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3.xml" ContentType="application/vnd.openxmlformats-officedocument.spreadsheetml.pivotTable+xml"/>
  <Override PartName="/xl/tables/table9.xml" ContentType="application/vnd.openxmlformats-officedocument.spreadsheetml.table+xml"/>
  <Override PartName="/xl/pivotTables/pivotTable4.xml" ContentType="application/vnd.openxmlformats-officedocument.spreadsheetml.pivotTable+xml"/>
  <Override PartName="/xl/tables/table1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kimleyhorn-my.sharepoint.com/personal/rohan_sheth_kimley-horn_com/Documents/MnDOT MnSASP - Phase II/Phase III/Accessibility/Public Deliverables/Accessible Files/"/>
    </mc:Choice>
  </mc:AlternateContent>
  <xr:revisionPtr revIDLastSave="203" documentId="13_ncr:1_{6302B657-38AD-4749-9849-223B8B3AD3FC}" xr6:coauthVersionLast="47" xr6:coauthVersionMax="47" xr10:uidLastSave="{A48B39B0-F0B3-4F08-8F93-08C44C172B05}"/>
  <workbookProtection workbookAlgorithmName="SHA-512" workbookHashValue="ZfdUF8jynQguMsPBM5CVR+NaOQWosi6jMv2DKK1r7tlSwI7aA8NQi+OZRRK+y74kD77ey6lh4AJGUy6O2uWyIg==" workbookSaltValue="SywqTQL+dbnnlafxznqleQ==" workbookSpinCount="100000" lockStructure="1"/>
  <bookViews>
    <workbookView xWindow="-120" yWindow="-120" windowWidth="29040" windowHeight="15840" activeTab="1" xr2:uid="{00000000-000D-0000-FFFF-FFFF00000000}"/>
  </bookViews>
  <sheets>
    <sheet name="Notes (Please Read!)" sheetId="36" r:id="rId1"/>
    <sheet name="Score Sheet" sheetId="29" r:id="rId2"/>
    <sheet name="Criteria Details" sheetId="21" r:id="rId3"/>
    <sheet name="Jenks Methodology" sheetId="32" r:id="rId4"/>
    <sheet name="Basic Score Methodology" sheetId="28" r:id="rId5"/>
    <sheet name="Baseline Ops" sheetId="38" r:id="rId6"/>
    <sheet name="State-Local Funding History" sheetId="40" r:id="rId7"/>
    <sheet name="AIP Grant History" sheetId="5" r:id="rId8"/>
    <sheet name="2020 Inventory Data" sheetId="23" r:id="rId9"/>
    <sheet name="NPIAS Info 2021-25" sheetId="24" r:id="rId10"/>
    <sheet name="30nm Airport Count" sheetId="15" r:id="rId11"/>
    <sheet name="5010 Operations" sheetId="19" r:id="rId12"/>
    <sheet name="5010 Based Aircraft" sheetId="14" r:id="rId13"/>
    <sheet name="Total Economic Impact" sheetId="12" r:id="rId14"/>
    <sheet name="30minPopAccess" sheetId="3" r:id="rId15"/>
    <sheet name="PCI Data (106 airports)" sheetId="39" r:id="rId16"/>
  </sheets>
  <definedNames>
    <definedName name="_xlnm._FilterDatabase" localSheetId="7" hidden="1">'AIP Grant History'!$A$3:$K$3</definedName>
    <definedName name="_xlnm._FilterDatabase" localSheetId="15" hidden="1">'PCI Data (106 airports)'!$A$3:$U$1503</definedName>
    <definedName name="_xlnm._FilterDatabase" localSheetId="1" hidden="1">'Score Sheet'!$A$3:$BA$136</definedName>
    <definedName name="_xlnm._FilterDatabase" localSheetId="6" hidden="1">'State-Local Funding History'!$A$3:$J$17678</definedName>
  </definedNames>
  <calcPr calcId="191029"/>
  <pivotCaches>
    <pivotCache cacheId="0" r:id="rId17"/>
    <pivotCache cacheId="1" r:id="rId18"/>
    <pivotCache cacheId="2" r:id="rId19"/>
    <pivotCache cacheId="3"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36" i="29" l="1"/>
  <c r="Z135" i="29"/>
  <c r="Z134" i="29"/>
  <c r="Z133" i="29"/>
  <c r="Z132" i="29"/>
  <c r="Z128" i="29"/>
  <c r="Z131" i="29"/>
  <c r="Z130" i="29"/>
  <c r="Z129" i="29"/>
  <c r="Z127" i="29"/>
  <c r="Z125" i="29"/>
  <c r="Z126" i="29"/>
  <c r="Z124" i="29"/>
  <c r="Z123" i="29"/>
  <c r="Z122" i="29"/>
  <c r="Z121" i="29"/>
  <c r="Z120" i="29"/>
  <c r="Z119" i="29"/>
  <c r="Z118" i="29"/>
  <c r="Z117" i="29"/>
  <c r="Z116" i="29"/>
  <c r="Z115" i="29"/>
  <c r="Z113" i="29"/>
  <c r="Z114" i="29"/>
  <c r="Z112" i="29"/>
  <c r="Z110" i="29"/>
  <c r="Z111" i="29"/>
  <c r="Z109" i="29"/>
  <c r="Z108" i="29"/>
  <c r="Z104" i="29"/>
  <c r="Z103" i="29"/>
  <c r="Z107" i="29"/>
  <c r="Z102" i="29"/>
  <c r="Z105" i="29"/>
  <c r="Z106" i="29"/>
  <c r="Z101" i="29"/>
  <c r="Z99" i="29"/>
  <c r="Z97" i="29"/>
  <c r="Z100" i="29"/>
  <c r="Z98" i="29"/>
  <c r="Z96" i="29"/>
  <c r="Z91" i="29"/>
  <c r="Z90" i="29"/>
  <c r="Z95" i="29"/>
  <c r="Z94" i="29"/>
  <c r="Z89" i="29"/>
  <c r="Z88" i="29"/>
  <c r="Z87" i="29"/>
  <c r="Z93" i="29"/>
  <c r="Z92" i="29"/>
  <c r="Z86" i="29"/>
  <c r="Z85" i="29"/>
  <c r="Z84" i="29"/>
  <c r="Z80" i="29"/>
  <c r="Z83" i="29"/>
  <c r="Z79" i="29"/>
  <c r="Z82" i="29"/>
  <c r="Z81" i="29"/>
  <c r="Z73" i="29"/>
  <c r="Z78" i="29"/>
  <c r="Z77" i="29"/>
  <c r="Z76" i="29"/>
  <c r="Z74" i="29"/>
  <c r="Z72" i="29"/>
  <c r="Z75" i="29"/>
  <c r="Z70" i="29"/>
  <c r="Z69" i="29"/>
  <c r="Z68" i="29"/>
  <c r="Z67" i="29"/>
  <c r="Z66" i="29"/>
  <c r="Z65" i="29"/>
  <c r="Z71" i="29"/>
  <c r="Z64" i="29"/>
  <c r="Z58" i="29"/>
  <c r="Z61" i="29"/>
  <c r="Z56" i="29"/>
  <c r="Z59" i="29"/>
  <c r="Z55" i="29"/>
  <c r="Z63" i="29"/>
  <c r="Z57" i="29"/>
  <c r="Z52" i="29"/>
  <c r="Z62" i="29"/>
  <c r="Z60" i="29"/>
  <c r="Z48" i="29"/>
  <c r="Z54" i="29"/>
  <c r="Z53" i="29"/>
  <c r="Z50" i="29"/>
  <c r="Z49" i="29"/>
  <c r="Z47" i="29"/>
  <c r="Z45" i="29"/>
  <c r="Z43" i="29"/>
  <c r="Z42" i="29"/>
  <c r="Z51" i="29"/>
  <c r="Z41" i="29"/>
  <c r="Z40" i="29"/>
  <c r="Z39" i="29"/>
  <c r="Z46" i="29"/>
  <c r="Z44" i="29"/>
  <c r="Z37" i="29"/>
  <c r="Z38" i="29"/>
  <c r="Z35" i="29"/>
  <c r="Z34" i="29"/>
  <c r="Z29" i="29"/>
  <c r="Z33" i="29"/>
  <c r="Z28" i="29"/>
  <c r="Z32" i="29"/>
  <c r="Z31" i="29"/>
  <c r="Z36" i="29"/>
  <c r="Z30" i="29"/>
  <c r="Z27" i="29"/>
  <c r="Z25" i="29"/>
  <c r="Z24" i="29"/>
  <c r="Z23" i="29"/>
  <c r="Z26" i="29"/>
  <c r="Z22" i="29"/>
  <c r="Z21" i="29"/>
  <c r="Z20" i="29"/>
  <c r="Z19" i="29"/>
  <c r="Z18" i="29"/>
  <c r="Z17" i="29"/>
  <c r="Z15" i="29"/>
  <c r="Z16" i="29"/>
  <c r="Z11" i="29"/>
  <c r="Z14" i="29"/>
  <c r="Z13" i="29"/>
  <c r="Z12" i="29"/>
  <c r="Z10" i="29"/>
  <c r="Z9" i="29"/>
  <c r="Z8" i="29"/>
  <c r="Z7" i="29"/>
  <c r="Z6" i="29"/>
  <c r="Z5" i="29"/>
  <c r="Z4" i="29"/>
  <c r="Y136" i="29"/>
  <c r="Y135" i="29"/>
  <c r="Y134" i="29"/>
  <c r="Y133" i="29"/>
  <c r="Y132" i="29"/>
  <c r="Y128" i="29"/>
  <c r="Y131" i="29"/>
  <c r="Y130" i="29"/>
  <c r="Y129" i="29"/>
  <c r="Y127" i="29"/>
  <c r="Y125" i="29"/>
  <c r="Y126" i="29"/>
  <c r="Y124" i="29"/>
  <c r="Y123" i="29"/>
  <c r="Y122" i="29"/>
  <c r="Y121" i="29"/>
  <c r="Y120" i="29"/>
  <c r="Y119" i="29"/>
  <c r="Y118" i="29"/>
  <c r="Y117" i="29"/>
  <c r="Y116" i="29"/>
  <c r="Y115" i="29"/>
  <c r="Y113" i="29"/>
  <c r="Y114" i="29"/>
  <c r="Y112" i="29"/>
  <c r="Y110" i="29"/>
  <c r="Y111" i="29"/>
  <c r="Y109" i="29"/>
  <c r="Y108" i="29"/>
  <c r="Y104" i="29"/>
  <c r="Y103" i="29"/>
  <c r="Y107" i="29"/>
  <c r="Y102" i="29"/>
  <c r="Y105" i="29"/>
  <c r="Y106" i="29"/>
  <c r="Y101" i="29"/>
  <c r="Y99" i="29"/>
  <c r="Y97" i="29"/>
  <c r="Y100" i="29"/>
  <c r="Y98" i="29"/>
  <c r="Y96" i="29"/>
  <c r="Y91" i="29"/>
  <c r="Y90" i="29"/>
  <c r="Y95" i="29"/>
  <c r="Y94" i="29"/>
  <c r="Y89" i="29"/>
  <c r="Y88" i="29"/>
  <c r="Y87" i="29"/>
  <c r="Y93" i="29"/>
  <c r="Y92" i="29"/>
  <c r="Y86" i="29"/>
  <c r="Y85" i="29"/>
  <c r="Y84" i="29"/>
  <c r="Y80" i="29"/>
  <c r="Y83" i="29"/>
  <c r="Y79" i="29"/>
  <c r="Y82" i="29"/>
  <c r="Y81" i="29"/>
  <c r="Y73" i="29"/>
  <c r="Y78" i="29"/>
  <c r="Y77" i="29"/>
  <c r="Y76" i="29"/>
  <c r="Y74" i="29"/>
  <c r="Y72" i="29"/>
  <c r="Y75" i="29"/>
  <c r="Y70" i="29"/>
  <c r="Y69" i="29"/>
  <c r="Y68" i="29"/>
  <c r="Y67" i="29"/>
  <c r="Y66" i="29"/>
  <c r="Y65" i="29"/>
  <c r="Y71" i="29"/>
  <c r="Y64" i="29"/>
  <c r="Y58" i="29"/>
  <c r="Y61" i="29"/>
  <c r="Y56" i="29"/>
  <c r="Y59" i="29"/>
  <c r="Y55" i="29"/>
  <c r="Y63" i="29"/>
  <c r="Y57" i="29"/>
  <c r="Y52" i="29"/>
  <c r="Y62" i="29"/>
  <c r="Y60" i="29"/>
  <c r="Y48" i="29"/>
  <c r="Y54" i="29"/>
  <c r="Y53" i="29"/>
  <c r="Y50" i="29"/>
  <c r="Y49" i="29"/>
  <c r="Y47" i="29"/>
  <c r="Y45" i="29"/>
  <c r="Y43" i="29"/>
  <c r="Y42" i="29"/>
  <c r="Y51" i="29"/>
  <c r="Y41" i="29"/>
  <c r="Y40" i="29"/>
  <c r="Y39" i="29"/>
  <c r="Y46" i="29"/>
  <c r="Y44" i="29"/>
  <c r="Y37" i="29"/>
  <c r="Y38" i="29"/>
  <c r="Y35" i="29"/>
  <c r="Y34" i="29"/>
  <c r="Y29" i="29"/>
  <c r="Y33" i="29"/>
  <c r="Y28" i="29"/>
  <c r="Y32" i="29"/>
  <c r="Y31" i="29"/>
  <c r="Y36" i="29"/>
  <c r="Y30" i="29"/>
  <c r="Y27" i="29"/>
  <c r="Y25" i="29"/>
  <c r="Y24" i="29"/>
  <c r="Y23" i="29"/>
  <c r="Y26" i="29"/>
  <c r="Y22" i="29"/>
  <c r="Y21" i="29"/>
  <c r="Y20" i="29"/>
  <c r="Y19" i="29"/>
  <c r="Y18" i="29"/>
  <c r="Y17" i="29"/>
  <c r="Y15" i="29"/>
  <c r="Y16" i="29"/>
  <c r="Y11" i="29"/>
  <c r="Y14" i="29"/>
  <c r="Y13" i="29"/>
  <c r="Y12" i="29"/>
  <c r="Y10" i="29"/>
  <c r="Y9" i="29"/>
  <c r="Y8" i="29"/>
  <c r="Y7" i="29"/>
  <c r="Y6" i="29"/>
  <c r="Y5" i="29"/>
  <c r="Y4" i="29"/>
  <c r="X136" i="29"/>
  <c r="X135" i="29"/>
  <c r="X134" i="29"/>
  <c r="X133" i="29"/>
  <c r="X132" i="29"/>
  <c r="X128" i="29"/>
  <c r="X131" i="29"/>
  <c r="X130" i="29"/>
  <c r="X129" i="29"/>
  <c r="X127" i="29"/>
  <c r="X125" i="29"/>
  <c r="X126" i="29"/>
  <c r="X124" i="29"/>
  <c r="X123" i="29"/>
  <c r="X122" i="29"/>
  <c r="X121" i="29"/>
  <c r="X120" i="29"/>
  <c r="X119" i="29"/>
  <c r="X118" i="29"/>
  <c r="X117" i="29"/>
  <c r="X116" i="29"/>
  <c r="X115" i="29"/>
  <c r="X113" i="29"/>
  <c r="X114" i="29"/>
  <c r="X112" i="29"/>
  <c r="X110" i="29"/>
  <c r="X111" i="29"/>
  <c r="X109" i="29"/>
  <c r="X108" i="29"/>
  <c r="X104" i="29"/>
  <c r="X103" i="29"/>
  <c r="X107" i="29"/>
  <c r="X102" i="29"/>
  <c r="X105" i="29"/>
  <c r="X106" i="29"/>
  <c r="X101" i="29"/>
  <c r="X99" i="29"/>
  <c r="X97" i="29"/>
  <c r="X100" i="29"/>
  <c r="X98" i="29"/>
  <c r="X96" i="29"/>
  <c r="X91" i="29"/>
  <c r="X90" i="29"/>
  <c r="X95" i="29"/>
  <c r="X94" i="29"/>
  <c r="X89" i="29"/>
  <c r="X88" i="29"/>
  <c r="X87" i="29"/>
  <c r="X93" i="29"/>
  <c r="X92" i="29"/>
  <c r="X86" i="29"/>
  <c r="X85" i="29"/>
  <c r="X84" i="29"/>
  <c r="X80" i="29"/>
  <c r="X83" i="29"/>
  <c r="X79" i="29"/>
  <c r="X82" i="29"/>
  <c r="X81" i="29"/>
  <c r="X73" i="29"/>
  <c r="X78" i="29"/>
  <c r="X77" i="29"/>
  <c r="X76" i="29"/>
  <c r="X74" i="29"/>
  <c r="X72" i="29"/>
  <c r="X75" i="29"/>
  <c r="X70" i="29"/>
  <c r="X69" i="29"/>
  <c r="X68" i="29"/>
  <c r="X67" i="29"/>
  <c r="X66" i="29"/>
  <c r="X65" i="29"/>
  <c r="X71" i="29"/>
  <c r="X64" i="29"/>
  <c r="X58" i="29"/>
  <c r="X61" i="29"/>
  <c r="X56" i="29"/>
  <c r="X59" i="29"/>
  <c r="X55" i="29"/>
  <c r="X63" i="29"/>
  <c r="X57" i="29"/>
  <c r="X52" i="29"/>
  <c r="X62" i="29"/>
  <c r="X60" i="29"/>
  <c r="X48" i="29"/>
  <c r="X54" i="29"/>
  <c r="X53" i="29"/>
  <c r="X50" i="29"/>
  <c r="X49" i="29"/>
  <c r="X47" i="29"/>
  <c r="X45" i="29"/>
  <c r="X43" i="29"/>
  <c r="X42" i="29"/>
  <c r="X51" i="29"/>
  <c r="X41" i="29"/>
  <c r="X40" i="29"/>
  <c r="X39" i="29"/>
  <c r="X46" i="29"/>
  <c r="X44" i="29"/>
  <c r="X37" i="29"/>
  <c r="X38" i="29"/>
  <c r="X35" i="29"/>
  <c r="X34" i="29"/>
  <c r="X29" i="29"/>
  <c r="X33" i="29"/>
  <c r="X28" i="29"/>
  <c r="X32" i="29"/>
  <c r="X31" i="29"/>
  <c r="X36" i="29"/>
  <c r="X30" i="29"/>
  <c r="X27" i="29"/>
  <c r="X25" i="29"/>
  <c r="X24" i="29"/>
  <c r="X23" i="29"/>
  <c r="X26" i="29"/>
  <c r="X22" i="29"/>
  <c r="X21" i="29"/>
  <c r="X20" i="29"/>
  <c r="X19" i="29"/>
  <c r="X18" i="29"/>
  <c r="X17" i="29"/>
  <c r="X15" i="29"/>
  <c r="X16" i="29"/>
  <c r="X11" i="29"/>
  <c r="X14" i="29"/>
  <c r="X13" i="29"/>
  <c r="X12" i="29"/>
  <c r="X10" i="29"/>
  <c r="X9" i="29"/>
  <c r="X8" i="29"/>
  <c r="X7" i="29"/>
  <c r="X6" i="29"/>
  <c r="X5" i="29"/>
  <c r="X4" i="29"/>
  <c r="L19" i="29"/>
  <c r="H136" i="29"/>
  <c r="AF136" i="29" s="1"/>
  <c r="H135" i="29"/>
  <c r="AF135" i="29" s="1"/>
  <c r="H134" i="29"/>
  <c r="AF134" i="29" s="1"/>
  <c r="H133" i="29"/>
  <c r="AF133" i="29" s="1"/>
  <c r="H132" i="29"/>
  <c r="AF132" i="29" s="1"/>
  <c r="H128" i="29"/>
  <c r="AF128" i="29" s="1"/>
  <c r="H131" i="29"/>
  <c r="AF131" i="29" s="1"/>
  <c r="H130" i="29"/>
  <c r="AF130" i="29" s="1"/>
  <c r="H129" i="29"/>
  <c r="AF129" i="29" s="1"/>
  <c r="H127" i="29"/>
  <c r="AF127" i="29" s="1"/>
  <c r="H125" i="29"/>
  <c r="AF125" i="29" s="1"/>
  <c r="H126" i="29"/>
  <c r="AF126" i="29" s="1"/>
  <c r="H124" i="29"/>
  <c r="AF124" i="29" s="1"/>
  <c r="H123" i="29"/>
  <c r="AF123" i="29" s="1"/>
  <c r="H122" i="29"/>
  <c r="AF122" i="29" s="1"/>
  <c r="H121" i="29"/>
  <c r="AF121" i="29" s="1"/>
  <c r="H120" i="29"/>
  <c r="AF120" i="29" s="1"/>
  <c r="H119" i="29"/>
  <c r="AF119" i="29" s="1"/>
  <c r="H118" i="29"/>
  <c r="AF118" i="29" s="1"/>
  <c r="H117" i="29"/>
  <c r="AF117" i="29" s="1"/>
  <c r="H116" i="29"/>
  <c r="AF116" i="29" s="1"/>
  <c r="H115" i="29"/>
  <c r="AF115" i="29" s="1"/>
  <c r="H113" i="29"/>
  <c r="AF113" i="29" s="1"/>
  <c r="H114" i="29"/>
  <c r="AF114" i="29" s="1"/>
  <c r="H112" i="29"/>
  <c r="AF112" i="29" s="1"/>
  <c r="H110" i="29"/>
  <c r="AF110" i="29" s="1"/>
  <c r="H111" i="29"/>
  <c r="AF111" i="29" s="1"/>
  <c r="H109" i="29"/>
  <c r="AF109" i="29" s="1"/>
  <c r="H108" i="29"/>
  <c r="AF108" i="29" s="1"/>
  <c r="H104" i="29"/>
  <c r="AF104" i="29" s="1"/>
  <c r="H103" i="29"/>
  <c r="AF103" i="29" s="1"/>
  <c r="H107" i="29"/>
  <c r="AF107" i="29" s="1"/>
  <c r="H102" i="29"/>
  <c r="AF102" i="29" s="1"/>
  <c r="H105" i="29"/>
  <c r="AF105" i="29" s="1"/>
  <c r="H106" i="29"/>
  <c r="AF106" i="29" s="1"/>
  <c r="H101" i="29"/>
  <c r="AF101" i="29" s="1"/>
  <c r="H99" i="29"/>
  <c r="AF99" i="29" s="1"/>
  <c r="H97" i="29"/>
  <c r="AF97" i="29" s="1"/>
  <c r="H100" i="29"/>
  <c r="AF100" i="29" s="1"/>
  <c r="H98" i="29"/>
  <c r="AF98" i="29" s="1"/>
  <c r="H96" i="29"/>
  <c r="AF96" i="29" s="1"/>
  <c r="H91" i="29"/>
  <c r="AF91" i="29" s="1"/>
  <c r="H90" i="29"/>
  <c r="AF90" i="29" s="1"/>
  <c r="H95" i="29"/>
  <c r="AF95" i="29" s="1"/>
  <c r="H94" i="29"/>
  <c r="AF94" i="29" s="1"/>
  <c r="H89" i="29"/>
  <c r="AF89" i="29" s="1"/>
  <c r="H88" i="29"/>
  <c r="AF88" i="29" s="1"/>
  <c r="H87" i="29"/>
  <c r="AF87" i="29" s="1"/>
  <c r="H93" i="29"/>
  <c r="AF93" i="29" s="1"/>
  <c r="H92" i="29"/>
  <c r="AF92" i="29" s="1"/>
  <c r="H86" i="29"/>
  <c r="AF86" i="29" s="1"/>
  <c r="H85" i="29"/>
  <c r="AF85" i="29" s="1"/>
  <c r="H84" i="29"/>
  <c r="AF84" i="29" s="1"/>
  <c r="H80" i="29"/>
  <c r="AF80" i="29" s="1"/>
  <c r="H83" i="29"/>
  <c r="AF83" i="29" s="1"/>
  <c r="H79" i="29"/>
  <c r="AF79" i="29" s="1"/>
  <c r="H82" i="29"/>
  <c r="AF82" i="29" s="1"/>
  <c r="H81" i="29"/>
  <c r="AF81" i="29" s="1"/>
  <c r="H73" i="29"/>
  <c r="AF73" i="29" s="1"/>
  <c r="H78" i="29"/>
  <c r="AF78" i="29" s="1"/>
  <c r="H77" i="29"/>
  <c r="AF77" i="29" s="1"/>
  <c r="H76" i="29"/>
  <c r="AF76" i="29" s="1"/>
  <c r="H74" i="29"/>
  <c r="AF74" i="29" s="1"/>
  <c r="H72" i="29"/>
  <c r="AF72" i="29" s="1"/>
  <c r="H75" i="29"/>
  <c r="AF75" i="29" s="1"/>
  <c r="H70" i="29"/>
  <c r="AF70" i="29" s="1"/>
  <c r="H69" i="29"/>
  <c r="AF69" i="29" s="1"/>
  <c r="H68" i="29"/>
  <c r="AF68" i="29" s="1"/>
  <c r="H67" i="29"/>
  <c r="AF67" i="29" s="1"/>
  <c r="H66" i="29"/>
  <c r="AF66" i="29" s="1"/>
  <c r="H65" i="29"/>
  <c r="AF65" i="29" s="1"/>
  <c r="H71" i="29"/>
  <c r="AF71" i="29" s="1"/>
  <c r="H64" i="29"/>
  <c r="AF64" i="29" s="1"/>
  <c r="H58" i="29"/>
  <c r="AF58" i="29" s="1"/>
  <c r="H61" i="29"/>
  <c r="AF61" i="29" s="1"/>
  <c r="H56" i="29"/>
  <c r="AF56" i="29" s="1"/>
  <c r="H59" i="29"/>
  <c r="AF59" i="29" s="1"/>
  <c r="H55" i="29"/>
  <c r="AF55" i="29" s="1"/>
  <c r="H63" i="29"/>
  <c r="AF63" i="29" s="1"/>
  <c r="H57" i="29"/>
  <c r="AF57" i="29" s="1"/>
  <c r="H52" i="29"/>
  <c r="AF52" i="29" s="1"/>
  <c r="H62" i="29"/>
  <c r="AF62" i="29" s="1"/>
  <c r="H60" i="29"/>
  <c r="AF60" i="29" s="1"/>
  <c r="H48" i="29"/>
  <c r="AF48" i="29" s="1"/>
  <c r="H54" i="29"/>
  <c r="AF54" i="29" s="1"/>
  <c r="H53" i="29"/>
  <c r="AF53" i="29" s="1"/>
  <c r="H50" i="29"/>
  <c r="AF50" i="29" s="1"/>
  <c r="H49" i="29"/>
  <c r="AF49" i="29" s="1"/>
  <c r="H47" i="29"/>
  <c r="AF47" i="29" s="1"/>
  <c r="H45" i="29"/>
  <c r="AF45" i="29" s="1"/>
  <c r="H43" i="29"/>
  <c r="AF43" i="29" s="1"/>
  <c r="H42" i="29"/>
  <c r="AF42" i="29" s="1"/>
  <c r="H51" i="29"/>
  <c r="AF51" i="29" s="1"/>
  <c r="H41" i="29"/>
  <c r="AF41" i="29" s="1"/>
  <c r="H40" i="29"/>
  <c r="AF40" i="29" s="1"/>
  <c r="H39" i="29"/>
  <c r="AF39" i="29" s="1"/>
  <c r="H46" i="29"/>
  <c r="AF46" i="29" s="1"/>
  <c r="H44" i="29"/>
  <c r="AF44" i="29" s="1"/>
  <c r="H37" i="29"/>
  <c r="AF37" i="29" s="1"/>
  <c r="H38" i="29"/>
  <c r="AF38" i="29" s="1"/>
  <c r="H35" i="29"/>
  <c r="AF35" i="29" s="1"/>
  <c r="H34" i="29"/>
  <c r="AF34" i="29" s="1"/>
  <c r="H29" i="29"/>
  <c r="AF29" i="29" s="1"/>
  <c r="H33" i="29"/>
  <c r="AF33" i="29" s="1"/>
  <c r="H28" i="29"/>
  <c r="AF28" i="29" s="1"/>
  <c r="H32" i="29"/>
  <c r="AF32" i="29" s="1"/>
  <c r="H31" i="29"/>
  <c r="AF31" i="29" s="1"/>
  <c r="H36" i="29"/>
  <c r="AF36" i="29" s="1"/>
  <c r="H30" i="29"/>
  <c r="AF30" i="29" s="1"/>
  <c r="H27" i="29"/>
  <c r="AF27" i="29" s="1"/>
  <c r="H25" i="29"/>
  <c r="AF25" i="29" s="1"/>
  <c r="H24" i="29"/>
  <c r="AF24" i="29" s="1"/>
  <c r="H23" i="29"/>
  <c r="AF23" i="29" s="1"/>
  <c r="H26" i="29"/>
  <c r="AF26" i="29" s="1"/>
  <c r="H22" i="29"/>
  <c r="AF22" i="29" s="1"/>
  <c r="H21" i="29"/>
  <c r="AF21" i="29" s="1"/>
  <c r="H20" i="29"/>
  <c r="AF20" i="29" s="1"/>
  <c r="H19" i="29"/>
  <c r="AF19" i="29" s="1"/>
  <c r="H18" i="29"/>
  <c r="AF18" i="29" s="1"/>
  <c r="H17" i="29"/>
  <c r="AF17" i="29" s="1"/>
  <c r="H15" i="29"/>
  <c r="AF15" i="29" s="1"/>
  <c r="H16" i="29"/>
  <c r="AF16" i="29" s="1"/>
  <c r="H11" i="29"/>
  <c r="AF11" i="29" s="1"/>
  <c r="H14" i="29"/>
  <c r="AF14" i="29" s="1"/>
  <c r="H13" i="29"/>
  <c r="AF13" i="29" s="1"/>
  <c r="H12" i="29"/>
  <c r="AF12" i="29" s="1"/>
  <c r="H10" i="29"/>
  <c r="AF10" i="29" s="1"/>
  <c r="H9" i="29"/>
  <c r="AF9" i="29" s="1"/>
  <c r="H8" i="29"/>
  <c r="AF8" i="29" s="1"/>
  <c r="H7" i="29"/>
  <c r="AF7" i="29" s="1"/>
  <c r="H6" i="29"/>
  <c r="AF6" i="29" s="1"/>
  <c r="H5" i="29"/>
  <c r="AF5" i="29" s="1"/>
  <c r="H4" i="29"/>
  <c r="AF4" i="29" s="1"/>
  <c r="F136" i="29"/>
  <c r="F135" i="29"/>
  <c r="F134" i="29"/>
  <c r="F133" i="29"/>
  <c r="F132" i="29"/>
  <c r="F128" i="29"/>
  <c r="F131" i="29"/>
  <c r="F130" i="29"/>
  <c r="F129" i="29"/>
  <c r="F127" i="29"/>
  <c r="F125" i="29"/>
  <c r="F126" i="29"/>
  <c r="F124" i="29"/>
  <c r="F123" i="29"/>
  <c r="F122" i="29"/>
  <c r="F121" i="29"/>
  <c r="F120" i="29"/>
  <c r="F119" i="29"/>
  <c r="F118" i="29"/>
  <c r="F117" i="29"/>
  <c r="F116" i="29"/>
  <c r="F115" i="29"/>
  <c r="F113" i="29"/>
  <c r="F114" i="29"/>
  <c r="F112" i="29"/>
  <c r="F110" i="29"/>
  <c r="F111" i="29"/>
  <c r="F109" i="29"/>
  <c r="F108" i="29"/>
  <c r="F104" i="29"/>
  <c r="F103" i="29"/>
  <c r="F107" i="29"/>
  <c r="F102" i="29"/>
  <c r="F105" i="29"/>
  <c r="F106" i="29"/>
  <c r="F101" i="29"/>
  <c r="F99" i="29"/>
  <c r="F97" i="29"/>
  <c r="F100" i="29"/>
  <c r="F98" i="29"/>
  <c r="F96" i="29"/>
  <c r="F91" i="29"/>
  <c r="F90" i="29"/>
  <c r="F95" i="29"/>
  <c r="F94" i="29"/>
  <c r="F89" i="29"/>
  <c r="F88" i="29"/>
  <c r="F87" i="29"/>
  <c r="F93" i="29"/>
  <c r="F92" i="29"/>
  <c r="F86" i="29"/>
  <c r="F85" i="29"/>
  <c r="F84" i="29"/>
  <c r="F80" i="29"/>
  <c r="F83" i="29"/>
  <c r="F79" i="29"/>
  <c r="F82" i="29"/>
  <c r="F81" i="29"/>
  <c r="F73" i="29"/>
  <c r="F78" i="29"/>
  <c r="F77" i="29"/>
  <c r="F76" i="29"/>
  <c r="F74" i="29"/>
  <c r="F72" i="29"/>
  <c r="F75" i="29"/>
  <c r="F70" i="29"/>
  <c r="F69" i="29"/>
  <c r="F68" i="29"/>
  <c r="F67" i="29"/>
  <c r="F66" i="29"/>
  <c r="F65" i="29"/>
  <c r="F71" i="29"/>
  <c r="F64" i="29"/>
  <c r="F58" i="29"/>
  <c r="F61" i="29"/>
  <c r="F56" i="29"/>
  <c r="F59" i="29"/>
  <c r="F55" i="29"/>
  <c r="F63" i="29"/>
  <c r="F57" i="29"/>
  <c r="F52" i="29"/>
  <c r="F62" i="29"/>
  <c r="F60" i="29"/>
  <c r="F48" i="29"/>
  <c r="F54" i="29"/>
  <c r="F53" i="29"/>
  <c r="F50" i="29"/>
  <c r="F49" i="29"/>
  <c r="F47" i="29"/>
  <c r="F45" i="29"/>
  <c r="F43" i="29"/>
  <c r="F42" i="29"/>
  <c r="F51" i="29"/>
  <c r="F41" i="29"/>
  <c r="F40" i="29"/>
  <c r="F39" i="29"/>
  <c r="F46" i="29"/>
  <c r="F44" i="29"/>
  <c r="F37" i="29"/>
  <c r="F38" i="29"/>
  <c r="F35" i="29"/>
  <c r="F34" i="29"/>
  <c r="F29" i="29"/>
  <c r="F33" i="29"/>
  <c r="F28" i="29"/>
  <c r="F32" i="29"/>
  <c r="F31" i="29"/>
  <c r="F36" i="29"/>
  <c r="F30" i="29"/>
  <c r="F27" i="29"/>
  <c r="F25" i="29"/>
  <c r="F24" i="29"/>
  <c r="F23" i="29"/>
  <c r="F26" i="29"/>
  <c r="F22" i="29"/>
  <c r="F21" i="29"/>
  <c r="F20" i="29"/>
  <c r="F19" i="29"/>
  <c r="F18" i="29"/>
  <c r="F17" i="29"/>
  <c r="F15" i="29"/>
  <c r="F16" i="29"/>
  <c r="F11" i="29"/>
  <c r="F14" i="29"/>
  <c r="F13" i="29"/>
  <c r="F12" i="29"/>
  <c r="F10" i="29"/>
  <c r="F9" i="29"/>
  <c r="F8" i="29"/>
  <c r="F7" i="29"/>
  <c r="F6" i="29"/>
  <c r="F5" i="29"/>
  <c r="F4" i="29"/>
  <c r="E136" i="29"/>
  <c r="E135" i="29"/>
  <c r="E134" i="29"/>
  <c r="E133" i="29"/>
  <c r="E132" i="29"/>
  <c r="E128" i="29"/>
  <c r="E131" i="29"/>
  <c r="E130" i="29"/>
  <c r="E129" i="29"/>
  <c r="E127" i="29"/>
  <c r="E125" i="29"/>
  <c r="E126" i="29"/>
  <c r="E124" i="29"/>
  <c r="E123" i="29"/>
  <c r="E122" i="29"/>
  <c r="E121" i="29"/>
  <c r="E120" i="29"/>
  <c r="E119" i="29"/>
  <c r="E118" i="29"/>
  <c r="E117" i="29"/>
  <c r="E116" i="29"/>
  <c r="E115" i="29"/>
  <c r="E113" i="29"/>
  <c r="E114" i="29"/>
  <c r="E112" i="29"/>
  <c r="E110" i="29"/>
  <c r="E111" i="29"/>
  <c r="E109" i="29"/>
  <c r="E108" i="29"/>
  <c r="E104" i="29"/>
  <c r="E103" i="29"/>
  <c r="E107" i="29"/>
  <c r="E102" i="29"/>
  <c r="E105" i="29"/>
  <c r="E106" i="29"/>
  <c r="E101" i="29"/>
  <c r="E99" i="29"/>
  <c r="E97" i="29"/>
  <c r="E100" i="29"/>
  <c r="E98" i="29"/>
  <c r="E96" i="29"/>
  <c r="E91" i="29"/>
  <c r="E90" i="29"/>
  <c r="E95" i="29"/>
  <c r="E94" i="29"/>
  <c r="E89" i="29"/>
  <c r="E88" i="29"/>
  <c r="E87" i="29"/>
  <c r="E93" i="29"/>
  <c r="E92" i="29"/>
  <c r="E86" i="29"/>
  <c r="E85" i="29"/>
  <c r="E84" i="29"/>
  <c r="E80" i="29"/>
  <c r="E83" i="29"/>
  <c r="E79" i="29"/>
  <c r="E82" i="29"/>
  <c r="E81" i="29"/>
  <c r="E73" i="29"/>
  <c r="E78" i="29"/>
  <c r="E77" i="29"/>
  <c r="E76" i="29"/>
  <c r="E74" i="29"/>
  <c r="E72" i="29"/>
  <c r="E75" i="29"/>
  <c r="E70" i="29"/>
  <c r="E69" i="29"/>
  <c r="E68" i="29"/>
  <c r="E67" i="29"/>
  <c r="E66" i="29"/>
  <c r="E65" i="29"/>
  <c r="E71" i="29"/>
  <c r="E64" i="29"/>
  <c r="E58" i="29"/>
  <c r="E61" i="29"/>
  <c r="E56" i="29"/>
  <c r="E59" i="29"/>
  <c r="E55" i="29"/>
  <c r="E63" i="29"/>
  <c r="E57" i="29"/>
  <c r="E52" i="29"/>
  <c r="E62" i="29"/>
  <c r="E60" i="29"/>
  <c r="E48" i="29"/>
  <c r="E54" i="29"/>
  <c r="E53" i="29"/>
  <c r="E50" i="29"/>
  <c r="E49" i="29"/>
  <c r="E47" i="29"/>
  <c r="E45" i="29"/>
  <c r="E43" i="29"/>
  <c r="E42" i="29"/>
  <c r="E51" i="29"/>
  <c r="E41" i="29"/>
  <c r="E40" i="29"/>
  <c r="E39" i="29"/>
  <c r="E46" i="29"/>
  <c r="E44" i="29"/>
  <c r="E37" i="29"/>
  <c r="E38" i="29"/>
  <c r="E35" i="29"/>
  <c r="E34" i="29"/>
  <c r="E29" i="29"/>
  <c r="E33" i="29"/>
  <c r="E28" i="29"/>
  <c r="E32" i="29"/>
  <c r="E31" i="29"/>
  <c r="E36" i="29"/>
  <c r="E30" i="29"/>
  <c r="E27" i="29"/>
  <c r="E25" i="29"/>
  <c r="E24" i="29"/>
  <c r="E23" i="29"/>
  <c r="E26" i="29"/>
  <c r="E22" i="29"/>
  <c r="E21" i="29"/>
  <c r="E20" i="29"/>
  <c r="E19" i="29"/>
  <c r="E18" i="29"/>
  <c r="E17" i="29"/>
  <c r="E15" i="29"/>
  <c r="E16" i="29"/>
  <c r="E11" i="29"/>
  <c r="E14" i="29"/>
  <c r="E13" i="29"/>
  <c r="E12" i="29"/>
  <c r="E10" i="29"/>
  <c r="E9" i="29"/>
  <c r="E8" i="29"/>
  <c r="E7" i="29"/>
  <c r="E6" i="29"/>
  <c r="E5" i="29"/>
  <c r="E4" i="2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8"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05" i="39"/>
  <c r="E306" i="39"/>
  <c r="E307" i="39"/>
  <c r="E308" i="39"/>
  <c r="E309" i="39"/>
  <c r="E310" i="39"/>
  <c r="E311" i="39"/>
  <c r="E312" i="39"/>
  <c r="E313" i="39"/>
  <c r="E314" i="39"/>
  <c r="E315" i="39"/>
  <c r="E316" i="39"/>
  <c r="E317" i="39"/>
  <c r="E318" i="39"/>
  <c r="E319" i="39"/>
  <c r="E320" i="39"/>
  <c r="E321" i="39"/>
  <c r="E322" i="39"/>
  <c r="E323" i="39"/>
  <c r="E324" i="39"/>
  <c r="E325" i="39"/>
  <c r="E326" i="39"/>
  <c r="E327" i="39"/>
  <c r="E328" i="39"/>
  <c r="E329" i="39"/>
  <c r="E330" i="39"/>
  <c r="E331" i="39"/>
  <c r="E332" i="39"/>
  <c r="E333" i="39"/>
  <c r="E334" i="39"/>
  <c r="E335" i="39"/>
  <c r="E336" i="39"/>
  <c r="E337" i="39"/>
  <c r="E338" i="39"/>
  <c r="E339" i="39"/>
  <c r="E340" i="39"/>
  <c r="E341" i="39"/>
  <c r="E342" i="39"/>
  <c r="E343" i="39"/>
  <c r="E344" i="39"/>
  <c r="E345" i="39"/>
  <c r="E346" i="39"/>
  <c r="E347" i="39"/>
  <c r="E348" i="39"/>
  <c r="E349" i="39"/>
  <c r="E350" i="39"/>
  <c r="E351" i="39"/>
  <c r="E352" i="39"/>
  <c r="E353" i="39"/>
  <c r="E354" i="39"/>
  <c r="E355" i="39"/>
  <c r="E356" i="39"/>
  <c r="E357" i="39"/>
  <c r="E358" i="39"/>
  <c r="E359" i="39"/>
  <c r="E360" i="39"/>
  <c r="E361" i="39"/>
  <c r="E362" i="39"/>
  <c r="E363" i="39"/>
  <c r="E364" i="39"/>
  <c r="E365" i="39"/>
  <c r="E366" i="39"/>
  <c r="E367" i="39"/>
  <c r="E368" i="39"/>
  <c r="E369" i="39"/>
  <c r="E370" i="39"/>
  <c r="E371" i="39"/>
  <c r="E372" i="39"/>
  <c r="E373" i="39"/>
  <c r="E374" i="39"/>
  <c r="E375" i="39"/>
  <c r="E376" i="39"/>
  <c r="E377" i="39"/>
  <c r="E378" i="39"/>
  <c r="E379" i="39"/>
  <c r="E380" i="39"/>
  <c r="E381" i="39"/>
  <c r="E382" i="39"/>
  <c r="E383" i="39"/>
  <c r="E384" i="39"/>
  <c r="E385" i="39"/>
  <c r="E386" i="39"/>
  <c r="E387" i="39"/>
  <c r="E388" i="39"/>
  <c r="E389" i="39"/>
  <c r="E390" i="39"/>
  <c r="E391" i="39"/>
  <c r="E392" i="39"/>
  <c r="E393" i="39"/>
  <c r="E394" i="39"/>
  <c r="E395" i="39"/>
  <c r="E396" i="39"/>
  <c r="E397" i="39"/>
  <c r="E398" i="39"/>
  <c r="E399" i="39"/>
  <c r="E400" i="39"/>
  <c r="E401" i="39"/>
  <c r="E402" i="39"/>
  <c r="E403" i="39"/>
  <c r="E404" i="39"/>
  <c r="E405" i="39"/>
  <c r="E406" i="39"/>
  <c r="E407" i="39"/>
  <c r="E408" i="39"/>
  <c r="E409" i="39"/>
  <c r="E410" i="39"/>
  <c r="E411" i="39"/>
  <c r="E412" i="39"/>
  <c r="E413" i="39"/>
  <c r="E414" i="39"/>
  <c r="E415" i="39"/>
  <c r="E416" i="39"/>
  <c r="E417" i="39"/>
  <c r="E418" i="39"/>
  <c r="E419" i="39"/>
  <c r="E420" i="39"/>
  <c r="E421" i="39"/>
  <c r="E422" i="39"/>
  <c r="E423" i="39"/>
  <c r="E424" i="39"/>
  <c r="E425" i="39"/>
  <c r="E426" i="39"/>
  <c r="E427" i="39"/>
  <c r="E428" i="39"/>
  <c r="E429" i="39"/>
  <c r="E430" i="39"/>
  <c r="E431" i="39"/>
  <c r="E432" i="39"/>
  <c r="E433" i="39"/>
  <c r="E434" i="39"/>
  <c r="E435" i="39"/>
  <c r="E436" i="39"/>
  <c r="E437" i="39"/>
  <c r="E438" i="39"/>
  <c r="E439" i="39"/>
  <c r="E440" i="39"/>
  <c r="E441" i="39"/>
  <c r="E442" i="39"/>
  <c r="E443" i="39"/>
  <c r="E444" i="39"/>
  <c r="E445" i="39"/>
  <c r="E446" i="39"/>
  <c r="E447" i="39"/>
  <c r="E448" i="39"/>
  <c r="E449" i="39"/>
  <c r="E450" i="39"/>
  <c r="E451" i="39"/>
  <c r="E452" i="39"/>
  <c r="E453" i="39"/>
  <c r="E454" i="39"/>
  <c r="E455" i="39"/>
  <c r="E456" i="39"/>
  <c r="E457" i="39"/>
  <c r="E458" i="39"/>
  <c r="E459" i="39"/>
  <c r="E460" i="39"/>
  <c r="E461" i="39"/>
  <c r="E462" i="39"/>
  <c r="E463" i="39"/>
  <c r="E464" i="39"/>
  <c r="E465" i="39"/>
  <c r="E466" i="39"/>
  <c r="E467" i="39"/>
  <c r="E468" i="39"/>
  <c r="E469" i="39"/>
  <c r="E470" i="39"/>
  <c r="E471" i="39"/>
  <c r="E472" i="39"/>
  <c r="E473" i="39"/>
  <c r="E474" i="39"/>
  <c r="E475" i="39"/>
  <c r="E476" i="39"/>
  <c r="E477" i="39"/>
  <c r="E478" i="39"/>
  <c r="E479" i="39"/>
  <c r="E480" i="39"/>
  <c r="E481" i="39"/>
  <c r="E482" i="39"/>
  <c r="E483" i="39"/>
  <c r="E484" i="39"/>
  <c r="E485" i="39"/>
  <c r="E486" i="39"/>
  <c r="E487" i="39"/>
  <c r="E488" i="39"/>
  <c r="E489" i="39"/>
  <c r="E490" i="39"/>
  <c r="E491" i="39"/>
  <c r="E492" i="39"/>
  <c r="E493" i="39"/>
  <c r="E494" i="39"/>
  <c r="E495" i="39"/>
  <c r="E496" i="39"/>
  <c r="E497" i="39"/>
  <c r="E498" i="39"/>
  <c r="E499" i="39"/>
  <c r="E500" i="39"/>
  <c r="E501" i="39"/>
  <c r="E502" i="39"/>
  <c r="E503" i="39"/>
  <c r="E504" i="39"/>
  <c r="E505" i="39"/>
  <c r="E506" i="39"/>
  <c r="E507" i="39"/>
  <c r="E508" i="39"/>
  <c r="E509" i="39"/>
  <c r="E510" i="39"/>
  <c r="E511" i="39"/>
  <c r="E512" i="39"/>
  <c r="E513" i="39"/>
  <c r="E514" i="39"/>
  <c r="E515" i="39"/>
  <c r="E516" i="39"/>
  <c r="E517" i="39"/>
  <c r="E518" i="39"/>
  <c r="E519" i="39"/>
  <c r="E520" i="39"/>
  <c r="E521" i="39"/>
  <c r="E522" i="39"/>
  <c r="E523" i="39"/>
  <c r="E524" i="39"/>
  <c r="E525" i="39"/>
  <c r="E526" i="39"/>
  <c r="E527" i="39"/>
  <c r="E528" i="39"/>
  <c r="E529" i="39"/>
  <c r="E530" i="39"/>
  <c r="E531" i="39"/>
  <c r="E532" i="39"/>
  <c r="E533" i="39"/>
  <c r="E534" i="39"/>
  <c r="E535" i="39"/>
  <c r="E536" i="39"/>
  <c r="E537" i="39"/>
  <c r="E538" i="39"/>
  <c r="E539" i="39"/>
  <c r="E540" i="39"/>
  <c r="E541" i="39"/>
  <c r="E542" i="39"/>
  <c r="E543" i="39"/>
  <c r="E544" i="39"/>
  <c r="E545" i="39"/>
  <c r="E546" i="39"/>
  <c r="E547" i="39"/>
  <c r="E548" i="39"/>
  <c r="E549" i="39"/>
  <c r="E550" i="39"/>
  <c r="E551" i="39"/>
  <c r="E552" i="39"/>
  <c r="E553" i="39"/>
  <c r="E554" i="39"/>
  <c r="E555" i="39"/>
  <c r="E556" i="39"/>
  <c r="E557" i="39"/>
  <c r="E558" i="39"/>
  <c r="E559" i="39"/>
  <c r="E560" i="39"/>
  <c r="E561" i="39"/>
  <c r="E562" i="39"/>
  <c r="E563" i="39"/>
  <c r="E564" i="39"/>
  <c r="E565" i="39"/>
  <c r="E566" i="39"/>
  <c r="E567" i="39"/>
  <c r="E568" i="39"/>
  <c r="E569" i="39"/>
  <c r="E570" i="39"/>
  <c r="E571" i="39"/>
  <c r="E572" i="39"/>
  <c r="E573" i="39"/>
  <c r="E574" i="39"/>
  <c r="E575" i="39"/>
  <c r="E576" i="39"/>
  <c r="E577" i="39"/>
  <c r="E578" i="39"/>
  <c r="E579" i="39"/>
  <c r="E580" i="39"/>
  <c r="E581" i="39"/>
  <c r="E582" i="39"/>
  <c r="E583" i="39"/>
  <c r="E584" i="39"/>
  <c r="E585" i="39"/>
  <c r="E586" i="39"/>
  <c r="E587" i="39"/>
  <c r="E588" i="39"/>
  <c r="E589" i="39"/>
  <c r="E590" i="39"/>
  <c r="E591" i="39"/>
  <c r="E592" i="39"/>
  <c r="E593" i="39"/>
  <c r="E594" i="39"/>
  <c r="E595" i="39"/>
  <c r="E596" i="39"/>
  <c r="E597" i="39"/>
  <c r="E598" i="39"/>
  <c r="E599" i="39"/>
  <c r="E600" i="39"/>
  <c r="E601" i="39"/>
  <c r="E602" i="39"/>
  <c r="E603" i="39"/>
  <c r="E604" i="39"/>
  <c r="E605" i="39"/>
  <c r="E606" i="39"/>
  <c r="E607" i="39"/>
  <c r="E608" i="39"/>
  <c r="E609" i="39"/>
  <c r="E610" i="39"/>
  <c r="E611" i="39"/>
  <c r="E612" i="39"/>
  <c r="E613" i="39"/>
  <c r="E614" i="39"/>
  <c r="E615" i="39"/>
  <c r="E616" i="39"/>
  <c r="E617" i="39"/>
  <c r="E618" i="39"/>
  <c r="E619" i="39"/>
  <c r="E620" i="39"/>
  <c r="E621" i="39"/>
  <c r="E622" i="39"/>
  <c r="E623" i="39"/>
  <c r="E624" i="39"/>
  <c r="E625" i="39"/>
  <c r="E626" i="39"/>
  <c r="E627" i="39"/>
  <c r="E628" i="39"/>
  <c r="E629" i="39"/>
  <c r="E630" i="39"/>
  <c r="E631" i="39"/>
  <c r="E632" i="39"/>
  <c r="E633" i="39"/>
  <c r="E634" i="39"/>
  <c r="E635" i="39"/>
  <c r="E636" i="39"/>
  <c r="E637" i="39"/>
  <c r="E638" i="39"/>
  <c r="E639" i="39"/>
  <c r="E640" i="39"/>
  <c r="E641" i="39"/>
  <c r="E642" i="39"/>
  <c r="E643" i="39"/>
  <c r="E644" i="39"/>
  <c r="E645" i="39"/>
  <c r="E646" i="39"/>
  <c r="E647" i="39"/>
  <c r="E648" i="39"/>
  <c r="E649" i="39"/>
  <c r="E650" i="39"/>
  <c r="E651" i="39"/>
  <c r="E652" i="39"/>
  <c r="E653" i="39"/>
  <c r="E654" i="39"/>
  <c r="E655" i="39"/>
  <c r="E656" i="39"/>
  <c r="E657" i="39"/>
  <c r="E658" i="39"/>
  <c r="E659" i="39"/>
  <c r="E660" i="39"/>
  <c r="E661" i="39"/>
  <c r="E662" i="39"/>
  <c r="E663" i="39"/>
  <c r="E664" i="39"/>
  <c r="E665" i="39"/>
  <c r="E666" i="39"/>
  <c r="E667" i="39"/>
  <c r="E668" i="39"/>
  <c r="E669" i="39"/>
  <c r="E670" i="39"/>
  <c r="E671" i="39"/>
  <c r="E672" i="39"/>
  <c r="E673" i="39"/>
  <c r="E674" i="39"/>
  <c r="E675" i="39"/>
  <c r="E676" i="39"/>
  <c r="E677" i="39"/>
  <c r="E678" i="39"/>
  <c r="E679" i="39"/>
  <c r="E680" i="39"/>
  <c r="E681" i="39"/>
  <c r="E682" i="39"/>
  <c r="E683" i="39"/>
  <c r="E684" i="39"/>
  <c r="E685" i="39"/>
  <c r="E686" i="39"/>
  <c r="E687" i="39"/>
  <c r="E688" i="39"/>
  <c r="E689" i="39"/>
  <c r="E690" i="39"/>
  <c r="E691" i="39"/>
  <c r="E692" i="39"/>
  <c r="E693" i="39"/>
  <c r="E694" i="39"/>
  <c r="E695" i="39"/>
  <c r="E696" i="39"/>
  <c r="E697" i="39"/>
  <c r="E698" i="39"/>
  <c r="E699" i="39"/>
  <c r="E700" i="39"/>
  <c r="E701" i="39"/>
  <c r="E702" i="39"/>
  <c r="E703" i="39"/>
  <c r="E704" i="39"/>
  <c r="E705" i="39"/>
  <c r="E706" i="39"/>
  <c r="E707" i="39"/>
  <c r="E708" i="39"/>
  <c r="E709" i="39"/>
  <c r="E710" i="39"/>
  <c r="E711" i="39"/>
  <c r="E712" i="39"/>
  <c r="E713" i="39"/>
  <c r="E714" i="39"/>
  <c r="E715" i="39"/>
  <c r="E716" i="39"/>
  <c r="E717" i="39"/>
  <c r="E718" i="39"/>
  <c r="E719" i="39"/>
  <c r="E720" i="39"/>
  <c r="E721" i="39"/>
  <c r="E722" i="39"/>
  <c r="E723" i="39"/>
  <c r="E724" i="39"/>
  <c r="E725" i="39"/>
  <c r="E726" i="39"/>
  <c r="E727" i="39"/>
  <c r="E728" i="39"/>
  <c r="E729" i="39"/>
  <c r="E730" i="39"/>
  <c r="E731" i="39"/>
  <c r="E732" i="39"/>
  <c r="E733" i="39"/>
  <c r="E734" i="39"/>
  <c r="E735" i="39"/>
  <c r="E736" i="39"/>
  <c r="E737" i="39"/>
  <c r="E738" i="39"/>
  <c r="E739" i="39"/>
  <c r="E740" i="39"/>
  <c r="E741" i="39"/>
  <c r="E742" i="39"/>
  <c r="E743" i="39"/>
  <c r="E744" i="39"/>
  <c r="E745" i="39"/>
  <c r="E746" i="39"/>
  <c r="E747" i="39"/>
  <c r="E748" i="39"/>
  <c r="E749" i="39"/>
  <c r="E750" i="39"/>
  <c r="E751" i="39"/>
  <c r="E752" i="39"/>
  <c r="E753" i="39"/>
  <c r="E754" i="39"/>
  <c r="E755" i="39"/>
  <c r="E756" i="39"/>
  <c r="E757" i="39"/>
  <c r="E758" i="39"/>
  <c r="E759" i="39"/>
  <c r="E760" i="39"/>
  <c r="E761" i="39"/>
  <c r="E762" i="39"/>
  <c r="E763" i="39"/>
  <c r="E764" i="39"/>
  <c r="E765" i="39"/>
  <c r="E766" i="39"/>
  <c r="E767" i="39"/>
  <c r="E768" i="39"/>
  <c r="E769" i="39"/>
  <c r="E770" i="39"/>
  <c r="E771" i="39"/>
  <c r="E772" i="39"/>
  <c r="E773" i="39"/>
  <c r="E774" i="39"/>
  <c r="E775" i="39"/>
  <c r="E776" i="39"/>
  <c r="E777" i="39"/>
  <c r="E778" i="39"/>
  <c r="E779" i="39"/>
  <c r="E780" i="39"/>
  <c r="E781" i="39"/>
  <c r="E782" i="39"/>
  <c r="E783" i="39"/>
  <c r="E784" i="39"/>
  <c r="E785" i="39"/>
  <c r="E786" i="39"/>
  <c r="E787" i="39"/>
  <c r="E788" i="39"/>
  <c r="E789" i="39"/>
  <c r="E790" i="39"/>
  <c r="E791" i="39"/>
  <c r="E792" i="39"/>
  <c r="E793" i="39"/>
  <c r="E794" i="39"/>
  <c r="E795" i="39"/>
  <c r="E796" i="39"/>
  <c r="E797" i="39"/>
  <c r="E798" i="39"/>
  <c r="E799" i="39"/>
  <c r="E800" i="39"/>
  <c r="E801" i="39"/>
  <c r="E802" i="39"/>
  <c r="E803" i="39"/>
  <c r="E804" i="39"/>
  <c r="E805" i="39"/>
  <c r="E806" i="39"/>
  <c r="E807" i="39"/>
  <c r="E808" i="39"/>
  <c r="E809" i="39"/>
  <c r="E810" i="39"/>
  <c r="E811" i="39"/>
  <c r="E812" i="39"/>
  <c r="E813" i="39"/>
  <c r="E814" i="39"/>
  <c r="E815" i="39"/>
  <c r="E816" i="39"/>
  <c r="E817" i="39"/>
  <c r="E818" i="39"/>
  <c r="E819" i="39"/>
  <c r="E820" i="39"/>
  <c r="E821" i="39"/>
  <c r="E822" i="39"/>
  <c r="E823" i="39"/>
  <c r="E824" i="39"/>
  <c r="E825" i="39"/>
  <c r="E826" i="39"/>
  <c r="E827" i="39"/>
  <c r="E828" i="39"/>
  <c r="E829" i="39"/>
  <c r="E830" i="39"/>
  <c r="E831" i="39"/>
  <c r="E832" i="39"/>
  <c r="E833" i="39"/>
  <c r="E834" i="39"/>
  <c r="E835" i="39"/>
  <c r="E836" i="39"/>
  <c r="E837" i="39"/>
  <c r="E838" i="39"/>
  <c r="E839" i="39"/>
  <c r="E840" i="39"/>
  <c r="E841" i="39"/>
  <c r="E842" i="39"/>
  <c r="E843" i="39"/>
  <c r="E844" i="39"/>
  <c r="E845" i="39"/>
  <c r="E846" i="39"/>
  <c r="E847" i="39"/>
  <c r="E848" i="39"/>
  <c r="E849" i="39"/>
  <c r="E850" i="39"/>
  <c r="E851" i="39"/>
  <c r="E852" i="39"/>
  <c r="E853" i="39"/>
  <c r="E854" i="39"/>
  <c r="E855" i="39"/>
  <c r="E856" i="39"/>
  <c r="E857" i="39"/>
  <c r="E858" i="39"/>
  <c r="E859" i="39"/>
  <c r="E860" i="39"/>
  <c r="E861" i="39"/>
  <c r="E862" i="39"/>
  <c r="E863" i="39"/>
  <c r="E864" i="39"/>
  <c r="E865" i="39"/>
  <c r="E866" i="39"/>
  <c r="E867" i="39"/>
  <c r="E868" i="39"/>
  <c r="E869" i="39"/>
  <c r="E870" i="39"/>
  <c r="E871" i="39"/>
  <c r="E872" i="39"/>
  <c r="E873" i="39"/>
  <c r="E874" i="39"/>
  <c r="E875" i="39"/>
  <c r="E876" i="39"/>
  <c r="E877" i="39"/>
  <c r="E878" i="39"/>
  <c r="E879" i="39"/>
  <c r="E880" i="39"/>
  <c r="E881" i="39"/>
  <c r="E882" i="39"/>
  <c r="E883" i="39"/>
  <c r="E884" i="39"/>
  <c r="E885" i="39"/>
  <c r="E886" i="39"/>
  <c r="E887" i="39"/>
  <c r="E888" i="39"/>
  <c r="E889" i="39"/>
  <c r="E890" i="39"/>
  <c r="E891" i="39"/>
  <c r="E892" i="39"/>
  <c r="E893" i="39"/>
  <c r="E894" i="39"/>
  <c r="E895" i="39"/>
  <c r="E896" i="39"/>
  <c r="E897" i="39"/>
  <c r="E898" i="39"/>
  <c r="E899" i="39"/>
  <c r="E900" i="39"/>
  <c r="E901" i="39"/>
  <c r="E902" i="39"/>
  <c r="E903" i="39"/>
  <c r="E904" i="39"/>
  <c r="E905" i="39"/>
  <c r="E906" i="39"/>
  <c r="E907" i="39"/>
  <c r="E908" i="39"/>
  <c r="E909" i="39"/>
  <c r="E910" i="39"/>
  <c r="E911" i="39"/>
  <c r="E912" i="39"/>
  <c r="E913" i="39"/>
  <c r="E914" i="39"/>
  <c r="E915" i="39"/>
  <c r="E916" i="39"/>
  <c r="E917" i="39"/>
  <c r="E918" i="39"/>
  <c r="E919" i="39"/>
  <c r="E920" i="39"/>
  <c r="E921" i="39"/>
  <c r="E922" i="39"/>
  <c r="E923" i="39"/>
  <c r="E924" i="39"/>
  <c r="E925" i="39"/>
  <c r="E926" i="39"/>
  <c r="E927" i="39"/>
  <c r="E928" i="39"/>
  <c r="E929" i="39"/>
  <c r="E930" i="39"/>
  <c r="E931" i="39"/>
  <c r="E932" i="39"/>
  <c r="E933" i="39"/>
  <c r="E934" i="39"/>
  <c r="E935" i="39"/>
  <c r="E936" i="39"/>
  <c r="E937" i="39"/>
  <c r="E938" i="39"/>
  <c r="E939" i="39"/>
  <c r="E940" i="39"/>
  <c r="E941" i="39"/>
  <c r="E942" i="39"/>
  <c r="E943" i="39"/>
  <c r="E944" i="39"/>
  <c r="E945" i="39"/>
  <c r="E946" i="39"/>
  <c r="E947" i="39"/>
  <c r="E948" i="39"/>
  <c r="E949" i="39"/>
  <c r="E950" i="39"/>
  <c r="E951" i="39"/>
  <c r="E952" i="39"/>
  <c r="E953" i="39"/>
  <c r="E954" i="39"/>
  <c r="E955" i="39"/>
  <c r="E956" i="39"/>
  <c r="E957" i="39"/>
  <c r="E958" i="39"/>
  <c r="E959" i="39"/>
  <c r="E960" i="39"/>
  <c r="E961" i="39"/>
  <c r="E962" i="39"/>
  <c r="E963" i="39"/>
  <c r="E964" i="39"/>
  <c r="E965" i="39"/>
  <c r="E966" i="39"/>
  <c r="E967" i="39"/>
  <c r="E968" i="39"/>
  <c r="E969" i="39"/>
  <c r="E970" i="39"/>
  <c r="E971" i="39"/>
  <c r="E972" i="39"/>
  <c r="E973" i="39"/>
  <c r="E974" i="39"/>
  <c r="E975" i="39"/>
  <c r="E976" i="39"/>
  <c r="E977" i="39"/>
  <c r="E978" i="39"/>
  <c r="E979" i="39"/>
  <c r="E980" i="39"/>
  <c r="E981" i="39"/>
  <c r="E982" i="39"/>
  <c r="E983" i="39"/>
  <c r="E984" i="39"/>
  <c r="E985" i="39"/>
  <c r="E986" i="39"/>
  <c r="E987" i="39"/>
  <c r="E988" i="39"/>
  <c r="E989" i="39"/>
  <c r="E990" i="39"/>
  <c r="E991" i="39"/>
  <c r="E992" i="39"/>
  <c r="E993" i="39"/>
  <c r="E994" i="39"/>
  <c r="E995" i="39"/>
  <c r="E996" i="39"/>
  <c r="E997" i="39"/>
  <c r="E998" i="39"/>
  <c r="E999" i="39"/>
  <c r="E1000" i="39"/>
  <c r="E1001" i="39"/>
  <c r="E1002" i="39"/>
  <c r="E1003" i="39"/>
  <c r="E1004" i="39"/>
  <c r="E1005" i="39"/>
  <c r="E1006" i="39"/>
  <c r="E1007" i="39"/>
  <c r="E1008" i="39"/>
  <c r="E1009" i="39"/>
  <c r="E1010" i="39"/>
  <c r="E1011" i="39"/>
  <c r="E1012" i="39"/>
  <c r="E1013" i="39"/>
  <c r="E1014" i="39"/>
  <c r="E1015" i="39"/>
  <c r="E1016" i="39"/>
  <c r="E1017" i="39"/>
  <c r="E1018" i="39"/>
  <c r="E1019" i="39"/>
  <c r="E1020" i="39"/>
  <c r="E1021" i="39"/>
  <c r="E1022" i="39"/>
  <c r="E1023" i="39"/>
  <c r="E1024" i="39"/>
  <c r="E1025" i="39"/>
  <c r="E1026" i="39"/>
  <c r="E1027" i="39"/>
  <c r="E1028" i="39"/>
  <c r="E1029" i="39"/>
  <c r="E1030" i="39"/>
  <c r="E1031" i="39"/>
  <c r="E1032" i="39"/>
  <c r="E1033" i="39"/>
  <c r="E1034" i="39"/>
  <c r="E1035" i="39"/>
  <c r="E1036" i="39"/>
  <c r="E1037" i="39"/>
  <c r="E1038" i="39"/>
  <c r="E1039" i="39"/>
  <c r="E1040" i="39"/>
  <c r="E1041" i="39"/>
  <c r="E1042" i="39"/>
  <c r="E1043" i="39"/>
  <c r="E1044" i="39"/>
  <c r="E1045" i="39"/>
  <c r="E1046" i="39"/>
  <c r="E1047" i="39"/>
  <c r="E1048" i="39"/>
  <c r="E1049" i="39"/>
  <c r="E1050" i="39"/>
  <c r="E1051" i="39"/>
  <c r="E1052" i="39"/>
  <c r="E1053" i="39"/>
  <c r="E1054" i="39"/>
  <c r="E1055" i="39"/>
  <c r="E1056" i="39"/>
  <c r="E1057" i="39"/>
  <c r="E1058" i="39"/>
  <c r="E1059" i="39"/>
  <c r="E1060" i="39"/>
  <c r="E1061" i="39"/>
  <c r="E1062" i="39"/>
  <c r="E1063" i="39"/>
  <c r="E1064" i="39"/>
  <c r="E1065" i="39"/>
  <c r="E1066" i="39"/>
  <c r="E1067" i="39"/>
  <c r="E1068" i="39"/>
  <c r="E1069" i="39"/>
  <c r="E1070" i="39"/>
  <c r="E1071" i="39"/>
  <c r="E1072" i="39"/>
  <c r="E1073" i="39"/>
  <c r="E1074" i="39"/>
  <c r="E1075" i="39"/>
  <c r="E1076" i="39"/>
  <c r="E1077" i="39"/>
  <c r="E1078" i="39"/>
  <c r="E1079" i="39"/>
  <c r="E1080" i="39"/>
  <c r="E1081" i="39"/>
  <c r="E1082" i="39"/>
  <c r="E1083" i="39"/>
  <c r="E1084" i="39"/>
  <c r="E1085" i="39"/>
  <c r="E1086" i="39"/>
  <c r="E1087" i="39"/>
  <c r="E1088" i="39"/>
  <c r="E1089" i="39"/>
  <c r="E1090" i="39"/>
  <c r="E1091" i="39"/>
  <c r="E1092" i="39"/>
  <c r="E1093" i="39"/>
  <c r="E1094" i="39"/>
  <c r="E1095" i="39"/>
  <c r="E1096" i="39"/>
  <c r="E1097" i="39"/>
  <c r="E1098" i="39"/>
  <c r="E1099" i="39"/>
  <c r="E1100" i="39"/>
  <c r="E1101" i="39"/>
  <c r="E1102" i="39"/>
  <c r="E1103" i="39"/>
  <c r="E1104" i="39"/>
  <c r="E1105" i="39"/>
  <c r="E1106" i="39"/>
  <c r="E1107" i="39"/>
  <c r="E1108" i="39"/>
  <c r="E1109" i="39"/>
  <c r="E1110" i="39"/>
  <c r="E1111" i="39"/>
  <c r="E1112" i="39"/>
  <c r="E1113" i="39"/>
  <c r="E1114" i="39"/>
  <c r="E1115" i="39"/>
  <c r="E1116" i="39"/>
  <c r="E1117" i="39"/>
  <c r="E1118" i="39"/>
  <c r="E1119" i="39"/>
  <c r="E1120" i="39"/>
  <c r="E1121" i="39"/>
  <c r="E1122" i="39"/>
  <c r="E1123" i="39"/>
  <c r="E1124" i="39"/>
  <c r="E1125" i="39"/>
  <c r="E1126" i="39"/>
  <c r="E1127" i="39"/>
  <c r="E1128" i="39"/>
  <c r="E1129" i="39"/>
  <c r="E1130" i="39"/>
  <c r="E1131" i="39"/>
  <c r="E1132" i="39"/>
  <c r="E1133" i="39"/>
  <c r="E1134" i="39"/>
  <c r="E1135" i="39"/>
  <c r="E1136" i="39"/>
  <c r="E1137" i="39"/>
  <c r="E1138" i="39"/>
  <c r="E1139" i="39"/>
  <c r="E1140" i="39"/>
  <c r="E1141" i="39"/>
  <c r="E1142" i="39"/>
  <c r="E1143" i="39"/>
  <c r="E1144" i="39"/>
  <c r="E1145" i="39"/>
  <c r="E1146" i="39"/>
  <c r="E1147" i="39"/>
  <c r="E1148" i="39"/>
  <c r="E1149" i="39"/>
  <c r="E1150" i="39"/>
  <c r="E1151" i="39"/>
  <c r="E1152" i="39"/>
  <c r="E1153" i="39"/>
  <c r="E1154" i="39"/>
  <c r="E1155" i="39"/>
  <c r="E1156" i="39"/>
  <c r="E1157" i="39"/>
  <c r="E1158" i="39"/>
  <c r="E1159" i="39"/>
  <c r="E1160" i="39"/>
  <c r="E1161" i="39"/>
  <c r="E1162" i="39"/>
  <c r="E1163" i="39"/>
  <c r="E1164" i="39"/>
  <c r="E1165" i="39"/>
  <c r="E1166" i="39"/>
  <c r="E1167" i="39"/>
  <c r="E1168" i="39"/>
  <c r="E1169" i="39"/>
  <c r="E1170" i="39"/>
  <c r="E1171" i="39"/>
  <c r="E1172" i="39"/>
  <c r="E1173" i="39"/>
  <c r="E1174" i="39"/>
  <c r="E1175" i="39"/>
  <c r="E1176" i="39"/>
  <c r="E1177" i="39"/>
  <c r="E1178" i="39"/>
  <c r="E1179" i="39"/>
  <c r="E1180" i="39"/>
  <c r="E1181" i="39"/>
  <c r="E1182" i="39"/>
  <c r="E1183" i="39"/>
  <c r="E1184" i="39"/>
  <c r="E1185" i="39"/>
  <c r="E1186" i="39"/>
  <c r="E1187" i="39"/>
  <c r="E1188" i="39"/>
  <c r="E1189" i="39"/>
  <c r="E1190" i="39"/>
  <c r="E1191" i="39"/>
  <c r="E1192" i="39"/>
  <c r="E1193" i="39"/>
  <c r="E1194" i="39"/>
  <c r="E1195" i="39"/>
  <c r="E1196" i="39"/>
  <c r="E1197" i="39"/>
  <c r="E1198" i="39"/>
  <c r="E1199" i="39"/>
  <c r="E1200" i="39"/>
  <c r="E1201" i="39"/>
  <c r="E1202" i="39"/>
  <c r="E1203" i="39"/>
  <c r="E1204" i="39"/>
  <c r="E1205" i="39"/>
  <c r="E1206" i="39"/>
  <c r="E1207" i="39"/>
  <c r="E1208" i="39"/>
  <c r="E1209" i="39"/>
  <c r="E1210" i="39"/>
  <c r="E1211" i="39"/>
  <c r="E1212" i="39"/>
  <c r="E1213" i="39"/>
  <c r="E1214" i="39"/>
  <c r="E1215" i="39"/>
  <c r="E1216" i="39"/>
  <c r="E1217" i="39"/>
  <c r="E1218" i="39"/>
  <c r="E1219" i="39"/>
  <c r="E1220" i="39"/>
  <c r="E1221" i="39"/>
  <c r="E1222" i="39"/>
  <c r="E1223" i="39"/>
  <c r="E1224" i="39"/>
  <c r="E1225" i="39"/>
  <c r="E1226" i="39"/>
  <c r="E1227" i="39"/>
  <c r="E1228" i="39"/>
  <c r="E1229" i="39"/>
  <c r="E1230" i="39"/>
  <c r="E1231" i="39"/>
  <c r="E1232" i="39"/>
  <c r="E1233" i="39"/>
  <c r="E1234" i="39"/>
  <c r="E1235" i="39"/>
  <c r="E1236" i="39"/>
  <c r="E1237" i="39"/>
  <c r="E1238" i="39"/>
  <c r="E1239" i="39"/>
  <c r="E1240" i="39"/>
  <c r="E1241" i="39"/>
  <c r="E1242" i="39"/>
  <c r="E1243" i="39"/>
  <c r="E1244" i="39"/>
  <c r="E1245" i="39"/>
  <c r="E1246" i="39"/>
  <c r="E1247" i="39"/>
  <c r="E1248" i="39"/>
  <c r="E1249" i="39"/>
  <c r="E1250" i="39"/>
  <c r="E1251" i="39"/>
  <c r="E1252" i="39"/>
  <c r="E1253" i="39"/>
  <c r="E1254" i="39"/>
  <c r="E1255" i="39"/>
  <c r="E1256" i="39"/>
  <c r="E1257" i="39"/>
  <c r="E1258" i="39"/>
  <c r="E1259" i="39"/>
  <c r="E1260" i="39"/>
  <c r="E1261" i="39"/>
  <c r="E1262" i="39"/>
  <c r="E1263" i="39"/>
  <c r="E1264" i="39"/>
  <c r="E1265" i="39"/>
  <c r="E1266" i="39"/>
  <c r="E1267" i="39"/>
  <c r="E1268" i="39"/>
  <c r="E1269" i="39"/>
  <c r="E1270" i="39"/>
  <c r="E1271" i="39"/>
  <c r="E1272" i="39"/>
  <c r="E1273" i="39"/>
  <c r="E1274" i="39"/>
  <c r="E1275" i="39"/>
  <c r="E1276" i="39"/>
  <c r="E1277" i="39"/>
  <c r="E1278" i="39"/>
  <c r="E1279" i="39"/>
  <c r="E1280" i="39"/>
  <c r="E1281" i="39"/>
  <c r="E1282" i="39"/>
  <c r="E1283" i="39"/>
  <c r="E1284" i="39"/>
  <c r="E1285" i="39"/>
  <c r="E1286" i="39"/>
  <c r="E1287" i="39"/>
  <c r="E1288" i="39"/>
  <c r="E1289" i="39"/>
  <c r="E1290" i="39"/>
  <c r="E1291" i="39"/>
  <c r="E1292" i="39"/>
  <c r="E1293" i="39"/>
  <c r="E1294" i="39"/>
  <c r="E1295" i="39"/>
  <c r="E1296" i="39"/>
  <c r="E1297" i="39"/>
  <c r="E1298" i="39"/>
  <c r="E1299" i="39"/>
  <c r="E1300" i="39"/>
  <c r="E1301" i="39"/>
  <c r="E1302" i="39"/>
  <c r="E1303" i="39"/>
  <c r="E1304" i="39"/>
  <c r="E1305" i="39"/>
  <c r="E1306" i="39"/>
  <c r="E1307" i="39"/>
  <c r="E1308" i="39"/>
  <c r="E1309" i="39"/>
  <c r="E1310" i="39"/>
  <c r="E1311" i="39"/>
  <c r="E1312" i="39"/>
  <c r="E1313" i="39"/>
  <c r="E1314" i="39"/>
  <c r="E1315" i="39"/>
  <c r="E1316" i="39"/>
  <c r="E1317" i="39"/>
  <c r="E1318" i="39"/>
  <c r="E1319" i="39"/>
  <c r="E1320" i="39"/>
  <c r="E1321" i="39"/>
  <c r="E1322" i="39"/>
  <c r="E1323" i="39"/>
  <c r="E1324" i="39"/>
  <c r="E1325" i="39"/>
  <c r="E1326" i="39"/>
  <c r="E1327" i="39"/>
  <c r="E1328" i="39"/>
  <c r="E1329" i="39"/>
  <c r="E1330" i="39"/>
  <c r="E1331" i="39"/>
  <c r="E1332" i="39"/>
  <c r="E1333" i="39"/>
  <c r="E1334" i="39"/>
  <c r="E1335" i="39"/>
  <c r="E1336" i="39"/>
  <c r="E1337" i="39"/>
  <c r="E1338" i="39"/>
  <c r="E1339" i="39"/>
  <c r="E1340" i="39"/>
  <c r="E1341" i="39"/>
  <c r="E1342" i="39"/>
  <c r="E1343" i="39"/>
  <c r="E1344" i="39"/>
  <c r="E1345" i="39"/>
  <c r="E1346" i="39"/>
  <c r="E1347" i="39"/>
  <c r="E1348" i="39"/>
  <c r="E1349" i="39"/>
  <c r="E1350" i="39"/>
  <c r="E1351" i="39"/>
  <c r="E1352" i="39"/>
  <c r="E1353" i="39"/>
  <c r="E1354" i="39"/>
  <c r="E1355" i="39"/>
  <c r="E1356" i="39"/>
  <c r="E1357" i="39"/>
  <c r="E1358" i="39"/>
  <c r="E1359" i="39"/>
  <c r="E1360" i="39"/>
  <c r="E1361" i="39"/>
  <c r="E1362" i="39"/>
  <c r="E1363" i="39"/>
  <c r="E1364" i="39"/>
  <c r="E1365" i="39"/>
  <c r="E1366" i="39"/>
  <c r="E1367" i="39"/>
  <c r="E1368" i="39"/>
  <c r="E1369" i="39"/>
  <c r="E1370" i="39"/>
  <c r="E1371" i="39"/>
  <c r="E1372" i="39"/>
  <c r="E1373" i="39"/>
  <c r="E1374" i="39"/>
  <c r="E1375" i="39"/>
  <c r="E1376" i="39"/>
  <c r="E1377" i="39"/>
  <c r="E1378" i="39"/>
  <c r="E1379" i="39"/>
  <c r="E1380" i="39"/>
  <c r="E1381" i="39"/>
  <c r="E1382" i="39"/>
  <c r="E1383" i="39"/>
  <c r="E1384" i="39"/>
  <c r="E1385" i="39"/>
  <c r="E1386" i="39"/>
  <c r="E1387" i="39"/>
  <c r="E1388" i="39"/>
  <c r="E1389" i="39"/>
  <c r="E1390" i="39"/>
  <c r="E1391" i="39"/>
  <c r="E1392" i="39"/>
  <c r="E1393" i="39"/>
  <c r="E1394" i="39"/>
  <c r="E1395" i="39"/>
  <c r="E1396" i="39"/>
  <c r="E1397" i="39"/>
  <c r="E1398" i="39"/>
  <c r="E1399" i="39"/>
  <c r="E1400" i="39"/>
  <c r="E1401" i="39"/>
  <c r="E1402" i="39"/>
  <c r="E1403" i="39"/>
  <c r="E1404" i="39"/>
  <c r="E1405" i="39"/>
  <c r="E1406" i="39"/>
  <c r="E1407" i="39"/>
  <c r="E1408" i="39"/>
  <c r="E1409" i="39"/>
  <c r="E1410" i="39"/>
  <c r="E1411" i="39"/>
  <c r="E1412" i="39"/>
  <c r="E1413" i="39"/>
  <c r="E1414" i="39"/>
  <c r="E1415" i="39"/>
  <c r="E1416" i="39"/>
  <c r="E1417" i="39"/>
  <c r="E1418" i="39"/>
  <c r="E1419" i="39"/>
  <c r="E1420" i="39"/>
  <c r="E1421" i="39"/>
  <c r="E1422" i="39"/>
  <c r="E1423" i="39"/>
  <c r="E1424" i="39"/>
  <c r="E1425" i="39"/>
  <c r="E1426" i="39"/>
  <c r="E1427" i="39"/>
  <c r="E1428" i="39"/>
  <c r="E1429" i="39"/>
  <c r="E1430" i="39"/>
  <c r="E1431" i="39"/>
  <c r="E1432" i="39"/>
  <c r="E1433" i="39"/>
  <c r="E1434" i="39"/>
  <c r="E1435" i="39"/>
  <c r="E1436" i="39"/>
  <c r="E1437" i="39"/>
  <c r="E1438" i="39"/>
  <c r="E1439" i="39"/>
  <c r="E1440" i="39"/>
  <c r="E1441" i="39"/>
  <c r="E1442" i="39"/>
  <c r="E1443" i="39"/>
  <c r="E1444" i="39"/>
  <c r="E1445" i="39"/>
  <c r="E1446" i="39"/>
  <c r="E1447" i="39"/>
  <c r="E1448" i="39"/>
  <c r="E1449" i="39"/>
  <c r="E1450" i="39"/>
  <c r="E1451" i="39"/>
  <c r="E1452" i="39"/>
  <c r="E1453" i="39"/>
  <c r="E1454" i="39"/>
  <c r="E1455" i="39"/>
  <c r="E1456" i="39"/>
  <c r="E1457" i="39"/>
  <c r="E1458" i="39"/>
  <c r="E1459" i="39"/>
  <c r="E1460" i="39"/>
  <c r="E1461" i="39"/>
  <c r="E1462" i="39"/>
  <c r="E1463" i="39"/>
  <c r="E1464" i="39"/>
  <c r="E1465" i="39"/>
  <c r="E1466" i="39"/>
  <c r="E1467" i="39"/>
  <c r="E1468" i="39"/>
  <c r="E1469" i="39"/>
  <c r="E1470" i="39"/>
  <c r="E1471" i="39"/>
  <c r="E1472" i="39"/>
  <c r="E1473" i="39"/>
  <c r="E1474" i="39"/>
  <c r="E1475" i="39"/>
  <c r="E1476" i="39"/>
  <c r="E1477" i="39"/>
  <c r="E1478" i="39"/>
  <c r="E1479" i="39"/>
  <c r="E1480" i="39"/>
  <c r="E1481" i="39"/>
  <c r="E1482" i="39"/>
  <c r="E1483" i="39"/>
  <c r="E1484" i="39"/>
  <c r="E1485" i="39"/>
  <c r="E1486" i="39"/>
  <c r="E1487" i="39"/>
  <c r="E1488" i="39"/>
  <c r="E1489" i="39"/>
  <c r="E1490" i="39"/>
  <c r="E1491" i="39"/>
  <c r="E1492" i="39"/>
  <c r="E1493" i="39"/>
  <c r="E1494" i="39"/>
  <c r="E1495" i="39"/>
  <c r="E1496" i="39"/>
  <c r="E1497" i="39"/>
  <c r="E1498" i="39"/>
  <c r="E1499" i="39"/>
  <c r="E1500" i="39"/>
  <c r="E1501" i="39"/>
  <c r="E1502" i="39"/>
  <c r="E1503" i="39"/>
  <c r="D4" i="39"/>
  <c r="D5" i="39"/>
  <c r="D6" i="39"/>
  <c r="D7" i="39"/>
  <c r="D8" i="39"/>
  <c r="D9" i="39"/>
  <c r="D10" i="39"/>
  <c r="D11" i="39"/>
  <c r="D12" i="39"/>
  <c r="D13" i="39"/>
  <c r="D14" i="39"/>
  <c r="D15" i="39"/>
  <c r="D16" i="39"/>
  <c r="D17" i="39"/>
  <c r="D18" i="39"/>
  <c r="D19" i="39"/>
  <c r="D20" i="39"/>
  <c r="D21" i="39"/>
  <c r="D22" i="39"/>
  <c r="D23" i="39"/>
  <c r="D24" i="39"/>
  <c r="D25" i="39"/>
  <c r="D26" i="39"/>
  <c r="D27" i="39"/>
  <c r="D28" i="39"/>
  <c r="D29" i="39"/>
  <c r="D30" i="39"/>
  <c r="D31" i="39"/>
  <c r="D32" i="39"/>
  <c r="D33" i="39"/>
  <c r="D34" i="39"/>
  <c r="D35" i="39"/>
  <c r="D36" i="39"/>
  <c r="D37" i="39"/>
  <c r="D38" i="39"/>
  <c r="D39" i="39"/>
  <c r="D40" i="39"/>
  <c r="D41" i="39"/>
  <c r="D42" i="39"/>
  <c r="D43" i="39"/>
  <c r="D44" i="39"/>
  <c r="D45" i="39"/>
  <c r="D46" i="39"/>
  <c r="D47" i="39"/>
  <c r="D48" i="39"/>
  <c r="D49" i="39"/>
  <c r="D50" i="39"/>
  <c r="D51" i="39"/>
  <c r="D52" i="39"/>
  <c r="D53" i="39"/>
  <c r="D54" i="39"/>
  <c r="D55" i="39"/>
  <c r="D56" i="39"/>
  <c r="D57" i="39"/>
  <c r="D58" i="39"/>
  <c r="D59" i="39"/>
  <c r="D60" i="39"/>
  <c r="D61" i="39"/>
  <c r="D62" i="39"/>
  <c r="D63" i="39"/>
  <c r="D64" i="39"/>
  <c r="D65" i="39"/>
  <c r="D66" i="39"/>
  <c r="D67" i="39"/>
  <c r="D68" i="39"/>
  <c r="D69" i="39"/>
  <c r="D70" i="39"/>
  <c r="D71" i="39"/>
  <c r="D72" i="39"/>
  <c r="D73" i="39"/>
  <c r="D74" i="39"/>
  <c r="D75" i="39"/>
  <c r="D76" i="39"/>
  <c r="D77" i="39"/>
  <c r="D78" i="39"/>
  <c r="D79" i="39"/>
  <c r="D80" i="39"/>
  <c r="D81" i="39"/>
  <c r="D82" i="39"/>
  <c r="D83" i="39"/>
  <c r="D84" i="39"/>
  <c r="D85" i="39"/>
  <c r="D86" i="39"/>
  <c r="D87" i="39"/>
  <c r="D88" i="39"/>
  <c r="D89" i="39"/>
  <c r="D90" i="39"/>
  <c r="D91" i="39"/>
  <c r="D92" i="39"/>
  <c r="D93" i="39"/>
  <c r="D94" i="39"/>
  <c r="D95" i="39"/>
  <c r="D96" i="39"/>
  <c r="D97" i="39"/>
  <c r="D98" i="39"/>
  <c r="D99" i="39"/>
  <c r="D100" i="39"/>
  <c r="D101" i="39"/>
  <c r="D102" i="39"/>
  <c r="D103" i="39"/>
  <c r="D104" i="39"/>
  <c r="D105" i="39"/>
  <c r="D106" i="39"/>
  <c r="D107" i="39"/>
  <c r="D108" i="39"/>
  <c r="D109" i="39"/>
  <c r="D110" i="39"/>
  <c r="D111" i="39"/>
  <c r="D112" i="39"/>
  <c r="D113" i="39"/>
  <c r="D114" i="39"/>
  <c r="D115" i="39"/>
  <c r="D116" i="39"/>
  <c r="D117" i="39"/>
  <c r="D118" i="39"/>
  <c r="D119" i="39"/>
  <c r="D120" i="39"/>
  <c r="D121" i="39"/>
  <c r="D122" i="39"/>
  <c r="D123" i="39"/>
  <c r="D124" i="39"/>
  <c r="D125" i="39"/>
  <c r="D126" i="39"/>
  <c r="D127" i="39"/>
  <c r="D128" i="39"/>
  <c r="D129" i="39"/>
  <c r="D130" i="39"/>
  <c r="D131" i="39"/>
  <c r="D132" i="39"/>
  <c r="D133" i="39"/>
  <c r="D134" i="39"/>
  <c r="D135" i="39"/>
  <c r="D136" i="39"/>
  <c r="D137" i="39"/>
  <c r="D138" i="39"/>
  <c r="D139" i="39"/>
  <c r="D140" i="39"/>
  <c r="D141" i="39"/>
  <c r="D142" i="39"/>
  <c r="D143" i="39"/>
  <c r="D144" i="39"/>
  <c r="D145" i="39"/>
  <c r="D146" i="39"/>
  <c r="D147" i="39"/>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D201" i="39"/>
  <c r="D202" i="39"/>
  <c r="D203" i="39"/>
  <c r="D204" i="39"/>
  <c r="D205" i="39"/>
  <c r="D206" i="39"/>
  <c r="D207" i="39"/>
  <c r="D208" i="39"/>
  <c r="D209" i="39"/>
  <c r="D210" i="39"/>
  <c r="D211" i="39"/>
  <c r="D212" i="39"/>
  <c r="D213" i="39"/>
  <c r="D214" i="39"/>
  <c r="D215" i="39"/>
  <c r="D216" i="39"/>
  <c r="D217" i="39"/>
  <c r="D218" i="39"/>
  <c r="D219" i="39"/>
  <c r="D220" i="39"/>
  <c r="D221" i="39"/>
  <c r="D222" i="39"/>
  <c r="D223" i="39"/>
  <c r="D224" i="39"/>
  <c r="D225" i="39"/>
  <c r="D226" i="39"/>
  <c r="D227" i="39"/>
  <c r="D228" i="39"/>
  <c r="D229" i="39"/>
  <c r="D230" i="39"/>
  <c r="D231" i="39"/>
  <c r="D232" i="39"/>
  <c r="D233" i="39"/>
  <c r="D234" i="39"/>
  <c r="D235" i="39"/>
  <c r="D236" i="39"/>
  <c r="D237" i="39"/>
  <c r="D238" i="39"/>
  <c r="D239" i="39"/>
  <c r="D240" i="39"/>
  <c r="D241" i="39"/>
  <c r="D242" i="39"/>
  <c r="D243" i="39"/>
  <c r="D244" i="39"/>
  <c r="D245" i="39"/>
  <c r="D246" i="39"/>
  <c r="D247" i="39"/>
  <c r="D248" i="39"/>
  <c r="D249" i="39"/>
  <c r="D250" i="39"/>
  <c r="D251" i="39"/>
  <c r="D252" i="39"/>
  <c r="D253" i="39"/>
  <c r="D254" i="39"/>
  <c r="D255" i="39"/>
  <c r="D256" i="39"/>
  <c r="D257" i="39"/>
  <c r="D258" i="39"/>
  <c r="D259" i="39"/>
  <c r="D260" i="39"/>
  <c r="D261" i="39"/>
  <c r="D262" i="39"/>
  <c r="D263" i="39"/>
  <c r="D264" i="39"/>
  <c r="D265" i="39"/>
  <c r="D266" i="39"/>
  <c r="D267" i="39"/>
  <c r="D268" i="39"/>
  <c r="D269" i="39"/>
  <c r="D270" i="39"/>
  <c r="D271" i="39"/>
  <c r="D272" i="39"/>
  <c r="D273" i="39"/>
  <c r="D274" i="39"/>
  <c r="D275" i="39"/>
  <c r="D276" i="39"/>
  <c r="D277" i="39"/>
  <c r="D278" i="39"/>
  <c r="D279" i="39"/>
  <c r="D280" i="39"/>
  <c r="D281" i="39"/>
  <c r="D282" i="39"/>
  <c r="D283" i="39"/>
  <c r="D284" i="39"/>
  <c r="D285" i="39"/>
  <c r="D286" i="39"/>
  <c r="D287" i="39"/>
  <c r="D288" i="39"/>
  <c r="D289" i="39"/>
  <c r="D290" i="39"/>
  <c r="D291" i="39"/>
  <c r="D292" i="39"/>
  <c r="D293" i="39"/>
  <c r="D294" i="39"/>
  <c r="D295" i="39"/>
  <c r="D296" i="39"/>
  <c r="D297" i="39"/>
  <c r="D298" i="39"/>
  <c r="D299" i="39"/>
  <c r="D300" i="39"/>
  <c r="D301" i="39"/>
  <c r="D302" i="39"/>
  <c r="D303" i="39"/>
  <c r="D304" i="39"/>
  <c r="D305" i="39"/>
  <c r="D306" i="39"/>
  <c r="D307" i="39"/>
  <c r="D308" i="39"/>
  <c r="D309" i="39"/>
  <c r="D310" i="39"/>
  <c r="D311" i="39"/>
  <c r="D312" i="39"/>
  <c r="D313" i="39"/>
  <c r="D314" i="39"/>
  <c r="D315" i="39"/>
  <c r="D316" i="39"/>
  <c r="D317" i="39"/>
  <c r="D318" i="39"/>
  <c r="D319" i="39"/>
  <c r="D320" i="39"/>
  <c r="D321" i="39"/>
  <c r="D322" i="39"/>
  <c r="D323" i="39"/>
  <c r="D324" i="39"/>
  <c r="D325" i="39"/>
  <c r="D326" i="39"/>
  <c r="D327" i="39"/>
  <c r="D328" i="39"/>
  <c r="D329" i="39"/>
  <c r="D330" i="39"/>
  <c r="D331" i="39"/>
  <c r="D332" i="39"/>
  <c r="D333" i="39"/>
  <c r="D334" i="39"/>
  <c r="D335" i="39"/>
  <c r="D336" i="39"/>
  <c r="D337" i="39"/>
  <c r="D338" i="39"/>
  <c r="D339" i="39"/>
  <c r="D340" i="39"/>
  <c r="D341" i="39"/>
  <c r="D342" i="39"/>
  <c r="D343" i="39"/>
  <c r="D344" i="39"/>
  <c r="D345" i="39"/>
  <c r="D346" i="39"/>
  <c r="D347" i="39"/>
  <c r="D348" i="39"/>
  <c r="D349" i="39"/>
  <c r="D350" i="39"/>
  <c r="D351" i="39"/>
  <c r="D352" i="39"/>
  <c r="D353" i="39"/>
  <c r="D354" i="39"/>
  <c r="D355" i="39"/>
  <c r="D356" i="39"/>
  <c r="D357" i="39"/>
  <c r="D358" i="39"/>
  <c r="D359" i="39"/>
  <c r="D360" i="39"/>
  <c r="D361" i="39"/>
  <c r="D362" i="39"/>
  <c r="D363" i="39"/>
  <c r="D364" i="39"/>
  <c r="D365" i="39"/>
  <c r="D366" i="39"/>
  <c r="D367" i="39"/>
  <c r="D368" i="39"/>
  <c r="D369" i="39"/>
  <c r="D370" i="39"/>
  <c r="D371" i="39"/>
  <c r="D372" i="39"/>
  <c r="D373" i="39"/>
  <c r="D374" i="39"/>
  <c r="D375" i="39"/>
  <c r="D376" i="39"/>
  <c r="D377" i="39"/>
  <c r="D378" i="39"/>
  <c r="D379" i="39"/>
  <c r="D380" i="39"/>
  <c r="D381" i="39"/>
  <c r="D382" i="39"/>
  <c r="D383" i="39"/>
  <c r="D384" i="39"/>
  <c r="D385" i="39"/>
  <c r="D386" i="39"/>
  <c r="D387" i="39"/>
  <c r="D388" i="39"/>
  <c r="D389" i="39"/>
  <c r="D390" i="39"/>
  <c r="D391" i="39"/>
  <c r="D392" i="39"/>
  <c r="D393" i="39"/>
  <c r="D394" i="39"/>
  <c r="D395" i="39"/>
  <c r="D396" i="39"/>
  <c r="D397" i="39"/>
  <c r="D398" i="39"/>
  <c r="D399" i="39"/>
  <c r="D400" i="39"/>
  <c r="D401" i="39"/>
  <c r="D402" i="39"/>
  <c r="D403" i="39"/>
  <c r="D404" i="39"/>
  <c r="D405" i="39"/>
  <c r="D406" i="39"/>
  <c r="D407" i="39"/>
  <c r="D408" i="39"/>
  <c r="D409" i="39"/>
  <c r="D410" i="39"/>
  <c r="D411" i="39"/>
  <c r="D412" i="39"/>
  <c r="D413" i="39"/>
  <c r="D414" i="39"/>
  <c r="D415" i="39"/>
  <c r="D416" i="39"/>
  <c r="D417" i="39"/>
  <c r="D418" i="39"/>
  <c r="D419" i="39"/>
  <c r="D420" i="39"/>
  <c r="D421" i="39"/>
  <c r="D422" i="39"/>
  <c r="D423" i="39"/>
  <c r="D424" i="39"/>
  <c r="D425" i="39"/>
  <c r="D426" i="39"/>
  <c r="D427" i="39"/>
  <c r="D428" i="39"/>
  <c r="D429" i="39"/>
  <c r="D430" i="39"/>
  <c r="D431" i="39"/>
  <c r="D432" i="39"/>
  <c r="D433" i="39"/>
  <c r="D434" i="39"/>
  <c r="D435" i="39"/>
  <c r="D436" i="39"/>
  <c r="D437" i="39"/>
  <c r="D438" i="39"/>
  <c r="D439" i="39"/>
  <c r="D440" i="39"/>
  <c r="D441" i="39"/>
  <c r="D442" i="39"/>
  <c r="D443" i="39"/>
  <c r="D444" i="39"/>
  <c r="D445" i="39"/>
  <c r="D446" i="39"/>
  <c r="D447" i="39"/>
  <c r="D448" i="39"/>
  <c r="D449" i="39"/>
  <c r="D450" i="39"/>
  <c r="D451" i="39"/>
  <c r="D452" i="39"/>
  <c r="D453" i="39"/>
  <c r="D454" i="39"/>
  <c r="D455" i="39"/>
  <c r="D456" i="39"/>
  <c r="D457" i="39"/>
  <c r="D458" i="39"/>
  <c r="D459" i="39"/>
  <c r="D460" i="39"/>
  <c r="D461" i="39"/>
  <c r="D462" i="39"/>
  <c r="D463" i="39"/>
  <c r="D464" i="39"/>
  <c r="D465" i="39"/>
  <c r="D466" i="39"/>
  <c r="D467" i="39"/>
  <c r="D468" i="39"/>
  <c r="D469" i="39"/>
  <c r="D470" i="39"/>
  <c r="D471" i="39"/>
  <c r="D472" i="39"/>
  <c r="D473" i="39"/>
  <c r="D474" i="39"/>
  <c r="D475" i="39"/>
  <c r="D476" i="39"/>
  <c r="D477" i="39"/>
  <c r="D478" i="39"/>
  <c r="D479" i="39"/>
  <c r="D480" i="39"/>
  <c r="D481" i="39"/>
  <c r="D482" i="39"/>
  <c r="D483" i="39"/>
  <c r="D484" i="39"/>
  <c r="D485" i="39"/>
  <c r="D486" i="39"/>
  <c r="D487" i="39"/>
  <c r="D488" i="39"/>
  <c r="D489" i="39"/>
  <c r="D490" i="39"/>
  <c r="D491" i="39"/>
  <c r="D492" i="39"/>
  <c r="D493" i="39"/>
  <c r="D494" i="39"/>
  <c r="D495" i="39"/>
  <c r="D496" i="39"/>
  <c r="D497" i="39"/>
  <c r="D498" i="39"/>
  <c r="D499" i="39"/>
  <c r="D500" i="39"/>
  <c r="D501" i="39"/>
  <c r="D502" i="39"/>
  <c r="D503" i="39"/>
  <c r="D504" i="39"/>
  <c r="D505" i="39"/>
  <c r="D506" i="39"/>
  <c r="D507" i="39"/>
  <c r="D508" i="39"/>
  <c r="D509" i="39"/>
  <c r="D510" i="39"/>
  <c r="D511" i="39"/>
  <c r="D512" i="39"/>
  <c r="D513" i="39"/>
  <c r="D514" i="39"/>
  <c r="D515" i="39"/>
  <c r="D516" i="39"/>
  <c r="D517" i="39"/>
  <c r="D518" i="39"/>
  <c r="D519" i="39"/>
  <c r="D520" i="39"/>
  <c r="D521" i="39"/>
  <c r="D522" i="39"/>
  <c r="D523" i="39"/>
  <c r="D524" i="39"/>
  <c r="D525" i="39"/>
  <c r="D526" i="39"/>
  <c r="D527" i="39"/>
  <c r="D528" i="39"/>
  <c r="D529" i="39"/>
  <c r="D530" i="39"/>
  <c r="D531" i="39"/>
  <c r="D532" i="39"/>
  <c r="D533" i="39"/>
  <c r="D534" i="39"/>
  <c r="D535" i="39"/>
  <c r="D536" i="39"/>
  <c r="D537" i="39"/>
  <c r="D538" i="39"/>
  <c r="D539" i="39"/>
  <c r="D540" i="39"/>
  <c r="D541" i="39"/>
  <c r="D542" i="39"/>
  <c r="D543" i="39"/>
  <c r="D544" i="39"/>
  <c r="D545" i="39"/>
  <c r="D546" i="39"/>
  <c r="D547" i="39"/>
  <c r="D548" i="39"/>
  <c r="D549" i="39"/>
  <c r="D550" i="39"/>
  <c r="D551" i="39"/>
  <c r="D552" i="39"/>
  <c r="D553" i="39"/>
  <c r="D554" i="39"/>
  <c r="D555" i="39"/>
  <c r="D556" i="39"/>
  <c r="D557" i="39"/>
  <c r="D558" i="39"/>
  <c r="D559" i="39"/>
  <c r="D560" i="39"/>
  <c r="D561" i="39"/>
  <c r="D562" i="39"/>
  <c r="D563" i="39"/>
  <c r="D564" i="39"/>
  <c r="D565" i="39"/>
  <c r="D566" i="39"/>
  <c r="D567" i="39"/>
  <c r="D568" i="39"/>
  <c r="D569" i="39"/>
  <c r="D570" i="39"/>
  <c r="D571" i="39"/>
  <c r="D572" i="39"/>
  <c r="D573" i="39"/>
  <c r="D574" i="39"/>
  <c r="D575" i="39"/>
  <c r="D576" i="39"/>
  <c r="D577" i="39"/>
  <c r="D578" i="39"/>
  <c r="D579" i="39"/>
  <c r="D580" i="39"/>
  <c r="D581" i="39"/>
  <c r="D582" i="39"/>
  <c r="D583" i="39"/>
  <c r="D584" i="39"/>
  <c r="D585" i="39"/>
  <c r="D586" i="39"/>
  <c r="D587" i="39"/>
  <c r="D588" i="39"/>
  <c r="D589" i="39"/>
  <c r="D590" i="39"/>
  <c r="D591" i="39"/>
  <c r="D592" i="39"/>
  <c r="D593" i="39"/>
  <c r="D594" i="39"/>
  <c r="D595" i="39"/>
  <c r="D596" i="39"/>
  <c r="D597" i="39"/>
  <c r="D598" i="39"/>
  <c r="D599" i="39"/>
  <c r="D600" i="39"/>
  <c r="D601" i="39"/>
  <c r="D602" i="39"/>
  <c r="D603" i="39"/>
  <c r="D604" i="39"/>
  <c r="D605" i="39"/>
  <c r="D606" i="39"/>
  <c r="D607" i="39"/>
  <c r="D608" i="39"/>
  <c r="D609" i="39"/>
  <c r="D610" i="39"/>
  <c r="D611" i="39"/>
  <c r="D612" i="39"/>
  <c r="D613" i="39"/>
  <c r="D614" i="39"/>
  <c r="D615" i="39"/>
  <c r="D616" i="39"/>
  <c r="D617" i="39"/>
  <c r="D618" i="39"/>
  <c r="D619" i="39"/>
  <c r="D620" i="39"/>
  <c r="D621" i="39"/>
  <c r="D622" i="39"/>
  <c r="D623" i="39"/>
  <c r="D624" i="39"/>
  <c r="D625" i="39"/>
  <c r="D626" i="39"/>
  <c r="D627" i="39"/>
  <c r="D628" i="39"/>
  <c r="D629" i="39"/>
  <c r="D630" i="39"/>
  <c r="D631" i="39"/>
  <c r="D632" i="39"/>
  <c r="D633" i="39"/>
  <c r="D634" i="39"/>
  <c r="D635" i="39"/>
  <c r="D636" i="39"/>
  <c r="D637" i="39"/>
  <c r="D638" i="39"/>
  <c r="D639" i="39"/>
  <c r="D640" i="39"/>
  <c r="D641" i="39"/>
  <c r="D642" i="39"/>
  <c r="D643" i="39"/>
  <c r="D644" i="39"/>
  <c r="D645" i="39"/>
  <c r="D646" i="39"/>
  <c r="D647" i="39"/>
  <c r="D648" i="39"/>
  <c r="D649" i="39"/>
  <c r="D650" i="39"/>
  <c r="D651" i="39"/>
  <c r="D652" i="39"/>
  <c r="D653" i="39"/>
  <c r="D654" i="39"/>
  <c r="D655" i="39"/>
  <c r="D656" i="39"/>
  <c r="D657" i="39"/>
  <c r="D658" i="39"/>
  <c r="D659" i="39"/>
  <c r="D660" i="39"/>
  <c r="D661" i="39"/>
  <c r="D662" i="39"/>
  <c r="D663" i="39"/>
  <c r="D664" i="39"/>
  <c r="D665" i="39"/>
  <c r="D666" i="39"/>
  <c r="D667" i="39"/>
  <c r="D668" i="39"/>
  <c r="D669" i="39"/>
  <c r="D670" i="39"/>
  <c r="D671" i="39"/>
  <c r="D672" i="39"/>
  <c r="D673" i="39"/>
  <c r="D674" i="39"/>
  <c r="D675" i="39"/>
  <c r="D676" i="39"/>
  <c r="D677" i="39"/>
  <c r="D678" i="39"/>
  <c r="D679" i="39"/>
  <c r="D680" i="39"/>
  <c r="D681" i="39"/>
  <c r="D682" i="39"/>
  <c r="D683" i="39"/>
  <c r="D684" i="39"/>
  <c r="D685" i="39"/>
  <c r="D686" i="39"/>
  <c r="D687" i="39"/>
  <c r="D688" i="39"/>
  <c r="D689" i="39"/>
  <c r="D690" i="39"/>
  <c r="D691" i="39"/>
  <c r="D692" i="39"/>
  <c r="D693" i="39"/>
  <c r="D694" i="39"/>
  <c r="D695" i="39"/>
  <c r="D696" i="39"/>
  <c r="D697" i="39"/>
  <c r="D698" i="39"/>
  <c r="D699" i="39"/>
  <c r="D700" i="39"/>
  <c r="D701" i="39"/>
  <c r="D702" i="39"/>
  <c r="D703" i="39"/>
  <c r="D704" i="39"/>
  <c r="D705" i="39"/>
  <c r="D706" i="39"/>
  <c r="D707" i="39"/>
  <c r="D708" i="39"/>
  <c r="D709" i="39"/>
  <c r="D710" i="39"/>
  <c r="D711" i="39"/>
  <c r="D712" i="39"/>
  <c r="D713" i="39"/>
  <c r="D714" i="39"/>
  <c r="D715" i="39"/>
  <c r="D716" i="39"/>
  <c r="D717" i="39"/>
  <c r="D718" i="39"/>
  <c r="D719" i="39"/>
  <c r="D720" i="39"/>
  <c r="D721" i="39"/>
  <c r="D722" i="39"/>
  <c r="D723" i="39"/>
  <c r="D724" i="39"/>
  <c r="D725" i="39"/>
  <c r="D726" i="39"/>
  <c r="D727" i="39"/>
  <c r="D728" i="39"/>
  <c r="D729" i="39"/>
  <c r="D730" i="39"/>
  <c r="D731" i="39"/>
  <c r="D732" i="39"/>
  <c r="D733" i="39"/>
  <c r="D734" i="39"/>
  <c r="D735" i="39"/>
  <c r="D736" i="39"/>
  <c r="D737" i="39"/>
  <c r="D738" i="39"/>
  <c r="D739" i="39"/>
  <c r="D740" i="39"/>
  <c r="D741" i="39"/>
  <c r="D742" i="39"/>
  <c r="D743" i="39"/>
  <c r="D744" i="39"/>
  <c r="D745" i="39"/>
  <c r="D746" i="39"/>
  <c r="D747" i="39"/>
  <c r="D748" i="39"/>
  <c r="D749" i="39"/>
  <c r="D750" i="39"/>
  <c r="D751" i="39"/>
  <c r="D752" i="39"/>
  <c r="D753" i="39"/>
  <c r="D754" i="39"/>
  <c r="D755" i="39"/>
  <c r="D756" i="39"/>
  <c r="D757" i="39"/>
  <c r="D758" i="39"/>
  <c r="D759" i="39"/>
  <c r="D760" i="39"/>
  <c r="D761" i="39"/>
  <c r="D762" i="39"/>
  <c r="D763" i="39"/>
  <c r="D764" i="39"/>
  <c r="D765" i="39"/>
  <c r="D766" i="39"/>
  <c r="D767" i="39"/>
  <c r="D768" i="39"/>
  <c r="D769" i="39"/>
  <c r="D770" i="39"/>
  <c r="D771" i="39"/>
  <c r="D772" i="39"/>
  <c r="D773" i="39"/>
  <c r="D774" i="39"/>
  <c r="D775" i="39"/>
  <c r="D776" i="39"/>
  <c r="D777" i="39"/>
  <c r="D778" i="39"/>
  <c r="D779" i="39"/>
  <c r="D780" i="39"/>
  <c r="D781" i="39"/>
  <c r="D782" i="39"/>
  <c r="D783" i="39"/>
  <c r="D784" i="39"/>
  <c r="D785" i="39"/>
  <c r="D786" i="39"/>
  <c r="D787" i="39"/>
  <c r="D788" i="39"/>
  <c r="D789" i="39"/>
  <c r="D790" i="39"/>
  <c r="D791" i="39"/>
  <c r="D792" i="39"/>
  <c r="D793" i="39"/>
  <c r="D794" i="39"/>
  <c r="D795" i="39"/>
  <c r="D796" i="39"/>
  <c r="D797" i="39"/>
  <c r="D798" i="39"/>
  <c r="D799" i="39"/>
  <c r="D800" i="39"/>
  <c r="D801" i="39"/>
  <c r="D802" i="39"/>
  <c r="D803" i="39"/>
  <c r="D804" i="39"/>
  <c r="D805" i="39"/>
  <c r="D806" i="39"/>
  <c r="D807" i="39"/>
  <c r="D808" i="39"/>
  <c r="D809" i="39"/>
  <c r="D810" i="39"/>
  <c r="D811" i="39"/>
  <c r="D812" i="39"/>
  <c r="D813" i="39"/>
  <c r="D814" i="39"/>
  <c r="D815" i="39"/>
  <c r="D816" i="39"/>
  <c r="D817" i="39"/>
  <c r="D818" i="39"/>
  <c r="D819" i="39"/>
  <c r="D820" i="39"/>
  <c r="D821" i="39"/>
  <c r="D822" i="39"/>
  <c r="D823" i="39"/>
  <c r="D824" i="39"/>
  <c r="D825" i="39"/>
  <c r="D826" i="39"/>
  <c r="D827" i="39"/>
  <c r="D828" i="39"/>
  <c r="D829" i="39"/>
  <c r="D830" i="39"/>
  <c r="D831" i="39"/>
  <c r="D832" i="39"/>
  <c r="D833" i="39"/>
  <c r="D834" i="39"/>
  <c r="D835" i="39"/>
  <c r="D836" i="39"/>
  <c r="D837" i="39"/>
  <c r="D838" i="39"/>
  <c r="D839" i="39"/>
  <c r="D840" i="39"/>
  <c r="D841" i="39"/>
  <c r="D842" i="39"/>
  <c r="D843" i="39"/>
  <c r="D844" i="39"/>
  <c r="D845" i="39"/>
  <c r="D846" i="39"/>
  <c r="D847" i="39"/>
  <c r="D848" i="39"/>
  <c r="D849" i="39"/>
  <c r="D850" i="39"/>
  <c r="D851" i="39"/>
  <c r="D852" i="39"/>
  <c r="D853" i="39"/>
  <c r="D854" i="39"/>
  <c r="D855" i="39"/>
  <c r="D856" i="39"/>
  <c r="D857" i="39"/>
  <c r="D858" i="39"/>
  <c r="D859" i="39"/>
  <c r="D860" i="39"/>
  <c r="D861" i="39"/>
  <c r="D862" i="39"/>
  <c r="D863" i="39"/>
  <c r="D864" i="39"/>
  <c r="D865" i="39"/>
  <c r="D866" i="39"/>
  <c r="D867" i="39"/>
  <c r="D868" i="39"/>
  <c r="D869" i="39"/>
  <c r="D870" i="39"/>
  <c r="D871" i="39"/>
  <c r="D872" i="39"/>
  <c r="D873" i="39"/>
  <c r="D874" i="39"/>
  <c r="D875" i="39"/>
  <c r="D876" i="39"/>
  <c r="D877" i="39"/>
  <c r="D878" i="39"/>
  <c r="D879" i="39"/>
  <c r="D880" i="39"/>
  <c r="D881" i="39"/>
  <c r="D882" i="39"/>
  <c r="D883" i="39"/>
  <c r="D884" i="39"/>
  <c r="D885" i="39"/>
  <c r="D886" i="39"/>
  <c r="D887" i="39"/>
  <c r="D888" i="39"/>
  <c r="D889" i="39"/>
  <c r="D890" i="39"/>
  <c r="D891" i="39"/>
  <c r="D892" i="39"/>
  <c r="D893" i="39"/>
  <c r="D894" i="39"/>
  <c r="D895" i="39"/>
  <c r="D896" i="39"/>
  <c r="D897" i="39"/>
  <c r="D898" i="39"/>
  <c r="D899" i="39"/>
  <c r="D900" i="39"/>
  <c r="D901" i="39"/>
  <c r="D902" i="39"/>
  <c r="D903" i="39"/>
  <c r="D904" i="39"/>
  <c r="D905" i="39"/>
  <c r="D906" i="39"/>
  <c r="D907" i="39"/>
  <c r="D908" i="39"/>
  <c r="D909" i="39"/>
  <c r="D910" i="39"/>
  <c r="D911" i="39"/>
  <c r="D912" i="39"/>
  <c r="D913" i="39"/>
  <c r="D914" i="39"/>
  <c r="D915" i="39"/>
  <c r="D916" i="39"/>
  <c r="D917" i="39"/>
  <c r="D918" i="39"/>
  <c r="D919" i="39"/>
  <c r="D920" i="39"/>
  <c r="D921" i="39"/>
  <c r="D922" i="39"/>
  <c r="D923" i="39"/>
  <c r="D924" i="39"/>
  <c r="D925" i="39"/>
  <c r="D926" i="39"/>
  <c r="D927" i="39"/>
  <c r="D928" i="39"/>
  <c r="D929" i="39"/>
  <c r="D930" i="39"/>
  <c r="D931" i="39"/>
  <c r="D932" i="39"/>
  <c r="D933" i="39"/>
  <c r="D934" i="39"/>
  <c r="D935" i="39"/>
  <c r="D936" i="39"/>
  <c r="D937" i="39"/>
  <c r="D938" i="39"/>
  <c r="D939" i="39"/>
  <c r="D940" i="39"/>
  <c r="D941" i="39"/>
  <c r="D942" i="39"/>
  <c r="D943" i="39"/>
  <c r="D944" i="39"/>
  <c r="D945" i="39"/>
  <c r="D946" i="39"/>
  <c r="D947" i="39"/>
  <c r="D948" i="39"/>
  <c r="D949" i="39"/>
  <c r="D950" i="39"/>
  <c r="D951" i="39"/>
  <c r="D952" i="39"/>
  <c r="D953" i="39"/>
  <c r="D954" i="39"/>
  <c r="D955" i="39"/>
  <c r="D956" i="39"/>
  <c r="D957" i="39"/>
  <c r="D958" i="39"/>
  <c r="D959" i="39"/>
  <c r="D960" i="39"/>
  <c r="D961" i="39"/>
  <c r="D962" i="39"/>
  <c r="D963" i="39"/>
  <c r="D964" i="39"/>
  <c r="D965" i="39"/>
  <c r="D966" i="39"/>
  <c r="D967" i="39"/>
  <c r="D968" i="39"/>
  <c r="D969" i="39"/>
  <c r="D970" i="39"/>
  <c r="D971" i="39"/>
  <c r="D972" i="39"/>
  <c r="D973" i="39"/>
  <c r="D974" i="39"/>
  <c r="D975" i="39"/>
  <c r="D976" i="39"/>
  <c r="D977" i="39"/>
  <c r="D978" i="39"/>
  <c r="D979" i="39"/>
  <c r="D980" i="39"/>
  <c r="D981" i="39"/>
  <c r="D982" i="39"/>
  <c r="D983" i="39"/>
  <c r="D984" i="39"/>
  <c r="D985" i="39"/>
  <c r="D986" i="39"/>
  <c r="D987" i="39"/>
  <c r="D988" i="39"/>
  <c r="D989" i="39"/>
  <c r="D990" i="39"/>
  <c r="D991" i="39"/>
  <c r="D992" i="39"/>
  <c r="D993" i="39"/>
  <c r="D994" i="39"/>
  <c r="D995" i="39"/>
  <c r="D996" i="39"/>
  <c r="D997" i="39"/>
  <c r="D998" i="39"/>
  <c r="D999" i="39"/>
  <c r="D1000" i="39"/>
  <c r="D1001" i="39"/>
  <c r="D1002" i="39"/>
  <c r="D1003" i="39"/>
  <c r="D1004" i="39"/>
  <c r="D1005" i="39"/>
  <c r="D1006" i="39"/>
  <c r="D1007" i="39"/>
  <c r="D1008" i="39"/>
  <c r="D1009" i="39"/>
  <c r="D1010" i="39"/>
  <c r="D1011" i="39"/>
  <c r="D1012" i="39"/>
  <c r="D1013" i="39"/>
  <c r="D1014" i="39"/>
  <c r="D1015" i="39"/>
  <c r="D1016" i="39"/>
  <c r="D1017" i="39"/>
  <c r="D1018" i="39"/>
  <c r="D1019" i="39"/>
  <c r="D1020" i="39"/>
  <c r="D1021" i="39"/>
  <c r="D1022" i="39"/>
  <c r="D1023" i="39"/>
  <c r="D1024" i="39"/>
  <c r="D1025" i="39"/>
  <c r="D1026" i="39"/>
  <c r="D1027" i="39"/>
  <c r="D1028" i="39"/>
  <c r="D1029" i="39"/>
  <c r="D1030" i="39"/>
  <c r="D1031" i="39"/>
  <c r="D1032" i="39"/>
  <c r="D1033" i="39"/>
  <c r="D1034" i="39"/>
  <c r="D1035" i="39"/>
  <c r="D1036" i="39"/>
  <c r="D1037" i="39"/>
  <c r="D1038" i="39"/>
  <c r="D1039" i="39"/>
  <c r="D1040" i="39"/>
  <c r="D1041" i="39"/>
  <c r="D1042" i="39"/>
  <c r="D1043" i="39"/>
  <c r="D1044" i="39"/>
  <c r="D1045" i="39"/>
  <c r="D1046" i="39"/>
  <c r="D1047" i="39"/>
  <c r="D1048" i="39"/>
  <c r="D1049" i="39"/>
  <c r="D1050" i="39"/>
  <c r="D1051" i="39"/>
  <c r="D1052" i="39"/>
  <c r="D1053" i="39"/>
  <c r="D1054" i="39"/>
  <c r="D1055" i="39"/>
  <c r="D1056" i="39"/>
  <c r="D1057" i="39"/>
  <c r="D1058" i="39"/>
  <c r="D1059" i="39"/>
  <c r="D1060" i="39"/>
  <c r="D1061" i="39"/>
  <c r="D1062" i="39"/>
  <c r="D1063" i="39"/>
  <c r="D1064" i="39"/>
  <c r="D1065" i="39"/>
  <c r="D1066" i="39"/>
  <c r="D1067" i="39"/>
  <c r="D1068" i="39"/>
  <c r="D1069" i="39"/>
  <c r="D1070" i="39"/>
  <c r="D1071" i="39"/>
  <c r="D1072" i="39"/>
  <c r="D1073" i="39"/>
  <c r="D1074" i="39"/>
  <c r="D1075" i="39"/>
  <c r="D1076" i="39"/>
  <c r="D1077" i="39"/>
  <c r="D1078" i="39"/>
  <c r="D1079" i="39"/>
  <c r="D1080" i="39"/>
  <c r="D1081" i="39"/>
  <c r="D1082" i="39"/>
  <c r="D1083" i="39"/>
  <c r="D1084" i="39"/>
  <c r="D1085" i="39"/>
  <c r="D1086" i="39"/>
  <c r="D1087" i="39"/>
  <c r="D1088" i="39"/>
  <c r="D1089" i="39"/>
  <c r="D1090" i="39"/>
  <c r="D1091" i="39"/>
  <c r="D1092" i="39"/>
  <c r="D1093" i="39"/>
  <c r="D1094" i="39"/>
  <c r="D1095" i="39"/>
  <c r="D1096" i="39"/>
  <c r="D1097" i="39"/>
  <c r="D1098" i="39"/>
  <c r="D1099" i="39"/>
  <c r="D1100" i="39"/>
  <c r="D1101" i="39"/>
  <c r="D1102" i="39"/>
  <c r="D1103" i="39"/>
  <c r="D1104" i="39"/>
  <c r="D1105" i="39"/>
  <c r="D1106" i="39"/>
  <c r="D1107" i="39"/>
  <c r="D1108" i="39"/>
  <c r="D1109" i="39"/>
  <c r="D1110" i="39"/>
  <c r="D1111" i="39"/>
  <c r="D1112" i="39"/>
  <c r="D1113" i="39"/>
  <c r="D1114" i="39"/>
  <c r="D1115" i="39"/>
  <c r="D1116" i="39"/>
  <c r="D1117" i="39"/>
  <c r="D1118" i="39"/>
  <c r="D1119" i="39"/>
  <c r="D1120" i="39"/>
  <c r="D1121" i="39"/>
  <c r="D1122" i="39"/>
  <c r="D1123" i="39"/>
  <c r="D1124" i="39"/>
  <c r="D1125" i="39"/>
  <c r="D1126" i="39"/>
  <c r="D1127" i="39"/>
  <c r="D1128" i="39"/>
  <c r="D1129" i="39"/>
  <c r="D1130" i="39"/>
  <c r="D1131" i="39"/>
  <c r="D1132" i="39"/>
  <c r="D1133" i="39"/>
  <c r="D1134" i="39"/>
  <c r="D1135" i="39"/>
  <c r="D1136" i="39"/>
  <c r="D1137" i="39"/>
  <c r="D1138" i="39"/>
  <c r="D1139" i="39"/>
  <c r="D1140" i="39"/>
  <c r="D1141" i="39"/>
  <c r="D1142" i="39"/>
  <c r="D1143" i="39"/>
  <c r="D1144" i="39"/>
  <c r="D1145" i="39"/>
  <c r="D1146" i="39"/>
  <c r="D1147" i="39"/>
  <c r="D1148" i="39"/>
  <c r="D1149" i="39"/>
  <c r="D1150" i="39"/>
  <c r="D1151" i="39"/>
  <c r="D1152" i="39"/>
  <c r="D1153" i="39"/>
  <c r="D1154" i="39"/>
  <c r="D1155" i="39"/>
  <c r="D1156" i="39"/>
  <c r="D1157" i="39"/>
  <c r="D1158" i="39"/>
  <c r="D1159" i="39"/>
  <c r="D1160" i="39"/>
  <c r="D1161" i="39"/>
  <c r="D1162" i="39"/>
  <c r="D1163" i="39"/>
  <c r="D1164" i="39"/>
  <c r="D1165" i="39"/>
  <c r="D1166" i="39"/>
  <c r="D1167" i="39"/>
  <c r="D1168" i="39"/>
  <c r="D1169" i="39"/>
  <c r="D1170" i="39"/>
  <c r="D1171" i="39"/>
  <c r="D1172" i="39"/>
  <c r="D1173" i="39"/>
  <c r="D1174" i="39"/>
  <c r="D1175" i="39"/>
  <c r="D1176" i="39"/>
  <c r="D1177" i="39"/>
  <c r="D1178" i="39"/>
  <c r="D1179" i="39"/>
  <c r="D1180" i="39"/>
  <c r="D1181" i="39"/>
  <c r="D1182" i="39"/>
  <c r="D1183" i="39"/>
  <c r="D1184" i="39"/>
  <c r="D1185" i="39"/>
  <c r="D1186" i="39"/>
  <c r="D1187" i="39"/>
  <c r="D1188" i="39"/>
  <c r="D1189" i="39"/>
  <c r="D1190" i="39"/>
  <c r="D1191" i="39"/>
  <c r="D1192" i="39"/>
  <c r="D1193" i="39"/>
  <c r="D1194" i="39"/>
  <c r="D1195" i="39"/>
  <c r="D1196" i="39"/>
  <c r="D1197" i="39"/>
  <c r="D1198" i="39"/>
  <c r="D1199" i="39"/>
  <c r="D1200" i="39"/>
  <c r="D1201" i="39"/>
  <c r="D1202" i="39"/>
  <c r="D1203" i="39"/>
  <c r="D1204" i="39"/>
  <c r="D1205" i="39"/>
  <c r="D1206" i="39"/>
  <c r="D1207" i="39"/>
  <c r="D1208" i="39"/>
  <c r="D1209" i="39"/>
  <c r="D1210" i="39"/>
  <c r="D1211" i="39"/>
  <c r="D1212" i="39"/>
  <c r="D1213" i="39"/>
  <c r="D1214" i="39"/>
  <c r="D1215" i="39"/>
  <c r="D1216" i="39"/>
  <c r="D1217" i="39"/>
  <c r="D1218" i="39"/>
  <c r="D1219" i="39"/>
  <c r="D1220" i="39"/>
  <c r="D1221" i="39"/>
  <c r="D1222" i="39"/>
  <c r="D1223" i="39"/>
  <c r="D1224" i="39"/>
  <c r="D1225" i="39"/>
  <c r="D1226" i="39"/>
  <c r="D1227" i="39"/>
  <c r="D1228" i="39"/>
  <c r="D1229" i="39"/>
  <c r="D1230" i="39"/>
  <c r="D1231" i="39"/>
  <c r="D1232" i="39"/>
  <c r="D1233" i="39"/>
  <c r="D1234" i="39"/>
  <c r="D1235" i="39"/>
  <c r="D1236" i="39"/>
  <c r="D1237" i="39"/>
  <c r="D1238" i="39"/>
  <c r="D1239" i="39"/>
  <c r="D1240" i="39"/>
  <c r="D1241" i="39"/>
  <c r="D1242" i="39"/>
  <c r="D1243" i="39"/>
  <c r="D1244" i="39"/>
  <c r="D1245" i="39"/>
  <c r="D1246" i="39"/>
  <c r="D1247" i="39"/>
  <c r="D1248" i="39"/>
  <c r="D1249" i="39"/>
  <c r="D1250" i="39"/>
  <c r="D1251" i="39"/>
  <c r="D1252" i="39"/>
  <c r="D1253" i="39"/>
  <c r="D1254" i="39"/>
  <c r="D1255" i="39"/>
  <c r="D1256" i="39"/>
  <c r="D1257" i="39"/>
  <c r="D1258" i="39"/>
  <c r="D1259" i="39"/>
  <c r="D1260" i="39"/>
  <c r="D1261" i="39"/>
  <c r="D1262" i="39"/>
  <c r="D1263" i="39"/>
  <c r="D1264" i="39"/>
  <c r="D1265" i="39"/>
  <c r="D1266" i="39"/>
  <c r="D1267" i="39"/>
  <c r="D1268" i="39"/>
  <c r="D1269" i="39"/>
  <c r="D1270" i="39"/>
  <c r="D1271" i="39"/>
  <c r="D1272" i="39"/>
  <c r="D1273" i="39"/>
  <c r="D1274" i="39"/>
  <c r="D1275" i="39"/>
  <c r="D1276" i="39"/>
  <c r="D1277" i="39"/>
  <c r="D1278" i="39"/>
  <c r="D1279" i="39"/>
  <c r="D1280" i="39"/>
  <c r="D1281" i="39"/>
  <c r="D1282" i="39"/>
  <c r="D1283" i="39"/>
  <c r="D1284" i="39"/>
  <c r="D1285" i="39"/>
  <c r="D1286" i="39"/>
  <c r="D1287" i="39"/>
  <c r="D1288" i="39"/>
  <c r="D1289" i="39"/>
  <c r="D1290" i="39"/>
  <c r="D1291" i="39"/>
  <c r="D1292" i="39"/>
  <c r="D1293" i="39"/>
  <c r="D1294" i="39"/>
  <c r="D1295" i="39"/>
  <c r="D1296" i="39"/>
  <c r="D1297" i="39"/>
  <c r="D1298" i="39"/>
  <c r="D1299" i="39"/>
  <c r="D1300" i="39"/>
  <c r="D1301" i="39"/>
  <c r="D1302" i="39"/>
  <c r="D1303" i="39"/>
  <c r="D1304" i="39"/>
  <c r="D1305" i="39"/>
  <c r="D1306" i="39"/>
  <c r="D1307" i="39"/>
  <c r="D1308" i="39"/>
  <c r="D1309" i="39"/>
  <c r="D1310" i="39"/>
  <c r="D1311" i="39"/>
  <c r="D1312" i="39"/>
  <c r="D1313" i="39"/>
  <c r="D1314" i="39"/>
  <c r="D1315" i="39"/>
  <c r="D1316" i="39"/>
  <c r="D1317" i="39"/>
  <c r="D1318" i="39"/>
  <c r="D1319" i="39"/>
  <c r="D1320" i="39"/>
  <c r="D1321" i="39"/>
  <c r="D1322" i="39"/>
  <c r="D1323" i="39"/>
  <c r="D1324" i="39"/>
  <c r="D1325" i="39"/>
  <c r="D1326" i="39"/>
  <c r="D1327" i="39"/>
  <c r="D1328" i="39"/>
  <c r="D1329" i="39"/>
  <c r="D1330" i="39"/>
  <c r="D1331" i="39"/>
  <c r="D1332" i="39"/>
  <c r="D1333" i="39"/>
  <c r="D1334" i="39"/>
  <c r="D1335" i="39"/>
  <c r="D1336" i="39"/>
  <c r="D1337" i="39"/>
  <c r="D1338" i="39"/>
  <c r="D1339" i="39"/>
  <c r="D1340" i="39"/>
  <c r="D1341" i="39"/>
  <c r="D1342" i="39"/>
  <c r="D1343" i="39"/>
  <c r="D1344" i="39"/>
  <c r="D1345" i="39"/>
  <c r="D1346" i="39"/>
  <c r="D1347" i="39"/>
  <c r="D1348" i="39"/>
  <c r="D1349" i="39"/>
  <c r="D1350" i="39"/>
  <c r="D1351" i="39"/>
  <c r="D1352" i="39"/>
  <c r="D1353" i="39"/>
  <c r="D1354" i="39"/>
  <c r="D1355" i="39"/>
  <c r="D1356" i="39"/>
  <c r="D1357" i="39"/>
  <c r="D1358" i="39"/>
  <c r="D1359" i="39"/>
  <c r="D1360" i="39"/>
  <c r="D1361" i="39"/>
  <c r="D1362" i="39"/>
  <c r="D1363" i="39"/>
  <c r="D1364" i="39"/>
  <c r="D1365" i="39"/>
  <c r="D1366" i="39"/>
  <c r="D1367" i="39"/>
  <c r="D1368" i="39"/>
  <c r="D1369" i="39"/>
  <c r="D1370" i="39"/>
  <c r="D1371" i="39"/>
  <c r="D1372" i="39"/>
  <c r="D1373" i="39"/>
  <c r="D1374" i="39"/>
  <c r="D1375" i="39"/>
  <c r="D1376" i="39"/>
  <c r="D1377" i="39"/>
  <c r="D1378" i="39"/>
  <c r="D1379" i="39"/>
  <c r="D1380" i="39"/>
  <c r="D1381" i="39"/>
  <c r="D1382" i="39"/>
  <c r="D1383" i="39"/>
  <c r="D1384" i="39"/>
  <c r="D1385" i="39"/>
  <c r="D1386" i="39"/>
  <c r="D1387" i="39"/>
  <c r="D1388" i="39"/>
  <c r="D1389" i="39"/>
  <c r="D1390" i="39"/>
  <c r="D1391" i="39"/>
  <c r="D1392" i="39"/>
  <c r="D1393" i="39"/>
  <c r="D1394" i="39"/>
  <c r="D1395" i="39"/>
  <c r="D1396" i="39"/>
  <c r="D1397" i="39"/>
  <c r="D1398" i="39"/>
  <c r="D1399" i="39"/>
  <c r="D1400" i="39"/>
  <c r="D1401" i="39"/>
  <c r="D1402" i="39"/>
  <c r="D1403" i="39"/>
  <c r="D1404" i="39"/>
  <c r="D1405" i="39"/>
  <c r="D1406" i="39"/>
  <c r="D1407" i="39"/>
  <c r="D1408" i="39"/>
  <c r="D1409" i="39"/>
  <c r="D1410" i="39"/>
  <c r="D1411" i="39"/>
  <c r="D1412" i="39"/>
  <c r="D1413" i="39"/>
  <c r="D1414" i="39"/>
  <c r="D1415" i="39"/>
  <c r="D1416" i="39"/>
  <c r="D1417" i="39"/>
  <c r="D1418" i="39"/>
  <c r="D1419" i="39"/>
  <c r="D1420" i="39"/>
  <c r="D1421" i="39"/>
  <c r="D1422" i="39"/>
  <c r="D1423" i="39"/>
  <c r="D1424" i="39"/>
  <c r="D1425" i="39"/>
  <c r="D1426" i="39"/>
  <c r="D1427" i="39"/>
  <c r="D1428" i="39"/>
  <c r="D1429" i="39"/>
  <c r="D1430" i="39"/>
  <c r="D1431" i="39"/>
  <c r="D1432" i="39"/>
  <c r="D1433" i="39"/>
  <c r="D1434" i="39"/>
  <c r="D1435" i="39"/>
  <c r="D1436" i="39"/>
  <c r="D1437" i="39"/>
  <c r="D1438" i="39"/>
  <c r="D1439" i="39"/>
  <c r="D1440" i="39"/>
  <c r="D1441" i="39"/>
  <c r="D1442" i="39"/>
  <c r="D1443" i="39"/>
  <c r="D1444" i="39"/>
  <c r="D1445" i="39"/>
  <c r="D1446" i="39"/>
  <c r="D1447" i="39"/>
  <c r="D1448" i="39"/>
  <c r="D1449" i="39"/>
  <c r="D1450" i="39"/>
  <c r="D1451" i="39"/>
  <c r="D1452" i="39"/>
  <c r="D1453" i="39"/>
  <c r="D1454" i="39"/>
  <c r="D1455" i="39"/>
  <c r="D1456" i="39"/>
  <c r="D1457" i="39"/>
  <c r="D1458" i="39"/>
  <c r="D1459" i="39"/>
  <c r="D1460" i="39"/>
  <c r="D1461" i="39"/>
  <c r="D1462" i="39"/>
  <c r="D1463" i="39"/>
  <c r="D1464" i="39"/>
  <c r="D1465" i="39"/>
  <c r="D1466" i="39"/>
  <c r="D1467" i="39"/>
  <c r="D1468" i="39"/>
  <c r="D1469" i="39"/>
  <c r="D1470" i="39"/>
  <c r="D1471" i="39"/>
  <c r="D1472" i="39"/>
  <c r="D1473" i="39"/>
  <c r="D1474" i="39"/>
  <c r="D1475" i="39"/>
  <c r="D1476" i="39"/>
  <c r="D1477" i="39"/>
  <c r="D1478" i="39"/>
  <c r="D1479" i="39"/>
  <c r="D1480" i="39"/>
  <c r="D1481" i="39"/>
  <c r="D1482" i="39"/>
  <c r="D1483" i="39"/>
  <c r="D1484" i="39"/>
  <c r="D1485" i="39"/>
  <c r="D1486" i="39"/>
  <c r="D1487" i="39"/>
  <c r="D1488" i="39"/>
  <c r="D1489" i="39"/>
  <c r="D1490" i="39"/>
  <c r="D1491" i="39"/>
  <c r="D1492" i="39"/>
  <c r="D1493" i="39"/>
  <c r="D1494" i="39"/>
  <c r="D1495" i="39"/>
  <c r="D1496" i="39"/>
  <c r="D1497" i="39"/>
  <c r="D1498" i="39"/>
  <c r="D1499" i="39"/>
  <c r="D1500" i="39"/>
  <c r="D1501" i="39"/>
  <c r="D1502" i="39"/>
  <c r="D1503" i="39"/>
  <c r="AP11" i="29"/>
  <c r="AP6" i="29"/>
  <c r="AP4" i="29"/>
  <c r="AE123" i="29"/>
  <c r="AE115" i="29"/>
  <c r="C33" i="36"/>
  <c r="C28" i="36"/>
  <c r="C29" i="36"/>
  <c r="C30" i="36"/>
  <c r="C31" i="36"/>
  <c r="C32" i="36"/>
  <c r="C47" i="36" l="1"/>
  <c r="J17678" i="40"/>
  <c r="I17678" i="40"/>
  <c r="J17677" i="40"/>
  <c r="I17677" i="40"/>
  <c r="J17676" i="40"/>
  <c r="I17676" i="40"/>
  <c r="J17675" i="40"/>
  <c r="I17675" i="40"/>
  <c r="J17674" i="40"/>
  <c r="I17674" i="40"/>
  <c r="J17673" i="40"/>
  <c r="I17673" i="40"/>
  <c r="J17672" i="40"/>
  <c r="I17672" i="40"/>
  <c r="J17671" i="40"/>
  <c r="I17671" i="40"/>
  <c r="J17670" i="40"/>
  <c r="I17670" i="40"/>
  <c r="J17669" i="40"/>
  <c r="I17669" i="40"/>
  <c r="J17668" i="40"/>
  <c r="I17668" i="40"/>
  <c r="J17667" i="40"/>
  <c r="I17667" i="40"/>
  <c r="J17666" i="40"/>
  <c r="I17666" i="40"/>
  <c r="J17665" i="40"/>
  <c r="I17665" i="40"/>
  <c r="J17664" i="40"/>
  <c r="I17664" i="40"/>
  <c r="J17663" i="40"/>
  <c r="I17663" i="40"/>
  <c r="J17662" i="40"/>
  <c r="I17662" i="40"/>
  <c r="J17661" i="40"/>
  <c r="I17661" i="40"/>
  <c r="J17660" i="40"/>
  <c r="I17660" i="40"/>
  <c r="J17659" i="40"/>
  <c r="I17659" i="40"/>
  <c r="J17658" i="40"/>
  <c r="I17658" i="40"/>
  <c r="J17657" i="40"/>
  <c r="I17657" i="40"/>
  <c r="J17656" i="40"/>
  <c r="I17656" i="40"/>
  <c r="J17655" i="40"/>
  <c r="I17655" i="40"/>
  <c r="J17654" i="40"/>
  <c r="I17654" i="40"/>
  <c r="J17653" i="40"/>
  <c r="I17653" i="40"/>
  <c r="J17652" i="40"/>
  <c r="I17652" i="40"/>
  <c r="J17651" i="40"/>
  <c r="I17651" i="40"/>
  <c r="J17650" i="40"/>
  <c r="I17650" i="40"/>
  <c r="J17649" i="40"/>
  <c r="I17649" i="40"/>
  <c r="J17648" i="40"/>
  <c r="I17648" i="40"/>
  <c r="J17647" i="40"/>
  <c r="I17647" i="40"/>
  <c r="J17646" i="40"/>
  <c r="I17646" i="40"/>
  <c r="J17645" i="40"/>
  <c r="I17645" i="40"/>
  <c r="J17644" i="40"/>
  <c r="I17644" i="40"/>
  <c r="J17643" i="40"/>
  <c r="I17643" i="40"/>
  <c r="J17642" i="40"/>
  <c r="I17642" i="40"/>
  <c r="J17641" i="40"/>
  <c r="I17641" i="40"/>
  <c r="J17640" i="40"/>
  <c r="I17640" i="40"/>
  <c r="J17639" i="40"/>
  <c r="I17639" i="40"/>
  <c r="J17638" i="40"/>
  <c r="I17638" i="40"/>
  <c r="J17637" i="40"/>
  <c r="I17637" i="40"/>
  <c r="J17636" i="40"/>
  <c r="I17636" i="40"/>
  <c r="J17635" i="40"/>
  <c r="I17635" i="40"/>
  <c r="J17634" i="40"/>
  <c r="I17634" i="40"/>
  <c r="J17633" i="40"/>
  <c r="I17633" i="40"/>
  <c r="J17632" i="40"/>
  <c r="I17632" i="40"/>
  <c r="J17631" i="40"/>
  <c r="I17631" i="40"/>
  <c r="J17630" i="40"/>
  <c r="I17630" i="40"/>
  <c r="J17629" i="40"/>
  <c r="I17629" i="40"/>
  <c r="J17628" i="40"/>
  <c r="I17628" i="40"/>
  <c r="J17627" i="40"/>
  <c r="I17627" i="40"/>
  <c r="J17626" i="40"/>
  <c r="I17626" i="40"/>
  <c r="J17625" i="40"/>
  <c r="I17625" i="40"/>
  <c r="J17624" i="40"/>
  <c r="I17624" i="40"/>
  <c r="J17623" i="40"/>
  <c r="I17623" i="40"/>
  <c r="J17622" i="40"/>
  <c r="I17622" i="40"/>
  <c r="J17621" i="40"/>
  <c r="I17621" i="40"/>
  <c r="J17620" i="40"/>
  <c r="I17620" i="40"/>
  <c r="J17619" i="40"/>
  <c r="I17619" i="40"/>
  <c r="J17618" i="40"/>
  <c r="I17618" i="40"/>
  <c r="J17617" i="40"/>
  <c r="I17617" i="40"/>
  <c r="J17616" i="40"/>
  <c r="I17616" i="40"/>
  <c r="J17615" i="40"/>
  <c r="I17615" i="40"/>
  <c r="J17614" i="40"/>
  <c r="I17614" i="40"/>
  <c r="J17613" i="40"/>
  <c r="I17613" i="40"/>
  <c r="J17612" i="40"/>
  <c r="I17612" i="40"/>
  <c r="J17611" i="40"/>
  <c r="I17611" i="40"/>
  <c r="J17610" i="40"/>
  <c r="I17610" i="40"/>
  <c r="J17609" i="40"/>
  <c r="I17609" i="40"/>
  <c r="J17608" i="40"/>
  <c r="I17608" i="40"/>
  <c r="J17607" i="40"/>
  <c r="I17607" i="40"/>
  <c r="J17606" i="40"/>
  <c r="I17606" i="40"/>
  <c r="J17605" i="40"/>
  <c r="I17605" i="40"/>
  <c r="J17604" i="40"/>
  <c r="I17604" i="40"/>
  <c r="J17603" i="40"/>
  <c r="I17603" i="40"/>
  <c r="J17602" i="40"/>
  <c r="I17602" i="40"/>
  <c r="J17601" i="40"/>
  <c r="I17601" i="40"/>
  <c r="J17600" i="40"/>
  <c r="I17600" i="40"/>
  <c r="J17599" i="40"/>
  <c r="I17599" i="40"/>
  <c r="J17598" i="40"/>
  <c r="I17598" i="40"/>
  <c r="J17597" i="40"/>
  <c r="I17597" i="40"/>
  <c r="J17596" i="40"/>
  <c r="I17596" i="40"/>
  <c r="J17595" i="40"/>
  <c r="I17595" i="40"/>
  <c r="J17594" i="40"/>
  <c r="I17594" i="40"/>
  <c r="J17593" i="40"/>
  <c r="I17593" i="40"/>
  <c r="J17592" i="40"/>
  <c r="I17592" i="40"/>
  <c r="J17591" i="40"/>
  <c r="I17591" i="40"/>
  <c r="J17590" i="40"/>
  <c r="I17590" i="40"/>
  <c r="J17589" i="40"/>
  <c r="I17589" i="40"/>
  <c r="J17588" i="40"/>
  <c r="I17588" i="40"/>
  <c r="J17587" i="40"/>
  <c r="I17587" i="40"/>
  <c r="J17586" i="40"/>
  <c r="I17586" i="40"/>
  <c r="J17585" i="40"/>
  <c r="I17585" i="40"/>
  <c r="J17584" i="40"/>
  <c r="I17584" i="40"/>
  <c r="J17583" i="40"/>
  <c r="I17583" i="40"/>
  <c r="J17582" i="40"/>
  <c r="I17582" i="40"/>
  <c r="J17581" i="40"/>
  <c r="I17581" i="40"/>
  <c r="J17580" i="40"/>
  <c r="I17580" i="40"/>
  <c r="J17579" i="40"/>
  <c r="I17579" i="40"/>
  <c r="J17578" i="40"/>
  <c r="I17578" i="40"/>
  <c r="J17577" i="40"/>
  <c r="I17577" i="40"/>
  <c r="J17576" i="40"/>
  <c r="I17576" i="40"/>
  <c r="J17575" i="40"/>
  <c r="I17575" i="40"/>
  <c r="J17574" i="40"/>
  <c r="I17574" i="40"/>
  <c r="J17573" i="40"/>
  <c r="I17573" i="40"/>
  <c r="J17572" i="40"/>
  <c r="I17572" i="40"/>
  <c r="J17571" i="40"/>
  <c r="I17571" i="40"/>
  <c r="J17570" i="40"/>
  <c r="I17570" i="40"/>
  <c r="J17569" i="40"/>
  <c r="I17569" i="40"/>
  <c r="J17568" i="40"/>
  <c r="I17568" i="40"/>
  <c r="J17567" i="40"/>
  <c r="I17567" i="40"/>
  <c r="J17566" i="40"/>
  <c r="I17566" i="40"/>
  <c r="J17565" i="40"/>
  <c r="I17565" i="40"/>
  <c r="J17564" i="40"/>
  <c r="I17564" i="40"/>
  <c r="J17563" i="40"/>
  <c r="I17563" i="40"/>
  <c r="J17562" i="40"/>
  <c r="I17562" i="40"/>
  <c r="J17561" i="40"/>
  <c r="I17561" i="40"/>
  <c r="J17560" i="40"/>
  <c r="I17560" i="40"/>
  <c r="J17559" i="40"/>
  <c r="I17559" i="40"/>
  <c r="J17558" i="40"/>
  <c r="I17558" i="40"/>
  <c r="J17557" i="40"/>
  <c r="I17557" i="40"/>
  <c r="J17556" i="40"/>
  <c r="I17556" i="40"/>
  <c r="J17555" i="40"/>
  <c r="I17555" i="40"/>
  <c r="J17554" i="40"/>
  <c r="I17554" i="40"/>
  <c r="J17553" i="40"/>
  <c r="I17553" i="40"/>
  <c r="J17552" i="40"/>
  <c r="I17552" i="40"/>
  <c r="J17551" i="40"/>
  <c r="I17551" i="40"/>
  <c r="J17550" i="40"/>
  <c r="I17550" i="40"/>
  <c r="J17549" i="40"/>
  <c r="I17549" i="40"/>
  <c r="J17548" i="40"/>
  <c r="I17548" i="40"/>
  <c r="J17547" i="40"/>
  <c r="I17547" i="40"/>
  <c r="J17546" i="40"/>
  <c r="I17546" i="40"/>
  <c r="J17545" i="40"/>
  <c r="I17545" i="40"/>
  <c r="J17544" i="40"/>
  <c r="I17544" i="40"/>
  <c r="J17543" i="40"/>
  <c r="I17543" i="40"/>
  <c r="J17542" i="40"/>
  <c r="I17542" i="40"/>
  <c r="J17541" i="40"/>
  <c r="I17541" i="40"/>
  <c r="J17540" i="40"/>
  <c r="I17540" i="40"/>
  <c r="J17539" i="40"/>
  <c r="I17539" i="40"/>
  <c r="J17538" i="40"/>
  <c r="I17538" i="40"/>
  <c r="J17537" i="40"/>
  <c r="I17537" i="40"/>
  <c r="J17536" i="40"/>
  <c r="I17536" i="40"/>
  <c r="J17535" i="40"/>
  <c r="I17535" i="40"/>
  <c r="J17534" i="40"/>
  <c r="I17534" i="40"/>
  <c r="J17533" i="40"/>
  <c r="I17533" i="40"/>
  <c r="J17532" i="40"/>
  <c r="I17532" i="40"/>
  <c r="J17531" i="40"/>
  <c r="I17531" i="40"/>
  <c r="J17530" i="40"/>
  <c r="I17530" i="40"/>
  <c r="J17529" i="40"/>
  <c r="I17529" i="40"/>
  <c r="J17528" i="40"/>
  <c r="I17528" i="40"/>
  <c r="J17527" i="40"/>
  <c r="I17527" i="40"/>
  <c r="J17526" i="40"/>
  <c r="I17526" i="40"/>
  <c r="J17525" i="40"/>
  <c r="I17525" i="40"/>
  <c r="J17524" i="40"/>
  <c r="I17524" i="40"/>
  <c r="J17523" i="40"/>
  <c r="I17523" i="40"/>
  <c r="J17522" i="40"/>
  <c r="I17522" i="40"/>
  <c r="J17521" i="40"/>
  <c r="I17521" i="40"/>
  <c r="J17520" i="40"/>
  <c r="I17520" i="40"/>
  <c r="J17519" i="40"/>
  <c r="I17519" i="40"/>
  <c r="J17518" i="40"/>
  <c r="I17518" i="40"/>
  <c r="J17517" i="40"/>
  <c r="I17517" i="40"/>
  <c r="J17516" i="40"/>
  <c r="I17516" i="40"/>
  <c r="J17515" i="40"/>
  <c r="I17515" i="40"/>
  <c r="J17514" i="40"/>
  <c r="I17514" i="40"/>
  <c r="J17513" i="40"/>
  <c r="I17513" i="40"/>
  <c r="J17512" i="40"/>
  <c r="I17512" i="40"/>
  <c r="J17511" i="40"/>
  <c r="I17511" i="40"/>
  <c r="J17510" i="40"/>
  <c r="I17510" i="40"/>
  <c r="J17509" i="40"/>
  <c r="I17509" i="40"/>
  <c r="J17508" i="40"/>
  <c r="I17508" i="40"/>
  <c r="J17507" i="40"/>
  <c r="I17507" i="40"/>
  <c r="J17506" i="40"/>
  <c r="I17506" i="40"/>
  <c r="J17505" i="40"/>
  <c r="I17505" i="40"/>
  <c r="J17504" i="40"/>
  <c r="I17504" i="40"/>
  <c r="J17503" i="40"/>
  <c r="I17503" i="40"/>
  <c r="J17502" i="40"/>
  <c r="I17502" i="40"/>
  <c r="J17501" i="40"/>
  <c r="I17501" i="40"/>
  <c r="J17500" i="40"/>
  <c r="I17500" i="40"/>
  <c r="J17499" i="40"/>
  <c r="I17499" i="40"/>
  <c r="J17498" i="40"/>
  <c r="I17498" i="40"/>
  <c r="J17497" i="40"/>
  <c r="I17497" i="40"/>
  <c r="J17496" i="40"/>
  <c r="I17496" i="40"/>
  <c r="J17495" i="40"/>
  <c r="I17495" i="40"/>
  <c r="J17494" i="40"/>
  <c r="I17494" i="40"/>
  <c r="J17493" i="40"/>
  <c r="I17493" i="40"/>
  <c r="J17492" i="40"/>
  <c r="I17492" i="40"/>
  <c r="J17491" i="40"/>
  <c r="I17491" i="40"/>
  <c r="J17490" i="40"/>
  <c r="I17490" i="40"/>
  <c r="J17489" i="40"/>
  <c r="I17489" i="40"/>
  <c r="J17488" i="40"/>
  <c r="I17488" i="40"/>
  <c r="J17487" i="40"/>
  <c r="I17487" i="40"/>
  <c r="J17486" i="40"/>
  <c r="I17486" i="40"/>
  <c r="J17485" i="40"/>
  <c r="I17485" i="40"/>
  <c r="J17484" i="40"/>
  <c r="I17484" i="40"/>
  <c r="J17483" i="40"/>
  <c r="I17483" i="40"/>
  <c r="J17482" i="40"/>
  <c r="I17482" i="40"/>
  <c r="J17481" i="40"/>
  <c r="I17481" i="40"/>
  <c r="J17480" i="40"/>
  <c r="I17480" i="40"/>
  <c r="J17479" i="40"/>
  <c r="I17479" i="40"/>
  <c r="J17478" i="40"/>
  <c r="I17478" i="40"/>
  <c r="J17477" i="40"/>
  <c r="I17477" i="40"/>
  <c r="J17476" i="40"/>
  <c r="I17476" i="40"/>
  <c r="J17475" i="40"/>
  <c r="I17475" i="40"/>
  <c r="J17474" i="40"/>
  <c r="I17474" i="40"/>
  <c r="J17473" i="40"/>
  <c r="I17473" i="40"/>
  <c r="J17472" i="40"/>
  <c r="I17472" i="40"/>
  <c r="J17471" i="40"/>
  <c r="I17471" i="40"/>
  <c r="J17470" i="40"/>
  <c r="I17470" i="40"/>
  <c r="J17469" i="40"/>
  <c r="I17469" i="40"/>
  <c r="J17468" i="40"/>
  <c r="I17468" i="40"/>
  <c r="J17467" i="40"/>
  <c r="I17467" i="40"/>
  <c r="J17466" i="40"/>
  <c r="I17466" i="40"/>
  <c r="J17465" i="40"/>
  <c r="I17465" i="40"/>
  <c r="J17464" i="40"/>
  <c r="I17464" i="40"/>
  <c r="J17463" i="40"/>
  <c r="I17463" i="40"/>
  <c r="J17462" i="40"/>
  <c r="I17462" i="40"/>
  <c r="J17461" i="40"/>
  <c r="I17461" i="40"/>
  <c r="J17460" i="40"/>
  <c r="I17460" i="40"/>
  <c r="J17459" i="40"/>
  <c r="I17459" i="40"/>
  <c r="J17458" i="40"/>
  <c r="I17458" i="40"/>
  <c r="J17457" i="40"/>
  <c r="I17457" i="40"/>
  <c r="J17456" i="40"/>
  <c r="I17456" i="40"/>
  <c r="J17455" i="40"/>
  <c r="I17455" i="40"/>
  <c r="J17454" i="40"/>
  <c r="I17454" i="40"/>
  <c r="J17453" i="40"/>
  <c r="I17453" i="40"/>
  <c r="J17452" i="40"/>
  <c r="I17452" i="40"/>
  <c r="J17451" i="40"/>
  <c r="I17451" i="40"/>
  <c r="J17450" i="40"/>
  <c r="I17450" i="40"/>
  <c r="J17449" i="40"/>
  <c r="I17449" i="40"/>
  <c r="J17448" i="40"/>
  <c r="I17448" i="40"/>
  <c r="J17447" i="40"/>
  <c r="I17447" i="40"/>
  <c r="J17446" i="40"/>
  <c r="I17446" i="40"/>
  <c r="J17445" i="40"/>
  <c r="I17445" i="40"/>
  <c r="J17444" i="40"/>
  <c r="I17444" i="40"/>
  <c r="J17443" i="40"/>
  <c r="I17443" i="40"/>
  <c r="J17442" i="40"/>
  <c r="I17442" i="40"/>
  <c r="J17441" i="40"/>
  <c r="I17441" i="40"/>
  <c r="J17440" i="40"/>
  <c r="I17440" i="40"/>
  <c r="J17439" i="40"/>
  <c r="I17439" i="40"/>
  <c r="J17438" i="40"/>
  <c r="I17438" i="40"/>
  <c r="J17437" i="40"/>
  <c r="I17437" i="40"/>
  <c r="J17436" i="40"/>
  <c r="I17436" i="40"/>
  <c r="J17435" i="40"/>
  <c r="I17435" i="40"/>
  <c r="J17434" i="40"/>
  <c r="I17434" i="40"/>
  <c r="J17433" i="40"/>
  <c r="I17433" i="40"/>
  <c r="J17432" i="40"/>
  <c r="I17432" i="40"/>
  <c r="J17431" i="40"/>
  <c r="I17431" i="40"/>
  <c r="J17430" i="40"/>
  <c r="I17430" i="40"/>
  <c r="J17429" i="40"/>
  <c r="I17429" i="40"/>
  <c r="J17428" i="40"/>
  <c r="I17428" i="40"/>
  <c r="J17427" i="40"/>
  <c r="I17427" i="40"/>
  <c r="J17426" i="40"/>
  <c r="I17426" i="40"/>
  <c r="J17425" i="40"/>
  <c r="I17425" i="40"/>
  <c r="J17424" i="40"/>
  <c r="I17424" i="40"/>
  <c r="J17423" i="40"/>
  <c r="I17423" i="40"/>
  <c r="J17422" i="40"/>
  <c r="I17422" i="40"/>
  <c r="J17421" i="40"/>
  <c r="I17421" i="40"/>
  <c r="J17420" i="40"/>
  <c r="I17420" i="40"/>
  <c r="J17419" i="40"/>
  <c r="I17419" i="40"/>
  <c r="J17418" i="40"/>
  <c r="I17418" i="40"/>
  <c r="J17417" i="40"/>
  <c r="I17417" i="40"/>
  <c r="J17416" i="40"/>
  <c r="I17416" i="40"/>
  <c r="J17415" i="40"/>
  <c r="I17415" i="40"/>
  <c r="J17414" i="40"/>
  <c r="I17414" i="40"/>
  <c r="J17413" i="40"/>
  <c r="I17413" i="40"/>
  <c r="J17412" i="40"/>
  <c r="I17412" i="40"/>
  <c r="J17411" i="40"/>
  <c r="I17411" i="40"/>
  <c r="J17410" i="40"/>
  <c r="I17410" i="40"/>
  <c r="J17409" i="40"/>
  <c r="I17409" i="40"/>
  <c r="J17408" i="40"/>
  <c r="I17408" i="40"/>
  <c r="J17407" i="40"/>
  <c r="I17407" i="40"/>
  <c r="J17406" i="40"/>
  <c r="I17406" i="40"/>
  <c r="J17405" i="40"/>
  <c r="I17405" i="40"/>
  <c r="J17404" i="40"/>
  <c r="I17404" i="40"/>
  <c r="J17403" i="40"/>
  <c r="I17403" i="40"/>
  <c r="J17402" i="40"/>
  <c r="I17402" i="40"/>
  <c r="J17401" i="40"/>
  <c r="I17401" i="40"/>
  <c r="J17400" i="40"/>
  <c r="I17400" i="40"/>
  <c r="J17399" i="40"/>
  <c r="I17399" i="40"/>
  <c r="J17398" i="40"/>
  <c r="I17398" i="40"/>
  <c r="J17397" i="40"/>
  <c r="I17397" i="40"/>
  <c r="J17396" i="40"/>
  <c r="I17396" i="40"/>
  <c r="J17395" i="40"/>
  <c r="I17395" i="40"/>
  <c r="J17394" i="40"/>
  <c r="I17394" i="40"/>
  <c r="J17393" i="40"/>
  <c r="I17393" i="40"/>
  <c r="J17392" i="40"/>
  <c r="I17392" i="40"/>
  <c r="J17391" i="40"/>
  <c r="I17391" i="40"/>
  <c r="J17390" i="40"/>
  <c r="I17390" i="40"/>
  <c r="J17389" i="40"/>
  <c r="I17389" i="40"/>
  <c r="J17388" i="40"/>
  <c r="I17388" i="40"/>
  <c r="J17387" i="40"/>
  <c r="I17387" i="40"/>
  <c r="J17386" i="40"/>
  <c r="I17386" i="40"/>
  <c r="J17385" i="40"/>
  <c r="I17385" i="40"/>
  <c r="J17384" i="40"/>
  <c r="I17384" i="40"/>
  <c r="J17383" i="40"/>
  <c r="I17383" i="40"/>
  <c r="J17382" i="40"/>
  <c r="I17382" i="40"/>
  <c r="J17381" i="40"/>
  <c r="I17381" i="40"/>
  <c r="J17380" i="40"/>
  <c r="I17380" i="40"/>
  <c r="J17379" i="40"/>
  <c r="I17379" i="40"/>
  <c r="J17378" i="40"/>
  <c r="I17378" i="40"/>
  <c r="J17377" i="40"/>
  <c r="I17377" i="40"/>
  <c r="J17376" i="40"/>
  <c r="I17376" i="40"/>
  <c r="J17375" i="40"/>
  <c r="I17375" i="40"/>
  <c r="J17374" i="40"/>
  <c r="I17374" i="40"/>
  <c r="J17373" i="40"/>
  <c r="I17373" i="40"/>
  <c r="J17372" i="40"/>
  <c r="I17372" i="40"/>
  <c r="J17371" i="40"/>
  <c r="I17371" i="40"/>
  <c r="J17370" i="40"/>
  <c r="I17370" i="40"/>
  <c r="J17369" i="40"/>
  <c r="I17369" i="40"/>
  <c r="J17368" i="40"/>
  <c r="I17368" i="40"/>
  <c r="J17367" i="40"/>
  <c r="I17367" i="40"/>
  <c r="J17366" i="40"/>
  <c r="I17366" i="40"/>
  <c r="J17365" i="40"/>
  <c r="I17365" i="40"/>
  <c r="J17364" i="40"/>
  <c r="I17364" i="40"/>
  <c r="J17363" i="40"/>
  <c r="I17363" i="40"/>
  <c r="J17362" i="40"/>
  <c r="I17362" i="40"/>
  <c r="J17361" i="40"/>
  <c r="I17361" i="40"/>
  <c r="J17360" i="40"/>
  <c r="I17360" i="40"/>
  <c r="J17359" i="40"/>
  <c r="I17359" i="40"/>
  <c r="J17358" i="40"/>
  <c r="I17358" i="40"/>
  <c r="J17357" i="40"/>
  <c r="I17357" i="40"/>
  <c r="J17356" i="40"/>
  <c r="I17356" i="40"/>
  <c r="J17355" i="40"/>
  <c r="I17355" i="40"/>
  <c r="J17354" i="40"/>
  <c r="I17354" i="40"/>
  <c r="J17353" i="40"/>
  <c r="I17353" i="40"/>
  <c r="J17352" i="40"/>
  <c r="I17352" i="40"/>
  <c r="J17351" i="40"/>
  <c r="I17351" i="40"/>
  <c r="J17350" i="40"/>
  <c r="I17350" i="40"/>
  <c r="J17349" i="40"/>
  <c r="I17349" i="40"/>
  <c r="J17348" i="40"/>
  <c r="I17348" i="40"/>
  <c r="J17347" i="40"/>
  <c r="I17347" i="40"/>
  <c r="J17346" i="40"/>
  <c r="I17346" i="40"/>
  <c r="J17345" i="40"/>
  <c r="I17345" i="40"/>
  <c r="J17344" i="40"/>
  <c r="I17344" i="40"/>
  <c r="J17343" i="40"/>
  <c r="I17343" i="40"/>
  <c r="J17342" i="40"/>
  <c r="I17342" i="40"/>
  <c r="J17341" i="40"/>
  <c r="I17341" i="40"/>
  <c r="J17340" i="40"/>
  <c r="I17340" i="40"/>
  <c r="J17339" i="40"/>
  <c r="I17339" i="40"/>
  <c r="J17338" i="40"/>
  <c r="I17338" i="40"/>
  <c r="J17337" i="40"/>
  <c r="I17337" i="40"/>
  <c r="J17336" i="40"/>
  <c r="I17336" i="40"/>
  <c r="J17335" i="40"/>
  <c r="I17335" i="40"/>
  <c r="J17334" i="40"/>
  <c r="I17334" i="40"/>
  <c r="J17333" i="40"/>
  <c r="I17333" i="40"/>
  <c r="J17332" i="40"/>
  <c r="I17332" i="40"/>
  <c r="J17331" i="40"/>
  <c r="I17331" i="40"/>
  <c r="J17330" i="40"/>
  <c r="I17330" i="40"/>
  <c r="J17329" i="40"/>
  <c r="I17329" i="40"/>
  <c r="J17328" i="40"/>
  <c r="I17328" i="40"/>
  <c r="J17327" i="40"/>
  <c r="I17327" i="40"/>
  <c r="J17326" i="40"/>
  <c r="I17326" i="40"/>
  <c r="J17325" i="40"/>
  <c r="I17325" i="40"/>
  <c r="J17324" i="40"/>
  <c r="I17324" i="40"/>
  <c r="J17323" i="40"/>
  <c r="I17323" i="40"/>
  <c r="J17322" i="40"/>
  <c r="I17322" i="40"/>
  <c r="J17321" i="40"/>
  <c r="I17321" i="40"/>
  <c r="J17320" i="40"/>
  <c r="I17320" i="40"/>
  <c r="J17319" i="40"/>
  <c r="I17319" i="40"/>
  <c r="J17318" i="40"/>
  <c r="I17318" i="40"/>
  <c r="J17317" i="40"/>
  <c r="I17317" i="40"/>
  <c r="J17316" i="40"/>
  <c r="I17316" i="40"/>
  <c r="J17315" i="40"/>
  <c r="I17315" i="40"/>
  <c r="J17314" i="40"/>
  <c r="I17314" i="40"/>
  <c r="J17313" i="40"/>
  <c r="I17313" i="40"/>
  <c r="J17312" i="40"/>
  <c r="I17312" i="40"/>
  <c r="J17311" i="40"/>
  <c r="I17311" i="40"/>
  <c r="J17310" i="40"/>
  <c r="I17310" i="40"/>
  <c r="J17309" i="40"/>
  <c r="I17309" i="40"/>
  <c r="J17308" i="40"/>
  <c r="I17308" i="40"/>
  <c r="J17307" i="40"/>
  <c r="I17307" i="40"/>
  <c r="J17306" i="40"/>
  <c r="I17306" i="40"/>
  <c r="J17305" i="40"/>
  <c r="I17305" i="40"/>
  <c r="J17304" i="40"/>
  <c r="I17304" i="40"/>
  <c r="J17303" i="40"/>
  <c r="I17303" i="40"/>
  <c r="J17302" i="40"/>
  <c r="I17302" i="40"/>
  <c r="J17301" i="40"/>
  <c r="I17301" i="40"/>
  <c r="J17300" i="40"/>
  <c r="I17300" i="40"/>
  <c r="J17299" i="40"/>
  <c r="I17299" i="40"/>
  <c r="J17298" i="40"/>
  <c r="I17298" i="40"/>
  <c r="J17297" i="40"/>
  <c r="I17297" i="40"/>
  <c r="J17296" i="40"/>
  <c r="I17296" i="40"/>
  <c r="J17295" i="40"/>
  <c r="I17295" i="40"/>
  <c r="J17294" i="40"/>
  <c r="I17294" i="40"/>
  <c r="J17293" i="40"/>
  <c r="I17293" i="40"/>
  <c r="J17292" i="40"/>
  <c r="I17292" i="40"/>
  <c r="J17291" i="40"/>
  <c r="I17291" i="40"/>
  <c r="J17290" i="40"/>
  <c r="I17290" i="40"/>
  <c r="J17289" i="40"/>
  <c r="I17289" i="40"/>
  <c r="J17288" i="40"/>
  <c r="I17288" i="40"/>
  <c r="J17287" i="40"/>
  <c r="I17287" i="40"/>
  <c r="J17286" i="40"/>
  <c r="I17286" i="40"/>
  <c r="J17285" i="40"/>
  <c r="I17285" i="40"/>
  <c r="J17284" i="40"/>
  <c r="I17284" i="40"/>
  <c r="J17283" i="40"/>
  <c r="I17283" i="40"/>
  <c r="J17282" i="40"/>
  <c r="I17282" i="40"/>
  <c r="J17281" i="40"/>
  <c r="I17281" i="40"/>
  <c r="J17280" i="40"/>
  <c r="I17280" i="40"/>
  <c r="J17279" i="40"/>
  <c r="I17279" i="40"/>
  <c r="J17278" i="40"/>
  <c r="I17278" i="40"/>
  <c r="J17277" i="40"/>
  <c r="I17277" i="40"/>
  <c r="J17276" i="40"/>
  <c r="I17276" i="40"/>
  <c r="J17275" i="40"/>
  <c r="I17275" i="40"/>
  <c r="J17274" i="40"/>
  <c r="I17274" i="40"/>
  <c r="J17273" i="40"/>
  <c r="I17273" i="40"/>
  <c r="J17272" i="40"/>
  <c r="I17272" i="40"/>
  <c r="J17271" i="40"/>
  <c r="I17271" i="40"/>
  <c r="J17270" i="40"/>
  <c r="I17270" i="40"/>
  <c r="J17269" i="40"/>
  <c r="I17269" i="40"/>
  <c r="J17268" i="40"/>
  <c r="I17268" i="40"/>
  <c r="J17267" i="40"/>
  <c r="I17267" i="40"/>
  <c r="J17266" i="40"/>
  <c r="I17266" i="40"/>
  <c r="J17265" i="40"/>
  <c r="I17265" i="40"/>
  <c r="J17264" i="40"/>
  <c r="I17264" i="40"/>
  <c r="J17263" i="40"/>
  <c r="I17263" i="40"/>
  <c r="J17262" i="40"/>
  <c r="I17262" i="40"/>
  <c r="J17261" i="40"/>
  <c r="I17261" i="40"/>
  <c r="J17260" i="40"/>
  <c r="I17260" i="40"/>
  <c r="J17259" i="40"/>
  <c r="I17259" i="40"/>
  <c r="J17258" i="40"/>
  <c r="I17258" i="40"/>
  <c r="J17257" i="40"/>
  <c r="I17257" i="40"/>
  <c r="J17256" i="40"/>
  <c r="I17256" i="40"/>
  <c r="J17255" i="40"/>
  <c r="I17255" i="40"/>
  <c r="J17254" i="40"/>
  <c r="I17254" i="40"/>
  <c r="J17253" i="40"/>
  <c r="I17253" i="40"/>
  <c r="J17252" i="40"/>
  <c r="I17252" i="40"/>
  <c r="J17251" i="40"/>
  <c r="I17251" i="40"/>
  <c r="J17250" i="40"/>
  <c r="I17250" i="40"/>
  <c r="J17249" i="40"/>
  <c r="I17249" i="40"/>
  <c r="J17248" i="40"/>
  <c r="I17248" i="40"/>
  <c r="J17247" i="40"/>
  <c r="I17247" i="40"/>
  <c r="J17246" i="40"/>
  <c r="I17246" i="40"/>
  <c r="J17245" i="40"/>
  <c r="I17245" i="40"/>
  <c r="J17244" i="40"/>
  <c r="I17244" i="40"/>
  <c r="J17243" i="40"/>
  <c r="I17243" i="40"/>
  <c r="J17242" i="40"/>
  <c r="I17242" i="40"/>
  <c r="J17241" i="40"/>
  <c r="I17241" i="40"/>
  <c r="J17240" i="40"/>
  <c r="I17240" i="40"/>
  <c r="J17239" i="40"/>
  <c r="I17239" i="40"/>
  <c r="J17238" i="40"/>
  <c r="I17238" i="40"/>
  <c r="J17237" i="40"/>
  <c r="I17237" i="40"/>
  <c r="J17236" i="40"/>
  <c r="I17236" i="40"/>
  <c r="J17235" i="40"/>
  <c r="I17235" i="40"/>
  <c r="J17234" i="40"/>
  <c r="I17234" i="40"/>
  <c r="J17233" i="40"/>
  <c r="I17233" i="40"/>
  <c r="J17232" i="40"/>
  <c r="I17232" i="40"/>
  <c r="J17231" i="40"/>
  <c r="I17231" i="40"/>
  <c r="J17230" i="40"/>
  <c r="I17230" i="40"/>
  <c r="J17229" i="40"/>
  <c r="I17229" i="40"/>
  <c r="J17228" i="40"/>
  <c r="I17228" i="40"/>
  <c r="J17227" i="40"/>
  <c r="I17227" i="40"/>
  <c r="J17226" i="40"/>
  <c r="I17226" i="40"/>
  <c r="J17225" i="40"/>
  <c r="I17225" i="40"/>
  <c r="J17224" i="40"/>
  <c r="I17224" i="40"/>
  <c r="J17223" i="40"/>
  <c r="I17223" i="40"/>
  <c r="J17222" i="40"/>
  <c r="I17222" i="40"/>
  <c r="J17221" i="40"/>
  <c r="I17221" i="40"/>
  <c r="J17220" i="40"/>
  <c r="I17220" i="40"/>
  <c r="J17219" i="40"/>
  <c r="I17219" i="40"/>
  <c r="J17218" i="40"/>
  <c r="I17218" i="40"/>
  <c r="J17217" i="40"/>
  <c r="I17217" i="40"/>
  <c r="J17216" i="40"/>
  <c r="I17216" i="40"/>
  <c r="J17215" i="40"/>
  <c r="I17215" i="40"/>
  <c r="J17214" i="40"/>
  <c r="I17214" i="40"/>
  <c r="J17213" i="40"/>
  <c r="I17213" i="40"/>
  <c r="J17212" i="40"/>
  <c r="I17212" i="40"/>
  <c r="J17211" i="40"/>
  <c r="I17211" i="40"/>
  <c r="J17210" i="40"/>
  <c r="I17210" i="40"/>
  <c r="J17209" i="40"/>
  <c r="I17209" i="40"/>
  <c r="J17208" i="40"/>
  <c r="I17208" i="40"/>
  <c r="J17207" i="40"/>
  <c r="I17207" i="40"/>
  <c r="J17206" i="40"/>
  <c r="I17206" i="40"/>
  <c r="J17205" i="40"/>
  <c r="I17205" i="40"/>
  <c r="J17204" i="40"/>
  <c r="I17204" i="40"/>
  <c r="J17203" i="40"/>
  <c r="I17203" i="40"/>
  <c r="J17202" i="40"/>
  <c r="I17202" i="40"/>
  <c r="J17201" i="40"/>
  <c r="I17201" i="40"/>
  <c r="J17200" i="40"/>
  <c r="I17200" i="40"/>
  <c r="J17199" i="40"/>
  <c r="I17199" i="40"/>
  <c r="J17198" i="40"/>
  <c r="I17198" i="40"/>
  <c r="J17197" i="40"/>
  <c r="I17197" i="40"/>
  <c r="J17196" i="40"/>
  <c r="I17196" i="40"/>
  <c r="J17195" i="40"/>
  <c r="I17195" i="40"/>
  <c r="J17194" i="40"/>
  <c r="I17194" i="40"/>
  <c r="J17193" i="40"/>
  <c r="I17193" i="40"/>
  <c r="J17192" i="40"/>
  <c r="I17192" i="40"/>
  <c r="J17191" i="40"/>
  <c r="I17191" i="40"/>
  <c r="J17190" i="40"/>
  <c r="I17190" i="40"/>
  <c r="J17189" i="40"/>
  <c r="I17189" i="40"/>
  <c r="J17188" i="40"/>
  <c r="I17188" i="40"/>
  <c r="J17187" i="40"/>
  <c r="I17187" i="40"/>
  <c r="J17186" i="40"/>
  <c r="I17186" i="40"/>
  <c r="J17185" i="40"/>
  <c r="I17185" i="40"/>
  <c r="J17184" i="40"/>
  <c r="I17184" i="40"/>
  <c r="J17183" i="40"/>
  <c r="I17183" i="40"/>
  <c r="J17182" i="40"/>
  <c r="I17182" i="40"/>
  <c r="J17181" i="40"/>
  <c r="I17181" i="40"/>
  <c r="J17180" i="40"/>
  <c r="I17180" i="40"/>
  <c r="J17179" i="40"/>
  <c r="I17179" i="40"/>
  <c r="J17178" i="40"/>
  <c r="I17178" i="40"/>
  <c r="J17177" i="40"/>
  <c r="I17177" i="40"/>
  <c r="J17176" i="40"/>
  <c r="I17176" i="40"/>
  <c r="J17175" i="40"/>
  <c r="I17175" i="40"/>
  <c r="J17174" i="40"/>
  <c r="I17174" i="40"/>
  <c r="J17173" i="40"/>
  <c r="I17173" i="40"/>
  <c r="J17172" i="40"/>
  <c r="I17172" i="40"/>
  <c r="J17171" i="40"/>
  <c r="I17171" i="40"/>
  <c r="J17170" i="40"/>
  <c r="I17170" i="40"/>
  <c r="J17169" i="40"/>
  <c r="I17169" i="40"/>
  <c r="J17168" i="40"/>
  <c r="I17168" i="40"/>
  <c r="J17167" i="40"/>
  <c r="I17167" i="40"/>
  <c r="J17166" i="40"/>
  <c r="I17166" i="40"/>
  <c r="J17165" i="40"/>
  <c r="I17165" i="40"/>
  <c r="J17164" i="40"/>
  <c r="I17164" i="40"/>
  <c r="J17163" i="40"/>
  <c r="I17163" i="40"/>
  <c r="J17162" i="40"/>
  <c r="I17162" i="40"/>
  <c r="J17161" i="40"/>
  <c r="I17161" i="40"/>
  <c r="J17160" i="40"/>
  <c r="I17160" i="40"/>
  <c r="J17159" i="40"/>
  <c r="I17159" i="40"/>
  <c r="J17158" i="40"/>
  <c r="I17158" i="40"/>
  <c r="J17157" i="40"/>
  <c r="I17157" i="40"/>
  <c r="J17156" i="40"/>
  <c r="I17156" i="40"/>
  <c r="J17155" i="40"/>
  <c r="I17155" i="40"/>
  <c r="J17154" i="40"/>
  <c r="I17154" i="40"/>
  <c r="J17153" i="40"/>
  <c r="I17153" i="40"/>
  <c r="J17152" i="40"/>
  <c r="I17152" i="40"/>
  <c r="J17151" i="40"/>
  <c r="I17151" i="40"/>
  <c r="J17150" i="40"/>
  <c r="I17150" i="40"/>
  <c r="J17149" i="40"/>
  <c r="I17149" i="40"/>
  <c r="J17148" i="40"/>
  <c r="I17148" i="40"/>
  <c r="J17147" i="40"/>
  <c r="I17147" i="40"/>
  <c r="J17146" i="40"/>
  <c r="I17146" i="40"/>
  <c r="J17145" i="40"/>
  <c r="I17145" i="40"/>
  <c r="J17144" i="40"/>
  <c r="I17144" i="40"/>
  <c r="J17143" i="40"/>
  <c r="I17143" i="40"/>
  <c r="J17142" i="40"/>
  <c r="I17142" i="40"/>
  <c r="J17141" i="40"/>
  <c r="I17141" i="40"/>
  <c r="J17140" i="40"/>
  <c r="I17140" i="40"/>
  <c r="J17139" i="40"/>
  <c r="I17139" i="40"/>
  <c r="J17138" i="40"/>
  <c r="I17138" i="40"/>
  <c r="J17137" i="40"/>
  <c r="I17137" i="40"/>
  <c r="J17136" i="40"/>
  <c r="I17136" i="40"/>
  <c r="J17135" i="40"/>
  <c r="I17135" i="40"/>
  <c r="J17134" i="40"/>
  <c r="I17134" i="40"/>
  <c r="J17133" i="40"/>
  <c r="I17133" i="40"/>
  <c r="J17132" i="40"/>
  <c r="I17132" i="40"/>
  <c r="J17131" i="40"/>
  <c r="I17131" i="40"/>
  <c r="J17130" i="40"/>
  <c r="I17130" i="40"/>
  <c r="J17129" i="40"/>
  <c r="I17129" i="40"/>
  <c r="J17128" i="40"/>
  <c r="I17128" i="40"/>
  <c r="J17127" i="40"/>
  <c r="I17127" i="40"/>
  <c r="J17126" i="40"/>
  <c r="I17126" i="40"/>
  <c r="J17125" i="40"/>
  <c r="I17125" i="40"/>
  <c r="J17124" i="40"/>
  <c r="I17124" i="40"/>
  <c r="J17123" i="40"/>
  <c r="I17123" i="40"/>
  <c r="J17122" i="40"/>
  <c r="I17122" i="40"/>
  <c r="J17121" i="40"/>
  <c r="I17121" i="40"/>
  <c r="J17120" i="40"/>
  <c r="I17120" i="40"/>
  <c r="J17119" i="40"/>
  <c r="I17119" i="40"/>
  <c r="J17118" i="40"/>
  <c r="I17118" i="40"/>
  <c r="J17117" i="40"/>
  <c r="I17117" i="40"/>
  <c r="J17116" i="40"/>
  <c r="I17116" i="40"/>
  <c r="J17115" i="40"/>
  <c r="I17115" i="40"/>
  <c r="J17114" i="40"/>
  <c r="I17114" i="40"/>
  <c r="J17113" i="40"/>
  <c r="I17113" i="40"/>
  <c r="J17112" i="40"/>
  <c r="I17112" i="40"/>
  <c r="J17111" i="40"/>
  <c r="I17111" i="40"/>
  <c r="J17110" i="40"/>
  <c r="I17110" i="40"/>
  <c r="J17109" i="40"/>
  <c r="I17109" i="40"/>
  <c r="J17108" i="40"/>
  <c r="I17108" i="40"/>
  <c r="J17107" i="40"/>
  <c r="I17107" i="40"/>
  <c r="J17106" i="40"/>
  <c r="I17106" i="40"/>
  <c r="J17105" i="40"/>
  <c r="I17105" i="40"/>
  <c r="J17104" i="40"/>
  <c r="I17104" i="40"/>
  <c r="J17103" i="40"/>
  <c r="I17103" i="40"/>
  <c r="J17102" i="40"/>
  <c r="I17102" i="40"/>
  <c r="J17101" i="40"/>
  <c r="I17101" i="40"/>
  <c r="J17100" i="40"/>
  <c r="I17100" i="40"/>
  <c r="J17099" i="40"/>
  <c r="I17099" i="40"/>
  <c r="J17098" i="40"/>
  <c r="I17098" i="40"/>
  <c r="J17097" i="40"/>
  <c r="I17097" i="40"/>
  <c r="J17096" i="40"/>
  <c r="I17096" i="40"/>
  <c r="J17095" i="40"/>
  <c r="I17095" i="40"/>
  <c r="J17094" i="40"/>
  <c r="I17094" i="40"/>
  <c r="J17093" i="40"/>
  <c r="I17093" i="40"/>
  <c r="J17092" i="40"/>
  <c r="I17092" i="40"/>
  <c r="J17091" i="40"/>
  <c r="I17091" i="40"/>
  <c r="J17090" i="40"/>
  <c r="I17090" i="40"/>
  <c r="J17089" i="40"/>
  <c r="I17089" i="40"/>
  <c r="J17088" i="40"/>
  <c r="I17088" i="40"/>
  <c r="J17087" i="40"/>
  <c r="I17087" i="40"/>
  <c r="J17086" i="40"/>
  <c r="I17086" i="40"/>
  <c r="J17085" i="40"/>
  <c r="I17085" i="40"/>
  <c r="J17084" i="40"/>
  <c r="I17084" i="40"/>
  <c r="J17083" i="40"/>
  <c r="I17083" i="40"/>
  <c r="J17082" i="40"/>
  <c r="I17082" i="40"/>
  <c r="J17081" i="40"/>
  <c r="I17081" i="40"/>
  <c r="J17080" i="40"/>
  <c r="I17080" i="40"/>
  <c r="J17079" i="40"/>
  <c r="I17079" i="40"/>
  <c r="J17078" i="40"/>
  <c r="I17078" i="40"/>
  <c r="J17077" i="40"/>
  <c r="I17077" i="40"/>
  <c r="J17076" i="40"/>
  <c r="I17076" i="40"/>
  <c r="J17075" i="40"/>
  <c r="I17075" i="40"/>
  <c r="J17074" i="40"/>
  <c r="I17074" i="40"/>
  <c r="J17073" i="40"/>
  <c r="I17073" i="40"/>
  <c r="J17072" i="40"/>
  <c r="I17072" i="40"/>
  <c r="J17071" i="40"/>
  <c r="I17071" i="40"/>
  <c r="J17070" i="40"/>
  <c r="I17070" i="40"/>
  <c r="J17069" i="40"/>
  <c r="I17069" i="40"/>
  <c r="J17068" i="40"/>
  <c r="I17068" i="40"/>
  <c r="J17067" i="40"/>
  <c r="I17067" i="40"/>
  <c r="J17066" i="40"/>
  <c r="I17066" i="40"/>
  <c r="J17065" i="40"/>
  <c r="I17065" i="40"/>
  <c r="J17064" i="40"/>
  <c r="I17064" i="40"/>
  <c r="J17063" i="40"/>
  <c r="I17063" i="40"/>
  <c r="J17062" i="40"/>
  <c r="I17062" i="40"/>
  <c r="J17061" i="40"/>
  <c r="I17061" i="40"/>
  <c r="J17060" i="40"/>
  <c r="I17060" i="40"/>
  <c r="J17059" i="40"/>
  <c r="I17059" i="40"/>
  <c r="J17058" i="40"/>
  <c r="I17058" i="40"/>
  <c r="J17057" i="40"/>
  <c r="I17057" i="40"/>
  <c r="J17056" i="40"/>
  <c r="I17056" i="40"/>
  <c r="J17055" i="40"/>
  <c r="I17055" i="40"/>
  <c r="J17054" i="40"/>
  <c r="I17054" i="40"/>
  <c r="J17053" i="40"/>
  <c r="I17053" i="40"/>
  <c r="J17052" i="40"/>
  <c r="I17052" i="40"/>
  <c r="J17051" i="40"/>
  <c r="I17051" i="40"/>
  <c r="J17050" i="40"/>
  <c r="I17050" i="40"/>
  <c r="J17049" i="40"/>
  <c r="I17049" i="40"/>
  <c r="J17048" i="40"/>
  <c r="I17048" i="40"/>
  <c r="J17047" i="40"/>
  <c r="I17047" i="40"/>
  <c r="J17046" i="40"/>
  <c r="I17046" i="40"/>
  <c r="J17045" i="40"/>
  <c r="I17045" i="40"/>
  <c r="J17044" i="40"/>
  <c r="I17044" i="40"/>
  <c r="J17043" i="40"/>
  <c r="I17043" i="40"/>
  <c r="J17042" i="40"/>
  <c r="I17042" i="40"/>
  <c r="J17041" i="40"/>
  <c r="I17041" i="40"/>
  <c r="J17040" i="40"/>
  <c r="I17040" i="40"/>
  <c r="J17039" i="40"/>
  <c r="I17039" i="40"/>
  <c r="J17038" i="40"/>
  <c r="I17038" i="40"/>
  <c r="J17037" i="40"/>
  <c r="I17037" i="40"/>
  <c r="J17036" i="40"/>
  <c r="I17036" i="40"/>
  <c r="J17035" i="40"/>
  <c r="I17035" i="40"/>
  <c r="J17034" i="40"/>
  <c r="I17034" i="40"/>
  <c r="J17033" i="40"/>
  <c r="I17033" i="40"/>
  <c r="J17032" i="40"/>
  <c r="I17032" i="40"/>
  <c r="J17031" i="40"/>
  <c r="I17031" i="40"/>
  <c r="J17030" i="40"/>
  <c r="I17030" i="40"/>
  <c r="J17029" i="40"/>
  <c r="I17029" i="40"/>
  <c r="J17028" i="40"/>
  <c r="I17028" i="40"/>
  <c r="J17027" i="40"/>
  <c r="I17027" i="40"/>
  <c r="J17026" i="40"/>
  <c r="I17026" i="40"/>
  <c r="J17025" i="40"/>
  <c r="I17025" i="40"/>
  <c r="J17024" i="40"/>
  <c r="I17024" i="40"/>
  <c r="J17023" i="40"/>
  <c r="I17023" i="40"/>
  <c r="J17022" i="40"/>
  <c r="I17022" i="40"/>
  <c r="J17021" i="40"/>
  <c r="I17021" i="40"/>
  <c r="J17020" i="40"/>
  <c r="I17020" i="40"/>
  <c r="J17019" i="40"/>
  <c r="I17019" i="40"/>
  <c r="J17018" i="40"/>
  <c r="I17018" i="40"/>
  <c r="J17017" i="40"/>
  <c r="I17017" i="40"/>
  <c r="J17016" i="40"/>
  <c r="I17016" i="40"/>
  <c r="J17015" i="40"/>
  <c r="I17015" i="40"/>
  <c r="J17014" i="40"/>
  <c r="I17014" i="40"/>
  <c r="J17013" i="40"/>
  <c r="I17013" i="40"/>
  <c r="J17012" i="40"/>
  <c r="I17012" i="40"/>
  <c r="J17011" i="40"/>
  <c r="I17011" i="40"/>
  <c r="J17010" i="40"/>
  <c r="I17010" i="40"/>
  <c r="J17009" i="40"/>
  <c r="I17009" i="40"/>
  <c r="J17008" i="40"/>
  <c r="I17008" i="40"/>
  <c r="J17007" i="40"/>
  <c r="I17007" i="40"/>
  <c r="J17006" i="40"/>
  <c r="I17006" i="40"/>
  <c r="J17005" i="40"/>
  <c r="I17005" i="40"/>
  <c r="J17004" i="40"/>
  <c r="I17004" i="40"/>
  <c r="J17003" i="40"/>
  <c r="I17003" i="40"/>
  <c r="J17002" i="40"/>
  <c r="I17002" i="40"/>
  <c r="J17001" i="40"/>
  <c r="I17001" i="40"/>
  <c r="J17000" i="40"/>
  <c r="I17000" i="40"/>
  <c r="J16999" i="40"/>
  <c r="I16999" i="40"/>
  <c r="J16998" i="40"/>
  <c r="I16998" i="40"/>
  <c r="J16997" i="40"/>
  <c r="I16997" i="40"/>
  <c r="J16996" i="40"/>
  <c r="I16996" i="40"/>
  <c r="J16995" i="40"/>
  <c r="I16995" i="40"/>
  <c r="J16994" i="40"/>
  <c r="I16994" i="40"/>
  <c r="J16993" i="40"/>
  <c r="I16993" i="40"/>
  <c r="J16992" i="40"/>
  <c r="I16992" i="40"/>
  <c r="J16991" i="40"/>
  <c r="I16991" i="40"/>
  <c r="J16990" i="40"/>
  <c r="I16990" i="40"/>
  <c r="J16989" i="40"/>
  <c r="I16989" i="40"/>
  <c r="J16988" i="40"/>
  <c r="I16988" i="40"/>
  <c r="J16987" i="40"/>
  <c r="I16987" i="40"/>
  <c r="J16986" i="40"/>
  <c r="I16986" i="40"/>
  <c r="J16985" i="40"/>
  <c r="I16985" i="40"/>
  <c r="J16984" i="40"/>
  <c r="I16984" i="40"/>
  <c r="J16983" i="40"/>
  <c r="I16983" i="40"/>
  <c r="J16982" i="40"/>
  <c r="I16982" i="40"/>
  <c r="J16981" i="40"/>
  <c r="I16981" i="40"/>
  <c r="J16980" i="40"/>
  <c r="I16980" i="40"/>
  <c r="J16979" i="40"/>
  <c r="I16979" i="40"/>
  <c r="J16978" i="40"/>
  <c r="I16978" i="40"/>
  <c r="J16977" i="40"/>
  <c r="I16977" i="40"/>
  <c r="J16976" i="40"/>
  <c r="I16976" i="40"/>
  <c r="J16975" i="40"/>
  <c r="I16975" i="40"/>
  <c r="J16974" i="40"/>
  <c r="I16974" i="40"/>
  <c r="J16973" i="40"/>
  <c r="I16973" i="40"/>
  <c r="J16972" i="40"/>
  <c r="I16972" i="40"/>
  <c r="J16971" i="40"/>
  <c r="I16971" i="40"/>
  <c r="J16970" i="40"/>
  <c r="I16970" i="40"/>
  <c r="J16969" i="40"/>
  <c r="I16969" i="40"/>
  <c r="J16968" i="40"/>
  <c r="I16968" i="40"/>
  <c r="J16967" i="40"/>
  <c r="I16967" i="40"/>
  <c r="J16966" i="40"/>
  <c r="I16966" i="40"/>
  <c r="J16965" i="40"/>
  <c r="I16965" i="40"/>
  <c r="J16964" i="40"/>
  <c r="I16964" i="40"/>
  <c r="J16963" i="40"/>
  <c r="I16963" i="40"/>
  <c r="J16962" i="40"/>
  <c r="I16962" i="40"/>
  <c r="J16961" i="40"/>
  <c r="I16961" i="40"/>
  <c r="J16960" i="40"/>
  <c r="I16960" i="40"/>
  <c r="J16959" i="40"/>
  <c r="I16959" i="40"/>
  <c r="J16958" i="40"/>
  <c r="I16958" i="40"/>
  <c r="J16957" i="40"/>
  <c r="I16957" i="40"/>
  <c r="J16956" i="40"/>
  <c r="I16956" i="40"/>
  <c r="J16955" i="40"/>
  <c r="I16955" i="40"/>
  <c r="J16954" i="40"/>
  <c r="I16954" i="40"/>
  <c r="J16953" i="40"/>
  <c r="I16953" i="40"/>
  <c r="J16952" i="40"/>
  <c r="I16952" i="40"/>
  <c r="J16951" i="40"/>
  <c r="I16951" i="40"/>
  <c r="J16950" i="40"/>
  <c r="I16950" i="40"/>
  <c r="J16949" i="40"/>
  <c r="I16949" i="40"/>
  <c r="J16948" i="40"/>
  <c r="I16948" i="40"/>
  <c r="J16947" i="40"/>
  <c r="I16947" i="40"/>
  <c r="J16946" i="40"/>
  <c r="I16946" i="40"/>
  <c r="J16945" i="40"/>
  <c r="I16945" i="40"/>
  <c r="J16944" i="40"/>
  <c r="I16944" i="40"/>
  <c r="J16943" i="40"/>
  <c r="I16943" i="40"/>
  <c r="J16942" i="40"/>
  <c r="I16942" i="40"/>
  <c r="J16941" i="40"/>
  <c r="I16941" i="40"/>
  <c r="J16940" i="40"/>
  <c r="I16940" i="40"/>
  <c r="J16939" i="40"/>
  <c r="I16939" i="40"/>
  <c r="J16938" i="40"/>
  <c r="I16938" i="40"/>
  <c r="J16937" i="40"/>
  <c r="I16937" i="40"/>
  <c r="J16936" i="40"/>
  <c r="I16936" i="40"/>
  <c r="J16935" i="40"/>
  <c r="I16935" i="40"/>
  <c r="J16934" i="40"/>
  <c r="I16934" i="40"/>
  <c r="J16933" i="40"/>
  <c r="I16933" i="40"/>
  <c r="J16932" i="40"/>
  <c r="I16932" i="40"/>
  <c r="J16931" i="40"/>
  <c r="I16931" i="40"/>
  <c r="J16930" i="40"/>
  <c r="I16930" i="40"/>
  <c r="J16929" i="40"/>
  <c r="I16929" i="40"/>
  <c r="J16928" i="40"/>
  <c r="I16928" i="40"/>
  <c r="J16927" i="40"/>
  <c r="I16927" i="40"/>
  <c r="J16926" i="40"/>
  <c r="I16926" i="40"/>
  <c r="J16925" i="40"/>
  <c r="I16925" i="40"/>
  <c r="J16924" i="40"/>
  <c r="I16924" i="40"/>
  <c r="J16923" i="40"/>
  <c r="I16923" i="40"/>
  <c r="J16922" i="40"/>
  <c r="I16922" i="40"/>
  <c r="J16921" i="40"/>
  <c r="I16921" i="40"/>
  <c r="J16920" i="40"/>
  <c r="I16920" i="40"/>
  <c r="J16919" i="40"/>
  <c r="I16919" i="40"/>
  <c r="J16918" i="40"/>
  <c r="I16918" i="40"/>
  <c r="J16917" i="40"/>
  <c r="I16917" i="40"/>
  <c r="J16916" i="40"/>
  <c r="I16916" i="40"/>
  <c r="J16915" i="40"/>
  <c r="I16915" i="40"/>
  <c r="J16914" i="40"/>
  <c r="I16914" i="40"/>
  <c r="J16913" i="40"/>
  <c r="I16913" i="40"/>
  <c r="J16912" i="40"/>
  <c r="I16912" i="40"/>
  <c r="J16911" i="40"/>
  <c r="I16911" i="40"/>
  <c r="J16910" i="40"/>
  <c r="I16910" i="40"/>
  <c r="J16909" i="40"/>
  <c r="I16909" i="40"/>
  <c r="J16908" i="40"/>
  <c r="I16908" i="40"/>
  <c r="J16907" i="40"/>
  <c r="I16907" i="40"/>
  <c r="J16906" i="40"/>
  <c r="I16906" i="40"/>
  <c r="J16905" i="40"/>
  <c r="I16905" i="40"/>
  <c r="J16904" i="40"/>
  <c r="I16904" i="40"/>
  <c r="J16903" i="40"/>
  <c r="I16903" i="40"/>
  <c r="J16902" i="40"/>
  <c r="I16902" i="40"/>
  <c r="J16901" i="40"/>
  <c r="I16901" i="40"/>
  <c r="J16900" i="40"/>
  <c r="I16900" i="40"/>
  <c r="J16899" i="40"/>
  <c r="I16899" i="40"/>
  <c r="J16898" i="40"/>
  <c r="I16898" i="40"/>
  <c r="J16897" i="40"/>
  <c r="I16897" i="40"/>
  <c r="J16896" i="40"/>
  <c r="I16896" i="40"/>
  <c r="J16895" i="40"/>
  <c r="I16895" i="40"/>
  <c r="J16894" i="40"/>
  <c r="I16894" i="40"/>
  <c r="J16893" i="40"/>
  <c r="I16893" i="40"/>
  <c r="J16892" i="40"/>
  <c r="I16892" i="40"/>
  <c r="J16891" i="40"/>
  <c r="I16891" i="40"/>
  <c r="J16890" i="40"/>
  <c r="I16890" i="40"/>
  <c r="J16889" i="40"/>
  <c r="I16889" i="40"/>
  <c r="J16888" i="40"/>
  <c r="I16888" i="40"/>
  <c r="J16887" i="40"/>
  <c r="I16887" i="40"/>
  <c r="J16886" i="40"/>
  <c r="I16886" i="40"/>
  <c r="J16885" i="40"/>
  <c r="I16885" i="40"/>
  <c r="J16884" i="40"/>
  <c r="I16884" i="40"/>
  <c r="J16883" i="40"/>
  <c r="I16883" i="40"/>
  <c r="J16882" i="40"/>
  <c r="I16882" i="40"/>
  <c r="J16881" i="40"/>
  <c r="I16881" i="40"/>
  <c r="J16880" i="40"/>
  <c r="I16880" i="40"/>
  <c r="J16879" i="40"/>
  <c r="I16879" i="40"/>
  <c r="J16878" i="40"/>
  <c r="I16878" i="40"/>
  <c r="J16877" i="40"/>
  <c r="I16877" i="40"/>
  <c r="J16876" i="40"/>
  <c r="I16876" i="40"/>
  <c r="J16875" i="40"/>
  <c r="I16875" i="40"/>
  <c r="J16874" i="40"/>
  <c r="I16874" i="40"/>
  <c r="J16873" i="40"/>
  <c r="I16873" i="40"/>
  <c r="J16872" i="40"/>
  <c r="I16872" i="40"/>
  <c r="J16871" i="40"/>
  <c r="I16871" i="40"/>
  <c r="J16870" i="40"/>
  <c r="I16870" i="40"/>
  <c r="J16869" i="40"/>
  <c r="I16869" i="40"/>
  <c r="J16868" i="40"/>
  <c r="I16868" i="40"/>
  <c r="J16867" i="40"/>
  <c r="I16867" i="40"/>
  <c r="J16866" i="40"/>
  <c r="I16866" i="40"/>
  <c r="J16865" i="40"/>
  <c r="I16865" i="40"/>
  <c r="J16864" i="40"/>
  <c r="I16864" i="40"/>
  <c r="J16863" i="40"/>
  <c r="I16863" i="40"/>
  <c r="J16862" i="40"/>
  <c r="I16862" i="40"/>
  <c r="J16861" i="40"/>
  <c r="I16861" i="40"/>
  <c r="J16860" i="40"/>
  <c r="I16860" i="40"/>
  <c r="J16859" i="40"/>
  <c r="I16859" i="40"/>
  <c r="J16858" i="40"/>
  <c r="I16858" i="40"/>
  <c r="J16857" i="40"/>
  <c r="I16857" i="40"/>
  <c r="J16856" i="40"/>
  <c r="I16856" i="40"/>
  <c r="J16855" i="40"/>
  <c r="I16855" i="40"/>
  <c r="J16854" i="40"/>
  <c r="I16854" i="40"/>
  <c r="J16853" i="40"/>
  <c r="I16853" i="40"/>
  <c r="J16852" i="40"/>
  <c r="I16852" i="40"/>
  <c r="J16851" i="40"/>
  <c r="I16851" i="40"/>
  <c r="J16850" i="40"/>
  <c r="I16850" i="40"/>
  <c r="J16849" i="40"/>
  <c r="I16849" i="40"/>
  <c r="J16848" i="40"/>
  <c r="I16848" i="40"/>
  <c r="J16847" i="40"/>
  <c r="I16847" i="40"/>
  <c r="J16846" i="40"/>
  <c r="I16846" i="40"/>
  <c r="J16845" i="40"/>
  <c r="I16845" i="40"/>
  <c r="J16844" i="40"/>
  <c r="I16844" i="40"/>
  <c r="J16843" i="40"/>
  <c r="I16843" i="40"/>
  <c r="J16842" i="40"/>
  <c r="I16842" i="40"/>
  <c r="J16841" i="40"/>
  <c r="I16841" i="40"/>
  <c r="J16840" i="40"/>
  <c r="I16840" i="40"/>
  <c r="J16839" i="40"/>
  <c r="I16839" i="40"/>
  <c r="J16838" i="40"/>
  <c r="I16838" i="40"/>
  <c r="J16837" i="40"/>
  <c r="I16837" i="40"/>
  <c r="J16836" i="40"/>
  <c r="I16836" i="40"/>
  <c r="J16835" i="40"/>
  <c r="I16835" i="40"/>
  <c r="J16834" i="40"/>
  <c r="I16834" i="40"/>
  <c r="J16833" i="40"/>
  <c r="I16833" i="40"/>
  <c r="J16832" i="40"/>
  <c r="I16832" i="40"/>
  <c r="J16831" i="40"/>
  <c r="I16831" i="40"/>
  <c r="J16830" i="40"/>
  <c r="I16830" i="40"/>
  <c r="J16829" i="40"/>
  <c r="I16829" i="40"/>
  <c r="J16828" i="40"/>
  <c r="I16828" i="40"/>
  <c r="J16827" i="40"/>
  <c r="I16827" i="40"/>
  <c r="J16826" i="40"/>
  <c r="I16826" i="40"/>
  <c r="J16825" i="40"/>
  <c r="I16825" i="40"/>
  <c r="J16824" i="40"/>
  <c r="I16824" i="40"/>
  <c r="J16823" i="40"/>
  <c r="I16823" i="40"/>
  <c r="J16822" i="40"/>
  <c r="I16822" i="40"/>
  <c r="J16821" i="40"/>
  <c r="I16821" i="40"/>
  <c r="J16820" i="40"/>
  <c r="I16820" i="40"/>
  <c r="J16819" i="40"/>
  <c r="I16819" i="40"/>
  <c r="J16818" i="40"/>
  <c r="I16818" i="40"/>
  <c r="J16817" i="40"/>
  <c r="I16817" i="40"/>
  <c r="J16816" i="40"/>
  <c r="I16816" i="40"/>
  <c r="J16815" i="40"/>
  <c r="I16815" i="40"/>
  <c r="J16814" i="40"/>
  <c r="I16814" i="40"/>
  <c r="J16813" i="40"/>
  <c r="I16813" i="40"/>
  <c r="J16812" i="40"/>
  <c r="I16812" i="40"/>
  <c r="J16811" i="40"/>
  <c r="I16811" i="40"/>
  <c r="J16810" i="40"/>
  <c r="I16810" i="40"/>
  <c r="J16809" i="40"/>
  <c r="I16809" i="40"/>
  <c r="J16808" i="40"/>
  <c r="I16808" i="40"/>
  <c r="J16807" i="40"/>
  <c r="I16807" i="40"/>
  <c r="J16806" i="40"/>
  <c r="I16806" i="40"/>
  <c r="J16805" i="40"/>
  <c r="I16805" i="40"/>
  <c r="J16804" i="40"/>
  <c r="I16804" i="40"/>
  <c r="J16803" i="40"/>
  <c r="I16803" i="40"/>
  <c r="J16802" i="40"/>
  <c r="I16802" i="40"/>
  <c r="J16801" i="40"/>
  <c r="I16801" i="40"/>
  <c r="J16800" i="40"/>
  <c r="I16800" i="40"/>
  <c r="J16799" i="40"/>
  <c r="I16799" i="40"/>
  <c r="J16798" i="40"/>
  <c r="I16798" i="40"/>
  <c r="J16797" i="40"/>
  <c r="I16797" i="40"/>
  <c r="J16796" i="40"/>
  <c r="I16796" i="40"/>
  <c r="J16795" i="40"/>
  <c r="I16795" i="40"/>
  <c r="J16794" i="40"/>
  <c r="I16794" i="40"/>
  <c r="J16793" i="40"/>
  <c r="I16793" i="40"/>
  <c r="J16792" i="40"/>
  <c r="I16792" i="40"/>
  <c r="J16791" i="40"/>
  <c r="I16791" i="40"/>
  <c r="J16790" i="40"/>
  <c r="I16790" i="40"/>
  <c r="J16789" i="40"/>
  <c r="I16789" i="40"/>
  <c r="J16788" i="40"/>
  <c r="I16788" i="40"/>
  <c r="J16787" i="40"/>
  <c r="I16787" i="40"/>
  <c r="J16786" i="40"/>
  <c r="I16786" i="40"/>
  <c r="J16785" i="40"/>
  <c r="I16785" i="40"/>
  <c r="J16784" i="40"/>
  <c r="I16784" i="40"/>
  <c r="J16783" i="40"/>
  <c r="I16783" i="40"/>
  <c r="J16782" i="40"/>
  <c r="I16782" i="40"/>
  <c r="J16781" i="40"/>
  <c r="I16781" i="40"/>
  <c r="J16780" i="40"/>
  <c r="I16780" i="40"/>
  <c r="J16779" i="40"/>
  <c r="I16779" i="40"/>
  <c r="J16778" i="40"/>
  <c r="I16778" i="40"/>
  <c r="J16777" i="40"/>
  <c r="I16777" i="40"/>
  <c r="J16776" i="40"/>
  <c r="I16776" i="40"/>
  <c r="J16775" i="40"/>
  <c r="I16775" i="40"/>
  <c r="J16774" i="40"/>
  <c r="I16774" i="40"/>
  <c r="J16773" i="40"/>
  <c r="I16773" i="40"/>
  <c r="J16772" i="40"/>
  <c r="I16772" i="40"/>
  <c r="J16771" i="40"/>
  <c r="I16771" i="40"/>
  <c r="J16770" i="40"/>
  <c r="I16770" i="40"/>
  <c r="J16769" i="40"/>
  <c r="I16769" i="40"/>
  <c r="J16768" i="40"/>
  <c r="I16768" i="40"/>
  <c r="J16767" i="40"/>
  <c r="I16767" i="40"/>
  <c r="J16766" i="40"/>
  <c r="I16766" i="40"/>
  <c r="J16765" i="40"/>
  <c r="I16765" i="40"/>
  <c r="J16764" i="40"/>
  <c r="I16764" i="40"/>
  <c r="J16763" i="40"/>
  <c r="I16763" i="40"/>
  <c r="J16762" i="40"/>
  <c r="I16762" i="40"/>
  <c r="J16761" i="40"/>
  <c r="I16761" i="40"/>
  <c r="J16760" i="40"/>
  <c r="I16760" i="40"/>
  <c r="J16759" i="40"/>
  <c r="I16759" i="40"/>
  <c r="J16758" i="40"/>
  <c r="I16758" i="40"/>
  <c r="J16757" i="40"/>
  <c r="I16757" i="40"/>
  <c r="J16756" i="40"/>
  <c r="I16756" i="40"/>
  <c r="J16755" i="40"/>
  <c r="I16755" i="40"/>
  <c r="J16754" i="40"/>
  <c r="I16754" i="40"/>
  <c r="J16753" i="40"/>
  <c r="I16753" i="40"/>
  <c r="J16752" i="40"/>
  <c r="I16752" i="40"/>
  <c r="J16751" i="40"/>
  <c r="I16751" i="40"/>
  <c r="J16750" i="40"/>
  <c r="I16750" i="40"/>
  <c r="J16749" i="40"/>
  <c r="I16749" i="40"/>
  <c r="J16748" i="40"/>
  <c r="I16748" i="40"/>
  <c r="J16747" i="40"/>
  <c r="I16747" i="40"/>
  <c r="J16746" i="40"/>
  <c r="I16746" i="40"/>
  <c r="J16745" i="40"/>
  <c r="I16745" i="40"/>
  <c r="J16744" i="40"/>
  <c r="I16744" i="40"/>
  <c r="J16743" i="40"/>
  <c r="I16743" i="40"/>
  <c r="J16742" i="40"/>
  <c r="I16742" i="40"/>
  <c r="J16741" i="40"/>
  <c r="I16741" i="40"/>
  <c r="J16740" i="40"/>
  <c r="I16740" i="40"/>
  <c r="J16739" i="40"/>
  <c r="I16739" i="40"/>
  <c r="J16738" i="40"/>
  <c r="I16738" i="40"/>
  <c r="J16737" i="40"/>
  <c r="I16737" i="40"/>
  <c r="J16736" i="40"/>
  <c r="I16736" i="40"/>
  <c r="J16735" i="40"/>
  <c r="I16735" i="40"/>
  <c r="J16734" i="40"/>
  <c r="I16734" i="40"/>
  <c r="J16733" i="40"/>
  <c r="I16733" i="40"/>
  <c r="J16732" i="40"/>
  <c r="I16732" i="40"/>
  <c r="J16731" i="40"/>
  <c r="I16731" i="40"/>
  <c r="J16730" i="40"/>
  <c r="I16730" i="40"/>
  <c r="J16729" i="40"/>
  <c r="I16729" i="40"/>
  <c r="J16728" i="40"/>
  <c r="I16728" i="40"/>
  <c r="J16727" i="40"/>
  <c r="I16727" i="40"/>
  <c r="J16726" i="40"/>
  <c r="I16726" i="40"/>
  <c r="J16725" i="40"/>
  <c r="I16725" i="40"/>
  <c r="J16724" i="40"/>
  <c r="I16724" i="40"/>
  <c r="J16723" i="40"/>
  <c r="I16723" i="40"/>
  <c r="J16722" i="40"/>
  <c r="I16722" i="40"/>
  <c r="J16721" i="40"/>
  <c r="I16721" i="40"/>
  <c r="J16720" i="40"/>
  <c r="I16720" i="40"/>
  <c r="J16719" i="40"/>
  <c r="I16719" i="40"/>
  <c r="J16718" i="40"/>
  <c r="I16718" i="40"/>
  <c r="J16717" i="40"/>
  <c r="I16717" i="40"/>
  <c r="J16716" i="40"/>
  <c r="I16716" i="40"/>
  <c r="J16715" i="40"/>
  <c r="I16715" i="40"/>
  <c r="J16714" i="40"/>
  <c r="I16714" i="40"/>
  <c r="J16713" i="40"/>
  <c r="I16713" i="40"/>
  <c r="J16712" i="40"/>
  <c r="I16712" i="40"/>
  <c r="J16711" i="40"/>
  <c r="I16711" i="40"/>
  <c r="J16710" i="40"/>
  <c r="I16710" i="40"/>
  <c r="J16709" i="40"/>
  <c r="I16709" i="40"/>
  <c r="J16708" i="40"/>
  <c r="I16708" i="40"/>
  <c r="J16707" i="40"/>
  <c r="I16707" i="40"/>
  <c r="J16706" i="40"/>
  <c r="I16706" i="40"/>
  <c r="J16705" i="40"/>
  <c r="I16705" i="40"/>
  <c r="J16704" i="40"/>
  <c r="I16704" i="40"/>
  <c r="J16703" i="40"/>
  <c r="I16703" i="40"/>
  <c r="J16702" i="40"/>
  <c r="I16702" i="40"/>
  <c r="J16701" i="40"/>
  <c r="I16701" i="40"/>
  <c r="J16700" i="40"/>
  <c r="I16700" i="40"/>
  <c r="J16699" i="40"/>
  <c r="I16699" i="40"/>
  <c r="J16698" i="40"/>
  <c r="I16698" i="40"/>
  <c r="J16697" i="40"/>
  <c r="I16697" i="40"/>
  <c r="J16696" i="40"/>
  <c r="I16696" i="40"/>
  <c r="J16695" i="40"/>
  <c r="I16695" i="40"/>
  <c r="J16694" i="40"/>
  <c r="I16694" i="40"/>
  <c r="J16693" i="40"/>
  <c r="I16693" i="40"/>
  <c r="J16692" i="40"/>
  <c r="I16692" i="40"/>
  <c r="J16691" i="40"/>
  <c r="I16691" i="40"/>
  <c r="J16690" i="40"/>
  <c r="I16690" i="40"/>
  <c r="J16689" i="40"/>
  <c r="I16689" i="40"/>
  <c r="J16688" i="40"/>
  <c r="I16688" i="40"/>
  <c r="J16687" i="40"/>
  <c r="I16687" i="40"/>
  <c r="J16686" i="40"/>
  <c r="I16686" i="40"/>
  <c r="J16685" i="40"/>
  <c r="I16685" i="40"/>
  <c r="J16684" i="40"/>
  <c r="I16684" i="40"/>
  <c r="J16683" i="40"/>
  <c r="I16683" i="40"/>
  <c r="J16682" i="40"/>
  <c r="I16682" i="40"/>
  <c r="J16681" i="40"/>
  <c r="I16681" i="40"/>
  <c r="J16680" i="40"/>
  <c r="I16680" i="40"/>
  <c r="J16679" i="40"/>
  <c r="I16679" i="40"/>
  <c r="J16678" i="40"/>
  <c r="I16678" i="40"/>
  <c r="J16677" i="40"/>
  <c r="I16677" i="40"/>
  <c r="J16676" i="40"/>
  <c r="I16676" i="40"/>
  <c r="J16675" i="40"/>
  <c r="I16675" i="40"/>
  <c r="J16674" i="40"/>
  <c r="I16674" i="40"/>
  <c r="J16673" i="40"/>
  <c r="I16673" i="40"/>
  <c r="J16672" i="40"/>
  <c r="I16672" i="40"/>
  <c r="J16671" i="40"/>
  <c r="I16671" i="40"/>
  <c r="J16670" i="40"/>
  <c r="I16670" i="40"/>
  <c r="J16669" i="40"/>
  <c r="I16669" i="40"/>
  <c r="J16668" i="40"/>
  <c r="I16668" i="40"/>
  <c r="J16667" i="40"/>
  <c r="I16667" i="40"/>
  <c r="J16666" i="40"/>
  <c r="I16666" i="40"/>
  <c r="J16665" i="40"/>
  <c r="I16665" i="40"/>
  <c r="J16664" i="40"/>
  <c r="I16664" i="40"/>
  <c r="J16663" i="40"/>
  <c r="I16663" i="40"/>
  <c r="J16662" i="40"/>
  <c r="I16662" i="40"/>
  <c r="J16661" i="40"/>
  <c r="I16661" i="40"/>
  <c r="J16660" i="40"/>
  <c r="I16660" i="40"/>
  <c r="J16659" i="40"/>
  <c r="I16659" i="40"/>
  <c r="J16658" i="40"/>
  <c r="I16658" i="40"/>
  <c r="J16657" i="40"/>
  <c r="I16657" i="40"/>
  <c r="J16656" i="40"/>
  <c r="I16656" i="40"/>
  <c r="J16655" i="40"/>
  <c r="I16655" i="40"/>
  <c r="J16654" i="40"/>
  <c r="I16654" i="40"/>
  <c r="J16653" i="40"/>
  <c r="I16653" i="40"/>
  <c r="J16652" i="40"/>
  <c r="I16652" i="40"/>
  <c r="J16651" i="40"/>
  <c r="I16651" i="40"/>
  <c r="J16650" i="40"/>
  <c r="I16650" i="40"/>
  <c r="J16649" i="40"/>
  <c r="I16649" i="40"/>
  <c r="J16648" i="40"/>
  <c r="I16648" i="40"/>
  <c r="J16647" i="40"/>
  <c r="I16647" i="40"/>
  <c r="J16646" i="40"/>
  <c r="I16646" i="40"/>
  <c r="J16645" i="40"/>
  <c r="I16645" i="40"/>
  <c r="J16644" i="40"/>
  <c r="I16644" i="40"/>
  <c r="J16643" i="40"/>
  <c r="I16643" i="40"/>
  <c r="J16642" i="40"/>
  <c r="I16642" i="40"/>
  <c r="J16641" i="40"/>
  <c r="I16641" i="40"/>
  <c r="J16640" i="40"/>
  <c r="I16640" i="40"/>
  <c r="J16639" i="40"/>
  <c r="I16639" i="40"/>
  <c r="J16638" i="40"/>
  <c r="I16638" i="40"/>
  <c r="J16637" i="40"/>
  <c r="I16637" i="40"/>
  <c r="J16636" i="40"/>
  <c r="I16636" i="40"/>
  <c r="J16635" i="40"/>
  <c r="I16635" i="40"/>
  <c r="J16634" i="40"/>
  <c r="I16634" i="40"/>
  <c r="J16633" i="40"/>
  <c r="I16633" i="40"/>
  <c r="J16632" i="40"/>
  <c r="I16632" i="40"/>
  <c r="J16631" i="40"/>
  <c r="I16631" i="40"/>
  <c r="J16630" i="40"/>
  <c r="I16630" i="40"/>
  <c r="J16629" i="40"/>
  <c r="I16629" i="40"/>
  <c r="J16628" i="40"/>
  <c r="I16628" i="40"/>
  <c r="J16627" i="40"/>
  <c r="I16627" i="40"/>
  <c r="J16626" i="40"/>
  <c r="I16626" i="40"/>
  <c r="J16625" i="40"/>
  <c r="I16625" i="40"/>
  <c r="J16624" i="40"/>
  <c r="I16624" i="40"/>
  <c r="J16623" i="40"/>
  <c r="I16623" i="40"/>
  <c r="J16622" i="40"/>
  <c r="I16622" i="40"/>
  <c r="J16621" i="40"/>
  <c r="I16621" i="40"/>
  <c r="J16620" i="40"/>
  <c r="I16620" i="40"/>
  <c r="J16619" i="40"/>
  <c r="I16619" i="40"/>
  <c r="J16618" i="40"/>
  <c r="I16618" i="40"/>
  <c r="J16617" i="40"/>
  <c r="I16617" i="40"/>
  <c r="J16616" i="40"/>
  <c r="I16616" i="40"/>
  <c r="J16615" i="40"/>
  <c r="I16615" i="40"/>
  <c r="J16614" i="40"/>
  <c r="I16614" i="40"/>
  <c r="J16613" i="40"/>
  <c r="I16613" i="40"/>
  <c r="J16612" i="40"/>
  <c r="I16612" i="40"/>
  <c r="J16611" i="40"/>
  <c r="I16611" i="40"/>
  <c r="J16610" i="40"/>
  <c r="I16610" i="40"/>
  <c r="J16609" i="40"/>
  <c r="I16609" i="40"/>
  <c r="J16608" i="40"/>
  <c r="I16608" i="40"/>
  <c r="J16607" i="40"/>
  <c r="I16607" i="40"/>
  <c r="J16606" i="40"/>
  <c r="I16606" i="40"/>
  <c r="J16605" i="40"/>
  <c r="I16605" i="40"/>
  <c r="J16604" i="40"/>
  <c r="I16604" i="40"/>
  <c r="J16603" i="40"/>
  <c r="I16603" i="40"/>
  <c r="J16602" i="40"/>
  <c r="I16602" i="40"/>
  <c r="J16601" i="40"/>
  <c r="I16601" i="40"/>
  <c r="J16600" i="40"/>
  <c r="I16600" i="40"/>
  <c r="J16599" i="40"/>
  <c r="I16599" i="40"/>
  <c r="J16598" i="40"/>
  <c r="I16598" i="40"/>
  <c r="J16597" i="40"/>
  <c r="I16597" i="40"/>
  <c r="J16596" i="40"/>
  <c r="I16596" i="40"/>
  <c r="J16595" i="40"/>
  <c r="I16595" i="40"/>
  <c r="J16594" i="40"/>
  <c r="I16594" i="40"/>
  <c r="J16593" i="40"/>
  <c r="I16593" i="40"/>
  <c r="J16592" i="40"/>
  <c r="I16592" i="40"/>
  <c r="J16591" i="40"/>
  <c r="I16591" i="40"/>
  <c r="J16590" i="40"/>
  <c r="I16590" i="40"/>
  <c r="J16589" i="40"/>
  <c r="I16589" i="40"/>
  <c r="J16588" i="40"/>
  <c r="I16588" i="40"/>
  <c r="J16587" i="40"/>
  <c r="I16587" i="40"/>
  <c r="J16586" i="40"/>
  <c r="I16586" i="40"/>
  <c r="J16585" i="40"/>
  <c r="I16585" i="40"/>
  <c r="J16584" i="40"/>
  <c r="I16584" i="40"/>
  <c r="J16583" i="40"/>
  <c r="I16583" i="40"/>
  <c r="J16582" i="40"/>
  <c r="I16582" i="40"/>
  <c r="J16581" i="40"/>
  <c r="I16581" i="40"/>
  <c r="J16580" i="40"/>
  <c r="I16580" i="40"/>
  <c r="J16579" i="40"/>
  <c r="I16579" i="40"/>
  <c r="J16578" i="40"/>
  <c r="I16578" i="40"/>
  <c r="J16577" i="40"/>
  <c r="I16577" i="40"/>
  <c r="J16576" i="40"/>
  <c r="I16576" i="40"/>
  <c r="J16575" i="40"/>
  <c r="I16575" i="40"/>
  <c r="J16574" i="40"/>
  <c r="I16574" i="40"/>
  <c r="J16573" i="40"/>
  <c r="I16573" i="40"/>
  <c r="J16572" i="40"/>
  <c r="I16572" i="40"/>
  <c r="J16571" i="40"/>
  <c r="I16571" i="40"/>
  <c r="J16570" i="40"/>
  <c r="I16570" i="40"/>
  <c r="J16569" i="40"/>
  <c r="I16569" i="40"/>
  <c r="J16568" i="40"/>
  <c r="I16568" i="40"/>
  <c r="J16567" i="40"/>
  <c r="I16567" i="40"/>
  <c r="J16566" i="40"/>
  <c r="I16566" i="40"/>
  <c r="J16565" i="40"/>
  <c r="I16565" i="40"/>
  <c r="J16564" i="40"/>
  <c r="I16564" i="40"/>
  <c r="J16563" i="40"/>
  <c r="I16563" i="40"/>
  <c r="J16562" i="40"/>
  <c r="I16562" i="40"/>
  <c r="J16561" i="40"/>
  <c r="I16561" i="40"/>
  <c r="J16560" i="40"/>
  <c r="I16560" i="40"/>
  <c r="J16559" i="40"/>
  <c r="I16559" i="40"/>
  <c r="J16558" i="40"/>
  <c r="I16558" i="40"/>
  <c r="J16557" i="40"/>
  <c r="I16557" i="40"/>
  <c r="J16556" i="40"/>
  <c r="I16556" i="40"/>
  <c r="J16555" i="40"/>
  <c r="I16555" i="40"/>
  <c r="J16554" i="40"/>
  <c r="I16554" i="40"/>
  <c r="J16553" i="40"/>
  <c r="I16553" i="40"/>
  <c r="J16552" i="40"/>
  <c r="I16552" i="40"/>
  <c r="J16551" i="40"/>
  <c r="I16551" i="40"/>
  <c r="J16550" i="40"/>
  <c r="I16550" i="40"/>
  <c r="J16549" i="40"/>
  <c r="I16549" i="40"/>
  <c r="J16548" i="40"/>
  <c r="I16548" i="40"/>
  <c r="J16547" i="40"/>
  <c r="I16547" i="40"/>
  <c r="J16546" i="40"/>
  <c r="I16546" i="40"/>
  <c r="J16545" i="40"/>
  <c r="I16545" i="40"/>
  <c r="J16544" i="40"/>
  <c r="I16544" i="40"/>
  <c r="J16543" i="40"/>
  <c r="I16543" i="40"/>
  <c r="J16542" i="40"/>
  <c r="I16542" i="40"/>
  <c r="J16541" i="40"/>
  <c r="I16541" i="40"/>
  <c r="J16540" i="40"/>
  <c r="I16540" i="40"/>
  <c r="J16539" i="40"/>
  <c r="I16539" i="40"/>
  <c r="J16538" i="40"/>
  <c r="I16538" i="40"/>
  <c r="J16537" i="40"/>
  <c r="I16537" i="40"/>
  <c r="J16536" i="40"/>
  <c r="I16536" i="40"/>
  <c r="J16535" i="40"/>
  <c r="I16535" i="40"/>
  <c r="J16534" i="40"/>
  <c r="I16534" i="40"/>
  <c r="J16533" i="40"/>
  <c r="I16533" i="40"/>
  <c r="J16532" i="40"/>
  <c r="I16532" i="40"/>
  <c r="J16531" i="40"/>
  <c r="I16531" i="40"/>
  <c r="J16530" i="40"/>
  <c r="I16530" i="40"/>
  <c r="J16529" i="40"/>
  <c r="I16529" i="40"/>
  <c r="J16528" i="40"/>
  <c r="I16528" i="40"/>
  <c r="J16527" i="40"/>
  <c r="I16527" i="40"/>
  <c r="J16526" i="40"/>
  <c r="I16526" i="40"/>
  <c r="J16525" i="40"/>
  <c r="I16525" i="40"/>
  <c r="J16524" i="40"/>
  <c r="I16524" i="40"/>
  <c r="J16523" i="40"/>
  <c r="I16523" i="40"/>
  <c r="J16522" i="40"/>
  <c r="I16522" i="40"/>
  <c r="J16521" i="40"/>
  <c r="I16521" i="40"/>
  <c r="J16520" i="40"/>
  <c r="I16520" i="40"/>
  <c r="J16519" i="40"/>
  <c r="I16519" i="40"/>
  <c r="J16518" i="40"/>
  <c r="I16518" i="40"/>
  <c r="J16517" i="40"/>
  <c r="I16517" i="40"/>
  <c r="J16516" i="40"/>
  <c r="I16516" i="40"/>
  <c r="J16515" i="40"/>
  <c r="I16515" i="40"/>
  <c r="J16514" i="40"/>
  <c r="I16514" i="40"/>
  <c r="J16513" i="40"/>
  <c r="I16513" i="40"/>
  <c r="J16512" i="40"/>
  <c r="I16512" i="40"/>
  <c r="J16511" i="40"/>
  <c r="I16511" i="40"/>
  <c r="J16510" i="40"/>
  <c r="I16510" i="40"/>
  <c r="J16509" i="40"/>
  <c r="I16509" i="40"/>
  <c r="J16508" i="40"/>
  <c r="I16508" i="40"/>
  <c r="J16507" i="40"/>
  <c r="I16507" i="40"/>
  <c r="J16506" i="40"/>
  <c r="I16506" i="40"/>
  <c r="J16505" i="40"/>
  <c r="I16505" i="40"/>
  <c r="J16504" i="40"/>
  <c r="I16504" i="40"/>
  <c r="J16503" i="40"/>
  <c r="I16503" i="40"/>
  <c r="J16502" i="40"/>
  <c r="I16502" i="40"/>
  <c r="J16501" i="40"/>
  <c r="I16501" i="40"/>
  <c r="J16500" i="40"/>
  <c r="I16500" i="40"/>
  <c r="J16499" i="40"/>
  <c r="I16499" i="40"/>
  <c r="J16498" i="40"/>
  <c r="I16498" i="40"/>
  <c r="J16497" i="40"/>
  <c r="I16497" i="40"/>
  <c r="J16496" i="40"/>
  <c r="I16496" i="40"/>
  <c r="J16495" i="40"/>
  <c r="I16495" i="40"/>
  <c r="J16494" i="40"/>
  <c r="I16494" i="40"/>
  <c r="J16493" i="40"/>
  <c r="I16493" i="40"/>
  <c r="J16492" i="40"/>
  <c r="I16492" i="40"/>
  <c r="J16491" i="40"/>
  <c r="I16491" i="40"/>
  <c r="J16490" i="40"/>
  <c r="I16490" i="40"/>
  <c r="J16489" i="40"/>
  <c r="I16489" i="40"/>
  <c r="J16488" i="40"/>
  <c r="I16488" i="40"/>
  <c r="J16487" i="40"/>
  <c r="I16487" i="40"/>
  <c r="J16486" i="40"/>
  <c r="I16486" i="40"/>
  <c r="J16485" i="40"/>
  <c r="I16485" i="40"/>
  <c r="J16484" i="40"/>
  <c r="I16484" i="40"/>
  <c r="J16483" i="40"/>
  <c r="I16483" i="40"/>
  <c r="J16482" i="40"/>
  <c r="I16482" i="40"/>
  <c r="J16481" i="40"/>
  <c r="I16481" i="40"/>
  <c r="J16480" i="40"/>
  <c r="I16480" i="40"/>
  <c r="J16479" i="40"/>
  <c r="I16479" i="40"/>
  <c r="J16478" i="40"/>
  <c r="I16478" i="40"/>
  <c r="J16477" i="40"/>
  <c r="I16477" i="40"/>
  <c r="J16476" i="40"/>
  <c r="I16476" i="40"/>
  <c r="J16475" i="40"/>
  <c r="I16475" i="40"/>
  <c r="J16474" i="40"/>
  <c r="I16474" i="40"/>
  <c r="J16473" i="40"/>
  <c r="I16473" i="40"/>
  <c r="J16472" i="40"/>
  <c r="I16472" i="40"/>
  <c r="J16471" i="40"/>
  <c r="I16471" i="40"/>
  <c r="J16470" i="40"/>
  <c r="I16470" i="40"/>
  <c r="J16469" i="40"/>
  <c r="I16469" i="40"/>
  <c r="J16468" i="40"/>
  <c r="I16468" i="40"/>
  <c r="J16467" i="40"/>
  <c r="I16467" i="40"/>
  <c r="J16466" i="40"/>
  <c r="I16466" i="40"/>
  <c r="J16465" i="40"/>
  <c r="I16465" i="40"/>
  <c r="J16464" i="40"/>
  <c r="I16464" i="40"/>
  <c r="J16463" i="40"/>
  <c r="I16463" i="40"/>
  <c r="J16462" i="40"/>
  <c r="I16462" i="40"/>
  <c r="J16461" i="40"/>
  <c r="I16461" i="40"/>
  <c r="J16460" i="40"/>
  <c r="I16460" i="40"/>
  <c r="J16459" i="40"/>
  <c r="I16459" i="40"/>
  <c r="J16458" i="40"/>
  <c r="I16458" i="40"/>
  <c r="J16457" i="40"/>
  <c r="I16457" i="40"/>
  <c r="J16456" i="40"/>
  <c r="I16456" i="40"/>
  <c r="J16455" i="40"/>
  <c r="I16455" i="40"/>
  <c r="J16454" i="40"/>
  <c r="I16454" i="40"/>
  <c r="J16453" i="40"/>
  <c r="I16453" i="40"/>
  <c r="J16452" i="40"/>
  <c r="I16452" i="40"/>
  <c r="J16451" i="40"/>
  <c r="I16451" i="40"/>
  <c r="J16450" i="40"/>
  <c r="I16450" i="40"/>
  <c r="J16449" i="40"/>
  <c r="I16449" i="40"/>
  <c r="J16448" i="40"/>
  <c r="I16448" i="40"/>
  <c r="J16447" i="40"/>
  <c r="I16447" i="40"/>
  <c r="J16446" i="40"/>
  <c r="I16446" i="40"/>
  <c r="J16445" i="40"/>
  <c r="I16445" i="40"/>
  <c r="J16444" i="40"/>
  <c r="I16444" i="40"/>
  <c r="J16443" i="40"/>
  <c r="I16443" i="40"/>
  <c r="J16442" i="40"/>
  <c r="I16442" i="40"/>
  <c r="J16441" i="40"/>
  <c r="I16441" i="40"/>
  <c r="J16440" i="40"/>
  <c r="I16440" i="40"/>
  <c r="J16439" i="40"/>
  <c r="I16439" i="40"/>
  <c r="J16438" i="40"/>
  <c r="I16438" i="40"/>
  <c r="J16437" i="40"/>
  <c r="I16437" i="40"/>
  <c r="J16436" i="40"/>
  <c r="I16436" i="40"/>
  <c r="J16435" i="40"/>
  <c r="I16435" i="40"/>
  <c r="J16434" i="40"/>
  <c r="I16434" i="40"/>
  <c r="J16433" i="40"/>
  <c r="I16433" i="40"/>
  <c r="J16432" i="40"/>
  <c r="I16432" i="40"/>
  <c r="J16431" i="40"/>
  <c r="I16431" i="40"/>
  <c r="J16430" i="40"/>
  <c r="I16430" i="40"/>
  <c r="J16429" i="40"/>
  <c r="I16429" i="40"/>
  <c r="J16428" i="40"/>
  <c r="I16428" i="40"/>
  <c r="J16427" i="40"/>
  <c r="I16427" i="40"/>
  <c r="J16426" i="40"/>
  <c r="I16426" i="40"/>
  <c r="J16425" i="40"/>
  <c r="I16425" i="40"/>
  <c r="J16424" i="40"/>
  <c r="I16424" i="40"/>
  <c r="J16423" i="40"/>
  <c r="I16423" i="40"/>
  <c r="J16422" i="40"/>
  <c r="I16422" i="40"/>
  <c r="J16421" i="40"/>
  <c r="I16421" i="40"/>
  <c r="J16420" i="40"/>
  <c r="I16420" i="40"/>
  <c r="J16419" i="40"/>
  <c r="I16419" i="40"/>
  <c r="J16418" i="40"/>
  <c r="I16418" i="40"/>
  <c r="J16417" i="40"/>
  <c r="I16417" i="40"/>
  <c r="J16416" i="40"/>
  <c r="I16416" i="40"/>
  <c r="J16415" i="40"/>
  <c r="I16415" i="40"/>
  <c r="J16414" i="40"/>
  <c r="I16414" i="40"/>
  <c r="J16413" i="40"/>
  <c r="I16413" i="40"/>
  <c r="J16412" i="40"/>
  <c r="I16412" i="40"/>
  <c r="J16411" i="40"/>
  <c r="I16411" i="40"/>
  <c r="J16410" i="40"/>
  <c r="I16410" i="40"/>
  <c r="J16409" i="40"/>
  <c r="I16409" i="40"/>
  <c r="J16408" i="40"/>
  <c r="I16408" i="40"/>
  <c r="J16407" i="40"/>
  <c r="I16407" i="40"/>
  <c r="J16406" i="40"/>
  <c r="I16406" i="40"/>
  <c r="J16405" i="40"/>
  <c r="I16405" i="40"/>
  <c r="J16404" i="40"/>
  <c r="I16404" i="40"/>
  <c r="J16403" i="40"/>
  <c r="I16403" i="40"/>
  <c r="J16402" i="40"/>
  <c r="I16402" i="40"/>
  <c r="J16401" i="40"/>
  <c r="I16401" i="40"/>
  <c r="J16400" i="40"/>
  <c r="I16400" i="40"/>
  <c r="J16399" i="40"/>
  <c r="I16399" i="40"/>
  <c r="J16398" i="40"/>
  <c r="I16398" i="40"/>
  <c r="J16397" i="40"/>
  <c r="I16397" i="40"/>
  <c r="J16396" i="40"/>
  <c r="I16396" i="40"/>
  <c r="J16395" i="40"/>
  <c r="I16395" i="40"/>
  <c r="J16394" i="40"/>
  <c r="I16394" i="40"/>
  <c r="J16393" i="40"/>
  <c r="I16393" i="40"/>
  <c r="J16392" i="40"/>
  <c r="I16392" i="40"/>
  <c r="J16391" i="40"/>
  <c r="I16391" i="40"/>
  <c r="J16390" i="40"/>
  <c r="I16390" i="40"/>
  <c r="J16389" i="40"/>
  <c r="I16389" i="40"/>
  <c r="J16388" i="40"/>
  <c r="I16388" i="40"/>
  <c r="J16387" i="40"/>
  <c r="I16387" i="40"/>
  <c r="J16386" i="40"/>
  <c r="I16386" i="40"/>
  <c r="J16385" i="40"/>
  <c r="I16385" i="40"/>
  <c r="J16384" i="40"/>
  <c r="I16384" i="40"/>
  <c r="J16383" i="40"/>
  <c r="I16383" i="40"/>
  <c r="J16382" i="40"/>
  <c r="I16382" i="40"/>
  <c r="J16381" i="40"/>
  <c r="I16381" i="40"/>
  <c r="J16380" i="40"/>
  <c r="I16380" i="40"/>
  <c r="J16379" i="40"/>
  <c r="I16379" i="40"/>
  <c r="J16378" i="40"/>
  <c r="I16378" i="40"/>
  <c r="J16377" i="40"/>
  <c r="I16377" i="40"/>
  <c r="J16376" i="40"/>
  <c r="I16376" i="40"/>
  <c r="J16375" i="40"/>
  <c r="I16375" i="40"/>
  <c r="J16374" i="40"/>
  <c r="I16374" i="40"/>
  <c r="J16373" i="40"/>
  <c r="I16373" i="40"/>
  <c r="J16372" i="40"/>
  <c r="I16372" i="40"/>
  <c r="J16371" i="40"/>
  <c r="I16371" i="40"/>
  <c r="J16370" i="40"/>
  <c r="I16370" i="40"/>
  <c r="J16369" i="40"/>
  <c r="I16369" i="40"/>
  <c r="J16368" i="40"/>
  <c r="I16368" i="40"/>
  <c r="J16367" i="40"/>
  <c r="I16367" i="40"/>
  <c r="J16366" i="40"/>
  <c r="I16366" i="40"/>
  <c r="J16365" i="40"/>
  <c r="I16365" i="40"/>
  <c r="J16364" i="40"/>
  <c r="I16364" i="40"/>
  <c r="J16363" i="40"/>
  <c r="I16363" i="40"/>
  <c r="J16362" i="40"/>
  <c r="I16362" i="40"/>
  <c r="J16361" i="40"/>
  <c r="I16361" i="40"/>
  <c r="J16360" i="40"/>
  <c r="I16360" i="40"/>
  <c r="J16359" i="40"/>
  <c r="I16359" i="40"/>
  <c r="J16358" i="40"/>
  <c r="I16358" i="40"/>
  <c r="J16357" i="40"/>
  <c r="I16357" i="40"/>
  <c r="J16356" i="40"/>
  <c r="I16356" i="40"/>
  <c r="J16355" i="40"/>
  <c r="I16355" i="40"/>
  <c r="J16354" i="40"/>
  <c r="I16354" i="40"/>
  <c r="J16353" i="40"/>
  <c r="I16353" i="40"/>
  <c r="J16352" i="40"/>
  <c r="I16352" i="40"/>
  <c r="J16351" i="40"/>
  <c r="I16351" i="40"/>
  <c r="J16350" i="40"/>
  <c r="I16350" i="40"/>
  <c r="J16349" i="40"/>
  <c r="I16349" i="40"/>
  <c r="J16348" i="40"/>
  <c r="I16348" i="40"/>
  <c r="J16347" i="40"/>
  <c r="I16347" i="40"/>
  <c r="J16346" i="40"/>
  <c r="I16346" i="40"/>
  <c r="J16345" i="40"/>
  <c r="I16345" i="40"/>
  <c r="J16344" i="40"/>
  <c r="I16344" i="40"/>
  <c r="J16343" i="40"/>
  <c r="I16343" i="40"/>
  <c r="J16342" i="40"/>
  <c r="I16342" i="40"/>
  <c r="J16341" i="40"/>
  <c r="I16341" i="40"/>
  <c r="J16340" i="40"/>
  <c r="I16340" i="40"/>
  <c r="J16339" i="40"/>
  <c r="I16339" i="40"/>
  <c r="J16338" i="40"/>
  <c r="I16338" i="40"/>
  <c r="J16337" i="40"/>
  <c r="I16337" i="40"/>
  <c r="J16336" i="40"/>
  <c r="I16336" i="40"/>
  <c r="J16335" i="40"/>
  <c r="I16335" i="40"/>
  <c r="J16334" i="40"/>
  <c r="I16334" i="40"/>
  <c r="J16333" i="40"/>
  <c r="I16333" i="40"/>
  <c r="J16332" i="40"/>
  <c r="I16332" i="40"/>
  <c r="J16331" i="40"/>
  <c r="I16331" i="40"/>
  <c r="J16330" i="40"/>
  <c r="I16330" i="40"/>
  <c r="J16329" i="40"/>
  <c r="I16329" i="40"/>
  <c r="J16328" i="40"/>
  <c r="I16328" i="40"/>
  <c r="J16327" i="40"/>
  <c r="I16327" i="40"/>
  <c r="J16326" i="40"/>
  <c r="I16326" i="40"/>
  <c r="J16325" i="40"/>
  <c r="I16325" i="40"/>
  <c r="J16324" i="40"/>
  <c r="I16324" i="40"/>
  <c r="J16323" i="40"/>
  <c r="I16323" i="40"/>
  <c r="J16322" i="40"/>
  <c r="I16322" i="40"/>
  <c r="J16321" i="40"/>
  <c r="I16321" i="40"/>
  <c r="J16320" i="40"/>
  <c r="I16320" i="40"/>
  <c r="J16319" i="40"/>
  <c r="I16319" i="40"/>
  <c r="J16318" i="40"/>
  <c r="I16318" i="40"/>
  <c r="J16317" i="40"/>
  <c r="I16317" i="40"/>
  <c r="J16316" i="40"/>
  <c r="I16316" i="40"/>
  <c r="J16315" i="40"/>
  <c r="I16315" i="40"/>
  <c r="J16314" i="40"/>
  <c r="I16314" i="40"/>
  <c r="J16313" i="40"/>
  <c r="I16313" i="40"/>
  <c r="J16312" i="40"/>
  <c r="I16312" i="40"/>
  <c r="J16311" i="40"/>
  <c r="I16311" i="40"/>
  <c r="J16310" i="40"/>
  <c r="I16310" i="40"/>
  <c r="J16309" i="40"/>
  <c r="I16309" i="40"/>
  <c r="J16308" i="40"/>
  <c r="I16308" i="40"/>
  <c r="J16307" i="40"/>
  <c r="I16307" i="40"/>
  <c r="J16306" i="40"/>
  <c r="I16306" i="40"/>
  <c r="J16305" i="40"/>
  <c r="I16305" i="40"/>
  <c r="J16304" i="40"/>
  <c r="I16304" i="40"/>
  <c r="J16303" i="40"/>
  <c r="I16303" i="40"/>
  <c r="J16302" i="40"/>
  <c r="I16302" i="40"/>
  <c r="J16301" i="40"/>
  <c r="I16301" i="40"/>
  <c r="J16300" i="40"/>
  <c r="I16300" i="40"/>
  <c r="J16299" i="40"/>
  <c r="I16299" i="40"/>
  <c r="J16298" i="40"/>
  <c r="I16298" i="40"/>
  <c r="J16297" i="40"/>
  <c r="I16297" i="40"/>
  <c r="J16296" i="40"/>
  <c r="I16296" i="40"/>
  <c r="J16295" i="40"/>
  <c r="I16295" i="40"/>
  <c r="J16294" i="40"/>
  <c r="I16294" i="40"/>
  <c r="J16293" i="40"/>
  <c r="I16293" i="40"/>
  <c r="J16292" i="40"/>
  <c r="I16292" i="40"/>
  <c r="J16291" i="40"/>
  <c r="I16291" i="40"/>
  <c r="J16290" i="40"/>
  <c r="I16290" i="40"/>
  <c r="J16289" i="40"/>
  <c r="I16289" i="40"/>
  <c r="J16288" i="40"/>
  <c r="I16288" i="40"/>
  <c r="J16287" i="40"/>
  <c r="I16287" i="40"/>
  <c r="J16286" i="40"/>
  <c r="I16286" i="40"/>
  <c r="J16285" i="40"/>
  <c r="I16285" i="40"/>
  <c r="J16284" i="40"/>
  <c r="I16284" i="40"/>
  <c r="J16283" i="40"/>
  <c r="I16283" i="40"/>
  <c r="J16282" i="40"/>
  <c r="I16282" i="40"/>
  <c r="J16281" i="40"/>
  <c r="I16281" i="40"/>
  <c r="J16280" i="40"/>
  <c r="I16280" i="40"/>
  <c r="J16279" i="40"/>
  <c r="I16279" i="40"/>
  <c r="J16278" i="40"/>
  <c r="I16278" i="40"/>
  <c r="J16277" i="40"/>
  <c r="I16277" i="40"/>
  <c r="J16276" i="40"/>
  <c r="I16276" i="40"/>
  <c r="J16275" i="40"/>
  <c r="I16275" i="40"/>
  <c r="J16274" i="40"/>
  <c r="I16274" i="40"/>
  <c r="J16273" i="40"/>
  <c r="I16273" i="40"/>
  <c r="J16272" i="40"/>
  <c r="I16272" i="40"/>
  <c r="J16271" i="40"/>
  <c r="I16271" i="40"/>
  <c r="J16270" i="40"/>
  <c r="I16270" i="40"/>
  <c r="J16269" i="40"/>
  <c r="I16269" i="40"/>
  <c r="J16268" i="40"/>
  <c r="I16268" i="40"/>
  <c r="J16267" i="40"/>
  <c r="I16267" i="40"/>
  <c r="J16266" i="40"/>
  <c r="I16266" i="40"/>
  <c r="J16265" i="40"/>
  <c r="I16265" i="40"/>
  <c r="J16264" i="40"/>
  <c r="I16264" i="40"/>
  <c r="J16263" i="40"/>
  <c r="I16263" i="40"/>
  <c r="J16262" i="40"/>
  <c r="I16262" i="40"/>
  <c r="J16261" i="40"/>
  <c r="I16261" i="40"/>
  <c r="J16260" i="40"/>
  <c r="I16260" i="40"/>
  <c r="J16259" i="40"/>
  <c r="I16259" i="40"/>
  <c r="J16258" i="40"/>
  <c r="I16258" i="40"/>
  <c r="J16257" i="40"/>
  <c r="I16257" i="40"/>
  <c r="J16256" i="40"/>
  <c r="I16256" i="40"/>
  <c r="J16255" i="40"/>
  <c r="I16255" i="40"/>
  <c r="J16254" i="40"/>
  <c r="I16254" i="40"/>
  <c r="J16253" i="40"/>
  <c r="I16253" i="40"/>
  <c r="J16252" i="40"/>
  <c r="I16252" i="40"/>
  <c r="J16251" i="40"/>
  <c r="I16251" i="40"/>
  <c r="J16250" i="40"/>
  <c r="I16250" i="40"/>
  <c r="J16249" i="40"/>
  <c r="I16249" i="40"/>
  <c r="J16248" i="40"/>
  <c r="I16248" i="40"/>
  <c r="J16247" i="40"/>
  <c r="I16247" i="40"/>
  <c r="J16246" i="40"/>
  <c r="I16246" i="40"/>
  <c r="J16245" i="40"/>
  <c r="I16245" i="40"/>
  <c r="J16244" i="40"/>
  <c r="I16244" i="40"/>
  <c r="J16243" i="40"/>
  <c r="I16243" i="40"/>
  <c r="J16242" i="40"/>
  <c r="I16242" i="40"/>
  <c r="J16241" i="40"/>
  <c r="I16241" i="40"/>
  <c r="J16240" i="40"/>
  <c r="I16240" i="40"/>
  <c r="J16239" i="40"/>
  <c r="I16239" i="40"/>
  <c r="J16238" i="40"/>
  <c r="I16238" i="40"/>
  <c r="J16237" i="40"/>
  <c r="I16237" i="40"/>
  <c r="J16236" i="40"/>
  <c r="I16236" i="40"/>
  <c r="J16235" i="40"/>
  <c r="I16235" i="40"/>
  <c r="J16234" i="40"/>
  <c r="I16234" i="40"/>
  <c r="J16233" i="40"/>
  <c r="I16233" i="40"/>
  <c r="J16232" i="40"/>
  <c r="I16232" i="40"/>
  <c r="J16231" i="40"/>
  <c r="I16231" i="40"/>
  <c r="J16230" i="40"/>
  <c r="I16230" i="40"/>
  <c r="J16229" i="40"/>
  <c r="I16229" i="40"/>
  <c r="J16228" i="40"/>
  <c r="I16228" i="40"/>
  <c r="J16227" i="40"/>
  <c r="I16227" i="40"/>
  <c r="J16226" i="40"/>
  <c r="I16226" i="40"/>
  <c r="J16225" i="40"/>
  <c r="I16225" i="40"/>
  <c r="J16224" i="40"/>
  <c r="I16224" i="40"/>
  <c r="J16223" i="40"/>
  <c r="I16223" i="40"/>
  <c r="J16222" i="40"/>
  <c r="I16222" i="40"/>
  <c r="J16221" i="40"/>
  <c r="I16221" i="40"/>
  <c r="J16220" i="40"/>
  <c r="I16220" i="40"/>
  <c r="J16219" i="40"/>
  <c r="I16219" i="40"/>
  <c r="J16218" i="40"/>
  <c r="I16218" i="40"/>
  <c r="J16217" i="40"/>
  <c r="I16217" i="40"/>
  <c r="J16216" i="40"/>
  <c r="I16216" i="40"/>
  <c r="J16215" i="40"/>
  <c r="I16215" i="40"/>
  <c r="J16214" i="40"/>
  <c r="I16214" i="40"/>
  <c r="J16213" i="40"/>
  <c r="I16213" i="40"/>
  <c r="J16212" i="40"/>
  <c r="I16212" i="40"/>
  <c r="J16211" i="40"/>
  <c r="I16211" i="40"/>
  <c r="J16210" i="40"/>
  <c r="I16210" i="40"/>
  <c r="J16209" i="40"/>
  <c r="I16209" i="40"/>
  <c r="J16208" i="40"/>
  <c r="I16208" i="40"/>
  <c r="J16207" i="40"/>
  <c r="I16207" i="40"/>
  <c r="J16206" i="40"/>
  <c r="I16206" i="40"/>
  <c r="J16205" i="40"/>
  <c r="I16205" i="40"/>
  <c r="J16204" i="40"/>
  <c r="I16204" i="40"/>
  <c r="J16203" i="40"/>
  <c r="I16203" i="40"/>
  <c r="J16202" i="40"/>
  <c r="I16202" i="40"/>
  <c r="J16201" i="40"/>
  <c r="I16201" i="40"/>
  <c r="J16200" i="40"/>
  <c r="I16200" i="40"/>
  <c r="J16199" i="40"/>
  <c r="I16199" i="40"/>
  <c r="J16198" i="40"/>
  <c r="I16198" i="40"/>
  <c r="J16197" i="40"/>
  <c r="I16197" i="40"/>
  <c r="J16196" i="40"/>
  <c r="I16196" i="40"/>
  <c r="J16195" i="40"/>
  <c r="I16195" i="40"/>
  <c r="J16194" i="40"/>
  <c r="I16194" i="40"/>
  <c r="J16193" i="40"/>
  <c r="I16193" i="40"/>
  <c r="J16192" i="40"/>
  <c r="I16192" i="40"/>
  <c r="J16191" i="40"/>
  <c r="I16191" i="40"/>
  <c r="J16190" i="40"/>
  <c r="I16190" i="40"/>
  <c r="J16189" i="40"/>
  <c r="I16189" i="40"/>
  <c r="J16188" i="40"/>
  <c r="I16188" i="40"/>
  <c r="J16187" i="40"/>
  <c r="I16187" i="40"/>
  <c r="J16186" i="40"/>
  <c r="I16186" i="40"/>
  <c r="J16185" i="40"/>
  <c r="I16185" i="40"/>
  <c r="J16184" i="40"/>
  <c r="I16184" i="40"/>
  <c r="J16183" i="40"/>
  <c r="I16183" i="40"/>
  <c r="J16182" i="40"/>
  <c r="I16182" i="40"/>
  <c r="J16181" i="40"/>
  <c r="I16181" i="40"/>
  <c r="J16180" i="40"/>
  <c r="I16180" i="40"/>
  <c r="J16179" i="40"/>
  <c r="I16179" i="40"/>
  <c r="J16178" i="40"/>
  <c r="I16178" i="40"/>
  <c r="J16177" i="40"/>
  <c r="I16177" i="40"/>
  <c r="J16176" i="40"/>
  <c r="I16176" i="40"/>
  <c r="J16175" i="40"/>
  <c r="I16175" i="40"/>
  <c r="J16174" i="40"/>
  <c r="I16174" i="40"/>
  <c r="J16173" i="40"/>
  <c r="I16173" i="40"/>
  <c r="J16172" i="40"/>
  <c r="I16172" i="40"/>
  <c r="J16171" i="40"/>
  <c r="I16171" i="40"/>
  <c r="J16170" i="40"/>
  <c r="I16170" i="40"/>
  <c r="J16169" i="40"/>
  <c r="I16169" i="40"/>
  <c r="J16168" i="40"/>
  <c r="I16168" i="40"/>
  <c r="J16167" i="40"/>
  <c r="I16167" i="40"/>
  <c r="J16166" i="40"/>
  <c r="I16166" i="40"/>
  <c r="J16165" i="40"/>
  <c r="I16165" i="40"/>
  <c r="J16164" i="40"/>
  <c r="I16164" i="40"/>
  <c r="J16163" i="40"/>
  <c r="I16163" i="40"/>
  <c r="J16162" i="40"/>
  <c r="I16162" i="40"/>
  <c r="J16161" i="40"/>
  <c r="I16161" i="40"/>
  <c r="J16160" i="40"/>
  <c r="I16160" i="40"/>
  <c r="J16159" i="40"/>
  <c r="I16159" i="40"/>
  <c r="J16158" i="40"/>
  <c r="I16158" i="40"/>
  <c r="J16157" i="40"/>
  <c r="I16157" i="40"/>
  <c r="J16156" i="40"/>
  <c r="I16156" i="40"/>
  <c r="J16155" i="40"/>
  <c r="I16155" i="40"/>
  <c r="J16154" i="40"/>
  <c r="I16154" i="40"/>
  <c r="J16153" i="40"/>
  <c r="I16153" i="40"/>
  <c r="J16152" i="40"/>
  <c r="I16152" i="40"/>
  <c r="J16151" i="40"/>
  <c r="I16151" i="40"/>
  <c r="J16150" i="40"/>
  <c r="I16150" i="40"/>
  <c r="J16149" i="40"/>
  <c r="I16149" i="40"/>
  <c r="J16148" i="40"/>
  <c r="I16148" i="40"/>
  <c r="J16147" i="40"/>
  <c r="I16147" i="40"/>
  <c r="J16146" i="40"/>
  <c r="I16146" i="40"/>
  <c r="J16145" i="40"/>
  <c r="I16145" i="40"/>
  <c r="J16144" i="40"/>
  <c r="I16144" i="40"/>
  <c r="J16143" i="40"/>
  <c r="I16143" i="40"/>
  <c r="J16142" i="40"/>
  <c r="I16142" i="40"/>
  <c r="J16141" i="40"/>
  <c r="I16141" i="40"/>
  <c r="J16140" i="40"/>
  <c r="I16140" i="40"/>
  <c r="J16139" i="40"/>
  <c r="I16139" i="40"/>
  <c r="J16138" i="40"/>
  <c r="I16138" i="40"/>
  <c r="J16137" i="40"/>
  <c r="I16137" i="40"/>
  <c r="J16136" i="40"/>
  <c r="I16136" i="40"/>
  <c r="J16135" i="40"/>
  <c r="I16135" i="40"/>
  <c r="J16134" i="40"/>
  <c r="I16134" i="40"/>
  <c r="J16133" i="40"/>
  <c r="I16133" i="40"/>
  <c r="J16132" i="40"/>
  <c r="I16132" i="40"/>
  <c r="J16131" i="40"/>
  <c r="I16131" i="40"/>
  <c r="J16130" i="40"/>
  <c r="I16130" i="40"/>
  <c r="J16129" i="40"/>
  <c r="I16129" i="40"/>
  <c r="J16128" i="40"/>
  <c r="I16128" i="40"/>
  <c r="J16127" i="40"/>
  <c r="I16127" i="40"/>
  <c r="J16126" i="40"/>
  <c r="I16126" i="40"/>
  <c r="J16125" i="40"/>
  <c r="I16125" i="40"/>
  <c r="J16124" i="40"/>
  <c r="I16124" i="40"/>
  <c r="J16123" i="40"/>
  <c r="I16123" i="40"/>
  <c r="J16122" i="40"/>
  <c r="I16122" i="40"/>
  <c r="J16121" i="40"/>
  <c r="I16121" i="40"/>
  <c r="J16120" i="40"/>
  <c r="I16120" i="40"/>
  <c r="J16119" i="40"/>
  <c r="I16119" i="40"/>
  <c r="J16118" i="40"/>
  <c r="I16118" i="40"/>
  <c r="J16117" i="40"/>
  <c r="I16117" i="40"/>
  <c r="J16116" i="40"/>
  <c r="I16116" i="40"/>
  <c r="J16115" i="40"/>
  <c r="I16115" i="40"/>
  <c r="J16114" i="40"/>
  <c r="I16114" i="40"/>
  <c r="J16113" i="40"/>
  <c r="I16113" i="40"/>
  <c r="J16112" i="40"/>
  <c r="I16112" i="40"/>
  <c r="J16111" i="40"/>
  <c r="I16111" i="40"/>
  <c r="J16110" i="40"/>
  <c r="I16110" i="40"/>
  <c r="J16109" i="40"/>
  <c r="I16109" i="40"/>
  <c r="J16108" i="40"/>
  <c r="I16108" i="40"/>
  <c r="J16107" i="40"/>
  <c r="I16107" i="40"/>
  <c r="J16106" i="40"/>
  <c r="I16106" i="40"/>
  <c r="J16105" i="40"/>
  <c r="I16105" i="40"/>
  <c r="J16104" i="40"/>
  <c r="I16104" i="40"/>
  <c r="J16103" i="40"/>
  <c r="I16103" i="40"/>
  <c r="J16102" i="40"/>
  <c r="I16102" i="40"/>
  <c r="J16101" i="40"/>
  <c r="I16101" i="40"/>
  <c r="J16100" i="40"/>
  <c r="I16100" i="40"/>
  <c r="J16099" i="40"/>
  <c r="I16099" i="40"/>
  <c r="J16098" i="40"/>
  <c r="I16098" i="40"/>
  <c r="J16097" i="40"/>
  <c r="I16097" i="40"/>
  <c r="J16096" i="40"/>
  <c r="I16096" i="40"/>
  <c r="J16095" i="40"/>
  <c r="I16095" i="40"/>
  <c r="J16094" i="40"/>
  <c r="I16094" i="40"/>
  <c r="J16093" i="40"/>
  <c r="I16093" i="40"/>
  <c r="J16092" i="40"/>
  <c r="I16092" i="40"/>
  <c r="J16091" i="40"/>
  <c r="I16091" i="40"/>
  <c r="J16090" i="40"/>
  <c r="I16090" i="40"/>
  <c r="J16089" i="40"/>
  <c r="I16089" i="40"/>
  <c r="J16088" i="40"/>
  <c r="I16088" i="40"/>
  <c r="J16087" i="40"/>
  <c r="I16087" i="40"/>
  <c r="J16086" i="40"/>
  <c r="I16086" i="40"/>
  <c r="J16085" i="40"/>
  <c r="I16085" i="40"/>
  <c r="J16084" i="40"/>
  <c r="I16084" i="40"/>
  <c r="J16083" i="40"/>
  <c r="I16083" i="40"/>
  <c r="J16082" i="40"/>
  <c r="I16082" i="40"/>
  <c r="J16081" i="40"/>
  <c r="I16081" i="40"/>
  <c r="J16080" i="40"/>
  <c r="I16080" i="40"/>
  <c r="J16079" i="40"/>
  <c r="I16079" i="40"/>
  <c r="J16078" i="40"/>
  <c r="I16078" i="40"/>
  <c r="J16077" i="40"/>
  <c r="I16077" i="40"/>
  <c r="J16076" i="40"/>
  <c r="I16076" i="40"/>
  <c r="J16075" i="40"/>
  <c r="I16075" i="40"/>
  <c r="J16074" i="40"/>
  <c r="I16074" i="40"/>
  <c r="J16073" i="40"/>
  <c r="I16073" i="40"/>
  <c r="J16072" i="40"/>
  <c r="I16072" i="40"/>
  <c r="J16071" i="40"/>
  <c r="I16071" i="40"/>
  <c r="J16070" i="40"/>
  <c r="I16070" i="40"/>
  <c r="J16069" i="40"/>
  <c r="I16069" i="40"/>
  <c r="J16068" i="40"/>
  <c r="I16068" i="40"/>
  <c r="J16067" i="40"/>
  <c r="I16067" i="40"/>
  <c r="J16066" i="40"/>
  <c r="I16066" i="40"/>
  <c r="J16065" i="40"/>
  <c r="I16065" i="40"/>
  <c r="J16064" i="40"/>
  <c r="I16064" i="40"/>
  <c r="J16063" i="40"/>
  <c r="I16063" i="40"/>
  <c r="J16062" i="40"/>
  <c r="I16062" i="40"/>
  <c r="J16061" i="40"/>
  <c r="I16061" i="40"/>
  <c r="J16060" i="40"/>
  <c r="I16060" i="40"/>
  <c r="J16059" i="40"/>
  <c r="I16059" i="40"/>
  <c r="J16058" i="40"/>
  <c r="I16058" i="40"/>
  <c r="J16057" i="40"/>
  <c r="I16057" i="40"/>
  <c r="J16056" i="40"/>
  <c r="I16056" i="40"/>
  <c r="J16055" i="40"/>
  <c r="I16055" i="40"/>
  <c r="J16054" i="40"/>
  <c r="I16054" i="40"/>
  <c r="J16053" i="40"/>
  <c r="I16053" i="40"/>
  <c r="J16052" i="40"/>
  <c r="I16052" i="40"/>
  <c r="J16051" i="40"/>
  <c r="I16051" i="40"/>
  <c r="J16050" i="40"/>
  <c r="I16050" i="40"/>
  <c r="J16049" i="40"/>
  <c r="I16049" i="40"/>
  <c r="J16048" i="40"/>
  <c r="I16048" i="40"/>
  <c r="J16047" i="40"/>
  <c r="I16047" i="40"/>
  <c r="J16046" i="40"/>
  <c r="I16046" i="40"/>
  <c r="J16045" i="40"/>
  <c r="I16045" i="40"/>
  <c r="J16044" i="40"/>
  <c r="I16044" i="40"/>
  <c r="J16043" i="40"/>
  <c r="I16043" i="40"/>
  <c r="J16042" i="40"/>
  <c r="I16042" i="40"/>
  <c r="J16041" i="40"/>
  <c r="I16041" i="40"/>
  <c r="J16040" i="40"/>
  <c r="I16040" i="40"/>
  <c r="J16039" i="40"/>
  <c r="I16039" i="40"/>
  <c r="J16038" i="40"/>
  <c r="I16038" i="40"/>
  <c r="J16037" i="40"/>
  <c r="I16037" i="40"/>
  <c r="J16036" i="40"/>
  <c r="I16036" i="40"/>
  <c r="J16035" i="40"/>
  <c r="I16035" i="40"/>
  <c r="J16034" i="40"/>
  <c r="I16034" i="40"/>
  <c r="J16033" i="40"/>
  <c r="I16033" i="40"/>
  <c r="J16032" i="40"/>
  <c r="I16032" i="40"/>
  <c r="J16031" i="40"/>
  <c r="I16031" i="40"/>
  <c r="J16030" i="40"/>
  <c r="I16030" i="40"/>
  <c r="J16029" i="40"/>
  <c r="I16029" i="40"/>
  <c r="J16028" i="40"/>
  <c r="I16028" i="40"/>
  <c r="J16027" i="40"/>
  <c r="I16027" i="40"/>
  <c r="J16026" i="40"/>
  <c r="I16026" i="40"/>
  <c r="J16025" i="40"/>
  <c r="I16025" i="40"/>
  <c r="J16024" i="40"/>
  <c r="I16024" i="40"/>
  <c r="J16023" i="40"/>
  <c r="I16023" i="40"/>
  <c r="J16022" i="40"/>
  <c r="I16022" i="40"/>
  <c r="J16021" i="40"/>
  <c r="I16021" i="40"/>
  <c r="J16020" i="40"/>
  <c r="I16020" i="40"/>
  <c r="J16019" i="40"/>
  <c r="I16019" i="40"/>
  <c r="J16018" i="40"/>
  <c r="I16018" i="40"/>
  <c r="J16017" i="40"/>
  <c r="I16017" i="40"/>
  <c r="J16016" i="40"/>
  <c r="I16016" i="40"/>
  <c r="J16015" i="40"/>
  <c r="I16015" i="40"/>
  <c r="J16014" i="40"/>
  <c r="I16014" i="40"/>
  <c r="J16013" i="40"/>
  <c r="I16013" i="40"/>
  <c r="J16012" i="40"/>
  <c r="I16012" i="40"/>
  <c r="J16011" i="40"/>
  <c r="I16011" i="40"/>
  <c r="J16010" i="40"/>
  <c r="I16010" i="40"/>
  <c r="J16009" i="40"/>
  <c r="I16009" i="40"/>
  <c r="J16008" i="40"/>
  <c r="I16008" i="40"/>
  <c r="J16007" i="40"/>
  <c r="I16007" i="40"/>
  <c r="J16006" i="40"/>
  <c r="I16006" i="40"/>
  <c r="J16005" i="40"/>
  <c r="I16005" i="40"/>
  <c r="J16004" i="40"/>
  <c r="I16004" i="40"/>
  <c r="J16003" i="40"/>
  <c r="I16003" i="40"/>
  <c r="J16002" i="40"/>
  <c r="I16002" i="40"/>
  <c r="J16001" i="40"/>
  <c r="I16001" i="40"/>
  <c r="J16000" i="40"/>
  <c r="I16000" i="40"/>
  <c r="J15999" i="40"/>
  <c r="I15999" i="40"/>
  <c r="J15998" i="40"/>
  <c r="I15998" i="40"/>
  <c r="J15997" i="40"/>
  <c r="I15997" i="40"/>
  <c r="J15996" i="40"/>
  <c r="I15996" i="40"/>
  <c r="J15995" i="40"/>
  <c r="I15995" i="40"/>
  <c r="J15994" i="40"/>
  <c r="I15994" i="40"/>
  <c r="J15993" i="40"/>
  <c r="I15993" i="40"/>
  <c r="J15992" i="40"/>
  <c r="I15992" i="40"/>
  <c r="J15991" i="40"/>
  <c r="I15991" i="40"/>
  <c r="J15990" i="40"/>
  <c r="I15990" i="40"/>
  <c r="J15989" i="40"/>
  <c r="I15989" i="40"/>
  <c r="J15988" i="40"/>
  <c r="I15988" i="40"/>
  <c r="J15987" i="40"/>
  <c r="I15987" i="40"/>
  <c r="J15986" i="40"/>
  <c r="I15986" i="40"/>
  <c r="J15985" i="40"/>
  <c r="I15985" i="40"/>
  <c r="J15984" i="40"/>
  <c r="I15984" i="40"/>
  <c r="J15983" i="40"/>
  <c r="I15983" i="40"/>
  <c r="J15982" i="40"/>
  <c r="I15982" i="40"/>
  <c r="J15981" i="40"/>
  <c r="I15981" i="40"/>
  <c r="J15980" i="40"/>
  <c r="I15980" i="40"/>
  <c r="J15979" i="40"/>
  <c r="I15979" i="40"/>
  <c r="J15978" i="40"/>
  <c r="I15978" i="40"/>
  <c r="J15977" i="40"/>
  <c r="I15977" i="40"/>
  <c r="J15976" i="40"/>
  <c r="I15976" i="40"/>
  <c r="J15975" i="40"/>
  <c r="I15975" i="40"/>
  <c r="J15974" i="40"/>
  <c r="I15974" i="40"/>
  <c r="J15973" i="40"/>
  <c r="I15973" i="40"/>
  <c r="J15972" i="40"/>
  <c r="I15972" i="40"/>
  <c r="J15971" i="40"/>
  <c r="I15971" i="40"/>
  <c r="J15970" i="40"/>
  <c r="I15970" i="40"/>
  <c r="J15969" i="40"/>
  <c r="I15969" i="40"/>
  <c r="J15968" i="40"/>
  <c r="I15968" i="40"/>
  <c r="J15967" i="40"/>
  <c r="I15967" i="40"/>
  <c r="J15966" i="40"/>
  <c r="I15966" i="40"/>
  <c r="J15965" i="40"/>
  <c r="I15965" i="40"/>
  <c r="J15964" i="40"/>
  <c r="I15964" i="40"/>
  <c r="J15963" i="40"/>
  <c r="I15963" i="40"/>
  <c r="J15962" i="40"/>
  <c r="I15962" i="40"/>
  <c r="J15961" i="40"/>
  <c r="I15961" i="40"/>
  <c r="J15960" i="40"/>
  <c r="I15960" i="40"/>
  <c r="J15959" i="40"/>
  <c r="I15959" i="40"/>
  <c r="J15958" i="40"/>
  <c r="I15958" i="40"/>
  <c r="J15957" i="40"/>
  <c r="I15957" i="40"/>
  <c r="J15956" i="40"/>
  <c r="I15956" i="40"/>
  <c r="J15955" i="40"/>
  <c r="I15955" i="40"/>
  <c r="J15954" i="40"/>
  <c r="I15954" i="40"/>
  <c r="J15953" i="40"/>
  <c r="I15953" i="40"/>
  <c r="J15952" i="40"/>
  <c r="I15952" i="40"/>
  <c r="J15951" i="40"/>
  <c r="I15951" i="40"/>
  <c r="J15950" i="40"/>
  <c r="I15950" i="40"/>
  <c r="J15949" i="40"/>
  <c r="I15949" i="40"/>
  <c r="J15948" i="40"/>
  <c r="I15948" i="40"/>
  <c r="J15947" i="40"/>
  <c r="I15947" i="40"/>
  <c r="J15946" i="40"/>
  <c r="I15946" i="40"/>
  <c r="J15945" i="40"/>
  <c r="I15945" i="40"/>
  <c r="J15944" i="40"/>
  <c r="I15944" i="40"/>
  <c r="J15943" i="40"/>
  <c r="I15943" i="40"/>
  <c r="J15942" i="40"/>
  <c r="I15942" i="40"/>
  <c r="J15941" i="40"/>
  <c r="I15941" i="40"/>
  <c r="J15940" i="40"/>
  <c r="I15940" i="40"/>
  <c r="J15939" i="40"/>
  <c r="I15939" i="40"/>
  <c r="J15938" i="40"/>
  <c r="I15938" i="40"/>
  <c r="J15937" i="40"/>
  <c r="I15937" i="40"/>
  <c r="J15936" i="40"/>
  <c r="I15936" i="40"/>
  <c r="J15935" i="40"/>
  <c r="I15935" i="40"/>
  <c r="J15934" i="40"/>
  <c r="I15934" i="40"/>
  <c r="J15933" i="40"/>
  <c r="I15933" i="40"/>
  <c r="J15932" i="40"/>
  <c r="I15932" i="40"/>
  <c r="J15931" i="40"/>
  <c r="I15931" i="40"/>
  <c r="J15930" i="40"/>
  <c r="I15930" i="40"/>
  <c r="J15929" i="40"/>
  <c r="I15929" i="40"/>
  <c r="J15928" i="40"/>
  <c r="I15928" i="40"/>
  <c r="J15927" i="40"/>
  <c r="I15927" i="40"/>
  <c r="J15926" i="40"/>
  <c r="I15926" i="40"/>
  <c r="J15925" i="40"/>
  <c r="I15925" i="40"/>
  <c r="J15924" i="40"/>
  <c r="I15924" i="40"/>
  <c r="J15923" i="40"/>
  <c r="I15923" i="40"/>
  <c r="J15922" i="40"/>
  <c r="I15922" i="40"/>
  <c r="J15921" i="40"/>
  <c r="I15921" i="40"/>
  <c r="J15920" i="40"/>
  <c r="I15920" i="40"/>
  <c r="J15919" i="40"/>
  <c r="I15919" i="40"/>
  <c r="J15918" i="40"/>
  <c r="I15918" i="40"/>
  <c r="J15917" i="40"/>
  <c r="I15917" i="40"/>
  <c r="J15916" i="40"/>
  <c r="I15916" i="40"/>
  <c r="J15915" i="40"/>
  <c r="I15915" i="40"/>
  <c r="J15914" i="40"/>
  <c r="I15914" i="40"/>
  <c r="J15913" i="40"/>
  <c r="I15913" i="40"/>
  <c r="J15912" i="40"/>
  <c r="I15912" i="40"/>
  <c r="J15911" i="40"/>
  <c r="I15911" i="40"/>
  <c r="J15910" i="40"/>
  <c r="I15910" i="40"/>
  <c r="J15909" i="40"/>
  <c r="I15909" i="40"/>
  <c r="J15908" i="40"/>
  <c r="I15908" i="40"/>
  <c r="J15907" i="40"/>
  <c r="I15907" i="40"/>
  <c r="J15906" i="40"/>
  <c r="I15906" i="40"/>
  <c r="J15905" i="40"/>
  <c r="I15905" i="40"/>
  <c r="J15904" i="40"/>
  <c r="I15904" i="40"/>
  <c r="J15903" i="40"/>
  <c r="I15903" i="40"/>
  <c r="J15902" i="40"/>
  <c r="I15902" i="40"/>
  <c r="J15901" i="40"/>
  <c r="I15901" i="40"/>
  <c r="J15900" i="40"/>
  <c r="I15900" i="40"/>
  <c r="J15899" i="40"/>
  <c r="I15899" i="40"/>
  <c r="J15898" i="40"/>
  <c r="I15898" i="40"/>
  <c r="J15897" i="40"/>
  <c r="I15897" i="40"/>
  <c r="J15896" i="40"/>
  <c r="I15896" i="40"/>
  <c r="J15895" i="40"/>
  <c r="I15895" i="40"/>
  <c r="J15894" i="40"/>
  <c r="I15894" i="40"/>
  <c r="J15893" i="40"/>
  <c r="I15893" i="40"/>
  <c r="J15892" i="40"/>
  <c r="I15892" i="40"/>
  <c r="J15891" i="40"/>
  <c r="I15891" i="40"/>
  <c r="J15890" i="40"/>
  <c r="I15890" i="40"/>
  <c r="J15889" i="40"/>
  <c r="I15889" i="40"/>
  <c r="J15888" i="40"/>
  <c r="I15888" i="40"/>
  <c r="J15887" i="40"/>
  <c r="I15887" i="40"/>
  <c r="J15886" i="40"/>
  <c r="I15886" i="40"/>
  <c r="J15885" i="40"/>
  <c r="I15885" i="40"/>
  <c r="J15884" i="40"/>
  <c r="I15884" i="40"/>
  <c r="J15883" i="40"/>
  <c r="I15883" i="40"/>
  <c r="J15882" i="40"/>
  <c r="I15882" i="40"/>
  <c r="J15881" i="40"/>
  <c r="I15881" i="40"/>
  <c r="J15880" i="40"/>
  <c r="I15880" i="40"/>
  <c r="J15879" i="40"/>
  <c r="I15879" i="40"/>
  <c r="J15878" i="40"/>
  <c r="I15878" i="40"/>
  <c r="J15877" i="40"/>
  <c r="I15877" i="40"/>
  <c r="J15876" i="40"/>
  <c r="I15876" i="40"/>
  <c r="J15875" i="40"/>
  <c r="I15875" i="40"/>
  <c r="J15874" i="40"/>
  <c r="I15874" i="40"/>
  <c r="J15873" i="40"/>
  <c r="I15873" i="40"/>
  <c r="J15872" i="40"/>
  <c r="I15872" i="40"/>
  <c r="J15871" i="40"/>
  <c r="I15871" i="40"/>
  <c r="J15870" i="40"/>
  <c r="I15870" i="40"/>
  <c r="J15869" i="40"/>
  <c r="I15869" i="40"/>
  <c r="J15868" i="40"/>
  <c r="I15868" i="40"/>
  <c r="J15867" i="40"/>
  <c r="I15867" i="40"/>
  <c r="J15866" i="40"/>
  <c r="I15866" i="40"/>
  <c r="J15865" i="40"/>
  <c r="I15865" i="40"/>
  <c r="J15864" i="40"/>
  <c r="I15864" i="40"/>
  <c r="J15863" i="40"/>
  <c r="I15863" i="40"/>
  <c r="J15862" i="40"/>
  <c r="I15862" i="40"/>
  <c r="J15861" i="40"/>
  <c r="I15861" i="40"/>
  <c r="J15860" i="40"/>
  <c r="I15860" i="40"/>
  <c r="J15859" i="40"/>
  <c r="I15859" i="40"/>
  <c r="J15858" i="40"/>
  <c r="I15858" i="40"/>
  <c r="J15857" i="40"/>
  <c r="I15857" i="40"/>
  <c r="J15856" i="40"/>
  <c r="I15856" i="40"/>
  <c r="J15855" i="40"/>
  <c r="I15855" i="40"/>
  <c r="J15854" i="40"/>
  <c r="I15854" i="40"/>
  <c r="J15853" i="40"/>
  <c r="I15853" i="40"/>
  <c r="J15852" i="40"/>
  <c r="I15852" i="40"/>
  <c r="J15851" i="40"/>
  <c r="I15851" i="40"/>
  <c r="J15850" i="40"/>
  <c r="I15850" i="40"/>
  <c r="J15849" i="40"/>
  <c r="I15849" i="40"/>
  <c r="J15848" i="40"/>
  <c r="I15848" i="40"/>
  <c r="J15847" i="40"/>
  <c r="I15847" i="40"/>
  <c r="J15846" i="40"/>
  <c r="I15846" i="40"/>
  <c r="J15845" i="40"/>
  <c r="I15845" i="40"/>
  <c r="J15844" i="40"/>
  <c r="I15844" i="40"/>
  <c r="J15843" i="40"/>
  <c r="I15843" i="40"/>
  <c r="J15842" i="40"/>
  <c r="I15842" i="40"/>
  <c r="J15841" i="40"/>
  <c r="I15841" i="40"/>
  <c r="J15840" i="40"/>
  <c r="I15840" i="40"/>
  <c r="J15839" i="40"/>
  <c r="I15839" i="40"/>
  <c r="J15838" i="40"/>
  <c r="I15838" i="40"/>
  <c r="J15837" i="40"/>
  <c r="I15837" i="40"/>
  <c r="J15836" i="40"/>
  <c r="I15836" i="40"/>
  <c r="J15835" i="40"/>
  <c r="I15835" i="40"/>
  <c r="J15834" i="40"/>
  <c r="I15834" i="40"/>
  <c r="J15833" i="40"/>
  <c r="I15833" i="40"/>
  <c r="J15832" i="40"/>
  <c r="I15832" i="40"/>
  <c r="J15831" i="40"/>
  <c r="I15831" i="40"/>
  <c r="J15830" i="40"/>
  <c r="I15830" i="40"/>
  <c r="J15829" i="40"/>
  <c r="I15829" i="40"/>
  <c r="J15828" i="40"/>
  <c r="I15828" i="40"/>
  <c r="J15827" i="40"/>
  <c r="I15827" i="40"/>
  <c r="J15826" i="40"/>
  <c r="I15826" i="40"/>
  <c r="J15825" i="40"/>
  <c r="I15825" i="40"/>
  <c r="J15824" i="40"/>
  <c r="I15824" i="40"/>
  <c r="J15823" i="40"/>
  <c r="I15823" i="40"/>
  <c r="J15822" i="40"/>
  <c r="I15822" i="40"/>
  <c r="J15821" i="40"/>
  <c r="I15821" i="40"/>
  <c r="J15820" i="40"/>
  <c r="I15820" i="40"/>
  <c r="J15819" i="40"/>
  <c r="I15819" i="40"/>
  <c r="J15818" i="40"/>
  <c r="I15818" i="40"/>
  <c r="J15817" i="40"/>
  <c r="I15817" i="40"/>
  <c r="J15816" i="40"/>
  <c r="I15816" i="40"/>
  <c r="J15815" i="40"/>
  <c r="I15815" i="40"/>
  <c r="J15814" i="40"/>
  <c r="I15814" i="40"/>
  <c r="J15813" i="40"/>
  <c r="I15813" i="40"/>
  <c r="J15812" i="40"/>
  <c r="I15812" i="40"/>
  <c r="J15811" i="40"/>
  <c r="I15811" i="40"/>
  <c r="J15810" i="40"/>
  <c r="I15810" i="40"/>
  <c r="J15809" i="40"/>
  <c r="I15809" i="40"/>
  <c r="J15808" i="40"/>
  <c r="I15808" i="40"/>
  <c r="J15807" i="40"/>
  <c r="I15807" i="40"/>
  <c r="J15806" i="40"/>
  <c r="I15806" i="40"/>
  <c r="J15805" i="40"/>
  <c r="I15805" i="40"/>
  <c r="J15804" i="40"/>
  <c r="I15804" i="40"/>
  <c r="J15803" i="40"/>
  <c r="I15803" i="40"/>
  <c r="J15802" i="40"/>
  <c r="I15802" i="40"/>
  <c r="J15801" i="40"/>
  <c r="I15801" i="40"/>
  <c r="J15800" i="40"/>
  <c r="I15800" i="40"/>
  <c r="J15799" i="40"/>
  <c r="I15799" i="40"/>
  <c r="J15798" i="40"/>
  <c r="I15798" i="40"/>
  <c r="J15797" i="40"/>
  <c r="I15797" i="40"/>
  <c r="J15796" i="40"/>
  <c r="I15796" i="40"/>
  <c r="J15795" i="40"/>
  <c r="I15795" i="40"/>
  <c r="J15794" i="40"/>
  <c r="I15794" i="40"/>
  <c r="J15793" i="40"/>
  <c r="I15793" i="40"/>
  <c r="J15792" i="40"/>
  <c r="I15792" i="40"/>
  <c r="J15791" i="40"/>
  <c r="I15791" i="40"/>
  <c r="J15790" i="40"/>
  <c r="I15790" i="40"/>
  <c r="J15789" i="40"/>
  <c r="I15789" i="40"/>
  <c r="J15788" i="40"/>
  <c r="I15788" i="40"/>
  <c r="J15787" i="40"/>
  <c r="I15787" i="40"/>
  <c r="J15786" i="40"/>
  <c r="I15786" i="40"/>
  <c r="J15785" i="40"/>
  <c r="I15785" i="40"/>
  <c r="J15784" i="40"/>
  <c r="I15784" i="40"/>
  <c r="J15783" i="40"/>
  <c r="I15783" i="40"/>
  <c r="J15782" i="40"/>
  <c r="I15782" i="40"/>
  <c r="J15781" i="40"/>
  <c r="I15781" i="40"/>
  <c r="J15780" i="40"/>
  <c r="I15780" i="40"/>
  <c r="J15779" i="40"/>
  <c r="I15779" i="40"/>
  <c r="J15778" i="40"/>
  <c r="I15778" i="40"/>
  <c r="J15777" i="40"/>
  <c r="I15777" i="40"/>
  <c r="J15776" i="40"/>
  <c r="I15776" i="40"/>
  <c r="J15775" i="40"/>
  <c r="I15775" i="40"/>
  <c r="J15774" i="40"/>
  <c r="I15774" i="40"/>
  <c r="J15773" i="40"/>
  <c r="I15773" i="40"/>
  <c r="J15772" i="40"/>
  <c r="I15772" i="40"/>
  <c r="J15771" i="40"/>
  <c r="I15771" i="40"/>
  <c r="J15770" i="40"/>
  <c r="I15770" i="40"/>
  <c r="J15769" i="40"/>
  <c r="I15769" i="40"/>
  <c r="J15768" i="40"/>
  <c r="I15768" i="40"/>
  <c r="J15767" i="40"/>
  <c r="I15767" i="40"/>
  <c r="J15766" i="40"/>
  <c r="I15766" i="40"/>
  <c r="J15765" i="40"/>
  <c r="I15765" i="40"/>
  <c r="J15764" i="40"/>
  <c r="I15764" i="40"/>
  <c r="J15763" i="40"/>
  <c r="I15763" i="40"/>
  <c r="J15762" i="40"/>
  <c r="I15762" i="40"/>
  <c r="J15761" i="40"/>
  <c r="I15761" i="40"/>
  <c r="J15760" i="40"/>
  <c r="I15760" i="40"/>
  <c r="J15759" i="40"/>
  <c r="I15759" i="40"/>
  <c r="J15758" i="40"/>
  <c r="I15758" i="40"/>
  <c r="J15757" i="40"/>
  <c r="I15757" i="40"/>
  <c r="J15756" i="40"/>
  <c r="I15756" i="40"/>
  <c r="J15755" i="40"/>
  <c r="I15755" i="40"/>
  <c r="J15754" i="40"/>
  <c r="I15754" i="40"/>
  <c r="J15753" i="40"/>
  <c r="I15753" i="40"/>
  <c r="J15752" i="40"/>
  <c r="I15752" i="40"/>
  <c r="J15751" i="40"/>
  <c r="I15751" i="40"/>
  <c r="J15750" i="40"/>
  <c r="I15750" i="40"/>
  <c r="J15749" i="40"/>
  <c r="I15749" i="40"/>
  <c r="J15748" i="40"/>
  <c r="I15748" i="40"/>
  <c r="J15747" i="40"/>
  <c r="I15747" i="40"/>
  <c r="J15746" i="40"/>
  <c r="I15746" i="40"/>
  <c r="J15745" i="40"/>
  <c r="I15745" i="40"/>
  <c r="J15744" i="40"/>
  <c r="I15744" i="40"/>
  <c r="J15743" i="40"/>
  <c r="I15743" i="40"/>
  <c r="J15742" i="40"/>
  <c r="I15742" i="40"/>
  <c r="J15741" i="40"/>
  <c r="I15741" i="40"/>
  <c r="J15740" i="40"/>
  <c r="I15740" i="40"/>
  <c r="J15739" i="40"/>
  <c r="I15739" i="40"/>
  <c r="J15738" i="40"/>
  <c r="I15738" i="40"/>
  <c r="J15737" i="40"/>
  <c r="I15737" i="40"/>
  <c r="J15736" i="40"/>
  <c r="I15736" i="40"/>
  <c r="J15735" i="40"/>
  <c r="I15735" i="40"/>
  <c r="J15734" i="40"/>
  <c r="I15734" i="40"/>
  <c r="J15733" i="40"/>
  <c r="I15733" i="40"/>
  <c r="J15732" i="40"/>
  <c r="I15732" i="40"/>
  <c r="J15731" i="40"/>
  <c r="I15731" i="40"/>
  <c r="J15730" i="40"/>
  <c r="I15730" i="40"/>
  <c r="J15729" i="40"/>
  <c r="I15729" i="40"/>
  <c r="J15728" i="40"/>
  <c r="I15728" i="40"/>
  <c r="J15727" i="40"/>
  <c r="I15727" i="40"/>
  <c r="J15726" i="40"/>
  <c r="I15726" i="40"/>
  <c r="J15725" i="40"/>
  <c r="I15725" i="40"/>
  <c r="J15724" i="40"/>
  <c r="I15724" i="40"/>
  <c r="J15723" i="40"/>
  <c r="I15723" i="40"/>
  <c r="J15722" i="40"/>
  <c r="I15722" i="40"/>
  <c r="J15721" i="40"/>
  <c r="I15721" i="40"/>
  <c r="J15720" i="40"/>
  <c r="I15720" i="40"/>
  <c r="J15719" i="40"/>
  <c r="I15719" i="40"/>
  <c r="J15718" i="40"/>
  <c r="I15718" i="40"/>
  <c r="J15717" i="40"/>
  <c r="I15717" i="40"/>
  <c r="J15716" i="40"/>
  <c r="I15716" i="40"/>
  <c r="J15715" i="40"/>
  <c r="I15715" i="40"/>
  <c r="J15714" i="40"/>
  <c r="I15714" i="40"/>
  <c r="J15713" i="40"/>
  <c r="I15713" i="40"/>
  <c r="J15712" i="40"/>
  <c r="I15712" i="40"/>
  <c r="J15711" i="40"/>
  <c r="I15711" i="40"/>
  <c r="J15710" i="40"/>
  <c r="I15710" i="40"/>
  <c r="J15709" i="40"/>
  <c r="I15709" i="40"/>
  <c r="J15708" i="40"/>
  <c r="I15708" i="40"/>
  <c r="J15707" i="40"/>
  <c r="I15707" i="40"/>
  <c r="J15706" i="40"/>
  <c r="I15706" i="40"/>
  <c r="J15705" i="40"/>
  <c r="I15705" i="40"/>
  <c r="J15704" i="40"/>
  <c r="I15704" i="40"/>
  <c r="J15703" i="40"/>
  <c r="I15703" i="40"/>
  <c r="J15702" i="40"/>
  <c r="I15702" i="40"/>
  <c r="J15701" i="40"/>
  <c r="I15701" i="40"/>
  <c r="J15700" i="40"/>
  <c r="I15700" i="40"/>
  <c r="J15699" i="40"/>
  <c r="I15699" i="40"/>
  <c r="J15698" i="40"/>
  <c r="I15698" i="40"/>
  <c r="J15697" i="40"/>
  <c r="I15697" i="40"/>
  <c r="J15696" i="40"/>
  <c r="I15696" i="40"/>
  <c r="J15695" i="40"/>
  <c r="I15695" i="40"/>
  <c r="J15694" i="40"/>
  <c r="I15694" i="40"/>
  <c r="J15693" i="40"/>
  <c r="I15693" i="40"/>
  <c r="J15692" i="40"/>
  <c r="I15692" i="40"/>
  <c r="J15691" i="40"/>
  <c r="I15691" i="40"/>
  <c r="J15690" i="40"/>
  <c r="I15690" i="40"/>
  <c r="J15689" i="40"/>
  <c r="I15689" i="40"/>
  <c r="J15688" i="40"/>
  <c r="I15688" i="40"/>
  <c r="J15687" i="40"/>
  <c r="I15687" i="40"/>
  <c r="J15686" i="40"/>
  <c r="I15686" i="40"/>
  <c r="J15685" i="40"/>
  <c r="I15685" i="40"/>
  <c r="J15684" i="40"/>
  <c r="I15684" i="40"/>
  <c r="J15683" i="40"/>
  <c r="I15683" i="40"/>
  <c r="J15682" i="40"/>
  <c r="I15682" i="40"/>
  <c r="J15681" i="40"/>
  <c r="I15681" i="40"/>
  <c r="J15680" i="40"/>
  <c r="I15680" i="40"/>
  <c r="J15679" i="40"/>
  <c r="I15679" i="40"/>
  <c r="J15678" i="40"/>
  <c r="I15678" i="40"/>
  <c r="J15677" i="40"/>
  <c r="I15677" i="40"/>
  <c r="J15676" i="40"/>
  <c r="I15676" i="40"/>
  <c r="J15675" i="40"/>
  <c r="I15675" i="40"/>
  <c r="J15674" i="40"/>
  <c r="I15674" i="40"/>
  <c r="J15673" i="40"/>
  <c r="I15673" i="40"/>
  <c r="J15672" i="40"/>
  <c r="I15672" i="40"/>
  <c r="J15671" i="40"/>
  <c r="I15671" i="40"/>
  <c r="J15670" i="40"/>
  <c r="I15670" i="40"/>
  <c r="J15669" i="40"/>
  <c r="I15669" i="40"/>
  <c r="J15668" i="40"/>
  <c r="I15668" i="40"/>
  <c r="J15667" i="40"/>
  <c r="I15667" i="40"/>
  <c r="J15666" i="40"/>
  <c r="I15666" i="40"/>
  <c r="J15665" i="40"/>
  <c r="I15665" i="40"/>
  <c r="J15664" i="40"/>
  <c r="I15664" i="40"/>
  <c r="J15663" i="40"/>
  <c r="I15663" i="40"/>
  <c r="J15662" i="40"/>
  <c r="I15662" i="40"/>
  <c r="J15661" i="40"/>
  <c r="I15661" i="40"/>
  <c r="J15660" i="40"/>
  <c r="I15660" i="40"/>
  <c r="J15659" i="40"/>
  <c r="I15659" i="40"/>
  <c r="J15658" i="40"/>
  <c r="I15658" i="40"/>
  <c r="J15657" i="40"/>
  <c r="I15657" i="40"/>
  <c r="J15656" i="40"/>
  <c r="I15656" i="40"/>
  <c r="J15655" i="40"/>
  <c r="I15655" i="40"/>
  <c r="J15654" i="40"/>
  <c r="I15654" i="40"/>
  <c r="J15653" i="40"/>
  <c r="I15653" i="40"/>
  <c r="J15652" i="40"/>
  <c r="I15652" i="40"/>
  <c r="J15651" i="40"/>
  <c r="I15651" i="40"/>
  <c r="J15650" i="40"/>
  <c r="I15650" i="40"/>
  <c r="J15649" i="40"/>
  <c r="I15649" i="40"/>
  <c r="J15648" i="40"/>
  <c r="I15648" i="40"/>
  <c r="J15647" i="40"/>
  <c r="I15647" i="40"/>
  <c r="J15646" i="40"/>
  <c r="I15646" i="40"/>
  <c r="J15645" i="40"/>
  <c r="I15645" i="40"/>
  <c r="J15644" i="40"/>
  <c r="I15644" i="40"/>
  <c r="J15643" i="40"/>
  <c r="I15643" i="40"/>
  <c r="J15642" i="40"/>
  <c r="I15642" i="40"/>
  <c r="J15641" i="40"/>
  <c r="I15641" i="40"/>
  <c r="J15640" i="40"/>
  <c r="I15640" i="40"/>
  <c r="J15639" i="40"/>
  <c r="I15639" i="40"/>
  <c r="J15638" i="40"/>
  <c r="I15638" i="40"/>
  <c r="J15637" i="40"/>
  <c r="I15637" i="40"/>
  <c r="J15636" i="40"/>
  <c r="I15636" i="40"/>
  <c r="J15635" i="40"/>
  <c r="I15635" i="40"/>
  <c r="J15634" i="40"/>
  <c r="I15634" i="40"/>
  <c r="J15633" i="40"/>
  <c r="I15633" i="40"/>
  <c r="J15632" i="40"/>
  <c r="I15632" i="40"/>
  <c r="J15631" i="40"/>
  <c r="I15631" i="40"/>
  <c r="J15630" i="40"/>
  <c r="I15630" i="40"/>
  <c r="J15629" i="40"/>
  <c r="I15629" i="40"/>
  <c r="J15628" i="40"/>
  <c r="I15628" i="40"/>
  <c r="J15627" i="40"/>
  <c r="I15627" i="40"/>
  <c r="J15626" i="40"/>
  <c r="I15626" i="40"/>
  <c r="J15625" i="40"/>
  <c r="I15625" i="40"/>
  <c r="J15624" i="40"/>
  <c r="I15624" i="40"/>
  <c r="J15623" i="40"/>
  <c r="I15623" i="40"/>
  <c r="J15622" i="40"/>
  <c r="I15622" i="40"/>
  <c r="J15621" i="40"/>
  <c r="I15621" i="40"/>
  <c r="J15620" i="40"/>
  <c r="I15620" i="40"/>
  <c r="J15619" i="40"/>
  <c r="I15619" i="40"/>
  <c r="J15618" i="40"/>
  <c r="I15618" i="40"/>
  <c r="J15617" i="40"/>
  <c r="I15617" i="40"/>
  <c r="J15616" i="40"/>
  <c r="I15616" i="40"/>
  <c r="J15615" i="40"/>
  <c r="I15615" i="40"/>
  <c r="J15614" i="40"/>
  <c r="I15614" i="40"/>
  <c r="J15613" i="40"/>
  <c r="I15613" i="40"/>
  <c r="J15612" i="40"/>
  <c r="I15612" i="40"/>
  <c r="J15611" i="40"/>
  <c r="I15611" i="40"/>
  <c r="J15610" i="40"/>
  <c r="I15610" i="40"/>
  <c r="J15609" i="40"/>
  <c r="I15609" i="40"/>
  <c r="J15608" i="40"/>
  <c r="I15608" i="40"/>
  <c r="J15607" i="40"/>
  <c r="I15607" i="40"/>
  <c r="J15606" i="40"/>
  <c r="I15606" i="40"/>
  <c r="J15605" i="40"/>
  <c r="I15605" i="40"/>
  <c r="J15604" i="40"/>
  <c r="I15604" i="40"/>
  <c r="J15603" i="40"/>
  <c r="I15603" i="40"/>
  <c r="J15602" i="40"/>
  <c r="I15602" i="40"/>
  <c r="J15601" i="40"/>
  <c r="I15601" i="40"/>
  <c r="J15600" i="40"/>
  <c r="I15600" i="40"/>
  <c r="J15599" i="40"/>
  <c r="I15599" i="40"/>
  <c r="J15598" i="40"/>
  <c r="I15598" i="40"/>
  <c r="J15597" i="40"/>
  <c r="I15597" i="40"/>
  <c r="J15596" i="40"/>
  <c r="I15596" i="40"/>
  <c r="J15595" i="40"/>
  <c r="I15595" i="40"/>
  <c r="J15594" i="40"/>
  <c r="I15594" i="40"/>
  <c r="J15593" i="40"/>
  <c r="I15593" i="40"/>
  <c r="J15592" i="40"/>
  <c r="I15592" i="40"/>
  <c r="J15591" i="40"/>
  <c r="I15591" i="40"/>
  <c r="J15590" i="40"/>
  <c r="I15590" i="40"/>
  <c r="J15589" i="40"/>
  <c r="I15589" i="40"/>
  <c r="J15588" i="40"/>
  <c r="I15588" i="40"/>
  <c r="J15587" i="40"/>
  <c r="I15587" i="40"/>
  <c r="J15586" i="40"/>
  <c r="I15586" i="40"/>
  <c r="J15585" i="40"/>
  <c r="I15585" i="40"/>
  <c r="J15584" i="40"/>
  <c r="I15584" i="40"/>
  <c r="J15583" i="40"/>
  <c r="I15583" i="40"/>
  <c r="J15582" i="40"/>
  <c r="I15582" i="40"/>
  <c r="J15581" i="40"/>
  <c r="I15581" i="40"/>
  <c r="J15580" i="40"/>
  <c r="I15580" i="40"/>
  <c r="J15579" i="40"/>
  <c r="I15579" i="40"/>
  <c r="J15578" i="40"/>
  <c r="I15578" i="40"/>
  <c r="J15577" i="40"/>
  <c r="I15577" i="40"/>
  <c r="J15576" i="40"/>
  <c r="I15576" i="40"/>
  <c r="J15575" i="40"/>
  <c r="I15575" i="40"/>
  <c r="J15574" i="40"/>
  <c r="I15574" i="40"/>
  <c r="J15573" i="40"/>
  <c r="I15573" i="40"/>
  <c r="J15572" i="40"/>
  <c r="I15572" i="40"/>
  <c r="J15571" i="40"/>
  <c r="I15571" i="40"/>
  <c r="J15570" i="40"/>
  <c r="I15570" i="40"/>
  <c r="J15569" i="40"/>
  <c r="I15569" i="40"/>
  <c r="J15568" i="40"/>
  <c r="I15568" i="40"/>
  <c r="J15567" i="40"/>
  <c r="I15567" i="40"/>
  <c r="J15566" i="40"/>
  <c r="I15566" i="40"/>
  <c r="J15565" i="40"/>
  <c r="I15565" i="40"/>
  <c r="J15564" i="40"/>
  <c r="I15564" i="40"/>
  <c r="J15563" i="40"/>
  <c r="I15563" i="40"/>
  <c r="J15562" i="40"/>
  <c r="I15562" i="40"/>
  <c r="J15561" i="40"/>
  <c r="I15561" i="40"/>
  <c r="J15560" i="40"/>
  <c r="I15560" i="40"/>
  <c r="J15559" i="40"/>
  <c r="I15559" i="40"/>
  <c r="J15558" i="40"/>
  <c r="I15558" i="40"/>
  <c r="J15557" i="40"/>
  <c r="I15557" i="40"/>
  <c r="J15556" i="40"/>
  <c r="I15556" i="40"/>
  <c r="J15555" i="40"/>
  <c r="I15555" i="40"/>
  <c r="J15554" i="40"/>
  <c r="I15554" i="40"/>
  <c r="J15553" i="40"/>
  <c r="I15553" i="40"/>
  <c r="J15552" i="40"/>
  <c r="I15552" i="40"/>
  <c r="J15551" i="40"/>
  <c r="I15551" i="40"/>
  <c r="J15550" i="40"/>
  <c r="I15550" i="40"/>
  <c r="J15549" i="40"/>
  <c r="I15549" i="40"/>
  <c r="J15548" i="40"/>
  <c r="I15548" i="40"/>
  <c r="J15547" i="40"/>
  <c r="I15547" i="40"/>
  <c r="J15546" i="40"/>
  <c r="I15546" i="40"/>
  <c r="J15545" i="40"/>
  <c r="I15545" i="40"/>
  <c r="J15544" i="40"/>
  <c r="I15544" i="40"/>
  <c r="J15543" i="40"/>
  <c r="I15543" i="40"/>
  <c r="J15542" i="40"/>
  <c r="I15542" i="40"/>
  <c r="J15541" i="40"/>
  <c r="I15541" i="40"/>
  <c r="J15540" i="40"/>
  <c r="I15540" i="40"/>
  <c r="J15539" i="40"/>
  <c r="I15539" i="40"/>
  <c r="J15538" i="40"/>
  <c r="I15538" i="40"/>
  <c r="J15537" i="40"/>
  <c r="I15537" i="40"/>
  <c r="J15536" i="40"/>
  <c r="I15536" i="40"/>
  <c r="J15535" i="40"/>
  <c r="I15535" i="40"/>
  <c r="J15534" i="40"/>
  <c r="I15534" i="40"/>
  <c r="J15533" i="40"/>
  <c r="I15533" i="40"/>
  <c r="J15532" i="40"/>
  <c r="I15532" i="40"/>
  <c r="J15531" i="40"/>
  <c r="I15531" i="40"/>
  <c r="J15530" i="40"/>
  <c r="I15530" i="40"/>
  <c r="J15529" i="40"/>
  <c r="I15529" i="40"/>
  <c r="J15528" i="40"/>
  <c r="I15528" i="40"/>
  <c r="J15527" i="40"/>
  <c r="I15527" i="40"/>
  <c r="J15526" i="40"/>
  <c r="I15526" i="40"/>
  <c r="J15525" i="40"/>
  <c r="I15525" i="40"/>
  <c r="J15524" i="40"/>
  <c r="I15524" i="40"/>
  <c r="J15523" i="40"/>
  <c r="I15523" i="40"/>
  <c r="J15522" i="40"/>
  <c r="I15522" i="40"/>
  <c r="J15521" i="40"/>
  <c r="I15521" i="40"/>
  <c r="J15520" i="40"/>
  <c r="I15520" i="40"/>
  <c r="J15519" i="40"/>
  <c r="I15519" i="40"/>
  <c r="J15518" i="40"/>
  <c r="I15518" i="40"/>
  <c r="J15517" i="40"/>
  <c r="I15517" i="40"/>
  <c r="J15516" i="40"/>
  <c r="I15516" i="40"/>
  <c r="J15515" i="40"/>
  <c r="I15515" i="40"/>
  <c r="J15514" i="40"/>
  <c r="I15514" i="40"/>
  <c r="J15513" i="40"/>
  <c r="I15513" i="40"/>
  <c r="J15512" i="40"/>
  <c r="I15512" i="40"/>
  <c r="J15511" i="40"/>
  <c r="I15511" i="40"/>
  <c r="J15510" i="40"/>
  <c r="I15510" i="40"/>
  <c r="J15509" i="40"/>
  <c r="I15509" i="40"/>
  <c r="J15508" i="40"/>
  <c r="I15508" i="40"/>
  <c r="J15507" i="40"/>
  <c r="I15507" i="40"/>
  <c r="J15506" i="40"/>
  <c r="I15506" i="40"/>
  <c r="J15505" i="40"/>
  <c r="I15505" i="40"/>
  <c r="J15504" i="40"/>
  <c r="I15504" i="40"/>
  <c r="J15503" i="40"/>
  <c r="I15503" i="40"/>
  <c r="J15502" i="40"/>
  <c r="I15502" i="40"/>
  <c r="J15501" i="40"/>
  <c r="I15501" i="40"/>
  <c r="J15500" i="40"/>
  <c r="I15500" i="40"/>
  <c r="J15499" i="40"/>
  <c r="I15499" i="40"/>
  <c r="J15498" i="40"/>
  <c r="I15498" i="40"/>
  <c r="J15497" i="40"/>
  <c r="I15497" i="40"/>
  <c r="J15496" i="40"/>
  <c r="I15496" i="40"/>
  <c r="J15495" i="40"/>
  <c r="I15495" i="40"/>
  <c r="J15494" i="40"/>
  <c r="I15494" i="40"/>
  <c r="J15493" i="40"/>
  <c r="I15493" i="40"/>
  <c r="J15492" i="40"/>
  <c r="I15492" i="40"/>
  <c r="J15491" i="40"/>
  <c r="I15491" i="40"/>
  <c r="J15490" i="40"/>
  <c r="I15490" i="40"/>
  <c r="J15489" i="40"/>
  <c r="I15489" i="40"/>
  <c r="J15488" i="40"/>
  <c r="I15488" i="40"/>
  <c r="J15487" i="40"/>
  <c r="I15487" i="40"/>
  <c r="J15486" i="40"/>
  <c r="I15486" i="40"/>
  <c r="J15485" i="40"/>
  <c r="I15485" i="40"/>
  <c r="J15484" i="40"/>
  <c r="I15484" i="40"/>
  <c r="J15483" i="40"/>
  <c r="I15483" i="40"/>
  <c r="J15482" i="40"/>
  <c r="I15482" i="40"/>
  <c r="J15481" i="40"/>
  <c r="I15481" i="40"/>
  <c r="J15480" i="40"/>
  <c r="I15480" i="40"/>
  <c r="J15479" i="40"/>
  <c r="I15479" i="40"/>
  <c r="J15478" i="40"/>
  <c r="I15478" i="40"/>
  <c r="J15477" i="40"/>
  <c r="I15477" i="40"/>
  <c r="J15476" i="40"/>
  <c r="I15476" i="40"/>
  <c r="J15475" i="40"/>
  <c r="I15475" i="40"/>
  <c r="J15474" i="40"/>
  <c r="I15474" i="40"/>
  <c r="J15473" i="40"/>
  <c r="I15473" i="40"/>
  <c r="J15472" i="40"/>
  <c r="I15472" i="40"/>
  <c r="J15471" i="40"/>
  <c r="I15471" i="40"/>
  <c r="J15470" i="40"/>
  <c r="I15470" i="40"/>
  <c r="J15469" i="40"/>
  <c r="I15469" i="40"/>
  <c r="J15468" i="40"/>
  <c r="I15468" i="40"/>
  <c r="J15467" i="40"/>
  <c r="I15467" i="40"/>
  <c r="J15466" i="40"/>
  <c r="I15466" i="40"/>
  <c r="J15465" i="40"/>
  <c r="I15465" i="40"/>
  <c r="J15464" i="40"/>
  <c r="I15464" i="40"/>
  <c r="J15463" i="40"/>
  <c r="I15463" i="40"/>
  <c r="J15462" i="40"/>
  <c r="I15462" i="40"/>
  <c r="J15461" i="40"/>
  <c r="I15461" i="40"/>
  <c r="J15460" i="40"/>
  <c r="I15460" i="40"/>
  <c r="J15459" i="40"/>
  <c r="I15459" i="40"/>
  <c r="J15458" i="40"/>
  <c r="I15458" i="40"/>
  <c r="J15457" i="40"/>
  <c r="I15457" i="40"/>
  <c r="J15456" i="40"/>
  <c r="I15456" i="40"/>
  <c r="J15455" i="40"/>
  <c r="I15455" i="40"/>
  <c r="J15454" i="40"/>
  <c r="I15454" i="40"/>
  <c r="J15453" i="40"/>
  <c r="I15453" i="40"/>
  <c r="J15452" i="40"/>
  <c r="I15452" i="40"/>
  <c r="J15451" i="40"/>
  <c r="I15451" i="40"/>
  <c r="J15450" i="40"/>
  <c r="I15450" i="40"/>
  <c r="J15449" i="40"/>
  <c r="I15449" i="40"/>
  <c r="J15448" i="40"/>
  <c r="I15448" i="40"/>
  <c r="J15447" i="40"/>
  <c r="I15447" i="40"/>
  <c r="J15446" i="40"/>
  <c r="I15446" i="40"/>
  <c r="J15445" i="40"/>
  <c r="I15445" i="40"/>
  <c r="J15444" i="40"/>
  <c r="I15444" i="40"/>
  <c r="J15443" i="40"/>
  <c r="I15443" i="40"/>
  <c r="J15442" i="40"/>
  <c r="I15442" i="40"/>
  <c r="J15441" i="40"/>
  <c r="I15441" i="40"/>
  <c r="J15440" i="40"/>
  <c r="I15440" i="40"/>
  <c r="J15439" i="40"/>
  <c r="I15439" i="40"/>
  <c r="J15438" i="40"/>
  <c r="I15438" i="40"/>
  <c r="J15437" i="40"/>
  <c r="I15437" i="40"/>
  <c r="J15436" i="40"/>
  <c r="I15436" i="40"/>
  <c r="J15435" i="40"/>
  <c r="I15435" i="40"/>
  <c r="J15434" i="40"/>
  <c r="I15434" i="40"/>
  <c r="J15433" i="40"/>
  <c r="I15433" i="40"/>
  <c r="J15432" i="40"/>
  <c r="I15432" i="40"/>
  <c r="J15431" i="40"/>
  <c r="I15431" i="40"/>
  <c r="J15430" i="40"/>
  <c r="I15430" i="40"/>
  <c r="J15429" i="40"/>
  <c r="I15429" i="40"/>
  <c r="J15428" i="40"/>
  <c r="I15428" i="40"/>
  <c r="J15427" i="40"/>
  <c r="I15427" i="40"/>
  <c r="J15426" i="40"/>
  <c r="I15426" i="40"/>
  <c r="J15425" i="40"/>
  <c r="I15425" i="40"/>
  <c r="J15424" i="40"/>
  <c r="I15424" i="40"/>
  <c r="J15423" i="40"/>
  <c r="I15423" i="40"/>
  <c r="J15422" i="40"/>
  <c r="I15422" i="40"/>
  <c r="J15421" i="40"/>
  <c r="I15421" i="40"/>
  <c r="J15420" i="40"/>
  <c r="I15420" i="40"/>
  <c r="J15419" i="40"/>
  <c r="I15419" i="40"/>
  <c r="J15418" i="40"/>
  <c r="I15418" i="40"/>
  <c r="J15417" i="40"/>
  <c r="I15417" i="40"/>
  <c r="J15416" i="40"/>
  <c r="I15416" i="40"/>
  <c r="J15415" i="40"/>
  <c r="I15415" i="40"/>
  <c r="J15414" i="40"/>
  <c r="I15414" i="40"/>
  <c r="J15413" i="40"/>
  <c r="I15413" i="40"/>
  <c r="J15412" i="40"/>
  <c r="I15412" i="40"/>
  <c r="J15411" i="40"/>
  <c r="I15411" i="40"/>
  <c r="J15410" i="40"/>
  <c r="I15410" i="40"/>
  <c r="J15409" i="40"/>
  <c r="I15409" i="40"/>
  <c r="J15408" i="40"/>
  <c r="I15408" i="40"/>
  <c r="J15407" i="40"/>
  <c r="I15407" i="40"/>
  <c r="J15406" i="40"/>
  <c r="I15406" i="40"/>
  <c r="J15405" i="40"/>
  <c r="I15405" i="40"/>
  <c r="J15404" i="40"/>
  <c r="I15404" i="40"/>
  <c r="J15403" i="40"/>
  <c r="I15403" i="40"/>
  <c r="J15402" i="40"/>
  <c r="I15402" i="40"/>
  <c r="J15401" i="40"/>
  <c r="I15401" i="40"/>
  <c r="J15400" i="40"/>
  <c r="I15400" i="40"/>
  <c r="J15399" i="40"/>
  <c r="I15399" i="40"/>
  <c r="J15398" i="40"/>
  <c r="I15398" i="40"/>
  <c r="J15397" i="40"/>
  <c r="I15397" i="40"/>
  <c r="J15396" i="40"/>
  <c r="I15396" i="40"/>
  <c r="J15395" i="40"/>
  <c r="I15395" i="40"/>
  <c r="J15394" i="40"/>
  <c r="I15394" i="40"/>
  <c r="J15393" i="40"/>
  <c r="I15393" i="40"/>
  <c r="J15392" i="40"/>
  <c r="I15392" i="40"/>
  <c r="J15391" i="40"/>
  <c r="I15391" i="40"/>
  <c r="J15390" i="40"/>
  <c r="I15390" i="40"/>
  <c r="J15389" i="40"/>
  <c r="I15389" i="40"/>
  <c r="J15388" i="40"/>
  <c r="I15388" i="40"/>
  <c r="J15387" i="40"/>
  <c r="I15387" i="40"/>
  <c r="J15386" i="40"/>
  <c r="I15386" i="40"/>
  <c r="J15385" i="40"/>
  <c r="I15385" i="40"/>
  <c r="J15384" i="40"/>
  <c r="I15384" i="40"/>
  <c r="J15383" i="40"/>
  <c r="I15383" i="40"/>
  <c r="J15382" i="40"/>
  <c r="I15382" i="40"/>
  <c r="J15381" i="40"/>
  <c r="I15381" i="40"/>
  <c r="J15380" i="40"/>
  <c r="I15380" i="40"/>
  <c r="J15379" i="40"/>
  <c r="I15379" i="40"/>
  <c r="J15378" i="40"/>
  <c r="I15378" i="40"/>
  <c r="J15377" i="40"/>
  <c r="I15377" i="40"/>
  <c r="J15376" i="40"/>
  <c r="I15376" i="40"/>
  <c r="J15375" i="40"/>
  <c r="I15375" i="40"/>
  <c r="J15374" i="40"/>
  <c r="I15374" i="40"/>
  <c r="J15373" i="40"/>
  <c r="I15373" i="40"/>
  <c r="J15372" i="40"/>
  <c r="I15372" i="40"/>
  <c r="J15371" i="40"/>
  <c r="I15371" i="40"/>
  <c r="J15370" i="40"/>
  <c r="I15370" i="40"/>
  <c r="J15369" i="40"/>
  <c r="I15369" i="40"/>
  <c r="J15368" i="40"/>
  <c r="I15368" i="40"/>
  <c r="J15367" i="40"/>
  <c r="I15367" i="40"/>
  <c r="J15366" i="40"/>
  <c r="I15366" i="40"/>
  <c r="J15365" i="40"/>
  <c r="I15365" i="40"/>
  <c r="J15364" i="40"/>
  <c r="I15364" i="40"/>
  <c r="J15363" i="40"/>
  <c r="I15363" i="40"/>
  <c r="J15362" i="40"/>
  <c r="I15362" i="40"/>
  <c r="J15361" i="40"/>
  <c r="I15361" i="40"/>
  <c r="J15360" i="40"/>
  <c r="I15360" i="40"/>
  <c r="J15359" i="40"/>
  <c r="I15359" i="40"/>
  <c r="J15358" i="40"/>
  <c r="I15358" i="40"/>
  <c r="J15357" i="40"/>
  <c r="I15357" i="40"/>
  <c r="J15356" i="40"/>
  <c r="I15356" i="40"/>
  <c r="J15355" i="40"/>
  <c r="I15355" i="40"/>
  <c r="J15354" i="40"/>
  <c r="I15354" i="40"/>
  <c r="J15353" i="40"/>
  <c r="I15353" i="40"/>
  <c r="J15352" i="40"/>
  <c r="I15352" i="40"/>
  <c r="J15351" i="40"/>
  <c r="I15351" i="40"/>
  <c r="J15350" i="40"/>
  <c r="I15350" i="40"/>
  <c r="J15349" i="40"/>
  <c r="I15349" i="40"/>
  <c r="J15348" i="40"/>
  <c r="I15348" i="40"/>
  <c r="J15347" i="40"/>
  <c r="I15347" i="40"/>
  <c r="J15346" i="40"/>
  <c r="I15346" i="40"/>
  <c r="J15345" i="40"/>
  <c r="I15345" i="40"/>
  <c r="J15344" i="40"/>
  <c r="I15344" i="40"/>
  <c r="J15343" i="40"/>
  <c r="I15343" i="40"/>
  <c r="J15342" i="40"/>
  <c r="I15342" i="40"/>
  <c r="J15341" i="40"/>
  <c r="I15341" i="40"/>
  <c r="J15340" i="40"/>
  <c r="I15340" i="40"/>
  <c r="J15339" i="40"/>
  <c r="I15339" i="40"/>
  <c r="J15338" i="40"/>
  <c r="I15338" i="40"/>
  <c r="J15337" i="40"/>
  <c r="I15337" i="40"/>
  <c r="J15336" i="40"/>
  <c r="I15336" i="40"/>
  <c r="J15335" i="40"/>
  <c r="I15335" i="40"/>
  <c r="J15334" i="40"/>
  <c r="I15334" i="40"/>
  <c r="J15333" i="40"/>
  <c r="I15333" i="40"/>
  <c r="J15332" i="40"/>
  <c r="I15332" i="40"/>
  <c r="J15331" i="40"/>
  <c r="I15331" i="40"/>
  <c r="J15330" i="40"/>
  <c r="I15330" i="40"/>
  <c r="J15329" i="40"/>
  <c r="I15329" i="40"/>
  <c r="J15328" i="40"/>
  <c r="I15328" i="40"/>
  <c r="J15327" i="40"/>
  <c r="I15327" i="40"/>
  <c r="J15326" i="40"/>
  <c r="I15326" i="40"/>
  <c r="J15325" i="40"/>
  <c r="I15325" i="40"/>
  <c r="J15324" i="40"/>
  <c r="I15324" i="40"/>
  <c r="J15323" i="40"/>
  <c r="I15323" i="40"/>
  <c r="J15322" i="40"/>
  <c r="I15322" i="40"/>
  <c r="J15321" i="40"/>
  <c r="I15321" i="40"/>
  <c r="J15320" i="40"/>
  <c r="I15320" i="40"/>
  <c r="J15319" i="40"/>
  <c r="I15319" i="40"/>
  <c r="J15318" i="40"/>
  <c r="I15318" i="40"/>
  <c r="J15317" i="40"/>
  <c r="I15317" i="40"/>
  <c r="J15316" i="40"/>
  <c r="I15316" i="40"/>
  <c r="J15315" i="40"/>
  <c r="I15315" i="40"/>
  <c r="J15314" i="40"/>
  <c r="I15314" i="40"/>
  <c r="J15313" i="40"/>
  <c r="I15313" i="40"/>
  <c r="J15312" i="40"/>
  <c r="I15312" i="40"/>
  <c r="J15311" i="40"/>
  <c r="I15311" i="40"/>
  <c r="J15310" i="40"/>
  <c r="I15310" i="40"/>
  <c r="J15309" i="40"/>
  <c r="I15309" i="40"/>
  <c r="J15308" i="40"/>
  <c r="I15308" i="40"/>
  <c r="J15307" i="40"/>
  <c r="I15307" i="40"/>
  <c r="J15306" i="40"/>
  <c r="I15306" i="40"/>
  <c r="J15305" i="40"/>
  <c r="I15305" i="40"/>
  <c r="J15304" i="40"/>
  <c r="I15304" i="40"/>
  <c r="J15303" i="40"/>
  <c r="I15303" i="40"/>
  <c r="J15302" i="40"/>
  <c r="I15302" i="40"/>
  <c r="J15301" i="40"/>
  <c r="I15301" i="40"/>
  <c r="J15300" i="40"/>
  <c r="I15300" i="40"/>
  <c r="J15299" i="40"/>
  <c r="I15299" i="40"/>
  <c r="J15298" i="40"/>
  <c r="I15298" i="40"/>
  <c r="J15297" i="40"/>
  <c r="I15297" i="40"/>
  <c r="J15296" i="40"/>
  <c r="I15296" i="40"/>
  <c r="J15295" i="40"/>
  <c r="I15295" i="40"/>
  <c r="J15294" i="40"/>
  <c r="I15294" i="40"/>
  <c r="J15293" i="40"/>
  <c r="I15293" i="40"/>
  <c r="J15292" i="40"/>
  <c r="I15292" i="40"/>
  <c r="J15291" i="40"/>
  <c r="I15291" i="40"/>
  <c r="J15290" i="40"/>
  <c r="I15290" i="40"/>
  <c r="J15289" i="40"/>
  <c r="I15289" i="40"/>
  <c r="J15288" i="40"/>
  <c r="I15288" i="40"/>
  <c r="J15287" i="40"/>
  <c r="I15287" i="40"/>
  <c r="J15286" i="40"/>
  <c r="I15286" i="40"/>
  <c r="J15285" i="40"/>
  <c r="I15285" i="40"/>
  <c r="J15284" i="40"/>
  <c r="I15284" i="40"/>
  <c r="J15283" i="40"/>
  <c r="I15283" i="40"/>
  <c r="J15282" i="40"/>
  <c r="I15282" i="40"/>
  <c r="J15281" i="40"/>
  <c r="I15281" i="40"/>
  <c r="J15280" i="40"/>
  <c r="I15280" i="40"/>
  <c r="J15279" i="40"/>
  <c r="I15279" i="40"/>
  <c r="J15278" i="40"/>
  <c r="I15278" i="40"/>
  <c r="J15277" i="40"/>
  <c r="I15277" i="40"/>
  <c r="J15276" i="40"/>
  <c r="I15276" i="40"/>
  <c r="J15275" i="40"/>
  <c r="I15275" i="40"/>
  <c r="J15274" i="40"/>
  <c r="I15274" i="40"/>
  <c r="J15273" i="40"/>
  <c r="I15273" i="40"/>
  <c r="J15272" i="40"/>
  <c r="I15272" i="40"/>
  <c r="J15271" i="40"/>
  <c r="I15271" i="40"/>
  <c r="J15270" i="40"/>
  <c r="I15270" i="40"/>
  <c r="J15269" i="40"/>
  <c r="I15269" i="40"/>
  <c r="J15268" i="40"/>
  <c r="I15268" i="40"/>
  <c r="J15267" i="40"/>
  <c r="I15267" i="40"/>
  <c r="J15266" i="40"/>
  <c r="I15266" i="40"/>
  <c r="J15265" i="40"/>
  <c r="I15265" i="40"/>
  <c r="J15264" i="40"/>
  <c r="I15264" i="40"/>
  <c r="J15263" i="40"/>
  <c r="I15263" i="40"/>
  <c r="J15262" i="40"/>
  <c r="I15262" i="40"/>
  <c r="J15261" i="40"/>
  <c r="I15261" i="40"/>
  <c r="J15260" i="40"/>
  <c r="I15260" i="40"/>
  <c r="J15259" i="40"/>
  <c r="I15259" i="40"/>
  <c r="J15258" i="40"/>
  <c r="I15258" i="40"/>
  <c r="J15257" i="40"/>
  <c r="I15257" i="40"/>
  <c r="J15256" i="40"/>
  <c r="I15256" i="40"/>
  <c r="J15255" i="40"/>
  <c r="I15255" i="40"/>
  <c r="J15254" i="40"/>
  <c r="I15254" i="40"/>
  <c r="J15253" i="40"/>
  <c r="I15253" i="40"/>
  <c r="J15252" i="40"/>
  <c r="I15252" i="40"/>
  <c r="J15251" i="40"/>
  <c r="I15251" i="40"/>
  <c r="J15250" i="40"/>
  <c r="I15250" i="40"/>
  <c r="J15249" i="40"/>
  <c r="I15249" i="40"/>
  <c r="J15248" i="40"/>
  <c r="I15248" i="40"/>
  <c r="J15247" i="40"/>
  <c r="I15247" i="40"/>
  <c r="J15246" i="40"/>
  <c r="I15246" i="40"/>
  <c r="J15245" i="40"/>
  <c r="I15245" i="40"/>
  <c r="J15244" i="40"/>
  <c r="I15244" i="40"/>
  <c r="J15243" i="40"/>
  <c r="I15243" i="40"/>
  <c r="J15242" i="40"/>
  <c r="I15242" i="40"/>
  <c r="J15241" i="40"/>
  <c r="I15241" i="40"/>
  <c r="J15240" i="40"/>
  <c r="I15240" i="40"/>
  <c r="J15239" i="40"/>
  <c r="I15239" i="40"/>
  <c r="J15238" i="40"/>
  <c r="I15238" i="40"/>
  <c r="J15237" i="40"/>
  <c r="I15237" i="40"/>
  <c r="J15236" i="40"/>
  <c r="I15236" i="40"/>
  <c r="J15235" i="40"/>
  <c r="I15235" i="40"/>
  <c r="J15234" i="40"/>
  <c r="I15234" i="40"/>
  <c r="J15233" i="40"/>
  <c r="I15233" i="40"/>
  <c r="J15232" i="40"/>
  <c r="I15232" i="40"/>
  <c r="J15231" i="40"/>
  <c r="I15231" i="40"/>
  <c r="J15230" i="40"/>
  <c r="I15230" i="40"/>
  <c r="J15229" i="40"/>
  <c r="I15229" i="40"/>
  <c r="J15228" i="40"/>
  <c r="I15228" i="40"/>
  <c r="J15227" i="40"/>
  <c r="I15227" i="40"/>
  <c r="J15226" i="40"/>
  <c r="I15226" i="40"/>
  <c r="J15225" i="40"/>
  <c r="I15225" i="40"/>
  <c r="J15224" i="40"/>
  <c r="I15224" i="40"/>
  <c r="J15223" i="40"/>
  <c r="I15223" i="40"/>
  <c r="J15222" i="40"/>
  <c r="I15222" i="40"/>
  <c r="J15221" i="40"/>
  <c r="I15221" i="40"/>
  <c r="J15220" i="40"/>
  <c r="I15220" i="40"/>
  <c r="J15219" i="40"/>
  <c r="I15219" i="40"/>
  <c r="J15218" i="40"/>
  <c r="I15218" i="40"/>
  <c r="J15217" i="40"/>
  <c r="I15217" i="40"/>
  <c r="J15216" i="40"/>
  <c r="I15216" i="40"/>
  <c r="J15215" i="40"/>
  <c r="I15215" i="40"/>
  <c r="J15214" i="40"/>
  <c r="I15214" i="40"/>
  <c r="J15213" i="40"/>
  <c r="I15213" i="40"/>
  <c r="J15212" i="40"/>
  <c r="I15212" i="40"/>
  <c r="J15211" i="40"/>
  <c r="I15211" i="40"/>
  <c r="J15210" i="40"/>
  <c r="I15210" i="40"/>
  <c r="J15209" i="40"/>
  <c r="I15209" i="40"/>
  <c r="J15208" i="40"/>
  <c r="I15208" i="40"/>
  <c r="J15207" i="40"/>
  <c r="I15207" i="40"/>
  <c r="J15206" i="40"/>
  <c r="I15206" i="40"/>
  <c r="J15205" i="40"/>
  <c r="I15205" i="40"/>
  <c r="J15204" i="40"/>
  <c r="I15204" i="40"/>
  <c r="J15203" i="40"/>
  <c r="I15203" i="40"/>
  <c r="J15202" i="40"/>
  <c r="I15202" i="40"/>
  <c r="J15201" i="40"/>
  <c r="I15201" i="40"/>
  <c r="J15200" i="40"/>
  <c r="I15200" i="40"/>
  <c r="J15199" i="40"/>
  <c r="I15199" i="40"/>
  <c r="J15198" i="40"/>
  <c r="I15198" i="40"/>
  <c r="J15197" i="40"/>
  <c r="I15197" i="40"/>
  <c r="J15196" i="40"/>
  <c r="I15196" i="40"/>
  <c r="J15195" i="40"/>
  <c r="I15195" i="40"/>
  <c r="J15194" i="40"/>
  <c r="I15194" i="40"/>
  <c r="J15193" i="40"/>
  <c r="I15193" i="40"/>
  <c r="J15192" i="40"/>
  <c r="I15192" i="40"/>
  <c r="J15191" i="40"/>
  <c r="I15191" i="40"/>
  <c r="J15190" i="40"/>
  <c r="I15190" i="40"/>
  <c r="J15189" i="40"/>
  <c r="I15189" i="40"/>
  <c r="J15188" i="40"/>
  <c r="I15188" i="40"/>
  <c r="J15187" i="40"/>
  <c r="I15187" i="40"/>
  <c r="J15186" i="40"/>
  <c r="I15186" i="40"/>
  <c r="J15185" i="40"/>
  <c r="I15185" i="40"/>
  <c r="J15184" i="40"/>
  <c r="I15184" i="40"/>
  <c r="J15183" i="40"/>
  <c r="I15183" i="40"/>
  <c r="J15182" i="40"/>
  <c r="I15182" i="40"/>
  <c r="J15181" i="40"/>
  <c r="I15181" i="40"/>
  <c r="J15180" i="40"/>
  <c r="I15180" i="40"/>
  <c r="J15179" i="40"/>
  <c r="I15179" i="40"/>
  <c r="J15178" i="40"/>
  <c r="I15178" i="40"/>
  <c r="J15177" i="40"/>
  <c r="I15177" i="40"/>
  <c r="J15176" i="40"/>
  <c r="I15176" i="40"/>
  <c r="J15175" i="40"/>
  <c r="I15175" i="40"/>
  <c r="J15174" i="40"/>
  <c r="I15174" i="40"/>
  <c r="J15173" i="40"/>
  <c r="I15173" i="40"/>
  <c r="J15172" i="40"/>
  <c r="I15172" i="40"/>
  <c r="J15171" i="40"/>
  <c r="I15171" i="40"/>
  <c r="J15170" i="40"/>
  <c r="I15170" i="40"/>
  <c r="J15169" i="40"/>
  <c r="I15169" i="40"/>
  <c r="J15168" i="40"/>
  <c r="I15168" i="40"/>
  <c r="J15167" i="40"/>
  <c r="I15167" i="40"/>
  <c r="J15166" i="40"/>
  <c r="I15166" i="40"/>
  <c r="J15165" i="40"/>
  <c r="I15165" i="40"/>
  <c r="J15164" i="40"/>
  <c r="I15164" i="40"/>
  <c r="J15163" i="40"/>
  <c r="I15163" i="40"/>
  <c r="J15162" i="40"/>
  <c r="I15162" i="40"/>
  <c r="J15161" i="40"/>
  <c r="I15161" i="40"/>
  <c r="J15160" i="40"/>
  <c r="I15160" i="40"/>
  <c r="J15159" i="40"/>
  <c r="I15159" i="40"/>
  <c r="J15158" i="40"/>
  <c r="I15158" i="40"/>
  <c r="J15157" i="40"/>
  <c r="I15157" i="40"/>
  <c r="J15156" i="40"/>
  <c r="I15156" i="40"/>
  <c r="J15155" i="40"/>
  <c r="I15155" i="40"/>
  <c r="J15154" i="40"/>
  <c r="I15154" i="40"/>
  <c r="J15153" i="40"/>
  <c r="I15153" i="40"/>
  <c r="J15152" i="40"/>
  <c r="I15152" i="40"/>
  <c r="J15151" i="40"/>
  <c r="I15151" i="40"/>
  <c r="J15150" i="40"/>
  <c r="I15150" i="40"/>
  <c r="J15149" i="40"/>
  <c r="I15149" i="40"/>
  <c r="J15148" i="40"/>
  <c r="I15148" i="40"/>
  <c r="J15147" i="40"/>
  <c r="I15147" i="40"/>
  <c r="J15146" i="40"/>
  <c r="I15146" i="40"/>
  <c r="J15145" i="40"/>
  <c r="I15145" i="40"/>
  <c r="J15144" i="40"/>
  <c r="I15144" i="40"/>
  <c r="J15143" i="40"/>
  <c r="I15143" i="40"/>
  <c r="J15142" i="40"/>
  <c r="I15142" i="40"/>
  <c r="J15141" i="40"/>
  <c r="I15141" i="40"/>
  <c r="J15140" i="40"/>
  <c r="I15140" i="40"/>
  <c r="J15139" i="40"/>
  <c r="I15139" i="40"/>
  <c r="J15138" i="40"/>
  <c r="I15138" i="40"/>
  <c r="J15137" i="40"/>
  <c r="I15137" i="40"/>
  <c r="J15136" i="40"/>
  <c r="I15136" i="40"/>
  <c r="J15135" i="40"/>
  <c r="I15135" i="40"/>
  <c r="J15134" i="40"/>
  <c r="I15134" i="40"/>
  <c r="J15133" i="40"/>
  <c r="I15133" i="40"/>
  <c r="J15132" i="40"/>
  <c r="I15132" i="40"/>
  <c r="J15131" i="40"/>
  <c r="I15131" i="40"/>
  <c r="J15130" i="40"/>
  <c r="I15130" i="40"/>
  <c r="J15129" i="40"/>
  <c r="I15129" i="40"/>
  <c r="J15128" i="40"/>
  <c r="I15128" i="40"/>
  <c r="J15127" i="40"/>
  <c r="I15127" i="40"/>
  <c r="J15126" i="40"/>
  <c r="I15126" i="40"/>
  <c r="J15125" i="40"/>
  <c r="I15125" i="40"/>
  <c r="J15124" i="40"/>
  <c r="I15124" i="40"/>
  <c r="J15123" i="40"/>
  <c r="I15123" i="40"/>
  <c r="J15122" i="40"/>
  <c r="I15122" i="40"/>
  <c r="J15121" i="40"/>
  <c r="I15121" i="40"/>
  <c r="J15120" i="40"/>
  <c r="I15120" i="40"/>
  <c r="J15119" i="40"/>
  <c r="I15119" i="40"/>
  <c r="J15118" i="40"/>
  <c r="I15118" i="40"/>
  <c r="J15117" i="40"/>
  <c r="I15117" i="40"/>
  <c r="J15116" i="40"/>
  <c r="I15116" i="40"/>
  <c r="J15115" i="40"/>
  <c r="I15115" i="40"/>
  <c r="J15114" i="40"/>
  <c r="I15114" i="40"/>
  <c r="J15113" i="40"/>
  <c r="I15113" i="40"/>
  <c r="J15112" i="40"/>
  <c r="I15112" i="40"/>
  <c r="J15111" i="40"/>
  <c r="I15111" i="40"/>
  <c r="J15110" i="40"/>
  <c r="I15110" i="40"/>
  <c r="J15109" i="40"/>
  <c r="I15109" i="40"/>
  <c r="J15108" i="40"/>
  <c r="I15108" i="40"/>
  <c r="J15107" i="40"/>
  <c r="I15107" i="40"/>
  <c r="J15106" i="40"/>
  <c r="I15106" i="40"/>
  <c r="J15105" i="40"/>
  <c r="I15105" i="40"/>
  <c r="J15104" i="40"/>
  <c r="I15104" i="40"/>
  <c r="J15103" i="40"/>
  <c r="I15103" i="40"/>
  <c r="J15102" i="40"/>
  <c r="I15102" i="40"/>
  <c r="J15101" i="40"/>
  <c r="I15101" i="40"/>
  <c r="J15100" i="40"/>
  <c r="I15100" i="40"/>
  <c r="J15099" i="40"/>
  <c r="I15099" i="40"/>
  <c r="J15098" i="40"/>
  <c r="I15098" i="40"/>
  <c r="J15097" i="40"/>
  <c r="I15097" i="40"/>
  <c r="J15096" i="40"/>
  <c r="I15096" i="40"/>
  <c r="J15095" i="40"/>
  <c r="I15095" i="40"/>
  <c r="J15094" i="40"/>
  <c r="I15094" i="40"/>
  <c r="J15093" i="40"/>
  <c r="I15093" i="40"/>
  <c r="J15092" i="40"/>
  <c r="I15092" i="40"/>
  <c r="J15091" i="40"/>
  <c r="I15091" i="40"/>
  <c r="J15090" i="40"/>
  <c r="I15090" i="40"/>
  <c r="J15089" i="40"/>
  <c r="I15089" i="40"/>
  <c r="J15088" i="40"/>
  <c r="I15088" i="40"/>
  <c r="J15087" i="40"/>
  <c r="I15087" i="40"/>
  <c r="J15086" i="40"/>
  <c r="I15086" i="40"/>
  <c r="J15085" i="40"/>
  <c r="I15085" i="40"/>
  <c r="J15084" i="40"/>
  <c r="I15084" i="40"/>
  <c r="J15083" i="40"/>
  <c r="I15083" i="40"/>
  <c r="J15082" i="40"/>
  <c r="I15082" i="40"/>
  <c r="J15081" i="40"/>
  <c r="I15081" i="40"/>
  <c r="J15080" i="40"/>
  <c r="I15080" i="40"/>
  <c r="J15079" i="40"/>
  <c r="I15079" i="40"/>
  <c r="J15078" i="40"/>
  <c r="I15078" i="40"/>
  <c r="J15077" i="40"/>
  <c r="I15077" i="40"/>
  <c r="J15076" i="40"/>
  <c r="I15076" i="40"/>
  <c r="J15075" i="40"/>
  <c r="I15075" i="40"/>
  <c r="J15074" i="40"/>
  <c r="I15074" i="40"/>
  <c r="J15073" i="40"/>
  <c r="I15073" i="40"/>
  <c r="J15072" i="40"/>
  <c r="I15072" i="40"/>
  <c r="J15071" i="40"/>
  <c r="I15071" i="40"/>
  <c r="J15070" i="40"/>
  <c r="I15070" i="40"/>
  <c r="J15069" i="40"/>
  <c r="I15069" i="40"/>
  <c r="J15068" i="40"/>
  <c r="I15068" i="40"/>
  <c r="J15067" i="40"/>
  <c r="I15067" i="40"/>
  <c r="J15066" i="40"/>
  <c r="I15066" i="40"/>
  <c r="J15065" i="40"/>
  <c r="I15065" i="40"/>
  <c r="J15064" i="40"/>
  <c r="I15064" i="40"/>
  <c r="J15063" i="40"/>
  <c r="I15063" i="40"/>
  <c r="J15062" i="40"/>
  <c r="I15062" i="40"/>
  <c r="J15061" i="40"/>
  <c r="I15061" i="40"/>
  <c r="J15060" i="40"/>
  <c r="I15060" i="40"/>
  <c r="J15059" i="40"/>
  <c r="I15059" i="40"/>
  <c r="J15058" i="40"/>
  <c r="I15058" i="40"/>
  <c r="J15057" i="40"/>
  <c r="I15057" i="40"/>
  <c r="J15056" i="40"/>
  <c r="I15056" i="40"/>
  <c r="J15055" i="40"/>
  <c r="I15055" i="40"/>
  <c r="J15054" i="40"/>
  <c r="I15054" i="40"/>
  <c r="J15053" i="40"/>
  <c r="I15053" i="40"/>
  <c r="J15052" i="40"/>
  <c r="I15052" i="40"/>
  <c r="J15051" i="40"/>
  <c r="I15051" i="40"/>
  <c r="J15050" i="40"/>
  <c r="I15050" i="40"/>
  <c r="J15049" i="40"/>
  <c r="I15049" i="40"/>
  <c r="J15048" i="40"/>
  <c r="I15048" i="40"/>
  <c r="J15047" i="40"/>
  <c r="I15047" i="40"/>
  <c r="J15046" i="40"/>
  <c r="I15046" i="40"/>
  <c r="J15045" i="40"/>
  <c r="I15045" i="40"/>
  <c r="J15044" i="40"/>
  <c r="I15044" i="40"/>
  <c r="J15043" i="40"/>
  <c r="I15043" i="40"/>
  <c r="J15042" i="40"/>
  <c r="I15042" i="40"/>
  <c r="J15041" i="40"/>
  <c r="I15041" i="40"/>
  <c r="J15040" i="40"/>
  <c r="I15040" i="40"/>
  <c r="J15039" i="40"/>
  <c r="I15039" i="40"/>
  <c r="J15038" i="40"/>
  <c r="I15038" i="40"/>
  <c r="J15037" i="40"/>
  <c r="I15037" i="40"/>
  <c r="J15036" i="40"/>
  <c r="I15036" i="40"/>
  <c r="J15035" i="40"/>
  <c r="I15035" i="40"/>
  <c r="J15034" i="40"/>
  <c r="I15034" i="40"/>
  <c r="J15033" i="40"/>
  <c r="I15033" i="40"/>
  <c r="J15032" i="40"/>
  <c r="I15032" i="40"/>
  <c r="J15031" i="40"/>
  <c r="I15031" i="40"/>
  <c r="J15030" i="40"/>
  <c r="I15030" i="40"/>
  <c r="J15029" i="40"/>
  <c r="I15029" i="40"/>
  <c r="J15028" i="40"/>
  <c r="I15028" i="40"/>
  <c r="J15027" i="40"/>
  <c r="I15027" i="40"/>
  <c r="J15026" i="40"/>
  <c r="I15026" i="40"/>
  <c r="J15025" i="40"/>
  <c r="I15025" i="40"/>
  <c r="J15024" i="40"/>
  <c r="I15024" i="40"/>
  <c r="J15023" i="40"/>
  <c r="I15023" i="40"/>
  <c r="J15022" i="40"/>
  <c r="I15022" i="40"/>
  <c r="J15021" i="40"/>
  <c r="I15021" i="40"/>
  <c r="J15020" i="40"/>
  <c r="I15020" i="40"/>
  <c r="J15019" i="40"/>
  <c r="I15019" i="40"/>
  <c r="J15018" i="40"/>
  <c r="I15018" i="40"/>
  <c r="J15017" i="40"/>
  <c r="I15017" i="40"/>
  <c r="J15016" i="40"/>
  <c r="I15016" i="40"/>
  <c r="J15015" i="40"/>
  <c r="I15015" i="40"/>
  <c r="J15014" i="40"/>
  <c r="I15014" i="40"/>
  <c r="J15013" i="40"/>
  <c r="I15013" i="40"/>
  <c r="J15012" i="40"/>
  <c r="I15012" i="40"/>
  <c r="J15011" i="40"/>
  <c r="I15011" i="40"/>
  <c r="J15010" i="40"/>
  <c r="I15010" i="40"/>
  <c r="J15009" i="40"/>
  <c r="I15009" i="40"/>
  <c r="J15008" i="40"/>
  <c r="I15008" i="40"/>
  <c r="J15007" i="40"/>
  <c r="I15007" i="40"/>
  <c r="J15006" i="40"/>
  <c r="I15006" i="40"/>
  <c r="J15005" i="40"/>
  <c r="I15005" i="40"/>
  <c r="J15004" i="40"/>
  <c r="I15004" i="40"/>
  <c r="J15003" i="40"/>
  <c r="I15003" i="40"/>
  <c r="J15002" i="40"/>
  <c r="I15002" i="40"/>
  <c r="J15001" i="40"/>
  <c r="I15001" i="40"/>
  <c r="J15000" i="40"/>
  <c r="I15000" i="40"/>
  <c r="J14999" i="40"/>
  <c r="I14999" i="40"/>
  <c r="J14998" i="40"/>
  <c r="I14998" i="40"/>
  <c r="J14997" i="40"/>
  <c r="I14997" i="40"/>
  <c r="J14996" i="40"/>
  <c r="I14996" i="40"/>
  <c r="J14995" i="40"/>
  <c r="I14995" i="40"/>
  <c r="J14994" i="40"/>
  <c r="I14994" i="40"/>
  <c r="J14993" i="40"/>
  <c r="I14993" i="40"/>
  <c r="J14992" i="40"/>
  <c r="I14992" i="40"/>
  <c r="J14991" i="40"/>
  <c r="I14991" i="40"/>
  <c r="J14990" i="40"/>
  <c r="I14990" i="40"/>
  <c r="J14989" i="40"/>
  <c r="I14989" i="40"/>
  <c r="J14988" i="40"/>
  <c r="I14988" i="40"/>
  <c r="J14987" i="40"/>
  <c r="I14987" i="40"/>
  <c r="J14986" i="40"/>
  <c r="I14986" i="40"/>
  <c r="J14985" i="40"/>
  <c r="I14985" i="40"/>
  <c r="J14984" i="40"/>
  <c r="I14984" i="40"/>
  <c r="J14983" i="40"/>
  <c r="I14983" i="40"/>
  <c r="J14982" i="40"/>
  <c r="I14982" i="40"/>
  <c r="J14981" i="40"/>
  <c r="I14981" i="40"/>
  <c r="J14980" i="40"/>
  <c r="I14980" i="40"/>
  <c r="J14979" i="40"/>
  <c r="I14979" i="40"/>
  <c r="J14978" i="40"/>
  <c r="I14978" i="40"/>
  <c r="J14977" i="40"/>
  <c r="I14977" i="40"/>
  <c r="J14976" i="40"/>
  <c r="I14976" i="40"/>
  <c r="J14975" i="40"/>
  <c r="I14975" i="40"/>
  <c r="J14974" i="40"/>
  <c r="I14974" i="40"/>
  <c r="J14973" i="40"/>
  <c r="I14973" i="40"/>
  <c r="J14972" i="40"/>
  <c r="I14972" i="40"/>
  <c r="J14971" i="40"/>
  <c r="I14971" i="40"/>
  <c r="J14970" i="40"/>
  <c r="I14970" i="40"/>
  <c r="J14969" i="40"/>
  <c r="I14969" i="40"/>
  <c r="J14968" i="40"/>
  <c r="I14968" i="40"/>
  <c r="J14967" i="40"/>
  <c r="I14967" i="40"/>
  <c r="J14966" i="40"/>
  <c r="I14966" i="40"/>
  <c r="J14965" i="40"/>
  <c r="I14965" i="40"/>
  <c r="J14964" i="40"/>
  <c r="I14964" i="40"/>
  <c r="J14963" i="40"/>
  <c r="I14963" i="40"/>
  <c r="J14962" i="40"/>
  <c r="I14962" i="40"/>
  <c r="J14961" i="40"/>
  <c r="I14961" i="40"/>
  <c r="J14960" i="40"/>
  <c r="I14960" i="40"/>
  <c r="J14959" i="40"/>
  <c r="I14959" i="40"/>
  <c r="J14958" i="40"/>
  <c r="I14958" i="40"/>
  <c r="J14957" i="40"/>
  <c r="I14957" i="40"/>
  <c r="J14956" i="40"/>
  <c r="I14956" i="40"/>
  <c r="J14955" i="40"/>
  <c r="I14955" i="40"/>
  <c r="J14954" i="40"/>
  <c r="I14954" i="40"/>
  <c r="J14953" i="40"/>
  <c r="I14953" i="40"/>
  <c r="J14952" i="40"/>
  <c r="I14952" i="40"/>
  <c r="J14951" i="40"/>
  <c r="I14951" i="40"/>
  <c r="J14950" i="40"/>
  <c r="I14950" i="40"/>
  <c r="J14949" i="40"/>
  <c r="I14949" i="40"/>
  <c r="J14948" i="40"/>
  <c r="I14948" i="40"/>
  <c r="J14947" i="40"/>
  <c r="I14947" i="40"/>
  <c r="J14946" i="40"/>
  <c r="I14946" i="40"/>
  <c r="J14945" i="40"/>
  <c r="I14945" i="40"/>
  <c r="J14944" i="40"/>
  <c r="I14944" i="40"/>
  <c r="J14943" i="40"/>
  <c r="I14943" i="40"/>
  <c r="J14942" i="40"/>
  <c r="I14942" i="40"/>
  <c r="J14941" i="40"/>
  <c r="I14941" i="40"/>
  <c r="J14940" i="40"/>
  <c r="I14940" i="40"/>
  <c r="J14939" i="40"/>
  <c r="I14939" i="40"/>
  <c r="J14938" i="40"/>
  <c r="I14938" i="40"/>
  <c r="J14937" i="40"/>
  <c r="I14937" i="40"/>
  <c r="J14936" i="40"/>
  <c r="I14936" i="40"/>
  <c r="J14935" i="40"/>
  <c r="I14935" i="40"/>
  <c r="J14934" i="40"/>
  <c r="I14934" i="40"/>
  <c r="J14933" i="40"/>
  <c r="I14933" i="40"/>
  <c r="J14932" i="40"/>
  <c r="I14932" i="40"/>
  <c r="J14931" i="40"/>
  <c r="I14931" i="40"/>
  <c r="J14930" i="40"/>
  <c r="I14930" i="40"/>
  <c r="J14929" i="40"/>
  <c r="I14929" i="40"/>
  <c r="J14928" i="40"/>
  <c r="I14928" i="40"/>
  <c r="J14927" i="40"/>
  <c r="I14927" i="40"/>
  <c r="J14926" i="40"/>
  <c r="I14926" i="40"/>
  <c r="J14925" i="40"/>
  <c r="I14925" i="40"/>
  <c r="J14924" i="40"/>
  <c r="I14924" i="40"/>
  <c r="J14923" i="40"/>
  <c r="I14923" i="40"/>
  <c r="J14922" i="40"/>
  <c r="I14922" i="40"/>
  <c r="J14921" i="40"/>
  <c r="I14921" i="40"/>
  <c r="J14920" i="40"/>
  <c r="I14920" i="40"/>
  <c r="J14919" i="40"/>
  <c r="I14919" i="40"/>
  <c r="J14918" i="40"/>
  <c r="I14918" i="40"/>
  <c r="J14917" i="40"/>
  <c r="I14917" i="40"/>
  <c r="J14916" i="40"/>
  <c r="I14916" i="40"/>
  <c r="J14915" i="40"/>
  <c r="I14915" i="40"/>
  <c r="J14914" i="40"/>
  <c r="I14914" i="40"/>
  <c r="J14913" i="40"/>
  <c r="I14913" i="40"/>
  <c r="J14912" i="40"/>
  <c r="I14912" i="40"/>
  <c r="J14911" i="40"/>
  <c r="I14911" i="40"/>
  <c r="J14910" i="40"/>
  <c r="I14910" i="40"/>
  <c r="J14909" i="40"/>
  <c r="I14909" i="40"/>
  <c r="J14908" i="40"/>
  <c r="I14908" i="40"/>
  <c r="J14907" i="40"/>
  <c r="I14907" i="40"/>
  <c r="J14906" i="40"/>
  <c r="I14906" i="40"/>
  <c r="J14905" i="40"/>
  <c r="I14905" i="40"/>
  <c r="J14904" i="40"/>
  <c r="I14904" i="40"/>
  <c r="J14903" i="40"/>
  <c r="I14903" i="40"/>
  <c r="J14902" i="40"/>
  <c r="I14902" i="40"/>
  <c r="J14901" i="40"/>
  <c r="I14901" i="40"/>
  <c r="J14900" i="40"/>
  <c r="I14900" i="40"/>
  <c r="J14899" i="40"/>
  <c r="I14899" i="40"/>
  <c r="J14898" i="40"/>
  <c r="I14898" i="40"/>
  <c r="J14897" i="40"/>
  <c r="I14897" i="40"/>
  <c r="J14896" i="40"/>
  <c r="I14896" i="40"/>
  <c r="J14895" i="40"/>
  <c r="I14895" i="40"/>
  <c r="J14894" i="40"/>
  <c r="I14894" i="40"/>
  <c r="J14893" i="40"/>
  <c r="I14893" i="40"/>
  <c r="J14892" i="40"/>
  <c r="I14892" i="40"/>
  <c r="J14891" i="40"/>
  <c r="I14891" i="40"/>
  <c r="J14890" i="40"/>
  <c r="I14890" i="40"/>
  <c r="J14889" i="40"/>
  <c r="I14889" i="40"/>
  <c r="J14888" i="40"/>
  <c r="I14888" i="40"/>
  <c r="J14887" i="40"/>
  <c r="I14887" i="40"/>
  <c r="J14886" i="40"/>
  <c r="I14886" i="40"/>
  <c r="J14885" i="40"/>
  <c r="I14885" i="40"/>
  <c r="J14884" i="40"/>
  <c r="I14884" i="40"/>
  <c r="J14883" i="40"/>
  <c r="I14883" i="40"/>
  <c r="J14882" i="40"/>
  <c r="I14882" i="40"/>
  <c r="J14881" i="40"/>
  <c r="I14881" i="40"/>
  <c r="J14880" i="40"/>
  <c r="I14880" i="40"/>
  <c r="J14879" i="40"/>
  <c r="I14879" i="40"/>
  <c r="J14878" i="40"/>
  <c r="I14878" i="40"/>
  <c r="J14877" i="40"/>
  <c r="I14877" i="40"/>
  <c r="J14876" i="40"/>
  <c r="I14876" i="40"/>
  <c r="J14875" i="40"/>
  <c r="I14875" i="40"/>
  <c r="J14874" i="40"/>
  <c r="I14874" i="40"/>
  <c r="J14873" i="40"/>
  <c r="I14873" i="40"/>
  <c r="J14872" i="40"/>
  <c r="I14872" i="40"/>
  <c r="J14871" i="40"/>
  <c r="I14871" i="40"/>
  <c r="J14870" i="40"/>
  <c r="I14870" i="40"/>
  <c r="J14869" i="40"/>
  <c r="I14869" i="40"/>
  <c r="J14868" i="40"/>
  <c r="I14868" i="40"/>
  <c r="J14867" i="40"/>
  <c r="I14867" i="40"/>
  <c r="J14866" i="40"/>
  <c r="I14866" i="40"/>
  <c r="J14865" i="40"/>
  <c r="I14865" i="40"/>
  <c r="J14864" i="40"/>
  <c r="I14864" i="40"/>
  <c r="J14863" i="40"/>
  <c r="I14863" i="40"/>
  <c r="J14862" i="40"/>
  <c r="I14862" i="40"/>
  <c r="J14861" i="40"/>
  <c r="I14861" i="40"/>
  <c r="J14860" i="40"/>
  <c r="I14860" i="40"/>
  <c r="J14859" i="40"/>
  <c r="I14859" i="40"/>
  <c r="J14858" i="40"/>
  <c r="I14858" i="40"/>
  <c r="J14857" i="40"/>
  <c r="I14857" i="40"/>
  <c r="J14856" i="40"/>
  <c r="I14856" i="40"/>
  <c r="J14855" i="40"/>
  <c r="I14855" i="40"/>
  <c r="J14854" i="40"/>
  <c r="I14854" i="40"/>
  <c r="J14853" i="40"/>
  <c r="I14853" i="40"/>
  <c r="J14852" i="40"/>
  <c r="I14852" i="40"/>
  <c r="J14851" i="40"/>
  <c r="I14851" i="40"/>
  <c r="J14850" i="40"/>
  <c r="I14850" i="40"/>
  <c r="J14849" i="40"/>
  <c r="I14849" i="40"/>
  <c r="J14848" i="40"/>
  <c r="I14848" i="40"/>
  <c r="J14847" i="40"/>
  <c r="I14847" i="40"/>
  <c r="J14846" i="40"/>
  <c r="I14846" i="40"/>
  <c r="J14845" i="40"/>
  <c r="I14845" i="40"/>
  <c r="J14844" i="40"/>
  <c r="I14844" i="40"/>
  <c r="J14843" i="40"/>
  <c r="I14843" i="40"/>
  <c r="J14842" i="40"/>
  <c r="I14842" i="40"/>
  <c r="J14841" i="40"/>
  <c r="I14841" i="40"/>
  <c r="J14840" i="40"/>
  <c r="I14840" i="40"/>
  <c r="J14839" i="40"/>
  <c r="I14839" i="40"/>
  <c r="J14838" i="40"/>
  <c r="I14838" i="40"/>
  <c r="J14837" i="40"/>
  <c r="I14837" i="40"/>
  <c r="J14836" i="40"/>
  <c r="I14836" i="40"/>
  <c r="J14835" i="40"/>
  <c r="I14835" i="40"/>
  <c r="J14834" i="40"/>
  <c r="I14834" i="40"/>
  <c r="J14833" i="40"/>
  <c r="I14833" i="40"/>
  <c r="J14832" i="40"/>
  <c r="I14832" i="40"/>
  <c r="J14831" i="40"/>
  <c r="I14831" i="40"/>
  <c r="J14830" i="40"/>
  <c r="I14830" i="40"/>
  <c r="J14829" i="40"/>
  <c r="I14829" i="40"/>
  <c r="J14828" i="40"/>
  <c r="I14828" i="40"/>
  <c r="J14827" i="40"/>
  <c r="I14827" i="40"/>
  <c r="J14826" i="40"/>
  <c r="I14826" i="40"/>
  <c r="J14825" i="40"/>
  <c r="I14825" i="40"/>
  <c r="J14824" i="40"/>
  <c r="I14824" i="40"/>
  <c r="J14823" i="40"/>
  <c r="I14823" i="40"/>
  <c r="J14822" i="40"/>
  <c r="I14822" i="40"/>
  <c r="J14821" i="40"/>
  <c r="I14821" i="40"/>
  <c r="J14820" i="40"/>
  <c r="I14820" i="40"/>
  <c r="J14819" i="40"/>
  <c r="I14819" i="40"/>
  <c r="J14818" i="40"/>
  <c r="I14818" i="40"/>
  <c r="J14817" i="40"/>
  <c r="I14817" i="40"/>
  <c r="J14816" i="40"/>
  <c r="I14816" i="40"/>
  <c r="J14815" i="40"/>
  <c r="I14815" i="40"/>
  <c r="J14814" i="40"/>
  <c r="I14814" i="40"/>
  <c r="J14813" i="40"/>
  <c r="I14813" i="40"/>
  <c r="J14812" i="40"/>
  <c r="I14812" i="40"/>
  <c r="J14811" i="40"/>
  <c r="I14811" i="40"/>
  <c r="J14810" i="40"/>
  <c r="I14810" i="40"/>
  <c r="J14809" i="40"/>
  <c r="I14809" i="40"/>
  <c r="J14808" i="40"/>
  <c r="I14808" i="40"/>
  <c r="J14807" i="40"/>
  <c r="I14807" i="40"/>
  <c r="J14806" i="40"/>
  <c r="I14806" i="40"/>
  <c r="J14805" i="40"/>
  <c r="I14805" i="40"/>
  <c r="J14804" i="40"/>
  <c r="I14804" i="40"/>
  <c r="J14803" i="40"/>
  <c r="I14803" i="40"/>
  <c r="J14802" i="40"/>
  <c r="I14802" i="40"/>
  <c r="J14801" i="40"/>
  <c r="I14801" i="40"/>
  <c r="J14800" i="40"/>
  <c r="I14800" i="40"/>
  <c r="J14799" i="40"/>
  <c r="I14799" i="40"/>
  <c r="J14798" i="40"/>
  <c r="I14798" i="40"/>
  <c r="J14797" i="40"/>
  <c r="I14797" i="40"/>
  <c r="J14796" i="40"/>
  <c r="I14796" i="40"/>
  <c r="J14795" i="40"/>
  <c r="I14795" i="40"/>
  <c r="J14794" i="40"/>
  <c r="I14794" i="40"/>
  <c r="J14793" i="40"/>
  <c r="I14793" i="40"/>
  <c r="J14792" i="40"/>
  <c r="I14792" i="40"/>
  <c r="J14791" i="40"/>
  <c r="I14791" i="40"/>
  <c r="J14790" i="40"/>
  <c r="I14790" i="40"/>
  <c r="J14789" i="40"/>
  <c r="I14789" i="40"/>
  <c r="J14788" i="40"/>
  <c r="I14788" i="40"/>
  <c r="J14787" i="40"/>
  <c r="I14787" i="40"/>
  <c r="J14786" i="40"/>
  <c r="I14786" i="40"/>
  <c r="J14785" i="40"/>
  <c r="I14785" i="40"/>
  <c r="J14784" i="40"/>
  <c r="I14784" i="40"/>
  <c r="J14783" i="40"/>
  <c r="I14783" i="40"/>
  <c r="J14782" i="40"/>
  <c r="I14782" i="40"/>
  <c r="J14781" i="40"/>
  <c r="I14781" i="40"/>
  <c r="J14780" i="40"/>
  <c r="I14780" i="40"/>
  <c r="J14779" i="40"/>
  <c r="I14779" i="40"/>
  <c r="J14778" i="40"/>
  <c r="I14778" i="40"/>
  <c r="J14777" i="40"/>
  <c r="I14777" i="40"/>
  <c r="J14776" i="40"/>
  <c r="I14776" i="40"/>
  <c r="J14775" i="40"/>
  <c r="I14775" i="40"/>
  <c r="J14774" i="40"/>
  <c r="I14774" i="40"/>
  <c r="J14773" i="40"/>
  <c r="I14773" i="40"/>
  <c r="J14772" i="40"/>
  <c r="I14772" i="40"/>
  <c r="J14771" i="40"/>
  <c r="I14771" i="40"/>
  <c r="J14770" i="40"/>
  <c r="I14770" i="40"/>
  <c r="J14769" i="40"/>
  <c r="I14769" i="40"/>
  <c r="J14768" i="40"/>
  <c r="I14768" i="40"/>
  <c r="J14767" i="40"/>
  <c r="I14767" i="40"/>
  <c r="J14766" i="40"/>
  <c r="I14766" i="40"/>
  <c r="J14765" i="40"/>
  <c r="I14765" i="40"/>
  <c r="J14764" i="40"/>
  <c r="I14764" i="40"/>
  <c r="J14763" i="40"/>
  <c r="I14763" i="40"/>
  <c r="J14762" i="40"/>
  <c r="I14762" i="40"/>
  <c r="J14761" i="40"/>
  <c r="I14761" i="40"/>
  <c r="J14760" i="40"/>
  <c r="I14760" i="40"/>
  <c r="J14759" i="40"/>
  <c r="I14759" i="40"/>
  <c r="J14758" i="40"/>
  <c r="I14758" i="40"/>
  <c r="J14757" i="40"/>
  <c r="I14757" i="40"/>
  <c r="J14756" i="40"/>
  <c r="I14756" i="40"/>
  <c r="J14755" i="40"/>
  <c r="I14755" i="40"/>
  <c r="J14754" i="40"/>
  <c r="I14754" i="40"/>
  <c r="J14753" i="40"/>
  <c r="I14753" i="40"/>
  <c r="J14752" i="40"/>
  <c r="I14752" i="40"/>
  <c r="J14751" i="40"/>
  <c r="I14751" i="40"/>
  <c r="J14750" i="40"/>
  <c r="I14750" i="40"/>
  <c r="J14749" i="40"/>
  <c r="I14749" i="40"/>
  <c r="J14748" i="40"/>
  <c r="I14748" i="40"/>
  <c r="J14747" i="40"/>
  <c r="I14747" i="40"/>
  <c r="J14746" i="40"/>
  <c r="I14746" i="40"/>
  <c r="J14745" i="40"/>
  <c r="I14745" i="40"/>
  <c r="J14744" i="40"/>
  <c r="I14744" i="40"/>
  <c r="J14743" i="40"/>
  <c r="I14743" i="40"/>
  <c r="J14742" i="40"/>
  <c r="I14742" i="40"/>
  <c r="J14741" i="40"/>
  <c r="I14741" i="40"/>
  <c r="J14740" i="40"/>
  <c r="I14740" i="40"/>
  <c r="J14739" i="40"/>
  <c r="I14739" i="40"/>
  <c r="J14738" i="40"/>
  <c r="I14738" i="40"/>
  <c r="J14737" i="40"/>
  <c r="I14737" i="40"/>
  <c r="J14736" i="40"/>
  <c r="I14736" i="40"/>
  <c r="J14735" i="40"/>
  <c r="I14735" i="40"/>
  <c r="J14734" i="40"/>
  <c r="I14734" i="40"/>
  <c r="J14733" i="40"/>
  <c r="I14733" i="40"/>
  <c r="J14732" i="40"/>
  <c r="I14732" i="40"/>
  <c r="J14731" i="40"/>
  <c r="I14731" i="40"/>
  <c r="J14730" i="40"/>
  <c r="I14730" i="40"/>
  <c r="J14729" i="40"/>
  <c r="I14729" i="40"/>
  <c r="J14728" i="40"/>
  <c r="I14728" i="40"/>
  <c r="J14727" i="40"/>
  <c r="I14727" i="40"/>
  <c r="J14726" i="40"/>
  <c r="I14726" i="40"/>
  <c r="J14725" i="40"/>
  <c r="I14725" i="40"/>
  <c r="J14724" i="40"/>
  <c r="I14724" i="40"/>
  <c r="J14723" i="40"/>
  <c r="I14723" i="40"/>
  <c r="J14722" i="40"/>
  <c r="I14722" i="40"/>
  <c r="J14721" i="40"/>
  <c r="I14721" i="40"/>
  <c r="J14720" i="40"/>
  <c r="I14720" i="40"/>
  <c r="J14719" i="40"/>
  <c r="I14719" i="40"/>
  <c r="J14718" i="40"/>
  <c r="I14718" i="40"/>
  <c r="J14717" i="40"/>
  <c r="I14717" i="40"/>
  <c r="J14716" i="40"/>
  <c r="I14716" i="40"/>
  <c r="J14715" i="40"/>
  <c r="I14715" i="40"/>
  <c r="J14714" i="40"/>
  <c r="I14714" i="40"/>
  <c r="J14713" i="40"/>
  <c r="I14713" i="40"/>
  <c r="J14712" i="40"/>
  <c r="I14712" i="40"/>
  <c r="J14711" i="40"/>
  <c r="I14711" i="40"/>
  <c r="J14710" i="40"/>
  <c r="I14710" i="40"/>
  <c r="J14709" i="40"/>
  <c r="I14709" i="40"/>
  <c r="J14708" i="40"/>
  <c r="I14708" i="40"/>
  <c r="J14707" i="40"/>
  <c r="I14707" i="40"/>
  <c r="J14706" i="40"/>
  <c r="I14706" i="40"/>
  <c r="J14705" i="40"/>
  <c r="I14705" i="40"/>
  <c r="J14704" i="40"/>
  <c r="I14704" i="40"/>
  <c r="J14703" i="40"/>
  <c r="I14703" i="40"/>
  <c r="J14702" i="40"/>
  <c r="I14702" i="40"/>
  <c r="J14701" i="40"/>
  <c r="I14701" i="40"/>
  <c r="J14700" i="40"/>
  <c r="I14700" i="40"/>
  <c r="J14699" i="40"/>
  <c r="I14699" i="40"/>
  <c r="J14698" i="40"/>
  <c r="I14698" i="40"/>
  <c r="J14697" i="40"/>
  <c r="I14697" i="40"/>
  <c r="J14696" i="40"/>
  <c r="I14696" i="40"/>
  <c r="J14695" i="40"/>
  <c r="I14695" i="40"/>
  <c r="J14694" i="40"/>
  <c r="I14694" i="40"/>
  <c r="J14693" i="40"/>
  <c r="I14693" i="40"/>
  <c r="J14692" i="40"/>
  <c r="I14692" i="40"/>
  <c r="J14691" i="40"/>
  <c r="I14691" i="40"/>
  <c r="J14690" i="40"/>
  <c r="I14690" i="40"/>
  <c r="J14689" i="40"/>
  <c r="I14689" i="40"/>
  <c r="J14688" i="40"/>
  <c r="I14688" i="40"/>
  <c r="J14687" i="40"/>
  <c r="I14687" i="40"/>
  <c r="J14686" i="40"/>
  <c r="I14686" i="40"/>
  <c r="J14685" i="40"/>
  <c r="I14685" i="40"/>
  <c r="J14684" i="40"/>
  <c r="I14684" i="40"/>
  <c r="J14683" i="40"/>
  <c r="I14683" i="40"/>
  <c r="J14682" i="40"/>
  <c r="I14682" i="40"/>
  <c r="J14681" i="40"/>
  <c r="I14681" i="40"/>
  <c r="J14680" i="40"/>
  <c r="I14680" i="40"/>
  <c r="J14679" i="40"/>
  <c r="I14679" i="40"/>
  <c r="J14678" i="40"/>
  <c r="I14678" i="40"/>
  <c r="J14677" i="40"/>
  <c r="I14677" i="40"/>
  <c r="J14676" i="40"/>
  <c r="I14676" i="40"/>
  <c r="J14675" i="40"/>
  <c r="I14675" i="40"/>
  <c r="J14674" i="40"/>
  <c r="I14674" i="40"/>
  <c r="J14673" i="40"/>
  <c r="I14673" i="40"/>
  <c r="J14672" i="40"/>
  <c r="I14672" i="40"/>
  <c r="J14671" i="40"/>
  <c r="I14671" i="40"/>
  <c r="J14670" i="40"/>
  <c r="I14670" i="40"/>
  <c r="J14669" i="40"/>
  <c r="I14669" i="40"/>
  <c r="J14668" i="40"/>
  <c r="I14668" i="40"/>
  <c r="J14667" i="40"/>
  <c r="I14667" i="40"/>
  <c r="J14666" i="40"/>
  <c r="I14666" i="40"/>
  <c r="J14665" i="40"/>
  <c r="I14665" i="40"/>
  <c r="J14664" i="40"/>
  <c r="I14664" i="40"/>
  <c r="J14663" i="40"/>
  <c r="I14663" i="40"/>
  <c r="J14662" i="40"/>
  <c r="I14662" i="40"/>
  <c r="J14661" i="40"/>
  <c r="I14661" i="40"/>
  <c r="J14660" i="40"/>
  <c r="I14660" i="40"/>
  <c r="J14659" i="40"/>
  <c r="I14659" i="40"/>
  <c r="J14658" i="40"/>
  <c r="I14658" i="40"/>
  <c r="J14657" i="40"/>
  <c r="I14657" i="40"/>
  <c r="J14656" i="40"/>
  <c r="I14656" i="40"/>
  <c r="J14655" i="40"/>
  <c r="I14655" i="40"/>
  <c r="J14654" i="40"/>
  <c r="I14654" i="40"/>
  <c r="J14653" i="40"/>
  <c r="I14653" i="40"/>
  <c r="J14652" i="40"/>
  <c r="I14652" i="40"/>
  <c r="J14651" i="40"/>
  <c r="I14651" i="40"/>
  <c r="J14650" i="40"/>
  <c r="I14650" i="40"/>
  <c r="J14649" i="40"/>
  <c r="I14649" i="40"/>
  <c r="J14648" i="40"/>
  <c r="I14648" i="40"/>
  <c r="J14647" i="40"/>
  <c r="I14647" i="40"/>
  <c r="J14646" i="40"/>
  <c r="I14646" i="40"/>
  <c r="J14645" i="40"/>
  <c r="I14645" i="40"/>
  <c r="J14644" i="40"/>
  <c r="I14644" i="40"/>
  <c r="J14643" i="40"/>
  <c r="I14643" i="40"/>
  <c r="J14642" i="40"/>
  <c r="I14642" i="40"/>
  <c r="J14641" i="40"/>
  <c r="I14641" i="40"/>
  <c r="J14640" i="40"/>
  <c r="I14640" i="40"/>
  <c r="J14639" i="40"/>
  <c r="I14639" i="40"/>
  <c r="J14638" i="40"/>
  <c r="I14638" i="40"/>
  <c r="J14637" i="40"/>
  <c r="I14637" i="40"/>
  <c r="J14636" i="40"/>
  <c r="I14636" i="40"/>
  <c r="J14635" i="40"/>
  <c r="I14635" i="40"/>
  <c r="J14634" i="40"/>
  <c r="I14634" i="40"/>
  <c r="J14633" i="40"/>
  <c r="I14633" i="40"/>
  <c r="J14632" i="40"/>
  <c r="I14632" i="40"/>
  <c r="J14631" i="40"/>
  <c r="I14631" i="40"/>
  <c r="J14630" i="40"/>
  <c r="I14630" i="40"/>
  <c r="J14629" i="40"/>
  <c r="I14629" i="40"/>
  <c r="J14628" i="40"/>
  <c r="I14628" i="40"/>
  <c r="J14627" i="40"/>
  <c r="I14627" i="40"/>
  <c r="J14626" i="40"/>
  <c r="I14626" i="40"/>
  <c r="J14625" i="40"/>
  <c r="I14625" i="40"/>
  <c r="J14624" i="40"/>
  <c r="I14624" i="40"/>
  <c r="J14623" i="40"/>
  <c r="I14623" i="40"/>
  <c r="J14622" i="40"/>
  <c r="I14622" i="40"/>
  <c r="J14621" i="40"/>
  <c r="I14621" i="40"/>
  <c r="J14620" i="40"/>
  <c r="I14620" i="40"/>
  <c r="J14619" i="40"/>
  <c r="I14619" i="40"/>
  <c r="J14618" i="40"/>
  <c r="I14618" i="40"/>
  <c r="J14617" i="40"/>
  <c r="I14617" i="40"/>
  <c r="J14616" i="40"/>
  <c r="I14616" i="40"/>
  <c r="J14615" i="40"/>
  <c r="I14615" i="40"/>
  <c r="J14614" i="40"/>
  <c r="I14614" i="40"/>
  <c r="J14613" i="40"/>
  <c r="I14613" i="40"/>
  <c r="J14612" i="40"/>
  <c r="I14612" i="40"/>
  <c r="J14611" i="40"/>
  <c r="I14611" i="40"/>
  <c r="J14610" i="40"/>
  <c r="I14610" i="40"/>
  <c r="J14609" i="40"/>
  <c r="I14609" i="40"/>
  <c r="J14608" i="40"/>
  <c r="I14608" i="40"/>
  <c r="J14607" i="40"/>
  <c r="I14607" i="40"/>
  <c r="J14606" i="40"/>
  <c r="I14606" i="40"/>
  <c r="J14605" i="40"/>
  <c r="I14605" i="40"/>
  <c r="J14604" i="40"/>
  <c r="I14604" i="40"/>
  <c r="J14603" i="40"/>
  <c r="I14603" i="40"/>
  <c r="J14602" i="40"/>
  <c r="I14602" i="40"/>
  <c r="J14601" i="40"/>
  <c r="I14601" i="40"/>
  <c r="J14600" i="40"/>
  <c r="I14600" i="40"/>
  <c r="J14599" i="40"/>
  <c r="I14599" i="40"/>
  <c r="J14598" i="40"/>
  <c r="I14598" i="40"/>
  <c r="J14597" i="40"/>
  <c r="I14597" i="40"/>
  <c r="J14596" i="40"/>
  <c r="I14596" i="40"/>
  <c r="J14595" i="40"/>
  <c r="I14595" i="40"/>
  <c r="J14594" i="40"/>
  <c r="I14594" i="40"/>
  <c r="J14593" i="40"/>
  <c r="I14593" i="40"/>
  <c r="J14592" i="40"/>
  <c r="I14592" i="40"/>
  <c r="J14591" i="40"/>
  <c r="I14591" i="40"/>
  <c r="J14590" i="40"/>
  <c r="I14590" i="40"/>
  <c r="J14589" i="40"/>
  <c r="I14589" i="40"/>
  <c r="J14588" i="40"/>
  <c r="I14588" i="40"/>
  <c r="J14587" i="40"/>
  <c r="I14587" i="40"/>
  <c r="J14586" i="40"/>
  <c r="I14586" i="40"/>
  <c r="J14585" i="40"/>
  <c r="I14585" i="40"/>
  <c r="J14584" i="40"/>
  <c r="I14584" i="40"/>
  <c r="J14583" i="40"/>
  <c r="I14583" i="40"/>
  <c r="J14582" i="40"/>
  <c r="I14582" i="40"/>
  <c r="J14581" i="40"/>
  <c r="I14581" i="40"/>
  <c r="J14580" i="40"/>
  <c r="I14580" i="40"/>
  <c r="J14579" i="40"/>
  <c r="I14579" i="40"/>
  <c r="J14578" i="40"/>
  <c r="I14578" i="40"/>
  <c r="J14577" i="40"/>
  <c r="I14577" i="40"/>
  <c r="J14576" i="40"/>
  <c r="I14576" i="40"/>
  <c r="J14575" i="40"/>
  <c r="I14575" i="40"/>
  <c r="J14574" i="40"/>
  <c r="I14574" i="40"/>
  <c r="J14573" i="40"/>
  <c r="I14573" i="40"/>
  <c r="J14572" i="40"/>
  <c r="I14572" i="40"/>
  <c r="J14571" i="40"/>
  <c r="I14571" i="40"/>
  <c r="J14570" i="40"/>
  <c r="I14570" i="40"/>
  <c r="J14569" i="40"/>
  <c r="I14569" i="40"/>
  <c r="J14568" i="40"/>
  <c r="I14568" i="40"/>
  <c r="J14567" i="40"/>
  <c r="I14567" i="40"/>
  <c r="J14566" i="40"/>
  <c r="I14566" i="40"/>
  <c r="J14565" i="40"/>
  <c r="I14565" i="40"/>
  <c r="J14564" i="40"/>
  <c r="I14564" i="40"/>
  <c r="J14563" i="40"/>
  <c r="I14563" i="40"/>
  <c r="J14562" i="40"/>
  <c r="I14562" i="40"/>
  <c r="J14561" i="40"/>
  <c r="I14561" i="40"/>
  <c r="J14560" i="40"/>
  <c r="I14560" i="40"/>
  <c r="J14559" i="40"/>
  <c r="I14559" i="40"/>
  <c r="J14558" i="40"/>
  <c r="I14558" i="40"/>
  <c r="J14557" i="40"/>
  <c r="I14557" i="40"/>
  <c r="J14556" i="40"/>
  <c r="I14556" i="40"/>
  <c r="J14555" i="40"/>
  <c r="I14555" i="40"/>
  <c r="J14554" i="40"/>
  <c r="I14554" i="40"/>
  <c r="J14553" i="40"/>
  <c r="I14553" i="40"/>
  <c r="J14552" i="40"/>
  <c r="I14552" i="40"/>
  <c r="J14551" i="40"/>
  <c r="I14551" i="40"/>
  <c r="J14550" i="40"/>
  <c r="I14550" i="40"/>
  <c r="J14549" i="40"/>
  <c r="I14549" i="40"/>
  <c r="J14548" i="40"/>
  <c r="I14548" i="40"/>
  <c r="J14547" i="40"/>
  <c r="I14547" i="40"/>
  <c r="J14546" i="40"/>
  <c r="I14546" i="40"/>
  <c r="J14545" i="40"/>
  <c r="I14545" i="40"/>
  <c r="J14544" i="40"/>
  <c r="I14544" i="40"/>
  <c r="J14543" i="40"/>
  <c r="I14543" i="40"/>
  <c r="J14542" i="40"/>
  <c r="I14542" i="40"/>
  <c r="J14541" i="40"/>
  <c r="I14541" i="40"/>
  <c r="J14540" i="40"/>
  <c r="I14540" i="40"/>
  <c r="J14539" i="40"/>
  <c r="I14539" i="40"/>
  <c r="J14538" i="40"/>
  <c r="I14538" i="40"/>
  <c r="J14537" i="40"/>
  <c r="I14537" i="40"/>
  <c r="J14536" i="40"/>
  <c r="I14536" i="40"/>
  <c r="J14535" i="40"/>
  <c r="I14535" i="40"/>
  <c r="J14534" i="40"/>
  <c r="I14534" i="40"/>
  <c r="J14533" i="40"/>
  <c r="I14533" i="40"/>
  <c r="J14532" i="40"/>
  <c r="I14532" i="40"/>
  <c r="J14531" i="40"/>
  <c r="I14531" i="40"/>
  <c r="J14530" i="40"/>
  <c r="I14530" i="40"/>
  <c r="J14529" i="40"/>
  <c r="I14529" i="40"/>
  <c r="J14528" i="40"/>
  <c r="I14528" i="40"/>
  <c r="J14527" i="40"/>
  <c r="I14527" i="40"/>
  <c r="J14526" i="40"/>
  <c r="I14526" i="40"/>
  <c r="J14525" i="40"/>
  <c r="I14525" i="40"/>
  <c r="J14524" i="40"/>
  <c r="I14524" i="40"/>
  <c r="J14523" i="40"/>
  <c r="I14523" i="40"/>
  <c r="J14522" i="40"/>
  <c r="I14522" i="40"/>
  <c r="J14521" i="40"/>
  <c r="I14521" i="40"/>
  <c r="J14520" i="40"/>
  <c r="I14520" i="40"/>
  <c r="J14519" i="40"/>
  <c r="I14519" i="40"/>
  <c r="J14518" i="40"/>
  <c r="I14518" i="40"/>
  <c r="J14517" i="40"/>
  <c r="I14517" i="40"/>
  <c r="J14516" i="40"/>
  <c r="I14516" i="40"/>
  <c r="J14515" i="40"/>
  <c r="I14515" i="40"/>
  <c r="J14514" i="40"/>
  <c r="I14514" i="40"/>
  <c r="J14513" i="40"/>
  <c r="I14513" i="40"/>
  <c r="J14512" i="40"/>
  <c r="I14512" i="40"/>
  <c r="J14511" i="40"/>
  <c r="I14511" i="40"/>
  <c r="J14510" i="40"/>
  <c r="I14510" i="40"/>
  <c r="J14509" i="40"/>
  <c r="I14509" i="40"/>
  <c r="J14508" i="40"/>
  <c r="I14508" i="40"/>
  <c r="J14507" i="40"/>
  <c r="I14507" i="40"/>
  <c r="J14506" i="40"/>
  <c r="I14506" i="40"/>
  <c r="J14505" i="40"/>
  <c r="I14505" i="40"/>
  <c r="J14504" i="40"/>
  <c r="I14504" i="40"/>
  <c r="J14503" i="40"/>
  <c r="I14503" i="40"/>
  <c r="J14502" i="40"/>
  <c r="I14502" i="40"/>
  <c r="J14501" i="40"/>
  <c r="I14501" i="40"/>
  <c r="J14500" i="40"/>
  <c r="I14500" i="40"/>
  <c r="J14499" i="40"/>
  <c r="I14499" i="40"/>
  <c r="J14498" i="40"/>
  <c r="I14498" i="40"/>
  <c r="J14497" i="40"/>
  <c r="I14497" i="40"/>
  <c r="J14496" i="40"/>
  <c r="I14496" i="40"/>
  <c r="J14495" i="40"/>
  <c r="I14495" i="40"/>
  <c r="J14494" i="40"/>
  <c r="I14494" i="40"/>
  <c r="J14493" i="40"/>
  <c r="I14493" i="40"/>
  <c r="J14492" i="40"/>
  <c r="I14492" i="40"/>
  <c r="J14491" i="40"/>
  <c r="I14491" i="40"/>
  <c r="J14490" i="40"/>
  <c r="I14490" i="40"/>
  <c r="J14489" i="40"/>
  <c r="I14489" i="40"/>
  <c r="J14488" i="40"/>
  <c r="I14488" i="40"/>
  <c r="J14487" i="40"/>
  <c r="I14487" i="40"/>
  <c r="J14486" i="40"/>
  <c r="I14486" i="40"/>
  <c r="J14485" i="40"/>
  <c r="I14485" i="40"/>
  <c r="J14484" i="40"/>
  <c r="I14484" i="40"/>
  <c r="J14483" i="40"/>
  <c r="I14483" i="40"/>
  <c r="J14482" i="40"/>
  <c r="I14482" i="40"/>
  <c r="J14481" i="40"/>
  <c r="I14481" i="40"/>
  <c r="J14480" i="40"/>
  <c r="I14480" i="40"/>
  <c r="J14479" i="40"/>
  <c r="I14479" i="40"/>
  <c r="J14478" i="40"/>
  <c r="I14478" i="40"/>
  <c r="J14477" i="40"/>
  <c r="I14477" i="40"/>
  <c r="J14476" i="40"/>
  <c r="I14476" i="40"/>
  <c r="J14475" i="40"/>
  <c r="I14475" i="40"/>
  <c r="J14474" i="40"/>
  <c r="I14474" i="40"/>
  <c r="J14473" i="40"/>
  <c r="I14473" i="40"/>
  <c r="J14472" i="40"/>
  <c r="I14472" i="40"/>
  <c r="J14471" i="40"/>
  <c r="I14471" i="40"/>
  <c r="J14470" i="40"/>
  <c r="I14470" i="40"/>
  <c r="J14469" i="40"/>
  <c r="I14469" i="40"/>
  <c r="J14468" i="40"/>
  <c r="I14468" i="40"/>
  <c r="J14467" i="40"/>
  <c r="I14467" i="40"/>
  <c r="J14466" i="40"/>
  <c r="I14466" i="40"/>
  <c r="J14465" i="40"/>
  <c r="I14465" i="40"/>
  <c r="J14464" i="40"/>
  <c r="I14464" i="40"/>
  <c r="J14463" i="40"/>
  <c r="I14463" i="40"/>
  <c r="J14462" i="40"/>
  <c r="I14462" i="40"/>
  <c r="J14461" i="40"/>
  <c r="I14461" i="40"/>
  <c r="J14460" i="40"/>
  <c r="I14460" i="40"/>
  <c r="J14459" i="40"/>
  <c r="I14459" i="40"/>
  <c r="J14458" i="40"/>
  <c r="I14458" i="40"/>
  <c r="J14457" i="40"/>
  <c r="I14457" i="40"/>
  <c r="J14456" i="40"/>
  <c r="I14456" i="40"/>
  <c r="J14455" i="40"/>
  <c r="I14455" i="40"/>
  <c r="J14454" i="40"/>
  <c r="I14454" i="40"/>
  <c r="J14453" i="40"/>
  <c r="I14453" i="40"/>
  <c r="J14452" i="40"/>
  <c r="I14452" i="40"/>
  <c r="J14451" i="40"/>
  <c r="I14451" i="40"/>
  <c r="J14450" i="40"/>
  <c r="I14450" i="40"/>
  <c r="J14449" i="40"/>
  <c r="I14449" i="40"/>
  <c r="J14448" i="40"/>
  <c r="I14448" i="40"/>
  <c r="J14447" i="40"/>
  <c r="I14447" i="40"/>
  <c r="J14446" i="40"/>
  <c r="I14446" i="40"/>
  <c r="J14445" i="40"/>
  <c r="I14445" i="40"/>
  <c r="J14444" i="40"/>
  <c r="I14444" i="40"/>
  <c r="J14443" i="40"/>
  <c r="I14443" i="40"/>
  <c r="J14442" i="40"/>
  <c r="I14442" i="40"/>
  <c r="J14441" i="40"/>
  <c r="I14441" i="40"/>
  <c r="J14440" i="40"/>
  <c r="I14440" i="40"/>
  <c r="J14439" i="40"/>
  <c r="I14439" i="40"/>
  <c r="J14438" i="40"/>
  <c r="I14438" i="40"/>
  <c r="J14437" i="40"/>
  <c r="I14437" i="40"/>
  <c r="J14436" i="40"/>
  <c r="I14436" i="40"/>
  <c r="J14435" i="40"/>
  <c r="I14435" i="40"/>
  <c r="J14434" i="40"/>
  <c r="I14434" i="40"/>
  <c r="J14433" i="40"/>
  <c r="I14433" i="40"/>
  <c r="J14432" i="40"/>
  <c r="I14432" i="40"/>
  <c r="J14431" i="40"/>
  <c r="I14431" i="40"/>
  <c r="J14430" i="40"/>
  <c r="I14430" i="40"/>
  <c r="J14429" i="40"/>
  <c r="I14429" i="40"/>
  <c r="J14428" i="40"/>
  <c r="I14428" i="40"/>
  <c r="J14427" i="40"/>
  <c r="I14427" i="40"/>
  <c r="J14426" i="40"/>
  <c r="I14426" i="40"/>
  <c r="J14425" i="40"/>
  <c r="I14425" i="40"/>
  <c r="J14424" i="40"/>
  <c r="I14424" i="40"/>
  <c r="J14423" i="40"/>
  <c r="I14423" i="40"/>
  <c r="J14422" i="40"/>
  <c r="I14422" i="40"/>
  <c r="J14421" i="40"/>
  <c r="I14421" i="40"/>
  <c r="J14420" i="40"/>
  <c r="I14420" i="40"/>
  <c r="J14419" i="40"/>
  <c r="I14419" i="40"/>
  <c r="J14418" i="40"/>
  <c r="I14418" i="40"/>
  <c r="J14417" i="40"/>
  <c r="I14417" i="40"/>
  <c r="J14416" i="40"/>
  <c r="I14416" i="40"/>
  <c r="J14415" i="40"/>
  <c r="I14415" i="40"/>
  <c r="J14414" i="40"/>
  <c r="I14414" i="40"/>
  <c r="J14413" i="40"/>
  <c r="I14413" i="40"/>
  <c r="J14412" i="40"/>
  <c r="I14412" i="40"/>
  <c r="J14411" i="40"/>
  <c r="I14411" i="40"/>
  <c r="J14410" i="40"/>
  <c r="I14410" i="40"/>
  <c r="J14409" i="40"/>
  <c r="I14409" i="40"/>
  <c r="J14408" i="40"/>
  <c r="I14408" i="40"/>
  <c r="J14407" i="40"/>
  <c r="I14407" i="40"/>
  <c r="J14406" i="40"/>
  <c r="I14406" i="40"/>
  <c r="J14405" i="40"/>
  <c r="I14405" i="40"/>
  <c r="J14404" i="40"/>
  <c r="I14404" i="40"/>
  <c r="J14403" i="40"/>
  <c r="I14403" i="40"/>
  <c r="J14402" i="40"/>
  <c r="I14402" i="40"/>
  <c r="J14401" i="40"/>
  <c r="I14401" i="40"/>
  <c r="J14400" i="40"/>
  <c r="I14400" i="40"/>
  <c r="J14399" i="40"/>
  <c r="I14399" i="40"/>
  <c r="J14398" i="40"/>
  <c r="I14398" i="40"/>
  <c r="J14397" i="40"/>
  <c r="I14397" i="40"/>
  <c r="J14396" i="40"/>
  <c r="I14396" i="40"/>
  <c r="J14395" i="40"/>
  <c r="I14395" i="40"/>
  <c r="J14394" i="40"/>
  <c r="I14394" i="40"/>
  <c r="J14393" i="40"/>
  <c r="I14393" i="40"/>
  <c r="J14392" i="40"/>
  <c r="I14392" i="40"/>
  <c r="J14391" i="40"/>
  <c r="I14391" i="40"/>
  <c r="J14390" i="40"/>
  <c r="I14390" i="40"/>
  <c r="J14389" i="40"/>
  <c r="I14389" i="40"/>
  <c r="J14388" i="40"/>
  <c r="I14388" i="40"/>
  <c r="J14387" i="40"/>
  <c r="I14387" i="40"/>
  <c r="J14386" i="40"/>
  <c r="I14386" i="40"/>
  <c r="J14385" i="40"/>
  <c r="I14385" i="40"/>
  <c r="J14384" i="40"/>
  <c r="I14384" i="40"/>
  <c r="J14383" i="40"/>
  <c r="I14383" i="40"/>
  <c r="J14382" i="40"/>
  <c r="I14382" i="40"/>
  <c r="J14381" i="40"/>
  <c r="I14381" i="40"/>
  <c r="J14380" i="40"/>
  <c r="I14380" i="40"/>
  <c r="J14379" i="40"/>
  <c r="I14379" i="40"/>
  <c r="J14378" i="40"/>
  <c r="I14378" i="40"/>
  <c r="J14377" i="40"/>
  <c r="I14377" i="40"/>
  <c r="J14376" i="40"/>
  <c r="I14376" i="40"/>
  <c r="J14375" i="40"/>
  <c r="I14375" i="40"/>
  <c r="J14374" i="40"/>
  <c r="I14374" i="40"/>
  <c r="J14373" i="40"/>
  <c r="I14373" i="40"/>
  <c r="J14372" i="40"/>
  <c r="I14372" i="40"/>
  <c r="J14371" i="40"/>
  <c r="I14371" i="40"/>
  <c r="J14370" i="40"/>
  <c r="I14370" i="40"/>
  <c r="J14369" i="40"/>
  <c r="I14369" i="40"/>
  <c r="J14368" i="40"/>
  <c r="I14368" i="40"/>
  <c r="J14367" i="40"/>
  <c r="I14367" i="40"/>
  <c r="J14366" i="40"/>
  <c r="I14366" i="40"/>
  <c r="J14365" i="40"/>
  <c r="I14365" i="40"/>
  <c r="J14364" i="40"/>
  <c r="I14364" i="40"/>
  <c r="J14363" i="40"/>
  <c r="I14363" i="40"/>
  <c r="J14362" i="40"/>
  <c r="I14362" i="40"/>
  <c r="J14361" i="40"/>
  <c r="I14361" i="40"/>
  <c r="J14360" i="40"/>
  <c r="I14360" i="40"/>
  <c r="J14359" i="40"/>
  <c r="I14359" i="40"/>
  <c r="J14358" i="40"/>
  <c r="I14358" i="40"/>
  <c r="J14357" i="40"/>
  <c r="I14357" i="40"/>
  <c r="J14356" i="40"/>
  <c r="I14356" i="40"/>
  <c r="J14355" i="40"/>
  <c r="I14355" i="40"/>
  <c r="J14354" i="40"/>
  <c r="I14354" i="40"/>
  <c r="J14353" i="40"/>
  <c r="I14353" i="40"/>
  <c r="J14352" i="40"/>
  <c r="I14352" i="40"/>
  <c r="J14351" i="40"/>
  <c r="I14351" i="40"/>
  <c r="J14350" i="40"/>
  <c r="I14350" i="40"/>
  <c r="J14349" i="40"/>
  <c r="I14349" i="40"/>
  <c r="J14348" i="40"/>
  <c r="I14348" i="40"/>
  <c r="J14347" i="40"/>
  <c r="I14347" i="40"/>
  <c r="J14346" i="40"/>
  <c r="I14346" i="40"/>
  <c r="J14345" i="40"/>
  <c r="I14345" i="40"/>
  <c r="J14344" i="40"/>
  <c r="I14344" i="40"/>
  <c r="J14343" i="40"/>
  <c r="I14343" i="40"/>
  <c r="J14342" i="40"/>
  <c r="I14342" i="40"/>
  <c r="J14341" i="40"/>
  <c r="I14341" i="40"/>
  <c r="J14340" i="40"/>
  <c r="I14340" i="40"/>
  <c r="J14339" i="40"/>
  <c r="I14339" i="40"/>
  <c r="J14338" i="40"/>
  <c r="I14338" i="40"/>
  <c r="J14337" i="40"/>
  <c r="I14337" i="40"/>
  <c r="J14336" i="40"/>
  <c r="I14336" i="40"/>
  <c r="J14335" i="40"/>
  <c r="I14335" i="40"/>
  <c r="J14334" i="40"/>
  <c r="I14334" i="40"/>
  <c r="J14333" i="40"/>
  <c r="I14333" i="40"/>
  <c r="J14332" i="40"/>
  <c r="I14332" i="40"/>
  <c r="J14331" i="40"/>
  <c r="I14331" i="40"/>
  <c r="J14330" i="40"/>
  <c r="I14330" i="40"/>
  <c r="J14329" i="40"/>
  <c r="I14329" i="40"/>
  <c r="J14328" i="40"/>
  <c r="I14328" i="40"/>
  <c r="J14327" i="40"/>
  <c r="I14327" i="40"/>
  <c r="J14326" i="40"/>
  <c r="I14326" i="40"/>
  <c r="J14325" i="40"/>
  <c r="I14325" i="40"/>
  <c r="J14324" i="40"/>
  <c r="I14324" i="40"/>
  <c r="J14323" i="40"/>
  <c r="I14323" i="40"/>
  <c r="J14322" i="40"/>
  <c r="I14322" i="40"/>
  <c r="J14321" i="40"/>
  <c r="I14321" i="40"/>
  <c r="J14320" i="40"/>
  <c r="I14320" i="40"/>
  <c r="J14319" i="40"/>
  <c r="I14319" i="40"/>
  <c r="J14318" i="40"/>
  <c r="I14318" i="40"/>
  <c r="J14317" i="40"/>
  <c r="I14317" i="40"/>
  <c r="J14316" i="40"/>
  <c r="I14316" i="40"/>
  <c r="J14315" i="40"/>
  <c r="I14315" i="40"/>
  <c r="J14314" i="40"/>
  <c r="I14314" i="40"/>
  <c r="J14313" i="40"/>
  <c r="I14313" i="40"/>
  <c r="J14312" i="40"/>
  <c r="I14312" i="40"/>
  <c r="J14311" i="40"/>
  <c r="I14311" i="40"/>
  <c r="J14310" i="40"/>
  <c r="I14310" i="40"/>
  <c r="J14309" i="40"/>
  <c r="I14309" i="40"/>
  <c r="J14308" i="40"/>
  <c r="I14308" i="40"/>
  <c r="J14307" i="40"/>
  <c r="I14307" i="40"/>
  <c r="J14306" i="40"/>
  <c r="I14306" i="40"/>
  <c r="J14305" i="40"/>
  <c r="I14305" i="40"/>
  <c r="J14304" i="40"/>
  <c r="I14304" i="40"/>
  <c r="J14303" i="40"/>
  <c r="I14303" i="40"/>
  <c r="J14302" i="40"/>
  <c r="I14302" i="40"/>
  <c r="J14301" i="40"/>
  <c r="I14301" i="40"/>
  <c r="J14300" i="40"/>
  <c r="I14300" i="40"/>
  <c r="J14299" i="40"/>
  <c r="I14299" i="40"/>
  <c r="J14298" i="40"/>
  <c r="I14298" i="40"/>
  <c r="J14297" i="40"/>
  <c r="I14297" i="40"/>
  <c r="J14296" i="40"/>
  <c r="I14296" i="40"/>
  <c r="J14295" i="40"/>
  <c r="I14295" i="40"/>
  <c r="J14294" i="40"/>
  <c r="I14294" i="40"/>
  <c r="J14293" i="40"/>
  <c r="I14293" i="40"/>
  <c r="J14292" i="40"/>
  <c r="I14292" i="40"/>
  <c r="J14291" i="40"/>
  <c r="I14291" i="40"/>
  <c r="J14290" i="40"/>
  <c r="I14290" i="40"/>
  <c r="J14289" i="40"/>
  <c r="I14289" i="40"/>
  <c r="J14288" i="40"/>
  <c r="I14288" i="40"/>
  <c r="J14287" i="40"/>
  <c r="I14287" i="40"/>
  <c r="J14286" i="40"/>
  <c r="I14286" i="40"/>
  <c r="J14285" i="40"/>
  <c r="I14285" i="40"/>
  <c r="J14284" i="40"/>
  <c r="I14284" i="40"/>
  <c r="J14283" i="40"/>
  <c r="I14283" i="40"/>
  <c r="J14282" i="40"/>
  <c r="I14282" i="40"/>
  <c r="J14281" i="40"/>
  <c r="I14281" i="40"/>
  <c r="J14280" i="40"/>
  <c r="I14280" i="40"/>
  <c r="J14279" i="40"/>
  <c r="I14279" i="40"/>
  <c r="J14278" i="40"/>
  <c r="I14278" i="40"/>
  <c r="J14277" i="40"/>
  <c r="I14277" i="40"/>
  <c r="J14276" i="40"/>
  <c r="I14276" i="40"/>
  <c r="J14275" i="40"/>
  <c r="I14275" i="40"/>
  <c r="J14274" i="40"/>
  <c r="I14274" i="40"/>
  <c r="J14273" i="40"/>
  <c r="I14273" i="40"/>
  <c r="J14272" i="40"/>
  <c r="I14272" i="40"/>
  <c r="J14271" i="40"/>
  <c r="I14271" i="40"/>
  <c r="J14270" i="40"/>
  <c r="I14270" i="40"/>
  <c r="J14269" i="40"/>
  <c r="I14269" i="40"/>
  <c r="J14268" i="40"/>
  <c r="I14268" i="40"/>
  <c r="J14267" i="40"/>
  <c r="I14267" i="40"/>
  <c r="J14266" i="40"/>
  <c r="I14266" i="40"/>
  <c r="J14265" i="40"/>
  <c r="I14265" i="40"/>
  <c r="J14264" i="40"/>
  <c r="I14264" i="40"/>
  <c r="J14263" i="40"/>
  <c r="I14263" i="40"/>
  <c r="J14262" i="40"/>
  <c r="I14262" i="40"/>
  <c r="J14261" i="40"/>
  <c r="I14261" i="40"/>
  <c r="J14260" i="40"/>
  <c r="I14260" i="40"/>
  <c r="J14259" i="40"/>
  <c r="I14259" i="40"/>
  <c r="J14258" i="40"/>
  <c r="I14258" i="40"/>
  <c r="J14257" i="40"/>
  <c r="I14257" i="40"/>
  <c r="J14256" i="40"/>
  <c r="I14256" i="40"/>
  <c r="J14255" i="40"/>
  <c r="I14255" i="40"/>
  <c r="J14254" i="40"/>
  <c r="I14254" i="40"/>
  <c r="J14253" i="40"/>
  <c r="I14253" i="40"/>
  <c r="J14252" i="40"/>
  <c r="I14252" i="40"/>
  <c r="J14251" i="40"/>
  <c r="I14251" i="40"/>
  <c r="J14250" i="40"/>
  <c r="I14250" i="40"/>
  <c r="J14249" i="40"/>
  <c r="I14249" i="40"/>
  <c r="J14248" i="40"/>
  <c r="I14248" i="40"/>
  <c r="J14247" i="40"/>
  <c r="I14247" i="40"/>
  <c r="J14246" i="40"/>
  <c r="I14246" i="40"/>
  <c r="J14245" i="40"/>
  <c r="I14245" i="40"/>
  <c r="J14244" i="40"/>
  <c r="I14244" i="40"/>
  <c r="J14243" i="40"/>
  <c r="I14243" i="40"/>
  <c r="J14242" i="40"/>
  <c r="I14242" i="40"/>
  <c r="J14241" i="40"/>
  <c r="I14241" i="40"/>
  <c r="J14240" i="40"/>
  <c r="I14240" i="40"/>
  <c r="J14239" i="40"/>
  <c r="I14239" i="40"/>
  <c r="J14238" i="40"/>
  <c r="I14238" i="40"/>
  <c r="J14237" i="40"/>
  <c r="I14237" i="40"/>
  <c r="J14236" i="40"/>
  <c r="I14236" i="40"/>
  <c r="J14235" i="40"/>
  <c r="I14235" i="40"/>
  <c r="J14234" i="40"/>
  <c r="I14234" i="40"/>
  <c r="J14233" i="40"/>
  <c r="I14233" i="40"/>
  <c r="J14232" i="40"/>
  <c r="I14232" i="40"/>
  <c r="J14231" i="40"/>
  <c r="I14231" i="40"/>
  <c r="J14230" i="40"/>
  <c r="I14230" i="40"/>
  <c r="J14229" i="40"/>
  <c r="I14229" i="40"/>
  <c r="J14228" i="40"/>
  <c r="I14228" i="40"/>
  <c r="J14227" i="40"/>
  <c r="I14227" i="40"/>
  <c r="J14226" i="40"/>
  <c r="I14226" i="40"/>
  <c r="J14225" i="40"/>
  <c r="I14225" i="40"/>
  <c r="J14224" i="40"/>
  <c r="I14224" i="40"/>
  <c r="J14223" i="40"/>
  <c r="I14223" i="40"/>
  <c r="J14222" i="40"/>
  <c r="I14222" i="40"/>
  <c r="J14221" i="40"/>
  <c r="I14221" i="40"/>
  <c r="J14220" i="40"/>
  <c r="I14220" i="40"/>
  <c r="J14219" i="40"/>
  <c r="I14219" i="40"/>
  <c r="J14218" i="40"/>
  <c r="I14218" i="40"/>
  <c r="J14217" i="40"/>
  <c r="I14217" i="40"/>
  <c r="J14216" i="40"/>
  <c r="I14216" i="40"/>
  <c r="J14215" i="40"/>
  <c r="I14215" i="40"/>
  <c r="J14214" i="40"/>
  <c r="I14214" i="40"/>
  <c r="J14213" i="40"/>
  <c r="I14213" i="40"/>
  <c r="J14212" i="40"/>
  <c r="I14212" i="40"/>
  <c r="J14211" i="40"/>
  <c r="I14211" i="40"/>
  <c r="J14210" i="40"/>
  <c r="I14210" i="40"/>
  <c r="J14209" i="40"/>
  <c r="I14209" i="40"/>
  <c r="J14208" i="40"/>
  <c r="I14208" i="40"/>
  <c r="J14207" i="40"/>
  <c r="I14207" i="40"/>
  <c r="J14206" i="40"/>
  <c r="I14206" i="40"/>
  <c r="J14205" i="40"/>
  <c r="I14205" i="40"/>
  <c r="J14204" i="40"/>
  <c r="I14204" i="40"/>
  <c r="J14203" i="40"/>
  <c r="I14203" i="40"/>
  <c r="J14202" i="40"/>
  <c r="I14202" i="40"/>
  <c r="J14201" i="40"/>
  <c r="I14201" i="40"/>
  <c r="J14200" i="40"/>
  <c r="I14200" i="40"/>
  <c r="J14199" i="40"/>
  <c r="I14199" i="40"/>
  <c r="J14198" i="40"/>
  <c r="I14198" i="40"/>
  <c r="J14197" i="40"/>
  <c r="I14197" i="40"/>
  <c r="J14196" i="40"/>
  <c r="I14196" i="40"/>
  <c r="J14195" i="40"/>
  <c r="I14195" i="40"/>
  <c r="J14194" i="40"/>
  <c r="I14194" i="40"/>
  <c r="J14193" i="40"/>
  <c r="I14193" i="40"/>
  <c r="J14192" i="40"/>
  <c r="I14192" i="40"/>
  <c r="J14191" i="40"/>
  <c r="I14191" i="40"/>
  <c r="J14190" i="40"/>
  <c r="I14190" i="40"/>
  <c r="J14189" i="40"/>
  <c r="I14189" i="40"/>
  <c r="J14188" i="40"/>
  <c r="I14188" i="40"/>
  <c r="J14187" i="40"/>
  <c r="I14187" i="40"/>
  <c r="J14186" i="40"/>
  <c r="I14186" i="40"/>
  <c r="J14185" i="40"/>
  <c r="I14185" i="40"/>
  <c r="J14184" i="40"/>
  <c r="I14184" i="40"/>
  <c r="J14183" i="40"/>
  <c r="I14183" i="40"/>
  <c r="J14182" i="40"/>
  <c r="I14182" i="40"/>
  <c r="J14181" i="40"/>
  <c r="I14181" i="40"/>
  <c r="J14180" i="40"/>
  <c r="I14180" i="40"/>
  <c r="J14179" i="40"/>
  <c r="I14179" i="40"/>
  <c r="J14178" i="40"/>
  <c r="I14178" i="40"/>
  <c r="J14177" i="40"/>
  <c r="I14177" i="40"/>
  <c r="J14176" i="40"/>
  <c r="I14176" i="40"/>
  <c r="J14175" i="40"/>
  <c r="I14175" i="40"/>
  <c r="J14174" i="40"/>
  <c r="I14174" i="40"/>
  <c r="J14173" i="40"/>
  <c r="I14173" i="40"/>
  <c r="J14172" i="40"/>
  <c r="I14172" i="40"/>
  <c r="J14171" i="40"/>
  <c r="I14171" i="40"/>
  <c r="J14170" i="40"/>
  <c r="I14170" i="40"/>
  <c r="J14169" i="40"/>
  <c r="I14169" i="40"/>
  <c r="J14168" i="40"/>
  <c r="I14168" i="40"/>
  <c r="J14167" i="40"/>
  <c r="I14167" i="40"/>
  <c r="J14166" i="40"/>
  <c r="I14166" i="40"/>
  <c r="J14165" i="40"/>
  <c r="I14165" i="40"/>
  <c r="J14164" i="40"/>
  <c r="I14164" i="40"/>
  <c r="J14163" i="40"/>
  <c r="I14163" i="40"/>
  <c r="J14162" i="40"/>
  <c r="I14162" i="40"/>
  <c r="J14161" i="40"/>
  <c r="I14161" i="40"/>
  <c r="J14160" i="40"/>
  <c r="I14160" i="40"/>
  <c r="J14159" i="40"/>
  <c r="I14159" i="40"/>
  <c r="J14158" i="40"/>
  <c r="I14158" i="40"/>
  <c r="J14157" i="40"/>
  <c r="I14157" i="40"/>
  <c r="J14156" i="40"/>
  <c r="I14156" i="40"/>
  <c r="J14155" i="40"/>
  <c r="I14155" i="40"/>
  <c r="J14154" i="40"/>
  <c r="I14154" i="40"/>
  <c r="J14153" i="40"/>
  <c r="I14153" i="40"/>
  <c r="J14152" i="40"/>
  <c r="I14152" i="40"/>
  <c r="J14151" i="40"/>
  <c r="I14151" i="40"/>
  <c r="J14150" i="40"/>
  <c r="I14150" i="40"/>
  <c r="J14149" i="40"/>
  <c r="I14149" i="40"/>
  <c r="J14148" i="40"/>
  <c r="I14148" i="40"/>
  <c r="J14147" i="40"/>
  <c r="I14147" i="40"/>
  <c r="J14146" i="40"/>
  <c r="I14146" i="40"/>
  <c r="J14145" i="40"/>
  <c r="I14145" i="40"/>
  <c r="J14144" i="40"/>
  <c r="I14144" i="40"/>
  <c r="J14143" i="40"/>
  <c r="I14143" i="40"/>
  <c r="J14142" i="40"/>
  <c r="I14142" i="40"/>
  <c r="J14141" i="40"/>
  <c r="I14141" i="40"/>
  <c r="J14140" i="40"/>
  <c r="I14140" i="40"/>
  <c r="J14139" i="40"/>
  <c r="I14139" i="40"/>
  <c r="J14138" i="40"/>
  <c r="I14138" i="40"/>
  <c r="J14137" i="40"/>
  <c r="I14137" i="40"/>
  <c r="J14136" i="40"/>
  <c r="I14136" i="40"/>
  <c r="J14135" i="40"/>
  <c r="I14135" i="40"/>
  <c r="J14134" i="40"/>
  <c r="I14134" i="40"/>
  <c r="J14133" i="40"/>
  <c r="I14133" i="40"/>
  <c r="J14132" i="40"/>
  <c r="I14132" i="40"/>
  <c r="J14131" i="40"/>
  <c r="I14131" i="40"/>
  <c r="J14130" i="40"/>
  <c r="I14130" i="40"/>
  <c r="J14129" i="40"/>
  <c r="I14129" i="40"/>
  <c r="J14128" i="40"/>
  <c r="I14128" i="40"/>
  <c r="J14127" i="40"/>
  <c r="I14127" i="40"/>
  <c r="J14126" i="40"/>
  <c r="I14126" i="40"/>
  <c r="J14125" i="40"/>
  <c r="I14125" i="40"/>
  <c r="J14124" i="40"/>
  <c r="I14124" i="40"/>
  <c r="J14123" i="40"/>
  <c r="I14123" i="40"/>
  <c r="J14122" i="40"/>
  <c r="I14122" i="40"/>
  <c r="J14121" i="40"/>
  <c r="I14121" i="40"/>
  <c r="J14120" i="40"/>
  <c r="I14120" i="40"/>
  <c r="J14119" i="40"/>
  <c r="I14119" i="40"/>
  <c r="J14118" i="40"/>
  <c r="I14118" i="40"/>
  <c r="J14117" i="40"/>
  <c r="I14117" i="40"/>
  <c r="J14116" i="40"/>
  <c r="I14116" i="40"/>
  <c r="J14115" i="40"/>
  <c r="I14115" i="40"/>
  <c r="J14114" i="40"/>
  <c r="I14114" i="40"/>
  <c r="J14113" i="40"/>
  <c r="I14113" i="40"/>
  <c r="J14112" i="40"/>
  <c r="I14112" i="40"/>
  <c r="J14111" i="40"/>
  <c r="I14111" i="40"/>
  <c r="J14110" i="40"/>
  <c r="I14110" i="40"/>
  <c r="J14109" i="40"/>
  <c r="I14109" i="40"/>
  <c r="J14108" i="40"/>
  <c r="I14108" i="40"/>
  <c r="J14107" i="40"/>
  <c r="I14107" i="40"/>
  <c r="J14106" i="40"/>
  <c r="I14106" i="40"/>
  <c r="J14105" i="40"/>
  <c r="I14105" i="40"/>
  <c r="J14104" i="40"/>
  <c r="I14104" i="40"/>
  <c r="J14103" i="40"/>
  <c r="I14103" i="40"/>
  <c r="J14102" i="40"/>
  <c r="I14102" i="40"/>
  <c r="J14101" i="40"/>
  <c r="I14101" i="40"/>
  <c r="J14100" i="40"/>
  <c r="I14100" i="40"/>
  <c r="J14099" i="40"/>
  <c r="I14099" i="40"/>
  <c r="J14098" i="40"/>
  <c r="I14098" i="40"/>
  <c r="J14097" i="40"/>
  <c r="I14097" i="40"/>
  <c r="J14096" i="40"/>
  <c r="I14096" i="40"/>
  <c r="J14095" i="40"/>
  <c r="I14095" i="40"/>
  <c r="J14094" i="40"/>
  <c r="I14094" i="40"/>
  <c r="J14093" i="40"/>
  <c r="I14093" i="40"/>
  <c r="J14092" i="40"/>
  <c r="I14092" i="40"/>
  <c r="J14091" i="40"/>
  <c r="I14091" i="40"/>
  <c r="J14090" i="40"/>
  <c r="I14090" i="40"/>
  <c r="J14089" i="40"/>
  <c r="I14089" i="40"/>
  <c r="J14088" i="40"/>
  <c r="I14088" i="40"/>
  <c r="J14087" i="40"/>
  <c r="I14087" i="40"/>
  <c r="J14086" i="40"/>
  <c r="I14086" i="40"/>
  <c r="J14085" i="40"/>
  <c r="I14085" i="40"/>
  <c r="J14084" i="40"/>
  <c r="I14084" i="40"/>
  <c r="J14083" i="40"/>
  <c r="I14083" i="40"/>
  <c r="J14082" i="40"/>
  <c r="I14082" i="40"/>
  <c r="J14081" i="40"/>
  <c r="I14081" i="40"/>
  <c r="J14080" i="40"/>
  <c r="I14080" i="40"/>
  <c r="J14079" i="40"/>
  <c r="I14079" i="40"/>
  <c r="J14078" i="40"/>
  <c r="I14078" i="40"/>
  <c r="J14077" i="40"/>
  <c r="I14077" i="40"/>
  <c r="J14076" i="40"/>
  <c r="I14076" i="40"/>
  <c r="J14075" i="40"/>
  <c r="I14075" i="40"/>
  <c r="J14074" i="40"/>
  <c r="I14074" i="40"/>
  <c r="J14073" i="40"/>
  <c r="I14073" i="40"/>
  <c r="J14072" i="40"/>
  <c r="I14072" i="40"/>
  <c r="J14071" i="40"/>
  <c r="I14071" i="40"/>
  <c r="J14070" i="40"/>
  <c r="I14070" i="40"/>
  <c r="J14069" i="40"/>
  <c r="I14069" i="40"/>
  <c r="J14068" i="40"/>
  <c r="I14068" i="40"/>
  <c r="J14067" i="40"/>
  <c r="I14067" i="40"/>
  <c r="J14066" i="40"/>
  <c r="I14066" i="40"/>
  <c r="J14065" i="40"/>
  <c r="I14065" i="40"/>
  <c r="J14064" i="40"/>
  <c r="I14064" i="40"/>
  <c r="J14063" i="40"/>
  <c r="I14063" i="40"/>
  <c r="J14062" i="40"/>
  <c r="I14062" i="40"/>
  <c r="J14061" i="40"/>
  <c r="I14061" i="40"/>
  <c r="J14060" i="40"/>
  <c r="I14060" i="40"/>
  <c r="J14059" i="40"/>
  <c r="I14059" i="40"/>
  <c r="J14058" i="40"/>
  <c r="I14058" i="40"/>
  <c r="J14057" i="40"/>
  <c r="I14057" i="40"/>
  <c r="J14056" i="40"/>
  <c r="I14056" i="40"/>
  <c r="J14055" i="40"/>
  <c r="I14055" i="40"/>
  <c r="J14054" i="40"/>
  <c r="I14054" i="40"/>
  <c r="J14053" i="40"/>
  <c r="I14053" i="40"/>
  <c r="J14052" i="40"/>
  <c r="I14052" i="40"/>
  <c r="J14051" i="40"/>
  <c r="I14051" i="40"/>
  <c r="J14050" i="40"/>
  <c r="I14050" i="40"/>
  <c r="J14049" i="40"/>
  <c r="I14049" i="40"/>
  <c r="J14048" i="40"/>
  <c r="I14048" i="40"/>
  <c r="J14047" i="40"/>
  <c r="I14047" i="40"/>
  <c r="J14046" i="40"/>
  <c r="I14046" i="40"/>
  <c r="J14045" i="40"/>
  <c r="I14045" i="40"/>
  <c r="J14044" i="40"/>
  <c r="I14044" i="40"/>
  <c r="J14043" i="40"/>
  <c r="I14043" i="40"/>
  <c r="J14042" i="40"/>
  <c r="I14042" i="40"/>
  <c r="J14041" i="40"/>
  <c r="I14041" i="40"/>
  <c r="J14040" i="40"/>
  <c r="I14040" i="40"/>
  <c r="J14039" i="40"/>
  <c r="I14039" i="40"/>
  <c r="J14038" i="40"/>
  <c r="I14038" i="40"/>
  <c r="J14037" i="40"/>
  <c r="I14037" i="40"/>
  <c r="J14036" i="40"/>
  <c r="I14036" i="40"/>
  <c r="J14035" i="40"/>
  <c r="I14035" i="40"/>
  <c r="J14034" i="40"/>
  <c r="I14034" i="40"/>
  <c r="J14033" i="40"/>
  <c r="I14033" i="40"/>
  <c r="J14032" i="40"/>
  <c r="I14032" i="40"/>
  <c r="J14031" i="40"/>
  <c r="I14031" i="40"/>
  <c r="J14030" i="40"/>
  <c r="I14030" i="40"/>
  <c r="J14029" i="40"/>
  <c r="I14029" i="40"/>
  <c r="J14028" i="40"/>
  <c r="I14028" i="40"/>
  <c r="J14027" i="40"/>
  <c r="I14027" i="40"/>
  <c r="J14026" i="40"/>
  <c r="I14026" i="40"/>
  <c r="J14025" i="40"/>
  <c r="I14025" i="40"/>
  <c r="J14024" i="40"/>
  <c r="I14024" i="40"/>
  <c r="J14023" i="40"/>
  <c r="I14023" i="40"/>
  <c r="J14022" i="40"/>
  <c r="I14022" i="40"/>
  <c r="J14021" i="40"/>
  <c r="I14021" i="40"/>
  <c r="J14020" i="40"/>
  <c r="I14020" i="40"/>
  <c r="J14019" i="40"/>
  <c r="I14019" i="40"/>
  <c r="J14018" i="40"/>
  <c r="I14018" i="40"/>
  <c r="J14017" i="40"/>
  <c r="I14017" i="40"/>
  <c r="J14016" i="40"/>
  <c r="I14016" i="40"/>
  <c r="J14015" i="40"/>
  <c r="I14015" i="40"/>
  <c r="J14014" i="40"/>
  <c r="I14014" i="40"/>
  <c r="J14013" i="40"/>
  <c r="I14013" i="40"/>
  <c r="J14012" i="40"/>
  <c r="I14012" i="40"/>
  <c r="J14011" i="40"/>
  <c r="I14011" i="40"/>
  <c r="J14010" i="40"/>
  <c r="I14010" i="40"/>
  <c r="J14009" i="40"/>
  <c r="I14009" i="40"/>
  <c r="J14008" i="40"/>
  <c r="I14008" i="40"/>
  <c r="J14007" i="40"/>
  <c r="I14007" i="40"/>
  <c r="J14006" i="40"/>
  <c r="I14006" i="40"/>
  <c r="J14005" i="40"/>
  <c r="I14005" i="40"/>
  <c r="J14004" i="40"/>
  <c r="I14004" i="40"/>
  <c r="J14003" i="40"/>
  <c r="I14003" i="40"/>
  <c r="J14002" i="40"/>
  <c r="I14002" i="40"/>
  <c r="J14001" i="40"/>
  <c r="I14001" i="40"/>
  <c r="J14000" i="40"/>
  <c r="I14000" i="40"/>
  <c r="J13999" i="40"/>
  <c r="I13999" i="40"/>
  <c r="J13998" i="40"/>
  <c r="I13998" i="40"/>
  <c r="J13997" i="40"/>
  <c r="I13997" i="40"/>
  <c r="J13996" i="40"/>
  <c r="I13996" i="40"/>
  <c r="J13995" i="40"/>
  <c r="I13995" i="40"/>
  <c r="J13994" i="40"/>
  <c r="I13994" i="40"/>
  <c r="J13993" i="40"/>
  <c r="I13993" i="40"/>
  <c r="J13992" i="40"/>
  <c r="I13992" i="40"/>
  <c r="J13991" i="40"/>
  <c r="I13991" i="40"/>
  <c r="J13990" i="40"/>
  <c r="I13990" i="40"/>
  <c r="J13989" i="40"/>
  <c r="I13989" i="40"/>
  <c r="J13988" i="40"/>
  <c r="I13988" i="40"/>
  <c r="J13987" i="40"/>
  <c r="I13987" i="40"/>
  <c r="J13986" i="40"/>
  <c r="I13986" i="40"/>
  <c r="J13985" i="40"/>
  <c r="I13985" i="40"/>
  <c r="J13984" i="40"/>
  <c r="I13984" i="40"/>
  <c r="J13983" i="40"/>
  <c r="I13983" i="40"/>
  <c r="J13982" i="40"/>
  <c r="I13982" i="40"/>
  <c r="J13981" i="40"/>
  <c r="I13981" i="40"/>
  <c r="J13980" i="40"/>
  <c r="I13980" i="40"/>
  <c r="J13979" i="40"/>
  <c r="I13979" i="40"/>
  <c r="J13978" i="40"/>
  <c r="I13978" i="40"/>
  <c r="J13977" i="40"/>
  <c r="I13977" i="40"/>
  <c r="J13976" i="40"/>
  <c r="I13976" i="40"/>
  <c r="J13975" i="40"/>
  <c r="I13975" i="40"/>
  <c r="J13974" i="40"/>
  <c r="I13974" i="40"/>
  <c r="J13973" i="40"/>
  <c r="I13973" i="40"/>
  <c r="J13972" i="40"/>
  <c r="I13972" i="40"/>
  <c r="J13971" i="40"/>
  <c r="I13971" i="40"/>
  <c r="J13970" i="40"/>
  <c r="I13970" i="40"/>
  <c r="J13969" i="40"/>
  <c r="I13969" i="40"/>
  <c r="J13968" i="40"/>
  <c r="I13968" i="40"/>
  <c r="J13967" i="40"/>
  <c r="I13967" i="40"/>
  <c r="J13966" i="40"/>
  <c r="I13966" i="40"/>
  <c r="J13965" i="40"/>
  <c r="I13965" i="40"/>
  <c r="J13964" i="40"/>
  <c r="I13964" i="40"/>
  <c r="J13963" i="40"/>
  <c r="I13963" i="40"/>
  <c r="J13962" i="40"/>
  <c r="I13962" i="40"/>
  <c r="J13961" i="40"/>
  <c r="I13961" i="40"/>
  <c r="J13960" i="40"/>
  <c r="I13960" i="40"/>
  <c r="J13959" i="40"/>
  <c r="I13959" i="40"/>
  <c r="J13958" i="40"/>
  <c r="I13958" i="40"/>
  <c r="J13957" i="40"/>
  <c r="I13957" i="40"/>
  <c r="J13956" i="40"/>
  <c r="I13956" i="40"/>
  <c r="J13955" i="40"/>
  <c r="I13955" i="40"/>
  <c r="J13954" i="40"/>
  <c r="I13954" i="40"/>
  <c r="J13953" i="40"/>
  <c r="I13953" i="40"/>
  <c r="J13952" i="40"/>
  <c r="I13952" i="40"/>
  <c r="J13951" i="40"/>
  <c r="I13951" i="40"/>
  <c r="J13950" i="40"/>
  <c r="I13950" i="40"/>
  <c r="J13949" i="40"/>
  <c r="I13949" i="40"/>
  <c r="J13948" i="40"/>
  <c r="I13948" i="40"/>
  <c r="J13947" i="40"/>
  <c r="I13947" i="40"/>
  <c r="J13946" i="40"/>
  <c r="I13946" i="40"/>
  <c r="J13945" i="40"/>
  <c r="I13945" i="40"/>
  <c r="J13944" i="40"/>
  <c r="I13944" i="40"/>
  <c r="J13943" i="40"/>
  <c r="I13943" i="40"/>
  <c r="J13942" i="40"/>
  <c r="I13942" i="40"/>
  <c r="J13941" i="40"/>
  <c r="I13941" i="40"/>
  <c r="J13940" i="40"/>
  <c r="I13940" i="40"/>
  <c r="J13939" i="40"/>
  <c r="I13939" i="40"/>
  <c r="J13938" i="40"/>
  <c r="I13938" i="40"/>
  <c r="J13937" i="40"/>
  <c r="I13937" i="40"/>
  <c r="J13936" i="40"/>
  <c r="I13936" i="40"/>
  <c r="J13935" i="40"/>
  <c r="I13935" i="40"/>
  <c r="J13934" i="40"/>
  <c r="I13934" i="40"/>
  <c r="J13933" i="40"/>
  <c r="I13933" i="40"/>
  <c r="J13932" i="40"/>
  <c r="I13932" i="40"/>
  <c r="J13931" i="40"/>
  <c r="I13931" i="40"/>
  <c r="J13930" i="40"/>
  <c r="I13930" i="40"/>
  <c r="J13929" i="40"/>
  <c r="I13929" i="40"/>
  <c r="J13928" i="40"/>
  <c r="I13928" i="40"/>
  <c r="J13927" i="40"/>
  <c r="I13927" i="40"/>
  <c r="J13926" i="40"/>
  <c r="I13926" i="40"/>
  <c r="J13925" i="40"/>
  <c r="I13925" i="40"/>
  <c r="J13924" i="40"/>
  <c r="I13924" i="40"/>
  <c r="J13923" i="40"/>
  <c r="I13923" i="40"/>
  <c r="J13922" i="40"/>
  <c r="I13922" i="40"/>
  <c r="J13921" i="40"/>
  <c r="I13921" i="40"/>
  <c r="J13920" i="40"/>
  <c r="I13920" i="40"/>
  <c r="J13919" i="40"/>
  <c r="I13919" i="40"/>
  <c r="J13918" i="40"/>
  <c r="I13918" i="40"/>
  <c r="J13917" i="40"/>
  <c r="I13917" i="40"/>
  <c r="J13916" i="40"/>
  <c r="I13916" i="40"/>
  <c r="J13915" i="40"/>
  <c r="I13915" i="40"/>
  <c r="J13914" i="40"/>
  <c r="I13914" i="40"/>
  <c r="J13913" i="40"/>
  <c r="I13913" i="40"/>
  <c r="J13912" i="40"/>
  <c r="I13912" i="40"/>
  <c r="J13911" i="40"/>
  <c r="I13911" i="40"/>
  <c r="J13910" i="40"/>
  <c r="I13910" i="40"/>
  <c r="J13909" i="40"/>
  <c r="I13909" i="40"/>
  <c r="J13908" i="40"/>
  <c r="I13908" i="40"/>
  <c r="J13907" i="40"/>
  <c r="I13907" i="40"/>
  <c r="J13906" i="40"/>
  <c r="I13906" i="40"/>
  <c r="J13905" i="40"/>
  <c r="I13905" i="40"/>
  <c r="J13904" i="40"/>
  <c r="I13904" i="40"/>
  <c r="J13903" i="40"/>
  <c r="I13903" i="40"/>
  <c r="J13902" i="40"/>
  <c r="I13902" i="40"/>
  <c r="J13901" i="40"/>
  <c r="I13901" i="40"/>
  <c r="J13900" i="40"/>
  <c r="I13900" i="40"/>
  <c r="J13899" i="40"/>
  <c r="I13899" i="40"/>
  <c r="J13898" i="40"/>
  <c r="I13898" i="40"/>
  <c r="J13897" i="40"/>
  <c r="I13897" i="40"/>
  <c r="J13896" i="40"/>
  <c r="I13896" i="40"/>
  <c r="J13895" i="40"/>
  <c r="I13895" i="40"/>
  <c r="J13894" i="40"/>
  <c r="I13894" i="40"/>
  <c r="J13893" i="40"/>
  <c r="I13893" i="40"/>
  <c r="J13892" i="40"/>
  <c r="I13892" i="40"/>
  <c r="J13891" i="40"/>
  <c r="I13891" i="40"/>
  <c r="J13890" i="40"/>
  <c r="I13890" i="40"/>
  <c r="J13889" i="40"/>
  <c r="I13889" i="40"/>
  <c r="J13888" i="40"/>
  <c r="I13888" i="40"/>
  <c r="J13887" i="40"/>
  <c r="I13887" i="40"/>
  <c r="J13886" i="40"/>
  <c r="I13886" i="40"/>
  <c r="J13885" i="40"/>
  <c r="I13885" i="40"/>
  <c r="J13884" i="40"/>
  <c r="I13884" i="40"/>
  <c r="J13883" i="40"/>
  <c r="I13883" i="40"/>
  <c r="J13882" i="40"/>
  <c r="I13882" i="40"/>
  <c r="J13881" i="40"/>
  <c r="I13881" i="40"/>
  <c r="J13880" i="40"/>
  <c r="I13880" i="40"/>
  <c r="J13879" i="40"/>
  <c r="I13879" i="40"/>
  <c r="J13878" i="40"/>
  <c r="I13878" i="40"/>
  <c r="J13877" i="40"/>
  <c r="I13877" i="40"/>
  <c r="J13876" i="40"/>
  <c r="I13876" i="40"/>
  <c r="J13875" i="40"/>
  <c r="I13875" i="40"/>
  <c r="J13874" i="40"/>
  <c r="I13874" i="40"/>
  <c r="J13873" i="40"/>
  <c r="I13873" i="40"/>
  <c r="J13872" i="40"/>
  <c r="I13872" i="40"/>
  <c r="J13871" i="40"/>
  <c r="I13871" i="40"/>
  <c r="J13870" i="40"/>
  <c r="I13870" i="40"/>
  <c r="J13869" i="40"/>
  <c r="I13869" i="40"/>
  <c r="J13868" i="40"/>
  <c r="I13868" i="40"/>
  <c r="J13867" i="40"/>
  <c r="I13867" i="40"/>
  <c r="J13866" i="40"/>
  <c r="I13866" i="40"/>
  <c r="J13865" i="40"/>
  <c r="I13865" i="40"/>
  <c r="J13864" i="40"/>
  <c r="I13864" i="40"/>
  <c r="J13863" i="40"/>
  <c r="I13863" i="40"/>
  <c r="J13862" i="40"/>
  <c r="I13862" i="40"/>
  <c r="J13861" i="40"/>
  <c r="I13861" i="40"/>
  <c r="J13860" i="40"/>
  <c r="I13860" i="40"/>
  <c r="J13859" i="40"/>
  <c r="I13859" i="40"/>
  <c r="J13858" i="40"/>
  <c r="I13858" i="40"/>
  <c r="J13857" i="40"/>
  <c r="I13857" i="40"/>
  <c r="J13856" i="40"/>
  <c r="I13856" i="40"/>
  <c r="J13855" i="40"/>
  <c r="I13855" i="40"/>
  <c r="J13854" i="40"/>
  <c r="I13854" i="40"/>
  <c r="J13853" i="40"/>
  <c r="I13853" i="40"/>
  <c r="J13852" i="40"/>
  <c r="I13852" i="40"/>
  <c r="J13851" i="40"/>
  <c r="I13851" i="40"/>
  <c r="J13850" i="40"/>
  <c r="I13850" i="40"/>
  <c r="J13849" i="40"/>
  <c r="I13849" i="40"/>
  <c r="J13848" i="40"/>
  <c r="I13848" i="40"/>
  <c r="J13847" i="40"/>
  <c r="I13847" i="40"/>
  <c r="J13846" i="40"/>
  <c r="I13846" i="40"/>
  <c r="J13845" i="40"/>
  <c r="I13845" i="40"/>
  <c r="J13844" i="40"/>
  <c r="I13844" i="40"/>
  <c r="J13843" i="40"/>
  <c r="I13843" i="40"/>
  <c r="J13842" i="40"/>
  <c r="I13842" i="40"/>
  <c r="J13841" i="40"/>
  <c r="I13841" i="40"/>
  <c r="J13840" i="40"/>
  <c r="I13840" i="40"/>
  <c r="J13839" i="40"/>
  <c r="I13839" i="40"/>
  <c r="J13838" i="40"/>
  <c r="I13838" i="40"/>
  <c r="J13837" i="40"/>
  <c r="I13837" i="40"/>
  <c r="J13836" i="40"/>
  <c r="I13836" i="40"/>
  <c r="J13835" i="40"/>
  <c r="I13835" i="40"/>
  <c r="J13834" i="40"/>
  <c r="I13834" i="40"/>
  <c r="J13833" i="40"/>
  <c r="I13833" i="40"/>
  <c r="J13832" i="40"/>
  <c r="I13832" i="40"/>
  <c r="J13831" i="40"/>
  <c r="I13831" i="40"/>
  <c r="J13830" i="40"/>
  <c r="I13830" i="40"/>
  <c r="J13829" i="40"/>
  <c r="I13829" i="40"/>
  <c r="J13828" i="40"/>
  <c r="I13828" i="40"/>
  <c r="J13827" i="40"/>
  <c r="I13827" i="40"/>
  <c r="J13826" i="40"/>
  <c r="I13826" i="40"/>
  <c r="J13825" i="40"/>
  <c r="I13825" i="40"/>
  <c r="J13824" i="40"/>
  <c r="I13824" i="40"/>
  <c r="J13823" i="40"/>
  <c r="I13823" i="40"/>
  <c r="J13822" i="40"/>
  <c r="I13822" i="40"/>
  <c r="J13821" i="40"/>
  <c r="I13821" i="40"/>
  <c r="J13820" i="40"/>
  <c r="I13820" i="40"/>
  <c r="J13819" i="40"/>
  <c r="I13819" i="40"/>
  <c r="J13818" i="40"/>
  <c r="I13818" i="40"/>
  <c r="J13817" i="40"/>
  <c r="I13817" i="40"/>
  <c r="J13816" i="40"/>
  <c r="I13816" i="40"/>
  <c r="J13815" i="40"/>
  <c r="I13815" i="40"/>
  <c r="J13814" i="40"/>
  <c r="I13814" i="40"/>
  <c r="J13813" i="40"/>
  <c r="I13813" i="40"/>
  <c r="J13812" i="40"/>
  <c r="I13812" i="40"/>
  <c r="J13811" i="40"/>
  <c r="I13811" i="40"/>
  <c r="J13810" i="40"/>
  <c r="I13810" i="40"/>
  <c r="J13809" i="40"/>
  <c r="I13809" i="40"/>
  <c r="J13808" i="40"/>
  <c r="I13808" i="40"/>
  <c r="J13807" i="40"/>
  <c r="I13807" i="40"/>
  <c r="J13806" i="40"/>
  <c r="I13806" i="40"/>
  <c r="J13805" i="40"/>
  <c r="I13805" i="40"/>
  <c r="J13804" i="40"/>
  <c r="I13804" i="40"/>
  <c r="J13803" i="40"/>
  <c r="I13803" i="40"/>
  <c r="J13802" i="40"/>
  <c r="I13802" i="40"/>
  <c r="J13801" i="40"/>
  <c r="I13801" i="40"/>
  <c r="J13800" i="40"/>
  <c r="I13800" i="40"/>
  <c r="J13799" i="40"/>
  <c r="I13799" i="40"/>
  <c r="J13798" i="40"/>
  <c r="I13798" i="40"/>
  <c r="J13797" i="40"/>
  <c r="I13797" i="40"/>
  <c r="J13796" i="40"/>
  <c r="I13796" i="40"/>
  <c r="J13795" i="40"/>
  <c r="I13795" i="40"/>
  <c r="J13794" i="40"/>
  <c r="I13794" i="40"/>
  <c r="J13793" i="40"/>
  <c r="I13793" i="40"/>
  <c r="J13792" i="40"/>
  <c r="I13792" i="40"/>
  <c r="J13791" i="40"/>
  <c r="I13791" i="40"/>
  <c r="J13790" i="40"/>
  <c r="I13790" i="40"/>
  <c r="J13789" i="40"/>
  <c r="I13789" i="40"/>
  <c r="J13788" i="40"/>
  <c r="I13788" i="40"/>
  <c r="J13787" i="40"/>
  <c r="I13787" i="40"/>
  <c r="J13786" i="40"/>
  <c r="I13786" i="40"/>
  <c r="J13785" i="40"/>
  <c r="I13785" i="40"/>
  <c r="J13784" i="40"/>
  <c r="I13784" i="40"/>
  <c r="J13783" i="40"/>
  <c r="I13783" i="40"/>
  <c r="J13782" i="40"/>
  <c r="I13782" i="40"/>
  <c r="J13781" i="40"/>
  <c r="I13781" i="40"/>
  <c r="J13780" i="40"/>
  <c r="I13780" i="40"/>
  <c r="J13779" i="40"/>
  <c r="I13779" i="40"/>
  <c r="J13778" i="40"/>
  <c r="I13778" i="40"/>
  <c r="J13777" i="40"/>
  <c r="I13777" i="40"/>
  <c r="J13776" i="40"/>
  <c r="I13776" i="40"/>
  <c r="J13775" i="40"/>
  <c r="I13775" i="40"/>
  <c r="J13774" i="40"/>
  <c r="I13774" i="40"/>
  <c r="J13773" i="40"/>
  <c r="I13773" i="40"/>
  <c r="J13772" i="40"/>
  <c r="I13772" i="40"/>
  <c r="J13771" i="40"/>
  <c r="I13771" i="40"/>
  <c r="J13770" i="40"/>
  <c r="I13770" i="40"/>
  <c r="J13769" i="40"/>
  <c r="I13769" i="40"/>
  <c r="J13768" i="40"/>
  <c r="I13768" i="40"/>
  <c r="J13767" i="40"/>
  <c r="I13767" i="40"/>
  <c r="J13766" i="40"/>
  <c r="I13766" i="40"/>
  <c r="J13765" i="40"/>
  <c r="I13765" i="40"/>
  <c r="J13764" i="40"/>
  <c r="I13764" i="40"/>
  <c r="J13763" i="40"/>
  <c r="I13763" i="40"/>
  <c r="J13762" i="40"/>
  <c r="I13762" i="40"/>
  <c r="J13761" i="40"/>
  <c r="I13761" i="40"/>
  <c r="J13760" i="40"/>
  <c r="I13760" i="40"/>
  <c r="J13759" i="40"/>
  <c r="I13759" i="40"/>
  <c r="J13758" i="40"/>
  <c r="I13758" i="40"/>
  <c r="J13757" i="40"/>
  <c r="I13757" i="40"/>
  <c r="J13756" i="40"/>
  <c r="I13756" i="40"/>
  <c r="J13755" i="40"/>
  <c r="I13755" i="40"/>
  <c r="J13754" i="40"/>
  <c r="I13754" i="40"/>
  <c r="J13753" i="40"/>
  <c r="I13753" i="40"/>
  <c r="J13752" i="40"/>
  <c r="I13752" i="40"/>
  <c r="J13751" i="40"/>
  <c r="I13751" i="40"/>
  <c r="J13750" i="40"/>
  <c r="I13750" i="40"/>
  <c r="J13749" i="40"/>
  <c r="I13749" i="40"/>
  <c r="J13748" i="40"/>
  <c r="I13748" i="40"/>
  <c r="J13747" i="40"/>
  <c r="I13747" i="40"/>
  <c r="J13746" i="40"/>
  <c r="I13746" i="40"/>
  <c r="J13745" i="40"/>
  <c r="I13745" i="40"/>
  <c r="J13744" i="40"/>
  <c r="I13744" i="40"/>
  <c r="J13743" i="40"/>
  <c r="I13743" i="40"/>
  <c r="J13742" i="40"/>
  <c r="I13742" i="40"/>
  <c r="J13741" i="40"/>
  <c r="I13741" i="40"/>
  <c r="J13740" i="40"/>
  <c r="I13740" i="40"/>
  <c r="J13739" i="40"/>
  <c r="I13739" i="40"/>
  <c r="J13738" i="40"/>
  <c r="I13738" i="40"/>
  <c r="J13737" i="40"/>
  <c r="I13737" i="40"/>
  <c r="J13736" i="40"/>
  <c r="I13736" i="40"/>
  <c r="J13735" i="40"/>
  <c r="I13735" i="40"/>
  <c r="J13734" i="40"/>
  <c r="I13734" i="40"/>
  <c r="J13733" i="40"/>
  <c r="I13733" i="40"/>
  <c r="J13732" i="40"/>
  <c r="I13732" i="40"/>
  <c r="J13731" i="40"/>
  <c r="I13731" i="40"/>
  <c r="J13730" i="40"/>
  <c r="I13730" i="40"/>
  <c r="J13729" i="40"/>
  <c r="I13729" i="40"/>
  <c r="J13728" i="40"/>
  <c r="I13728" i="40"/>
  <c r="J13727" i="40"/>
  <c r="I13727" i="40"/>
  <c r="J13726" i="40"/>
  <c r="I13726" i="40"/>
  <c r="J13725" i="40"/>
  <c r="I13725" i="40"/>
  <c r="J13724" i="40"/>
  <c r="I13724" i="40"/>
  <c r="J13723" i="40"/>
  <c r="I13723" i="40"/>
  <c r="J13722" i="40"/>
  <c r="I13722" i="40"/>
  <c r="J13721" i="40"/>
  <c r="I13721" i="40"/>
  <c r="J13720" i="40"/>
  <c r="I13720" i="40"/>
  <c r="J13719" i="40"/>
  <c r="I13719" i="40"/>
  <c r="J13718" i="40"/>
  <c r="I13718" i="40"/>
  <c r="J13717" i="40"/>
  <c r="I13717" i="40"/>
  <c r="J13716" i="40"/>
  <c r="I13716" i="40"/>
  <c r="J13715" i="40"/>
  <c r="I13715" i="40"/>
  <c r="J13714" i="40"/>
  <c r="I13714" i="40"/>
  <c r="J13713" i="40"/>
  <c r="I13713" i="40"/>
  <c r="J13712" i="40"/>
  <c r="I13712" i="40"/>
  <c r="J13711" i="40"/>
  <c r="I13711" i="40"/>
  <c r="J13710" i="40"/>
  <c r="I13710" i="40"/>
  <c r="J13709" i="40"/>
  <c r="I13709" i="40"/>
  <c r="J13708" i="40"/>
  <c r="I13708" i="40"/>
  <c r="J13707" i="40"/>
  <c r="I13707" i="40"/>
  <c r="J13706" i="40"/>
  <c r="I13706" i="40"/>
  <c r="J13705" i="40"/>
  <c r="I13705" i="40"/>
  <c r="J13704" i="40"/>
  <c r="I13704" i="40"/>
  <c r="J13703" i="40"/>
  <c r="I13703" i="40"/>
  <c r="J13702" i="40"/>
  <c r="I13702" i="40"/>
  <c r="J13701" i="40"/>
  <c r="I13701" i="40"/>
  <c r="J13700" i="40"/>
  <c r="I13700" i="40"/>
  <c r="J13699" i="40"/>
  <c r="I13699" i="40"/>
  <c r="J13698" i="40"/>
  <c r="I13698" i="40"/>
  <c r="J13697" i="40"/>
  <c r="I13697" i="40"/>
  <c r="J13696" i="40"/>
  <c r="I13696" i="40"/>
  <c r="J13695" i="40"/>
  <c r="I13695" i="40"/>
  <c r="J13694" i="40"/>
  <c r="I13694" i="40"/>
  <c r="J13693" i="40"/>
  <c r="I13693" i="40"/>
  <c r="J13692" i="40"/>
  <c r="I13692" i="40"/>
  <c r="J13691" i="40"/>
  <c r="I13691" i="40"/>
  <c r="J13690" i="40"/>
  <c r="I13690" i="40"/>
  <c r="J13689" i="40"/>
  <c r="I13689" i="40"/>
  <c r="J13688" i="40"/>
  <c r="I13688" i="40"/>
  <c r="J13687" i="40"/>
  <c r="I13687" i="40"/>
  <c r="J13686" i="40"/>
  <c r="I13686" i="40"/>
  <c r="J13685" i="40"/>
  <c r="I13685" i="40"/>
  <c r="J13684" i="40"/>
  <c r="I13684" i="40"/>
  <c r="J13683" i="40"/>
  <c r="I13683" i="40"/>
  <c r="J13682" i="40"/>
  <c r="I13682" i="40"/>
  <c r="J13681" i="40"/>
  <c r="I13681" i="40"/>
  <c r="J13680" i="40"/>
  <c r="I13680" i="40"/>
  <c r="J13679" i="40"/>
  <c r="I13679" i="40"/>
  <c r="J13678" i="40"/>
  <c r="I13678" i="40"/>
  <c r="J13677" i="40"/>
  <c r="I13677" i="40"/>
  <c r="J13676" i="40"/>
  <c r="I13676" i="40"/>
  <c r="J13675" i="40"/>
  <c r="I13675" i="40"/>
  <c r="J13674" i="40"/>
  <c r="I13674" i="40"/>
  <c r="J13673" i="40"/>
  <c r="I13673" i="40"/>
  <c r="J13672" i="40"/>
  <c r="I13672" i="40"/>
  <c r="J13671" i="40"/>
  <c r="I13671" i="40"/>
  <c r="J13670" i="40"/>
  <c r="I13670" i="40"/>
  <c r="J13669" i="40"/>
  <c r="I13669" i="40"/>
  <c r="J13668" i="40"/>
  <c r="I13668" i="40"/>
  <c r="J13667" i="40"/>
  <c r="I13667" i="40"/>
  <c r="J13666" i="40"/>
  <c r="I13666" i="40"/>
  <c r="J13665" i="40"/>
  <c r="I13665" i="40"/>
  <c r="J13664" i="40"/>
  <c r="I13664" i="40"/>
  <c r="J13663" i="40"/>
  <c r="I13663" i="40"/>
  <c r="J13662" i="40"/>
  <c r="I13662" i="40"/>
  <c r="J13661" i="40"/>
  <c r="I13661" i="40"/>
  <c r="J13660" i="40"/>
  <c r="I13660" i="40"/>
  <c r="J13659" i="40"/>
  <c r="I13659" i="40"/>
  <c r="J13658" i="40"/>
  <c r="I13658" i="40"/>
  <c r="J13657" i="40"/>
  <c r="I13657" i="40"/>
  <c r="J13656" i="40"/>
  <c r="I13656" i="40"/>
  <c r="J13655" i="40"/>
  <c r="I13655" i="40"/>
  <c r="J13654" i="40"/>
  <c r="I13654" i="40"/>
  <c r="J13653" i="40"/>
  <c r="I13653" i="40"/>
  <c r="J13652" i="40"/>
  <c r="I13652" i="40"/>
  <c r="J13651" i="40"/>
  <c r="I13651" i="40"/>
  <c r="J13650" i="40"/>
  <c r="I13650" i="40"/>
  <c r="J13649" i="40"/>
  <c r="I13649" i="40"/>
  <c r="J13648" i="40"/>
  <c r="I13648" i="40"/>
  <c r="J13647" i="40"/>
  <c r="I13647" i="40"/>
  <c r="J13646" i="40"/>
  <c r="I13646" i="40"/>
  <c r="J13645" i="40"/>
  <c r="I13645" i="40"/>
  <c r="J13644" i="40"/>
  <c r="I13644" i="40"/>
  <c r="J13643" i="40"/>
  <c r="I13643" i="40"/>
  <c r="J13642" i="40"/>
  <c r="I13642" i="40"/>
  <c r="J13641" i="40"/>
  <c r="I13641" i="40"/>
  <c r="J13640" i="40"/>
  <c r="I13640" i="40"/>
  <c r="J13639" i="40"/>
  <c r="I13639" i="40"/>
  <c r="J13638" i="40"/>
  <c r="I13638" i="40"/>
  <c r="J13637" i="40"/>
  <c r="I13637" i="40"/>
  <c r="J13636" i="40"/>
  <c r="I13636" i="40"/>
  <c r="J13635" i="40"/>
  <c r="I13635" i="40"/>
  <c r="J13634" i="40"/>
  <c r="I13634" i="40"/>
  <c r="J13633" i="40"/>
  <c r="I13633" i="40"/>
  <c r="J13632" i="40"/>
  <c r="I13632" i="40"/>
  <c r="J13631" i="40"/>
  <c r="I13631" i="40"/>
  <c r="J13630" i="40"/>
  <c r="I13630" i="40"/>
  <c r="J13629" i="40"/>
  <c r="I13629" i="40"/>
  <c r="J13628" i="40"/>
  <c r="I13628" i="40"/>
  <c r="J13627" i="40"/>
  <c r="I13627" i="40"/>
  <c r="J13626" i="40"/>
  <c r="I13626" i="40"/>
  <c r="J13625" i="40"/>
  <c r="I13625" i="40"/>
  <c r="J13624" i="40"/>
  <c r="I13624" i="40"/>
  <c r="J13623" i="40"/>
  <c r="I13623" i="40"/>
  <c r="J13622" i="40"/>
  <c r="I13622" i="40"/>
  <c r="J13621" i="40"/>
  <c r="I13621" i="40"/>
  <c r="J13620" i="40"/>
  <c r="I13620" i="40"/>
  <c r="J13619" i="40"/>
  <c r="I13619" i="40"/>
  <c r="J13618" i="40"/>
  <c r="I13618" i="40"/>
  <c r="J13617" i="40"/>
  <c r="I13617" i="40"/>
  <c r="J13616" i="40"/>
  <c r="I13616" i="40"/>
  <c r="J13615" i="40"/>
  <c r="I13615" i="40"/>
  <c r="J13614" i="40"/>
  <c r="I13614" i="40"/>
  <c r="J13613" i="40"/>
  <c r="I13613" i="40"/>
  <c r="J13612" i="40"/>
  <c r="I13612" i="40"/>
  <c r="J13611" i="40"/>
  <c r="I13611" i="40"/>
  <c r="J13610" i="40"/>
  <c r="I13610" i="40"/>
  <c r="J13609" i="40"/>
  <c r="I13609" i="40"/>
  <c r="J13608" i="40"/>
  <c r="I13608" i="40"/>
  <c r="J13607" i="40"/>
  <c r="I13607" i="40"/>
  <c r="J13606" i="40"/>
  <c r="I13606" i="40"/>
  <c r="J13605" i="40"/>
  <c r="I13605" i="40"/>
  <c r="J13604" i="40"/>
  <c r="I13604" i="40"/>
  <c r="J13603" i="40"/>
  <c r="I13603" i="40"/>
  <c r="J13602" i="40"/>
  <c r="I13602" i="40"/>
  <c r="J13601" i="40"/>
  <c r="I13601" i="40"/>
  <c r="J13600" i="40"/>
  <c r="I13600" i="40"/>
  <c r="J13599" i="40"/>
  <c r="I13599" i="40"/>
  <c r="J13598" i="40"/>
  <c r="I13598" i="40"/>
  <c r="J13597" i="40"/>
  <c r="I13597" i="40"/>
  <c r="J13596" i="40"/>
  <c r="I13596" i="40"/>
  <c r="J13595" i="40"/>
  <c r="I13595" i="40"/>
  <c r="J13594" i="40"/>
  <c r="I13594" i="40"/>
  <c r="J13593" i="40"/>
  <c r="I13593" i="40"/>
  <c r="J13592" i="40"/>
  <c r="I13592" i="40"/>
  <c r="J13591" i="40"/>
  <c r="I13591" i="40"/>
  <c r="J13590" i="40"/>
  <c r="I13590" i="40"/>
  <c r="J13589" i="40"/>
  <c r="I13589" i="40"/>
  <c r="J13588" i="40"/>
  <c r="I13588" i="40"/>
  <c r="J13587" i="40"/>
  <c r="I13587" i="40"/>
  <c r="J13586" i="40"/>
  <c r="I13586" i="40"/>
  <c r="J13585" i="40"/>
  <c r="I13585" i="40"/>
  <c r="J13584" i="40"/>
  <c r="I13584" i="40"/>
  <c r="J13583" i="40"/>
  <c r="I13583" i="40"/>
  <c r="J13582" i="40"/>
  <c r="I13582" i="40"/>
  <c r="J13581" i="40"/>
  <c r="I13581" i="40"/>
  <c r="J13580" i="40"/>
  <c r="I13580" i="40"/>
  <c r="J13579" i="40"/>
  <c r="I13579" i="40"/>
  <c r="J13578" i="40"/>
  <c r="I13578" i="40"/>
  <c r="J13577" i="40"/>
  <c r="I13577" i="40"/>
  <c r="J13576" i="40"/>
  <c r="I13576" i="40"/>
  <c r="J13575" i="40"/>
  <c r="I13575" i="40"/>
  <c r="J13574" i="40"/>
  <c r="I13574" i="40"/>
  <c r="J13573" i="40"/>
  <c r="I13573" i="40"/>
  <c r="J13572" i="40"/>
  <c r="I13572" i="40"/>
  <c r="J13571" i="40"/>
  <c r="I13571" i="40"/>
  <c r="J13570" i="40"/>
  <c r="I13570" i="40"/>
  <c r="J13569" i="40"/>
  <c r="I13569" i="40"/>
  <c r="J13568" i="40"/>
  <c r="I13568" i="40"/>
  <c r="J13567" i="40"/>
  <c r="I13567" i="40"/>
  <c r="J13566" i="40"/>
  <c r="I13566" i="40"/>
  <c r="J13565" i="40"/>
  <c r="I13565" i="40"/>
  <c r="J13564" i="40"/>
  <c r="I13564" i="40"/>
  <c r="J13563" i="40"/>
  <c r="I13563" i="40"/>
  <c r="J13562" i="40"/>
  <c r="I13562" i="40"/>
  <c r="J13561" i="40"/>
  <c r="I13561" i="40"/>
  <c r="J13560" i="40"/>
  <c r="I13560" i="40"/>
  <c r="J13559" i="40"/>
  <c r="I13559" i="40"/>
  <c r="J13558" i="40"/>
  <c r="I13558" i="40"/>
  <c r="J13557" i="40"/>
  <c r="I13557" i="40"/>
  <c r="J13556" i="40"/>
  <c r="I13556" i="40"/>
  <c r="J13555" i="40"/>
  <c r="I13555" i="40"/>
  <c r="J13554" i="40"/>
  <c r="I13554" i="40"/>
  <c r="J13553" i="40"/>
  <c r="I13553" i="40"/>
  <c r="J13552" i="40"/>
  <c r="I13552" i="40"/>
  <c r="J13551" i="40"/>
  <c r="I13551" i="40"/>
  <c r="J13550" i="40"/>
  <c r="I13550" i="40"/>
  <c r="J13549" i="40"/>
  <c r="I13549" i="40"/>
  <c r="J13548" i="40"/>
  <c r="I13548" i="40"/>
  <c r="J13547" i="40"/>
  <c r="I13547" i="40"/>
  <c r="J13546" i="40"/>
  <c r="I13546" i="40"/>
  <c r="J13545" i="40"/>
  <c r="I13545" i="40"/>
  <c r="J13544" i="40"/>
  <c r="I13544" i="40"/>
  <c r="J13543" i="40"/>
  <c r="I13543" i="40"/>
  <c r="J13542" i="40"/>
  <c r="I13542" i="40"/>
  <c r="J13541" i="40"/>
  <c r="I13541" i="40"/>
  <c r="J13540" i="40"/>
  <c r="I13540" i="40"/>
  <c r="J13539" i="40"/>
  <c r="I13539" i="40"/>
  <c r="J13538" i="40"/>
  <c r="I13538" i="40"/>
  <c r="J13537" i="40"/>
  <c r="I13537" i="40"/>
  <c r="J13536" i="40"/>
  <c r="I13536" i="40"/>
  <c r="J13535" i="40"/>
  <c r="I13535" i="40"/>
  <c r="J13534" i="40"/>
  <c r="I13534" i="40"/>
  <c r="J13533" i="40"/>
  <c r="I13533" i="40"/>
  <c r="J13532" i="40"/>
  <c r="I13532" i="40"/>
  <c r="J13531" i="40"/>
  <c r="I13531" i="40"/>
  <c r="J13530" i="40"/>
  <c r="I13530" i="40"/>
  <c r="J13529" i="40"/>
  <c r="I13529" i="40"/>
  <c r="J13528" i="40"/>
  <c r="I13528" i="40"/>
  <c r="J13527" i="40"/>
  <c r="I13527" i="40"/>
  <c r="J13526" i="40"/>
  <c r="I13526" i="40"/>
  <c r="J13525" i="40"/>
  <c r="I13525" i="40"/>
  <c r="J13524" i="40"/>
  <c r="I13524" i="40"/>
  <c r="J13523" i="40"/>
  <c r="I13523" i="40"/>
  <c r="J13522" i="40"/>
  <c r="I13522" i="40"/>
  <c r="J13521" i="40"/>
  <c r="I13521" i="40"/>
  <c r="J13520" i="40"/>
  <c r="I13520" i="40"/>
  <c r="J13519" i="40"/>
  <c r="I13519" i="40"/>
  <c r="J13518" i="40"/>
  <c r="I13518" i="40"/>
  <c r="J13517" i="40"/>
  <c r="I13517" i="40"/>
  <c r="J13516" i="40"/>
  <c r="I13516" i="40"/>
  <c r="J13515" i="40"/>
  <c r="I13515" i="40"/>
  <c r="J13514" i="40"/>
  <c r="I13514" i="40"/>
  <c r="J13513" i="40"/>
  <c r="I13513" i="40"/>
  <c r="J13512" i="40"/>
  <c r="I13512" i="40"/>
  <c r="J13511" i="40"/>
  <c r="I13511" i="40"/>
  <c r="J13510" i="40"/>
  <c r="I13510" i="40"/>
  <c r="J13509" i="40"/>
  <c r="I13509" i="40"/>
  <c r="J13508" i="40"/>
  <c r="I13508" i="40"/>
  <c r="J13507" i="40"/>
  <c r="I13507" i="40"/>
  <c r="J13506" i="40"/>
  <c r="I13506" i="40"/>
  <c r="J13505" i="40"/>
  <c r="I13505" i="40"/>
  <c r="J13504" i="40"/>
  <c r="I13504" i="40"/>
  <c r="J13503" i="40"/>
  <c r="I13503" i="40"/>
  <c r="J13502" i="40"/>
  <c r="I13502" i="40"/>
  <c r="J13501" i="40"/>
  <c r="I13501" i="40"/>
  <c r="J13500" i="40"/>
  <c r="I13500" i="40"/>
  <c r="J13499" i="40"/>
  <c r="I13499" i="40"/>
  <c r="J13498" i="40"/>
  <c r="I13498" i="40"/>
  <c r="J13497" i="40"/>
  <c r="I13497" i="40"/>
  <c r="J13496" i="40"/>
  <c r="I13496" i="40"/>
  <c r="J13495" i="40"/>
  <c r="I13495" i="40"/>
  <c r="J13494" i="40"/>
  <c r="I13494" i="40"/>
  <c r="J13493" i="40"/>
  <c r="I13493" i="40"/>
  <c r="J13492" i="40"/>
  <c r="I13492" i="40"/>
  <c r="J13491" i="40"/>
  <c r="I13491" i="40"/>
  <c r="J13490" i="40"/>
  <c r="I13490" i="40"/>
  <c r="J13489" i="40"/>
  <c r="I13489" i="40"/>
  <c r="J13488" i="40"/>
  <c r="I13488" i="40"/>
  <c r="J13487" i="40"/>
  <c r="I13487" i="40"/>
  <c r="J13486" i="40"/>
  <c r="I13486" i="40"/>
  <c r="J13485" i="40"/>
  <c r="I13485" i="40"/>
  <c r="J13484" i="40"/>
  <c r="I13484" i="40"/>
  <c r="J13483" i="40"/>
  <c r="I13483" i="40"/>
  <c r="J13482" i="40"/>
  <c r="I13482" i="40"/>
  <c r="J13481" i="40"/>
  <c r="I13481" i="40"/>
  <c r="J13480" i="40"/>
  <c r="I13480" i="40"/>
  <c r="J13479" i="40"/>
  <c r="I13479" i="40"/>
  <c r="J13478" i="40"/>
  <c r="I13478" i="40"/>
  <c r="J13477" i="40"/>
  <c r="I13477" i="40"/>
  <c r="J13476" i="40"/>
  <c r="I13476" i="40"/>
  <c r="J13475" i="40"/>
  <c r="I13475" i="40"/>
  <c r="J13474" i="40"/>
  <c r="I13474" i="40"/>
  <c r="J13473" i="40"/>
  <c r="I13473" i="40"/>
  <c r="J13472" i="40"/>
  <c r="I13472" i="40"/>
  <c r="J13471" i="40"/>
  <c r="I13471" i="40"/>
  <c r="J13470" i="40"/>
  <c r="I13470" i="40"/>
  <c r="J13469" i="40"/>
  <c r="I13469" i="40"/>
  <c r="J13468" i="40"/>
  <c r="I13468" i="40"/>
  <c r="J13467" i="40"/>
  <c r="I13467" i="40"/>
  <c r="J13466" i="40"/>
  <c r="I13466" i="40"/>
  <c r="J13465" i="40"/>
  <c r="I13465" i="40"/>
  <c r="J13464" i="40"/>
  <c r="I13464" i="40"/>
  <c r="J13463" i="40"/>
  <c r="I13463" i="40"/>
  <c r="J13462" i="40"/>
  <c r="I13462" i="40"/>
  <c r="J13461" i="40"/>
  <c r="I13461" i="40"/>
  <c r="J13460" i="40"/>
  <c r="I13460" i="40"/>
  <c r="J13459" i="40"/>
  <c r="I13459" i="40"/>
  <c r="J13458" i="40"/>
  <c r="I13458" i="40"/>
  <c r="J13457" i="40"/>
  <c r="I13457" i="40"/>
  <c r="J13456" i="40"/>
  <c r="I13456" i="40"/>
  <c r="J13455" i="40"/>
  <c r="I13455" i="40"/>
  <c r="J13454" i="40"/>
  <c r="I13454" i="40"/>
  <c r="J13453" i="40"/>
  <c r="I13453" i="40"/>
  <c r="J13452" i="40"/>
  <c r="I13452" i="40"/>
  <c r="J13451" i="40"/>
  <c r="I13451" i="40"/>
  <c r="J13450" i="40"/>
  <c r="I13450" i="40"/>
  <c r="J13449" i="40"/>
  <c r="I13449" i="40"/>
  <c r="J13448" i="40"/>
  <c r="I13448" i="40"/>
  <c r="J13447" i="40"/>
  <c r="I13447" i="40"/>
  <c r="J13446" i="40"/>
  <c r="I13446" i="40"/>
  <c r="J13445" i="40"/>
  <c r="I13445" i="40"/>
  <c r="J13444" i="40"/>
  <c r="I13444" i="40"/>
  <c r="J13443" i="40"/>
  <c r="I13443" i="40"/>
  <c r="J13442" i="40"/>
  <c r="I13442" i="40"/>
  <c r="J13441" i="40"/>
  <c r="I13441" i="40"/>
  <c r="J13440" i="40"/>
  <c r="I13440" i="40"/>
  <c r="J13439" i="40"/>
  <c r="I13439" i="40"/>
  <c r="J13438" i="40"/>
  <c r="I13438" i="40"/>
  <c r="J13437" i="40"/>
  <c r="I13437" i="40"/>
  <c r="J13436" i="40"/>
  <c r="I13436" i="40"/>
  <c r="J13435" i="40"/>
  <c r="I13435" i="40"/>
  <c r="J13434" i="40"/>
  <c r="I13434" i="40"/>
  <c r="J13433" i="40"/>
  <c r="I13433" i="40"/>
  <c r="J13432" i="40"/>
  <c r="I13432" i="40"/>
  <c r="J13431" i="40"/>
  <c r="I13431" i="40"/>
  <c r="J13430" i="40"/>
  <c r="I13430" i="40"/>
  <c r="J13429" i="40"/>
  <c r="I13429" i="40"/>
  <c r="J13428" i="40"/>
  <c r="I13428" i="40"/>
  <c r="J13427" i="40"/>
  <c r="I13427" i="40"/>
  <c r="J13426" i="40"/>
  <c r="I13426" i="40"/>
  <c r="J13425" i="40"/>
  <c r="I13425" i="40"/>
  <c r="J13424" i="40"/>
  <c r="I13424" i="40"/>
  <c r="J13423" i="40"/>
  <c r="I13423" i="40"/>
  <c r="J13422" i="40"/>
  <c r="I13422" i="40"/>
  <c r="J13421" i="40"/>
  <c r="I13421" i="40"/>
  <c r="J13420" i="40"/>
  <c r="I13420" i="40"/>
  <c r="J13419" i="40"/>
  <c r="I13419" i="40"/>
  <c r="J13418" i="40"/>
  <c r="I13418" i="40"/>
  <c r="J13417" i="40"/>
  <c r="I13417" i="40"/>
  <c r="J13416" i="40"/>
  <c r="I13416" i="40"/>
  <c r="J13415" i="40"/>
  <c r="I13415" i="40"/>
  <c r="J13414" i="40"/>
  <c r="I13414" i="40"/>
  <c r="J13413" i="40"/>
  <c r="I13413" i="40"/>
  <c r="J13412" i="40"/>
  <c r="I13412" i="40"/>
  <c r="J13411" i="40"/>
  <c r="I13411" i="40"/>
  <c r="J13410" i="40"/>
  <c r="I13410" i="40"/>
  <c r="J13409" i="40"/>
  <c r="I13409" i="40"/>
  <c r="J13408" i="40"/>
  <c r="I13408" i="40"/>
  <c r="J13407" i="40"/>
  <c r="I13407" i="40"/>
  <c r="J13406" i="40"/>
  <c r="I13406" i="40"/>
  <c r="J13405" i="40"/>
  <c r="I13405" i="40"/>
  <c r="J13404" i="40"/>
  <c r="I13404" i="40"/>
  <c r="J13403" i="40"/>
  <c r="I13403" i="40"/>
  <c r="J13402" i="40"/>
  <c r="I13402" i="40"/>
  <c r="J13401" i="40"/>
  <c r="I13401" i="40"/>
  <c r="J13400" i="40"/>
  <c r="I13400" i="40"/>
  <c r="J13399" i="40"/>
  <c r="I13399" i="40"/>
  <c r="J13398" i="40"/>
  <c r="I13398" i="40"/>
  <c r="J13397" i="40"/>
  <c r="I13397" i="40"/>
  <c r="J13396" i="40"/>
  <c r="I13396" i="40"/>
  <c r="J13395" i="40"/>
  <c r="I13395" i="40"/>
  <c r="J13394" i="40"/>
  <c r="I13394" i="40"/>
  <c r="J13393" i="40"/>
  <c r="I13393" i="40"/>
  <c r="J13392" i="40"/>
  <c r="I13392" i="40"/>
  <c r="J13391" i="40"/>
  <c r="I13391" i="40"/>
  <c r="J13390" i="40"/>
  <c r="I13390" i="40"/>
  <c r="J13389" i="40"/>
  <c r="I13389" i="40"/>
  <c r="J13388" i="40"/>
  <c r="I13388" i="40"/>
  <c r="J13387" i="40"/>
  <c r="I13387" i="40"/>
  <c r="J13386" i="40"/>
  <c r="I13386" i="40"/>
  <c r="J13385" i="40"/>
  <c r="I13385" i="40"/>
  <c r="J13384" i="40"/>
  <c r="I13384" i="40"/>
  <c r="J13383" i="40"/>
  <c r="I13383" i="40"/>
  <c r="J13382" i="40"/>
  <c r="I13382" i="40"/>
  <c r="J13381" i="40"/>
  <c r="I13381" i="40"/>
  <c r="J13380" i="40"/>
  <c r="I13380" i="40"/>
  <c r="J13379" i="40"/>
  <c r="I13379" i="40"/>
  <c r="J13378" i="40"/>
  <c r="I13378" i="40"/>
  <c r="J13377" i="40"/>
  <c r="I13377" i="40"/>
  <c r="J13376" i="40"/>
  <c r="I13376" i="40"/>
  <c r="J13375" i="40"/>
  <c r="I13375" i="40"/>
  <c r="J13374" i="40"/>
  <c r="I13374" i="40"/>
  <c r="J13373" i="40"/>
  <c r="I13373" i="40"/>
  <c r="J13372" i="40"/>
  <c r="I13372" i="40"/>
  <c r="J13371" i="40"/>
  <c r="I13371" i="40"/>
  <c r="J13370" i="40"/>
  <c r="I13370" i="40"/>
  <c r="J13369" i="40"/>
  <c r="I13369" i="40"/>
  <c r="J13368" i="40"/>
  <c r="I13368" i="40"/>
  <c r="J13367" i="40"/>
  <c r="I13367" i="40"/>
  <c r="J13366" i="40"/>
  <c r="I13366" i="40"/>
  <c r="J13365" i="40"/>
  <c r="I13365" i="40"/>
  <c r="J13364" i="40"/>
  <c r="I13364" i="40"/>
  <c r="J13363" i="40"/>
  <c r="I13363" i="40"/>
  <c r="J13362" i="40"/>
  <c r="I13362" i="40"/>
  <c r="J13361" i="40"/>
  <c r="I13361" i="40"/>
  <c r="J13360" i="40"/>
  <c r="I13360" i="40"/>
  <c r="J13359" i="40"/>
  <c r="I13359" i="40"/>
  <c r="J13358" i="40"/>
  <c r="I13358" i="40"/>
  <c r="J13357" i="40"/>
  <c r="I13357" i="40"/>
  <c r="J13356" i="40"/>
  <c r="I13356" i="40"/>
  <c r="J13355" i="40"/>
  <c r="I13355" i="40"/>
  <c r="J13354" i="40"/>
  <c r="I13354" i="40"/>
  <c r="J13353" i="40"/>
  <c r="I13353" i="40"/>
  <c r="J13352" i="40"/>
  <c r="I13352" i="40"/>
  <c r="J13351" i="40"/>
  <c r="I13351" i="40"/>
  <c r="J13350" i="40"/>
  <c r="I13350" i="40"/>
  <c r="J13349" i="40"/>
  <c r="I13349" i="40"/>
  <c r="J13348" i="40"/>
  <c r="I13348" i="40"/>
  <c r="J13347" i="40"/>
  <c r="I13347" i="40"/>
  <c r="J13346" i="40"/>
  <c r="I13346" i="40"/>
  <c r="J13345" i="40"/>
  <c r="I13345" i="40"/>
  <c r="J13344" i="40"/>
  <c r="I13344" i="40"/>
  <c r="J13343" i="40"/>
  <c r="I13343" i="40"/>
  <c r="J13342" i="40"/>
  <c r="I13342" i="40"/>
  <c r="J13341" i="40"/>
  <c r="I13341" i="40"/>
  <c r="J13340" i="40"/>
  <c r="I13340" i="40"/>
  <c r="J13339" i="40"/>
  <c r="I13339" i="40"/>
  <c r="J13338" i="40"/>
  <c r="I13338" i="40"/>
  <c r="J13337" i="40"/>
  <c r="I13337" i="40"/>
  <c r="J13336" i="40"/>
  <c r="I13336" i="40"/>
  <c r="J13335" i="40"/>
  <c r="I13335" i="40"/>
  <c r="J13334" i="40"/>
  <c r="I13334" i="40"/>
  <c r="J13333" i="40"/>
  <c r="I13333" i="40"/>
  <c r="J13332" i="40"/>
  <c r="I13332" i="40"/>
  <c r="J13331" i="40"/>
  <c r="I13331" i="40"/>
  <c r="J13330" i="40"/>
  <c r="I13330" i="40"/>
  <c r="J13329" i="40"/>
  <c r="I13329" i="40"/>
  <c r="J13328" i="40"/>
  <c r="I13328" i="40"/>
  <c r="J13327" i="40"/>
  <c r="I13327" i="40"/>
  <c r="J13326" i="40"/>
  <c r="I13326" i="40"/>
  <c r="J13325" i="40"/>
  <c r="I13325" i="40"/>
  <c r="J13324" i="40"/>
  <c r="I13324" i="40"/>
  <c r="J13323" i="40"/>
  <c r="I13323" i="40"/>
  <c r="J13322" i="40"/>
  <c r="I13322" i="40"/>
  <c r="J13321" i="40"/>
  <c r="I13321" i="40"/>
  <c r="J13320" i="40"/>
  <c r="I13320" i="40"/>
  <c r="J13319" i="40"/>
  <c r="I13319" i="40"/>
  <c r="J13318" i="40"/>
  <c r="I13318" i="40"/>
  <c r="J13317" i="40"/>
  <c r="I13317" i="40"/>
  <c r="J13316" i="40"/>
  <c r="I13316" i="40"/>
  <c r="J13315" i="40"/>
  <c r="I13315" i="40"/>
  <c r="J13314" i="40"/>
  <c r="I13314" i="40"/>
  <c r="J13313" i="40"/>
  <c r="I13313" i="40"/>
  <c r="J13312" i="40"/>
  <c r="I13312" i="40"/>
  <c r="J13311" i="40"/>
  <c r="I13311" i="40"/>
  <c r="J13310" i="40"/>
  <c r="I13310" i="40"/>
  <c r="J13309" i="40"/>
  <c r="I13309" i="40"/>
  <c r="J13308" i="40"/>
  <c r="I13308" i="40"/>
  <c r="J13307" i="40"/>
  <c r="I13307" i="40"/>
  <c r="J13306" i="40"/>
  <c r="I13306" i="40"/>
  <c r="J13305" i="40"/>
  <c r="I13305" i="40"/>
  <c r="J13304" i="40"/>
  <c r="I13304" i="40"/>
  <c r="J13303" i="40"/>
  <c r="I13303" i="40"/>
  <c r="J13302" i="40"/>
  <c r="I13302" i="40"/>
  <c r="J13301" i="40"/>
  <c r="I13301" i="40"/>
  <c r="J13300" i="40"/>
  <c r="I13300" i="40"/>
  <c r="J13299" i="40"/>
  <c r="I13299" i="40"/>
  <c r="J13298" i="40"/>
  <c r="I13298" i="40"/>
  <c r="J13297" i="40"/>
  <c r="I13297" i="40"/>
  <c r="J13296" i="40"/>
  <c r="I13296" i="40"/>
  <c r="J13295" i="40"/>
  <c r="I13295" i="40"/>
  <c r="J13294" i="40"/>
  <c r="I13294" i="40"/>
  <c r="J13293" i="40"/>
  <c r="I13293" i="40"/>
  <c r="J13292" i="40"/>
  <c r="I13292" i="40"/>
  <c r="J13291" i="40"/>
  <c r="I13291" i="40"/>
  <c r="J13290" i="40"/>
  <c r="I13290" i="40"/>
  <c r="J13289" i="40"/>
  <c r="I13289" i="40"/>
  <c r="J13288" i="40"/>
  <c r="I13288" i="40"/>
  <c r="J13287" i="40"/>
  <c r="I13287" i="40"/>
  <c r="J13286" i="40"/>
  <c r="I13286" i="40"/>
  <c r="J13285" i="40"/>
  <c r="I13285" i="40"/>
  <c r="J13284" i="40"/>
  <c r="I13284" i="40"/>
  <c r="J13283" i="40"/>
  <c r="I13283" i="40"/>
  <c r="J13282" i="40"/>
  <c r="I13282" i="40"/>
  <c r="J13281" i="40"/>
  <c r="I13281" i="40"/>
  <c r="J13280" i="40"/>
  <c r="I13280" i="40"/>
  <c r="J13279" i="40"/>
  <c r="I13279" i="40"/>
  <c r="J13278" i="40"/>
  <c r="I13278" i="40"/>
  <c r="J13277" i="40"/>
  <c r="I13277" i="40"/>
  <c r="J13276" i="40"/>
  <c r="I13276" i="40"/>
  <c r="J13275" i="40"/>
  <c r="I13275" i="40"/>
  <c r="J13274" i="40"/>
  <c r="I13274" i="40"/>
  <c r="J13273" i="40"/>
  <c r="I13273" i="40"/>
  <c r="J13272" i="40"/>
  <c r="I13272" i="40"/>
  <c r="J13271" i="40"/>
  <c r="I13271" i="40"/>
  <c r="J13270" i="40"/>
  <c r="I13270" i="40"/>
  <c r="J13269" i="40"/>
  <c r="I13269" i="40"/>
  <c r="J13268" i="40"/>
  <c r="I13268" i="40"/>
  <c r="J13267" i="40"/>
  <c r="I13267" i="40"/>
  <c r="J13266" i="40"/>
  <c r="I13266" i="40"/>
  <c r="J13265" i="40"/>
  <c r="I13265" i="40"/>
  <c r="J13264" i="40"/>
  <c r="I13264" i="40"/>
  <c r="J13263" i="40"/>
  <c r="I13263" i="40"/>
  <c r="J13262" i="40"/>
  <c r="I13262" i="40"/>
  <c r="J13261" i="40"/>
  <c r="I13261" i="40"/>
  <c r="J13260" i="40"/>
  <c r="I13260" i="40"/>
  <c r="J13259" i="40"/>
  <c r="I13259" i="40"/>
  <c r="J13258" i="40"/>
  <c r="I13258" i="40"/>
  <c r="J13257" i="40"/>
  <c r="I13257" i="40"/>
  <c r="J13256" i="40"/>
  <c r="I13256" i="40"/>
  <c r="J13255" i="40"/>
  <c r="I13255" i="40"/>
  <c r="J13254" i="40"/>
  <c r="I13254" i="40"/>
  <c r="J13253" i="40"/>
  <c r="I13253" i="40"/>
  <c r="J13252" i="40"/>
  <c r="I13252" i="40"/>
  <c r="J13251" i="40"/>
  <c r="I13251" i="40"/>
  <c r="J13250" i="40"/>
  <c r="I13250" i="40"/>
  <c r="J13249" i="40"/>
  <c r="I13249" i="40"/>
  <c r="J13248" i="40"/>
  <c r="I13248" i="40"/>
  <c r="J13247" i="40"/>
  <c r="I13247" i="40"/>
  <c r="J13246" i="40"/>
  <c r="I13246" i="40"/>
  <c r="J13245" i="40"/>
  <c r="I13245" i="40"/>
  <c r="J13244" i="40"/>
  <c r="I13244" i="40"/>
  <c r="J13243" i="40"/>
  <c r="I13243" i="40"/>
  <c r="J13242" i="40"/>
  <c r="I13242" i="40"/>
  <c r="J13241" i="40"/>
  <c r="I13241" i="40"/>
  <c r="J13240" i="40"/>
  <c r="I13240" i="40"/>
  <c r="J13239" i="40"/>
  <c r="I13239" i="40"/>
  <c r="J13238" i="40"/>
  <c r="I13238" i="40"/>
  <c r="J13237" i="40"/>
  <c r="I13237" i="40"/>
  <c r="J13236" i="40"/>
  <c r="I13236" i="40"/>
  <c r="J13235" i="40"/>
  <c r="I13235" i="40"/>
  <c r="J13234" i="40"/>
  <c r="I13234" i="40"/>
  <c r="J13233" i="40"/>
  <c r="I13233" i="40"/>
  <c r="J13232" i="40"/>
  <c r="I13232" i="40"/>
  <c r="J13231" i="40"/>
  <c r="I13231" i="40"/>
  <c r="J13230" i="40"/>
  <c r="I13230" i="40"/>
  <c r="J13229" i="40"/>
  <c r="I13229" i="40"/>
  <c r="J13228" i="40"/>
  <c r="I13228" i="40"/>
  <c r="J13227" i="40"/>
  <c r="I13227" i="40"/>
  <c r="J13226" i="40"/>
  <c r="I13226" i="40"/>
  <c r="J13225" i="40"/>
  <c r="I13225" i="40"/>
  <c r="J13224" i="40"/>
  <c r="I13224" i="40"/>
  <c r="J13223" i="40"/>
  <c r="I13223" i="40"/>
  <c r="J13222" i="40"/>
  <c r="I13222" i="40"/>
  <c r="J13221" i="40"/>
  <c r="I13221" i="40"/>
  <c r="J13220" i="40"/>
  <c r="I13220" i="40"/>
  <c r="J13219" i="40"/>
  <c r="I13219" i="40"/>
  <c r="J13218" i="40"/>
  <c r="I13218" i="40"/>
  <c r="J13217" i="40"/>
  <c r="I13217" i="40"/>
  <c r="J13216" i="40"/>
  <c r="I13216" i="40"/>
  <c r="J13215" i="40"/>
  <c r="I13215" i="40"/>
  <c r="J13214" i="40"/>
  <c r="I13214" i="40"/>
  <c r="J13213" i="40"/>
  <c r="I13213" i="40"/>
  <c r="J13212" i="40"/>
  <c r="I13212" i="40"/>
  <c r="J13211" i="40"/>
  <c r="I13211" i="40"/>
  <c r="J13210" i="40"/>
  <c r="I13210" i="40"/>
  <c r="J13209" i="40"/>
  <c r="I13209" i="40"/>
  <c r="J13208" i="40"/>
  <c r="I13208" i="40"/>
  <c r="J13207" i="40"/>
  <c r="I13207" i="40"/>
  <c r="J13206" i="40"/>
  <c r="I13206" i="40"/>
  <c r="J13205" i="40"/>
  <c r="I13205" i="40"/>
  <c r="J13204" i="40"/>
  <c r="I13204" i="40"/>
  <c r="J13203" i="40"/>
  <c r="I13203" i="40"/>
  <c r="J13202" i="40"/>
  <c r="I13202" i="40"/>
  <c r="J13201" i="40"/>
  <c r="I13201" i="40"/>
  <c r="J13200" i="40"/>
  <c r="I13200" i="40"/>
  <c r="J13199" i="40"/>
  <c r="I13199" i="40"/>
  <c r="J13198" i="40"/>
  <c r="I13198" i="40"/>
  <c r="J13197" i="40"/>
  <c r="I13197" i="40"/>
  <c r="J13196" i="40"/>
  <c r="I13196" i="40"/>
  <c r="J13195" i="40"/>
  <c r="I13195" i="40"/>
  <c r="J13194" i="40"/>
  <c r="I13194" i="40"/>
  <c r="J13193" i="40"/>
  <c r="I13193" i="40"/>
  <c r="J13192" i="40"/>
  <c r="I13192" i="40"/>
  <c r="J13191" i="40"/>
  <c r="I13191" i="40"/>
  <c r="J13190" i="40"/>
  <c r="I13190" i="40"/>
  <c r="J13189" i="40"/>
  <c r="I13189" i="40"/>
  <c r="J13188" i="40"/>
  <c r="I13188" i="40"/>
  <c r="J13187" i="40"/>
  <c r="I13187" i="40"/>
  <c r="J13186" i="40"/>
  <c r="I13186" i="40"/>
  <c r="J13185" i="40"/>
  <c r="I13185" i="40"/>
  <c r="J13184" i="40"/>
  <c r="I13184" i="40"/>
  <c r="J13183" i="40"/>
  <c r="I13183" i="40"/>
  <c r="J13182" i="40"/>
  <c r="I13182" i="40"/>
  <c r="J13181" i="40"/>
  <c r="I13181" i="40"/>
  <c r="J13180" i="40"/>
  <c r="I13180" i="40"/>
  <c r="J13179" i="40"/>
  <c r="I13179" i="40"/>
  <c r="J13178" i="40"/>
  <c r="I13178" i="40"/>
  <c r="J13177" i="40"/>
  <c r="I13177" i="40"/>
  <c r="J13176" i="40"/>
  <c r="I13176" i="40"/>
  <c r="J13175" i="40"/>
  <c r="I13175" i="40"/>
  <c r="J13174" i="40"/>
  <c r="I13174" i="40"/>
  <c r="J13173" i="40"/>
  <c r="I13173" i="40"/>
  <c r="J13172" i="40"/>
  <c r="I13172" i="40"/>
  <c r="J13171" i="40"/>
  <c r="I13171" i="40"/>
  <c r="J13170" i="40"/>
  <c r="I13170" i="40"/>
  <c r="J13169" i="40"/>
  <c r="I13169" i="40"/>
  <c r="J13168" i="40"/>
  <c r="I13168" i="40"/>
  <c r="J13167" i="40"/>
  <c r="I13167" i="40"/>
  <c r="J13166" i="40"/>
  <c r="I13166" i="40"/>
  <c r="J13165" i="40"/>
  <c r="I13165" i="40"/>
  <c r="J13164" i="40"/>
  <c r="I13164" i="40"/>
  <c r="J13163" i="40"/>
  <c r="I13163" i="40"/>
  <c r="J13162" i="40"/>
  <c r="I13162" i="40"/>
  <c r="J13161" i="40"/>
  <c r="I13161" i="40"/>
  <c r="J13160" i="40"/>
  <c r="I13160" i="40"/>
  <c r="J13159" i="40"/>
  <c r="I13159" i="40"/>
  <c r="J13158" i="40"/>
  <c r="I13158" i="40"/>
  <c r="J13157" i="40"/>
  <c r="I13157" i="40"/>
  <c r="J13156" i="40"/>
  <c r="I13156" i="40"/>
  <c r="J13155" i="40"/>
  <c r="I13155" i="40"/>
  <c r="J13154" i="40"/>
  <c r="I13154" i="40"/>
  <c r="J13153" i="40"/>
  <c r="I13153" i="40"/>
  <c r="J13152" i="40"/>
  <c r="I13152" i="40"/>
  <c r="J13151" i="40"/>
  <c r="I13151" i="40"/>
  <c r="J13150" i="40"/>
  <c r="I13150" i="40"/>
  <c r="J13149" i="40"/>
  <c r="I13149" i="40"/>
  <c r="J13148" i="40"/>
  <c r="I13148" i="40"/>
  <c r="J13147" i="40"/>
  <c r="I13147" i="40"/>
  <c r="J13146" i="40"/>
  <c r="I13146" i="40"/>
  <c r="J13145" i="40"/>
  <c r="I13145" i="40"/>
  <c r="J13144" i="40"/>
  <c r="I13144" i="40"/>
  <c r="J13143" i="40"/>
  <c r="I13143" i="40"/>
  <c r="J13142" i="40"/>
  <c r="I13142" i="40"/>
  <c r="J13141" i="40"/>
  <c r="I13141" i="40"/>
  <c r="J13140" i="40"/>
  <c r="I13140" i="40"/>
  <c r="J13139" i="40"/>
  <c r="I13139" i="40"/>
  <c r="J13138" i="40"/>
  <c r="I13138" i="40"/>
  <c r="J13137" i="40"/>
  <c r="I13137" i="40"/>
  <c r="J13136" i="40"/>
  <c r="I13136" i="40"/>
  <c r="J13135" i="40"/>
  <c r="I13135" i="40"/>
  <c r="J13134" i="40"/>
  <c r="I13134" i="40"/>
  <c r="J13133" i="40"/>
  <c r="I13133" i="40"/>
  <c r="J13132" i="40"/>
  <c r="I13132" i="40"/>
  <c r="J13131" i="40"/>
  <c r="I13131" i="40"/>
  <c r="J13130" i="40"/>
  <c r="I13130" i="40"/>
  <c r="J13129" i="40"/>
  <c r="I13129" i="40"/>
  <c r="J13128" i="40"/>
  <c r="I13128" i="40"/>
  <c r="J13127" i="40"/>
  <c r="I13127" i="40"/>
  <c r="J13126" i="40"/>
  <c r="I13126" i="40"/>
  <c r="J13125" i="40"/>
  <c r="I13125" i="40"/>
  <c r="J13124" i="40"/>
  <c r="I13124" i="40"/>
  <c r="J13123" i="40"/>
  <c r="I13123" i="40"/>
  <c r="J13122" i="40"/>
  <c r="I13122" i="40"/>
  <c r="J13121" i="40"/>
  <c r="I13121" i="40"/>
  <c r="J13120" i="40"/>
  <c r="I13120" i="40"/>
  <c r="J13119" i="40"/>
  <c r="I13119" i="40"/>
  <c r="J13118" i="40"/>
  <c r="I13118" i="40"/>
  <c r="J13117" i="40"/>
  <c r="I13117" i="40"/>
  <c r="J13116" i="40"/>
  <c r="I13116" i="40"/>
  <c r="J13115" i="40"/>
  <c r="I13115" i="40"/>
  <c r="J13114" i="40"/>
  <c r="I13114" i="40"/>
  <c r="J13113" i="40"/>
  <c r="I13113" i="40"/>
  <c r="J13112" i="40"/>
  <c r="I13112" i="40"/>
  <c r="J13111" i="40"/>
  <c r="I13111" i="40"/>
  <c r="J13110" i="40"/>
  <c r="I13110" i="40"/>
  <c r="J13109" i="40"/>
  <c r="I13109" i="40"/>
  <c r="J13108" i="40"/>
  <c r="I13108" i="40"/>
  <c r="J13107" i="40"/>
  <c r="I13107" i="40"/>
  <c r="J13106" i="40"/>
  <c r="I13106" i="40"/>
  <c r="J13105" i="40"/>
  <c r="I13105" i="40"/>
  <c r="J13104" i="40"/>
  <c r="I13104" i="40"/>
  <c r="J13103" i="40"/>
  <c r="I13103" i="40"/>
  <c r="J13102" i="40"/>
  <c r="I13102" i="40"/>
  <c r="J13101" i="40"/>
  <c r="I13101" i="40"/>
  <c r="J13100" i="40"/>
  <c r="I13100" i="40"/>
  <c r="J13099" i="40"/>
  <c r="I13099" i="40"/>
  <c r="J13098" i="40"/>
  <c r="I13098" i="40"/>
  <c r="J13097" i="40"/>
  <c r="I13097" i="40"/>
  <c r="J13096" i="40"/>
  <c r="I13096" i="40"/>
  <c r="J13095" i="40"/>
  <c r="I13095" i="40"/>
  <c r="J13094" i="40"/>
  <c r="I13094" i="40"/>
  <c r="J13093" i="40"/>
  <c r="I13093" i="40"/>
  <c r="J13092" i="40"/>
  <c r="I13092" i="40"/>
  <c r="J13091" i="40"/>
  <c r="I13091" i="40"/>
  <c r="J13090" i="40"/>
  <c r="I13090" i="40"/>
  <c r="J13089" i="40"/>
  <c r="I13089" i="40"/>
  <c r="J13088" i="40"/>
  <c r="I13088" i="40"/>
  <c r="J13087" i="40"/>
  <c r="I13087" i="40"/>
  <c r="J13086" i="40"/>
  <c r="I13086" i="40"/>
  <c r="J13085" i="40"/>
  <c r="I13085" i="40"/>
  <c r="J13084" i="40"/>
  <c r="I13084" i="40"/>
  <c r="J13083" i="40"/>
  <c r="I13083" i="40"/>
  <c r="J13082" i="40"/>
  <c r="I13082" i="40"/>
  <c r="J13081" i="40"/>
  <c r="I13081" i="40"/>
  <c r="J13080" i="40"/>
  <c r="I13080" i="40"/>
  <c r="J13079" i="40"/>
  <c r="I13079" i="40"/>
  <c r="J13078" i="40"/>
  <c r="I13078" i="40"/>
  <c r="J13077" i="40"/>
  <c r="I13077" i="40"/>
  <c r="J13076" i="40"/>
  <c r="I13076" i="40"/>
  <c r="J13075" i="40"/>
  <c r="I13075" i="40"/>
  <c r="J13074" i="40"/>
  <c r="I13074" i="40"/>
  <c r="J13073" i="40"/>
  <c r="I13073" i="40"/>
  <c r="J13072" i="40"/>
  <c r="I13072" i="40"/>
  <c r="J13071" i="40"/>
  <c r="I13071" i="40"/>
  <c r="J13070" i="40"/>
  <c r="I13070" i="40"/>
  <c r="J13069" i="40"/>
  <c r="I13069" i="40"/>
  <c r="J13068" i="40"/>
  <c r="I13068" i="40"/>
  <c r="J13067" i="40"/>
  <c r="I13067" i="40"/>
  <c r="J13066" i="40"/>
  <c r="I13066" i="40"/>
  <c r="J13065" i="40"/>
  <c r="I13065" i="40"/>
  <c r="J13064" i="40"/>
  <c r="I13064" i="40"/>
  <c r="J13063" i="40"/>
  <c r="I13063" i="40"/>
  <c r="J13062" i="40"/>
  <c r="I13062" i="40"/>
  <c r="J13061" i="40"/>
  <c r="I13061" i="40"/>
  <c r="J13060" i="40"/>
  <c r="I13060" i="40"/>
  <c r="J13059" i="40"/>
  <c r="I13059" i="40"/>
  <c r="J13058" i="40"/>
  <c r="I13058" i="40"/>
  <c r="J13057" i="40"/>
  <c r="I13057" i="40"/>
  <c r="J13056" i="40"/>
  <c r="I13056" i="40"/>
  <c r="J13055" i="40"/>
  <c r="I13055" i="40"/>
  <c r="J13054" i="40"/>
  <c r="I13054" i="40"/>
  <c r="J13053" i="40"/>
  <c r="I13053" i="40"/>
  <c r="J13052" i="40"/>
  <c r="I13052" i="40"/>
  <c r="J13051" i="40"/>
  <c r="I13051" i="40"/>
  <c r="J13050" i="40"/>
  <c r="I13050" i="40"/>
  <c r="J13049" i="40"/>
  <c r="I13049" i="40"/>
  <c r="J13048" i="40"/>
  <c r="I13048" i="40"/>
  <c r="J13047" i="40"/>
  <c r="I13047" i="40"/>
  <c r="J13046" i="40"/>
  <c r="I13046" i="40"/>
  <c r="J13045" i="40"/>
  <c r="I13045" i="40"/>
  <c r="J13044" i="40"/>
  <c r="I13044" i="40"/>
  <c r="J13043" i="40"/>
  <c r="I13043" i="40"/>
  <c r="J13042" i="40"/>
  <c r="I13042" i="40"/>
  <c r="J13041" i="40"/>
  <c r="I13041" i="40"/>
  <c r="J13040" i="40"/>
  <c r="I13040" i="40"/>
  <c r="J13039" i="40"/>
  <c r="I13039" i="40"/>
  <c r="J13038" i="40"/>
  <c r="I13038" i="40"/>
  <c r="J13037" i="40"/>
  <c r="I13037" i="40"/>
  <c r="J13036" i="40"/>
  <c r="I13036" i="40"/>
  <c r="J13035" i="40"/>
  <c r="I13035" i="40"/>
  <c r="J13034" i="40"/>
  <c r="I13034" i="40"/>
  <c r="J13033" i="40"/>
  <c r="I13033" i="40"/>
  <c r="J13032" i="40"/>
  <c r="I13032" i="40"/>
  <c r="J13031" i="40"/>
  <c r="I13031" i="40"/>
  <c r="J13030" i="40"/>
  <c r="I13030" i="40"/>
  <c r="J13029" i="40"/>
  <c r="I13029" i="40"/>
  <c r="J13028" i="40"/>
  <c r="I13028" i="40"/>
  <c r="J13027" i="40"/>
  <c r="I13027" i="40"/>
  <c r="J13026" i="40"/>
  <c r="I13026" i="40"/>
  <c r="J13025" i="40"/>
  <c r="I13025" i="40"/>
  <c r="J13024" i="40"/>
  <c r="I13024" i="40"/>
  <c r="J13023" i="40"/>
  <c r="I13023" i="40"/>
  <c r="J13022" i="40"/>
  <c r="I13022" i="40"/>
  <c r="J13021" i="40"/>
  <c r="I13021" i="40"/>
  <c r="J13020" i="40"/>
  <c r="I13020" i="40"/>
  <c r="J13019" i="40"/>
  <c r="I13019" i="40"/>
  <c r="J13018" i="40"/>
  <c r="I13018" i="40"/>
  <c r="J13017" i="40"/>
  <c r="I13017" i="40"/>
  <c r="J13016" i="40"/>
  <c r="I13016" i="40"/>
  <c r="J13015" i="40"/>
  <c r="I13015" i="40"/>
  <c r="J13014" i="40"/>
  <c r="I13014" i="40"/>
  <c r="J13013" i="40"/>
  <c r="I13013" i="40"/>
  <c r="J13012" i="40"/>
  <c r="I13012" i="40"/>
  <c r="J13011" i="40"/>
  <c r="I13011" i="40"/>
  <c r="J13010" i="40"/>
  <c r="I13010" i="40"/>
  <c r="J13009" i="40"/>
  <c r="I13009" i="40"/>
  <c r="J13008" i="40"/>
  <c r="I13008" i="40"/>
  <c r="J13007" i="40"/>
  <c r="I13007" i="40"/>
  <c r="J13006" i="40"/>
  <c r="I13006" i="40"/>
  <c r="J13005" i="40"/>
  <c r="I13005" i="40"/>
  <c r="J13004" i="40"/>
  <c r="I13004" i="40"/>
  <c r="J13003" i="40"/>
  <c r="I13003" i="40"/>
  <c r="J13002" i="40"/>
  <c r="I13002" i="40"/>
  <c r="J13001" i="40"/>
  <c r="I13001" i="40"/>
  <c r="J13000" i="40"/>
  <c r="I13000" i="40"/>
  <c r="J12999" i="40"/>
  <c r="I12999" i="40"/>
  <c r="J12998" i="40"/>
  <c r="I12998" i="40"/>
  <c r="J12997" i="40"/>
  <c r="I12997" i="40"/>
  <c r="J12996" i="40"/>
  <c r="I12996" i="40"/>
  <c r="J12995" i="40"/>
  <c r="I12995" i="40"/>
  <c r="J12994" i="40"/>
  <c r="I12994" i="40"/>
  <c r="J12993" i="40"/>
  <c r="I12993" i="40"/>
  <c r="J12992" i="40"/>
  <c r="I12992" i="40"/>
  <c r="J12991" i="40"/>
  <c r="I12991" i="40"/>
  <c r="J12990" i="40"/>
  <c r="I12990" i="40"/>
  <c r="J12989" i="40"/>
  <c r="I12989" i="40"/>
  <c r="J12988" i="40"/>
  <c r="I12988" i="40"/>
  <c r="J12987" i="40"/>
  <c r="I12987" i="40"/>
  <c r="J12986" i="40"/>
  <c r="I12986" i="40"/>
  <c r="J12985" i="40"/>
  <c r="I12985" i="40"/>
  <c r="J12984" i="40"/>
  <c r="I12984" i="40"/>
  <c r="J12983" i="40"/>
  <c r="I12983" i="40"/>
  <c r="J12982" i="40"/>
  <c r="I12982" i="40"/>
  <c r="J12981" i="40"/>
  <c r="I12981" i="40"/>
  <c r="J12980" i="40"/>
  <c r="I12980" i="40"/>
  <c r="J12979" i="40"/>
  <c r="I12979" i="40"/>
  <c r="J12978" i="40"/>
  <c r="I12978" i="40"/>
  <c r="J12977" i="40"/>
  <c r="I12977" i="40"/>
  <c r="J12976" i="40"/>
  <c r="I12976" i="40"/>
  <c r="J12975" i="40"/>
  <c r="I12975" i="40"/>
  <c r="J12974" i="40"/>
  <c r="I12974" i="40"/>
  <c r="J12973" i="40"/>
  <c r="I12973" i="40"/>
  <c r="J12972" i="40"/>
  <c r="I12972" i="40"/>
  <c r="J12971" i="40"/>
  <c r="I12971" i="40"/>
  <c r="J12970" i="40"/>
  <c r="I12970" i="40"/>
  <c r="J12969" i="40"/>
  <c r="I12969" i="40"/>
  <c r="J12968" i="40"/>
  <c r="I12968" i="40"/>
  <c r="J12967" i="40"/>
  <c r="I12967" i="40"/>
  <c r="J12966" i="40"/>
  <c r="I12966" i="40"/>
  <c r="J12965" i="40"/>
  <c r="I12965" i="40"/>
  <c r="J12964" i="40"/>
  <c r="I12964" i="40"/>
  <c r="J12963" i="40"/>
  <c r="I12963" i="40"/>
  <c r="J12962" i="40"/>
  <c r="I12962" i="40"/>
  <c r="J12961" i="40"/>
  <c r="I12961" i="40"/>
  <c r="J12960" i="40"/>
  <c r="I12960" i="40"/>
  <c r="J12959" i="40"/>
  <c r="I12959" i="40"/>
  <c r="J12958" i="40"/>
  <c r="I12958" i="40"/>
  <c r="J12957" i="40"/>
  <c r="I12957" i="40"/>
  <c r="J12956" i="40"/>
  <c r="I12956" i="40"/>
  <c r="J12955" i="40"/>
  <c r="I12955" i="40"/>
  <c r="J12954" i="40"/>
  <c r="I12954" i="40"/>
  <c r="J12953" i="40"/>
  <c r="I12953" i="40"/>
  <c r="J12952" i="40"/>
  <c r="I12952" i="40"/>
  <c r="J12951" i="40"/>
  <c r="I12951" i="40"/>
  <c r="J12950" i="40"/>
  <c r="I12950" i="40"/>
  <c r="J12949" i="40"/>
  <c r="I12949" i="40"/>
  <c r="J12948" i="40"/>
  <c r="I12948" i="40"/>
  <c r="J12947" i="40"/>
  <c r="I12947" i="40"/>
  <c r="J12946" i="40"/>
  <c r="I12946" i="40"/>
  <c r="J12945" i="40"/>
  <c r="I12945" i="40"/>
  <c r="J12944" i="40"/>
  <c r="I12944" i="40"/>
  <c r="J12943" i="40"/>
  <c r="I12943" i="40"/>
  <c r="J12942" i="40"/>
  <c r="I12942" i="40"/>
  <c r="J12941" i="40"/>
  <c r="I12941" i="40"/>
  <c r="J12940" i="40"/>
  <c r="I12940" i="40"/>
  <c r="J12939" i="40"/>
  <c r="I12939" i="40"/>
  <c r="J12938" i="40"/>
  <c r="I12938" i="40"/>
  <c r="J12937" i="40"/>
  <c r="I12937" i="40"/>
  <c r="J12936" i="40"/>
  <c r="I12936" i="40"/>
  <c r="J12935" i="40"/>
  <c r="I12935" i="40"/>
  <c r="J12934" i="40"/>
  <c r="I12934" i="40"/>
  <c r="J12933" i="40"/>
  <c r="I12933" i="40"/>
  <c r="J12932" i="40"/>
  <c r="I12932" i="40"/>
  <c r="J12931" i="40"/>
  <c r="I12931" i="40"/>
  <c r="J12930" i="40"/>
  <c r="I12930" i="40"/>
  <c r="J12929" i="40"/>
  <c r="I12929" i="40"/>
  <c r="J12928" i="40"/>
  <c r="I12928" i="40"/>
  <c r="J12927" i="40"/>
  <c r="I12927" i="40"/>
  <c r="J12926" i="40"/>
  <c r="I12926" i="40"/>
  <c r="J12925" i="40"/>
  <c r="I12925" i="40"/>
  <c r="J12924" i="40"/>
  <c r="I12924" i="40"/>
  <c r="J12923" i="40"/>
  <c r="I12923" i="40"/>
  <c r="J12922" i="40"/>
  <c r="I12922" i="40"/>
  <c r="J12921" i="40"/>
  <c r="I12921" i="40"/>
  <c r="J12920" i="40"/>
  <c r="I12920" i="40"/>
  <c r="J12919" i="40"/>
  <c r="I12919" i="40"/>
  <c r="J12918" i="40"/>
  <c r="I12918" i="40"/>
  <c r="J12917" i="40"/>
  <c r="I12917" i="40"/>
  <c r="J12916" i="40"/>
  <c r="I12916" i="40"/>
  <c r="J12915" i="40"/>
  <c r="I12915" i="40"/>
  <c r="J12914" i="40"/>
  <c r="I12914" i="40"/>
  <c r="J12913" i="40"/>
  <c r="I12913" i="40"/>
  <c r="J12912" i="40"/>
  <c r="I12912" i="40"/>
  <c r="J12911" i="40"/>
  <c r="I12911" i="40"/>
  <c r="J12910" i="40"/>
  <c r="I12910" i="40"/>
  <c r="J12909" i="40"/>
  <c r="I12909" i="40"/>
  <c r="J12908" i="40"/>
  <c r="I12908" i="40"/>
  <c r="J12907" i="40"/>
  <c r="I12907" i="40"/>
  <c r="J12906" i="40"/>
  <c r="I12906" i="40"/>
  <c r="J12905" i="40"/>
  <c r="I12905" i="40"/>
  <c r="J12904" i="40"/>
  <c r="I12904" i="40"/>
  <c r="J12903" i="40"/>
  <c r="I12903" i="40"/>
  <c r="J12902" i="40"/>
  <c r="I12902" i="40"/>
  <c r="J12901" i="40"/>
  <c r="I12901" i="40"/>
  <c r="J12900" i="40"/>
  <c r="I12900" i="40"/>
  <c r="J12899" i="40"/>
  <c r="I12899" i="40"/>
  <c r="J12898" i="40"/>
  <c r="I12898" i="40"/>
  <c r="J12897" i="40"/>
  <c r="I12897" i="40"/>
  <c r="J12896" i="40"/>
  <c r="I12896" i="40"/>
  <c r="J12895" i="40"/>
  <c r="I12895" i="40"/>
  <c r="J12894" i="40"/>
  <c r="I12894" i="40"/>
  <c r="J12893" i="40"/>
  <c r="I12893" i="40"/>
  <c r="J12892" i="40"/>
  <c r="I12892" i="40"/>
  <c r="J12891" i="40"/>
  <c r="I12891" i="40"/>
  <c r="J12890" i="40"/>
  <c r="I12890" i="40"/>
  <c r="J12889" i="40"/>
  <c r="I12889" i="40"/>
  <c r="J12888" i="40"/>
  <c r="I12888" i="40"/>
  <c r="J12887" i="40"/>
  <c r="I12887" i="40"/>
  <c r="J12886" i="40"/>
  <c r="I12886" i="40"/>
  <c r="J12885" i="40"/>
  <c r="I12885" i="40"/>
  <c r="J12884" i="40"/>
  <c r="I12884" i="40"/>
  <c r="J12883" i="40"/>
  <c r="I12883" i="40"/>
  <c r="J12882" i="40"/>
  <c r="I12882" i="40"/>
  <c r="J12881" i="40"/>
  <c r="I12881" i="40"/>
  <c r="J12880" i="40"/>
  <c r="I12880" i="40"/>
  <c r="J12879" i="40"/>
  <c r="I12879" i="40"/>
  <c r="J12878" i="40"/>
  <c r="I12878" i="40"/>
  <c r="J12877" i="40"/>
  <c r="I12877" i="40"/>
  <c r="J12876" i="40"/>
  <c r="I12876" i="40"/>
  <c r="J12875" i="40"/>
  <c r="I12875" i="40"/>
  <c r="J12874" i="40"/>
  <c r="I12874" i="40"/>
  <c r="J12873" i="40"/>
  <c r="I12873" i="40"/>
  <c r="J12872" i="40"/>
  <c r="I12872" i="40"/>
  <c r="J12871" i="40"/>
  <c r="I12871" i="40"/>
  <c r="J12870" i="40"/>
  <c r="I12870" i="40"/>
  <c r="J12869" i="40"/>
  <c r="I12869" i="40"/>
  <c r="J12868" i="40"/>
  <c r="I12868" i="40"/>
  <c r="J12867" i="40"/>
  <c r="I12867" i="40"/>
  <c r="J12866" i="40"/>
  <c r="I12866" i="40"/>
  <c r="J12865" i="40"/>
  <c r="I12865" i="40"/>
  <c r="J12864" i="40"/>
  <c r="I12864" i="40"/>
  <c r="J12863" i="40"/>
  <c r="I12863" i="40"/>
  <c r="J12862" i="40"/>
  <c r="I12862" i="40"/>
  <c r="J12861" i="40"/>
  <c r="I12861" i="40"/>
  <c r="J12860" i="40"/>
  <c r="I12860" i="40"/>
  <c r="J12859" i="40"/>
  <c r="I12859" i="40"/>
  <c r="J12858" i="40"/>
  <c r="I12858" i="40"/>
  <c r="J12857" i="40"/>
  <c r="I12857" i="40"/>
  <c r="J12856" i="40"/>
  <c r="I12856" i="40"/>
  <c r="J12855" i="40"/>
  <c r="I12855" i="40"/>
  <c r="J12854" i="40"/>
  <c r="I12854" i="40"/>
  <c r="J12853" i="40"/>
  <c r="I12853" i="40"/>
  <c r="J12852" i="40"/>
  <c r="I12852" i="40"/>
  <c r="J12851" i="40"/>
  <c r="I12851" i="40"/>
  <c r="J12850" i="40"/>
  <c r="I12850" i="40"/>
  <c r="J12849" i="40"/>
  <c r="I12849" i="40"/>
  <c r="J12848" i="40"/>
  <c r="I12848" i="40"/>
  <c r="J12847" i="40"/>
  <c r="I12847" i="40"/>
  <c r="J12846" i="40"/>
  <c r="I12846" i="40"/>
  <c r="J12845" i="40"/>
  <c r="I12845" i="40"/>
  <c r="J12844" i="40"/>
  <c r="I12844" i="40"/>
  <c r="J12843" i="40"/>
  <c r="I12843" i="40"/>
  <c r="J12842" i="40"/>
  <c r="I12842" i="40"/>
  <c r="J12841" i="40"/>
  <c r="I12841" i="40"/>
  <c r="J12840" i="40"/>
  <c r="I12840" i="40"/>
  <c r="J12839" i="40"/>
  <c r="I12839" i="40"/>
  <c r="J12838" i="40"/>
  <c r="I12838" i="40"/>
  <c r="J12837" i="40"/>
  <c r="I12837" i="40"/>
  <c r="J12836" i="40"/>
  <c r="I12836" i="40"/>
  <c r="J12835" i="40"/>
  <c r="I12835" i="40"/>
  <c r="J12834" i="40"/>
  <c r="I12834" i="40"/>
  <c r="J12833" i="40"/>
  <c r="I12833" i="40"/>
  <c r="J12832" i="40"/>
  <c r="I12832" i="40"/>
  <c r="J12831" i="40"/>
  <c r="I12831" i="40"/>
  <c r="J12830" i="40"/>
  <c r="I12830" i="40"/>
  <c r="J12829" i="40"/>
  <c r="I12829" i="40"/>
  <c r="J12828" i="40"/>
  <c r="I12828" i="40"/>
  <c r="J12827" i="40"/>
  <c r="I12827" i="40"/>
  <c r="J12826" i="40"/>
  <c r="I12826" i="40"/>
  <c r="J12825" i="40"/>
  <c r="I12825" i="40"/>
  <c r="J12824" i="40"/>
  <c r="I12824" i="40"/>
  <c r="J12823" i="40"/>
  <c r="I12823" i="40"/>
  <c r="J12822" i="40"/>
  <c r="I12822" i="40"/>
  <c r="J12821" i="40"/>
  <c r="I12821" i="40"/>
  <c r="J12820" i="40"/>
  <c r="I12820" i="40"/>
  <c r="J12819" i="40"/>
  <c r="I12819" i="40"/>
  <c r="J12818" i="40"/>
  <c r="I12818" i="40"/>
  <c r="J12817" i="40"/>
  <c r="I12817" i="40"/>
  <c r="J12816" i="40"/>
  <c r="I12816" i="40"/>
  <c r="J12815" i="40"/>
  <c r="I12815" i="40"/>
  <c r="J12814" i="40"/>
  <c r="I12814" i="40"/>
  <c r="J12813" i="40"/>
  <c r="I12813" i="40"/>
  <c r="J12812" i="40"/>
  <c r="I12812" i="40"/>
  <c r="J12811" i="40"/>
  <c r="I12811" i="40"/>
  <c r="J12810" i="40"/>
  <c r="I12810" i="40"/>
  <c r="J12809" i="40"/>
  <c r="I12809" i="40"/>
  <c r="J12808" i="40"/>
  <c r="I12808" i="40"/>
  <c r="J12807" i="40"/>
  <c r="I12807" i="40"/>
  <c r="J12806" i="40"/>
  <c r="I12806" i="40"/>
  <c r="J12805" i="40"/>
  <c r="I12805" i="40"/>
  <c r="J12804" i="40"/>
  <c r="I12804" i="40"/>
  <c r="J12803" i="40"/>
  <c r="I12803" i="40"/>
  <c r="J12802" i="40"/>
  <c r="I12802" i="40"/>
  <c r="J12801" i="40"/>
  <c r="I12801" i="40"/>
  <c r="J12800" i="40"/>
  <c r="I12800" i="40"/>
  <c r="J12799" i="40"/>
  <c r="I12799" i="40"/>
  <c r="J12798" i="40"/>
  <c r="I12798" i="40"/>
  <c r="J12797" i="40"/>
  <c r="I12797" i="40"/>
  <c r="J12796" i="40"/>
  <c r="I12796" i="40"/>
  <c r="J12795" i="40"/>
  <c r="I12795" i="40"/>
  <c r="J12794" i="40"/>
  <c r="I12794" i="40"/>
  <c r="J12793" i="40"/>
  <c r="I12793" i="40"/>
  <c r="J12792" i="40"/>
  <c r="I12792" i="40"/>
  <c r="J12791" i="40"/>
  <c r="I12791" i="40"/>
  <c r="J12790" i="40"/>
  <c r="I12790" i="40"/>
  <c r="J12789" i="40"/>
  <c r="I12789" i="40"/>
  <c r="J12788" i="40"/>
  <c r="I12788" i="40"/>
  <c r="J12787" i="40"/>
  <c r="I12787" i="40"/>
  <c r="J12786" i="40"/>
  <c r="I12786" i="40"/>
  <c r="J12785" i="40"/>
  <c r="I12785" i="40"/>
  <c r="J12784" i="40"/>
  <c r="I12784" i="40"/>
  <c r="J12783" i="40"/>
  <c r="I12783" i="40"/>
  <c r="J12782" i="40"/>
  <c r="I12782" i="40"/>
  <c r="J12781" i="40"/>
  <c r="I12781" i="40"/>
  <c r="J12780" i="40"/>
  <c r="I12780" i="40"/>
  <c r="J12779" i="40"/>
  <c r="I12779" i="40"/>
  <c r="J12778" i="40"/>
  <c r="I12778" i="40"/>
  <c r="J12777" i="40"/>
  <c r="I12777" i="40"/>
  <c r="J12776" i="40"/>
  <c r="I12776" i="40"/>
  <c r="J12775" i="40"/>
  <c r="I12775" i="40"/>
  <c r="J12774" i="40"/>
  <c r="I12774" i="40"/>
  <c r="J12773" i="40"/>
  <c r="I12773" i="40"/>
  <c r="J12772" i="40"/>
  <c r="I12772" i="40"/>
  <c r="J12771" i="40"/>
  <c r="I12771" i="40"/>
  <c r="J12770" i="40"/>
  <c r="I12770" i="40"/>
  <c r="J12769" i="40"/>
  <c r="I12769" i="40"/>
  <c r="J12768" i="40"/>
  <c r="I12768" i="40"/>
  <c r="J12767" i="40"/>
  <c r="I12767" i="40"/>
  <c r="J12766" i="40"/>
  <c r="I12766" i="40"/>
  <c r="J12765" i="40"/>
  <c r="I12765" i="40"/>
  <c r="J12764" i="40"/>
  <c r="I12764" i="40"/>
  <c r="J12763" i="40"/>
  <c r="I12763" i="40"/>
  <c r="J12762" i="40"/>
  <c r="I12762" i="40"/>
  <c r="J12761" i="40"/>
  <c r="I12761" i="40"/>
  <c r="J12760" i="40"/>
  <c r="I12760" i="40"/>
  <c r="J12759" i="40"/>
  <c r="I12759" i="40"/>
  <c r="J12758" i="40"/>
  <c r="I12758" i="40"/>
  <c r="J12757" i="40"/>
  <c r="I12757" i="40"/>
  <c r="J12756" i="40"/>
  <c r="I12756" i="40"/>
  <c r="J12755" i="40"/>
  <c r="I12755" i="40"/>
  <c r="J12754" i="40"/>
  <c r="I12754" i="40"/>
  <c r="J12753" i="40"/>
  <c r="I12753" i="40"/>
  <c r="J12752" i="40"/>
  <c r="I12752" i="40"/>
  <c r="J12751" i="40"/>
  <c r="I12751" i="40"/>
  <c r="J12750" i="40"/>
  <c r="I12750" i="40"/>
  <c r="J12749" i="40"/>
  <c r="I12749" i="40"/>
  <c r="J12748" i="40"/>
  <c r="I12748" i="40"/>
  <c r="J12747" i="40"/>
  <c r="I12747" i="40"/>
  <c r="J12746" i="40"/>
  <c r="I12746" i="40"/>
  <c r="J12745" i="40"/>
  <c r="I12745" i="40"/>
  <c r="J12744" i="40"/>
  <c r="I12744" i="40"/>
  <c r="J12743" i="40"/>
  <c r="I12743" i="40"/>
  <c r="J12742" i="40"/>
  <c r="I12742" i="40"/>
  <c r="J12741" i="40"/>
  <c r="I12741" i="40"/>
  <c r="J12740" i="40"/>
  <c r="I12740" i="40"/>
  <c r="J12739" i="40"/>
  <c r="I12739" i="40"/>
  <c r="J12738" i="40"/>
  <c r="I12738" i="40"/>
  <c r="J12737" i="40"/>
  <c r="I12737" i="40"/>
  <c r="J12736" i="40"/>
  <c r="I12736" i="40"/>
  <c r="J12735" i="40"/>
  <c r="I12735" i="40"/>
  <c r="J12734" i="40"/>
  <c r="I12734" i="40"/>
  <c r="J12733" i="40"/>
  <c r="I12733" i="40"/>
  <c r="J12732" i="40"/>
  <c r="I12732" i="40"/>
  <c r="J12731" i="40"/>
  <c r="I12731" i="40"/>
  <c r="J12730" i="40"/>
  <c r="I12730" i="40"/>
  <c r="J12729" i="40"/>
  <c r="I12729" i="40"/>
  <c r="J12728" i="40"/>
  <c r="I12728" i="40"/>
  <c r="J12727" i="40"/>
  <c r="I12727" i="40"/>
  <c r="J12726" i="40"/>
  <c r="I12726" i="40"/>
  <c r="J12725" i="40"/>
  <c r="I12725" i="40"/>
  <c r="J12724" i="40"/>
  <c r="I12724" i="40"/>
  <c r="J12723" i="40"/>
  <c r="I12723" i="40"/>
  <c r="J12722" i="40"/>
  <c r="I12722" i="40"/>
  <c r="J12721" i="40"/>
  <c r="I12721" i="40"/>
  <c r="J12720" i="40"/>
  <c r="I12720" i="40"/>
  <c r="J12719" i="40"/>
  <c r="I12719" i="40"/>
  <c r="J12718" i="40"/>
  <c r="I12718" i="40"/>
  <c r="J12717" i="40"/>
  <c r="I12717" i="40"/>
  <c r="J12716" i="40"/>
  <c r="I12716" i="40"/>
  <c r="J12715" i="40"/>
  <c r="I12715" i="40"/>
  <c r="J12714" i="40"/>
  <c r="I12714" i="40"/>
  <c r="J12713" i="40"/>
  <c r="I12713" i="40"/>
  <c r="J12712" i="40"/>
  <c r="I12712" i="40"/>
  <c r="J12711" i="40"/>
  <c r="I12711" i="40"/>
  <c r="J12710" i="40"/>
  <c r="I12710" i="40"/>
  <c r="J12709" i="40"/>
  <c r="I12709" i="40"/>
  <c r="J12708" i="40"/>
  <c r="I12708" i="40"/>
  <c r="J12707" i="40"/>
  <c r="I12707" i="40"/>
  <c r="J12706" i="40"/>
  <c r="I12706" i="40"/>
  <c r="J12705" i="40"/>
  <c r="I12705" i="40"/>
  <c r="J12704" i="40"/>
  <c r="I12704" i="40"/>
  <c r="J12703" i="40"/>
  <c r="I12703" i="40"/>
  <c r="J12702" i="40"/>
  <c r="I12702" i="40"/>
  <c r="J12701" i="40"/>
  <c r="I12701" i="40"/>
  <c r="J12700" i="40"/>
  <c r="I12700" i="40"/>
  <c r="J12699" i="40"/>
  <c r="I12699" i="40"/>
  <c r="J12698" i="40"/>
  <c r="I12698" i="40"/>
  <c r="J12697" i="40"/>
  <c r="I12697" i="40"/>
  <c r="J12696" i="40"/>
  <c r="I12696" i="40"/>
  <c r="J12695" i="40"/>
  <c r="I12695" i="40"/>
  <c r="J12694" i="40"/>
  <c r="I12694" i="40"/>
  <c r="J12693" i="40"/>
  <c r="I12693" i="40"/>
  <c r="J12692" i="40"/>
  <c r="I12692" i="40"/>
  <c r="J12691" i="40"/>
  <c r="I12691" i="40"/>
  <c r="J12690" i="40"/>
  <c r="I12690" i="40"/>
  <c r="J12689" i="40"/>
  <c r="I12689" i="40"/>
  <c r="J12688" i="40"/>
  <c r="I12688" i="40"/>
  <c r="J12687" i="40"/>
  <c r="I12687" i="40"/>
  <c r="J12686" i="40"/>
  <c r="I12686" i="40"/>
  <c r="J12685" i="40"/>
  <c r="I12685" i="40"/>
  <c r="J12684" i="40"/>
  <c r="I12684" i="40"/>
  <c r="J12683" i="40"/>
  <c r="I12683" i="40"/>
  <c r="J12682" i="40"/>
  <c r="I12682" i="40"/>
  <c r="J12681" i="40"/>
  <c r="I12681" i="40"/>
  <c r="J12680" i="40"/>
  <c r="I12680" i="40"/>
  <c r="J12679" i="40"/>
  <c r="I12679" i="40"/>
  <c r="J12678" i="40"/>
  <c r="I12678" i="40"/>
  <c r="J12677" i="40"/>
  <c r="I12677" i="40"/>
  <c r="J12676" i="40"/>
  <c r="I12676" i="40"/>
  <c r="J12675" i="40"/>
  <c r="I12675" i="40"/>
  <c r="J12674" i="40"/>
  <c r="I12674" i="40"/>
  <c r="J12673" i="40"/>
  <c r="I12673" i="40"/>
  <c r="J12672" i="40"/>
  <c r="I12672" i="40"/>
  <c r="J12671" i="40"/>
  <c r="I12671" i="40"/>
  <c r="J12670" i="40"/>
  <c r="I12670" i="40"/>
  <c r="J12669" i="40"/>
  <c r="I12669" i="40"/>
  <c r="J12668" i="40"/>
  <c r="I12668" i="40"/>
  <c r="J12667" i="40"/>
  <c r="I12667" i="40"/>
  <c r="J12666" i="40"/>
  <c r="I12666" i="40"/>
  <c r="J12665" i="40"/>
  <c r="I12665" i="40"/>
  <c r="J12664" i="40"/>
  <c r="I12664" i="40"/>
  <c r="J12663" i="40"/>
  <c r="I12663" i="40"/>
  <c r="J12662" i="40"/>
  <c r="I12662" i="40"/>
  <c r="J12661" i="40"/>
  <c r="I12661" i="40"/>
  <c r="J12660" i="40"/>
  <c r="I12660" i="40"/>
  <c r="J12659" i="40"/>
  <c r="I12659" i="40"/>
  <c r="J12658" i="40"/>
  <c r="I12658" i="40"/>
  <c r="J12657" i="40"/>
  <c r="I12657" i="40"/>
  <c r="J12656" i="40"/>
  <c r="I12656" i="40"/>
  <c r="J12655" i="40"/>
  <c r="I12655" i="40"/>
  <c r="J12654" i="40"/>
  <c r="I12654" i="40"/>
  <c r="J12653" i="40"/>
  <c r="I12653" i="40"/>
  <c r="J12652" i="40"/>
  <c r="I12652" i="40"/>
  <c r="J12651" i="40"/>
  <c r="I12651" i="40"/>
  <c r="J12650" i="40"/>
  <c r="I12650" i="40"/>
  <c r="J12649" i="40"/>
  <c r="I12649" i="40"/>
  <c r="J12648" i="40"/>
  <c r="I12648" i="40"/>
  <c r="J12647" i="40"/>
  <c r="I12647" i="40"/>
  <c r="J12646" i="40"/>
  <c r="I12646" i="40"/>
  <c r="J12645" i="40"/>
  <c r="I12645" i="40"/>
  <c r="J12644" i="40"/>
  <c r="I12644" i="40"/>
  <c r="J12643" i="40"/>
  <c r="I12643" i="40"/>
  <c r="J12642" i="40"/>
  <c r="I12642" i="40"/>
  <c r="J12641" i="40"/>
  <c r="I12641" i="40"/>
  <c r="J12640" i="40"/>
  <c r="I12640" i="40"/>
  <c r="J12639" i="40"/>
  <c r="I12639" i="40"/>
  <c r="J12638" i="40"/>
  <c r="I12638" i="40"/>
  <c r="J12637" i="40"/>
  <c r="I12637" i="40"/>
  <c r="J12636" i="40"/>
  <c r="I12636" i="40"/>
  <c r="J12635" i="40"/>
  <c r="I12635" i="40"/>
  <c r="J12634" i="40"/>
  <c r="I12634" i="40"/>
  <c r="J12633" i="40"/>
  <c r="I12633" i="40"/>
  <c r="J12632" i="40"/>
  <c r="I12632" i="40"/>
  <c r="J12631" i="40"/>
  <c r="I12631" i="40"/>
  <c r="J12630" i="40"/>
  <c r="I12630" i="40"/>
  <c r="J12629" i="40"/>
  <c r="I12629" i="40"/>
  <c r="J12628" i="40"/>
  <c r="I12628" i="40"/>
  <c r="J12627" i="40"/>
  <c r="I12627" i="40"/>
  <c r="J12626" i="40"/>
  <c r="I12626" i="40"/>
  <c r="J12625" i="40"/>
  <c r="I12625" i="40"/>
  <c r="J12624" i="40"/>
  <c r="I12624" i="40"/>
  <c r="J12623" i="40"/>
  <c r="I12623" i="40"/>
  <c r="J12622" i="40"/>
  <c r="I12622" i="40"/>
  <c r="J12621" i="40"/>
  <c r="I12621" i="40"/>
  <c r="J12620" i="40"/>
  <c r="I12620" i="40"/>
  <c r="J12619" i="40"/>
  <c r="I12619" i="40"/>
  <c r="J12618" i="40"/>
  <c r="I12618" i="40"/>
  <c r="J12617" i="40"/>
  <c r="I12617" i="40"/>
  <c r="J12616" i="40"/>
  <c r="I12616" i="40"/>
  <c r="J12615" i="40"/>
  <c r="I12615" i="40"/>
  <c r="J12614" i="40"/>
  <c r="I12614" i="40"/>
  <c r="J12613" i="40"/>
  <c r="I12613" i="40"/>
  <c r="J12612" i="40"/>
  <c r="I12612" i="40"/>
  <c r="J12611" i="40"/>
  <c r="I12611" i="40"/>
  <c r="J12610" i="40"/>
  <c r="I12610" i="40"/>
  <c r="J12609" i="40"/>
  <c r="I12609" i="40"/>
  <c r="J12608" i="40"/>
  <c r="I12608" i="40"/>
  <c r="J12607" i="40"/>
  <c r="I12607" i="40"/>
  <c r="J12606" i="40"/>
  <c r="I12606" i="40"/>
  <c r="J12605" i="40"/>
  <c r="I12605" i="40"/>
  <c r="J12604" i="40"/>
  <c r="I12604" i="40"/>
  <c r="J12603" i="40"/>
  <c r="I12603" i="40"/>
  <c r="J12602" i="40"/>
  <c r="I12602" i="40"/>
  <c r="J12601" i="40"/>
  <c r="I12601" i="40"/>
  <c r="J12600" i="40"/>
  <c r="I12600" i="40"/>
  <c r="J12599" i="40"/>
  <c r="I12599" i="40"/>
  <c r="J12598" i="40"/>
  <c r="I12598" i="40"/>
  <c r="J12597" i="40"/>
  <c r="I12597" i="40"/>
  <c r="J12596" i="40"/>
  <c r="I12596" i="40"/>
  <c r="J12595" i="40"/>
  <c r="I12595" i="40"/>
  <c r="J12594" i="40"/>
  <c r="I12594" i="40"/>
  <c r="J12593" i="40"/>
  <c r="I12593" i="40"/>
  <c r="J12592" i="40"/>
  <c r="I12592" i="40"/>
  <c r="J12591" i="40"/>
  <c r="I12591" i="40"/>
  <c r="J12590" i="40"/>
  <c r="I12590" i="40"/>
  <c r="J12589" i="40"/>
  <c r="I12589" i="40"/>
  <c r="J12588" i="40"/>
  <c r="I12588" i="40"/>
  <c r="J12587" i="40"/>
  <c r="I12587" i="40"/>
  <c r="J12586" i="40"/>
  <c r="I12586" i="40"/>
  <c r="J12585" i="40"/>
  <c r="I12585" i="40"/>
  <c r="J12584" i="40"/>
  <c r="I12584" i="40"/>
  <c r="J12583" i="40"/>
  <c r="I12583" i="40"/>
  <c r="J12582" i="40"/>
  <c r="I12582" i="40"/>
  <c r="J12581" i="40"/>
  <c r="I12581" i="40"/>
  <c r="J12580" i="40"/>
  <c r="I12580" i="40"/>
  <c r="J12579" i="40"/>
  <c r="I12579" i="40"/>
  <c r="J12578" i="40"/>
  <c r="I12578" i="40"/>
  <c r="J12577" i="40"/>
  <c r="I12577" i="40"/>
  <c r="J12576" i="40"/>
  <c r="I12576" i="40"/>
  <c r="J12575" i="40"/>
  <c r="I12575" i="40"/>
  <c r="J12574" i="40"/>
  <c r="I12574" i="40"/>
  <c r="J12573" i="40"/>
  <c r="I12573" i="40"/>
  <c r="J12572" i="40"/>
  <c r="I12572" i="40"/>
  <c r="J12571" i="40"/>
  <c r="I12571" i="40"/>
  <c r="J12570" i="40"/>
  <c r="I12570" i="40"/>
  <c r="J12569" i="40"/>
  <c r="I12569" i="40"/>
  <c r="J12568" i="40"/>
  <c r="I12568" i="40"/>
  <c r="J12567" i="40"/>
  <c r="I12567" i="40"/>
  <c r="J12566" i="40"/>
  <c r="I12566" i="40"/>
  <c r="J12565" i="40"/>
  <c r="I12565" i="40"/>
  <c r="J12564" i="40"/>
  <c r="I12564" i="40"/>
  <c r="J12563" i="40"/>
  <c r="I12563" i="40"/>
  <c r="J12562" i="40"/>
  <c r="I12562" i="40"/>
  <c r="J12561" i="40"/>
  <c r="I12561" i="40"/>
  <c r="J12560" i="40"/>
  <c r="I12560" i="40"/>
  <c r="J12559" i="40"/>
  <c r="I12559" i="40"/>
  <c r="J12558" i="40"/>
  <c r="I12558" i="40"/>
  <c r="J12557" i="40"/>
  <c r="I12557" i="40"/>
  <c r="J12556" i="40"/>
  <c r="I12556" i="40"/>
  <c r="J12555" i="40"/>
  <c r="I12555" i="40"/>
  <c r="J12554" i="40"/>
  <c r="I12554" i="40"/>
  <c r="J12553" i="40"/>
  <c r="I12553" i="40"/>
  <c r="J12552" i="40"/>
  <c r="I12552" i="40"/>
  <c r="J12551" i="40"/>
  <c r="I12551" i="40"/>
  <c r="J12550" i="40"/>
  <c r="I12550" i="40"/>
  <c r="J12549" i="40"/>
  <c r="I12549" i="40"/>
  <c r="J12548" i="40"/>
  <c r="I12548" i="40"/>
  <c r="J12547" i="40"/>
  <c r="I12547" i="40"/>
  <c r="J12546" i="40"/>
  <c r="I12546" i="40"/>
  <c r="J12545" i="40"/>
  <c r="I12545" i="40"/>
  <c r="J12544" i="40"/>
  <c r="I12544" i="40"/>
  <c r="J12543" i="40"/>
  <c r="I12543" i="40"/>
  <c r="J12542" i="40"/>
  <c r="I12542" i="40"/>
  <c r="J12541" i="40"/>
  <c r="I12541" i="40"/>
  <c r="J12540" i="40"/>
  <c r="I12540" i="40"/>
  <c r="J12539" i="40"/>
  <c r="I12539" i="40"/>
  <c r="J12538" i="40"/>
  <c r="I12538" i="40"/>
  <c r="J12537" i="40"/>
  <c r="I12537" i="40"/>
  <c r="J12536" i="40"/>
  <c r="I12536" i="40"/>
  <c r="J12535" i="40"/>
  <c r="I12535" i="40"/>
  <c r="J12534" i="40"/>
  <c r="I12534" i="40"/>
  <c r="J12533" i="40"/>
  <c r="I12533" i="40"/>
  <c r="J12532" i="40"/>
  <c r="I12532" i="40"/>
  <c r="J12531" i="40"/>
  <c r="I12531" i="40"/>
  <c r="J12530" i="40"/>
  <c r="I12530" i="40"/>
  <c r="J12529" i="40"/>
  <c r="I12529" i="40"/>
  <c r="J12528" i="40"/>
  <c r="I12528" i="40"/>
  <c r="J12527" i="40"/>
  <c r="I12527" i="40"/>
  <c r="J12526" i="40"/>
  <c r="I12526" i="40"/>
  <c r="J12525" i="40"/>
  <c r="I12525" i="40"/>
  <c r="J12524" i="40"/>
  <c r="I12524" i="40"/>
  <c r="J12523" i="40"/>
  <c r="I12523" i="40"/>
  <c r="J12522" i="40"/>
  <c r="I12522" i="40"/>
  <c r="J12521" i="40"/>
  <c r="I12521" i="40"/>
  <c r="J12520" i="40"/>
  <c r="I12520" i="40"/>
  <c r="J12519" i="40"/>
  <c r="I12519" i="40"/>
  <c r="J12518" i="40"/>
  <c r="I12518" i="40"/>
  <c r="J12517" i="40"/>
  <c r="I12517" i="40"/>
  <c r="J12516" i="40"/>
  <c r="I12516" i="40"/>
  <c r="J12515" i="40"/>
  <c r="I12515" i="40"/>
  <c r="J12514" i="40"/>
  <c r="I12514" i="40"/>
  <c r="J12513" i="40"/>
  <c r="I12513" i="40"/>
  <c r="J12512" i="40"/>
  <c r="I12512" i="40"/>
  <c r="J12511" i="40"/>
  <c r="I12511" i="40"/>
  <c r="J12510" i="40"/>
  <c r="I12510" i="40"/>
  <c r="J12509" i="40"/>
  <c r="I12509" i="40"/>
  <c r="J12508" i="40"/>
  <c r="I12508" i="40"/>
  <c r="J12507" i="40"/>
  <c r="I12507" i="40"/>
  <c r="J12506" i="40"/>
  <c r="I12506" i="40"/>
  <c r="J12505" i="40"/>
  <c r="I12505" i="40"/>
  <c r="J12504" i="40"/>
  <c r="I12504" i="40"/>
  <c r="J12503" i="40"/>
  <c r="I12503" i="40"/>
  <c r="J12502" i="40"/>
  <c r="I12502" i="40"/>
  <c r="J12501" i="40"/>
  <c r="I12501" i="40"/>
  <c r="J12500" i="40"/>
  <c r="I12500" i="40"/>
  <c r="J12499" i="40"/>
  <c r="I12499" i="40"/>
  <c r="J12498" i="40"/>
  <c r="I12498" i="40"/>
  <c r="J12497" i="40"/>
  <c r="I12497" i="40"/>
  <c r="J12496" i="40"/>
  <c r="I12496" i="40"/>
  <c r="J12495" i="40"/>
  <c r="I12495" i="40"/>
  <c r="J12494" i="40"/>
  <c r="I12494" i="40"/>
  <c r="J12493" i="40"/>
  <c r="I12493" i="40"/>
  <c r="J12492" i="40"/>
  <c r="I12492" i="40"/>
  <c r="J12491" i="40"/>
  <c r="I12491" i="40"/>
  <c r="J12490" i="40"/>
  <c r="I12490" i="40"/>
  <c r="J12489" i="40"/>
  <c r="I12489" i="40"/>
  <c r="J12488" i="40"/>
  <c r="I12488" i="40"/>
  <c r="J12487" i="40"/>
  <c r="I12487" i="40"/>
  <c r="J12486" i="40"/>
  <c r="I12486" i="40"/>
  <c r="J12485" i="40"/>
  <c r="I12485" i="40"/>
  <c r="J12484" i="40"/>
  <c r="I12484" i="40"/>
  <c r="J12483" i="40"/>
  <c r="I12483" i="40"/>
  <c r="J12482" i="40"/>
  <c r="I12482" i="40"/>
  <c r="J12481" i="40"/>
  <c r="I12481" i="40"/>
  <c r="J12480" i="40"/>
  <c r="I12480" i="40"/>
  <c r="J12479" i="40"/>
  <c r="I12479" i="40"/>
  <c r="J12478" i="40"/>
  <c r="I12478" i="40"/>
  <c r="J12477" i="40"/>
  <c r="I12477" i="40"/>
  <c r="J12476" i="40"/>
  <c r="I12476" i="40"/>
  <c r="J12475" i="40"/>
  <c r="I12475" i="40"/>
  <c r="J12474" i="40"/>
  <c r="I12474" i="40"/>
  <c r="J12473" i="40"/>
  <c r="I12473" i="40"/>
  <c r="J12472" i="40"/>
  <c r="I12472" i="40"/>
  <c r="J12471" i="40"/>
  <c r="I12471" i="40"/>
  <c r="J12470" i="40"/>
  <c r="I12470" i="40"/>
  <c r="J12469" i="40"/>
  <c r="I12469" i="40"/>
  <c r="J12468" i="40"/>
  <c r="I12468" i="40"/>
  <c r="J12467" i="40"/>
  <c r="I12467" i="40"/>
  <c r="J12466" i="40"/>
  <c r="I12466" i="40"/>
  <c r="J12465" i="40"/>
  <c r="I12465" i="40"/>
  <c r="J12464" i="40"/>
  <c r="I12464" i="40"/>
  <c r="J12463" i="40"/>
  <c r="I12463" i="40"/>
  <c r="J12462" i="40"/>
  <c r="I12462" i="40"/>
  <c r="J12461" i="40"/>
  <c r="I12461" i="40"/>
  <c r="J12460" i="40"/>
  <c r="I12460" i="40"/>
  <c r="J12459" i="40"/>
  <c r="I12459" i="40"/>
  <c r="J12458" i="40"/>
  <c r="I12458" i="40"/>
  <c r="J12457" i="40"/>
  <c r="I12457" i="40"/>
  <c r="J12456" i="40"/>
  <c r="I12456" i="40"/>
  <c r="J12455" i="40"/>
  <c r="I12455" i="40"/>
  <c r="J12454" i="40"/>
  <c r="I12454" i="40"/>
  <c r="J12453" i="40"/>
  <c r="I12453" i="40"/>
  <c r="J12452" i="40"/>
  <c r="I12452" i="40"/>
  <c r="J12451" i="40"/>
  <c r="I12451" i="40"/>
  <c r="J12450" i="40"/>
  <c r="I12450" i="40"/>
  <c r="J12449" i="40"/>
  <c r="I12449" i="40"/>
  <c r="J12448" i="40"/>
  <c r="I12448" i="40"/>
  <c r="J12447" i="40"/>
  <c r="I12447" i="40"/>
  <c r="J12446" i="40"/>
  <c r="I12446" i="40"/>
  <c r="J12445" i="40"/>
  <c r="I12445" i="40"/>
  <c r="J12444" i="40"/>
  <c r="I12444" i="40"/>
  <c r="J12443" i="40"/>
  <c r="I12443" i="40"/>
  <c r="J12442" i="40"/>
  <c r="I12442" i="40"/>
  <c r="J12441" i="40"/>
  <c r="I12441" i="40"/>
  <c r="J12440" i="40"/>
  <c r="I12440" i="40"/>
  <c r="J12439" i="40"/>
  <c r="I12439" i="40"/>
  <c r="J12438" i="40"/>
  <c r="I12438" i="40"/>
  <c r="J12437" i="40"/>
  <c r="I12437" i="40"/>
  <c r="J12436" i="40"/>
  <c r="I12436" i="40"/>
  <c r="J12435" i="40"/>
  <c r="I12435" i="40"/>
  <c r="J12434" i="40"/>
  <c r="I12434" i="40"/>
  <c r="J12433" i="40"/>
  <c r="I12433" i="40"/>
  <c r="J12432" i="40"/>
  <c r="I12432" i="40"/>
  <c r="J12431" i="40"/>
  <c r="I12431" i="40"/>
  <c r="J12430" i="40"/>
  <c r="I12430" i="40"/>
  <c r="J12429" i="40"/>
  <c r="I12429" i="40"/>
  <c r="J12428" i="40"/>
  <c r="I12428" i="40"/>
  <c r="J12427" i="40"/>
  <c r="I12427" i="40"/>
  <c r="J12426" i="40"/>
  <c r="I12426" i="40"/>
  <c r="J12425" i="40"/>
  <c r="I12425" i="40"/>
  <c r="J12424" i="40"/>
  <c r="I12424" i="40"/>
  <c r="J12423" i="40"/>
  <c r="I12423" i="40"/>
  <c r="J12422" i="40"/>
  <c r="I12422" i="40"/>
  <c r="J12421" i="40"/>
  <c r="I12421" i="40"/>
  <c r="J12420" i="40"/>
  <c r="I12420" i="40"/>
  <c r="J12419" i="40"/>
  <c r="I12419" i="40"/>
  <c r="J12418" i="40"/>
  <c r="I12418" i="40"/>
  <c r="J12417" i="40"/>
  <c r="I12417" i="40"/>
  <c r="J12416" i="40"/>
  <c r="I12416" i="40"/>
  <c r="J12415" i="40"/>
  <c r="I12415" i="40"/>
  <c r="J12414" i="40"/>
  <c r="I12414" i="40"/>
  <c r="J12413" i="40"/>
  <c r="I12413" i="40"/>
  <c r="J12412" i="40"/>
  <c r="I12412" i="40"/>
  <c r="J12411" i="40"/>
  <c r="I12411" i="40"/>
  <c r="J12410" i="40"/>
  <c r="I12410" i="40"/>
  <c r="J12409" i="40"/>
  <c r="I12409" i="40"/>
  <c r="J12408" i="40"/>
  <c r="I12408" i="40"/>
  <c r="J12407" i="40"/>
  <c r="I12407" i="40"/>
  <c r="J12406" i="40"/>
  <c r="I12406" i="40"/>
  <c r="J12405" i="40"/>
  <c r="I12405" i="40"/>
  <c r="J12404" i="40"/>
  <c r="I12404" i="40"/>
  <c r="J12403" i="40"/>
  <c r="I12403" i="40"/>
  <c r="J12402" i="40"/>
  <c r="I12402" i="40"/>
  <c r="J12401" i="40"/>
  <c r="I12401" i="40"/>
  <c r="J12400" i="40"/>
  <c r="I12400" i="40"/>
  <c r="J12399" i="40"/>
  <c r="I12399" i="40"/>
  <c r="J12398" i="40"/>
  <c r="I12398" i="40"/>
  <c r="J12397" i="40"/>
  <c r="I12397" i="40"/>
  <c r="J12396" i="40"/>
  <c r="I12396" i="40"/>
  <c r="J12395" i="40"/>
  <c r="I12395" i="40"/>
  <c r="J12394" i="40"/>
  <c r="I12394" i="40"/>
  <c r="J12393" i="40"/>
  <c r="I12393" i="40"/>
  <c r="J12392" i="40"/>
  <c r="I12392" i="40"/>
  <c r="J12391" i="40"/>
  <c r="I12391" i="40"/>
  <c r="J12390" i="40"/>
  <c r="I12390" i="40"/>
  <c r="J12389" i="40"/>
  <c r="I12389" i="40"/>
  <c r="J12388" i="40"/>
  <c r="I12388" i="40"/>
  <c r="J12387" i="40"/>
  <c r="I12387" i="40"/>
  <c r="J12386" i="40"/>
  <c r="I12386" i="40"/>
  <c r="J12385" i="40"/>
  <c r="I12385" i="40"/>
  <c r="J12384" i="40"/>
  <c r="I12384" i="40"/>
  <c r="J12383" i="40"/>
  <c r="I12383" i="40"/>
  <c r="J12382" i="40"/>
  <c r="I12382" i="40"/>
  <c r="J12381" i="40"/>
  <c r="I12381" i="40"/>
  <c r="J12380" i="40"/>
  <c r="I12380" i="40"/>
  <c r="J12379" i="40"/>
  <c r="I12379" i="40"/>
  <c r="J12378" i="40"/>
  <c r="I12378" i="40"/>
  <c r="J12377" i="40"/>
  <c r="I12377" i="40"/>
  <c r="J12376" i="40"/>
  <c r="I12376" i="40"/>
  <c r="J12375" i="40"/>
  <c r="I12375" i="40"/>
  <c r="J12374" i="40"/>
  <c r="I12374" i="40"/>
  <c r="J12373" i="40"/>
  <c r="I12373" i="40"/>
  <c r="J12372" i="40"/>
  <c r="I12372" i="40"/>
  <c r="J12371" i="40"/>
  <c r="I12371" i="40"/>
  <c r="J12370" i="40"/>
  <c r="I12370" i="40"/>
  <c r="J12369" i="40"/>
  <c r="I12369" i="40"/>
  <c r="J12368" i="40"/>
  <c r="I12368" i="40"/>
  <c r="J12367" i="40"/>
  <c r="I12367" i="40"/>
  <c r="J12366" i="40"/>
  <c r="I12366" i="40"/>
  <c r="J12365" i="40"/>
  <c r="I12365" i="40"/>
  <c r="J12364" i="40"/>
  <c r="I12364" i="40"/>
  <c r="J12363" i="40"/>
  <c r="I12363" i="40"/>
  <c r="J12362" i="40"/>
  <c r="I12362" i="40"/>
  <c r="J12361" i="40"/>
  <c r="I12361" i="40"/>
  <c r="J12360" i="40"/>
  <c r="I12360" i="40"/>
  <c r="J12359" i="40"/>
  <c r="I12359" i="40"/>
  <c r="J12358" i="40"/>
  <c r="I12358" i="40"/>
  <c r="J12357" i="40"/>
  <c r="I12357" i="40"/>
  <c r="J12356" i="40"/>
  <c r="I12356" i="40"/>
  <c r="J12355" i="40"/>
  <c r="I12355" i="40"/>
  <c r="J12354" i="40"/>
  <c r="I12354" i="40"/>
  <c r="J12353" i="40"/>
  <c r="I12353" i="40"/>
  <c r="J12352" i="40"/>
  <c r="I12352" i="40"/>
  <c r="J12351" i="40"/>
  <c r="I12351" i="40"/>
  <c r="J12350" i="40"/>
  <c r="I12350" i="40"/>
  <c r="J12349" i="40"/>
  <c r="I12349" i="40"/>
  <c r="J12348" i="40"/>
  <c r="I12348" i="40"/>
  <c r="J12347" i="40"/>
  <c r="I12347" i="40"/>
  <c r="J12346" i="40"/>
  <c r="I12346" i="40"/>
  <c r="J12345" i="40"/>
  <c r="I12345" i="40"/>
  <c r="J12344" i="40"/>
  <c r="I12344" i="40"/>
  <c r="J12343" i="40"/>
  <c r="I12343" i="40"/>
  <c r="J12342" i="40"/>
  <c r="I12342" i="40"/>
  <c r="J12341" i="40"/>
  <c r="I12341" i="40"/>
  <c r="J12340" i="40"/>
  <c r="I12340" i="40"/>
  <c r="J12339" i="40"/>
  <c r="I12339" i="40"/>
  <c r="J12338" i="40"/>
  <c r="I12338" i="40"/>
  <c r="J12337" i="40"/>
  <c r="I12337" i="40"/>
  <c r="J12336" i="40"/>
  <c r="I12336" i="40"/>
  <c r="J12335" i="40"/>
  <c r="I12335" i="40"/>
  <c r="J12334" i="40"/>
  <c r="I12334" i="40"/>
  <c r="J12333" i="40"/>
  <c r="I12333" i="40"/>
  <c r="J12332" i="40"/>
  <c r="I12332" i="40"/>
  <c r="J12331" i="40"/>
  <c r="I12331" i="40"/>
  <c r="J12330" i="40"/>
  <c r="I12330" i="40"/>
  <c r="J12329" i="40"/>
  <c r="I12329" i="40"/>
  <c r="J12328" i="40"/>
  <c r="I12328" i="40"/>
  <c r="J12327" i="40"/>
  <c r="I12327" i="40"/>
  <c r="J12326" i="40"/>
  <c r="I12326" i="40"/>
  <c r="J12325" i="40"/>
  <c r="I12325" i="40"/>
  <c r="J12324" i="40"/>
  <c r="I12324" i="40"/>
  <c r="J12323" i="40"/>
  <c r="I12323" i="40"/>
  <c r="J12322" i="40"/>
  <c r="I12322" i="40"/>
  <c r="J12321" i="40"/>
  <c r="I12321" i="40"/>
  <c r="J12320" i="40"/>
  <c r="I12320" i="40"/>
  <c r="J12319" i="40"/>
  <c r="I12319" i="40"/>
  <c r="J12318" i="40"/>
  <c r="I12318" i="40"/>
  <c r="J12317" i="40"/>
  <c r="I12317" i="40"/>
  <c r="J12316" i="40"/>
  <c r="I12316" i="40"/>
  <c r="J12315" i="40"/>
  <c r="I12315" i="40"/>
  <c r="J12314" i="40"/>
  <c r="I12314" i="40"/>
  <c r="J12313" i="40"/>
  <c r="I12313" i="40"/>
  <c r="J12312" i="40"/>
  <c r="I12312" i="40"/>
  <c r="J12311" i="40"/>
  <c r="I12311" i="40"/>
  <c r="J12310" i="40"/>
  <c r="I12310" i="40"/>
  <c r="J12309" i="40"/>
  <c r="I12309" i="40"/>
  <c r="J12308" i="40"/>
  <c r="I12308" i="40"/>
  <c r="J12307" i="40"/>
  <c r="I12307" i="40"/>
  <c r="J12306" i="40"/>
  <c r="I12306" i="40"/>
  <c r="J12305" i="40"/>
  <c r="I12305" i="40"/>
  <c r="J12304" i="40"/>
  <c r="I12304" i="40"/>
  <c r="J12303" i="40"/>
  <c r="I12303" i="40"/>
  <c r="J12302" i="40"/>
  <c r="I12302" i="40"/>
  <c r="J12301" i="40"/>
  <c r="I12301" i="40"/>
  <c r="J12300" i="40"/>
  <c r="I12300" i="40"/>
  <c r="J12299" i="40"/>
  <c r="I12299" i="40"/>
  <c r="J12298" i="40"/>
  <c r="I12298" i="40"/>
  <c r="J12297" i="40"/>
  <c r="I12297" i="40"/>
  <c r="J12296" i="40"/>
  <c r="I12296" i="40"/>
  <c r="J12295" i="40"/>
  <c r="I12295" i="40"/>
  <c r="J12294" i="40"/>
  <c r="I12294" i="40"/>
  <c r="J12293" i="40"/>
  <c r="I12293" i="40"/>
  <c r="J12292" i="40"/>
  <c r="I12292" i="40"/>
  <c r="J12291" i="40"/>
  <c r="I12291" i="40"/>
  <c r="J12290" i="40"/>
  <c r="I12290" i="40"/>
  <c r="J12289" i="40"/>
  <c r="I12289" i="40"/>
  <c r="J12288" i="40"/>
  <c r="I12288" i="40"/>
  <c r="J12287" i="40"/>
  <c r="I12287" i="40"/>
  <c r="J12286" i="40"/>
  <c r="I12286" i="40"/>
  <c r="J12285" i="40"/>
  <c r="I12285" i="40"/>
  <c r="J12284" i="40"/>
  <c r="I12284" i="40"/>
  <c r="J12283" i="40"/>
  <c r="I12283" i="40"/>
  <c r="J12282" i="40"/>
  <c r="I12282" i="40"/>
  <c r="J12281" i="40"/>
  <c r="I12281" i="40"/>
  <c r="J12280" i="40"/>
  <c r="I12280" i="40"/>
  <c r="J12279" i="40"/>
  <c r="I12279" i="40"/>
  <c r="J12278" i="40"/>
  <c r="I12278" i="40"/>
  <c r="J12277" i="40"/>
  <c r="I12277" i="40"/>
  <c r="J12276" i="40"/>
  <c r="I12276" i="40"/>
  <c r="J12275" i="40"/>
  <c r="I12275" i="40"/>
  <c r="J12274" i="40"/>
  <c r="I12274" i="40"/>
  <c r="J12273" i="40"/>
  <c r="I12273" i="40"/>
  <c r="J12272" i="40"/>
  <c r="I12272" i="40"/>
  <c r="J12271" i="40"/>
  <c r="I12271" i="40"/>
  <c r="J12270" i="40"/>
  <c r="I12270" i="40"/>
  <c r="J12269" i="40"/>
  <c r="I12269" i="40"/>
  <c r="J12268" i="40"/>
  <c r="I12268" i="40"/>
  <c r="J12267" i="40"/>
  <c r="I12267" i="40"/>
  <c r="J12266" i="40"/>
  <c r="I12266" i="40"/>
  <c r="J12265" i="40"/>
  <c r="I12265" i="40"/>
  <c r="J12264" i="40"/>
  <c r="I12264" i="40"/>
  <c r="J12263" i="40"/>
  <c r="I12263" i="40"/>
  <c r="J12262" i="40"/>
  <c r="I12262" i="40"/>
  <c r="J12261" i="40"/>
  <c r="I12261" i="40"/>
  <c r="J12260" i="40"/>
  <c r="I12260" i="40"/>
  <c r="J12259" i="40"/>
  <c r="I12259" i="40"/>
  <c r="J12258" i="40"/>
  <c r="I12258" i="40"/>
  <c r="J12257" i="40"/>
  <c r="I12257" i="40"/>
  <c r="J12256" i="40"/>
  <c r="I12256" i="40"/>
  <c r="J12255" i="40"/>
  <c r="I12255" i="40"/>
  <c r="J12254" i="40"/>
  <c r="I12254" i="40"/>
  <c r="J12253" i="40"/>
  <c r="I12253" i="40"/>
  <c r="J12252" i="40"/>
  <c r="I12252" i="40"/>
  <c r="J12251" i="40"/>
  <c r="I12251" i="40"/>
  <c r="J12250" i="40"/>
  <c r="I12250" i="40"/>
  <c r="J12249" i="40"/>
  <c r="I12249" i="40"/>
  <c r="J12248" i="40"/>
  <c r="I12248" i="40"/>
  <c r="J12247" i="40"/>
  <c r="I12247" i="40"/>
  <c r="J12246" i="40"/>
  <c r="I12246" i="40"/>
  <c r="J12245" i="40"/>
  <c r="I12245" i="40"/>
  <c r="J12244" i="40"/>
  <c r="I12244" i="40"/>
  <c r="J12243" i="40"/>
  <c r="I12243" i="40"/>
  <c r="J12242" i="40"/>
  <c r="I12242" i="40"/>
  <c r="J12241" i="40"/>
  <c r="I12241" i="40"/>
  <c r="J12240" i="40"/>
  <c r="I12240" i="40"/>
  <c r="J12239" i="40"/>
  <c r="I12239" i="40"/>
  <c r="J12238" i="40"/>
  <c r="I12238" i="40"/>
  <c r="J12237" i="40"/>
  <c r="I12237" i="40"/>
  <c r="J12236" i="40"/>
  <c r="I12236" i="40"/>
  <c r="J12235" i="40"/>
  <c r="I12235" i="40"/>
  <c r="J12234" i="40"/>
  <c r="I12234" i="40"/>
  <c r="J12233" i="40"/>
  <c r="I12233" i="40"/>
  <c r="J12232" i="40"/>
  <c r="I12232" i="40"/>
  <c r="J12231" i="40"/>
  <c r="I12231" i="40"/>
  <c r="J12230" i="40"/>
  <c r="I12230" i="40"/>
  <c r="J12229" i="40"/>
  <c r="I12229" i="40"/>
  <c r="J12228" i="40"/>
  <c r="I12228" i="40"/>
  <c r="J12227" i="40"/>
  <c r="I12227" i="40"/>
  <c r="J12226" i="40"/>
  <c r="I12226" i="40"/>
  <c r="J12225" i="40"/>
  <c r="I12225" i="40"/>
  <c r="J12224" i="40"/>
  <c r="I12224" i="40"/>
  <c r="J12223" i="40"/>
  <c r="I12223" i="40"/>
  <c r="J12222" i="40"/>
  <c r="I12222" i="40"/>
  <c r="J12221" i="40"/>
  <c r="I12221" i="40"/>
  <c r="J12220" i="40"/>
  <c r="I12220" i="40"/>
  <c r="J12219" i="40"/>
  <c r="I12219" i="40"/>
  <c r="J12218" i="40"/>
  <c r="I12218" i="40"/>
  <c r="J12217" i="40"/>
  <c r="I12217" i="40"/>
  <c r="J12216" i="40"/>
  <c r="I12216" i="40"/>
  <c r="J12215" i="40"/>
  <c r="I12215" i="40"/>
  <c r="J12214" i="40"/>
  <c r="I12214" i="40"/>
  <c r="J12213" i="40"/>
  <c r="I12213" i="40"/>
  <c r="J12212" i="40"/>
  <c r="I12212" i="40"/>
  <c r="J12211" i="40"/>
  <c r="I12211" i="40"/>
  <c r="J12210" i="40"/>
  <c r="I12210" i="40"/>
  <c r="J12209" i="40"/>
  <c r="I12209" i="40"/>
  <c r="J12208" i="40"/>
  <c r="I12208" i="40"/>
  <c r="J12207" i="40"/>
  <c r="I12207" i="40"/>
  <c r="J12206" i="40"/>
  <c r="I12206" i="40"/>
  <c r="J12205" i="40"/>
  <c r="I12205" i="40"/>
  <c r="J12204" i="40"/>
  <c r="I12204" i="40"/>
  <c r="J12203" i="40"/>
  <c r="I12203" i="40"/>
  <c r="J12202" i="40"/>
  <c r="I12202" i="40"/>
  <c r="J12201" i="40"/>
  <c r="I12201" i="40"/>
  <c r="J12200" i="40"/>
  <c r="I12200" i="40"/>
  <c r="J12199" i="40"/>
  <c r="I12199" i="40"/>
  <c r="J12198" i="40"/>
  <c r="I12198" i="40"/>
  <c r="J12197" i="40"/>
  <c r="I12197" i="40"/>
  <c r="J12196" i="40"/>
  <c r="I12196" i="40"/>
  <c r="J12195" i="40"/>
  <c r="I12195" i="40"/>
  <c r="J12194" i="40"/>
  <c r="I12194" i="40"/>
  <c r="J12193" i="40"/>
  <c r="I12193" i="40"/>
  <c r="J12192" i="40"/>
  <c r="I12192" i="40"/>
  <c r="J12191" i="40"/>
  <c r="I12191" i="40"/>
  <c r="J12190" i="40"/>
  <c r="I12190" i="40"/>
  <c r="J12189" i="40"/>
  <c r="I12189" i="40"/>
  <c r="J12188" i="40"/>
  <c r="I12188" i="40"/>
  <c r="J12187" i="40"/>
  <c r="I12187" i="40"/>
  <c r="J12186" i="40"/>
  <c r="I12186" i="40"/>
  <c r="J12185" i="40"/>
  <c r="I12185" i="40"/>
  <c r="J12184" i="40"/>
  <c r="I12184" i="40"/>
  <c r="J12183" i="40"/>
  <c r="I12183" i="40"/>
  <c r="J12182" i="40"/>
  <c r="I12182" i="40"/>
  <c r="J12181" i="40"/>
  <c r="I12181" i="40"/>
  <c r="J12180" i="40"/>
  <c r="I12180" i="40"/>
  <c r="J12179" i="40"/>
  <c r="I12179" i="40"/>
  <c r="J12178" i="40"/>
  <c r="I12178" i="40"/>
  <c r="J12177" i="40"/>
  <c r="I12177" i="40"/>
  <c r="J12176" i="40"/>
  <c r="I12176" i="40"/>
  <c r="J12175" i="40"/>
  <c r="I12175" i="40"/>
  <c r="J12174" i="40"/>
  <c r="I12174" i="40"/>
  <c r="J12173" i="40"/>
  <c r="I12173" i="40"/>
  <c r="J12172" i="40"/>
  <c r="I12172" i="40"/>
  <c r="J12171" i="40"/>
  <c r="I12171" i="40"/>
  <c r="J12170" i="40"/>
  <c r="I12170" i="40"/>
  <c r="J12169" i="40"/>
  <c r="I12169" i="40"/>
  <c r="J12168" i="40"/>
  <c r="I12168" i="40"/>
  <c r="J12167" i="40"/>
  <c r="I12167" i="40"/>
  <c r="J12166" i="40"/>
  <c r="I12166" i="40"/>
  <c r="J12165" i="40"/>
  <c r="I12165" i="40"/>
  <c r="J12164" i="40"/>
  <c r="I12164" i="40"/>
  <c r="J12163" i="40"/>
  <c r="I12163" i="40"/>
  <c r="J12162" i="40"/>
  <c r="I12162" i="40"/>
  <c r="J12161" i="40"/>
  <c r="I12161" i="40"/>
  <c r="J12160" i="40"/>
  <c r="I12160" i="40"/>
  <c r="J12159" i="40"/>
  <c r="I12159" i="40"/>
  <c r="J12158" i="40"/>
  <c r="I12158" i="40"/>
  <c r="J12157" i="40"/>
  <c r="I12157" i="40"/>
  <c r="J12156" i="40"/>
  <c r="I12156" i="40"/>
  <c r="J12155" i="40"/>
  <c r="I12155" i="40"/>
  <c r="J12154" i="40"/>
  <c r="I12154" i="40"/>
  <c r="J12153" i="40"/>
  <c r="I12153" i="40"/>
  <c r="J12152" i="40"/>
  <c r="I12152" i="40"/>
  <c r="J12151" i="40"/>
  <c r="I12151" i="40"/>
  <c r="J12150" i="40"/>
  <c r="I12150" i="40"/>
  <c r="J12149" i="40"/>
  <c r="I12149" i="40"/>
  <c r="J12148" i="40"/>
  <c r="I12148" i="40"/>
  <c r="J12147" i="40"/>
  <c r="I12147" i="40"/>
  <c r="J12146" i="40"/>
  <c r="I12146" i="40"/>
  <c r="J12145" i="40"/>
  <c r="I12145" i="40"/>
  <c r="J12144" i="40"/>
  <c r="I12144" i="40"/>
  <c r="J12143" i="40"/>
  <c r="I12143" i="40"/>
  <c r="J12142" i="40"/>
  <c r="I12142" i="40"/>
  <c r="J12141" i="40"/>
  <c r="I12141" i="40"/>
  <c r="J12140" i="40"/>
  <c r="I12140" i="40"/>
  <c r="J12139" i="40"/>
  <c r="I12139" i="40"/>
  <c r="J12138" i="40"/>
  <c r="I12138" i="40"/>
  <c r="J12137" i="40"/>
  <c r="I12137" i="40"/>
  <c r="J12136" i="40"/>
  <c r="I12136" i="40"/>
  <c r="J12135" i="40"/>
  <c r="I12135" i="40"/>
  <c r="J12134" i="40"/>
  <c r="I12134" i="40"/>
  <c r="J12133" i="40"/>
  <c r="I12133" i="40"/>
  <c r="J12132" i="40"/>
  <c r="I12132" i="40"/>
  <c r="J12131" i="40"/>
  <c r="I12131" i="40"/>
  <c r="J12130" i="40"/>
  <c r="I12130" i="40"/>
  <c r="J12129" i="40"/>
  <c r="I12129" i="40"/>
  <c r="J12128" i="40"/>
  <c r="I12128" i="40"/>
  <c r="J12127" i="40"/>
  <c r="I12127" i="40"/>
  <c r="J12126" i="40"/>
  <c r="I12126" i="40"/>
  <c r="J12125" i="40"/>
  <c r="I12125" i="40"/>
  <c r="J12124" i="40"/>
  <c r="I12124" i="40"/>
  <c r="J12123" i="40"/>
  <c r="I12123" i="40"/>
  <c r="J12122" i="40"/>
  <c r="I12122" i="40"/>
  <c r="J12121" i="40"/>
  <c r="I12121" i="40"/>
  <c r="J12120" i="40"/>
  <c r="I12120" i="40"/>
  <c r="J12119" i="40"/>
  <c r="I12119" i="40"/>
  <c r="J12118" i="40"/>
  <c r="I12118" i="40"/>
  <c r="J12117" i="40"/>
  <c r="I12117" i="40"/>
  <c r="J12116" i="40"/>
  <c r="I12116" i="40"/>
  <c r="J12115" i="40"/>
  <c r="I12115" i="40"/>
  <c r="J12114" i="40"/>
  <c r="I12114" i="40"/>
  <c r="J12113" i="40"/>
  <c r="I12113" i="40"/>
  <c r="J12112" i="40"/>
  <c r="I12112" i="40"/>
  <c r="J12111" i="40"/>
  <c r="I12111" i="40"/>
  <c r="J12110" i="40"/>
  <c r="I12110" i="40"/>
  <c r="J12109" i="40"/>
  <c r="I12109" i="40"/>
  <c r="J12108" i="40"/>
  <c r="I12108" i="40"/>
  <c r="J12107" i="40"/>
  <c r="I12107" i="40"/>
  <c r="J12106" i="40"/>
  <c r="I12106" i="40"/>
  <c r="J12105" i="40"/>
  <c r="I12105" i="40"/>
  <c r="J12104" i="40"/>
  <c r="I12104" i="40"/>
  <c r="J12103" i="40"/>
  <c r="I12103" i="40"/>
  <c r="J12102" i="40"/>
  <c r="I12102" i="40"/>
  <c r="J12101" i="40"/>
  <c r="I12101" i="40"/>
  <c r="J12100" i="40"/>
  <c r="I12100" i="40"/>
  <c r="J12099" i="40"/>
  <c r="I12099" i="40"/>
  <c r="J12098" i="40"/>
  <c r="I12098" i="40"/>
  <c r="J12097" i="40"/>
  <c r="I12097" i="40"/>
  <c r="J12096" i="40"/>
  <c r="I12096" i="40"/>
  <c r="J12095" i="40"/>
  <c r="I12095" i="40"/>
  <c r="J12094" i="40"/>
  <c r="I12094" i="40"/>
  <c r="J12093" i="40"/>
  <c r="I12093" i="40"/>
  <c r="J12092" i="40"/>
  <c r="I12092" i="40"/>
  <c r="J12091" i="40"/>
  <c r="I12091" i="40"/>
  <c r="J12090" i="40"/>
  <c r="I12090" i="40"/>
  <c r="J12089" i="40"/>
  <c r="I12089" i="40"/>
  <c r="J12088" i="40"/>
  <c r="I12088" i="40"/>
  <c r="J12087" i="40"/>
  <c r="I12087" i="40"/>
  <c r="J12086" i="40"/>
  <c r="I12086" i="40"/>
  <c r="J12085" i="40"/>
  <c r="I12085" i="40"/>
  <c r="J12084" i="40"/>
  <c r="I12084" i="40"/>
  <c r="J12083" i="40"/>
  <c r="I12083" i="40"/>
  <c r="J12082" i="40"/>
  <c r="I12082" i="40"/>
  <c r="J12081" i="40"/>
  <c r="I12081" i="40"/>
  <c r="J12080" i="40"/>
  <c r="I12080" i="40"/>
  <c r="J12079" i="40"/>
  <c r="I12079" i="40"/>
  <c r="J12078" i="40"/>
  <c r="I12078" i="40"/>
  <c r="J12077" i="40"/>
  <c r="I12077" i="40"/>
  <c r="J12076" i="40"/>
  <c r="I12076" i="40"/>
  <c r="J12075" i="40"/>
  <c r="I12075" i="40"/>
  <c r="J12074" i="40"/>
  <c r="I12074" i="40"/>
  <c r="J12073" i="40"/>
  <c r="I12073" i="40"/>
  <c r="J12072" i="40"/>
  <c r="I12072" i="40"/>
  <c r="J12071" i="40"/>
  <c r="I12071" i="40"/>
  <c r="J12070" i="40"/>
  <c r="I12070" i="40"/>
  <c r="J12069" i="40"/>
  <c r="I12069" i="40"/>
  <c r="J12068" i="40"/>
  <c r="I12068" i="40"/>
  <c r="J12067" i="40"/>
  <c r="I12067" i="40"/>
  <c r="J12066" i="40"/>
  <c r="I12066" i="40"/>
  <c r="J12065" i="40"/>
  <c r="I12065" i="40"/>
  <c r="J12064" i="40"/>
  <c r="I12064" i="40"/>
  <c r="J12063" i="40"/>
  <c r="I12063" i="40"/>
  <c r="J12062" i="40"/>
  <c r="I12062" i="40"/>
  <c r="J12061" i="40"/>
  <c r="I12061" i="40"/>
  <c r="J12060" i="40"/>
  <c r="I12060" i="40"/>
  <c r="J12059" i="40"/>
  <c r="I12059" i="40"/>
  <c r="J12058" i="40"/>
  <c r="I12058" i="40"/>
  <c r="J12057" i="40"/>
  <c r="I12057" i="40"/>
  <c r="J12056" i="40"/>
  <c r="I12056" i="40"/>
  <c r="J12055" i="40"/>
  <c r="I12055" i="40"/>
  <c r="J12054" i="40"/>
  <c r="I12054" i="40"/>
  <c r="J12053" i="40"/>
  <c r="I12053" i="40"/>
  <c r="J12052" i="40"/>
  <c r="I12052" i="40"/>
  <c r="J12051" i="40"/>
  <c r="I12051" i="40"/>
  <c r="J12050" i="40"/>
  <c r="I12050" i="40"/>
  <c r="J12049" i="40"/>
  <c r="I12049" i="40"/>
  <c r="J12048" i="40"/>
  <c r="I12048" i="40"/>
  <c r="J12047" i="40"/>
  <c r="I12047" i="40"/>
  <c r="J12046" i="40"/>
  <c r="I12046" i="40"/>
  <c r="J12045" i="40"/>
  <c r="I12045" i="40"/>
  <c r="J12044" i="40"/>
  <c r="I12044" i="40"/>
  <c r="J12043" i="40"/>
  <c r="I12043" i="40"/>
  <c r="J12042" i="40"/>
  <c r="I12042" i="40"/>
  <c r="J12041" i="40"/>
  <c r="I12041" i="40"/>
  <c r="J12040" i="40"/>
  <c r="I12040" i="40"/>
  <c r="J12039" i="40"/>
  <c r="I12039" i="40"/>
  <c r="J12038" i="40"/>
  <c r="I12038" i="40"/>
  <c r="J12037" i="40"/>
  <c r="I12037" i="40"/>
  <c r="J12036" i="40"/>
  <c r="I12036" i="40"/>
  <c r="J12035" i="40"/>
  <c r="I12035" i="40"/>
  <c r="J12034" i="40"/>
  <c r="I12034" i="40"/>
  <c r="J12033" i="40"/>
  <c r="I12033" i="40"/>
  <c r="J12032" i="40"/>
  <c r="I12032" i="40"/>
  <c r="J12031" i="40"/>
  <c r="I12031" i="40"/>
  <c r="J12030" i="40"/>
  <c r="I12030" i="40"/>
  <c r="J12029" i="40"/>
  <c r="I12029" i="40"/>
  <c r="J12028" i="40"/>
  <c r="I12028" i="40"/>
  <c r="J12027" i="40"/>
  <c r="I12027" i="40"/>
  <c r="J12026" i="40"/>
  <c r="I12026" i="40"/>
  <c r="J12025" i="40"/>
  <c r="I12025" i="40"/>
  <c r="J12024" i="40"/>
  <c r="I12024" i="40"/>
  <c r="J12023" i="40"/>
  <c r="I12023" i="40"/>
  <c r="J12022" i="40"/>
  <c r="I12022" i="40"/>
  <c r="J12021" i="40"/>
  <c r="I12021" i="40"/>
  <c r="J12020" i="40"/>
  <c r="I12020" i="40"/>
  <c r="J12019" i="40"/>
  <c r="I12019" i="40"/>
  <c r="J12018" i="40"/>
  <c r="I12018" i="40"/>
  <c r="J12017" i="40"/>
  <c r="I12017" i="40"/>
  <c r="J12016" i="40"/>
  <c r="I12016" i="40"/>
  <c r="J12015" i="40"/>
  <c r="I12015" i="40"/>
  <c r="J12014" i="40"/>
  <c r="I12014" i="40"/>
  <c r="J12013" i="40"/>
  <c r="I12013" i="40"/>
  <c r="J12012" i="40"/>
  <c r="I12012" i="40"/>
  <c r="J12011" i="40"/>
  <c r="I12011" i="40"/>
  <c r="J12010" i="40"/>
  <c r="I12010" i="40"/>
  <c r="J12009" i="40"/>
  <c r="I12009" i="40"/>
  <c r="J12008" i="40"/>
  <c r="I12008" i="40"/>
  <c r="J12007" i="40"/>
  <c r="I12007" i="40"/>
  <c r="J12006" i="40"/>
  <c r="I12006" i="40"/>
  <c r="J12005" i="40"/>
  <c r="I12005" i="40"/>
  <c r="J12004" i="40"/>
  <c r="I12004" i="40"/>
  <c r="J12003" i="40"/>
  <c r="I12003" i="40"/>
  <c r="J12002" i="40"/>
  <c r="I12002" i="40"/>
  <c r="J12001" i="40"/>
  <c r="I12001" i="40"/>
  <c r="J12000" i="40"/>
  <c r="I12000" i="40"/>
  <c r="J11999" i="40"/>
  <c r="I11999" i="40"/>
  <c r="J11998" i="40"/>
  <c r="I11998" i="40"/>
  <c r="J11997" i="40"/>
  <c r="I11997" i="40"/>
  <c r="J11996" i="40"/>
  <c r="I11996" i="40"/>
  <c r="J11995" i="40"/>
  <c r="I11995" i="40"/>
  <c r="J11994" i="40"/>
  <c r="I11994" i="40"/>
  <c r="J11993" i="40"/>
  <c r="I11993" i="40"/>
  <c r="J11992" i="40"/>
  <c r="I11992" i="40"/>
  <c r="J11991" i="40"/>
  <c r="I11991" i="40"/>
  <c r="J11990" i="40"/>
  <c r="I11990" i="40"/>
  <c r="J11989" i="40"/>
  <c r="I11989" i="40"/>
  <c r="J11988" i="40"/>
  <c r="I11988" i="40"/>
  <c r="J11987" i="40"/>
  <c r="I11987" i="40"/>
  <c r="J11986" i="40"/>
  <c r="I11986" i="40"/>
  <c r="J11985" i="40"/>
  <c r="I11985" i="40"/>
  <c r="J11984" i="40"/>
  <c r="I11984" i="40"/>
  <c r="J11983" i="40"/>
  <c r="I11983" i="40"/>
  <c r="J11982" i="40"/>
  <c r="I11982" i="40"/>
  <c r="J11981" i="40"/>
  <c r="I11981" i="40"/>
  <c r="J11980" i="40"/>
  <c r="I11980" i="40"/>
  <c r="J11979" i="40"/>
  <c r="I11979" i="40"/>
  <c r="J11978" i="40"/>
  <c r="I11978" i="40"/>
  <c r="J11977" i="40"/>
  <c r="I11977" i="40"/>
  <c r="J11976" i="40"/>
  <c r="I11976" i="40"/>
  <c r="J11975" i="40"/>
  <c r="I11975" i="40"/>
  <c r="J11974" i="40"/>
  <c r="I11974" i="40"/>
  <c r="J11973" i="40"/>
  <c r="I11973" i="40"/>
  <c r="J11972" i="40"/>
  <c r="I11972" i="40"/>
  <c r="J11971" i="40"/>
  <c r="I11971" i="40"/>
  <c r="J11970" i="40"/>
  <c r="I11970" i="40"/>
  <c r="J11969" i="40"/>
  <c r="I11969" i="40"/>
  <c r="J11968" i="40"/>
  <c r="I11968" i="40"/>
  <c r="J11967" i="40"/>
  <c r="I11967" i="40"/>
  <c r="J11966" i="40"/>
  <c r="I11966" i="40"/>
  <c r="J11965" i="40"/>
  <c r="I11965" i="40"/>
  <c r="J11964" i="40"/>
  <c r="I11964" i="40"/>
  <c r="J11963" i="40"/>
  <c r="I11963" i="40"/>
  <c r="J11962" i="40"/>
  <c r="I11962" i="40"/>
  <c r="J11961" i="40"/>
  <c r="I11961" i="40"/>
  <c r="J11960" i="40"/>
  <c r="I11960" i="40"/>
  <c r="J11959" i="40"/>
  <c r="I11959" i="40"/>
  <c r="J11958" i="40"/>
  <c r="I11958" i="40"/>
  <c r="J11957" i="40"/>
  <c r="I11957" i="40"/>
  <c r="J11956" i="40"/>
  <c r="I11956" i="40"/>
  <c r="J11955" i="40"/>
  <c r="I11955" i="40"/>
  <c r="J11954" i="40"/>
  <c r="I11954" i="40"/>
  <c r="J11953" i="40"/>
  <c r="I11953" i="40"/>
  <c r="J11952" i="40"/>
  <c r="I11952" i="40"/>
  <c r="J11951" i="40"/>
  <c r="I11951" i="40"/>
  <c r="J11950" i="40"/>
  <c r="I11950" i="40"/>
  <c r="J11949" i="40"/>
  <c r="I11949" i="40"/>
  <c r="J11948" i="40"/>
  <c r="I11948" i="40"/>
  <c r="J11947" i="40"/>
  <c r="I11947" i="40"/>
  <c r="J11946" i="40"/>
  <c r="I11946" i="40"/>
  <c r="J11945" i="40"/>
  <c r="I11945" i="40"/>
  <c r="J11944" i="40"/>
  <c r="I11944" i="40"/>
  <c r="J11943" i="40"/>
  <c r="I11943" i="40"/>
  <c r="J11942" i="40"/>
  <c r="I11942" i="40"/>
  <c r="J11941" i="40"/>
  <c r="I11941" i="40"/>
  <c r="J11940" i="40"/>
  <c r="I11940" i="40"/>
  <c r="J11939" i="40"/>
  <c r="I11939" i="40"/>
  <c r="J11938" i="40"/>
  <c r="I11938" i="40"/>
  <c r="J11937" i="40"/>
  <c r="I11937" i="40"/>
  <c r="J11936" i="40"/>
  <c r="I11936" i="40"/>
  <c r="J11935" i="40"/>
  <c r="I11935" i="40"/>
  <c r="J11934" i="40"/>
  <c r="I11934" i="40"/>
  <c r="J11933" i="40"/>
  <c r="I11933" i="40"/>
  <c r="J11932" i="40"/>
  <c r="I11932" i="40"/>
  <c r="J11931" i="40"/>
  <c r="I11931" i="40"/>
  <c r="J11930" i="40"/>
  <c r="I11930" i="40"/>
  <c r="J11929" i="40"/>
  <c r="I11929" i="40"/>
  <c r="J11928" i="40"/>
  <c r="I11928" i="40"/>
  <c r="J11927" i="40"/>
  <c r="I11927" i="40"/>
  <c r="J11926" i="40"/>
  <c r="I11926" i="40"/>
  <c r="J11925" i="40"/>
  <c r="I11925" i="40"/>
  <c r="J11924" i="40"/>
  <c r="I11924" i="40"/>
  <c r="J11923" i="40"/>
  <c r="I11923" i="40"/>
  <c r="J11922" i="40"/>
  <c r="I11922" i="40"/>
  <c r="J11921" i="40"/>
  <c r="I11921" i="40"/>
  <c r="J11920" i="40"/>
  <c r="I11920" i="40"/>
  <c r="J11919" i="40"/>
  <c r="I11919" i="40"/>
  <c r="J11918" i="40"/>
  <c r="I11918" i="40"/>
  <c r="J11917" i="40"/>
  <c r="I11917" i="40"/>
  <c r="J11916" i="40"/>
  <c r="I11916" i="40"/>
  <c r="J11915" i="40"/>
  <c r="I11915" i="40"/>
  <c r="J11914" i="40"/>
  <c r="I11914" i="40"/>
  <c r="J11913" i="40"/>
  <c r="I11913" i="40"/>
  <c r="J11912" i="40"/>
  <c r="I11912" i="40"/>
  <c r="J11911" i="40"/>
  <c r="I11911" i="40"/>
  <c r="J11910" i="40"/>
  <c r="I11910" i="40"/>
  <c r="J11909" i="40"/>
  <c r="I11909" i="40"/>
  <c r="J11908" i="40"/>
  <c r="I11908" i="40"/>
  <c r="J11907" i="40"/>
  <c r="I11907" i="40"/>
  <c r="J11906" i="40"/>
  <c r="I11906" i="40"/>
  <c r="J11905" i="40"/>
  <c r="I11905" i="40"/>
  <c r="J11904" i="40"/>
  <c r="I11904" i="40"/>
  <c r="J11903" i="40"/>
  <c r="I11903" i="40"/>
  <c r="J11902" i="40"/>
  <c r="I11902" i="40"/>
  <c r="J11901" i="40"/>
  <c r="I11901" i="40"/>
  <c r="J11900" i="40"/>
  <c r="I11900" i="40"/>
  <c r="J11899" i="40"/>
  <c r="I11899" i="40"/>
  <c r="J11898" i="40"/>
  <c r="I11898" i="40"/>
  <c r="J11897" i="40"/>
  <c r="I11897" i="40"/>
  <c r="J11896" i="40"/>
  <c r="I11896" i="40"/>
  <c r="J11895" i="40"/>
  <c r="I11895" i="40"/>
  <c r="J11894" i="40"/>
  <c r="I11894" i="40"/>
  <c r="J11893" i="40"/>
  <c r="I11893" i="40"/>
  <c r="J11892" i="40"/>
  <c r="I11892" i="40"/>
  <c r="J11891" i="40"/>
  <c r="I11891" i="40"/>
  <c r="J11890" i="40"/>
  <c r="I11890" i="40"/>
  <c r="J11889" i="40"/>
  <c r="I11889" i="40"/>
  <c r="J11888" i="40"/>
  <c r="I11888" i="40"/>
  <c r="J11887" i="40"/>
  <c r="I11887" i="40"/>
  <c r="J11886" i="40"/>
  <c r="I11886" i="40"/>
  <c r="J11885" i="40"/>
  <c r="I11885" i="40"/>
  <c r="J11884" i="40"/>
  <c r="I11884" i="40"/>
  <c r="J11883" i="40"/>
  <c r="I11883" i="40"/>
  <c r="J11882" i="40"/>
  <c r="I11882" i="40"/>
  <c r="J11881" i="40"/>
  <c r="I11881" i="40"/>
  <c r="J11880" i="40"/>
  <c r="I11880" i="40"/>
  <c r="J11879" i="40"/>
  <c r="I11879" i="40"/>
  <c r="J11878" i="40"/>
  <c r="I11878" i="40"/>
  <c r="J11877" i="40"/>
  <c r="I11877" i="40"/>
  <c r="J11876" i="40"/>
  <c r="I11876" i="40"/>
  <c r="J11875" i="40"/>
  <c r="I11875" i="40"/>
  <c r="J11874" i="40"/>
  <c r="I11874" i="40"/>
  <c r="J11873" i="40"/>
  <c r="I11873" i="40"/>
  <c r="J11872" i="40"/>
  <c r="I11872" i="40"/>
  <c r="J11871" i="40"/>
  <c r="I11871" i="40"/>
  <c r="J11870" i="40"/>
  <c r="I11870" i="40"/>
  <c r="J11869" i="40"/>
  <c r="I11869" i="40"/>
  <c r="J11868" i="40"/>
  <c r="I11868" i="40"/>
  <c r="J11867" i="40"/>
  <c r="I11867" i="40"/>
  <c r="J11866" i="40"/>
  <c r="I11866" i="40"/>
  <c r="J11865" i="40"/>
  <c r="I11865" i="40"/>
  <c r="J11864" i="40"/>
  <c r="I11864" i="40"/>
  <c r="J11863" i="40"/>
  <c r="I11863" i="40"/>
  <c r="J11862" i="40"/>
  <c r="I11862" i="40"/>
  <c r="J11861" i="40"/>
  <c r="I11861" i="40"/>
  <c r="J11860" i="40"/>
  <c r="I11860" i="40"/>
  <c r="J11859" i="40"/>
  <c r="I11859" i="40"/>
  <c r="J11858" i="40"/>
  <c r="I11858" i="40"/>
  <c r="J11857" i="40"/>
  <c r="I11857" i="40"/>
  <c r="J11856" i="40"/>
  <c r="I11856" i="40"/>
  <c r="J11855" i="40"/>
  <c r="I11855" i="40"/>
  <c r="J11854" i="40"/>
  <c r="I11854" i="40"/>
  <c r="J11853" i="40"/>
  <c r="I11853" i="40"/>
  <c r="J11852" i="40"/>
  <c r="I11852" i="40"/>
  <c r="J11851" i="40"/>
  <c r="I11851" i="40"/>
  <c r="J11850" i="40"/>
  <c r="I11850" i="40"/>
  <c r="J11849" i="40"/>
  <c r="I11849" i="40"/>
  <c r="J11848" i="40"/>
  <c r="I11848" i="40"/>
  <c r="J11847" i="40"/>
  <c r="I11847" i="40"/>
  <c r="J11846" i="40"/>
  <c r="I11846" i="40"/>
  <c r="J11845" i="40"/>
  <c r="I11845" i="40"/>
  <c r="J11844" i="40"/>
  <c r="I11844" i="40"/>
  <c r="J11843" i="40"/>
  <c r="I11843" i="40"/>
  <c r="J11842" i="40"/>
  <c r="I11842" i="40"/>
  <c r="J11841" i="40"/>
  <c r="I11841" i="40"/>
  <c r="J11840" i="40"/>
  <c r="I11840" i="40"/>
  <c r="J11839" i="40"/>
  <c r="I11839" i="40"/>
  <c r="J11838" i="40"/>
  <c r="I11838" i="40"/>
  <c r="J11837" i="40"/>
  <c r="I11837" i="40"/>
  <c r="J11836" i="40"/>
  <c r="I11836" i="40"/>
  <c r="J11835" i="40"/>
  <c r="I11835" i="40"/>
  <c r="J11834" i="40"/>
  <c r="I11834" i="40"/>
  <c r="J11833" i="40"/>
  <c r="I11833" i="40"/>
  <c r="J11832" i="40"/>
  <c r="I11832" i="40"/>
  <c r="J11831" i="40"/>
  <c r="I11831" i="40"/>
  <c r="J11830" i="40"/>
  <c r="I11830" i="40"/>
  <c r="J11829" i="40"/>
  <c r="I11829" i="40"/>
  <c r="J11828" i="40"/>
  <c r="I11828" i="40"/>
  <c r="J11827" i="40"/>
  <c r="I11827" i="40"/>
  <c r="J11826" i="40"/>
  <c r="I11826" i="40"/>
  <c r="J11825" i="40"/>
  <c r="I11825" i="40"/>
  <c r="J11824" i="40"/>
  <c r="I11824" i="40"/>
  <c r="J11823" i="40"/>
  <c r="I11823" i="40"/>
  <c r="J11822" i="40"/>
  <c r="I11822" i="40"/>
  <c r="J11821" i="40"/>
  <c r="I11821" i="40"/>
  <c r="J11820" i="40"/>
  <c r="I11820" i="40"/>
  <c r="J11819" i="40"/>
  <c r="I11819" i="40"/>
  <c r="J11818" i="40"/>
  <c r="I11818" i="40"/>
  <c r="J11817" i="40"/>
  <c r="I11817" i="40"/>
  <c r="J11816" i="40"/>
  <c r="I11816" i="40"/>
  <c r="J11815" i="40"/>
  <c r="I11815" i="40"/>
  <c r="J11814" i="40"/>
  <c r="I11814" i="40"/>
  <c r="J11813" i="40"/>
  <c r="I11813" i="40"/>
  <c r="J11812" i="40"/>
  <c r="I11812" i="40"/>
  <c r="J11811" i="40"/>
  <c r="I11811" i="40"/>
  <c r="J11810" i="40"/>
  <c r="I11810" i="40"/>
  <c r="J11809" i="40"/>
  <c r="I11809" i="40"/>
  <c r="J11808" i="40"/>
  <c r="I11808" i="40"/>
  <c r="J11807" i="40"/>
  <c r="I11807" i="40"/>
  <c r="J11806" i="40"/>
  <c r="I11806" i="40"/>
  <c r="J11805" i="40"/>
  <c r="I11805" i="40"/>
  <c r="J11804" i="40"/>
  <c r="I11804" i="40"/>
  <c r="J11803" i="40"/>
  <c r="I11803" i="40"/>
  <c r="J11802" i="40"/>
  <c r="I11802" i="40"/>
  <c r="J11801" i="40"/>
  <c r="I11801" i="40"/>
  <c r="J11800" i="40"/>
  <c r="I11800" i="40"/>
  <c r="J11799" i="40"/>
  <c r="I11799" i="40"/>
  <c r="J11798" i="40"/>
  <c r="I11798" i="40"/>
  <c r="J11797" i="40"/>
  <c r="I11797" i="40"/>
  <c r="J11796" i="40"/>
  <c r="I11796" i="40"/>
  <c r="J11795" i="40"/>
  <c r="I11795" i="40"/>
  <c r="J11794" i="40"/>
  <c r="I11794" i="40"/>
  <c r="J11793" i="40"/>
  <c r="I11793" i="40"/>
  <c r="J11792" i="40"/>
  <c r="I11792" i="40"/>
  <c r="J11791" i="40"/>
  <c r="I11791" i="40"/>
  <c r="J11790" i="40"/>
  <c r="I11790" i="40"/>
  <c r="J11789" i="40"/>
  <c r="I11789" i="40"/>
  <c r="J11788" i="40"/>
  <c r="I11788" i="40"/>
  <c r="J11787" i="40"/>
  <c r="I11787" i="40"/>
  <c r="J11786" i="40"/>
  <c r="I11786" i="40"/>
  <c r="J11785" i="40"/>
  <c r="I11785" i="40"/>
  <c r="J11784" i="40"/>
  <c r="I11784" i="40"/>
  <c r="J11783" i="40"/>
  <c r="I11783" i="40"/>
  <c r="J11782" i="40"/>
  <c r="I11782" i="40"/>
  <c r="J11781" i="40"/>
  <c r="I11781" i="40"/>
  <c r="J11780" i="40"/>
  <c r="I11780" i="40"/>
  <c r="J11779" i="40"/>
  <c r="I11779" i="40"/>
  <c r="J11778" i="40"/>
  <c r="I11778" i="40"/>
  <c r="J11777" i="40"/>
  <c r="I11777" i="40"/>
  <c r="J11776" i="40"/>
  <c r="I11776" i="40"/>
  <c r="J11775" i="40"/>
  <c r="I11775" i="40"/>
  <c r="J11774" i="40"/>
  <c r="I11774" i="40"/>
  <c r="J11773" i="40"/>
  <c r="I11773" i="40"/>
  <c r="J11772" i="40"/>
  <c r="I11772" i="40"/>
  <c r="J11771" i="40"/>
  <c r="I11771" i="40"/>
  <c r="J11770" i="40"/>
  <c r="I11770" i="40"/>
  <c r="J11769" i="40"/>
  <c r="I11769" i="40"/>
  <c r="J11768" i="40"/>
  <c r="I11768" i="40"/>
  <c r="J11767" i="40"/>
  <c r="I11767" i="40"/>
  <c r="J11766" i="40"/>
  <c r="I11766" i="40"/>
  <c r="J11765" i="40"/>
  <c r="I11765" i="40"/>
  <c r="J11764" i="40"/>
  <c r="I11764" i="40"/>
  <c r="J11763" i="40"/>
  <c r="I11763" i="40"/>
  <c r="J11762" i="40"/>
  <c r="I11762" i="40"/>
  <c r="J11761" i="40"/>
  <c r="I11761" i="40"/>
  <c r="J11760" i="40"/>
  <c r="I11760" i="40"/>
  <c r="J11759" i="40"/>
  <c r="I11759" i="40"/>
  <c r="J11758" i="40"/>
  <c r="I11758" i="40"/>
  <c r="J11757" i="40"/>
  <c r="I11757" i="40"/>
  <c r="J11756" i="40"/>
  <c r="I11756" i="40"/>
  <c r="J11755" i="40"/>
  <c r="I11755" i="40"/>
  <c r="J11754" i="40"/>
  <c r="I11754" i="40"/>
  <c r="J11753" i="40"/>
  <c r="I11753" i="40"/>
  <c r="J11752" i="40"/>
  <c r="I11752" i="40"/>
  <c r="J11751" i="40"/>
  <c r="I11751" i="40"/>
  <c r="J11750" i="40"/>
  <c r="I11750" i="40"/>
  <c r="J11749" i="40"/>
  <c r="I11749" i="40"/>
  <c r="J11748" i="40"/>
  <c r="I11748" i="40"/>
  <c r="J11747" i="40"/>
  <c r="I11747" i="40"/>
  <c r="J11746" i="40"/>
  <c r="I11746" i="40"/>
  <c r="J11745" i="40"/>
  <c r="I11745" i="40"/>
  <c r="J11744" i="40"/>
  <c r="I11744" i="40"/>
  <c r="J11743" i="40"/>
  <c r="I11743" i="40"/>
  <c r="J11742" i="40"/>
  <c r="I11742" i="40"/>
  <c r="J11741" i="40"/>
  <c r="I11741" i="40"/>
  <c r="J11740" i="40"/>
  <c r="I11740" i="40"/>
  <c r="J11739" i="40"/>
  <c r="I11739" i="40"/>
  <c r="J11738" i="40"/>
  <c r="I11738" i="40"/>
  <c r="J11737" i="40"/>
  <c r="I11737" i="40"/>
  <c r="J11736" i="40"/>
  <c r="I11736" i="40"/>
  <c r="J11735" i="40"/>
  <c r="I11735" i="40"/>
  <c r="J11734" i="40"/>
  <c r="I11734" i="40"/>
  <c r="J11733" i="40"/>
  <c r="I11733" i="40"/>
  <c r="J11732" i="40"/>
  <c r="I11732" i="40"/>
  <c r="J11731" i="40"/>
  <c r="I11731" i="40"/>
  <c r="J11730" i="40"/>
  <c r="I11730" i="40"/>
  <c r="J11729" i="40"/>
  <c r="I11729" i="40"/>
  <c r="J11728" i="40"/>
  <c r="I11728" i="40"/>
  <c r="J11727" i="40"/>
  <c r="I11727" i="40"/>
  <c r="J11726" i="40"/>
  <c r="I11726" i="40"/>
  <c r="J11725" i="40"/>
  <c r="I11725" i="40"/>
  <c r="J11724" i="40"/>
  <c r="I11724" i="40"/>
  <c r="J11723" i="40"/>
  <c r="I11723" i="40"/>
  <c r="J11722" i="40"/>
  <c r="I11722" i="40"/>
  <c r="J11721" i="40"/>
  <c r="I11721" i="40"/>
  <c r="J11720" i="40"/>
  <c r="I11720" i="40"/>
  <c r="J11719" i="40"/>
  <c r="I11719" i="40"/>
  <c r="J11718" i="40"/>
  <c r="I11718" i="40"/>
  <c r="J11717" i="40"/>
  <c r="I11717" i="40"/>
  <c r="J11716" i="40"/>
  <c r="I11716" i="40"/>
  <c r="J11715" i="40"/>
  <c r="I11715" i="40"/>
  <c r="J11714" i="40"/>
  <c r="I11714" i="40"/>
  <c r="J11713" i="40"/>
  <c r="I11713" i="40"/>
  <c r="J11712" i="40"/>
  <c r="I11712" i="40"/>
  <c r="J11711" i="40"/>
  <c r="I11711" i="40"/>
  <c r="J11710" i="40"/>
  <c r="I11710" i="40"/>
  <c r="J11709" i="40"/>
  <c r="I11709" i="40"/>
  <c r="J11708" i="40"/>
  <c r="I11708" i="40"/>
  <c r="J11707" i="40"/>
  <c r="I11707" i="40"/>
  <c r="J11706" i="40"/>
  <c r="I11706" i="40"/>
  <c r="J11705" i="40"/>
  <c r="I11705" i="40"/>
  <c r="J11704" i="40"/>
  <c r="I11704" i="40"/>
  <c r="J11703" i="40"/>
  <c r="I11703" i="40"/>
  <c r="J11702" i="40"/>
  <c r="I11702" i="40"/>
  <c r="J11701" i="40"/>
  <c r="I11701" i="40"/>
  <c r="J11700" i="40"/>
  <c r="I11700" i="40"/>
  <c r="J11699" i="40"/>
  <c r="I11699" i="40"/>
  <c r="J11698" i="40"/>
  <c r="I11698" i="40"/>
  <c r="J11697" i="40"/>
  <c r="I11697" i="40"/>
  <c r="J11696" i="40"/>
  <c r="I11696" i="40"/>
  <c r="J11695" i="40"/>
  <c r="I11695" i="40"/>
  <c r="J11694" i="40"/>
  <c r="I11694" i="40"/>
  <c r="J11693" i="40"/>
  <c r="I11693" i="40"/>
  <c r="J11692" i="40"/>
  <c r="I11692" i="40"/>
  <c r="J11691" i="40"/>
  <c r="I11691" i="40"/>
  <c r="J11690" i="40"/>
  <c r="I11690" i="40"/>
  <c r="J11689" i="40"/>
  <c r="I11689" i="40"/>
  <c r="J11688" i="40"/>
  <c r="I11688" i="40"/>
  <c r="J11687" i="40"/>
  <c r="I11687" i="40"/>
  <c r="J11686" i="40"/>
  <c r="I11686" i="40"/>
  <c r="J11685" i="40"/>
  <c r="I11685" i="40"/>
  <c r="J11684" i="40"/>
  <c r="I11684" i="40"/>
  <c r="J11683" i="40"/>
  <c r="I11683" i="40"/>
  <c r="J11682" i="40"/>
  <c r="I11682" i="40"/>
  <c r="J11681" i="40"/>
  <c r="I11681" i="40"/>
  <c r="J11680" i="40"/>
  <c r="I11680" i="40"/>
  <c r="J11679" i="40"/>
  <c r="I11679" i="40"/>
  <c r="J11678" i="40"/>
  <c r="I11678" i="40"/>
  <c r="J11677" i="40"/>
  <c r="I11677" i="40"/>
  <c r="J11676" i="40"/>
  <c r="I11676" i="40"/>
  <c r="J11675" i="40"/>
  <c r="I11675" i="40"/>
  <c r="J11674" i="40"/>
  <c r="I11674" i="40"/>
  <c r="J11673" i="40"/>
  <c r="I11673" i="40"/>
  <c r="J11672" i="40"/>
  <c r="I11672" i="40"/>
  <c r="J11671" i="40"/>
  <c r="I11671" i="40"/>
  <c r="J11670" i="40"/>
  <c r="I11670" i="40"/>
  <c r="J11669" i="40"/>
  <c r="I11669" i="40"/>
  <c r="J11668" i="40"/>
  <c r="I11668" i="40"/>
  <c r="J11667" i="40"/>
  <c r="I11667" i="40"/>
  <c r="J11666" i="40"/>
  <c r="I11666" i="40"/>
  <c r="J11665" i="40"/>
  <c r="I11665" i="40"/>
  <c r="J11664" i="40"/>
  <c r="I11664" i="40"/>
  <c r="J11663" i="40"/>
  <c r="I11663" i="40"/>
  <c r="J11662" i="40"/>
  <c r="I11662" i="40"/>
  <c r="J11661" i="40"/>
  <c r="I11661" i="40"/>
  <c r="J11660" i="40"/>
  <c r="I11660" i="40"/>
  <c r="J11659" i="40"/>
  <c r="I11659" i="40"/>
  <c r="J11658" i="40"/>
  <c r="I11658" i="40"/>
  <c r="J11657" i="40"/>
  <c r="I11657" i="40"/>
  <c r="J11656" i="40"/>
  <c r="I11656" i="40"/>
  <c r="J11655" i="40"/>
  <c r="I11655" i="40"/>
  <c r="J11654" i="40"/>
  <c r="I11654" i="40"/>
  <c r="J11653" i="40"/>
  <c r="I11653" i="40"/>
  <c r="J11652" i="40"/>
  <c r="I11652" i="40"/>
  <c r="J11651" i="40"/>
  <c r="I11651" i="40"/>
  <c r="J11650" i="40"/>
  <c r="I11650" i="40"/>
  <c r="J11649" i="40"/>
  <c r="I11649" i="40"/>
  <c r="J11648" i="40"/>
  <c r="I11648" i="40"/>
  <c r="J11647" i="40"/>
  <c r="I11647" i="40"/>
  <c r="J11646" i="40"/>
  <c r="I11646" i="40"/>
  <c r="J11645" i="40"/>
  <c r="I11645" i="40"/>
  <c r="J11644" i="40"/>
  <c r="I11644" i="40"/>
  <c r="J11643" i="40"/>
  <c r="I11643" i="40"/>
  <c r="J11642" i="40"/>
  <c r="I11642" i="40"/>
  <c r="J11641" i="40"/>
  <c r="I11641" i="40"/>
  <c r="J11640" i="40"/>
  <c r="I11640" i="40"/>
  <c r="J11639" i="40"/>
  <c r="I11639" i="40"/>
  <c r="J11638" i="40"/>
  <c r="I11638" i="40"/>
  <c r="J11637" i="40"/>
  <c r="I11637" i="40"/>
  <c r="J11636" i="40"/>
  <c r="I11636" i="40"/>
  <c r="J11635" i="40"/>
  <c r="I11635" i="40"/>
  <c r="J11634" i="40"/>
  <c r="I11634" i="40"/>
  <c r="J11633" i="40"/>
  <c r="I11633" i="40"/>
  <c r="J11632" i="40"/>
  <c r="I11632" i="40"/>
  <c r="J11631" i="40"/>
  <c r="I11631" i="40"/>
  <c r="J11630" i="40"/>
  <c r="I11630" i="40"/>
  <c r="J11629" i="40"/>
  <c r="I11629" i="40"/>
  <c r="J11628" i="40"/>
  <c r="I11628" i="40"/>
  <c r="J11627" i="40"/>
  <c r="I11627" i="40"/>
  <c r="J11626" i="40"/>
  <c r="I11626" i="40"/>
  <c r="J11625" i="40"/>
  <c r="I11625" i="40"/>
  <c r="J11624" i="40"/>
  <c r="I11624" i="40"/>
  <c r="J11623" i="40"/>
  <c r="I11623" i="40"/>
  <c r="J11622" i="40"/>
  <c r="I11622" i="40"/>
  <c r="J11621" i="40"/>
  <c r="I11621" i="40"/>
  <c r="J11620" i="40"/>
  <c r="I11620" i="40"/>
  <c r="J11619" i="40"/>
  <c r="I11619" i="40"/>
  <c r="J11618" i="40"/>
  <c r="I11618" i="40"/>
  <c r="J11617" i="40"/>
  <c r="I11617" i="40"/>
  <c r="J11616" i="40"/>
  <c r="I11616" i="40"/>
  <c r="J11615" i="40"/>
  <c r="I11615" i="40"/>
  <c r="J11614" i="40"/>
  <c r="I11614" i="40"/>
  <c r="J11613" i="40"/>
  <c r="I11613" i="40"/>
  <c r="J11612" i="40"/>
  <c r="I11612" i="40"/>
  <c r="J11611" i="40"/>
  <c r="I11611" i="40"/>
  <c r="J11610" i="40"/>
  <c r="I11610" i="40"/>
  <c r="J11609" i="40"/>
  <c r="I11609" i="40"/>
  <c r="J11608" i="40"/>
  <c r="I11608" i="40"/>
  <c r="J11607" i="40"/>
  <c r="I11607" i="40"/>
  <c r="J11606" i="40"/>
  <c r="I11606" i="40"/>
  <c r="J11605" i="40"/>
  <c r="I11605" i="40"/>
  <c r="J11604" i="40"/>
  <c r="I11604" i="40"/>
  <c r="J11603" i="40"/>
  <c r="I11603" i="40"/>
  <c r="J11602" i="40"/>
  <c r="I11602" i="40"/>
  <c r="J11601" i="40"/>
  <c r="I11601" i="40"/>
  <c r="J11600" i="40"/>
  <c r="I11600" i="40"/>
  <c r="J11599" i="40"/>
  <c r="I11599" i="40"/>
  <c r="J11598" i="40"/>
  <c r="I11598" i="40"/>
  <c r="J11597" i="40"/>
  <c r="I11597" i="40"/>
  <c r="J11596" i="40"/>
  <c r="I11596" i="40"/>
  <c r="J11595" i="40"/>
  <c r="I11595" i="40"/>
  <c r="J11594" i="40"/>
  <c r="I11594" i="40"/>
  <c r="J11593" i="40"/>
  <c r="I11593" i="40"/>
  <c r="J11592" i="40"/>
  <c r="I11592" i="40"/>
  <c r="J11591" i="40"/>
  <c r="I11591" i="40"/>
  <c r="J11590" i="40"/>
  <c r="I11590" i="40"/>
  <c r="J11589" i="40"/>
  <c r="I11589" i="40"/>
  <c r="J11588" i="40"/>
  <c r="I11588" i="40"/>
  <c r="J11587" i="40"/>
  <c r="I11587" i="40"/>
  <c r="J11586" i="40"/>
  <c r="I11586" i="40"/>
  <c r="J11585" i="40"/>
  <c r="I11585" i="40"/>
  <c r="J11584" i="40"/>
  <c r="I11584" i="40"/>
  <c r="J11583" i="40"/>
  <c r="I11583" i="40"/>
  <c r="J11582" i="40"/>
  <c r="I11582" i="40"/>
  <c r="J11581" i="40"/>
  <c r="I11581" i="40"/>
  <c r="J11580" i="40"/>
  <c r="I11580" i="40"/>
  <c r="J11579" i="40"/>
  <c r="I11579" i="40"/>
  <c r="J11578" i="40"/>
  <c r="I11578" i="40"/>
  <c r="J11577" i="40"/>
  <c r="I11577" i="40"/>
  <c r="J11576" i="40"/>
  <c r="I11576" i="40"/>
  <c r="J11575" i="40"/>
  <c r="I11575" i="40"/>
  <c r="J11574" i="40"/>
  <c r="I11574" i="40"/>
  <c r="J11573" i="40"/>
  <c r="I11573" i="40"/>
  <c r="J11572" i="40"/>
  <c r="I11572" i="40"/>
  <c r="J11571" i="40"/>
  <c r="I11571" i="40"/>
  <c r="J11570" i="40"/>
  <c r="I11570" i="40"/>
  <c r="J11569" i="40"/>
  <c r="I11569" i="40"/>
  <c r="J11568" i="40"/>
  <c r="I11568" i="40"/>
  <c r="J11567" i="40"/>
  <c r="I11567" i="40"/>
  <c r="J11566" i="40"/>
  <c r="I11566" i="40"/>
  <c r="J11565" i="40"/>
  <c r="I11565" i="40"/>
  <c r="J11564" i="40"/>
  <c r="I11564" i="40"/>
  <c r="J11563" i="40"/>
  <c r="I11563" i="40"/>
  <c r="J11562" i="40"/>
  <c r="I11562" i="40"/>
  <c r="J11561" i="40"/>
  <c r="I11561" i="40"/>
  <c r="J11560" i="40"/>
  <c r="I11560" i="40"/>
  <c r="J11559" i="40"/>
  <c r="I11559" i="40"/>
  <c r="J11558" i="40"/>
  <c r="I11558" i="40"/>
  <c r="J11557" i="40"/>
  <c r="I11557" i="40"/>
  <c r="J11556" i="40"/>
  <c r="I11556" i="40"/>
  <c r="J11555" i="40"/>
  <c r="I11555" i="40"/>
  <c r="J11554" i="40"/>
  <c r="I11554" i="40"/>
  <c r="J11553" i="40"/>
  <c r="I11553" i="40"/>
  <c r="J11552" i="40"/>
  <c r="I11552" i="40"/>
  <c r="J11551" i="40"/>
  <c r="I11551" i="40"/>
  <c r="J11550" i="40"/>
  <c r="I11550" i="40"/>
  <c r="J11549" i="40"/>
  <c r="I11549" i="40"/>
  <c r="J11548" i="40"/>
  <c r="I11548" i="40"/>
  <c r="J11547" i="40"/>
  <c r="I11547" i="40"/>
  <c r="J11546" i="40"/>
  <c r="I11546" i="40"/>
  <c r="J11545" i="40"/>
  <c r="I11545" i="40"/>
  <c r="J11544" i="40"/>
  <c r="I11544" i="40"/>
  <c r="J11543" i="40"/>
  <c r="I11543" i="40"/>
  <c r="J11542" i="40"/>
  <c r="I11542" i="40"/>
  <c r="J11541" i="40"/>
  <c r="I11541" i="40"/>
  <c r="J11540" i="40"/>
  <c r="I11540" i="40"/>
  <c r="J11539" i="40"/>
  <c r="I11539" i="40"/>
  <c r="J11538" i="40"/>
  <c r="I11538" i="40"/>
  <c r="J11537" i="40"/>
  <c r="I11537" i="40"/>
  <c r="J11536" i="40"/>
  <c r="I11536" i="40"/>
  <c r="J11535" i="40"/>
  <c r="I11535" i="40"/>
  <c r="J11534" i="40"/>
  <c r="I11534" i="40"/>
  <c r="J11533" i="40"/>
  <c r="I11533" i="40"/>
  <c r="J11532" i="40"/>
  <c r="I11532" i="40"/>
  <c r="J11531" i="40"/>
  <c r="I11531" i="40"/>
  <c r="J11530" i="40"/>
  <c r="I11530" i="40"/>
  <c r="J11529" i="40"/>
  <c r="I11529" i="40"/>
  <c r="J11528" i="40"/>
  <c r="I11528" i="40"/>
  <c r="J11527" i="40"/>
  <c r="I11527" i="40"/>
  <c r="J11526" i="40"/>
  <c r="I11526" i="40"/>
  <c r="J11525" i="40"/>
  <c r="I11525" i="40"/>
  <c r="J11524" i="40"/>
  <c r="I11524" i="40"/>
  <c r="J11523" i="40"/>
  <c r="I11523" i="40"/>
  <c r="J11522" i="40"/>
  <c r="I11522" i="40"/>
  <c r="J11521" i="40"/>
  <c r="I11521" i="40"/>
  <c r="J11520" i="40"/>
  <c r="I11520" i="40"/>
  <c r="J11519" i="40"/>
  <c r="I11519" i="40"/>
  <c r="J11518" i="40"/>
  <c r="I11518" i="40"/>
  <c r="J11517" i="40"/>
  <c r="I11517" i="40"/>
  <c r="J11516" i="40"/>
  <c r="I11516" i="40"/>
  <c r="J11515" i="40"/>
  <c r="I11515" i="40"/>
  <c r="J11514" i="40"/>
  <c r="I11514" i="40"/>
  <c r="J11513" i="40"/>
  <c r="I11513" i="40"/>
  <c r="J11512" i="40"/>
  <c r="I11512" i="40"/>
  <c r="J11511" i="40"/>
  <c r="I11511" i="40"/>
  <c r="J11510" i="40"/>
  <c r="I11510" i="40"/>
  <c r="J11509" i="40"/>
  <c r="I11509" i="40"/>
  <c r="J11508" i="40"/>
  <c r="I11508" i="40"/>
  <c r="J11507" i="40"/>
  <c r="I11507" i="40"/>
  <c r="J11506" i="40"/>
  <c r="I11506" i="40"/>
  <c r="J11505" i="40"/>
  <c r="I11505" i="40"/>
  <c r="J11504" i="40"/>
  <c r="I11504" i="40"/>
  <c r="J11503" i="40"/>
  <c r="I11503" i="40"/>
  <c r="J11502" i="40"/>
  <c r="I11502" i="40"/>
  <c r="J11501" i="40"/>
  <c r="I11501" i="40"/>
  <c r="J11500" i="40"/>
  <c r="I11500" i="40"/>
  <c r="J11499" i="40"/>
  <c r="I11499" i="40"/>
  <c r="J11498" i="40"/>
  <c r="I11498" i="40"/>
  <c r="J11497" i="40"/>
  <c r="I11497" i="40"/>
  <c r="J11496" i="40"/>
  <c r="I11496" i="40"/>
  <c r="J11495" i="40"/>
  <c r="I11495" i="40"/>
  <c r="J11494" i="40"/>
  <c r="I11494" i="40"/>
  <c r="J11493" i="40"/>
  <c r="I11493" i="40"/>
  <c r="J11492" i="40"/>
  <c r="I11492" i="40"/>
  <c r="J11491" i="40"/>
  <c r="I11491" i="40"/>
  <c r="J11490" i="40"/>
  <c r="I11490" i="40"/>
  <c r="J11489" i="40"/>
  <c r="I11489" i="40"/>
  <c r="J11488" i="40"/>
  <c r="I11488" i="40"/>
  <c r="J11487" i="40"/>
  <c r="I11487" i="40"/>
  <c r="J11486" i="40"/>
  <c r="I11486" i="40"/>
  <c r="J11485" i="40"/>
  <c r="I11485" i="40"/>
  <c r="J11484" i="40"/>
  <c r="I11484" i="40"/>
  <c r="J11483" i="40"/>
  <c r="I11483" i="40"/>
  <c r="J11482" i="40"/>
  <c r="I11482" i="40"/>
  <c r="J11481" i="40"/>
  <c r="I11481" i="40"/>
  <c r="J11480" i="40"/>
  <c r="I11480" i="40"/>
  <c r="J11479" i="40"/>
  <c r="I11479" i="40"/>
  <c r="J11478" i="40"/>
  <c r="I11478" i="40"/>
  <c r="J11477" i="40"/>
  <c r="I11477" i="40"/>
  <c r="J11476" i="40"/>
  <c r="I11476" i="40"/>
  <c r="J11475" i="40"/>
  <c r="I11475" i="40"/>
  <c r="J11474" i="40"/>
  <c r="I11474" i="40"/>
  <c r="J11473" i="40"/>
  <c r="I11473" i="40"/>
  <c r="J11472" i="40"/>
  <c r="I11472" i="40"/>
  <c r="J11471" i="40"/>
  <c r="I11471" i="40"/>
  <c r="J11470" i="40"/>
  <c r="I11470" i="40"/>
  <c r="J11469" i="40"/>
  <c r="I11469" i="40"/>
  <c r="J11468" i="40"/>
  <c r="I11468" i="40"/>
  <c r="J11467" i="40"/>
  <c r="I11467" i="40"/>
  <c r="J11466" i="40"/>
  <c r="I11466" i="40"/>
  <c r="J11465" i="40"/>
  <c r="I11465" i="40"/>
  <c r="J11464" i="40"/>
  <c r="I11464" i="40"/>
  <c r="J11463" i="40"/>
  <c r="I11463" i="40"/>
  <c r="J11462" i="40"/>
  <c r="I11462" i="40"/>
  <c r="J11461" i="40"/>
  <c r="I11461" i="40"/>
  <c r="J11460" i="40"/>
  <c r="I11460" i="40"/>
  <c r="J11459" i="40"/>
  <c r="I11459" i="40"/>
  <c r="J11458" i="40"/>
  <c r="I11458" i="40"/>
  <c r="J11457" i="40"/>
  <c r="I11457" i="40"/>
  <c r="J11456" i="40"/>
  <c r="I11456" i="40"/>
  <c r="J11455" i="40"/>
  <c r="I11455" i="40"/>
  <c r="J11454" i="40"/>
  <c r="I11454" i="40"/>
  <c r="J11453" i="40"/>
  <c r="I11453" i="40"/>
  <c r="J11452" i="40"/>
  <c r="I11452" i="40"/>
  <c r="J11451" i="40"/>
  <c r="I11451" i="40"/>
  <c r="J11450" i="40"/>
  <c r="I11450" i="40"/>
  <c r="J11449" i="40"/>
  <c r="I11449" i="40"/>
  <c r="J11448" i="40"/>
  <c r="I11448" i="40"/>
  <c r="J11447" i="40"/>
  <c r="I11447" i="40"/>
  <c r="J11446" i="40"/>
  <c r="I11446" i="40"/>
  <c r="J11445" i="40"/>
  <c r="I11445" i="40"/>
  <c r="J11444" i="40"/>
  <c r="I11444" i="40"/>
  <c r="J11443" i="40"/>
  <c r="I11443" i="40"/>
  <c r="J11442" i="40"/>
  <c r="I11442" i="40"/>
  <c r="J11441" i="40"/>
  <c r="I11441" i="40"/>
  <c r="J11440" i="40"/>
  <c r="I11440" i="40"/>
  <c r="J11439" i="40"/>
  <c r="I11439" i="40"/>
  <c r="J11438" i="40"/>
  <c r="I11438" i="40"/>
  <c r="J11437" i="40"/>
  <c r="I11437" i="40"/>
  <c r="J11436" i="40"/>
  <c r="I11436" i="40"/>
  <c r="J11435" i="40"/>
  <c r="I11435" i="40"/>
  <c r="J11434" i="40"/>
  <c r="I11434" i="40"/>
  <c r="J11433" i="40"/>
  <c r="I11433" i="40"/>
  <c r="J11432" i="40"/>
  <c r="I11432" i="40"/>
  <c r="J11431" i="40"/>
  <c r="I11431" i="40"/>
  <c r="J11430" i="40"/>
  <c r="I11430" i="40"/>
  <c r="J11429" i="40"/>
  <c r="I11429" i="40"/>
  <c r="J11428" i="40"/>
  <c r="I11428" i="40"/>
  <c r="J11427" i="40"/>
  <c r="I11427" i="40"/>
  <c r="J11426" i="40"/>
  <c r="I11426" i="40"/>
  <c r="J11425" i="40"/>
  <c r="I11425" i="40"/>
  <c r="J11424" i="40"/>
  <c r="I11424" i="40"/>
  <c r="J11423" i="40"/>
  <c r="I11423" i="40"/>
  <c r="J11422" i="40"/>
  <c r="I11422" i="40"/>
  <c r="J11421" i="40"/>
  <c r="I11421" i="40"/>
  <c r="J11420" i="40"/>
  <c r="I11420" i="40"/>
  <c r="J11419" i="40"/>
  <c r="I11419" i="40"/>
  <c r="J11418" i="40"/>
  <c r="I11418" i="40"/>
  <c r="J11417" i="40"/>
  <c r="I11417" i="40"/>
  <c r="J11416" i="40"/>
  <c r="I11416" i="40"/>
  <c r="J11415" i="40"/>
  <c r="I11415" i="40"/>
  <c r="J11414" i="40"/>
  <c r="I11414" i="40"/>
  <c r="J11413" i="40"/>
  <c r="I11413" i="40"/>
  <c r="J11412" i="40"/>
  <c r="I11412" i="40"/>
  <c r="J11411" i="40"/>
  <c r="I11411" i="40"/>
  <c r="J11410" i="40"/>
  <c r="I11410" i="40"/>
  <c r="J11409" i="40"/>
  <c r="I11409" i="40"/>
  <c r="J11408" i="40"/>
  <c r="I11408" i="40"/>
  <c r="J11407" i="40"/>
  <c r="I11407" i="40"/>
  <c r="J11406" i="40"/>
  <c r="I11406" i="40"/>
  <c r="J11405" i="40"/>
  <c r="I11405" i="40"/>
  <c r="J11404" i="40"/>
  <c r="I11404" i="40"/>
  <c r="J11403" i="40"/>
  <c r="I11403" i="40"/>
  <c r="J11402" i="40"/>
  <c r="I11402" i="40"/>
  <c r="J11401" i="40"/>
  <c r="I11401" i="40"/>
  <c r="J11400" i="40"/>
  <c r="I11400" i="40"/>
  <c r="J11399" i="40"/>
  <c r="I11399" i="40"/>
  <c r="J11398" i="40"/>
  <c r="I11398" i="40"/>
  <c r="J11397" i="40"/>
  <c r="I11397" i="40"/>
  <c r="J11396" i="40"/>
  <c r="I11396" i="40"/>
  <c r="J11395" i="40"/>
  <c r="I11395" i="40"/>
  <c r="J11394" i="40"/>
  <c r="I11394" i="40"/>
  <c r="J11393" i="40"/>
  <c r="I11393" i="40"/>
  <c r="J11392" i="40"/>
  <c r="I11392" i="40"/>
  <c r="J11391" i="40"/>
  <c r="I11391" i="40"/>
  <c r="J11390" i="40"/>
  <c r="I11390" i="40"/>
  <c r="J11389" i="40"/>
  <c r="I11389" i="40"/>
  <c r="J11388" i="40"/>
  <c r="I11388" i="40"/>
  <c r="J11387" i="40"/>
  <c r="I11387" i="40"/>
  <c r="J11386" i="40"/>
  <c r="I11386" i="40"/>
  <c r="J11385" i="40"/>
  <c r="I11385" i="40"/>
  <c r="J11384" i="40"/>
  <c r="I11384" i="40"/>
  <c r="J11383" i="40"/>
  <c r="I11383" i="40"/>
  <c r="J11382" i="40"/>
  <c r="I11382" i="40"/>
  <c r="J11381" i="40"/>
  <c r="I11381" i="40"/>
  <c r="J11380" i="40"/>
  <c r="I11380" i="40"/>
  <c r="J11379" i="40"/>
  <c r="I11379" i="40"/>
  <c r="J11378" i="40"/>
  <c r="I11378" i="40"/>
  <c r="J11377" i="40"/>
  <c r="I11377" i="40"/>
  <c r="J11376" i="40"/>
  <c r="I11376" i="40"/>
  <c r="J11375" i="40"/>
  <c r="I11375" i="40"/>
  <c r="J11374" i="40"/>
  <c r="I11374" i="40"/>
  <c r="J11373" i="40"/>
  <c r="I11373" i="40"/>
  <c r="J11372" i="40"/>
  <c r="I11372" i="40"/>
  <c r="J11371" i="40"/>
  <c r="I11371" i="40"/>
  <c r="J11370" i="40"/>
  <c r="I11370" i="40"/>
  <c r="J11369" i="40"/>
  <c r="I11369" i="40"/>
  <c r="J11368" i="40"/>
  <c r="I11368" i="40"/>
  <c r="J11367" i="40"/>
  <c r="I11367" i="40"/>
  <c r="J11366" i="40"/>
  <c r="I11366" i="40"/>
  <c r="J11365" i="40"/>
  <c r="I11365" i="40"/>
  <c r="J11364" i="40"/>
  <c r="I11364" i="40"/>
  <c r="J11363" i="40"/>
  <c r="I11363" i="40"/>
  <c r="J11362" i="40"/>
  <c r="I11362" i="40"/>
  <c r="J11361" i="40"/>
  <c r="I11361" i="40"/>
  <c r="J11360" i="40"/>
  <c r="I11360" i="40"/>
  <c r="J11359" i="40"/>
  <c r="I11359" i="40"/>
  <c r="J11358" i="40"/>
  <c r="I11358" i="40"/>
  <c r="J11357" i="40"/>
  <c r="I11357" i="40"/>
  <c r="J11356" i="40"/>
  <c r="I11356" i="40"/>
  <c r="J11355" i="40"/>
  <c r="I11355" i="40"/>
  <c r="J11354" i="40"/>
  <c r="I11354" i="40"/>
  <c r="J11353" i="40"/>
  <c r="I11353" i="40"/>
  <c r="J11352" i="40"/>
  <c r="I11352" i="40"/>
  <c r="J11351" i="40"/>
  <c r="I11351" i="40"/>
  <c r="J11350" i="40"/>
  <c r="I11350" i="40"/>
  <c r="J11349" i="40"/>
  <c r="I11349" i="40"/>
  <c r="J11348" i="40"/>
  <c r="I11348" i="40"/>
  <c r="J11347" i="40"/>
  <c r="I11347" i="40"/>
  <c r="J11346" i="40"/>
  <c r="I11346" i="40"/>
  <c r="J11345" i="40"/>
  <c r="I11345" i="40"/>
  <c r="J11344" i="40"/>
  <c r="I11344" i="40"/>
  <c r="J11343" i="40"/>
  <c r="I11343" i="40"/>
  <c r="J11342" i="40"/>
  <c r="I11342" i="40"/>
  <c r="J11341" i="40"/>
  <c r="I11341" i="40"/>
  <c r="J11340" i="40"/>
  <c r="I11340" i="40"/>
  <c r="J11339" i="40"/>
  <c r="I11339" i="40"/>
  <c r="J11338" i="40"/>
  <c r="I11338" i="40"/>
  <c r="J11337" i="40"/>
  <c r="I11337" i="40"/>
  <c r="J11336" i="40"/>
  <c r="I11336" i="40"/>
  <c r="J11335" i="40"/>
  <c r="I11335" i="40"/>
  <c r="J11334" i="40"/>
  <c r="I11334" i="40"/>
  <c r="J11333" i="40"/>
  <c r="I11333" i="40"/>
  <c r="J11332" i="40"/>
  <c r="I11332" i="40"/>
  <c r="J11331" i="40"/>
  <c r="I11331" i="40"/>
  <c r="J11330" i="40"/>
  <c r="I11330" i="40"/>
  <c r="J11329" i="40"/>
  <c r="I11329" i="40"/>
  <c r="J11328" i="40"/>
  <c r="I11328" i="40"/>
  <c r="J11327" i="40"/>
  <c r="I11327" i="40"/>
  <c r="J11326" i="40"/>
  <c r="I11326" i="40"/>
  <c r="J11325" i="40"/>
  <c r="I11325" i="40"/>
  <c r="J11324" i="40"/>
  <c r="I11324" i="40"/>
  <c r="J11323" i="40"/>
  <c r="I11323" i="40"/>
  <c r="J11322" i="40"/>
  <c r="I11322" i="40"/>
  <c r="J11321" i="40"/>
  <c r="I11321" i="40"/>
  <c r="J11320" i="40"/>
  <c r="I11320" i="40"/>
  <c r="J11319" i="40"/>
  <c r="I11319" i="40"/>
  <c r="J11318" i="40"/>
  <c r="I11318" i="40"/>
  <c r="J11317" i="40"/>
  <c r="I11317" i="40"/>
  <c r="J11316" i="40"/>
  <c r="I11316" i="40"/>
  <c r="J11315" i="40"/>
  <c r="I11315" i="40"/>
  <c r="J11314" i="40"/>
  <c r="I11314" i="40"/>
  <c r="J11313" i="40"/>
  <c r="I11313" i="40"/>
  <c r="J11312" i="40"/>
  <c r="I11312" i="40"/>
  <c r="J11311" i="40"/>
  <c r="I11311" i="40"/>
  <c r="J11310" i="40"/>
  <c r="I11310" i="40"/>
  <c r="J11309" i="40"/>
  <c r="I11309" i="40"/>
  <c r="J11308" i="40"/>
  <c r="I11308" i="40"/>
  <c r="J11307" i="40"/>
  <c r="I11307" i="40"/>
  <c r="J11306" i="40"/>
  <c r="I11306" i="40"/>
  <c r="J11305" i="40"/>
  <c r="I11305" i="40"/>
  <c r="J11304" i="40"/>
  <c r="I11304" i="40"/>
  <c r="J11303" i="40"/>
  <c r="I11303" i="40"/>
  <c r="J11302" i="40"/>
  <c r="I11302" i="40"/>
  <c r="J11301" i="40"/>
  <c r="I11301" i="40"/>
  <c r="J11300" i="40"/>
  <c r="I11300" i="40"/>
  <c r="J11299" i="40"/>
  <c r="I11299" i="40"/>
  <c r="J11298" i="40"/>
  <c r="I11298" i="40"/>
  <c r="J11297" i="40"/>
  <c r="I11297" i="40"/>
  <c r="J11296" i="40"/>
  <c r="I11296" i="40"/>
  <c r="J11295" i="40"/>
  <c r="I11295" i="40"/>
  <c r="J11294" i="40"/>
  <c r="I11294" i="40"/>
  <c r="J11293" i="40"/>
  <c r="I11293" i="40"/>
  <c r="J11292" i="40"/>
  <c r="I11292" i="40"/>
  <c r="J11291" i="40"/>
  <c r="I11291" i="40"/>
  <c r="J11290" i="40"/>
  <c r="I11290" i="40"/>
  <c r="J11289" i="40"/>
  <c r="I11289" i="40"/>
  <c r="J11288" i="40"/>
  <c r="I11288" i="40"/>
  <c r="J11287" i="40"/>
  <c r="I11287" i="40"/>
  <c r="J11286" i="40"/>
  <c r="I11286" i="40"/>
  <c r="J11285" i="40"/>
  <c r="I11285" i="40"/>
  <c r="J11284" i="40"/>
  <c r="I11284" i="40"/>
  <c r="J11283" i="40"/>
  <c r="I11283" i="40"/>
  <c r="J11282" i="40"/>
  <c r="I11282" i="40"/>
  <c r="J11281" i="40"/>
  <c r="I11281" i="40"/>
  <c r="J11280" i="40"/>
  <c r="I11280" i="40"/>
  <c r="J11279" i="40"/>
  <c r="I11279" i="40"/>
  <c r="J11278" i="40"/>
  <c r="I11278" i="40"/>
  <c r="J11277" i="40"/>
  <c r="I11277" i="40"/>
  <c r="J11276" i="40"/>
  <c r="I11276" i="40"/>
  <c r="J11275" i="40"/>
  <c r="I11275" i="40"/>
  <c r="J11274" i="40"/>
  <c r="I11274" i="40"/>
  <c r="J11273" i="40"/>
  <c r="I11273" i="40"/>
  <c r="J11272" i="40"/>
  <c r="I11272" i="40"/>
  <c r="J11271" i="40"/>
  <c r="I11271" i="40"/>
  <c r="J11270" i="40"/>
  <c r="I11270" i="40"/>
  <c r="J11269" i="40"/>
  <c r="I11269" i="40"/>
  <c r="J11268" i="40"/>
  <c r="I11268" i="40"/>
  <c r="J11267" i="40"/>
  <c r="I11267" i="40"/>
  <c r="J11266" i="40"/>
  <c r="I11266" i="40"/>
  <c r="J11265" i="40"/>
  <c r="I11265" i="40"/>
  <c r="J11264" i="40"/>
  <c r="I11264" i="40"/>
  <c r="J11263" i="40"/>
  <c r="I11263" i="40"/>
  <c r="J11262" i="40"/>
  <c r="I11262" i="40"/>
  <c r="J11261" i="40"/>
  <c r="I11261" i="40"/>
  <c r="J11260" i="40"/>
  <c r="I11260" i="40"/>
  <c r="J11259" i="40"/>
  <c r="I11259" i="40"/>
  <c r="J11258" i="40"/>
  <c r="I11258" i="40"/>
  <c r="J11257" i="40"/>
  <c r="I11257" i="40"/>
  <c r="J11256" i="40"/>
  <c r="I11256" i="40"/>
  <c r="J11255" i="40"/>
  <c r="I11255" i="40"/>
  <c r="J11254" i="40"/>
  <c r="I11254" i="40"/>
  <c r="J11253" i="40"/>
  <c r="I11253" i="40"/>
  <c r="J11252" i="40"/>
  <c r="I11252" i="40"/>
  <c r="J11251" i="40"/>
  <c r="I11251" i="40"/>
  <c r="J11250" i="40"/>
  <c r="I11250" i="40"/>
  <c r="J11249" i="40"/>
  <c r="I11249" i="40"/>
  <c r="J11248" i="40"/>
  <c r="I11248" i="40"/>
  <c r="J11247" i="40"/>
  <c r="I11247" i="40"/>
  <c r="J11246" i="40"/>
  <c r="I11246" i="40"/>
  <c r="J11245" i="40"/>
  <c r="I11245" i="40"/>
  <c r="J11244" i="40"/>
  <c r="I11244" i="40"/>
  <c r="J11243" i="40"/>
  <c r="I11243" i="40"/>
  <c r="J11242" i="40"/>
  <c r="I11242" i="40"/>
  <c r="J11241" i="40"/>
  <c r="I11241" i="40"/>
  <c r="J11240" i="40"/>
  <c r="I11240" i="40"/>
  <c r="J11239" i="40"/>
  <c r="I11239" i="40"/>
  <c r="J11238" i="40"/>
  <c r="I11238" i="40"/>
  <c r="J11237" i="40"/>
  <c r="I11237" i="40"/>
  <c r="J11236" i="40"/>
  <c r="I11236" i="40"/>
  <c r="J11235" i="40"/>
  <c r="I11235" i="40"/>
  <c r="J11234" i="40"/>
  <c r="I11234" i="40"/>
  <c r="J11233" i="40"/>
  <c r="I11233" i="40"/>
  <c r="J11232" i="40"/>
  <c r="I11232" i="40"/>
  <c r="J11231" i="40"/>
  <c r="I11231" i="40"/>
  <c r="J11230" i="40"/>
  <c r="I11230" i="40"/>
  <c r="J11229" i="40"/>
  <c r="I11229" i="40"/>
  <c r="J11228" i="40"/>
  <c r="I11228" i="40"/>
  <c r="J11227" i="40"/>
  <c r="I11227" i="40"/>
  <c r="J11226" i="40"/>
  <c r="I11226" i="40"/>
  <c r="J11225" i="40"/>
  <c r="I11225" i="40"/>
  <c r="J11224" i="40"/>
  <c r="I11224" i="40"/>
  <c r="J11223" i="40"/>
  <c r="I11223" i="40"/>
  <c r="J11222" i="40"/>
  <c r="I11222" i="40"/>
  <c r="J11221" i="40"/>
  <c r="I11221" i="40"/>
  <c r="J11220" i="40"/>
  <c r="I11220" i="40"/>
  <c r="J11219" i="40"/>
  <c r="I11219" i="40"/>
  <c r="J11218" i="40"/>
  <c r="I11218" i="40"/>
  <c r="J11217" i="40"/>
  <c r="I11217" i="40"/>
  <c r="J11216" i="40"/>
  <c r="I11216" i="40"/>
  <c r="J11215" i="40"/>
  <c r="I11215" i="40"/>
  <c r="J11214" i="40"/>
  <c r="I11214" i="40"/>
  <c r="J11213" i="40"/>
  <c r="I11213" i="40"/>
  <c r="J11212" i="40"/>
  <c r="I11212" i="40"/>
  <c r="J11211" i="40"/>
  <c r="I11211" i="40"/>
  <c r="J11210" i="40"/>
  <c r="I11210" i="40"/>
  <c r="J11209" i="40"/>
  <c r="I11209" i="40"/>
  <c r="J11208" i="40"/>
  <c r="I11208" i="40"/>
  <c r="J11207" i="40"/>
  <c r="I11207" i="40"/>
  <c r="J11206" i="40"/>
  <c r="I11206" i="40"/>
  <c r="J11205" i="40"/>
  <c r="I11205" i="40"/>
  <c r="J11204" i="40"/>
  <c r="I11204" i="40"/>
  <c r="J11203" i="40"/>
  <c r="I11203" i="40"/>
  <c r="J11202" i="40"/>
  <c r="I11202" i="40"/>
  <c r="J11201" i="40"/>
  <c r="I11201" i="40"/>
  <c r="J11200" i="40"/>
  <c r="I11200" i="40"/>
  <c r="J11199" i="40"/>
  <c r="I11199" i="40"/>
  <c r="J11198" i="40"/>
  <c r="I11198" i="40"/>
  <c r="J11197" i="40"/>
  <c r="I11197" i="40"/>
  <c r="J11196" i="40"/>
  <c r="I11196" i="40"/>
  <c r="J11195" i="40"/>
  <c r="I11195" i="40"/>
  <c r="J11194" i="40"/>
  <c r="I11194" i="40"/>
  <c r="J11193" i="40"/>
  <c r="I11193" i="40"/>
  <c r="J11192" i="40"/>
  <c r="I11192" i="40"/>
  <c r="J11191" i="40"/>
  <c r="I11191" i="40"/>
  <c r="J11190" i="40"/>
  <c r="I11190" i="40"/>
  <c r="J11189" i="40"/>
  <c r="I11189" i="40"/>
  <c r="J11188" i="40"/>
  <c r="I11188" i="40"/>
  <c r="J11187" i="40"/>
  <c r="I11187" i="40"/>
  <c r="J11186" i="40"/>
  <c r="I11186" i="40"/>
  <c r="J11185" i="40"/>
  <c r="I11185" i="40"/>
  <c r="J11184" i="40"/>
  <c r="I11184" i="40"/>
  <c r="J11183" i="40"/>
  <c r="I11183" i="40"/>
  <c r="J11182" i="40"/>
  <c r="I11182" i="40"/>
  <c r="J11181" i="40"/>
  <c r="I11181" i="40"/>
  <c r="J11180" i="40"/>
  <c r="I11180" i="40"/>
  <c r="J11179" i="40"/>
  <c r="I11179" i="40"/>
  <c r="J11178" i="40"/>
  <c r="I11178" i="40"/>
  <c r="J11177" i="40"/>
  <c r="I11177" i="40"/>
  <c r="J11176" i="40"/>
  <c r="I11176" i="40"/>
  <c r="J11175" i="40"/>
  <c r="I11175" i="40"/>
  <c r="J11174" i="40"/>
  <c r="I11174" i="40"/>
  <c r="J11173" i="40"/>
  <c r="I11173" i="40"/>
  <c r="J11172" i="40"/>
  <c r="I11172" i="40"/>
  <c r="J11171" i="40"/>
  <c r="I11171" i="40"/>
  <c r="J11170" i="40"/>
  <c r="I11170" i="40"/>
  <c r="J11169" i="40"/>
  <c r="I11169" i="40"/>
  <c r="J11168" i="40"/>
  <c r="I11168" i="40"/>
  <c r="J11167" i="40"/>
  <c r="I11167" i="40"/>
  <c r="J11166" i="40"/>
  <c r="I11166" i="40"/>
  <c r="J11165" i="40"/>
  <c r="I11165" i="40"/>
  <c r="J11164" i="40"/>
  <c r="I11164" i="40"/>
  <c r="J11163" i="40"/>
  <c r="I11163" i="40"/>
  <c r="J11162" i="40"/>
  <c r="I11162" i="40"/>
  <c r="J11161" i="40"/>
  <c r="I11161" i="40"/>
  <c r="J11160" i="40"/>
  <c r="I11160" i="40"/>
  <c r="J11159" i="40"/>
  <c r="I11159" i="40"/>
  <c r="J11158" i="40"/>
  <c r="I11158" i="40"/>
  <c r="J11157" i="40"/>
  <c r="I11157" i="40"/>
  <c r="J11156" i="40"/>
  <c r="I11156" i="40"/>
  <c r="J11155" i="40"/>
  <c r="I11155" i="40"/>
  <c r="J11154" i="40"/>
  <c r="I11154" i="40"/>
  <c r="J11153" i="40"/>
  <c r="I11153" i="40"/>
  <c r="J11152" i="40"/>
  <c r="I11152" i="40"/>
  <c r="J11151" i="40"/>
  <c r="I11151" i="40"/>
  <c r="J11150" i="40"/>
  <c r="I11150" i="40"/>
  <c r="J11149" i="40"/>
  <c r="I11149" i="40"/>
  <c r="J11148" i="40"/>
  <c r="I11148" i="40"/>
  <c r="J11147" i="40"/>
  <c r="I11147" i="40"/>
  <c r="J11146" i="40"/>
  <c r="I11146" i="40"/>
  <c r="J11145" i="40"/>
  <c r="I11145" i="40"/>
  <c r="J11144" i="40"/>
  <c r="I11144" i="40"/>
  <c r="J11143" i="40"/>
  <c r="I11143" i="40"/>
  <c r="J11142" i="40"/>
  <c r="I11142" i="40"/>
  <c r="J11141" i="40"/>
  <c r="I11141" i="40"/>
  <c r="J11140" i="40"/>
  <c r="I11140" i="40"/>
  <c r="J11139" i="40"/>
  <c r="I11139" i="40"/>
  <c r="J11138" i="40"/>
  <c r="I11138" i="40"/>
  <c r="J11137" i="40"/>
  <c r="I11137" i="40"/>
  <c r="J11136" i="40"/>
  <c r="I11136" i="40"/>
  <c r="J11135" i="40"/>
  <c r="I11135" i="40"/>
  <c r="J11134" i="40"/>
  <c r="I11134" i="40"/>
  <c r="J11133" i="40"/>
  <c r="I11133" i="40"/>
  <c r="J11132" i="40"/>
  <c r="I11132" i="40"/>
  <c r="J11131" i="40"/>
  <c r="I11131" i="40"/>
  <c r="J11130" i="40"/>
  <c r="I11130" i="40"/>
  <c r="J11129" i="40"/>
  <c r="I11129" i="40"/>
  <c r="J11128" i="40"/>
  <c r="I11128" i="40"/>
  <c r="J11127" i="40"/>
  <c r="I11127" i="40"/>
  <c r="J11126" i="40"/>
  <c r="I11126" i="40"/>
  <c r="J11125" i="40"/>
  <c r="I11125" i="40"/>
  <c r="J11124" i="40"/>
  <c r="I11124" i="40"/>
  <c r="J11123" i="40"/>
  <c r="I11123" i="40"/>
  <c r="J11122" i="40"/>
  <c r="I11122" i="40"/>
  <c r="J11121" i="40"/>
  <c r="I11121" i="40"/>
  <c r="J11120" i="40"/>
  <c r="I11120" i="40"/>
  <c r="J11119" i="40"/>
  <c r="I11119" i="40"/>
  <c r="J11118" i="40"/>
  <c r="I11118" i="40"/>
  <c r="J11117" i="40"/>
  <c r="I11117" i="40"/>
  <c r="J11116" i="40"/>
  <c r="I11116" i="40"/>
  <c r="J11115" i="40"/>
  <c r="I11115" i="40"/>
  <c r="J11114" i="40"/>
  <c r="I11114" i="40"/>
  <c r="J11113" i="40"/>
  <c r="I11113" i="40"/>
  <c r="J11112" i="40"/>
  <c r="I11112" i="40"/>
  <c r="J11111" i="40"/>
  <c r="I11111" i="40"/>
  <c r="J11110" i="40"/>
  <c r="I11110" i="40"/>
  <c r="J11109" i="40"/>
  <c r="I11109" i="40"/>
  <c r="J11108" i="40"/>
  <c r="I11108" i="40"/>
  <c r="J11107" i="40"/>
  <c r="I11107" i="40"/>
  <c r="J11106" i="40"/>
  <c r="I11106" i="40"/>
  <c r="J11105" i="40"/>
  <c r="I11105" i="40"/>
  <c r="J11104" i="40"/>
  <c r="I11104" i="40"/>
  <c r="J11103" i="40"/>
  <c r="I11103" i="40"/>
  <c r="J11102" i="40"/>
  <c r="I11102" i="40"/>
  <c r="J11101" i="40"/>
  <c r="I11101" i="40"/>
  <c r="J11100" i="40"/>
  <c r="I11100" i="40"/>
  <c r="J11099" i="40"/>
  <c r="I11099" i="40"/>
  <c r="J11098" i="40"/>
  <c r="I11098" i="40"/>
  <c r="J11097" i="40"/>
  <c r="I11097" i="40"/>
  <c r="J11096" i="40"/>
  <c r="I11096" i="40"/>
  <c r="J11095" i="40"/>
  <c r="I11095" i="40"/>
  <c r="J11094" i="40"/>
  <c r="I11094" i="40"/>
  <c r="J11093" i="40"/>
  <c r="I11093" i="40"/>
  <c r="J11092" i="40"/>
  <c r="I11092" i="40"/>
  <c r="J11091" i="40"/>
  <c r="I11091" i="40"/>
  <c r="J11090" i="40"/>
  <c r="I11090" i="40"/>
  <c r="J11089" i="40"/>
  <c r="I11089" i="40"/>
  <c r="J11088" i="40"/>
  <c r="I11088" i="40"/>
  <c r="J11087" i="40"/>
  <c r="I11087" i="40"/>
  <c r="J11086" i="40"/>
  <c r="I11086" i="40"/>
  <c r="J11085" i="40"/>
  <c r="I11085" i="40"/>
  <c r="J11084" i="40"/>
  <c r="I11084" i="40"/>
  <c r="J11083" i="40"/>
  <c r="I11083" i="40"/>
  <c r="J11082" i="40"/>
  <c r="I11082" i="40"/>
  <c r="J11081" i="40"/>
  <c r="I11081" i="40"/>
  <c r="J11080" i="40"/>
  <c r="I11080" i="40"/>
  <c r="J11079" i="40"/>
  <c r="I11079" i="40"/>
  <c r="J11078" i="40"/>
  <c r="I11078" i="40"/>
  <c r="J11077" i="40"/>
  <c r="I11077" i="40"/>
  <c r="J11076" i="40"/>
  <c r="I11076" i="40"/>
  <c r="J11075" i="40"/>
  <c r="I11075" i="40"/>
  <c r="J11074" i="40"/>
  <c r="I11074" i="40"/>
  <c r="J11073" i="40"/>
  <c r="I11073" i="40"/>
  <c r="J11072" i="40"/>
  <c r="I11072" i="40"/>
  <c r="J11071" i="40"/>
  <c r="I11071" i="40"/>
  <c r="J11070" i="40"/>
  <c r="I11070" i="40"/>
  <c r="J11069" i="40"/>
  <c r="I11069" i="40"/>
  <c r="J11068" i="40"/>
  <c r="I11068" i="40"/>
  <c r="J11067" i="40"/>
  <c r="I11067" i="40"/>
  <c r="J11066" i="40"/>
  <c r="I11066" i="40"/>
  <c r="J11065" i="40"/>
  <c r="I11065" i="40"/>
  <c r="J11064" i="40"/>
  <c r="I11064" i="40"/>
  <c r="J11063" i="40"/>
  <c r="I11063" i="40"/>
  <c r="J11062" i="40"/>
  <c r="I11062" i="40"/>
  <c r="J11061" i="40"/>
  <c r="I11061" i="40"/>
  <c r="J11060" i="40"/>
  <c r="I11060" i="40"/>
  <c r="J11059" i="40"/>
  <c r="I11059" i="40"/>
  <c r="J11058" i="40"/>
  <c r="I11058" i="40"/>
  <c r="J11057" i="40"/>
  <c r="I11057" i="40"/>
  <c r="J11056" i="40"/>
  <c r="I11056" i="40"/>
  <c r="J11055" i="40"/>
  <c r="I11055" i="40"/>
  <c r="J11054" i="40"/>
  <c r="I11054" i="40"/>
  <c r="J11053" i="40"/>
  <c r="I11053" i="40"/>
  <c r="J11052" i="40"/>
  <c r="I11052" i="40"/>
  <c r="J11051" i="40"/>
  <c r="I11051" i="40"/>
  <c r="J11050" i="40"/>
  <c r="I11050" i="40"/>
  <c r="J11049" i="40"/>
  <c r="I11049" i="40"/>
  <c r="J11048" i="40"/>
  <c r="I11048" i="40"/>
  <c r="J11047" i="40"/>
  <c r="I11047" i="40"/>
  <c r="J11046" i="40"/>
  <c r="I11046" i="40"/>
  <c r="J11045" i="40"/>
  <c r="I11045" i="40"/>
  <c r="J11044" i="40"/>
  <c r="I11044" i="40"/>
  <c r="J11043" i="40"/>
  <c r="I11043" i="40"/>
  <c r="J11042" i="40"/>
  <c r="I11042" i="40"/>
  <c r="J11041" i="40"/>
  <c r="I11041" i="40"/>
  <c r="J11040" i="40"/>
  <c r="I11040" i="40"/>
  <c r="J11039" i="40"/>
  <c r="I11039" i="40"/>
  <c r="J11038" i="40"/>
  <c r="I11038" i="40"/>
  <c r="J11037" i="40"/>
  <c r="I11037" i="40"/>
  <c r="J11036" i="40"/>
  <c r="I11036" i="40"/>
  <c r="J11035" i="40"/>
  <c r="I11035" i="40"/>
  <c r="J11034" i="40"/>
  <c r="I11034" i="40"/>
  <c r="J11033" i="40"/>
  <c r="I11033" i="40"/>
  <c r="J11032" i="40"/>
  <c r="I11032" i="40"/>
  <c r="J11031" i="40"/>
  <c r="I11031" i="40"/>
  <c r="J11030" i="40"/>
  <c r="I11030" i="40"/>
  <c r="J11029" i="40"/>
  <c r="I11029" i="40"/>
  <c r="J11028" i="40"/>
  <c r="I11028" i="40"/>
  <c r="J11027" i="40"/>
  <c r="I11027" i="40"/>
  <c r="J11026" i="40"/>
  <c r="I11026" i="40"/>
  <c r="J11025" i="40"/>
  <c r="I11025" i="40"/>
  <c r="J11024" i="40"/>
  <c r="I11024" i="40"/>
  <c r="J11023" i="40"/>
  <c r="I11023" i="40"/>
  <c r="J11022" i="40"/>
  <c r="I11022" i="40"/>
  <c r="J11021" i="40"/>
  <c r="I11021" i="40"/>
  <c r="J11020" i="40"/>
  <c r="I11020" i="40"/>
  <c r="J11019" i="40"/>
  <c r="I11019" i="40"/>
  <c r="J11018" i="40"/>
  <c r="I11018" i="40"/>
  <c r="J11017" i="40"/>
  <c r="I11017" i="40"/>
  <c r="J11016" i="40"/>
  <c r="I11016" i="40"/>
  <c r="J11015" i="40"/>
  <c r="I11015" i="40"/>
  <c r="J11014" i="40"/>
  <c r="I11014" i="40"/>
  <c r="J11013" i="40"/>
  <c r="I11013" i="40"/>
  <c r="J11012" i="40"/>
  <c r="I11012" i="40"/>
  <c r="J11011" i="40"/>
  <c r="I11011" i="40"/>
  <c r="J11010" i="40"/>
  <c r="I11010" i="40"/>
  <c r="J11009" i="40"/>
  <c r="I11009" i="40"/>
  <c r="J11008" i="40"/>
  <c r="I11008" i="40"/>
  <c r="J11007" i="40"/>
  <c r="I11007" i="40"/>
  <c r="J11006" i="40"/>
  <c r="I11006" i="40"/>
  <c r="J11005" i="40"/>
  <c r="I11005" i="40"/>
  <c r="J11004" i="40"/>
  <c r="I11004" i="40"/>
  <c r="J11003" i="40"/>
  <c r="I11003" i="40"/>
  <c r="J11002" i="40"/>
  <c r="I11002" i="40"/>
  <c r="J11001" i="40"/>
  <c r="I11001" i="40"/>
  <c r="J11000" i="40"/>
  <c r="I11000" i="40"/>
  <c r="J10999" i="40"/>
  <c r="I10999" i="40"/>
  <c r="J10998" i="40"/>
  <c r="I10998" i="40"/>
  <c r="J10997" i="40"/>
  <c r="I10997" i="40"/>
  <c r="J10996" i="40"/>
  <c r="I10996" i="40"/>
  <c r="J10995" i="40"/>
  <c r="I10995" i="40"/>
  <c r="J10994" i="40"/>
  <c r="I10994" i="40"/>
  <c r="J10993" i="40"/>
  <c r="I10993" i="40"/>
  <c r="J10992" i="40"/>
  <c r="I10992" i="40"/>
  <c r="J10991" i="40"/>
  <c r="I10991" i="40"/>
  <c r="J10990" i="40"/>
  <c r="I10990" i="40"/>
  <c r="J10989" i="40"/>
  <c r="I10989" i="40"/>
  <c r="J10988" i="40"/>
  <c r="I10988" i="40"/>
  <c r="J10987" i="40"/>
  <c r="I10987" i="40"/>
  <c r="J10986" i="40"/>
  <c r="I10986" i="40"/>
  <c r="J10985" i="40"/>
  <c r="I10985" i="40"/>
  <c r="J10984" i="40"/>
  <c r="I10984" i="40"/>
  <c r="J10983" i="40"/>
  <c r="I10983" i="40"/>
  <c r="J10982" i="40"/>
  <c r="I10982" i="40"/>
  <c r="J10981" i="40"/>
  <c r="I10981" i="40"/>
  <c r="J10980" i="40"/>
  <c r="I10980" i="40"/>
  <c r="J10979" i="40"/>
  <c r="I10979" i="40"/>
  <c r="J10978" i="40"/>
  <c r="I10978" i="40"/>
  <c r="J10977" i="40"/>
  <c r="I10977" i="40"/>
  <c r="J10976" i="40"/>
  <c r="I10976" i="40"/>
  <c r="J10975" i="40"/>
  <c r="I10975" i="40"/>
  <c r="J10974" i="40"/>
  <c r="I10974" i="40"/>
  <c r="J10973" i="40"/>
  <c r="I10973" i="40"/>
  <c r="J10972" i="40"/>
  <c r="I10972" i="40"/>
  <c r="J10971" i="40"/>
  <c r="I10971" i="40"/>
  <c r="J10970" i="40"/>
  <c r="I10970" i="40"/>
  <c r="J10969" i="40"/>
  <c r="I10969" i="40"/>
  <c r="J10968" i="40"/>
  <c r="I10968" i="40"/>
  <c r="J10967" i="40"/>
  <c r="I10967" i="40"/>
  <c r="J10966" i="40"/>
  <c r="I10966" i="40"/>
  <c r="J10965" i="40"/>
  <c r="I10965" i="40"/>
  <c r="J10964" i="40"/>
  <c r="I10964" i="40"/>
  <c r="J10963" i="40"/>
  <c r="I10963" i="40"/>
  <c r="J10962" i="40"/>
  <c r="I10962" i="40"/>
  <c r="J10961" i="40"/>
  <c r="I10961" i="40"/>
  <c r="J10960" i="40"/>
  <c r="I10960" i="40"/>
  <c r="J10959" i="40"/>
  <c r="I10959" i="40"/>
  <c r="J10958" i="40"/>
  <c r="I10958" i="40"/>
  <c r="J10957" i="40"/>
  <c r="I10957" i="40"/>
  <c r="J10956" i="40"/>
  <c r="I10956" i="40"/>
  <c r="J10955" i="40"/>
  <c r="I10955" i="40"/>
  <c r="J10954" i="40"/>
  <c r="I10954" i="40"/>
  <c r="J10953" i="40"/>
  <c r="I10953" i="40"/>
  <c r="J10952" i="40"/>
  <c r="I10952" i="40"/>
  <c r="J10951" i="40"/>
  <c r="I10951" i="40"/>
  <c r="J10950" i="40"/>
  <c r="I10950" i="40"/>
  <c r="J10949" i="40"/>
  <c r="I10949" i="40"/>
  <c r="J10948" i="40"/>
  <c r="I10948" i="40"/>
  <c r="J10947" i="40"/>
  <c r="I10947" i="40"/>
  <c r="J10946" i="40"/>
  <c r="I10946" i="40"/>
  <c r="J10945" i="40"/>
  <c r="I10945" i="40"/>
  <c r="J10944" i="40"/>
  <c r="I10944" i="40"/>
  <c r="J10943" i="40"/>
  <c r="I10943" i="40"/>
  <c r="J10942" i="40"/>
  <c r="I10942" i="40"/>
  <c r="J10941" i="40"/>
  <c r="I10941" i="40"/>
  <c r="J10940" i="40"/>
  <c r="I10940" i="40"/>
  <c r="J10939" i="40"/>
  <c r="I10939" i="40"/>
  <c r="J10938" i="40"/>
  <c r="I10938" i="40"/>
  <c r="J10937" i="40"/>
  <c r="I10937" i="40"/>
  <c r="J10936" i="40"/>
  <c r="I10936" i="40"/>
  <c r="J10935" i="40"/>
  <c r="I10935" i="40"/>
  <c r="J10934" i="40"/>
  <c r="I10934" i="40"/>
  <c r="J10933" i="40"/>
  <c r="I10933" i="40"/>
  <c r="J10932" i="40"/>
  <c r="I10932" i="40"/>
  <c r="J10931" i="40"/>
  <c r="I10931" i="40"/>
  <c r="J10930" i="40"/>
  <c r="I10930" i="40"/>
  <c r="J10929" i="40"/>
  <c r="I10929" i="40"/>
  <c r="J10928" i="40"/>
  <c r="I10928" i="40"/>
  <c r="J10927" i="40"/>
  <c r="I10927" i="40"/>
  <c r="J10926" i="40"/>
  <c r="I10926" i="40"/>
  <c r="J10925" i="40"/>
  <c r="I10925" i="40"/>
  <c r="J10924" i="40"/>
  <c r="I10924" i="40"/>
  <c r="J10923" i="40"/>
  <c r="I10923" i="40"/>
  <c r="J10922" i="40"/>
  <c r="I10922" i="40"/>
  <c r="J10921" i="40"/>
  <c r="I10921" i="40"/>
  <c r="J10920" i="40"/>
  <c r="I10920" i="40"/>
  <c r="J10919" i="40"/>
  <c r="I10919" i="40"/>
  <c r="J10918" i="40"/>
  <c r="I10918" i="40"/>
  <c r="J10917" i="40"/>
  <c r="I10917" i="40"/>
  <c r="J10916" i="40"/>
  <c r="I10916" i="40"/>
  <c r="J10915" i="40"/>
  <c r="I10915" i="40"/>
  <c r="J10914" i="40"/>
  <c r="I10914" i="40"/>
  <c r="J10913" i="40"/>
  <c r="I10913" i="40"/>
  <c r="J10912" i="40"/>
  <c r="I10912" i="40"/>
  <c r="J10911" i="40"/>
  <c r="I10911" i="40"/>
  <c r="J10910" i="40"/>
  <c r="I10910" i="40"/>
  <c r="J10909" i="40"/>
  <c r="I10909" i="40"/>
  <c r="J10908" i="40"/>
  <c r="I10908" i="40"/>
  <c r="J10907" i="40"/>
  <c r="I10907" i="40"/>
  <c r="J10906" i="40"/>
  <c r="I10906" i="40"/>
  <c r="J10905" i="40"/>
  <c r="I10905" i="40"/>
  <c r="J10904" i="40"/>
  <c r="I10904" i="40"/>
  <c r="J10903" i="40"/>
  <c r="I10903" i="40"/>
  <c r="J10902" i="40"/>
  <c r="I10902" i="40"/>
  <c r="J10901" i="40"/>
  <c r="I10901" i="40"/>
  <c r="J10900" i="40"/>
  <c r="I10900" i="40"/>
  <c r="J10899" i="40"/>
  <c r="I10899" i="40"/>
  <c r="J10898" i="40"/>
  <c r="I10898" i="40"/>
  <c r="J10897" i="40"/>
  <c r="I10897" i="40"/>
  <c r="J10896" i="40"/>
  <c r="I10896" i="40"/>
  <c r="J10895" i="40"/>
  <c r="I10895" i="40"/>
  <c r="J10894" i="40"/>
  <c r="I10894" i="40"/>
  <c r="J10893" i="40"/>
  <c r="I10893" i="40"/>
  <c r="J10892" i="40"/>
  <c r="I10892" i="40"/>
  <c r="J10891" i="40"/>
  <c r="I10891" i="40"/>
  <c r="J10890" i="40"/>
  <c r="I10890" i="40"/>
  <c r="J10889" i="40"/>
  <c r="I10889" i="40"/>
  <c r="J10888" i="40"/>
  <c r="I10888" i="40"/>
  <c r="J10887" i="40"/>
  <c r="I10887" i="40"/>
  <c r="J10886" i="40"/>
  <c r="I10886" i="40"/>
  <c r="J10885" i="40"/>
  <c r="I10885" i="40"/>
  <c r="J10884" i="40"/>
  <c r="I10884" i="40"/>
  <c r="J10883" i="40"/>
  <c r="I10883" i="40"/>
  <c r="J10882" i="40"/>
  <c r="I10882" i="40"/>
  <c r="J10881" i="40"/>
  <c r="I10881" i="40"/>
  <c r="J10880" i="40"/>
  <c r="I10880" i="40"/>
  <c r="J10879" i="40"/>
  <c r="I10879" i="40"/>
  <c r="J10878" i="40"/>
  <c r="I10878" i="40"/>
  <c r="J10877" i="40"/>
  <c r="I10877" i="40"/>
  <c r="J10876" i="40"/>
  <c r="I10876" i="40"/>
  <c r="J10875" i="40"/>
  <c r="I10875" i="40"/>
  <c r="J10874" i="40"/>
  <c r="I10874" i="40"/>
  <c r="J10873" i="40"/>
  <c r="I10873" i="40"/>
  <c r="J10872" i="40"/>
  <c r="I10872" i="40"/>
  <c r="J10871" i="40"/>
  <c r="I10871" i="40"/>
  <c r="J10870" i="40"/>
  <c r="I10870" i="40"/>
  <c r="J10869" i="40"/>
  <c r="I10869" i="40"/>
  <c r="J10868" i="40"/>
  <c r="I10868" i="40"/>
  <c r="J10867" i="40"/>
  <c r="I10867" i="40"/>
  <c r="J10866" i="40"/>
  <c r="I10866" i="40"/>
  <c r="J10865" i="40"/>
  <c r="I10865" i="40"/>
  <c r="J10864" i="40"/>
  <c r="I10864" i="40"/>
  <c r="J10863" i="40"/>
  <c r="I10863" i="40"/>
  <c r="J10862" i="40"/>
  <c r="I10862" i="40"/>
  <c r="J10861" i="40"/>
  <c r="I10861" i="40"/>
  <c r="J10860" i="40"/>
  <c r="I10860" i="40"/>
  <c r="J10859" i="40"/>
  <c r="I10859" i="40"/>
  <c r="J10858" i="40"/>
  <c r="I10858" i="40"/>
  <c r="J10857" i="40"/>
  <c r="I10857" i="40"/>
  <c r="J10856" i="40"/>
  <c r="I10856" i="40"/>
  <c r="J10855" i="40"/>
  <c r="I10855" i="40"/>
  <c r="J10854" i="40"/>
  <c r="I10854" i="40"/>
  <c r="J10853" i="40"/>
  <c r="I10853" i="40"/>
  <c r="J10852" i="40"/>
  <c r="I10852" i="40"/>
  <c r="J10851" i="40"/>
  <c r="I10851" i="40"/>
  <c r="J10850" i="40"/>
  <c r="I10850" i="40"/>
  <c r="J10849" i="40"/>
  <c r="I10849" i="40"/>
  <c r="J10848" i="40"/>
  <c r="I10848" i="40"/>
  <c r="J10847" i="40"/>
  <c r="I10847" i="40"/>
  <c r="J10846" i="40"/>
  <c r="I10846" i="40"/>
  <c r="J10845" i="40"/>
  <c r="I10845" i="40"/>
  <c r="J10844" i="40"/>
  <c r="I10844" i="40"/>
  <c r="J10843" i="40"/>
  <c r="I10843" i="40"/>
  <c r="J10842" i="40"/>
  <c r="I10842" i="40"/>
  <c r="J10841" i="40"/>
  <c r="I10841" i="40"/>
  <c r="J10840" i="40"/>
  <c r="I10840" i="40"/>
  <c r="J10839" i="40"/>
  <c r="I10839" i="40"/>
  <c r="J10838" i="40"/>
  <c r="I10838" i="40"/>
  <c r="J10837" i="40"/>
  <c r="I10837" i="40"/>
  <c r="J10836" i="40"/>
  <c r="I10836" i="40"/>
  <c r="J10835" i="40"/>
  <c r="I10835" i="40"/>
  <c r="J10834" i="40"/>
  <c r="I10834" i="40"/>
  <c r="J10833" i="40"/>
  <c r="I10833" i="40"/>
  <c r="J10832" i="40"/>
  <c r="I10832" i="40"/>
  <c r="J10831" i="40"/>
  <c r="I10831" i="40"/>
  <c r="J10830" i="40"/>
  <c r="I10830" i="40"/>
  <c r="J10829" i="40"/>
  <c r="I10829" i="40"/>
  <c r="J10828" i="40"/>
  <c r="I10828" i="40"/>
  <c r="J10827" i="40"/>
  <c r="I10827" i="40"/>
  <c r="J10826" i="40"/>
  <c r="I10826" i="40"/>
  <c r="J10825" i="40"/>
  <c r="I10825" i="40"/>
  <c r="J10824" i="40"/>
  <c r="I10824" i="40"/>
  <c r="J10823" i="40"/>
  <c r="I10823" i="40"/>
  <c r="J10822" i="40"/>
  <c r="I10822" i="40"/>
  <c r="J10821" i="40"/>
  <c r="I10821" i="40"/>
  <c r="J10820" i="40"/>
  <c r="I10820" i="40"/>
  <c r="J10819" i="40"/>
  <c r="I10819" i="40"/>
  <c r="J10818" i="40"/>
  <c r="I10818" i="40"/>
  <c r="J10817" i="40"/>
  <c r="I10817" i="40"/>
  <c r="J10816" i="40"/>
  <c r="I10816" i="40"/>
  <c r="J10815" i="40"/>
  <c r="I10815" i="40"/>
  <c r="J10814" i="40"/>
  <c r="I10814" i="40"/>
  <c r="J10813" i="40"/>
  <c r="I10813" i="40"/>
  <c r="J10812" i="40"/>
  <c r="I10812" i="40"/>
  <c r="J10811" i="40"/>
  <c r="I10811" i="40"/>
  <c r="J10810" i="40"/>
  <c r="I10810" i="40"/>
  <c r="J10809" i="40"/>
  <c r="I10809" i="40"/>
  <c r="J10808" i="40"/>
  <c r="I10808" i="40"/>
  <c r="J10807" i="40"/>
  <c r="I10807" i="40"/>
  <c r="J10806" i="40"/>
  <c r="I10806" i="40"/>
  <c r="J10805" i="40"/>
  <c r="I10805" i="40"/>
  <c r="J10804" i="40"/>
  <c r="I10804" i="40"/>
  <c r="J10803" i="40"/>
  <c r="I10803" i="40"/>
  <c r="J10802" i="40"/>
  <c r="I10802" i="40"/>
  <c r="J10801" i="40"/>
  <c r="I10801" i="40"/>
  <c r="J10800" i="40"/>
  <c r="I10800" i="40"/>
  <c r="J10799" i="40"/>
  <c r="I10799" i="40"/>
  <c r="J10798" i="40"/>
  <c r="I10798" i="40"/>
  <c r="J10797" i="40"/>
  <c r="I10797" i="40"/>
  <c r="J10796" i="40"/>
  <c r="I10796" i="40"/>
  <c r="J10795" i="40"/>
  <c r="I10795" i="40"/>
  <c r="J10794" i="40"/>
  <c r="I10794" i="40"/>
  <c r="J10793" i="40"/>
  <c r="I10793" i="40"/>
  <c r="J10792" i="40"/>
  <c r="I10792" i="40"/>
  <c r="J10791" i="40"/>
  <c r="I10791" i="40"/>
  <c r="J10790" i="40"/>
  <c r="I10790" i="40"/>
  <c r="J10789" i="40"/>
  <c r="I10789" i="40"/>
  <c r="J10788" i="40"/>
  <c r="I10788" i="40"/>
  <c r="J10787" i="40"/>
  <c r="I10787" i="40"/>
  <c r="J10786" i="40"/>
  <c r="I10786" i="40"/>
  <c r="J10785" i="40"/>
  <c r="I10785" i="40"/>
  <c r="J10784" i="40"/>
  <c r="I10784" i="40"/>
  <c r="J10783" i="40"/>
  <c r="I10783" i="40"/>
  <c r="J10782" i="40"/>
  <c r="I10782" i="40"/>
  <c r="J10781" i="40"/>
  <c r="I10781" i="40"/>
  <c r="J10780" i="40"/>
  <c r="I10780" i="40"/>
  <c r="J10779" i="40"/>
  <c r="I10779" i="40"/>
  <c r="J10778" i="40"/>
  <c r="I10778" i="40"/>
  <c r="J10777" i="40"/>
  <c r="I10777" i="40"/>
  <c r="J10776" i="40"/>
  <c r="I10776" i="40"/>
  <c r="J10775" i="40"/>
  <c r="I10775" i="40"/>
  <c r="J10774" i="40"/>
  <c r="I10774" i="40"/>
  <c r="J10773" i="40"/>
  <c r="I10773" i="40"/>
  <c r="J10772" i="40"/>
  <c r="I10772" i="40"/>
  <c r="J10771" i="40"/>
  <c r="I10771" i="40"/>
  <c r="J10770" i="40"/>
  <c r="I10770" i="40"/>
  <c r="J10769" i="40"/>
  <c r="I10769" i="40"/>
  <c r="J10768" i="40"/>
  <c r="I10768" i="40"/>
  <c r="J10767" i="40"/>
  <c r="I10767" i="40"/>
  <c r="J10766" i="40"/>
  <c r="I10766" i="40"/>
  <c r="J10765" i="40"/>
  <c r="I10765" i="40"/>
  <c r="J10764" i="40"/>
  <c r="I10764" i="40"/>
  <c r="J10763" i="40"/>
  <c r="I10763" i="40"/>
  <c r="J10762" i="40"/>
  <c r="I10762" i="40"/>
  <c r="J10761" i="40"/>
  <c r="I10761" i="40"/>
  <c r="J10760" i="40"/>
  <c r="I10760" i="40"/>
  <c r="J10759" i="40"/>
  <c r="I10759" i="40"/>
  <c r="J10758" i="40"/>
  <c r="I10758" i="40"/>
  <c r="J10757" i="40"/>
  <c r="I10757" i="40"/>
  <c r="J10756" i="40"/>
  <c r="I10756" i="40"/>
  <c r="J10755" i="40"/>
  <c r="I10755" i="40"/>
  <c r="J10754" i="40"/>
  <c r="I10754" i="40"/>
  <c r="J10753" i="40"/>
  <c r="I10753" i="40"/>
  <c r="J10752" i="40"/>
  <c r="I10752" i="40"/>
  <c r="J10751" i="40"/>
  <c r="I10751" i="40"/>
  <c r="J10750" i="40"/>
  <c r="I10750" i="40"/>
  <c r="J10749" i="40"/>
  <c r="I10749" i="40"/>
  <c r="J10748" i="40"/>
  <c r="I10748" i="40"/>
  <c r="J10747" i="40"/>
  <c r="I10747" i="40"/>
  <c r="J10746" i="40"/>
  <c r="I10746" i="40"/>
  <c r="J10745" i="40"/>
  <c r="I10745" i="40"/>
  <c r="J10744" i="40"/>
  <c r="I10744" i="40"/>
  <c r="J10743" i="40"/>
  <c r="I10743" i="40"/>
  <c r="J10742" i="40"/>
  <c r="I10742" i="40"/>
  <c r="J10741" i="40"/>
  <c r="I10741" i="40"/>
  <c r="J10740" i="40"/>
  <c r="I10740" i="40"/>
  <c r="J10739" i="40"/>
  <c r="I10739" i="40"/>
  <c r="J10738" i="40"/>
  <c r="I10738" i="40"/>
  <c r="J10737" i="40"/>
  <c r="I10737" i="40"/>
  <c r="J10736" i="40"/>
  <c r="I10736" i="40"/>
  <c r="J10735" i="40"/>
  <c r="I10735" i="40"/>
  <c r="J10734" i="40"/>
  <c r="I10734" i="40"/>
  <c r="J10733" i="40"/>
  <c r="I10733" i="40"/>
  <c r="J10732" i="40"/>
  <c r="I10732" i="40"/>
  <c r="J10731" i="40"/>
  <c r="I10731" i="40"/>
  <c r="J10730" i="40"/>
  <c r="I10730" i="40"/>
  <c r="J10729" i="40"/>
  <c r="I10729" i="40"/>
  <c r="J10728" i="40"/>
  <c r="I10728" i="40"/>
  <c r="J10727" i="40"/>
  <c r="I10727" i="40"/>
  <c r="J10726" i="40"/>
  <c r="I10726" i="40"/>
  <c r="J10725" i="40"/>
  <c r="I10725" i="40"/>
  <c r="J10724" i="40"/>
  <c r="I10724" i="40"/>
  <c r="J10723" i="40"/>
  <c r="I10723" i="40"/>
  <c r="J10722" i="40"/>
  <c r="I10722" i="40"/>
  <c r="J10721" i="40"/>
  <c r="I10721" i="40"/>
  <c r="J10720" i="40"/>
  <c r="I10720" i="40"/>
  <c r="J10719" i="40"/>
  <c r="I10719" i="40"/>
  <c r="J10718" i="40"/>
  <c r="I10718" i="40"/>
  <c r="J10717" i="40"/>
  <c r="I10717" i="40"/>
  <c r="J10716" i="40"/>
  <c r="I10716" i="40"/>
  <c r="J10715" i="40"/>
  <c r="I10715" i="40"/>
  <c r="J10714" i="40"/>
  <c r="I10714" i="40"/>
  <c r="J10713" i="40"/>
  <c r="I10713" i="40"/>
  <c r="J10712" i="40"/>
  <c r="I10712" i="40"/>
  <c r="J10711" i="40"/>
  <c r="I10711" i="40"/>
  <c r="J10710" i="40"/>
  <c r="I10710" i="40"/>
  <c r="J10709" i="40"/>
  <c r="I10709" i="40"/>
  <c r="J10708" i="40"/>
  <c r="I10708" i="40"/>
  <c r="J10707" i="40"/>
  <c r="I10707" i="40"/>
  <c r="J10706" i="40"/>
  <c r="I10706" i="40"/>
  <c r="J10705" i="40"/>
  <c r="I10705" i="40"/>
  <c r="J10704" i="40"/>
  <c r="I10704" i="40"/>
  <c r="J10703" i="40"/>
  <c r="I10703" i="40"/>
  <c r="J10702" i="40"/>
  <c r="I10702" i="40"/>
  <c r="J10701" i="40"/>
  <c r="I10701" i="40"/>
  <c r="J10700" i="40"/>
  <c r="I10700" i="40"/>
  <c r="J10699" i="40"/>
  <c r="I10699" i="40"/>
  <c r="J10698" i="40"/>
  <c r="I10698" i="40"/>
  <c r="J10697" i="40"/>
  <c r="I10697" i="40"/>
  <c r="J10696" i="40"/>
  <c r="I10696" i="40"/>
  <c r="J10695" i="40"/>
  <c r="I10695" i="40"/>
  <c r="J10694" i="40"/>
  <c r="I10694" i="40"/>
  <c r="J10693" i="40"/>
  <c r="I10693" i="40"/>
  <c r="J10692" i="40"/>
  <c r="I10692" i="40"/>
  <c r="J10691" i="40"/>
  <c r="I10691" i="40"/>
  <c r="J10690" i="40"/>
  <c r="I10690" i="40"/>
  <c r="J10689" i="40"/>
  <c r="I10689" i="40"/>
  <c r="J10688" i="40"/>
  <c r="I10688" i="40"/>
  <c r="J10687" i="40"/>
  <c r="I10687" i="40"/>
  <c r="J10686" i="40"/>
  <c r="I10686" i="40"/>
  <c r="J10685" i="40"/>
  <c r="I10685" i="40"/>
  <c r="J10684" i="40"/>
  <c r="I10684" i="40"/>
  <c r="J10683" i="40"/>
  <c r="I10683" i="40"/>
  <c r="J10682" i="40"/>
  <c r="I10682" i="40"/>
  <c r="J10681" i="40"/>
  <c r="I10681" i="40"/>
  <c r="J10680" i="40"/>
  <c r="I10680" i="40"/>
  <c r="J10679" i="40"/>
  <c r="I10679" i="40"/>
  <c r="J10678" i="40"/>
  <c r="I10678" i="40"/>
  <c r="J10677" i="40"/>
  <c r="I10677" i="40"/>
  <c r="J10676" i="40"/>
  <c r="I10676" i="40"/>
  <c r="J10675" i="40"/>
  <c r="I10675" i="40"/>
  <c r="J10674" i="40"/>
  <c r="I10674" i="40"/>
  <c r="J10673" i="40"/>
  <c r="I10673" i="40"/>
  <c r="J10672" i="40"/>
  <c r="I10672" i="40"/>
  <c r="J10671" i="40"/>
  <c r="I10671" i="40"/>
  <c r="J10670" i="40"/>
  <c r="I10670" i="40"/>
  <c r="J10669" i="40"/>
  <c r="I10669" i="40"/>
  <c r="J10668" i="40"/>
  <c r="I10668" i="40"/>
  <c r="J10667" i="40"/>
  <c r="I10667" i="40"/>
  <c r="J10666" i="40"/>
  <c r="I10666" i="40"/>
  <c r="J10665" i="40"/>
  <c r="I10665" i="40"/>
  <c r="J10664" i="40"/>
  <c r="I10664" i="40"/>
  <c r="J10663" i="40"/>
  <c r="I10663" i="40"/>
  <c r="J10662" i="40"/>
  <c r="I10662" i="40"/>
  <c r="J10661" i="40"/>
  <c r="I10661" i="40"/>
  <c r="J10660" i="40"/>
  <c r="I10660" i="40"/>
  <c r="J10659" i="40"/>
  <c r="I10659" i="40"/>
  <c r="J10658" i="40"/>
  <c r="I10658" i="40"/>
  <c r="J10657" i="40"/>
  <c r="I10657" i="40"/>
  <c r="J10656" i="40"/>
  <c r="I10656" i="40"/>
  <c r="J10655" i="40"/>
  <c r="I10655" i="40"/>
  <c r="J10654" i="40"/>
  <c r="I10654" i="40"/>
  <c r="J10653" i="40"/>
  <c r="I10653" i="40"/>
  <c r="J10652" i="40"/>
  <c r="I10652" i="40"/>
  <c r="J10651" i="40"/>
  <c r="I10651" i="40"/>
  <c r="J10650" i="40"/>
  <c r="I10650" i="40"/>
  <c r="J10649" i="40"/>
  <c r="I10649" i="40"/>
  <c r="J10648" i="40"/>
  <c r="I10648" i="40"/>
  <c r="J10647" i="40"/>
  <c r="I10647" i="40"/>
  <c r="J10646" i="40"/>
  <c r="I10646" i="40"/>
  <c r="J10645" i="40"/>
  <c r="I10645" i="40"/>
  <c r="J10644" i="40"/>
  <c r="I10644" i="40"/>
  <c r="J10643" i="40"/>
  <c r="I10643" i="40"/>
  <c r="J10642" i="40"/>
  <c r="I10642" i="40"/>
  <c r="J10641" i="40"/>
  <c r="I10641" i="40"/>
  <c r="J10640" i="40"/>
  <c r="I10640" i="40"/>
  <c r="J10639" i="40"/>
  <c r="I10639" i="40"/>
  <c r="J10638" i="40"/>
  <c r="I10638" i="40"/>
  <c r="J10637" i="40"/>
  <c r="I10637" i="40"/>
  <c r="J10636" i="40"/>
  <c r="I10636" i="40"/>
  <c r="J10635" i="40"/>
  <c r="I10635" i="40"/>
  <c r="J10634" i="40"/>
  <c r="I10634" i="40"/>
  <c r="J10633" i="40"/>
  <c r="I10633" i="40"/>
  <c r="J10632" i="40"/>
  <c r="I10632" i="40"/>
  <c r="J10631" i="40"/>
  <c r="I10631" i="40"/>
  <c r="J10630" i="40"/>
  <c r="I10630" i="40"/>
  <c r="J10629" i="40"/>
  <c r="I10629" i="40"/>
  <c r="J10628" i="40"/>
  <c r="I10628" i="40"/>
  <c r="J10627" i="40"/>
  <c r="I10627" i="40"/>
  <c r="J10626" i="40"/>
  <c r="I10626" i="40"/>
  <c r="J10625" i="40"/>
  <c r="I10625" i="40"/>
  <c r="J10624" i="40"/>
  <c r="I10624" i="40"/>
  <c r="J10623" i="40"/>
  <c r="I10623" i="40"/>
  <c r="J10622" i="40"/>
  <c r="I10622" i="40"/>
  <c r="J10621" i="40"/>
  <c r="I10621" i="40"/>
  <c r="J10620" i="40"/>
  <c r="I10620" i="40"/>
  <c r="J10619" i="40"/>
  <c r="I10619" i="40"/>
  <c r="J10618" i="40"/>
  <c r="I10618" i="40"/>
  <c r="J10617" i="40"/>
  <c r="I10617" i="40"/>
  <c r="J10616" i="40"/>
  <c r="I10616" i="40"/>
  <c r="J10615" i="40"/>
  <c r="I10615" i="40"/>
  <c r="J10614" i="40"/>
  <c r="I10614" i="40"/>
  <c r="J10613" i="40"/>
  <c r="I10613" i="40"/>
  <c r="J10612" i="40"/>
  <c r="I10612" i="40"/>
  <c r="J10611" i="40"/>
  <c r="I10611" i="40"/>
  <c r="J10610" i="40"/>
  <c r="I10610" i="40"/>
  <c r="J10609" i="40"/>
  <c r="I10609" i="40"/>
  <c r="J10608" i="40"/>
  <c r="I10608" i="40"/>
  <c r="J10607" i="40"/>
  <c r="I10607" i="40"/>
  <c r="J10606" i="40"/>
  <c r="I10606" i="40"/>
  <c r="J10605" i="40"/>
  <c r="I10605" i="40"/>
  <c r="J10604" i="40"/>
  <c r="I10604" i="40"/>
  <c r="J10603" i="40"/>
  <c r="I10603" i="40"/>
  <c r="J10602" i="40"/>
  <c r="I10602" i="40"/>
  <c r="J10601" i="40"/>
  <c r="I10601" i="40"/>
  <c r="J10600" i="40"/>
  <c r="I10600" i="40"/>
  <c r="J10599" i="40"/>
  <c r="I10599" i="40"/>
  <c r="J10598" i="40"/>
  <c r="I10598" i="40"/>
  <c r="J10597" i="40"/>
  <c r="I10597" i="40"/>
  <c r="J10596" i="40"/>
  <c r="I10596" i="40"/>
  <c r="J10595" i="40"/>
  <c r="I10595" i="40"/>
  <c r="J10594" i="40"/>
  <c r="I10594" i="40"/>
  <c r="J10593" i="40"/>
  <c r="I10593" i="40"/>
  <c r="J10592" i="40"/>
  <c r="I10592" i="40"/>
  <c r="J10591" i="40"/>
  <c r="I10591" i="40"/>
  <c r="J10590" i="40"/>
  <c r="I10590" i="40"/>
  <c r="J10589" i="40"/>
  <c r="I10589" i="40"/>
  <c r="J10588" i="40"/>
  <c r="I10588" i="40"/>
  <c r="J10587" i="40"/>
  <c r="I10587" i="40"/>
  <c r="J10586" i="40"/>
  <c r="I10586" i="40"/>
  <c r="J10585" i="40"/>
  <c r="I10585" i="40"/>
  <c r="J10584" i="40"/>
  <c r="I10584" i="40"/>
  <c r="J10583" i="40"/>
  <c r="I10583" i="40"/>
  <c r="J10582" i="40"/>
  <c r="I10582" i="40"/>
  <c r="J10581" i="40"/>
  <c r="I10581" i="40"/>
  <c r="J10580" i="40"/>
  <c r="I10580" i="40"/>
  <c r="J10579" i="40"/>
  <c r="I10579" i="40"/>
  <c r="J10578" i="40"/>
  <c r="I10578" i="40"/>
  <c r="J10577" i="40"/>
  <c r="I10577" i="40"/>
  <c r="J10576" i="40"/>
  <c r="I10576" i="40"/>
  <c r="J10575" i="40"/>
  <c r="I10575" i="40"/>
  <c r="J10574" i="40"/>
  <c r="I10574" i="40"/>
  <c r="J10573" i="40"/>
  <c r="I10573" i="40"/>
  <c r="J10572" i="40"/>
  <c r="I10572" i="40"/>
  <c r="J10571" i="40"/>
  <c r="I10571" i="40"/>
  <c r="J10570" i="40"/>
  <c r="I10570" i="40"/>
  <c r="J10569" i="40"/>
  <c r="I10569" i="40"/>
  <c r="J10568" i="40"/>
  <c r="I10568" i="40"/>
  <c r="J10567" i="40"/>
  <c r="I10567" i="40"/>
  <c r="J10566" i="40"/>
  <c r="I10566" i="40"/>
  <c r="J10565" i="40"/>
  <c r="I10565" i="40"/>
  <c r="J10564" i="40"/>
  <c r="I10564" i="40"/>
  <c r="J10563" i="40"/>
  <c r="I10563" i="40"/>
  <c r="J10562" i="40"/>
  <c r="I10562" i="40"/>
  <c r="J10561" i="40"/>
  <c r="I10561" i="40"/>
  <c r="J10560" i="40"/>
  <c r="I10560" i="40"/>
  <c r="J10559" i="40"/>
  <c r="I10559" i="40"/>
  <c r="J10558" i="40"/>
  <c r="I10558" i="40"/>
  <c r="J10557" i="40"/>
  <c r="I10557" i="40"/>
  <c r="J10556" i="40"/>
  <c r="I10556" i="40"/>
  <c r="J10555" i="40"/>
  <c r="I10555" i="40"/>
  <c r="J10554" i="40"/>
  <c r="I10554" i="40"/>
  <c r="J10553" i="40"/>
  <c r="I10553" i="40"/>
  <c r="J10552" i="40"/>
  <c r="I10552" i="40"/>
  <c r="J10551" i="40"/>
  <c r="I10551" i="40"/>
  <c r="J10550" i="40"/>
  <c r="I10550" i="40"/>
  <c r="J10549" i="40"/>
  <c r="I10549" i="40"/>
  <c r="J10548" i="40"/>
  <c r="I10548" i="40"/>
  <c r="J10547" i="40"/>
  <c r="I10547" i="40"/>
  <c r="J10546" i="40"/>
  <c r="I10546" i="40"/>
  <c r="J10545" i="40"/>
  <c r="I10545" i="40"/>
  <c r="J10544" i="40"/>
  <c r="I10544" i="40"/>
  <c r="J10543" i="40"/>
  <c r="I10543" i="40"/>
  <c r="J10542" i="40"/>
  <c r="I10542" i="40"/>
  <c r="J10541" i="40"/>
  <c r="I10541" i="40"/>
  <c r="J10540" i="40"/>
  <c r="I10540" i="40"/>
  <c r="J10539" i="40"/>
  <c r="I10539" i="40"/>
  <c r="J10538" i="40"/>
  <c r="I10538" i="40"/>
  <c r="J10537" i="40"/>
  <c r="I10537" i="40"/>
  <c r="J10536" i="40"/>
  <c r="I10536" i="40"/>
  <c r="J10535" i="40"/>
  <c r="I10535" i="40"/>
  <c r="J10534" i="40"/>
  <c r="I10534" i="40"/>
  <c r="J10533" i="40"/>
  <c r="I10533" i="40"/>
  <c r="J10532" i="40"/>
  <c r="I10532" i="40"/>
  <c r="J10531" i="40"/>
  <c r="I10531" i="40"/>
  <c r="J10530" i="40"/>
  <c r="I10530" i="40"/>
  <c r="J10529" i="40"/>
  <c r="I10529" i="40"/>
  <c r="J10528" i="40"/>
  <c r="I10528" i="40"/>
  <c r="J10527" i="40"/>
  <c r="I10527" i="40"/>
  <c r="J10526" i="40"/>
  <c r="I10526" i="40"/>
  <c r="J10525" i="40"/>
  <c r="I10525" i="40"/>
  <c r="J10524" i="40"/>
  <c r="I10524" i="40"/>
  <c r="J10523" i="40"/>
  <c r="I10523" i="40"/>
  <c r="J10522" i="40"/>
  <c r="I10522" i="40"/>
  <c r="J10521" i="40"/>
  <c r="I10521" i="40"/>
  <c r="J10520" i="40"/>
  <c r="I10520" i="40"/>
  <c r="J10519" i="40"/>
  <c r="I10519" i="40"/>
  <c r="J10518" i="40"/>
  <c r="I10518" i="40"/>
  <c r="J10517" i="40"/>
  <c r="I10517" i="40"/>
  <c r="J10516" i="40"/>
  <c r="I10516" i="40"/>
  <c r="J10515" i="40"/>
  <c r="I10515" i="40"/>
  <c r="J10514" i="40"/>
  <c r="I10514" i="40"/>
  <c r="J10513" i="40"/>
  <c r="I10513" i="40"/>
  <c r="J10512" i="40"/>
  <c r="I10512" i="40"/>
  <c r="J10511" i="40"/>
  <c r="I10511" i="40"/>
  <c r="J10510" i="40"/>
  <c r="I10510" i="40"/>
  <c r="J10509" i="40"/>
  <c r="I10509" i="40"/>
  <c r="J10508" i="40"/>
  <c r="I10508" i="40"/>
  <c r="J10507" i="40"/>
  <c r="I10507" i="40"/>
  <c r="J10506" i="40"/>
  <c r="I10506" i="40"/>
  <c r="J10505" i="40"/>
  <c r="I10505" i="40"/>
  <c r="J10504" i="40"/>
  <c r="I10504" i="40"/>
  <c r="J10503" i="40"/>
  <c r="I10503" i="40"/>
  <c r="J10502" i="40"/>
  <c r="I10502" i="40"/>
  <c r="J10501" i="40"/>
  <c r="I10501" i="40"/>
  <c r="J10500" i="40"/>
  <c r="I10500" i="40"/>
  <c r="J10499" i="40"/>
  <c r="I10499" i="40"/>
  <c r="J10498" i="40"/>
  <c r="I10498" i="40"/>
  <c r="J10497" i="40"/>
  <c r="I10497" i="40"/>
  <c r="J10496" i="40"/>
  <c r="I10496" i="40"/>
  <c r="J10495" i="40"/>
  <c r="I10495" i="40"/>
  <c r="J10494" i="40"/>
  <c r="I10494" i="40"/>
  <c r="J10493" i="40"/>
  <c r="I10493" i="40"/>
  <c r="J10492" i="40"/>
  <c r="I10492" i="40"/>
  <c r="J10491" i="40"/>
  <c r="I10491" i="40"/>
  <c r="J10490" i="40"/>
  <c r="I10490" i="40"/>
  <c r="J10489" i="40"/>
  <c r="I10489" i="40"/>
  <c r="J10488" i="40"/>
  <c r="I10488" i="40"/>
  <c r="J10487" i="40"/>
  <c r="I10487" i="40"/>
  <c r="J10486" i="40"/>
  <c r="I10486" i="40"/>
  <c r="J10485" i="40"/>
  <c r="I10485" i="40"/>
  <c r="J10484" i="40"/>
  <c r="I10484" i="40"/>
  <c r="J10483" i="40"/>
  <c r="I10483" i="40"/>
  <c r="J10482" i="40"/>
  <c r="I10482" i="40"/>
  <c r="J10481" i="40"/>
  <c r="I10481" i="40"/>
  <c r="J10480" i="40"/>
  <c r="I10480" i="40"/>
  <c r="J10479" i="40"/>
  <c r="I10479" i="40"/>
  <c r="J10478" i="40"/>
  <c r="I10478" i="40"/>
  <c r="J10477" i="40"/>
  <c r="I10477" i="40"/>
  <c r="J10476" i="40"/>
  <c r="I10476" i="40"/>
  <c r="J10475" i="40"/>
  <c r="I10475" i="40"/>
  <c r="J10474" i="40"/>
  <c r="I10474" i="40"/>
  <c r="J10473" i="40"/>
  <c r="I10473" i="40"/>
  <c r="J10472" i="40"/>
  <c r="I10472" i="40"/>
  <c r="J10471" i="40"/>
  <c r="I10471" i="40"/>
  <c r="J10470" i="40"/>
  <c r="I10470" i="40"/>
  <c r="J10469" i="40"/>
  <c r="I10469" i="40"/>
  <c r="J10468" i="40"/>
  <c r="I10468" i="40"/>
  <c r="J10467" i="40"/>
  <c r="I10467" i="40"/>
  <c r="J10466" i="40"/>
  <c r="I10466" i="40"/>
  <c r="J10465" i="40"/>
  <c r="I10465" i="40"/>
  <c r="J10464" i="40"/>
  <c r="I10464" i="40"/>
  <c r="J10463" i="40"/>
  <c r="I10463" i="40"/>
  <c r="J10462" i="40"/>
  <c r="I10462" i="40"/>
  <c r="J10461" i="40"/>
  <c r="I10461" i="40"/>
  <c r="J10460" i="40"/>
  <c r="I10460" i="40"/>
  <c r="J10459" i="40"/>
  <c r="I10459" i="40"/>
  <c r="J10458" i="40"/>
  <c r="I10458" i="40"/>
  <c r="J10457" i="40"/>
  <c r="I10457" i="40"/>
  <c r="J10456" i="40"/>
  <c r="I10456" i="40"/>
  <c r="J10455" i="40"/>
  <c r="I10455" i="40"/>
  <c r="J10454" i="40"/>
  <c r="I10454" i="40"/>
  <c r="J10453" i="40"/>
  <c r="I10453" i="40"/>
  <c r="J10452" i="40"/>
  <c r="I10452" i="40"/>
  <c r="J10451" i="40"/>
  <c r="I10451" i="40"/>
  <c r="J10450" i="40"/>
  <c r="I10450" i="40"/>
  <c r="J10449" i="40"/>
  <c r="I10449" i="40"/>
  <c r="J10448" i="40"/>
  <c r="I10448" i="40"/>
  <c r="J10447" i="40"/>
  <c r="I10447" i="40"/>
  <c r="J10446" i="40"/>
  <c r="I10446" i="40"/>
  <c r="J10445" i="40"/>
  <c r="I10445" i="40"/>
  <c r="J10444" i="40"/>
  <c r="I10444" i="40"/>
  <c r="J10443" i="40"/>
  <c r="I10443" i="40"/>
  <c r="J10442" i="40"/>
  <c r="I10442" i="40"/>
  <c r="J10441" i="40"/>
  <c r="I10441" i="40"/>
  <c r="J10440" i="40"/>
  <c r="I10440" i="40"/>
  <c r="J10439" i="40"/>
  <c r="I10439" i="40"/>
  <c r="J10438" i="40"/>
  <c r="I10438" i="40"/>
  <c r="J10437" i="40"/>
  <c r="I10437" i="40"/>
  <c r="J10436" i="40"/>
  <c r="I10436" i="40"/>
  <c r="J10435" i="40"/>
  <c r="I10435" i="40"/>
  <c r="J10434" i="40"/>
  <c r="I10434" i="40"/>
  <c r="J10433" i="40"/>
  <c r="I10433" i="40"/>
  <c r="J10432" i="40"/>
  <c r="I10432" i="40"/>
  <c r="J10431" i="40"/>
  <c r="I10431" i="40"/>
  <c r="J10430" i="40"/>
  <c r="I10430" i="40"/>
  <c r="J10429" i="40"/>
  <c r="I10429" i="40"/>
  <c r="J10428" i="40"/>
  <c r="I10428" i="40"/>
  <c r="J10427" i="40"/>
  <c r="I10427" i="40"/>
  <c r="J10426" i="40"/>
  <c r="I10426" i="40"/>
  <c r="J10425" i="40"/>
  <c r="I10425" i="40"/>
  <c r="J10424" i="40"/>
  <c r="I10424" i="40"/>
  <c r="J10423" i="40"/>
  <c r="I10423" i="40"/>
  <c r="J10422" i="40"/>
  <c r="I10422" i="40"/>
  <c r="J10421" i="40"/>
  <c r="I10421" i="40"/>
  <c r="J10420" i="40"/>
  <c r="I10420" i="40"/>
  <c r="J10419" i="40"/>
  <c r="I10419" i="40"/>
  <c r="J10418" i="40"/>
  <c r="I10418" i="40"/>
  <c r="J10417" i="40"/>
  <c r="I10417" i="40"/>
  <c r="J10416" i="40"/>
  <c r="I10416" i="40"/>
  <c r="J10415" i="40"/>
  <c r="I10415" i="40"/>
  <c r="J10414" i="40"/>
  <c r="I10414" i="40"/>
  <c r="J10413" i="40"/>
  <c r="I10413" i="40"/>
  <c r="J10412" i="40"/>
  <c r="I10412" i="40"/>
  <c r="J10411" i="40"/>
  <c r="I10411" i="40"/>
  <c r="J10410" i="40"/>
  <c r="I10410" i="40"/>
  <c r="J10409" i="40"/>
  <c r="I10409" i="40"/>
  <c r="J10408" i="40"/>
  <c r="I10408" i="40"/>
  <c r="J10407" i="40"/>
  <c r="I10407" i="40"/>
  <c r="J10406" i="40"/>
  <c r="I10406" i="40"/>
  <c r="J10405" i="40"/>
  <c r="I10405" i="40"/>
  <c r="J10404" i="40"/>
  <c r="I10404" i="40"/>
  <c r="J10403" i="40"/>
  <c r="I10403" i="40"/>
  <c r="J10402" i="40"/>
  <c r="I10402" i="40"/>
  <c r="J10401" i="40"/>
  <c r="I10401" i="40"/>
  <c r="J10400" i="40"/>
  <c r="I10400" i="40"/>
  <c r="J10399" i="40"/>
  <c r="I10399" i="40"/>
  <c r="J10398" i="40"/>
  <c r="I10398" i="40"/>
  <c r="J10397" i="40"/>
  <c r="I10397" i="40"/>
  <c r="J10396" i="40"/>
  <c r="I10396" i="40"/>
  <c r="J10395" i="40"/>
  <c r="I10395" i="40"/>
  <c r="J10394" i="40"/>
  <c r="I10394" i="40"/>
  <c r="J10393" i="40"/>
  <c r="I10393" i="40"/>
  <c r="J10392" i="40"/>
  <c r="I10392" i="40"/>
  <c r="J10391" i="40"/>
  <c r="I10391" i="40"/>
  <c r="J10390" i="40"/>
  <c r="I10390" i="40"/>
  <c r="J10389" i="40"/>
  <c r="I10389" i="40"/>
  <c r="J10388" i="40"/>
  <c r="I10388" i="40"/>
  <c r="J10387" i="40"/>
  <c r="I10387" i="40"/>
  <c r="J10386" i="40"/>
  <c r="I10386" i="40"/>
  <c r="J10385" i="40"/>
  <c r="I10385" i="40"/>
  <c r="J10384" i="40"/>
  <c r="I10384" i="40"/>
  <c r="J10383" i="40"/>
  <c r="I10383" i="40"/>
  <c r="J10382" i="40"/>
  <c r="I10382" i="40"/>
  <c r="J10381" i="40"/>
  <c r="I10381" i="40"/>
  <c r="J10380" i="40"/>
  <c r="I10380" i="40"/>
  <c r="J10379" i="40"/>
  <c r="I10379" i="40"/>
  <c r="J10378" i="40"/>
  <c r="I10378" i="40"/>
  <c r="J10377" i="40"/>
  <c r="I10377" i="40"/>
  <c r="J10376" i="40"/>
  <c r="I10376" i="40"/>
  <c r="J10375" i="40"/>
  <c r="I10375" i="40"/>
  <c r="J10374" i="40"/>
  <c r="I10374" i="40"/>
  <c r="J10373" i="40"/>
  <c r="I10373" i="40"/>
  <c r="J10372" i="40"/>
  <c r="I10372" i="40"/>
  <c r="J10371" i="40"/>
  <c r="I10371" i="40"/>
  <c r="J10370" i="40"/>
  <c r="I10370" i="40"/>
  <c r="J10369" i="40"/>
  <c r="I10369" i="40"/>
  <c r="J10368" i="40"/>
  <c r="I10368" i="40"/>
  <c r="J10367" i="40"/>
  <c r="I10367" i="40"/>
  <c r="J10366" i="40"/>
  <c r="I10366" i="40"/>
  <c r="J10365" i="40"/>
  <c r="I10365" i="40"/>
  <c r="J10364" i="40"/>
  <c r="I10364" i="40"/>
  <c r="J10363" i="40"/>
  <c r="I10363" i="40"/>
  <c r="J10362" i="40"/>
  <c r="I10362" i="40"/>
  <c r="J10361" i="40"/>
  <c r="I10361" i="40"/>
  <c r="J10360" i="40"/>
  <c r="I10360" i="40"/>
  <c r="J10359" i="40"/>
  <c r="I10359" i="40"/>
  <c r="J10358" i="40"/>
  <c r="I10358" i="40"/>
  <c r="J10357" i="40"/>
  <c r="I10357" i="40"/>
  <c r="J10356" i="40"/>
  <c r="I10356" i="40"/>
  <c r="J10355" i="40"/>
  <c r="I10355" i="40"/>
  <c r="J10354" i="40"/>
  <c r="I10354" i="40"/>
  <c r="J10353" i="40"/>
  <c r="I10353" i="40"/>
  <c r="J10352" i="40"/>
  <c r="I10352" i="40"/>
  <c r="J10351" i="40"/>
  <c r="I10351" i="40"/>
  <c r="J10350" i="40"/>
  <c r="I10350" i="40"/>
  <c r="J10349" i="40"/>
  <c r="I10349" i="40"/>
  <c r="J10348" i="40"/>
  <c r="I10348" i="40"/>
  <c r="J10347" i="40"/>
  <c r="I10347" i="40"/>
  <c r="J10346" i="40"/>
  <c r="I10346" i="40"/>
  <c r="J10345" i="40"/>
  <c r="I10345" i="40"/>
  <c r="J10344" i="40"/>
  <c r="I10344" i="40"/>
  <c r="J10343" i="40"/>
  <c r="I10343" i="40"/>
  <c r="J10342" i="40"/>
  <c r="I10342" i="40"/>
  <c r="J10341" i="40"/>
  <c r="I10341" i="40"/>
  <c r="J10340" i="40"/>
  <c r="I10340" i="40"/>
  <c r="J10339" i="40"/>
  <c r="I10339" i="40"/>
  <c r="J10338" i="40"/>
  <c r="I10338" i="40"/>
  <c r="J10337" i="40"/>
  <c r="I10337" i="40"/>
  <c r="J10336" i="40"/>
  <c r="I10336" i="40"/>
  <c r="J10335" i="40"/>
  <c r="I10335" i="40"/>
  <c r="J10334" i="40"/>
  <c r="I10334" i="40"/>
  <c r="J10333" i="40"/>
  <c r="I10333" i="40"/>
  <c r="J10332" i="40"/>
  <c r="I10332" i="40"/>
  <c r="J10331" i="40"/>
  <c r="I10331" i="40"/>
  <c r="J10330" i="40"/>
  <c r="I10330" i="40"/>
  <c r="J10329" i="40"/>
  <c r="I10329" i="40"/>
  <c r="J10328" i="40"/>
  <c r="I10328" i="40"/>
  <c r="J10327" i="40"/>
  <c r="I10327" i="40"/>
  <c r="J10326" i="40"/>
  <c r="I10326" i="40"/>
  <c r="J10325" i="40"/>
  <c r="I10325" i="40"/>
  <c r="J10324" i="40"/>
  <c r="I10324" i="40"/>
  <c r="J10323" i="40"/>
  <c r="I10323" i="40"/>
  <c r="J10322" i="40"/>
  <c r="I10322" i="40"/>
  <c r="J10321" i="40"/>
  <c r="I10321" i="40"/>
  <c r="J10320" i="40"/>
  <c r="I10320" i="40"/>
  <c r="J10319" i="40"/>
  <c r="I10319" i="40"/>
  <c r="J10318" i="40"/>
  <c r="I10318" i="40"/>
  <c r="J10317" i="40"/>
  <c r="I10317" i="40"/>
  <c r="J10316" i="40"/>
  <c r="I10316" i="40"/>
  <c r="J10315" i="40"/>
  <c r="I10315" i="40"/>
  <c r="J10314" i="40"/>
  <c r="I10314" i="40"/>
  <c r="J10313" i="40"/>
  <c r="I10313" i="40"/>
  <c r="J10312" i="40"/>
  <c r="I10312" i="40"/>
  <c r="J10311" i="40"/>
  <c r="I10311" i="40"/>
  <c r="J10310" i="40"/>
  <c r="I10310" i="40"/>
  <c r="J10309" i="40"/>
  <c r="I10309" i="40"/>
  <c r="J10308" i="40"/>
  <c r="I10308" i="40"/>
  <c r="J10307" i="40"/>
  <c r="I10307" i="40"/>
  <c r="J10306" i="40"/>
  <c r="I10306" i="40"/>
  <c r="J10305" i="40"/>
  <c r="I10305" i="40"/>
  <c r="J10304" i="40"/>
  <c r="I10304" i="40"/>
  <c r="J10303" i="40"/>
  <c r="I10303" i="40"/>
  <c r="J10302" i="40"/>
  <c r="I10302" i="40"/>
  <c r="J10301" i="40"/>
  <c r="I10301" i="40"/>
  <c r="J10300" i="40"/>
  <c r="I10300" i="40"/>
  <c r="J10299" i="40"/>
  <c r="I10299" i="40"/>
  <c r="J10298" i="40"/>
  <c r="I10298" i="40"/>
  <c r="J10297" i="40"/>
  <c r="I10297" i="40"/>
  <c r="J10296" i="40"/>
  <c r="I10296" i="40"/>
  <c r="J10295" i="40"/>
  <c r="I10295" i="40"/>
  <c r="J10294" i="40"/>
  <c r="I10294" i="40"/>
  <c r="J10293" i="40"/>
  <c r="I10293" i="40"/>
  <c r="J10292" i="40"/>
  <c r="I10292" i="40"/>
  <c r="J10291" i="40"/>
  <c r="I10291" i="40"/>
  <c r="J10290" i="40"/>
  <c r="I10290" i="40"/>
  <c r="J10289" i="40"/>
  <c r="I10289" i="40"/>
  <c r="J10288" i="40"/>
  <c r="I10288" i="40"/>
  <c r="J10287" i="40"/>
  <c r="I10287" i="40"/>
  <c r="J10286" i="40"/>
  <c r="I10286" i="40"/>
  <c r="J10285" i="40"/>
  <c r="I10285" i="40"/>
  <c r="J10284" i="40"/>
  <c r="I10284" i="40"/>
  <c r="J10283" i="40"/>
  <c r="I10283" i="40"/>
  <c r="J10282" i="40"/>
  <c r="I10282" i="40"/>
  <c r="J10281" i="40"/>
  <c r="I10281" i="40"/>
  <c r="J10280" i="40"/>
  <c r="I10280" i="40"/>
  <c r="J10279" i="40"/>
  <c r="I10279" i="40"/>
  <c r="J10278" i="40"/>
  <c r="I10278" i="40"/>
  <c r="J10277" i="40"/>
  <c r="I10277" i="40"/>
  <c r="J10276" i="40"/>
  <c r="I10276" i="40"/>
  <c r="J10275" i="40"/>
  <c r="I10275" i="40"/>
  <c r="J10274" i="40"/>
  <c r="I10274" i="40"/>
  <c r="J10273" i="40"/>
  <c r="I10273" i="40"/>
  <c r="J10272" i="40"/>
  <c r="I10272" i="40"/>
  <c r="J10271" i="40"/>
  <c r="I10271" i="40"/>
  <c r="J10270" i="40"/>
  <c r="I10270" i="40"/>
  <c r="J10269" i="40"/>
  <c r="I10269" i="40"/>
  <c r="J10268" i="40"/>
  <c r="I10268" i="40"/>
  <c r="J10267" i="40"/>
  <c r="I10267" i="40"/>
  <c r="J10266" i="40"/>
  <c r="I10266" i="40"/>
  <c r="J10265" i="40"/>
  <c r="I10265" i="40"/>
  <c r="J10264" i="40"/>
  <c r="I10264" i="40"/>
  <c r="J10263" i="40"/>
  <c r="I10263" i="40"/>
  <c r="J10262" i="40"/>
  <c r="I10262" i="40"/>
  <c r="J10261" i="40"/>
  <c r="I10261" i="40"/>
  <c r="J10260" i="40"/>
  <c r="I10260" i="40"/>
  <c r="J10259" i="40"/>
  <c r="I10259" i="40"/>
  <c r="J10258" i="40"/>
  <c r="I10258" i="40"/>
  <c r="J10257" i="40"/>
  <c r="I10257" i="40"/>
  <c r="J10256" i="40"/>
  <c r="I10256" i="40"/>
  <c r="J10255" i="40"/>
  <c r="I10255" i="40"/>
  <c r="J10254" i="40"/>
  <c r="I10254" i="40"/>
  <c r="J10253" i="40"/>
  <c r="I10253" i="40"/>
  <c r="J10252" i="40"/>
  <c r="I10252" i="40"/>
  <c r="J10251" i="40"/>
  <c r="I10251" i="40"/>
  <c r="J10250" i="40"/>
  <c r="I10250" i="40"/>
  <c r="J10249" i="40"/>
  <c r="I10249" i="40"/>
  <c r="J10248" i="40"/>
  <c r="I10248" i="40"/>
  <c r="J10247" i="40"/>
  <c r="I10247" i="40"/>
  <c r="J10246" i="40"/>
  <c r="I10246" i="40"/>
  <c r="J10245" i="40"/>
  <c r="I10245" i="40"/>
  <c r="J10244" i="40"/>
  <c r="I10244" i="40"/>
  <c r="J10243" i="40"/>
  <c r="I10243" i="40"/>
  <c r="J10242" i="40"/>
  <c r="I10242" i="40"/>
  <c r="J10241" i="40"/>
  <c r="I10241" i="40"/>
  <c r="J10240" i="40"/>
  <c r="I10240" i="40"/>
  <c r="J10239" i="40"/>
  <c r="I10239" i="40"/>
  <c r="J10238" i="40"/>
  <c r="I10238" i="40"/>
  <c r="J10237" i="40"/>
  <c r="I10237" i="40"/>
  <c r="J10236" i="40"/>
  <c r="I10236" i="40"/>
  <c r="J10235" i="40"/>
  <c r="I10235" i="40"/>
  <c r="J10234" i="40"/>
  <c r="I10234" i="40"/>
  <c r="J10233" i="40"/>
  <c r="I10233" i="40"/>
  <c r="J10232" i="40"/>
  <c r="I10232" i="40"/>
  <c r="J10231" i="40"/>
  <c r="I10231" i="40"/>
  <c r="J10230" i="40"/>
  <c r="I10230" i="40"/>
  <c r="J10229" i="40"/>
  <c r="I10229" i="40"/>
  <c r="J10228" i="40"/>
  <c r="I10228" i="40"/>
  <c r="J10227" i="40"/>
  <c r="I10227" i="40"/>
  <c r="J10226" i="40"/>
  <c r="I10226" i="40"/>
  <c r="J10225" i="40"/>
  <c r="I10225" i="40"/>
  <c r="J10224" i="40"/>
  <c r="I10224" i="40"/>
  <c r="J10223" i="40"/>
  <c r="I10223" i="40"/>
  <c r="J10222" i="40"/>
  <c r="I10222" i="40"/>
  <c r="J10221" i="40"/>
  <c r="I10221" i="40"/>
  <c r="J10220" i="40"/>
  <c r="I10220" i="40"/>
  <c r="J10219" i="40"/>
  <c r="I10219" i="40"/>
  <c r="J10218" i="40"/>
  <c r="I10218" i="40"/>
  <c r="J10217" i="40"/>
  <c r="I10217" i="40"/>
  <c r="J10216" i="40"/>
  <c r="I10216" i="40"/>
  <c r="J10215" i="40"/>
  <c r="I10215" i="40"/>
  <c r="J10214" i="40"/>
  <c r="I10214" i="40"/>
  <c r="J10213" i="40"/>
  <c r="I10213" i="40"/>
  <c r="J10212" i="40"/>
  <c r="I10212" i="40"/>
  <c r="J10211" i="40"/>
  <c r="I10211" i="40"/>
  <c r="J10210" i="40"/>
  <c r="I10210" i="40"/>
  <c r="J10209" i="40"/>
  <c r="I10209" i="40"/>
  <c r="J10208" i="40"/>
  <c r="I10208" i="40"/>
  <c r="J10207" i="40"/>
  <c r="I10207" i="40"/>
  <c r="J10206" i="40"/>
  <c r="I10206" i="40"/>
  <c r="J10205" i="40"/>
  <c r="I10205" i="40"/>
  <c r="J10204" i="40"/>
  <c r="I10204" i="40"/>
  <c r="J10203" i="40"/>
  <c r="I10203" i="40"/>
  <c r="J10202" i="40"/>
  <c r="I10202" i="40"/>
  <c r="J10201" i="40"/>
  <c r="I10201" i="40"/>
  <c r="J10200" i="40"/>
  <c r="I10200" i="40"/>
  <c r="J10199" i="40"/>
  <c r="I10199" i="40"/>
  <c r="J10198" i="40"/>
  <c r="I10198" i="40"/>
  <c r="J10197" i="40"/>
  <c r="I10197" i="40"/>
  <c r="J10196" i="40"/>
  <c r="I10196" i="40"/>
  <c r="J10195" i="40"/>
  <c r="I10195" i="40"/>
  <c r="J10194" i="40"/>
  <c r="I10194" i="40"/>
  <c r="J10193" i="40"/>
  <c r="I10193" i="40"/>
  <c r="J10192" i="40"/>
  <c r="I10192" i="40"/>
  <c r="J10191" i="40"/>
  <c r="I10191" i="40"/>
  <c r="J10190" i="40"/>
  <c r="I10190" i="40"/>
  <c r="J10189" i="40"/>
  <c r="I10189" i="40"/>
  <c r="J10188" i="40"/>
  <c r="I10188" i="40"/>
  <c r="J10187" i="40"/>
  <c r="I10187" i="40"/>
  <c r="J10186" i="40"/>
  <c r="I10186" i="40"/>
  <c r="J10185" i="40"/>
  <c r="I10185" i="40"/>
  <c r="J10184" i="40"/>
  <c r="I10184" i="40"/>
  <c r="J10183" i="40"/>
  <c r="I10183" i="40"/>
  <c r="J10182" i="40"/>
  <c r="I10182" i="40"/>
  <c r="J10181" i="40"/>
  <c r="I10181" i="40"/>
  <c r="J10180" i="40"/>
  <c r="I10180" i="40"/>
  <c r="J10179" i="40"/>
  <c r="I10179" i="40"/>
  <c r="J10178" i="40"/>
  <c r="I10178" i="40"/>
  <c r="J10177" i="40"/>
  <c r="I10177" i="40"/>
  <c r="J10176" i="40"/>
  <c r="I10176" i="40"/>
  <c r="J10175" i="40"/>
  <c r="I10175" i="40"/>
  <c r="J10174" i="40"/>
  <c r="I10174" i="40"/>
  <c r="J10173" i="40"/>
  <c r="I10173" i="40"/>
  <c r="J10172" i="40"/>
  <c r="I10172" i="40"/>
  <c r="J10171" i="40"/>
  <c r="I10171" i="40"/>
  <c r="J10170" i="40"/>
  <c r="I10170" i="40"/>
  <c r="J10169" i="40"/>
  <c r="I10169" i="40"/>
  <c r="J10168" i="40"/>
  <c r="I10168" i="40"/>
  <c r="J10167" i="40"/>
  <c r="I10167" i="40"/>
  <c r="J10166" i="40"/>
  <c r="I10166" i="40"/>
  <c r="J10165" i="40"/>
  <c r="I10165" i="40"/>
  <c r="J10164" i="40"/>
  <c r="I10164" i="40"/>
  <c r="J10163" i="40"/>
  <c r="I10163" i="40"/>
  <c r="J10162" i="40"/>
  <c r="I10162" i="40"/>
  <c r="J10161" i="40"/>
  <c r="I10161" i="40"/>
  <c r="J10160" i="40"/>
  <c r="I10160" i="40"/>
  <c r="J10159" i="40"/>
  <c r="I10159" i="40"/>
  <c r="J10158" i="40"/>
  <c r="I10158" i="40"/>
  <c r="J10157" i="40"/>
  <c r="I10157" i="40"/>
  <c r="J10156" i="40"/>
  <c r="I10156" i="40"/>
  <c r="J10155" i="40"/>
  <c r="I10155" i="40"/>
  <c r="J10154" i="40"/>
  <c r="I10154" i="40"/>
  <c r="J10153" i="40"/>
  <c r="I10153" i="40"/>
  <c r="J10152" i="40"/>
  <c r="I10152" i="40"/>
  <c r="J10151" i="40"/>
  <c r="I10151" i="40"/>
  <c r="J10150" i="40"/>
  <c r="I10150" i="40"/>
  <c r="J10149" i="40"/>
  <c r="I10149" i="40"/>
  <c r="J10148" i="40"/>
  <c r="I10148" i="40"/>
  <c r="J10147" i="40"/>
  <c r="I10147" i="40"/>
  <c r="J10146" i="40"/>
  <c r="I10146" i="40"/>
  <c r="J10145" i="40"/>
  <c r="I10145" i="40"/>
  <c r="J10144" i="40"/>
  <c r="I10144" i="40"/>
  <c r="J10143" i="40"/>
  <c r="I10143" i="40"/>
  <c r="J10142" i="40"/>
  <c r="I10142" i="40"/>
  <c r="J10141" i="40"/>
  <c r="I10141" i="40"/>
  <c r="J10140" i="40"/>
  <c r="I10140" i="40"/>
  <c r="J10139" i="40"/>
  <c r="I10139" i="40"/>
  <c r="J10138" i="40"/>
  <c r="I10138" i="40"/>
  <c r="J10137" i="40"/>
  <c r="I10137" i="40"/>
  <c r="J10136" i="40"/>
  <c r="I10136" i="40"/>
  <c r="J10135" i="40"/>
  <c r="I10135" i="40"/>
  <c r="J10134" i="40"/>
  <c r="I10134" i="40"/>
  <c r="J10133" i="40"/>
  <c r="I10133" i="40"/>
  <c r="J10132" i="40"/>
  <c r="I10132" i="40"/>
  <c r="J10131" i="40"/>
  <c r="I10131" i="40"/>
  <c r="J10130" i="40"/>
  <c r="I10130" i="40"/>
  <c r="J10129" i="40"/>
  <c r="I10129" i="40"/>
  <c r="J10128" i="40"/>
  <c r="I10128" i="40"/>
  <c r="J10127" i="40"/>
  <c r="I10127" i="40"/>
  <c r="J10126" i="40"/>
  <c r="I10126" i="40"/>
  <c r="J10125" i="40"/>
  <c r="I10125" i="40"/>
  <c r="J10124" i="40"/>
  <c r="I10124" i="40"/>
  <c r="J10123" i="40"/>
  <c r="I10123" i="40"/>
  <c r="J10122" i="40"/>
  <c r="I10122" i="40"/>
  <c r="J10121" i="40"/>
  <c r="I10121" i="40"/>
  <c r="J10120" i="40"/>
  <c r="I10120" i="40"/>
  <c r="J10119" i="40"/>
  <c r="I10119" i="40"/>
  <c r="J10118" i="40"/>
  <c r="I10118" i="40"/>
  <c r="J10117" i="40"/>
  <c r="I10117" i="40"/>
  <c r="J10116" i="40"/>
  <c r="I10116" i="40"/>
  <c r="J10115" i="40"/>
  <c r="I10115" i="40"/>
  <c r="J10114" i="40"/>
  <c r="I10114" i="40"/>
  <c r="J10113" i="40"/>
  <c r="I10113" i="40"/>
  <c r="J10112" i="40"/>
  <c r="I10112" i="40"/>
  <c r="J10111" i="40"/>
  <c r="I10111" i="40"/>
  <c r="J10110" i="40"/>
  <c r="I10110" i="40"/>
  <c r="J10109" i="40"/>
  <c r="I10109" i="40"/>
  <c r="J10108" i="40"/>
  <c r="I10108" i="40"/>
  <c r="J10107" i="40"/>
  <c r="I10107" i="40"/>
  <c r="J10106" i="40"/>
  <c r="I10106" i="40"/>
  <c r="J10105" i="40"/>
  <c r="I10105" i="40"/>
  <c r="J10104" i="40"/>
  <c r="I10104" i="40"/>
  <c r="J10103" i="40"/>
  <c r="I10103" i="40"/>
  <c r="J10102" i="40"/>
  <c r="I10102" i="40"/>
  <c r="J10101" i="40"/>
  <c r="I10101" i="40"/>
  <c r="J10100" i="40"/>
  <c r="I10100" i="40"/>
  <c r="J10099" i="40"/>
  <c r="I10099" i="40"/>
  <c r="J10098" i="40"/>
  <c r="I10098" i="40"/>
  <c r="J10097" i="40"/>
  <c r="I10097" i="40"/>
  <c r="J10096" i="40"/>
  <c r="I10096" i="40"/>
  <c r="J10095" i="40"/>
  <c r="I10095" i="40"/>
  <c r="J10094" i="40"/>
  <c r="I10094" i="40"/>
  <c r="J10093" i="40"/>
  <c r="I10093" i="40"/>
  <c r="J10092" i="40"/>
  <c r="I10092" i="40"/>
  <c r="J10091" i="40"/>
  <c r="I10091" i="40"/>
  <c r="J10090" i="40"/>
  <c r="I10090" i="40"/>
  <c r="J10089" i="40"/>
  <c r="I10089" i="40"/>
  <c r="J10088" i="40"/>
  <c r="I10088" i="40"/>
  <c r="J10087" i="40"/>
  <c r="I10087" i="40"/>
  <c r="J10086" i="40"/>
  <c r="I10086" i="40"/>
  <c r="J10085" i="40"/>
  <c r="I10085" i="40"/>
  <c r="J10084" i="40"/>
  <c r="I10084" i="40"/>
  <c r="J10083" i="40"/>
  <c r="I10083" i="40"/>
  <c r="J10082" i="40"/>
  <c r="I10082" i="40"/>
  <c r="J10081" i="40"/>
  <c r="I10081" i="40"/>
  <c r="J10080" i="40"/>
  <c r="I10080" i="40"/>
  <c r="J10079" i="40"/>
  <c r="I10079" i="40"/>
  <c r="J10078" i="40"/>
  <c r="I10078" i="40"/>
  <c r="J10077" i="40"/>
  <c r="I10077" i="40"/>
  <c r="J10076" i="40"/>
  <c r="I10076" i="40"/>
  <c r="J10075" i="40"/>
  <c r="I10075" i="40"/>
  <c r="J10074" i="40"/>
  <c r="I10074" i="40"/>
  <c r="J10073" i="40"/>
  <c r="I10073" i="40"/>
  <c r="J10072" i="40"/>
  <c r="I10072" i="40"/>
  <c r="J10071" i="40"/>
  <c r="I10071" i="40"/>
  <c r="J10070" i="40"/>
  <c r="I10070" i="40"/>
  <c r="J10069" i="40"/>
  <c r="I10069" i="40"/>
  <c r="J10068" i="40"/>
  <c r="I10068" i="40"/>
  <c r="J10067" i="40"/>
  <c r="I10067" i="40"/>
  <c r="J10066" i="40"/>
  <c r="I10066" i="40"/>
  <c r="J10065" i="40"/>
  <c r="I10065" i="40"/>
  <c r="J10064" i="40"/>
  <c r="I10064" i="40"/>
  <c r="J10063" i="40"/>
  <c r="I10063" i="40"/>
  <c r="J10062" i="40"/>
  <c r="I10062" i="40"/>
  <c r="J10061" i="40"/>
  <c r="I10061" i="40"/>
  <c r="J10060" i="40"/>
  <c r="I10060" i="40"/>
  <c r="J10059" i="40"/>
  <c r="I10059" i="40"/>
  <c r="J10058" i="40"/>
  <c r="I10058" i="40"/>
  <c r="J10057" i="40"/>
  <c r="I10057" i="40"/>
  <c r="J10056" i="40"/>
  <c r="I10056" i="40"/>
  <c r="J10055" i="40"/>
  <c r="I10055" i="40"/>
  <c r="J10054" i="40"/>
  <c r="I10054" i="40"/>
  <c r="J10053" i="40"/>
  <c r="I10053" i="40"/>
  <c r="J10052" i="40"/>
  <c r="I10052" i="40"/>
  <c r="J10051" i="40"/>
  <c r="I10051" i="40"/>
  <c r="J10050" i="40"/>
  <c r="I10050" i="40"/>
  <c r="J10049" i="40"/>
  <c r="I10049" i="40"/>
  <c r="J10048" i="40"/>
  <c r="I10048" i="40"/>
  <c r="J10047" i="40"/>
  <c r="I10047" i="40"/>
  <c r="J10046" i="40"/>
  <c r="I10046" i="40"/>
  <c r="J10045" i="40"/>
  <c r="I10045" i="40"/>
  <c r="J10044" i="40"/>
  <c r="I10044" i="40"/>
  <c r="J10043" i="40"/>
  <c r="I10043" i="40"/>
  <c r="J10042" i="40"/>
  <c r="I10042" i="40"/>
  <c r="J10041" i="40"/>
  <c r="I10041" i="40"/>
  <c r="J10040" i="40"/>
  <c r="I10040" i="40"/>
  <c r="J10039" i="40"/>
  <c r="I10039" i="40"/>
  <c r="J10038" i="40"/>
  <c r="I10038" i="40"/>
  <c r="J10037" i="40"/>
  <c r="I10037" i="40"/>
  <c r="J10036" i="40"/>
  <c r="I10036" i="40"/>
  <c r="J10035" i="40"/>
  <c r="I10035" i="40"/>
  <c r="J10034" i="40"/>
  <c r="I10034" i="40"/>
  <c r="J10033" i="40"/>
  <c r="I10033" i="40"/>
  <c r="J10032" i="40"/>
  <c r="I10032" i="40"/>
  <c r="J10031" i="40"/>
  <c r="I10031" i="40"/>
  <c r="J10030" i="40"/>
  <c r="I10030" i="40"/>
  <c r="J10029" i="40"/>
  <c r="I10029" i="40"/>
  <c r="J10028" i="40"/>
  <c r="I10028" i="40"/>
  <c r="J10027" i="40"/>
  <c r="I10027" i="40"/>
  <c r="J10026" i="40"/>
  <c r="I10026" i="40"/>
  <c r="J10025" i="40"/>
  <c r="I10025" i="40"/>
  <c r="J10024" i="40"/>
  <c r="I10024" i="40"/>
  <c r="J10023" i="40"/>
  <c r="I10023" i="40"/>
  <c r="J10022" i="40"/>
  <c r="I10022" i="40"/>
  <c r="J10021" i="40"/>
  <c r="I10021" i="40"/>
  <c r="J10020" i="40"/>
  <c r="I10020" i="40"/>
  <c r="J10019" i="40"/>
  <c r="I10019" i="40"/>
  <c r="J10018" i="40"/>
  <c r="I10018" i="40"/>
  <c r="J10017" i="40"/>
  <c r="I10017" i="40"/>
  <c r="J10016" i="40"/>
  <c r="I10016" i="40"/>
  <c r="J10015" i="40"/>
  <c r="I10015" i="40"/>
  <c r="J10014" i="40"/>
  <c r="I10014" i="40"/>
  <c r="J10013" i="40"/>
  <c r="I10013" i="40"/>
  <c r="J10012" i="40"/>
  <c r="I10012" i="40"/>
  <c r="J10011" i="40"/>
  <c r="I10011" i="40"/>
  <c r="J10010" i="40"/>
  <c r="I10010" i="40"/>
  <c r="J10009" i="40"/>
  <c r="I10009" i="40"/>
  <c r="J10008" i="40"/>
  <c r="I10008" i="40"/>
  <c r="J10007" i="40"/>
  <c r="I10007" i="40"/>
  <c r="J10006" i="40"/>
  <c r="I10006" i="40"/>
  <c r="J10005" i="40"/>
  <c r="I10005" i="40"/>
  <c r="J10004" i="40"/>
  <c r="I10004" i="40"/>
  <c r="J10003" i="40"/>
  <c r="I10003" i="40"/>
  <c r="J10002" i="40"/>
  <c r="I10002" i="40"/>
  <c r="J10001" i="40"/>
  <c r="I10001" i="40"/>
  <c r="J10000" i="40"/>
  <c r="I10000" i="40"/>
  <c r="J9999" i="40"/>
  <c r="I9999" i="40"/>
  <c r="J9998" i="40"/>
  <c r="I9998" i="40"/>
  <c r="J9997" i="40"/>
  <c r="I9997" i="40"/>
  <c r="J9996" i="40"/>
  <c r="I9996" i="40"/>
  <c r="J9995" i="40"/>
  <c r="I9995" i="40"/>
  <c r="J9994" i="40"/>
  <c r="I9994" i="40"/>
  <c r="J9993" i="40"/>
  <c r="I9993" i="40"/>
  <c r="J9992" i="40"/>
  <c r="I9992" i="40"/>
  <c r="J9991" i="40"/>
  <c r="I9991" i="40"/>
  <c r="J9990" i="40"/>
  <c r="I9990" i="40"/>
  <c r="J9989" i="40"/>
  <c r="I9989" i="40"/>
  <c r="J9988" i="40"/>
  <c r="I9988" i="40"/>
  <c r="J9987" i="40"/>
  <c r="I9987" i="40"/>
  <c r="J9986" i="40"/>
  <c r="I9986" i="40"/>
  <c r="J9985" i="40"/>
  <c r="I9985" i="40"/>
  <c r="J9984" i="40"/>
  <c r="I9984" i="40"/>
  <c r="J9983" i="40"/>
  <c r="I9983" i="40"/>
  <c r="J9982" i="40"/>
  <c r="I9982" i="40"/>
  <c r="J9981" i="40"/>
  <c r="I9981" i="40"/>
  <c r="J9980" i="40"/>
  <c r="I9980" i="40"/>
  <c r="J9979" i="40"/>
  <c r="I9979" i="40"/>
  <c r="J9978" i="40"/>
  <c r="I9978" i="40"/>
  <c r="J9977" i="40"/>
  <c r="I9977" i="40"/>
  <c r="J9976" i="40"/>
  <c r="I9976" i="40"/>
  <c r="J9975" i="40"/>
  <c r="I9975" i="40"/>
  <c r="J9974" i="40"/>
  <c r="I9974" i="40"/>
  <c r="J9973" i="40"/>
  <c r="I9973" i="40"/>
  <c r="J9972" i="40"/>
  <c r="I9972" i="40"/>
  <c r="J9971" i="40"/>
  <c r="I9971" i="40"/>
  <c r="J9970" i="40"/>
  <c r="I9970" i="40"/>
  <c r="J9969" i="40"/>
  <c r="I9969" i="40"/>
  <c r="J9968" i="40"/>
  <c r="I9968" i="40"/>
  <c r="J9967" i="40"/>
  <c r="I9967" i="40"/>
  <c r="J9966" i="40"/>
  <c r="I9966" i="40"/>
  <c r="J9965" i="40"/>
  <c r="I9965" i="40"/>
  <c r="J9964" i="40"/>
  <c r="I9964" i="40"/>
  <c r="J9963" i="40"/>
  <c r="I9963" i="40"/>
  <c r="J9962" i="40"/>
  <c r="I9962" i="40"/>
  <c r="J9961" i="40"/>
  <c r="I9961" i="40"/>
  <c r="J9960" i="40"/>
  <c r="I9960" i="40"/>
  <c r="J9959" i="40"/>
  <c r="I9959" i="40"/>
  <c r="J9958" i="40"/>
  <c r="I9958" i="40"/>
  <c r="J9957" i="40"/>
  <c r="I9957" i="40"/>
  <c r="J9956" i="40"/>
  <c r="I9956" i="40"/>
  <c r="J9955" i="40"/>
  <c r="I9955" i="40"/>
  <c r="J9954" i="40"/>
  <c r="I9954" i="40"/>
  <c r="J9953" i="40"/>
  <c r="I9953" i="40"/>
  <c r="J9952" i="40"/>
  <c r="I9952" i="40"/>
  <c r="J9951" i="40"/>
  <c r="I9951" i="40"/>
  <c r="J9950" i="40"/>
  <c r="I9950" i="40"/>
  <c r="J9949" i="40"/>
  <c r="I9949" i="40"/>
  <c r="J9948" i="40"/>
  <c r="I9948" i="40"/>
  <c r="J9947" i="40"/>
  <c r="I9947" i="40"/>
  <c r="J9946" i="40"/>
  <c r="I9946" i="40"/>
  <c r="J9945" i="40"/>
  <c r="I9945" i="40"/>
  <c r="J9944" i="40"/>
  <c r="I9944" i="40"/>
  <c r="J9943" i="40"/>
  <c r="I9943" i="40"/>
  <c r="J9942" i="40"/>
  <c r="I9942" i="40"/>
  <c r="J9941" i="40"/>
  <c r="I9941" i="40"/>
  <c r="J9940" i="40"/>
  <c r="I9940" i="40"/>
  <c r="J9939" i="40"/>
  <c r="I9939" i="40"/>
  <c r="J9938" i="40"/>
  <c r="I9938" i="40"/>
  <c r="J9937" i="40"/>
  <c r="I9937" i="40"/>
  <c r="J9936" i="40"/>
  <c r="I9936" i="40"/>
  <c r="J9935" i="40"/>
  <c r="I9935" i="40"/>
  <c r="J9934" i="40"/>
  <c r="I9934" i="40"/>
  <c r="J9933" i="40"/>
  <c r="I9933" i="40"/>
  <c r="J9932" i="40"/>
  <c r="I9932" i="40"/>
  <c r="J9931" i="40"/>
  <c r="I9931" i="40"/>
  <c r="J9930" i="40"/>
  <c r="I9930" i="40"/>
  <c r="J9929" i="40"/>
  <c r="I9929" i="40"/>
  <c r="J9928" i="40"/>
  <c r="I9928" i="40"/>
  <c r="J9927" i="40"/>
  <c r="I9927" i="40"/>
  <c r="J9926" i="40"/>
  <c r="I9926" i="40"/>
  <c r="J9925" i="40"/>
  <c r="I9925" i="40"/>
  <c r="J9924" i="40"/>
  <c r="I9924" i="40"/>
  <c r="J9923" i="40"/>
  <c r="I9923" i="40"/>
  <c r="J9922" i="40"/>
  <c r="I9922" i="40"/>
  <c r="J9921" i="40"/>
  <c r="I9921" i="40"/>
  <c r="J9920" i="40"/>
  <c r="I9920" i="40"/>
  <c r="J9919" i="40"/>
  <c r="I9919" i="40"/>
  <c r="J9918" i="40"/>
  <c r="I9918" i="40"/>
  <c r="J9917" i="40"/>
  <c r="I9917" i="40"/>
  <c r="J9916" i="40"/>
  <c r="I9916" i="40"/>
  <c r="J9915" i="40"/>
  <c r="I9915" i="40"/>
  <c r="J9914" i="40"/>
  <c r="I9914" i="40"/>
  <c r="J9913" i="40"/>
  <c r="I9913" i="40"/>
  <c r="J9912" i="40"/>
  <c r="I9912" i="40"/>
  <c r="J9911" i="40"/>
  <c r="I9911" i="40"/>
  <c r="J9910" i="40"/>
  <c r="I9910" i="40"/>
  <c r="J9909" i="40"/>
  <c r="I9909" i="40"/>
  <c r="J9908" i="40"/>
  <c r="I9908" i="40"/>
  <c r="J9907" i="40"/>
  <c r="I9907" i="40"/>
  <c r="J9906" i="40"/>
  <c r="I9906" i="40"/>
  <c r="J9905" i="40"/>
  <c r="I9905" i="40"/>
  <c r="J9904" i="40"/>
  <c r="I9904" i="40"/>
  <c r="J9903" i="40"/>
  <c r="I9903" i="40"/>
  <c r="J9902" i="40"/>
  <c r="I9902" i="40"/>
  <c r="J9901" i="40"/>
  <c r="I9901" i="40"/>
  <c r="J9900" i="40"/>
  <c r="I9900" i="40"/>
  <c r="J9899" i="40"/>
  <c r="I9899" i="40"/>
  <c r="J9898" i="40"/>
  <c r="I9898" i="40"/>
  <c r="J9897" i="40"/>
  <c r="I9897" i="40"/>
  <c r="J9896" i="40"/>
  <c r="I9896" i="40"/>
  <c r="J9895" i="40"/>
  <c r="I9895" i="40"/>
  <c r="J9894" i="40"/>
  <c r="I9894" i="40"/>
  <c r="J9893" i="40"/>
  <c r="I9893" i="40"/>
  <c r="J9892" i="40"/>
  <c r="I9892" i="40"/>
  <c r="J9891" i="40"/>
  <c r="I9891" i="40"/>
  <c r="J9890" i="40"/>
  <c r="I9890" i="40"/>
  <c r="J9889" i="40"/>
  <c r="I9889" i="40"/>
  <c r="J9888" i="40"/>
  <c r="I9888" i="40"/>
  <c r="J9887" i="40"/>
  <c r="I9887" i="40"/>
  <c r="J9886" i="40"/>
  <c r="I9886" i="40"/>
  <c r="J9885" i="40"/>
  <c r="I9885" i="40"/>
  <c r="J9884" i="40"/>
  <c r="I9884" i="40"/>
  <c r="J9883" i="40"/>
  <c r="I9883" i="40"/>
  <c r="J9882" i="40"/>
  <c r="I9882" i="40"/>
  <c r="J9881" i="40"/>
  <c r="I9881" i="40"/>
  <c r="J9880" i="40"/>
  <c r="I9880" i="40"/>
  <c r="J9879" i="40"/>
  <c r="I9879" i="40"/>
  <c r="J9878" i="40"/>
  <c r="I9878" i="40"/>
  <c r="J9877" i="40"/>
  <c r="I9877" i="40"/>
  <c r="J9876" i="40"/>
  <c r="I9876" i="40"/>
  <c r="J9875" i="40"/>
  <c r="I9875" i="40"/>
  <c r="J9874" i="40"/>
  <c r="I9874" i="40"/>
  <c r="J9873" i="40"/>
  <c r="I9873" i="40"/>
  <c r="J9872" i="40"/>
  <c r="I9872" i="40"/>
  <c r="J9871" i="40"/>
  <c r="I9871" i="40"/>
  <c r="J9870" i="40"/>
  <c r="I9870" i="40"/>
  <c r="J9869" i="40"/>
  <c r="I9869" i="40"/>
  <c r="J9868" i="40"/>
  <c r="I9868" i="40"/>
  <c r="J9867" i="40"/>
  <c r="I9867" i="40"/>
  <c r="J9866" i="40"/>
  <c r="I9866" i="40"/>
  <c r="J9865" i="40"/>
  <c r="I9865" i="40"/>
  <c r="J9864" i="40"/>
  <c r="I9864" i="40"/>
  <c r="J9863" i="40"/>
  <c r="I9863" i="40"/>
  <c r="J9862" i="40"/>
  <c r="I9862" i="40"/>
  <c r="J9861" i="40"/>
  <c r="I9861" i="40"/>
  <c r="J9860" i="40"/>
  <c r="I9860" i="40"/>
  <c r="J9859" i="40"/>
  <c r="I9859" i="40"/>
  <c r="J9858" i="40"/>
  <c r="I9858" i="40"/>
  <c r="J9857" i="40"/>
  <c r="I9857" i="40"/>
  <c r="J9856" i="40"/>
  <c r="I9856" i="40"/>
  <c r="J9855" i="40"/>
  <c r="I9855" i="40"/>
  <c r="J9854" i="40"/>
  <c r="I9854" i="40"/>
  <c r="J9853" i="40"/>
  <c r="I9853" i="40"/>
  <c r="J9852" i="40"/>
  <c r="I9852" i="40"/>
  <c r="J9851" i="40"/>
  <c r="I9851" i="40"/>
  <c r="J9850" i="40"/>
  <c r="I9850" i="40"/>
  <c r="J9849" i="40"/>
  <c r="I9849" i="40"/>
  <c r="J9848" i="40"/>
  <c r="I9848" i="40"/>
  <c r="J9847" i="40"/>
  <c r="I9847" i="40"/>
  <c r="J9846" i="40"/>
  <c r="I9846" i="40"/>
  <c r="J9845" i="40"/>
  <c r="I9845" i="40"/>
  <c r="J9844" i="40"/>
  <c r="I9844" i="40"/>
  <c r="J9843" i="40"/>
  <c r="I9843" i="40"/>
  <c r="J9842" i="40"/>
  <c r="I9842" i="40"/>
  <c r="J9841" i="40"/>
  <c r="I9841" i="40"/>
  <c r="J9840" i="40"/>
  <c r="I9840" i="40"/>
  <c r="J9839" i="40"/>
  <c r="I9839" i="40"/>
  <c r="J9838" i="40"/>
  <c r="I9838" i="40"/>
  <c r="J9837" i="40"/>
  <c r="I9837" i="40"/>
  <c r="J9836" i="40"/>
  <c r="I9836" i="40"/>
  <c r="J9835" i="40"/>
  <c r="I9835" i="40"/>
  <c r="J9834" i="40"/>
  <c r="I9834" i="40"/>
  <c r="J9833" i="40"/>
  <c r="I9833" i="40"/>
  <c r="J9832" i="40"/>
  <c r="I9832" i="40"/>
  <c r="J9831" i="40"/>
  <c r="I9831" i="40"/>
  <c r="J9830" i="40"/>
  <c r="I9830" i="40"/>
  <c r="J9829" i="40"/>
  <c r="I9829" i="40"/>
  <c r="J9828" i="40"/>
  <c r="I9828" i="40"/>
  <c r="J9827" i="40"/>
  <c r="I9827" i="40"/>
  <c r="J9826" i="40"/>
  <c r="I9826" i="40"/>
  <c r="J9825" i="40"/>
  <c r="I9825" i="40"/>
  <c r="J9824" i="40"/>
  <c r="I9824" i="40"/>
  <c r="J9823" i="40"/>
  <c r="I9823" i="40"/>
  <c r="J9822" i="40"/>
  <c r="I9822" i="40"/>
  <c r="J9821" i="40"/>
  <c r="I9821" i="40"/>
  <c r="J9820" i="40"/>
  <c r="I9820" i="40"/>
  <c r="J9819" i="40"/>
  <c r="I9819" i="40"/>
  <c r="J9818" i="40"/>
  <c r="I9818" i="40"/>
  <c r="J9817" i="40"/>
  <c r="I9817" i="40"/>
  <c r="J9816" i="40"/>
  <c r="I9816" i="40"/>
  <c r="J9815" i="40"/>
  <c r="I9815" i="40"/>
  <c r="J9814" i="40"/>
  <c r="I9814" i="40"/>
  <c r="J9813" i="40"/>
  <c r="I9813" i="40"/>
  <c r="J9812" i="40"/>
  <c r="I9812" i="40"/>
  <c r="J9811" i="40"/>
  <c r="I9811" i="40"/>
  <c r="J9810" i="40"/>
  <c r="I9810" i="40"/>
  <c r="J9809" i="40"/>
  <c r="I9809" i="40"/>
  <c r="J9808" i="40"/>
  <c r="I9808" i="40"/>
  <c r="J9807" i="40"/>
  <c r="I9807" i="40"/>
  <c r="J9806" i="40"/>
  <c r="I9806" i="40"/>
  <c r="J9805" i="40"/>
  <c r="I9805" i="40"/>
  <c r="J9804" i="40"/>
  <c r="I9804" i="40"/>
  <c r="J9803" i="40"/>
  <c r="I9803" i="40"/>
  <c r="J9802" i="40"/>
  <c r="I9802" i="40"/>
  <c r="J9801" i="40"/>
  <c r="I9801" i="40"/>
  <c r="J9800" i="40"/>
  <c r="I9800" i="40"/>
  <c r="J9799" i="40"/>
  <c r="I9799" i="40"/>
  <c r="J9798" i="40"/>
  <c r="I9798" i="40"/>
  <c r="J9797" i="40"/>
  <c r="I9797" i="40"/>
  <c r="J9796" i="40"/>
  <c r="I9796" i="40"/>
  <c r="J9795" i="40"/>
  <c r="I9795" i="40"/>
  <c r="J9794" i="40"/>
  <c r="I9794" i="40"/>
  <c r="J9793" i="40"/>
  <c r="I9793" i="40"/>
  <c r="J9792" i="40"/>
  <c r="I9792" i="40"/>
  <c r="J9791" i="40"/>
  <c r="I9791" i="40"/>
  <c r="J9790" i="40"/>
  <c r="I9790" i="40"/>
  <c r="J9789" i="40"/>
  <c r="I9789" i="40"/>
  <c r="J9788" i="40"/>
  <c r="I9788" i="40"/>
  <c r="J9787" i="40"/>
  <c r="I9787" i="40"/>
  <c r="J9786" i="40"/>
  <c r="I9786" i="40"/>
  <c r="J9785" i="40"/>
  <c r="I9785" i="40"/>
  <c r="J9784" i="40"/>
  <c r="I9784" i="40"/>
  <c r="J9783" i="40"/>
  <c r="I9783" i="40"/>
  <c r="J9782" i="40"/>
  <c r="I9782" i="40"/>
  <c r="J9781" i="40"/>
  <c r="I9781" i="40"/>
  <c r="J9780" i="40"/>
  <c r="I9780" i="40"/>
  <c r="J9779" i="40"/>
  <c r="I9779" i="40"/>
  <c r="J9778" i="40"/>
  <c r="I9778" i="40"/>
  <c r="J9777" i="40"/>
  <c r="I9777" i="40"/>
  <c r="J9776" i="40"/>
  <c r="I9776" i="40"/>
  <c r="J9775" i="40"/>
  <c r="I9775" i="40"/>
  <c r="J9774" i="40"/>
  <c r="I9774" i="40"/>
  <c r="J9773" i="40"/>
  <c r="I9773" i="40"/>
  <c r="J9772" i="40"/>
  <c r="I9772" i="40"/>
  <c r="J9771" i="40"/>
  <c r="I9771" i="40"/>
  <c r="J9770" i="40"/>
  <c r="I9770" i="40"/>
  <c r="J9769" i="40"/>
  <c r="I9769" i="40"/>
  <c r="J9768" i="40"/>
  <c r="I9768" i="40"/>
  <c r="J9767" i="40"/>
  <c r="I9767" i="40"/>
  <c r="J9766" i="40"/>
  <c r="I9766" i="40"/>
  <c r="J9765" i="40"/>
  <c r="I9765" i="40"/>
  <c r="J9764" i="40"/>
  <c r="I9764" i="40"/>
  <c r="J9763" i="40"/>
  <c r="I9763" i="40"/>
  <c r="J9762" i="40"/>
  <c r="I9762" i="40"/>
  <c r="J9761" i="40"/>
  <c r="I9761" i="40"/>
  <c r="J9760" i="40"/>
  <c r="I9760" i="40"/>
  <c r="J9759" i="40"/>
  <c r="I9759" i="40"/>
  <c r="J9758" i="40"/>
  <c r="I9758" i="40"/>
  <c r="J9757" i="40"/>
  <c r="I9757" i="40"/>
  <c r="J9756" i="40"/>
  <c r="I9756" i="40"/>
  <c r="J9755" i="40"/>
  <c r="I9755" i="40"/>
  <c r="J9754" i="40"/>
  <c r="I9754" i="40"/>
  <c r="J9753" i="40"/>
  <c r="I9753" i="40"/>
  <c r="J9752" i="40"/>
  <c r="I9752" i="40"/>
  <c r="J9751" i="40"/>
  <c r="I9751" i="40"/>
  <c r="J9750" i="40"/>
  <c r="I9750" i="40"/>
  <c r="J9749" i="40"/>
  <c r="I9749" i="40"/>
  <c r="J9748" i="40"/>
  <c r="I9748" i="40"/>
  <c r="J9747" i="40"/>
  <c r="I9747" i="40"/>
  <c r="J9746" i="40"/>
  <c r="I9746" i="40"/>
  <c r="J9745" i="40"/>
  <c r="I9745" i="40"/>
  <c r="J9744" i="40"/>
  <c r="I9744" i="40"/>
  <c r="J9743" i="40"/>
  <c r="I9743" i="40"/>
  <c r="J9742" i="40"/>
  <c r="I9742" i="40"/>
  <c r="J9741" i="40"/>
  <c r="I9741" i="40"/>
  <c r="J9740" i="40"/>
  <c r="I9740" i="40"/>
  <c r="J9739" i="40"/>
  <c r="I9739" i="40"/>
  <c r="J9738" i="40"/>
  <c r="I9738" i="40"/>
  <c r="J9737" i="40"/>
  <c r="I9737" i="40"/>
  <c r="J9736" i="40"/>
  <c r="I9736" i="40"/>
  <c r="J9735" i="40"/>
  <c r="I9735" i="40"/>
  <c r="J9734" i="40"/>
  <c r="I9734" i="40"/>
  <c r="J9733" i="40"/>
  <c r="I9733" i="40"/>
  <c r="J9732" i="40"/>
  <c r="I9732" i="40"/>
  <c r="J9731" i="40"/>
  <c r="I9731" i="40"/>
  <c r="J9730" i="40"/>
  <c r="I9730" i="40"/>
  <c r="J9729" i="40"/>
  <c r="I9729" i="40"/>
  <c r="J9728" i="40"/>
  <c r="I9728" i="40"/>
  <c r="J9727" i="40"/>
  <c r="I9727" i="40"/>
  <c r="J9726" i="40"/>
  <c r="I9726" i="40"/>
  <c r="J9725" i="40"/>
  <c r="I9725" i="40"/>
  <c r="J9724" i="40"/>
  <c r="I9724" i="40"/>
  <c r="J9723" i="40"/>
  <c r="I9723" i="40"/>
  <c r="J9722" i="40"/>
  <c r="I9722" i="40"/>
  <c r="J9721" i="40"/>
  <c r="I9721" i="40"/>
  <c r="J9720" i="40"/>
  <c r="I9720" i="40"/>
  <c r="J9719" i="40"/>
  <c r="I9719" i="40"/>
  <c r="J9718" i="40"/>
  <c r="I9718" i="40"/>
  <c r="J9717" i="40"/>
  <c r="I9717" i="40"/>
  <c r="J9716" i="40"/>
  <c r="I9716" i="40"/>
  <c r="J9715" i="40"/>
  <c r="I9715" i="40"/>
  <c r="J9714" i="40"/>
  <c r="I9714" i="40"/>
  <c r="J9713" i="40"/>
  <c r="I9713" i="40"/>
  <c r="J9712" i="40"/>
  <c r="I9712" i="40"/>
  <c r="J9711" i="40"/>
  <c r="I9711" i="40"/>
  <c r="J9710" i="40"/>
  <c r="I9710" i="40"/>
  <c r="J9709" i="40"/>
  <c r="I9709" i="40"/>
  <c r="J9708" i="40"/>
  <c r="I9708" i="40"/>
  <c r="J9707" i="40"/>
  <c r="I9707" i="40"/>
  <c r="J9706" i="40"/>
  <c r="I9706" i="40"/>
  <c r="J9705" i="40"/>
  <c r="I9705" i="40"/>
  <c r="J9704" i="40"/>
  <c r="I9704" i="40"/>
  <c r="J9703" i="40"/>
  <c r="I9703" i="40"/>
  <c r="J9702" i="40"/>
  <c r="I9702" i="40"/>
  <c r="J9701" i="40"/>
  <c r="I9701" i="40"/>
  <c r="J9700" i="40"/>
  <c r="I9700" i="40"/>
  <c r="J9699" i="40"/>
  <c r="I9699" i="40"/>
  <c r="J9698" i="40"/>
  <c r="I9698" i="40"/>
  <c r="J9697" i="40"/>
  <c r="I9697" i="40"/>
  <c r="J9696" i="40"/>
  <c r="I9696" i="40"/>
  <c r="J9695" i="40"/>
  <c r="I9695" i="40"/>
  <c r="J9694" i="40"/>
  <c r="I9694" i="40"/>
  <c r="J9693" i="40"/>
  <c r="I9693" i="40"/>
  <c r="J9692" i="40"/>
  <c r="I9692" i="40"/>
  <c r="J9691" i="40"/>
  <c r="I9691" i="40"/>
  <c r="J9690" i="40"/>
  <c r="I9690" i="40"/>
  <c r="J9689" i="40"/>
  <c r="I9689" i="40"/>
  <c r="J9688" i="40"/>
  <c r="I9688" i="40"/>
  <c r="J9687" i="40"/>
  <c r="I9687" i="40"/>
  <c r="J9686" i="40"/>
  <c r="I9686" i="40"/>
  <c r="J9685" i="40"/>
  <c r="I9685" i="40"/>
  <c r="J9684" i="40"/>
  <c r="I9684" i="40"/>
  <c r="J9683" i="40"/>
  <c r="I9683" i="40"/>
  <c r="J9682" i="40"/>
  <c r="I9682" i="40"/>
  <c r="J9681" i="40"/>
  <c r="I9681" i="40"/>
  <c r="J9680" i="40"/>
  <c r="I9680" i="40"/>
  <c r="J9679" i="40"/>
  <c r="I9679" i="40"/>
  <c r="J9678" i="40"/>
  <c r="I9678" i="40"/>
  <c r="J9677" i="40"/>
  <c r="I9677" i="40"/>
  <c r="J9676" i="40"/>
  <c r="I9676" i="40"/>
  <c r="J9675" i="40"/>
  <c r="I9675" i="40"/>
  <c r="J9674" i="40"/>
  <c r="I9674" i="40"/>
  <c r="J9673" i="40"/>
  <c r="I9673" i="40"/>
  <c r="J9672" i="40"/>
  <c r="I9672" i="40"/>
  <c r="J9671" i="40"/>
  <c r="I9671" i="40"/>
  <c r="J9670" i="40"/>
  <c r="I9670" i="40"/>
  <c r="J9669" i="40"/>
  <c r="I9669" i="40"/>
  <c r="J9668" i="40"/>
  <c r="I9668" i="40"/>
  <c r="J9667" i="40"/>
  <c r="I9667" i="40"/>
  <c r="J9666" i="40"/>
  <c r="I9666" i="40"/>
  <c r="J9665" i="40"/>
  <c r="I9665" i="40"/>
  <c r="J9664" i="40"/>
  <c r="I9664" i="40"/>
  <c r="J9663" i="40"/>
  <c r="I9663" i="40"/>
  <c r="J9662" i="40"/>
  <c r="I9662" i="40"/>
  <c r="J9661" i="40"/>
  <c r="I9661" i="40"/>
  <c r="J9660" i="40"/>
  <c r="I9660" i="40"/>
  <c r="J9659" i="40"/>
  <c r="I9659" i="40"/>
  <c r="J9658" i="40"/>
  <c r="I9658" i="40"/>
  <c r="J9657" i="40"/>
  <c r="I9657" i="40"/>
  <c r="J9656" i="40"/>
  <c r="I9656" i="40"/>
  <c r="J9655" i="40"/>
  <c r="I9655" i="40"/>
  <c r="J9654" i="40"/>
  <c r="I9654" i="40"/>
  <c r="J9653" i="40"/>
  <c r="I9653" i="40"/>
  <c r="J9652" i="40"/>
  <c r="I9652" i="40"/>
  <c r="J9651" i="40"/>
  <c r="I9651" i="40"/>
  <c r="J9650" i="40"/>
  <c r="I9650" i="40"/>
  <c r="J9649" i="40"/>
  <c r="I9649" i="40"/>
  <c r="J9648" i="40"/>
  <c r="I9648" i="40"/>
  <c r="J9647" i="40"/>
  <c r="I9647" i="40"/>
  <c r="J9646" i="40"/>
  <c r="I9646" i="40"/>
  <c r="J9645" i="40"/>
  <c r="I9645" i="40"/>
  <c r="J9644" i="40"/>
  <c r="I9644" i="40"/>
  <c r="J9643" i="40"/>
  <c r="I9643" i="40"/>
  <c r="J9642" i="40"/>
  <c r="I9642" i="40"/>
  <c r="J9641" i="40"/>
  <c r="I9641" i="40"/>
  <c r="J9640" i="40"/>
  <c r="I9640" i="40"/>
  <c r="J9639" i="40"/>
  <c r="I9639" i="40"/>
  <c r="J9638" i="40"/>
  <c r="I9638" i="40"/>
  <c r="J9637" i="40"/>
  <c r="I9637" i="40"/>
  <c r="J9636" i="40"/>
  <c r="I9636" i="40"/>
  <c r="J9635" i="40"/>
  <c r="I9635" i="40"/>
  <c r="J9634" i="40"/>
  <c r="I9634" i="40"/>
  <c r="J9633" i="40"/>
  <c r="I9633" i="40"/>
  <c r="J9632" i="40"/>
  <c r="I9632" i="40"/>
  <c r="J9631" i="40"/>
  <c r="I9631" i="40"/>
  <c r="J9630" i="40"/>
  <c r="I9630" i="40"/>
  <c r="J9629" i="40"/>
  <c r="I9629" i="40"/>
  <c r="J9628" i="40"/>
  <c r="I9628" i="40"/>
  <c r="J9627" i="40"/>
  <c r="I9627" i="40"/>
  <c r="J9626" i="40"/>
  <c r="I9626" i="40"/>
  <c r="J9625" i="40"/>
  <c r="I9625" i="40"/>
  <c r="J9624" i="40"/>
  <c r="I9624" i="40"/>
  <c r="J9623" i="40"/>
  <c r="I9623" i="40"/>
  <c r="J9622" i="40"/>
  <c r="I9622" i="40"/>
  <c r="J9621" i="40"/>
  <c r="I9621" i="40"/>
  <c r="J9620" i="40"/>
  <c r="I9620" i="40"/>
  <c r="J9619" i="40"/>
  <c r="I9619" i="40"/>
  <c r="J9618" i="40"/>
  <c r="I9618" i="40"/>
  <c r="J9617" i="40"/>
  <c r="I9617" i="40"/>
  <c r="J9616" i="40"/>
  <c r="I9616" i="40"/>
  <c r="J9615" i="40"/>
  <c r="I9615" i="40"/>
  <c r="J9614" i="40"/>
  <c r="I9614" i="40"/>
  <c r="J9613" i="40"/>
  <c r="I9613" i="40"/>
  <c r="J9612" i="40"/>
  <c r="I9612" i="40"/>
  <c r="J9611" i="40"/>
  <c r="I9611" i="40"/>
  <c r="J9610" i="40"/>
  <c r="I9610" i="40"/>
  <c r="J9609" i="40"/>
  <c r="I9609" i="40"/>
  <c r="J9608" i="40"/>
  <c r="I9608" i="40"/>
  <c r="J9607" i="40"/>
  <c r="I9607" i="40"/>
  <c r="J9606" i="40"/>
  <c r="I9606" i="40"/>
  <c r="J9605" i="40"/>
  <c r="I9605" i="40"/>
  <c r="J9604" i="40"/>
  <c r="I9604" i="40"/>
  <c r="J9603" i="40"/>
  <c r="I9603" i="40"/>
  <c r="J9602" i="40"/>
  <c r="I9602" i="40"/>
  <c r="J9601" i="40"/>
  <c r="I9601" i="40"/>
  <c r="J9600" i="40"/>
  <c r="I9600" i="40"/>
  <c r="J9599" i="40"/>
  <c r="I9599" i="40"/>
  <c r="J9598" i="40"/>
  <c r="I9598" i="40"/>
  <c r="J9597" i="40"/>
  <c r="I9597" i="40"/>
  <c r="J9596" i="40"/>
  <c r="I9596" i="40"/>
  <c r="J9595" i="40"/>
  <c r="I9595" i="40"/>
  <c r="J9594" i="40"/>
  <c r="I9594" i="40"/>
  <c r="J9593" i="40"/>
  <c r="I9593" i="40"/>
  <c r="J9592" i="40"/>
  <c r="I9592" i="40"/>
  <c r="J9591" i="40"/>
  <c r="I9591" i="40"/>
  <c r="J9590" i="40"/>
  <c r="I9590" i="40"/>
  <c r="J9589" i="40"/>
  <c r="I9589" i="40"/>
  <c r="J9588" i="40"/>
  <c r="I9588" i="40"/>
  <c r="J9587" i="40"/>
  <c r="I9587" i="40"/>
  <c r="J9586" i="40"/>
  <c r="I9586" i="40"/>
  <c r="J9585" i="40"/>
  <c r="I9585" i="40"/>
  <c r="J9584" i="40"/>
  <c r="I9584" i="40"/>
  <c r="J9583" i="40"/>
  <c r="I9583" i="40"/>
  <c r="J9582" i="40"/>
  <c r="I9582" i="40"/>
  <c r="J9581" i="40"/>
  <c r="I9581" i="40"/>
  <c r="J9580" i="40"/>
  <c r="I9580" i="40"/>
  <c r="J9579" i="40"/>
  <c r="I9579" i="40"/>
  <c r="J9578" i="40"/>
  <c r="I9578" i="40"/>
  <c r="J9577" i="40"/>
  <c r="I9577" i="40"/>
  <c r="J9576" i="40"/>
  <c r="I9576" i="40"/>
  <c r="J9575" i="40"/>
  <c r="I9575" i="40"/>
  <c r="J9574" i="40"/>
  <c r="I9574" i="40"/>
  <c r="J9573" i="40"/>
  <c r="I9573" i="40"/>
  <c r="J9572" i="40"/>
  <c r="I9572" i="40"/>
  <c r="J9571" i="40"/>
  <c r="I9571" i="40"/>
  <c r="J9570" i="40"/>
  <c r="I9570" i="40"/>
  <c r="J9569" i="40"/>
  <c r="I9569" i="40"/>
  <c r="J9568" i="40"/>
  <c r="I9568" i="40"/>
  <c r="J9567" i="40"/>
  <c r="I9567" i="40"/>
  <c r="J9566" i="40"/>
  <c r="I9566" i="40"/>
  <c r="J9565" i="40"/>
  <c r="I9565" i="40"/>
  <c r="J9564" i="40"/>
  <c r="I9564" i="40"/>
  <c r="J9563" i="40"/>
  <c r="I9563" i="40"/>
  <c r="J9562" i="40"/>
  <c r="I9562" i="40"/>
  <c r="J9561" i="40"/>
  <c r="I9561" i="40"/>
  <c r="J9560" i="40"/>
  <c r="I9560" i="40"/>
  <c r="J9559" i="40"/>
  <c r="I9559" i="40"/>
  <c r="J9558" i="40"/>
  <c r="I9558" i="40"/>
  <c r="J9557" i="40"/>
  <c r="I9557" i="40"/>
  <c r="J9556" i="40"/>
  <c r="I9556" i="40"/>
  <c r="J9555" i="40"/>
  <c r="I9555" i="40"/>
  <c r="J9554" i="40"/>
  <c r="I9554" i="40"/>
  <c r="J9553" i="40"/>
  <c r="I9553" i="40"/>
  <c r="J9552" i="40"/>
  <c r="I9552" i="40"/>
  <c r="J9551" i="40"/>
  <c r="I9551" i="40"/>
  <c r="J9550" i="40"/>
  <c r="I9550" i="40"/>
  <c r="J9549" i="40"/>
  <c r="I9549" i="40"/>
  <c r="J9548" i="40"/>
  <c r="I9548" i="40"/>
  <c r="J9547" i="40"/>
  <c r="I9547" i="40"/>
  <c r="J9546" i="40"/>
  <c r="I9546" i="40"/>
  <c r="J9545" i="40"/>
  <c r="I9545" i="40"/>
  <c r="J9544" i="40"/>
  <c r="I9544" i="40"/>
  <c r="J9543" i="40"/>
  <c r="I9543" i="40"/>
  <c r="J9542" i="40"/>
  <c r="I9542" i="40"/>
  <c r="J9541" i="40"/>
  <c r="I9541" i="40"/>
  <c r="J9540" i="40"/>
  <c r="I9540" i="40"/>
  <c r="J9539" i="40"/>
  <c r="I9539" i="40"/>
  <c r="J9538" i="40"/>
  <c r="I9538" i="40"/>
  <c r="J9537" i="40"/>
  <c r="I9537" i="40"/>
  <c r="J9536" i="40"/>
  <c r="I9536" i="40"/>
  <c r="J9535" i="40"/>
  <c r="I9535" i="40"/>
  <c r="J9534" i="40"/>
  <c r="I9534" i="40"/>
  <c r="J9533" i="40"/>
  <c r="I9533" i="40"/>
  <c r="J9532" i="40"/>
  <c r="I9532" i="40"/>
  <c r="J9531" i="40"/>
  <c r="I9531" i="40"/>
  <c r="J9530" i="40"/>
  <c r="I9530" i="40"/>
  <c r="J9529" i="40"/>
  <c r="I9529" i="40"/>
  <c r="J9528" i="40"/>
  <c r="I9528" i="40"/>
  <c r="J9527" i="40"/>
  <c r="I9527" i="40"/>
  <c r="J9526" i="40"/>
  <c r="I9526" i="40"/>
  <c r="J9525" i="40"/>
  <c r="I9525" i="40"/>
  <c r="J9524" i="40"/>
  <c r="I9524" i="40"/>
  <c r="J9523" i="40"/>
  <c r="I9523" i="40"/>
  <c r="J9522" i="40"/>
  <c r="I9522" i="40"/>
  <c r="J9521" i="40"/>
  <c r="I9521" i="40"/>
  <c r="J9520" i="40"/>
  <c r="I9520" i="40"/>
  <c r="J9519" i="40"/>
  <c r="I9519" i="40"/>
  <c r="J9518" i="40"/>
  <c r="I9518" i="40"/>
  <c r="J9517" i="40"/>
  <c r="I9517" i="40"/>
  <c r="J9516" i="40"/>
  <c r="I9516" i="40"/>
  <c r="J9515" i="40"/>
  <c r="I9515" i="40"/>
  <c r="J9514" i="40"/>
  <c r="I9514" i="40"/>
  <c r="J9513" i="40"/>
  <c r="I9513" i="40"/>
  <c r="J9512" i="40"/>
  <c r="I9512" i="40"/>
  <c r="J9511" i="40"/>
  <c r="I9511" i="40"/>
  <c r="J9510" i="40"/>
  <c r="I9510" i="40"/>
  <c r="J9509" i="40"/>
  <c r="I9509" i="40"/>
  <c r="J9508" i="40"/>
  <c r="I9508" i="40"/>
  <c r="J9507" i="40"/>
  <c r="I9507" i="40"/>
  <c r="J9506" i="40"/>
  <c r="I9506" i="40"/>
  <c r="J9505" i="40"/>
  <c r="I9505" i="40"/>
  <c r="J9504" i="40"/>
  <c r="I9504" i="40"/>
  <c r="J9503" i="40"/>
  <c r="I9503" i="40"/>
  <c r="J9502" i="40"/>
  <c r="I9502" i="40"/>
  <c r="J9501" i="40"/>
  <c r="I9501" i="40"/>
  <c r="J9500" i="40"/>
  <c r="I9500" i="40"/>
  <c r="J9499" i="40"/>
  <c r="I9499" i="40"/>
  <c r="J9498" i="40"/>
  <c r="I9498" i="40"/>
  <c r="J9497" i="40"/>
  <c r="I9497" i="40"/>
  <c r="J9496" i="40"/>
  <c r="I9496" i="40"/>
  <c r="J9495" i="40"/>
  <c r="I9495" i="40"/>
  <c r="J9494" i="40"/>
  <c r="I9494" i="40"/>
  <c r="J9493" i="40"/>
  <c r="I9493" i="40"/>
  <c r="J9492" i="40"/>
  <c r="I9492" i="40"/>
  <c r="J9491" i="40"/>
  <c r="I9491" i="40"/>
  <c r="J9490" i="40"/>
  <c r="I9490" i="40"/>
  <c r="J9489" i="40"/>
  <c r="I9489" i="40"/>
  <c r="J9488" i="40"/>
  <c r="I9488" i="40"/>
  <c r="J9487" i="40"/>
  <c r="I9487" i="40"/>
  <c r="J9486" i="40"/>
  <c r="I9486" i="40"/>
  <c r="J9485" i="40"/>
  <c r="I9485" i="40"/>
  <c r="J9484" i="40"/>
  <c r="I9484" i="40"/>
  <c r="J9483" i="40"/>
  <c r="I9483" i="40"/>
  <c r="J9482" i="40"/>
  <c r="I9482" i="40"/>
  <c r="J9481" i="40"/>
  <c r="I9481" i="40"/>
  <c r="J9480" i="40"/>
  <c r="I9480" i="40"/>
  <c r="J9479" i="40"/>
  <c r="I9479" i="40"/>
  <c r="J9478" i="40"/>
  <c r="I9478" i="40"/>
  <c r="J9477" i="40"/>
  <c r="I9477" i="40"/>
  <c r="J9476" i="40"/>
  <c r="I9476" i="40"/>
  <c r="J9475" i="40"/>
  <c r="I9475" i="40"/>
  <c r="J9474" i="40"/>
  <c r="I9474" i="40"/>
  <c r="J9473" i="40"/>
  <c r="I9473" i="40"/>
  <c r="J9472" i="40"/>
  <c r="I9472" i="40"/>
  <c r="J9471" i="40"/>
  <c r="I9471" i="40"/>
  <c r="J9470" i="40"/>
  <c r="I9470" i="40"/>
  <c r="J9469" i="40"/>
  <c r="I9469" i="40"/>
  <c r="J9468" i="40"/>
  <c r="I9468" i="40"/>
  <c r="J9467" i="40"/>
  <c r="I9467" i="40"/>
  <c r="J9466" i="40"/>
  <c r="I9466" i="40"/>
  <c r="J9465" i="40"/>
  <c r="I9465" i="40"/>
  <c r="J9464" i="40"/>
  <c r="I9464" i="40"/>
  <c r="J9463" i="40"/>
  <c r="I9463" i="40"/>
  <c r="J9462" i="40"/>
  <c r="I9462" i="40"/>
  <c r="J9461" i="40"/>
  <c r="I9461" i="40"/>
  <c r="J9460" i="40"/>
  <c r="I9460" i="40"/>
  <c r="J9459" i="40"/>
  <c r="I9459" i="40"/>
  <c r="J9458" i="40"/>
  <c r="I9458" i="40"/>
  <c r="J9457" i="40"/>
  <c r="I9457" i="40"/>
  <c r="J9456" i="40"/>
  <c r="I9456" i="40"/>
  <c r="J9455" i="40"/>
  <c r="I9455" i="40"/>
  <c r="J9454" i="40"/>
  <c r="I9454" i="40"/>
  <c r="J9453" i="40"/>
  <c r="I9453" i="40"/>
  <c r="J9452" i="40"/>
  <c r="I9452" i="40"/>
  <c r="J9451" i="40"/>
  <c r="I9451" i="40"/>
  <c r="J9450" i="40"/>
  <c r="I9450" i="40"/>
  <c r="J9449" i="40"/>
  <c r="I9449" i="40"/>
  <c r="J9448" i="40"/>
  <c r="I9448" i="40"/>
  <c r="J9447" i="40"/>
  <c r="I9447" i="40"/>
  <c r="J9446" i="40"/>
  <c r="I9446" i="40"/>
  <c r="J9445" i="40"/>
  <c r="I9445" i="40"/>
  <c r="J9444" i="40"/>
  <c r="I9444" i="40"/>
  <c r="J9443" i="40"/>
  <c r="I9443" i="40"/>
  <c r="J9442" i="40"/>
  <c r="I9442" i="40"/>
  <c r="J9441" i="40"/>
  <c r="I9441" i="40"/>
  <c r="J9440" i="40"/>
  <c r="I9440" i="40"/>
  <c r="J9439" i="40"/>
  <c r="I9439" i="40"/>
  <c r="J9438" i="40"/>
  <c r="I9438" i="40"/>
  <c r="J9437" i="40"/>
  <c r="I9437" i="40"/>
  <c r="J9436" i="40"/>
  <c r="I9436" i="40"/>
  <c r="J9435" i="40"/>
  <c r="I9435" i="40"/>
  <c r="J9434" i="40"/>
  <c r="I9434" i="40"/>
  <c r="J9433" i="40"/>
  <c r="I9433" i="40"/>
  <c r="J9432" i="40"/>
  <c r="I9432" i="40"/>
  <c r="J9431" i="40"/>
  <c r="I9431" i="40"/>
  <c r="J9430" i="40"/>
  <c r="I9430" i="40"/>
  <c r="J9429" i="40"/>
  <c r="I9429" i="40"/>
  <c r="J9428" i="40"/>
  <c r="I9428" i="40"/>
  <c r="J9427" i="40"/>
  <c r="I9427" i="40"/>
  <c r="J9426" i="40"/>
  <c r="I9426" i="40"/>
  <c r="J9425" i="40"/>
  <c r="I9425" i="40"/>
  <c r="J9424" i="40"/>
  <c r="I9424" i="40"/>
  <c r="J9423" i="40"/>
  <c r="I9423" i="40"/>
  <c r="J9422" i="40"/>
  <c r="I9422" i="40"/>
  <c r="J9421" i="40"/>
  <c r="I9421" i="40"/>
  <c r="J9420" i="40"/>
  <c r="I9420" i="40"/>
  <c r="J9419" i="40"/>
  <c r="I9419" i="40"/>
  <c r="J9418" i="40"/>
  <c r="I9418" i="40"/>
  <c r="J9417" i="40"/>
  <c r="I9417" i="40"/>
  <c r="J9416" i="40"/>
  <c r="I9416" i="40"/>
  <c r="J9415" i="40"/>
  <c r="I9415" i="40"/>
  <c r="J9414" i="40"/>
  <c r="I9414" i="40"/>
  <c r="J9413" i="40"/>
  <c r="I9413" i="40"/>
  <c r="J9412" i="40"/>
  <c r="I9412" i="40"/>
  <c r="J9411" i="40"/>
  <c r="I9411" i="40"/>
  <c r="J9410" i="40"/>
  <c r="I9410" i="40"/>
  <c r="J9409" i="40"/>
  <c r="I9409" i="40"/>
  <c r="J9408" i="40"/>
  <c r="I9408" i="40"/>
  <c r="J9407" i="40"/>
  <c r="I9407" i="40"/>
  <c r="J9406" i="40"/>
  <c r="I9406" i="40"/>
  <c r="J9405" i="40"/>
  <c r="I9405" i="40"/>
  <c r="J9404" i="40"/>
  <c r="I9404" i="40"/>
  <c r="J9403" i="40"/>
  <c r="I9403" i="40"/>
  <c r="J9402" i="40"/>
  <c r="I9402" i="40"/>
  <c r="J9401" i="40"/>
  <c r="I9401" i="40"/>
  <c r="J9400" i="40"/>
  <c r="I9400" i="40"/>
  <c r="J9399" i="40"/>
  <c r="I9399" i="40"/>
  <c r="J9398" i="40"/>
  <c r="I9398" i="40"/>
  <c r="J9397" i="40"/>
  <c r="I9397" i="40"/>
  <c r="J9396" i="40"/>
  <c r="I9396" i="40"/>
  <c r="J9395" i="40"/>
  <c r="I9395" i="40"/>
  <c r="J9394" i="40"/>
  <c r="I9394" i="40"/>
  <c r="J9393" i="40"/>
  <c r="I9393" i="40"/>
  <c r="J9392" i="40"/>
  <c r="I9392" i="40"/>
  <c r="J9391" i="40"/>
  <c r="I9391" i="40"/>
  <c r="J9390" i="40"/>
  <c r="I9390" i="40"/>
  <c r="J9389" i="40"/>
  <c r="I9389" i="40"/>
  <c r="J9388" i="40"/>
  <c r="I9388" i="40"/>
  <c r="J9387" i="40"/>
  <c r="I9387" i="40"/>
  <c r="J9386" i="40"/>
  <c r="I9386" i="40"/>
  <c r="J9385" i="40"/>
  <c r="I9385" i="40"/>
  <c r="J9384" i="40"/>
  <c r="I9384" i="40"/>
  <c r="J9383" i="40"/>
  <c r="I9383" i="40"/>
  <c r="J9382" i="40"/>
  <c r="I9382" i="40"/>
  <c r="J9381" i="40"/>
  <c r="I9381" i="40"/>
  <c r="J9380" i="40"/>
  <c r="I9380" i="40"/>
  <c r="J9379" i="40"/>
  <c r="I9379" i="40"/>
  <c r="J9378" i="40"/>
  <c r="I9378" i="40"/>
  <c r="J9377" i="40"/>
  <c r="I9377" i="40"/>
  <c r="J9376" i="40"/>
  <c r="I9376" i="40"/>
  <c r="J9375" i="40"/>
  <c r="I9375" i="40"/>
  <c r="J9374" i="40"/>
  <c r="I9374" i="40"/>
  <c r="J9373" i="40"/>
  <c r="I9373" i="40"/>
  <c r="J9372" i="40"/>
  <c r="I9372" i="40"/>
  <c r="J9371" i="40"/>
  <c r="I9371" i="40"/>
  <c r="J9370" i="40"/>
  <c r="I9370" i="40"/>
  <c r="J9369" i="40"/>
  <c r="I9369" i="40"/>
  <c r="J9368" i="40"/>
  <c r="I9368" i="40"/>
  <c r="J9367" i="40"/>
  <c r="I9367" i="40"/>
  <c r="J9366" i="40"/>
  <c r="I9366" i="40"/>
  <c r="J9365" i="40"/>
  <c r="I9365" i="40"/>
  <c r="J9364" i="40"/>
  <c r="I9364" i="40"/>
  <c r="J9363" i="40"/>
  <c r="I9363" i="40"/>
  <c r="J9362" i="40"/>
  <c r="I9362" i="40"/>
  <c r="J9361" i="40"/>
  <c r="I9361" i="40"/>
  <c r="J9360" i="40"/>
  <c r="I9360" i="40"/>
  <c r="J9359" i="40"/>
  <c r="I9359" i="40"/>
  <c r="J9358" i="40"/>
  <c r="I9358" i="40"/>
  <c r="J9357" i="40"/>
  <c r="I9357" i="40"/>
  <c r="J9356" i="40"/>
  <c r="I9356" i="40"/>
  <c r="J9355" i="40"/>
  <c r="I9355" i="40"/>
  <c r="J9354" i="40"/>
  <c r="I9354" i="40"/>
  <c r="J9353" i="40"/>
  <c r="I9353" i="40"/>
  <c r="J9352" i="40"/>
  <c r="I9352" i="40"/>
  <c r="J9351" i="40"/>
  <c r="I9351" i="40"/>
  <c r="J9350" i="40"/>
  <c r="I9350" i="40"/>
  <c r="J9349" i="40"/>
  <c r="I9349" i="40"/>
  <c r="J9348" i="40"/>
  <c r="I9348" i="40"/>
  <c r="J9347" i="40"/>
  <c r="I9347" i="40"/>
  <c r="J9346" i="40"/>
  <c r="I9346" i="40"/>
  <c r="J9345" i="40"/>
  <c r="I9345" i="40"/>
  <c r="J9344" i="40"/>
  <c r="I9344" i="40"/>
  <c r="J9343" i="40"/>
  <c r="I9343" i="40"/>
  <c r="J9342" i="40"/>
  <c r="I9342" i="40"/>
  <c r="J9341" i="40"/>
  <c r="I9341" i="40"/>
  <c r="J9340" i="40"/>
  <c r="I9340" i="40"/>
  <c r="J9339" i="40"/>
  <c r="I9339" i="40"/>
  <c r="J9338" i="40"/>
  <c r="I9338" i="40"/>
  <c r="J9337" i="40"/>
  <c r="I9337" i="40"/>
  <c r="J9336" i="40"/>
  <c r="I9336" i="40"/>
  <c r="J9335" i="40"/>
  <c r="I9335" i="40"/>
  <c r="J9334" i="40"/>
  <c r="I9334" i="40"/>
  <c r="J9333" i="40"/>
  <c r="I9333" i="40"/>
  <c r="J9332" i="40"/>
  <c r="I9332" i="40"/>
  <c r="J9331" i="40"/>
  <c r="I9331" i="40"/>
  <c r="J9330" i="40"/>
  <c r="I9330" i="40"/>
  <c r="J9329" i="40"/>
  <c r="I9329" i="40"/>
  <c r="J9328" i="40"/>
  <c r="I9328" i="40"/>
  <c r="J9327" i="40"/>
  <c r="I9327" i="40"/>
  <c r="J9326" i="40"/>
  <c r="I9326" i="40"/>
  <c r="J9325" i="40"/>
  <c r="I9325" i="40"/>
  <c r="J9324" i="40"/>
  <c r="I9324" i="40"/>
  <c r="J9323" i="40"/>
  <c r="I9323" i="40"/>
  <c r="J9322" i="40"/>
  <c r="I9322" i="40"/>
  <c r="J9321" i="40"/>
  <c r="I9321" i="40"/>
  <c r="J9320" i="40"/>
  <c r="I9320" i="40"/>
  <c r="J9319" i="40"/>
  <c r="I9319" i="40"/>
  <c r="J9318" i="40"/>
  <c r="I9318" i="40"/>
  <c r="J9317" i="40"/>
  <c r="I9317" i="40"/>
  <c r="J9316" i="40"/>
  <c r="I9316" i="40"/>
  <c r="J9315" i="40"/>
  <c r="I9315" i="40"/>
  <c r="J9314" i="40"/>
  <c r="I9314" i="40"/>
  <c r="J9313" i="40"/>
  <c r="I9313" i="40"/>
  <c r="J9312" i="40"/>
  <c r="I9312" i="40"/>
  <c r="J9311" i="40"/>
  <c r="I9311" i="40"/>
  <c r="J9310" i="40"/>
  <c r="I9310" i="40"/>
  <c r="J9309" i="40"/>
  <c r="I9309" i="40"/>
  <c r="J9308" i="40"/>
  <c r="I9308" i="40"/>
  <c r="J9307" i="40"/>
  <c r="I9307" i="40"/>
  <c r="J9306" i="40"/>
  <c r="I9306" i="40"/>
  <c r="J9305" i="40"/>
  <c r="I9305" i="40"/>
  <c r="J9304" i="40"/>
  <c r="I9304" i="40"/>
  <c r="J9303" i="40"/>
  <c r="I9303" i="40"/>
  <c r="J9302" i="40"/>
  <c r="I9302" i="40"/>
  <c r="J9301" i="40"/>
  <c r="I9301" i="40"/>
  <c r="J9300" i="40"/>
  <c r="I9300" i="40"/>
  <c r="J9299" i="40"/>
  <c r="I9299" i="40"/>
  <c r="J9298" i="40"/>
  <c r="I9298" i="40"/>
  <c r="J9297" i="40"/>
  <c r="I9297" i="40"/>
  <c r="J9296" i="40"/>
  <c r="I9296" i="40"/>
  <c r="J9295" i="40"/>
  <c r="I9295" i="40"/>
  <c r="J9294" i="40"/>
  <c r="I9294" i="40"/>
  <c r="J9293" i="40"/>
  <c r="I9293" i="40"/>
  <c r="J9292" i="40"/>
  <c r="I9292" i="40"/>
  <c r="J9291" i="40"/>
  <c r="I9291" i="40"/>
  <c r="J9290" i="40"/>
  <c r="I9290" i="40"/>
  <c r="J9289" i="40"/>
  <c r="I9289" i="40"/>
  <c r="J9288" i="40"/>
  <c r="I9288" i="40"/>
  <c r="J9287" i="40"/>
  <c r="I9287" i="40"/>
  <c r="J9286" i="40"/>
  <c r="I9286" i="40"/>
  <c r="J9285" i="40"/>
  <c r="I9285" i="40"/>
  <c r="J9284" i="40"/>
  <c r="I9284" i="40"/>
  <c r="J9283" i="40"/>
  <c r="I9283" i="40"/>
  <c r="J9282" i="40"/>
  <c r="I9282" i="40"/>
  <c r="J9281" i="40"/>
  <c r="I9281" i="40"/>
  <c r="J9280" i="40"/>
  <c r="I9280" i="40"/>
  <c r="J9279" i="40"/>
  <c r="I9279" i="40"/>
  <c r="J9278" i="40"/>
  <c r="I9278" i="40"/>
  <c r="J9277" i="40"/>
  <c r="I9277" i="40"/>
  <c r="J9276" i="40"/>
  <c r="I9276" i="40"/>
  <c r="J9275" i="40"/>
  <c r="I9275" i="40"/>
  <c r="J9274" i="40"/>
  <c r="I9274" i="40"/>
  <c r="J9273" i="40"/>
  <c r="I9273" i="40"/>
  <c r="J9272" i="40"/>
  <c r="I9272" i="40"/>
  <c r="J9271" i="40"/>
  <c r="I9271" i="40"/>
  <c r="J9270" i="40"/>
  <c r="I9270" i="40"/>
  <c r="J9269" i="40"/>
  <c r="I9269" i="40"/>
  <c r="J9268" i="40"/>
  <c r="I9268" i="40"/>
  <c r="J9267" i="40"/>
  <c r="I9267" i="40"/>
  <c r="J9266" i="40"/>
  <c r="I9266" i="40"/>
  <c r="J9265" i="40"/>
  <c r="I9265" i="40"/>
  <c r="J9264" i="40"/>
  <c r="I9264" i="40"/>
  <c r="J9263" i="40"/>
  <c r="I9263" i="40"/>
  <c r="J9262" i="40"/>
  <c r="I9262" i="40"/>
  <c r="J9261" i="40"/>
  <c r="I9261" i="40"/>
  <c r="J9260" i="40"/>
  <c r="I9260" i="40"/>
  <c r="J9259" i="40"/>
  <c r="I9259" i="40"/>
  <c r="J9258" i="40"/>
  <c r="I9258" i="40"/>
  <c r="J9257" i="40"/>
  <c r="I9257" i="40"/>
  <c r="J9256" i="40"/>
  <c r="I9256" i="40"/>
  <c r="J9255" i="40"/>
  <c r="I9255" i="40"/>
  <c r="J9254" i="40"/>
  <c r="I9254" i="40"/>
  <c r="J9253" i="40"/>
  <c r="I9253" i="40"/>
  <c r="J9252" i="40"/>
  <c r="I9252" i="40"/>
  <c r="J9251" i="40"/>
  <c r="I9251" i="40"/>
  <c r="J9250" i="40"/>
  <c r="I9250" i="40"/>
  <c r="J9249" i="40"/>
  <c r="I9249" i="40"/>
  <c r="J9248" i="40"/>
  <c r="I9248" i="40"/>
  <c r="J9247" i="40"/>
  <c r="I9247" i="40"/>
  <c r="J9246" i="40"/>
  <c r="I9246" i="40"/>
  <c r="J9245" i="40"/>
  <c r="I9245" i="40"/>
  <c r="J9244" i="40"/>
  <c r="I9244" i="40"/>
  <c r="J9243" i="40"/>
  <c r="I9243" i="40"/>
  <c r="J9242" i="40"/>
  <c r="I9242" i="40"/>
  <c r="J9241" i="40"/>
  <c r="I9241" i="40"/>
  <c r="J9240" i="40"/>
  <c r="I9240" i="40"/>
  <c r="J9239" i="40"/>
  <c r="I9239" i="40"/>
  <c r="J9238" i="40"/>
  <c r="I9238" i="40"/>
  <c r="J9237" i="40"/>
  <c r="I9237" i="40"/>
  <c r="J9236" i="40"/>
  <c r="I9236" i="40"/>
  <c r="J9235" i="40"/>
  <c r="I9235" i="40"/>
  <c r="J9234" i="40"/>
  <c r="I9234" i="40"/>
  <c r="J9233" i="40"/>
  <c r="I9233" i="40"/>
  <c r="J9232" i="40"/>
  <c r="I9232" i="40"/>
  <c r="J9231" i="40"/>
  <c r="I9231" i="40"/>
  <c r="J9230" i="40"/>
  <c r="I9230" i="40"/>
  <c r="J9229" i="40"/>
  <c r="I9229" i="40"/>
  <c r="J9228" i="40"/>
  <c r="I9228" i="40"/>
  <c r="J9227" i="40"/>
  <c r="I9227" i="40"/>
  <c r="J9226" i="40"/>
  <c r="I9226" i="40"/>
  <c r="J9225" i="40"/>
  <c r="I9225" i="40"/>
  <c r="J9224" i="40"/>
  <c r="I9224" i="40"/>
  <c r="J9223" i="40"/>
  <c r="I9223" i="40"/>
  <c r="J9222" i="40"/>
  <c r="I9222" i="40"/>
  <c r="J9221" i="40"/>
  <c r="I9221" i="40"/>
  <c r="J9220" i="40"/>
  <c r="I9220" i="40"/>
  <c r="J9219" i="40"/>
  <c r="I9219" i="40"/>
  <c r="J9218" i="40"/>
  <c r="I9218" i="40"/>
  <c r="J9217" i="40"/>
  <c r="I9217" i="40"/>
  <c r="J9216" i="40"/>
  <c r="I9216" i="40"/>
  <c r="J9215" i="40"/>
  <c r="I9215" i="40"/>
  <c r="J9214" i="40"/>
  <c r="I9214" i="40"/>
  <c r="J9213" i="40"/>
  <c r="I9213" i="40"/>
  <c r="J9212" i="40"/>
  <c r="I9212" i="40"/>
  <c r="J9211" i="40"/>
  <c r="I9211" i="40"/>
  <c r="J9210" i="40"/>
  <c r="I9210" i="40"/>
  <c r="J9209" i="40"/>
  <c r="I9209" i="40"/>
  <c r="J9208" i="40"/>
  <c r="I9208" i="40"/>
  <c r="J9207" i="40"/>
  <c r="I9207" i="40"/>
  <c r="J9206" i="40"/>
  <c r="I9206" i="40"/>
  <c r="J9205" i="40"/>
  <c r="I9205" i="40"/>
  <c r="J9204" i="40"/>
  <c r="I9204" i="40"/>
  <c r="J9203" i="40"/>
  <c r="I9203" i="40"/>
  <c r="J9202" i="40"/>
  <c r="I9202" i="40"/>
  <c r="J9201" i="40"/>
  <c r="I9201" i="40"/>
  <c r="J9200" i="40"/>
  <c r="I9200" i="40"/>
  <c r="J9199" i="40"/>
  <c r="I9199" i="40"/>
  <c r="J9198" i="40"/>
  <c r="I9198" i="40"/>
  <c r="J9197" i="40"/>
  <c r="I9197" i="40"/>
  <c r="J9196" i="40"/>
  <c r="I9196" i="40"/>
  <c r="J9195" i="40"/>
  <c r="I9195" i="40"/>
  <c r="J9194" i="40"/>
  <c r="I9194" i="40"/>
  <c r="J9193" i="40"/>
  <c r="I9193" i="40"/>
  <c r="J9192" i="40"/>
  <c r="I9192" i="40"/>
  <c r="J9191" i="40"/>
  <c r="I9191" i="40"/>
  <c r="J9190" i="40"/>
  <c r="I9190" i="40"/>
  <c r="J9189" i="40"/>
  <c r="I9189" i="40"/>
  <c r="J9188" i="40"/>
  <c r="I9188" i="40"/>
  <c r="J9187" i="40"/>
  <c r="I9187" i="40"/>
  <c r="J9186" i="40"/>
  <c r="I9186" i="40"/>
  <c r="J9185" i="40"/>
  <c r="I9185" i="40"/>
  <c r="J9184" i="40"/>
  <c r="I9184" i="40"/>
  <c r="J9183" i="40"/>
  <c r="I9183" i="40"/>
  <c r="J9182" i="40"/>
  <c r="I9182" i="40"/>
  <c r="J9181" i="40"/>
  <c r="I9181" i="40"/>
  <c r="J9180" i="40"/>
  <c r="I9180" i="40"/>
  <c r="J9179" i="40"/>
  <c r="I9179" i="40"/>
  <c r="J9178" i="40"/>
  <c r="I9178" i="40"/>
  <c r="J9177" i="40"/>
  <c r="I9177" i="40"/>
  <c r="J9176" i="40"/>
  <c r="I9176" i="40"/>
  <c r="J9175" i="40"/>
  <c r="I9175" i="40"/>
  <c r="J9174" i="40"/>
  <c r="I9174" i="40"/>
  <c r="J9173" i="40"/>
  <c r="I9173" i="40"/>
  <c r="J9172" i="40"/>
  <c r="I9172" i="40"/>
  <c r="J9171" i="40"/>
  <c r="I9171" i="40"/>
  <c r="J9170" i="40"/>
  <c r="I9170" i="40"/>
  <c r="J9169" i="40"/>
  <c r="I9169" i="40"/>
  <c r="J9168" i="40"/>
  <c r="I9168" i="40"/>
  <c r="J9167" i="40"/>
  <c r="I9167" i="40"/>
  <c r="J9166" i="40"/>
  <c r="I9166" i="40"/>
  <c r="J9165" i="40"/>
  <c r="I9165" i="40"/>
  <c r="J9164" i="40"/>
  <c r="I9164" i="40"/>
  <c r="J9163" i="40"/>
  <c r="I9163" i="40"/>
  <c r="J9162" i="40"/>
  <c r="I9162" i="40"/>
  <c r="J9161" i="40"/>
  <c r="I9161" i="40"/>
  <c r="J9160" i="40"/>
  <c r="I9160" i="40"/>
  <c r="J9159" i="40"/>
  <c r="I9159" i="40"/>
  <c r="J9158" i="40"/>
  <c r="I9158" i="40"/>
  <c r="J9157" i="40"/>
  <c r="I9157" i="40"/>
  <c r="J9156" i="40"/>
  <c r="I9156" i="40"/>
  <c r="J9155" i="40"/>
  <c r="I9155" i="40"/>
  <c r="J9154" i="40"/>
  <c r="I9154" i="40"/>
  <c r="J9153" i="40"/>
  <c r="I9153" i="40"/>
  <c r="J9152" i="40"/>
  <c r="I9152" i="40"/>
  <c r="J9151" i="40"/>
  <c r="I9151" i="40"/>
  <c r="J9150" i="40"/>
  <c r="I9150" i="40"/>
  <c r="J9149" i="40"/>
  <c r="I9149" i="40"/>
  <c r="J9148" i="40"/>
  <c r="I9148" i="40"/>
  <c r="J9147" i="40"/>
  <c r="I9147" i="40"/>
  <c r="J9146" i="40"/>
  <c r="I9146" i="40"/>
  <c r="J9145" i="40"/>
  <c r="I9145" i="40"/>
  <c r="J9144" i="40"/>
  <c r="I9144" i="40"/>
  <c r="J9143" i="40"/>
  <c r="I9143" i="40"/>
  <c r="J9142" i="40"/>
  <c r="I9142" i="40"/>
  <c r="J9141" i="40"/>
  <c r="I9141" i="40"/>
  <c r="J9140" i="40"/>
  <c r="I9140" i="40"/>
  <c r="J9139" i="40"/>
  <c r="I9139" i="40"/>
  <c r="J9138" i="40"/>
  <c r="I9138" i="40"/>
  <c r="J9137" i="40"/>
  <c r="I9137" i="40"/>
  <c r="J9136" i="40"/>
  <c r="I9136" i="40"/>
  <c r="J9135" i="40"/>
  <c r="I9135" i="40"/>
  <c r="J9134" i="40"/>
  <c r="I9134" i="40"/>
  <c r="J9133" i="40"/>
  <c r="I9133" i="40"/>
  <c r="J9132" i="40"/>
  <c r="I9132" i="40"/>
  <c r="J9131" i="40"/>
  <c r="I9131" i="40"/>
  <c r="J9130" i="40"/>
  <c r="I9130" i="40"/>
  <c r="J9129" i="40"/>
  <c r="I9129" i="40"/>
  <c r="J9128" i="40"/>
  <c r="I9128" i="40"/>
  <c r="J9127" i="40"/>
  <c r="I9127" i="40"/>
  <c r="J9126" i="40"/>
  <c r="I9126" i="40"/>
  <c r="J9125" i="40"/>
  <c r="I9125" i="40"/>
  <c r="J9124" i="40"/>
  <c r="I9124" i="40"/>
  <c r="J9123" i="40"/>
  <c r="I9123" i="40"/>
  <c r="J9122" i="40"/>
  <c r="I9122" i="40"/>
  <c r="J9121" i="40"/>
  <c r="I9121" i="40"/>
  <c r="J9120" i="40"/>
  <c r="I9120" i="40"/>
  <c r="J9119" i="40"/>
  <c r="I9119" i="40"/>
  <c r="J9118" i="40"/>
  <c r="I9118" i="40"/>
  <c r="J9117" i="40"/>
  <c r="I9117" i="40"/>
  <c r="J9116" i="40"/>
  <c r="I9116" i="40"/>
  <c r="J9115" i="40"/>
  <c r="I9115" i="40"/>
  <c r="J9114" i="40"/>
  <c r="I9114" i="40"/>
  <c r="J9113" i="40"/>
  <c r="I9113" i="40"/>
  <c r="J9112" i="40"/>
  <c r="I9112" i="40"/>
  <c r="J9111" i="40"/>
  <c r="I9111" i="40"/>
  <c r="J9110" i="40"/>
  <c r="I9110" i="40"/>
  <c r="J9109" i="40"/>
  <c r="I9109" i="40"/>
  <c r="J9108" i="40"/>
  <c r="I9108" i="40"/>
  <c r="J9107" i="40"/>
  <c r="I9107" i="40"/>
  <c r="J9106" i="40"/>
  <c r="I9106" i="40"/>
  <c r="J9105" i="40"/>
  <c r="I9105" i="40"/>
  <c r="J9104" i="40"/>
  <c r="I9104" i="40"/>
  <c r="J9103" i="40"/>
  <c r="I9103" i="40"/>
  <c r="J9102" i="40"/>
  <c r="I9102" i="40"/>
  <c r="J9101" i="40"/>
  <c r="I9101" i="40"/>
  <c r="J9100" i="40"/>
  <c r="I9100" i="40"/>
  <c r="J9099" i="40"/>
  <c r="I9099" i="40"/>
  <c r="J9098" i="40"/>
  <c r="I9098" i="40"/>
  <c r="J9097" i="40"/>
  <c r="I9097" i="40"/>
  <c r="J9096" i="40"/>
  <c r="I9096" i="40"/>
  <c r="J9095" i="40"/>
  <c r="I9095" i="40"/>
  <c r="J9094" i="40"/>
  <c r="I9094" i="40"/>
  <c r="J9093" i="40"/>
  <c r="I9093" i="40"/>
  <c r="J9092" i="40"/>
  <c r="I9092" i="40"/>
  <c r="J9091" i="40"/>
  <c r="I9091" i="40"/>
  <c r="J9090" i="40"/>
  <c r="I9090" i="40"/>
  <c r="J9089" i="40"/>
  <c r="I9089" i="40"/>
  <c r="J9088" i="40"/>
  <c r="I9088" i="40"/>
  <c r="J9087" i="40"/>
  <c r="I9087" i="40"/>
  <c r="J9086" i="40"/>
  <c r="I9086" i="40"/>
  <c r="J9085" i="40"/>
  <c r="I9085" i="40"/>
  <c r="J9084" i="40"/>
  <c r="I9084" i="40"/>
  <c r="J9083" i="40"/>
  <c r="I9083" i="40"/>
  <c r="J9082" i="40"/>
  <c r="I9082" i="40"/>
  <c r="J9081" i="40"/>
  <c r="I9081" i="40"/>
  <c r="J9080" i="40"/>
  <c r="I9080" i="40"/>
  <c r="J9079" i="40"/>
  <c r="I9079" i="40"/>
  <c r="J9078" i="40"/>
  <c r="I9078" i="40"/>
  <c r="J9077" i="40"/>
  <c r="I9077" i="40"/>
  <c r="J9076" i="40"/>
  <c r="I9076" i="40"/>
  <c r="J9075" i="40"/>
  <c r="I9075" i="40"/>
  <c r="J9074" i="40"/>
  <c r="I9074" i="40"/>
  <c r="J9073" i="40"/>
  <c r="I9073" i="40"/>
  <c r="J9072" i="40"/>
  <c r="I9072" i="40"/>
  <c r="J9071" i="40"/>
  <c r="I9071" i="40"/>
  <c r="J9070" i="40"/>
  <c r="I9070" i="40"/>
  <c r="J9069" i="40"/>
  <c r="I9069" i="40"/>
  <c r="J9068" i="40"/>
  <c r="I9068" i="40"/>
  <c r="J9067" i="40"/>
  <c r="I9067" i="40"/>
  <c r="J9066" i="40"/>
  <c r="I9066" i="40"/>
  <c r="J9065" i="40"/>
  <c r="I9065" i="40"/>
  <c r="J9064" i="40"/>
  <c r="I9064" i="40"/>
  <c r="J9063" i="40"/>
  <c r="I9063" i="40"/>
  <c r="J9062" i="40"/>
  <c r="I9062" i="40"/>
  <c r="J9061" i="40"/>
  <c r="I9061" i="40"/>
  <c r="J9060" i="40"/>
  <c r="I9060" i="40"/>
  <c r="J9059" i="40"/>
  <c r="I9059" i="40"/>
  <c r="J9058" i="40"/>
  <c r="I9058" i="40"/>
  <c r="J9057" i="40"/>
  <c r="I9057" i="40"/>
  <c r="J9056" i="40"/>
  <c r="I9056" i="40"/>
  <c r="J9055" i="40"/>
  <c r="I9055" i="40"/>
  <c r="J9054" i="40"/>
  <c r="I9054" i="40"/>
  <c r="J9053" i="40"/>
  <c r="I9053" i="40"/>
  <c r="J9052" i="40"/>
  <c r="I9052" i="40"/>
  <c r="J9051" i="40"/>
  <c r="I9051" i="40"/>
  <c r="J9050" i="40"/>
  <c r="I9050" i="40"/>
  <c r="J9049" i="40"/>
  <c r="I9049" i="40"/>
  <c r="J9048" i="40"/>
  <c r="I9048" i="40"/>
  <c r="J9047" i="40"/>
  <c r="I9047" i="40"/>
  <c r="J9046" i="40"/>
  <c r="I9046" i="40"/>
  <c r="J9045" i="40"/>
  <c r="I9045" i="40"/>
  <c r="J9044" i="40"/>
  <c r="I9044" i="40"/>
  <c r="J9043" i="40"/>
  <c r="I9043" i="40"/>
  <c r="J9042" i="40"/>
  <c r="I9042" i="40"/>
  <c r="J9041" i="40"/>
  <c r="I9041" i="40"/>
  <c r="J9040" i="40"/>
  <c r="I9040" i="40"/>
  <c r="J9039" i="40"/>
  <c r="I9039" i="40"/>
  <c r="J9038" i="40"/>
  <c r="I9038" i="40"/>
  <c r="J9037" i="40"/>
  <c r="I9037" i="40"/>
  <c r="J9036" i="40"/>
  <c r="I9036" i="40"/>
  <c r="J9035" i="40"/>
  <c r="I9035" i="40"/>
  <c r="J9034" i="40"/>
  <c r="I9034" i="40"/>
  <c r="J9033" i="40"/>
  <c r="I9033" i="40"/>
  <c r="J9032" i="40"/>
  <c r="I9032" i="40"/>
  <c r="J9031" i="40"/>
  <c r="I9031" i="40"/>
  <c r="J9030" i="40"/>
  <c r="I9030" i="40"/>
  <c r="J9029" i="40"/>
  <c r="I9029" i="40"/>
  <c r="J9028" i="40"/>
  <c r="I9028" i="40"/>
  <c r="J9027" i="40"/>
  <c r="I9027" i="40"/>
  <c r="J9026" i="40"/>
  <c r="I9026" i="40"/>
  <c r="J9025" i="40"/>
  <c r="I9025" i="40"/>
  <c r="J9024" i="40"/>
  <c r="I9024" i="40"/>
  <c r="J9023" i="40"/>
  <c r="I9023" i="40"/>
  <c r="J9022" i="40"/>
  <c r="I9022" i="40"/>
  <c r="J9021" i="40"/>
  <c r="I9021" i="40"/>
  <c r="J9020" i="40"/>
  <c r="I9020" i="40"/>
  <c r="J9019" i="40"/>
  <c r="I9019" i="40"/>
  <c r="J9018" i="40"/>
  <c r="I9018" i="40"/>
  <c r="J9017" i="40"/>
  <c r="I9017" i="40"/>
  <c r="J9016" i="40"/>
  <c r="I9016" i="40"/>
  <c r="J9015" i="40"/>
  <c r="I9015" i="40"/>
  <c r="J9014" i="40"/>
  <c r="I9014" i="40"/>
  <c r="J9013" i="40"/>
  <c r="I9013" i="40"/>
  <c r="J9012" i="40"/>
  <c r="I9012" i="40"/>
  <c r="J9011" i="40"/>
  <c r="I9011" i="40"/>
  <c r="J9010" i="40"/>
  <c r="I9010" i="40"/>
  <c r="J9009" i="40"/>
  <c r="I9009" i="40"/>
  <c r="J9008" i="40"/>
  <c r="I9008" i="40"/>
  <c r="J9007" i="40"/>
  <c r="I9007" i="40"/>
  <c r="J9006" i="40"/>
  <c r="I9006" i="40"/>
  <c r="J9005" i="40"/>
  <c r="I9005" i="40"/>
  <c r="J9004" i="40"/>
  <c r="I9004" i="40"/>
  <c r="J9003" i="40"/>
  <c r="I9003" i="40"/>
  <c r="J9002" i="40"/>
  <c r="I9002" i="40"/>
  <c r="J9001" i="40"/>
  <c r="I9001" i="40"/>
  <c r="J9000" i="40"/>
  <c r="I9000" i="40"/>
  <c r="J8999" i="40"/>
  <c r="I8999" i="40"/>
  <c r="J8998" i="40"/>
  <c r="I8998" i="40"/>
  <c r="J8997" i="40"/>
  <c r="I8997" i="40"/>
  <c r="J8996" i="40"/>
  <c r="I8996" i="40"/>
  <c r="J8995" i="40"/>
  <c r="I8995" i="40"/>
  <c r="J8994" i="40"/>
  <c r="I8994" i="40"/>
  <c r="J8993" i="40"/>
  <c r="I8993" i="40"/>
  <c r="J8992" i="40"/>
  <c r="I8992" i="40"/>
  <c r="J8991" i="40"/>
  <c r="I8991" i="40"/>
  <c r="J8990" i="40"/>
  <c r="I8990" i="40"/>
  <c r="J8989" i="40"/>
  <c r="I8989" i="40"/>
  <c r="J8988" i="40"/>
  <c r="I8988" i="40"/>
  <c r="J8987" i="40"/>
  <c r="I8987" i="40"/>
  <c r="J8986" i="40"/>
  <c r="I8986" i="40"/>
  <c r="J8985" i="40"/>
  <c r="I8985" i="40"/>
  <c r="J8984" i="40"/>
  <c r="I8984" i="40"/>
  <c r="J8983" i="40"/>
  <c r="I8983" i="40"/>
  <c r="J8982" i="40"/>
  <c r="I8982" i="40"/>
  <c r="J8981" i="40"/>
  <c r="I8981" i="40"/>
  <c r="J8980" i="40"/>
  <c r="I8980" i="40"/>
  <c r="J8979" i="40"/>
  <c r="I8979" i="40"/>
  <c r="J8978" i="40"/>
  <c r="I8978" i="40"/>
  <c r="J8977" i="40"/>
  <c r="I8977" i="40"/>
  <c r="J8976" i="40"/>
  <c r="I8976" i="40"/>
  <c r="J8975" i="40"/>
  <c r="I8975" i="40"/>
  <c r="J8974" i="40"/>
  <c r="I8974" i="40"/>
  <c r="J8973" i="40"/>
  <c r="I8973" i="40"/>
  <c r="J8972" i="40"/>
  <c r="I8972" i="40"/>
  <c r="J8971" i="40"/>
  <c r="I8971" i="40"/>
  <c r="J8970" i="40"/>
  <c r="I8970" i="40"/>
  <c r="J8969" i="40"/>
  <c r="I8969" i="40"/>
  <c r="J8968" i="40"/>
  <c r="I8968" i="40"/>
  <c r="J8967" i="40"/>
  <c r="I8967" i="40"/>
  <c r="J8966" i="40"/>
  <c r="I8966" i="40"/>
  <c r="J8965" i="40"/>
  <c r="I8965" i="40"/>
  <c r="J8964" i="40"/>
  <c r="I8964" i="40"/>
  <c r="J8963" i="40"/>
  <c r="I8963" i="40"/>
  <c r="J8962" i="40"/>
  <c r="I8962" i="40"/>
  <c r="J8961" i="40"/>
  <c r="I8961" i="40"/>
  <c r="J8960" i="40"/>
  <c r="I8960" i="40"/>
  <c r="J8959" i="40"/>
  <c r="I8959" i="40"/>
  <c r="J8958" i="40"/>
  <c r="I8958" i="40"/>
  <c r="J8957" i="40"/>
  <c r="I8957" i="40"/>
  <c r="J8956" i="40"/>
  <c r="I8956" i="40"/>
  <c r="J8955" i="40"/>
  <c r="I8955" i="40"/>
  <c r="J8954" i="40"/>
  <c r="I8954" i="40"/>
  <c r="J8953" i="40"/>
  <c r="I8953" i="40"/>
  <c r="J8952" i="40"/>
  <c r="I8952" i="40"/>
  <c r="J8951" i="40"/>
  <c r="I8951" i="40"/>
  <c r="J8950" i="40"/>
  <c r="I8950" i="40"/>
  <c r="J8949" i="40"/>
  <c r="I8949" i="40"/>
  <c r="J8948" i="40"/>
  <c r="I8948" i="40"/>
  <c r="J8947" i="40"/>
  <c r="I8947" i="40"/>
  <c r="J8946" i="40"/>
  <c r="I8946" i="40"/>
  <c r="J8945" i="40"/>
  <c r="I8945" i="40"/>
  <c r="J8944" i="40"/>
  <c r="I8944" i="40"/>
  <c r="J8943" i="40"/>
  <c r="I8943" i="40"/>
  <c r="J8942" i="40"/>
  <c r="I8942" i="40"/>
  <c r="J8941" i="40"/>
  <c r="I8941" i="40"/>
  <c r="J8940" i="40"/>
  <c r="I8940" i="40"/>
  <c r="J8939" i="40"/>
  <c r="I8939" i="40"/>
  <c r="J8938" i="40"/>
  <c r="I8938" i="40"/>
  <c r="J8937" i="40"/>
  <c r="I8937" i="40"/>
  <c r="J8936" i="40"/>
  <c r="I8936" i="40"/>
  <c r="J8935" i="40"/>
  <c r="I8935" i="40"/>
  <c r="J8934" i="40"/>
  <c r="I8934" i="40"/>
  <c r="J8933" i="40"/>
  <c r="I8933" i="40"/>
  <c r="J8932" i="40"/>
  <c r="I8932" i="40"/>
  <c r="J8931" i="40"/>
  <c r="I8931" i="40"/>
  <c r="J8930" i="40"/>
  <c r="I8930" i="40"/>
  <c r="J8929" i="40"/>
  <c r="I8929" i="40"/>
  <c r="J8928" i="40"/>
  <c r="I8928" i="40"/>
  <c r="J8927" i="40"/>
  <c r="I8927" i="40"/>
  <c r="J8926" i="40"/>
  <c r="I8926" i="40"/>
  <c r="J8925" i="40"/>
  <c r="I8925" i="40"/>
  <c r="J8924" i="40"/>
  <c r="I8924" i="40"/>
  <c r="J8923" i="40"/>
  <c r="I8923" i="40"/>
  <c r="J8922" i="40"/>
  <c r="I8922" i="40"/>
  <c r="J8921" i="40"/>
  <c r="I8921" i="40"/>
  <c r="J8920" i="40"/>
  <c r="I8920" i="40"/>
  <c r="J8919" i="40"/>
  <c r="I8919" i="40"/>
  <c r="J8918" i="40"/>
  <c r="I8918" i="40"/>
  <c r="J8917" i="40"/>
  <c r="I8917" i="40"/>
  <c r="J8916" i="40"/>
  <c r="I8916" i="40"/>
  <c r="J8915" i="40"/>
  <c r="I8915" i="40"/>
  <c r="J8914" i="40"/>
  <c r="I8914" i="40"/>
  <c r="J8913" i="40"/>
  <c r="I8913" i="40"/>
  <c r="J8912" i="40"/>
  <c r="I8912" i="40"/>
  <c r="J8911" i="40"/>
  <c r="I8911" i="40"/>
  <c r="J8910" i="40"/>
  <c r="I8910" i="40"/>
  <c r="J8909" i="40"/>
  <c r="I8909" i="40"/>
  <c r="J8908" i="40"/>
  <c r="I8908" i="40"/>
  <c r="J8907" i="40"/>
  <c r="I8907" i="40"/>
  <c r="J8906" i="40"/>
  <c r="I8906" i="40"/>
  <c r="J8905" i="40"/>
  <c r="I8905" i="40"/>
  <c r="J8904" i="40"/>
  <c r="I8904" i="40"/>
  <c r="J8903" i="40"/>
  <c r="I8903" i="40"/>
  <c r="J8902" i="40"/>
  <c r="I8902" i="40"/>
  <c r="J8901" i="40"/>
  <c r="I8901" i="40"/>
  <c r="J8900" i="40"/>
  <c r="I8900" i="40"/>
  <c r="J8899" i="40"/>
  <c r="I8899" i="40"/>
  <c r="J8898" i="40"/>
  <c r="I8898" i="40"/>
  <c r="J8897" i="40"/>
  <c r="I8897" i="40"/>
  <c r="J8896" i="40"/>
  <c r="I8896" i="40"/>
  <c r="J8895" i="40"/>
  <c r="I8895" i="40"/>
  <c r="J8894" i="40"/>
  <c r="I8894" i="40"/>
  <c r="J8893" i="40"/>
  <c r="I8893" i="40"/>
  <c r="J8892" i="40"/>
  <c r="I8892" i="40"/>
  <c r="J8891" i="40"/>
  <c r="I8891" i="40"/>
  <c r="J8890" i="40"/>
  <c r="I8890" i="40"/>
  <c r="J8889" i="40"/>
  <c r="I8889" i="40"/>
  <c r="J8888" i="40"/>
  <c r="I8888" i="40"/>
  <c r="J8887" i="40"/>
  <c r="I8887" i="40"/>
  <c r="J8886" i="40"/>
  <c r="I8886" i="40"/>
  <c r="J8885" i="40"/>
  <c r="I8885" i="40"/>
  <c r="J8884" i="40"/>
  <c r="I8884" i="40"/>
  <c r="J8883" i="40"/>
  <c r="I8883" i="40"/>
  <c r="J8882" i="40"/>
  <c r="I8882" i="40"/>
  <c r="J8881" i="40"/>
  <c r="I8881" i="40"/>
  <c r="J8880" i="40"/>
  <c r="I8880" i="40"/>
  <c r="J8879" i="40"/>
  <c r="I8879" i="40"/>
  <c r="J8878" i="40"/>
  <c r="I8878" i="40"/>
  <c r="J8877" i="40"/>
  <c r="I8877" i="40"/>
  <c r="J8876" i="40"/>
  <c r="I8876" i="40"/>
  <c r="J8875" i="40"/>
  <c r="I8875" i="40"/>
  <c r="J8874" i="40"/>
  <c r="I8874" i="40"/>
  <c r="J8873" i="40"/>
  <c r="I8873" i="40"/>
  <c r="J8872" i="40"/>
  <c r="I8872" i="40"/>
  <c r="J8871" i="40"/>
  <c r="I8871" i="40"/>
  <c r="J8870" i="40"/>
  <c r="I8870" i="40"/>
  <c r="J8869" i="40"/>
  <c r="I8869" i="40"/>
  <c r="J8868" i="40"/>
  <c r="I8868" i="40"/>
  <c r="J8867" i="40"/>
  <c r="I8867" i="40"/>
  <c r="J8866" i="40"/>
  <c r="I8866" i="40"/>
  <c r="J8865" i="40"/>
  <c r="I8865" i="40"/>
  <c r="J8864" i="40"/>
  <c r="I8864" i="40"/>
  <c r="J8863" i="40"/>
  <c r="I8863" i="40"/>
  <c r="J8862" i="40"/>
  <c r="I8862" i="40"/>
  <c r="J8861" i="40"/>
  <c r="I8861" i="40"/>
  <c r="J8860" i="40"/>
  <c r="I8860" i="40"/>
  <c r="J8859" i="40"/>
  <c r="I8859" i="40"/>
  <c r="J8858" i="40"/>
  <c r="I8858" i="40"/>
  <c r="J8857" i="40"/>
  <c r="I8857" i="40"/>
  <c r="J8856" i="40"/>
  <c r="I8856" i="40"/>
  <c r="J8855" i="40"/>
  <c r="I8855" i="40"/>
  <c r="J8854" i="40"/>
  <c r="I8854" i="40"/>
  <c r="J8853" i="40"/>
  <c r="I8853" i="40"/>
  <c r="J8852" i="40"/>
  <c r="I8852" i="40"/>
  <c r="J8851" i="40"/>
  <c r="I8851" i="40"/>
  <c r="J8850" i="40"/>
  <c r="I8850" i="40"/>
  <c r="J8849" i="40"/>
  <c r="I8849" i="40"/>
  <c r="J8848" i="40"/>
  <c r="I8848" i="40"/>
  <c r="J8847" i="40"/>
  <c r="I8847" i="40"/>
  <c r="J8846" i="40"/>
  <c r="I8846" i="40"/>
  <c r="J8845" i="40"/>
  <c r="I8845" i="40"/>
  <c r="J8844" i="40"/>
  <c r="I8844" i="40"/>
  <c r="J8843" i="40"/>
  <c r="I8843" i="40"/>
  <c r="J8842" i="40"/>
  <c r="I8842" i="40"/>
  <c r="J8841" i="40"/>
  <c r="I8841" i="40"/>
  <c r="J8840" i="40"/>
  <c r="I8840" i="40"/>
  <c r="J8839" i="40"/>
  <c r="I8839" i="40"/>
  <c r="J8838" i="40"/>
  <c r="I8838" i="40"/>
  <c r="J8837" i="40"/>
  <c r="I8837" i="40"/>
  <c r="J8836" i="40"/>
  <c r="I8836" i="40"/>
  <c r="J8835" i="40"/>
  <c r="I8835" i="40"/>
  <c r="J8834" i="40"/>
  <c r="I8834" i="40"/>
  <c r="J8833" i="40"/>
  <c r="I8833" i="40"/>
  <c r="J8832" i="40"/>
  <c r="I8832" i="40"/>
  <c r="J8831" i="40"/>
  <c r="I8831" i="40"/>
  <c r="J8830" i="40"/>
  <c r="I8830" i="40"/>
  <c r="J8829" i="40"/>
  <c r="I8829" i="40"/>
  <c r="J8828" i="40"/>
  <c r="I8828" i="40"/>
  <c r="J8827" i="40"/>
  <c r="I8827" i="40"/>
  <c r="J8826" i="40"/>
  <c r="I8826" i="40"/>
  <c r="J8825" i="40"/>
  <c r="I8825" i="40"/>
  <c r="J8824" i="40"/>
  <c r="I8824" i="40"/>
  <c r="J8823" i="40"/>
  <c r="I8823" i="40"/>
  <c r="J8822" i="40"/>
  <c r="I8822" i="40"/>
  <c r="J8821" i="40"/>
  <c r="I8821" i="40"/>
  <c r="J8820" i="40"/>
  <c r="I8820" i="40"/>
  <c r="J8819" i="40"/>
  <c r="I8819" i="40"/>
  <c r="J8818" i="40"/>
  <c r="I8818" i="40"/>
  <c r="J8817" i="40"/>
  <c r="I8817" i="40"/>
  <c r="J8816" i="40"/>
  <c r="I8816" i="40"/>
  <c r="J8815" i="40"/>
  <c r="I8815" i="40"/>
  <c r="J8814" i="40"/>
  <c r="I8814" i="40"/>
  <c r="J8813" i="40"/>
  <c r="I8813" i="40"/>
  <c r="J8812" i="40"/>
  <c r="I8812" i="40"/>
  <c r="J8811" i="40"/>
  <c r="I8811" i="40"/>
  <c r="J8810" i="40"/>
  <c r="I8810" i="40"/>
  <c r="J8809" i="40"/>
  <c r="I8809" i="40"/>
  <c r="J8808" i="40"/>
  <c r="I8808" i="40"/>
  <c r="J8807" i="40"/>
  <c r="I8807" i="40"/>
  <c r="J8806" i="40"/>
  <c r="I8806" i="40"/>
  <c r="J8805" i="40"/>
  <c r="I8805" i="40"/>
  <c r="J8804" i="40"/>
  <c r="I8804" i="40"/>
  <c r="J8803" i="40"/>
  <c r="I8803" i="40"/>
  <c r="J8802" i="40"/>
  <c r="I8802" i="40"/>
  <c r="J8801" i="40"/>
  <c r="I8801" i="40"/>
  <c r="J8800" i="40"/>
  <c r="I8800" i="40"/>
  <c r="J8799" i="40"/>
  <c r="I8799" i="40"/>
  <c r="J8798" i="40"/>
  <c r="I8798" i="40"/>
  <c r="J8797" i="40"/>
  <c r="I8797" i="40"/>
  <c r="J8796" i="40"/>
  <c r="I8796" i="40"/>
  <c r="J8795" i="40"/>
  <c r="I8795" i="40"/>
  <c r="J8794" i="40"/>
  <c r="I8794" i="40"/>
  <c r="J8793" i="40"/>
  <c r="I8793" i="40"/>
  <c r="J8792" i="40"/>
  <c r="I8792" i="40"/>
  <c r="J8791" i="40"/>
  <c r="I8791" i="40"/>
  <c r="J8790" i="40"/>
  <c r="I8790" i="40"/>
  <c r="J8789" i="40"/>
  <c r="I8789" i="40"/>
  <c r="J8788" i="40"/>
  <c r="I8788" i="40"/>
  <c r="J8787" i="40"/>
  <c r="I8787" i="40"/>
  <c r="J8786" i="40"/>
  <c r="I8786" i="40"/>
  <c r="J8785" i="40"/>
  <c r="I8785" i="40"/>
  <c r="J8784" i="40"/>
  <c r="I8784" i="40"/>
  <c r="J8783" i="40"/>
  <c r="I8783" i="40"/>
  <c r="J8782" i="40"/>
  <c r="I8782" i="40"/>
  <c r="J8781" i="40"/>
  <c r="I8781" i="40"/>
  <c r="J8780" i="40"/>
  <c r="I8780" i="40"/>
  <c r="J8779" i="40"/>
  <c r="I8779" i="40"/>
  <c r="J8778" i="40"/>
  <c r="I8778" i="40"/>
  <c r="J8777" i="40"/>
  <c r="I8777" i="40"/>
  <c r="J8776" i="40"/>
  <c r="I8776" i="40"/>
  <c r="J8775" i="40"/>
  <c r="I8775" i="40"/>
  <c r="J8774" i="40"/>
  <c r="I8774" i="40"/>
  <c r="J8773" i="40"/>
  <c r="I8773" i="40"/>
  <c r="J8772" i="40"/>
  <c r="I8772" i="40"/>
  <c r="J8771" i="40"/>
  <c r="I8771" i="40"/>
  <c r="J8770" i="40"/>
  <c r="I8770" i="40"/>
  <c r="J8769" i="40"/>
  <c r="I8769" i="40"/>
  <c r="J8768" i="40"/>
  <c r="I8768" i="40"/>
  <c r="J8767" i="40"/>
  <c r="I8767" i="40"/>
  <c r="J8766" i="40"/>
  <c r="I8766" i="40"/>
  <c r="J8765" i="40"/>
  <c r="I8765" i="40"/>
  <c r="J8764" i="40"/>
  <c r="I8764" i="40"/>
  <c r="J8763" i="40"/>
  <c r="I8763" i="40"/>
  <c r="J8762" i="40"/>
  <c r="I8762" i="40"/>
  <c r="J8761" i="40"/>
  <c r="I8761" i="40"/>
  <c r="J8760" i="40"/>
  <c r="I8760" i="40"/>
  <c r="J8759" i="40"/>
  <c r="I8759" i="40"/>
  <c r="J8758" i="40"/>
  <c r="I8758" i="40"/>
  <c r="J8757" i="40"/>
  <c r="I8757" i="40"/>
  <c r="J8756" i="40"/>
  <c r="I8756" i="40"/>
  <c r="J8755" i="40"/>
  <c r="I8755" i="40"/>
  <c r="J8754" i="40"/>
  <c r="I8754" i="40"/>
  <c r="J8753" i="40"/>
  <c r="I8753" i="40"/>
  <c r="J8752" i="40"/>
  <c r="I8752" i="40"/>
  <c r="J8751" i="40"/>
  <c r="I8751" i="40"/>
  <c r="J8750" i="40"/>
  <c r="I8750" i="40"/>
  <c r="J8749" i="40"/>
  <c r="I8749" i="40"/>
  <c r="J8748" i="40"/>
  <c r="I8748" i="40"/>
  <c r="J8747" i="40"/>
  <c r="I8747" i="40"/>
  <c r="J8746" i="40"/>
  <c r="I8746" i="40"/>
  <c r="J8745" i="40"/>
  <c r="I8745" i="40"/>
  <c r="J8744" i="40"/>
  <c r="I8744" i="40"/>
  <c r="J8743" i="40"/>
  <c r="I8743" i="40"/>
  <c r="J8742" i="40"/>
  <c r="I8742" i="40"/>
  <c r="J8741" i="40"/>
  <c r="I8741" i="40"/>
  <c r="J8740" i="40"/>
  <c r="I8740" i="40"/>
  <c r="J8739" i="40"/>
  <c r="I8739" i="40"/>
  <c r="J8738" i="40"/>
  <c r="I8738" i="40"/>
  <c r="J8737" i="40"/>
  <c r="I8737" i="40"/>
  <c r="J8736" i="40"/>
  <c r="I8736" i="40"/>
  <c r="J8735" i="40"/>
  <c r="I8735" i="40"/>
  <c r="J8734" i="40"/>
  <c r="I8734" i="40"/>
  <c r="J8733" i="40"/>
  <c r="I8733" i="40"/>
  <c r="J8732" i="40"/>
  <c r="I8732" i="40"/>
  <c r="J8731" i="40"/>
  <c r="I8731" i="40"/>
  <c r="J8730" i="40"/>
  <c r="I8730" i="40"/>
  <c r="J8729" i="40"/>
  <c r="I8729" i="40"/>
  <c r="J8728" i="40"/>
  <c r="I8728" i="40"/>
  <c r="J8727" i="40"/>
  <c r="I8727" i="40"/>
  <c r="J8726" i="40"/>
  <c r="I8726" i="40"/>
  <c r="J8725" i="40"/>
  <c r="I8725" i="40"/>
  <c r="J8724" i="40"/>
  <c r="I8724" i="40"/>
  <c r="J8723" i="40"/>
  <c r="I8723" i="40"/>
  <c r="J8722" i="40"/>
  <c r="I8722" i="40"/>
  <c r="J8721" i="40"/>
  <c r="I8721" i="40"/>
  <c r="J8720" i="40"/>
  <c r="I8720" i="40"/>
  <c r="J8719" i="40"/>
  <c r="I8719" i="40"/>
  <c r="J8718" i="40"/>
  <c r="I8718" i="40"/>
  <c r="J8717" i="40"/>
  <c r="I8717" i="40"/>
  <c r="J8716" i="40"/>
  <c r="I8716" i="40"/>
  <c r="J8715" i="40"/>
  <c r="I8715" i="40"/>
  <c r="J8714" i="40"/>
  <c r="I8714" i="40"/>
  <c r="J8713" i="40"/>
  <c r="I8713" i="40"/>
  <c r="J8712" i="40"/>
  <c r="I8712" i="40"/>
  <c r="J8711" i="40"/>
  <c r="I8711" i="40"/>
  <c r="J8710" i="40"/>
  <c r="I8710" i="40"/>
  <c r="J8709" i="40"/>
  <c r="I8709" i="40"/>
  <c r="J8708" i="40"/>
  <c r="I8708" i="40"/>
  <c r="J8707" i="40"/>
  <c r="I8707" i="40"/>
  <c r="J8706" i="40"/>
  <c r="I8706" i="40"/>
  <c r="J8705" i="40"/>
  <c r="I8705" i="40"/>
  <c r="J8704" i="40"/>
  <c r="I8704" i="40"/>
  <c r="J8703" i="40"/>
  <c r="I8703" i="40"/>
  <c r="J8702" i="40"/>
  <c r="I8702" i="40"/>
  <c r="J8701" i="40"/>
  <c r="I8701" i="40"/>
  <c r="J8700" i="40"/>
  <c r="I8700" i="40"/>
  <c r="J8699" i="40"/>
  <c r="I8699" i="40"/>
  <c r="J8698" i="40"/>
  <c r="I8698" i="40"/>
  <c r="J8697" i="40"/>
  <c r="I8697" i="40"/>
  <c r="J8696" i="40"/>
  <c r="I8696" i="40"/>
  <c r="J8695" i="40"/>
  <c r="I8695" i="40"/>
  <c r="J8694" i="40"/>
  <c r="I8694" i="40"/>
  <c r="J8693" i="40"/>
  <c r="I8693" i="40"/>
  <c r="J8692" i="40"/>
  <c r="I8692" i="40"/>
  <c r="J8691" i="40"/>
  <c r="I8691" i="40"/>
  <c r="J8690" i="40"/>
  <c r="I8690" i="40"/>
  <c r="J8689" i="40"/>
  <c r="I8689" i="40"/>
  <c r="J8688" i="40"/>
  <c r="I8688" i="40"/>
  <c r="J8687" i="40"/>
  <c r="I8687" i="40"/>
  <c r="J8686" i="40"/>
  <c r="I8686" i="40"/>
  <c r="J8685" i="40"/>
  <c r="I8685" i="40"/>
  <c r="J8684" i="40"/>
  <c r="I8684" i="40"/>
  <c r="J8683" i="40"/>
  <c r="I8683" i="40"/>
  <c r="J8682" i="40"/>
  <c r="I8682" i="40"/>
  <c r="J8681" i="40"/>
  <c r="I8681" i="40"/>
  <c r="J8680" i="40"/>
  <c r="I8680" i="40"/>
  <c r="J8679" i="40"/>
  <c r="I8679" i="40"/>
  <c r="J8678" i="40"/>
  <c r="I8678" i="40"/>
  <c r="J8677" i="40"/>
  <c r="I8677" i="40"/>
  <c r="J8676" i="40"/>
  <c r="I8676" i="40"/>
  <c r="J8675" i="40"/>
  <c r="I8675" i="40"/>
  <c r="J8674" i="40"/>
  <c r="I8674" i="40"/>
  <c r="J8673" i="40"/>
  <c r="I8673" i="40"/>
  <c r="J8672" i="40"/>
  <c r="I8672" i="40"/>
  <c r="J8671" i="40"/>
  <c r="I8671" i="40"/>
  <c r="J8670" i="40"/>
  <c r="I8670" i="40"/>
  <c r="J8669" i="40"/>
  <c r="I8669" i="40"/>
  <c r="J8668" i="40"/>
  <c r="I8668" i="40"/>
  <c r="J8667" i="40"/>
  <c r="I8667" i="40"/>
  <c r="J8666" i="40"/>
  <c r="I8666" i="40"/>
  <c r="J8665" i="40"/>
  <c r="I8665" i="40"/>
  <c r="J8664" i="40"/>
  <c r="I8664" i="40"/>
  <c r="J8663" i="40"/>
  <c r="I8663" i="40"/>
  <c r="J8662" i="40"/>
  <c r="I8662" i="40"/>
  <c r="J8661" i="40"/>
  <c r="I8661" i="40"/>
  <c r="J8660" i="40"/>
  <c r="I8660" i="40"/>
  <c r="J8659" i="40"/>
  <c r="I8659" i="40"/>
  <c r="J8658" i="40"/>
  <c r="I8658" i="40"/>
  <c r="J8657" i="40"/>
  <c r="I8657" i="40"/>
  <c r="J8656" i="40"/>
  <c r="I8656" i="40"/>
  <c r="J8655" i="40"/>
  <c r="I8655" i="40"/>
  <c r="J8654" i="40"/>
  <c r="I8654" i="40"/>
  <c r="J8653" i="40"/>
  <c r="I8653" i="40"/>
  <c r="J8652" i="40"/>
  <c r="I8652" i="40"/>
  <c r="J8651" i="40"/>
  <c r="I8651" i="40"/>
  <c r="J8650" i="40"/>
  <c r="I8650" i="40"/>
  <c r="J8649" i="40"/>
  <c r="I8649" i="40"/>
  <c r="J8648" i="40"/>
  <c r="I8648" i="40"/>
  <c r="J8647" i="40"/>
  <c r="I8647" i="40"/>
  <c r="J8646" i="40"/>
  <c r="I8646" i="40"/>
  <c r="J8645" i="40"/>
  <c r="I8645" i="40"/>
  <c r="J8644" i="40"/>
  <c r="I8644" i="40"/>
  <c r="J8643" i="40"/>
  <c r="I8643" i="40"/>
  <c r="J8642" i="40"/>
  <c r="I8642" i="40"/>
  <c r="J8641" i="40"/>
  <c r="I8641" i="40"/>
  <c r="J8640" i="40"/>
  <c r="I8640" i="40"/>
  <c r="J8639" i="40"/>
  <c r="I8639" i="40"/>
  <c r="J8638" i="40"/>
  <c r="I8638" i="40"/>
  <c r="J8637" i="40"/>
  <c r="I8637" i="40"/>
  <c r="J8636" i="40"/>
  <c r="I8636" i="40"/>
  <c r="J8635" i="40"/>
  <c r="I8635" i="40"/>
  <c r="J8634" i="40"/>
  <c r="I8634" i="40"/>
  <c r="J8633" i="40"/>
  <c r="I8633" i="40"/>
  <c r="J8632" i="40"/>
  <c r="I8632" i="40"/>
  <c r="J8631" i="40"/>
  <c r="I8631" i="40"/>
  <c r="J8630" i="40"/>
  <c r="I8630" i="40"/>
  <c r="J8629" i="40"/>
  <c r="I8629" i="40"/>
  <c r="J8628" i="40"/>
  <c r="I8628" i="40"/>
  <c r="J8627" i="40"/>
  <c r="I8627" i="40"/>
  <c r="J8626" i="40"/>
  <c r="I8626" i="40"/>
  <c r="J8625" i="40"/>
  <c r="I8625" i="40"/>
  <c r="J8624" i="40"/>
  <c r="I8624" i="40"/>
  <c r="J8623" i="40"/>
  <c r="I8623" i="40"/>
  <c r="J8622" i="40"/>
  <c r="I8622" i="40"/>
  <c r="J8621" i="40"/>
  <c r="I8621" i="40"/>
  <c r="J8620" i="40"/>
  <c r="I8620" i="40"/>
  <c r="J8619" i="40"/>
  <c r="I8619" i="40"/>
  <c r="J8618" i="40"/>
  <c r="I8618" i="40"/>
  <c r="J8617" i="40"/>
  <c r="I8617" i="40"/>
  <c r="J8616" i="40"/>
  <c r="I8616" i="40"/>
  <c r="J8615" i="40"/>
  <c r="I8615" i="40"/>
  <c r="J8614" i="40"/>
  <c r="I8614" i="40"/>
  <c r="J8613" i="40"/>
  <c r="I8613" i="40"/>
  <c r="J8612" i="40"/>
  <c r="I8612" i="40"/>
  <c r="J8611" i="40"/>
  <c r="I8611" i="40"/>
  <c r="J8610" i="40"/>
  <c r="I8610" i="40"/>
  <c r="J8609" i="40"/>
  <c r="I8609" i="40"/>
  <c r="J8608" i="40"/>
  <c r="I8608" i="40"/>
  <c r="J8607" i="40"/>
  <c r="I8607" i="40"/>
  <c r="J8606" i="40"/>
  <c r="I8606" i="40"/>
  <c r="J8605" i="40"/>
  <c r="I8605" i="40"/>
  <c r="J8604" i="40"/>
  <c r="I8604" i="40"/>
  <c r="J8603" i="40"/>
  <c r="I8603" i="40"/>
  <c r="J8602" i="40"/>
  <c r="I8602" i="40"/>
  <c r="J8601" i="40"/>
  <c r="I8601" i="40"/>
  <c r="J8600" i="40"/>
  <c r="I8600" i="40"/>
  <c r="J8599" i="40"/>
  <c r="I8599" i="40"/>
  <c r="J8598" i="40"/>
  <c r="I8598" i="40"/>
  <c r="J8597" i="40"/>
  <c r="I8597" i="40"/>
  <c r="J8596" i="40"/>
  <c r="I8596" i="40"/>
  <c r="J8595" i="40"/>
  <c r="I8595" i="40"/>
  <c r="J8594" i="40"/>
  <c r="I8594" i="40"/>
  <c r="J8593" i="40"/>
  <c r="I8593" i="40"/>
  <c r="J8592" i="40"/>
  <c r="I8592" i="40"/>
  <c r="J8591" i="40"/>
  <c r="I8591" i="40"/>
  <c r="J8590" i="40"/>
  <c r="I8590" i="40"/>
  <c r="J8589" i="40"/>
  <c r="I8589" i="40"/>
  <c r="J8588" i="40"/>
  <c r="I8588" i="40"/>
  <c r="J8587" i="40"/>
  <c r="I8587" i="40"/>
  <c r="J8586" i="40"/>
  <c r="I8586" i="40"/>
  <c r="J8585" i="40"/>
  <c r="I8585" i="40"/>
  <c r="J8584" i="40"/>
  <c r="I8584" i="40"/>
  <c r="J8583" i="40"/>
  <c r="I8583" i="40"/>
  <c r="J8582" i="40"/>
  <c r="I8582" i="40"/>
  <c r="J8581" i="40"/>
  <c r="I8581" i="40"/>
  <c r="J8580" i="40"/>
  <c r="I8580" i="40"/>
  <c r="J8579" i="40"/>
  <c r="I8579" i="40"/>
  <c r="J8578" i="40"/>
  <c r="I8578" i="40"/>
  <c r="J8577" i="40"/>
  <c r="I8577" i="40"/>
  <c r="J8576" i="40"/>
  <c r="I8576" i="40"/>
  <c r="J8575" i="40"/>
  <c r="I8575" i="40"/>
  <c r="J8574" i="40"/>
  <c r="I8574" i="40"/>
  <c r="J8573" i="40"/>
  <c r="I8573" i="40"/>
  <c r="J8572" i="40"/>
  <c r="I8572" i="40"/>
  <c r="J8571" i="40"/>
  <c r="I8571" i="40"/>
  <c r="J8570" i="40"/>
  <c r="I8570" i="40"/>
  <c r="J8569" i="40"/>
  <c r="I8569" i="40"/>
  <c r="J8568" i="40"/>
  <c r="I8568" i="40"/>
  <c r="J8567" i="40"/>
  <c r="I8567" i="40"/>
  <c r="J8566" i="40"/>
  <c r="I8566" i="40"/>
  <c r="J8565" i="40"/>
  <c r="I8565" i="40"/>
  <c r="J8564" i="40"/>
  <c r="I8564" i="40"/>
  <c r="J8563" i="40"/>
  <c r="I8563" i="40"/>
  <c r="J8562" i="40"/>
  <c r="I8562" i="40"/>
  <c r="J8561" i="40"/>
  <c r="I8561" i="40"/>
  <c r="J8560" i="40"/>
  <c r="I8560" i="40"/>
  <c r="J8559" i="40"/>
  <c r="I8559" i="40"/>
  <c r="J8558" i="40"/>
  <c r="I8558" i="40"/>
  <c r="J8557" i="40"/>
  <c r="I8557" i="40"/>
  <c r="J8556" i="40"/>
  <c r="I8556" i="40"/>
  <c r="J8555" i="40"/>
  <c r="I8555" i="40"/>
  <c r="J8554" i="40"/>
  <c r="I8554" i="40"/>
  <c r="J8553" i="40"/>
  <c r="I8553" i="40"/>
  <c r="J8552" i="40"/>
  <c r="I8552" i="40"/>
  <c r="J8551" i="40"/>
  <c r="I8551" i="40"/>
  <c r="J8550" i="40"/>
  <c r="I8550" i="40"/>
  <c r="J8549" i="40"/>
  <c r="I8549" i="40"/>
  <c r="J8548" i="40"/>
  <c r="I8548" i="40"/>
  <c r="J8547" i="40"/>
  <c r="I8547" i="40"/>
  <c r="J8546" i="40"/>
  <c r="I8546" i="40"/>
  <c r="J8545" i="40"/>
  <c r="I8545" i="40"/>
  <c r="J8544" i="40"/>
  <c r="I8544" i="40"/>
  <c r="J8543" i="40"/>
  <c r="I8543" i="40"/>
  <c r="J8542" i="40"/>
  <c r="I8542" i="40"/>
  <c r="J8541" i="40"/>
  <c r="I8541" i="40"/>
  <c r="J8540" i="40"/>
  <c r="I8540" i="40"/>
  <c r="J8539" i="40"/>
  <c r="I8539" i="40"/>
  <c r="J8538" i="40"/>
  <c r="I8538" i="40"/>
  <c r="J8537" i="40"/>
  <c r="I8537" i="40"/>
  <c r="J8536" i="40"/>
  <c r="I8536" i="40"/>
  <c r="J8535" i="40"/>
  <c r="I8535" i="40"/>
  <c r="J8534" i="40"/>
  <c r="I8534" i="40"/>
  <c r="J8533" i="40"/>
  <c r="I8533" i="40"/>
  <c r="J8532" i="40"/>
  <c r="I8532" i="40"/>
  <c r="J8531" i="40"/>
  <c r="I8531" i="40"/>
  <c r="J8530" i="40"/>
  <c r="I8530" i="40"/>
  <c r="J8529" i="40"/>
  <c r="I8529" i="40"/>
  <c r="J8528" i="40"/>
  <c r="I8528" i="40"/>
  <c r="J8527" i="40"/>
  <c r="I8527" i="40"/>
  <c r="J8526" i="40"/>
  <c r="I8526" i="40"/>
  <c r="J8525" i="40"/>
  <c r="I8525" i="40"/>
  <c r="J8524" i="40"/>
  <c r="I8524" i="40"/>
  <c r="J8523" i="40"/>
  <c r="I8523" i="40"/>
  <c r="J8522" i="40"/>
  <c r="I8522" i="40"/>
  <c r="J8521" i="40"/>
  <c r="I8521" i="40"/>
  <c r="J8520" i="40"/>
  <c r="I8520" i="40"/>
  <c r="J8519" i="40"/>
  <c r="I8519" i="40"/>
  <c r="J8518" i="40"/>
  <c r="I8518" i="40"/>
  <c r="J8517" i="40"/>
  <c r="I8517" i="40"/>
  <c r="J8516" i="40"/>
  <c r="I8516" i="40"/>
  <c r="J8515" i="40"/>
  <c r="I8515" i="40"/>
  <c r="J8514" i="40"/>
  <c r="I8514" i="40"/>
  <c r="J8513" i="40"/>
  <c r="I8513" i="40"/>
  <c r="J8512" i="40"/>
  <c r="I8512" i="40"/>
  <c r="J8511" i="40"/>
  <c r="I8511" i="40"/>
  <c r="J8510" i="40"/>
  <c r="I8510" i="40"/>
  <c r="J8509" i="40"/>
  <c r="I8509" i="40"/>
  <c r="J8508" i="40"/>
  <c r="I8508" i="40"/>
  <c r="J8507" i="40"/>
  <c r="I8507" i="40"/>
  <c r="J8506" i="40"/>
  <c r="I8506" i="40"/>
  <c r="J8505" i="40"/>
  <c r="I8505" i="40"/>
  <c r="J8504" i="40"/>
  <c r="I8504" i="40"/>
  <c r="J8503" i="40"/>
  <c r="I8503" i="40"/>
  <c r="J8502" i="40"/>
  <c r="I8502" i="40"/>
  <c r="J8501" i="40"/>
  <c r="I8501" i="40"/>
  <c r="J8500" i="40"/>
  <c r="I8500" i="40"/>
  <c r="J8499" i="40"/>
  <c r="I8499" i="40"/>
  <c r="J8498" i="40"/>
  <c r="I8498" i="40"/>
  <c r="J8497" i="40"/>
  <c r="I8497" i="40"/>
  <c r="J8496" i="40"/>
  <c r="I8496" i="40"/>
  <c r="J8495" i="40"/>
  <c r="I8495" i="40"/>
  <c r="J8494" i="40"/>
  <c r="I8494" i="40"/>
  <c r="J8493" i="40"/>
  <c r="I8493" i="40"/>
  <c r="J8492" i="40"/>
  <c r="I8492" i="40"/>
  <c r="J8491" i="40"/>
  <c r="I8491" i="40"/>
  <c r="J8490" i="40"/>
  <c r="I8490" i="40"/>
  <c r="J8489" i="40"/>
  <c r="I8489" i="40"/>
  <c r="J8488" i="40"/>
  <c r="I8488" i="40"/>
  <c r="J8487" i="40"/>
  <c r="I8487" i="40"/>
  <c r="J8486" i="40"/>
  <c r="I8486" i="40"/>
  <c r="J8485" i="40"/>
  <c r="I8485" i="40"/>
  <c r="J8484" i="40"/>
  <c r="I8484" i="40"/>
  <c r="J8483" i="40"/>
  <c r="I8483" i="40"/>
  <c r="J8482" i="40"/>
  <c r="I8482" i="40"/>
  <c r="J8481" i="40"/>
  <c r="I8481" i="40"/>
  <c r="J8480" i="40"/>
  <c r="I8480" i="40"/>
  <c r="J8479" i="40"/>
  <c r="I8479" i="40"/>
  <c r="J8478" i="40"/>
  <c r="I8478" i="40"/>
  <c r="J8477" i="40"/>
  <c r="I8477" i="40"/>
  <c r="J8476" i="40"/>
  <c r="I8476" i="40"/>
  <c r="J8475" i="40"/>
  <c r="I8475" i="40"/>
  <c r="J8474" i="40"/>
  <c r="I8474" i="40"/>
  <c r="J8473" i="40"/>
  <c r="I8473" i="40"/>
  <c r="J8472" i="40"/>
  <c r="I8472" i="40"/>
  <c r="J8471" i="40"/>
  <c r="I8471" i="40"/>
  <c r="J8470" i="40"/>
  <c r="I8470" i="40"/>
  <c r="J8469" i="40"/>
  <c r="I8469" i="40"/>
  <c r="J8468" i="40"/>
  <c r="I8468" i="40"/>
  <c r="J8467" i="40"/>
  <c r="I8467" i="40"/>
  <c r="J8466" i="40"/>
  <c r="I8466" i="40"/>
  <c r="J8465" i="40"/>
  <c r="I8465" i="40"/>
  <c r="J8464" i="40"/>
  <c r="I8464" i="40"/>
  <c r="J8463" i="40"/>
  <c r="I8463" i="40"/>
  <c r="J8462" i="40"/>
  <c r="I8462" i="40"/>
  <c r="J8461" i="40"/>
  <c r="I8461" i="40"/>
  <c r="J8460" i="40"/>
  <c r="I8460" i="40"/>
  <c r="J8459" i="40"/>
  <c r="I8459" i="40"/>
  <c r="J8458" i="40"/>
  <c r="I8458" i="40"/>
  <c r="J8457" i="40"/>
  <c r="I8457" i="40"/>
  <c r="J8456" i="40"/>
  <c r="I8456" i="40"/>
  <c r="J8455" i="40"/>
  <c r="I8455" i="40"/>
  <c r="J8454" i="40"/>
  <c r="I8454" i="40"/>
  <c r="J8453" i="40"/>
  <c r="I8453" i="40"/>
  <c r="J8452" i="40"/>
  <c r="I8452" i="40"/>
  <c r="J8451" i="40"/>
  <c r="I8451" i="40"/>
  <c r="J8450" i="40"/>
  <c r="I8450" i="40"/>
  <c r="J8449" i="40"/>
  <c r="I8449" i="40"/>
  <c r="J8448" i="40"/>
  <c r="I8448" i="40"/>
  <c r="J8447" i="40"/>
  <c r="I8447" i="40"/>
  <c r="J8446" i="40"/>
  <c r="I8446" i="40"/>
  <c r="J8445" i="40"/>
  <c r="I8445" i="40"/>
  <c r="J8444" i="40"/>
  <c r="I8444" i="40"/>
  <c r="J8443" i="40"/>
  <c r="I8443" i="40"/>
  <c r="J8442" i="40"/>
  <c r="I8442" i="40"/>
  <c r="J8441" i="40"/>
  <c r="I8441" i="40"/>
  <c r="J8440" i="40"/>
  <c r="I8440" i="40"/>
  <c r="J8439" i="40"/>
  <c r="I8439" i="40"/>
  <c r="J8438" i="40"/>
  <c r="I8438" i="40"/>
  <c r="J8437" i="40"/>
  <c r="I8437" i="40"/>
  <c r="J8436" i="40"/>
  <c r="I8436" i="40"/>
  <c r="J8435" i="40"/>
  <c r="I8435" i="40"/>
  <c r="J8434" i="40"/>
  <c r="I8434" i="40"/>
  <c r="J8433" i="40"/>
  <c r="I8433" i="40"/>
  <c r="J8432" i="40"/>
  <c r="I8432" i="40"/>
  <c r="J8431" i="40"/>
  <c r="I8431" i="40"/>
  <c r="J8430" i="40"/>
  <c r="I8430" i="40"/>
  <c r="J8429" i="40"/>
  <c r="I8429" i="40"/>
  <c r="J8428" i="40"/>
  <c r="I8428" i="40"/>
  <c r="J8427" i="40"/>
  <c r="I8427" i="40"/>
  <c r="J8426" i="40"/>
  <c r="I8426" i="40"/>
  <c r="J8425" i="40"/>
  <c r="I8425" i="40"/>
  <c r="J8424" i="40"/>
  <c r="I8424" i="40"/>
  <c r="J8423" i="40"/>
  <c r="I8423" i="40"/>
  <c r="J8422" i="40"/>
  <c r="I8422" i="40"/>
  <c r="J8421" i="40"/>
  <c r="I8421" i="40"/>
  <c r="J8420" i="40"/>
  <c r="I8420" i="40"/>
  <c r="J8419" i="40"/>
  <c r="I8419" i="40"/>
  <c r="J8418" i="40"/>
  <c r="I8418" i="40"/>
  <c r="J8417" i="40"/>
  <c r="I8417" i="40"/>
  <c r="J8416" i="40"/>
  <c r="I8416" i="40"/>
  <c r="J8415" i="40"/>
  <c r="I8415" i="40"/>
  <c r="J8414" i="40"/>
  <c r="I8414" i="40"/>
  <c r="J8413" i="40"/>
  <c r="I8413" i="40"/>
  <c r="J8412" i="40"/>
  <c r="I8412" i="40"/>
  <c r="J8411" i="40"/>
  <c r="I8411" i="40"/>
  <c r="J8410" i="40"/>
  <c r="I8410" i="40"/>
  <c r="J8409" i="40"/>
  <c r="I8409" i="40"/>
  <c r="J8408" i="40"/>
  <c r="I8408" i="40"/>
  <c r="J8407" i="40"/>
  <c r="I8407" i="40"/>
  <c r="J8406" i="40"/>
  <c r="I8406" i="40"/>
  <c r="J8405" i="40"/>
  <c r="I8405" i="40"/>
  <c r="J8404" i="40"/>
  <c r="I8404" i="40"/>
  <c r="J8403" i="40"/>
  <c r="I8403" i="40"/>
  <c r="J8402" i="40"/>
  <c r="I8402" i="40"/>
  <c r="J8401" i="40"/>
  <c r="I8401" i="40"/>
  <c r="J8400" i="40"/>
  <c r="I8400" i="40"/>
  <c r="J8399" i="40"/>
  <c r="I8399" i="40"/>
  <c r="J8398" i="40"/>
  <c r="I8398" i="40"/>
  <c r="J8397" i="40"/>
  <c r="I8397" i="40"/>
  <c r="J8396" i="40"/>
  <c r="I8396" i="40"/>
  <c r="J8395" i="40"/>
  <c r="I8395" i="40"/>
  <c r="J8394" i="40"/>
  <c r="I8394" i="40"/>
  <c r="J8393" i="40"/>
  <c r="I8393" i="40"/>
  <c r="J8392" i="40"/>
  <c r="I8392" i="40"/>
  <c r="J8391" i="40"/>
  <c r="I8391" i="40"/>
  <c r="J8390" i="40"/>
  <c r="I8390" i="40"/>
  <c r="J8389" i="40"/>
  <c r="I8389" i="40"/>
  <c r="J8388" i="40"/>
  <c r="I8388" i="40"/>
  <c r="J8387" i="40"/>
  <c r="I8387" i="40"/>
  <c r="J8386" i="40"/>
  <c r="I8386" i="40"/>
  <c r="J8385" i="40"/>
  <c r="I8385" i="40"/>
  <c r="J8384" i="40"/>
  <c r="I8384" i="40"/>
  <c r="J8383" i="40"/>
  <c r="I8383" i="40"/>
  <c r="J8382" i="40"/>
  <c r="I8382" i="40"/>
  <c r="J8381" i="40"/>
  <c r="I8381" i="40"/>
  <c r="J8380" i="40"/>
  <c r="I8380" i="40"/>
  <c r="J8379" i="40"/>
  <c r="I8379" i="40"/>
  <c r="J8378" i="40"/>
  <c r="I8378" i="40"/>
  <c r="J8377" i="40"/>
  <c r="I8377" i="40"/>
  <c r="J8376" i="40"/>
  <c r="I8376" i="40"/>
  <c r="J8375" i="40"/>
  <c r="I8375" i="40"/>
  <c r="J8374" i="40"/>
  <c r="I8374" i="40"/>
  <c r="J8373" i="40"/>
  <c r="I8373" i="40"/>
  <c r="J8372" i="40"/>
  <c r="I8372" i="40"/>
  <c r="J8371" i="40"/>
  <c r="I8371" i="40"/>
  <c r="J8370" i="40"/>
  <c r="I8370" i="40"/>
  <c r="J8369" i="40"/>
  <c r="I8369" i="40"/>
  <c r="J8368" i="40"/>
  <c r="I8368" i="40"/>
  <c r="J8367" i="40"/>
  <c r="I8367" i="40"/>
  <c r="J8366" i="40"/>
  <c r="I8366" i="40"/>
  <c r="J8365" i="40"/>
  <c r="I8365" i="40"/>
  <c r="J8364" i="40"/>
  <c r="I8364" i="40"/>
  <c r="J8363" i="40"/>
  <c r="I8363" i="40"/>
  <c r="J8362" i="40"/>
  <c r="I8362" i="40"/>
  <c r="J8361" i="40"/>
  <c r="I8361" i="40"/>
  <c r="J8360" i="40"/>
  <c r="I8360" i="40"/>
  <c r="J8359" i="40"/>
  <c r="I8359" i="40"/>
  <c r="J8358" i="40"/>
  <c r="I8358" i="40"/>
  <c r="J8357" i="40"/>
  <c r="I8357" i="40"/>
  <c r="J8356" i="40"/>
  <c r="I8356" i="40"/>
  <c r="J8355" i="40"/>
  <c r="I8355" i="40"/>
  <c r="J8354" i="40"/>
  <c r="I8354" i="40"/>
  <c r="J8353" i="40"/>
  <c r="I8353" i="40"/>
  <c r="J8352" i="40"/>
  <c r="I8352" i="40"/>
  <c r="J8351" i="40"/>
  <c r="I8351" i="40"/>
  <c r="J8350" i="40"/>
  <c r="I8350" i="40"/>
  <c r="J8349" i="40"/>
  <c r="I8349" i="40"/>
  <c r="J8348" i="40"/>
  <c r="I8348" i="40"/>
  <c r="J8347" i="40"/>
  <c r="I8347" i="40"/>
  <c r="J8346" i="40"/>
  <c r="I8346" i="40"/>
  <c r="J8345" i="40"/>
  <c r="I8345" i="40"/>
  <c r="J8344" i="40"/>
  <c r="I8344" i="40"/>
  <c r="J8343" i="40"/>
  <c r="I8343" i="40"/>
  <c r="J8342" i="40"/>
  <c r="I8342" i="40"/>
  <c r="J8341" i="40"/>
  <c r="I8341" i="40"/>
  <c r="J8340" i="40"/>
  <c r="I8340" i="40"/>
  <c r="J8339" i="40"/>
  <c r="I8339" i="40"/>
  <c r="J8338" i="40"/>
  <c r="I8338" i="40"/>
  <c r="J8337" i="40"/>
  <c r="I8337" i="40"/>
  <c r="J8336" i="40"/>
  <c r="I8336" i="40"/>
  <c r="J8335" i="40"/>
  <c r="I8335" i="40"/>
  <c r="J8334" i="40"/>
  <c r="I8334" i="40"/>
  <c r="J8333" i="40"/>
  <c r="I8333" i="40"/>
  <c r="J8332" i="40"/>
  <c r="I8332" i="40"/>
  <c r="J8331" i="40"/>
  <c r="I8331" i="40"/>
  <c r="J8330" i="40"/>
  <c r="I8330" i="40"/>
  <c r="J8329" i="40"/>
  <c r="I8329" i="40"/>
  <c r="J8328" i="40"/>
  <c r="I8328" i="40"/>
  <c r="J8327" i="40"/>
  <c r="I8327" i="40"/>
  <c r="J8326" i="40"/>
  <c r="I8326" i="40"/>
  <c r="J8325" i="40"/>
  <c r="I8325" i="40"/>
  <c r="J8324" i="40"/>
  <c r="I8324" i="40"/>
  <c r="J8323" i="40"/>
  <c r="I8323" i="40"/>
  <c r="J8322" i="40"/>
  <c r="I8322" i="40"/>
  <c r="J8321" i="40"/>
  <c r="I8321" i="40"/>
  <c r="J8320" i="40"/>
  <c r="I8320" i="40"/>
  <c r="J8319" i="40"/>
  <c r="I8319" i="40"/>
  <c r="J8318" i="40"/>
  <c r="I8318" i="40"/>
  <c r="J8317" i="40"/>
  <c r="I8317" i="40"/>
  <c r="J8316" i="40"/>
  <c r="I8316" i="40"/>
  <c r="J8315" i="40"/>
  <c r="I8315" i="40"/>
  <c r="J8314" i="40"/>
  <c r="I8314" i="40"/>
  <c r="J8313" i="40"/>
  <c r="I8313" i="40"/>
  <c r="J8312" i="40"/>
  <c r="I8312" i="40"/>
  <c r="J8311" i="40"/>
  <c r="I8311" i="40"/>
  <c r="J8310" i="40"/>
  <c r="I8310" i="40"/>
  <c r="J8309" i="40"/>
  <c r="I8309" i="40"/>
  <c r="J8308" i="40"/>
  <c r="I8308" i="40"/>
  <c r="J8307" i="40"/>
  <c r="I8307" i="40"/>
  <c r="J8306" i="40"/>
  <c r="I8306" i="40"/>
  <c r="J8305" i="40"/>
  <c r="I8305" i="40"/>
  <c r="J8304" i="40"/>
  <c r="I8304" i="40"/>
  <c r="J8303" i="40"/>
  <c r="I8303" i="40"/>
  <c r="J8302" i="40"/>
  <c r="I8302" i="40"/>
  <c r="J8301" i="40"/>
  <c r="I8301" i="40"/>
  <c r="J8300" i="40"/>
  <c r="I8300" i="40"/>
  <c r="J8299" i="40"/>
  <c r="I8299" i="40"/>
  <c r="J8298" i="40"/>
  <c r="I8298" i="40"/>
  <c r="J8297" i="40"/>
  <c r="I8297" i="40"/>
  <c r="J8296" i="40"/>
  <c r="I8296" i="40"/>
  <c r="J8295" i="40"/>
  <c r="I8295" i="40"/>
  <c r="J8294" i="40"/>
  <c r="I8294" i="40"/>
  <c r="J8293" i="40"/>
  <c r="I8293" i="40"/>
  <c r="J8292" i="40"/>
  <c r="I8292" i="40"/>
  <c r="J8291" i="40"/>
  <c r="I8291" i="40"/>
  <c r="J8290" i="40"/>
  <c r="I8290" i="40"/>
  <c r="J8289" i="40"/>
  <c r="I8289" i="40"/>
  <c r="J8288" i="40"/>
  <c r="I8288" i="40"/>
  <c r="J8287" i="40"/>
  <c r="I8287" i="40"/>
  <c r="J8286" i="40"/>
  <c r="I8286" i="40"/>
  <c r="J8285" i="40"/>
  <c r="I8285" i="40"/>
  <c r="J8284" i="40"/>
  <c r="I8284" i="40"/>
  <c r="J8283" i="40"/>
  <c r="I8283" i="40"/>
  <c r="J8282" i="40"/>
  <c r="I8282" i="40"/>
  <c r="J8281" i="40"/>
  <c r="I8281" i="40"/>
  <c r="J8280" i="40"/>
  <c r="I8280" i="40"/>
  <c r="J8279" i="40"/>
  <c r="I8279" i="40"/>
  <c r="J8278" i="40"/>
  <c r="I8278" i="40"/>
  <c r="J8277" i="40"/>
  <c r="I8277" i="40"/>
  <c r="J8276" i="40"/>
  <c r="I8276" i="40"/>
  <c r="J8275" i="40"/>
  <c r="I8275" i="40"/>
  <c r="J8274" i="40"/>
  <c r="I8274" i="40"/>
  <c r="J8273" i="40"/>
  <c r="I8273" i="40"/>
  <c r="J8272" i="40"/>
  <c r="I8272" i="40"/>
  <c r="J8271" i="40"/>
  <c r="I8271" i="40"/>
  <c r="J8270" i="40"/>
  <c r="I8270" i="40"/>
  <c r="J8269" i="40"/>
  <c r="I8269" i="40"/>
  <c r="J8268" i="40"/>
  <c r="I8268" i="40"/>
  <c r="J8267" i="40"/>
  <c r="I8267" i="40"/>
  <c r="J8266" i="40"/>
  <c r="I8266" i="40"/>
  <c r="J8265" i="40"/>
  <c r="I8265" i="40"/>
  <c r="J8264" i="40"/>
  <c r="I8264" i="40"/>
  <c r="J8263" i="40"/>
  <c r="I8263" i="40"/>
  <c r="J8262" i="40"/>
  <c r="I8262" i="40"/>
  <c r="J8261" i="40"/>
  <c r="I8261" i="40"/>
  <c r="J8260" i="40"/>
  <c r="I8260" i="40"/>
  <c r="J8259" i="40"/>
  <c r="I8259" i="40"/>
  <c r="J8258" i="40"/>
  <c r="I8258" i="40"/>
  <c r="J8257" i="40"/>
  <c r="I8257" i="40"/>
  <c r="J8256" i="40"/>
  <c r="I8256" i="40"/>
  <c r="J8255" i="40"/>
  <c r="I8255" i="40"/>
  <c r="J8254" i="40"/>
  <c r="I8254" i="40"/>
  <c r="J8253" i="40"/>
  <c r="I8253" i="40"/>
  <c r="J8252" i="40"/>
  <c r="I8252" i="40"/>
  <c r="J8251" i="40"/>
  <c r="I8251" i="40"/>
  <c r="J8250" i="40"/>
  <c r="I8250" i="40"/>
  <c r="J8249" i="40"/>
  <c r="I8249" i="40"/>
  <c r="J8248" i="40"/>
  <c r="I8248" i="40"/>
  <c r="J8247" i="40"/>
  <c r="I8247" i="40"/>
  <c r="J8246" i="40"/>
  <c r="I8246" i="40"/>
  <c r="J8245" i="40"/>
  <c r="I8245" i="40"/>
  <c r="J8244" i="40"/>
  <c r="I8244" i="40"/>
  <c r="J8243" i="40"/>
  <c r="I8243" i="40"/>
  <c r="J8242" i="40"/>
  <c r="I8242" i="40"/>
  <c r="J8241" i="40"/>
  <c r="I8241" i="40"/>
  <c r="J8240" i="40"/>
  <c r="I8240" i="40"/>
  <c r="J8239" i="40"/>
  <c r="I8239" i="40"/>
  <c r="J8238" i="40"/>
  <c r="I8238" i="40"/>
  <c r="J8237" i="40"/>
  <c r="I8237" i="40"/>
  <c r="J8236" i="40"/>
  <c r="I8236" i="40"/>
  <c r="J8235" i="40"/>
  <c r="I8235" i="40"/>
  <c r="J8234" i="40"/>
  <c r="I8234" i="40"/>
  <c r="J8233" i="40"/>
  <c r="I8233" i="40"/>
  <c r="J8232" i="40"/>
  <c r="I8232" i="40"/>
  <c r="J8231" i="40"/>
  <c r="I8231" i="40"/>
  <c r="J8230" i="40"/>
  <c r="I8230" i="40"/>
  <c r="J8229" i="40"/>
  <c r="I8229" i="40"/>
  <c r="J8228" i="40"/>
  <c r="I8228" i="40"/>
  <c r="J8227" i="40"/>
  <c r="I8227" i="40"/>
  <c r="J8226" i="40"/>
  <c r="I8226" i="40"/>
  <c r="J8225" i="40"/>
  <c r="I8225" i="40"/>
  <c r="J8224" i="40"/>
  <c r="I8224" i="40"/>
  <c r="J8223" i="40"/>
  <c r="I8223" i="40"/>
  <c r="J8222" i="40"/>
  <c r="I8222" i="40"/>
  <c r="J8221" i="40"/>
  <c r="I8221" i="40"/>
  <c r="J8220" i="40"/>
  <c r="I8220" i="40"/>
  <c r="J8219" i="40"/>
  <c r="I8219" i="40"/>
  <c r="J8218" i="40"/>
  <c r="I8218" i="40"/>
  <c r="J8217" i="40"/>
  <c r="I8217" i="40"/>
  <c r="J8216" i="40"/>
  <c r="I8216" i="40"/>
  <c r="J8215" i="40"/>
  <c r="I8215" i="40"/>
  <c r="J8214" i="40"/>
  <c r="I8214" i="40"/>
  <c r="J8213" i="40"/>
  <c r="I8213" i="40"/>
  <c r="J8212" i="40"/>
  <c r="I8212" i="40"/>
  <c r="J8211" i="40"/>
  <c r="I8211" i="40"/>
  <c r="J8210" i="40"/>
  <c r="I8210" i="40"/>
  <c r="J8209" i="40"/>
  <c r="I8209" i="40"/>
  <c r="J8208" i="40"/>
  <c r="I8208" i="40"/>
  <c r="J8207" i="40"/>
  <c r="I8207" i="40"/>
  <c r="J8206" i="40"/>
  <c r="I8206" i="40"/>
  <c r="J8205" i="40"/>
  <c r="I8205" i="40"/>
  <c r="J8204" i="40"/>
  <c r="I8204" i="40"/>
  <c r="J8203" i="40"/>
  <c r="I8203" i="40"/>
  <c r="J8202" i="40"/>
  <c r="I8202" i="40"/>
  <c r="J8201" i="40"/>
  <c r="I8201" i="40"/>
  <c r="J8200" i="40"/>
  <c r="I8200" i="40"/>
  <c r="J8199" i="40"/>
  <c r="I8199" i="40"/>
  <c r="J8198" i="40"/>
  <c r="I8198" i="40"/>
  <c r="J8197" i="40"/>
  <c r="I8197" i="40"/>
  <c r="J8196" i="40"/>
  <c r="I8196" i="40"/>
  <c r="J8195" i="40"/>
  <c r="I8195" i="40"/>
  <c r="J8194" i="40"/>
  <c r="I8194" i="40"/>
  <c r="J8193" i="40"/>
  <c r="I8193" i="40"/>
  <c r="J8192" i="40"/>
  <c r="I8192" i="40"/>
  <c r="J8191" i="40"/>
  <c r="I8191" i="40"/>
  <c r="J8190" i="40"/>
  <c r="I8190" i="40"/>
  <c r="J8189" i="40"/>
  <c r="I8189" i="40"/>
  <c r="J8188" i="40"/>
  <c r="I8188" i="40"/>
  <c r="J8187" i="40"/>
  <c r="I8187" i="40"/>
  <c r="J8186" i="40"/>
  <c r="I8186" i="40"/>
  <c r="J8185" i="40"/>
  <c r="I8185" i="40"/>
  <c r="J8184" i="40"/>
  <c r="I8184" i="40"/>
  <c r="J8183" i="40"/>
  <c r="I8183" i="40"/>
  <c r="J8182" i="40"/>
  <c r="I8182" i="40"/>
  <c r="J8181" i="40"/>
  <c r="I8181" i="40"/>
  <c r="J8180" i="40"/>
  <c r="I8180" i="40"/>
  <c r="J8179" i="40"/>
  <c r="I8179" i="40"/>
  <c r="J8178" i="40"/>
  <c r="I8178" i="40"/>
  <c r="J8177" i="40"/>
  <c r="I8177" i="40"/>
  <c r="J8176" i="40"/>
  <c r="I8176" i="40"/>
  <c r="J8175" i="40"/>
  <c r="I8175" i="40"/>
  <c r="J8174" i="40"/>
  <c r="I8174" i="40"/>
  <c r="J8173" i="40"/>
  <c r="I8173" i="40"/>
  <c r="J8172" i="40"/>
  <c r="I8172" i="40"/>
  <c r="J8171" i="40"/>
  <c r="I8171" i="40"/>
  <c r="J8170" i="40"/>
  <c r="I8170" i="40"/>
  <c r="J8169" i="40"/>
  <c r="I8169" i="40"/>
  <c r="J8168" i="40"/>
  <c r="I8168" i="40"/>
  <c r="J8167" i="40"/>
  <c r="I8167" i="40"/>
  <c r="J8166" i="40"/>
  <c r="I8166" i="40"/>
  <c r="J8165" i="40"/>
  <c r="I8165" i="40"/>
  <c r="J8164" i="40"/>
  <c r="I8164" i="40"/>
  <c r="J8163" i="40"/>
  <c r="I8163" i="40"/>
  <c r="J8162" i="40"/>
  <c r="I8162" i="40"/>
  <c r="J8161" i="40"/>
  <c r="I8161" i="40"/>
  <c r="J8160" i="40"/>
  <c r="I8160" i="40"/>
  <c r="J8159" i="40"/>
  <c r="I8159" i="40"/>
  <c r="J8158" i="40"/>
  <c r="I8158" i="40"/>
  <c r="J8157" i="40"/>
  <c r="I8157" i="40"/>
  <c r="J8156" i="40"/>
  <c r="I8156" i="40"/>
  <c r="J8155" i="40"/>
  <c r="I8155" i="40"/>
  <c r="J8154" i="40"/>
  <c r="I8154" i="40"/>
  <c r="J8153" i="40"/>
  <c r="I8153" i="40"/>
  <c r="J8152" i="40"/>
  <c r="I8152" i="40"/>
  <c r="J8151" i="40"/>
  <c r="I8151" i="40"/>
  <c r="J8150" i="40"/>
  <c r="I8150" i="40"/>
  <c r="J8149" i="40"/>
  <c r="I8149" i="40"/>
  <c r="J8148" i="40"/>
  <c r="I8148" i="40"/>
  <c r="J8147" i="40"/>
  <c r="I8147" i="40"/>
  <c r="J8146" i="40"/>
  <c r="I8146" i="40"/>
  <c r="J8145" i="40"/>
  <c r="I8145" i="40"/>
  <c r="J8144" i="40"/>
  <c r="I8144" i="40"/>
  <c r="J8143" i="40"/>
  <c r="I8143" i="40"/>
  <c r="J8142" i="40"/>
  <c r="I8142" i="40"/>
  <c r="J8141" i="40"/>
  <c r="I8141" i="40"/>
  <c r="J8140" i="40"/>
  <c r="I8140" i="40"/>
  <c r="J8139" i="40"/>
  <c r="I8139" i="40"/>
  <c r="J8138" i="40"/>
  <c r="I8138" i="40"/>
  <c r="J8137" i="40"/>
  <c r="I8137" i="40"/>
  <c r="J8136" i="40"/>
  <c r="I8136" i="40"/>
  <c r="J8135" i="40"/>
  <c r="I8135" i="40"/>
  <c r="J8134" i="40"/>
  <c r="I8134" i="40"/>
  <c r="J8133" i="40"/>
  <c r="I8133" i="40"/>
  <c r="J8132" i="40"/>
  <c r="I8132" i="40"/>
  <c r="J8131" i="40"/>
  <c r="I8131" i="40"/>
  <c r="J8130" i="40"/>
  <c r="I8130" i="40"/>
  <c r="J8129" i="40"/>
  <c r="I8129" i="40"/>
  <c r="J8128" i="40"/>
  <c r="I8128" i="40"/>
  <c r="J8127" i="40"/>
  <c r="I8127" i="40"/>
  <c r="J8126" i="40"/>
  <c r="I8126" i="40"/>
  <c r="J8125" i="40"/>
  <c r="I8125" i="40"/>
  <c r="J8124" i="40"/>
  <c r="I8124" i="40"/>
  <c r="J8123" i="40"/>
  <c r="I8123" i="40"/>
  <c r="J8122" i="40"/>
  <c r="I8122" i="40"/>
  <c r="J8121" i="40"/>
  <c r="I8121" i="40"/>
  <c r="J8120" i="40"/>
  <c r="I8120" i="40"/>
  <c r="J8119" i="40"/>
  <c r="I8119" i="40"/>
  <c r="J8118" i="40"/>
  <c r="I8118" i="40"/>
  <c r="J8117" i="40"/>
  <c r="I8117" i="40"/>
  <c r="J8116" i="40"/>
  <c r="I8116" i="40"/>
  <c r="J8115" i="40"/>
  <c r="I8115" i="40"/>
  <c r="J8114" i="40"/>
  <c r="I8114" i="40"/>
  <c r="J8113" i="40"/>
  <c r="I8113" i="40"/>
  <c r="J8112" i="40"/>
  <c r="I8112" i="40"/>
  <c r="J8111" i="40"/>
  <c r="I8111" i="40"/>
  <c r="J8110" i="40"/>
  <c r="I8110" i="40"/>
  <c r="J8109" i="40"/>
  <c r="I8109" i="40"/>
  <c r="J8108" i="40"/>
  <c r="I8108" i="40"/>
  <c r="J8107" i="40"/>
  <c r="I8107" i="40"/>
  <c r="J8106" i="40"/>
  <c r="I8106" i="40"/>
  <c r="J8105" i="40"/>
  <c r="I8105" i="40"/>
  <c r="J8104" i="40"/>
  <c r="I8104" i="40"/>
  <c r="J8103" i="40"/>
  <c r="I8103" i="40"/>
  <c r="J8102" i="40"/>
  <c r="I8102" i="40"/>
  <c r="J8101" i="40"/>
  <c r="I8101" i="40"/>
  <c r="J8100" i="40"/>
  <c r="I8100" i="40"/>
  <c r="J8099" i="40"/>
  <c r="I8099" i="40"/>
  <c r="J8098" i="40"/>
  <c r="I8098" i="40"/>
  <c r="J8097" i="40"/>
  <c r="I8097" i="40"/>
  <c r="J8096" i="40"/>
  <c r="I8096" i="40"/>
  <c r="J8095" i="40"/>
  <c r="I8095" i="40"/>
  <c r="J8094" i="40"/>
  <c r="I8094" i="40"/>
  <c r="J8093" i="40"/>
  <c r="I8093" i="40"/>
  <c r="J8092" i="40"/>
  <c r="I8092" i="40"/>
  <c r="J8091" i="40"/>
  <c r="I8091" i="40"/>
  <c r="J8090" i="40"/>
  <c r="I8090" i="40"/>
  <c r="J8089" i="40"/>
  <c r="I8089" i="40"/>
  <c r="J8088" i="40"/>
  <c r="I8088" i="40"/>
  <c r="J8087" i="40"/>
  <c r="I8087" i="40"/>
  <c r="J8086" i="40"/>
  <c r="I8086" i="40"/>
  <c r="J8085" i="40"/>
  <c r="I8085" i="40"/>
  <c r="J8084" i="40"/>
  <c r="I8084" i="40"/>
  <c r="J8083" i="40"/>
  <c r="I8083" i="40"/>
  <c r="J8082" i="40"/>
  <c r="I8082" i="40"/>
  <c r="J8081" i="40"/>
  <c r="I8081" i="40"/>
  <c r="J8080" i="40"/>
  <c r="I8080" i="40"/>
  <c r="J8079" i="40"/>
  <c r="I8079" i="40"/>
  <c r="J8078" i="40"/>
  <c r="I8078" i="40"/>
  <c r="J8077" i="40"/>
  <c r="I8077" i="40"/>
  <c r="J8076" i="40"/>
  <c r="I8076" i="40"/>
  <c r="J8075" i="40"/>
  <c r="I8075" i="40"/>
  <c r="J8074" i="40"/>
  <c r="I8074" i="40"/>
  <c r="J8073" i="40"/>
  <c r="I8073" i="40"/>
  <c r="J8072" i="40"/>
  <c r="I8072" i="40"/>
  <c r="J8071" i="40"/>
  <c r="I8071" i="40"/>
  <c r="J8070" i="40"/>
  <c r="I8070" i="40"/>
  <c r="J8069" i="40"/>
  <c r="I8069" i="40"/>
  <c r="J8068" i="40"/>
  <c r="I8068" i="40"/>
  <c r="J8067" i="40"/>
  <c r="I8067" i="40"/>
  <c r="J8066" i="40"/>
  <c r="I8066" i="40"/>
  <c r="J8065" i="40"/>
  <c r="I8065" i="40"/>
  <c r="J8064" i="40"/>
  <c r="I8064" i="40"/>
  <c r="J8063" i="40"/>
  <c r="I8063" i="40"/>
  <c r="J8062" i="40"/>
  <c r="I8062" i="40"/>
  <c r="J8061" i="40"/>
  <c r="I8061" i="40"/>
  <c r="J8060" i="40"/>
  <c r="I8060" i="40"/>
  <c r="J8059" i="40"/>
  <c r="I8059" i="40"/>
  <c r="J8058" i="40"/>
  <c r="I8058" i="40"/>
  <c r="J8057" i="40"/>
  <c r="I8057" i="40"/>
  <c r="J8056" i="40"/>
  <c r="I8056" i="40"/>
  <c r="J8055" i="40"/>
  <c r="I8055" i="40"/>
  <c r="J8054" i="40"/>
  <c r="I8054" i="40"/>
  <c r="J8053" i="40"/>
  <c r="I8053" i="40"/>
  <c r="J8052" i="40"/>
  <c r="I8052" i="40"/>
  <c r="J8051" i="40"/>
  <c r="I8051" i="40"/>
  <c r="J8050" i="40"/>
  <c r="I8050" i="40"/>
  <c r="J8049" i="40"/>
  <c r="I8049" i="40"/>
  <c r="J8048" i="40"/>
  <c r="I8048" i="40"/>
  <c r="J8047" i="40"/>
  <c r="I8047" i="40"/>
  <c r="J8046" i="40"/>
  <c r="I8046" i="40"/>
  <c r="J8045" i="40"/>
  <c r="I8045" i="40"/>
  <c r="J8044" i="40"/>
  <c r="I8044" i="40"/>
  <c r="J8043" i="40"/>
  <c r="I8043" i="40"/>
  <c r="J8042" i="40"/>
  <c r="I8042" i="40"/>
  <c r="J8041" i="40"/>
  <c r="I8041" i="40"/>
  <c r="J8040" i="40"/>
  <c r="I8040" i="40"/>
  <c r="J8039" i="40"/>
  <c r="I8039" i="40"/>
  <c r="J8038" i="40"/>
  <c r="I8038" i="40"/>
  <c r="J8037" i="40"/>
  <c r="I8037" i="40"/>
  <c r="J8036" i="40"/>
  <c r="I8036" i="40"/>
  <c r="J8035" i="40"/>
  <c r="I8035" i="40"/>
  <c r="J8034" i="40"/>
  <c r="I8034" i="40"/>
  <c r="J8033" i="40"/>
  <c r="I8033" i="40"/>
  <c r="J8032" i="40"/>
  <c r="I8032" i="40"/>
  <c r="J8031" i="40"/>
  <c r="I8031" i="40"/>
  <c r="J8030" i="40"/>
  <c r="I8030" i="40"/>
  <c r="J8029" i="40"/>
  <c r="I8029" i="40"/>
  <c r="J8028" i="40"/>
  <c r="I8028" i="40"/>
  <c r="J8027" i="40"/>
  <c r="I8027" i="40"/>
  <c r="J8026" i="40"/>
  <c r="I8026" i="40"/>
  <c r="J8025" i="40"/>
  <c r="I8025" i="40"/>
  <c r="J8024" i="40"/>
  <c r="I8024" i="40"/>
  <c r="J8023" i="40"/>
  <c r="I8023" i="40"/>
  <c r="J8022" i="40"/>
  <c r="I8022" i="40"/>
  <c r="J8021" i="40"/>
  <c r="I8021" i="40"/>
  <c r="J8020" i="40"/>
  <c r="I8020" i="40"/>
  <c r="J8019" i="40"/>
  <c r="I8019" i="40"/>
  <c r="J8018" i="40"/>
  <c r="I8018" i="40"/>
  <c r="J8017" i="40"/>
  <c r="I8017" i="40"/>
  <c r="J8016" i="40"/>
  <c r="I8016" i="40"/>
  <c r="J8015" i="40"/>
  <c r="I8015" i="40"/>
  <c r="J8014" i="40"/>
  <c r="I8014" i="40"/>
  <c r="J8013" i="40"/>
  <c r="I8013" i="40"/>
  <c r="J8012" i="40"/>
  <c r="I8012" i="40"/>
  <c r="J8011" i="40"/>
  <c r="I8011" i="40"/>
  <c r="J8010" i="40"/>
  <c r="I8010" i="40"/>
  <c r="J8009" i="40"/>
  <c r="I8009" i="40"/>
  <c r="J8008" i="40"/>
  <c r="I8008" i="40"/>
  <c r="J8007" i="40"/>
  <c r="I8007" i="40"/>
  <c r="J8006" i="40"/>
  <c r="I8006" i="40"/>
  <c r="J8005" i="40"/>
  <c r="I8005" i="40"/>
  <c r="J8004" i="40"/>
  <c r="I8004" i="40"/>
  <c r="J8003" i="40"/>
  <c r="I8003" i="40"/>
  <c r="J8002" i="40"/>
  <c r="I8002" i="40"/>
  <c r="J8001" i="40"/>
  <c r="I8001" i="40"/>
  <c r="J8000" i="40"/>
  <c r="I8000" i="40"/>
  <c r="J7999" i="40"/>
  <c r="I7999" i="40"/>
  <c r="J7998" i="40"/>
  <c r="I7998" i="40"/>
  <c r="J7997" i="40"/>
  <c r="I7997" i="40"/>
  <c r="J7996" i="40"/>
  <c r="I7996" i="40"/>
  <c r="J7995" i="40"/>
  <c r="I7995" i="40"/>
  <c r="J7994" i="40"/>
  <c r="I7994" i="40"/>
  <c r="J7993" i="40"/>
  <c r="I7993" i="40"/>
  <c r="J7992" i="40"/>
  <c r="I7992" i="40"/>
  <c r="J7991" i="40"/>
  <c r="I7991" i="40"/>
  <c r="J7990" i="40"/>
  <c r="I7990" i="40"/>
  <c r="J7989" i="40"/>
  <c r="I7989" i="40"/>
  <c r="J7988" i="40"/>
  <c r="I7988" i="40"/>
  <c r="J7987" i="40"/>
  <c r="I7987" i="40"/>
  <c r="J7986" i="40"/>
  <c r="I7986" i="40"/>
  <c r="J7985" i="40"/>
  <c r="I7985" i="40"/>
  <c r="J7984" i="40"/>
  <c r="I7984" i="40"/>
  <c r="J7983" i="40"/>
  <c r="I7983" i="40"/>
  <c r="J7982" i="40"/>
  <c r="I7982" i="40"/>
  <c r="J7981" i="40"/>
  <c r="I7981" i="40"/>
  <c r="J7980" i="40"/>
  <c r="I7980" i="40"/>
  <c r="J7979" i="40"/>
  <c r="I7979" i="40"/>
  <c r="J7978" i="40"/>
  <c r="I7978" i="40"/>
  <c r="J7977" i="40"/>
  <c r="I7977" i="40"/>
  <c r="J7976" i="40"/>
  <c r="I7976" i="40"/>
  <c r="J7975" i="40"/>
  <c r="I7975" i="40"/>
  <c r="J7974" i="40"/>
  <c r="I7974" i="40"/>
  <c r="J7973" i="40"/>
  <c r="I7973" i="40"/>
  <c r="J7972" i="40"/>
  <c r="I7972" i="40"/>
  <c r="J7971" i="40"/>
  <c r="I7971" i="40"/>
  <c r="J7970" i="40"/>
  <c r="I7970" i="40"/>
  <c r="J7969" i="40"/>
  <c r="I7969" i="40"/>
  <c r="J7968" i="40"/>
  <c r="I7968" i="40"/>
  <c r="J7967" i="40"/>
  <c r="I7967" i="40"/>
  <c r="J7966" i="40"/>
  <c r="I7966" i="40"/>
  <c r="J7965" i="40"/>
  <c r="I7965" i="40"/>
  <c r="J7964" i="40"/>
  <c r="I7964" i="40"/>
  <c r="J7963" i="40"/>
  <c r="I7963" i="40"/>
  <c r="J7962" i="40"/>
  <c r="I7962" i="40"/>
  <c r="J7961" i="40"/>
  <c r="I7961" i="40"/>
  <c r="J7960" i="40"/>
  <c r="I7960" i="40"/>
  <c r="J7959" i="40"/>
  <c r="I7959" i="40"/>
  <c r="J7958" i="40"/>
  <c r="I7958" i="40"/>
  <c r="J7957" i="40"/>
  <c r="I7957" i="40"/>
  <c r="J7956" i="40"/>
  <c r="I7956" i="40"/>
  <c r="J7955" i="40"/>
  <c r="I7955" i="40"/>
  <c r="J7954" i="40"/>
  <c r="I7954" i="40"/>
  <c r="J7953" i="40"/>
  <c r="I7953" i="40"/>
  <c r="J7952" i="40"/>
  <c r="I7952" i="40"/>
  <c r="J7951" i="40"/>
  <c r="I7951" i="40"/>
  <c r="J7950" i="40"/>
  <c r="I7950" i="40"/>
  <c r="J7949" i="40"/>
  <c r="I7949" i="40"/>
  <c r="J7948" i="40"/>
  <c r="I7948" i="40"/>
  <c r="J7947" i="40"/>
  <c r="I7947" i="40"/>
  <c r="J7946" i="40"/>
  <c r="I7946" i="40"/>
  <c r="J7945" i="40"/>
  <c r="I7945" i="40"/>
  <c r="J7944" i="40"/>
  <c r="I7944" i="40"/>
  <c r="J7943" i="40"/>
  <c r="I7943" i="40"/>
  <c r="J7942" i="40"/>
  <c r="I7942" i="40"/>
  <c r="J7941" i="40"/>
  <c r="I7941" i="40"/>
  <c r="J7940" i="40"/>
  <c r="I7940" i="40"/>
  <c r="J7939" i="40"/>
  <c r="I7939" i="40"/>
  <c r="J7938" i="40"/>
  <c r="I7938" i="40"/>
  <c r="J7937" i="40"/>
  <c r="I7937" i="40"/>
  <c r="J7936" i="40"/>
  <c r="I7936" i="40"/>
  <c r="J7935" i="40"/>
  <c r="I7935" i="40"/>
  <c r="J7934" i="40"/>
  <c r="I7934" i="40"/>
  <c r="J7933" i="40"/>
  <c r="I7933" i="40"/>
  <c r="J7932" i="40"/>
  <c r="I7932" i="40"/>
  <c r="J7931" i="40"/>
  <c r="I7931" i="40"/>
  <c r="J7930" i="40"/>
  <c r="I7930" i="40"/>
  <c r="J7929" i="40"/>
  <c r="I7929" i="40"/>
  <c r="J7928" i="40"/>
  <c r="I7928" i="40"/>
  <c r="J7927" i="40"/>
  <c r="I7927" i="40"/>
  <c r="J7926" i="40"/>
  <c r="I7926" i="40"/>
  <c r="J7925" i="40"/>
  <c r="I7925" i="40"/>
  <c r="J7924" i="40"/>
  <c r="I7924" i="40"/>
  <c r="J7923" i="40"/>
  <c r="I7923" i="40"/>
  <c r="J7922" i="40"/>
  <c r="I7922" i="40"/>
  <c r="J7921" i="40"/>
  <c r="I7921" i="40"/>
  <c r="J7920" i="40"/>
  <c r="I7920" i="40"/>
  <c r="J7919" i="40"/>
  <c r="I7919" i="40"/>
  <c r="J7918" i="40"/>
  <c r="I7918" i="40"/>
  <c r="J7917" i="40"/>
  <c r="I7917" i="40"/>
  <c r="J7916" i="40"/>
  <c r="I7916" i="40"/>
  <c r="J7915" i="40"/>
  <c r="I7915" i="40"/>
  <c r="J7914" i="40"/>
  <c r="I7914" i="40"/>
  <c r="J7913" i="40"/>
  <c r="I7913" i="40"/>
  <c r="J7912" i="40"/>
  <c r="I7912" i="40"/>
  <c r="J7911" i="40"/>
  <c r="I7911" i="40"/>
  <c r="J7910" i="40"/>
  <c r="I7910" i="40"/>
  <c r="J7909" i="40"/>
  <c r="I7909" i="40"/>
  <c r="J7908" i="40"/>
  <c r="I7908" i="40"/>
  <c r="J7907" i="40"/>
  <c r="I7907" i="40"/>
  <c r="J7906" i="40"/>
  <c r="I7906" i="40"/>
  <c r="J7905" i="40"/>
  <c r="I7905" i="40"/>
  <c r="J7904" i="40"/>
  <c r="I7904" i="40"/>
  <c r="J7903" i="40"/>
  <c r="I7903" i="40"/>
  <c r="J7902" i="40"/>
  <c r="I7902" i="40"/>
  <c r="J7901" i="40"/>
  <c r="I7901" i="40"/>
  <c r="J7900" i="40"/>
  <c r="I7900" i="40"/>
  <c r="J7899" i="40"/>
  <c r="I7899" i="40"/>
  <c r="J7898" i="40"/>
  <c r="I7898" i="40"/>
  <c r="J7897" i="40"/>
  <c r="I7897" i="40"/>
  <c r="J7896" i="40"/>
  <c r="I7896" i="40"/>
  <c r="J7895" i="40"/>
  <c r="I7895" i="40"/>
  <c r="J7894" i="40"/>
  <c r="I7894" i="40"/>
  <c r="J7893" i="40"/>
  <c r="I7893" i="40"/>
  <c r="J7892" i="40"/>
  <c r="I7892" i="40"/>
  <c r="J7891" i="40"/>
  <c r="I7891" i="40"/>
  <c r="J7890" i="40"/>
  <c r="I7890" i="40"/>
  <c r="J7889" i="40"/>
  <c r="I7889" i="40"/>
  <c r="J7888" i="40"/>
  <c r="I7888" i="40"/>
  <c r="J7887" i="40"/>
  <c r="I7887" i="40"/>
  <c r="J7886" i="40"/>
  <c r="I7886" i="40"/>
  <c r="J7885" i="40"/>
  <c r="I7885" i="40"/>
  <c r="J7884" i="40"/>
  <c r="I7884" i="40"/>
  <c r="J7883" i="40"/>
  <c r="I7883" i="40"/>
  <c r="J7882" i="40"/>
  <c r="I7882" i="40"/>
  <c r="J7881" i="40"/>
  <c r="I7881" i="40"/>
  <c r="J7880" i="40"/>
  <c r="I7880" i="40"/>
  <c r="J7879" i="40"/>
  <c r="I7879" i="40"/>
  <c r="J7878" i="40"/>
  <c r="I7878" i="40"/>
  <c r="J7877" i="40"/>
  <c r="I7877" i="40"/>
  <c r="J7876" i="40"/>
  <c r="I7876" i="40"/>
  <c r="J7875" i="40"/>
  <c r="I7875" i="40"/>
  <c r="J7874" i="40"/>
  <c r="I7874" i="40"/>
  <c r="J7873" i="40"/>
  <c r="I7873" i="40"/>
  <c r="J7872" i="40"/>
  <c r="I7872" i="40"/>
  <c r="J7871" i="40"/>
  <c r="I7871" i="40"/>
  <c r="J7870" i="40"/>
  <c r="I7870" i="40"/>
  <c r="J7869" i="40"/>
  <c r="I7869" i="40"/>
  <c r="J7868" i="40"/>
  <c r="I7868" i="40"/>
  <c r="J7867" i="40"/>
  <c r="I7867" i="40"/>
  <c r="J7866" i="40"/>
  <c r="I7866" i="40"/>
  <c r="J7865" i="40"/>
  <c r="I7865" i="40"/>
  <c r="J7864" i="40"/>
  <c r="I7864" i="40"/>
  <c r="J7863" i="40"/>
  <c r="I7863" i="40"/>
  <c r="J7862" i="40"/>
  <c r="I7862" i="40"/>
  <c r="J7861" i="40"/>
  <c r="I7861" i="40"/>
  <c r="J7860" i="40"/>
  <c r="I7860" i="40"/>
  <c r="J7859" i="40"/>
  <c r="I7859" i="40"/>
  <c r="J7858" i="40"/>
  <c r="I7858" i="40"/>
  <c r="J7857" i="40"/>
  <c r="I7857" i="40"/>
  <c r="J7856" i="40"/>
  <c r="I7856" i="40"/>
  <c r="J7855" i="40"/>
  <c r="I7855" i="40"/>
  <c r="J7854" i="40"/>
  <c r="I7854" i="40"/>
  <c r="J7853" i="40"/>
  <c r="I7853" i="40"/>
  <c r="J7852" i="40"/>
  <c r="I7852" i="40"/>
  <c r="J7851" i="40"/>
  <c r="I7851" i="40"/>
  <c r="J7850" i="40"/>
  <c r="I7850" i="40"/>
  <c r="J7849" i="40"/>
  <c r="I7849" i="40"/>
  <c r="J7848" i="40"/>
  <c r="I7848" i="40"/>
  <c r="J7847" i="40"/>
  <c r="I7847" i="40"/>
  <c r="J7846" i="40"/>
  <c r="I7846" i="40"/>
  <c r="J7845" i="40"/>
  <c r="I7845" i="40"/>
  <c r="J7844" i="40"/>
  <c r="I7844" i="40"/>
  <c r="J7843" i="40"/>
  <c r="I7843" i="40"/>
  <c r="J7842" i="40"/>
  <c r="I7842" i="40"/>
  <c r="J7841" i="40"/>
  <c r="I7841" i="40"/>
  <c r="J7840" i="40"/>
  <c r="I7840" i="40"/>
  <c r="J7839" i="40"/>
  <c r="I7839" i="40"/>
  <c r="J7838" i="40"/>
  <c r="I7838" i="40"/>
  <c r="J7837" i="40"/>
  <c r="I7837" i="40"/>
  <c r="J7836" i="40"/>
  <c r="I7836" i="40"/>
  <c r="J7835" i="40"/>
  <c r="I7835" i="40"/>
  <c r="J7834" i="40"/>
  <c r="I7834" i="40"/>
  <c r="J7833" i="40"/>
  <c r="I7833" i="40"/>
  <c r="J7832" i="40"/>
  <c r="I7832" i="40"/>
  <c r="J7831" i="40"/>
  <c r="I7831" i="40"/>
  <c r="J7830" i="40"/>
  <c r="I7830" i="40"/>
  <c r="J7829" i="40"/>
  <c r="I7829" i="40"/>
  <c r="J7828" i="40"/>
  <c r="I7828" i="40"/>
  <c r="J7827" i="40"/>
  <c r="I7827" i="40"/>
  <c r="J7826" i="40"/>
  <c r="I7826" i="40"/>
  <c r="J7825" i="40"/>
  <c r="I7825" i="40"/>
  <c r="J7824" i="40"/>
  <c r="I7824" i="40"/>
  <c r="J7823" i="40"/>
  <c r="I7823" i="40"/>
  <c r="J7822" i="40"/>
  <c r="I7822" i="40"/>
  <c r="J7821" i="40"/>
  <c r="I7821" i="40"/>
  <c r="J7820" i="40"/>
  <c r="I7820" i="40"/>
  <c r="J7819" i="40"/>
  <c r="I7819" i="40"/>
  <c r="J7818" i="40"/>
  <c r="I7818" i="40"/>
  <c r="J7817" i="40"/>
  <c r="I7817" i="40"/>
  <c r="J7816" i="40"/>
  <c r="I7816" i="40"/>
  <c r="J7815" i="40"/>
  <c r="I7815" i="40"/>
  <c r="J7814" i="40"/>
  <c r="I7814" i="40"/>
  <c r="J7813" i="40"/>
  <c r="I7813" i="40"/>
  <c r="J7812" i="40"/>
  <c r="I7812" i="40"/>
  <c r="J7811" i="40"/>
  <c r="I7811" i="40"/>
  <c r="J7810" i="40"/>
  <c r="I7810" i="40"/>
  <c r="J7809" i="40"/>
  <c r="I7809" i="40"/>
  <c r="J7808" i="40"/>
  <c r="I7808" i="40"/>
  <c r="J7807" i="40"/>
  <c r="I7807" i="40"/>
  <c r="J7806" i="40"/>
  <c r="I7806" i="40"/>
  <c r="J7805" i="40"/>
  <c r="I7805" i="40"/>
  <c r="J7804" i="40"/>
  <c r="I7804" i="40"/>
  <c r="J7803" i="40"/>
  <c r="I7803" i="40"/>
  <c r="J7802" i="40"/>
  <c r="I7802" i="40"/>
  <c r="J7801" i="40"/>
  <c r="I7801" i="40"/>
  <c r="J7800" i="40"/>
  <c r="I7800" i="40"/>
  <c r="J7799" i="40"/>
  <c r="I7799" i="40"/>
  <c r="J7798" i="40"/>
  <c r="I7798" i="40"/>
  <c r="J7797" i="40"/>
  <c r="I7797" i="40"/>
  <c r="J7796" i="40"/>
  <c r="I7796" i="40"/>
  <c r="J7795" i="40"/>
  <c r="I7795" i="40"/>
  <c r="J7794" i="40"/>
  <c r="I7794" i="40"/>
  <c r="J7793" i="40"/>
  <c r="I7793" i="40"/>
  <c r="J7792" i="40"/>
  <c r="I7792" i="40"/>
  <c r="J7791" i="40"/>
  <c r="I7791" i="40"/>
  <c r="J7790" i="40"/>
  <c r="I7790" i="40"/>
  <c r="J7789" i="40"/>
  <c r="I7789" i="40"/>
  <c r="J7788" i="40"/>
  <c r="I7788" i="40"/>
  <c r="J7787" i="40"/>
  <c r="I7787" i="40"/>
  <c r="J7786" i="40"/>
  <c r="I7786" i="40"/>
  <c r="J7785" i="40"/>
  <c r="I7785" i="40"/>
  <c r="J7784" i="40"/>
  <c r="I7784" i="40"/>
  <c r="J7783" i="40"/>
  <c r="I7783" i="40"/>
  <c r="J7782" i="40"/>
  <c r="I7782" i="40"/>
  <c r="J7781" i="40"/>
  <c r="I7781" i="40"/>
  <c r="J7780" i="40"/>
  <c r="I7780" i="40"/>
  <c r="J7779" i="40"/>
  <c r="I7779" i="40"/>
  <c r="J7778" i="40"/>
  <c r="I7778" i="40"/>
  <c r="J7777" i="40"/>
  <c r="I7777" i="40"/>
  <c r="J7776" i="40"/>
  <c r="I7776" i="40"/>
  <c r="J7775" i="40"/>
  <c r="I7775" i="40"/>
  <c r="J7774" i="40"/>
  <c r="I7774" i="40"/>
  <c r="J7773" i="40"/>
  <c r="I7773" i="40"/>
  <c r="J7772" i="40"/>
  <c r="I7772" i="40"/>
  <c r="J7771" i="40"/>
  <c r="I7771" i="40"/>
  <c r="J7770" i="40"/>
  <c r="I7770" i="40"/>
  <c r="J7769" i="40"/>
  <c r="I7769" i="40"/>
  <c r="J7768" i="40"/>
  <c r="I7768" i="40"/>
  <c r="J7767" i="40"/>
  <c r="I7767" i="40"/>
  <c r="J7766" i="40"/>
  <c r="I7766" i="40"/>
  <c r="J7765" i="40"/>
  <c r="I7765" i="40"/>
  <c r="J7764" i="40"/>
  <c r="I7764" i="40"/>
  <c r="J7763" i="40"/>
  <c r="I7763" i="40"/>
  <c r="J7762" i="40"/>
  <c r="I7762" i="40"/>
  <c r="J7761" i="40"/>
  <c r="I7761" i="40"/>
  <c r="J7760" i="40"/>
  <c r="I7760" i="40"/>
  <c r="J7759" i="40"/>
  <c r="I7759" i="40"/>
  <c r="J7758" i="40"/>
  <c r="I7758" i="40"/>
  <c r="J7757" i="40"/>
  <c r="I7757" i="40"/>
  <c r="J7756" i="40"/>
  <c r="I7756" i="40"/>
  <c r="J7755" i="40"/>
  <c r="I7755" i="40"/>
  <c r="J7754" i="40"/>
  <c r="I7754" i="40"/>
  <c r="J7753" i="40"/>
  <c r="I7753" i="40"/>
  <c r="J7752" i="40"/>
  <c r="I7752" i="40"/>
  <c r="J7751" i="40"/>
  <c r="I7751" i="40"/>
  <c r="J7750" i="40"/>
  <c r="I7750" i="40"/>
  <c r="J7749" i="40"/>
  <c r="I7749" i="40"/>
  <c r="J7748" i="40"/>
  <c r="I7748" i="40"/>
  <c r="J7747" i="40"/>
  <c r="I7747" i="40"/>
  <c r="J7746" i="40"/>
  <c r="I7746" i="40"/>
  <c r="J7745" i="40"/>
  <c r="I7745" i="40"/>
  <c r="J7744" i="40"/>
  <c r="I7744" i="40"/>
  <c r="J7743" i="40"/>
  <c r="I7743" i="40"/>
  <c r="J7742" i="40"/>
  <c r="I7742" i="40"/>
  <c r="J7741" i="40"/>
  <c r="I7741" i="40"/>
  <c r="J7740" i="40"/>
  <c r="I7740" i="40"/>
  <c r="J7739" i="40"/>
  <c r="I7739" i="40"/>
  <c r="J7738" i="40"/>
  <c r="I7738" i="40"/>
  <c r="J7737" i="40"/>
  <c r="I7737" i="40"/>
  <c r="J7736" i="40"/>
  <c r="I7736" i="40"/>
  <c r="J7735" i="40"/>
  <c r="I7735" i="40"/>
  <c r="J7734" i="40"/>
  <c r="I7734" i="40"/>
  <c r="J7733" i="40"/>
  <c r="I7733" i="40"/>
  <c r="J7732" i="40"/>
  <c r="I7732" i="40"/>
  <c r="J7731" i="40"/>
  <c r="I7731" i="40"/>
  <c r="J7730" i="40"/>
  <c r="I7730" i="40"/>
  <c r="J7729" i="40"/>
  <c r="I7729" i="40"/>
  <c r="J7728" i="40"/>
  <c r="I7728" i="40"/>
  <c r="J7727" i="40"/>
  <c r="I7727" i="40"/>
  <c r="J7726" i="40"/>
  <c r="I7726" i="40"/>
  <c r="J7725" i="40"/>
  <c r="I7725" i="40"/>
  <c r="J7724" i="40"/>
  <c r="I7724" i="40"/>
  <c r="J7723" i="40"/>
  <c r="I7723" i="40"/>
  <c r="J7722" i="40"/>
  <c r="I7722" i="40"/>
  <c r="J7721" i="40"/>
  <c r="I7721" i="40"/>
  <c r="J7720" i="40"/>
  <c r="I7720" i="40"/>
  <c r="J7719" i="40"/>
  <c r="I7719" i="40"/>
  <c r="J7718" i="40"/>
  <c r="I7718" i="40"/>
  <c r="J7717" i="40"/>
  <c r="I7717" i="40"/>
  <c r="J7716" i="40"/>
  <c r="I7716" i="40"/>
  <c r="J7715" i="40"/>
  <c r="I7715" i="40"/>
  <c r="J7714" i="40"/>
  <c r="I7714" i="40"/>
  <c r="J7713" i="40"/>
  <c r="I7713" i="40"/>
  <c r="J7712" i="40"/>
  <c r="I7712" i="40"/>
  <c r="J7711" i="40"/>
  <c r="I7711" i="40"/>
  <c r="J7710" i="40"/>
  <c r="I7710" i="40"/>
  <c r="J7709" i="40"/>
  <c r="I7709" i="40"/>
  <c r="J7708" i="40"/>
  <c r="I7708" i="40"/>
  <c r="J7707" i="40"/>
  <c r="I7707" i="40"/>
  <c r="J7706" i="40"/>
  <c r="I7706" i="40"/>
  <c r="J7705" i="40"/>
  <c r="I7705" i="40"/>
  <c r="J7704" i="40"/>
  <c r="I7704" i="40"/>
  <c r="J7703" i="40"/>
  <c r="I7703" i="40"/>
  <c r="J7702" i="40"/>
  <c r="I7702" i="40"/>
  <c r="J7701" i="40"/>
  <c r="I7701" i="40"/>
  <c r="J7700" i="40"/>
  <c r="I7700" i="40"/>
  <c r="J7699" i="40"/>
  <c r="I7699" i="40"/>
  <c r="J7698" i="40"/>
  <c r="I7698" i="40"/>
  <c r="J7697" i="40"/>
  <c r="I7697" i="40"/>
  <c r="J7696" i="40"/>
  <c r="I7696" i="40"/>
  <c r="J7695" i="40"/>
  <c r="I7695" i="40"/>
  <c r="J7694" i="40"/>
  <c r="I7694" i="40"/>
  <c r="J7693" i="40"/>
  <c r="I7693" i="40"/>
  <c r="J7692" i="40"/>
  <c r="I7692" i="40"/>
  <c r="J7691" i="40"/>
  <c r="I7691" i="40"/>
  <c r="J7690" i="40"/>
  <c r="I7690" i="40"/>
  <c r="J7689" i="40"/>
  <c r="I7689" i="40"/>
  <c r="J7688" i="40"/>
  <c r="I7688" i="40"/>
  <c r="J7687" i="40"/>
  <c r="I7687" i="40"/>
  <c r="J7686" i="40"/>
  <c r="I7686" i="40"/>
  <c r="J7685" i="40"/>
  <c r="I7685" i="40"/>
  <c r="J7684" i="40"/>
  <c r="I7684" i="40"/>
  <c r="J7683" i="40"/>
  <c r="I7683" i="40"/>
  <c r="J7682" i="40"/>
  <c r="I7682" i="40"/>
  <c r="J7681" i="40"/>
  <c r="I7681" i="40"/>
  <c r="J7680" i="40"/>
  <c r="I7680" i="40"/>
  <c r="J7679" i="40"/>
  <c r="I7679" i="40"/>
  <c r="J7678" i="40"/>
  <c r="I7678" i="40"/>
  <c r="J7677" i="40"/>
  <c r="I7677" i="40"/>
  <c r="J7676" i="40"/>
  <c r="I7676" i="40"/>
  <c r="J7675" i="40"/>
  <c r="I7675" i="40"/>
  <c r="J7674" i="40"/>
  <c r="I7674" i="40"/>
  <c r="J7673" i="40"/>
  <c r="I7673" i="40"/>
  <c r="J7672" i="40"/>
  <c r="I7672" i="40"/>
  <c r="J7671" i="40"/>
  <c r="I7671" i="40"/>
  <c r="J7670" i="40"/>
  <c r="I7670" i="40"/>
  <c r="J7669" i="40"/>
  <c r="I7669" i="40"/>
  <c r="J7668" i="40"/>
  <c r="I7668" i="40"/>
  <c r="J7667" i="40"/>
  <c r="I7667" i="40"/>
  <c r="J7666" i="40"/>
  <c r="I7666" i="40"/>
  <c r="J7665" i="40"/>
  <c r="I7665" i="40"/>
  <c r="J7664" i="40"/>
  <c r="I7664" i="40"/>
  <c r="J7663" i="40"/>
  <c r="I7663" i="40"/>
  <c r="J7662" i="40"/>
  <c r="I7662" i="40"/>
  <c r="J7661" i="40"/>
  <c r="I7661" i="40"/>
  <c r="J7660" i="40"/>
  <c r="I7660" i="40"/>
  <c r="J7659" i="40"/>
  <c r="I7659" i="40"/>
  <c r="J7658" i="40"/>
  <c r="I7658" i="40"/>
  <c r="J7657" i="40"/>
  <c r="I7657" i="40"/>
  <c r="J7656" i="40"/>
  <c r="I7656" i="40"/>
  <c r="J7655" i="40"/>
  <c r="I7655" i="40"/>
  <c r="J7654" i="40"/>
  <c r="I7654" i="40"/>
  <c r="J7653" i="40"/>
  <c r="I7653" i="40"/>
  <c r="J7652" i="40"/>
  <c r="I7652" i="40"/>
  <c r="J7651" i="40"/>
  <c r="I7651" i="40"/>
  <c r="J7650" i="40"/>
  <c r="I7650" i="40"/>
  <c r="J7649" i="40"/>
  <c r="I7649" i="40"/>
  <c r="J7648" i="40"/>
  <c r="I7648" i="40"/>
  <c r="J7647" i="40"/>
  <c r="I7647" i="40"/>
  <c r="J7646" i="40"/>
  <c r="I7646" i="40"/>
  <c r="J7645" i="40"/>
  <c r="I7645" i="40"/>
  <c r="J7644" i="40"/>
  <c r="I7644" i="40"/>
  <c r="J7643" i="40"/>
  <c r="I7643" i="40"/>
  <c r="J7642" i="40"/>
  <c r="I7642" i="40"/>
  <c r="J7641" i="40"/>
  <c r="I7641" i="40"/>
  <c r="J7640" i="40"/>
  <c r="I7640" i="40"/>
  <c r="J7639" i="40"/>
  <c r="I7639" i="40"/>
  <c r="J7638" i="40"/>
  <c r="I7638" i="40"/>
  <c r="J7637" i="40"/>
  <c r="I7637" i="40"/>
  <c r="J7636" i="40"/>
  <c r="I7636" i="40"/>
  <c r="J7635" i="40"/>
  <c r="I7635" i="40"/>
  <c r="J7634" i="40"/>
  <c r="I7634" i="40"/>
  <c r="J7633" i="40"/>
  <c r="I7633" i="40"/>
  <c r="J7632" i="40"/>
  <c r="I7632" i="40"/>
  <c r="J7631" i="40"/>
  <c r="I7631" i="40"/>
  <c r="J7630" i="40"/>
  <c r="I7630" i="40"/>
  <c r="J7629" i="40"/>
  <c r="I7629" i="40"/>
  <c r="J7628" i="40"/>
  <c r="I7628" i="40"/>
  <c r="J7627" i="40"/>
  <c r="I7627" i="40"/>
  <c r="J7626" i="40"/>
  <c r="I7626" i="40"/>
  <c r="J7625" i="40"/>
  <c r="I7625" i="40"/>
  <c r="J7624" i="40"/>
  <c r="I7624" i="40"/>
  <c r="J7623" i="40"/>
  <c r="I7623" i="40"/>
  <c r="J7622" i="40"/>
  <c r="I7622" i="40"/>
  <c r="J7621" i="40"/>
  <c r="I7621" i="40"/>
  <c r="J7620" i="40"/>
  <c r="I7620" i="40"/>
  <c r="J7619" i="40"/>
  <c r="I7619" i="40"/>
  <c r="J7618" i="40"/>
  <c r="I7618" i="40"/>
  <c r="J7617" i="40"/>
  <c r="I7617" i="40"/>
  <c r="J7616" i="40"/>
  <c r="I7616" i="40"/>
  <c r="J7615" i="40"/>
  <c r="I7615" i="40"/>
  <c r="J7614" i="40"/>
  <c r="I7614" i="40"/>
  <c r="J7613" i="40"/>
  <c r="I7613" i="40"/>
  <c r="J7612" i="40"/>
  <c r="I7612" i="40"/>
  <c r="J7611" i="40"/>
  <c r="I7611" i="40"/>
  <c r="J7610" i="40"/>
  <c r="I7610" i="40"/>
  <c r="J7609" i="40"/>
  <c r="I7609" i="40"/>
  <c r="J7608" i="40"/>
  <c r="I7608" i="40"/>
  <c r="J7607" i="40"/>
  <c r="I7607" i="40"/>
  <c r="J7606" i="40"/>
  <c r="I7606" i="40"/>
  <c r="J7605" i="40"/>
  <c r="I7605" i="40"/>
  <c r="J7604" i="40"/>
  <c r="I7604" i="40"/>
  <c r="J7603" i="40"/>
  <c r="I7603" i="40"/>
  <c r="J7602" i="40"/>
  <c r="I7602" i="40"/>
  <c r="J7601" i="40"/>
  <c r="I7601" i="40"/>
  <c r="J7600" i="40"/>
  <c r="I7600" i="40"/>
  <c r="J7599" i="40"/>
  <c r="I7599" i="40"/>
  <c r="J7598" i="40"/>
  <c r="I7598" i="40"/>
  <c r="J7597" i="40"/>
  <c r="I7597" i="40"/>
  <c r="J7596" i="40"/>
  <c r="I7596" i="40"/>
  <c r="J7595" i="40"/>
  <c r="I7595" i="40"/>
  <c r="J7594" i="40"/>
  <c r="I7594" i="40"/>
  <c r="J7593" i="40"/>
  <c r="I7593" i="40"/>
  <c r="J7592" i="40"/>
  <c r="I7592" i="40"/>
  <c r="J7591" i="40"/>
  <c r="I7591" i="40"/>
  <c r="J7590" i="40"/>
  <c r="I7590" i="40"/>
  <c r="J7589" i="40"/>
  <c r="I7589" i="40"/>
  <c r="J7588" i="40"/>
  <c r="I7588" i="40"/>
  <c r="J7587" i="40"/>
  <c r="I7587" i="40"/>
  <c r="J7586" i="40"/>
  <c r="I7586" i="40"/>
  <c r="J7585" i="40"/>
  <c r="I7585" i="40"/>
  <c r="J7584" i="40"/>
  <c r="I7584" i="40"/>
  <c r="J7583" i="40"/>
  <c r="I7583" i="40"/>
  <c r="J7582" i="40"/>
  <c r="I7582" i="40"/>
  <c r="J7581" i="40"/>
  <c r="I7581" i="40"/>
  <c r="J7580" i="40"/>
  <c r="I7580" i="40"/>
  <c r="J7579" i="40"/>
  <c r="I7579" i="40"/>
  <c r="J7578" i="40"/>
  <c r="I7578" i="40"/>
  <c r="J7577" i="40"/>
  <c r="I7577" i="40"/>
  <c r="J7576" i="40"/>
  <c r="I7576" i="40"/>
  <c r="J7575" i="40"/>
  <c r="I7575" i="40"/>
  <c r="J7574" i="40"/>
  <c r="I7574" i="40"/>
  <c r="J7573" i="40"/>
  <c r="I7573" i="40"/>
  <c r="J7572" i="40"/>
  <c r="I7572" i="40"/>
  <c r="J7571" i="40"/>
  <c r="I7571" i="40"/>
  <c r="J7570" i="40"/>
  <c r="I7570" i="40"/>
  <c r="J7569" i="40"/>
  <c r="I7569" i="40"/>
  <c r="J7568" i="40"/>
  <c r="I7568" i="40"/>
  <c r="J7567" i="40"/>
  <c r="I7567" i="40"/>
  <c r="J7566" i="40"/>
  <c r="I7566" i="40"/>
  <c r="J7565" i="40"/>
  <c r="I7565" i="40"/>
  <c r="J7564" i="40"/>
  <c r="I7564" i="40"/>
  <c r="J7563" i="40"/>
  <c r="I7563" i="40"/>
  <c r="J7562" i="40"/>
  <c r="I7562" i="40"/>
  <c r="J7561" i="40"/>
  <c r="I7561" i="40"/>
  <c r="J7560" i="40"/>
  <c r="I7560" i="40"/>
  <c r="J7559" i="40"/>
  <c r="I7559" i="40"/>
  <c r="J7558" i="40"/>
  <c r="I7558" i="40"/>
  <c r="J7557" i="40"/>
  <c r="I7557" i="40"/>
  <c r="J7556" i="40"/>
  <c r="I7556" i="40"/>
  <c r="J7555" i="40"/>
  <c r="I7555" i="40"/>
  <c r="J7554" i="40"/>
  <c r="I7554" i="40"/>
  <c r="J7553" i="40"/>
  <c r="I7553" i="40"/>
  <c r="J7552" i="40"/>
  <c r="I7552" i="40"/>
  <c r="J7551" i="40"/>
  <c r="I7551" i="40"/>
  <c r="J7550" i="40"/>
  <c r="I7550" i="40"/>
  <c r="J7549" i="40"/>
  <c r="I7549" i="40"/>
  <c r="J7548" i="40"/>
  <c r="I7548" i="40"/>
  <c r="J7547" i="40"/>
  <c r="I7547" i="40"/>
  <c r="J7546" i="40"/>
  <c r="I7546" i="40"/>
  <c r="J7545" i="40"/>
  <c r="I7545" i="40"/>
  <c r="J7544" i="40"/>
  <c r="I7544" i="40"/>
  <c r="J7543" i="40"/>
  <c r="I7543" i="40"/>
  <c r="J7542" i="40"/>
  <c r="I7542" i="40"/>
  <c r="J7541" i="40"/>
  <c r="I7541" i="40"/>
  <c r="J7540" i="40"/>
  <c r="I7540" i="40"/>
  <c r="J7539" i="40"/>
  <c r="I7539" i="40"/>
  <c r="J7538" i="40"/>
  <c r="I7538" i="40"/>
  <c r="J7537" i="40"/>
  <c r="I7537" i="40"/>
  <c r="J7536" i="40"/>
  <c r="I7536" i="40"/>
  <c r="J7535" i="40"/>
  <c r="I7535" i="40"/>
  <c r="J7534" i="40"/>
  <c r="I7534" i="40"/>
  <c r="J7533" i="40"/>
  <c r="I7533" i="40"/>
  <c r="J7532" i="40"/>
  <c r="I7532" i="40"/>
  <c r="J7531" i="40"/>
  <c r="I7531" i="40"/>
  <c r="J7530" i="40"/>
  <c r="I7530" i="40"/>
  <c r="J7529" i="40"/>
  <c r="I7529" i="40"/>
  <c r="J7528" i="40"/>
  <c r="I7528" i="40"/>
  <c r="J7527" i="40"/>
  <c r="I7527" i="40"/>
  <c r="J7526" i="40"/>
  <c r="I7526" i="40"/>
  <c r="J7525" i="40"/>
  <c r="I7525" i="40"/>
  <c r="J7524" i="40"/>
  <c r="I7524" i="40"/>
  <c r="J7523" i="40"/>
  <c r="I7523" i="40"/>
  <c r="J7522" i="40"/>
  <c r="I7522" i="40"/>
  <c r="J7521" i="40"/>
  <c r="I7521" i="40"/>
  <c r="J7520" i="40"/>
  <c r="I7520" i="40"/>
  <c r="J7519" i="40"/>
  <c r="I7519" i="40"/>
  <c r="J7518" i="40"/>
  <c r="I7518" i="40"/>
  <c r="J7517" i="40"/>
  <c r="I7517" i="40"/>
  <c r="J7516" i="40"/>
  <c r="I7516" i="40"/>
  <c r="J7515" i="40"/>
  <c r="I7515" i="40"/>
  <c r="J7514" i="40"/>
  <c r="I7514" i="40"/>
  <c r="J7513" i="40"/>
  <c r="I7513" i="40"/>
  <c r="J7512" i="40"/>
  <c r="I7512" i="40"/>
  <c r="J7511" i="40"/>
  <c r="I7511" i="40"/>
  <c r="J7510" i="40"/>
  <c r="I7510" i="40"/>
  <c r="J7509" i="40"/>
  <c r="I7509" i="40"/>
  <c r="J7508" i="40"/>
  <c r="I7508" i="40"/>
  <c r="J7507" i="40"/>
  <c r="I7507" i="40"/>
  <c r="J7506" i="40"/>
  <c r="I7506" i="40"/>
  <c r="J7505" i="40"/>
  <c r="I7505" i="40"/>
  <c r="J7504" i="40"/>
  <c r="I7504" i="40"/>
  <c r="J7503" i="40"/>
  <c r="I7503" i="40"/>
  <c r="J7502" i="40"/>
  <c r="I7502" i="40"/>
  <c r="J7501" i="40"/>
  <c r="I7501" i="40"/>
  <c r="J7500" i="40"/>
  <c r="I7500" i="40"/>
  <c r="J7499" i="40"/>
  <c r="I7499" i="40"/>
  <c r="J7498" i="40"/>
  <c r="I7498" i="40"/>
  <c r="J7497" i="40"/>
  <c r="I7497" i="40"/>
  <c r="J7496" i="40"/>
  <c r="I7496" i="40"/>
  <c r="J7495" i="40"/>
  <c r="I7495" i="40"/>
  <c r="J7494" i="40"/>
  <c r="I7494" i="40"/>
  <c r="J7493" i="40"/>
  <c r="I7493" i="40"/>
  <c r="J7492" i="40"/>
  <c r="I7492" i="40"/>
  <c r="J7491" i="40"/>
  <c r="I7491" i="40"/>
  <c r="J7490" i="40"/>
  <c r="I7490" i="40"/>
  <c r="J7489" i="40"/>
  <c r="I7489" i="40"/>
  <c r="J7488" i="40"/>
  <c r="I7488" i="40"/>
  <c r="J7487" i="40"/>
  <c r="I7487" i="40"/>
  <c r="J7486" i="40"/>
  <c r="I7486" i="40"/>
  <c r="J7485" i="40"/>
  <c r="I7485" i="40"/>
  <c r="J7484" i="40"/>
  <c r="I7484" i="40"/>
  <c r="J7483" i="40"/>
  <c r="I7483" i="40"/>
  <c r="J7482" i="40"/>
  <c r="I7482" i="40"/>
  <c r="J7481" i="40"/>
  <c r="I7481" i="40"/>
  <c r="J7480" i="40"/>
  <c r="I7480" i="40"/>
  <c r="J7479" i="40"/>
  <c r="I7479" i="40"/>
  <c r="J7478" i="40"/>
  <c r="I7478" i="40"/>
  <c r="J7477" i="40"/>
  <c r="I7477" i="40"/>
  <c r="J7476" i="40"/>
  <c r="I7476" i="40"/>
  <c r="J7475" i="40"/>
  <c r="I7475" i="40"/>
  <c r="J7474" i="40"/>
  <c r="I7474" i="40"/>
  <c r="J7473" i="40"/>
  <c r="I7473" i="40"/>
  <c r="J7472" i="40"/>
  <c r="I7472" i="40"/>
  <c r="J7471" i="40"/>
  <c r="I7471" i="40"/>
  <c r="J7470" i="40"/>
  <c r="I7470" i="40"/>
  <c r="J7469" i="40"/>
  <c r="I7469" i="40"/>
  <c r="J7468" i="40"/>
  <c r="I7468" i="40"/>
  <c r="J7467" i="40"/>
  <c r="I7467" i="40"/>
  <c r="J7466" i="40"/>
  <c r="I7466" i="40"/>
  <c r="J7465" i="40"/>
  <c r="I7465" i="40"/>
  <c r="J7464" i="40"/>
  <c r="I7464" i="40"/>
  <c r="J7463" i="40"/>
  <c r="I7463" i="40"/>
  <c r="J7462" i="40"/>
  <c r="I7462" i="40"/>
  <c r="J7461" i="40"/>
  <c r="I7461" i="40"/>
  <c r="J7460" i="40"/>
  <c r="I7460" i="40"/>
  <c r="J7459" i="40"/>
  <c r="I7459" i="40"/>
  <c r="J7458" i="40"/>
  <c r="I7458" i="40"/>
  <c r="J7457" i="40"/>
  <c r="I7457" i="40"/>
  <c r="J7456" i="40"/>
  <c r="I7456" i="40"/>
  <c r="J7455" i="40"/>
  <c r="I7455" i="40"/>
  <c r="J7454" i="40"/>
  <c r="I7454" i="40"/>
  <c r="J7453" i="40"/>
  <c r="I7453" i="40"/>
  <c r="J7452" i="40"/>
  <c r="I7452" i="40"/>
  <c r="J7451" i="40"/>
  <c r="I7451" i="40"/>
  <c r="J7450" i="40"/>
  <c r="I7450" i="40"/>
  <c r="J7449" i="40"/>
  <c r="I7449" i="40"/>
  <c r="J7448" i="40"/>
  <c r="I7448" i="40"/>
  <c r="J7447" i="40"/>
  <c r="I7447" i="40"/>
  <c r="J7446" i="40"/>
  <c r="I7446" i="40"/>
  <c r="J7445" i="40"/>
  <c r="I7445" i="40"/>
  <c r="J7444" i="40"/>
  <c r="I7444" i="40"/>
  <c r="J7443" i="40"/>
  <c r="I7443" i="40"/>
  <c r="J7442" i="40"/>
  <c r="I7442" i="40"/>
  <c r="J7441" i="40"/>
  <c r="I7441" i="40"/>
  <c r="J7440" i="40"/>
  <c r="I7440" i="40"/>
  <c r="J7439" i="40"/>
  <c r="I7439" i="40"/>
  <c r="J7438" i="40"/>
  <c r="I7438" i="40"/>
  <c r="J7437" i="40"/>
  <c r="I7437" i="40"/>
  <c r="J7436" i="40"/>
  <c r="I7436" i="40"/>
  <c r="J7435" i="40"/>
  <c r="I7435" i="40"/>
  <c r="J7434" i="40"/>
  <c r="I7434" i="40"/>
  <c r="J7433" i="40"/>
  <c r="I7433" i="40"/>
  <c r="J7432" i="40"/>
  <c r="I7432" i="40"/>
  <c r="J7431" i="40"/>
  <c r="I7431" i="40"/>
  <c r="J7430" i="40"/>
  <c r="I7430" i="40"/>
  <c r="J7429" i="40"/>
  <c r="I7429" i="40"/>
  <c r="J7428" i="40"/>
  <c r="I7428" i="40"/>
  <c r="J7427" i="40"/>
  <c r="I7427" i="40"/>
  <c r="J7426" i="40"/>
  <c r="I7426" i="40"/>
  <c r="J7425" i="40"/>
  <c r="I7425" i="40"/>
  <c r="J7424" i="40"/>
  <c r="I7424" i="40"/>
  <c r="J7423" i="40"/>
  <c r="I7423" i="40"/>
  <c r="J7422" i="40"/>
  <c r="I7422" i="40"/>
  <c r="J7421" i="40"/>
  <c r="I7421" i="40"/>
  <c r="J7420" i="40"/>
  <c r="I7420" i="40"/>
  <c r="J7419" i="40"/>
  <c r="I7419" i="40"/>
  <c r="J7418" i="40"/>
  <c r="I7418" i="40"/>
  <c r="J7417" i="40"/>
  <c r="I7417" i="40"/>
  <c r="J7416" i="40"/>
  <c r="I7416" i="40"/>
  <c r="J7415" i="40"/>
  <c r="I7415" i="40"/>
  <c r="J7414" i="40"/>
  <c r="I7414" i="40"/>
  <c r="J7413" i="40"/>
  <c r="I7413" i="40"/>
  <c r="J7412" i="40"/>
  <c r="I7412" i="40"/>
  <c r="J7411" i="40"/>
  <c r="I7411" i="40"/>
  <c r="J7410" i="40"/>
  <c r="I7410" i="40"/>
  <c r="J7409" i="40"/>
  <c r="I7409" i="40"/>
  <c r="J7408" i="40"/>
  <c r="I7408" i="40"/>
  <c r="J7407" i="40"/>
  <c r="I7407" i="40"/>
  <c r="J7406" i="40"/>
  <c r="I7406" i="40"/>
  <c r="J7405" i="40"/>
  <c r="I7405" i="40"/>
  <c r="J7404" i="40"/>
  <c r="I7404" i="40"/>
  <c r="J7403" i="40"/>
  <c r="I7403" i="40"/>
  <c r="J7402" i="40"/>
  <c r="I7402" i="40"/>
  <c r="J7401" i="40"/>
  <c r="I7401" i="40"/>
  <c r="J7400" i="40"/>
  <c r="I7400" i="40"/>
  <c r="J7399" i="40"/>
  <c r="I7399" i="40"/>
  <c r="J7398" i="40"/>
  <c r="I7398" i="40"/>
  <c r="J7397" i="40"/>
  <c r="I7397" i="40"/>
  <c r="J7396" i="40"/>
  <c r="I7396" i="40"/>
  <c r="J7395" i="40"/>
  <c r="I7395" i="40"/>
  <c r="J7394" i="40"/>
  <c r="I7394" i="40"/>
  <c r="J7393" i="40"/>
  <c r="I7393" i="40"/>
  <c r="J7392" i="40"/>
  <c r="I7392" i="40"/>
  <c r="J7391" i="40"/>
  <c r="I7391" i="40"/>
  <c r="J7390" i="40"/>
  <c r="I7390" i="40"/>
  <c r="J7389" i="40"/>
  <c r="I7389" i="40"/>
  <c r="J7388" i="40"/>
  <c r="I7388" i="40"/>
  <c r="J7387" i="40"/>
  <c r="I7387" i="40"/>
  <c r="J7386" i="40"/>
  <c r="I7386" i="40"/>
  <c r="J7385" i="40"/>
  <c r="I7385" i="40"/>
  <c r="J7384" i="40"/>
  <c r="I7384" i="40"/>
  <c r="J7383" i="40"/>
  <c r="I7383" i="40"/>
  <c r="J7382" i="40"/>
  <c r="I7382" i="40"/>
  <c r="J7381" i="40"/>
  <c r="I7381" i="40"/>
  <c r="J7380" i="40"/>
  <c r="I7380" i="40"/>
  <c r="J7379" i="40"/>
  <c r="I7379" i="40"/>
  <c r="J7378" i="40"/>
  <c r="I7378" i="40"/>
  <c r="J7377" i="40"/>
  <c r="I7377" i="40"/>
  <c r="J7376" i="40"/>
  <c r="I7376" i="40"/>
  <c r="J7375" i="40"/>
  <c r="I7375" i="40"/>
  <c r="J7374" i="40"/>
  <c r="I7374" i="40"/>
  <c r="J7373" i="40"/>
  <c r="I7373" i="40"/>
  <c r="J7372" i="40"/>
  <c r="I7372" i="40"/>
  <c r="J7371" i="40"/>
  <c r="I7371" i="40"/>
  <c r="J7370" i="40"/>
  <c r="I7370" i="40"/>
  <c r="J7369" i="40"/>
  <c r="I7369" i="40"/>
  <c r="J7368" i="40"/>
  <c r="I7368" i="40"/>
  <c r="J7367" i="40"/>
  <c r="I7367" i="40"/>
  <c r="J7366" i="40"/>
  <c r="I7366" i="40"/>
  <c r="J7365" i="40"/>
  <c r="I7365" i="40"/>
  <c r="J7364" i="40"/>
  <c r="I7364" i="40"/>
  <c r="J7363" i="40"/>
  <c r="I7363" i="40"/>
  <c r="J7362" i="40"/>
  <c r="I7362" i="40"/>
  <c r="J7361" i="40"/>
  <c r="I7361" i="40"/>
  <c r="J7360" i="40"/>
  <c r="I7360" i="40"/>
  <c r="J7359" i="40"/>
  <c r="I7359" i="40"/>
  <c r="J7358" i="40"/>
  <c r="I7358" i="40"/>
  <c r="J7357" i="40"/>
  <c r="I7357" i="40"/>
  <c r="J7356" i="40"/>
  <c r="I7356" i="40"/>
  <c r="J7355" i="40"/>
  <c r="I7355" i="40"/>
  <c r="J7354" i="40"/>
  <c r="I7354" i="40"/>
  <c r="J7353" i="40"/>
  <c r="I7353" i="40"/>
  <c r="J7352" i="40"/>
  <c r="I7352" i="40"/>
  <c r="J7351" i="40"/>
  <c r="I7351" i="40"/>
  <c r="J7350" i="40"/>
  <c r="I7350" i="40"/>
  <c r="J7349" i="40"/>
  <c r="I7349" i="40"/>
  <c r="J7348" i="40"/>
  <c r="I7348" i="40"/>
  <c r="J7347" i="40"/>
  <c r="I7347" i="40"/>
  <c r="J7346" i="40"/>
  <c r="I7346" i="40"/>
  <c r="J7345" i="40"/>
  <c r="I7345" i="40"/>
  <c r="J7344" i="40"/>
  <c r="I7344" i="40"/>
  <c r="J7343" i="40"/>
  <c r="I7343" i="40"/>
  <c r="J7342" i="40"/>
  <c r="I7342" i="40"/>
  <c r="J7341" i="40"/>
  <c r="I7341" i="40"/>
  <c r="J7340" i="40"/>
  <c r="I7340" i="40"/>
  <c r="J7339" i="40"/>
  <c r="I7339" i="40"/>
  <c r="J7338" i="40"/>
  <c r="I7338" i="40"/>
  <c r="J7337" i="40"/>
  <c r="I7337" i="40"/>
  <c r="J7336" i="40"/>
  <c r="I7336" i="40"/>
  <c r="J7335" i="40"/>
  <c r="I7335" i="40"/>
  <c r="J7334" i="40"/>
  <c r="I7334" i="40"/>
  <c r="J7333" i="40"/>
  <c r="I7333" i="40"/>
  <c r="J7332" i="40"/>
  <c r="I7332" i="40"/>
  <c r="J7331" i="40"/>
  <c r="I7331" i="40"/>
  <c r="J7330" i="40"/>
  <c r="I7330" i="40"/>
  <c r="J7329" i="40"/>
  <c r="I7329" i="40"/>
  <c r="J7328" i="40"/>
  <c r="I7328" i="40"/>
  <c r="J7327" i="40"/>
  <c r="I7327" i="40"/>
  <c r="J7326" i="40"/>
  <c r="I7326" i="40"/>
  <c r="J7325" i="40"/>
  <c r="I7325" i="40"/>
  <c r="J7324" i="40"/>
  <c r="I7324" i="40"/>
  <c r="J7323" i="40"/>
  <c r="I7323" i="40"/>
  <c r="J7322" i="40"/>
  <c r="I7322" i="40"/>
  <c r="J7321" i="40"/>
  <c r="I7321" i="40"/>
  <c r="J7320" i="40"/>
  <c r="I7320" i="40"/>
  <c r="J7319" i="40"/>
  <c r="I7319" i="40"/>
  <c r="J7318" i="40"/>
  <c r="I7318" i="40"/>
  <c r="J7317" i="40"/>
  <c r="I7317" i="40"/>
  <c r="J7316" i="40"/>
  <c r="I7316" i="40"/>
  <c r="J7315" i="40"/>
  <c r="I7315" i="40"/>
  <c r="J7314" i="40"/>
  <c r="I7314" i="40"/>
  <c r="J7313" i="40"/>
  <c r="I7313" i="40"/>
  <c r="J7312" i="40"/>
  <c r="I7312" i="40"/>
  <c r="J7311" i="40"/>
  <c r="I7311" i="40"/>
  <c r="J7310" i="40"/>
  <c r="I7310" i="40"/>
  <c r="J7309" i="40"/>
  <c r="I7309" i="40"/>
  <c r="J7308" i="40"/>
  <c r="I7308" i="40"/>
  <c r="J7307" i="40"/>
  <c r="I7307" i="40"/>
  <c r="J7306" i="40"/>
  <c r="I7306" i="40"/>
  <c r="J7305" i="40"/>
  <c r="I7305" i="40"/>
  <c r="J7304" i="40"/>
  <c r="I7304" i="40"/>
  <c r="J7303" i="40"/>
  <c r="I7303" i="40"/>
  <c r="J7302" i="40"/>
  <c r="I7302" i="40"/>
  <c r="J7301" i="40"/>
  <c r="I7301" i="40"/>
  <c r="J7300" i="40"/>
  <c r="I7300" i="40"/>
  <c r="J7299" i="40"/>
  <c r="I7299" i="40"/>
  <c r="J7298" i="40"/>
  <c r="I7298" i="40"/>
  <c r="J7297" i="40"/>
  <c r="I7297" i="40"/>
  <c r="J7296" i="40"/>
  <c r="I7296" i="40"/>
  <c r="J7295" i="40"/>
  <c r="I7295" i="40"/>
  <c r="J7294" i="40"/>
  <c r="I7294" i="40"/>
  <c r="J7293" i="40"/>
  <c r="I7293" i="40"/>
  <c r="J7292" i="40"/>
  <c r="I7292" i="40"/>
  <c r="J7291" i="40"/>
  <c r="I7291" i="40"/>
  <c r="J7290" i="40"/>
  <c r="I7290" i="40"/>
  <c r="J7289" i="40"/>
  <c r="I7289" i="40"/>
  <c r="J7288" i="40"/>
  <c r="I7288" i="40"/>
  <c r="J7287" i="40"/>
  <c r="I7287" i="40"/>
  <c r="J7286" i="40"/>
  <c r="I7286" i="40"/>
  <c r="J7285" i="40"/>
  <c r="I7285" i="40"/>
  <c r="J7284" i="40"/>
  <c r="I7284" i="40"/>
  <c r="J7283" i="40"/>
  <c r="I7283" i="40"/>
  <c r="J7282" i="40"/>
  <c r="I7282" i="40"/>
  <c r="J7281" i="40"/>
  <c r="I7281" i="40"/>
  <c r="J7280" i="40"/>
  <c r="I7280" i="40"/>
  <c r="J7279" i="40"/>
  <c r="I7279" i="40"/>
  <c r="J7278" i="40"/>
  <c r="I7278" i="40"/>
  <c r="J7277" i="40"/>
  <c r="I7277" i="40"/>
  <c r="J7276" i="40"/>
  <c r="I7276" i="40"/>
  <c r="J7275" i="40"/>
  <c r="I7275" i="40"/>
  <c r="J7274" i="40"/>
  <c r="I7274" i="40"/>
  <c r="J7273" i="40"/>
  <c r="I7273" i="40"/>
  <c r="J7272" i="40"/>
  <c r="I7272" i="40"/>
  <c r="J7271" i="40"/>
  <c r="I7271" i="40"/>
  <c r="J7270" i="40"/>
  <c r="I7270" i="40"/>
  <c r="J7269" i="40"/>
  <c r="I7269" i="40"/>
  <c r="J7268" i="40"/>
  <c r="I7268" i="40"/>
  <c r="J7267" i="40"/>
  <c r="I7267" i="40"/>
  <c r="J7266" i="40"/>
  <c r="I7266" i="40"/>
  <c r="J7265" i="40"/>
  <c r="I7265" i="40"/>
  <c r="J7264" i="40"/>
  <c r="I7264" i="40"/>
  <c r="J7263" i="40"/>
  <c r="I7263" i="40"/>
  <c r="J7262" i="40"/>
  <c r="I7262" i="40"/>
  <c r="J7261" i="40"/>
  <c r="I7261" i="40"/>
  <c r="J7260" i="40"/>
  <c r="I7260" i="40"/>
  <c r="J7259" i="40"/>
  <c r="I7259" i="40"/>
  <c r="J7258" i="40"/>
  <c r="I7258" i="40"/>
  <c r="J7257" i="40"/>
  <c r="I7257" i="40"/>
  <c r="J7256" i="40"/>
  <c r="I7256" i="40"/>
  <c r="J7255" i="40"/>
  <c r="I7255" i="40"/>
  <c r="J7254" i="40"/>
  <c r="I7254" i="40"/>
  <c r="J7253" i="40"/>
  <c r="I7253" i="40"/>
  <c r="J7252" i="40"/>
  <c r="I7252" i="40"/>
  <c r="J7251" i="40"/>
  <c r="I7251" i="40"/>
  <c r="J7250" i="40"/>
  <c r="I7250" i="40"/>
  <c r="J7249" i="40"/>
  <c r="I7249" i="40"/>
  <c r="J7248" i="40"/>
  <c r="I7248" i="40"/>
  <c r="J7247" i="40"/>
  <c r="I7247" i="40"/>
  <c r="J7246" i="40"/>
  <c r="I7246" i="40"/>
  <c r="J7245" i="40"/>
  <c r="I7245" i="40"/>
  <c r="J7244" i="40"/>
  <c r="I7244" i="40"/>
  <c r="J7243" i="40"/>
  <c r="I7243" i="40"/>
  <c r="J7242" i="40"/>
  <c r="I7242" i="40"/>
  <c r="J7241" i="40"/>
  <c r="I7241" i="40"/>
  <c r="J7240" i="40"/>
  <c r="I7240" i="40"/>
  <c r="J7239" i="40"/>
  <c r="I7239" i="40"/>
  <c r="J7238" i="40"/>
  <c r="I7238" i="40"/>
  <c r="J7237" i="40"/>
  <c r="I7237" i="40"/>
  <c r="J7236" i="40"/>
  <c r="I7236" i="40"/>
  <c r="J7235" i="40"/>
  <c r="I7235" i="40"/>
  <c r="J7234" i="40"/>
  <c r="I7234" i="40"/>
  <c r="J7233" i="40"/>
  <c r="I7233" i="40"/>
  <c r="J7232" i="40"/>
  <c r="I7232" i="40"/>
  <c r="J7231" i="40"/>
  <c r="I7231" i="40"/>
  <c r="J7230" i="40"/>
  <c r="I7230" i="40"/>
  <c r="J7229" i="40"/>
  <c r="I7229" i="40"/>
  <c r="J7228" i="40"/>
  <c r="I7228" i="40"/>
  <c r="J7227" i="40"/>
  <c r="I7227" i="40"/>
  <c r="J7226" i="40"/>
  <c r="I7226" i="40"/>
  <c r="J7225" i="40"/>
  <c r="I7225" i="40"/>
  <c r="J7224" i="40"/>
  <c r="I7224" i="40"/>
  <c r="J7223" i="40"/>
  <c r="I7223" i="40"/>
  <c r="J7222" i="40"/>
  <c r="I7222" i="40"/>
  <c r="J7221" i="40"/>
  <c r="I7221" i="40"/>
  <c r="J7220" i="40"/>
  <c r="I7220" i="40"/>
  <c r="J7219" i="40"/>
  <c r="I7219" i="40"/>
  <c r="J7218" i="40"/>
  <c r="I7218" i="40"/>
  <c r="J7217" i="40"/>
  <c r="I7217" i="40"/>
  <c r="J7216" i="40"/>
  <c r="I7216" i="40"/>
  <c r="J7215" i="40"/>
  <c r="I7215" i="40"/>
  <c r="J7214" i="40"/>
  <c r="I7214" i="40"/>
  <c r="J7213" i="40"/>
  <c r="I7213" i="40"/>
  <c r="J7212" i="40"/>
  <c r="I7212" i="40"/>
  <c r="J7211" i="40"/>
  <c r="I7211" i="40"/>
  <c r="J7210" i="40"/>
  <c r="I7210" i="40"/>
  <c r="J7209" i="40"/>
  <c r="I7209" i="40"/>
  <c r="J7208" i="40"/>
  <c r="I7208" i="40"/>
  <c r="J7207" i="40"/>
  <c r="I7207" i="40"/>
  <c r="J7206" i="40"/>
  <c r="I7206" i="40"/>
  <c r="J7205" i="40"/>
  <c r="I7205" i="40"/>
  <c r="J7204" i="40"/>
  <c r="I7204" i="40"/>
  <c r="J7203" i="40"/>
  <c r="I7203" i="40"/>
  <c r="J7202" i="40"/>
  <c r="I7202" i="40"/>
  <c r="J7201" i="40"/>
  <c r="I7201" i="40"/>
  <c r="J7200" i="40"/>
  <c r="I7200" i="40"/>
  <c r="J7199" i="40"/>
  <c r="I7199" i="40"/>
  <c r="J7198" i="40"/>
  <c r="I7198" i="40"/>
  <c r="J7197" i="40"/>
  <c r="I7197" i="40"/>
  <c r="J7196" i="40"/>
  <c r="I7196" i="40"/>
  <c r="J7195" i="40"/>
  <c r="I7195" i="40"/>
  <c r="J7194" i="40"/>
  <c r="I7194" i="40"/>
  <c r="J7193" i="40"/>
  <c r="I7193" i="40"/>
  <c r="J7192" i="40"/>
  <c r="I7192" i="40"/>
  <c r="J7191" i="40"/>
  <c r="I7191" i="40"/>
  <c r="J7190" i="40"/>
  <c r="I7190" i="40"/>
  <c r="J7189" i="40"/>
  <c r="I7189" i="40"/>
  <c r="J7188" i="40"/>
  <c r="I7188" i="40"/>
  <c r="J7187" i="40"/>
  <c r="I7187" i="40"/>
  <c r="J7186" i="40"/>
  <c r="I7186" i="40"/>
  <c r="J7185" i="40"/>
  <c r="I7185" i="40"/>
  <c r="J7184" i="40"/>
  <c r="I7184" i="40"/>
  <c r="J7183" i="40"/>
  <c r="I7183" i="40"/>
  <c r="J7182" i="40"/>
  <c r="I7182" i="40"/>
  <c r="J7181" i="40"/>
  <c r="I7181" i="40"/>
  <c r="J7180" i="40"/>
  <c r="I7180" i="40"/>
  <c r="J7179" i="40"/>
  <c r="I7179" i="40"/>
  <c r="J7178" i="40"/>
  <c r="I7178" i="40"/>
  <c r="J7177" i="40"/>
  <c r="I7177" i="40"/>
  <c r="J7176" i="40"/>
  <c r="I7176" i="40"/>
  <c r="J7175" i="40"/>
  <c r="I7175" i="40"/>
  <c r="J7174" i="40"/>
  <c r="I7174" i="40"/>
  <c r="J7173" i="40"/>
  <c r="I7173" i="40"/>
  <c r="J7172" i="40"/>
  <c r="I7172" i="40"/>
  <c r="J7171" i="40"/>
  <c r="I7171" i="40"/>
  <c r="J7170" i="40"/>
  <c r="I7170" i="40"/>
  <c r="J7169" i="40"/>
  <c r="I7169" i="40"/>
  <c r="J7168" i="40"/>
  <c r="I7168" i="40"/>
  <c r="J7167" i="40"/>
  <c r="I7167" i="40"/>
  <c r="J7166" i="40"/>
  <c r="I7166" i="40"/>
  <c r="J7165" i="40"/>
  <c r="I7165" i="40"/>
  <c r="J7164" i="40"/>
  <c r="I7164" i="40"/>
  <c r="J7163" i="40"/>
  <c r="I7163" i="40"/>
  <c r="J7162" i="40"/>
  <c r="I7162" i="40"/>
  <c r="J7161" i="40"/>
  <c r="I7161" i="40"/>
  <c r="J7160" i="40"/>
  <c r="I7160" i="40"/>
  <c r="J7159" i="40"/>
  <c r="I7159" i="40"/>
  <c r="J7158" i="40"/>
  <c r="I7158" i="40"/>
  <c r="J7157" i="40"/>
  <c r="I7157" i="40"/>
  <c r="J7156" i="40"/>
  <c r="I7156" i="40"/>
  <c r="J7155" i="40"/>
  <c r="I7155" i="40"/>
  <c r="J7154" i="40"/>
  <c r="I7154" i="40"/>
  <c r="J7153" i="40"/>
  <c r="I7153" i="40"/>
  <c r="J7152" i="40"/>
  <c r="I7152" i="40"/>
  <c r="J7151" i="40"/>
  <c r="I7151" i="40"/>
  <c r="J7150" i="40"/>
  <c r="I7150" i="40"/>
  <c r="J7149" i="40"/>
  <c r="I7149" i="40"/>
  <c r="J7148" i="40"/>
  <c r="I7148" i="40"/>
  <c r="J7147" i="40"/>
  <c r="I7147" i="40"/>
  <c r="J7146" i="40"/>
  <c r="I7146" i="40"/>
  <c r="J7145" i="40"/>
  <c r="I7145" i="40"/>
  <c r="J7144" i="40"/>
  <c r="I7144" i="40"/>
  <c r="J7143" i="40"/>
  <c r="I7143" i="40"/>
  <c r="J7142" i="40"/>
  <c r="I7142" i="40"/>
  <c r="J7141" i="40"/>
  <c r="I7141" i="40"/>
  <c r="J7140" i="40"/>
  <c r="I7140" i="40"/>
  <c r="J7139" i="40"/>
  <c r="I7139" i="40"/>
  <c r="J7138" i="40"/>
  <c r="I7138" i="40"/>
  <c r="J7137" i="40"/>
  <c r="I7137" i="40"/>
  <c r="J7136" i="40"/>
  <c r="I7136" i="40"/>
  <c r="J7135" i="40"/>
  <c r="I7135" i="40"/>
  <c r="J7134" i="40"/>
  <c r="I7134" i="40"/>
  <c r="J7133" i="40"/>
  <c r="I7133" i="40"/>
  <c r="J7132" i="40"/>
  <c r="I7132" i="40"/>
  <c r="J7131" i="40"/>
  <c r="I7131" i="40"/>
  <c r="J7130" i="40"/>
  <c r="I7130" i="40"/>
  <c r="J7129" i="40"/>
  <c r="I7129" i="40"/>
  <c r="J7128" i="40"/>
  <c r="I7128" i="40"/>
  <c r="J7127" i="40"/>
  <c r="I7127" i="40"/>
  <c r="J7126" i="40"/>
  <c r="I7126" i="40"/>
  <c r="J7125" i="40"/>
  <c r="I7125" i="40"/>
  <c r="J7124" i="40"/>
  <c r="I7124" i="40"/>
  <c r="J7123" i="40"/>
  <c r="I7123" i="40"/>
  <c r="J7122" i="40"/>
  <c r="I7122" i="40"/>
  <c r="J7121" i="40"/>
  <c r="I7121" i="40"/>
  <c r="J7120" i="40"/>
  <c r="I7120" i="40"/>
  <c r="J7119" i="40"/>
  <c r="I7119" i="40"/>
  <c r="J7118" i="40"/>
  <c r="I7118" i="40"/>
  <c r="J7117" i="40"/>
  <c r="I7117" i="40"/>
  <c r="J7116" i="40"/>
  <c r="I7116" i="40"/>
  <c r="J7115" i="40"/>
  <c r="I7115" i="40"/>
  <c r="J7114" i="40"/>
  <c r="I7114" i="40"/>
  <c r="J7113" i="40"/>
  <c r="I7113" i="40"/>
  <c r="J7112" i="40"/>
  <c r="I7112" i="40"/>
  <c r="J7111" i="40"/>
  <c r="I7111" i="40"/>
  <c r="J7110" i="40"/>
  <c r="I7110" i="40"/>
  <c r="J7109" i="40"/>
  <c r="I7109" i="40"/>
  <c r="J7108" i="40"/>
  <c r="I7108" i="40"/>
  <c r="J7107" i="40"/>
  <c r="I7107" i="40"/>
  <c r="J7106" i="40"/>
  <c r="I7106" i="40"/>
  <c r="J7105" i="40"/>
  <c r="I7105" i="40"/>
  <c r="J7104" i="40"/>
  <c r="I7104" i="40"/>
  <c r="J7103" i="40"/>
  <c r="I7103" i="40"/>
  <c r="J7102" i="40"/>
  <c r="I7102" i="40"/>
  <c r="J7101" i="40"/>
  <c r="I7101" i="40"/>
  <c r="J7100" i="40"/>
  <c r="I7100" i="40"/>
  <c r="J7099" i="40"/>
  <c r="I7099" i="40"/>
  <c r="J7098" i="40"/>
  <c r="I7098" i="40"/>
  <c r="J7097" i="40"/>
  <c r="I7097" i="40"/>
  <c r="J7096" i="40"/>
  <c r="I7096" i="40"/>
  <c r="J7095" i="40"/>
  <c r="I7095" i="40"/>
  <c r="J7094" i="40"/>
  <c r="I7094" i="40"/>
  <c r="J7093" i="40"/>
  <c r="I7093" i="40"/>
  <c r="J7092" i="40"/>
  <c r="I7092" i="40"/>
  <c r="J7091" i="40"/>
  <c r="I7091" i="40"/>
  <c r="J7090" i="40"/>
  <c r="I7090" i="40"/>
  <c r="J7089" i="40"/>
  <c r="I7089" i="40"/>
  <c r="J7088" i="40"/>
  <c r="I7088" i="40"/>
  <c r="J7087" i="40"/>
  <c r="I7087" i="40"/>
  <c r="J7086" i="40"/>
  <c r="I7086" i="40"/>
  <c r="J7085" i="40"/>
  <c r="I7085" i="40"/>
  <c r="J7084" i="40"/>
  <c r="I7084" i="40"/>
  <c r="J7083" i="40"/>
  <c r="I7083" i="40"/>
  <c r="J7082" i="40"/>
  <c r="I7082" i="40"/>
  <c r="J7081" i="40"/>
  <c r="I7081" i="40"/>
  <c r="J7080" i="40"/>
  <c r="I7080" i="40"/>
  <c r="J7079" i="40"/>
  <c r="I7079" i="40"/>
  <c r="J7078" i="40"/>
  <c r="I7078" i="40"/>
  <c r="J7077" i="40"/>
  <c r="I7077" i="40"/>
  <c r="J7076" i="40"/>
  <c r="I7076" i="40"/>
  <c r="J7075" i="40"/>
  <c r="I7075" i="40"/>
  <c r="J7074" i="40"/>
  <c r="I7074" i="40"/>
  <c r="J7073" i="40"/>
  <c r="I7073" i="40"/>
  <c r="J7072" i="40"/>
  <c r="I7072" i="40"/>
  <c r="J7071" i="40"/>
  <c r="I7071" i="40"/>
  <c r="J7070" i="40"/>
  <c r="I7070" i="40"/>
  <c r="J7069" i="40"/>
  <c r="I7069" i="40"/>
  <c r="J7068" i="40"/>
  <c r="I7068" i="40"/>
  <c r="J7067" i="40"/>
  <c r="I7067" i="40"/>
  <c r="J7066" i="40"/>
  <c r="I7066" i="40"/>
  <c r="J7065" i="40"/>
  <c r="I7065" i="40"/>
  <c r="J7064" i="40"/>
  <c r="I7064" i="40"/>
  <c r="J7063" i="40"/>
  <c r="I7063" i="40"/>
  <c r="J7062" i="40"/>
  <c r="I7062" i="40"/>
  <c r="J7061" i="40"/>
  <c r="I7061" i="40"/>
  <c r="J7060" i="40"/>
  <c r="I7060" i="40"/>
  <c r="J7059" i="40"/>
  <c r="I7059" i="40"/>
  <c r="J7058" i="40"/>
  <c r="I7058" i="40"/>
  <c r="J7057" i="40"/>
  <c r="I7057" i="40"/>
  <c r="J7056" i="40"/>
  <c r="I7056" i="40"/>
  <c r="J7055" i="40"/>
  <c r="I7055" i="40"/>
  <c r="J7054" i="40"/>
  <c r="I7054" i="40"/>
  <c r="J7053" i="40"/>
  <c r="I7053" i="40"/>
  <c r="J7052" i="40"/>
  <c r="I7052" i="40"/>
  <c r="J7051" i="40"/>
  <c r="I7051" i="40"/>
  <c r="J7050" i="40"/>
  <c r="I7050" i="40"/>
  <c r="J7049" i="40"/>
  <c r="I7049" i="40"/>
  <c r="J7048" i="40"/>
  <c r="I7048" i="40"/>
  <c r="J7047" i="40"/>
  <c r="I7047" i="40"/>
  <c r="J7046" i="40"/>
  <c r="I7046" i="40"/>
  <c r="J7045" i="40"/>
  <c r="I7045" i="40"/>
  <c r="J7044" i="40"/>
  <c r="I7044" i="40"/>
  <c r="J7043" i="40"/>
  <c r="I7043" i="40"/>
  <c r="J7042" i="40"/>
  <c r="I7042" i="40"/>
  <c r="J7041" i="40"/>
  <c r="I7041" i="40"/>
  <c r="J7040" i="40"/>
  <c r="I7040" i="40"/>
  <c r="J7039" i="40"/>
  <c r="I7039" i="40"/>
  <c r="J7038" i="40"/>
  <c r="I7038" i="40"/>
  <c r="J7037" i="40"/>
  <c r="I7037" i="40"/>
  <c r="J7036" i="40"/>
  <c r="I7036" i="40"/>
  <c r="J7035" i="40"/>
  <c r="I7035" i="40"/>
  <c r="J7034" i="40"/>
  <c r="I7034" i="40"/>
  <c r="J7033" i="40"/>
  <c r="I7033" i="40"/>
  <c r="J7032" i="40"/>
  <c r="I7032" i="40"/>
  <c r="J7031" i="40"/>
  <c r="I7031" i="40"/>
  <c r="J7030" i="40"/>
  <c r="I7030" i="40"/>
  <c r="J7029" i="40"/>
  <c r="I7029" i="40"/>
  <c r="J7028" i="40"/>
  <c r="I7028" i="40"/>
  <c r="J7027" i="40"/>
  <c r="I7027" i="40"/>
  <c r="J7026" i="40"/>
  <c r="I7026" i="40"/>
  <c r="J7025" i="40"/>
  <c r="I7025" i="40"/>
  <c r="J7024" i="40"/>
  <c r="I7024" i="40"/>
  <c r="J7023" i="40"/>
  <c r="I7023" i="40"/>
  <c r="J7022" i="40"/>
  <c r="I7022" i="40"/>
  <c r="J7021" i="40"/>
  <c r="I7021" i="40"/>
  <c r="J7020" i="40"/>
  <c r="I7020" i="40"/>
  <c r="J7019" i="40"/>
  <c r="I7019" i="40"/>
  <c r="J7018" i="40"/>
  <c r="I7018" i="40"/>
  <c r="J7017" i="40"/>
  <c r="I7017" i="40"/>
  <c r="J7016" i="40"/>
  <c r="I7016" i="40"/>
  <c r="J7015" i="40"/>
  <c r="I7015" i="40"/>
  <c r="J7014" i="40"/>
  <c r="I7014" i="40"/>
  <c r="J7013" i="40"/>
  <c r="I7013" i="40"/>
  <c r="J7012" i="40"/>
  <c r="I7012" i="40"/>
  <c r="J7011" i="40"/>
  <c r="I7011" i="40"/>
  <c r="J7010" i="40"/>
  <c r="I7010" i="40"/>
  <c r="J7009" i="40"/>
  <c r="I7009" i="40"/>
  <c r="J7008" i="40"/>
  <c r="I7008" i="40"/>
  <c r="J7007" i="40"/>
  <c r="I7007" i="40"/>
  <c r="J7006" i="40"/>
  <c r="I7006" i="40"/>
  <c r="J7005" i="40"/>
  <c r="I7005" i="40"/>
  <c r="J7004" i="40"/>
  <c r="I7004" i="40"/>
  <c r="J7003" i="40"/>
  <c r="I7003" i="40"/>
  <c r="J7002" i="40"/>
  <c r="I7002" i="40"/>
  <c r="J7001" i="40"/>
  <c r="I7001" i="40"/>
  <c r="J7000" i="40"/>
  <c r="I7000" i="40"/>
  <c r="J6999" i="40"/>
  <c r="I6999" i="40"/>
  <c r="J6998" i="40"/>
  <c r="I6998" i="40"/>
  <c r="J6997" i="40"/>
  <c r="I6997" i="40"/>
  <c r="J6996" i="40"/>
  <c r="I6996" i="40"/>
  <c r="J6995" i="40"/>
  <c r="I6995" i="40"/>
  <c r="J6994" i="40"/>
  <c r="I6994" i="40"/>
  <c r="J6993" i="40"/>
  <c r="I6993" i="40"/>
  <c r="J6992" i="40"/>
  <c r="I6992" i="40"/>
  <c r="J6991" i="40"/>
  <c r="I6991" i="40"/>
  <c r="J6990" i="40"/>
  <c r="I6990" i="40"/>
  <c r="J6989" i="40"/>
  <c r="I6989" i="40"/>
  <c r="J6988" i="40"/>
  <c r="I6988" i="40"/>
  <c r="J6987" i="40"/>
  <c r="I6987" i="40"/>
  <c r="J6986" i="40"/>
  <c r="I6986" i="40"/>
  <c r="J6985" i="40"/>
  <c r="I6985" i="40"/>
  <c r="J6984" i="40"/>
  <c r="I6984" i="40"/>
  <c r="J6983" i="40"/>
  <c r="I6983" i="40"/>
  <c r="J6982" i="40"/>
  <c r="I6982" i="40"/>
  <c r="J6981" i="40"/>
  <c r="I6981" i="40"/>
  <c r="J6980" i="40"/>
  <c r="I6980" i="40"/>
  <c r="J6979" i="40"/>
  <c r="I6979" i="40"/>
  <c r="J6978" i="40"/>
  <c r="I6978" i="40"/>
  <c r="J6977" i="40"/>
  <c r="I6977" i="40"/>
  <c r="J6976" i="40"/>
  <c r="I6976" i="40"/>
  <c r="J6975" i="40"/>
  <c r="I6975" i="40"/>
  <c r="J6974" i="40"/>
  <c r="I6974" i="40"/>
  <c r="J6973" i="40"/>
  <c r="I6973" i="40"/>
  <c r="J6972" i="40"/>
  <c r="I6972" i="40"/>
  <c r="J6971" i="40"/>
  <c r="I6971" i="40"/>
  <c r="J6970" i="40"/>
  <c r="I6970" i="40"/>
  <c r="J6969" i="40"/>
  <c r="I6969" i="40"/>
  <c r="J6968" i="40"/>
  <c r="I6968" i="40"/>
  <c r="J6967" i="40"/>
  <c r="I6967" i="40"/>
  <c r="J6966" i="40"/>
  <c r="I6966" i="40"/>
  <c r="J6965" i="40"/>
  <c r="I6965" i="40"/>
  <c r="J6964" i="40"/>
  <c r="I6964" i="40"/>
  <c r="J6963" i="40"/>
  <c r="I6963" i="40"/>
  <c r="J6962" i="40"/>
  <c r="I6962" i="40"/>
  <c r="J6961" i="40"/>
  <c r="I6961" i="40"/>
  <c r="J6960" i="40"/>
  <c r="I6960" i="40"/>
  <c r="J6959" i="40"/>
  <c r="I6959" i="40"/>
  <c r="J6958" i="40"/>
  <c r="I6958" i="40"/>
  <c r="J6957" i="40"/>
  <c r="I6957" i="40"/>
  <c r="J6956" i="40"/>
  <c r="I6956" i="40"/>
  <c r="J6955" i="40"/>
  <c r="I6955" i="40"/>
  <c r="J6954" i="40"/>
  <c r="I6954" i="40"/>
  <c r="J6953" i="40"/>
  <c r="I6953" i="40"/>
  <c r="J6952" i="40"/>
  <c r="I6952" i="40"/>
  <c r="J6951" i="40"/>
  <c r="I6951" i="40"/>
  <c r="J6950" i="40"/>
  <c r="I6950" i="40"/>
  <c r="J6949" i="40"/>
  <c r="I6949" i="40"/>
  <c r="J6948" i="40"/>
  <c r="I6948" i="40"/>
  <c r="J6947" i="40"/>
  <c r="I6947" i="40"/>
  <c r="J6946" i="40"/>
  <c r="I6946" i="40"/>
  <c r="J6945" i="40"/>
  <c r="I6945" i="40"/>
  <c r="J6944" i="40"/>
  <c r="I6944" i="40"/>
  <c r="J6943" i="40"/>
  <c r="I6943" i="40"/>
  <c r="J6942" i="40"/>
  <c r="I6942" i="40"/>
  <c r="J6941" i="40"/>
  <c r="I6941" i="40"/>
  <c r="J6940" i="40"/>
  <c r="I6940" i="40"/>
  <c r="J6939" i="40"/>
  <c r="I6939" i="40"/>
  <c r="J6938" i="40"/>
  <c r="I6938" i="40"/>
  <c r="J6937" i="40"/>
  <c r="I6937" i="40"/>
  <c r="J6936" i="40"/>
  <c r="I6936" i="40"/>
  <c r="J6935" i="40"/>
  <c r="I6935" i="40"/>
  <c r="J6934" i="40"/>
  <c r="I6934" i="40"/>
  <c r="J6933" i="40"/>
  <c r="I6933" i="40"/>
  <c r="J6932" i="40"/>
  <c r="I6932" i="40"/>
  <c r="J6931" i="40"/>
  <c r="I6931" i="40"/>
  <c r="J6930" i="40"/>
  <c r="I6930" i="40"/>
  <c r="J6929" i="40"/>
  <c r="I6929" i="40"/>
  <c r="J6928" i="40"/>
  <c r="I6928" i="40"/>
  <c r="J6927" i="40"/>
  <c r="I6927" i="40"/>
  <c r="J6926" i="40"/>
  <c r="I6926" i="40"/>
  <c r="J6925" i="40"/>
  <c r="I6925" i="40"/>
  <c r="J6924" i="40"/>
  <c r="I6924" i="40"/>
  <c r="J6923" i="40"/>
  <c r="I6923" i="40"/>
  <c r="J6922" i="40"/>
  <c r="I6922" i="40"/>
  <c r="J6921" i="40"/>
  <c r="I6921" i="40"/>
  <c r="J6920" i="40"/>
  <c r="I6920" i="40"/>
  <c r="J6919" i="40"/>
  <c r="I6919" i="40"/>
  <c r="J6918" i="40"/>
  <c r="I6918" i="40"/>
  <c r="J6917" i="40"/>
  <c r="I6917" i="40"/>
  <c r="J6916" i="40"/>
  <c r="I6916" i="40"/>
  <c r="J6915" i="40"/>
  <c r="I6915" i="40"/>
  <c r="J6914" i="40"/>
  <c r="I6914" i="40"/>
  <c r="J6913" i="40"/>
  <c r="I6913" i="40"/>
  <c r="J6912" i="40"/>
  <c r="I6912" i="40"/>
  <c r="J6911" i="40"/>
  <c r="I6911" i="40"/>
  <c r="J6910" i="40"/>
  <c r="I6910" i="40"/>
  <c r="J6909" i="40"/>
  <c r="I6909" i="40"/>
  <c r="J6908" i="40"/>
  <c r="I6908" i="40"/>
  <c r="J6907" i="40"/>
  <c r="I6907" i="40"/>
  <c r="J6906" i="40"/>
  <c r="I6906" i="40"/>
  <c r="J6905" i="40"/>
  <c r="I6905" i="40"/>
  <c r="J6904" i="40"/>
  <c r="I6904" i="40"/>
  <c r="J6903" i="40"/>
  <c r="I6903" i="40"/>
  <c r="J6902" i="40"/>
  <c r="I6902" i="40"/>
  <c r="J6901" i="40"/>
  <c r="I6901" i="40"/>
  <c r="J6900" i="40"/>
  <c r="I6900" i="40"/>
  <c r="J6899" i="40"/>
  <c r="I6899" i="40"/>
  <c r="J6898" i="40"/>
  <c r="I6898" i="40"/>
  <c r="J6897" i="40"/>
  <c r="I6897" i="40"/>
  <c r="J6896" i="40"/>
  <c r="I6896" i="40"/>
  <c r="J6895" i="40"/>
  <c r="I6895" i="40"/>
  <c r="J6894" i="40"/>
  <c r="I6894" i="40"/>
  <c r="J6893" i="40"/>
  <c r="I6893" i="40"/>
  <c r="J6892" i="40"/>
  <c r="I6892" i="40"/>
  <c r="J6891" i="40"/>
  <c r="I6891" i="40"/>
  <c r="J6890" i="40"/>
  <c r="I6890" i="40"/>
  <c r="J6889" i="40"/>
  <c r="I6889" i="40"/>
  <c r="J6888" i="40"/>
  <c r="I6888" i="40"/>
  <c r="J6887" i="40"/>
  <c r="I6887" i="40"/>
  <c r="J6886" i="40"/>
  <c r="I6886" i="40"/>
  <c r="J6885" i="40"/>
  <c r="I6885" i="40"/>
  <c r="J6884" i="40"/>
  <c r="I6884" i="40"/>
  <c r="J6883" i="40"/>
  <c r="I6883" i="40"/>
  <c r="J6882" i="40"/>
  <c r="I6882" i="40"/>
  <c r="J6881" i="40"/>
  <c r="I6881" i="40"/>
  <c r="J6880" i="40"/>
  <c r="I6880" i="40"/>
  <c r="J6879" i="40"/>
  <c r="I6879" i="40"/>
  <c r="J6878" i="40"/>
  <c r="I6878" i="40"/>
  <c r="J6877" i="40"/>
  <c r="I6877" i="40"/>
  <c r="J6876" i="40"/>
  <c r="I6876" i="40"/>
  <c r="J6875" i="40"/>
  <c r="I6875" i="40"/>
  <c r="J6874" i="40"/>
  <c r="I6874" i="40"/>
  <c r="J6873" i="40"/>
  <c r="I6873" i="40"/>
  <c r="J6872" i="40"/>
  <c r="I6872" i="40"/>
  <c r="J6871" i="40"/>
  <c r="I6871" i="40"/>
  <c r="J6870" i="40"/>
  <c r="I6870" i="40"/>
  <c r="J6869" i="40"/>
  <c r="I6869" i="40"/>
  <c r="J6868" i="40"/>
  <c r="I6868" i="40"/>
  <c r="J6867" i="40"/>
  <c r="I6867" i="40"/>
  <c r="J6866" i="40"/>
  <c r="I6866" i="40"/>
  <c r="J6865" i="40"/>
  <c r="I6865" i="40"/>
  <c r="J6864" i="40"/>
  <c r="I6864" i="40"/>
  <c r="J6863" i="40"/>
  <c r="I6863" i="40"/>
  <c r="J6862" i="40"/>
  <c r="I6862" i="40"/>
  <c r="J6861" i="40"/>
  <c r="I6861" i="40"/>
  <c r="J6860" i="40"/>
  <c r="I6860" i="40"/>
  <c r="J6859" i="40"/>
  <c r="I6859" i="40"/>
  <c r="J6858" i="40"/>
  <c r="I6858" i="40"/>
  <c r="J6857" i="40"/>
  <c r="I6857" i="40"/>
  <c r="J6856" i="40"/>
  <c r="I6856" i="40"/>
  <c r="J6855" i="40"/>
  <c r="I6855" i="40"/>
  <c r="J6854" i="40"/>
  <c r="I6854" i="40"/>
  <c r="J6853" i="40"/>
  <c r="I6853" i="40"/>
  <c r="J6852" i="40"/>
  <c r="I6852" i="40"/>
  <c r="J6851" i="40"/>
  <c r="I6851" i="40"/>
  <c r="J6850" i="40"/>
  <c r="I6850" i="40"/>
  <c r="J6849" i="40"/>
  <c r="I6849" i="40"/>
  <c r="J6848" i="40"/>
  <c r="I6848" i="40"/>
  <c r="J6847" i="40"/>
  <c r="I6847" i="40"/>
  <c r="J6846" i="40"/>
  <c r="I6846" i="40"/>
  <c r="J6845" i="40"/>
  <c r="I6845" i="40"/>
  <c r="J6844" i="40"/>
  <c r="I6844" i="40"/>
  <c r="J6843" i="40"/>
  <c r="I6843" i="40"/>
  <c r="J6842" i="40"/>
  <c r="I6842" i="40"/>
  <c r="J6841" i="40"/>
  <c r="I6841" i="40"/>
  <c r="J6840" i="40"/>
  <c r="I6840" i="40"/>
  <c r="J6839" i="40"/>
  <c r="I6839" i="40"/>
  <c r="J6838" i="40"/>
  <c r="I6838" i="40"/>
  <c r="J6837" i="40"/>
  <c r="I6837" i="40"/>
  <c r="J6836" i="40"/>
  <c r="I6836" i="40"/>
  <c r="J6835" i="40"/>
  <c r="I6835" i="40"/>
  <c r="J6834" i="40"/>
  <c r="I6834" i="40"/>
  <c r="J6833" i="40"/>
  <c r="I6833" i="40"/>
  <c r="J6832" i="40"/>
  <c r="I6832" i="40"/>
  <c r="J6831" i="40"/>
  <c r="I6831" i="40"/>
  <c r="J6830" i="40"/>
  <c r="I6830" i="40"/>
  <c r="J6829" i="40"/>
  <c r="I6829" i="40"/>
  <c r="J6828" i="40"/>
  <c r="I6828" i="40"/>
  <c r="J6827" i="40"/>
  <c r="I6827" i="40"/>
  <c r="J6826" i="40"/>
  <c r="I6826" i="40"/>
  <c r="J6825" i="40"/>
  <c r="I6825" i="40"/>
  <c r="J6824" i="40"/>
  <c r="I6824" i="40"/>
  <c r="J6823" i="40"/>
  <c r="I6823" i="40"/>
  <c r="J6822" i="40"/>
  <c r="I6822" i="40"/>
  <c r="J6821" i="40"/>
  <c r="I6821" i="40"/>
  <c r="J6820" i="40"/>
  <c r="I6820" i="40"/>
  <c r="J6819" i="40"/>
  <c r="I6819" i="40"/>
  <c r="J6818" i="40"/>
  <c r="I6818" i="40"/>
  <c r="J6817" i="40"/>
  <c r="I6817" i="40"/>
  <c r="J6816" i="40"/>
  <c r="I6816" i="40"/>
  <c r="J6815" i="40"/>
  <c r="I6815" i="40"/>
  <c r="J6814" i="40"/>
  <c r="I6814" i="40"/>
  <c r="J6813" i="40"/>
  <c r="I6813" i="40"/>
  <c r="J6812" i="40"/>
  <c r="I6812" i="40"/>
  <c r="J6811" i="40"/>
  <c r="I6811" i="40"/>
  <c r="J6810" i="40"/>
  <c r="I6810" i="40"/>
  <c r="J6809" i="40"/>
  <c r="I6809" i="40"/>
  <c r="J6808" i="40"/>
  <c r="I6808" i="40"/>
  <c r="J6807" i="40"/>
  <c r="I6807" i="40"/>
  <c r="J6806" i="40"/>
  <c r="I6806" i="40"/>
  <c r="J6805" i="40"/>
  <c r="I6805" i="40"/>
  <c r="J6804" i="40"/>
  <c r="I6804" i="40"/>
  <c r="J6803" i="40"/>
  <c r="I6803" i="40"/>
  <c r="J6802" i="40"/>
  <c r="I6802" i="40"/>
  <c r="J6801" i="40"/>
  <c r="I6801" i="40"/>
  <c r="J6800" i="40"/>
  <c r="I6800" i="40"/>
  <c r="J6799" i="40"/>
  <c r="I6799" i="40"/>
  <c r="J6798" i="40"/>
  <c r="I6798" i="40"/>
  <c r="J6797" i="40"/>
  <c r="I6797" i="40"/>
  <c r="J6796" i="40"/>
  <c r="I6796" i="40"/>
  <c r="J6795" i="40"/>
  <c r="I6795" i="40"/>
  <c r="J6794" i="40"/>
  <c r="I6794" i="40"/>
  <c r="J6793" i="40"/>
  <c r="I6793" i="40"/>
  <c r="J6792" i="40"/>
  <c r="I6792" i="40"/>
  <c r="J6791" i="40"/>
  <c r="I6791" i="40"/>
  <c r="J6790" i="40"/>
  <c r="I6790" i="40"/>
  <c r="J6789" i="40"/>
  <c r="I6789" i="40"/>
  <c r="J6788" i="40"/>
  <c r="I6788" i="40"/>
  <c r="J6787" i="40"/>
  <c r="I6787" i="40"/>
  <c r="J6786" i="40"/>
  <c r="I6786" i="40"/>
  <c r="J6785" i="40"/>
  <c r="I6785" i="40"/>
  <c r="J6784" i="40"/>
  <c r="I6784" i="40"/>
  <c r="J6783" i="40"/>
  <c r="I6783" i="40"/>
  <c r="J6782" i="40"/>
  <c r="I6782" i="40"/>
  <c r="J6781" i="40"/>
  <c r="I6781" i="40"/>
  <c r="J6780" i="40"/>
  <c r="I6780" i="40"/>
  <c r="J6779" i="40"/>
  <c r="I6779" i="40"/>
  <c r="J6778" i="40"/>
  <c r="I6778" i="40"/>
  <c r="J6777" i="40"/>
  <c r="I6777" i="40"/>
  <c r="J6776" i="40"/>
  <c r="I6776" i="40"/>
  <c r="J6775" i="40"/>
  <c r="I6775" i="40"/>
  <c r="J6774" i="40"/>
  <c r="I6774" i="40"/>
  <c r="J6773" i="40"/>
  <c r="I6773" i="40"/>
  <c r="J6772" i="40"/>
  <c r="I6772" i="40"/>
  <c r="J6771" i="40"/>
  <c r="I6771" i="40"/>
  <c r="J6770" i="40"/>
  <c r="I6770" i="40"/>
  <c r="J6769" i="40"/>
  <c r="I6769" i="40"/>
  <c r="J6768" i="40"/>
  <c r="I6768" i="40"/>
  <c r="J6767" i="40"/>
  <c r="I6767" i="40"/>
  <c r="J6766" i="40"/>
  <c r="I6766" i="40"/>
  <c r="J6765" i="40"/>
  <c r="I6765" i="40"/>
  <c r="J6764" i="40"/>
  <c r="I6764" i="40"/>
  <c r="J6763" i="40"/>
  <c r="I6763" i="40"/>
  <c r="J6762" i="40"/>
  <c r="I6762" i="40"/>
  <c r="J6761" i="40"/>
  <c r="I6761" i="40"/>
  <c r="J6760" i="40"/>
  <c r="I6760" i="40"/>
  <c r="J6759" i="40"/>
  <c r="I6759" i="40"/>
  <c r="J6758" i="40"/>
  <c r="I6758" i="40"/>
  <c r="J6757" i="40"/>
  <c r="I6757" i="40"/>
  <c r="J6756" i="40"/>
  <c r="I6756" i="40"/>
  <c r="J6755" i="40"/>
  <c r="I6755" i="40"/>
  <c r="J6754" i="40"/>
  <c r="I6754" i="40"/>
  <c r="J6753" i="40"/>
  <c r="I6753" i="40"/>
  <c r="J6752" i="40"/>
  <c r="I6752" i="40"/>
  <c r="J6751" i="40"/>
  <c r="I6751" i="40"/>
  <c r="J6750" i="40"/>
  <c r="I6750" i="40"/>
  <c r="J6749" i="40"/>
  <c r="I6749" i="40"/>
  <c r="J6748" i="40"/>
  <c r="I6748" i="40"/>
  <c r="J6747" i="40"/>
  <c r="I6747" i="40"/>
  <c r="J6746" i="40"/>
  <c r="I6746" i="40"/>
  <c r="J6745" i="40"/>
  <c r="I6745" i="40"/>
  <c r="J6744" i="40"/>
  <c r="I6744" i="40"/>
  <c r="J6743" i="40"/>
  <c r="I6743" i="40"/>
  <c r="J6742" i="40"/>
  <c r="I6742" i="40"/>
  <c r="J6741" i="40"/>
  <c r="I6741" i="40"/>
  <c r="J6740" i="40"/>
  <c r="I6740" i="40"/>
  <c r="J6739" i="40"/>
  <c r="I6739" i="40"/>
  <c r="J6738" i="40"/>
  <c r="I6738" i="40"/>
  <c r="J6737" i="40"/>
  <c r="I6737" i="40"/>
  <c r="J6736" i="40"/>
  <c r="I6736" i="40"/>
  <c r="J6735" i="40"/>
  <c r="I6735" i="40"/>
  <c r="J6734" i="40"/>
  <c r="I6734" i="40"/>
  <c r="J6733" i="40"/>
  <c r="I6733" i="40"/>
  <c r="J6732" i="40"/>
  <c r="I6732" i="40"/>
  <c r="J6731" i="40"/>
  <c r="I6731" i="40"/>
  <c r="J6730" i="40"/>
  <c r="I6730" i="40"/>
  <c r="J6729" i="40"/>
  <c r="I6729" i="40"/>
  <c r="J6728" i="40"/>
  <c r="I6728" i="40"/>
  <c r="J6727" i="40"/>
  <c r="I6727" i="40"/>
  <c r="J6726" i="40"/>
  <c r="I6726" i="40"/>
  <c r="J6725" i="40"/>
  <c r="I6725" i="40"/>
  <c r="J6724" i="40"/>
  <c r="I6724" i="40"/>
  <c r="J6723" i="40"/>
  <c r="I6723" i="40"/>
  <c r="J6722" i="40"/>
  <c r="I6722" i="40"/>
  <c r="J6721" i="40"/>
  <c r="I6721" i="40"/>
  <c r="J6720" i="40"/>
  <c r="I6720" i="40"/>
  <c r="J6719" i="40"/>
  <c r="I6719" i="40"/>
  <c r="J6718" i="40"/>
  <c r="I6718" i="40"/>
  <c r="J6717" i="40"/>
  <c r="I6717" i="40"/>
  <c r="J6716" i="40"/>
  <c r="I6716" i="40"/>
  <c r="J6715" i="40"/>
  <c r="I6715" i="40"/>
  <c r="J6714" i="40"/>
  <c r="I6714" i="40"/>
  <c r="J6713" i="40"/>
  <c r="I6713" i="40"/>
  <c r="J6712" i="40"/>
  <c r="I6712" i="40"/>
  <c r="J6711" i="40"/>
  <c r="I6711" i="40"/>
  <c r="J6710" i="40"/>
  <c r="I6710" i="40"/>
  <c r="J6709" i="40"/>
  <c r="I6709" i="40"/>
  <c r="J6708" i="40"/>
  <c r="I6708" i="40"/>
  <c r="J6707" i="40"/>
  <c r="I6707" i="40"/>
  <c r="J6706" i="40"/>
  <c r="I6706" i="40"/>
  <c r="J6705" i="40"/>
  <c r="I6705" i="40"/>
  <c r="J6704" i="40"/>
  <c r="I6704" i="40"/>
  <c r="J6703" i="40"/>
  <c r="I6703" i="40"/>
  <c r="J6702" i="40"/>
  <c r="I6702" i="40"/>
  <c r="J6701" i="40"/>
  <c r="I6701" i="40"/>
  <c r="J6700" i="40"/>
  <c r="I6700" i="40"/>
  <c r="J6699" i="40"/>
  <c r="I6699" i="40"/>
  <c r="J6698" i="40"/>
  <c r="I6698" i="40"/>
  <c r="J6697" i="40"/>
  <c r="I6697" i="40"/>
  <c r="J6696" i="40"/>
  <c r="I6696" i="40"/>
  <c r="J6695" i="40"/>
  <c r="I6695" i="40"/>
  <c r="J6694" i="40"/>
  <c r="I6694" i="40"/>
  <c r="J6693" i="40"/>
  <c r="I6693" i="40"/>
  <c r="J6692" i="40"/>
  <c r="I6692" i="40"/>
  <c r="J6691" i="40"/>
  <c r="I6691" i="40"/>
  <c r="J6690" i="40"/>
  <c r="I6690" i="40"/>
  <c r="J6689" i="40"/>
  <c r="I6689" i="40"/>
  <c r="J6688" i="40"/>
  <c r="I6688" i="40"/>
  <c r="J6687" i="40"/>
  <c r="I6687" i="40"/>
  <c r="J6686" i="40"/>
  <c r="I6686" i="40"/>
  <c r="J6685" i="40"/>
  <c r="I6685" i="40"/>
  <c r="J6684" i="40"/>
  <c r="I6684" i="40"/>
  <c r="J6683" i="40"/>
  <c r="I6683" i="40"/>
  <c r="J6682" i="40"/>
  <c r="I6682" i="40"/>
  <c r="J6681" i="40"/>
  <c r="I6681" i="40"/>
  <c r="J6680" i="40"/>
  <c r="I6680" i="40"/>
  <c r="J6679" i="40"/>
  <c r="I6679" i="40"/>
  <c r="J6678" i="40"/>
  <c r="I6678" i="40"/>
  <c r="J6677" i="40"/>
  <c r="I6677" i="40"/>
  <c r="J6676" i="40"/>
  <c r="I6676" i="40"/>
  <c r="J6675" i="40"/>
  <c r="I6675" i="40"/>
  <c r="J6674" i="40"/>
  <c r="I6674" i="40"/>
  <c r="J6673" i="40"/>
  <c r="I6673" i="40"/>
  <c r="J6672" i="40"/>
  <c r="I6672" i="40"/>
  <c r="J6671" i="40"/>
  <c r="I6671" i="40"/>
  <c r="J6670" i="40"/>
  <c r="I6670" i="40"/>
  <c r="J6669" i="40"/>
  <c r="I6669" i="40"/>
  <c r="J6668" i="40"/>
  <c r="I6668" i="40"/>
  <c r="J6667" i="40"/>
  <c r="I6667" i="40"/>
  <c r="J6666" i="40"/>
  <c r="I6666" i="40"/>
  <c r="J6665" i="40"/>
  <c r="I6665" i="40"/>
  <c r="J6664" i="40"/>
  <c r="I6664" i="40"/>
  <c r="J6663" i="40"/>
  <c r="I6663" i="40"/>
  <c r="J6662" i="40"/>
  <c r="I6662" i="40"/>
  <c r="J6661" i="40"/>
  <c r="I6661" i="40"/>
  <c r="J6660" i="40"/>
  <c r="I6660" i="40"/>
  <c r="J6659" i="40"/>
  <c r="I6659" i="40"/>
  <c r="J6658" i="40"/>
  <c r="I6658" i="40"/>
  <c r="J6657" i="40"/>
  <c r="I6657" i="40"/>
  <c r="J6656" i="40"/>
  <c r="I6656" i="40"/>
  <c r="J6655" i="40"/>
  <c r="I6655" i="40"/>
  <c r="J6654" i="40"/>
  <c r="I6654" i="40"/>
  <c r="J6653" i="40"/>
  <c r="I6653" i="40"/>
  <c r="J6652" i="40"/>
  <c r="I6652" i="40"/>
  <c r="J6651" i="40"/>
  <c r="I6651" i="40"/>
  <c r="J6650" i="40"/>
  <c r="I6650" i="40"/>
  <c r="J6649" i="40"/>
  <c r="I6649" i="40"/>
  <c r="J6648" i="40"/>
  <c r="I6648" i="40"/>
  <c r="J6647" i="40"/>
  <c r="I6647" i="40"/>
  <c r="J6646" i="40"/>
  <c r="I6646" i="40"/>
  <c r="J6645" i="40"/>
  <c r="I6645" i="40"/>
  <c r="J6644" i="40"/>
  <c r="I6644" i="40"/>
  <c r="J6643" i="40"/>
  <c r="I6643" i="40"/>
  <c r="J6642" i="40"/>
  <c r="I6642" i="40"/>
  <c r="J6641" i="40"/>
  <c r="I6641" i="40"/>
  <c r="J6640" i="40"/>
  <c r="I6640" i="40"/>
  <c r="J6639" i="40"/>
  <c r="I6639" i="40"/>
  <c r="J6638" i="40"/>
  <c r="I6638" i="40"/>
  <c r="J6637" i="40"/>
  <c r="I6637" i="40"/>
  <c r="J6636" i="40"/>
  <c r="I6636" i="40"/>
  <c r="J6635" i="40"/>
  <c r="I6635" i="40"/>
  <c r="J6634" i="40"/>
  <c r="I6634" i="40"/>
  <c r="J6633" i="40"/>
  <c r="I6633" i="40"/>
  <c r="J6632" i="40"/>
  <c r="I6632" i="40"/>
  <c r="J6631" i="40"/>
  <c r="I6631" i="40"/>
  <c r="J6630" i="40"/>
  <c r="I6630" i="40"/>
  <c r="J6629" i="40"/>
  <c r="I6629" i="40"/>
  <c r="J6628" i="40"/>
  <c r="I6628" i="40"/>
  <c r="J6627" i="40"/>
  <c r="I6627" i="40"/>
  <c r="J6626" i="40"/>
  <c r="I6626" i="40"/>
  <c r="J6625" i="40"/>
  <c r="I6625" i="40"/>
  <c r="J6624" i="40"/>
  <c r="I6624" i="40"/>
  <c r="J6623" i="40"/>
  <c r="I6623" i="40"/>
  <c r="J6622" i="40"/>
  <c r="I6622" i="40"/>
  <c r="J6621" i="40"/>
  <c r="I6621" i="40"/>
  <c r="J6620" i="40"/>
  <c r="I6620" i="40"/>
  <c r="J6619" i="40"/>
  <c r="I6619" i="40"/>
  <c r="J6618" i="40"/>
  <c r="I6618" i="40"/>
  <c r="J6617" i="40"/>
  <c r="I6617" i="40"/>
  <c r="J6616" i="40"/>
  <c r="I6616" i="40"/>
  <c r="J6615" i="40"/>
  <c r="I6615" i="40"/>
  <c r="J6614" i="40"/>
  <c r="I6614" i="40"/>
  <c r="J6613" i="40"/>
  <c r="I6613" i="40"/>
  <c r="J6612" i="40"/>
  <c r="I6612" i="40"/>
  <c r="J6611" i="40"/>
  <c r="I6611" i="40"/>
  <c r="J6610" i="40"/>
  <c r="I6610" i="40"/>
  <c r="J6609" i="40"/>
  <c r="I6609" i="40"/>
  <c r="J6608" i="40"/>
  <c r="I6608" i="40"/>
  <c r="J6607" i="40"/>
  <c r="I6607" i="40"/>
  <c r="J6606" i="40"/>
  <c r="I6606" i="40"/>
  <c r="J6605" i="40"/>
  <c r="I6605" i="40"/>
  <c r="J6604" i="40"/>
  <c r="I6604" i="40"/>
  <c r="J6603" i="40"/>
  <c r="I6603" i="40"/>
  <c r="J6602" i="40"/>
  <c r="I6602" i="40"/>
  <c r="J6601" i="40"/>
  <c r="I6601" i="40"/>
  <c r="J6600" i="40"/>
  <c r="I6600" i="40"/>
  <c r="J6599" i="40"/>
  <c r="I6599" i="40"/>
  <c r="J6598" i="40"/>
  <c r="I6598" i="40"/>
  <c r="J6597" i="40"/>
  <c r="I6597" i="40"/>
  <c r="J6596" i="40"/>
  <c r="I6596" i="40"/>
  <c r="J6595" i="40"/>
  <c r="I6595" i="40"/>
  <c r="J6594" i="40"/>
  <c r="I6594" i="40"/>
  <c r="J6593" i="40"/>
  <c r="I6593" i="40"/>
  <c r="J6592" i="40"/>
  <c r="I6592" i="40"/>
  <c r="J6591" i="40"/>
  <c r="I6591" i="40"/>
  <c r="J6590" i="40"/>
  <c r="I6590" i="40"/>
  <c r="J6589" i="40"/>
  <c r="I6589" i="40"/>
  <c r="J6588" i="40"/>
  <c r="I6588" i="40"/>
  <c r="J6587" i="40"/>
  <c r="I6587" i="40"/>
  <c r="J6586" i="40"/>
  <c r="I6586" i="40"/>
  <c r="J6585" i="40"/>
  <c r="I6585" i="40"/>
  <c r="J6584" i="40"/>
  <c r="I6584" i="40"/>
  <c r="J6583" i="40"/>
  <c r="I6583" i="40"/>
  <c r="J6582" i="40"/>
  <c r="I6582" i="40"/>
  <c r="J6581" i="40"/>
  <c r="I6581" i="40"/>
  <c r="J6580" i="40"/>
  <c r="I6580" i="40"/>
  <c r="J6579" i="40"/>
  <c r="I6579" i="40"/>
  <c r="J6578" i="40"/>
  <c r="I6578" i="40"/>
  <c r="J6577" i="40"/>
  <c r="I6577" i="40"/>
  <c r="J6576" i="40"/>
  <c r="I6576" i="40"/>
  <c r="J6575" i="40"/>
  <c r="I6575" i="40"/>
  <c r="J6574" i="40"/>
  <c r="I6574" i="40"/>
  <c r="J6573" i="40"/>
  <c r="I6573" i="40"/>
  <c r="J6572" i="40"/>
  <c r="I6572" i="40"/>
  <c r="J6571" i="40"/>
  <c r="I6571" i="40"/>
  <c r="J6570" i="40"/>
  <c r="I6570" i="40"/>
  <c r="J6569" i="40"/>
  <c r="I6569" i="40"/>
  <c r="J6568" i="40"/>
  <c r="I6568" i="40"/>
  <c r="J6567" i="40"/>
  <c r="I6567" i="40"/>
  <c r="J6566" i="40"/>
  <c r="I6566" i="40"/>
  <c r="J6565" i="40"/>
  <c r="I6565" i="40"/>
  <c r="J6564" i="40"/>
  <c r="I6564" i="40"/>
  <c r="J6563" i="40"/>
  <c r="I6563" i="40"/>
  <c r="J6562" i="40"/>
  <c r="I6562" i="40"/>
  <c r="J6561" i="40"/>
  <c r="I6561" i="40"/>
  <c r="J6560" i="40"/>
  <c r="I6560" i="40"/>
  <c r="J6559" i="40"/>
  <c r="I6559" i="40"/>
  <c r="J6558" i="40"/>
  <c r="I6558" i="40"/>
  <c r="J6557" i="40"/>
  <c r="I6557" i="40"/>
  <c r="J6556" i="40"/>
  <c r="I6556" i="40"/>
  <c r="J6555" i="40"/>
  <c r="I6555" i="40"/>
  <c r="J6554" i="40"/>
  <c r="I6554" i="40"/>
  <c r="J6553" i="40"/>
  <c r="I6553" i="40"/>
  <c r="J6552" i="40"/>
  <c r="I6552" i="40"/>
  <c r="J6551" i="40"/>
  <c r="I6551" i="40"/>
  <c r="J6550" i="40"/>
  <c r="I6550" i="40"/>
  <c r="J6549" i="40"/>
  <c r="I6549" i="40"/>
  <c r="J6548" i="40"/>
  <c r="I6548" i="40"/>
  <c r="J6547" i="40"/>
  <c r="I6547" i="40"/>
  <c r="J6546" i="40"/>
  <c r="I6546" i="40"/>
  <c r="J6545" i="40"/>
  <c r="I6545" i="40"/>
  <c r="J6544" i="40"/>
  <c r="I6544" i="40"/>
  <c r="J6543" i="40"/>
  <c r="I6543" i="40"/>
  <c r="J6542" i="40"/>
  <c r="I6542" i="40"/>
  <c r="J6541" i="40"/>
  <c r="I6541" i="40"/>
  <c r="J6540" i="40"/>
  <c r="I6540" i="40"/>
  <c r="J6539" i="40"/>
  <c r="I6539" i="40"/>
  <c r="J6538" i="40"/>
  <c r="I6538" i="40"/>
  <c r="J6537" i="40"/>
  <c r="I6537" i="40"/>
  <c r="J6536" i="40"/>
  <c r="I6536" i="40"/>
  <c r="J6535" i="40"/>
  <c r="I6535" i="40"/>
  <c r="J6534" i="40"/>
  <c r="I6534" i="40"/>
  <c r="J6533" i="40"/>
  <c r="I6533" i="40"/>
  <c r="J6532" i="40"/>
  <c r="I6532" i="40"/>
  <c r="J6531" i="40"/>
  <c r="I6531" i="40"/>
  <c r="J6530" i="40"/>
  <c r="I6530" i="40"/>
  <c r="J6529" i="40"/>
  <c r="I6529" i="40"/>
  <c r="J6528" i="40"/>
  <c r="I6528" i="40"/>
  <c r="J6527" i="40"/>
  <c r="I6527" i="40"/>
  <c r="J6526" i="40"/>
  <c r="I6526" i="40"/>
  <c r="J6525" i="40"/>
  <c r="I6525" i="40"/>
  <c r="J6524" i="40"/>
  <c r="I6524" i="40"/>
  <c r="J6523" i="40"/>
  <c r="I6523" i="40"/>
  <c r="J6522" i="40"/>
  <c r="I6522" i="40"/>
  <c r="J6521" i="40"/>
  <c r="I6521" i="40"/>
  <c r="J6520" i="40"/>
  <c r="I6520" i="40"/>
  <c r="J6519" i="40"/>
  <c r="I6519" i="40"/>
  <c r="J6518" i="40"/>
  <c r="I6518" i="40"/>
  <c r="J6517" i="40"/>
  <c r="I6517" i="40"/>
  <c r="J6516" i="40"/>
  <c r="I6516" i="40"/>
  <c r="J6515" i="40"/>
  <c r="I6515" i="40"/>
  <c r="J6514" i="40"/>
  <c r="I6514" i="40"/>
  <c r="J6513" i="40"/>
  <c r="I6513" i="40"/>
  <c r="J6512" i="40"/>
  <c r="I6512" i="40"/>
  <c r="J6511" i="40"/>
  <c r="I6511" i="40"/>
  <c r="J6510" i="40"/>
  <c r="I6510" i="40"/>
  <c r="J6509" i="40"/>
  <c r="I6509" i="40"/>
  <c r="J6508" i="40"/>
  <c r="I6508" i="40"/>
  <c r="J6507" i="40"/>
  <c r="I6507" i="40"/>
  <c r="J6506" i="40"/>
  <c r="I6506" i="40"/>
  <c r="J6505" i="40"/>
  <c r="I6505" i="40"/>
  <c r="J6504" i="40"/>
  <c r="I6504" i="40"/>
  <c r="J6503" i="40"/>
  <c r="I6503" i="40"/>
  <c r="J6502" i="40"/>
  <c r="I6502" i="40"/>
  <c r="J6501" i="40"/>
  <c r="I6501" i="40"/>
  <c r="J6500" i="40"/>
  <c r="I6500" i="40"/>
  <c r="J6499" i="40"/>
  <c r="I6499" i="40"/>
  <c r="J6498" i="40"/>
  <c r="I6498" i="40"/>
  <c r="J6497" i="40"/>
  <c r="I6497" i="40"/>
  <c r="J6496" i="40"/>
  <c r="I6496" i="40"/>
  <c r="J6495" i="40"/>
  <c r="I6495" i="40"/>
  <c r="J6494" i="40"/>
  <c r="I6494" i="40"/>
  <c r="J6493" i="40"/>
  <c r="I6493" i="40"/>
  <c r="J6492" i="40"/>
  <c r="I6492" i="40"/>
  <c r="J6491" i="40"/>
  <c r="I6491" i="40"/>
  <c r="J6490" i="40"/>
  <c r="I6490" i="40"/>
  <c r="J6489" i="40"/>
  <c r="I6489" i="40"/>
  <c r="J6488" i="40"/>
  <c r="I6488" i="40"/>
  <c r="J6487" i="40"/>
  <c r="I6487" i="40"/>
  <c r="J6486" i="40"/>
  <c r="I6486" i="40"/>
  <c r="J6485" i="40"/>
  <c r="I6485" i="40"/>
  <c r="J6484" i="40"/>
  <c r="I6484" i="40"/>
  <c r="J6483" i="40"/>
  <c r="I6483" i="40"/>
  <c r="J6482" i="40"/>
  <c r="I6482" i="40"/>
  <c r="J6481" i="40"/>
  <c r="I6481" i="40"/>
  <c r="J6480" i="40"/>
  <c r="I6480" i="40"/>
  <c r="J6479" i="40"/>
  <c r="I6479" i="40"/>
  <c r="J6478" i="40"/>
  <c r="I6478" i="40"/>
  <c r="J6477" i="40"/>
  <c r="I6477" i="40"/>
  <c r="J6476" i="40"/>
  <c r="I6476" i="40"/>
  <c r="J6475" i="40"/>
  <c r="I6475" i="40"/>
  <c r="J6474" i="40"/>
  <c r="I6474" i="40"/>
  <c r="J6473" i="40"/>
  <c r="I6473" i="40"/>
  <c r="J6472" i="40"/>
  <c r="I6472" i="40"/>
  <c r="J6471" i="40"/>
  <c r="I6471" i="40"/>
  <c r="J6470" i="40"/>
  <c r="I6470" i="40"/>
  <c r="J6469" i="40"/>
  <c r="I6469" i="40"/>
  <c r="J6468" i="40"/>
  <c r="I6468" i="40"/>
  <c r="J6467" i="40"/>
  <c r="I6467" i="40"/>
  <c r="J6466" i="40"/>
  <c r="I6466" i="40"/>
  <c r="J6465" i="40"/>
  <c r="I6465" i="40"/>
  <c r="J6464" i="40"/>
  <c r="I6464" i="40"/>
  <c r="J6463" i="40"/>
  <c r="I6463" i="40"/>
  <c r="J6462" i="40"/>
  <c r="I6462" i="40"/>
  <c r="J6461" i="40"/>
  <c r="I6461" i="40"/>
  <c r="J6460" i="40"/>
  <c r="I6460" i="40"/>
  <c r="J6459" i="40"/>
  <c r="I6459" i="40"/>
  <c r="J6458" i="40"/>
  <c r="I6458" i="40"/>
  <c r="J6457" i="40"/>
  <c r="I6457" i="40"/>
  <c r="J6456" i="40"/>
  <c r="I6456" i="40"/>
  <c r="J6455" i="40"/>
  <c r="I6455" i="40"/>
  <c r="J6454" i="40"/>
  <c r="I6454" i="40"/>
  <c r="J6453" i="40"/>
  <c r="I6453" i="40"/>
  <c r="J6452" i="40"/>
  <c r="I6452" i="40"/>
  <c r="J6451" i="40"/>
  <c r="I6451" i="40"/>
  <c r="J6450" i="40"/>
  <c r="I6450" i="40"/>
  <c r="J6449" i="40"/>
  <c r="I6449" i="40"/>
  <c r="J6448" i="40"/>
  <c r="I6448" i="40"/>
  <c r="J6447" i="40"/>
  <c r="I6447" i="40"/>
  <c r="J6446" i="40"/>
  <c r="I6446" i="40"/>
  <c r="J6445" i="40"/>
  <c r="I6445" i="40"/>
  <c r="J6444" i="40"/>
  <c r="I6444" i="40"/>
  <c r="J6443" i="40"/>
  <c r="I6443" i="40"/>
  <c r="J6442" i="40"/>
  <c r="I6442" i="40"/>
  <c r="J6441" i="40"/>
  <c r="I6441" i="40"/>
  <c r="J6440" i="40"/>
  <c r="I6440" i="40"/>
  <c r="J6439" i="40"/>
  <c r="I6439" i="40"/>
  <c r="J6438" i="40"/>
  <c r="I6438" i="40"/>
  <c r="J6437" i="40"/>
  <c r="I6437" i="40"/>
  <c r="J6436" i="40"/>
  <c r="I6436" i="40"/>
  <c r="J6435" i="40"/>
  <c r="I6435" i="40"/>
  <c r="J6434" i="40"/>
  <c r="I6434" i="40"/>
  <c r="J6433" i="40"/>
  <c r="I6433" i="40"/>
  <c r="J6432" i="40"/>
  <c r="I6432" i="40"/>
  <c r="J6431" i="40"/>
  <c r="I6431" i="40"/>
  <c r="J6430" i="40"/>
  <c r="I6430" i="40"/>
  <c r="J6429" i="40"/>
  <c r="I6429" i="40"/>
  <c r="J6428" i="40"/>
  <c r="I6428" i="40"/>
  <c r="J6427" i="40"/>
  <c r="I6427" i="40"/>
  <c r="J6426" i="40"/>
  <c r="I6426" i="40"/>
  <c r="J6425" i="40"/>
  <c r="I6425" i="40"/>
  <c r="J6424" i="40"/>
  <c r="I6424" i="40"/>
  <c r="J6423" i="40"/>
  <c r="I6423" i="40"/>
  <c r="J6422" i="40"/>
  <c r="I6422" i="40"/>
  <c r="J6421" i="40"/>
  <c r="I6421" i="40"/>
  <c r="J6420" i="40"/>
  <c r="I6420" i="40"/>
  <c r="J6419" i="40"/>
  <c r="I6419" i="40"/>
  <c r="J6418" i="40"/>
  <c r="I6418" i="40"/>
  <c r="J6417" i="40"/>
  <c r="I6417" i="40"/>
  <c r="J6416" i="40"/>
  <c r="I6416" i="40"/>
  <c r="J6415" i="40"/>
  <c r="I6415" i="40"/>
  <c r="J6414" i="40"/>
  <c r="I6414" i="40"/>
  <c r="J6413" i="40"/>
  <c r="I6413" i="40"/>
  <c r="J6412" i="40"/>
  <c r="I6412" i="40"/>
  <c r="J6411" i="40"/>
  <c r="I6411" i="40"/>
  <c r="J6410" i="40"/>
  <c r="I6410" i="40"/>
  <c r="J6409" i="40"/>
  <c r="I6409" i="40"/>
  <c r="J6408" i="40"/>
  <c r="I6408" i="40"/>
  <c r="J6407" i="40"/>
  <c r="I6407" i="40"/>
  <c r="J6406" i="40"/>
  <c r="I6406" i="40"/>
  <c r="J6405" i="40"/>
  <c r="I6405" i="40"/>
  <c r="J6404" i="40"/>
  <c r="I6404" i="40"/>
  <c r="J6403" i="40"/>
  <c r="I6403" i="40"/>
  <c r="J6402" i="40"/>
  <c r="I6402" i="40"/>
  <c r="J6401" i="40"/>
  <c r="I6401" i="40"/>
  <c r="J6400" i="40"/>
  <c r="I6400" i="40"/>
  <c r="J6399" i="40"/>
  <c r="I6399" i="40"/>
  <c r="J6398" i="40"/>
  <c r="I6398" i="40"/>
  <c r="J6397" i="40"/>
  <c r="I6397" i="40"/>
  <c r="J6396" i="40"/>
  <c r="I6396" i="40"/>
  <c r="J6395" i="40"/>
  <c r="I6395" i="40"/>
  <c r="J6394" i="40"/>
  <c r="I6394" i="40"/>
  <c r="J6393" i="40"/>
  <c r="I6393" i="40"/>
  <c r="J6392" i="40"/>
  <c r="I6392" i="40"/>
  <c r="J6391" i="40"/>
  <c r="I6391" i="40"/>
  <c r="J6390" i="40"/>
  <c r="I6390" i="40"/>
  <c r="J6389" i="40"/>
  <c r="I6389" i="40"/>
  <c r="J6388" i="40"/>
  <c r="I6388" i="40"/>
  <c r="J6387" i="40"/>
  <c r="I6387" i="40"/>
  <c r="J6386" i="40"/>
  <c r="I6386" i="40"/>
  <c r="J6385" i="40"/>
  <c r="I6385" i="40"/>
  <c r="J6384" i="40"/>
  <c r="I6384" i="40"/>
  <c r="J6383" i="40"/>
  <c r="I6383" i="40"/>
  <c r="J6382" i="40"/>
  <c r="I6382" i="40"/>
  <c r="J6381" i="40"/>
  <c r="I6381" i="40"/>
  <c r="J6380" i="40"/>
  <c r="I6380" i="40"/>
  <c r="J6379" i="40"/>
  <c r="I6379" i="40"/>
  <c r="J6378" i="40"/>
  <c r="I6378" i="40"/>
  <c r="J6377" i="40"/>
  <c r="I6377" i="40"/>
  <c r="J6376" i="40"/>
  <c r="I6376" i="40"/>
  <c r="J6375" i="40"/>
  <c r="I6375" i="40"/>
  <c r="J6374" i="40"/>
  <c r="I6374" i="40"/>
  <c r="J6373" i="40"/>
  <c r="I6373" i="40"/>
  <c r="J6372" i="40"/>
  <c r="I6372" i="40"/>
  <c r="J6371" i="40"/>
  <c r="I6371" i="40"/>
  <c r="J6370" i="40"/>
  <c r="I6370" i="40"/>
  <c r="J6369" i="40"/>
  <c r="I6369" i="40"/>
  <c r="J6368" i="40"/>
  <c r="I6368" i="40"/>
  <c r="J6367" i="40"/>
  <c r="I6367" i="40"/>
  <c r="J6366" i="40"/>
  <c r="I6366" i="40"/>
  <c r="J6365" i="40"/>
  <c r="I6365" i="40"/>
  <c r="J6364" i="40"/>
  <c r="I6364" i="40"/>
  <c r="J6363" i="40"/>
  <c r="I6363" i="40"/>
  <c r="J6362" i="40"/>
  <c r="I6362" i="40"/>
  <c r="J6361" i="40"/>
  <c r="I6361" i="40"/>
  <c r="J6360" i="40"/>
  <c r="I6360" i="40"/>
  <c r="J6359" i="40"/>
  <c r="I6359" i="40"/>
  <c r="J6358" i="40"/>
  <c r="I6358" i="40"/>
  <c r="J6357" i="40"/>
  <c r="I6357" i="40"/>
  <c r="J6356" i="40"/>
  <c r="I6356" i="40"/>
  <c r="J6355" i="40"/>
  <c r="I6355" i="40"/>
  <c r="J6354" i="40"/>
  <c r="I6354" i="40"/>
  <c r="J6353" i="40"/>
  <c r="I6353" i="40"/>
  <c r="J6352" i="40"/>
  <c r="I6352" i="40"/>
  <c r="J6351" i="40"/>
  <c r="I6351" i="40"/>
  <c r="J6350" i="40"/>
  <c r="I6350" i="40"/>
  <c r="J6349" i="40"/>
  <c r="I6349" i="40"/>
  <c r="J6348" i="40"/>
  <c r="I6348" i="40"/>
  <c r="J6347" i="40"/>
  <c r="I6347" i="40"/>
  <c r="J6346" i="40"/>
  <c r="I6346" i="40"/>
  <c r="J6345" i="40"/>
  <c r="I6345" i="40"/>
  <c r="J6344" i="40"/>
  <c r="I6344" i="40"/>
  <c r="J6343" i="40"/>
  <c r="I6343" i="40"/>
  <c r="J6342" i="40"/>
  <c r="I6342" i="40"/>
  <c r="J6341" i="40"/>
  <c r="I6341" i="40"/>
  <c r="J6340" i="40"/>
  <c r="I6340" i="40"/>
  <c r="J6339" i="40"/>
  <c r="I6339" i="40"/>
  <c r="J6338" i="40"/>
  <c r="I6338" i="40"/>
  <c r="J6337" i="40"/>
  <c r="I6337" i="40"/>
  <c r="J6336" i="40"/>
  <c r="I6336" i="40"/>
  <c r="J6335" i="40"/>
  <c r="I6335" i="40"/>
  <c r="J6334" i="40"/>
  <c r="I6334" i="40"/>
  <c r="J6333" i="40"/>
  <c r="I6333" i="40"/>
  <c r="J6332" i="40"/>
  <c r="I6332" i="40"/>
  <c r="J6331" i="40"/>
  <c r="I6331" i="40"/>
  <c r="J6330" i="40"/>
  <c r="I6330" i="40"/>
  <c r="J6329" i="40"/>
  <c r="I6329" i="40"/>
  <c r="J6328" i="40"/>
  <c r="I6328" i="40"/>
  <c r="J6327" i="40"/>
  <c r="I6327" i="40"/>
  <c r="J6326" i="40"/>
  <c r="I6326" i="40"/>
  <c r="J6325" i="40"/>
  <c r="I6325" i="40"/>
  <c r="J6324" i="40"/>
  <c r="I6324" i="40"/>
  <c r="J6323" i="40"/>
  <c r="I6323" i="40"/>
  <c r="J6322" i="40"/>
  <c r="I6322" i="40"/>
  <c r="J6321" i="40"/>
  <c r="I6321" i="40"/>
  <c r="J6320" i="40"/>
  <c r="I6320" i="40"/>
  <c r="J6319" i="40"/>
  <c r="I6319" i="40"/>
  <c r="J6318" i="40"/>
  <c r="I6318" i="40"/>
  <c r="J6317" i="40"/>
  <c r="I6317" i="40"/>
  <c r="J6316" i="40"/>
  <c r="I6316" i="40"/>
  <c r="J6315" i="40"/>
  <c r="I6315" i="40"/>
  <c r="J6314" i="40"/>
  <c r="I6314" i="40"/>
  <c r="J6313" i="40"/>
  <c r="I6313" i="40"/>
  <c r="J6312" i="40"/>
  <c r="I6312" i="40"/>
  <c r="J6311" i="40"/>
  <c r="I6311" i="40"/>
  <c r="J6310" i="40"/>
  <c r="I6310" i="40"/>
  <c r="J6309" i="40"/>
  <c r="I6309" i="40"/>
  <c r="J6308" i="40"/>
  <c r="I6308" i="40"/>
  <c r="J6307" i="40"/>
  <c r="I6307" i="40"/>
  <c r="J6306" i="40"/>
  <c r="I6306" i="40"/>
  <c r="J6305" i="40"/>
  <c r="I6305" i="40"/>
  <c r="J6304" i="40"/>
  <c r="I6304" i="40"/>
  <c r="J6303" i="40"/>
  <c r="I6303" i="40"/>
  <c r="J6302" i="40"/>
  <c r="I6302" i="40"/>
  <c r="J6301" i="40"/>
  <c r="I6301" i="40"/>
  <c r="J6300" i="40"/>
  <c r="I6300" i="40"/>
  <c r="J6299" i="40"/>
  <c r="I6299" i="40"/>
  <c r="J6298" i="40"/>
  <c r="I6298" i="40"/>
  <c r="J6297" i="40"/>
  <c r="I6297" i="40"/>
  <c r="J6296" i="40"/>
  <c r="I6296" i="40"/>
  <c r="J6295" i="40"/>
  <c r="I6295" i="40"/>
  <c r="J6294" i="40"/>
  <c r="I6294" i="40"/>
  <c r="J6293" i="40"/>
  <c r="I6293" i="40"/>
  <c r="J6292" i="40"/>
  <c r="I6292" i="40"/>
  <c r="J6291" i="40"/>
  <c r="I6291" i="40"/>
  <c r="J6290" i="40"/>
  <c r="I6290" i="40"/>
  <c r="J6289" i="40"/>
  <c r="I6289" i="40"/>
  <c r="J6288" i="40"/>
  <c r="I6288" i="40"/>
  <c r="J6287" i="40"/>
  <c r="I6287" i="40"/>
  <c r="J6286" i="40"/>
  <c r="I6286" i="40"/>
  <c r="J6285" i="40"/>
  <c r="I6285" i="40"/>
  <c r="J6284" i="40"/>
  <c r="I6284" i="40"/>
  <c r="J6283" i="40"/>
  <c r="I6283" i="40"/>
  <c r="J6282" i="40"/>
  <c r="I6282" i="40"/>
  <c r="J6281" i="40"/>
  <c r="I6281" i="40"/>
  <c r="J6280" i="40"/>
  <c r="I6280" i="40"/>
  <c r="J6279" i="40"/>
  <c r="I6279" i="40"/>
  <c r="J6278" i="40"/>
  <c r="I6278" i="40"/>
  <c r="J6277" i="40"/>
  <c r="I6277" i="40"/>
  <c r="J6276" i="40"/>
  <c r="I6276" i="40"/>
  <c r="J6275" i="40"/>
  <c r="I6275" i="40"/>
  <c r="J6274" i="40"/>
  <c r="I6274" i="40"/>
  <c r="J6273" i="40"/>
  <c r="I6273" i="40"/>
  <c r="J6272" i="40"/>
  <c r="I6272" i="40"/>
  <c r="J6271" i="40"/>
  <c r="I6271" i="40"/>
  <c r="J6270" i="40"/>
  <c r="I6270" i="40"/>
  <c r="J6269" i="40"/>
  <c r="I6269" i="40"/>
  <c r="J6268" i="40"/>
  <c r="I6268" i="40"/>
  <c r="J6267" i="40"/>
  <c r="I6267" i="40"/>
  <c r="J6266" i="40"/>
  <c r="I6266" i="40"/>
  <c r="J6265" i="40"/>
  <c r="I6265" i="40"/>
  <c r="J6264" i="40"/>
  <c r="I6264" i="40"/>
  <c r="J6263" i="40"/>
  <c r="I6263" i="40"/>
  <c r="J6262" i="40"/>
  <c r="I6262" i="40"/>
  <c r="J6261" i="40"/>
  <c r="I6261" i="40"/>
  <c r="J6260" i="40"/>
  <c r="I6260" i="40"/>
  <c r="J6259" i="40"/>
  <c r="I6259" i="40"/>
  <c r="J6258" i="40"/>
  <c r="I6258" i="40"/>
  <c r="J6257" i="40"/>
  <c r="I6257" i="40"/>
  <c r="J6256" i="40"/>
  <c r="I6256" i="40"/>
  <c r="J6255" i="40"/>
  <c r="I6255" i="40"/>
  <c r="J6254" i="40"/>
  <c r="I6254" i="40"/>
  <c r="J6253" i="40"/>
  <c r="I6253" i="40"/>
  <c r="J6252" i="40"/>
  <c r="I6252" i="40"/>
  <c r="J6251" i="40"/>
  <c r="I6251" i="40"/>
  <c r="J6250" i="40"/>
  <c r="I6250" i="40"/>
  <c r="J6249" i="40"/>
  <c r="I6249" i="40"/>
  <c r="J6248" i="40"/>
  <c r="I6248" i="40"/>
  <c r="J6247" i="40"/>
  <c r="I6247" i="40"/>
  <c r="J6246" i="40"/>
  <c r="I6246" i="40"/>
  <c r="J6245" i="40"/>
  <c r="I6245" i="40"/>
  <c r="J6244" i="40"/>
  <c r="I6244" i="40"/>
  <c r="J6243" i="40"/>
  <c r="I6243" i="40"/>
  <c r="J6242" i="40"/>
  <c r="I6242" i="40"/>
  <c r="J6241" i="40"/>
  <c r="I6241" i="40"/>
  <c r="J6240" i="40"/>
  <c r="I6240" i="40"/>
  <c r="J6239" i="40"/>
  <c r="I6239" i="40"/>
  <c r="J6238" i="40"/>
  <c r="I6238" i="40"/>
  <c r="J6237" i="40"/>
  <c r="I6237" i="40"/>
  <c r="J6236" i="40"/>
  <c r="I6236" i="40"/>
  <c r="J6235" i="40"/>
  <c r="I6235" i="40"/>
  <c r="J6234" i="40"/>
  <c r="I6234" i="40"/>
  <c r="J6233" i="40"/>
  <c r="I6233" i="40"/>
  <c r="J6232" i="40"/>
  <c r="I6232" i="40"/>
  <c r="J6231" i="40"/>
  <c r="I6231" i="40"/>
  <c r="J6230" i="40"/>
  <c r="I6230" i="40"/>
  <c r="J6229" i="40"/>
  <c r="I6229" i="40"/>
  <c r="J6228" i="40"/>
  <c r="I6228" i="40"/>
  <c r="J6227" i="40"/>
  <c r="I6227" i="40"/>
  <c r="J6226" i="40"/>
  <c r="I6226" i="40"/>
  <c r="J6225" i="40"/>
  <c r="I6225" i="40"/>
  <c r="J6224" i="40"/>
  <c r="I6224" i="40"/>
  <c r="J6223" i="40"/>
  <c r="I6223" i="40"/>
  <c r="J6222" i="40"/>
  <c r="I6222" i="40"/>
  <c r="J6221" i="40"/>
  <c r="I6221" i="40"/>
  <c r="J6220" i="40"/>
  <c r="I6220" i="40"/>
  <c r="J6219" i="40"/>
  <c r="I6219" i="40"/>
  <c r="J6218" i="40"/>
  <c r="I6218" i="40"/>
  <c r="J6217" i="40"/>
  <c r="I6217" i="40"/>
  <c r="J6216" i="40"/>
  <c r="I6216" i="40"/>
  <c r="J6215" i="40"/>
  <c r="I6215" i="40"/>
  <c r="J6214" i="40"/>
  <c r="I6214" i="40"/>
  <c r="J6213" i="40"/>
  <c r="I6213" i="40"/>
  <c r="J6212" i="40"/>
  <c r="I6212" i="40"/>
  <c r="J6211" i="40"/>
  <c r="I6211" i="40"/>
  <c r="J6210" i="40"/>
  <c r="I6210" i="40"/>
  <c r="J6209" i="40"/>
  <c r="I6209" i="40"/>
  <c r="J6208" i="40"/>
  <c r="I6208" i="40"/>
  <c r="J6207" i="40"/>
  <c r="I6207" i="40"/>
  <c r="J6206" i="40"/>
  <c r="I6206" i="40"/>
  <c r="J6205" i="40"/>
  <c r="I6205" i="40"/>
  <c r="J6204" i="40"/>
  <c r="I6204" i="40"/>
  <c r="J6203" i="40"/>
  <c r="I6203" i="40"/>
  <c r="J6202" i="40"/>
  <c r="I6202" i="40"/>
  <c r="J6201" i="40"/>
  <c r="I6201" i="40"/>
  <c r="J6200" i="40"/>
  <c r="I6200" i="40"/>
  <c r="J6199" i="40"/>
  <c r="I6199" i="40"/>
  <c r="J6198" i="40"/>
  <c r="I6198" i="40"/>
  <c r="J6197" i="40"/>
  <c r="I6197" i="40"/>
  <c r="J6196" i="40"/>
  <c r="I6196" i="40"/>
  <c r="J6195" i="40"/>
  <c r="I6195" i="40"/>
  <c r="J6194" i="40"/>
  <c r="I6194" i="40"/>
  <c r="J6193" i="40"/>
  <c r="I6193" i="40"/>
  <c r="J6192" i="40"/>
  <c r="I6192" i="40"/>
  <c r="J6191" i="40"/>
  <c r="I6191" i="40"/>
  <c r="J6190" i="40"/>
  <c r="I6190" i="40"/>
  <c r="J6189" i="40"/>
  <c r="I6189" i="40"/>
  <c r="J6188" i="40"/>
  <c r="I6188" i="40"/>
  <c r="J6187" i="40"/>
  <c r="I6187" i="40"/>
  <c r="J6186" i="40"/>
  <c r="I6186" i="40"/>
  <c r="J6185" i="40"/>
  <c r="I6185" i="40"/>
  <c r="J6184" i="40"/>
  <c r="I6184" i="40"/>
  <c r="J6183" i="40"/>
  <c r="I6183" i="40"/>
  <c r="J6182" i="40"/>
  <c r="I6182" i="40"/>
  <c r="J6181" i="40"/>
  <c r="I6181" i="40"/>
  <c r="J6180" i="40"/>
  <c r="I6180" i="40"/>
  <c r="J6179" i="40"/>
  <c r="I6179" i="40"/>
  <c r="J6178" i="40"/>
  <c r="I6178" i="40"/>
  <c r="J6177" i="40"/>
  <c r="I6177" i="40"/>
  <c r="J6176" i="40"/>
  <c r="I6176" i="40"/>
  <c r="J6175" i="40"/>
  <c r="I6175" i="40"/>
  <c r="J6174" i="40"/>
  <c r="I6174" i="40"/>
  <c r="J6173" i="40"/>
  <c r="I6173" i="40"/>
  <c r="J6172" i="40"/>
  <c r="I6172" i="40"/>
  <c r="J6171" i="40"/>
  <c r="I6171" i="40"/>
  <c r="J6170" i="40"/>
  <c r="I6170" i="40"/>
  <c r="J6169" i="40"/>
  <c r="I6169" i="40"/>
  <c r="J6168" i="40"/>
  <c r="I6168" i="40"/>
  <c r="J6167" i="40"/>
  <c r="I6167" i="40"/>
  <c r="J6166" i="40"/>
  <c r="I6166" i="40"/>
  <c r="J6165" i="40"/>
  <c r="I6165" i="40"/>
  <c r="J6164" i="40"/>
  <c r="I6164" i="40"/>
  <c r="J6163" i="40"/>
  <c r="I6163" i="40"/>
  <c r="J6162" i="40"/>
  <c r="I6162" i="40"/>
  <c r="J6161" i="40"/>
  <c r="I6161" i="40"/>
  <c r="J6160" i="40"/>
  <c r="I6160" i="40"/>
  <c r="J6159" i="40"/>
  <c r="I6159" i="40"/>
  <c r="J6158" i="40"/>
  <c r="I6158" i="40"/>
  <c r="J6157" i="40"/>
  <c r="I6157" i="40"/>
  <c r="J6156" i="40"/>
  <c r="I6156" i="40"/>
  <c r="J6155" i="40"/>
  <c r="I6155" i="40"/>
  <c r="J6154" i="40"/>
  <c r="I6154" i="40"/>
  <c r="J6153" i="40"/>
  <c r="I6153" i="40"/>
  <c r="J6152" i="40"/>
  <c r="I6152" i="40"/>
  <c r="J6151" i="40"/>
  <c r="I6151" i="40"/>
  <c r="J6150" i="40"/>
  <c r="I6150" i="40"/>
  <c r="J6149" i="40"/>
  <c r="I6149" i="40"/>
  <c r="J6148" i="40"/>
  <c r="I6148" i="40"/>
  <c r="J6147" i="40"/>
  <c r="I6147" i="40"/>
  <c r="J6146" i="40"/>
  <c r="I6146" i="40"/>
  <c r="J6145" i="40"/>
  <c r="I6145" i="40"/>
  <c r="J6144" i="40"/>
  <c r="I6144" i="40"/>
  <c r="J6143" i="40"/>
  <c r="I6143" i="40"/>
  <c r="J6142" i="40"/>
  <c r="I6142" i="40"/>
  <c r="J6141" i="40"/>
  <c r="I6141" i="40"/>
  <c r="J6140" i="40"/>
  <c r="I6140" i="40"/>
  <c r="J6139" i="40"/>
  <c r="I6139" i="40"/>
  <c r="J6138" i="40"/>
  <c r="I6138" i="40"/>
  <c r="J6137" i="40"/>
  <c r="I6137" i="40"/>
  <c r="J6136" i="40"/>
  <c r="I6136" i="40"/>
  <c r="J6135" i="40"/>
  <c r="I6135" i="40"/>
  <c r="J6134" i="40"/>
  <c r="I6134" i="40"/>
  <c r="J6133" i="40"/>
  <c r="I6133" i="40"/>
  <c r="J6132" i="40"/>
  <c r="I6132" i="40"/>
  <c r="J6131" i="40"/>
  <c r="I6131" i="40"/>
  <c r="J6130" i="40"/>
  <c r="I6130" i="40"/>
  <c r="J6129" i="40"/>
  <c r="I6129" i="40"/>
  <c r="J6128" i="40"/>
  <c r="I6128" i="40"/>
  <c r="J6127" i="40"/>
  <c r="I6127" i="40"/>
  <c r="J6126" i="40"/>
  <c r="I6126" i="40"/>
  <c r="J6125" i="40"/>
  <c r="I6125" i="40"/>
  <c r="J6124" i="40"/>
  <c r="I6124" i="40"/>
  <c r="J6123" i="40"/>
  <c r="I6123" i="40"/>
  <c r="J6122" i="40"/>
  <c r="I6122" i="40"/>
  <c r="J6121" i="40"/>
  <c r="I6121" i="40"/>
  <c r="J6120" i="40"/>
  <c r="I6120" i="40"/>
  <c r="J6119" i="40"/>
  <c r="I6119" i="40"/>
  <c r="J6118" i="40"/>
  <c r="I6118" i="40"/>
  <c r="J6117" i="40"/>
  <c r="I6117" i="40"/>
  <c r="J6116" i="40"/>
  <c r="I6116" i="40"/>
  <c r="J6115" i="40"/>
  <c r="I6115" i="40"/>
  <c r="J6114" i="40"/>
  <c r="I6114" i="40"/>
  <c r="J6113" i="40"/>
  <c r="I6113" i="40"/>
  <c r="J6112" i="40"/>
  <c r="I6112" i="40"/>
  <c r="J6111" i="40"/>
  <c r="I6111" i="40"/>
  <c r="J6110" i="40"/>
  <c r="I6110" i="40"/>
  <c r="J6109" i="40"/>
  <c r="I6109" i="40"/>
  <c r="J6108" i="40"/>
  <c r="I6108" i="40"/>
  <c r="J6107" i="40"/>
  <c r="I6107" i="40"/>
  <c r="J6106" i="40"/>
  <c r="I6106" i="40"/>
  <c r="J6105" i="40"/>
  <c r="I6105" i="40"/>
  <c r="J6104" i="40"/>
  <c r="I6104" i="40"/>
  <c r="J6103" i="40"/>
  <c r="I6103" i="40"/>
  <c r="J6102" i="40"/>
  <c r="I6102" i="40"/>
  <c r="J6101" i="40"/>
  <c r="I6101" i="40"/>
  <c r="J6100" i="40"/>
  <c r="I6100" i="40"/>
  <c r="J6099" i="40"/>
  <c r="I6099" i="40"/>
  <c r="J6098" i="40"/>
  <c r="I6098" i="40"/>
  <c r="J6097" i="40"/>
  <c r="I6097" i="40"/>
  <c r="J6096" i="40"/>
  <c r="I6096" i="40"/>
  <c r="J6095" i="40"/>
  <c r="I6095" i="40"/>
  <c r="J6094" i="40"/>
  <c r="I6094" i="40"/>
  <c r="J6093" i="40"/>
  <c r="I6093" i="40"/>
  <c r="J6092" i="40"/>
  <c r="I6092" i="40"/>
  <c r="J6091" i="40"/>
  <c r="I6091" i="40"/>
  <c r="J6090" i="40"/>
  <c r="I6090" i="40"/>
  <c r="J6089" i="40"/>
  <c r="I6089" i="40"/>
  <c r="J6088" i="40"/>
  <c r="I6088" i="40"/>
  <c r="J6087" i="40"/>
  <c r="I6087" i="40"/>
  <c r="J6086" i="40"/>
  <c r="I6086" i="40"/>
  <c r="J6085" i="40"/>
  <c r="I6085" i="40"/>
  <c r="J6084" i="40"/>
  <c r="I6084" i="40"/>
  <c r="J6083" i="40"/>
  <c r="I6083" i="40"/>
  <c r="J6082" i="40"/>
  <c r="I6082" i="40"/>
  <c r="J6081" i="40"/>
  <c r="I6081" i="40"/>
  <c r="J6080" i="40"/>
  <c r="I6080" i="40"/>
  <c r="J6079" i="40"/>
  <c r="I6079" i="40"/>
  <c r="J6078" i="40"/>
  <c r="I6078" i="40"/>
  <c r="J6077" i="40"/>
  <c r="I6077" i="40"/>
  <c r="J6076" i="40"/>
  <c r="I6076" i="40"/>
  <c r="J6075" i="40"/>
  <c r="I6075" i="40"/>
  <c r="J6074" i="40"/>
  <c r="I6074" i="40"/>
  <c r="J6073" i="40"/>
  <c r="I6073" i="40"/>
  <c r="J6072" i="40"/>
  <c r="I6072" i="40"/>
  <c r="J6071" i="40"/>
  <c r="I6071" i="40"/>
  <c r="J6070" i="40"/>
  <c r="I6070" i="40"/>
  <c r="J6069" i="40"/>
  <c r="I6069" i="40"/>
  <c r="J6068" i="40"/>
  <c r="I6068" i="40"/>
  <c r="J6067" i="40"/>
  <c r="I6067" i="40"/>
  <c r="J6066" i="40"/>
  <c r="I6066" i="40"/>
  <c r="J6065" i="40"/>
  <c r="I6065" i="40"/>
  <c r="J6064" i="40"/>
  <c r="I6064" i="40"/>
  <c r="J6063" i="40"/>
  <c r="I6063" i="40"/>
  <c r="J6062" i="40"/>
  <c r="I6062" i="40"/>
  <c r="J6061" i="40"/>
  <c r="I6061" i="40"/>
  <c r="J6060" i="40"/>
  <c r="I6060" i="40"/>
  <c r="J6059" i="40"/>
  <c r="I6059" i="40"/>
  <c r="J6058" i="40"/>
  <c r="I6058" i="40"/>
  <c r="J6057" i="40"/>
  <c r="I6057" i="40"/>
  <c r="J6056" i="40"/>
  <c r="I6056" i="40"/>
  <c r="J6055" i="40"/>
  <c r="I6055" i="40"/>
  <c r="J6054" i="40"/>
  <c r="I6054" i="40"/>
  <c r="J6053" i="40"/>
  <c r="I6053" i="40"/>
  <c r="J6052" i="40"/>
  <c r="I6052" i="40"/>
  <c r="J6051" i="40"/>
  <c r="I6051" i="40"/>
  <c r="J6050" i="40"/>
  <c r="I6050" i="40"/>
  <c r="J6049" i="40"/>
  <c r="I6049" i="40"/>
  <c r="J6048" i="40"/>
  <c r="I6048" i="40"/>
  <c r="J6047" i="40"/>
  <c r="I6047" i="40"/>
  <c r="J6046" i="40"/>
  <c r="I6046" i="40"/>
  <c r="J6045" i="40"/>
  <c r="I6045" i="40"/>
  <c r="J6044" i="40"/>
  <c r="I6044" i="40"/>
  <c r="J6043" i="40"/>
  <c r="I6043" i="40"/>
  <c r="J6042" i="40"/>
  <c r="I6042" i="40"/>
  <c r="J6041" i="40"/>
  <c r="I6041" i="40"/>
  <c r="J6040" i="40"/>
  <c r="I6040" i="40"/>
  <c r="J6039" i="40"/>
  <c r="I6039" i="40"/>
  <c r="J6038" i="40"/>
  <c r="I6038" i="40"/>
  <c r="J6037" i="40"/>
  <c r="I6037" i="40"/>
  <c r="J6036" i="40"/>
  <c r="I6036" i="40"/>
  <c r="J6035" i="40"/>
  <c r="I6035" i="40"/>
  <c r="J6034" i="40"/>
  <c r="I6034" i="40"/>
  <c r="J6033" i="40"/>
  <c r="I6033" i="40"/>
  <c r="J6032" i="40"/>
  <c r="I6032" i="40"/>
  <c r="J6031" i="40"/>
  <c r="I6031" i="40"/>
  <c r="J6030" i="40"/>
  <c r="I6030" i="40"/>
  <c r="J6029" i="40"/>
  <c r="I6029" i="40"/>
  <c r="J6028" i="40"/>
  <c r="I6028" i="40"/>
  <c r="J6027" i="40"/>
  <c r="I6027" i="40"/>
  <c r="J6026" i="40"/>
  <c r="I6026" i="40"/>
  <c r="J6025" i="40"/>
  <c r="I6025" i="40"/>
  <c r="J6024" i="40"/>
  <c r="I6024" i="40"/>
  <c r="J6023" i="40"/>
  <c r="I6023" i="40"/>
  <c r="J6022" i="40"/>
  <c r="I6022" i="40"/>
  <c r="J6021" i="40"/>
  <c r="I6021" i="40"/>
  <c r="J6020" i="40"/>
  <c r="I6020" i="40"/>
  <c r="J6019" i="40"/>
  <c r="I6019" i="40"/>
  <c r="J6018" i="40"/>
  <c r="I6018" i="40"/>
  <c r="J6017" i="40"/>
  <c r="I6017" i="40"/>
  <c r="J6016" i="40"/>
  <c r="I6016" i="40"/>
  <c r="J6015" i="40"/>
  <c r="I6015" i="40"/>
  <c r="J6014" i="40"/>
  <c r="I6014" i="40"/>
  <c r="J6013" i="40"/>
  <c r="I6013" i="40"/>
  <c r="J6012" i="40"/>
  <c r="I6012" i="40"/>
  <c r="J6011" i="40"/>
  <c r="I6011" i="40"/>
  <c r="J6010" i="40"/>
  <c r="I6010" i="40"/>
  <c r="J6009" i="40"/>
  <c r="I6009" i="40"/>
  <c r="J6008" i="40"/>
  <c r="I6008" i="40"/>
  <c r="J6007" i="40"/>
  <c r="I6007" i="40"/>
  <c r="J6006" i="40"/>
  <c r="I6006" i="40"/>
  <c r="J6005" i="40"/>
  <c r="I6005" i="40"/>
  <c r="J6004" i="40"/>
  <c r="I6004" i="40"/>
  <c r="J6003" i="40"/>
  <c r="I6003" i="40"/>
  <c r="J6002" i="40"/>
  <c r="I6002" i="40"/>
  <c r="J6001" i="40"/>
  <c r="I6001" i="40"/>
  <c r="J6000" i="40"/>
  <c r="I6000" i="40"/>
  <c r="J5999" i="40"/>
  <c r="I5999" i="40"/>
  <c r="J5998" i="40"/>
  <c r="I5998" i="40"/>
  <c r="J5997" i="40"/>
  <c r="I5997" i="40"/>
  <c r="J5996" i="40"/>
  <c r="I5996" i="40"/>
  <c r="J5995" i="40"/>
  <c r="I5995" i="40"/>
  <c r="J5994" i="40"/>
  <c r="I5994" i="40"/>
  <c r="J5993" i="40"/>
  <c r="I5993" i="40"/>
  <c r="J5992" i="40"/>
  <c r="I5992" i="40"/>
  <c r="J5991" i="40"/>
  <c r="I5991" i="40"/>
  <c r="J5990" i="40"/>
  <c r="I5990" i="40"/>
  <c r="J5989" i="40"/>
  <c r="I5989" i="40"/>
  <c r="J5988" i="40"/>
  <c r="I5988" i="40"/>
  <c r="J5987" i="40"/>
  <c r="I5987" i="40"/>
  <c r="J5986" i="40"/>
  <c r="I5986" i="40"/>
  <c r="J5985" i="40"/>
  <c r="I5985" i="40"/>
  <c r="J5984" i="40"/>
  <c r="I5984" i="40"/>
  <c r="J5983" i="40"/>
  <c r="I5983" i="40"/>
  <c r="J5982" i="40"/>
  <c r="I5982" i="40"/>
  <c r="J5981" i="40"/>
  <c r="I5981" i="40"/>
  <c r="J5980" i="40"/>
  <c r="I5980" i="40"/>
  <c r="J5979" i="40"/>
  <c r="I5979" i="40"/>
  <c r="J5978" i="40"/>
  <c r="I5978" i="40"/>
  <c r="J5977" i="40"/>
  <c r="I5977" i="40"/>
  <c r="J5976" i="40"/>
  <c r="I5976" i="40"/>
  <c r="J5975" i="40"/>
  <c r="I5975" i="40"/>
  <c r="J5974" i="40"/>
  <c r="I5974" i="40"/>
  <c r="J5973" i="40"/>
  <c r="I5973" i="40"/>
  <c r="J5972" i="40"/>
  <c r="I5972" i="40"/>
  <c r="J5971" i="40"/>
  <c r="I5971" i="40"/>
  <c r="J5970" i="40"/>
  <c r="I5970" i="40"/>
  <c r="J5969" i="40"/>
  <c r="I5969" i="40"/>
  <c r="J5968" i="40"/>
  <c r="I5968" i="40"/>
  <c r="J5967" i="40"/>
  <c r="I5967" i="40"/>
  <c r="J5966" i="40"/>
  <c r="I5966" i="40"/>
  <c r="J5965" i="40"/>
  <c r="I5965" i="40"/>
  <c r="J5964" i="40"/>
  <c r="I5964" i="40"/>
  <c r="J5963" i="40"/>
  <c r="I5963" i="40"/>
  <c r="J5962" i="40"/>
  <c r="I5962" i="40"/>
  <c r="J5961" i="40"/>
  <c r="I5961" i="40"/>
  <c r="J5960" i="40"/>
  <c r="I5960" i="40"/>
  <c r="J5959" i="40"/>
  <c r="I5959" i="40"/>
  <c r="J5958" i="40"/>
  <c r="I5958" i="40"/>
  <c r="J5957" i="40"/>
  <c r="I5957" i="40"/>
  <c r="J5956" i="40"/>
  <c r="I5956" i="40"/>
  <c r="J5955" i="40"/>
  <c r="I5955" i="40"/>
  <c r="J5954" i="40"/>
  <c r="I5954" i="40"/>
  <c r="J5953" i="40"/>
  <c r="I5953" i="40"/>
  <c r="J5952" i="40"/>
  <c r="I5952" i="40"/>
  <c r="J5951" i="40"/>
  <c r="I5951" i="40"/>
  <c r="J5950" i="40"/>
  <c r="I5950" i="40"/>
  <c r="J5949" i="40"/>
  <c r="I5949" i="40"/>
  <c r="J5948" i="40"/>
  <c r="I5948" i="40"/>
  <c r="J5947" i="40"/>
  <c r="I5947" i="40"/>
  <c r="J5946" i="40"/>
  <c r="I5946" i="40"/>
  <c r="J5945" i="40"/>
  <c r="I5945" i="40"/>
  <c r="J5944" i="40"/>
  <c r="I5944" i="40"/>
  <c r="J5943" i="40"/>
  <c r="I5943" i="40"/>
  <c r="J5942" i="40"/>
  <c r="I5942" i="40"/>
  <c r="J5941" i="40"/>
  <c r="I5941" i="40"/>
  <c r="J5940" i="40"/>
  <c r="I5940" i="40"/>
  <c r="J5939" i="40"/>
  <c r="I5939" i="40"/>
  <c r="J5938" i="40"/>
  <c r="I5938" i="40"/>
  <c r="J5937" i="40"/>
  <c r="I5937" i="40"/>
  <c r="J5936" i="40"/>
  <c r="I5936" i="40"/>
  <c r="J5935" i="40"/>
  <c r="I5935" i="40"/>
  <c r="J5934" i="40"/>
  <c r="I5934" i="40"/>
  <c r="J5933" i="40"/>
  <c r="I5933" i="40"/>
  <c r="J5932" i="40"/>
  <c r="I5932" i="40"/>
  <c r="J5931" i="40"/>
  <c r="I5931" i="40"/>
  <c r="J5930" i="40"/>
  <c r="I5930" i="40"/>
  <c r="J5929" i="40"/>
  <c r="I5929" i="40"/>
  <c r="J5928" i="40"/>
  <c r="I5928" i="40"/>
  <c r="J5927" i="40"/>
  <c r="I5927" i="40"/>
  <c r="J5926" i="40"/>
  <c r="I5926" i="40"/>
  <c r="J5925" i="40"/>
  <c r="I5925" i="40"/>
  <c r="J5924" i="40"/>
  <c r="I5924" i="40"/>
  <c r="J5923" i="40"/>
  <c r="I5923" i="40"/>
  <c r="J5922" i="40"/>
  <c r="I5922" i="40"/>
  <c r="J5921" i="40"/>
  <c r="I5921" i="40"/>
  <c r="J5920" i="40"/>
  <c r="I5920" i="40"/>
  <c r="J5919" i="40"/>
  <c r="I5919" i="40"/>
  <c r="J5918" i="40"/>
  <c r="I5918" i="40"/>
  <c r="J5917" i="40"/>
  <c r="I5917" i="40"/>
  <c r="J5916" i="40"/>
  <c r="I5916" i="40"/>
  <c r="J5915" i="40"/>
  <c r="I5915" i="40"/>
  <c r="J5914" i="40"/>
  <c r="I5914" i="40"/>
  <c r="J5913" i="40"/>
  <c r="I5913" i="40"/>
  <c r="J5912" i="40"/>
  <c r="I5912" i="40"/>
  <c r="J5911" i="40"/>
  <c r="I5911" i="40"/>
  <c r="J5910" i="40"/>
  <c r="I5910" i="40"/>
  <c r="J5909" i="40"/>
  <c r="I5909" i="40"/>
  <c r="J5908" i="40"/>
  <c r="I5908" i="40"/>
  <c r="J5907" i="40"/>
  <c r="I5907" i="40"/>
  <c r="J5906" i="40"/>
  <c r="I5906" i="40"/>
  <c r="J5905" i="40"/>
  <c r="I5905" i="40"/>
  <c r="J5904" i="40"/>
  <c r="I5904" i="40"/>
  <c r="J5903" i="40"/>
  <c r="I5903" i="40"/>
  <c r="J5902" i="40"/>
  <c r="I5902" i="40"/>
  <c r="J5901" i="40"/>
  <c r="I5901" i="40"/>
  <c r="J5900" i="40"/>
  <c r="I5900" i="40"/>
  <c r="J5899" i="40"/>
  <c r="I5899" i="40"/>
  <c r="J5898" i="40"/>
  <c r="I5898" i="40"/>
  <c r="J5897" i="40"/>
  <c r="I5897" i="40"/>
  <c r="J5896" i="40"/>
  <c r="I5896" i="40"/>
  <c r="J5895" i="40"/>
  <c r="I5895" i="40"/>
  <c r="J5894" i="40"/>
  <c r="I5894" i="40"/>
  <c r="J5893" i="40"/>
  <c r="I5893" i="40"/>
  <c r="J5892" i="40"/>
  <c r="I5892" i="40"/>
  <c r="J5891" i="40"/>
  <c r="I5891" i="40"/>
  <c r="J5890" i="40"/>
  <c r="I5890" i="40"/>
  <c r="J5889" i="40"/>
  <c r="I5889" i="40"/>
  <c r="J5888" i="40"/>
  <c r="I5888" i="40"/>
  <c r="J5887" i="40"/>
  <c r="I5887" i="40"/>
  <c r="J5886" i="40"/>
  <c r="I5886" i="40"/>
  <c r="J5885" i="40"/>
  <c r="I5885" i="40"/>
  <c r="J5884" i="40"/>
  <c r="I5884" i="40"/>
  <c r="J5883" i="40"/>
  <c r="I5883" i="40"/>
  <c r="J5882" i="40"/>
  <c r="I5882" i="40"/>
  <c r="J5881" i="40"/>
  <c r="I5881" i="40"/>
  <c r="J5880" i="40"/>
  <c r="I5880" i="40"/>
  <c r="J5879" i="40"/>
  <c r="I5879" i="40"/>
  <c r="J5878" i="40"/>
  <c r="I5878" i="40"/>
  <c r="J5877" i="40"/>
  <c r="I5877" i="40"/>
  <c r="J5876" i="40"/>
  <c r="I5876" i="40"/>
  <c r="J5875" i="40"/>
  <c r="I5875" i="40"/>
  <c r="J5874" i="40"/>
  <c r="I5874" i="40"/>
  <c r="J5873" i="40"/>
  <c r="I5873" i="40"/>
  <c r="J5872" i="40"/>
  <c r="I5872" i="40"/>
  <c r="J5871" i="40"/>
  <c r="I5871" i="40"/>
  <c r="J5870" i="40"/>
  <c r="I5870" i="40"/>
  <c r="J5869" i="40"/>
  <c r="I5869" i="40"/>
  <c r="J5868" i="40"/>
  <c r="I5868" i="40"/>
  <c r="J5867" i="40"/>
  <c r="I5867" i="40"/>
  <c r="J5866" i="40"/>
  <c r="I5866" i="40"/>
  <c r="J5865" i="40"/>
  <c r="I5865" i="40"/>
  <c r="J5864" i="40"/>
  <c r="I5864" i="40"/>
  <c r="J5863" i="40"/>
  <c r="I5863" i="40"/>
  <c r="J5862" i="40"/>
  <c r="I5862" i="40"/>
  <c r="J5861" i="40"/>
  <c r="I5861" i="40"/>
  <c r="J5860" i="40"/>
  <c r="I5860" i="40"/>
  <c r="J5859" i="40"/>
  <c r="I5859" i="40"/>
  <c r="J5858" i="40"/>
  <c r="I5858" i="40"/>
  <c r="J5857" i="40"/>
  <c r="I5857" i="40"/>
  <c r="J5856" i="40"/>
  <c r="I5856" i="40"/>
  <c r="J5855" i="40"/>
  <c r="I5855" i="40"/>
  <c r="J5854" i="40"/>
  <c r="I5854" i="40"/>
  <c r="J5853" i="40"/>
  <c r="I5853" i="40"/>
  <c r="J5852" i="40"/>
  <c r="I5852" i="40"/>
  <c r="J5851" i="40"/>
  <c r="I5851" i="40"/>
  <c r="J5850" i="40"/>
  <c r="I5850" i="40"/>
  <c r="J5849" i="40"/>
  <c r="I5849" i="40"/>
  <c r="J5848" i="40"/>
  <c r="I5848" i="40"/>
  <c r="J5847" i="40"/>
  <c r="I5847" i="40"/>
  <c r="J5846" i="40"/>
  <c r="I5846" i="40"/>
  <c r="J5845" i="40"/>
  <c r="I5845" i="40"/>
  <c r="J5844" i="40"/>
  <c r="I5844" i="40"/>
  <c r="J5843" i="40"/>
  <c r="I5843" i="40"/>
  <c r="J5842" i="40"/>
  <c r="I5842" i="40"/>
  <c r="J5841" i="40"/>
  <c r="I5841" i="40"/>
  <c r="J5840" i="40"/>
  <c r="I5840" i="40"/>
  <c r="J5839" i="40"/>
  <c r="I5839" i="40"/>
  <c r="J5838" i="40"/>
  <c r="I5838" i="40"/>
  <c r="J5837" i="40"/>
  <c r="I5837" i="40"/>
  <c r="J5836" i="40"/>
  <c r="I5836" i="40"/>
  <c r="J5835" i="40"/>
  <c r="I5835" i="40"/>
  <c r="J5834" i="40"/>
  <c r="I5834" i="40"/>
  <c r="J5833" i="40"/>
  <c r="I5833" i="40"/>
  <c r="J5832" i="40"/>
  <c r="I5832" i="40"/>
  <c r="J5831" i="40"/>
  <c r="I5831" i="40"/>
  <c r="J5830" i="40"/>
  <c r="I5830" i="40"/>
  <c r="J5829" i="40"/>
  <c r="I5829" i="40"/>
  <c r="J5828" i="40"/>
  <c r="I5828" i="40"/>
  <c r="J5827" i="40"/>
  <c r="I5827" i="40"/>
  <c r="J5826" i="40"/>
  <c r="I5826" i="40"/>
  <c r="J5825" i="40"/>
  <c r="I5825" i="40"/>
  <c r="J5824" i="40"/>
  <c r="I5824" i="40"/>
  <c r="J5823" i="40"/>
  <c r="I5823" i="40"/>
  <c r="J5822" i="40"/>
  <c r="I5822" i="40"/>
  <c r="J5821" i="40"/>
  <c r="I5821" i="40"/>
  <c r="J5820" i="40"/>
  <c r="I5820" i="40"/>
  <c r="J5819" i="40"/>
  <c r="I5819" i="40"/>
  <c r="J5818" i="40"/>
  <c r="I5818" i="40"/>
  <c r="J5817" i="40"/>
  <c r="I5817" i="40"/>
  <c r="J5816" i="40"/>
  <c r="I5816" i="40"/>
  <c r="J5815" i="40"/>
  <c r="I5815" i="40"/>
  <c r="J5814" i="40"/>
  <c r="I5814" i="40"/>
  <c r="J5813" i="40"/>
  <c r="I5813" i="40"/>
  <c r="J5812" i="40"/>
  <c r="I5812" i="40"/>
  <c r="J5811" i="40"/>
  <c r="I5811" i="40"/>
  <c r="J5810" i="40"/>
  <c r="I5810" i="40"/>
  <c r="J5809" i="40"/>
  <c r="I5809" i="40"/>
  <c r="J5808" i="40"/>
  <c r="I5808" i="40"/>
  <c r="J5807" i="40"/>
  <c r="I5807" i="40"/>
  <c r="J5806" i="40"/>
  <c r="I5806" i="40"/>
  <c r="J5805" i="40"/>
  <c r="I5805" i="40"/>
  <c r="J5804" i="40"/>
  <c r="I5804" i="40"/>
  <c r="J5803" i="40"/>
  <c r="I5803" i="40"/>
  <c r="J5802" i="40"/>
  <c r="I5802" i="40"/>
  <c r="J5801" i="40"/>
  <c r="I5801" i="40"/>
  <c r="J5800" i="40"/>
  <c r="I5800" i="40"/>
  <c r="J5799" i="40"/>
  <c r="I5799" i="40"/>
  <c r="J5798" i="40"/>
  <c r="I5798" i="40"/>
  <c r="J5797" i="40"/>
  <c r="I5797" i="40"/>
  <c r="J5796" i="40"/>
  <c r="I5796" i="40"/>
  <c r="J5795" i="40"/>
  <c r="I5795" i="40"/>
  <c r="J5794" i="40"/>
  <c r="I5794" i="40"/>
  <c r="J5793" i="40"/>
  <c r="I5793" i="40"/>
  <c r="J5792" i="40"/>
  <c r="I5792" i="40"/>
  <c r="J5791" i="40"/>
  <c r="I5791" i="40"/>
  <c r="J5790" i="40"/>
  <c r="I5790" i="40"/>
  <c r="J5789" i="40"/>
  <c r="I5789" i="40"/>
  <c r="J5788" i="40"/>
  <c r="I5788" i="40"/>
  <c r="J5787" i="40"/>
  <c r="I5787" i="40"/>
  <c r="J5786" i="40"/>
  <c r="I5786" i="40"/>
  <c r="J5785" i="40"/>
  <c r="I5785" i="40"/>
  <c r="J5784" i="40"/>
  <c r="I5784" i="40"/>
  <c r="J5783" i="40"/>
  <c r="I5783" i="40"/>
  <c r="J5782" i="40"/>
  <c r="I5782" i="40"/>
  <c r="J5781" i="40"/>
  <c r="I5781" i="40"/>
  <c r="J5780" i="40"/>
  <c r="I5780" i="40"/>
  <c r="J5779" i="40"/>
  <c r="I5779" i="40"/>
  <c r="J5778" i="40"/>
  <c r="I5778" i="40"/>
  <c r="J5777" i="40"/>
  <c r="I5777" i="40"/>
  <c r="J5776" i="40"/>
  <c r="I5776" i="40"/>
  <c r="J5775" i="40"/>
  <c r="I5775" i="40"/>
  <c r="J5774" i="40"/>
  <c r="I5774" i="40"/>
  <c r="J5773" i="40"/>
  <c r="I5773" i="40"/>
  <c r="J5772" i="40"/>
  <c r="I5772" i="40"/>
  <c r="J5771" i="40"/>
  <c r="I5771" i="40"/>
  <c r="J5770" i="40"/>
  <c r="I5770" i="40"/>
  <c r="J5769" i="40"/>
  <c r="I5769" i="40"/>
  <c r="J5768" i="40"/>
  <c r="I5768" i="40"/>
  <c r="J5767" i="40"/>
  <c r="I5767" i="40"/>
  <c r="J5766" i="40"/>
  <c r="I5766" i="40"/>
  <c r="J5765" i="40"/>
  <c r="I5765" i="40"/>
  <c r="J5764" i="40"/>
  <c r="I5764" i="40"/>
  <c r="J5763" i="40"/>
  <c r="I5763" i="40"/>
  <c r="J5762" i="40"/>
  <c r="I5762" i="40"/>
  <c r="J5761" i="40"/>
  <c r="I5761" i="40"/>
  <c r="J5760" i="40"/>
  <c r="I5760" i="40"/>
  <c r="J5759" i="40"/>
  <c r="I5759" i="40"/>
  <c r="J5758" i="40"/>
  <c r="I5758" i="40"/>
  <c r="J5757" i="40"/>
  <c r="I5757" i="40"/>
  <c r="J5756" i="40"/>
  <c r="I5756" i="40"/>
  <c r="J5755" i="40"/>
  <c r="I5755" i="40"/>
  <c r="J5754" i="40"/>
  <c r="I5754" i="40"/>
  <c r="J5753" i="40"/>
  <c r="I5753" i="40"/>
  <c r="J5752" i="40"/>
  <c r="I5752" i="40"/>
  <c r="J5751" i="40"/>
  <c r="I5751" i="40"/>
  <c r="J5750" i="40"/>
  <c r="I5750" i="40"/>
  <c r="J5749" i="40"/>
  <c r="I5749" i="40"/>
  <c r="J5748" i="40"/>
  <c r="I5748" i="40"/>
  <c r="J5747" i="40"/>
  <c r="I5747" i="40"/>
  <c r="J5746" i="40"/>
  <c r="I5746" i="40"/>
  <c r="J5745" i="40"/>
  <c r="I5745" i="40"/>
  <c r="J5744" i="40"/>
  <c r="I5744" i="40"/>
  <c r="J5743" i="40"/>
  <c r="I5743" i="40"/>
  <c r="J5742" i="40"/>
  <c r="I5742" i="40"/>
  <c r="J5741" i="40"/>
  <c r="I5741" i="40"/>
  <c r="J5740" i="40"/>
  <c r="I5740" i="40"/>
  <c r="J5739" i="40"/>
  <c r="I5739" i="40"/>
  <c r="J5738" i="40"/>
  <c r="I5738" i="40"/>
  <c r="J5737" i="40"/>
  <c r="I5737" i="40"/>
  <c r="J5736" i="40"/>
  <c r="I5736" i="40"/>
  <c r="J5735" i="40"/>
  <c r="I5735" i="40"/>
  <c r="J5734" i="40"/>
  <c r="I5734" i="40"/>
  <c r="J5733" i="40"/>
  <c r="I5733" i="40"/>
  <c r="J5732" i="40"/>
  <c r="I5732" i="40"/>
  <c r="J5731" i="40"/>
  <c r="I5731" i="40"/>
  <c r="J5730" i="40"/>
  <c r="I5730" i="40"/>
  <c r="J5729" i="40"/>
  <c r="I5729" i="40"/>
  <c r="J5728" i="40"/>
  <c r="I5728" i="40"/>
  <c r="J5727" i="40"/>
  <c r="I5727" i="40"/>
  <c r="J5726" i="40"/>
  <c r="I5726" i="40"/>
  <c r="J5725" i="40"/>
  <c r="I5725" i="40"/>
  <c r="J5724" i="40"/>
  <c r="I5724" i="40"/>
  <c r="J5723" i="40"/>
  <c r="I5723" i="40"/>
  <c r="J5722" i="40"/>
  <c r="I5722" i="40"/>
  <c r="J5721" i="40"/>
  <c r="I5721" i="40"/>
  <c r="J5720" i="40"/>
  <c r="I5720" i="40"/>
  <c r="J5719" i="40"/>
  <c r="I5719" i="40"/>
  <c r="J5718" i="40"/>
  <c r="I5718" i="40"/>
  <c r="J5717" i="40"/>
  <c r="I5717" i="40"/>
  <c r="J5716" i="40"/>
  <c r="I5716" i="40"/>
  <c r="J5715" i="40"/>
  <c r="I5715" i="40"/>
  <c r="J5714" i="40"/>
  <c r="I5714" i="40"/>
  <c r="J5713" i="40"/>
  <c r="I5713" i="40"/>
  <c r="J5712" i="40"/>
  <c r="I5712" i="40"/>
  <c r="J5711" i="40"/>
  <c r="I5711" i="40"/>
  <c r="J5710" i="40"/>
  <c r="I5710" i="40"/>
  <c r="J5709" i="40"/>
  <c r="I5709" i="40"/>
  <c r="J5708" i="40"/>
  <c r="I5708" i="40"/>
  <c r="J5707" i="40"/>
  <c r="I5707" i="40"/>
  <c r="J5706" i="40"/>
  <c r="I5706" i="40"/>
  <c r="J5705" i="40"/>
  <c r="I5705" i="40"/>
  <c r="J5704" i="40"/>
  <c r="I5704" i="40"/>
  <c r="J5703" i="40"/>
  <c r="I5703" i="40"/>
  <c r="J5702" i="40"/>
  <c r="I5702" i="40"/>
  <c r="J5701" i="40"/>
  <c r="I5701" i="40"/>
  <c r="J5700" i="40"/>
  <c r="I5700" i="40"/>
  <c r="J5699" i="40"/>
  <c r="I5699" i="40"/>
  <c r="J5698" i="40"/>
  <c r="I5698" i="40"/>
  <c r="J5697" i="40"/>
  <c r="I5697" i="40"/>
  <c r="J5696" i="40"/>
  <c r="I5696" i="40"/>
  <c r="J5695" i="40"/>
  <c r="I5695" i="40"/>
  <c r="J5694" i="40"/>
  <c r="I5694" i="40"/>
  <c r="J5693" i="40"/>
  <c r="I5693" i="40"/>
  <c r="J5692" i="40"/>
  <c r="I5692" i="40"/>
  <c r="J5691" i="40"/>
  <c r="I5691" i="40"/>
  <c r="J5690" i="40"/>
  <c r="I5690" i="40"/>
  <c r="J5689" i="40"/>
  <c r="I5689" i="40"/>
  <c r="J5688" i="40"/>
  <c r="I5688" i="40"/>
  <c r="J5687" i="40"/>
  <c r="I5687" i="40"/>
  <c r="J5686" i="40"/>
  <c r="I5686" i="40"/>
  <c r="J5685" i="40"/>
  <c r="I5685" i="40"/>
  <c r="J5684" i="40"/>
  <c r="I5684" i="40"/>
  <c r="J5683" i="40"/>
  <c r="I5683" i="40"/>
  <c r="J5682" i="40"/>
  <c r="I5682" i="40"/>
  <c r="J5681" i="40"/>
  <c r="I5681" i="40"/>
  <c r="J5680" i="40"/>
  <c r="I5680" i="40"/>
  <c r="J5679" i="40"/>
  <c r="I5679" i="40"/>
  <c r="J5678" i="40"/>
  <c r="I5678" i="40"/>
  <c r="J5677" i="40"/>
  <c r="I5677" i="40"/>
  <c r="J5676" i="40"/>
  <c r="I5676" i="40"/>
  <c r="J5675" i="40"/>
  <c r="I5675" i="40"/>
  <c r="J5674" i="40"/>
  <c r="I5674" i="40"/>
  <c r="J5673" i="40"/>
  <c r="I5673" i="40"/>
  <c r="J5672" i="40"/>
  <c r="I5672" i="40"/>
  <c r="J5671" i="40"/>
  <c r="I5671" i="40"/>
  <c r="J5670" i="40"/>
  <c r="I5670" i="40"/>
  <c r="J5669" i="40"/>
  <c r="I5669" i="40"/>
  <c r="J5668" i="40"/>
  <c r="I5668" i="40"/>
  <c r="J5667" i="40"/>
  <c r="I5667" i="40"/>
  <c r="J5666" i="40"/>
  <c r="I5666" i="40"/>
  <c r="J5665" i="40"/>
  <c r="I5665" i="40"/>
  <c r="J5664" i="40"/>
  <c r="I5664" i="40"/>
  <c r="J5663" i="40"/>
  <c r="I5663" i="40"/>
  <c r="J5662" i="40"/>
  <c r="I5662" i="40"/>
  <c r="J5661" i="40"/>
  <c r="I5661" i="40"/>
  <c r="J5660" i="40"/>
  <c r="I5660" i="40"/>
  <c r="J5659" i="40"/>
  <c r="I5659" i="40"/>
  <c r="J5658" i="40"/>
  <c r="I5658" i="40"/>
  <c r="J5657" i="40"/>
  <c r="I5657" i="40"/>
  <c r="J5656" i="40"/>
  <c r="I5656" i="40"/>
  <c r="J5655" i="40"/>
  <c r="I5655" i="40"/>
  <c r="J5654" i="40"/>
  <c r="I5654" i="40"/>
  <c r="J5653" i="40"/>
  <c r="I5653" i="40"/>
  <c r="J5652" i="40"/>
  <c r="I5652" i="40"/>
  <c r="J5651" i="40"/>
  <c r="I5651" i="40"/>
  <c r="J5650" i="40"/>
  <c r="I5650" i="40"/>
  <c r="J5649" i="40"/>
  <c r="I5649" i="40"/>
  <c r="J5648" i="40"/>
  <c r="I5648" i="40"/>
  <c r="J5647" i="40"/>
  <c r="I5647" i="40"/>
  <c r="J5646" i="40"/>
  <c r="I5646" i="40"/>
  <c r="J5645" i="40"/>
  <c r="I5645" i="40"/>
  <c r="J5644" i="40"/>
  <c r="I5644" i="40"/>
  <c r="J5643" i="40"/>
  <c r="I5643" i="40"/>
  <c r="J5642" i="40"/>
  <c r="I5642" i="40"/>
  <c r="J5641" i="40"/>
  <c r="I5641" i="40"/>
  <c r="J5640" i="40"/>
  <c r="I5640" i="40"/>
  <c r="J5639" i="40"/>
  <c r="I5639" i="40"/>
  <c r="J5638" i="40"/>
  <c r="I5638" i="40"/>
  <c r="J5637" i="40"/>
  <c r="I5637" i="40"/>
  <c r="J5636" i="40"/>
  <c r="I5636" i="40"/>
  <c r="J5635" i="40"/>
  <c r="I5635" i="40"/>
  <c r="J5634" i="40"/>
  <c r="I5634" i="40"/>
  <c r="J5633" i="40"/>
  <c r="I5633" i="40"/>
  <c r="J5632" i="40"/>
  <c r="I5632" i="40"/>
  <c r="J5631" i="40"/>
  <c r="I5631" i="40"/>
  <c r="J5630" i="40"/>
  <c r="I5630" i="40"/>
  <c r="J5629" i="40"/>
  <c r="I5629" i="40"/>
  <c r="J5628" i="40"/>
  <c r="I5628" i="40"/>
  <c r="J5627" i="40"/>
  <c r="I5627" i="40"/>
  <c r="J5626" i="40"/>
  <c r="I5626" i="40"/>
  <c r="J5625" i="40"/>
  <c r="I5625" i="40"/>
  <c r="J5624" i="40"/>
  <c r="I5624" i="40"/>
  <c r="J5623" i="40"/>
  <c r="I5623" i="40"/>
  <c r="J5622" i="40"/>
  <c r="I5622" i="40"/>
  <c r="J5621" i="40"/>
  <c r="I5621" i="40"/>
  <c r="J5620" i="40"/>
  <c r="I5620" i="40"/>
  <c r="J5619" i="40"/>
  <c r="I5619" i="40"/>
  <c r="J5618" i="40"/>
  <c r="I5618" i="40"/>
  <c r="J5617" i="40"/>
  <c r="I5617" i="40"/>
  <c r="J5616" i="40"/>
  <c r="I5616" i="40"/>
  <c r="J5615" i="40"/>
  <c r="I5615" i="40"/>
  <c r="J5614" i="40"/>
  <c r="I5614" i="40"/>
  <c r="J5613" i="40"/>
  <c r="I5613" i="40"/>
  <c r="J5612" i="40"/>
  <c r="I5612" i="40"/>
  <c r="J5611" i="40"/>
  <c r="I5611" i="40"/>
  <c r="J5610" i="40"/>
  <c r="I5610" i="40"/>
  <c r="J5609" i="40"/>
  <c r="I5609" i="40"/>
  <c r="J5608" i="40"/>
  <c r="I5608" i="40"/>
  <c r="J5607" i="40"/>
  <c r="I5607" i="40"/>
  <c r="J5606" i="40"/>
  <c r="I5606" i="40"/>
  <c r="J5605" i="40"/>
  <c r="I5605" i="40"/>
  <c r="J5604" i="40"/>
  <c r="I5604" i="40"/>
  <c r="J5603" i="40"/>
  <c r="I5603" i="40"/>
  <c r="J5602" i="40"/>
  <c r="I5602" i="40"/>
  <c r="J5601" i="40"/>
  <c r="I5601" i="40"/>
  <c r="J5600" i="40"/>
  <c r="I5600" i="40"/>
  <c r="J5599" i="40"/>
  <c r="I5599" i="40"/>
  <c r="J5598" i="40"/>
  <c r="I5598" i="40"/>
  <c r="J5597" i="40"/>
  <c r="I5597" i="40"/>
  <c r="J5596" i="40"/>
  <c r="I5596" i="40"/>
  <c r="J5595" i="40"/>
  <c r="I5595" i="40"/>
  <c r="J5594" i="40"/>
  <c r="I5594" i="40"/>
  <c r="J5593" i="40"/>
  <c r="I5593" i="40"/>
  <c r="J5592" i="40"/>
  <c r="I5592" i="40"/>
  <c r="J5591" i="40"/>
  <c r="I5591" i="40"/>
  <c r="J5590" i="40"/>
  <c r="I5590" i="40"/>
  <c r="J5589" i="40"/>
  <c r="I5589" i="40"/>
  <c r="J5588" i="40"/>
  <c r="I5588" i="40"/>
  <c r="J5587" i="40"/>
  <c r="I5587" i="40"/>
  <c r="J5586" i="40"/>
  <c r="I5586" i="40"/>
  <c r="J5585" i="40"/>
  <c r="I5585" i="40"/>
  <c r="J5584" i="40"/>
  <c r="I5584" i="40"/>
  <c r="J5583" i="40"/>
  <c r="I5583" i="40"/>
  <c r="J5582" i="40"/>
  <c r="I5582" i="40"/>
  <c r="J5581" i="40"/>
  <c r="I5581" i="40"/>
  <c r="J5580" i="40"/>
  <c r="I5580" i="40"/>
  <c r="J5579" i="40"/>
  <c r="I5579" i="40"/>
  <c r="J5578" i="40"/>
  <c r="I5578" i="40"/>
  <c r="J5577" i="40"/>
  <c r="I5577" i="40"/>
  <c r="J5576" i="40"/>
  <c r="I5576" i="40"/>
  <c r="J5575" i="40"/>
  <c r="I5575" i="40"/>
  <c r="J5574" i="40"/>
  <c r="I5574" i="40"/>
  <c r="J5573" i="40"/>
  <c r="I5573" i="40"/>
  <c r="J5572" i="40"/>
  <c r="I5572" i="40"/>
  <c r="J5571" i="40"/>
  <c r="I5571" i="40"/>
  <c r="J5570" i="40"/>
  <c r="I5570" i="40"/>
  <c r="J5569" i="40"/>
  <c r="I5569" i="40"/>
  <c r="J5568" i="40"/>
  <c r="I5568" i="40"/>
  <c r="J5567" i="40"/>
  <c r="I5567" i="40"/>
  <c r="J5566" i="40"/>
  <c r="I5566" i="40"/>
  <c r="J5565" i="40"/>
  <c r="I5565" i="40"/>
  <c r="J5564" i="40"/>
  <c r="I5564" i="40"/>
  <c r="J5563" i="40"/>
  <c r="I5563" i="40"/>
  <c r="J5562" i="40"/>
  <c r="I5562" i="40"/>
  <c r="J5561" i="40"/>
  <c r="I5561" i="40"/>
  <c r="J5560" i="40"/>
  <c r="I5560" i="40"/>
  <c r="J5559" i="40"/>
  <c r="I5559" i="40"/>
  <c r="J5558" i="40"/>
  <c r="I5558" i="40"/>
  <c r="J5557" i="40"/>
  <c r="I5557" i="40"/>
  <c r="J5556" i="40"/>
  <c r="I5556" i="40"/>
  <c r="J5555" i="40"/>
  <c r="I5555" i="40"/>
  <c r="J5554" i="40"/>
  <c r="I5554" i="40"/>
  <c r="J5553" i="40"/>
  <c r="I5553" i="40"/>
  <c r="J5552" i="40"/>
  <c r="I5552" i="40"/>
  <c r="J5551" i="40"/>
  <c r="I5551" i="40"/>
  <c r="J5550" i="40"/>
  <c r="I5550" i="40"/>
  <c r="J5549" i="40"/>
  <c r="I5549" i="40"/>
  <c r="J5548" i="40"/>
  <c r="I5548" i="40"/>
  <c r="J5547" i="40"/>
  <c r="I5547" i="40"/>
  <c r="J5546" i="40"/>
  <c r="I5546" i="40"/>
  <c r="J5545" i="40"/>
  <c r="I5545" i="40"/>
  <c r="J5544" i="40"/>
  <c r="I5544" i="40"/>
  <c r="J5543" i="40"/>
  <c r="I5543" i="40"/>
  <c r="J5542" i="40"/>
  <c r="I5542" i="40"/>
  <c r="J5541" i="40"/>
  <c r="I5541" i="40"/>
  <c r="J5540" i="40"/>
  <c r="I5540" i="40"/>
  <c r="J5539" i="40"/>
  <c r="I5539" i="40"/>
  <c r="J5538" i="40"/>
  <c r="I5538" i="40"/>
  <c r="J5537" i="40"/>
  <c r="I5537" i="40"/>
  <c r="J5536" i="40"/>
  <c r="I5536" i="40"/>
  <c r="J5535" i="40"/>
  <c r="I5535" i="40"/>
  <c r="J5534" i="40"/>
  <c r="I5534" i="40"/>
  <c r="J5533" i="40"/>
  <c r="I5533" i="40"/>
  <c r="J5532" i="40"/>
  <c r="I5532" i="40"/>
  <c r="J5531" i="40"/>
  <c r="I5531" i="40"/>
  <c r="J5530" i="40"/>
  <c r="I5530" i="40"/>
  <c r="J5529" i="40"/>
  <c r="I5529" i="40"/>
  <c r="J5528" i="40"/>
  <c r="I5528" i="40"/>
  <c r="J5527" i="40"/>
  <c r="I5527" i="40"/>
  <c r="J5526" i="40"/>
  <c r="I5526" i="40"/>
  <c r="J5525" i="40"/>
  <c r="I5525" i="40"/>
  <c r="J5524" i="40"/>
  <c r="I5524" i="40"/>
  <c r="J5523" i="40"/>
  <c r="I5523" i="40"/>
  <c r="J5522" i="40"/>
  <c r="I5522" i="40"/>
  <c r="J5521" i="40"/>
  <c r="I5521" i="40"/>
  <c r="J5520" i="40"/>
  <c r="I5520" i="40"/>
  <c r="J5519" i="40"/>
  <c r="I5519" i="40"/>
  <c r="J5518" i="40"/>
  <c r="I5518" i="40"/>
  <c r="J5517" i="40"/>
  <c r="I5517" i="40"/>
  <c r="J5516" i="40"/>
  <c r="I5516" i="40"/>
  <c r="J5515" i="40"/>
  <c r="I5515" i="40"/>
  <c r="J5514" i="40"/>
  <c r="I5514" i="40"/>
  <c r="J5513" i="40"/>
  <c r="I5513" i="40"/>
  <c r="J5512" i="40"/>
  <c r="I5512" i="40"/>
  <c r="J5511" i="40"/>
  <c r="I5511" i="40"/>
  <c r="J5510" i="40"/>
  <c r="I5510" i="40"/>
  <c r="J5509" i="40"/>
  <c r="I5509" i="40"/>
  <c r="J5508" i="40"/>
  <c r="I5508" i="40"/>
  <c r="J5507" i="40"/>
  <c r="I5507" i="40"/>
  <c r="J5506" i="40"/>
  <c r="I5506" i="40"/>
  <c r="J5505" i="40"/>
  <c r="I5505" i="40"/>
  <c r="J5504" i="40"/>
  <c r="I5504" i="40"/>
  <c r="J5503" i="40"/>
  <c r="I5503" i="40"/>
  <c r="J5502" i="40"/>
  <c r="I5502" i="40"/>
  <c r="J5501" i="40"/>
  <c r="I5501" i="40"/>
  <c r="J5500" i="40"/>
  <c r="I5500" i="40"/>
  <c r="J5499" i="40"/>
  <c r="I5499" i="40"/>
  <c r="J5498" i="40"/>
  <c r="I5498" i="40"/>
  <c r="J5497" i="40"/>
  <c r="I5497" i="40"/>
  <c r="J5496" i="40"/>
  <c r="I5496" i="40"/>
  <c r="J5495" i="40"/>
  <c r="I5495" i="40"/>
  <c r="J5494" i="40"/>
  <c r="I5494" i="40"/>
  <c r="J5493" i="40"/>
  <c r="I5493" i="40"/>
  <c r="J5492" i="40"/>
  <c r="I5492" i="40"/>
  <c r="J5491" i="40"/>
  <c r="I5491" i="40"/>
  <c r="J5490" i="40"/>
  <c r="I5490" i="40"/>
  <c r="J5489" i="40"/>
  <c r="I5489" i="40"/>
  <c r="J5488" i="40"/>
  <c r="I5488" i="40"/>
  <c r="J5487" i="40"/>
  <c r="I5487" i="40"/>
  <c r="J5486" i="40"/>
  <c r="I5486" i="40"/>
  <c r="J5485" i="40"/>
  <c r="I5485" i="40"/>
  <c r="J5484" i="40"/>
  <c r="I5484" i="40"/>
  <c r="J5483" i="40"/>
  <c r="I5483" i="40"/>
  <c r="J5482" i="40"/>
  <c r="I5482" i="40"/>
  <c r="J5481" i="40"/>
  <c r="I5481" i="40"/>
  <c r="J5480" i="40"/>
  <c r="I5480" i="40"/>
  <c r="J5479" i="40"/>
  <c r="I5479" i="40"/>
  <c r="J5478" i="40"/>
  <c r="I5478" i="40"/>
  <c r="J5477" i="40"/>
  <c r="I5477" i="40"/>
  <c r="J5476" i="40"/>
  <c r="I5476" i="40"/>
  <c r="J5475" i="40"/>
  <c r="I5475" i="40"/>
  <c r="J5474" i="40"/>
  <c r="I5474" i="40"/>
  <c r="J5473" i="40"/>
  <c r="I5473" i="40"/>
  <c r="J5472" i="40"/>
  <c r="I5472" i="40"/>
  <c r="J5471" i="40"/>
  <c r="I5471" i="40"/>
  <c r="J5470" i="40"/>
  <c r="I5470" i="40"/>
  <c r="J5469" i="40"/>
  <c r="I5469" i="40"/>
  <c r="J5468" i="40"/>
  <c r="I5468" i="40"/>
  <c r="J5467" i="40"/>
  <c r="I5467" i="40"/>
  <c r="J5466" i="40"/>
  <c r="I5466" i="40"/>
  <c r="J5465" i="40"/>
  <c r="I5465" i="40"/>
  <c r="J5464" i="40"/>
  <c r="I5464" i="40"/>
  <c r="J5463" i="40"/>
  <c r="I5463" i="40"/>
  <c r="J5462" i="40"/>
  <c r="I5462" i="40"/>
  <c r="J5461" i="40"/>
  <c r="I5461" i="40"/>
  <c r="J5460" i="40"/>
  <c r="I5460" i="40"/>
  <c r="J5459" i="40"/>
  <c r="I5459" i="40"/>
  <c r="J5458" i="40"/>
  <c r="I5458" i="40"/>
  <c r="J5457" i="40"/>
  <c r="I5457" i="40"/>
  <c r="J5456" i="40"/>
  <c r="I5456" i="40"/>
  <c r="J5455" i="40"/>
  <c r="I5455" i="40"/>
  <c r="J5454" i="40"/>
  <c r="I5454" i="40"/>
  <c r="J5453" i="40"/>
  <c r="I5453" i="40"/>
  <c r="J5452" i="40"/>
  <c r="I5452" i="40"/>
  <c r="J5451" i="40"/>
  <c r="I5451" i="40"/>
  <c r="J5450" i="40"/>
  <c r="I5450" i="40"/>
  <c r="J5449" i="40"/>
  <c r="I5449" i="40"/>
  <c r="J5448" i="40"/>
  <c r="I5448" i="40"/>
  <c r="J5447" i="40"/>
  <c r="I5447" i="40"/>
  <c r="J5446" i="40"/>
  <c r="I5446" i="40"/>
  <c r="J5445" i="40"/>
  <c r="I5445" i="40"/>
  <c r="J5444" i="40"/>
  <c r="I5444" i="40"/>
  <c r="J5443" i="40"/>
  <c r="I5443" i="40"/>
  <c r="J5442" i="40"/>
  <c r="I5442" i="40"/>
  <c r="J5441" i="40"/>
  <c r="I5441" i="40"/>
  <c r="J5440" i="40"/>
  <c r="I5440" i="40"/>
  <c r="J5439" i="40"/>
  <c r="I5439" i="40"/>
  <c r="J5438" i="40"/>
  <c r="I5438" i="40"/>
  <c r="J5437" i="40"/>
  <c r="I5437" i="40"/>
  <c r="J5436" i="40"/>
  <c r="I5436" i="40"/>
  <c r="J5435" i="40"/>
  <c r="I5435" i="40"/>
  <c r="J5434" i="40"/>
  <c r="I5434" i="40"/>
  <c r="J5433" i="40"/>
  <c r="I5433" i="40"/>
  <c r="J5432" i="40"/>
  <c r="I5432" i="40"/>
  <c r="J5431" i="40"/>
  <c r="I5431" i="40"/>
  <c r="J5430" i="40"/>
  <c r="I5430" i="40"/>
  <c r="J5429" i="40"/>
  <c r="I5429" i="40"/>
  <c r="J5428" i="40"/>
  <c r="I5428" i="40"/>
  <c r="J5427" i="40"/>
  <c r="I5427" i="40"/>
  <c r="J5426" i="40"/>
  <c r="I5426" i="40"/>
  <c r="J5425" i="40"/>
  <c r="I5425" i="40"/>
  <c r="J5424" i="40"/>
  <c r="I5424" i="40"/>
  <c r="J5423" i="40"/>
  <c r="I5423" i="40"/>
  <c r="J5422" i="40"/>
  <c r="I5422" i="40"/>
  <c r="J5421" i="40"/>
  <c r="I5421" i="40"/>
  <c r="J5420" i="40"/>
  <c r="I5420" i="40"/>
  <c r="J5419" i="40"/>
  <c r="I5419" i="40"/>
  <c r="J5418" i="40"/>
  <c r="I5418" i="40"/>
  <c r="J5417" i="40"/>
  <c r="I5417" i="40"/>
  <c r="J5416" i="40"/>
  <c r="I5416" i="40"/>
  <c r="J5415" i="40"/>
  <c r="I5415" i="40"/>
  <c r="J5414" i="40"/>
  <c r="I5414" i="40"/>
  <c r="J5413" i="40"/>
  <c r="I5413" i="40"/>
  <c r="J5412" i="40"/>
  <c r="I5412" i="40"/>
  <c r="J5411" i="40"/>
  <c r="I5411" i="40"/>
  <c r="J5410" i="40"/>
  <c r="I5410" i="40"/>
  <c r="J5409" i="40"/>
  <c r="I5409" i="40"/>
  <c r="J5408" i="40"/>
  <c r="I5408" i="40"/>
  <c r="J5407" i="40"/>
  <c r="I5407" i="40"/>
  <c r="J5406" i="40"/>
  <c r="I5406" i="40"/>
  <c r="J5405" i="40"/>
  <c r="I5405" i="40"/>
  <c r="J5404" i="40"/>
  <c r="I5404" i="40"/>
  <c r="J5403" i="40"/>
  <c r="I5403" i="40"/>
  <c r="J5402" i="40"/>
  <c r="I5402" i="40"/>
  <c r="J5401" i="40"/>
  <c r="I5401" i="40"/>
  <c r="J5400" i="40"/>
  <c r="I5400" i="40"/>
  <c r="J5399" i="40"/>
  <c r="I5399" i="40"/>
  <c r="J5398" i="40"/>
  <c r="I5398" i="40"/>
  <c r="J5397" i="40"/>
  <c r="I5397" i="40"/>
  <c r="J5396" i="40"/>
  <c r="I5396" i="40"/>
  <c r="J5395" i="40"/>
  <c r="I5395" i="40"/>
  <c r="J5394" i="40"/>
  <c r="I5394" i="40"/>
  <c r="J5393" i="40"/>
  <c r="I5393" i="40"/>
  <c r="J5392" i="40"/>
  <c r="I5392" i="40"/>
  <c r="J5391" i="40"/>
  <c r="I5391" i="40"/>
  <c r="J5390" i="40"/>
  <c r="I5390" i="40"/>
  <c r="J5389" i="40"/>
  <c r="I5389" i="40"/>
  <c r="J5388" i="40"/>
  <c r="I5388" i="40"/>
  <c r="J5387" i="40"/>
  <c r="I5387" i="40"/>
  <c r="J5386" i="40"/>
  <c r="I5386" i="40"/>
  <c r="J5385" i="40"/>
  <c r="I5385" i="40"/>
  <c r="J5384" i="40"/>
  <c r="I5384" i="40"/>
  <c r="J5383" i="40"/>
  <c r="I5383" i="40"/>
  <c r="J5382" i="40"/>
  <c r="I5382" i="40"/>
  <c r="J5381" i="40"/>
  <c r="I5381" i="40"/>
  <c r="J5380" i="40"/>
  <c r="I5380" i="40"/>
  <c r="J5379" i="40"/>
  <c r="I5379" i="40"/>
  <c r="J5378" i="40"/>
  <c r="I5378" i="40"/>
  <c r="J5377" i="40"/>
  <c r="I5377" i="40"/>
  <c r="J5376" i="40"/>
  <c r="I5376" i="40"/>
  <c r="J5375" i="40"/>
  <c r="I5375" i="40"/>
  <c r="J5374" i="40"/>
  <c r="I5374" i="40"/>
  <c r="J5373" i="40"/>
  <c r="I5373" i="40"/>
  <c r="J5372" i="40"/>
  <c r="I5372" i="40"/>
  <c r="J5371" i="40"/>
  <c r="I5371" i="40"/>
  <c r="J5370" i="40"/>
  <c r="I5370" i="40"/>
  <c r="J5369" i="40"/>
  <c r="I5369" i="40"/>
  <c r="J5368" i="40"/>
  <c r="I5368" i="40"/>
  <c r="J5367" i="40"/>
  <c r="I5367" i="40"/>
  <c r="J5366" i="40"/>
  <c r="I5366" i="40"/>
  <c r="J5365" i="40"/>
  <c r="I5365" i="40"/>
  <c r="J5364" i="40"/>
  <c r="I5364" i="40"/>
  <c r="J5363" i="40"/>
  <c r="I5363" i="40"/>
  <c r="J5362" i="40"/>
  <c r="I5362" i="40"/>
  <c r="J5361" i="40"/>
  <c r="I5361" i="40"/>
  <c r="J5360" i="40"/>
  <c r="I5360" i="40"/>
  <c r="J5359" i="40"/>
  <c r="I5359" i="40"/>
  <c r="J5358" i="40"/>
  <c r="I5358" i="40"/>
  <c r="J5357" i="40"/>
  <c r="I5357" i="40"/>
  <c r="J5356" i="40"/>
  <c r="I5356" i="40"/>
  <c r="J5355" i="40"/>
  <c r="I5355" i="40"/>
  <c r="J5354" i="40"/>
  <c r="I5354" i="40"/>
  <c r="J5353" i="40"/>
  <c r="I5353" i="40"/>
  <c r="J5352" i="40"/>
  <c r="I5352" i="40"/>
  <c r="J5351" i="40"/>
  <c r="I5351" i="40"/>
  <c r="J5350" i="40"/>
  <c r="I5350" i="40"/>
  <c r="J5349" i="40"/>
  <c r="I5349" i="40"/>
  <c r="J5348" i="40"/>
  <c r="I5348" i="40"/>
  <c r="J5347" i="40"/>
  <c r="I5347" i="40"/>
  <c r="J5346" i="40"/>
  <c r="I5346" i="40"/>
  <c r="J5345" i="40"/>
  <c r="I5345" i="40"/>
  <c r="J5344" i="40"/>
  <c r="I5344" i="40"/>
  <c r="J5343" i="40"/>
  <c r="I5343" i="40"/>
  <c r="J5342" i="40"/>
  <c r="I5342" i="40"/>
  <c r="J5341" i="40"/>
  <c r="I5341" i="40"/>
  <c r="J5340" i="40"/>
  <c r="I5340" i="40"/>
  <c r="J5339" i="40"/>
  <c r="I5339" i="40"/>
  <c r="J5338" i="40"/>
  <c r="I5338" i="40"/>
  <c r="J5337" i="40"/>
  <c r="I5337" i="40"/>
  <c r="J5336" i="40"/>
  <c r="I5336" i="40"/>
  <c r="J5335" i="40"/>
  <c r="I5335" i="40"/>
  <c r="J5334" i="40"/>
  <c r="I5334" i="40"/>
  <c r="J5333" i="40"/>
  <c r="I5333" i="40"/>
  <c r="J5332" i="40"/>
  <c r="I5332" i="40"/>
  <c r="J5331" i="40"/>
  <c r="I5331" i="40"/>
  <c r="J5330" i="40"/>
  <c r="I5330" i="40"/>
  <c r="J5329" i="40"/>
  <c r="I5329" i="40"/>
  <c r="J5328" i="40"/>
  <c r="I5328" i="40"/>
  <c r="J5327" i="40"/>
  <c r="I5327" i="40"/>
  <c r="J5326" i="40"/>
  <c r="I5326" i="40"/>
  <c r="J5325" i="40"/>
  <c r="I5325" i="40"/>
  <c r="J5324" i="40"/>
  <c r="I5324" i="40"/>
  <c r="J5323" i="40"/>
  <c r="I5323" i="40"/>
  <c r="J5322" i="40"/>
  <c r="I5322" i="40"/>
  <c r="J5321" i="40"/>
  <c r="I5321" i="40"/>
  <c r="J5320" i="40"/>
  <c r="I5320" i="40"/>
  <c r="J5319" i="40"/>
  <c r="I5319" i="40"/>
  <c r="J5318" i="40"/>
  <c r="I5318" i="40"/>
  <c r="J5317" i="40"/>
  <c r="I5317" i="40"/>
  <c r="J5316" i="40"/>
  <c r="I5316" i="40"/>
  <c r="J5315" i="40"/>
  <c r="I5315" i="40"/>
  <c r="J5314" i="40"/>
  <c r="I5314" i="40"/>
  <c r="J5313" i="40"/>
  <c r="I5313" i="40"/>
  <c r="J5312" i="40"/>
  <c r="I5312" i="40"/>
  <c r="J5311" i="40"/>
  <c r="I5311" i="40"/>
  <c r="J5310" i="40"/>
  <c r="I5310" i="40"/>
  <c r="J5309" i="40"/>
  <c r="I5309" i="40"/>
  <c r="J5308" i="40"/>
  <c r="I5308" i="40"/>
  <c r="J5307" i="40"/>
  <c r="I5307" i="40"/>
  <c r="J5306" i="40"/>
  <c r="I5306" i="40"/>
  <c r="J5305" i="40"/>
  <c r="I5305" i="40"/>
  <c r="J5304" i="40"/>
  <c r="I5304" i="40"/>
  <c r="J5303" i="40"/>
  <c r="I5303" i="40"/>
  <c r="J5302" i="40"/>
  <c r="I5302" i="40"/>
  <c r="J5301" i="40"/>
  <c r="I5301" i="40"/>
  <c r="J5300" i="40"/>
  <c r="I5300" i="40"/>
  <c r="J5299" i="40"/>
  <c r="I5299" i="40"/>
  <c r="J5298" i="40"/>
  <c r="I5298" i="40"/>
  <c r="J5297" i="40"/>
  <c r="I5297" i="40"/>
  <c r="J5296" i="40"/>
  <c r="I5296" i="40"/>
  <c r="J5295" i="40"/>
  <c r="I5295" i="40"/>
  <c r="J5294" i="40"/>
  <c r="I5294" i="40"/>
  <c r="J5293" i="40"/>
  <c r="I5293" i="40"/>
  <c r="J5292" i="40"/>
  <c r="I5292" i="40"/>
  <c r="J5291" i="40"/>
  <c r="I5291" i="40"/>
  <c r="J5290" i="40"/>
  <c r="I5290" i="40"/>
  <c r="J5289" i="40"/>
  <c r="I5289" i="40"/>
  <c r="J5288" i="40"/>
  <c r="I5288" i="40"/>
  <c r="J5287" i="40"/>
  <c r="I5287" i="40"/>
  <c r="J5286" i="40"/>
  <c r="I5286" i="40"/>
  <c r="J5285" i="40"/>
  <c r="I5285" i="40"/>
  <c r="J5284" i="40"/>
  <c r="I5284" i="40"/>
  <c r="J5283" i="40"/>
  <c r="I5283" i="40"/>
  <c r="J5282" i="40"/>
  <c r="I5282" i="40"/>
  <c r="J5281" i="40"/>
  <c r="I5281" i="40"/>
  <c r="J5280" i="40"/>
  <c r="I5280" i="40"/>
  <c r="J5279" i="40"/>
  <c r="I5279" i="40"/>
  <c r="J5278" i="40"/>
  <c r="I5278" i="40"/>
  <c r="J5277" i="40"/>
  <c r="I5277" i="40"/>
  <c r="J5276" i="40"/>
  <c r="I5276" i="40"/>
  <c r="J5275" i="40"/>
  <c r="I5275" i="40"/>
  <c r="J5274" i="40"/>
  <c r="I5274" i="40"/>
  <c r="J5273" i="40"/>
  <c r="I5273" i="40"/>
  <c r="J5272" i="40"/>
  <c r="I5272" i="40"/>
  <c r="J5271" i="40"/>
  <c r="I5271" i="40"/>
  <c r="J5270" i="40"/>
  <c r="I5270" i="40"/>
  <c r="J5269" i="40"/>
  <c r="I5269" i="40"/>
  <c r="J5268" i="40"/>
  <c r="I5268" i="40"/>
  <c r="J5267" i="40"/>
  <c r="I5267" i="40"/>
  <c r="J5266" i="40"/>
  <c r="I5266" i="40"/>
  <c r="J5265" i="40"/>
  <c r="I5265" i="40"/>
  <c r="J5264" i="40"/>
  <c r="I5264" i="40"/>
  <c r="J5263" i="40"/>
  <c r="I5263" i="40"/>
  <c r="J5262" i="40"/>
  <c r="I5262" i="40"/>
  <c r="J5261" i="40"/>
  <c r="I5261" i="40"/>
  <c r="J5260" i="40"/>
  <c r="I5260" i="40"/>
  <c r="J5259" i="40"/>
  <c r="I5259" i="40"/>
  <c r="J5258" i="40"/>
  <c r="I5258" i="40"/>
  <c r="J5257" i="40"/>
  <c r="I5257" i="40"/>
  <c r="J5256" i="40"/>
  <c r="I5256" i="40"/>
  <c r="J5255" i="40"/>
  <c r="I5255" i="40"/>
  <c r="J5254" i="40"/>
  <c r="I5254" i="40"/>
  <c r="J5253" i="40"/>
  <c r="I5253" i="40"/>
  <c r="J5252" i="40"/>
  <c r="I5252" i="40"/>
  <c r="J5251" i="40"/>
  <c r="I5251" i="40"/>
  <c r="J5250" i="40"/>
  <c r="I5250" i="40"/>
  <c r="J5249" i="40"/>
  <c r="I5249" i="40"/>
  <c r="J5248" i="40"/>
  <c r="I5248" i="40"/>
  <c r="J5247" i="40"/>
  <c r="I5247" i="40"/>
  <c r="J5246" i="40"/>
  <c r="I5246" i="40"/>
  <c r="J5245" i="40"/>
  <c r="I5245" i="40"/>
  <c r="J5244" i="40"/>
  <c r="I5244" i="40"/>
  <c r="J5243" i="40"/>
  <c r="I5243" i="40"/>
  <c r="J5242" i="40"/>
  <c r="I5242" i="40"/>
  <c r="J5241" i="40"/>
  <c r="I5241" i="40"/>
  <c r="J5240" i="40"/>
  <c r="I5240" i="40"/>
  <c r="J5239" i="40"/>
  <c r="I5239" i="40"/>
  <c r="J5238" i="40"/>
  <c r="I5238" i="40"/>
  <c r="J5237" i="40"/>
  <c r="I5237" i="40"/>
  <c r="J5236" i="40"/>
  <c r="I5236" i="40"/>
  <c r="J5235" i="40"/>
  <c r="I5235" i="40"/>
  <c r="J5234" i="40"/>
  <c r="I5234" i="40"/>
  <c r="J5233" i="40"/>
  <c r="I5233" i="40"/>
  <c r="J5232" i="40"/>
  <c r="I5232" i="40"/>
  <c r="J5231" i="40"/>
  <c r="I5231" i="40"/>
  <c r="J5230" i="40"/>
  <c r="I5230" i="40"/>
  <c r="J5229" i="40"/>
  <c r="I5229" i="40"/>
  <c r="J5228" i="40"/>
  <c r="I5228" i="40"/>
  <c r="J5227" i="40"/>
  <c r="I5227" i="40"/>
  <c r="J5226" i="40"/>
  <c r="I5226" i="40"/>
  <c r="J5225" i="40"/>
  <c r="I5225" i="40"/>
  <c r="J5224" i="40"/>
  <c r="I5224" i="40"/>
  <c r="J5223" i="40"/>
  <c r="I5223" i="40"/>
  <c r="J5222" i="40"/>
  <c r="I5222" i="40"/>
  <c r="J5221" i="40"/>
  <c r="I5221" i="40"/>
  <c r="J5220" i="40"/>
  <c r="I5220" i="40"/>
  <c r="J5219" i="40"/>
  <c r="I5219" i="40"/>
  <c r="J5218" i="40"/>
  <c r="I5218" i="40"/>
  <c r="J5217" i="40"/>
  <c r="I5217" i="40"/>
  <c r="J5216" i="40"/>
  <c r="I5216" i="40"/>
  <c r="J5215" i="40"/>
  <c r="I5215" i="40"/>
  <c r="J5214" i="40"/>
  <c r="I5214" i="40"/>
  <c r="J5213" i="40"/>
  <c r="I5213" i="40"/>
  <c r="J5212" i="40"/>
  <c r="I5212" i="40"/>
  <c r="J5211" i="40"/>
  <c r="I5211" i="40"/>
  <c r="J5210" i="40"/>
  <c r="I5210" i="40"/>
  <c r="J5209" i="40"/>
  <c r="I5209" i="40"/>
  <c r="J5208" i="40"/>
  <c r="I5208" i="40"/>
  <c r="J5207" i="40"/>
  <c r="I5207" i="40"/>
  <c r="J5206" i="40"/>
  <c r="I5206" i="40"/>
  <c r="J5205" i="40"/>
  <c r="I5205" i="40"/>
  <c r="J5204" i="40"/>
  <c r="I5204" i="40"/>
  <c r="J5203" i="40"/>
  <c r="I5203" i="40"/>
  <c r="J5202" i="40"/>
  <c r="I5202" i="40"/>
  <c r="J5201" i="40"/>
  <c r="I5201" i="40"/>
  <c r="J5200" i="40"/>
  <c r="I5200" i="40"/>
  <c r="J5199" i="40"/>
  <c r="I5199" i="40"/>
  <c r="J5198" i="40"/>
  <c r="I5198" i="40"/>
  <c r="J5197" i="40"/>
  <c r="I5197" i="40"/>
  <c r="J5196" i="40"/>
  <c r="I5196" i="40"/>
  <c r="J5195" i="40"/>
  <c r="I5195" i="40"/>
  <c r="J5194" i="40"/>
  <c r="I5194" i="40"/>
  <c r="J5193" i="40"/>
  <c r="I5193" i="40"/>
  <c r="J5192" i="40"/>
  <c r="I5192" i="40"/>
  <c r="J5191" i="40"/>
  <c r="I5191" i="40"/>
  <c r="J5190" i="40"/>
  <c r="I5190" i="40"/>
  <c r="J5189" i="40"/>
  <c r="I5189" i="40"/>
  <c r="J5188" i="40"/>
  <c r="I5188" i="40"/>
  <c r="J5187" i="40"/>
  <c r="I5187" i="40"/>
  <c r="J5186" i="40"/>
  <c r="I5186" i="40"/>
  <c r="J5185" i="40"/>
  <c r="I5185" i="40"/>
  <c r="J5184" i="40"/>
  <c r="I5184" i="40"/>
  <c r="J5183" i="40"/>
  <c r="I5183" i="40"/>
  <c r="J5182" i="40"/>
  <c r="I5182" i="40"/>
  <c r="J5181" i="40"/>
  <c r="I5181" i="40"/>
  <c r="J5180" i="40"/>
  <c r="I5180" i="40"/>
  <c r="J5179" i="40"/>
  <c r="I5179" i="40"/>
  <c r="J5178" i="40"/>
  <c r="I5178" i="40"/>
  <c r="J5177" i="40"/>
  <c r="I5177" i="40"/>
  <c r="J5176" i="40"/>
  <c r="I5176" i="40"/>
  <c r="J5175" i="40"/>
  <c r="I5175" i="40"/>
  <c r="J5174" i="40"/>
  <c r="I5174" i="40"/>
  <c r="J5173" i="40"/>
  <c r="I5173" i="40"/>
  <c r="J5172" i="40"/>
  <c r="I5172" i="40"/>
  <c r="J5171" i="40"/>
  <c r="I5171" i="40"/>
  <c r="J5170" i="40"/>
  <c r="I5170" i="40"/>
  <c r="J5169" i="40"/>
  <c r="I5169" i="40"/>
  <c r="J5168" i="40"/>
  <c r="I5168" i="40"/>
  <c r="J5167" i="40"/>
  <c r="I5167" i="40"/>
  <c r="J5166" i="40"/>
  <c r="I5166" i="40"/>
  <c r="J5165" i="40"/>
  <c r="I5165" i="40"/>
  <c r="J5164" i="40"/>
  <c r="I5164" i="40"/>
  <c r="J5163" i="40"/>
  <c r="I5163" i="40"/>
  <c r="J5162" i="40"/>
  <c r="I5162" i="40"/>
  <c r="J5161" i="40"/>
  <c r="I5161" i="40"/>
  <c r="J5160" i="40"/>
  <c r="I5160" i="40"/>
  <c r="J5159" i="40"/>
  <c r="I5159" i="40"/>
  <c r="J5158" i="40"/>
  <c r="I5158" i="40"/>
  <c r="J5157" i="40"/>
  <c r="I5157" i="40"/>
  <c r="J5156" i="40"/>
  <c r="I5156" i="40"/>
  <c r="J5155" i="40"/>
  <c r="I5155" i="40"/>
  <c r="J5154" i="40"/>
  <c r="I5154" i="40"/>
  <c r="J5153" i="40"/>
  <c r="I5153" i="40"/>
  <c r="J5152" i="40"/>
  <c r="I5152" i="40"/>
  <c r="J5151" i="40"/>
  <c r="I5151" i="40"/>
  <c r="J5150" i="40"/>
  <c r="I5150" i="40"/>
  <c r="J5149" i="40"/>
  <c r="I5149" i="40"/>
  <c r="J5148" i="40"/>
  <c r="I5148" i="40"/>
  <c r="J5147" i="40"/>
  <c r="I5147" i="40"/>
  <c r="J5146" i="40"/>
  <c r="I5146" i="40"/>
  <c r="J5145" i="40"/>
  <c r="I5145" i="40"/>
  <c r="J5144" i="40"/>
  <c r="I5144" i="40"/>
  <c r="J5143" i="40"/>
  <c r="I5143" i="40"/>
  <c r="J5142" i="40"/>
  <c r="I5142" i="40"/>
  <c r="J5141" i="40"/>
  <c r="I5141" i="40"/>
  <c r="J5140" i="40"/>
  <c r="I5140" i="40"/>
  <c r="J5139" i="40"/>
  <c r="I5139" i="40"/>
  <c r="J5138" i="40"/>
  <c r="I5138" i="40"/>
  <c r="J5137" i="40"/>
  <c r="I5137" i="40"/>
  <c r="J5136" i="40"/>
  <c r="I5136" i="40"/>
  <c r="J5135" i="40"/>
  <c r="I5135" i="40"/>
  <c r="J5134" i="40"/>
  <c r="I5134" i="40"/>
  <c r="J5133" i="40"/>
  <c r="I5133" i="40"/>
  <c r="J5132" i="40"/>
  <c r="I5132" i="40"/>
  <c r="J5131" i="40"/>
  <c r="I5131" i="40"/>
  <c r="J5130" i="40"/>
  <c r="I5130" i="40"/>
  <c r="J5129" i="40"/>
  <c r="I5129" i="40"/>
  <c r="J5128" i="40"/>
  <c r="I5128" i="40"/>
  <c r="J5127" i="40"/>
  <c r="I5127" i="40"/>
  <c r="J5126" i="40"/>
  <c r="I5126" i="40"/>
  <c r="J5125" i="40"/>
  <c r="I5125" i="40"/>
  <c r="J5124" i="40"/>
  <c r="I5124" i="40"/>
  <c r="J5123" i="40"/>
  <c r="I5123" i="40"/>
  <c r="J5122" i="40"/>
  <c r="I5122" i="40"/>
  <c r="J5121" i="40"/>
  <c r="I5121" i="40"/>
  <c r="J5120" i="40"/>
  <c r="I5120" i="40"/>
  <c r="J5119" i="40"/>
  <c r="I5119" i="40"/>
  <c r="J5118" i="40"/>
  <c r="I5118" i="40"/>
  <c r="J5117" i="40"/>
  <c r="I5117" i="40"/>
  <c r="J5116" i="40"/>
  <c r="I5116" i="40"/>
  <c r="J5115" i="40"/>
  <c r="I5115" i="40"/>
  <c r="J5114" i="40"/>
  <c r="I5114" i="40"/>
  <c r="J5113" i="40"/>
  <c r="I5113" i="40"/>
  <c r="J5112" i="40"/>
  <c r="I5112" i="40"/>
  <c r="J5111" i="40"/>
  <c r="I5111" i="40"/>
  <c r="J5110" i="40"/>
  <c r="I5110" i="40"/>
  <c r="J5109" i="40"/>
  <c r="I5109" i="40"/>
  <c r="J5108" i="40"/>
  <c r="I5108" i="40"/>
  <c r="J5107" i="40"/>
  <c r="I5107" i="40"/>
  <c r="J5106" i="40"/>
  <c r="I5106" i="40"/>
  <c r="J5105" i="40"/>
  <c r="I5105" i="40"/>
  <c r="J5104" i="40"/>
  <c r="I5104" i="40"/>
  <c r="J5103" i="40"/>
  <c r="I5103" i="40"/>
  <c r="J5102" i="40"/>
  <c r="I5102" i="40"/>
  <c r="J5101" i="40"/>
  <c r="I5101" i="40"/>
  <c r="J5100" i="40"/>
  <c r="I5100" i="40"/>
  <c r="J5099" i="40"/>
  <c r="I5099" i="40"/>
  <c r="J5098" i="40"/>
  <c r="I5098" i="40"/>
  <c r="J5097" i="40"/>
  <c r="I5097" i="40"/>
  <c r="J5096" i="40"/>
  <c r="I5096" i="40"/>
  <c r="J5095" i="40"/>
  <c r="I5095" i="40"/>
  <c r="J5094" i="40"/>
  <c r="I5094" i="40"/>
  <c r="J5093" i="40"/>
  <c r="I5093" i="40"/>
  <c r="J5092" i="40"/>
  <c r="I5092" i="40"/>
  <c r="J5091" i="40"/>
  <c r="I5091" i="40"/>
  <c r="J5090" i="40"/>
  <c r="I5090" i="40"/>
  <c r="J5089" i="40"/>
  <c r="I5089" i="40"/>
  <c r="J5088" i="40"/>
  <c r="I5088" i="40"/>
  <c r="J5087" i="40"/>
  <c r="I5087" i="40"/>
  <c r="J5086" i="40"/>
  <c r="I5086" i="40"/>
  <c r="J5085" i="40"/>
  <c r="I5085" i="40"/>
  <c r="J5084" i="40"/>
  <c r="I5084" i="40"/>
  <c r="J5083" i="40"/>
  <c r="I5083" i="40"/>
  <c r="J5082" i="40"/>
  <c r="I5082" i="40"/>
  <c r="J5081" i="40"/>
  <c r="I5081" i="40"/>
  <c r="J5080" i="40"/>
  <c r="I5080" i="40"/>
  <c r="J5079" i="40"/>
  <c r="I5079" i="40"/>
  <c r="J5078" i="40"/>
  <c r="I5078" i="40"/>
  <c r="J5077" i="40"/>
  <c r="I5077" i="40"/>
  <c r="J5076" i="40"/>
  <c r="I5076" i="40"/>
  <c r="J5075" i="40"/>
  <c r="I5075" i="40"/>
  <c r="J5074" i="40"/>
  <c r="I5074" i="40"/>
  <c r="J5073" i="40"/>
  <c r="I5073" i="40"/>
  <c r="J5072" i="40"/>
  <c r="I5072" i="40"/>
  <c r="J5071" i="40"/>
  <c r="I5071" i="40"/>
  <c r="J5070" i="40"/>
  <c r="I5070" i="40"/>
  <c r="J5069" i="40"/>
  <c r="I5069" i="40"/>
  <c r="J5068" i="40"/>
  <c r="I5068" i="40"/>
  <c r="J5067" i="40"/>
  <c r="I5067" i="40"/>
  <c r="J5066" i="40"/>
  <c r="I5066" i="40"/>
  <c r="J5065" i="40"/>
  <c r="I5065" i="40"/>
  <c r="J5064" i="40"/>
  <c r="I5064" i="40"/>
  <c r="J5063" i="40"/>
  <c r="I5063" i="40"/>
  <c r="J5062" i="40"/>
  <c r="I5062" i="40"/>
  <c r="J5061" i="40"/>
  <c r="I5061" i="40"/>
  <c r="J5060" i="40"/>
  <c r="I5060" i="40"/>
  <c r="J5059" i="40"/>
  <c r="I5059" i="40"/>
  <c r="J5058" i="40"/>
  <c r="I5058" i="40"/>
  <c r="J5057" i="40"/>
  <c r="I5057" i="40"/>
  <c r="J5056" i="40"/>
  <c r="I5056" i="40"/>
  <c r="J5055" i="40"/>
  <c r="I5055" i="40"/>
  <c r="J5054" i="40"/>
  <c r="I5054" i="40"/>
  <c r="J5053" i="40"/>
  <c r="I5053" i="40"/>
  <c r="J5052" i="40"/>
  <c r="I5052" i="40"/>
  <c r="J5051" i="40"/>
  <c r="I5051" i="40"/>
  <c r="J5050" i="40"/>
  <c r="I5050" i="40"/>
  <c r="J5049" i="40"/>
  <c r="I5049" i="40"/>
  <c r="J5048" i="40"/>
  <c r="I5048" i="40"/>
  <c r="J5047" i="40"/>
  <c r="I5047" i="40"/>
  <c r="J5046" i="40"/>
  <c r="I5046" i="40"/>
  <c r="J5045" i="40"/>
  <c r="I5045" i="40"/>
  <c r="J5044" i="40"/>
  <c r="I5044" i="40"/>
  <c r="J5043" i="40"/>
  <c r="I5043" i="40"/>
  <c r="J5042" i="40"/>
  <c r="I5042" i="40"/>
  <c r="J5041" i="40"/>
  <c r="I5041" i="40"/>
  <c r="J5040" i="40"/>
  <c r="I5040" i="40"/>
  <c r="J5039" i="40"/>
  <c r="I5039" i="40"/>
  <c r="J5038" i="40"/>
  <c r="I5038" i="40"/>
  <c r="J5037" i="40"/>
  <c r="I5037" i="40"/>
  <c r="J5036" i="40"/>
  <c r="I5036" i="40"/>
  <c r="J5035" i="40"/>
  <c r="I5035" i="40"/>
  <c r="J5034" i="40"/>
  <c r="I5034" i="40"/>
  <c r="J5033" i="40"/>
  <c r="I5033" i="40"/>
  <c r="J5032" i="40"/>
  <c r="I5032" i="40"/>
  <c r="J5031" i="40"/>
  <c r="I5031" i="40"/>
  <c r="J5030" i="40"/>
  <c r="I5030" i="40"/>
  <c r="J5029" i="40"/>
  <c r="I5029" i="40"/>
  <c r="J5028" i="40"/>
  <c r="I5028" i="40"/>
  <c r="J5027" i="40"/>
  <c r="I5027" i="40"/>
  <c r="J5026" i="40"/>
  <c r="I5026" i="40"/>
  <c r="J5025" i="40"/>
  <c r="I5025" i="40"/>
  <c r="J5024" i="40"/>
  <c r="I5024" i="40"/>
  <c r="J5023" i="40"/>
  <c r="I5023" i="40"/>
  <c r="J5022" i="40"/>
  <c r="I5022" i="40"/>
  <c r="J5021" i="40"/>
  <c r="I5021" i="40"/>
  <c r="J5020" i="40"/>
  <c r="I5020" i="40"/>
  <c r="J5019" i="40"/>
  <c r="I5019" i="40"/>
  <c r="J5018" i="40"/>
  <c r="I5018" i="40"/>
  <c r="J5017" i="40"/>
  <c r="I5017" i="40"/>
  <c r="J5016" i="40"/>
  <c r="I5016" i="40"/>
  <c r="J5015" i="40"/>
  <c r="I5015" i="40"/>
  <c r="J5014" i="40"/>
  <c r="I5014" i="40"/>
  <c r="J5013" i="40"/>
  <c r="I5013" i="40"/>
  <c r="J5012" i="40"/>
  <c r="I5012" i="40"/>
  <c r="J5011" i="40"/>
  <c r="I5011" i="40"/>
  <c r="J5010" i="40"/>
  <c r="I5010" i="40"/>
  <c r="J5009" i="40"/>
  <c r="I5009" i="40"/>
  <c r="J5008" i="40"/>
  <c r="I5008" i="40"/>
  <c r="J5007" i="40"/>
  <c r="I5007" i="40"/>
  <c r="J5006" i="40"/>
  <c r="I5006" i="40"/>
  <c r="J5005" i="40"/>
  <c r="I5005" i="40"/>
  <c r="J5004" i="40"/>
  <c r="I5004" i="40"/>
  <c r="J5003" i="40"/>
  <c r="I5003" i="40"/>
  <c r="J5002" i="40"/>
  <c r="I5002" i="40"/>
  <c r="J5001" i="40"/>
  <c r="I5001" i="40"/>
  <c r="J5000" i="40"/>
  <c r="I5000" i="40"/>
  <c r="J4999" i="40"/>
  <c r="I4999" i="40"/>
  <c r="J4998" i="40"/>
  <c r="I4998" i="40"/>
  <c r="J4997" i="40"/>
  <c r="I4997" i="40"/>
  <c r="J4996" i="40"/>
  <c r="I4996" i="40"/>
  <c r="J4995" i="40"/>
  <c r="I4995" i="40"/>
  <c r="J4994" i="40"/>
  <c r="I4994" i="40"/>
  <c r="J4993" i="40"/>
  <c r="I4993" i="40"/>
  <c r="J4992" i="40"/>
  <c r="I4992" i="40"/>
  <c r="J4991" i="40"/>
  <c r="I4991" i="40"/>
  <c r="J4990" i="40"/>
  <c r="I4990" i="40"/>
  <c r="J4989" i="40"/>
  <c r="I4989" i="40"/>
  <c r="J4988" i="40"/>
  <c r="I4988" i="40"/>
  <c r="J4987" i="40"/>
  <c r="I4987" i="40"/>
  <c r="J4986" i="40"/>
  <c r="I4986" i="40"/>
  <c r="J4985" i="40"/>
  <c r="I4985" i="40"/>
  <c r="J4984" i="40"/>
  <c r="I4984" i="40"/>
  <c r="J4983" i="40"/>
  <c r="I4983" i="40"/>
  <c r="J4982" i="40"/>
  <c r="I4982" i="40"/>
  <c r="J4981" i="40"/>
  <c r="I4981" i="40"/>
  <c r="J4980" i="40"/>
  <c r="I4980" i="40"/>
  <c r="J4979" i="40"/>
  <c r="I4979" i="40"/>
  <c r="J4978" i="40"/>
  <c r="I4978" i="40"/>
  <c r="J4977" i="40"/>
  <c r="I4977" i="40"/>
  <c r="J4976" i="40"/>
  <c r="I4976" i="40"/>
  <c r="J4975" i="40"/>
  <c r="I4975" i="40"/>
  <c r="J4974" i="40"/>
  <c r="I4974" i="40"/>
  <c r="J4973" i="40"/>
  <c r="I4973" i="40"/>
  <c r="J4972" i="40"/>
  <c r="I4972" i="40"/>
  <c r="J4971" i="40"/>
  <c r="I4971" i="40"/>
  <c r="J4970" i="40"/>
  <c r="I4970" i="40"/>
  <c r="J4969" i="40"/>
  <c r="I4969" i="40"/>
  <c r="J4968" i="40"/>
  <c r="I4968" i="40"/>
  <c r="J4967" i="40"/>
  <c r="I4967" i="40"/>
  <c r="J4966" i="40"/>
  <c r="I4966" i="40"/>
  <c r="J4965" i="40"/>
  <c r="I4965" i="40"/>
  <c r="J4964" i="40"/>
  <c r="I4964" i="40"/>
  <c r="J4963" i="40"/>
  <c r="I4963" i="40"/>
  <c r="J4962" i="40"/>
  <c r="I4962" i="40"/>
  <c r="J4961" i="40"/>
  <c r="I4961" i="40"/>
  <c r="J4960" i="40"/>
  <c r="I4960" i="40"/>
  <c r="J4959" i="40"/>
  <c r="I4959" i="40"/>
  <c r="J4958" i="40"/>
  <c r="I4958" i="40"/>
  <c r="J4957" i="40"/>
  <c r="I4957" i="40"/>
  <c r="J4956" i="40"/>
  <c r="I4956" i="40"/>
  <c r="J4955" i="40"/>
  <c r="I4955" i="40"/>
  <c r="J4954" i="40"/>
  <c r="I4954" i="40"/>
  <c r="J4953" i="40"/>
  <c r="I4953" i="40"/>
  <c r="J4952" i="40"/>
  <c r="I4952" i="40"/>
  <c r="J4951" i="40"/>
  <c r="I4951" i="40"/>
  <c r="J4950" i="40"/>
  <c r="I4950" i="40"/>
  <c r="J4949" i="40"/>
  <c r="I4949" i="40"/>
  <c r="J4948" i="40"/>
  <c r="I4948" i="40"/>
  <c r="J4947" i="40"/>
  <c r="I4947" i="40"/>
  <c r="J4946" i="40"/>
  <c r="I4946" i="40"/>
  <c r="J4945" i="40"/>
  <c r="I4945" i="40"/>
  <c r="J4944" i="40"/>
  <c r="I4944" i="40"/>
  <c r="J4943" i="40"/>
  <c r="I4943" i="40"/>
  <c r="J4942" i="40"/>
  <c r="I4942" i="40"/>
  <c r="J4941" i="40"/>
  <c r="I4941" i="40"/>
  <c r="J4940" i="40"/>
  <c r="I4940" i="40"/>
  <c r="J4939" i="40"/>
  <c r="I4939" i="40"/>
  <c r="J4938" i="40"/>
  <c r="I4938" i="40"/>
  <c r="J4937" i="40"/>
  <c r="I4937" i="40"/>
  <c r="J4936" i="40"/>
  <c r="I4936" i="40"/>
  <c r="J4935" i="40"/>
  <c r="I4935" i="40"/>
  <c r="J4934" i="40"/>
  <c r="I4934" i="40"/>
  <c r="J4933" i="40"/>
  <c r="I4933" i="40"/>
  <c r="J4932" i="40"/>
  <c r="I4932" i="40"/>
  <c r="J4931" i="40"/>
  <c r="I4931" i="40"/>
  <c r="J4930" i="40"/>
  <c r="I4930" i="40"/>
  <c r="J4929" i="40"/>
  <c r="I4929" i="40"/>
  <c r="J4928" i="40"/>
  <c r="I4928" i="40"/>
  <c r="J4927" i="40"/>
  <c r="I4927" i="40"/>
  <c r="J4926" i="40"/>
  <c r="I4926" i="40"/>
  <c r="J4925" i="40"/>
  <c r="I4925" i="40"/>
  <c r="J4924" i="40"/>
  <c r="I4924" i="40"/>
  <c r="J4923" i="40"/>
  <c r="I4923" i="40"/>
  <c r="J4922" i="40"/>
  <c r="I4922" i="40"/>
  <c r="J4921" i="40"/>
  <c r="I4921" i="40"/>
  <c r="J4920" i="40"/>
  <c r="I4920" i="40"/>
  <c r="J4919" i="40"/>
  <c r="I4919" i="40"/>
  <c r="J4918" i="40"/>
  <c r="I4918" i="40"/>
  <c r="J4917" i="40"/>
  <c r="I4917" i="40"/>
  <c r="J4916" i="40"/>
  <c r="I4916" i="40"/>
  <c r="J4915" i="40"/>
  <c r="I4915" i="40"/>
  <c r="J4914" i="40"/>
  <c r="I4914" i="40"/>
  <c r="J4913" i="40"/>
  <c r="I4913" i="40"/>
  <c r="J4912" i="40"/>
  <c r="I4912" i="40"/>
  <c r="J4911" i="40"/>
  <c r="I4911" i="40"/>
  <c r="J4910" i="40"/>
  <c r="I4910" i="40"/>
  <c r="J4909" i="40"/>
  <c r="I4909" i="40"/>
  <c r="J4908" i="40"/>
  <c r="I4908" i="40"/>
  <c r="J4907" i="40"/>
  <c r="I4907" i="40"/>
  <c r="J4906" i="40"/>
  <c r="I4906" i="40"/>
  <c r="J4905" i="40"/>
  <c r="I4905" i="40"/>
  <c r="J4904" i="40"/>
  <c r="I4904" i="40"/>
  <c r="J4903" i="40"/>
  <c r="I4903" i="40"/>
  <c r="J4902" i="40"/>
  <c r="I4902" i="40"/>
  <c r="J4901" i="40"/>
  <c r="I4901" i="40"/>
  <c r="J4900" i="40"/>
  <c r="I4900" i="40"/>
  <c r="J4899" i="40"/>
  <c r="I4899" i="40"/>
  <c r="J4898" i="40"/>
  <c r="I4898" i="40"/>
  <c r="J4897" i="40"/>
  <c r="I4897" i="40"/>
  <c r="J4896" i="40"/>
  <c r="I4896" i="40"/>
  <c r="J4895" i="40"/>
  <c r="I4895" i="40"/>
  <c r="J4894" i="40"/>
  <c r="I4894" i="40"/>
  <c r="J4893" i="40"/>
  <c r="I4893" i="40"/>
  <c r="J4892" i="40"/>
  <c r="I4892" i="40"/>
  <c r="J4891" i="40"/>
  <c r="I4891" i="40"/>
  <c r="J4890" i="40"/>
  <c r="I4890" i="40"/>
  <c r="J4889" i="40"/>
  <c r="I4889" i="40"/>
  <c r="J4888" i="40"/>
  <c r="I4888" i="40"/>
  <c r="J4887" i="40"/>
  <c r="I4887" i="40"/>
  <c r="J4886" i="40"/>
  <c r="I4886" i="40"/>
  <c r="J4885" i="40"/>
  <c r="I4885" i="40"/>
  <c r="J4884" i="40"/>
  <c r="I4884" i="40"/>
  <c r="J4883" i="40"/>
  <c r="I4883" i="40"/>
  <c r="J4882" i="40"/>
  <c r="I4882" i="40"/>
  <c r="J4881" i="40"/>
  <c r="I4881" i="40"/>
  <c r="J4880" i="40"/>
  <c r="I4880" i="40"/>
  <c r="J4879" i="40"/>
  <c r="I4879" i="40"/>
  <c r="J4878" i="40"/>
  <c r="I4878" i="40"/>
  <c r="J4877" i="40"/>
  <c r="I4877" i="40"/>
  <c r="J4876" i="40"/>
  <c r="I4876" i="40"/>
  <c r="J4875" i="40"/>
  <c r="I4875" i="40"/>
  <c r="J4874" i="40"/>
  <c r="I4874" i="40"/>
  <c r="J4873" i="40"/>
  <c r="I4873" i="40"/>
  <c r="J4872" i="40"/>
  <c r="I4872" i="40"/>
  <c r="J4871" i="40"/>
  <c r="I4871" i="40"/>
  <c r="J4870" i="40"/>
  <c r="I4870" i="40"/>
  <c r="J4869" i="40"/>
  <c r="I4869" i="40"/>
  <c r="J4868" i="40"/>
  <c r="I4868" i="40"/>
  <c r="J4867" i="40"/>
  <c r="I4867" i="40"/>
  <c r="J4866" i="40"/>
  <c r="I4866" i="40"/>
  <c r="J4865" i="40"/>
  <c r="I4865" i="40"/>
  <c r="J4864" i="40"/>
  <c r="I4864" i="40"/>
  <c r="J4863" i="40"/>
  <c r="I4863" i="40"/>
  <c r="J4862" i="40"/>
  <c r="I4862" i="40"/>
  <c r="J4861" i="40"/>
  <c r="I4861" i="40"/>
  <c r="J4860" i="40"/>
  <c r="I4860" i="40"/>
  <c r="J4859" i="40"/>
  <c r="I4859" i="40"/>
  <c r="J4858" i="40"/>
  <c r="I4858" i="40"/>
  <c r="J4857" i="40"/>
  <c r="I4857" i="40"/>
  <c r="J4856" i="40"/>
  <c r="I4856" i="40"/>
  <c r="J4855" i="40"/>
  <c r="I4855" i="40"/>
  <c r="J4854" i="40"/>
  <c r="I4854" i="40"/>
  <c r="J4853" i="40"/>
  <c r="I4853" i="40"/>
  <c r="J4852" i="40"/>
  <c r="I4852" i="40"/>
  <c r="J4851" i="40"/>
  <c r="I4851" i="40"/>
  <c r="J4850" i="40"/>
  <c r="I4850" i="40"/>
  <c r="J4849" i="40"/>
  <c r="I4849" i="40"/>
  <c r="J4848" i="40"/>
  <c r="I4848" i="40"/>
  <c r="J4847" i="40"/>
  <c r="I4847" i="40"/>
  <c r="J4846" i="40"/>
  <c r="I4846" i="40"/>
  <c r="J4845" i="40"/>
  <c r="I4845" i="40"/>
  <c r="J4844" i="40"/>
  <c r="I4844" i="40"/>
  <c r="J4843" i="40"/>
  <c r="I4843" i="40"/>
  <c r="J4842" i="40"/>
  <c r="I4842" i="40"/>
  <c r="J4841" i="40"/>
  <c r="I4841" i="40"/>
  <c r="J4840" i="40"/>
  <c r="I4840" i="40"/>
  <c r="J4839" i="40"/>
  <c r="I4839" i="40"/>
  <c r="J4838" i="40"/>
  <c r="I4838" i="40"/>
  <c r="J4837" i="40"/>
  <c r="I4837" i="40"/>
  <c r="J4836" i="40"/>
  <c r="I4836" i="40"/>
  <c r="J4835" i="40"/>
  <c r="I4835" i="40"/>
  <c r="J4834" i="40"/>
  <c r="I4834" i="40"/>
  <c r="J4833" i="40"/>
  <c r="I4833" i="40"/>
  <c r="J4832" i="40"/>
  <c r="I4832" i="40"/>
  <c r="J4831" i="40"/>
  <c r="I4831" i="40"/>
  <c r="J4830" i="40"/>
  <c r="I4830" i="40"/>
  <c r="J4829" i="40"/>
  <c r="I4829" i="40"/>
  <c r="J4828" i="40"/>
  <c r="I4828" i="40"/>
  <c r="J4827" i="40"/>
  <c r="I4827" i="40"/>
  <c r="J4826" i="40"/>
  <c r="I4826" i="40"/>
  <c r="J4825" i="40"/>
  <c r="I4825" i="40"/>
  <c r="J4824" i="40"/>
  <c r="I4824" i="40"/>
  <c r="J4823" i="40"/>
  <c r="I4823" i="40"/>
  <c r="J4822" i="40"/>
  <c r="I4822" i="40"/>
  <c r="J4821" i="40"/>
  <c r="I4821" i="40"/>
  <c r="J4820" i="40"/>
  <c r="I4820" i="40"/>
  <c r="J4819" i="40"/>
  <c r="I4819" i="40"/>
  <c r="J4818" i="40"/>
  <c r="I4818" i="40"/>
  <c r="J4817" i="40"/>
  <c r="I4817" i="40"/>
  <c r="J4816" i="40"/>
  <c r="I4816" i="40"/>
  <c r="J4815" i="40"/>
  <c r="I4815" i="40"/>
  <c r="J4814" i="40"/>
  <c r="I4814" i="40"/>
  <c r="J4813" i="40"/>
  <c r="I4813" i="40"/>
  <c r="J4812" i="40"/>
  <c r="I4812" i="40"/>
  <c r="J4811" i="40"/>
  <c r="I4811" i="40"/>
  <c r="J4810" i="40"/>
  <c r="I4810" i="40"/>
  <c r="J4809" i="40"/>
  <c r="I4809" i="40"/>
  <c r="J4808" i="40"/>
  <c r="I4808" i="40"/>
  <c r="J4807" i="40"/>
  <c r="I4807" i="40"/>
  <c r="J4806" i="40"/>
  <c r="I4806" i="40"/>
  <c r="J4805" i="40"/>
  <c r="I4805" i="40"/>
  <c r="J4804" i="40"/>
  <c r="I4804" i="40"/>
  <c r="J4803" i="40"/>
  <c r="I4803" i="40"/>
  <c r="J4802" i="40"/>
  <c r="I4802" i="40"/>
  <c r="J4801" i="40"/>
  <c r="I4801" i="40"/>
  <c r="J4800" i="40"/>
  <c r="I4800" i="40"/>
  <c r="J4799" i="40"/>
  <c r="I4799" i="40"/>
  <c r="J4798" i="40"/>
  <c r="I4798" i="40"/>
  <c r="J4797" i="40"/>
  <c r="I4797" i="40"/>
  <c r="J4796" i="40"/>
  <c r="I4796" i="40"/>
  <c r="J4795" i="40"/>
  <c r="I4795" i="40"/>
  <c r="J4794" i="40"/>
  <c r="I4794" i="40"/>
  <c r="J4793" i="40"/>
  <c r="I4793" i="40"/>
  <c r="J4792" i="40"/>
  <c r="I4792" i="40"/>
  <c r="J4791" i="40"/>
  <c r="I4791" i="40"/>
  <c r="J4790" i="40"/>
  <c r="I4790" i="40"/>
  <c r="J4789" i="40"/>
  <c r="I4789" i="40"/>
  <c r="J4788" i="40"/>
  <c r="I4788" i="40"/>
  <c r="J4787" i="40"/>
  <c r="I4787" i="40"/>
  <c r="J4786" i="40"/>
  <c r="I4786" i="40"/>
  <c r="J4785" i="40"/>
  <c r="I4785" i="40"/>
  <c r="J4784" i="40"/>
  <c r="I4784" i="40"/>
  <c r="J4783" i="40"/>
  <c r="I4783" i="40"/>
  <c r="J4782" i="40"/>
  <c r="I4782" i="40"/>
  <c r="J4781" i="40"/>
  <c r="I4781" i="40"/>
  <c r="J4780" i="40"/>
  <c r="I4780" i="40"/>
  <c r="J4779" i="40"/>
  <c r="I4779" i="40"/>
  <c r="J4778" i="40"/>
  <c r="I4778" i="40"/>
  <c r="J4777" i="40"/>
  <c r="I4777" i="40"/>
  <c r="J4776" i="40"/>
  <c r="I4776" i="40"/>
  <c r="J4775" i="40"/>
  <c r="I4775" i="40"/>
  <c r="J4774" i="40"/>
  <c r="I4774" i="40"/>
  <c r="J4773" i="40"/>
  <c r="I4773" i="40"/>
  <c r="J4772" i="40"/>
  <c r="I4772" i="40"/>
  <c r="J4771" i="40"/>
  <c r="I4771" i="40"/>
  <c r="J4770" i="40"/>
  <c r="I4770" i="40"/>
  <c r="J4769" i="40"/>
  <c r="I4769" i="40"/>
  <c r="J4768" i="40"/>
  <c r="I4768" i="40"/>
  <c r="J4767" i="40"/>
  <c r="I4767" i="40"/>
  <c r="J4766" i="40"/>
  <c r="I4766" i="40"/>
  <c r="J4765" i="40"/>
  <c r="I4765" i="40"/>
  <c r="J4764" i="40"/>
  <c r="I4764" i="40"/>
  <c r="J4763" i="40"/>
  <c r="I4763" i="40"/>
  <c r="J4762" i="40"/>
  <c r="I4762" i="40"/>
  <c r="J4761" i="40"/>
  <c r="I4761" i="40"/>
  <c r="J4760" i="40"/>
  <c r="I4760" i="40"/>
  <c r="J4759" i="40"/>
  <c r="I4759" i="40"/>
  <c r="J4758" i="40"/>
  <c r="I4758" i="40"/>
  <c r="J4757" i="40"/>
  <c r="I4757" i="40"/>
  <c r="J4756" i="40"/>
  <c r="I4756" i="40"/>
  <c r="J4755" i="40"/>
  <c r="I4755" i="40"/>
  <c r="J4754" i="40"/>
  <c r="I4754" i="40"/>
  <c r="J4753" i="40"/>
  <c r="I4753" i="40"/>
  <c r="J4752" i="40"/>
  <c r="I4752" i="40"/>
  <c r="J4751" i="40"/>
  <c r="I4751" i="40"/>
  <c r="J4750" i="40"/>
  <c r="I4750" i="40"/>
  <c r="J4749" i="40"/>
  <c r="I4749" i="40"/>
  <c r="J4748" i="40"/>
  <c r="I4748" i="40"/>
  <c r="J4747" i="40"/>
  <c r="I4747" i="40"/>
  <c r="J4746" i="40"/>
  <c r="I4746" i="40"/>
  <c r="J4745" i="40"/>
  <c r="I4745" i="40"/>
  <c r="J4744" i="40"/>
  <c r="I4744" i="40"/>
  <c r="J4743" i="40"/>
  <c r="I4743" i="40"/>
  <c r="J4742" i="40"/>
  <c r="I4742" i="40"/>
  <c r="J4741" i="40"/>
  <c r="I4741" i="40"/>
  <c r="J4740" i="40"/>
  <c r="I4740" i="40"/>
  <c r="J4739" i="40"/>
  <c r="I4739" i="40"/>
  <c r="J4738" i="40"/>
  <c r="I4738" i="40"/>
  <c r="J4737" i="40"/>
  <c r="I4737" i="40"/>
  <c r="J4736" i="40"/>
  <c r="I4736" i="40"/>
  <c r="J4735" i="40"/>
  <c r="I4735" i="40"/>
  <c r="J4734" i="40"/>
  <c r="I4734" i="40"/>
  <c r="J4733" i="40"/>
  <c r="I4733" i="40"/>
  <c r="J4732" i="40"/>
  <c r="I4732" i="40"/>
  <c r="J4731" i="40"/>
  <c r="I4731" i="40"/>
  <c r="J4730" i="40"/>
  <c r="I4730" i="40"/>
  <c r="J4729" i="40"/>
  <c r="I4729" i="40"/>
  <c r="J4728" i="40"/>
  <c r="I4728" i="40"/>
  <c r="J4727" i="40"/>
  <c r="I4727" i="40"/>
  <c r="J4726" i="40"/>
  <c r="I4726" i="40"/>
  <c r="J4725" i="40"/>
  <c r="I4725" i="40"/>
  <c r="J4724" i="40"/>
  <c r="I4724" i="40"/>
  <c r="J4723" i="40"/>
  <c r="I4723" i="40"/>
  <c r="J4722" i="40"/>
  <c r="I4722" i="40"/>
  <c r="J4721" i="40"/>
  <c r="I4721" i="40"/>
  <c r="J4720" i="40"/>
  <c r="I4720" i="40"/>
  <c r="J4719" i="40"/>
  <c r="I4719" i="40"/>
  <c r="J4718" i="40"/>
  <c r="I4718" i="40"/>
  <c r="J4717" i="40"/>
  <c r="I4717" i="40"/>
  <c r="J4716" i="40"/>
  <c r="I4716" i="40"/>
  <c r="J4715" i="40"/>
  <c r="I4715" i="40"/>
  <c r="J4714" i="40"/>
  <c r="I4714" i="40"/>
  <c r="J4713" i="40"/>
  <c r="I4713" i="40"/>
  <c r="J4712" i="40"/>
  <c r="I4712" i="40"/>
  <c r="J4711" i="40"/>
  <c r="I4711" i="40"/>
  <c r="J4710" i="40"/>
  <c r="I4710" i="40"/>
  <c r="J4709" i="40"/>
  <c r="I4709" i="40"/>
  <c r="J4708" i="40"/>
  <c r="I4708" i="40"/>
  <c r="J4707" i="40"/>
  <c r="I4707" i="40"/>
  <c r="J4706" i="40"/>
  <c r="I4706" i="40"/>
  <c r="J4705" i="40"/>
  <c r="I4705" i="40"/>
  <c r="J4704" i="40"/>
  <c r="I4704" i="40"/>
  <c r="J4703" i="40"/>
  <c r="I4703" i="40"/>
  <c r="J4702" i="40"/>
  <c r="I4702" i="40"/>
  <c r="J4701" i="40"/>
  <c r="I4701" i="40"/>
  <c r="J4700" i="40"/>
  <c r="I4700" i="40"/>
  <c r="J4699" i="40"/>
  <c r="I4699" i="40"/>
  <c r="J4698" i="40"/>
  <c r="I4698" i="40"/>
  <c r="J4697" i="40"/>
  <c r="I4697" i="40"/>
  <c r="J4696" i="40"/>
  <c r="I4696" i="40"/>
  <c r="J4695" i="40"/>
  <c r="I4695" i="40"/>
  <c r="J4694" i="40"/>
  <c r="I4694" i="40"/>
  <c r="J4693" i="40"/>
  <c r="I4693" i="40"/>
  <c r="J4692" i="40"/>
  <c r="I4692" i="40"/>
  <c r="J4691" i="40"/>
  <c r="I4691" i="40"/>
  <c r="J4690" i="40"/>
  <c r="I4690" i="40"/>
  <c r="J4689" i="40"/>
  <c r="I4689" i="40"/>
  <c r="J4688" i="40"/>
  <c r="I4688" i="40"/>
  <c r="J4687" i="40"/>
  <c r="I4687" i="40"/>
  <c r="J4686" i="40"/>
  <c r="I4686" i="40"/>
  <c r="J4685" i="40"/>
  <c r="I4685" i="40"/>
  <c r="J4684" i="40"/>
  <c r="I4684" i="40"/>
  <c r="J4683" i="40"/>
  <c r="I4683" i="40"/>
  <c r="J4682" i="40"/>
  <c r="I4682" i="40"/>
  <c r="J4681" i="40"/>
  <c r="I4681" i="40"/>
  <c r="J4680" i="40"/>
  <c r="I4680" i="40"/>
  <c r="J4679" i="40"/>
  <c r="I4679" i="40"/>
  <c r="J4678" i="40"/>
  <c r="I4678" i="40"/>
  <c r="J4677" i="40"/>
  <c r="I4677" i="40"/>
  <c r="J4676" i="40"/>
  <c r="I4676" i="40"/>
  <c r="J4675" i="40"/>
  <c r="I4675" i="40"/>
  <c r="J4674" i="40"/>
  <c r="I4674" i="40"/>
  <c r="J4673" i="40"/>
  <c r="I4673" i="40"/>
  <c r="J4672" i="40"/>
  <c r="I4672" i="40"/>
  <c r="J4671" i="40"/>
  <c r="I4671" i="40"/>
  <c r="J4670" i="40"/>
  <c r="I4670" i="40"/>
  <c r="J4669" i="40"/>
  <c r="I4669" i="40"/>
  <c r="J4668" i="40"/>
  <c r="I4668" i="40"/>
  <c r="J4667" i="40"/>
  <c r="I4667" i="40"/>
  <c r="J4666" i="40"/>
  <c r="I4666" i="40"/>
  <c r="J4665" i="40"/>
  <c r="I4665" i="40"/>
  <c r="J4664" i="40"/>
  <c r="I4664" i="40"/>
  <c r="J4663" i="40"/>
  <c r="I4663" i="40"/>
  <c r="J4662" i="40"/>
  <c r="I4662" i="40"/>
  <c r="J4661" i="40"/>
  <c r="I4661" i="40"/>
  <c r="J4660" i="40"/>
  <c r="I4660" i="40"/>
  <c r="J4659" i="40"/>
  <c r="I4659" i="40"/>
  <c r="J4658" i="40"/>
  <c r="I4658" i="40"/>
  <c r="J4657" i="40"/>
  <c r="I4657" i="40"/>
  <c r="J4656" i="40"/>
  <c r="I4656" i="40"/>
  <c r="J4655" i="40"/>
  <c r="I4655" i="40"/>
  <c r="J4654" i="40"/>
  <c r="I4654" i="40"/>
  <c r="J4653" i="40"/>
  <c r="I4653" i="40"/>
  <c r="J4652" i="40"/>
  <c r="I4652" i="40"/>
  <c r="J4651" i="40"/>
  <c r="I4651" i="40"/>
  <c r="J4650" i="40"/>
  <c r="I4650" i="40"/>
  <c r="J4649" i="40"/>
  <c r="I4649" i="40"/>
  <c r="J4648" i="40"/>
  <c r="I4648" i="40"/>
  <c r="J4647" i="40"/>
  <c r="I4647" i="40"/>
  <c r="J4646" i="40"/>
  <c r="I4646" i="40"/>
  <c r="J4645" i="40"/>
  <c r="I4645" i="40"/>
  <c r="J4644" i="40"/>
  <c r="I4644" i="40"/>
  <c r="J4643" i="40"/>
  <c r="I4643" i="40"/>
  <c r="J4642" i="40"/>
  <c r="I4642" i="40"/>
  <c r="J4641" i="40"/>
  <c r="I4641" i="40"/>
  <c r="J4640" i="40"/>
  <c r="I4640" i="40"/>
  <c r="J4639" i="40"/>
  <c r="I4639" i="40"/>
  <c r="J4638" i="40"/>
  <c r="I4638" i="40"/>
  <c r="J4637" i="40"/>
  <c r="I4637" i="40"/>
  <c r="J4636" i="40"/>
  <c r="I4636" i="40"/>
  <c r="J4635" i="40"/>
  <c r="I4635" i="40"/>
  <c r="J4634" i="40"/>
  <c r="I4634" i="40"/>
  <c r="J4633" i="40"/>
  <c r="I4633" i="40"/>
  <c r="J4632" i="40"/>
  <c r="I4632" i="40"/>
  <c r="J4631" i="40"/>
  <c r="I4631" i="40"/>
  <c r="J4630" i="40"/>
  <c r="I4630" i="40"/>
  <c r="J4629" i="40"/>
  <c r="I4629" i="40"/>
  <c r="J4628" i="40"/>
  <c r="I4628" i="40"/>
  <c r="J4627" i="40"/>
  <c r="I4627" i="40"/>
  <c r="J4626" i="40"/>
  <c r="I4626" i="40"/>
  <c r="J4625" i="40"/>
  <c r="I4625" i="40"/>
  <c r="J4624" i="40"/>
  <c r="I4624" i="40"/>
  <c r="J4623" i="40"/>
  <c r="I4623" i="40"/>
  <c r="J4622" i="40"/>
  <c r="I4622" i="40"/>
  <c r="J4621" i="40"/>
  <c r="I4621" i="40"/>
  <c r="J4620" i="40"/>
  <c r="I4620" i="40"/>
  <c r="J4619" i="40"/>
  <c r="I4619" i="40"/>
  <c r="J4618" i="40"/>
  <c r="I4618" i="40"/>
  <c r="J4617" i="40"/>
  <c r="I4617" i="40"/>
  <c r="J4616" i="40"/>
  <c r="I4616" i="40"/>
  <c r="J4615" i="40"/>
  <c r="I4615" i="40"/>
  <c r="J4614" i="40"/>
  <c r="I4614" i="40"/>
  <c r="J4613" i="40"/>
  <c r="I4613" i="40"/>
  <c r="J4612" i="40"/>
  <c r="I4612" i="40"/>
  <c r="J4611" i="40"/>
  <c r="I4611" i="40"/>
  <c r="J4610" i="40"/>
  <c r="I4610" i="40"/>
  <c r="J4609" i="40"/>
  <c r="I4609" i="40"/>
  <c r="J4608" i="40"/>
  <c r="I4608" i="40"/>
  <c r="J4607" i="40"/>
  <c r="I4607" i="40"/>
  <c r="J4606" i="40"/>
  <c r="I4606" i="40"/>
  <c r="J4605" i="40"/>
  <c r="I4605" i="40"/>
  <c r="J4604" i="40"/>
  <c r="I4604" i="40"/>
  <c r="J4603" i="40"/>
  <c r="I4603" i="40"/>
  <c r="J4602" i="40"/>
  <c r="I4602" i="40"/>
  <c r="J4601" i="40"/>
  <c r="I4601" i="40"/>
  <c r="J4600" i="40"/>
  <c r="I4600" i="40"/>
  <c r="J4599" i="40"/>
  <c r="I4599" i="40"/>
  <c r="J4598" i="40"/>
  <c r="I4598" i="40"/>
  <c r="J4597" i="40"/>
  <c r="I4597" i="40"/>
  <c r="J4596" i="40"/>
  <c r="I4596" i="40"/>
  <c r="J4595" i="40"/>
  <c r="I4595" i="40"/>
  <c r="J4594" i="40"/>
  <c r="I4594" i="40"/>
  <c r="J4593" i="40"/>
  <c r="I4593" i="40"/>
  <c r="J4592" i="40"/>
  <c r="I4592" i="40"/>
  <c r="J4591" i="40"/>
  <c r="I4591" i="40"/>
  <c r="J4590" i="40"/>
  <c r="I4590" i="40"/>
  <c r="J4589" i="40"/>
  <c r="I4589" i="40"/>
  <c r="J4588" i="40"/>
  <c r="I4588" i="40"/>
  <c r="J4587" i="40"/>
  <c r="I4587" i="40"/>
  <c r="J4586" i="40"/>
  <c r="I4586" i="40"/>
  <c r="J4585" i="40"/>
  <c r="I4585" i="40"/>
  <c r="J4584" i="40"/>
  <c r="I4584" i="40"/>
  <c r="J4583" i="40"/>
  <c r="I4583" i="40"/>
  <c r="J4582" i="40"/>
  <c r="I4582" i="40"/>
  <c r="J4581" i="40"/>
  <c r="I4581" i="40"/>
  <c r="J4580" i="40"/>
  <c r="I4580" i="40"/>
  <c r="J4579" i="40"/>
  <c r="I4579" i="40"/>
  <c r="J4578" i="40"/>
  <c r="I4578" i="40"/>
  <c r="J4577" i="40"/>
  <c r="I4577" i="40"/>
  <c r="J4576" i="40"/>
  <c r="I4576" i="40"/>
  <c r="J4575" i="40"/>
  <c r="I4575" i="40"/>
  <c r="J4574" i="40"/>
  <c r="I4574" i="40"/>
  <c r="J4573" i="40"/>
  <c r="I4573" i="40"/>
  <c r="J4572" i="40"/>
  <c r="I4572" i="40"/>
  <c r="J4571" i="40"/>
  <c r="I4571" i="40"/>
  <c r="J4570" i="40"/>
  <c r="I4570" i="40"/>
  <c r="J4569" i="40"/>
  <c r="I4569" i="40"/>
  <c r="J4568" i="40"/>
  <c r="I4568" i="40"/>
  <c r="J4567" i="40"/>
  <c r="I4567" i="40"/>
  <c r="J4566" i="40"/>
  <c r="I4566" i="40"/>
  <c r="J4565" i="40"/>
  <c r="I4565" i="40"/>
  <c r="J4564" i="40"/>
  <c r="I4564" i="40"/>
  <c r="J4563" i="40"/>
  <c r="I4563" i="40"/>
  <c r="J4562" i="40"/>
  <c r="I4562" i="40"/>
  <c r="J4561" i="40"/>
  <c r="I4561" i="40"/>
  <c r="J4560" i="40"/>
  <c r="I4560" i="40"/>
  <c r="J4559" i="40"/>
  <c r="I4559" i="40"/>
  <c r="J4558" i="40"/>
  <c r="I4558" i="40"/>
  <c r="J4557" i="40"/>
  <c r="I4557" i="40"/>
  <c r="J4556" i="40"/>
  <c r="I4556" i="40"/>
  <c r="J4555" i="40"/>
  <c r="I4555" i="40"/>
  <c r="J4554" i="40"/>
  <c r="I4554" i="40"/>
  <c r="J4553" i="40"/>
  <c r="I4553" i="40"/>
  <c r="J4552" i="40"/>
  <c r="I4552" i="40"/>
  <c r="J4551" i="40"/>
  <c r="I4551" i="40"/>
  <c r="J4550" i="40"/>
  <c r="I4550" i="40"/>
  <c r="J4549" i="40"/>
  <c r="I4549" i="40"/>
  <c r="J4548" i="40"/>
  <c r="I4548" i="40"/>
  <c r="J4547" i="40"/>
  <c r="I4547" i="40"/>
  <c r="J4546" i="40"/>
  <c r="I4546" i="40"/>
  <c r="J4545" i="40"/>
  <c r="I4545" i="40"/>
  <c r="J4544" i="40"/>
  <c r="I4544" i="40"/>
  <c r="J4543" i="40"/>
  <c r="I4543" i="40"/>
  <c r="J4542" i="40"/>
  <c r="I4542" i="40"/>
  <c r="J4541" i="40"/>
  <c r="I4541" i="40"/>
  <c r="J4540" i="40"/>
  <c r="I4540" i="40"/>
  <c r="J4539" i="40"/>
  <c r="I4539" i="40"/>
  <c r="J4538" i="40"/>
  <c r="I4538" i="40"/>
  <c r="J4537" i="40"/>
  <c r="I4537" i="40"/>
  <c r="J4536" i="40"/>
  <c r="I4536" i="40"/>
  <c r="J4535" i="40"/>
  <c r="I4535" i="40"/>
  <c r="J4534" i="40"/>
  <c r="I4534" i="40"/>
  <c r="J4533" i="40"/>
  <c r="I4533" i="40"/>
  <c r="J4532" i="40"/>
  <c r="I4532" i="40"/>
  <c r="J4531" i="40"/>
  <c r="I4531" i="40"/>
  <c r="J4530" i="40"/>
  <c r="I4530" i="40"/>
  <c r="J4529" i="40"/>
  <c r="I4529" i="40"/>
  <c r="J4528" i="40"/>
  <c r="I4528" i="40"/>
  <c r="J4527" i="40"/>
  <c r="I4527" i="40"/>
  <c r="J4526" i="40"/>
  <c r="I4526" i="40"/>
  <c r="J4525" i="40"/>
  <c r="I4525" i="40"/>
  <c r="J4524" i="40"/>
  <c r="I4524" i="40"/>
  <c r="J4523" i="40"/>
  <c r="I4523" i="40"/>
  <c r="J4522" i="40"/>
  <c r="I4522" i="40"/>
  <c r="J4521" i="40"/>
  <c r="I4521" i="40"/>
  <c r="J4520" i="40"/>
  <c r="I4520" i="40"/>
  <c r="J4519" i="40"/>
  <c r="I4519" i="40"/>
  <c r="J4518" i="40"/>
  <c r="I4518" i="40"/>
  <c r="J4517" i="40"/>
  <c r="I4517" i="40"/>
  <c r="J4516" i="40"/>
  <c r="I4516" i="40"/>
  <c r="J4515" i="40"/>
  <c r="I4515" i="40"/>
  <c r="J4514" i="40"/>
  <c r="I4514" i="40"/>
  <c r="J4513" i="40"/>
  <c r="I4513" i="40"/>
  <c r="J4512" i="40"/>
  <c r="I4512" i="40"/>
  <c r="J4511" i="40"/>
  <c r="I4511" i="40"/>
  <c r="J4510" i="40"/>
  <c r="I4510" i="40"/>
  <c r="J4509" i="40"/>
  <c r="I4509" i="40"/>
  <c r="J4508" i="40"/>
  <c r="I4508" i="40"/>
  <c r="J4507" i="40"/>
  <c r="I4507" i="40"/>
  <c r="J4506" i="40"/>
  <c r="I4506" i="40"/>
  <c r="J4505" i="40"/>
  <c r="I4505" i="40"/>
  <c r="J4504" i="40"/>
  <c r="I4504" i="40"/>
  <c r="J4503" i="40"/>
  <c r="I4503" i="40"/>
  <c r="J4502" i="40"/>
  <c r="I4502" i="40"/>
  <c r="J4501" i="40"/>
  <c r="I4501" i="40"/>
  <c r="J4500" i="40"/>
  <c r="I4500" i="40"/>
  <c r="J4499" i="40"/>
  <c r="I4499" i="40"/>
  <c r="J4498" i="40"/>
  <c r="I4498" i="40"/>
  <c r="J4497" i="40"/>
  <c r="I4497" i="40"/>
  <c r="J4496" i="40"/>
  <c r="I4496" i="40"/>
  <c r="J4495" i="40"/>
  <c r="I4495" i="40"/>
  <c r="J4494" i="40"/>
  <c r="I4494" i="40"/>
  <c r="J4493" i="40"/>
  <c r="I4493" i="40"/>
  <c r="J4492" i="40"/>
  <c r="I4492" i="40"/>
  <c r="J4491" i="40"/>
  <c r="I4491" i="40"/>
  <c r="J4490" i="40"/>
  <c r="I4490" i="40"/>
  <c r="J4489" i="40"/>
  <c r="I4489" i="40"/>
  <c r="J4488" i="40"/>
  <c r="I4488" i="40"/>
  <c r="J4487" i="40"/>
  <c r="I4487" i="40"/>
  <c r="J4486" i="40"/>
  <c r="I4486" i="40"/>
  <c r="J4485" i="40"/>
  <c r="I4485" i="40"/>
  <c r="J4484" i="40"/>
  <c r="I4484" i="40"/>
  <c r="J4483" i="40"/>
  <c r="I4483" i="40"/>
  <c r="J4482" i="40"/>
  <c r="I4482" i="40"/>
  <c r="J4481" i="40"/>
  <c r="I4481" i="40"/>
  <c r="J4480" i="40"/>
  <c r="I4480" i="40"/>
  <c r="J4479" i="40"/>
  <c r="I4479" i="40"/>
  <c r="J4478" i="40"/>
  <c r="I4478" i="40"/>
  <c r="J4477" i="40"/>
  <c r="I4477" i="40"/>
  <c r="J4476" i="40"/>
  <c r="I4476" i="40"/>
  <c r="J4475" i="40"/>
  <c r="I4475" i="40"/>
  <c r="J4474" i="40"/>
  <c r="I4474" i="40"/>
  <c r="J4473" i="40"/>
  <c r="I4473" i="40"/>
  <c r="J4472" i="40"/>
  <c r="I4472" i="40"/>
  <c r="J4471" i="40"/>
  <c r="I4471" i="40"/>
  <c r="J4470" i="40"/>
  <c r="I4470" i="40"/>
  <c r="J4469" i="40"/>
  <c r="I4469" i="40"/>
  <c r="J4468" i="40"/>
  <c r="I4468" i="40"/>
  <c r="J4467" i="40"/>
  <c r="I4467" i="40"/>
  <c r="J4466" i="40"/>
  <c r="I4466" i="40"/>
  <c r="J4465" i="40"/>
  <c r="I4465" i="40"/>
  <c r="J4464" i="40"/>
  <c r="I4464" i="40"/>
  <c r="J4463" i="40"/>
  <c r="I4463" i="40"/>
  <c r="J4462" i="40"/>
  <c r="I4462" i="40"/>
  <c r="J4461" i="40"/>
  <c r="I4461" i="40"/>
  <c r="J4460" i="40"/>
  <c r="I4460" i="40"/>
  <c r="J4459" i="40"/>
  <c r="I4459" i="40"/>
  <c r="J4458" i="40"/>
  <c r="I4458" i="40"/>
  <c r="J4457" i="40"/>
  <c r="I4457" i="40"/>
  <c r="J4456" i="40"/>
  <c r="I4456" i="40"/>
  <c r="J4455" i="40"/>
  <c r="I4455" i="40"/>
  <c r="J4454" i="40"/>
  <c r="I4454" i="40"/>
  <c r="J4453" i="40"/>
  <c r="I4453" i="40"/>
  <c r="J4452" i="40"/>
  <c r="I4452" i="40"/>
  <c r="J4451" i="40"/>
  <c r="I4451" i="40"/>
  <c r="J4450" i="40"/>
  <c r="I4450" i="40"/>
  <c r="J4449" i="40"/>
  <c r="I4449" i="40"/>
  <c r="J4448" i="40"/>
  <c r="I4448" i="40"/>
  <c r="J4447" i="40"/>
  <c r="I4447" i="40"/>
  <c r="J4446" i="40"/>
  <c r="I4446" i="40"/>
  <c r="J4445" i="40"/>
  <c r="I4445" i="40"/>
  <c r="J4444" i="40"/>
  <c r="I4444" i="40"/>
  <c r="J4443" i="40"/>
  <c r="I4443" i="40"/>
  <c r="J4442" i="40"/>
  <c r="I4442" i="40"/>
  <c r="J4441" i="40"/>
  <c r="I4441" i="40"/>
  <c r="J4440" i="40"/>
  <c r="I4440" i="40"/>
  <c r="J4439" i="40"/>
  <c r="I4439" i="40"/>
  <c r="J4438" i="40"/>
  <c r="I4438" i="40"/>
  <c r="J4437" i="40"/>
  <c r="I4437" i="40"/>
  <c r="J4436" i="40"/>
  <c r="I4436" i="40"/>
  <c r="J4435" i="40"/>
  <c r="I4435" i="40"/>
  <c r="J4434" i="40"/>
  <c r="I4434" i="40"/>
  <c r="J4433" i="40"/>
  <c r="I4433" i="40"/>
  <c r="J4432" i="40"/>
  <c r="I4432" i="40"/>
  <c r="J4431" i="40"/>
  <c r="I4431" i="40"/>
  <c r="J4430" i="40"/>
  <c r="I4430" i="40"/>
  <c r="J4429" i="40"/>
  <c r="I4429" i="40"/>
  <c r="J4428" i="40"/>
  <c r="I4428" i="40"/>
  <c r="J4427" i="40"/>
  <c r="I4427" i="40"/>
  <c r="J4426" i="40"/>
  <c r="I4426" i="40"/>
  <c r="J4425" i="40"/>
  <c r="I4425" i="40"/>
  <c r="J4424" i="40"/>
  <c r="I4424" i="40"/>
  <c r="J4423" i="40"/>
  <c r="I4423" i="40"/>
  <c r="J4422" i="40"/>
  <c r="I4422" i="40"/>
  <c r="J4421" i="40"/>
  <c r="I4421" i="40"/>
  <c r="J4420" i="40"/>
  <c r="I4420" i="40"/>
  <c r="J4419" i="40"/>
  <c r="I4419" i="40"/>
  <c r="J4418" i="40"/>
  <c r="I4418" i="40"/>
  <c r="J4417" i="40"/>
  <c r="I4417" i="40"/>
  <c r="J4416" i="40"/>
  <c r="I4416" i="40"/>
  <c r="J4415" i="40"/>
  <c r="I4415" i="40"/>
  <c r="J4414" i="40"/>
  <c r="I4414" i="40"/>
  <c r="J4413" i="40"/>
  <c r="I4413" i="40"/>
  <c r="J4412" i="40"/>
  <c r="I4412" i="40"/>
  <c r="J4411" i="40"/>
  <c r="I4411" i="40"/>
  <c r="J4410" i="40"/>
  <c r="I4410" i="40"/>
  <c r="J4409" i="40"/>
  <c r="I4409" i="40"/>
  <c r="J4408" i="40"/>
  <c r="I4408" i="40"/>
  <c r="J4407" i="40"/>
  <c r="I4407" i="40"/>
  <c r="J4406" i="40"/>
  <c r="I4406" i="40"/>
  <c r="J4405" i="40"/>
  <c r="I4405" i="40"/>
  <c r="J4404" i="40"/>
  <c r="I4404" i="40"/>
  <c r="J4403" i="40"/>
  <c r="I4403" i="40"/>
  <c r="J4402" i="40"/>
  <c r="I4402" i="40"/>
  <c r="J4401" i="40"/>
  <c r="I4401" i="40"/>
  <c r="J4400" i="40"/>
  <c r="I4400" i="40"/>
  <c r="J4399" i="40"/>
  <c r="I4399" i="40"/>
  <c r="J4398" i="40"/>
  <c r="I4398" i="40"/>
  <c r="J4397" i="40"/>
  <c r="I4397" i="40"/>
  <c r="J4396" i="40"/>
  <c r="I4396" i="40"/>
  <c r="J4395" i="40"/>
  <c r="I4395" i="40"/>
  <c r="J4394" i="40"/>
  <c r="I4394" i="40"/>
  <c r="J4393" i="40"/>
  <c r="I4393" i="40"/>
  <c r="J4392" i="40"/>
  <c r="I4392" i="40"/>
  <c r="J4391" i="40"/>
  <c r="I4391" i="40"/>
  <c r="J4390" i="40"/>
  <c r="I4390" i="40"/>
  <c r="J4389" i="40"/>
  <c r="I4389" i="40"/>
  <c r="J4388" i="40"/>
  <c r="I4388" i="40"/>
  <c r="J4387" i="40"/>
  <c r="I4387" i="40"/>
  <c r="J4386" i="40"/>
  <c r="I4386" i="40"/>
  <c r="J4385" i="40"/>
  <c r="I4385" i="40"/>
  <c r="J4384" i="40"/>
  <c r="I4384" i="40"/>
  <c r="J4383" i="40"/>
  <c r="I4383" i="40"/>
  <c r="J4382" i="40"/>
  <c r="I4382" i="40"/>
  <c r="J4381" i="40"/>
  <c r="I4381" i="40"/>
  <c r="J4380" i="40"/>
  <c r="I4380" i="40"/>
  <c r="J4379" i="40"/>
  <c r="I4379" i="40"/>
  <c r="J4378" i="40"/>
  <c r="I4378" i="40"/>
  <c r="J4377" i="40"/>
  <c r="I4377" i="40"/>
  <c r="J4376" i="40"/>
  <c r="I4376" i="40"/>
  <c r="J4375" i="40"/>
  <c r="I4375" i="40"/>
  <c r="J4374" i="40"/>
  <c r="I4374" i="40"/>
  <c r="J4373" i="40"/>
  <c r="I4373" i="40"/>
  <c r="J4372" i="40"/>
  <c r="I4372" i="40"/>
  <c r="J4371" i="40"/>
  <c r="I4371" i="40"/>
  <c r="J4370" i="40"/>
  <c r="I4370" i="40"/>
  <c r="J4369" i="40"/>
  <c r="I4369" i="40"/>
  <c r="J4368" i="40"/>
  <c r="I4368" i="40"/>
  <c r="J4367" i="40"/>
  <c r="I4367" i="40"/>
  <c r="J4366" i="40"/>
  <c r="I4366" i="40"/>
  <c r="J4365" i="40"/>
  <c r="I4365" i="40"/>
  <c r="J4364" i="40"/>
  <c r="I4364" i="40"/>
  <c r="J4363" i="40"/>
  <c r="I4363" i="40"/>
  <c r="J4362" i="40"/>
  <c r="I4362" i="40"/>
  <c r="J4361" i="40"/>
  <c r="I4361" i="40"/>
  <c r="J4360" i="40"/>
  <c r="I4360" i="40"/>
  <c r="J4359" i="40"/>
  <c r="I4359" i="40"/>
  <c r="J4358" i="40"/>
  <c r="I4358" i="40"/>
  <c r="J4357" i="40"/>
  <c r="I4357" i="40"/>
  <c r="J4356" i="40"/>
  <c r="I4356" i="40"/>
  <c r="J4355" i="40"/>
  <c r="I4355" i="40"/>
  <c r="J4354" i="40"/>
  <c r="I4354" i="40"/>
  <c r="J4353" i="40"/>
  <c r="I4353" i="40"/>
  <c r="J4352" i="40"/>
  <c r="I4352" i="40"/>
  <c r="J4351" i="40"/>
  <c r="I4351" i="40"/>
  <c r="J4350" i="40"/>
  <c r="I4350" i="40"/>
  <c r="J4349" i="40"/>
  <c r="I4349" i="40"/>
  <c r="J4348" i="40"/>
  <c r="I4348" i="40"/>
  <c r="J4347" i="40"/>
  <c r="I4347" i="40"/>
  <c r="J4346" i="40"/>
  <c r="I4346" i="40"/>
  <c r="J4345" i="40"/>
  <c r="I4345" i="40"/>
  <c r="J4344" i="40"/>
  <c r="I4344" i="40"/>
  <c r="J4343" i="40"/>
  <c r="I4343" i="40"/>
  <c r="J4342" i="40"/>
  <c r="I4342" i="40"/>
  <c r="J4341" i="40"/>
  <c r="I4341" i="40"/>
  <c r="J4340" i="40"/>
  <c r="I4340" i="40"/>
  <c r="J4339" i="40"/>
  <c r="I4339" i="40"/>
  <c r="J4338" i="40"/>
  <c r="I4338" i="40"/>
  <c r="J4337" i="40"/>
  <c r="I4337" i="40"/>
  <c r="J4336" i="40"/>
  <c r="I4336" i="40"/>
  <c r="J4335" i="40"/>
  <c r="I4335" i="40"/>
  <c r="J4334" i="40"/>
  <c r="I4334" i="40"/>
  <c r="J4333" i="40"/>
  <c r="I4333" i="40"/>
  <c r="J4332" i="40"/>
  <c r="I4332" i="40"/>
  <c r="J4331" i="40"/>
  <c r="I4331" i="40"/>
  <c r="J4330" i="40"/>
  <c r="I4330" i="40"/>
  <c r="J4329" i="40"/>
  <c r="I4329" i="40"/>
  <c r="J4328" i="40"/>
  <c r="I4328" i="40"/>
  <c r="J4327" i="40"/>
  <c r="I4327" i="40"/>
  <c r="J4326" i="40"/>
  <c r="I4326" i="40"/>
  <c r="J4325" i="40"/>
  <c r="I4325" i="40"/>
  <c r="J4324" i="40"/>
  <c r="I4324" i="40"/>
  <c r="J4323" i="40"/>
  <c r="I4323" i="40"/>
  <c r="J4322" i="40"/>
  <c r="I4322" i="40"/>
  <c r="J4321" i="40"/>
  <c r="I4321" i="40"/>
  <c r="J4320" i="40"/>
  <c r="I4320" i="40"/>
  <c r="J4319" i="40"/>
  <c r="I4319" i="40"/>
  <c r="J4318" i="40"/>
  <c r="I4318" i="40"/>
  <c r="J4317" i="40"/>
  <c r="I4317" i="40"/>
  <c r="J4316" i="40"/>
  <c r="I4316" i="40"/>
  <c r="J4315" i="40"/>
  <c r="I4315" i="40"/>
  <c r="J4314" i="40"/>
  <c r="I4314" i="40"/>
  <c r="J4313" i="40"/>
  <c r="I4313" i="40"/>
  <c r="J4312" i="40"/>
  <c r="I4312" i="40"/>
  <c r="J4311" i="40"/>
  <c r="I4311" i="40"/>
  <c r="J4310" i="40"/>
  <c r="I4310" i="40"/>
  <c r="J4309" i="40"/>
  <c r="I4309" i="40"/>
  <c r="J4308" i="40"/>
  <c r="I4308" i="40"/>
  <c r="J4307" i="40"/>
  <c r="I4307" i="40"/>
  <c r="J4306" i="40"/>
  <c r="I4306" i="40"/>
  <c r="J4305" i="40"/>
  <c r="I4305" i="40"/>
  <c r="J4304" i="40"/>
  <c r="I4304" i="40"/>
  <c r="J4303" i="40"/>
  <c r="I4303" i="40"/>
  <c r="J4302" i="40"/>
  <c r="I4302" i="40"/>
  <c r="J4301" i="40"/>
  <c r="I4301" i="40"/>
  <c r="J4300" i="40"/>
  <c r="I4300" i="40"/>
  <c r="J4299" i="40"/>
  <c r="I4299" i="40"/>
  <c r="J4298" i="40"/>
  <c r="I4298" i="40"/>
  <c r="J4297" i="40"/>
  <c r="I4297" i="40"/>
  <c r="J4296" i="40"/>
  <c r="I4296" i="40"/>
  <c r="J4295" i="40"/>
  <c r="I4295" i="40"/>
  <c r="J4294" i="40"/>
  <c r="I4294" i="40"/>
  <c r="J4293" i="40"/>
  <c r="I4293" i="40"/>
  <c r="J4292" i="40"/>
  <c r="I4292" i="40"/>
  <c r="J4291" i="40"/>
  <c r="I4291" i="40"/>
  <c r="J4290" i="40"/>
  <c r="I4290" i="40"/>
  <c r="J4289" i="40"/>
  <c r="I4289" i="40"/>
  <c r="J4288" i="40"/>
  <c r="I4288" i="40"/>
  <c r="J4287" i="40"/>
  <c r="I4287" i="40"/>
  <c r="J4286" i="40"/>
  <c r="I4286" i="40"/>
  <c r="J4285" i="40"/>
  <c r="I4285" i="40"/>
  <c r="J4284" i="40"/>
  <c r="I4284" i="40"/>
  <c r="J4283" i="40"/>
  <c r="I4283" i="40"/>
  <c r="J4282" i="40"/>
  <c r="I4282" i="40"/>
  <c r="J4281" i="40"/>
  <c r="I4281" i="40"/>
  <c r="J4280" i="40"/>
  <c r="I4280" i="40"/>
  <c r="J4279" i="40"/>
  <c r="I4279" i="40"/>
  <c r="J4278" i="40"/>
  <c r="I4278" i="40"/>
  <c r="J4277" i="40"/>
  <c r="I4277" i="40"/>
  <c r="J4276" i="40"/>
  <c r="I4276" i="40"/>
  <c r="J4275" i="40"/>
  <c r="I4275" i="40"/>
  <c r="J4274" i="40"/>
  <c r="I4274" i="40"/>
  <c r="J4273" i="40"/>
  <c r="I4273" i="40"/>
  <c r="J4272" i="40"/>
  <c r="I4272" i="40"/>
  <c r="J4271" i="40"/>
  <c r="I4271" i="40"/>
  <c r="J4270" i="40"/>
  <c r="I4270" i="40"/>
  <c r="J4269" i="40"/>
  <c r="I4269" i="40"/>
  <c r="J4268" i="40"/>
  <c r="I4268" i="40"/>
  <c r="J4267" i="40"/>
  <c r="I4267" i="40"/>
  <c r="J4266" i="40"/>
  <c r="I4266" i="40"/>
  <c r="J4265" i="40"/>
  <c r="I4265" i="40"/>
  <c r="J4264" i="40"/>
  <c r="I4264" i="40"/>
  <c r="J4263" i="40"/>
  <c r="I4263" i="40"/>
  <c r="J4262" i="40"/>
  <c r="I4262" i="40"/>
  <c r="J4261" i="40"/>
  <c r="I4261" i="40"/>
  <c r="J4260" i="40"/>
  <c r="I4260" i="40"/>
  <c r="J4259" i="40"/>
  <c r="I4259" i="40"/>
  <c r="J4258" i="40"/>
  <c r="I4258" i="40"/>
  <c r="J4257" i="40"/>
  <c r="I4257" i="40"/>
  <c r="J4256" i="40"/>
  <c r="I4256" i="40"/>
  <c r="J4255" i="40"/>
  <c r="I4255" i="40"/>
  <c r="J4254" i="40"/>
  <c r="I4254" i="40"/>
  <c r="J4253" i="40"/>
  <c r="I4253" i="40"/>
  <c r="J4252" i="40"/>
  <c r="I4252" i="40"/>
  <c r="J4251" i="40"/>
  <c r="I4251" i="40"/>
  <c r="J4250" i="40"/>
  <c r="I4250" i="40"/>
  <c r="J4249" i="40"/>
  <c r="I4249" i="40"/>
  <c r="J4248" i="40"/>
  <c r="I4248" i="40"/>
  <c r="J4247" i="40"/>
  <c r="I4247" i="40"/>
  <c r="J4246" i="40"/>
  <c r="I4246" i="40"/>
  <c r="J4245" i="40"/>
  <c r="I4245" i="40"/>
  <c r="J4244" i="40"/>
  <c r="I4244" i="40"/>
  <c r="J4243" i="40"/>
  <c r="I4243" i="40"/>
  <c r="J4242" i="40"/>
  <c r="I4242" i="40"/>
  <c r="J4241" i="40"/>
  <c r="I4241" i="40"/>
  <c r="J4240" i="40"/>
  <c r="I4240" i="40"/>
  <c r="J4239" i="40"/>
  <c r="I4239" i="40"/>
  <c r="J4238" i="40"/>
  <c r="I4238" i="40"/>
  <c r="J4237" i="40"/>
  <c r="I4237" i="40"/>
  <c r="J4236" i="40"/>
  <c r="I4236" i="40"/>
  <c r="J4235" i="40"/>
  <c r="I4235" i="40"/>
  <c r="J4234" i="40"/>
  <c r="I4234" i="40"/>
  <c r="J4233" i="40"/>
  <c r="I4233" i="40"/>
  <c r="J4232" i="40"/>
  <c r="I4232" i="40"/>
  <c r="J4231" i="40"/>
  <c r="I4231" i="40"/>
  <c r="J4230" i="40"/>
  <c r="I4230" i="40"/>
  <c r="J4229" i="40"/>
  <c r="I4229" i="40"/>
  <c r="J4228" i="40"/>
  <c r="I4228" i="40"/>
  <c r="J4227" i="40"/>
  <c r="I4227" i="40"/>
  <c r="J4226" i="40"/>
  <c r="I4226" i="40"/>
  <c r="J4225" i="40"/>
  <c r="I4225" i="40"/>
  <c r="J4224" i="40"/>
  <c r="I4224" i="40"/>
  <c r="J4223" i="40"/>
  <c r="I4223" i="40"/>
  <c r="J4222" i="40"/>
  <c r="I4222" i="40"/>
  <c r="J4221" i="40"/>
  <c r="I4221" i="40"/>
  <c r="J4220" i="40"/>
  <c r="I4220" i="40"/>
  <c r="J4219" i="40"/>
  <c r="I4219" i="40"/>
  <c r="J4218" i="40"/>
  <c r="I4218" i="40"/>
  <c r="J4217" i="40"/>
  <c r="I4217" i="40"/>
  <c r="J4216" i="40"/>
  <c r="I4216" i="40"/>
  <c r="J4215" i="40"/>
  <c r="I4215" i="40"/>
  <c r="J4214" i="40"/>
  <c r="I4214" i="40"/>
  <c r="J4213" i="40"/>
  <c r="I4213" i="40"/>
  <c r="J4212" i="40"/>
  <c r="I4212" i="40"/>
  <c r="J4211" i="40"/>
  <c r="I4211" i="40"/>
  <c r="J4210" i="40"/>
  <c r="I4210" i="40"/>
  <c r="J4209" i="40"/>
  <c r="I4209" i="40"/>
  <c r="J4208" i="40"/>
  <c r="I4208" i="40"/>
  <c r="J4207" i="40"/>
  <c r="I4207" i="40"/>
  <c r="J4206" i="40"/>
  <c r="I4206" i="40"/>
  <c r="J4205" i="40"/>
  <c r="I4205" i="40"/>
  <c r="J4204" i="40"/>
  <c r="I4204" i="40"/>
  <c r="J4203" i="40"/>
  <c r="I4203" i="40"/>
  <c r="J4202" i="40"/>
  <c r="I4202" i="40"/>
  <c r="J4201" i="40"/>
  <c r="I4201" i="40"/>
  <c r="J4200" i="40"/>
  <c r="I4200" i="40"/>
  <c r="J4199" i="40"/>
  <c r="I4199" i="40"/>
  <c r="J4198" i="40"/>
  <c r="I4198" i="40"/>
  <c r="J4197" i="40"/>
  <c r="I4197" i="40"/>
  <c r="J4196" i="40"/>
  <c r="I4196" i="40"/>
  <c r="J4195" i="40"/>
  <c r="I4195" i="40"/>
  <c r="J4194" i="40"/>
  <c r="I4194" i="40"/>
  <c r="J4193" i="40"/>
  <c r="I4193" i="40"/>
  <c r="J4192" i="40"/>
  <c r="I4192" i="40"/>
  <c r="J4191" i="40"/>
  <c r="I4191" i="40"/>
  <c r="J4190" i="40"/>
  <c r="I4190" i="40"/>
  <c r="J4189" i="40"/>
  <c r="I4189" i="40"/>
  <c r="J4188" i="40"/>
  <c r="I4188" i="40"/>
  <c r="J4187" i="40"/>
  <c r="I4187" i="40"/>
  <c r="J4186" i="40"/>
  <c r="I4186" i="40"/>
  <c r="J4185" i="40"/>
  <c r="I4185" i="40"/>
  <c r="J4184" i="40"/>
  <c r="I4184" i="40"/>
  <c r="J4183" i="40"/>
  <c r="I4183" i="40"/>
  <c r="J4182" i="40"/>
  <c r="I4182" i="40"/>
  <c r="J4181" i="40"/>
  <c r="I4181" i="40"/>
  <c r="J4180" i="40"/>
  <c r="I4180" i="40"/>
  <c r="J4179" i="40"/>
  <c r="I4179" i="40"/>
  <c r="J4178" i="40"/>
  <c r="I4178" i="40"/>
  <c r="J4177" i="40"/>
  <c r="I4177" i="40"/>
  <c r="J4176" i="40"/>
  <c r="I4176" i="40"/>
  <c r="J4175" i="40"/>
  <c r="I4175" i="40"/>
  <c r="J4174" i="40"/>
  <c r="I4174" i="40"/>
  <c r="J4173" i="40"/>
  <c r="I4173" i="40"/>
  <c r="J4172" i="40"/>
  <c r="I4172" i="40"/>
  <c r="J4171" i="40"/>
  <c r="I4171" i="40"/>
  <c r="J4170" i="40"/>
  <c r="I4170" i="40"/>
  <c r="J4169" i="40"/>
  <c r="I4169" i="40"/>
  <c r="J4168" i="40"/>
  <c r="I4168" i="40"/>
  <c r="J4167" i="40"/>
  <c r="I4167" i="40"/>
  <c r="J4166" i="40"/>
  <c r="I4166" i="40"/>
  <c r="J4165" i="40"/>
  <c r="I4165" i="40"/>
  <c r="J4164" i="40"/>
  <c r="I4164" i="40"/>
  <c r="J4163" i="40"/>
  <c r="I4163" i="40"/>
  <c r="J4162" i="40"/>
  <c r="I4162" i="40"/>
  <c r="J4161" i="40"/>
  <c r="I4161" i="40"/>
  <c r="J4160" i="40"/>
  <c r="I4160" i="40"/>
  <c r="J4159" i="40"/>
  <c r="I4159" i="40"/>
  <c r="J4158" i="40"/>
  <c r="I4158" i="40"/>
  <c r="J4157" i="40"/>
  <c r="I4157" i="40"/>
  <c r="J4156" i="40"/>
  <c r="I4156" i="40"/>
  <c r="J4155" i="40"/>
  <c r="I4155" i="40"/>
  <c r="J4154" i="40"/>
  <c r="I4154" i="40"/>
  <c r="J4153" i="40"/>
  <c r="I4153" i="40"/>
  <c r="J4152" i="40"/>
  <c r="I4152" i="40"/>
  <c r="J4151" i="40"/>
  <c r="I4151" i="40"/>
  <c r="J4150" i="40"/>
  <c r="I4150" i="40"/>
  <c r="J4149" i="40"/>
  <c r="I4149" i="40"/>
  <c r="J4148" i="40"/>
  <c r="I4148" i="40"/>
  <c r="J4147" i="40"/>
  <c r="I4147" i="40"/>
  <c r="J4146" i="40"/>
  <c r="I4146" i="40"/>
  <c r="J4145" i="40"/>
  <c r="I4145" i="40"/>
  <c r="J4144" i="40"/>
  <c r="I4144" i="40"/>
  <c r="J4143" i="40"/>
  <c r="I4143" i="40"/>
  <c r="J4142" i="40"/>
  <c r="I4142" i="40"/>
  <c r="J4141" i="40"/>
  <c r="I4141" i="40"/>
  <c r="J4140" i="40"/>
  <c r="I4140" i="40"/>
  <c r="J4139" i="40"/>
  <c r="I4139" i="40"/>
  <c r="J4138" i="40"/>
  <c r="I4138" i="40"/>
  <c r="J4137" i="40"/>
  <c r="I4137" i="40"/>
  <c r="J4136" i="40"/>
  <c r="I4136" i="40"/>
  <c r="J4135" i="40"/>
  <c r="I4135" i="40"/>
  <c r="J4134" i="40"/>
  <c r="I4134" i="40"/>
  <c r="J4133" i="40"/>
  <c r="I4133" i="40"/>
  <c r="J4132" i="40"/>
  <c r="I4132" i="40"/>
  <c r="J4131" i="40"/>
  <c r="I4131" i="40"/>
  <c r="J4130" i="40"/>
  <c r="I4130" i="40"/>
  <c r="J4129" i="40"/>
  <c r="I4129" i="40"/>
  <c r="J4128" i="40"/>
  <c r="I4128" i="40"/>
  <c r="J4127" i="40"/>
  <c r="I4127" i="40"/>
  <c r="J4126" i="40"/>
  <c r="I4126" i="40"/>
  <c r="J4125" i="40"/>
  <c r="I4125" i="40"/>
  <c r="J4124" i="40"/>
  <c r="I4124" i="40"/>
  <c r="J4123" i="40"/>
  <c r="I4123" i="40"/>
  <c r="J4122" i="40"/>
  <c r="I4122" i="40"/>
  <c r="J4121" i="40"/>
  <c r="I4121" i="40"/>
  <c r="J4120" i="40"/>
  <c r="I4120" i="40"/>
  <c r="J4119" i="40"/>
  <c r="I4119" i="40"/>
  <c r="J4118" i="40"/>
  <c r="I4118" i="40"/>
  <c r="J4117" i="40"/>
  <c r="I4117" i="40"/>
  <c r="J4116" i="40"/>
  <c r="I4116" i="40"/>
  <c r="J4115" i="40"/>
  <c r="I4115" i="40"/>
  <c r="J4114" i="40"/>
  <c r="I4114" i="40"/>
  <c r="J4113" i="40"/>
  <c r="I4113" i="40"/>
  <c r="J4112" i="40"/>
  <c r="I4112" i="40"/>
  <c r="J4111" i="40"/>
  <c r="I4111" i="40"/>
  <c r="J4110" i="40"/>
  <c r="I4110" i="40"/>
  <c r="J4109" i="40"/>
  <c r="I4109" i="40"/>
  <c r="J4108" i="40"/>
  <c r="I4108" i="40"/>
  <c r="J4107" i="40"/>
  <c r="I4107" i="40"/>
  <c r="J4106" i="40"/>
  <c r="I4106" i="40"/>
  <c r="J4105" i="40"/>
  <c r="I4105" i="40"/>
  <c r="J4104" i="40"/>
  <c r="I4104" i="40"/>
  <c r="J4103" i="40"/>
  <c r="I4103" i="40"/>
  <c r="J4102" i="40"/>
  <c r="I4102" i="40"/>
  <c r="J4101" i="40"/>
  <c r="I4101" i="40"/>
  <c r="J4100" i="40"/>
  <c r="I4100" i="40"/>
  <c r="J4099" i="40"/>
  <c r="I4099" i="40"/>
  <c r="J4098" i="40"/>
  <c r="I4098" i="40"/>
  <c r="J4097" i="40"/>
  <c r="I4097" i="40"/>
  <c r="J4096" i="40"/>
  <c r="I4096" i="40"/>
  <c r="J4095" i="40"/>
  <c r="I4095" i="40"/>
  <c r="J4094" i="40"/>
  <c r="I4094" i="40"/>
  <c r="J4093" i="40"/>
  <c r="I4093" i="40"/>
  <c r="J4092" i="40"/>
  <c r="I4092" i="40"/>
  <c r="J4091" i="40"/>
  <c r="I4091" i="40"/>
  <c r="J4090" i="40"/>
  <c r="I4090" i="40"/>
  <c r="J4089" i="40"/>
  <c r="I4089" i="40"/>
  <c r="J4088" i="40"/>
  <c r="I4088" i="40"/>
  <c r="J4087" i="40"/>
  <c r="I4087" i="40"/>
  <c r="J4086" i="40"/>
  <c r="I4086" i="40"/>
  <c r="J4085" i="40"/>
  <c r="I4085" i="40"/>
  <c r="J4084" i="40"/>
  <c r="I4084" i="40"/>
  <c r="J4083" i="40"/>
  <c r="I4083" i="40"/>
  <c r="J4082" i="40"/>
  <c r="I4082" i="40"/>
  <c r="J4081" i="40"/>
  <c r="I4081" i="40"/>
  <c r="J4080" i="40"/>
  <c r="I4080" i="40"/>
  <c r="J4079" i="40"/>
  <c r="I4079" i="40"/>
  <c r="J4078" i="40"/>
  <c r="I4078" i="40"/>
  <c r="J4077" i="40"/>
  <c r="I4077" i="40"/>
  <c r="J4076" i="40"/>
  <c r="I4076" i="40"/>
  <c r="J4075" i="40"/>
  <c r="I4075" i="40"/>
  <c r="J4074" i="40"/>
  <c r="I4074" i="40"/>
  <c r="J4073" i="40"/>
  <c r="I4073" i="40"/>
  <c r="J4072" i="40"/>
  <c r="I4072" i="40"/>
  <c r="J4071" i="40"/>
  <c r="I4071" i="40"/>
  <c r="J4070" i="40"/>
  <c r="I4070" i="40"/>
  <c r="J4069" i="40"/>
  <c r="I4069" i="40"/>
  <c r="J4068" i="40"/>
  <c r="I4068" i="40"/>
  <c r="J4067" i="40"/>
  <c r="I4067" i="40"/>
  <c r="J4066" i="40"/>
  <c r="I4066" i="40"/>
  <c r="J4065" i="40"/>
  <c r="I4065" i="40"/>
  <c r="J4064" i="40"/>
  <c r="I4064" i="40"/>
  <c r="J4063" i="40"/>
  <c r="I4063" i="40"/>
  <c r="J4062" i="40"/>
  <c r="I4062" i="40"/>
  <c r="J4061" i="40"/>
  <c r="I4061" i="40"/>
  <c r="J4060" i="40"/>
  <c r="I4060" i="40"/>
  <c r="J4059" i="40"/>
  <c r="I4059" i="40"/>
  <c r="J4058" i="40"/>
  <c r="I4058" i="40"/>
  <c r="J4057" i="40"/>
  <c r="I4057" i="40"/>
  <c r="J4056" i="40"/>
  <c r="I4056" i="40"/>
  <c r="J4055" i="40"/>
  <c r="I4055" i="40"/>
  <c r="J4054" i="40"/>
  <c r="I4054" i="40"/>
  <c r="J4053" i="40"/>
  <c r="I4053" i="40"/>
  <c r="J4052" i="40"/>
  <c r="I4052" i="40"/>
  <c r="J4051" i="40"/>
  <c r="I4051" i="40"/>
  <c r="J4050" i="40"/>
  <c r="I4050" i="40"/>
  <c r="J4049" i="40"/>
  <c r="I4049" i="40"/>
  <c r="J4048" i="40"/>
  <c r="I4048" i="40"/>
  <c r="J4047" i="40"/>
  <c r="I4047" i="40"/>
  <c r="J4046" i="40"/>
  <c r="I4046" i="40"/>
  <c r="J4045" i="40"/>
  <c r="I4045" i="40"/>
  <c r="J4044" i="40"/>
  <c r="I4044" i="40"/>
  <c r="J4043" i="40"/>
  <c r="I4043" i="40"/>
  <c r="J4042" i="40"/>
  <c r="I4042" i="40"/>
  <c r="J4041" i="40"/>
  <c r="I4041" i="40"/>
  <c r="J4040" i="40"/>
  <c r="I4040" i="40"/>
  <c r="J4039" i="40"/>
  <c r="I4039" i="40"/>
  <c r="J4038" i="40"/>
  <c r="I4038" i="40"/>
  <c r="J4037" i="40"/>
  <c r="I4037" i="40"/>
  <c r="J4036" i="40"/>
  <c r="I4036" i="40"/>
  <c r="J4035" i="40"/>
  <c r="I4035" i="40"/>
  <c r="J4034" i="40"/>
  <c r="I4034" i="40"/>
  <c r="J4033" i="40"/>
  <c r="I4033" i="40"/>
  <c r="J4032" i="40"/>
  <c r="I4032" i="40"/>
  <c r="J4031" i="40"/>
  <c r="I4031" i="40"/>
  <c r="J4030" i="40"/>
  <c r="I4030" i="40"/>
  <c r="J4029" i="40"/>
  <c r="I4029" i="40"/>
  <c r="J4028" i="40"/>
  <c r="I4028" i="40"/>
  <c r="J4027" i="40"/>
  <c r="I4027" i="40"/>
  <c r="J4026" i="40"/>
  <c r="I4026" i="40"/>
  <c r="J4025" i="40"/>
  <c r="I4025" i="40"/>
  <c r="J4024" i="40"/>
  <c r="I4024" i="40"/>
  <c r="J4023" i="40"/>
  <c r="I4023" i="40"/>
  <c r="J4022" i="40"/>
  <c r="I4022" i="40"/>
  <c r="J4021" i="40"/>
  <c r="I4021" i="40"/>
  <c r="J4020" i="40"/>
  <c r="I4020" i="40"/>
  <c r="J4019" i="40"/>
  <c r="I4019" i="40"/>
  <c r="J4018" i="40"/>
  <c r="I4018" i="40"/>
  <c r="J4017" i="40"/>
  <c r="I4017" i="40"/>
  <c r="J4016" i="40"/>
  <c r="I4016" i="40"/>
  <c r="J4015" i="40"/>
  <c r="I4015" i="40"/>
  <c r="J4014" i="40"/>
  <c r="I4014" i="40"/>
  <c r="J4013" i="40"/>
  <c r="I4013" i="40"/>
  <c r="J4012" i="40"/>
  <c r="I4012" i="40"/>
  <c r="J4011" i="40"/>
  <c r="I4011" i="40"/>
  <c r="J4010" i="40"/>
  <c r="I4010" i="40"/>
  <c r="J4009" i="40"/>
  <c r="I4009" i="40"/>
  <c r="J4008" i="40"/>
  <c r="I4008" i="40"/>
  <c r="J4007" i="40"/>
  <c r="I4007" i="40"/>
  <c r="J4006" i="40"/>
  <c r="I4006" i="40"/>
  <c r="J4005" i="40"/>
  <c r="I4005" i="40"/>
  <c r="J4004" i="40"/>
  <c r="I4004" i="40"/>
  <c r="J4003" i="40"/>
  <c r="I4003" i="40"/>
  <c r="J4002" i="40"/>
  <c r="I4002" i="40"/>
  <c r="J4001" i="40"/>
  <c r="I4001" i="40"/>
  <c r="J4000" i="40"/>
  <c r="I4000" i="40"/>
  <c r="J3999" i="40"/>
  <c r="I3999" i="40"/>
  <c r="J3998" i="40"/>
  <c r="I3998" i="40"/>
  <c r="J3997" i="40"/>
  <c r="I3997" i="40"/>
  <c r="J3996" i="40"/>
  <c r="I3996" i="40"/>
  <c r="J3995" i="40"/>
  <c r="I3995" i="40"/>
  <c r="J3994" i="40"/>
  <c r="I3994" i="40"/>
  <c r="J3993" i="40"/>
  <c r="I3993" i="40"/>
  <c r="J3992" i="40"/>
  <c r="I3992" i="40"/>
  <c r="J3991" i="40"/>
  <c r="I3991" i="40"/>
  <c r="J3990" i="40"/>
  <c r="I3990" i="40"/>
  <c r="J3989" i="40"/>
  <c r="I3989" i="40"/>
  <c r="J3988" i="40"/>
  <c r="I3988" i="40"/>
  <c r="J3987" i="40"/>
  <c r="I3987" i="40"/>
  <c r="J3986" i="40"/>
  <c r="I3986" i="40"/>
  <c r="J3985" i="40"/>
  <c r="I3985" i="40"/>
  <c r="J3984" i="40"/>
  <c r="I3984" i="40"/>
  <c r="J3983" i="40"/>
  <c r="I3983" i="40"/>
  <c r="J3982" i="40"/>
  <c r="I3982" i="40"/>
  <c r="J3981" i="40"/>
  <c r="I3981" i="40"/>
  <c r="J3980" i="40"/>
  <c r="I3980" i="40"/>
  <c r="J3979" i="40"/>
  <c r="I3979" i="40"/>
  <c r="J3978" i="40"/>
  <c r="I3978" i="40"/>
  <c r="J3977" i="40"/>
  <c r="I3977" i="40"/>
  <c r="J3976" i="40"/>
  <c r="I3976" i="40"/>
  <c r="J3975" i="40"/>
  <c r="I3975" i="40"/>
  <c r="J3974" i="40"/>
  <c r="I3974" i="40"/>
  <c r="J3973" i="40"/>
  <c r="I3973" i="40"/>
  <c r="J3972" i="40"/>
  <c r="I3972" i="40"/>
  <c r="J3971" i="40"/>
  <c r="I3971" i="40"/>
  <c r="J3970" i="40"/>
  <c r="I3970" i="40"/>
  <c r="J3969" i="40"/>
  <c r="I3969" i="40"/>
  <c r="J3968" i="40"/>
  <c r="I3968" i="40"/>
  <c r="J3967" i="40"/>
  <c r="I3967" i="40"/>
  <c r="J3966" i="40"/>
  <c r="I3966" i="40"/>
  <c r="J3965" i="40"/>
  <c r="I3965" i="40"/>
  <c r="J3964" i="40"/>
  <c r="I3964" i="40"/>
  <c r="J3963" i="40"/>
  <c r="I3963" i="40"/>
  <c r="J3962" i="40"/>
  <c r="I3962" i="40"/>
  <c r="J3961" i="40"/>
  <c r="I3961" i="40"/>
  <c r="J3960" i="40"/>
  <c r="I3960" i="40"/>
  <c r="J3959" i="40"/>
  <c r="I3959" i="40"/>
  <c r="J3958" i="40"/>
  <c r="I3958" i="40"/>
  <c r="J3957" i="40"/>
  <c r="I3957" i="40"/>
  <c r="J3956" i="40"/>
  <c r="I3956" i="40"/>
  <c r="J3955" i="40"/>
  <c r="I3955" i="40"/>
  <c r="J3954" i="40"/>
  <c r="I3954" i="40"/>
  <c r="J3953" i="40"/>
  <c r="I3953" i="40"/>
  <c r="J3952" i="40"/>
  <c r="I3952" i="40"/>
  <c r="J3951" i="40"/>
  <c r="I3951" i="40"/>
  <c r="J3950" i="40"/>
  <c r="I3950" i="40"/>
  <c r="J3949" i="40"/>
  <c r="I3949" i="40"/>
  <c r="J3948" i="40"/>
  <c r="I3948" i="40"/>
  <c r="J3947" i="40"/>
  <c r="I3947" i="40"/>
  <c r="J3946" i="40"/>
  <c r="I3946" i="40"/>
  <c r="J3945" i="40"/>
  <c r="I3945" i="40"/>
  <c r="J3944" i="40"/>
  <c r="I3944" i="40"/>
  <c r="J3943" i="40"/>
  <c r="I3943" i="40"/>
  <c r="J3942" i="40"/>
  <c r="I3942" i="40"/>
  <c r="J3941" i="40"/>
  <c r="I3941" i="40"/>
  <c r="J3940" i="40"/>
  <c r="I3940" i="40"/>
  <c r="J3939" i="40"/>
  <c r="I3939" i="40"/>
  <c r="J3938" i="40"/>
  <c r="I3938" i="40"/>
  <c r="J3937" i="40"/>
  <c r="I3937" i="40"/>
  <c r="J3936" i="40"/>
  <c r="I3936" i="40"/>
  <c r="J3935" i="40"/>
  <c r="I3935" i="40"/>
  <c r="J3934" i="40"/>
  <c r="I3934" i="40"/>
  <c r="J3933" i="40"/>
  <c r="I3933" i="40"/>
  <c r="J3932" i="40"/>
  <c r="I3932" i="40"/>
  <c r="J3931" i="40"/>
  <c r="I3931" i="40"/>
  <c r="J3930" i="40"/>
  <c r="I3930" i="40"/>
  <c r="J3929" i="40"/>
  <c r="I3929" i="40"/>
  <c r="J3928" i="40"/>
  <c r="I3928" i="40"/>
  <c r="J3927" i="40"/>
  <c r="I3927" i="40"/>
  <c r="J3926" i="40"/>
  <c r="I3926" i="40"/>
  <c r="J3925" i="40"/>
  <c r="I3925" i="40"/>
  <c r="J3924" i="40"/>
  <c r="I3924" i="40"/>
  <c r="J3923" i="40"/>
  <c r="I3923" i="40"/>
  <c r="J3922" i="40"/>
  <c r="I3922" i="40"/>
  <c r="J3921" i="40"/>
  <c r="I3921" i="40"/>
  <c r="J3920" i="40"/>
  <c r="I3920" i="40"/>
  <c r="J3919" i="40"/>
  <c r="I3919" i="40"/>
  <c r="J3918" i="40"/>
  <c r="I3918" i="40"/>
  <c r="J3917" i="40"/>
  <c r="I3917" i="40"/>
  <c r="J3916" i="40"/>
  <c r="I3916" i="40"/>
  <c r="J3915" i="40"/>
  <c r="I3915" i="40"/>
  <c r="J3914" i="40"/>
  <c r="I3914" i="40"/>
  <c r="J3913" i="40"/>
  <c r="I3913" i="40"/>
  <c r="J3912" i="40"/>
  <c r="I3912" i="40"/>
  <c r="J3911" i="40"/>
  <c r="I3911" i="40"/>
  <c r="J3910" i="40"/>
  <c r="I3910" i="40"/>
  <c r="J3909" i="40"/>
  <c r="I3909" i="40"/>
  <c r="J3908" i="40"/>
  <c r="I3908" i="40"/>
  <c r="J3907" i="40"/>
  <c r="I3907" i="40"/>
  <c r="J3906" i="40"/>
  <c r="I3906" i="40"/>
  <c r="J3905" i="40"/>
  <c r="I3905" i="40"/>
  <c r="J3904" i="40"/>
  <c r="I3904" i="40"/>
  <c r="J3903" i="40"/>
  <c r="I3903" i="40"/>
  <c r="J3902" i="40"/>
  <c r="I3902" i="40"/>
  <c r="J3901" i="40"/>
  <c r="I3901" i="40"/>
  <c r="J3900" i="40"/>
  <c r="I3900" i="40"/>
  <c r="J3899" i="40"/>
  <c r="I3899" i="40"/>
  <c r="J3898" i="40"/>
  <c r="I3898" i="40"/>
  <c r="J3897" i="40"/>
  <c r="I3897" i="40"/>
  <c r="J3896" i="40"/>
  <c r="I3896" i="40"/>
  <c r="J3895" i="40"/>
  <c r="I3895" i="40"/>
  <c r="J3894" i="40"/>
  <c r="I3894" i="40"/>
  <c r="J3893" i="40"/>
  <c r="I3893" i="40"/>
  <c r="J3892" i="40"/>
  <c r="I3892" i="40"/>
  <c r="J3891" i="40"/>
  <c r="I3891" i="40"/>
  <c r="J3890" i="40"/>
  <c r="I3890" i="40"/>
  <c r="J3889" i="40"/>
  <c r="I3889" i="40"/>
  <c r="J3888" i="40"/>
  <c r="I3888" i="40"/>
  <c r="J3887" i="40"/>
  <c r="I3887" i="40"/>
  <c r="J3886" i="40"/>
  <c r="I3886" i="40"/>
  <c r="J3885" i="40"/>
  <c r="I3885" i="40"/>
  <c r="J3884" i="40"/>
  <c r="I3884" i="40"/>
  <c r="J3883" i="40"/>
  <c r="I3883" i="40"/>
  <c r="J3882" i="40"/>
  <c r="I3882" i="40"/>
  <c r="J3881" i="40"/>
  <c r="I3881" i="40"/>
  <c r="J3880" i="40"/>
  <c r="I3880" i="40"/>
  <c r="J3879" i="40"/>
  <c r="I3879" i="40"/>
  <c r="J3878" i="40"/>
  <c r="I3878" i="40"/>
  <c r="J3877" i="40"/>
  <c r="I3877" i="40"/>
  <c r="J3876" i="40"/>
  <c r="I3876" i="40"/>
  <c r="J3875" i="40"/>
  <c r="I3875" i="40"/>
  <c r="J3874" i="40"/>
  <c r="I3874" i="40"/>
  <c r="J3873" i="40"/>
  <c r="I3873" i="40"/>
  <c r="J3872" i="40"/>
  <c r="I3872" i="40"/>
  <c r="J3871" i="40"/>
  <c r="I3871" i="40"/>
  <c r="J3870" i="40"/>
  <c r="I3870" i="40"/>
  <c r="J3869" i="40"/>
  <c r="I3869" i="40"/>
  <c r="J3868" i="40"/>
  <c r="I3868" i="40"/>
  <c r="J3867" i="40"/>
  <c r="I3867" i="40"/>
  <c r="J3866" i="40"/>
  <c r="I3866" i="40"/>
  <c r="J3865" i="40"/>
  <c r="I3865" i="40"/>
  <c r="J3864" i="40"/>
  <c r="I3864" i="40"/>
  <c r="J3863" i="40"/>
  <c r="I3863" i="40"/>
  <c r="J3862" i="40"/>
  <c r="I3862" i="40"/>
  <c r="J3861" i="40"/>
  <c r="I3861" i="40"/>
  <c r="J3860" i="40"/>
  <c r="I3860" i="40"/>
  <c r="J3859" i="40"/>
  <c r="I3859" i="40"/>
  <c r="J3858" i="40"/>
  <c r="I3858" i="40"/>
  <c r="J3857" i="40"/>
  <c r="I3857" i="40"/>
  <c r="J3856" i="40"/>
  <c r="I3856" i="40"/>
  <c r="J3855" i="40"/>
  <c r="I3855" i="40"/>
  <c r="J3854" i="40"/>
  <c r="I3854" i="40"/>
  <c r="J3853" i="40"/>
  <c r="I3853" i="40"/>
  <c r="J3852" i="40"/>
  <c r="I3852" i="40"/>
  <c r="J3851" i="40"/>
  <c r="I3851" i="40"/>
  <c r="J3850" i="40"/>
  <c r="I3850" i="40"/>
  <c r="J3849" i="40"/>
  <c r="I3849" i="40"/>
  <c r="J3848" i="40"/>
  <c r="I3848" i="40"/>
  <c r="J3847" i="40"/>
  <c r="I3847" i="40"/>
  <c r="J3846" i="40"/>
  <c r="I3846" i="40"/>
  <c r="J3845" i="40"/>
  <c r="I3845" i="40"/>
  <c r="J3844" i="40"/>
  <c r="I3844" i="40"/>
  <c r="J3843" i="40"/>
  <c r="I3843" i="40"/>
  <c r="J3842" i="40"/>
  <c r="I3842" i="40"/>
  <c r="J3841" i="40"/>
  <c r="I3841" i="40"/>
  <c r="J3840" i="40"/>
  <c r="I3840" i="40"/>
  <c r="J3839" i="40"/>
  <c r="I3839" i="40"/>
  <c r="J3838" i="40"/>
  <c r="I3838" i="40"/>
  <c r="J3837" i="40"/>
  <c r="I3837" i="40"/>
  <c r="J3836" i="40"/>
  <c r="I3836" i="40"/>
  <c r="J3835" i="40"/>
  <c r="I3835" i="40"/>
  <c r="J3834" i="40"/>
  <c r="I3834" i="40"/>
  <c r="J3833" i="40"/>
  <c r="I3833" i="40"/>
  <c r="J3832" i="40"/>
  <c r="I3832" i="40"/>
  <c r="J3831" i="40"/>
  <c r="I3831" i="40"/>
  <c r="J3830" i="40"/>
  <c r="I3830" i="40"/>
  <c r="J3829" i="40"/>
  <c r="I3829" i="40"/>
  <c r="J3828" i="40"/>
  <c r="I3828" i="40"/>
  <c r="J3827" i="40"/>
  <c r="I3827" i="40"/>
  <c r="J3826" i="40"/>
  <c r="I3826" i="40"/>
  <c r="J3825" i="40"/>
  <c r="I3825" i="40"/>
  <c r="J3824" i="40"/>
  <c r="I3824" i="40"/>
  <c r="J3823" i="40"/>
  <c r="I3823" i="40"/>
  <c r="J3822" i="40"/>
  <c r="I3822" i="40"/>
  <c r="J3821" i="40"/>
  <c r="I3821" i="40"/>
  <c r="J3820" i="40"/>
  <c r="I3820" i="40"/>
  <c r="J3819" i="40"/>
  <c r="I3819" i="40"/>
  <c r="J3818" i="40"/>
  <c r="I3818" i="40"/>
  <c r="J3817" i="40"/>
  <c r="I3817" i="40"/>
  <c r="J3816" i="40"/>
  <c r="I3816" i="40"/>
  <c r="J3815" i="40"/>
  <c r="I3815" i="40"/>
  <c r="J3814" i="40"/>
  <c r="I3814" i="40"/>
  <c r="J3813" i="40"/>
  <c r="I3813" i="40"/>
  <c r="J3812" i="40"/>
  <c r="I3812" i="40"/>
  <c r="J3811" i="40"/>
  <c r="I3811" i="40"/>
  <c r="J3810" i="40"/>
  <c r="I3810" i="40"/>
  <c r="J3809" i="40"/>
  <c r="I3809" i="40"/>
  <c r="J3808" i="40"/>
  <c r="I3808" i="40"/>
  <c r="J3807" i="40"/>
  <c r="I3807" i="40"/>
  <c r="J3806" i="40"/>
  <c r="I3806" i="40"/>
  <c r="J3805" i="40"/>
  <c r="I3805" i="40"/>
  <c r="J3804" i="40"/>
  <c r="I3804" i="40"/>
  <c r="J3803" i="40"/>
  <c r="I3803" i="40"/>
  <c r="J3802" i="40"/>
  <c r="I3802" i="40"/>
  <c r="J3801" i="40"/>
  <c r="I3801" i="40"/>
  <c r="J3800" i="40"/>
  <c r="I3800" i="40"/>
  <c r="J3799" i="40"/>
  <c r="I3799" i="40"/>
  <c r="J3798" i="40"/>
  <c r="I3798" i="40"/>
  <c r="J3797" i="40"/>
  <c r="I3797" i="40"/>
  <c r="J3796" i="40"/>
  <c r="I3796" i="40"/>
  <c r="J3795" i="40"/>
  <c r="I3795" i="40"/>
  <c r="J3794" i="40"/>
  <c r="I3794" i="40"/>
  <c r="J3793" i="40"/>
  <c r="I3793" i="40"/>
  <c r="J3792" i="40"/>
  <c r="I3792" i="40"/>
  <c r="J3791" i="40"/>
  <c r="I3791" i="40"/>
  <c r="J3790" i="40"/>
  <c r="I3790" i="40"/>
  <c r="J3789" i="40"/>
  <c r="I3789" i="40"/>
  <c r="J3788" i="40"/>
  <c r="I3788" i="40"/>
  <c r="J3787" i="40"/>
  <c r="I3787" i="40"/>
  <c r="J3786" i="40"/>
  <c r="I3786" i="40"/>
  <c r="J3785" i="40"/>
  <c r="I3785" i="40"/>
  <c r="J3784" i="40"/>
  <c r="I3784" i="40"/>
  <c r="J3783" i="40"/>
  <c r="I3783" i="40"/>
  <c r="J3782" i="40"/>
  <c r="I3782" i="40"/>
  <c r="J3781" i="40"/>
  <c r="I3781" i="40"/>
  <c r="J3780" i="40"/>
  <c r="I3780" i="40"/>
  <c r="J3779" i="40"/>
  <c r="I3779" i="40"/>
  <c r="J3778" i="40"/>
  <c r="I3778" i="40"/>
  <c r="J3777" i="40"/>
  <c r="I3777" i="40"/>
  <c r="J3776" i="40"/>
  <c r="I3776" i="40"/>
  <c r="J3775" i="40"/>
  <c r="I3775" i="40"/>
  <c r="J3774" i="40"/>
  <c r="I3774" i="40"/>
  <c r="J3773" i="40"/>
  <c r="I3773" i="40"/>
  <c r="J3772" i="40"/>
  <c r="I3772" i="40"/>
  <c r="J3771" i="40"/>
  <c r="I3771" i="40"/>
  <c r="J3770" i="40"/>
  <c r="I3770" i="40"/>
  <c r="J3769" i="40"/>
  <c r="I3769" i="40"/>
  <c r="J3768" i="40"/>
  <c r="I3768" i="40"/>
  <c r="J3767" i="40"/>
  <c r="I3767" i="40"/>
  <c r="J3766" i="40"/>
  <c r="I3766" i="40"/>
  <c r="J3765" i="40"/>
  <c r="I3765" i="40"/>
  <c r="J3764" i="40"/>
  <c r="I3764" i="40"/>
  <c r="J3763" i="40"/>
  <c r="I3763" i="40"/>
  <c r="J3762" i="40"/>
  <c r="I3762" i="40"/>
  <c r="J3761" i="40"/>
  <c r="I3761" i="40"/>
  <c r="J3760" i="40"/>
  <c r="I3760" i="40"/>
  <c r="J3759" i="40"/>
  <c r="I3759" i="40"/>
  <c r="J3758" i="40"/>
  <c r="I3758" i="40"/>
  <c r="J3757" i="40"/>
  <c r="I3757" i="40"/>
  <c r="J3756" i="40"/>
  <c r="I3756" i="40"/>
  <c r="J3755" i="40"/>
  <c r="I3755" i="40"/>
  <c r="J3754" i="40"/>
  <c r="I3754" i="40"/>
  <c r="J3753" i="40"/>
  <c r="I3753" i="40"/>
  <c r="J3752" i="40"/>
  <c r="I3752" i="40"/>
  <c r="J3751" i="40"/>
  <c r="I3751" i="40"/>
  <c r="J3750" i="40"/>
  <c r="I3750" i="40"/>
  <c r="J3749" i="40"/>
  <c r="I3749" i="40"/>
  <c r="J3748" i="40"/>
  <c r="I3748" i="40"/>
  <c r="J3747" i="40"/>
  <c r="I3747" i="40"/>
  <c r="J3746" i="40"/>
  <c r="I3746" i="40"/>
  <c r="J3745" i="40"/>
  <c r="I3745" i="40"/>
  <c r="J3744" i="40"/>
  <c r="I3744" i="40"/>
  <c r="J3743" i="40"/>
  <c r="I3743" i="40"/>
  <c r="J3742" i="40"/>
  <c r="I3742" i="40"/>
  <c r="J3741" i="40"/>
  <c r="I3741" i="40"/>
  <c r="J3740" i="40"/>
  <c r="I3740" i="40"/>
  <c r="J3739" i="40"/>
  <c r="I3739" i="40"/>
  <c r="J3738" i="40"/>
  <c r="I3738" i="40"/>
  <c r="J3737" i="40"/>
  <c r="I3737" i="40"/>
  <c r="J3736" i="40"/>
  <c r="I3736" i="40"/>
  <c r="J3735" i="40"/>
  <c r="I3735" i="40"/>
  <c r="J3734" i="40"/>
  <c r="I3734" i="40"/>
  <c r="J3733" i="40"/>
  <c r="I3733" i="40"/>
  <c r="J3732" i="40"/>
  <c r="I3732" i="40"/>
  <c r="J3731" i="40"/>
  <c r="I3731" i="40"/>
  <c r="J3730" i="40"/>
  <c r="I3730" i="40"/>
  <c r="J3729" i="40"/>
  <c r="I3729" i="40"/>
  <c r="J3728" i="40"/>
  <c r="I3728" i="40"/>
  <c r="J3727" i="40"/>
  <c r="I3727" i="40"/>
  <c r="J3726" i="40"/>
  <c r="I3726" i="40"/>
  <c r="J3725" i="40"/>
  <c r="I3725" i="40"/>
  <c r="J3724" i="40"/>
  <c r="I3724" i="40"/>
  <c r="J3723" i="40"/>
  <c r="I3723" i="40"/>
  <c r="J3722" i="40"/>
  <c r="I3722" i="40"/>
  <c r="J3721" i="40"/>
  <c r="I3721" i="40"/>
  <c r="J3720" i="40"/>
  <c r="I3720" i="40"/>
  <c r="J3719" i="40"/>
  <c r="I3719" i="40"/>
  <c r="J3718" i="40"/>
  <c r="I3718" i="40"/>
  <c r="J3717" i="40"/>
  <c r="I3717" i="40"/>
  <c r="J3716" i="40"/>
  <c r="I3716" i="40"/>
  <c r="J3715" i="40"/>
  <c r="I3715" i="40"/>
  <c r="J3714" i="40"/>
  <c r="I3714" i="40"/>
  <c r="J3713" i="40"/>
  <c r="I3713" i="40"/>
  <c r="J3712" i="40"/>
  <c r="I3712" i="40"/>
  <c r="J3711" i="40"/>
  <c r="I3711" i="40"/>
  <c r="J3710" i="40"/>
  <c r="I3710" i="40"/>
  <c r="J3709" i="40"/>
  <c r="I3709" i="40"/>
  <c r="J3708" i="40"/>
  <c r="I3708" i="40"/>
  <c r="J3707" i="40"/>
  <c r="I3707" i="40"/>
  <c r="J3706" i="40"/>
  <c r="I3706" i="40"/>
  <c r="J3705" i="40"/>
  <c r="I3705" i="40"/>
  <c r="J3704" i="40"/>
  <c r="I3704" i="40"/>
  <c r="J3703" i="40"/>
  <c r="I3703" i="40"/>
  <c r="J3702" i="40"/>
  <c r="I3702" i="40"/>
  <c r="J3701" i="40"/>
  <c r="I3701" i="40"/>
  <c r="J3700" i="40"/>
  <c r="I3700" i="40"/>
  <c r="J3699" i="40"/>
  <c r="I3699" i="40"/>
  <c r="J3698" i="40"/>
  <c r="I3698" i="40"/>
  <c r="J3697" i="40"/>
  <c r="I3697" i="40"/>
  <c r="J3696" i="40"/>
  <c r="I3696" i="40"/>
  <c r="J3695" i="40"/>
  <c r="I3695" i="40"/>
  <c r="J3694" i="40"/>
  <c r="I3694" i="40"/>
  <c r="J3693" i="40"/>
  <c r="I3693" i="40"/>
  <c r="J3692" i="40"/>
  <c r="I3692" i="40"/>
  <c r="J3691" i="40"/>
  <c r="I3691" i="40"/>
  <c r="J3690" i="40"/>
  <c r="I3690" i="40"/>
  <c r="J3689" i="40"/>
  <c r="I3689" i="40"/>
  <c r="J3688" i="40"/>
  <c r="I3688" i="40"/>
  <c r="J3687" i="40"/>
  <c r="I3687" i="40"/>
  <c r="J3686" i="40"/>
  <c r="I3686" i="40"/>
  <c r="J3685" i="40"/>
  <c r="I3685" i="40"/>
  <c r="J3684" i="40"/>
  <c r="I3684" i="40"/>
  <c r="J3683" i="40"/>
  <c r="I3683" i="40"/>
  <c r="J3682" i="40"/>
  <c r="I3682" i="40"/>
  <c r="J3681" i="40"/>
  <c r="I3681" i="40"/>
  <c r="J3680" i="40"/>
  <c r="I3680" i="40"/>
  <c r="J3679" i="40"/>
  <c r="I3679" i="40"/>
  <c r="J3678" i="40"/>
  <c r="I3678" i="40"/>
  <c r="J3677" i="40"/>
  <c r="I3677" i="40"/>
  <c r="J3676" i="40"/>
  <c r="I3676" i="40"/>
  <c r="J3675" i="40"/>
  <c r="I3675" i="40"/>
  <c r="J3674" i="40"/>
  <c r="I3674" i="40"/>
  <c r="J3673" i="40"/>
  <c r="I3673" i="40"/>
  <c r="J3672" i="40"/>
  <c r="I3672" i="40"/>
  <c r="J3671" i="40"/>
  <c r="I3671" i="40"/>
  <c r="J3670" i="40"/>
  <c r="I3670" i="40"/>
  <c r="J3669" i="40"/>
  <c r="I3669" i="40"/>
  <c r="J3668" i="40"/>
  <c r="I3668" i="40"/>
  <c r="J3667" i="40"/>
  <c r="I3667" i="40"/>
  <c r="J3666" i="40"/>
  <c r="I3666" i="40"/>
  <c r="J3665" i="40"/>
  <c r="I3665" i="40"/>
  <c r="J3664" i="40"/>
  <c r="I3664" i="40"/>
  <c r="J3663" i="40"/>
  <c r="I3663" i="40"/>
  <c r="J3662" i="40"/>
  <c r="I3662" i="40"/>
  <c r="J3661" i="40"/>
  <c r="I3661" i="40"/>
  <c r="J3660" i="40"/>
  <c r="I3660" i="40"/>
  <c r="J3659" i="40"/>
  <c r="I3659" i="40"/>
  <c r="J3658" i="40"/>
  <c r="I3658" i="40"/>
  <c r="J3657" i="40"/>
  <c r="I3657" i="40"/>
  <c r="J3656" i="40"/>
  <c r="I3656" i="40"/>
  <c r="J3655" i="40"/>
  <c r="I3655" i="40"/>
  <c r="J3654" i="40"/>
  <c r="I3654" i="40"/>
  <c r="J3653" i="40"/>
  <c r="I3653" i="40"/>
  <c r="J3652" i="40"/>
  <c r="I3652" i="40"/>
  <c r="J3651" i="40"/>
  <c r="I3651" i="40"/>
  <c r="J3650" i="40"/>
  <c r="I3650" i="40"/>
  <c r="J3649" i="40"/>
  <c r="I3649" i="40"/>
  <c r="J3648" i="40"/>
  <c r="I3648" i="40"/>
  <c r="J3647" i="40"/>
  <c r="I3647" i="40"/>
  <c r="J3646" i="40"/>
  <c r="I3646" i="40"/>
  <c r="J3645" i="40"/>
  <c r="I3645" i="40"/>
  <c r="J3644" i="40"/>
  <c r="I3644" i="40"/>
  <c r="J3643" i="40"/>
  <c r="I3643" i="40"/>
  <c r="J3642" i="40"/>
  <c r="I3642" i="40"/>
  <c r="J3641" i="40"/>
  <c r="I3641" i="40"/>
  <c r="J3640" i="40"/>
  <c r="I3640" i="40"/>
  <c r="J3639" i="40"/>
  <c r="I3639" i="40"/>
  <c r="J3638" i="40"/>
  <c r="I3638" i="40"/>
  <c r="J3637" i="40"/>
  <c r="I3637" i="40"/>
  <c r="J3636" i="40"/>
  <c r="I3636" i="40"/>
  <c r="J3635" i="40"/>
  <c r="I3635" i="40"/>
  <c r="J3634" i="40"/>
  <c r="I3634" i="40"/>
  <c r="J3633" i="40"/>
  <c r="I3633" i="40"/>
  <c r="J3632" i="40"/>
  <c r="I3632" i="40"/>
  <c r="J3631" i="40"/>
  <c r="I3631" i="40"/>
  <c r="J3630" i="40"/>
  <c r="I3630" i="40"/>
  <c r="J3629" i="40"/>
  <c r="I3629" i="40"/>
  <c r="J3628" i="40"/>
  <c r="I3628" i="40"/>
  <c r="J3627" i="40"/>
  <c r="I3627" i="40"/>
  <c r="J3626" i="40"/>
  <c r="I3626" i="40"/>
  <c r="J3625" i="40"/>
  <c r="I3625" i="40"/>
  <c r="J3624" i="40"/>
  <c r="I3624" i="40"/>
  <c r="J3623" i="40"/>
  <c r="I3623" i="40"/>
  <c r="J3622" i="40"/>
  <c r="I3622" i="40"/>
  <c r="J3621" i="40"/>
  <c r="I3621" i="40"/>
  <c r="J3620" i="40"/>
  <c r="I3620" i="40"/>
  <c r="J3619" i="40"/>
  <c r="I3619" i="40"/>
  <c r="J3618" i="40"/>
  <c r="I3618" i="40"/>
  <c r="J3617" i="40"/>
  <c r="I3617" i="40"/>
  <c r="J3616" i="40"/>
  <c r="I3616" i="40"/>
  <c r="J3615" i="40"/>
  <c r="I3615" i="40"/>
  <c r="J3614" i="40"/>
  <c r="I3614" i="40"/>
  <c r="J3613" i="40"/>
  <c r="I3613" i="40"/>
  <c r="J3612" i="40"/>
  <c r="I3612" i="40"/>
  <c r="J3611" i="40"/>
  <c r="I3611" i="40"/>
  <c r="J3610" i="40"/>
  <c r="I3610" i="40"/>
  <c r="J3609" i="40"/>
  <c r="I3609" i="40"/>
  <c r="J3608" i="40"/>
  <c r="I3608" i="40"/>
  <c r="J3607" i="40"/>
  <c r="I3607" i="40"/>
  <c r="J3606" i="40"/>
  <c r="I3606" i="40"/>
  <c r="J3605" i="40"/>
  <c r="I3605" i="40"/>
  <c r="J3604" i="40"/>
  <c r="I3604" i="40"/>
  <c r="J3603" i="40"/>
  <c r="I3603" i="40"/>
  <c r="J3602" i="40"/>
  <c r="I3602" i="40"/>
  <c r="J3601" i="40"/>
  <c r="I3601" i="40"/>
  <c r="J3600" i="40"/>
  <c r="I3600" i="40"/>
  <c r="J3599" i="40"/>
  <c r="I3599" i="40"/>
  <c r="J3598" i="40"/>
  <c r="I3598" i="40"/>
  <c r="J3597" i="40"/>
  <c r="I3597" i="40"/>
  <c r="J3596" i="40"/>
  <c r="I3596" i="40"/>
  <c r="J3595" i="40"/>
  <c r="I3595" i="40"/>
  <c r="J3594" i="40"/>
  <c r="I3594" i="40"/>
  <c r="J3593" i="40"/>
  <c r="I3593" i="40"/>
  <c r="J3592" i="40"/>
  <c r="I3592" i="40"/>
  <c r="J3591" i="40"/>
  <c r="I3591" i="40"/>
  <c r="J3590" i="40"/>
  <c r="I3590" i="40"/>
  <c r="J3589" i="40"/>
  <c r="I3589" i="40"/>
  <c r="J3588" i="40"/>
  <c r="I3588" i="40"/>
  <c r="J3587" i="40"/>
  <c r="I3587" i="40"/>
  <c r="J3586" i="40"/>
  <c r="I3586" i="40"/>
  <c r="J3585" i="40"/>
  <c r="I3585" i="40"/>
  <c r="J3584" i="40"/>
  <c r="I3584" i="40"/>
  <c r="J3583" i="40"/>
  <c r="I3583" i="40"/>
  <c r="J3582" i="40"/>
  <c r="I3582" i="40"/>
  <c r="J3581" i="40"/>
  <c r="I3581" i="40"/>
  <c r="J3580" i="40"/>
  <c r="I3580" i="40"/>
  <c r="J3579" i="40"/>
  <c r="I3579" i="40"/>
  <c r="J3578" i="40"/>
  <c r="I3578" i="40"/>
  <c r="J3577" i="40"/>
  <c r="I3577" i="40"/>
  <c r="J3576" i="40"/>
  <c r="I3576" i="40"/>
  <c r="J3575" i="40"/>
  <c r="I3575" i="40"/>
  <c r="J3574" i="40"/>
  <c r="I3574" i="40"/>
  <c r="J3573" i="40"/>
  <c r="I3573" i="40"/>
  <c r="J3572" i="40"/>
  <c r="I3572" i="40"/>
  <c r="J3571" i="40"/>
  <c r="I3571" i="40"/>
  <c r="J3570" i="40"/>
  <c r="I3570" i="40"/>
  <c r="J3569" i="40"/>
  <c r="I3569" i="40"/>
  <c r="J3568" i="40"/>
  <c r="I3568" i="40"/>
  <c r="J3567" i="40"/>
  <c r="I3567" i="40"/>
  <c r="J3566" i="40"/>
  <c r="I3566" i="40"/>
  <c r="J3565" i="40"/>
  <c r="I3565" i="40"/>
  <c r="J3564" i="40"/>
  <c r="I3564" i="40"/>
  <c r="J3563" i="40"/>
  <c r="I3563" i="40"/>
  <c r="J3562" i="40"/>
  <c r="I3562" i="40"/>
  <c r="J3561" i="40"/>
  <c r="I3561" i="40"/>
  <c r="J3560" i="40"/>
  <c r="I3560" i="40"/>
  <c r="J3559" i="40"/>
  <c r="I3559" i="40"/>
  <c r="J3558" i="40"/>
  <c r="I3558" i="40"/>
  <c r="J3557" i="40"/>
  <c r="I3557" i="40"/>
  <c r="J3556" i="40"/>
  <c r="I3556" i="40"/>
  <c r="J3555" i="40"/>
  <c r="I3555" i="40"/>
  <c r="J3554" i="40"/>
  <c r="I3554" i="40"/>
  <c r="J3553" i="40"/>
  <c r="I3553" i="40"/>
  <c r="J3552" i="40"/>
  <c r="I3552" i="40"/>
  <c r="J3551" i="40"/>
  <c r="I3551" i="40"/>
  <c r="J3550" i="40"/>
  <c r="I3550" i="40"/>
  <c r="J3549" i="40"/>
  <c r="I3549" i="40"/>
  <c r="J3548" i="40"/>
  <c r="I3548" i="40"/>
  <c r="J3547" i="40"/>
  <c r="I3547" i="40"/>
  <c r="J3546" i="40"/>
  <c r="I3546" i="40"/>
  <c r="J3545" i="40"/>
  <c r="I3545" i="40"/>
  <c r="J3544" i="40"/>
  <c r="I3544" i="40"/>
  <c r="J3543" i="40"/>
  <c r="I3543" i="40"/>
  <c r="J3542" i="40"/>
  <c r="I3542" i="40"/>
  <c r="J3541" i="40"/>
  <c r="I3541" i="40"/>
  <c r="J3540" i="40"/>
  <c r="I3540" i="40"/>
  <c r="J3539" i="40"/>
  <c r="I3539" i="40"/>
  <c r="J3538" i="40"/>
  <c r="I3538" i="40"/>
  <c r="J3537" i="40"/>
  <c r="I3537" i="40"/>
  <c r="J3536" i="40"/>
  <c r="I3536" i="40"/>
  <c r="J3535" i="40"/>
  <c r="I3535" i="40"/>
  <c r="J3534" i="40"/>
  <c r="I3534" i="40"/>
  <c r="J3533" i="40"/>
  <c r="I3533" i="40"/>
  <c r="J3532" i="40"/>
  <c r="I3532" i="40"/>
  <c r="J3531" i="40"/>
  <c r="I3531" i="40"/>
  <c r="J3530" i="40"/>
  <c r="I3530" i="40"/>
  <c r="J3529" i="40"/>
  <c r="I3529" i="40"/>
  <c r="J3528" i="40"/>
  <c r="I3528" i="40"/>
  <c r="J3527" i="40"/>
  <c r="I3527" i="40"/>
  <c r="J3526" i="40"/>
  <c r="I3526" i="40"/>
  <c r="J3525" i="40"/>
  <c r="I3525" i="40"/>
  <c r="J3524" i="40"/>
  <c r="I3524" i="40"/>
  <c r="J3523" i="40"/>
  <c r="I3523" i="40"/>
  <c r="J3522" i="40"/>
  <c r="I3522" i="40"/>
  <c r="J3521" i="40"/>
  <c r="I3521" i="40"/>
  <c r="J3520" i="40"/>
  <c r="I3520" i="40"/>
  <c r="J3519" i="40"/>
  <c r="I3519" i="40"/>
  <c r="J3518" i="40"/>
  <c r="I3518" i="40"/>
  <c r="J3517" i="40"/>
  <c r="I3517" i="40"/>
  <c r="J3516" i="40"/>
  <c r="I3516" i="40"/>
  <c r="J3515" i="40"/>
  <c r="I3515" i="40"/>
  <c r="J3514" i="40"/>
  <c r="I3514" i="40"/>
  <c r="J3513" i="40"/>
  <c r="I3513" i="40"/>
  <c r="J3512" i="40"/>
  <c r="I3512" i="40"/>
  <c r="J3511" i="40"/>
  <c r="I3511" i="40"/>
  <c r="J3510" i="40"/>
  <c r="I3510" i="40"/>
  <c r="J3509" i="40"/>
  <c r="I3509" i="40"/>
  <c r="J3508" i="40"/>
  <c r="I3508" i="40"/>
  <c r="J3507" i="40"/>
  <c r="I3507" i="40"/>
  <c r="J3506" i="40"/>
  <c r="I3506" i="40"/>
  <c r="J3505" i="40"/>
  <c r="I3505" i="40"/>
  <c r="J3504" i="40"/>
  <c r="I3504" i="40"/>
  <c r="J3503" i="40"/>
  <c r="I3503" i="40"/>
  <c r="J3502" i="40"/>
  <c r="I3502" i="40"/>
  <c r="J3501" i="40"/>
  <c r="I3501" i="40"/>
  <c r="J3500" i="40"/>
  <c r="I3500" i="40"/>
  <c r="J3499" i="40"/>
  <c r="I3499" i="40"/>
  <c r="J3498" i="40"/>
  <c r="I3498" i="40"/>
  <c r="J3497" i="40"/>
  <c r="I3497" i="40"/>
  <c r="J3496" i="40"/>
  <c r="I3496" i="40"/>
  <c r="J3495" i="40"/>
  <c r="I3495" i="40"/>
  <c r="J3494" i="40"/>
  <c r="I3494" i="40"/>
  <c r="J3493" i="40"/>
  <c r="I3493" i="40"/>
  <c r="J3492" i="40"/>
  <c r="I3492" i="40"/>
  <c r="J3491" i="40"/>
  <c r="I3491" i="40"/>
  <c r="J3490" i="40"/>
  <c r="I3490" i="40"/>
  <c r="J3489" i="40"/>
  <c r="I3489" i="40"/>
  <c r="J3488" i="40"/>
  <c r="I3488" i="40"/>
  <c r="J3487" i="40"/>
  <c r="I3487" i="40"/>
  <c r="J3486" i="40"/>
  <c r="I3486" i="40"/>
  <c r="J3485" i="40"/>
  <c r="I3485" i="40"/>
  <c r="J3484" i="40"/>
  <c r="I3484" i="40"/>
  <c r="J3483" i="40"/>
  <c r="I3483" i="40"/>
  <c r="J3482" i="40"/>
  <c r="I3482" i="40"/>
  <c r="J3481" i="40"/>
  <c r="I3481" i="40"/>
  <c r="J3480" i="40"/>
  <c r="I3480" i="40"/>
  <c r="J3479" i="40"/>
  <c r="I3479" i="40"/>
  <c r="J3478" i="40"/>
  <c r="I3478" i="40"/>
  <c r="J3477" i="40"/>
  <c r="I3477" i="40"/>
  <c r="J3476" i="40"/>
  <c r="I3476" i="40"/>
  <c r="J3475" i="40"/>
  <c r="I3475" i="40"/>
  <c r="J3474" i="40"/>
  <c r="I3474" i="40"/>
  <c r="J3473" i="40"/>
  <c r="I3473" i="40"/>
  <c r="J3472" i="40"/>
  <c r="I3472" i="40"/>
  <c r="J3471" i="40"/>
  <c r="I3471" i="40"/>
  <c r="J3470" i="40"/>
  <c r="I3470" i="40"/>
  <c r="J3469" i="40"/>
  <c r="I3469" i="40"/>
  <c r="J3468" i="40"/>
  <c r="I3468" i="40"/>
  <c r="J3467" i="40"/>
  <c r="I3467" i="40"/>
  <c r="J3466" i="40"/>
  <c r="I3466" i="40"/>
  <c r="J3465" i="40"/>
  <c r="I3465" i="40"/>
  <c r="J3464" i="40"/>
  <c r="I3464" i="40"/>
  <c r="J3463" i="40"/>
  <c r="I3463" i="40"/>
  <c r="J3462" i="40"/>
  <c r="I3462" i="40"/>
  <c r="J3461" i="40"/>
  <c r="I3461" i="40"/>
  <c r="J3460" i="40"/>
  <c r="I3460" i="40"/>
  <c r="J3459" i="40"/>
  <c r="I3459" i="40"/>
  <c r="J3458" i="40"/>
  <c r="I3458" i="40"/>
  <c r="J3457" i="40"/>
  <c r="I3457" i="40"/>
  <c r="J3456" i="40"/>
  <c r="I3456" i="40"/>
  <c r="J3455" i="40"/>
  <c r="I3455" i="40"/>
  <c r="J3454" i="40"/>
  <c r="I3454" i="40"/>
  <c r="J3453" i="40"/>
  <c r="I3453" i="40"/>
  <c r="J3452" i="40"/>
  <c r="I3452" i="40"/>
  <c r="J3451" i="40"/>
  <c r="I3451" i="40"/>
  <c r="J3450" i="40"/>
  <c r="I3450" i="40"/>
  <c r="J3449" i="40"/>
  <c r="I3449" i="40"/>
  <c r="J3448" i="40"/>
  <c r="I3448" i="40"/>
  <c r="J3447" i="40"/>
  <c r="I3447" i="40"/>
  <c r="J3446" i="40"/>
  <c r="I3446" i="40"/>
  <c r="J3445" i="40"/>
  <c r="I3445" i="40"/>
  <c r="J3444" i="40"/>
  <c r="I3444" i="40"/>
  <c r="J3443" i="40"/>
  <c r="I3443" i="40"/>
  <c r="J3442" i="40"/>
  <c r="I3442" i="40"/>
  <c r="J3441" i="40"/>
  <c r="I3441" i="40"/>
  <c r="J3440" i="40"/>
  <c r="I3440" i="40"/>
  <c r="J3439" i="40"/>
  <c r="I3439" i="40"/>
  <c r="J3438" i="40"/>
  <c r="I3438" i="40"/>
  <c r="J3437" i="40"/>
  <c r="I3437" i="40"/>
  <c r="J3436" i="40"/>
  <c r="I3436" i="40"/>
  <c r="J3435" i="40"/>
  <c r="I3435" i="40"/>
  <c r="J3434" i="40"/>
  <c r="I3434" i="40"/>
  <c r="J3433" i="40"/>
  <c r="I3433" i="40"/>
  <c r="J3432" i="40"/>
  <c r="I3432" i="40"/>
  <c r="J3431" i="40"/>
  <c r="I3431" i="40"/>
  <c r="J3430" i="40"/>
  <c r="I3430" i="40"/>
  <c r="J3429" i="40"/>
  <c r="I3429" i="40"/>
  <c r="J3428" i="40"/>
  <c r="I3428" i="40"/>
  <c r="J3427" i="40"/>
  <c r="I3427" i="40"/>
  <c r="J3426" i="40"/>
  <c r="I3426" i="40"/>
  <c r="J3425" i="40"/>
  <c r="I3425" i="40"/>
  <c r="J3424" i="40"/>
  <c r="I3424" i="40"/>
  <c r="J3423" i="40"/>
  <c r="I3423" i="40"/>
  <c r="J3422" i="40"/>
  <c r="I3422" i="40"/>
  <c r="J3421" i="40"/>
  <c r="I3421" i="40"/>
  <c r="J3420" i="40"/>
  <c r="I3420" i="40"/>
  <c r="J3419" i="40"/>
  <c r="I3419" i="40"/>
  <c r="J3418" i="40"/>
  <c r="I3418" i="40"/>
  <c r="J3417" i="40"/>
  <c r="I3417" i="40"/>
  <c r="J3416" i="40"/>
  <c r="I3416" i="40"/>
  <c r="J3415" i="40"/>
  <c r="I3415" i="40"/>
  <c r="J3414" i="40"/>
  <c r="I3414" i="40"/>
  <c r="J3413" i="40"/>
  <c r="I3413" i="40"/>
  <c r="J3412" i="40"/>
  <c r="I3412" i="40"/>
  <c r="J3411" i="40"/>
  <c r="I3411" i="40"/>
  <c r="J3410" i="40"/>
  <c r="I3410" i="40"/>
  <c r="J3409" i="40"/>
  <c r="I3409" i="40"/>
  <c r="J3408" i="40"/>
  <c r="I3408" i="40"/>
  <c r="J3407" i="40"/>
  <c r="I3407" i="40"/>
  <c r="J3406" i="40"/>
  <c r="I3406" i="40"/>
  <c r="J3405" i="40"/>
  <c r="I3405" i="40"/>
  <c r="J3404" i="40"/>
  <c r="I3404" i="40"/>
  <c r="J3403" i="40"/>
  <c r="I3403" i="40"/>
  <c r="J3402" i="40"/>
  <c r="I3402" i="40"/>
  <c r="J3401" i="40"/>
  <c r="I3401" i="40"/>
  <c r="J3400" i="40"/>
  <c r="I3400" i="40"/>
  <c r="J3399" i="40"/>
  <c r="I3399" i="40"/>
  <c r="J3398" i="40"/>
  <c r="I3398" i="40"/>
  <c r="J3397" i="40"/>
  <c r="I3397" i="40"/>
  <c r="J3396" i="40"/>
  <c r="I3396" i="40"/>
  <c r="J3395" i="40"/>
  <c r="I3395" i="40"/>
  <c r="J3394" i="40"/>
  <c r="I3394" i="40"/>
  <c r="J3393" i="40"/>
  <c r="I3393" i="40"/>
  <c r="J3392" i="40"/>
  <c r="I3392" i="40"/>
  <c r="J3391" i="40"/>
  <c r="I3391" i="40"/>
  <c r="J3390" i="40"/>
  <c r="I3390" i="40"/>
  <c r="J3389" i="40"/>
  <c r="I3389" i="40"/>
  <c r="J3388" i="40"/>
  <c r="I3388" i="40"/>
  <c r="J3387" i="40"/>
  <c r="I3387" i="40"/>
  <c r="J3386" i="40"/>
  <c r="I3386" i="40"/>
  <c r="J3385" i="40"/>
  <c r="I3385" i="40"/>
  <c r="J3384" i="40"/>
  <c r="I3384" i="40"/>
  <c r="J3383" i="40"/>
  <c r="I3383" i="40"/>
  <c r="J3382" i="40"/>
  <c r="I3382" i="40"/>
  <c r="J3381" i="40"/>
  <c r="I3381" i="40"/>
  <c r="J3380" i="40"/>
  <c r="I3380" i="40"/>
  <c r="J3379" i="40"/>
  <c r="I3379" i="40"/>
  <c r="J3378" i="40"/>
  <c r="I3378" i="40"/>
  <c r="J3377" i="40"/>
  <c r="I3377" i="40"/>
  <c r="J3376" i="40"/>
  <c r="I3376" i="40"/>
  <c r="J3375" i="40"/>
  <c r="I3375" i="40"/>
  <c r="J3374" i="40"/>
  <c r="I3374" i="40"/>
  <c r="J3373" i="40"/>
  <c r="I3373" i="40"/>
  <c r="J3372" i="40"/>
  <c r="I3372" i="40"/>
  <c r="J3371" i="40"/>
  <c r="I3371" i="40"/>
  <c r="J3370" i="40"/>
  <c r="I3370" i="40"/>
  <c r="J3369" i="40"/>
  <c r="I3369" i="40"/>
  <c r="J3368" i="40"/>
  <c r="I3368" i="40"/>
  <c r="J3367" i="40"/>
  <c r="I3367" i="40"/>
  <c r="J3366" i="40"/>
  <c r="I3366" i="40"/>
  <c r="J3365" i="40"/>
  <c r="I3365" i="40"/>
  <c r="J3364" i="40"/>
  <c r="I3364" i="40"/>
  <c r="J3363" i="40"/>
  <c r="I3363" i="40"/>
  <c r="J3362" i="40"/>
  <c r="I3362" i="40"/>
  <c r="J3361" i="40"/>
  <c r="I3361" i="40"/>
  <c r="J3360" i="40"/>
  <c r="I3360" i="40"/>
  <c r="J3359" i="40"/>
  <c r="I3359" i="40"/>
  <c r="J3358" i="40"/>
  <c r="I3358" i="40"/>
  <c r="J3357" i="40"/>
  <c r="I3357" i="40"/>
  <c r="J3356" i="40"/>
  <c r="I3356" i="40"/>
  <c r="J3355" i="40"/>
  <c r="I3355" i="40"/>
  <c r="J3354" i="40"/>
  <c r="I3354" i="40"/>
  <c r="J3353" i="40"/>
  <c r="I3353" i="40"/>
  <c r="J3352" i="40"/>
  <c r="I3352" i="40"/>
  <c r="J3351" i="40"/>
  <c r="I3351" i="40"/>
  <c r="J3350" i="40"/>
  <c r="I3350" i="40"/>
  <c r="J3349" i="40"/>
  <c r="I3349" i="40"/>
  <c r="J3348" i="40"/>
  <c r="I3348" i="40"/>
  <c r="J3347" i="40"/>
  <c r="I3347" i="40"/>
  <c r="J3346" i="40"/>
  <c r="I3346" i="40"/>
  <c r="J3345" i="40"/>
  <c r="I3345" i="40"/>
  <c r="J3344" i="40"/>
  <c r="I3344" i="40"/>
  <c r="J3343" i="40"/>
  <c r="I3343" i="40"/>
  <c r="J3342" i="40"/>
  <c r="I3342" i="40"/>
  <c r="J3341" i="40"/>
  <c r="I3341" i="40"/>
  <c r="J3340" i="40"/>
  <c r="I3340" i="40"/>
  <c r="J3339" i="40"/>
  <c r="I3339" i="40"/>
  <c r="J3338" i="40"/>
  <c r="I3338" i="40"/>
  <c r="J3337" i="40"/>
  <c r="I3337" i="40"/>
  <c r="J3336" i="40"/>
  <c r="I3336" i="40"/>
  <c r="J3335" i="40"/>
  <c r="I3335" i="40"/>
  <c r="J3334" i="40"/>
  <c r="I3334" i="40"/>
  <c r="J3333" i="40"/>
  <c r="I3333" i="40"/>
  <c r="J3332" i="40"/>
  <c r="I3332" i="40"/>
  <c r="J3331" i="40"/>
  <c r="I3331" i="40"/>
  <c r="J3330" i="40"/>
  <c r="I3330" i="40"/>
  <c r="J3329" i="40"/>
  <c r="I3329" i="40"/>
  <c r="J3328" i="40"/>
  <c r="I3328" i="40"/>
  <c r="J3327" i="40"/>
  <c r="I3327" i="40"/>
  <c r="J3326" i="40"/>
  <c r="I3326" i="40"/>
  <c r="J3325" i="40"/>
  <c r="I3325" i="40"/>
  <c r="J3324" i="40"/>
  <c r="I3324" i="40"/>
  <c r="J3323" i="40"/>
  <c r="I3323" i="40"/>
  <c r="J3322" i="40"/>
  <c r="I3322" i="40"/>
  <c r="J3321" i="40"/>
  <c r="I3321" i="40"/>
  <c r="J3320" i="40"/>
  <c r="I3320" i="40"/>
  <c r="J3319" i="40"/>
  <c r="I3319" i="40"/>
  <c r="J3318" i="40"/>
  <c r="I3318" i="40"/>
  <c r="J3317" i="40"/>
  <c r="I3317" i="40"/>
  <c r="J3316" i="40"/>
  <c r="I3316" i="40"/>
  <c r="J3315" i="40"/>
  <c r="I3315" i="40"/>
  <c r="J3314" i="40"/>
  <c r="I3314" i="40"/>
  <c r="J3313" i="40"/>
  <c r="I3313" i="40"/>
  <c r="J3312" i="40"/>
  <c r="I3312" i="40"/>
  <c r="J3311" i="40"/>
  <c r="I3311" i="40"/>
  <c r="J3310" i="40"/>
  <c r="I3310" i="40"/>
  <c r="J3309" i="40"/>
  <c r="I3309" i="40"/>
  <c r="J3308" i="40"/>
  <c r="I3308" i="40"/>
  <c r="J3307" i="40"/>
  <c r="I3307" i="40"/>
  <c r="J3306" i="40"/>
  <c r="I3306" i="40"/>
  <c r="J3305" i="40"/>
  <c r="I3305" i="40"/>
  <c r="J3304" i="40"/>
  <c r="I3304" i="40"/>
  <c r="J3303" i="40"/>
  <c r="I3303" i="40"/>
  <c r="J3302" i="40"/>
  <c r="I3302" i="40"/>
  <c r="J3301" i="40"/>
  <c r="I3301" i="40"/>
  <c r="J3300" i="40"/>
  <c r="I3300" i="40"/>
  <c r="J3299" i="40"/>
  <c r="I3299" i="40"/>
  <c r="J3298" i="40"/>
  <c r="I3298" i="40"/>
  <c r="J3297" i="40"/>
  <c r="I3297" i="40"/>
  <c r="J3296" i="40"/>
  <c r="I3296" i="40"/>
  <c r="J3295" i="40"/>
  <c r="I3295" i="40"/>
  <c r="J3294" i="40"/>
  <c r="I3294" i="40"/>
  <c r="J3293" i="40"/>
  <c r="I3293" i="40"/>
  <c r="J3292" i="40"/>
  <c r="I3292" i="40"/>
  <c r="J3291" i="40"/>
  <c r="I3291" i="40"/>
  <c r="J3290" i="40"/>
  <c r="I3290" i="40"/>
  <c r="J3289" i="40"/>
  <c r="I3289" i="40"/>
  <c r="J3288" i="40"/>
  <c r="I3288" i="40"/>
  <c r="J3287" i="40"/>
  <c r="I3287" i="40"/>
  <c r="J3286" i="40"/>
  <c r="I3286" i="40"/>
  <c r="J3285" i="40"/>
  <c r="I3285" i="40"/>
  <c r="J3284" i="40"/>
  <c r="I3284" i="40"/>
  <c r="J3283" i="40"/>
  <c r="I3283" i="40"/>
  <c r="J3282" i="40"/>
  <c r="I3282" i="40"/>
  <c r="J3281" i="40"/>
  <c r="I3281" i="40"/>
  <c r="J3280" i="40"/>
  <c r="I3280" i="40"/>
  <c r="J3279" i="40"/>
  <c r="I3279" i="40"/>
  <c r="J3278" i="40"/>
  <c r="I3278" i="40"/>
  <c r="J3277" i="40"/>
  <c r="I3277" i="40"/>
  <c r="J3276" i="40"/>
  <c r="I3276" i="40"/>
  <c r="J3275" i="40"/>
  <c r="I3275" i="40"/>
  <c r="J3274" i="40"/>
  <c r="I3274" i="40"/>
  <c r="J3273" i="40"/>
  <c r="I3273" i="40"/>
  <c r="J3272" i="40"/>
  <c r="I3272" i="40"/>
  <c r="J3271" i="40"/>
  <c r="I3271" i="40"/>
  <c r="J3270" i="40"/>
  <c r="I3270" i="40"/>
  <c r="J3269" i="40"/>
  <c r="I3269" i="40"/>
  <c r="J3268" i="40"/>
  <c r="I3268" i="40"/>
  <c r="J3267" i="40"/>
  <c r="I3267" i="40"/>
  <c r="J3266" i="40"/>
  <c r="I3266" i="40"/>
  <c r="J3265" i="40"/>
  <c r="I3265" i="40"/>
  <c r="J3264" i="40"/>
  <c r="I3264" i="40"/>
  <c r="J3263" i="40"/>
  <c r="I3263" i="40"/>
  <c r="J3262" i="40"/>
  <c r="I3262" i="40"/>
  <c r="J3261" i="40"/>
  <c r="I3261" i="40"/>
  <c r="J3260" i="40"/>
  <c r="I3260" i="40"/>
  <c r="J3259" i="40"/>
  <c r="I3259" i="40"/>
  <c r="J3258" i="40"/>
  <c r="I3258" i="40"/>
  <c r="J3257" i="40"/>
  <c r="I3257" i="40"/>
  <c r="J3256" i="40"/>
  <c r="I3256" i="40"/>
  <c r="J3255" i="40"/>
  <c r="I3255" i="40"/>
  <c r="J3254" i="40"/>
  <c r="I3254" i="40"/>
  <c r="J3253" i="40"/>
  <c r="I3253" i="40"/>
  <c r="J3252" i="40"/>
  <c r="I3252" i="40"/>
  <c r="J3251" i="40"/>
  <c r="I3251" i="40"/>
  <c r="J3250" i="40"/>
  <c r="I3250" i="40"/>
  <c r="J3249" i="40"/>
  <c r="I3249" i="40"/>
  <c r="J3248" i="40"/>
  <c r="I3248" i="40"/>
  <c r="J3247" i="40"/>
  <c r="I3247" i="40"/>
  <c r="J3246" i="40"/>
  <c r="I3246" i="40"/>
  <c r="J3245" i="40"/>
  <c r="I3245" i="40"/>
  <c r="J3244" i="40"/>
  <c r="I3244" i="40"/>
  <c r="J3243" i="40"/>
  <c r="I3243" i="40"/>
  <c r="J3242" i="40"/>
  <c r="I3242" i="40"/>
  <c r="J3241" i="40"/>
  <c r="I3241" i="40"/>
  <c r="J3240" i="40"/>
  <c r="I3240" i="40"/>
  <c r="J3239" i="40"/>
  <c r="I3239" i="40"/>
  <c r="J3238" i="40"/>
  <c r="I3238" i="40"/>
  <c r="J3237" i="40"/>
  <c r="I3237" i="40"/>
  <c r="J3236" i="40"/>
  <c r="I3236" i="40"/>
  <c r="J3235" i="40"/>
  <c r="I3235" i="40"/>
  <c r="J3234" i="40"/>
  <c r="I3234" i="40"/>
  <c r="J3233" i="40"/>
  <c r="I3233" i="40"/>
  <c r="J3232" i="40"/>
  <c r="I3232" i="40"/>
  <c r="J3231" i="40"/>
  <c r="I3231" i="40"/>
  <c r="J3230" i="40"/>
  <c r="I3230" i="40"/>
  <c r="J3229" i="40"/>
  <c r="I3229" i="40"/>
  <c r="J3228" i="40"/>
  <c r="I3228" i="40"/>
  <c r="J3227" i="40"/>
  <c r="I3227" i="40"/>
  <c r="J3226" i="40"/>
  <c r="I3226" i="40"/>
  <c r="J3225" i="40"/>
  <c r="I3225" i="40"/>
  <c r="J3224" i="40"/>
  <c r="I3224" i="40"/>
  <c r="J3223" i="40"/>
  <c r="I3223" i="40"/>
  <c r="J3222" i="40"/>
  <c r="I3222" i="40"/>
  <c r="J3221" i="40"/>
  <c r="I3221" i="40"/>
  <c r="J3220" i="40"/>
  <c r="I3220" i="40"/>
  <c r="J3219" i="40"/>
  <c r="I3219" i="40"/>
  <c r="J3218" i="40"/>
  <c r="I3218" i="40"/>
  <c r="J3217" i="40"/>
  <c r="I3217" i="40"/>
  <c r="J3216" i="40"/>
  <c r="I3216" i="40"/>
  <c r="J3215" i="40"/>
  <c r="I3215" i="40"/>
  <c r="J3214" i="40"/>
  <c r="I3214" i="40"/>
  <c r="J3213" i="40"/>
  <c r="I3213" i="40"/>
  <c r="J3212" i="40"/>
  <c r="I3212" i="40"/>
  <c r="J3211" i="40"/>
  <c r="I3211" i="40"/>
  <c r="J3210" i="40"/>
  <c r="I3210" i="40"/>
  <c r="J3209" i="40"/>
  <c r="I3209" i="40"/>
  <c r="J3208" i="40"/>
  <c r="I3208" i="40"/>
  <c r="J3207" i="40"/>
  <c r="I3207" i="40"/>
  <c r="J3206" i="40"/>
  <c r="I3206" i="40"/>
  <c r="J3205" i="40"/>
  <c r="I3205" i="40"/>
  <c r="J3204" i="40"/>
  <c r="I3204" i="40"/>
  <c r="J3203" i="40"/>
  <c r="I3203" i="40"/>
  <c r="J3202" i="40"/>
  <c r="I3202" i="40"/>
  <c r="J3201" i="40"/>
  <c r="I3201" i="40"/>
  <c r="J3200" i="40"/>
  <c r="I3200" i="40"/>
  <c r="J3199" i="40"/>
  <c r="I3199" i="40"/>
  <c r="J3198" i="40"/>
  <c r="I3198" i="40"/>
  <c r="J3197" i="40"/>
  <c r="I3197" i="40"/>
  <c r="J3196" i="40"/>
  <c r="I3196" i="40"/>
  <c r="J3195" i="40"/>
  <c r="I3195" i="40"/>
  <c r="J3194" i="40"/>
  <c r="I3194" i="40"/>
  <c r="J3193" i="40"/>
  <c r="I3193" i="40"/>
  <c r="J3192" i="40"/>
  <c r="I3192" i="40"/>
  <c r="J3191" i="40"/>
  <c r="I3191" i="40"/>
  <c r="J3190" i="40"/>
  <c r="I3190" i="40"/>
  <c r="J3189" i="40"/>
  <c r="I3189" i="40"/>
  <c r="J3188" i="40"/>
  <c r="I3188" i="40"/>
  <c r="J3187" i="40"/>
  <c r="I3187" i="40"/>
  <c r="J3186" i="40"/>
  <c r="I3186" i="40"/>
  <c r="J3185" i="40"/>
  <c r="I3185" i="40"/>
  <c r="J3184" i="40"/>
  <c r="I3184" i="40"/>
  <c r="J3183" i="40"/>
  <c r="I3183" i="40"/>
  <c r="J3182" i="40"/>
  <c r="I3182" i="40"/>
  <c r="J3181" i="40"/>
  <c r="I3181" i="40"/>
  <c r="J3180" i="40"/>
  <c r="I3180" i="40"/>
  <c r="J3179" i="40"/>
  <c r="I3179" i="40"/>
  <c r="J3178" i="40"/>
  <c r="I3178" i="40"/>
  <c r="J3177" i="40"/>
  <c r="I3177" i="40"/>
  <c r="J3176" i="40"/>
  <c r="I3176" i="40"/>
  <c r="J3175" i="40"/>
  <c r="I3175" i="40"/>
  <c r="J3174" i="40"/>
  <c r="I3174" i="40"/>
  <c r="J3173" i="40"/>
  <c r="I3173" i="40"/>
  <c r="J3172" i="40"/>
  <c r="I3172" i="40"/>
  <c r="J3171" i="40"/>
  <c r="I3171" i="40"/>
  <c r="J3170" i="40"/>
  <c r="I3170" i="40"/>
  <c r="J3169" i="40"/>
  <c r="I3169" i="40"/>
  <c r="J3168" i="40"/>
  <c r="I3168" i="40"/>
  <c r="J3167" i="40"/>
  <c r="I3167" i="40"/>
  <c r="J3166" i="40"/>
  <c r="I3166" i="40"/>
  <c r="J3165" i="40"/>
  <c r="I3165" i="40"/>
  <c r="J3164" i="40"/>
  <c r="I3164" i="40"/>
  <c r="J3163" i="40"/>
  <c r="I3163" i="40"/>
  <c r="J3162" i="40"/>
  <c r="I3162" i="40"/>
  <c r="J3161" i="40"/>
  <c r="I3161" i="40"/>
  <c r="J3160" i="40"/>
  <c r="I3160" i="40"/>
  <c r="J3159" i="40"/>
  <c r="I3159" i="40"/>
  <c r="J3158" i="40"/>
  <c r="I3158" i="40"/>
  <c r="J3157" i="40"/>
  <c r="I3157" i="40"/>
  <c r="J3156" i="40"/>
  <c r="I3156" i="40"/>
  <c r="J3155" i="40"/>
  <c r="I3155" i="40"/>
  <c r="J3154" i="40"/>
  <c r="I3154" i="40"/>
  <c r="J3153" i="40"/>
  <c r="I3153" i="40"/>
  <c r="J3152" i="40"/>
  <c r="I3152" i="40"/>
  <c r="J3151" i="40"/>
  <c r="I3151" i="40"/>
  <c r="J3150" i="40"/>
  <c r="I3150" i="40"/>
  <c r="J3149" i="40"/>
  <c r="I3149" i="40"/>
  <c r="J3148" i="40"/>
  <c r="I3148" i="40"/>
  <c r="J3147" i="40"/>
  <c r="I3147" i="40"/>
  <c r="J3146" i="40"/>
  <c r="I3146" i="40"/>
  <c r="J3145" i="40"/>
  <c r="I3145" i="40"/>
  <c r="J3144" i="40"/>
  <c r="I3144" i="40"/>
  <c r="J3143" i="40"/>
  <c r="I3143" i="40"/>
  <c r="J3142" i="40"/>
  <c r="I3142" i="40"/>
  <c r="J3141" i="40"/>
  <c r="I3141" i="40"/>
  <c r="J3140" i="40"/>
  <c r="I3140" i="40"/>
  <c r="J3139" i="40"/>
  <c r="I3139" i="40"/>
  <c r="J3138" i="40"/>
  <c r="I3138" i="40"/>
  <c r="J3137" i="40"/>
  <c r="I3137" i="40"/>
  <c r="J3136" i="40"/>
  <c r="I3136" i="40"/>
  <c r="J3135" i="40"/>
  <c r="I3135" i="40"/>
  <c r="J3134" i="40"/>
  <c r="I3134" i="40"/>
  <c r="J3133" i="40"/>
  <c r="I3133" i="40"/>
  <c r="J3132" i="40"/>
  <c r="I3132" i="40"/>
  <c r="J3131" i="40"/>
  <c r="I3131" i="40"/>
  <c r="J3130" i="40"/>
  <c r="I3130" i="40"/>
  <c r="J3129" i="40"/>
  <c r="I3129" i="40"/>
  <c r="J3128" i="40"/>
  <c r="I3128" i="40"/>
  <c r="J3127" i="40"/>
  <c r="I3127" i="40"/>
  <c r="J3126" i="40"/>
  <c r="I3126" i="40"/>
  <c r="J3125" i="40"/>
  <c r="I3125" i="40"/>
  <c r="J3124" i="40"/>
  <c r="I3124" i="40"/>
  <c r="J3123" i="40"/>
  <c r="I3123" i="40"/>
  <c r="J3122" i="40"/>
  <c r="I3122" i="40"/>
  <c r="J3121" i="40"/>
  <c r="I3121" i="40"/>
  <c r="J3120" i="40"/>
  <c r="I3120" i="40"/>
  <c r="J3119" i="40"/>
  <c r="I3119" i="40"/>
  <c r="J3118" i="40"/>
  <c r="I3118" i="40"/>
  <c r="J3117" i="40"/>
  <c r="I3117" i="40"/>
  <c r="J3116" i="40"/>
  <c r="I3116" i="40"/>
  <c r="J3115" i="40"/>
  <c r="I3115" i="40"/>
  <c r="J3114" i="40"/>
  <c r="I3114" i="40"/>
  <c r="J3113" i="40"/>
  <c r="I3113" i="40"/>
  <c r="J3112" i="40"/>
  <c r="I3112" i="40"/>
  <c r="J3111" i="40"/>
  <c r="I3111" i="40"/>
  <c r="J3110" i="40"/>
  <c r="I3110" i="40"/>
  <c r="J3109" i="40"/>
  <c r="I3109" i="40"/>
  <c r="J3108" i="40"/>
  <c r="I3108" i="40"/>
  <c r="J3107" i="40"/>
  <c r="I3107" i="40"/>
  <c r="J3106" i="40"/>
  <c r="I3106" i="40"/>
  <c r="J3105" i="40"/>
  <c r="I3105" i="40"/>
  <c r="J3104" i="40"/>
  <c r="I3104" i="40"/>
  <c r="J3103" i="40"/>
  <c r="I3103" i="40"/>
  <c r="J3102" i="40"/>
  <c r="I3102" i="40"/>
  <c r="J3101" i="40"/>
  <c r="I3101" i="40"/>
  <c r="J3100" i="40"/>
  <c r="I3100" i="40"/>
  <c r="J3099" i="40"/>
  <c r="I3099" i="40"/>
  <c r="J3098" i="40"/>
  <c r="I3098" i="40"/>
  <c r="J3097" i="40"/>
  <c r="I3097" i="40"/>
  <c r="J3096" i="40"/>
  <c r="I3096" i="40"/>
  <c r="J3095" i="40"/>
  <c r="I3095" i="40"/>
  <c r="J3094" i="40"/>
  <c r="I3094" i="40"/>
  <c r="J3093" i="40"/>
  <c r="I3093" i="40"/>
  <c r="J3092" i="40"/>
  <c r="I3092" i="40"/>
  <c r="J3091" i="40"/>
  <c r="I3091" i="40"/>
  <c r="J3090" i="40"/>
  <c r="I3090" i="40"/>
  <c r="J3089" i="40"/>
  <c r="I3089" i="40"/>
  <c r="J3088" i="40"/>
  <c r="I3088" i="40"/>
  <c r="J3087" i="40"/>
  <c r="I3087" i="40"/>
  <c r="J3086" i="40"/>
  <c r="I3086" i="40"/>
  <c r="J3085" i="40"/>
  <c r="I3085" i="40"/>
  <c r="J3084" i="40"/>
  <c r="I3084" i="40"/>
  <c r="J3083" i="40"/>
  <c r="I3083" i="40"/>
  <c r="J3082" i="40"/>
  <c r="I3082" i="40"/>
  <c r="J3081" i="40"/>
  <c r="I3081" i="40"/>
  <c r="J3080" i="40"/>
  <c r="I3080" i="40"/>
  <c r="J3079" i="40"/>
  <c r="I3079" i="40"/>
  <c r="J3078" i="40"/>
  <c r="I3078" i="40"/>
  <c r="J3077" i="40"/>
  <c r="I3077" i="40"/>
  <c r="J3076" i="40"/>
  <c r="I3076" i="40"/>
  <c r="J3075" i="40"/>
  <c r="I3075" i="40"/>
  <c r="J3074" i="40"/>
  <c r="I3074" i="40"/>
  <c r="J3073" i="40"/>
  <c r="I3073" i="40"/>
  <c r="J3072" i="40"/>
  <c r="I3072" i="40"/>
  <c r="J3071" i="40"/>
  <c r="I3071" i="40"/>
  <c r="J3070" i="40"/>
  <c r="I3070" i="40"/>
  <c r="J3069" i="40"/>
  <c r="I3069" i="40"/>
  <c r="J3068" i="40"/>
  <c r="I3068" i="40"/>
  <c r="J3067" i="40"/>
  <c r="I3067" i="40"/>
  <c r="J3066" i="40"/>
  <c r="I3066" i="40"/>
  <c r="J3065" i="40"/>
  <c r="I3065" i="40"/>
  <c r="J3064" i="40"/>
  <c r="I3064" i="40"/>
  <c r="J3063" i="40"/>
  <c r="I3063" i="40"/>
  <c r="J3062" i="40"/>
  <c r="I3062" i="40"/>
  <c r="J3061" i="40"/>
  <c r="I3061" i="40"/>
  <c r="J3060" i="40"/>
  <c r="I3060" i="40"/>
  <c r="J3059" i="40"/>
  <c r="I3059" i="40"/>
  <c r="J3058" i="40"/>
  <c r="I3058" i="40"/>
  <c r="J3057" i="40"/>
  <c r="I3057" i="40"/>
  <c r="J3056" i="40"/>
  <c r="I3056" i="40"/>
  <c r="J3055" i="40"/>
  <c r="I3055" i="40"/>
  <c r="J3054" i="40"/>
  <c r="I3054" i="40"/>
  <c r="J3053" i="40"/>
  <c r="I3053" i="40"/>
  <c r="J3052" i="40"/>
  <c r="I3052" i="40"/>
  <c r="J3051" i="40"/>
  <c r="I3051" i="40"/>
  <c r="J3050" i="40"/>
  <c r="I3050" i="40"/>
  <c r="J3049" i="40"/>
  <c r="I3049" i="40"/>
  <c r="J3048" i="40"/>
  <c r="I3048" i="40"/>
  <c r="J3047" i="40"/>
  <c r="I3047" i="40"/>
  <c r="J3046" i="40"/>
  <c r="I3046" i="40"/>
  <c r="J3045" i="40"/>
  <c r="I3045" i="40"/>
  <c r="J3044" i="40"/>
  <c r="I3044" i="40"/>
  <c r="J3043" i="40"/>
  <c r="I3043" i="40"/>
  <c r="J3042" i="40"/>
  <c r="I3042" i="40"/>
  <c r="J3041" i="40"/>
  <c r="I3041" i="40"/>
  <c r="J3040" i="40"/>
  <c r="I3040" i="40"/>
  <c r="J3039" i="40"/>
  <c r="I3039" i="40"/>
  <c r="J3038" i="40"/>
  <c r="I3038" i="40"/>
  <c r="J3037" i="40"/>
  <c r="I3037" i="40"/>
  <c r="J3036" i="40"/>
  <c r="I3036" i="40"/>
  <c r="J3035" i="40"/>
  <c r="I3035" i="40"/>
  <c r="J3034" i="40"/>
  <c r="I3034" i="40"/>
  <c r="J3033" i="40"/>
  <c r="I3033" i="40"/>
  <c r="J3032" i="40"/>
  <c r="I3032" i="40"/>
  <c r="J3031" i="40"/>
  <c r="I3031" i="40"/>
  <c r="J3030" i="40"/>
  <c r="I3030" i="40"/>
  <c r="J3029" i="40"/>
  <c r="I3029" i="40"/>
  <c r="J3028" i="40"/>
  <c r="I3028" i="40"/>
  <c r="J3027" i="40"/>
  <c r="I3027" i="40"/>
  <c r="J3026" i="40"/>
  <c r="I3026" i="40"/>
  <c r="J3025" i="40"/>
  <c r="I3025" i="40"/>
  <c r="J3024" i="40"/>
  <c r="I3024" i="40"/>
  <c r="J3023" i="40"/>
  <c r="I3023" i="40"/>
  <c r="J3022" i="40"/>
  <c r="I3022" i="40"/>
  <c r="J3021" i="40"/>
  <c r="I3021" i="40"/>
  <c r="J3020" i="40"/>
  <c r="I3020" i="40"/>
  <c r="J3019" i="40"/>
  <c r="I3019" i="40"/>
  <c r="J3018" i="40"/>
  <c r="I3018" i="40"/>
  <c r="J3017" i="40"/>
  <c r="I3017" i="40"/>
  <c r="J3016" i="40"/>
  <c r="I3016" i="40"/>
  <c r="J3015" i="40"/>
  <c r="I3015" i="40"/>
  <c r="J3014" i="40"/>
  <c r="I3014" i="40"/>
  <c r="J3013" i="40"/>
  <c r="I3013" i="40"/>
  <c r="J3012" i="40"/>
  <c r="I3012" i="40"/>
  <c r="J3011" i="40"/>
  <c r="I3011" i="40"/>
  <c r="J3010" i="40"/>
  <c r="I3010" i="40"/>
  <c r="J3009" i="40"/>
  <c r="I3009" i="40"/>
  <c r="J3008" i="40"/>
  <c r="I3008" i="40"/>
  <c r="J3007" i="40"/>
  <c r="I3007" i="40"/>
  <c r="J3006" i="40"/>
  <c r="I3006" i="40"/>
  <c r="J3005" i="40"/>
  <c r="I3005" i="40"/>
  <c r="J3004" i="40"/>
  <c r="I3004" i="40"/>
  <c r="J3003" i="40"/>
  <c r="I3003" i="40"/>
  <c r="J3002" i="40"/>
  <c r="I3002" i="40"/>
  <c r="J3001" i="40"/>
  <c r="I3001" i="40"/>
  <c r="J3000" i="40"/>
  <c r="I3000" i="40"/>
  <c r="J2999" i="40"/>
  <c r="I2999" i="40"/>
  <c r="J2998" i="40"/>
  <c r="I2998" i="40"/>
  <c r="J2997" i="40"/>
  <c r="I2997" i="40"/>
  <c r="J2996" i="40"/>
  <c r="I2996" i="40"/>
  <c r="J2995" i="40"/>
  <c r="I2995" i="40"/>
  <c r="J2994" i="40"/>
  <c r="I2994" i="40"/>
  <c r="J2993" i="40"/>
  <c r="I2993" i="40"/>
  <c r="J2992" i="40"/>
  <c r="I2992" i="40"/>
  <c r="J2991" i="40"/>
  <c r="I2991" i="40"/>
  <c r="J2990" i="40"/>
  <c r="I2990" i="40"/>
  <c r="J2989" i="40"/>
  <c r="I2989" i="40"/>
  <c r="J2988" i="40"/>
  <c r="I2988" i="40"/>
  <c r="J2987" i="40"/>
  <c r="I2987" i="40"/>
  <c r="J2986" i="40"/>
  <c r="I2986" i="40"/>
  <c r="J2985" i="40"/>
  <c r="I2985" i="40"/>
  <c r="J2984" i="40"/>
  <c r="I2984" i="40"/>
  <c r="J2983" i="40"/>
  <c r="I2983" i="40"/>
  <c r="J2982" i="40"/>
  <c r="I2982" i="40"/>
  <c r="J2981" i="40"/>
  <c r="I2981" i="40"/>
  <c r="J2980" i="40"/>
  <c r="I2980" i="40"/>
  <c r="J2979" i="40"/>
  <c r="I2979" i="40"/>
  <c r="J2978" i="40"/>
  <c r="I2978" i="40"/>
  <c r="J2977" i="40"/>
  <c r="I2977" i="40"/>
  <c r="J2976" i="40"/>
  <c r="I2976" i="40"/>
  <c r="J2975" i="40"/>
  <c r="I2975" i="40"/>
  <c r="J2974" i="40"/>
  <c r="I2974" i="40"/>
  <c r="J2973" i="40"/>
  <c r="I2973" i="40"/>
  <c r="J2972" i="40"/>
  <c r="I2972" i="40"/>
  <c r="J2971" i="40"/>
  <c r="I2971" i="40"/>
  <c r="J2970" i="40"/>
  <c r="I2970" i="40"/>
  <c r="J2969" i="40"/>
  <c r="I2969" i="40"/>
  <c r="J2968" i="40"/>
  <c r="I2968" i="40"/>
  <c r="J2967" i="40"/>
  <c r="I2967" i="40"/>
  <c r="J2966" i="40"/>
  <c r="I2966" i="40"/>
  <c r="J2965" i="40"/>
  <c r="I2965" i="40"/>
  <c r="J2964" i="40"/>
  <c r="I2964" i="40"/>
  <c r="J2963" i="40"/>
  <c r="I2963" i="40"/>
  <c r="J2962" i="40"/>
  <c r="I2962" i="40"/>
  <c r="J2961" i="40"/>
  <c r="I2961" i="40"/>
  <c r="J2960" i="40"/>
  <c r="I2960" i="40"/>
  <c r="J2959" i="40"/>
  <c r="I2959" i="40"/>
  <c r="J2958" i="40"/>
  <c r="I2958" i="40"/>
  <c r="J2957" i="40"/>
  <c r="I2957" i="40"/>
  <c r="J2956" i="40"/>
  <c r="I2956" i="40"/>
  <c r="J2955" i="40"/>
  <c r="I2955" i="40"/>
  <c r="J2954" i="40"/>
  <c r="I2954" i="40"/>
  <c r="J2953" i="40"/>
  <c r="I2953" i="40"/>
  <c r="J2952" i="40"/>
  <c r="I2952" i="40"/>
  <c r="J2951" i="40"/>
  <c r="I2951" i="40"/>
  <c r="J2950" i="40"/>
  <c r="I2950" i="40"/>
  <c r="J2949" i="40"/>
  <c r="I2949" i="40"/>
  <c r="J2948" i="40"/>
  <c r="I2948" i="40"/>
  <c r="J2947" i="40"/>
  <c r="I2947" i="40"/>
  <c r="J2946" i="40"/>
  <c r="I2946" i="40"/>
  <c r="J2945" i="40"/>
  <c r="I2945" i="40"/>
  <c r="J2944" i="40"/>
  <c r="I2944" i="40"/>
  <c r="J2943" i="40"/>
  <c r="I2943" i="40"/>
  <c r="J2942" i="40"/>
  <c r="I2942" i="40"/>
  <c r="J2941" i="40"/>
  <c r="I2941" i="40"/>
  <c r="J2940" i="40"/>
  <c r="I2940" i="40"/>
  <c r="J2939" i="40"/>
  <c r="I2939" i="40"/>
  <c r="J2938" i="40"/>
  <c r="I2938" i="40"/>
  <c r="J2937" i="40"/>
  <c r="I2937" i="40"/>
  <c r="J2936" i="40"/>
  <c r="I2936" i="40"/>
  <c r="J2935" i="40"/>
  <c r="I2935" i="40"/>
  <c r="J2934" i="40"/>
  <c r="I2934" i="40"/>
  <c r="J2933" i="40"/>
  <c r="I2933" i="40"/>
  <c r="J2932" i="40"/>
  <c r="I2932" i="40"/>
  <c r="J2931" i="40"/>
  <c r="I2931" i="40"/>
  <c r="J2930" i="40"/>
  <c r="I2930" i="40"/>
  <c r="J2929" i="40"/>
  <c r="I2929" i="40"/>
  <c r="J2928" i="40"/>
  <c r="I2928" i="40"/>
  <c r="J2927" i="40"/>
  <c r="I2927" i="40"/>
  <c r="J2926" i="40"/>
  <c r="I2926" i="40"/>
  <c r="J2925" i="40"/>
  <c r="I2925" i="40"/>
  <c r="J2924" i="40"/>
  <c r="I2924" i="40"/>
  <c r="J2923" i="40"/>
  <c r="I2923" i="40"/>
  <c r="J2922" i="40"/>
  <c r="I2922" i="40"/>
  <c r="J2921" i="40"/>
  <c r="I2921" i="40"/>
  <c r="J2920" i="40"/>
  <c r="I2920" i="40"/>
  <c r="J2919" i="40"/>
  <c r="I2919" i="40"/>
  <c r="J2918" i="40"/>
  <c r="I2918" i="40"/>
  <c r="J2917" i="40"/>
  <c r="I2917" i="40"/>
  <c r="J2916" i="40"/>
  <c r="I2916" i="40"/>
  <c r="J2915" i="40"/>
  <c r="I2915" i="40"/>
  <c r="J2914" i="40"/>
  <c r="I2914" i="40"/>
  <c r="J2913" i="40"/>
  <c r="I2913" i="40"/>
  <c r="J2912" i="40"/>
  <c r="I2912" i="40"/>
  <c r="J2911" i="40"/>
  <c r="I2911" i="40"/>
  <c r="J2910" i="40"/>
  <c r="I2910" i="40"/>
  <c r="J2909" i="40"/>
  <c r="I2909" i="40"/>
  <c r="J2908" i="40"/>
  <c r="I2908" i="40"/>
  <c r="J2907" i="40"/>
  <c r="I2907" i="40"/>
  <c r="J2906" i="40"/>
  <c r="I2906" i="40"/>
  <c r="J2905" i="40"/>
  <c r="I2905" i="40"/>
  <c r="J2904" i="40"/>
  <c r="I2904" i="40"/>
  <c r="J2903" i="40"/>
  <c r="I2903" i="40"/>
  <c r="J2902" i="40"/>
  <c r="I2902" i="40"/>
  <c r="J2901" i="40"/>
  <c r="I2901" i="40"/>
  <c r="J2900" i="40"/>
  <c r="I2900" i="40"/>
  <c r="J2899" i="40"/>
  <c r="I2899" i="40"/>
  <c r="J2898" i="40"/>
  <c r="I2898" i="40"/>
  <c r="J2897" i="40"/>
  <c r="I2897" i="40"/>
  <c r="J2896" i="40"/>
  <c r="I2896" i="40"/>
  <c r="J2895" i="40"/>
  <c r="I2895" i="40"/>
  <c r="J2894" i="40"/>
  <c r="I2894" i="40"/>
  <c r="J2893" i="40"/>
  <c r="I2893" i="40"/>
  <c r="J2892" i="40"/>
  <c r="I2892" i="40"/>
  <c r="J2891" i="40"/>
  <c r="I2891" i="40"/>
  <c r="J2890" i="40"/>
  <c r="I2890" i="40"/>
  <c r="J2889" i="40"/>
  <c r="I2889" i="40"/>
  <c r="J2888" i="40"/>
  <c r="I2888" i="40"/>
  <c r="J2887" i="40"/>
  <c r="I2887" i="40"/>
  <c r="J2886" i="40"/>
  <c r="I2886" i="40"/>
  <c r="J2885" i="40"/>
  <c r="I2885" i="40"/>
  <c r="J2884" i="40"/>
  <c r="I2884" i="40"/>
  <c r="J2883" i="40"/>
  <c r="I2883" i="40"/>
  <c r="J2882" i="40"/>
  <c r="I2882" i="40"/>
  <c r="J2881" i="40"/>
  <c r="I2881" i="40"/>
  <c r="J2880" i="40"/>
  <c r="I2880" i="40"/>
  <c r="J2879" i="40"/>
  <c r="I2879" i="40"/>
  <c r="J2878" i="40"/>
  <c r="I2878" i="40"/>
  <c r="J2877" i="40"/>
  <c r="I2877" i="40"/>
  <c r="J2876" i="40"/>
  <c r="I2876" i="40"/>
  <c r="J2875" i="40"/>
  <c r="I2875" i="40"/>
  <c r="J2874" i="40"/>
  <c r="I2874" i="40"/>
  <c r="J2873" i="40"/>
  <c r="I2873" i="40"/>
  <c r="J2872" i="40"/>
  <c r="I2872" i="40"/>
  <c r="J2871" i="40"/>
  <c r="I2871" i="40"/>
  <c r="J2870" i="40"/>
  <c r="I2870" i="40"/>
  <c r="J2869" i="40"/>
  <c r="I2869" i="40"/>
  <c r="J2868" i="40"/>
  <c r="I2868" i="40"/>
  <c r="J2867" i="40"/>
  <c r="I2867" i="40"/>
  <c r="J2866" i="40"/>
  <c r="I2866" i="40"/>
  <c r="J2865" i="40"/>
  <c r="I2865" i="40"/>
  <c r="J2864" i="40"/>
  <c r="I2864" i="40"/>
  <c r="J2863" i="40"/>
  <c r="I2863" i="40"/>
  <c r="J2862" i="40"/>
  <c r="I2862" i="40"/>
  <c r="J2861" i="40"/>
  <c r="I2861" i="40"/>
  <c r="J2860" i="40"/>
  <c r="I2860" i="40"/>
  <c r="J2859" i="40"/>
  <c r="I2859" i="40"/>
  <c r="J2858" i="40"/>
  <c r="I2858" i="40"/>
  <c r="J2857" i="40"/>
  <c r="I2857" i="40"/>
  <c r="J2856" i="40"/>
  <c r="I2856" i="40"/>
  <c r="J2855" i="40"/>
  <c r="I2855" i="40"/>
  <c r="J2854" i="40"/>
  <c r="I2854" i="40"/>
  <c r="J2853" i="40"/>
  <c r="I2853" i="40"/>
  <c r="J2852" i="40"/>
  <c r="I2852" i="40"/>
  <c r="J2851" i="40"/>
  <c r="I2851" i="40"/>
  <c r="J2850" i="40"/>
  <c r="I2850" i="40"/>
  <c r="J2849" i="40"/>
  <c r="I2849" i="40"/>
  <c r="J2848" i="40"/>
  <c r="I2848" i="40"/>
  <c r="J2847" i="40"/>
  <c r="I2847" i="40"/>
  <c r="J2846" i="40"/>
  <c r="I2846" i="40"/>
  <c r="J2845" i="40"/>
  <c r="I2845" i="40"/>
  <c r="J2844" i="40"/>
  <c r="I2844" i="40"/>
  <c r="J2843" i="40"/>
  <c r="I2843" i="40"/>
  <c r="J2842" i="40"/>
  <c r="I2842" i="40"/>
  <c r="J2841" i="40"/>
  <c r="I2841" i="40"/>
  <c r="J2840" i="40"/>
  <c r="I2840" i="40"/>
  <c r="J2839" i="40"/>
  <c r="I2839" i="40"/>
  <c r="J2838" i="40"/>
  <c r="I2838" i="40"/>
  <c r="J2837" i="40"/>
  <c r="I2837" i="40"/>
  <c r="J2836" i="40"/>
  <c r="I2836" i="40"/>
  <c r="J2835" i="40"/>
  <c r="I2835" i="40"/>
  <c r="J2834" i="40"/>
  <c r="I2834" i="40"/>
  <c r="J2833" i="40"/>
  <c r="I2833" i="40"/>
  <c r="J2832" i="40"/>
  <c r="I2832" i="40"/>
  <c r="J2831" i="40"/>
  <c r="I2831" i="40"/>
  <c r="J2830" i="40"/>
  <c r="I2830" i="40"/>
  <c r="J2829" i="40"/>
  <c r="I2829" i="40"/>
  <c r="J2828" i="40"/>
  <c r="I2828" i="40"/>
  <c r="J2827" i="40"/>
  <c r="I2827" i="40"/>
  <c r="J2826" i="40"/>
  <c r="I2826" i="40"/>
  <c r="J2825" i="40"/>
  <c r="I2825" i="40"/>
  <c r="J2824" i="40"/>
  <c r="I2824" i="40"/>
  <c r="J2823" i="40"/>
  <c r="I2823" i="40"/>
  <c r="J2822" i="40"/>
  <c r="I2822" i="40"/>
  <c r="J2821" i="40"/>
  <c r="I2821" i="40"/>
  <c r="J2820" i="40"/>
  <c r="I2820" i="40"/>
  <c r="J2819" i="40"/>
  <c r="I2819" i="40"/>
  <c r="J2818" i="40"/>
  <c r="I2818" i="40"/>
  <c r="J2817" i="40"/>
  <c r="I2817" i="40"/>
  <c r="J2816" i="40"/>
  <c r="I2816" i="40"/>
  <c r="J2815" i="40"/>
  <c r="I2815" i="40"/>
  <c r="J2814" i="40"/>
  <c r="I2814" i="40"/>
  <c r="J2813" i="40"/>
  <c r="I2813" i="40"/>
  <c r="J2812" i="40"/>
  <c r="I2812" i="40"/>
  <c r="J2811" i="40"/>
  <c r="I2811" i="40"/>
  <c r="J2810" i="40"/>
  <c r="I2810" i="40"/>
  <c r="J2809" i="40"/>
  <c r="I2809" i="40"/>
  <c r="J2808" i="40"/>
  <c r="I2808" i="40"/>
  <c r="J2807" i="40"/>
  <c r="I2807" i="40"/>
  <c r="J2806" i="40"/>
  <c r="I2806" i="40"/>
  <c r="J2805" i="40"/>
  <c r="I2805" i="40"/>
  <c r="J2804" i="40"/>
  <c r="I2804" i="40"/>
  <c r="J2803" i="40"/>
  <c r="I2803" i="40"/>
  <c r="J2802" i="40"/>
  <c r="I2802" i="40"/>
  <c r="J2801" i="40"/>
  <c r="I2801" i="40"/>
  <c r="J2800" i="40"/>
  <c r="I2800" i="40"/>
  <c r="J2799" i="40"/>
  <c r="I2799" i="40"/>
  <c r="J2798" i="40"/>
  <c r="I2798" i="40"/>
  <c r="J2797" i="40"/>
  <c r="I2797" i="40"/>
  <c r="J2796" i="40"/>
  <c r="I2796" i="40"/>
  <c r="J2795" i="40"/>
  <c r="I2795" i="40"/>
  <c r="J2794" i="40"/>
  <c r="I2794" i="40"/>
  <c r="J2793" i="40"/>
  <c r="I2793" i="40"/>
  <c r="J2792" i="40"/>
  <c r="I2792" i="40"/>
  <c r="J2791" i="40"/>
  <c r="I2791" i="40"/>
  <c r="J2790" i="40"/>
  <c r="I2790" i="40"/>
  <c r="J2789" i="40"/>
  <c r="I2789" i="40"/>
  <c r="J2788" i="40"/>
  <c r="I2788" i="40"/>
  <c r="J2787" i="40"/>
  <c r="I2787" i="40"/>
  <c r="J2786" i="40"/>
  <c r="I2786" i="40"/>
  <c r="J2785" i="40"/>
  <c r="I2785" i="40"/>
  <c r="J2784" i="40"/>
  <c r="I2784" i="40"/>
  <c r="J2783" i="40"/>
  <c r="I2783" i="40"/>
  <c r="J2782" i="40"/>
  <c r="I2782" i="40"/>
  <c r="J2781" i="40"/>
  <c r="I2781" i="40"/>
  <c r="J2780" i="40"/>
  <c r="I2780" i="40"/>
  <c r="J2779" i="40"/>
  <c r="I2779" i="40"/>
  <c r="J2778" i="40"/>
  <c r="I2778" i="40"/>
  <c r="J2777" i="40"/>
  <c r="I2777" i="40"/>
  <c r="J2776" i="40"/>
  <c r="I2776" i="40"/>
  <c r="J2775" i="40"/>
  <c r="I2775" i="40"/>
  <c r="J2774" i="40"/>
  <c r="I2774" i="40"/>
  <c r="J2773" i="40"/>
  <c r="I2773" i="40"/>
  <c r="J2772" i="40"/>
  <c r="I2772" i="40"/>
  <c r="J2771" i="40"/>
  <c r="I2771" i="40"/>
  <c r="J2770" i="40"/>
  <c r="I2770" i="40"/>
  <c r="J2769" i="40"/>
  <c r="I2769" i="40"/>
  <c r="J2768" i="40"/>
  <c r="I2768" i="40"/>
  <c r="J2767" i="40"/>
  <c r="I2767" i="40"/>
  <c r="J2766" i="40"/>
  <c r="I2766" i="40"/>
  <c r="J2765" i="40"/>
  <c r="I2765" i="40"/>
  <c r="J2764" i="40"/>
  <c r="I2764" i="40"/>
  <c r="J2763" i="40"/>
  <c r="I2763" i="40"/>
  <c r="J2762" i="40"/>
  <c r="I2762" i="40"/>
  <c r="J2761" i="40"/>
  <c r="I2761" i="40"/>
  <c r="J2760" i="40"/>
  <c r="I2760" i="40"/>
  <c r="J2759" i="40"/>
  <c r="I2759" i="40"/>
  <c r="J2758" i="40"/>
  <c r="I2758" i="40"/>
  <c r="J2757" i="40"/>
  <c r="I2757" i="40"/>
  <c r="J2756" i="40"/>
  <c r="I2756" i="40"/>
  <c r="J2755" i="40"/>
  <c r="I2755" i="40"/>
  <c r="J2754" i="40"/>
  <c r="I2754" i="40"/>
  <c r="J2753" i="40"/>
  <c r="I2753" i="40"/>
  <c r="J2752" i="40"/>
  <c r="I2752" i="40"/>
  <c r="J2751" i="40"/>
  <c r="I2751" i="40"/>
  <c r="J2750" i="40"/>
  <c r="I2750" i="40"/>
  <c r="J2749" i="40"/>
  <c r="I2749" i="40"/>
  <c r="J2748" i="40"/>
  <c r="I2748" i="40"/>
  <c r="J2747" i="40"/>
  <c r="I2747" i="40"/>
  <c r="J2746" i="40"/>
  <c r="I2746" i="40"/>
  <c r="J2745" i="40"/>
  <c r="I2745" i="40"/>
  <c r="J2744" i="40"/>
  <c r="I2744" i="40"/>
  <c r="J2743" i="40"/>
  <c r="I2743" i="40"/>
  <c r="J2742" i="40"/>
  <c r="I2742" i="40"/>
  <c r="J2741" i="40"/>
  <c r="I2741" i="40"/>
  <c r="J2740" i="40"/>
  <c r="I2740" i="40"/>
  <c r="J2739" i="40"/>
  <c r="I2739" i="40"/>
  <c r="J2738" i="40"/>
  <c r="I2738" i="40"/>
  <c r="J2737" i="40"/>
  <c r="I2737" i="40"/>
  <c r="J2736" i="40"/>
  <c r="I2736" i="40"/>
  <c r="J2735" i="40"/>
  <c r="I2735" i="40"/>
  <c r="J2734" i="40"/>
  <c r="I2734" i="40"/>
  <c r="J2733" i="40"/>
  <c r="I2733" i="40"/>
  <c r="J2732" i="40"/>
  <c r="I2732" i="40"/>
  <c r="J2731" i="40"/>
  <c r="I2731" i="40"/>
  <c r="J2730" i="40"/>
  <c r="I2730" i="40"/>
  <c r="J2729" i="40"/>
  <c r="I2729" i="40"/>
  <c r="J2728" i="40"/>
  <c r="I2728" i="40"/>
  <c r="J2727" i="40"/>
  <c r="I2727" i="40"/>
  <c r="J2726" i="40"/>
  <c r="I2726" i="40"/>
  <c r="J2725" i="40"/>
  <c r="I2725" i="40"/>
  <c r="J2724" i="40"/>
  <c r="I2724" i="40"/>
  <c r="J2723" i="40"/>
  <c r="I2723" i="40"/>
  <c r="J2722" i="40"/>
  <c r="I2722" i="40"/>
  <c r="J2721" i="40"/>
  <c r="I2721" i="40"/>
  <c r="J2720" i="40"/>
  <c r="I2720" i="40"/>
  <c r="J2719" i="40"/>
  <c r="I2719" i="40"/>
  <c r="J2718" i="40"/>
  <c r="I2718" i="40"/>
  <c r="J2717" i="40"/>
  <c r="I2717" i="40"/>
  <c r="J2716" i="40"/>
  <c r="I2716" i="40"/>
  <c r="J2715" i="40"/>
  <c r="I2715" i="40"/>
  <c r="J2714" i="40"/>
  <c r="I2714" i="40"/>
  <c r="J2713" i="40"/>
  <c r="I2713" i="40"/>
  <c r="J2712" i="40"/>
  <c r="I2712" i="40"/>
  <c r="J2711" i="40"/>
  <c r="I2711" i="40"/>
  <c r="J2710" i="40"/>
  <c r="I2710" i="40"/>
  <c r="J2709" i="40"/>
  <c r="I2709" i="40"/>
  <c r="J2708" i="40"/>
  <c r="I2708" i="40"/>
  <c r="J2707" i="40"/>
  <c r="I2707" i="40"/>
  <c r="J2706" i="40"/>
  <c r="I2706" i="40"/>
  <c r="J2705" i="40"/>
  <c r="I2705" i="40"/>
  <c r="J2704" i="40"/>
  <c r="I2704" i="40"/>
  <c r="J2703" i="40"/>
  <c r="I2703" i="40"/>
  <c r="J2702" i="40"/>
  <c r="I2702" i="40"/>
  <c r="J2701" i="40"/>
  <c r="I2701" i="40"/>
  <c r="J2700" i="40"/>
  <c r="I2700" i="40"/>
  <c r="J2699" i="40"/>
  <c r="I2699" i="40"/>
  <c r="J2698" i="40"/>
  <c r="I2698" i="40"/>
  <c r="J2697" i="40"/>
  <c r="I2697" i="40"/>
  <c r="J2696" i="40"/>
  <c r="I2696" i="40"/>
  <c r="J2695" i="40"/>
  <c r="I2695" i="40"/>
  <c r="J2694" i="40"/>
  <c r="I2694" i="40"/>
  <c r="J2693" i="40"/>
  <c r="I2693" i="40"/>
  <c r="J2692" i="40"/>
  <c r="I2692" i="40"/>
  <c r="J2691" i="40"/>
  <c r="I2691" i="40"/>
  <c r="J2690" i="40"/>
  <c r="I2690" i="40"/>
  <c r="J2689" i="40"/>
  <c r="I2689" i="40"/>
  <c r="J2688" i="40"/>
  <c r="I2688" i="40"/>
  <c r="J2687" i="40"/>
  <c r="I2687" i="40"/>
  <c r="J2686" i="40"/>
  <c r="I2686" i="40"/>
  <c r="J2685" i="40"/>
  <c r="I2685" i="40"/>
  <c r="J2684" i="40"/>
  <c r="I2684" i="40"/>
  <c r="J2683" i="40"/>
  <c r="I2683" i="40"/>
  <c r="J2682" i="40"/>
  <c r="I2682" i="40"/>
  <c r="J2681" i="40"/>
  <c r="I2681" i="40"/>
  <c r="J2680" i="40"/>
  <c r="I2680" i="40"/>
  <c r="J2679" i="40"/>
  <c r="I2679" i="40"/>
  <c r="J2678" i="40"/>
  <c r="I2678" i="40"/>
  <c r="J2677" i="40"/>
  <c r="I2677" i="40"/>
  <c r="J2676" i="40"/>
  <c r="I2676" i="40"/>
  <c r="J2675" i="40"/>
  <c r="I2675" i="40"/>
  <c r="J2674" i="40"/>
  <c r="I2674" i="40"/>
  <c r="J2673" i="40"/>
  <c r="I2673" i="40"/>
  <c r="J2672" i="40"/>
  <c r="I2672" i="40"/>
  <c r="J2671" i="40"/>
  <c r="I2671" i="40"/>
  <c r="J2670" i="40"/>
  <c r="I2670" i="40"/>
  <c r="J2669" i="40"/>
  <c r="I2669" i="40"/>
  <c r="J2668" i="40"/>
  <c r="I2668" i="40"/>
  <c r="J2667" i="40"/>
  <c r="I2667" i="40"/>
  <c r="J2666" i="40"/>
  <c r="I2666" i="40"/>
  <c r="J2665" i="40"/>
  <c r="I2665" i="40"/>
  <c r="J2664" i="40"/>
  <c r="I2664" i="40"/>
  <c r="J2663" i="40"/>
  <c r="I2663" i="40"/>
  <c r="J2662" i="40"/>
  <c r="I2662" i="40"/>
  <c r="J2661" i="40"/>
  <c r="I2661" i="40"/>
  <c r="J2660" i="40"/>
  <c r="I2660" i="40"/>
  <c r="J2659" i="40"/>
  <c r="I2659" i="40"/>
  <c r="J2658" i="40"/>
  <c r="I2658" i="40"/>
  <c r="J2657" i="40"/>
  <c r="I2657" i="40"/>
  <c r="J2656" i="40"/>
  <c r="I2656" i="40"/>
  <c r="J2655" i="40"/>
  <c r="I2655" i="40"/>
  <c r="J2654" i="40"/>
  <c r="I2654" i="40"/>
  <c r="J2653" i="40"/>
  <c r="I2653" i="40"/>
  <c r="J2652" i="40"/>
  <c r="I2652" i="40"/>
  <c r="J2651" i="40"/>
  <c r="I2651" i="40"/>
  <c r="J2650" i="40"/>
  <c r="I2650" i="40"/>
  <c r="J2649" i="40"/>
  <c r="I2649" i="40"/>
  <c r="J2648" i="40"/>
  <c r="I2648" i="40"/>
  <c r="J2647" i="40"/>
  <c r="I2647" i="40"/>
  <c r="J2646" i="40"/>
  <c r="I2646" i="40"/>
  <c r="J2645" i="40"/>
  <c r="I2645" i="40"/>
  <c r="J2644" i="40"/>
  <c r="I2644" i="40"/>
  <c r="J2643" i="40"/>
  <c r="I2643" i="40"/>
  <c r="J2642" i="40"/>
  <c r="I2642" i="40"/>
  <c r="J2641" i="40"/>
  <c r="I2641" i="40"/>
  <c r="J2640" i="40"/>
  <c r="I2640" i="40"/>
  <c r="J2639" i="40"/>
  <c r="I2639" i="40"/>
  <c r="J2638" i="40"/>
  <c r="I2638" i="40"/>
  <c r="J2637" i="40"/>
  <c r="I2637" i="40"/>
  <c r="J2636" i="40"/>
  <c r="I2636" i="40"/>
  <c r="J2635" i="40"/>
  <c r="I2635" i="40"/>
  <c r="J2634" i="40"/>
  <c r="I2634" i="40"/>
  <c r="J2633" i="40"/>
  <c r="I2633" i="40"/>
  <c r="J2632" i="40"/>
  <c r="I2632" i="40"/>
  <c r="J2631" i="40"/>
  <c r="I2631" i="40"/>
  <c r="J2630" i="40"/>
  <c r="I2630" i="40"/>
  <c r="J2629" i="40"/>
  <c r="I2629" i="40"/>
  <c r="J2628" i="40"/>
  <c r="I2628" i="40"/>
  <c r="J2627" i="40"/>
  <c r="I2627" i="40"/>
  <c r="J2626" i="40"/>
  <c r="I2626" i="40"/>
  <c r="J2625" i="40"/>
  <c r="I2625" i="40"/>
  <c r="J2624" i="40"/>
  <c r="I2624" i="40"/>
  <c r="J2623" i="40"/>
  <c r="I2623" i="40"/>
  <c r="J2622" i="40"/>
  <c r="I2622" i="40"/>
  <c r="J2621" i="40"/>
  <c r="I2621" i="40"/>
  <c r="J2620" i="40"/>
  <c r="I2620" i="40"/>
  <c r="J2619" i="40"/>
  <c r="I2619" i="40"/>
  <c r="J2618" i="40"/>
  <c r="I2618" i="40"/>
  <c r="J2617" i="40"/>
  <c r="I2617" i="40"/>
  <c r="J2616" i="40"/>
  <c r="I2616" i="40"/>
  <c r="J2615" i="40"/>
  <c r="I2615" i="40"/>
  <c r="J2614" i="40"/>
  <c r="I2614" i="40"/>
  <c r="J2613" i="40"/>
  <c r="I2613" i="40"/>
  <c r="J2612" i="40"/>
  <c r="I2612" i="40"/>
  <c r="J2611" i="40"/>
  <c r="I2611" i="40"/>
  <c r="J2610" i="40"/>
  <c r="I2610" i="40"/>
  <c r="J2609" i="40"/>
  <c r="I2609" i="40"/>
  <c r="J2608" i="40"/>
  <c r="I2608" i="40"/>
  <c r="J2607" i="40"/>
  <c r="I2607" i="40"/>
  <c r="J2606" i="40"/>
  <c r="I2606" i="40"/>
  <c r="J2605" i="40"/>
  <c r="I2605" i="40"/>
  <c r="J2604" i="40"/>
  <c r="I2604" i="40"/>
  <c r="J2603" i="40"/>
  <c r="I2603" i="40"/>
  <c r="J2602" i="40"/>
  <c r="I2602" i="40"/>
  <c r="J2601" i="40"/>
  <c r="I2601" i="40"/>
  <c r="J2600" i="40"/>
  <c r="I2600" i="40"/>
  <c r="J2599" i="40"/>
  <c r="I2599" i="40"/>
  <c r="J2598" i="40"/>
  <c r="I2598" i="40"/>
  <c r="J2597" i="40"/>
  <c r="I2597" i="40"/>
  <c r="J2596" i="40"/>
  <c r="I2596" i="40"/>
  <c r="J2595" i="40"/>
  <c r="I2595" i="40"/>
  <c r="J2594" i="40"/>
  <c r="I2594" i="40"/>
  <c r="J2593" i="40"/>
  <c r="I2593" i="40"/>
  <c r="J2592" i="40"/>
  <c r="I2592" i="40"/>
  <c r="J2591" i="40"/>
  <c r="I2591" i="40"/>
  <c r="J2590" i="40"/>
  <c r="I2590" i="40"/>
  <c r="J2589" i="40"/>
  <c r="I2589" i="40"/>
  <c r="J2588" i="40"/>
  <c r="I2588" i="40"/>
  <c r="J2587" i="40"/>
  <c r="I2587" i="40"/>
  <c r="J2586" i="40"/>
  <c r="I2586" i="40"/>
  <c r="J2585" i="40"/>
  <c r="I2585" i="40"/>
  <c r="J2584" i="40"/>
  <c r="I2584" i="40"/>
  <c r="J2583" i="40"/>
  <c r="I2583" i="40"/>
  <c r="J2582" i="40"/>
  <c r="I2582" i="40"/>
  <c r="J2581" i="40"/>
  <c r="I2581" i="40"/>
  <c r="J2580" i="40"/>
  <c r="I2580" i="40"/>
  <c r="J2579" i="40"/>
  <c r="I2579" i="40"/>
  <c r="J2578" i="40"/>
  <c r="I2578" i="40"/>
  <c r="J2577" i="40"/>
  <c r="I2577" i="40"/>
  <c r="J2576" i="40"/>
  <c r="I2576" i="40"/>
  <c r="J2575" i="40"/>
  <c r="I2575" i="40"/>
  <c r="J2574" i="40"/>
  <c r="I2574" i="40"/>
  <c r="J2573" i="40"/>
  <c r="I2573" i="40"/>
  <c r="J2572" i="40"/>
  <c r="I2572" i="40"/>
  <c r="J2571" i="40"/>
  <c r="I2571" i="40"/>
  <c r="J2570" i="40"/>
  <c r="I2570" i="40"/>
  <c r="J2569" i="40"/>
  <c r="I2569" i="40"/>
  <c r="J2568" i="40"/>
  <c r="I2568" i="40"/>
  <c r="J2567" i="40"/>
  <c r="I2567" i="40"/>
  <c r="J2566" i="40"/>
  <c r="I2566" i="40"/>
  <c r="J2565" i="40"/>
  <c r="I2565" i="40"/>
  <c r="J2564" i="40"/>
  <c r="I2564" i="40"/>
  <c r="J2563" i="40"/>
  <c r="I2563" i="40"/>
  <c r="J2562" i="40"/>
  <c r="I2562" i="40"/>
  <c r="J2561" i="40"/>
  <c r="I2561" i="40"/>
  <c r="J2560" i="40"/>
  <c r="I2560" i="40"/>
  <c r="J2559" i="40"/>
  <c r="I2559" i="40"/>
  <c r="J2558" i="40"/>
  <c r="I2558" i="40"/>
  <c r="J2557" i="40"/>
  <c r="I2557" i="40"/>
  <c r="J2556" i="40"/>
  <c r="I2556" i="40"/>
  <c r="J2555" i="40"/>
  <c r="I2555" i="40"/>
  <c r="J2554" i="40"/>
  <c r="I2554" i="40"/>
  <c r="J2553" i="40"/>
  <c r="I2553" i="40"/>
  <c r="J2552" i="40"/>
  <c r="I2552" i="40"/>
  <c r="J2551" i="40"/>
  <c r="I2551" i="40"/>
  <c r="J2550" i="40"/>
  <c r="I2550" i="40"/>
  <c r="J2549" i="40"/>
  <c r="I2549" i="40"/>
  <c r="J2548" i="40"/>
  <c r="I2548" i="40"/>
  <c r="J2547" i="40"/>
  <c r="I2547" i="40"/>
  <c r="J2546" i="40"/>
  <c r="I2546" i="40"/>
  <c r="J2545" i="40"/>
  <c r="I2545" i="40"/>
  <c r="J2544" i="40"/>
  <c r="I2544" i="40"/>
  <c r="J2543" i="40"/>
  <c r="I2543" i="40"/>
  <c r="J2542" i="40"/>
  <c r="I2542" i="40"/>
  <c r="J2541" i="40"/>
  <c r="I2541" i="40"/>
  <c r="J2540" i="40"/>
  <c r="I2540" i="40"/>
  <c r="J2539" i="40"/>
  <c r="I2539" i="40"/>
  <c r="J2538" i="40"/>
  <c r="I2538" i="40"/>
  <c r="J2537" i="40"/>
  <c r="I2537" i="40"/>
  <c r="J2536" i="40"/>
  <c r="I2536" i="40"/>
  <c r="J2535" i="40"/>
  <c r="I2535" i="40"/>
  <c r="J2534" i="40"/>
  <c r="I2534" i="40"/>
  <c r="J2533" i="40"/>
  <c r="I2533" i="40"/>
  <c r="J2532" i="40"/>
  <c r="I2532" i="40"/>
  <c r="J2531" i="40"/>
  <c r="I2531" i="40"/>
  <c r="J2530" i="40"/>
  <c r="I2530" i="40"/>
  <c r="J2529" i="40"/>
  <c r="I2529" i="40"/>
  <c r="J2528" i="40"/>
  <c r="I2528" i="40"/>
  <c r="J2527" i="40"/>
  <c r="I2527" i="40"/>
  <c r="J2526" i="40"/>
  <c r="I2526" i="40"/>
  <c r="J2525" i="40"/>
  <c r="I2525" i="40"/>
  <c r="J2524" i="40"/>
  <c r="I2524" i="40"/>
  <c r="J2523" i="40"/>
  <c r="I2523" i="40"/>
  <c r="J2522" i="40"/>
  <c r="I2522" i="40"/>
  <c r="J2521" i="40"/>
  <c r="I2521" i="40"/>
  <c r="J2520" i="40"/>
  <c r="I2520" i="40"/>
  <c r="J2519" i="40"/>
  <c r="I2519" i="40"/>
  <c r="J2518" i="40"/>
  <c r="I2518" i="40"/>
  <c r="J2517" i="40"/>
  <c r="I2517" i="40"/>
  <c r="J2516" i="40"/>
  <c r="I2516" i="40"/>
  <c r="J2515" i="40"/>
  <c r="I2515" i="40"/>
  <c r="J2514" i="40"/>
  <c r="I2514" i="40"/>
  <c r="J2513" i="40"/>
  <c r="I2513" i="40"/>
  <c r="J2512" i="40"/>
  <c r="I2512" i="40"/>
  <c r="J2511" i="40"/>
  <c r="I2511" i="40"/>
  <c r="J2510" i="40"/>
  <c r="I2510" i="40"/>
  <c r="J2509" i="40"/>
  <c r="I2509" i="40"/>
  <c r="J2508" i="40"/>
  <c r="I2508" i="40"/>
  <c r="J2507" i="40"/>
  <c r="I2507" i="40"/>
  <c r="J2506" i="40"/>
  <c r="I2506" i="40"/>
  <c r="J2505" i="40"/>
  <c r="I2505" i="40"/>
  <c r="J2504" i="40"/>
  <c r="I2504" i="40"/>
  <c r="J2503" i="40"/>
  <c r="I2503" i="40"/>
  <c r="J2502" i="40"/>
  <c r="I2502" i="40"/>
  <c r="J2501" i="40"/>
  <c r="I2501" i="40"/>
  <c r="J2500" i="40"/>
  <c r="I2500" i="40"/>
  <c r="J2499" i="40"/>
  <c r="I2499" i="40"/>
  <c r="J2498" i="40"/>
  <c r="I2498" i="40"/>
  <c r="J2497" i="40"/>
  <c r="I2497" i="40"/>
  <c r="J2496" i="40"/>
  <c r="I2496" i="40"/>
  <c r="J2495" i="40"/>
  <c r="I2495" i="40"/>
  <c r="J2494" i="40"/>
  <c r="I2494" i="40"/>
  <c r="J2493" i="40"/>
  <c r="I2493" i="40"/>
  <c r="J2492" i="40"/>
  <c r="I2492" i="40"/>
  <c r="J2491" i="40"/>
  <c r="I2491" i="40"/>
  <c r="J2490" i="40"/>
  <c r="I2490" i="40"/>
  <c r="J2489" i="40"/>
  <c r="I2489" i="40"/>
  <c r="J2488" i="40"/>
  <c r="I2488" i="40"/>
  <c r="J2487" i="40"/>
  <c r="I2487" i="40"/>
  <c r="J2486" i="40"/>
  <c r="I2486" i="40"/>
  <c r="J2485" i="40"/>
  <c r="I2485" i="40"/>
  <c r="J2484" i="40"/>
  <c r="I2484" i="40"/>
  <c r="J2483" i="40"/>
  <c r="I2483" i="40"/>
  <c r="J2482" i="40"/>
  <c r="I2482" i="40"/>
  <c r="J2481" i="40"/>
  <c r="I2481" i="40"/>
  <c r="J2480" i="40"/>
  <c r="I2480" i="40"/>
  <c r="J2479" i="40"/>
  <c r="I2479" i="40"/>
  <c r="J2478" i="40"/>
  <c r="I2478" i="40"/>
  <c r="J2477" i="40"/>
  <c r="I2477" i="40"/>
  <c r="J2476" i="40"/>
  <c r="I2476" i="40"/>
  <c r="J2475" i="40"/>
  <c r="I2475" i="40"/>
  <c r="J2474" i="40"/>
  <c r="I2474" i="40"/>
  <c r="J2473" i="40"/>
  <c r="I2473" i="40"/>
  <c r="J2472" i="40"/>
  <c r="I2472" i="40"/>
  <c r="J2471" i="40"/>
  <c r="I2471" i="40"/>
  <c r="J2470" i="40"/>
  <c r="I2470" i="40"/>
  <c r="J2469" i="40"/>
  <c r="I2469" i="40"/>
  <c r="J2468" i="40"/>
  <c r="I2468" i="40"/>
  <c r="J2467" i="40"/>
  <c r="I2467" i="40"/>
  <c r="J2466" i="40"/>
  <c r="I2466" i="40"/>
  <c r="J2465" i="40"/>
  <c r="I2465" i="40"/>
  <c r="J2464" i="40"/>
  <c r="I2464" i="40"/>
  <c r="J2463" i="40"/>
  <c r="I2463" i="40"/>
  <c r="J2462" i="40"/>
  <c r="I2462" i="40"/>
  <c r="J2461" i="40"/>
  <c r="I2461" i="40"/>
  <c r="J2460" i="40"/>
  <c r="I2460" i="40"/>
  <c r="J2459" i="40"/>
  <c r="I2459" i="40"/>
  <c r="J2458" i="40"/>
  <c r="I2458" i="40"/>
  <c r="J2457" i="40"/>
  <c r="I2457" i="40"/>
  <c r="J2456" i="40"/>
  <c r="I2456" i="40"/>
  <c r="J2455" i="40"/>
  <c r="I2455" i="40"/>
  <c r="J2454" i="40"/>
  <c r="I2454" i="40"/>
  <c r="J2453" i="40"/>
  <c r="I2453" i="40"/>
  <c r="J2452" i="40"/>
  <c r="I2452" i="40"/>
  <c r="J2451" i="40"/>
  <c r="I2451" i="40"/>
  <c r="J2450" i="40"/>
  <c r="I2450" i="40"/>
  <c r="J2449" i="40"/>
  <c r="I2449" i="40"/>
  <c r="J2448" i="40"/>
  <c r="I2448" i="40"/>
  <c r="J2447" i="40"/>
  <c r="I2447" i="40"/>
  <c r="J2446" i="40"/>
  <c r="I2446" i="40"/>
  <c r="J2445" i="40"/>
  <c r="I2445" i="40"/>
  <c r="J2444" i="40"/>
  <c r="I2444" i="40"/>
  <c r="J2443" i="40"/>
  <c r="I2443" i="40"/>
  <c r="J2442" i="40"/>
  <c r="I2442" i="40"/>
  <c r="J2441" i="40"/>
  <c r="I2441" i="40"/>
  <c r="J2440" i="40"/>
  <c r="I2440" i="40"/>
  <c r="J2439" i="40"/>
  <c r="I2439" i="40"/>
  <c r="J2438" i="40"/>
  <c r="I2438" i="40"/>
  <c r="J2437" i="40"/>
  <c r="I2437" i="40"/>
  <c r="J2436" i="40"/>
  <c r="I2436" i="40"/>
  <c r="J2435" i="40"/>
  <c r="I2435" i="40"/>
  <c r="J2434" i="40"/>
  <c r="I2434" i="40"/>
  <c r="J2433" i="40"/>
  <c r="I2433" i="40"/>
  <c r="J2432" i="40"/>
  <c r="I2432" i="40"/>
  <c r="J2431" i="40"/>
  <c r="I2431" i="40"/>
  <c r="J2430" i="40"/>
  <c r="I2430" i="40"/>
  <c r="J2429" i="40"/>
  <c r="I2429" i="40"/>
  <c r="J2428" i="40"/>
  <c r="I2428" i="40"/>
  <c r="J2427" i="40"/>
  <c r="I2427" i="40"/>
  <c r="J2426" i="40"/>
  <c r="I2426" i="40"/>
  <c r="J2425" i="40"/>
  <c r="I2425" i="40"/>
  <c r="J2424" i="40"/>
  <c r="I2424" i="40"/>
  <c r="J2423" i="40"/>
  <c r="I2423" i="40"/>
  <c r="J2422" i="40"/>
  <c r="I2422" i="40"/>
  <c r="J2421" i="40"/>
  <c r="I2421" i="40"/>
  <c r="J2420" i="40"/>
  <c r="I2420" i="40"/>
  <c r="J2419" i="40"/>
  <c r="I2419" i="40"/>
  <c r="J2418" i="40"/>
  <c r="I2418" i="40"/>
  <c r="J2417" i="40"/>
  <c r="I2417" i="40"/>
  <c r="J2416" i="40"/>
  <c r="I2416" i="40"/>
  <c r="J2415" i="40"/>
  <c r="I2415" i="40"/>
  <c r="J2414" i="40"/>
  <c r="I2414" i="40"/>
  <c r="J2413" i="40"/>
  <c r="I2413" i="40"/>
  <c r="J2412" i="40"/>
  <c r="I2412" i="40"/>
  <c r="J2411" i="40"/>
  <c r="I2411" i="40"/>
  <c r="J2410" i="40"/>
  <c r="I2410" i="40"/>
  <c r="J2409" i="40"/>
  <c r="I2409" i="40"/>
  <c r="J2408" i="40"/>
  <c r="I2408" i="40"/>
  <c r="J2407" i="40"/>
  <c r="I2407" i="40"/>
  <c r="J2406" i="40"/>
  <c r="I2406" i="40"/>
  <c r="J2405" i="40"/>
  <c r="I2405" i="40"/>
  <c r="J2404" i="40"/>
  <c r="I2404" i="40"/>
  <c r="J2403" i="40"/>
  <c r="I2403" i="40"/>
  <c r="J2402" i="40"/>
  <c r="I2402" i="40"/>
  <c r="J2401" i="40"/>
  <c r="I2401" i="40"/>
  <c r="J2400" i="40"/>
  <c r="I2400" i="40"/>
  <c r="J2399" i="40"/>
  <c r="I2399" i="40"/>
  <c r="J2398" i="40"/>
  <c r="I2398" i="40"/>
  <c r="J2397" i="40"/>
  <c r="I2397" i="40"/>
  <c r="J2396" i="40"/>
  <c r="I2396" i="40"/>
  <c r="J2395" i="40"/>
  <c r="I2395" i="40"/>
  <c r="J2394" i="40"/>
  <c r="I2394" i="40"/>
  <c r="J2393" i="40"/>
  <c r="I2393" i="40"/>
  <c r="J2392" i="40"/>
  <c r="I2392" i="40"/>
  <c r="J2391" i="40"/>
  <c r="I2391" i="40"/>
  <c r="J2390" i="40"/>
  <c r="I2390" i="40"/>
  <c r="J2389" i="40"/>
  <c r="I2389" i="40"/>
  <c r="J2388" i="40"/>
  <c r="I2388" i="40"/>
  <c r="J2387" i="40"/>
  <c r="I2387" i="40"/>
  <c r="J2386" i="40"/>
  <c r="I2386" i="40"/>
  <c r="J2385" i="40"/>
  <c r="I2385" i="40"/>
  <c r="J2384" i="40"/>
  <c r="I2384" i="40"/>
  <c r="J2383" i="40"/>
  <c r="I2383" i="40"/>
  <c r="J2382" i="40"/>
  <c r="I2382" i="40"/>
  <c r="J2381" i="40"/>
  <c r="I2381" i="40"/>
  <c r="J2380" i="40"/>
  <c r="I2380" i="40"/>
  <c r="J2379" i="40"/>
  <c r="I2379" i="40"/>
  <c r="J2378" i="40"/>
  <c r="I2378" i="40"/>
  <c r="J2377" i="40"/>
  <c r="I2377" i="40"/>
  <c r="J2376" i="40"/>
  <c r="I2376" i="40"/>
  <c r="J2375" i="40"/>
  <c r="I2375" i="40"/>
  <c r="J2374" i="40"/>
  <c r="I2374" i="40"/>
  <c r="J2373" i="40"/>
  <c r="I2373" i="40"/>
  <c r="J2372" i="40"/>
  <c r="I2372" i="40"/>
  <c r="J2371" i="40"/>
  <c r="I2371" i="40"/>
  <c r="J2370" i="40"/>
  <c r="I2370" i="40"/>
  <c r="J2369" i="40"/>
  <c r="I2369" i="40"/>
  <c r="J2368" i="40"/>
  <c r="I2368" i="40"/>
  <c r="J2367" i="40"/>
  <c r="I2367" i="40"/>
  <c r="J2366" i="40"/>
  <c r="I2366" i="40"/>
  <c r="J2365" i="40"/>
  <c r="I2365" i="40"/>
  <c r="J2364" i="40"/>
  <c r="I2364" i="40"/>
  <c r="J2363" i="40"/>
  <c r="I2363" i="40"/>
  <c r="J2362" i="40"/>
  <c r="I2362" i="40"/>
  <c r="J2361" i="40"/>
  <c r="I2361" i="40"/>
  <c r="J2360" i="40"/>
  <c r="I2360" i="40"/>
  <c r="J2359" i="40"/>
  <c r="I2359" i="40"/>
  <c r="J2358" i="40"/>
  <c r="I2358" i="40"/>
  <c r="J2357" i="40"/>
  <c r="I2357" i="40"/>
  <c r="J2356" i="40"/>
  <c r="I2356" i="40"/>
  <c r="J2355" i="40"/>
  <c r="I2355" i="40"/>
  <c r="J2354" i="40"/>
  <c r="I2354" i="40"/>
  <c r="J2353" i="40"/>
  <c r="I2353" i="40"/>
  <c r="J2352" i="40"/>
  <c r="I2352" i="40"/>
  <c r="J2351" i="40"/>
  <c r="I2351" i="40"/>
  <c r="J2350" i="40"/>
  <c r="I2350" i="40"/>
  <c r="J2349" i="40"/>
  <c r="I2349" i="40"/>
  <c r="J2348" i="40"/>
  <c r="I2348" i="40"/>
  <c r="J2347" i="40"/>
  <c r="I2347" i="40"/>
  <c r="J2346" i="40"/>
  <c r="I2346" i="40"/>
  <c r="J2345" i="40"/>
  <c r="I2345" i="40"/>
  <c r="J2344" i="40"/>
  <c r="I2344" i="40"/>
  <c r="J2343" i="40"/>
  <c r="I2343" i="40"/>
  <c r="J2342" i="40"/>
  <c r="I2342" i="40"/>
  <c r="J2341" i="40"/>
  <c r="I2341" i="40"/>
  <c r="J2340" i="40"/>
  <c r="I2340" i="40"/>
  <c r="J2339" i="40"/>
  <c r="I2339" i="40"/>
  <c r="J2338" i="40"/>
  <c r="I2338" i="40"/>
  <c r="J2337" i="40"/>
  <c r="I2337" i="40"/>
  <c r="J2336" i="40"/>
  <c r="I2336" i="40"/>
  <c r="J2335" i="40"/>
  <c r="I2335" i="40"/>
  <c r="J2334" i="40"/>
  <c r="I2334" i="40"/>
  <c r="J2333" i="40"/>
  <c r="I2333" i="40"/>
  <c r="J2332" i="40"/>
  <c r="I2332" i="40"/>
  <c r="J2331" i="40"/>
  <c r="I2331" i="40"/>
  <c r="J2330" i="40"/>
  <c r="I2330" i="40"/>
  <c r="J2329" i="40"/>
  <c r="I2329" i="40"/>
  <c r="J2328" i="40"/>
  <c r="I2328" i="40"/>
  <c r="J2327" i="40"/>
  <c r="I2327" i="40"/>
  <c r="J2326" i="40"/>
  <c r="I2326" i="40"/>
  <c r="J2325" i="40"/>
  <c r="I2325" i="40"/>
  <c r="J2324" i="40"/>
  <c r="I2324" i="40"/>
  <c r="J2323" i="40"/>
  <c r="I2323" i="40"/>
  <c r="J2322" i="40"/>
  <c r="I2322" i="40"/>
  <c r="J2321" i="40"/>
  <c r="I2321" i="40"/>
  <c r="J2320" i="40"/>
  <c r="I2320" i="40"/>
  <c r="J2319" i="40"/>
  <c r="I2319" i="40"/>
  <c r="J2318" i="40"/>
  <c r="I2318" i="40"/>
  <c r="J2317" i="40"/>
  <c r="I2317" i="40"/>
  <c r="J2316" i="40"/>
  <c r="I2316" i="40"/>
  <c r="J2315" i="40"/>
  <c r="I2315" i="40"/>
  <c r="J2314" i="40"/>
  <c r="I2314" i="40"/>
  <c r="J2313" i="40"/>
  <c r="I2313" i="40"/>
  <c r="J2312" i="40"/>
  <c r="I2312" i="40"/>
  <c r="J2311" i="40"/>
  <c r="I2311" i="40"/>
  <c r="J2310" i="40"/>
  <c r="I2310" i="40"/>
  <c r="J2309" i="40"/>
  <c r="I2309" i="40"/>
  <c r="J2308" i="40"/>
  <c r="I2308" i="40"/>
  <c r="J2307" i="40"/>
  <c r="I2307" i="40"/>
  <c r="J2306" i="40"/>
  <c r="I2306" i="40"/>
  <c r="J2305" i="40"/>
  <c r="I2305" i="40"/>
  <c r="J2304" i="40"/>
  <c r="I2304" i="40"/>
  <c r="J2303" i="40"/>
  <c r="I2303" i="40"/>
  <c r="J2302" i="40"/>
  <c r="I2302" i="40"/>
  <c r="J2301" i="40"/>
  <c r="I2301" i="40"/>
  <c r="J2300" i="40"/>
  <c r="I2300" i="40"/>
  <c r="J2299" i="40"/>
  <c r="I2299" i="40"/>
  <c r="J2298" i="40"/>
  <c r="I2298" i="40"/>
  <c r="J2297" i="40"/>
  <c r="I2297" i="40"/>
  <c r="J2296" i="40"/>
  <c r="I2296" i="40"/>
  <c r="J2295" i="40"/>
  <c r="I2295" i="40"/>
  <c r="J2294" i="40"/>
  <c r="I2294" i="40"/>
  <c r="J2293" i="40"/>
  <c r="I2293" i="40"/>
  <c r="J2292" i="40"/>
  <c r="I2292" i="40"/>
  <c r="J2291" i="40"/>
  <c r="I2291" i="40"/>
  <c r="J2290" i="40"/>
  <c r="I2290" i="40"/>
  <c r="J2289" i="40"/>
  <c r="I2289" i="40"/>
  <c r="J2288" i="40"/>
  <c r="I2288" i="40"/>
  <c r="J2287" i="40"/>
  <c r="I2287" i="40"/>
  <c r="J2286" i="40"/>
  <c r="I2286" i="40"/>
  <c r="J2285" i="40"/>
  <c r="I2285" i="40"/>
  <c r="J2284" i="40"/>
  <c r="I2284" i="40"/>
  <c r="J2283" i="40"/>
  <c r="I2283" i="40"/>
  <c r="J2282" i="40"/>
  <c r="I2282" i="40"/>
  <c r="J2281" i="40"/>
  <c r="I2281" i="40"/>
  <c r="J2280" i="40"/>
  <c r="I2280" i="40"/>
  <c r="J2279" i="40"/>
  <c r="I2279" i="40"/>
  <c r="J2278" i="40"/>
  <c r="I2278" i="40"/>
  <c r="J2277" i="40"/>
  <c r="I2277" i="40"/>
  <c r="J2276" i="40"/>
  <c r="I2276" i="40"/>
  <c r="J2275" i="40"/>
  <c r="I2275" i="40"/>
  <c r="J2274" i="40"/>
  <c r="I2274" i="40"/>
  <c r="J2273" i="40"/>
  <c r="I2273" i="40"/>
  <c r="J2272" i="40"/>
  <c r="I2272" i="40"/>
  <c r="J2271" i="40"/>
  <c r="I2271" i="40"/>
  <c r="J2270" i="40"/>
  <c r="I2270" i="40"/>
  <c r="J2269" i="40"/>
  <c r="I2269" i="40"/>
  <c r="J2268" i="40"/>
  <c r="I2268" i="40"/>
  <c r="J2267" i="40"/>
  <c r="I2267" i="40"/>
  <c r="J2266" i="40"/>
  <c r="I2266" i="40"/>
  <c r="J2265" i="40"/>
  <c r="I2265" i="40"/>
  <c r="J2264" i="40"/>
  <c r="I2264" i="40"/>
  <c r="J2263" i="40"/>
  <c r="I2263" i="40"/>
  <c r="J2262" i="40"/>
  <c r="I2262" i="40"/>
  <c r="J2261" i="40"/>
  <c r="I2261" i="40"/>
  <c r="J2260" i="40"/>
  <c r="I2260" i="40"/>
  <c r="J2259" i="40"/>
  <c r="I2259" i="40"/>
  <c r="J2258" i="40"/>
  <c r="I2258" i="40"/>
  <c r="J2257" i="40"/>
  <c r="I2257" i="40"/>
  <c r="J2256" i="40"/>
  <c r="I2256" i="40"/>
  <c r="J2255" i="40"/>
  <c r="I2255" i="40"/>
  <c r="J2254" i="40"/>
  <c r="I2254" i="40"/>
  <c r="J2253" i="40"/>
  <c r="I2253" i="40"/>
  <c r="J2252" i="40"/>
  <c r="I2252" i="40"/>
  <c r="J2251" i="40"/>
  <c r="I2251" i="40"/>
  <c r="J2250" i="40"/>
  <c r="I2250" i="40"/>
  <c r="J2249" i="40"/>
  <c r="I2249" i="40"/>
  <c r="J2248" i="40"/>
  <c r="I2248" i="40"/>
  <c r="J2247" i="40"/>
  <c r="I2247" i="40"/>
  <c r="J2246" i="40"/>
  <c r="I2246" i="40"/>
  <c r="J2245" i="40"/>
  <c r="I2245" i="40"/>
  <c r="J2244" i="40"/>
  <c r="I2244" i="40"/>
  <c r="J2243" i="40"/>
  <c r="I2243" i="40"/>
  <c r="J2242" i="40"/>
  <c r="I2242" i="40"/>
  <c r="J2241" i="40"/>
  <c r="I2241" i="40"/>
  <c r="J2240" i="40"/>
  <c r="I2240" i="40"/>
  <c r="J2239" i="40"/>
  <c r="I2239" i="40"/>
  <c r="J2238" i="40"/>
  <c r="I2238" i="40"/>
  <c r="J2237" i="40"/>
  <c r="I2237" i="40"/>
  <c r="J2236" i="40"/>
  <c r="I2236" i="40"/>
  <c r="J2235" i="40"/>
  <c r="I2235" i="40"/>
  <c r="J2234" i="40"/>
  <c r="I2234" i="40"/>
  <c r="J2233" i="40"/>
  <c r="I2233" i="40"/>
  <c r="J2232" i="40"/>
  <c r="I2232" i="40"/>
  <c r="J2231" i="40"/>
  <c r="I2231" i="40"/>
  <c r="J2230" i="40"/>
  <c r="I2230" i="40"/>
  <c r="J2229" i="40"/>
  <c r="I2229" i="40"/>
  <c r="J2228" i="40"/>
  <c r="I2228" i="40"/>
  <c r="J2227" i="40"/>
  <c r="I2227" i="40"/>
  <c r="J2226" i="40"/>
  <c r="I2226" i="40"/>
  <c r="J2225" i="40"/>
  <c r="I2225" i="40"/>
  <c r="J2224" i="40"/>
  <c r="I2224" i="40"/>
  <c r="J2223" i="40"/>
  <c r="I2223" i="40"/>
  <c r="J2222" i="40"/>
  <c r="I2222" i="40"/>
  <c r="J2221" i="40"/>
  <c r="I2221" i="40"/>
  <c r="J2220" i="40"/>
  <c r="I2220" i="40"/>
  <c r="J2219" i="40"/>
  <c r="I2219" i="40"/>
  <c r="J2218" i="40"/>
  <c r="I2218" i="40"/>
  <c r="J2217" i="40"/>
  <c r="I2217" i="40"/>
  <c r="J2216" i="40"/>
  <c r="I2216" i="40"/>
  <c r="J2215" i="40"/>
  <c r="I2215" i="40"/>
  <c r="J2214" i="40"/>
  <c r="I2214" i="40"/>
  <c r="J2213" i="40"/>
  <c r="I2213" i="40"/>
  <c r="J2212" i="40"/>
  <c r="I2212" i="40"/>
  <c r="J2211" i="40"/>
  <c r="I2211" i="40"/>
  <c r="J2210" i="40"/>
  <c r="I2210" i="40"/>
  <c r="J2209" i="40"/>
  <c r="I2209" i="40"/>
  <c r="J2208" i="40"/>
  <c r="I2208" i="40"/>
  <c r="J2207" i="40"/>
  <c r="I2207" i="40"/>
  <c r="J2206" i="40"/>
  <c r="I2206" i="40"/>
  <c r="J2205" i="40"/>
  <c r="I2205" i="40"/>
  <c r="J2204" i="40"/>
  <c r="I2204" i="40"/>
  <c r="J2203" i="40"/>
  <c r="I2203" i="40"/>
  <c r="J2202" i="40"/>
  <c r="I2202" i="40"/>
  <c r="J2201" i="40"/>
  <c r="I2201" i="40"/>
  <c r="J2200" i="40"/>
  <c r="I2200" i="40"/>
  <c r="J2199" i="40"/>
  <c r="I2199" i="40"/>
  <c r="J2198" i="40"/>
  <c r="I2198" i="40"/>
  <c r="J2197" i="40"/>
  <c r="I2197" i="40"/>
  <c r="J2196" i="40"/>
  <c r="I2196" i="40"/>
  <c r="J2195" i="40"/>
  <c r="I2195" i="40"/>
  <c r="J2194" i="40"/>
  <c r="I2194" i="40"/>
  <c r="J2193" i="40"/>
  <c r="I2193" i="40"/>
  <c r="J2192" i="40"/>
  <c r="I2192" i="40"/>
  <c r="J2191" i="40"/>
  <c r="I2191" i="40"/>
  <c r="J2190" i="40"/>
  <c r="I2190" i="40"/>
  <c r="J2189" i="40"/>
  <c r="I2189" i="40"/>
  <c r="J2188" i="40"/>
  <c r="I2188" i="40"/>
  <c r="J2187" i="40"/>
  <c r="I2187" i="40"/>
  <c r="J2186" i="40"/>
  <c r="I2186" i="40"/>
  <c r="J2185" i="40"/>
  <c r="I2185" i="40"/>
  <c r="J2184" i="40"/>
  <c r="I2184" i="40"/>
  <c r="J2183" i="40"/>
  <c r="I2183" i="40"/>
  <c r="J2182" i="40"/>
  <c r="I2182" i="40"/>
  <c r="J2181" i="40"/>
  <c r="I2181" i="40"/>
  <c r="J2180" i="40"/>
  <c r="I2180" i="40"/>
  <c r="J2179" i="40"/>
  <c r="I2179" i="40"/>
  <c r="J2178" i="40"/>
  <c r="I2178" i="40"/>
  <c r="J2177" i="40"/>
  <c r="I2177" i="40"/>
  <c r="J2176" i="40"/>
  <c r="I2176" i="40"/>
  <c r="J2175" i="40"/>
  <c r="I2175" i="40"/>
  <c r="J2174" i="40"/>
  <c r="I2174" i="40"/>
  <c r="J2173" i="40"/>
  <c r="I2173" i="40"/>
  <c r="J2172" i="40"/>
  <c r="I2172" i="40"/>
  <c r="J2171" i="40"/>
  <c r="I2171" i="40"/>
  <c r="J2170" i="40"/>
  <c r="I2170" i="40"/>
  <c r="J2169" i="40"/>
  <c r="I2169" i="40"/>
  <c r="J2168" i="40"/>
  <c r="I2168" i="40"/>
  <c r="J2167" i="40"/>
  <c r="I2167" i="40"/>
  <c r="J2166" i="40"/>
  <c r="I2166" i="40"/>
  <c r="J2165" i="40"/>
  <c r="I2165" i="40"/>
  <c r="J2164" i="40"/>
  <c r="I2164" i="40"/>
  <c r="J2163" i="40"/>
  <c r="I2163" i="40"/>
  <c r="J2162" i="40"/>
  <c r="I2162" i="40"/>
  <c r="J2161" i="40"/>
  <c r="I2161" i="40"/>
  <c r="J2160" i="40"/>
  <c r="I2160" i="40"/>
  <c r="J2159" i="40"/>
  <c r="I2159" i="40"/>
  <c r="J2158" i="40"/>
  <c r="I2158" i="40"/>
  <c r="J2157" i="40"/>
  <c r="I2157" i="40"/>
  <c r="J2156" i="40"/>
  <c r="I2156" i="40"/>
  <c r="J2155" i="40"/>
  <c r="I2155" i="40"/>
  <c r="J2154" i="40"/>
  <c r="I2154" i="40"/>
  <c r="J2153" i="40"/>
  <c r="I2153" i="40"/>
  <c r="J2152" i="40"/>
  <c r="I2152" i="40"/>
  <c r="J2151" i="40"/>
  <c r="I2151" i="40"/>
  <c r="J2150" i="40"/>
  <c r="I2150" i="40"/>
  <c r="J2149" i="40"/>
  <c r="I2149" i="40"/>
  <c r="J2148" i="40"/>
  <c r="I2148" i="40"/>
  <c r="J2147" i="40"/>
  <c r="I2147" i="40"/>
  <c r="J2146" i="40"/>
  <c r="I2146" i="40"/>
  <c r="J2145" i="40"/>
  <c r="I2145" i="40"/>
  <c r="J2144" i="40"/>
  <c r="I2144" i="40"/>
  <c r="J2143" i="40"/>
  <c r="I2143" i="40"/>
  <c r="J2142" i="40"/>
  <c r="I2142" i="40"/>
  <c r="J2141" i="40"/>
  <c r="I2141" i="40"/>
  <c r="J2140" i="40"/>
  <c r="I2140" i="40"/>
  <c r="J2139" i="40"/>
  <c r="I2139" i="40"/>
  <c r="J2138" i="40"/>
  <c r="I2138" i="40"/>
  <c r="J2137" i="40"/>
  <c r="I2137" i="40"/>
  <c r="J2136" i="40"/>
  <c r="I2136" i="40"/>
  <c r="J2135" i="40"/>
  <c r="I2135" i="40"/>
  <c r="J2134" i="40"/>
  <c r="I2134" i="40"/>
  <c r="J2133" i="40"/>
  <c r="I2133" i="40"/>
  <c r="J2132" i="40"/>
  <c r="I2132" i="40"/>
  <c r="J2131" i="40"/>
  <c r="I2131" i="40"/>
  <c r="J2130" i="40"/>
  <c r="I2130" i="40"/>
  <c r="J2129" i="40"/>
  <c r="I2129" i="40"/>
  <c r="J2128" i="40"/>
  <c r="I2128" i="40"/>
  <c r="J2127" i="40"/>
  <c r="I2127" i="40"/>
  <c r="J2126" i="40"/>
  <c r="I2126" i="40"/>
  <c r="J2125" i="40"/>
  <c r="I2125" i="40"/>
  <c r="J2124" i="40"/>
  <c r="I2124" i="40"/>
  <c r="J2123" i="40"/>
  <c r="I2123" i="40"/>
  <c r="J2122" i="40"/>
  <c r="I2122" i="40"/>
  <c r="J2121" i="40"/>
  <c r="I2121" i="40"/>
  <c r="J2120" i="40"/>
  <c r="I2120" i="40"/>
  <c r="J2119" i="40"/>
  <c r="I2119" i="40"/>
  <c r="J2118" i="40"/>
  <c r="I2118" i="40"/>
  <c r="J2117" i="40"/>
  <c r="I2117" i="40"/>
  <c r="J2116" i="40"/>
  <c r="I2116" i="40"/>
  <c r="J2115" i="40"/>
  <c r="I2115" i="40"/>
  <c r="J2114" i="40"/>
  <c r="I2114" i="40"/>
  <c r="J2113" i="40"/>
  <c r="I2113" i="40"/>
  <c r="J2112" i="40"/>
  <c r="I2112" i="40"/>
  <c r="J2111" i="40"/>
  <c r="I2111" i="40"/>
  <c r="J2110" i="40"/>
  <c r="I2110" i="40"/>
  <c r="J2109" i="40"/>
  <c r="I2109" i="40"/>
  <c r="J2108" i="40"/>
  <c r="I2108" i="40"/>
  <c r="J2107" i="40"/>
  <c r="I2107" i="40"/>
  <c r="J2106" i="40"/>
  <c r="I2106" i="40"/>
  <c r="J2105" i="40"/>
  <c r="I2105" i="40"/>
  <c r="J2104" i="40"/>
  <c r="I2104" i="40"/>
  <c r="J2103" i="40"/>
  <c r="I2103" i="40"/>
  <c r="J2102" i="40"/>
  <c r="I2102" i="40"/>
  <c r="J2101" i="40"/>
  <c r="I2101" i="40"/>
  <c r="J2100" i="40"/>
  <c r="I2100" i="40"/>
  <c r="J2099" i="40"/>
  <c r="I2099" i="40"/>
  <c r="J2098" i="40"/>
  <c r="I2098" i="40"/>
  <c r="J2097" i="40"/>
  <c r="I2097" i="40"/>
  <c r="J2096" i="40"/>
  <c r="I2096" i="40"/>
  <c r="J2095" i="40"/>
  <c r="I2095" i="40"/>
  <c r="J2094" i="40"/>
  <c r="I2094" i="40"/>
  <c r="J2093" i="40"/>
  <c r="I2093" i="40"/>
  <c r="J2092" i="40"/>
  <c r="I2092" i="40"/>
  <c r="J2091" i="40"/>
  <c r="I2091" i="40"/>
  <c r="J2090" i="40"/>
  <c r="I2090" i="40"/>
  <c r="J2089" i="40"/>
  <c r="I2089" i="40"/>
  <c r="J2088" i="40"/>
  <c r="I2088" i="40"/>
  <c r="J2087" i="40"/>
  <c r="I2087" i="40"/>
  <c r="J2086" i="40"/>
  <c r="I2086" i="40"/>
  <c r="J2085" i="40"/>
  <c r="I2085" i="40"/>
  <c r="J2084" i="40"/>
  <c r="I2084" i="40"/>
  <c r="J2083" i="40"/>
  <c r="I2083" i="40"/>
  <c r="J2082" i="40"/>
  <c r="I2082" i="40"/>
  <c r="J2081" i="40"/>
  <c r="I2081" i="40"/>
  <c r="J2080" i="40"/>
  <c r="I2080" i="40"/>
  <c r="J2079" i="40"/>
  <c r="I2079" i="40"/>
  <c r="J2078" i="40"/>
  <c r="I2078" i="40"/>
  <c r="J2077" i="40"/>
  <c r="I2077" i="40"/>
  <c r="J2076" i="40"/>
  <c r="I2076" i="40"/>
  <c r="J2075" i="40"/>
  <c r="I2075" i="40"/>
  <c r="J2074" i="40"/>
  <c r="I2074" i="40"/>
  <c r="J2073" i="40"/>
  <c r="I2073" i="40"/>
  <c r="J2072" i="40"/>
  <c r="I2072" i="40"/>
  <c r="J2071" i="40"/>
  <c r="I2071" i="40"/>
  <c r="J2070" i="40"/>
  <c r="I2070" i="40"/>
  <c r="J2069" i="40"/>
  <c r="I2069" i="40"/>
  <c r="J2068" i="40"/>
  <c r="I2068" i="40"/>
  <c r="J2067" i="40"/>
  <c r="I2067" i="40"/>
  <c r="J2066" i="40"/>
  <c r="I2066" i="40"/>
  <c r="J2065" i="40"/>
  <c r="I2065" i="40"/>
  <c r="J2064" i="40"/>
  <c r="I2064" i="40"/>
  <c r="J2063" i="40"/>
  <c r="I2063" i="40"/>
  <c r="J2062" i="40"/>
  <c r="I2062" i="40"/>
  <c r="J2061" i="40"/>
  <c r="I2061" i="40"/>
  <c r="J2060" i="40"/>
  <c r="I2060" i="40"/>
  <c r="J2059" i="40"/>
  <c r="I2059" i="40"/>
  <c r="J2058" i="40"/>
  <c r="I2058" i="40"/>
  <c r="J2057" i="40"/>
  <c r="I2057" i="40"/>
  <c r="J2056" i="40"/>
  <c r="I2056" i="40"/>
  <c r="J2055" i="40"/>
  <c r="I2055" i="40"/>
  <c r="J2054" i="40"/>
  <c r="I2054" i="40"/>
  <c r="J2053" i="40"/>
  <c r="I2053" i="40"/>
  <c r="J2052" i="40"/>
  <c r="I2052" i="40"/>
  <c r="J2051" i="40"/>
  <c r="I2051" i="40"/>
  <c r="J2050" i="40"/>
  <c r="I2050" i="40"/>
  <c r="J2049" i="40"/>
  <c r="I2049" i="40"/>
  <c r="J2048" i="40"/>
  <c r="I2048" i="40"/>
  <c r="J2047" i="40"/>
  <c r="I2047" i="40"/>
  <c r="J2046" i="40"/>
  <c r="I2046" i="40"/>
  <c r="J2045" i="40"/>
  <c r="I2045" i="40"/>
  <c r="J2044" i="40"/>
  <c r="I2044" i="40"/>
  <c r="J2043" i="40"/>
  <c r="I2043" i="40"/>
  <c r="J2042" i="40"/>
  <c r="I2042" i="40"/>
  <c r="J2041" i="40"/>
  <c r="I2041" i="40"/>
  <c r="J2040" i="40"/>
  <c r="I2040" i="40"/>
  <c r="J2039" i="40"/>
  <c r="I2039" i="40"/>
  <c r="J2038" i="40"/>
  <c r="I2038" i="40"/>
  <c r="J2037" i="40"/>
  <c r="I2037" i="40"/>
  <c r="J2036" i="40"/>
  <c r="I2036" i="40"/>
  <c r="J2035" i="40"/>
  <c r="I2035" i="40"/>
  <c r="J2034" i="40"/>
  <c r="I2034" i="40"/>
  <c r="J2033" i="40"/>
  <c r="I2033" i="40"/>
  <c r="J2032" i="40"/>
  <c r="I2032" i="40"/>
  <c r="J2031" i="40"/>
  <c r="I2031" i="40"/>
  <c r="J2030" i="40"/>
  <c r="I2030" i="40"/>
  <c r="J2029" i="40"/>
  <c r="I2029" i="40"/>
  <c r="J2028" i="40"/>
  <c r="I2028" i="40"/>
  <c r="J2027" i="40"/>
  <c r="I2027" i="40"/>
  <c r="J2026" i="40"/>
  <c r="I2026" i="40"/>
  <c r="J2025" i="40"/>
  <c r="I2025" i="40"/>
  <c r="J2024" i="40"/>
  <c r="I2024" i="40"/>
  <c r="J2023" i="40"/>
  <c r="I2023" i="40"/>
  <c r="J2022" i="40"/>
  <c r="I2022" i="40"/>
  <c r="J2021" i="40"/>
  <c r="I2021" i="40"/>
  <c r="J2020" i="40"/>
  <c r="I2020" i="40"/>
  <c r="J2019" i="40"/>
  <c r="I2019" i="40"/>
  <c r="J2018" i="40"/>
  <c r="I2018" i="40"/>
  <c r="J2017" i="40"/>
  <c r="I2017" i="40"/>
  <c r="J2016" i="40"/>
  <c r="I2016" i="40"/>
  <c r="J2015" i="40"/>
  <c r="I2015" i="40"/>
  <c r="J2014" i="40"/>
  <c r="I2014" i="40"/>
  <c r="J2013" i="40"/>
  <c r="I2013" i="40"/>
  <c r="J2012" i="40"/>
  <c r="I2012" i="40"/>
  <c r="J2011" i="40"/>
  <c r="I2011" i="40"/>
  <c r="J2010" i="40"/>
  <c r="I2010" i="40"/>
  <c r="J2009" i="40"/>
  <c r="I2009" i="40"/>
  <c r="J2008" i="40"/>
  <c r="I2008" i="40"/>
  <c r="J2007" i="40"/>
  <c r="I2007" i="40"/>
  <c r="J2006" i="40"/>
  <c r="I2006" i="40"/>
  <c r="J2005" i="40"/>
  <c r="I2005" i="40"/>
  <c r="J2004" i="40"/>
  <c r="I2004" i="40"/>
  <c r="J2003" i="40"/>
  <c r="I2003" i="40"/>
  <c r="J2002" i="40"/>
  <c r="I2002" i="40"/>
  <c r="J2001" i="40"/>
  <c r="I2001" i="40"/>
  <c r="J2000" i="40"/>
  <c r="I2000" i="40"/>
  <c r="J1999" i="40"/>
  <c r="I1999" i="40"/>
  <c r="J1998" i="40"/>
  <c r="I1998" i="40"/>
  <c r="J1997" i="40"/>
  <c r="I1997" i="40"/>
  <c r="J1996" i="40"/>
  <c r="I1996" i="40"/>
  <c r="J1995" i="40"/>
  <c r="I1995" i="40"/>
  <c r="J1994" i="40"/>
  <c r="I1994" i="40"/>
  <c r="J1993" i="40"/>
  <c r="I1993" i="40"/>
  <c r="J1992" i="40"/>
  <c r="I1992" i="40"/>
  <c r="J1991" i="40"/>
  <c r="I1991" i="40"/>
  <c r="J1990" i="40"/>
  <c r="I1990" i="40"/>
  <c r="J1989" i="40"/>
  <c r="I1989" i="40"/>
  <c r="J1988" i="40"/>
  <c r="I1988" i="40"/>
  <c r="J1987" i="40"/>
  <c r="I1987" i="40"/>
  <c r="J1986" i="40"/>
  <c r="I1986" i="40"/>
  <c r="J1985" i="40"/>
  <c r="I1985" i="40"/>
  <c r="J1984" i="40"/>
  <c r="I1984" i="40"/>
  <c r="J1983" i="40"/>
  <c r="I1983" i="40"/>
  <c r="J1982" i="40"/>
  <c r="I1982" i="40"/>
  <c r="J1981" i="40"/>
  <c r="I1981" i="40"/>
  <c r="J1980" i="40"/>
  <c r="I1980" i="40"/>
  <c r="J1979" i="40"/>
  <c r="I1979" i="40"/>
  <c r="J1978" i="40"/>
  <c r="I1978" i="40"/>
  <c r="J1977" i="40"/>
  <c r="I1977" i="40"/>
  <c r="J1976" i="40"/>
  <c r="I1976" i="40"/>
  <c r="J1975" i="40"/>
  <c r="I1975" i="40"/>
  <c r="J1974" i="40"/>
  <c r="I1974" i="40"/>
  <c r="J1973" i="40"/>
  <c r="I1973" i="40"/>
  <c r="J1972" i="40"/>
  <c r="I1972" i="40"/>
  <c r="J1971" i="40"/>
  <c r="I1971" i="40"/>
  <c r="J1970" i="40"/>
  <c r="I1970" i="40"/>
  <c r="J1969" i="40"/>
  <c r="I1969" i="40"/>
  <c r="J1968" i="40"/>
  <c r="I1968" i="40"/>
  <c r="J1967" i="40"/>
  <c r="I1967" i="40"/>
  <c r="J1966" i="40"/>
  <c r="I1966" i="40"/>
  <c r="J1965" i="40"/>
  <c r="I1965" i="40"/>
  <c r="J1964" i="40"/>
  <c r="I1964" i="40"/>
  <c r="J1963" i="40"/>
  <c r="I1963" i="40"/>
  <c r="J1962" i="40"/>
  <c r="I1962" i="40"/>
  <c r="J1961" i="40"/>
  <c r="I1961" i="40"/>
  <c r="J1960" i="40"/>
  <c r="I1960" i="40"/>
  <c r="J1959" i="40"/>
  <c r="I1959" i="40"/>
  <c r="J1958" i="40"/>
  <c r="I1958" i="40"/>
  <c r="J1957" i="40"/>
  <c r="I1957" i="40"/>
  <c r="J1956" i="40"/>
  <c r="I1956" i="40"/>
  <c r="J1955" i="40"/>
  <c r="I1955" i="40"/>
  <c r="J1954" i="40"/>
  <c r="I1954" i="40"/>
  <c r="J1953" i="40"/>
  <c r="I1953" i="40"/>
  <c r="J1952" i="40"/>
  <c r="I1952" i="40"/>
  <c r="J1951" i="40"/>
  <c r="I1951" i="40"/>
  <c r="J1950" i="40"/>
  <c r="I1950" i="40"/>
  <c r="J1949" i="40"/>
  <c r="I1949" i="40"/>
  <c r="J1948" i="40"/>
  <c r="I1948" i="40"/>
  <c r="J1947" i="40"/>
  <c r="I1947" i="40"/>
  <c r="J1946" i="40"/>
  <c r="I1946" i="40"/>
  <c r="J1945" i="40"/>
  <c r="I1945" i="40"/>
  <c r="J1944" i="40"/>
  <c r="I1944" i="40"/>
  <c r="J1943" i="40"/>
  <c r="I1943" i="40"/>
  <c r="J1942" i="40"/>
  <c r="I1942" i="40"/>
  <c r="J1941" i="40"/>
  <c r="I1941" i="40"/>
  <c r="J1940" i="40"/>
  <c r="I1940" i="40"/>
  <c r="J1939" i="40"/>
  <c r="I1939" i="40"/>
  <c r="J1938" i="40"/>
  <c r="I1938" i="40"/>
  <c r="J1937" i="40"/>
  <c r="I1937" i="40"/>
  <c r="J1936" i="40"/>
  <c r="I1936" i="40"/>
  <c r="J1935" i="40"/>
  <c r="I1935" i="40"/>
  <c r="J1934" i="40"/>
  <c r="I1934" i="40"/>
  <c r="J1933" i="40"/>
  <c r="I1933" i="40"/>
  <c r="J1932" i="40"/>
  <c r="I1932" i="40"/>
  <c r="J1931" i="40"/>
  <c r="I1931" i="40"/>
  <c r="J1930" i="40"/>
  <c r="I1930" i="40"/>
  <c r="J1929" i="40"/>
  <c r="I1929" i="40"/>
  <c r="J1928" i="40"/>
  <c r="I1928" i="40"/>
  <c r="J1927" i="40"/>
  <c r="I1927" i="40"/>
  <c r="J1926" i="40"/>
  <c r="I1926" i="40"/>
  <c r="J1925" i="40"/>
  <c r="I1925" i="40"/>
  <c r="J1924" i="40"/>
  <c r="I1924" i="40"/>
  <c r="J1923" i="40"/>
  <c r="I1923" i="40"/>
  <c r="J1922" i="40"/>
  <c r="I1922" i="40"/>
  <c r="J1921" i="40"/>
  <c r="I1921" i="40"/>
  <c r="J1920" i="40"/>
  <c r="I1920" i="40"/>
  <c r="J1919" i="40"/>
  <c r="I1919" i="40"/>
  <c r="J1918" i="40"/>
  <c r="I1918" i="40"/>
  <c r="J1917" i="40"/>
  <c r="I1917" i="40"/>
  <c r="J1916" i="40"/>
  <c r="I1916" i="40"/>
  <c r="J1915" i="40"/>
  <c r="I1915" i="40"/>
  <c r="J1914" i="40"/>
  <c r="I1914" i="40"/>
  <c r="J1913" i="40"/>
  <c r="I1913" i="40"/>
  <c r="J1912" i="40"/>
  <c r="I1912" i="40"/>
  <c r="J1911" i="40"/>
  <c r="I1911" i="40"/>
  <c r="J1910" i="40"/>
  <c r="I1910" i="40"/>
  <c r="J1909" i="40"/>
  <c r="I1909" i="40"/>
  <c r="J1908" i="40"/>
  <c r="I1908" i="40"/>
  <c r="J1907" i="40"/>
  <c r="I1907" i="40"/>
  <c r="J1906" i="40"/>
  <c r="I1906" i="40"/>
  <c r="J1905" i="40"/>
  <c r="I1905" i="40"/>
  <c r="J1904" i="40"/>
  <c r="I1904" i="40"/>
  <c r="J1903" i="40"/>
  <c r="I1903" i="40"/>
  <c r="J1902" i="40"/>
  <c r="I1902" i="40"/>
  <c r="J1901" i="40"/>
  <c r="I1901" i="40"/>
  <c r="J1900" i="40"/>
  <c r="I1900" i="40"/>
  <c r="J1899" i="40"/>
  <c r="I1899" i="40"/>
  <c r="J1898" i="40"/>
  <c r="I1898" i="40"/>
  <c r="J1897" i="40"/>
  <c r="I1897" i="40"/>
  <c r="J1896" i="40"/>
  <c r="I1896" i="40"/>
  <c r="J1895" i="40"/>
  <c r="I1895" i="40"/>
  <c r="J1894" i="40"/>
  <c r="I1894" i="40"/>
  <c r="J1893" i="40"/>
  <c r="I1893" i="40"/>
  <c r="J1892" i="40"/>
  <c r="I1892" i="40"/>
  <c r="J1891" i="40"/>
  <c r="I1891" i="40"/>
  <c r="J1890" i="40"/>
  <c r="I1890" i="40"/>
  <c r="J1889" i="40"/>
  <c r="I1889" i="40"/>
  <c r="J1888" i="40"/>
  <c r="I1888" i="40"/>
  <c r="J1887" i="40"/>
  <c r="I1887" i="40"/>
  <c r="J1886" i="40"/>
  <c r="I1886" i="40"/>
  <c r="J1885" i="40"/>
  <c r="I1885" i="40"/>
  <c r="J1884" i="40"/>
  <c r="I1884" i="40"/>
  <c r="J1883" i="40"/>
  <c r="I1883" i="40"/>
  <c r="J1882" i="40"/>
  <c r="I1882" i="40"/>
  <c r="J1881" i="40"/>
  <c r="I1881" i="40"/>
  <c r="J1880" i="40"/>
  <c r="I1880" i="40"/>
  <c r="J1879" i="40"/>
  <c r="I1879" i="40"/>
  <c r="J1878" i="40"/>
  <c r="I1878" i="40"/>
  <c r="J1877" i="40"/>
  <c r="I1877" i="40"/>
  <c r="J1876" i="40"/>
  <c r="I1876" i="40"/>
  <c r="J1875" i="40"/>
  <c r="I1875" i="40"/>
  <c r="J1874" i="40"/>
  <c r="I1874" i="40"/>
  <c r="J1873" i="40"/>
  <c r="I1873" i="40"/>
  <c r="J1872" i="40"/>
  <c r="I1872" i="40"/>
  <c r="J1871" i="40"/>
  <c r="I1871" i="40"/>
  <c r="J1870" i="40"/>
  <c r="I1870" i="40"/>
  <c r="J1869" i="40"/>
  <c r="I1869" i="40"/>
  <c r="J1868" i="40"/>
  <c r="I1868" i="40"/>
  <c r="J1867" i="40"/>
  <c r="I1867" i="40"/>
  <c r="J1866" i="40"/>
  <c r="I1866" i="40"/>
  <c r="J1865" i="40"/>
  <c r="I1865" i="40"/>
  <c r="J1864" i="40"/>
  <c r="I1864" i="40"/>
  <c r="J1863" i="40"/>
  <c r="I1863" i="40"/>
  <c r="J1862" i="40"/>
  <c r="I1862" i="40"/>
  <c r="J1861" i="40"/>
  <c r="I1861" i="40"/>
  <c r="J1860" i="40"/>
  <c r="I1860" i="40"/>
  <c r="J1859" i="40"/>
  <c r="I1859" i="40"/>
  <c r="J1858" i="40"/>
  <c r="I1858" i="40"/>
  <c r="J1857" i="40"/>
  <c r="I1857" i="40"/>
  <c r="J1856" i="40"/>
  <c r="I1856" i="40"/>
  <c r="J1855" i="40"/>
  <c r="I1855" i="40"/>
  <c r="J1854" i="40"/>
  <c r="I1854" i="40"/>
  <c r="J1853" i="40"/>
  <c r="I1853" i="40"/>
  <c r="J1852" i="40"/>
  <c r="I1852" i="40"/>
  <c r="J1851" i="40"/>
  <c r="I1851" i="40"/>
  <c r="J1850" i="40"/>
  <c r="I1850" i="40"/>
  <c r="J1849" i="40"/>
  <c r="I1849" i="40"/>
  <c r="J1848" i="40"/>
  <c r="I1848" i="40"/>
  <c r="J1847" i="40"/>
  <c r="I1847" i="40"/>
  <c r="J1846" i="40"/>
  <c r="I1846" i="40"/>
  <c r="J1845" i="40"/>
  <c r="I1845" i="40"/>
  <c r="J1844" i="40"/>
  <c r="I1844" i="40"/>
  <c r="J1843" i="40"/>
  <c r="I1843" i="40"/>
  <c r="J1842" i="40"/>
  <c r="I1842" i="40"/>
  <c r="J1841" i="40"/>
  <c r="I1841" i="40"/>
  <c r="J1840" i="40"/>
  <c r="I1840" i="40"/>
  <c r="J1839" i="40"/>
  <c r="I1839" i="40"/>
  <c r="J1838" i="40"/>
  <c r="I1838" i="40"/>
  <c r="J1837" i="40"/>
  <c r="I1837" i="40"/>
  <c r="J1836" i="40"/>
  <c r="I1836" i="40"/>
  <c r="J1835" i="40"/>
  <c r="I1835" i="40"/>
  <c r="J1834" i="40"/>
  <c r="I1834" i="40"/>
  <c r="J1833" i="40"/>
  <c r="I1833" i="40"/>
  <c r="J1832" i="40"/>
  <c r="I1832" i="40"/>
  <c r="J1831" i="40"/>
  <c r="I1831" i="40"/>
  <c r="J1830" i="40"/>
  <c r="I1830" i="40"/>
  <c r="J1829" i="40"/>
  <c r="I1829" i="40"/>
  <c r="J1828" i="40"/>
  <c r="I1828" i="40"/>
  <c r="J1827" i="40"/>
  <c r="I1827" i="40"/>
  <c r="J1826" i="40"/>
  <c r="I1826" i="40"/>
  <c r="J1825" i="40"/>
  <c r="I1825" i="40"/>
  <c r="J1824" i="40"/>
  <c r="I1824" i="40"/>
  <c r="J1823" i="40"/>
  <c r="I1823" i="40"/>
  <c r="J1822" i="40"/>
  <c r="I1822" i="40"/>
  <c r="J1821" i="40"/>
  <c r="I1821" i="40"/>
  <c r="J1820" i="40"/>
  <c r="I1820" i="40"/>
  <c r="J1819" i="40"/>
  <c r="I1819" i="40"/>
  <c r="J1818" i="40"/>
  <c r="I1818" i="40"/>
  <c r="J1817" i="40"/>
  <c r="I1817" i="40"/>
  <c r="J1816" i="40"/>
  <c r="I1816" i="40"/>
  <c r="J1815" i="40"/>
  <c r="I1815" i="40"/>
  <c r="J1814" i="40"/>
  <c r="I1814" i="40"/>
  <c r="J1813" i="40"/>
  <c r="I1813" i="40"/>
  <c r="J1812" i="40"/>
  <c r="I1812" i="40"/>
  <c r="J1811" i="40"/>
  <c r="I1811" i="40"/>
  <c r="J1810" i="40"/>
  <c r="I1810" i="40"/>
  <c r="J1809" i="40"/>
  <c r="I1809" i="40"/>
  <c r="J1808" i="40"/>
  <c r="I1808" i="40"/>
  <c r="J1807" i="40"/>
  <c r="I1807" i="40"/>
  <c r="J1806" i="40"/>
  <c r="I1806" i="40"/>
  <c r="J1805" i="40"/>
  <c r="I1805" i="40"/>
  <c r="J1804" i="40"/>
  <c r="I1804" i="40"/>
  <c r="J1803" i="40"/>
  <c r="I1803" i="40"/>
  <c r="J1802" i="40"/>
  <c r="I1802" i="40"/>
  <c r="J1801" i="40"/>
  <c r="I1801" i="40"/>
  <c r="J1800" i="40"/>
  <c r="I1800" i="40"/>
  <c r="J1799" i="40"/>
  <c r="I1799" i="40"/>
  <c r="J1798" i="40"/>
  <c r="I1798" i="40"/>
  <c r="J1797" i="40"/>
  <c r="I1797" i="40"/>
  <c r="J1796" i="40"/>
  <c r="I1796" i="40"/>
  <c r="J1795" i="40"/>
  <c r="I1795" i="40"/>
  <c r="J1794" i="40"/>
  <c r="I1794" i="40"/>
  <c r="J1793" i="40"/>
  <c r="I1793" i="40"/>
  <c r="J1792" i="40"/>
  <c r="I1792" i="40"/>
  <c r="J1791" i="40"/>
  <c r="I1791" i="40"/>
  <c r="J1790" i="40"/>
  <c r="I1790" i="40"/>
  <c r="J1789" i="40"/>
  <c r="I1789" i="40"/>
  <c r="J1788" i="40"/>
  <c r="I1788" i="40"/>
  <c r="J1787" i="40"/>
  <c r="I1787" i="40"/>
  <c r="J1786" i="40"/>
  <c r="I1786" i="40"/>
  <c r="J1785" i="40"/>
  <c r="I1785" i="40"/>
  <c r="J1784" i="40"/>
  <c r="I1784" i="40"/>
  <c r="J1783" i="40"/>
  <c r="I1783" i="40"/>
  <c r="J1782" i="40"/>
  <c r="I1782" i="40"/>
  <c r="J1781" i="40"/>
  <c r="I1781" i="40"/>
  <c r="J1780" i="40"/>
  <c r="I1780" i="40"/>
  <c r="J1779" i="40"/>
  <c r="I1779" i="40"/>
  <c r="J1778" i="40"/>
  <c r="I1778" i="40"/>
  <c r="J1777" i="40"/>
  <c r="I1777" i="40"/>
  <c r="J1776" i="40"/>
  <c r="I1776" i="40"/>
  <c r="J1775" i="40"/>
  <c r="I1775" i="40"/>
  <c r="J1774" i="40"/>
  <c r="I1774" i="40"/>
  <c r="J1773" i="40"/>
  <c r="I1773" i="40"/>
  <c r="J1772" i="40"/>
  <c r="I1772" i="40"/>
  <c r="J1771" i="40"/>
  <c r="I1771" i="40"/>
  <c r="J1770" i="40"/>
  <c r="I1770" i="40"/>
  <c r="J1769" i="40"/>
  <c r="I1769" i="40"/>
  <c r="J1768" i="40"/>
  <c r="I1768" i="40"/>
  <c r="J1767" i="40"/>
  <c r="I1767" i="40"/>
  <c r="J1766" i="40"/>
  <c r="I1766" i="40"/>
  <c r="J1765" i="40"/>
  <c r="I1765" i="40"/>
  <c r="J1764" i="40"/>
  <c r="I1764" i="40"/>
  <c r="J1763" i="40"/>
  <c r="I1763" i="40"/>
  <c r="J1762" i="40"/>
  <c r="I1762" i="40"/>
  <c r="J1761" i="40"/>
  <c r="I1761" i="40"/>
  <c r="J1760" i="40"/>
  <c r="I1760" i="40"/>
  <c r="J1759" i="40"/>
  <c r="I1759" i="40"/>
  <c r="J1758" i="40"/>
  <c r="I1758" i="40"/>
  <c r="J1757" i="40"/>
  <c r="I1757" i="40"/>
  <c r="J1756" i="40"/>
  <c r="I1756" i="40"/>
  <c r="J1755" i="40"/>
  <c r="I1755" i="40"/>
  <c r="J1754" i="40"/>
  <c r="I1754" i="40"/>
  <c r="J1753" i="40"/>
  <c r="I1753" i="40"/>
  <c r="J1752" i="40"/>
  <c r="I1752" i="40"/>
  <c r="J1751" i="40"/>
  <c r="I1751" i="40"/>
  <c r="J1750" i="40"/>
  <c r="I1750" i="40"/>
  <c r="J1749" i="40"/>
  <c r="I1749" i="40"/>
  <c r="J1748" i="40"/>
  <c r="I1748" i="40"/>
  <c r="J1747" i="40"/>
  <c r="I1747" i="40"/>
  <c r="J1746" i="40"/>
  <c r="I1746" i="40"/>
  <c r="J1745" i="40"/>
  <c r="I1745" i="40"/>
  <c r="J1744" i="40"/>
  <c r="I1744" i="40"/>
  <c r="J1743" i="40"/>
  <c r="I1743" i="40"/>
  <c r="J1742" i="40"/>
  <c r="I1742" i="40"/>
  <c r="J1741" i="40"/>
  <c r="I1741" i="40"/>
  <c r="J1740" i="40"/>
  <c r="I1740" i="40"/>
  <c r="J1739" i="40"/>
  <c r="I1739" i="40"/>
  <c r="J1738" i="40"/>
  <c r="I1738" i="40"/>
  <c r="J1737" i="40"/>
  <c r="I1737" i="40"/>
  <c r="J1736" i="40"/>
  <c r="I1736" i="40"/>
  <c r="J1735" i="40"/>
  <c r="I1735" i="40"/>
  <c r="J1734" i="40"/>
  <c r="I1734" i="40"/>
  <c r="J1733" i="40"/>
  <c r="I1733" i="40"/>
  <c r="J1732" i="40"/>
  <c r="I1732" i="40"/>
  <c r="J1731" i="40"/>
  <c r="I1731" i="40"/>
  <c r="J1730" i="40"/>
  <c r="I1730" i="40"/>
  <c r="J1729" i="40"/>
  <c r="I1729" i="40"/>
  <c r="J1728" i="40"/>
  <c r="I1728" i="40"/>
  <c r="J1727" i="40"/>
  <c r="I1727" i="40"/>
  <c r="J1726" i="40"/>
  <c r="I1726" i="40"/>
  <c r="J1725" i="40"/>
  <c r="I1725" i="40"/>
  <c r="J1724" i="40"/>
  <c r="I1724" i="40"/>
  <c r="J1723" i="40"/>
  <c r="I1723" i="40"/>
  <c r="J1722" i="40"/>
  <c r="I1722" i="40"/>
  <c r="J1721" i="40"/>
  <c r="I1721" i="40"/>
  <c r="J1720" i="40"/>
  <c r="I1720" i="40"/>
  <c r="J1719" i="40"/>
  <c r="I1719" i="40"/>
  <c r="J1718" i="40"/>
  <c r="I1718" i="40"/>
  <c r="J1717" i="40"/>
  <c r="I1717" i="40"/>
  <c r="J1716" i="40"/>
  <c r="I1716" i="40"/>
  <c r="J1715" i="40"/>
  <c r="I1715" i="40"/>
  <c r="J1714" i="40"/>
  <c r="I1714" i="40"/>
  <c r="J1713" i="40"/>
  <c r="I1713" i="40"/>
  <c r="J1712" i="40"/>
  <c r="I1712" i="40"/>
  <c r="J1711" i="40"/>
  <c r="I1711" i="40"/>
  <c r="J1710" i="40"/>
  <c r="I1710" i="40"/>
  <c r="J1709" i="40"/>
  <c r="I1709" i="40"/>
  <c r="J1708" i="40"/>
  <c r="I1708" i="40"/>
  <c r="J1707" i="40"/>
  <c r="I1707" i="40"/>
  <c r="J1706" i="40"/>
  <c r="I1706" i="40"/>
  <c r="J1705" i="40"/>
  <c r="I1705" i="40"/>
  <c r="J1704" i="40"/>
  <c r="I1704" i="40"/>
  <c r="J1703" i="40"/>
  <c r="I1703" i="40"/>
  <c r="J1702" i="40"/>
  <c r="I1702" i="40"/>
  <c r="J1701" i="40"/>
  <c r="I1701" i="40"/>
  <c r="J1700" i="40"/>
  <c r="I1700" i="40"/>
  <c r="J1699" i="40"/>
  <c r="I1699" i="40"/>
  <c r="J1698" i="40"/>
  <c r="I1698" i="40"/>
  <c r="J1697" i="40"/>
  <c r="I1697" i="40"/>
  <c r="J1696" i="40"/>
  <c r="I1696" i="40"/>
  <c r="J1695" i="40"/>
  <c r="I1695" i="40"/>
  <c r="J1694" i="40"/>
  <c r="I1694" i="40"/>
  <c r="J1693" i="40"/>
  <c r="I1693" i="40"/>
  <c r="J1692" i="40"/>
  <c r="I1692" i="40"/>
  <c r="J1691" i="40"/>
  <c r="I1691" i="40"/>
  <c r="J1690" i="40"/>
  <c r="I1690" i="40"/>
  <c r="J1689" i="40"/>
  <c r="I1689" i="40"/>
  <c r="J1688" i="40"/>
  <c r="I1688" i="40"/>
  <c r="J1687" i="40"/>
  <c r="I1687" i="40"/>
  <c r="J1686" i="40"/>
  <c r="I1686" i="40"/>
  <c r="J1685" i="40"/>
  <c r="I1685" i="40"/>
  <c r="J1684" i="40"/>
  <c r="I1684" i="40"/>
  <c r="J1683" i="40"/>
  <c r="I1683" i="40"/>
  <c r="J1682" i="40"/>
  <c r="I1682" i="40"/>
  <c r="J1681" i="40"/>
  <c r="I1681" i="40"/>
  <c r="J1680" i="40"/>
  <c r="I1680" i="40"/>
  <c r="J1679" i="40"/>
  <c r="I1679" i="40"/>
  <c r="J1678" i="40"/>
  <c r="I1678" i="40"/>
  <c r="J1677" i="40"/>
  <c r="I1677" i="40"/>
  <c r="J1676" i="40"/>
  <c r="I1676" i="40"/>
  <c r="J1675" i="40"/>
  <c r="I1675" i="40"/>
  <c r="J1674" i="40"/>
  <c r="I1674" i="40"/>
  <c r="J1673" i="40"/>
  <c r="I1673" i="40"/>
  <c r="J1672" i="40"/>
  <c r="I1672" i="40"/>
  <c r="J1671" i="40"/>
  <c r="I1671" i="40"/>
  <c r="J1670" i="40"/>
  <c r="I1670" i="40"/>
  <c r="J1669" i="40"/>
  <c r="I1669" i="40"/>
  <c r="J1668" i="40"/>
  <c r="I1668" i="40"/>
  <c r="J1667" i="40"/>
  <c r="I1667" i="40"/>
  <c r="J1666" i="40"/>
  <c r="I1666" i="40"/>
  <c r="J1665" i="40"/>
  <c r="I1665" i="40"/>
  <c r="J1664" i="40"/>
  <c r="I1664" i="40"/>
  <c r="J1663" i="40"/>
  <c r="I1663" i="40"/>
  <c r="J1662" i="40"/>
  <c r="I1662" i="40"/>
  <c r="J1661" i="40"/>
  <c r="I1661" i="40"/>
  <c r="J1660" i="40"/>
  <c r="I1660" i="40"/>
  <c r="J1659" i="40"/>
  <c r="I1659" i="40"/>
  <c r="J1658" i="40"/>
  <c r="I1658" i="40"/>
  <c r="J1657" i="40"/>
  <c r="I1657" i="40"/>
  <c r="J1656" i="40"/>
  <c r="I1656" i="40"/>
  <c r="J1655" i="40"/>
  <c r="I1655" i="40"/>
  <c r="J1654" i="40"/>
  <c r="I1654" i="40"/>
  <c r="J1653" i="40"/>
  <c r="I1653" i="40"/>
  <c r="J1652" i="40"/>
  <c r="I1652" i="40"/>
  <c r="J1651" i="40"/>
  <c r="I1651" i="40"/>
  <c r="J1650" i="40"/>
  <c r="I1650" i="40"/>
  <c r="J1649" i="40"/>
  <c r="I1649" i="40"/>
  <c r="J1648" i="40"/>
  <c r="I1648" i="40"/>
  <c r="J1647" i="40"/>
  <c r="I1647" i="40"/>
  <c r="J1646" i="40"/>
  <c r="I1646" i="40"/>
  <c r="J1645" i="40"/>
  <c r="I1645" i="40"/>
  <c r="J1644" i="40"/>
  <c r="I1644" i="40"/>
  <c r="J1643" i="40"/>
  <c r="I1643" i="40"/>
  <c r="J1642" i="40"/>
  <c r="I1642" i="40"/>
  <c r="J1641" i="40"/>
  <c r="I1641" i="40"/>
  <c r="J1640" i="40"/>
  <c r="I1640" i="40"/>
  <c r="J1639" i="40"/>
  <c r="I1639" i="40"/>
  <c r="J1638" i="40"/>
  <c r="I1638" i="40"/>
  <c r="J1637" i="40"/>
  <c r="I1637" i="40"/>
  <c r="J1636" i="40"/>
  <c r="I1636" i="40"/>
  <c r="J1635" i="40"/>
  <c r="I1635" i="40"/>
  <c r="J1634" i="40"/>
  <c r="I1634" i="40"/>
  <c r="J1633" i="40"/>
  <c r="I1633" i="40"/>
  <c r="J1632" i="40"/>
  <c r="I1632" i="40"/>
  <c r="J1631" i="40"/>
  <c r="I1631" i="40"/>
  <c r="J1630" i="40"/>
  <c r="I1630" i="40"/>
  <c r="J1629" i="40"/>
  <c r="I1629" i="40"/>
  <c r="J1628" i="40"/>
  <c r="I1628" i="40"/>
  <c r="J1627" i="40"/>
  <c r="I1627" i="40"/>
  <c r="J1626" i="40"/>
  <c r="I1626" i="40"/>
  <c r="J1625" i="40"/>
  <c r="I1625" i="40"/>
  <c r="J1624" i="40"/>
  <c r="I1624" i="40"/>
  <c r="J1623" i="40"/>
  <c r="I1623" i="40"/>
  <c r="J1622" i="40"/>
  <c r="I1622" i="40"/>
  <c r="J1621" i="40"/>
  <c r="I1621" i="40"/>
  <c r="J1620" i="40"/>
  <c r="I1620" i="40"/>
  <c r="J1619" i="40"/>
  <c r="I1619" i="40"/>
  <c r="J1618" i="40"/>
  <c r="I1618" i="40"/>
  <c r="J1617" i="40"/>
  <c r="I1617" i="40"/>
  <c r="J1616" i="40"/>
  <c r="I1616" i="40"/>
  <c r="J1615" i="40"/>
  <c r="I1615" i="40"/>
  <c r="J1614" i="40"/>
  <c r="I1614" i="40"/>
  <c r="J1613" i="40"/>
  <c r="I1613" i="40"/>
  <c r="J1612" i="40"/>
  <c r="I1612" i="40"/>
  <c r="J1611" i="40"/>
  <c r="I1611" i="40"/>
  <c r="J1610" i="40"/>
  <c r="I1610" i="40"/>
  <c r="J1609" i="40"/>
  <c r="I1609" i="40"/>
  <c r="J1608" i="40"/>
  <c r="I1608" i="40"/>
  <c r="J1607" i="40"/>
  <c r="I1607" i="40"/>
  <c r="J1606" i="40"/>
  <c r="I1606" i="40"/>
  <c r="J1605" i="40"/>
  <c r="I1605" i="40"/>
  <c r="J1604" i="40"/>
  <c r="I1604" i="40"/>
  <c r="J1603" i="40"/>
  <c r="I1603" i="40"/>
  <c r="J1602" i="40"/>
  <c r="I1602" i="40"/>
  <c r="J1601" i="40"/>
  <c r="I1601" i="40"/>
  <c r="J1600" i="40"/>
  <c r="I1600" i="40"/>
  <c r="J1599" i="40"/>
  <c r="I1599" i="40"/>
  <c r="J1598" i="40"/>
  <c r="I1598" i="40"/>
  <c r="J1597" i="40"/>
  <c r="I1597" i="40"/>
  <c r="J1596" i="40"/>
  <c r="I1596" i="40"/>
  <c r="J1595" i="40"/>
  <c r="I1595" i="40"/>
  <c r="J1594" i="40"/>
  <c r="I1594" i="40"/>
  <c r="J1593" i="40"/>
  <c r="I1593" i="40"/>
  <c r="J1592" i="40"/>
  <c r="I1592" i="40"/>
  <c r="J1591" i="40"/>
  <c r="I1591" i="40"/>
  <c r="J1590" i="40"/>
  <c r="I1590" i="40"/>
  <c r="J1589" i="40"/>
  <c r="I1589" i="40"/>
  <c r="J1588" i="40"/>
  <c r="I1588" i="40"/>
  <c r="J1587" i="40"/>
  <c r="I1587" i="40"/>
  <c r="J1586" i="40"/>
  <c r="I1586" i="40"/>
  <c r="J1585" i="40"/>
  <c r="I1585" i="40"/>
  <c r="J1584" i="40"/>
  <c r="I1584" i="40"/>
  <c r="J1583" i="40"/>
  <c r="I1583" i="40"/>
  <c r="J1582" i="40"/>
  <c r="I1582" i="40"/>
  <c r="J1581" i="40"/>
  <c r="I1581" i="40"/>
  <c r="J1580" i="40"/>
  <c r="I1580" i="40"/>
  <c r="J1579" i="40"/>
  <c r="I1579" i="40"/>
  <c r="J1578" i="40"/>
  <c r="I1578" i="40"/>
  <c r="J1577" i="40"/>
  <c r="I1577" i="40"/>
  <c r="J1576" i="40"/>
  <c r="I1576" i="40"/>
  <c r="J1575" i="40"/>
  <c r="I1575" i="40"/>
  <c r="J1574" i="40"/>
  <c r="I1574" i="40"/>
  <c r="J1573" i="40"/>
  <c r="I1573" i="40"/>
  <c r="J1572" i="40"/>
  <c r="I1572" i="40"/>
  <c r="J1571" i="40"/>
  <c r="I1571" i="40"/>
  <c r="J1570" i="40"/>
  <c r="I1570" i="40"/>
  <c r="J1569" i="40"/>
  <c r="I1569" i="40"/>
  <c r="J1568" i="40"/>
  <c r="I1568" i="40"/>
  <c r="J1567" i="40"/>
  <c r="I1567" i="40"/>
  <c r="J1566" i="40"/>
  <c r="I1566" i="40"/>
  <c r="J1565" i="40"/>
  <c r="I1565" i="40"/>
  <c r="J1564" i="40"/>
  <c r="I1564" i="40"/>
  <c r="J1563" i="40"/>
  <c r="I1563" i="40"/>
  <c r="J1562" i="40"/>
  <c r="I1562" i="40"/>
  <c r="J1561" i="40"/>
  <c r="I1561" i="40"/>
  <c r="J1560" i="40"/>
  <c r="I1560" i="40"/>
  <c r="J1559" i="40"/>
  <c r="I1559" i="40"/>
  <c r="J1558" i="40"/>
  <c r="I1558" i="40"/>
  <c r="J1557" i="40"/>
  <c r="I1557" i="40"/>
  <c r="J1556" i="40"/>
  <c r="I1556" i="40"/>
  <c r="J1555" i="40"/>
  <c r="I1555" i="40"/>
  <c r="J1554" i="40"/>
  <c r="I1554" i="40"/>
  <c r="J1553" i="40"/>
  <c r="I1553" i="40"/>
  <c r="J1552" i="40"/>
  <c r="I1552" i="40"/>
  <c r="J1551" i="40"/>
  <c r="I1551" i="40"/>
  <c r="J1550" i="40"/>
  <c r="I1550" i="40"/>
  <c r="J1549" i="40"/>
  <c r="I1549" i="40"/>
  <c r="J1548" i="40"/>
  <c r="I1548" i="40"/>
  <c r="J1547" i="40"/>
  <c r="I1547" i="40"/>
  <c r="J1546" i="40"/>
  <c r="I1546" i="40"/>
  <c r="J1545" i="40"/>
  <c r="I1545" i="40"/>
  <c r="J1544" i="40"/>
  <c r="I1544" i="40"/>
  <c r="J1543" i="40"/>
  <c r="I1543" i="40"/>
  <c r="J1542" i="40"/>
  <c r="I1542" i="40"/>
  <c r="J1541" i="40"/>
  <c r="I1541" i="40"/>
  <c r="J1540" i="40"/>
  <c r="I1540" i="40"/>
  <c r="J1539" i="40"/>
  <c r="I1539" i="40"/>
  <c r="J1538" i="40"/>
  <c r="I1538" i="40"/>
  <c r="J1537" i="40"/>
  <c r="I1537" i="40"/>
  <c r="J1536" i="40"/>
  <c r="I1536" i="40"/>
  <c r="J1535" i="40"/>
  <c r="I1535" i="40"/>
  <c r="J1534" i="40"/>
  <c r="I1534" i="40"/>
  <c r="J1533" i="40"/>
  <c r="I1533" i="40"/>
  <c r="J1532" i="40"/>
  <c r="I1532" i="40"/>
  <c r="J1531" i="40"/>
  <c r="I1531" i="40"/>
  <c r="J1530" i="40"/>
  <c r="I1530" i="40"/>
  <c r="J1529" i="40"/>
  <c r="I1529" i="40"/>
  <c r="J1528" i="40"/>
  <c r="I1528" i="40"/>
  <c r="J1527" i="40"/>
  <c r="I1527" i="40"/>
  <c r="J1526" i="40"/>
  <c r="I1526" i="40"/>
  <c r="J1525" i="40"/>
  <c r="I1525" i="40"/>
  <c r="J1524" i="40"/>
  <c r="I1524" i="40"/>
  <c r="J1523" i="40"/>
  <c r="I1523" i="40"/>
  <c r="J1522" i="40"/>
  <c r="I1522" i="40"/>
  <c r="J1521" i="40"/>
  <c r="I1521" i="40"/>
  <c r="J1520" i="40"/>
  <c r="I1520" i="40"/>
  <c r="J1519" i="40"/>
  <c r="I1519" i="40"/>
  <c r="J1518" i="40"/>
  <c r="I1518" i="40"/>
  <c r="J1517" i="40"/>
  <c r="I1517" i="40"/>
  <c r="J1516" i="40"/>
  <c r="I1516" i="40"/>
  <c r="J1515" i="40"/>
  <c r="I1515" i="40"/>
  <c r="J1514" i="40"/>
  <c r="I1514" i="40"/>
  <c r="J1513" i="40"/>
  <c r="I1513" i="40"/>
  <c r="J1512" i="40"/>
  <c r="I1512" i="40"/>
  <c r="J1511" i="40"/>
  <c r="I1511" i="40"/>
  <c r="J1510" i="40"/>
  <c r="I1510" i="40"/>
  <c r="J1509" i="40"/>
  <c r="I1509" i="40"/>
  <c r="J1508" i="40"/>
  <c r="I1508" i="40"/>
  <c r="J1507" i="40"/>
  <c r="I1507" i="40"/>
  <c r="J1506" i="40"/>
  <c r="I1506" i="40"/>
  <c r="J1505" i="40"/>
  <c r="I1505" i="40"/>
  <c r="J1504" i="40"/>
  <c r="I1504" i="40"/>
  <c r="J1503" i="40"/>
  <c r="I1503" i="40"/>
  <c r="J1502" i="40"/>
  <c r="I1502" i="40"/>
  <c r="J1501" i="40"/>
  <c r="I1501" i="40"/>
  <c r="J1500" i="40"/>
  <c r="I1500" i="40"/>
  <c r="J1499" i="40"/>
  <c r="I1499" i="40"/>
  <c r="J1498" i="40"/>
  <c r="I1498" i="40"/>
  <c r="J1497" i="40"/>
  <c r="I1497" i="40"/>
  <c r="J1496" i="40"/>
  <c r="I1496" i="40"/>
  <c r="J1495" i="40"/>
  <c r="I1495" i="40"/>
  <c r="J1494" i="40"/>
  <c r="I1494" i="40"/>
  <c r="J1493" i="40"/>
  <c r="I1493" i="40"/>
  <c r="J1492" i="40"/>
  <c r="I1492" i="40"/>
  <c r="J1491" i="40"/>
  <c r="I1491" i="40"/>
  <c r="J1490" i="40"/>
  <c r="I1490" i="40"/>
  <c r="J1489" i="40"/>
  <c r="I1489" i="40"/>
  <c r="J1488" i="40"/>
  <c r="I1488" i="40"/>
  <c r="J1487" i="40"/>
  <c r="I1487" i="40"/>
  <c r="J1486" i="40"/>
  <c r="I1486" i="40"/>
  <c r="J1485" i="40"/>
  <c r="I1485" i="40"/>
  <c r="J1484" i="40"/>
  <c r="I1484" i="40"/>
  <c r="J1483" i="40"/>
  <c r="I1483" i="40"/>
  <c r="J1482" i="40"/>
  <c r="I1482" i="40"/>
  <c r="J1481" i="40"/>
  <c r="I1481" i="40"/>
  <c r="J1480" i="40"/>
  <c r="I1480" i="40"/>
  <c r="J1479" i="40"/>
  <c r="I1479" i="40"/>
  <c r="J1478" i="40"/>
  <c r="I1478" i="40"/>
  <c r="J1477" i="40"/>
  <c r="I1477" i="40"/>
  <c r="J1476" i="40"/>
  <c r="I1476" i="40"/>
  <c r="J1475" i="40"/>
  <c r="I1475" i="40"/>
  <c r="J1474" i="40"/>
  <c r="I1474" i="40"/>
  <c r="J1473" i="40"/>
  <c r="I1473" i="40"/>
  <c r="J1472" i="40"/>
  <c r="I1472" i="40"/>
  <c r="J1471" i="40"/>
  <c r="I1471" i="40"/>
  <c r="J1470" i="40"/>
  <c r="I1470" i="40"/>
  <c r="J1469" i="40"/>
  <c r="I1469" i="40"/>
  <c r="J1468" i="40"/>
  <c r="I1468" i="40"/>
  <c r="J1467" i="40"/>
  <c r="I1467" i="40"/>
  <c r="J1466" i="40"/>
  <c r="I1466" i="40"/>
  <c r="J1465" i="40"/>
  <c r="I1465" i="40"/>
  <c r="J1464" i="40"/>
  <c r="I1464" i="40"/>
  <c r="J1463" i="40"/>
  <c r="I1463" i="40"/>
  <c r="J1462" i="40"/>
  <c r="I1462" i="40"/>
  <c r="J1461" i="40"/>
  <c r="I1461" i="40"/>
  <c r="J1460" i="40"/>
  <c r="I1460" i="40"/>
  <c r="J1459" i="40"/>
  <c r="I1459" i="40"/>
  <c r="J1458" i="40"/>
  <c r="I1458" i="40"/>
  <c r="J1457" i="40"/>
  <c r="I1457" i="40"/>
  <c r="J1456" i="40"/>
  <c r="I1456" i="40"/>
  <c r="J1455" i="40"/>
  <c r="I1455" i="40"/>
  <c r="J1454" i="40"/>
  <c r="I1454" i="40"/>
  <c r="J1453" i="40"/>
  <c r="I1453" i="40"/>
  <c r="J1452" i="40"/>
  <c r="I1452" i="40"/>
  <c r="J1451" i="40"/>
  <c r="I1451" i="40"/>
  <c r="J1450" i="40"/>
  <c r="I1450" i="40"/>
  <c r="J1449" i="40"/>
  <c r="I1449" i="40"/>
  <c r="J1448" i="40"/>
  <c r="I1448" i="40"/>
  <c r="J1447" i="40"/>
  <c r="I1447" i="40"/>
  <c r="J1446" i="40"/>
  <c r="I1446" i="40"/>
  <c r="J1445" i="40"/>
  <c r="I1445" i="40"/>
  <c r="J1444" i="40"/>
  <c r="I1444" i="40"/>
  <c r="J1443" i="40"/>
  <c r="I1443" i="40"/>
  <c r="J1442" i="40"/>
  <c r="I1442" i="40"/>
  <c r="J1441" i="40"/>
  <c r="I1441" i="40"/>
  <c r="J1440" i="40"/>
  <c r="I1440" i="40"/>
  <c r="J1439" i="40"/>
  <c r="I1439" i="40"/>
  <c r="J1438" i="40"/>
  <c r="I1438" i="40"/>
  <c r="J1437" i="40"/>
  <c r="I1437" i="40"/>
  <c r="J1436" i="40"/>
  <c r="I1436" i="40"/>
  <c r="J1435" i="40"/>
  <c r="I1435" i="40"/>
  <c r="J1434" i="40"/>
  <c r="I1434" i="40"/>
  <c r="J1433" i="40"/>
  <c r="I1433" i="40"/>
  <c r="J1432" i="40"/>
  <c r="I1432" i="40"/>
  <c r="J1431" i="40"/>
  <c r="I1431" i="40"/>
  <c r="J1430" i="40"/>
  <c r="I1430" i="40"/>
  <c r="J1429" i="40"/>
  <c r="I1429" i="40"/>
  <c r="J1428" i="40"/>
  <c r="I1428" i="40"/>
  <c r="J1427" i="40"/>
  <c r="I1427" i="40"/>
  <c r="J1426" i="40"/>
  <c r="I1426" i="40"/>
  <c r="J1425" i="40"/>
  <c r="I1425" i="40"/>
  <c r="J1424" i="40"/>
  <c r="I1424" i="40"/>
  <c r="J1423" i="40"/>
  <c r="I1423" i="40"/>
  <c r="J1422" i="40"/>
  <c r="I1422" i="40"/>
  <c r="J1421" i="40"/>
  <c r="I1421" i="40"/>
  <c r="J1420" i="40"/>
  <c r="I1420" i="40"/>
  <c r="J1419" i="40"/>
  <c r="I1419" i="40"/>
  <c r="J1418" i="40"/>
  <c r="I1418" i="40"/>
  <c r="J1417" i="40"/>
  <c r="I1417" i="40"/>
  <c r="J1416" i="40"/>
  <c r="I1416" i="40"/>
  <c r="J1415" i="40"/>
  <c r="I1415" i="40"/>
  <c r="J1414" i="40"/>
  <c r="I1414" i="40"/>
  <c r="J1413" i="40"/>
  <c r="I1413" i="40"/>
  <c r="J1412" i="40"/>
  <c r="I1412" i="40"/>
  <c r="J1411" i="40"/>
  <c r="I1411" i="40"/>
  <c r="J1410" i="40"/>
  <c r="I1410" i="40"/>
  <c r="J1409" i="40"/>
  <c r="I1409" i="40"/>
  <c r="J1408" i="40"/>
  <c r="I1408" i="40"/>
  <c r="J1407" i="40"/>
  <c r="I1407" i="40"/>
  <c r="J1406" i="40"/>
  <c r="I1406" i="40"/>
  <c r="J1405" i="40"/>
  <c r="I1405" i="40"/>
  <c r="J1404" i="40"/>
  <c r="I1404" i="40"/>
  <c r="J1403" i="40"/>
  <c r="I1403" i="40"/>
  <c r="J1402" i="40"/>
  <c r="I1402" i="40"/>
  <c r="J1401" i="40"/>
  <c r="I1401" i="40"/>
  <c r="J1400" i="40"/>
  <c r="I1400" i="40"/>
  <c r="J1399" i="40"/>
  <c r="I1399" i="40"/>
  <c r="J1398" i="40"/>
  <c r="I1398" i="40"/>
  <c r="J1397" i="40"/>
  <c r="I1397" i="40"/>
  <c r="J1396" i="40"/>
  <c r="I1396" i="40"/>
  <c r="J1395" i="40"/>
  <c r="I1395" i="40"/>
  <c r="J1394" i="40"/>
  <c r="I1394" i="40"/>
  <c r="J1393" i="40"/>
  <c r="I1393" i="40"/>
  <c r="J1392" i="40"/>
  <c r="I1392" i="40"/>
  <c r="J1391" i="40"/>
  <c r="I1391" i="40"/>
  <c r="J1390" i="40"/>
  <c r="I1390" i="40"/>
  <c r="J1389" i="40"/>
  <c r="I1389" i="40"/>
  <c r="J1388" i="40"/>
  <c r="I1388" i="40"/>
  <c r="J1387" i="40"/>
  <c r="I1387" i="40"/>
  <c r="J1386" i="40"/>
  <c r="I1386" i="40"/>
  <c r="J1385" i="40"/>
  <c r="I1385" i="40"/>
  <c r="J1384" i="40"/>
  <c r="I1384" i="40"/>
  <c r="J1383" i="40"/>
  <c r="I1383" i="40"/>
  <c r="J1382" i="40"/>
  <c r="I1382" i="40"/>
  <c r="J1381" i="40"/>
  <c r="I1381" i="40"/>
  <c r="J1380" i="40"/>
  <c r="I1380" i="40"/>
  <c r="J1379" i="40"/>
  <c r="I1379" i="40"/>
  <c r="J1378" i="40"/>
  <c r="I1378" i="40"/>
  <c r="J1377" i="40"/>
  <c r="I1377" i="40"/>
  <c r="J1376" i="40"/>
  <c r="I1376" i="40"/>
  <c r="J1375" i="40"/>
  <c r="I1375" i="40"/>
  <c r="J1374" i="40"/>
  <c r="I1374" i="40"/>
  <c r="J1373" i="40"/>
  <c r="I1373" i="40"/>
  <c r="J1372" i="40"/>
  <c r="I1372" i="40"/>
  <c r="J1371" i="40"/>
  <c r="I1371" i="40"/>
  <c r="J1370" i="40"/>
  <c r="I1370" i="40"/>
  <c r="J1369" i="40"/>
  <c r="I1369" i="40"/>
  <c r="J1368" i="40"/>
  <c r="I1368" i="40"/>
  <c r="J1367" i="40"/>
  <c r="I1367" i="40"/>
  <c r="J1366" i="40"/>
  <c r="I1366" i="40"/>
  <c r="J1365" i="40"/>
  <c r="I1365" i="40"/>
  <c r="J1364" i="40"/>
  <c r="I1364" i="40"/>
  <c r="J1363" i="40"/>
  <c r="I1363" i="40"/>
  <c r="J1362" i="40"/>
  <c r="I1362" i="40"/>
  <c r="J1361" i="40"/>
  <c r="I1361" i="40"/>
  <c r="J1360" i="40"/>
  <c r="I1360" i="40"/>
  <c r="J1359" i="40"/>
  <c r="I1359" i="40"/>
  <c r="J1358" i="40"/>
  <c r="I1358" i="40"/>
  <c r="J1357" i="40"/>
  <c r="I1357" i="40"/>
  <c r="J1356" i="40"/>
  <c r="I1356" i="40"/>
  <c r="J1355" i="40"/>
  <c r="I1355" i="40"/>
  <c r="J1354" i="40"/>
  <c r="I1354" i="40"/>
  <c r="J1353" i="40"/>
  <c r="I1353" i="40"/>
  <c r="J1352" i="40"/>
  <c r="I1352" i="40"/>
  <c r="J1351" i="40"/>
  <c r="I1351" i="40"/>
  <c r="J1350" i="40"/>
  <c r="I1350" i="40"/>
  <c r="J1349" i="40"/>
  <c r="I1349" i="40"/>
  <c r="J1348" i="40"/>
  <c r="I1348" i="40"/>
  <c r="J1347" i="40"/>
  <c r="I1347" i="40"/>
  <c r="J1346" i="40"/>
  <c r="I1346" i="40"/>
  <c r="J1345" i="40"/>
  <c r="I1345" i="40"/>
  <c r="J1344" i="40"/>
  <c r="I1344" i="40"/>
  <c r="J1343" i="40"/>
  <c r="I1343" i="40"/>
  <c r="J1342" i="40"/>
  <c r="I1342" i="40"/>
  <c r="J1341" i="40"/>
  <c r="I1341" i="40"/>
  <c r="J1340" i="40"/>
  <c r="I1340" i="40"/>
  <c r="J1339" i="40"/>
  <c r="I1339" i="40"/>
  <c r="J1338" i="40"/>
  <c r="I1338" i="40"/>
  <c r="J1337" i="40"/>
  <c r="I1337" i="40"/>
  <c r="J1336" i="40"/>
  <c r="I1336" i="40"/>
  <c r="J1335" i="40"/>
  <c r="I1335" i="40"/>
  <c r="J1334" i="40"/>
  <c r="I1334" i="40"/>
  <c r="J1333" i="40"/>
  <c r="I1333" i="40"/>
  <c r="J1332" i="40"/>
  <c r="I1332" i="40"/>
  <c r="J1331" i="40"/>
  <c r="I1331" i="40"/>
  <c r="J1330" i="40"/>
  <c r="I1330" i="40"/>
  <c r="J1329" i="40"/>
  <c r="I1329" i="40"/>
  <c r="J1328" i="40"/>
  <c r="I1328" i="40"/>
  <c r="J1327" i="40"/>
  <c r="I1327" i="40"/>
  <c r="J1326" i="40"/>
  <c r="I1326" i="40"/>
  <c r="J1325" i="40"/>
  <c r="I1325" i="40"/>
  <c r="J1324" i="40"/>
  <c r="I1324" i="40"/>
  <c r="J1323" i="40"/>
  <c r="I1323" i="40"/>
  <c r="J1322" i="40"/>
  <c r="I1322" i="40"/>
  <c r="J1321" i="40"/>
  <c r="I1321" i="40"/>
  <c r="J1320" i="40"/>
  <c r="I1320" i="40"/>
  <c r="J1319" i="40"/>
  <c r="I1319" i="40"/>
  <c r="J1318" i="40"/>
  <c r="I1318" i="40"/>
  <c r="J1317" i="40"/>
  <c r="I1317" i="40"/>
  <c r="J1316" i="40"/>
  <c r="I1316" i="40"/>
  <c r="J1315" i="40"/>
  <c r="I1315" i="40"/>
  <c r="J1314" i="40"/>
  <c r="I1314" i="40"/>
  <c r="J1313" i="40"/>
  <c r="I1313" i="40"/>
  <c r="J1312" i="40"/>
  <c r="I1312" i="40"/>
  <c r="J1311" i="40"/>
  <c r="I1311" i="40"/>
  <c r="J1310" i="40"/>
  <c r="I1310" i="40"/>
  <c r="J1309" i="40"/>
  <c r="I1309" i="40"/>
  <c r="J1308" i="40"/>
  <c r="I1308" i="40"/>
  <c r="J1307" i="40"/>
  <c r="I1307" i="40"/>
  <c r="J1306" i="40"/>
  <c r="I1306" i="40"/>
  <c r="J1305" i="40"/>
  <c r="I1305" i="40"/>
  <c r="J1304" i="40"/>
  <c r="I1304" i="40"/>
  <c r="J1303" i="40"/>
  <c r="I1303" i="40"/>
  <c r="J1302" i="40"/>
  <c r="I1302" i="40"/>
  <c r="J1301" i="40"/>
  <c r="I1301" i="40"/>
  <c r="J1300" i="40"/>
  <c r="I1300" i="40"/>
  <c r="J1299" i="40"/>
  <c r="I1299" i="40"/>
  <c r="J1298" i="40"/>
  <c r="I1298" i="40"/>
  <c r="J1297" i="40"/>
  <c r="I1297" i="40"/>
  <c r="J1296" i="40"/>
  <c r="I1296" i="40"/>
  <c r="J1295" i="40"/>
  <c r="I1295" i="40"/>
  <c r="J1294" i="40"/>
  <c r="I1294" i="40"/>
  <c r="J1293" i="40"/>
  <c r="I1293" i="40"/>
  <c r="J1292" i="40"/>
  <c r="I1292" i="40"/>
  <c r="J1291" i="40"/>
  <c r="I1291" i="40"/>
  <c r="J1290" i="40"/>
  <c r="I1290" i="40"/>
  <c r="J1289" i="40"/>
  <c r="I1289" i="40"/>
  <c r="J1288" i="40"/>
  <c r="I1288" i="40"/>
  <c r="J1287" i="40"/>
  <c r="I1287" i="40"/>
  <c r="J1286" i="40"/>
  <c r="I1286" i="40"/>
  <c r="J1285" i="40"/>
  <c r="I1285" i="40"/>
  <c r="J1284" i="40"/>
  <c r="I1284" i="40"/>
  <c r="J1283" i="40"/>
  <c r="I1283" i="40"/>
  <c r="J1282" i="40"/>
  <c r="I1282" i="40"/>
  <c r="J1281" i="40"/>
  <c r="I1281" i="40"/>
  <c r="J1280" i="40"/>
  <c r="I1280" i="40"/>
  <c r="J1279" i="40"/>
  <c r="I1279" i="40"/>
  <c r="J1278" i="40"/>
  <c r="I1278" i="40"/>
  <c r="J1277" i="40"/>
  <c r="I1277" i="40"/>
  <c r="J1276" i="40"/>
  <c r="I1276" i="40"/>
  <c r="J1275" i="40"/>
  <c r="I1275" i="40"/>
  <c r="J1274" i="40"/>
  <c r="I1274" i="40"/>
  <c r="J1273" i="40"/>
  <c r="I1273" i="40"/>
  <c r="J1272" i="40"/>
  <c r="I1272" i="40"/>
  <c r="J1271" i="40"/>
  <c r="I1271" i="40"/>
  <c r="J1270" i="40"/>
  <c r="I1270" i="40"/>
  <c r="J1269" i="40"/>
  <c r="I1269" i="40"/>
  <c r="J1268" i="40"/>
  <c r="I1268" i="40"/>
  <c r="J1267" i="40"/>
  <c r="I1267" i="40"/>
  <c r="J1266" i="40"/>
  <c r="I1266" i="40"/>
  <c r="J1265" i="40"/>
  <c r="I1265" i="40"/>
  <c r="J1264" i="40"/>
  <c r="I1264" i="40"/>
  <c r="J1263" i="40"/>
  <c r="I1263" i="40"/>
  <c r="J1262" i="40"/>
  <c r="I1262" i="40"/>
  <c r="J1261" i="40"/>
  <c r="I1261" i="40"/>
  <c r="J1260" i="40"/>
  <c r="I1260" i="40"/>
  <c r="J1259" i="40"/>
  <c r="I1259" i="40"/>
  <c r="J1258" i="40"/>
  <c r="I1258" i="40"/>
  <c r="J1257" i="40"/>
  <c r="I1257" i="40"/>
  <c r="J1256" i="40"/>
  <c r="I1256" i="40"/>
  <c r="J1255" i="40"/>
  <c r="I1255" i="40"/>
  <c r="J1254" i="40"/>
  <c r="I1254" i="40"/>
  <c r="J1253" i="40"/>
  <c r="I1253" i="40"/>
  <c r="J1252" i="40"/>
  <c r="I1252" i="40"/>
  <c r="J1251" i="40"/>
  <c r="I1251" i="40"/>
  <c r="J1250" i="40"/>
  <c r="I1250" i="40"/>
  <c r="J1249" i="40"/>
  <c r="I1249" i="40"/>
  <c r="J1248" i="40"/>
  <c r="I1248" i="40"/>
  <c r="J1247" i="40"/>
  <c r="I1247" i="40"/>
  <c r="J1246" i="40"/>
  <c r="I1246" i="40"/>
  <c r="J1245" i="40"/>
  <c r="I1245" i="40"/>
  <c r="J1244" i="40"/>
  <c r="I1244" i="40"/>
  <c r="J1243" i="40"/>
  <c r="I1243" i="40"/>
  <c r="J1242" i="40"/>
  <c r="I1242" i="40"/>
  <c r="J1241" i="40"/>
  <c r="I1241" i="40"/>
  <c r="J1240" i="40"/>
  <c r="I1240" i="40"/>
  <c r="J1239" i="40"/>
  <c r="I1239" i="40"/>
  <c r="J1238" i="40"/>
  <c r="I1238" i="40"/>
  <c r="J1237" i="40"/>
  <c r="I1237" i="40"/>
  <c r="J1236" i="40"/>
  <c r="I1236" i="40"/>
  <c r="J1235" i="40"/>
  <c r="I1235" i="40"/>
  <c r="J1234" i="40"/>
  <c r="I1234" i="40"/>
  <c r="J1233" i="40"/>
  <c r="I1233" i="40"/>
  <c r="J1232" i="40"/>
  <c r="I1232" i="40"/>
  <c r="J1231" i="40"/>
  <c r="I1231" i="40"/>
  <c r="J1230" i="40"/>
  <c r="I1230" i="40"/>
  <c r="J1229" i="40"/>
  <c r="I1229" i="40"/>
  <c r="J1228" i="40"/>
  <c r="I1228" i="40"/>
  <c r="J1227" i="40"/>
  <c r="I1227" i="40"/>
  <c r="J1226" i="40"/>
  <c r="I1226" i="40"/>
  <c r="J1225" i="40"/>
  <c r="I1225" i="40"/>
  <c r="J1224" i="40"/>
  <c r="I1224" i="40"/>
  <c r="J1223" i="40"/>
  <c r="I1223" i="40"/>
  <c r="J1222" i="40"/>
  <c r="I1222" i="40"/>
  <c r="J1221" i="40"/>
  <c r="I1221" i="40"/>
  <c r="J1220" i="40"/>
  <c r="I1220" i="40"/>
  <c r="J1219" i="40"/>
  <c r="I1219" i="40"/>
  <c r="J1218" i="40"/>
  <c r="I1218" i="40"/>
  <c r="J1217" i="40"/>
  <c r="I1217" i="40"/>
  <c r="J1216" i="40"/>
  <c r="I1216" i="40"/>
  <c r="J1215" i="40"/>
  <c r="I1215" i="40"/>
  <c r="J1214" i="40"/>
  <c r="I1214" i="40"/>
  <c r="J1213" i="40"/>
  <c r="I1213" i="40"/>
  <c r="J1212" i="40"/>
  <c r="I1212" i="40"/>
  <c r="J1211" i="40"/>
  <c r="I1211" i="40"/>
  <c r="J1210" i="40"/>
  <c r="I1210" i="40"/>
  <c r="J1209" i="40"/>
  <c r="I1209" i="40"/>
  <c r="J1208" i="40"/>
  <c r="I1208" i="40"/>
  <c r="J1207" i="40"/>
  <c r="I1207" i="40"/>
  <c r="J1206" i="40"/>
  <c r="I1206" i="40"/>
  <c r="J1205" i="40"/>
  <c r="I1205" i="40"/>
  <c r="J1204" i="40"/>
  <c r="I1204" i="40"/>
  <c r="J1203" i="40"/>
  <c r="I1203" i="40"/>
  <c r="J1202" i="40"/>
  <c r="I1202" i="40"/>
  <c r="J1201" i="40"/>
  <c r="I1201" i="40"/>
  <c r="J1200" i="40"/>
  <c r="I1200" i="40"/>
  <c r="J1199" i="40"/>
  <c r="I1199" i="40"/>
  <c r="J1198" i="40"/>
  <c r="I1198" i="40"/>
  <c r="J1197" i="40"/>
  <c r="I1197" i="40"/>
  <c r="J1196" i="40"/>
  <c r="I1196" i="40"/>
  <c r="J1195" i="40"/>
  <c r="I1195" i="40"/>
  <c r="J1194" i="40"/>
  <c r="I1194" i="40"/>
  <c r="J1193" i="40"/>
  <c r="I1193" i="40"/>
  <c r="J1192" i="40"/>
  <c r="I1192" i="40"/>
  <c r="J1191" i="40"/>
  <c r="I1191" i="40"/>
  <c r="J1190" i="40"/>
  <c r="I1190" i="40"/>
  <c r="J1189" i="40"/>
  <c r="I1189" i="40"/>
  <c r="J1188" i="40"/>
  <c r="I1188" i="40"/>
  <c r="J1187" i="40"/>
  <c r="I1187" i="40"/>
  <c r="J1186" i="40"/>
  <c r="I1186" i="40"/>
  <c r="J1185" i="40"/>
  <c r="I1185" i="40"/>
  <c r="J1184" i="40"/>
  <c r="I1184" i="40"/>
  <c r="J1183" i="40"/>
  <c r="I1183" i="40"/>
  <c r="J1182" i="40"/>
  <c r="I1182" i="40"/>
  <c r="J1181" i="40"/>
  <c r="I1181" i="40"/>
  <c r="J1180" i="40"/>
  <c r="I1180" i="40"/>
  <c r="J1179" i="40"/>
  <c r="I1179" i="40"/>
  <c r="J1178" i="40"/>
  <c r="I1178" i="40"/>
  <c r="J1177" i="40"/>
  <c r="I1177" i="40"/>
  <c r="J1176" i="40"/>
  <c r="I1176" i="40"/>
  <c r="J1175" i="40"/>
  <c r="I1175" i="40"/>
  <c r="J1174" i="40"/>
  <c r="I1174" i="40"/>
  <c r="J1173" i="40"/>
  <c r="I1173" i="40"/>
  <c r="J1172" i="40"/>
  <c r="I1172" i="40"/>
  <c r="J1171" i="40"/>
  <c r="I1171" i="40"/>
  <c r="J1170" i="40"/>
  <c r="I1170" i="40"/>
  <c r="J1169" i="40"/>
  <c r="I1169" i="40"/>
  <c r="J1168" i="40"/>
  <c r="I1168" i="40"/>
  <c r="J1167" i="40"/>
  <c r="I1167" i="40"/>
  <c r="J1166" i="40"/>
  <c r="I1166" i="40"/>
  <c r="J1165" i="40"/>
  <c r="I1165" i="40"/>
  <c r="J1164" i="40"/>
  <c r="I1164" i="40"/>
  <c r="J1163" i="40"/>
  <c r="I1163" i="40"/>
  <c r="J1162" i="40"/>
  <c r="I1162" i="40"/>
  <c r="J1161" i="40"/>
  <c r="I1161" i="40"/>
  <c r="J1160" i="40"/>
  <c r="I1160" i="40"/>
  <c r="J1159" i="40"/>
  <c r="I1159" i="40"/>
  <c r="J1158" i="40"/>
  <c r="I1158" i="40"/>
  <c r="J1157" i="40"/>
  <c r="I1157" i="40"/>
  <c r="J1156" i="40"/>
  <c r="I1156" i="40"/>
  <c r="J1155" i="40"/>
  <c r="I1155" i="40"/>
  <c r="J1154" i="40"/>
  <c r="I1154" i="40"/>
  <c r="J1153" i="40"/>
  <c r="I1153" i="40"/>
  <c r="J1152" i="40"/>
  <c r="I1152" i="40"/>
  <c r="J1151" i="40"/>
  <c r="I1151" i="40"/>
  <c r="J1150" i="40"/>
  <c r="I1150" i="40"/>
  <c r="J1149" i="40"/>
  <c r="I1149" i="40"/>
  <c r="J1148" i="40"/>
  <c r="I1148" i="40"/>
  <c r="J1147" i="40"/>
  <c r="I1147" i="40"/>
  <c r="J1146" i="40"/>
  <c r="I1146" i="40"/>
  <c r="J1145" i="40"/>
  <c r="I1145" i="40"/>
  <c r="J1144" i="40"/>
  <c r="I1144" i="40"/>
  <c r="J1143" i="40"/>
  <c r="I1143" i="40"/>
  <c r="J1142" i="40"/>
  <c r="I1142" i="40"/>
  <c r="J1141" i="40"/>
  <c r="I1141" i="40"/>
  <c r="J1140" i="40"/>
  <c r="I1140" i="40"/>
  <c r="J1139" i="40"/>
  <c r="I1139" i="40"/>
  <c r="J1138" i="40"/>
  <c r="I1138" i="40"/>
  <c r="J1137" i="40"/>
  <c r="I1137" i="40"/>
  <c r="J1136" i="40"/>
  <c r="I1136" i="40"/>
  <c r="J1135" i="40"/>
  <c r="I1135" i="40"/>
  <c r="J1134" i="40"/>
  <c r="I1134" i="40"/>
  <c r="J1133" i="40"/>
  <c r="I1133" i="40"/>
  <c r="J1132" i="40"/>
  <c r="I1132" i="40"/>
  <c r="J1131" i="40"/>
  <c r="I1131" i="40"/>
  <c r="J1130" i="40"/>
  <c r="I1130" i="40"/>
  <c r="J1129" i="40"/>
  <c r="I1129" i="40"/>
  <c r="J1128" i="40"/>
  <c r="I1128" i="40"/>
  <c r="J1127" i="40"/>
  <c r="I1127" i="40"/>
  <c r="J1126" i="40"/>
  <c r="I1126" i="40"/>
  <c r="J1125" i="40"/>
  <c r="I1125" i="40"/>
  <c r="J1124" i="40"/>
  <c r="I1124" i="40"/>
  <c r="J1123" i="40"/>
  <c r="I1123" i="40"/>
  <c r="J1122" i="40"/>
  <c r="I1122" i="40"/>
  <c r="J1121" i="40"/>
  <c r="I1121" i="40"/>
  <c r="J1120" i="40"/>
  <c r="I1120" i="40"/>
  <c r="J1119" i="40"/>
  <c r="I1119" i="40"/>
  <c r="J1118" i="40"/>
  <c r="I1118" i="40"/>
  <c r="J1117" i="40"/>
  <c r="I1117" i="40"/>
  <c r="J1116" i="40"/>
  <c r="I1116" i="40"/>
  <c r="J1115" i="40"/>
  <c r="I1115" i="40"/>
  <c r="J1114" i="40"/>
  <c r="I1114" i="40"/>
  <c r="J1113" i="40"/>
  <c r="I1113" i="40"/>
  <c r="J1112" i="40"/>
  <c r="I1112" i="40"/>
  <c r="J1111" i="40"/>
  <c r="I1111" i="40"/>
  <c r="J1110" i="40"/>
  <c r="I1110" i="40"/>
  <c r="J1109" i="40"/>
  <c r="I1109" i="40"/>
  <c r="J1108" i="40"/>
  <c r="I1108" i="40"/>
  <c r="J1107" i="40"/>
  <c r="I1107" i="40"/>
  <c r="J1106" i="40"/>
  <c r="I1106" i="40"/>
  <c r="J1105" i="40"/>
  <c r="I1105" i="40"/>
  <c r="J1104" i="40"/>
  <c r="I1104" i="40"/>
  <c r="J1103" i="40"/>
  <c r="I1103" i="40"/>
  <c r="J1102" i="40"/>
  <c r="I1102" i="40"/>
  <c r="J1101" i="40"/>
  <c r="I1101" i="40"/>
  <c r="J1100" i="40"/>
  <c r="I1100" i="40"/>
  <c r="J1099" i="40"/>
  <c r="I1099" i="40"/>
  <c r="J1098" i="40"/>
  <c r="I1098" i="40"/>
  <c r="J1097" i="40"/>
  <c r="I1097" i="40"/>
  <c r="J1096" i="40"/>
  <c r="I1096" i="40"/>
  <c r="J1095" i="40"/>
  <c r="I1095" i="40"/>
  <c r="J1094" i="40"/>
  <c r="I1094" i="40"/>
  <c r="J1093" i="40"/>
  <c r="I1093" i="40"/>
  <c r="J1092" i="40"/>
  <c r="I1092" i="40"/>
  <c r="J1091" i="40"/>
  <c r="I1091" i="40"/>
  <c r="J1090" i="40"/>
  <c r="I1090" i="40"/>
  <c r="J1089" i="40"/>
  <c r="I1089" i="40"/>
  <c r="J1088" i="40"/>
  <c r="I1088" i="40"/>
  <c r="J1087" i="40"/>
  <c r="I1087" i="40"/>
  <c r="J1086" i="40"/>
  <c r="I1086" i="40"/>
  <c r="J1085" i="40"/>
  <c r="I1085" i="40"/>
  <c r="J1084" i="40"/>
  <c r="I1084" i="40"/>
  <c r="J1083" i="40"/>
  <c r="I1083" i="40"/>
  <c r="J1082" i="40"/>
  <c r="I1082" i="40"/>
  <c r="J1081" i="40"/>
  <c r="I1081" i="40"/>
  <c r="J1080" i="40"/>
  <c r="I1080" i="40"/>
  <c r="J1079" i="40"/>
  <c r="I1079" i="40"/>
  <c r="J1078" i="40"/>
  <c r="I1078" i="40"/>
  <c r="J1077" i="40"/>
  <c r="I1077" i="40"/>
  <c r="J1076" i="40"/>
  <c r="I1076" i="40"/>
  <c r="J1075" i="40"/>
  <c r="I1075" i="40"/>
  <c r="J1074" i="40"/>
  <c r="I1074" i="40"/>
  <c r="J1073" i="40"/>
  <c r="I1073" i="40"/>
  <c r="J1072" i="40"/>
  <c r="I1072" i="40"/>
  <c r="J1071" i="40"/>
  <c r="I1071" i="40"/>
  <c r="J1070" i="40"/>
  <c r="I1070" i="40"/>
  <c r="J1069" i="40"/>
  <c r="I1069" i="40"/>
  <c r="J1068" i="40"/>
  <c r="I1068" i="40"/>
  <c r="J1067" i="40"/>
  <c r="I1067" i="40"/>
  <c r="J1066" i="40"/>
  <c r="I1066" i="40"/>
  <c r="J1065" i="40"/>
  <c r="I1065" i="40"/>
  <c r="J1064" i="40"/>
  <c r="I1064" i="40"/>
  <c r="J1063" i="40"/>
  <c r="I1063" i="40"/>
  <c r="J1062" i="40"/>
  <c r="I1062" i="40"/>
  <c r="J1061" i="40"/>
  <c r="I1061" i="40"/>
  <c r="J1060" i="40"/>
  <c r="I1060" i="40"/>
  <c r="J1059" i="40"/>
  <c r="I1059" i="40"/>
  <c r="J1058" i="40"/>
  <c r="I1058" i="40"/>
  <c r="J1057" i="40"/>
  <c r="I1057" i="40"/>
  <c r="J1056" i="40"/>
  <c r="I1056" i="40"/>
  <c r="J1055" i="40"/>
  <c r="I1055" i="40"/>
  <c r="J1054" i="40"/>
  <c r="I1054" i="40"/>
  <c r="J1053" i="40"/>
  <c r="I1053" i="40"/>
  <c r="J1052" i="40"/>
  <c r="I1052" i="40"/>
  <c r="J1051" i="40"/>
  <c r="I1051" i="40"/>
  <c r="J1050" i="40"/>
  <c r="I1050" i="40"/>
  <c r="J1049" i="40"/>
  <c r="I1049" i="40"/>
  <c r="J1048" i="40"/>
  <c r="I1048" i="40"/>
  <c r="J1047" i="40"/>
  <c r="I1047" i="40"/>
  <c r="J1046" i="40"/>
  <c r="I1046" i="40"/>
  <c r="J1045" i="40"/>
  <c r="I1045" i="40"/>
  <c r="J1044" i="40"/>
  <c r="I1044" i="40"/>
  <c r="J1043" i="40"/>
  <c r="I1043" i="40"/>
  <c r="J1042" i="40"/>
  <c r="I1042" i="40"/>
  <c r="J1041" i="40"/>
  <c r="I1041" i="40"/>
  <c r="J1040" i="40"/>
  <c r="I1040" i="40"/>
  <c r="J1039" i="40"/>
  <c r="I1039" i="40"/>
  <c r="J1038" i="40"/>
  <c r="I1038" i="40"/>
  <c r="J1037" i="40"/>
  <c r="I1037" i="40"/>
  <c r="J1036" i="40"/>
  <c r="I1036" i="40"/>
  <c r="J1035" i="40"/>
  <c r="I1035" i="40"/>
  <c r="J1034" i="40"/>
  <c r="I1034" i="40"/>
  <c r="J1033" i="40"/>
  <c r="I1033" i="40"/>
  <c r="J1032" i="40"/>
  <c r="I1032" i="40"/>
  <c r="J1031" i="40"/>
  <c r="I1031" i="40"/>
  <c r="J1030" i="40"/>
  <c r="I1030" i="40"/>
  <c r="J1029" i="40"/>
  <c r="I1029" i="40"/>
  <c r="J1028" i="40"/>
  <c r="I1028" i="40"/>
  <c r="J1027" i="40"/>
  <c r="I1027" i="40"/>
  <c r="J1026" i="40"/>
  <c r="I1026" i="40"/>
  <c r="J1025" i="40"/>
  <c r="I1025" i="40"/>
  <c r="J1024" i="40"/>
  <c r="I1024" i="40"/>
  <c r="J1023" i="40"/>
  <c r="I1023" i="40"/>
  <c r="J1022" i="40"/>
  <c r="I1022" i="40"/>
  <c r="J1021" i="40"/>
  <c r="I1021" i="40"/>
  <c r="J1020" i="40"/>
  <c r="I1020" i="40"/>
  <c r="J1019" i="40"/>
  <c r="I1019" i="40"/>
  <c r="J1018" i="40"/>
  <c r="I1018" i="40"/>
  <c r="J1017" i="40"/>
  <c r="I1017" i="40"/>
  <c r="J1016" i="40"/>
  <c r="I1016" i="40"/>
  <c r="J1015" i="40"/>
  <c r="I1015" i="40"/>
  <c r="J1014" i="40"/>
  <c r="I1014" i="40"/>
  <c r="J1013" i="40"/>
  <c r="I1013" i="40"/>
  <c r="J1012" i="40"/>
  <c r="I1012" i="40"/>
  <c r="J1011" i="40"/>
  <c r="I1011" i="40"/>
  <c r="J1010" i="40"/>
  <c r="I1010" i="40"/>
  <c r="J1009" i="40"/>
  <c r="I1009" i="40"/>
  <c r="J1008" i="40"/>
  <c r="I1008" i="40"/>
  <c r="J1007" i="40"/>
  <c r="I1007" i="40"/>
  <c r="J1006" i="40"/>
  <c r="I1006" i="40"/>
  <c r="J1005" i="40"/>
  <c r="I1005" i="40"/>
  <c r="J1004" i="40"/>
  <c r="I1004" i="40"/>
  <c r="J1003" i="40"/>
  <c r="I1003" i="40"/>
  <c r="J1002" i="40"/>
  <c r="I1002" i="40"/>
  <c r="J1001" i="40"/>
  <c r="I1001" i="40"/>
  <c r="J1000" i="40"/>
  <c r="I1000" i="40"/>
  <c r="J999" i="40"/>
  <c r="I999" i="40"/>
  <c r="J998" i="40"/>
  <c r="I998" i="40"/>
  <c r="J997" i="40"/>
  <c r="I997" i="40"/>
  <c r="J996" i="40"/>
  <c r="I996" i="40"/>
  <c r="J995" i="40"/>
  <c r="I995" i="40"/>
  <c r="J994" i="40"/>
  <c r="I994" i="40"/>
  <c r="J993" i="40"/>
  <c r="I993" i="40"/>
  <c r="J992" i="40"/>
  <c r="I992" i="40"/>
  <c r="J991" i="40"/>
  <c r="I991" i="40"/>
  <c r="J990" i="40"/>
  <c r="I990" i="40"/>
  <c r="J989" i="40"/>
  <c r="I989" i="40"/>
  <c r="J988" i="40"/>
  <c r="I988" i="40"/>
  <c r="J987" i="40"/>
  <c r="I987" i="40"/>
  <c r="J986" i="40"/>
  <c r="I986" i="40"/>
  <c r="J985" i="40"/>
  <c r="I985" i="40"/>
  <c r="J984" i="40"/>
  <c r="I984" i="40"/>
  <c r="J983" i="40"/>
  <c r="I983" i="40"/>
  <c r="J982" i="40"/>
  <c r="I982" i="40"/>
  <c r="J981" i="40"/>
  <c r="I981" i="40"/>
  <c r="J980" i="40"/>
  <c r="I980" i="40"/>
  <c r="J979" i="40"/>
  <c r="I979" i="40"/>
  <c r="J978" i="40"/>
  <c r="I978" i="40"/>
  <c r="J977" i="40"/>
  <c r="I977" i="40"/>
  <c r="J976" i="40"/>
  <c r="I976" i="40"/>
  <c r="J975" i="40"/>
  <c r="I975" i="40"/>
  <c r="J974" i="40"/>
  <c r="I974" i="40"/>
  <c r="J973" i="40"/>
  <c r="I973" i="40"/>
  <c r="J972" i="40"/>
  <c r="I972" i="40"/>
  <c r="J971" i="40"/>
  <c r="I971" i="40"/>
  <c r="J970" i="40"/>
  <c r="I970" i="40"/>
  <c r="J969" i="40"/>
  <c r="I969" i="40"/>
  <c r="J968" i="40"/>
  <c r="I968" i="40"/>
  <c r="J967" i="40"/>
  <c r="I967" i="40"/>
  <c r="J966" i="40"/>
  <c r="I966" i="40"/>
  <c r="J965" i="40"/>
  <c r="I965" i="40"/>
  <c r="J964" i="40"/>
  <c r="I964" i="40"/>
  <c r="J963" i="40"/>
  <c r="I963" i="40"/>
  <c r="J962" i="40"/>
  <c r="I962" i="40"/>
  <c r="J961" i="40"/>
  <c r="I961" i="40"/>
  <c r="J960" i="40"/>
  <c r="I960" i="40"/>
  <c r="J959" i="40"/>
  <c r="I959" i="40"/>
  <c r="J958" i="40"/>
  <c r="I958" i="40"/>
  <c r="J957" i="40"/>
  <c r="I957" i="40"/>
  <c r="J956" i="40"/>
  <c r="I956" i="40"/>
  <c r="J955" i="40"/>
  <c r="I955" i="40"/>
  <c r="J954" i="40"/>
  <c r="I954" i="40"/>
  <c r="J953" i="40"/>
  <c r="I953" i="40"/>
  <c r="J952" i="40"/>
  <c r="I952" i="40"/>
  <c r="J951" i="40"/>
  <c r="I951" i="40"/>
  <c r="J950" i="40"/>
  <c r="I950" i="40"/>
  <c r="J949" i="40"/>
  <c r="I949" i="40"/>
  <c r="J948" i="40"/>
  <c r="I948" i="40"/>
  <c r="J947" i="40"/>
  <c r="I947" i="40"/>
  <c r="J946" i="40"/>
  <c r="I946" i="40"/>
  <c r="J945" i="40"/>
  <c r="I945" i="40"/>
  <c r="J944" i="40"/>
  <c r="I944" i="40"/>
  <c r="J943" i="40"/>
  <c r="I943" i="40"/>
  <c r="J942" i="40"/>
  <c r="I942" i="40"/>
  <c r="J941" i="40"/>
  <c r="I941" i="40"/>
  <c r="J940" i="40"/>
  <c r="I940" i="40"/>
  <c r="J939" i="40"/>
  <c r="I939" i="40"/>
  <c r="J938" i="40"/>
  <c r="I938" i="40"/>
  <c r="J937" i="40"/>
  <c r="I937" i="40"/>
  <c r="J936" i="40"/>
  <c r="I936" i="40"/>
  <c r="J935" i="40"/>
  <c r="I935" i="40"/>
  <c r="J934" i="40"/>
  <c r="I934" i="40"/>
  <c r="J933" i="40"/>
  <c r="I933" i="40"/>
  <c r="J932" i="40"/>
  <c r="I932" i="40"/>
  <c r="J931" i="40"/>
  <c r="I931" i="40"/>
  <c r="J930" i="40"/>
  <c r="I930" i="40"/>
  <c r="J929" i="40"/>
  <c r="I929" i="40"/>
  <c r="J928" i="40"/>
  <c r="I928" i="40"/>
  <c r="J927" i="40"/>
  <c r="I927" i="40"/>
  <c r="J926" i="40"/>
  <c r="I926" i="40"/>
  <c r="J925" i="40"/>
  <c r="I925" i="40"/>
  <c r="J924" i="40"/>
  <c r="I924" i="40"/>
  <c r="J923" i="40"/>
  <c r="I923" i="40"/>
  <c r="J922" i="40"/>
  <c r="I922" i="40"/>
  <c r="J921" i="40"/>
  <c r="I921" i="40"/>
  <c r="J920" i="40"/>
  <c r="I920" i="40"/>
  <c r="J919" i="40"/>
  <c r="I919" i="40"/>
  <c r="J918" i="40"/>
  <c r="I918" i="40"/>
  <c r="J917" i="40"/>
  <c r="I917" i="40"/>
  <c r="J916" i="40"/>
  <c r="I916" i="40"/>
  <c r="J915" i="40"/>
  <c r="I915" i="40"/>
  <c r="J914" i="40"/>
  <c r="I914" i="40"/>
  <c r="J913" i="40"/>
  <c r="I913" i="40"/>
  <c r="J912" i="40"/>
  <c r="I912" i="40"/>
  <c r="J911" i="40"/>
  <c r="I911" i="40"/>
  <c r="J910" i="40"/>
  <c r="I910" i="40"/>
  <c r="J909" i="40"/>
  <c r="I909" i="40"/>
  <c r="J908" i="40"/>
  <c r="I908" i="40"/>
  <c r="J907" i="40"/>
  <c r="I907" i="40"/>
  <c r="J906" i="40"/>
  <c r="I906" i="40"/>
  <c r="J905" i="40"/>
  <c r="I905" i="40"/>
  <c r="J904" i="40"/>
  <c r="I904" i="40"/>
  <c r="J903" i="40"/>
  <c r="I903" i="40"/>
  <c r="J902" i="40"/>
  <c r="I902" i="40"/>
  <c r="J901" i="40"/>
  <c r="I901" i="40"/>
  <c r="J900" i="40"/>
  <c r="I900" i="40"/>
  <c r="J899" i="40"/>
  <c r="I899" i="40"/>
  <c r="J898" i="40"/>
  <c r="I898" i="40"/>
  <c r="J897" i="40"/>
  <c r="I897" i="40"/>
  <c r="J896" i="40"/>
  <c r="I896" i="40"/>
  <c r="J895" i="40"/>
  <c r="I895" i="40"/>
  <c r="J894" i="40"/>
  <c r="I894" i="40"/>
  <c r="J893" i="40"/>
  <c r="I893" i="40"/>
  <c r="J892" i="40"/>
  <c r="I892" i="40"/>
  <c r="J891" i="40"/>
  <c r="I891" i="40"/>
  <c r="J890" i="40"/>
  <c r="I890" i="40"/>
  <c r="J889" i="40"/>
  <c r="I889" i="40"/>
  <c r="J888" i="40"/>
  <c r="I888" i="40"/>
  <c r="J887" i="40"/>
  <c r="I887" i="40"/>
  <c r="J886" i="40"/>
  <c r="I886" i="40"/>
  <c r="J885" i="40"/>
  <c r="I885" i="40"/>
  <c r="J884" i="40"/>
  <c r="I884" i="40"/>
  <c r="J883" i="40"/>
  <c r="I883" i="40"/>
  <c r="J882" i="40"/>
  <c r="I882" i="40"/>
  <c r="J881" i="40"/>
  <c r="I881" i="40"/>
  <c r="J880" i="40"/>
  <c r="I880" i="40"/>
  <c r="J879" i="40"/>
  <c r="I879" i="40"/>
  <c r="J878" i="40"/>
  <c r="I878" i="40"/>
  <c r="J877" i="40"/>
  <c r="I877" i="40"/>
  <c r="J876" i="40"/>
  <c r="I876" i="40"/>
  <c r="J875" i="40"/>
  <c r="I875" i="40"/>
  <c r="J874" i="40"/>
  <c r="I874" i="40"/>
  <c r="J873" i="40"/>
  <c r="I873" i="40"/>
  <c r="J872" i="40"/>
  <c r="I872" i="40"/>
  <c r="J871" i="40"/>
  <c r="I871" i="40"/>
  <c r="J870" i="40"/>
  <c r="I870" i="40"/>
  <c r="J869" i="40"/>
  <c r="I869" i="40"/>
  <c r="J868" i="40"/>
  <c r="I868" i="40"/>
  <c r="J867" i="40"/>
  <c r="I867" i="40"/>
  <c r="J866" i="40"/>
  <c r="I866" i="40"/>
  <c r="J865" i="40"/>
  <c r="I865" i="40"/>
  <c r="J864" i="40"/>
  <c r="I864" i="40"/>
  <c r="J863" i="40"/>
  <c r="I863" i="40"/>
  <c r="J862" i="40"/>
  <c r="I862" i="40"/>
  <c r="J861" i="40"/>
  <c r="I861" i="40"/>
  <c r="J860" i="40"/>
  <c r="I860" i="40"/>
  <c r="J859" i="40"/>
  <c r="I859" i="40"/>
  <c r="J858" i="40"/>
  <c r="I858" i="40"/>
  <c r="J857" i="40"/>
  <c r="I857" i="40"/>
  <c r="J856" i="40"/>
  <c r="I856" i="40"/>
  <c r="J855" i="40"/>
  <c r="I855" i="40"/>
  <c r="J854" i="40"/>
  <c r="I854" i="40"/>
  <c r="J853" i="40"/>
  <c r="I853" i="40"/>
  <c r="J852" i="40"/>
  <c r="I852" i="40"/>
  <c r="J851" i="40"/>
  <c r="I851" i="40"/>
  <c r="J850" i="40"/>
  <c r="I850" i="40"/>
  <c r="J849" i="40"/>
  <c r="I849" i="40"/>
  <c r="J848" i="40"/>
  <c r="I848" i="40"/>
  <c r="J847" i="40"/>
  <c r="I847" i="40"/>
  <c r="J846" i="40"/>
  <c r="I846" i="40"/>
  <c r="J845" i="40"/>
  <c r="I845" i="40"/>
  <c r="J844" i="40"/>
  <c r="I844" i="40"/>
  <c r="J843" i="40"/>
  <c r="I843" i="40"/>
  <c r="J842" i="40"/>
  <c r="I842" i="40"/>
  <c r="J841" i="40"/>
  <c r="I841" i="40"/>
  <c r="J840" i="40"/>
  <c r="I840" i="40"/>
  <c r="J839" i="40"/>
  <c r="I839" i="40"/>
  <c r="J838" i="40"/>
  <c r="I838" i="40"/>
  <c r="J837" i="40"/>
  <c r="I837" i="40"/>
  <c r="J836" i="40"/>
  <c r="I836" i="40"/>
  <c r="J835" i="40"/>
  <c r="I835" i="40"/>
  <c r="J834" i="40"/>
  <c r="I834" i="40"/>
  <c r="J833" i="40"/>
  <c r="I833" i="40"/>
  <c r="J832" i="40"/>
  <c r="I832" i="40"/>
  <c r="J831" i="40"/>
  <c r="I831" i="40"/>
  <c r="J830" i="40"/>
  <c r="I830" i="40"/>
  <c r="J829" i="40"/>
  <c r="I829" i="40"/>
  <c r="J828" i="40"/>
  <c r="I828" i="40"/>
  <c r="J827" i="40"/>
  <c r="I827" i="40"/>
  <c r="J826" i="40"/>
  <c r="I826" i="40"/>
  <c r="J825" i="40"/>
  <c r="I825" i="40"/>
  <c r="J824" i="40"/>
  <c r="I824" i="40"/>
  <c r="J823" i="40"/>
  <c r="I823" i="40"/>
  <c r="J822" i="40"/>
  <c r="I822" i="40"/>
  <c r="J821" i="40"/>
  <c r="I821" i="40"/>
  <c r="J820" i="40"/>
  <c r="I820" i="40"/>
  <c r="J819" i="40"/>
  <c r="I819" i="40"/>
  <c r="J818" i="40"/>
  <c r="I818" i="40"/>
  <c r="J817" i="40"/>
  <c r="I817" i="40"/>
  <c r="J816" i="40"/>
  <c r="I816" i="40"/>
  <c r="J815" i="40"/>
  <c r="I815" i="40"/>
  <c r="J814" i="40"/>
  <c r="I814" i="40"/>
  <c r="J813" i="40"/>
  <c r="I813" i="40"/>
  <c r="J812" i="40"/>
  <c r="I812" i="40"/>
  <c r="J811" i="40"/>
  <c r="I811" i="40"/>
  <c r="J810" i="40"/>
  <c r="I810" i="40"/>
  <c r="J809" i="40"/>
  <c r="I809" i="40"/>
  <c r="J808" i="40"/>
  <c r="I808" i="40"/>
  <c r="J807" i="40"/>
  <c r="I807" i="40"/>
  <c r="J806" i="40"/>
  <c r="I806" i="40"/>
  <c r="J805" i="40"/>
  <c r="I805" i="40"/>
  <c r="J804" i="40"/>
  <c r="I804" i="40"/>
  <c r="J803" i="40"/>
  <c r="I803" i="40"/>
  <c r="J802" i="40"/>
  <c r="I802" i="40"/>
  <c r="J801" i="40"/>
  <c r="I801" i="40"/>
  <c r="J800" i="40"/>
  <c r="I800" i="40"/>
  <c r="J799" i="40"/>
  <c r="I799" i="40"/>
  <c r="J798" i="40"/>
  <c r="I798" i="40"/>
  <c r="J797" i="40"/>
  <c r="I797" i="40"/>
  <c r="J796" i="40"/>
  <c r="I796" i="40"/>
  <c r="J795" i="40"/>
  <c r="I795" i="40"/>
  <c r="J794" i="40"/>
  <c r="I794" i="40"/>
  <c r="J793" i="40"/>
  <c r="I793" i="40"/>
  <c r="J792" i="40"/>
  <c r="I792" i="40"/>
  <c r="J791" i="40"/>
  <c r="I791" i="40"/>
  <c r="J790" i="40"/>
  <c r="I790" i="40"/>
  <c r="J789" i="40"/>
  <c r="I789" i="40"/>
  <c r="J788" i="40"/>
  <c r="I788" i="40"/>
  <c r="J787" i="40"/>
  <c r="I787" i="40"/>
  <c r="J786" i="40"/>
  <c r="I786" i="40"/>
  <c r="J785" i="40"/>
  <c r="I785" i="40"/>
  <c r="J784" i="40"/>
  <c r="I784" i="40"/>
  <c r="J783" i="40"/>
  <c r="I783" i="40"/>
  <c r="J782" i="40"/>
  <c r="I782" i="40"/>
  <c r="J781" i="40"/>
  <c r="I781" i="40"/>
  <c r="J780" i="40"/>
  <c r="I780" i="40"/>
  <c r="J779" i="40"/>
  <c r="I779" i="40"/>
  <c r="J778" i="40"/>
  <c r="I778" i="40"/>
  <c r="J777" i="40"/>
  <c r="I777" i="40"/>
  <c r="J776" i="40"/>
  <c r="I776" i="40"/>
  <c r="J775" i="40"/>
  <c r="I775" i="40"/>
  <c r="J774" i="40"/>
  <c r="I774" i="40"/>
  <c r="J773" i="40"/>
  <c r="I773" i="40"/>
  <c r="J772" i="40"/>
  <c r="I772" i="40"/>
  <c r="J771" i="40"/>
  <c r="I771" i="40"/>
  <c r="J770" i="40"/>
  <c r="I770" i="40"/>
  <c r="J769" i="40"/>
  <c r="I769" i="40"/>
  <c r="J768" i="40"/>
  <c r="I768" i="40"/>
  <c r="J767" i="40"/>
  <c r="I767" i="40"/>
  <c r="J766" i="40"/>
  <c r="I766" i="40"/>
  <c r="J765" i="40"/>
  <c r="I765" i="40"/>
  <c r="J764" i="40"/>
  <c r="I764" i="40"/>
  <c r="J763" i="40"/>
  <c r="I763" i="40"/>
  <c r="J762" i="40"/>
  <c r="I762" i="40"/>
  <c r="J761" i="40"/>
  <c r="I761" i="40"/>
  <c r="J760" i="40"/>
  <c r="I760" i="40"/>
  <c r="J759" i="40"/>
  <c r="I759" i="40"/>
  <c r="J758" i="40"/>
  <c r="I758" i="40"/>
  <c r="J757" i="40"/>
  <c r="I757" i="40"/>
  <c r="J756" i="40"/>
  <c r="I756" i="40"/>
  <c r="J755" i="40"/>
  <c r="I755" i="40"/>
  <c r="J754" i="40"/>
  <c r="I754" i="40"/>
  <c r="J753" i="40"/>
  <c r="I753" i="40"/>
  <c r="J752" i="40"/>
  <c r="I752" i="40"/>
  <c r="J751" i="40"/>
  <c r="I751" i="40"/>
  <c r="J750" i="40"/>
  <c r="I750" i="40"/>
  <c r="J749" i="40"/>
  <c r="I749" i="40"/>
  <c r="J748" i="40"/>
  <c r="I748" i="40"/>
  <c r="J747" i="40"/>
  <c r="I747" i="40"/>
  <c r="J746" i="40"/>
  <c r="I746" i="40"/>
  <c r="J745" i="40"/>
  <c r="I745" i="40"/>
  <c r="J744" i="40"/>
  <c r="I744" i="40"/>
  <c r="J743" i="40"/>
  <c r="I743" i="40"/>
  <c r="J742" i="40"/>
  <c r="I742" i="40"/>
  <c r="J741" i="40"/>
  <c r="I741" i="40"/>
  <c r="J740" i="40"/>
  <c r="I740" i="40"/>
  <c r="J739" i="40"/>
  <c r="I739" i="40"/>
  <c r="J738" i="40"/>
  <c r="I738" i="40"/>
  <c r="J737" i="40"/>
  <c r="I737" i="40"/>
  <c r="J736" i="40"/>
  <c r="I736" i="40"/>
  <c r="J735" i="40"/>
  <c r="I735" i="40"/>
  <c r="J734" i="40"/>
  <c r="I734" i="40"/>
  <c r="J733" i="40"/>
  <c r="I733" i="40"/>
  <c r="J732" i="40"/>
  <c r="I732" i="40"/>
  <c r="J731" i="40"/>
  <c r="I731" i="40"/>
  <c r="J730" i="40"/>
  <c r="I730" i="40"/>
  <c r="J729" i="40"/>
  <c r="I729" i="40"/>
  <c r="J728" i="40"/>
  <c r="I728" i="40"/>
  <c r="J727" i="40"/>
  <c r="I727" i="40"/>
  <c r="J726" i="40"/>
  <c r="I726" i="40"/>
  <c r="J725" i="40"/>
  <c r="I725" i="40"/>
  <c r="J724" i="40"/>
  <c r="I724" i="40"/>
  <c r="J723" i="40"/>
  <c r="I723" i="40"/>
  <c r="J722" i="40"/>
  <c r="I722" i="40"/>
  <c r="J721" i="40"/>
  <c r="I721" i="40"/>
  <c r="J720" i="40"/>
  <c r="I720" i="40"/>
  <c r="J719" i="40"/>
  <c r="I719" i="40"/>
  <c r="J718" i="40"/>
  <c r="I718" i="40"/>
  <c r="J717" i="40"/>
  <c r="I717" i="40"/>
  <c r="J716" i="40"/>
  <c r="I716" i="40"/>
  <c r="J715" i="40"/>
  <c r="I715" i="40"/>
  <c r="J714" i="40"/>
  <c r="I714" i="40"/>
  <c r="J713" i="40"/>
  <c r="I713" i="40"/>
  <c r="J712" i="40"/>
  <c r="I712" i="40"/>
  <c r="J711" i="40"/>
  <c r="I711" i="40"/>
  <c r="J710" i="40"/>
  <c r="I710" i="40"/>
  <c r="J709" i="40"/>
  <c r="I709" i="40"/>
  <c r="J708" i="40"/>
  <c r="I708" i="40"/>
  <c r="J707" i="40"/>
  <c r="I707" i="40"/>
  <c r="J706" i="40"/>
  <c r="I706" i="40"/>
  <c r="J705" i="40"/>
  <c r="I705" i="40"/>
  <c r="J704" i="40"/>
  <c r="I704" i="40"/>
  <c r="J703" i="40"/>
  <c r="I703" i="40"/>
  <c r="J702" i="40"/>
  <c r="I702" i="40"/>
  <c r="J701" i="40"/>
  <c r="I701" i="40"/>
  <c r="J700" i="40"/>
  <c r="I700" i="40"/>
  <c r="J699" i="40"/>
  <c r="I699" i="40"/>
  <c r="J698" i="40"/>
  <c r="I698" i="40"/>
  <c r="J697" i="40"/>
  <c r="I697" i="40"/>
  <c r="J696" i="40"/>
  <c r="I696" i="40"/>
  <c r="J695" i="40"/>
  <c r="I695" i="40"/>
  <c r="J694" i="40"/>
  <c r="I694" i="40"/>
  <c r="J693" i="40"/>
  <c r="I693" i="40"/>
  <c r="J692" i="40"/>
  <c r="I692" i="40"/>
  <c r="J691" i="40"/>
  <c r="I691" i="40"/>
  <c r="J690" i="40"/>
  <c r="I690" i="40"/>
  <c r="J689" i="40"/>
  <c r="I689" i="40"/>
  <c r="J688" i="40"/>
  <c r="I688" i="40"/>
  <c r="J687" i="40"/>
  <c r="I687" i="40"/>
  <c r="J686" i="40"/>
  <c r="I686" i="40"/>
  <c r="J685" i="40"/>
  <c r="I685" i="40"/>
  <c r="J684" i="40"/>
  <c r="I684" i="40"/>
  <c r="J683" i="40"/>
  <c r="I683" i="40"/>
  <c r="J682" i="40"/>
  <c r="I682" i="40"/>
  <c r="J681" i="40"/>
  <c r="I681" i="40"/>
  <c r="J680" i="40"/>
  <c r="I680" i="40"/>
  <c r="J679" i="40"/>
  <c r="I679" i="40"/>
  <c r="J678" i="40"/>
  <c r="I678" i="40"/>
  <c r="J677" i="40"/>
  <c r="I677" i="40"/>
  <c r="J676" i="40"/>
  <c r="I676" i="40"/>
  <c r="J675" i="40"/>
  <c r="I675" i="40"/>
  <c r="J674" i="40"/>
  <c r="I674" i="40"/>
  <c r="J673" i="40"/>
  <c r="I673" i="40"/>
  <c r="J672" i="40"/>
  <c r="I672" i="40"/>
  <c r="J671" i="40"/>
  <c r="I671" i="40"/>
  <c r="J670" i="40"/>
  <c r="I670" i="40"/>
  <c r="J669" i="40"/>
  <c r="I669" i="40"/>
  <c r="J668" i="40"/>
  <c r="I668" i="40"/>
  <c r="J667" i="40"/>
  <c r="I667" i="40"/>
  <c r="J666" i="40"/>
  <c r="I666" i="40"/>
  <c r="J665" i="40"/>
  <c r="I665" i="40"/>
  <c r="J664" i="40"/>
  <c r="I664" i="40"/>
  <c r="J663" i="40"/>
  <c r="I663" i="40"/>
  <c r="J662" i="40"/>
  <c r="I662" i="40"/>
  <c r="J661" i="40"/>
  <c r="I661" i="40"/>
  <c r="J660" i="40"/>
  <c r="I660" i="40"/>
  <c r="J659" i="40"/>
  <c r="I659" i="40"/>
  <c r="J658" i="40"/>
  <c r="I658" i="40"/>
  <c r="J657" i="40"/>
  <c r="I657" i="40"/>
  <c r="J656" i="40"/>
  <c r="I656" i="40"/>
  <c r="J655" i="40"/>
  <c r="I655" i="40"/>
  <c r="J654" i="40"/>
  <c r="I654" i="40"/>
  <c r="J653" i="40"/>
  <c r="I653" i="40"/>
  <c r="J652" i="40"/>
  <c r="I652" i="40"/>
  <c r="J651" i="40"/>
  <c r="I651" i="40"/>
  <c r="J650" i="40"/>
  <c r="I650" i="40"/>
  <c r="J649" i="40"/>
  <c r="I649" i="40"/>
  <c r="J648" i="40"/>
  <c r="I648" i="40"/>
  <c r="J647" i="40"/>
  <c r="I647" i="40"/>
  <c r="J646" i="40"/>
  <c r="I646" i="40"/>
  <c r="J645" i="40"/>
  <c r="I645" i="40"/>
  <c r="J644" i="40"/>
  <c r="I644" i="40"/>
  <c r="J643" i="40"/>
  <c r="I643" i="40"/>
  <c r="J642" i="40"/>
  <c r="I642" i="40"/>
  <c r="J641" i="40"/>
  <c r="I641" i="40"/>
  <c r="J640" i="40"/>
  <c r="I640" i="40"/>
  <c r="J639" i="40"/>
  <c r="I639" i="40"/>
  <c r="J638" i="40"/>
  <c r="I638" i="40"/>
  <c r="J637" i="40"/>
  <c r="I637" i="40"/>
  <c r="J636" i="40"/>
  <c r="I636" i="40"/>
  <c r="J635" i="40"/>
  <c r="I635" i="40"/>
  <c r="J634" i="40"/>
  <c r="I634" i="40"/>
  <c r="J633" i="40"/>
  <c r="I633" i="40"/>
  <c r="J632" i="40"/>
  <c r="I632" i="40"/>
  <c r="J631" i="40"/>
  <c r="I631" i="40"/>
  <c r="J630" i="40"/>
  <c r="I630" i="40"/>
  <c r="J629" i="40"/>
  <c r="I629" i="40"/>
  <c r="J628" i="40"/>
  <c r="I628" i="40"/>
  <c r="J627" i="40"/>
  <c r="I627" i="40"/>
  <c r="J626" i="40"/>
  <c r="I626" i="40"/>
  <c r="J625" i="40"/>
  <c r="I625" i="40"/>
  <c r="J624" i="40"/>
  <c r="I624" i="40"/>
  <c r="J623" i="40"/>
  <c r="I623" i="40"/>
  <c r="J622" i="40"/>
  <c r="I622" i="40"/>
  <c r="J621" i="40"/>
  <c r="I621" i="40"/>
  <c r="J620" i="40"/>
  <c r="I620" i="40"/>
  <c r="J619" i="40"/>
  <c r="I619" i="40"/>
  <c r="J618" i="40"/>
  <c r="I618" i="40"/>
  <c r="J617" i="40"/>
  <c r="I617" i="40"/>
  <c r="J616" i="40"/>
  <c r="I616" i="40"/>
  <c r="J615" i="40"/>
  <c r="I615" i="40"/>
  <c r="J614" i="40"/>
  <c r="I614" i="40"/>
  <c r="J613" i="40"/>
  <c r="I613" i="40"/>
  <c r="J612" i="40"/>
  <c r="I612" i="40"/>
  <c r="J611" i="40"/>
  <c r="I611" i="40"/>
  <c r="J610" i="40"/>
  <c r="I610" i="40"/>
  <c r="J609" i="40"/>
  <c r="I609" i="40"/>
  <c r="J608" i="40"/>
  <c r="I608" i="40"/>
  <c r="J607" i="40"/>
  <c r="I607" i="40"/>
  <c r="J606" i="40"/>
  <c r="I606" i="40"/>
  <c r="J605" i="40"/>
  <c r="I605" i="40"/>
  <c r="J604" i="40"/>
  <c r="I604" i="40"/>
  <c r="J603" i="40"/>
  <c r="I603" i="40"/>
  <c r="J602" i="40"/>
  <c r="I602" i="40"/>
  <c r="J601" i="40"/>
  <c r="I601" i="40"/>
  <c r="J600" i="40"/>
  <c r="I600" i="40"/>
  <c r="J599" i="40"/>
  <c r="I599" i="40"/>
  <c r="J598" i="40"/>
  <c r="I598" i="40"/>
  <c r="J597" i="40"/>
  <c r="I597" i="40"/>
  <c r="J596" i="40"/>
  <c r="I596" i="40"/>
  <c r="J595" i="40"/>
  <c r="I595" i="40"/>
  <c r="J594" i="40"/>
  <c r="I594" i="40"/>
  <c r="J593" i="40"/>
  <c r="I593" i="40"/>
  <c r="J592" i="40"/>
  <c r="I592" i="40"/>
  <c r="J591" i="40"/>
  <c r="I591" i="40"/>
  <c r="J590" i="40"/>
  <c r="I590" i="40"/>
  <c r="J589" i="40"/>
  <c r="I589" i="40"/>
  <c r="J588" i="40"/>
  <c r="I588" i="40"/>
  <c r="J587" i="40"/>
  <c r="I587" i="40"/>
  <c r="J586" i="40"/>
  <c r="I586" i="40"/>
  <c r="J585" i="40"/>
  <c r="I585" i="40"/>
  <c r="J584" i="40"/>
  <c r="I584" i="40"/>
  <c r="J583" i="40"/>
  <c r="I583" i="40"/>
  <c r="J582" i="40"/>
  <c r="I582" i="40"/>
  <c r="J581" i="40"/>
  <c r="I581" i="40"/>
  <c r="J580" i="40"/>
  <c r="I580" i="40"/>
  <c r="J579" i="40"/>
  <c r="I579" i="40"/>
  <c r="J578" i="40"/>
  <c r="I578" i="40"/>
  <c r="J577" i="40"/>
  <c r="I577" i="40"/>
  <c r="J576" i="40"/>
  <c r="I576" i="40"/>
  <c r="J575" i="40"/>
  <c r="I575" i="40"/>
  <c r="J574" i="40"/>
  <c r="I574" i="40"/>
  <c r="J573" i="40"/>
  <c r="I573" i="40"/>
  <c r="J572" i="40"/>
  <c r="I572" i="40"/>
  <c r="J571" i="40"/>
  <c r="I571" i="40"/>
  <c r="J570" i="40"/>
  <c r="I570" i="40"/>
  <c r="J569" i="40"/>
  <c r="I569" i="40"/>
  <c r="J568" i="40"/>
  <c r="I568" i="40"/>
  <c r="J567" i="40"/>
  <c r="I567" i="40"/>
  <c r="J566" i="40"/>
  <c r="I566" i="40"/>
  <c r="J565" i="40"/>
  <c r="I565" i="40"/>
  <c r="J564" i="40"/>
  <c r="I564" i="40"/>
  <c r="J563" i="40"/>
  <c r="I563" i="40"/>
  <c r="J562" i="40"/>
  <c r="I562" i="40"/>
  <c r="J561" i="40"/>
  <c r="I561" i="40"/>
  <c r="J560" i="40"/>
  <c r="I560" i="40"/>
  <c r="J559" i="40"/>
  <c r="I559" i="40"/>
  <c r="J558" i="40"/>
  <c r="I558" i="40"/>
  <c r="J557" i="40"/>
  <c r="I557" i="40"/>
  <c r="J556" i="40"/>
  <c r="I556" i="40"/>
  <c r="J555" i="40"/>
  <c r="I555" i="40"/>
  <c r="J554" i="40"/>
  <c r="I554" i="40"/>
  <c r="J553" i="40"/>
  <c r="I553" i="40"/>
  <c r="J552" i="40"/>
  <c r="I552" i="40"/>
  <c r="J551" i="40"/>
  <c r="I551" i="40"/>
  <c r="J550" i="40"/>
  <c r="I550" i="40"/>
  <c r="J549" i="40"/>
  <c r="I549" i="40"/>
  <c r="J548" i="40"/>
  <c r="I548" i="40"/>
  <c r="J547" i="40"/>
  <c r="I547" i="40"/>
  <c r="J546" i="40"/>
  <c r="I546" i="40"/>
  <c r="J545" i="40"/>
  <c r="I545" i="40"/>
  <c r="J544" i="40"/>
  <c r="I544" i="40"/>
  <c r="J543" i="40"/>
  <c r="I543" i="40"/>
  <c r="J542" i="40"/>
  <c r="I542" i="40"/>
  <c r="J541" i="40"/>
  <c r="I541" i="40"/>
  <c r="J540" i="40"/>
  <c r="I540" i="40"/>
  <c r="J539" i="40"/>
  <c r="I539" i="40"/>
  <c r="J538" i="40"/>
  <c r="I538" i="40"/>
  <c r="J537" i="40"/>
  <c r="I537" i="40"/>
  <c r="J536" i="40"/>
  <c r="I536" i="40"/>
  <c r="J535" i="40"/>
  <c r="I535" i="40"/>
  <c r="J534" i="40"/>
  <c r="I534" i="40"/>
  <c r="J533" i="40"/>
  <c r="I533" i="40"/>
  <c r="J532" i="40"/>
  <c r="I532" i="40"/>
  <c r="J531" i="40"/>
  <c r="I531" i="40"/>
  <c r="J530" i="40"/>
  <c r="I530" i="40"/>
  <c r="J529" i="40"/>
  <c r="I529" i="40"/>
  <c r="J528" i="40"/>
  <c r="I528" i="40"/>
  <c r="J527" i="40"/>
  <c r="I527" i="40"/>
  <c r="J526" i="40"/>
  <c r="I526" i="40"/>
  <c r="J525" i="40"/>
  <c r="I525" i="40"/>
  <c r="J524" i="40"/>
  <c r="I524" i="40"/>
  <c r="J523" i="40"/>
  <c r="I523" i="40"/>
  <c r="J522" i="40"/>
  <c r="I522" i="40"/>
  <c r="J521" i="40"/>
  <c r="I521" i="40"/>
  <c r="J520" i="40"/>
  <c r="I520" i="40"/>
  <c r="J519" i="40"/>
  <c r="I519" i="40"/>
  <c r="J518" i="40"/>
  <c r="I518" i="40"/>
  <c r="J517" i="40"/>
  <c r="I517" i="40"/>
  <c r="J516" i="40"/>
  <c r="I516" i="40"/>
  <c r="J515" i="40"/>
  <c r="I515" i="40"/>
  <c r="J514" i="40"/>
  <c r="I514" i="40"/>
  <c r="J513" i="40"/>
  <c r="I513" i="40"/>
  <c r="J512" i="40"/>
  <c r="I512" i="40"/>
  <c r="J511" i="40"/>
  <c r="I511" i="40"/>
  <c r="J510" i="40"/>
  <c r="I510" i="40"/>
  <c r="J509" i="40"/>
  <c r="I509" i="40"/>
  <c r="J508" i="40"/>
  <c r="I508" i="40"/>
  <c r="J507" i="40"/>
  <c r="I507" i="40"/>
  <c r="J506" i="40"/>
  <c r="I506" i="40"/>
  <c r="J505" i="40"/>
  <c r="I505" i="40"/>
  <c r="J504" i="40"/>
  <c r="I504" i="40"/>
  <c r="J503" i="40"/>
  <c r="I503" i="40"/>
  <c r="J502" i="40"/>
  <c r="I502" i="40"/>
  <c r="J501" i="40"/>
  <c r="I501" i="40"/>
  <c r="J500" i="40"/>
  <c r="I500" i="40"/>
  <c r="J499" i="40"/>
  <c r="I499" i="40"/>
  <c r="J498" i="40"/>
  <c r="I498" i="40"/>
  <c r="J497" i="40"/>
  <c r="I497" i="40"/>
  <c r="J496" i="40"/>
  <c r="I496" i="40"/>
  <c r="J495" i="40"/>
  <c r="I495" i="40"/>
  <c r="J494" i="40"/>
  <c r="I494" i="40"/>
  <c r="J493" i="40"/>
  <c r="I493" i="40"/>
  <c r="J492" i="40"/>
  <c r="I492" i="40"/>
  <c r="J491" i="40"/>
  <c r="I491" i="40"/>
  <c r="J490" i="40"/>
  <c r="I490" i="40"/>
  <c r="J489" i="40"/>
  <c r="I489" i="40"/>
  <c r="J488" i="40"/>
  <c r="I488" i="40"/>
  <c r="J487" i="40"/>
  <c r="I487" i="40"/>
  <c r="J486" i="40"/>
  <c r="I486" i="40"/>
  <c r="J485" i="40"/>
  <c r="I485" i="40"/>
  <c r="J484" i="40"/>
  <c r="I484" i="40"/>
  <c r="J483" i="40"/>
  <c r="I483" i="40"/>
  <c r="J482" i="40"/>
  <c r="I482" i="40"/>
  <c r="J481" i="40"/>
  <c r="I481" i="40"/>
  <c r="J480" i="40"/>
  <c r="I480" i="40"/>
  <c r="J479" i="40"/>
  <c r="I479" i="40"/>
  <c r="J478" i="40"/>
  <c r="I478" i="40"/>
  <c r="J477" i="40"/>
  <c r="I477" i="40"/>
  <c r="J476" i="40"/>
  <c r="I476" i="40"/>
  <c r="J475" i="40"/>
  <c r="I475" i="40"/>
  <c r="J474" i="40"/>
  <c r="I474" i="40"/>
  <c r="J473" i="40"/>
  <c r="I473" i="40"/>
  <c r="J472" i="40"/>
  <c r="I472" i="40"/>
  <c r="J471" i="40"/>
  <c r="I471" i="40"/>
  <c r="J470" i="40"/>
  <c r="I470" i="40"/>
  <c r="J469" i="40"/>
  <c r="I469" i="40"/>
  <c r="J468" i="40"/>
  <c r="I468" i="40"/>
  <c r="J467" i="40"/>
  <c r="I467" i="40"/>
  <c r="J466" i="40"/>
  <c r="I466" i="40"/>
  <c r="J465" i="40"/>
  <c r="I465" i="40"/>
  <c r="J464" i="40"/>
  <c r="I464" i="40"/>
  <c r="J463" i="40"/>
  <c r="I463" i="40"/>
  <c r="J462" i="40"/>
  <c r="I462" i="40"/>
  <c r="J461" i="40"/>
  <c r="I461" i="40"/>
  <c r="J460" i="40"/>
  <c r="I460" i="40"/>
  <c r="J459" i="40"/>
  <c r="I459" i="40"/>
  <c r="J458" i="40"/>
  <c r="I458" i="40"/>
  <c r="J457" i="40"/>
  <c r="I457" i="40"/>
  <c r="J456" i="40"/>
  <c r="I456" i="40"/>
  <c r="J455" i="40"/>
  <c r="I455" i="40"/>
  <c r="J454" i="40"/>
  <c r="I454" i="40"/>
  <c r="J453" i="40"/>
  <c r="I453" i="40"/>
  <c r="J452" i="40"/>
  <c r="I452" i="40"/>
  <c r="J451" i="40"/>
  <c r="I451" i="40"/>
  <c r="J450" i="40"/>
  <c r="I450" i="40"/>
  <c r="J449" i="40"/>
  <c r="I449" i="40"/>
  <c r="J448" i="40"/>
  <c r="I448" i="40"/>
  <c r="J447" i="40"/>
  <c r="I447" i="40"/>
  <c r="J446" i="40"/>
  <c r="I446" i="40"/>
  <c r="J445" i="40"/>
  <c r="I445" i="40"/>
  <c r="J444" i="40"/>
  <c r="I444" i="40"/>
  <c r="J443" i="40"/>
  <c r="I443" i="40"/>
  <c r="J442" i="40"/>
  <c r="I442" i="40"/>
  <c r="J441" i="40"/>
  <c r="I441" i="40"/>
  <c r="J440" i="40"/>
  <c r="I440" i="40"/>
  <c r="J439" i="40"/>
  <c r="I439" i="40"/>
  <c r="J438" i="40"/>
  <c r="I438" i="40"/>
  <c r="J437" i="40"/>
  <c r="I437" i="40"/>
  <c r="J436" i="40"/>
  <c r="I436" i="40"/>
  <c r="J435" i="40"/>
  <c r="I435" i="40"/>
  <c r="J434" i="40"/>
  <c r="I434" i="40"/>
  <c r="J433" i="40"/>
  <c r="I433" i="40"/>
  <c r="J432" i="40"/>
  <c r="I432" i="40"/>
  <c r="J431" i="40"/>
  <c r="I431" i="40"/>
  <c r="J430" i="40"/>
  <c r="I430" i="40"/>
  <c r="J429" i="40"/>
  <c r="I429" i="40"/>
  <c r="J428" i="40"/>
  <c r="I428" i="40"/>
  <c r="J427" i="40"/>
  <c r="I427" i="40"/>
  <c r="J426" i="40"/>
  <c r="I426" i="40"/>
  <c r="J425" i="40"/>
  <c r="I425" i="40"/>
  <c r="J424" i="40"/>
  <c r="I424" i="40"/>
  <c r="J423" i="40"/>
  <c r="I423" i="40"/>
  <c r="J422" i="40"/>
  <c r="I422" i="40"/>
  <c r="J421" i="40"/>
  <c r="I421" i="40"/>
  <c r="J420" i="40"/>
  <c r="I420" i="40"/>
  <c r="J419" i="40"/>
  <c r="I419" i="40"/>
  <c r="J418" i="40"/>
  <c r="I418" i="40"/>
  <c r="J417" i="40"/>
  <c r="I417" i="40"/>
  <c r="J416" i="40"/>
  <c r="I416" i="40"/>
  <c r="J415" i="40"/>
  <c r="I415" i="40"/>
  <c r="J414" i="40"/>
  <c r="I414" i="40"/>
  <c r="J413" i="40"/>
  <c r="I413" i="40"/>
  <c r="J412" i="40"/>
  <c r="I412" i="40"/>
  <c r="J411" i="40"/>
  <c r="I411" i="40"/>
  <c r="J410" i="40"/>
  <c r="I410" i="40"/>
  <c r="J409" i="40"/>
  <c r="I409" i="40"/>
  <c r="J408" i="40"/>
  <c r="I408" i="40"/>
  <c r="J407" i="40"/>
  <c r="I407" i="40"/>
  <c r="J406" i="40"/>
  <c r="I406" i="40"/>
  <c r="J405" i="40"/>
  <c r="I405" i="40"/>
  <c r="J404" i="40"/>
  <c r="I404" i="40"/>
  <c r="J403" i="40"/>
  <c r="I403" i="40"/>
  <c r="J402" i="40"/>
  <c r="I402" i="40"/>
  <c r="J401" i="40"/>
  <c r="I401" i="40"/>
  <c r="J400" i="40"/>
  <c r="I400" i="40"/>
  <c r="J399" i="40"/>
  <c r="I399" i="40"/>
  <c r="J398" i="40"/>
  <c r="I398" i="40"/>
  <c r="J397" i="40"/>
  <c r="I397" i="40"/>
  <c r="J396" i="40"/>
  <c r="I396" i="40"/>
  <c r="J395" i="40"/>
  <c r="I395" i="40"/>
  <c r="J394" i="40"/>
  <c r="I394" i="40"/>
  <c r="J393" i="40"/>
  <c r="I393" i="40"/>
  <c r="J392" i="40"/>
  <c r="I392" i="40"/>
  <c r="J391" i="40"/>
  <c r="I391" i="40"/>
  <c r="J390" i="40"/>
  <c r="I390" i="40"/>
  <c r="J389" i="40"/>
  <c r="I389" i="40"/>
  <c r="J388" i="40"/>
  <c r="I388" i="40"/>
  <c r="J387" i="40"/>
  <c r="I387" i="40"/>
  <c r="J386" i="40"/>
  <c r="I386" i="40"/>
  <c r="J385" i="40"/>
  <c r="I385" i="40"/>
  <c r="J384" i="40"/>
  <c r="I384" i="40"/>
  <c r="J383" i="40"/>
  <c r="I383" i="40"/>
  <c r="J382" i="40"/>
  <c r="I382" i="40"/>
  <c r="J381" i="40"/>
  <c r="I381" i="40"/>
  <c r="J380" i="40"/>
  <c r="I380" i="40"/>
  <c r="J379" i="40"/>
  <c r="I379" i="40"/>
  <c r="J378" i="40"/>
  <c r="I378" i="40"/>
  <c r="J377" i="40"/>
  <c r="I377" i="40"/>
  <c r="J376" i="40"/>
  <c r="I376" i="40"/>
  <c r="J375" i="40"/>
  <c r="I375" i="40"/>
  <c r="J374" i="40"/>
  <c r="I374" i="40"/>
  <c r="J373" i="40"/>
  <c r="I373" i="40"/>
  <c r="J372" i="40"/>
  <c r="I372" i="40"/>
  <c r="J371" i="40"/>
  <c r="I371" i="40"/>
  <c r="J370" i="40"/>
  <c r="I370" i="40"/>
  <c r="J369" i="40"/>
  <c r="I369" i="40"/>
  <c r="J368" i="40"/>
  <c r="I368" i="40"/>
  <c r="J367" i="40"/>
  <c r="I367" i="40"/>
  <c r="J366" i="40"/>
  <c r="I366" i="40"/>
  <c r="J365" i="40"/>
  <c r="I365" i="40"/>
  <c r="J364" i="40"/>
  <c r="I364" i="40"/>
  <c r="J363" i="40"/>
  <c r="I363" i="40"/>
  <c r="J362" i="40"/>
  <c r="I362" i="40"/>
  <c r="J361" i="40"/>
  <c r="I361" i="40"/>
  <c r="J360" i="40"/>
  <c r="I360" i="40"/>
  <c r="J359" i="40"/>
  <c r="I359" i="40"/>
  <c r="J358" i="40"/>
  <c r="I358" i="40"/>
  <c r="J357" i="40"/>
  <c r="I357" i="40"/>
  <c r="J356" i="40"/>
  <c r="I356" i="40"/>
  <c r="J355" i="40"/>
  <c r="I355" i="40"/>
  <c r="J354" i="40"/>
  <c r="I354" i="40"/>
  <c r="J353" i="40"/>
  <c r="I353" i="40"/>
  <c r="J352" i="40"/>
  <c r="I352" i="40"/>
  <c r="J351" i="40"/>
  <c r="I351" i="40"/>
  <c r="J350" i="40"/>
  <c r="I350" i="40"/>
  <c r="J349" i="40"/>
  <c r="I349" i="40"/>
  <c r="J348" i="40"/>
  <c r="I348" i="40"/>
  <c r="J347" i="40"/>
  <c r="I347" i="40"/>
  <c r="J346" i="40"/>
  <c r="I346" i="40"/>
  <c r="J345" i="40"/>
  <c r="I345" i="40"/>
  <c r="J344" i="40"/>
  <c r="I344" i="40"/>
  <c r="J343" i="40"/>
  <c r="I343" i="40"/>
  <c r="J342" i="40"/>
  <c r="I342" i="40"/>
  <c r="J341" i="40"/>
  <c r="I341" i="40"/>
  <c r="J340" i="40"/>
  <c r="I340" i="40"/>
  <c r="J339" i="40"/>
  <c r="I339" i="40"/>
  <c r="J338" i="40"/>
  <c r="I338" i="40"/>
  <c r="J337" i="40"/>
  <c r="I337" i="40"/>
  <c r="J336" i="40"/>
  <c r="I336" i="40"/>
  <c r="J335" i="40"/>
  <c r="I335" i="40"/>
  <c r="J334" i="40"/>
  <c r="I334" i="40"/>
  <c r="J333" i="40"/>
  <c r="I333" i="40"/>
  <c r="J332" i="40"/>
  <c r="I332" i="40"/>
  <c r="J331" i="40"/>
  <c r="I331" i="40"/>
  <c r="J330" i="40"/>
  <c r="I330" i="40"/>
  <c r="J329" i="40"/>
  <c r="I329" i="40"/>
  <c r="J328" i="40"/>
  <c r="I328" i="40"/>
  <c r="J327" i="40"/>
  <c r="I327" i="40"/>
  <c r="J326" i="40"/>
  <c r="I326" i="40"/>
  <c r="J325" i="40"/>
  <c r="I325" i="40"/>
  <c r="J324" i="40"/>
  <c r="I324" i="40"/>
  <c r="J323" i="40"/>
  <c r="I323" i="40"/>
  <c r="J322" i="40"/>
  <c r="I322" i="40"/>
  <c r="J321" i="40"/>
  <c r="I321" i="40"/>
  <c r="J320" i="40"/>
  <c r="I320" i="40"/>
  <c r="J319" i="40"/>
  <c r="I319" i="40"/>
  <c r="J318" i="40"/>
  <c r="I318" i="40"/>
  <c r="J317" i="40"/>
  <c r="I317" i="40"/>
  <c r="J316" i="40"/>
  <c r="I316" i="40"/>
  <c r="J315" i="40"/>
  <c r="I315" i="40"/>
  <c r="J314" i="40"/>
  <c r="I314" i="40"/>
  <c r="J313" i="40"/>
  <c r="I313" i="40"/>
  <c r="J312" i="40"/>
  <c r="I312" i="40"/>
  <c r="J311" i="40"/>
  <c r="I311" i="40"/>
  <c r="J310" i="40"/>
  <c r="I310" i="40"/>
  <c r="J309" i="40"/>
  <c r="I309" i="40"/>
  <c r="J308" i="40"/>
  <c r="I308" i="40"/>
  <c r="J307" i="40"/>
  <c r="I307" i="40"/>
  <c r="J306" i="40"/>
  <c r="I306" i="40"/>
  <c r="J305" i="40"/>
  <c r="I305" i="40"/>
  <c r="J304" i="40"/>
  <c r="I304" i="40"/>
  <c r="J303" i="40"/>
  <c r="I303" i="40"/>
  <c r="J302" i="40"/>
  <c r="I302" i="40"/>
  <c r="J301" i="40"/>
  <c r="I301" i="40"/>
  <c r="J300" i="40"/>
  <c r="I300" i="40"/>
  <c r="J299" i="40"/>
  <c r="I299" i="40"/>
  <c r="J298" i="40"/>
  <c r="I298" i="40"/>
  <c r="J297" i="40"/>
  <c r="I297" i="40"/>
  <c r="J296" i="40"/>
  <c r="I296" i="40"/>
  <c r="J295" i="40"/>
  <c r="I295" i="40"/>
  <c r="J294" i="40"/>
  <c r="I294" i="40"/>
  <c r="J293" i="40"/>
  <c r="I293" i="40"/>
  <c r="J292" i="40"/>
  <c r="I292" i="40"/>
  <c r="J291" i="40"/>
  <c r="I291" i="40"/>
  <c r="J290" i="40"/>
  <c r="I290" i="40"/>
  <c r="J289" i="40"/>
  <c r="I289" i="40"/>
  <c r="J288" i="40"/>
  <c r="I288" i="40"/>
  <c r="J287" i="40"/>
  <c r="I287" i="40"/>
  <c r="J286" i="40"/>
  <c r="I286" i="40"/>
  <c r="J285" i="40"/>
  <c r="I285" i="40"/>
  <c r="J284" i="40"/>
  <c r="I284" i="40"/>
  <c r="J283" i="40"/>
  <c r="I283" i="40"/>
  <c r="J282" i="40"/>
  <c r="I282" i="40"/>
  <c r="J281" i="40"/>
  <c r="I281" i="40"/>
  <c r="J280" i="40"/>
  <c r="I280" i="40"/>
  <c r="J279" i="40"/>
  <c r="I279" i="40"/>
  <c r="J278" i="40"/>
  <c r="I278" i="40"/>
  <c r="J277" i="40"/>
  <c r="I277" i="40"/>
  <c r="J276" i="40"/>
  <c r="I276" i="40"/>
  <c r="J275" i="40"/>
  <c r="I275" i="40"/>
  <c r="J274" i="40"/>
  <c r="I274" i="40"/>
  <c r="J273" i="40"/>
  <c r="I273" i="40"/>
  <c r="J272" i="40"/>
  <c r="I272" i="40"/>
  <c r="J271" i="40"/>
  <c r="I271" i="40"/>
  <c r="J270" i="40"/>
  <c r="I270" i="40"/>
  <c r="J269" i="40"/>
  <c r="I269" i="40"/>
  <c r="J268" i="40"/>
  <c r="I268" i="40"/>
  <c r="J267" i="40"/>
  <c r="I267" i="40"/>
  <c r="J266" i="40"/>
  <c r="I266" i="40"/>
  <c r="J265" i="40"/>
  <c r="I265" i="40"/>
  <c r="J264" i="40"/>
  <c r="I264" i="40"/>
  <c r="J263" i="40"/>
  <c r="I263" i="40"/>
  <c r="J262" i="40"/>
  <c r="I262" i="40"/>
  <c r="J261" i="40"/>
  <c r="I261" i="40"/>
  <c r="J260" i="40"/>
  <c r="I260" i="40"/>
  <c r="J259" i="40"/>
  <c r="I259" i="40"/>
  <c r="J258" i="40"/>
  <c r="I258" i="40"/>
  <c r="J257" i="40"/>
  <c r="I257" i="40"/>
  <c r="J256" i="40"/>
  <c r="I256" i="40"/>
  <c r="J255" i="40"/>
  <c r="I255" i="40"/>
  <c r="J254" i="40"/>
  <c r="I254" i="40"/>
  <c r="J253" i="40"/>
  <c r="I253" i="40"/>
  <c r="J252" i="40"/>
  <c r="I252" i="40"/>
  <c r="J251" i="40"/>
  <c r="I251" i="40"/>
  <c r="J250" i="40"/>
  <c r="I250" i="40"/>
  <c r="J249" i="40"/>
  <c r="I249" i="40"/>
  <c r="J248" i="40"/>
  <c r="I248" i="40"/>
  <c r="J247" i="40"/>
  <c r="I247" i="40"/>
  <c r="J246" i="40"/>
  <c r="I246" i="40"/>
  <c r="J245" i="40"/>
  <c r="I245" i="40"/>
  <c r="J244" i="40"/>
  <c r="I244" i="40"/>
  <c r="J243" i="40"/>
  <c r="I243" i="40"/>
  <c r="J242" i="40"/>
  <c r="I242" i="40"/>
  <c r="J241" i="40"/>
  <c r="I241" i="40"/>
  <c r="J240" i="40"/>
  <c r="I240" i="40"/>
  <c r="J239" i="40"/>
  <c r="I239" i="40"/>
  <c r="J238" i="40"/>
  <c r="I238" i="40"/>
  <c r="J237" i="40"/>
  <c r="I237" i="40"/>
  <c r="J236" i="40"/>
  <c r="I236" i="40"/>
  <c r="J235" i="40"/>
  <c r="I235" i="40"/>
  <c r="J234" i="40"/>
  <c r="I234" i="40"/>
  <c r="J233" i="40"/>
  <c r="I233" i="40"/>
  <c r="J232" i="40"/>
  <c r="I232" i="40"/>
  <c r="J231" i="40"/>
  <c r="I231" i="40"/>
  <c r="J230" i="40"/>
  <c r="I230" i="40"/>
  <c r="J229" i="40"/>
  <c r="I229" i="40"/>
  <c r="J228" i="40"/>
  <c r="I228" i="40"/>
  <c r="J227" i="40"/>
  <c r="I227" i="40"/>
  <c r="J226" i="40"/>
  <c r="I226" i="40"/>
  <c r="J225" i="40"/>
  <c r="I225" i="40"/>
  <c r="J224" i="40"/>
  <c r="I224" i="40"/>
  <c r="J223" i="40"/>
  <c r="I223" i="40"/>
  <c r="J222" i="40"/>
  <c r="I222" i="40"/>
  <c r="J221" i="40"/>
  <c r="I221" i="40"/>
  <c r="J220" i="40"/>
  <c r="I220" i="40"/>
  <c r="J219" i="40"/>
  <c r="I219" i="40"/>
  <c r="J218" i="40"/>
  <c r="I218" i="40"/>
  <c r="J217" i="40"/>
  <c r="I217" i="40"/>
  <c r="J216" i="40"/>
  <c r="I216" i="40"/>
  <c r="J215" i="40"/>
  <c r="I215" i="40"/>
  <c r="J214" i="40"/>
  <c r="I214" i="40"/>
  <c r="J213" i="40"/>
  <c r="I213" i="40"/>
  <c r="J212" i="40"/>
  <c r="I212" i="40"/>
  <c r="J211" i="40"/>
  <c r="I211" i="40"/>
  <c r="J210" i="40"/>
  <c r="I210" i="40"/>
  <c r="J209" i="40"/>
  <c r="I209" i="40"/>
  <c r="J208" i="40"/>
  <c r="I208" i="40"/>
  <c r="J207" i="40"/>
  <c r="I207" i="40"/>
  <c r="J206" i="40"/>
  <c r="I206" i="40"/>
  <c r="J205" i="40"/>
  <c r="I205" i="40"/>
  <c r="J204" i="40"/>
  <c r="I204" i="40"/>
  <c r="J203" i="40"/>
  <c r="I203" i="40"/>
  <c r="J202" i="40"/>
  <c r="I202" i="40"/>
  <c r="J201" i="40"/>
  <c r="I201" i="40"/>
  <c r="J200" i="40"/>
  <c r="I200" i="40"/>
  <c r="J199" i="40"/>
  <c r="I199" i="40"/>
  <c r="J198" i="40"/>
  <c r="I198" i="40"/>
  <c r="J197" i="40"/>
  <c r="I197" i="40"/>
  <c r="J196" i="40"/>
  <c r="I196" i="40"/>
  <c r="J195" i="40"/>
  <c r="I195" i="40"/>
  <c r="J194" i="40"/>
  <c r="I194" i="40"/>
  <c r="J193" i="40"/>
  <c r="I193" i="40"/>
  <c r="J192" i="40"/>
  <c r="I192" i="40"/>
  <c r="J191" i="40"/>
  <c r="I191" i="40"/>
  <c r="J190" i="40"/>
  <c r="I190" i="40"/>
  <c r="J189" i="40"/>
  <c r="I189" i="40"/>
  <c r="J188" i="40"/>
  <c r="I188" i="40"/>
  <c r="J187" i="40"/>
  <c r="I187" i="40"/>
  <c r="J186" i="40"/>
  <c r="I186" i="40"/>
  <c r="J185" i="40"/>
  <c r="I185" i="40"/>
  <c r="J184" i="40"/>
  <c r="I184" i="40"/>
  <c r="J183" i="40"/>
  <c r="I183" i="40"/>
  <c r="J182" i="40"/>
  <c r="I182" i="40"/>
  <c r="J181" i="40"/>
  <c r="I181" i="40"/>
  <c r="J180" i="40"/>
  <c r="I180" i="40"/>
  <c r="J179" i="40"/>
  <c r="I179" i="40"/>
  <c r="J178" i="40"/>
  <c r="I178" i="40"/>
  <c r="J177" i="40"/>
  <c r="I177" i="40"/>
  <c r="J176" i="40"/>
  <c r="I176" i="40"/>
  <c r="J175" i="40"/>
  <c r="I175" i="40"/>
  <c r="J174" i="40"/>
  <c r="I174" i="40"/>
  <c r="J173" i="40"/>
  <c r="I173" i="40"/>
  <c r="J172" i="40"/>
  <c r="I172" i="40"/>
  <c r="J171" i="40"/>
  <c r="I171" i="40"/>
  <c r="J170" i="40"/>
  <c r="I170" i="40"/>
  <c r="J169" i="40"/>
  <c r="I169" i="40"/>
  <c r="J168" i="40"/>
  <c r="I168" i="40"/>
  <c r="J167" i="40"/>
  <c r="I167" i="40"/>
  <c r="J166" i="40"/>
  <c r="I166" i="40"/>
  <c r="J165" i="40"/>
  <c r="I165" i="40"/>
  <c r="J164" i="40"/>
  <c r="I164" i="40"/>
  <c r="J163" i="40"/>
  <c r="I163" i="40"/>
  <c r="J162" i="40"/>
  <c r="I162" i="40"/>
  <c r="J161" i="40"/>
  <c r="I161" i="40"/>
  <c r="J160" i="40"/>
  <c r="I160" i="40"/>
  <c r="J159" i="40"/>
  <c r="I159" i="40"/>
  <c r="J158" i="40"/>
  <c r="I158" i="40"/>
  <c r="J157" i="40"/>
  <c r="I157" i="40"/>
  <c r="J156" i="40"/>
  <c r="I156" i="40"/>
  <c r="J155" i="40"/>
  <c r="I155" i="40"/>
  <c r="J154" i="40"/>
  <c r="I154" i="40"/>
  <c r="J153" i="40"/>
  <c r="I153" i="40"/>
  <c r="J152" i="40"/>
  <c r="I152" i="40"/>
  <c r="J151" i="40"/>
  <c r="I151" i="40"/>
  <c r="J150" i="40"/>
  <c r="I150" i="40"/>
  <c r="J149" i="40"/>
  <c r="I149" i="40"/>
  <c r="J148" i="40"/>
  <c r="I148" i="40"/>
  <c r="J147" i="40"/>
  <c r="I147" i="40"/>
  <c r="J146" i="40"/>
  <c r="I146" i="40"/>
  <c r="J145" i="40"/>
  <c r="I145" i="40"/>
  <c r="J144" i="40"/>
  <c r="I144" i="40"/>
  <c r="J143" i="40"/>
  <c r="I143" i="40"/>
  <c r="J142" i="40"/>
  <c r="I142" i="40"/>
  <c r="J141" i="40"/>
  <c r="I141" i="40"/>
  <c r="J140" i="40"/>
  <c r="I140" i="40"/>
  <c r="J139" i="40"/>
  <c r="I139" i="40"/>
  <c r="J138" i="40"/>
  <c r="I138" i="40"/>
  <c r="J137" i="40"/>
  <c r="I137" i="40"/>
  <c r="J136" i="40"/>
  <c r="I136" i="40"/>
  <c r="J135" i="40"/>
  <c r="I135" i="40"/>
  <c r="J134" i="40"/>
  <c r="I134" i="40"/>
  <c r="J133" i="40"/>
  <c r="I133" i="40"/>
  <c r="J132" i="40"/>
  <c r="I132" i="40"/>
  <c r="J131" i="40"/>
  <c r="I131" i="40"/>
  <c r="J130" i="40"/>
  <c r="I130" i="40"/>
  <c r="J129" i="40"/>
  <c r="I129" i="40"/>
  <c r="J128" i="40"/>
  <c r="I128" i="40"/>
  <c r="J127" i="40"/>
  <c r="I127" i="40"/>
  <c r="J126" i="40"/>
  <c r="I126" i="40"/>
  <c r="J125" i="40"/>
  <c r="I125" i="40"/>
  <c r="J124" i="40"/>
  <c r="I124" i="40"/>
  <c r="J123" i="40"/>
  <c r="I123" i="40"/>
  <c r="J122" i="40"/>
  <c r="I122" i="40"/>
  <c r="J121" i="40"/>
  <c r="I121" i="40"/>
  <c r="J120" i="40"/>
  <c r="I120" i="40"/>
  <c r="J119" i="40"/>
  <c r="I119" i="40"/>
  <c r="J118" i="40"/>
  <c r="I118" i="40"/>
  <c r="J117" i="40"/>
  <c r="I117" i="40"/>
  <c r="J116" i="40"/>
  <c r="I116" i="40"/>
  <c r="J115" i="40"/>
  <c r="I115" i="40"/>
  <c r="J114" i="40"/>
  <c r="I114" i="40"/>
  <c r="J113" i="40"/>
  <c r="I113" i="40"/>
  <c r="J112" i="40"/>
  <c r="I112" i="40"/>
  <c r="J111" i="40"/>
  <c r="I111" i="40"/>
  <c r="J110" i="40"/>
  <c r="I110" i="40"/>
  <c r="J109" i="40"/>
  <c r="I109" i="40"/>
  <c r="J108" i="40"/>
  <c r="I108" i="40"/>
  <c r="J107" i="40"/>
  <c r="I107" i="40"/>
  <c r="J106" i="40"/>
  <c r="I106" i="40"/>
  <c r="J105" i="40"/>
  <c r="I105" i="40"/>
  <c r="J104" i="40"/>
  <c r="I104" i="40"/>
  <c r="J103" i="40"/>
  <c r="I103" i="40"/>
  <c r="J102" i="40"/>
  <c r="I102" i="40"/>
  <c r="J101" i="40"/>
  <c r="I101" i="40"/>
  <c r="J100" i="40"/>
  <c r="I100" i="40"/>
  <c r="J99" i="40"/>
  <c r="I99" i="40"/>
  <c r="J98" i="40"/>
  <c r="I98" i="40"/>
  <c r="J97" i="40"/>
  <c r="I97" i="40"/>
  <c r="J96" i="40"/>
  <c r="I96" i="40"/>
  <c r="J95" i="40"/>
  <c r="I95" i="40"/>
  <c r="J94" i="40"/>
  <c r="I94" i="40"/>
  <c r="J93" i="40"/>
  <c r="I93" i="40"/>
  <c r="J92" i="40"/>
  <c r="I92" i="40"/>
  <c r="J91" i="40"/>
  <c r="I91" i="40"/>
  <c r="J90" i="40"/>
  <c r="I90" i="40"/>
  <c r="J89" i="40"/>
  <c r="I89" i="40"/>
  <c r="J88" i="40"/>
  <c r="I88" i="40"/>
  <c r="J87" i="40"/>
  <c r="I87" i="40"/>
  <c r="J86" i="40"/>
  <c r="I86" i="40"/>
  <c r="J85" i="40"/>
  <c r="I85" i="40"/>
  <c r="J84" i="40"/>
  <c r="I84" i="40"/>
  <c r="J83" i="40"/>
  <c r="I83" i="40"/>
  <c r="J82" i="40"/>
  <c r="I82" i="40"/>
  <c r="J81" i="40"/>
  <c r="I81" i="40"/>
  <c r="J80" i="40"/>
  <c r="I80" i="40"/>
  <c r="J79" i="40"/>
  <c r="I79" i="40"/>
  <c r="J78" i="40"/>
  <c r="I78" i="40"/>
  <c r="J77" i="40"/>
  <c r="I77" i="40"/>
  <c r="J76" i="40"/>
  <c r="I76" i="40"/>
  <c r="J75" i="40"/>
  <c r="I75" i="40"/>
  <c r="J74" i="40"/>
  <c r="I74" i="40"/>
  <c r="J73" i="40"/>
  <c r="I73" i="40"/>
  <c r="J72" i="40"/>
  <c r="I72" i="40"/>
  <c r="J71" i="40"/>
  <c r="I71" i="40"/>
  <c r="J70" i="40"/>
  <c r="I70" i="40"/>
  <c r="J69" i="40"/>
  <c r="I69" i="40"/>
  <c r="J68" i="40"/>
  <c r="I68" i="40"/>
  <c r="J67" i="40"/>
  <c r="I67" i="40"/>
  <c r="J66" i="40"/>
  <c r="I66" i="40"/>
  <c r="J65" i="40"/>
  <c r="I65" i="40"/>
  <c r="J64" i="40"/>
  <c r="I64" i="40"/>
  <c r="J63" i="40"/>
  <c r="I63" i="40"/>
  <c r="J62" i="40"/>
  <c r="I62" i="40"/>
  <c r="J61" i="40"/>
  <c r="I61" i="40"/>
  <c r="J60" i="40"/>
  <c r="I60" i="40"/>
  <c r="J59" i="40"/>
  <c r="I59" i="40"/>
  <c r="J58" i="40"/>
  <c r="I58" i="40"/>
  <c r="J57" i="40"/>
  <c r="I57" i="40"/>
  <c r="J56" i="40"/>
  <c r="I56" i="40"/>
  <c r="J55" i="40"/>
  <c r="I55" i="40"/>
  <c r="J54" i="40"/>
  <c r="I54" i="40"/>
  <c r="J53" i="40"/>
  <c r="I53" i="40"/>
  <c r="J52" i="40"/>
  <c r="I52" i="40"/>
  <c r="J51" i="40"/>
  <c r="I51" i="40"/>
  <c r="J50" i="40"/>
  <c r="I50" i="40"/>
  <c r="J49" i="40"/>
  <c r="I49" i="40"/>
  <c r="J48" i="40"/>
  <c r="I48" i="40"/>
  <c r="J47" i="40"/>
  <c r="I47" i="40"/>
  <c r="J46" i="40"/>
  <c r="I46" i="40"/>
  <c r="J45" i="40"/>
  <c r="I45" i="40"/>
  <c r="J44" i="40"/>
  <c r="I44" i="40"/>
  <c r="J43" i="40"/>
  <c r="I43" i="40"/>
  <c r="J42" i="40"/>
  <c r="I42" i="40"/>
  <c r="J41" i="40"/>
  <c r="I41" i="40"/>
  <c r="J40" i="40"/>
  <c r="I40" i="40"/>
  <c r="J39" i="40"/>
  <c r="I39" i="40"/>
  <c r="J38" i="40"/>
  <c r="I38" i="40"/>
  <c r="J37" i="40"/>
  <c r="I37" i="40"/>
  <c r="J36" i="40"/>
  <c r="I36" i="40"/>
  <c r="J35" i="40"/>
  <c r="I35" i="40"/>
  <c r="J34" i="40"/>
  <c r="I34" i="40"/>
  <c r="J33" i="40"/>
  <c r="I33" i="40"/>
  <c r="J32" i="40"/>
  <c r="I32" i="40"/>
  <c r="J31" i="40"/>
  <c r="I31" i="40"/>
  <c r="J30" i="40"/>
  <c r="I30" i="40"/>
  <c r="J29" i="40"/>
  <c r="I29" i="40"/>
  <c r="J28" i="40"/>
  <c r="I28" i="40"/>
  <c r="J27" i="40"/>
  <c r="I27" i="40"/>
  <c r="J26" i="40"/>
  <c r="I26" i="40"/>
  <c r="J25" i="40"/>
  <c r="I25" i="40"/>
  <c r="J24" i="40"/>
  <c r="I24" i="40"/>
  <c r="J23" i="40"/>
  <c r="I23" i="40"/>
  <c r="J22" i="40"/>
  <c r="I22" i="40"/>
  <c r="J21" i="40"/>
  <c r="I21" i="40"/>
  <c r="J20" i="40"/>
  <c r="I20" i="40"/>
  <c r="J19" i="40"/>
  <c r="I19" i="40"/>
  <c r="J18" i="40"/>
  <c r="I18" i="40"/>
  <c r="J17" i="40"/>
  <c r="I17" i="40"/>
  <c r="J16" i="40"/>
  <c r="I16" i="40"/>
  <c r="J15" i="40"/>
  <c r="I15" i="40"/>
  <c r="J14" i="40"/>
  <c r="I14" i="40"/>
  <c r="J13" i="40"/>
  <c r="I13" i="40"/>
  <c r="J12" i="40"/>
  <c r="I12" i="40"/>
  <c r="J11" i="40"/>
  <c r="I11" i="40"/>
  <c r="J10" i="40"/>
  <c r="I10" i="40"/>
  <c r="J9" i="40"/>
  <c r="I9" i="40"/>
  <c r="J8" i="40"/>
  <c r="I8" i="40"/>
  <c r="J7" i="40"/>
  <c r="I7" i="40"/>
  <c r="J6" i="40"/>
  <c r="I6" i="40"/>
  <c r="J5" i="40"/>
  <c r="I5" i="40"/>
  <c r="J4" i="40"/>
  <c r="I4" i="40"/>
  <c r="Q136" i="29" l="1"/>
  <c r="AP136" i="29" s="1"/>
  <c r="Q135" i="29"/>
  <c r="AP135" i="29" s="1"/>
  <c r="Q134" i="29"/>
  <c r="AP134" i="29" s="1"/>
  <c r="Q133" i="29"/>
  <c r="AP133" i="29" s="1"/>
  <c r="Q132" i="29"/>
  <c r="AP132" i="29" s="1"/>
  <c r="Q128" i="29"/>
  <c r="AP128" i="29" s="1"/>
  <c r="Q129" i="29"/>
  <c r="AP129" i="29" s="1"/>
  <c r="Q125" i="29"/>
  <c r="AP125" i="29" s="1"/>
  <c r="Q120" i="29"/>
  <c r="AP120" i="29" s="1"/>
  <c r="Q105" i="29"/>
  <c r="AP105" i="29" s="1"/>
  <c r="Q119" i="29"/>
  <c r="AP119" i="29" s="1"/>
  <c r="Q110" i="29"/>
  <c r="AP110" i="29" s="1"/>
  <c r="Q86" i="29"/>
  <c r="AP86" i="29" s="1"/>
  <c r="Q84" i="29"/>
  <c r="AP84" i="29" s="1"/>
  <c r="Q80" i="29"/>
  <c r="AP80" i="29" s="1"/>
  <c r="Q82" i="29"/>
  <c r="AP82" i="29" s="1"/>
  <c r="Q77" i="29"/>
  <c r="AP77" i="29" s="1"/>
  <c r="Q72" i="29"/>
  <c r="AP72" i="29" s="1"/>
  <c r="Q70" i="29"/>
  <c r="AP70" i="29" s="1"/>
  <c r="Q101" i="29"/>
  <c r="AP101" i="29" s="1"/>
  <c r="Q66" i="29"/>
  <c r="AP66" i="29" s="1"/>
  <c r="Q71" i="29"/>
  <c r="AP71" i="29" s="1"/>
  <c r="Q58" i="29"/>
  <c r="AP58" i="29" s="1"/>
  <c r="Q59" i="29"/>
  <c r="AP59" i="29" s="1"/>
  <c r="Q57" i="29"/>
  <c r="AP57" i="29" s="1"/>
  <c r="Q96" i="29"/>
  <c r="AP96" i="29" s="1"/>
  <c r="Q52" i="29"/>
  <c r="AP52" i="29" s="1"/>
  <c r="Q60" i="29"/>
  <c r="AP60" i="29" s="1"/>
  <c r="Q53" i="29"/>
  <c r="AP53" i="29" s="1"/>
  <c r="Q50" i="29"/>
  <c r="AP50" i="29" s="1"/>
  <c r="Q49" i="29"/>
  <c r="AP49" i="29" s="1"/>
  <c r="Q87" i="29"/>
  <c r="AP87" i="29" s="1"/>
  <c r="Q43" i="29"/>
  <c r="AP43" i="29" s="1"/>
  <c r="Q41" i="29"/>
  <c r="AP41" i="29" s="1"/>
  <c r="Q39" i="29"/>
  <c r="AP39" i="29" s="1"/>
  <c r="Q46" i="29"/>
  <c r="AP46" i="29" s="1"/>
  <c r="Q44" i="29"/>
  <c r="AP44" i="29" s="1"/>
  <c r="Q28" i="29"/>
  <c r="AP28" i="29" s="1"/>
  <c r="Q32" i="29"/>
  <c r="AP32" i="29" s="1"/>
  <c r="Q30" i="29"/>
  <c r="AP30" i="29" s="1"/>
  <c r="Q55" i="29"/>
  <c r="AP55" i="29" s="1"/>
  <c r="Q21" i="29"/>
  <c r="AP21" i="29" s="1"/>
  <c r="Q20" i="29"/>
  <c r="AP20" i="29" s="1"/>
  <c r="Q18" i="29"/>
  <c r="AP18" i="29" s="1"/>
  <c r="Q17" i="29"/>
  <c r="AP17" i="29" s="1"/>
  <c r="Q14" i="29"/>
  <c r="AP14" i="29" s="1"/>
  <c r="Q13" i="29"/>
  <c r="AP13" i="29" s="1"/>
  <c r="Q10" i="29"/>
  <c r="AP10" i="29" s="1"/>
  <c r="Q9" i="29"/>
  <c r="AP9" i="29" s="1"/>
  <c r="Q8" i="29"/>
  <c r="AP8" i="29" s="1"/>
  <c r="Z112" i="39"/>
  <c r="Z111" i="39"/>
  <c r="Z110" i="39"/>
  <c r="Q81" i="29" s="1"/>
  <c r="AP81" i="29" s="1"/>
  <c r="Z109" i="39"/>
  <c r="Q106" i="29" s="1"/>
  <c r="AP106" i="29" s="1"/>
  <c r="Z108" i="39"/>
  <c r="Q115" i="29" s="1"/>
  <c r="AP115" i="29" s="1"/>
  <c r="Z107" i="39"/>
  <c r="Q93" i="29" s="1"/>
  <c r="AP93" i="29" s="1"/>
  <c r="Z106" i="39"/>
  <c r="Q65" i="29" s="1"/>
  <c r="AP65" i="29" s="1"/>
  <c r="Z105" i="39"/>
  <c r="Z104" i="39"/>
  <c r="Q68" i="29" s="1"/>
  <c r="AP68" i="29" s="1"/>
  <c r="Z103" i="39"/>
  <c r="Q112" i="29" s="1"/>
  <c r="AP112" i="29" s="1"/>
  <c r="Z102" i="39"/>
  <c r="Q47" i="29" s="1"/>
  <c r="AP47" i="29" s="1"/>
  <c r="Z101" i="39"/>
  <c r="Q5" i="29" s="1"/>
  <c r="AP5" i="29" s="1"/>
  <c r="Z100" i="39"/>
  <c r="Q27" i="29" s="1"/>
  <c r="AP27" i="29" s="1"/>
  <c r="Z99" i="39"/>
  <c r="Z98" i="39"/>
  <c r="Z97" i="39"/>
  <c r="Q15" i="29" s="1"/>
  <c r="AP15" i="29" s="1"/>
  <c r="Z96" i="39"/>
  <c r="Q75" i="29" s="1"/>
  <c r="AP75" i="29" s="1"/>
  <c r="Z95" i="39"/>
  <c r="Q74" i="29" s="1"/>
  <c r="AP74" i="29" s="1"/>
  <c r="Z94" i="39"/>
  <c r="Z93" i="39"/>
  <c r="Z92" i="39"/>
  <c r="Z91" i="39"/>
  <c r="Q48" i="29" s="1"/>
  <c r="AP48" i="29" s="1"/>
  <c r="Z90" i="39"/>
  <c r="Q37" i="29" s="1"/>
  <c r="AP37" i="29" s="1"/>
  <c r="Z89" i="39"/>
  <c r="Q36" i="29" s="1"/>
  <c r="AP36" i="29" s="1"/>
  <c r="Z88" i="39"/>
  <c r="Q85" i="29" s="1"/>
  <c r="AP85" i="29" s="1"/>
  <c r="Z87" i="39"/>
  <c r="Z86" i="39"/>
  <c r="Q54" i="29" s="1"/>
  <c r="AP54" i="29" s="1"/>
  <c r="Z85" i="39"/>
  <c r="Q63" i="29" s="1"/>
  <c r="AP63" i="29" s="1"/>
  <c r="Z84" i="39"/>
  <c r="Z83" i="39"/>
  <c r="Q38" i="29" s="1"/>
  <c r="AP38" i="29" s="1"/>
  <c r="Z82" i="39"/>
  <c r="Q42" i="29" s="1"/>
  <c r="AP42" i="29" s="1"/>
  <c r="Z81" i="39"/>
  <c r="Z80" i="39"/>
  <c r="Z79" i="39"/>
  <c r="Q69" i="29" s="1"/>
  <c r="AP69" i="29" s="1"/>
  <c r="Z78" i="39"/>
  <c r="Q22" i="29" s="1"/>
  <c r="AP22" i="29" s="1"/>
  <c r="Z77" i="39"/>
  <c r="Q7" i="29" s="1"/>
  <c r="AP7" i="29" s="1"/>
  <c r="Z76" i="39"/>
  <c r="Q31" i="29" s="1"/>
  <c r="AP31" i="29" s="1"/>
  <c r="Z75" i="39"/>
  <c r="Q116" i="29" s="1"/>
  <c r="AP116" i="29" s="1"/>
  <c r="Z74" i="39"/>
  <c r="Q19" i="29" s="1"/>
  <c r="AP19" i="29" s="1"/>
  <c r="Z73" i="39"/>
  <c r="Q76" i="29" s="1"/>
  <c r="AP76" i="29" s="1"/>
  <c r="Z72" i="39"/>
  <c r="Q40" i="29" s="1"/>
  <c r="AP40" i="29" s="1"/>
  <c r="Z71" i="39"/>
  <c r="Q97" i="29" s="1"/>
  <c r="AP97" i="29" s="1"/>
  <c r="Z70" i="39"/>
  <c r="Q64" i="29" s="1"/>
  <c r="AP64" i="29" s="1"/>
  <c r="Z69" i="39"/>
  <c r="Z68" i="39"/>
  <c r="Z67" i="39"/>
  <c r="Q131" i="29" s="1"/>
  <c r="AP131" i="29" s="1"/>
  <c r="Z66" i="39"/>
  <c r="Z65" i="39"/>
  <c r="Q79" i="29" s="1"/>
  <c r="AP79" i="29" s="1"/>
  <c r="Z64" i="39"/>
  <c r="Q24" i="29" s="1"/>
  <c r="AP24" i="29" s="1"/>
  <c r="Z63" i="39"/>
  <c r="Z62" i="39"/>
  <c r="Q67" i="29" s="1"/>
  <c r="AP67" i="29" s="1"/>
  <c r="Z61" i="39"/>
  <c r="Q90" i="29" s="1"/>
  <c r="AP90" i="29" s="1"/>
  <c r="Z60" i="39"/>
  <c r="Q56" i="29" s="1"/>
  <c r="AP56" i="29" s="1"/>
  <c r="Z59" i="39"/>
  <c r="Q103" i="29" s="1"/>
  <c r="AP103" i="29" s="1"/>
  <c r="Z58" i="39"/>
  <c r="Z57" i="39"/>
  <c r="Q123" i="29" s="1"/>
  <c r="AP123" i="29" s="1"/>
  <c r="Z56" i="39"/>
  <c r="Q114" i="29" s="1"/>
  <c r="AP114" i="29" s="1"/>
  <c r="Z55" i="39"/>
  <c r="Q62" i="29" s="1"/>
  <c r="AP62" i="29" s="1"/>
  <c r="Z54" i="39"/>
  <c r="Q12" i="29" s="1"/>
  <c r="AP12" i="29" s="1"/>
  <c r="Z53" i="39"/>
  <c r="Z52" i="39"/>
  <c r="Q113" i="29" s="1"/>
  <c r="AP113" i="29" s="1"/>
  <c r="Z51" i="39"/>
  <c r="Z50" i="39"/>
  <c r="Q29" i="29" s="1"/>
  <c r="AP29" i="29" s="1"/>
  <c r="Z49" i="39"/>
  <c r="Q108" i="29" s="1"/>
  <c r="AP108" i="29" s="1"/>
  <c r="Z48" i="39"/>
  <c r="Q118" i="29" s="1"/>
  <c r="AP118" i="29" s="1"/>
  <c r="Z47" i="39"/>
  <c r="Q16" i="29" s="1"/>
  <c r="AP16" i="29" s="1"/>
  <c r="Z46" i="39"/>
  <c r="Z45" i="39"/>
  <c r="Q104" i="29" s="1"/>
  <c r="AP104" i="29" s="1"/>
  <c r="Z44" i="39"/>
  <c r="Q109" i="29" s="1"/>
  <c r="AP109" i="29" s="1"/>
  <c r="Z43" i="39"/>
  <c r="Q102" i="29" s="1"/>
  <c r="AP102" i="29" s="1"/>
  <c r="Z42" i="39"/>
  <c r="Q61" i="29" s="1"/>
  <c r="AP61" i="29" s="1"/>
  <c r="Z41" i="39"/>
  <c r="Q99" i="29" s="1"/>
  <c r="AP99" i="29" s="1"/>
  <c r="Z40" i="39"/>
  <c r="Q122" i="29" s="1"/>
  <c r="AP122" i="29" s="1"/>
  <c r="Z39" i="39"/>
  <c r="Q127" i="29" s="1"/>
  <c r="AP127" i="29" s="1"/>
  <c r="Z38" i="39"/>
  <c r="Q83" i="29" s="1"/>
  <c r="AP83" i="29" s="1"/>
  <c r="Z37" i="39"/>
  <c r="Q33" i="29" s="1"/>
  <c r="AP33" i="29" s="1"/>
  <c r="Z36" i="39"/>
  <c r="Z35" i="39"/>
  <c r="Q23" i="29" s="1"/>
  <c r="AP23" i="29" s="1"/>
  <c r="Z34" i="39"/>
  <c r="Q78" i="29" s="1"/>
  <c r="AP78" i="29" s="1"/>
  <c r="Z33" i="39"/>
  <c r="Z32" i="39"/>
  <c r="Z31" i="39"/>
  <c r="Q98" i="29" s="1"/>
  <c r="AP98" i="29" s="1"/>
  <c r="Z30" i="39"/>
  <c r="Q34" i="29" s="1"/>
  <c r="AP34" i="29" s="1"/>
  <c r="Z29" i="39"/>
  <c r="Q35" i="29" s="1"/>
  <c r="AP35" i="29" s="1"/>
  <c r="Z28" i="39"/>
  <c r="Z27" i="39"/>
  <c r="Z26" i="39"/>
  <c r="Q92" i="29" s="1"/>
  <c r="AP92" i="29" s="1"/>
  <c r="Z25" i="39"/>
  <c r="Q91" i="29" s="1"/>
  <c r="AP91" i="29" s="1"/>
  <c r="Z24" i="39"/>
  <c r="Q26" i="29" s="1"/>
  <c r="AP26" i="29" s="1"/>
  <c r="Z23" i="39"/>
  <c r="Q51" i="29" s="1"/>
  <c r="AP51" i="29" s="1"/>
  <c r="Z22" i="39"/>
  <c r="Q117" i="29" s="1"/>
  <c r="AP117" i="29" s="1"/>
  <c r="Z21" i="39"/>
  <c r="Z20" i="39"/>
  <c r="Z19" i="39"/>
  <c r="Q107" i="29" s="1"/>
  <c r="AP107" i="29" s="1"/>
  <c r="Z18" i="39"/>
  <c r="Q25" i="29" s="1"/>
  <c r="AP25" i="29" s="1"/>
  <c r="Z17" i="39"/>
  <c r="Q124" i="29" s="1"/>
  <c r="AP124" i="29" s="1"/>
  <c r="Z16" i="39"/>
  <c r="Q121" i="29" s="1"/>
  <c r="AP121" i="29" s="1"/>
  <c r="Z15" i="39"/>
  <c r="Q89" i="29" s="1"/>
  <c r="AP89" i="29" s="1"/>
  <c r="Z14" i="39"/>
  <c r="Q130" i="29" s="1"/>
  <c r="AP130" i="29" s="1"/>
  <c r="Z13" i="39"/>
  <c r="Q94" i="29" s="1"/>
  <c r="AP94" i="29" s="1"/>
  <c r="Z12" i="39"/>
  <c r="Q73" i="29" s="1"/>
  <c r="AP73" i="29" s="1"/>
  <c r="Z11" i="39"/>
  <c r="Q111" i="29" s="1"/>
  <c r="AP111" i="29" s="1"/>
  <c r="Z10" i="39"/>
  <c r="Q95" i="29" s="1"/>
  <c r="AP95" i="29" s="1"/>
  <c r="Z9" i="39"/>
  <c r="Q45" i="29" s="1"/>
  <c r="AP45" i="29" s="1"/>
  <c r="Z8" i="39"/>
  <c r="Q100" i="29" s="1"/>
  <c r="AP100" i="29" s="1"/>
  <c r="Z7" i="39"/>
  <c r="Q126" i="29" s="1"/>
  <c r="AP126" i="29" s="1"/>
  <c r="Z6" i="39"/>
  <c r="Q88" i="29" s="1"/>
  <c r="AP88" i="29" s="1"/>
  <c r="H1503" i="39"/>
  <c r="U1503" i="39" s="1"/>
  <c r="C1503" i="39"/>
  <c r="H1502" i="39"/>
  <c r="U1502" i="39" s="1"/>
  <c r="C1502" i="39"/>
  <c r="U1501" i="39"/>
  <c r="H1501" i="39"/>
  <c r="C1501" i="39"/>
  <c r="H1500" i="39"/>
  <c r="U1500" i="39" s="1"/>
  <c r="C1500" i="39"/>
  <c r="U1499" i="39"/>
  <c r="H1499" i="39"/>
  <c r="C1499" i="39"/>
  <c r="U1498" i="39"/>
  <c r="H1498" i="39"/>
  <c r="C1498" i="39"/>
  <c r="H1497" i="39"/>
  <c r="U1497" i="39" s="1"/>
  <c r="C1497" i="39"/>
  <c r="H1496" i="39"/>
  <c r="U1496" i="39" s="1"/>
  <c r="C1496" i="39"/>
  <c r="U1495" i="39"/>
  <c r="H1495" i="39"/>
  <c r="C1495" i="39"/>
  <c r="H1494" i="39"/>
  <c r="U1494" i="39" s="1"/>
  <c r="C1494" i="39"/>
  <c r="U1493" i="39"/>
  <c r="H1493" i="39"/>
  <c r="C1493" i="39"/>
  <c r="U1492" i="39"/>
  <c r="H1492" i="39"/>
  <c r="C1492" i="39"/>
  <c r="H1491" i="39"/>
  <c r="U1491" i="39" s="1"/>
  <c r="C1491" i="39"/>
  <c r="H1490" i="39"/>
  <c r="U1490" i="39" s="1"/>
  <c r="C1490" i="39"/>
  <c r="U1489" i="39"/>
  <c r="H1489" i="39"/>
  <c r="C1489" i="39"/>
  <c r="H1488" i="39"/>
  <c r="U1488" i="39" s="1"/>
  <c r="C1488" i="39"/>
  <c r="U1487" i="39"/>
  <c r="H1487" i="39"/>
  <c r="C1487" i="39"/>
  <c r="U1486" i="39"/>
  <c r="H1486" i="39"/>
  <c r="C1486" i="39"/>
  <c r="H1485" i="39"/>
  <c r="U1485" i="39" s="1"/>
  <c r="C1485" i="39"/>
  <c r="H1484" i="39"/>
  <c r="U1484" i="39" s="1"/>
  <c r="C1484" i="39"/>
  <c r="U1483" i="39"/>
  <c r="H1483" i="39"/>
  <c r="C1483" i="39"/>
  <c r="H1482" i="39"/>
  <c r="U1482" i="39" s="1"/>
  <c r="C1482" i="39"/>
  <c r="U1481" i="39"/>
  <c r="H1481" i="39"/>
  <c r="C1481" i="39"/>
  <c r="U1480" i="39"/>
  <c r="H1480" i="39"/>
  <c r="C1480" i="39"/>
  <c r="H1479" i="39"/>
  <c r="U1479" i="39" s="1"/>
  <c r="C1479" i="39"/>
  <c r="H1478" i="39"/>
  <c r="U1478" i="39" s="1"/>
  <c r="C1478" i="39"/>
  <c r="U1477" i="39"/>
  <c r="H1477" i="39"/>
  <c r="C1477" i="39"/>
  <c r="U1476" i="39"/>
  <c r="H1476" i="39"/>
  <c r="C1476" i="39"/>
  <c r="U1475" i="39"/>
  <c r="H1475" i="39"/>
  <c r="C1475" i="39"/>
  <c r="H1474" i="39"/>
  <c r="U1474" i="39" s="1"/>
  <c r="C1474" i="39"/>
  <c r="H1473" i="39"/>
  <c r="U1473" i="39" s="1"/>
  <c r="C1473" i="39"/>
  <c r="H1472" i="39"/>
  <c r="U1472" i="39" s="1"/>
  <c r="C1472" i="39"/>
  <c r="U1471" i="39"/>
  <c r="H1471" i="39"/>
  <c r="C1471" i="39"/>
  <c r="H1470" i="39"/>
  <c r="U1470" i="39" s="1"/>
  <c r="C1470" i="39"/>
  <c r="U1469" i="39"/>
  <c r="H1469" i="39"/>
  <c r="C1469" i="39"/>
  <c r="U1468" i="39"/>
  <c r="H1468" i="39"/>
  <c r="C1468" i="39"/>
  <c r="U1467" i="39"/>
  <c r="H1467" i="39"/>
  <c r="C1467" i="39"/>
  <c r="H1466" i="39"/>
  <c r="U1466" i="39" s="1"/>
  <c r="C1466" i="39"/>
  <c r="U1465" i="39"/>
  <c r="H1465" i="39"/>
  <c r="C1465" i="39"/>
  <c r="U1464" i="39"/>
  <c r="H1464" i="39"/>
  <c r="C1464" i="39"/>
  <c r="H1463" i="39"/>
  <c r="U1463" i="39" s="1"/>
  <c r="C1463" i="39"/>
  <c r="H1462" i="39"/>
  <c r="U1462" i="39" s="1"/>
  <c r="C1462" i="39"/>
  <c r="U1461" i="39"/>
  <c r="H1461" i="39"/>
  <c r="C1461" i="39"/>
  <c r="U1460" i="39"/>
  <c r="H1460" i="39"/>
  <c r="C1460" i="39"/>
  <c r="U1459" i="39"/>
  <c r="H1459" i="39"/>
  <c r="C1459" i="39"/>
  <c r="H1458" i="39"/>
  <c r="U1458" i="39" s="1"/>
  <c r="C1458" i="39"/>
  <c r="U1457" i="39"/>
  <c r="H1457" i="39"/>
  <c r="C1457" i="39"/>
  <c r="U1456" i="39"/>
  <c r="H1456" i="39"/>
  <c r="C1456" i="39"/>
  <c r="U1455" i="39"/>
  <c r="H1455" i="39"/>
  <c r="C1455" i="39"/>
  <c r="H1454" i="39"/>
  <c r="U1454" i="39" s="1"/>
  <c r="C1454" i="39"/>
  <c r="U1453" i="39"/>
  <c r="H1453" i="39"/>
  <c r="C1453" i="39"/>
  <c r="H1452" i="39"/>
  <c r="U1452" i="39" s="1"/>
  <c r="C1452" i="39"/>
  <c r="H1451" i="39"/>
  <c r="U1451" i="39" s="1"/>
  <c r="C1451" i="39"/>
  <c r="H1450" i="39"/>
  <c r="U1450" i="39" s="1"/>
  <c r="C1450" i="39"/>
  <c r="H1449" i="39"/>
  <c r="U1449" i="39" s="1"/>
  <c r="C1449" i="39"/>
  <c r="H1448" i="39"/>
  <c r="U1448" i="39" s="1"/>
  <c r="C1448" i="39"/>
  <c r="U1447" i="39"/>
  <c r="H1447" i="39"/>
  <c r="C1447" i="39"/>
  <c r="U1446" i="39"/>
  <c r="H1446" i="39"/>
  <c r="C1446" i="39"/>
  <c r="U1445" i="39"/>
  <c r="H1445" i="39"/>
  <c r="C1445" i="39"/>
  <c r="U1444" i="39"/>
  <c r="H1444" i="39"/>
  <c r="C1444" i="39"/>
  <c r="U1443" i="39"/>
  <c r="H1443" i="39"/>
  <c r="C1443" i="39"/>
  <c r="H1442" i="39"/>
  <c r="U1442" i="39" s="1"/>
  <c r="C1442" i="39"/>
  <c r="U1441" i="39"/>
  <c r="H1441" i="39"/>
  <c r="C1441" i="39"/>
  <c r="H1440" i="39"/>
  <c r="U1440" i="39" s="1"/>
  <c r="C1440" i="39"/>
  <c r="U1439" i="39"/>
  <c r="H1439" i="39"/>
  <c r="C1439" i="39"/>
  <c r="H1438" i="39"/>
  <c r="U1438" i="39" s="1"/>
  <c r="C1438" i="39"/>
  <c r="U1437" i="39"/>
  <c r="H1437" i="39"/>
  <c r="C1437" i="39"/>
  <c r="U1436" i="39"/>
  <c r="H1436" i="39"/>
  <c r="C1436" i="39"/>
  <c r="U1435" i="39"/>
  <c r="H1435" i="39"/>
  <c r="C1435" i="39"/>
  <c r="H1434" i="39"/>
  <c r="U1434" i="39" s="1"/>
  <c r="C1434" i="39"/>
  <c r="U1433" i="39"/>
  <c r="H1433" i="39"/>
  <c r="C1433" i="39"/>
  <c r="U1432" i="39"/>
  <c r="H1432" i="39"/>
  <c r="C1432" i="39"/>
  <c r="U1431" i="39"/>
  <c r="H1431" i="39"/>
  <c r="C1431" i="39"/>
  <c r="H1430" i="39"/>
  <c r="U1430" i="39" s="1"/>
  <c r="C1430" i="39"/>
  <c r="U1429" i="39"/>
  <c r="H1429" i="39"/>
  <c r="C1429" i="39"/>
  <c r="H1428" i="39"/>
  <c r="U1428" i="39" s="1"/>
  <c r="C1428" i="39"/>
  <c r="H1427" i="39"/>
  <c r="U1427" i="39" s="1"/>
  <c r="C1427" i="39"/>
  <c r="H1426" i="39"/>
  <c r="U1426" i="39" s="1"/>
  <c r="C1426" i="39"/>
  <c r="H1425" i="39"/>
  <c r="U1425" i="39" s="1"/>
  <c r="C1425" i="39"/>
  <c r="H1424" i="39"/>
  <c r="U1424" i="39" s="1"/>
  <c r="C1424" i="39"/>
  <c r="U1423" i="39"/>
  <c r="H1423" i="39"/>
  <c r="C1423" i="39"/>
  <c r="U1422" i="39"/>
  <c r="H1422" i="39"/>
  <c r="C1422" i="39"/>
  <c r="U1421" i="39"/>
  <c r="H1421" i="39"/>
  <c r="C1421" i="39"/>
  <c r="U1420" i="39"/>
  <c r="H1420" i="39"/>
  <c r="C1420" i="39"/>
  <c r="U1419" i="39"/>
  <c r="H1419" i="39"/>
  <c r="C1419" i="39"/>
  <c r="H1418" i="39"/>
  <c r="U1418" i="39" s="1"/>
  <c r="C1418" i="39"/>
  <c r="U1417" i="39"/>
  <c r="H1417" i="39"/>
  <c r="C1417" i="39"/>
  <c r="U1416" i="39"/>
  <c r="H1416" i="39"/>
  <c r="C1416" i="39"/>
  <c r="H1415" i="39"/>
  <c r="U1415" i="39" s="1"/>
  <c r="C1415" i="39"/>
  <c r="H1414" i="39"/>
  <c r="U1414" i="39" s="1"/>
  <c r="C1414" i="39"/>
  <c r="H1413" i="39"/>
  <c r="U1413" i="39" s="1"/>
  <c r="C1413" i="39"/>
  <c r="U1412" i="39"/>
  <c r="H1412" i="39"/>
  <c r="C1412" i="39"/>
  <c r="U1411" i="39"/>
  <c r="H1411" i="39"/>
  <c r="C1411" i="39"/>
  <c r="U1410" i="39"/>
  <c r="H1410" i="39"/>
  <c r="C1410" i="39"/>
  <c r="U1409" i="39"/>
  <c r="H1409" i="39"/>
  <c r="C1409" i="39"/>
  <c r="U1408" i="39"/>
  <c r="H1408" i="39"/>
  <c r="C1408" i="39"/>
  <c r="U1407" i="39"/>
  <c r="H1407" i="39"/>
  <c r="C1407" i="39"/>
  <c r="H1406" i="39"/>
  <c r="U1406" i="39" s="1"/>
  <c r="C1406" i="39"/>
  <c r="U1405" i="39"/>
  <c r="H1405" i="39"/>
  <c r="C1405" i="39"/>
  <c r="H1404" i="39"/>
  <c r="U1404" i="39" s="1"/>
  <c r="C1404" i="39"/>
  <c r="U1403" i="39"/>
  <c r="H1403" i="39"/>
  <c r="C1403" i="39"/>
  <c r="H1402" i="39"/>
  <c r="U1402" i="39" s="1"/>
  <c r="C1402" i="39"/>
  <c r="H1401" i="39"/>
  <c r="U1401" i="39" s="1"/>
  <c r="C1401" i="39"/>
  <c r="H1400" i="39"/>
  <c r="U1400" i="39" s="1"/>
  <c r="C1400" i="39"/>
  <c r="U1399" i="39"/>
  <c r="H1399" i="39"/>
  <c r="C1399" i="39"/>
  <c r="H1398" i="39"/>
  <c r="U1398" i="39" s="1"/>
  <c r="C1398" i="39"/>
  <c r="U1397" i="39"/>
  <c r="H1397" i="39"/>
  <c r="C1397" i="39"/>
  <c r="U1396" i="39"/>
  <c r="H1396" i="39"/>
  <c r="C1396" i="39"/>
  <c r="U1395" i="39"/>
  <c r="H1395" i="39"/>
  <c r="C1395" i="39"/>
  <c r="H1394" i="39"/>
  <c r="U1394" i="39" s="1"/>
  <c r="C1394" i="39"/>
  <c r="U1393" i="39"/>
  <c r="H1393" i="39"/>
  <c r="C1393" i="39"/>
  <c r="U1392" i="39"/>
  <c r="H1392" i="39"/>
  <c r="C1392" i="39"/>
  <c r="H1391" i="39"/>
  <c r="U1391" i="39" s="1"/>
  <c r="C1391" i="39"/>
  <c r="H1390" i="39"/>
  <c r="U1390" i="39" s="1"/>
  <c r="C1390" i="39"/>
  <c r="H1389" i="39"/>
  <c r="U1389" i="39" s="1"/>
  <c r="C1389" i="39"/>
  <c r="U1388" i="39"/>
  <c r="H1388" i="39"/>
  <c r="C1388" i="39"/>
  <c r="U1387" i="39"/>
  <c r="H1387" i="39"/>
  <c r="C1387" i="39"/>
  <c r="U1386" i="39"/>
  <c r="H1386" i="39"/>
  <c r="C1386" i="39"/>
  <c r="U1385" i="39"/>
  <c r="H1385" i="39"/>
  <c r="C1385" i="39"/>
  <c r="U1384" i="39"/>
  <c r="H1384" i="39"/>
  <c r="C1384" i="39"/>
  <c r="U1383" i="39"/>
  <c r="H1383" i="39"/>
  <c r="C1383" i="39"/>
  <c r="H1382" i="39"/>
  <c r="U1382" i="39" s="1"/>
  <c r="C1382" i="39"/>
  <c r="U1381" i="39"/>
  <c r="H1381" i="39"/>
  <c r="C1381" i="39"/>
  <c r="H1380" i="39"/>
  <c r="U1380" i="39" s="1"/>
  <c r="C1380" i="39"/>
  <c r="U1379" i="39"/>
  <c r="H1379" i="39"/>
  <c r="C1379" i="39"/>
  <c r="H1378" i="39"/>
  <c r="U1378" i="39" s="1"/>
  <c r="C1378" i="39"/>
  <c r="H1377" i="39"/>
  <c r="U1377" i="39" s="1"/>
  <c r="C1377" i="39"/>
  <c r="H1376" i="39"/>
  <c r="U1376" i="39" s="1"/>
  <c r="C1376" i="39"/>
  <c r="U1375" i="39"/>
  <c r="H1375" i="39"/>
  <c r="C1375" i="39"/>
  <c r="H1374" i="39"/>
  <c r="U1374" i="39" s="1"/>
  <c r="C1374" i="39"/>
  <c r="U1373" i="39"/>
  <c r="H1373" i="39"/>
  <c r="C1373" i="39"/>
  <c r="U1372" i="39"/>
  <c r="H1372" i="39"/>
  <c r="C1372" i="39"/>
  <c r="U1371" i="39"/>
  <c r="H1371" i="39"/>
  <c r="C1371" i="39"/>
  <c r="H1370" i="39"/>
  <c r="U1370" i="39" s="1"/>
  <c r="C1370" i="39"/>
  <c r="U1369" i="39"/>
  <c r="H1369" i="39"/>
  <c r="C1369" i="39"/>
  <c r="H1368" i="39"/>
  <c r="U1368" i="39" s="1"/>
  <c r="C1368" i="39"/>
  <c r="H1367" i="39"/>
  <c r="U1367" i="39" s="1"/>
  <c r="C1367" i="39"/>
  <c r="H1366" i="39"/>
  <c r="U1366" i="39" s="1"/>
  <c r="C1366" i="39"/>
  <c r="H1365" i="39"/>
  <c r="U1365" i="39" s="1"/>
  <c r="C1365" i="39"/>
  <c r="U1364" i="39"/>
  <c r="H1364" i="39"/>
  <c r="C1364" i="39"/>
  <c r="U1363" i="39"/>
  <c r="H1363" i="39"/>
  <c r="C1363" i="39"/>
  <c r="H1362" i="39"/>
  <c r="U1362" i="39" s="1"/>
  <c r="C1362" i="39"/>
  <c r="U1361" i="39"/>
  <c r="H1361" i="39"/>
  <c r="C1361" i="39"/>
  <c r="U1360" i="39"/>
  <c r="H1360" i="39"/>
  <c r="C1360" i="39"/>
  <c r="U1359" i="39"/>
  <c r="H1359" i="39"/>
  <c r="C1359" i="39"/>
  <c r="H1358" i="39"/>
  <c r="U1358" i="39" s="1"/>
  <c r="C1358" i="39"/>
  <c r="U1357" i="39"/>
  <c r="H1357" i="39"/>
  <c r="C1357" i="39"/>
  <c r="H1356" i="39"/>
  <c r="U1356" i="39" s="1"/>
  <c r="C1356" i="39"/>
  <c r="U1355" i="39"/>
  <c r="H1355" i="39"/>
  <c r="C1355" i="39"/>
  <c r="U1354" i="39"/>
  <c r="H1354" i="39"/>
  <c r="C1354" i="39"/>
  <c r="U1353" i="39"/>
  <c r="H1353" i="39"/>
  <c r="C1353" i="39"/>
  <c r="H1352" i="39"/>
  <c r="U1352" i="39" s="1"/>
  <c r="C1352" i="39"/>
  <c r="U1351" i="39"/>
  <c r="H1351" i="39"/>
  <c r="C1351" i="39"/>
  <c r="H1350" i="39"/>
  <c r="U1350" i="39" s="1"/>
  <c r="C1350" i="39"/>
  <c r="U1349" i="39"/>
  <c r="H1349" i="39"/>
  <c r="C1349" i="39"/>
  <c r="U1348" i="39"/>
  <c r="H1348" i="39"/>
  <c r="C1348" i="39"/>
  <c r="U1347" i="39"/>
  <c r="H1347" i="39"/>
  <c r="C1347" i="39"/>
  <c r="H1346" i="39"/>
  <c r="U1346" i="39" s="1"/>
  <c r="C1346" i="39"/>
  <c r="U1345" i="39"/>
  <c r="H1345" i="39"/>
  <c r="C1345" i="39"/>
  <c r="H1344" i="39"/>
  <c r="U1344" i="39" s="1"/>
  <c r="C1344" i="39"/>
  <c r="H1343" i="39"/>
  <c r="U1343" i="39" s="1"/>
  <c r="C1343" i="39"/>
  <c r="H1342" i="39"/>
  <c r="U1342" i="39" s="1"/>
  <c r="C1342" i="39"/>
  <c r="H1341" i="39"/>
  <c r="U1341" i="39" s="1"/>
  <c r="C1341" i="39"/>
  <c r="H1340" i="39"/>
  <c r="U1340" i="39" s="1"/>
  <c r="C1340" i="39"/>
  <c r="U1339" i="39"/>
  <c r="H1339" i="39"/>
  <c r="C1339" i="39"/>
  <c r="H1338" i="39"/>
  <c r="U1338" i="39" s="1"/>
  <c r="C1338" i="39"/>
  <c r="U1337" i="39"/>
  <c r="H1337" i="39"/>
  <c r="C1337" i="39"/>
  <c r="U1336" i="39"/>
  <c r="H1336" i="39"/>
  <c r="C1336" i="39"/>
  <c r="H1335" i="39"/>
  <c r="U1335" i="39" s="1"/>
  <c r="C1335" i="39"/>
  <c r="U1334" i="39"/>
  <c r="H1334" i="39"/>
  <c r="C1334" i="39"/>
  <c r="U1333" i="39"/>
  <c r="H1333" i="39"/>
  <c r="C1333" i="39"/>
  <c r="U1332" i="39"/>
  <c r="H1332" i="39"/>
  <c r="C1332" i="39"/>
  <c r="U1331" i="39"/>
  <c r="H1331" i="39"/>
  <c r="C1331" i="39"/>
  <c r="U1330" i="39"/>
  <c r="H1330" i="39"/>
  <c r="C1330" i="39"/>
  <c r="H1329" i="39"/>
  <c r="U1329" i="39" s="1"/>
  <c r="C1329" i="39"/>
  <c r="U1328" i="39"/>
  <c r="H1328" i="39"/>
  <c r="C1328" i="39"/>
  <c r="U1327" i="39"/>
  <c r="H1327" i="39"/>
  <c r="C1327" i="39"/>
  <c r="H1326" i="39"/>
  <c r="U1326" i="39" s="1"/>
  <c r="C1326" i="39"/>
  <c r="H1325" i="39"/>
  <c r="U1325" i="39" s="1"/>
  <c r="C1325" i="39"/>
  <c r="U1324" i="39"/>
  <c r="H1324" i="39"/>
  <c r="C1324" i="39"/>
  <c r="H1323" i="39"/>
  <c r="U1323" i="39" s="1"/>
  <c r="C1323" i="39"/>
  <c r="H1322" i="39"/>
  <c r="U1322" i="39" s="1"/>
  <c r="C1322" i="39"/>
  <c r="U1321" i="39"/>
  <c r="H1321" i="39"/>
  <c r="C1321" i="39"/>
  <c r="H1320" i="39"/>
  <c r="U1320" i="39" s="1"/>
  <c r="C1320" i="39"/>
  <c r="H1319" i="39"/>
  <c r="U1319" i="39" s="1"/>
  <c r="C1319" i="39"/>
  <c r="U1318" i="39"/>
  <c r="H1318" i="39"/>
  <c r="C1318" i="39"/>
  <c r="U1317" i="39"/>
  <c r="H1317" i="39"/>
  <c r="C1317" i="39"/>
  <c r="U1316" i="39"/>
  <c r="H1316" i="39"/>
  <c r="C1316" i="39"/>
  <c r="U1315" i="39"/>
  <c r="H1315" i="39"/>
  <c r="C1315" i="39"/>
  <c r="U1314" i="39"/>
  <c r="H1314" i="39"/>
  <c r="C1314" i="39"/>
  <c r="H1313" i="39"/>
  <c r="U1313" i="39" s="1"/>
  <c r="C1313" i="39"/>
  <c r="U1312" i="39"/>
  <c r="H1312" i="39"/>
  <c r="C1312" i="39"/>
  <c r="U1311" i="39"/>
  <c r="H1311" i="39"/>
  <c r="C1311" i="39"/>
  <c r="H1310" i="39"/>
  <c r="U1310" i="39" s="1"/>
  <c r="C1310" i="39"/>
  <c r="U1309" i="39"/>
  <c r="H1309" i="39"/>
  <c r="C1309" i="39"/>
  <c r="H1308" i="39"/>
  <c r="U1308" i="39" s="1"/>
  <c r="C1308" i="39"/>
  <c r="U1307" i="39"/>
  <c r="H1307" i="39"/>
  <c r="C1307" i="39"/>
  <c r="U1306" i="39"/>
  <c r="H1306" i="39"/>
  <c r="C1306" i="39"/>
  <c r="U1305" i="39"/>
  <c r="H1305" i="39"/>
  <c r="C1305" i="39"/>
  <c r="U1304" i="39"/>
  <c r="H1304" i="39"/>
  <c r="C1304" i="39"/>
  <c r="U1303" i="39"/>
  <c r="H1303" i="39"/>
  <c r="C1303" i="39"/>
  <c r="H1302" i="39"/>
  <c r="U1302" i="39" s="1"/>
  <c r="C1302" i="39"/>
  <c r="U1301" i="39"/>
  <c r="H1301" i="39"/>
  <c r="C1301" i="39"/>
  <c r="U1300" i="39"/>
  <c r="H1300" i="39"/>
  <c r="C1300" i="39"/>
  <c r="H1299" i="39"/>
  <c r="U1299" i="39" s="1"/>
  <c r="C1299" i="39"/>
  <c r="U1298" i="39"/>
  <c r="H1298" i="39"/>
  <c r="C1298" i="39"/>
  <c r="H1297" i="39"/>
  <c r="U1297" i="39" s="1"/>
  <c r="C1297" i="39"/>
  <c r="H1296" i="39"/>
  <c r="U1296" i="39" s="1"/>
  <c r="C1296" i="39"/>
  <c r="H1295" i="39"/>
  <c r="U1295" i="39" s="1"/>
  <c r="C1295" i="39"/>
  <c r="U1294" i="39"/>
  <c r="H1294" i="39"/>
  <c r="C1294" i="39"/>
  <c r="H1293" i="39"/>
  <c r="U1293" i="39" s="1"/>
  <c r="C1293" i="39"/>
  <c r="U1292" i="39"/>
  <c r="H1292" i="39"/>
  <c r="C1292" i="39"/>
  <c r="U1291" i="39"/>
  <c r="H1291" i="39"/>
  <c r="C1291" i="39"/>
  <c r="H1290" i="39"/>
  <c r="U1290" i="39" s="1"/>
  <c r="C1290" i="39"/>
  <c r="U1289" i="39"/>
  <c r="H1289" i="39"/>
  <c r="C1289" i="39"/>
  <c r="H1288" i="39"/>
  <c r="U1288" i="39" s="1"/>
  <c r="C1288" i="39"/>
  <c r="U1287" i="39"/>
  <c r="H1287" i="39"/>
  <c r="C1287" i="39"/>
  <c r="U1286" i="39"/>
  <c r="H1286" i="39"/>
  <c r="C1286" i="39"/>
  <c r="U1285" i="39"/>
  <c r="H1285" i="39"/>
  <c r="C1285" i="39"/>
  <c r="H1284" i="39"/>
  <c r="U1284" i="39" s="1"/>
  <c r="C1284" i="39"/>
  <c r="U1283" i="39"/>
  <c r="H1283" i="39"/>
  <c r="C1283" i="39"/>
  <c r="U1282" i="39"/>
  <c r="H1282" i="39"/>
  <c r="C1282" i="39"/>
  <c r="U1281" i="39"/>
  <c r="H1281" i="39"/>
  <c r="C1281" i="39"/>
  <c r="U1280" i="39"/>
  <c r="H1280" i="39"/>
  <c r="C1280" i="39"/>
  <c r="U1279" i="39"/>
  <c r="H1279" i="39"/>
  <c r="C1279" i="39"/>
  <c r="H1278" i="39"/>
  <c r="U1278" i="39" s="1"/>
  <c r="C1278" i="39"/>
  <c r="H1277" i="39"/>
  <c r="U1277" i="39" s="1"/>
  <c r="C1277" i="39"/>
  <c r="U1276" i="39"/>
  <c r="H1276" i="39"/>
  <c r="C1276" i="39"/>
  <c r="U1275" i="39"/>
  <c r="H1275" i="39"/>
  <c r="C1275" i="39"/>
  <c r="U1274" i="39"/>
  <c r="H1274" i="39"/>
  <c r="C1274" i="39"/>
  <c r="U1273" i="39"/>
  <c r="H1273" i="39"/>
  <c r="C1273" i="39"/>
  <c r="H1272" i="39"/>
  <c r="U1272" i="39" s="1"/>
  <c r="C1272" i="39"/>
  <c r="U1271" i="39"/>
  <c r="H1271" i="39"/>
  <c r="C1271" i="39"/>
  <c r="U1270" i="39"/>
  <c r="H1270" i="39"/>
  <c r="C1270" i="39"/>
  <c r="U1269" i="39"/>
  <c r="H1269" i="39"/>
  <c r="C1269" i="39"/>
  <c r="U1268" i="39"/>
  <c r="H1268" i="39"/>
  <c r="C1268" i="39"/>
  <c r="U1267" i="39"/>
  <c r="H1267" i="39"/>
  <c r="C1267" i="39"/>
  <c r="H1266" i="39"/>
  <c r="U1266" i="39" s="1"/>
  <c r="C1266" i="39"/>
  <c r="U1265" i="39"/>
  <c r="H1265" i="39"/>
  <c r="C1265" i="39"/>
  <c r="U1264" i="39"/>
  <c r="H1264" i="39"/>
  <c r="C1264" i="39"/>
  <c r="U1263" i="39"/>
  <c r="H1263" i="39"/>
  <c r="C1263" i="39"/>
  <c r="U1262" i="39"/>
  <c r="H1262" i="39"/>
  <c r="C1262" i="39"/>
  <c r="U1261" i="39"/>
  <c r="H1261" i="39"/>
  <c r="C1261" i="39"/>
  <c r="U1260" i="39"/>
  <c r="H1260" i="39"/>
  <c r="C1260" i="39"/>
  <c r="U1259" i="39"/>
  <c r="H1259" i="39"/>
  <c r="C1259" i="39"/>
  <c r="U1258" i="39"/>
  <c r="H1258" i="39"/>
  <c r="C1258" i="39"/>
  <c r="H1257" i="39"/>
  <c r="U1257" i="39" s="1"/>
  <c r="C1257" i="39"/>
  <c r="U1256" i="39"/>
  <c r="H1256" i="39"/>
  <c r="C1256" i="39"/>
  <c r="U1255" i="39"/>
  <c r="H1255" i="39"/>
  <c r="C1255" i="39"/>
  <c r="U1254" i="39"/>
  <c r="H1254" i="39"/>
  <c r="C1254" i="39"/>
  <c r="U1253" i="39"/>
  <c r="H1253" i="39"/>
  <c r="C1253" i="39"/>
  <c r="U1252" i="39"/>
  <c r="H1252" i="39"/>
  <c r="C1252" i="39"/>
  <c r="U1251" i="39"/>
  <c r="H1251" i="39"/>
  <c r="C1251" i="39"/>
  <c r="U1250" i="39"/>
  <c r="H1250" i="39"/>
  <c r="C1250" i="39"/>
  <c r="H1249" i="39"/>
  <c r="U1249" i="39" s="1"/>
  <c r="C1249" i="39"/>
  <c r="U1248" i="39"/>
  <c r="H1248" i="39"/>
  <c r="C1248" i="39"/>
  <c r="H1247" i="39"/>
  <c r="U1247" i="39" s="1"/>
  <c r="C1247" i="39"/>
  <c r="H1246" i="39"/>
  <c r="U1246" i="39" s="1"/>
  <c r="C1246" i="39"/>
  <c r="U1245" i="39"/>
  <c r="H1245" i="39"/>
  <c r="C1245" i="39"/>
  <c r="H1244" i="39"/>
  <c r="U1244" i="39" s="1"/>
  <c r="C1244" i="39"/>
  <c r="U1243" i="39"/>
  <c r="H1243" i="39"/>
  <c r="C1243" i="39"/>
  <c r="U1242" i="39"/>
  <c r="H1242" i="39"/>
  <c r="C1242" i="39"/>
  <c r="H1241" i="39"/>
  <c r="U1241" i="39" s="1"/>
  <c r="C1241" i="39"/>
  <c r="U1240" i="39"/>
  <c r="H1240" i="39"/>
  <c r="C1240" i="39"/>
  <c r="U1239" i="39"/>
  <c r="H1239" i="39"/>
  <c r="C1239" i="39"/>
  <c r="U1238" i="39"/>
  <c r="H1238" i="39"/>
  <c r="C1238" i="39"/>
  <c r="H1237" i="39"/>
  <c r="U1237" i="39" s="1"/>
  <c r="C1237" i="39"/>
  <c r="U1236" i="39"/>
  <c r="H1236" i="39"/>
  <c r="C1236" i="39"/>
  <c r="H1235" i="39"/>
  <c r="U1235" i="39" s="1"/>
  <c r="C1235" i="39"/>
  <c r="H1234" i="39"/>
  <c r="U1234" i="39" s="1"/>
  <c r="C1234" i="39"/>
  <c r="U1233" i="39"/>
  <c r="H1233" i="39"/>
  <c r="C1233" i="39"/>
  <c r="U1232" i="39"/>
  <c r="H1232" i="39"/>
  <c r="C1232" i="39"/>
  <c r="U1231" i="39"/>
  <c r="H1231" i="39"/>
  <c r="C1231" i="39"/>
  <c r="U1230" i="39"/>
  <c r="H1230" i="39"/>
  <c r="C1230" i="39"/>
  <c r="H1229" i="39"/>
  <c r="U1229" i="39" s="1"/>
  <c r="C1229" i="39"/>
  <c r="H1228" i="39"/>
  <c r="U1228" i="39" s="1"/>
  <c r="C1228" i="39"/>
  <c r="H1227" i="39"/>
  <c r="U1227" i="39" s="1"/>
  <c r="C1227" i="39"/>
  <c r="H1226" i="39"/>
  <c r="U1226" i="39" s="1"/>
  <c r="C1226" i="39"/>
  <c r="U1225" i="39"/>
  <c r="H1225" i="39"/>
  <c r="C1225" i="39"/>
  <c r="H1224" i="39"/>
  <c r="U1224" i="39" s="1"/>
  <c r="C1224" i="39"/>
  <c r="U1223" i="39"/>
  <c r="H1223" i="39"/>
  <c r="C1223" i="39"/>
  <c r="U1222" i="39"/>
  <c r="H1222" i="39"/>
  <c r="C1222" i="39"/>
  <c r="H1221" i="39"/>
  <c r="U1221" i="39" s="1"/>
  <c r="C1221" i="39"/>
  <c r="U1220" i="39"/>
  <c r="H1220" i="39"/>
  <c r="C1220" i="39"/>
  <c r="U1219" i="39"/>
  <c r="H1219" i="39"/>
  <c r="C1219" i="39"/>
  <c r="U1218" i="39"/>
  <c r="H1218" i="39"/>
  <c r="C1218" i="39"/>
  <c r="H1217" i="39"/>
  <c r="U1217" i="39" s="1"/>
  <c r="C1217" i="39"/>
  <c r="U1216" i="39"/>
  <c r="H1216" i="39"/>
  <c r="C1216" i="39"/>
  <c r="H1215" i="39"/>
  <c r="U1215" i="39" s="1"/>
  <c r="C1215" i="39"/>
  <c r="U1214" i="39"/>
  <c r="H1214" i="39"/>
  <c r="C1214" i="39"/>
  <c r="H1213" i="39"/>
  <c r="U1213" i="39" s="1"/>
  <c r="C1213" i="39"/>
  <c r="H1212" i="39"/>
  <c r="U1212" i="39" s="1"/>
  <c r="C1212" i="39"/>
  <c r="U1211" i="39"/>
  <c r="H1211" i="39"/>
  <c r="C1211" i="39"/>
  <c r="H1210" i="39"/>
  <c r="U1210" i="39" s="1"/>
  <c r="C1210" i="39"/>
  <c r="U1209" i="39"/>
  <c r="H1209" i="39"/>
  <c r="C1209" i="39"/>
  <c r="U1208" i="39"/>
  <c r="H1208" i="39"/>
  <c r="C1208" i="39"/>
  <c r="U1207" i="39"/>
  <c r="H1207" i="39"/>
  <c r="C1207" i="39"/>
  <c r="H1206" i="39"/>
  <c r="U1206" i="39" s="1"/>
  <c r="C1206" i="39"/>
  <c r="U1205" i="39"/>
  <c r="H1205" i="39"/>
  <c r="C1205" i="39"/>
  <c r="H1204" i="39"/>
  <c r="U1204" i="39" s="1"/>
  <c r="C1204" i="39"/>
  <c r="U1203" i="39"/>
  <c r="H1203" i="39"/>
  <c r="C1203" i="39"/>
  <c r="U1202" i="39"/>
  <c r="H1202" i="39"/>
  <c r="C1202" i="39"/>
  <c r="U1201" i="39"/>
  <c r="H1201" i="39"/>
  <c r="C1201" i="39"/>
  <c r="U1200" i="39"/>
  <c r="H1200" i="39"/>
  <c r="C1200" i="39"/>
  <c r="H1199" i="39"/>
  <c r="U1199" i="39" s="1"/>
  <c r="C1199" i="39"/>
  <c r="U1198" i="39"/>
  <c r="H1198" i="39"/>
  <c r="C1198" i="39"/>
  <c r="H1197" i="39"/>
  <c r="U1197" i="39" s="1"/>
  <c r="C1197" i="39"/>
  <c r="U1196" i="39"/>
  <c r="H1196" i="39"/>
  <c r="C1196" i="39"/>
  <c r="U1195" i="39"/>
  <c r="H1195" i="39"/>
  <c r="C1195" i="39"/>
  <c r="U1194" i="39"/>
  <c r="H1194" i="39"/>
  <c r="C1194" i="39"/>
  <c r="H1193" i="39"/>
  <c r="U1193" i="39" s="1"/>
  <c r="C1193" i="39"/>
  <c r="U1192" i="39"/>
  <c r="H1192" i="39"/>
  <c r="C1192" i="39"/>
  <c r="U1191" i="39"/>
  <c r="H1191" i="39"/>
  <c r="C1191" i="39"/>
  <c r="U1190" i="39"/>
  <c r="H1190" i="39"/>
  <c r="C1190" i="39"/>
  <c r="U1189" i="39"/>
  <c r="H1189" i="39"/>
  <c r="C1189" i="39"/>
  <c r="U1188" i="39"/>
  <c r="H1188" i="39"/>
  <c r="C1188" i="39"/>
  <c r="H1187" i="39"/>
  <c r="U1187" i="39" s="1"/>
  <c r="C1187" i="39"/>
  <c r="U1186" i="39"/>
  <c r="H1186" i="39"/>
  <c r="C1186" i="39"/>
  <c r="H1185" i="39"/>
  <c r="U1185" i="39" s="1"/>
  <c r="C1185" i="39"/>
  <c r="H1184" i="39"/>
  <c r="U1184" i="39" s="1"/>
  <c r="C1184" i="39"/>
  <c r="U1183" i="39"/>
  <c r="H1183" i="39"/>
  <c r="C1183" i="39"/>
  <c r="H1182" i="39"/>
  <c r="U1182" i="39" s="1"/>
  <c r="C1182" i="39"/>
  <c r="U1181" i="39"/>
  <c r="H1181" i="39"/>
  <c r="C1181" i="39"/>
  <c r="H1180" i="39"/>
  <c r="U1180" i="39" s="1"/>
  <c r="C1180" i="39"/>
  <c r="U1179" i="39"/>
  <c r="H1179" i="39"/>
  <c r="C1179" i="39"/>
  <c r="U1178" i="39"/>
  <c r="H1178" i="39"/>
  <c r="C1178" i="39"/>
  <c r="H1177" i="39"/>
  <c r="U1177" i="39" s="1"/>
  <c r="C1177" i="39"/>
  <c r="U1176" i="39"/>
  <c r="H1176" i="39"/>
  <c r="C1176" i="39"/>
  <c r="H1175" i="39"/>
  <c r="U1175" i="39" s="1"/>
  <c r="C1175" i="39"/>
  <c r="U1174" i="39"/>
  <c r="H1174" i="39"/>
  <c r="C1174" i="39"/>
  <c r="U1173" i="39"/>
  <c r="H1173" i="39"/>
  <c r="C1173" i="39"/>
  <c r="U1172" i="39"/>
  <c r="H1172" i="39"/>
  <c r="C1172" i="39"/>
  <c r="U1171" i="39"/>
  <c r="H1171" i="39"/>
  <c r="C1171" i="39"/>
  <c r="H1170" i="39"/>
  <c r="U1170" i="39" s="1"/>
  <c r="C1170" i="39"/>
  <c r="H1169" i="39"/>
  <c r="U1169" i="39" s="1"/>
  <c r="C1169" i="39"/>
  <c r="H1168" i="39"/>
  <c r="U1168" i="39" s="1"/>
  <c r="C1168" i="39"/>
  <c r="U1167" i="39"/>
  <c r="H1167" i="39"/>
  <c r="C1167" i="39"/>
  <c r="U1166" i="39"/>
  <c r="H1166" i="39"/>
  <c r="C1166" i="39"/>
  <c r="U1165" i="39"/>
  <c r="H1165" i="39"/>
  <c r="C1165" i="39"/>
  <c r="U1164" i="39"/>
  <c r="H1164" i="39"/>
  <c r="C1164" i="39"/>
  <c r="U1163" i="39"/>
  <c r="H1163" i="39"/>
  <c r="C1163" i="39"/>
  <c r="U1162" i="39"/>
  <c r="H1162" i="39"/>
  <c r="C1162" i="39"/>
  <c r="U1161" i="39"/>
  <c r="H1161" i="39"/>
  <c r="C1161" i="39"/>
  <c r="U1160" i="39"/>
  <c r="H1160" i="39"/>
  <c r="C1160" i="39"/>
  <c r="U1159" i="39"/>
  <c r="H1159" i="39"/>
  <c r="C1159" i="39"/>
  <c r="U1158" i="39"/>
  <c r="H1158" i="39"/>
  <c r="C1158" i="39"/>
  <c r="H1157" i="39"/>
  <c r="U1157" i="39" s="1"/>
  <c r="C1157" i="39"/>
  <c r="U1156" i="39"/>
  <c r="H1156" i="39"/>
  <c r="C1156" i="39"/>
  <c r="U1155" i="39"/>
  <c r="H1155" i="39"/>
  <c r="C1155" i="39"/>
  <c r="U1154" i="39"/>
  <c r="H1154" i="39"/>
  <c r="C1154" i="39"/>
  <c r="U1153" i="39"/>
  <c r="H1153" i="39"/>
  <c r="C1153" i="39"/>
  <c r="H1152" i="39"/>
  <c r="U1152" i="39" s="1"/>
  <c r="C1152" i="39"/>
  <c r="H1151" i="39"/>
  <c r="U1151" i="39" s="1"/>
  <c r="C1151" i="39"/>
  <c r="H1150" i="39"/>
  <c r="U1150" i="39" s="1"/>
  <c r="C1150" i="39"/>
  <c r="U1149" i="39"/>
  <c r="H1149" i="39"/>
  <c r="C1149" i="39"/>
  <c r="H1148" i="39"/>
  <c r="U1148" i="39" s="1"/>
  <c r="C1148" i="39"/>
  <c r="U1147" i="39"/>
  <c r="H1147" i="39"/>
  <c r="C1147" i="39"/>
  <c r="U1146" i="39"/>
  <c r="H1146" i="39"/>
  <c r="C1146" i="39"/>
  <c r="U1145" i="39"/>
  <c r="H1145" i="39"/>
  <c r="C1145" i="39"/>
  <c r="U1144" i="39"/>
  <c r="H1144" i="39"/>
  <c r="C1144" i="39"/>
  <c r="U1143" i="39"/>
  <c r="H1143" i="39"/>
  <c r="C1143" i="39"/>
  <c r="U1142" i="39"/>
  <c r="H1142" i="39"/>
  <c r="C1142" i="39"/>
  <c r="H1141" i="39"/>
  <c r="U1141" i="39" s="1"/>
  <c r="C1141" i="39"/>
  <c r="U1140" i="39"/>
  <c r="H1140" i="39"/>
  <c r="C1140" i="39"/>
  <c r="U1139" i="39"/>
  <c r="H1139" i="39"/>
  <c r="C1139" i="39"/>
  <c r="U1138" i="39"/>
  <c r="H1138" i="39"/>
  <c r="C1138" i="39"/>
  <c r="U1137" i="39"/>
  <c r="H1137" i="39"/>
  <c r="C1137" i="39"/>
  <c r="U1136" i="39"/>
  <c r="H1136" i="39"/>
  <c r="C1136" i="39"/>
  <c r="U1135" i="39"/>
  <c r="H1135" i="39"/>
  <c r="C1135" i="39"/>
  <c r="H1134" i="39"/>
  <c r="U1134" i="39" s="1"/>
  <c r="C1134" i="39"/>
  <c r="U1133" i="39"/>
  <c r="H1133" i="39"/>
  <c r="C1133" i="39"/>
  <c r="U1132" i="39"/>
  <c r="H1132" i="39"/>
  <c r="C1132" i="39"/>
  <c r="U1131" i="39"/>
  <c r="H1131" i="39"/>
  <c r="C1131" i="39"/>
  <c r="U1130" i="39"/>
  <c r="H1130" i="39"/>
  <c r="C1130" i="39"/>
  <c r="H1129" i="39"/>
  <c r="U1129" i="39" s="1"/>
  <c r="C1129" i="39"/>
  <c r="U1128" i="39"/>
  <c r="H1128" i="39"/>
  <c r="C1128" i="39"/>
  <c r="H1127" i="39"/>
  <c r="U1127" i="39" s="1"/>
  <c r="C1127" i="39"/>
  <c r="U1126" i="39"/>
  <c r="H1126" i="39"/>
  <c r="C1126" i="39"/>
  <c r="U1125" i="39"/>
  <c r="H1125" i="39"/>
  <c r="C1125" i="39"/>
  <c r="H1124" i="39"/>
  <c r="U1124" i="39" s="1"/>
  <c r="C1124" i="39"/>
  <c r="H1123" i="39"/>
  <c r="U1123" i="39" s="1"/>
  <c r="C1123" i="39"/>
  <c r="U1122" i="39"/>
  <c r="H1122" i="39"/>
  <c r="C1122" i="39"/>
  <c r="H1121" i="39"/>
  <c r="U1121" i="39" s="1"/>
  <c r="C1121" i="39"/>
  <c r="U1120" i="39"/>
  <c r="H1120" i="39"/>
  <c r="C1120" i="39"/>
  <c r="U1119" i="39"/>
  <c r="H1119" i="39"/>
  <c r="C1119" i="39"/>
  <c r="U1118" i="39"/>
  <c r="H1118" i="39"/>
  <c r="C1118" i="39"/>
  <c r="U1117" i="39"/>
  <c r="H1117" i="39"/>
  <c r="C1117" i="39"/>
  <c r="H1116" i="39"/>
  <c r="U1116" i="39" s="1"/>
  <c r="C1116" i="39"/>
  <c r="H1115" i="39"/>
  <c r="U1115" i="39" s="1"/>
  <c r="C1115" i="39"/>
  <c r="H1114" i="39"/>
  <c r="U1114" i="39" s="1"/>
  <c r="C1114" i="39"/>
  <c r="H1113" i="39"/>
  <c r="U1113" i="39" s="1"/>
  <c r="C1113" i="39"/>
  <c r="U1112" i="39"/>
  <c r="H1112" i="39"/>
  <c r="C1112" i="39"/>
  <c r="U1111" i="39"/>
  <c r="H1111" i="39"/>
  <c r="C1111" i="39"/>
  <c r="H1110" i="39"/>
  <c r="U1110" i="39" s="1"/>
  <c r="C1110" i="39"/>
  <c r="U1109" i="39"/>
  <c r="H1109" i="39"/>
  <c r="C1109" i="39"/>
  <c r="H1108" i="39"/>
  <c r="U1108" i="39" s="1"/>
  <c r="C1108" i="39"/>
  <c r="U1107" i="39"/>
  <c r="H1107" i="39"/>
  <c r="C1107" i="39"/>
  <c r="U1106" i="39"/>
  <c r="H1106" i="39"/>
  <c r="C1106" i="39"/>
  <c r="U1105" i="39"/>
  <c r="H1105" i="39"/>
  <c r="C1105" i="39"/>
  <c r="H1104" i="39"/>
  <c r="U1104" i="39" s="1"/>
  <c r="C1104" i="39"/>
  <c r="U1103" i="39"/>
  <c r="H1103" i="39"/>
  <c r="C1103" i="39"/>
  <c r="U1102" i="39"/>
  <c r="H1102" i="39"/>
  <c r="C1102" i="39"/>
  <c r="U1101" i="39"/>
  <c r="H1101" i="39"/>
  <c r="C1101" i="39"/>
  <c r="U1100" i="39"/>
  <c r="H1100" i="39"/>
  <c r="C1100" i="39"/>
  <c r="U1099" i="39"/>
  <c r="H1099" i="39"/>
  <c r="C1099" i="39"/>
  <c r="U1098" i="39"/>
  <c r="H1098" i="39"/>
  <c r="C1098" i="39"/>
  <c r="U1097" i="39"/>
  <c r="H1097" i="39"/>
  <c r="C1097" i="39"/>
  <c r="U1096" i="39"/>
  <c r="H1096" i="39"/>
  <c r="C1096" i="39"/>
  <c r="U1095" i="39"/>
  <c r="H1095" i="39"/>
  <c r="C1095" i="39"/>
  <c r="U1094" i="39"/>
  <c r="H1094" i="39"/>
  <c r="C1094" i="39"/>
  <c r="U1093" i="39"/>
  <c r="H1093" i="39"/>
  <c r="C1093" i="39"/>
  <c r="U1092" i="39"/>
  <c r="H1092" i="39"/>
  <c r="C1092" i="39"/>
  <c r="U1091" i="39"/>
  <c r="H1091" i="39"/>
  <c r="C1091" i="39"/>
  <c r="H1090" i="39"/>
  <c r="U1090" i="39" s="1"/>
  <c r="C1090" i="39"/>
  <c r="U1089" i="39"/>
  <c r="H1089" i="39"/>
  <c r="C1089" i="39"/>
  <c r="U1088" i="39"/>
  <c r="H1088" i="39"/>
  <c r="C1088" i="39"/>
  <c r="U1087" i="39"/>
  <c r="H1087" i="39"/>
  <c r="C1087" i="39"/>
  <c r="U1086" i="39"/>
  <c r="H1086" i="39"/>
  <c r="C1086" i="39"/>
  <c r="U1085" i="39"/>
  <c r="H1085" i="39"/>
  <c r="C1085" i="39"/>
  <c r="U1084" i="39"/>
  <c r="H1084" i="39"/>
  <c r="C1084" i="39"/>
  <c r="U1083" i="39"/>
  <c r="H1083" i="39"/>
  <c r="C1083" i="39"/>
  <c r="U1082" i="39"/>
  <c r="H1082" i="39"/>
  <c r="C1082" i="39"/>
  <c r="H1081" i="39"/>
  <c r="U1081" i="39" s="1"/>
  <c r="C1081" i="39"/>
  <c r="H1080" i="39"/>
  <c r="U1080" i="39" s="1"/>
  <c r="C1080" i="39"/>
  <c r="U1079" i="39"/>
  <c r="H1079" i="39"/>
  <c r="C1079" i="39"/>
  <c r="H1078" i="39"/>
  <c r="U1078" i="39" s="1"/>
  <c r="C1078" i="39"/>
  <c r="H1077" i="39"/>
  <c r="U1077" i="39" s="1"/>
  <c r="C1077" i="39"/>
  <c r="U1076" i="39"/>
  <c r="H1076" i="39"/>
  <c r="C1076" i="39"/>
  <c r="H1075" i="39"/>
  <c r="U1075" i="39" s="1"/>
  <c r="C1075" i="39"/>
  <c r="U1074" i="39"/>
  <c r="H1074" i="39"/>
  <c r="C1074" i="39"/>
  <c r="U1073" i="39"/>
  <c r="H1073" i="39"/>
  <c r="C1073" i="39"/>
  <c r="U1072" i="39"/>
  <c r="H1072" i="39"/>
  <c r="C1072" i="39"/>
  <c r="U1071" i="39"/>
  <c r="H1071" i="39"/>
  <c r="C1071" i="39"/>
  <c r="U1070" i="39"/>
  <c r="H1070" i="39"/>
  <c r="C1070" i="39"/>
  <c r="H1069" i="39"/>
  <c r="U1069" i="39" s="1"/>
  <c r="C1069" i="39"/>
  <c r="H1068" i="39"/>
  <c r="U1068" i="39" s="1"/>
  <c r="C1068" i="39"/>
  <c r="U1067" i="39"/>
  <c r="H1067" i="39"/>
  <c r="C1067" i="39"/>
  <c r="U1066" i="39"/>
  <c r="H1066" i="39"/>
  <c r="C1066" i="39"/>
  <c r="U1065" i="39"/>
  <c r="H1065" i="39"/>
  <c r="C1065" i="39"/>
  <c r="U1064" i="39"/>
  <c r="H1064" i="39"/>
  <c r="C1064" i="39"/>
  <c r="U1063" i="39"/>
  <c r="H1063" i="39"/>
  <c r="C1063" i="39"/>
  <c r="H1062" i="39"/>
  <c r="U1062" i="39" s="1"/>
  <c r="C1062" i="39"/>
  <c r="H1061" i="39"/>
  <c r="U1061" i="39" s="1"/>
  <c r="C1061" i="39"/>
  <c r="U1060" i="39"/>
  <c r="H1060" i="39"/>
  <c r="C1060" i="39"/>
  <c r="U1059" i="39"/>
  <c r="H1059" i="39"/>
  <c r="C1059" i="39"/>
  <c r="H1058" i="39"/>
  <c r="U1058" i="39" s="1"/>
  <c r="C1058" i="39"/>
  <c r="U1057" i="39"/>
  <c r="H1057" i="39"/>
  <c r="C1057" i="39"/>
  <c r="H1056" i="39"/>
  <c r="U1056" i="39" s="1"/>
  <c r="C1056" i="39"/>
  <c r="U1055" i="39"/>
  <c r="H1055" i="39"/>
  <c r="C1055" i="39"/>
  <c r="U1054" i="39"/>
  <c r="H1054" i="39"/>
  <c r="C1054" i="39"/>
  <c r="U1053" i="39"/>
  <c r="H1053" i="39"/>
  <c r="C1053" i="39"/>
  <c r="H1052" i="39"/>
  <c r="U1052" i="39" s="1"/>
  <c r="C1052" i="39"/>
  <c r="U1051" i="39"/>
  <c r="H1051" i="39"/>
  <c r="C1051" i="39"/>
  <c r="U1050" i="39"/>
  <c r="H1050" i="39"/>
  <c r="C1050" i="39"/>
  <c r="U1049" i="39"/>
  <c r="H1049" i="39"/>
  <c r="C1049" i="39"/>
  <c r="U1048" i="39"/>
  <c r="H1048" i="39"/>
  <c r="C1048" i="39"/>
  <c r="H1047" i="39"/>
  <c r="U1047" i="39" s="1"/>
  <c r="C1047" i="39"/>
  <c r="H1046" i="39"/>
  <c r="U1046" i="39" s="1"/>
  <c r="C1046" i="39"/>
  <c r="U1045" i="39"/>
  <c r="H1045" i="39"/>
  <c r="C1045" i="39"/>
  <c r="U1044" i="39"/>
  <c r="H1044" i="39"/>
  <c r="C1044" i="39"/>
  <c r="U1043" i="39"/>
  <c r="H1043" i="39"/>
  <c r="C1043" i="39"/>
  <c r="U1042" i="39"/>
  <c r="H1042" i="39"/>
  <c r="C1042" i="39"/>
  <c r="H1041" i="39"/>
  <c r="U1041" i="39" s="1"/>
  <c r="C1041" i="39"/>
  <c r="H1040" i="39"/>
  <c r="U1040" i="39" s="1"/>
  <c r="C1040" i="39"/>
  <c r="U1039" i="39"/>
  <c r="H1039" i="39"/>
  <c r="C1039" i="39"/>
  <c r="H1038" i="39"/>
  <c r="U1038" i="39" s="1"/>
  <c r="C1038" i="39"/>
  <c r="H1037" i="39"/>
  <c r="U1037" i="39" s="1"/>
  <c r="C1037" i="39"/>
  <c r="U1036" i="39"/>
  <c r="H1036" i="39"/>
  <c r="C1036" i="39"/>
  <c r="H1035" i="39"/>
  <c r="U1035" i="39" s="1"/>
  <c r="C1035" i="39"/>
  <c r="U1034" i="39"/>
  <c r="H1034" i="39"/>
  <c r="C1034" i="39"/>
  <c r="H1033" i="39"/>
  <c r="U1033" i="39" s="1"/>
  <c r="C1033" i="39"/>
  <c r="U1032" i="39"/>
  <c r="H1032" i="39"/>
  <c r="C1032" i="39"/>
  <c r="U1031" i="39"/>
  <c r="H1031" i="39"/>
  <c r="C1031" i="39"/>
  <c r="U1030" i="39"/>
  <c r="H1030" i="39"/>
  <c r="C1030" i="39"/>
  <c r="U1029" i="39"/>
  <c r="H1029" i="39"/>
  <c r="C1029" i="39"/>
  <c r="U1028" i="39"/>
  <c r="H1028" i="39"/>
  <c r="C1028" i="39"/>
  <c r="U1027" i="39"/>
  <c r="H1027" i="39"/>
  <c r="C1027" i="39"/>
  <c r="H1026" i="39"/>
  <c r="U1026" i="39" s="1"/>
  <c r="C1026" i="39"/>
  <c r="H1025" i="39"/>
  <c r="U1025" i="39" s="1"/>
  <c r="C1025" i="39"/>
  <c r="U1024" i="39"/>
  <c r="H1024" i="39"/>
  <c r="C1024" i="39"/>
  <c r="U1023" i="39"/>
  <c r="H1023" i="39"/>
  <c r="C1023" i="39"/>
  <c r="U1022" i="39"/>
  <c r="H1022" i="39"/>
  <c r="C1022" i="39"/>
  <c r="H1021" i="39"/>
  <c r="U1021" i="39" s="1"/>
  <c r="C1021" i="39"/>
  <c r="U1020" i="39"/>
  <c r="H1020" i="39"/>
  <c r="C1020" i="39"/>
  <c r="H1019" i="39"/>
  <c r="U1019" i="39" s="1"/>
  <c r="C1019" i="39"/>
  <c r="U1018" i="39"/>
  <c r="H1018" i="39"/>
  <c r="C1018" i="39"/>
  <c r="H1017" i="39"/>
  <c r="U1017" i="39" s="1"/>
  <c r="C1017" i="39"/>
  <c r="H1016" i="39"/>
  <c r="U1016" i="39" s="1"/>
  <c r="C1016" i="39"/>
  <c r="U1015" i="39"/>
  <c r="H1015" i="39"/>
  <c r="C1015" i="39"/>
  <c r="U1014" i="39"/>
  <c r="H1014" i="39"/>
  <c r="C1014" i="39"/>
  <c r="U1013" i="39"/>
  <c r="H1013" i="39"/>
  <c r="C1013" i="39"/>
  <c r="U1012" i="39"/>
  <c r="H1012" i="39"/>
  <c r="C1012" i="39"/>
  <c r="U1011" i="39"/>
  <c r="H1011" i="39"/>
  <c r="C1011" i="39"/>
  <c r="H1010" i="39"/>
  <c r="U1010" i="39" s="1"/>
  <c r="C1010" i="39"/>
  <c r="U1009" i="39"/>
  <c r="H1009" i="39"/>
  <c r="C1009" i="39"/>
  <c r="H1008" i="39"/>
  <c r="U1008" i="39" s="1"/>
  <c r="C1008" i="39"/>
  <c r="U1007" i="39"/>
  <c r="H1007" i="39"/>
  <c r="C1007" i="39"/>
  <c r="U1006" i="39"/>
  <c r="H1006" i="39"/>
  <c r="C1006" i="39"/>
  <c r="H1005" i="39"/>
  <c r="U1005" i="39" s="1"/>
  <c r="C1005" i="39"/>
  <c r="H1004" i="39"/>
  <c r="U1004" i="39" s="1"/>
  <c r="C1004" i="39"/>
  <c r="U1003" i="39"/>
  <c r="H1003" i="39"/>
  <c r="C1003" i="39"/>
  <c r="H1002" i="39"/>
  <c r="U1002" i="39" s="1"/>
  <c r="C1002" i="39"/>
  <c r="U1001" i="39"/>
  <c r="H1001" i="39"/>
  <c r="C1001" i="39"/>
  <c r="H1000" i="39"/>
  <c r="U1000" i="39" s="1"/>
  <c r="C1000" i="39"/>
  <c r="H999" i="39"/>
  <c r="U999" i="39" s="1"/>
  <c r="C999" i="39"/>
  <c r="U998" i="39"/>
  <c r="H998" i="39"/>
  <c r="C998" i="39"/>
  <c r="U997" i="39"/>
  <c r="H997" i="39"/>
  <c r="C997" i="39"/>
  <c r="H996" i="39"/>
  <c r="U996" i="39" s="1"/>
  <c r="C996" i="39"/>
  <c r="U995" i="39"/>
  <c r="H995" i="39"/>
  <c r="C995" i="39"/>
  <c r="U994" i="39"/>
  <c r="H994" i="39"/>
  <c r="C994" i="39"/>
  <c r="U993" i="39"/>
  <c r="H993" i="39"/>
  <c r="C993" i="39"/>
  <c r="H992" i="39"/>
  <c r="U992" i="39" s="1"/>
  <c r="C992" i="39"/>
  <c r="U991" i="39"/>
  <c r="H991" i="39"/>
  <c r="C991" i="39"/>
  <c r="U990" i="39"/>
  <c r="H990" i="39"/>
  <c r="C990" i="39"/>
  <c r="U989" i="39"/>
  <c r="H989" i="39"/>
  <c r="C989" i="39"/>
  <c r="U988" i="39"/>
  <c r="H988" i="39"/>
  <c r="C988" i="39"/>
  <c r="H987" i="39"/>
  <c r="U987" i="39" s="1"/>
  <c r="C987" i="39"/>
  <c r="U986" i="39"/>
  <c r="H986" i="39"/>
  <c r="C986" i="39"/>
  <c r="U985" i="39"/>
  <c r="H985" i="39"/>
  <c r="C985" i="39"/>
  <c r="U984" i="39"/>
  <c r="H984" i="39"/>
  <c r="C984" i="39"/>
  <c r="U983" i="39"/>
  <c r="H983" i="39"/>
  <c r="C983" i="39"/>
  <c r="U982" i="39"/>
  <c r="H982" i="39"/>
  <c r="C982" i="39"/>
  <c r="H981" i="39"/>
  <c r="U981" i="39" s="1"/>
  <c r="C981" i="39"/>
  <c r="H980" i="39"/>
  <c r="U980" i="39" s="1"/>
  <c r="C980" i="39"/>
  <c r="U979" i="39"/>
  <c r="H979" i="39"/>
  <c r="C979" i="39"/>
  <c r="U978" i="39"/>
  <c r="H978" i="39"/>
  <c r="C978" i="39"/>
  <c r="H977" i="39"/>
  <c r="U977" i="39" s="1"/>
  <c r="C977" i="39"/>
  <c r="U976" i="39"/>
  <c r="H976" i="39"/>
  <c r="C976" i="39"/>
  <c r="U975" i="39"/>
  <c r="H975" i="39"/>
  <c r="C975" i="39"/>
  <c r="U974" i="39"/>
  <c r="H974" i="39"/>
  <c r="C974" i="39"/>
  <c r="U973" i="39"/>
  <c r="H973" i="39"/>
  <c r="C973" i="39"/>
  <c r="H972" i="39"/>
  <c r="U972" i="39" s="1"/>
  <c r="C972" i="39"/>
  <c r="U971" i="39"/>
  <c r="H971" i="39"/>
  <c r="C971" i="39"/>
  <c r="H970" i="39"/>
  <c r="U970" i="39" s="1"/>
  <c r="C970" i="39"/>
  <c r="U969" i="39"/>
  <c r="H969" i="39"/>
  <c r="C969" i="39"/>
  <c r="H968" i="39"/>
  <c r="U968" i="39" s="1"/>
  <c r="C968" i="39"/>
  <c r="H967" i="39"/>
  <c r="U967" i="39" s="1"/>
  <c r="C967" i="39"/>
  <c r="U966" i="39"/>
  <c r="H966" i="39"/>
  <c r="C966" i="39"/>
  <c r="U965" i="39"/>
  <c r="H965" i="39"/>
  <c r="C965" i="39"/>
  <c r="H964" i="39"/>
  <c r="U964" i="39" s="1"/>
  <c r="C964" i="39"/>
  <c r="H963" i="39"/>
  <c r="U963" i="39" s="1"/>
  <c r="C963" i="39"/>
  <c r="U962" i="39"/>
  <c r="H962" i="39"/>
  <c r="C962" i="39"/>
  <c r="U961" i="39"/>
  <c r="H961" i="39"/>
  <c r="C961" i="39"/>
  <c r="U960" i="39"/>
  <c r="H960" i="39"/>
  <c r="C960" i="39"/>
  <c r="U959" i="39"/>
  <c r="H959" i="39"/>
  <c r="C959" i="39"/>
  <c r="U958" i="39"/>
  <c r="H958" i="39"/>
  <c r="C958" i="39"/>
  <c r="H957" i="39"/>
  <c r="U957" i="39" s="1"/>
  <c r="C957" i="39"/>
  <c r="U956" i="39"/>
  <c r="H956" i="39"/>
  <c r="C956" i="39"/>
  <c r="H955" i="39"/>
  <c r="U955" i="39" s="1"/>
  <c r="C955" i="39"/>
  <c r="H954" i="39"/>
  <c r="U954" i="39" s="1"/>
  <c r="C954" i="39"/>
  <c r="U953" i="39"/>
  <c r="H953" i="39"/>
  <c r="C953" i="39"/>
  <c r="H952" i="39"/>
  <c r="U952" i="39" s="1"/>
  <c r="C952" i="39"/>
  <c r="U951" i="39"/>
  <c r="H951" i="39"/>
  <c r="C951" i="39"/>
  <c r="U950" i="39"/>
  <c r="H950" i="39"/>
  <c r="C950" i="39"/>
  <c r="U949" i="39"/>
  <c r="H949" i="39"/>
  <c r="C949" i="39"/>
  <c r="H948" i="39"/>
  <c r="U948" i="39" s="1"/>
  <c r="C948" i="39"/>
  <c r="U947" i="39"/>
  <c r="H947" i="39"/>
  <c r="C947" i="39"/>
  <c r="U946" i="39"/>
  <c r="H946" i="39"/>
  <c r="C946" i="39"/>
  <c r="U945" i="39"/>
  <c r="H945" i="39"/>
  <c r="C945" i="39"/>
  <c r="H944" i="39"/>
  <c r="U944" i="39" s="1"/>
  <c r="C944" i="39"/>
  <c r="H943" i="39"/>
  <c r="U943" i="39" s="1"/>
  <c r="C943" i="39"/>
  <c r="H942" i="39"/>
  <c r="U942" i="39" s="1"/>
  <c r="C942" i="39"/>
  <c r="H941" i="39"/>
  <c r="U941" i="39" s="1"/>
  <c r="C941" i="39"/>
  <c r="U940" i="39"/>
  <c r="H940" i="39"/>
  <c r="C940" i="39"/>
  <c r="H939" i="39"/>
  <c r="U939" i="39" s="1"/>
  <c r="C939" i="39"/>
  <c r="U938" i="39"/>
  <c r="H938" i="39"/>
  <c r="C938" i="39"/>
  <c r="H937" i="39"/>
  <c r="U937" i="39" s="1"/>
  <c r="C937" i="39"/>
  <c r="U936" i="39"/>
  <c r="H936" i="39"/>
  <c r="C936" i="39"/>
  <c r="U935" i="39"/>
  <c r="H935" i="39"/>
  <c r="C935" i="39"/>
  <c r="H934" i="39"/>
  <c r="U934" i="39" s="1"/>
  <c r="C934" i="39"/>
  <c r="U933" i="39"/>
  <c r="H933" i="39"/>
  <c r="C933" i="39"/>
  <c r="U932" i="39"/>
  <c r="H932" i="39"/>
  <c r="C932" i="39"/>
  <c r="H931" i="39"/>
  <c r="U931" i="39" s="1"/>
  <c r="C931" i="39"/>
  <c r="U930" i="39"/>
  <c r="H930" i="39"/>
  <c r="C930" i="39"/>
  <c r="U929" i="39"/>
  <c r="H929" i="39"/>
  <c r="C929" i="39"/>
  <c r="H928" i="39"/>
  <c r="U928" i="39" s="1"/>
  <c r="C928" i="39"/>
  <c r="H927" i="39"/>
  <c r="U927" i="39" s="1"/>
  <c r="C927" i="39"/>
  <c r="H926" i="39"/>
  <c r="U926" i="39" s="1"/>
  <c r="C926" i="39"/>
  <c r="U925" i="39"/>
  <c r="H925" i="39"/>
  <c r="C925" i="39"/>
  <c r="U924" i="39"/>
  <c r="H924" i="39"/>
  <c r="C924" i="39"/>
  <c r="U923" i="39"/>
  <c r="H923" i="39"/>
  <c r="C923" i="39"/>
  <c r="U922" i="39"/>
  <c r="H922" i="39"/>
  <c r="C922" i="39"/>
  <c r="U921" i="39"/>
  <c r="H921" i="39"/>
  <c r="C921" i="39"/>
  <c r="U920" i="39"/>
  <c r="H920" i="39"/>
  <c r="C920" i="39"/>
  <c r="H919" i="39"/>
  <c r="U919" i="39" s="1"/>
  <c r="C919" i="39"/>
  <c r="H918" i="39"/>
  <c r="U918" i="39" s="1"/>
  <c r="C918" i="39"/>
  <c r="H917" i="39"/>
  <c r="U917" i="39" s="1"/>
  <c r="C917" i="39"/>
  <c r="U916" i="39"/>
  <c r="H916" i="39"/>
  <c r="C916" i="39"/>
  <c r="H915" i="39"/>
  <c r="U915" i="39" s="1"/>
  <c r="C915" i="39"/>
  <c r="U914" i="39"/>
  <c r="H914" i="39"/>
  <c r="C914" i="39"/>
  <c r="H913" i="39"/>
  <c r="U913" i="39" s="1"/>
  <c r="C913" i="39"/>
  <c r="U912" i="39"/>
  <c r="H912" i="39"/>
  <c r="C912" i="39"/>
  <c r="U911" i="39"/>
  <c r="H911" i="39"/>
  <c r="C911" i="39"/>
  <c r="H910" i="39"/>
  <c r="U910" i="39" s="1"/>
  <c r="C910" i="39"/>
  <c r="U909" i="39"/>
  <c r="H909" i="39"/>
  <c r="C909" i="39"/>
  <c r="U908" i="39"/>
  <c r="H908" i="39"/>
  <c r="C908" i="39"/>
  <c r="H907" i="39"/>
  <c r="U907" i="39" s="1"/>
  <c r="C907" i="39"/>
  <c r="U906" i="39"/>
  <c r="H906" i="39"/>
  <c r="C906" i="39"/>
  <c r="H905" i="39"/>
  <c r="U905" i="39" s="1"/>
  <c r="C905" i="39"/>
  <c r="H904" i="39"/>
  <c r="U904" i="39" s="1"/>
  <c r="C904" i="39"/>
  <c r="U903" i="39"/>
  <c r="H903" i="39"/>
  <c r="C903" i="39"/>
  <c r="H902" i="39"/>
  <c r="U902" i="39" s="1"/>
  <c r="C902" i="39"/>
  <c r="U901" i="39"/>
  <c r="H901" i="39"/>
  <c r="C901" i="39"/>
  <c r="U900" i="39"/>
  <c r="H900" i="39"/>
  <c r="C900" i="39"/>
  <c r="H899" i="39"/>
  <c r="U899" i="39" s="1"/>
  <c r="C899" i="39"/>
  <c r="H898" i="39"/>
  <c r="U898" i="39" s="1"/>
  <c r="C898" i="39"/>
  <c r="U897" i="39"/>
  <c r="H897" i="39"/>
  <c r="C897" i="39"/>
  <c r="U896" i="39"/>
  <c r="H896" i="39"/>
  <c r="C896" i="39"/>
  <c r="H895" i="39"/>
  <c r="U895" i="39" s="1"/>
  <c r="C895" i="39"/>
  <c r="U894" i="39"/>
  <c r="H894" i="39"/>
  <c r="C894" i="39"/>
  <c r="H893" i="39"/>
  <c r="U893" i="39" s="1"/>
  <c r="C893" i="39"/>
  <c r="H892" i="39"/>
  <c r="U892" i="39" s="1"/>
  <c r="C892" i="39"/>
  <c r="H891" i="39"/>
  <c r="U891" i="39" s="1"/>
  <c r="C891" i="39"/>
  <c r="U890" i="39"/>
  <c r="H890" i="39"/>
  <c r="C890" i="39"/>
  <c r="H889" i="39"/>
  <c r="U889" i="39" s="1"/>
  <c r="C889" i="39"/>
  <c r="U888" i="39"/>
  <c r="H888" i="39"/>
  <c r="C888" i="39"/>
  <c r="H887" i="39"/>
  <c r="U887" i="39" s="1"/>
  <c r="C887" i="39"/>
  <c r="U886" i="39"/>
  <c r="H886" i="39"/>
  <c r="C886" i="39"/>
  <c r="U885" i="39"/>
  <c r="H885" i="39"/>
  <c r="C885" i="39"/>
  <c r="U884" i="39"/>
  <c r="H884" i="39"/>
  <c r="C884" i="39"/>
  <c r="U883" i="39"/>
  <c r="H883" i="39"/>
  <c r="C883" i="39"/>
  <c r="H882" i="39"/>
  <c r="U882" i="39" s="1"/>
  <c r="C882" i="39"/>
  <c r="H881" i="39"/>
  <c r="U881" i="39" s="1"/>
  <c r="C881" i="39"/>
  <c r="U880" i="39"/>
  <c r="H880" i="39"/>
  <c r="C880" i="39"/>
  <c r="H879" i="39"/>
  <c r="U879" i="39" s="1"/>
  <c r="C879" i="39"/>
  <c r="H878" i="39"/>
  <c r="U878" i="39" s="1"/>
  <c r="C878" i="39"/>
  <c r="H877" i="39"/>
  <c r="U877" i="39" s="1"/>
  <c r="C877" i="39"/>
  <c r="U876" i="39"/>
  <c r="H876" i="39"/>
  <c r="C876" i="39"/>
  <c r="U875" i="39"/>
  <c r="H875" i="39"/>
  <c r="C875" i="39"/>
  <c r="U874" i="39"/>
  <c r="H874" i="39"/>
  <c r="C874" i="39"/>
  <c r="U873" i="39"/>
  <c r="H873" i="39"/>
  <c r="C873" i="39"/>
  <c r="U872" i="39"/>
  <c r="H872" i="39"/>
  <c r="C872" i="39"/>
  <c r="U871" i="39"/>
  <c r="H871" i="39"/>
  <c r="C871" i="39"/>
  <c r="U870" i="39"/>
  <c r="H870" i="39"/>
  <c r="C870" i="39"/>
  <c r="U869" i="39"/>
  <c r="H869" i="39"/>
  <c r="C869" i="39"/>
  <c r="U868" i="39"/>
  <c r="H868" i="39"/>
  <c r="C868" i="39"/>
  <c r="U867" i="39"/>
  <c r="H867" i="39"/>
  <c r="C867" i="39"/>
  <c r="H866" i="39"/>
  <c r="U866" i="39" s="1"/>
  <c r="C866" i="39"/>
  <c r="H865" i="39"/>
  <c r="U865" i="39" s="1"/>
  <c r="C865" i="39"/>
  <c r="U864" i="39"/>
  <c r="H864" i="39"/>
  <c r="C864" i="39"/>
  <c r="U863" i="39"/>
  <c r="H863" i="39"/>
  <c r="C863" i="39"/>
  <c r="U862" i="39"/>
  <c r="H862" i="39"/>
  <c r="C862" i="39"/>
  <c r="U861" i="39"/>
  <c r="H861" i="39"/>
  <c r="C861" i="39"/>
  <c r="U860" i="39"/>
  <c r="H860" i="39"/>
  <c r="C860" i="39"/>
  <c r="U859" i="39"/>
  <c r="H859" i="39"/>
  <c r="C859" i="39"/>
  <c r="U858" i="39"/>
  <c r="H858" i="39"/>
  <c r="C858" i="39"/>
  <c r="U857" i="39"/>
  <c r="H857" i="39"/>
  <c r="C857" i="39"/>
  <c r="U856" i="39"/>
  <c r="H856" i="39"/>
  <c r="C856" i="39"/>
  <c r="U855" i="39"/>
  <c r="H855" i="39"/>
  <c r="C855" i="39"/>
  <c r="H854" i="39"/>
  <c r="U854" i="39" s="1"/>
  <c r="C854" i="39"/>
  <c r="H853" i="39"/>
  <c r="U853" i="39" s="1"/>
  <c r="C853" i="39"/>
  <c r="U852" i="39"/>
  <c r="H852" i="39"/>
  <c r="C852" i="39"/>
  <c r="H851" i="39"/>
  <c r="U851" i="39" s="1"/>
  <c r="C851" i="39"/>
  <c r="U850" i="39"/>
  <c r="H850" i="39"/>
  <c r="C850" i="39"/>
  <c r="U849" i="39"/>
  <c r="H849" i="39"/>
  <c r="C849" i="39"/>
  <c r="U848" i="39"/>
  <c r="H848" i="39"/>
  <c r="C848" i="39"/>
  <c r="U847" i="39"/>
  <c r="H847" i="39"/>
  <c r="C847" i="39"/>
  <c r="H846" i="39"/>
  <c r="U846" i="39" s="1"/>
  <c r="C846" i="39"/>
  <c r="U845" i="39"/>
  <c r="H845" i="39"/>
  <c r="C845" i="39"/>
  <c r="H844" i="39"/>
  <c r="U844" i="39" s="1"/>
  <c r="C844" i="39"/>
  <c r="U843" i="39"/>
  <c r="H843" i="39"/>
  <c r="C843" i="39"/>
  <c r="H842" i="39"/>
  <c r="U842" i="39" s="1"/>
  <c r="C842" i="39"/>
  <c r="H841" i="39"/>
  <c r="U841" i="39" s="1"/>
  <c r="C841" i="39"/>
  <c r="H840" i="39"/>
  <c r="U840" i="39" s="1"/>
  <c r="C840" i="39"/>
  <c r="H839" i="39"/>
  <c r="U839" i="39" s="1"/>
  <c r="C839" i="39"/>
  <c r="U838" i="39"/>
  <c r="H838" i="39"/>
  <c r="C838" i="39"/>
  <c r="U837" i="39"/>
  <c r="H837" i="39"/>
  <c r="C837" i="39"/>
  <c r="U836" i="39"/>
  <c r="H836" i="39"/>
  <c r="C836" i="39"/>
  <c r="U835" i="39"/>
  <c r="H835" i="39"/>
  <c r="C835" i="39"/>
  <c r="U834" i="39"/>
  <c r="H834" i="39"/>
  <c r="C834" i="39"/>
  <c r="U833" i="39"/>
  <c r="H833" i="39"/>
  <c r="C833" i="39"/>
  <c r="U832" i="39"/>
  <c r="H832" i="39"/>
  <c r="C832" i="39"/>
  <c r="U831" i="39"/>
  <c r="H831" i="39"/>
  <c r="C831" i="39"/>
  <c r="U830" i="39"/>
  <c r="H830" i="39"/>
  <c r="C830" i="39"/>
  <c r="U829" i="39"/>
  <c r="H829" i="39"/>
  <c r="C829" i="39"/>
  <c r="U828" i="39"/>
  <c r="H828" i="39"/>
  <c r="C828" i="39"/>
  <c r="H827" i="39"/>
  <c r="U827" i="39" s="1"/>
  <c r="C827" i="39"/>
  <c r="U826" i="39"/>
  <c r="H826" i="39"/>
  <c r="C826" i="39"/>
  <c r="U825" i="39"/>
  <c r="H825" i="39"/>
  <c r="C825" i="39"/>
  <c r="U824" i="39"/>
  <c r="H824" i="39"/>
  <c r="C824" i="39"/>
  <c r="U823" i="39"/>
  <c r="H823" i="39"/>
  <c r="C823" i="39"/>
  <c r="U822" i="39"/>
  <c r="H822" i="39"/>
  <c r="C822" i="39"/>
  <c r="H821" i="39"/>
  <c r="U821" i="39" s="1"/>
  <c r="C821" i="39"/>
  <c r="U820" i="39"/>
  <c r="H820" i="39"/>
  <c r="C820" i="39"/>
  <c r="H819" i="39"/>
  <c r="U819" i="39" s="1"/>
  <c r="C819" i="39"/>
  <c r="U818" i="39"/>
  <c r="H818" i="39"/>
  <c r="C818" i="39"/>
  <c r="H817" i="39"/>
  <c r="U817" i="39" s="1"/>
  <c r="C817" i="39"/>
  <c r="U816" i="39"/>
  <c r="H816" i="39"/>
  <c r="C816" i="39"/>
  <c r="U815" i="39"/>
  <c r="H815" i="39"/>
  <c r="C815" i="39"/>
  <c r="U814" i="39"/>
  <c r="H814" i="39"/>
  <c r="C814" i="39"/>
  <c r="U813" i="39"/>
  <c r="H813" i="39"/>
  <c r="C813" i="39"/>
  <c r="U812" i="39"/>
  <c r="H812" i="39"/>
  <c r="C812" i="39"/>
  <c r="U811" i="39"/>
  <c r="H811" i="39"/>
  <c r="C811" i="39"/>
  <c r="U810" i="39"/>
  <c r="H810" i="39"/>
  <c r="C810" i="39"/>
  <c r="U809" i="39"/>
  <c r="H809" i="39"/>
  <c r="C809" i="39"/>
  <c r="H808" i="39"/>
  <c r="U808" i="39" s="1"/>
  <c r="C808" i="39"/>
  <c r="U807" i="39"/>
  <c r="H807" i="39"/>
  <c r="C807" i="39"/>
  <c r="U806" i="39"/>
  <c r="H806" i="39"/>
  <c r="C806" i="39"/>
  <c r="H805" i="39"/>
  <c r="U805" i="39" s="1"/>
  <c r="C805" i="39"/>
  <c r="H804" i="39"/>
  <c r="U804" i="39" s="1"/>
  <c r="C804" i="39"/>
  <c r="H803" i="39"/>
  <c r="U803" i="39" s="1"/>
  <c r="C803" i="39"/>
  <c r="H802" i="39"/>
  <c r="U802" i="39" s="1"/>
  <c r="C802" i="39"/>
  <c r="H801" i="39"/>
  <c r="U801" i="39" s="1"/>
  <c r="C801" i="39"/>
  <c r="U800" i="39"/>
  <c r="H800" i="39"/>
  <c r="C800" i="39"/>
  <c r="U799" i="39"/>
  <c r="H799" i="39"/>
  <c r="C799" i="39"/>
  <c r="U798" i="39"/>
  <c r="H798" i="39"/>
  <c r="C798" i="39"/>
  <c r="H797" i="39"/>
  <c r="U797" i="39" s="1"/>
  <c r="C797" i="39"/>
  <c r="H796" i="39"/>
  <c r="U796" i="39" s="1"/>
  <c r="C796" i="39"/>
  <c r="U795" i="39"/>
  <c r="H795" i="39"/>
  <c r="C795" i="39"/>
  <c r="U794" i="39"/>
  <c r="H794" i="39"/>
  <c r="C794" i="39"/>
  <c r="H793" i="39"/>
  <c r="U793" i="39" s="1"/>
  <c r="C793" i="39"/>
  <c r="U792" i="39"/>
  <c r="H792" i="39"/>
  <c r="C792" i="39"/>
  <c r="U791" i="39"/>
  <c r="H791" i="39"/>
  <c r="C791" i="39"/>
  <c r="U790" i="39"/>
  <c r="H790" i="39"/>
  <c r="C790" i="39"/>
  <c r="U789" i="39"/>
  <c r="H789" i="39"/>
  <c r="C789" i="39"/>
  <c r="U788" i="39"/>
  <c r="H788" i="39"/>
  <c r="C788" i="39"/>
  <c r="H787" i="39"/>
  <c r="U787" i="39" s="1"/>
  <c r="C787" i="39"/>
  <c r="U786" i="39"/>
  <c r="H786" i="39"/>
  <c r="C786" i="39"/>
  <c r="U785" i="39"/>
  <c r="H785" i="39"/>
  <c r="C785" i="39"/>
  <c r="U784" i="39"/>
  <c r="H784" i="39"/>
  <c r="C784" i="39"/>
  <c r="H783" i="39"/>
  <c r="U783" i="39" s="1"/>
  <c r="C783" i="39"/>
  <c r="U782" i="39"/>
  <c r="H782" i="39"/>
  <c r="C782" i="39"/>
  <c r="U781" i="39"/>
  <c r="H781" i="39"/>
  <c r="C781" i="39"/>
  <c r="H780" i="39"/>
  <c r="U780" i="39" s="1"/>
  <c r="C780" i="39"/>
  <c r="H779" i="39"/>
  <c r="U779" i="39" s="1"/>
  <c r="C779" i="39"/>
  <c r="H778" i="39"/>
  <c r="U778" i="39" s="1"/>
  <c r="C778" i="39"/>
  <c r="H777" i="39"/>
  <c r="U777" i="39" s="1"/>
  <c r="C777" i="39"/>
  <c r="U776" i="39"/>
  <c r="H776" i="39"/>
  <c r="C776" i="39"/>
  <c r="H775" i="39"/>
  <c r="U775" i="39" s="1"/>
  <c r="C775" i="39"/>
  <c r="U774" i="39"/>
  <c r="H774" i="39"/>
  <c r="C774" i="39"/>
  <c r="U773" i="39"/>
  <c r="H773" i="39"/>
  <c r="C773" i="39"/>
  <c r="U772" i="39"/>
  <c r="H772" i="39"/>
  <c r="C772" i="39"/>
  <c r="H771" i="39"/>
  <c r="U771" i="39" s="1"/>
  <c r="C771" i="39"/>
  <c r="U770" i="39"/>
  <c r="H770" i="39"/>
  <c r="C770" i="39"/>
  <c r="H769" i="39"/>
  <c r="U769" i="39" s="1"/>
  <c r="C769" i="39"/>
  <c r="U768" i="39"/>
  <c r="H768" i="39"/>
  <c r="C768" i="39"/>
  <c r="U767" i="39"/>
  <c r="H767" i="39"/>
  <c r="C767" i="39"/>
  <c r="U766" i="39"/>
  <c r="H766" i="39"/>
  <c r="C766" i="39"/>
  <c r="U765" i="39"/>
  <c r="H765" i="39"/>
  <c r="C765" i="39"/>
  <c r="U764" i="39"/>
  <c r="H764" i="39"/>
  <c r="C764" i="39"/>
  <c r="U763" i="39"/>
  <c r="H763" i="39"/>
  <c r="C763" i="39"/>
  <c r="U762" i="39"/>
  <c r="H762" i="39"/>
  <c r="C762" i="39"/>
  <c r="U761" i="39"/>
  <c r="H761" i="39"/>
  <c r="C761" i="39"/>
  <c r="H760" i="39"/>
  <c r="U760" i="39" s="1"/>
  <c r="C760" i="39"/>
  <c r="U759" i="39"/>
  <c r="H759" i="39"/>
  <c r="C759" i="39"/>
  <c r="U758" i="39"/>
  <c r="H758" i="39"/>
  <c r="C758" i="39"/>
  <c r="H757" i="39"/>
  <c r="U757" i="39" s="1"/>
  <c r="C757" i="39"/>
  <c r="U756" i="39"/>
  <c r="H756" i="39"/>
  <c r="C756" i="39"/>
  <c r="H755" i="39"/>
  <c r="U755" i="39" s="1"/>
  <c r="C755" i="39"/>
  <c r="U754" i="39"/>
  <c r="H754" i="39"/>
  <c r="C754" i="39"/>
  <c r="H753" i="39"/>
  <c r="U753" i="39" s="1"/>
  <c r="C753" i="39"/>
  <c r="U752" i="39"/>
  <c r="H752" i="39"/>
  <c r="C752" i="39"/>
  <c r="U751" i="39"/>
  <c r="H751" i="39"/>
  <c r="C751" i="39"/>
  <c r="U750" i="39"/>
  <c r="H750" i="39"/>
  <c r="C750" i="39"/>
  <c r="H749" i="39"/>
  <c r="U749" i="39" s="1"/>
  <c r="C749" i="39"/>
  <c r="H748" i="39"/>
  <c r="U748" i="39" s="1"/>
  <c r="C748" i="39"/>
  <c r="U747" i="39"/>
  <c r="H747" i="39"/>
  <c r="C747" i="39"/>
  <c r="U746" i="39"/>
  <c r="H746" i="39"/>
  <c r="C746" i="39"/>
  <c r="H745" i="39"/>
  <c r="U745" i="39" s="1"/>
  <c r="C745" i="39"/>
  <c r="U744" i="39"/>
  <c r="H744" i="39"/>
  <c r="C744" i="39"/>
  <c r="U743" i="39"/>
  <c r="H743" i="39"/>
  <c r="C743" i="39"/>
  <c r="U742" i="39"/>
  <c r="H742" i="39"/>
  <c r="C742" i="39"/>
  <c r="U741" i="39"/>
  <c r="H741" i="39"/>
  <c r="C741" i="39"/>
  <c r="U740" i="39"/>
  <c r="H740" i="39"/>
  <c r="C740" i="39"/>
  <c r="H739" i="39"/>
  <c r="U739" i="39" s="1"/>
  <c r="C739" i="39"/>
  <c r="U738" i="39"/>
  <c r="H738" i="39"/>
  <c r="C738" i="39"/>
  <c r="U737" i="39"/>
  <c r="H737" i="39"/>
  <c r="C737" i="39"/>
  <c r="H736" i="39"/>
  <c r="U736" i="39" s="1"/>
  <c r="C736" i="39"/>
  <c r="U735" i="39"/>
  <c r="H735" i="39"/>
  <c r="C735" i="39"/>
  <c r="U734" i="39"/>
  <c r="H734" i="39"/>
  <c r="C734" i="39"/>
  <c r="U733" i="39"/>
  <c r="H733" i="39"/>
  <c r="C733" i="39"/>
  <c r="H732" i="39"/>
  <c r="U732" i="39" s="1"/>
  <c r="C732" i="39"/>
  <c r="H731" i="39"/>
  <c r="U731" i="39" s="1"/>
  <c r="C731" i="39"/>
  <c r="U730" i="39"/>
  <c r="H730" i="39"/>
  <c r="C730" i="39"/>
  <c r="H729" i="39"/>
  <c r="U729" i="39" s="1"/>
  <c r="C729" i="39"/>
  <c r="U728" i="39"/>
  <c r="H728" i="39"/>
  <c r="C728" i="39"/>
  <c r="H727" i="39"/>
  <c r="U727" i="39" s="1"/>
  <c r="C727" i="39"/>
  <c r="U726" i="39"/>
  <c r="H726" i="39"/>
  <c r="C726" i="39"/>
  <c r="U725" i="39"/>
  <c r="H725" i="39"/>
  <c r="C725" i="39"/>
  <c r="H724" i="39"/>
  <c r="U724" i="39" s="1"/>
  <c r="C724" i="39"/>
  <c r="U723" i="39"/>
  <c r="H723" i="39"/>
  <c r="C723" i="39"/>
  <c r="U722" i="39"/>
  <c r="H722" i="39"/>
  <c r="C722" i="39"/>
  <c r="U721" i="39"/>
  <c r="H721" i="39"/>
  <c r="C721" i="39"/>
  <c r="U720" i="39"/>
  <c r="H720" i="39"/>
  <c r="C720" i="39"/>
  <c r="H719" i="39"/>
  <c r="U719" i="39" s="1"/>
  <c r="C719" i="39"/>
  <c r="U718" i="39"/>
  <c r="H718" i="39"/>
  <c r="C718" i="39"/>
  <c r="U717" i="39"/>
  <c r="H717" i="39"/>
  <c r="C717" i="39"/>
  <c r="H716" i="39"/>
  <c r="U716" i="39" s="1"/>
  <c r="C716" i="39"/>
  <c r="H715" i="39"/>
  <c r="U715" i="39" s="1"/>
  <c r="C715" i="39"/>
  <c r="U714" i="39"/>
  <c r="H714" i="39"/>
  <c r="C714" i="39"/>
  <c r="U713" i="39"/>
  <c r="H713" i="39"/>
  <c r="C713" i="39"/>
  <c r="U712" i="39"/>
  <c r="H712" i="39"/>
  <c r="C712" i="39"/>
  <c r="U711" i="39"/>
  <c r="H711" i="39"/>
  <c r="C711" i="39"/>
  <c r="U710" i="39"/>
  <c r="H710" i="39"/>
  <c r="C710" i="39"/>
  <c r="U709" i="39"/>
  <c r="H709" i="39"/>
  <c r="C709" i="39"/>
  <c r="H708" i="39"/>
  <c r="U708" i="39" s="1"/>
  <c r="C708" i="39"/>
  <c r="U707" i="39"/>
  <c r="H707" i="39"/>
  <c r="C707" i="39"/>
  <c r="H706" i="39"/>
  <c r="U706" i="39" s="1"/>
  <c r="C706" i="39"/>
  <c r="U705" i="39"/>
  <c r="H705" i="39"/>
  <c r="C705" i="39"/>
  <c r="U704" i="39"/>
  <c r="H704" i="39"/>
  <c r="C704" i="39"/>
  <c r="H703" i="39"/>
  <c r="U703" i="39" s="1"/>
  <c r="C703" i="39"/>
  <c r="H702" i="39"/>
  <c r="U702" i="39" s="1"/>
  <c r="C702" i="39"/>
  <c r="U701" i="39"/>
  <c r="H701" i="39"/>
  <c r="C701" i="39"/>
  <c r="H700" i="39"/>
  <c r="U700" i="39" s="1"/>
  <c r="C700" i="39"/>
  <c r="U699" i="39"/>
  <c r="H699" i="39"/>
  <c r="C699" i="39"/>
  <c r="H698" i="39"/>
  <c r="U698" i="39" s="1"/>
  <c r="C698" i="39"/>
  <c r="U697" i="39"/>
  <c r="H697" i="39"/>
  <c r="C697" i="39"/>
  <c r="U696" i="39"/>
  <c r="H696" i="39"/>
  <c r="C696" i="39"/>
  <c r="H695" i="39"/>
  <c r="U695" i="39" s="1"/>
  <c r="C695" i="39"/>
  <c r="H694" i="39"/>
  <c r="U694" i="39" s="1"/>
  <c r="C694" i="39"/>
  <c r="U693" i="39"/>
  <c r="H693" i="39"/>
  <c r="C693" i="39"/>
  <c r="H692" i="39"/>
  <c r="U692" i="39" s="1"/>
  <c r="C692" i="39"/>
  <c r="H691" i="39"/>
  <c r="U691" i="39" s="1"/>
  <c r="C691" i="39"/>
  <c r="H690" i="39"/>
  <c r="U690" i="39" s="1"/>
  <c r="C690" i="39"/>
  <c r="U689" i="39"/>
  <c r="H689" i="39"/>
  <c r="C689" i="39"/>
  <c r="H688" i="39"/>
  <c r="U688" i="39" s="1"/>
  <c r="C688" i="39"/>
  <c r="U687" i="39"/>
  <c r="H687" i="39"/>
  <c r="C687" i="39"/>
  <c r="H686" i="39"/>
  <c r="U686" i="39" s="1"/>
  <c r="C686" i="39"/>
  <c r="U685" i="39"/>
  <c r="H685" i="39"/>
  <c r="C685" i="39"/>
  <c r="H684" i="39"/>
  <c r="U684" i="39" s="1"/>
  <c r="C684" i="39"/>
  <c r="H683" i="39"/>
  <c r="U683" i="39" s="1"/>
  <c r="C683" i="39"/>
  <c r="H682" i="39"/>
  <c r="U682" i="39" s="1"/>
  <c r="C682" i="39"/>
  <c r="U681" i="39"/>
  <c r="H681" i="39"/>
  <c r="C681" i="39"/>
  <c r="U680" i="39"/>
  <c r="H680" i="39"/>
  <c r="C680" i="39"/>
  <c r="U679" i="39"/>
  <c r="H679" i="39"/>
  <c r="C679" i="39"/>
  <c r="U678" i="39"/>
  <c r="H678" i="39"/>
  <c r="C678" i="39"/>
  <c r="U677" i="39"/>
  <c r="H677" i="39"/>
  <c r="C677" i="39"/>
  <c r="U676" i="39"/>
  <c r="H676" i="39"/>
  <c r="C676" i="39"/>
  <c r="U675" i="39"/>
  <c r="H675" i="39"/>
  <c r="C675" i="39"/>
  <c r="H674" i="39"/>
  <c r="U674" i="39" s="1"/>
  <c r="C674" i="39"/>
  <c r="U673" i="39"/>
  <c r="H673" i="39"/>
  <c r="C673" i="39"/>
  <c r="H672" i="39"/>
  <c r="U672" i="39" s="1"/>
  <c r="C672" i="39"/>
  <c r="U671" i="39"/>
  <c r="H671" i="39"/>
  <c r="C671" i="39"/>
  <c r="U670" i="39"/>
  <c r="H670" i="39"/>
  <c r="C670" i="39"/>
  <c r="U669" i="39"/>
  <c r="H669" i="39"/>
  <c r="C669" i="39"/>
  <c r="H668" i="39"/>
  <c r="U668" i="39" s="1"/>
  <c r="C668" i="39"/>
  <c r="H667" i="39"/>
  <c r="U667" i="39" s="1"/>
  <c r="C667" i="39"/>
  <c r="U666" i="39"/>
  <c r="H666" i="39"/>
  <c r="C666" i="39"/>
  <c r="U665" i="39"/>
  <c r="H665" i="39"/>
  <c r="C665" i="39"/>
  <c r="U664" i="39"/>
  <c r="H664" i="39"/>
  <c r="C664" i="39"/>
  <c r="U663" i="39"/>
  <c r="H663" i="39"/>
  <c r="C663" i="39"/>
  <c r="U662" i="39"/>
  <c r="H662" i="39"/>
  <c r="C662" i="39"/>
  <c r="U661" i="39"/>
  <c r="H661" i="39"/>
  <c r="C661" i="39"/>
  <c r="U660" i="39"/>
  <c r="H660" i="39"/>
  <c r="C660" i="39"/>
  <c r="H659" i="39"/>
  <c r="U659" i="39" s="1"/>
  <c r="C659" i="39"/>
  <c r="H658" i="39"/>
  <c r="U658" i="39" s="1"/>
  <c r="C658" i="39"/>
  <c r="U657" i="39"/>
  <c r="H657" i="39"/>
  <c r="C657" i="39"/>
  <c r="H656" i="39"/>
  <c r="U656" i="39" s="1"/>
  <c r="C656" i="39"/>
  <c r="H655" i="39"/>
  <c r="U655" i="39" s="1"/>
  <c r="C655" i="39"/>
  <c r="H654" i="39"/>
  <c r="U654" i="39" s="1"/>
  <c r="C654" i="39"/>
  <c r="U653" i="39"/>
  <c r="H653" i="39"/>
  <c r="C653" i="39"/>
  <c r="U652" i="39"/>
  <c r="H652" i="39"/>
  <c r="C652" i="39"/>
  <c r="U651" i="39"/>
  <c r="H651" i="39"/>
  <c r="C651" i="39"/>
  <c r="U650" i="39"/>
  <c r="H650" i="39"/>
  <c r="C650" i="39"/>
  <c r="U649" i="39"/>
  <c r="H649" i="39"/>
  <c r="C649" i="39"/>
  <c r="H648" i="39"/>
  <c r="U648" i="39" s="1"/>
  <c r="C648" i="39"/>
  <c r="H647" i="39"/>
  <c r="U647" i="39" s="1"/>
  <c r="C647" i="39"/>
  <c r="U646" i="39"/>
  <c r="H646" i="39"/>
  <c r="C646" i="39"/>
  <c r="U645" i="39"/>
  <c r="H645" i="39"/>
  <c r="C645" i="39"/>
  <c r="H644" i="39"/>
  <c r="U644" i="39" s="1"/>
  <c r="C644" i="39"/>
  <c r="U643" i="39"/>
  <c r="H643" i="39"/>
  <c r="C643" i="39"/>
  <c r="U642" i="39"/>
  <c r="H642" i="39"/>
  <c r="C642" i="39"/>
  <c r="U641" i="39"/>
  <c r="H641" i="39"/>
  <c r="C641" i="39"/>
  <c r="U640" i="39"/>
  <c r="H640" i="39"/>
  <c r="C640" i="39"/>
  <c r="H639" i="39"/>
  <c r="U639" i="39" s="1"/>
  <c r="C639" i="39"/>
  <c r="U638" i="39"/>
  <c r="H638" i="39"/>
  <c r="C638" i="39"/>
  <c r="U637" i="39"/>
  <c r="H637" i="39"/>
  <c r="C637" i="39"/>
  <c r="H636" i="39"/>
  <c r="U636" i="39" s="1"/>
  <c r="C636" i="39"/>
  <c r="H635" i="39"/>
  <c r="U635" i="39" s="1"/>
  <c r="C635" i="39"/>
  <c r="U634" i="39"/>
  <c r="H634" i="39"/>
  <c r="C634" i="39"/>
  <c r="U633" i="39"/>
  <c r="H633" i="39"/>
  <c r="C633" i="39"/>
  <c r="H632" i="39"/>
  <c r="U632" i="39" s="1"/>
  <c r="C632" i="39"/>
  <c r="U631" i="39"/>
  <c r="H631" i="39"/>
  <c r="C631" i="39"/>
  <c r="U630" i="39"/>
  <c r="H630" i="39"/>
  <c r="C630" i="39"/>
  <c r="U629" i="39"/>
  <c r="H629" i="39"/>
  <c r="C629" i="39"/>
  <c r="H628" i="39"/>
  <c r="U628" i="39" s="1"/>
  <c r="C628" i="39"/>
  <c r="U627" i="39"/>
  <c r="H627" i="39"/>
  <c r="C627" i="39"/>
  <c r="H626" i="39"/>
  <c r="U626" i="39" s="1"/>
  <c r="C626" i="39"/>
  <c r="U625" i="39"/>
  <c r="H625" i="39"/>
  <c r="C625" i="39"/>
  <c r="U624" i="39"/>
  <c r="H624" i="39"/>
  <c r="C624" i="39"/>
  <c r="U623" i="39"/>
  <c r="H623" i="39"/>
  <c r="C623" i="39"/>
  <c r="U622" i="39"/>
  <c r="H622" i="39"/>
  <c r="C622" i="39"/>
  <c r="U621" i="39"/>
  <c r="H621" i="39"/>
  <c r="C621" i="39"/>
  <c r="U620" i="39"/>
  <c r="H620" i="39"/>
  <c r="C620" i="39"/>
  <c r="U619" i="39"/>
  <c r="H619" i="39"/>
  <c r="C619" i="39"/>
  <c r="H618" i="39"/>
  <c r="U618" i="39" s="1"/>
  <c r="C618" i="39"/>
  <c r="U617" i="39"/>
  <c r="H617" i="39"/>
  <c r="C617" i="39"/>
  <c r="H616" i="39"/>
  <c r="U616" i="39" s="1"/>
  <c r="C616" i="39"/>
  <c r="H615" i="39"/>
  <c r="U615" i="39" s="1"/>
  <c r="C615" i="39"/>
  <c r="U614" i="39"/>
  <c r="H614" i="39"/>
  <c r="C614" i="39"/>
  <c r="U613" i="39"/>
  <c r="H613" i="39"/>
  <c r="C613" i="39"/>
  <c r="H612" i="39"/>
  <c r="U612" i="39" s="1"/>
  <c r="C612" i="39"/>
  <c r="U611" i="39"/>
  <c r="H611" i="39"/>
  <c r="C611" i="39"/>
  <c r="U610" i="39"/>
  <c r="H610" i="39"/>
  <c r="C610" i="39"/>
  <c r="U609" i="39"/>
  <c r="H609" i="39"/>
  <c r="C609" i="39"/>
  <c r="U608" i="39"/>
  <c r="H608" i="39"/>
  <c r="C608" i="39"/>
  <c r="U607" i="39"/>
  <c r="H607" i="39"/>
  <c r="C607" i="39"/>
  <c r="U606" i="39"/>
  <c r="H606" i="39"/>
  <c r="C606" i="39"/>
  <c r="H605" i="39"/>
  <c r="U605" i="39" s="1"/>
  <c r="C605" i="39"/>
  <c r="H604" i="39"/>
  <c r="U604" i="39" s="1"/>
  <c r="C604" i="39"/>
  <c r="U603" i="39"/>
  <c r="H603" i="39"/>
  <c r="C603" i="39"/>
  <c r="U602" i="39"/>
  <c r="H602" i="39"/>
  <c r="C602" i="39"/>
  <c r="U601" i="39"/>
  <c r="H601" i="39"/>
  <c r="C601" i="39"/>
  <c r="H600" i="39"/>
  <c r="U600" i="39" s="1"/>
  <c r="C600" i="39"/>
  <c r="U599" i="39"/>
  <c r="H599" i="39"/>
  <c r="C599" i="39"/>
  <c r="U598" i="39"/>
  <c r="H598" i="39"/>
  <c r="C598" i="39"/>
  <c r="U597" i="39"/>
  <c r="H597" i="39"/>
  <c r="C597" i="39"/>
  <c r="U596" i="39"/>
  <c r="H596" i="39"/>
  <c r="C596" i="39"/>
  <c r="U595" i="39"/>
  <c r="H595" i="39"/>
  <c r="C595" i="39"/>
  <c r="H594" i="39"/>
  <c r="U594" i="39" s="1"/>
  <c r="C594" i="39"/>
  <c r="H593" i="39"/>
  <c r="U593" i="39" s="1"/>
  <c r="C593" i="39"/>
  <c r="U592" i="39"/>
  <c r="H592" i="39"/>
  <c r="C592" i="39"/>
  <c r="H591" i="39"/>
  <c r="U591" i="39" s="1"/>
  <c r="C591" i="39"/>
  <c r="H590" i="39"/>
  <c r="U590" i="39" s="1"/>
  <c r="C590" i="39"/>
  <c r="H589" i="39"/>
  <c r="U589" i="39" s="1"/>
  <c r="C589" i="39"/>
  <c r="H588" i="39"/>
  <c r="U588" i="39" s="1"/>
  <c r="C588" i="39"/>
  <c r="U587" i="39"/>
  <c r="H587" i="39"/>
  <c r="C587" i="39"/>
  <c r="U586" i="39"/>
  <c r="H586" i="39"/>
  <c r="C586" i="39"/>
  <c r="U585" i="39"/>
  <c r="H585" i="39"/>
  <c r="C585" i="39"/>
  <c r="U584" i="39"/>
  <c r="H584" i="39"/>
  <c r="C584" i="39"/>
  <c r="U583" i="39"/>
  <c r="H583" i="39"/>
  <c r="C583" i="39"/>
  <c r="U582" i="39"/>
  <c r="H582" i="39"/>
  <c r="C582" i="39"/>
  <c r="H581" i="39"/>
  <c r="U581" i="39" s="1"/>
  <c r="C581" i="39"/>
  <c r="U580" i="39"/>
  <c r="H580" i="39"/>
  <c r="C580" i="39"/>
  <c r="U579" i="39"/>
  <c r="H579" i="39"/>
  <c r="C579" i="39"/>
  <c r="H578" i="39"/>
  <c r="U578" i="39" s="1"/>
  <c r="C578" i="39"/>
  <c r="U577" i="39"/>
  <c r="H577" i="39"/>
  <c r="C577" i="39"/>
  <c r="U576" i="39"/>
  <c r="H576" i="39"/>
  <c r="C576" i="39"/>
  <c r="U575" i="39"/>
  <c r="H575" i="39"/>
  <c r="C575" i="39"/>
  <c r="U574" i="39"/>
  <c r="H574" i="39"/>
  <c r="C574" i="39"/>
  <c r="U573" i="39"/>
  <c r="H573" i="39"/>
  <c r="C573" i="39"/>
  <c r="U572" i="39"/>
  <c r="H572" i="39"/>
  <c r="C572" i="39"/>
  <c r="U571" i="39"/>
  <c r="H571" i="39"/>
  <c r="C571" i="39"/>
  <c r="H570" i="39"/>
  <c r="U570" i="39" s="1"/>
  <c r="C570" i="39"/>
  <c r="U569" i="39"/>
  <c r="H569" i="39"/>
  <c r="C569" i="39"/>
  <c r="U568" i="39"/>
  <c r="H568" i="39"/>
  <c r="C568" i="39"/>
  <c r="H567" i="39"/>
  <c r="U567" i="39" s="1"/>
  <c r="C567" i="39"/>
  <c r="H566" i="39"/>
  <c r="U566" i="39" s="1"/>
  <c r="C566" i="39"/>
  <c r="U565" i="39"/>
  <c r="H565" i="39"/>
  <c r="C565" i="39"/>
  <c r="U564" i="39"/>
  <c r="H564" i="39"/>
  <c r="C564" i="39"/>
  <c r="U563" i="39"/>
  <c r="H563" i="39"/>
  <c r="C563" i="39"/>
  <c r="U562" i="39"/>
  <c r="H562" i="39"/>
  <c r="C562" i="39"/>
  <c r="U561" i="39"/>
  <c r="H561" i="39"/>
  <c r="C561" i="39"/>
  <c r="U560" i="39"/>
  <c r="H560" i="39"/>
  <c r="C560" i="39"/>
  <c r="U559" i="39"/>
  <c r="H559" i="39"/>
  <c r="C559" i="39"/>
  <c r="U558" i="39"/>
  <c r="H558" i="39"/>
  <c r="C558" i="39"/>
  <c r="U557" i="39"/>
  <c r="H557" i="39"/>
  <c r="C557" i="39"/>
  <c r="H556" i="39"/>
  <c r="U556" i="39" s="1"/>
  <c r="C556" i="39"/>
  <c r="U555" i="39"/>
  <c r="H555" i="39"/>
  <c r="C555" i="39"/>
  <c r="U554" i="39"/>
  <c r="H554" i="39"/>
  <c r="C554" i="39"/>
  <c r="U553" i="39"/>
  <c r="H553" i="39"/>
  <c r="C553" i="39"/>
  <c r="H552" i="39"/>
  <c r="U552" i="39" s="1"/>
  <c r="C552" i="39"/>
  <c r="U551" i="39"/>
  <c r="H551" i="39"/>
  <c r="C551" i="39"/>
  <c r="U550" i="39"/>
  <c r="H550" i="39"/>
  <c r="C550" i="39"/>
  <c r="U549" i="39"/>
  <c r="H549" i="39"/>
  <c r="C549" i="39"/>
  <c r="U548" i="39"/>
  <c r="H548" i="39"/>
  <c r="C548" i="39"/>
  <c r="U547" i="39"/>
  <c r="H547" i="39"/>
  <c r="C547" i="39"/>
  <c r="U546" i="39"/>
  <c r="H546" i="39"/>
  <c r="C546" i="39"/>
  <c r="H545" i="39"/>
  <c r="U545" i="39" s="1"/>
  <c r="C545" i="39"/>
  <c r="H544" i="39"/>
  <c r="U544" i="39" s="1"/>
  <c r="C544" i="39"/>
  <c r="U543" i="39"/>
  <c r="H543" i="39"/>
  <c r="C543" i="39"/>
  <c r="U542" i="39"/>
  <c r="H542" i="39"/>
  <c r="C542" i="39"/>
  <c r="U541" i="39"/>
  <c r="H541" i="39"/>
  <c r="C541" i="39"/>
  <c r="U540" i="39"/>
  <c r="H540" i="39"/>
  <c r="C540" i="39"/>
  <c r="U539" i="39"/>
  <c r="H539" i="39"/>
  <c r="C539" i="39"/>
  <c r="U538" i="39"/>
  <c r="H538" i="39"/>
  <c r="C538" i="39"/>
  <c r="U537" i="39"/>
  <c r="H537" i="39"/>
  <c r="C537" i="39"/>
  <c r="U536" i="39"/>
  <c r="H536" i="39"/>
  <c r="C536" i="39"/>
  <c r="U535" i="39"/>
  <c r="H535" i="39"/>
  <c r="C535" i="39"/>
  <c r="U534" i="39"/>
  <c r="H534" i="39"/>
  <c r="C534" i="39"/>
  <c r="U533" i="39"/>
  <c r="H533" i="39"/>
  <c r="C533" i="39"/>
  <c r="H532" i="39"/>
  <c r="U532" i="39" s="1"/>
  <c r="C532" i="39"/>
  <c r="U531" i="39"/>
  <c r="H531" i="39"/>
  <c r="C531" i="39"/>
  <c r="H530" i="39"/>
  <c r="U530" i="39" s="1"/>
  <c r="C530" i="39"/>
  <c r="H529" i="39"/>
  <c r="U529" i="39" s="1"/>
  <c r="C529" i="39"/>
  <c r="H528" i="39"/>
  <c r="U528" i="39" s="1"/>
  <c r="C528" i="39"/>
  <c r="U527" i="39"/>
  <c r="H527" i="39"/>
  <c r="C527" i="39"/>
  <c r="U526" i="39"/>
  <c r="H526" i="39"/>
  <c r="C526" i="39"/>
  <c r="U525" i="39"/>
  <c r="H525" i="39"/>
  <c r="C525" i="39"/>
  <c r="U524" i="39"/>
  <c r="H524" i="39"/>
  <c r="C524" i="39"/>
  <c r="U523" i="39"/>
  <c r="H523" i="39"/>
  <c r="C523" i="39"/>
  <c r="U522" i="39"/>
  <c r="H522" i="39"/>
  <c r="C522" i="39"/>
  <c r="H521" i="39"/>
  <c r="U521" i="39" s="1"/>
  <c r="C521" i="39"/>
  <c r="H520" i="39"/>
  <c r="U520" i="39" s="1"/>
  <c r="C520" i="39"/>
  <c r="U519" i="39"/>
  <c r="H519" i="39"/>
  <c r="C519" i="39"/>
  <c r="U518" i="39"/>
  <c r="H518" i="39"/>
  <c r="C518" i="39"/>
  <c r="U517" i="39"/>
  <c r="H517" i="39"/>
  <c r="C517" i="39"/>
  <c r="H516" i="39"/>
  <c r="U516" i="39" s="1"/>
  <c r="C516" i="39"/>
  <c r="U515" i="39"/>
  <c r="H515" i="39"/>
  <c r="C515" i="39"/>
  <c r="U514" i="39"/>
  <c r="H514" i="39"/>
  <c r="C514" i="39"/>
  <c r="U513" i="39"/>
  <c r="H513" i="39"/>
  <c r="C513" i="39"/>
  <c r="U512" i="39"/>
  <c r="H512" i="39"/>
  <c r="C512" i="39"/>
  <c r="U511" i="39"/>
  <c r="H511" i="39"/>
  <c r="C511" i="39"/>
  <c r="U510" i="39"/>
  <c r="H510" i="39"/>
  <c r="C510" i="39"/>
  <c r="H509" i="39"/>
  <c r="U509" i="39" s="1"/>
  <c r="C509" i="39"/>
  <c r="U508" i="39"/>
  <c r="H508" i="39"/>
  <c r="C508" i="39"/>
  <c r="U507" i="39"/>
  <c r="H507" i="39"/>
  <c r="C507" i="39"/>
  <c r="U506" i="39"/>
  <c r="H506" i="39"/>
  <c r="C506" i="39"/>
  <c r="H505" i="39"/>
  <c r="U505" i="39" s="1"/>
  <c r="C505" i="39"/>
  <c r="H504" i="39"/>
  <c r="U504" i="39" s="1"/>
  <c r="C504" i="39"/>
  <c r="U503" i="39"/>
  <c r="H503" i="39"/>
  <c r="C503" i="39"/>
  <c r="U502" i="39"/>
  <c r="H502" i="39"/>
  <c r="C502" i="39"/>
  <c r="U501" i="39"/>
  <c r="H501" i="39"/>
  <c r="C501" i="39"/>
  <c r="H500" i="39"/>
  <c r="U500" i="39" s="1"/>
  <c r="C500" i="39"/>
  <c r="U499" i="39"/>
  <c r="H499" i="39"/>
  <c r="C499" i="39"/>
  <c r="U498" i="39"/>
  <c r="H498" i="39"/>
  <c r="C498" i="39"/>
  <c r="U497" i="39"/>
  <c r="H497" i="39"/>
  <c r="C497" i="39"/>
  <c r="U496" i="39"/>
  <c r="H496" i="39"/>
  <c r="C496" i="39"/>
  <c r="H495" i="39"/>
  <c r="U495" i="39" s="1"/>
  <c r="C495" i="39"/>
  <c r="U494" i="39"/>
  <c r="H494" i="39"/>
  <c r="C494" i="39"/>
  <c r="U493" i="39"/>
  <c r="H493" i="39"/>
  <c r="C493" i="39"/>
  <c r="U492" i="39"/>
  <c r="H492" i="39"/>
  <c r="C492" i="39"/>
  <c r="U491" i="39"/>
  <c r="H491" i="39"/>
  <c r="C491" i="39"/>
  <c r="U490" i="39"/>
  <c r="H490" i="39"/>
  <c r="C490" i="39"/>
  <c r="H489" i="39"/>
  <c r="U489" i="39" s="1"/>
  <c r="C489" i="39"/>
  <c r="U488" i="39"/>
  <c r="H488" i="39"/>
  <c r="C488" i="39"/>
  <c r="U487" i="39"/>
  <c r="H487" i="39"/>
  <c r="C487" i="39"/>
  <c r="U486" i="39"/>
  <c r="H486" i="39"/>
  <c r="C486" i="39"/>
  <c r="H485" i="39"/>
  <c r="U485" i="39" s="1"/>
  <c r="C485" i="39"/>
  <c r="H484" i="39"/>
  <c r="U484" i="39" s="1"/>
  <c r="C484" i="39"/>
  <c r="H483" i="39"/>
  <c r="U483" i="39" s="1"/>
  <c r="C483" i="39"/>
  <c r="U482" i="39"/>
  <c r="H482" i="39"/>
  <c r="C482" i="39"/>
  <c r="U481" i="39"/>
  <c r="H481" i="39"/>
  <c r="C481" i="39"/>
  <c r="U480" i="39"/>
  <c r="H480" i="39"/>
  <c r="C480" i="39"/>
  <c r="U479" i="39"/>
  <c r="H479" i="39"/>
  <c r="C479" i="39"/>
  <c r="U478" i="39"/>
  <c r="H478" i="39"/>
  <c r="C478" i="39"/>
  <c r="H477" i="39"/>
  <c r="U477" i="39" s="1"/>
  <c r="C477" i="39"/>
  <c r="H476" i="39"/>
  <c r="U476" i="39" s="1"/>
  <c r="C476" i="39"/>
  <c r="H475" i="39"/>
  <c r="U475" i="39" s="1"/>
  <c r="C475" i="39"/>
  <c r="H474" i="39"/>
  <c r="U474" i="39" s="1"/>
  <c r="C474" i="39"/>
  <c r="U473" i="39"/>
  <c r="H473" i="39"/>
  <c r="C473" i="39"/>
  <c r="U472" i="39"/>
  <c r="H472" i="39"/>
  <c r="C472" i="39"/>
  <c r="U471" i="39"/>
  <c r="H471" i="39"/>
  <c r="C471" i="39"/>
  <c r="U470" i="39"/>
  <c r="H470" i="39"/>
  <c r="C470" i="39"/>
  <c r="H469" i="39"/>
  <c r="U469" i="39" s="1"/>
  <c r="C469" i="39"/>
  <c r="H468" i="39"/>
  <c r="U468" i="39" s="1"/>
  <c r="C468" i="39"/>
  <c r="U467" i="39"/>
  <c r="H467" i="39"/>
  <c r="C467" i="39"/>
  <c r="H466" i="39"/>
  <c r="U466" i="39" s="1"/>
  <c r="C466" i="39"/>
  <c r="H465" i="39"/>
  <c r="U465" i="39" s="1"/>
  <c r="C465" i="39"/>
  <c r="H464" i="39"/>
  <c r="U464" i="39" s="1"/>
  <c r="C464" i="39"/>
  <c r="U463" i="39"/>
  <c r="H463" i="39"/>
  <c r="C463" i="39"/>
  <c r="U462" i="39"/>
  <c r="H462" i="39"/>
  <c r="C462" i="39"/>
  <c r="U461" i="39"/>
  <c r="H461" i="39"/>
  <c r="C461" i="39"/>
  <c r="U460" i="39"/>
  <c r="H460" i="39"/>
  <c r="C460" i="39"/>
  <c r="U459" i="39"/>
  <c r="H459" i="39"/>
  <c r="C459" i="39"/>
  <c r="U458" i="39"/>
  <c r="H458" i="39"/>
  <c r="C458" i="39"/>
  <c r="H457" i="39"/>
  <c r="U457" i="39" s="1"/>
  <c r="C457" i="39"/>
  <c r="U456" i="39"/>
  <c r="H456" i="39"/>
  <c r="C456" i="39"/>
  <c r="U455" i="39"/>
  <c r="H455" i="39"/>
  <c r="C455" i="39"/>
  <c r="H454" i="39"/>
  <c r="U454" i="39" s="1"/>
  <c r="C454" i="39"/>
  <c r="H453" i="39"/>
  <c r="U453" i="39" s="1"/>
  <c r="C453" i="39"/>
  <c r="H452" i="39"/>
  <c r="U452" i="39" s="1"/>
  <c r="C452" i="39"/>
  <c r="H451" i="39"/>
  <c r="U451" i="39" s="1"/>
  <c r="C451" i="39"/>
  <c r="U450" i="39"/>
  <c r="H450" i="39"/>
  <c r="C450" i="39"/>
  <c r="U449" i="39"/>
  <c r="H449" i="39"/>
  <c r="C449" i="39"/>
  <c r="U448" i="39"/>
  <c r="H448" i="39"/>
  <c r="C448" i="39"/>
  <c r="U447" i="39"/>
  <c r="H447" i="39"/>
  <c r="C447" i="39"/>
  <c r="U446" i="39"/>
  <c r="H446" i="39"/>
  <c r="C446" i="39"/>
  <c r="U445" i="39"/>
  <c r="H445" i="39"/>
  <c r="C445" i="39"/>
  <c r="H444" i="39"/>
  <c r="U444" i="39" s="1"/>
  <c r="C444" i="39"/>
  <c r="U443" i="39"/>
  <c r="H443" i="39"/>
  <c r="C443" i="39"/>
  <c r="U442" i="39"/>
  <c r="H442" i="39"/>
  <c r="C442" i="39"/>
  <c r="H441" i="39"/>
  <c r="U441" i="39" s="1"/>
  <c r="C441" i="39"/>
  <c r="H440" i="39"/>
  <c r="U440" i="39" s="1"/>
  <c r="C440" i="39"/>
  <c r="H439" i="39"/>
  <c r="U439" i="39" s="1"/>
  <c r="C439" i="39"/>
  <c r="H438" i="39"/>
  <c r="U438" i="39" s="1"/>
  <c r="C438" i="39"/>
  <c r="U437" i="39"/>
  <c r="H437" i="39"/>
  <c r="C437" i="39"/>
  <c r="U436" i="39"/>
  <c r="H436" i="39"/>
  <c r="C436" i="39"/>
  <c r="U435" i="39"/>
  <c r="H435" i="39"/>
  <c r="C435" i="39"/>
  <c r="U434" i="39"/>
  <c r="H434" i="39"/>
  <c r="C434" i="39"/>
  <c r="H433" i="39"/>
  <c r="U433" i="39" s="1"/>
  <c r="C433" i="39"/>
  <c r="H432" i="39"/>
  <c r="U432" i="39" s="1"/>
  <c r="C432" i="39"/>
  <c r="U431" i="39"/>
  <c r="H431" i="39"/>
  <c r="C431" i="39"/>
  <c r="U430" i="39"/>
  <c r="H430" i="39"/>
  <c r="C430" i="39"/>
  <c r="U429" i="39"/>
  <c r="H429" i="39"/>
  <c r="C429" i="39"/>
  <c r="H428" i="39"/>
  <c r="U428" i="39" s="1"/>
  <c r="C428" i="39"/>
  <c r="H427" i="39"/>
  <c r="U427" i="39" s="1"/>
  <c r="C427" i="39"/>
  <c r="H426" i="39"/>
  <c r="U426" i="39" s="1"/>
  <c r="C426" i="39"/>
  <c r="U425" i="39"/>
  <c r="H425" i="39"/>
  <c r="C425" i="39"/>
  <c r="U424" i="39"/>
  <c r="H424" i="39"/>
  <c r="C424" i="39"/>
  <c r="U423" i="39"/>
  <c r="H423" i="39"/>
  <c r="C423" i="39"/>
  <c r="U422" i="39"/>
  <c r="H422" i="39"/>
  <c r="C422" i="39"/>
  <c r="U421" i="39"/>
  <c r="H421" i="39"/>
  <c r="C421" i="39"/>
  <c r="H420" i="39"/>
  <c r="U420" i="39" s="1"/>
  <c r="C420" i="39"/>
  <c r="U419" i="39"/>
  <c r="H419" i="39"/>
  <c r="C419" i="39"/>
  <c r="H418" i="39"/>
  <c r="U418" i="39" s="1"/>
  <c r="C418" i="39"/>
  <c r="H417" i="39"/>
  <c r="U417" i="39" s="1"/>
  <c r="C417" i="39"/>
  <c r="U416" i="39"/>
  <c r="H416" i="39"/>
  <c r="C416" i="39"/>
  <c r="U415" i="39"/>
  <c r="H415" i="39"/>
  <c r="C415" i="39"/>
  <c r="U414" i="39"/>
  <c r="H414" i="39"/>
  <c r="C414" i="39"/>
  <c r="U413" i="39"/>
  <c r="H413" i="39"/>
  <c r="C413" i="39"/>
  <c r="U412" i="39"/>
  <c r="H412" i="39"/>
  <c r="C412" i="39"/>
  <c r="U411" i="39"/>
  <c r="H411" i="39"/>
  <c r="C411" i="39"/>
  <c r="U410" i="39"/>
  <c r="H410" i="39"/>
  <c r="C410" i="39"/>
  <c r="U409" i="39"/>
  <c r="H409" i="39"/>
  <c r="C409" i="39"/>
  <c r="U408" i="39"/>
  <c r="H408" i="39"/>
  <c r="C408" i="39"/>
  <c r="U407" i="39"/>
  <c r="H407" i="39"/>
  <c r="C407" i="39"/>
  <c r="U406" i="39"/>
  <c r="H406" i="39"/>
  <c r="C406" i="39"/>
  <c r="H405" i="39"/>
  <c r="U405" i="39" s="1"/>
  <c r="C405" i="39"/>
  <c r="U404" i="39"/>
  <c r="H404" i="39"/>
  <c r="C404" i="39"/>
  <c r="U403" i="39"/>
  <c r="H403" i="39"/>
  <c r="C403" i="39"/>
  <c r="U402" i="39"/>
  <c r="H402" i="39"/>
  <c r="C402" i="39"/>
  <c r="U401" i="39"/>
  <c r="H401" i="39"/>
  <c r="C401" i="39"/>
  <c r="U400" i="39"/>
  <c r="H400" i="39"/>
  <c r="C400" i="39"/>
  <c r="U399" i="39"/>
  <c r="H399" i="39"/>
  <c r="C399" i="39"/>
  <c r="U398" i="39"/>
  <c r="H398" i="39"/>
  <c r="C398" i="39"/>
  <c r="H397" i="39"/>
  <c r="U397" i="39" s="1"/>
  <c r="C397" i="39"/>
  <c r="H396" i="39"/>
  <c r="U396" i="39" s="1"/>
  <c r="C396" i="39"/>
  <c r="U395" i="39"/>
  <c r="H395" i="39"/>
  <c r="C395" i="39"/>
  <c r="U394" i="39"/>
  <c r="H394" i="39"/>
  <c r="C394" i="39"/>
  <c r="U393" i="39"/>
  <c r="H393" i="39"/>
  <c r="C393" i="39"/>
  <c r="H392" i="39"/>
  <c r="U392" i="39" s="1"/>
  <c r="C392" i="39"/>
  <c r="H391" i="39"/>
  <c r="U391" i="39" s="1"/>
  <c r="C391" i="39"/>
  <c r="H390" i="39"/>
  <c r="U390" i="39" s="1"/>
  <c r="C390" i="39"/>
  <c r="U389" i="39"/>
  <c r="H389" i="39"/>
  <c r="C389" i="39"/>
  <c r="U388" i="39"/>
  <c r="H388" i="39"/>
  <c r="C388" i="39"/>
  <c r="U387" i="39"/>
  <c r="H387" i="39"/>
  <c r="C387" i="39"/>
  <c r="U386" i="39"/>
  <c r="H386" i="39"/>
  <c r="C386" i="39"/>
  <c r="U385" i="39"/>
  <c r="H385" i="39"/>
  <c r="C385" i="39"/>
  <c r="H384" i="39"/>
  <c r="U384" i="39" s="1"/>
  <c r="C384" i="39"/>
  <c r="U383" i="39"/>
  <c r="H383" i="39"/>
  <c r="C383" i="39"/>
  <c r="H382" i="39"/>
  <c r="U382" i="39" s="1"/>
  <c r="C382" i="39"/>
  <c r="H381" i="39"/>
  <c r="U381" i="39" s="1"/>
  <c r="C381" i="39"/>
  <c r="U380" i="39"/>
  <c r="H380" i="39"/>
  <c r="C380" i="39"/>
  <c r="U379" i="39"/>
  <c r="H379" i="39"/>
  <c r="C379" i="39"/>
  <c r="U378" i="39"/>
  <c r="H378" i="39"/>
  <c r="C378" i="39"/>
  <c r="U377" i="39"/>
  <c r="H377" i="39"/>
  <c r="C377" i="39"/>
  <c r="U376" i="39"/>
  <c r="H376" i="39"/>
  <c r="C376" i="39"/>
  <c r="U375" i="39"/>
  <c r="H375" i="39"/>
  <c r="C375" i="39"/>
  <c r="U374" i="39"/>
  <c r="H374" i="39"/>
  <c r="C374" i="39"/>
  <c r="U373" i="39"/>
  <c r="H373" i="39"/>
  <c r="C373" i="39"/>
  <c r="U372" i="39"/>
  <c r="H372" i="39"/>
  <c r="C372" i="39"/>
  <c r="H371" i="39"/>
  <c r="U371" i="39" s="1"/>
  <c r="C371" i="39"/>
  <c r="U370" i="39"/>
  <c r="H370" i="39"/>
  <c r="C370" i="39"/>
  <c r="H369" i="39"/>
  <c r="U369" i="39" s="1"/>
  <c r="C369" i="39"/>
  <c r="U368" i="39"/>
  <c r="H368" i="39"/>
  <c r="C368" i="39"/>
  <c r="U367" i="39"/>
  <c r="H367" i="39"/>
  <c r="C367" i="39"/>
  <c r="U366" i="39"/>
  <c r="H366" i="39"/>
  <c r="C366" i="39"/>
  <c r="U365" i="39"/>
  <c r="H365" i="39"/>
  <c r="C365" i="39"/>
  <c r="U364" i="39"/>
  <c r="H364" i="39"/>
  <c r="C364" i="39"/>
  <c r="U363" i="39"/>
  <c r="H363" i="39"/>
  <c r="C363" i="39"/>
  <c r="U362" i="39"/>
  <c r="H362" i="39"/>
  <c r="C362" i="39"/>
  <c r="H361" i="39"/>
  <c r="U361" i="39" s="1"/>
  <c r="C361" i="39"/>
  <c r="H360" i="39"/>
  <c r="U360" i="39" s="1"/>
  <c r="C360" i="39"/>
  <c r="U359" i="39"/>
  <c r="H359" i="39"/>
  <c r="C359" i="39"/>
  <c r="U358" i="39"/>
  <c r="H358" i="39"/>
  <c r="C358" i="39"/>
  <c r="U357" i="39"/>
  <c r="H357" i="39"/>
  <c r="C357" i="39"/>
  <c r="U356" i="39"/>
  <c r="H356" i="39"/>
  <c r="C356" i="39"/>
  <c r="U355" i="39"/>
  <c r="H355" i="39"/>
  <c r="C355" i="39"/>
  <c r="H354" i="39"/>
  <c r="U354" i="39" s="1"/>
  <c r="C354" i="39"/>
  <c r="H353" i="39"/>
  <c r="U353" i="39" s="1"/>
  <c r="C353" i="39"/>
  <c r="U352" i="39"/>
  <c r="H352" i="39"/>
  <c r="C352" i="39"/>
  <c r="U351" i="39"/>
  <c r="H351" i="39"/>
  <c r="C351" i="39"/>
  <c r="U350" i="39"/>
  <c r="H350" i="39"/>
  <c r="C350" i="39"/>
  <c r="U349" i="39"/>
  <c r="H349" i="39"/>
  <c r="C349" i="39"/>
  <c r="U348" i="39"/>
  <c r="H348" i="39"/>
  <c r="C348" i="39"/>
  <c r="U347" i="39"/>
  <c r="H347" i="39"/>
  <c r="C347" i="39"/>
  <c r="H346" i="39"/>
  <c r="U346" i="39" s="1"/>
  <c r="C346" i="39"/>
  <c r="H345" i="39"/>
  <c r="U345" i="39" s="1"/>
  <c r="C345" i="39"/>
  <c r="H344" i="39"/>
  <c r="U344" i="39" s="1"/>
  <c r="C344" i="39"/>
  <c r="U343" i="39"/>
  <c r="H343" i="39"/>
  <c r="C343" i="39"/>
  <c r="H342" i="39"/>
  <c r="U342" i="39" s="1"/>
  <c r="C342" i="39"/>
  <c r="U341" i="39"/>
  <c r="H341" i="39"/>
  <c r="C341" i="39"/>
  <c r="H340" i="39"/>
  <c r="U340" i="39" s="1"/>
  <c r="C340" i="39"/>
  <c r="U339" i="39"/>
  <c r="H339" i="39"/>
  <c r="C339" i="39"/>
  <c r="U338" i="39"/>
  <c r="H338" i="39"/>
  <c r="C338" i="39"/>
  <c r="U337" i="39"/>
  <c r="H337" i="39"/>
  <c r="C337" i="39"/>
  <c r="U336" i="39"/>
  <c r="H336" i="39"/>
  <c r="C336" i="39"/>
  <c r="U335" i="39"/>
  <c r="H335" i="39"/>
  <c r="C335" i="39"/>
  <c r="U334" i="39"/>
  <c r="H334" i="39"/>
  <c r="C334" i="39"/>
  <c r="H333" i="39"/>
  <c r="U333" i="39" s="1"/>
  <c r="C333" i="39"/>
  <c r="U332" i="39"/>
  <c r="H332" i="39"/>
  <c r="C332" i="39"/>
  <c r="U331" i="39"/>
  <c r="H331" i="39"/>
  <c r="C331" i="39"/>
  <c r="U330" i="39"/>
  <c r="H330" i="39"/>
  <c r="C330" i="39"/>
  <c r="U329" i="39"/>
  <c r="H329" i="39"/>
  <c r="C329" i="39"/>
  <c r="U328" i="39"/>
  <c r="H328" i="39"/>
  <c r="C328" i="39"/>
  <c r="U327" i="39"/>
  <c r="H327" i="39"/>
  <c r="C327" i="39"/>
  <c r="U326" i="39"/>
  <c r="H326" i="39"/>
  <c r="C326" i="39"/>
  <c r="U325" i="39"/>
  <c r="H325" i="39"/>
  <c r="C325" i="39"/>
  <c r="U324" i="39"/>
  <c r="H324" i="39"/>
  <c r="C324" i="39"/>
  <c r="U323" i="39"/>
  <c r="H323" i="39"/>
  <c r="C323" i="39"/>
  <c r="H322" i="39"/>
  <c r="U322" i="39" s="1"/>
  <c r="C322" i="39"/>
  <c r="U321" i="39"/>
  <c r="H321" i="39"/>
  <c r="C321" i="39"/>
  <c r="U320" i="39"/>
  <c r="H320" i="39"/>
  <c r="C320" i="39"/>
  <c r="U319" i="39"/>
  <c r="H319" i="39"/>
  <c r="C319" i="39"/>
  <c r="H318" i="39"/>
  <c r="U318" i="39" s="1"/>
  <c r="C318" i="39"/>
  <c r="H317" i="39"/>
  <c r="U317" i="39" s="1"/>
  <c r="C317" i="39"/>
  <c r="H316" i="39"/>
  <c r="U316" i="39" s="1"/>
  <c r="C316" i="39"/>
  <c r="U315" i="39"/>
  <c r="H315" i="39"/>
  <c r="C315" i="39"/>
  <c r="U314" i="39"/>
  <c r="H314" i="39"/>
  <c r="C314" i="39"/>
  <c r="U313" i="39"/>
  <c r="H313" i="39"/>
  <c r="C313" i="39"/>
  <c r="U312" i="39"/>
  <c r="H312" i="39"/>
  <c r="C312" i="39"/>
  <c r="U311" i="39"/>
  <c r="H311" i="39"/>
  <c r="C311" i="39"/>
  <c r="H310" i="39"/>
  <c r="U310" i="39" s="1"/>
  <c r="C310" i="39"/>
  <c r="U309" i="39"/>
  <c r="H309" i="39"/>
  <c r="C309" i="39"/>
  <c r="U308" i="39"/>
  <c r="H308" i="39"/>
  <c r="C308" i="39"/>
  <c r="U307" i="39"/>
  <c r="H307" i="39"/>
  <c r="C307" i="39"/>
  <c r="U306" i="39"/>
  <c r="H306" i="39"/>
  <c r="C306" i="39"/>
  <c r="U305" i="39"/>
  <c r="H305" i="39"/>
  <c r="C305" i="39"/>
  <c r="U304" i="39"/>
  <c r="H304" i="39"/>
  <c r="C304" i="39"/>
  <c r="U303" i="39"/>
  <c r="H303" i="39"/>
  <c r="C303" i="39"/>
  <c r="U302" i="39"/>
  <c r="H302" i="39"/>
  <c r="C302" i="39"/>
  <c r="U301" i="39"/>
  <c r="H301" i="39"/>
  <c r="C301" i="39"/>
  <c r="U300" i="39"/>
  <c r="H300" i="39"/>
  <c r="C300" i="39"/>
  <c r="U299" i="39"/>
  <c r="H299" i="39"/>
  <c r="C299" i="39"/>
  <c r="H298" i="39"/>
  <c r="U298" i="39" s="1"/>
  <c r="C298" i="39"/>
  <c r="H297" i="39"/>
  <c r="U297" i="39" s="1"/>
  <c r="C297" i="39"/>
  <c r="U296" i="39"/>
  <c r="H296" i="39"/>
  <c r="C296" i="39"/>
  <c r="U295" i="39"/>
  <c r="H295" i="39"/>
  <c r="C295" i="39"/>
  <c r="U294" i="39"/>
  <c r="H294" i="39"/>
  <c r="C294" i="39"/>
  <c r="H293" i="39"/>
  <c r="U293" i="39" s="1"/>
  <c r="C293" i="39"/>
  <c r="U292" i="39"/>
  <c r="H292" i="39"/>
  <c r="C292" i="39"/>
  <c r="U291" i="39"/>
  <c r="H291" i="39"/>
  <c r="C291" i="39"/>
  <c r="U290" i="39"/>
  <c r="H290" i="39"/>
  <c r="C290" i="39"/>
  <c r="U289" i="39"/>
  <c r="H289" i="39"/>
  <c r="C289" i="39"/>
  <c r="U288" i="39"/>
  <c r="H288" i="39"/>
  <c r="C288" i="39"/>
  <c r="H287" i="39"/>
  <c r="U287" i="39" s="1"/>
  <c r="C287" i="39"/>
  <c r="U286" i="39"/>
  <c r="H286" i="39"/>
  <c r="C286" i="39"/>
  <c r="H285" i="39"/>
  <c r="U285" i="39" s="1"/>
  <c r="C285" i="39"/>
  <c r="U284" i="39"/>
  <c r="H284" i="39"/>
  <c r="C284" i="39"/>
  <c r="U283" i="39"/>
  <c r="H283" i="39"/>
  <c r="C283" i="39"/>
  <c r="H282" i="39"/>
  <c r="U282" i="39" s="1"/>
  <c r="C282" i="39"/>
  <c r="U281" i="39"/>
  <c r="H281" i="39"/>
  <c r="C281" i="39"/>
  <c r="H280" i="39"/>
  <c r="U280" i="39" s="1"/>
  <c r="C280" i="39"/>
  <c r="U279" i="39"/>
  <c r="H279" i="39"/>
  <c r="C279" i="39"/>
  <c r="U278" i="39"/>
  <c r="H278" i="39"/>
  <c r="C278" i="39"/>
  <c r="U277" i="39"/>
  <c r="H277" i="39"/>
  <c r="C277" i="39"/>
  <c r="H276" i="39"/>
  <c r="U276" i="39" s="1"/>
  <c r="C276" i="39"/>
  <c r="H275" i="39"/>
  <c r="U275" i="39" s="1"/>
  <c r="C275" i="39"/>
  <c r="H274" i="39"/>
  <c r="U274" i="39" s="1"/>
  <c r="C274" i="39"/>
  <c r="U273" i="39"/>
  <c r="H273" i="39"/>
  <c r="C273" i="39"/>
  <c r="U272" i="39"/>
  <c r="H272" i="39"/>
  <c r="C272" i="39"/>
  <c r="U271" i="39"/>
  <c r="H271" i="39"/>
  <c r="C271" i="39"/>
  <c r="U270" i="39"/>
  <c r="H270" i="39"/>
  <c r="C270" i="39"/>
  <c r="U269" i="39"/>
  <c r="H269" i="39"/>
  <c r="C269" i="39"/>
  <c r="U268" i="39"/>
  <c r="H268" i="39"/>
  <c r="C268" i="39"/>
  <c r="H267" i="39"/>
  <c r="U267" i="39" s="1"/>
  <c r="C267" i="39"/>
  <c r="H266" i="39"/>
  <c r="U266" i="39" s="1"/>
  <c r="C266" i="39"/>
  <c r="H265" i="39"/>
  <c r="U265" i="39" s="1"/>
  <c r="C265" i="39"/>
  <c r="H264" i="39"/>
  <c r="U264" i="39" s="1"/>
  <c r="C264" i="39"/>
  <c r="H263" i="39"/>
  <c r="U263" i="39" s="1"/>
  <c r="C263" i="39"/>
  <c r="H262" i="39"/>
  <c r="U262" i="39" s="1"/>
  <c r="C262" i="39"/>
  <c r="H261" i="39"/>
  <c r="U261" i="39" s="1"/>
  <c r="C261" i="39"/>
  <c r="U260" i="39"/>
  <c r="H260" i="39"/>
  <c r="C260" i="39"/>
  <c r="U259" i="39"/>
  <c r="H259" i="39"/>
  <c r="C259" i="39"/>
  <c r="H258" i="39"/>
  <c r="U258" i="39" s="1"/>
  <c r="C258" i="39"/>
  <c r="U257" i="39"/>
  <c r="H257" i="39"/>
  <c r="C257" i="39"/>
  <c r="U256" i="39"/>
  <c r="H256" i="39"/>
  <c r="C256" i="39"/>
  <c r="U255" i="39"/>
  <c r="H255" i="39"/>
  <c r="C255" i="39"/>
  <c r="U254" i="39"/>
  <c r="H254" i="39"/>
  <c r="C254" i="39"/>
  <c r="H253" i="39"/>
  <c r="U253" i="39" s="1"/>
  <c r="C253" i="39"/>
  <c r="U252" i="39"/>
  <c r="H252" i="39"/>
  <c r="C252" i="39"/>
  <c r="H251" i="39"/>
  <c r="U251" i="39" s="1"/>
  <c r="C251" i="39"/>
  <c r="H250" i="39"/>
  <c r="U250" i="39" s="1"/>
  <c r="C250" i="39"/>
  <c r="H249" i="39"/>
  <c r="U249" i="39" s="1"/>
  <c r="C249" i="39"/>
  <c r="U248" i="39"/>
  <c r="H248" i="39"/>
  <c r="C248" i="39"/>
  <c r="U247" i="39"/>
  <c r="H247" i="39"/>
  <c r="C247" i="39"/>
  <c r="U246" i="39"/>
  <c r="H246" i="39"/>
  <c r="C246" i="39"/>
  <c r="U245" i="39"/>
  <c r="H245" i="39"/>
  <c r="C245" i="39"/>
  <c r="U244" i="39"/>
  <c r="H244" i="39"/>
  <c r="C244" i="39"/>
  <c r="U243" i="39"/>
  <c r="H243" i="39"/>
  <c r="C243" i="39"/>
  <c r="U242" i="39"/>
  <c r="H242" i="39"/>
  <c r="C242" i="39"/>
  <c r="H241" i="39"/>
  <c r="U241" i="39" s="1"/>
  <c r="C241" i="39"/>
  <c r="H240" i="39"/>
  <c r="U240" i="39" s="1"/>
  <c r="C240" i="39"/>
  <c r="H239" i="39"/>
  <c r="U239" i="39" s="1"/>
  <c r="C239" i="39"/>
  <c r="H238" i="39"/>
  <c r="U238" i="39" s="1"/>
  <c r="C238" i="39"/>
  <c r="U237" i="39"/>
  <c r="H237" i="39"/>
  <c r="C237" i="39"/>
  <c r="U236" i="39"/>
  <c r="H236" i="39"/>
  <c r="C236" i="39"/>
  <c r="U235" i="39"/>
  <c r="H235" i="39"/>
  <c r="C235" i="39"/>
  <c r="U234" i="39"/>
  <c r="H234" i="39"/>
  <c r="C234" i="39"/>
  <c r="U233" i="39"/>
  <c r="H233" i="39"/>
  <c r="C233" i="39"/>
  <c r="U232" i="39"/>
  <c r="H232" i="39"/>
  <c r="C232" i="39"/>
  <c r="H231" i="39"/>
  <c r="U231" i="39" s="1"/>
  <c r="C231" i="39"/>
  <c r="U230" i="39"/>
  <c r="H230" i="39"/>
  <c r="C230" i="39"/>
  <c r="H229" i="39"/>
  <c r="U229" i="39" s="1"/>
  <c r="C229" i="39"/>
  <c r="U228" i="39"/>
  <c r="H228" i="39"/>
  <c r="C228" i="39"/>
  <c r="U227" i="39"/>
  <c r="H227" i="39"/>
  <c r="C227" i="39"/>
  <c r="H226" i="39"/>
  <c r="U226" i="39" s="1"/>
  <c r="C226" i="39"/>
  <c r="U225" i="39"/>
  <c r="H225" i="39"/>
  <c r="C225" i="39"/>
  <c r="H224" i="39"/>
  <c r="U224" i="39" s="1"/>
  <c r="C224" i="39"/>
  <c r="U223" i="39"/>
  <c r="H223" i="39"/>
  <c r="C223" i="39"/>
  <c r="H222" i="39"/>
  <c r="U222" i="39" s="1"/>
  <c r="C222" i="39"/>
  <c r="H221" i="39"/>
  <c r="U221" i="39" s="1"/>
  <c r="C221" i="39"/>
  <c r="H220" i="39"/>
  <c r="U220" i="39" s="1"/>
  <c r="C220" i="39"/>
  <c r="U219" i="39"/>
  <c r="H219" i="39"/>
  <c r="C219" i="39"/>
  <c r="H218" i="39"/>
  <c r="U218" i="39" s="1"/>
  <c r="C218" i="39"/>
  <c r="H217" i="39"/>
  <c r="U217" i="39" s="1"/>
  <c r="C217" i="39"/>
  <c r="H216" i="39"/>
  <c r="U216" i="39" s="1"/>
  <c r="C216" i="39"/>
  <c r="U215" i="39"/>
  <c r="H215" i="39"/>
  <c r="C215" i="39"/>
  <c r="H214" i="39"/>
  <c r="U214" i="39" s="1"/>
  <c r="C214" i="39"/>
  <c r="U213" i="39"/>
  <c r="H213" i="39"/>
  <c r="C213" i="39"/>
  <c r="H212" i="39"/>
  <c r="U212" i="39" s="1"/>
  <c r="C212" i="39"/>
  <c r="U211" i="39"/>
  <c r="H211" i="39"/>
  <c r="C211" i="39"/>
  <c r="U210" i="39"/>
  <c r="H210" i="39"/>
  <c r="C210" i="39"/>
  <c r="H209" i="39"/>
  <c r="U209" i="39" s="1"/>
  <c r="C209" i="39"/>
  <c r="U208" i="39"/>
  <c r="H208" i="39"/>
  <c r="C208" i="39"/>
  <c r="U207" i="39"/>
  <c r="H207" i="39"/>
  <c r="C207" i="39"/>
  <c r="U206" i="39"/>
  <c r="H206" i="39"/>
  <c r="C206" i="39"/>
  <c r="H205" i="39"/>
  <c r="U205" i="39" s="1"/>
  <c r="C205" i="39"/>
  <c r="H204" i="39"/>
  <c r="U204" i="39" s="1"/>
  <c r="C204" i="39"/>
  <c r="U203" i="39"/>
  <c r="H203" i="39"/>
  <c r="C203" i="39"/>
  <c r="H202" i="39"/>
  <c r="U202" i="39" s="1"/>
  <c r="C202" i="39"/>
  <c r="U201" i="39"/>
  <c r="H201" i="39"/>
  <c r="C201" i="39"/>
  <c r="U200" i="39"/>
  <c r="H200" i="39"/>
  <c r="C200" i="39"/>
  <c r="H199" i="39"/>
  <c r="U199" i="39" s="1"/>
  <c r="C199" i="39"/>
  <c r="H198" i="39"/>
  <c r="U198" i="39" s="1"/>
  <c r="C198" i="39"/>
  <c r="H197" i="39"/>
  <c r="U197" i="39" s="1"/>
  <c r="C197" i="39"/>
  <c r="U196" i="39"/>
  <c r="H196" i="39"/>
  <c r="C196" i="39"/>
  <c r="H195" i="39"/>
  <c r="U195" i="39" s="1"/>
  <c r="C195" i="39"/>
  <c r="U194" i="39"/>
  <c r="H194" i="39"/>
  <c r="C194" i="39"/>
  <c r="U193" i="39"/>
  <c r="H193" i="39"/>
  <c r="C193" i="39"/>
  <c r="U192" i="39"/>
  <c r="H192" i="39"/>
  <c r="C192" i="39"/>
  <c r="H191" i="39"/>
  <c r="U191" i="39" s="1"/>
  <c r="C191" i="39"/>
  <c r="U190" i="39"/>
  <c r="H190" i="39"/>
  <c r="C190" i="39"/>
  <c r="U189" i="39"/>
  <c r="H189" i="39"/>
  <c r="C189" i="39"/>
  <c r="H188" i="39"/>
  <c r="U188" i="39" s="1"/>
  <c r="C188" i="39"/>
  <c r="H187" i="39"/>
  <c r="U187" i="39" s="1"/>
  <c r="C187" i="39"/>
  <c r="H186" i="39"/>
  <c r="U186" i="39" s="1"/>
  <c r="C186" i="39"/>
  <c r="U185" i="39"/>
  <c r="H185" i="39"/>
  <c r="C185" i="39"/>
  <c r="U184" i="39"/>
  <c r="H184" i="39"/>
  <c r="C184" i="39"/>
  <c r="H183" i="39"/>
  <c r="U183" i="39" s="1"/>
  <c r="C183" i="39"/>
  <c r="U182" i="39"/>
  <c r="H182" i="39"/>
  <c r="C182" i="39"/>
  <c r="U181" i="39"/>
  <c r="H181" i="39"/>
  <c r="C181" i="39"/>
  <c r="H180" i="39"/>
  <c r="U180" i="39" s="1"/>
  <c r="C180" i="39"/>
  <c r="H179" i="39"/>
  <c r="U179" i="39" s="1"/>
  <c r="C179" i="39"/>
  <c r="U178" i="39"/>
  <c r="H178" i="39"/>
  <c r="C178" i="39"/>
  <c r="U177" i="39"/>
  <c r="H177" i="39"/>
  <c r="C177" i="39"/>
  <c r="U176" i="39"/>
  <c r="H176" i="39"/>
  <c r="C176" i="39"/>
  <c r="H175" i="39"/>
  <c r="U175" i="39" s="1"/>
  <c r="C175" i="39"/>
  <c r="H174" i="39"/>
  <c r="U174" i="39" s="1"/>
  <c r="C174" i="39"/>
  <c r="U173" i="39"/>
  <c r="H173" i="39"/>
  <c r="C173" i="39"/>
  <c r="U172" i="39"/>
  <c r="H172" i="39"/>
  <c r="C172" i="39"/>
  <c r="H171" i="39"/>
  <c r="U171" i="39" s="1"/>
  <c r="C171" i="39"/>
  <c r="U170" i="39"/>
  <c r="H170" i="39"/>
  <c r="C170" i="39"/>
  <c r="H169" i="39"/>
  <c r="U169" i="39" s="1"/>
  <c r="C169" i="39"/>
  <c r="H168" i="39"/>
  <c r="U168" i="39" s="1"/>
  <c r="C168" i="39"/>
  <c r="H167" i="39"/>
  <c r="U167" i="39" s="1"/>
  <c r="C167" i="39"/>
  <c r="H166" i="39"/>
  <c r="U166" i="39" s="1"/>
  <c r="C166" i="39"/>
  <c r="U165" i="39"/>
  <c r="H165" i="39"/>
  <c r="C165" i="39"/>
  <c r="U164" i="39"/>
  <c r="H164" i="39"/>
  <c r="C164" i="39"/>
  <c r="H163" i="39"/>
  <c r="U163" i="39" s="1"/>
  <c r="C163" i="39"/>
  <c r="H162" i="39"/>
  <c r="U162" i="39" s="1"/>
  <c r="C162" i="39"/>
  <c r="U161" i="39"/>
  <c r="H161" i="39"/>
  <c r="C161" i="39"/>
  <c r="H160" i="39"/>
  <c r="U160" i="39" s="1"/>
  <c r="C160" i="39"/>
  <c r="U159" i="39"/>
  <c r="H159" i="39"/>
  <c r="C159" i="39"/>
  <c r="H158" i="39"/>
  <c r="U158" i="39" s="1"/>
  <c r="C158" i="39"/>
  <c r="H157" i="39"/>
  <c r="U157" i="39" s="1"/>
  <c r="C157" i="39"/>
  <c r="H156" i="39"/>
  <c r="U156" i="39" s="1"/>
  <c r="C156" i="39"/>
  <c r="H155" i="39"/>
  <c r="U155" i="39" s="1"/>
  <c r="C155" i="39"/>
  <c r="U154" i="39"/>
  <c r="H154" i="39"/>
  <c r="C154" i="39"/>
  <c r="U153" i="39"/>
  <c r="H153" i="39"/>
  <c r="C153" i="39"/>
  <c r="U152" i="39"/>
  <c r="H152" i="39"/>
  <c r="C152" i="39"/>
  <c r="H151" i="39"/>
  <c r="U151" i="39" s="1"/>
  <c r="C151" i="39"/>
  <c r="U150" i="39"/>
  <c r="H150" i="39"/>
  <c r="C150" i="39"/>
  <c r="H149" i="39"/>
  <c r="U149" i="39" s="1"/>
  <c r="C149" i="39"/>
  <c r="H148" i="39"/>
  <c r="U148" i="39" s="1"/>
  <c r="C148" i="39"/>
  <c r="U147" i="39"/>
  <c r="H147" i="39"/>
  <c r="C147" i="39"/>
  <c r="H146" i="39"/>
  <c r="U146" i="39" s="1"/>
  <c r="C146" i="39"/>
  <c r="H145" i="39"/>
  <c r="U145" i="39" s="1"/>
  <c r="C145" i="39"/>
  <c r="H144" i="39"/>
  <c r="U144" i="39" s="1"/>
  <c r="C144" i="39"/>
  <c r="H143" i="39"/>
  <c r="U143" i="39" s="1"/>
  <c r="C143" i="39"/>
  <c r="U142" i="39"/>
  <c r="H142" i="39"/>
  <c r="C142" i="39"/>
  <c r="U141" i="39"/>
  <c r="H141" i="39"/>
  <c r="C141" i="39"/>
  <c r="H140" i="39"/>
  <c r="U140" i="39" s="1"/>
  <c r="C140" i="39"/>
  <c r="U139" i="39"/>
  <c r="H139" i="39"/>
  <c r="C139" i="39"/>
  <c r="U138" i="39"/>
  <c r="H138" i="39"/>
  <c r="C138" i="39"/>
  <c r="H137" i="39"/>
  <c r="U137" i="39" s="1"/>
  <c r="C137" i="39"/>
  <c r="H136" i="39"/>
  <c r="U136" i="39" s="1"/>
  <c r="C136" i="39"/>
  <c r="H135" i="39"/>
  <c r="U135" i="39" s="1"/>
  <c r="C135" i="39"/>
  <c r="H134" i="39"/>
  <c r="U134" i="39" s="1"/>
  <c r="C134" i="39"/>
  <c r="H133" i="39"/>
  <c r="U133" i="39" s="1"/>
  <c r="C133" i="39"/>
  <c r="H132" i="39"/>
  <c r="U132" i="39" s="1"/>
  <c r="C132" i="39"/>
  <c r="H131" i="39"/>
  <c r="U131" i="39" s="1"/>
  <c r="C131" i="39"/>
  <c r="U130" i="39"/>
  <c r="H130" i="39"/>
  <c r="C130" i="39"/>
  <c r="U129" i="39"/>
  <c r="H129" i="39"/>
  <c r="C129" i="39"/>
  <c r="H128" i="39"/>
  <c r="U128" i="39" s="1"/>
  <c r="C128" i="39"/>
  <c r="U127" i="39"/>
  <c r="H127" i="39"/>
  <c r="C127" i="39"/>
  <c r="H126" i="39"/>
  <c r="U126" i="39" s="1"/>
  <c r="C126" i="39"/>
  <c r="H125" i="39"/>
  <c r="U125" i="39" s="1"/>
  <c r="C125" i="39"/>
  <c r="H124" i="39"/>
  <c r="U124" i="39" s="1"/>
  <c r="C124" i="39"/>
  <c r="U123" i="39"/>
  <c r="H123" i="39"/>
  <c r="C123" i="39"/>
  <c r="H122" i="39"/>
  <c r="U122" i="39" s="1"/>
  <c r="C122" i="39"/>
  <c r="H121" i="39"/>
  <c r="U121" i="39" s="1"/>
  <c r="C121" i="39"/>
  <c r="H120" i="39"/>
  <c r="U120" i="39" s="1"/>
  <c r="C120" i="39"/>
  <c r="U119" i="39"/>
  <c r="H119" i="39"/>
  <c r="C119" i="39"/>
  <c r="H118" i="39"/>
  <c r="U118" i="39" s="1"/>
  <c r="C118" i="39"/>
  <c r="U117" i="39"/>
  <c r="H117" i="39"/>
  <c r="C117" i="39"/>
  <c r="H116" i="39"/>
  <c r="U116" i="39" s="1"/>
  <c r="C116" i="39"/>
  <c r="H115" i="39"/>
  <c r="U115" i="39" s="1"/>
  <c r="C115" i="39"/>
  <c r="U114" i="39"/>
  <c r="H114" i="39"/>
  <c r="C114" i="39"/>
  <c r="H113" i="39"/>
  <c r="U113" i="39" s="1"/>
  <c r="C113" i="39"/>
  <c r="H112" i="39"/>
  <c r="U112" i="39" s="1"/>
  <c r="C112" i="39"/>
  <c r="U111" i="39"/>
  <c r="H111" i="39"/>
  <c r="C111" i="39"/>
  <c r="H110" i="39"/>
  <c r="U110" i="39" s="1"/>
  <c r="C110" i="39"/>
  <c r="H109" i="39"/>
  <c r="U109" i="39" s="1"/>
  <c r="C109" i="39"/>
  <c r="U108" i="39"/>
  <c r="H108" i="39"/>
  <c r="C108" i="39"/>
  <c r="U107" i="39"/>
  <c r="H107" i="39"/>
  <c r="C107" i="39"/>
  <c r="H106" i="39"/>
  <c r="U106" i="39" s="1"/>
  <c r="C106" i="39"/>
  <c r="U105" i="39"/>
  <c r="H105" i="39"/>
  <c r="C105" i="39"/>
  <c r="H104" i="39"/>
  <c r="U104" i="39" s="1"/>
  <c r="C104" i="39"/>
  <c r="U103" i="39"/>
  <c r="H103" i="39"/>
  <c r="C103" i="39"/>
  <c r="U102" i="39"/>
  <c r="H102" i="39"/>
  <c r="C102" i="39"/>
  <c r="H101" i="39"/>
  <c r="U101" i="39" s="1"/>
  <c r="C101" i="39"/>
  <c r="H100" i="39"/>
  <c r="U100" i="39" s="1"/>
  <c r="C100" i="39"/>
  <c r="U99" i="39"/>
  <c r="H99" i="39"/>
  <c r="C99" i="39"/>
  <c r="H98" i="39"/>
  <c r="U98" i="39" s="1"/>
  <c r="C98" i="39"/>
  <c r="U97" i="39"/>
  <c r="H97" i="39"/>
  <c r="C97" i="39"/>
  <c r="U96" i="39"/>
  <c r="H96" i="39"/>
  <c r="C96" i="39"/>
  <c r="H95" i="39"/>
  <c r="U95" i="39" s="1"/>
  <c r="C95" i="39"/>
  <c r="H94" i="39"/>
  <c r="U94" i="39" s="1"/>
  <c r="C94" i="39"/>
  <c r="U93" i="39"/>
  <c r="H93" i="39"/>
  <c r="C93" i="39"/>
  <c r="H92" i="39"/>
  <c r="U92" i="39" s="1"/>
  <c r="C92" i="39"/>
  <c r="U91" i="39"/>
  <c r="H91" i="39"/>
  <c r="C91" i="39"/>
  <c r="U90" i="39"/>
  <c r="H90" i="39"/>
  <c r="C90" i="39"/>
  <c r="H89" i="39"/>
  <c r="U89" i="39" s="1"/>
  <c r="C89" i="39"/>
  <c r="U88" i="39"/>
  <c r="H88" i="39"/>
  <c r="C88" i="39"/>
  <c r="H87" i="39"/>
  <c r="U87" i="39" s="1"/>
  <c r="C87" i="39"/>
  <c r="U86" i="39"/>
  <c r="H86" i="39"/>
  <c r="C86" i="39"/>
  <c r="U85" i="39"/>
  <c r="H85" i="39"/>
  <c r="C85" i="39"/>
  <c r="H84" i="39"/>
  <c r="U84" i="39" s="1"/>
  <c r="C84" i="39"/>
  <c r="U83" i="39"/>
  <c r="H83" i="39"/>
  <c r="C83" i="39"/>
  <c r="H82" i="39"/>
  <c r="U82" i="39" s="1"/>
  <c r="C82" i="39"/>
  <c r="U81" i="39"/>
  <c r="H81" i="39"/>
  <c r="C81" i="39"/>
  <c r="H80" i="39"/>
  <c r="U80" i="39" s="1"/>
  <c r="C80" i="39"/>
  <c r="U79" i="39"/>
  <c r="H79" i="39"/>
  <c r="C79" i="39"/>
  <c r="H78" i="39"/>
  <c r="U78" i="39" s="1"/>
  <c r="C78" i="39"/>
  <c r="U77" i="39"/>
  <c r="H77" i="39"/>
  <c r="C77" i="39"/>
  <c r="U76" i="39"/>
  <c r="H76" i="39"/>
  <c r="C76" i="39"/>
  <c r="H75" i="39"/>
  <c r="U75" i="39" s="1"/>
  <c r="C75" i="39"/>
  <c r="U74" i="39"/>
  <c r="H74" i="39"/>
  <c r="C74" i="39"/>
  <c r="H73" i="39"/>
  <c r="U73" i="39" s="1"/>
  <c r="C73" i="39"/>
  <c r="U72" i="39"/>
  <c r="H72" i="39"/>
  <c r="C72" i="39"/>
  <c r="U71" i="39"/>
  <c r="H71" i="39"/>
  <c r="C71" i="39"/>
  <c r="H70" i="39"/>
  <c r="U70" i="39" s="1"/>
  <c r="C70" i="39"/>
  <c r="U69" i="39"/>
  <c r="H69" i="39"/>
  <c r="C69" i="39"/>
  <c r="U68" i="39"/>
  <c r="H68" i="39"/>
  <c r="C68" i="39"/>
  <c r="H67" i="39"/>
  <c r="U67" i="39" s="1"/>
  <c r="C67" i="39"/>
  <c r="H66" i="39"/>
  <c r="U66" i="39" s="1"/>
  <c r="C66" i="39"/>
  <c r="U65" i="39"/>
  <c r="H65" i="39"/>
  <c r="C65" i="39"/>
  <c r="H64" i="39"/>
  <c r="U64" i="39" s="1"/>
  <c r="C64" i="39"/>
  <c r="H63" i="39"/>
  <c r="U63" i="39" s="1"/>
  <c r="C63" i="39"/>
  <c r="H62" i="39"/>
  <c r="U62" i="39" s="1"/>
  <c r="C62" i="39"/>
  <c r="U61" i="39"/>
  <c r="H61" i="39"/>
  <c r="C61" i="39"/>
  <c r="U60" i="39"/>
  <c r="H60" i="39"/>
  <c r="C60" i="39"/>
  <c r="U59" i="39"/>
  <c r="H59" i="39"/>
  <c r="C59" i="39"/>
  <c r="H58" i="39"/>
  <c r="U58" i="39" s="1"/>
  <c r="C58" i="39"/>
  <c r="U57" i="39"/>
  <c r="H57" i="39"/>
  <c r="C57" i="39"/>
  <c r="U56" i="39"/>
  <c r="H56" i="39"/>
  <c r="C56" i="39"/>
  <c r="H55" i="39"/>
  <c r="U55" i="39" s="1"/>
  <c r="C55" i="39"/>
  <c r="H54" i="39"/>
  <c r="U54" i="39" s="1"/>
  <c r="C54" i="39"/>
  <c r="H53" i="39"/>
  <c r="U53" i="39" s="1"/>
  <c r="C53" i="39"/>
  <c r="U52" i="39"/>
  <c r="H52" i="39"/>
  <c r="C52" i="39"/>
  <c r="H51" i="39"/>
  <c r="U51" i="39" s="1"/>
  <c r="C51" i="39"/>
  <c r="U50" i="39"/>
  <c r="H50" i="39"/>
  <c r="C50" i="39"/>
  <c r="U49" i="39"/>
  <c r="H49" i="39"/>
  <c r="C49" i="39"/>
  <c r="U48" i="39"/>
  <c r="H48" i="39"/>
  <c r="C48" i="39"/>
  <c r="H47" i="39"/>
  <c r="U47" i="39" s="1"/>
  <c r="C47" i="39"/>
  <c r="U46" i="39"/>
  <c r="H46" i="39"/>
  <c r="C46" i="39"/>
  <c r="U45" i="39"/>
  <c r="H45" i="39"/>
  <c r="C45" i="39"/>
  <c r="H44" i="39"/>
  <c r="U44" i="39" s="1"/>
  <c r="C44" i="39"/>
  <c r="H43" i="39"/>
  <c r="U43" i="39" s="1"/>
  <c r="C43" i="39"/>
  <c r="H42" i="39"/>
  <c r="U42" i="39" s="1"/>
  <c r="C42" i="39"/>
  <c r="U41" i="39"/>
  <c r="H41" i="39"/>
  <c r="C41" i="39"/>
  <c r="U40" i="39"/>
  <c r="H40" i="39"/>
  <c r="C40" i="39"/>
  <c r="H39" i="39"/>
  <c r="U39" i="39" s="1"/>
  <c r="C39" i="39"/>
  <c r="U38" i="39"/>
  <c r="H38" i="39"/>
  <c r="C38" i="39"/>
  <c r="U37" i="39"/>
  <c r="H37" i="39"/>
  <c r="C37" i="39"/>
  <c r="H36" i="39"/>
  <c r="U36" i="39" s="1"/>
  <c r="C36" i="39"/>
  <c r="H35" i="39"/>
  <c r="U35" i="39" s="1"/>
  <c r="C35" i="39"/>
  <c r="U34" i="39"/>
  <c r="H34" i="39"/>
  <c r="C34" i="39"/>
  <c r="U33" i="39"/>
  <c r="H33" i="39"/>
  <c r="C33" i="39"/>
  <c r="U32" i="39"/>
  <c r="H32" i="39"/>
  <c r="C32" i="39"/>
  <c r="H31" i="39"/>
  <c r="U31" i="39" s="1"/>
  <c r="C31" i="39"/>
  <c r="H30" i="39"/>
  <c r="U30" i="39" s="1"/>
  <c r="C30" i="39"/>
  <c r="U29" i="39"/>
  <c r="H29" i="39"/>
  <c r="C29" i="39"/>
  <c r="U28" i="39"/>
  <c r="H28" i="39"/>
  <c r="C28" i="39"/>
  <c r="H27" i="39"/>
  <c r="U27" i="39" s="1"/>
  <c r="C27" i="39"/>
  <c r="U26" i="39"/>
  <c r="H26" i="39"/>
  <c r="C26" i="39"/>
  <c r="H25" i="39"/>
  <c r="U25" i="39" s="1"/>
  <c r="C25" i="39"/>
  <c r="H24" i="39"/>
  <c r="U24" i="39" s="1"/>
  <c r="C24" i="39"/>
  <c r="H23" i="39"/>
  <c r="U23" i="39" s="1"/>
  <c r="C23" i="39"/>
  <c r="H22" i="39"/>
  <c r="U22" i="39" s="1"/>
  <c r="C22" i="39"/>
  <c r="U21" i="39"/>
  <c r="H21" i="39"/>
  <c r="C21" i="39"/>
  <c r="U20" i="39"/>
  <c r="H20" i="39"/>
  <c r="C20" i="39"/>
  <c r="H19" i="39"/>
  <c r="U19" i="39" s="1"/>
  <c r="C19" i="39"/>
  <c r="H18" i="39"/>
  <c r="U18" i="39" s="1"/>
  <c r="C18" i="39"/>
  <c r="U17" i="39"/>
  <c r="H17" i="39"/>
  <c r="C17" i="39"/>
  <c r="H16" i="39"/>
  <c r="U16" i="39" s="1"/>
  <c r="C16" i="39"/>
  <c r="U15" i="39"/>
  <c r="H15" i="39"/>
  <c r="C15" i="39"/>
  <c r="H14" i="39"/>
  <c r="U14" i="39" s="1"/>
  <c r="C14" i="39"/>
  <c r="H13" i="39"/>
  <c r="U13" i="39" s="1"/>
  <c r="C13" i="39"/>
  <c r="H12" i="39"/>
  <c r="U12" i="39" s="1"/>
  <c r="C12" i="39"/>
  <c r="H11" i="39"/>
  <c r="U11" i="39" s="1"/>
  <c r="C11" i="39"/>
  <c r="H10" i="39"/>
  <c r="U10" i="39" s="1"/>
  <c r="C10" i="39"/>
  <c r="H9" i="39"/>
  <c r="U9" i="39" s="1"/>
  <c r="C9" i="39"/>
  <c r="U8" i="39"/>
  <c r="H8" i="39"/>
  <c r="C8" i="39"/>
  <c r="U7" i="39"/>
  <c r="H7" i="39"/>
  <c r="C7" i="39"/>
  <c r="H6" i="39"/>
  <c r="U6" i="39" s="1"/>
  <c r="C6" i="39"/>
  <c r="U5" i="39"/>
  <c r="H5" i="39"/>
  <c r="C5" i="39"/>
  <c r="U4" i="39"/>
  <c r="H4" i="39"/>
  <c r="C4" i="39"/>
  <c r="AD5" i="29" l="1"/>
  <c r="AD6" i="29"/>
  <c r="AD8" i="29"/>
  <c r="AD7" i="29"/>
  <c r="AD9" i="29"/>
  <c r="AD10" i="29"/>
  <c r="AD11" i="29"/>
  <c r="AD15" i="29"/>
  <c r="AD12" i="29"/>
  <c r="AD13" i="29"/>
  <c r="AD14" i="29"/>
  <c r="AD16" i="29"/>
  <c r="AD18" i="29"/>
  <c r="AD20" i="29"/>
  <c r="AD21" i="29"/>
  <c r="AD19" i="29"/>
  <c r="AD23" i="29"/>
  <c r="AD26" i="29"/>
  <c r="AD17" i="29"/>
  <c r="AD22" i="29"/>
  <c r="AD24" i="29"/>
  <c r="AD55" i="29"/>
  <c r="AD35" i="29"/>
  <c r="AD27" i="29"/>
  <c r="AD30" i="29"/>
  <c r="AD36" i="29"/>
  <c r="AD31" i="29"/>
  <c r="AD32" i="29"/>
  <c r="AD28" i="29"/>
  <c r="AD33" i="29"/>
  <c r="AD25" i="29"/>
  <c r="AD29" i="29"/>
  <c r="AD34" i="29"/>
  <c r="AD38" i="29"/>
  <c r="AD44" i="29"/>
  <c r="AD37" i="29"/>
  <c r="AD40" i="29"/>
  <c r="AD39" i="29"/>
  <c r="AD41" i="29"/>
  <c r="AD42" i="29"/>
  <c r="AD45" i="29"/>
  <c r="AD87" i="29"/>
  <c r="AD47" i="29"/>
  <c r="AD48" i="29"/>
  <c r="AD56" i="29"/>
  <c r="AD43" i="29"/>
  <c r="AD53" i="29"/>
  <c r="AD54" i="29"/>
  <c r="AD46" i="29"/>
  <c r="AD69" i="29"/>
  <c r="AD60" i="29"/>
  <c r="AD49" i="29"/>
  <c r="AD61" i="29"/>
  <c r="AD50" i="29"/>
  <c r="AD51" i="29"/>
  <c r="AD52" i="29"/>
  <c r="AD57" i="29"/>
  <c r="AD96" i="29"/>
  <c r="AD63" i="29"/>
  <c r="AD68" i="29"/>
  <c r="AD62" i="29"/>
  <c r="AD72" i="29"/>
  <c r="AD59" i="29"/>
  <c r="AD71" i="29"/>
  <c r="AD65" i="29"/>
  <c r="AD67" i="29"/>
  <c r="AD58" i="29"/>
  <c r="AD64" i="29"/>
  <c r="AD74" i="29"/>
  <c r="AD66" i="29"/>
  <c r="AD110" i="29"/>
  <c r="AD101" i="29"/>
  <c r="AD82" i="29"/>
  <c r="AD70" i="29"/>
  <c r="AD104" i="29"/>
  <c r="AD75" i="29"/>
  <c r="AD77" i="29"/>
  <c r="AD78" i="29"/>
  <c r="AD99" i="29"/>
  <c r="AD109" i="29"/>
  <c r="AD76" i="29"/>
  <c r="AD81" i="29"/>
  <c r="AD73" i="29"/>
  <c r="AD83" i="29"/>
  <c r="AD80" i="29"/>
  <c r="AD84" i="29"/>
  <c r="AD85" i="29"/>
  <c r="AD86" i="29"/>
  <c r="AD94" i="29"/>
  <c r="AD79" i="29"/>
  <c r="AD88" i="29"/>
  <c r="AD89" i="29"/>
  <c r="AD90" i="29"/>
  <c r="AD91" i="29"/>
  <c r="AD103" i="29"/>
  <c r="AD93" i="29"/>
  <c r="AD92" i="29"/>
  <c r="AD115" i="29"/>
  <c r="AD107" i="29"/>
  <c r="AD95" i="29"/>
  <c r="AD113" i="29"/>
  <c r="AD100" i="29"/>
  <c r="AD97" i="29"/>
  <c r="AD120" i="29"/>
  <c r="AD98" i="29"/>
  <c r="AD106" i="29"/>
  <c r="AD112" i="29"/>
  <c r="AD118" i="29"/>
  <c r="AD119" i="29"/>
  <c r="AD105" i="29"/>
  <c r="AD108" i="29"/>
  <c r="AD121" i="29"/>
  <c r="AD111" i="29"/>
  <c r="AD128" i="29"/>
  <c r="AD129" i="29"/>
  <c r="AD102" i="29"/>
  <c r="AD123" i="29"/>
  <c r="AD124" i="29"/>
  <c r="AD125" i="29"/>
  <c r="AD122" i="29"/>
  <c r="AD126" i="29"/>
  <c r="AD114" i="29"/>
  <c r="AD132" i="29"/>
  <c r="AD127" i="29"/>
  <c r="AD134" i="29"/>
  <c r="AD130" i="29"/>
  <c r="AD117" i="29"/>
  <c r="AD133" i="29"/>
  <c r="AD116" i="29"/>
  <c r="AD131" i="29"/>
  <c r="AD135" i="29"/>
  <c r="AD136" i="29"/>
  <c r="AD4" i="29"/>
  <c r="K5" i="29"/>
  <c r="AI5" i="29" s="1"/>
  <c r="K6" i="29"/>
  <c r="AI6" i="29" s="1"/>
  <c r="K9" i="29"/>
  <c r="AI9" i="29" s="1"/>
  <c r="K8" i="29"/>
  <c r="AI8" i="29" s="1"/>
  <c r="K10" i="29"/>
  <c r="AI10" i="29" s="1"/>
  <c r="K7" i="29"/>
  <c r="AI7" i="29" s="1"/>
  <c r="K13" i="29"/>
  <c r="AI13" i="29" s="1"/>
  <c r="K14" i="29"/>
  <c r="AI14" i="29" s="1"/>
  <c r="K11" i="29"/>
  <c r="AI11" i="29" s="1"/>
  <c r="K15" i="29"/>
  <c r="AI15" i="29" s="1"/>
  <c r="K12" i="29"/>
  <c r="AI12" i="29" s="1"/>
  <c r="K16" i="29"/>
  <c r="AI16" i="29" s="1"/>
  <c r="K18" i="29"/>
  <c r="AI18" i="29" s="1"/>
  <c r="K20" i="29"/>
  <c r="AI20" i="29" s="1"/>
  <c r="K19" i="29"/>
  <c r="AI19" i="29" s="1"/>
  <c r="K23" i="29"/>
  <c r="AI23" i="29" s="1"/>
  <c r="K26" i="29"/>
  <c r="AI26" i="29" s="1"/>
  <c r="K22" i="29"/>
  <c r="AI22" i="29" s="1"/>
  <c r="K21" i="29"/>
  <c r="AI21" i="29" s="1"/>
  <c r="K24" i="29"/>
  <c r="AI24" i="29" s="1"/>
  <c r="K17" i="29"/>
  <c r="AI17" i="29" s="1"/>
  <c r="K35" i="29"/>
  <c r="AI35" i="29" s="1"/>
  <c r="K27" i="29"/>
  <c r="AI27" i="29" s="1"/>
  <c r="K30" i="29"/>
  <c r="AI30" i="29" s="1"/>
  <c r="K36" i="29"/>
  <c r="AI36" i="29" s="1"/>
  <c r="K31" i="29"/>
  <c r="AI31" i="29" s="1"/>
  <c r="K32" i="29"/>
  <c r="AI32" i="29" s="1"/>
  <c r="K28" i="29"/>
  <c r="AI28" i="29" s="1"/>
  <c r="K33" i="29"/>
  <c r="AI33" i="29" s="1"/>
  <c r="K34" i="29"/>
  <c r="AI34" i="29" s="1"/>
  <c r="K38" i="29"/>
  <c r="AI38" i="29" s="1"/>
  <c r="K44" i="29"/>
  <c r="AI44" i="29" s="1"/>
  <c r="K55" i="29"/>
  <c r="AI55" i="29" s="1"/>
  <c r="K40" i="29"/>
  <c r="AI40" i="29" s="1"/>
  <c r="K39" i="29"/>
  <c r="AI39" i="29" s="1"/>
  <c r="K41" i="29"/>
  <c r="AI41" i="29" s="1"/>
  <c r="K47" i="29"/>
  <c r="AI47" i="29" s="1"/>
  <c r="K48" i="29"/>
  <c r="AI48" i="29" s="1"/>
  <c r="K25" i="29"/>
  <c r="AI25" i="29" s="1"/>
  <c r="K57" i="29"/>
  <c r="AI57" i="29" s="1"/>
  <c r="K96" i="29"/>
  <c r="AI96" i="29" s="1"/>
  <c r="K29" i="29"/>
  <c r="AI29" i="29" s="1"/>
  <c r="K46" i="29"/>
  <c r="AI46" i="29" s="1"/>
  <c r="K69" i="29"/>
  <c r="AI69" i="29" s="1"/>
  <c r="K60" i="29"/>
  <c r="AI60" i="29" s="1"/>
  <c r="K49" i="29"/>
  <c r="AI49" i="29" s="1"/>
  <c r="K51" i="29"/>
  <c r="AI51" i="29" s="1"/>
  <c r="K63" i="29"/>
  <c r="AI63" i="29" s="1"/>
  <c r="K68" i="29"/>
  <c r="AI68" i="29" s="1"/>
  <c r="K37" i="29"/>
  <c r="AI37" i="29" s="1"/>
  <c r="K62" i="29"/>
  <c r="AI62" i="29" s="1"/>
  <c r="K59" i="29"/>
  <c r="AI59" i="29" s="1"/>
  <c r="K87" i="29"/>
  <c r="AI87" i="29" s="1"/>
  <c r="K71" i="29"/>
  <c r="AI71" i="29" s="1"/>
  <c r="K42" i="29"/>
  <c r="AI42" i="29" s="1"/>
  <c r="K65" i="29"/>
  <c r="AI65" i="29" s="1"/>
  <c r="K67" i="29"/>
  <c r="AI67" i="29" s="1"/>
  <c r="K53" i="29"/>
  <c r="AI53" i="29" s="1"/>
  <c r="K110" i="29"/>
  <c r="AI110" i="29" s="1"/>
  <c r="K45" i="29"/>
  <c r="AI45" i="29" s="1"/>
  <c r="K58" i="29"/>
  <c r="AI58" i="29" s="1"/>
  <c r="K101" i="29"/>
  <c r="AI101" i="29" s="1"/>
  <c r="K64" i="29"/>
  <c r="AI64" i="29" s="1"/>
  <c r="K74" i="29"/>
  <c r="AI74" i="29" s="1"/>
  <c r="K56" i="29"/>
  <c r="AI56" i="29" s="1"/>
  <c r="K43" i="29"/>
  <c r="AI43" i="29" s="1"/>
  <c r="K54" i="29"/>
  <c r="AI54" i="29" s="1"/>
  <c r="K70" i="29"/>
  <c r="AI70" i="29" s="1"/>
  <c r="K61" i="29"/>
  <c r="AI61" i="29" s="1"/>
  <c r="K50" i="29"/>
  <c r="AI50" i="29" s="1"/>
  <c r="K104" i="29"/>
  <c r="AI104" i="29" s="1"/>
  <c r="K75" i="29"/>
  <c r="AI75" i="29" s="1"/>
  <c r="K52" i="29"/>
  <c r="AI52" i="29" s="1"/>
  <c r="K78" i="29"/>
  <c r="AI78" i="29" s="1"/>
  <c r="K99" i="29"/>
  <c r="AI99" i="29" s="1"/>
  <c r="K72" i="29"/>
  <c r="AI72" i="29" s="1"/>
  <c r="K83" i="29"/>
  <c r="AI83" i="29" s="1"/>
  <c r="K84" i="29"/>
  <c r="AI84" i="29" s="1"/>
  <c r="K86" i="29"/>
  <c r="AI86" i="29" s="1"/>
  <c r="K82" i="29"/>
  <c r="AI82" i="29" s="1"/>
  <c r="K79" i="29"/>
  <c r="AI79" i="29" s="1"/>
  <c r="K91" i="29"/>
  <c r="AI91" i="29" s="1"/>
  <c r="K66" i="29"/>
  <c r="AI66" i="29" s="1"/>
  <c r="K77" i="29"/>
  <c r="AI77" i="29" s="1"/>
  <c r="K93" i="29"/>
  <c r="AI93" i="29" s="1"/>
  <c r="K92" i="29"/>
  <c r="AI92" i="29" s="1"/>
  <c r="K115" i="29"/>
  <c r="AI115" i="29" s="1"/>
  <c r="K120" i="29"/>
  <c r="AI120" i="29" s="1"/>
  <c r="K113" i="29"/>
  <c r="AI113" i="29" s="1"/>
  <c r="K109" i="29"/>
  <c r="AI109" i="29" s="1"/>
  <c r="K80" i="29"/>
  <c r="AI80" i="29" s="1"/>
  <c r="K76" i="29"/>
  <c r="AI76" i="29" s="1"/>
  <c r="K81" i="29"/>
  <c r="AI81" i="29" s="1"/>
  <c r="K73" i="29"/>
  <c r="AI73" i="29" s="1"/>
  <c r="K119" i="29"/>
  <c r="AI119" i="29" s="1"/>
  <c r="K85" i="29"/>
  <c r="AI85" i="29" s="1"/>
  <c r="K94" i="29"/>
  <c r="AI94" i="29" s="1"/>
  <c r="K88" i="29"/>
  <c r="AI88" i="29" s="1"/>
  <c r="K89" i="29"/>
  <c r="AI89" i="29" s="1"/>
  <c r="K90" i="29"/>
  <c r="AI90" i="29" s="1"/>
  <c r="K103" i="29"/>
  <c r="AI103" i="29" s="1"/>
  <c r="K107" i="29"/>
  <c r="AI107" i="29" s="1"/>
  <c r="K128" i="29"/>
  <c r="AI128" i="29" s="1"/>
  <c r="K129" i="29"/>
  <c r="AI129" i="29" s="1"/>
  <c r="K95" i="29"/>
  <c r="AI95" i="29" s="1"/>
  <c r="K121" i="29"/>
  <c r="AI121" i="29" s="1"/>
  <c r="K100" i="29"/>
  <c r="AI100" i="29" s="1"/>
  <c r="K97" i="29"/>
  <c r="AI97" i="29" s="1"/>
  <c r="K98" i="29"/>
  <c r="AI98" i="29" s="1"/>
  <c r="K102" i="29"/>
  <c r="AI102" i="29" s="1"/>
  <c r="K106" i="29"/>
  <c r="AI106" i="29" s="1"/>
  <c r="K112" i="29"/>
  <c r="AI112" i="29" s="1"/>
  <c r="K118" i="29"/>
  <c r="AI118" i="29" s="1"/>
  <c r="K125" i="29"/>
  <c r="AI125" i="29" s="1"/>
  <c r="K123" i="29"/>
  <c r="AI123" i="29" s="1"/>
  <c r="K124" i="29"/>
  <c r="AI124" i="29" s="1"/>
  <c r="K132" i="29"/>
  <c r="AI132" i="29" s="1"/>
  <c r="K105" i="29"/>
  <c r="AI105" i="29" s="1"/>
  <c r="K108" i="29"/>
  <c r="AI108" i="29" s="1"/>
  <c r="K134" i="29"/>
  <c r="AI134" i="29" s="1"/>
  <c r="K111" i="29"/>
  <c r="AI111" i="29" s="1"/>
  <c r="K133" i="29"/>
  <c r="AI133" i="29" s="1"/>
  <c r="K117" i="29"/>
  <c r="AI117" i="29" s="1"/>
  <c r="K122" i="29"/>
  <c r="AI122" i="29" s="1"/>
  <c r="K126" i="29"/>
  <c r="AI126" i="29" s="1"/>
  <c r="K114" i="29"/>
  <c r="AI114" i="29" s="1"/>
  <c r="K135" i="29"/>
  <c r="AI135" i="29" s="1"/>
  <c r="K127" i="29"/>
  <c r="AI127" i="29" s="1"/>
  <c r="K130" i="29"/>
  <c r="AI130" i="29" s="1"/>
  <c r="K136" i="29"/>
  <c r="AI136" i="29" s="1"/>
  <c r="K116" i="29"/>
  <c r="AI116" i="29" s="1"/>
  <c r="K131" i="29"/>
  <c r="AI131" i="29" s="1"/>
  <c r="K4" i="29"/>
  <c r="AI4" i="29" s="1"/>
  <c r="J5" i="29"/>
  <c r="AH5" i="29" s="1"/>
  <c r="J6" i="29"/>
  <c r="AH6" i="29" s="1"/>
  <c r="J9" i="29"/>
  <c r="AH9" i="29" s="1"/>
  <c r="J8" i="29"/>
  <c r="AH8" i="29" s="1"/>
  <c r="J10" i="29"/>
  <c r="AH10" i="29" s="1"/>
  <c r="J7" i="29"/>
  <c r="AH7" i="29" s="1"/>
  <c r="J13" i="29"/>
  <c r="AH13" i="29" s="1"/>
  <c r="J14" i="29"/>
  <c r="AH14" i="29" s="1"/>
  <c r="J11" i="29"/>
  <c r="AH11" i="29" s="1"/>
  <c r="J15" i="29"/>
  <c r="AH15" i="29" s="1"/>
  <c r="J12" i="29"/>
  <c r="AH12" i="29" s="1"/>
  <c r="J16" i="29"/>
  <c r="AH16" i="29" s="1"/>
  <c r="J18" i="29"/>
  <c r="AH18" i="29" s="1"/>
  <c r="J20" i="29"/>
  <c r="AH20" i="29" s="1"/>
  <c r="J19" i="29"/>
  <c r="AH19" i="29" s="1"/>
  <c r="J23" i="29"/>
  <c r="AH23" i="29" s="1"/>
  <c r="J26" i="29"/>
  <c r="AH26" i="29" s="1"/>
  <c r="J22" i="29"/>
  <c r="AH22" i="29" s="1"/>
  <c r="J21" i="29"/>
  <c r="AH21" i="29" s="1"/>
  <c r="J24" i="29"/>
  <c r="AH24" i="29" s="1"/>
  <c r="J17" i="29"/>
  <c r="AH17" i="29" s="1"/>
  <c r="J35" i="29"/>
  <c r="AH35" i="29" s="1"/>
  <c r="J27" i="29"/>
  <c r="AH27" i="29" s="1"/>
  <c r="J30" i="29"/>
  <c r="AH30" i="29" s="1"/>
  <c r="J36" i="29"/>
  <c r="AH36" i="29" s="1"/>
  <c r="J31" i="29"/>
  <c r="AH31" i="29" s="1"/>
  <c r="J32" i="29"/>
  <c r="AH32" i="29" s="1"/>
  <c r="J28" i="29"/>
  <c r="AH28" i="29" s="1"/>
  <c r="J33" i="29"/>
  <c r="AH33" i="29" s="1"/>
  <c r="J34" i="29"/>
  <c r="AH34" i="29" s="1"/>
  <c r="J38" i="29"/>
  <c r="AH38" i="29" s="1"/>
  <c r="J44" i="29"/>
  <c r="AH44" i="29" s="1"/>
  <c r="J55" i="29"/>
  <c r="AH55" i="29" s="1"/>
  <c r="J40" i="29"/>
  <c r="AH40" i="29" s="1"/>
  <c r="J39" i="29"/>
  <c r="AH39" i="29" s="1"/>
  <c r="J41" i="29"/>
  <c r="AH41" i="29" s="1"/>
  <c r="J47" i="29"/>
  <c r="AH47" i="29" s="1"/>
  <c r="J48" i="29"/>
  <c r="AH48" i="29" s="1"/>
  <c r="J25" i="29"/>
  <c r="AH25" i="29" s="1"/>
  <c r="J57" i="29"/>
  <c r="AH57" i="29" s="1"/>
  <c r="J96" i="29"/>
  <c r="AH96" i="29" s="1"/>
  <c r="J29" i="29"/>
  <c r="AH29" i="29" s="1"/>
  <c r="J46" i="29"/>
  <c r="AH46" i="29" s="1"/>
  <c r="J69" i="29"/>
  <c r="AH69" i="29" s="1"/>
  <c r="J60" i="29"/>
  <c r="AH60" i="29" s="1"/>
  <c r="J49" i="29"/>
  <c r="AH49" i="29" s="1"/>
  <c r="J51" i="29"/>
  <c r="AH51" i="29" s="1"/>
  <c r="J63" i="29"/>
  <c r="AH63" i="29" s="1"/>
  <c r="J68" i="29"/>
  <c r="AH68" i="29" s="1"/>
  <c r="J37" i="29"/>
  <c r="AH37" i="29" s="1"/>
  <c r="J62" i="29"/>
  <c r="AH62" i="29" s="1"/>
  <c r="J59" i="29"/>
  <c r="AH59" i="29" s="1"/>
  <c r="J87" i="29"/>
  <c r="AH87" i="29" s="1"/>
  <c r="J71" i="29"/>
  <c r="AH71" i="29" s="1"/>
  <c r="J42" i="29"/>
  <c r="AH42" i="29" s="1"/>
  <c r="J65" i="29"/>
  <c r="AH65" i="29" s="1"/>
  <c r="J67" i="29"/>
  <c r="AH67" i="29" s="1"/>
  <c r="J53" i="29"/>
  <c r="AH53" i="29" s="1"/>
  <c r="J110" i="29"/>
  <c r="AH110" i="29" s="1"/>
  <c r="J45" i="29"/>
  <c r="AH45" i="29" s="1"/>
  <c r="J58" i="29"/>
  <c r="AH58" i="29" s="1"/>
  <c r="J101" i="29"/>
  <c r="AH101" i="29" s="1"/>
  <c r="J64" i="29"/>
  <c r="AH64" i="29" s="1"/>
  <c r="J74" i="29"/>
  <c r="AH74" i="29" s="1"/>
  <c r="J56" i="29"/>
  <c r="AH56" i="29" s="1"/>
  <c r="J43" i="29"/>
  <c r="AH43" i="29" s="1"/>
  <c r="J54" i="29"/>
  <c r="AH54" i="29" s="1"/>
  <c r="J70" i="29"/>
  <c r="AH70" i="29" s="1"/>
  <c r="J61" i="29"/>
  <c r="AH61" i="29" s="1"/>
  <c r="J50" i="29"/>
  <c r="AH50" i="29" s="1"/>
  <c r="J104" i="29"/>
  <c r="AH104" i="29" s="1"/>
  <c r="J75" i="29"/>
  <c r="AH75" i="29" s="1"/>
  <c r="J52" i="29"/>
  <c r="AH52" i="29" s="1"/>
  <c r="J78" i="29"/>
  <c r="AH78" i="29" s="1"/>
  <c r="J99" i="29"/>
  <c r="AH99" i="29" s="1"/>
  <c r="J72" i="29"/>
  <c r="AH72" i="29" s="1"/>
  <c r="J83" i="29"/>
  <c r="AH83" i="29" s="1"/>
  <c r="J84" i="29"/>
  <c r="AH84" i="29" s="1"/>
  <c r="J86" i="29"/>
  <c r="AH86" i="29" s="1"/>
  <c r="J82" i="29"/>
  <c r="AH82" i="29" s="1"/>
  <c r="J79" i="29"/>
  <c r="AH79" i="29" s="1"/>
  <c r="J91" i="29"/>
  <c r="AH91" i="29" s="1"/>
  <c r="J66" i="29"/>
  <c r="AH66" i="29" s="1"/>
  <c r="J77" i="29"/>
  <c r="AH77" i="29" s="1"/>
  <c r="J93" i="29"/>
  <c r="AH93" i="29" s="1"/>
  <c r="J92" i="29"/>
  <c r="AH92" i="29" s="1"/>
  <c r="J115" i="29"/>
  <c r="AH115" i="29" s="1"/>
  <c r="J120" i="29"/>
  <c r="AH120" i="29" s="1"/>
  <c r="J113" i="29"/>
  <c r="AH113" i="29" s="1"/>
  <c r="J109" i="29"/>
  <c r="AH109" i="29" s="1"/>
  <c r="J80" i="29"/>
  <c r="AH80" i="29" s="1"/>
  <c r="J76" i="29"/>
  <c r="AH76" i="29" s="1"/>
  <c r="J81" i="29"/>
  <c r="AH81" i="29" s="1"/>
  <c r="J73" i="29"/>
  <c r="AH73" i="29" s="1"/>
  <c r="J119" i="29"/>
  <c r="AH119" i="29" s="1"/>
  <c r="J85" i="29"/>
  <c r="AH85" i="29" s="1"/>
  <c r="J94" i="29"/>
  <c r="AH94" i="29" s="1"/>
  <c r="J88" i="29"/>
  <c r="AH88" i="29" s="1"/>
  <c r="J89" i="29"/>
  <c r="AH89" i="29" s="1"/>
  <c r="J90" i="29"/>
  <c r="AH90" i="29" s="1"/>
  <c r="J103" i="29"/>
  <c r="AH103" i="29" s="1"/>
  <c r="J107" i="29"/>
  <c r="AH107" i="29" s="1"/>
  <c r="J128" i="29"/>
  <c r="AH128" i="29" s="1"/>
  <c r="J129" i="29"/>
  <c r="AH129" i="29" s="1"/>
  <c r="J95" i="29"/>
  <c r="AH95" i="29" s="1"/>
  <c r="J121" i="29"/>
  <c r="AH121" i="29" s="1"/>
  <c r="J100" i="29"/>
  <c r="AH100" i="29" s="1"/>
  <c r="J97" i="29"/>
  <c r="AH97" i="29" s="1"/>
  <c r="J98" i="29"/>
  <c r="AH98" i="29" s="1"/>
  <c r="J102" i="29"/>
  <c r="AH102" i="29" s="1"/>
  <c r="J106" i="29"/>
  <c r="AH106" i="29" s="1"/>
  <c r="J112" i="29"/>
  <c r="AH112" i="29" s="1"/>
  <c r="J118" i="29"/>
  <c r="AH118" i="29" s="1"/>
  <c r="J125" i="29"/>
  <c r="AH125" i="29" s="1"/>
  <c r="J123" i="29"/>
  <c r="AH123" i="29" s="1"/>
  <c r="J124" i="29"/>
  <c r="AH124" i="29" s="1"/>
  <c r="J132" i="29"/>
  <c r="AH132" i="29" s="1"/>
  <c r="J105" i="29"/>
  <c r="AH105" i="29" s="1"/>
  <c r="J108" i="29"/>
  <c r="AH108" i="29" s="1"/>
  <c r="J134" i="29"/>
  <c r="AH134" i="29" s="1"/>
  <c r="J111" i="29"/>
  <c r="AH111" i="29" s="1"/>
  <c r="J133" i="29"/>
  <c r="AH133" i="29" s="1"/>
  <c r="J117" i="29"/>
  <c r="AH117" i="29" s="1"/>
  <c r="J122" i="29"/>
  <c r="AH122" i="29" s="1"/>
  <c r="J126" i="29"/>
  <c r="AH126" i="29" s="1"/>
  <c r="J114" i="29"/>
  <c r="AH114" i="29" s="1"/>
  <c r="J135" i="29"/>
  <c r="AH135" i="29" s="1"/>
  <c r="J127" i="29"/>
  <c r="AH127" i="29" s="1"/>
  <c r="J130" i="29"/>
  <c r="AH130" i="29" s="1"/>
  <c r="J136" i="29"/>
  <c r="AH136" i="29" s="1"/>
  <c r="J116" i="29"/>
  <c r="AH116" i="29" s="1"/>
  <c r="J131" i="29"/>
  <c r="AH131" i="29" s="1"/>
  <c r="J4" i="29"/>
  <c r="AH4" i="29" s="1"/>
  <c r="C137" i="23" l="1"/>
  <c r="C136" i="23"/>
  <c r="C135" i="23"/>
  <c r="C134" i="23"/>
  <c r="C133" i="23"/>
  <c r="C132" i="23"/>
  <c r="C131" i="23"/>
  <c r="C130" i="23"/>
  <c r="C129" i="23"/>
  <c r="C128" i="23"/>
  <c r="C127" i="23"/>
  <c r="C126" i="23"/>
  <c r="C125" i="23"/>
  <c r="C124" i="23"/>
  <c r="C123" i="23"/>
  <c r="C122" i="23"/>
  <c r="C121" i="23"/>
  <c r="C120" i="23"/>
  <c r="C119" i="23"/>
  <c r="C118" i="23"/>
  <c r="C117" i="23"/>
  <c r="C116" i="23"/>
  <c r="C115" i="23"/>
  <c r="C114" i="23"/>
  <c r="C113" i="23"/>
  <c r="C112" i="23"/>
  <c r="C111" i="23"/>
  <c r="C110" i="23"/>
  <c r="C109" i="23"/>
  <c r="C108" i="23"/>
  <c r="C107" i="23"/>
  <c r="C106" i="23"/>
  <c r="C105" i="23"/>
  <c r="C104" i="23"/>
  <c r="C103" i="23"/>
  <c r="C102" i="23"/>
  <c r="C101" i="23"/>
  <c r="C100" i="23"/>
  <c r="C99" i="23"/>
  <c r="C98" i="23"/>
  <c r="C97" i="23"/>
  <c r="C96" i="23"/>
  <c r="C95" i="23"/>
  <c r="C94" i="23"/>
  <c r="C93" i="23"/>
  <c r="C92" i="23"/>
  <c r="C91" i="23"/>
  <c r="C90" i="23"/>
  <c r="C89" i="23"/>
  <c r="C88" i="23"/>
  <c r="C87" i="23"/>
  <c r="C86" i="23"/>
  <c r="C85" i="23"/>
  <c r="C84" i="23"/>
  <c r="C83" i="23"/>
  <c r="C82" i="23"/>
  <c r="C81" i="23"/>
  <c r="C80" i="23"/>
  <c r="C79" i="23"/>
  <c r="C78" i="23"/>
  <c r="C77" i="23"/>
  <c r="C76" i="23"/>
  <c r="C75" i="23"/>
  <c r="V74" i="23"/>
  <c r="C74" i="23"/>
  <c r="V73" i="23"/>
  <c r="C73" i="23"/>
  <c r="C72" i="23"/>
  <c r="C71" i="23"/>
  <c r="C70" i="23"/>
  <c r="C69" i="23"/>
  <c r="C68" i="23"/>
  <c r="C67" i="23"/>
  <c r="C66" i="23"/>
  <c r="C65" i="23"/>
  <c r="C64" i="23"/>
  <c r="C63" i="23"/>
  <c r="C62" i="23"/>
  <c r="C61" i="23"/>
  <c r="C60" i="23"/>
  <c r="C59" i="23"/>
  <c r="C58" i="23"/>
  <c r="C57" i="23"/>
  <c r="C56" i="23"/>
  <c r="C55" i="23"/>
  <c r="C54" i="23"/>
  <c r="C53" i="23"/>
  <c r="C52" i="23"/>
  <c r="C51" i="23"/>
  <c r="C50" i="23"/>
  <c r="C49" i="23"/>
  <c r="C48" i="23"/>
  <c r="C47" i="23"/>
  <c r="C46" i="23"/>
  <c r="C45" i="23"/>
  <c r="C44" i="23"/>
  <c r="C43" i="23"/>
  <c r="C42" i="23"/>
  <c r="C41" i="23"/>
  <c r="C40" i="23"/>
  <c r="C39" i="23"/>
  <c r="V38" i="23"/>
  <c r="C38" i="23"/>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5" i="23"/>
  <c r="G5" i="29" l="1"/>
  <c r="AE5" i="29" s="1"/>
  <c r="G6" i="29"/>
  <c r="AE6" i="29" s="1"/>
  <c r="G10" i="29"/>
  <c r="AE10" i="29" s="1"/>
  <c r="G9" i="29"/>
  <c r="AE9" i="29" s="1"/>
  <c r="G8" i="29"/>
  <c r="AE8" i="29" s="1"/>
  <c r="G7" i="29"/>
  <c r="AE7" i="29" s="1"/>
  <c r="G14" i="29"/>
  <c r="AE14" i="29" s="1"/>
  <c r="G11" i="29"/>
  <c r="AE11" i="29" s="1"/>
  <c r="G15" i="29"/>
  <c r="AE15" i="29" s="1"/>
  <c r="G16" i="29"/>
  <c r="AE16" i="29" s="1"/>
  <c r="G17" i="29"/>
  <c r="AE17" i="29" s="1"/>
  <c r="G18" i="29"/>
  <c r="AE18" i="29" s="1"/>
  <c r="G21" i="29"/>
  <c r="AE21" i="29" s="1"/>
  <c r="G20" i="29"/>
  <c r="AE20" i="29" s="1"/>
  <c r="G27" i="29"/>
  <c r="AE27" i="29" s="1"/>
  <c r="G30" i="29"/>
  <c r="AE30" i="29" s="1"/>
  <c r="G31" i="29"/>
  <c r="AE31" i="29" s="1"/>
  <c r="G23" i="29"/>
  <c r="AE23" i="29" s="1"/>
  <c r="G22" i="29"/>
  <c r="AE22" i="29" s="1"/>
  <c r="G19" i="29"/>
  <c r="AE19" i="29" s="1"/>
  <c r="G38" i="29"/>
  <c r="AE38" i="29" s="1"/>
  <c r="G26" i="29"/>
  <c r="AE26" i="29" s="1"/>
  <c r="G29" i="29"/>
  <c r="AE29" i="29" s="1"/>
  <c r="G24" i="29"/>
  <c r="AE24" i="29" s="1"/>
  <c r="G35" i="29"/>
  <c r="AE35" i="29" s="1"/>
  <c r="G32" i="29"/>
  <c r="AE32" i="29" s="1"/>
  <c r="G60" i="29"/>
  <c r="AE60" i="29" s="1"/>
  <c r="G40" i="29"/>
  <c r="AE40" i="29" s="1"/>
  <c r="G36" i="29"/>
  <c r="AE36" i="29" s="1"/>
  <c r="G57" i="29"/>
  <c r="AE57" i="29" s="1"/>
  <c r="G63" i="29"/>
  <c r="AE63" i="29" s="1"/>
  <c r="G28" i="29"/>
  <c r="AE28" i="29" s="1"/>
  <c r="G44" i="29"/>
  <c r="AE44" i="29" s="1"/>
  <c r="G33" i="29"/>
  <c r="AE33" i="29" s="1"/>
  <c r="G34" i="29"/>
  <c r="AE34" i="29" s="1"/>
  <c r="G37" i="29"/>
  <c r="AE37" i="29" s="1"/>
  <c r="G64" i="29"/>
  <c r="AE64" i="29" s="1"/>
  <c r="G72" i="29"/>
  <c r="AE72" i="29" s="1"/>
  <c r="G25" i="29"/>
  <c r="AE25" i="29" s="1"/>
  <c r="G45" i="29"/>
  <c r="AE45" i="29" s="1"/>
  <c r="G48" i="29"/>
  <c r="AE48" i="29" s="1"/>
  <c r="G56" i="29"/>
  <c r="AE56" i="29" s="1"/>
  <c r="G61" i="29"/>
  <c r="AE61" i="29" s="1"/>
  <c r="G50" i="29"/>
  <c r="AE50" i="29" s="1"/>
  <c r="G47" i="29"/>
  <c r="AE47" i="29" s="1"/>
  <c r="G55" i="29"/>
  <c r="AE55" i="29" s="1"/>
  <c r="G49" i="29"/>
  <c r="AE49" i="29" s="1"/>
  <c r="G80" i="29"/>
  <c r="AE80" i="29" s="1"/>
  <c r="G43" i="29"/>
  <c r="AE43" i="29" s="1"/>
  <c r="G67" i="29"/>
  <c r="AE67" i="29" s="1"/>
  <c r="G54" i="29"/>
  <c r="AE54" i="29" s="1"/>
  <c r="G68" i="29"/>
  <c r="AE68" i="29" s="1"/>
  <c r="G39" i="29"/>
  <c r="AE39" i="29" s="1"/>
  <c r="G41" i="29"/>
  <c r="AE41" i="29" s="1"/>
  <c r="G42" i="29"/>
  <c r="AE42" i="29" s="1"/>
  <c r="G51" i="29"/>
  <c r="AE51" i="29" s="1"/>
  <c r="G66" i="29"/>
  <c r="AE66" i="29" s="1"/>
  <c r="G86" i="29"/>
  <c r="AE86" i="29" s="1"/>
  <c r="G53" i="29"/>
  <c r="AE53" i="29" s="1"/>
  <c r="G69" i="29"/>
  <c r="AE69" i="29" s="1"/>
  <c r="G82" i="29"/>
  <c r="AE82" i="29" s="1"/>
  <c r="G79" i="29"/>
  <c r="AE79" i="29" s="1"/>
  <c r="G62" i="29"/>
  <c r="AE62" i="29" s="1"/>
  <c r="G75" i="29"/>
  <c r="AE75" i="29" s="1"/>
  <c r="G77" i="29"/>
  <c r="AE77" i="29" s="1"/>
  <c r="G93" i="29"/>
  <c r="AE93" i="29" s="1"/>
  <c r="G71" i="29"/>
  <c r="AE71" i="29" s="1"/>
  <c r="G65" i="29"/>
  <c r="AE65" i="29" s="1"/>
  <c r="G52" i="29"/>
  <c r="AE52" i="29" s="1"/>
  <c r="G58" i="29"/>
  <c r="AE58" i="29" s="1"/>
  <c r="G74" i="29"/>
  <c r="AE74" i="29" s="1"/>
  <c r="G89" i="29"/>
  <c r="AE89" i="29" s="1"/>
  <c r="G59" i="29"/>
  <c r="AE59" i="29" s="1"/>
  <c r="G70" i="29"/>
  <c r="AE70" i="29" s="1"/>
  <c r="G100" i="29"/>
  <c r="AE100" i="29" s="1"/>
  <c r="G85" i="29"/>
  <c r="AE85" i="29" s="1"/>
  <c r="G84" i="29"/>
  <c r="AE84" i="29" s="1"/>
  <c r="G96" i="29"/>
  <c r="AE96" i="29" s="1"/>
  <c r="G78" i="29"/>
  <c r="AE78" i="29" s="1"/>
  <c r="G94" i="29"/>
  <c r="AE94" i="29" s="1"/>
  <c r="G92" i="29"/>
  <c r="AE92" i="29" s="1"/>
  <c r="G90" i="29"/>
  <c r="AE90" i="29" s="1"/>
  <c r="G83" i="29"/>
  <c r="AE83" i="29" s="1"/>
  <c r="G91" i="29"/>
  <c r="AE91" i="29" s="1"/>
  <c r="G76" i="29"/>
  <c r="AE76" i="29" s="1"/>
  <c r="G81" i="29"/>
  <c r="AE81" i="29" s="1"/>
  <c r="G98" i="29"/>
  <c r="AE98" i="29" s="1"/>
  <c r="G88" i="29"/>
  <c r="AE88" i="29" s="1"/>
  <c r="G104" i="29"/>
  <c r="AE104" i="29" s="1"/>
  <c r="G105" i="29"/>
  <c r="AE105" i="29" s="1"/>
  <c r="G110" i="29"/>
  <c r="AE110" i="29" s="1"/>
  <c r="G95" i="29"/>
  <c r="AE95" i="29" s="1"/>
  <c r="G73" i="29"/>
  <c r="AE73" i="29" s="1"/>
  <c r="G101" i="29"/>
  <c r="AE101" i="29" s="1"/>
  <c r="G87" i="29"/>
  <c r="AE87" i="29" s="1"/>
  <c r="G97" i="29"/>
  <c r="AE97" i="29" s="1"/>
  <c r="G108" i="29"/>
  <c r="AE108" i="29" s="1"/>
  <c r="G102" i="29"/>
  <c r="AE102" i="29" s="1"/>
  <c r="G103" i="29"/>
  <c r="AE103" i="29" s="1"/>
  <c r="G113" i="29"/>
  <c r="AE113" i="29" s="1"/>
  <c r="G107" i="29"/>
  <c r="AE107" i="29" s="1"/>
  <c r="G117" i="29"/>
  <c r="AE117" i="29" s="1"/>
  <c r="G106" i="29"/>
  <c r="AE106" i="29" s="1"/>
  <c r="G111" i="29"/>
  <c r="AE111" i="29" s="1"/>
  <c r="G99" i="29"/>
  <c r="AE99" i="29" s="1"/>
  <c r="G112" i="29"/>
  <c r="AE112" i="29" s="1"/>
  <c r="G109" i="29"/>
  <c r="AE109" i="29" s="1"/>
  <c r="G116" i="29"/>
  <c r="AE116" i="29" s="1"/>
  <c r="G120" i="29"/>
  <c r="AE120" i="29" s="1"/>
  <c r="G129" i="29"/>
  <c r="AE129" i="29" s="1"/>
  <c r="G119" i="29"/>
  <c r="AE119" i="29" s="1"/>
  <c r="G114" i="29"/>
  <c r="AE114" i="29" s="1"/>
  <c r="G125" i="29"/>
  <c r="AE125" i="29" s="1"/>
  <c r="G128" i="29"/>
  <c r="AE128" i="29" s="1"/>
  <c r="G134" i="29"/>
  <c r="AE134" i="29" s="1"/>
  <c r="G118" i="29"/>
  <c r="AE118" i="29" s="1"/>
  <c r="G127" i="29"/>
  <c r="AE127" i="29" s="1"/>
  <c r="G131" i="29"/>
  <c r="AE131" i="29" s="1"/>
  <c r="G122" i="29"/>
  <c r="AE122" i="29" s="1"/>
  <c r="G121" i="29"/>
  <c r="AE121" i="29" s="1"/>
  <c r="G130" i="29"/>
  <c r="AE130" i="29" s="1"/>
  <c r="G135" i="29"/>
  <c r="AE135" i="29" s="1"/>
  <c r="G124" i="29"/>
  <c r="AE124" i="29" s="1"/>
  <c r="G132" i="29"/>
  <c r="AE132" i="29" s="1"/>
  <c r="G133" i="29"/>
  <c r="AE133" i="29" s="1"/>
  <c r="G126" i="29"/>
  <c r="AE126" i="29" s="1"/>
  <c r="G136" i="29"/>
  <c r="AE136" i="29" s="1"/>
  <c r="G4" i="29"/>
  <c r="AE4" i="29" s="1"/>
  <c r="AA136" i="29" l="1"/>
  <c r="AZ136" i="29" s="1"/>
  <c r="AY136" i="29"/>
  <c r="AX136" i="29"/>
  <c r="AW136" i="29"/>
  <c r="W136" i="29"/>
  <c r="AV136" i="29" s="1"/>
  <c r="V136" i="29"/>
  <c r="AU136" i="29" s="1"/>
  <c r="U136" i="29"/>
  <c r="AT136" i="29" s="1"/>
  <c r="T136" i="29"/>
  <c r="AS136" i="29" s="1"/>
  <c r="S136" i="29"/>
  <c r="AR136" i="29" s="1"/>
  <c r="R136" i="29"/>
  <c r="AQ136" i="29" s="1"/>
  <c r="P136" i="29"/>
  <c r="AO136" i="29" s="1"/>
  <c r="AC136" i="29"/>
  <c r="D136" i="29"/>
  <c r="AB136" i="29" s="1"/>
  <c r="AA126" i="29"/>
  <c r="AZ126" i="29" s="1"/>
  <c r="AY126" i="29"/>
  <c r="AX126" i="29"/>
  <c r="AW126" i="29"/>
  <c r="W126" i="29"/>
  <c r="AV126" i="29" s="1"/>
  <c r="V126" i="29"/>
  <c r="AU126" i="29" s="1"/>
  <c r="U126" i="29"/>
  <c r="AT126" i="29" s="1"/>
  <c r="T126" i="29"/>
  <c r="AS126" i="29" s="1"/>
  <c r="S126" i="29"/>
  <c r="AR126" i="29" s="1"/>
  <c r="R126" i="29"/>
  <c r="AQ126" i="29" s="1"/>
  <c r="P126" i="29"/>
  <c r="AO126" i="29" s="1"/>
  <c r="AC126" i="29"/>
  <c r="D126" i="29"/>
  <c r="AB126" i="29" s="1"/>
  <c r="AA133" i="29"/>
  <c r="AZ133" i="29" s="1"/>
  <c r="AY133" i="29"/>
  <c r="AX133" i="29"/>
  <c r="AW133" i="29"/>
  <c r="W133" i="29"/>
  <c r="AV133" i="29" s="1"/>
  <c r="V133" i="29"/>
  <c r="AU133" i="29" s="1"/>
  <c r="U133" i="29"/>
  <c r="AT133" i="29" s="1"/>
  <c r="T133" i="29"/>
  <c r="AS133" i="29" s="1"/>
  <c r="S133" i="29"/>
  <c r="AR133" i="29" s="1"/>
  <c r="R133" i="29"/>
  <c r="AQ133" i="29" s="1"/>
  <c r="P133" i="29"/>
  <c r="AO133" i="29" s="1"/>
  <c r="AC133" i="29"/>
  <c r="D133" i="29"/>
  <c r="AB133" i="29" s="1"/>
  <c r="AA132" i="29"/>
  <c r="AZ132" i="29" s="1"/>
  <c r="AY132" i="29"/>
  <c r="AX132" i="29"/>
  <c r="AW132" i="29"/>
  <c r="W132" i="29"/>
  <c r="AV132" i="29" s="1"/>
  <c r="V132" i="29"/>
  <c r="AU132" i="29" s="1"/>
  <c r="U132" i="29"/>
  <c r="AT132" i="29" s="1"/>
  <c r="T132" i="29"/>
  <c r="AS132" i="29" s="1"/>
  <c r="S132" i="29"/>
  <c r="AR132" i="29" s="1"/>
  <c r="R132" i="29"/>
  <c r="AQ132" i="29" s="1"/>
  <c r="P132" i="29"/>
  <c r="AO132" i="29" s="1"/>
  <c r="AC132" i="29"/>
  <c r="D132" i="29"/>
  <c r="AB132" i="29" s="1"/>
  <c r="AA124" i="29"/>
  <c r="AZ124" i="29" s="1"/>
  <c r="AY124" i="29"/>
  <c r="AX124" i="29"/>
  <c r="AW124" i="29"/>
  <c r="W124" i="29"/>
  <c r="AV124" i="29" s="1"/>
  <c r="V124" i="29"/>
  <c r="AU124" i="29" s="1"/>
  <c r="U124" i="29"/>
  <c r="AT124" i="29" s="1"/>
  <c r="T124" i="29"/>
  <c r="AS124" i="29" s="1"/>
  <c r="S124" i="29"/>
  <c r="AR124" i="29" s="1"/>
  <c r="R124" i="29"/>
  <c r="AQ124" i="29" s="1"/>
  <c r="P124" i="29"/>
  <c r="AO124" i="29" s="1"/>
  <c r="AC124" i="29"/>
  <c r="D124" i="29"/>
  <c r="AB124" i="29" s="1"/>
  <c r="AA135" i="29"/>
  <c r="AZ135" i="29" s="1"/>
  <c r="AY135" i="29"/>
  <c r="AX135" i="29"/>
  <c r="AW135" i="29"/>
  <c r="W135" i="29"/>
  <c r="AV135" i="29" s="1"/>
  <c r="V135" i="29"/>
  <c r="AU135" i="29" s="1"/>
  <c r="U135" i="29"/>
  <c r="AT135" i="29" s="1"/>
  <c r="T135" i="29"/>
  <c r="AS135" i="29" s="1"/>
  <c r="S135" i="29"/>
  <c r="AR135" i="29" s="1"/>
  <c r="R135" i="29"/>
  <c r="AQ135" i="29" s="1"/>
  <c r="P135" i="29"/>
  <c r="AO135" i="29" s="1"/>
  <c r="AC135" i="29"/>
  <c r="D135" i="29"/>
  <c r="AB135" i="29" s="1"/>
  <c r="AA123" i="29"/>
  <c r="AZ123" i="29" s="1"/>
  <c r="AY123" i="29"/>
  <c r="AX123" i="29"/>
  <c r="AW123" i="29"/>
  <c r="W123" i="29"/>
  <c r="AV123" i="29" s="1"/>
  <c r="V123" i="29"/>
  <c r="AU123" i="29" s="1"/>
  <c r="U123" i="29"/>
  <c r="AT123" i="29" s="1"/>
  <c r="T123" i="29"/>
  <c r="AS123" i="29" s="1"/>
  <c r="S123" i="29"/>
  <c r="AR123" i="29" s="1"/>
  <c r="R123" i="29"/>
  <c r="AQ123" i="29" s="1"/>
  <c r="P123" i="29"/>
  <c r="AO123" i="29" s="1"/>
  <c r="AC123" i="29"/>
  <c r="D123" i="29"/>
  <c r="AB123" i="29" s="1"/>
  <c r="AA130" i="29"/>
  <c r="AZ130" i="29" s="1"/>
  <c r="AY130" i="29"/>
  <c r="AX130" i="29"/>
  <c r="AW130" i="29"/>
  <c r="W130" i="29"/>
  <c r="AV130" i="29" s="1"/>
  <c r="V130" i="29"/>
  <c r="AU130" i="29" s="1"/>
  <c r="U130" i="29"/>
  <c r="AT130" i="29" s="1"/>
  <c r="T130" i="29"/>
  <c r="AS130" i="29" s="1"/>
  <c r="S130" i="29"/>
  <c r="AR130" i="29" s="1"/>
  <c r="R130" i="29"/>
  <c r="AQ130" i="29" s="1"/>
  <c r="P130" i="29"/>
  <c r="AO130" i="29" s="1"/>
  <c r="AC130" i="29"/>
  <c r="D130" i="29"/>
  <c r="AB130" i="29" s="1"/>
  <c r="AA121" i="29"/>
  <c r="AZ121" i="29" s="1"/>
  <c r="AY121" i="29"/>
  <c r="AX121" i="29"/>
  <c r="AW121" i="29"/>
  <c r="W121" i="29"/>
  <c r="AV121" i="29" s="1"/>
  <c r="V121" i="29"/>
  <c r="AU121" i="29" s="1"/>
  <c r="U121" i="29"/>
  <c r="AT121" i="29" s="1"/>
  <c r="T121" i="29"/>
  <c r="AS121" i="29" s="1"/>
  <c r="S121" i="29"/>
  <c r="AR121" i="29" s="1"/>
  <c r="R121" i="29"/>
  <c r="AQ121" i="29" s="1"/>
  <c r="P121" i="29"/>
  <c r="AO121" i="29" s="1"/>
  <c r="AC121" i="29"/>
  <c r="D121" i="29"/>
  <c r="AB121" i="29" s="1"/>
  <c r="AA122" i="29"/>
  <c r="AZ122" i="29" s="1"/>
  <c r="AY122" i="29"/>
  <c r="AX122" i="29"/>
  <c r="AW122" i="29"/>
  <c r="W122" i="29"/>
  <c r="AV122" i="29" s="1"/>
  <c r="V122" i="29"/>
  <c r="AU122" i="29" s="1"/>
  <c r="U122" i="29"/>
  <c r="AT122" i="29" s="1"/>
  <c r="T122" i="29"/>
  <c r="AS122" i="29" s="1"/>
  <c r="S122" i="29"/>
  <c r="AR122" i="29" s="1"/>
  <c r="R122" i="29"/>
  <c r="AQ122" i="29" s="1"/>
  <c r="P122" i="29"/>
  <c r="AO122" i="29" s="1"/>
  <c r="AC122" i="29"/>
  <c r="D122" i="29"/>
  <c r="AB122" i="29" s="1"/>
  <c r="AA131" i="29"/>
  <c r="AZ131" i="29" s="1"/>
  <c r="AY131" i="29"/>
  <c r="AX131" i="29"/>
  <c r="AW131" i="29"/>
  <c r="W131" i="29"/>
  <c r="AV131" i="29" s="1"/>
  <c r="V131" i="29"/>
  <c r="AU131" i="29" s="1"/>
  <c r="U131" i="29"/>
  <c r="AT131" i="29" s="1"/>
  <c r="T131" i="29"/>
  <c r="AS131" i="29" s="1"/>
  <c r="S131" i="29"/>
  <c r="AR131" i="29" s="1"/>
  <c r="R131" i="29"/>
  <c r="AQ131" i="29" s="1"/>
  <c r="P131" i="29"/>
  <c r="AO131" i="29" s="1"/>
  <c r="AC131" i="29"/>
  <c r="D131" i="29"/>
  <c r="AB131" i="29" s="1"/>
  <c r="AA127" i="29"/>
  <c r="AZ127" i="29" s="1"/>
  <c r="AY127" i="29"/>
  <c r="AX127" i="29"/>
  <c r="AW127" i="29"/>
  <c r="W127" i="29"/>
  <c r="AV127" i="29" s="1"/>
  <c r="V127" i="29"/>
  <c r="AU127" i="29" s="1"/>
  <c r="U127" i="29"/>
  <c r="AT127" i="29" s="1"/>
  <c r="T127" i="29"/>
  <c r="AS127" i="29" s="1"/>
  <c r="S127" i="29"/>
  <c r="AR127" i="29" s="1"/>
  <c r="R127" i="29"/>
  <c r="AQ127" i="29" s="1"/>
  <c r="P127" i="29"/>
  <c r="AO127" i="29" s="1"/>
  <c r="AC127" i="29"/>
  <c r="D127" i="29"/>
  <c r="AB127" i="29" s="1"/>
  <c r="AA118" i="29"/>
  <c r="AZ118" i="29" s="1"/>
  <c r="AY118" i="29"/>
  <c r="AX118" i="29"/>
  <c r="AW118" i="29"/>
  <c r="W118" i="29"/>
  <c r="AV118" i="29" s="1"/>
  <c r="V118" i="29"/>
  <c r="AU118" i="29" s="1"/>
  <c r="U118" i="29"/>
  <c r="AT118" i="29" s="1"/>
  <c r="T118" i="29"/>
  <c r="AS118" i="29" s="1"/>
  <c r="S118" i="29"/>
  <c r="AR118" i="29" s="1"/>
  <c r="R118" i="29"/>
  <c r="AQ118" i="29" s="1"/>
  <c r="P118" i="29"/>
  <c r="AO118" i="29" s="1"/>
  <c r="AC118" i="29"/>
  <c r="D118" i="29"/>
  <c r="AB118" i="29" s="1"/>
  <c r="AA134" i="29"/>
  <c r="AZ134" i="29" s="1"/>
  <c r="AY134" i="29"/>
  <c r="AX134" i="29"/>
  <c r="AW134" i="29"/>
  <c r="W134" i="29"/>
  <c r="AV134" i="29" s="1"/>
  <c r="V134" i="29"/>
  <c r="AU134" i="29" s="1"/>
  <c r="U134" i="29"/>
  <c r="AT134" i="29" s="1"/>
  <c r="T134" i="29"/>
  <c r="AS134" i="29" s="1"/>
  <c r="S134" i="29"/>
  <c r="AR134" i="29" s="1"/>
  <c r="R134" i="29"/>
  <c r="AQ134" i="29" s="1"/>
  <c r="P134" i="29"/>
  <c r="AO134" i="29" s="1"/>
  <c r="AC134" i="29"/>
  <c r="D134" i="29"/>
  <c r="AB134" i="29" s="1"/>
  <c r="AA128" i="29"/>
  <c r="AZ128" i="29" s="1"/>
  <c r="AY128" i="29"/>
  <c r="AX128" i="29"/>
  <c r="AW128" i="29"/>
  <c r="W128" i="29"/>
  <c r="AV128" i="29" s="1"/>
  <c r="V128" i="29"/>
  <c r="AU128" i="29" s="1"/>
  <c r="U128" i="29"/>
  <c r="AT128" i="29" s="1"/>
  <c r="T128" i="29"/>
  <c r="AS128" i="29" s="1"/>
  <c r="S128" i="29"/>
  <c r="AR128" i="29" s="1"/>
  <c r="R128" i="29"/>
  <c r="AQ128" i="29" s="1"/>
  <c r="P128" i="29"/>
  <c r="AO128" i="29" s="1"/>
  <c r="AC128" i="29"/>
  <c r="D128" i="29"/>
  <c r="AB128" i="29" s="1"/>
  <c r="AA125" i="29"/>
  <c r="AZ125" i="29" s="1"/>
  <c r="AY125" i="29"/>
  <c r="AX125" i="29"/>
  <c r="AW125" i="29"/>
  <c r="W125" i="29"/>
  <c r="AV125" i="29" s="1"/>
  <c r="V125" i="29"/>
  <c r="AU125" i="29" s="1"/>
  <c r="U125" i="29"/>
  <c r="AT125" i="29" s="1"/>
  <c r="T125" i="29"/>
  <c r="AS125" i="29" s="1"/>
  <c r="S125" i="29"/>
  <c r="AR125" i="29" s="1"/>
  <c r="R125" i="29"/>
  <c r="AQ125" i="29" s="1"/>
  <c r="P125" i="29"/>
  <c r="AO125" i="29" s="1"/>
  <c r="AC125" i="29"/>
  <c r="D125" i="29"/>
  <c r="AB125" i="29" s="1"/>
  <c r="AA114" i="29"/>
  <c r="AZ114" i="29" s="1"/>
  <c r="AY114" i="29"/>
  <c r="AX114" i="29"/>
  <c r="AW114" i="29"/>
  <c r="W114" i="29"/>
  <c r="AV114" i="29" s="1"/>
  <c r="V114" i="29"/>
  <c r="AU114" i="29" s="1"/>
  <c r="U114" i="29"/>
  <c r="AT114" i="29" s="1"/>
  <c r="T114" i="29"/>
  <c r="AS114" i="29" s="1"/>
  <c r="S114" i="29"/>
  <c r="AR114" i="29" s="1"/>
  <c r="R114" i="29"/>
  <c r="AQ114" i="29" s="1"/>
  <c r="P114" i="29"/>
  <c r="AO114" i="29" s="1"/>
  <c r="AC114" i="29"/>
  <c r="D114" i="29"/>
  <c r="AB114" i="29" s="1"/>
  <c r="AA119" i="29"/>
  <c r="AZ119" i="29" s="1"/>
  <c r="AY119" i="29"/>
  <c r="AX119" i="29"/>
  <c r="AW119" i="29"/>
  <c r="W119" i="29"/>
  <c r="AV119" i="29" s="1"/>
  <c r="V119" i="29"/>
  <c r="AU119" i="29" s="1"/>
  <c r="U119" i="29"/>
  <c r="AT119" i="29" s="1"/>
  <c r="T119" i="29"/>
  <c r="AS119" i="29" s="1"/>
  <c r="S119" i="29"/>
  <c r="AR119" i="29" s="1"/>
  <c r="R119" i="29"/>
  <c r="AQ119" i="29" s="1"/>
  <c r="P119" i="29"/>
  <c r="AO119" i="29" s="1"/>
  <c r="AC119" i="29"/>
  <c r="D119" i="29"/>
  <c r="AB119" i="29" s="1"/>
  <c r="AA129" i="29"/>
  <c r="AZ129" i="29" s="1"/>
  <c r="AY129" i="29"/>
  <c r="AX129" i="29"/>
  <c r="AW129" i="29"/>
  <c r="W129" i="29"/>
  <c r="AV129" i="29" s="1"/>
  <c r="V129" i="29"/>
  <c r="AU129" i="29" s="1"/>
  <c r="U129" i="29"/>
  <c r="AT129" i="29" s="1"/>
  <c r="T129" i="29"/>
  <c r="AS129" i="29" s="1"/>
  <c r="S129" i="29"/>
  <c r="AR129" i="29" s="1"/>
  <c r="R129" i="29"/>
  <c r="AQ129" i="29" s="1"/>
  <c r="P129" i="29"/>
  <c r="AO129" i="29" s="1"/>
  <c r="AC129" i="29"/>
  <c r="D129" i="29"/>
  <c r="AB129" i="29" s="1"/>
  <c r="AA120" i="29"/>
  <c r="AZ120" i="29" s="1"/>
  <c r="AY120" i="29"/>
  <c r="AX120" i="29"/>
  <c r="AW120" i="29"/>
  <c r="W120" i="29"/>
  <c r="AV120" i="29" s="1"/>
  <c r="V120" i="29"/>
  <c r="AU120" i="29" s="1"/>
  <c r="U120" i="29"/>
  <c r="AT120" i="29" s="1"/>
  <c r="T120" i="29"/>
  <c r="AS120" i="29" s="1"/>
  <c r="S120" i="29"/>
  <c r="AR120" i="29" s="1"/>
  <c r="R120" i="29"/>
  <c r="AQ120" i="29" s="1"/>
  <c r="P120" i="29"/>
  <c r="AO120" i="29" s="1"/>
  <c r="AC120" i="29"/>
  <c r="D120" i="29"/>
  <c r="AB120" i="29" s="1"/>
  <c r="AA116" i="29"/>
  <c r="AZ116" i="29" s="1"/>
  <c r="AY116" i="29"/>
  <c r="AX116" i="29"/>
  <c r="AW116" i="29"/>
  <c r="W116" i="29"/>
  <c r="AV116" i="29" s="1"/>
  <c r="V116" i="29"/>
  <c r="AU116" i="29" s="1"/>
  <c r="U116" i="29"/>
  <c r="AT116" i="29" s="1"/>
  <c r="T116" i="29"/>
  <c r="AS116" i="29" s="1"/>
  <c r="S116" i="29"/>
  <c r="AR116" i="29" s="1"/>
  <c r="R116" i="29"/>
  <c r="AQ116" i="29" s="1"/>
  <c r="P116" i="29"/>
  <c r="AO116" i="29" s="1"/>
  <c r="AC116" i="29"/>
  <c r="D116" i="29"/>
  <c r="AB116" i="29" s="1"/>
  <c r="AA109" i="29"/>
  <c r="AZ109" i="29" s="1"/>
  <c r="AY109" i="29"/>
  <c r="AX109" i="29"/>
  <c r="AW109" i="29"/>
  <c r="W109" i="29"/>
  <c r="AV109" i="29" s="1"/>
  <c r="V109" i="29"/>
  <c r="AU109" i="29" s="1"/>
  <c r="U109" i="29"/>
  <c r="AT109" i="29" s="1"/>
  <c r="T109" i="29"/>
  <c r="AS109" i="29" s="1"/>
  <c r="S109" i="29"/>
  <c r="AR109" i="29" s="1"/>
  <c r="R109" i="29"/>
  <c r="AQ109" i="29" s="1"/>
  <c r="P109" i="29"/>
  <c r="AO109" i="29" s="1"/>
  <c r="AC109" i="29"/>
  <c r="D109" i="29"/>
  <c r="AB109" i="29" s="1"/>
  <c r="AA112" i="29"/>
  <c r="AZ112" i="29" s="1"/>
  <c r="AY112" i="29"/>
  <c r="AX112" i="29"/>
  <c r="AW112" i="29"/>
  <c r="W112" i="29"/>
  <c r="AV112" i="29" s="1"/>
  <c r="V112" i="29"/>
  <c r="AU112" i="29" s="1"/>
  <c r="U112" i="29"/>
  <c r="AT112" i="29" s="1"/>
  <c r="T112" i="29"/>
  <c r="AS112" i="29" s="1"/>
  <c r="S112" i="29"/>
  <c r="AR112" i="29" s="1"/>
  <c r="R112" i="29"/>
  <c r="AQ112" i="29" s="1"/>
  <c r="P112" i="29"/>
  <c r="AO112" i="29" s="1"/>
  <c r="AC112" i="29"/>
  <c r="D112" i="29"/>
  <c r="AB112" i="29" s="1"/>
  <c r="AA99" i="29"/>
  <c r="AZ99" i="29" s="1"/>
  <c r="AY99" i="29"/>
  <c r="AX99" i="29"/>
  <c r="AW99" i="29"/>
  <c r="W99" i="29"/>
  <c r="AV99" i="29" s="1"/>
  <c r="V99" i="29"/>
  <c r="AU99" i="29" s="1"/>
  <c r="U99" i="29"/>
  <c r="AT99" i="29" s="1"/>
  <c r="T99" i="29"/>
  <c r="AS99" i="29" s="1"/>
  <c r="S99" i="29"/>
  <c r="AR99" i="29" s="1"/>
  <c r="R99" i="29"/>
  <c r="AQ99" i="29" s="1"/>
  <c r="P99" i="29"/>
  <c r="AO99" i="29" s="1"/>
  <c r="AC99" i="29"/>
  <c r="D99" i="29"/>
  <c r="AB99" i="29" s="1"/>
  <c r="AA111" i="29"/>
  <c r="AZ111" i="29" s="1"/>
  <c r="AY111" i="29"/>
  <c r="AX111" i="29"/>
  <c r="AW111" i="29"/>
  <c r="W111" i="29"/>
  <c r="AV111" i="29" s="1"/>
  <c r="V111" i="29"/>
  <c r="AU111" i="29" s="1"/>
  <c r="U111" i="29"/>
  <c r="AT111" i="29" s="1"/>
  <c r="T111" i="29"/>
  <c r="AS111" i="29" s="1"/>
  <c r="S111" i="29"/>
  <c r="AR111" i="29" s="1"/>
  <c r="R111" i="29"/>
  <c r="AQ111" i="29" s="1"/>
  <c r="P111" i="29"/>
  <c r="AO111" i="29" s="1"/>
  <c r="AC111" i="29"/>
  <c r="D111" i="29"/>
  <c r="AB111" i="29" s="1"/>
  <c r="AA106" i="29"/>
  <c r="AZ106" i="29" s="1"/>
  <c r="AY106" i="29"/>
  <c r="AX106" i="29"/>
  <c r="AW106" i="29"/>
  <c r="W106" i="29"/>
  <c r="AV106" i="29" s="1"/>
  <c r="V106" i="29"/>
  <c r="AU106" i="29" s="1"/>
  <c r="U106" i="29"/>
  <c r="AT106" i="29" s="1"/>
  <c r="T106" i="29"/>
  <c r="AS106" i="29" s="1"/>
  <c r="S106" i="29"/>
  <c r="AR106" i="29" s="1"/>
  <c r="R106" i="29"/>
  <c r="AQ106" i="29" s="1"/>
  <c r="P106" i="29"/>
  <c r="AO106" i="29" s="1"/>
  <c r="AC106" i="29"/>
  <c r="D106" i="29"/>
  <c r="AB106" i="29" s="1"/>
  <c r="AA117" i="29"/>
  <c r="AZ117" i="29" s="1"/>
  <c r="AY117" i="29"/>
  <c r="AX117" i="29"/>
  <c r="AW117" i="29"/>
  <c r="W117" i="29"/>
  <c r="AV117" i="29" s="1"/>
  <c r="V117" i="29"/>
  <c r="AU117" i="29" s="1"/>
  <c r="U117" i="29"/>
  <c r="AT117" i="29" s="1"/>
  <c r="T117" i="29"/>
  <c r="AS117" i="29" s="1"/>
  <c r="S117" i="29"/>
  <c r="AR117" i="29" s="1"/>
  <c r="R117" i="29"/>
  <c r="AQ117" i="29" s="1"/>
  <c r="P117" i="29"/>
  <c r="AO117" i="29" s="1"/>
  <c r="AC117" i="29"/>
  <c r="D117" i="29"/>
  <c r="AB117" i="29" s="1"/>
  <c r="AA107" i="29"/>
  <c r="AZ107" i="29" s="1"/>
  <c r="AY107" i="29"/>
  <c r="AX107" i="29"/>
  <c r="AW107" i="29"/>
  <c r="W107" i="29"/>
  <c r="AV107" i="29" s="1"/>
  <c r="V107" i="29"/>
  <c r="AU107" i="29" s="1"/>
  <c r="U107" i="29"/>
  <c r="AT107" i="29" s="1"/>
  <c r="T107" i="29"/>
  <c r="AS107" i="29" s="1"/>
  <c r="S107" i="29"/>
  <c r="AR107" i="29" s="1"/>
  <c r="R107" i="29"/>
  <c r="AQ107" i="29" s="1"/>
  <c r="P107" i="29"/>
  <c r="AO107" i="29" s="1"/>
  <c r="AC107" i="29"/>
  <c r="D107" i="29"/>
  <c r="AB107" i="29" s="1"/>
  <c r="AA113" i="29"/>
  <c r="AZ113" i="29" s="1"/>
  <c r="AY113" i="29"/>
  <c r="AX113" i="29"/>
  <c r="AW113" i="29"/>
  <c r="W113" i="29"/>
  <c r="AV113" i="29" s="1"/>
  <c r="V113" i="29"/>
  <c r="AU113" i="29" s="1"/>
  <c r="U113" i="29"/>
  <c r="AT113" i="29" s="1"/>
  <c r="T113" i="29"/>
  <c r="AS113" i="29" s="1"/>
  <c r="S113" i="29"/>
  <c r="AR113" i="29" s="1"/>
  <c r="R113" i="29"/>
  <c r="AQ113" i="29" s="1"/>
  <c r="P113" i="29"/>
  <c r="AO113" i="29" s="1"/>
  <c r="AC113" i="29"/>
  <c r="D113" i="29"/>
  <c r="AB113" i="29" s="1"/>
  <c r="AA115" i="29"/>
  <c r="AZ115" i="29" s="1"/>
  <c r="AY115" i="29"/>
  <c r="AX115" i="29"/>
  <c r="AW115" i="29"/>
  <c r="W115" i="29"/>
  <c r="AV115" i="29" s="1"/>
  <c r="V115" i="29"/>
  <c r="AU115" i="29" s="1"/>
  <c r="U115" i="29"/>
  <c r="AT115" i="29" s="1"/>
  <c r="T115" i="29"/>
  <c r="AS115" i="29" s="1"/>
  <c r="S115" i="29"/>
  <c r="AR115" i="29" s="1"/>
  <c r="R115" i="29"/>
  <c r="AQ115" i="29" s="1"/>
  <c r="P115" i="29"/>
  <c r="AO115" i="29" s="1"/>
  <c r="AC115" i="29"/>
  <c r="D115" i="29"/>
  <c r="AB115" i="29" s="1"/>
  <c r="AA103" i="29"/>
  <c r="AZ103" i="29" s="1"/>
  <c r="AY103" i="29"/>
  <c r="AX103" i="29"/>
  <c r="AW103" i="29"/>
  <c r="W103" i="29"/>
  <c r="AV103" i="29" s="1"/>
  <c r="V103" i="29"/>
  <c r="AU103" i="29" s="1"/>
  <c r="U103" i="29"/>
  <c r="AT103" i="29" s="1"/>
  <c r="T103" i="29"/>
  <c r="AS103" i="29" s="1"/>
  <c r="S103" i="29"/>
  <c r="AR103" i="29" s="1"/>
  <c r="R103" i="29"/>
  <c r="AQ103" i="29" s="1"/>
  <c r="P103" i="29"/>
  <c r="AO103" i="29" s="1"/>
  <c r="AC103" i="29"/>
  <c r="D103" i="29"/>
  <c r="AB103" i="29" s="1"/>
  <c r="AA102" i="29"/>
  <c r="AZ102" i="29" s="1"/>
  <c r="AY102" i="29"/>
  <c r="AX102" i="29"/>
  <c r="AW102" i="29"/>
  <c r="W102" i="29"/>
  <c r="AV102" i="29" s="1"/>
  <c r="V102" i="29"/>
  <c r="AU102" i="29" s="1"/>
  <c r="U102" i="29"/>
  <c r="AT102" i="29" s="1"/>
  <c r="T102" i="29"/>
  <c r="AS102" i="29" s="1"/>
  <c r="S102" i="29"/>
  <c r="AR102" i="29" s="1"/>
  <c r="R102" i="29"/>
  <c r="AQ102" i="29" s="1"/>
  <c r="P102" i="29"/>
  <c r="AO102" i="29" s="1"/>
  <c r="AC102" i="29"/>
  <c r="D102" i="29"/>
  <c r="AB102" i="29" s="1"/>
  <c r="AA108" i="29"/>
  <c r="AZ108" i="29" s="1"/>
  <c r="AY108" i="29"/>
  <c r="AX108" i="29"/>
  <c r="AW108" i="29"/>
  <c r="W108" i="29"/>
  <c r="AV108" i="29" s="1"/>
  <c r="V108" i="29"/>
  <c r="AU108" i="29" s="1"/>
  <c r="U108" i="29"/>
  <c r="AT108" i="29" s="1"/>
  <c r="T108" i="29"/>
  <c r="AS108" i="29" s="1"/>
  <c r="S108" i="29"/>
  <c r="AR108" i="29" s="1"/>
  <c r="R108" i="29"/>
  <c r="AQ108" i="29" s="1"/>
  <c r="P108" i="29"/>
  <c r="AO108" i="29" s="1"/>
  <c r="AC108" i="29"/>
  <c r="D108" i="29"/>
  <c r="AB108" i="29" s="1"/>
  <c r="AA97" i="29"/>
  <c r="AZ97" i="29" s="1"/>
  <c r="AY97" i="29"/>
  <c r="AX97" i="29"/>
  <c r="AW97" i="29"/>
  <c r="W97" i="29"/>
  <c r="AV97" i="29" s="1"/>
  <c r="V97" i="29"/>
  <c r="AU97" i="29" s="1"/>
  <c r="U97" i="29"/>
  <c r="AT97" i="29" s="1"/>
  <c r="T97" i="29"/>
  <c r="AS97" i="29" s="1"/>
  <c r="S97" i="29"/>
  <c r="AR97" i="29" s="1"/>
  <c r="R97" i="29"/>
  <c r="AQ97" i="29" s="1"/>
  <c r="P97" i="29"/>
  <c r="AO97" i="29" s="1"/>
  <c r="AC97" i="29"/>
  <c r="D97" i="29"/>
  <c r="AB97" i="29" s="1"/>
  <c r="AA87" i="29"/>
  <c r="AZ87" i="29" s="1"/>
  <c r="AY87" i="29"/>
  <c r="AX87" i="29"/>
  <c r="AW87" i="29"/>
  <c r="W87" i="29"/>
  <c r="AV87" i="29" s="1"/>
  <c r="V87" i="29"/>
  <c r="AU87" i="29" s="1"/>
  <c r="U87" i="29"/>
  <c r="AT87" i="29" s="1"/>
  <c r="T87" i="29"/>
  <c r="AS87" i="29" s="1"/>
  <c r="S87" i="29"/>
  <c r="AR87" i="29" s="1"/>
  <c r="R87" i="29"/>
  <c r="AQ87" i="29" s="1"/>
  <c r="P87" i="29"/>
  <c r="AO87" i="29" s="1"/>
  <c r="AC87" i="29"/>
  <c r="D87" i="29"/>
  <c r="AB87" i="29" s="1"/>
  <c r="AA101" i="29"/>
  <c r="AZ101" i="29" s="1"/>
  <c r="AY101" i="29"/>
  <c r="AX101" i="29"/>
  <c r="AW101" i="29"/>
  <c r="W101" i="29"/>
  <c r="AV101" i="29" s="1"/>
  <c r="V101" i="29"/>
  <c r="AU101" i="29" s="1"/>
  <c r="U101" i="29"/>
  <c r="AT101" i="29" s="1"/>
  <c r="T101" i="29"/>
  <c r="AS101" i="29" s="1"/>
  <c r="S101" i="29"/>
  <c r="AR101" i="29" s="1"/>
  <c r="R101" i="29"/>
  <c r="AQ101" i="29" s="1"/>
  <c r="P101" i="29"/>
  <c r="AO101" i="29" s="1"/>
  <c r="AC101" i="29"/>
  <c r="D101" i="29"/>
  <c r="AB101" i="29" s="1"/>
  <c r="AA73" i="29"/>
  <c r="AZ73" i="29" s="1"/>
  <c r="AY73" i="29"/>
  <c r="AX73" i="29"/>
  <c r="AW73" i="29"/>
  <c r="W73" i="29"/>
  <c r="AV73" i="29" s="1"/>
  <c r="V73" i="29"/>
  <c r="AU73" i="29" s="1"/>
  <c r="U73" i="29"/>
  <c r="AT73" i="29" s="1"/>
  <c r="T73" i="29"/>
  <c r="AS73" i="29" s="1"/>
  <c r="S73" i="29"/>
  <c r="AR73" i="29" s="1"/>
  <c r="R73" i="29"/>
  <c r="AQ73" i="29" s="1"/>
  <c r="AC73" i="29"/>
  <c r="D73" i="29"/>
  <c r="AB73" i="29" s="1"/>
  <c r="AA95" i="29"/>
  <c r="AZ95" i="29" s="1"/>
  <c r="AY95" i="29"/>
  <c r="AX95" i="29"/>
  <c r="AW95" i="29"/>
  <c r="W95" i="29"/>
  <c r="AV95" i="29" s="1"/>
  <c r="V95" i="29"/>
  <c r="AU95" i="29" s="1"/>
  <c r="U95" i="29"/>
  <c r="AT95" i="29" s="1"/>
  <c r="T95" i="29"/>
  <c r="AS95" i="29" s="1"/>
  <c r="S95" i="29"/>
  <c r="AR95" i="29" s="1"/>
  <c r="R95" i="29"/>
  <c r="AQ95" i="29" s="1"/>
  <c r="P95" i="29"/>
  <c r="AO95" i="29" s="1"/>
  <c r="AC95" i="29"/>
  <c r="D95" i="29"/>
  <c r="AB95" i="29" s="1"/>
  <c r="AA110" i="29"/>
  <c r="AZ110" i="29" s="1"/>
  <c r="AY110" i="29"/>
  <c r="AX110" i="29"/>
  <c r="AW110" i="29"/>
  <c r="W110" i="29"/>
  <c r="AV110" i="29" s="1"/>
  <c r="V110" i="29"/>
  <c r="AU110" i="29" s="1"/>
  <c r="U110" i="29"/>
  <c r="AT110" i="29" s="1"/>
  <c r="T110" i="29"/>
  <c r="AS110" i="29" s="1"/>
  <c r="S110" i="29"/>
  <c r="AR110" i="29" s="1"/>
  <c r="R110" i="29"/>
  <c r="AQ110" i="29" s="1"/>
  <c r="P110" i="29"/>
  <c r="AO110" i="29" s="1"/>
  <c r="AC110" i="29"/>
  <c r="D110" i="29"/>
  <c r="AB110" i="29" s="1"/>
  <c r="AA105" i="29"/>
  <c r="AZ105" i="29" s="1"/>
  <c r="AY105" i="29"/>
  <c r="AX105" i="29"/>
  <c r="AW105" i="29"/>
  <c r="W105" i="29"/>
  <c r="AV105" i="29" s="1"/>
  <c r="V105" i="29"/>
  <c r="AU105" i="29" s="1"/>
  <c r="U105" i="29"/>
  <c r="AT105" i="29" s="1"/>
  <c r="T105" i="29"/>
  <c r="AS105" i="29" s="1"/>
  <c r="S105" i="29"/>
  <c r="AR105" i="29" s="1"/>
  <c r="R105" i="29"/>
  <c r="AQ105" i="29" s="1"/>
  <c r="P105" i="29"/>
  <c r="AO105" i="29" s="1"/>
  <c r="AC105" i="29"/>
  <c r="D105" i="29"/>
  <c r="AB105" i="29" s="1"/>
  <c r="AA104" i="29"/>
  <c r="AZ104" i="29" s="1"/>
  <c r="AY104" i="29"/>
  <c r="AX104" i="29"/>
  <c r="AW104" i="29"/>
  <c r="W104" i="29"/>
  <c r="AV104" i="29" s="1"/>
  <c r="V104" i="29"/>
  <c r="AU104" i="29" s="1"/>
  <c r="U104" i="29"/>
  <c r="AT104" i="29" s="1"/>
  <c r="T104" i="29"/>
  <c r="AS104" i="29" s="1"/>
  <c r="S104" i="29"/>
  <c r="AR104" i="29" s="1"/>
  <c r="R104" i="29"/>
  <c r="AQ104" i="29" s="1"/>
  <c r="P104" i="29"/>
  <c r="AO104" i="29" s="1"/>
  <c r="AC104" i="29"/>
  <c r="D104" i="29"/>
  <c r="AB104" i="29" s="1"/>
  <c r="AA88" i="29"/>
  <c r="AZ88" i="29" s="1"/>
  <c r="AY88" i="29"/>
  <c r="AX88" i="29"/>
  <c r="AW88" i="29"/>
  <c r="W88" i="29"/>
  <c r="AV88" i="29" s="1"/>
  <c r="V88" i="29"/>
  <c r="AU88" i="29" s="1"/>
  <c r="U88" i="29"/>
  <c r="AT88" i="29" s="1"/>
  <c r="T88" i="29"/>
  <c r="AS88" i="29" s="1"/>
  <c r="S88" i="29"/>
  <c r="AR88" i="29" s="1"/>
  <c r="R88" i="29"/>
  <c r="AQ88" i="29" s="1"/>
  <c r="P88" i="29"/>
  <c r="AO88" i="29" s="1"/>
  <c r="AC88" i="29"/>
  <c r="D88" i="29"/>
  <c r="AB88" i="29" s="1"/>
  <c r="AA98" i="29"/>
  <c r="AZ98" i="29" s="1"/>
  <c r="AY98" i="29"/>
  <c r="AX98" i="29"/>
  <c r="AW98" i="29"/>
  <c r="W98" i="29"/>
  <c r="AV98" i="29" s="1"/>
  <c r="V98" i="29"/>
  <c r="AU98" i="29" s="1"/>
  <c r="U98" i="29"/>
  <c r="AT98" i="29" s="1"/>
  <c r="T98" i="29"/>
  <c r="AS98" i="29" s="1"/>
  <c r="S98" i="29"/>
  <c r="AR98" i="29" s="1"/>
  <c r="R98" i="29"/>
  <c r="AQ98" i="29" s="1"/>
  <c r="P98" i="29"/>
  <c r="AO98" i="29" s="1"/>
  <c r="AC98" i="29"/>
  <c r="D98" i="29"/>
  <c r="AB98" i="29" s="1"/>
  <c r="AA81" i="29"/>
  <c r="AZ81" i="29" s="1"/>
  <c r="AY81" i="29"/>
  <c r="AX81" i="29"/>
  <c r="AW81" i="29"/>
  <c r="W81" i="29"/>
  <c r="AV81" i="29" s="1"/>
  <c r="V81" i="29"/>
  <c r="AU81" i="29" s="1"/>
  <c r="U81" i="29"/>
  <c r="AT81" i="29" s="1"/>
  <c r="T81" i="29"/>
  <c r="AS81" i="29" s="1"/>
  <c r="S81" i="29"/>
  <c r="AR81" i="29" s="1"/>
  <c r="R81" i="29"/>
  <c r="AQ81" i="29" s="1"/>
  <c r="P81" i="29"/>
  <c r="AO81" i="29" s="1"/>
  <c r="AC81" i="29"/>
  <c r="D81" i="29"/>
  <c r="AB81" i="29" s="1"/>
  <c r="AA76" i="29"/>
  <c r="AZ76" i="29" s="1"/>
  <c r="AY76" i="29"/>
  <c r="AX76" i="29"/>
  <c r="AW76" i="29"/>
  <c r="W76" i="29"/>
  <c r="AV76" i="29" s="1"/>
  <c r="V76" i="29"/>
  <c r="AU76" i="29" s="1"/>
  <c r="U76" i="29"/>
  <c r="AT76" i="29" s="1"/>
  <c r="T76" i="29"/>
  <c r="AS76" i="29" s="1"/>
  <c r="S76" i="29"/>
  <c r="AR76" i="29" s="1"/>
  <c r="R76" i="29"/>
  <c r="AQ76" i="29" s="1"/>
  <c r="P76" i="29"/>
  <c r="AO76" i="29" s="1"/>
  <c r="AC76" i="29"/>
  <c r="D76" i="29"/>
  <c r="AB76" i="29" s="1"/>
  <c r="AA91" i="29"/>
  <c r="AZ91" i="29" s="1"/>
  <c r="AY91" i="29"/>
  <c r="AX91" i="29"/>
  <c r="AW91" i="29"/>
  <c r="W91" i="29"/>
  <c r="AV91" i="29" s="1"/>
  <c r="V91" i="29"/>
  <c r="AU91" i="29" s="1"/>
  <c r="U91" i="29"/>
  <c r="AT91" i="29" s="1"/>
  <c r="T91" i="29"/>
  <c r="AS91" i="29" s="1"/>
  <c r="S91" i="29"/>
  <c r="AR91" i="29" s="1"/>
  <c r="R91" i="29"/>
  <c r="AQ91" i="29" s="1"/>
  <c r="P91" i="29"/>
  <c r="AO91" i="29" s="1"/>
  <c r="AC91" i="29"/>
  <c r="D91" i="29"/>
  <c r="AB91" i="29" s="1"/>
  <c r="AA83" i="29"/>
  <c r="AZ83" i="29" s="1"/>
  <c r="AY83" i="29"/>
  <c r="AX83" i="29"/>
  <c r="AW83" i="29"/>
  <c r="W83" i="29"/>
  <c r="AV83" i="29" s="1"/>
  <c r="V83" i="29"/>
  <c r="AU83" i="29" s="1"/>
  <c r="U83" i="29"/>
  <c r="AT83" i="29" s="1"/>
  <c r="T83" i="29"/>
  <c r="AS83" i="29" s="1"/>
  <c r="S83" i="29"/>
  <c r="AR83" i="29" s="1"/>
  <c r="R83" i="29"/>
  <c r="AQ83" i="29" s="1"/>
  <c r="P83" i="29"/>
  <c r="AO83" i="29" s="1"/>
  <c r="AC83" i="29"/>
  <c r="D83" i="29"/>
  <c r="AB83" i="29" s="1"/>
  <c r="AA90" i="29"/>
  <c r="AZ90" i="29" s="1"/>
  <c r="AY90" i="29"/>
  <c r="AX90" i="29"/>
  <c r="AW90" i="29"/>
  <c r="W90" i="29"/>
  <c r="AV90" i="29" s="1"/>
  <c r="V90" i="29"/>
  <c r="AU90" i="29" s="1"/>
  <c r="U90" i="29"/>
  <c r="AT90" i="29" s="1"/>
  <c r="T90" i="29"/>
  <c r="AS90" i="29" s="1"/>
  <c r="S90" i="29"/>
  <c r="AR90" i="29" s="1"/>
  <c r="R90" i="29"/>
  <c r="AQ90" i="29" s="1"/>
  <c r="P90" i="29"/>
  <c r="AO90" i="29" s="1"/>
  <c r="AC90" i="29"/>
  <c r="D90" i="29"/>
  <c r="AB90" i="29" s="1"/>
  <c r="AA92" i="29"/>
  <c r="AZ92" i="29" s="1"/>
  <c r="AY92" i="29"/>
  <c r="AX92" i="29"/>
  <c r="AW92" i="29"/>
  <c r="W92" i="29"/>
  <c r="AV92" i="29" s="1"/>
  <c r="V92" i="29"/>
  <c r="AU92" i="29" s="1"/>
  <c r="U92" i="29"/>
  <c r="AT92" i="29" s="1"/>
  <c r="T92" i="29"/>
  <c r="AS92" i="29" s="1"/>
  <c r="S92" i="29"/>
  <c r="AR92" i="29" s="1"/>
  <c r="R92" i="29"/>
  <c r="AQ92" i="29" s="1"/>
  <c r="P92" i="29"/>
  <c r="AO92" i="29" s="1"/>
  <c r="AC92" i="29"/>
  <c r="D92" i="29"/>
  <c r="AB92" i="29" s="1"/>
  <c r="AA94" i="29"/>
  <c r="AZ94" i="29" s="1"/>
  <c r="AY94" i="29"/>
  <c r="AX94" i="29"/>
  <c r="AW94" i="29"/>
  <c r="W94" i="29"/>
  <c r="AV94" i="29" s="1"/>
  <c r="V94" i="29"/>
  <c r="AU94" i="29" s="1"/>
  <c r="U94" i="29"/>
  <c r="AT94" i="29" s="1"/>
  <c r="T94" i="29"/>
  <c r="AS94" i="29" s="1"/>
  <c r="S94" i="29"/>
  <c r="AR94" i="29" s="1"/>
  <c r="R94" i="29"/>
  <c r="AQ94" i="29" s="1"/>
  <c r="AC94" i="29"/>
  <c r="D94" i="29"/>
  <c r="AB94" i="29" s="1"/>
  <c r="AA78" i="29"/>
  <c r="AZ78" i="29" s="1"/>
  <c r="AY78" i="29"/>
  <c r="AX78" i="29"/>
  <c r="AW78" i="29"/>
  <c r="W78" i="29"/>
  <c r="AV78" i="29" s="1"/>
  <c r="V78" i="29"/>
  <c r="AU78" i="29" s="1"/>
  <c r="U78" i="29"/>
  <c r="AT78" i="29" s="1"/>
  <c r="T78" i="29"/>
  <c r="AS78" i="29" s="1"/>
  <c r="S78" i="29"/>
  <c r="AR78" i="29" s="1"/>
  <c r="R78" i="29"/>
  <c r="AQ78" i="29" s="1"/>
  <c r="P78" i="29"/>
  <c r="AO78" i="29" s="1"/>
  <c r="AC78" i="29"/>
  <c r="D78" i="29"/>
  <c r="AB78" i="29" s="1"/>
  <c r="AA96" i="29"/>
  <c r="AZ96" i="29" s="1"/>
  <c r="AY96" i="29"/>
  <c r="AX96" i="29"/>
  <c r="AW96" i="29"/>
  <c r="W96" i="29"/>
  <c r="AV96" i="29" s="1"/>
  <c r="V96" i="29"/>
  <c r="AU96" i="29" s="1"/>
  <c r="U96" i="29"/>
  <c r="AT96" i="29" s="1"/>
  <c r="T96" i="29"/>
  <c r="AS96" i="29" s="1"/>
  <c r="S96" i="29"/>
  <c r="AR96" i="29" s="1"/>
  <c r="R96" i="29"/>
  <c r="AQ96" i="29" s="1"/>
  <c r="P96" i="29"/>
  <c r="AO96" i="29" s="1"/>
  <c r="AC96" i="29"/>
  <c r="D96" i="29"/>
  <c r="AB96" i="29" s="1"/>
  <c r="AA84" i="29"/>
  <c r="AZ84" i="29" s="1"/>
  <c r="AY84" i="29"/>
  <c r="AX84" i="29"/>
  <c r="AW84" i="29"/>
  <c r="W84" i="29"/>
  <c r="AV84" i="29" s="1"/>
  <c r="V84" i="29"/>
  <c r="AU84" i="29" s="1"/>
  <c r="U84" i="29"/>
  <c r="AT84" i="29" s="1"/>
  <c r="T84" i="29"/>
  <c r="AS84" i="29" s="1"/>
  <c r="S84" i="29"/>
  <c r="AR84" i="29" s="1"/>
  <c r="R84" i="29"/>
  <c r="AQ84" i="29" s="1"/>
  <c r="P84" i="29"/>
  <c r="AO84" i="29" s="1"/>
  <c r="AC84" i="29"/>
  <c r="D84" i="29"/>
  <c r="AB84" i="29" s="1"/>
  <c r="AA85" i="29"/>
  <c r="AZ85" i="29" s="1"/>
  <c r="AY85" i="29"/>
  <c r="AX85" i="29"/>
  <c r="AW85" i="29"/>
  <c r="W85" i="29"/>
  <c r="AV85" i="29" s="1"/>
  <c r="V85" i="29"/>
  <c r="AU85" i="29" s="1"/>
  <c r="U85" i="29"/>
  <c r="AT85" i="29" s="1"/>
  <c r="T85" i="29"/>
  <c r="AS85" i="29" s="1"/>
  <c r="S85" i="29"/>
  <c r="AR85" i="29" s="1"/>
  <c r="R85" i="29"/>
  <c r="AQ85" i="29" s="1"/>
  <c r="P85" i="29"/>
  <c r="AO85" i="29" s="1"/>
  <c r="AC85" i="29"/>
  <c r="D85" i="29"/>
  <c r="AB85" i="29" s="1"/>
  <c r="AA100" i="29"/>
  <c r="AZ100" i="29" s="1"/>
  <c r="AY100" i="29"/>
  <c r="AX100" i="29"/>
  <c r="AW100" i="29"/>
  <c r="W100" i="29"/>
  <c r="AV100" i="29" s="1"/>
  <c r="V100" i="29"/>
  <c r="AU100" i="29" s="1"/>
  <c r="U100" i="29"/>
  <c r="AT100" i="29" s="1"/>
  <c r="T100" i="29"/>
  <c r="AS100" i="29" s="1"/>
  <c r="S100" i="29"/>
  <c r="AR100" i="29" s="1"/>
  <c r="R100" i="29"/>
  <c r="AQ100" i="29" s="1"/>
  <c r="P100" i="29"/>
  <c r="AO100" i="29" s="1"/>
  <c r="AC100" i="29"/>
  <c r="D100" i="29"/>
  <c r="AB100" i="29" s="1"/>
  <c r="AA70" i="29"/>
  <c r="AZ70" i="29" s="1"/>
  <c r="AY70" i="29"/>
  <c r="AX70" i="29"/>
  <c r="AW70" i="29"/>
  <c r="W70" i="29"/>
  <c r="AV70" i="29" s="1"/>
  <c r="V70" i="29"/>
  <c r="AU70" i="29" s="1"/>
  <c r="U70" i="29"/>
  <c r="AT70" i="29" s="1"/>
  <c r="T70" i="29"/>
  <c r="AS70" i="29" s="1"/>
  <c r="S70" i="29"/>
  <c r="AR70" i="29" s="1"/>
  <c r="R70" i="29"/>
  <c r="AQ70" i="29" s="1"/>
  <c r="P70" i="29"/>
  <c r="AO70" i="29" s="1"/>
  <c r="AC70" i="29"/>
  <c r="D70" i="29"/>
  <c r="AB70" i="29" s="1"/>
  <c r="AA59" i="29"/>
  <c r="AZ59" i="29" s="1"/>
  <c r="AY59" i="29"/>
  <c r="AX59" i="29"/>
  <c r="AW59" i="29"/>
  <c r="W59" i="29"/>
  <c r="AV59" i="29" s="1"/>
  <c r="V59" i="29"/>
  <c r="AU59" i="29" s="1"/>
  <c r="U59" i="29"/>
  <c r="AT59" i="29" s="1"/>
  <c r="T59" i="29"/>
  <c r="AS59" i="29" s="1"/>
  <c r="S59" i="29"/>
  <c r="AR59" i="29" s="1"/>
  <c r="R59" i="29"/>
  <c r="AQ59" i="29" s="1"/>
  <c r="P59" i="29"/>
  <c r="AO59" i="29" s="1"/>
  <c r="AC59" i="29"/>
  <c r="D59" i="29"/>
  <c r="AB59" i="29" s="1"/>
  <c r="AA89" i="29"/>
  <c r="AZ89" i="29" s="1"/>
  <c r="AY89" i="29"/>
  <c r="AX89" i="29"/>
  <c r="AW89" i="29"/>
  <c r="W89" i="29"/>
  <c r="AV89" i="29" s="1"/>
  <c r="V89" i="29"/>
  <c r="AU89" i="29" s="1"/>
  <c r="U89" i="29"/>
  <c r="AT89" i="29" s="1"/>
  <c r="T89" i="29"/>
  <c r="AS89" i="29" s="1"/>
  <c r="S89" i="29"/>
  <c r="AR89" i="29" s="1"/>
  <c r="R89" i="29"/>
  <c r="AQ89" i="29" s="1"/>
  <c r="P89" i="29"/>
  <c r="AO89" i="29" s="1"/>
  <c r="AC89" i="29"/>
  <c r="D89" i="29"/>
  <c r="AB89" i="29" s="1"/>
  <c r="AA74" i="29"/>
  <c r="AZ74" i="29" s="1"/>
  <c r="AY74" i="29"/>
  <c r="AX74" i="29"/>
  <c r="AW74" i="29"/>
  <c r="W74" i="29"/>
  <c r="AV74" i="29" s="1"/>
  <c r="V74" i="29"/>
  <c r="AU74" i="29" s="1"/>
  <c r="U74" i="29"/>
  <c r="AT74" i="29" s="1"/>
  <c r="T74" i="29"/>
  <c r="AS74" i="29" s="1"/>
  <c r="S74" i="29"/>
  <c r="AR74" i="29" s="1"/>
  <c r="R74" i="29"/>
  <c r="AQ74" i="29" s="1"/>
  <c r="P74" i="29"/>
  <c r="AO74" i="29" s="1"/>
  <c r="AC74" i="29"/>
  <c r="D74" i="29"/>
  <c r="AB74" i="29" s="1"/>
  <c r="AA58" i="29"/>
  <c r="AZ58" i="29" s="1"/>
  <c r="AY58" i="29"/>
  <c r="AX58" i="29"/>
  <c r="AW58" i="29"/>
  <c r="W58" i="29"/>
  <c r="AV58" i="29" s="1"/>
  <c r="V58" i="29"/>
  <c r="AU58" i="29" s="1"/>
  <c r="U58" i="29"/>
  <c r="AT58" i="29" s="1"/>
  <c r="T58" i="29"/>
  <c r="AS58" i="29" s="1"/>
  <c r="S58" i="29"/>
  <c r="AR58" i="29" s="1"/>
  <c r="R58" i="29"/>
  <c r="AQ58" i="29" s="1"/>
  <c r="P58" i="29"/>
  <c r="AO58" i="29" s="1"/>
  <c r="AC58" i="29"/>
  <c r="D58" i="29"/>
  <c r="AB58" i="29" s="1"/>
  <c r="AA52" i="29"/>
  <c r="AZ52" i="29" s="1"/>
  <c r="AY52" i="29"/>
  <c r="AX52" i="29"/>
  <c r="AW52" i="29"/>
  <c r="W52" i="29"/>
  <c r="AV52" i="29" s="1"/>
  <c r="V52" i="29"/>
  <c r="AU52" i="29" s="1"/>
  <c r="U52" i="29"/>
  <c r="AT52" i="29" s="1"/>
  <c r="T52" i="29"/>
  <c r="AS52" i="29" s="1"/>
  <c r="S52" i="29"/>
  <c r="AR52" i="29" s="1"/>
  <c r="R52" i="29"/>
  <c r="AQ52" i="29" s="1"/>
  <c r="P52" i="29"/>
  <c r="AO52" i="29" s="1"/>
  <c r="AC52" i="29"/>
  <c r="D52" i="29"/>
  <c r="AB52" i="29" s="1"/>
  <c r="AA65" i="29"/>
  <c r="AZ65" i="29" s="1"/>
  <c r="AY65" i="29"/>
  <c r="AX65" i="29"/>
  <c r="AW65" i="29"/>
  <c r="W65" i="29"/>
  <c r="AV65" i="29" s="1"/>
  <c r="V65" i="29"/>
  <c r="AU65" i="29" s="1"/>
  <c r="U65" i="29"/>
  <c r="AT65" i="29" s="1"/>
  <c r="T65" i="29"/>
  <c r="AS65" i="29" s="1"/>
  <c r="S65" i="29"/>
  <c r="AR65" i="29" s="1"/>
  <c r="R65" i="29"/>
  <c r="AQ65" i="29" s="1"/>
  <c r="P65" i="29"/>
  <c r="AO65" i="29" s="1"/>
  <c r="AC65" i="29"/>
  <c r="D65" i="29"/>
  <c r="AB65" i="29" s="1"/>
  <c r="AA71" i="29"/>
  <c r="AZ71" i="29" s="1"/>
  <c r="AY71" i="29"/>
  <c r="AX71" i="29"/>
  <c r="AW71" i="29"/>
  <c r="W71" i="29"/>
  <c r="AV71" i="29" s="1"/>
  <c r="V71" i="29"/>
  <c r="AU71" i="29" s="1"/>
  <c r="U71" i="29"/>
  <c r="AT71" i="29" s="1"/>
  <c r="T71" i="29"/>
  <c r="AS71" i="29" s="1"/>
  <c r="S71" i="29"/>
  <c r="AR71" i="29" s="1"/>
  <c r="R71" i="29"/>
  <c r="AQ71" i="29" s="1"/>
  <c r="P71" i="29"/>
  <c r="AO71" i="29" s="1"/>
  <c r="AC71" i="29"/>
  <c r="D71" i="29"/>
  <c r="AB71" i="29" s="1"/>
  <c r="AA93" i="29"/>
  <c r="AZ93" i="29" s="1"/>
  <c r="AY93" i="29"/>
  <c r="AX93" i="29"/>
  <c r="AW93" i="29"/>
  <c r="W93" i="29"/>
  <c r="AV93" i="29" s="1"/>
  <c r="V93" i="29"/>
  <c r="AU93" i="29" s="1"/>
  <c r="U93" i="29"/>
  <c r="AT93" i="29" s="1"/>
  <c r="T93" i="29"/>
  <c r="AS93" i="29" s="1"/>
  <c r="S93" i="29"/>
  <c r="AR93" i="29" s="1"/>
  <c r="R93" i="29"/>
  <c r="AQ93" i="29" s="1"/>
  <c r="P93" i="29"/>
  <c r="AO93" i="29" s="1"/>
  <c r="AC93" i="29"/>
  <c r="D93" i="29"/>
  <c r="AB93" i="29" s="1"/>
  <c r="AA77" i="29"/>
  <c r="AZ77" i="29" s="1"/>
  <c r="AY77" i="29"/>
  <c r="AX77" i="29"/>
  <c r="AW77" i="29"/>
  <c r="W77" i="29"/>
  <c r="AV77" i="29" s="1"/>
  <c r="V77" i="29"/>
  <c r="AU77" i="29" s="1"/>
  <c r="U77" i="29"/>
  <c r="AT77" i="29" s="1"/>
  <c r="T77" i="29"/>
  <c r="AS77" i="29" s="1"/>
  <c r="S77" i="29"/>
  <c r="AR77" i="29" s="1"/>
  <c r="R77" i="29"/>
  <c r="AQ77" i="29" s="1"/>
  <c r="P77" i="29"/>
  <c r="AO77" i="29" s="1"/>
  <c r="AC77" i="29"/>
  <c r="D77" i="29"/>
  <c r="AB77" i="29" s="1"/>
  <c r="AA75" i="29"/>
  <c r="AZ75" i="29" s="1"/>
  <c r="AY75" i="29"/>
  <c r="AX75" i="29"/>
  <c r="AW75" i="29"/>
  <c r="W75" i="29"/>
  <c r="AV75" i="29" s="1"/>
  <c r="V75" i="29"/>
  <c r="AU75" i="29" s="1"/>
  <c r="U75" i="29"/>
  <c r="AT75" i="29" s="1"/>
  <c r="T75" i="29"/>
  <c r="AS75" i="29" s="1"/>
  <c r="S75" i="29"/>
  <c r="AR75" i="29" s="1"/>
  <c r="R75" i="29"/>
  <c r="AQ75" i="29" s="1"/>
  <c r="P75" i="29"/>
  <c r="AO75" i="29" s="1"/>
  <c r="AC75" i="29"/>
  <c r="D75" i="29"/>
  <c r="AB75" i="29" s="1"/>
  <c r="AA62" i="29"/>
  <c r="AZ62" i="29" s="1"/>
  <c r="AY62" i="29"/>
  <c r="AX62" i="29"/>
  <c r="AW62" i="29"/>
  <c r="W62" i="29"/>
  <c r="AV62" i="29" s="1"/>
  <c r="V62" i="29"/>
  <c r="AU62" i="29" s="1"/>
  <c r="U62" i="29"/>
  <c r="AT62" i="29" s="1"/>
  <c r="T62" i="29"/>
  <c r="AS62" i="29" s="1"/>
  <c r="S62" i="29"/>
  <c r="AR62" i="29" s="1"/>
  <c r="R62" i="29"/>
  <c r="AQ62" i="29" s="1"/>
  <c r="P62" i="29"/>
  <c r="AO62" i="29" s="1"/>
  <c r="AC62" i="29"/>
  <c r="D62" i="29"/>
  <c r="AB62" i="29" s="1"/>
  <c r="AA79" i="29"/>
  <c r="AZ79" i="29" s="1"/>
  <c r="AY79" i="29"/>
  <c r="AX79" i="29"/>
  <c r="AW79" i="29"/>
  <c r="W79" i="29"/>
  <c r="AV79" i="29" s="1"/>
  <c r="V79" i="29"/>
  <c r="AU79" i="29" s="1"/>
  <c r="U79" i="29"/>
  <c r="AT79" i="29" s="1"/>
  <c r="T79" i="29"/>
  <c r="AS79" i="29" s="1"/>
  <c r="S79" i="29"/>
  <c r="AR79" i="29" s="1"/>
  <c r="R79" i="29"/>
  <c r="AQ79" i="29" s="1"/>
  <c r="P79" i="29"/>
  <c r="AO79" i="29" s="1"/>
  <c r="AC79" i="29"/>
  <c r="D79" i="29"/>
  <c r="AB79" i="29" s="1"/>
  <c r="AA82" i="29"/>
  <c r="AZ82" i="29" s="1"/>
  <c r="AY82" i="29"/>
  <c r="AX82" i="29"/>
  <c r="AW82" i="29"/>
  <c r="W82" i="29"/>
  <c r="AV82" i="29" s="1"/>
  <c r="V82" i="29"/>
  <c r="AU82" i="29" s="1"/>
  <c r="U82" i="29"/>
  <c r="AT82" i="29" s="1"/>
  <c r="T82" i="29"/>
  <c r="AS82" i="29" s="1"/>
  <c r="S82" i="29"/>
  <c r="AR82" i="29" s="1"/>
  <c r="R82" i="29"/>
  <c r="AQ82" i="29" s="1"/>
  <c r="P82" i="29"/>
  <c r="AO82" i="29" s="1"/>
  <c r="AC82" i="29"/>
  <c r="D82" i="29"/>
  <c r="AB82" i="29" s="1"/>
  <c r="AA69" i="29"/>
  <c r="AZ69" i="29" s="1"/>
  <c r="AY69" i="29"/>
  <c r="AX69" i="29"/>
  <c r="AW69" i="29"/>
  <c r="W69" i="29"/>
  <c r="AV69" i="29" s="1"/>
  <c r="V69" i="29"/>
  <c r="AU69" i="29" s="1"/>
  <c r="U69" i="29"/>
  <c r="AT69" i="29" s="1"/>
  <c r="T69" i="29"/>
  <c r="AS69" i="29" s="1"/>
  <c r="S69" i="29"/>
  <c r="AR69" i="29" s="1"/>
  <c r="R69" i="29"/>
  <c r="AQ69" i="29" s="1"/>
  <c r="P69" i="29"/>
  <c r="AO69" i="29" s="1"/>
  <c r="AC69" i="29"/>
  <c r="D69" i="29"/>
  <c r="AB69" i="29" s="1"/>
  <c r="AA53" i="29"/>
  <c r="AZ53" i="29" s="1"/>
  <c r="AY53" i="29"/>
  <c r="AX53" i="29"/>
  <c r="AW53" i="29"/>
  <c r="W53" i="29"/>
  <c r="AV53" i="29" s="1"/>
  <c r="V53" i="29"/>
  <c r="AU53" i="29" s="1"/>
  <c r="U53" i="29"/>
  <c r="AT53" i="29" s="1"/>
  <c r="T53" i="29"/>
  <c r="AS53" i="29" s="1"/>
  <c r="S53" i="29"/>
  <c r="AR53" i="29" s="1"/>
  <c r="R53" i="29"/>
  <c r="AQ53" i="29" s="1"/>
  <c r="P53" i="29"/>
  <c r="AO53" i="29" s="1"/>
  <c r="AC53" i="29"/>
  <c r="D53" i="29"/>
  <c r="AB53" i="29" s="1"/>
  <c r="AA86" i="29"/>
  <c r="AZ86" i="29" s="1"/>
  <c r="AY86" i="29"/>
  <c r="AX86" i="29"/>
  <c r="AW86" i="29"/>
  <c r="W86" i="29"/>
  <c r="AV86" i="29" s="1"/>
  <c r="V86" i="29"/>
  <c r="AU86" i="29" s="1"/>
  <c r="U86" i="29"/>
  <c r="AT86" i="29" s="1"/>
  <c r="T86" i="29"/>
  <c r="AS86" i="29" s="1"/>
  <c r="S86" i="29"/>
  <c r="AR86" i="29" s="1"/>
  <c r="R86" i="29"/>
  <c r="AQ86" i="29" s="1"/>
  <c r="P86" i="29"/>
  <c r="AO86" i="29" s="1"/>
  <c r="AC86" i="29"/>
  <c r="D86" i="29"/>
  <c r="AB86" i="29" s="1"/>
  <c r="AA66" i="29"/>
  <c r="AZ66" i="29" s="1"/>
  <c r="AY66" i="29"/>
  <c r="AX66" i="29"/>
  <c r="AW66" i="29"/>
  <c r="W66" i="29"/>
  <c r="AV66" i="29" s="1"/>
  <c r="V66" i="29"/>
  <c r="AU66" i="29" s="1"/>
  <c r="U66" i="29"/>
  <c r="AT66" i="29" s="1"/>
  <c r="T66" i="29"/>
  <c r="AS66" i="29" s="1"/>
  <c r="S66" i="29"/>
  <c r="AR66" i="29" s="1"/>
  <c r="R66" i="29"/>
  <c r="AQ66" i="29" s="1"/>
  <c r="P66" i="29"/>
  <c r="AO66" i="29" s="1"/>
  <c r="AC66" i="29"/>
  <c r="D66" i="29"/>
  <c r="AB66" i="29" s="1"/>
  <c r="AA51" i="29"/>
  <c r="AZ51" i="29" s="1"/>
  <c r="AY51" i="29"/>
  <c r="AX51" i="29"/>
  <c r="AW51" i="29"/>
  <c r="W51" i="29"/>
  <c r="AV51" i="29" s="1"/>
  <c r="V51" i="29"/>
  <c r="AU51" i="29" s="1"/>
  <c r="U51" i="29"/>
  <c r="AT51" i="29" s="1"/>
  <c r="T51" i="29"/>
  <c r="AS51" i="29" s="1"/>
  <c r="S51" i="29"/>
  <c r="AR51" i="29" s="1"/>
  <c r="R51" i="29"/>
  <c r="AQ51" i="29" s="1"/>
  <c r="P51" i="29"/>
  <c r="AO51" i="29" s="1"/>
  <c r="AC51" i="29"/>
  <c r="D51" i="29"/>
  <c r="AB51" i="29" s="1"/>
  <c r="AA42" i="29"/>
  <c r="AZ42" i="29" s="1"/>
  <c r="AY42" i="29"/>
  <c r="AX42" i="29"/>
  <c r="AW42" i="29"/>
  <c r="W42" i="29"/>
  <c r="AV42" i="29" s="1"/>
  <c r="V42" i="29"/>
  <c r="AU42" i="29" s="1"/>
  <c r="U42" i="29"/>
  <c r="AT42" i="29" s="1"/>
  <c r="T42" i="29"/>
  <c r="AS42" i="29" s="1"/>
  <c r="S42" i="29"/>
  <c r="AR42" i="29" s="1"/>
  <c r="R42" i="29"/>
  <c r="AQ42" i="29" s="1"/>
  <c r="P42" i="29"/>
  <c r="AO42" i="29" s="1"/>
  <c r="AC42" i="29"/>
  <c r="D42" i="29"/>
  <c r="AB42" i="29" s="1"/>
  <c r="AA41" i="29"/>
  <c r="AZ41" i="29" s="1"/>
  <c r="AY41" i="29"/>
  <c r="AX41" i="29"/>
  <c r="AW41" i="29"/>
  <c r="W41" i="29"/>
  <c r="AV41" i="29" s="1"/>
  <c r="V41" i="29"/>
  <c r="AU41" i="29" s="1"/>
  <c r="U41" i="29"/>
  <c r="AT41" i="29" s="1"/>
  <c r="T41" i="29"/>
  <c r="AS41" i="29" s="1"/>
  <c r="S41" i="29"/>
  <c r="AR41" i="29" s="1"/>
  <c r="R41" i="29"/>
  <c r="AQ41" i="29" s="1"/>
  <c r="P41" i="29"/>
  <c r="AO41" i="29" s="1"/>
  <c r="AC41" i="29"/>
  <c r="D41" i="29"/>
  <c r="AB41" i="29" s="1"/>
  <c r="AA39" i="29"/>
  <c r="AZ39" i="29" s="1"/>
  <c r="AY39" i="29"/>
  <c r="AX39" i="29"/>
  <c r="AW39" i="29"/>
  <c r="W39" i="29"/>
  <c r="AV39" i="29" s="1"/>
  <c r="V39" i="29"/>
  <c r="AU39" i="29" s="1"/>
  <c r="U39" i="29"/>
  <c r="AT39" i="29" s="1"/>
  <c r="T39" i="29"/>
  <c r="AS39" i="29" s="1"/>
  <c r="S39" i="29"/>
  <c r="AR39" i="29" s="1"/>
  <c r="R39" i="29"/>
  <c r="AQ39" i="29" s="1"/>
  <c r="P39" i="29"/>
  <c r="AO39" i="29" s="1"/>
  <c r="AC39" i="29"/>
  <c r="D39" i="29"/>
  <c r="AB39" i="29" s="1"/>
  <c r="AA68" i="29"/>
  <c r="AZ68" i="29" s="1"/>
  <c r="AY68" i="29"/>
  <c r="AX68" i="29"/>
  <c r="AW68" i="29"/>
  <c r="W68" i="29"/>
  <c r="AV68" i="29" s="1"/>
  <c r="V68" i="29"/>
  <c r="AU68" i="29" s="1"/>
  <c r="U68" i="29"/>
  <c r="AT68" i="29" s="1"/>
  <c r="T68" i="29"/>
  <c r="AS68" i="29" s="1"/>
  <c r="S68" i="29"/>
  <c r="AR68" i="29" s="1"/>
  <c r="R68" i="29"/>
  <c r="AQ68" i="29" s="1"/>
  <c r="P68" i="29"/>
  <c r="AO68" i="29" s="1"/>
  <c r="AC68" i="29"/>
  <c r="D68" i="29"/>
  <c r="AB68" i="29" s="1"/>
  <c r="AA54" i="29"/>
  <c r="AZ54" i="29" s="1"/>
  <c r="AY54" i="29"/>
  <c r="AX54" i="29"/>
  <c r="AW54" i="29"/>
  <c r="W54" i="29"/>
  <c r="AV54" i="29" s="1"/>
  <c r="V54" i="29"/>
  <c r="AU54" i="29" s="1"/>
  <c r="U54" i="29"/>
  <c r="AT54" i="29" s="1"/>
  <c r="T54" i="29"/>
  <c r="AS54" i="29" s="1"/>
  <c r="S54" i="29"/>
  <c r="AR54" i="29" s="1"/>
  <c r="R54" i="29"/>
  <c r="AQ54" i="29" s="1"/>
  <c r="P54" i="29"/>
  <c r="AO54" i="29" s="1"/>
  <c r="AC54" i="29"/>
  <c r="D54" i="29"/>
  <c r="AB54" i="29" s="1"/>
  <c r="AA67" i="29"/>
  <c r="AZ67" i="29" s="1"/>
  <c r="AY67" i="29"/>
  <c r="AX67" i="29"/>
  <c r="AW67" i="29"/>
  <c r="W67" i="29"/>
  <c r="AV67" i="29" s="1"/>
  <c r="V67" i="29"/>
  <c r="AU67" i="29" s="1"/>
  <c r="U67" i="29"/>
  <c r="AT67" i="29" s="1"/>
  <c r="T67" i="29"/>
  <c r="AS67" i="29" s="1"/>
  <c r="S67" i="29"/>
  <c r="AR67" i="29" s="1"/>
  <c r="R67" i="29"/>
  <c r="AQ67" i="29" s="1"/>
  <c r="P67" i="29"/>
  <c r="AO67" i="29" s="1"/>
  <c r="AC67" i="29"/>
  <c r="D67" i="29"/>
  <c r="AB67" i="29" s="1"/>
  <c r="AA43" i="29"/>
  <c r="AZ43" i="29" s="1"/>
  <c r="AY43" i="29"/>
  <c r="AX43" i="29"/>
  <c r="AW43" i="29"/>
  <c r="W43" i="29"/>
  <c r="AV43" i="29" s="1"/>
  <c r="V43" i="29"/>
  <c r="AU43" i="29" s="1"/>
  <c r="U43" i="29"/>
  <c r="AT43" i="29" s="1"/>
  <c r="T43" i="29"/>
  <c r="AS43" i="29" s="1"/>
  <c r="S43" i="29"/>
  <c r="AR43" i="29" s="1"/>
  <c r="R43" i="29"/>
  <c r="AQ43" i="29" s="1"/>
  <c r="P43" i="29"/>
  <c r="AO43" i="29" s="1"/>
  <c r="AC43" i="29"/>
  <c r="D43" i="29"/>
  <c r="AB43" i="29" s="1"/>
  <c r="AA80" i="29"/>
  <c r="AZ80" i="29" s="1"/>
  <c r="AY80" i="29"/>
  <c r="AX80" i="29"/>
  <c r="AW80" i="29"/>
  <c r="W80" i="29"/>
  <c r="AV80" i="29" s="1"/>
  <c r="V80" i="29"/>
  <c r="AU80" i="29" s="1"/>
  <c r="U80" i="29"/>
  <c r="AT80" i="29" s="1"/>
  <c r="T80" i="29"/>
  <c r="AS80" i="29" s="1"/>
  <c r="S80" i="29"/>
  <c r="AR80" i="29" s="1"/>
  <c r="R80" i="29"/>
  <c r="AQ80" i="29" s="1"/>
  <c r="P80" i="29"/>
  <c r="AO80" i="29" s="1"/>
  <c r="AC80" i="29"/>
  <c r="D80" i="29"/>
  <c r="AB80" i="29" s="1"/>
  <c r="AA49" i="29"/>
  <c r="AZ49" i="29" s="1"/>
  <c r="AY49" i="29"/>
  <c r="AX49" i="29"/>
  <c r="AW49" i="29"/>
  <c r="W49" i="29"/>
  <c r="AV49" i="29" s="1"/>
  <c r="V49" i="29"/>
  <c r="AU49" i="29" s="1"/>
  <c r="U49" i="29"/>
  <c r="AT49" i="29" s="1"/>
  <c r="T49" i="29"/>
  <c r="AS49" i="29" s="1"/>
  <c r="S49" i="29"/>
  <c r="AR49" i="29" s="1"/>
  <c r="R49" i="29"/>
  <c r="AQ49" i="29" s="1"/>
  <c r="P49" i="29"/>
  <c r="AO49" i="29" s="1"/>
  <c r="AC49" i="29"/>
  <c r="D49" i="29"/>
  <c r="AB49" i="29" s="1"/>
  <c r="AA55" i="29"/>
  <c r="AZ55" i="29" s="1"/>
  <c r="AY55" i="29"/>
  <c r="AX55" i="29"/>
  <c r="AW55" i="29"/>
  <c r="W55" i="29"/>
  <c r="AV55" i="29" s="1"/>
  <c r="V55" i="29"/>
  <c r="AU55" i="29" s="1"/>
  <c r="U55" i="29"/>
  <c r="AT55" i="29" s="1"/>
  <c r="T55" i="29"/>
  <c r="AS55" i="29" s="1"/>
  <c r="S55" i="29"/>
  <c r="AR55" i="29" s="1"/>
  <c r="R55" i="29"/>
  <c r="AQ55" i="29" s="1"/>
  <c r="P55" i="29"/>
  <c r="AO55" i="29" s="1"/>
  <c r="AC55" i="29"/>
  <c r="D55" i="29"/>
  <c r="AB55" i="29" s="1"/>
  <c r="AA47" i="29"/>
  <c r="AZ47" i="29" s="1"/>
  <c r="AY47" i="29"/>
  <c r="AX47" i="29"/>
  <c r="AW47" i="29"/>
  <c r="W47" i="29"/>
  <c r="AV47" i="29" s="1"/>
  <c r="V47" i="29"/>
  <c r="AU47" i="29" s="1"/>
  <c r="U47" i="29"/>
  <c r="AT47" i="29" s="1"/>
  <c r="T47" i="29"/>
  <c r="AS47" i="29" s="1"/>
  <c r="S47" i="29"/>
  <c r="AR47" i="29" s="1"/>
  <c r="R47" i="29"/>
  <c r="AQ47" i="29" s="1"/>
  <c r="P47" i="29"/>
  <c r="AO47" i="29" s="1"/>
  <c r="AC47" i="29"/>
  <c r="D47" i="29"/>
  <c r="AB47" i="29" s="1"/>
  <c r="AA50" i="29"/>
  <c r="AZ50" i="29" s="1"/>
  <c r="AY50" i="29"/>
  <c r="AX50" i="29"/>
  <c r="AW50" i="29"/>
  <c r="W50" i="29"/>
  <c r="AV50" i="29" s="1"/>
  <c r="V50" i="29"/>
  <c r="AU50" i="29" s="1"/>
  <c r="U50" i="29"/>
  <c r="AT50" i="29" s="1"/>
  <c r="T50" i="29"/>
  <c r="AS50" i="29" s="1"/>
  <c r="S50" i="29"/>
  <c r="AR50" i="29" s="1"/>
  <c r="R50" i="29"/>
  <c r="AQ50" i="29" s="1"/>
  <c r="P50" i="29"/>
  <c r="AO50" i="29" s="1"/>
  <c r="AC50" i="29"/>
  <c r="D50" i="29"/>
  <c r="AB50" i="29" s="1"/>
  <c r="AA61" i="29"/>
  <c r="AZ61" i="29" s="1"/>
  <c r="AY61" i="29"/>
  <c r="AX61" i="29"/>
  <c r="AW61" i="29"/>
  <c r="W61" i="29"/>
  <c r="AV61" i="29" s="1"/>
  <c r="V61" i="29"/>
  <c r="AU61" i="29" s="1"/>
  <c r="U61" i="29"/>
  <c r="AT61" i="29" s="1"/>
  <c r="T61" i="29"/>
  <c r="AS61" i="29" s="1"/>
  <c r="S61" i="29"/>
  <c r="AR61" i="29" s="1"/>
  <c r="R61" i="29"/>
  <c r="AQ61" i="29" s="1"/>
  <c r="P61" i="29"/>
  <c r="AO61" i="29" s="1"/>
  <c r="AC61" i="29"/>
  <c r="D61" i="29"/>
  <c r="AB61" i="29" s="1"/>
  <c r="AA56" i="29"/>
  <c r="AZ56" i="29" s="1"/>
  <c r="AY56" i="29"/>
  <c r="AX56" i="29"/>
  <c r="AW56" i="29"/>
  <c r="W56" i="29"/>
  <c r="AV56" i="29" s="1"/>
  <c r="V56" i="29"/>
  <c r="AU56" i="29" s="1"/>
  <c r="U56" i="29"/>
  <c r="AT56" i="29" s="1"/>
  <c r="T56" i="29"/>
  <c r="AS56" i="29" s="1"/>
  <c r="S56" i="29"/>
  <c r="AR56" i="29" s="1"/>
  <c r="R56" i="29"/>
  <c r="AQ56" i="29" s="1"/>
  <c r="P56" i="29"/>
  <c r="AO56" i="29" s="1"/>
  <c r="AC56" i="29"/>
  <c r="D56" i="29"/>
  <c r="AB56" i="29" s="1"/>
  <c r="AA48" i="29"/>
  <c r="AZ48" i="29" s="1"/>
  <c r="AY48" i="29"/>
  <c r="AX48" i="29"/>
  <c r="AW48" i="29"/>
  <c r="W48" i="29"/>
  <c r="AV48" i="29" s="1"/>
  <c r="V48" i="29"/>
  <c r="AU48" i="29" s="1"/>
  <c r="U48" i="29"/>
  <c r="AT48" i="29" s="1"/>
  <c r="T48" i="29"/>
  <c r="AS48" i="29" s="1"/>
  <c r="S48" i="29"/>
  <c r="AR48" i="29" s="1"/>
  <c r="R48" i="29"/>
  <c r="AQ48" i="29" s="1"/>
  <c r="P48" i="29"/>
  <c r="AO48" i="29" s="1"/>
  <c r="AC48" i="29"/>
  <c r="D48" i="29"/>
  <c r="AB48" i="29" s="1"/>
  <c r="AA46" i="29"/>
  <c r="AZ46" i="29" s="1"/>
  <c r="AY46" i="29"/>
  <c r="AX46" i="29"/>
  <c r="AW46" i="29"/>
  <c r="W46" i="29"/>
  <c r="AV46" i="29" s="1"/>
  <c r="V46" i="29"/>
  <c r="AU46" i="29" s="1"/>
  <c r="U46" i="29"/>
  <c r="AT46" i="29" s="1"/>
  <c r="T46" i="29"/>
  <c r="AS46" i="29" s="1"/>
  <c r="S46" i="29"/>
  <c r="AR46" i="29" s="1"/>
  <c r="R46" i="29"/>
  <c r="AQ46" i="29" s="1"/>
  <c r="P46" i="29"/>
  <c r="AO46" i="29" s="1"/>
  <c r="AC46" i="29"/>
  <c r="D46" i="29"/>
  <c r="AB46" i="29" s="1"/>
  <c r="AA45" i="29"/>
  <c r="AZ45" i="29" s="1"/>
  <c r="AY45" i="29"/>
  <c r="AX45" i="29"/>
  <c r="AW45" i="29"/>
  <c r="W45" i="29"/>
  <c r="AV45" i="29" s="1"/>
  <c r="V45" i="29"/>
  <c r="AU45" i="29" s="1"/>
  <c r="U45" i="29"/>
  <c r="AT45" i="29" s="1"/>
  <c r="T45" i="29"/>
  <c r="AS45" i="29" s="1"/>
  <c r="S45" i="29"/>
  <c r="AR45" i="29" s="1"/>
  <c r="R45" i="29"/>
  <c r="AQ45" i="29" s="1"/>
  <c r="P45" i="29"/>
  <c r="AO45" i="29" s="1"/>
  <c r="AC45" i="29"/>
  <c r="D45" i="29"/>
  <c r="AB45" i="29" s="1"/>
  <c r="AA25" i="29"/>
  <c r="AZ25" i="29" s="1"/>
  <c r="AY25" i="29"/>
  <c r="AX25" i="29"/>
  <c r="AW25" i="29"/>
  <c r="W25" i="29"/>
  <c r="AV25" i="29" s="1"/>
  <c r="V25" i="29"/>
  <c r="AU25" i="29" s="1"/>
  <c r="U25" i="29"/>
  <c r="AT25" i="29" s="1"/>
  <c r="T25" i="29"/>
  <c r="AS25" i="29" s="1"/>
  <c r="S25" i="29"/>
  <c r="AR25" i="29" s="1"/>
  <c r="R25" i="29"/>
  <c r="AQ25" i="29" s="1"/>
  <c r="P25" i="29"/>
  <c r="AO25" i="29" s="1"/>
  <c r="AC25" i="29"/>
  <c r="D25" i="29"/>
  <c r="AB25" i="29" s="1"/>
  <c r="AA72" i="29"/>
  <c r="AZ72" i="29" s="1"/>
  <c r="AY72" i="29"/>
  <c r="AX72" i="29"/>
  <c r="AW72" i="29"/>
  <c r="W72" i="29"/>
  <c r="AV72" i="29" s="1"/>
  <c r="V72" i="29"/>
  <c r="AU72" i="29" s="1"/>
  <c r="U72" i="29"/>
  <c r="AT72" i="29" s="1"/>
  <c r="T72" i="29"/>
  <c r="AS72" i="29" s="1"/>
  <c r="S72" i="29"/>
  <c r="AR72" i="29" s="1"/>
  <c r="R72" i="29"/>
  <c r="AQ72" i="29" s="1"/>
  <c r="P72" i="29"/>
  <c r="AO72" i="29" s="1"/>
  <c r="AC72" i="29"/>
  <c r="D72" i="29"/>
  <c r="AB72" i="29" s="1"/>
  <c r="AA64" i="29"/>
  <c r="AZ64" i="29" s="1"/>
  <c r="AY64" i="29"/>
  <c r="AX64" i="29"/>
  <c r="AW64" i="29"/>
  <c r="W64" i="29"/>
  <c r="AV64" i="29" s="1"/>
  <c r="V64" i="29"/>
  <c r="AU64" i="29" s="1"/>
  <c r="U64" i="29"/>
  <c r="AT64" i="29" s="1"/>
  <c r="T64" i="29"/>
  <c r="AS64" i="29" s="1"/>
  <c r="S64" i="29"/>
  <c r="AR64" i="29" s="1"/>
  <c r="R64" i="29"/>
  <c r="AQ64" i="29" s="1"/>
  <c r="P64" i="29"/>
  <c r="AO64" i="29" s="1"/>
  <c r="AC64" i="29"/>
  <c r="D64" i="29"/>
  <c r="AB64" i="29" s="1"/>
  <c r="AA37" i="29"/>
  <c r="AZ37" i="29" s="1"/>
  <c r="AY37" i="29"/>
  <c r="AX37" i="29"/>
  <c r="AW37" i="29"/>
  <c r="W37" i="29"/>
  <c r="AV37" i="29" s="1"/>
  <c r="V37" i="29"/>
  <c r="AU37" i="29" s="1"/>
  <c r="U37" i="29"/>
  <c r="AT37" i="29" s="1"/>
  <c r="T37" i="29"/>
  <c r="AS37" i="29" s="1"/>
  <c r="S37" i="29"/>
  <c r="AR37" i="29" s="1"/>
  <c r="R37" i="29"/>
  <c r="AQ37" i="29" s="1"/>
  <c r="P37" i="29"/>
  <c r="AO37" i="29" s="1"/>
  <c r="AC37" i="29"/>
  <c r="D37" i="29"/>
  <c r="AB37" i="29" s="1"/>
  <c r="AA34" i="29"/>
  <c r="AZ34" i="29" s="1"/>
  <c r="AY34" i="29"/>
  <c r="AX34" i="29"/>
  <c r="AW34" i="29"/>
  <c r="W34" i="29"/>
  <c r="AV34" i="29" s="1"/>
  <c r="V34" i="29"/>
  <c r="AU34" i="29" s="1"/>
  <c r="U34" i="29"/>
  <c r="AT34" i="29" s="1"/>
  <c r="T34" i="29"/>
  <c r="AS34" i="29" s="1"/>
  <c r="S34" i="29"/>
  <c r="AR34" i="29" s="1"/>
  <c r="R34" i="29"/>
  <c r="AQ34" i="29" s="1"/>
  <c r="P34" i="29"/>
  <c r="AO34" i="29" s="1"/>
  <c r="AC34" i="29"/>
  <c r="D34" i="29"/>
  <c r="AB34" i="29" s="1"/>
  <c r="AA33" i="29"/>
  <c r="AZ33" i="29" s="1"/>
  <c r="AY33" i="29"/>
  <c r="AX33" i="29"/>
  <c r="AW33" i="29"/>
  <c r="W33" i="29"/>
  <c r="AV33" i="29" s="1"/>
  <c r="V33" i="29"/>
  <c r="AU33" i="29" s="1"/>
  <c r="U33" i="29"/>
  <c r="AT33" i="29" s="1"/>
  <c r="T33" i="29"/>
  <c r="AS33" i="29" s="1"/>
  <c r="S33" i="29"/>
  <c r="AR33" i="29" s="1"/>
  <c r="R33" i="29"/>
  <c r="AQ33" i="29" s="1"/>
  <c r="P33" i="29"/>
  <c r="AO33" i="29" s="1"/>
  <c r="AC33" i="29"/>
  <c r="D33" i="29"/>
  <c r="AB33" i="29" s="1"/>
  <c r="AA44" i="29"/>
  <c r="AZ44" i="29" s="1"/>
  <c r="AY44" i="29"/>
  <c r="AX44" i="29"/>
  <c r="AW44" i="29"/>
  <c r="W44" i="29"/>
  <c r="AV44" i="29" s="1"/>
  <c r="V44" i="29"/>
  <c r="AU44" i="29" s="1"/>
  <c r="U44" i="29"/>
  <c r="AT44" i="29" s="1"/>
  <c r="T44" i="29"/>
  <c r="AS44" i="29" s="1"/>
  <c r="S44" i="29"/>
  <c r="AR44" i="29" s="1"/>
  <c r="R44" i="29"/>
  <c r="AQ44" i="29" s="1"/>
  <c r="P44" i="29"/>
  <c r="AO44" i="29" s="1"/>
  <c r="AC44" i="29"/>
  <c r="D44" i="29"/>
  <c r="AB44" i="29" s="1"/>
  <c r="AA28" i="29"/>
  <c r="AZ28" i="29" s="1"/>
  <c r="AY28" i="29"/>
  <c r="AX28" i="29"/>
  <c r="AW28" i="29"/>
  <c r="W28" i="29"/>
  <c r="AV28" i="29" s="1"/>
  <c r="V28" i="29"/>
  <c r="AU28" i="29" s="1"/>
  <c r="U28" i="29"/>
  <c r="AT28" i="29" s="1"/>
  <c r="T28" i="29"/>
  <c r="AS28" i="29" s="1"/>
  <c r="S28" i="29"/>
  <c r="AR28" i="29" s="1"/>
  <c r="R28" i="29"/>
  <c r="AQ28" i="29" s="1"/>
  <c r="P28" i="29"/>
  <c r="AO28" i="29" s="1"/>
  <c r="AC28" i="29"/>
  <c r="D28" i="29"/>
  <c r="AB28" i="29" s="1"/>
  <c r="AA63" i="29"/>
  <c r="AZ63" i="29" s="1"/>
  <c r="AY63" i="29"/>
  <c r="AX63" i="29"/>
  <c r="AW63" i="29"/>
  <c r="W63" i="29"/>
  <c r="AV63" i="29" s="1"/>
  <c r="V63" i="29"/>
  <c r="AU63" i="29" s="1"/>
  <c r="U63" i="29"/>
  <c r="AT63" i="29" s="1"/>
  <c r="T63" i="29"/>
  <c r="AS63" i="29" s="1"/>
  <c r="S63" i="29"/>
  <c r="AR63" i="29" s="1"/>
  <c r="R63" i="29"/>
  <c r="AQ63" i="29" s="1"/>
  <c r="P63" i="29"/>
  <c r="AO63" i="29" s="1"/>
  <c r="AC63" i="29"/>
  <c r="D63" i="29"/>
  <c r="AB63" i="29" s="1"/>
  <c r="AA57" i="29"/>
  <c r="AZ57" i="29" s="1"/>
  <c r="AY57" i="29"/>
  <c r="AX57" i="29"/>
  <c r="AW57" i="29"/>
  <c r="W57" i="29"/>
  <c r="AV57" i="29" s="1"/>
  <c r="V57" i="29"/>
  <c r="AU57" i="29" s="1"/>
  <c r="U57" i="29"/>
  <c r="AT57" i="29" s="1"/>
  <c r="T57" i="29"/>
  <c r="AS57" i="29" s="1"/>
  <c r="S57" i="29"/>
  <c r="AR57" i="29" s="1"/>
  <c r="R57" i="29"/>
  <c r="AQ57" i="29" s="1"/>
  <c r="P57" i="29"/>
  <c r="AO57" i="29" s="1"/>
  <c r="AC57" i="29"/>
  <c r="D57" i="29"/>
  <c r="AB57" i="29" s="1"/>
  <c r="AA36" i="29"/>
  <c r="AZ36" i="29" s="1"/>
  <c r="AY36" i="29"/>
  <c r="AX36" i="29"/>
  <c r="AW36" i="29"/>
  <c r="W36" i="29"/>
  <c r="AV36" i="29" s="1"/>
  <c r="V36" i="29"/>
  <c r="AU36" i="29" s="1"/>
  <c r="U36" i="29"/>
  <c r="AT36" i="29" s="1"/>
  <c r="T36" i="29"/>
  <c r="AS36" i="29" s="1"/>
  <c r="S36" i="29"/>
  <c r="AR36" i="29" s="1"/>
  <c r="R36" i="29"/>
  <c r="AQ36" i="29" s="1"/>
  <c r="P36" i="29"/>
  <c r="AO36" i="29" s="1"/>
  <c r="AC36" i="29"/>
  <c r="D36" i="29"/>
  <c r="AB36" i="29" s="1"/>
  <c r="AA40" i="29"/>
  <c r="AZ40" i="29" s="1"/>
  <c r="AY40" i="29"/>
  <c r="AX40" i="29"/>
  <c r="AW40" i="29"/>
  <c r="W40" i="29"/>
  <c r="AV40" i="29" s="1"/>
  <c r="V40" i="29"/>
  <c r="AU40" i="29" s="1"/>
  <c r="U40" i="29"/>
  <c r="AT40" i="29" s="1"/>
  <c r="T40" i="29"/>
  <c r="AS40" i="29" s="1"/>
  <c r="S40" i="29"/>
  <c r="AR40" i="29" s="1"/>
  <c r="R40" i="29"/>
  <c r="AQ40" i="29" s="1"/>
  <c r="P40" i="29"/>
  <c r="AO40" i="29" s="1"/>
  <c r="AC40" i="29"/>
  <c r="D40" i="29"/>
  <c r="AB40" i="29" s="1"/>
  <c r="AA60" i="29"/>
  <c r="AZ60" i="29" s="1"/>
  <c r="AY60" i="29"/>
  <c r="AX60" i="29"/>
  <c r="AW60" i="29"/>
  <c r="W60" i="29"/>
  <c r="AV60" i="29" s="1"/>
  <c r="V60" i="29"/>
  <c r="AU60" i="29" s="1"/>
  <c r="U60" i="29"/>
  <c r="AT60" i="29" s="1"/>
  <c r="T60" i="29"/>
  <c r="AS60" i="29" s="1"/>
  <c r="S60" i="29"/>
  <c r="AR60" i="29" s="1"/>
  <c r="R60" i="29"/>
  <c r="AQ60" i="29" s="1"/>
  <c r="P60" i="29"/>
  <c r="AO60" i="29" s="1"/>
  <c r="AC60" i="29"/>
  <c r="D60" i="29"/>
  <c r="AB60" i="29" s="1"/>
  <c r="AA32" i="29"/>
  <c r="AZ32" i="29" s="1"/>
  <c r="AY32" i="29"/>
  <c r="AX32" i="29"/>
  <c r="AW32" i="29"/>
  <c r="W32" i="29"/>
  <c r="AV32" i="29" s="1"/>
  <c r="V32" i="29"/>
  <c r="AU32" i="29" s="1"/>
  <c r="U32" i="29"/>
  <c r="AT32" i="29" s="1"/>
  <c r="T32" i="29"/>
  <c r="AS32" i="29" s="1"/>
  <c r="S32" i="29"/>
  <c r="AR32" i="29" s="1"/>
  <c r="R32" i="29"/>
  <c r="AQ32" i="29" s="1"/>
  <c r="P32" i="29"/>
  <c r="AO32" i="29" s="1"/>
  <c r="AC32" i="29"/>
  <c r="D32" i="29"/>
  <c r="AB32" i="29" s="1"/>
  <c r="AA35" i="29"/>
  <c r="AZ35" i="29" s="1"/>
  <c r="AY35" i="29"/>
  <c r="AX35" i="29"/>
  <c r="AW35" i="29"/>
  <c r="W35" i="29"/>
  <c r="AV35" i="29" s="1"/>
  <c r="V35" i="29"/>
  <c r="AU35" i="29" s="1"/>
  <c r="U35" i="29"/>
  <c r="AT35" i="29" s="1"/>
  <c r="T35" i="29"/>
  <c r="AS35" i="29" s="1"/>
  <c r="S35" i="29"/>
  <c r="AR35" i="29" s="1"/>
  <c r="R35" i="29"/>
  <c r="AQ35" i="29" s="1"/>
  <c r="P35" i="29"/>
  <c r="AO35" i="29" s="1"/>
  <c r="AC35" i="29"/>
  <c r="D35" i="29"/>
  <c r="AB35" i="29" s="1"/>
  <c r="AA24" i="29"/>
  <c r="AZ24" i="29" s="1"/>
  <c r="AY24" i="29"/>
  <c r="AX24" i="29"/>
  <c r="AW24" i="29"/>
  <c r="W24" i="29"/>
  <c r="AV24" i="29" s="1"/>
  <c r="V24" i="29"/>
  <c r="AU24" i="29" s="1"/>
  <c r="U24" i="29"/>
  <c r="AT24" i="29" s="1"/>
  <c r="T24" i="29"/>
  <c r="AS24" i="29" s="1"/>
  <c r="S24" i="29"/>
  <c r="AR24" i="29" s="1"/>
  <c r="R24" i="29"/>
  <c r="AQ24" i="29" s="1"/>
  <c r="P24" i="29"/>
  <c r="AO24" i="29" s="1"/>
  <c r="AC24" i="29"/>
  <c r="D24" i="29"/>
  <c r="AB24" i="29" s="1"/>
  <c r="AA29" i="29"/>
  <c r="AZ29" i="29" s="1"/>
  <c r="AY29" i="29"/>
  <c r="AX29" i="29"/>
  <c r="AW29" i="29"/>
  <c r="W29" i="29"/>
  <c r="AV29" i="29" s="1"/>
  <c r="V29" i="29"/>
  <c r="AU29" i="29" s="1"/>
  <c r="U29" i="29"/>
  <c r="AT29" i="29" s="1"/>
  <c r="T29" i="29"/>
  <c r="AS29" i="29" s="1"/>
  <c r="S29" i="29"/>
  <c r="AR29" i="29" s="1"/>
  <c r="R29" i="29"/>
  <c r="AQ29" i="29" s="1"/>
  <c r="P29" i="29"/>
  <c r="AO29" i="29" s="1"/>
  <c r="AC29" i="29"/>
  <c r="D29" i="29"/>
  <c r="AB29" i="29" s="1"/>
  <c r="AA26" i="29"/>
  <c r="AZ26" i="29" s="1"/>
  <c r="AY26" i="29"/>
  <c r="AX26" i="29"/>
  <c r="AW26" i="29"/>
  <c r="W26" i="29"/>
  <c r="AV26" i="29" s="1"/>
  <c r="V26" i="29"/>
  <c r="AU26" i="29" s="1"/>
  <c r="U26" i="29"/>
  <c r="AT26" i="29" s="1"/>
  <c r="T26" i="29"/>
  <c r="AS26" i="29" s="1"/>
  <c r="S26" i="29"/>
  <c r="AR26" i="29" s="1"/>
  <c r="R26" i="29"/>
  <c r="AQ26" i="29" s="1"/>
  <c r="P26" i="29"/>
  <c r="AO26" i="29" s="1"/>
  <c r="AC26" i="29"/>
  <c r="D26" i="29"/>
  <c r="AB26" i="29" s="1"/>
  <c r="AA38" i="29"/>
  <c r="AZ38" i="29" s="1"/>
  <c r="AY38" i="29"/>
  <c r="AX38" i="29"/>
  <c r="AW38" i="29"/>
  <c r="W38" i="29"/>
  <c r="AV38" i="29" s="1"/>
  <c r="V38" i="29"/>
  <c r="AU38" i="29" s="1"/>
  <c r="U38" i="29"/>
  <c r="AT38" i="29" s="1"/>
  <c r="T38" i="29"/>
  <c r="AS38" i="29" s="1"/>
  <c r="S38" i="29"/>
  <c r="AR38" i="29" s="1"/>
  <c r="R38" i="29"/>
  <c r="AQ38" i="29" s="1"/>
  <c r="P38" i="29"/>
  <c r="AO38" i="29" s="1"/>
  <c r="AC38" i="29"/>
  <c r="D38" i="29"/>
  <c r="AB38" i="29" s="1"/>
  <c r="AA19" i="29"/>
  <c r="AZ19" i="29" s="1"/>
  <c r="AY19" i="29"/>
  <c r="AX19" i="29"/>
  <c r="AW19" i="29"/>
  <c r="W19" i="29"/>
  <c r="AV19" i="29" s="1"/>
  <c r="V19" i="29"/>
  <c r="AU19" i="29" s="1"/>
  <c r="U19" i="29"/>
  <c r="AT19" i="29" s="1"/>
  <c r="T19" i="29"/>
  <c r="AS19" i="29" s="1"/>
  <c r="S19" i="29"/>
  <c r="AR19" i="29" s="1"/>
  <c r="R19" i="29"/>
  <c r="AQ19" i="29" s="1"/>
  <c r="P19" i="29"/>
  <c r="AO19" i="29" s="1"/>
  <c r="AC19" i="29"/>
  <c r="D19" i="29"/>
  <c r="AB19" i="29" s="1"/>
  <c r="AA22" i="29"/>
  <c r="AZ22" i="29" s="1"/>
  <c r="AY22" i="29"/>
  <c r="AX22" i="29"/>
  <c r="AW22" i="29"/>
  <c r="W22" i="29"/>
  <c r="AV22" i="29" s="1"/>
  <c r="V22" i="29"/>
  <c r="AU22" i="29" s="1"/>
  <c r="U22" i="29"/>
  <c r="AT22" i="29" s="1"/>
  <c r="T22" i="29"/>
  <c r="AS22" i="29" s="1"/>
  <c r="S22" i="29"/>
  <c r="AR22" i="29" s="1"/>
  <c r="R22" i="29"/>
  <c r="AQ22" i="29" s="1"/>
  <c r="P22" i="29"/>
  <c r="AO22" i="29" s="1"/>
  <c r="AC22" i="29"/>
  <c r="D22" i="29"/>
  <c r="AB22" i="29" s="1"/>
  <c r="AA23" i="29"/>
  <c r="AZ23" i="29" s="1"/>
  <c r="AY23" i="29"/>
  <c r="AX23" i="29"/>
  <c r="AW23" i="29"/>
  <c r="W23" i="29"/>
  <c r="AV23" i="29" s="1"/>
  <c r="V23" i="29"/>
  <c r="AU23" i="29" s="1"/>
  <c r="U23" i="29"/>
  <c r="AT23" i="29" s="1"/>
  <c r="T23" i="29"/>
  <c r="AS23" i="29" s="1"/>
  <c r="S23" i="29"/>
  <c r="AR23" i="29" s="1"/>
  <c r="R23" i="29"/>
  <c r="AQ23" i="29" s="1"/>
  <c r="P23" i="29"/>
  <c r="AO23" i="29" s="1"/>
  <c r="AC23" i="29"/>
  <c r="D23" i="29"/>
  <c r="AB23" i="29" s="1"/>
  <c r="AA31" i="29"/>
  <c r="AZ31" i="29" s="1"/>
  <c r="AY31" i="29"/>
  <c r="AX31" i="29"/>
  <c r="AW31" i="29"/>
  <c r="W31" i="29"/>
  <c r="AV31" i="29" s="1"/>
  <c r="V31" i="29"/>
  <c r="AU31" i="29" s="1"/>
  <c r="U31" i="29"/>
  <c r="AT31" i="29" s="1"/>
  <c r="T31" i="29"/>
  <c r="AS31" i="29" s="1"/>
  <c r="S31" i="29"/>
  <c r="AR31" i="29" s="1"/>
  <c r="R31" i="29"/>
  <c r="AQ31" i="29" s="1"/>
  <c r="P31" i="29"/>
  <c r="AO31" i="29" s="1"/>
  <c r="AC31" i="29"/>
  <c r="D31" i="29"/>
  <c r="AB31" i="29" s="1"/>
  <c r="AA30" i="29"/>
  <c r="AZ30" i="29" s="1"/>
  <c r="AY30" i="29"/>
  <c r="AX30" i="29"/>
  <c r="AW30" i="29"/>
  <c r="W30" i="29"/>
  <c r="AV30" i="29" s="1"/>
  <c r="V30" i="29"/>
  <c r="AU30" i="29" s="1"/>
  <c r="U30" i="29"/>
  <c r="AT30" i="29" s="1"/>
  <c r="T30" i="29"/>
  <c r="AS30" i="29" s="1"/>
  <c r="S30" i="29"/>
  <c r="AR30" i="29" s="1"/>
  <c r="R30" i="29"/>
  <c r="AQ30" i="29" s="1"/>
  <c r="P30" i="29"/>
  <c r="AO30" i="29" s="1"/>
  <c r="AC30" i="29"/>
  <c r="D30" i="29"/>
  <c r="AB30" i="29" s="1"/>
  <c r="AA27" i="29"/>
  <c r="AZ27" i="29" s="1"/>
  <c r="AY27" i="29"/>
  <c r="AX27" i="29"/>
  <c r="AW27" i="29"/>
  <c r="W27" i="29"/>
  <c r="AV27" i="29" s="1"/>
  <c r="V27" i="29"/>
  <c r="AU27" i="29" s="1"/>
  <c r="U27" i="29"/>
  <c r="AT27" i="29" s="1"/>
  <c r="T27" i="29"/>
  <c r="AS27" i="29" s="1"/>
  <c r="S27" i="29"/>
  <c r="AR27" i="29" s="1"/>
  <c r="R27" i="29"/>
  <c r="AQ27" i="29" s="1"/>
  <c r="P27" i="29"/>
  <c r="AO27" i="29" s="1"/>
  <c r="AC27" i="29"/>
  <c r="D27" i="29"/>
  <c r="AB27" i="29" s="1"/>
  <c r="AA20" i="29"/>
  <c r="AZ20" i="29" s="1"/>
  <c r="AY20" i="29"/>
  <c r="AX20" i="29"/>
  <c r="AW20" i="29"/>
  <c r="W20" i="29"/>
  <c r="AV20" i="29" s="1"/>
  <c r="V20" i="29"/>
  <c r="AU20" i="29" s="1"/>
  <c r="U20" i="29"/>
  <c r="AT20" i="29" s="1"/>
  <c r="T20" i="29"/>
  <c r="AS20" i="29" s="1"/>
  <c r="S20" i="29"/>
  <c r="AR20" i="29" s="1"/>
  <c r="R20" i="29"/>
  <c r="AQ20" i="29" s="1"/>
  <c r="P20" i="29"/>
  <c r="AO20" i="29" s="1"/>
  <c r="AC20" i="29"/>
  <c r="D20" i="29"/>
  <c r="AB20" i="29" s="1"/>
  <c r="AA21" i="29"/>
  <c r="AZ21" i="29" s="1"/>
  <c r="AY21" i="29"/>
  <c r="AX21" i="29"/>
  <c r="AW21" i="29"/>
  <c r="W21" i="29"/>
  <c r="AV21" i="29" s="1"/>
  <c r="V21" i="29"/>
  <c r="AU21" i="29" s="1"/>
  <c r="U21" i="29"/>
  <c r="AT21" i="29" s="1"/>
  <c r="T21" i="29"/>
  <c r="AS21" i="29" s="1"/>
  <c r="S21" i="29"/>
  <c r="AR21" i="29" s="1"/>
  <c r="R21" i="29"/>
  <c r="AQ21" i="29" s="1"/>
  <c r="P21" i="29"/>
  <c r="AO21" i="29" s="1"/>
  <c r="AC21" i="29"/>
  <c r="D21" i="29"/>
  <c r="AB21" i="29" s="1"/>
  <c r="AA18" i="29"/>
  <c r="AZ18" i="29" s="1"/>
  <c r="AY18" i="29"/>
  <c r="AX18" i="29"/>
  <c r="AW18" i="29"/>
  <c r="W18" i="29"/>
  <c r="AV18" i="29" s="1"/>
  <c r="V18" i="29"/>
  <c r="AU18" i="29" s="1"/>
  <c r="U18" i="29"/>
  <c r="AT18" i="29" s="1"/>
  <c r="T18" i="29"/>
  <c r="AS18" i="29" s="1"/>
  <c r="S18" i="29"/>
  <c r="AR18" i="29" s="1"/>
  <c r="R18" i="29"/>
  <c r="AQ18" i="29" s="1"/>
  <c r="P18" i="29"/>
  <c r="AO18" i="29" s="1"/>
  <c r="AC18" i="29"/>
  <c r="D18" i="29"/>
  <c r="AB18" i="29" s="1"/>
  <c r="AA17" i="29"/>
  <c r="AZ17" i="29" s="1"/>
  <c r="AY17" i="29"/>
  <c r="AX17" i="29"/>
  <c r="AW17" i="29"/>
  <c r="W17" i="29"/>
  <c r="AV17" i="29" s="1"/>
  <c r="V17" i="29"/>
  <c r="AU17" i="29" s="1"/>
  <c r="U17" i="29"/>
  <c r="AT17" i="29" s="1"/>
  <c r="T17" i="29"/>
  <c r="AS17" i="29" s="1"/>
  <c r="S17" i="29"/>
  <c r="AR17" i="29" s="1"/>
  <c r="R17" i="29"/>
  <c r="AQ17" i="29" s="1"/>
  <c r="P17" i="29"/>
  <c r="AO17" i="29" s="1"/>
  <c r="AC17" i="29"/>
  <c r="D17" i="29"/>
  <c r="AB17" i="29" s="1"/>
  <c r="AA16" i="29"/>
  <c r="AZ16" i="29" s="1"/>
  <c r="AY16" i="29"/>
  <c r="AX16" i="29"/>
  <c r="AW16" i="29"/>
  <c r="W16" i="29"/>
  <c r="AV16" i="29" s="1"/>
  <c r="V16" i="29"/>
  <c r="AU16" i="29" s="1"/>
  <c r="U16" i="29"/>
  <c r="AT16" i="29" s="1"/>
  <c r="T16" i="29"/>
  <c r="AS16" i="29" s="1"/>
  <c r="S16" i="29"/>
  <c r="AR16" i="29" s="1"/>
  <c r="R16" i="29"/>
  <c r="AQ16" i="29" s="1"/>
  <c r="P16" i="29"/>
  <c r="AO16" i="29" s="1"/>
  <c r="AC16" i="29"/>
  <c r="D16" i="29"/>
  <c r="AB16" i="29" s="1"/>
  <c r="AA12" i="29"/>
  <c r="AZ12" i="29" s="1"/>
  <c r="AY12" i="29"/>
  <c r="AX12" i="29"/>
  <c r="AW12" i="29"/>
  <c r="W12" i="29"/>
  <c r="AV12" i="29" s="1"/>
  <c r="V12" i="29"/>
  <c r="AU12" i="29" s="1"/>
  <c r="U12" i="29"/>
  <c r="AT12" i="29" s="1"/>
  <c r="T12" i="29"/>
  <c r="AS12" i="29" s="1"/>
  <c r="S12" i="29"/>
  <c r="AR12" i="29" s="1"/>
  <c r="R12" i="29"/>
  <c r="AQ12" i="29" s="1"/>
  <c r="P12" i="29"/>
  <c r="AO12" i="29" s="1"/>
  <c r="AC12" i="29"/>
  <c r="D12" i="29"/>
  <c r="AB12" i="29" s="1"/>
  <c r="AA15" i="29"/>
  <c r="AZ15" i="29" s="1"/>
  <c r="AY15" i="29"/>
  <c r="AX15" i="29"/>
  <c r="AW15" i="29"/>
  <c r="W15" i="29"/>
  <c r="AV15" i="29" s="1"/>
  <c r="V15" i="29"/>
  <c r="AU15" i="29" s="1"/>
  <c r="U15" i="29"/>
  <c r="AT15" i="29" s="1"/>
  <c r="T15" i="29"/>
  <c r="AS15" i="29" s="1"/>
  <c r="S15" i="29"/>
  <c r="AR15" i="29" s="1"/>
  <c r="R15" i="29"/>
  <c r="AQ15" i="29" s="1"/>
  <c r="P15" i="29"/>
  <c r="AO15" i="29" s="1"/>
  <c r="AC15" i="29"/>
  <c r="D15" i="29"/>
  <c r="AB15" i="29" s="1"/>
  <c r="AA11" i="29"/>
  <c r="AZ11" i="29" s="1"/>
  <c r="AY11" i="29"/>
  <c r="AX11" i="29"/>
  <c r="AW11" i="29"/>
  <c r="W11" i="29"/>
  <c r="AV11" i="29" s="1"/>
  <c r="V11" i="29"/>
  <c r="AU11" i="29" s="1"/>
  <c r="U11" i="29"/>
  <c r="AT11" i="29" s="1"/>
  <c r="T11" i="29"/>
  <c r="AS11" i="29" s="1"/>
  <c r="S11" i="29"/>
  <c r="AR11" i="29" s="1"/>
  <c r="R11" i="29"/>
  <c r="AQ11" i="29" s="1"/>
  <c r="P11" i="29"/>
  <c r="AO11" i="29" s="1"/>
  <c r="AC11" i="29"/>
  <c r="D11" i="29"/>
  <c r="AB11" i="29" s="1"/>
  <c r="AA14" i="29"/>
  <c r="AZ14" i="29" s="1"/>
  <c r="AY14" i="29"/>
  <c r="AX14" i="29"/>
  <c r="AW14" i="29"/>
  <c r="W14" i="29"/>
  <c r="AV14" i="29" s="1"/>
  <c r="V14" i="29"/>
  <c r="AU14" i="29" s="1"/>
  <c r="U14" i="29"/>
  <c r="AT14" i="29" s="1"/>
  <c r="T14" i="29"/>
  <c r="AS14" i="29" s="1"/>
  <c r="S14" i="29"/>
  <c r="AR14" i="29" s="1"/>
  <c r="R14" i="29"/>
  <c r="AQ14" i="29" s="1"/>
  <c r="P14" i="29"/>
  <c r="AO14" i="29" s="1"/>
  <c r="AC14" i="29"/>
  <c r="D14" i="29"/>
  <c r="AB14" i="29" s="1"/>
  <c r="AA7" i="29"/>
  <c r="AZ7" i="29" s="1"/>
  <c r="AY7" i="29"/>
  <c r="AX7" i="29"/>
  <c r="AW7" i="29"/>
  <c r="W7" i="29"/>
  <c r="AV7" i="29" s="1"/>
  <c r="V7" i="29"/>
  <c r="AU7" i="29" s="1"/>
  <c r="U7" i="29"/>
  <c r="AT7" i="29" s="1"/>
  <c r="T7" i="29"/>
  <c r="AS7" i="29" s="1"/>
  <c r="S7" i="29"/>
  <c r="AR7" i="29" s="1"/>
  <c r="R7" i="29"/>
  <c r="AQ7" i="29" s="1"/>
  <c r="P7" i="29"/>
  <c r="AO7" i="29" s="1"/>
  <c r="AC7" i="29"/>
  <c r="D7" i="29"/>
  <c r="AB7" i="29" s="1"/>
  <c r="AA8" i="29"/>
  <c r="AZ8" i="29" s="1"/>
  <c r="AY8" i="29"/>
  <c r="AX8" i="29"/>
  <c r="AW8" i="29"/>
  <c r="W8" i="29"/>
  <c r="AV8" i="29" s="1"/>
  <c r="V8" i="29"/>
  <c r="AU8" i="29" s="1"/>
  <c r="U8" i="29"/>
  <c r="AT8" i="29" s="1"/>
  <c r="T8" i="29"/>
  <c r="AS8" i="29" s="1"/>
  <c r="S8" i="29"/>
  <c r="AR8" i="29" s="1"/>
  <c r="R8" i="29"/>
  <c r="AQ8" i="29" s="1"/>
  <c r="P8" i="29"/>
  <c r="AO8" i="29" s="1"/>
  <c r="AC8" i="29"/>
  <c r="D8" i="29"/>
  <c r="AB8" i="29" s="1"/>
  <c r="AA9" i="29"/>
  <c r="AZ9" i="29" s="1"/>
  <c r="AY9" i="29"/>
  <c r="AX9" i="29"/>
  <c r="AW9" i="29"/>
  <c r="W9" i="29"/>
  <c r="AV9" i="29" s="1"/>
  <c r="V9" i="29"/>
  <c r="AU9" i="29" s="1"/>
  <c r="U9" i="29"/>
  <c r="AT9" i="29" s="1"/>
  <c r="T9" i="29"/>
  <c r="AS9" i="29" s="1"/>
  <c r="S9" i="29"/>
  <c r="AR9" i="29" s="1"/>
  <c r="R9" i="29"/>
  <c r="AQ9" i="29" s="1"/>
  <c r="P9" i="29"/>
  <c r="AO9" i="29" s="1"/>
  <c r="AC9" i="29"/>
  <c r="D9" i="29"/>
  <c r="AB9" i="29" s="1"/>
  <c r="AA10" i="29"/>
  <c r="AZ10" i="29" s="1"/>
  <c r="AY10" i="29"/>
  <c r="AX10" i="29"/>
  <c r="AW10" i="29"/>
  <c r="W10" i="29"/>
  <c r="AV10" i="29" s="1"/>
  <c r="V10" i="29"/>
  <c r="AU10" i="29" s="1"/>
  <c r="U10" i="29"/>
  <c r="AT10" i="29" s="1"/>
  <c r="T10" i="29"/>
  <c r="AS10" i="29" s="1"/>
  <c r="S10" i="29"/>
  <c r="AR10" i="29" s="1"/>
  <c r="R10" i="29"/>
  <c r="AQ10" i="29" s="1"/>
  <c r="P10" i="29"/>
  <c r="AO10" i="29" s="1"/>
  <c r="AC10" i="29"/>
  <c r="D10" i="29"/>
  <c r="AB10" i="29" s="1"/>
  <c r="AA13" i="29"/>
  <c r="AZ13" i="29" s="1"/>
  <c r="AY13" i="29"/>
  <c r="AX13" i="29"/>
  <c r="AW13" i="29"/>
  <c r="W13" i="29"/>
  <c r="AV13" i="29" s="1"/>
  <c r="V13" i="29"/>
  <c r="AU13" i="29" s="1"/>
  <c r="U13" i="29"/>
  <c r="AT13" i="29" s="1"/>
  <c r="T13" i="29"/>
  <c r="AS13" i="29" s="1"/>
  <c r="S13" i="29"/>
  <c r="AR13" i="29" s="1"/>
  <c r="R13" i="29"/>
  <c r="AQ13" i="29" s="1"/>
  <c r="P13" i="29"/>
  <c r="AO13" i="29" s="1"/>
  <c r="AC13" i="29"/>
  <c r="D13" i="29"/>
  <c r="AB13" i="29" s="1"/>
  <c r="AA6" i="29"/>
  <c r="AZ6" i="29" s="1"/>
  <c r="AY6" i="29"/>
  <c r="AX6" i="29"/>
  <c r="AW6" i="29"/>
  <c r="W6" i="29"/>
  <c r="AV6" i="29" s="1"/>
  <c r="V6" i="29"/>
  <c r="AU6" i="29" s="1"/>
  <c r="U6" i="29"/>
  <c r="AT6" i="29" s="1"/>
  <c r="T6" i="29"/>
  <c r="AS6" i="29" s="1"/>
  <c r="S6" i="29"/>
  <c r="AR6" i="29" s="1"/>
  <c r="R6" i="29"/>
  <c r="AQ6" i="29" s="1"/>
  <c r="P6" i="29"/>
  <c r="AO6" i="29" s="1"/>
  <c r="AC6" i="29"/>
  <c r="D6" i="29"/>
  <c r="AB6" i="29" s="1"/>
  <c r="AA5" i="29"/>
  <c r="AZ5" i="29" s="1"/>
  <c r="AY5" i="29"/>
  <c r="AX5" i="29"/>
  <c r="AW5" i="29"/>
  <c r="W5" i="29"/>
  <c r="AV5" i="29" s="1"/>
  <c r="V5" i="29"/>
  <c r="AU5" i="29" s="1"/>
  <c r="U5" i="29"/>
  <c r="AT5" i="29" s="1"/>
  <c r="T5" i="29"/>
  <c r="AS5" i="29" s="1"/>
  <c r="S5" i="29"/>
  <c r="AR5" i="29" s="1"/>
  <c r="R5" i="29"/>
  <c r="AQ5" i="29" s="1"/>
  <c r="P5" i="29"/>
  <c r="AO5" i="29" s="1"/>
  <c r="AC5" i="29"/>
  <c r="D5" i="29"/>
  <c r="AB5" i="29" s="1"/>
  <c r="AA4" i="29"/>
  <c r="AZ4" i="29" s="1"/>
  <c r="AY4" i="29"/>
  <c r="AX4" i="29"/>
  <c r="AW4" i="29"/>
  <c r="W4" i="29"/>
  <c r="AV4" i="29" s="1"/>
  <c r="V4" i="29"/>
  <c r="AU4" i="29" s="1"/>
  <c r="U4" i="29"/>
  <c r="AT4" i="29" s="1"/>
  <c r="T4" i="29"/>
  <c r="AS4" i="29" s="1"/>
  <c r="S4" i="29"/>
  <c r="AR4" i="29" s="1"/>
  <c r="R4" i="29"/>
  <c r="AQ4" i="29" s="1"/>
  <c r="P4" i="29"/>
  <c r="AO4" i="29" s="1"/>
  <c r="D4" i="29"/>
  <c r="AB4" i="29" s="1"/>
  <c r="AC4" i="29"/>
  <c r="G13" i="29" l="1"/>
  <c r="AE13" i="29" s="1"/>
  <c r="G12" i="29"/>
  <c r="AE12" i="29" s="1"/>
  <c r="G46" i="29"/>
  <c r="AE46" i="29" s="1"/>
  <c r="K4" i="5" l="1"/>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CO6" i="19" l="1"/>
  <c r="I58" i="29" s="1"/>
  <c r="AG58" i="29" s="1"/>
  <c r="CO7" i="19"/>
  <c r="I46" i="29" s="1"/>
  <c r="AG46" i="29" s="1"/>
  <c r="CO8" i="19"/>
  <c r="I14" i="29" s="1"/>
  <c r="AG14" i="29" s="1"/>
  <c r="CO9" i="19"/>
  <c r="I117" i="29" s="1"/>
  <c r="AG117" i="29" s="1"/>
  <c r="CO10" i="19"/>
  <c r="I51" i="29" s="1"/>
  <c r="AG51" i="29" s="1"/>
  <c r="CO11" i="19"/>
  <c r="I87" i="29" s="1"/>
  <c r="AG87" i="29" s="1"/>
  <c r="CO12" i="19"/>
  <c r="I124" i="29" s="1"/>
  <c r="AG124" i="29" s="1"/>
  <c r="CO13" i="19"/>
  <c r="I92" i="29" s="1"/>
  <c r="AG92" i="29" s="1"/>
  <c r="CO14" i="19"/>
  <c r="I35" i="29" s="1"/>
  <c r="AG35" i="29" s="1"/>
  <c r="CO15" i="19"/>
  <c r="I91" i="29" s="1"/>
  <c r="AG91" i="29" s="1"/>
  <c r="CO16" i="19"/>
  <c r="I135" i="29" s="1"/>
  <c r="AG135" i="29" s="1"/>
  <c r="CO17" i="19"/>
  <c r="I123" i="29" s="1"/>
  <c r="AG123" i="29" s="1"/>
  <c r="CO18" i="19"/>
  <c r="CO19" i="19"/>
  <c r="I27" i="29" s="1"/>
  <c r="AG27" i="29" s="1"/>
  <c r="CO20" i="19"/>
  <c r="I134" i="29" s="1"/>
  <c r="AG134" i="29" s="1"/>
  <c r="CO21" i="19"/>
  <c r="I34" i="29" s="1"/>
  <c r="AG34" i="29" s="1"/>
  <c r="CO22" i="19"/>
  <c r="I121" i="29" s="1"/>
  <c r="AG121" i="29" s="1"/>
  <c r="CO23" i="19"/>
  <c r="I21" i="29" s="1"/>
  <c r="AG21" i="29" s="1"/>
  <c r="CO24" i="19"/>
  <c r="I98" i="29" s="1"/>
  <c r="AG98" i="29" s="1"/>
  <c r="CO25" i="19"/>
  <c r="I26" i="29" s="1"/>
  <c r="AG26" i="29" s="1"/>
  <c r="CO26" i="19"/>
  <c r="I136" i="29" s="1"/>
  <c r="AG136" i="29" s="1"/>
  <c r="CO27" i="19"/>
  <c r="I33" i="29" s="1"/>
  <c r="AG33" i="29" s="1"/>
  <c r="CO28" i="19"/>
  <c r="I83" i="29" s="1"/>
  <c r="AG83" i="29" s="1"/>
  <c r="CO29" i="19"/>
  <c r="I23" i="29" s="1"/>
  <c r="AG23" i="29" s="1"/>
  <c r="CO30" i="19"/>
  <c r="I4" i="29" s="1"/>
  <c r="AG4" i="29" s="1"/>
  <c r="CO31" i="19"/>
  <c r="I16" i="29" s="1"/>
  <c r="AG16" i="29" s="1"/>
  <c r="CO32" i="19"/>
  <c r="I68" i="29" s="1"/>
  <c r="AG68" i="29" s="1"/>
  <c r="CO33" i="19"/>
  <c r="I8" i="29" s="1"/>
  <c r="AG8" i="29" s="1"/>
  <c r="CO34" i="19"/>
  <c r="I129" i="29" s="1"/>
  <c r="AG129" i="29" s="1"/>
  <c r="CO35" i="19"/>
  <c r="I43" i="29" s="1"/>
  <c r="AG43" i="29" s="1"/>
  <c r="CO36" i="19"/>
  <c r="I84" i="29" s="1"/>
  <c r="AG84" i="29" s="1"/>
  <c r="CO37" i="19"/>
  <c r="I20" i="29" s="1"/>
  <c r="AG20" i="29" s="1"/>
  <c r="CO38" i="19"/>
  <c r="I71" i="29" s="1"/>
  <c r="AG71" i="29" s="1"/>
  <c r="CO39" i="19"/>
  <c r="I59" i="29" s="1"/>
  <c r="AG59" i="29" s="1"/>
  <c r="CO40" i="19"/>
  <c r="I12" i="29" s="1"/>
  <c r="AG12" i="29" s="1"/>
  <c r="CO41" i="19"/>
  <c r="I62" i="29" s="1"/>
  <c r="AG62" i="29" s="1"/>
  <c r="CO42" i="19"/>
  <c r="I122" i="29" s="1"/>
  <c r="AG122" i="29" s="1"/>
  <c r="CO43" i="19"/>
  <c r="CO44" i="19"/>
  <c r="I114" i="29" s="1"/>
  <c r="AG114" i="29" s="1"/>
  <c r="CO45" i="19"/>
  <c r="I13" i="29" s="1"/>
  <c r="AG13" i="29" s="1"/>
  <c r="CO46" i="19"/>
  <c r="I80" i="29" s="1"/>
  <c r="AG80" i="29" s="1"/>
  <c r="CO47" i="19"/>
  <c r="I103" i="29" s="1"/>
  <c r="AG103" i="29" s="1"/>
  <c r="CO48" i="19"/>
  <c r="I50" i="29" s="1"/>
  <c r="AG50" i="29" s="1"/>
  <c r="CO49" i="19"/>
  <c r="I90" i="29" s="1"/>
  <c r="AG90" i="29" s="1"/>
  <c r="CO50" i="19"/>
  <c r="CO51" i="19"/>
  <c r="I78" i="29" s="1"/>
  <c r="AG78" i="29" s="1"/>
  <c r="CO52" i="19"/>
  <c r="I67" i="29" s="1"/>
  <c r="AG67" i="29" s="1"/>
  <c r="CO53" i="19"/>
  <c r="I56" i="29" s="1"/>
  <c r="AG56" i="29" s="1"/>
  <c r="CO54" i="19"/>
  <c r="I119" i="29" s="1"/>
  <c r="AG119" i="29" s="1"/>
  <c r="CO55" i="19"/>
  <c r="I79" i="29" s="1"/>
  <c r="AG79" i="29" s="1"/>
  <c r="CO56" i="19"/>
  <c r="I88" i="29" s="1"/>
  <c r="AG88" i="29" s="1"/>
  <c r="CO57" i="19"/>
  <c r="I73" i="29" s="1"/>
  <c r="AG73" i="29" s="1"/>
  <c r="CO58" i="19"/>
  <c r="I53" i="29" s="1"/>
  <c r="AG53" i="29" s="1"/>
  <c r="CO59" i="19"/>
  <c r="I126" i="29" s="1"/>
  <c r="AG126" i="29" s="1"/>
  <c r="CO60" i="19"/>
  <c r="I128" i="29" s="1"/>
  <c r="AG128" i="29" s="1"/>
  <c r="CO61" i="19"/>
  <c r="I105" i="29" s="1"/>
  <c r="AG105" i="29" s="1"/>
  <c r="CO62" i="19"/>
  <c r="I24" i="29" s="1"/>
  <c r="AG24" i="29" s="1"/>
  <c r="CO63" i="19"/>
  <c r="CO64" i="19"/>
  <c r="I131" i="29" s="1"/>
  <c r="AG131" i="29" s="1"/>
  <c r="CO65" i="19"/>
  <c r="I31" i="29" s="1"/>
  <c r="AG31" i="29" s="1"/>
  <c r="CO66" i="19"/>
  <c r="CO67" i="19"/>
  <c r="I133" i="29" s="1"/>
  <c r="AG133" i="29" s="1"/>
  <c r="CO68" i="19"/>
  <c r="I108" i="29" s="1"/>
  <c r="AG108" i="29" s="1"/>
  <c r="CO69" i="19"/>
  <c r="I6" i="29" s="1"/>
  <c r="AG6" i="29" s="1"/>
  <c r="CO70" i="19"/>
  <c r="CO71" i="19"/>
  <c r="I45" i="29" s="1"/>
  <c r="AG45" i="29" s="1"/>
  <c r="CO72" i="19"/>
  <c r="I40" i="29" s="1"/>
  <c r="AG40" i="29" s="1"/>
  <c r="CO73" i="19"/>
  <c r="I76" i="29" s="1"/>
  <c r="AG76" i="29" s="1"/>
  <c r="CO74" i="19"/>
  <c r="I125" i="29" s="1"/>
  <c r="AG125" i="29" s="1"/>
  <c r="CO75" i="19"/>
  <c r="I106" i="29" s="1"/>
  <c r="AG106" i="29" s="1"/>
  <c r="CO76" i="19"/>
  <c r="I94" i="29" s="1"/>
  <c r="AG94" i="29" s="1"/>
  <c r="CO77" i="19"/>
  <c r="I7" i="29" s="1"/>
  <c r="AG7" i="29" s="1"/>
  <c r="CO78" i="19"/>
  <c r="I116" i="29" s="1"/>
  <c r="AG116" i="29" s="1"/>
  <c r="CO79" i="19"/>
  <c r="I77" i="29" s="1"/>
  <c r="AG77" i="29" s="1"/>
  <c r="CO80" i="19"/>
  <c r="I9" i="29" s="1"/>
  <c r="AG9" i="29" s="1"/>
  <c r="CO81" i="19"/>
  <c r="CO82" i="19"/>
  <c r="I52" i="29" s="1"/>
  <c r="AG52" i="29" s="1"/>
  <c r="CO83" i="19"/>
  <c r="I18" i="29" s="1"/>
  <c r="AG18" i="29" s="1"/>
  <c r="CO84" i="19"/>
  <c r="I42" i="29" s="1"/>
  <c r="AG42" i="29" s="1"/>
  <c r="CO85" i="19"/>
  <c r="I64" i="29" s="1"/>
  <c r="AG64" i="29" s="1"/>
  <c r="CO86" i="19"/>
  <c r="I69" i="29" s="1"/>
  <c r="AG69" i="29" s="1"/>
  <c r="CO87" i="19"/>
  <c r="I39" i="29" s="1"/>
  <c r="AG39" i="29" s="1"/>
  <c r="CO88" i="19"/>
  <c r="I93" i="29" s="1"/>
  <c r="AG93" i="29" s="1"/>
  <c r="CO89" i="19"/>
  <c r="I127" i="29" s="1"/>
  <c r="AG127" i="29" s="1"/>
  <c r="CO90" i="19"/>
  <c r="I120" i="29" s="1"/>
  <c r="AG120" i="29" s="1"/>
  <c r="CO91" i="19"/>
  <c r="I54" i="29" s="1"/>
  <c r="AG54" i="29" s="1"/>
  <c r="CO92" i="19"/>
  <c r="I86" i="29" s="1"/>
  <c r="AG86" i="29" s="1"/>
  <c r="CO93" i="19"/>
  <c r="I115" i="29" s="1"/>
  <c r="AG115" i="29" s="1"/>
  <c r="CO94" i="19"/>
  <c r="I49" i="29" s="1"/>
  <c r="AG49" i="29" s="1"/>
  <c r="CO95" i="19"/>
  <c r="I36" i="29" s="1"/>
  <c r="AG36" i="29" s="1"/>
  <c r="CO96" i="19"/>
  <c r="I85" i="29" s="1"/>
  <c r="AG85" i="29" s="1"/>
  <c r="CO97" i="19"/>
  <c r="I82" i="29" s="1"/>
  <c r="AG82" i="29" s="1"/>
  <c r="CO98" i="19"/>
  <c r="I111" i="29" s="1"/>
  <c r="AG111" i="29" s="1"/>
  <c r="CO99" i="19"/>
  <c r="I72" i="29" s="1"/>
  <c r="AG72" i="29" s="1"/>
  <c r="CO100" i="19"/>
  <c r="I130" i="29" s="1"/>
  <c r="AG130" i="29" s="1"/>
  <c r="CO101" i="19"/>
  <c r="I48" i="29" s="1"/>
  <c r="AG48" i="29" s="1"/>
  <c r="CO102" i="19"/>
  <c r="I37" i="29" s="1"/>
  <c r="AG37" i="29" s="1"/>
  <c r="CO103" i="19"/>
  <c r="I19" i="29" s="1"/>
  <c r="AG19" i="29" s="1"/>
  <c r="CO104" i="19"/>
  <c r="I41" i="29" s="1"/>
  <c r="AG41" i="29" s="1"/>
  <c r="CO105" i="19"/>
  <c r="I104" i="29" s="1"/>
  <c r="AG104" i="29" s="1"/>
  <c r="CO106" i="19"/>
  <c r="I60" i="29" s="1"/>
  <c r="AG60" i="29" s="1"/>
  <c r="CO107" i="19"/>
  <c r="I30" i="29" s="1"/>
  <c r="AG30" i="29" s="1"/>
  <c r="CO108" i="19"/>
  <c r="I132" i="29" s="1"/>
  <c r="AG132" i="29" s="1"/>
  <c r="CO109" i="19"/>
  <c r="I65" i="29" s="1"/>
  <c r="AG65" i="29" s="1"/>
  <c r="CO110" i="19"/>
  <c r="I15" i="29" s="1"/>
  <c r="AG15" i="29" s="1"/>
  <c r="CO111" i="19"/>
  <c r="I74" i="29" s="1"/>
  <c r="AG74" i="29" s="1"/>
  <c r="CO112" i="19"/>
  <c r="I28" i="29" s="1"/>
  <c r="AG28" i="29" s="1"/>
  <c r="CO113" i="19"/>
  <c r="I89" i="29" s="1"/>
  <c r="AG89" i="29" s="1"/>
  <c r="CO114" i="19"/>
  <c r="I61" i="29" s="1"/>
  <c r="AG61" i="29" s="1"/>
  <c r="CO115" i="19"/>
  <c r="CO116" i="19"/>
  <c r="CO117" i="19"/>
  <c r="CO118" i="19"/>
  <c r="I29" i="29" s="1"/>
  <c r="AG29" i="29" s="1"/>
  <c r="CO119" i="19"/>
  <c r="I118" i="29" s="1"/>
  <c r="AG118" i="29" s="1"/>
  <c r="CO120" i="19"/>
  <c r="I57" i="29" s="1"/>
  <c r="AG57" i="29" s="1"/>
  <c r="CO121" i="19"/>
  <c r="I5" i="29" s="1"/>
  <c r="AG5" i="29" s="1"/>
  <c r="CO122" i="19"/>
  <c r="I22" i="29" s="1"/>
  <c r="AG22" i="29" s="1"/>
  <c r="CO123" i="19"/>
  <c r="I109" i="29" s="1"/>
  <c r="AG109" i="29" s="1"/>
  <c r="CO124" i="19"/>
  <c r="CO125" i="19"/>
  <c r="I66" i="29" s="1"/>
  <c r="AG66" i="29" s="1"/>
  <c r="CO126" i="19"/>
  <c r="I110" i="29" s="1"/>
  <c r="AG110" i="29" s="1"/>
  <c r="CO127" i="19"/>
  <c r="I47" i="29" s="1"/>
  <c r="AG47" i="29" s="1"/>
  <c r="CO128" i="19"/>
  <c r="CO129" i="19"/>
  <c r="I102" i="29" s="1"/>
  <c r="AG102" i="29" s="1"/>
  <c r="CO130" i="19"/>
  <c r="I97" i="29" s="1"/>
  <c r="AG97" i="29" s="1"/>
  <c r="CO131" i="19"/>
  <c r="I10" i="29" s="1"/>
  <c r="AG10" i="29" s="1"/>
  <c r="CO132" i="19"/>
  <c r="CO133" i="19"/>
  <c r="I70" i="29" s="1"/>
  <c r="AG70" i="29" s="1"/>
  <c r="CO134" i="19"/>
  <c r="I95" i="29" s="1"/>
  <c r="AG95" i="29" s="1"/>
  <c r="CO135" i="19"/>
  <c r="I100" i="29" s="1"/>
  <c r="AG100" i="29" s="1"/>
  <c r="CO136" i="19"/>
  <c r="I112" i="29" s="1"/>
  <c r="AG112" i="29" s="1"/>
  <c r="CO137" i="19"/>
  <c r="I101" i="29" s="1"/>
  <c r="AG101" i="29" s="1"/>
  <c r="CO138" i="19"/>
  <c r="I107" i="29" s="1"/>
  <c r="AG107" i="29" s="1"/>
  <c r="CO139" i="19"/>
  <c r="I81" i="29" s="1"/>
  <c r="AG81" i="29" s="1"/>
  <c r="CO140" i="19"/>
  <c r="I99" i="29" s="1"/>
  <c r="AG99" i="29" s="1"/>
  <c r="CO141" i="19"/>
  <c r="I75" i="29" s="1"/>
  <c r="AG75" i="29" s="1"/>
  <c r="CO142" i="19"/>
  <c r="I25" i="29" s="1"/>
  <c r="AG25" i="29" s="1"/>
  <c r="CO143" i="19"/>
  <c r="I96" i="29" s="1"/>
  <c r="AG96" i="29" s="1"/>
  <c r="CO144" i="19"/>
  <c r="I55" i="29" s="1"/>
  <c r="AG55" i="29" s="1"/>
  <c r="CO145" i="19"/>
  <c r="I113" i="29" s="1"/>
  <c r="AG113" i="29" s="1"/>
  <c r="CO146" i="19"/>
  <c r="I32" i="29" s="1"/>
  <c r="AG32" i="29" s="1"/>
  <c r="CO147" i="19"/>
  <c r="I44" i="29" s="1"/>
  <c r="AG44" i="29" s="1"/>
  <c r="CO148" i="19"/>
  <c r="I38" i="29" s="1"/>
  <c r="AG38" i="29" s="1"/>
  <c r="CO149" i="19"/>
  <c r="I17" i="29" s="1"/>
  <c r="AG17" i="29" s="1"/>
  <c r="CO150" i="19"/>
  <c r="CO151" i="19"/>
  <c r="I63" i="29" s="1"/>
  <c r="AG63" i="29" s="1"/>
  <c r="CO5" i="19"/>
  <c r="I11" i="29" s="1"/>
  <c r="AG11" i="29" s="1"/>
  <c r="K6" i="15" l="1"/>
  <c r="N117" i="29" s="1"/>
  <c r="AL117" i="29" s="1"/>
  <c r="K7" i="15"/>
  <c r="N51" i="29" s="1"/>
  <c r="AL51" i="29" s="1"/>
  <c r="K8" i="15"/>
  <c r="N87" i="29" s="1"/>
  <c r="AL87" i="29" s="1"/>
  <c r="K9" i="15"/>
  <c r="N124" i="29" s="1"/>
  <c r="AL124" i="29" s="1"/>
  <c r="K10" i="15"/>
  <c r="N92" i="29" s="1"/>
  <c r="AL92" i="29" s="1"/>
  <c r="K11" i="15"/>
  <c r="N35" i="29" s="1"/>
  <c r="AL35" i="29" s="1"/>
  <c r="K12" i="15"/>
  <c r="N91" i="29" s="1"/>
  <c r="AL91" i="29" s="1"/>
  <c r="K13" i="15"/>
  <c r="N135" i="29" s="1"/>
  <c r="AL135" i="29" s="1"/>
  <c r="K14" i="15"/>
  <c r="N123" i="29" s="1"/>
  <c r="AL123" i="29" s="1"/>
  <c r="K15" i="15"/>
  <c r="N127" i="29" s="1"/>
  <c r="AL127" i="29" s="1"/>
  <c r="K16" i="15"/>
  <c r="N58" i="29" s="1"/>
  <c r="AL58" i="29" s="1"/>
  <c r="K17" i="15"/>
  <c r="N46" i="29" s="1"/>
  <c r="AL46" i="29" s="1"/>
  <c r="K18" i="15"/>
  <c r="N27" i="29" s="1"/>
  <c r="AL27" i="29" s="1"/>
  <c r="K19" i="15"/>
  <c r="N134" i="29" s="1"/>
  <c r="AL134" i="29" s="1"/>
  <c r="K20" i="15"/>
  <c r="N34" i="29" s="1"/>
  <c r="AL34" i="29" s="1"/>
  <c r="K21" i="15"/>
  <c r="N21" i="29" s="1"/>
  <c r="AL21" i="29" s="1"/>
  <c r="K22" i="15"/>
  <c r="N105" i="29" s="1"/>
  <c r="AL105" i="29" s="1"/>
  <c r="K23" i="15"/>
  <c r="N98" i="29" s="1"/>
  <c r="AL98" i="29" s="1"/>
  <c r="K24" i="15"/>
  <c r="N39" i="29" s="1"/>
  <c r="AL39" i="29" s="1"/>
  <c r="K25" i="15"/>
  <c r="N20" i="29" s="1"/>
  <c r="AL20" i="29" s="1"/>
  <c r="K26" i="15"/>
  <c r="N119" i="29" s="1"/>
  <c r="AL119" i="29" s="1"/>
  <c r="K27" i="15"/>
  <c r="N79" i="29" s="1"/>
  <c r="AL79" i="29" s="1"/>
  <c r="K28" i="15"/>
  <c r="N136" i="29" s="1"/>
  <c r="AL136" i="29" s="1"/>
  <c r="K29" i="15"/>
  <c r="N33" i="29" s="1"/>
  <c r="AL33" i="29" s="1"/>
  <c r="K30" i="15"/>
  <c r="N83" i="29" s="1"/>
  <c r="AL83" i="29" s="1"/>
  <c r="K31" i="15"/>
  <c r="N23" i="29" s="1"/>
  <c r="AL23" i="29" s="1"/>
  <c r="K32" i="15"/>
  <c r="N16" i="29" s="1"/>
  <c r="AL16" i="29" s="1"/>
  <c r="K33" i="15"/>
  <c r="N68" i="29" s="1"/>
  <c r="AL68" i="29" s="1"/>
  <c r="K34" i="15"/>
  <c r="N8" i="29" s="1"/>
  <c r="AL8" i="29" s="1"/>
  <c r="K35" i="15"/>
  <c r="N29" i="29" s="1"/>
  <c r="AL29" i="29" s="1"/>
  <c r="K36" i="15"/>
  <c r="N129" i="29" s="1"/>
  <c r="AL129" i="29" s="1"/>
  <c r="K37" i="15"/>
  <c r="N43" i="29" s="1"/>
  <c r="AL43" i="29" s="1"/>
  <c r="K38" i="15"/>
  <c r="N84" i="29" s="1"/>
  <c r="AL84" i="29" s="1"/>
  <c r="K39" i="15"/>
  <c r="N71" i="29" s="1"/>
  <c r="AL71" i="29" s="1"/>
  <c r="K40" i="15"/>
  <c r="N12" i="29" s="1"/>
  <c r="AL12" i="29" s="1"/>
  <c r="K41" i="15"/>
  <c r="N62" i="29" s="1"/>
  <c r="AL62" i="29" s="1"/>
  <c r="K42" i="15"/>
  <c r="N122" i="29" s="1"/>
  <c r="AL122" i="29" s="1"/>
  <c r="K43" i="15"/>
  <c r="N80" i="29" s="1"/>
  <c r="AL80" i="29" s="1"/>
  <c r="K44" i="15"/>
  <c r="N103" i="29" s="1"/>
  <c r="AL103" i="29" s="1"/>
  <c r="K45" i="15"/>
  <c r="N50" i="29" s="1"/>
  <c r="AL50" i="29" s="1"/>
  <c r="K46" i="15"/>
  <c r="N90" i="29" s="1"/>
  <c r="AL90" i="29" s="1"/>
  <c r="K47" i="15"/>
  <c r="N78" i="29" s="1"/>
  <c r="AL78" i="29" s="1"/>
  <c r="K48" i="15"/>
  <c r="N67" i="29" s="1"/>
  <c r="AL67" i="29" s="1"/>
  <c r="K49" i="15"/>
  <c r="N56" i="29" s="1"/>
  <c r="AL56" i="29" s="1"/>
  <c r="K50" i="15"/>
  <c r="N88" i="29" s="1"/>
  <c r="AL88" i="29" s="1"/>
  <c r="K51" i="15"/>
  <c r="N73" i="29" s="1"/>
  <c r="AL73" i="29" s="1"/>
  <c r="K52" i="15"/>
  <c r="N53" i="29" s="1"/>
  <c r="AL53" i="29" s="1"/>
  <c r="K53" i="15"/>
  <c r="N126" i="29" s="1"/>
  <c r="AL126" i="29" s="1"/>
  <c r="K54" i="15"/>
  <c r="N41" i="29" s="1"/>
  <c r="AL41" i="29" s="1"/>
  <c r="K55" i="15"/>
  <c r="N128" i="29" s="1"/>
  <c r="AL128" i="29" s="1"/>
  <c r="K56" i="15"/>
  <c r="N24" i="29" s="1"/>
  <c r="AL24" i="29" s="1"/>
  <c r="K57" i="15"/>
  <c r="N59" i="29" s="1"/>
  <c r="AL59" i="29" s="1"/>
  <c r="K58" i="15"/>
  <c r="N133" i="29" s="1"/>
  <c r="AL133" i="29" s="1"/>
  <c r="K59" i="15"/>
  <c r="N31" i="29" s="1"/>
  <c r="AL31" i="29" s="1"/>
  <c r="K60" i="15"/>
  <c r="N45" i="29" s="1"/>
  <c r="AL45" i="29" s="1"/>
  <c r="K61" i="15"/>
  <c r="N40" i="29" s="1"/>
  <c r="AL40" i="29" s="1"/>
  <c r="K62" i="15"/>
  <c r="N76" i="29" s="1"/>
  <c r="AL76" i="29" s="1"/>
  <c r="K63" i="15"/>
  <c r="N125" i="29" s="1"/>
  <c r="AL125" i="29" s="1"/>
  <c r="K64" i="15"/>
  <c r="N95" i="29" s="1"/>
  <c r="AL95" i="29" s="1"/>
  <c r="K65" i="15"/>
  <c r="N106" i="29" s="1"/>
  <c r="AL106" i="29" s="1"/>
  <c r="K66" i="15"/>
  <c r="N19" i="29" s="1"/>
  <c r="AL19" i="29" s="1"/>
  <c r="K67" i="15"/>
  <c r="N108" i="29" s="1"/>
  <c r="AL108" i="29" s="1"/>
  <c r="K68" i="15"/>
  <c r="N94" i="29" s="1"/>
  <c r="AL94" i="29" s="1"/>
  <c r="K69" i="15"/>
  <c r="N11" i="29" s="1"/>
  <c r="AL11" i="29" s="1"/>
  <c r="K70" i="15"/>
  <c r="N7" i="29" s="1"/>
  <c r="AL7" i="29" s="1"/>
  <c r="K71" i="15"/>
  <c r="N116" i="29" s="1"/>
  <c r="AL116" i="29" s="1"/>
  <c r="K72" i="15"/>
  <c r="N22" i="29" s="1"/>
  <c r="AL22" i="29" s="1"/>
  <c r="K73" i="15"/>
  <c r="N131" i="29" s="1"/>
  <c r="AL131" i="29" s="1"/>
  <c r="K74" i="15"/>
  <c r="N77" i="29" s="1"/>
  <c r="AL77" i="29" s="1"/>
  <c r="K75" i="15"/>
  <c r="N4" i="29" s="1"/>
  <c r="AL4" i="29" s="1"/>
  <c r="K76" i="15"/>
  <c r="N9" i="29" s="1"/>
  <c r="AL9" i="29" s="1"/>
  <c r="K77" i="15"/>
  <c r="N54" i="29" s="1"/>
  <c r="AL54" i="29" s="1"/>
  <c r="K78" i="15"/>
  <c r="N86" i="29" s="1"/>
  <c r="AL86" i="29" s="1"/>
  <c r="K79" i="15"/>
  <c r="N13" i="29" s="1"/>
  <c r="AL13" i="29" s="1"/>
  <c r="K80" i="15"/>
  <c r="N14" i="29" s="1"/>
  <c r="AL14" i="29" s="1"/>
  <c r="K81" i="15"/>
  <c r="N52" i="29" s="1"/>
  <c r="AL52" i="29" s="1"/>
  <c r="K82" i="15"/>
  <c r="N18" i="29" s="1"/>
  <c r="AL18" i="29" s="1"/>
  <c r="K83" i="15"/>
  <c r="N42" i="29" s="1"/>
  <c r="AL42" i="29" s="1"/>
  <c r="K84" i="15"/>
  <c r="N64" i="29" s="1"/>
  <c r="AL64" i="29" s="1"/>
  <c r="K85" i="15"/>
  <c r="N69" i="29" s="1"/>
  <c r="AL69" i="29" s="1"/>
  <c r="K86" i="15"/>
  <c r="N93" i="29" s="1"/>
  <c r="AL93" i="29" s="1"/>
  <c r="K87" i="15"/>
  <c r="N120" i="29" s="1"/>
  <c r="AL120" i="29" s="1"/>
  <c r="K88" i="15"/>
  <c r="N115" i="29" s="1"/>
  <c r="AL115" i="29" s="1"/>
  <c r="K89" i="15"/>
  <c r="N49" i="29" s="1"/>
  <c r="AL49" i="29" s="1"/>
  <c r="K90" i="15"/>
  <c r="N36" i="29" s="1"/>
  <c r="AL36" i="29" s="1"/>
  <c r="K91" i="15"/>
  <c r="N85" i="29" s="1"/>
  <c r="AL85" i="29" s="1"/>
  <c r="K92" i="15"/>
  <c r="N82" i="29" s="1"/>
  <c r="AL82" i="29" s="1"/>
  <c r="K93" i="15"/>
  <c r="N111" i="29" s="1"/>
  <c r="AL111" i="29" s="1"/>
  <c r="K94" i="15"/>
  <c r="N130" i="29" s="1"/>
  <c r="AL130" i="29" s="1"/>
  <c r="K95" i="15"/>
  <c r="N72" i="29" s="1"/>
  <c r="AL72" i="29" s="1"/>
  <c r="K96" i="15"/>
  <c r="N48" i="29" s="1"/>
  <c r="AL48" i="29" s="1"/>
  <c r="K97" i="15"/>
  <c r="N114" i="29" s="1"/>
  <c r="AL114" i="29" s="1"/>
  <c r="K98" i="15"/>
  <c r="N37" i="29" s="1"/>
  <c r="AL37" i="29" s="1"/>
  <c r="K99" i="15"/>
  <c r="N104" i="29" s="1"/>
  <c r="AL104" i="29" s="1"/>
  <c r="K100" i="15"/>
  <c r="N60" i="29" s="1"/>
  <c r="AL60" i="29" s="1"/>
  <c r="K101" i="15"/>
  <c r="N30" i="29" s="1"/>
  <c r="AL30" i="29" s="1"/>
  <c r="K102" i="15"/>
  <c r="N132" i="29" s="1"/>
  <c r="AL132" i="29" s="1"/>
  <c r="K103" i="15"/>
  <c r="N15" i="29" s="1"/>
  <c r="AL15" i="29" s="1"/>
  <c r="K104" i="15"/>
  <c r="N74" i="29" s="1"/>
  <c r="AL74" i="29" s="1"/>
  <c r="K105" i="15"/>
  <c r="N28" i="29" s="1"/>
  <c r="AL28" i="29" s="1"/>
  <c r="K106" i="15"/>
  <c r="N89" i="29" s="1"/>
  <c r="AL89" i="29" s="1"/>
  <c r="K107" i="15"/>
  <c r="N47" i="29" s="1"/>
  <c r="AL47" i="29" s="1"/>
  <c r="K108" i="15"/>
  <c r="N97" i="29" s="1"/>
  <c r="AL97" i="29" s="1"/>
  <c r="K109" i="15"/>
  <c r="N6" i="29" s="1"/>
  <c r="AL6" i="29" s="1"/>
  <c r="K110" i="15"/>
  <c r="N10" i="29" s="1"/>
  <c r="AL10" i="29" s="1"/>
  <c r="K111" i="15"/>
  <c r="N61" i="29" s="1"/>
  <c r="AL61" i="29" s="1"/>
  <c r="K112" i="15"/>
  <c r="N118" i="29" s="1"/>
  <c r="AL118" i="29" s="1"/>
  <c r="K113" i="15"/>
  <c r="N57" i="29" s="1"/>
  <c r="AL57" i="29" s="1"/>
  <c r="K114" i="15"/>
  <c r="N5" i="29" s="1"/>
  <c r="AL5" i="29" s="1"/>
  <c r="K115" i="15"/>
  <c r="N109" i="29" s="1"/>
  <c r="AL109" i="29" s="1"/>
  <c r="K116" i="15"/>
  <c r="N66" i="29" s="1"/>
  <c r="AL66" i="29" s="1"/>
  <c r="K117" i="15"/>
  <c r="N110" i="29" s="1"/>
  <c r="AL110" i="29" s="1"/>
  <c r="K118" i="15"/>
  <c r="N102" i="29" s="1"/>
  <c r="AL102" i="29" s="1"/>
  <c r="K119" i="15"/>
  <c r="N70" i="29" s="1"/>
  <c r="AL70" i="29" s="1"/>
  <c r="K120" i="15"/>
  <c r="N100" i="29" s="1"/>
  <c r="AL100" i="29" s="1"/>
  <c r="K121" i="15"/>
  <c r="N112" i="29" s="1"/>
  <c r="AL112" i="29" s="1"/>
  <c r="K122" i="15"/>
  <c r="N65" i="29" s="1"/>
  <c r="AL65" i="29" s="1"/>
  <c r="K123" i="15"/>
  <c r="N101" i="29" s="1"/>
  <c r="AL101" i="29" s="1"/>
  <c r="K124" i="15"/>
  <c r="N107" i="29" s="1"/>
  <c r="AL107" i="29" s="1"/>
  <c r="K125" i="15"/>
  <c r="N81" i="29" s="1"/>
  <c r="AL81" i="29" s="1"/>
  <c r="K126" i="15"/>
  <c r="N99" i="29" s="1"/>
  <c r="AL99" i="29" s="1"/>
  <c r="K127" i="15"/>
  <c r="N75" i="29" s="1"/>
  <c r="AL75" i="29" s="1"/>
  <c r="K128" i="15"/>
  <c r="N25" i="29" s="1"/>
  <c r="AL25" i="29" s="1"/>
  <c r="K129" i="15"/>
  <c r="N96" i="29" s="1"/>
  <c r="AL96" i="29" s="1"/>
  <c r="K130" i="15"/>
  <c r="N55" i="29" s="1"/>
  <c r="AL55" i="29" s="1"/>
  <c r="K131" i="15"/>
  <c r="N113" i="29" s="1"/>
  <c r="AL113" i="29" s="1"/>
  <c r="K132" i="15"/>
  <c r="N32" i="29" s="1"/>
  <c r="AL32" i="29" s="1"/>
  <c r="K133" i="15"/>
  <c r="N44" i="29" s="1"/>
  <c r="AL44" i="29" s="1"/>
  <c r="K134" i="15"/>
  <c r="N38" i="29" s="1"/>
  <c r="AL38" i="29" s="1"/>
  <c r="K135" i="15"/>
  <c r="N17" i="29" s="1"/>
  <c r="AL17" i="29" s="1"/>
  <c r="K136" i="15"/>
  <c r="N63" i="29" s="1"/>
  <c r="AL63" i="29" s="1"/>
  <c r="K137" i="15"/>
  <c r="N121" i="29" s="1"/>
  <c r="AL121" i="29" s="1"/>
  <c r="K5" i="15"/>
  <c r="N26" i="29" s="1"/>
  <c r="AL26" i="29" s="1"/>
  <c r="J6" i="15"/>
  <c r="J7" i="15"/>
  <c r="J8" i="15"/>
  <c r="J9" i="15"/>
  <c r="J10" i="15"/>
  <c r="J11" i="15"/>
  <c r="J12" i="15"/>
  <c r="J13" i="15"/>
  <c r="J14" i="15"/>
  <c r="J15" i="15"/>
  <c r="M127" i="29" s="1"/>
  <c r="AK127" i="29" s="1"/>
  <c r="J16" i="15"/>
  <c r="J17" i="15"/>
  <c r="J18" i="15"/>
  <c r="J19" i="15"/>
  <c r="J20" i="15"/>
  <c r="J21" i="15"/>
  <c r="J22" i="15"/>
  <c r="J23" i="15"/>
  <c r="J24" i="15"/>
  <c r="J25" i="15"/>
  <c r="J26" i="15"/>
  <c r="J27" i="15"/>
  <c r="M79" i="29" s="1"/>
  <c r="AK79" i="29" s="1"/>
  <c r="J28" i="15"/>
  <c r="J29" i="15"/>
  <c r="J30" i="15"/>
  <c r="J31" i="15"/>
  <c r="J32" i="15"/>
  <c r="J33" i="15"/>
  <c r="J34" i="15"/>
  <c r="J35" i="15"/>
  <c r="J36" i="15"/>
  <c r="J37" i="15"/>
  <c r="J38" i="15"/>
  <c r="J39" i="15"/>
  <c r="M71" i="29" s="1"/>
  <c r="AK71" i="29" s="1"/>
  <c r="J40" i="15"/>
  <c r="J41" i="15"/>
  <c r="J42" i="15"/>
  <c r="J43" i="15"/>
  <c r="J44" i="15"/>
  <c r="J45" i="15"/>
  <c r="J46" i="15"/>
  <c r="J47" i="15"/>
  <c r="J48" i="15"/>
  <c r="J49" i="15"/>
  <c r="J50" i="15"/>
  <c r="J51" i="15"/>
  <c r="M73" i="29" s="1"/>
  <c r="AK73" i="29" s="1"/>
  <c r="J52" i="15"/>
  <c r="J53" i="15"/>
  <c r="J54" i="15"/>
  <c r="J55" i="15"/>
  <c r="J56" i="15"/>
  <c r="J57" i="15"/>
  <c r="J58" i="15"/>
  <c r="J59" i="15"/>
  <c r="J60" i="15"/>
  <c r="J61" i="15"/>
  <c r="J62" i="15"/>
  <c r="J63" i="15"/>
  <c r="M125" i="29" s="1"/>
  <c r="AK125" i="29" s="1"/>
  <c r="J64" i="15"/>
  <c r="J65" i="15"/>
  <c r="J66" i="15"/>
  <c r="J67" i="15"/>
  <c r="J68" i="15"/>
  <c r="J69" i="15"/>
  <c r="J70" i="15"/>
  <c r="J71" i="15"/>
  <c r="J72" i="15"/>
  <c r="J73" i="15"/>
  <c r="J74" i="15"/>
  <c r="J75" i="15"/>
  <c r="M4" i="29" s="1"/>
  <c r="AK4" i="29" s="1"/>
  <c r="J76" i="15"/>
  <c r="J77" i="15"/>
  <c r="J78" i="15"/>
  <c r="J79" i="15"/>
  <c r="J80" i="15"/>
  <c r="J81" i="15"/>
  <c r="J82" i="15"/>
  <c r="J83" i="15"/>
  <c r="J84" i="15"/>
  <c r="J85" i="15"/>
  <c r="J86" i="15"/>
  <c r="J87" i="15"/>
  <c r="M120" i="29" s="1"/>
  <c r="AK120" i="29" s="1"/>
  <c r="J88" i="15"/>
  <c r="J89" i="15"/>
  <c r="J90" i="15"/>
  <c r="J91" i="15"/>
  <c r="J92" i="15"/>
  <c r="J93" i="15"/>
  <c r="J94" i="15"/>
  <c r="J95" i="15"/>
  <c r="J96" i="15"/>
  <c r="J97" i="15"/>
  <c r="J98" i="15"/>
  <c r="J99" i="15"/>
  <c r="M104" i="29" s="1"/>
  <c r="AK104" i="29" s="1"/>
  <c r="J100" i="15"/>
  <c r="J101" i="15"/>
  <c r="J102" i="15"/>
  <c r="J103" i="15"/>
  <c r="J104" i="15"/>
  <c r="J105" i="15"/>
  <c r="J106" i="15"/>
  <c r="J107" i="15"/>
  <c r="J108" i="15"/>
  <c r="J109" i="15"/>
  <c r="J110" i="15"/>
  <c r="J111" i="15"/>
  <c r="M61" i="29" s="1"/>
  <c r="AK61" i="29" s="1"/>
  <c r="J112" i="15"/>
  <c r="J113" i="15"/>
  <c r="J114" i="15"/>
  <c r="J115" i="15"/>
  <c r="J116" i="15"/>
  <c r="J117" i="15"/>
  <c r="J118" i="15"/>
  <c r="J119" i="15"/>
  <c r="J120" i="15"/>
  <c r="J121" i="15"/>
  <c r="J122" i="15"/>
  <c r="J123" i="15"/>
  <c r="M101" i="29" s="1"/>
  <c r="AK101" i="29" s="1"/>
  <c r="J124" i="15"/>
  <c r="J125" i="15"/>
  <c r="J126" i="15"/>
  <c r="J127" i="15"/>
  <c r="J128" i="15"/>
  <c r="J129" i="15"/>
  <c r="J130" i="15"/>
  <c r="J131" i="15"/>
  <c r="J132" i="15"/>
  <c r="J133" i="15"/>
  <c r="J134" i="15"/>
  <c r="J135" i="15"/>
  <c r="M17" i="29" s="1"/>
  <c r="AK17" i="29" s="1"/>
  <c r="J136" i="15"/>
  <c r="J137" i="15"/>
  <c r="J5" i="15"/>
  <c r="I6" i="15"/>
  <c r="L117" i="29" s="1"/>
  <c r="AJ117" i="29" s="1"/>
  <c r="I7" i="15"/>
  <c r="L51" i="29" s="1"/>
  <c r="AJ51" i="29" s="1"/>
  <c r="I8" i="15"/>
  <c r="L87" i="29" s="1"/>
  <c r="AJ87" i="29" s="1"/>
  <c r="I9" i="15"/>
  <c r="L124" i="29" s="1"/>
  <c r="AJ124" i="29" s="1"/>
  <c r="I10" i="15"/>
  <c r="I11" i="15"/>
  <c r="L35" i="29" s="1"/>
  <c r="AJ35" i="29" s="1"/>
  <c r="I12" i="15"/>
  <c r="L91" i="29" s="1"/>
  <c r="AJ91" i="29" s="1"/>
  <c r="I13" i="15"/>
  <c r="L135" i="29" s="1"/>
  <c r="AJ135" i="29" s="1"/>
  <c r="I14" i="15"/>
  <c r="L123" i="29" s="1"/>
  <c r="AJ123" i="29" s="1"/>
  <c r="I15" i="15"/>
  <c r="I16" i="15"/>
  <c r="L58" i="29" s="1"/>
  <c r="AJ58" i="29" s="1"/>
  <c r="I17" i="15"/>
  <c r="L46" i="29" s="1"/>
  <c r="AJ46" i="29" s="1"/>
  <c r="I18" i="15"/>
  <c r="L27" i="29" s="1"/>
  <c r="AJ27" i="29" s="1"/>
  <c r="I19" i="15"/>
  <c r="L134" i="29" s="1"/>
  <c r="AJ134" i="29" s="1"/>
  <c r="I20" i="15"/>
  <c r="L34" i="29" s="1"/>
  <c r="AJ34" i="29" s="1"/>
  <c r="I21" i="15"/>
  <c r="L21" i="29" s="1"/>
  <c r="AJ21" i="29" s="1"/>
  <c r="I22" i="15"/>
  <c r="I23" i="15"/>
  <c r="L98" i="29" s="1"/>
  <c r="AJ98" i="29" s="1"/>
  <c r="I24" i="15"/>
  <c r="L39" i="29" s="1"/>
  <c r="AJ39" i="29" s="1"/>
  <c r="I25" i="15"/>
  <c r="L20" i="29" s="1"/>
  <c r="AJ20" i="29" s="1"/>
  <c r="I26" i="15"/>
  <c r="L119" i="29" s="1"/>
  <c r="AJ119" i="29" s="1"/>
  <c r="I27" i="15"/>
  <c r="I28" i="15"/>
  <c r="L136" i="29" s="1"/>
  <c r="AJ136" i="29" s="1"/>
  <c r="I29" i="15"/>
  <c r="L33" i="29" s="1"/>
  <c r="AJ33" i="29" s="1"/>
  <c r="I30" i="15"/>
  <c r="L83" i="29" s="1"/>
  <c r="AJ83" i="29" s="1"/>
  <c r="I31" i="15"/>
  <c r="L23" i="29" s="1"/>
  <c r="AJ23" i="29" s="1"/>
  <c r="I32" i="15"/>
  <c r="L16" i="29" s="1"/>
  <c r="AJ16" i="29" s="1"/>
  <c r="I33" i="15"/>
  <c r="L68" i="29" s="1"/>
  <c r="AJ68" i="29" s="1"/>
  <c r="I34" i="15"/>
  <c r="I35" i="15"/>
  <c r="L29" i="29" s="1"/>
  <c r="AJ29" i="29" s="1"/>
  <c r="I36" i="15"/>
  <c r="L129" i="29" s="1"/>
  <c r="AJ129" i="29" s="1"/>
  <c r="I37" i="15"/>
  <c r="L43" i="29" s="1"/>
  <c r="AJ43" i="29" s="1"/>
  <c r="I38" i="15"/>
  <c r="L84" i="29" s="1"/>
  <c r="AJ84" i="29" s="1"/>
  <c r="I39" i="15"/>
  <c r="I40" i="15"/>
  <c r="L12" i="29" s="1"/>
  <c r="AJ12" i="29" s="1"/>
  <c r="I41" i="15"/>
  <c r="L62" i="29" s="1"/>
  <c r="AJ62" i="29" s="1"/>
  <c r="I42" i="15"/>
  <c r="L122" i="29" s="1"/>
  <c r="AJ122" i="29" s="1"/>
  <c r="I43" i="15"/>
  <c r="L80" i="29" s="1"/>
  <c r="AJ80" i="29" s="1"/>
  <c r="I44" i="15"/>
  <c r="L103" i="29" s="1"/>
  <c r="AJ103" i="29" s="1"/>
  <c r="I45" i="15"/>
  <c r="L50" i="29" s="1"/>
  <c r="AJ50" i="29" s="1"/>
  <c r="I46" i="15"/>
  <c r="I47" i="15"/>
  <c r="L78" i="29" s="1"/>
  <c r="AJ78" i="29" s="1"/>
  <c r="I48" i="15"/>
  <c r="L67" i="29" s="1"/>
  <c r="AJ67" i="29" s="1"/>
  <c r="I49" i="15"/>
  <c r="L56" i="29" s="1"/>
  <c r="AJ56" i="29" s="1"/>
  <c r="I50" i="15"/>
  <c r="L88" i="29" s="1"/>
  <c r="AJ88" i="29" s="1"/>
  <c r="I51" i="15"/>
  <c r="I52" i="15"/>
  <c r="L53" i="29" s="1"/>
  <c r="AJ53" i="29" s="1"/>
  <c r="I53" i="15"/>
  <c r="L126" i="29" s="1"/>
  <c r="AJ126" i="29" s="1"/>
  <c r="I54" i="15"/>
  <c r="L41" i="29" s="1"/>
  <c r="AJ41" i="29" s="1"/>
  <c r="I55" i="15"/>
  <c r="L128" i="29" s="1"/>
  <c r="AJ128" i="29" s="1"/>
  <c r="I56" i="15"/>
  <c r="L24" i="29" s="1"/>
  <c r="AJ24" i="29" s="1"/>
  <c r="I57" i="15"/>
  <c r="L59" i="29" s="1"/>
  <c r="AJ59" i="29" s="1"/>
  <c r="I58" i="15"/>
  <c r="I59" i="15"/>
  <c r="L31" i="29" s="1"/>
  <c r="AJ31" i="29" s="1"/>
  <c r="I60" i="15"/>
  <c r="L45" i="29" s="1"/>
  <c r="AJ45" i="29" s="1"/>
  <c r="I61" i="15"/>
  <c r="L40" i="29" s="1"/>
  <c r="AJ40" i="29" s="1"/>
  <c r="I62" i="15"/>
  <c r="L76" i="29" s="1"/>
  <c r="AJ76" i="29" s="1"/>
  <c r="I63" i="15"/>
  <c r="I64" i="15"/>
  <c r="L95" i="29" s="1"/>
  <c r="AJ95" i="29" s="1"/>
  <c r="I65" i="15"/>
  <c r="L106" i="29" s="1"/>
  <c r="AJ106" i="29" s="1"/>
  <c r="I66" i="15"/>
  <c r="AJ19" i="29" s="1"/>
  <c r="I67" i="15"/>
  <c r="L108" i="29" s="1"/>
  <c r="AJ108" i="29" s="1"/>
  <c r="I68" i="15"/>
  <c r="L94" i="29" s="1"/>
  <c r="AJ94" i="29" s="1"/>
  <c r="I69" i="15"/>
  <c r="L11" i="29" s="1"/>
  <c r="AJ11" i="29" s="1"/>
  <c r="I70" i="15"/>
  <c r="I71" i="15"/>
  <c r="L116" i="29" s="1"/>
  <c r="AJ116" i="29" s="1"/>
  <c r="I72" i="15"/>
  <c r="L22" i="29" s="1"/>
  <c r="AJ22" i="29" s="1"/>
  <c r="I73" i="15"/>
  <c r="L131" i="29" s="1"/>
  <c r="AJ131" i="29" s="1"/>
  <c r="I74" i="15"/>
  <c r="L77" i="29" s="1"/>
  <c r="AJ77" i="29" s="1"/>
  <c r="I75" i="15"/>
  <c r="I76" i="15"/>
  <c r="L9" i="29" s="1"/>
  <c r="AJ9" i="29" s="1"/>
  <c r="I77" i="15"/>
  <c r="L54" i="29" s="1"/>
  <c r="AJ54" i="29" s="1"/>
  <c r="I78" i="15"/>
  <c r="L86" i="29" s="1"/>
  <c r="AJ86" i="29" s="1"/>
  <c r="I79" i="15"/>
  <c r="L13" i="29" s="1"/>
  <c r="AJ13" i="29" s="1"/>
  <c r="I80" i="15"/>
  <c r="L14" i="29" s="1"/>
  <c r="AJ14" i="29" s="1"/>
  <c r="I81" i="15"/>
  <c r="L52" i="29" s="1"/>
  <c r="AJ52" i="29" s="1"/>
  <c r="I82" i="15"/>
  <c r="I83" i="15"/>
  <c r="L42" i="29" s="1"/>
  <c r="AJ42" i="29" s="1"/>
  <c r="I84" i="15"/>
  <c r="L64" i="29" s="1"/>
  <c r="AJ64" i="29" s="1"/>
  <c r="I85" i="15"/>
  <c r="L69" i="29" s="1"/>
  <c r="AJ69" i="29" s="1"/>
  <c r="I86" i="15"/>
  <c r="L93" i="29" s="1"/>
  <c r="AJ93" i="29" s="1"/>
  <c r="I87" i="15"/>
  <c r="I88" i="15"/>
  <c r="L115" i="29" s="1"/>
  <c r="AJ115" i="29" s="1"/>
  <c r="I89" i="15"/>
  <c r="L49" i="29" s="1"/>
  <c r="AJ49" i="29" s="1"/>
  <c r="I90" i="15"/>
  <c r="L36" i="29" s="1"/>
  <c r="AJ36" i="29" s="1"/>
  <c r="I91" i="15"/>
  <c r="L85" i="29" s="1"/>
  <c r="AJ85" i="29" s="1"/>
  <c r="I92" i="15"/>
  <c r="L82" i="29" s="1"/>
  <c r="AJ82" i="29" s="1"/>
  <c r="I93" i="15"/>
  <c r="L111" i="29" s="1"/>
  <c r="AJ111" i="29" s="1"/>
  <c r="I94" i="15"/>
  <c r="I95" i="15"/>
  <c r="L72" i="29" s="1"/>
  <c r="AJ72" i="29" s="1"/>
  <c r="I96" i="15"/>
  <c r="L48" i="29" s="1"/>
  <c r="AJ48" i="29" s="1"/>
  <c r="I97" i="15"/>
  <c r="L114" i="29" s="1"/>
  <c r="AJ114" i="29" s="1"/>
  <c r="I98" i="15"/>
  <c r="L37" i="29" s="1"/>
  <c r="AJ37" i="29" s="1"/>
  <c r="I99" i="15"/>
  <c r="I100" i="15"/>
  <c r="L60" i="29" s="1"/>
  <c r="AJ60" i="29" s="1"/>
  <c r="I101" i="15"/>
  <c r="L30" i="29" s="1"/>
  <c r="AJ30" i="29" s="1"/>
  <c r="I102" i="15"/>
  <c r="L132" i="29" s="1"/>
  <c r="AJ132" i="29" s="1"/>
  <c r="I103" i="15"/>
  <c r="L15" i="29" s="1"/>
  <c r="AJ15" i="29" s="1"/>
  <c r="I104" i="15"/>
  <c r="L74" i="29" s="1"/>
  <c r="AJ74" i="29" s="1"/>
  <c r="I105" i="15"/>
  <c r="L28" i="29" s="1"/>
  <c r="AJ28" i="29" s="1"/>
  <c r="I106" i="15"/>
  <c r="I107" i="15"/>
  <c r="L47" i="29" s="1"/>
  <c r="AJ47" i="29" s="1"/>
  <c r="I108" i="15"/>
  <c r="L97" i="29" s="1"/>
  <c r="AJ97" i="29" s="1"/>
  <c r="I109" i="15"/>
  <c r="L6" i="29" s="1"/>
  <c r="AJ6" i="29" s="1"/>
  <c r="I110" i="15"/>
  <c r="L10" i="29" s="1"/>
  <c r="AJ10" i="29" s="1"/>
  <c r="I111" i="15"/>
  <c r="I112" i="15"/>
  <c r="L118" i="29" s="1"/>
  <c r="AJ118" i="29" s="1"/>
  <c r="I113" i="15"/>
  <c r="L57" i="29" s="1"/>
  <c r="AJ57" i="29" s="1"/>
  <c r="I114" i="15"/>
  <c r="L5" i="29" s="1"/>
  <c r="AJ5" i="29" s="1"/>
  <c r="I115" i="15"/>
  <c r="L109" i="29" s="1"/>
  <c r="AJ109" i="29" s="1"/>
  <c r="I116" i="15"/>
  <c r="L66" i="29" s="1"/>
  <c r="AJ66" i="29" s="1"/>
  <c r="I117" i="15"/>
  <c r="L110" i="29" s="1"/>
  <c r="AJ110" i="29" s="1"/>
  <c r="I118" i="15"/>
  <c r="I119" i="15"/>
  <c r="L70" i="29" s="1"/>
  <c r="AJ70" i="29" s="1"/>
  <c r="I120" i="15"/>
  <c r="L100" i="29" s="1"/>
  <c r="AJ100" i="29" s="1"/>
  <c r="I121" i="15"/>
  <c r="L112" i="29" s="1"/>
  <c r="AJ112" i="29" s="1"/>
  <c r="I122" i="15"/>
  <c r="L65" i="29" s="1"/>
  <c r="AJ65" i="29" s="1"/>
  <c r="I123" i="15"/>
  <c r="I124" i="15"/>
  <c r="L107" i="29" s="1"/>
  <c r="AJ107" i="29" s="1"/>
  <c r="I125" i="15"/>
  <c r="L81" i="29" s="1"/>
  <c r="AJ81" i="29" s="1"/>
  <c r="I126" i="15"/>
  <c r="L99" i="29" s="1"/>
  <c r="AJ99" i="29" s="1"/>
  <c r="I127" i="15"/>
  <c r="L75" i="29" s="1"/>
  <c r="AJ75" i="29" s="1"/>
  <c r="I128" i="15"/>
  <c r="L25" i="29" s="1"/>
  <c r="AJ25" i="29" s="1"/>
  <c r="I129" i="15"/>
  <c r="L96" i="29" s="1"/>
  <c r="AJ96" i="29" s="1"/>
  <c r="I130" i="15"/>
  <c r="L55" i="29" s="1"/>
  <c r="AJ55" i="29" s="1"/>
  <c r="I131" i="15"/>
  <c r="L113" i="29" s="1"/>
  <c r="AJ113" i="29" s="1"/>
  <c r="I132" i="15"/>
  <c r="L32" i="29" s="1"/>
  <c r="AJ32" i="29" s="1"/>
  <c r="I133" i="15"/>
  <c r="L44" i="29" s="1"/>
  <c r="AJ44" i="29" s="1"/>
  <c r="I134" i="15"/>
  <c r="L38" i="29" s="1"/>
  <c r="AJ38" i="29" s="1"/>
  <c r="I135" i="15"/>
  <c r="I136" i="15"/>
  <c r="L63" i="29" s="1"/>
  <c r="AJ63" i="29" s="1"/>
  <c r="I137" i="15"/>
  <c r="L121" i="29" s="1"/>
  <c r="AJ121" i="29" s="1"/>
  <c r="I5" i="15"/>
  <c r="L26" i="29" s="1"/>
  <c r="AJ26" i="29" s="1"/>
  <c r="L102" i="29" l="1"/>
  <c r="AJ102" i="29" s="1"/>
  <c r="L89" i="29"/>
  <c r="AJ89" i="29" s="1"/>
  <c r="L130" i="29"/>
  <c r="AJ130" i="29" s="1"/>
  <c r="L18" i="29"/>
  <c r="AJ18" i="29" s="1"/>
  <c r="L7" i="29"/>
  <c r="AJ7" i="29" s="1"/>
  <c r="L133" i="29"/>
  <c r="AJ133" i="29" s="1"/>
  <c r="L90" i="29"/>
  <c r="AJ90" i="29" s="1"/>
  <c r="L8" i="29"/>
  <c r="AJ8" i="29" s="1"/>
  <c r="L17" i="29"/>
  <c r="AJ17" i="29" s="1"/>
  <c r="L101" i="29"/>
  <c r="AJ101" i="29" s="1"/>
  <c r="L61" i="29"/>
  <c r="AJ61" i="29" s="1"/>
  <c r="L104" i="29"/>
  <c r="AJ104" i="29" s="1"/>
  <c r="L120" i="29"/>
  <c r="AJ120" i="29" s="1"/>
  <c r="L4" i="29"/>
  <c r="AJ4" i="29" s="1"/>
  <c r="L125" i="29"/>
  <c r="AJ125" i="29" s="1"/>
  <c r="L73" i="29"/>
  <c r="AJ73" i="29" s="1"/>
  <c r="L71" i="29"/>
  <c r="AJ71" i="29" s="1"/>
  <c r="L79" i="29"/>
  <c r="AJ79" i="29" s="1"/>
  <c r="L127" i="29"/>
  <c r="AJ127" i="29" s="1"/>
  <c r="L105" i="29"/>
  <c r="AJ105" i="29" s="1"/>
  <c r="L92" i="29"/>
  <c r="AJ92" i="29" s="1"/>
  <c r="M63" i="29"/>
  <c r="AK63" i="29" s="1"/>
  <c r="M107" i="29"/>
  <c r="AK107" i="29" s="1"/>
  <c r="M118" i="29"/>
  <c r="AK118" i="29" s="1"/>
  <c r="M60" i="29"/>
  <c r="AK60" i="29" s="1"/>
  <c r="M115" i="29"/>
  <c r="AK115" i="29" s="1"/>
  <c r="M9" i="29"/>
  <c r="AK9" i="29" s="1"/>
  <c r="M95" i="29"/>
  <c r="AK95" i="29" s="1"/>
  <c r="M53" i="29"/>
  <c r="AK53" i="29" s="1"/>
  <c r="M12" i="29"/>
  <c r="AK12" i="29" s="1"/>
  <c r="M136" i="29"/>
  <c r="AK136" i="29" s="1"/>
  <c r="M58" i="29"/>
  <c r="AK58" i="29" s="1"/>
  <c r="M38" i="29"/>
  <c r="AK38" i="29" s="1"/>
  <c r="M65" i="29"/>
  <c r="AK65" i="29" s="1"/>
  <c r="M10" i="29"/>
  <c r="AK10" i="29" s="1"/>
  <c r="M37" i="29"/>
  <c r="AK37" i="29" s="1"/>
  <c r="M93" i="29"/>
  <c r="AK93" i="29" s="1"/>
  <c r="M77" i="29"/>
  <c r="AK77" i="29" s="1"/>
  <c r="M76" i="29"/>
  <c r="AK76" i="29" s="1"/>
  <c r="M88" i="29"/>
  <c r="AK88" i="29" s="1"/>
  <c r="M84" i="29"/>
  <c r="AK84" i="29" s="1"/>
  <c r="M119" i="29"/>
  <c r="AK119" i="29" s="1"/>
  <c r="M123" i="29"/>
  <c r="AK123" i="29" s="1"/>
  <c r="M44" i="29"/>
  <c r="AK44" i="29" s="1"/>
  <c r="M112" i="29"/>
  <c r="AK112" i="29" s="1"/>
  <c r="M6" i="29"/>
  <c r="AK6" i="29" s="1"/>
  <c r="M114" i="29"/>
  <c r="AK114" i="29" s="1"/>
  <c r="M69" i="29"/>
  <c r="AK69" i="29" s="1"/>
  <c r="M131" i="29"/>
  <c r="AK131" i="29" s="1"/>
  <c r="M40" i="29"/>
  <c r="AK40" i="29" s="1"/>
  <c r="M56" i="29"/>
  <c r="AK56" i="29" s="1"/>
  <c r="M43" i="29"/>
  <c r="AK43" i="29" s="1"/>
  <c r="M20" i="29"/>
  <c r="AK20" i="29" s="1"/>
  <c r="M135" i="29"/>
  <c r="AK135" i="29" s="1"/>
  <c r="M32" i="29"/>
  <c r="AK32" i="29" s="1"/>
  <c r="M100" i="29"/>
  <c r="AK100" i="29" s="1"/>
  <c r="M97" i="29"/>
  <c r="AK97" i="29" s="1"/>
  <c r="M48" i="29"/>
  <c r="AK48" i="29" s="1"/>
  <c r="M64" i="29"/>
  <c r="AK64" i="29" s="1"/>
  <c r="M22" i="29"/>
  <c r="AK22" i="29" s="1"/>
  <c r="M45" i="29"/>
  <c r="AK45" i="29" s="1"/>
  <c r="M67" i="29"/>
  <c r="AK67" i="29" s="1"/>
  <c r="M129" i="29"/>
  <c r="AK129" i="29" s="1"/>
  <c r="M39" i="29"/>
  <c r="AK39" i="29" s="1"/>
  <c r="M91" i="29"/>
  <c r="AK91" i="29" s="1"/>
  <c r="M113" i="29"/>
  <c r="AK113" i="29" s="1"/>
  <c r="M70" i="29"/>
  <c r="AK70" i="29" s="1"/>
  <c r="M47" i="29"/>
  <c r="AK47" i="29" s="1"/>
  <c r="M72" i="29"/>
  <c r="AK72" i="29" s="1"/>
  <c r="M42" i="29"/>
  <c r="AK42" i="29" s="1"/>
  <c r="M116" i="29"/>
  <c r="AK116" i="29" s="1"/>
  <c r="M31" i="29"/>
  <c r="AK31" i="29" s="1"/>
  <c r="M78" i="29"/>
  <c r="AK78" i="29" s="1"/>
  <c r="M29" i="29"/>
  <c r="AK29" i="29" s="1"/>
  <c r="M98" i="29"/>
  <c r="AK98" i="29" s="1"/>
  <c r="M35" i="29"/>
  <c r="AK35" i="29" s="1"/>
  <c r="M55" i="29"/>
  <c r="AK55" i="29" s="1"/>
  <c r="M102" i="29"/>
  <c r="AK102" i="29" s="1"/>
  <c r="M89" i="29"/>
  <c r="AK89" i="29" s="1"/>
  <c r="M130" i="29"/>
  <c r="AK130" i="29" s="1"/>
  <c r="M18" i="29"/>
  <c r="AK18" i="29" s="1"/>
  <c r="M7" i="29"/>
  <c r="AK7" i="29" s="1"/>
  <c r="M133" i="29"/>
  <c r="AK133" i="29" s="1"/>
  <c r="M90" i="29"/>
  <c r="AK90" i="29" s="1"/>
  <c r="M8" i="29"/>
  <c r="AK8" i="29" s="1"/>
  <c r="M105" i="29"/>
  <c r="AK105" i="29" s="1"/>
  <c r="M92" i="29"/>
  <c r="AK92" i="29" s="1"/>
  <c r="M96" i="29"/>
  <c r="AK96" i="29" s="1"/>
  <c r="M110" i="29"/>
  <c r="AK110" i="29" s="1"/>
  <c r="M28" i="29"/>
  <c r="AK28" i="29" s="1"/>
  <c r="M111" i="29"/>
  <c r="AK111" i="29" s="1"/>
  <c r="M52" i="29"/>
  <c r="AK52" i="29" s="1"/>
  <c r="M11" i="29"/>
  <c r="AK11" i="29" s="1"/>
  <c r="M59" i="29"/>
  <c r="AK59" i="29" s="1"/>
  <c r="M50" i="29"/>
  <c r="AK50" i="29" s="1"/>
  <c r="M68" i="29"/>
  <c r="AK68" i="29" s="1"/>
  <c r="M21" i="29"/>
  <c r="AK21" i="29" s="1"/>
  <c r="M124" i="29"/>
  <c r="AK124" i="29" s="1"/>
  <c r="M25" i="29"/>
  <c r="AK25" i="29" s="1"/>
  <c r="M66" i="29"/>
  <c r="AK66" i="29" s="1"/>
  <c r="M74" i="29"/>
  <c r="AK74" i="29" s="1"/>
  <c r="M82" i="29"/>
  <c r="AK82" i="29" s="1"/>
  <c r="M14" i="29"/>
  <c r="AK14" i="29" s="1"/>
  <c r="M94" i="29"/>
  <c r="AK94" i="29" s="1"/>
  <c r="M24" i="29"/>
  <c r="AK24" i="29" s="1"/>
  <c r="M103" i="29"/>
  <c r="AK103" i="29" s="1"/>
  <c r="M16" i="29"/>
  <c r="AK16" i="29" s="1"/>
  <c r="M34" i="29"/>
  <c r="AK34" i="29" s="1"/>
  <c r="M87" i="29"/>
  <c r="AK87" i="29" s="1"/>
  <c r="M75" i="29"/>
  <c r="AK75" i="29" s="1"/>
  <c r="M109" i="29"/>
  <c r="AK109" i="29" s="1"/>
  <c r="M15" i="29"/>
  <c r="AK15" i="29" s="1"/>
  <c r="M85" i="29"/>
  <c r="AK85" i="29" s="1"/>
  <c r="M13" i="29"/>
  <c r="AK13" i="29" s="1"/>
  <c r="M108" i="29"/>
  <c r="AK108" i="29" s="1"/>
  <c r="M128" i="29"/>
  <c r="AK128" i="29" s="1"/>
  <c r="M80" i="29"/>
  <c r="AK80" i="29" s="1"/>
  <c r="M23" i="29"/>
  <c r="AK23" i="29" s="1"/>
  <c r="M134" i="29"/>
  <c r="AK134" i="29" s="1"/>
  <c r="M51" i="29"/>
  <c r="AK51" i="29" s="1"/>
  <c r="M26" i="29"/>
  <c r="AK26" i="29" s="1"/>
  <c r="M99" i="29"/>
  <c r="AK99" i="29" s="1"/>
  <c r="M5" i="29"/>
  <c r="AK5" i="29" s="1"/>
  <c r="M132" i="29"/>
  <c r="AK132" i="29" s="1"/>
  <c r="M36" i="29"/>
  <c r="AK36" i="29" s="1"/>
  <c r="M86" i="29"/>
  <c r="AK86" i="29" s="1"/>
  <c r="M19" i="29"/>
  <c r="AK19" i="29" s="1"/>
  <c r="M41" i="29"/>
  <c r="AK41" i="29" s="1"/>
  <c r="M122" i="29"/>
  <c r="AK122" i="29" s="1"/>
  <c r="M83" i="29"/>
  <c r="AK83" i="29" s="1"/>
  <c r="M27" i="29"/>
  <c r="AK27" i="29" s="1"/>
  <c r="M117" i="29"/>
  <c r="AK117" i="29" s="1"/>
  <c r="M121" i="29"/>
  <c r="AK121" i="29" s="1"/>
  <c r="M81" i="29"/>
  <c r="AK81" i="29" s="1"/>
  <c r="M57" i="29"/>
  <c r="AK57" i="29" s="1"/>
  <c r="M30" i="29"/>
  <c r="AK30" i="29" s="1"/>
  <c r="M49" i="29"/>
  <c r="AK49" i="29" s="1"/>
  <c r="M54" i="29"/>
  <c r="AK54" i="29" s="1"/>
  <c r="M106" i="29"/>
  <c r="AK106" i="29" s="1"/>
  <c r="M126" i="29"/>
  <c r="AK126" i="29" s="1"/>
  <c r="M62" i="29"/>
  <c r="AK62" i="29" s="1"/>
  <c r="M33" i="29"/>
  <c r="AK33" i="29" s="1"/>
  <c r="M46" i="29"/>
  <c r="AK46" i="29" s="1"/>
  <c r="L6" i="15" l="1"/>
  <c r="O117" i="29" s="1"/>
  <c r="AM117" i="29" s="1"/>
  <c r="L7" i="15"/>
  <c r="O51" i="29" s="1"/>
  <c r="AM51" i="29" s="1"/>
  <c r="L8" i="15"/>
  <c r="O87" i="29" s="1"/>
  <c r="AM87" i="29" s="1"/>
  <c r="L9" i="15"/>
  <c r="O124" i="29" s="1"/>
  <c r="AM124" i="29" s="1"/>
  <c r="L10" i="15"/>
  <c r="O92" i="29" s="1"/>
  <c r="AM92" i="29" s="1"/>
  <c r="L11" i="15"/>
  <c r="O35" i="29" s="1"/>
  <c r="AM35" i="29" s="1"/>
  <c r="L12" i="15"/>
  <c r="O91" i="29" s="1"/>
  <c r="AM91" i="29" s="1"/>
  <c r="L13" i="15"/>
  <c r="O135" i="29" s="1"/>
  <c r="AM135" i="29" s="1"/>
  <c r="L14" i="15"/>
  <c r="O123" i="29" s="1"/>
  <c r="AM123" i="29" s="1"/>
  <c r="L15" i="15"/>
  <c r="O127" i="29" s="1"/>
  <c r="AM127" i="29" s="1"/>
  <c r="L16" i="15"/>
  <c r="O58" i="29" s="1"/>
  <c r="AM58" i="29" s="1"/>
  <c r="L17" i="15"/>
  <c r="O46" i="29" s="1"/>
  <c r="AM46" i="29" s="1"/>
  <c r="L18" i="15"/>
  <c r="O27" i="29" s="1"/>
  <c r="AM27" i="29" s="1"/>
  <c r="L19" i="15"/>
  <c r="O134" i="29" s="1"/>
  <c r="AM134" i="29" s="1"/>
  <c r="L20" i="15"/>
  <c r="O34" i="29" s="1"/>
  <c r="AM34" i="29" s="1"/>
  <c r="L21" i="15"/>
  <c r="O21" i="29" s="1"/>
  <c r="AM21" i="29" s="1"/>
  <c r="L22" i="15"/>
  <c r="O105" i="29" s="1"/>
  <c r="AM105" i="29" s="1"/>
  <c r="L23" i="15"/>
  <c r="O98" i="29" s="1"/>
  <c r="AM98" i="29" s="1"/>
  <c r="L24" i="15"/>
  <c r="O39" i="29" s="1"/>
  <c r="AM39" i="29" s="1"/>
  <c r="L25" i="15"/>
  <c r="O20" i="29" s="1"/>
  <c r="AM20" i="29" s="1"/>
  <c r="L26" i="15"/>
  <c r="O119" i="29" s="1"/>
  <c r="AM119" i="29" s="1"/>
  <c r="L27" i="15"/>
  <c r="O79" i="29" s="1"/>
  <c r="AM79" i="29" s="1"/>
  <c r="L28" i="15"/>
  <c r="O136" i="29" s="1"/>
  <c r="AM136" i="29" s="1"/>
  <c r="L29" i="15"/>
  <c r="O33" i="29" s="1"/>
  <c r="AM33" i="29" s="1"/>
  <c r="L30" i="15"/>
  <c r="O83" i="29" s="1"/>
  <c r="AM83" i="29" s="1"/>
  <c r="L31" i="15"/>
  <c r="O23" i="29" s="1"/>
  <c r="AM23" i="29" s="1"/>
  <c r="L32" i="15"/>
  <c r="O16" i="29" s="1"/>
  <c r="AM16" i="29" s="1"/>
  <c r="L33" i="15"/>
  <c r="O68" i="29" s="1"/>
  <c r="AM68" i="29" s="1"/>
  <c r="L34" i="15"/>
  <c r="O8" i="29" s="1"/>
  <c r="AM8" i="29" s="1"/>
  <c r="L35" i="15"/>
  <c r="O29" i="29" s="1"/>
  <c r="AM29" i="29" s="1"/>
  <c r="L36" i="15"/>
  <c r="O129" i="29" s="1"/>
  <c r="AM129" i="29" s="1"/>
  <c r="L37" i="15"/>
  <c r="O43" i="29" s="1"/>
  <c r="AM43" i="29" s="1"/>
  <c r="L38" i="15"/>
  <c r="O84" i="29" s="1"/>
  <c r="AM84" i="29" s="1"/>
  <c r="L39" i="15"/>
  <c r="O71" i="29" s="1"/>
  <c r="AM71" i="29" s="1"/>
  <c r="L40" i="15"/>
  <c r="O12" i="29" s="1"/>
  <c r="AM12" i="29" s="1"/>
  <c r="L41" i="15"/>
  <c r="O62" i="29" s="1"/>
  <c r="AM62" i="29" s="1"/>
  <c r="L42" i="15"/>
  <c r="O122" i="29" s="1"/>
  <c r="AM122" i="29" s="1"/>
  <c r="L43" i="15"/>
  <c r="O80" i="29" s="1"/>
  <c r="AM80" i="29" s="1"/>
  <c r="L44" i="15"/>
  <c r="O103" i="29" s="1"/>
  <c r="AM103" i="29" s="1"/>
  <c r="L45" i="15"/>
  <c r="O50" i="29" s="1"/>
  <c r="AM50" i="29" s="1"/>
  <c r="L46" i="15"/>
  <c r="O90" i="29" s="1"/>
  <c r="AM90" i="29" s="1"/>
  <c r="L47" i="15"/>
  <c r="O78" i="29" s="1"/>
  <c r="AM78" i="29" s="1"/>
  <c r="L48" i="15"/>
  <c r="O67" i="29" s="1"/>
  <c r="AM67" i="29" s="1"/>
  <c r="L49" i="15"/>
  <c r="O56" i="29" s="1"/>
  <c r="AM56" i="29" s="1"/>
  <c r="L50" i="15"/>
  <c r="O88" i="29" s="1"/>
  <c r="AM88" i="29" s="1"/>
  <c r="L51" i="15"/>
  <c r="O73" i="29" s="1"/>
  <c r="AM73" i="29" s="1"/>
  <c r="L52" i="15"/>
  <c r="O53" i="29" s="1"/>
  <c r="AM53" i="29" s="1"/>
  <c r="L53" i="15"/>
  <c r="O126" i="29" s="1"/>
  <c r="AM126" i="29" s="1"/>
  <c r="L54" i="15"/>
  <c r="O41" i="29" s="1"/>
  <c r="AM41" i="29" s="1"/>
  <c r="L55" i="15"/>
  <c r="O128" i="29" s="1"/>
  <c r="AM128" i="29" s="1"/>
  <c r="L56" i="15"/>
  <c r="O24" i="29" s="1"/>
  <c r="AM24" i="29" s="1"/>
  <c r="L57" i="15"/>
  <c r="O59" i="29" s="1"/>
  <c r="AM59" i="29" s="1"/>
  <c r="L58" i="15"/>
  <c r="O133" i="29" s="1"/>
  <c r="AM133" i="29" s="1"/>
  <c r="L59" i="15"/>
  <c r="O31" i="29" s="1"/>
  <c r="AM31" i="29" s="1"/>
  <c r="L60" i="15"/>
  <c r="O45" i="29" s="1"/>
  <c r="AM45" i="29" s="1"/>
  <c r="L61" i="15"/>
  <c r="O40" i="29" s="1"/>
  <c r="AM40" i="29" s="1"/>
  <c r="L62" i="15"/>
  <c r="O76" i="29" s="1"/>
  <c r="AM76" i="29" s="1"/>
  <c r="L63" i="15"/>
  <c r="O125" i="29" s="1"/>
  <c r="AM125" i="29" s="1"/>
  <c r="L64" i="15"/>
  <c r="O95" i="29" s="1"/>
  <c r="AM95" i="29" s="1"/>
  <c r="L65" i="15"/>
  <c r="O106" i="29" s="1"/>
  <c r="AM106" i="29" s="1"/>
  <c r="L66" i="15"/>
  <c r="O19" i="29" s="1"/>
  <c r="AM19" i="29" s="1"/>
  <c r="L67" i="15"/>
  <c r="O108" i="29" s="1"/>
  <c r="AM108" i="29" s="1"/>
  <c r="L68" i="15"/>
  <c r="O94" i="29" s="1"/>
  <c r="AM94" i="29" s="1"/>
  <c r="L69" i="15"/>
  <c r="O11" i="29" s="1"/>
  <c r="AM11" i="29" s="1"/>
  <c r="L70" i="15"/>
  <c r="O7" i="29" s="1"/>
  <c r="AM7" i="29" s="1"/>
  <c r="L71" i="15"/>
  <c r="O116" i="29" s="1"/>
  <c r="AM116" i="29" s="1"/>
  <c r="L72" i="15"/>
  <c r="O22" i="29" s="1"/>
  <c r="AM22" i="29" s="1"/>
  <c r="L73" i="15"/>
  <c r="O131" i="29" s="1"/>
  <c r="AM131" i="29" s="1"/>
  <c r="L74" i="15"/>
  <c r="O77" i="29" s="1"/>
  <c r="AM77" i="29" s="1"/>
  <c r="L75" i="15"/>
  <c r="O4" i="29" s="1"/>
  <c r="AM4" i="29" s="1"/>
  <c r="L76" i="15"/>
  <c r="O9" i="29" s="1"/>
  <c r="AM9" i="29" s="1"/>
  <c r="L77" i="15"/>
  <c r="O54" i="29" s="1"/>
  <c r="AM54" i="29" s="1"/>
  <c r="L78" i="15"/>
  <c r="O86" i="29" s="1"/>
  <c r="AM86" i="29" s="1"/>
  <c r="L79" i="15"/>
  <c r="O13" i="29" s="1"/>
  <c r="AM13" i="29" s="1"/>
  <c r="L80" i="15"/>
  <c r="O14" i="29" s="1"/>
  <c r="AM14" i="29" s="1"/>
  <c r="L81" i="15"/>
  <c r="O52" i="29" s="1"/>
  <c r="AM52" i="29" s="1"/>
  <c r="L82" i="15"/>
  <c r="O18" i="29" s="1"/>
  <c r="AM18" i="29" s="1"/>
  <c r="L83" i="15"/>
  <c r="O42" i="29" s="1"/>
  <c r="AM42" i="29" s="1"/>
  <c r="L84" i="15"/>
  <c r="O64" i="29" s="1"/>
  <c r="AM64" i="29" s="1"/>
  <c r="L85" i="15"/>
  <c r="O69" i="29" s="1"/>
  <c r="AM69" i="29" s="1"/>
  <c r="L86" i="15"/>
  <c r="O93" i="29" s="1"/>
  <c r="AM93" i="29" s="1"/>
  <c r="L87" i="15"/>
  <c r="O120" i="29" s="1"/>
  <c r="AM120" i="29" s="1"/>
  <c r="L88" i="15"/>
  <c r="O115" i="29" s="1"/>
  <c r="AM115" i="29" s="1"/>
  <c r="L89" i="15"/>
  <c r="O49" i="29" s="1"/>
  <c r="AM49" i="29" s="1"/>
  <c r="L90" i="15"/>
  <c r="O36" i="29" s="1"/>
  <c r="AM36" i="29" s="1"/>
  <c r="L91" i="15"/>
  <c r="O85" i="29" s="1"/>
  <c r="AM85" i="29" s="1"/>
  <c r="L92" i="15"/>
  <c r="O82" i="29" s="1"/>
  <c r="AM82" i="29" s="1"/>
  <c r="L93" i="15"/>
  <c r="O111" i="29" s="1"/>
  <c r="AM111" i="29" s="1"/>
  <c r="L94" i="15"/>
  <c r="O130" i="29" s="1"/>
  <c r="AM130" i="29" s="1"/>
  <c r="L95" i="15"/>
  <c r="O72" i="29" s="1"/>
  <c r="AM72" i="29" s="1"/>
  <c r="L96" i="15"/>
  <c r="O48" i="29" s="1"/>
  <c r="AM48" i="29" s="1"/>
  <c r="L97" i="15"/>
  <c r="O114" i="29" s="1"/>
  <c r="AM114" i="29" s="1"/>
  <c r="L98" i="15"/>
  <c r="O37" i="29" s="1"/>
  <c r="AM37" i="29" s="1"/>
  <c r="L99" i="15"/>
  <c r="O104" i="29" s="1"/>
  <c r="AM104" i="29" s="1"/>
  <c r="L100" i="15"/>
  <c r="O60" i="29" s="1"/>
  <c r="AM60" i="29" s="1"/>
  <c r="L101" i="15"/>
  <c r="O30" i="29" s="1"/>
  <c r="AM30" i="29" s="1"/>
  <c r="L102" i="15"/>
  <c r="O132" i="29" s="1"/>
  <c r="AM132" i="29" s="1"/>
  <c r="L103" i="15"/>
  <c r="O15" i="29" s="1"/>
  <c r="AM15" i="29" s="1"/>
  <c r="L104" i="15"/>
  <c r="O74" i="29" s="1"/>
  <c r="AM74" i="29" s="1"/>
  <c r="L105" i="15"/>
  <c r="O28" i="29" s="1"/>
  <c r="AM28" i="29" s="1"/>
  <c r="L106" i="15"/>
  <c r="O89" i="29" s="1"/>
  <c r="AM89" i="29" s="1"/>
  <c r="L107" i="15"/>
  <c r="O47" i="29" s="1"/>
  <c r="AM47" i="29" s="1"/>
  <c r="L108" i="15"/>
  <c r="O97" i="29" s="1"/>
  <c r="AM97" i="29" s="1"/>
  <c r="L109" i="15"/>
  <c r="O6" i="29" s="1"/>
  <c r="AM6" i="29" s="1"/>
  <c r="L110" i="15"/>
  <c r="O10" i="29" s="1"/>
  <c r="AM10" i="29" s="1"/>
  <c r="L111" i="15"/>
  <c r="O61" i="29" s="1"/>
  <c r="AM61" i="29" s="1"/>
  <c r="L112" i="15"/>
  <c r="O118" i="29" s="1"/>
  <c r="AM118" i="29" s="1"/>
  <c r="L113" i="15"/>
  <c r="O57" i="29" s="1"/>
  <c r="AM57" i="29" s="1"/>
  <c r="L114" i="15"/>
  <c r="O5" i="29" s="1"/>
  <c r="AM5" i="29" s="1"/>
  <c r="L115" i="15"/>
  <c r="O109" i="29" s="1"/>
  <c r="AM109" i="29" s="1"/>
  <c r="L116" i="15"/>
  <c r="O66" i="29" s="1"/>
  <c r="AM66" i="29" s="1"/>
  <c r="L117" i="15"/>
  <c r="O110" i="29" s="1"/>
  <c r="AM110" i="29" s="1"/>
  <c r="L118" i="15"/>
  <c r="O102" i="29" s="1"/>
  <c r="AM102" i="29" s="1"/>
  <c r="L119" i="15"/>
  <c r="O70" i="29" s="1"/>
  <c r="AM70" i="29" s="1"/>
  <c r="L120" i="15"/>
  <c r="O100" i="29" s="1"/>
  <c r="AM100" i="29" s="1"/>
  <c r="L121" i="15"/>
  <c r="O112" i="29" s="1"/>
  <c r="AM112" i="29" s="1"/>
  <c r="L122" i="15"/>
  <c r="O65" i="29" s="1"/>
  <c r="AM65" i="29" s="1"/>
  <c r="L123" i="15"/>
  <c r="O101" i="29" s="1"/>
  <c r="AM101" i="29" s="1"/>
  <c r="L124" i="15"/>
  <c r="O107" i="29" s="1"/>
  <c r="AM107" i="29" s="1"/>
  <c r="L125" i="15"/>
  <c r="O81" i="29" s="1"/>
  <c r="AM81" i="29" s="1"/>
  <c r="L126" i="15"/>
  <c r="O99" i="29" s="1"/>
  <c r="AM99" i="29" s="1"/>
  <c r="L127" i="15"/>
  <c r="O75" i="29" s="1"/>
  <c r="AM75" i="29" s="1"/>
  <c r="L128" i="15"/>
  <c r="O25" i="29" s="1"/>
  <c r="AM25" i="29" s="1"/>
  <c r="L129" i="15"/>
  <c r="O96" i="29" s="1"/>
  <c r="AM96" i="29" s="1"/>
  <c r="L130" i="15"/>
  <c r="O55" i="29" s="1"/>
  <c r="AM55" i="29" s="1"/>
  <c r="L131" i="15"/>
  <c r="O113" i="29" s="1"/>
  <c r="AM113" i="29" s="1"/>
  <c r="L132" i="15"/>
  <c r="O32" i="29" s="1"/>
  <c r="AM32" i="29" s="1"/>
  <c r="L133" i="15"/>
  <c r="O44" i="29" s="1"/>
  <c r="AM44" i="29" s="1"/>
  <c r="L134" i="15"/>
  <c r="O38" i="29" s="1"/>
  <c r="AM38" i="29" s="1"/>
  <c r="L135" i="15"/>
  <c r="O17" i="29" s="1"/>
  <c r="AM17" i="29" s="1"/>
  <c r="L136" i="15"/>
  <c r="O63" i="29" s="1"/>
  <c r="AM63" i="29" s="1"/>
  <c r="L137" i="15"/>
  <c r="O121" i="29" s="1"/>
  <c r="AM121" i="29" s="1"/>
  <c r="L5" i="15"/>
  <c r="O26" i="29" s="1"/>
  <c r="AM26" i="29" s="1"/>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4" i="14"/>
  <c r="AN107" i="29" l="1"/>
  <c r="BA107" i="29" s="1"/>
  <c r="AN9" i="29"/>
  <c r="BA9" i="29" s="1"/>
  <c r="AN58" i="29"/>
  <c r="BA58" i="29" s="1"/>
  <c r="AN17" i="29"/>
  <c r="BA17" i="29" s="1"/>
  <c r="AN101" i="29"/>
  <c r="BA101" i="29" s="1"/>
  <c r="AN61" i="29"/>
  <c r="BA61" i="29" s="1"/>
  <c r="AN104" i="29"/>
  <c r="BA104" i="29" s="1"/>
  <c r="AN120" i="29"/>
  <c r="BA120" i="29" s="1"/>
  <c r="AN4" i="29"/>
  <c r="BA4" i="29" s="1"/>
  <c r="AN125" i="29"/>
  <c r="BA125" i="29" s="1"/>
  <c r="AN73" i="29"/>
  <c r="AN71" i="29"/>
  <c r="BA71" i="29" s="1"/>
  <c r="AN79" i="29"/>
  <c r="BA79" i="29" s="1"/>
  <c r="AN127" i="29"/>
  <c r="BA127" i="29" s="1"/>
  <c r="AN38" i="29"/>
  <c r="BA38" i="29" s="1"/>
  <c r="AN65" i="29"/>
  <c r="BA65" i="29" s="1"/>
  <c r="AN10" i="29"/>
  <c r="BA10" i="29" s="1"/>
  <c r="AN37" i="29"/>
  <c r="BA37" i="29" s="1"/>
  <c r="AN93" i="29"/>
  <c r="BA93" i="29" s="1"/>
  <c r="AN77" i="29"/>
  <c r="BA77" i="29" s="1"/>
  <c r="AN76" i="29"/>
  <c r="BA76" i="29" s="1"/>
  <c r="AN88" i="29"/>
  <c r="BA88" i="29" s="1"/>
  <c r="AN84" i="29"/>
  <c r="BA84" i="29" s="1"/>
  <c r="AN119" i="29"/>
  <c r="BA119" i="29" s="1"/>
  <c r="AN123" i="29"/>
  <c r="BA123" i="29" s="1"/>
  <c r="AN60" i="29"/>
  <c r="BA60" i="29" s="1"/>
  <c r="AN44" i="29"/>
  <c r="BA44" i="29" s="1"/>
  <c r="AN112" i="29"/>
  <c r="BA112" i="29" s="1"/>
  <c r="AN6" i="29"/>
  <c r="BA6" i="29" s="1"/>
  <c r="AN114" i="29"/>
  <c r="BA114" i="29" s="1"/>
  <c r="AN69" i="29"/>
  <c r="BA69" i="29" s="1"/>
  <c r="AN131" i="29"/>
  <c r="BA131" i="29" s="1"/>
  <c r="AN40" i="29"/>
  <c r="BA40" i="29" s="1"/>
  <c r="AN56" i="29"/>
  <c r="BA56" i="29" s="1"/>
  <c r="AN43" i="29"/>
  <c r="BA43" i="29" s="1"/>
  <c r="AN20" i="29"/>
  <c r="BA20" i="29" s="1"/>
  <c r="AN135" i="29"/>
  <c r="BA135" i="29" s="1"/>
  <c r="AN115" i="29"/>
  <c r="BA115" i="29" s="1"/>
  <c r="AN136" i="29"/>
  <c r="BA136" i="29" s="1"/>
  <c r="AN32" i="29"/>
  <c r="BA32" i="29" s="1"/>
  <c r="AN100" i="29"/>
  <c r="BA100" i="29" s="1"/>
  <c r="AN97" i="29"/>
  <c r="BA97" i="29" s="1"/>
  <c r="AN48" i="29"/>
  <c r="BA48" i="29" s="1"/>
  <c r="AN64" i="29"/>
  <c r="BA64" i="29" s="1"/>
  <c r="AN22" i="29"/>
  <c r="BA22" i="29" s="1"/>
  <c r="AN45" i="29"/>
  <c r="BA45" i="29" s="1"/>
  <c r="AN67" i="29"/>
  <c r="BA67" i="29" s="1"/>
  <c r="AN129" i="29"/>
  <c r="BA129" i="29" s="1"/>
  <c r="AN39" i="29"/>
  <c r="BA39" i="29" s="1"/>
  <c r="AN91" i="29"/>
  <c r="BA91" i="29" s="1"/>
  <c r="AN63" i="29"/>
  <c r="BA63" i="29" s="1"/>
  <c r="AN53" i="29"/>
  <c r="BA53" i="29" s="1"/>
  <c r="AN113" i="29"/>
  <c r="BA113" i="29" s="1"/>
  <c r="AN70" i="29"/>
  <c r="BA70" i="29" s="1"/>
  <c r="AN47" i="29"/>
  <c r="BA47" i="29" s="1"/>
  <c r="AN72" i="29"/>
  <c r="BA72" i="29" s="1"/>
  <c r="AN42" i="29"/>
  <c r="BA42" i="29" s="1"/>
  <c r="AN116" i="29"/>
  <c r="BA116" i="29" s="1"/>
  <c r="AN31" i="29"/>
  <c r="BA31" i="29" s="1"/>
  <c r="AN78" i="29"/>
  <c r="BA78" i="29" s="1"/>
  <c r="AN29" i="29"/>
  <c r="BA29" i="29" s="1"/>
  <c r="AN98" i="29"/>
  <c r="BA98" i="29" s="1"/>
  <c r="AN35" i="29"/>
  <c r="BA35" i="29" s="1"/>
  <c r="AN55" i="29"/>
  <c r="BA55" i="29" s="1"/>
  <c r="AN102" i="29"/>
  <c r="BA102" i="29" s="1"/>
  <c r="AN89" i="29"/>
  <c r="BA89" i="29" s="1"/>
  <c r="AN130" i="29"/>
  <c r="BA130" i="29" s="1"/>
  <c r="AN18" i="29"/>
  <c r="BA18" i="29" s="1"/>
  <c r="AN7" i="29"/>
  <c r="BA7" i="29" s="1"/>
  <c r="AN133" i="29"/>
  <c r="BA133" i="29" s="1"/>
  <c r="AN90" i="29"/>
  <c r="BA90" i="29" s="1"/>
  <c r="AN8" i="29"/>
  <c r="BA8" i="29" s="1"/>
  <c r="AN105" i="29"/>
  <c r="BA105" i="29" s="1"/>
  <c r="AN92" i="29"/>
  <c r="BA92" i="29" s="1"/>
  <c r="AN118" i="29"/>
  <c r="BA118" i="29" s="1"/>
  <c r="AN12" i="29"/>
  <c r="BA12" i="29" s="1"/>
  <c r="AN96" i="29"/>
  <c r="BA96" i="29" s="1"/>
  <c r="AN110" i="29"/>
  <c r="BA110" i="29" s="1"/>
  <c r="AN28" i="29"/>
  <c r="BA28" i="29" s="1"/>
  <c r="AN111" i="29"/>
  <c r="BA111" i="29" s="1"/>
  <c r="AN52" i="29"/>
  <c r="BA52" i="29" s="1"/>
  <c r="AN11" i="29"/>
  <c r="BA11" i="29" s="1"/>
  <c r="AN59" i="29"/>
  <c r="BA59" i="29" s="1"/>
  <c r="AN50" i="29"/>
  <c r="BA50" i="29" s="1"/>
  <c r="AN68" i="29"/>
  <c r="BA68" i="29" s="1"/>
  <c r="AN21" i="29"/>
  <c r="BA21" i="29" s="1"/>
  <c r="AN124" i="29"/>
  <c r="BA124" i="29" s="1"/>
  <c r="AN25" i="29"/>
  <c r="BA25" i="29" s="1"/>
  <c r="AN66" i="29"/>
  <c r="BA66" i="29" s="1"/>
  <c r="AN74" i="29"/>
  <c r="BA74" i="29" s="1"/>
  <c r="AN82" i="29"/>
  <c r="BA82" i="29" s="1"/>
  <c r="AN14" i="29"/>
  <c r="BA14" i="29" s="1"/>
  <c r="AN94" i="29"/>
  <c r="AN24" i="29"/>
  <c r="BA24" i="29" s="1"/>
  <c r="AN103" i="29"/>
  <c r="BA103" i="29" s="1"/>
  <c r="AN16" i="29"/>
  <c r="BA16" i="29" s="1"/>
  <c r="AN34" i="29"/>
  <c r="BA34" i="29" s="1"/>
  <c r="AN87" i="29"/>
  <c r="BA87" i="29" s="1"/>
  <c r="AN95" i="29"/>
  <c r="BA95" i="29" s="1"/>
  <c r="AN75" i="29"/>
  <c r="BA75" i="29" s="1"/>
  <c r="AN109" i="29"/>
  <c r="BA109" i="29" s="1"/>
  <c r="AN15" i="29"/>
  <c r="BA15" i="29" s="1"/>
  <c r="AN85" i="29"/>
  <c r="BA85" i="29" s="1"/>
  <c r="AN13" i="29"/>
  <c r="BA13" i="29" s="1"/>
  <c r="AN108" i="29"/>
  <c r="BA108" i="29" s="1"/>
  <c r="AN128" i="29"/>
  <c r="BA128" i="29" s="1"/>
  <c r="AN80" i="29"/>
  <c r="BA80" i="29" s="1"/>
  <c r="AN23" i="29"/>
  <c r="BA23" i="29" s="1"/>
  <c r="AN134" i="29"/>
  <c r="BA134" i="29" s="1"/>
  <c r="AN51" i="29"/>
  <c r="BA51" i="29" s="1"/>
  <c r="AN26" i="29"/>
  <c r="BA26" i="29" s="1"/>
  <c r="AN99" i="29"/>
  <c r="BA99" i="29" s="1"/>
  <c r="AN5" i="29"/>
  <c r="BA5" i="29" s="1"/>
  <c r="AN132" i="29"/>
  <c r="BA132" i="29" s="1"/>
  <c r="AN36" i="29"/>
  <c r="BA36" i="29" s="1"/>
  <c r="AN86" i="29"/>
  <c r="BA86" i="29" s="1"/>
  <c r="AN19" i="29"/>
  <c r="BA19" i="29" s="1"/>
  <c r="AN41" i="29"/>
  <c r="BA41" i="29" s="1"/>
  <c r="AN122" i="29"/>
  <c r="BA122" i="29" s="1"/>
  <c r="AN83" i="29"/>
  <c r="BA83" i="29" s="1"/>
  <c r="AN27" i="29"/>
  <c r="BA27" i="29" s="1"/>
  <c r="AN117" i="29"/>
  <c r="BA117" i="29" s="1"/>
  <c r="AN121" i="29"/>
  <c r="BA121" i="29" s="1"/>
  <c r="AN81" i="29"/>
  <c r="BA81" i="29" s="1"/>
  <c r="AN57" i="29"/>
  <c r="BA57" i="29" s="1"/>
  <c r="AN30" i="29"/>
  <c r="BA30" i="29" s="1"/>
  <c r="AN49" i="29"/>
  <c r="BA49" i="29" s="1"/>
  <c r="AN54" i="29"/>
  <c r="BA54" i="29" s="1"/>
  <c r="AN106" i="29"/>
  <c r="BA106" i="29" s="1"/>
  <c r="AN126" i="29"/>
  <c r="BA126" i="29" s="1"/>
  <c r="AN62" i="29"/>
  <c r="BA62" i="29" s="1"/>
  <c r="AN33" i="29"/>
  <c r="BA33" i="29" s="1"/>
  <c r="AN46" i="29"/>
  <c r="BA46" i="29" s="1"/>
  <c r="D110" i="3" l="1"/>
  <c r="P94" i="29" s="1"/>
  <c r="AO94" i="29" s="1"/>
  <c r="D94" i="3"/>
  <c r="P73" i="29" s="1"/>
  <c r="AO73" i="29" s="1"/>
  <c r="BA73" i="29" l="1"/>
  <c r="BA9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tc={3C440059-02B7-4BD2-8FCA-A729FE8B76CC}</author>
  </authors>
  <commentList>
    <comment ref="L4" authorId="0" shapeId="0" xr:uid="{3C440059-02B7-4BD2-8FCA-A729FE8B76CC}">
      <text>
        <t>[Threaded comment]
Your version of Excel allows you to read this threaded comment; however, any edits to it will get removed if the file is opened in a newer version of Excel. Learn more: https://go.microsoft.com/fwlink/?linkid=870924
Comment:
    MAC airports not included in PCI reports</t>
      </text>
    </comment>
  </commentList>
</comments>
</file>

<file path=xl/sharedStrings.xml><?xml version="1.0" encoding="utf-8"?>
<sst xmlns="http://schemas.openxmlformats.org/spreadsheetml/2006/main" count="109795" uniqueCount="11779">
  <si>
    <t>MnSASP Airport Name</t>
  </si>
  <si>
    <t>FAA ID</t>
  </si>
  <si>
    <t>Ada-Norman County/Ada/Twin Valley Airport</t>
  </si>
  <si>
    <t>D00</t>
  </si>
  <si>
    <t>Aitkin Municipal Airport</t>
  </si>
  <si>
    <t>AIT</t>
  </si>
  <si>
    <t>Albert Lea Municipal Airport</t>
  </si>
  <si>
    <t>AEL</t>
  </si>
  <si>
    <t>Alexandria Municipal Airport (Chandler Field)</t>
  </si>
  <si>
    <t>AXN</t>
  </si>
  <si>
    <t>Appleton Municipal Airport</t>
  </si>
  <si>
    <t>AQP</t>
  </si>
  <si>
    <t>Austin Municipal Airport</t>
  </si>
  <si>
    <t>AUM</t>
  </si>
  <si>
    <t>Backus Municipal Airport</t>
  </si>
  <si>
    <t>7Y3</t>
  </si>
  <si>
    <t>Bagley Municipal Airport</t>
  </si>
  <si>
    <t>7Y4</t>
  </si>
  <si>
    <t>Baudette International Airport</t>
  </si>
  <si>
    <t>BDE</t>
  </si>
  <si>
    <t>Bemidji Regional Airport</t>
  </si>
  <si>
    <t>BJI</t>
  </si>
  <si>
    <t>Benson Municipal Airport</t>
  </si>
  <si>
    <t>BBB</t>
  </si>
  <si>
    <t>Big Falls Municipal Airport</t>
  </si>
  <si>
    <t>7Y9</t>
  </si>
  <si>
    <t>Bigfork Municipal Airport</t>
  </si>
  <si>
    <t>FOZ</t>
  </si>
  <si>
    <t>Blue Earth Municipal Airport</t>
  </si>
  <si>
    <t>SBU</t>
  </si>
  <si>
    <t>Bowstring Airport</t>
  </si>
  <si>
    <t>9Y0</t>
  </si>
  <si>
    <t>Brainerd-Crow Wing County Regional Airport</t>
  </si>
  <si>
    <t>BRD</t>
  </si>
  <si>
    <t>Brooten Municipal Airport</t>
  </si>
  <si>
    <t>6D1</t>
  </si>
  <si>
    <t>Buffalo Municipal Airport</t>
  </si>
  <si>
    <t>CFE</t>
  </si>
  <si>
    <t>Caledonia-Houston County Airport</t>
  </si>
  <si>
    <t>CHU</t>
  </si>
  <si>
    <t>Cambridge Municipal Airport</t>
  </si>
  <si>
    <t>CBG</t>
  </si>
  <si>
    <t>Canby Municipal Airport (Myers Field)</t>
  </si>
  <si>
    <t>CNB</t>
  </si>
  <si>
    <t>Clarissa Municipal Airport</t>
  </si>
  <si>
    <t>8Y5</t>
  </si>
  <si>
    <t>Cloquet-Carlton County Airport</t>
  </si>
  <si>
    <t>COQ</t>
  </si>
  <si>
    <t>Cook Municipal Airport</t>
  </si>
  <si>
    <t>CQM</t>
  </si>
  <si>
    <t>Crookston Municipal Airport (Kirkwood Field)</t>
  </si>
  <si>
    <t>CKN</t>
  </si>
  <si>
    <t>Detroit Lakes Airport (Wething Field)</t>
  </si>
  <si>
    <t>DTL</t>
  </si>
  <si>
    <t>Dodge Center Municipal Airport</t>
  </si>
  <si>
    <t>TOB</t>
  </si>
  <si>
    <t>Duluth International Airport</t>
  </si>
  <si>
    <t>DLH</t>
  </si>
  <si>
    <t>Duluth-Sky Harbor Airport &amp; Seaplane Base</t>
  </si>
  <si>
    <t>DYT</t>
  </si>
  <si>
    <t>East Gull Lake Airport</t>
  </si>
  <si>
    <t>9Y2</t>
  </si>
  <si>
    <t>Elbow Lake Municipal Airport</t>
  </si>
  <si>
    <t>Y63</t>
  </si>
  <si>
    <t>Ely Municipal Airport</t>
  </si>
  <si>
    <t>ELO</t>
  </si>
  <si>
    <t>Eveleth-Virginia Municipal Airport</t>
  </si>
  <si>
    <t>EVM</t>
  </si>
  <si>
    <t>Fairmont Municipal Airport</t>
  </si>
  <si>
    <t>FRM</t>
  </si>
  <si>
    <t>Faribault Municipal Airport</t>
  </si>
  <si>
    <t>FBL</t>
  </si>
  <si>
    <t>Fergus Falls Municipal Airport (Einar Mickelson Field)</t>
  </si>
  <si>
    <t>FFM</t>
  </si>
  <si>
    <t>Fertile Municipal Airport</t>
  </si>
  <si>
    <t>D14</t>
  </si>
  <si>
    <t>Forest Lake Airport</t>
  </si>
  <si>
    <t>25D</t>
  </si>
  <si>
    <t>Fosston Municipal Airport</t>
  </si>
  <si>
    <t>FSE</t>
  </si>
  <si>
    <t>Glencoe Municipal Airport (Vernon Perschau Field)</t>
  </si>
  <si>
    <t>GYL</t>
  </si>
  <si>
    <t>Glenwood Municipal Airport</t>
  </si>
  <si>
    <t>GHW</t>
  </si>
  <si>
    <t>Grand Marais-Cook County Airport</t>
  </si>
  <si>
    <t>CKC</t>
  </si>
  <si>
    <t>Grand Rapids-Itasca County Airport (Gordon Newstrom Field)</t>
  </si>
  <si>
    <t>GPZ</t>
  </si>
  <si>
    <t>Granite Falls Municipal Airport (Lenzen-Roe Memorial Field)</t>
  </si>
  <si>
    <t>GDB</t>
  </si>
  <si>
    <t>Grygla Municipal Airport (Mel Wilkens Field)</t>
  </si>
  <si>
    <t>3G2</t>
  </si>
  <si>
    <t>Hallock Municipal Airport</t>
  </si>
  <si>
    <t>HCO</t>
  </si>
  <si>
    <t>Hawley Municipal Airport</t>
  </si>
  <si>
    <t>04Y</t>
  </si>
  <si>
    <t>Hector Municipal Airport</t>
  </si>
  <si>
    <t>1D6</t>
  </si>
  <si>
    <t>Henning Municipal Airport</t>
  </si>
  <si>
    <t>05Y</t>
  </si>
  <si>
    <t>Herman Municipal Airport</t>
  </si>
  <si>
    <t>06Y</t>
  </si>
  <si>
    <t>Hibbing-Chisholm-Hibbing Municipal Airport</t>
  </si>
  <si>
    <t>HIB</t>
  </si>
  <si>
    <t>Hill City-Quadna Mountain Airport</t>
  </si>
  <si>
    <t>07Y</t>
  </si>
  <si>
    <t>Hutchinson Municipal Airport (Butler Field)</t>
  </si>
  <si>
    <t>HCD</t>
  </si>
  <si>
    <t>Falls International Airport</t>
  </si>
  <si>
    <t>INL</t>
  </si>
  <si>
    <t>Jackson Municipal Airport</t>
  </si>
  <si>
    <t>MJQ</t>
  </si>
  <si>
    <t>Karlstad Municipal Airport</t>
  </si>
  <si>
    <t>23D</t>
  </si>
  <si>
    <t>Le Sueur Municipal Airport</t>
  </si>
  <si>
    <t>12Y</t>
  </si>
  <si>
    <t>Litchfield Municipal Airport</t>
  </si>
  <si>
    <t>LJF</t>
  </si>
  <si>
    <t>Little Falls-Morrison County Airport</t>
  </si>
  <si>
    <t>LXL</t>
  </si>
  <si>
    <t>Littlefork Municipal Hanover Airport</t>
  </si>
  <si>
    <t>13Y</t>
  </si>
  <si>
    <t>Long Prairie Airport (Todd Field)</t>
  </si>
  <si>
    <t>14Y</t>
  </si>
  <si>
    <t>Longville Municipal Airport</t>
  </si>
  <si>
    <t>XVG</t>
  </si>
  <si>
    <t>Luverne Municipal Airport</t>
  </si>
  <si>
    <t>LYV</t>
  </si>
  <si>
    <t>Madison-Lac Qui Parle Airport</t>
  </si>
  <si>
    <t>DXX</t>
  </si>
  <si>
    <t>Mahnomen County Airport</t>
  </si>
  <si>
    <t>3N8</t>
  </si>
  <si>
    <t>Mankato Municipal Airport</t>
  </si>
  <si>
    <t>MKT</t>
  </si>
  <si>
    <t>Maple Lake Municipal Airport &amp; Seaplane Base</t>
  </si>
  <si>
    <t>MGG</t>
  </si>
  <si>
    <t>Marshall-Southwest Minnesota Regional Airport-Marshall/Ryan Field</t>
  </si>
  <si>
    <t>MML</t>
  </si>
  <si>
    <t>McGregor-Isedor Iverson Airport</t>
  </si>
  <si>
    <t>HZX</t>
  </si>
  <si>
    <t>Milaca Municipal Airport</t>
  </si>
  <si>
    <t>18Y</t>
  </si>
  <si>
    <t>Minneapolis Airlake Airport</t>
  </si>
  <si>
    <t>LVN</t>
  </si>
  <si>
    <t>Minneapolis Anoka County/Blaine Airport (Janes Field)</t>
  </si>
  <si>
    <t>ANE</t>
  </si>
  <si>
    <t>Minneapolis Crystal Airport</t>
  </si>
  <si>
    <t>MIC</t>
  </si>
  <si>
    <t>Minneapolis Flying Cloud Airport</t>
  </si>
  <si>
    <t>FCM</t>
  </si>
  <si>
    <t>Minneapolis/St. Paul International Airport</t>
  </si>
  <si>
    <t>MSP</t>
  </si>
  <si>
    <t>Montevideo-Chippewa County Airport</t>
  </si>
  <si>
    <t>MVE</t>
  </si>
  <si>
    <t>Moorhead Municipal Airport</t>
  </si>
  <si>
    <t>JKJ</t>
  </si>
  <si>
    <t>Moose Lake-Carlton County Airport</t>
  </si>
  <si>
    <t>MZH</t>
  </si>
  <si>
    <t>Mora Municipal Airport</t>
  </si>
  <si>
    <t>JMR</t>
  </si>
  <si>
    <t>Morris Municipal Airport</t>
  </si>
  <si>
    <t>MOX</t>
  </si>
  <si>
    <t>New Ulm Municipal Airport</t>
  </si>
  <si>
    <t>ULM</t>
  </si>
  <si>
    <t>Northome Municipal Airport</t>
  </si>
  <si>
    <t>43Y</t>
  </si>
  <si>
    <t>Olivia Regional Airport</t>
  </si>
  <si>
    <t>OVL</t>
  </si>
  <si>
    <t>Orr Regional Airport</t>
  </si>
  <si>
    <t>ORB</t>
  </si>
  <si>
    <t>Ortonville Municipal Airport (Martinson Field)</t>
  </si>
  <si>
    <t>VVV</t>
  </si>
  <si>
    <t>Owatonna Degner Regional Airport</t>
  </si>
  <si>
    <t>OWA</t>
  </si>
  <si>
    <t>Park Rapids Municipal Airport</t>
  </si>
  <si>
    <t>PKD</t>
  </si>
  <si>
    <t>Paynesville Municipal Airport</t>
  </si>
  <si>
    <t>PEX</t>
  </si>
  <si>
    <t>Pelican Rapids Municipal Airport</t>
  </si>
  <si>
    <t>47Y</t>
  </si>
  <si>
    <t>Perham Municipal Airport</t>
  </si>
  <si>
    <t>16D</t>
  </si>
  <si>
    <t>Pine River Regional Airport</t>
  </si>
  <si>
    <t>PWC</t>
  </si>
  <si>
    <t>Piney-Pinecreek Border Airport</t>
  </si>
  <si>
    <t>48Y</t>
  </si>
  <si>
    <t>Pipestone Municipal Airport</t>
  </si>
  <si>
    <t>PQN</t>
  </si>
  <si>
    <t>Preston Fillmore County Airport</t>
  </si>
  <si>
    <t>FKA</t>
  </si>
  <si>
    <t>Princeton Municipal Airport</t>
  </si>
  <si>
    <t>PNM</t>
  </si>
  <si>
    <t>Red Lake Falls Municipal Airport</t>
  </si>
  <si>
    <t>D81</t>
  </si>
  <si>
    <t>Red Wing Regional Airport</t>
  </si>
  <si>
    <t>RGK</t>
  </si>
  <si>
    <t>Redwood Falls Municipal Airport</t>
  </si>
  <si>
    <t>RWF</t>
  </si>
  <si>
    <t>Remer Municipal Airport</t>
  </si>
  <si>
    <t>52Y</t>
  </si>
  <si>
    <t>Rochester International Airport</t>
  </si>
  <si>
    <t>RST</t>
  </si>
  <si>
    <t>Roseau Municipal Airport (Rudy Billberg Field)</t>
  </si>
  <si>
    <t>ROX</t>
  </si>
  <si>
    <t>Rush City Municipal Airport</t>
  </si>
  <si>
    <t>ROS</t>
  </si>
  <si>
    <t>Rushford Municipal Airport</t>
  </si>
  <si>
    <t>55Y</t>
  </si>
  <si>
    <t>Saint Cloud Regional Airport</t>
  </si>
  <si>
    <t>STC</t>
  </si>
  <si>
    <t>Saint James Municipal Airport</t>
  </si>
  <si>
    <t>JYG</t>
  </si>
  <si>
    <t>Saint Paul Downtown Airport (Holman Field)</t>
  </si>
  <si>
    <t>STP</t>
  </si>
  <si>
    <t>Saint Paul-Lake Elmo Airport</t>
  </si>
  <si>
    <t>21D</t>
  </si>
  <si>
    <t>Sauk Centre Municipal Airport</t>
  </si>
  <si>
    <t>D39</t>
  </si>
  <si>
    <t>Slayton Municipal Airport</t>
  </si>
  <si>
    <t>DVP</t>
  </si>
  <si>
    <t>Sleepy Eye Municipal Airport</t>
  </si>
  <si>
    <t>Y58</t>
  </si>
  <si>
    <t>South St. Paul Municipal Airport (Fleming Field)</t>
  </si>
  <si>
    <t>SGS</t>
  </si>
  <si>
    <t>Springfield Municipal Airport</t>
  </si>
  <si>
    <t>D42</t>
  </si>
  <si>
    <t>Staples Municipal Airport</t>
  </si>
  <si>
    <t>SAZ</t>
  </si>
  <si>
    <t>Starbuck Municipal Airport</t>
  </si>
  <si>
    <t>D32</t>
  </si>
  <si>
    <t>Stephen Municipal Airport</t>
  </si>
  <si>
    <t>D41</t>
  </si>
  <si>
    <t>Thief River Falls Regional Airport</t>
  </si>
  <si>
    <t>TVF</t>
  </si>
  <si>
    <t>Tower Municipal Airport</t>
  </si>
  <si>
    <t>12D</t>
  </si>
  <si>
    <t>Tracy Municipal Airport</t>
  </si>
  <si>
    <t>TKC</t>
  </si>
  <si>
    <t>Two Harbors-Richard B. Helgeson Airport</t>
  </si>
  <si>
    <t>TWM</t>
  </si>
  <si>
    <t>Tyler Municipal Airport</t>
  </si>
  <si>
    <t>63Y</t>
  </si>
  <si>
    <t>Wadena Municipal Airport</t>
  </si>
  <si>
    <t>ADC</t>
  </si>
  <si>
    <t>Walker Municipal Airport</t>
  </si>
  <si>
    <t>Y49</t>
  </si>
  <si>
    <t>Warren Municipal Airport</t>
  </si>
  <si>
    <t>D37</t>
  </si>
  <si>
    <t>Warroad International Airport (Swede Carlson Field)</t>
  </si>
  <si>
    <t>RRT</t>
  </si>
  <si>
    <t>Waseca Municipal Airport</t>
  </si>
  <si>
    <t>ACQ</t>
  </si>
  <si>
    <t>Waskish Municipal Airport</t>
  </si>
  <si>
    <t>VWU</t>
  </si>
  <si>
    <t>Wells Municipal Airport</t>
  </si>
  <si>
    <t>68Y</t>
  </si>
  <si>
    <t>Wheaton Municipal Airport</t>
  </si>
  <si>
    <t>ETH</t>
  </si>
  <si>
    <t>Willmar Municipal Airport</t>
  </si>
  <si>
    <t>BDH</t>
  </si>
  <si>
    <t>Windom Municipal Airport</t>
  </si>
  <si>
    <t>MWM</t>
  </si>
  <si>
    <t>Winona Municipal Airport (Max Conrad Field)</t>
  </si>
  <si>
    <t>ONA</t>
  </si>
  <si>
    <t>Winsted Municipal Airport</t>
  </si>
  <si>
    <t>10D</t>
  </si>
  <si>
    <t>Worthington Municipal Airport</t>
  </si>
  <si>
    <t>OTG</t>
  </si>
  <si>
    <t>Category</t>
  </si>
  <si>
    <t>Role</t>
  </si>
  <si>
    <t>N</t>
  </si>
  <si>
    <t/>
  </si>
  <si>
    <t>Y</t>
  </si>
  <si>
    <t>NP</t>
  </si>
  <si>
    <t>GA</t>
  </si>
  <si>
    <t>Local</t>
  </si>
  <si>
    <t>P</t>
  </si>
  <si>
    <t>Basic</t>
  </si>
  <si>
    <t>Regional</t>
  </si>
  <si>
    <t>R</t>
  </si>
  <si>
    <t>National</t>
  </si>
  <si>
    <t>L</t>
  </si>
  <si>
    <t>Unclassified</t>
  </si>
  <si>
    <t>CS</t>
  </si>
  <si>
    <t>NPIAS Inclusion</t>
  </si>
  <si>
    <t>NPIAS</t>
  </si>
  <si>
    <t>Airports</t>
  </si>
  <si>
    <t>State Classification</t>
  </si>
  <si>
    <t>Jet A</t>
  </si>
  <si>
    <t>100LL</t>
  </si>
  <si>
    <t>Intermediate Small</t>
  </si>
  <si>
    <t>096-24-00.9500W</t>
  </si>
  <si>
    <t>x</t>
  </si>
  <si>
    <t>Intermediate Large</t>
  </si>
  <si>
    <t>Key General Aviation</t>
  </si>
  <si>
    <t>095-23-40.8000W</t>
  </si>
  <si>
    <t>092-55-58.5000W</t>
  </si>
  <si>
    <t>Landing Strip Turf</t>
  </si>
  <si>
    <t>094-30-24.4300W</t>
  </si>
  <si>
    <t>094-36-39.8000W</t>
  </si>
  <si>
    <t>Key Commercial-Service</t>
  </si>
  <si>
    <t>094-56-05.0000W</t>
  </si>
  <si>
    <t>095-39-02.1000W</t>
  </si>
  <si>
    <t>094-05-34.3000W</t>
  </si>
  <si>
    <t>093-52-12.2300W</t>
  </si>
  <si>
    <t>094-08-01.7000W</t>
  </si>
  <si>
    <t>093-50-35.9000W</t>
  </si>
  <si>
    <t>096-15-57.7000W</t>
  </si>
  <si>
    <t>092-30-12.8000W</t>
  </si>
  <si>
    <t>092-41-22.2900W</t>
  </si>
  <si>
    <t>095-53-07.8000W</t>
  </si>
  <si>
    <t>094-22-25.0100W</t>
  </si>
  <si>
    <t>095-59-08.7000W</t>
  </si>
  <si>
    <t>092-29-47.6000W</t>
  </si>
  <si>
    <t>094-24-56.2000W</t>
  </si>
  <si>
    <t>096-09-24.1000W</t>
  </si>
  <si>
    <t>095-37-33.5000W</t>
  </si>
  <si>
    <t>096-21-02.2000W</t>
  </si>
  <si>
    <t>095-26-32.1300W</t>
  </si>
  <si>
    <t>092-50-20.3000W</t>
  </si>
  <si>
    <t>094-22-57.0000W</t>
  </si>
  <si>
    <t>International Falls-Falls International Airport</t>
  </si>
  <si>
    <t>093-24-07.8000W</t>
  </si>
  <si>
    <t>094-59-11.7000W</t>
  </si>
  <si>
    <t>094-30-26.1000W</t>
  </si>
  <si>
    <t>094-20-49.4000W</t>
  </si>
  <si>
    <t>093-34-45.9300W</t>
  </si>
  <si>
    <t>093-55-09.5000W</t>
  </si>
  <si>
    <t>093-59-08.1200W</t>
  </si>
  <si>
    <t>095-49-27.9000W</t>
  </si>
  <si>
    <t>093-18-35.3200W</t>
  </si>
  <si>
    <t>093-13-41.1000W</t>
  </si>
  <si>
    <t>093-12-36.7000W</t>
  </si>
  <si>
    <t>093-21-14.0100W</t>
  </si>
  <si>
    <t>093-27-30.9000W</t>
  </si>
  <si>
    <t>093-13-18.4000W</t>
  </si>
  <si>
    <t>095-42-37.4000W</t>
  </si>
  <si>
    <t>096-39-50.5000W</t>
  </si>
  <si>
    <t>092-48-17.2000W</t>
  </si>
  <si>
    <t>092-51-21.8000W</t>
  </si>
  <si>
    <t>096-06-14.9200W</t>
  </si>
  <si>
    <t>095-36-22.0000W</t>
  </si>
  <si>
    <t>094-22-54.1200W</t>
  </si>
  <si>
    <t>092-10-47.1000W</t>
  </si>
  <si>
    <t>093-36-29.6000W</t>
  </si>
  <si>
    <t>092-29-05.9000W</t>
  </si>
  <si>
    <t>095-04-55.2000W</t>
  </si>
  <si>
    <t>092-30-00.1000W</t>
  </si>
  <si>
    <t>095-41-49.0000W</t>
  </si>
  <si>
    <t>094-03-33.8000W</t>
  </si>
  <si>
    <t>095-46-57.4000W</t>
  </si>
  <si>
    <t>094-42-37.5300W</t>
  </si>
  <si>
    <t>093-01-58.3000W</t>
  </si>
  <si>
    <t>094-59-56.1000W</t>
  </si>
  <si>
    <t>096-51-46.2200W</t>
  </si>
  <si>
    <t>092-17-09.8400W</t>
  </si>
  <si>
    <t>091-44-42.8000W</t>
  </si>
  <si>
    <t>096-09-03.4400W</t>
  </si>
  <si>
    <t>096-42-40.7000W</t>
  </si>
  <si>
    <t>095-20-54.5000W</t>
  </si>
  <si>
    <t>093-46-37.8300W</t>
  </si>
  <si>
    <t>Fuel truck, after hours call 507-553-3100</t>
  </si>
  <si>
    <t>095-07-45.6000W</t>
  </si>
  <si>
    <t>095-06-33.8400W</t>
  </si>
  <si>
    <t>095-34-45.1000W</t>
  </si>
  <si>
    <t>Population within 30-minute drive</t>
  </si>
  <si>
    <t>Population within 30 min drive-time</t>
  </si>
  <si>
    <t>State Classifications</t>
  </si>
  <si>
    <t>Count of State Classification</t>
  </si>
  <si>
    <t>Grand Total</t>
  </si>
  <si>
    <t>Fiscal Year</t>
  </si>
  <si>
    <t>Service Level (or State Project)</t>
  </si>
  <si>
    <t>State</t>
  </si>
  <si>
    <t>Location Identifier</t>
  </si>
  <si>
    <t>Airport Name</t>
  </si>
  <si>
    <t>Hub Type</t>
  </si>
  <si>
    <t>Work Description</t>
  </si>
  <si>
    <t>AIP Federal Funds</t>
  </si>
  <si>
    <t>CARES Act Local Matching Funds</t>
  </si>
  <si>
    <t>Supplemental_Discretionary</t>
  </si>
  <si>
    <t>2005</t>
  </si>
  <si>
    <t>-</t>
  </si>
  <si>
    <t>MN</t>
  </si>
  <si>
    <t>Elbow Lake Municipal - Pride of the Prairie</t>
  </si>
  <si>
    <t>Willmar Municipal</t>
  </si>
  <si>
    <t>Construct New Airport</t>
  </si>
  <si>
    <t>Chisholm-Hibbing</t>
  </si>
  <si>
    <t>Acquire Aircraft Deicing Equipment, Acquire Land For Approaches , Acquire Snow Removal Equipment, Improve Runway Safety Area  - 13/31, Install Perimeter Fencing</t>
  </si>
  <si>
    <t>Grand Rapids/Itasca County Airport-Gordon Newstrom Field</t>
  </si>
  <si>
    <t>Conduct Environmental Study , Install Guidance Signs, Install Runway Vertical/Visual Guidance System - 16/34, Install Taxiway Lighting , Rehabilitate Runway Lighting - 16/34, Rehabilitate Taxiway, Update Airport Mas</t>
  </si>
  <si>
    <t>Thief River Falls Regional</t>
  </si>
  <si>
    <t>Update Airport Master Plan Study</t>
  </si>
  <si>
    <t>Aitkin Municipal-Steve Kurtz Field</t>
  </si>
  <si>
    <t>Install Perimeter Fencing</t>
  </si>
  <si>
    <t>Albert Lea Municipal</t>
  </si>
  <si>
    <t>Install Runway Lighting  - 16/34</t>
  </si>
  <si>
    <t>Austin Municipal</t>
  </si>
  <si>
    <t>Remove Obstructions</t>
  </si>
  <si>
    <t>Rehabilitate Runway  - 18/36</t>
  </si>
  <si>
    <t>Baudette International</t>
  </si>
  <si>
    <t>Expand Apron , Expand Apron, Rehabilitate Apron, Strengthen Taxiway, Update Airport Master Plan Study</t>
  </si>
  <si>
    <t>Benson Municipal</t>
  </si>
  <si>
    <t>Install Airfield Guidance Signs , Install Miscellaneous NAVAIDS , Install Runway Vertical/Visual Guidance System  - 14/32, Install Taxiway Light</t>
  </si>
  <si>
    <t>Blue Earth Municipal</t>
  </si>
  <si>
    <t>Extend Runway  - 16/34</t>
  </si>
  <si>
    <t>Buffalo Municipal</t>
  </si>
  <si>
    <t>Acquire Land for Development</t>
  </si>
  <si>
    <t>Cambridge Municipal</t>
  </si>
  <si>
    <t>Chandler Field</t>
  </si>
  <si>
    <t>Improve Access Road , Modify Snow Removal Equipment Building , Rehabilitate Taxiway</t>
  </si>
  <si>
    <t>Cloquet Carlton County</t>
  </si>
  <si>
    <t>Install Runway Vertical/Visual Guidance System - 17/35, Rehabilitate Runway Lighting  - 17/35, Rehabilitate Runway Lighting - 17/35, Update Airport Master Plan Study</t>
  </si>
  <si>
    <t>Crookston Municipal Kirkwood Field</t>
  </si>
  <si>
    <t>Acquire Snow Removal Equipment, Improve Airport Drainage, Rehabilitate Runway - 13/31</t>
  </si>
  <si>
    <t>Construct Runway  - 14/32</t>
  </si>
  <si>
    <t>Ely Municipal</t>
  </si>
  <si>
    <t>Improve Runway Safety Area - 12/30</t>
  </si>
  <si>
    <t>Eveleth-Virginia Municipal</t>
  </si>
  <si>
    <t>Conduct Environmental Study</t>
  </si>
  <si>
    <t>Fairmont Municipal</t>
  </si>
  <si>
    <t>Construct Building, Construct Building</t>
  </si>
  <si>
    <t>Faribault Municipal</t>
  </si>
  <si>
    <t>Construct Access Road, Construct Taxiway</t>
  </si>
  <si>
    <t>Fergus Falls Municipal-Einar Mickelson Field</t>
  </si>
  <si>
    <t>Construct Building</t>
  </si>
  <si>
    <t>Glenwood Municipal</t>
  </si>
  <si>
    <t>Install Runway Lighting  - 15/33</t>
  </si>
  <si>
    <t>Grand Marais/Cook County</t>
  </si>
  <si>
    <t>Construct Seaplane Base, Construct Taxiway</t>
  </si>
  <si>
    <t>Hawley Municipal</t>
  </si>
  <si>
    <t>Construct Fuel Farm , Update Airport Master Plan Study</t>
  </si>
  <si>
    <t>Hector Municipal</t>
  </si>
  <si>
    <t>Construct Building, Construct Taxiway</t>
  </si>
  <si>
    <t>Hutchinson Municipal-Butler Field</t>
  </si>
  <si>
    <t>Construct Fuel Farm , Install Runway Vertical/Visual Guidance System  - 15/33, Rehabilitate Runway Lighting  - 15</t>
  </si>
  <si>
    <t>Jackson Municipal</t>
  </si>
  <si>
    <t>Rehabilitate Runway - 13/31</t>
  </si>
  <si>
    <t>Lac qui Parle County</t>
  </si>
  <si>
    <t>Acquire Snow Removal Equipment, Improve Access Road , Update Airport Master Plan Study</t>
  </si>
  <si>
    <t>Little Falls/Morrison County-Lindbergh Field</t>
  </si>
  <si>
    <t>Acquire Land For Approaches, Improve Fuel Farm, Install Perimeter Fencing</t>
  </si>
  <si>
    <t>Longville Municipal</t>
  </si>
  <si>
    <t>Construct Access Road, Extend Taxiway</t>
  </si>
  <si>
    <t>Mahnomen County</t>
  </si>
  <si>
    <t>Montevideo-Chippewa County</t>
  </si>
  <si>
    <t>Rehabilitate Apron</t>
  </si>
  <si>
    <t>Mora Municipal</t>
  </si>
  <si>
    <t>Acquire Land For Approaches , Conduct Environmental Study</t>
  </si>
  <si>
    <t>Myers Field</t>
  </si>
  <si>
    <t>Construct Terminal Building , Extend Runway</t>
  </si>
  <si>
    <t>New Ulm Municipal</t>
  </si>
  <si>
    <t>Conduct Airport Master Plan Study, Rehabilitate Taxiway</t>
  </si>
  <si>
    <t>Ortonville Municipal-Martinson Field</t>
  </si>
  <si>
    <t>Owatonna Degner Regional</t>
  </si>
  <si>
    <t>Pine River Regional</t>
  </si>
  <si>
    <t>Construct Taxiway, Remove Obstructions</t>
  </si>
  <si>
    <t>Pipestone Municipal</t>
  </si>
  <si>
    <t>Acquire Snow Removal Equipment</t>
  </si>
  <si>
    <t>Princeton Municipal</t>
  </si>
  <si>
    <t>Construct Taxiway, Install Taxiway Lighting</t>
  </si>
  <si>
    <t>Richard B Helgeson</t>
  </si>
  <si>
    <t>Construct Taxiway, Extend Taxiway, Rehabilitate Taxiway</t>
  </si>
  <si>
    <t>BFW</t>
  </si>
  <si>
    <t>Silver Bay Municipal</t>
  </si>
  <si>
    <t>Conduct Airport Master Plan Study, Construct Fuel Farm, Rehabilitate Runway - 07/25</t>
  </si>
  <si>
    <t>Southwest Minnesota Regional Marshall/Ryan Field</t>
  </si>
  <si>
    <t>Expand Apron, Extend Runway  - 12/30</t>
  </si>
  <si>
    <t>Springfield Municipal</t>
  </si>
  <si>
    <t>Improve Airport Drainage</t>
  </si>
  <si>
    <t>Staples Municipal</t>
  </si>
  <si>
    <t>Improve Fuel Farm, Install Runway Vertical/Visual Guidance System - 14/32</t>
  </si>
  <si>
    <t>Todd Field</t>
  </si>
  <si>
    <t>Construct Building, Install Runway Vertical/Visual Guidance System - 16/34</t>
  </si>
  <si>
    <t>Tower Municipal</t>
  </si>
  <si>
    <t>Construct Fuel Farm, Improve Seaplane Base</t>
  </si>
  <si>
    <t>Tracy Municipal</t>
  </si>
  <si>
    <t>Construct Taxiway</t>
  </si>
  <si>
    <t>Walker Municipal</t>
  </si>
  <si>
    <t>Conduct Airport Master Plan Study</t>
  </si>
  <si>
    <t>Warroad International-Swede Carlson Field</t>
  </si>
  <si>
    <t>Waseca Municipal</t>
  </si>
  <si>
    <t>Construct Snow Removal Equipment Building, Install Runway Lighting  - 15/33, Rehabilitate Access Road, Remove Obstructions</t>
  </si>
  <si>
    <t>Windom Municipal</t>
  </si>
  <si>
    <t>Construct Building, Construct Building, Construct Fuel Farm, Construct Terminal Building, Rehabilitate Apron, Remove Obstructions</t>
  </si>
  <si>
    <t>Bemidji-Beltrami County</t>
  </si>
  <si>
    <t>Acquire Aircraft Deicing Equipment , Acquire Land For Approaches , Conduct Miscellaneous Study , Construct Deicing Containment Facility</t>
  </si>
  <si>
    <t>Brainerd Lakes Regional</t>
  </si>
  <si>
    <t>Construct Runway - Plan-1, Install Perimeter Fencing</t>
  </si>
  <si>
    <t>Duluth International</t>
  </si>
  <si>
    <t>Expand Apron, Modify Terminal Building , Modify Terminal Building , Rehabilitate Apron</t>
  </si>
  <si>
    <t>Rehabilitate Runway  - 09/27</t>
  </si>
  <si>
    <t>Construct Service Road , Install Perimeter Fencing</t>
  </si>
  <si>
    <t>Falls International</t>
  </si>
  <si>
    <t>Extend Runway  - 13/31, Install Perimeter Fencing</t>
  </si>
  <si>
    <t>Minneapolis-St Paul International/Wold-Chamberlain/</t>
  </si>
  <si>
    <t>Noise Mitigation Measures for Residences within 65 - 69 DNL</t>
  </si>
  <si>
    <t>Construct Taxiway , Rehabilitate Taxiway</t>
  </si>
  <si>
    <t>Construct Runway - Plan-1</t>
  </si>
  <si>
    <t>Rochester International</t>
  </si>
  <si>
    <t>Extend Runway - 13/31</t>
  </si>
  <si>
    <t>Anoka County-Blaine Airport(Janes Field)</t>
  </si>
  <si>
    <t>Extend Runway - 09/27</t>
  </si>
  <si>
    <t>Flying Cloud</t>
  </si>
  <si>
    <t>Rehabilitate Runway  - 10R/28L, Rehabilitate Runway  - 10R/28L, Rehabilitate Runway - 10R/28L</t>
  </si>
  <si>
    <t>Lake Elmo</t>
  </si>
  <si>
    <t>Rehabilitate Runway Lighting  - 14/32, Rehabilitate Taxiway Lighting</t>
  </si>
  <si>
    <t>South St Paul Municipal-Richard E Fleming Field</t>
  </si>
  <si>
    <t>Construct Building, Install Perimeter Fencing</t>
  </si>
  <si>
    <t>St Paul Downtown Holman Field</t>
  </si>
  <si>
    <t>Install Runway Vertical/Visual Guidance System - 14/32, Rehabilitate Runway  - 09/27, Rehabilitate Runway Lighting - 09/27</t>
  </si>
  <si>
    <t>2006</t>
  </si>
  <si>
    <t>Expand Apron</t>
  </si>
  <si>
    <t>Construct Snow Removal Equipment Building, Install Airfield Guidance Signs</t>
  </si>
  <si>
    <t>Acquire Land For Approaches</t>
  </si>
  <si>
    <t>Rehabilitate Runway - 18/36</t>
  </si>
  <si>
    <t>Construct Taxiway, Improve Airport Drainage</t>
  </si>
  <si>
    <t>Rehabilitate Runway  - 04/22, Update Airport Master Plan Study</t>
  </si>
  <si>
    <t>Rehabilitate Runway  - 17/35, Rehabilitate Runway - 17/35</t>
  </si>
  <si>
    <t>Rehabilitate Access Road, Rehabilitate Parking Lot</t>
  </si>
  <si>
    <t>Detroit Lakes-Wething Field</t>
  </si>
  <si>
    <t>Dodge Center</t>
  </si>
  <si>
    <t>Construct Runway - 14/32</t>
  </si>
  <si>
    <t>Acquire Snow Removal Equipment , Acquire Snow Removal Equipment, Conduct Airport Master Plan Study</t>
  </si>
  <si>
    <t>Fillmore County</t>
  </si>
  <si>
    <t>Rehabilitate Runway - 10/28</t>
  </si>
  <si>
    <t>Fosston Municipal</t>
  </si>
  <si>
    <t>Acquire Snow Removal Equipment, Construct Service Road , Improve Access Road, Rehabilitate Parking Lot, Update Airport Master Plan Study</t>
  </si>
  <si>
    <t>Rehabilitate Apron, Rehabilitate Taxiway</t>
  </si>
  <si>
    <t>Acquire Snow Removal Equipment, Improve Snow Removal Equipment Building, Install Miscellaneous NAVAIDS</t>
  </si>
  <si>
    <t>Acquire Snow Removal Equipment, Install Runway Lighting - 16/34, Install Runway Vertical/Visual Guidance System  - 16/34, Install Runway Vertical/Visual Guidance System - 16/34</t>
  </si>
  <si>
    <t>Acquire Snow Removal Equipment, Construct Snow Removal Equipment Building</t>
  </si>
  <si>
    <t>Houston County</t>
  </si>
  <si>
    <t>Acquire Land for Development, Conduct Miscellaneous Study, Construct Fuel Farm, Construct Terminal Building</t>
  </si>
  <si>
    <t>Construct Terminal Building</t>
  </si>
  <si>
    <t>Construct Snow Removal Equipment Building</t>
  </si>
  <si>
    <t>Le Sueur Municipal</t>
  </si>
  <si>
    <t>Improve Fuel Farm, Update Airport Master Plan Study</t>
  </si>
  <si>
    <t>Acquire Land For Approaches, Construct Runway - Plan-1</t>
  </si>
  <si>
    <t>Install Perimeter Fencing, Rehabilitate Access Road, Rehabilitate Parking Lot</t>
  </si>
  <si>
    <t>Moorhead Municipal</t>
  </si>
  <si>
    <t>Acquire Snow Removal Equipment, Construct Taxiway , Construct Terminal Building</t>
  </si>
  <si>
    <t>Construct Runway  - Plan-1, Extend Runway  - 17/35</t>
  </si>
  <si>
    <t>Morris Municipal</t>
  </si>
  <si>
    <t>Construct Building, Improve Fuel Farm, Rehabilitate Runway - 14/32</t>
  </si>
  <si>
    <t>Construct Runway  - 04/22</t>
  </si>
  <si>
    <t>Orr Regional</t>
  </si>
  <si>
    <t>Acquire Snow Removal Equipment, Install Airfield Guidance Signs</t>
  </si>
  <si>
    <t>Rehabilitate Apron, Rehabilitate Runway  - 16/34, Rehabilitate Taxiway</t>
  </si>
  <si>
    <t>Park Rapids Municipal-Konshok Field</t>
  </si>
  <si>
    <t>Acquire Snow Removal Equipment, Update Airport Master Plan Study</t>
  </si>
  <si>
    <t>Acquire Snow Removal Equipment, Construct Fuel Farm, Rehabilitate Apron, Rehabilitate Runway - 16/34</t>
  </si>
  <si>
    <t>Quentin Aanenson Field</t>
  </si>
  <si>
    <t>Construct Runway - 17/35</t>
  </si>
  <si>
    <t>Red Wing Regional</t>
  </si>
  <si>
    <t>Expand Apron, Update Airport Master Plan Study</t>
  </si>
  <si>
    <t>Redwood Falls Municipal</t>
  </si>
  <si>
    <t>Construct Service Road, Construct Taxiway</t>
  </si>
  <si>
    <t>Roseau Municipal/Rudy Billberg Field</t>
  </si>
  <si>
    <t>Improve Airport Drainage, Rehabilitate Runway - 16/34, Rehabilitate Taxiway</t>
  </si>
  <si>
    <t>Rehabilitate Taxiway</t>
  </si>
  <si>
    <t>Sky Harbor</t>
  </si>
  <si>
    <t>Acquire Snow Removal Equipment, Conduct Environmental Study, Rehabilitate Runway - 14/32, Rehabilitate Seaplane Base</t>
  </si>
  <si>
    <t>Extend Runway  - 12/30</t>
  </si>
  <si>
    <t>St James Municipal</t>
  </si>
  <si>
    <t>Conduct Airport Master Plan Study, Rehabilitate Runway - 15/33</t>
  </si>
  <si>
    <t>Improve Airport Miscellaneous Improvements, Install Perimeter Fencing</t>
  </si>
  <si>
    <t>Rehabilitate Apron, Rehabilitate Runway - 08/26, Rehabilitate Taxiway, Remove Obstructions, Update Airport Master Plan Study</t>
  </si>
  <si>
    <t>Install Perimeter Fencing, Rehabilitate Runway - 11/29, Rehabilitate Taxiway</t>
  </si>
  <si>
    <t>Wheaton Municipal</t>
  </si>
  <si>
    <t>Rehabilitate Runway - 16/34</t>
  </si>
  <si>
    <t>Winsted Municipal</t>
  </si>
  <si>
    <t>Extend Taxiway, Improve Access Road, Rehabilitate Parking Lot, Update Airport Master Plan Study</t>
  </si>
  <si>
    <t>Worthington Municipal</t>
  </si>
  <si>
    <t>Rehabilitate Taxiway , Rehabilitate Taxiway</t>
  </si>
  <si>
    <t>Bemidji Regional</t>
  </si>
  <si>
    <t>Acquire Land For Approaches, Improve Runway Safety Area - 07/25, Rehabilitate Runway  - 07/25</t>
  </si>
  <si>
    <t>Acquire Safety Equipment, Acquire Snow Removal Equipment , Acquire Snow Removal Equipment, Rehabilitate Apron, Rehabilitate Runway Lighting - 05/23, Rehabilitate Taxiway , Rehabilitate Taxiway</t>
  </si>
  <si>
    <t>Expand Terminal Building , Expand Terminal Building</t>
  </si>
  <si>
    <t>Conduct Miscellaneous Study, Environmental Mitigation, Rehabilitate Runway  - 09/27, Rehabilitate Runway  - 03/21, Rehabilitate Terminal Building</t>
  </si>
  <si>
    <t>Rehabilitate Apron , Rehabilitate Apron</t>
  </si>
  <si>
    <t>Extend Taxiway, Rehabilitate Taxiway</t>
  </si>
  <si>
    <t>Acquire Safety Equipment</t>
  </si>
  <si>
    <t>Expand Snow Removal Equipment Building</t>
  </si>
  <si>
    <t>St. Cloud Regional</t>
  </si>
  <si>
    <t>Airlake</t>
  </si>
  <si>
    <t>Acquire Land for Development, Construct Service Road, Construct Taxiway, Install Perimeter Fencing, Rehabilitate Taxiway</t>
  </si>
  <si>
    <t>Improve Runway Safety Area - 13/31, Improve Runway Safety Area - 14/32</t>
  </si>
  <si>
    <t>2007</t>
  </si>
  <si>
    <t>*MNS</t>
  </si>
  <si>
    <t>State of Minnesota</t>
  </si>
  <si>
    <t>Conduct aeronautical survey for WAAS approach</t>
  </si>
  <si>
    <t>Construct Apron, Rehabilitate Access Road, Rehabilitate Runway - 16/34, Update Airport Master Plan Study</t>
  </si>
  <si>
    <t>Construct Runway  - 16/34, Rehabilitate Runway - 16/34, Remove Obstructions</t>
  </si>
  <si>
    <t>Construct Building, Construct Fuel Farm</t>
  </si>
  <si>
    <t>Extend Runway  - 17/35</t>
  </si>
  <si>
    <t>Cook Municipal</t>
  </si>
  <si>
    <t>Acquire Snow Removal Equipment , Conduct Miscellaneous Study, Remove Obstructions</t>
  </si>
  <si>
    <t>Conduct Environmental Study, Rehabilitate Runway - 13/31</t>
  </si>
  <si>
    <t>Rehabilitate Access Road, Rehabilitate Apron, Rehabilitate Taxiway</t>
  </si>
  <si>
    <t>Conduct Environmental Study , Construct Snow Removal Equipment Building, Rehabilitate Runway  - 16/34</t>
  </si>
  <si>
    <t>Construct Runway - 04/22, Install Perimeter Fencing</t>
  </si>
  <si>
    <t>Hallock Municipal</t>
  </si>
  <si>
    <t>Rehabilitate Runway  - 13/31, Remove Obstructions</t>
  </si>
  <si>
    <t>Litchfield Municipal</t>
  </si>
  <si>
    <t>Extend Runway  - 13/31, Rehabilitate Runway  - 13/31</t>
  </si>
  <si>
    <t>Acquire Snow Removal Equipment, Remove Obstructions, Update Airport Master Plan Study</t>
  </si>
  <si>
    <t>Construct Runway - Plan-1, Construct Taxiway, Environmental Mitigation, Improve Airport Drainage</t>
  </si>
  <si>
    <t>Mankato Regional</t>
  </si>
  <si>
    <t>Rehabilitate Runway - 15/33</t>
  </si>
  <si>
    <t>Construct Taxiway , Rehabilitate Runway Lighting  - 14/32</t>
  </si>
  <si>
    <t>Acquire Snow Removal Equipment , Construct Runway  - Plan-1, Construct Snow Removal Equipment Building , Update Airport Master Plan Study</t>
  </si>
  <si>
    <t>Moose Lake Carlton County</t>
  </si>
  <si>
    <t>Rehabilitate Apron, Rehabilitate Runway - 04/22, Rehabilitate Taxiway</t>
  </si>
  <si>
    <t>Construct Runway  - Plan-1, Extend Runway - 17/35, Install Runway Vertical/Visual Guidance System - 17/35, Rehabilitate Apron, Rehabilitate Runway - 17/35, Rehabilitate Taxiway</t>
  </si>
  <si>
    <t>Acquire Snow Removal Equipment, Construct Building, Install Runway Vertical/Visual Guidance System - 13/31</t>
  </si>
  <si>
    <t>Acquire Snow Removal Equipment, Construct Runway  - Plan-1</t>
  </si>
  <si>
    <t>Expand Apron, Remove Obstructions</t>
  </si>
  <si>
    <t>Paynesville Municipal</t>
  </si>
  <si>
    <t>Conduct Airport Master Plan Study, Construct Runway  - Plan-1, Rehabilitate Runway - 16/34</t>
  </si>
  <si>
    <t>Construct Runway  - 17/35</t>
  </si>
  <si>
    <t>Conduct Environmental Study, Improve Airport Drainage, Rehabilitate Apron</t>
  </si>
  <si>
    <t>Conduct Environmental Study , Update Airport Master Plan Study</t>
  </si>
  <si>
    <t>Rush City Regional</t>
  </si>
  <si>
    <t>Construct Runway - Plan-1, Install Miscellaneous NAVAIDS, Update Airport Master Plan Study</t>
  </si>
  <si>
    <t>Rushford Municipal</t>
  </si>
  <si>
    <t>Install Airfield Guidance Signs, Rehabilitate Apron, Rehabilitate Runway - 16/34, Rehabilitate Taxiway, Update Airport Master Plan Study</t>
  </si>
  <si>
    <t>Sauk Centre Municipal</t>
  </si>
  <si>
    <t>Rehabilitate Runway Lighting - 13/31</t>
  </si>
  <si>
    <t>Remove Obstructions, Update Airport Master Plan Study</t>
  </si>
  <si>
    <t>Extend Runway - 14/32, Install Runway Lighting - 14/32, Rehabilitate Apron, Rehabilitate Runway - 14/32, Rehabilitate Taxiway, Remove Obstructions</t>
  </si>
  <si>
    <t>Warroad International Memorial</t>
  </si>
  <si>
    <t>Rehabilitate Building</t>
  </si>
  <si>
    <t>Install Runway Vertical/Visual Guidance System - 16/34, Rehabilitate Runway - 16/34, Rehabilitate Taxiway</t>
  </si>
  <si>
    <t>Widen Taxiway</t>
  </si>
  <si>
    <t>Winona Municipal-Max Conrad Field</t>
  </si>
  <si>
    <t>Extend Runway  - 13/31</t>
  </si>
  <si>
    <t>Extend Taxiway , Install Miscellaneous NAVAIDS, Rehabilitate Runway - 13/31</t>
  </si>
  <si>
    <t>Expand Apron, Improve Terminal Building , Rehabilitate Apron</t>
  </si>
  <si>
    <t>Improve Runway Safety Area - 13/31</t>
  </si>
  <si>
    <t>Acquire Aircraft Deicing Equipment , Acquire Friction Measuring Equipment, Acquire Snow Removal Equipment , Extend Runway  - 13/31</t>
  </si>
  <si>
    <t>Minneapolis-St Paul International/Wold-Chamberlain</t>
  </si>
  <si>
    <t>Rehabilitate Runway - 12R/30L</t>
  </si>
  <si>
    <t>Modify Terminal Building, Update Airport Master Plan Study</t>
  </si>
  <si>
    <t>Acquire Aircraft Deicing Equipment, Acquire Equipment, Construct Utilities, Install Guidance Signs</t>
  </si>
  <si>
    <t>Rehabilitate Service Road, Rehabilitate Taxiway</t>
  </si>
  <si>
    <t>Rehabilitate Runway Lighting - 18/36, Rehabilitate Taxiway</t>
  </si>
  <si>
    <t>Crystal</t>
  </si>
  <si>
    <t>Improve Runway Safety Area - 09/27</t>
  </si>
  <si>
    <t>2008</t>
  </si>
  <si>
    <t>@016</t>
  </si>
  <si>
    <t>Minneapolis/St Paul Metropolitan Area</t>
  </si>
  <si>
    <t>Update Metropolitan System Plan Study</t>
  </si>
  <si>
    <t>Update State System Plan Study</t>
  </si>
  <si>
    <t>Expand Apron, Improve Access Road</t>
  </si>
  <si>
    <t>Construct Runway  - 16/34</t>
  </si>
  <si>
    <t>Construct Runway - 16/34</t>
  </si>
  <si>
    <t>Install Runway Lighting - 12/30, Install Runway Vertical/Visual Guidance System - 12/30</t>
  </si>
  <si>
    <t>Install Miscellaneous NAVAIDS, Rehabilitate Access Road, Widen Taxiway</t>
  </si>
  <si>
    <t>Rehabilitate Runway  - 13/31</t>
  </si>
  <si>
    <t>Acquire Snow Removal Equipment, Conduct Airport Master Plan Study</t>
  </si>
  <si>
    <t>Acquire Snow Removal Equipment , Improve Terminal Building</t>
  </si>
  <si>
    <t>Install Perimeter Fencing, Rehabilitate Runway Lighting - 16/34, Rehabilitate Taxiway</t>
  </si>
  <si>
    <t>Expand Apron , Rehabilitate Runway  - 12/30</t>
  </si>
  <si>
    <t>Conduct Airport Master Plan Study, Install Guidance Signs, Rehabilitate Apron</t>
  </si>
  <si>
    <t>Install Perimeter Fencing, Rehabilitate Apron, Remove Obstructions</t>
  </si>
  <si>
    <t>Improve Building</t>
  </si>
  <si>
    <t>Acquire Snow Removal Equipment, Construct Snow Removal Equipment Building, Construct Taxiway , Expand Apron , Install Perimeter Fencing</t>
  </si>
  <si>
    <t>Conduct Airport Master Plan Study, Construct Access Road, Construct Parking Lot, Construct Taxiway, Rehabilitate Runway - 15/33, Rehabilitate Taxiway , Remove Obstructions</t>
  </si>
  <si>
    <t>Conduct Environmental Study, Install Perimeter Fencing</t>
  </si>
  <si>
    <t>Construct Runway  - Plan-1, Install Airfield Guidance Signs , Install Runway Lighting  - Plan-1, Install Runway Vertical/Visual Guidance System  - Plan-1</t>
  </si>
  <si>
    <t>Acquire Snow Removal Equipment, Construct Terminal Building</t>
  </si>
  <si>
    <t>Rehabilitate Runway  - 13/31, Rehabilitate Runway - 13/31</t>
  </si>
  <si>
    <t>Construct Taxiway, Update Airport Master Plan Study</t>
  </si>
  <si>
    <t>Expand Apron, Rehabilitate Apron, Rehabilitate Runway - 13/31, Rehabilitate Taxiway</t>
  </si>
  <si>
    <t>Construct Access Road , Construct Taxiway , Install Runway Vertical/Visual Guidance System - 13/31</t>
  </si>
  <si>
    <t>Acquire Snow Removal Equipment , Rehabilitate Runway - 17/35</t>
  </si>
  <si>
    <t>Acquire Land for Development, Expand Apron, Extend Taxiway , Install Perimeter Fencing</t>
  </si>
  <si>
    <t>Acquire Snow Removal Equipment, Construct Fuel Farm</t>
  </si>
  <si>
    <t>Construct Runway  - Plan-1</t>
  </si>
  <si>
    <t>Improve Airport Drainage, Update Airport Master Plan Study</t>
  </si>
  <si>
    <t>Extend Runway - 12/30</t>
  </si>
  <si>
    <t>Acquire Snow Removal Equipment, Conduct Miscellaneous Study</t>
  </si>
  <si>
    <t>Wadena Municipal</t>
  </si>
  <si>
    <t>Willmar Municipal-John L Rice Field</t>
  </si>
  <si>
    <t>Install Miscellaneous NAVAIDS</t>
  </si>
  <si>
    <t>Acquire Snow Removal Equipment, Extend Runway  - 17/35</t>
  </si>
  <si>
    <t>Conduct Airport Master Plan Study, Install Miscellaneous NAVAIDS</t>
  </si>
  <si>
    <t>Rehabilitate Runway  - 17/35</t>
  </si>
  <si>
    <t>Construct Apron , Construct Taxiway , Update Airport Master Plan Study</t>
  </si>
  <si>
    <t>Construct Taxiway , Improve Terminal Building</t>
  </si>
  <si>
    <t>Rehabilitate Runway  - 05/23</t>
  </si>
  <si>
    <t>Acquire Aircraft Deicing Equipment, Acquire Snow Removal Equipment , Install Airfield Guidance Signs, Install Miscellaneous NAVAIDS , Rehabilitate Runway  - 05/23, Re</t>
  </si>
  <si>
    <t>Extend Taxiway, Install Miscellaneous NAVAIDS, Rehabilitate Taxiway</t>
  </si>
  <si>
    <t>Construct Access Road, Construct Apron, Construct Taxiway, Install Airport Beacons</t>
  </si>
  <si>
    <t>Construct Terminal Building, Improve Runway Safety Area - 09/27, Rehabilitate Runway - 03/21</t>
  </si>
  <si>
    <t>Construct Taxiway, Rehabilitate Parking Lot</t>
  </si>
  <si>
    <t>Improve Runway Safety Area - 12R/30L</t>
  </si>
  <si>
    <t>Rehabilitate Taxiway, Rehabilitate Taxiway</t>
  </si>
  <si>
    <t>Rehabilitate Taxiway Lighting</t>
  </si>
  <si>
    <t>Improve Terminal Building</t>
  </si>
  <si>
    <t>Rehabilitate Runway - 14L/32R</t>
  </si>
  <si>
    <t>Install Airfield Guidance Signs, Install Runway Vertical/Visual Guidance System - 10L/28R</t>
  </si>
  <si>
    <t>Construct Service Road, Extend Runway - 10L/28R</t>
  </si>
  <si>
    <t>Extend Runway  - 10R/28L</t>
  </si>
  <si>
    <t>Improve Runway Safety Area - 14/32, Rehabilitate Taxiway</t>
  </si>
  <si>
    <t>2009</t>
  </si>
  <si>
    <t>Wildlife Hazard Assessments</t>
  </si>
  <si>
    <t>Construct Taxiway , Rehabilitate Runway  - 04/22, Rehabilitate Runway  - 13/31, Update Airport Master Plan Study</t>
  </si>
  <si>
    <t>Rehabilitate Runway - 04/22, Rehabilitate Runway - 13/31</t>
  </si>
  <si>
    <t>Rehabilitate Apron, Update Miscellaneous Study, Wildlife Hazard Assessments</t>
  </si>
  <si>
    <t>Rehabilitate Runway - 04/22</t>
  </si>
  <si>
    <t>Acquire Snow Removal Equipment, Rehabilitate Runway - 12/30</t>
  </si>
  <si>
    <t>Rehabilitate Runway - 12/30</t>
  </si>
  <si>
    <t>Rehabilitate Apron, Rehabilitate Runway - 14/32, Rehabilitate Taxiway</t>
  </si>
  <si>
    <t>Conduct Airport Master Plan Study, Conduct Environmental Study, Update Miscellaneous Study</t>
  </si>
  <si>
    <t>Improve Utilities, Rehabilitate Parking Lot</t>
  </si>
  <si>
    <t>Acquire Land For Approaches, Conduct Environmental Study</t>
  </si>
  <si>
    <t>Construct Building, Construct Snow Removal Equipment Building, Rehabilitate Runway - 13/31, Rehabilitate Taxiway</t>
  </si>
  <si>
    <t>Rehabilitate Runway  - 12/30</t>
  </si>
  <si>
    <t>Conduct Airport Master Plan Study , Improve Airport Drainage, Rehabilitate Runway - 09/27, Rehabilitate Runway - 14/32</t>
  </si>
  <si>
    <t>Improve Access Road, Improve Airport Drainage, Rehabilitate Parking Lot , Remove Obstructions</t>
  </si>
  <si>
    <t>Acquire Land For Approaches, Conduct Environmental Study, Improve Airport Drainage , Rehabilitate Runway  - 16/34, Update Airport Master Plan Study</t>
  </si>
  <si>
    <t>Rehabilitate Apron, Rehabilitate Runway - 13/31, Rehabilitate Taxiway, Update Airport Master Plan Study</t>
  </si>
  <si>
    <t>Install Runway Vertical/Visual Guidance System - 13/31</t>
  </si>
  <si>
    <t>Install Runway Lighting - 13/31, Remove Obstructions</t>
  </si>
  <si>
    <t>Rehabilitate Runway Lighting  - 13/31</t>
  </si>
  <si>
    <t>Rehabilitate Runway - 13/31, Update Airport Master Plan Study</t>
  </si>
  <si>
    <t>Install Miscellaneous NAVAIDS, Rehabilitate Runway - 13/31</t>
  </si>
  <si>
    <t>Construct Taxiway , Extend Runway  - 17/35, Install Airfield Guidance Signs, Install Miscellaneous NAVAIDS , Install Runway Lighting  - 17/3</t>
  </si>
  <si>
    <t>Install Runway Vertical/Visual Guidance System - 04/22</t>
  </si>
  <si>
    <t>Rehabilitate Apron , Rehabilitate Runway  - 12/30, Rehabilitate Taxiway</t>
  </si>
  <si>
    <t>Install Airfield Guidance Signs, Install Runway Vertical/Visual Guidance System - 04/22</t>
  </si>
  <si>
    <t>Morris Municipal - Charlie Schmidt Field</t>
  </si>
  <si>
    <t>Extend Runway  - 15/33</t>
  </si>
  <si>
    <t>Acquire Snow Removal Equipment, Remove Obstructions</t>
  </si>
  <si>
    <t>Rehabilitate Apron , Rehabilitate Taxiway</t>
  </si>
  <si>
    <t>Acquire Land for Development, Acquire Snow Removal Equipment</t>
  </si>
  <si>
    <t>Install Airfield Guidance Signs, Rehabilitate Apron, Rehabilitate Runway - 15/33, Rehabilitate Taxiway</t>
  </si>
  <si>
    <t>Improve Access Road , Install Miscellaneous NAVAIDS , Install Runway Vertical/Visual Guidance System - 12/30, Rehabilitate Apron, Remove Obstructions</t>
  </si>
  <si>
    <t>Rehabilitate Runway - 12/30, Rehabilitate Taxiway</t>
  </si>
  <si>
    <t>Construct Building, Remove Obstructions</t>
  </si>
  <si>
    <t>Construct Access Road</t>
  </si>
  <si>
    <t>Construct Taxiway , Rehabilitate Runway - 13/31</t>
  </si>
  <si>
    <t>Install Miscellaneous NAVAIDS, Rehabilitate Runway - 15/33</t>
  </si>
  <si>
    <t>Conduct Environmental Study , Construct Snow Removal Equipment Building</t>
  </si>
  <si>
    <t>Improve Access Road</t>
  </si>
  <si>
    <t>Extend Taxiway</t>
  </si>
  <si>
    <t>Install Runway Lighting - 17/35, Rehabilitate Apron, Rehabilitate Taxiway</t>
  </si>
  <si>
    <t>Rehabilitate Runway - 17/35</t>
  </si>
  <si>
    <t>Conduct Environmental Study, Remove Obstructions</t>
  </si>
  <si>
    <t>Rehabilitate Taxiway , Remove Obstructions</t>
  </si>
  <si>
    <t>Rehabilitate Runway - 11/29, Rehabilitate Runway - 17/35</t>
  </si>
  <si>
    <t>Acquire Snow Removal Equipment , Conduct Airport Master Plan Study , Expand Aircraft Rescue &amp; Fire Fighting Building</t>
  </si>
  <si>
    <t>Improve Terminal Building , Wildlife Hazard Assessments</t>
  </si>
  <si>
    <t>Acquire Safety Equipment and/or Fencing, Improve Aircraft Rescue &amp; Fire Fighting Building, Rehabilitate Apron, Rehabilitate Apron, Rehabilitate Parking Lot, Rehabilitate Terminal Building</t>
  </si>
  <si>
    <t>Conduct Miscellaneous Study, Improve Terminal Building, Update Airport Master Plan Study</t>
  </si>
  <si>
    <t>Acquire Land For Approaches, Acquire Snow Removal Equipment, Expand Terminal Building , Update Airport Master Plan Study</t>
  </si>
  <si>
    <t>Acquire Snow Removal Equipment, Expand Terminal Building , Rehabilitate Airport Beacons, Rehabilitate Runway - 04/22, Remove Obstructions</t>
  </si>
  <si>
    <t>Rehabilitate Runway  - 12L/30R</t>
  </si>
  <si>
    <t>Rehabilitate Runway - 12L/30R</t>
  </si>
  <si>
    <t>Extend Runway  - 10R/28L, Install Airfield Guidance Signs, Install Perimeter Fencing, Install Runway Lighting - 10R/28L</t>
  </si>
  <si>
    <t>Extend Runway - 10R/28L</t>
  </si>
  <si>
    <t>Rehabilitate Access Road, Rehabilitate Runway - 14/32, Rehabilitate Taxiway</t>
  </si>
  <si>
    <t>2010</t>
  </si>
  <si>
    <t>Range Regional</t>
  </si>
  <si>
    <t>Construct Taxiway, Install Perimeter Fencing</t>
  </si>
  <si>
    <t>Improve Terminal Building, Install Miscellaneous NAVAIDS, Rehabilitate Aircraft Rescue &amp; Fire Fighting Building, Update Miscellaneous Study</t>
  </si>
  <si>
    <t>Construct Taxiway, Rehabilitate Apron, Rehabilitate Taxiway</t>
  </si>
  <si>
    <t>Rehabilitate Terminal Building</t>
  </si>
  <si>
    <t>Collect airport data for Airports Geographic Information System, Install Miscellaneous NAVAIDS, Install Runway Vertical/Visual Guidance System - 17/35</t>
  </si>
  <si>
    <t>Extend Runway  - 13/31, Rehabilitate Apron , Rehabilitate Taxiway</t>
  </si>
  <si>
    <t>Acquire Land for Development, Construct Taxiway, Extend Runway - 13/31, Rehabilitate Apron, Rehabilitate Taxiway</t>
  </si>
  <si>
    <t>Conduct Miscellaneous Study, Improve Airport Drainage, Rehabilitate Apron</t>
  </si>
  <si>
    <t>Rehabilitate Runway - 02/20, Update Miscellaneous Study</t>
  </si>
  <si>
    <t>Construct Taxiway , Construct Taxiway, Rehabilitate Apron, Rehabilitate Runway - 12/30</t>
  </si>
  <si>
    <t>Rehabilitate Runway  - 17/35, Rehabilitate Taxiway</t>
  </si>
  <si>
    <t>Collect airport data for Airports Geographic Information System, Update Miscellaneous Study</t>
  </si>
  <si>
    <t>Conduct Miscellaneous Study, Rehabilitate Taxiway</t>
  </si>
  <si>
    <t>Improve Runway Safety Area - 05/23</t>
  </si>
  <si>
    <t>Conduct Miscellaneous Study, Construct Runway  - 13/31</t>
  </si>
  <si>
    <t>Rehabilitate Snow Removal Equipment Building</t>
  </si>
  <si>
    <t>Conduct Miscellaneous Study, Improve Airport Drainage</t>
  </si>
  <si>
    <t>Construct Fuel Farm</t>
  </si>
  <si>
    <t>Rehabilitate Runway  - 14/32</t>
  </si>
  <si>
    <t>Construct Building , Extend Taxiway</t>
  </si>
  <si>
    <t>Collect airport data for Airports Geographic Information System, Construct Runway - Plan-1, Install Perimeter Fencing</t>
  </si>
  <si>
    <t>Rehabilitate Apron, Rehabilitate Runway  - 14/32</t>
  </si>
  <si>
    <t>Construct Fuel Farm, Rehabilitate Apron</t>
  </si>
  <si>
    <t>Extend Runway - 15/33</t>
  </si>
  <si>
    <t>Improve Access Road, Rehabilitate Apron, Rehabilitate Parking Lot, Rehabilitate Runway - 13/31, Rehabilitate Taxiway</t>
  </si>
  <si>
    <t>Rehabilitate Apron, Rehabilitate Runway - 13/31, Rehabilitate Taxiway</t>
  </si>
  <si>
    <t>Conduct Environmental Study, Construct Fuel Farm</t>
  </si>
  <si>
    <t>Construct Service Road</t>
  </si>
  <si>
    <t>Construct Access Road , Construct Parking Lot , Construct Utilities , Improve Airport Drainage , Install Perimeter Fencing</t>
  </si>
  <si>
    <t>Acquire Land for Development, Conduct Miscellaneous Study, Install Miscellaneous NAVAIDS, Rehabilitate Runway - 16/34</t>
  </si>
  <si>
    <t>Rehabilitate Apron, Rehabilitate Runway - 07/25, Rehabilitate Taxiway</t>
  </si>
  <si>
    <t>Modify Access Road</t>
  </si>
  <si>
    <t>Construct Taxiway , Remove Obstructions</t>
  </si>
  <si>
    <t>Construct Sand and Chemical Storage Building</t>
  </si>
  <si>
    <t>Construct Fuel Farm, Rehabilitate Runway - 15/33</t>
  </si>
  <si>
    <t>Improve Terminal Building , Rehabilitate Apron</t>
  </si>
  <si>
    <t>Expand Aircraft Rescue &amp; Fire Fighting Building</t>
  </si>
  <si>
    <t>Extend Runway - 16/34, Extend Taxiway</t>
  </si>
  <si>
    <t>Expand Terminal Building, Rehabilitate Terminal Building</t>
  </si>
  <si>
    <t>Acquire Aircraft Rescue &amp; Fire Fighting Safety Equipment, Construct Deicing Containment Facility , Improve Airport Miscellaneous Improvements, Rehabilitate Apron , Rehabilitate Taxiway</t>
  </si>
  <si>
    <t>Install Perimeter Fencing, Rehabilitate Taxiway</t>
  </si>
  <si>
    <t>2011</t>
  </si>
  <si>
    <t>Improve Runway Safety Area  - 13/31, Rehabilitate Runway  - 13/31</t>
  </si>
  <si>
    <t>Install Miscellaneous NAVAIDS, Install Runway Vertical/Visual Guidance System - 17/35</t>
  </si>
  <si>
    <t>Construct Taxiway, Install Miscellaneous NAVAIDS, Wildlife Hazard Assessments</t>
  </si>
  <si>
    <t>Rehabilitate Apron, Rehabilitate Building, Rehabilitate Runway - 12/30, Rehabilitate Taxiway</t>
  </si>
  <si>
    <t>Construct Taxiway , Rehabilitate Apron, Rehabilitate Runway - 16/34, Rehabilitate Taxiway</t>
  </si>
  <si>
    <t>Glencoe Municipal</t>
  </si>
  <si>
    <t>Conduct Miscellaneous Study, Rehabilitate Runway - 09/27</t>
  </si>
  <si>
    <t>Improve Airport Drainage, Rehabilitate Apron, Rehabilitate Runway - 16/34</t>
  </si>
  <si>
    <t>Rehabilitate Access Road, Rehabilitate Apron, Rehabilitate Runway - 16/34, Rehabilitate Taxiway</t>
  </si>
  <si>
    <t>Rehabilitate Access Road , Rehabilitate Parking Lot , Rehabilitate Runway - 13/31</t>
  </si>
  <si>
    <t>Construct Utilities , Improve Access Road, Improve Airport Drainage , Install Perimeter Fencing, Update Airport Master Plan Study</t>
  </si>
  <si>
    <t>Rehabilitate Apron, Rehabilitate Runway - 11/29, Rehabilitate Taxiway, Update Miscellaneous Study</t>
  </si>
  <si>
    <t>Install Airport Beacons, Install Miscellaneous NAVAIDS</t>
  </si>
  <si>
    <t>Rehabilitate Apron, Remove Obstructions</t>
  </si>
  <si>
    <t>Rehabilitate Apron, Rehabilitate Runway - 06/24, Rehabilitate Taxiway</t>
  </si>
  <si>
    <t>Conduct Miscellaneous Study, Construct Building</t>
  </si>
  <si>
    <t>Acquire Snow Removal Equipment, Construct Apron</t>
  </si>
  <si>
    <t>Acquire Snow Removal Equipment, Rehabilitate Apron, Rehabilitate Runway  - 16/34</t>
  </si>
  <si>
    <t>Construct Taxiway, Rehabilitate Apron</t>
  </si>
  <si>
    <t>Improve Runway Safety Area - 12/30, Update Airport Master Plan Study</t>
  </si>
  <si>
    <t>Construct Terminal Building, Rehabilitate Access Road, Rehabilitate Apron, Rehabilitate Parking Lot, Rehabilitate Taxiway</t>
  </si>
  <si>
    <t>Improve Terminal Building , Install Airport Beacons</t>
  </si>
  <si>
    <t>VALE Infrastructure</t>
  </si>
  <si>
    <t>Rehabilitate Runway - 04/22, Update Airport Master Plan Study</t>
  </si>
  <si>
    <t>Extend Taxiway, Modify Service Road, Rehabilitate Apron, Security Enhancements</t>
  </si>
  <si>
    <t>Conduct Miscellaneous Study, Improve Runway Safety Area  - 13/31, Improve Runway Safety Area  - 02/20, Install Airfield Guidance Signs</t>
  </si>
  <si>
    <t>Construct Deicing Containment Facility</t>
  </si>
  <si>
    <t>Acquire Snow Removal Equipment, Install Runway Lighting - 13/31, Update Airport Master Plan Study</t>
  </si>
  <si>
    <t>2012</t>
  </si>
  <si>
    <t>Acquire Land For Approaches, Construct Fuel Farm, Remove Obstructions</t>
  </si>
  <si>
    <t>Install Perimeter Fencing, Rehabilitate Apron</t>
  </si>
  <si>
    <t>Install Airfield Guidance Signs, Rehabilitate Runway - 17/35, Rehabilitate Taxiway</t>
  </si>
  <si>
    <t>Construct Building, Construct Taxiway, Rehabilitate Taxiway</t>
  </si>
  <si>
    <t>Install Runway Vertical/Visual Guidance System - 16/34</t>
  </si>
  <si>
    <t>Rehabilitate Apron, Rehabilitate Runway - 07/25, Rehabilitate Runway - 17/35, Rehabilitate Taxiway</t>
  </si>
  <si>
    <t>Acquire Land For Approaches, Rehabilitate Taxiway</t>
  </si>
  <si>
    <t>Rehabilitate Apron, Rehabilitate Runway - 13/31, Rehabilitate Taxiway , Rehabilitate Taxiway</t>
  </si>
  <si>
    <t>Rehabilitate Runway - 09/27, Update Airport Master Plan Study</t>
  </si>
  <si>
    <t>Rehabilitate Runway - 17/35, Rehabilitate Taxiway</t>
  </si>
  <si>
    <t>Construct Fuel Farm , Install Miscellaneous NAVAIDS , Install Miscellaneous NAVAIDS, Install Runway Lighting - 11/29, Install Runway Vertical/Visual Guidance System - 11/29</t>
  </si>
  <si>
    <t>Rehabilitate Apron, Rehabilitate Runway - 09/27, Rehabilitate Taxiway</t>
  </si>
  <si>
    <t>Rehabilitate Access Road, Rehabilitate Taxiway</t>
  </si>
  <si>
    <t>Acquire Snow Removal Equipment, Rehabilitate Runway - 13/31, Rehabilitate Taxiway</t>
  </si>
  <si>
    <t>Install Airfield Guidance Signs, Install Runway Lighting - 13/31, Install Runway Vertical/Visual Guidance System - 13/31</t>
  </si>
  <si>
    <t>Install Runway Lighting - 14/32, Rehabilitate Runway  - 14/32</t>
  </si>
  <si>
    <t>Install Runway Vertical/Visual Guidance System - 11/29</t>
  </si>
  <si>
    <t>Rehabilitate Parking Lot, Rehabilitate Taxiway</t>
  </si>
  <si>
    <t>Acquire Snow Removal Equipment, Install Miscellaneous NAVAIDS</t>
  </si>
  <si>
    <t>Conduct Airport Master Plan Study , Rehabilitate Apron , Rehabilitate Runway  - 14/32, Rehabilitate Taxiway , Remove Obstructions</t>
  </si>
  <si>
    <t>Conduct Miscellaneous Study</t>
  </si>
  <si>
    <t>Install Runway Lighting - 13/31, Rehabilitate Runway - 05/23, Update Airport Master Plan Study, Wildlife Hazard Assessments</t>
  </si>
  <si>
    <t>Rehabilitate Apron , Rehabilitate Runway  - 16/34, Rehabilitate Taxiway</t>
  </si>
  <si>
    <t>Improve Runway Safety Area - 08/26</t>
  </si>
  <si>
    <t>Rehabilitate Runway - 08/26, Rehabilitate Taxiway</t>
  </si>
  <si>
    <t>Construct Fuel Farm, Install Miscellaneous NAVAIDS, Rehabilitate Apron, Rehabilitate Runway - 11/29</t>
  </si>
  <si>
    <t>Acquire Snow Removal Equipment, Rehabilitate Apron</t>
  </si>
  <si>
    <t>Rehabilitate Access Road</t>
  </si>
  <si>
    <t>Construct Parking Lot</t>
  </si>
  <si>
    <t>Construct Apron, Construct Terminal Building</t>
  </si>
  <si>
    <t>Expand Terminal Building, Improve Airport Miscellaneous Improvements, Install Perimeter Fencing, Rehabilitate Apron, Rehabilitate Taxiway</t>
  </si>
  <si>
    <t>Improve Airport Drainage, Rehabilitate Apron, Rehabilitate Service Road , Security Enhancements</t>
  </si>
  <si>
    <t>Conduct Environmental Study, Expand Apron</t>
  </si>
  <si>
    <t>Expand Terminal Building</t>
  </si>
  <si>
    <t>Conduct Environmental Study, Conduct Miscellaneous Study , Improve Airport Erosion Control, Rehabilitate Runway - 02/20, Rehabilitate Taxiway</t>
  </si>
  <si>
    <t>Install Airfield Guidance Signs, Rehabilitate Taxiway</t>
  </si>
  <si>
    <t>Conduct Environmental Study, Update Airport Master Plan Study</t>
  </si>
  <si>
    <t>2013</t>
  </si>
  <si>
    <t>Extend Runway 17/35</t>
  </si>
  <si>
    <t>Rehabilitate Runway 12/30 , Rehabilitate Runway Lighting  - 12/30</t>
  </si>
  <si>
    <t>Construct Taxiway , Rehabilitate Runway 14/32, Rehabilitate Runway 09/27</t>
  </si>
  <si>
    <t>Install Airfield Guidance Signs, Install Runway Vertical/Visual Guidance System - 13/31, Install Taxiway Lighting</t>
  </si>
  <si>
    <t>Acquire Land For Approaches, Rehabilitate Apron , Remove Obstructions</t>
  </si>
  <si>
    <t>Rehabilitate Apron, Rehabilitate Runway 13/31</t>
  </si>
  <si>
    <t>Conduct Airport Master Plan Study , Rehabilitate Apron</t>
  </si>
  <si>
    <t>Acquire Snow Removal Equipment , Expand Apron</t>
  </si>
  <si>
    <t>Improve Fuel Farm</t>
  </si>
  <si>
    <t>Rehabilitate Apron, Rehabilitate Runway 12/30, Rehabilitate Taxiways</t>
  </si>
  <si>
    <t>Acquire Land for Development, Construct Building</t>
  </si>
  <si>
    <t>Rehabilitate Access Road, Rehabilitate Apron, Rehabilitate Runway 12/30, Rehabilitate Taxiway</t>
  </si>
  <si>
    <t>Conduct Miscellaneous Study , Rehabilitate Parking Lot, Rehabilitate Runway 16/34</t>
  </si>
  <si>
    <t>Construct Runway 17/35</t>
  </si>
  <si>
    <t>Rehabilitate Apron, Rehabilitate Runway 09/27</t>
  </si>
  <si>
    <t>Rehabilitate Runway 16/34, Rehabilitate Taxiway</t>
  </si>
  <si>
    <t>Extend Runway 13/31, Rehabilitate Runway 05/23</t>
  </si>
  <si>
    <t>Rehabilitate Runway 03/21, Rehabilitate Taxiway</t>
  </si>
  <si>
    <t>Conduct Miscellaneous Study, Rehabilitate Apron, Rehabilitate Runway 16/34 , Rehabilitate Taxiway</t>
  </si>
  <si>
    <t>Improve Runway Safety Area - 12/30, Rehabilitate Taxiway</t>
  </si>
  <si>
    <t>Construct Apron , Construct Terminal Building, Wildlife Hazard Assessments</t>
  </si>
  <si>
    <t>Expand Terminal Building, Rehabilitate Apron, Rehabilitate Runway 13/31, Rehabilitate Taxiway</t>
  </si>
  <si>
    <t>Sustainable Management Plan</t>
  </si>
  <si>
    <t>Construct Deicing Containment Facility, Expand Apron</t>
  </si>
  <si>
    <t>Construct Deicing Containment Facility, Rehabilitate Runway 13/31</t>
  </si>
  <si>
    <t>Groove Runway 09/27</t>
  </si>
  <si>
    <t>Groove Runway 10R/28L</t>
  </si>
  <si>
    <t>Construct Service Road, Rehabilitate Runway 18/36</t>
  </si>
  <si>
    <t>2014</t>
  </si>
  <si>
    <t>Acquire Snow Removal Equipment, Improve Fuel Farm</t>
  </si>
  <si>
    <t>Conduct Airport Master Plan Study , Rehabilitate Runway  - 13/31</t>
  </si>
  <si>
    <t>Install Airfield Guidance Signs , Rehabilitate Runway  - 12/30, Rehabilitate Runway Lighting  - 12/30</t>
  </si>
  <si>
    <t>Install Runway Lighting - 13/31, Rehabilitate Runway - 13/31</t>
  </si>
  <si>
    <t>Rehabilitate Access Road, Rehabilitate Apron , Rehabilitate Parking Lot, Rehabilitate Runway - 15/33, Rehabilitate Taxiway, Rehabilitate Taxiway</t>
  </si>
  <si>
    <t>Extend Runway  - 09/27</t>
  </si>
  <si>
    <t>Acquire Land For Approaches , Install Runway Vertical/Visual Guidance System  - 05/23</t>
  </si>
  <si>
    <t>Construct Building, Construct Fuel Farm, Rehabilitate Runway - 12/30</t>
  </si>
  <si>
    <t>Improve Runway Safety Area  - 15/33, Rehabilitate Apron, Rehabilitate Runway  - 15/33, Rehabilitate Taxiway</t>
  </si>
  <si>
    <t>Rehabilitate Apron , Rehabilitate Runway - 13/31, Rehabilitate Taxiway</t>
  </si>
  <si>
    <t>Construct Building , Construct Taxiway, Expand Apron , Rehabilitate Apron, Rehabilitate Taxiway</t>
  </si>
  <si>
    <t>Rehabilitate Runway - 15/33, Rehabilitate Taxiway, Wildlife Hazard Assessments</t>
  </si>
  <si>
    <t>Rehabilitate Apron , Rehabilitate Parking Lot, Rehabilitate Runway - 12/30, Rehabilitate Taxiway</t>
  </si>
  <si>
    <t>Construct Fuel Farm, Rehabilitate Access Road, Rehabilitate Parking Lot, Rehabilitate Runway - 16/34</t>
  </si>
  <si>
    <t>Construct Snow Removal Equipment Building , Improve Access Road</t>
  </si>
  <si>
    <t>Construct Building, Construct Parking Lot, Expand Access Road</t>
  </si>
  <si>
    <t>Rehabilitate Apron, Rehabilitate Runway - 16/34, Rehabilitate Runway Lighting - 16/34, Rehabilitate Taxiway</t>
  </si>
  <si>
    <t>Acquire Snow Removal Equipment, Rehabilitate Apron, Rehabilitate Runway - 15/33, Rehabilitate Taxiway</t>
  </si>
  <si>
    <t>Acquire Snow Removal Equipment , Conduct Environmental Study</t>
  </si>
  <si>
    <t>Rehabilitate Access Road, Rehabilitate Apron, Rehabilitate Parking Lot, Rehabilitate Taxiway, Rehabilitate Taxiway</t>
  </si>
  <si>
    <t>Rehabilitate Apron , Rehabilitate Runway  - 15/33, Rehabilitate Taxiway</t>
  </si>
  <si>
    <t>Rehabilitate Taxiway, Rehabilitate Taxiway, Rehabilitate Taxiway, Rehabilitate Taxiway</t>
  </si>
  <si>
    <t>Conduct Miscellaneous Study, Remove Obstructions</t>
  </si>
  <si>
    <t>Conduct Environmental Study, Rehabilitate Taxiway</t>
  </si>
  <si>
    <t>Acquire Friction Measuring Equipment, Acquire Snow Removal Equipment, Rehabilitate Apron, Rehabilitate Runway - 05/23, Rehabilitate Runway - 16/34, Rehabilitate Taxiway, Wildlife Hazard Assessments</t>
  </si>
  <si>
    <t>Rehabilitate Apron, Rehabilitate Runway - 13/31</t>
  </si>
  <si>
    <t>Acquire Equipment</t>
  </si>
  <si>
    <t>Acquire Aircraft Rescue &amp; Fire Fighting Vehicle, Modify Terminal Building , Rehabilitate Apron, Rehabilitate Runway Lighting - 13/31, Wildlife Hazard Assessments</t>
  </si>
  <si>
    <t>Rehabilitate Apron, Rehabilitate Apron, Rehabilitate Taxiway, Rehabilitate Taxiway</t>
  </si>
  <si>
    <t>Rehabilitate Taxiway, Rehabilitate Taxiway Lighting</t>
  </si>
  <si>
    <t>2015</t>
  </si>
  <si>
    <t>Construct Taxiway, Rehabilitate Runway - 16/34, Rehabilitate Taxiway</t>
  </si>
  <si>
    <t>Conduct Airport Master Plan Study, Rehabilitate Runway - 12/30</t>
  </si>
  <si>
    <t>Rehabilitate Apron, Rehabilitate Runway - 18/36, Rehabilitate Taxiway</t>
  </si>
  <si>
    <t>Rehabilitate Apron, Rehabilitate Apron, Rehabilitate Runway - 04/22, Rehabilitate Taxiway</t>
  </si>
  <si>
    <t>Construct Fuel Farm, Improve Access Road, Rehabilitate Apron, Rehabilitate Apron, Rehabilitate Taxiway</t>
  </si>
  <si>
    <t>Acquire Snow Removal Equipment, Widen Taxiway</t>
  </si>
  <si>
    <t>Rehabilitate Apron, Rehabilitate Runway - 16/34, Rehabilitate Taxiway, Rehabilitate Taxiway, Rehabilitate Taxiway</t>
  </si>
  <si>
    <t>Acquire Land for Development, Construct Taxiway, Rehabilitate Apron</t>
  </si>
  <si>
    <t>Conduct Airport Master Plan Study, Rehabilitate Runway - 16/34, Rehabilitate Runway - 05/23, Rehabilitate Taxiway, Remove Obstructions</t>
  </si>
  <si>
    <t>Construct Taxiway, Improve Runway Safety Area - 15/33, Rehabilitate Apron, Rehabilitate Runway - 15/33, Rehabilitate Taxiway</t>
  </si>
  <si>
    <t>Construct Taxiway, Rehabilitate Apron, Rehabilitate Runway - 13/31, Rehabilitate Taxiway</t>
  </si>
  <si>
    <t>Construct Taxiway, Rehabilitate Runway - 13/31</t>
  </si>
  <si>
    <t>Install Miscellaneous NAVAIDS, Rehabilitate Runway Lighting - 04/22</t>
  </si>
  <si>
    <t>Rehabilitate Apron, Rehabilitate Taxiway, Rehabilitate Taxiway</t>
  </si>
  <si>
    <t>Construct Taxiway, Rehabilitate Runway - 15/33, Rehabilitate Taxiway</t>
  </si>
  <si>
    <t>Rehabilitate Access Road, Rehabilitate Apron, Rehabilitate Runway - 18/36, Rehabilitate Taxiway</t>
  </si>
  <si>
    <t>Acquire Snow Removal Equipment, Acquire Snow Removal Equipment, Install Miscellaneous NAVAIDS, Rehabilitate Runway - 16/34, Rehabilitate Taxiway</t>
  </si>
  <si>
    <t>Rehabilitate Runway Lighting - 15/33, Update Airport Master Plan Study</t>
  </si>
  <si>
    <t>Rehabilitate Runway Lighting  - 11/29</t>
  </si>
  <si>
    <t>Rehabilitate Apron, Rehabilitate Runway - 15/33, Rehabilitate Taxiway</t>
  </si>
  <si>
    <t>Construct Snow Removal Equipment Building, Construct Taxiway, Rehabilitate Apron, Rehabilitate Runway - 13/31, Rehabilitate Taxiway</t>
  </si>
  <si>
    <t>Conduct Airport Master Plan Study, Conduct Environmental Study</t>
  </si>
  <si>
    <t>Rehabilitate Runway - 09/27</t>
  </si>
  <si>
    <t>Acquire Snow Removal Equipment, Acquire Snow Removal Equipment</t>
  </si>
  <si>
    <t>Falls International-Einarson Field</t>
  </si>
  <si>
    <t>Install Guidance Signs, Rehabilitate Apron, Rehabilitate Runway - 04/22, Rehabilitate Runway - 13/31, Rehabilitate Taxiway, Rehabilitate Taxiway, Rehabilitate Taxiway, Rehabilitate Taxiway, Rehabilitate Taxiway, Rehabilitate Taxiway, Wildlife Hazard Assessments</t>
  </si>
  <si>
    <t>Acquire Aircraft Rescue &amp; Fire Fighting Vehicle, Modify Terminal Building, Rehabilitate Taxiway</t>
  </si>
  <si>
    <t>Install Airfield Guidance Signs, Install Taxiway Lighting</t>
  </si>
  <si>
    <t>Acquire Land For Approaches, Light Obstructions, Remove Obstructions, Remove Obstructions</t>
  </si>
  <si>
    <t>2016</t>
  </si>
  <si>
    <t>Conduct State System Plan Study</t>
  </si>
  <si>
    <t>Acquire Snow Removal Equipment, Construct Parking Lot, Construct Terminal Building</t>
  </si>
  <si>
    <t>Install Miscellaneous NAVAIDS, Rehabilitate Apron, Rehabilitate Runway - 14/32, Rehabilitate Taxiway</t>
  </si>
  <si>
    <t>Improve Access Road, Rehabilitate Parking Lot</t>
  </si>
  <si>
    <t>Rehabilitate Apron, Rehabilitate Runway - 04/22, Rehabilitate Taxiway [Taxiway A], Rehabilitate Taxiway [Taxiway B]</t>
  </si>
  <si>
    <t>Construct Runway Safety Area [Phase 1 - Land Acquisiton] - 13/31, Construct Runway Safety Area [Phase 2 - Design] - 13/31</t>
  </si>
  <si>
    <t>Acquire Snow Removal Equipment, Construct Taxiway</t>
  </si>
  <si>
    <t>Construct Building, Install Miscellaneous NAVAIDS [Precision Approach Path Indicators], Install Miscellaneous NAVAIDS [Runway End Identifier Lights]</t>
  </si>
  <si>
    <t>Conduct Miscellaneous Study, Construct Building, Rehabilitate Apron, Rehabilitate Runway - 16/34, Rehabilitate Taxiway</t>
  </si>
  <si>
    <t>Rehabilitate Access Road, Rehabilitate Apron, Rehabilitate Runway - 13/31</t>
  </si>
  <si>
    <t>Install Airfield Guidance Signs</t>
  </si>
  <si>
    <t>Construct Runway - Plan-1, Wildlife Hazard Assessments</t>
  </si>
  <si>
    <t>Construct Taxiway, Rehabilitate Runway - 14/32</t>
  </si>
  <si>
    <t>Construct Building, Construct Snow Removal Equipment Building, Construct Taxiway</t>
  </si>
  <si>
    <t>Rehabilitate Apron, Rehabilitate Runway - 05/23, Rehabilitate Taxiway</t>
  </si>
  <si>
    <t>Rehabilitate Apron, Rehabilitate Runway - 11/29, Rehabilitate Taxiway</t>
  </si>
  <si>
    <t>Rehabilitate Runway - 18/36, Rehabilitate Taxiway</t>
  </si>
  <si>
    <t>Construct Taxiway, Modify Access Road</t>
  </si>
  <si>
    <t>Acquire Land For Approaches, Remove Obstructions</t>
  </si>
  <si>
    <t>Improve Airport Miscellaneous Improvements, Install Airport Beacons, Install Runway Vertical/Visual Guidance System - 14/32, Rehabilitate Apron, Rehabilitate Runway - 14/32, Rehabilitate Taxiway</t>
  </si>
  <si>
    <t>Rehabilitate Runway - 14/32, Rehabilitate Taxiway [Hangar Taxilanes], Rehabilitate Taxiway [Taxiway A]</t>
  </si>
  <si>
    <t>Rehabilitate Apron, Rehabilitate Runway - 08/26, Rehabilitate Taxiway</t>
  </si>
  <si>
    <t>Install Perimeter Fencing, Install Runway Vertical/Visual Guidance System - 16/34</t>
  </si>
  <si>
    <t>Rehabilitate Taxiway, Update Airport Master Plan Study</t>
  </si>
  <si>
    <t>Acquire Aircraft Rescue &amp; Fire Fighting Safety Equipment, Conduct Environmental Study, Construct Snow Removal Equipment Building</t>
  </si>
  <si>
    <t>Rehabilitate Taxiway [Hangar Area Taxiways], Rehabilitate Taxiway [Taxiway B], Rehabilitate Terminal Building</t>
  </si>
  <si>
    <t>Install Perimeter Fencing required by 14 CFR 139, Rehabilitate Runway - 09/27</t>
  </si>
  <si>
    <t>Expand Terminal Building, Rehabilitate Runway - 13/31, Rehabilitate Taxiway</t>
  </si>
  <si>
    <t>Install Runway Lighting - 13/31, Install Runway Vertical/Visual Guidance System - 13/31, Install Taxiway Lighting, Rehabilitate Airport Beacons</t>
  </si>
  <si>
    <t>Modify Terminal Building</t>
  </si>
  <si>
    <t>2017</t>
  </si>
  <si>
    <t>Construct Parking Lot, Construct Terminal Building</t>
  </si>
  <si>
    <t>Construct Building, Rehabilitate Apron</t>
  </si>
  <si>
    <t>Construct Runway Safety Area [Land Acquisition] - 13/31, Construct Runway Safety Area [Parallel Taxiway] - 13/31, Construct Runway Safety Area [Utilities] - 13/31, Construct Runway Safety Area [Wetland Credits] - 13/31, Construct Runway Safety Area [Wetlands] - 13/31</t>
  </si>
  <si>
    <t>Reconstruct Taxiway, Rehabilitate Runway - 16/34, Rehabilitate Taxiway</t>
  </si>
  <si>
    <t>Reconstruct Apron</t>
  </si>
  <si>
    <t>Conduct Airport Master Plan Study, Rehabilitate Apron, Rehabilitate Runway - 11/29, Rehabilitate Taxiway</t>
  </si>
  <si>
    <t>Construct Building, Install Runway Vertical/Visual Guidance System - 13/31</t>
  </si>
  <si>
    <t>Reconstruct Runway - 13/31</t>
  </si>
  <si>
    <t>Conduct Environmental Study, Rehabilitate Apron, Rehabilitate Runway - 13/31, Rehabilitate Taxiway [A], Rehabilitate Taxiway [Hangar Taxilanes]</t>
  </si>
  <si>
    <t>Reconstruct Taxiway Lighting [A], Reconstruct Taxiway Lighting [B], Reconstruct Taxiway Lighting [C, D, and E], Update Airport Master Plan Study</t>
  </si>
  <si>
    <t>Reconstruct Taxiway</t>
  </si>
  <si>
    <t>Rehabilitate Access Road, Rehabilitate Apron, Rehabilitate Runway - 04/22</t>
  </si>
  <si>
    <t>Acquire Snow Removal Equipment, Rehabilitate Apron, Rehabilitate Runway - 16/34, Rehabilitate Taxiway</t>
  </si>
  <si>
    <t>Reconstruct Taxiway, Rehabilitate Runway - 09/27, Rehabilitate Taxiway</t>
  </si>
  <si>
    <t>Construct Taxiway, Install Airfield Guidance Signs, Rehabilitate Taxiway</t>
  </si>
  <si>
    <t>Rehabilitate Runway - 02/20</t>
  </si>
  <si>
    <t>Rehabilitate Apron, Rehabilitate Taxiway [General Aviation Hangar Area Taxilane], Rehabilitate Taxiway [Partial Parallel Taxiway A]</t>
  </si>
  <si>
    <t>Reconstruct Apron, Reconstruct Taxiway [Taxiway A], Reconstruct Taxiway [Taxiway A2X], Rehabilitate Runway - 13/31, Rehabilitate Taxiway</t>
  </si>
  <si>
    <t>Acquire Land for Development, Extend Runway - 16/34</t>
  </si>
  <si>
    <t>Conduct Airport Master Plan Study, Wildlife Hazard Assessments</t>
  </si>
  <si>
    <t>Improve Fuel Farm, Rehabilitate Taxiway</t>
  </si>
  <si>
    <t>Reconstruct Runway - 09/27</t>
  </si>
  <si>
    <t>Rehabilitate Runway - 11/29, Rehabilitate Runway - 18/36</t>
  </si>
  <si>
    <t>Construct Taxiway, Security Enhancements</t>
  </si>
  <si>
    <t>Construct Terminal Building, Rehabilitate Taxiway</t>
  </si>
  <si>
    <t>Install Perimeter Fencing not Required by 49 CFR 1542, Rehabilitate Runway - 09/27, Remove Obstructions [Non-Hazard APP or DEP]</t>
  </si>
  <si>
    <t>Conduct Airport Master Plan Study, Expand Terminal Building, Rehabilitate Apron, Rehabilitate Runway - 04/22, Rehabilitate Runway - 13/31, Rehabilitate Taxiway</t>
  </si>
  <si>
    <t>Rehabilitate Service Road</t>
  </si>
  <si>
    <t>Improve Airport Drainage, Install Runway Lighting - 13/31, Install Runway Vertical/Visual Guidance System - 13/31, Install Taxiway Lighting, Reconstruct Taxiway [B], Reconstruct Taxiway [C], Rehabilitate Airport Beacons</t>
  </si>
  <si>
    <t>Construct Taxiway, Reconstruct Taxiway, Rehabilitate Taxiway, Remove Obstructions [Non-Hazard]</t>
  </si>
  <si>
    <t>Install Runway Vertical/Visual Guidance System - 12/30, Light Obstructions [Hazard or Req'd by 14 CFR 139]</t>
  </si>
  <si>
    <t>Anoka County-Blaine Airport (Janes Field)</t>
  </si>
  <si>
    <t>Install Taxiway Lighting, Reconstruct Taxiway</t>
  </si>
  <si>
    <t>2018</t>
  </si>
  <si>
    <t>Acquire Miscellaneous Land</t>
  </si>
  <si>
    <t>Rehabilitate Runway</t>
  </si>
  <si>
    <t>Rehabilitate Parking Lot</t>
  </si>
  <si>
    <t>Construct Runway Safety Area</t>
  </si>
  <si>
    <t>Faribault Municipal-Liz Wall Strohfus Field</t>
  </si>
  <si>
    <t>Fosston Municipal-Anderson Field</t>
  </si>
  <si>
    <t>Reconstruct Airport Beacon</t>
  </si>
  <si>
    <t>Construct Runway</t>
  </si>
  <si>
    <t>Reconstruct Access Road</t>
  </si>
  <si>
    <t>Extend Runway</t>
  </si>
  <si>
    <t>Install Perimeter Fencing not Required by 49 CFR 1542</t>
  </si>
  <si>
    <t>Reconstruct Runway</t>
  </si>
  <si>
    <t>Anoka County-Blaine (Janes Field)</t>
  </si>
  <si>
    <t>Install Runway Vertical/Visual Guidance System</t>
  </si>
  <si>
    <t>Reconstruct Service Road</t>
  </si>
  <si>
    <t>2019</t>
  </si>
  <si>
    <t>Rehabilitate Runway Lighting</t>
  </si>
  <si>
    <t>Reconstruct Taxiway Lighting</t>
  </si>
  <si>
    <t>Reconstruct Runway Lighting</t>
  </si>
  <si>
    <t>Remove Obstructions [Non-Hazard]</t>
  </si>
  <si>
    <t>Install Runway Lighting</t>
  </si>
  <si>
    <t>Construct Apron</t>
  </si>
  <si>
    <t>Conduct Noise Compatibility Plan Study</t>
  </si>
  <si>
    <t>Install Runway Incursion Marking (14 CFR Part 139)</t>
  </si>
  <si>
    <t>Improve Runway Safety Area</t>
  </si>
  <si>
    <t>Install Taxiway Lighting</t>
  </si>
  <si>
    <t>Reconstruct Parking Lot</t>
  </si>
  <si>
    <t>2020</t>
  </si>
  <si>
    <t>Acquire Aircraft Rescue &amp; Fire Fighting Safety Equipment</t>
  </si>
  <si>
    <t>Acquire Aircraft Rescue &amp; Fire Fighting Vehicle</t>
  </si>
  <si>
    <t>Reconstruct Perimeter Fencing not Required by 49 CFR 1542</t>
  </si>
  <si>
    <t>Acquire Easement For Approaches</t>
  </si>
  <si>
    <t>Seal Runway Pavement Surface/Pavement Joints</t>
  </si>
  <si>
    <t>Seal Apron Pavement Surface/Pavement Joints</t>
  </si>
  <si>
    <t>Seal Taxiway Pavement Surface/Pavement Joints</t>
  </si>
  <si>
    <t>Obstructions Marking/Lighting/Removal</t>
  </si>
  <si>
    <t>Conduct or Update Miscellaneous Study</t>
  </si>
  <si>
    <t>Construct Taxilane</t>
  </si>
  <si>
    <t>Airport Wildlife Hazard Assessment/Management Plan</t>
  </si>
  <si>
    <t>Reconstruct Taxilane</t>
  </si>
  <si>
    <t>Reconstruct Airfield Guidance Signs</t>
  </si>
  <si>
    <t>Improve Airport Drainage/Erosion Control</t>
  </si>
  <si>
    <t>Obstruction Marking/Lighting/Removal [Non-Hazard]</t>
  </si>
  <si>
    <t>Seal Taxilane Pavement Surface/Pavement Joints</t>
  </si>
  <si>
    <t>Rehabilitate Taxilane</t>
  </si>
  <si>
    <t>Seal Access Road Pavement Surface/Pavement Joints</t>
  </si>
  <si>
    <t>Construct/Rehabilitate/Modify/Expand Snow Removal Equipment Building</t>
  </si>
  <si>
    <t>Conduct Airport Related Environmental Assessment/Plan/Study</t>
  </si>
  <si>
    <t>Construct/Modify/Improve/Rehabilitate Hangar</t>
  </si>
  <si>
    <t>Rushford Municipal-Robert W Bunke Field</t>
  </si>
  <si>
    <t>Reconstruct or Replace Airport Lighting Vault</t>
  </si>
  <si>
    <t>Update Airport Master Plan or Study</t>
  </si>
  <si>
    <t>Construct Aircraft Rescue &amp; Fire Fighting Building</t>
  </si>
  <si>
    <t>Construct/Extend/Improve Safety Area</t>
  </si>
  <si>
    <t>Improve/Modify/Rehabilitate Contract Tower</t>
  </si>
  <si>
    <t>Notes about the Data</t>
  </si>
  <si>
    <t>The grant data are generated at the end of each fiscal year and will not reflect subsequent grant amendments.</t>
  </si>
  <si>
    <t xml:space="preserve">This data will not reflect any funding or project amendments. Airport locations that received funds as part of a </t>
  </si>
  <si>
    <t xml:space="preserve">State Block Grant Program (SBGP) may have also received grants directly from the FAA prior to inclusion into the SBGP---specifically </t>
  </si>
  <si>
    <t xml:space="preserve">during periods when the airport was designated as a primary airport and/or opted out of the SBGP. Because of this </t>
  </si>
  <si>
    <t xml:space="preserve">the data available from this tool may not necessarily be complete for States participating in the SBGP. </t>
  </si>
  <si>
    <t>The grant data includes AIP entitlement and discretionary funds and</t>
  </si>
  <si>
    <t>Coronavirus Aid, Relief, and Economic Security (CARES) Act funds to increase the grant federal share to 100 percent.</t>
  </si>
  <si>
    <t xml:space="preserve">The data does not include CARES Act grants awarded as economic relief to eligible U.S. airports affected by the </t>
  </si>
  <si>
    <t>prevention of, preparation for, and response to the COVID-19 pandemic.</t>
  </si>
  <si>
    <t>Fergus Falls Municipal Airport</t>
  </si>
  <si>
    <t xml:space="preserve">Ortonville Municipal Airport </t>
  </si>
  <si>
    <t>Detroit Lakes Municipal Airport</t>
  </si>
  <si>
    <t>Canby Municipal Airport</t>
  </si>
  <si>
    <t>Associated City</t>
  </si>
  <si>
    <t>Total</t>
  </si>
  <si>
    <t>Ada</t>
  </si>
  <si>
    <t>Norman County/Ada/Twin Valley Airport</t>
  </si>
  <si>
    <t xml:space="preserve"> &lt;1 </t>
  </si>
  <si>
    <t>Aitkin</t>
  </si>
  <si>
    <t>Aitkin Municipal Airport - Steve Kurtz Field</t>
  </si>
  <si>
    <t>Albert Lea</t>
  </si>
  <si>
    <t>Alexandria</t>
  </si>
  <si>
    <t>Alexandria Municipal Airport - Chandler Field</t>
  </si>
  <si>
    <t>Appleton</t>
  </si>
  <si>
    <t>Austin</t>
  </si>
  <si>
    <t>Backus</t>
  </si>
  <si>
    <t>Bagley</t>
  </si>
  <si>
    <t xml:space="preserve"> &lt;1</t>
  </si>
  <si>
    <t>Baudette</t>
  </si>
  <si>
    <t>Benson</t>
  </si>
  <si>
    <t>Benson Municipal Airport - Veterans Field</t>
  </si>
  <si>
    <t>Big Falls</t>
  </si>
  <si>
    <t>Bigfork</t>
  </si>
  <si>
    <t>Blue Earth</t>
  </si>
  <si>
    <t>Bowstring</t>
  </si>
  <si>
    <t>Brooten</t>
  </si>
  <si>
    <t>Brooten Municipal Airport/John O. Bohmer Field</t>
  </si>
  <si>
    <t>Buffalo</t>
  </si>
  <si>
    <t>Caledonia</t>
  </si>
  <si>
    <t>Houston County Airport</t>
  </si>
  <si>
    <t>Cambridge</t>
  </si>
  <si>
    <t>Canby</t>
  </si>
  <si>
    <t>Canby Municipal Airport - Myers Field</t>
  </si>
  <si>
    <t>Clarissa</t>
  </si>
  <si>
    <t>Cloquet</t>
  </si>
  <si>
    <t>Cook</t>
  </si>
  <si>
    <t>Crookston</t>
  </si>
  <si>
    <t>Crookston Municipal Airport - Kirkwood Field</t>
  </si>
  <si>
    <t>Detroit Lakes</t>
  </si>
  <si>
    <t>Duluth</t>
  </si>
  <si>
    <t>Duluth Sky Harbor Airport</t>
  </si>
  <si>
    <t>East Gull Lake</t>
  </si>
  <si>
    <t>Elbow Lake</t>
  </si>
  <si>
    <t>Elbow Lake Municipal Airport-Pride of the Prairie</t>
  </si>
  <si>
    <t>Ely</t>
  </si>
  <si>
    <t>Eveleth</t>
  </si>
  <si>
    <t>Fairmont</t>
  </si>
  <si>
    <t>Faribault</t>
  </si>
  <si>
    <t>Faribault Municipal Airport-Liz Wall Strohfus Field</t>
  </si>
  <si>
    <t>Fergus Falls</t>
  </si>
  <si>
    <t>Fergus Falls Municipal Airport-Einar Mickelson Field</t>
  </si>
  <si>
    <t>Fertile</t>
  </si>
  <si>
    <t>Forest Lake</t>
  </si>
  <si>
    <t>Fosston</t>
  </si>
  <si>
    <t>Fosston Municipal Airport - Anderson Field</t>
  </si>
  <si>
    <t>Glencoe</t>
  </si>
  <si>
    <t>Glencoe Municipal Airport - Vernon Perschau Field</t>
  </si>
  <si>
    <t>Glenwood</t>
  </si>
  <si>
    <t>Grand Marais</t>
  </si>
  <si>
    <t>Grand Rapids</t>
  </si>
  <si>
    <t>Grand Rapids/Itasca Co-Gordon Newstrom Field</t>
  </si>
  <si>
    <t>Granite Falls</t>
  </si>
  <si>
    <t>Granite Falls Muni-Lenzen-Roe-Fagan Memorial Field</t>
  </si>
  <si>
    <t>Grygla</t>
  </si>
  <si>
    <t>Grygla Municipal Airport- Mel Wilkens Field</t>
  </si>
  <si>
    <t>Hallock</t>
  </si>
  <si>
    <t>Hawley</t>
  </si>
  <si>
    <t>Hector</t>
  </si>
  <si>
    <t>Henning</t>
  </si>
  <si>
    <t>Herman</t>
  </si>
  <si>
    <t>Hill City</t>
  </si>
  <si>
    <t>Hutchinson</t>
  </si>
  <si>
    <t>Hutchinson Municipal Airport - Butler Field</t>
  </si>
  <si>
    <t>Jackson</t>
  </si>
  <si>
    <t>Karlstad</t>
  </si>
  <si>
    <t>Le Sueur</t>
  </si>
  <si>
    <t>Litchfield</t>
  </si>
  <si>
    <t>Little Falls</t>
  </si>
  <si>
    <t>Littlefork</t>
  </si>
  <si>
    <t>Littlefork Municipal - Hanover Airport</t>
  </si>
  <si>
    <t>Long Prairie</t>
  </si>
  <si>
    <t>Long Prairie Municipal Airport - Todd Field</t>
  </si>
  <si>
    <t>Longville</t>
  </si>
  <si>
    <t>Luverne</t>
  </si>
  <si>
    <t>Luverne Municipal Airport - Quentin Aanenson Field</t>
  </si>
  <si>
    <t>Madison</t>
  </si>
  <si>
    <t>Lac Qui Parle County Airport - Bud Frye Field</t>
  </si>
  <si>
    <t>Mahnomen</t>
  </si>
  <si>
    <t>Mankato</t>
  </si>
  <si>
    <t>Mankato Regional Airport - Sohler Field</t>
  </si>
  <si>
    <t>Maple Lake</t>
  </si>
  <si>
    <t>Maple Lake Municipal - Bill Mavencamp Sr. Field</t>
  </si>
  <si>
    <t>Marshall</t>
  </si>
  <si>
    <t>Southwest Minnesota Regional-Marshall/Ryan Field</t>
  </si>
  <si>
    <t>McGregor</t>
  </si>
  <si>
    <t>McGregor - Isedor Iverson Airport</t>
  </si>
  <si>
    <t>Milaca</t>
  </si>
  <si>
    <t>Montevideo</t>
  </si>
  <si>
    <t>Moorhead</t>
  </si>
  <si>
    <t>Moose Lake</t>
  </si>
  <si>
    <t>Mora</t>
  </si>
  <si>
    <t>Morris</t>
  </si>
  <si>
    <t>Morris Municipal Airport - Charlie Schmidt Field</t>
  </si>
  <si>
    <t>New Ulm</t>
  </si>
  <si>
    <t>Northome</t>
  </si>
  <si>
    <t>Olivia</t>
  </si>
  <si>
    <t>Orr</t>
  </si>
  <si>
    <t>Ortonville</t>
  </si>
  <si>
    <t>Ortonville Municipal Airport - Martinson Field</t>
  </si>
  <si>
    <t>Owatonna</t>
  </si>
  <si>
    <t>Park Rapids</t>
  </si>
  <si>
    <t>Park Rapids Municipal Airport - Konshok Field</t>
  </si>
  <si>
    <t>Paynesville</t>
  </si>
  <si>
    <t>Pelican Rapids</t>
  </si>
  <si>
    <t>Pelican Rapids Municipal Airport - Lyon's Field</t>
  </si>
  <si>
    <t>Perham</t>
  </si>
  <si>
    <t>Pine River</t>
  </si>
  <si>
    <t>Pinecreek</t>
  </si>
  <si>
    <t>Pipestone</t>
  </si>
  <si>
    <t>Preston</t>
  </si>
  <si>
    <t>Preston - Fillmore County Airport</t>
  </si>
  <si>
    <t>Princeton</t>
  </si>
  <si>
    <t>Red Lake Falls</t>
  </si>
  <si>
    <t>Red Wing</t>
  </si>
  <si>
    <t>Redwood Falls</t>
  </si>
  <si>
    <t>Remer</t>
  </si>
  <si>
    <t>Roseau</t>
  </si>
  <si>
    <t>Roseau Municipal Airport - Rudy Billberg Field</t>
  </si>
  <si>
    <t>Rush City</t>
  </si>
  <si>
    <t>Rush City Regional Airport</t>
  </si>
  <si>
    <t>Rushford</t>
  </si>
  <si>
    <t>Rushford Municipal Airport - Robert W. Bunke Field</t>
  </si>
  <si>
    <t>Sauk Centre</t>
  </si>
  <si>
    <t>Slayton</t>
  </si>
  <si>
    <t>Sleepy Eye</t>
  </si>
  <si>
    <t>South St. Paul</t>
  </si>
  <si>
    <t>South St. Paul Municipal Airport - Fleming Field</t>
  </si>
  <si>
    <t>Springfield</t>
  </si>
  <si>
    <t>St. James</t>
  </si>
  <si>
    <t>St. James Municipal Airport</t>
  </si>
  <si>
    <t>Staples</t>
  </si>
  <si>
    <t>Starbuck</t>
  </si>
  <si>
    <t>Stephen</t>
  </si>
  <si>
    <t>Tower</t>
  </si>
  <si>
    <t>Tracy</t>
  </si>
  <si>
    <t>Two Harbors</t>
  </si>
  <si>
    <t>Two Harbors Municipal - Richard B. Helgeson Field</t>
  </si>
  <si>
    <t>Tyler</t>
  </si>
  <si>
    <t>Wadena</t>
  </si>
  <si>
    <t>Walker</t>
  </si>
  <si>
    <t>Warren</t>
  </si>
  <si>
    <t>Warroad</t>
  </si>
  <si>
    <t>Warroad International Memorial Airport</t>
  </si>
  <si>
    <t>Waseca</t>
  </si>
  <si>
    <t>Waskish</t>
  </si>
  <si>
    <t>Wells</t>
  </si>
  <si>
    <t>Wheaton</t>
  </si>
  <si>
    <t>Willmar</t>
  </si>
  <si>
    <t>Willmar Municipal Airport - John L. Rice Field</t>
  </si>
  <si>
    <t>Windom</t>
  </si>
  <si>
    <t>Winona</t>
  </si>
  <si>
    <t>Winona Municipal Airport - Max Conrad Field</t>
  </si>
  <si>
    <t>Winsted</t>
  </si>
  <si>
    <t>Worthington</t>
  </si>
  <si>
    <t>Bemidji</t>
  </si>
  <si>
    <t>Brainerd</t>
  </si>
  <si>
    <t>Brainerd Lakes Regional Airport</t>
  </si>
  <si>
    <t>Hibbing</t>
  </si>
  <si>
    <t>Range Regional Airport</t>
  </si>
  <si>
    <t>International Falls</t>
  </si>
  <si>
    <t>Rochester</t>
  </si>
  <si>
    <t>St. Cloud</t>
  </si>
  <si>
    <t>St. Cloud Regional Airport</t>
  </si>
  <si>
    <t>Thief River Falls</t>
  </si>
  <si>
    <t>Total Employment</t>
  </si>
  <si>
    <t>Total Payroll</t>
  </si>
  <si>
    <t>Total Spending</t>
  </si>
  <si>
    <t>Total Annual Economic Activity</t>
  </si>
  <si>
    <t>Study Commercial Service Airports Total</t>
  </si>
  <si>
    <t>Minneapolis</t>
  </si>
  <si>
    <t>Minneapolis–St. Paul International Airport (MAC)</t>
  </si>
  <si>
    <t>All Commercial Service Airports Total</t>
  </si>
  <si>
    <t>Airlake Airport*</t>
  </si>
  <si>
    <t>Anoka County/Blaine Airport - Janes Field*</t>
  </si>
  <si>
    <t>Crystal Airport*</t>
  </si>
  <si>
    <t>Flying Cloud Airport*</t>
  </si>
  <si>
    <t>St. Paul</t>
  </si>
  <si>
    <t>Lake Elmo Airport*</t>
  </si>
  <si>
    <t>St. Paul Downtown Airport - Holman Field*</t>
  </si>
  <si>
    <t>All General Aviation Airports Total</t>
  </si>
  <si>
    <t>All Airports Total (Study &amp; MAC)</t>
  </si>
  <si>
    <t>Airport</t>
  </si>
  <si>
    <t>2019 Annual Operations (TFMSC)</t>
  </si>
  <si>
    <t>2020 Annual Operations (TFMSC)</t>
  </si>
  <si>
    <t>Service Area</t>
  </si>
  <si>
    <t># of airports within 30nm</t>
  </si>
  <si>
    <t>MnDOT Region</t>
  </si>
  <si>
    <t>Pavement Condition</t>
  </si>
  <si>
    <t>Loc Id</t>
  </si>
  <si>
    <t>AIRLAKE</t>
  </si>
  <si>
    <t>MINNEAPOLIS</t>
  </si>
  <si>
    <t>No</t>
  </si>
  <si>
    <t>AITKIN MUNI-STEVE KURTZ FLD</t>
  </si>
  <si>
    <t>AITKIN</t>
  </si>
  <si>
    <t>ALBERT LEA MUNI</t>
  </si>
  <si>
    <t>ALBERT LEA</t>
  </si>
  <si>
    <t>ANOKA COUNTY-BLAINE (JANES FLD)</t>
  </si>
  <si>
    <t>AUSTIN MUNI</t>
  </si>
  <si>
    <t>AUSTIN</t>
  </si>
  <si>
    <t>BAUDETTE INTL</t>
  </si>
  <si>
    <t>BAUDETTE</t>
  </si>
  <si>
    <t>BENSON MUNI</t>
  </si>
  <si>
    <t>BENSON</t>
  </si>
  <si>
    <t>BLUE EARTH MUNI</t>
  </si>
  <si>
    <t>BLUE EARTH</t>
  </si>
  <si>
    <t>BUFFALO MUNI</t>
  </si>
  <si>
    <t>BUFFALO</t>
  </si>
  <si>
    <t>CAMBRIDGE MUNI</t>
  </si>
  <si>
    <t>CAMBRIDGE</t>
  </si>
  <si>
    <t>CHANDLER FLD</t>
  </si>
  <si>
    <t>ALEXANDRIA</t>
  </si>
  <si>
    <t>CLOQUET CARLTON COUNTY</t>
  </si>
  <si>
    <t>CLOQUET</t>
  </si>
  <si>
    <t>COOK MUNI</t>
  </si>
  <si>
    <t>COOK</t>
  </si>
  <si>
    <t>CROOKSTON MUNI KIRKWOOD FLD</t>
  </si>
  <si>
    <t>CROOKSTON</t>
  </si>
  <si>
    <t>CRYSTAL</t>
  </si>
  <si>
    <t>DETROIT LAKES-WETHING FLD</t>
  </si>
  <si>
    <t>DETROIT LAKES</t>
  </si>
  <si>
    <t>DODGE CENTER</t>
  </si>
  <si>
    <t>ELBOW LAKE MUNI - PRIDE OF THE PRAIRIE</t>
  </si>
  <si>
    <t>ELBOW LAKE</t>
  </si>
  <si>
    <t>ELY MUNI</t>
  </si>
  <si>
    <t>ELY</t>
  </si>
  <si>
    <t>EVELETH-VIRGINIA MUNI</t>
  </si>
  <si>
    <t>EVELETH</t>
  </si>
  <si>
    <t>FAIRMONT MUNI</t>
  </si>
  <si>
    <t>FAIRMONT</t>
  </si>
  <si>
    <t>FARIBAULT MUNI-LIZ WALL STROHFUS FLD</t>
  </si>
  <si>
    <t>FARIBAULT</t>
  </si>
  <si>
    <t>FERGUS FALLS MUNI-EINAR MICKELSON FLD</t>
  </si>
  <si>
    <t>FERGUS FALLS</t>
  </si>
  <si>
    <t>FILLMORE COUNTY</t>
  </si>
  <si>
    <t>PRESTON</t>
  </si>
  <si>
    <t>FLYING CLOUD</t>
  </si>
  <si>
    <t>FOSSTON MUNI-ANDERSON FLD</t>
  </si>
  <si>
    <t>FOSSTON</t>
  </si>
  <si>
    <t>GLENCOE MUNI</t>
  </si>
  <si>
    <t>GLENCOE</t>
  </si>
  <si>
    <t>GLENWOOD MUNI</t>
  </si>
  <si>
    <t>GLENWOOD</t>
  </si>
  <si>
    <t>GRAND MARAIS/COOK COUNTY</t>
  </si>
  <si>
    <t>GRAND MARAIS</t>
  </si>
  <si>
    <t>GRAND RAPIDS/ITASCA COUNTY-GORDON NEWSTROM FLD</t>
  </si>
  <si>
    <t>GRAND RAPIDS</t>
  </si>
  <si>
    <t>HALLOCK MUNI</t>
  </si>
  <si>
    <t>HALLOCK</t>
  </si>
  <si>
    <t>HAWLEY MUNI</t>
  </si>
  <si>
    <t>HAWLEY</t>
  </si>
  <si>
    <t>HECTOR MUNI</t>
  </si>
  <si>
    <t>HECTOR</t>
  </si>
  <si>
    <t>HOUSTON COUNTY</t>
  </si>
  <si>
    <t>CALEDONIA</t>
  </si>
  <si>
    <t>HUTCHINSON MUNI-BUTLER FLD</t>
  </si>
  <si>
    <t>HUTCHINSON</t>
  </si>
  <si>
    <t>JACKSON MUNI</t>
  </si>
  <si>
    <t>JACKSON</t>
  </si>
  <si>
    <t>LAC QUI PARLE COUNTY</t>
  </si>
  <si>
    <t>MADISON</t>
  </si>
  <si>
    <t>LAKE ELMO</t>
  </si>
  <si>
    <t>ST PAUL</t>
  </si>
  <si>
    <t>LE SUEUR MUNI</t>
  </si>
  <si>
    <t>LE SUEUR</t>
  </si>
  <si>
    <t>LITCHFIELD MUNI</t>
  </si>
  <si>
    <t>LITCHFIELD</t>
  </si>
  <si>
    <t>LITTLE FALLS/MORRISON COUNTY-LINDBERGH FLD</t>
  </si>
  <si>
    <t>LITTLE FALLS</t>
  </si>
  <si>
    <t>LONGVILLE MUNI</t>
  </si>
  <si>
    <t>LONGVILLE</t>
  </si>
  <si>
    <t>MAHNOMEN COUNTY</t>
  </si>
  <si>
    <t>MAHNOMEN</t>
  </si>
  <si>
    <t>MANKATO RGNL</t>
  </si>
  <si>
    <t>MANKATO</t>
  </si>
  <si>
    <t>MONTEVIDEO-CHIPPEWA COUNTY</t>
  </si>
  <si>
    <t>MONTEVIDEO</t>
  </si>
  <si>
    <t>MOORHEAD MUNI</t>
  </si>
  <si>
    <t>MOORHEAD</t>
  </si>
  <si>
    <t>MOOSE LAKE CARLTON COUNTY</t>
  </si>
  <si>
    <t>MOOSE LAKE</t>
  </si>
  <si>
    <t>MORA MUNI</t>
  </si>
  <si>
    <t>MORA</t>
  </si>
  <si>
    <t>MORRIS MUNI - CHARLIE SCHMIDT FLD</t>
  </si>
  <si>
    <t>MORRIS</t>
  </si>
  <si>
    <t>MYERS FLD</t>
  </si>
  <si>
    <t>CANBY</t>
  </si>
  <si>
    <t>NEW ULM MUNI</t>
  </si>
  <si>
    <t>NEW ULM</t>
  </si>
  <si>
    <t>ORR RGNL</t>
  </si>
  <si>
    <t>ORR</t>
  </si>
  <si>
    <t>ORTONVILLE MUNI-MARTINSON FLD</t>
  </si>
  <si>
    <t>ORTONVILLE</t>
  </si>
  <si>
    <t>OWATONNA DEGNER RGNL</t>
  </si>
  <si>
    <t>OWATONNA</t>
  </si>
  <si>
    <t>PARK RAPIDS MUNI-KONSHOK FLD</t>
  </si>
  <si>
    <t>PARK RAPIDS</t>
  </si>
  <si>
    <t>PAYNESVILLE MUNI</t>
  </si>
  <si>
    <t>PAYNESVILLE</t>
  </si>
  <si>
    <t>PINE RIVER RGNL</t>
  </si>
  <si>
    <t>PINE RIVER</t>
  </si>
  <si>
    <t>PIPESTONE MUNI</t>
  </si>
  <si>
    <t>PIPESTONE</t>
  </si>
  <si>
    <t>PRINCETON MUNI</t>
  </si>
  <si>
    <t>PRINCETON</t>
  </si>
  <si>
    <t>QUENTIN AANENSON FLD</t>
  </si>
  <si>
    <t>LUVERNE</t>
  </si>
  <si>
    <t>RED WING RGNL</t>
  </si>
  <si>
    <t>RED WING</t>
  </si>
  <si>
    <t>REDWOOD FALLS MUNI</t>
  </si>
  <si>
    <t>REDWOOD FALLS</t>
  </si>
  <si>
    <t>RICHARD B HELGESON</t>
  </si>
  <si>
    <t>TWO HARBORS</t>
  </si>
  <si>
    <t>ROSEAU MUNI/RUDY BILLBERG FLD</t>
  </si>
  <si>
    <t>ROSEAU</t>
  </si>
  <si>
    <t>RUSH CITY RGNL</t>
  </si>
  <si>
    <t>RUSH CITY</t>
  </si>
  <si>
    <t>RUSHFORD MUNI-ROBERT W BUNKE FLD</t>
  </si>
  <si>
    <t>RUSHFORD</t>
  </si>
  <si>
    <t>SAUK CENTRE MUNI</t>
  </si>
  <si>
    <t>SAUK CENTRE</t>
  </si>
  <si>
    <t>SILVER BAY MUNI</t>
  </si>
  <si>
    <t>SILVER BAY</t>
  </si>
  <si>
    <t>SKY HARBOR</t>
  </si>
  <si>
    <t>DULUTH</t>
  </si>
  <si>
    <t>SOUTH ST PAUL MUNI-RICHARD E FLEMING FLD</t>
  </si>
  <si>
    <t>SOUTH ST PAUL</t>
  </si>
  <si>
    <t>SOUTHWEST MINNESOTA RGNL MARSHALL/RYAN FLD</t>
  </si>
  <si>
    <t>MARSHALL</t>
  </si>
  <si>
    <t>SPRINGFIELD MUNI</t>
  </si>
  <si>
    <t>SPRINGFIELD</t>
  </si>
  <si>
    <t>ST JAMES MUNI</t>
  </si>
  <si>
    <t>ST JAMES</t>
  </si>
  <si>
    <t>ST PAUL DOWNTOWN HOLMAN FLD</t>
  </si>
  <si>
    <t>STAPLES MUNI</t>
  </si>
  <si>
    <t>STAPLES</t>
  </si>
  <si>
    <t>THIEF RIVER FALLS RGNL</t>
  </si>
  <si>
    <t>THIEF RIVER FALLS</t>
  </si>
  <si>
    <t>TODD FLD</t>
  </si>
  <si>
    <t>LONG PRAIRIE</t>
  </si>
  <si>
    <t>TOWER MUNI</t>
  </si>
  <si>
    <t>TOWER</t>
  </si>
  <si>
    <t>TRACY MUNI</t>
  </si>
  <si>
    <t>TRACY</t>
  </si>
  <si>
    <t>WADENA MUNI</t>
  </si>
  <si>
    <t>WADENA</t>
  </si>
  <si>
    <t>WALKER MUNI</t>
  </si>
  <si>
    <t>WALKER</t>
  </si>
  <si>
    <t>WARROAD INTL MEML</t>
  </si>
  <si>
    <t>WARROAD</t>
  </si>
  <si>
    <t>WASECA MUNI</t>
  </si>
  <si>
    <t>WASECA</t>
  </si>
  <si>
    <t>WHEATON MUNI</t>
  </si>
  <si>
    <t>WHEATON</t>
  </si>
  <si>
    <t>WILLMAR MUNI-JOHN L RICE FLD</t>
  </si>
  <si>
    <t>WILLMAR</t>
  </si>
  <si>
    <t>WINDOM MUNI</t>
  </si>
  <si>
    <t>WINDOM</t>
  </si>
  <si>
    <t>WINONA MUNI-MAX CONRAD FLD</t>
  </si>
  <si>
    <t>WINONA</t>
  </si>
  <si>
    <t>WINSTED MUNI</t>
  </si>
  <si>
    <t>WINSTED</t>
  </si>
  <si>
    <t>WORTHINGTON MUNI</t>
  </si>
  <si>
    <t>WORTHINGTON</t>
  </si>
  <si>
    <t>0G5</t>
  </si>
  <si>
    <t>09I</t>
  </si>
  <si>
    <t>9Y5</t>
  </si>
  <si>
    <t>Name</t>
  </si>
  <si>
    <t>APPLETON MUNI</t>
  </si>
  <si>
    <t>BACKUS MUNI</t>
  </si>
  <si>
    <t>BAGLEY MUNI</t>
  </si>
  <si>
    <t>BEMIDJI RGNL</t>
  </si>
  <si>
    <t>BIG FALLS MUNI</t>
  </si>
  <si>
    <t>BIGFORK MUNI</t>
  </si>
  <si>
    <t>BOWSTRING</t>
  </si>
  <si>
    <t>BRAINERD LAKES RGNL</t>
  </si>
  <si>
    <t>BROOTEN MUNI/JOHN O BOHMER FLD</t>
  </si>
  <si>
    <t>CLARISSA MUNI</t>
  </si>
  <si>
    <t>DULUTH INTL</t>
  </si>
  <si>
    <t>EAST GULL LAKE</t>
  </si>
  <si>
    <t>FALLS INTL-EINARSON FLD</t>
  </si>
  <si>
    <t>FERTILE MUNI</t>
  </si>
  <si>
    <t>FOREST LAKE</t>
  </si>
  <si>
    <t>GRANITE FALLS MUNI/LENZEN-ROE-FAGEN MEML FLD</t>
  </si>
  <si>
    <t>GRYGLA MUNI - MEL WILKENS FLD</t>
  </si>
  <si>
    <t>HENNING MUNI</t>
  </si>
  <si>
    <t>HERMAN MUNI</t>
  </si>
  <si>
    <t>HILL CITY-QUADNA MOUNTAIN</t>
  </si>
  <si>
    <t>INTL FALLS</t>
  </si>
  <si>
    <t>ISEDOR IVERSON</t>
  </si>
  <si>
    <t>KARLSTAD MUNI</t>
  </si>
  <si>
    <t>LITTLEFORK MUNI/HANOVER</t>
  </si>
  <si>
    <t>MAPLE LAKE MUNI-BILL MAVENCAMP SR FLD</t>
  </si>
  <si>
    <t>MILACA MUNI</t>
  </si>
  <si>
    <t>MINNEAPOLIS-ST PAUL INTL/WOLD-CHAMBERLAIN</t>
  </si>
  <si>
    <t>NORMAN COUNTY ADA/TWIN VALLEY</t>
  </si>
  <si>
    <t>NORTHOME MUNI</t>
  </si>
  <si>
    <t>OLIVIA RGNL</t>
  </si>
  <si>
    <t>PELICAN RAPIDS MUNI-LYON'S FLD</t>
  </si>
  <si>
    <t>PERHAM MUNI</t>
  </si>
  <si>
    <t>PINEY PINECREEK BORDER</t>
  </si>
  <si>
    <t>RANGE RGNL</t>
  </si>
  <si>
    <t>RED LAKE FALLS MUNI</t>
  </si>
  <si>
    <t>REMER MUNI</t>
  </si>
  <si>
    <t>ROCHESTER INTL</t>
  </si>
  <si>
    <t>SLAYTON MUNI</t>
  </si>
  <si>
    <t>SLEEPY EYE MUNI</t>
  </si>
  <si>
    <t>STARBUCK MUNI</t>
  </si>
  <si>
    <t>ST CLOUD RGNL</t>
  </si>
  <si>
    <t>STEPHEN MUNI</t>
  </si>
  <si>
    <t>TYLER MUNI</t>
  </si>
  <si>
    <t>WARREN MUNI</t>
  </si>
  <si>
    <t>WASKISH MUNI</t>
  </si>
  <si>
    <t>WELLS MUNI</t>
  </si>
  <si>
    <t>Single Engine Aircraft</t>
  </si>
  <si>
    <t>Multi Engine Aircraft</t>
  </si>
  <si>
    <t>Jet Engine Aircraft</t>
  </si>
  <si>
    <t>Helicopters</t>
  </si>
  <si>
    <t>Gliders Operational</t>
  </si>
  <si>
    <t>Military Operational</t>
  </si>
  <si>
    <t>Ultralights</t>
  </si>
  <si>
    <t>TOTAL</t>
  </si>
  <si>
    <t>Bemidji  Regional  Airport</t>
  </si>
  <si>
    <t>Grygla Municipal Airport - Mel Wilkens Field</t>
  </si>
  <si>
    <t>Fergus Falls Municipal Airport-Einar Mickelson Fld</t>
  </si>
  <si>
    <t>Grand Rapids/Itasca Co-Gordon Newstrom Fld</t>
  </si>
  <si>
    <t>Granite Falls Muni-Lenzen-Roe-Fagan Memorial Fld</t>
  </si>
  <si>
    <t>Airlake Airport</t>
  </si>
  <si>
    <t>Crystal Airport</t>
  </si>
  <si>
    <t>Minneapolis-St.Paul Int'l-Wold Chamberlain</t>
  </si>
  <si>
    <t>Flying Cloud Airport</t>
  </si>
  <si>
    <t>Anoka County/Blaine Airport - Janes Field</t>
  </si>
  <si>
    <t>Lake Elmo Airport</t>
  </si>
  <si>
    <t>St. Paul Downtown Airport - Holman Field</t>
  </si>
  <si>
    <t>Fuel Offered?</t>
  </si>
  <si>
    <t>NetworkID</t>
  </si>
  <si>
    <t>BranchID</t>
  </si>
  <si>
    <t>Pavement Use</t>
  </si>
  <si>
    <t>SectionID</t>
  </si>
  <si>
    <t>UNIQUEID</t>
  </si>
  <si>
    <t>DATEPCN</t>
  </si>
  <si>
    <t>FOD_Index</t>
  </si>
  <si>
    <t>FOD_Potential_C-17</t>
  </si>
  <si>
    <t>FOD_Potential_KC-135</t>
  </si>
  <si>
    <t>FOD_Potential_F-16</t>
  </si>
  <si>
    <t>FOD_Potential_Rating</t>
  </si>
  <si>
    <t>DATEFOD_Index</t>
  </si>
  <si>
    <t>PCI</t>
  </si>
  <si>
    <t>DATEPCI</t>
  </si>
  <si>
    <t>EA</t>
  </si>
  <si>
    <t>TLF</t>
  </si>
  <si>
    <t>001</t>
  </si>
  <si>
    <t>008ee56521d546c193313f4d311aea40</t>
  </si>
  <si>
    <t>8/16/2019</t>
  </si>
  <si>
    <t>Adequate</t>
  </si>
  <si>
    <t>RY321</t>
  </si>
  <si>
    <t>007</t>
  </si>
  <si>
    <t>01cdeaca842e450e82060ccbea870240</t>
  </si>
  <si>
    <t>6/25/2018</t>
  </si>
  <si>
    <t>TLA</t>
  </si>
  <si>
    <t>009</t>
  </si>
  <si>
    <t>02847f3f6675400ebd5d6508b65d98a4</t>
  </si>
  <si>
    <t>Unsatisfactory</t>
  </si>
  <si>
    <t>CTC2</t>
  </si>
  <si>
    <t>002</t>
  </si>
  <si>
    <t>02be9046b5b84b83b73417516f8de042</t>
  </si>
  <si>
    <t>5/31/2018</t>
  </si>
  <si>
    <t>CTA3</t>
  </si>
  <si>
    <t>053096123#(U`V#9O9YM</t>
  </si>
  <si>
    <t>6/9/2018</t>
  </si>
  <si>
    <t>RY1533</t>
  </si>
  <si>
    <t>053096123#]CTOE&lt;`O(X</t>
  </si>
  <si>
    <t>6/11/2019</t>
  </si>
  <si>
    <t>CTC</t>
  </si>
  <si>
    <t>053096123#7WE=V]^@F7</t>
  </si>
  <si>
    <t>7/16/2019</t>
  </si>
  <si>
    <t>PTA</t>
  </si>
  <si>
    <t>003</t>
  </si>
  <si>
    <t>053096123#T1C7AW.M(&lt;</t>
  </si>
  <si>
    <t>APA</t>
  </si>
  <si>
    <t>053096123$(URI?UH&amp;/_</t>
  </si>
  <si>
    <t>7/1/2018</t>
  </si>
  <si>
    <t>Degraded</t>
  </si>
  <si>
    <t>053096123$C&lt;@C&lt;?N&amp;++</t>
  </si>
  <si>
    <t>6/4/2018</t>
  </si>
  <si>
    <t>053096123$C][_]5GSCV</t>
  </si>
  <si>
    <t>RY1432</t>
  </si>
  <si>
    <t>053096123$DS2H#RN/?F</t>
  </si>
  <si>
    <t>053096123$HM)&gt;+YJJ&lt;&lt;</t>
  </si>
  <si>
    <t>CTA1</t>
  </si>
  <si>
    <t>053096123$XVE[GZ0])M</t>
  </si>
  <si>
    <t>053096123%$E[8;0&lt;:,R</t>
  </si>
  <si>
    <t>6/8/2018</t>
  </si>
  <si>
    <t>053096123%:)S1F7T9^K</t>
  </si>
  <si>
    <t>053096123%&gt;&amp;HZ=@$$WT</t>
  </si>
  <si>
    <t>6/10/2017</t>
  </si>
  <si>
    <t>CTB</t>
  </si>
  <si>
    <t>053096123%]LMDK-MTHF</t>
  </si>
  <si>
    <t>PTB</t>
  </si>
  <si>
    <t>053096123%]XCA&amp;AT:[A</t>
  </si>
  <si>
    <t>6/19/2017</t>
  </si>
  <si>
    <t>RY927</t>
  </si>
  <si>
    <t>053096123%5^236,G6BX</t>
  </si>
  <si>
    <t>6/29/2018</t>
  </si>
  <si>
    <t>053096123%SRZ@H;7=3F</t>
  </si>
  <si>
    <t>053096123&amp;$/,8=3,B^H</t>
  </si>
  <si>
    <t>6/23/2017</t>
  </si>
  <si>
    <t>RY1331</t>
  </si>
  <si>
    <t>053096123&amp;*`*?][8JQF</t>
  </si>
  <si>
    <t>6/11/2017</t>
  </si>
  <si>
    <t>053096123&amp;,S.4GA:S98</t>
  </si>
  <si>
    <t>053096123&amp;.0;QVAY/0W</t>
  </si>
  <si>
    <t>053096123&amp;`:-_V_V0&gt;%</t>
  </si>
  <si>
    <t>6/6/2018</t>
  </si>
  <si>
    <t>053096123&amp;AQ3&gt;?)W?S3</t>
  </si>
  <si>
    <t>6/10/2018</t>
  </si>
  <si>
    <t>053096123&amp;Y#]&gt;N-X,2@</t>
  </si>
  <si>
    <t>RY220</t>
  </si>
  <si>
    <t>053096123(+C.BABCW%J</t>
  </si>
  <si>
    <t>6/18/2017</t>
  </si>
  <si>
    <t>RY1735</t>
  </si>
  <si>
    <t>053096123(&lt;)NI;NAZ.&lt;</t>
  </si>
  <si>
    <t>6/7/2018</t>
  </si>
  <si>
    <t>CTA</t>
  </si>
  <si>
    <t>053096123([A#NJ34*5U</t>
  </si>
  <si>
    <t>6/22/2017</t>
  </si>
  <si>
    <t>053096123(^J$+X38V&amp;$</t>
  </si>
  <si>
    <t>6/24/2017</t>
  </si>
  <si>
    <t>053096123(9BA?AM;`+R</t>
  </si>
  <si>
    <t>053096123(SS1SXXK/G?</t>
  </si>
  <si>
    <t>6/13/2017</t>
  </si>
  <si>
    <t>RY422</t>
  </si>
  <si>
    <t>053096123(YZ&amp;2N]+B/Y</t>
  </si>
  <si>
    <t>APB</t>
  </si>
  <si>
    <t>053096123)$R9M4^23H;</t>
  </si>
  <si>
    <t>053096123)&amp;C05TTU:$K</t>
  </si>
  <si>
    <t>6/17/2017</t>
  </si>
  <si>
    <t>053096123))&amp;GT&lt;17R\@</t>
  </si>
  <si>
    <t>053096123)-MNZ#L+J_5</t>
  </si>
  <si>
    <t>053096123)-MY76=O97N</t>
  </si>
  <si>
    <t>053096123)CJ)\G`[`1K</t>
  </si>
  <si>
    <t>053096123)R0N(\@:P.W</t>
  </si>
  <si>
    <t>053096123)Y,VGG&gt;+39E</t>
  </si>
  <si>
    <t>053096123*&amp;/AIJ+:RYI</t>
  </si>
  <si>
    <t>6/2/2018</t>
  </si>
  <si>
    <t>CTAX</t>
  </si>
  <si>
    <t>053096123*:5+HQZ]R[O</t>
  </si>
  <si>
    <t>6/12/2017</t>
  </si>
  <si>
    <t>053096123*:I6V/&amp;)4:V</t>
  </si>
  <si>
    <t>053096123*`R:+L:6$4P</t>
  </si>
  <si>
    <t>6/14/2017</t>
  </si>
  <si>
    <t>CTA2</t>
  </si>
  <si>
    <t>053096123*Q?O^0+B$2+</t>
  </si>
  <si>
    <t>053096123+$?$H`-`$I1</t>
  </si>
  <si>
    <t>6/1/2018</t>
  </si>
  <si>
    <t>PPTD</t>
  </si>
  <si>
    <t>053096123+)A8`6TP8BT</t>
  </si>
  <si>
    <t>053096123+]1K=TF;KXI</t>
  </si>
  <si>
    <t>7/5/2018</t>
  </si>
  <si>
    <t>004</t>
  </si>
  <si>
    <t>053096123+1425ZKB=2\</t>
  </si>
  <si>
    <t>053096123+4&lt;ON8X+X*/</t>
  </si>
  <si>
    <t>053096123+9/7I9&gt;NDCH</t>
  </si>
  <si>
    <t>053096123+AOACHJ7;4B</t>
  </si>
  <si>
    <t>053096123+DE9F&amp;,QFU&gt;</t>
  </si>
  <si>
    <t>053096123,(J&lt;/EU34K/</t>
  </si>
  <si>
    <t>053096123,+P*UP,&lt;VB[</t>
  </si>
  <si>
    <t>053096123,;?FTHHOXY.</t>
  </si>
  <si>
    <t>053096123,&gt;GV+H%),:F</t>
  </si>
  <si>
    <t>7/3/2018</t>
  </si>
  <si>
    <t>PPTA1</t>
  </si>
  <si>
    <t>053096123,\C)&lt;XF?//O</t>
  </si>
  <si>
    <t>6/21/2017</t>
  </si>
  <si>
    <t>CTD2</t>
  </si>
  <si>
    <t>053096123,1#A(O;^&amp;CE</t>
  </si>
  <si>
    <t>053096123,4P&lt;H?$&gt;#1[</t>
  </si>
  <si>
    <t>053096123,H2&gt;+UH.4_L</t>
  </si>
  <si>
    <t>PPTA</t>
  </si>
  <si>
    <t>053096123,HBP4F?&amp;WVK</t>
  </si>
  <si>
    <t>6/3/2018</t>
  </si>
  <si>
    <t>RY1230</t>
  </si>
  <si>
    <t>053096123,NP*&lt;B#B:0L</t>
  </si>
  <si>
    <t>006</t>
  </si>
  <si>
    <t>053096123,Z\]T&gt;R&lt;^KJ</t>
  </si>
  <si>
    <t>053096123-$`XXY2&gt;MS?</t>
  </si>
  <si>
    <t>RY1634</t>
  </si>
  <si>
    <t>053096123-;`&amp;ALX)V@P</t>
  </si>
  <si>
    <t>6/15/2017</t>
  </si>
  <si>
    <t>053096123-5@5WB`$*3I</t>
  </si>
  <si>
    <t>053096123-7L22S1.=+A</t>
  </si>
  <si>
    <t>CTA4</t>
  </si>
  <si>
    <t>053096123-9FKG-?\QZO</t>
  </si>
  <si>
    <t>053096123-LDQDLK?&lt;(X</t>
  </si>
  <si>
    <t>053096123-P8OBF&gt;:`B;</t>
  </si>
  <si>
    <t>6/16/2017</t>
  </si>
  <si>
    <t>053096123-RTD2UBW&amp;L^</t>
  </si>
  <si>
    <t>053096123.=X9&gt;9WJ5DM</t>
  </si>
  <si>
    <t>053096123.\@&amp;Z\,C@C$</t>
  </si>
  <si>
    <t>053096123._-F*&lt;Q=.:2</t>
  </si>
  <si>
    <t>053096123.FC5&lt;=54_5Y</t>
  </si>
  <si>
    <t>053096123.QM@UMVN3WS</t>
  </si>
  <si>
    <t>053096123.RX+#2/,4Q[</t>
  </si>
  <si>
    <t>053096123.UH&lt;4/6H$;L</t>
  </si>
  <si>
    <t>053096123.WM7H&lt;/.G5#</t>
  </si>
  <si>
    <t>053096123/(&amp;8&lt;_L$)SK</t>
  </si>
  <si>
    <t>053096123//\V(PQ+:@Q</t>
  </si>
  <si>
    <t>053096123/[\.]U/A3&lt;&gt;</t>
  </si>
  <si>
    <t>6/8/2017</t>
  </si>
  <si>
    <t>053096123/0F$%Y?GX3.</t>
  </si>
  <si>
    <t>6/9/2017</t>
  </si>
  <si>
    <t>053096123:&amp;@;(Y%WS-T</t>
  </si>
  <si>
    <t>053096123:+8`X%0+`6/</t>
  </si>
  <si>
    <t>RY1129</t>
  </si>
  <si>
    <t>053096123:&lt;6EYF[EI:&gt;</t>
  </si>
  <si>
    <t>053096123:`T?YN4P7J/</t>
  </si>
  <si>
    <t>053096123:1G%DJR-5SN</t>
  </si>
  <si>
    <t>CTBX</t>
  </si>
  <si>
    <t>053096123:7&gt;NZ1--6MI</t>
  </si>
  <si>
    <t>6/6/2017</t>
  </si>
  <si>
    <t>CTE</t>
  </si>
  <si>
    <t>053096123:A*^`.F*U^U</t>
  </si>
  <si>
    <t>053096123:C.23;:A8;6</t>
  </si>
  <si>
    <t>053096123:G)1LD78;NT</t>
  </si>
  <si>
    <t>053096123:JZ?0ZV&lt;RTH</t>
  </si>
  <si>
    <t>053096123;&amp;4SQH&amp;D+\\</t>
  </si>
  <si>
    <t>053096123;/[M^5-Y_.&lt;</t>
  </si>
  <si>
    <t>053096123;;W[57AR#[N</t>
  </si>
  <si>
    <t>053096123;]L\%^ZQ1=8</t>
  </si>
  <si>
    <t>053096123;B(T1)7I,:A</t>
  </si>
  <si>
    <t>053096123;MV`X)Q&lt;N95</t>
  </si>
  <si>
    <t>053096123;OIW&lt;C.;83&gt;</t>
  </si>
  <si>
    <t>053096123;V8/2#UM;)E</t>
  </si>
  <si>
    <t>053096123&lt;+&gt;*S_*FH*&lt;</t>
  </si>
  <si>
    <t>053096123&lt;;9H=GLMK3W</t>
  </si>
  <si>
    <t>RY1028</t>
  </si>
  <si>
    <t>053096123&lt;&lt;D;.JM9B,-</t>
  </si>
  <si>
    <t>053096123&lt;&lt;HD-?`H)Z@</t>
  </si>
  <si>
    <t>053096123&lt;=;P=R,F(XF</t>
  </si>
  <si>
    <t>053096123&lt;[PS:I6(&gt;Q+</t>
  </si>
  <si>
    <t>053096123&lt;5`BM[N2R+#</t>
  </si>
  <si>
    <t>053096123=*+3BC\9RP?</t>
  </si>
  <si>
    <t>053096123=\\K`4?LLQL</t>
  </si>
  <si>
    <t>6/30/2018</t>
  </si>
  <si>
    <t>RY523</t>
  </si>
  <si>
    <t>053096123=0E#8$&amp;,WE@</t>
  </si>
  <si>
    <t>053096123=A1T4D?I0:J</t>
  </si>
  <si>
    <t>053096123=AY2GQZ\@JJ</t>
  </si>
  <si>
    <t>053096123=B41S,Z#R=+</t>
  </si>
  <si>
    <t>053096123=K?$@HD7V]4</t>
  </si>
  <si>
    <t>053096123=Y5XVLX.^V_</t>
  </si>
  <si>
    <t>053096123&gt;%)(V?)M&amp;N,</t>
  </si>
  <si>
    <t>PTC</t>
  </si>
  <si>
    <t>053096123&gt;&gt;Q==A[S(`&gt;</t>
  </si>
  <si>
    <t>053096123&gt;?3O+?KHJ=W</t>
  </si>
  <si>
    <t>053096123&gt;[P=&gt;Q[,.*6</t>
  </si>
  <si>
    <t>053096123&gt;^(0VOD[?.K</t>
  </si>
  <si>
    <t>9/1/2017</t>
  </si>
  <si>
    <t>053096123&gt;0C-\8&amp;.*90</t>
  </si>
  <si>
    <t>053096123&gt;0XVAJHDS&amp;L</t>
  </si>
  <si>
    <t>7/2/2018</t>
  </si>
  <si>
    <t>053096123&gt;3FS4+)A\_(</t>
  </si>
  <si>
    <t>053096123&gt;FWUNJE]AID</t>
  </si>
  <si>
    <t>053096123&gt;GM.3GJ-ZEW</t>
  </si>
  <si>
    <t>053096123&gt;K+3_:?%T9B</t>
  </si>
  <si>
    <t>053096123&gt;P)`D5KO(E@</t>
  </si>
  <si>
    <t>053096123&gt;RA0O7]A(G7</t>
  </si>
  <si>
    <t>053096123?)O,Z9]@IZ6</t>
  </si>
  <si>
    <t>053096123?/.98C,&gt;[`Z</t>
  </si>
  <si>
    <t>053096123?&lt;OIR7[8ZAM</t>
  </si>
  <si>
    <t>053096123?=Y+XZAM=U,</t>
  </si>
  <si>
    <t>053096123?[%6A#MRA]*</t>
  </si>
  <si>
    <t>053096123?_SOB^Y3%75</t>
  </si>
  <si>
    <t>053096123?4&gt;9H\1TF%S</t>
  </si>
  <si>
    <t>053096123?U5=S6L/%YX</t>
  </si>
  <si>
    <t>6/7/2017</t>
  </si>
  <si>
    <t>053096123?XJH=\&lt;BP82</t>
  </si>
  <si>
    <t>053096123@,30NESHFB&lt;</t>
  </si>
  <si>
    <t>053096123@^S2OH&amp;=J$C</t>
  </si>
  <si>
    <t>053096123@G/],#)NR`E</t>
  </si>
  <si>
    <t>CTD1</t>
  </si>
  <si>
    <t>053096123@IQ=^7*&lt;%&gt;9</t>
  </si>
  <si>
    <t>053096123@R@$4:2,CUA</t>
  </si>
  <si>
    <t>053096123[[Z1#+Y,\TF</t>
  </si>
  <si>
    <t>053096123[\D5@--#O:C</t>
  </si>
  <si>
    <t>053096123[^U(Y+@Q\&lt;\</t>
  </si>
  <si>
    <t>053096123[0`G`/&gt;/0-R</t>
  </si>
  <si>
    <t>053096123[2N)X_A4&gt;%?</t>
  </si>
  <si>
    <t>053096123[G\IK?WU-\:</t>
  </si>
  <si>
    <t>053096123[P+.3WB]S&gt;@</t>
  </si>
  <si>
    <t>053096123\:?S#V2A?GP</t>
  </si>
  <si>
    <t>053096123\&gt;4C41HPRTW</t>
  </si>
  <si>
    <t>CTD</t>
  </si>
  <si>
    <t>053096123\@\0A&gt;AR2%A</t>
  </si>
  <si>
    <t>053096123\2E)A60W95-</t>
  </si>
  <si>
    <t>053096123\37$X8Z4T5-</t>
  </si>
  <si>
    <t>053096123\43,CPTFW+C</t>
  </si>
  <si>
    <t>RY1836</t>
  </si>
  <si>
    <t>053096123\9/H?[[#:;3</t>
  </si>
  <si>
    <t>053096123\AEPWTO7.&gt;@</t>
  </si>
  <si>
    <t>053096123\B?G@O:3GM;</t>
  </si>
  <si>
    <t>053096123\T2=_7&lt;-8?B</t>
  </si>
  <si>
    <t>053096123\ZE1-@9*6[1</t>
  </si>
  <si>
    <t>053096123\ZS`M8BN8=,</t>
  </si>
  <si>
    <t>053096123])&lt;J=]:#%/&lt;</t>
  </si>
  <si>
    <t>053096123]=]@HT9*S3;</t>
  </si>
  <si>
    <t>053096123]@%2?3HAHC?</t>
  </si>
  <si>
    <t>053096123]^0HT6*XQC@</t>
  </si>
  <si>
    <t>053096123]D\5:O(@.?7</t>
  </si>
  <si>
    <t>053096123]P8/-6#ESRW</t>
  </si>
  <si>
    <t>053096123]T[Q4^-&lt;N&amp;Q</t>
  </si>
  <si>
    <t>053096123^#&amp;%&amp;EWV@W2</t>
  </si>
  <si>
    <t>053096123^&amp;T5CK[_UY*</t>
  </si>
  <si>
    <t>053096123^A+S#^B8\A(</t>
  </si>
  <si>
    <t>053096123^DZQI15$*YQ</t>
  </si>
  <si>
    <t>053096123^O\`3[&gt;\?9S</t>
  </si>
  <si>
    <t>053096123^XYL]S,$$XH</t>
  </si>
  <si>
    <t>053096123_$5WH3Q^+Y&amp;</t>
  </si>
  <si>
    <t>053096123_*/J=ZQK;\/</t>
  </si>
  <si>
    <t>053096123_;@X*&amp;O%.VC</t>
  </si>
  <si>
    <t>053096123_&gt;C?[(?H:#9</t>
  </si>
  <si>
    <t>053096123_5LCS()&gt;00P</t>
  </si>
  <si>
    <t>053096123_A/-&lt;I*%MRF</t>
  </si>
  <si>
    <t>053096123_A@&amp;SCNP&amp;VT</t>
  </si>
  <si>
    <t>RY725</t>
  </si>
  <si>
    <t>005</t>
  </si>
  <si>
    <t>053096123_B&amp;/L2LLC3M</t>
  </si>
  <si>
    <t>053096123_D)&amp;E`J\:O8</t>
  </si>
  <si>
    <t>053096123_F+&gt;QEG62K&gt;</t>
  </si>
  <si>
    <t>053096123_F=Z3(H6%MB</t>
  </si>
  <si>
    <t>053096123_G27JACMIDN</t>
  </si>
  <si>
    <t>053096123_L@@2BSR$4-</t>
  </si>
  <si>
    <t>053096123`#PB=SMR;1`</t>
  </si>
  <si>
    <t>7/4/2018</t>
  </si>
  <si>
    <t>053096123`,+V#A083@2</t>
  </si>
  <si>
    <t>053096123`\V:L7QP6O.</t>
  </si>
  <si>
    <t>053096123`^A^W)G7QI[</t>
  </si>
  <si>
    <t>CTFSS</t>
  </si>
  <si>
    <t>053096123`58RX.*HS&lt;T</t>
  </si>
  <si>
    <t>053096123`AAVAU)N_:M</t>
  </si>
  <si>
    <t>053096123`B_5C$RLG`U</t>
  </si>
  <si>
    <t>053096123`GNVD2=LRE?</t>
  </si>
  <si>
    <t>053096123`TB04AR89C*</t>
  </si>
  <si>
    <t>PPTE</t>
  </si>
  <si>
    <t>053096123`V-&lt;9*-/JH]</t>
  </si>
  <si>
    <t>053096123`WQ-.4ZJ/&amp;[</t>
  </si>
  <si>
    <t>0530961230.W&lt;,*85C1A</t>
  </si>
  <si>
    <t>0530961230:\ZE^CSC90</t>
  </si>
  <si>
    <t>0530961230&lt;1+;F*@E[*</t>
  </si>
  <si>
    <t>0530961230&lt;PJV$+U`\M</t>
  </si>
  <si>
    <t>0530961230CH2Y]8U/&gt;P</t>
  </si>
  <si>
    <t>6/5/2018</t>
  </si>
  <si>
    <t>0530961230LKTAA@:[U`</t>
  </si>
  <si>
    <t>0530961230N(]W?08Z1E</t>
  </si>
  <si>
    <t>0530961230Q[B&lt;6O2:^7</t>
  </si>
  <si>
    <t>0530961231$7IYJV]&amp;&lt;M</t>
  </si>
  <si>
    <t>008</t>
  </si>
  <si>
    <t>0530961231;(&gt;%`O[1=A</t>
  </si>
  <si>
    <t>0530961231?K;A0E@;8`</t>
  </si>
  <si>
    <t>0530961231_8@D/&gt;AC&gt;[</t>
  </si>
  <si>
    <t>05309612314]I]XA&lt;A(L</t>
  </si>
  <si>
    <t>05309612319-=3+BK6]]</t>
  </si>
  <si>
    <t>0530961231AA9JAP&amp;&amp;V$</t>
  </si>
  <si>
    <t>0530961231F5SYVJ69Y*</t>
  </si>
  <si>
    <t>0530961232&amp;;V1,.N,]8</t>
  </si>
  <si>
    <t>0530961232-7BJGAX/@L</t>
  </si>
  <si>
    <t>0530961232;#%^`+GEFD</t>
  </si>
  <si>
    <t>0530961232&gt;_U0R;D,+R</t>
  </si>
  <si>
    <t>05309612320^\O556_[;</t>
  </si>
  <si>
    <t>05309612321&gt;]YX=M(E]</t>
  </si>
  <si>
    <t>6/20/2017</t>
  </si>
  <si>
    <t>05309612322@_\L`.(11</t>
  </si>
  <si>
    <t>0530961232P*&gt;9SC$AC9</t>
  </si>
  <si>
    <t>0530961233*;)P-FEF7^</t>
  </si>
  <si>
    <t>0530961233;C]7D?F06A</t>
  </si>
  <si>
    <t>053096123368VHKHX[$Q</t>
  </si>
  <si>
    <t>0530961233NQC11(LC])</t>
  </si>
  <si>
    <t>0530961233V?^8AL0(G.</t>
  </si>
  <si>
    <t>0530961233VH--YMCQ,9</t>
  </si>
  <si>
    <t>0530961233X2&gt;=?D9]A*</t>
  </si>
  <si>
    <t>0530961234&amp;O//S6H:G4</t>
  </si>
  <si>
    <t>0530961234+8Y^:0Q[RP</t>
  </si>
  <si>
    <t>8/15/2019</t>
  </si>
  <si>
    <t>05309612341\5L.`:_82</t>
  </si>
  <si>
    <t>05309612342JVL$2EF32</t>
  </si>
  <si>
    <t>PTD</t>
  </si>
  <si>
    <t>0530961234AVM_1R\J]&amp;</t>
  </si>
  <si>
    <t>0530961234F2^`KP(%69</t>
  </si>
  <si>
    <t>0530961234HC+/?LB0$8</t>
  </si>
  <si>
    <t>0530961234KO^.GCAYIS</t>
  </si>
  <si>
    <t>0530961234N_&amp;&amp;B:09`B</t>
  </si>
  <si>
    <t>0530961235#QUZT[,(%P</t>
  </si>
  <si>
    <t>0530961235+@Y4&amp;$I-U7</t>
  </si>
  <si>
    <t>0530961235,]S\4#WRG1</t>
  </si>
  <si>
    <t>RY826</t>
  </si>
  <si>
    <t>0530961235@:R?&lt;6,.TT</t>
  </si>
  <si>
    <t>05309612355S-JOE^%32</t>
  </si>
  <si>
    <t>0530961235ZA.CSXI&lt;K(</t>
  </si>
  <si>
    <t>0530961236#UW%+FMAX:</t>
  </si>
  <si>
    <t>0530961236,BPS)VR9VV</t>
  </si>
  <si>
    <t>0530961236&gt;U[KOT*IP/</t>
  </si>
  <si>
    <t>0530961236@ZD]1)FZA4</t>
  </si>
  <si>
    <t>0530961236[5]`Q92:K4</t>
  </si>
  <si>
    <t>0530961236]#E98ORM%^</t>
  </si>
  <si>
    <t>05309612361A&amp;N)YJ.Y&lt;</t>
  </si>
  <si>
    <t>05309612361OMM2J:&gt;E&amp;</t>
  </si>
  <si>
    <t>CTA5</t>
  </si>
  <si>
    <t>05309612366&amp;8-A,TE).</t>
  </si>
  <si>
    <t>053096123685AY##.5.5</t>
  </si>
  <si>
    <t>0530961236C_LE5--[^A</t>
  </si>
  <si>
    <t>0530961236G?C4[N$1_G</t>
  </si>
  <si>
    <t>0530961236J4V&gt;D#6AB)</t>
  </si>
  <si>
    <t>0530961236JND+I8-8I^</t>
  </si>
  <si>
    <t>0530961236R&lt;-K3SR5ZO</t>
  </si>
  <si>
    <t>0530961236V-&lt;;XU4Z5^</t>
  </si>
  <si>
    <t>0530961236Y+&gt;GA&lt;6)_W</t>
  </si>
  <si>
    <t>0530961237-W7D8X4I;V</t>
  </si>
  <si>
    <t>053096123751(&lt;GIP@J?</t>
  </si>
  <si>
    <t>0530961237A=09@T/U0,</t>
  </si>
  <si>
    <t>0530961237ALG2XQ%\I`</t>
  </si>
  <si>
    <t>0530961237H11&lt;;[1S87</t>
  </si>
  <si>
    <t>0530961238%4K=S#K&gt;9-</t>
  </si>
  <si>
    <t>0530961238&lt;%+U,&gt;8SV9</t>
  </si>
  <si>
    <t>0530961238_M6ZA9051&lt;</t>
  </si>
  <si>
    <t>05309612381W[SZU`[@%</t>
  </si>
  <si>
    <t>053096123837B&amp;N*:&lt;V2</t>
  </si>
  <si>
    <t>05309612384&lt;VU`$L6MQ</t>
  </si>
  <si>
    <t>05309612385(\[GA^AZ=</t>
  </si>
  <si>
    <t>0530961238D$#%#/KB`]</t>
  </si>
  <si>
    <t>0530961238O%8N\W#]WO</t>
  </si>
  <si>
    <t>0530961238S1BBD\_\K:</t>
  </si>
  <si>
    <t>0530961238V2A8&gt;(J-\;</t>
  </si>
  <si>
    <t>0530961238Y4U?0+,;++</t>
  </si>
  <si>
    <t>0530961239.T4T3\XP3T</t>
  </si>
  <si>
    <t>0530961239`$HBMWAS%R</t>
  </si>
  <si>
    <t>053096123977,H]&gt;Q6&gt;Z</t>
  </si>
  <si>
    <t>0530961239A+]^9,THQL</t>
  </si>
  <si>
    <t>0530961239F1;A#MTN&lt;3</t>
  </si>
  <si>
    <t>0530961239R^3MB&gt;Q/EW</t>
  </si>
  <si>
    <t>PPTB</t>
  </si>
  <si>
    <t>0530961239UOYQQ,*).J</t>
  </si>
  <si>
    <t>0530961239Z+/*1LQD4(</t>
  </si>
  <si>
    <t>053096123A.&amp;0+B9+&gt;$R</t>
  </si>
  <si>
    <t>053096123A;&amp;&lt;Z]S-P)=</t>
  </si>
  <si>
    <t>053096123A@]#5&amp;^-Y=B</t>
  </si>
  <si>
    <t>053096123A[FH3:JJ-7V</t>
  </si>
  <si>
    <t>053096123A8/@5_2&gt;(J\</t>
  </si>
  <si>
    <t>053096123ABAI/EL0-)7</t>
  </si>
  <si>
    <t>053096123AD-IZ&gt;@G4CU</t>
  </si>
  <si>
    <t>053096123AD31G]]-#C:</t>
  </si>
  <si>
    <t>CTB2</t>
  </si>
  <si>
    <t>053096123AE)G`@()GQO</t>
  </si>
  <si>
    <t>053096123AHAW@[W:&lt;V;</t>
  </si>
  <si>
    <t>053096123AJFT+X-^RLY</t>
  </si>
  <si>
    <t>053096123AMD&lt;57PDYB=</t>
  </si>
  <si>
    <t>053096123AS:$=Y;&amp;(ZZ</t>
  </si>
  <si>
    <t>053096123AYMQ&gt;%^`&gt;F-</t>
  </si>
  <si>
    <t>053096123B)H,CA:FK+@</t>
  </si>
  <si>
    <t>053096123BFJN+K1YH,C</t>
  </si>
  <si>
    <t>053096123BJ6$@&gt;+W26%</t>
  </si>
  <si>
    <t>053096123BLN0X55(X,K</t>
  </si>
  <si>
    <t>053096123BNIPNO0\CX7</t>
  </si>
  <si>
    <t>053096123BS&amp;-K,SU6B)</t>
  </si>
  <si>
    <t>053096123C..A*.S&gt;3Q7</t>
  </si>
  <si>
    <t>053096123C;=FR\##EU)</t>
  </si>
  <si>
    <t>053096123C^RI9((R.MM</t>
  </si>
  <si>
    <t>053096123C0^&lt;QQU968\</t>
  </si>
  <si>
    <t>053096123C43W##30V;L</t>
  </si>
  <si>
    <t>053096123CB51DJO7RTW</t>
  </si>
  <si>
    <t>053096123D=?+V_W/S2N</t>
  </si>
  <si>
    <t>053096123D_67HZHR(+J</t>
  </si>
  <si>
    <t>053096123D1&lt;O1$@.H]9</t>
  </si>
  <si>
    <t>053096123D3[]GCYDV(I</t>
  </si>
  <si>
    <t>053096123DCSWA:4),C$</t>
  </si>
  <si>
    <t>053096123DF0&lt;&gt;0A:.KT</t>
  </si>
  <si>
    <t>053096123DI[Q#%&amp;G_L#</t>
  </si>
  <si>
    <t>053096123DU9_)@?$EMD</t>
  </si>
  <si>
    <t>053096123DUTHTJJ&lt;*.D</t>
  </si>
  <si>
    <t>053096123E+HWV?-5B,V</t>
  </si>
  <si>
    <t>053096123E,U*T&lt;FQ(`D</t>
  </si>
  <si>
    <t>053096123E.4C9:5CZ3-</t>
  </si>
  <si>
    <t>053096123E&lt;6;^M069M9</t>
  </si>
  <si>
    <t>053096123E&lt;Z[?&lt;=)]S7</t>
  </si>
  <si>
    <t>053096123E[R+I@*A&lt;`2</t>
  </si>
  <si>
    <t>053096123EAMCO?V&amp;P_K</t>
  </si>
  <si>
    <t>053096123EFNSRL;_8#5</t>
  </si>
  <si>
    <t>053096123EL&amp;IAKX:ZZ6</t>
  </si>
  <si>
    <t>053096123EN$O;54`BZ-</t>
  </si>
  <si>
    <t>053096123EOUSA@(T/^R</t>
  </si>
  <si>
    <t>053096123ERGTA2;A/E@</t>
  </si>
  <si>
    <t>053096123ET728C;/@RX</t>
  </si>
  <si>
    <t>053096123EXU,;X=5;L%</t>
  </si>
  <si>
    <t>053096123F_]461AL+O6</t>
  </si>
  <si>
    <t>053096123FG__I&gt;LT`B2</t>
  </si>
  <si>
    <t>053096123FO#4V&lt;5R_]?</t>
  </si>
  <si>
    <t>053096123FPMNG/PQMB.</t>
  </si>
  <si>
    <t>053096123FS-/U_0-R&lt;I</t>
  </si>
  <si>
    <t>053096123G1S&lt;),5/IJ9</t>
  </si>
  <si>
    <t>053096123G5@Q3@XAJ28</t>
  </si>
  <si>
    <t>053096123GD?,,=Z.H0I</t>
  </si>
  <si>
    <t>053096123GFF&gt;2AT4(5C</t>
  </si>
  <si>
    <t>053096123GGSYAU=Y]L$</t>
  </si>
  <si>
    <t>053096123GU0ZL+]G-+4</t>
  </si>
  <si>
    <t>053096123GYF(@[46ME-</t>
  </si>
  <si>
    <t>053096123H2$&amp;^7.]M#A</t>
  </si>
  <si>
    <t>053096123H2RM1EP9$.[</t>
  </si>
  <si>
    <t>053096123H70J2_+0P*$</t>
  </si>
  <si>
    <t>053096123H96.]#Z7GD7</t>
  </si>
  <si>
    <t>053096123HE.#LB;Y%\9</t>
  </si>
  <si>
    <t>053096123HFH&gt;4&gt;TZ%&gt;0</t>
  </si>
  <si>
    <t>053096123I,20&amp;LA\:.)</t>
  </si>
  <si>
    <t>053096123I,4M`0FK?&amp;S</t>
  </si>
  <si>
    <t>053096123I:IAYJI*ASS</t>
  </si>
  <si>
    <t>053096123I=H3VK\JT7,</t>
  </si>
  <si>
    <t>053096123I&gt;@%Q&lt;05PN`</t>
  </si>
  <si>
    <t>053096123I1ZVQ-K21@R</t>
  </si>
  <si>
    <t>053096123I2F_1&lt;PXIX/</t>
  </si>
  <si>
    <t>053096123I5J#&lt;_?3U0=</t>
  </si>
  <si>
    <t>053096123I7RZ77G%K5/</t>
  </si>
  <si>
    <t>053096123I83].&gt;A=]?N</t>
  </si>
  <si>
    <t>053096123IDL\U2\\])C</t>
  </si>
  <si>
    <t>053096123IU7MQEXX+=[</t>
  </si>
  <si>
    <t>053096123J)Y56NP_Z46</t>
  </si>
  <si>
    <t>053096123J=Q=V:Y.Q+N</t>
  </si>
  <si>
    <t>053096123J^&lt;$SIH_M3Q</t>
  </si>
  <si>
    <t>053096123J7B&amp;UM9=VKN</t>
  </si>
  <si>
    <t>053096123J8M^Q5S4Q&lt;Z</t>
  </si>
  <si>
    <t>053096123JA0F6)3=SL+</t>
  </si>
  <si>
    <t>053096123JAU0&amp;YIS+H.</t>
  </si>
  <si>
    <t>053096123JC&lt;DWC0EH3+</t>
  </si>
  <si>
    <t>053096123JM:7G*KIXA)</t>
  </si>
  <si>
    <t>053096123JM03O,HU*/9</t>
  </si>
  <si>
    <t>053096123JP%R,]AP:#D</t>
  </si>
  <si>
    <t>053096123K&amp;47US&lt;U5FF</t>
  </si>
  <si>
    <t>053096123K+EJ)&amp;%C8`D</t>
  </si>
  <si>
    <t>053096123K-GO(6=WA$V</t>
  </si>
  <si>
    <t>053096123K=\F$&amp;46:N8</t>
  </si>
  <si>
    <t>053096123K\UPCD$85?A</t>
  </si>
  <si>
    <t>053096123K5A1\RF$F3A</t>
  </si>
  <si>
    <t>053096123KA0/&lt;]TATZN</t>
  </si>
  <si>
    <t>053096123KM#H2SKY^XO</t>
  </si>
  <si>
    <t>053096123KW$&gt;2M,#.7$</t>
  </si>
  <si>
    <t>053096123KY#/@S5Z9Y$</t>
  </si>
  <si>
    <t>053096123L;.]3&lt;J4(@D</t>
  </si>
  <si>
    <t>053096123L[(]+&lt;V:^,:</t>
  </si>
  <si>
    <t>053096123L`?[I^:BI+A</t>
  </si>
  <si>
    <t>053096123L`S7/]V6.]#</t>
  </si>
  <si>
    <t>053096123L430&amp;[*M0&amp;3</t>
  </si>
  <si>
    <t>053096123LA3XDAH*&gt;DS</t>
  </si>
  <si>
    <t>053096123LDFVX*GQS&amp;8</t>
  </si>
  <si>
    <t>053096123LLOI%&gt;]7.*=</t>
  </si>
  <si>
    <t>053096123LX%FDTZ3B6N</t>
  </si>
  <si>
    <t>053096123LX2VO,0/=(8</t>
  </si>
  <si>
    <t>053096123M#3M&lt;&gt;83.XC</t>
  </si>
  <si>
    <t>053096123M%[-3/&gt;Q\,`</t>
  </si>
  <si>
    <t>053096123M%6LWA1&gt;9T?</t>
  </si>
  <si>
    <t>053096123M&amp;CB3GY,V(D</t>
  </si>
  <si>
    <t>053096123M,K@-2=YJTK</t>
  </si>
  <si>
    <t>053096123M=$AP0F\S.;</t>
  </si>
  <si>
    <t>053096123M[HMG\LTGNR</t>
  </si>
  <si>
    <t>053096123M\YZF()-,J6</t>
  </si>
  <si>
    <t>053096123M_&gt;9ASQ&gt;*N]</t>
  </si>
  <si>
    <t>053096123M3[JN8*H)$-</t>
  </si>
  <si>
    <t>053096123M6`8&lt;X\W4(]</t>
  </si>
  <si>
    <t>053096123MUAC\(&lt;@B&lt;G</t>
  </si>
  <si>
    <t>053096123MV=.S3W/T+Z</t>
  </si>
  <si>
    <t>053096123MVAY:5H0FM#</t>
  </si>
  <si>
    <t>053096123N$QY2&lt;8[KGN</t>
  </si>
  <si>
    <t>053096123N*2^G3\G1Z,</t>
  </si>
  <si>
    <t>053096123N^X.H?Q10*L</t>
  </si>
  <si>
    <t>053096123N`=Z2A-N%4L</t>
  </si>
  <si>
    <t>053096123NCPY(#+F`]:</t>
  </si>
  <si>
    <t>053096123NDK`6UY;=9&amp;</t>
  </si>
  <si>
    <t>053096123NI(4DT14;LK</t>
  </si>
  <si>
    <t>053096123NM^`*XNM,__</t>
  </si>
  <si>
    <t>053096123NMGL)I+)&lt;W2</t>
  </si>
  <si>
    <t>053096123O.&amp;S6.;C-@/</t>
  </si>
  <si>
    <t>053096123O;[C$7S%J6P</t>
  </si>
  <si>
    <t>053096123OAUEW9,&lt;;1P</t>
  </si>
  <si>
    <t>053096123OC-(2\,\\00</t>
  </si>
  <si>
    <t>053096123OK#.&lt;)ZB&lt;F(</t>
  </si>
  <si>
    <t>053096123OUU&amp;IEN=I*&gt;</t>
  </si>
  <si>
    <t>053096123P()^G@P6Z([</t>
  </si>
  <si>
    <t>053096123P)BA1_E.4Z&amp;</t>
  </si>
  <si>
    <t>053096123P,]_-PPF:OU</t>
  </si>
  <si>
    <t>053096123P&gt;H@^TGHVM9</t>
  </si>
  <si>
    <t>053096123P?-@6+V_NWJ</t>
  </si>
  <si>
    <t>053096123P`&lt;FTH9%+%W</t>
  </si>
  <si>
    <t>053096123P4&gt;06GI#Y0Q</t>
  </si>
  <si>
    <t>053096123P7+:@;[M,S.</t>
  </si>
  <si>
    <t>053096123P9Z/YU0#V@E</t>
  </si>
  <si>
    <t>053096123PMPN(AUFB,A</t>
  </si>
  <si>
    <t>053096123Q%4.`5^M&lt;%B</t>
  </si>
  <si>
    <t>053096123Q&amp;6\LJ&gt;/(Q?</t>
  </si>
  <si>
    <t>053096123Q=`R=H^/.^2</t>
  </si>
  <si>
    <t>053096123Q?A&gt;=DEM2MM</t>
  </si>
  <si>
    <t>053096123QSX8&amp;SX^@R2</t>
  </si>
  <si>
    <t>053096123QU-YD]P;HR\</t>
  </si>
  <si>
    <t>053096123QXB?ME1S;]S</t>
  </si>
  <si>
    <t>053096123R(YJIM#$.K_</t>
  </si>
  <si>
    <t>053096123R+7C7-/=AUL</t>
  </si>
  <si>
    <t>053096123R@0I(69)T&lt;E</t>
  </si>
  <si>
    <t>053096123R68,,U+(@2E</t>
  </si>
  <si>
    <t>053096123R7&amp;AO/3*]O2</t>
  </si>
  <si>
    <t>053096123R8+A74DN3.2</t>
  </si>
  <si>
    <t>RY624</t>
  </si>
  <si>
    <t>053096123RBN2:.T%+S2</t>
  </si>
  <si>
    <t>053096123RDQ*9&lt;%5G\Q</t>
  </si>
  <si>
    <t>053096123RP(:;[QP1IV</t>
  </si>
  <si>
    <t>053096123S$3W3+9+&gt;7@</t>
  </si>
  <si>
    <t>053096123S.7%9]O&lt;;$Z</t>
  </si>
  <si>
    <t>053096123S^RH\\[*;6%</t>
  </si>
  <si>
    <t>053096123S1-/5=(_(EK</t>
  </si>
  <si>
    <t>053096123S4DPSL$V)18</t>
  </si>
  <si>
    <t>053096123SZ:BAA6GE4(</t>
  </si>
  <si>
    <t>053096123T+D+;*KJ(A)</t>
  </si>
  <si>
    <t>053096123T-J7&gt;N@1D-T</t>
  </si>
  <si>
    <t>053096123T?@EF\201RA</t>
  </si>
  <si>
    <t>053096123T?IK0MJJI8`</t>
  </si>
  <si>
    <t>053096123T4?B^3VAW)#</t>
  </si>
  <si>
    <t>053096123TA/T23K2YQA</t>
  </si>
  <si>
    <t>053096123TCAW-91@5JZ</t>
  </si>
  <si>
    <t>053096123TEXG*XGW^XF</t>
  </si>
  <si>
    <t>053096123TFEJH*7?UIK</t>
  </si>
  <si>
    <t>053096123TH&lt;5YE[*(=#</t>
  </si>
  <si>
    <t>053096123TH1G*S5AMKJ</t>
  </si>
  <si>
    <t>053096123TXRWZ-3JXRN</t>
  </si>
  <si>
    <t>053096123U&amp;&gt;=\OI7\V0</t>
  </si>
  <si>
    <t>053096123U.&lt;E%L29$JY</t>
  </si>
  <si>
    <t>053096123U&gt;GHHB_]`\R</t>
  </si>
  <si>
    <t>053096123U[R3&amp;)0@[7+</t>
  </si>
  <si>
    <t>053096123U_(AK\F9&lt;4:</t>
  </si>
  <si>
    <t>053096123U`5AB/V:O^4</t>
  </si>
  <si>
    <t>053096123U0Q[/&amp;((8&lt;0</t>
  </si>
  <si>
    <t>053096123U36^7\$]BKI</t>
  </si>
  <si>
    <t>053096123U7.@@[3R6YS</t>
  </si>
  <si>
    <t>053096123U8X&lt;OH5:HFU</t>
  </si>
  <si>
    <t>053096123UE1??3A=C3$</t>
  </si>
  <si>
    <t>053096123UJTA25#LT_L</t>
  </si>
  <si>
    <t>053096123UQ&lt;FSQI6SQD</t>
  </si>
  <si>
    <t>053096123UUOKPWB2V&lt;D</t>
  </si>
  <si>
    <t>053096123V+W$CTTX-D#</t>
  </si>
  <si>
    <t>053096123V:2?ZGD[4O+</t>
  </si>
  <si>
    <t>053096123V?A)/6DU*\-</t>
  </si>
  <si>
    <t>053096123V8PQT8C5+1/</t>
  </si>
  <si>
    <t>053096123VKX6-@\;UD0</t>
  </si>
  <si>
    <t>053096123VR^8H%NKR*-</t>
  </si>
  <si>
    <t>053096123VTM$,0I3UFZ</t>
  </si>
  <si>
    <t>053096123VW3J&amp;RPZADW</t>
  </si>
  <si>
    <t>053096123W%HEI]4G1M1</t>
  </si>
  <si>
    <t>053096123W(0,MU7+UV`</t>
  </si>
  <si>
    <t>053096123W)+M$[U&amp;GA@</t>
  </si>
  <si>
    <t>053096123W-&amp;$,Q-&lt;I^P</t>
  </si>
  <si>
    <t>PTF</t>
  </si>
  <si>
    <t>053096123W-)IZVARZ@@</t>
  </si>
  <si>
    <t>053096123W.9CAWM3\Z5</t>
  </si>
  <si>
    <t>053096123W\G\60H6`-T</t>
  </si>
  <si>
    <t>053096123W`*BJM6I7.&amp;</t>
  </si>
  <si>
    <t>053096123WAS/&amp;&gt;C_VB3</t>
  </si>
  <si>
    <t>053096123WD`ULGA2&amp;JG</t>
  </si>
  <si>
    <t>053096123WGF&amp;11+64._</t>
  </si>
  <si>
    <t>053096123WJ.J$_]9=S8</t>
  </si>
  <si>
    <t>053096123WP\KEA_DDFB</t>
  </si>
  <si>
    <t>053096123WUJ%GN7*AH3</t>
  </si>
  <si>
    <t>053096123X&amp;U8&lt;U:@+GR</t>
  </si>
  <si>
    <t>053096123X,C6^T`AA-:</t>
  </si>
  <si>
    <t>053096123X/&gt;IL[2F#)&gt;</t>
  </si>
  <si>
    <t>053096123X&gt;Z?RX[D3NK</t>
  </si>
  <si>
    <t>053096123X_&gt;?X1B2Y_S</t>
  </si>
  <si>
    <t>053096123X0-&lt;*/,%FG1</t>
  </si>
  <si>
    <t>053096123X1CNAOT&amp;BBR</t>
  </si>
  <si>
    <t>053096123X3CPG0@`2WT</t>
  </si>
  <si>
    <t>053096123XB&amp;-;`TR4ZZ</t>
  </si>
  <si>
    <t>053096123XV\EA:_166C</t>
  </si>
  <si>
    <t>053096123Y$&amp;[1\2`CU+</t>
  </si>
  <si>
    <t>053096123Y&amp;:T&amp;3,5#$`</t>
  </si>
  <si>
    <t>CTF</t>
  </si>
  <si>
    <t>053096123Y*FEQP[3^%7</t>
  </si>
  <si>
    <t>053096123Y,=3)VL&amp;SI+</t>
  </si>
  <si>
    <t>053096123Y3Y9]NA8OT2</t>
  </si>
  <si>
    <t>053096123YH6&amp;BR[A+K&amp;</t>
  </si>
  <si>
    <t>053096123YM1B.&amp;PRB24</t>
  </si>
  <si>
    <t>053096123YY$X4*\F&lt;N8</t>
  </si>
  <si>
    <t>053096123Z.HWD$R6&gt;QG</t>
  </si>
  <si>
    <t>053096123Z/0&lt;M:(IU)L</t>
  </si>
  <si>
    <t>053096123Z;3D1/-&lt;W7/</t>
  </si>
  <si>
    <t>053096123Z3F)-TPEC6W</t>
  </si>
  <si>
    <t>053096123Z91\[T`],Y&amp;</t>
  </si>
  <si>
    <t>053096123ZCL8B?FMVA(</t>
  </si>
  <si>
    <t>053096123ZG2X6)54#+^</t>
  </si>
  <si>
    <t>053096123ZQR^MX2J.QA</t>
  </si>
  <si>
    <t>053096123ZW;UT@X]*&gt;Z</t>
  </si>
  <si>
    <t>05695ed0aedb4e37870c2e4e182cecf9</t>
  </si>
  <si>
    <t>APC</t>
  </si>
  <si>
    <t>061a3057869046c883460d43309625c6</t>
  </si>
  <si>
    <t>TLB</t>
  </si>
  <si>
    <t>090397061#.LQ1&gt;G,Q9#</t>
  </si>
  <si>
    <t>090397061#^?%SA^9EIC</t>
  </si>
  <si>
    <t>090397061#_M&lt;Z)_&gt;KD5</t>
  </si>
  <si>
    <t>TLC</t>
  </si>
  <si>
    <t>090397061#U88:\8PR[.</t>
  </si>
  <si>
    <t>090397061$)\ITJ,:5OE</t>
  </si>
  <si>
    <t>090397061$/=6&lt;P-#&amp;WR</t>
  </si>
  <si>
    <t>CTB1</t>
  </si>
  <si>
    <t>090397061$[434)]SL&amp;&amp;</t>
  </si>
  <si>
    <t>090397061$1OU]3#9J-A</t>
  </si>
  <si>
    <t>090397061$26/91@1]PR</t>
  </si>
  <si>
    <t>090397061$8/A%AB+S`L</t>
  </si>
  <si>
    <t>090397061$A;M3^*8;@`</t>
  </si>
  <si>
    <t>090397061$YZL.\)161A</t>
  </si>
  <si>
    <t>090397061%,6[MJ83WRU</t>
  </si>
  <si>
    <t>090397061%]90X495MD&gt;</t>
  </si>
  <si>
    <t>090397061%KQVOO*H2XK</t>
  </si>
  <si>
    <t>090397061%N9&amp;RWVXS2,</t>
  </si>
  <si>
    <t>090397061%NHJ1LQ_%&amp;A</t>
  </si>
  <si>
    <t>090397061&amp;$ZI%,$NZP=</t>
  </si>
  <si>
    <t>090397061&amp;@9\&amp;&lt;Z@\GC</t>
  </si>
  <si>
    <t>090397061&amp;@HGRLY#3U:</t>
  </si>
  <si>
    <t>RTA</t>
  </si>
  <si>
    <t>090397061&amp;6FLM)^IO#U</t>
  </si>
  <si>
    <t>090397061&amp;7@&gt;&gt;%=BV[U</t>
  </si>
  <si>
    <t>090397061&amp;89*#&gt;VLR==</t>
  </si>
  <si>
    <t>090397061&amp;FR@&lt;GXJU4,</t>
  </si>
  <si>
    <t>090397061&amp;OBP12Q2YI^</t>
  </si>
  <si>
    <t>090397061&amp;SF];&lt;R7&lt;A/</t>
  </si>
  <si>
    <t>090397061&amp;TBMO)GKHE5</t>
  </si>
  <si>
    <t>090397061&amp;XJG,#@X%FC</t>
  </si>
  <si>
    <t>TLE</t>
  </si>
  <si>
    <t>090397061(%N5JU?2Z`9</t>
  </si>
  <si>
    <t>090397061(;(V)?@:\3D</t>
  </si>
  <si>
    <t>090397061(F9W4+7F9VH</t>
  </si>
  <si>
    <t>090397061(M1C#P6KA7)</t>
  </si>
  <si>
    <t>090397061)#\@FQ/+(WZ</t>
  </si>
  <si>
    <t>090397061),P^9L&gt;CIQ(</t>
  </si>
  <si>
    <t>090397061).2B(MBN6&lt;;</t>
  </si>
  <si>
    <t>090397061)&lt;`I\\U1MR*</t>
  </si>
  <si>
    <t>090397061)86V-9&gt;;808</t>
  </si>
  <si>
    <t>090397061)C=U,JY2HA[</t>
  </si>
  <si>
    <t>090397061)D5\:O9Q=CI</t>
  </si>
  <si>
    <t>090397061)ZL&lt;JA;,)9(</t>
  </si>
  <si>
    <t>090397061*&amp;D&gt;U];8UOO</t>
  </si>
  <si>
    <t>090397061*(W]Y6ST^;D</t>
  </si>
  <si>
    <t>090397061**D5`(IW;P-</t>
  </si>
  <si>
    <t>090397061*0+\??%:4+]</t>
  </si>
  <si>
    <t>090397061*L(/3VA,7)#</t>
  </si>
  <si>
    <t>090397061*MV&gt;?1R&lt;ILL</t>
  </si>
  <si>
    <t>090397061*ZJLYQ83^MK</t>
  </si>
  <si>
    <t>090397061+$,CX$\1/CF</t>
  </si>
  <si>
    <t>PPTC</t>
  </si>
  <si>
    <t>090397061+/0@@$#^T3M</t>
  </si>
  <si>
    <t>TLL</t>
  </si>
  <si>
    <t>090397061+?*3.]2_A@B</t>
  </si>
  <si>
    <t>090397061+I&amp;4*UX2KVO</t>
  </si>
  <si>
    <t>090397061+XJ,&amp;M8_&gt;)A</t>
  </si>
  <si>
    <t>090397061,?I&gt;3Y=-Q6W</t>
  </si>
  <si>
    <t>TLD</t>
  </si>
  <si>
    <t>090397061,2&gt;E(YYI63A</t>
  </si>
  <si>
    <t>090397061,2I?AWA;[+/</t>
  </si>
  <si>
    <t>090397061,37#*[O,$MG</t>
  </si>
  <si>
    <t>090397061,A4S]PA3KZ3</t>
  </si>
  <si>
    <t>090397061,HHFR&lt;,XT4&lt;</t>
  </si>
  <si>
    <t>090397061-0Z&lt;(\B^8DH</t>
  </si>
  <si>
    <t>090397061-7=&gt;HG7CJWS</t>
  </si>
  <si>
    <t>CTA3X</t>
  </si>
  <si>
    <t>090397061-7^.+/MT&gt;/3</t>
  </si>
  <si>
    <t>090397061-DZT,;Z/@CI</t>
  </si>
  <si>
    <t>090397061-G@HM&lt;Z,L&amp;L</t>
  </si>
  <si>
    <t>090397061-G9OH4IDLEJ</t>
  </si>
  <si>
    <t>090397061-MU747=DT&lt;V</t>
  </si>
  <si>
    <t>090397061-XY%8H:)*D9</t>
  </si>
  <si>
    <t>090397061.#A*:GAG3P;</t>
  </si>
  <si>
    <t>090397061.%V,AUF42PH</t>
  </si>
  <si>
    <t>090397061.&amp;CI6P5$AU\</t>
  </si>
  <si>
    <t>090397061.:WL2(/D*JY</t>
  </si>
  <si>
    <t>090397061.]XC@MGT&amp;AU</t>
  </si>
  <si>
    <t>090397061.Z]H\AZNB(&amp;</t>
  </si>
  <si>
    <t>090397061/@QV\:L0&lt;DO</t>
  </si>
  <si>
    <t>090397061/1.+[PB3-?K</t>
  </si>
  <si>
    <t>090397061/62BQVM&amp;I&lt;5</t>
  </si>
  <si>
    <t>090397061/P*92@,L[-Z</t>
  </si>
  <si>
    <t>090397061:%5K:D:]D=B</t>
  </si>
  <si>
    <t>090397061:;X.(Q&amp;H&amp;\T</t>
  </si>
  <si>
    <t>090397061:&lt;O,Y2JA[5U</t>
  </si>
  <si>
    <t>090397061:0DRO=X5#AA</t>
  </si>
  <si>
    <t>5/29/2018</t>
  </si>
  <si>
    <t>090397061:6Z:H)2I$J&gt;</t>
  </si>
  <si>
    <t>090397061:G[[&amp;A&lt;CA.7</t>
  </si>
  <si>
    <t>090397061:T[&gt;SRL[52+</t>
  </si>
  <si>
    <t>090397061:Z?8B/C1`&gt;Y</t>
  </si>
  <si>
    <t>090397061;*$X8T30H,E</t>
  </si>
  <si>
    <t>090397061;+FC]TASG3E</t>
  </si>
  <si>
    <t>CTA1X</t>
  </si>
  <si>
    <t>090397061;/^Y=HUZ5G-</t>
  </si>
  <si>
    <t>090397061;&lt;7MXH7+*M;</t>
  </si>
  <si>
    <t>090397061;[5$LMTUU$,</t>
  </si>
  <si>
    <t>090397061;4A1`-V&amp;9\A</t>
  </si>
  <si>
    <t>090397061;89DN8&gt;VA^G</t>
  </si>
  <si>
    <t>090397061;GQ2`^/A`$8</t>
  </si>
  <si>
    <t>090397061;N_)4?/9P`Y</t>
  </si>
  <si>
    <t>090397061&lt;\XQ^J^ZWW$</t>
  </si>
  <si>
    <t>090397061&lt;RA&amp;EPI-T1,</t>
  </si>
  <si>
    <t>090397061&lt;Z3A/=?2V?G</t>
  </si>
  <si>
    <t>090397061=AN^=BY+$/$</t>
  </si>
  <si>
    <t>090397061=JP.O?RIAX*</t>
  </si>
  <si>
    <t>090397061=Y19)WMUR?2</t>
  </si>
  <si>
    <t>090397061&gt;/AT-JRLSI`</t>
  </si>
  <si>
    <t>090397061&gt;;48NS[2&gt;Y6</t>
  </si>
  <si>
    <t>090397061&gt;;4W`D@4KF`</t>
  </si>
  <si>
    <t>090397061&gt;_CH5B1Z9-\</t>
  </si>
  <si>
    <t>090397061&gt;`%X2]K/&amp;7$</t>
  </si>
  <si>
    <t>TLK</t>
  </si>
  <si>
    <t>090397061&gt;8$N#B-W3S@</t>
  </si>
  <si>
    <t>090397061&gt;FG\8L17:K8</t>
  </si>
  <si>
    <t>090397061?_G`DP4HD;6</t>
  </si>
  <si>
    <t>090397061?F&amp;V^EA)[P[</t>
  </si>
  <si>
    <t>090397061?UY$K2#&gt;`8Q</t>
  </si>
  <si>
    <t>090397061@$X`D&amp;2K%:[</t>
  </si>
  <si>
    <t>6/30/2017</t>
  </si>
  <si>
    <t>090397061@@&lt;@Q.)299&lt;</t>
  </si>
  <si>
    <t>090397061@KE#M$\&amp;1&gt;&lt;</t>
  </si>
  <si>
    <t>090397061@Q&gt;N^,:76R-</t>
  </si>
  <si>
    <t>090397061@R^3K.C&lt;=AZ</t>
  </si>
  <si>
    <t>090397061@X1\\/(:68V</t>
  </si>
  <si>
    <t>090397061[;L-:BUR&lt;V[</t>
  </si>
  <si>
    <t>090397061[@?ZSXA;?8Q</t>
  </si>
  <si>
    <t>090397061[_[GAABJ\8[</t>
  </si>
  <si>
    <t>090397061[654HMW4PV9</t>
  </si>
  <si>
    <t>010</t>
  </si>
  <si>
    <t>090397061[G0O[6ADM=L</t>
  </si>
  <si>
    <t>090397061[O&gt;IV12SP#^</t>
  </si>
  <si>
    <t>090397061\+YFB%=^12B</t>
  </si>
  <si>
    <t>090397061\;+,VK&lt;QW^Y</t>
  </si>
  <si>
    <t>090397061\1/(;3?SS67</t>
  </si>
  <si>
    <t>090397061\18B&lt;/:H5%[</t>
  </si>
  <si>
    <t>090397061\N0HSV;9)%6</t>
  </si>
  <si>
    <t>090397061^/D3S]1`6*6</t>
  </si>
  <si>
    <t>090397061^:3F^I_2L5U</t>
  </si>
  <si>
    <t>090397061^&lt;8Z?37=TIK</t>
  </si>
  <si>
    <t>090397061^];UY$/F`U?</t>
  </si>
  <si>
    <t>090397061^7N1+NQ9B9Y</t>
  </si>
  <si>
    <t>090397061^9#P%+(7(%C</t>
  </si>
  <si>
    <t>090397061^UAR1.HY%W0</t>
  </si>
  <si>
    <t>090397061_&amp;$7]96ZMX:</t>
  </si>
  <si>
    <t>090397061_]T*ZP:(Y85</t>
  </si>
  <si>
    <t>RP2</t>
  </si>
  <si>
    <t>090397061_KN]E:(E?OG</t>
  </si>
  <si>
    <t>090397061`\^8MYK-N9)</t>
  </si>
  <si>
    <t>090397061`2[HJ)I0T-)</t>
  </si>
  <si>
    <t>090397061`222/NU4X?^</t>
  </si>
  <si>
    <t>090397061`8AS)XUG8IK</t>
  </si>
  <si>
    <t>090397061`A:D,_2;GAI</t>
  </si>
  <si>
    <t>090397061`HX*&gt;V6A,GE</t>
  </si>
  <si>
    <t>090397061`KURLLGO@FS</t>
  </si>
  <si>
    <t>0903970610*&amp;=]&lt;\BNB?</t>
  </si>
  <si>
    <t>0903970610@L5MKI$4WH</t>
  </si>
  <si>
    <t>0903970610G(AX%.RTNQ</t>
  </si>
  <si>
    <t>0903970610KU=^`HBS42</t>
  </si>
  <si>
    <t>0903970610NBP4BH3E&lt;`</t>
  </si>
  <si>
    <t>0903970610XMQJC=;=O_</t>
  </si>
  <si>
    <t>0903970610Y8_*`PPN98</t>
  </si>
  <si>
    <t>0903970611-W*H1&lt;\;H1</t>
  </si>
  <si>
    <t>09039706111PPH%*@`N&lt;</t>
  </si>
  <si>
    <t>09039706112K/O+&lt;9$6,</t>
  </si>
  <si>
    <t>0903970612*FS=RT)13H</t>
  </si>
  <si>
    <t>0903970612G]:K633]U[</t>
  </si>
  <si>
    <t>CTA2X</t>
  </si>
  <si>
    <t>0903970613;EG8[&gt;:_[\</t>
  </si>
  <si>
    <t>0903970613[I;]1U%VL-</t>
  </si>
  <si>
    <t>0903970613]%X#/WT&gt;([</t>
  </si>
  <si>
    <t>0903970613^FZ1FX67[,</t>
  </si>
  <si>
    <t>09039706137O&gt;TI&gt;$M.`</t>
  </si>
  <si>
    <t>0903970613CE&amp;65)#$:9</t>
  </si>
  <si>
    <t>0903970613I8KKP&amp;B&amp;E1</t>
  </si>
  <si>
    <t>012</t>
  </si>
  <si>
    <t>0903970614&amp;+%0-TJ[M$</t>
  </si>
  <si>
    <t>0903970614&lt;-=J?L]&amp;12</t>
  </si>
  <si>
    <t>0903970614AFU:A,:7MK</t>
  </si>
  <si>
    <t>0903970615,G&gt;RR=9MX&amp;</t>
  </si>
  <si>
    <t>0903970615^GU12LN.I&amp;</t>
  </si>
  <si>
    <t>0903970615`(XFSLAA*`</t>
  </si>
  <si>
    <t>0903970615F9#P4%DY\=</t>
  </si>
  <si>
    <t>CTC1</t>
  </si>
  <si>
    <t>0903970615O?LX+U1,6]</t>
  </si>
  <si>
    <t>0903970616(EV0_#&gt;1M*</t>
  </si>
  <si>
    <t>0903970616PNHK\T&gt;1_M</t>
  </si>
  <si>
    <t>0903970616W*A&lt;,O3PK*</t>
  </si>
  <si>
    <t>0903970617&amp;(M;7TD(J0</t>
  </si>
  <si>
    <t>0903970617&gt;W02%B7OS-</t>
  </si>
  <si>
    <t>0903970617[8/,5FB,94</t>
  </si>
  <si>
    <t>09039706172,@?W6TJ%?</t>
  </si>
  <si>
    <t>0903970617G(O]&lt;::A=]</t>
  </si>
  <si>
    <t>0903970617K4E4A9*A#;</t>
  </si>
  <si>
    <t>0903970617O=B;?X2U&gt;W</t>
  </si>
  <si>
    <t>0903970617Z(+9SVV%+P</t>
  </si>
  <si>
    <t>0903970618-@(AEP@^W+</t>
  </si>
  <si>
    <t>0903970618`K##-I/C`C</t>
  </si>
  <si>
    <t>0903970618H?\W:FDI%.</t>
  </si>
  <si>
    <t>0903970618HJ8$LUVC-3</t>
  </si>
  <si>
    <t>0903970618N-&lt;AJW&gt;W0:</t>
  </si>
  <si>
    <t>0903970618Q(LUSYWKEE</t>
  </si>
  <si>
    <t>RTA1</t>
  </si>
  <si>
    <t>0903970618T\$5K[U9V,</t>
  </si>
  <si>
    <t>0903970619$$TXT-=?@:</t>
  </si>
  <si>
    <t>0903970619%)^ALZ,;IZ</t>
  </si>
  <si>
    <t>0903970619-JZ(4/A$WU</t>
  </si>
  <si>
    <t>0903970619.?&gt;CO\;SOY</t>
  </si>
  <si>
    <t>TLJ</t>
  </si>
  <si>
    <t>0903970619@W#FAH8\]&amp;</t>
  </si>
  <si>
    <t>09039706197QYJGTH_&gt;?</t>
  </si>
  <si>
    <t>090397061983P]Q.NDH#</t>
  </si>
  <si>
    <t>09039706199]PO4MLH`/</t>
  </si>
  <si>
    <t>0903970619QKIA4X\N8?</t>
  </si>
  <si>
    <t>090397061A*H@\NM[X5$</t>
  </si>
  <si>
    <t>090397061A,%042L5Z(0</t>
  </si>
  <si>
    <t>090397061A-AK)CJVM6.</t>
  </si>
  <si>
    <t>090397061A5^4$?&amp;`AIJ</t>
  </si>
  <si>
    <t>090397061AA0_,VKTB)&amp;</t>
  </si>
  <si>
    <t>090397061AY-UC11#,%%</t>
  </si>
  <si>
    <t>090397061AZ&lt;4$C9DT%&gt;</t>
  </si>
  <si>
    <t>090397061B,4&lt;TH1:B?@</t>
  </si>
  <si>
    <t>090397061B,QM8W9MB]X</t>
  </si>
  <si>
    <t>090397061BEVUE/U8Z?%</t>
  </si>
  <si>
    <t>090397061BH.LVGM0J&lt;I</t>
  </si>
  <si>
    <t>090397061C&amp;M+X_B2]M)</t>
  </si>
  <si>
    <t>090397061C1K+$%TH\4#</t>
  </si>
  <si>
    <t>090397061C5XE;2WSKVE</t>
  </si>
  <si>
    <t>090397061CA1U.H8*Q`X</t>
  </si>
  <si>
    <t>090397061CHAFA)J`9L&gt;</t>
  </si>
  <si>
    <t>090397061CJ26M#YO%8#</t>
  </si>
  <si>
    <t>090397061CM6Q];PEE`3</t>
  </si>
  <si>
    <t>090397061DA`G00#L4G*</t>
  </si>
  <si>
    <t>090397061E,HABIEP8B-</t>
  </si>
  <si>
    <t>090397061E01/,V5&amp;V&amp;R</t>
  </si>
  <si>
    <t>090397061E3?&lt;+.8A1/$</t>
  </si>
  <si>
    <t>090397061ENE)(?[EIFO</t>
  </si>
  <si>
    <t>RTA2</t>
  </si>
  <si>
    <t>090397061EOPQ$.8AQ_A</t>
  </si>
  <si>
    <t>090397061F._-%\(N\Y*</t>
  </si>
  <si>
    <t>090397061F=;/#86.1Y1</t>
  </si>
  <si>
    <t>090397061F6H(&lt;(SG;D0</t>
  </si>
  <si>
    <t>090397061FH_&lt;89E)SZ6</t>
  </si>
  <si>
    <t>090397061FLP(1G56/T&gt;</t>
  </si>
  <si>
    <t>090397061FQD5X1\F5W&lt;</t>
  </si>
  <si>
    <t>090397061G+8P305KUH+</t>
  </si>
  <si>
    <t>090397061G;7KA00E5@_</t>
  </si>
  <si>
    <t>090397061G@SX`:D,:$8</t>
  </si>
  <si>
    <t>090397061GB[&amp;O(Q*.^-</t>
  </si>
  <si>
    <t>090397061GBA5:1@.+/.</t>
  </si>
  <si>
    <t>090397061GYK1MAO-:P@</t>
  </si>
  <si>
    <t>090397061H^=I8\D^I:6</t>
  </si>
  <si>
    <t>090397061H9V=W^RJ07L</t>
  </si>
  <si>
    <t>090397061HE_/T1S_E7T</t>
  </si>
  <si>
    <t>090397061HGAL?(;RP(V</t>
  </si>
  <si>
    <t>090397061I%3N#6HAFLS</t>
  </si>
  <si>
    <t>090397061I-+][%&lt;A2&amp;R</t>
  </si>
  <si>
    <t>090397061I@YIW*)0QD_</t>
  </si>
  <si>
    <t>090397061ICYW;&gt;($&gt;EG</t>
  </si>
  <si>
    <t>090397061ISY9#N[K]&lt;D</t>
  </si>
  <si>
    <t>090397061IV[643%];JW</t>
  </si>
  <si>
    <t>CTC3</t>
  </si>
  <si>
    <t>090397061J%81HT8A3UV</t>
  </si>
  <si>
    <t>090397061J)A?=M\T6&amp;S</t>
  </si>
  <si>
    <t>RP1</t>
  </si>
  <si>
    <t>090397061J&gt;S\&lt;&gt;]RFL;</t>
  </si>
  <si>
    <t>090397061J4(K%AXO\*(</t>
  </si>
  <si>
    <t>090397061J9//OVWRT6$</t>
  </si>
  <si>
    <t>090397061JGDSA?C3HC`</t>
  </si>
  <si>
    <t>090397061JHN,;X,2W2A</t>
  </si>
  <si>
    <t>090397061JN%:^//SGVA</t>
  </si>
  <si>
    <t>CTC4</t>
  </si>
  <si>
    <t>090397061K.O##7+6,D(</t>
  </si>
  <si>
    <t>090397061K4,?]T]&lt;@E7</t>
  </si>
  <si>
    <t>090397061KB`B)EA(M)7</t>
  </si>
  <si>
    <t>090397061L#QRH^TM`?G</t>
  </si>
  <si>
    <t>090397061L&amp;),?%1TP[,</t>
  </si>
  <si>
    <t>090397061L*51CE/`]MC</t>
  </si>
  <si>
    <t>090397061L:0$4V;GO,&lt;</t>
  </si>
  <si>
    <t>090397061L\I9=-N?CAH</t>
  </si>
  <si>
    <t>090397061M&amp;&lt;+PN(G`&gt;#</t>
  </si>
  <si>
    <t>090397061M?%CF9HG^;\</t>
  </si>
  <si>
    <t>090397061M?(Y#ZPC%&lt;-</t>
  </si>
  <si>
    <t>090397061M1)_[N(-8]F</t>
  </si>
  <si>
    <t>090397061M1VVI[M4&gt;8J</t>
  </si>
  <si>
    <t>090397061MKW)]R=J@Q2</t>
  </si>
  <si>
    <t>090397061N(WAX4(K//$</t>
  </si>
  <si>
    <t>090397061N-T[17@AN1,</t>
  </si>
  <si>
    <t>090397061N0[/Z`%7([B</t>
  </si>
  <si>
    <t>090397061NH`(*$NQNJR</t>
  </si>
  <si>
    <t>090397061NO=D&amp;BWV8MS</t>
  </si>
  <si>
    <t>090397061NPH=8,F5@J0</t>
  </si>
  <si>
    <t>090397061NR&gt;YS]N_QY4</t>
  </si>
  <si>
    <t>090397061NWR2,[5AF_N</t>
  </si>
  <si>
    <t>090397061O;I%BA]T9(I</t>
  </si>
  <si>
    <t>090397061O?&lt;7R;MIH;A</t>
  </si>
  <si>
    <t>090397061O[R.,*,BM($</t>
  </si>
  <si>
    <t>090397061O1Q+J5=5P@L</t>
  </si>
  <si>
    <t>090397061OA.*5:B3.&lt;=</t>
  </si>
  <si>
    <t>090397061OFPKSW&gt;`35R</t>
  </si>
  <si>
    <t>090397061OSHGA/^)@[?</t>
  </si>
  <si>
    <t>090397061P,BN0I9,%QZ</t>
  </si>
  <si>
    <t>090397061P-]#)AI_MR?</t>
  </si>
  <si>
    <t>090397061P=5/TR&gt;%_V#</t>
  </si>
  <si>
    <t>090397061P]A&amp;-KW.A%T</t>
  </si>
  <si>
    <t>090397061PC/;&gt;&amp;FU%CT</t>
  </si>
  <si>
    <t>090397061POAM81=NRW]</t>
  </si>
  <si>
    <t>090397061Q/G*YDU$*;Z</t>
  </si>
  <si>
    <t>090397061QCQVDW1.AG$</t>
  </si>
  <si>
    <t>090397061QF,KEYB7K[K</t>
  </si>
  <si>
    <t>090397061QK9\3APOT9[</t>
  </si>
  <si>
    <t>090397061R$XCHV1;XYD</t>
  </si>
  <si>
    <t>090397061R=29SD1CKLZ</t>
  </si>
  <si>
    <t>090397061R].BP;QKAZ%</t>
  </si>
  <si>
    <t>090397061R7VI`*[ZB;E</t>
  </si>
  <si>
    <t>090397061RPVG$_-#U:0</t>
  </si>
  <si>
    <t>090397061RU.#YVVL[F`</t>
  </si>
  <si>
    <t>090397061RXY2/GOM:%F</t>
  </si>
  <si>
    <t>090397061RY/\YPW8`15</t>
  </si>
  <si>
    <t>090397061S(_MS#PJ60V</t>
  </si>
  <si>
    <t>090397061S\RI-[-06I(</t>
  </si>
  <si>
    <t>TLH</t>
  </si>
  <si>
    <t>090397061S]%-XTM%BR`</t>
  </si>
  <si>
    <t>090397061S_=0&lt;Y+GTC5</t>
  </si>
  <si>
    <t>090397061SU=PRE0)LAM</t>
  </si>
  <si>
    <t>090397061T&lt;]]C^M]9V:</t>
  </si>
  <si>
    <t>090397061T@_6L?8U=&lt;,</t>
  </si>
  <si>
    <t>090397061T^LS,A70W_G</t>
  </si>
  <si>
    <t>090397061T1ZN61G64:E</t>
  </si>
  <si>
    <t>090397061TH.;*`@UINM</t>
  </si>
  <si>
    <t>090397061TXPXX,NG-0+</t>
  </si>
  <si>
    <t>090397061U.KG%O_.YS&amp;</t>
  </si>
  <si>
    <t>090397061U&lt;XC&amp;G7QE.C</t>
  </si>
  <si>
    <t>090397061U^C45VTEG\&amp;</t>
  </si>
  <si>
    <t>090397061U`+,TG0IFD$</t>
  </si>
  <si>
    <t>090397061U5&gt;1T%WR^C3</t>
  </si>
  <si>
    <t>090397061U6PJ*_&gt;A8]0</t>
  </si>
  <si>
    <t>090397061UA;`PSFW.ER</t>
  </si>
  <si>
    <t>090397061UC.@&lt;B`%#8O</t>
  </si>
  <si>
    <t>090397061UJXEH)6&lt;7@0</t>
  </si>
  <si>
    <t>090397061UKSQ=F)*7YF</t>
  </si>
  <si>
    <t>090397061US(RTATRIR)</t>
  </si>
  <si>
    <t>090397061UZYKQL[)P2&gt;</t>
  </si>
  <si>
    <t>090397061V.%JRA1FM]A</t>
  </si>
  <si>
    <t>090397061V&lt;RLK?0@06N</t>
  </si>
  <si>
    <t>090397061V\)N8S7QMD&lt;</t>
  </si>
  <si>
    <t>CTG</t>
  </si>
  <si>
    <t>090397061V^-$6/NRJ]K</t>
  </si>
  <si>
    <t>090397061VA+@0I/ZM(*</t>
  </si>
  <si>
    <t>090397061VP+@OAP5H&amp;^</t>
  </si>
  <si>
    <t>090397061VVGEIKU$FY=</t>
  </si>
  <si>
    <t>090397061W%JE6&amp;[N\:6</t>
  </si>
  <si>
    <t>090397061W?ZTHN(D)-^</t>
  </si>
  <si>
    <t>090397061W[N5BV2@U;*</t>
  </si>
  <si>
    <t>090397061W]SJD`\/UF.</t>
  </si>
  <si>
    <t>090397061W93XW#_/TY]</t>
  </si>
  <si>
    <t>090397061WB2GAQ30*&lt;G</t>
  </si>
  <si>
    <t>090397061WCHZX%JVA_+</t>
  </si>
  <si>
    <t>090397061WFX]=4E(\(#</t>
  </si>
  <si>
    <t>090397061WN&amp;UM@*AI+5</t>
  </si>
  <si>
    <t>090397061X&amp;W.[[P&amp;A$*</t>
  </si>
  <si>
    <t>090397061X7ZX04VHUFW</t>
  </si>
  <si>
    <t>090397061XB0,+F7#[OU</t>
  </si>
  <si>
    <t>090397061XHJEITRQ4GI</t>
  </si>
  <si>
    <t>090397061XKEK$`%8[AE</t>
  </si>
  <si>
    <t>090397061XP)2J&lt;3RARD</t>
  </si>
  <si>
    <t>090397061Y*\WGX.7IX+</t>
  </si>
  <si>
    <t>090397061Y-;KPXFVY7Y</t>
  </si>
  <si>
    <t>090397061Y^0_ZJM[M*^</t>
  </si>
  <si>
    <t>011</t>
  </si>
  <si>
    <t>090397061Y4L.9WKOC^,</t>
  </si>
  <si>
    <t>090397061Y6/RJ?HD)A`</t>
  </si>
  <si>
    <t>090397061YG,M%C:E.\X</t>
  </si>
  <si>
    <t>090397061YS^A9#U*)&gt;C</t>
  </si>
  <si>
    <t>RPA</t>
  </si>
  <si>
    <t>090397061Z(-`/HXU\)%</t>
  </si>
  <si>
    <t>TLB1</t>
  </si>
  <si>
    <t>090397061Z.X]X$`2@-G</t>
  </si>
  <si>
    <t>090397061Z&lt;Y6UA8TFBW</t>
  </si>
  <si>
    <t>090397061Z\*^X3B+?&amp;K</t>
  </si>
  <si>
    <t>090397061ZMU-[,B)[9Q</t>
  </si>
  <si>
    <t>095a89d014a04ec7994fba420595e927</t>
  </si>
  <si>
    <t>TWD</t>
  </si>
  <si>
    <t>09e4acc0a9bb4676a019b32c6cccc912</t>
  </si>
  <si>
    <t>0b0f23f366174348b1ab4a6151af05bf</t>
  </si>
  <si>
    <t>6/25/2017</t>
  </si>
  <si>
    <t>0e287737a80a4b52aecccdf528d43651</t>
  </si>
  <si>
    <t>CTB3</t>
  </si>
  <si>
    <t>0e7ef1d259c843a7b578ea98a1745990</t>
  </si>
  <si>
    <t>0f30600dc3214f17820e6c15d7747c06</t>
  </si>
  <si>
    <t>10f0dfb578f7456c825f6bafd338adea</t>
  </si>
  <si>
    <t>APGA</t>
  </si>
  <si>
    <t>13396d33d0654e03861b1fb732cff02c</t>
  </si>
  <si>
    <t>14776ea5cdac475ab15c04ee058ff89d</t>
  </si>
  <si>
    <t>152dd670c6ee4538b106db47b07144f5</t>
  </si>
  <si>
    <t>CTB4</t>
  </si>
  <si>
    <t>18654c7904b84b6a89ed8de1f6d19e80</t>
  </si>
  <si>
    <t>197a147a7f994ca393671b7ea63473a3</t>
  </si>
  <si>
    <t>1c3211f166ca4a0a8c4da6449473b3cc</t>
  </si>
  <si>
    <t>1dfcba6a8c804af686d0dffd1dc6ec5d</t>
  </si>
  <si>
    <t>203f8b9ce1304b939b30aa5bd17bd09f</t>
  </si>
  <si>
    <t>204f0cf87c4543fc99e374325fbcec8a</t>
  </si>
  <si>
    <t>2079735542a84d6b842606f751ce56f6</t>
  </si>
  <si>
    <t>20ccec64166847bc990f82cc10c9c3c6</t>
  </si>
  <si>
    <t>2419601e0dd3442ba49ed1cf7042f8af</t>
  </si>
  <si>
    <t>CTA6</t>
  </si>
  <si>
    <t>28c6b4a42c7d443d80c140f9353f1ce5</t>
  </si>
  <si>
    <t>28dffa218fbd4957801f69e9c35124d9</t>
  </si>
  <si>
    <t>2b09128fa57e4a76931f2e8388b845ef</t>
  </si>
  <si>
    <t>3197a2bff09f420ea5a8a4a675af7df1</t>
  </si>
  <si>
    <t>3216217771864186845b047154e481a7</t>
  </si>
  <si>
    <t>360db6c31cdd472f9f6c27fe53bad624</t>
  </si>
  <si>
    <t>014</t>
  </si>
  <si>
    <t>376cf65753eb41bd8e9f410c278403f9</t>
  </si>
  <si>
    <t>39d088e120724e3799ca77e06c4f6483</t>
  </si>
  <si>
    <t>RPA1</t>
  </si>
  <si>
    <t>3ac8d48ec6a0488481226466be5a665a</t>
  </si>
  <si>
    <t>3bfbebaf20b74f1180d509ae66d8d7d7</t>
  </si>
  <si>
    <t>3df223909f8d4bbd9ddc06406c7c02a4</t>
  </si>
  <si>
    <t>44af5f2fba2f439e9f04131b8548cbda</t>
  </si>
  <si>
    <t>CTJ</t>
  </si>
  <si>
    <t>44f04455cddc43758101cb5447412577</t>
  </si>
  <si>
    <t>48682f7e7f0e426187962b6384f308f4</t>
  </si>
  <si>
    <t>488cd4f8b2a747f6a4d020fe9d35e288</t>
  </si>
  <si>
    <t>4916c5d2107a40b9a35e803bff3726c2</t>
  </si>
  <si>
    <t>4a26aff604864da5ae7f5181a489c371</t>
  </si>
  <si>
    <t>4a6d150b3ab5469f85176afd733f938b</t>
  </si>
  <si>
    <t>4e2f775604434c3191bcb32e42993c25</t>
  </si>
  <si>
    <t>4f3ef01c81f44d10a8fb3e9f3fd3d85b</t>
  </si>
  <si>
    <t>511c692f6cb44aad9b32d595020a6396</t>
  </si>
  <si>
    <t>511e65ea78044597984550fb79dcc5cc</t>
  </si>
  <si>
    <t>519a4d1fda734faf94e7fd8bf3e5005c</t>
  </si>
  <si>
    <t>APTR</t>
  </si>
  <si>
    <t>51c86b34fbcf48dfb0b59008529b9c41</t>
  </si>
  <si>
    <t>01W</t>
  </si>
  <si>
    <t>52e7df657dce411c87fa180ab72757b6</t>
  </si>
  <si>
    <t>5313d0abfe994cc1964adaea3dd5cd66</t>
  </si>
  <si>
    <t>CTM</t>
  </si>
  <si>
    <t>53b5fd2c56ee4bd3a86eda889b8756da</t>
  </si>
  <si>
    <t>53bfd1f4fe58494fbf2fc5552b089ebe</t>
  </si>
  <si>
    <t>53eb2483c58642ad966543f25f9dd05e</t>
  </si>
  <si>
    <t>552dde8462f6460aba8848a08404ce41</t>
  </si>
  <si>
    <t>5631b0aaea4c4e14b504d8c0e4ab1207</t>
  </si>
  <si>
    <t>564fd84c78aa43ebad421c765beccda3</t>
  </si>
  <si>
    <t>CTA7</t>
  </si>
  <si>
    <t>57d317e61647442480b5a352baebb3f5</t>
  </si>
  <si>
    <t>59ad19baf4bd44bfb4de4588e796db3d</t>
  </si>
  <si>
    <t>5c63740e4a4f4167bea4381a80155908</t>
  </si>
  <si>
    <t>5c7d0f74e06a4e5196c1228108c24c9c</t>
  </si>
  <si>
    <t>CTA9</t>
  </si>
  <si>
    <t>5d09165f76b6467b971ad7c3f0bd7565</t>
  </si>
  <si>
    <t>5d898ba45edf4e3a8bab68b629d8ded9</t>
  </si>
  <si>
    <t>5e52c92185d1447398ab8baa57275716</t>
  </si>
  <si>
    <t>5e62c17195504acd8db356e0b44539e0</t>
  </si>
  <si>
    <t>5ea56872ee9446429eaf09d88cac3738</t>
  </si>
  <si>
    <t>5f7642e7deb041ef973ea3d77fd3e053</t>
  </si>
  <si>
    <t>6256f8cef77343b4893bc03db683e5ac</t>
  </si>
  <si>
    <t>CTA8</t>
  </si>
  <si>
    <t>65a46a40907343f4874d82f216a6ff74</t>
  </si>
  <si>
    <t>65fb3a02ddfe4b8081a919574cf5eeba</t>
  </si>
  <si>
    <t>66b8a7b742f04cf6b4a3a6a83c264cfd</t>
  </si>
  <si>
    <t>67d5bbe1e1ef48d8b78ed52e8d03909a</t>
  </si>
  <si>
    <t>682932c9eb2249ef93877ab70df27028</t>
  </si>
  <si>
    <t>6839d786474a44da9bce010d6842f526</t>
  </si>
  <si>
    <t>68dcd34fa1be4173b6ff7dec82eac797</t>
  </si>
  <si>
    <t>69c6dbfcc0e64c5e8bafae38fa3b50f0</t>
  </si>
  <si>
    <t>6a7cb9fb5635436097345e72e2df813f</t>
  </si>
  <si>
    <t>6a9721b7b6f14384bb62ded303f447dd</t>
  </si>
  <si>
    <t>8/20/2019</t>
  </si>
  <si>
    <t>6ed500dd0a91460ab4994e45453701c8</t>
  </si>
  <si>
    <t>01C</t>
  </si>
  <si>
    <t>6fb4b559afbb4653b8333dfd4020738f</t>
  </si>
  <si>
    <t>CTA10</t>
  </si>
  <si>
    <t>701be5c19d6041e69c9fde87a4792263</t>
  </si>
  <si>
    <t>727c1afeedf34429af510fbe82743954</t>
  </si>
  <si>
    <t>02W</t>
  </si>
  <si>
    <t>72ab95ad253441dba462c753ce16cde6</t>
  </si>
  <si>
    <t>72c0a8acd5084b9688398b7885796905</t>
  </si>
  <si>
    <t>TLG</t>
  </si>
  <si>
    <t>73aa95cb5fbd46958115dda5c11aa469</t>
  </si>
  <si>
    <t>73d0bf194b92444a9df077bbb4d47065</t>
  </si>
  <si>
    <t>745816b4f9ad49bfa0192da3a4c9620a</t>
  </si>
  <si>
    <t>74befe6982f74f5eb70d34c2e78d0c4a</t>
  </si>
  <si>
    <t>75c2e2dc3a03434085e2f0deca08f3e1</t>
  </si>
  <si>
    <t>75df0e8061b74a62842e7bded64bb666</t>
  </si>
  <si>
    <t>76034eda186f4dddb8bb181b5aa1d406</t>
  </si>
  <si>
    <t>7683f2b8da394d82ab7338e3f8a6534d</t>
  </si>
  <si>
    <t>76b5cbc5f3ee46efa9e44a72fd2eeb05</t>
  </si>
  <si>
    <t>78296a940b6a446ca94b6525f0264e8a</t>
  </si>
  <si>
    <t>78306c1c3a28467e887373b180dc0e25</t>
  </si>
  <si>
    <t>7851d5d6f33d436a8d34510c51a8c9dd</t>
  </si>
  <si>
    <t>786f46b859fd47409bd0bc1fcca6ab39</t>
  </si>
  <si>
    <t>7a505a17082b49ffafd119a563313c11</t>
  </si>
  <si>
    <t>7a5a4db7f48544fe8d85ac1caa65e59c</t>
  </si>
  <si>
    <t>7b4419d4a33a4412b692698ab719d720</t>
  </si>
  <si>
    <t>7bbccaf04a9e4cd7b72b4a20b5f985e6</t>
  </si>
  <si>
    <t>7d65e450586343ef8a63d4f4a0e1d6ae</t>
  </si>
  <si>
    <t>818ffd1f4c4441ccb5db7669e271ade7</t>
  </si>
  <si>
    <t>826fadeb71da4054a8764fc384bee4ae</t>
  </si>
  <si>
    <t>838992a3ffab4aa4883f46f2400b93cf</t>
  </si>
  <si>
    <t>001P</t>
  </si>
  <si>
    <t>83e1c7a7a0e2462d919bcc10c2ac87e2</t>
  </si>
  <si>
    <t>ANBD</t>
  </si>
  <si>
    <t>83e99513ca4f4fcb9e23e1b9fe38354c</t>
  </si>
  <si>
    <t>8456bfc2337547ab8e79502d88b56396</t>
  </si>
  <si>
    <t>847017d243374e129d89dc5039672d92</t>
  </si>
  <si>
    <t>884386949f3640e1ba7ca3ef397b8975</t>
  </si>
  <si>
    <t>8905d1a2414f426a99bba645ae48df50</t>
  </si>
  <si>
    <t>CTAM</t>
  </si>
  <si>
    <t>890c3e5c3f73400ca5ef19fdb3cad722</t>
  </si>
  <si>
    <t>898f7760855340af9c67ce8362c90dde</t>
  </si>
  <si>
    <t>8b23c35c6342430d8bbe1564cd2554a5</t>
  </si>
  <si>
    <t>8bdb6ec3dbd843779485cd4789bd5cb8</t>
  </si>
  <si>
    <t>8bf9578a5ca444679ab8f4c439e94586</t>
  </si>
  <si>
    <t>8ce1943ae18a4370951ea237831f5a60</t>
  </si>
  <si>
    <t>8ef5c4480cee49a79eb9f59cd36816e6</t>
  </si>
  <si>
    <t>8f6c5591979742db886b53ea4e504a28</t>
  </si>
  <si>
    <t>911b42150d8041388e9454422e7ac005</t>
  </si>
  <si>
    <t>9132f30395304a52a39385edff5b7e6b</t>
  </si>
  <si>
    <t>9684d006d3a74d6ca1d107e17e623474</t>
  </si>
  <si>
    <t>969fadca865e4bab9cfbd38fb14b4742</t>
  </si>
  <si>
    <t>99e847a3af67432188b233d421d0a51f</t>
  </si>
  <si>
    <t>9a0433e4eff3494bbb6e68401dda8f9d</t>
  </si>
  <si>
    <t>9b3b7b584e604a8599e186b01c829d15</t>
  </si>
  <si>
    <t>9e00de9d79d9431abf5618be6f6a9ec0</t>
  </si>
  <si>
    <t>RPW</t>
  </si>
  <si>
    <t>9fee027b81f645c28cd04a707c086139</t>
  </si>
  <si>
    <t>a053379bcc8e4558ac4d499cca0815d4</t>
  </si>
  <si>
    <t>a0566f7e3e6443acade1037580b5df1e</t>
  </si>
  <si>
    <t>a1c0b59af6fa42c4b81e5e3ada629996</t>
  </si>
  <si>
    <t>a1c5b8d7a9bb47f087f7fd4aa67116df</t>
  </si>
  <si>
    <t>a42dc994b7f143099172acb97141f091</t>
  </si>
  <si>
    <t>a6cf5b56db044a0dbf27cb1625b95d08</t>
  </si>
  <si>
    <t>a9e4544030da4b5e879150ea187bf2ba</t>
  </si>
  <si>
    <t>11/20/2019</t>
  </si>
  <si>
    <t>aaabb8c9822847ff91049746de1c2200</t>
  </si>
  <si>
    <t>acbaef43fc474e1ab3eef23e2cac2c29</t>
  </si>
  <si>
    <t>ae2283dbdd3444249a81fe1f50218f50</t>
  </si>
  <si>
    <t>b0825ac43e174dbda23d390912456921</t>
  </si>
  <si>
    <t>b366d1ed2fc444fd94953d41c807a481</t>
  </si>
  <si>
    <t>b3abd6caaa2e44e981ef6b15bf0844bc</t>
  </si>
  <si>
    <t>b471490ccdc8479cbf3f1e8935a397ea</t>
  </si>
  <si>
    <t>b4a744e68a364434ab19be55fef71444</t>
  </si>
  <si>
    <t>CTH</t>
  </si>
  <si>
    <t>b838ccd059964f6d8074424ebef42a93</t>
  </si>
  <si>
    <t>02C</t>
  </si>
  <si>
    <t>b89617335e3d4df0827322810585649a</t>
  </si>
  <si>
    <t>b9a7feb3a0fe4d6d819d13e7eba4cb37</t>
  </si>
  <si>
    <t>bb229b3ac0464aedac20c5e21b5f0604</t>
  </si>
  <si>
    <t>bb8a0c5371f24aa183fa26a05596962f</t>
  </si>
  <si>
    <t>bd1cd0d5b03c451b939d01eb7e7b63c8</t>
  </si>
  <si>
    <t>bd2ac6ef799b4cc3bd149292f10b0a05</t>
  </si>
  <si>
    <t>bd79b0eea85e4c75bbea61eba74452e1</t>
  </si>
  <si>
    <t>bdd7e1e847da43da987eb8570d40e13f</t>
  </si>
  <si>
    <t>be59f2820a184e78b135c4c344b284b9</t>
  </si>
  <si>
    <t>c0184e03475f4f0893e4d563a57cf082</t>
  </si>
  <si>
    <t>c038641f190b4c2b93a5b3ebc8174366</t>
  </si>
  <si>
    <t>c12d5448f3964a5dba49a7906e0f8b1e</t>
  </si>
  <si>
    <t>c163283f39f249938351f1892ac110f8</t>
  </si>
  <si>
    <t>c2e0f625663d4388881f83719daa4e3a</t>
  </si>
  <si>
    <t>c6cb09d88d634b14852ad007a8439290</t>
  </si>
  <si>
    <t>c91c2ec609dd4989aeafc40064720dfd</t>
  </si>
  <si>
    <t>ca9ffc80ca5046d68d2a59952b58bbff</t>
  </si>
  <si>
    <t>cb1f4d448d024a2c8db60d4b50595e9f</t>
  </si>
  <si>
    <t>cd9ae2f114da4b96a2cd7acf9d379f6d</t>
  </si>
  <si>
    <t>cf07a65a8844425c9d90e44b96266fdd</t>
  </si>
  <si>
    <t>cf2f82c4df3f4b6ebbad7c1416f0c7b0</t>
  </si>
  <si>
    <t>d1adaa124e734467976375b495b91ea1</t>
  </si>
  <si>
    <t>d363895f01bb441d907220a285fd3505</t>
  </si>
  <si>
    <t>d4c3161985ae4e0081729ff6bef91e0b</t>
  </si>
  <si>
    <t>d66aca7722334905896053966e0f15de</t>
  </si>
  <si>
    <t>013</t>
  </si>
  <si>
    <t>d77128a404494892b021b2d6d02fdde0</t>
  </si>
  <si>
    <t>d844014bb547412bab40824e3d96815b</t>
  </si>
  <si>
    <t>d94a27d8985841e2b96ed6784c7f94b1</t>
  </si>
  <si>
    <t>CTK</t>
  </si>
  <si>
    <t>dce47dfa5b48499e90dea6d1fa0f8123</t>
  </si>
  <si>
    <t>dd31a461d4164502a089d766790f3396</t>
  </si>
  <si>
    <t>df568718407f4114b77607c695caaade</t>
  </si>
  <si>
    <t>e08d8f909af14006992a679428d7427a</t>
  </si>
  <si>
    <t>e3d6fbe8ec1b40caa0fe5ffbd5ffb60f</t>
  </si>
  <si>
    <t>e544db6a2a9b44cbac5ba1b6cfcf6a5d</t>
  </si>
  <si>
    <t>e554a950037e48d8aba1c6862084e28f</t>
  </si>
  <si>
    <t>RPE</t>
  </si>
  <si>
    <t>e5e5f1c8f2134f95a5c9fa800c40dcc9</t>
  </si>
  <si>
    <t>e826dd6000174f43b8d770fcf2753dd2</t>
  </si>
  <si>
    <t>e986fb2005e74091ab988999b54e50c1</t>
  </si>
  <si>
    <t>e99e53d8de7643b383f8cc526bf2916f</t>
  </si>
  <si>
    <t>eae6d0240e4940e59fecae16c87d5791</t>
  </si>
  <si>
    <t>ec1497d82aa042c3bab37a57378a8bd4</t>
  </si>
  <si>
    <t>ed9a9c252bce4479949270e0e14524f6</t>
  </si>
  <si>
    <t>ee46a9ab1db54d1ca5d258f206bbe603</t>
  </si>
  <si>
    <t>eecb8c7d436d44cfa1bf59243fa5f11e</t>
  </si>
  <si>
    <t>f0c2056c201f4f3fb87839d6fa22f6ae</t>
  </si>
  <si>
    <t>f3ea4de8d0bd43239e11c0ee60fd22ec</t>
  </si>
  <si>
    <t>f49f2a2b6ffc4d0cb9a78a9370b04d69</t>
  </si>
  <si>
    <t>f94c93c6d8e04cbc9fa1322f5c1783a2</t>
  </si>
  <si>
    <t>fa9217f597d24879971c2e387607a29c</t>
  </si>
  <si>
    <t>faeba31b3af94b5b896ae090d916618a</t>
  </si>
  <si>
    <t>fc90458e2d36427b9087f012bc08f6d3</t>
  </si>
  <si>
    <t>fcecb71d3eb34344aba3c89a6f7d466d</t>
  </si>
  <si>
    <t>IITDB##;F6+#^VC9#E.B</t>
  </si>
  <si>
    <t>IITDB#%L-CN721JR87/#</t>
  </si>
  <si>
    <t>IITDB#&amp;Y5H&amp;6VR876AQ;</t>
  </si>
  <si>
    <t>IITDB#+CQ%2BT^E?[$RM</t>
  </si>
  <si>
    <t>IITDB#`&gt;@`5(D4B-,D&amp;5</t>
  </si>
  <si>
    <t>IITDB#FU*?(?+]UD`H&lt;K</t>
  </si>
  <si>
    <t>IITDB#V4M?S+@V1FKE;X</t>
  </si>
  <si>
    <t>TLBRAVO</t>
  </si>
  <si>
    <t>IITDB$$(SZ&amp;KO&gt;&lt;#&amp;2M*</t>
  </si>
  <si>
    <t>IITDB$.%,]Y]5%VW;,A3</t>
  </si>
  <si>
    <t>IITDB$D_:K#V1EPNO&lt;\K</t>
  </si>
  <si>
    <t>IITDB%)$B*Y=I\XWETF)</t>
  </si>
  <si>
    <t>IITDB%.SKHC8ZGS:%G\T</t>
  </si>
  <si>
    <t>IITDB%:=Q%7[R?100A_.</t>
  </si>
  <si>
    <t>TLECHO</t>
  </si>
  <si>
    <t>IITDB%;8X:4\WB82=%%%</t>
  </si>
  <si>
    <t>IITDB%5ZFQI\&gt;+*%/XY&gt;</t>
  </si>
  <si>
    <t>IITDB%DE&gt;9O%AMB7&lt;,A2</t>
  </si>
  <si>
    <t>IITDB%H9&amp;Y3/71%.,R_%</t>
  </si>
  <si>
    <t>RTA33</t>
  </si>
  <si>
    <t>IITDB%K3,M89_4E%&amp;F91</t>
  </si>
  <si>
    <t>ADNR</t>
  </si>
  <si>
    <t>IITDB%KKS^&amp;TV%9,R5WC</t>
  </si>
  <si>
    <t>IITDB%OM/_4F$+[S#^S4</t>
  </si>
  <si>
    <t>IITDB%ONG43AX%P3&gt;GTB</t>
  </si>
  <si>
    <t>IITDB%Y2X-]MJ**^._`:</t>
  </si>
  <si>
    <t>IITDB&amp;,/GG&gt;]&lt;#J[&amp;F]B</t>
  </si>
  <si>
    <t>IITDB&amp;?6$/8)X=U,6$[H</t>
  </si>
  <si>
    <t>IITDB&amp;7`,)WUFX51L\(2</t>
  </si>
  <si>
    <t>IITDB&amp;87&gt;Q.2Z[%G.D[O</t>
  </si>
  <si>
    <t>IITDB&amp;HE4S@$AX9B%_X/</t>
  </si>
  <si>
    <t>IITDB&amp;J^S@Z::&gt;2VMG&amp;Y</t>
  </si>
  <si>
    <t>IITDB&amp;M/O&gt;@0O&amp;I%L1&amp;7</t>
  </si>
  <si>
    <t>IITDB(;-&amp;BV%7_6\7`NQ</t>
  </si>
  <si>
    <t>IITDB(B-*1V]D,F=KA&gt;]</t>
  </si>
  <si>
    <t>IITDB)%GW0_YQZ6MRU-#</t>
  </si>
  <si>
    <t>IITDB)(%P?)Z@O7I-YXF</t>
  </si>
  <si>
    <t>IITDB)/@?BBX;\T=E)`C</t>
  </si>
  <si>
    <t>IITDB)91D1HG;`,Q+9J=</t>
  </si>
  <si>
    <t>IITDB)O?&gt;&amp;+0B,%5A%8%</t>
  </si>
  <si>
    <t>IITDB*#FD=12&amp;?`2MZ8T</t>
  </si>
  <si>
    <t>TLDELTA</t>
  </si>
  <si>
    <t>IITDB*%V3X.J0@[BBHPB</t>
  </si>
  <si>
    <t>IITDB*`]K&amp;`*.0&lt;?)4TU</t>
  </si>
  <si>
    <t>IITDB*2N1T41RV-R&amp;X4N</t>
  </si>
  <si>
    <t>IITDB+&amp;%-FRQ)1Q#)Z&gt;K</t>
  </si>
  <si>
    <t>IITDB+&lt;(&lt;LA@*&amp;Z\[].X</t>
  </si>
  <si>
    <t>IITDB+25DI/D$MS`1,Q1</t>
  </si>
  <si>
    <t>IITDB+2QF*WUXPIL`LG&gt;</t>
  </si>
  <si>
    <t>IITDB+6N5&lt;JR-C3A1SI\</t>
  </si>
  <si>
    <t>IITDB+HO*QZSOMZ]P3WO</t>
  </si>
  <si>
    <t>IITDB+N*G%/:#C,QI1SZ</t>
  </si>
  <si>
    <t>IITDB+R&amp;7OIV`.F7UM62</t>
  </si>
  <si>
    <t>IITDB,,;:4)#].;R&lt;&amp;U_</t>
  </si>
  <si>
    <t>IITDB,:B-,``[0FDM(T[</t>
  </si>
  <si>
    <t>IITDB,=ZNWBR8#_SX_M4</t>
  </si>
  <si>
    <t>IITDB,_?%&amp;?H$1@_Q0X6</t>
  </si>
  <si>
    <t>IITDB,OG-BMW&gt;321:ZF7</t>
  </si>
  <si>
    <t>IITDB,Q$S3%F]TT*@&amp;+H</t>
  </si>
  <si>
    <t>IITDB,YPEJ^S7;12U0*O</t>
  </si>
  <si>
    <t>IITDB-%*C#AUS2%.2)53</t>
  </si>
  <si>
    <t>IITDB-,*%4[A&lt;8`_@G-V</t>
  </si>
  <si>
    <t>RTA23</t>
  </si>
  <si>
    <t>IITDB-:X2H$^P::7IE9-</t>
  </si>
  <si>
    <t>IITDB-]N@SH^-N&amp;UGL[J</t>
  </si>
  <si>
    <t>IITDB-H+KSF/S)W2&lt;&lt;H?</t>
  </si>
  <si>
    <t>IITDB-J&gt;E3%-Q6YJZ,&lt;B</t>
  </si>
  <si>
    <t>IITDB-R:\,CAIPB]=)2L</t>
  </si>
  <si>
    <t>IITDB.%1G9DI0J%017_N</t>
  </si>
  <si>
    <t>IITDB.%FHL-UIW3IO*K4</t>
  </si>
  <si>
    <t>IITDB.,#+UNJ4W;()-]W</t>
  </si>
  <si>
    <t>IITDB.-.5,D1U?-#^,&lt;U</t>
  </si>
  <si>
    <t>RTA17</t>
  </si>
  <si>
    <t>IITDB.^$\10,7NU)ZID-</t>
  </si>
  <si>
    <t>IITDB._\?^WI7&lt;8L+:EU</t>
  </si>
  <si>
    <t>IITDB.U:NE;N./Z,TJR%</t>
  </si>
  <si>
    <t>IITDB/#(C#Q-F`TTO(V$</t>
  </si>
  <si>
    <t>IITDB/_2&lt;8ZUK%??GUHV</t>
  </si>
  <si>
    <t>IITDB/H,`)M4HS8&amp;5%CN</t>
  </si>
  <si>
    <t>IITDB/IH2GJ)3&lt;PVRQ1N</t>
  </si>
  <si>
    <t>IITDB/JLTFY:A`R&lt;A6E-</t>
  </si>
  <si>
    <t>IITDB/K%%M#C%)IH$9MM</t>
  </si>
  <si>
    <t>IITDB/MF)1;P01Y`6SSY</t>
  </si>
  <si>
    <t>IITDB/OX&lt;6HORKGW)5TT</t>
  </si>
  <si>
    <t>IITDB:.V:81)CKJ5N:OC</t>
  </si>
  <si>
    <t>IITDB:[ESA&gt;_W&gt;QC&gt;%;6</t>
  </si>
  <si>
    <t>IITDB:9TT&amp;L(QJK,#@FR</t>
  </si>
  <si>
    <t>IITDB:L7-AWPN(3V_-))</t>
  </si>
  <si>
    <t>IITDB:O^1MKD&gt;L$.^79,</t>
  </si>
  <si>
    <t>IITDB:XT@CL.%+A&gt;0KZQ</t>
  </si>
  <si>
    <t>IITDB:Z)L)YU?&lt;]L,PE1</t>
  </si>
  <si>
    <t>IITDB;$NXM[L$7-3Q@_9</t>
  </si>
  <si>
    <t>IITDB;;5FWG2IUP=AQ2F</t>
  </si>
  <si>
    <t>IITDB;?*5\1(].WNBOKB</t>
  </si>
  <si>
    <t>IITDB;]=^^B,Z3JMV9+5</t>
  </si>
  <si>
    <t>IITDB;`ZCA/2WND94R_3</t>
  </si>
  <si>
    <t>IITDB;8]@95&lt;;JJGK&lt;7I</t>
  </si>
  <si>
    <t>IITDB;DAQ/B3FK$`?G8=</t>
  </si>
  <si>
    <t>IITDB;H$:9^YETN;@3_E</t>
  </si>
  <si>
    <t>IITDB;M)#/9+^0^?F+X*</t>
  </si>
  <si>
    <t>IITDB;NC76UW#WW*AXO/</t>
  </si>
  <si>
    <t>IITDB&lt;#]8(UKLGJ?AD%K</t>
  </si>
  <si>
    <t>IITDB&lt;(0GXA7RE(\\8_(</t>
  </si>
  <si>
    <t>IITDB&lt;:GZ&gt;X9Z@ZAX178</t>
  </si>
  <si>
    <t>IITDB&lt;4E&lt;8K%R6-&gt;^=4_</t>
  </si>
  <si>
    <t>IITDB&lt;A@Y&amp;MHD0S)NX&gt;%</t>
  </si>
  <si>
    <t>IITDB&lt;BJSF`U7UN\&amp;BKY</t>
  </si>
  <si>
    <t>IITDB=$/AEH&amp;KN[T#4VG</t>
  </si>
  <si>
    <t>IITDB=+7`&amp;F*A&amp;3=AQ_=</t>
  </si>
  <si>
    <t>IITDB=.MY/1GD*W0;4RQ</t>
  </si>
  <si>
    <t>IITDB=.Y[?RX?1U*9D&gt;2</t>
  </si>
  <si>
    <t>IITDB=D#/\&lt;8#VEZ#U`E</t>
  </si>
  <si>
    <t>IITDB=J=D(=20#ENP*%O</t>
  </si>
  <si>
    <t>IITDB=NHWM6IMOT$9I_F</t>
  </si>
  <si>
    <t>IITDB&gt;8(A.MO+?MBLT0[</t>
  </si>
  <si>
    <t>IITDB&gt;FD,%]9H:?J7XDZ</t>
  </si>
  <si>
    <t>IITDB&gt;N4)NC.B%\*UPOI</t>
  </si>
  <si>
    <t>IITDB&gt;X^2&amp;&amp;,HN/#%E$V</t>
  </si>
  <si>
    <t>IITDB?2F`V*WIO&amp;(0/6\</t>
  </si>
  <si>
    <t>IITDB?52GD6.XS]/9-%]</t>
  </si>
  <si>
    <t>IITDB?E3DO-V=$811#Y?</t>
  </si>
  <si>
    <t>TLFAIRCHLD</t>
  </si>
  <si>
    <t>IITDB?LD&lt;]G%(]^K7KTS</t>
  </si>
  <si>
    <t>IITDB?M`#4H`R%_6X[-9</t>
  </si>
  <si>
    <t>IITDB?T9`[C]3234)*(8</t>
  </si>
  <si>
    <t>IITDB?Y.[#/3FO7XLD(,</t>
  </si>
  <si>
    <t>IITDB@$JXH779+DE/ICC</t>
  </si>
  <si>
    <t>IITDB@+;X%Z`8&lt;M[4QZ7</t>
  </si>
  <si>
    <t>IITDB@&gt;ONKEHC%0(,Z-:</t>
  </si>
  <si>
    <t>IITDB@EEL3&lt;CB%\=S(/K</t>
  </si>
  <si>
    <t>IITDB@I_7B*MXM0CB&gt;%;</t>
  </si>
  <si>
    <t>IITDB@KKE#G)1U,CS.\9</t>
  </si>
  <si>
    <t>IITDB@X=9R/L@5GS%4)6</t>
  </si>
  <si>
    <t>IITDB[;9CB%=T_9&amp;#?OG</t>
  </si>
  <si>
    <t>IITDB[4@%L.XWMQZD5%]</t>
  </si>
  <si>
    <t>IITDB\%+99U?8T)$X^\&amp;</t>
  </si>
  <si>
    <t>IITDB\%2$7HDSUQ/K1*)</t>
  </si>
  <si>
    <t>IITDB\&amp;%FM(30,TL#\^&amp;</t>
  </si>
  <si>
    <t>IITDB\)O5,:`SN&amp;Z,%E$</t>
  </si>
  <si>
    <t>IITDB\*G;A?RK)35PDAE</t>
  </si>
  <si>
    <t>TLFOXTROT</t>
  </si>
  <si>
    <t>IITDB\9&gt;H+/XY.M)EUM/</t>
  </si>
  <si>
    <t>IITDB\FB%I1RWAL%F?CU</t>
  </si>
  <si>
    <t>TLGULFSTRM</t>
  </si>
  <si>
    <t>IITDB\K&amp;&gt;*%UC1.,2O?$</t>
  </si>
  <si>
    <t>IITDB\LW\&amp;BA1K).Z3:_</t>
  </si>
  <si>
    <t>IITDB\N^%G?%QUBH-#XF</t>
  </si>
  <si>
    <t>IITDB\XP?]6[VI1:++\&lt;</t>
  </si>
  <si>
    <t>IITDB]*DBB5%&amp;4I_?`8&lt;</t>
  </si>
  <si>
    <t>IITDB]:RQCX9&lt;C-S=&gt;(J</t>
  </si>
  <si>
    <t>IITDB]N@_-IE]V&gt;(NK8L</t>
  </si>
  <si>
    <t>IITDB]P`%B-VGPLVO3V:</t>
  </si>
  <si>
    <t>IITDB^%ZY;=ZB_B8&gt;A,?</t>
  </si>
  <si>
    <t>IITDB^&amp;:7\7PVM\&amp;N\$1</t>
  </si>
  <si>
    <t>IITDB^*,K/0YG,EC%_%U</t>
  </si>
  <si>
    <t>IITDB^&gt;*U44Y^BDCEN).</t>
  </si>
  <si>
    <t>IITDB^[FT:DI0NI,U2I=</t>
  </si>
  <si>
    <t>IITDB^X;W_@D9%@=[?#E</t>
  </si>
  <si>
    <t>CTRamp</t>
  </si>
  <si>
    <t>IITDB_#X*&gt;@UH1Q8CH9S</t>
  </si>
  <si>
    <t>IITDB_&amp;,GKG:.I47:H2$</t>
  </si>
  <si>
    <t>IITDB_\7;$B(`^HQ&gt;WI1</t>
  </si>
  <si>
    <t>IITDB__$^2;QIE,^_P?6</t>
  </si>
  <si>
    <t>IITDB_2U&gt;;RXGY4RWEP0</t>
  </si>
  <si>
    <t>IITDB_D\P2&lt;B%^_57SLN</t>
  </si>
  <si>
    <t>IITDB_XMW]]@DO;99-RJ</t>
  </si>
  <si>
    <t>IITDB`+^?9RU6]_2%J^T</t>
  </si>
  <si>
    <t>IITDB`9688MCZ;%&amp;T,$)</t>
  </si>
  <si>
    <t>IITDB`M&amp;X?3RY^DH@=&gt;P</t>
  </si>
  <si>
    <t>IITDB`M082L\/=R1@U78</t>
  </si>
  <si>
    <t>IITDB0#L#1(*/$L/1(F%</t>
  </si>
  <si>
    <t>IITDB0%*NDZ4SQ$&amp;C1RL</t>
  </si>
  <si>
    <t>IITDB0%[2\7^4,3B?,SZ</t>
  </si>
  <si>
    <t>IITDB0)R1T#P%PPA+%%8</t>
  </si>
  <si>
    <t>IITDB0-T+;I-0UWGW()#</t>
  </si>
  <si>
    <t>IITDB0.*/.2.#=]C&amp;&lt;=.</t>
  </si>
  <si>
    <t>IITDB0=/V*1UWPASZY14</t>
  </si>
  <si>
    <t>IITDB082&lt;1YBJ0`2]KP9</t>
  </si>
  <si>
    <t>IITDB0M::%%7*]I?JR%Q</t>
  </si>
  <si>
    <t>IITDB0NFMP7_.B&lt;4B@(C</t>
  </si>
  <si>
    <t>IITDB0Y/,X*1%[%0.&amp;ZN</t>
  </si>
  <si>
    <t>IITDB0ZQ:&lt;Q@RL59+FYQ</t>
  </si>
  <si>
    <t>IITDB1*[2P*J8F_R-@DW</t>
  </si>
  <si>
    <t>IITDB1&gt;[86SETWK4+3(S</t>
  </si>
  <si>
    <t>IITDB1&gt;8_XN)8H:RJG&gt;&gt;</t>
  </si>
  <si>
    <t>IITDB1]&gt;7J@_&gt;6=(SUOG</t>
  </si>
  <si>
    <t>IITDB179=B$-DLQWG&lt;Z\</t>
  </si>
  <si>
    <t>IITDB1J+CW\=JTV*]95%</t>
  </si>
  <si>
    <t>IITDB1UV^\E-/SZ1:+LZ</t>
  </si>
  <si>
    <t>IITDB1VLS4$X:/X]&amp;`^I</t>
  </si>
  <si>
    <t>IITDB2+_R5]RD%OW\P@H</t>
  </si>
  <si>
    <t>IITDB2+X&amp;%9L0/5?&amp;[:N</t>
  </si>
  <si>
    <t>IITDB2=BD%IDSR,3M)*0</t>
  </si>
  <si>
    <t>IITDB2^1Z#`W230&gt;/^HE</t>
  </si>
  <si>
    <t>IITDB29,JI%.?2P-E(C#</t>
  </si>
  <si>
    <t>IITDB2KV;5UP?#,U.B`+</t>
  </si>
  <si>
    <t>IITDB2MUUE?,57#ION$F</t>
  </si>
  <si>
    <t>IITDB3@QS/+^I0VRSKMC</t>
  </si>
  <si>
    <t>PTAX</t>
  </si>
  <si>
    <t>IITDB4$7ORY^E7;H&gt;=B5</t>
  </si>
  <si>
    <t>IITDB4)-B-K0W\&amp;2CF-E</t>
  </si>
  <si>
    <t>IITDB4;,;9SE&gt;A2_ST)1</t>
  </si>
  <si>
    <t>IITDB4B@T7@#G/1[L);/</t>
  </si>
  <si>
    <t>IITDB4K-&amp;./HR+1TQD2`</t>
  </si>
  <si>
    <t>IITDB4U:T/JSQQ0O//&lt;%</t>
  </si>
  <si>
    <t>TLERCOUPE</t>
  </si>
  <si>
    <t>IITDB5&gt;,_UT$GAA+L3MT</t>
  </si>
  <si>
    <t>IITDB5?1=&gt;V\.-=WJH5N</t>
  </si>
  <si>
    <t>IITDB55&amp;BON@`FJ@?V30</t>
  </si>
  <si>
    <t>IITDB5509N&lt;W,^&lt;_1+&lt;=</t>
  </si>
  <si>
    <t>IITDB5M&lt;*+5^&amp;KM(DN&amp;W</t>
  </si>
  <si>
    <t>IITDB5S%@YPT6W24(R`^</t>
  </si>
  <si>
    <t>IITDB6=LQ=T0C+.XMP\(</t>
  </si>
  <si>
    <t>IITDB64KQ?OY&lt;PMC?)VV</t>
  </si>
  <si>
    <t>IITDB6LZ?XCKN$*,8/6Y</t>
  </si>
  <si>
    <t>IITDB6M.3^K%P(@?U\L%</t>
  </si>
  <si>
    <t>IITDB6MC$P,Y%@%;6D7V</t>
  </si>
  <si>
    <t>IITDB6N0-M*I?U9,^PKY</t>
  </si>
  <si>
    <t>IITDB7:,+%WN&lt;5@QYAR/</t>
  </si>
  <si>
    <t>IITDB7&gt;&gt;N)YH9R3^$,IM</t>
  </si>
  <si>
    <t>IITDB7C%ZPS3S__8C9U5</t>
  </si>
  <si>
    <t>IITDB8&amp;P6%1K.:$@N1F^</t>
  </si>
  <si>
    <t>IITDB8*4BD4WU%TI&amp;&amp;YS</t>
  </si>
  <si>
    <t>IITDB8A6S.WNB-S,K4W6</t>
  </si>
  <si>
    <t>TXRose</t>
  </si>
  <si>
    <t>IITDB8F:U,DB;G6#;.`7</t>
  </si>
  <si>
    <t>IITDB8G%G4/+DMHK2&gt;4&gt;</t>
  </si>
  <si>
    <t>IITDB8H_5H&gt;NB&amp;O#0`IY</t>
  </si>
  <si>
    <t>IITDB8VMB&amp;5[7%#+=OP9</t>
  </si>
  <si>
    <t>IITDB9#0/N[@*9&gt;WZHFG</t>
  </si>
  <si>
    <t>IITDB9I_B1(9P.?754O8</t>
  </si>
  <si>
    <t>IITDB9TBM]2GS2UH_NPW</t>
  </si>
  <si>
    <t>IITDBA,D?[,)9(%0N&amp;#G</t>
  </si>
  <si>
    <t>IITDBA;UR&lt;-AQ#F5O45_</t>
  </si>
  <si>
    <t>IITDBA?KJ:;(?U2G+%EM</t>
  </si>
  <si>
    <t>IITDBAD/`;C&gt;9.2(+VH$</t>
  </si>
  <si>
    <t>IITDBAHM&lt;B,:0G.=/@15</t>
  </si>
  <si>
    <t>IITDBAK;4.(D(AJWVKI%</t>
  </si>
  <si>
    <t>IITDBAK`Y\\S%`-K^KB&gt;</t>
  </si>
  <si>
    <t>IITDBB+=YHZ6PG?^;W%W</t>
  </si>
  <si>
    <t>IITDBB-$R+Y`8G,[U%M2</t>
  </si>
  <si>
    <t>IITDBB=OT8*5$.[\T,X(</t>
  </si>
  <si>
    <t>IITDBB@IM@_R_OT.DX/$</t>
  </si>
  <si>
    <t>IITDBB@Z,&gt;SW.N)0^W,)</t>
  </si>
  <si>
    <t>HP1</t>
  </si>
  <si>
    <t>IITDBB`.(S26XIF]%K%3</t>
  </si>
  <si>
    <t>IITDBB``&lt;OE+Z.$:+=0`</t>
  </si>
  <si>
    <t>IITDBBA58#$,4.)#-%1V</t>
  </si>
  <si>
    <t>IITDBBK().I5H*QL&lt;F.S</t>
  </si>
  <si>
    <t>IITDBBV$#;GUF\*[J5?_</t>
  </si>
  <si>
    <t>IITDBC]%^+0Z[#L3[#5#</t>
  </si>
  <si>
    <t>TLGOLF</t>
  </si>
  <si>
    <t>IITDBC`O*V+9LHJO&amp;DOV</t>
  </si>
  <si>
    <t>IITDBCEA:,MC9YAFE%5&gt;</t>
  </si>
  <si>
    <t>IITDBCK31K_WH?/7%YF5</t>
  </si>
  <si>
    <t>IITDBCTG777@$OP\&amp;LON</t>
  </si>
  <si>
    <t>IITDBCV`=6UWJ&amp;N`@@E[</t>
  </si>
  <si>
    <t>TLCESSNA</t>
  </si>
  <si>
    <t>IITDBD%O](80`BKHB&lt;@%</t>
  </si>
  <si>
    <t>IITDBD7C4-9OQ4#=[]$A</t>
  </si>
  <si>
    <t>IITDBDBHB%XB&gt;3RK:G&gt;;</t>
  </si>
  <si>
    <t>IITDBDD%BDL)0L`W@R@*</t>
  </si>
  <si>
    <t>IITDBE,&gt;8G7$,Q%UJ*FQ</t>
  </si>
  <si>
    <t>IITDBE,7*P1.;RVYL5=T</t>
  </si>
  <si>
    <t>IITDBE53SLAH.8IU)52X</t>
  </si>
  <si>
    <t>IITDBE7BCZ_/60MTI.24</t>
  </si>
  <si>
    <t>IITDBE8J^6SX/%3)BT9=</t>
  </si>
  <si>
    <t>IITDBEETS@DO;$%,)5T$</t>
  </si>
  <si>
    <t>IITDBEHV%N&lt;U6WD*,R6=</t>
  </si>
  <si>
    <t>IITDBEY\OAAG,E;5$Y8P</t>
  </si>
  <si>
    <t>IITDBF$&lt;10&lt;=VD[C&gt;V%A</t>
  </si>
  <si>
    <t>IITDBF$KMAJ=%L@`Z\]H</t>
  </si>
  <si>
    <t>IITDBF)I&gt;KRBBQ^;^?6L</t>
  </si>
  <si>
    <t>IITDBF=V&amp;P/NKE\X-`F_</t>
  </si>
  <si>
    <t>IITDBF4KU$^-&amp;.,`WS=O</t>
  </si>
  <si>
    <t>IITDBFEQU?2;-0*54&amp;`&amp;</t>
  </si>
  <si>
    <t>IITDBFG957&gt;OJY`#VRXG</t>
  </si>
  <si>
    <t>IITDBG*54A5@K^$%3A3=</t>
  </si>
  <si>
    <t>IITDBG=O0V#+:FP[?(;D</t>
  </si>
  <si>
    <t>IITDBG]XEMGR&lt;^S][I@0</t>
  </si>
  <si>
    <t>IITDBG2K:/?M4^7]=?WA</t>
  </si>
  <si>
    <t>IITDBG5\&gt;,6_WVP)C:LQ</t>
  </si>
  <si>
    <t>IITDBH%.NFS?U0B\NQ=)</t>
  </si>
  <si>
    <t>IITDBH(%3&amp;@4J&gt;ZF&lt;UY5</t>
  </si>
  <si>
    <t>IITDBH\HY\`VAJA$/FM.</t>
  </si>
  <si>
    <t>IITDBH3QB-,3*K.R2B9&gt;</t>
  </si>
  <si>
    <t>IITDBH9-G*$VM.#/*7W-</t>
  </si>
  <si>
    <t>IITDBHV0K-,U)G-4/F]E</t>
  </si>
  <si>
    <t>IITDBHZU3LA*P&lt;3$)-6\</t>
  </si>
  <si>
    <t>IITDBI).0KB\67N[*VZO</t>
  </si>
  <si>
    <t>IITDBIH+,`L^&amp;87NN)4%</t>
  </si>
  <si>
    <t>IITDBIQGD-LPM\M6HQ8P</t>
  </si>
  <si>
    <t>IITDBIVOMXC#]%YNHR0Y</t>
  </si>
  <si>
    <t>IITDBJ,4;$Y]=ZIA^T&amp;B</t>
  </si>
  <si>
    <t>TLDECATH</t>
  </si>
  <si>
    <t>IITDBJ;7TND+,3QAJ-M1</t>
  </si>
  <si>
    <t>IITDBJ?GQ@W5O7\2VMP4</t>
  </si>
  <si>
    <t>IITDBJ_-&lt;Q6PVBP\P5UJ</t>
  </si>
  <si>
    <t>IITDBJG%5]9LL23[C6CW</t>
  </si>
  <si>
    <t>IITDBJM()X6A15UR_6F6</t>
  </si>
  <si>
    <t>IITDBK#+:-:H9,X&gt;];83</t>
  </si>
  <si>
    <t>IITDBK?$/,#$%&amp;RT_#E6</t>
  </si>
  <si>
    <t>IITDBK[6R@@;V`=&lt;OAA%</t>
  </si>
  <si>
    <t>IITDBK_P+;O=5^)(1?:U</t>
  </si>
  <si>
    <t>TLINDIA</t>
  </si>
  <si>
    <t>IITDBK8`S\F`))P/8P+J</t>
  </si>
  <si>
    <t>IITDBKB-K;V)YO^8A2V4</t>
  </si>
  <si>
    <t>IITDBL#*`N*1&lt;75B&gt;/%N</t>
  </si>
  <si>
    <t>IITDBL%JI/1`WO)SLUAB</t>
  </si>
  <si>
    <t>IITDBL6:`ZV3GDTI_S9M</t>
  </si>
  <si>
    <t>IITDBL8JP7)1-6I,=AVF</t>
  </si>
  <si>
    <t>IITDBL9G/66]XW=[%T97</t>
  </si>
  <si>
    <t>IITDBLHJ7])CM0DCS]Y2</t>
  </si>
  <si>
    <t>IITDBLQL0SC&gt;I]A(/PBQ</t>
  </si>
  <si>
    <t>IITDBLV\=&lt;^O5^.8I.&gt;7</t>
  </si>
  <si>
    <t>CTEX</t>
  </si>
  <si>
    <t>IITDBM:#%_SVUE7=F_/A</t>
  </si>
  <si>
    <t>IITDBM[A,.N_\TXJU%(.</t>
  </si>
  <si>
    <t>TDNR</t>
  </si>
  <si>
    <t>IITDBMJMP;3Z.EBZZZ7@</t>
  </si>
  <si>
    <t>IITDBMJTJ/S$]QMF3,VU</t>
  </si>
  <si>
    <t>IITDBML4V%WMW=%6=B-8</t>
  </si>
  <si>
    <t>IITDBN#H&amp;DGIA\A%7=-V</t>
  </si>
  <si>
    <t>IITDBN:]-)//&gt;8,4RW&lt;0</t>
  </si>
  <si>
    <t>IITDBN:9NHR^2HZ+O1W&lt;</t>
  </si>
  <si>
    <t>IITDBN;.EZ&amp;XPD,^]HYG</t>
  </si>
  <si>
    <t>IITDBN@4+=##A.Y8C\E.</t>
  </si>
  <si>
    <t>IITDBN\^2KO4J5MM4]R-</t>
  </si>
  <si>
    <t>IITDBN];&amp;J-M7?YOOIK&gt;</t>
  </si>
  <si>
    <t>CTC5</t>
  </si>
  <si>
    <t>IITDBN26XFRUWUTLOUJ+</t>
  </si>
  <si>
    <t>IITDBN3S9M]5`BGBH=&lt;&gt;</t>
  </si>
  <si>
    <t>IITDBN6(_N%K7&amp;*I*W_S</t>
  </si>
  <si>
    <t>IITDBN8/&lt;&gt;+FKK&lt;J4]7$</t>
  </si>
  <si>
    <t>IITDBNF(SZ]PSTV5)I1`</t>
  </si>
  <si>
    <t>IITDBNN&lt;*HJ&amp;]/PL]\Y;</t>
  </si>
  <si>
    <t>IITDBNRZN5=AM+N[`,-0</t>
  </si>
  <si>
    <t>IITDBNTA(R2PZ&gt;*G[Q(U</t>
  </si>
  <si>
    <t>IITDBNWID_S@2(O;(?\Q</t>
  </si>
  <si>
    <t>TLALPHA</t>
  </si>
  <si>
    <t>IITDBO#&gt;-[UN(EN3%PCN</t>
  </si>
  <si>
    <t>IITDBO#7JQ3M@9,S&gt;%A;</t>
  </si>
  <si>
    <t>IITDBO2#&amp;)-CH2_;NOHW</t>
  </si>
  <si>
    <t>IITDBO3YI\[&lt;KE_?XJ(N</t>
  </si>
  <si>
    <t>IITDBO7-?S=AT7\`*=]6</t>
  </si>
  <si>
    <t>IITDBOB.=_`K&lt;,;S.9E0</t>
  </si>
  <si>
    <t>TLHOTEL</t>
  </si>
  <si>
    <t>IITDBOE]&amp;IF7[0FHQ0]]</t>
  </si>
  <si>
    <t>IITDBOL8Q%^FD\\YR&gt;(F</t>
  </si>
  <si>
    <t>IITDBOM%(*C4P\,05?=D</t>
  </si>
  <si>
    <t>IITDBON`@HU3TWU=G1IZ</t>
  </si>
  <si>
    <t>IITDBP-CD.,UVDWEO:)X</t>
  </si>
  <si>
    <t>IITDBP59N.BF?0FPO55:</t>
  </si>
  <si>
    <t>IITDBP9+A3&gt;H&amp;WNN0,FQ</t>
  </si>
  <si>
    <t>TLBCHCRFT</t>
  </si>
  <si>
    <t>IITDBPL*_3K$BNSUW#?_</t>
  </si>
  <si>
    <t>IITDBPXBWN,/C=&amp;*X/F*</t>
  </si>
  <si>
    <t>IITDBPY^,--&gt;;]3&amp;U^HC</t>
  </si>
  <si>
    <t>IITDBQ,MH+7%0AN&gt;$-=H</t>
  </si>
  <si>
    <t>IITDBQ`PS&amp;*5PI&gt;+`,8K</t>
  </si>
  <si>
    <t>IITDBQ5HP7K&amp;9,N1_L=H</t>
  </si>
  <si>
    <t>IITDBQ5X_^AV#.\^&amp;Y1J</t>
  </si>
  <si>
    <t>IITDBQFQIYFLS$WCZX%(</t>
  </si>
  <si>
    <t>IITDBQG4FIQ&lt;%NLG^YPK</t>
  </si>
  <si>
    <t>IITDBQH[5U-1RY.&gt;C?6K</t>
  </si>
  <si>
    <t>IITDBQMG=9]3L#&gt;T3WN&gt;</t>
  </si>
  <si>
    <t>IITDBR#2JF/GPXW4=@EC</t>
  </si>
  <si>
    <t>IITDBR$9D`=HN05*KN(M</t>
  </si>
  <si>
    <t>IITDBR%F3I]WZUM16XUN</t>
  </si>
  <si>
    <t>IITDBR-\;&gt;ZUO6ZKSEZY</t>
  </si>
  <si>
    <t>IITDBR&lt;^K43^#:OY_$3D</t>
  </si>
  <si>
    <t>IITDBR[NYZ:F%8@R8`_@</t>
  </si>
  <si>
    <t>IITDBR^V6T5=5%=^&gt;S%N</t>
  </si>
  <si>
    <t>IITDBR06_(+X`?68A]A2</t>
  </si>
  <si>
    <t>IITDBRFS-#__RC&amp;S38V(</t>
  </si>
  <si>
    <t>IITDBRGD24FO8?VUQVD1</t>
  </si>
  <si>
    <t>IITDBS#E2D`ZC,%6G6;Y</t>
  </si>
  <si>
    <t>IITDBS%H)7HZH??BI^#K</t>
  </si>
  <si>
    <t>IITDBS*#I&lt;39=?&amp;51U)T</t>
  </si>
  <si>
    <t>IITDBS*D#1[;&lt;97=)`E3</t>
  </si>
  <si>
    <t>TLWEST</t>
  </si>
  <si>
    <t>IITDBS:%FV[C+ZHT@\AL</t>
  </si>
  <si>
    <t>IITDBS@CNC&amp;Z%*-6%/I+</t>
  </si>
  <si>
    <t>IITDBSCCB7P)`?=[#5J1</t>
  </si>
  <si>
    <t>IITDBSGU.8N&lt;R47I)7NG</t>
  </si>
  <si>
    <t>IITDBSO-8%SX\N/Q658,</t>
  </si>
  <si>
    <t>IITDBSR^B$(%,A;4%S5:</t>
  </si>
  <si>
    <t>IITDBSSP6\,9V?+[]%E4</t>
  </si>
  <si>
    <t>IITDBT$XZG0D9BO]3M//</t>
  </si>
  <si>
    <t>IITDBT(NS]C.NU-5SNQE</t>
  </si>
  <si>
    <t>IITDBT;FSO6-/);@LNCC</t>
  </si>
  <si>
    <t>TLCHARLIE</t>
  </si>
  <si>
    <t>IITDBT=])5]$-Q14KYT*</t>
  </si>
  <si>
    <t>IITDBT@LS//O,3P?+@^A</t>
  </si>
  <si>
    <t>IITDBT^%.:LK3SY(\29%</t>
  </si>
  <si>
    <t>IITDBT_V$@LH0ZPYE&amp;IO</t>
  </si>
  <si>
    <t>IITDBT9F4;Y.W$*5]%D?</t>
  </si>
  <si>
    <t>IITDBTB$6X`Q4%&gt;]Y.&gt;A</t>
  </si>
  <si>
    <t>IITDBTB/&lt;QZH$D+,%%/,</t>
  </si>
  <si>
    <t>IITDBTM2?D#/=I-N%?]$</t>
  </si>
  <si>
    <t>IITDBU%];@LIDN8.QGJM</t>
  </si>
  <si>
    <t>IITDBU*T&gt;FL&amp;ON0D/N%X</t>
  </si>
  <si>
    <t>IITDBU.G9%$@L6:3,_K9</t>
  </si>
  <si>
    <t>IITDBU@&lt;/O%]]2==?LZI</t>
  </si>
  <si>
    <t>IITDBU\A4[(.9CH,^Q\6</t>
  </si>
  <si>
    <t>IITDBU4:#\O7E;]7#0UQ</t>
  </si>
  <si>
    <t>IITDBUK6%C8$W/#Y?@1,</t>
  </si>
  <si>
    <t>IITDBV#1C;QQ&lt;8=I%#`;</t>
  </si>
  <si>
    <t>IITDBV#NUG`#$DQ&gt;,RS:</t>
  </si>
  <si>
    <t>IITDBV)E$&gt;@]0SU*0&gt;6@</t>
  </si>
  <si>
    <t>IITDBV60PVL#&lt;ZFES90Z</t>
  </si>
  <si>
    <t>RTA35</t>
  </si>
  <si>
    <t>IITDBVB^^.4`-++6HHU=</t>
  </si>
  <si>
    <t>IITDBVI&amp;PWL5]\R*4MP-</t>
  </si>
  <si>
    <t>TWX</t>
  </si>
  <si>
    <t>IITDBVM&amp;&amp;,B/V=N:]`QL</t>
  </si>
  <si>
    <t>IITDBVN[3/^IP#[T_K*`</t>
  </si>
  <si>
    <t>IITDBVPA330UZJ4?S#,[</t>
  </si>
  <si>
    <t>IITDBW?%_$1*GS2UU&amp;)P</t>
  </si>
  <si>
    <t>IITDBW?\\XF*`BTJH$MN</t>
  </si>
  <si>
    <t>IITDBW@_:7V80)QP\]+*</t>
  </si>
  <si>
    <t>IITDBW2&lt;AA]M3E]BR$)%</t>
  </si>
  <si>
    <t>IITDBWGL2RY^?(%_EZZU</t>
  </si>
  <si>
    <t>IITDBWQARL_\?PTGJ0*+</t>
  </si>
  <si>
    <t>IITDBWQHXPSO3`R7D=%X</t>
  </si>
  <si>
    <t>IITDBWT*+&gt;=R7RTPC(1-</t>
  </si>
  <si>
    <t>IITDBX,&lt;3][EM%_.&gt;UV&amp;</t>
  </si>
  <si>
    <t>IITDBX\AG&lt;KXR&lt;9DH7*(</t>
  </si>
  <si>
    <t>IITDBX7($;WCJA3&lt;;VA_</t>
  </si>
  <si>
    <t>RTA12</t>
  </si>
  <si>
    <t>IITDBXD-:SFEBV\OPE88</t>
  </si>
  <si>
    <t>IITDBXIF&lt;W`F%MF&lt;+;]=</t>
  </si>
  <si>
    <t>IITDBXN?-PN/(`Y`/(5Z</t>
  </si>
  <si>
    <t>IITDBY;B3_-IX=I-4:OB</t>
  </si>
  <si>
    <t>IITDBY3+*%RF?$%$37]\</t>
  </si>
  <si>
    <t>IITDBY3=P,,W6(T&gt;WF?U</t>
  </si>
  <si>
    <t>IITDBY83V@DE$&lt;27U^?X</t>
  </si>
  <si>
    <t>IITDBY9\HFK(Q5C]MA?9</t>
  </si>
  <si>
    <t>IITDBZ%4HQ752PYM`X7[</t>
  </si>
  <si>
    <t>IITDBZ)1L2XK%=2$H1[/</t>
  </si>
  <si>
    <t>IITDBZ=4`V)&gt;.$(QFIP3</t>
  </si>
  <si>
    <t>IITDBZ`4E+]0%MNR\C&gt;P</t>
  </si>
  <si>
    <t>IITDBZAS%,LVZOHN1:G1</t>
  </si>
  <si>
    <t>IITDBZC$H,BU4IX:B2H^</t>
  </si>
  <si>
    <t>IITDBZF_DCTGZI$+CM)*</t>
  </si>
  <si>
    <t>IITDBZS^X%QE&gt;&amp;-4Y-UQ</t>
  </si>
  <si>
    <t>Row Labels</t>
  </si>
  <si>
    <t>Average PCI-Runway</t>
  </si>
  <si>
    <t>30nm Any Airports</t>
  </si>
  <si>
    <t>30nm NPIAS All</t>
  </si>
  <si>
    <t>30nm Intermediate All</t>
  </si>
  <si>
    <t>30nm Key All</t>
  </si>
  <si>
    <t># of NPIAS airports within 30nm</t>
  </si>
  <si>
    <t># of Intermediate airports within 30nm</t>
  </si>
  <si>
    <t># of Key airports within 30nm</t>
  </si>
  <si>
    <t>Community Relations</t>
  </si>
  <si>
    <t>Region</t>
  </si>
  <si>
    <t>AGL</t>
  </si>
  <si>
    <t>Site Id</t>
  </si>
  <si>
    <t>Facility Type</t>
  </si>
  <si>
    <t>Effective Date</t>
  </si>
  <si>
    <t>ADO</t>
  </si>
  <si>
    <t>State Id</t>
  </si>
  <si>
    <t>State Name</t>
  </si>
  <si>
    <t>County</t>
  </si>
  <si>
    <t>County State</t>
  </si>
  <si>
    <t>City</t>
  </si>
  <si>
    <t>Ownership</t>
  </si>
  <si>
    <t>Use</t>
  </si>
  <si>
    <t>Owner</t>
  </si>
  <si>
    <t>Owner Address</t>
  </si>
  <si>
    <t>Owner City, State, Zip</t>
  </si>
  <si>
    <t>Owner Phone</t>
  </si>
  <si>
    <t>Manager</t>
  </si>
  <si>
    <t>Manager Address</t>
  </si>
  <si>
    <t>Manager City, State, Zip</t>
  </si>
  <si>
    <t>Manager Phone</t>
  </si>
  <si>
    <t>ARP Latitude</t>
  </si>
  <si>
    <t>ARP Latitude Sec</t>
  </si>
  <si>
    <t>ARP Longitude</t>
  </si>
  <si>
    <t>ARP Longitude Sec</t>
  </si>
  <si>
    <t>ARP Method</t>
  </si>
  <si>
    <t>Elevation</t>
  </si>
  <si>
    <t>Elevation Method</t>
  </si>
  <si>
    <t>Magnetic Variation</t>
  </si>
  <si>
    <t>Magnetic Variation Year</t>
  </si>
  <si>
    <t>Traffic Pattern Altitude</t>
  </si>
  <si>
    <t>Sectional</t>
  </si>
  <si>
    <t>Distance From CBD</t>
  </si>
  <si>
    <t>Direction From CBD</t>
  </si>
  <si>
    <t>Land Area</t>
  </si>
  <si>
    <t>ARTCC Id</t>
  </si>
  <si>
    <t>ARTCC Computer ID</t>
  </si>
  <si>
    <t>ARTCC Name</t>
  </si>
  <si>
    <t>Responsible ARTCC Id</t>
  </si>
  <si>
    <t>Responsible ARTCC Computer Id</t>
  </si>
  <si>
    <t>Responsible ARTCC Name</t>
  </si>
  <si>
    <t>Tie In FSS</t>
  </si>
  <si>
    <t>Tie In FSS Id</t>
  </si>
  <si>
    <t>Tie In FSS Name</t>
  </si>
  <si>
    <t>FSS Phone Number</t>
  </si>
  <si>
    <t>FSS Toll Free Number</t>
  </si>
  <si>
    <t>Alternate FSS Id</t>
  </si>
  <si>
    <t>Alternate FSS Name</t>
  </si>
  <si>
    <t>Alternate FSS Toll Free Number</t>
  </si>
  <si>
    <t>NOTAM Facility Id</t>
  </si>
  <si>
    <t>NOTAM Service</t>
  </si>
  <si>
    <t>Activation Date</t>
  </si>
  <si>
    <t>Airport Status Code</t>
  </si>
  <si>
    <t>Certification Type Date</t>
  </si>
  <si>
    <t>Federal Agreements</t>
  </si>
  <si>
    <t>Airspace Determination</t>
  </si>
  <si>
    <t>Customs Airport Of Entry</t>
  </si>
  <si>
    <t>Customs Landing Rights</t>
  </si>
  <si>
    <t>Military Joint Use</t>
  </si>
  <si>
    <t>Military Landing Rights</t>
  </si>
  <si>
    <t>Inspection Method</t>
  </si>
  <si>
    <t>Inspection Group</t>
  </si>
  <si>
    <t>Last Inspection Date</t>
  </si>
  <si>
    <t>Last Owner Information Date</t>
  </si>
  <si>
    <t>Fuel Types</t>
  </si>
  <si>
    <t>Airframe Repair</t>
  </si>
  <si>
    <t>Power Plant Repair</t>
  </si>
  <si>
    <t>Bottled Oxygen Type</t>
  </si>
  <si>
    <t>Bulk Oxygen Type</t>
  </si>
  <si>
    <t>Lighting Schedule</t>
  </si>
  <si>
    <t>Beacon Schedule</t>
  </si>
  <si>
    <t>ATCT</t>
  </si>
  <si>
    <t>UNICOM</t>
  </si>
  <si>
    <t>CTAF</t>
  </si>
  <si>
    <t>Segmented Circle</t>
  </si>
  <si>
    <t>Beacon Color</t>
  </si>
  <si>
    <t>Non Commercial Landing Fee</t>
  </si>
  <si>
    <t>Medical Use</t>
  </si>
  <si>
    <t>Commercial Operations</t>
  </si>
  <si>
    <t>Commuter Operations</t>
  </si>
  <si>
    <t>Air Taxi Operations</t>
  </si>
  <si>
    <t>GA Local Operations</t>
  </si>
  <si>
    <t>GA Itin Operations</t>
  </si>
  <si>
    <t>Military Operations</t>
  </si>
  <si>
    <t>Operations Date</t>
  </si>
  <si>
    <t>Airport Position Source</t>
  </si>
  <si>
    <t>Airport Position Source Date</t>
  </si>
  <si>
    <t>Airport Elevation Source</t>
  </si>
  <si>
    <t>Airport Elevation Source Date</t>
  </si>
  <si>
    <t>Fuel Available</t>
  </si>
  <si>
    <t>Transient Storage</t>
  </si>
  <si>
    <t>Other Services</t>
  </si>
  <si>
    <t>Wind Indicator</t>
  </si>
  <si>
    <t>Icao Id</t>
  </si>
  <si>
    <t>NPIAS Hub</t>
  </si>
  <si>
    <t>NPIAS Role</t>
  </si>
  <si>
    <t>10821.02*A</t>
  </si>
  <si>
    <t>AIRPORT</t>
  </si>
  <si>
    <t>DMA</t>
  </si>
  <si>
    <t>MINNESOTA</t>
  </si>
  <si>
    <t>DAKOTA</t>
  </si>
  <si>
    <t>PU</t>
  </si>
  <si>
    <t>METRO ARPTS CMSN</t>
  </si>
  <si>
    <t>6040 28TH AVE SO.</t>
  </si>
  <si>
    <t>MINNEAPOLIS, MN 55450</t>
  </si>
  <si>
    <t>612-726-8100</t>
  </si>
  <si>
    <t>MIKE WILSON</t>
  </si>
  <si>
    <t>8140 220TH STREET W.</t>
  </si>
  <si>
    <t>LAKEVILLE, MN 55044</t>
  </si>
  <si>
    <t>(952) 944-1035</t>
  </si>
  <si>
    <t>044-37-40.3000N</t>
  </si>
  <si>
    <t>160660.3000N</t>
  </si>
  <si>
    <t>0335621.1000W</t>
  </si>
  <si>
    <t>E</t>
  </si>
  <si>
    <t>S</t>
  </si>
  <si>
    <t>03E</t>
  </si>
  <si>
    <t>1995</t>
  </si>
  <si>
    <t>TWIN CITIES</t>
  </si>
  <si>
    <t>22</t>
  </si>
  <si>
    <t>ZMP</t>
  </si>
  <si>
    <t>ZCP</t>
  </si>
  <si>
    <t>1-800-WX-BRIEF</t>
  </si>
  <si>
    <t>O</t>
  </si>
  <si>
    <t>NGY</t>
  </si>
  <si>
    <t>NO OBJECTION</t>
  </si>
  <si>
    <t>100LL A</t>
  </si>
  <si>
    <t>MAJOR</t>
  </si>
  <si>
    <t>LOW</t>
  </si>
  <si>
    <t>SEE RMK</t>
  </si>
  <si>
    <t>SS-SR</t>
  </si>
  <si>
    <t>123.000</t>
  </si>
  <si>
    <t>CG</t>
  </si>
  <si>
    <t>3RD PARTY SURVEY</t>
  </si>
  <si>
    <t>HGR,TIE</t>
  </si>
  <si>
    <t>INSTR,RNTL,SALES</t>
  </si>
  <si>
    <t>Y-L</t>
  </si>
  <si>
    <t>KLVN</t>
  </si>
  <si>
    <t>N/A</t>
  </si>
  <si>
    <t>10505.*A</t>
  </si>
  <si>
    <t>AITKIN MUNI-STEVE KURTZ FIELD</t>
  </si>
  <si>
    <t>COUNTY &amp; CITY OF AITKIN</t>
  </si>
  <si>
    <t>109 1ST AVE. NW</t>
  </si>
  <si>
    <t>AITKIN, MN 56431</t>
  </si>
  <si>
    <t>218-927-2527</t>
  </si>
  <si>
    <t>KATHLEEN RYAN</t>
  </si>
  <si>
    <t>046-32-54.4600N</t>
  </si>
  <si>
    <t>167574.4630N</t>
  </si>
  <si>
    <t>093-40-35.8800W</t>
  </si>
  <si>
    <t>0337235.8758W</t>
  </si>
  <si>
    <t>00E</t>
  </si>
  <si>
    <t>02</t>
  </si>
  <si>
    <t>NE</t>
  </si>
  <si>
    <t>NONE</t>
  </si>
  <si>
    <t>123.050</t>
  </si>
  <si>
    <t>FAA</t>
  </si>
  <si>
    <t>INSTR,SALES</t>
  </si>
  <si>
    <t>KAIT</t>
  </si>
  <si>
    <t>10509.*A</t>
  </si>
  <si>
    <t>FREEBORN</t>
  </si>
  <si>
    <t>CITY OF ALBERT LEA</t>
  </si>
  <si>
    <t>221 E CLARK STREET</t>
  </si>
  <si>
    <t>ALBERT LEA, MN 56007</t>
  </si>
  <si>
    <t>507-377-4300</t>
  </si>
  <si>
    <t>JIM HANSON</t>
  </si>
  <si>
    <t>73950 275TH ST.</t>
  </si>
  <si>
    <t>CLARKS GROVE, MN 56016</t>
  </si>
  <si>
    <t>507-373-0608</t>
  </si>
  <si>
    <t>043-40-52.7300N</t>
  </si>
  <si>
    <t>157252.7313N</t>
  </si>
  <si>
    <t>093-22-05.3300W</t>
  </si>
  <si>
    <t>0336125.3341W</t>
  </si>
  <si>
    <t>01E</t>
  </si>
  <si>
    <t>OMAHA</t>
  </si>
  <si>
    <t>03</t>
  </si>
  <si>
    <t>100LL A MOGAS</t>
  </si>
  <si>
    <t>MINOR</t>
  </si>
  <si>
    <t>KAEL</t>
  </si>
  <si>
    <t>10827.2*A</t>
  </si>
  <si>
    <t>ANOKA</t>
  </si>
  <si>
    <t>ANOKA COUNTY-BLAINE (JANES FIELD)</t>
  </si>
  <si>
    <t>METROPOLITAN AIRPORT CMSN</t>
  </si>
  <si>
    <t>6040 28TH AVE. SO.</t>
  </si>
  <si>
    <t>PHILIP TIEDEMAN</t>
  </si>
  <si>
    <t>763-717-0001</t>
  </si>
  <si>
    <t>045-08-41.6000N</t>
  </si>
  <si>
    <t>162521.6000N</t>
  </si>
  <si>
    <t>0335556.7000W</t>
  </si>
  <si>
    <t>02E</t>
  </si>
  <si>
    <t>2000</t>
  </si>
  <si>
    <t>10</t>
  </si>
  <si>
    <t>HIGH/LOW</t>
  </si>
  <si>
    <t>122.950</t>
  </si>
  <si>
    <t>132.400</t>
  </si>
  <si>
    <t>AFRT,AMB,AVNCS,CHTR,INSTR,RNTL,SALES</t>
  </si>
  <si>
    <t>KANE</t>
  </si>
  <si>
    <t>10518.*A</t>
  </si>
  <si>
    <t>SWIFT</t>
  </si>
  <si>
    <t>APPLETON</t>
  </si>
  <si>
    <t>CITY OF APPLETON</t>
  </si>
  <si>
    <t>323 W. SCHLIEMAN AVE.</t>
  </si>
  <si>
    <t>APPLETON, MN 56208</t>
  </si>
  <si>
    <t>320-289-1363</t>
  </si>
  <si>
    <t>GREG RUETHER</t>
  </si>
  <si>
    <t>149 S MUNSTERMAN</t>
  </si>
  <si>
    <t>(320) 413-0089</t>
  </si>
  <si>
    <t>045-13-39.0100N</t>
  </si>
  <si>
    <t>162819.0063N</t>
  </si>
  <si>
    <t>096-00-16.3100W</t>
  </si>
  <si>
    <t>0345616.3059W</t>
  </si>
  <si>
    <t>05E</t>
  </si>
  <si>
    <t>NOT ANALYZED</t>
  </si>
  <si>
    <t>122.900</t>
  </si>
  <si>
    <t>TIE</t>
  </si>
  <si>
    <t>AGRI,SALES</t>
  </si>
  <si>
    <t>KAQP</t>
  </si>
  <si>
    <t>10524.*A</t>
  </si>
  <si>
    <t>MOWER</t>
  </si>
  <si>
    <t>CITY OF AUSTIN</t>
  </si>
  <si>
    <t>500 NE 4TH AV</t>
  </si>
  <si>
    <t>AUSTIN, MN 55912</t>
  </si>
  <si>
    <t>507-437-7674</t>
  </si>
  <si>
    <t>BRUCE W. BUDAHN</t>
  </si>
  <si>
    <t>710 NE 21ST ST</t>
  </si>
  <si>
    <t>(507) 433-1813</t>
  </si>
  <si>
    <t>043-39-45.5000N</t>
  </si>
  <si>
    <t>157185.5000N</t>
  </si>
  <si>
    <t>0334558.5000W</t>
  </si>
  <si>
    <t>CHICAGO</t>
  </si>
  <si>
    <t>122.700</t>
  </si>
  <si>
    <t>KAUM</t>
  </si>
  <si>
    <t>10525.*A</t>
  </si>
  <si>
    <t>CASS</t>
  </si>
  <si>
    <t>BACKUS</t>
  </si>
  <si>
    <t>CITY OF BACKUS</t>
  </si>
  <si>
    <t>PO BOX 44</t>
  </si>
  <si>
    <t>BACKUS, MN 56435</t>
  </si>
  <si>
    <t>218-947-3221</t>
  </si>
  <si>
    <t>J B JOHNSON</t>
  </si>
  <si>
    <t>3441 4TH ST SW</t>
  </si>
  <si>
    <t>(218) 839-8450</t>
  </si>
  <si>
    <t>046-49-37.8300N</t>
  </si>
  <si>
    <t>168577.8300N</t>
  </si>
  <si>
    <t>0340224.4300W</t>
  </si>
  <si>
    <t>04E</t>
  </si>
  <si>
    <t>1985</t>
  </si>
  <si>
    <t>01</t>
  </si>
  <si>
    <t>100LL MOGAS</t>
  </si>
  <si>
    <t>FAA-EST</t>
  </si>
  <si>
    <t>10527.*A</t>
  </si>
  <si>
    <t>CLEARWATER</t>
  </si>
  <si>
    <t>BAGLEY</t>
  </si>
  <si>
    <t>CITY OF BAGLEY</t>
  </si>
  <si>
    <t>PO BOX 178</t>
  </si>
  <si>
    <t>BAGLEY, MN 56621</t>
  </si>
  <si>
    <t>218-694-2865</t>
  </si>
  <si>
    <t>BILL MASTERSON</t>
  </si>
  <si>
    <t>PO BOX 178, BOX 178</t>
  </si>
  <si>
    <t>(218) 556-7812</t>
  </si>
  <si>
    <t>047-31-26.5100N</t>
  </si>
  <si>
    <t>171086.5125N</t>
  </si>
  <si>
    <t>095-21-49.3700W</t>
  </si>
  <si>
    <t>0343309.3650W</t>
  </si>
  <si>
    <t>10535.*A</t>
  </si>
  <si>
    <t>LAKE OF THE WOODS</t>
  </si>
  <si>
    <t>LAKE OF THE WOODS COUNTY</t>
  </si>
  <si>
    <t>206 SE 8 AVE</t>
  </si>
  <si>
    <t>BAUDETTE, MN 56623</t>
  </si>
  <si>
    <t>218-634-1767</t>
  </si>
  <si>
    <t>ADAM FORSBERG</t>
  </si>
  <si>
    <t>1103 AIRPORT ROAD NW, P.O. BOX 712</t>
  </si>
  <si>
    <t>218-839-1067</t>
  </si>
  <si>
    <t>048-43-48.9000N</t>
  </si>
  <si>
    <t>175428.9000N</t>
  </si>
  <si>
    <t>0340599.8000W</t>
  </si>
  <si>
    <t>1990</t>
  </si>
  <si>
    <t>F</t>
  </si>
  <si>
    <t>122.800</t>
  </si>
  <si>
    <t>BCHGR,SALES</t>
  </si>
  <si>
    <t>KBDE</t>
  </si>
  <si>
    <t>10546.*A</t>
  </si>
  <si>
    <t>BELTRAMI</t>
  </si>
  <si>
    <t>BEMIDJI</t>
  </si>
  <si>
    <t>CITY OF BEMIDJI / BELTRAMI CO</t>
  </si>
  <si>
    <t>3824 MOBERG DRIVE, STE. 101</t>
  </si>
  <si>
    <t>BEMIDJI, MN 56601</t>
  </si>
  <si>
    <t>218-444-2438</t>
  </si>
  <si>
    <t>KAREN WELLER</t>
  </si>
  <si>
    <t>3824 MOBERG DRIVE, STE 101</t>
  </si>
  <si>
    <t>047-30-38.6000N</t>
  </si>
  <si>
    <t>171038.6000N</t>
  </si>
  <si>
    <t>0341765.0000W</t>
  </si>
  <si>
    <t>NW</t>
  </si>
  <si>
    <t>I A S 05/1973</t>
  </si>
  <si>
    <t>NGY3</t>
  </si>
  <si>
    <t>AFRT,AMB,AVNCS,CARGO,CHTR,INSTR,RNTL</t>
  </si>
  <si>
    <t>KBJI</t>
  </si>
  <si>
    <t>Non-Hub</t>
  </si>
  <si>
    <t>10551.1*A</t>
  </si>
  <si>
    <t>CITY OF BENSON</t>
  </si>
  <si>
    <t>1410 KANSAS AVE</t>
  </si>
  <si>
    <t>BENSON, MN 56215</t>
  </si>
  <si>
    <t>320-843-4775</t>
  </si>
  <si>
    <t>DAN GENS</t>
  </si>
  <si>
    <t>(320) 368-2703</t>
  </si>
  <si>
    <t>045-19-54.9000N</t>
  </si>
  <si>
    <t>163194.9000N</t>
  </si>
  <si>
    <t>0344342.1000W</t>
  </si>
  <si>
    <t>W</t>
  </si>
  <si>
    <t>KBBB</t>
  </si>
  <si>
    <t>10560.*A</t>
  </si>
  <si>
    <t>KOOCHICHING</t>
  </si>
  <si>
    <t>BIG FALLS</t>
  </si>
  <si>
    <t>CITY OF BIG FALLS</t>
  </si>
  <si>
    <t>P.O. BOX 196</t>
  </si>
  <si>
    <t>BIG FALLS, MN 56627</t>
  </si>
  <si>
    <t>218-276-2282</t>
  </si>
  <si>
    <t>TERRY BAIRD</t>
  </si>
  <si>
    <t>218-556-4827</t>
  </si>
  <si>
    <t>048-12-01.8600N</t>
  </si>
  <si>
    <t>173521.8564N</t>
  </si>
  <si>
    <t>093-45-44.5500W</t>
  </si>
  <si>
    <t>0337544.5548W</t>
  </si>
  <si>
    <t>1</t>
  </si>
  <si>
    <t>10562.*A</t>
  </si>
  <si>
    <t>ITASCA</t>
  </si>
  <si>
    <t>BIGFORK</t>
  </si>
  <si>
    <t>CITY OF BIGFORK</t>
  </si>
  <si>
    <t>BOX 196</t>
  </si>
  <si>
    <t>BIGFORK, MN 56628</t>
  </si>
  <si>
    <t>218-743-3782</t>
  </si>
  <si>
    <t>AMY PIFHER</t>
  </si>
  <si>
    <t>PO BOX 196</t>
  </si>
  <si>
    <t>218-360-4116</t>
  </si>
  <si>
    <t>047-47-02.1600N</t>
  </si>
  <si>
    <t>172022.1625N</t>
  </si>
  <si>
    <t>093-39-03.5800W</t>
  </si>
  <si>
    <t>0337143.5773W</t>
  </si>
  <si>
    <t>KFOZ</t>
  </si>
  <si>
    <t>10648.012*C</t>
  </si>
  <si>
    <t>SEAPLANE BASE</t>
  </si>
  <si>
    <t>M69</t>
  </si>
  <si>
    <t>CROW WING</t>
  </si>
  <si>
    <t>DEERWOOD</t>
  </si>
  <si>
    <t>BIRCH LAKE</t>
  </si>
  <si>
    <t>PR</t>
  </si>
  <si>
    <t>DAVE RAMSAY</t>
  </si>
  <si>
    <t>5625 WEST 78TH ST, STE B</t>
  </si>
  <si>
    <t>EDINA, MN 55439</t>
  </si>
  <si>
    <t>952-831-6622</t>
  </si>
  <si>
    <t>046-22-10.8500N</t>
  </si>
  <si>
    <t>166930.8500N</t>
  </si>
  <si>
    <t>093-48-49.9200W</t>
  </si>
  <si>
    <t>0337729.9200W</t>
  </si>
  <si>
    <t>06</t>
  </si>
  <si>
    <t>SE</t>
  </si>
  <si>
    <t>10569.*A</t>
  </si>
  <si>
    <t>CITY OF BLUE EARTH</t>
  </si>
  <si>
    <t>125 W 6TH ST, PO BOX 38</t>
  </si>
  <si>
    <t>BLUE EARTH, MN 56013</t>
  </si>
  <si>
    <t>507-526-7336</t>
  </si>
  <si>
    <t>LUKE STEIER</t>
  </si>
  <si>
    <t>7575 HWY 169</t>
  </si>
  <si>
    <t>507-526-7264</t>
  </si>
  <si>
    <t>043-35-43.3000N</t>
  </si>
  <si>
    <t>156943.3000N</t>
  </si>
  <si>
    <t>0338734.3000W</t>
  </si>
  <si>
    <t>KSBU</t>
  </si>
  <si>
    <t>10573.*A</t>
  </si>
  <si>
    <t>ITASCA COUNTY</t>
  </si>
  <si>
    <t>PO BOX 4</t>
  </si>
  <si>
    <t>BOWSTRING, MN 56631</t>
  </si>
  <si>
    <t>218-832-3567</t>
  </si>
  <si>
    <t>KENNETH REICHERT</t>
  </si>
  <si>
    <t>47703 NUTMEG ROAD</t>
  </si>
  <si>
    <t>DEER RIVER, MN 56636</t>
  </si>
  <si>
    <t>(218) 244-6328</t>
  </si>
  <si>
    <t>047-33-29.6800N</t>
  </si>
  <si>
    <t>171209.6800N</t>
  </si>
  <si>
    <t>0337932.2300W</t>
  </si>
  <si>
    <t>FAA OE/AAA</t>
  </si>
  <si>
    <t>10576.*A</t>
  </si>
  <si>
    <t>BRAINERD</t>
  </si>
  <si>
    <t>BRAINERD/CROW WING CNTY</t>
  </si>
  <si>
    <t>16384 AIRPORT RD, SUITE 5</t>
  </si>
  <si>
    <t>BRAINERD, MN 56401</t>
  </si>
  <si>
    <t>218-825-2166</t>
  </si>
  <si>
    <t>STEVEN WRIGHT</t>
  </si>
  <si>
    <t>BRAINERD LAKES REGIONAL ARPT, 16384 AIRPORT RD SUITE 5</t>
  </si>
  <si>
    <t>046-24-15.2000N</t>
  </si>
  <si>
    <t>167055.2000N</t>
  </si>
  <si>
    <t>0338881.7000W</t>
  </si>
  <si>
    <t>HIGH</t>
  </si>
  <si>
    <t>AVNCS,CHTR,INSTR,RNTL</t>
  </si>
  <si>
    <t>KBRD</t>
  </si>
  <si>
    <t>10592.*A</t>
  </si>
  <si>
    <t>STEARNS</t>
  </si>
  <si>
    <t>BROOTEN</t>
  </si>
  <si>
    <t>BROOTEN MUNI/JOHN O BOHMER FIELD</t>
  </si>
  <si>
    <t>CITY OF BROOTEN</t>
  </si>
  <si>
    <t>120 CENTRAL AVE NO, PO BOX 81</t>
  </si>
  <si>
    <t>BROOTEN, MN 56316</t>
  </si>
  <si>
    <t>612-346-2524</t>
  </si>
  <si>
    <t>DAVID BOHMER</t>
  </si>
  <si>
    <t>1080 FRONT STREET, PO BOX 400</t>
  </si>
  <si>
    <t>320-346-2234</t>
  </si>
  <si>
    <t>045-29-49.3700N</t>
  </si>
  <si>
    <t>163789.3750N</t>
  </si>
  <si>
    <t>095-06-15.1500W</t>
  </si>
  <si>
    <t>0342375.1550W</t>
  </si>
  <si>
    <t>CONDITIONAL</t>
  </si>
  <si>
    <t>10605.*A</t>
  </si>
  <si>
    <t>WRIGHT</t>
  </si>
  <si>
    <t>CITY OF BUFFALO</t>
  </si>
  <si>
    <t>212 CENTRAL AVE</t>
  </si>
  <si>
    <t>BUFFALO, MN 55313</t>
  </si>
  <si>
    <t>(763) 682-3322</t>
  </si>
  <si>
    <t>CHRIS FREDRICK</t>
  </si>
  <si>
    <t>763-682-0296</t>
  </si>
  <si>
    <t>045-09-31.8000N</t>
  </si>
  <si>
    <t>162571.8000N</t>
  </si>
  <si>
    <t>0337835.9000W</t>
  </si>
  <si>
    <t>NY1</t>
  </si>
  <si>
    <t>SALES</t>
  </si>
  <si>
    <t>KCFE</t>
  </si>
  <si>
    <t>10612.2*A</t>
  </si>
  <si>
    <t>ISANTI</t>
  </si>
  <si>
    <t>CITY OF CAMBRIDGE</t>
  </si>
  <si>
    <t>300 THIRD AVE NE</t>
  </si>
  <si>
    <t>CAMBRIDGE, MN 55008</t>
  </si>
  <si>
    <t>612-689-3211</t>
  </si>
  <si>
    <t>LUCAS MILZ</t>
  </si>
  <si>
    <t>CITY OF CAMBRIDGE, 300 THIRD AVE NE</t>
  </si>
  <si>
    <t>(763) 552-3279</t>
  </si>
  <si>
    <t>045-33-26.9800N</t>
  </si>
  <si>
    <t>164006.9810N</t>
  </si>
  <si>
    <t>093-15-51.0600W</t>
  </si>
  <si>
    <t>0335751.0640W</t>
  </si>
  <si>
    <t>SW</t>
  </si>
  <si>
    <t>INSTR,RNTL,SURV</t>
  </si>
  <si>
    <t>KCBG</t>
  </si>
  <si>
    <t>10512.*A</t>
  </si>
  <si>
    <t>DOUGLAS</t>
  </si>
  <si>
    <t>CHANDLER FIELD</t>
  </si>
  <si>
    <t>CITY OF ALEXANDRIA</t>
  </si>
  <si>
    <t>704 BROADWAY</t>
  </si>
  <si>
    <t>ALEXANDRIA, MN 56308</t>
  </si>
  <si>
    <t>320-763-6678</t>
  </si>
  <si>
    <t>KREG ANDERSON</t>
  </si>
  <si>
    <t>2604 AGA DRIVE</t>
  </si>
  <si>
    <t>320-762-2111</t>
  </si>
  <si>
    <t>045-51-58.7000N</t>
  </si>
  <si>
    <t>165118.7000N</t>
  </si>
  <si>
    <t>0343420.8000W</t>
  </si>
  <si>
    <t>AFRT,CHTR,INSTR,RNTL,SALES</t>
  </si>
  <si>
    <t>KAXN</t>
  </si>
  <si>
    <t>10618.6*A</t>
  </si>
  <si>
    <t>TODD</t>
  </si>
  <si>
    <t>CLARISSA</t>
  </si>
  <si>
    <t>CITY OF CLARISSA</t>
  </si>
  <si>
    <t>CITY HALL, P.O. BOX 396</t>
  </si>
  <si>
    <t>CLARISSA, MN 56440</t>
  </si>
  <si>
    <t>218-756-2125</t>
  </si>
  <si>
    <t>SUE KENT</t>
  </si>
  <si>
    <t>202 W MAIN ST.</t>
  </si>
  <si>
    <t>(218) 756-2125</t>
  </si>
  <si>
    <t>046-06-46.8700N</t>
  </si>
  <si>
    <t>166006.8700N</t>
  </si>
  <si>
    <t>094-54-24.0800W</t>
  </si>
  <si>
    <t>0341664.0830W</t>
  </si>
  <si>
    <t>10623.*A</t>
  </si>
  <si>
    <t>CARLTON</t>
  </si>
  <si>
    <t>CARLTON COUNTY</t>
  </si>
  <si>
    <t>1630 COUNTY ROAD 61</t>
  </si>
  <si>
    <t>CARLTON, MN 55718</t>
  </si>
  <si>
    <t>218-384-9151</t>
  </si>
  <si>
    <t>QUINTEN ANDERSON</t>
  </si>
  <si>
    <t>125 WHEATON ROAD</t>
  </si>
  <si>
    <t>CLOQUET, MN 55720</t>
  </si>
  <si>
    <t>218-879-4911</t>
  </si>
  <si>
    <t>046-42-04.0000N</t>
  </si>
  <si>
    <t>168124.0000N</t>
  </si>
  <si>
    <t>0333012.8000W</t>
  </si>
  <si>
    <t>GREEN BAY</t>
  </si>
  <si>
    <t>INSTR,RNTL</t>
  </si>
  <si>
    <t>KCOQ</t>
  </si>
  <si>
    <t>10635.*A</t>
  </si>
  <si>
    <t>ST LOUIS</t>
  </si>
  <si>
    <t>CITY OF COOK</t>
  </si>
  <si>
    <t>BOX 155</t>
  </si>
  <si>
    <t>COOK, MN 55723</t>
  </si>
  <si>
    <t>218-666-2200</t>
  </si>
  <si>
    <t>ALLEN HOOVER</t>
  </si>
  <si>
    <t>9393 AIRPORT ROAD, PO BOX 155, CITY HALL</t>
  </si>
  <si>
    <t>(218) 666-9931</t>
  </si>
  <si>
    <t>047-49-20.2100N</t>
  </si>
  <si>
    <t>172160.2141N</t>
  </si>
  <si>
    <t>0333682.2900W</t>
  </si>
  <si>
    <t>KCQM</t>
  </si>
  <si>
    <t>10642.*A</t>
  </si>
  <si>
    <t>POLK</t>
  </si>
  <si>
    <t>CITY OF CROOKSTON</t>
  </si>
  <si>
    <t>124 N BROADWAY</t>
  </si>
  <si>
    <t>CROOKSTON, MN 56716</t>
  </si>
  <si>
    <t>218-281-4503</t>
  </si>
  <si>
    <t>LOWELL MILLER</t>
  </si>
  <si>
    <t>26305 AIRPORT ROAD SW</t>
  </si>
  <si>
    <t>218-281-2625</t>
  </si>
  <si>
    <t>047-50-29.9600N</t>
  </si>
  <si>
    <t>172229.9650N</t>
  </si>
  <si>
    <t>096-37-17.2300W</t>
  </si>
  <si>
    <t>0347837.2330W</t>
  </si>
  <si>
    <t>07E</t>
  </si>
  <si>
    <t>1980</t>
  </si>
  <si>
    <t>04</t>
  </si>
  <si>
    <t>NGS</t>
  </si>
  <si>
    <t>AGRI,INSTR,RNTL,SALES</t>
  </si>
  <si>
    <t>KCKN</t>
  </si>
  <si>
    <t>10821.*A</t>
  </si>
  <si>
    <t>HENNEPIN</t>
  </si>
  <si>
    <t>6040 28TH AVS S</t>
  </si>
  <si>
    <t>5800 CRYSTAL AIRPORT ROAD</t>
  </si>
  <si>
    <t>MINNEAPOLIS, MN 55429</t>
  </si>
  <si>
    <t>045-03-43.1300N</t>
  </si>
  <si>
    <t>162223.1290N</t>
  </si>
  <si>
    <t>0336074.0100W</t>
  </si>
  <si>
    <t>08</t>
  </si>
  <si>
    <t>120.700</t>
  </si>
  <si>
    <t>AMB,CHTR,INSTR,RNTL,SALES</t>
  </si>
  <si>
    <t>KMIC</t>
  </si>
  <si>
    <t>10650.*A</t>
  </si>
  <si>
    <t>BECKER</t>
  </si>
  <si>
    <t>DETROIT LAKES-WETHING FIELD</t>
  </si>
  <si>
    <t>CITY OF DETROIT LAKES</t>
  </si>
  <si>
    <t>1025 ROOSEVELT AVE, BOX 647</t>
  </si>
  <si>
    <t>DETROIT LAKES, MN 56501</t>
  </si>
  <si>
    <t>218-847-5658</t>
  </si>
  <si>
    <t>MARK BERGEN</t>
  </si>
  <si>
    <t>24813 US HWY 10 W</t>
  </si>
  <si>
    <t>DETROIT LAKES, MN 56502</t>
  </si>
  <si>
    <t>218-847-3233</t>
  </si>
  <si>
    <t>046-49-30.5000N</t>
  </si>
  <si>
    <t>168570.5000N</t>
  </si>
  <si>
    <t>0345187.8000W</t>
  </si>
  <si>
    <t>KDTL</t>
  </si>
  <si>
    <t>10651.*A</t>
  </si>
  <si>
    <t>DODGE</t>
  </si>
  <si>
    <t>CITY OF DODGE CENTER</t>
  </si>
  <si>
    <t>23 WEST MAIN ST, P. O. BOX 430</t>
  </si>
  <si>
    <t>DODGE CENTER, MN 55927</t>
  </si>
  <si>
    <t>507-374-2575</t>
  </si>
  <si>
    <t>WAYNE TROM</t>
  </si>
  <si>
    <t>806 AIRPORT RD. S.</t>
  </si>
  <si>
    <t>507-374-6245</t>
  </si>
  <si>
    <t>044-01-04.7800N</t>
  </si>
  <si>
    <t>158464.7843N</t>
  </si>
  <si>
    <t>092-49-53.8300W</t>
  </si>
  <si>
    <t>0334193.8322W</t>
  </si>
  <si>
    <t>KTOB</t>
  </si>
  <si>
    <t>10653.*A</t>
  </si>
  <si>
    <t>CITY OF DULUTH, MINN</t>
  </si>
  <si>
    <t>4701 GRINDEN DR</t>
  </si>
  <si>
    <t>DULUTH, MN 55811</t>
  </si>
  <si>
    <t>218 625-7766</t>
  </si>
  <si>
    <t>TOM WERNER</t>
  </si>
  <si>
    <t>218 625-7767</t>
  </si>
  <si>
    <t>046-50-31.4500N</t>
  </si>
  <si>
    <t>168631.4511N</t>
  </si>
  <si>
    <t>092-11-35.6500W</t>
  </si>
  <si>
    <t>0331895.6540W</t>
  </si>
  <si>
    <t>05</t>
  </si>
  <si>
    <t>I B S 05/1973</t>
  </si>
  <si>
    <t>NGPY3</t>
  </si>
  <si>
    <t>100LL A J8</t>
  </si>
  <si>
    <t>AFRT,CARGO,CHTR,INSTR,RNTL,SALES</t>
  </si>
  <si>
    <t>KDLH</t>
  </si>
  <si>
    <t>10658.95*A</t>
  </si>
  <si>
    <t>CITY OF EAST GULL LAKE</t>
  </si>
  <si>
    <t>10790 SQUAW POINT RD</t>
  </si>
  <si>
    <t>218-828-9279</t>
  </si>
  <si>
    <t>ROB MASON</t>
  </si>
  <si>
    <t>CITY ADMINISTRATOR, , 10790 SQUAW POINT RD</t>
  </si>
  <si>
    <t>046-23-01.8800N</t>
  </si>
  <si>
    <t>166981.8800N</t>
  </si>
  <si>
    <t>0339745.0100W</t>
  </si>
  <si>
    <t>10665.*A</t>
  </si>
  <si>
    <t>GRANT</t>
  </si>
  <si>
    <t>CITY OF ELBOW LAKE</t>
  </si>
  <si>
    <t>C/O CITY CLERK, P.O. BOX 1079</t>
  </si>
  <si>
    <t>ELBOW LAKE, MN 56531</t>
  </si>
  <si>
    <t>218-685-4483</t>
  </si>
  <si>
    <t>JOE LARUE</t>
  </si>
  <si>
    <t>1111 SECOND ST. SW</t>
  </si>
  <si>
    <t>218-685-6594</t>
  </si>
  <si>
    <t>045-59-10.2000N</t>
  </si>
  <si>
    <t>165550.2000N</t>
  </si>
  <si>
    <t>0345548.7000W</t>
  </si>
  <si>
    <t>10668.01*A</t>
  </si>
  <si>
    <t>CITY OF ELY</t>
  </si>
  <si>
    <t>209 EAST CHAPMAN</t>
  </si>
  <si>
    <t>ELY, MN 55731</t>
  </si>
  <si>
    <t>218-365-3224</t>
  </si>
  <si>
    <t>JIM PREBLICH</t>
  </si>
  <si>
    <t>1583 HWY 1</t>
  </si>
  <si>
    <t>218-365-5600</t>
  </si>
  <si>
    <t>047-49-26.4500N</t>
  </si>
  <si>
    <t>172166.4471N</t>
  </si>
  <si>
    <t>091-49-45.5500W</t>
  </si>
  <si>
    <t>0330585.5541W</t>
  </si>
  <si>
    <t>NGSVY</t>
  </si>
  <si>
    <t>KELO</t>
  </si>
  <si>
    <t>10677.*A</t>
  </si>
  <si>
    <t>EVELETH &amp; VIRGINIA CITIES</t>
  </si>
  <si>
    <t>413 PIERCE ST., BOX 401</t>
  </si>
  <si>
    <t>EVELETH, MN 55734</t>
  </si>
  <si>
    <t>218-744-2501</t>
  </si>
  <si>
    <t>GARY ULMAN</t>
  </si>
  <si>
    <t>4280 MILLER TRUNK RD.</t>
  </si>
  <si>
    <t>218-744-1428</t>
  </si>
  <si>
    <t>047-25-27.0000N</t>
  </si>
  <si>
    <t>170727.0000N</t>
  </si>
  <si>
    <t>0332987.6000W</t>
  </si>
  <si>
    <t>CHTR,INSTR,RNTL,SALES</t>
  </si>
  <si>
    <t>KEVM</t>
  </si>
  <si>
    <t>10684.*A</t>
  </si>
  <si>
    <t>MARTIN</t>
  </si>
  <si>
    <t>CITY OF FAIRMONT</t>
  </si>
  <si>
    <t>100 DOWNTOWN PLAZA, PO BOX 751</t>
  </si>
  <si>
    <t>FAIRMONT, MN 56031</t>
  </si>
  <si>
    <t>507-238-9461</t>
  </si>
  <si>
    <t>LEE STEINKAMP</t>
  </si>
  <si>
    <t>2159 EAST BLUE EARTH AVE</t>
  </si>
  <si>
    <t>507-235-6160</t>
  </si>
  <si>
    <t>043-38-38.2000N</t>
  </si>
  <si>
    <t>157118.2000N</t>
  </si>
  <si>
    <t>0339896.2000W</t>
  </si>
  <si>
    <t>KFRM</t>
  </si>
  <si>
    <t>10749.*A</t>
  </si>
  <si>
    <t>INTERNATIONAL FALLS</t>
  </si>
  <si>
    <t>FALLS INTL-EINARSON FIELD</t>
  </si>
  <si>
    <t>CITY OF INTL FALLS</t>
  </si>
  <si>
    <t>BOX 392</t>
  </si>
  <si>
    <t>INTERNATIONAL FALLS, MN 56649</t>
  </si>
  <si>
    <t>218-283-4461</t>
  </si>
  <si>
    <t>THOR EINARSON</t>
  </si>
  <si>
    <t>3214 2 ND AVE E</t>
  </si>
  <si>
    <t>048-33-56.1000N</t>
  </si>
  <si>
    <t>174836.1000N</t>
  </si>
  <si>
    <t>0336247.8000W</t>
  </si>
  <si>
    <t>00</t>
  </si>
  <si>
    <t>AMB,CHTR,INSTR,RNTL</t>
  </si>
  <si>
    <t>KINL</t>
  </si>
  <si>
    <t>10689.*A</t>
  </si>
  <si>
    <t>RICE</t>
  </si>
  <si>
    <t>FARIBAULT MUNI-LIZ WALL STROHFUS FIELD</t>
  </si>
  <si>
    <t>CITY OF FARIBAULT</t>
  </si>
  <si>
    <t>208 1ST AVE, NW</t>
  </si>
  <si>
    <t>FARIBAULT, MN 55021</t>
  </si>
  <si>
    <t>507-334-2222</t>
  </si>
  <si>
    <t>GERALD SERRES</t>
  </si>
  <si>
    <t>3401 W TRUNK HWY 21</t>
  </si>
  <si>
    <t>507-332-0140</t>
  </si>
  <si>
    <t>044-19-44.2900N</t>
  </si>
  <si>
    <t>159584.2898N</t>
  </si>
  <si>
    <t>093-18-47.0700W</t>
  </si>
  <si>
    <t>0335927.0651W</t>
  </si>
  <si>
    <t>GLD,INSTR,RNTL,SALES</t>
  </si>
  <si>
    <t>KFBL</t>
  </si>
  <si>
    <t>10692.*A</t>
  </si>
  <si>
    <t>OTTER TAIL</t>
  </si>
  <si>
    <t>CITY OF FERGUS FALLS</t>
  </si>
  <si>
    <t>112 W  WASHINGTON, PO BOX 868</t>
  </si>
  <si>
    <t>FERGUS FALLS, MN 56537</t>
  </si>
  <si>
    <t>(218) 332-5435</t>
  </si>
  <si>
    <t>CURT MALECHA</t>
  </si>
  <si>
    <t>4005 HWY 210 W</t>
  </si>
  <si>
    <t>218-739-3733</t>
  </si>
  <si>
    <t>046-17-03.8000N</t>
  </si>
  <si>
    <t>166623.8000N</t>
  </si>
  <si>
    <t>0346164.1000W</t>
  </si>
  <si>
    <t>AGRI,CHTR</t>
  </si>
  <si>
    <t>KFFM</t>
  </si>
  <si>
    <t>10693.*A</t>
  </si>
  <si>
    <t>FERTILE</t>
  </si>
  <si>
    <t>CITY OF FERTILE</t>
  </si>
  <si>
    <t>PO BOX 628</t>
  </si>
  <si>
    <t>FERTILE, MN 56540</t>
  </si>
  <si>
    <t>218-945-3136</t>
  </si>
  <si>
    <t>LISA LIDEN</t>
  </si>
  <si>
    <t>047-33-06.6900N</t>
  </si>
  <si>
    <t>171186.6880N</t>
  </si>
  <si>
    <t>096-17-31.7600W</t>
  </si>
  <si>
    <t>0346651.7590W</t>
  </si>
  <si>
    <t>AGRI</t>
  </si>
  <si>
    <t>10739.01*A</t>
  </si>
  <si>
    <t>04W</t>
  </si>
  <si>
    <t>PINE</t>
  </si>
  <si>
    <t>HINCKLEY</t>
  </si>
  <si>
    <t>FIELD OF DREAMS</t>
  </si>
  <si>
    <t>BRIAN WEIDENDORF</t>
  </si>
  <si>
    <t>24226 LONE PINE ROAD</t>
  </si>
  <si>
    <t>HINCKLEY, MN 55051</t>
  </si>
  <si>
    <t>320-384-6667</t>
  </si>
  <si>
    <t>HINKLEY, MN 55051</t>
  </si>
  <si>
    <t>046-01-22.3300N</t>
  </si>
  <si>
    <t>165682.3252N</t>
  </si>
  <si>
    <t>092-53-42.6300W</t>
  </si>
  <si>
    <t>0334422.6279W</t>
  </si>
  <si>
    <t>OWNER</t>
  </si>
  <si>
    <t>10919.5*A</t>
  </si>
  <si>
    <t>FILLMORE</t>
  </si>
  <si>
    <t>909 HOUSTON STREET NW</t>
  </si>
  <si>
    <t>PRESTON, MN 55965</t>
  </si>
  <si>
    <t>507-765-3854</t>
  </si>
  <si>
    <t>PAM SCHROEDER</t>
  </si>
  <si>
    <t>(507) 765-3854</t>
  </si>
  <si>
    <t>043-40-36.3000N</t>
  </si>
  <si>
    <t>157236.3000N</t>
  </si>
  <si>
    <t>0331847.1000W</t>
  </si>
  <si>
    <t>RNTL,SALES</t>
  </si>
  <si>
    <t>KFKA</t>
  </si>
  <si>
    <t>10827.*A</t>
  </si>
  <si>
    <t>6040 28TH AVE S</t>
  </si>
  <si>
    <t>10110 FLYING CLOUD DRIVE</t>
  </si>
  <si>
    <t>MINNEAPOLIS, MN 55344</t>
  </si>
  <si>
    <t>044-49-39.0000N</t>
  </si>
  <si>
    <t>161379.0000N</t>
  </si>
  <si>
    <t>0336450.9000W</t>
  </si>
  <si>
    <t>11</t>
  </si>
  <si>
    <t>119.150</t>
  </si>
  <si>
    <t>AMB,AVNCS,CHTR,INSTR,RNTL,SALES</t>
  </si>
  <si>
    <t>KFCM</t>
  </si>
  <si>
    <t>10695.15*A</t>
  </si>
  <si>
    <t>WASHINGTON</t>
  </si>
  <si>
    <t>CITY OF FOREST LAKE</t>
  </si>
  <si>
    <t>1408 LAKE STREET SOUTH</t>
  </si>
  <si>
    <t>FOREST LAKE, MN 55025</t>
  </si>
  <si>
    <t>651-464-3550</t>
  </si>
  <si>
    <t>DAN UNDEM</t>
  </si>
  <si>
    <t>651-209-9727</t>
  </si>
  <si>
    <t>045-14-50.6700N</t>
  </si>
  <si>
    <t>162890.6750N</t>
  </si>
  <si>
    <t>092-59-34.2800W</t>
  </si>
  <si>
    <t>0334774.2750W</t>
  </si>
  <si>
    <t>ARPTS CONTRACTOR</t>
  </si>
  <si>
    <t>10696.*A</t>
  </si>
  <si>
    <t>FOSSTON MUNI-ANDERSON FIELD</t>
  </si>
  <si>
    <t>CITY OF FOSSTON</t>
  </si>
  <si>
    <t>CITY HALL, 220 EAST FIRST STREET</t>
  </si>
  <si>
    <t>FOSSTON, MN 56542</t>
  </si>
  <si>
    <t>218-435-1959</t>
  </si>
  <si>
    <t>CASSIE HEIDE</t>
  </si>
  <si>
    <t>220 EAST FIRST STREET</t>
  </si>
  <si>
    <t>047-35-34.1500N</t>
  </si>
  <si>
    <t>171334.1530N</t>
  </si>
  <si>
    <t>095-46-24.6000W</t>
  </si>
  <si>
    <t>0344784.5960W</t>
  </si>
  <si>
    <t>KFSE</t>
  </si>
  <si>
    <t>10706.7*A</t>
  </si>
  <si>
    <t>MC LEOD</t>
  </si>
  <si>
    <t>CITY OF GLENCOE</t>
  </si>
  <si>
    <t>1107 11TH ST E, SUITE 107</t>
  </si>
  <si>
    <t>GLENCOE, MN 55336</t>
  </si>
  <si>
    <t>320-864-5586</t>
  </si>
  <si>
    <t>MARK LARSON</t>
  </si>
  <si>
    <t>044-45-21.6200N</t>
  </si>
  <si>
    <t>161121.6210N</t>
  </si>
  <si>
    <t>094-04-53.2600W</t>
  </si>
  <si>
    <t>0338693.2580W</t>
  </si>
  <si>
    <t>KGYL</t>
  </si>
  <si>
    <t>10707.*A</t>
  </si>
  <si>
    <t>POPE</t>
  </si>
  <si>
    <t>CITY OF GLENWOOD</t>
  </si>
  <si>
    <t>137 E MINNESOTA</t>
  </si>
  <si>
    <t>GLENWOOD, MN 56334</t>
  </si>
  <si>
    <t>320-634-5433</t>
  </si>
  <si>
    <t>DAVID IVERSON</t>
  </si>
  <si>
    <t>137 E. MINNESOTA AVE</t>
  </si>
  <si>
    <t>045-38-37.7900N</t>
  </si>
  <si>
    <t>164317.7885N</t>
  </si>
  <si>
    <t>095-19-13.6200W</t>
  </si>
  <si>
    <t>0343153.6161W</t>
  </si>
  <si>
    <t>N1</t>
  </si>
  <si>
    <t>AVNCS</t>
  </si>
  <si>
    <t>KGHW</t>
  </si>
  <si>
    <t>10713.41*C</t>
  </si>
  <si>
    <t>COOK CO HIGHWAY COMMISSION</t>
  </si>
  <si>
    <t>411 WEST 2ND STREET</t>
  </si>
  <si>
    <t>GRAND MARAIS, MN 55604</t>
  </si>
  <si>
    <t>218-387-3000</t>
  </si>
  <si>
    <t>RODNEY ROY</t>
  </si>
  <si>
    <t>123 AIRPORT RD.</t>
  </si>
  <si>
    <t>218-387-3024</t>
  </si>
  <si>
    <t>047-49-22.2000N</t>
  </si>
  <si>
    <t>172162.2000N</t>
  </si>
  <si>
    <t>090-24-26.3000W</t>
  </si>
  <si>
    <t>0325466.3000W</t>
  </si>
  <si>
    <t>00W</t>
  </si>
  <si>
    <t>BCHGR</t>
  </si>
  <si>
    <t>10713.4*A</t>
  </si>
  <si>
    <t>COOK COUNTY</t>
  </si>
  <si>
    <t>411 W 2ND ST.</t>
  </si>
  <si>
    <t>218-837-3000</t>
  </si>
  <si>
    <t>047-50-18.3500N</t>
  </si>
  <si>
    <t>172218.3540N</t>
  </si>
  <si>
    <t>090-23-04.4800W</t>
  </si>
  <si>
    <t>0325384.4810W</t>
  </si>
  <si>
    <t>07</t>
  </si>
  <si>
    <t>NGSY</t>
  </si>
  <si>
    <t>RNTL,SALES,SURV</t>
  </si>
  <si>
    <t>KCKC</t>
  </si>
  <si>
    <t>10716.*A</t>
  </si>
  <si>
    <t>GRAND RAPIDS/ITASCA CO-GORDON NEWSTROM FLD</t>
  </si>
  <si>
    <t>GRAND RAPIDS / ITASCA CO</t>
  </si>
  <si>
    <t>420 N POKEGAMA AVE</t>
  </si>
  <si>
    <t>GRAND RAPIDS, MN 55744</t>
  </si>
  <si>
    <t>(218) 326-0893</t>
  </si>
  <si>
    <t>MATT WEGWERTH</t>
  </si>
  <si>
    <t>420 NORTH POKEGAMA AVE.</t>
  </si>
  <si>
    <t>(218) 326-7625</t>
  </si>
  <si>
    <t>047-12-33.4200N</t>
  </si>
  <si>
    <t>169953.4220N</t>
  </si>
  <si>
    <t>093-30-35.8000W</t>
  </si>
  <si>
    <t>0336635.8010W</t>
  </si>
  <si>
    <t>AFRT,AVNCS,BCHGR,CHTR,INSTR,RNTL,SALES,SURV</t>
  </si>
  <si>
    <t>KGPZ</t>
  </si>
  <si>
    <t>10722.*A</t>
  </si>
  <si>
    <t>YELLOW MEDICINE</t>
  </si>
  <si>
    <t>GRANITE FALLS</t>
  </si>
  <si>
    <t>GRANITE FALLS MUNI/LENZEN-ROE-FAGEN MEMORIAL FIELD</t>
  </si>
  <si>
    <t>CITY OF GRANITE FALLS</t>
  </si>
  <si>
    <t>641 PRENTICE ST</t>
  </si>
  <si>
    <t>GRANITE FALLS, MN 56241</t>
  </si>
  <si>
    <t>320-564-3011</t>
  </si>
  <si>
    <t>KEITH WOODS</t>
  </si>
  <si>
    <t>(507) 476-5939</t>
  </si>
  <si>
    <t>044-45-08.8500N</t>
  </si>
  <si>
    <t>161108.8532N</t>
  </si>
  <si>
    <t>095-33-19.9100W</t>
  </si>
  <si>
    <t>0343999.9083W</t>
  </si>
  <si>
    <t>KGDB</t>
  </si>
  <si>
    <t>10728.*A</t>
  </si>
  <si>
    <t>GRYGLA</t>
  </si>
  <si>
    <t>GRYGLA MUNI - MEL WILKENS FIELD</t>
  </si>
  <si>
    <t>CITY OF GRYGLA</t>
  </si>
  <si>
    <t>219 W BELTRAMI ST., P.O. BOX 76</t>
  </si>
  <si>
    <t>GRYGLA, MN 56727</t>
  </si>
  <si>
    <t>218-294-6292</t>
  </si>
  <si>
    <t>ROCKY HAGEN</t>
  </si>
  <si>
    <t>219 W BELTRAMI STREET, P.O. BOX 76</t>
  </si>
  <si>
    <t>218-294-6728</t>
  </si>
  <si>
    <t>048-17-38.7000N</t>
  </si>
  <si>
    <t>173858.7000N</t>
  </si>
  <si>
    <t>0344253.5000W</t>
  </si>
  <si>
    <t>10733.1*A</t>
  </si>
  <si>
    <t>KITTSON</t>
  </si>
  <si>
    <t>CITY OF HALLOCK</t>
  </si>
  <si>
    <t>PO BOX 336</t>
  </si>
  <si>
    <t>HALLOCK, MN 56728</t>
  </si>
  <si>
    <t>218-843-2737</t>
  </si>
  <si>
    <t>JEREMY SENG</t>
  </si>
  <si>
    <t>2451 US HWY 75</t>
  </si>
  <si>
    <t>(218) 843-2076</t>
  </si>
  <si>
    <t>048-45-09.8300N</t>
  </si>
  <si>
    <t>175509.8330N</t>
  </si>
  <si>
    <t>096-56-34.8100W</t>
  </si>
  <si>
    <t>0348994.8110W</t>
  </si>
  <si>
    <t>KHCO</t>
  </si>
  <si>
    <t>10734.8*A</t>
  </si>
  <si>
    <t>CLAY</t>
  </si>
  <si>
    <t>CITY OF HAWLEY</t>
  </si>
  <si>
    <t>CITY HALL, P.O. BOX 69</t>
  </si>
  <si>
    <t>HAWLEY, MN 56549</t>
  </si>
  <si>
    <t>218-483-3331</t>
  </si>
  <si>
    <t>LISA JETVIG</t>
  </si>
  <si>
    <t>P.O. BOX 69</t>
  </si>
  <si>
    <t>046-53-01.6000N</t>
  </si>
  <si>
    <t>168781.6000N</t>
  </si>
  <si>
    <t>0346862.2000W</t>
  </si>
  <si>
    <t>10736.*A</t>
  </si>
  <si>
    <t>RENVILLE</t>
  </si>
  <si>
    <t>CITY OF HECTOR</t>
  </si>
  <si>
    <t>301 MAIN ST</t>
  </si>
  <si>
    <t>HECTOR, MN 55342</t>
  </si>
  <si>
    <t>320-848-2122</t>
  </si>
  <si>
    <t>GINA SCHELLENBERG</t>
  </si>
  <si>
    <t>78980 ST HWY 4 SOUTH</t>
  </si>
  <si>
    <t>320-522-1966</t>
  </si>
  <si>
    <t>044-43-52.2000N</t>
  </si>
  <si>
    <t>161032.1974N</t>
  </si>
  <si>
    <t>094-42-49.4500W</t>
  </si>
  <si>
    <t>0340969.4513W</t>
  </si>
  <si>
    <t>10736.02*A</t>
  </si>
  <si>
    <t>HENNING</t>
  </si>
  <si>
    <t>CITY OF HENNING</t>
  </si>
  <si>
    <t>612 FRONT ST, PO BOX 55</t>
  </si>
  <si>
    <t>HENNING, MN 56551</t>
  </si>
  <si>
    <t>218-583-2402</t>
  </si>
  <si>
    <t>SCOTT GRABE</t>
  </si>
  <si>
    <t>(218) 583-2402</t>
  </si>
  <si>
    <t>046-18-14.3600N</t>
  </si>
  <si>
    <t>166694.3600N</t>
  </si>
  <si>
    <t>0343592.1300W</t>
  </si>
  <si>
    <t>10736.3*A</t>
  </si>
  <si>
    <t>HERMAN</t>
  </si>
  <si>
    <t>CITY OF HERMAN</t>
  </si>
  <si>
    <t>CITY HALL, PO BOX 241</t>
  </si>
  <si>
    <t>HERMAN, MN 56248</t>
  </si>
  <si>
    <t>320-677-2297</t>
  </si>
  <si>
    <t>NEIL BLUME</t>
  </si>
  <si>
    <t>PO BOX 241</t>
  </si>
  <si>
    <t>(320) 760-1959</t>
  </si>
  <si>
    <t>045-49-47.8600N</t>
  </si>
  <si>
    <t>164987.8580N</t>
  </si>
  <si>
    <t>096-09-38.2100W</t>
  </si>
  <si>
    <t>0346178.2120W</t>
  </si>
  <si>
    <t>10738.5*A</t>
  </si>
  <si>
    <t>HILL CITY</t>
  </si>
  <si>
    <t>CITY OF HILL CITY</t>
  </si>
  <si>
    <t>125 LAKE AVE, BOX 160</t>
  </si>
  <si>
    <t>HILL CITY, MN 55748</t>
  </si>
  <si>
    <t>218-697-2301</t>
  </si>
  <si>
    <t>GEORGE CASPER</t>
  </si>
  <si>
    <t>(218) 244-0440</t>
  </si>
  <si>
    <t>046-57-21.2200N</t>
  </si>
  <si>
    <t>169041.2220N</t>
  </si>
  <si>
    <t>093-35-50.7900W</t>
  </si>
  <si>
    <t>0336950.7940W</t>
  </si>
  <si>
    <t>10610.*A</t>
  </si>
  <si>
    <t>HOUSTON</t>
  </si>
  <si>
    <t>304 SO MARSHALL STREET</t>
  </si>
  <si>
    <t>CALEDONIA, MN 55921</t>
  </si>
  <si>
    <t>507-725-5803</t>
  </si>
  <si>
    <t>BRIAN POGODZINSKI</t>
  </si>
  <si>
    <t>1124 E WASHINGTON ST</t>
  </si>
  <si>
    <t>507-725-3925</t>
  </si>
  <si>
    <t>043-35-46.8900N</t>
  </si>
  <si>
    <t>156946.8910N</t>
  </si>
  <si>
    <t>091-30-14.2100W</t>
  </si>
  <si>
    <t>0329414.2070W</t>
  </si>
  <si>
    <t>ADAM</t>
  </si>
  <si>
    <t>KCHU</t>
  </si>
  <si>
    <t>10746.2*A</t>
  </si>
  <si>
    <t>HUTCHINSON MUNI-BUTLER FIELD</t>
  </si>
  <si>
    <t>CITY OF HUTCHINSON</t>
  </si>
  <si>
    <t>111 HASSAN ST</t>
  </si>
  <si>
    <t>HUTCHINSON, MN 55350</t>
  </si>
  <si>
    <t>320-587-5151</t>
  </si>
  <si>
    <t>JOHN OLSON</t>
  </si>
  <si>
    <t>1400 ADAMS STREET SE</t>
  </si>
  <si>
    <t>320-234-4473</t>
  </si>
  <si>
    <t>044-51-35.6000N</t>
  </si>
  <si>
    <t>161495.6000N</t>
  </si>
  <si>
    <t>0339777.0000W</t>
  </si>
  <si>
    <t>KHCD</t>
  </si>
  <si>
    <t>10749.03*C</t>
  </si>
  <si>
    <t>BOX 831</t>
  </si>
  <si>
    <t>INTL FALLS, MN 56649</t>
  </si>
  <si>
    <t>218-283-3261</t>
  </si>
  <si>
    <t>PO BOX 831</t>
  </si>
  <si>
    <t>048-36-21.0000N</t>
  </si>
  <si>
    <t>174981.0000N</t>
  </si>
  <si>
    <t>093-22-15.0000W</t>
  </si>
  <si>
    <t>0336135.0000W</t>
  </si>
  <si>
    <t>10818.5*A</t>
  </si>
  <si>
    <t>MC GREGOR</t>
  </si>
  <si>
    <t>CITY OF MC GREGOR</t>
  </si>
  <si>
    <t>P.O. BOX 100</t>
  </si>
  <si>
    <t>MC GREGOR, MN 55760</t>
  </si>
  <si>
    <t>218-768-2717</t>
  </si>
  <si>
    <t>JEROME CARR</t>
  </si>
  <si>
    <t>111 CENTER AVE E., BOX 100</t>
  </si>
  <si>
    <t>(218) 768-2442</t>
  </si>
  <si>
    <t>046-37-07.6700N</t>
  </si>
  <si>
    <t>167827.6700N</t>
  </si>
  <si>
    <t>0335915.3200W</t>
  </si>
  <si>
    <t>KHZX</t>
  </si>
  <si>
    <t>10753.*A</t>
  </si>
  <si>
    <t>CITY OF JACKSON</t>
  </si>
  <si>
    <t>80 W ASHLEY ST</t>
  </si>
  <si>
    <t>JACKSON, MN 56143</t>
  </si>
  <si>
    <t>507-847-4410</t>
  </si>
  <si>
    <t>PAUL SANDERS</t>
  </si>
  <si>
    <t>PS AVIATION, INC, 150 CO RD 34E</t>
  </si>
  <si>
    <t>507-847-3599</t>
  </si>
  <si>
    <t>043-39-00.5000N</t>
  </si>
  <si>
    <t>157140.5000N</t>
  </si>
  <si>
    <t>0341951.7000W</t>
  </si>
  <si>
    <t>KMJQ</t>
  </si>
  <si>
    <t>11061.*C</t>
  </si>
  <si>
    <t>M49</t>
  </si>
  <si>
    <t>WAUBUN</t>
  </si>
  <si>
    <t>JOLLY FISHERMAN</t>
  </si>
  <si>
    <t>ANNE BUELOW</t>
  </si>
  <si>
    <t>39126 JOLLY FISHERMAN ROAD</t>
  </si>
  <si>
    <t>WAUBUN, MN 56589</t>
  </si>
  <si>
    <t>701-388-8042</t>
  </si>
  <si>
    <t>047-08-34.8500N</t>
  </si>
  <si>
    <t>169714.8540N</t>
  </si>
  <si>
    <t>095-31-44.1100W</t>
  </si>
  <si>
    <t>0343904.1060W</t>
  </si>
  <si>
    <t>17</t>
  </si>
  <si>
    <t>10763.*A</t>
  </si>
  <si>
    <t>KARLSTAD</t>
  </si>
  <si>
    <t>CITY OF KARLSTAD</t>
  </si>
  <si>
    <t>BOX 299</t>
  </si>
  <si>
    <t>KARLSTAD, MN 56732</t>
  </si>
  <si>
    <t>218-436-2178</t>
  </si>
  <si>
    <t>SUE DUFAULT</t>
  </si>
  <si>
    <t>048-34-39.3700N</t>
  </si>
  <si>
    <t>174879.3650N</t>
  </si>
  <si>
    <t>096-32-28.5600W</t>
  </si>
  <si>
    <t>0347548.5650W</t>
  </si>
  <si>
    <t>06E</t>
  </si>
  <si>
    <t>10806.*A</t>
  </si>
  <si>
    <t>LAC QUI PARLE</t>
  </si>
  <si>
    <t>MADISON/LAC QUI PARLE COUNTY</t>
  </si>
  <si>
    <t>PO BOX 175</t>
  </si>
  <si>
    <t>MADISON, MN 56256-0175</t>
  </si>
  <si>
    <t>320-320-9300</t>
  </si>
  <si>
    <t>MICHAEL DAHLE</t>
  </si>
  <si>
    <t>320-333-9300</t>
  </si>
  <si>
    <t>044-59-11.1700N</t>
  </si>
  <si>
    <t>161951.1670N</t>
  </si>
  <si>
    <t>096-10-40.2900W</t>
  </si>
  <si>
    <t>0346240.2942W</t>
  </si>
  <si>
    <t>KDXX</t>
  </si>
  <si>
    <t>10973.*A</t>
  </si>
  <si>
    <t>6040 28TH AVENUE SO.</t>
  </si>
  <si>
    <t>644 BAYFIELD STREET</t>
  </si>
  <si>
    <t>ST PAUL, MN 55107</t>
  </si>
  <si>
    <t>651-224-4306</t>
  </si>
  <si>
    <t>044-59-50.9700N</t>
  </si>
  <si>
    <t>161990.9729N</t>
  </si>
  <si>
    <t>092-51-20.4500W</t>
  </si>
  <si>
    <t>0334280.4529W</t>
  </si>
  <si>
    <t>09</t>
  </si>
  <si>
    <t>10621.*A</t>
  </si>
  <si>
    <t>8Y6</t>
  </si>
  <si>
    <t>SHERBURNE</t>
  </si>
  <si>
    <t>CLEAR LAKE</t>
  </si>
  <si>
    <t>LEADERS CLEAR LAKE</t>
  </si>
  <si>
    <t>BOB LEADERS</t>
  </si>
  <si>
    <t>8948 - 95TH AVENUE</t>
  </si>
  <si>
    <t>CLEAR LAKE, MN 55319</t>
  </si>
  <si>
    <t>612-743-2294</t>
  </si>
  <si>
    <t>045-26-39.8800N</t>
  </si>
  <si>
    <t>163599.8760N</t>
  </si>
  <si>
    <t>093-58-15.9300W</t>
  </si>
  <si>
    <t>0338295.9300W</t>
  </si>
  <si>
    <t>10780.*A</t>
  </si>
  <si>
    <t>CITY OF LE SUEUR</t>
  </si>
  <si>
    <t>203 S 2ND ST, BOX 176</t>
  </si>
  <si>
    <t>LE SUEUR, MN 56058</t>
  </si>
  <si>
    <t>507-665-6401</t>
  </si>
  <si>
    <t>ANDREW CEMENSKI</t>
  </si>
  <si>
    <t>505 BORIGHT ST.</t>
  </si>
  <si>
    <t>(507) 593-8351</t>
  </si>
  <si>
    <t>044-26-27.2000N</t>
  </si>
  <si>
    <t>159987.1971N</t>
  </si>
  <si>
    <t>093-54-57.0500W</t>
  </si>
  <si>
    <t>0338097.0502W</t>
  </si>
  <si>
    <t>10786.01*A</t>
  </si>
  <si>
    <t>MEEKER</t>
  </si>
  <si>
    <t>CITY OF LITCHFIELD</t>
  </si>
  <si>
    <t>126 NORTH MARSHALL AVENUE</t>
  </si>
  <si>
    <t>LITCHFIELD, MN 55355</t>
  </si>
  <si>
    <t>320-693-7201</t>
  </si>
  <si>
    <t>GEORGE BALDWIN</t>
  </si>
  <si>
    <t>703 PARK AVE.</t>
  </si>
  <si>
    <t>(320) 693-7201</t>
  </si>
  <si>
    <t>045-05-49.7000N</t>
  </si>
  <si>
    <t>162349.7000N</t>
  </si>
  <si>
    <t>0340226.1000W</t>
  </si>
  <si>
    <t>KLJF</t>
  </si>
  <si>
    <t>10793.*A</t>
  </si>
  <si>
    <t>MORRISON</t>
  </si>
  <si>
    <t>CITY LITTLE FALLS/MORRISON CO</t>
  </si>
  <si>
    <t>100 NE 7TH AVE</t>
  </si>
  <si>
    <t>LITTLE FALLS, MN 56345</t>
  </si>
  <si>
    <t>320-616-5500</t>
  </si>
  <si>
    <t>TOM OLSON</t>
  </si>
  <si>
    <t>13129 AIRPORT ROAD</t>
  </si>
  <si>
    <t>320-616-5525</t>
  </si>
  <si>
    <t>045-56-57.9000N</t>
  </si>
  <si>
    <t>165417.9000N</t>
  </si>
  <si>
    <t>0339649.4000W</t>
  </si>
  <si>
    <t>KLXL</t>
  </si>
  <si>
    <t>10796.*A</t>
  </si>
  <si>
    <t>LITTLEFORK</t>
  </si>
  <si>
    <t>CITY OF LITTLEFORK</t>
  </si>
  <si>
    <t>901 MAIN ST., BOX 135</t>
  </si>
  <si>
    <t>LITTLEFORK, MN 56653</t>
  </si>
  <si>
    <t>218-278-6710</t>
  </si>
  <si>
    <t>MIKE FORT</t>
  </si>
  <si>
    <t>048-24-29.8000N</t>
  </si>
  <si>
    <t>174269.8000N</t>
  </si>
  <si>
    <t>0336885.9300W</t>
  </si>
  <si>
    <t>10798.1*A</t>
  </si>
  <si>
    <t>CITY OF LONGVILLE</t>
  </si>
  <si>
    <t>BOX 217</t>
  </si>
  <si>
    <t>LONGVILLE, MN 56655</t>
  </si>
  <si>
    <t>218-363-2022</t>
  </si>
  <si>
    <t>CHRISTINA HERHEIM</t>
  </si>
  <si>
    <t>046-59-23.6700N</t>
  </si>
  <si>
    <t>169163.6670N</t>
  </si>
  <si>
    <t>094-12-13.0800W</t>
  </si>
  <si>
    <t>0339133.0750W</t>
  </si>
  <si>
    <t>KXVG</t>
  </si>
  <si>
    <t>10807.5*A</t>
  </si>
  <si>
    <t>COUNTY OF MAHNOMEN</t>
  </si>
  <si>
    <t>PO BOX 379</t>
  </si>
  <si>
    <t>MAHNOMEN, MN 56557</t>
  </si>
  <si>
    <t>218-935-5669</t>
  </si>
  <si>
    <t>BILL NELSON</t>
  </si>
  <si>
    <t>218-280-1585</t>
  </si>
  <si>
    <t>047-15-37.8200N</t>
  </si>
  <si>
    <t>170137.8186N</t>
  </si>
  <si>
    <t>095-55-41.1100W</t>
  </si>
  <si>
    <t>0345341.1126W</t>
  </si>
  <si>
    <t>SSE</t>
  </si>
  <si>
    <t>10812.1*A</t>
  </si>
  <si>
    <t>CITY OF MANKATO</t>
  </si>
  <si>
    <t>10 CIVIC CENTER PLAZA, P.O. BOX 3368</t>
  </si>
  <si>
    <t>MANKATO, MN 56001</t>
  </si>
  <si>
    <t>507-387-8600</t>
  </si>
  <si>
    <t>KEVIN BAKER</t>
  </si>
  <si>
    <t>3030 AIRPORT ROAD</t>
  </si>
  <si>
    <t>507-381-4174</t>
  </si>
  <si>
    <t>044-13-22.0000N</t>
  </si>
  <si>
    <t>159202.0000N</t>
  </si>
  <si>
    <t>0338109.5000W</t>
  </si>
  <si>
    <t>122.725</t>
  </si>
  <si>
    <t>KMKT</t>
  </si>
  <si>
    <t>10812.71*A</t>
  </si>
  <si>
    <t>MAPLE LAKE</t>
  </si>
  <si>
    <t>CITY OF MAPLE LAKE</t>
  </si>
  <si>
    <t>BOX 757, 10 MAPLE AVE</t>
  </si>
  <si>
    <t>MAPLE LAKE, MN 55358</t>
  </si>
  <si>
    <t>320-963-3611</t>
  </si>
  <si>
    <t>GERALD SAWATZKE</t>
  </si>
  <si>
    <t>BOX 757, 10 MAPLE AVENUE S.</t>
  </si>
  <si>
    <t>320-963-3738</t>
  </si>
  <si>
    <t>045-14-09.5700N</t>
  </si>
  <si>
    <t>162849.5740N</t>
  </si>
  <si>
    <t>0338348.1200W</t>
  </si>
  <si>
    <t>KMGG</t>
  </si>
  <si>
    <t>10820.*A</t>
  </si>
  <si>
    <t>MILLE LACS</t>
  </si>
  <si>
    <t>MILACA</t>
  </si>
  <si>
    <t>CITY OF MILACA</t>
  </si>
  <si>
    <t>255 - 1ST STREET EAST</t>
  </si>
  <si>
    <t>MILACA, MN 56353</t>
  </si>
  <si>
    <t>320-983-3141</t>
  </si>
  <si>
    <t>JOHN OLDENBURG</t>
  </si>
  <si>
    <t>(320) 267-6898</t>
  </si>
  <si>
    <t>045-46-20.8700N</t>
  </si>
  <si>
    <t>164780.8730N</t>
  </si>
  <si>
    <t>093-37-55.8600W</t>
  </si>
  <si>
    <t>0337075.8640W</t>
  </si>
  <si>
    <t>10824.*A</t>
  </si>
  <si>
    <t>METRO ARPT CMSN</t>
  </si>
  <si>
    <t>6040 28TH AVE SOUTH</t>
  </si>
  <si>
    <t>BRIAN RYKS</t>
  </si>
  <si>
    <t>(612) 726-6326</t>
  </si>
  <si>
    <t>044-52-55.1000N</t>
  </si>
  <si>
    <t>161575.1000N</t>
  </si>
  <si>
    <t>0335598.4000W</t>
  </si>
  <si>
    <t>I E S 05/1973</t>
  </si>
  <si>
    <t>NGPRSY</t>
  </si>
  <si>
    <t>100LL A A++</t>
  </si>
  <si>
    <t>AFRT,AVNCS,CARGO,CHTR</t>
  </si>
  <si>
    <t>KMSP</t>
  </si>
  <si>
    <t>Large</t>
  </si>
  <si>
    <t>10546.11*C</t>
  </si>
  <si>
    <t>96M</t>
  </si>
  <si>
    <t>MOBERG AIR BASE</t>
  </si>
  <si>
    <t>GRASSLAKE SEAPLANE CO</t>
  </si>
  <si>
    <t>RR 2 BOX 41A, 2795 AERO DRIVE NW</t>
  </si>
  <si>
    <t>619-933-9164</t>
  </si>
  <si>
    <t>PAUL GRAND</t>
  </si>
  <si>
    <t>300 ROOSEVELT ROAD SW #104</t>
  </si>
  <si>
    <t>619-993-9164</t>
  </si>
  <si>
    <t>047-29-58.8300N</t>
  </si>
  <si>
    <t>170998.8260N</t>
  </si>
  <si>
    <t>094-56-43.0100W</t>
  </si>
  <si>
    <t>0341803.0080W</t>
  </si>
  <si>
    <t>OBJECTIONABLE</t>
  </si>
  <si>
    <t>10832.*A</t>
  </si>
  <si>
    <t>CHIPPEWA</t>
  </si>
  <si>
    <t>CITY OF MONTEVIDEO</t>
  </si>
  <si>
    <t>103 CANTON AVE;, PO BOX 517</t>
  </si>
  <si>
    <t>MONTEVIDEO, MN 56265</t>
  </si>
  <si>
    <t>320-269-6575</t>
  </si>
  <si>
    <t>MARK BORGERSON</t>
  </si>
  <si>
    <t>P.O. BOX 154, 1902 BENSON RD</t>
  </si>
  <si>
    <t>320-269-4829</t>
  </si>
  <si>
    <t>044-58-09.1000N</t>
  </si>
  <si>
    <t>161889.1000N</t>
  </si>
  <si>
    <t>0344557.4000W</t>
  </si>
  <si>
    <t>KMVE</t>
  </si>
  <si>
    <t>10836.51*A</t>
  </si>
  <si>
    <t>CITY OF MOORHEAD</t>
  </si>
  <si>
    <t>500 CENTER AVE BOX 779</t>
  </si>
  <si>
    <t>MOORHEAD, MN 56561-0779</t>
  </si>
  <si>
    <t>218-299-5332</t>
  </si>
  <si>
    <t>MIKE KOENIG</t>
  </si>
  <si>
    <t>3309 70TH ST SOUTH</t>
  </si>
  <si>
    <t>MOORHEAD, MN 56547-9607</t>
  </si>
  <si>
    <t>(218) 287-1400</t>
  </si>
  <si>
    <t>046-50-21.4000N</t>
  </si>
  <si>
    <t>168621.4000N</t>
  </si>
  <si>
    <t>0347990.5000W</t>
  </si>
  <si>
    <t>INSTR,RNTL,SALES,SURV</t>
  </si>
  <si>
    <t>KJKJ</t>
  </si>
  <si>
    <t>10837.*A</t>
  </si>
  <si>
    <t>1630 CO ROAD 61</t>
  </si>
  <si>
    <t>218-834-9150</t>
  </si>
  <si>
    <t>125 WHEATON RD.</t>
  </si>
  <si>
    <t>046-25-07.0000N</t>
  </si>
  <si>
    <t>167107.0000N</t>
  </si>
  <si>
    <t>0334097.2000W</t>
  </si>
  <si>
    <t>KMZH</t>
  </si>
  <si>
    <t>10838.*A</t>
  </si>
  <si>
    <t>KANABEC</t>
  </si>
  <si>
    <t>CITY OF MORA</t>
  </si>
  <si>
    <t>101 LAKE STREET SOUTH</t>
  </si>
  <si>
    <t>MORA, MN 55051</t>
  </si>
  <si>
    <t>320-679-1511</t>
  </si>
  <si>
    <t>JOE KOHLGRAF</t>
  </si>
  <si>
    <t>(612) 390-8217</t>
  </si>
  <si>
    <t>045-53-30.8300N</t>
  </si>
  <si>
    <t>165210.8340N</t>
  </si>
  <si>
    <t>093-16-22.6200W</t>
  </si>
  <si>
    <t>0335782.6170W</t>
  </si>
  <si>
    <t>CHTR,SALES,SURV</t>
  </si>
  <si>
    <t>KJMR</t>
  </si>
  <si>
    <t>10842.*A</t>
  </si>
  <si>
    <t>STEVENS</t>
  </si>
  <si>
    <t>CITY OF MORRIS</t>
  </si>
  <si>
    <t>609 OREGON AVE, P.O. BOX 438</t>
  </si>
  <si>
    <t>MORRIS, MN 56267</t>
  </si>
  <si>
    <t>320-589-3141</t>
  </si>
  <si>
    <t>THOMAS KLOOS</t>
  </si>
  <si>
    <t>50725 HWY 28</t>
  </si>
  <si>
    <t>320-589-2083</t>
  </si>
  <si>
    <t>045-33-57.5800N</t>
  </si>
  <si>
    <t>164037.5840N</t>
  </si>
  <si>
    <t>095-58-01.9000W</t>
  </si>
  <si>
    <t>0345481.8960W</t>
  </si>
  <si>
    <t>KMOX</t>
  </si>
  <si>
    <t>10615.2*A</t>
  </si>
  <si>
    <t>MYERS FIELD</t>
  </si>
  <si>
    <t>CITY OF CANBY</t>
  </si>
  <si>
    <t>110 OSCAR AVENUE N</t>
  </si>
  <si>
    <t>CANBY, MN 56220</t>
  </si>
  <si>
    <t>(507) 223-7295</t>
  </si>
  <si>
    <t>MATT WAGNER</t>
  </si>
  <si>
    <t>105 SQUIRE LANE</t>
  </si>
  <si>
    <t>507-828-0323</t>
  </si>
  <si>
    <t>044-43-46.2000N</t>
  </si>
  <si>
    <t>161026.2000N</t>
  </si>
  <si>
    <t>0346557.7000W</t>
  </si>
  <si>
    <t>KCNB</t>
  </si>
  <si>
    <t>10869.*A</t>
  </si>
  <si>
    <t>BROWN</t>
  </si>
  <si>
    <t>CITY OF NEW ULM</t>
  </si>
  <si>
    <t>100 N BROADWAY, BOX 636</t>
  </si>
  <si>
    <t>NEW ULM, MN 56073</t>
  </si>
  <si>
    <t>507-359-8245</t>
  </si>
  <si>
    <t>STEVE KOEHLER</t>
  </si>
  <si>
    <t>1617 HIGHWAY 14 W</t>
  </si>
  <si>
    <t>507-354-8127</t>
  </si>
  <si>
    <t>044-19-06.1900N</t>
  </si>
  <si>
    <t>159546.1920N</t>
  </si>
  <si>
    <t>094-30-05.9200W</t>
  </si>
  <si>
    <t>0340205.9160W</t>
  </si>
  <si>
    <t>KULM</t>
  </si>
  <si>
    <t>10504.11*A</t>
  </si>
  <si>
    <t>NORMAN</t>
  </si>
  <si>
    <t>ADA/TWIN VALLEY</t>
  </si>
  <si>
    <t>CNTY NORMAN &amp; ADA-TWIN VALLEY</t>
  </si>
  <si>
    <t>PO BOX 32</t>
  </si>
  <si>
    <t>ADA, MN 56510</t>
  </si>
  <si>
    <t>218-784-5520</t>
  </si>
  <si>
    <t>BRUCE VISSER</t>
  </si>
  <si>
    <t>P.O. BOX 9</t>
  </si>
  <si>
    <t>218-784-2962</t>
  </si>
  <si>
    <t>047-15-37.6800N</t>
  </si>
  <si>
    <t>170137.6830N</t>
  </si>
  <si>
    <t>0347040.9500W</t>
  </si>
  <si>
    <t>10875.*A</t>
  </si>
  <si>
    <t>NORTHOME</t>
  </si>
  <si>
    <t>CITY OF NORTHOME</t>
  </si>
  <si>
    <t>PO BOX 65, , 12064 MAIN ST.</t>
  </si>
  <si>
    <t>NORTHOME, MN 56661</t>
  </si>
  <si>
    <t>218-897-5762</t>
  </si>
  <si>
    <t>GRETA NELSON</t>
  </si>
  <si>
    <t>PO BOX 65, , 12064 MAIN STREET</t>
  </si>
  <si>
    <t>047-53-16.7800N</t>
  </si>
  <si>
    <t>172396.7776N</t>
  </si>
  <si>
    <t>094-15-29.2700W</t>
  </si>
  <si>
    <t>0339329.2650W</t>
  </si>
  <si>
    <t>10880.31*A</t>
  </si>
  <si>
    <t>OLIVIA</t>
  </si>
  <si>
    <t>CITY OF OLIVIA</t>
  </si>
  <si>
    <t>1009 W LINCOLN</t>
  </si>
  <si>
    <t>OLIVIA, MN 56277</t>
  </si>
  <si>
    <t>320-979-8326</t>
  </si>
  <si>
    <t>RICHARD SIGURDSON</t>
  </si>
  <si>
    <t>BOX 169</t>
  </si>
  <si>
    <t>044-46-42.8600N</t>
  </si>
  <si>
    <t>161202.8590N</t>
  </si>
  <si>
    <t>095-01-58.0000W</t>
  </si>
  <si>
    <t>0342118.0020W</t>
  </si>
  <si>
    <t>KOVL</t>
  </si>
  <si>
    <t>10883.11*A</t>
  </si>
  <si>
    <t>CITY OF ORR</t>
  </si>
  <si>
    <t>4429 HIGHWAY 53, BOX 237</t>
  </si>
  <si>
    <t>ORR, MN 55771</t>
  </si>
  <si>
    <t>(218) 757-3288</t>
  </si>
  <si>
    <t>ROCKY HOFFMAN</t>
  </si>
  <si>
    <t>(218) 757-9994</t>
  </si>
  <si>
    <t>048-00-57.3000N</t>
  </si>
  <si>
    <t>172857.3000N</t>
  </si>
  <si>
    <t>0334281.8000W</t>
  </si>
  <si>
    <t>KORB</t>
  </si>
  <si>
    <t>10885.*A</t>
  </si>
  <si>
    <t>BIG STONE</t>
  </si>
  <si>
    <t>ORTONVILLE MUNI-MARTINSON FIELD</t>
  </si>
  <si>
    <t>CITY OF ORTONVILLE</t>
  </si>
  <si>
    <t>315 MADISON AVE.</t>
  </si>
  <si>
    <t>ORTONVILLE, MN 56278</t>
  </si>
  <si>
    <t>320-839-3428</t>
  </si>
  <si>
    <t>CHARLEEN GROSSMAN</t>
  </si>
  <si>
    <t>315 MADISON AVE</t>
  </si>
  <si>
    <t>(320) 839-3428</t>
  </si>
  <si>
    <t>045-18-14.8700N</t>
  </si>
  <si>
    <t>163094.8660N</t>
  </si>
  <si>
    <t>096-25-28.5900W</t>
  </si>
  <si>
    <t>0347128.5920W</t>
  </si>
  <si>
    <t>KVVV</t>
  </si>
  <si>
    <t>10890.*A</t>
  </si>
  <si>
    <t>STEELE</t>
  </si>
  <si>
    <t>CITY OF OWATONNA</t>
  </si>
  <si>
    <t>540 WEST HILLS CIR, CITY HALL</t>
  </si>
  <si>
    <t>OWATONNA, MN 55060</t>
  </si>
  <si>
    <t>507-444-4300</t>
  </si>
  <si>
    <t>DAVE BEAVER</t>
  </si>
  <si>
    <t>3400 WEST FRONTAGE ROAD</t>
  </si>
  <si>
    <t>507-774-7141</t>
  </si>
  <si>
    <t>044-07-22.6300N</t>
  </si>
  <si>
    <t>158842.6265N</t>
  </si>
  <si>
    <t>093-15-31.7800W</t>
  </si>
  <si>
    <t>0335731.7751W</t>
  </si>
  <si>
    <t>KOWA</t>
  </si>
  <si>
    <t>10894.*A</t>
  </si>
  <si>
    <t>HUBBARD</t>
  </si>
  <si>
    <t>PARK RAPIDS MUNI-KONSHOK FIELD</t>
  </si>
  <si>
    <t>CITY OF PARK RAPIDS</t>
  </si>
  <si>
    <t>212 WEST 2ND STREET</t>
  </si>
  <si>
    <t>PARK RAPIDS, MN 56470</t>
  </si>
  <si>
    <t>218-732-3163</t>
  </si>
  <si>
    <t>SCOTT BURLINGAME</t>
  </si>
  <si>
    <t>218-237-2713</t>
  </si>
  <si>
    <t>046-54-04.3300N</t>
  </si>
  <si>
    <t>168844.3337N</t>
  </si>
  <si>
    <t>095-04-23.1800W</t>
  </si>
  <si>
    <t>0342263.1825W</t>
  </si>
  <si>
    <t>AGRI,AVNCS,RNTL,SALES</t>
  </si>
  <si>
    <t>KPKD</t>
  </si>
  <si>
    <t>10899.*A</t>
  </si>
  <si>
    <t>CITY OF PAYNESVILLE</t>
  </si>
  <si>
    <t>221 WASHBURNE AVE.</t>
  </si>
  <si>
    <t>PAYNESVILLE, MN 56362</t>
  </si>
  <si>
    <t>320-243-3714</t>
  </si>
  <si>
    <t>RON MERGEN</t>
  </si>
  <si>
    <t>221 WASHBURNE AVE</t>
  </si>
  <si>
    <t>045-22-19.4300N</t>
  </si>
  <si>
    <t>163339.4287N</t>
  </si>
  <si>
    <t>094-44-41.0100W</t>
  </si>
  <si>
    <t>0341081.0147W</t>
  </si>
  <si>
    <t>2</t>
  </si>
  <si>
    <t>KPEX</t>
  </si>
  <si>
    <t>10901.*A</t>
  </si>
  <si>
    <t>PELICAN RAPIDS</t>
  </si>
  <si>
    <t>PELICAN RAPIDS MUNI-LYON'S FIELD</t>
  </si>
  <si>
    <t>CITY OF PELICAN RAPIDS</t>
  </si>
  <si>
    <t>BOX 350</t>
  </si>
  <si>
    <t>PELICAN RAPIDS, MN 56572</t>
  </si>
  <si>
    <t>218-863-6571</t>
  </si>
  <si>
    <t>BRIAN OLSON</t>
  </si>
  <si>
    <t>315 N BROADWAY, BOX 350</t>
  </si>
  <si>
    <t>(218) 731-4050</t>
  </si>
  <si>
    <t>046-38-28.7900N</t>
  </si>
  <si>
    <t>167908.7850N</t>
  </si>
  <si>
    <t>0345974.9200W</t>
  </si>
  <si>
    <t>10903.*A</t>
  </si>
  <si>
    <t>PERHAM</t>
  </si>
  <si>
    <t>CITY OF PERHAM</t>
  </si>
  <si>
    <t>125 2ND ST NE,, P.O. BOX 130</t>
  </si>
  <si>
    <t>PERHAM, MN 56573</t>
  </si>
  <si>
    <t>218-346-4455</t>
  </si>
  <si>
    <t>JOHNATHAN SMITH</t>
  </si>
  <si>
    <t>(218) 346-4455</t>
  </si>
  <si>
    <t>046-36-39.5000N</t>
  </si>
  <si>
    <t>167799.5000N</t>
  </si>
  <si>
    <t>0344182.0000W</t>
  </si>
  <si>
    <t>10910.5*A</t>
  </si>
  <si>
    <t>CITY OF PINE RIVER</t>
  </si>
  <si>
    <t>BOX 87</t>
  </si>
  <si>
    <t>PINE RIVER, MN 56474</t>
  </si>
  <si>
    <t>218-587-2440</t>
  </si>
  <si>
    <t>TERRI DABILL</t>
  </si>
  <si>
    <t>200 FRONT ST N, P.O. BOX 87, P.O. BOX 87</t>
  </si>
  <si>
    <t>046-43-29.2400N</t>
  </si>
  <si>
    <t>168209.2350N</t>
  </si>
  <si>
    <t>0339774.1200W</t>
  </si>
  <si>
    <t>KPWC</t>
  </si>
  <si>
    <t>10909.*A</t>
  </si>
  <si>
    <t>PINECREEK</t>
  </si>
  <si>
    <t>MINNESOTA DOT</t>
  </si>
  <si>
    <t>222 PLATO BLVD E.</t>
  </si>
  <si>
    <t>612-296-8202</t>
  </si>
  <si>
    <t>MARK ELTON</t>
  </si>
  <si>
    <t>39495 - 310TH AVE</t>
  </si>
  <si>
    <t>ROSEAU, MN 56751</t>
  </si>
  <si>
    <t>218-242-2040</t>
  </si>
  <si>
    <t>048-59-56.3100N</t>
  </si>
  <si>
    <t>176396.3098N</t>
  </si>
  <si>
    <t>095-58-55.5100W</t>
  </si>
  <si>
    <t>0345535.5101W</t>
  </si>
  <si>
    <t>10912.*A</t>
  </si>
  <si>
    <t>CITY OF PIPESTONE</t>
  </si>
  <si>
    <t>119 SW 2ND AVE</t>
  </si>
  <si>
    <t>PIPESTONE, MN 56164</t>
  </si>
  <si>
    <t>(507) 562-2332</t>
  </si>
  <si>
    <t>ROBERT DYKSTRA</t>
  </si>
  <si>
    <t>1302 13TH ST. SE</t>
  </si>
  <si>
    <t>(605) 360-2233</t>
  </si>
  <si>
    <t>043-58-55.6700N</t>
  </si>
  <si>
    <t>158335.6743N</t>
  </si>
  <si>
    <t>096-18-01.4700W</t>
  </si>
  <si>
    <t>0346681.4680W</t>
  </si>
  <si>
    <t>KPQN</t>
  </si>
  <si>
    <t>10922.1*A</t>
  </si>
  <si>
    <t>CITY OF PRINCETON</t>
  </si>
  <si>
    <t>705 N 2ND ST</t>
  </si>
  <si>
    <t>PRINCETON, MN 55371</t>
  </si>
  <si>
    <t>763-389-2040</t>
  </si>
  <si>
    <t>BOB BARBIAN</t>
  </si>
  <si>
    <t>045-33-35.5000N</t>
  </si>
  <si>
    <t>164015.5000N</t>
  </si>
  <si>
    <t>0336989.6000W</t>
  </si>
  <si>
    <t>KPNM</t>
  </si>
  <si>
    <t>10802.2*A</t>
  </si>
  <si>
    <t>ROCK</t>
  </si>
  <si>
    <t>QUENTIN AANENSON FIELD</t>
  </si>
  <si>
    <t>CITY OF LUVERNE</t>
  </si>
  <si>
    <t>305 LUVERNE ST., BOX 659</t>
  </si>
  <si>
    <t>LUVERNE, MN 56156</t>
  </si>
  <si>
    <t>507-449-2388</t>
  </si>
  <si>
    <t>BEN BAUM</t>
  </si>
  <si>
    <t>941 S HIGHWAY 75, BOX 659</t>
  </si>
  <si>
    <t>507-283-5041</t>
  </si>
  <si>
    <t>043-37-00.3700N</t>
  </si>
  <si>
    <t>157020.3693N</t>
  </si>
  <si>
    <t>096-13-03.8500W</t>
  </si>
  <si>
    <t>0346383.8510W</t>
  </si>
  <si>
    <t>PAJA</t>
  </si>
  <si>
    <t>KLYV</t>
  </si>
  <si>
    <t>10737.*A</t>
  </si>
  <si>
    <t>HIBBING</t>
  </si>
  <si>
    <t>CHISHOLM-HIBBING AIRPORT</t>
  </si>
  <si>
    <t>11038 E. HWY 37</t>
  </si>
  <si>
    <t>HIBBING, MN 55746</t>
  </si>
  <si>
    <t>218-262-3451</t>
  </si>
  <si>
    <t>BARRETT ZIEMER</t>
  </si>
  <si>
    <t>(218) 262-3452</t>
  </si>
  <si>
    <t>047-23-11.7000N</t>
  </si>
  <si>
    <t>170591.7000N</t>
  </si>
  <si>
    <t>0334220.3000W</t>
  </si>
  <si>
    <t>I A S 06/1973</t>
  </si>
  <si>
    <t>AMB,AVNCS</t>
  </si>
  <si>
    <t>KHIB</t>
  </si>
  <si>
    <t>10933.01*A</t>
  </si>
  <si>
    <t>RED LAKE</t>
  </si>
  <si>
    <t>RED LAKE FALLS</t>
  </si>
  <si>
    <t>CITY OF RED LAKE FALLS</t>
  </si>
  <si>
    <t>108 - 2ND STREET SW, BOX 37</t>
  </si>
  <si>
    <t>RED LAKE FALLS, MN 56750</t>
  </si>
  <si>
    <t>218-253-2684</t>
  </si>
  <si>
    <t>MATT SWEDRA</t>
  </si>
  <si>
    <t>(218) 230-5410</t>
  </si>
  <si>
    <t>047-49-35.4600N</t>
  </si>
  <si>
    <t>172175.4550N</t>
  </si>
  <si>
    <t>096-15-35.2100W</t>
  </si>
  <si>
    <t>0346535.2050W</t>
  </si>
  <si>
    <t>10934.*A</t>
  </si>
  <si>
    <t>PIERCE</t>
  </si>
  <si>
    <t>WI</t>
  </si>
  <si>
    <t>CITY OF RED WING</t>
  </si>
  <si>
    <t>PUBLIC WORKS, 229 TYLER ROAD NORTH, 229 TYLER ROAD NORTH</t>
  </si>
  <si>
    <t>RED WING, MN 55066</t>
  </si>
  <si>
    <t>(651) 385-3674</t>
  </si>
  <si>
    <t>RICK MOSKWA</t>
  </si>
  <si>
    <t>229 TYLER ROAD NORTH</t>
  </si>
  <si>
    <t>651-385-3653</t>
  </si>
  <si>
    <t>044-35-21.7000N</t>
  </si>
  <si>
    <t>160521.7000N</t>
  </si>
  <si>
    <t>0332945.9000W</t>
  </si>
  <si>
    <t>GRB</t>
  </si>
  <si>
    <t>KRGK</t>
  </si>
  <si>
    <t>10938.*A</t>
  </si>
  <si>
    <t>REDWOOD</t>
  </si>
  <si>
    <t>CITY OF REDWOOD FALLS</t>
  </si>
  <si>
    <t>P O BOX 526, 333 S WASHINGTON</t>
  </si>
  <si>
    <t>REDWOOD FALLS, MN 56283</t>
  </si>
  <si>
    <t>(507) 616-7400</t>
  </si>
  <si>
    <t>WINSTON VENABLE</t>
  </si>
  <si>
    <t>500 AIRPORT DRIVE</t>
  </si>
  <si>
    <t>(507) 616-7499</t>
  </si>
  <si>
    <t>044-32-48.8000N</t>
  </si>
  <si>
    <t>160368.8000N</t>
  </si>
  <si>
    <t>0342295.2000W</t>
  </si>
  <si>
    <t>KRWF</t>
  </si>
  <si>
    <t>10945.1*A</t>
  </si>
  <si>
    <t>REMER</t>
  </si>
  <si>
    <t>CITY OF REMER</t>
  </si>
  <si>
    <t>PO BOX 54</t>
  </si>
  <si>
    <t>REMER, MN 56672</t>
  </si>
  <si>
    <t>218-566-4156</t>
  </si>
  <si>
    <t>TYLER SEIFEERT</t>
  </si>
  <si>
    <t>(218) 360-1124</t>
  </si>
  <si>
    <t>047-04-04.8300N</t>
  </si>
  <si>
    <t>169444.8330N</t>
  </si>
  <si>
    <t>093-54-50.8400W</t>
  </si>
  <si>
    <t>0338090.8450W</t>
  </si>
  <si>
    <t>11029.9*A</t>
  </si>
  <si>
    <t>LAKE</t>
  </si>
  <si>
    <t>CITY OF TWO HARBORS</t>
  </si>
  <si>
    <t>CITY HALL, 522 FIRST AVE.</t>
  </si>
  <si>
    <t>TWO HARBORS, MN 55616</t>
  </si>
  <si>
    <t>218-834-5631</t>
  </si>
  <si>
    <t>CASEY KOMAREK</t>
  </si>
  <si>
    <t>522 FIRST AVE</t>
  </si>
  <si>
    <t>218-834-2162</t>
  </si>
  <si>
    <t>047-02-56.9000N</t>
  </si>
  <si>
    <t>169376.9000N</t>
  </si>
  <si>
    <t>0330282.8000W</t>
  </si>
  <si>
    <t>KTWM</t>
  </si>
  <si>
    <t>10950.1*A</t>
  </si>
  <si>
    <t>OLMSTED</t>
  </si>
  <si>
    <t>ROCHESTER</t>
  </si>
  <si>
    <t>CITY OF ROCHESTER</t>
  </si>
  <si>
    <t>CITY HALL</t>
  </si>
  <si>
    <t>ROCHESTER, MN 55904</t>
  </si>
  <si>
    <t>507-282-2328</t>
  </si>
  <si>
    <t>JOHN C. REED</t>
  </si>
  <si>
    <t>HELGERSON DR. SW</t>
  </si>
  <si>
    <t>ROCHESTER, MN 55902</t>
  </si>
  <si>
    <t>507-361-3902</t>
  </si>
  <si>
    <t>043-54-29.8000N</t>
  </si>
  <si>
    <t>158069.8000N</t>
  </si>
  <si>
    <t>0333000.1000W</t>
  </si>
  <si>
    <t>118.300</t>
  </si>
  <si>
    <t>HGR</t>
  </si>
  <si>
    <t>AMB,AVNCS,CHTR,INSTR,RNTL</t>
  </si>
  <si>
    <t>KRST</t>
  </si>
  <si>
    <t>10955.1*A</t>
  </si>
  <si>
    <t>ROSEAU MUNI/RUDY BILLBERG FIELD</t>
  </si>
  <si>
    <t>CITY OF ROSEAU</t>
  </si>
  <si>
    <t>121 CENTER ST E, SUITE 202, P O BOX 307</t>
  </si>
  <si>
    <t>218-463-1542</t>
  </si>
  <si>
    <t>TODD PETERSON</t>
  </si>
  <si>
    <t>121 CENTER STREET EAST, P O BOX 307</t>
  </si>
  <si>
    <t>(218) 689-0047</t>
  </si>
  <si>
    <t>048-51-22.5000N</t>
  </si>
  <si>
    <t>175882.5000N</t>
  </si>
  <si>
    <t>0344509.0000W</t>
  </si>
  <si>
    <t>KROX</t>
  </si>
  <si>
    <t>10958.9*A</t>
  </si>
  <si>
    <t>CHISAGO</t>
  </si>
  <si>
    <t>CITY OF RUSH CITY</t>
  </si>
  <si>
    <t>BOX 556</t>
  </si>
  <si>
    <t>RUSH CITY, MN 55069</t>
  </si>
  <si>
    <t>612-358-4744</t>
  </si>
  <si>
    <t>DON SWANSON</t>
  </si>
  <si>
    <t>54175 FOREST BLVD.</t>
  </si>
  <si>
    <t>612-616-9947</t>
  </si>
  <si>
    <t>045-41-49.7600N</t>
  </si>
  <si>
    <t>164509.7550N</t>
  </si>
  <si>
    <t>092-57-07.8300W</t>
  </si>
  <si>
    <t>0334627.8320W</t>
  </si>
  <si>
    <t>KROS</t>
  </si>
  <si>
    <t>10959.1*A</t>
  </si>
  <si>
    <t>RUSHFORD MUNI-ROBERT W BUNKE FIELD</t>
  </si>
  <si>
    <t>CITY OF RUSHFORD</t>
  </si>
  <si>
    <t>101 N MILL ST, PO BOX 430</t>
  </si>
  <si>
    <t>RUSHFORD, MN 55971</t>
  </si>
  <si>
    <t>507-864-2444</t>
  </si>
  <si>
    <t>TONY CHLADEK</t>
  </si>
  <si>
    <t>101 N MILL ST</t>
  </si>
  <si>
    <t>(507) 864-2444</t>
  </si>
  <si>
    <t>043-48-56.9700N</t>
  </si>
  <si>
    <t>157736.9700N</t>
  </si>
  <si>
    <t>091-49-48.3400W</t>
  </si>
  <si>
    <t>0330588.3420W</t>
  </si>
  <si>
    <t>10984.*A</t>
  </si>
  <si>
    <t>CITY OF SAUK CENTRE</t>
  </si>
  <si>
    <t>320 OAK ST. S</t>
  </si>
  <si>
    <t>SAUK CENTRE, MN 56378</t>
  </si>
  <si>
    <t>320-352-2205</t>
  </si>
  <si>
    <t>VICKI WILLER</t>
  </si>
  <si>
    <t>320-352-2203</t>
  </si>
  <si>
    <t>045-42-23.7700N</t>
  </si>
  <si>
    <t>164543.7696N</t>
  </si>
  <si>
    <t>094-55-59.6900W</t>
  </si>
  <si>
    <t>0341759.6873W</t>
  </si>
  <si>
    <t>10637.3*C</t>
  </si>
  <si>
    <t>CDD</t>
  </si>
  <si>
    <t>CRANE LAKE</t>
  </si>
  <si>
    <t>SCOTTS</t>
  </si>
  <si>
    <t>DARRELL SCOTT</t>
  </si>
  <si>
    <t>7546 GOLD COAST RD</t>
  </si>
  <si>
    <t>CRANE LAKE, MN 55725</t>
  </si>
  <si>
    <t>218-993-2341</t>
  </si>
  <si>
    <t>048-15-59.6600N</t>
  </si>
  <si>
    <t>173759.6580N</t>
  </si>
  <si>
    <t>092-29-00.5700W</t>
  </si>
  <si>
    <t>0332940.5680W</t>
  </si>
  <si>
    <t>KCDD</t>
  </si>
  <si>
    <t>10992.5*A</t>
  </si>
  <si>
    <t>CITY OF SILVER BAY</t>
  </si>
  <si>
    <t>7 DAVIS DRIVE</t>
  </si>
  <si>
    <t>SILVER BAY, MN 55614</t>
  </si>
  <si>
    <t>218-226-4408</t>
  </si>
  <si>
    <t>LANA FRALICH/JAMES LARSON</t>
  </si>
  <si>
    <t>CITY ADMINISTRATOR,  7 DAVIS DRIVE</t>
  </si>
  <si>
    <t>047-14-56.5000N</t>
  </si>
  <si>
    <t>170096.5000N</t>
  </si>
  <si>
    <t>091-24-56.1000W</t>
  </si>
  <si>
    <t>0329096.1000W</t>
  </si>
  <si>
    <t>CP</t>
  </si>
  <si>
    <t>KBFW</t>
  </si>
  <si>
    <t>10678.*C</t>
  </si>
  <si>
    <t>EVELETH-VIRGINIA AIRPORT AUTHORITY</t>
  </si>
  <si>
    <t>4280 MILLER TRUNK ROAD</t>
  </si>
  <si>
    <t>(218) 744-1428</t>
  </si>
  <si>
    <t>047-26-37.4800N</t>
  </si>
  <si>
    <t>170797.4800N</t>
  </si>
  <si>
    <t>092-28-34.1200W</t>
  </si>
  <si>
    <t>0332914.1200W</t>
  </si>
  <si>
    <t>10655.*A</t>
  </si>
  <si>
    <t>DULUTH ARPT AUTHORITY</t>
  </si>
  <si>
    <t>DULUTH INTL ARPT, 4701 GRINDEN DRIVE</t>
  </si>
  <si>
    <t>218-727-2968</t>
  </si>
  <si>
    <t>BRIAN MADSEN</t>
  </si>
  <si>
    <t>DULUTH ARPT AUTHORITY, 5000 MINNESOTA AVENUE STE. 1</t>
  </si>
  <si>
    <t>DULUTH, MN 55802</t>
  </si>
  <si>
    <t>(218) 733-0078</t>
  </si>
  <si>
    <t>046-43-19.6400N</t>
  </si>
  <si>
    <t>168199.6420N</t>
  </si>
  <si>
    <t>092-02-39.7900W</t>
  </si>
  <si>
    <t>0331359.7920W</t>
  </si>
  <si>
    <t>KDYT</t>
  </si>
  <si>
    <t>10995.01*A</t>
  </si>
  <si>
    <t>MURRAY</t>
  </si>
  <si>
    <t>SLAYTON</t>
  </si>
  <si>
    <t>CITY OF SLAYTON</t>
  </si>
  <si>
    <t>2424 26TH ST</t>
  </si>
  <si>
    <t>SLAYTON, MN 56172</t>
  </si>
  <si>
    <t>507-836-8534</t>
  </si>
  <si>
    <t>JOSH MALCHOW</t>
  </si>
  <si>
    <t>043-59-12.4500N</t>
  </si>
  <si>
    <t>158352.4500N</t>
  </si>
  <si>
    <t>0344817.4000W</t>
  </si>
  <si>
    <t>KDVP</t>
  </si>
  <si>
    <t>10998.*A</t>
  </si>
  <si>
    <t>SLEEPY EYE</t>
  </si>
  <si>
    <t>CITY OF SLEEPY EYE</t>
  </si>
  <si>
    <t>200 MAIN ST. E</t>
  </si>
  <si>
    <t>SLEEPY EYE, MN 56085</t>
  </si>
  <si>
    <t>507-794-3731</t>
  </si>
  <si>
    <t>LARRY LUND</t>
  </si>
  <si>
    <t>26227 - 200TH STREET</t>
  </si>
  <si>
    <t>(507) 794-7665</t>
  </si>
  <si>
    <t>044-14-58.7000N</t>
  </si>
  <si>
    <t>159298.7025N</t>
  </si>
  <si>
    <t>0340957.5300W</t>
  </si>
  <si>
    <t>11001.*A</t>
  </si>
  <si>
    <t>CITY OF SOUTH ST. PAUL</t>
  </si>
  <si>
    <t>125 3RD AVE N</t>
  </si>
  <si>
    <t>SOUTH ST PAUL, MN 55075</t>
  </si>
  <si>
    <t>651-450-3200</t>
  </si>
  <si>
    <t>ANDREW WALL</t>
  </si>
  <si>
    <t>1725 HENRY AVE</t>
  </si>
  <si>
    <t>(651) 554-3350</t>
  </si>
  <si>
    <t>044-51-25.7000N</t>
  </si>
  <si>
    <t>161485.7000N</t>
  </si>
  <si>
    <t>0334918.3000W</t>
  </si>
  <si>
    <t>NGPY</t>
  </si>
  <si>
    <t>100LL A UL94</t>
  </si>
  <si>
    <t>BCHGR,INSTR,RNTL,SALES</t>
  </si>
  <si>
    <t>KSGS</t>
  </si>
  <si>
    <t>10815.*A</t>
  </si>
  <si>
    <t>LYON</t>
  </si>
  <si>
    <t>CITY OF MARSHALL</t>
  </si>
  <si>
    <t>344 WEST MAIN ST</t>
  </si>
  <si>
    <t>MARSHALL, MN 56258</t>
  </si>
  <si>
    <t>507-537-6760</t>
  </si>
  <si>
    <t>GLENN OLSON</t>
  </si>
  <si>
    <t>344 W MAIN STREET</t>
  </si>
  <si>
    <t>507-537-6773</t>
  </si>
  <si>
    <t>044-27-06.2000N</t>
  </si>
  <si>
    <t>160026.2000N</t>
  </si>
  <si>
    <t>0344967.9000W</t>
  </si>
  <si>
    <t>AFRT,AGRI,AMB,CHTR,INSTR,RNTL,SALES,SURV</t>
  </si>
  <si>
    <t>KMML</t>
  </si>
  <si>
    <t>11003.12*A</t>
  </si>
  <si>
    <t>CITY OF SPRINGFIELD</t>
  </si>
  <si>
    <t>2 E CENTRAL ST</t>
  </si>
  <si>
    <t>SPRINGFIELD, MN 56087</t>
  </si>
  <si>
    <t>507-723-3500</t>
  </si>
  <si>
    <t>MATT SKARET</t>
  </si>
  <si>
    <t>044-13-51.8000N</t>
  </si>
  <si>
    <t>159231.8000N</t>
  </si>
  <si>
    <t>0341996.1000W</t>
  </si>
  <si>
    <t>11009.*A</t>
  </si>
  <si>
    <t>SYN</t>
  </si>
  <si>
    <t>GOODHUE</t>
  </si>
  <si>
    <t>STANTON</t>
  </si>
  <si>
    <t>STANTON AIRFIELD</t>
  </si>
  <si>
    <t>STANTON SPORT AVIATION INC</t>
  </si>
  <si>
    <t>1235 HWY 19</t>
  </si>
  <si>
    <t>STANTON, MN 55018</t>
  </si>
  <si>
    <t>507-645-4030</t>
  </si>
  <si>
    <t>JOHN QUILLING</t>
  </si>
  <si>
    <t>044-28-31.8800N</t>
  </si>
  <si>
    <t>160111.8800N</t>
  </si>
  <si>
    <t>093-00-58.7600W</t>
  </si>
  <si>
    <t>0334858.7580W</t>
  </si>
  <si>
    <t>100LL UL94</t>
  </si>
  <si>
    <t>INSTR,RNTL,SALES,TOW</t>
  </si>
  <si>
    <t>KSYN</t>
  </si>
  <si>
    <t>11011.*A</t>
  </si>
  <si>
    <t>CITY OF STAPLES</t>
  </si>
  <si>
    <t>122 6TH ST. NE</t>
  </si>
  <si>
    <t>STAPLES, MN 56479</t>
  </si>
  <si>
    <t>218-894-2550</t>
  </si>
  <si>
    <t>JEREL NELSEN</t>
  </si>
  <si>
    <t>046-22-51.1700N</t>
  </si>
  <si>
    <t>166971.1660N</t>
  </si>
  <si>
    <t>094-48-23.7700W</t>
  </si>
  <si>
    <t>0341303.7660W</t>
  </si>
  <si>
    <t>KSAZ</t>
  </si>
  <si>
    <t>11011.5*A</t>
  </si>
  <si>
    <t>STARBUCK</t>
  </si>
  <si>
    <t>CITY OF STARBUCK</t>
  </si>
  <si>
    <t>307 FIFTH ST., BOX 606</t>
  </si>
  <si>
    <t>STARBUCK, MN 56381</t>
  </si>
  <si>
    <t>320-239-2525</t>
  </si>
  <si>
    <t>TOM BEUCKENS</t>
  </si>
  <si>
    <t>(320) 239-2525</t>
  </si>
  <si>
    <t>045-35-56.9900N</t>
  </si>
  <si>
    <t>164156.9850N</t>
  </si>
  <si>
    <t>095-32-10.1600W</t>
  </si>
  <si>
    <t>0343930.1550W</t>
  </si>
  <si>
    <t>10962.1*A</t>
  </si>
  <si>
    <t>ST CLOUD</t>
  </si>
  <si>
    <t>CITY OF ST CLOUD</t>
  </si>
  <si>
    <t>1550 45TH AVE SE SUITE 1</t>
  </si>
  <si>
    <t>ST CLOUD, MN 56304-9535</t>
  </si>
  <si>
    <t>320-255-7292</t>
  </si>
  <si>
    <t>BILL P. TOWLE</t>
  </si>
  <si>
    <t>045-32-46.4000N</t>
  </si>
  <si>
    <t>163966.4000N</t>
  </si>
  <si>
    <t>0338613.8000W</t>
  </si>
  <si>
    <t>I B S 11/1975</t>
  </si>
  <si>
    <t>118.250</t>
  </si>
  <si>
    <t>AVNCS,CHTR,INSTR,RNTL,SALES</t>
  </si>
  <si>
    <t>KSTC</t>
  </si>
  <si>
    <t>10658.84*C</t>
  </si>
  <si>
    <t>M16</t>
  </si>
  <si>
    <t>STEAM BOAT BAY SEAPLANE BASE</t>
  </si>
  <si>
    <t>CARL BENJAMIN THURINGER</t>
  </si>
  <si>
    <t>11266 PINE BEACH PENINSULA</t>
  </si>
  <si>
    <t>218-855-5910</t>
  </si>
  <si>
    <t>046-23-52.3000N</t>
  </si>
  <si>
    <t>167032.3000N</t>
  </si>
  <si>
    <t>094-22-15.6000W</t>
  </si>
  <si>
    <t>0339735.6000W</t>
  </si>
  <si>
    <t>BUOY</t>
  </si>
  <si>
    <t>11012.6*A</t>
  </si>
  <si>
    <t>STEPHEN</t>
  </si>
  <si>
    <t>CITY OF STEPHEN</t>
  </si>
  <si>
    <t>424 FIFTH ST., PO BOX 630</t>
  </si>
  <si>
    <t>STEPHEN, MN 56757</t>
  </si>
  <si>
    <t>218-478-3614</t>
  </si>
  <si>
    <t>KIRK LARSON</t>
  </si>
  <si>
    <t>40214  380TH ST. NW, PO BOX 139</t>
  </si>
  <si>
    <t>218-478-2247</t>
  </si>
  <si>
    <t>048-27-29.9200N</t>
  </si>
  <si>
    <t>174449.9240N</t>
  </si>
  <si>
    <t>0348706.2200W</t>
  </si>
  <si>
    <t>10967.1*A</t>
  </si>
  <si>
    <t>WATONWAN</t>
  </si>
  <si>
    <t>CITY OF ST JAMES</t>
  </si>
  <si>
    <t>124 ARMSTRONG BLVD S, PO BOX 70</t>
  </si>
  <si>
    <t>ST JAMES, MN 56081</t>
  </si>
  <si>
    <t>507-375-3241</t>
  </si>
  <si>
    <t>SAM HANSEN</t>
  </si>
  <si>
    <t>043-59-10.8700N</t>
  </si>
  <si>
    <t>158350.8740N</t>
  </si>
  <si>
    <t>094-33-28.7100W</t>
  </si>
  <si>
    <t>0340408.7070W</t>
  </si>
  <si>
    <t>KJYG</t>
  </si>
  <si>
    <t>10974.*A</t>
  </si>
  <si>
    <t>RAMSEY</t>
  </si>
  <si>
    <t>METRO ARPT COMMSN</t>
  </si>
  <si>
    <t>6040 28TH AVE, SO</t>
  </si>
  <si>
    <t>651-726-8100</t>
  </si>
  <si>
    <t>644 BAYFIELD</t>
  </si>
  <si>
    <t>044-56-04.6400N</t>
  </si>
  <si>
    <t>161764.6410N</t>
  </si>
  <si>
    <t>093-03-37.2300W</t>
  </si>
  <si>
    <t>0335017.2328W</t>
  </si>
  <si>
    <t>119.100</t>
  </si>
  <si>
    <t>KSTP</t>
  </si>
  <si>
    <t>10784.2*C</t>
  </si>
  <si>
    <t>8Y4</t>
  </si>
  <si>
    <t>LINO LAKES</t>
  </si>
  <si>
    <t>SURFSIDE</t>
  </si>
  <si>
    <t>SURFSIDE SEAPLANE BASE INC</t>
  </si>
  <si>
    <t>6980 LAKE DR</t>
  </si>
  <si>
    <t>LINO LAKES, MN 55014</t>
  </si>
  <si>
    <t>651-780-4179</t>
  </si>
  <si>
    <t>BRUCE R. HANSON</t>
  </si>
  <si>
    <t>045-08-59.8800N</t>
  </si>
  <si>
    <t>162539.8780N</t>
  </si>
  <si>
    <t>093-07-00.8000W</t>
  </si>
  <si>
    <t>0335220.8000W</t>
  </si>
  <si>
    <t>11024.*A</t>
  </si>
  <si>
    <t>PENNINGTON</t>
  </si>
  <si>
    <t>THIEF RIVER FALLS ARPT AUTHORITY</t>
  </si>
  <si>
    <t>13722 AIRPORT DRIVE, P.O. BOX 672</t>
  </si>
  <si>
    <t>THIEF RIVER FALLS, MN 56701</t>
  </si>
  <si>
    <t>218-681-7680</t>
  </si>
  <si>
    <t>JOSEPH HEDRICK</t>
  </si>
  <si>
    <t>THIEF RIVER FALLS ARPT, AUTHORITY, 13722  AIRPORT DR.</t>
  </si>
  <si>
    <t>218-684-1013</t>
  </si>
  <si>
    <t>048-03-56.4400N</t>
  </si>
  <si>
    <t>173036.4380N</t>
  </si>
  <si>
    <t>096-11-05.9800W</t>
  </si>
  <si>
    <t>0346265.9830W</t>
  </si>
  <si>
    <t>100LL A A+</t>
  </si>
  <si>
    <t>KTVF</t>
  </si>
  <si>
    <t>10797.3*A</t>
  </si>
  <si>
    <t>TODD FIELD</t>
  </si>
  <si>
    <t>TODD CO/CITY OF LONG PRAIRIE</t>
  </si>
  <si>
    <t>615 LAKE ST. S</t>
  </si>
  <si>
    <t>LONG PRAIRIE, MN 56347</t>
  </si>
  <si>
    <t>320-732-2167</t>
  </si>
  <si>
    <t>BRENDA THOMES</t>
  </si>
  <si>
    <t>045-53-51.3400N</t>
  </si>
  <si>
    <t>165231.3390N</t>
  </si>
  <si>
    <t>094-52-25.0400W</t>
  </si>
  <si>
    <t>0341545.0420W</t>
  </si>
  <si>
    <t>11028.4*A</t>
  </si>
  <si>
    <t>CITY OF TOWER</t>
  </si>
  <si>
    <t>BOX 576, 602 MAIN ST.</t>
  </si>
  <si>
    <t>TOWER, MN 55790</t>
  </si>
  <si>
    <t>218-753-4070</t>
  </si>
  <si>
    <t>JOHN BURGESS</t>
  </si>
  <si>
    <t>(218) 780-5902</t>
  </si>
  <si>
    <t>047-49-05.3600N</t>
  </si>
  <si>
    <t>172145.3600N</t>
  </si>
  <si>
    <t>0332229.8400W</t>
  </si>
  <si>
    <t>BCHGR,RNTL</t>
  </si>
  <si>
    <t>11028.5*A</t>
  </si>
  <si>
    <t>CITY OF TRACY</t>
  </si>
  <si>
    <t>336 MORGAN ST</t>
  </si>
  <si>
    <t>TRACY, MN 56175</t>
  </si>
  <si>
    <t>507-629-5528</t>
  </si>
  <si>
    <t>SHANE DANIELS</t>
  </si>
  <si>
    <t>336 MORGAN ST., P.O. BOX 1218</t>
  </si>
  <si>
    <t>507-629-5545</t>
  </si>
  <si>
    <t>044-14-57.2500N</t>
  </si>
  <si>
    <t>159297.2520N</t>
  </si>
  <si>
    <t>095-36-26.6700W</t>
  </si>
  <si>
    <t>0344186.6710W</t>
  </si>
  <si>
    <t>KTKC</t>
  </si>
  <si>
    <t>11030.5*A</t>
  </si>
  <si>
    <t>LINCOLN</t>
  </si>
  <si>
    <t>TYLER</t>
  </si>
  <si>
    <t>CITY OF TYLER</t>
  </si>
  <si>
    <t>230 N TYLER ST</t>
  </si>
  <si>
    <t>TYLER, MN 56178</t>
  </si>
  <si>
    <t>507-247-5556</t>
  </si>
  <si>
    <t>ROBERT WOLFINGTON</t>
  </si>
  <si>
    <t>CITY OF TYLER, 230 N TYLER ST.</t>
  </si>
  <si>
    <t>044-17-17.8500N</t>
  </si>
  <si>
    <t>159437.8450N</t>
  </si>
  <si>
    <t>0346143.4400W</t>
  </si>
  <si>
    <t>11047.01*A</t>
  </si>
  <si>
    <t>CITY OF WADENA</t>
  </si>
  <si>
    <t>8 BRYANT AVE SE, PO BOX 30, BOX 30</t>
  </si>
  <si>
    <t>WADENA, MN 56482</t>
  </si>
  <si>
    <t>218-631-7707</t>
  </si>
  <si>
    <t>JANETTE M. BOWER</t>
  </si>
  <si>
    <t>P.O. BOX 30</t>
  </si>
  <si>
    <t>(218) 631-7707</t>
  </si>
  <si>
    <t>046-26-59.8000N</t>
  </si>
  <si>
    <t>167219.8020N</t>
  </si>
  <si>
    <t>095-12-39.0000W</t>
  </si>
  <si>
    <t>0342758.9953W</t>
  </si>
  <si>
    <t>KADC</t>
  </si>
  <si>
    <t>11051.*A</t>
  </si>
  <si>
    <t>CITY OF WALKER</t>
  </si>
  <si>
    <t>205 MINNESOTA AVE WEST</t>
  </si>
  <si>
    <t>WALKER, MN 56484</t>
  </si>
  <si>
    <t>218-547-5503</t>
  </si>
  <si>
    <t>TERRI BJORKLAND</t>
  </si>
  <si>
    <t>(218) 547-5501</t>
  </si>
  <si>
    <t>047-09-34.1300N</t>
  </si>
  <si>
    <t>169774.1304N</t>
  </si>
  <si>
    <t>094-38-43.2500W</t>
  </si>
  <si>
    <t>0340723.2481W</t>
  </si>
  <si>
    <t>11052.8*A</t>
  </si>
  <si>
    <t>WARREN</t>
  </si>
  <si>
    <t>CITY OF WARREN</t>
  </si>
  <si>
    <t>120 E BRIDGE AVE</t>
  </si>
  <si>
    <t>WARREN, MN 56762</t>
  </si>
  <si>
    <t>218-745-5343</t>
  </si>
  <si>
    <t>AARON PETERSON</t>
  </si>
  <si>
    <t>120 E. BRIDGE AVE.</t>
  </si>
  <si>
    <t>(218) 201-0652</t>
  </si>
  <si>
    <t>048-11-28.2000N</t>
  </si>
  <si>
    <t>173488.2000N</t>
  </si>
  <si>
    <t>0348160.7000W</t>
  </si>
  <si>
    <t>Y1</t>
  </si>
  <si>
    <t>11053.*A</t>
  </si>
  <si>
    <t>WARROAD INTL MEMORIAL</t>
  </si>
  <si>
    <t>CITY OF WARROAD</t>
  </si>
  <si>
    <t>CITY HALL, P.O. BOX 50</t>
  </si>
  <si>
    <t>WARROAD, MN 56763</t>
  </si>
  <si>
    <t>218-386-1454</t>
  </si>
  <si>
    <t>MATT RACHUY</t>
  </si>
  <si>
    <t>P.O. BOX 50, 36955 COUNTY RD 13</t>
  </si>
  <si>
    <t>218-386-1691</t>
  </si>
  <si>
    <t>048-56-29.3000N</t>
  </si>
  <si>
    <t>176189.3000N</t>
  </si>
  <si>
    <t>0343254.5000W</t>
  </si>
  <si>
    <t>KRRT</t>
  </si>
  <si>
    <t>11055.1*A</t>
  </si>
  <si>
    <t>CITY OF WASECA</t>
  </si>
  <si>
    <t>508 SOUTH STATE ST</t>
  </si>
  <si>
    <t>WASECA, MN 56093</t>
  </si>
  <si>
    <t>507-835-9700</t>
  </si>
  <si>
    <t>MAYNARD STENSRUD</t>
  </si>
  <si>
    <t>35493 - 110TH ST</t>
  </si>
  <si>
    <t>507-835-5920</t>
  </si>
  <si>
    <t>044-04-24.5000N</t>
  </si>
  <si>
    <t>158664.5000N</t>
  </si>
  <si>
    <t>093-33-10.6000W</t>
  </si>
  <si>
    <t>0336790.5990W</t>
  </si>
  <si>
    <t>INSTR,SALES,SURV</t>
  </si>
  <si>
    <t>KACQ</t>
  </si>
  <si>
    <t>11058.11*A</t>
  </si>
  <si>
    <t>WASKISH</t>
  </si>
  <si>
    <t>TOWN BOARD OF WASKISH</t>
  </si>
  <si>
    <t>PO BOX 466</t>
  </si>
  <si>
    <t>WASKISH, MN 56685</t>
  </si>
  <si>
    <t>218-647-8485</t>
  </si>
  <si>
    <t>RAY BERGER</t>
  </si>
  <si>
    <t>54450 FRANKIE LANE NE</t>
  </si>
  <si>
    <t>(218) 766-1523</t>
  </si>
  <si>
    <t>048-08-54.4400N</t>
  </si>
  <si>
    <t>173334.4400N</t>
  </si>
  <si>
    <t>094-31-00.9000W</t>
  </si>
  <si>
    <t>0340260.8950W</t>
  </si>
  <si>
    <t>KVWU</t>
  </si>
  <si>
    <t>11068.1*A</t>
  </si>
  <si>
    <t>WELLS</t>
  </si>
  <si>
    <t>CITY OF WELLS</t>
  </si>
  <si>
    <t>125 S. BROADWAY</t>
  </si>
  <si>
    <t>WELLS, MN 56097</t>
  </si>
  <si>
    <t>507-553-6371</t>
  </si>
  <si>
    <t>C.J. HOLL</t>
  </si>
  <si>
    <t>(507) 553-6371</t>
  </si>
  <si>
    <t>043-44-28.3900N</t>
  </si>
  <si>
    <t>157468.3950N</t>
  </si>
  <si>
    <t>0337597.8300W</t>
  </si>
  <si>
    <t>11072.*A</t>
  </si>
  <si>
    <t>TRAVERSE</t>
  </si>
  <si>
    <t>CITY OF WHEATON</t>
  </si>
  <si>
    <t>BOX 868</t>
  </si>
  <si>
    <t>WHEATON, MN 56296</t>
  </si>
  <si>
    <t>320-563-4110</t>
  </si>
  <si>
    <t>AMY OLSON</t>
  </si>
  <si>
    <t>BOX 868, 104 9TH ST. N</t>
  </si>
  <si>
    <t>045-46-49.8200N</t>
  </si>
  <si>
    <t>164809.8219N</t>
  </si>
  <si>
    <t>096-32-37.6700W</t>
  </si>
  <si>
    <t>0347557.6727W</t>
  </si>
  <si>
    <t>KETH</t>
  </si>
  <si>
    <t>11082.01*A</t>
  </si>
  <si>
    <t>KANDIYOHI</t>
  </si>
  <si>
    <t>WILLMAR MUNI-JOHN L RICE FIELD</t>
  </si>
  <si>
    <t>CITY OF WILLMAR</t>
  </si>
  <si>
    <t>P,O. BOX 755</t>
  </si>
  <si>
    <t>WILLMAR, MN 56201</t>
  </si>
  <si>
    <t>(320) 235-4913</t>
  </si>
  <si>
    <t>ERIC RUDNINGEN</t>
  </si>
  <si>
    <t>P.O. BOX 755 HWY 40 W</t>
  </si>
  <si>
    <t>(320) 894-1872</t>
  </si>
  <si>
    <t>045-07-01.3000N</t>
  </si>
  <si>
    <t>162421.3000N</t>
  </si>
  <si>
    <t>0342465.6000W</t>
  </si>
  <si>
    <t>KBDH</t>
  </si>
  <si>
    <t>11088.2*A</t>
  </si>
  <si>
    <t>COTTONWOOD</t>
  </si>
  <si>
    <t>CITY OF WINDOM</t>
  </si>
  <si>
    <t>444-9TH ST., PO BOX 38</t>
  </si>
  <si>
    <t>WINDOM, MN 56101</t>
  </si>
  <si>
    <t>507-831-6129</t>
  </si>
  <si>
    <t>BRIAN UNDERWOOD</t>
  </si>
  <si>
    <t>444 9TH ST., PO BOX 38</t>
  </si>
  <si>
    <t>507-830-0273</t>
  </si>
  <si>
    <t>043-54-48.2800N</t>
  </si>
  <si>
    <t>158088.2820N</t>
  </si>
  <si>
    <t>0342393.8400W</t>
  </si>
  <si>
    <t>KMWM</t>
  </si>
  <si>
    <t>11098.*A</t>
  </si>
  <si>
    <t>CITY OF WINONA</t>
  </si>
  <si>
    <t>BOX 378</t>
  </si>
  <si>
    <t>WINONA, MN 55987</t>
  </si>
  <si>
    <t>507-457-8274</t>
  </si>
  <si>
    <t>KEITH NELSON</t>
  </si>
  <si>
    <t>044-04-46.6000N</t>
  </si>
  <si>
    <t>158686.5956N</t>
  </si>
  <si>
    <t>091-42-41.8700W</t>
  </si>
  <si>
    <t>0330161.8676W</t>
  </si>
  <si>
    <t>KONA</t>
  </si>
  <si>
    <t>11098.2*A</t>
  </si>
  <si>
    <t>CITY OF WINSTED</t>
  </si>
  <si>
    <t>PO BOX 126</t>
  </si>
  <si>
    <t>WINSTED, MN 55395</t>
  </si>
  <si>
    <t>320-485-2366</t>
  </si>
  <si>
    <t>DAVID MEYER</t>
  </si>
  <si>
    <t>(320) 485-2201</t>
  </si>
  <si>
    <t>044-56-59.8700N</t>
  </si>
  <si>
    <t>161819.8660N</t>
  </si>
  <si>
    <t>094-04-00.9000W</t>
  </si>
  <si>
    <t>0338640.9030W</t>
  </si>
  <si>
    <t>PAJA,SALES</t>
  </si>
  <si>
    <t>10749.51*C</t>
  </si>
  <si>
    <t>09Y</t>
  </si>
  <si>
    <t>INVER GROVE HGTS</t>
  </si>
  <si>
    <t>WIPLINE</t>
  </si>
  <si>
    <t>ROBERT WIPLINGER</t>
  </si>
  <si>
    <t>9100 RIVER RD</t>
  </si>
  <si>
    <t>INVER GROVE HGTS, MN 55076</t>
  </si>
  <si>
    <t>612-451-1205</t>
  </si>
  <si>
    <t>INVER GROVE HTS, MN 55076</t>
  </si>
  <si>
    <t>612--286-6612</t>
  </si>
  <si>
    <t>044-49-39.2000N</t>
  </si>
  <si>
    <t>161379.2000N</t>
  </si>
  <si>
    <t>093-00-31.4000W</t>
  </si>
  <si>
    <t>0334831.4000W</t>
  </si>
  <si>
    <t>11104.*A</t>
  </si>
  <si>
    <t>NOBLES</t>
  </si>
  <si>
    <t>CITY OF WORTHINGTON</t>
  </si>
  <si>
    <t>303 NINTH ST., BOX 279</t>
  </si>
  <si>
    <t>WORTHINGTON, MN 56187</t>
  </si>
  <si>
    <t>507-372-8600</t>
  </si>
  <si>
    <t>TODD WIETZEMA</t>
  </si>
  <si>
    <t>WORTHINGTON, MN 56817-0279</t>
  </si>
  <si>
    <t>507-372-8650</t>
  </si>
  <si>
    <t>043-39-18.2000N</t>
  </si>
  <si>
    <t>157158.2000N</t>
  </si>
  <si>
    <t>0344085.1000W</t>
  </si>
  <si>
    <t>KOTG</t>
  </si>
  <si>
    <t>TOTAL Ops</t>
  </si>
  <si>
    <t>Annual Operations (5010)</t>
  </si>
  <si>
    <t>Airport in general</t>
  </si>
  <si>
    <t>Airport Expansion</t>
  </si>
  <si>
    <t>Annual Economic Impact</t>
  </si>
  <si>
    <t>Total Economic Activity</t>
  </si>
  <si>
    <t>Yes</t>
  </si>
  <si>
    <t>Criteria</t>
  </si>
  <si>
    <t>Data type</t>
  </si>
  <si>
    <t>Current NPIAS standing</t>
  </si>
  <si>
    <t>Impacts to the system</t>
  </si>
  <si>
    <t>Fuel Availability</t>
  </si>
  <si>
    <t>Location-critical</t>
  </si>
  <si>
    <t>Pavement condition</t>
  </si>
  <si>
    <t>Economic Impact</t>
  </si>
  <si>
    <t>Airport expansion</t>
  </si>
  <si>
    <t>Sum of Total</t>
  </si>
  <si>
    <t>Sum of AIP Federal Funds</t>
  </si>
  <si>
    <t>Sum of CARES Act Local Matching Funds</t>
  </si>
  <si>
    <t>Sum of Supplemental_Discretionary</t>
  </si>
  <si>
    <t>Public Investment</t>
  </si>
  <si>
    <t>AIP Grants</t>
  </si>
  <si>
    <t>AIP Funding</t>
  </si>
  <si>
    <t>State Project Funding</t>
  </si>
  <si>
    <t>Binary (Y/N)</t>
  </si>
  <si>
    <t>Categorical</t>
  </si>
  <si>
    <t>Numerical</t>
  </si>
  <si>
    <t>AirportName</t>
  </si>
  <si>
    <t>FAAID</t>
  </si>
  <si>
    <t>JetAAvailable</t>
  </si>
  <si>
    <t>JetAAvailable247</t>
  </si>
  <si>
    <t>JetAProvider</t>
  </si>
  <si>
    <t>100LLAvailable</t>
  </si>
  <si>
    <t>100LLAvailable247</t>
  </si>
  <si>
    <t>100LLProvider</t>
  </si>
  <si>
    <t>SAFAvailable</t>
  </si>
  <si>
    <t>SAFAvailable247</t>
  </si>
  <si>
    <t>SAFProvider</t>
  </si>
  <si>
    <t>OtherFuelProvider</t>
  </si>
  <si>
    <t>OtherFuelAvailable247</t>
  </si>
  <si>
    <t>OtherFuelAvailable</t>
  </si>
  <si>
    <t>SingleEngineBA</t>
  </si>
  <si>
    <t>MultiEngineBA</t>
  </si>
  <si>
    <t>JetTurboBA</t>
  </si>
  <si>
    <t>HeliBA</t>
  </si>
  <si>
    <t>OtherBA</t>
  </si>
  <si>
    <t>MilitaryBA</t>
  </si>
  <si>
    <t>TotalBACount</t>
  </si>
  <si>
    <t>BADetails</t>
  </si>
  <si>
    <t>LandDevelop</t>
  </si>
  <si>
    <t>LandDevelopDesc</t>
  </si>
  <si>
    <t>LandDevelopWater</t>
  </si>
  <si>
    <t>LandDevelopGas</t>
  </si>
  <si>
    <t>LandDevelopElectric</t>
  </si>
  <si>
    <t>LandDevelopSewer</t>
  </si>
  <si>
    <t>LandDevelopALP</t>
  </si>
  <si>
    <t>LimitDevelop</t>
  </si>
  <si>
    <t>LimDevelopDesc</t>
  </si>
  <si>
    <t>LandUseAuthority</t>
  </si>
  <si>
    <t>LandUseAuthorityDesc</t>
  </si>
  <si>
    <t>CommSupportGen</t>
  </si>
  <si>
    <t>CommSupportExpan</t>
  </si>
  <si>
    <t>CommRelationDesc</t>
  </si>
  <si>
    <t>Issue1Desc</t>
  </si>
  <si>
    <t>Issue2Desc</t>
  </si>
  <si>
    <t>Issue3Desc</t>
  </si>
  <si>
    <t>OtherComments</t>
  </si>
  <si>
    <t xml:space="preserve">24 hour availability with credit card
</t>
  </si>
  <si>
    <t xml:space="preserve">Hangar development. Also in the process of acquiring additional land to the west of the runway for potential future aeronautical use (i.e., hangar development). Currently evaluating future development possibilities via an upcoming master plan. </t>
  </si>
  <si>
    <t>Off</t>
  </si>
  <si>
    <t xml:space="preserve">Space availability and funding. As stated above, looking to acquire land for future airport expansion. Terrain is very hilly - would require grading/fill to support development. </t>
  </si>
  <si>
    <t>City of Hawley, Minnesota Comprehensive Plan (2016)</t>
  </si>
  <si>
    <t xml:space="preserve">Townships are hesitant to see additional development.  </t>
  </si>
  <si>
    <t>Hawley would like to have an AWOS, very hilly - Weather is very different than surrounding area. 
Several fatal incidents within the last couple of years due to fog. No available weather data specific to this airport.</t>
  </si>
  <si>
    <t>Credit card reader</t>
  </si>
  <si>
    <t xml:space="preserve">Hangars shown on the ALP and continue to be a need. Runway extension shown but no longer being pursued. </t>
  </si>
  <si>
    <t xml:space="preserve">Now that we have completed the new fence project and new fuel system we would like to pursue approval for a GPS approach. We realize that this may be difficult for a grass runway, but we are the first MN grass runway to have VASI lights so anything is possible. Potentially not a priority for implementation with the FAA - met the requirements for this to be established (including land acquisition, fencing) and would like to pursue this in the future. </t>
  </si>
  <si>
    <t>City does not have a local comprehensive or transportation plan</t>
  </si>
  <si>
    <t>EAA 1065 organization conducts a Fly-in event every summer which attracts an average of 25 airplanes, airplane rides and 300 people to the event.    Ted Wiger and Darrel Jantz are giving lessons to some local students and some pilots are offering EAA Young Eagle rides.   Lake home owners are using Henning to visit their lake property</t>
  </si>
  <si>
    <t xml:space="preserve">Cattle guard at the entrance to address would be helpful to mitigate some wildlife concern (deer). Completed fencing project in fall. </t>
  </si>
  <si>
    <t>Call-out service to manager</t>
  </si>
  <si>
    <t>Pretty supportive unless it costs much money.</t>
  </si>
  <si>
    <t xml:space="preserve">Need credit card fuel system - will bring in new business. Airport would like to have this 24/7 credit card system to attract more users. Existing system is old. The airport had this project included in 2020 CIP, did not happen. </t>
  </si>
  <si>
    <t xml:space="preserve">A/D building replacement. </t>
  </si>
  <si>
    <t xml:space="preserve">The City of Herman is the headquarters for Elevator - CHS - Cenex. Airport is hoping that improvements to the facilities and services can attract these employees to fly into the airport, rather than drive in. </t>
  </si>
  <si>
    <t xml:space="preserve">Airport is currently working with Angela/Bollig to have an engineer. This could happen in May 2021. </t>
  </si>
  <si>
    <t>it is good</t>
  </si>
  <si>
    <t>Maintaining the runway</t>
  </si>
  <si>
    <t>Would like fencing</t>
  </si>
  <si>
    <t xml:space="preserve">Lighting by the tie down areas. </t>
  </si>
  <si>
    <t>Credit card</t>
  </si>
  <si>
    <t>7.2 acres for hangar development (T-hangar and pvt box hangar)
3.0 acres for apron expansion and future FBO</t>
  </si>
  <si>
    <t>Funding</t>
  </si>
  <si>
    <t>City Comprehensive Plan</t>
  </si>
  <si>
    <t xml:space="preserve">City Council very supportive.  </t>
  </si>
  <si>
    <t>Funding for hangars.</t>
  </si>
  <si>
    <t>Commercial hangar, electrical building, SRE, A/D building. Storage building finished recently, next to the A/D building (40*40)</t>
  </si>
  <si>
    <t>Money</t>
  </si>
  <si>
    <t xml:space="preserve">Community views the airport and surrounding users as "rich" and that they are the only users benefiting. Courtesy car serves as a pride point for the airport for users to connect to Tower and local restaurants. Tries to promote the airport </t>
  </si>
  <si>
    <t>Funding for the seaplane base, should be a consideration in the SASP. Maintenance, fuel system, labor...</t>
  </si>
  <si>
    <t>Funding for "Ultimate" buildings noted on ALP (commercial hangar, SRE building, A/D)</t>
  </si>
  <si>
    <t>Credit card, self service</t>
  </si>
  <si>
    <t>we are currently developing a plan to expand our hangar area so that more units can be built including city owned box hangars.</t>
  </si>
  <si>
    <t>Land-locked regarding RWY expansion</t>
  </si>
  <si>
    <t>Comprehensive Land use, with city</t>
  </si>
  <si>
    <t>As a city owned airport the community seems to be in support of it we try to plan events to get the community out to visit during the warmer months.</t>
  </si>
  <si>
    <t>Expandability is an issue, due to being landlocked</t>
  </si>
  <si>
    <t xml:space="preserve">Generating Revenue, hope that plan to build box hangars should help. </t>
  </si>
  <si>
    <t xml:space="preserve">Littlefork Municipal Hanover </t>
  </si>
  <si>
    <t>Ownership of surrounding land, highway to the east of the runway</t>
  </si>
  <si>
    <t>Koochiching County Comprehensive Land Use Plan (November 2001)</t>
  </si>
  <si>
    <t xml:space="preserve">Developing and Airport Layout Plan </t>
  </si>
  <si>
    <t>Todd Field (Long Prairie Airport)</t>
  </si>
  <si>
    <t xml:space="preserve">Additional growth as needed. Possibility of a crosswind runway and/or additional hangars. </t>
  </si>
  <si>
    <t xml:space="preserve">Funding. With other priorities for the city/county, it's difficult to justify development unless there is total state/federal funding. </t>
  </si>
  <si>
    <t xml:space="preserve">Community members that don't use the airport aren't very fond of the airport. Airport patron (city council) does see the future benefits of the airport. Surveys from the master plan may yield some better visibility on the community's viewpoint of the airport. </t>
  </si>
  <si>
    <t xml:space="preserve">Airport hasn't received any M&amp;O funding from MnDOT as the CARES funding was distributed. Airport used the CARES funding which MnDOT was citing is necessary to receive M&amp;O funding. </t>
  </si>
  <si>
    <t xml:space="preserve">Contact is looking for assistance with managing the airport. A link to the MnDOT resources is available and was shared with the contact. </t>
  </si>
  <si>
    <t xml:space="preserve">City contact don't see the necessity of the airport as there are surrounding airports that can provide access to the area. Manager believes that there are other better priorities that need to be updated before developing and maintaining the airport. </t>
  </si>
  <si>
    <t xml:space="preserve">Indicated on pending ALP - Expansion of hangars, taxiway. </t>
  </si>
  <si>
    <t>Proximity to US HWY 10 and Business Development - land locked due to surrounding land uses/ownership.</t>
  </si>
  <si>
    <t>The City of Perham Comprehensive Plan</t>
  </si>
  <si>
    <t>The airport is viewed as an asset and economic enhancement by the community and businesses.  Although there are many that are not engaged with the airport, the need for it is understood and appreciated. Any future development would need to be highly justified to received additional public investment.</t>
  </si>
  <si>
    <t>Funding constraints - equipment, infrastructure, hangar development. Equipment is difficult to obtain state funding. Need to work on fund allocation.</t>
  </si>
  <si>
    <t>MnDOT has been good to work with.</t>
  </si>
  <si>
    <t>west side of the current hangar area</t>
  </si>
  <si>
    <t>wetlands around airport</t>
  </si>
  <si>
    <t>American legion hosts a fly-in breakfast, once a year, most younger population unaware of airport. 
STOL Comp. last year, interest in doing in again.</t>
  </si>
  <si>
    <t>need more taxiway rehabs done.</t>
  </si>
  <si>
    <t xml:space="preserve">In need of more hangar space, primarily T-Hangars. </t>
  </si>
  <si>
    <t xml:space="preserve">Wildlife, such as turkey and deer is a problem. fencing would be nice. </t>
  </si>
  <si>
    <t>Drain tiling?</t>
  </si>
  <si>
    <t>Land development is dependent on alternative approved by the sponsor.  This is part of the Master Planning process.</t>
  </si>
  <si>
    <t>Availability of city sewer service, ownership of land desired for development, and airspace obstructions</t>
  </si>
  <si>
    <t>The airport is very popular in the community and the surrounding communities. There is always a waiting list of eight to ten people, which is $100.00 non-refundable to be on, and inquires to build new hangars. 
Fly in brings in 1500 planes.</t>
  </si>
  <si>
    <t>Hector Municipal Airport is in need of a significant number of hangars to meet demand for based aircraft.  Providing hangars to meet this demand will allow the airport to meet community need and to grow.</t>
  </si>
  <si>
    <t>The installation of the appropriate NAVAIDS - beacon, AWOS, PAPI and REILs - will improve airport safety and encourage the use of the airport within the flying community.  Runway lighting should be updated to meet accepted frangibility requirements.</t>
  </si>
  <si>
    <t xml:space="preserve">The width of the runway is deficient in regards to MnDOT and FAA's requirements and should be widened to 75'.
Airport should be hooked into sewer line
Would like to see a bigger A/D building, to potentially allow for separate FBO entrances
Air Ambulance spaces/facilites to support.  </t>
  </si>
  <si>
    <t xml:space="preserve">would like to see a change to the Grant process and adjusting the stipulations that come with maintaining airport assets. </t>
  </si>
  <si>
    <t>FBO, call-out service truck</t>
  </si>
  <si>
    <t>FBO, Credit card</t>
  </si>
  <si>
    <t>Both airside and landside planned
Utility available is dependent on the specific site</t>
  </si>
  <si>
    <t>Lake Elmo Comprehensive Plan</t>
  </si>
  <si>
    <t xml:space="preserve">With the expansion of the airport, there are needs being identified (additional hangar space). </t>
  </si>
  <si>
    <t xml:space="preserve">Land around airport is swampy and not suitable for building.  Runway length is constrained by public roadway to the south and powerlines to the north.  </t>
  </si>
  <si>
    <t xml:space="preserve">City did conduct a feasibility study to evaluate the potential relocation of the airport. Businesses and other users will use the surrounding airports for access. </t>
  </si>
  <si>
    <t>Recent Community meetings to discuss a new airport site were
well attended, including exhibits for the 2019 MooseFest celebration in Karlstad.</t>
  </si>
  <si>
    <t xml:space="preserve">The potential for high growth in business development in the Karlstad area is dependent on the ability of the airport to accommodate business users' needs.  The current airport location does not provide suitable space for the airport to expand to support these businesses.  In our Feasibility Study (2019) it is demonstrated that with the right airport facilities, including increased runway length and hangar/tie-down facilities, specific Karlstad-area businesses are expected to grow and fuel economic development in the region. Mattracks is the primary business for Karlstad that would like to utilize the airport. </t>
  </si>
  <si>
    <t xml:space="preserve">In order to provide the recommended airport development facilities for the benefit of business and the community, the airport must be relocated to a larger site more suitable for large-scale development.  A recommended site has been identified in our Site Selection Study (2020) and has been submitted to MnDOT for a Commissioner's Order of Approval. The airport is seeking a 4,700 foot runway with an initial 4,000 foot runway being developed first. </t>
  </si>
  <si>
    <t xml:space="preserve">We have certainly appreciated the support of MNDOT Aeronautics in our quest for a new airport location to support the business growth in our area. </t>
  </si>
  <si>
    <t>Identified additional hangar development on the west side of the airport. Taxiway extensions to provide access to those hangars. Runway extension is also being proposed on rwy end 31.</t>
  </si>
  <si>
    <t>2040 Comprehensive Plan, City Zoning Maps</t>
  </si>
  <si>
    <t xml:space="preserve">The airport's relationship with the community is tenuous.  There is a group of residents who are opposed to any expansion efforts due to increased noise and many of the residents do not want to see large amounts of city tax dollars support airport operations.  Overall it is a balancing act of the community's support for the airport with the needs/desire of the airport users. The noise-related concerns were particularly acute when the runway was turf, as aircraft approach heights were lower when traveling over lakeside home. Some improvement since the runway was paved in 2017/2018. Balance between community wants and airport needs. </t>
  </si>
  <si>
    <t xml:space="preserve">Additional funding directed at expansion projects.  In order to execute on our expansion plans, we need State funding assistance to allow for the expansion projects to move forward. Improvements necessitate state participation to lower local match.  </t>
  </si>
  <si>
    <t xml:space="preserve">Hangar development by either the city or private party is not feasible in terms of return on investment. </t>
  </si>
  <si>
    <t>Revenue generation/airport self-sufficiency. At the current ground lease rates, the airport will not be able to generate sufficient revenue to cover 20-year development plan. The airport's needs were able to be met when they had a turf runway since maintenance costs were significantly lower. However, the numbers no longer work now that the runway has been paved. Additional revenue generation or higher lease rates are needed to support the airport's long-term economic sustainability.</t>
  </si>
  <si>
    <t xml:space="preserve">Grygla Municipal Airport </t>
  </si>
  <si>
    <t xml:space="preserve">Community is okay and supportive of the airport. </t>
  </si>
  <si>
    <t xml:space="preserve">Wires stick out from the light poles on the runway. Manager had these pushed into the pole to not expose the wires. This came up in the 5010 inspection citing that the exposed wires pose a risk towards mowers. </t>
  </si>
  <si>
    <t>Currently 22 SE, 25 Total</t>
  </si>
  <si>
    <t>Private hangars, fuel facilities, FBO hangar, agriculture storage, T-hangar</t>
  </si>
  <si>
    <t>No County Comprehensive plan
City of Mahnomen Comprehensive Plan describes the airport</t>
  </si>
  <si>
    <t xml:space="preserve">Community knows the importance of the airport to agriculture and emergency services. </t>
  </si>
  <si>
    <t>Funding for maintaining the runway and taxiway facilities.</t>
  </si>
  <si>
    <t>Funding for the additional development as noted on the ALP</t>
  </si>
  <si>
    <t xml:space="preserve">CARES funding distributed to the airport was taken away from the normal M&amp;O funding from MnDOT Aeronautics. </t>
  </si>
  <si>
    <t>Cost of development</t>
  </si>
  <si>
    <t>Members of the community utilize the airport routinely</t>
  </si>
  <si>
    <t xml:space="preserve">Great demand for additional hangars, but there is only one box hangar on the property that is currently occupied. </t>
  </si>
  <si>
    <t>Lighting is currently not working; this project is noted in the CIP</t>
  </si>
  <si>
    <t xml:space="preserve">Mowing equipment is very outdated and undersized, would like to replace. </t>
  </si>
  <si>
    <t>self-service, keyed access on a cash basis (no credit card at this time)</t>
  </si>
  <si>
    <t xml:space="preserve">Aviation development in the form of additional hangars. </t>
  </si>
  <si>
    <t xml:space="preserve">Funding for additional hangars.
Township/zoning regulations. Despite airport being situated ~4 miles north of city, there are limitations to land use established through township zoning regulations. </t>
  </si>
  <si>
    <t xml:space="preserve">The airport is positioned about 4 miles north of the city boundaries, in an area township.  I would say that only those individuals directing involved in the airport (pilots, city staff, etc) think much about the airport.
Most residents are aware of the airport but don't take much attention to it. Airport users are very interested in the facility. MnDOT provides ~25% of the expenses for the airport. </t>
  </si>
  <si>
    <t xml:space="preserve">Biggest issue is funding.  We would like to do development at the airport but funding is always the main barrier to overcome. Hangars are the primary use of this funding with some other projects for maintaining other aspects of the airport. </t>
  </si>
  <si>
    <t xml:space="preserve">Hangar loan program terms were a bit restrictive for the airport to participate. The loan payback period was shorter than ideal for the airport. Airport has communicated these concerns to MnDOT and the team recommended to raise the rent of the existing hangars. </t>
  </si>
  <si>
    <t xml:space="preserve">Airport is inquiring whether MnDOT has conducted a study of the rates &amp; charges that other airports have established for hangars. </t>
  </si>
  <si>
    <t xml:space="preserve">~1.5 acres identified on 1995 ALP for an extension to the paved runway to accommodate a 10-unit hangar. </t>
  </si>
  <si>
    <t xml:space="preserve">Airport is in a remote area and isolated from large population centers.  </t>
  </si>
  <si>
    <t xml:space="preserve">Airport has the 3,300 ft runway to more than adequately accommodate the air traffic seen at the airport. So no plans for expansion.
With the lack of activity, dilapidated terminal building, high cost of maintaining fuel system, airport board and leadership on US side are realizing little value of the airport (ROI). However, the Canadian leadership does see a lot of value with the airport accommodating air ambulance activity. Ongoing discussions to review the CIP and determine feasibility and practicality of new improvement/rehab projects. </t>
  </si>
  <si>
    <t>The AD building needs to be replaced.  There is a possibility the airport will close within 5 years so the building should be able to be sold to transported to another location if that happens.  Because of the remote location and the winter weather it would be unacceptable not to have an AD building.</t>
  </si>
  <si>
    <t>The septic holding tank is leaking.  This tank is under the ramp in front of the existing AD building.  This causes more frequent pumping and occasional backups in the AD building.</t>
  </si>
  <si>
    <t>There is an existing ALP with a narrative report, last completed in 1995.  Airport/MnDOT is currently updating the ALP and developing a Master Plan report. The plans will include replacement of the existing AD building.  There is equipment at the airport (mower and spare parts) that need to be stored somewhere.  If not a part of the new AD building a separate equipment shed will be needed.</t>
  </si>
  <si>
    <t>This airport is the only airport in MN owned and operated by MnDOT Aeronautics. 
With the Canadian border closed due to COVID you should ask Martin Van Osch about the impact on air medical transports.  The main reason for keeping the airport open is to facilitate air medical transports in this remote region of Canada.</t>
  </si>
  <si>
    <t>Just around hangers, trees could be removed.</t>
  </si>
  <si>
    <t>Not much use, city and airport hosts events (twice a year before COVID)</t>
  </si>
  <si>
    <t>Lack of money. lack of financial resources. Might need to fertilize/reseed. Money for equipment to maintain.</t>
  </si>
  <si>
    <t>Under staffed.</t>
  </si>
  <si>
    <t>Credit card, self service pump</t>
  </si>
  <si>
    <t>Approximately 1 acre available for future hangar development.</t>
  </si>
  <si>
    <t xml:space="preserve">City of Rushford Village Comp Plan </t>
  </si>
  <si>
    <t>Public events held at the airport are well attended (air show, chili feed, dedication and other activities). The Airport is viewed as an asset to the community.</t>
  </si>
  <si>
    <t>Attracting and maintaining hangar tenants.</t>
  </si>
  <si>
    <t>Maintaining interest in airport, re-establishing events post COVID-19.</t>
  </si>
  <si>
    <t xml:space="preserve">The airport had a fire that resulted in losing the based helicopter and other aircraft. There are now only four aircraft based at the airport. </t>
  </si>
  <si>
    <t>Cost of installing utilities. Cost of development and engineering</t>
  </si>
  <si>
    <t>City's Comprehensive Plan</t>
  </si>
  <si>
    <t>The airport is operated by the city and is a hub for local aerial crop sprayers and pilots who mostly fly for recreational use.</t>
  </si>
  <si>
    <t>Low usage due to grassed runway and hangar space.</t>
  </si>
  <si>
    <t>Funding to keep airport maintained and operational.</t>
  </si>
  <si>
    <t>City's desire to convert airport into residential housing.</t>
  </si>
  <si>
    <t xml:space="preserve">Have land available for additional crosswind runway and hanger development. Land to the south that was purchased/donated for a CW RW but not developed. </t>
  </si>
  <si>
    <t>Comprehensive Municipal Plan - Wells, MN</t>
  </si>
  <si>
    <t xml:space="preserve">Airport is surrounded by ag uses. Local farmers would be opposed into land uses. One person who has expressed concern regarding lighting + noise, particularly after the lighting upgrade project. Airport sponsor does try to communicate the roles of the airport with the community, and believes others would be supportive. </t>
  </si>
  <si>
    <t>68Y needs 90/10 or 80/20 grant funding for 10 hangar stall construction that the City/Airport owns and rents out with comparable rents for square footage like AEL our nieghbor airport. 
Airport has considered using the revolving loan program, but project doesn't break even at rents that could be obtained in this region (which average ~$100/month). Would need to charge $300-$400/month to reach the break-even point. Suggest that the revolving loan program be considered as a matching-grant program. Deed has a Market Rate Housing Program. While not a ton of dollars, they are able to support 3-4 housing projects/year across the state. Competitive process, very meaningful to those communities that receive those funds.</t>
  </si>
  <si>
    <t>Courtesy car needed - Airport is isolated. No one is on-site to manage the car. Because the car would be used infrequently, perhaps not a pressing need. There is a business located at the airport that is available to help as needed. Pressing need.</t>
  </si>
  <si>
    <t>Room for Hangar Construction and Aviation Business</t>
  </si>
  <si>
    <t>None</t>
  </si>
  <si>
    <t>City owned airport and seems to have broad support by community.</t>
  </si>
  <si>
    <t>Fueling System
Currently the City has an application for grant funding to construct a fuel system at the airport.</t>
  </si>
  <si>
    <t>Hangars 
There have been requests for construction of hangars for rent</t>
  </si>
  <si>
    <t>Fencing 
This issue has been discussed to to wildlife on and around the runway.</t>
  </si>
  <si>
    <t xml:space="preserve">MOGAS, 24 hour availability with credit card
</t>
  </si>
  <si>
    <t xml:space="preserve">T-hangars (8 units on the north), box hangars (10 additional). 25' paved taxiway </t>
  </si>
  <si>
    <t xml:space="preserve">Land ownership on the north, south has a road and a cemetery. Currently landlocked. Additional development would require acquisition. </t>
  </si>
  <si>
    <t>The city does not have a comprehensive plan.</t>
  </si>
  <si>
    <t xml:space="preserve">City council is support and the mayor wants the airport to grow. Only issue is some private owners within the south RPZ who are unwilling to maintain trees in accordance with height restrictions. </t>
  </si>
  <si>
    <t xml:space="preserve">Courtesy car availability - Would like a car, but having an issue with insurance and liability. </t>
  </si>
  <si>
    <t xml:space="preserve">Land owners on the south side unwilling to maintain  </t>
  </si>
  <si>
    <t xml:space="preserve">Fuel system operated by Fuel Master is having operational issues, pumps not working, system resets itself after just a few seconds
Credit card reader is not working
Brand new system (1.5 years old) - Hadn't been operated in several years </t>
  </si>
  <si>
    <t xml:space="preserve">There are approximately 2 acres outlined on the ALP for hangar development. There is an additional 11 acres adjacent to this area for future development. </t>
  </si>
  <si>
    <t xml:space="preserve">Community members that are aware of the airport are supportive and understand the value of the airport. 
Substantial expansion may be difficult to get support from the city/community to fund. </t>
  </si>
  <si>
    <t xml:space="preserve">The Airport does not currently offer fuel. It is believed that fuel would greatly increase the utilization of the airport, and increase the number of based aircraft. Plan was to have a fuel system developed in 2020 (noted on CIP), but these plans are pushed back. There is support from the city and airport users to develop and utilize the fuel. </t>
  </si>
  <si>
    <t xml:space="preserve">The arrival/departure building has an inadequate septic system installed. If the building is increasingly used for the future, airport would like to upgrade the existing system. </t>
  </si>
  <si>
    <t xml:space="preserve">Seeking to construct new hangars for rentals. City could provide some of the funds, but looking for other sources. Airport is aware of the MnDOT state construction grant and loan program, but it just isn't feasible with current local funding that can be supplemented.  </t>
  </si>
  <si>
    <t>The City of Bagley houses TEAM Industries, which leads to increased business flights to and from the airport. TEAM continues to expand in the City, which will likely mirror airport usage.</t>
  </si>
  <si>
    <t>Flying club and land owners around use the airport, general population doesn't</t>
  </si>
  <si>
    <t>Lack of Funding</t>
  </si>
  <si>
    <t>Maintenance of field an issue.
Lighting for 11/29 is from 1970, needs to be updated.</t>
  </si>
  <si>
    <t xml:space="preserve">Clearing Land and brush is large task. Lack of personnel.  </t>
  </si>
  <si>
    <t xml:space="preserve">Would like to see more communication and clarification on policy and rules. </t>
  </si>
  <si>
    <t>Available land, no interest in development</t>
  </si>
  <si>
    <t xml:space="preserve">City plans to keep the airport open but only because of grant assurances. The airport is maintained for safety. Not interested in development. Many competing priorities for limited city dollars. </t>
  </si>
  <si>
    <t xml:space="preserve">Funding constraints for airport - City is maintaining the airport in safe conditions for operations and did improve the airport parking area in 2020.  </t>
  </si>
  <si>
    <t xml:space="preserve">Very limited communication with MnDOT </t>
  </si>
  <si>
    <t>Federal forest and lack of sponsor (county) funding</t>
  </si>
  <si>
    <t xml:space="preserve">Community and county don't see the value of the airport and want the facility closed. </t>
  </si>
  <si>
    <t>Airport funding (equipment) and closure. The airport currently use the equipment owned by Kenneth (manager).</t>
  </si>
  <si>
    <t>Facilities building and pilot information lounge need</t>
  </si>
  <si>
    <t>Airport owned maintenance and transient use hangar</t>
  </si>
  <si>
    <t xml:space="preserve">County sponsored but county doesn't see the value of the airport. County provided three-year contact and airport is on last year now. Without county support, airport cannot sustain operation and may be closed. </t>
  </si>
  <si>
    <t xml:space="preserve">Property was donated to the City to maintain airport and take advantage of maintenance money available </t>
  </si>
  <si>
    <t>Cost on maintaining the grass strip (fertilizer, mowing, etc).</t>
  </si>
  <si>
    <t xml:space="preserve">wildlife </t>
  </si>
  <si>
    <t>Good relations and keeping costs reasonable for maintenance.</t>
  </si>
  <si>
    <t>would like to match FY with calendar year (move away from July-July).</t>
  </si>
  <si>
    <t>After hours call</t>
  </si>
  <si>
    <t>MOGAS, after hours call</t>
  </si>
  <si>
    <t>City of Waseca Comprehensive Plan (2012), city zoning</t>
  </si>
  <si>
    <t xml:space="preserve">City includes volunteers on an Airport Board </t>
  </si>
  <si>
    <t>Land designated for future hangers , relocating wind sock</t>
  </si>
  <si>
    <t>It is in the city Comp plan</t>
  </si>
  <si>
    <t>Airport is owned by city, but in another county, most people unaware it exists. Pilots association works with chamber to put together fly ins.</t>
  </si>
  <si>
    <t>Lack of use, would like to see more active use from pilots.</t>
  </si>
  <si>
    <t xml:space="preserve">T-Hangar funding, city taking cost is unreasonable </t>
  </si>
  <si>
    <t xml:space="preserve">Albert Lea Municipal Airport
</t>
  </si>
  <si>
    <t xml:space="preserve"> Jet A contact FBO after hours</t>
  </si>
  <si>
    <t xml:space="preserve"> available 24 hours with credit card</t>
  </si>
  <si>
    <t>MOGAS,  available 24 hours with credit card</t>
  </si>
  <si>
    <t>Land/gravel on the north side.</t>
  </si>
  <si>
    <t>Land Locked with city and I-90, runway length will be same.</t>
  </si>
  <si>
    <t>Comprehensive land use plan</t>
  </si>
  <si>
    <t>hosted glider championship, skydiving events, ballooning, "50 little airplanes", air shows</t>
  </si>
  <si>
    <t xml:space="preserve">Long term vision with, City,  planners and engineers </t>
  </si>
  <si>
    <t>Maintenance building. lack of supervision.</t>
  </si>
  <si>
    <t xml:space="preserve">Where does the airport fit? Landlocked, limited to 5,000 ft. </t>
  </si>
  <si>
    <t>24 hour availability with credit card, full service contact FBO, after hours call</t>
  </si>
  <si>
    <t>T-hangar, private hangars, A/D building</t>
  </si>
  <si>
    <t xml:space="preserve">Funding </t>
  </si>
  <si>
    <t>City of Aitkin Comprehensive Plan</t>
  </si>
  <si>
    <t xml:space="preserve">The airport is owned by Aitkin County and the City of Aitkin jointly.  The city and the county work together to support the airport.  </t>
  </si>
  <si>
    <t>Funding for pavement maintenance &amp; hangar development</t>
  </si>
  <si>
    <t xml:space="preserve">Some wildlife does get through the existing fencing at the airport. </t>
  </si>
  <si>
    <t>Minneapolis Anoka County/Blaine Airport</t>
  </si>
  <si>
    <t>FBO, call-out service</t>
  </si>
  <si>
    <t>FBO, credit card</t>
  </si>
  <si>
    <t>Both airside and landside development are planned (mainly hangars among other components)
Utility access varies per site</t>
  </si>
  <si>
    <t xml:space="preserve">Existing wetlands and surface water drainage issues
</t>
  </si>
  <si>
    <t>A lot of coordination between the surrounding cities and MAC staff. City of Blaine Comprehensive Plan 2020</t>
  </si>
  <si>
    <t xml:space="preserve">A lot of support from surrounding municipalities. Expansion would be difficult as the airport is land-locked. </t>
  </si>
  <si>
    <t>Runway expansion may be a future need for the airport</t>
  </si>
  <si>
    <t xml:space="preserve">Airport will be updating the long term comprehensive plan (master plan) in the next few years and this could identify additional needs and issues of the airport. </t>
  </si>
  <si>
    <t>Locked on sides</t>
  </si>
  <si>
    <t>Most do not know about the airport</t>
  </si>
  <si>
    <t>Lighting, installed in 1990, can not find parts. Currently Low, medium, high pilot controlled lighting</t>
  </si>
  <si>
    <t xml:space="preserve">Paving scheduled for apron. set for summer. </t>
  </si>
  <si>
    <t xml:space="preserve">Looking to bring in business. </t>
  </si>
  <si>
    <t xml:space="preserve">Austin Municipal Airport
</t>
  </si>
  <si>
    <t>FBO, After hours call (10pm-7am)</t>
  </si>
  <si>
    <t>Airport bought land with the intention to extend the runway to 6,500 ft (acquisition driven by one of the tenants at the airport Hormel). Hangar construction is also planned on the south side of the airport to replace the older t-hangars.</t>
  </si>
  <si>
    <t>City of Austin Land Use/Comprehensive Plan</t>
  </si>
  <si>
    <t>Great relationship with surrounding municipalities.</t>
  </si>
  <si>
    <t xml:space="preserve">The taxiway is in poor condition with many smaller aircraft having the gears wearing quickly as it rolls along the surface. Airport tried a slurry seal but plans to rehabilitate the taxiway in the future. </t>
  </si>
  <si>
    <t>Seeking above-ground fuel tank storage (included on CIP)</t>
  </si>
  <si>
    <t>Improvements to the airfield lighting to prevent the constant replacement of the units (project included on CIP)</t>
  </si>
  <si>
    <t>after hours call, after hours fee applies</t>
  </si>
  <si>
    <t>available 24 hours with credit card</t>
  </si>
  <si>
    <t>Hangar development for south hangar complex. Also taxilanes &amp; hangar development for east &amp; north hangar complex.</t>
  </si>
  <si>
    <t>Alexandria 2040 (comprehensive plan)</t>
  </si>
  <si>
    <t>Awesome</t>
  </si>
  <si>
    <t>I'm concerned about MnDOT's ability to maintain the existing NAVAID infrastructure. We have an ILS that is owned by the state and they contract with someone in NE to repair it. Even is GPS is commonplace now, ILS &amp; VOR systems play an important role and we can not afford to lose them.</t>
  </si>
  <si>
    <t>I'm expecting to see a large shortage of A&amp;P mechanics/maintenance shops over the next 20 years. Many out of state MX shops are staffed with 50+ year old mechanics. The limited pipeline of young A&amp;Ps are going to airlines and other commercial operators, which means local shops can't recruit talent. Maintenance shops play a crucial role in general aviation airports' viability. To maintain their existence, I can envision the state helping to subsidize them and/or students over the next 20 years.</t>
  </si>
  <si>
    <t>Communications with some MnDOT staff (or lack thereof) has been frustrating in 2020. We have had a big construction year in 2020 at ANX and the delayed response or simply no response to pertinent questions has been frustrating. Not all staff members fall into this. Only a select few.</t>
  </si>
  <si>
    <t>Refer to most recent airport layout plan. 
Talks of solar panels</t>
  </si>
  <si>
    <t>City of Benson comprehensive plan 2010 addendum</t>
  </si>
  <si>
    <t>Expansion has been discussed but there is no room for this. Roadway and wildlife constrains this. Most view the airport in general in a positive light, helpful in the community</t>
  </si>
  <si>
    <t xml:space="preserve">Benson airport doesn't seem to be differentiated much from the larger airports in the airports (Mankato, Rochester etc). MnDOT should scale the airport needs (paperwork) to the size and activity of each airport. </t>
  </si>
  <si>
    <t xml:space="preserve">Additional hangars, about 11 acres just northwest of the main apron. Confirmed with survey respondent and included on 2020 ALP update that has NOT been signed off yet. </t>
  </si>
  <si>
    <t xml:space="preserve">Good relationship with the community. </t>
  </si>
  <si>
    <t xml:space="preserve">Most current issues with the airport are being addressed (pavement rehab, rehab dock for the water runway). Airport has a board of directors that dictates the overall future of the airport. </t>
  </si>
  <si>
    <t>We have hangar sites for additional box and T-hangars</t>
  </si>
  <si>
    <t>Connection to main ramp and utilities connection (no city water/sewer, Natural gas is available to main terminal building that other tenants can tap into, sewer operating off of holding tank)</t>
  </si>
  <si>
    <t>Included in Willmar land use plan</t>
  </si>
  <si>
    <t>Currently the airport enjoys a very good relationship with the City of Willmar. As airport is relatively new (~15 years), community currently doesn't see the need to expand the airport. Airport can make justification with additional activity that could be attracted into the region.</t>
  </si>
  <si>
    <t>One of our top needs is additional ramp access and the ability to build a large box hangar.</t>
  </si>
  <si>
    <t>We continue to deal with drainage issues.</t>
  </si>
  <si>
    <t xml:space="preserve">Utilities: our airport is not hooked to City sewer or water. We have no access to wired internet and our only option is a wireless signal which goes away when it snows or rains hard. </t>
  </si>
  <si>
    <t xml:space="preserve">High praise to MnDOT Aeronautics! Among top 10% best state entities in the country to work with. </t>
  </si>
  <si>
    <t>Contact the FBO after hours</t>
  </si>
  <si>
    <t xml:space="preserve">BJI has recently built a taxiway and an airside ramp to provide tenants access to the airside, aviation-related, development area.  This development area is approximately 70 acres. Also have two sites for individual hangar development. </t>
  </si>
  <si>
    <t>Extensive land available but access is limited (need taxiways) and utilities would need to be extended. Very expensive.</t>
  </si>
  <si>
    <t xml:space="preserve">The City of Bemidji's Greater Bemidji Area Joint Planning Board monitors and enforces the airport zoning overlay. </t>
  </si>
  <si>
    <t>The community believes the airport is an asset to the community but there is somewhat of a view that the airport is only for the elite.  When I can I remind people that they don't have to fly into/out of the airport to have a direct or indirect benefit.  There are specialty doctors, entertainers, campers, and business personnel that use the airport and provide services to or economic impact to the community.</t>
  </si>
  <si>
    <t xml:space="preserve">continued funding to develop taxiways, ramps, roads and utilities to make development areas ready for a tenant to develop - Infrastructure to facilitate future development. </t>
  </si>
  <si>
    <t>funding for routine maintenance on crosswind runway and taxiway - including pavement maintenance</t>
  </si>
  <si>
    <t>making the airport more attractive to users and bringing more users to the airport - business development (corporate/business aviation and GA)</t>
  </si>
  <si>
    <t>MnDOT appreciates all of the help and support.</t>
  </si>
  <si>
    <t>FBO/Contact FBO after hours</t>
  </si>
  <si>
    <t xml:space="preserve">25 acres - Need to review ALP for further details. The land does not currently have utility connections but these are being built-out. </t>
  </si>
  <si>
    <t>Pandemic response - market conditions / demand. Resources to market airport are limited (locally and nationally). The airport is prepared for additional business development; however, the airport needs dedicated resources to market the airport to companies. Ready for future growth as soon as demands return. Economic gowth and development resources are scarce but seeing increasing population through COVID period.</t>
  </si>
  <si>
    <t>City of Brainerd Comprehensive Plan, 
Crow Wing County Comprehensive Plan 2003-2023</t>
  </si>
  <si>
    <t>The local community is very supportive of Brainerd Airport and attends the events here that we host in good numbers. We provide airport tours upon request, host groups of students, scout troops and more in the airport terminal (when not in a pandemic). The community is supportive of our air service and we have no complaints or attempts to close our airport.</t>
  </si>
  <si>
    <t xml:space="preserve">Equity of funding - As discussed in the hangar section above, BRD received a significant amount of CARES Act funding that will allow the airport to built-out the 20-year development plan identified in the MP within four years. Other airports in the system received little to no money. BRD was the "positive" recipient of this inequitable funding, but recognizes how other airports were negatively affected by the FAA's processes for the distribution of CARES funding. </t>
  </si>
  <si>
    <t xml:space="preserve">Recommends that MnDOT compare minimum standards among communities - Operating a regional airport comes with significant expense (maintenance needs associated with two runways, ARFF, instrument approaches, etc.). MnDOT should review commercial operating licenses to ensure an equitable and fair requirements for smaller aviation-related businesses. </t>
  </si>
  <si>
    <t>Demand for self-sufficiency - Community has established a goal for the airport to be self-sufficient. BRD is close and benefits from many opportunities for on-airport revenue generation. However, self-sufficiency is very challenging for smaller airports/communities. How can MnDOT enhance it's support of revenue generation at small airports? Note this issue is addressing the airport system and not a specific issue affecting BRD.</t>
  </si>
  <si>
    <t xml:space="preserve">Land has been identified for future development of hangars, taxilanes, fuel storage, parking, </t>
  </si>
  <si>
    <t xml:space="preserve">No demand or driver for the activity. </t>
  </si>
  <si>
    <t>2017 Cambridge Comprehensive Plan</t>
  </si>
  <si>
    <t>Council and residents are supportive of the airport in its current state.  There is no interest in or need for expansion.</t>
  </si>
  <si>
    <t>More money from the state to operate our airport on a daily basis.  M&amp;O reimbursements only cover about half of the costs to operate our airport.  The time that is spent on maintenance certainly doesn't seem to balance out with the use that our runway gets.</t>
  </si>
  <si>
    <t>Aviation in our area seems to be slowing.  All the hangars are full but there are multiple that are used for storage of planes only.  Many planes on our field seem to never leave the hangars.</t>
  </si>
  <si>
    <t>Hangar expansion, taxi ways and parallel taxiway</t>
  </si>
  <si>
    <t>Ownership of proposed land and finances to acquire the land.  If land was acquired then utilities would be made available to the location.</t>
  </si>
  <si>
    <t>Not sure?</t>
  </si>
  <si>
    <t>The airport is owned by the City.  City Council and City Leaders are very supportive of airport as long as it is shown why things need to be updated or improved at airport and if we are being fiscally responsible.</t>
  </si>
  <si>
    <t>We are out of available land space to build more hangars.  Our Airport Layout Plan shows the possibly expansion to the east of our airport if we could acquire the land.  When we met with the FAA and MnDOT in October, the FAA told us that we should not be expecting Federal money to acquire the land to the east as the FAA was appropriating most funds for air-side improvements and not land-side improvements.</t>
  </si>
  <si>
    <t>Hangar space for General Aviation.</t>
  </si>
  <si>
    <t>We have always believed that in order to grow aviation there needs to be adequate hangar space for people to rent to house their planes.  Hangar construction is very expensive and smaller cities are unable to provide the funds to construct these hangars.  With the ROI being between 20-25 years it just does not make sense.  We believe that financial help from the State or FFA for revenue generating hangars would grow general aviation at local small airports.</t>
  </si>
  <si>
    <t>We are currently finishing our ALP and have identified space for future development for new hangers and A/D building.  The preferred alternative proposed will require 7.3 acres of additional land.</t>
  </si>
  <si>
    <t>At this time the County does not own the proposed land.   An environmental assessment is needed to proceed.</t>
  </si>
  <si>
    <t>The airport is included in the County's comprehensive land use plan and zoning ordinances.</t>
  </si>
  <si>
    <t xml:space="preserve">The local community struggles to see the benefit of the airport as it exists today and it is viewed as primarily service hobby flyers, however, the community believes it can be an asset if it were to grow and get more business usage. With the COVID-19 pandemic, there was an uptick in recreational flying. </t>
  </si>
  <si>
    <t xml:space="preserve">Development of additional hangar space and relocation of current hangars. The county currently doesn't own the land and is seeking to acquire the land soon. Development funding will then be an issue. </t>
  </si>
  <si>
    <t xml:space="preserve">Airport is seeking to install Precision Approach Path Indicators (PAPI) and Runway End Identification Lights (REILS). This is planned to be completed after the approval of the ALP. </t>
  </si>
  <si>
    <t xml:space="preserve">Re-establish the Instrument Approach to complement the PAPI and REIL lighting. </t>
  </si>
  <si>
    <t xml:space="preserve">Houston County has faced difficulty obtaining insurance for a courtesy car.  The majority of airports in Minnesota are owned and operated by municipalities and the League of MN Cities providing coverage.  This option is not available to counties, nor does the Minnesota Counties Intergovernmental Trust (MCIT) cover courtesy cares. Airport is looking to pursue insurance with MCIT-League partnership. But with most other county-owned airports not needing a courtesy car, there is not as much of an urgency. </t>
  </si>
  <si>
    <t>Grand Marais-Cook County</t>
  </si>
  <si>
    <t>FBO</t>
  </si>
  <si>
    <t>Call-out service/FBO</t>
  </si>
  <si>
    <t>Land available for both Land and Airside development</t>
  </si>
  <si>
    <t>Great county government support.
Occasional community concern of development typical of all potential development in the entire region.</t>
  </si>
  <si>
    <t xml:space="preserve">The completion of a ramp expansion/taxiway widening open up our ALP/airport plan for private and commercial hangar business development
Interested party in building a new corporate-sized box hangar if or after we improve taxiway to our private hangar development area. Contact: Wes and Sue Olson. 612-791-5797. wolson@farmanstreet.net
</t>
  </si>
  <si>
    <t>AWOS Relocation due to erroneous weather reporting</t>
  </si>
  <si>
    <t>Clarification of the States Airport classification requirements. Ie - key system airport. Currently only verbal suggestions to us as to what is truly required of us for our planning purposes.</t>
  </si>
  <si>
    <t>1. Besides the issue listed as #3, a constant dilemma for our airport is dealing with obstacle growth in our region. The solo inspection consistently reveals new obstacles. A major plan for a longer term solution would be an appreciated consideration. 
2. As a small airport with a supportive community, we have often felt abandoned by the state in certain efforts. These state's own SASP would suggest that the state would champion its own efforts to improve its own system rather than relying on the federal position to create a MN aviation system plan. Example during arduous efforts to lengthen our runway, the state position was to follow whatever the federal determination was.</t>
  </si>
  <si>
    <t xml:space="preserve">Landside development for hangars and apron space. All development is proposed on airport property. </t>
  </si>
  <si>
    <t>Polk County Comprehensive Plan; City of Crookston Comprehensive Plan</t>
  </si>
  <si>
    <t xml:space="preserve">The relationship continues to grow through the completion of the most recent master plan process. Airport and City staff are working on other ways to get the community involved in the airport. </t>
  </si>
  <si>
    <t>There is a high demand for T-hangars at the airport. Additional funding for T-hangars is a concern. We understand there is federal funding, state funding, and the hangar loan program, but there is still a high cost for hangar development compared to the rental rates that can be charged to stay competitive in the market.</t>
  </si>
  <si>
    <t xml:space="preserve">The M&amp;O funds the City receives for the airport does not cover all the expenses to maintain the airport. Additional funding for M&amp;O would help the airport become more self-sustaining with fuel sales and rental rates. </t>
  </si>
  <si>
    <t>Private hangar construction</t>
  </si>
  <si>
    <t xml:space="preserve">Utilities would need to be extended. Would need add fill to construct additional hangars (site development work). </t>
  </si>
  <si>
    <t>City of Canby Comprehensive Plan</t>
  </si>
  <si>
    <t>Airport has a very good relationship with the council and the community. Hosts an annual air show and fly-in on Father's Day. Conduct a intro to aviation class for the local high school. Also involved with Southwest Airline's Adopt-a-Pilot Program</t>
  </si>
  <si>
    <t xml:space="preserve">Hangar funding availability - Received a federal AIP grant to fund recently constructed hangars but demand is still there. </t>
  </si>
  <si>
    <t>More flight instructors - do not have enough rental aircraft, examiners, etc. 
Cannot fulfill need for aviation - grown exponentially over the past 15 years. Three-four new pilots at the airport every year, but have demand for 10 if the airport had the facilities and services to support. Factors: pro-aviation community.</t>
  </si>
  <si>
    <t xml:space="preserve">Cloquet-Carlton County Airport
</t>
  </si>
  <si>
    <t>should be going up with the addition of 3 hangars</t>
  </si>
  <si>
    <t>Airside, Landside, aviation and non-aviation is available.</t>
  </si>
  <si>
    <t>City of Cloquet Zoning Ordinance</t>
  </si>
  <si>
    <t xml:space="preserve">The Airport is owned by Carlton County, and we work regularly with the City of Cloquet and Fon-du-lac Reservation. Pancake breakfast in the spring. </t>
  </si>
  <si>
    <t>Increase in funding to Aeronautics to help airports purchase equipment and fund non-FAA funded projects.</t>
  </si>
  <si>
    <t>Upgrade AWOS</t>
  </si>
  <si>
    <t>Additional hangars, taxi lanes, ramp extension. Airport is planning to replace taxiway in front of hangars and building an additional SRE building.</t>
  </si>
  <si>
    <t xml:space="preserve">Funding for this development. </t>
  </si>
  <si>
    <t>Cook Comprehensive Plan and Airport Master Plan.</t>
  </si>
  <si>
    <t>Airport is considered a transport and economic asset.
A Friends of Aviation group has been formed and sponsors scholarships for aviation related fields.
The airport hosts local EMS airport safety training.</t>
  </si>
  <si>
    <t xml:space="preserve">Airport has a previous issue with constructing a SRE Building. Not an issue anymore, project out for big currently. </t>
  </si>
  <si>
    <t xml:space="preserve">Airport would like to rehabilitate the A/D building. Worn out floor, plumbing issues with the facility. Looking for additional funding for rehabbing the building. </t>
  </si>
  <si>
    <t xml:space="preserve">Fuel tanks are currently underground. Current rules are starting to require above-ground tanks and the airport will start to plan for this. Could coincide with the additional taxilanes noted for development. Not an immediate or current issue, but the airport may need funding in the future for this. </t>
  </si>
  <si>
    <t xml:space="preserve">Airport is currently in a good state and condition. </t>
  </si>
  <si>
    <t>Ada-Norman County/Twin Valley Airport</t>
  </si>
  <si>
    <t>County land use plan</t>
  </si>
  <si>
    <t>good relationship from the community</t>
  </si>
  <si>
    <t>Airport is looking for additional maintenance funding of the runway (crack sealing)</t>
  </si>
  <si>
    <t xml:space="preserve">Land available for further airport development to include hangars, taxilanes, aircraft parking (via apron expansion) and A &amp; D building (with car parking).  Available area is approximately 20 acres. 
Gas utility will also be available for the hangars soon. </t>
  </si>
  <si>
    <t>City governs land use.</t>
  </si>
  <si>
    <t xml:space="preserve">Very little interaction/use with the local community except for the few locals who are interested in aviation. Some residents were unaware of the airport's existence and question the project work being done at the airport and not in their area. We are working on expanding the community relationship by working with the local Flying Club to hopefully bring back their annual Mother's Day pancake breakfast at the airport.  </t>
  </si>
  <si>
    <t>Airport is concerned about funding the 5% (MnDOT funds 95%) for the major projects planned (taxilanes, parallel taxiway, apron expansion, A/D building).</t>
  </si>
  <si>
    <t>Building hangars on property.</t>
  </si>
  <si>
    <t>blocked with slew on 3 sides, and hill on 1 side</t>
  </si>
  <si>
    <t>Local Fl- in club, fly-in breakfast over 4th of July weekend, 1,200 people served. brings in 50-75, 100 was most. only fly-in breakfast in MN</t>
  </si>
  <si>
    <t>Fencing installed, residential community is walking on property.</t>
  </si>
  <si>
    <t xml:space="preserve">Need more hangar space, tourist town that attracts people in. </t>
  </si>
  <si>
    <t>Would like to lengthen runway if possible to bring in more planes. Would like to bring in fuel. Courtesy Car would be nice, airport has bicycles that can be used. Would like a GPS approach. Funding is important, as small cities do not have much money.</t>
  </si>
  <si>
    <t xml:space="preserve">Think they have done a good job so far. </t>
  </si>
  <si>
    <t>Hangar space (see ALP for additional development)</t>
  </si>
  <si>
    <t>Used by local business to pick up customers or CEO's 
Farmers are supportive of the airport with the agriculture application activity that the airport hosts</t>
  </si>
  <si>
    <t>Need a parallel taxilane for runway 12/30
UND students use the airport for touch-go operations and have some close encounters</t>
  </si>
  <si>
    <t xml:space="preserve">Need for more rental hangar spaces that are driven by private users throughout the region. </t>
  </si>
  <si>
    <t>Crosswind Runway relocation need to acquire 11 acres of land.</t>
  </si>
  <si>
    <t>Stearns County Land Use Plan</t>
  </si>
  <si>
    <t>Airport is viewed as a community asset by the City, Township, and County</t>
  </si>
  <si>
    <t>FBO available upon prior request</t>
  </si>
  <si>
    <t xml:space="preserve">FBO available upon prior request </t>
  </si>
  <si>
    <t xml:space="preserve">Airport has space identified for additional hangars and associated taxilanes north of the existing hangars/AD building. Additionally, there is an additional box hangar and/or maintenance hangar towards the south part of the airport. </t>
  </si>
  <si>
    <t>Environmental, geographic, and other ownership. The airport is situated close to the town of Stephen which presents a geographical constraint to expanding beyond the existing property lines. Roads would have to be closed.</t>
  </si>
  <si>
    <t xml:space="preserve">As more education is practiced through the local community about costs and what is expected locally, the relationship is getting better. Geographical constraint with expansion would force road closures which the city is not supportive of. </t>
  </si>
  <si>
    <t xml:space="preserve">Airport has considered developing a crosswind runway. However, with the geographical constraint of the airport with the close proximity to the roads and town of Stephen, acquiring the land will be a challenge. </t>
  </si>
  <si>
    <t>Additional hangars, crosswind runway for 2035, crop spraying pad. All indicated on new ALP</t>
  </si>
  <si>
    <t>Many events held at the airport are popular with the community</t>
  </si>
  <si>
    <t>Airport would like an AWOS system established at the airport. The current system available nearby is limited in availability and doesn't capture weather data</t>
  </si>
  <si>
    <t>Airport is seeking to repave and extend of the runway to accommodate larger aircraft that currently use nearby airports (Mayo Clinic needs longer runway and has communicated this need to airport via letter). This project work is noted in the 2022 CIP.</t>
  </si>
  <si>
    <t xml:space="preserve">Additional box hangar spaces to accommodate the inquiries that the airport has gotten. Agriculture users would like to use the airport for basing aircraft. Airport would like to get 10+ hangar spaces available for potential federal support. </t>
  </si>
  <si>
    <t xml:space="preserve">Surrounded by agricultural land, some of which is owned by the airport. No ongoing discussion regarding airport development. </t>
  </si>
  <si>
    <t xml:space="preserve">Ag used Airport. Budget/financial concerns has caused some challenges with support for the airport. Airport has received funding to complete projects (runway overlay, hangar door, site prep work) - Have been supportive of providing local matches w state grants. Small communities with a lot of completing priorities for local funding. </t>
  </si>
  <si>
    <t>Jet A full service 24 hours at FBO</t>
  </si>
  <si>
    <t xml:space="preserve">100LL available 24 hours with credit card, also available at the FBO. </t>
  </si>
  <si>
    <t>The current ALP shows several areas for airside aeronautical development. The ongoing master plan will continue to identify aeronautical and non-aeronautical development sites. The southwest quadrant and North Business Development Area (NDBA) are shovel ready sites and provide utilities for the development of hangars.</t>
  </si>
  <si>
    <t xml:space="preserve">Limited space in the southwest quadrant, new air traffic control tower, environmental (wetlands), availability of utilities. Utilities in SW quadrant and N. Business Development area (both shovel ready). Water and electricity available. Would require additional extensions for gas and sewer.
ATCT - Existing tower is beyond its useful life, uncertainty associated with siting of new tower has caused future development challenges. </t>
  </si>
  <si>
    <t>Imagine Duluth 2035, Hermantown Comprehensive Plan (Amendment No. 1 - Small Area Plan Guide</t>
  </si>
  <si>
    <t>Area is very aviation-focused (regional aviation hub and center). Annual air show and other events throughout the year. Airport admin and business tenants conduct programs for students including Monaco offering programs for local post-secondary students and the Star Base Program conducted by the MN Air National Guard 148th Fighter Wing.</t>
  </si>
  <si>
    <t>Phasing out of 50-seat regional fleet and propensity towards larger aircraft</t>
  </si>
  <si>
    <t>Future air service demand concerns with stagnant population/economic growth in the region. Aging workforce may create challenges associated with having a sufficient number of skilled workers in certain sectors, which could also affect the economy and demand for air service.</t>
  </si>
  <si>
    <t>Aging infrastucture and unfunded needs (e.g., ATCT)</t>
  </si>
  <si>
    <t>Current cost-to-build and building regulations make it cost prohibitive for private investment to meet the demand for additional general aviation hangar capacity.  We would recommend MNDOT increase its financial support (grants, loans, etc) to make additional hangar construction more attractive and profitable for local entities. The State's investment will see a return in activity fees and taxes (fuel tax, etc).</t>
  </si>
  <si>
    <t>Detroit Lakes Airport</t>
  </si>
  <si>
    <t>FBO, Call-out service</t>
  </si>
  <si>
    <t xml:space="preserve">Roughly 15 acres available for hangar development. Roughly 1 acre for non-aviation landside development.  </t>
  </si>
  <si>
    <t>2011 Transportation Planning Study.  2018 Comprehensive Plan Land Use Update.</t>
  </si>
  <si>
    <t>DTL is unique as it is operated by a Joint Powers Board comprised of Becker County and the City of Detroit Lakes.  These two entities share in ownership and expenses related to the Airport.  This makes for a broad Airport coalition and shared collaboration among the community.</t>
  </si>
  <si>
    <t xml:space="preserve">With the runway / taxiway expansion completed, our focus has turned to terminal and hangar needs.  The terminal apron, fueling station, tie-down area, and existing hangars all need improvements.  In addition, DTL is seeing a growing demand for hangars which necessitates the need for additional T-hangars in the near future.  </t>
  </si>
  <si>
    <t xml:space="preserve">A/D Building and Maintenance Hangar is 35 years old and needs improvements. Looking to construct new facilities. </t>
  </si>
  <si>
    <t xml:space="preserve">Call-out service, 507-836-6460 </t>
  </si>
  <si>
    <t>Hangar development noted in CIP</t>
  </si>
  <si>
    <t xml:space="preserve">Ownership, owned by someone else, can't go west due to 267, town to the east </t>
  </si>
  <si>
    <t>City of Slayton comprehensive plan 2016</t>
  </si>
  <si>
    <t xml:space="preserve">Recreational aviation has taken off in the past few years, community knows that is where EMS lands. </t>
  </si>
  <si>
    <t>lack of hangar space</t>
  </si>
  <si>
    <t>Runway is land locked by roads</t>
  </si>
  <si>
    <t>Fuel system is being addressed.</t>
  </si>
  <si>
    <t>on Call, just got approval to put card reader in, should be ready by summer</t>
  </si>
  <si>
    <t>Farmland around, no need to expand currently</t>
  </si>
  <si>
    <t>its good, understand use and application of an airport. airport had a fly-in breakfast pre covid, will continue after covid</t>
  </si>
  <si>
    <t xml:space="preserve">Repair runway is important. beginning to crack and crumble on edges. Engineer gave about a 5 year estimate. </t>
  </si>
  <si>
    <t xml:space="preserve">weather station is getting old. breaks down often. </t>
  </si>
  <si>
    <t>24 hour availability w/credit</t>
  </si>
  <si>
    <t xml:space="preserve">We have one vacant hangar lot available for development and are identifying future development options with the ongoing Master Plan project. </t>
  </si>
  <si>
    <t xml:space="preserve">Environmental, geographic, political, financial... currently being assessed as part of the Master Plan project. </t>
  </si>
  <si>
    <t>City of Duluth Comprehensive Plan (Imagine Duluth 2035) - available on website</t>
  </si>
  <si>
    <t xml:space="preserve">Strong among some groups, and sometimes contentious with others. A lot of progress has been made in the last few years: see the RWY 14/32 construction project and the old-growth forest conservation efforts. </t>
  </si>
  <si>
    <t xml:space="preserve">Expansion - Room for further hangar development, seaplane base and dock expansion, potential Jet A sales. </t>
  </si>
  <si>
    <t xml:space="preserve">Public Access - Only one public-facing property on the airport perimeter. This severely limits business growth on the airfield and makes the available land leases far less attractive to potential investors. </t>
  </si>
  <si>
    <t xml:space="preserve">Community Relations - If/when traffic at DYT increases, there will be a corresponding increase in complaints from a portion of the surrounding community. Complaints would include increased noise and traffic on Park Point. 
The airport is also surrounded by sensative habitat, and we need to educate the public on mitigation/conservation efforts undertaken to protect this habitat. </t>
  </si>
  <si>
    <t>Sky Harbor Airport is a picturesque airfield and seaplane base that draws pilots from around the region and the country. It provides unparalleled convenient access to the center of one of the region's premier tourist destinations in Downtown Duluth. The airport needs more infrastructure support in order to realize its full potential as a general aviation center within the state of Minnesota and the Great Lakes region.</t>
  </si>
  <si>
    <t>Call after hours (8 hours manned)</t>
  </si>
  <si>
    <t xml:space="preserve">Currently developing a S-turn taxiway and a partial parallel taxiway is currently in the planning phase. </t>
  </si>
  <si>
    <t>Good relationship. Pretty supportive of the current state of the airport</t>
  </si>
  <si>
    <t>City of wheaton has no plans. Traverse County doesn't include mention of the airport</t>
  </si>
  <si>
    <t>T-hangars (1.5-2 acres)</t>
  </si>
  <si>
    <t>Airport board, city council have a good understanding of the role of the airport. Supportive of the airport.</t>
  </si>
  <si>
    <t xml:space="preserve">The state does a good job of helping airports. Airports are fortunate in MN. </t>
  </si>
  <si>
    <t xml:space="preserve">2016 ALP indicates plans for extending the existing partial parallel taxiway to a full parallel, and extend apron with new tiedowns (~10 acres total). 42 private hangars with variable sizes (80*80, 60*100, 50*60, 40*40) on 20+ acres of existing airport land. 8-unit t-hangar, 4-unit t-hangar, FBO expansion, future FBO, SRE building, 4-unit t-hangar. </t>
  </si>
  <si>
    <t xml:space="preserve">balloon rally in the past, pancake breakfast, etc. depends on sponsor involvement </t>
  </si>
  <si>
    <t xml:space="preserve">Extending the runway is something that would benefit the airport and surrounding area.  More jet traffic for area companies.  </t>
  </si>
  <si>
    <t>Transient hangars</t>
  </si>
  <si>
    <t>More T-Hangers</t>
  </si>
  <si>
    <t>FBO, Credit Card</t>
  </si>
  <si>
    <t xml:space="preserve">Areas for airport-commercial and airport-office are identified; acreage varies. Access to utilities varies. </t>
  </si>
  <si>
    <t xml:space="preserve">County state aid highway (land locked)
River and topography issues, including a lake and creek setbacks
</t>
  </si>
  <si>
    <t>Both the city and county's land use and transportation plan</t>
  </si>
  <si>
    <t>Various community events take place at the airport.
Not very supportive of any expansion.</t>
  </si>
  <si>
    <t xml:space="preserve">Geographical constraint with the airport being landlocked. </t>
  </si>
  <si>
    <t xml:space="preserve">Airport tower location and existing parallel runways. </t>
  </si>
  <si>
    <t xml:space="preserve">Residential creep </t>
  </si>
  <si>
    <t xml:space="preserve">Aircraft design type is something the airport is evaluating. 
Airport will be developing another long-term plan soon. Additional issues may be identified as a part of this effort. 
Runway incursions mitigation is something the airport is working on. </t>
  </si>
  <si>
    <t xml:space="preserve">Hangars identified for development NE of the apron. Additional land currently available along newly constructed taxilane for private owners to construct box hangars. </t>
  </si>
  <si>
    <t>Additional development would require utility extensions</t>
  </si>
  <si>
    <t>The Airport is home to the Fergus Falls Area EAA Chapter 1174 which actively promotes aviation thru education by hosting Safety Seminars for pilots. They also promote aviation by brining the Young Eagles to the Community thru Fly In Events at the airport and by bringing the Young eagles program to local schools. 400-500 youth have gone thru the program each year for a number of years and for the last 4 years the organization has been recognized by the Minnesota Pilots association for flying more Young Eagles than any other group in Minnesota.</t>
  </si>
  <si>
    <t>This question might be better directed to the airport advisory board and their view of the future of the airport. Personally, I would consider the ability to attract an aircraft maintenance operation to our airport. One of problems we currently have is that the area of the A&amp;D Building that was designed as a maintenance hangar has been turned into a box hanger for storage of corporate aircraft. In inclement weather if the door is opened for arrival or departure of these aircraft there can be up to an hour of time lost in the hanger while the temperature comes back up to a level where maintenance can resume. A box hanger for corporate aircraft and larger planes would not only help this situation but could afford us transient storage space and a deicing/storage area for transient planes. We do get requests to hanger airplanes that will not fit in the A&amp;D building. Many people tend to point to how busy the operation in Elbow Lake is but we need to remember that it took 20 years to build that business and there was considerable community involvement and investment to get that operation off the ground. Happy to talk about this more if you want.</t>
  </si>
  <si>
    <t xml:space="preserve">24 hour availability with credit card (airport provided) </t>
  </si>
  <si>
    <t>(ultralight)</t>
  </si>
  <si>
    <t xml:space="preserve">Additional hangars are planned to be develop to accommodate demand (8-unit t-hangar and 6 additional box hangars). This amounts to at least 5 acres designated for this development. Also looking to either relocate or rehab the existing SRE building. </t>
  </si>
  <si>
    <t>Elevation/terrain of the airport. Funding for the development</t>
  </si>
  <si>
    <t>Favorable, but there are many that do not realize the amount of economic development FKA provides to our community.  Some are not aware there even is an airport in Fillmore County.</t>
  </si>
  <si>
    <t xml:space="preserve">RST is expanding and becoming aggressive to providing service to the jet and commercial traffic.  FKA is seeing an influx to GA traffic, neighboring flight schools using FKA as practice and requests to hangar aircraft at FKA.  </t>
  </si>
  <si>
    <t>funding to provide amenities for business and community use - weekenders, etc</t>
  </si>
  <si>
    <t>Ability to capture who is using FKA and how many times/week/month/yr</t>
  </si>
  <si>
    <t>I would recommend keeping the focus of needs short term to implement a system of reality.  Then, phase 2, add to work done in short term plan creating a more realistic long term plan to guide airport managers instead of  presuming or guessing.  It also can be used as a tool for those of us in GA that are not career airport managers.  We are learning as we go - if SASP can be implemented user friendly and realistic, I believe more GA would be able to grasp the need and still use it to plan their CIP with their boards as it is more understandable to all. 
ARC is B-II aircraft per unsigned ALP</t>
  </si>
  <si>
    <t xml:space="preserve">Bigfork Municipal Airport
</t>
  </si>
  <si>
    <t>down from 3 aircraft originally</t>
  </si>
  <si>
    <t>City of Bigfork Comprehensive Plan - 2021</t>
  </si>
  <si>
    <t>local business uses airport, also used for emergency transport, Fly in breakfast once a year.</t>
  </si>
  <si>
    <t>snow removal equipment needed.</t>
  </si>
  <si>
    <t>new or remodeled pilot shack, log cabin that was moved from the park, very old.</t>
  </si>
  <si>
    <t xml:space="preserve">Really need the snow removal equipment.  </t>
  </si>
  <si>
    <t>There are areas for airport owned and private development hangars with airport access. There is also an industrial park area identified. Approximately 12 acres for development for air and land side.</t>
  </si>
  <si>
    <t>Comprehensive Land Use Plan</t>
  </si>
  <si>
    <t>The relationship between the airport and community is good. Most of the community is pro airport. The City Council is pro airport. They see the value of the airport. Airport hosts annual fly-in breakfast (Lions Club), tours for elementary school kids and other community groups.</t>
  </si>
  <si>
    <t>FAA has been slow to respond and provide CARES Funding</t>
  </si>
  <si>
    <t xml:space="preserve">Potential uptick in private aircraft use post-COVID </t>
  </si>
  <si>
    <t xml:space="preserve">Fosston Municipal Airport
</t>
  </si>
  <si>
    <t>crosswind runway shown</t>
  </si>
  <si>
    <t>Finances</t>
  </si>
  <si>
    <t>City of Fosston Comprehensive Plan - 2008 (available on website)</t>
  </si>
  <si>
    <t xml:space="preserve">EAA will come out and do flights for kids.
</t>
  </si>
  <si>
    <t>growth of airport with hangars to increase based aircraft.</t>
  </si>
  <si>
    <t>Community Engagement</t>
  </si>
  <si>
    <t>Granite Falls Municipal Airport</t>
  </si>
  <si>
    <t>Self-Serve - Credit card reader</t>
  </si>
  <si>
    <t>We have several spaces that could be used for private hangars on the airfield side. These are designed to accommodate 40'x40' hangars. This is approximately 0.5 acre in area.</t>
  </si>
  <si>
    <t>We are limited by the amount of land that we own for airport use.  We are also land locked by roads on both ends of the runway that limit our runway length.</t>
  </si>
  <si>
    <t>Yellow Medicine Comprehensive Plan (2009)</t>
  </si>
  <si>
    <t>To my knowledge, most locals are very supportive of the airport and operations.  There may not be a clear understanding of the need for growth or support for this idea.  I believe that we could encourage support for expansion with some effort at educating the locals about the benefits of such expansion. Moderate level of support for expansion because only space for some hangar development but otherwise landlocked.
Fagen Fightings WWII Aircraft Museum - Hosts airshow every three years. Brought 17,000 people the last time it was hosted.</t>
  </si>
  <si>
    <t xml:space="preserve">We need to get funding for construction of public storage units.  We have plans for an eight unit T-hangar and a waiting list that would fill this as soon as it was finished.  This would increase based activity and also fuel sales to help generate more revenue for the airport. Airport has a hangar design ready when money becomes available. </t>
  </si>
  <si>
    <t>Funds to help with land acquisition for clear zones and for future development.  We are currently have limited space available for private or public expansion. More space could improve the possibility of attracting some form of commercial operation, such as an FBO or other aviation service. Owners adjacent to the airport has strongly supported the airport since the beginning. Would be interested in purchasing adjacent land if it became available.</t>
  </si>
  <si>
    <t>Support for closure or relocation of CSAH 17 on the south side of the airport would give us more usable runway and also afford possibility for future runway extension to the southeast. 10-15 years ago the county has discussed the possibility of relocating the road to remove displaced threshold and open the possibility for expansion. Had a lot of community support; however, the plan was never pursued. Airport would like to revive this issue and may do so in 2020. The road is not extensively used.</t>
  </si>
  <si>
    <t xml:space="preserve">Funding issue - Fencing identified as a need but not feasible without state/federal support. There are ways to access the airport bypassing gated areas. </t>
  </si>
  <si>
    <t xml:space="preserve">About 3.5 acres on east end of the airport for additional T-hangars. Also about 4-5 acres on the west end of the airport for more box hangars. ALP also indicates a parallel taxiway, not much of a justification for it yet. </t>
  </si>
  <si>
    <t xml:space="preserve">County has the airport identified in zoning. </t>
  </si>
  <si>
    <t xml:space="preserve">Good relationship overall. Just dependent on awareness for the airport. </t>
  </si>
  <si>
    <t xml:space="preserve">As a NPIAS airport, Glenwood is able to leverage more funding for development and maintenance of facilities. This was a challenge in the past when the airport was not a part of the NPIAS. For other GA airports that are not part of the NPIAS, there is a lot of limit for those facilities to develop with just state/local funding sources to rely on. MnDOT should try to assist non NPIAS GA airports to be integrated in the NPIAS to open up another funding stream. </t>
  </si>
  <si>
    <t>Grand Rapids-Itasca County</t>
  </si>
  <si>
    <t>Call FBO after hours</t>
  </si>
  <si>
    <t xml:space="preserve">Areas have been identified in the ALP for hangar expansion. Multiple sites. South - 100x300; North 100x300; 75x650 = 55,000 SF. Would require some utility extensions. </t>
  </si>
  <si>
    <t xml:space="preserve">Developed land adjacent to airport as well as environmental concerns on airport (wetlands on the south). Residential development - land locked. </t>
  </si>
  <si>
    <t>Grand Rapids Zoning and Comprehensive Plan</t>
  </si>
  <si>
    <t>Good relationship with community. Mid level of support for expansion because of surrounding residential development. Land acquisition would be challenging.</t>
  </si>
  <si>
    <t>Expansion of hangars and on-airport development (revenue-producing projects)</t>
  </si>
  <si>
    <t xml:space="preserve">Additional hangars and associated taxilanes, area for FBO hangar, new A/D building. </t>
  </si>
  <si>
    <t>Glencoe is currently working on a 2021 Comprehensive Plan for the City.</t>
  </si>
  <si>
    <t>Good relationship. No negative feedback</t>
  </si>
  <si>
    <t xml:space="preserve">Airport will also look to using the hangar loan program to conduct some site work for replacing the older T-hangars. </t>
  </si>
  <si>
    <t xml:space="preserve">Airport has just recently paved much of the surfaces. 
Additionally, also soliciting bids for wetland removal. </t>
  </si>
  <si>
    <t xml:space="preserve">Hutchinson Municipal Airport </t>
  </si>
  <si>
    <t>Credit card through FBO</t>
  </si>
  <si>
    <t>Hangar development and associated taxiway, crosswind runway 8/26</t>
  </si>
  <si>
    <t>Access to municipal water and sanitary sewer services
Constraints relating to location of adjacent highways</t>
  </si>
  <si>
    <t>Comprehensive plan &amp; Transportation plan for the City of Hutchinson</t>
  </si>
  <si>
    <t>Very good support for airport activities. Very few, if any, complaints about aircraft activity.</t>
  </si>
  <si>
    <t>Additional T-hangar development.  The current waiting list is 19 people and several others have inquired whether hangar space was available and chose not to be put on the waiting list.  Another 2 or 3 hangars could likely be filled in a short time.</t>
  </si>
  <si>
    <t>Replace existing runway lighting with LED fixtures.  Currently, utility costs represent 22.4% of revenue.  This cost has been declining as fixtures on the land side have been replace with LED.  Replacing runway lighting with LED fixtures would have a significant affect on annual operating costs.</t>
  </si>
  <si>
    <t>Land acquisition, environmental reviews, planning and construction of a crosswind runway, as identified on the ALP.</t>
  </si>
  <si>
    <t xml:space="preserve">Airport is also looking into developing a run-up area via an extension of the runway to achieve the B-II ARC status. </t>
  </si>
  <si>
    <t>Airport is covered by specific zoning</t>
  </si>
  <si>
    <t xml:space="preserve">Hallock is an agricultural community 80 miles from nearest critical care facility.  Agricultural Aviation is important for agricultural production.  The ability to get a life flight is important when the need arises.   </t>
  </si>
  <si>
    <t>Most of our turboprop and jet traffic use KHCO to access Canada.  Our 4000 foot runway length does not provide a balanced field if contaminated by wet or ice.  If KHCO had a 5500 foot runway our corporate traffic would substantially increase.  KHCO is the longest US runway within 1 hour driving distance to Canada.  Our ramp space is also limited for these types of operations.</t>
  </si>
  <si>
    <t>KHCO is not a port of entry from Canada</t>
  </si>
  <si>
    <t>We have no cross wind runway</t>
  </si>
  <si>
    <t>Prior to Covid, KHCO was experiencing a steady increase in jet traffic due to our proximity to Canada and Winninnipeg.  A common concern for these types is Runway length and Ramp space.  The other issue is the inability to clear US customs at KHCO.  Pembina ND is the nearest port of entry, however there are no services or fuel offered at Pembina.</t>
  </si>
  <si>
    <t>Call FBO after hours, Full Svs</t>
  </si>
  <si>
    <t xml:space="preserve">Airport industrial park includes roughly 60 acres of land available to the east of the airfield and is industrially zoned (aeronautical or non-aeronautical). Included on the state's list of shovel-ready sites. Looking at in more detail during MP. Also see hangar section for plan for conventional hangar development NW of the terminal. Utilities stubbed but would need some extension.    </t>
  </si>
  <si>
    <t xml:space="preserve">Some wetland that would need to be considered. Funding and demand issues. Working on identifying and marketing potential opportunities. </t>
  </si>
  <si>
    <t xml:space="preserve">Range Regional Airport is highly viewed as an economic engine within our immediate and surrounding communities. Will learn more through the public outreach process of the MP. </t>
  </si>
  <si>
    <t xml:space="preserve">Increase capital grant matching funding for CIP projects. Big box hangar demand is increasing but funding them is an immediate problem.  Repairs and maintenance of State owned navaids.  
</t>
  </si>
  <si>
    <t xml:space="preserve">Snow removal equipment and mower acquisition equipment funding from MN/DOT does not meet the current or future demand. Increased equipment grant matching funding for SRE and Mowing equipment - equipment costs are rising all of the time and becoming increasing challenging to replace. Particularly challenging for GA airports. Airport often uses PFC revenue to fund this type of need. Snow removal equipment and mower acquisition equipment funding from MN/DOT does not meet the current or future demand. </t>
  </si>
  <si>
    <t xml:space="preserve">Increased state bond fund participation for low priority projects, i.e. taxilanes and hangar projects (hangar loan). Big box hangar demand is increasing but funding them is an immediate problem. 
Repairs and maintenance of State owned navaids.  </t>
  </si>
  <si>
    <t xml:space="preserve">Operate Carey Lake SPB as a private facility. Obtained permit from DNR to treat weeds surrounding the dock. Maintain the road, mow. No services available, aircraft are transported there at the beginning of the season. The majority of SE engine demand is growth with float planes. Some decrease in activity with the closure of the CAN border due to COVID. </t>
  </si>
  <si>
    <t>MOGAS available with credit card</t>
  </si>
  <si>
    <t>(will be up 3 mid summer with TBM being 1)</t>
  </si>
  <si>
    <t>Land available for the construction of a 2000' crosswind turf runway and expansion on the hard surface runway.  292 acres have been acquired.</t>
  </si>
  <si>
    <t>Wetlands need to be addressed, landlocked due to city and wetlands</t>
  </si>
  <si>
    <t>Many city leaders view the airport as a detriment to city future development</t>
  </si>
  <si>
    <t>Mining future development in the area will increase the need for good aviation access for small to medium corporate aircraft requiring additional length to the existing hard surface runway.</t>
  </si>
  <si>
    <t>Future recreational use of the airport depends heavily on the economy and the future of the recreational use of the lakes in the area.  The area was on a fast track for expansion prior to the 2008 real estate and economic crash and has not recovered.</t>
  </si>
  <si>
    <t>Cassadria and her team have supported our airport far and above. They have done an excellent job.</t>
  </si>
  <si>
    <t>FBO, call after hours</t>
  </si>
  <si>
    <t xml:space="preserve">Land east of the parallel taxiway identified for potential development - additional hangar development. No  additional landside/airside facility needs identified. </t>
  </si>
  <si>
    <t>Environmental - Wetlands</t>
  </si>
  <si>
    <t>The community is aware that the Airport is one of only 9 in the state of MN that provides scheduled Air Carrier service.  The community is also
aware the Airport is an International Airport that provides Customs and Immigration services to aircraft arriving from Canada, Europe, Asia, etc.
The community as a whole realizes the great value the Airport brings to
northern MN.</t>
  </si>
  <si>
    <t xml:space="preserve">The closure of the Canadian border is directly affecting both commercial service and general aviation traffic during the pandemic. 97% drop in traffic - most operations are coming out of CAN and other countries. Both private and corporate GA as well as scheduled passenger service. CARES Act has assisted air carrier - increased EAS money, which has saved scheduled CS. </t>
  </si>
  <si>
    <t>Environmental concerns (wetlands, etc) for hangar and building area expansion.</t>
  </si>
  <si>
    <t xml:space="preserve">The future airline fleet will affect the level of service a regional airport like INL can provide.  A small schedule change in flight times or aircraft type can dramatically change how well our air service meets and community and regional needs, and the number of enplanements INL sees.  </t>
  </si>
  <si>
    <t xml:space="preserve">Appreciates the team's work - supportive of the airport. </t>
  </si>
  <si>
    <t>Additional hangars and ramp space.</t>
  </si>
  <si>
    <t>Crosswind runway and runway expansion shown on the ALP require new aeronautical zoning.</t>
  </si>
  <si>
    <t>Both County and City Comprehensive Plans are currently being updated.  Will work to include airport considerations within those.</t>
  </si>
  <si>
    <t>City is very supportive of the airport. Expansion would require some funding support</t>
  </si>
  <si>
    <t xml:space="preserve">Revising aeronautical zoning to match the ALP. This will include the crosswind runway and runway extension shown on the ALP.  </t>
  </si>
  <si>
    <t>Funding general building/grounds repair and maintenance</t>
  </si>
  <si>
    <t xml:space="preserve">Addressing increased demand for a runway extension with limitations on expansion options. </t>
  </si>
  <si>
    <t>Taxiway is getting resurfaced in the spring.   
Airport has inquired with other airports to see what hangar rates are established for comparison. It would be helpful if the Inventory survey info, or aggregate averages, were available for review on the proposed future dashboard.</t>
  </si>
  <si>
    <t xml:space="preserve">part of the master plan for hanger development, snow removal equipment storage building </t>
  </si>
  <si>
    <t>City of Mora Comprehensive Plan (Feb 2009) - Will be updated in 2021</t>
  </si>
  <si>
    <t xml:space="preserve">Relationship is unknown with a vast majority of the community. Some negative feedback during the development of crosswind runway due to property acquisition needs. Completed in 2019. Host annual fly-in event. </t>
  </si>
  <si>
    <t xml:space="preserve">Hanger availability (private and city-owned) - Funding constraints </t>
  </si>
  <si>
    <t xml:space="preserve">safe zones administration outside of airport - Some concern regarding obstructions located on private property in the vicinity of airport.  </t>
  </si>
  <si>
    <t xml:space="preserve">newer technology requirements for aging aircraft (ADS-B) - Concern is for the owners' ability to comply with new federal regulations. </t>
  </si>
  <si>
    <t>Additional T-hangars and box hangars</t>
  </si>
  <si>
    <t>Property owners around airport (farmers) may not be fond of expansion</t>
  </si>
  <si>
    <t>Would be nice to have Jet A fuel for crop sprayers that operate in the area. Additional revenue stream for the airport</t>
  </si>
  <si>
    <t>Funding for additional hangars. Nearby Mankato is also filled. Would be nice to have 8-10 additional spaces</t>
  </si>
  <si>
    <t>Would like a full-length taxiway to allow Mankato flight school to operate touch-go flights</t>
  </si>
  <si>
    <t xml:space="preserve">well exceped by the community. Local Lions Club hosts an annual pancake breakfast. Local hand radio amateur club uses the airport to host an gathering.  </t>
  </si>
  <si>
    <t>Jet truck available (call-out service)</t>
  </si>
  <si>
    <t xml:space="preserve"> (1 more jet incoming)</t>
  </si>
  <si>
    <t xml:space="preserve">Both airside and landside development planned. Runway extension, use of declared distances, additional hangar development. 
Utility access varies
When hangar sites are developed, there will be all utilities available for use. </t>
  </si>
  <si>
    <t>Designated trout stream tributary
Cemetery
Railroad tracks
County state aid highway
Industrial development</t>
  </si>
  <si>
    <t>City of Lakeville has included in land use plan
Eureka Township also has the airport included in planning</t>
  </si>
  <si>
    <t>Very good. Maintaining strong contacts with City Government officials</t>
  </si>
  <si>
    <t xml:space="preserve">Land locked by railroad and roadways so constraining outward expansion of the airport. With the amount of land currently owned by the airport, the last available airside parcels will be the final areas for any development. </t>
  </si>
  <si>
    <t>Self service credit card</t>
  </si>
  <si>
    <t xml:space="preserve">~10 acres dedicated to additional box and t-hangars (~7 acres on north end for box, ~3 on south end for t-hangars). </t>
  </si>
  <si>
    <t>Little Falls Comprehensive Plan, Morrison County Ordinance</t>
  </si>
  <si>
    <t>Funding to provide hangar options, etc. 
Land development</t>
  </si>
  <si>
    <t>Airport surfaces need cracking sealing and runway repairs</t>
  </si>
  <si>
    <t>Luverne Municipal Airport (Quentin Aanenson Field)</t>
  </si>
  <si>
    <t>Credit card reader 24/7</t>
  </si>
  <si>
    <t xml:space="preserve">Credit card reader 24/7 </t>
  </si>
  <si>
    <t>The ALP identifies some potential development land. There are no utilities at this time. Updated terminal plan completed in 2012 provides a more accurate picture of development planned for airport. This includes a new runway 18/36. New building area and commercial space is also indicated on the plan.</t>
  </si>
  <si>
    <t xml:space="preserve">Utility upgrades will ultimately be required. Electricity with the potential of water/sewer connections for corporate hangars. </t>
  </si>
  <si>
    <t>There is a Zoning Ordinance which has been adopted by Joint Airport Zoning Board (City of Luverne, Rock County, Luverme Township).</t>
  </si>
  <si>
    <t>The airport has excellent support from the community.</t>
  </si>
  <si>
    <t xml:space="preserve">Hangar Development.  The airport has a long history of a waiting list and full hangars.  </t>
  </si>
  <si>
    <t>Runway/Taxiway Pavement Maintenance.  Runway and taxiway pavements will require sgnificant pavement maintenance in the coming 5-10 years,</t>
  </si>
  <si>
    <t>Terminal Area Pavement Maintenance/Reconstruction.  A good portion of the ramp pavement will need to be reconstructed in the coming 5 years.</t>
  </si>
  <si>
    <t>Maple Lake Municipal Airport</t>
  </si>
  <si>
    <t>Lake is on the south and east side and wetland is on the west side and the country road is on the north side, private land ownership</t>
  </si>
  <si>
    <t xml:space="preserve">That there taxes dollars paying for something no one in the city use. Some conflict with surrounding land owners. Most of the airport users do not live in the local area. </t>
  </si>
  <si>
    <t xml:space="preserve">Land availability - limiting future development potential. Several individual hangar waitlist are ready to build hangars should space be available. </t>
  </si>
  <si>
    <t>Airside and landside development planned. Acreages and access to utilities varies. - See LTCP for additional information.</t>
  </si>
  <si>
    <t xml:space="preserve">Neighborhood encroachment. Land locked. </t>
  </si>
  <si>
    <t>Hennepin County, Brooklyn Park, Brooklyn Center, and Crystal 2040 Comprehensive Plan</t>
  </si>
  <si>
    <t>The relationship with the City of Crystal was strained several years ago, but it is much better now.  The communities seem to be supportive of the airport, but I don't believe they would be open to more expansion than what we recently did.</t>
  </si>
  <si>
    <t>Trees impacting approaches seem to be the biggest issues we are seeing at Crystal.  We have completed projects throughout the years, but they will continue to be an issue in the future.</t>
  </si>
  <si>
    <t xml:space="preserve">Proposing runway relocation due to significant maintenance needs. Road within existing RPZs. Required runway geometry improvements to mitigate hot spots. Insufficient space to make these improvements at its existing location. Some land identified for additional hangar development. </t>
  </si>
  <si>
    <t xml:space="preserve">Land ownership needs - land locked in current footprint, need to purchase land for runway redevelopment. 
</t>
  </si>
  <si>
    <t xml:space="preserve">Expansion will cost the city. Limited local funding available. Surrounding land owners have a long-standing adversarial relationship with the airport. Need to purchase 18 acres for the clear zones, would rent the land back to the farmers. Surrounding community is generally unaware of the airport. A few city administrators think the airport should be self-sufficient, which has driven some negative press. Host annual events in the fall including a fly-in breakfast and a kite flying event. Photos may be available on Explore Minnesota. </t>
  </si>
  <si>
    <t xml:space="preserve">Land purchasing and construction of a new runway - Timing issue. Existing runway is past its prime, very deteriorated. Had a plan several years that had been approved by the FAA (extending the runway out to 4,000 feet); however, the FAA changed its rules regarding the RPZ (road cannot go through RPZ). Changing federal requirements have been a challenge at every step. </t>
  </si>
  <si>
    <t xml:space="preserve">Living in a good state in terms of aeronautics. The nirvana of aviation. </t>
  </si>
  <si>
    <t>After Hours call</t>
  </si>
  <si>
    <t xml:space="preserve">Potential hangar development between terminal building and conventional hangar buildings. </t>
  </si>
  <si>
    <t>Local zoning regulations only</t>
  </si>
  <si>
    <t>Community members participate in air shows and no complaints received.</t>
  </si>
  <si>
    <t>Airport growth -- As our region and airport users continue to grow, we will struggle with meeting the needs of both in terms of airport capacity and funding for future development.</t>
  </si>
  <si>
    <t>FAA Entitlement Funding - One size fits all approach of FAA entitlement funding system is broken.  $150,000/yr per airport does not even cover pavement maintenance expenses, much less future development.  Large non-commerical service airports should be able to qualify for higher funding based on traffic count or based aircraft. Mankato is the second busiest airport in the state with 126,000 operations in 2018 and receives the same funding as all other GA airports while housing a university level flight program.</t>
  </si>
  <si>
    <t>Aging, undersized, and needed facilities. Limited state funding to replace obsolete hangars.  T-hangar revenue is not sufficient to amortize the cost of new t-hangar construction. Airport equipment storage and maintenance facility is grossly undersized and we utilize hangar space to store and maintain airport equipment. Terminal building, while recently remodeled wit 100% local funding is woefully undersized for its current use. The MSUM Aviation program is projecting over 400 students in the program and has over 30 aircraft onsite for training and has to utilize other airports for training, maintaining, and housing their aircraft. Springfield Airport (D42) has 2,392 operations/year and receives $150,000/yr. Investment in an Air Traffic Control Tower is needed to support safe operations in our airspace.</t>
  </si>
  <si>
    <t>Airport entitlement as it relates to the Mankato Regional Airport needs to change. One consideration could be a traffic based system similar the how MnDOT funds the MSAS and CSAH systems. Another could be redistribution of funds through a low balance incentive where funds of airports exceed the allowable balance are redistributed in a consistent fashion to those who use the funds. Lastly, a supplemental entitlement could be considered for special circumstances; ie, The Mankato Regional Airport supports a MNSCU operated program. Investment in our airport is needed to ensure another state program is successful and keeps attracting students and revenue.</t>
  </si>
  <si>
    <t>Airpark East</t>
  </si>
  <si>
    <t>City of Marshall Comprehensive Plan - 1996</t>
  </si>
  <si>
    <t>Additional funding for larger and more hangars, SRE Building, and equipment</t>
  </si>
  <si>
    <t>Equipment funding!</t>
  </si>
  <si>
    <t>10 acres available for future hangar development when crosswind runway is closed (may close in the next 5 years).</t>
  </si>
  <si>
    <t>State Highway 28, County Road 7, Crosswind Runway, Waterfowl Production Area</t>
  </si>
  <si>
    <t>City of Morris Comprehensive Plan - 1999</t>
  </si>
  <si>
    <t>Good Support from city government. Most community members lack an understanding of airport activity. 
Would like to get a fly-in breakfast.</t>
  </si>
  <si>
    <t xml:space="preserve">lighting, PAPI and runway lights blowing out, will be remedied by new construction that is ongoing. </t>
  </si>
  <si>
    <t xml:space="preserve">Weather reporting station aging and down a lot </t>
  </si>
  <si>
    <t xml:space="preserve">Lack of room to expand, having to consider terminating turf runway. 
100LL tank is still underground, city wants to eventually put above ground, but it keeps passing inspection (30 years old)
One T-Hangar has been lifted due to weather, has a gap that allows air and snow in. Eventually, would like to fix, not worth it at the moment. </t>
  </si>
  <si>
    <t>Weather reporting station aging and down a lot. (Owned by MnDOT)</t>
  </si>
  <si>
    <t>Minneapolis/St. Paul International</t>
  </si>
  <si>
    <t>Diesel and auto for equipment</t>
  </si>
  <si>
    <t>MSP has a number of parcels, both airside/aviation and non-aeronautical available for development. The utilities available varies per site. See supplemental documentation provided for a list of available sites.</t>
  </si>
  <si>
    <t>Encroachment around the airport, regional transportation system, topography (river)</t>
  </si>
  <si>
    <t>A: Hennepin County 2040 Comprehensive Plan, Dakota County 2040 Transportation Plan Update, Minneapolis 2040 Comprehensive Plan, Richfield Comprehensive Plan, Eagan 2040 Comprehensive Guide Plan, St. Paul 2040 Comprehensive Plan, Mendota Heights 2040 Comprehensive Plan, Inver Grove Heights 2040 Comprehensive Plan, Burnsville 2040 Comprehensive Plan, Apple Valley 2040 Comprehensive Plan, Edina Comprehensive Plan, St. Louis Park 2040 Comprehensive Plan.</t>
  </si>
  <si>
    <t>A: Local communities recognize close proximity to a major international airport offers both advantages and disadvantages. Community leaders recognize benefits, such as travel convenience, attracting healthy and diverse businesses, creating jobs, and stimulating the regional economy. In fact, a team of 600 local residents donate their time as traveler’s assistance volunteers, demonstrating great pride and interest in the MSP Airport. The largest disadvantage of close proximity to the airport is the noise and other environmental impacts associated with flight activity. Local community leaders engage on the topic of noise through a well-establish and industry-leading Noise Oversight Committee, which provides a balanced forum to address airport noise issues around MSP.</t>
  </si>
  <si>
    <t>Optimize use of existing facilities, personnel, and other resources to meet projected passenger activity levels in a manner that maintains and enhances customer service while facilitating a seamless one-journey experience.</t>
  </si>
  <si>
    <t>Proactive public and stakeholder engagement designed to build trust and establish a shared understanding of airport, traveler, and community needs.</t>
  </si>
  <si>
    <t>Implementation of a new Concept of Operations to to provide 1) an agile environment for safe, innovative and customer centric airport operations while enabling collaborative decision making through optimized processes, 2) aligned systems and aggressively leveraging technology to prioritize safety and 3) an exceptional customer experience.  Including compiling available passenger flow insight data and providing predictive operational planning capabilities that are executed in partnership with airport stakeholders.</t>
  </si>
  <si>
    <t xml:space="preserve">Constrained footprint - will be challenged to meet development needs
Communities around airport/regional transportation network - Will be more challenged over time to reach the airport. Need to gather additional information regarding how people are currently traveling to the airport to improve decision-making. What would the implications be if the TSA began requiring COVID-19 testing for domestic travel? Airport is currently establishing a retail concessionaire to provide rapid testing for $99. </t>
  </si>
  <si>
    <t xml:space="preserve">Additional box hangars with associated taxilanes, apron extension. 5-unit T-hangar on ALP has been constructed. </t>
  </si>
  <si>
    <t>Private individual seeking to build a new hangar (#15 on ALP). Limitations includes utilities are below ground at the site, FAA not allowing door facing southeast along new apron extension + taxiway. Ongoing discussions to address the utilities, door facing southeast</t>
  </si>
  <si>
    <t>land use map</t>
  </si>
  <si>
    <t>Airport hasn't received any complaints. Good feedback and support from the city/county</t>
  </si>
  <si>
    <t>Relocate water and sewer for expansion in private hangers</t>
  </si>
  <si>
    <t>Working with fbo on renovating older box hanger</t>
  </si>
  <si>
    <t>Encouragement of private hangers being built on airport land. Promotion of the airport</t>
  </si>
  <si>
    <t>60-80 acres on east side of airport for hangars</t>
  </si>
  <si>
    <t>City of Windom Comprehensive Plan - 2018</t>
  </si>
  <si>
    <t xml:space="preserve">Great relationship and receives great support from airport. 
</t>
  </si>
  <si>
    <t xml:space="preserve">Funding for a proposed crosswind runway (depicted on the ALP). FAA has communicated that based on windrose data, the airport does need a crosswind runway. </t>
  </si>
  <si>
    <t xml:space="preserve">Funding to lengthen existing runway (4,200-4,500 ft). Many aircraft are based out of Sioux Falls to accommodate larger aircraft (Mainstream Holdings). The FAA said that they will not fund the extension of the runway. Engineer SEH has conducted studies to justify need for runway extension by collecting operation data, didn't have enough justification. </t>
  </si>
  <si>
    <t xml:space="preserve">More taxiways (partial parallel) to support the anticipated crosswind </t>
  </si>
  <si>
    <t>Moose Lake-Carlton County</t>
  </si>
  <si>
    <t xml:space="preserve">Hangar Development area, approximately 2 acres - Mid-term need on CIP </t>
  </si>
  <si>
    <t xml:space="preserve">The Moose Lake Airport is owned by Carlton County, and the Mayor of Moose Lake was on the Airport Commission up until the end of 2020. The airport has a good working relationship with both governmental bodies. Host pancake breakfast in June. </t>
  </si>
  <si>
    <t xml:space="preserve">Same sponsor as Cloquet - Comments added there since more applicable to that facility. </t>
  </si>
  <si>
    <t>Landlocked - Water and non-ownership of property</t>
  </si>
  <si>
    <t>Snow Removal Equipment Building project went well.</t>
  </si>
  <si>
    <t>Site leases available for private hangars. 5 sites available</t>
  </si>
  <si>
    <t>Adequate funding for developing the land</t>
  </si>
  <si>
    <t>Included in the City of Orr's comprehensive plan, updated in 2018</t>
  </si>
  <si>
    <t xml:space="preserve">Airport relies on tourism for activity, but much of the visitors are out of the area. So the city operates the airport at a loss and isn't very fond of the airport. However, local businesses do like having the airport for the out of area connectivity and tourism that comes in. </t>
  </si>
  <si>
    <t xml:space="preserve">Need funding for conducting an master plan. City share would be $25,000, not enough and infeasible for airport. As this is required for much development that the airport has planned, the airport isn't able to develop more hangars. </t>
  </si>
  <si>
    <t xml:space="preserve">DNR also flys out of other airports for fire/wildlife management. Airport would like to encourage DNR to buy the Jet A fuel offered. DNR currently brings in their own fuel trucks for their aircraft. This could be an additional revenue stream for the airport. </t>
  </si>
  <si>
    <t xml:space="preserve">Adequate funding </t>
  </si>
  <si>
    <t>Additional hangars</t>
  </si>
  <si>
    <t>Considered in county land use plan</t>
  </si>
  <si>
    <t>Good relationship with the local community. Generally overlooked</t>
  </si>
  <si>
    <t xml:space="preserve">Corporate box hangar expansion. We currently are full and have a difficult time accomodating transient aircraft. We also have gotten requests for long-term corporate space that we have to turn away. </t>
  </si>
  <si>
    <t xml:space="preserve">Airport would like to see new updating lighting. </t>
  </si>
  <si>
    <t xml:space="preserve">Airport is inquiring about any other airports that are auctioning or selling off old equipment (SRE, tug). Other states (Nebraska) have auctions organized for equipment. There could be an online platform or in-person event  for exchanging equipment among airports. </t>
  </si>
  <si>
    <t>Call after hours</t>
  </si>
  <si>
    <t xml:space="preserve">Hangar expansion areas, see ALP on file. </t>
  </si>
  <si>
    <t xml:space="preserve">State highway 212 is on the north side of a portion of the airport. </t>
  </si>
  <si>
    <t>Olivia airport is included in the city's comprehensive plan.</t>
  </si>
  <si>
    <t xml:space="preserve">The city council, economic development authority and various city advisory boards regularly receive updates regarding the Olivia airport and its ongoing plans. </t>
  </si>
  <si>
    <t xml:space="preserve">The emergency medical sector is perhaps the single greatest growth area that the Olivia Airport faces in the coming years. With the construction of the new Olivia Hospital faces in the coming years. With the construction of the new Olivia Hospital and Clinics, the need for various methods of patient transfers continues to grow. </t>
  </si>
  <si>
    <t xml:space="preserve">Updated runway lighting and navigation aids have been identified as a key need for our airport both for increased safety as well as for operational efficiencies. 
</t>
  </si>
  <si>
    <t xml:space="preserve">This region's well-established agricultural research and genetics programs also provides opportunities for expanded airport use. </t>
  </si>
  <si>
    <t xml:space="preserve">Hangar and runway extension </t>
  </si>
  <si>
    <t xml:space="preserve">I-35, land acquisition, zoning has not been completed for expansion </t>
  </si>
  <si>
    <t xml:space="preserve">Comprehensive Land Use Plan by Joint Authority </t>
  </si>
  <si>
    <t>Community understands airports role, airport will host events like a youth camp, 5k, movie night, etc.
Air show in the past</t>
  </si>
  <si>
    <t>Airport is growing, limited project funding. Construction costs have been increasing.</t>
  </si>
  <si>
    <t xml:space="preserve">Master Plan needs with zoning and land acquisition </t>
  </si>
  <si>
    <t>Not enough funding for vehicles and other items in the state airport fund</t>
  </si>
  <si>
    <t xml:space="preserve">Would like to see a better CIP process. </t>
  </si>
  <si>
    <t xml:space="preserve">ALP shows crosswind runway and runway/taxiway extension. Taxiway is a higher priority at this time. Additional T-hangar development depicted. </t>
  </si>
  <si>
    <t xml:space="preserve">New highway construction prohibits current crosswind runway alignment. Needs to be updated on ALP. Inability to acquire land made t-hangar development in current location not possible. Funding constraints. </t>
  </si>
  <si>
    <t>City of Paynesville Comprehensive Plan (2003)</t>
  </si>
  <si>
    <t>Local residents are supportive but dependent on federal funding</t>
  </si>
  <si>
    <t xml:space="preserve">Very appreciated of the FAA AIP funding. Without those funds we would not have an airport. Received approximately $30K in CARES funding. </t>
  </si>
  <si>
    <t>Keep up the good work!</t>
  </si>
  <si>
    <t xml:space="preserve">Call after hours </t>
  </si>
  <si>
    <t>Taxiway, hangars, and additional aviation uses</t>
  </si>
  <si>
    <t>Local funding</t>
  </si>
  <si>
    <t>City of Park Rapids Land Use Plan</t>
  </si>
  <si>
    <t>Excellent support</t>
  </si>
  <si>
    <t>Local funding for preparation and construction of taxiway, t-hangar, and box hangars</t>
  </si>
  <si>
    <t>Box hangars, t-hangars, and an SRE building</t>
  </si>
  <si>
    <t>Land use plan, comp plan</t>
  </si>
  <si>
    <t xml:space="preserve">Home to approximately 50 aircraft used for business, teaching, recreation, and sport. Also a base for North Memorial Air Care. Kruse Aviation works with local youth to construct kit aircraft. Lions Club hosts an annual pancake breakfast/fly-in. In 2018, the airport hosted a historic military aircraft show. Well attended by the community. </t>
  </si>
  <si>
    <t>Good relationship</t>
  </si>
  <si>
    <t>AWOS needs to be updated. PAPI lights need to be stabilized better</t>
  </si>
  <si>
    <t>Ramp need to be repaved</t>
  </si>
  <si>
    <t>100LL and Jet A fuel tanks need to be put above ground</t>
  </si>
  <si>
    <t>24 hour availability with credit card, after hours call</t>
  </si>
  <si>
    <t>~2 acres for apron extension, additional tiedowns, terminal building, FBO building, and car parking lot. Airport has plans to acquire additional land for new maintenance hangar. Airport also has plans for additional development in center part of airfield for more hangars and taxilanes (~8 acres)</t>
  </si>
  <si>
    <t>can not extend south due to road (24th St)</t>
  </si>
  <si>
    <t>Used to host a fly in breakfast.</t>
  </si>
  <si>
    <t xml:space="preserve">Red Wing Regional </t>
  </si>
  <si>
    <t>Master Plan. T-hangars and private hangars noted on ALP</t>
  </si>
  <si>
    <t xml:space="preserve">Hangars - No
Runway Expansion - Yes. Community isn't very fond of expansion. There is also a business that has obstructions that would be within the future glide slope. </t>
  </si>
  <si>
    <t>Isabelle and Trenton Townships - Comp Plans
Pierce County - Comp Plan</t>
  </si>
  <si>
    <t xml:space="preserve">The general relationship is good. Noise complaints are fairly low. Very much against any kind of runways expansion. Inadequate appreciation or understanding of the overall value and impact of the airport to the local economy. </t>
  </si>
  <si>
    <t>Lack of Hangar Space - Transient Aircraft. Constant concern with board members. City funding is an issue</t>
  </si>
  <si>
    <t xml:space="preserve">Community Objections to Expansion. </t>
  </si>
  <si>
    <t xml:space="preserve">With the Commercial growth, parking may become even more of an issue. Lack of state/local funding. A lot of users use RGK for quick access to metro areas, more seamless than other larger airports. Many businesses are moving into the area and are starting to use the airport, driving additional activity. </t>
  </si>
  <si>
    <t xml:space="preserve">SRE equipment stored in on-site building
Satellite fire station services also provided on-site
Additional M&amp;O funding is needed for the airport, state funding from MnDOT used quickly early in the year. </t>
  </si>
  <si>
    <t xml:space="preserve">Hangar area south of the fuel (SW of the runway). Would need to acquire easement on the approach end of 02/05 for crosswind runway. Crosswind runway is still showing on the ALP. Water would be available if a well was installed. Sewer is available if someone adds a holding tank. Gas and electricity available from the city. </t>
  </si>
  <si>
    <t xml:space="preserve">If hangar area is development would need to add access road off of 4th Street. That would necessitate additional fencing and controlled vehicle access. </t>
  </si>
  <si>
    <t>Rush City Comprehensive Plan (February 2009)</t>
  </si>
  <si>
    <t xml:space="preserve">The City of Rush City has been extremely supportive during the past several decades. Annual fly-in breakfast organized by local Lion's Club. 800-1,000 attendees. City has been nothing but supportive through the years.  </t>
  </si>
  <si>
    <t xml:space="preserve">Rush City Regional Airport has spent several years and thousands of dollars in zoning, planning, and engineering a cross-wind runway.  The FAA originally had approved funding for the project but in the recent years they have changed the guidance in the funding of cross-wind runways.  The Airport is still seeking funding to complete the project in the near future. Believes that the wind coverage should be evaluated on daytime use only.  </t>
  </si>
  <si>
    <t xml:space="preserve">Our existing runway is 4,400' in length.  Many insurance companies for business jets require at least 5,000'.  We have had many requests to add 600' to accommodate these  customers. Landlocked to the south due to county road. Land owner to the north may be willing to sell. Operates a commercial auto repair shop and lives within the approach surface. Would need to fully purchase the parcel for the extension. Some discussion of making the proposed crosswind 5,000+ ft. </t>
  </si>
  <si>
    <t xml:space="preserve">Currently ROS only has an approach for Rwy 34.  We would like to get a GPS approach approved for Rwy 16. Completed the application for a GPS approach about 10 years ago; however there is an unknown hold-up in the process. </t>
  </si>
  <si>
    <t xml:space="preserve">Taxiway is in really bad shape. Included on the CIP in about six years; however, may need to be repaired or reconstructed sooner. </t>
  </si>
  <si>
    <t xml:space="preserve">The Roseau Airport has approximately 5.5 acres of land available for development adjacent to the existing terminal area for aviation related facilities (private hangars &amp; commercial business).  Additional land in the terminal area could be made available in the future </t>
  </si>
  <si>
    <t xml:space="preserve">There is no municipal water and sewer to the airport.  Development relying on large water and sewer services could be limited by environmental conditions. </t>
  </si>
  <si>
    <t>Joint City of Roseau and Spruce Township zoning authority</t>
  </si>
  <si>
    <t>The City and Airport have a good working relationship with the township in which the airport is located.  There have been no issues in the enforcement of zoning around the airport or with adjacent property owners.</t>
  </si>
  <si>
    <t xml:space="preserve">Financial support to small community airports.  Small communities have many competing needs for funding and airports are harder to support with local dollars when competing with community service and infrastructure priorities.  Small community airports are important parts of the overall transportation network, and Federal and State funding to small community airports needs to keep pace with increasing costs of operation because small local communities just do not have the resources to take on larger burdens at airports that serve a broader transportation community.    </t>
  </si>
  <si>
    <t>Funding dependent upon based aircraft.  Increasingly recreational aviation is going away while commercial aviation traffic is increasing.  Our small airport is seeing fewer and fewer locally based recreational flyers, but we continue to see increasing traffic from business, healthcare and governmental activities that are not based at our airport.  Our airport is vital and busy, but not with our locally based aircraft.  There needs to be a metric that captures traffic to an airport that isn't necessarily from based aircraft.</t>
  </si>
  <si>
    <t>Providing technical expertise and training to small airports that no longer maintain FBOs or permanent airport managers.  As locally based aircraft diminish more and more airports are becoming managed by city administrators or other city officials that don't have aviation backgrounds.  Limited aviation experience makes it difficult for local city officials to be good airport managers.</t>
  </si>
  <si>
    <t xml:space="preserve">We have land dedicated for future expansion of both public and private hangar space on currently owned airport grounds should the need ever arise.  </t>
  </si>
  <si>
    <t xml:space="preserve">The airport serves as the primary means of business travel for the largest employer in the community (Marvin Windows and Floors).
Community feels that expansion is currently not necessary. </t>
  </si>
  <si>
    <t xml:space="preserve">Covid 19 is a major issue for our airport.  The unknown timeline of it limiting business and recreational travel is a serious concern of ours as we cannot sustain ourselves indefinitely on limited revenue generation.  Also, the unknown lasting changes it potentially has triggered in the way people do business.(i.e. working remotely, virtual meetings)  </t>
  </si>
  <si>
    <t xml:space="preserve">Our airport has some aging infrastructure.  We have plans set in our CIP in the not too distant future for major projects updating our runway, taxiway, and lighting systems.  These projects will likely require further funding than the standard entitlements our airport receives, discretionary federal funding will probably be a necessity to see these improvements come to fruition.   </t>
  </si>
  <si>
    <t xml:space="preserve">An issue I've seen developing in my short tenure as airport manager is the difficulty in finding qualified individuals who work on and maintain some of the more technical systems on the airport.  Examples being electricians who are able to work on lighting systems and more specifically our MALSR systems.  
Retirements of electricians have been driving this issue. </t>
  </si>
  <si>
    <t xml:space="preserve">100LL available 24 hours with credit card - adjacent to FBO </t>
  </si>
  <si>
    <t xml:space="preserve">Current Master Plan Draft includes airside and non-airside land for development. Exact acres of each still unknown until the Master Plan is finalized in 2021. RW has a 5-7 year timeline. Need buildable space for corporate/box hangar in an a phased approach. Majority of GA traffic is jet, need additional apron space. Much of this supports medical activities. MP recommends modifications to SRE/ARFF for multi-use SRE equipment to reduce labor needs. Parking lot ending useful life. Aging infrastructure will need upgrades in the coming years (asphalt ramps). RW 13/31 will need upgrades in the coming years as well. Prior to COVID enplanements were up dramatically; recently added a 5th jet bridge. May need to increase terminal space post-security with recovery of demand following COVID. Updated ALP shows land for development S of RW 13/31, but near-term development is NW of existing GA area  </t>
  </si>
  <si>
    <t xml:space="preserve">Utility access for some of the areas south of runway 13/31 in addition to a funding source to assist with the development effort. Will need utility extensions for greenfield development. </t>
  </si>
  <si>
    <t xml:space="preserve">The City recently begun a city planning department (previously part of county). Responsible staff to zoning commission. </t>
  </si>
  <si>
    <t>In recent years community members and local business leaders have recognized the importance of RST. Air service growth was enabled by a commitment of over 100 businesses to a Fly Local initiative. Renewed interest in utilizing RST resulted in record passenger volumes in 2018 and 2019. Area leaders often refer to RST as a powerful economic engine in our region and critical transportation provider for residents and visitors alike.</t>
  </si>
  <si>
    <t xml:space="preserve">State level funding for infrastructure projects. State is under-funded based to deal with major infrastructure projects (RW, terminals). Should the state fund non-NPIAS airports? More emphasis should be placed on airports that have a higher economic impact in terms of funding prioritization. State does a great job with NAVAIDs and air service development. </t>
  </si>
  <si>
    <t>Taxation by the state on non-aeronautical land is a negative for development. Places outside of Minneapolis/St.Paul - taxed on improvement and on the land. Hindrance on development and ability to produce revenue.</t>
  </si>
  <si>
    <t xml:space="preserve">Airports should have the opportunity to provide additional input on the state funding prioritization model. </t>
  </si>
  <si>
    <t xml:space="preserve">State bonding is a good tool for airports, appreciative of support for RW220--although this can be a very political / time-consuming process (took at least a couple of years). </t>
  </si>
  <si>
    <t>Additional hangars, roads, and taxiway development.</t>
  </si>
  <si>
    <t>City of Redwood Falls Comrehensive Plan 2035</t>
  </si>
  <si>
    <t xml:space="preserve">Runway extension (see comments below re: constraints to development). Additional hangars depicted on ALP. </t>
  </si>
  <si>
    <t>Pipeline crossing near north end of the runway. FAA won't fund runway expansion over existing easement. Development and roadway to the south hinders southward expansion.</t>
  </si>
  <si>
    <t>City of Staples Comprehensive Plan</t>
  </si>
  <si>
    <t>Users of the facility are very supportive. Non-users likely are neutral.</t>
  </si>
  <si>
    <t>We have a pipeline that runs near the north end of our runway that limits our ability to extend our runway to the north.  Extending to the south involves relocating roadways, buying/relocating houses and commercial businesses. Unless we can find a way to build over or relocate the pipeline, we can't expand our runway.</t>
  </si>
  <si>
    <t xml:space="preserve">We have limited business use due to the runway length. Occasionally have a King Air/jet but rare and could not base at the airport. </t>
  </si>
  <si>
    <t xml:space="preserve">Geese and sandhill cranes love the airport. Surrounding agricultural uses tend to draw geese to the airport. May eventually conduct a Wildlife Hazard Mitigation Study but not a pressing need. </t>
  </si>
  <si>
    <t xml:space="preserve">There is an area (south of the ramp) that we have designated for private hangar construction. </t>
  </si>
  <si>
    <t xml:space="preserve">The airport's largest impact would be the aerial application business that operates out of it. Most all other flying done from the airport would be considered pleasure flying. </t>
  </si>
  <si>
    <t>Few state/federal funding sources for maintaining the existing hangars at the airport. There is the need to rehabilitate (repaint) and maintain the older hangars</t>
  </si>
  <si>
    <t xml:space="preserve">RNAV approach for runway 16 was in the works, stalled due to new FAA provision preventing funding. Runway 34 end has RNAV approach and FAA doesn't have funding availability for the second RNAV approach. </t>
  </si>
  <si>
    <t xml:space="preserve">I wish there were federal and state funding available to upgrade our existing facilities. It's frustrating to see there is no funding available to put some new doors on a hangar or maybe paint. But there is millions to be handed out to build new hangars. </t>
  </si>
  <si>
    <t>UL-94, same as others</t>
  </si>
  <si>
    <t>West side of airport, more box hangars, space for city owned T-hangars</t>
  </si>
  <si>
    <t>Landlocked</t>
  </si>
  <si>
    <t>City Comp plan</t>
  </si>
  <si>
    <t xml:space="preserve">Local EAA Chapter, Young Eagle Flights, Commemorative AF hosts 2 dances a year, car show,  </t>
  </si>
  <si>
    <t>Lack of hangar space,</t>
  </si>
  <si>
    <t>Aging Fuel system, underground tanks 15-20 years old.</t>
  </si>
  <si>
    <t xml:space="preserve">multiple commercial lots are vacant on the field, would like to attract businesses
 </t>
  </si>
  <si>
    <t xml:space="preserve">See hangar data sheet for additional details on hangar occupancy and availability, provided as a supplemental source of information. </t>
  </si>
  <si>
    <t>FBO Fuel truck and After Hours call</t>
  </si>
  <si>
    <t xml:space="preserve">The only development would be hangar development - fit 7-8 large hangars. Currently doing site development work to prepare the area for private construction of those hangars. </t>
  </si>
  <si>
    <t xml:space="preserve">Yes, utilities and access to the area. Terrain, some environmental constraints (wetland). Airport owns a lot of property of the east of the runway; however, there are many challenges to development. Potentially more conducive to nonaeronautical-related development in the long-term. </t>
  </si>
  <si>
    <t xml:space="preserve">The airport is identified and the various zoning (safety zones, etc.) are identified. City of St. Cloud Comprehensive Plan. </t>
  </si>
  <si>
    <t xml:space="preserve">The airport is owned by the City of St Cloud. Surrounding townships and cities generally believe the airport is important. Annual fly-in/pancake breakfast organized by the Civil Air Patrol. </t>
  </si>
  <si>
    <t>Hangar space is a huge issue. We are full.</t>
  </si>
  <si>
    <t xml:space="preserve">Parking for the airline terminal building. At capacity every March. In high season people are parking on the side of roads, in grassy areas, etc. One of the top issues to be addressed by the newly formed airport authority. </t>
  </si>
  <si>
    <t>Airport equipment is aging and will be an issue in the near future. Availability of FAA and MnDOT funding for SRE equipment. 
Same piece of equipment on the airport's CIP for the previous five years. Never a high enough priority under existing funding programs.</t>
  </si>
  <si>
    <t xml:space="preserve">Saint Paul Downtown Airport </t>
  </si>
  <si>
    <t>The river and floodwall
Railroad
500-year Corps of Engineers flood wall</t>
  </si>
  <si>
    <t>Saint Paul and Ramsey County 2040 Comprehensive Plans</t>
  </si>
  <si>
    <t>We have a good relationship with the local community, but they have been opposed to infrastructure enhancements in the past, specifically the floodwall. 
Learning Jet operates at the airport, which is a K-12 aviation related training program for school children (aged 4-14) Non-profit.</t>
  </si>
  <si>
    <t>The airport is physically restrained by the river and roads/development around the airport.  The secondary runways are not long enough to serve the majority of aircraft operations, so the primary runway must be open as much as possible, even during construction.</t>
  </si>
  <si>
    <t xml:space="preserve">Crosswind runway funding maintenance </t>
  </si>
  <si>
    <t>Turf Runway 06/24 was decommissioned and closed to allow for hanger and FBO development - SW corner of the property. Reconstruction of existing taxiway to this area and expansion to provide access to the area identified for development. (Anticipated to be shown on the upcoming ALP.)</t>
  </si>
  <si>
    <t xml:space="preserve">Runway Closure complete, but still in the final stages of the Master Plan to be completed in June 2021. Prior to the runway closure, there was no space for development. Now that the land is available, there are no constraints. Just waiting for final approval of the MP. </t>
  </si>
  <si>
    <t xml:space="preserve">City is currently working on a comprehensive plan (last completed in 2000, airport is included in current update). Not sure at the county level. </t>
  </si>
  <si>
    <t xml:space="preserve">Surrounding land owners - Looking to expand the runway and fill-in ravine located off the end of runway 29. Financial considerations associated with potential land acquisitions. Host an annual fly-in breakfast over Labor Day (~750 people). </t>
  </si>
  <si>
    <t xml:space="preserve">Hanger funding availability - Most recognized need within the community
</t>
  </si>
  <si>
    <t xml:space="preserve">Obstructions on Runway 11 - County Road when cars are driving through (state licensing and imaginary surfaces) </t>
  </si>
  <si>
    <t xml:space="preserve">Culvert, Extend Runway 29 to improve RSA - Ravine off the end of the runway end needs to be filled before expand. Likely requires land acquisition to complete. </t>
  </si>
  <si>
    <t xml:space="preserve">Lots identified on north end of airport for additional hangars. </t>
  </si>
  <si>
    <t>City of Dodge Center Comprehensive Plan</t>
  </si>
  <si>
    <t xml:space="preserve">Airport has hardly received negative feedback from community. </t>
  </si>
  <si>
    <t>Ramp is small and can be crowded in the summertime. Difficult to navigate through. Ramp expansion is on the CIP</t>
  </si>
  <si>
    <t xml:space="preserve">Pilots have few complaints with the airport. City operates the airport well. </t>
  </si>
  <si>
    <t>Cargo Hangar development (cargo does not have planned utilities), T-hangar and private hangar construction.</t>
  </si>
  <si>
    <t>Funding!</t>
  </si>
  <si>
    <t>City of Thief River Falls Comprehensive Plan</t>
  </si>
  <si>
    <t>The community is very supportive of the airport and its expansion efforts.  This is due in part because of the relationship between local employment and cargo activities at the airport.  20% of all packages leaving Digi-Key Electronics flow through the Thief River Falls Regional Airport.</t>
  </si>
  <si>
    <t xml:space="preserve">Funding - </t>
  </si>
  <si>
    <t xml:space="preserve">Regulations - Increasing but never tied to increased training. </t>
  </si>
  <si>
    <t>Availability of rental cars - No on- or off-site rental cars are available. This is a deterrent to passengers. Working with the airline to provide.
Update 3/15 - Received word that the airline (Denver Air Connection) will be starting a car rental service in the very near future.  It will be small operation (3-4 cars) that should be available by April.</t>
  </si>
  <si>
    <t xml:space="preserve">Landside, estimate 4 acres. Additional t-hangars and box hangars. </t>
  </si>
  <si>
    <t xml:space="preserve">Water and sewer are potential obstacle to development. If someone wants to build a facility in Lake County, they are required to build a septic mound (instead of a holding tank). That has been a hindrance to development - very costly and requires a lot more space. No city utilities are available. </t>
  </si>
  <si>
    <t>Two Harbors Comprehensive Plan (August 2015)</t>
  </si>
  <si>
    <t xml:space="preserve">Airport relationship is good. EAA chapter hosts annual pancake fly-in. Spring annual "open the hangar door" BBQ. Hosted high school graduation in the hangar. EAA goes to local high school to work with students. </t>
  </si>
  <si>
    <t>Facilities and infrustructure to attract larger operators to base and locate at airport.  Weather related issues in winter for corporate size aircraft if they have to overnight.  The one heated hangar is not large enough or door tall enough to provide heated hangar for those transient aircraft.  
Lear Jet flew in about a month ago and it snowed. No deicing equipment. Wingspan would fit into FBO hangar but tail would not. Hindrance to large operators.</t>
  </si>
  <si>
    <t xml:space="preserve">A/D building would be very helpful to attract more sophisticated users. Were going to build corporate FBO structure; however, it was not pursued. IRRRB funding through steel taxes, but it fell through. Added self-serve Jet A two years ago, which has helped tremendously in attracting this type of activity.  </t>
  </si>
  <si>
    <t>GA - Additional t-hangars. Receives call approximately once/month. Recently build new hangars and have already added another individual to the list.</t>
  </si>
  <si>
    <t>Credit card, FBO</t>
  </si>
  <si>
    <t>Working on Master Plan and ALP update which may identify additional crosswind runway development. The ALP shows expansion area for T-Hangars and box hangars.  At this time we do not have any projects identified for future construction.</t>
  </si>
  <si>
    <t xml:space="preserve">When airport moved the airport property from east-west, crosswind runway had to be shortened. Zoning for crosswind runway is currently being worked on (submitted turf crosswind memo) but is presently at an impasse. </t>
  </si>
  <si>
    <t>City of New Ulm Comprehensive Plan - 2007</t>
  </si>
  <si>
    <t>Good relationship with the city and surrounding municipalities</t>
  </si>
  <si>
    <t xml:space="preserve">The zoning ordinances that are being developed for the crosswind runway is currently being worked at. </t>
  </si>
  <si>
    <t xml:space="preserve">Future building area is shown on the ALP, if interest arises for private hangars. Taxiway would need to be extended to allow paved access to existing taxiway system and runway. </t>
  </si>
  <si>
    <t xml:space="preserve">City of Ortonville's Comprehensive Plan. State is starting a project to widen highway 12, is considering the airport in this plan. </t>
  </si>
  <si>
    <t>As there are no aircraft based at the airport and low activity, there isn't much interest and support for the airport from the city/county. Only activity is the doctor transfers which are nice, but that's pretty much it. So little support</t>
  </si>
  <si>
    <t xml:space="preserve">Low to no activity at the airport. Other neighboring airports have agriculture application activity but this is starting to drop and be consolidated to large farms elsewhere. The drop in activity is tied to the overall area population drop and aging population. </t>
  </si>
  <si>
    <t>Extra hangar space. There is room for 2 additional hangar spaces. Inquiries have been received, but no one has expressed interest in the spaces</t>
  </si>
  <si>
    <t>No real interest of expanding runway. Completely confident in airport, no need for expansion. Not considered</t>
  </si>
  <si>
    <t xml:space="preserve">Not enough funding for the current maintenance of the full runway length and surrounding land. The airport hopes to have this solved with removing displacement </t>
  </si>
  <si>
    <t xml:space="preserve">No night time runway lights
Having nighttime lighting to allow for nighttime operations. No one is really asking for it but it can be a nice feature. Not necessary
</t>
  </si>
  <si>
    <t xml:space="preserve">Runway is adequate for the current activity of the airport. </t>
  </si>
  <si>
    <t>self serve - Credit card reader</t>
  </si>
  <si>
    <t xml:space="preserve">Airport master plan identifies land for future hangar expansion area including taxiway extensions.  There are approximately 3 acres we own and 9 acres which would need to be purchased. </t>
  </si>
  <si>
    <t xml:space="preserve">Primary limiting factor is envirinmental areas requiring wetland mitigation. </t>
  </si>
  <si>
    <t xml:space="preserve">Not applicable because the city does not have a comprehensive land use/ transportation plan. </t>
  </si>
  <si>
    <t xml:space="preserve">Excellent working relationship with the city council and widespread community support for the airport. Host annual fly-in event. </t>
  </si>
  <si>
    <t xml:space="preserve">The airport's relationship with city council/administration has really turned around the airport. Great community support. </t>
  </si>
  <si>
    <t>All future development proposed in on existing airport property including building area development and a runway extension.</t>
  </si>
  <si>
    <t>State Highway 371 is beside property.</t>
  </si>
  <si>
    <t xml:space="preserve">Many members of the community use the airport. Local businesses also appreciate the usage of the airport because it brings more tourists to town. </t>
  </si>
  <si>
    <t>Additional sources of funding to construct hangars at an airport is important.</t>
  </si>
  <si>
    <t>Support for airport sponsorship to include other communities served by the airport, instead of one municipality.</t>
  </si>
  <si>
    <t>The ultimate RDC at the airport is B-II small, however that wasn't an option to select on Page 2 of the document. That does impact some of the safety areas around the airport and pavement strength so we wanted to make that note.</t>
  </si>
  <si>
    <t>Development for additional hangars, FBO building, A&amp;D, associated taxilanes, ramp extension</t>
  </si>
  <si>
    <t>The Airport adequately serves the City and surrounding area.</t>
  </si>
  <si>
    <t xml:space="preserve">Need for public fueling facilities. Some visitors have requested fuel and the airport has needed to redirect them to another airport. </t>
  </si>
  <si>
    <t xml:space="preserve">Future Hangar upgrades. Box hangar with T-sub dividing </t>
  </si>
  <si>
    <t>Improvement of access roads from existing gravel to hard surface.</t>
  </si>
  <si>
    <t xml:space="preserve">The clear zone on the end of runway 4 has some tall crops. Additionally, trees are present at the end of runway 32. The airport is looking to acquire the land to mitigate the obstructions and then leasing it back. The land acquisition for clear zone off of runway 4 end is on the CIP. </t>
  </si>
  <si>
    <t xml:space="preserve">As identified in the Master Plan, expansion of hangar and apron development, fuel upgrade, SRE building construction, etc. is planned over the next 20 years. Approximately 4 acres available for development. This land is indicated on the 2020 ALP update which is still out for approval with MnDOT/FAA. </t>
  </si>
  <si>
    <t>The airport is currently served by single-phase electric power, rather than three-phase power would would provide more reliable service and better ability to serve the needs of the City and future tenants.  Water is provided by an on-site well which has limited capacity and is not adequate for fire sprinkling large hangars if needed in the future.</t>
  </si>
  <si>
    <t>The airport zoning ordinance has been updated by the City in 2020.  Grant County's 1998 Comprehensive Plan does not address the airport.</t>
  </si>
  <si>
    <t>The airport is an integral part of the community, with fly-ins, Young Eagle flights, and other activities happening on an annual basis, often as part of municipal festivities.  There is a interest within the community of the activities at the airport and the Airport Board welcomes and encourages this public interest.</t>
  </si>
  <si>
    <t>Manager:  Funding from the State and FAA keeps this airport going.  City can't afford to make large investments.</t>
  </si>
  <si>
    <t>Manager:  Airport would appreciate assistance with education and outreach to the community to communicate the value of the airport and why it's worth supporting.</t>
  </si>
  <si>
    <t>Manager:  Aviation in MN needs more qualified, trained personnel to work in the aviation maintenance field.  State programs that help attract people to the field would be appreciated.</t>
  </si>
  <si>
    <t>Manager:  Looking forward to seeing MnDOT in person in the city again, because it makes a huge impact.  MnDOT staff coming to Elbow Lake to promote the value of the airport carries a lot of weight with the public here.</t>
  </si>
  <si>
    <t>Environmental Concerns</t>
  </si>
  <si>
    <t>Constraint to Development?</t>
  </si>
  <si>
    <t>Environmental Constraint</t>
  </si>
  <si>
    <t>Environmental Concern</t>
  </si>
  <si>
    <t>Y/N</t>
  </si>
  <si>
    <t>P/CS/R/GA</t>
  </si>
  <si>
    <t>Based Aircraft Count (Inventory)</t>
  </si>
  <si>
    <t>Source</t>
  </si>
  <si>
    <t>LocID</t>
  </si>
  <si>
    <t>Owner-
ship</t>
  </si>
  <si>
    <t>Hub</t>
  </si>
  <si>
    <t>Elbow Lake Municipal-Pride of the Prairie</t>
  </si>
  <si>
    <t>Morris Municipal-Charlie Schmidt Field</t>
  </si>
  <si>
    <t>Silver Bay</t>
  </si>
  <si>
    <t>NPIAS 2021-2025 Report</t>
  </si>
  <si>
    <t>FAA Airport Data and Information Portal (ADIP)</t>
  </si>
  <si>
    <t>2020 MnSASP Inventory</t>
  </si>
  <si>
    <t>2019 TFMSC Counts</t>
  </si>
  <si>
    <t>2020 TFMSC Counts</t>
  </si>
  <si>
    <t>NPIAS 2021-2025 Report, ArcGIS Analysis</t>
  </si>
  <si>
    <t>ArcGIS Analysis</t>
  </si>
  <si>
    <t>ArcGIS Drive-Time Analysis, ESRI Community Analyst</t>
  </si>
  <si>
    <t>2019 Economic Impact Study</t>
  </si>
  <si>
    <t>FAA AIP Grant History</t>
  </si>
  <si>
    <t>MnDOT ACE Database, Excel cleanup</t>
  </si>
  <si>
    <t xml:space="preserve">Local </t>
  </si>
  <si>
    <t>x/</t>
  </si>
  <si>
    <t>Population count</t>
  </si>
  <si>
    <t>Count of airports</t>
  </si>
  <si>
    <t>Count of aircraft operations</t>
  </si>
  <si>
    <t>Count of aircraft</t>
  </si>
  <si>
    <t>PCI value</t>
  </si>
  <si>
    <t>Dollars</t>
  </si>
  <si>
    <t>Rating from 1-10</t>
  </si>
  <si>
    <t>Parameters and Units</t>
  </si>
  <si>
    <t xml:space="preserve">Constraint to Development </t>
  </si>
  <si>
    <t>National/Regional/Local/Basic/Unclassified</t>
  </si>
  <si>
    <t>Turf</t>
  </si>
  <si>
    <t>Parameters/Units</t>
  </si>
  <si>
    <t>N/R/L/B/U</t>
  </si>
  <si>
    <t>Count of employees</t>
  </si>
  <si>
    <t>Unknown</t>
  </si>
  <si>
    <t>Based Aircraft Count</t>
  </si>
  <si>
    <t>2020 MnSASP Inventory, 5010 and validated counts for any data gaps</t>
  </si>
  <si>
    <t>Airport Activity</t>
  </si>
  <si>
    <t>Constraint to Development</t>
  </si>
  <si>
    <t>Key Commercial Service</t>
  </si>
  <si>
    <t>Impacts to the System</t>
  </si>
  <si>
    <t>Airport Information</t>
  </si>
  <si>
    <t>Score</t>
  </si>
  <si>
    <t>Source: FAA NPIAS 2021-2025 (https://www.faa.gov/airports/planning_capacity/npias/current/)</t>
  </si>
  <si>
    <t>Source: MnDOT Airport Economic Impact Study 2019 (http://www.dot.state.mn.us/airport-economic-study/)</t>
  </si>
  <si>
    <t>Source: FAA Airport Data and Information Portal (ADIP), pulled 3/18/21</t>
  </si>
  <si>
    <t>Inclusion Score</t>
  </si>
  <si>
    <t>Category Score</t>
  </si>
  <si>
    <t>Role Score</t>
  </si>
  <si>
    <t>Based Aircraft Score (Inventory)</t>
  </si>
  <si>
    <t>Join_Count (any airport)</t>
  </si>
  <si>
    <t>Join_Count (NPIAS airports)</t>
  </si>
  <si>
    <t>Join_Count (intermediate airports)</t>
  </si>
  <si>
    <t>Join_Count (key airports)</t>
  </si>
  <si>
    <t>Annual Operations Score (5010)</t>
  </si>
  <si>
    <t>Jet A Score</t>
  </si>
  <si>
    <t>100LL Score</t>
  </si>
  <si>
    <t># of NPIAS airports within 30nm Score</t>
  </si>
  <si>
    <t># of Intermediate airports within 30nm Score</t>
  </si>
  <si>
    <t># of Key airports within 30nm Score</t>
  </si>
  <si>
    <t># of airports within 30nm Score</t>
  </si>
  <si>
    <t xml:space="preserve">Average Airport Proximity Score </t>
  </si>
  <si>
    <t>Population within 30-minute drive Score</t>
  </si>
  <si>
    <t>Average PCI-Runway Score</t>
  </si>
  <si>
    <t>Total Employment Score</t>
  </si>
  <si>
    <t>Total Payroll Score</t>
  </si>
  <si>
    <t>Total Spending Score</t>
  </si>
  <si>
    <t>Total Economic Activity Score</t>
  </si>
  <si>
    <t>Airport Expansion Score</t>
  </si>
  <si>
    <t>AIP Grants Score</t>
  </si>
  <si>
    <t>State Project Funding Score</t>
  </si>
  <si>
    <t>Local Score</t>
  </si>
  <si>
    <t>Constraint to Development Score</t>
  </si>
  <si>
    <t xml:space="preserve"> - Airport proximity scores were averaged in column AQ and added to the total score, rather than the individual proximity scores</t>
  </si>
  <si>
    <t xml:space="preserve"> - For total operations, the TFMSC data was included in the scoring if available. If not, the 5010 count was referenced into the total scoring</t>
  </si>
  <si>
    <t>Scoring Notes</t>
  </si>
  <si>
    <r>
      <rPr>
        <sz val="11"/>
        <color rgb="FF0000CC"/>
        <rFont val="Book Antiqua"/>
        <family val="2"/>
        <scheme val="minor"/>
      </rPr>
      <t>Blue</t>
    </r>
    <r>
      <rPr>
        <sz val="11"/>
        <color theme="1"/>
        <rFont val="Book Antiqua"/>
        <family val="2"/>
        <scheme val="minor"/>
      </rPr>
      <t xml:space="preserve"> = Hardcoded data</t>
    </r>
  </si>
  <si>
    <t>Headers in row 3 of the score sheet were color coded to indicate the following:</t>
  </si>
  <si>
    <t>Sheets highlighted in BLUE are the source data used for the vulnerability assessment.</t>
  </si>
  <si>
    <t xml:space="preserve"> - Basic scale with scoring ranging from 0-5 in equal increments (applied to criteria that can be evaluated equally across all airports, regardless of type)</t>
  </si>
  <si>
    <t>Two different scoring methodologies were utilized based on the differing level of consideration required for each criteria</t>
  </si>
  <si>
    <t>Source: Jenk's Natural Break Algorithm (available in ArcMap)</t>
  </si>
  <si>
    <t>To prevent redundancy, a few scored criteria in the score sheet were aggregated through averages or taking the maximum value:</t>
  </si>
  <si>
    <t>2020 MnSASP Inventory (airports asked to identify whether there is a constraint to development)</t>
  </si>
  <si>
    <t>AirView source data (provided by MnDOT)</t>
  </si>
  <si>
    <t>Primary, Commercial Service, Reliever, GA</t>
  </si>
  <si>
    <t>1/0 (yes/no)</t>
  </si>
  <si>
    <t xml:space="preserve"> - Criteria that need to be evaluated differently across airport type used a logarithmic algorithm (Jenks in ArcGIS) to identify natural breaks in the data by state classification. These breaks also correlated to scores ranging from 0-5 in equal increments</t>
  </si>
  <si>
    <t>MINNEAPOLIS-ST PAUL INTL/WILT-CHAMBERLAIN</t>
  </si>
  <si>
    <t>Estimated Baseline Counts (Task 4.1)</t>
  </si>
  <si>
    <t>Estimated Baseline Operations (2020)</t>
  </si>
  <si>
    <t>Towered?</t>
  </si>
  <si>
    <t>Baseline Operations</t>
  </si>
  <si>
    <t>Runway-unformat</t>
  </si>
  <si>
    <t>Runway-format</t>
  </si>
  <si>
    <t>Primary Rwy</t>
  </si>
  <si>
    <t>Sq Ft</t>
  </si>
  <si>
    <t>Sqft*PCI</t>
  </si>
  <si>
    <t>ID-Branch-Section</t>
  </si>
  <si>
    <t>Sum of Sqft*PCI</t>
  </si>
  <si>
    <t>(Multiple Items)</t>
  </si>
  <si>
    <t>Sum of Sq Ft</t>
  </si>
  <si>
    <t>Average Runway PCI (weighted by area)</t>
  </si>
  <si>
    <t>Average PCI-Runway (weighted by area)</t>
  </si>
  <si>
    <t>Project Name</t>
  </si>
  <si>
    <t>Payment Date</t>
  </si>
  <si>
    <t>Federal Funds</t>
  </si>
  <si>
    <t>State Funds</t>
  </si>
  <si>
    <t>Local Funds</t>
  </si>
  <si>
    <t>Total Funding</t>
  </si>
  <si>
    <t>Date check</t>
  </si>
  <si>
    <t>&gt;---- Brooten Airport ----&lt;</t>
  </si>
  <si>
    <t>GRADING, PAVING, DRAINAGE</t>
  </si>
  <si>
    <t>Notes</t>
  </si>
  <si>
    <t>LAND</t>
  </si>
  <si>
    <t>ACE Data provided to KH team on April 8, 2021</t>
  </si>
  <si>
    <t>PAVEMENT CRACK REPAIR</t>
  </si>
  <si>
    <t>Cells in rent font indicate a questionable year that was recorded in ACE (before 1910)</t>
  </si>
  <si>
    <t>UST REMOVAL-2 TANKS</t>
  </si>
  <si>
    <t>CRACK REPAIR</t>
  </si>
  <si>
    <t>Sum of State Funds</t>
  </si>
  <si>
    <t>Sum of Local Funds</t>
  </si>
  <si>
    <t>Design Engineering for Rwy Rehab</t>
  </si>
  <si>
    <t>Runway Rehabilitation</t>
  </si>
  <si>
    <t>Rout &amp; Seal Cracks on Airport</t>
  </si>
  <si>
    <t>Airport Layout Plan</t>
  </si>
  <si>
    <t>Pavement Crack Sealing</t>
  </si>
  <si>
    <t>A/D Bldg;Rwy Lighting Imp;H2O 2 airport</t>
  </si>
  <si>
    <t>Airport Beacon</t>
  </si>
  <si>
    <t>Airfield Pavement Crack seal</t>
  </si>
  <si>
    <t>Lighted Wind sock</t>
  </si>
  <si>
    <t>CONST LANDING STRIP</t>
  </si>
  <si>
    <t>APRON AND TAXIWAY PAVING</t>
  </si>
  <si>
    <t>F &amp; I FUEL PUMPS</t>
  </si>
  <si>
    <t>HANGAR SITE PREP AND PAVING</t>
  </si>
  <si>
    <t>LAND ACQUISITION</t>
  </si>
  <si>
    <t>RUNWAY &amp; TAXIWAY PAVING</t>
  </si>
  <si>
    <t>RUNWAY LIGHTING AND ELECTRICAL</t>
  </si>
  <si>
    <t>FEASIBILITY STUDY &amp; ALP</t>
  </si>
  <si>
    <t>DESIGN FOR BUILDING AREA EXP.</t>
  </si>
  <si>
    <t>APRON &amp; TAXIWAY EXP. SITE PREP</t>
  </si>
  <si>
    <t>SWPPP</t>
  </si>
  <si>
    <t>AIRPORT PAINT STRIPING</t>
  </si>
  <si>
    <t>Runway Fog Seal &amp; Parking Lot Seal Coat</t>
  </si>
  <si>
    <t>Update ALP</t>
  </si>
  <si>
    <t>Tee Hangar Site Prep</t>
  </si>
  <si>
    <t>Twy Resurf &amp; New Taxilanes</t>
  </si>
  <si>
    <t>Rwy 17/35 Overlay AIP-01</t>
  </si>
  <si>
    <t>Fuel Facility</t>
  </si>
  <si>
    <t>A/D Building</t>
  </si>
  <si>
    <t>Land AIP 02-05</t>
  </si>
  <si>
    <t>ENV. ASSESSMENT and DESIGN TWY EXTENSION</t>
  </si>
  <si>
    <t>E.A. UPDATE &amp; TERMINAL AREA PLAN UPDATE</t>
  </si>
  <si>
    <t>RWY 17/35 EXTENSION &amp; WIDENING - DESIGN</t>
  </si>
  <si>
    <t>2010 AIRPORT IMPROVEMENTS</t>
  </si>
  <si>
    <t>AIRPORT ZONING ORDINANCE UPDATE</t>
  </si>
  <si>
    <t>LAND ACQUISITION - PARCEL 8 (KASPER)</t>
  </si>
  <si>
    <t>LAND ACQ. - PARCEL 11 &amp; ENVIRONMENTAL</t>
  </si>
  <si>
    <t>HANGAR DRAINAGE IMPROVEMENTS</t>
  </si>
  <si>
    <t>2012 AIRPORT OBSTRUCTION REMOVALS</t>
  </si>
  <si>
    <t>Acquire Land - Parcels #10 &amp; #12</t>
  </si>
  <si>
    <t>Beacon Replacement</t>
  </si>
  <si>
    <t>Rehabilitate Runway, Taxiway, &amp; Apron</t>
  </si>
  <si>
    <t>Entrance Road and Parking Lot</t>
  </si>
  <si>
    <t>New Fuel Control System</t>
  </si>
  <si>
    <t>EXTEND RUNWAY, RECONSTRUCT APRON</t>
  </si>
  <si>
    <t>CARES ACT AMENDMENT FOR BUFFALO</t>
  </si>
  <si>
    <t>GRADE LANDING STRIP</t>
  </si>
  <si>
    <t>IMPROVEMENTS - PAVE/LIGHT</t>
  </si>
  <si>
    <t>SEAL COAT</t>
  </si>
  <si>
    <t>HANGAR SITE AND RAMP PAVING</t>
  </si>
  <si>
    <t>FUEL FACILITY</t>
  </si>
  <si>
    <t>TAXIWAY &amp; APRON CONSTRUCTION</t>
  </si>
  <si>
    <t>A/D BUILDING</t>
  </si>
  <si>
    <t>AIRPORT SAFETY SIGNING</t>
  </si>
  <si>
    <t>HANGAR SITE PREP.&amp; APRON EXPAN</t>
  </si>
  <si>
    <t>TIEDOWNS</t>
  </si>
  <si>
    <t>INSTALL NEW FUEL FACILITY</t>
  </si>
  <si>
    <t>ALP UPDATE</t>
  </si>
  <si>
    <t>HANGAR ACQUISITION</t>
  </si>
  <si>
    <t>AIRPORT FENCING &amp; SIGNING</t>
  </si>
  <si>
    <t>Reversible Plow for Loader</t>
  </si>
  <si>
    <t>FUEL MANAGEMENT SYSTEM</t>
  </si>
  <si>
    <t>RUNWAY REHAB/EXTENSION  (AIP-01)</t>
  </si>
  <si>
    <t>Mower</t>
  </si>
  <si>
    <t>Snow Plow Truck</t>
  </si>
  <si>
    <t>ALP Update &amp; OBSTR. REMOVAL  (AIP-02)</t>
  </si>
  <si>
    <t>2004 APRON PAVEMENT REHABILITATION</t>
  </si>
  <si>
    <t>HANGAR DOOR REPLACEMENT</t>
  </si>
  <si>
    <t>2005 DEER FENCE INSTALLATION</t>
  </si>
  <si>
    <t>TRACTOR WITH FLAILS AND AVIATION RADIO</t>
  </si>
  <si>
    <t>STORM WATER IMPROVEMENTS &amp; NEW TAXILANE</t>
  </si>
  <si>
    <t>UNDERGROUND STORAGE TANK  REMOVAL</t>
  </si>
  <si>
    <t>DEER FENCE (CONTINUATION)</t>
  </si>
  <si>
    <t>ENTRANCE RD., TAXILANE &amp; BEACON</t>
  </si>
  <si>
    <t>FUEL SYSTEM UPGRADE</t>
  </si>
  <si>
    <t>SRE - TRACTOR W/LOADER &amp; BLADE and MOWER</t>
  </si>
  <si>
    <t>PAPI REPLACEMENT</t>
  </si>
  <si>
    <t>Acquire SRE and Improve Fuel System</t>
  </si>
  <si>
    <t>Gate Replacement; Obstruction Removal; Taxiway Relocation</t>
  </si>
  <si>
    <t>EA for Property Acquisition and Tree Removal</t>
  </si>
  <si>
    <t>Land Acquisition, Obstruction Removal, and Relocation Parallel Taxiway</t>
  </si>
  <si>
    <t>CARES ACT AMENDMENT FOR CAMBRIDGE</t>
  </si>
  <si>
    <t>AIRPORT FEASIBILITY STUDY</t>
  </si>
  <si>
    <t>PURCHASE FOREST LAKE AIRPORT (196 ACRES)</t>
  </si>
  <si>
    <t>JOHN DEERE 6410 TRACTOR W/MOWER &amp; PLOW</t>
  </si>
  <si>
    <t>WETLAND DELINEATION &amp; DRAINAGE STUDY</t>
  </si>
  <si>
    <t>ABOVE GROUND FUEL FACILITY</t>
  </si>
  <si>
    <t>ALP UPDATE &amp; AIRPORT ZONING</t>
  </si>
  <si>
    <t>REMOVE 2 UNDERGROUND FUEL STORAGE TANKS</t>
  </si>
  <si>
    <t>TEMPORARY AIRPORT LIGHTING SYSTEM (TALS)</t>
  </si>
  <si>
    <t>LAND ACQUISITION - EASEMENTS</t>
  </si>
  <si>
    <t>BUILDING AREA DEVELOPMENT</t>
  </si>
  <si>
    <t>BUILDING DEMOLITION</t>
  </si>
  <si>
    <t>AIRPORT LAYOUT PLAN REVISIONS</t>
  </si>
  <si>
    <t>A/D BUILDING &amp; FUEL SYSTEM RELOCATION</t>
  </si>
  <si>
    <t>OBSTRUCTION REMOVAL - TREES</t>
  </si>
  <si>
    <t>Tractor, Mower, Plow</t>
  </si>
  <si>
    <t>Relocated Wind Cone</t>
  </si>
  <si>
    <t>Pre-Design for Paving Runway</t>
  </si>
  <si>
    <t>Design and EA for Paved Runway</t>
  </si>
  <si>
    <t>Construct Paved Runway</t>
  </si>
  <si>
    <t>Pavement Maintenance and ALP</t>
  </si>
  <si>
    <t>HILL CITY AIRPORT</t>
  </si>
  <si>
    <t>RUNWAY RESTORATION/OBSTRUCTION REMOVAL</t>
  </si>
  <si>
    <t>MAC 0204 ANOKA CO-BLAINE</t>
  </si>
  <si>
    <t>ANOKA CO-BLAINE AIRPORT</t>
  </si>
  <si>
    <t>CONST E-W RWY/E-W AND N-S TAXI</t>
  </si>
  <si>
    <t>EXTEND N-S, SURFACE E-W</t>
  </si>
  <si>
    <t>RWY EXT/APRON/TXI EXT/ETC./LAND DOCU</t>
  </si>
  <si>
    <t>OVERLAY/SEAL/MARK</t>
  </si>
  <si>
    <t>MAINTENANCE EQUIPMENT</t>
  </si>
  <si>
    <t>EQUIPMENT BUILDING AND TOWER</t>
  </si>
  <si>
    <t>ACCESS ROAD</t>
  </si>
  <si>
    <t>BITUMINOUS OVERLAY</t>
  </si>
  <si>
    <t>BLDG AREA EXPANSION SITE PREP</t>
  </si>
  <si>
    <t>BUILDING AREA EXPANSION</t>
  </si>
  <si>
    <t>EAST BUILDING AREA CONST.</t>
  </si>
  <si>
    <t>1987 BITUMINOUS CONSTRUCTION</t>
  </si>
  <si>
    <t>AIRPORT SECURITY FENCING</t>
  </si>
  <si>
    <t>1988 PAVEMENT REHABILITATION</t>
  </si>
  <si>
    <t>FIRE PROTECTION-WATERMAIN SYS.</t>
  </si>
  <si>
    <t>SECURITY FENCE</t>
  </si>
  <si>
    <t>SECURITY FENCING</t>
  </si>
  <si>
    <t>RWY 8/26 RECON/EXTND &amp; STAGE I</t>
  </si>
  <si>
    <t>EAST BUILDING AREA MODIFICAT.</t>
  </si>
  <si>
    <t>CSAH 52 RELOCATION - STAGE II</t>
  </si>
  <si>
    <t>WASTE OIL TANKS - RELIEVERS</t>
  </si>
  <si>
    <t>PERIMETER RD &amp; DITCH CLEANING</t>
  </si>
  <si>
    <t>SECURITY/DEER FENCE</t>
  </si>
  <si>
    <t>1994 PAVEMENT REHABILITATION</t>
  </si>
  <si>
    <t>DITCH CLEANING/OBSTR. REMOVAL</t>
  </si>
  <si>
    <t>WEST BUILDING AREA EXPANSION</t>
  </si>
  <si>
    <t>AIRFIELD SIGNAGE</t>
  </si>
  <si>
    <t>AIRPORT TRAFFIC CONTROL TOWER</t>
  </si>
  <si>
    <t>MAINT. BLDG ADDITION-PHASE I</t>
  </si>
  <si>
    <t>MAINT. BLDG ADDITION-PHASE II</t>
  </si>
  <si>
    <t>1996 PVMT REHAB &amp; DEER FENCE</t>
  </si>
  <si>
    <t>1998 PAVEMENT REHABILITATION</t>
  </si>
  <si>
    <t>RUNWAY 18/36 PAVEMENT REHABILITATION</t>
  </si>
  <si>
    <t>TAXIWAY E RECONSTRUCTION (MAC 110-1-024)</t>
  </si>
  <si>
    <t>TWY C PAVEMENT REHAB. (MAC 110-1-025)</t>
  </si>
  <si>
    <t>RWY 9/27 EXTEND/WIDEN &amp; P. TWY EXTEND</t>
  </si>
  <si>
    <t>TWY RECONSTRUCTION &amp; RWY 18/36 LIGHTING</t>
  </si>
  <si>
    <t>TWY REHAB &amp; SECURITY GATE REPLACEMENT</t>
  </si>
  <si>
    <t>2011 PAVEMENT REHAB. - TWY D &amp; TAXILANES</t>
  </si>
  <si>
    <t>2013 Pavement Rehabilitation - Alleyways</t>
  </si>
  <si>
    <t>Runway 9/27 Pavement Grooving</t>
  </si>
  <si>
    <t>Airfield Signage and other electrical Improvements</t>
  </si>
  <si>
    <t>2017 Pavement Rehabilitation - Taxiway A1 - Install MITL's</t>
  </si>
  <si>
    <t>2018 - Taxiway Pavement Rehabilitation - Taxiway "F"</t>
  </si>
  <si>
    <t>RECONSTRUCT SO. SERVICE RD AND EAST LANDSIDE RD</t>
  </si>
  <si>
    <t>Taxiway LED Edge Lighting</t>
  </si>
  <si>
    <t>MASTER PLANNING STUDY</t>
  </si>
  <si>
    <t>MAC 1904 AIRLAKE</t>
  </si>
  <si>
    <t>TAXIWAY &amp; BLDG AREA CONST</t>
  </si>
  <si>
    <t>1990 BITUMINOUS CONSTRUCTION</t>
  </si>
  <si>
    <t>RUNWAY LIGHTING REPL. -BEACON</t>
  </si>
  <si>
    <t>75 RETROREFLECTIVE MARKERS</t>
  </si>
  <si>
    <t>WATERMAIN EXTENSION</t>
  </si>
  <si>
    <t>MAINTENANCE BLDG EXPANSION</t>
  </si>
  <si>
    <t>SO. BLDG AREA &amp; TWY CONSTRUCTION-PHASE 1</t>
  </si>
  <si>
    <t>LAND ACQUISITION (LEJEUNE BOLT)</t>
  </si>
  <si>
    <t>RUNWAY 12/30 PAVEMENT RECONSTRUCTION</t>
  </si>
  <si>
    <t>TAXIWAY B CONSTRUCTION  (MAC 113-3-010)</t>
  </si>
  <si>
    <t>NO. BLDG AREA TAXILANE REHAB. - PHASE I</t>
  </si>
  <si>
    <t>NO. BLDG AREA TAXILANE REHAB. - PHASE II</t>
  </si>
  <si>
    <t>2013 PAVEMENT REHABILITATION-RWY &amp; TWY A</t>
  </si>
  <si>
    <t>ALP Update</t>
  </si>
  <si>
    <t>Rehabilitate Taxiway "A"</t>
  </si>
  <si>
    <t>Runway 12 PAPI &amp; Hangar Obstruction Lights</t>
  </si>
  <si>
    <t>2019 South Building Area Development - Phase 1</t>
  </si>
  <si>
    <t>MAC 2701 MPLS/STP INTL</t>
  </si>
  <si>
    <t>GRADE/SURF/EXT NS RWY AND TXI</t>
  </si>
  <si>
    <t>CL/GR/GRADE/DRAIN/FENCE/ETC.</t>
  </si>
  <si>
    <t>PAVE RWY/SURF/SEED PARK LOT/LT</t>
  </si>
  <si>
    <t>CONC SURF REPLACEMENT</t>
  </si>
  <si>
    <t>CONC APRON REPLACE/ETC.</t>
  </si>
  <si>
    <t>STAB/BIT OVRLY/SURF TREATMENT</t>
  </si>
  <si>
    <t>GRADE TERM AREA/ETC.</t>
  </si>
  <si>
    <t>APRON/TXI OVRLY AND TXI STUB</t>
  </si>
  <si>
    <t>EXT SW END RWY AND LIGHTS</t>
  </si>
  <si>
    <t>TERMINAL BUILDING</t>
  </si>
  <si>
    <t>HEAT/VENT/ELEVATORS</t>
  </si>
  <si>
    <t>STORM SEWERS</t>
  </si>
  <si>
    <t>CONST TXWYS AND RWY MARKING</t>
  </si>
  <si>
    <t>CONST TAXIWAY - 29R</t>
  </si>
  <si>
    <t>LOADING PIERS</t>
  </si>
  <si>
    <t>CONST TERM APRON/TXI 4-22/ETC.</t>
  </si>
  <si>
    <t>EXTEND RUNWAY 29L</t>
  </si>
  <si>
    <t>CONTROL TOWER</t>
  </si>
  <si>
    <t>PAR TXI/REM TXI DRAIN, ETC.</t>
  </si>
  <si>
    <t>BIT OVRLY N-S TXI, ETC.</t>
  </si>
  <si>
    <t>FIRE RESCUE STATION</t>
  </si>
  <si>
    <t>BRANIFF HANGAR DEMOLITION</t>
  </si>
  <si>
    <t>STORM SEWER OUTFALL</t>
  </si>
  <si>
    <t>SNOW REMOVAL EQUIP BUILDING</t>
  </si>
  <si>
    <t>EMERGENCY GENERATOR</t>
  </si>
  <si>
    <t>29R/11L RWY-TXI CONST &amp; LIGHTS</t>
  </si>
  <si>
    <t>RUNWAY 11L/29R REHABILITATION</t>
  </si>
  <si>
    <t>OBSTRUCTION REM.-SERVICE ROADS</t>
  </si>
  <si>
    <t>88 PVMT. REHAB. T/W A-PHASE V</t>
  </si>
  <si>
    <t>1988 AIRSIDE BIT. CONSRTUCTION</t>
  </si>
  <si>
    <t>R/W 11R EMERGENCY ACCESS ROAD</t>
  </si>
  <si>
    <t>RUNWAY 11L SERVICE ROAD RELOC</t>
  </si>
  <si>
    <t>NOISE ABATEMENT- CENTENNIAL &amp; WENONAH</t>
  </si>
  <si>
    <t>R/W 4-22 RECONST. SEGMENTS 1&amp;2</t>
  </si>
  <si>
    <t>SUPPLEMENTAL WIND CONES</t>
  </si>
  <si>
    <t>HHH TERMINAL APRON RECONST.</t>
  </si>
  <si>
    <t>APRON WIDEN &amp; CENTER LINE LGHT</t>
  </si>
  <si>
    <t>LINDBERGH TERMINAL IMPROVEMENT</t>
  </si>
  <si>
    <t>SOUND ABATE.-WENONAH SCH.PH.II</t>
  </si>
  <si>
    <t>SOUND ABATE.-CENTENNIAL PH. II</t>
  </si>
  <si>
    <t>SOUND ABATEMENT-HALE SCHOOL</t>
  </si>
  <si>
    <t>SOUND ABATEMENT-RESURRECTION</t>
  </si>
  <si>
    <t>1989 PAVEMENT REHABILITATION</t>
  </si>
  <si>
    <t>T/W SAFETY AREA STABILIZATION</t>
  </si>
  <si>
    <t>SERVICE RD. RELOCATE-HHH APRON</t>
  </si>
  <si>
    <t>1ST STAGE EXTEND-RWY 11L-29R</t>
  </si>
  <si>
    <t>R/W LIGHT MONITORING SYSTEMS</t>
  </si>
  <si>
    <t>70TH STREET RECONSTRUCTION</t>
  </si>
  <si>
    <t>11L/29R RECONSTRUCTION</t>
  </si>
  <si>
    <t>1990 PAVEMENT REHABILITATION</t>
  </si>
  <si>
    <t>Phase II-Resurrection School</t>
  </si>
  <si>
    <t>1990 AIRSIDE BIT. CONSTRUCTION</t>
  </si>
  <si>
    <t>AIRPORT NOISE MONITORING SYST</t>
  </si>
  <si>
    <t>TAXIWAY A SHLDR STABILIZATION</t>
  </si>
  <si>
    <t>HHH TERMINAL MODIFICATIONS</t>
  </si>
  <si>
    <t>RUNWAY 11R/29L REHABILITATION</t>
  </si>
  <si>
    <t>STORM SEWER FOR 11L/29R EXTEND</t>
  </si>
  <si>
    <t>TAXIWAY M CONSTRUCTION</t>
  </si>
  <si>
    <t>1991 AIRSIDE BITUMINOUS CONSTR</t>
  </si>
  <si>
    <t>ECONOMIC IMPACT STUDY UPDATE</t>
  </si>
  <si>
    <t>1991 PAVEMENT RECONSTRUCTION</t>
  </si>
  <si>
    <t>SECURED AREA ACCESS CONTROL SY</t>
  </si>
  <si>
    <t>AIRFIELD GUIDANCE SIGNS</t>
  </si>
  <si>
    <t>1992 AIRSIDE BITUMINOUS</t>
  </si>
  <si>
    <t>TAXIWAY C RECONSTRUCTION</t>
  </si>
  <si>
    <t>PART 150 - SOUND INSULATION</t>
  </si>
  <si>
    <t>11L-29R RWY &amp; TXI EXTEND</t>
  </si>
  <si>
    <t>AIRFIELD DRAINAGE ADJUSTMENT</t>
  </si>
  <si>
    <t>POST ROAD WATERMAIN</t>
  </si>
  <si>
    <t>93PAVEMENT RECONSTRUCTION</t>
  </si>
  <si>
    <t>1993 AIRSIDE BITUMINOUS</t>
  </si>
  <si>
    <t>1993 AIRFIELD SIGNAGE</t>
  </si>
  <si>
    <t>1993 PART 150 - MAY BIDS</t>
  </si>
  <si>
    <t>1993 PART 150 - JUNE BIDS</t>
  </si>
  <si>
    <t>1993 PART 150 - JULY BIDS</t>
  </si>
  <si>
    <t>GLIDE SLOPE FACILITY</t>
  </si>
  <si>
    <t>1993 PART 150 - AUGUST BIDS</t>
  </si>
  <si>
    <t>1993 PART 150 - SEPTEMBER BIDS</t>
  </si>
  <si>
    <t>1993 PART 150 - OCTOBER BIDS</t>
  </si>
  <si>
    <t>1993 PART 150 - NOVEMBER BIDS</t>
  </si>
  <si>
    <t>NEW FORD TOWN ACQ. - PHASE I</t>
  </si>
  <si>
    <t>1993 PART 150 - DECEMBER BIDS</t>
  </si>
  <si>
    <t>1994 PART 150 - JANUARY BIDS</t>
  </si>
  <si>
    <t>1994 PART 150 - FEBRUARY BIDS</t>
  </si>
  <si>
    <t>AVIATION SYSTEM STUDY</t>
  </si>
  <si>
    <t>1994 PART 150 - MARCH BIDS</t>
  </si>
  <si>
    <t>1994 PART 150 - APRIL BIDS</t>
  </si>
  <si>
    <t>1994 AIRSIDE BITUMINOUS</t>
  </si>
  <si>
    <t>1994 APRON LIGHTING MODS</t>
  </si>
  <si>
    <t>1994 PART 150 - MAY BIDS</t>
  </si>
  <si>
    <t>ST. KEVIN HAZ-MAT ABATEMENT</t>
  </si>
  <si>
    <t>ST. KEVIN DEMOLITION - CH &amp; SC</t>
  </si>
  <si>
    <t>RELIGHT NE-SW RUNWAY (4-22)</t>
  </si>
  <si>
    <t>PART 150 LAND ACQ. - 7 HOMES</t>
  </si>
  <si>
    <t>NEW FORD TOWN ACQ. - PHASE II</t>
  </si>
  <si>
    <t>1995 PART 150 - JANUARY BIDS</t>
  </si>
  <si>
    <t>1995 PART 150 - FEBRUARY BIDS</t>
  </si>
  <si>
    <t>RWY 4/22-11R/29L INTERSECTION</t>
  </si>
  <si>
    <t>CONST 29L-11R/4-22 INTERSECT</t>
  </si>
  <si>
    <t>AIRFIELD ELECTRICAL EQUIPMENT</t>
  </si>
  <si>
    <t>1995 PART 150 - MARCH BIDS</t>
  </si>
  <si>
    <t>SOUND ABATEMENT-MOUNT CALVARY</t>
  </si>
  <si>
    <t>1995 PART 150 - APRIL BIDS</t>
  </si>
  <si>
    <t>NEW FORD TOWN ACQ. - PHASE III</t>
  </si>
  <si>
    <t>1995 PART 150 - MAY BIDS</t>
  </si>
  <si>
    <t>ST. KEVIN ACQUISITION</t>
  </si>
  <si>
    <t>1995 PART 150 - JUNE BIDS</t>
  </si>
  <si>
    <t>RUN-UP PAD MODIFICATIONS</t>
  </si>
  <si>
    <t>PAVING AND HANGAR REMOVAL</t>
  </si>
  <si>
    <t>AIRFIELD LIGHTING ELECTR. CTR.</t>
  </si>
  <si>
    <t>1995 PART 150 - JULY BIDS</t>
  </si>
  <si>
    <t>1995 PART 150 - AUGUST BIDS</t>
  </si>
  <si>
    <t>1995 PART 150 - SEPTEMBER BIDS</t>
  </si>
  <si>
    <t>RUNWAY 4/22 EXTENSION</t>
  </si>
  <si>
    <t>DUAL TRACK STUDY EIS - PHASE I AND II</t>
  </si>
  <si>
    <t>1995 PART 150 - OCTOBER BIDS</t>
  </si>
  <si>
    <t>1996 PART 150 - JANUARY BIDS</t>
  </si>
  <si>
    <t>DIFFERENTIAL G P S  (NAVAIDS)</t>
  </si>
  <si>
    <t>HANGAR DEMOLITION</t>
  </si>
  <si>
    <t>1996 PART 150 - FEBRUARY BIDS</t>
  </si>
  <si>
    <t>RUNWAY 4/22 RECONSTRUCTION</t>
  </si>
  <si>
    <t>ST. THOMAS/VISITATION SOUND</t>
  </si>
  <si>
    <t>1996 PART 150 - MARCH BIDS</t>
  </si>
  <si>
    <t>1996 PART 150 - APRIL BIDS</t>
  </si>
  <si>
    <t>1996 PART 150 - MAY BIDS</t>
  </si>
  <si>
    <t>1996 PART 150 - JUNE BIDS</t>
  </si>
  <si>
    <t>1997 PART 150 - JANUARY BIDS</t>
  </si>
  <si>
    <t>RWY 12R/30L RECONSTRUCTION (SEGMENT 1)</t>
  </si>
  <si>
    <t>GEN MILLS AND SO HANGAR DEMOL</t>
  </si>
  <si>
    <t>KEEWAYDIN SCHOOL-SOUND ABATE.</t>
  </si>
  <si>
    <t>1997 PART 150 - FEBRUARY BIDS</t>
  </si>
  <si>
    <t>1997 PART 150 - MARCH BIDS</t>
  </si>
  <si>
    <t>1997 TAXIWAY-APRON CONSTRUCTION</t>
  </si>
  <si>
    <t>1998 PART 150 - JANUARY BIDS</t>
  </si>
  <si>
    <t>1998 PART 150 - FEBRUARY BIDS</t>
  </si>
  <si>
    <t>1998 PART 150 - MARCH BIDS</t>
  </si>
  <si>
    <t>1998 PART 150 - APRIL BIDS</t>
  </si>
  <si>
    <t>RWY 12R/30L RECONSTRUCTION (SEGMENT 3)</t>
  </si>
  <si>
    <t>1999 PART 150 - JANUARY BIDS</t>
  </si>
  <si>
    <t>1999 PART 150 - FEBRUARY BIDS</t>
  </si>
  <si>
    <t>1999 PART 150 - MARCH BIDS</t>
  </si>
  <si>
    <t>1999 RUNWAY 17/35 DEVELOPMENT (LOI)</t>
  </si>
  <si>
    <t>1999 PART 150 - APRIL BIDS</t>
  </si>
  <si>
    <t>2000 RUNWAY 17/35 DEVELOPMENT (LOI)</t>
  </si>
  <si>
    <t>1999 PART 150 - MAY BIDS</t>
  </si>
  <si>
    <t>CFR VEHICLES</t>
  </si>
  <si>
    <t>1999 PART 150 - JUNE BIDS</t>
  </si>
  <si>
    <t>1999 PART 150 - JULY BIDS</t>
  </si>
  <si>
    <t>1999 PART 150 - AUGUST BIDS</t>
  </si>
  <si>
    <t>2000 PART 150 - JANUARY BIDS</t>
  </si>
  <si>
    <t>2000 PART 150 - FEBRUARY BIDS</t>
  </si>
  <si>
    <t>RUNWAY 17/35 TUNNEL</t>
  </si>
  <si>
    <t>2000 PART 150 - MARCH BIDS</t>
  </si>
  <si>
    <t>2000 PART 150 - APRIL BIDS</t>
  </si>
  <si>
    <t>2000 PART 150 - MAY BIDS</t>
  </si>
  <si>
    <t>RUNWAY 30R DEICING PAD</t>
  </si>
  <si>
    <t>2001 LEASE EXTINGUISHMENTS (LOI)</t>
  </si>
  <si>
    <t>2001 PART 150 - JANUARY BIDS</t>
  </si>
  <si>
    <t>2001 PART 150 - FEBRUARY BIDS</t>
  </si>
  <si>
    <t>2001 PART 150 - MARCH BIDS</t>
  </si>
  <si>
    <t>2001 PART 150 - APRIL BIDS</t>
  </si>
  <si>
    <t>2000 PART 150 - MAY &amp; OCT-DEC BIDS</t>
  </si>
  <si>
    <t>2001 PART 150 - MAY BIDS</t>
  </si>
  <si>
    <t>2001 PART 150 - JUNE BIDS</t>
  </si>
  <si>
    <t>2001 PART 150 - JULY BIDS</t>
  </si>
  <si>
    <t>2001 PART 150 - AUGUST BIDS</t>
  </si>
  <si>
    <t>2001 PART 150 - SEPTEMBER BIDS</t>
  </si>
  <si>
    <t>2002 GREEN CONCOURSE APRON MAC 106-1-155</t>
  </si>
  <si>
    <t>FAA SECURITY REQUIREMENTS AFTER 9/11/01</t>
  </si>
  <si>
    <t>2001 PART 150 - OCTOBER BIDS</t>
  </si>
  <si>
    <t>2001 PART 150 - NOVEMBER BIDS</t>
  </si>
  <si>
    <t>2001 PART 150 - DECEMBER BIDS</t>
  </si>
  <si>
    <t>RWY 4-22 RECONST.-SEG. 3 (MAC 106-1-176)</t>
  </si>
  <si>
    <t>SECURITY ENHANCEMENTS</t>
  </si>
  <si>
    <t>2002 RUNWAY 17/35 DEVELOPMENT (LOI)</t>
  </si>
  <si>
    <t>RWY 17-35 INTERSECTION  (MAC 106-7-020)</t>
  </si>
  <si>
    <t>2002 PART 150 - JAN.-MAR. BIDS</t>
  </si>
  <si>
    <t>2002 PART 150 - APR.-JUN. BIDS</t>
  </si>
  <si>
    <t>2002 PART 150 - JUL.-SEP. BIDS</t>
  </si>
  <si>
    <t>2002 PART 150 - OCTOBER BIDS</t>
  </si>
  <si>
    <t>2002 PART 150 - NOVEMBER BIDS</t>
  </si>
  <si>
    <t>2002 PART 150 - DECEMBER BIDS</t>
  </si>
  <si>
    <t>RUNWAY 12L CAT II LIGHTING SYSTEM</t>
  </si>
  <si>
    <t>CHECKED BAGGAGE SCREENING</t>
  </si>
  <si>
    <t>RWY 12R DEICING PAD &amp; RWY 30R RSA</t>
  </si>
  <si>
    <t>2003 RUNWAY 17/35 TUNNEL (LOI)</t>
  </si>
  <si>
    <t>SERVICE ROAD AND FENCING</t>
  </si>
  <si>
    <t>2003 RESIDENTIAL SOUND INSULATION</t>
  </si>
  <si>
    <t>RWY 17/35 FUEL FACILITY  (MAC 106-7-039)</t>
  </si>
  <si>
    <t>2004 RWY 17/35 DEVELOPMENT (LOI)</t>
  </si>
  <si>
    <t>2004 RESIDENTIAL SOUND INSULATION</t>
  </si>
  <si>
    <t>TAXIWAY B &amp; 2004 PAVEMENT RECONSTRUCTION</t>
  </si>
  <si>
    <t>RUNWAY 4/22 VEHICLE TUNNEL</t>
  </si>
  <si>
    <t>2005 PAVEMENT RECONSTRUCTION - APRONS</t>
  </si>
  <si>
    <t>2005 RWY 17/35 DEVELOPMENT (LOI)</t>
  </si>
  <si>
    <t>2005 RESIDENTIAL SOUND INSULATION</t>
  </si>
  <si>
    <t>TWY C/D COMPLEX &amp; TWY Q CONSTRUCTION</t>
  </si>
  <si>
    <t>GREEN BELT CONST (LANDSCAPING)</t>
  </si>
  <si>
    <t>RWY 17/35 (LOI) - NORTH END &amp; SOUTH END</t>
  </si>
  <si>
    <t>2006 RESIDENTIAL SOUND INSULATION</t>
  </si>
  <si>
    <t>TWY C/D COMPLEX &amp; TWY M SOUTH EXTENSION</t>
  </si>
  <si>
    <t>2006 PAVEMENT RECONSTRUCTION - APRONS</t>
  </si>
  <si>
    <t>RWY 17/35 SOUTH END &amp; RWY 17 DEICING PAD</t>
  </si>
  <si>
    <t>2007 PAVEMENT RECONSTRUCTION - APRONS</t>
  </si>
  <si>
    <t>TAXIWAY C/D COMPLEX - PHASE III</t>
  </si>
  <si>
    <t>RUNWAY 12R/30L RECONSTRUCTION - SEG. 2</t>
  </si>
  <si>
    <t>RWY 17 DEICING PAD &amp; TWY M CONSTRUCTION</t>
  </si>
  <si>
    <t>TAXIWAY P RECONSTRUCTION - PHASE 1</t>
  </si>
  <si>
    <t>RUNWAY 4-22</t>
  </si>
  <si>
    <t>RUNWAY 12R EMAS</t>
  </si>
  <si>
    <t>TWY P - PHASE 2 AND TWY C/D - PHASE 4</t>
  </si>
  <si>
    <t>RWY 17/35 TWY M &amp; TNNL Y-3, W-Y, SVC RDS</t>
  </si>
  <si>
    <t>TWY C/D COMPLEX - PHASE 5</t>
  </si>
  <si>
    <t>RWY 12L/30R RECONSTRUCTION - SEGMENT 2</t>
  </si>
  <si>
    <t>TWY C/D - PHASE 5 &amp; TWY P RECONSTRUCTION</t>
  </si>
  <si>
    <t>TAXIWAY C/D COMPLEX - PHASE 6</t>
  </si>
  <si>
    <t>TUNNELS Y-3, W-Y, SVC RD W, INFLD SVC RD</t>
  </si>
  <si>
    <t>OIL SPILL CONTROL STRUCTURE</t>
  </si>
  <si>
    <t>PERIMETER GATES SECURITY IMPROVEMENTS</t>
  </si>
  <si>
    <t>TAXIWAY C EXTENSION</t>
  </si>
  <si>
    <t>PAVEMENT RECONSTRUCTION</t>
  </si>
  <si>
    <t>PERIM GATES, TWY C EXT, PVMNT RECONSTR</t>
  </si>
  <si>
    <t>PAVEMENT RECONST. - C CONCOURSE APRON</t>
  </si>
  <si>
    <t>MSP MASTER PLAN and ALP UPDATE</t>
  </si>
  <si>
    <t>NO. SIDE STORM SEWER/PONDS 3 &amp; 4 ENHANCE</t>
  </si>
  <si>
    <t>PONDS 3 &amp; 4 DREDGING</t>
  </si>
  <si>
    <t>PERIMETER SECURITY IMPROVEMENTS</t>
  </si>
  <si>
    <t>PONDS 1 &amp; 2 ACCESS CONTROL</t>
  </si>
  <si>
    <t>RUNWAY 12L/30R TUNNEL IMPROVEMENTS</t>
  </si>
  <si>
    <t>Storm Sewer/Gates/Cncrs C (Fees)/Tunnel</t>
  </si>
  <si>
    <t>Int'l Arrival Baggage Carousel Extension</t>
  </si>
  <si>
    <t>Expand Apron at Terminal #2</t>
  </si>
  <si>
    <t>Pavement Reconstruct - "C" Concrs Apron</t>
  </si>
  <si>
    <t>Prepare a Sustainable Management Plan</t>
  </si>
  <si>
    <t>Reconstruct Terminal 1, Concourse "C" Concrete Apron</t>
  </si>
  <si>
    <t>FIRE-RESCUE TRUCKS</t>
  </si>
  <si>
    <t>Ground ADS-B Out - Squitter Equipment</t>
  </si>
  <si>
    <t>Reconstruction of Aprons at Concourse "C" - Gates C3 to C10</t>
  </si>
  <si>
    <t>2015 Passenger Boarding Bridge Replacement</t>
  </si>
  <si>
    <t>Perimeter Gate Security Improvements</t>
  </si>
  <si>
    <t>Passenger Boarding Bridge Replacements -  Gates D5 and E4</t>
  </si>
  <si>
    <t>2017 Runway 12R/30L Tunnel Drainage Improvements</t>
  </si>
  <si>
    <t>Taxiway B/Q Centerline Lights</t>
  </si>
  <si>
    <t>Construct Taxiway C1</t>
  </si>
  <si>
    <t>Runway Safety Area and Pavement Markings</t>
  </si>
  <si>
    <t>Runway 4/22 Lighting; Relocate Guard Lights; Runway 4/22 Safety Area</t>
  </si>
  <si>
    <t>Taxiway B/Q Lights; Construct Taxiway C1; Runway 4/22 Lights; Runway 4/22 Safety Area; Relocate Guard Lights</t>
  </si>
  <si>
    <t>2020 Taxiway "D" Reconstruction (MAC 106-1-299)</t>
  </si>
  <si>
    <t>2020 Miscellaneous Airfield Construction (MAC 106-1-311)</t>
  </si>
  <si>
    <t>Reconstruct Partial Taxiway "D"; Rehabilitate Runway 12R/30L Lighting; Improve Runway 4/22 Safety Area; Rehab Service Road "M"</t>
  </si>
  <si>
    <t>2018 Twy "S" Reconstruction</t>
  </si>
  <si>
    <t>2018 Guard Lights for Runway 4-22; Runway Sensors</t>
  </si>
  <si>
    <t>2018 Guard Lights for Runway 4-22; Twy S Reonstruction; Runway Sensors</t>
  </si>
  <si>
    <t>Reconstruct Airport Terminal Access Road (4,300')</t>
  </si>
  <si>
    <t>4-22 APRON TAXIWAY</t>
  </si>
  <si>
    <t>SERV RD, CONTROL GATES, ETC.</t>
  </si>
  <si>
    <t>RUNWAY 11R-29L REHABILITATION</t>
  </si>
  <si>
    <t>TERM APRON/N-S TXWY RECONST</t>
  </si>
  <si>
    <t>NORTH SIDE TXWY RECONSTRUCTION</t>
  </si>
  <si>
    <t>11L-29R RUNWAY GROOVING</t>
  </si>
  <si>
    <t>FIRE STATION ADDITION</t>
  </si>
  <si>
    <t>PIER D APRON EXTENSION</t>
  </si>
  <si>
    <t>STORMWATER RETENTION BASIN</t>
  </si>
  <si>
    <t>TERMINAL APRON/11R TXWY RECONS</t>
  </si>
  <si>
    <t>PIER D-STAGE I-PIERS &amp; CAISSON</t>
  </si>
  <si>
    <t>PIER D-STAGE II-STRUCT METALS</t>
  </si>
  <si>
    <t>HHH TERMINAL</t>
  </si>
  <si>
    <t>INCINERATOR BUILDING</t>
  </si>
  <si>
    <t>PIER D-STAGE III-GEN/MECH/ELEC</t>
  </si>
  <si>
    <t>PIER D-STAGE IV-REMODELING</t>
  </si>
  <si>
    <t>PAVING</t>
  </si>
  <si>
    <t>TERMINAL NORTH EXP</t>
  </si>
  <si>
    <t>STORMWATER RETENTION BASIN #2</t>
  </si>
  <si>
    <t>PAVT REHAB 29R</t>
  </si>
  <si>
    <t>SNOW REMOVAL EQUIP BLDG ADD</t>
  </si>
  <si>
    <t>NOSE LOADER</t>
  </si>
  <si>
    <t>SNOW-ICE REM MATLS STOR BLDG</t>
  </si>
  <si>
    <t>ST. KEVINs ACCOUSTICAL TREAT</t>
  </si>
  <si>
    <t>1981 PAVT REHABILITATION</t>
  </si>
  <si>
    <t>1982 PAVEMENT REHABILITATION</t>
  </si>
  <si>
    <t>STORMWATER RETENTION BASIN NO3</t>
  </si>
  <si>
    <t>VOR/DME</t>
  </si>
  <si>
    <t>CFR VEHICLE</t>
  </si>
  <si>
    <t>TXWY GUIDANCE SIGN SYSTEM</t>
  </si>
  <si>
    <t>RUNWAY 11R/29L REHAB, ETC.</t>
  </si>
  <si>
    <t>RWY 4-22 PARALLEL TXWY RECONST</t>
  </si>
  <si>
    <t>TAXIWAY GUIDANCE SIGNS INSTALL</t>
  </si>
  <si>
    <t>PIER C AND D APRON EXPANSION</t>
  </si>
  <si>
    <t>RUNWAY SURF CONDITION SENSORS</t>
  </si>
  <si>
    <t>1984 MAINTENANCE EQUIPMENT</t>
  </si>
  <si>
    <t>PIER A APRON EXPANSION</t>
  </si>
  <si>
    <t>SERVICE ROAD CONSTRUCTION</t>
  </si>
  <si>
    <t>EMERGENCY ACCESS ROADS</t>
  </si>
  <si>
    <t>TERMINAL B APRON CONSTRUCTION</t>
  </si>
  <si>
    <t>SOUTH TERMINAL EXPANSION</t>
  </si>
  <si>
    <t>PIER D APRON CONST.</t>
  </si>
  <si>
    <t>TAXIWAY EDGE LIGHT MODIF.</t>
  </si>
  <si>
    <t>RW 4/22 PARTIAL PAR. TAXIWAY</t>
  </si>
  <si>
    <t>SNOW REMOV. EQUIP. / STORG.</t>
  </si>
  <si>
    <t>PAPI INSTALL.</t>
  </si>
  <si>
    <t>TAXIWAY A REHABILITATION</t>
  </si>
  <si>
    <t>HHH TERMINAL EXPANSION-1987</t>
  </si>
  <si>
    <t>RUN-UP PAD REHIBILITATION</t>
  </si>
  <si>
    <t>ECON.IMPACT ACCESS.AT MSP</t>
  </si>
  <si>
    <t>CONSTRUCT AIRPORT BEACON</t>
  </si>
  <si>
    <t>88 PVMT.REHAB.T/W A-PHASE I-IV</t>
  </si>
  <si>
    <t>HHH TERMINAL APRON RECONSTRUCT</t>
  </si>
  <si>
    <t>CARES act amendment for the Metropolitan Airport Commission</t>
  </si>
  <si>
    <t>CANADIAN GEESE REDUCTION STUDY</t>
  </si>
  <si>
    <t>MAC 2708 FLYING CLOUD</t>
  </si>
  <si>
    <t>GRADE/STAB/FENCE/SEED/DRAIN</t>
  </si>
  <si>
    <t>SURFACING</t>
  </si>
  <si>
    <t>RUNWAY LIGHTING</t>
  </si>
  <si>
    <t>SURF APRON/TXI/PARK AREA, ETC.</t>
  </si>
  <si>
    <t>RUNWAY/TXI/BLDG AREA/LIGHTING</t>
  </si>
  <si>
    <t>NORTH SIDE TXWY/E-W RWY NO. 2</t>
  </si>
  <si>
    <t>RELOCATE LIGHT CONTROL PANEL</t>
  </si>
  <si>
    <t>BIT OVRLY N-S RWY/TXI/APRON</t>
  </si>
  <si>
    <t>N-S TXI/TXI EXT/ENT ROAD</t>
  </si>
  <si>
    <t>EQUIP STORAGE AND MAINT BLDG</t>
  </si>
  <si>
    <t>SO. SIDE TXI AND HOLDING APRON</t>
  </si>
  <si>
    <t>CONST N-S TXI/WIDEN E-W RWY</t>
  </si>
  <si>
    <t>BIT SURF SEAL COAT</t>
  </si>
  <si>
    <t>EQUIPMENT BUILDING</t>
  </si>
  <si>
    <t>RUNWAY/TAXIWAY/LIGHTING</t>
  </si>
  <si>
    <t>MALSR AND BLDG AREA EXPANSION</t>
  </si>
  <si>
    <t>1986 BITUMINOUS CONSTRUCTION</t>
  </si>
  <si>
    <t>BITUMINOUS CONSTRUCTION</t>
  </si>
  <si>
    <t>1992 PAVEMENT REHAB.</t>
  </si>
  <si>
    <t>NORTH PARALLEL TAXIWAY</t>
  </si>
  <si>
    <t>1996 PVMT REHAB &amp; ACCESS GATES</t>
  </si>
  <si>
    <t>1997 PAVEMENT REHABILITATION</t>
  </si>
  <si>
    <t>LAND ACQUISITION  (AIP-03)</t>
  </si>
  <si>
    <t>RWY 9L/27R RECONSTRUCTION &amp; PAVE REHAB</t>
  </si>
  <si>
    <t>LAND ACQUISITION  (AIP-04)</t>
  </si>
  <si>
    <t>2002 AIRFIELD GUIDANCE SIGNS (108-1-024)</t>
  </si>
  <si>
    <t>2004 SECURITY GATES (MAC 108-1-025)</t>
  </si>
  <si>
    <t>RUNWAY 10R/28L PAVEMENT REHABILITATION</t>
  </si>
  <si>
    <t>RUNWAY 10L/28R EXTENSION</t>
  </si>
  <si>
    <t>RUNWAY 10L/28R EXTENSION - PHASE 2</t>
  </si>
  <si>
    <t>RUNWAY 10R/28L EXTENSION (MAC 108-1-032)</t>
  </si>
  <si>
    <t>ARRA - SOUTH BLDG AREA DVLPMNT-PHASE 2</t>
  </si>
  <si>
    <t>2009 ALLEYWAY PAVEMENT REHABILITATION</t>
  </si>
  <si>
    <t>RWY 10R/28L GRADING &amp; PAVING - PHASE 2</t>
  </si>
  <si>
    <t>RWY 10R/28L - PH 2 &amp; RWY SECURITY IMPROV</t>
  </si>
  <si>
    <t>2012 SOUTH BUILDING AREA DEVELOPMENT</t>
  </si>
  <si>
    <t>2012 ALLEYWAY PAVEMENT REHABILITATION</t>
  </si>
  <si>
    <t>Runway 18/36 Safety Improvements &amp; P-Rd</t>
  </si>
  <si>
    <t>Runway 10R/28L Pavement Grooving</t>
  </si>
  <si>
    <t>Reconstruct Taxiway "A"; Install Taxiway Lighting and Airfield Signage</t>
  </si>
  <si>
    <t>2017 Alleys - SE, SW, and NE Building Areas - Pavement Rehabilibation</t>
  </si>
  <si>
    <t>Runway 10L/28R Modifications</t>
  </si>
  <si>
    <t>2019 Pavement Rehab - Taxiway "D" &amp; Taxiway "E"</t>
  </si>
  <si>
    <t>Reconstruct Taxiways A1, A2, and F; Relocate Taxiway A3.</t>
  </si>
  <si>
    <t>MAC 2722 CRYSTAL</t>
  </si>
  <si>
    <t>GRADE/SURF/FENCE/SEED/MISC</t>
  </si>
  <si>
    <t>REMOVE &amp; RELOCATE POWER LINES</t>
  </si>
  <si>
    <t>WATER AND SEWER</t>
  </si>
  <si>
    <t>SURF. ADD. APRON</t>
  </si>
  <si>
    <t>SURF RWY/TXI/APRON/ACCESS ROAD</t>
  </si>
  <si>
    <t>BIT SURF TAXI AND APRON</t>
  </si>
  <si>
    <t>RWY AND TXWY CONST-SURFACING</t>
  </si>
  <si>
    <t>TAXIWAY SURFACING</t>
  </si>
  <si>
    <t>RWY EXT/TXWY/MISC CONST</t>
  </si>
  <si>
    <t>SW TAXI EXTEN AND RWY LIGHTS</t>
  </si>
  <si>
    <t>NO. BLDG AREA/TAXI/ENT ROAD</t>
  </si>
  <si>
    <t>RWY CONST/LIGHTS/MARK/PAVE/FEN</t>
  </si>
  <si>
    <t>ALT ADMIN BLDG/ADD TO M&amp;S BLDG</t>
  </si>
  <si>
    <t>OVRLY 31R RWY/TXWY/APRONS/MARK</t>
  </si>
  <si>
    <t>ROTARY SNOWPLOW</t>
  </si>
  <si>
    <t>BIT OVERLAY AND SEAL COAT</t>
  </si>
  <si>
    <t>MAINTENANCE EQUIPMENT BUILDING</t>
  </si>
  <si>
    <t>ADMINISTRATION BLDG ADDITION</t>
  </si>
  <si>
    <t>SECURITY FENCE PHASE II CONST</t>
  </si>
  <si>
    <t>SECURITY FENCE PHASE III CONST</t>
  </si>
  <si>
    <t>ELECTRICAL CONSTRUCTION</t>
  </si>
  <si>
    <t>1991 PVT. REHAB. &amp; LANDSCAPING</t>
  </si>
  <si>
    <t>1993 PAVEMENT REHABILITATION</t>
  </si>
  <si>
    <t>RWY 5R/23L RECONSTRUCTION</t>
  </si>
  <si>
    <t>1995 PAVEMENT REHABILITATION</t>
  </si>
  <si>
    <t>RUNWAY 13R/31L RECONSTRUCTION</t>
  </si>
  <si>
    <t>1995 AIRFIELD SIGNAGE</t>
  </si>
  <si>
    <t>SECURED ACCESS GATE SYSTEM</t>
  </si>
  <si>
    <t>1996 PAVE REHAB/AIRFIELD SIGNS</t>
  </si>
  <si>
    <t>1997 PAVE REHAB/AIRFIELD SIGNS</t>
  </si>
  <si>
    <t>1997 OBSTRUCTION REMOVAL (TREES)</t>
  </si>
  <si>
    <t>1998 PAVEMENT REHAB./AIRFIELD SIGNAGE</t>
  </si>
  <si>
    <t>2000 PAVEMENT REHAB &amp; DRAINAGE MODS</t>
  </si>
  <si>
    <t>2001 TWY PAVEMENT REHAB &amp; SECURITY FENCE</t>
  </si>
  <si>
    <t>RWY 6L/24R RECONSTRUCTION--MAC 109-1-026</t>
  </si>
  <si>
    <t>TWY D PAVEMENT REHAB. (MAC 109-1-027)</t>
  </si>
  <si>
    <t>2007 PAVEMENT RECONSTRUCTION-TWY A &amp; E</t>
  </si>
  <si>
    <t>RWY 14L/32R RECONSTR &amp; ALLEYWAY REHAB.</t>
  </si>
  <si>
    <t>RWY 14L/32R RECONSTRUCTION - PHASE 2</t>
  </si>
  <si>
    <t>2011 ALLEYWAY PAVEMENT REHABILITATION</t>
  </si>
  <si>
    <t>2012 PAVEMENT REHABILITATION</t>
  </si>
  <si>
    <t>AIRFIELD SIGNAGE/ELECTRICAL IMPROVEMENTS</t>
  </si>
  <si>
    <t>PVMNT REHAB &amp; SIGNAGE/ELECTRICAL IMPRVS</t>
  </si>
  <si>
    <t>reconstruct taxiways - portions of Taxiways "B", "C", and "E"</t>
  </si>
  <si>
    <t>2018 Alleyway Pavement Rehabilitation</t>
  </si>
  <si>
    <t>Rehabilitation of Taxiway "A", Taxiway "B", and Taxiway "C"</t>
  </si>
  <si>
    <t>Convert Runway 14R/32L into a parallel taxiway;  rehabilitate Runway 14L/32R; install runway lighting; install PAPI Runway 32R; modify taxiways; construct south service road.</t>
  </si>
  <si>
    <t>MAC 6201 ST PAUL DOWNTOWN</t>
  </si>
  <si>
    <t>BITUMINOUS SURFACE APRON</t>
  </si>
  <si>
    <t>NW RUNWAY AND TAXIWAY LIGHTING</t>
  </si>
  <si>
    <t>GRADE AND SURFACE NEW TAXIWAY</t>
  </si>
  <si>
    <t>RUNWAY RESURFACING AND MISC.</t>
  </si>
  <si>
    <t>SEAL COAT AND RUNWAY MARK</t>
  </si>
  <si>
    <t>EQUIP STORAGE AND SERVICE BLDG</t>
  </si>
  <si>
    <t>RWY RESURF/SEAL/MARK/TXI SEAL</t>
  </si>
  <si>
    <t>NEW LIGHT SYS &amp; MOD EXIST SYS</t>
  </si>
  <si>
    <t>APPR LGHTNG &amp; OBSTRUCT LIGHTS</t>
  </si>
  <si>
    <t>RESURF/SEAL/MARK NS RWY-EW TXI</t>
  </si>
  <si>
    <t>MAINT EQUIP (MOTT MOWER-3 SEC)</t>
  </si>
  <si>
    <t>REMOVAL OF CHIMNEY</t>
  </si>
  <si>
    <t>RUNWAY SURF AND MARKING</t>
  </si>
  <si>
    <t>RUNWAY GROOVING</t>
  </si>
  <si>
    <t>TAXIWAY AND LIGHTING</t>
  </si>
  <si>
    <t>WEST SIDE HANGAR SITE</t>
  </si>
  <si>
    <t>OVRLY RWY 8-26/APRON/TXWYS</t>
  </si>
  <si>
    <t>PICKUP TRUCK &amp; TRACTOR MOWER</t>
  </si>
  <si>
    <t>RWY14-32 STAGE 1 PHASE 1 GRADE</t>
  </si>
  <si>
    <t>POWER SWEEPER</t>
  </si>
  <si>
    <t>RWY 14/32 TXYS BLDG AREA PHIIa</t>
  </si>
  <si>
    <t>RWY 14/32 TXYS PAVE ETC PH IIb</t>
  </si>
  <si>
    <t>MAC CONTRACT 107 1 005</t>
  </si>
  <si>
    <t>MAINTEN.EQUIPMENT STORAGE BLDG</t>
  </si>
  <si>
    <t>PVMT REHAB-APR,T/W,ROAD CONST</t>
  </si>
  <si>
    <t>TREE CLEAR.&amp; REPLANT., R/W 32</t>
  </si>
  <si>
    <t>1989 PVMT.REHAB-SER.RD.&amp;PK.LOT</t>
  </si>
  <si>
    <t>WEST SERVICE ROAD EXTENSION</t>
  </si>
  <si>
    <t>1990 SECURITY FENCE PROJECT</t>
  </si>
  <si>
    <t>1990 TAXIWAY SIGNAGE</t>
  </si>
  <si>
    <t>1991 PAVEMENT REHAB.</t>
  </si>
  <si>
    <t>92 PAVEMENT REHAB.</t>
  </si>
  <si>
    <t>PART 139 FIRE TRUCK</t>
  </si>
  <si>
    <t>1996 WETLAND MITIGATION</t>
  </si>
  <si>
    <t>TAXIWAY B RELOCATION</t>
  </si>
  <si>
    <t>1997 WETLAND MITIGATION</t>
  </si>
  <si>
    <t>INSTALLATION OF NEW ROTATING BEACON</t>
  </si>
  <si>
    <t>RUNWAY 14/32 IMPROVEMENTS</t>
  </si>
  <si>
    <t>RWY 14-32 &amp; TWY PAPA PAVEMENT REHAB</t>
  </si>
  <si>
    <t>2002 SECURITY FENCING (MAC 107-1-044)</t>
  </si>
  <si>
    <t>RUNWAY 9 BLAST PAD RECONSTRUCTION</t>
  </si>
  <si>
    <t>TWY E PAVEMENT REHAB. (MAC 107-1-047)</t>
  </si>
  <si>
    <t>RWY 9/27 PVMT REHAB &amp; LIGHTING UPGRADE</t>
  </si>
  <si>
    <t>2005 SUB-DRAIN IMPROVEMENTS</t>
  </si>
  <si>
    <t>RUNWAY SAFETY AREA IMPROVEMENTS</t>
  </si>
  <si>
    <t>COMPENSATORY EXCAVATION</t>
  </si>
  <si>
    <t>RUNWAY 9/27 SAFETY AREA IMPROVEMENTS</t>
  </si>
  <si>
    <t>PERIMETER DIKE CONSTRUCTION</t>
  </si>
  <si>
    <t>RWY 14/32 RSA IMPROV. (EMAS) &amp; TWY REHAB</t>
  </si>
  <si>
    <t>TWY D, N, &amp; W REHABILITATION - PHASE 2</t>
  </si>
  <si>
    <t>2011 TAXIWAY A - REHABILITATION</t>
  </si>
  <si>
    <t>2012 TAXIWAY A - REHABILITATION</t>
  </si>
  <si>
    <t>Storm Sewer Updates</t>
  </si>
  <si>
    <t>Electrical Vault Inprovements</t>
  </si>
  <si>
    <t>Pavement Rehab - Taxiway "C"</t>
  </si>
  <si>
    <t>Taxiway E Pavement Rehabilitation</t>
  </si>
  <si>
    <t>Reconstruct Portion of Runway 14/32; Construct Taxiway "F"; Remove Taxiway "N" and Runway Overrun</t>
  </si>
  <si>
    <t>2017 Administration Building Apron Pavement Rehabilitation</t>
  </si>
  <si>
    <t>Access Road Improvements</t>
  </si>
  <si>
    <t>Storm Sewer Improvements - Phase 2</t>
  </si>
  <si>
    <t>Airport Perimeter Road Rehabilitation</t>
  </si>
  <si>
    <t>INTRUSION/FIRE DETECT SYSTEM</t>
  </si>
  <si>
    <t>MAC 8203 LAKE ELMO</t>
  </si>
  <si>
    <t>GRADE/DRAIN/SURF/SEED/MISC</t>
  </si>
  <si>
    <t>RUNWAY LIGHTS AND BEACON</t>
  </si>
  <si>
    <t>GRADE/SURF/EXT RUNWAYS</t>
  </si>
  <si>
    <t>TRUCK</t>
  </si>
  <si>
    <t>5/8-INCH BIT OVERLAY-BOTH RWYS</t>
  </si>
  <si>
    <t>POWER LINE BURIAL</t>
  </si>
  <si>
    <t>NORTH BUILDING AREA</t>
  </si>
  <si>
    <t>DUMP TRUCK W/SNOWPLOW &amp; SANDER</t>
  </si>
  <si>
    <t>1985 BITUMINOUS CONSTRUCTION</t>
  </si>
  <si>
    <t>1992 PVT. REHAB. &amp; BLDG. AREA</t>
  </si>
  <si>
    <t>1996 PAVEMENT REHABILITATION</t>
  </si>
  <si>
    <t>ACCESS ROAD RE-ALIGNMENT</t>
  </si>
  <si>
    <t>RUNWAY 14-32 PAVEMENT REHABILITATION</t>
  </si>
  <si>
    <t>RWY 4/22 &amp; NO. SIDE TWY REHABILITATION</t>
  </si>
  <si>
    <t>2003 SECURITY FENCING  (MAC 111-3-008)</t>
  </si>
  <si>
    <t>2004 PAVEMENT REHAB. (MAC 111-1-014)</t>
  </si>
  <si>
    <t>RUNWAY 14/32 LIGHTING IMPROVEMENTS</t>
  </si>
  <si>
    <t>COMPASS CALIBRATION PAD PAVEMENT REHAB</t>
  </si>
  <si>
    <t>NE TAXIWAY 4/22 PAVEMENT RECONSTRUCTION</t>
  </si>
  <si>
    <t>PAVEMENT RECON. - TWY CONNECTORS &amp; APRON</t>
  </si>
  <si>
    <t>PAVEMENT RECONSTRUCTION - PHASE 2</t>
  </si>
  <si>
    <t>PAVEMENT REHABILITATION/APRON RUN-UP</t>
  </si>
  <si>
    <t>RWY 14/32 CTR 40' MILL &amp; OVERLAY [BOND]</t>
  </si>
  <si>
    <t>TAXIWAY 14/32 NORTH END RECONSTRUCTION</t>
  </si>
  <si>
    <t>Reconstruction of Taxilanes in the North Building Area</t>
  </si>
  <si>
    <t>2015 Parallel Taxiway (B) Reconstruction</t>
  </si>
  <si>
    <t>Reconstruction of Parallel Taxiway "A"</t>
  </si>
  <si>
    <t>RECONSTRUCT TAXIWAY B, CONSTRUCT RWY14/32 PHASE 1: SITE WORK AND ROAD RELOCATION (30TH ST)</t>
  </si>
  <si>
    <t>CONST. LAND. STRIP</t>
  </si>
  <si>
    <t>GRADE REVISION</t>
  </si>
  <si>
    <t>TAXIWAY SP</t>
  </si>
  <si>
    <t>TAXIWAY PAVING</t>
  </si>
  <si>
    <t>RUNWAY EXT. AND GRADING</t>
  </si>
  <si>
    <t>BURY POWER LINE</t>
  </si>
  <si>
    <t>RUNWAY PAVING</t>
  </si>
  <si>
    <t>RUNWAY REHABILITATION</t>
  </si>
  <si>
    <t>CRACK REPAIR &amp; SEALCOAT</t>
  </si>
  <si>
    <t>SEAPLANE RAMP IMPROVEMENTS</t>
  </si>
  <si>
    <t>CONSULT SERV. SWPPP</t>
  </si>
  <si>
    <t>RUNWAY 10/28 SEALCOAT</t>
  </si>
  <si>
    <t>ENGINEERING SERVICES, ALP</t>
  </si>
  <si>
    <t>OBSTRUCTION REMOVAL(TREES)</t>
  </si>
  <si>
    <t>Taxiway &amp; Drainage Improvements</t>
  </si>
  <si>
    <t>Runway Crack Repair</t>
  </si>
  <si>
    <t>LAND - ELLETSON - RWY APPROACH</t>
  </si>
  <si>
    <t>Fog Seal Rwy, Crack Seal, Snow Blower</t>
  </si>
  <si>
    <t>Twy Reconst</t>
  </si>
  <si>
    <t>Tree Trimming - Rwy 10 Appr</t>
  </si>
  <si>
    <t>DeFoe Land Acquisition</t>
  </si>
  <si>
    <t>Grading Material Placement</t>
  </si>
  <si>
    <t>Crack Seal</t>
  </si>
  <si>
    <t>FUEL FACILITY &amp; APRON EXPANSION</t>
  </si>
  <si>
    <t>RUNWAY CRACK FILLING (2009)</t>
  </si>
  <si>
    <t>STORM WATER POLLUTION PREVENTION PLAN</t>
  </si>
  <si>
    <t>2010 CRACK FILL AND SEAL</t>
  </si>
  <si>
    <t>2011 CRACK FILL AND SEAL</t>
  </si>
  <si>
    <t>Runway Rehabilitation (Bond)</t>
  </si>
  <si>
    <t>Runway Rehab (Bond Match) &amp; Apron Rehab</t>
  </si>
  <si>
    <t>AIRPORT PROPERTY MAP UPDATE</t>
  </si>
  <si>
    <t>Rehabilitate Airport Parking Lot</t>
  </si>
  <si>
    <t>Pavement Rehab in the Hangar Area</t>
  </si>
  <si>
    <t>Airfield Pavement Crack Repair &amp; Slurry Seal</t>
  </si>
  <si>
    <t>Master Plan with Airport Layout Plan</t>
  </si>
  <si>
    <t>Sand Blast &amp; Paint Aircraft Fuel System Tank</t>
  </si>
  <si>
    <t>GRADE LAND. STRIP</t>
  </si>
  <si>
    <t>LAND PROJECT</t>
  </si>
  <si>
    <t>TEMP FENCE CAR PARK &amp; SECURITY</t>
  </si>
  <si>
    <t>MOTT MOWER</t>
  </si>
  <si>
    <t>GRADING BUILDING AREA</t>
  </si>
  <si>
    <t>CONSULTING SERVICES</t>
  </si>
  <si>
    <t>USED SNOGO</t>
  </si>
  <si>
    <t>MAINT. EQUIPMENT MOWER</t>
  </si>
  <si>
    <t>WATER WELL</t>
  </si>
  <si>
    <t>SEPTIC SYSTEM</t>
  </si>
  <si>
    <t>CONSULTANT SERVICES-A/D BLDG</t>
  </si>
  <si>
    <t>CONSTRUCT A/D BUILDING</t>
  </si>
  <si>
    <t>A/D BLDG FURNISHINGS ETC.</t>
  </si>
  <si>
    <t>BIT PAVING &amp; TURF ESTABLISHMT</t>
  </si>
  <si>
    <t>APRON &amp; TAXIWAY SEALCOAT</t>
  </si>
  <si>
    <t>BEACON TOWER REPLACEMENT</t>
  </si>
  <si>
    <t>WEATHER TERMINAL</t>
  </si>
  <si>
    <t>MAINT. HANGAR REMODELLING</t>
  </si>
  <si>
    <t>Paved Taxiway Extension</t>
  </si>
  <si>
    <t>TAXIWAY EXTEND TO HANGARS, BLDG, &amp; TURF</t>
  </si>
  <si>
    <t>Air Conditioner, Radio, Well, Rwy Sod Re</t>
  </si>
  <si>
    <t>Overlay Apron and Taxiways</t>
  </si>
  <si>
    <t>Airport Layout Plan Update</t>
  </si>
  <si>
    <t>AIRPORT BEACON REPLACEMENT</t>
  </si>
  <si>
    <t>TAXIWAY AND APRON SEAL COAT</t>
  </si>
  <si>
    <t>MOWER, EXTEND TAXILANE, A/D BLDG REMODEL</t>
  </si>
  <si>
    <t>CONCRETE FUELING PAD</t>
  </si>
  <si>
    <t>Develop Storm Water Polution Prevention Plan</t>
  </si>
  <si>
    <t>Obstruction Removals - Trees</t>
  </si>
  <si>
    <t>Jacobsen HR 600 11-Foot Rotary Mower w/Canopy</t>
  </si>
  <si>
    <t>Appraisal for Land</t>
  </si>
  <si>
    <t>Land Acquisition - Judd Parcel</t>
  </si>
  <si>
    <t>GRADE SEED MARK</t>
  </si>
  <si>
    <t>LIGHTING LANDING STRIP</t>
  </si>
  <si>
    <t>WATER AND SEWER SYSTEMS</t>
  </si>
  <si>
    <t>CONST. LAND. STRIP, TAXIWAY,AP</t>
  </si>
  <si>
    <t>SITE PREPARATION &amp; LAND ACQUISITION</t>
  </si>
  <si>
    <t>AIRPORT LIGHTING</t>
  </si>
  <si>
    <t>PRELIMINARY ENGINEERING</t>
  </si>
  <si>
    <t>APRON &amp; HANGAR SITE IMPROVE.</t>
  </si>
  <si>
    <t>COMBO MOWER/SNOWBLOWER (NO LONGER IN USE)</t>
  </si>
  <si>
    <t>ALP &amp; MASTER PLAN UPDATE</t>
  </si>
  <si>
    <t>FUEL SYSTEM MOD. TO JET A</t>
  </si>
  <si>
    <t>REILS RUNWAY 17/35</t>
  </si>
  <si>
    <t>CRACK REPAIR, THERMAL BOND</t>
  </si>
  <si>
    <t>FUEL SYSTEM REPLACEMENT</t>
  </si>
  <si>
    <t>Crack Repair, Seal &amp; Thermal Patching</t>
  </si>
  <si>
    <t>MOWER &amp; PAVEMENT CRACK REPAIR</t>
  </si>
  <si>
    <t>Land Survey &amp; EA for Rwy Xtend &amp; X wind</t>
  </si>
  <si>
    <t>A/D BLDG, PAVMT, AND GATE REPAIR, SIGN</t>
  </si>
  <si>
    <t>Security Fence &amp; Past Land Acq. - AIP-03</t>
  </si>
  <si>
    <t>FUEL SYSTEM CREDIT CARD READER</t>
  </si>
  <si>
    <t>ENVIRON. ASSESS. &amp; PARCELS 16, 16A, &amp; 17</t>
  </si>
  <si>
    <t>LAND ACQ.- PARCELS 8, 8A-8D, 9, 15 &amp; 15A</t>
  </si>
  <si>
    <t>RWY 17/35 RECONSTRUCTION AND EXTENSION</t>
  </si>
  <si>
    <t>SEWER AND WATER FOR A/D BUILDING</t>
  </si>
  <si>
    <t>SRE TRACTOR WITH PLOW AND SWEEPER</t>
  </si>
  <si>
    <t>RWY 11/29 &amp; DEER FENCE-DESIGN, PAC &amp; SAC</t>
  </si>
  <si>
    <t>RUNWAY 17/35 CRACK SEAL</t>
  </si>
  <si>
    <t>DEER FENCE &amp; CROSSWIND RWY WIND ANALYSIS</t>
  </si>
  <si>
    <t>FUEL FACILITY UPGRADE</t>
  </si>
  <si>
    <t>Acquire Land for Cross-Wind Runway</t>
  </si>
  <si>
    <t>Construct Turf Crosswind Runway 11/29; Conduct Wildlife Hazard Assessment; Develop Wildlife Hazard Management Plan</t>
  </si>
  <si>
    <t>Master Plan and ALP Update</t>
  </si>
  <si>
    <t>JD 5075E Utility Tractor and Frontier FM2120R Flex-Wing Mower</t>
  </si>
  <si>
    <t>--Paynesville---GRADE/SEED/FENCE/MARKING</t>
  </si>
  <si>
    <t>Consultant Services - ALP, EAW</t>
  </si>
  <si>
    <t>Land Acquisition</t>
  </si>
  <si>
    <t>Consultant Services - Zoning</t>
  </si>
  <si>
    <t>Design Engineering</t>
  </si>
  <si>
    <t>New Airport Construction</t>
  </si>
  <si>
    <t>Hangar Site Prep &amp; A/D Bldg part of T-Hr</t>
  </si>
  <si>
    <t>Fuel System w/ Card Reader</t>
  </si>
  <si>
    <t>Hangar Relocations from Old Airport</t>
  </si>
  <si>
    <t>Amendments for 7302-06 &amp; 7302-07</t>
  </si>
  <si>
    <t>1.Update ALP</t>
  </si>
  <si>
    <t>2.Design 10 Unit T-Hangar</t>
  </si>
  <si>
    <t>3.Construct 11 Unit T-Hangar - Phase 1</t>
  </si>
  <si>
    <t>4.Construct 10 Unit T-Hangar - Phase 2</t>
  </si>
  <si>
    <t>5.Construct 10 Unit T-Hangar - Phase 3</t>
  </si>
  <si>
    <t>6. Pvmnt Rehab(Slurry Sl); SWPPP</t>
  </si>
  <si>
    <t>7. Install REILs &amp; PAPIs to rwy 11/29</t>
  </si>
  <si>
    <t>Install Airport Beacon</t>
  </si>
  <si>
    <t>Zoning Update - Paynesville</t>
  </si>
  <si>
    <t>Fuel System Upgrade</t>
  </si>
  <si>
    <t>Rehabilitate Runway 11/29, Taxiway, and Apron</t>
  </si>
  <si>
    <t>Acquire Land for Future Development</t>
  </si>
  <si>
    <t>T-Hangar Design Only</t>
  </si>
  <si>
    <t>2018 Airport Crack Seal</t>
  </si>
  <si>
    <t>CONSTRUCT TAXIWAY, CONSTRCT 8-UNIT T-HANGER</t>
  </si>
  <si>
    <t>CARES ACT AMENDMENT FOR PAYNESVILLE</t>
  </si>
  <si>
    <t>GRADE SINGLE STRIP</t>
  </si>
  <si>
    <t>RWY REALIGN &amp; PWR LINE RELOCAT</t>
  </si>
  <si>
    <t>AIRPORT SAFETY SIGNS</t>
  </si>
  <si>
    <t>RUNWAY RECONSTRUCTION</t>
  </si>
  <si>
    <t>TRACTOR, MOWER, &amp; SNOWBLOWER</t>
  </si>
  <si>
    <t>Fog Seal &amp; Pavement Marking</t>
  </si>
  <si>
    <t>Arrival/Departure Building</t>
  </si>
  <si>
    <t>Fuel System and Beacon Repair</t>
  </si>
  <si>
    <t>Update Airport Master Plan Study (ALP)</t>
  </si>
  <si>
    <t>Crack Repair &amp; Replace REILs - AIP-03</t>
  </si>
  <si>
    <t>2004 RWY &amp; TWY REHAB. AND TRACTOR</t>
  </si>
  <si>
    <t>HANGAR AREA DEVELOPMENT</t>
  </si>
  <si>
    <t>AIRPORT LAYOUT PLAN UPDATE</t>
  </si>
  <si>
    <t>LAND ACQUISITION - PARCEL 71 (WESTLING)</t>
  </si>
  <si>
    <t>RWY 15/33 CRACK REPAIR/LIGHTING UPGRADE</t>
  </si>
  <si>
    <t>FLAIL MOWER</t>
  </si>
  <si>
    <t>FUEL SYSTEM CREDIT CARD READER UPGRADE</t>
  </si>
  <si>
    <t>2012 PAVEMENT REHAB. - APRON &amp; TAXIWAY</t>
  </si>
  <si>
    <t>Taxilane Rehabilitation and Airport Layout Plan</t>
  </si>
  <si>
    <t>Crack Seal Runway &amp; Taxiway and Design Taxilane</t>
  </si>
  <si>
    <t>Access Road Construction, Taxilane Construction, and Wetland Mitigation</t>
  </si>
  <si>
    <t>Pavement Crack Repair, Runway, Taxiway, and Apron</t>
  </si>
  <si>
    <t>Reconstruct Runway 15/33 and Taxiways, including Lighting (Design Only)</t>
  </si>
  <si>
    <t>Reconstruct Runway, Reconstruct Rwy Lighting, Reconstruct Taxiway, Reconstuct txwy lighting</t>
  </si>
  <si>
    <t>CARES ACT AMENDMENT FOR PRINCETON</t>
  </si>
  <si>
    <t>RELOCATE POWER LINE</t>
  </si>
  <si>
    <t>SURF APRON</t>
  </si>
  <si>
    <t>PAVING/LIGHTING/FENCING</t>
  </si>
  <si>
    <t>ARRIVAL/DEPARTURE BUILDING</t>
  </si>
  <si>
    <t>SEAL COAT-CRACK REPAIR</t>
  </si>
  <si>
    <t>MOWER (NO LONGER IN SERVICE)</t>
  </si>
  <si>
    <t>UTILITY TRACTOR &amp; MOWER (NO LONGER IN SERVICE)</t>
  </si>
  <si>
    <t>REPAIR VASI'S</t>
  </si>
  <si>
    <t>NON-ROUTINE RUNWAY REPAIR</t>
  </si>
  <si>
    <t>LAND ACQUI -BENNETT PROPERTY</t>
  </si>
  <si>
    <t>CONSULTANT SERVICES</t>
  </si>
  <si>
    <t>REAR MOUNT FINISHING MOWER (NO LONGER IN SERVICE)</t>
  </si>
  <si>
    <t>STORM WATER POLL. PREV. PLAN</t>
  </si>
  <si>
    <t>1997 AIRPORT IMPROVEMENTS</t>
  </si>
  <si>
    <t>AIRCRAFT FUELING SYSTEM</t>
  </si>
  <si>
    <t>1996 BUILDING AREA CONSTRUCTION</t>
  </si>
  <si>
    <t>TRACTOR AND MOWER (TRADED IN)</t>
  </si>
  <si>
    <t>PARALLEL TWY, PAPIs, REILs, LAND &amp; ALP</t>
  </si>
  <si>
    <t>ALP UPDATE &amp; ENVIRONMENTAL ASSESSMENT</t>
  </si>
  <si>
    <t>ARRIVAL/DEPARTURE BLDG REHABILITATION</t>
  </si>
  <si>
    <t>ENVIRONMENTAL ASSESSMENT - PHASE 2</t>
  </si>
  <si>
    <t>ENVIRONMENTAL ASSESSMENT - PHASE 3</t>
  </si>
  <si>
    <t>MOWER (TRADED IN)</t>
  </si>
  <si>
    <t>SNOW PUSHER</t>
  </si>
  <si>
    <t>Kubota M7040FC-1 Tractor w/Cab</t>
  </si>
  <si>
    <t>NOT IN SERVICE 2014 Progressive TD65B Mower</t>
  </si>
  <si>
    <t>Runway Reconstruction, Taxiway Crack Repair, Beacon, and SRE</t>
  </si>
  <si>
    <t>Rehabilitate Apron; Rehabilitate Taxilanes "A" and "B"</t>
  </si>
  <si>
    <t>Guidance Sign, Rehab Taxilanes, Taxilane Extension</t>
  </si>
  <si>
    <t>Master Plan; ALP Update; Wildlife Site Visit</t>
  </si>
  <si>
    <t>CARES ACT AMENDMENT FOR RUSH CITY</t>
  </si>
  <si>
    <t>ALLOCATION 5000</t>
  </si>
  <si>
    <t>GRADING AND SEEDING</t>
  </si>
  <si>
    <t>BIT. APRON</t>
  </si>
  <si>
    <t>GRADING AND PAVING</t>
  </si>
  <si>
    <t>F&amp;I 8000 GAL FUEL TANK &amp; PUMP</t>
  </si>
  <si>
    <t>REPLACE HANGAR DOOR</t>
  </si>
  <si>
    <t>TERMINAL AREA EMBANKMENT</t>
  </si>
  <si>
    <t>POTABLE WATER WELL</t>
  </si>
  <si>
    <t>A/D BLDG, ENT. RD, &amp; SITE PREP</t>
  </si>
  <si>
    <t>KEYLOCK SYSTEM FOR FUEL FAC.</t>
  </si>
  <si>
    <t>CONST. WASTEWATER SYSTEM</t>
  </si>
  <si>
    <t>600 FT.EXT.&amp; RUNWAY OVERLAY</t>
  </si>
  <si>
    <t>INSTALL NEW BEACON &amp; TOWER</t>
  </si>
  <si>
    <t>WIND CONE RELOCATION</t>
  </si>
  <si>
    <t>UNDERGROUND FUEL TANK</t>
  </si>
  <si>
    <t>STORM WATER PPP</t>
  </si>
  <si>
    <t>BITUMINOUS CRACK SEALING</t>
  </si>
  <si>
    <t>Runway Marking</t>
  </si>
  <si>
    <t>Hangar Site Prep. &amp; Ent. Road Relocation</t>
  </si>
  <si>
    <t>CRACK SEALING</t>
  </si>
  <si>
    <t>2000 MISC PROJECTS-HANGAR AREA, MOWER,TX</t>
  </si>
  <si>
    <t>MOWER, TXY LIGHTS, SIGN, &amp; FUEL</t>
  </si>
  <si>
    <t>Hangar Demolition</t>
  </si>
  <si>
    <t>Fueling Credit Card Reader</t>
  </si>
  <si>
    <t>1.Hangar Site Preparation</t>
  </si>
  <si>
    <t>2.11 Unit Hangar Foundation, Phase I</t>
  </si>
  <si>
    <t>3.Construct 11-Unit T-Hangar</t>
  </si>
  <si>
    <t>4.Construct 11 Unit T-Hangar - Phase 3</t>
  </si>
  <si>
    <t>SWPPP UPDATE</t>
  </si>
  <si>
    <t>5. Crack Repair, Tree Removal, and ALP</t>
  </si>
  <si>
    <t>A/D Buildg - Paint, Flooring and Plumbin</t>
  </si>
  <si>
    <t>Environmental Assessment for Runway Rehabilitation</t>
  </si>
  <si>
    <t>Fuel System Upgrades - Card Reader, Hose Reel, and Cabinet</t>
  </si>
  <si>
    <t>Reconstruct Airfield Pavement; Widen Runway, Airfield Lighting</t>
  </si>
  <si>
    <t>NATURAL GAS CONVERSION INSTALL</t>
  </si>
  <si>
    <t>PLUMBING AND HEATING</t>
  </si>
  <si>
    <t>GRADE/DRAIN/SEED/PAVE/FENCE</t>
  </si>
  <si>
    <t>SEAL COAT AND TAXI CONST</t>
  </si>
  <si>
    <t>APRON SURF</t>
  </si>
  <si>
    <t>BEACON INSTALLATION</t>
  </si>
  <si>
    <t>RWY EXTEN AND TAXI CONST</t>
  </si>
  <si>
    <t>BIT OVRLY AND SEWER EXTENSION</t>
  </si>
  <si>
    <t>FENCE/PARK LOT ROADS/BIT SURF</t>
  </si>
  <si>
    <t>RADIO TOWER OBSTRUCTION</t>
  </si>
  <si>
    <t>HANGAR SITE PREP &amp; DRAIN SYS</t>
  </si>
  <si>
    <t>WATERMAIN, WELL AND PUMPHOUSE</t>
  </si>
  <si>
    <t>SEWER AND STREET</t>
  </si>
  <si>
    <t>PATCHING AND CRACK FILLING</t>
  </si>
  <si>
    <t>HANGAR SITE PREPARATION</t>
  </si>
  <si>
    <t>FENCING AND LAND</t>
  </si>
  <si>
    <t>AIRPORT DRAINAGE (STORM SEWER)</t>
  </si>
  <si>
    <t>PURCHASE HOUGH LOADER</t>
  </si>
  <si>
    <t>AIRPORT LAYOUT PLAN &amp; ZONING</t>
  </si>
  <si>
    <t>PLATTING MUNICIPAL AIRPORT</t>
  </si>
  <si>
    <t>ROOF REPAIR HANGARS 6-7-8</t>
  </si>
  <si>
    <t>LAND ACQ-CONST T/WS-INSTL PAPI</t>
  </si>
  <si>
    <t>MEDIUM INTENSITY RW LIGHTS</t>
  </si>
  <si>
    <t>HANGARS 2,3,4 &amp; 5 REROOFING</t>
  </si>
  <si>
    <t>RECONST.RY 16/34 &amp; TAXIWAY</t>
  </si>
  <si>
    <t>EQUIPMENT-SNOW BLOWER</t>
  </si>
  <si>
    <t>FUELING FACILITY/TANK REMOVAL</t>
  </si>
  <si>
    <t>APRON RECONST, TAXIWAY RESUR.</t>
  </si>
  <si>
    <t>ACCESS RD SURFACING, ETC.</t>
  </si>
  <si>
    <t>STORM WATER POLLUTION PREV.</t>
  </si>
  <si>
    <t>CRACK ROUTING AND SEALING</t>
  </si>
  <si>
    <t>LIGHTED WINDCONE</t>
  </si>
  <si>
    <t>UST REMOVAL AND RESTORATION</t>
  </si>
  <si>
    <t>FRONT END LOADER &amp; 1 TON TRUCK</t>
  </si>
  <si>
    <t>85HP TRACTOR WITH FLAIL MOWERS</t>
  </si>
  <si>
    <t>LAWNMOWER</t>
  </si>
  <si>
    <t>SWEEPER AND RADIO FOR JOHN DEERE 6400</t>
  </si>
  <si>
    <t>HANGAR #3 DOOR REPLACEMENT</t>
  </si>
  <si>
    <t>TERMINAL BUILDING PARKING LOT</t>
  </si>
  <si>
    <t>2002 AIRPORT RECONSTRUCTION &amp; EXPANSION</t>
  </si>
  <si>
    <t>2001 4WD DUMP TRUCK W/PLOW &amp; SANDER</t>
  </si>
  <si>
    <t>2003 NORTH BUILDING AREA IMPROVEMENTS</t>
  </si>
  <si>
    <t>20-UNIT T-HANGAR SITE PREPARATION</t>
  </si>
  <si>
    <t>JOHN DEERE LAWN MOWER</t>
  </si>
  <si>
    <t>WEST BUILDING AREA DEVELOPMENT</t>
  </si>
  <si>
    <t>SNOW BLOWER ATTACHMENT</t>
  </si>
  <si>
    <t>AVIATION FUEL MANAGEMENT SYSTEM</t>
  </si>
  <si>
    <t>2008 PAVEMENT REHABILITATION</t>
  </si>
  <si>
    <t>RWY 16 OBSTRUCTIONS - IDENTIFY/NEGOTIATE</t>
  </si>
  <si>
    <t>2010 PAVEMENT REHABILITATION</t>
  </si>
  <si>
    <t>LOADER - REPLACEMENT TIRES</t>
  </si>
  <si>
    <t>2011 PAVEMENT REHABILITATION</t>
  </si>
  <si>
    <t>2011 OBSTRUCTION REMOVAL</t>
  </si>
  <si>
    <t>E.A. I &amp; II, MASTER PLAN and ALP UPDATE</t>
  </si>
  <si>
    <t>Terminal Bldg &amp; Hangar-Roof Replacement</t>
  </si>
  <si>
    <t>Reconstruct Airport Pavements</t>
  </si>
  <si>
    <t>Rehab Pavement/Entrance Rd/Replace Roofs</t>
  </si>
  <si>
    <t>Snow Blast M8500HD Snow Blower Attachment</t>
  </si>
  <si>
    <t>Land Acquisition and Obstruction Removal</t>
  </si>
  <si>
    <t>Tractor, Broom, and Mower</t>
  </si>
  <si>
    <t>Security Gate Updates</t>
  </si>
  <si>
    <t>Crack Sealing - North Hangar Area</t>
  </si>
  <si>
    <t>SRE - Loader, Plow, and Pusher</t>
  </si>
  <si>
    <t>Airport Drainage Improvements; Triggering Events Master Plan Study</t>
  </si>
  <si>
    <t>Rehabilitate Runway 16/34 - Design Only</t>
  </si>
  <si>
    <t>Pavement Crack Sealing - South and West Hangar Areas</t>
  </si>
  <si>
    <t>CARES ACT AMENDMENT FOR SOUTH ST PAUL</t>
  </si>
  <si>
    <t>LOCALIZER</t>
  </si>
  <si>
    <t>ST. CLOUD</t>
  </si>
  <si>
    <t>---- ST. CLOUD AIRPORT ----</t>
  </si>
  <si>
    <t>GRAD-BASE-SEED-DRAIN-FENCE-LIG</t>
  </si>
  <si>
    <t>OBS. LIGHT ON H MARKER</t>
  </si>
  <si>
    <t>CONST LIGHT NW-SE RUNWAY</t>
  </si>
  <si>
    <t>ADM BUILDING</t>
  </si>
  <si>
    <t>SITE PREP HANGAR</t>
  </si>
  <si>
    <t>TERMINAL BUILDING EXPANSION - PHASE 2</t>
  </si>
  <si>
    <t>2009 CRACK SEAL</t>
  </si>
  <si>
    <t>2010 CRACK SEAL</t>
  </si>
  <si>
    <t>SLURRY SEAL</t>
  </si>
  <si>
    <t>ACQUIRE 6 PARCELS [2006 ST Bonding]</t>
  </si>
  <si>
    <t>2011 CRACK SEAL</t>
  </si>
  <si>
    <t>ELECTRICAL TRANSFORMER FOR RWY 31 MALSR</t>
  </si>
  <si>
    <t>MASTER PLAN UPDATE, RWY GUARD LGTS &amp; SRE</t>
  </si>
  <si>
    <t>GENERAL AVIATION BUILDING REMODEL</t>
  </si>
  <si>
    <t>2012 CRACK SEAL</t>
  </si>
  <si>
    <t>VASI-4 &amp; GENERATOR</t>
  </si>
  <si>
    <t>Rwy Grd Lghts, M.P., Rwy 5/23-Dgn, &amp; WHA</t>
  </si>
  <si>
    <t>ENVIRONMENTAL ASSESSMENT FOR AIR SERVICE</t>
  </si>
  <si>
    <t>2013 CRACK REPAIR</t>
  </si>
  <si>
    <t>FBO HANGAR</t>
  </si>
  <si>
    <t>rnwy 5/23 reconstr./Design rnwy ext/SRE</t>
  </si>
  <si>
    <t>Security Systm Upgrades/5 gates included</t>
  </si>
  <si>
    <t>Operations Vehicle and  Runway FME</t>
  </si>
  <si>
    <t>Runway De-icer and Storage Tank</t>
  </si>
  <si>
    <t>Acquire SRE and Conduct EA for Parking Lot Expansion</t>
  </si>
  <si>
    <t>MAINT. EQUIP.</t>
  </si>
  <si>
    <t>Construct Runway 31 Extension</t>
  </si>
  <si>
    <t>Crack Sealing Pavement - CY2015</t>
  </si>
  <si>
    <t>Rehabilitate T-Hangar Area Taxilanes (design); conduct EA for Hangar Area Expansion.</t>
  </si>
  <si>
    <t xml:space="preserve">  T-Hangar Taxilane Rehabilitation; Taxiway Reconfiguration; Obstruction Removal; Design of Hangar Area Expansion</t>
  </si>
  <si>
    <t>Annual Pavement Crack Sealing</t>
  </si>
  <si>
    <t>St Cloud Air Transportation Optimization Planning Study</t>
  </si>
  <si>
    <t>North Building Area Site Expansion</t>
  </si>
  <si>
    <t>2018 Crack Seal</t>
  </si>
  <si>
    <t>Construction of North Hangar Area Taxiway</t>
  </si>
  <si>
    <t>Annual Crack Sealing</t>
  </si>
  <si>
    <t>Improve/Modify/Rehabilitate Contract Tower, Reconstruct Perimeter Fencing not Required by 49 CFR 1542, Acquire Aircraft Rescue &amp; Fire Fighting Safety Equipment.</t>
  </si>
  <si>
    <t>HANGAR SITE PAVING</t>
  </si>
  <si>
    <t>MAINT. EQUIP. SNOW PLOW(BLADE)</t>
  </si>
  <si>
    <t>PLOW WING &amp; GOPHER PELLET MACH</t>
  </si>
  <si>
    <t>GRADING, PAVING, LIGHT, FENCE</t>
  </si>
  <si>
    <t>RIDING MOWER</t>
  </si>
  <si>
    <t>MAINTENANCE STORAGE BUILDING</t>
  </si>
  <si>
    <t>MAINT. EQUIPMENT</t>
  </si>
  <si>
    <t>MISC. PAVING</t>
  </si>
  <si>
    <t>PAVEMENT REHABILITION</t>
  </si>
  <si>
    <t>RADIOS,A/D IMPROVE.LAWN VACUUM</t>
  </si>
  <si>
    <t>SEAL COAT PRIMARY APRON</t>
  </si>
  <si>
    <t>TAXIWAY SEALCOAT</t>
  </si>
  <si>
    <t>EQUIPMENT-PICK-UP TRUCK</t>
  </si>
  <si>
    <t>A/D BUILDING IMPROVEMENTS</t>
  </si>
  <si>
    <t>PARKING LOT EXPANSION</t>
  </si>
  <si>
    <t>LIGHTED GUIDANCE SIGNS</t>
  </si>
  <si>
    <t>MAINT.BLDG. HEATING UNIT</t>
  </si>
  <si>
    <t>ROOF REPLACEMENT A/D BUILDING</t>
  </si>
  <si>
    <t>ELECTRICAL IMPROVEMENTS</t>
  </si>
  <si>
    <t>TRUCK PURCHASE</t>
  </si>
  <si>
    <t>CONSULTANT SERVICES - SWPPP</t>
  </si>
  <si>
    <t>WEATHER EQUIPMENT - SAWRS</t>
  </si>
  <si>
    <t>SEALCOAT RUNWAY 5/23</t>
  </si>
  <si>
    <t>RUNWAY 13/31 SEALCOAT</t>
  </si>
  <si>
    <t>CONSULTANT SERVICES A/D &amp; RAMP</t>
  </si>
  <si>
    <t>ROTARY MOWER &amp; LANDSCAPE RAKE</t>
  </si>
  <si>
    <t>AIRPORT ISSUES STUDY</t>
  </si>
  <si>
    <t>SNOW BLOWER</t>
  </si>
  <si>
    <t>AIR CARRIER TERMINAL</t>
  </si>
  <si>
    <t>TRACTOR/LOADER, P-UP TRUCK, WELD EQUIP</t>
  </si>
  <si>
    <t>MAINT. BLDG ADDITION, MOWER, RADIO</t>
  </si>
  <si>
    <t>ARFF VEHICLE, BRAKE METERS</t>
  </si>
  <si>
    <t>Purchase of SRE (truck &amp; plow) &amp; radios</t>
  </si>
  <si>
    <t>Pavement Crack Repair</t>
  </si>
  <si>
    <t>PAVEMENT MARKING</t>
  </si>
  <si>
    <t>MASTER PLAN UPDATE</t>
  </si>
  <si>
    <t>Security Fencing &amp; Lighting</t>
  </si>
  <si>
    <t>ARFF Building</t>
  </si>
  <si>
    <t>Pavement Marking &amp; Directional Signage</t>
  </si>
  <si>
    <t>Pavement Crack Repair #2</t>
  </si>
  <si>
    <t>Parking Lot Expansion &amp; Entrance Sign</t>
  </si>
  <si>
    <t>9.  EA - extend 13/31, PHASE I</t>
  </si>
  <si>
    <t>BIT CRACK REPAIR &amp; SNOWBLOWER/BROOM</t>
  </si>
  <si>
    <t>11. Rwy+Twy 13/31 RECONST/EXTEND</t>
  </si>
  <si>
    <t>Tractor/Mower, Crack Seal</t>
  </si>
  <si>
    <t>Ent Road Imprvmts, ATV, T Hngr Site Prep</t>
  </si>
  <si>
    <t>VOR Environmental Study</t>
  </si>
  <si>
    <t>12. Equip, Security upgrades [Earmkd]</t>
  </si>
  <si>
    <t>13. Air Traffic Control Tower (ATCT)</t>
  </si>
  <si>
    <t>SWPPP Update</t>
  </si>
  <si>
    <t>14. Master Plan Update</t>
  </si>
  <si>
    <t>Diesel Tank, Chairs, Blower Attachment</t>
  </si>
  <si>
    <t>Crack Seal &amp; Airstairs</t>
  </si>
  <si>
    <t>15. SRE Building, SRE, Perimeter Fence</t>
  </si>
  <si>
    <t>Reupholster Terminal Chairs</t>
  </si>
  <si>
    <t>Maintenance Truck</t>
  </si>
  <si>
    <t>2006 CRACK SEAL</t>
  </si>
  <si>
    <t>17. EA - PHASE 1 SCOPING (LAND)</t>
  </si>
  <si>
    <t>18. E. A. - PHASE 2 (LAND)</t>
  </si>
  <si>
    <t>Crack Seal Airport Pavements</t>
  </si>
  <si>
    <t>19.DEICING EQP/AIR STAIR/SIGNS/UTILITIES</t>
  </si>
  <si>
    <t>TWO TRACTORS AND A 1-TON TRUCK</t>
  </si>
  <si>
    <t>TERMINAL BUILDING EXPANSION - PHASE 1</t>
  </si>
  <si>
    <t>ARRA - PASSENGER BOARDING BRIDGE</t>
  </si>
  <si>
    <t>CARES ACT AMENDMENT FOR ST CLOUD</t>
  </si>
  <si>
    <t>--- Winsted ----  CONST. LAND. STRIP</t>
  </si>
  <si>
    <t>SURF. APRON &amp; TAXIWAY/LAND DOCUMENTS</t>
  </si>
  <si>
    <t>AIRPORT OFFICE</t>
  </si>
  <si>
    <t>SEAL COAT (APRON &amp; TAXIWAYS)</t>
  </si>
  <si>
    <t>FUEL PUMPS</t>
  </si>
  <si>
    <t>A.L.P. UP-DATE</t>
  </si>
  <si>
    <t>APRON &amp; TAXIWAY OVERLAY</t>
  </si>
  <si>
    <t>TRUCK WITH PLOW</t>
  </si>
  <si>
    <t>ENTRANCE ROAD STUDIES</t>
  </si>
  <si>
    <t>SEPTIC SYSTEM IMPROVEMENTS</t>
  </si>
  <si>
    <t>MISC. IMPROVEMENTS</t>
  </si>
  <si>
    <t>AIRPORT SIGNING</t>
  </si>
  <si>
    <t>FUEL SYSTEM REVISION</t>
  </si>
  <si>
    <t>AGG. PARKING LOT &amp; DRAINAGE</t>
  </si>
  <si>
    <t>DUMPTRUCK W/SNOWPLOW</t>
  </si>
  <si>
    <t>AIRPORT LAYOUT PLAN AND SEAL COAT</t>
  </si>
  <si>
    <t>Engineering Services - Zoning &amp; ALP rev</t>
  </si>
  <si>
    <t>Powerline Markers</t>
  </si>
  <si>
    <t>Fuel System, Crack Repair, Parking Lot</t>
  </si>
  <si>
    <t>1.Twy, Access Rd/Parking Lot, ALP Update</t>
  </si>
  <si>
    <t>3.Beacon; Wind Cone &amp; Master Plan</t>
  </si>
  <si>
    <t>4.Rehab Taxiways &amp; Remove Obstructions</t>
  </si>
  <si>
    <t>Upgrade Fuel System</t>
  </si>
  <si>
    <t>5. A/D Building, Crack Seal &amp; Slurry Sea</t>
  </si>
  <si>
    <t>2016 Environmental Assessment</t>
  </si>
  <si>
    <t>Reconstruct Runway 9/27 - Phase 1</t>
  </si>
  <si>
    <t>Relocate Natural Gas Pipeline</t>
  </si>
  <si>
    <t>Reconstruct Turf Runway 09/27</t>
  </si>
  <si>
    <t>Fuel System Repair</t>
  </si>
  <si>
    <t>Entrance Road Repairs</t>
  </si>
  <si>
    <t>Parking Lot and Engrance Road Rehab; Construct Turf Runway</t>
  </si>
  <si>
    <t>New Fuel Tank - Relocated</t>
  </si>
  <si>
    <t>CARES ACT AMENDMENT FOR WINSTED</t>
  </si>
  <si>
    <t>CLEARING</t>
  </si>
  <si>
    <t>ENGINEERING</t>
  </si>
  <si>
    <t>GRADING</t>
  </si>
  <si>
    <t>MARKERS/FENCE/PAINT POLES</t>
  </si>
  <si>
    <t>LEVEL LANDING STRIP</t>
  </si>
  <si>
    <t>CONSTRUCT LANDING STRIP</t>
  </si>
  <si>
    <t>PAVE AND LIGHT</t>
  </si>
  <si>
    <t>T-HANGAR SITE PREPARATION</t>
  </si>
  <si>
    <t>RUNWAY REPAIR--EMER FORCE ACCT</t>
  </si>
  <si>
    <t>AIRPORT SIGNS AND POSTS</t>
  </si>
  <si>
    <t>APRON OVERLAY, TXY EXTENSION</t>
  </si>
  <si>
    <t>J.D. M955 TRACTOR/ATTACHMENTS</t>
  </si>
  <si>
    <t>SEVEN APRON TIE DOWNS</t>
  </si>
  <si>
    <t>REFURBISH BEACON</t>
  </si>
  <si>
    <t>AIP PROJECT FEASIBILITY STUDY</t>
  </si>
  <si>
    <t>PROJECT ENG./PROPOSED AIP-01</t>
  </si>
  <si>
    <t>RUNWAY CULVERT REPAIR</t>
  </si>
  <si>
    <t>DRAINAGE; HANGAR TXY PAVING; EQUIPMENT</t>
  </si>
  <si>
    <t>1.RECONSTRUCT RWY/TXY; EXTEND RWY 600'NW</t>
  </si>
  <si>
    <t>Apron Crack Sealing, Deer Fencing</t>
  </si>
  <si>
    <t>Taxiway Paving</t>
  </si>
  <si>
    <t>2.Snow Removal Equip./Obstruction</t>
  </si>
  <si>
    <t>3.Twy / Equipment Building</t>
  </si>
  <si>
    <t>4.Install Deer Fence</t>
  </si>
  <si>
    <t>Snow Bucket &amp; Hydraulic Broom</t>
  </si>
  <si>
    <t>5.Complete Deer Fence - 4800'</t>
  </si>
  <si>
    <t>*6.LAND - PARCELS 6A AND 10A</t>
  </si>
  <si>
    <t>Clearing &amp; Grubbing</t>
  </si>
  <si>
    <t>52" RIDING MOWER</t>
  </si>
  <si>
    <t>7.APRON, ENTRANCE RD, CRACK SEAL &amp; ALP</t>
  </si>
  <si>
    <t>8.E/W SERVICE RD &amp; APRON EXPANSION</t>
  </si>
  <si>
    <t>9.ENV ASSESSMENT-PH 1 (for land)</t>
  </si>
  <si>
    <t>10.ENV ASSESSMENT-PH 2 (for land)</t>
  </si>
  <si>
    <t>Fuel Facility, LAND ACQ. (Parcels 19 and 20), Obstr. Removal</t>
  </si>
  <si>
    <t>Wildlife Hazard Assessment</t>
  </si>
  <si>
    <t>Brushing</t>
  </si>
  <si>
    <t>Western Plow Attachment (New)</t>
  </si>
  <si>
    <t>Rehabilitate (crack repair) Runway 16/34 and hanger Taxilanes (E, F, K, L, M, N, O, P, Q, and R); construct hanger access Taxilane S</t>
  </si>
  <si>
    <t>Construct Jet Fuel Facility, Clear Obstructions</t>
  </si>
  <si>
    <t>Taxiway and Apron Repair &amp; Land Acq</t>
  </si>
  <si>
    <t>Vegetation Management (Obstruction Removal) as amended</t>
  </si>
  <si>
    <t>Entrance Gate Improvements</t>
  </si>
  <si>
    <t>DIRECT FEDERAL (LAND)</t>
  </si>
  <si>
    <t>===Backus===  GRADE SINGLE STRIP</t>
  </si>
  <si>
    <t>RUNWAY EXTENSION</t>
  </si>
  <si>
    <t>FUEL FACILITY AND SEEDING</t>
  </si>
  <si>
    <t>OBSTRUCTION REMOVAL</t>
  </si>
  <si>
    <t>36 INCH BEACON AND TOWER</t>
  </si>
  <si>
    <t>WELL; DRAINFIELD; RESEED RWY</t>
  </si>
  <si>
    <t>SIDEWALK, SLAB BY FUEL PUMPS</t>
  </si>
  <si>
    <t>A/D BUILDING; BRUSH HOG</t>
  </si>
  <si>
    <t>RECROWN ENTR. RD.; 5200 GAL FUEL TANK</t>
  </si>
  <si>
    <t>RUNWAY SEEDING</t>
  </si>
  <si>
    <t>Update Zoning</t>
  </si>
  <si>
    <t>Seed Runway &amp; SWPPP</t>
  </si>
  <si>
    <t>Relocate Airport Beacon</t>
  </si>
  <si>
    <t>Emergency Fuel System Repair</t>
  </si>
  <si>
    <t>Airfield Lighting Replacement: Design</t>
  </si>
  <si>
    <t>Pack and Roll Runway</t>
  </si>
  <si>
    <t>Lighting Constr, Fencing, Runway Grading, Helipad, Terminal Impr.</t>
  </si>
  <si>
    <t>Master Plan Update and ALP</t>
  </si>
  <si>
    <t>===BAGLEY AIRPORT===</t>
  </si>
  <si>
    <t>TEMP. AIRPORT LIGHTING SYSTEM</t>
  </si>
  <si>
    <t>BEACON &amp; WINDCONE</t>
  </si>
  <si>
    <t>LAND, Pave and extend turf runway</t>
  </si>
  <si>
    <t>Miscellaneous Paving</t>
  </si>
  <si>
    <t>Airport Crack Sealing &amp; Replace Beacon</t>
  </si>
  <si>
    <t>Crack Seal - Rwy, Twy, Apron, Rd</t>
  </si>
  <si>
    <t>Rwy 14/32 Underdrains</t>
  </si>
  <si>
    <t>A/D / Storage Building</t>
  </si>
  <si>
    <t>ALP Update; Crack Seal</t>
  </si>
  <si>
    <t>Obstruction Removal</t>
  </si>
  <si>
    <t>Access Road &amp; Parking Area</t>
  </si>
  <si>
    <t>Crack Sealing &amp; Boundary Survey</t>
  </si>
  <si>
    <t>Crack Seal/Seal Coat</t>
  </si>
  <si>
    <t>Crackseal and Crack Repair</t>
  </si>
  <si>
    <t>Crack Repair and Slurryseal Runway</t>
  </si>
  <si>
    <t>Access Rd Convert to Taxilane, Obstruction Removal</t>
  </si>
  <si>
    <t>Hangar Site Prep</t>
  </si>
  <si>
    <t>Jacobsen HR600 Tractor Mower w/Cab</t>
  </si>
  <si>
    <t>===BAUDETTE AIRPORT===</t>
  </si>
  <si>
    <t>REMOVE AND RELOCATE POWER LINE</t>
  </si>
  <si>
    <t>SEAPLANE RAMP AND DOCK</t>
  </si>
  <si>
    <t>SEAPLANE RAMP</t>
  </si>
  <si>
    <t>GRAD/SURF/LIGHT RWY</t>
  </si>
  <si>
    <t>SURF APRON AND CAR PARKING</t>
  </si>
  <si>
    <t>OVERLAY</t>
  </si>
  <si>
    <t>ENGINEERING AND CONSTRUCTION</t>
  </si>
  <si>
    <t>Ext Electric to HANGAR AREA</t>
  </si>
  <si>
    <t>ELECTRICAL</t>
  </si>
  <si>
    <t>LAND: Parcel A (MARHULA)</t>
  </si>
  <si>
    <t>AWSOM</t>
  </si>
  <si>
    <t>1.PAVEMENT STRENGTHING OVERLAY</t>
  </si>
  <si>
    <t>SEALCOAT RUNWAY &amp; TAXIWAY</t>
  </si>
  <si>
    <t>POSITION HOLD SIGNS</t>
  </si>
  <si>
    <t>Engineering-AIRPORT SIGNING</t>
  </si>
  <si>
    <t>SEAPLANE RAMP &amp; ACCESS ROAD</t>
  </si>
  <si>
    <t>WATER AND SEWER IMPROVEMENTS</t>
  </si>
  <si>
    <t>ABOVE GROUND FUELING FACILITY</t>
  </si>
  <si>
    <t>SIGN PLAN &amp; SIGN INSTALLATION</t>
  </si>
  <si>
    <t>TRACTOR W/LOADER &amp; FLAIL MOWER</t>
  </si>
  <si>
    <t>STORM WATER PLAN</t>
  </si>
  <si>
    <t>ALP/DEVELPT STUDY</t>
  </si>
  <si>
    <t>EROSION CONTROL-RIPRAP &amp; TURF</t>
  </si>
  <si>
    <t>EXTEND SEAPLANE DOCK AND RAMP</t>
  </si>
  <si>
    <t>PRE-BID APRON RECONSTR/CONSTR</t>
  </si>
  <si>
    <t>USED SNOWPLOW TRUCK</t>
  </si>
  <si>
    <t>CONST. MAINT BLD &amp; SNOWBLOWER</t>
  </si>
  <si>
    <t>A/D REMODL,CRACK REPAIR,BEACON,BRUSH,FL</t>
  </si>
  <si>
    <t>2.Construct security fence</t>
  </si>
  <si>
    <t>Purchase FBO hangar &amp; fuel trucks</t>
  </si>
  <si>
    <t>3.Crack Seal Rwy 12/30 &amp; Twys</t>
  </si>
  <si>
    <t>4.ALP, Apron Rehab</t>
  </si>
  <si>
    <t>Rotating Beacon</t>
  </si>
  <si>
    <t>Acquire 2 Fuel Trucks</t>
  </si>
  <si>
    <t>5.Airfield Lighting</t>
  </si>
  <si>
    <t>6. Env. Anlys. for ILS</t>
  </si>
  <si>
    <t>7.Runway Rehab - Seal Coat (ARRA)</t>
  </si>
  <si>
    <t>Hangar Door Repair</t>
  </si>
  <si>
    <t>8. SRE Trctr w/ Broom;Dgn Eng Rwy Rehab</t>
  </si>
  <si>
    <t>9. Wetland Permit; Final Dgn Txwy</t>
  </si>
  <si>
    <t>Replace Wind Cone</t>
  </si>
  <si>
    <t>10. Parallel Txwy: Reconstruct &amp; Extend</t>
  </si>
  <si>
    <t>Bush Hog 2715 Pull-Type Wing Mower</t>
  </si>
  <si>
    <t>11. International Snowplow Truck w/radio</t>
  </si>
  <si>
    <t>Airport Master Plan Study</t>
  </si>
  <si>
    <t>Airport Master Plan; ALP; Rehab (Crack Repair)</t>
  </si>
  <si>
    <t>Hangar &amp; Maintenance Shop Furnace Replacements</t>
  </si>
  <si>
    <t>Construct Hanger Access Txwy</t>
  </si>
  <si>
    <t>4-Unit Hangar Construction, Concrete Apron Additions</t>
  </si>
  <si>
    <t>Mower, Handheld Radio, and Beacon Light Kit</t>
  </si>
  <si>
    <t>Rehabilitate (Mill &amp; Overlay) 5,336 square yards of apron pavement</t>
  </si>
  <si>
    <t>AD Building Doors and Furnace Replacement</t>
  </si>
  <si>
    <t>Reconstruct southern 4300 ft runway 12-30</t>
  </si>
  <si>
    <t>Contaminated soils remediation, testing, &amp; removal; Remove Abandoned Tank; Gas metering</t>
  </si>
  <si>
    <t>Hangar Door and Septic Repair, Security System</t>
  </si>
  <si>
    <t>CARES Act amendment for Baudette</t>
  </si>
  <si>
    <t>LAND/FEDERAL REIMBURSEMENT</t>
  </si>
  <si>
    <t>CHISHOLM-HIBBING</t>
  </si>
  <si>
    <t>GRAD/SURF/SEED APRONS, ETC.</t>
  </si>
  <si>
    <t>MARKING</t>
  </si>
  <si>
    <t>22. SRE Bldg &amp; Sign Relocation</t>
  </si>
  <si>
    <t>Acquire 2 New Fuel Trucks</t>
  </si>
  <si>
    <t>23.Twy Rehab, Design Ext Twy 13/31</t>
  </si>
  <si>
    <t>Equip Purchase (Skid w Atchmts)</t>
  </si>
  <si>
    <t>VASI Relocation (NavAids)</t>
  </si>
  <si>
    <t>24.Extend Taxiway C</t>
  </si>
  <si>
    <t>25. ALP, Dsgn Hgr Site &amp; Rwy Rehab</t>
  </si>
  <si>
    <t>26.Rehab Rwy's 13/31 &amp; 4/22 (ARRA)</t>
  </si>
  <si>
    <t>27.SRE Tractor w/Broom Attach</t>
  </si>
  <si>
    <t>Fuel System</t>
  </si>
  <si>
    <t>LIGHTS AND DRAINAGE</t>
  </si>
  <si>
    <t>28. Wildlife Hazard Assessment</t>
  </si>
  <si>
    <t>Passenger Boarding Ramp</t>
  </si>
  <si>
    <t>29.T-Hangar Site Prep w/Twy; Fence Rpr</t>
  </si>
  <si>
    <t>Terminal Roof Repair</t>
  </si>
  <si>
    <t>30. Expand PAX Holding</t>
  </si>
  <si>
    <t>Water Main Break/Repair</t>
  </si>
  <si>
    <t>31.Terminal Conceptual Design</t>
  </si>
  <si>
    <t>Arrowhead Hangar Rehab</t>
  </si>
  <si>
    <t>ARFF Truck Engine Replacement</t>
  </si>
  <si>
    <t>RUNWAY AND LIGHTING EXTENSION</t>
  </si>
  <si>
    <t>MALSR Building Roof Lowering  (NAVAIDS)</t>
  </si>
  <si>
    <t>2012 Silverado 4x4 1/2 Ton Maint. Truck</t>
  </si>
  <si>
    <t>32.Terminal Expansion Final Design</t>
  </si>
  <si>
    <t>33.Design Twy Shift</t>
  </si>
  <si>
    <t>Tractor, Mower, and Radio</t>
  </si>
  <si>
    <t>Taxilane Repair</t>
  </si>
  <si>
    <t>Rehab Twy and Relocate Fuel System</t>
  </si>
  <si>
    <t>Relocate Fuel System</t>
  </si>
  <si>
    <t>Maintenance Vehicle (Tahoe) and Radios</t>
  </si>
  <si>
    <t>Temporary Terminal Construction</t>
  </si>
  <si>
    <t>RELOCATE DUBLIN ROAD</t>
  </si>
  <si>
    <t>Construct New Airport Terminal (AIP)</t>
  </si>
  <si>
    <t>Emergency Roof Repair for Bldgs A &amp; C</t>
  </si>
  <si>
    <t>Terminal Building ***Bonding***</t>
  </si>
  <si>
    <t>Water line and ARFF truck repair</t>
  </si>
  <si>
    <t>Runway/Taxiway Crack Seal</t>
  </si>
  <si>
    <t>Rehabilitate Apron, Crack Seal Runways 13/31 &amp; 4/22 and partial taxiway "C"</t>
  </si>
  <si>
    <t>Lighting Design</t>
  </si>
  <si>
    <t>Airfield Lighting Upgrade &amp; Txwy B, C, &amp; D Imprvmnts</t>
  </si>
  <si>
    <t>Multi-Aircraft Hangar Design</t>
  </si>
  <si>
    <t>Utility Vehicle</t>
  </si>
  <si>
    <t>Multi-Aircraft Hangar Site Prep</t>
  </si>
  <si>
    <t>FLIGHT SERVICE STATION</t>
  </si>
  <si>
    <t>FFY 2018 -  Parking Lot Expansion - Phase 1</t>
  </si>
  <si>
    <t>Emergency Roof Repair</t>
  </si>
  <si>
    <t>FFY 19 - Parking Lot phase 2 Expansion &amp; Rehabilitation</t>
  </si>
  <si>
    <t>New 2019 Tyler TAD 110 Trailer Mounted De-Icer w/50-Foot Broom</t>
  </si>
  <si>
    <t>MP</t>
  </si>
  <si>
    <t>Design and Bid Wildlife Perimeter Fence Repair and Improvement</t>
  </si>
  <si>
    <t>Construct Wildlife Perimeter Fence Improvements</t>
  </si>
  <si>
    <t>ACCESS ROAD AND TAXIWAY</t>
  </si>
  <si>
    <t>RESURFACE RWY/APRON/TXI, ETC.</t>
  </si>
  <si>
    <t>RUNWAY IDENTIFIER LIGHTS</t>
  </si>
  <si>
    <t>AIRPORT DRAINAGE</t>
  </si>
  <si>
    <t>APPROACH LIGHTS</t>
  </si>
  <si>
    <t>NW-SE RUNWAY EXTENSION</t>
  </si>
  <si>
    <t>LIGHT PARKING LOT</t>
  </si>
  <si>
    <t>RESURFACE 1300 FT OF PREV EXT</t>
  </si>
  <si>
    <t>ILS-MALS SITE PREPARATION</t>
  </si>
  <si>
    <t>CFR BUILDING</t>
  </si>
  <si>
    <t>TAR KETTLE AND POTS</t>
  </si>
  <si>
    <t>PICKUP TRUCK</t>
  </si>
  <si>
    <t>PAVE-LIGHT-FENCE</t>
  </si>
  <si>
    <t>CRF VEHICLE</t>
  </si>
  <si>
    <t>PAVING AND TERMINAL</t>
  </si>
  <si>
    <t>ELECTRICAL CONSTRUCTION &amp; LAND</t>
  </si>
  <si>
    <t>SNOWBLOWER - ADAP-05</t>
  </si>
  <si>
    <t>DRAINAGE SYSTEM</t>
  </si>
  <si>
    <t>NON DESTRUCTIVE TESTING</t>
  </si>
  <si>
    <t>ROOF,ENTR,APRON REPAIR/NDT</t>
  </si>
  <si>
    <t>RUNWAY &amp; APRON RECONSTRUCTION</t>
  </si>
  <si>
    <t>PURCHASE MOWING EQUIPMENT</t>
  </si>
  <si>
    <t>R/W &amp; T/W EXPAN., JOINT REPAIR</t>
  </si>
  <si>
    <t>SNOWBLOWER OVERHAUL</t>
  </si>
  <si>
    <t>TRACTOR/FR.END LOADER/MOWER</t>
  </si>
  <si>
    <t>RE-ROOFING/DRAINAGE GRADING</t>
  </si>
  <si>
    <t>TWO-WAY RADIOS FOR MAINT VEH.</t>
  </si>
  <si>
    <t>FURNISHING A CONFERENCE ROOM</t>
  </si>
  <si>
    <t>PVMT CRACK SEALING/HANGAR DOOR</t>
  </si>
  <si>
    <t>REPLACE ENGINE FOR SNOWBLOWER</t>
  </si>
  <si>
    <t>DISTANCE SIGNS/EXPAND MAINT.BLDG.</t>
  </si>
  <si>
    <t>PURCHASE MAINTENANCE EQUIPMENT</t>
  </si>
  <si>
    <t>FUEL FACILITY/FUEL TRUCKS</t>
  </si>
  <si>
    <t>AIRCRAFT REFURB FEASIBITY STDY</t>
  </si>
  <si>
    <t>PHONE SYST.-ELEC. GATES-RADIO</t>
  </si>
  <si>
    <t>PVMNT REHAB, HNGR PAD &amp; P. TWY</t>
  </si>
  <si>
    <t>REROOF &amp; REMODEL FSS BUILDING</t>
  </si>
  <si>
    <t>ENG.-DRAIN. STUDY &amp; SIGN PLAN</t>
  </si>
  <si>
    <t>UPGRADE HEATING SYSTEMS</t>
  </si>
  <si>
    <t>5.CONSULTANT SERVICES</t>
  </si>
  <si>
    <t>5.SIGNS &amp; DRAINAGE</t>
  </si>
  <si>
    <t>TEE HANGAR TAXIWAY EXTENSION</t>
  </si>
  <si>
    <t>STORM WATER POLLUT. PREV. PLAN</t>
  </si>
  <si>
    <t>PICKUP TRUCK W/ PLOW &amp; RADIO</t>
  </si>
  <si>
    <t>6.DRAINAGE IMPROVEMENTS</t>
  </si>
  <si>
    <t>REMODEL HANGAR &amp; 4 GARAGE DOOR</t>
  </si>
  <si>
    <t>7.RECONST. CRACKS</t>
  </si>
  <si>
    <t>TRACTOR AND TIGER MOWER</t>
  </si>
  <si>
    <t>PURCHASE 3 TAIT 337(373)RADIOS</t>
  </si>
  <si>
    <t>CAREY LAKE SEAPLANE BASE</t>
  </si>
  <si>
    <t>CITY UTILITIES TO AIRPORT BLDS</t>
  </si>
  <si>
    <t>8.DRAIN, FENCE, SRE</t>
  </si>
  <si>
    <t>9.TERM. BLD. IMPROV : PHASE I</t>
  </si>
  <si>
    <t>10.TERM.IMPRV.(II)&amp;EA-MALSR</t>
  </si>
  <si>
    <t>11.PARKING LOT/ENTRANCE ROAD</t>
  </si>
  <si>
    <t>12.ARFF Veh &amp; ARFF Bld. Add</t>
  </si>
  <si>
    <t>GEN. AVIATION  BLD. ROOF &amp; DELI  IMPROV.</t>
  </si>
  <si>
    <t>*LAND (MALSR) PAR #1-98 J. CLARK</t>
  </si>
  <si>
    <t>LAND:#1-99 HOWARD,#2-99 DRESSEL &amp; EASE C</t>
  </si>
  <si>
    <t>13.ALP; Rwy 13 MALSR; Twy Exit Lts</t>
  </si>
  <si>
    <t>ELECTRICAL FEED PROJECT</t>
  </si>
  <si>
    <t>PAR #37-MERHAR:#38-HOWARD:#C-G.V.CEMETAR</t>
  </si>
  <si>
    <t>DRAIN RWY:13,31 GS &amp; SAFETY AREA</t>
  </si>
  <si>
    <t>16.LAND - J CLARK - PARCEL #35B</t>
  </si>
  <si>
    <t>17.*LAND;SRE, Peri FENCE,DRAINAGE,13 RSA</t>
  </si>
  <si>
    <t>Seaplane base fencing, crack repair</t>
  </si>
  <si>
    <t>18.SRE, Term. Sec, Clearing, Pave. Rehab</t>
  </si>
  <si>
    <t>Copier/Print./Fax,Weed Killer Tank, etc</t>
  </si>
  <si>
    <t>Access Road to ILS</t>
  </si>
  <si>
    <t>LAND  Parcels 41 &amp; 42, Generator, Patchs</t>
  </si>
  <si>
    <t>Mower, computers, phones, heating, etc</t>
  </si>
  <si>
    <t>Precision Survey</t>
  </si>
  <si>
    <t>Insulate maintenance hangar</t>
  </si>
  <si>
    <t>Airport signs, rehab hangar</t>
  </si>
  <si>
    <t>20.Loadr,ObsRem,SRE, ALP-Mstr Pln</t>
  </si>
  <si>
    <t>Mower Additions</t>
  </si>
  <si>
    <t>21.Easemt,RSA,LOC 31,SRE,Sign Plan</t>
  </si>
  <si>
    <t>Beacon, term A/C, well, fuel syst. etc.</t>
  </si>
  <si>
    <t>CARES act amendment for CHISHOLM-HIBBING</t>
  </si>
  <si>
    <t>SNOW REMOVAL EQUIPMENT:AIP-02</t>
  </si>
  <si>
    <t>RADIO CONTROL SYSTEM:AIP-03</t>
  </si>
  <si>
    <t>AIP-03:LAND:PARCELS 89-A,B,C,D</t>
  </si>
  <si>
    <t>CLOQUET-CARLTON COUNTY</t>
  </si>
  <si>
    <t>CLOQUET-CARLTON CO. AIRPORT</t>
  </si>
  <si>
    <t>GRADE AND SEED EW LAND STRIP</t>
  </si>
  <si>
    <t>LAND ACQ/EXTEND AND PAVE RWY</t>
  </si>
  <si>
    <t>SEAL COAT AND RUNWAY MARKING</t>
  </si>
  <si>
    <t>SEAL AND MARK</t>
  </si>
  <si>
    <t>GR-SURF-SEAL ACCESS RD-CAR PK</t>
  </si>
  <si>
    <t>RAMP AND TAXIWAY</t>
  </si>
  <si>
    <t>T-HANGAR SITE PREP</t>
  </si>
  <si>
    <t>SNOWBLOWER ENGINE-AMENDMENT</t>
  </si>
  <si>
    <t>MPSH ACQUISITION</t>
  </si>
  <si>
    <t>TRACTOR/MOWER</t>
  </si>
  <si>
    <t>GARDEN TRACTOR/ATTACHMENTS</t>
  </si>
  <si>
    <t>REPAIR &amp; OVERLAY RUNWAY 17-35</t>
  </si>
  <si>
    <t>NEW FURNACE FOR A/D BUILDING</t>
  </si>
  <si>
    <t>NEW DOOR FOR EQUIP. STOR. BLD.</t>
  </si>
  <si>
    <t>REHABILITATE TWY &amp; APRON-ODALS</t>
  </si>
  <si>
    <t>ELECTRIFY 4 HANGAR DOORS</t>
  </si>
  <si>
    <t>4WD TRUCK, PLOW, TANK &amp; PUMP</t>
  </si>
  <si>
    <t>CARD/KEY FUEL MANAGEMENT SYS.</t>
  </si>
  <si>
    <t>CLOQUET A.P. MASTERPLAN &amp; ALP (closed)</t>
  </si>
  <si>
    <t>AIRPORT STORM WATER PLAN (CLOSED)</t>
  </si>
  <si>
    <t>APRON CRACK REPAIR (CLOSED)</t>
  </si>
  <si>
    <t>ENGINEERING:6 UNIT T HANG. ADD - closed</t>
  </si>
  <si>
    <t>SNOW PLOW - REVERSABLE BLADE</t>
  </si>
  <si>
    <t>SITE WORK FOR 6 UNIT T HANGAR (CLOSED)</t>
  </si>
  <si>
    <t>GRADE/DRAIN NEW HANGAR AREA (CLOSED)</t>
  </si>
  <si>
    <t>REPAINT PAVEMENT MARKINGS (CLOSED)</t>
  </si>
  <si>
    <t>LAND ACQUISITION-CROSSWIND RUNWAY PRJ</t>
  </si>
  <si>
    <t>CROSS WIND RWY/LIGHTING/APRON/AD BLD.</t>
  </si>
  <si>
    <t>12-UNIT "T" HANGAR SITE WORK</t>
  </si>
  <si>
    <t>2.TRACTOR w/LOADER/SWEEPER/MOWER</t>
  </si>
  <si>
    <t>SNOWBLOWER TRUCK - OSHKOSH #H-2218</t>
  </si>
  <si>
    <t>3.Snow removal equipment</t>
  </si>
  <si>
    <t>Aircraft Storage Hangar</t>
  </si>
  <si>
    <t>4.SRE STORAGE BUILDING</t>
  </si>
  <si>
    <t>5. Rwy 17/35 Lighting Upgrade &amp; ALP</t>
  </si>
  <si>
    <t>6. Seal Rwy 17/35</t>
  </si>
  <si>
    <t>TRACTOR MOWER w/BLOWER &amp; BLADE</t>
  </si>
  <si>
    <t>7.  4X4 PICK-UP w/PLOW &amp; SANDER</t>
  </si>
  <si>
    <t>Replace ODALS (Nav Aid $)</t>
  </si>
  <si>
    <t>Design PAPI &amp; Beacon, PACS &amp; SACS</t>
  </si>
  <si>
    <t>PAPI &amp; Beacon</t>
  </si>
  <si>
    <t>Cr Seal &amp; Rejuvinate Rwys, Twys, Apron</t>
  </si>
  <si>
    <t>11.Site prep for future T-hangar</t>
  </si>
  <si>
    <t>Furnaces for  A/D Building</t>
  </si>
  <si>
    <t>Construct 9 Unit T-Hangar</t>
  </si>
  <si>
    <t>Rehabilitate runway 17/35 - Design</t>
  </si>
  <si>
    <t>Rehabilitate Runway 17/35</t>
  </si>
  <si>
    <t>Hangar Site Prep and Apron Expansion</t>
  </si>
  <si>
    <t>Rehabilitate Runway 7/25 &amp; Upgrade Lighting Runway 7/25</t>
  </si>
  <si>
    <t>Install Airport Security System</t>
  </si>
  <si>
    <t>Install New Fuel Card Reader</t>
  </si>
  <si>
    <t>SRE (John Deere 644L carrier vehicle, plow, box blade, sweeper, and snow blower).</t>
  </si>
  <si>
    <t>CARES Act for COQ and MZH</t>
  </si>
  <si>
    <t>LAND FOR RUNWAY EXTENSION</t>
  </si>
  <si>
    <t>---COOK AIRPORT---</t>
  </si>
  <si>
    <t>CLEAR APPR. ZONES</t>
  </si>
  <si>
    <t>SAND LIFT LANDING STRIPS</t>
  </si>
  <si>
    <t>GR/GRAV TXI-APR; ETC.</t>
  </si>
  <si>
    <t>RUNWAY IMPROVEMENTS</t>
  </si>
  <si>
    <t>GRADE, PAVE &amp; LIGHT AIRPORT</t>
  </si>
  <si>
    <t>NEW ARRIVAL/DEPARTURE BUILDING</t>
  </si>
  <si>
    <t>INSTALL UNDERGROUND FUEL TANKS</t>
  </si>
  <si>
    <t>GRADE HANGAR TAXIWAY</t>
  </si>
  <si>
    <t>INSTALL BEACON AND TOWER</t>
  </si>
  <si>
    <t>RUNWAY DITCH CLEANOUT &amp; ENGRNG-CLOSED</t>
  </si>
  <si>
    <t>REPAIR RWY CRKS-INSTL EDGE DRAINS-CLOSED</t>
  </si>
  <si>
    <t>MOWER, TRIMMER, RADIO,  &amp; MARKERS-CLOSED</t>
  </si>
  <si>
    <t>Card-Swipe Fuel System</t>
  </si>
  <si>
    <t>Taxiway Ext., Clearing, A/D Bldg. Repair</t>
  </si>
  <si>
    <t>Taxiway extension</t>
  </si>
  <si>
    <t>1973 Snowblower</t>
  </si>
  <si>
    <t>Runway Crack repairs</t>
  </si>
  <si>
    <t>3/4t plow trk,X-wind,A/D windows,Ma Bldg</t>
  </si>
  <si>
    <t>CRACK SEAL APRON</t>
  </si>
  <si>
    <t>A/D 2nd Flr Windows, Conc Aprn</t>
  </si>
  <si>
    <t>1. Obstr Removal &amp; Rwy Justif.</t>
  </si>
  <si>
    <t>Tractor/Mower</t>
  </si>
  <si>
    <t>Equipment radios</t>
  </si>
  <si>
    <t>2.Env. Assess. - Extend Rwy; Plow/Blower</t>
  </si>
  <si>
    <t>72" Finishing Mower</t>
  </si>
  <si>
    <t>3.LAND (20, 25 &amp; 26);  Historic Prop EA</t>
  </si>
  <si>
    <t>4.Dgn Rwy 13/31 Re&amp;Ext; Wetland Permit</t>
  </si>
  <si>
    <t>Replace Fuel System</t>
  </si>
  <si>
    <t>*5.LAND (20,21), Extend/Reconstruct Rwy</t>
  </si>
  <si>
    <t>Flail Mower</t>
  </si>
  <si>
    <t>6.Preliminary Design Extend Rwy 13/31</t>
  </si>
  <si>
    <t>A/D Building Furnace &amp; Exterior Rehab</t>
  </si>
  <si>
    <t>LAND &amp; Cr Seal Txln</t>
  </si>
  <si>
    <t>Master Plan  &amp; ALP Update; Rehab Airport Pavements -- Crack Seal</t>
  </si>
  <si>
    <t>Rehabilitate runway 13/31, rehabilitate taxiway, rehabilitate apron (crack seal)</t>
  </si>
  <si>
    <t>Emergency Fuel System Repairs</t>
  </si>
  <si>
    <t>Pavement Rehab: Access Road &amp; Vehicle Parking Lot Phase 1 design</t>
  </si>
  <si>
    <t>Pavement Rehab: Access Road &amp; Vehicle Parking Lot Phase 2 Construction</t>
  </si>
  <si>
    <t>Crack Sealing, Beacon Relocation</t>
  </si>
  <si>
    <t>CARES Act amendment for Cook</t>
  </si>
  <si>
    <t>CROOKSTON AIRPORT</t>
  </si>
  <si>
    <t>GRADE AND SEED TAXIWAYS</t>
  </si>
  <si>
    <t>DRAINAGE DITCH</t>
  </si>
  <si>
    <t>POWER LINE</t>
  </si>
  <si>
    <t>DRAINAGE</t>
  </si>
  <si>
    <t>ELEC POLE TO HANGAR</t>
  </si>
  <si>
    <t>SURF APRON AND TAXI-WATER/SEW</t>
  </si>
  <si>
    <t>SEAL COAT APRON AND TAXIWAY</t>
  </si>
  <si>
    <t>SEAL APRON AND TAXIWAY</t>
  </si>
  <si>
    <t>SURFACE APRON AND TAXIWAY</t>
  </si>
  <si>
    <t>RUNWAY PAVING AND LIGHTING</t>
  </si>
  <si>
    <t>SEAL COAT AND MARK</t>
  </si>
  <si>
    <t>ADMIN BLDG ATTACHED TO HANGAR</t>
  </si>
  <si>
    <t>INTERIOR FINISH ADMIN BLDG</t>
  </si>
  <si>
    <t>RAMP PAVING</t>
  </si>
  <si>
    <t>RUNWAY REP.</t>
  </si>
  <si>
    <t>AIRPORT RESIDENCE</t>
  </si>
  <si>
    <t>FUEL FACILITIES</t>
  </si>
  <si>
    <t>APRON EXPAN AND HANGAR SITE</t>
  </si>
  <si>
    <t>SEWAGE TREATMENT FACILITIES</t>
  </si>
  <si>
    <t>AMENDMENT/BLDG. AREA DRAINAGE</t>
  </si>
  <si>
    <t>BUILDING AREA DRAINAGE</t>
  </si>
  <si>
    <t>GRDNG/BASE-APRON/AG FACILITY</t>
  </si>
  <si>
    <t>PAVE APRON/TAXIWAY EXPANSION</t>
  </si>
  <si>
    <t>T-HANGAR SITE PREP.</t>
  </si>
  <si>
    <t>AERIAL APPLICATOR STATION</t>
  </si>
  <si>
    <t>1.RECONSTRUCT AND EXPAND</t>
  </si>
  <si>
    <t>SITE PREP- 11 UNIT T-HANGAR</t>
  </si>
  <si>
    <t>CRACK SEALING FOR 1993</t>
  </si>
  <si>
    <t>CRACK SEALING FOR 1994</t>
  </si>
  <si>
    <t>PURCHASE WALK BEHIND SNOW BLOW</t>
  </si>
  <si>
    <t>APRON BIT OVLY &amp; NEW HNGR PVMT</t>
  </si>
  <si>
    <t>REPAINT PAVEMENT MARKINGS</t>
  </si>
  <si>
    <t>UPDATE COMP/ALP/WIRE.-CRK REPAIR, RADIO</t>
  </si>
  <si>
    <t>PURCHASE USED FRONT END LOADER</t>
  </si>
  <si>
    <t>AG HANGAR SITE PREP &amp; FBO PARKING AREA</t>
  </si>
  <si>
    <t>JET "A" REFUELING SYSTEM</t>
  </si>
  <si>
    <t>2.Rehab. G.A. Apron &amp; Access Rd.</t>
  </si>
  <si>
    <t>3.Rehabilitate Rwy 13/31 and Twys</t>
  </si>
  <si>
    <t>4.Loader+Snowblow &amp; Slurry Aprn/Txln</t>
  </si>
  <si>
    <t>5. A/D Bldg Drainage, Snowplow, Cr. Seal</t>
  </si>
  <si>
    <t>6. Access Rd Recon &amp; Pkg Lot Overlay</t>
  </si>
  <si>
    <t>Crack Seal Runway, Replace Beacon</t>
  </si>
  <si>
    <t>7. 10 Unit T-Hngr/SRE Bldg; Crack Seal</t>
  </si>
  <si>
    <t>FBO Expansion</t>
  </si>
  <si>
    <t>8. Apron Pvmnt Rpr &amp; Drainage Imp; SWPPP</t>
  </si>
  <si>
    <t>Rehab Runway (AIP-09) BOND FUNDS</t>
  </si>
  <si>
    <t>9. Rehab Rwy-13/31,Txwy A&amp;B,Apron,Hangr</t>
  </si>
  <si>
    <t>Rehab apron &amp; txwlns in hangar areas, expand fuel system.-Design only</t>
  </si>
  <si>
    <t>Rehab hanger area taxilanes,apron,access rd, and other pavements</t>
  </si>
  <si>
    <t>Expand existing fuel system</t>
  </si>
  <si>
    <t>Master Plan/ALP Update - Multiyear</t>
  </si>
  <si>
    <t>CARES Act amendment for Crookston</t>
  </si>
  <si>
    <t>GRADING/DRAINAGE/SEEDING/FENCE</t>
  </si>
  <si>
    <t>SAFETY FENCE</t>
  </si>
  <si>
    <t>CONST/SURF/LIGHT NW-SE RWY</t>
  </si>
  <si>
    <t>LAND COSTS</t>
  </si>
  <si>
    <t>SURFACE APRON-SEAL COAT RUNWAY</t>
  </si>
  <si>
    <t>HANGAR APRON PAVING</t>
  </si>
  <si>
    <t>GRADING/PAVING/LIGHTING/FENCE</t>
  </si>
  <si>
    <t>F &amp; I - 10000 GALLON FUEL TANK</t>
  </si>
  <si>
    <t>SITE PREP/PAVE/FENCE</t>
  </si>
  <si>
    <t>JET FUEL FACILITY</t>
  </si>
  <si>
    <t>APRON &amp; HANGAR SITE PREP &amp; PAV</t>
  </si>
  <si>
    <t>PAVEMENT REFLECTORS</t>
  </si>
  <si>
    <t>ELECTRICAL REVISIONS</t>
  </si>
  <si>
    <t>14 FOOT OFFSET MOWER</t>
  </si>
  <si>
    <t>HANGAR SITE PREP &amp; PAVING</t>
  </si>
  <si>
    <t>VASI-TAXIWAY REFL</t>
  </si>
  <si>
    <t>BITUMINOUS SEAL COAT</t>
  </si>
  <si>
    <t>RELOCATE FUEL FACILITY &amp; MISC</t>
  </si>
  <si>
    <t>MOWER WITH BROOM &amp; SNOWBLOWER</t>
  </si>
  <si>
    <t>MAINTENANCE EQUIP STORAGE BLDG</t>
  </si>
  <si>
    <t>BITUMINOUS OVELAY</t>
  </si>
  <si>
    <t>PURCHASE USED DUMP TRUCK</t>
  </si>
  <si>
    <t>UNDERGROUND FUEL TANK IMPROVE.</t>
  </si>
  <si>
    <t>HANGAR RESTORATION</t>
  </si>
  <si>
    <t>FENCING REPAIRS &amp; IMPROVEMENTS</t>
  </si>
  <si>
    <t>OVERLAY/DRAINAGE IMPROVEMENTS</t>
  </si>
  <si>
    <t>PURCHASE OF SNOW PLOW WING</t>
  </si>
  <si>
    <t>INSTALL NEW WELL</t>
  </si>
  <si>
    <t>RUBBERIZED ASPHALT CRACK FILLG</t>
  </si>
  <si>
    <t>TRACTOR/LOADER/MOWER/SNOWBLOWR</t>
  </si>
  <si>
    <t>AIRPORT SEAL COAT</t>
  </si>
  <si>
    <t>FORD DUMP TRUCK/PLOW &amp; WING</t>
  </si>
  <si>
    <t>TXWY AND TURNAROUND MODIFICATN</t>
  </si>
  <si>
    <t>Purchase 72in Commercial Mower</t>
  </si>
  <si>
    <t>Replace Air Conditioning/Update ALP</t>
  </si>
  <si>
    <t>Purchase 44' x 56' Storage Hangar</t>
  </si>
  <si>
    <t>Hangar Site Preparation &amp; Paving</t>
  </si>
  <si>
    <t>Remodeling of Arrival/Departure Building</t>
  </si>
  <si>
    <t>Purchase of a Tractor/Loader/Flail Mower</t>
  </si>
  <si>
    <t>Update Airport Master Plan Report</t>
  </si>
  <si>
    <t>Land Acquisition (Driveway Services Par)</t>
  </si>
  <si>
    <t>Crack Repair &amp; Fog Seal Taxiway, Apron</t>
  </si>
  <si>
    <t>1.EA, Twy, RECONST APRONS, FENCING</t>
  </si>
  <si>
    <t>Relocate VOR Critical Area</t>
  </si>
  <si>
    <t>2.UPDATE AIRPORT LAYOUT PLAN</t>
  </si>
  <si>
    <t>T-HANGAR SITE PREP (TH-133)</t>
  </si>
  <si>
    <t>FUEL MONITORING EQUIPMENT</t>
  </si>
  <si>
    <t>*3. LAND (TRACT 12) FUEL CARD SYSTEM</t>
  </si>
  <si>
    <t>TAXILANE FOR PRIVATE HANGARS</t>
  </si>
  <si>
    <t>4. Tractor/Loader/Plow/Snowblower</t>
  </si>
  <si>
    <t>5.EA Supplement / Rehab Rwy 13/31</t>
  </si>
  <si>
    <t>6.Sewer &amp; Water, Loader, Blower</t>
  </si>
  <si>
    <t>3-Unit Hangar Site Prep</t>
  </si>
  <si>
    <t>Expand Maintenance Building</t>
  </si>
  <si>
    <t>Replace Beacon</t>
  </si>
  <si>
    <t>FBO Building Rehab</t>
  </si>
  <si>
    <t>3 Bay Hangar Site Preparation</t>
  </si>
  <si>
    <t>7.Taxilane, relo windcone, EA-Phase3,WHA</t>
  </si>
  <si>
    <t>8. Rehab Rwy 13/31-Mill&amp;Overlay;Fuel Rpr</t>
  </si>
  <si>
    <t>9. Crack Seal Taxiway</t>
  </si>
  <si>
    <t>Toro mower, and Erskine snow thrower and MB rotary broom attachments</t>
  </si>
  <si>
    <t>Conduct EA for Runway 13/31 Extension</t>
  </si>
  <si>
    <t>Emergency Electrical repairs to Rnwy 31 VASI; Tree Clearing</t>
  </si>
  <si>
    <t>Airport Master Planning</t>
  </si>
  <si>
    <t>Land acquisition &amp; prelim engineering for rnwy 13/31 improvements</t>
  </si>
  <si>
    <t>Land, Txwy Ext, Utility Relocates, Wetland Banking Credits, Supplemental EA</t>
  </si>
  <si>
    <t>Airport Zoning Update</t>
  </si>
  <si>
    <t>Phase II- Parallel Taxiway Construction, Land Acquisition</t>
  </si>
  <si>
    <t>Runway 13/31 and Parallel Taxiway Extension, (Phase III &amp; IV); Land Acquisition</t>
  </si>
  <si>
    <t>Runway 31 MALSF Construction and Flight Check</t>
  </si>
  <si>
    <t>Construct Wildlife Fence (approximately 23,000 linear feet); Reimbursable Agreement #AJF-ON-AAC-20-AC-003548 for Flight Check; As-Built AGIS survey, As-built ALP and Wildlife Hazard Site Visit,</t>
  </si>
  <si>
    <t>CARES Act amendment for Detroit Lakes</t>
  </si>
  <si>
    <t>LAND (DIRECT FEDERAL)</t>
  </si>
  <si>
    <t>DULUTH AIRPORT</t>
  </si>
  <si>
    <t>FROST BOIL CORRECTION</t>
  </si>
  <si>
    <t>ACCESS ROADS</t>
  </si>
  <si>
    <t>ADMINISTRATION BUILDING</t>
  </si>
  <si>
    <t>SEAL COAT BIT SURFACES</t>
  </si>
  <si>
    <t>APRON PAVING AND DRAINAGE</t>
  </si>
  <si>
    <t>CLEAR APPR CONST CONC APRON</t>
  </si>
  <si>
    <t>SURF CAR PARK AND SEAL COAT</t>
  </si>
  <si>
    <t>REROOF TWO BUILDINGS</t>
  </si>
  <si>
    <t>18.PAVE &amp; LIGHT Twy B</t>
  </si>
  <si>
    <t>AIRPORT DISASTER TRAILER</t>
  </si>
  <si>
    <t>17.*Land &amp; AIRFIELD SIGNS</t>
  </si>
  <si>
    <t>19.COMPAT. LAND USE STUDY</t>
  </si>
  <si>
    <t>FIVE (5) VHF RADIOS</t>
  </si>
  <si>
    <t>SWPPP - STORM WATER POLLUT PREV PLN</t>
  </si>
  <si>
    <t>20.REHAB 9-27 &amp; LIGHT 3-21</t>
  </si>
  <si>
    <t>22.NEXT 1000' Twy B</t>
  </si>
  <si>
    <t>UPGRADE HANGAR II HEATING SYS.</t>
  </si>
  <si>
    <t>21.SWEEPER &amp; SECURITY SCANNER</t>
  </si>
  <si>
    <t>RADIOS (3-TAIT-T373) GND EQUIP</t>
  </si>
  <si>
    <t>AIR QUALITY PERMIT- DLH &amp; D36</t>
  </si>
  <si>
    <t>23.Rwy 3-21 PAVE REHAB</t>
  </si>
  <si>
    <t>24. SRE: GRADER &amp; SNOW PLOW TRUCK</t>
  </si>
  <si>
    <t>25.MASTER PLAN</t>
  </si>
  <si>
    <t>PICKUP TRUCK w/SNOWPLOW</t>
  </si>
  <si>
    <t>PICKUP TRUCK - TAR BUCKET- REMARK PAVE</t>
  </si>
  <si>
    <t>APRON CONST AND LIGHTING</t>
  </si>
  <si>
    <t>26.VIDEO SECUR SYS-TRUCK w/SANDR</t>
  </si>
  <si>
    <t>DES C/L&amp;TDZ LTG&amp; REHAB-DES/BLD VAULT-SUV</t>
  </si>
  <si>
    <t>DESIGN CAT II ILS &amp; OBSTRUCTION REMOVAL</t>
  </si>
  <si>
    <t>28.Rehab Rwy 9-27 C/L-TDZ Lts, Twy A Rec</t>
  </si>
  <si>
    <t>CAT II ILS INSTALLATION (State)</t>
  </si>
  <si>
    <t>29.Rwy 9 ALSAF/RSA, 3/21 EA, Term Apr</t>
  </si>
  <si>
    <t>32.SRE BUILDING</t>
  </si>
  <si>
    <t>CRACK SEALING, SHOULDER REPAIR,ROUTER</t>
  </si>
  <si>
    <t>30.Rwy 3 RSA &amp; Road/Fencing/Gates</t>
  </si>
  <si>
    <t>TAXI RECONST</t>
  </si>
  <si>
    <t>Paint runway 9 to Cat II</t>
  </si>
  <si>
    <t>Wetland Credits</t>
  </si>
  <si>
    <t>31.Security (100% Federal)</t>
  </si>
  <si>
    <t>33.Enhance Security 100% Discretionary</t>
  </si>
  <si>
    <t>Lighting, badge printer, signage, fricti</t>
  </si>
  <si>
    <t>34.Rwy 21 RSA Imprv. &amp; Rehab Twy A</t>
  </si>
  <si>
    <t>Airport Operations Vehicle</t>
  </si>
  <si>
    <t>Design Rwy 9/27 Shlder&amp;Lt Rehab(Upfront)</t>
  </si>
  <si>
    <t>35.EA - Perimeter Rd &amp; Security Fencing</t>
  </si>
  <si>
    <t>Purchase riding lawn mower</t>
  </si>
  <si>
    <t>T-HANGAR SITE</t>
  </si>
  <si>
    <t>Safety equipment, lights, base radio etc</t>
  </si>
  <si>
    <t>Rwy 9/27 Shoulder/Lighting - Phase I</t>
  </si>
  <si>
    <t>N Perim Rd/fence,ARFF Bldg,SRE, PAX Brdg</t>
  </si>
  <si>
    <t>3/4 Truck, 1 ton Truck,Radios,Trm Carpet</t>
  </si>
  <si>
    <t>38.N Perimt Rd &amp; Fence (Ph2)+Wetland Mit</t>
  </si>
  <si>
    <t>Auto Parking improvements, signs for DYT</t>
  </si>
  <si>
    <t>*LAND (Cauchon Parcel)</t>
  </si>
  <si>
    <t>39. Runway 9/27 shoulder reconstr (Ph 2)</t>
  </si>
  <si>
    <t>72" sweeper &amp; Toro riding mower</t>
  </si>
  <si>
    <t>40.Cargo Apron, Trml Sec. Dsgn, Fin. Pln</t>
  </si>
  <si>
    <t>APRON/RAMP/FENCING/LIGHTING</t>
  </si>
  <si>
    <t>41. 9/27 SHLDR (PH3), Seal 3/21, BOILER</t>
  </si>
  <si>
    <t>Design S Hngr area Exp/A/D Bldg/DAA Hgr</t>
  </si>
  <si>
    <t>42.Terminal Building Security/Safety Exp</t>
  </si>
  <si>
    <t>Imprv Terminal&amp;Pkg, Mowers, Boiler,Truck</t>
  </si>
  <si>
    <t>Upg SRE Bld,Pv Maint,Hgr Door (not done)</t>
  </si>
  <si>
    <t>43.GA Apron Expansion &amp; Rehab,PAX Br Des</t>
  </si>
  <si>
    <t>GA Hangar Area Site Design</t>
  </si>
  <si>
    <t>44.Expand GA Apron/Hangar Area</t>
  </si>
  <si>
    <t>M&amp;O 3/21, Remove A4, Design Terminal</t>
  </si>
  <si>
    <t>Site work for North Development Area</t>
  </si>
  <si>
    <t>TAXI WIDEN/DITCHING/FENCING</t>
  </si>
  <si>
    <t>(ARRA) Term. Rd [Term. Ph 1] &amp; Ph 2 Dsgn</t>
  </si>
  <si>
    <t>Parking Lot (Grade/Pave "Sched. B")-Ulland - Final</t>
  </si>
  <si>
    <t>Parking Lot (Electrical "Sched. B")-Poly- Final</t>
  </si>
  <si>
    <t>2010 Parking-Northland-Final</t>
  </si>
  <si>
    <t>2012 Schedule B (Parking Lot)-KGM-Final</t>
  </si>
  <si>
    <t>Landscaping (2.22C) [split w/-165]-Ullan-Final</t>
  </si>
  <si>
    <t>TERMINAL (Ph 1) [2009 BONDING]</t>
  </si>
  <si>
    <t>47. 2 PAX Br, SWPPP, Update Master Plan</t>
  </si>
  <si>
    <t>Skid Steer Loader</t>
  </si>
  <si>
    <t>Terminal Site Work-Northland</t>
  </si>
  <si>
    <t>Structural Concrete-Kelleher-COMPLETE</t>
  </si>
  <si>
    <t>Masonry [4.1] - Harbor City Masonry-COMPLETE</t>
  </si>
  <si>
    <t>Structural Steel - Dynamic Structural St-COMPLETE</t>
  </si>
  <si>
    <t>AIP 49 Work Scopes-Multiple-AIP Closed</t>
  </si>
  <si>
    <t>Metal Panels &amp; Roof (7.1)- Jamar-COMPLETE - AIP 49 Closed</t>
  </si>
  <si>
    <t>Glass/Curtain Wall  (-167D) - Harmon-COMPLETE - AIP 49 Closed</t>
  </si>
  <si>
    <t>AIP 50 Work Scopes -4.2, 15.2-COMPLETE</t>
  </si>
  <si>
    <t>6.22C Concessions &amp; 13.23C Control Booth</t>
  </si>
  <si>
    <t>AIP 50 -Kelleher  Concrete&amp;Earthwork -COMPLETE</t>
  </si>
  <si>
    <t>Landscaping (2.22C) [split w/ -162E] - Ulland</t>
  </si>
  <si>
    <t>Parking Structure-2014</t>
  </si>
  <si>
    <t>Terminal Phase 2 - (2010 BONDING)</t>
  </si>
  <si>
    <t>AIP 51 Work Scopes</t>
  </si>
  <si>
    <t>AIP 51 Baggage Handling - Diversified Conveyors</t>
  </si>
  <si>
    <t>AIP-52 Work Scopes-COMPLETE</t>
  </si>
  <si>
    <t>AIP 53 Work Scopes-FINAL</t>
  </si>
  <si>
    <t>Generator &amp; Network Systems - Benson</t>
  </si>
  <si>
    <t>AIP 54 (w/13.21B)</t>
  </si>
  <si>
    <t>Pick-up/dropoff Rd &amp; site "Schedule A"</t>
  </si>
  <si>
    <t>Structural Concrete - Kelleher</t>
  </si>
  <si>
    <t>Masonry - Harbor City Masonry</t>
  </si>
  <si>
    <t>Structural Steel - Dynamic Structural St</t>
  </si>
  <si>
    <t>TERM (Ph 2) - STRUCTURAL &amp; SITE WORK</t>
  </si>
  <si>
    <t>Metal Framing - Minuti-Ogle</t>
  </si>
  <si>
    <t>Metal Panels &amp; Roof (7.1) - Jamar</t>
  </si>
  <si>
    <t>Below Grade Electrical - API</t>
  </si>
  <si>
    <t>Glass / Curtain Wall - Harmon</t>
  </si>
  <si>
    <t>Below Grade Mechanical-AW Kuettel &amp; Sons</t>
  </si>
  <si>
    <t>TERMINAL - ROOF, FRAMING, BELOW GROUND</t>
  </si>
  <si>
    <t>Concrete &amp; Earthwork - Kelleher CO 1-8 COMPLETED &amp; AGREED</t>
  </si>
  <si>
    <t>Mechanical Systems - Jamar-CO1-11;ReReview Complete</t>
  </si>
  <si>
    <t>Replace Terminal (BP A)</t>
  </si>
  <si>
    <t>Electrical Systems (16.2) - Benson</t>
  </si>
  <si>
    <t>Metal Studs &amp; Drywall (9.20)-Minuti-Ogle</t>
  </si>
  <si>
    <t>Hufcor Mn WS 10.20A</t>
  </si>
  <si>
    <t>Doors, Frames &amp; Hardware (8.20)-Northern</t>
  </si>
  <si>
    <t>Coiling Doors - Lipe (WS 8.22)</t>
  </si>
  <si>
    <t>Baggage Handling System (14.21)-Diversif</t>
  </si>
  <si>
    <t>Fire Suppression System (13.20)-Viking</t>
  </si>
  <si>
    <t>Steel (5.20)-Dynamic Structural Steel</t>
  </si>
  <si>
    <t>Rough Carpentry - Kellington Constructio</t>
  </si>
  <si>
    <t>Replace Terminal (Ph 2011B)</t>
  </si>
  <si>
    <t>2V General Construction-Lipe-COMPLETE</t>
  </si>
  <si>
    <t>Electrical [VALE] - Benson-COMPLETE</t>
  </si>
  <si>
    <t>Wells and Piping (1V) - Sam's Well Drill-COMPLETE</t>
  </si>
  <si>
    <t>Mechanical - Jamar</t>
  </si>
  <si>
    <t>GEOTHERMAL HVAC &amp; PBB Elec/Air [VALE]</t>
  </si>
  <si>
    <t>Wall Systems &amp; Casework-St. Germain's Ca</t>
  </si>
  <si>
    <t>PA System (16.22B)-Benson</t>
  </si>
  <si>
    <t>Glass and Glazing (8.21)-St. Germain Gla</t>
  </si>
  <si>
    <t>Terrazzo (9.23)-Advance Terrazzo&amp;Tile-FINAL</t>
  </si>
  <si>
    <t>Painting (including Alt 6A) [9.24]-Swans-FINAL</t>
  </si>
  <si>
    <t>Signage (10.22)-Sign Source-FINAL</t>
  </si>
  <si>
    <t>Elevators-Schindler Elevator Corp-FINAL</t>
  </si>
  <si>
    <t>Flooring &amp; Tile-Johnson's Carpet One-FINAL</t>
  </si>
  <si>
    <t>Plumbing Fixtures- Jamar-FINAL</t>
  </si>
  <si>
    <t>Computer Controlled Access(w/16.22C)-Ben</t>
  </si>
  <si>
    <t>Replace Terminal (2B)</t>
  </si>
  <si>
    <t>Tar Kettle</t>
  </si>
  <si>
    <t>Taxiway A Pavement Repair</t>
  </si>
  <si>
    <t>Term Emerg Gen &amp; Term Network</t>
  </si>
  <si>
    <t>Public Gate Seating - Fuid Interiors WS 12.22C-FINAL</t>
  </si>
  <si>
    <t>Terminal Ceiling Sys - TC Acoustics WS 9.21B - FINAL</t>
  </si>
  <si>
    <t>Specialties - Bldg Material Supply WS 10.21B</t>
  </si>
  <si>
    <t>Window Treatments - Custom Express WS 12.20B</t>
  </si>
  <si>
    <t>Gate Seating - Arconas  WS 12.22B</t>
  </si>
  <si>
    <t>Passenger Boarding Bridge WS 5.21C</t>
  </si>
  <si>
    <t>Apron/Civil Sitework w/Alternatives-KGM WS 2.21C</t>
  </si>
  <si>
    <t>Concrete/Excavation - Homemenders WS 3.21C</t>
  </si>
  <si>
    <t>Overhead Fabric Doors - Lipe  WS 8.23C</t>
  </si>
  <si>
    <t>Metal Wall Panels &amp; Firring - Jamar WS 7.22C</t>
  </si>
  <si>
    <t>Terminal Painting - Swanson&amp;Youngdale WS 9.25C</t>
  </si>
  <si>
    <t>Finish/Demolish Terminal &amp; New Apron</t>
  </si>
  <si>
    <t>Breach Control - Video &amp; Sound Service -   WS 13.22C</t>
  </si>
  <si>
    <t>Mechanical Systems - Jamar  WS 15.21C</t>
  </si>
  <si>
    <t>Elect, Cntrlled Accss &amp;FID - Benson  Ws 16.22C</t>
  </si>
  <si>
    <t>Pass Boarding Bridges - Thyssen-Krupp  WS 14.21C</t>
  </si>
  <si>
    <t>Demo Haz. Mat'l Abatement - Mavo 17.20C</t>
  </si>
  <si>
    <t>Fire Protection - Viking  WS 13.21C</t>
  </si>
  <si>
    <t>Exterior Signage - Harmon Signs WS  10.22C</t>
  </si>
  <si>
    <t>Exterior Signs (included in W.S. 10.22C)</t>
  </si>
  <si>
    <t>Crack Sealing-DAA w/ Brock White mat'l</t>
  </si>
  <si>
    <t>Apron Phase 2-KGM</t>
  </si>
  <si>
    <t>Pavement Maintenance</t>
  </si>
  <si>
    <t>Acquire SRE</t>
  </si>
  <si>
    <t>EQUIP MAINT SHOP</t>
  </si>
  <si>
    <t>Ulland Bros WS 2.20D-Civil&amp;Bldg</t>
  </si>
  <si>
    <t>Northland WS 3.30D-Concrete_FINAL</t>
  </si>
  <si>
    <t>Northern WS 5.10D-Steel-Not Final-Retain</t>
  </si>
  <si>
    <t>Jamar WS 7.10D-Metal</t>
  </si>
  <si>
    <t>St. Germains WS 8.40D-Entrances</t>
  </si>
  <si>
    <t>Minuti-Ogle  9.20D-Metal</t>
  </si>
  <si>
    <t>Adv Terazzo WS 9.65D</t>
  </si>
  <si>
    <t>Swanson&amp;YoungdaleWS 9.90D</t>
  </si>
  <si>
    <t xml:space="preserve"> Viking  WS 21.10D-Fire Supp</t>
  </si>
  <si>
    <t>Jamar   WS  22.10D-Mech Sys-FAA Review</t>
  </si>
  <si>
    <t>Replace Terminal Phase 2B - Skywalk</t>
  </si>
  <si>
    <t>Hunt WS 26.10D-Electrical</t>
  </si>
  <si>
    <t>Emergency Roof Repair - Hangar 104 &amp; HVAC, Floor, and Roof Replacement - Air Traffic Control Tower</t>
  </si>
  <si>
    <t>Acquire SRE (Loader and Grader)</t>
  </si>
  <si>
    <t>Reconstruct Runway 9/27 - Phase 1 (approx. 6,200 ft)</t>
  </si>
  <si>
    <t>Reconstruct runway 9/27 - phase 2</t>
  </si>
  <si>
    <t>Airfield fence Improvements</t>
  </si>
  <si>
    <t>Reconstruct rnwy 9/27 (PH 2); Fence; MP</t>
  </si>
  <si>
    <t>RA for MALSR Threshold Relocate, Rnwy 9/27 Obstr Rem, Fence Phase 2</t>
  </si>
  <si>
    <t>Airside Pavement Maintenance</t>
  </si>
  <si>
    <t>Reconstruct Runway 9/27 – Phase 1 (Change Order No. 1 includes SEH, Inc. Work Order 2017-9)</t>
  </si>
  <si>
    <t>Reimburse DAA the local share of SP A6901-185 Agr. No. 1026310</t>
  </si>
  <si>
    <t>RESURF RWY 3-21</t>
  </si>
  <si>
    <t>Reconstruct runway 9/27 Phase 4</t>
  </si>
  <si>
    <t>Noise Study</t>
  </si>
  <si>
    <t>Master Plan, ALP, Exhibit A Property Map, SRE</t>
  </si>
  <si>
    <t>Change Orders in both AIP 59 (S.P. A6901-184) 0% 100% 0% and AIP 60 (S.P. A6901-185)</t>
  </si>
  <si>
    <t>Pavement Rehab</t>
  </si>
  <si>
    <t>FFY20 Project</t>
  </si>
  <si>
    <t>Airport Safety Zoning</t>
  </si>
  <si>
    <t>PARKING RAMP EXTENSION</t>
  </si>
  <si>
    <t>13-31 AND TAXI SEAL COAT</t>
  </si>
  <si>
    <t>TAXI RESURF</t>
  </si>
  <si>
    <t>MAINT EQUIP-AUSTIN WEST GRADER</t>
  </si>
  <si>
    <t>SITE DEVELOPMENT</t>
  </si>
  <si>
    <t>TERMINAL COMPLEX</t>
  </si>
  <si>
    <t>REPAIR SECURITY FENCE</t>
  </si>
  <si>
    <t>SHOULDER STABILIZATION/LIGHT</t>
  </si>
  <si>
    <t>MAINTENANCE EQUIPMENT (RADIOS)</t>
  </si>
  <si>
    <t>SNOW EQUIPMENT</t>
  </si>
  <si>
    <t>T-HANGAR TAXIWAY PAVING</t>
  </si>
  <si>
    <t>HANGAR REHABILITATION</t>
  </si>
  <si>
    <t>DRAINAGE IMPROVEMENTS:ADAP-04</t>
  </si>
  <si>
    <t>RUNWAY 3-21 RECONSTRUCTION</t>
  </si>
  <si>
    <t>3/4 TON TRUCK WITH PLOW</t>
  </si>
  <si>
    <t>NATURAL GAS MAIN</t>
  </si>
  <si>
    <t>ENG SERVICES (EIAR-RWY 9-27)</t>
  </si>
  <si>
    <t>RUNWAY SWEEPER</t>
  </si>
  <si>
    <t>RETENTION BASIN/GA APRON DRAIN</t>
  </si>
  <si>
    <t>ENGINEERING SERVICES</t>
  </si>
  <si>
    <t>FURNACE CONVERSION</t>
  </si>
  <si>
    <t>RUNWAY 9/27 REHABILITATION</t>
  </si>
  <si>
    <t>TAXIWAY A EXTENSION &amp; BYPASS</t>
  </si>
  <si>
    <t>TWO - 3/4 TON PICK-UP TRUCKS</t>
  </si>
  <si>
    <t>AIRPORT ZONING</t>
  </si>
  <si>
    <t>NO.RETEN.BASIN,T/W L, W.CONES</t>
  </si>
  <si>
    <t>MOTOR GRADERS (2)</t>
  </si>
  <si>
    <t>R/W 3/21 RECONST &amp; CRACK RES.</t>
  </si>
  <si>
    <t>TAXIWAY A BYPASS PAVING</t>
  </si>
  <si>
    <t>RUNWAY 9 RUNUP PAD</t>
  </si>
  <si>
    <t>THREE MAINTENANCE VEHICLES</t>
  </si>
  <si>
    <t>GAS INFRARED HEAT SYSTEM</t>
  </si>
  <si>
    <t>TAXIWAY A  WIDENING &amp; OVERLAY</t>
  </si>
  <si>
    <t>TERMINAL AREA SITE IMPROVEMNTS</t>
  </si>
  <si>
    <t>TAXIWAY A EXTENSION PAVING</t>
  </si>
  <si>
    <t>RECARPET TERMINAL BUILDING</t>
  </si>
  <si>
    <t>T/W WIDENING-OVERLAY-LIGHTING</t>
  </si>
  <si>
    <t>TERMINAL BLDG. ROOF REPAIR</t>
  </si>
  <si>
    <t>ACQUIRE AERIAL BOOM TRUCK</t>
  </si>
  <si>
    <t>AIRFIELD IMPROVEMENTS</t>
  </si>
  <si>
    <t>8.Terminal Development (PHASE I)</t>
  </si>
  <si>
    <t>ARCHITECTURAL SERVICES</t>
  </si>
  <si>
    <t>LEASE X-BAND WEATHER RADAR</t>
  </si>
  <si>
    <t>TWO-WAY RADIO EQUIPMENT</t>
  </si>
  <si>
    <t>PRE. ENG. SERV.-</t>
  </si>
  <si>
    <t>INSTALL HANGAR DOOR HEATING</t>
  </si>
  <si>
    <t>TAXIWAY E DESIGN SERVICES</t>
  </si>
  <si>
    <t>9.TERM. BLD. PHASE 2 &amp; 3</t>
  </si>
  <si>
    <t>RWY 3-21 DIST.SIGNS/RWY 9 PAPI</t>
  </si>
  <si>
    <t>UPDATE MASTER PLAN</t>
  </si>
  <si>
    <t>*LAND CONSULTANT SERVICES</t>
  </si>
  <si>
    <t>*LAND ACQUISTION</t>
  </si>
  <si>
    <t>REPAIR FRONT-END LOADER</t>
  </si>
  <si>
    <t>PICKUP TRUCKS/TENNANT SWEEPER</t>
  </si>
  <si>
    <t>GA AND AC RAMP REHABILITION</t>
  </si>
  <si>
    <t>PASSENGER BOARDING BRIDGE</t>
  </si>
  <si>
    <t>GRADE RUNWAY VISIBILITY ZONE</t>
  </si>
  <si>
    <t>Design "T" HANGAR SITE</t>
  </si>
  <si>
    <t>EMERGENCY STORM SEWER WORK</t>
  </si>
  <si>
    <t>Install Fuel Tanks(Diesel&amp;MO)</t>
  </si>
  <si>
    <t>TRACTOR/MOWERS (2)</t>
  </si>
  <si>
    <t>HANGAR SITE DEVELOPMENT</t>
  </si>
  <si>
    <t>11.ARFF TRAIN ACAD (Ph 1)</t>
  </si>
  <si>
    <t>14.Twy K (PHASE I)</t>
  </si>
  <si>
    <t>Twy K - (PART I) - DESIGN</t>
  </si>
  <si>
    <t>ONE-TON DUMP TRUCKS (2)</t>
  </si>
  <si>
    <t>15.PASS TERM SECURITY SYS.</t>
  </si>
  <si>
    <t>REPAIR BLDG 104 HANGAR DOORS</t>
  </si>
  <si>
    <t>Federal CAREs Act</t>
  </si>
  <si>
    <t>NDT ENGR</t>
  </si>
  <si>
    <t>SNOW REMOVAL EQUIPMENT</t>
  </si>
  <si>
    <t>SNOWBLOWER &amp; TWO SNOWPLOWS</t>
  </si>
  <si>
    <t>PURCHASE TWO MOTOR GRADERS</t>
  </si>
  <si>
    <t>Rwy 3-21 Dist ToGo SIGNS/RWY 9 PAPI</t>
  </si>
  <si>
    <t>DULUTH-SKY HARBOR</t>
  </si>
  <si>
    <t>DULUTH SKYHARBOR AIRPORT</t>
  </si>
  <si>
    <t>Surf Rwy/Seaplane Ramp/Float</t>
  </si>
  <si>
    <t>BIT THIN OVRLY/LIGHTING RWY</t>
  </si>
  <si>
    <t>GRAVEL APRON AREA</t>
  </si>
  <si>
    <t>APRON EXPANSION - STAGE I</t>
  </si>
  <si>
    <t>LEAN-TO A/D BLDG/HNGR/SITE</t>
  </si>
  <si>
    <t>BIT SURFACING</t>
  </si>
  <si>
    <t>ACQUIRE AND REMOVE HANGAR BLDG</t>
  </si>
  <si>
    <t>WATERLINE EXTENSION</t>
  </si>
  <si>
    <t>RESCUE BOAT</t>
  </si>
  <si>
    <t>RECONSTRUCT FLOATPLANE RAMP</t>
  </si>
  <si>
    <t>USED SNOWPLOW TRACTORS (2)</t>
  </si>
  <si>
    <t>OVRLY RWY/CONST TWY/PAPI/REIL</t>
  </si>
  <si>
    <t>REPAIR SEAPLANE RAMP</t>
  </si>
  <si>
    <t>SHORE STABILIZATION-PROTECTION</t>
  </si>
  <si>
    <t>SHORE STABILIZATION-STAGE II</t>
  </si>
  <si>
    <t>SEAPLANE DOCK AND RAMP UPGRADE</t>
  </si>
  <si>
    <t>RUNWAY REHAB-THERMAL AND ROUTE/SEAL</t>
  </si>
  <si>
    <t>INSTALL 4th OBST. LIGHT &amp; OBST. REMOVAL</t>
  </si>
  <si>
    <t>SECUR CAM.-ELEC GATE-APRON LGTS-FUEL TNK</t>
  </si>
  <si>
    <t>PERMANENT SEAPLANE RAMP</t>
  </si>
  <si>
    <t>2.Rehab RWY 14/32, Perimeter Fence</t>
  </si>
  <si>
    <t>3. ALP Update and Apron Expansion</t>
  </si>
  <si>
    <t>4.Sea Plane Dock, SRE, SPCC, Pvmt Rehab</t>
  </si>
  <si>
    <t>EA Scoping (Trees) w/Survey</t>
  </si>
  <si>
    <t>Tractor,Mower,Float Lift Rehab,Security</t>
  </si>
  <si>
    <t>Apron survey &amp; SRE Storage (not done)</t>
  </si>
  <si>
    <t>Fuel line replacement</t>
  </si>
  <si>
    <t>Relocate Rwy 32 Threshold</t>
  </si>
  <si>
    <t>Env. Assessment - Rwy 13/31 (Ph II)</t>
  </si>
  <si>
    <t>Overhead Door Replacement</t>
  </si>
  <si>
    <t>Replace A/D Bldg Drain Field</t>
  </si>
  <si>
    <t>Operations Truck</t>
  </si>
  <si>
    <t>EA Phase 3</t>
  </si>
  <si>
    <t>Rehab general aviation apron (mill &amp; overlay) 16,050 SY</t>
  </si>
  <si>
    <t>Construct 6" Water Main</t>
  </si>
  <si>
    <t>Install 6' High Perimeter Fence</t>
  </si>
  <si>
    <t>Final Design, Permiting, Mitigation, AGIS</t>
  </si>
  <si>
    <t>Construct runway 14/32 – Phase 1 const. perimeter berm, Retaining wall, and environmental mitigation related to Terrestrial enhancement – Phase 1</t>
  </si>
  <si>
    <t>Construct Runway 13/32 - Phase 2</t>
  </si>
  <si>
    <t>FFY 19 - Runway 14/32 Relocation - Phase 3, Aquatic Resource Mitigation</t>
  </si>
  <si>
    <t>Supplemental EAW for 75ft Runway Width</t>
  </si>
  <si>
    <t>Additional 15ft Runway Width and Fuel Card Reader</t>
  </si>
  <si>
    <t>Building Area Planning Study</t>
  </si>
  <si>
    <t>===ELY AIRPORT===</t>
  </si>
  <si>
    <t>CLEAR APPROACHES</t>
  </si>
  <si>
    <t>PRELIM. ENGRNG. ON NEW SITE</t>
  </si>
  <si>
    <t>ADVANCE PLANNING</t>
  </si>
  <si>
    <t>CL/GR/GRADE/PAVE/LIGHT/BLDGS</t>
  </si>
  <si>
    <t>A/D BUILDING ROOF REPAIR</t>
  </si>
  <si>
    <t>1.R/W,T/W,APRON REHAB./PAPI/REIL</t>
  </si>
  <si>
    <t>SNOW BLOWER (USED)</t>
  </si>
  <si>
    <t>SNOW PLOW WING</t>
  </si>
  <si>
    <t>AIRPORT WELL SYSTEM</t>
  </si>
  <si>
    <t>USED SNOWPLOW</t>
  </si>
  <si>
    <t>NEW WELL &amp; WATER SYSTEM</t>
  </si>
  <si>
    <t>HEAT RETENTION CURTAIN-FBO BLD</t>
  </si>
  <si>
    <t>RUNWAY CRACK REPAIR</t>
  </si>
  <si>
    <t>REPAIR TERMINAL BUILDING ROOF</t>
  </si>
  <si>
    <t>MAINT. EQUIP. STORAGE BLDG.</t>
  </si>
  <si>
    <t>INSULATED WORK AREA IN HANGAR</t>
  </si>
  <si>
    <t>REROOF &amp; REHABILITATE A/D BLDG</t>
  </si>
  <si>
    <t>*LAND, OBST REM, SIGNS, HANGAR DOOR</t>
  </si>
  <si>
    <t>2.LIGHTED RUNWAY SIGNS</t>
  </si>
  <si>
    <t>CRACK SEAL, USED TRUCK/PLOW, MOWER</t>
  </si>
  <si>
    <t>PAVM CRACK REPAIR/MARKG, MASTER PLAN/ALP</t>
  </si>
  <si>
    <t>HANGAR DOOR, FUEL TRUCK, GATE, TERM ROOF</t>
  </si>
  <si>
    <t>3.Fencing, EA, SRE, Rwy 12/30 Crack R&amp;S</t>
  </si>
  <si>
    <t>GEOTECH INVESTIGATION - RWY/TAXI/APRON</t>
  </si>
  <si>
    <t>4.Passenger security area, clearing grub</t>
  </si>
  <si>
    <t>SRE, rehab roof</t>
  </si>
  <si>
    <t>5.Rwy. 12/30 Seal + R&amp;S Cracks</t>
  </si>
  <si>
    <t>6.SRE, EA, ALP Update</t>
  </si>
  <si>
    <t>Riding Mower &amp; Tractor Mower Attachments</t>
  </si>
  <si>
    <t>7.Correct RSA = 400' Rwy Shift</t>
  </si>
  <si>
    <t>Maint. bldg rehab - Doors &amp; heaters</t>
  </si>
  <si>
    <t>8. SRE (Plow Truck w/ Spreader)</t>
  </si>
  <si>
    <t>9.Design Apron; Rwy Length Rpt</t>
  </si>
  <si>
    <t>10.Crack Seal</t>
  </si>
  <si>
    <t>11.Snow Plow</t>
  </si>
  <si>
    <t>Crk Seal Airside Pave; A/D Roof</t>
  </si>
  <si>
    <t>13. Rwy Cr. Seal and Design MIRLs/Rehab</t>
  </si>
  <si>
    <t>Rehab Rwy 12/30; MIRL, PAPI, Signs; Replace Airport Beacon</t>
  </si>
  <si>
    <t>Brush Clearing Equipment</t>
  </si>
  <si>
    <t>Conduct EA</t>
  </si>
  <si>
    <t>Connector txwy; obs. removal</t>
  </si>
  <si>
    <t>Apron Resurfacing Phase 1 - Design, ALP Sheet 2 Update</t>
  </si>
  <si>
    <t>Apron Rehab Ph2, reconst Entrance Rd, rehab part of rnwy</t>
  </si>
  <si>
    <t>Parking Lot Reconstruction</t>
  </si>
  <si>
    <t>TWY A3 and Partial Parallel TWY-Design, PAPI and REIL Replacement</t>
  </si>
  <si>
    <t>Fuel system piping upgrade</t>
  </si>
  <si>
    <t>CARES Act amendment for Ely</t>
  </si>
  <si>
    <t>ENGINEERING FOR SP 6920-10:RUNWAY REHAB</t>
  </si>
  <si>
    <t>EVELETH-VIRGINIA</t>
  </si>
  <si>
    <t>FILL-GRADE-SEED</t>
  </si>
  <si>
    <t>PLANS AND SPECIFICATIONS</t>
  </si>
  <si>
    <t>EVELETH-VIRGINIA AIRPORT</t>
  </si>
  <si>
    <t>ELECTRICAL INSTALLATION</t>
  </si>
  <si>
    <t>PLANS AND GEN. SUP.</t>
  </si>
  <si>
    <t>SEWERAGE SYSTEM</t>
  </si>
  <si>
    <t>WATER MAIN</t>
  </si>
  <si>
    <t>REM AND REL POW/TEL LINE, ETC.</t>
  </si>
  <si>
    <t>BIT. PARK APRON, ENT. RD/FENC</t>
  </si>
  <si>
    <t>EXT SURF LIGHT EW RUNWAY:FAAP-01</t>
  </si>
  <si>
    <t>LIGHTED WIND TEE</t>
  </si>
  <si>
    <t>CLEAN DRAINAGE DITCH</t>
  </si>
  <si>
    <t>SEWER DRAIN. AND ELEC CABLE</t>
  </si>
  <si>
    <t>RESURFACE E-W RUNWAY</t>
  </si>
  <si>
    <t>SURF/ENT RD AND APRON, ETC.</t>
  </si>
  <si>
    <t>SEAL COAT E-W RWY</t>
  </si>
  <si>
    <t>NEW APRON AREA</t>
  </si>
  <si>
    <t>CONSTRUCT PARKING RAMP</t>
  </si>
  <si>
    <t>RUNWAY 9-27 OVERLAY</t>
  </si>
  <si>
    <t>RW 14/32 OVERLAY/LIGHTING</t>
  </si>
  <si>
    <t>RUNWAY 9-27 DRAINAGE</t>
  </si>
  <si>
    <t>ADMIN BUILDING</t>
  </si>
  <si>
    <t>AMENDMENT/PARKING LOT</t>
  </si>
  <si>
    <t>TRUCK WITH SNOWPLOW</t>
  </si>
  <si>
    <t>PRELIMINARY ENG. FOR R/W 9-27</t>
  </si>
  <si>
    <t>RECONSTRUCT Rwy 9-27 (AIP-01)</t>
  </si>
  <si>
    <t>Rwy 9-27 OBSTRUCTION REMOVAL</t>
  </si>
  <si>
    <t>TRACTOR WITH MOWER &amp; LOADER</t>
  </si>
  <si>
    <t>RUNWAY 9-27 CRACK REPAIR</t>
  </si>
  <si>
    <t>MAINTENANCE STORAGE BLD. ADD.</t>
  </si>
  <si>
    <t>EXPAND FUEL FACILITY</t>
  </si>
  <si>
    <t>INSTALL PAPIs-RUNWAY 9-27</t>
  </si>
  <si>
    <t>IDENT. &amp; SAFETY SIGNS</t>
  </si>
  <si>
    <t>USED SNOW BLOWER</t>
  </si>
  <si>
    <t>LAND ACQ.-PAR 5&amp;6 JULIE REED</t>
  </si>
  <si>
    <t>LAND ACQ.- PARCEL #1-FRITZ</t>
  </si>
  <si>
    <t>AIRPORT FENCING</t>
  </si>
  <si>
    <t>LAND ACQ.-PAR #3 - JOHN MATKO</t>
  </si>
  <si>
    <t>2.OBSTRUCTION/DITCH/DRAIN</t>
  </si>
  <si>
    <t>DESIGN AND BIDDING SERVICES</t>
  </si>
  <si>
    <t>RIDING LAWNMOWER/TRACTOR</t>
  </si>
  <si>
    <t>(See AIP-05) LAND=PARCEL 20-A. GOERDT</t>
  </si>
  <si>
    <t>*LAND=PAR 2-WILBERT MATTSON (See AIP-05)</t>
  </si>
  <si>
    <t>REPAINT RUNWAY MARKINGS</t>
  </si>
  <si>
    <t>GRADING/DRAINAGE-Twy A, B, ENT</t>
  </si>
  <si>
    <t>FUEL TANK PROJECT</t>
  </si>
  <si>
    <t>Entrance Imprv, PKG, APRON &amp; TIEDOWN BIT</t>
  </si>
  <si>
    <t>SNOW PLOW TRUCK-1985-27' FOLDG WING PLOW</t>
  </si>
  <si>
    <t>MASTER PLAN &amp; ALP UPDATE</t>
  </si>
  <si>
    <t>PURCHASE RIDING LAWN MOWER</t>
  </si>
  <si>
    <t>Maintenance Utility Truck</t>
  </si>
  <si>
    <t>A/D SEWER, EA Rwy 9-27 EXT</t>
  </si>
  <si>
    <t>3.REHAB Rwy 14-32; PAPI FOUNDATION</t>
  </si>
  <si>
    <t>4.Drainage Ditch &amp; Apron Rehab</t>
  </si>
  <si>
    <t>Acq. Plow Truck and Snow Blower</t>
  </si>
  <si>
    <t>Rehabilitate Runway Pavement</t>
  </si>
  <si>
    <t>*LAND: Parcels 21 &amp; 23 [State $]</t>
  </si>
  <si>
    <t>5.**LAND**  Parcels: Past 16-20; New 23</t>
  </si>
  <si>
    <t>[Upfront] Complete Rwy EA (-59)</t>
  </si>
  <si>
    <t>*6.Reimb Parcel 21; Update ALP</t>
  </si>
  <si>
    <t>Runway 9-27 Crack Sealing</t>
  </si>
  <si>
    <t>7.Environmental Assessment</t>
  </si>
  <si>
    <t>8.Master Plan w/Survey, Signage</t>
  </si>
  <si>
    <t>ALP Zoning Sheet</t>
  </si>
  <si>
    <t>9.Mstr Plan (Ph 2) &amp; ALP; Aprn Re, Crack</t>
  </si>
  <si>
    <t>Design 9/27 &amp; 14/32 Rehab; ALP Update</t>
  </si>
  <si>
    <t>11. Reconstruct Runway 14/32 and 9/27</t>
  </si>
  <si>
    <t>Reconstruct Rnwy 9/27 (Bonding)</t>
  </si>
  <si>
    <t>ALP UPdate, Recons Hanger Taxilane-Design</t>
  </si>
  <si>
    <t>Rehab Pavemnts, Constr Txwy/Access Rd-Ph 1-Design-Ph2</t>
  </si>
  <si>
    <t>Construct Taxiway, Reconstruction Apron (Ph2)-Design</t>
  </si>
  <si>
    <t>Obstruction Removal, Design Fuel Facility*********LOCATION ID 2</t>
  </si>
  <si>
    <t>Construct Fuel Facility</t>
  </si>
  <si>
    <t>Rehab GA Apron (Approx. 3,680 sq. yds. of west half)</t>
  </si>
  <si>
    <t>CARES Act amendment for Eveleth/Virginia</t>
  </si>
  <si>
    <t>LAND COSTS-(SEE SP 6908-10:PAR #4 &amp; 5)</t>
  </si>
  <si>
    <t>====FERTILE AIRPORT====</t>
  </si>
  <si>
    <t>FENCE (WOVEN WIRE)</t>
  </si>
  <si>
    <t>CLEARING AND GRUBBING</t>
  </si>
  <si>
    <t>REWIRE VASIs</t>
  </si>
  <si>
    <t>INSTALL REFURB. BEACON-36 INCH</t>
  </si>
  <si>
    <t>REPLACE POWER LINE-RNWY LIGHTS</t>
  </si>
  <si>
    <t>SEALCOAT &amp; REPAINT PVMTS-FERTILE</t>
  </si>
  <si>
    <t>GASTNKS-3 OUT/1 IN,RWY MKG,ALP,CRK,CLN</t>
  </si>
  <si>
    <t>New Fuel System</t>
  </si>
  <si>
    <t>ALP with Narrative Report</t>
  </si>
  <si>
    <t>Crack Seal; Replace Beacon; VASI Footing</t>
  </si>
  <si>
    <t>Drainage Improvements - Clear Zone</t>
  </si>
  <si>
    <t>Runway Crack Sealing</t>
  </si>
  <si>
    <t>Airport Zoning</t>
  </si>
  <si>
    <t>Runway Predesign, Lighting, PAPIs, Flight Check &amp; Appr Survey</t>
  </si>
  <si>
    <t>Land Acquisition Pre-Work, Runway Final Design</t>
  </si>
  <si>
    <t>RW Reconstr &amp; Widerning, &amp; TW Turnaround  - Construct &amp; CA &amp; Bldg Area Study/ALP Update</t>
  </si>
  <si>
    <t>FOSSTON AIRPORT</t>
  </si>
  <si>
    <t>PAVE TAXIWAY AND APRON</t>
  </si>
  <si>
    <t>REALIGN, PAVE, AND LIGHT</t>
  </si>
  <si>
    <t>APRON EXPANSION</t>
  </si>
  <si>
    <t>SEE M&amp;O DATA BASE FOR FY 91</t>
  </si>
  <si>
    <t>BIT PVMT CRACK REPAIR &amp; PAINTG</t>
  </si>
  <si>
    <t>RWY CRACK REPAIR (TRIAL) &amp; A/D BLDG REPR</t>
  </si>
  <si>
    <t>BITUMINOUS CRACK REPAIR - PHASE II</t>
  </si>
  <si>
    <t>NEW SEPTIC SYSTEM (Canceled purchase FBO</t>
  </si>
  <si>
    <t>1.PvmtOvrly,MIRLs,REILs,Drain (AIP-01)</t>
  </si>
  <si>
    <t>2. Access Rd, ALP, SRE</t>
  </si>
  <si>
    <t>Beacon Replacemt</t>
  </si>
  <si>
    <t>3.Design SRE Bldg &amp; Rw trnd, Rw/Tw Cr Sl</t>
  </si>
  <si>
    <t>4.SRE Bldg w/Fnc, Rwy Trnrd, Twy EA</t>
  </si>
  <si>
    <t>5. Replace Beacon Pole</t>
  </si>
  <si>
    <t>Replace Card Control, Signs</t>
  </si>
  <si>
    <t>6. LAND-Wetland Credit, Crack Seal</t>
  </si>
  <si>
    <t>7. Construct Parallel Taxiway</t>
  </si>
  <si>
    <t>Crack seal airside pavements</t>
  </si>
  <si>
    <t>Apron Rehab, Engineering Report, Enviro &amp; Wetland Reports</t>
  </si>
  <si>
    <t>EA Wetland delineation, Rnwy/Txwy Crackseal</t>
  </si>
  <si>
    <t>Airport Wildlife Hazard Management Plan, improve airfield drainage (wetland fill, mitigate wetlands and permitting) - Phase 1 – Design</t>
  </si>
  <si>
    <t>CARES Act amendment for Fosston</t>
  </si>
  <si>
    <t>SEE SP 6009-03</t>
  </si>
  <si>
    <t>GRAND MARAIS-COOK COUNTY</t>
  </si>
  <si>
    <t>CLEAR/PILING OF BRUSH &amp; TIMBER</t>
  </si>
  <si>
    <t>GRAND MARAIS-COOK CO. AIRPORT</t>
  </si>
  <si>
    <t>MOWING GRASS/CLEAR APPROACHES</t>
  </si>
  <si>
    <t>REGRADE AND SURFACE</t>
  </si>
  <si>
    <t>1.ARPT PLANNING STUDY:DEVIL TRACK SITE</t>
  </si>
  <si>
    <t>NEW SITE: ALP, PLAN, Design</t>
  </si>
  <si>
    <t>2.CLEAR &amp; GRADE NEW SITE</t>
  </si>
  <si>
    <t>ABOVE GRADE FUEL SYSTEM</t>
  </si>
  <si>
    <t>3.PAVE &amp; LIGHT NEW AIRPORT</t>
  </si>
  <si>
    <t>PRELIM-ENGRG. HANGAR, A/D, FBO</t>
  </si>
  <si>
    <t>AV. GAS CREDIT CARD SYSTEM</t>
  </si>
  <si>
    <t>SNOWBLOWER</t>
  </si>
  <si>
    <t>AIRPORT SIGNING PROJECT</t>
  </si>
  <si>
    <t>Extend TAXIWAY - 720'</t>
  </si>
  <si>
    <t>BUYOUT/HANGARS AT OLD SITE</t>
  </si>
  <si>
    <t>USED PICKUP/SNOWPLOW/RADI0</t>
  </si>
  <si>
    <t>Design for FBO HANG/MAINT BLD.</t>
  </si>
  <si>
    <t>A/D FURNITURE</t>
  </si>
  <si>
    <t>MULTIPLE PLANE STORAGE HANGAR</t>
  </si>
  <si>
    <t>SEAPLN, FUEL TRUCKS/TANK, Mtnc Trk,CRACK</t>
  </si>
  <si>
    <t>SEA BASE-PARK LOT-EQUIP BLD.-TRACTOR</t>
  </si>
  <si>
    <t>MP/ALP, ENT.RD, PLOW, RWY JUST. STUDY</t>
  </si>
  <si>
    <t>4.Purchase Tractor, Loader, Snowblower</t>
  </si>
  <si>
    <t>Design Entrance Rd &amp; hangar site</t>
  </si>
  <si>
    <t>Pave Access Rd &amp; Txln, Fuel Sys., SRE</t>
  </si>
  <si>
    <t>5.Acquire Snow Removal Equipment</t>
  </si>
  <si>
    <t>Site Work for 8 Unit T-Hangar &amp; Taxilane</t>
  </si>
  <si>
    <t>6. Airport Pavement Rehab</t>
  </si>
  <si>
    <t>Pickup Truck w/plow</t>
  </si>
  <si>
    <t>7.Hgr Txln to B-II &amp; Seaplane Base Imprv</t>
  </si>
  <si>
    <t>8. Apron &amp; Taxilane Pave Rehab</t>
  </si>
  <si>
    <t>9.Seaplane Fencing, Rwy 9/27 Justfy &amp; EA</t>
  </si>
  <si>
    <t>10. EA (Parallel Twy)-Phase II</t>
  </si>
  <si>
    <t>PACS &amp; SACS; SWPPP</t>
  </si>
  <si>
    <t>JOHN DEERE WIDE AREA MOWER</t>
  </si>
  <si>
    <t>12. Runway 9/27 B/C Analysis</t>
  </si>
  <si>
    <t>Rehabilitate Rwy 9/27, Taxiway &amp; Apron</t>
  </si>
  <si>
    <t>Rehab Rwy [BONDING]</t>
  </si>
  <si>
    <t>Widen &amp; Extend Runway 9/27 Phase 1 Grading</t>
  </si>
  <si>
    <t>CAT Skid Steer, Brusher Head, and Radio</t>
  </si>
  <si>
    <t>Extend and Widen runway - 9/27 - Phase 2</t>
  </si>
  <si>
    <t>Expand &amp; Remodel A/D Building</t>
  </si>
  <si>
    <t>Conduct Environmental Assessment for obstruction removal</t>
  </si>
  <si>
    <t>Rehab Airport Beacon, Rehab Airport Seaplane Base Ramp</t>
  </si>
  <si>
    <t>Wetland Mitigation</t>
  </si>
  <si>
    <t>New 2018 Ram 2500 Tradesman Pick-up Truck and Boss Plow</t>
  </si>
  <si>
    <t>Clear 10.29 acres of tree obstructions to Runway 10 Approach Surface.</t>
  </si>
  <si>
    <t>CARES Act amendment for Grand Marais</t>
  </si>
  <si>
    <t>GRAND RAPIDS-ITASCA COUNTY</t>
  </si>
  <si>
    <t>GRAND RAPIDS-ITASCA COUNTY AIRPORT</t>
  </si>
  <si>
    <t>WATER/SEWER/FENCE, ETC.</t>
  </si>
  <si>
    <t>LIGHTING</t>
  </si>
  <si>
    <t>BIT SURF APRON AND TAXIWAY</t>
  </si>
  <si>
    <t>SEAL</t>
  </si>
  <si>
    <t>GRADE/SURF/LIGHT</t>
  </si>
  <si>
    <t>REPAIR, SEAL, MARK RUNWAY</t>
  </si>
  <si>
    <t>RESURF APRON/TXI; EXTEND APRON</t>
  </si>
  <si>
    <t>RESURF RWY/TXI/APRON/PARK LOT</t>
  </si>
  <si>
    <t>LAND-NO FAA PART.ON 4,24,25,39</t>
  </si>
  <si>
    <t>BOUNDARY ROAD FENCE</t>
  </si>
  <si>
    <t>BLDG RELOC/TXWY &amp; APRON CONST</t>
  </si>
  <si>
    <t>ENGINEERING SERVICES AGREEMENT</t>
  </si>
  <si>
    <t>ENGRNG SERV AGREE (STAGE III)</t>
  </si>
  <si>
    <t>RUNWAY 16-34 EXT.</t>
  </si>
  <si>
    <t>TRACTOR/MOWER (MAINT EQUIP)</t>
  </si>
  <si>
    <t>CLEAR &amp; GRUB ARPT WEST</t>
  </si>
  <si>
    <t>FENCE WEST AIRPORT BOUNDARY</t>
  </si>
  <si>
    <t>HANGAR AREA TAXIWAY CONST.</t>
  </si>
  <si>
    <t>CONSTRUCT CFR/MAINT. BLDG.</t>
  </si>
  <si>
    <t>1985 DODGE PICK-UP TRUCK</t>
  </si>
  <si>
    <t>PURCHASE HAND SNOWBLOWER</t>
  </si>
  <si>
    <t>ALTERING MAIN HANGAR DOOR</t>
  </si>
  <si>
    <t>ROUT &amp; SEAL PAVEMENT CRACKS</t>
  </si>
  <si>
    <t>GRADING - EXTENDED RWY SAFETY AREA</t>
  </si>
  <si>
    <t>SNOW PLOW FOR AIRPORT PICKUP</t>
  </si>
  <si>
    <t>WINDCONE/MOWING EQUIPMENT</t>
  </si>
  <si>
    <t>UNICOM RADIO-CEILIOMETER CONTR</t>
  </si>
  <si>
    <t>SAND SPREADER/MALS EQUIPMENT</t>
  </si>
  <si>
    <t>PICKUP TRUCK WITH SNOW PLOW</t>
  </si>
  <si>
    <t>RWY FRICTION TREAT. &amp; LIGHTS AIP-01</t>
  </si>
  <si>
    <t>BUSH HOG ROTARY CUTTER</t>
  </si>
  <si>
    <t>ACQUISITION OF PARCEL #35</t>
  </si>
  <si>
    <t>OBSTRUCTION CLEARING &amp; GRADING</t>
  </si>
  <si>
    <t>PURCHASE SNOWBLOWER</t>
  </si>
  <si>
    <t>MAINT. GARAGE BLD. ADDITION</t>
  </si>
  <si>
    <t>INSTALL ILS: PARCEL #41 AIP-02</t>
  </si>
  <si>
    <t>HI-PRESSURE WASHER</t>
  </si>
  <si>
    <t>PAVING NEAR MAINT BLDG &amp; RADIO</t>
  </si>
  <si>
    <t>HANNA, STORR AND AKRE PARCELS</t>
  </si>
  <si>
    <t>CLEARING THE ILS APPROACH</t>
  </si>
  <si>
    <t>SIGNS/DEER FENCE/CRACKS AIP-03</t>
  </si>
  <si>
    <t>PATCHING RESEARCH PROJECT</t>
  </si>
  <si>
    <t>APRON CRACK REPAIR &amp; SEAL COAT</t>
  </si>
  <si>
    <t>HANGAR ACCESS ROAD-TOPSOIL RWY-closed</t>
  </si>
  <si>
    <t>PASSENGER TERMINAL BLD. AIP-04 - closed</t>
  </si>
  <si>
    <t>STORM WATER PLAN - closed</t>
  </si>
  <si>
    <t>APRON, PK.LOT, ENT. RD. AIP-05  CLOSED</t>
  </si>
  <si>
    <t>CFR VEHICLE FROM ROCHESTER</t>
  </si>
  <si>
    <t>POWER BROOM FOR TRACTOR - closed</t>
  </si>
  <si>
    <t>PURCHASE SNOW PLOW TRUCK - closed</t>
  </si>
  <si>
    <t>AVGAS &amp; VEH/GEN FUEL TANK REPL - closed</t>
  </si>
  <si>
    <t>RUNWAY CRACK REPAIR - closed</t>
  </si>
  <si>
    <t>97 FUEL FARM UPGRADE-II (JET) - CLOSED</t>
  </si>
  <si>
    <t>REPAIR CRACKS - RESTRIPE RWY16/34</t>
  </si>
  <si>
    <t>ARFF VehiC &amp; Ltg Deer Fence:AIP-06-CLOSD</t>
  </si>
  <si>
    <t>TRACTR,HNGR SITE, CRK REP,RWY EXT SERV.</t>
  </si>
  <si>
    <t>REHAB PVMT:FOG SEAL RWY-SLURRY APRN/TAXI</t>
  </si>
  <si>
    <t>CHEV 3/4 PICKUP W/ PLOW, RADIO, LIGHTS</t>
  </si>
  <si>
    <t>SAFE AREA:TAXILANE:REG.:PARK LOT:FENCE</t>
  </si>
  <si>
    <t>A/D and terminal building window rehab</t>
  </si>
  <si>
    <t>Hangar Taxiway Clearing and Grubbing</t>
  </si>
  <si>
    <t>Fence, RSA, ALP, terminal security</t>
  </si>
  <si>
    <t>DEER FENCE, TAXILANE RECON, CRACK REPAIR</t>
  </si>
  <si>
    <t>RWY 16/34 LIGHTING &amp; TWY A RESURFACING</t>
  </si>
  <si>
    <t>A/D BUILDING REMODEL &amp; SAFETY COMPLIANCE</t>
  </si>
  <si>
    <t>SRE, SRE BLDG MODS, REPLACE BEACON</t>
  </si>
  <si>
    <t>DEER FENCE AND RUNWAY 4/22 PAVING DESIGN</t>
  </si>
  <si>
    <t>Maintance Vehicle (Pick Up Truck)</t>
  </si>
  <si>
    <t>RUNWAY 5/23 PAVING AND LIGHTING</t>
  </si>
  <si>
    <t>FBO HANGAR ROOF REPAIR</t>
  </si>
  <si>
    <t>COMMERCIAL TURF MOWER</t>
  </si>
  <si>
    <t>PLANNING, DESIGN &amp; LAND ACQ. (YUHALA)</t>
  </si>
  <si>
    <t>DRY SPRINKLER SYSTEM REPLACEMENT</t>
  </si>
  <si>
    <t>CULVERT REPLACEMENT</t>
  </si>
  <si>
    <t>RUNWAY 16 THRESHOLD RELOCATION</t>
  </si>
  <si>
    <t>RELOC THRESHOLD/INSTALL CULVERT/DESIGN</t>
  </si>
  <si>
    <t>2012 Sno-Go MP 318 Snow Blower Attach.</t>
  </si>
  <si>
    <t>JD tractor &amp; Tiger R/F flail mower</t>
  </si>
  <si>
    <t>17. Apron Reconst, Land, Obstruction</t>
  </si>
  <si>
    <t>Acquire Land</t>
  </si>
  <si>
    <t>Master Plan;  Rehab Runway's &amp; Parallel Taxiway</t>
  </si>
  <si>
    <t>Const Taxilane; Design Apron</t>
  </si>
  <si>
    <t>GA Apron Rehab</t>
  </si>
  <si>
    <t>Rehabilitate Runway 16/34 (5700 x 100 feet), replace existing High Intensity Runway Lighting (HIRL) system, replace PAPIs, and relocate wastewater treatment plant access road.</t>
  </si>
  <si>
    <t>CARES Act amendment for Grand Rapids</t>
  </si>
  <si>
    <t>---GRYGLA---   LAND FOR SITE</t>
  </si>
  <si>
    <t>PRE. ENG. REPORT W/ COST EST.</t>
  </si>
  <si>
    <t>NEW AIRPORT - 3,400 FT RWY</t>
  </si>
  <si>
    <t>Final Construction of Runway</t>
  </si>
  <si>
    <t>HALLOCK AIRPORT</t>
  </si>
  <si>
    <t>1.GRADING/PAVING/LIGHTING</t>
  </si>
  <si>
    <t>CRACK FILLING</t>
  </si>
  <si>
    <t>HANGAR BUILDING REPAIR</t>
  </si>
  <si>
    <t>RESURFACE R/W, T/W, &amp; APRON</t>
  </si>
  <si>
    <t>REIL'S AND HANG. LIGHTS</t>
  </si>
  <si>
    <t>UNICOM BASE RADIO - NAV AIDS PROJ.</t>
  </si>
  <si>
    <t>HANGER SITE PREPARATION</t>
  </si>
  <si>
    <t>PAINT BOOTH &amp; CABINETS</t>
  </si>
  <si>
    <t>HANGAR ENTRANCE W/ CHAIN GATE</t>
  </si>
  <si>
    <t>CRACK REPAIR - RWY, TWY &amp; RAMP</t>
  </si>
  <si>
    <t>J.D. TRACTOR W/ MOWER &amp; BLOWER</t>
  </si>
  <si>
    <t>A/D ROOF, PVMT CRACK, $ REILS REPAIR</t>
  </si>
  <si>
    <t>TRANSVERS CRACK REPAIR &amp; SURFACE TREATMT</t>
  </si>
  <si>
    <t>Insulate Hangar</t>
  </si>
  <si>
    <t>1.VASI rehab-pvmnt rehab-fence-ALP</t>
  </si>
  <si>
    <t>A/D building remodeling</t>
  </si>
  <si>
    <t>Cardtrol Fuel System</t>
  </si>
  <si>
    <t>2. Rwy, Txy, Apron Overlay</t>
  </si>
  <si>
    <t>Tractor, mower, blower, A/D insulation</t>
  </si>
  <si>
    <t>Refurbish Airport Beacon</t>
  </si>
  <si>
    <t>3. Reconstruct Entrance Rd &amp; Parking Lot</t>
  </si>
  <si>
    <t>A/D Roof Repairs</t>
  </si>
  <si>
    <t>ALP Update; Crack Seal Rwy, Txwy, Ap</t>
  </si>
  <si>
    <t>Fuel System Upgrade - Compliance</t>
  </si>
  <si>
    <t>5.Hangar Area Pvmnt Rpr; SWPPP</t>
  </si>
  <si>
    <t>Sewer Lift Station Repair</t>
  </si>
  <si>
    <t>Replace/New Fuel System</t>
  </si>
  <si>
    <t>Snow Blowers &amp; Mower</t>
  </si>
  <si>
    <t>Rehabilitate Runway 13/31; Apron and Taxiway (Crack Repair/Slurry Seal)</t>
  </si>
  <si>
    <t>Replace REIl's, Construct Hangar Taxilanes - Design, Replace PAPI's - Design</t>
  </si>
  <si>
    <t>Install PAPI's</t>
  </si>
  <si>
    <t>Construct 9-unit T-hangar</t>
  </si>
  <si>
    <t>Replace Hangar Door</t>
  </si>
  <si>
    <t>Multi-Year - Construct T-Hangar (Phase 3): Construct 1,328 square yard apron on each side of the T-hangar;construct Taxilane A3 (260 foot x 25 feet) and Taxilane A2 (470 feet x 25 feet)</t>
  </si>
  <si>
    <t>CARES Act amendment for Hallock</t>
  </si>
  <si>
    <t>&gt;---Hawley---&lt; CONSTRUCT LANDING STRIP</t>
  </si>
  <si>
    <t>ELEC IMPROVE - T-HANGAR</t>
  </si>
  <si>
    <t>HANGAR AREA PAVING</t>
  </si>
  <si>
    <t>WELL &amp; SEWAGE TREAT FACILITIES</t>
  </si>
  <si>
    <t>FINISH ARRIVAL/DEPARTURE AREA</t>
  </si>
  <si>
    <t>HANGAR SITE PREP AND PAVE</t>
  </si>
  <si>
    <t>LAND for Building Area</t>
  </si>
  <si>
    <t>HANGAR SITE PREP &amp; DRAINAGE</t>
  </si>
  <si>
    <t>SAND SEAL</t>
  </si>
  <si>
    <t>AG-SPRAY WASH FACILITY</t>
  </si>
  <si>
    <t>BITUMINOUS OVERLAY &amp; RECONSTR</t>
  </si>
  <si>
    <t>POWERLINE BURIAL</t>
  </si>
  <si>
    <t>RUBBERIZED ASPHALT CRACK REPAR</t>
  </si>
  <si>
    <t>AIRPORT SEALCOAT</t>
  </si>
  <si>
    <t>APRON RECONSTRUCTION</t>
  </si>
  <si>
    <t>PILOT CONTR. LIGHTING EQUIP.</t>
  </si>
  <si>
    <t>REMOVE AND REPLACE FUEL TANKS</t>
  </si>
  <si>
    <t>Rubberized Asphalt Crack Repair</t>
  </si>
  <si>
    <t>Pave Entrance Road &amp; Parking Lot</t>
  </si>
  <si>
    <t>Update Airport Layout Plan</t>
  </si>
  <si>
    <t>Hangar Floor Replacement</t>
  </si>
  <si>
    <t>BEACON REPLACEMENT</t>
  </si>
  <si>
    <t>Seal Coat Apron, Entr. Rd., Hangar Area</t>
  </si>
  <si>
    <t>1. Runway Overlay</t>
  </si>
  <si>
    <t>2. Update ALP/Replace Fuel Pump &amp; Reader</t>
  </si>
  <si>
    <t>3. SRE, Replace MIRLs/MITLs/PAPIs</t>
  </si>
  <si>
    <t>4.Construct A/D Building- Phase I</t>
  </si>
  <si>
    <t>5. A/D Building, Phase ll</t>
  </si>
  <si>
    <t>6. Apron and Taxiway Pavement Rehab.</t>
  </si>
  <si>
    <t>7. Crack Seal and Slurry Seal Pavements</t>
  </si>
  <si>
    <t>8. Master Plan</t>
  </si>
  <si>
    <t>Emeregency Fuel System Repair</t>
  </si>
  <si>
    <t>Reconstruct taxilanes &amp; Hangar Area Pavement</t>
  </si>
  <si>
    <t>Crack Repair</t>
  </si>
  <si>
    <t>Taxilane &amp; Apron</t>
  </si>
  <si>
    <t>Const T-Hangar, Const Taxilane; Rehab Pavement; storm water stdy</t>
  </si>
  <si>
    <t>8 Unit T Hangar Construction</t>
  </si>
  <si>
    <t>CARES Act amendment for Hawley</t>
  </si>
  <si>
    <t>INTL. FALLS-KOOCHICHING COUNTY</t>
  </si>
  <si>
    <t>INTERNATIONAL FALLS AIRPORT</t>
  </si>
  <si>
    <t>TIE DOWN AND AUTO PARK AREA</t>
  </si>
  <si>
    <t>GRADE BASE/MISC ACCSS RD, ETC.</t>
  </si>
  <si>
    <t>RWY LIGHTING/BEACON/SEG CIRCLE</t>
  </si>
  <si>
    <t>ADMIN BLDG/WATER/SEWER</t>
  </si>
  <si>
    <t>GRADE/SURF/LIGHT RWY EXTENSION</t>
  </si>
  <si>
    <t>WATERMAIN</t>
  </si>
  <si>
    <t>CLEAR TR/BRUSH/REGRADE, ETC.</t>
  </si>
  <si>
    <t>RESURFACING AND ADDL APRON</t>
  </si>
  <si>
    <t>Emergency Heating Repairs</t>
  </si>
  <si>
    <t>rehab rnwy 13/31, txwy, apron; replace guidance signs; conduct WHA</t>
  </si>
  <si>
    <t>Airline Terminal Building Expansion Project - Value Engineering</t>
  </si>
  <si>
    <t>Expand Terminal</t>
  </si>
  <si>
    <t>Expand Terminal (GO Bond)</t>
  </si>
  <si>
    <t>Rehab airside pavements</t>
  </si>
  <si>
    <t>Airport Terminal Phase 2 - AIP</t>
  </si>
  <si>
    <t>Airport Terminal Phase 2 - Bond</t>
  </si>
  <si>
    <t>Rehab airside pavements; TEMP</t>
  </si>
  <si>
    <t>Acquire SRE; Runway Reconstruction - Phase 1</t>
  </si>
  <si>
    <t>FFY 19 Project</t>
  </si>
  <si>
    <t>FFY 2020 Entitlment Project</t>
  </si>
  <si>
    <t>RUNWAY EXTENSION, LAND, AND MISC.</t>
  </si>
  <si>
    <t>RELOCATE TELE AND POWER LINES</t>
  </si>
  <si>
    <t>ENTRANCE ROAD IMPROVEMENTS</t>
  </si>
  <si>
    <t>RESURF/EXT RWY/SURF TXWY, ETC.</t>
  </si>
  <si>
    <t>MED INTENSITY LIGHTS/RWY EXT</t>
  </si>
  <si>
    <t>FENCE AND APRON REHABILITATION</t>
  </si>
  <si>
    <t>PARALLEL TXWY, LIGHTING, ETC.</t>
  </si>
  <si>
    <t>CFR AND MAINT EQUIPMENT BLDG</t>
  </si>
  <si>
    <t>SEWAGE COLLECTION FACILITIES</t>
  </si>
  <si>
    <t>RWY REHAB CONSTRUCTION</t>
  </si>
  <si>
    <t>LAND: PAR. H: LYLE MOSTAD</t>
  </si>
  <si>
    <t>LAND (ERICKSON PARCEL)</t>
  </si>
  <si>
    <t>ADAP-06:EQUIP-EXT. RWY SAFETY</t>
  </si>
  <si>
    <t>TRUCK W/MOUNTED SNOW BLOWER</t>
  </si>
  <si>
    <t>GA APRON RECONST/LAND ACQ</t>
  </si>
  <si>
    <t>CRACK SEALING R/W 13-31</t>
  </si>
  <si>
    <t>*LAND- KENNETH WALLS-5 AC. FEE</t>
  </si>
  <si>
    <t>*LAND-EARNEST PARCEL</t>
  </si>
  <si>
    <t>TERM. BLDG-REPAIR HEAT, COOL'G</t>
  </si>
  <si>
    <t>ALP w/ Exh.A  &amp;  Friction Test</t>
  </si>
  <si>
    <t>CRACK ROUTE &amp; SEAL RW 13-31</t>
  </si>
  <si>
    <t>TRACTOR/MOWER WITH SNOW BUCKET</t>
  </si>
  <si>
    <t>3.LIGHTED SIGNS-FENCING-DRAINAGE</t>
  </si>
  <si>
    <t>3.RECON. 4-22, MISC. PAVE.</t>
  </si>
  <si>
    <t>RUNWAY EDGE LIGHTS REGULATOR</t>
  </si>
  <si>
    <t>3.*LAND</t>
  </si>
  <si>
    <t>NEW TAXIWAY MARKERS</t>
  </si>
  <si>
    <t>GAS FURNACES FOR ARFF BUILDING</t>
  </si>
  <si>
    <t>4.PAVEMENT CRACK REPAIR</t>
  </si>
  <si>
    <t>*LAND: GRILL &amp; JOHNSON</t>
  </si>
  <si>
    <t>ENGINEERING FOR AIRFIELD SIGNS</t>
  </si>
  <si>
    <t>5.INSTALL AIRFIELD SIGNS</t>
  </si>
  <si>
    <t>EMER. REPAIR-AIRFIELD LIGHTS</t>
  </si>
  <si>
    <t>INSTALL RWY 13 APPROACH LIGHTS</t>
  </si>
  <si>
    <t>TERMINAL BLD. HEATING CONTROLS</t>
  </si>
  <si>
    <t>BLDG/APRON REPAIR, AND SANDER</t>
  </si>
  <si>
    <t>6.Twy + Txln / Mod Terminal / SNOWPLOW</t>
  </si>
  <si>
    <t>PRELM ENG. AND DESIGN: AIP-06</t>
  </si>
  <si>
    <t>PAINT RUNWAY AND HOLD LINE</t>
  </si>
  <si>
    <t>7.OVRLAY RWY13-31, ARFF</t>
  </si>
  <si>
    <t>8.RWY 13-31 HIRLS &amp; PAVE SHLDRS</t>
  </si>
  <si>
    <t>SEAPLANE PORT OF ENTRY IN INT. FALLS</t>
  </si>
  <si>
    <t>AIRPORT LIFT STA-EMERG REPLCMT</t>
  </si>
  <si>
    <t>9.Snowblower, EA-SEG CIRC-PASS CAN</t>
  </si>
  <si>
    <t>10.TERMINAL CANOPY</t>
  </si>
  <si>
    <t>*11.LAND, Sander/Plow Truck, Twy Mark</t>
  </si>
  <si>
    <t>EXPAND SEAPLANE DOCK &amp; BUMPERS</t>
  </si>
  <si>
    <t>*12.Land Purchase (Haak / Reeve)</t>
  </si>
  <si>
    <t>*13.LAND, Apron Rehab, SRE &amp; Term. Lgt</t>
  </si>
  <si>
    <t>14.Secure Term, HVAC, sand bunker, Etc.</t>
  </si>
  <si>
    <t>15.MALSR, 31 EA, SRE Bldg, Wtlnds, Cust</t>
  </si>
  <si>
    <t>Terminal Improvements (Flush Valves)</t>
  </si>
  <si>
    <t>Glide Slope Critical Area</t>
  </si>
  <si>
    <t>16.Aprn,SRE,Trm Cx,Emrg Gen,Spot Mill</t>
  </si>
  <si>
    <t>Purchase Mower deck</t>
  </si>
  <si>
    <t>17.Extend 13-31 w/wetland cr;Fence; Plow</t>
  </si>
  <si>
    <t>18.Rwy 13 Safety Area &amp; Wetland Mitig</t>
  </si>
  <si>
    <t>19.Equip,De-icer,Swepr,Frictn Mtr,P Srvy</t>
  </si>
  <si>
    <t>Engineering for RSA corrections</t>
  </si>
  <si>
    <t>20.Exp/Rehab PkgLot, Hgr Twy/Rd, Customs</t>
  </si>
  <si>
    <t>LAND, Update ALP, SRE</t>
  </si>
  <si>
    <t>Airfield Mower</t>
  </si>
  <si>
    <t>22.Des Term, Cr Seal, Obs Rem, SRE, Beac</t>
  </si>
  <si>
    <t>23.Snow Blower</t>
  </si>
  <si>
    <t>Voltage Regulator</t>
  </si>
  <si>
    <t>Master Plan, Crack Rpr</t>
  </si>
  <si>
    <t>South MALSR Fence</t>
  </si>
  <si>
    <t>MALSR Fence, Term. Concept, Rehab Twy</t>
  </si>
  <si>
    <t>Paint Terminal &amp; ARFF Bldg Exterior</t>
  </si>
  <si>
    <t>Catch Basin Repair - near fuel system</t>
  </si>
  <si>
    <t>Terminal Final Design and Pavement Rehab</t>
  </si>
  <si>
    <t>Boiler Replacement</t>
  </si>
  <si>
    <t>Rehab runway 13/31</t>
  </si>
  <si>
    <t>Ford Pickup w/Plow Attachment and Radio</t>
  </si>
  <si>
    <t>CARES act amendment for Falls International Airport</t>
  </si>
  <si>
    <t>1 TON TRUCK/SNOW PLOW-SWEEPER</t>
  </si>
  <si>
    <t>REVISE RADIO CONTROL SYSTEM</t>
  </si>
  <si>
    <t>AIP-03 CLOSEOUT AMENDMENT</t>
  </si>
  <si>
    <t>EWALD PARCEL (LAND)</t>
  </si>
  <si>
    <t>=====KARLSTAD=====  GRADING</t>
  </si>
  <si>
    <t>TEMP. AIRP. LIGHTING SYS.</t>
  </si>
  <si>
    <t>Airport Site Search and Zoning Review</t>
  </si>
  <si>
    <t>Airport Site Selection</t>
  </si>
  <si>
    <t>===LITTLE FORK===</t>
  </si>
  <si>
    <t>LAND (HUSET PROPERTY)</t>
  </si>
  <si>
    <t>GRADE RWY EXT AND APRON AREA</t>
  </si>
  <si>
    <t>RAMP REPAIR</t>
  </si>
  <si>
    <t>BRUSH CLEARING</t>
  </si>
  <si>
    <t>Perimeter/Warning Signs</t>
  </si>
  <si>
    <t>Construct AD Building</t>
  </si>
  <si>
    <t>===Longville===  GRADING</t>
  </si>
  <si>
    <t>EXTEND STRIP</t>
  </si>
  <si>
    <t>BIT SURF RWY, APRON, TXWY</t>
  </si>
  <si>
    <t>ALP, Design Reconstruction, Parcel IDs</t>
  </si>
  <si>
    <t>*1.LAND, Rwy Reconstruct, Fence, Ob Rem</t>
  </si>
  <si>
    <t>LAND ACQUISITION (see -10)</t>
  </si>
  <si>
    <t>1.LAND, pave taxilanes, Remv Obstr</t>
  </si>
  <si>
    <t>2.Update ALP,PROPERTY MAP, SWPP</t>
  </si>
  <si>
    <t>3.TWY EXT, ENT RD, HNGR SITE, AUTO PKG</t>
  </si>
  <si>
    <t>FUELING SYSTEM</t>
  </si>
  <si>
    <t>4. TAXILANE EXTENSION</t>
  </si>
  <si>
    <t>SRE, ALP, Obstruct Rem</t>
  </si>
  <si>
    <t>6.PAPIs &amp; NE Bldg Area Design</t>
  </si>
  <si>
    <t>Airfield Mower &amp; Security system</t>
  </si>
  <si>
    <t>7.Rehab Rwy 13/31, Relocate Rwy End 13</t>
  </si>
  <si>
    <t>Runway Obstruction Analysis</t>
  </si>
  <si>
    <t>A/D Building Improvements</t>
  </si>
  <si>
    <t>9.  Master Plan Study; Design twy rehab</t>
  </si>
  <si>
    <t>Reconstruct General Aviation Apron &amp; Connecting Taxiways</t>
  </si>
  <si>
    <t>Extend Taxiway A approximately 175 feet; rehabilitate (crack seal) approximately 3,549 feet of Runway 13/31</t>
  </si>
  <si>
    <t>Rhino 4150 Flex Wing Cutter (Batwing Mower)</t>
  </si>
  <si>
    <t>Master Plan Phase 2; Reconstruct Taxilanes (West Taxilane X x X; East taxilane X x X)</t>
  </si>
  <si>
    <t>Obstruction Removal legal and admin fees only</t>
  </si>
  <si>
    <t>Obstruction removal &amp; grading, SRE, Crack Seal apron &amp; taxilane</t>
  </si>
  <si>
    <t>Crack Seal Runway 13/31 (3,549 x 75 feet)</t>
  </si>
  <si>
    <t>Brush Cutter/Caterpillar D279D3 Tracked Skid Steer</t>
  </si>
  <si>
    <t>CARES Act amendment for Longville</t>
  </si>
  <si>
    <t>===Mahnomen===   GRADING</t>
  </si>
  <si>
    <t>TXWY &amp; APRON GRDNG &amp; PAVING</t>
  </si>
  <si>
    <t>MAINT EQUIP STORAGE BUILDING</t>
  </si>
  <si>
    <t>MAINT. EQUIP. - FLAIL MOWER</t>
  </si>
  <si>
    <t>RIDING MOWER, JOHN DEERE M160</t>
  </si>
  <si>
    <t>HANGAR DOORS &amp; CONCRETE PADS</t>
  </si>
  <si>
    <t>EQUIPMENT-USED BOBCAT</t>
  </si>
  <si>
    <t>SNOWBLOWER; WIRE 3-UNIT HNGR.</t>
  </si>
  <si>
    <t>95 HP JOHN DEERE TR.,MODEL4020</t>
  </si>
  <si>
    <t>FRONT END LOADER</t>
  </si>
  <si>
    <t>WOODS RIDING MOWER-M5200</t>
  </si>
  <si>
    <t>J.DEERE 425 TRACTOR-MOWER,60FT</t>
  </si>
  <si>
    <t>REPLACE WINDSOCK ASSEMBLY</t>
  </si>
  <si>
    <t>Case 585 Tractor for Mower</t>
  </si>
  <si>
    <t>1.UPDATE MASTER PLAN; SNOW REMOVAL EQUIP</t>
  </si>
  <si>
    <t>2. ENVIRONMENTAL ASSESSMENT</t>
  </si>
  <si>
    <t>3.UPDATE MASTER PLAN (APPROACH DRAWINGS)</t>
  </si>
  <si>
    <t>4. T-HANGAR (6-UNIT) w/SITE PREP</t>
  </si>
  <si>
    <t>5.LAND, Design 9/27 &amp; EA, Powerline</t>
  </si>
  <si>
    <t>Construct turf Rwy 9/27,Twy, Drain Imp</t>
  </si>
  <si>
    <t>7.Design Pave Rwy 17/35; SRE Truck</t>
  </si>
  <si>
    <t>8.Pave Runway 17-35 &amp; Taxilanes</t>
  </si>
  <si>
    <t>9. Fuel System</t>
  </si>
  <si>
    <t>Mower-JD Flex Wing Grooming w/Hitch</t>
  </si>
  <si>
    <t>10. Apron Expansion-Design</t>
  </si>
  <si>
    <t>John Deere Loader</t>
  </si>
  <si>
    <t>11.  Expand Apron, Relocate Hangar</t>
  </si>
  <si>
    <t>Apron Exp, Const Txln, Rehab Txln, Dgn Hangar</t>
  </si>
  <si>
    <t>Schulte RDX-102 Snow Blower Attachment</t>
  </si>
  <si>
    <t>Construct 7 Unit T-Hanger (Phase 2)</t>
  </si>
  <si>
    <t>Design Arrival/Departure Building</t>
  </si>
  <si>
    <t>Construct A/D Building</t>
  </si>
  <si>
    <t>AD Building Furnishings</t>
  </si>
  <si>
    <t>McGREGOR</t>
  </si>
  <si>
    <t>PLANS/GRAD/SEED/MARKERS/LEV BLD AREA</t>
  </si>
  <si>
    <t>REMOVE BRUSH/STUMPS BETWEEN LD STRIPS</t>
  </si>
  <si>
    <t>PRELIMINARY ENGINEERING SERVICES</t>
  </si>
  <si>
    <t>NEW RUNWAY MARKERS</t>
  </si>
  <si>
    <t>McGREGOR SITE ANALYSIS-RWY ALIGN</t>
  </si>
  <si>
    <t>PAVE AND LIGHT NEW ALIGNMENT-EDA GRANT</t>
  </si>
  <si>
    <t>Construct A/D Building &amp; Pave Taxiway</t>
  </si>
  <si>
    <t>RUNWAY TURNAROUNDS</t>
  </si>
  <si>
    <t>Install AvGas Fueling System</t>
  </si>
  <si>
    <t>ENT RD,EXPAND APRON,A/D BLDG IMPROVEMENT</t>
  </si>
  <si>
    <t>INSTALL VASI SYSTEM</t>
  </si>
  <si>
    <t>UPDATE ALP &amp; NARRATIVE REPORT</t>
  </si>
  <si>
    <t>SOIL BORINGS &amp; GEOTECHNICAL EVALUATION</t>
  </si>
  <si>
    <t>NORTH BUILDING AREA - PHASE 1</t>
  </si>
  <si>
    <t>Fuel System Upgrades-MPCA Requirements</t>
  </si>
  <si>
    <t>Rehabilitate Runway (Bonding)</t>
  </si>
  <si>
    <t>Rehab Apron, Taxiway, and Runway Match</t>
  </si>
  <si>
    <t>NH tractor w/snow blower &amp; mower deck attachments</t>
  </si>
  <si>
    <t>Install Fence around Airport Fueling Station</t>
  </si>
  <si>
    <t>ALP Update and Flight Inspection - Agreement Number 1000678</t>
  </si>
  <si>
    <t>Crack seal pavements</t>
  </si>
  <si>
    <t>Zoning Update</t>
  </si>
  <si>
    <t>AD Building Heating System Replacement, Replace Fuel Hoses and Construct fuel system weather surround</t>
  </si>
  <si>
    <t>Construct Equipment Garage, Security Fencing</t>
  </si>
  <si>
    <t>Crack Repair and Seal Coat Runway and Taxiways</t>
  </si>
  <si>
    <t>Toro Mower (7000 Series Diesel 72 inch 25 HP-Model #72274)</t>
  </si>
  <si>
    <t>---Moorhead---AIRPORT FEASILIBITY STUDY</t>
  </si>
  <si>
    <t>UPDATE AIRPORT FEASIBILTY STUDY</t>
  </si>
  <si>
    <t>AIRPORT LAYOUT PLAN</t>
  </si>
  <si>
    <t>GRADE, DRAINAGE, PAVE, LIGHT</t>
  </si>
  <si>
    <t>A/D BLDG - FBO FACILITY</t>
  </si>
  <si>
    <t>AVIATION FUEL FACILITY</t>
  </si>
  <si>
    <t>Hangar Site Preparation and Paving</t>
  </si>
  <si>
    <t>Airport Paint Striping</t>
  </si>
  <si>
    <t>1.Extend RW 12/30 &amp; Expand Apron</t>
  </si>
  <si>
    <t>Zoning Plan Revision</t>
  </si>
  <si>
    <t>2.Hangar Taxilanes, SRE, A/D Prel Design</t>
  </si>
  <si>
    <t>SRE Building, SRE Equip, EA &amp; Update ALP</t>
  </si>
  <si>
    <t>4. Pavement Joint and Crack Repair</t>
  </si>
  <si>
    <t>5. Buy-Out of T-Hangar Lease</t>
  </si>
  <si>
    <t>6. Design of T-Hangar &amp; Taxilane Extensn</t>
  </si>
  <si>
    <t>7.Construct 6-Unit T-Hangar &amp; Extend Txy</t>
  </si>
  <si>
    <t>8. Crack Seal Pvmnt, Replace Tie Downs</t>
  </si>
  <si>
    <t>Storm Water Prevention Plan</t>
  </si>
  <si>
    <t>Construct Taxilane and StormWater Retention Pond</t>
  </si>
  <si>
    <t>Rehab Hanger Txwys-Phase1 Design, triggering event master plan</t>
  </si>
  <si>
    <t>Reconst Hangar area Taxilane A - (phase 2, construction)</t>
  </si>
  <si>
    <t>Apron/Twy Reconstruction, Design Rwy/Twys Rehabilitation</t>
  </si>
  <si>
    <t>Runway 12/30 and Parallel Taxiway Rehabilitation &amp; Lighting Design</t>
  </si>
  <si>
    <t>CARES Act amendment for Moorhead</t>
  </si>
  <si>
    <t>MOOSE LAKE- CARLTON COUNTY</t>
  </si>
  <si>
    <t>MOOSE LAKE-CARLTON CO AIRPORT</t>
  </si>
  <si>
    <t>GRADE/SEED/MARKERS</t>
  </si>
  <si>
    <t>REM LOOSE STONES-LAND STRIP/TX</t>
  </si>
  <si>
    <t>IMPROVE DRAINAGE, ETC.</t>
  </si>
  <si>
    <t>RUNWAY AND TAXIWAY EXTENSION</t>
  </si>
  <si>
    <t>LAND - PAR 1 THRU 7- NEED #8</t>
  </si>
  <si>
    <t>REESTABLISH TURF ON RUNWAY</t>
  </si>
  <si>
    <t>BURY OVERHEAD POWER CABLE</t>
  </si>
  <si>
    <t>PAVE ENTRANCE ROAD &amp; PARKING L</t>
  </si>
  <si>
    <t>EQUIPMENT STORAGE BUILDING</t>
  </si>
  <si>
    <t>PAVE &amp; LIGHT RUNWY-3200 FT</t>
  </si>
  <si>
    <t>AVIATION FUELING SYSTEM (1,500 GAL??)</t>
  </si>
  <si>
    <t>PURCHASE SNOW BLOWER</t>
  </si>
  <si>
    <t>AIRPORT STORM WATER PLAN</t>
  </si>
  <si>
    <t>RUNWAY PAVEMENT CRACK REPAIR</t>
  </si>
  <si>
    <t>PAVEMENT MARKINGS</t>
  </si>
  <si>
    <t>6-UNIT "T" HANGAR SITE WORK</t>
  </si>
  <si>
    <t>AIRPORT BEACON UPGRADE</t>
  </si>
  <si>
    <t>New fuel system</t>
  </si>
  <si>
    <t>Security Cameras</t>
  </si>
  <si>
    <t>RUNWAY 4/22 REILs</t>
  </si>
  <si>
    <t>1.Rehabilitate Rwy 4/22, Twy &amp; Apron</t>
  </si>
  <si>
    <t>ALP UPDATE &amp; SRE</t>
  </si>
  <si>
    <t>4/22 PAPIs and Hold signs</t>
  </si>
  <si>
    <t>Replace Fuel Card Reader</t>
  </si>
  <si>
    <t>Riding Mower/Blower</t>
  </si>
  <si>
    <t>Rehab Runway, Taxiway, &amp; Apron</t>
  </si>
  <si>
    <t>Rehab Runway  [BONDING]</t>
  </si>
  <si>
    <t>Runway 4/22, Taxiway, and Apron Crack Seal and Sealcoat</t>
  </si>
  <si>
    <t>NORMAN CO.-ADA-TWIN VALLEY</t>
  </si>
  <si>
    <t>NORMAN CO.-ADA-TWIN VALLEY AIRPORT</t>
  </si>
  <si>
    <t>REPAIR HANGAR FOOTNGS,A/D DOOR</t>
  </si>
  <si>
    <t>3000 GAL. ABOVE GROUND FUEL FACILITY</t>
  </si>
  <si>
    <t>HANGAR FOOTINGS &amp; DOOR REPAIR</t>
  </si>
  <si>
    <t>CRACK SEAL &amp; SURFACE REPAIR RW</t>
  </si>
  <si>
    <t>SEAL &amp; PAINT RWY, FENCE REPAIR-ADA</t>
  </si>
  <si>
    <t>RWY CRACK REPAIR, APRON PATCH, &amp; MP/ALP</t>
  </si>
  <si>
    <t>Airport beacon improvement project</t>
  </si>
  <si>
    <t>Pavement Crack Rpr, Sealng, Obst Rmvl</t>
  </si>
  <si>
    <t>===ORR AIRPORT===</t>
  </si>
  <si>
    <t>CLEAR, GRUB, ETC.</t>
  </si>
  <si>
    <t>SURVEYING (FRED BARRET)</t>
  </si>
  <si>
    <t>ADMIN BLDG AND HANGAR</t>
  </si>
  <si>
    <t>CLEARING AND GRUBBING (BRISK)</t>
  </si>
  <si>
    <t>ENTRANCE ROAD (WINEGARNER)</t>
  </si>
  <si>
    <t>SUBGRADE CORRECTION</t>
  </si>
  <si>
    <t>RUNWAY REPAIR</t>
  </si>
  <si>
    <t>BEACON AND VASI REPAIR</t>
  </si>
  <si>
    <t>JET FUEL TANK REINSTALLATION</t>
  </si>
  <si>
    <t>WELL PUMP</t>
  </si>
  <si>
    <t>PRELIM. ENGINEERING SERVICES</t>
  </si>
  <si>
    <t>ROTARY MOWER (BRUSH HOG)</t>
  </si>
  <si>
    <t>1.RECONSTRUCT &amp; EXTEND RWY</t>
  </si>
  <si>
    <t>REMODEL A/D BUILDING &amp; MISC.</t>
  </si>
  <si>
    <t>NEW 1/2 TON PICKUP TRUCK</t>
  </si>
  <si>
    <t>RIDING LAWN MOWER</t>
  </si>
  <si>
    <t>WELCOME SIGN ON NETT LAKE RD.</t>
  </si>
  <si>
    <t>CLEAR OBSRUCTIONS/RUNWAY 13</t>
  </si>
  <si>
    <t>4WD PU TRUCK W/PLOW &amp; UNICOM</t>
  </si>
  <si>
    <t>TREE AND BRUSH CLEARING - CLOSED</t>
  </si>
  <si>
    <t>SNOWPLOW TRUCK/12' 1-WAY PLOW- 1988 INTL</t>
  </si>
  <si>
    <t>RS1000 1989 USED SNOWBLOWER - CLOSED</t>
  </si>
  <si>
    <t>FUEL SYSTEM &amp; TRACTOR/MOWER-closed</t>
  </si>
  <si>
    <t>CRACK R&amp;SEAL &amp; SURFACE TREATMENT-CLOSED</t>
  </si>
  <si>
    <t>CREDIT CARD FUEL SYS. -  ALP -  BRUSHING</t>
  </si>
  <si>
    <t>Replace Shingled Roof With Metal</t>
  </si>
  <si>
    <t>2.Access Rd. &amp; Txln Const; 13-31 REILs</t>
  </si>
  <si>
    <t>Building Area Electrical Rehab</t>
  </si>
  <si>
    <t>3. Sign work &amp; 3/4 ton truck w/plow</t>
  </si>
  <si>
    <t>4. Hangar, SRE, PAPIs</t>
  </si>
  <si>
    <t>5.Obs. Rem., SRE Blade, Broom, Plow</t>
  </si>
  <si>
    <t>6. Final Dgn Rwy 13/31, twy, apr, ent Rd</t>
  </si>
  <si>
    <t>7.Recon Rwy,Txwy, Prll Txwy &amp; Apron,</t>
  </si>
  <si>
    <t>Replace Failed Septic System</t>
  </si>
  <si>
    <t>Access Road &amp; Parking Lot rehab</t>
  </si>
  <si>
    <t>Rehabilitate Runway 13/31; Taxiway; Apron</t>
  </si>
  <si>
    <t>2019 Chevy Silverado Truck and DXT Stainless Steel Boss 9'2" Plow</t>
  </si>
  <si>
    <t>CARES Act amendment for Orr</t>
  </si>
  <si>
    <t>PARK RAPIDS AIRPORT</t>
  </si>
  <si>
    <t>GRADE TXWY AND BUILDING AREA</t>
  </si>
  <si>
    <t>BITUMINOUS SURFACE (APRON/RD)</t>
  </si>
  <si>
    <t>RESEEDING/ADD. SAFETY FENCE</t>
  </si>
  <si>
    <t>BIT SURFACE APRON</t>
  </si>
  <si>
    <t>SURFACE NW-SE</t>
  </si>
  <si>
    <t>GRADE-SURF RUNWAY EXTENSION</t>
  </si>
  <si>
    <t>AIRPORT EXTENSION AND LIGHTING</t>
  </si>
  <si>
    <t>F AND I FUEL TANK</t>
  </si>
  <si>
    <t>*LAND (4 PAYM'T)  [no fed yet]</t>
  </si>
  <si>
    <t>SAND SEAL COAT</t>
  </si>
  <si>
    <t>1.AIRPORT IMPROVEMENTS</t>
  </si>
  <si>
    <t>SNOWPLOW DUMP TRUCK W/HOIST</t>
  </si>
  <si>
    <t>A/D-MAINTENANCE HANGER BLDG.</t>
  </si>
  <si>
    <t>CORP. HANGAR APRON</t>
  </si>
  <si>
    <t>16 UNIT T-HANGAR</t>
  </si>
  <si>
    <t>*LAND - PARCEL H (no fed yet)</t>
  </si>
  <si>
    <t>UNICOM RADIO</t>
  </si>
  <si>
    <t>PAVEMENT CRACK SEALING</t>
  </si>
  <si>
    <t>SEAL COAT RUNWAY, TAXI, APRONS</t>
  </si>
  <si>
    <t>18 HP TRACTOR/MOWER &amp; SNOWBLOW</t>
  </si>
  <si>
    <t>UPGRADE HEATING/AIR CONDITION</t>
  </si>
  <si>
    <t>FUEL FACILITY &amp; TANK REMOVAL</t>
  </si>
  <si>
    <t>TREE REMOVAL SERVICES</t>
  </si>
  <si>
    <t>*LAND  3.2 ACRS-RON PRITCHETT</t>
  </si>
  <si>
    <t>CAT PAYLOADER &amp; WILDCAT BLOWER</t>
  </si>
  <si>
    <t>SECURITY FENCE ALONG IND. PARK</t>
  </si>
  <si>
    <t>CITY EQUIP TRADE-IN</t>
  </si>
  <si>
    <t>7.5K-RUNWAY LIGHTING REGULATOR</t>
  </si>
  <si>
    <t>NEW REILS RWY 13-31</t>
  </si>
  <si>
    <t>THERMAL CRACK REPAIR RWY 13-31</t>
  </si>
  <si>
    <t>SITE PREP. 12 UNIT 'T' HANGAR</t>
  </si>
  <si>
    <t>2.REHAB RWY 13/31&amp;TXI/APR; MASTR PL/ALP</t>
  </si>
  <si>
    <t>UPGRADE FUELING SYSM-TANK REMOVE/REPLACE</t>
  </si>
  <si>
    <t>SNOWPLOW TRUCK &amp; SKID LOADER</t>
  </si>
  <si>
    <t>Mower, Beacon, Lighting Study</t>
  </si>
  <si>
    <t>*Land &amp; Hangar Acquisition - Marjama</t>
  </si>
  <si>
    <t>SITE PREP T-HANGAR #3 (TH-121)</t>
  </si>
  <si>
    <t>3.PUBLIC WORKS/MAINTENANCE BLDG</t>
  </si>
  <si>
    <t>HANGAR DOOR REPAIR; ENTRANCE SIGNS</t>
  </si>
  <si>
    <t>REPLACE JET FUEL SYSTEM</t>
  </si>
  <si>
    <t>4.UPGRADE/REPLACE AIRFIELD LIGHTING</t>
  </si>
  <si>
    <t>5.PERIMETER FENCING &amp; SRE</t>
  </si>
  <si>
    <t>MOWER (SIDE &amp; REAR FLAIL FOR 6420JD)</t>
  </si>
  <si>
    <t>6.TRUCK/SNOWPLOW; CLEAR &amp; GRUB RPZ</t>
  </si>
  <si>
    <t>FBO FACILITY</t>
  </si>
  <si>
    <t>7.Revise ALP; SRE</t>
  </si>
  <si>
    <t>8.Apron Expansion &amp; Relocate Fuel</t>
  </si>
  <si>
    <t>9.Env. Assess (Pave &amp; Extend Rwy 18/36)</t>
  </si>
  <si>
    <t>FBO Hangar Door Repair</t>
  </si>
  <si>
    <t>Storm Water Pollution Prevention Plan</t>
  </si>
  <si>
    <t>10.Dgn S&amp;W, Pkg, Drng, Rd, Fence; S&amp;W EA</t>
  </si>
  <si>
    <t>11. Construct Drng, Prkng, Fence, ALP</t>
  </si>
  <si>
    <t>12. Crosswind Runway 18/36 - Design</t>
  </si>
  <si>
    <t>13.Pave&amp;Ext Rwy 18/36 w/Txwy,Lights,Sgns</t>
  </si>
  <si>
    <t>PAPI installation</t>
  </si>
  <si>
    <t>Emergency Sewer Repairs</t>
  </si>
  <si>
    <t>Hangar Site Preparation</t>
  </si>
  <si>
    <t>Airport Master Plan; Rehab Taxiway A and Apron - Design</t>
  </si>
  <si>
    <t>John Deere Mower</t>
  </si>
  <si>
    <t>Rehab Apron and Txwy A</t>
  </si>
  <si>
    <t>2018 Pavement Crack &amp; Joint Repairs &amp;2018 Apron Lighting Upgrades</t>
  </si>
  <si>
    <t>CARES Act amendment for Park Rapids</t>
  </si>
  <si>
    <t>===Pine River===&gt;GRADE/SEED/MARK</t>
  </si>
  <si>
    <t>RUNWAY RECONSTRUCTION-NEW SITE</t>
  </si>
  <si>
    <t>PAVING AND LIGHTING</t>
  </si>
  <si>
    <t>CRACK REPAIR/BIT. WALKWAY</t>
  </si>
  <si>
    <t>produce approach profile/rw 34</t>
  </si>
  <si>
    <t>Seal Coat &amp; Crack Seal</t>
  </si>
  <si>
    <t>Airport Layout Plan/Narrative Report</t>
  </si>
  <si>
    <t>1.Twy, TAXILANE, REMOVE HANGAR, SIGNS</t>
  </si>
  <si>
    <t>2.SRE, Fuel Sys, Cracks (RY,TWY,Apron)</t>
  </si>
  <si>
    <t>Mower w/painting</t>
  </si>
  <si>
    <t>Rwy Seal Coat, ALP update, EA (X-wind)</t>
  </si>
  <si>
    <t>*4.LAND, Pave Apron &amp; Taxilanes, Fencing</t>
  </si>
  <si>
    <t>*5.LAND &amp; SRE Brush Attachment</t>
  </si>
  <si>
    <t>6.*LAND, Rwy Frost Heave, REILs, SWPPP</t>
  </si>
  <si>
    <t>Runway 16/34 Rehabilitation [BONDING]</t>
  </si>
  <si>
    <t>Land, Twy Crack Repair &amp; Rehab</t>
  </si>
  <si>
    <t>Runway 16/34 Rehab (Airport fund)</t>
  </si>
  <si>
    <t>Construct SRE storage bldg; adjoining apron; pave adjacent segment of entrance road</t>
  </si>
  <si>
    <t>Update Airport Zoning</t>
  </si>
  <si>
    <t>Reconst N Apron, Airfield Crack Repairs, SRE</t>
  </si>
  <si>
    <t>Airspace Feasibility Study</t>
  </si>
  <si>
    <t>Master Plan w ALP Update &amp; Aeronautical Survey</t>
  </si>
  <si>
    <t>Entrance Road and Parking Lot Construction</t>
  </si>
  <si>
    <t>CARES Act amendment for Pine River</t>
  </si>
  <si>
    <t>PINEY-PINECREEK</t>
  </si>
  <si>
    <t>PINEY-PINECREEK AIRPORT CONSTRUCTION</t>
  </si>
  <si>
    <t>POWER LINE REMOVAL</t>
  </si>
  <si>
    <t>A/D AND MAINTENANCE BUILDING</t>
  </si>
  <si>
    <t>MISCELLANEOUS IMPROVEMENTS</t>
  </si>
  <si>
    <t>6 FOOT ROTARY MOWER</t>
  </si>
  <si>
    <t>GARDEN TRACTOR-MOWER</t>
  </si>
  <si>
    <t>ENGINEERING FOR BEACON REPLACEMENT</t>
  </si>
  <si>
    <t>REPLACE BEACON</t>
  </si>
  <si>
    <t>LAND; PAVE AND LIGHT, ALP, FUEL</t>
  </si>
  <si>
    <t>1.5" Overlay Rwy, Twy, Apron, Rd</t>
  </si>
  <si>
    <t>===REDLAKE FALLS AIRPORT===</t>
  </si>
  <si>
    <t>A/P EXPAND FEASIBILITY STUDY</t>
  </si>
  <si>
    <t>FENCING</t>
  </si>
  <si>
    <t>WELL</t>
  </si>
  <si>
    <t>UTILITY IMPROVEMENTS</t>
  </si>
  <si>
    <t>Airport Layout Plan-Improvment-RED LAKE</t>
  </si>
  <si>
    <t>AIRPORT USER STUDY</t>
  </si>
  <si>
    <t>PAVED/TURF RUNWAY IMPROVEMENT</t>
  </si>
  <si>
    <t>PAVE REST OF RWY - 1,500 X 60 FT+OTHERS</t>
  </si>
  <si>
    <t>Overlay Apron, Txy, &amp; Hangar Area</t>
  </si>
  <si>
    <t>Airport Pavement Repairs</t>
  </si>
  <si>
    <t>Replace Beacon Pole &amp; Light</t>
  </si>
  <si>
    <t>Rehab Runway 15/33 - State Aero Funds</t>
  </si>
  <si>
    <t>Rehab Runway 15/33 - BOND FUNDS</t>
  </si>
  <si>
    <t>Emergency Hangar Repair</t>
  </si>
  <si>
    <t>Crack Seal Project</t>
  </si>
  <si>
    <t>Runway Lighting Improvement</t>
  </si>
  <si>
    <t>Replace Hangar Doors</t>
  </si>
  <si>
    <t>Design Hangar Site Prep and Taxilanes</t>
  </si>
  <si>
    <t>Construct Hangar Site Prep and Taxilanes</t>
  </si>
  <si>
    <t>===ROSEAU AIRPORT===</t>
  </si>
  <si>
    <t>DITCH/ACCESS RD/FENCE, ETC.</t>
  </si>
  <si>
    <t>CL/GRADE/SURF/LIGHT</t>
  </si>
  <si>
    <t>WATER/SEWER/LT CONT/FENCE</t>
  </si>
  <si>
    <t>F.PAVE AND LIGHT</t>
  </si>
  <si>
    <t>PREM. REPORT/EVAL. ELEC. SYS.</t>
  </si>
  <si>
    <t>PLANNING &amp; PRELIM ENG.</t>
  </si>
  <si>
    <t>PURCHASE USED SNOWBLOWER</t>
  </si>
  <si>
    <t>F.RECONSTRUCT &amp; EXTEND RWY &amp; TWY</t>
  </si>
  <si>
    <t>FUELING &amp; OPERATIONS FACILITY</t>
  </si>
  <si>
    <t>TRACTOR WITH MOWER</t>
  </si>
  <si>
    <t>PAVE ACCESS RD &amp; PARKING LOT</t>
  </si>
  <si>
    <t>RUNWAY CRACK REPAIR &amp; MARKING</t>
  </si>
  <si>
    <t>TRACTOR MOWER</t>
  </si>
  <si>
    <t>REPAIR GENERAL AVIATION  APRON</t>
  </si>
  <si>
    <t>2.ALP W/ MASTERPLAN &amp; SNOW PLOW TRUCK</t>
  </si>
  <si>
    <t>3.Rehab Rwy 16/34, Ext Twy</t>
  </si>
  <si>
    <t>Fuel Card Reader</t>
  </si>
  <si>
    <t>4. Rwy Drainage, Txy Overlay, Crack Seal</t>
  </si>
  <si>
    <t>Rwy 6/24 Shift E - Env Assessment</t>
  </si>
  <si>
    <t>6. Taxiway 16/34 Underdrain</t>
  </si>
  <si>
    <t>Zoning</t>
  </si>
  <si>
    <t>Tractor w/Mower attach; VASI</t>
  </si>
  <si>
    <t>Reconst Apron, Taxilane &amp; Hangar Pave</t>
  </si>
  <si>
    <t>Crack Seal Rwy 16/34 and Taxiway</t>
  </si>
  <si>
    <t>Construct Aircraft Storage Hangar</t>
  </si>
  <si>
    <t>Slurry Seal Apron Pavement</t>
  </si>
  <si>
    <t>Conduct Master Plan study</t>
  </si>
  <si>
    <t>Replace Jet-A Fuel Tank</t>
  </si>
  <si>
    <t>Crackseal Runway 16-34 and Parallel Taxiway</t>
  </si>
  <si>
    <t>Bush Hog TD1700 Finishing Mower</t>
  </si>
  <si>
    <t>Conduct environment study, construct terminal building and parking lot</t>
  </si>
  <si>
    <t>Design Fuel Facility</t>
  </si>
  <si>
    <t>Relocate Apron, Construct Taxiway, Rehab Rwy 16-34</t>
  </si>
  <si>
    <t>Construct Fuel System</t>
  </si>
  <si>
    <t>Design Approach Lighting System (MALSF)</t>
  </si>
  <si>
    <t>Construct Approach Lighting System (MALSF)</t>
  </si>
  <si>
    <t>CARES Act amendment for Roseau</t>
  </si>
  <si>
    <t>GRADE TWO LANDING STRIPS</t>
  </si>
  <si>
    <t>SURFACE AND LIGHT</t>
  </si>
  <si>
    <t>HANGAR ACCESS TAXIWAY PAVING</t>
  </si>
  <si>
    <t>BIT. SEAL COAT OF RUNWAY</t>
  </si>
  <si>
    <t>OVERLAY &amp; HANGAR SITE PREP &amp; P</t>
  </si>
  <si>
    <t>CRACK SEALING AND REPAIR</t>
  </si>
  <si>
    <t>Rotating Beacon Refurbishment</t>
  </si>
  <si>
    <t>PILOT CONTROLLED LIGHTING INSTALLATION</t>
  </si>
  <si>
    <t>Crack sealing and paint stripping</t>
  </si>
  <si>
    <t>1.Pavement Rehabilitation</t>
  </si>
  <si>
    <t>Extend Sanitary Sewer Service</t>
  </si>
  <si>
    <t>2.REILS, PAPIS, Elec. Bldg, Fuel Faci</t>
  </si>
  <si>
    <t>3.Update ALP &amp; Narrative Report</t>
  </si>
  <si>
    <t>4.Purchase Snow Removal Equipment</t>
  </si>
  <si>
    <t>5.Dgn of SRE Storage Bldg &amp; EA for Txwy</t>
  </si>
  <si>
    <t>6.Construct SRE Storage Building</t>
  </si>
  <si>
    <t>Arrival Departure Bldg Improvements</t>
  </si>
  <si>
    <t>7. Apron Rehabilitation - Design</t>
  </si>
  <si>
    <t>8. Apron Rehabilitation</t>
  </si>
  <si>
    <t>9. Construct Parallel Taxiway</t>
  </si>
  <si>
    <t>3815 Bush Hog Flex-Wing Cutter</t>
  </si>
  <si>
    <t>Emergency Beacon Repair</t>
  </si>
  <si>
    <t>Rehab Rnwy14/32;rehab TxwyA&amp;2;reconst taxilanes</t>
  </si>
  <si>
    <t>Pavement rehab, federally ineligible pavements from prior project</t>
  </si>
  <si>
    <t>Hangar construction, SRE Plow Attachment</t>
  </si>
  <si>
    <t>Multi-Aircraft Storage Hangar Construction</t>
  </si>
  <si>
    <t>Acquire Snow Removal Equipment (Western Star 4700 with plow and dump box) and replace Runway 14/32 Runway End Identifier Lights.</t>
  </si>
  <si>
    <t>CARES Act amendment for Staples</t>
  </si>
  <si>
    <t>---STEPHEN AIRPORT---</t>
  </si>
  <si>
    <t>RESEEDING - $300</t>
  </si>
  <si>
    <t>LAND - $8,555</t>
  </si>
  <si>
    <t>GRADING &amp; PAVING - $58,000</t>
  </si>
  <si>
    <t>RUNWAY PAVING AT $114,000</t>
  </si>
  <si>
    <t>REHAB-RWY, TXI/APRON, Draing, Lts</t>
  </si>
  <si>
    <t>PURCHASE SMALL RIDING MOWER</t>
  </si>
  <si>
    <t>PURCHASE USED SNOW BLOWER</t>
  </si>
  <si>
    <t>Taxiway extension Lts &amp; amend</t>
  </si>
  <si>
    <t>Slurry Seal Runway</t>
  </si>
  <si>
    <t>Airport Layout Plan, Radios</t>
  </si>
  <si>
    <t>Hangar Area &amp; Taxi Lane Pavement Repair</t>
  </si>
  <si>
    <t>Runway and Taxiway Crack Sealing</t>
  </si>
  <si>
    <t>===TOWER AIRPORT===</t>
  </si>
  <si>
    <t>SIGNING AND SECURITY LIGHTING</t>
  </si>
  <si>
    <t>GRADE, PAVE AND LIGHT AIRPORT</t>
  </si>
  <si>
    <t>GRADE &amp; PAVE 290 FT TAXIWAY</t>
  </si>
  <si>
    <t>PAVE 180 FT. TAXIWAY EXTENSION</t>
  </si>
  <si>
    <t>CRACK ROUT &amp; SEAL-TOWER AIRPORT</t>
  </si>
  <si>
    <t>TAXI/HANGAR EXD/ALP/BRUSH/DITCH CL/CRK R</t>
  </si>
  <si>
    <t>NPIAS APPLICATION</t>
  </si>
  <si>
    <t>Thermal patching, crack sealing, brushin</t>
  </si>
  <si>
    <t>Purchase tractor/mower/broom</t>
  </si>
  <si>
    <t>Purchase A/D building</t>
  </si>
  <si>
    <t>1.Seaplane Base improvements</t>
  </si>
  <si>
    <t>2. ALP, Obstruction Removal, Crack/Seal</t>
  </si>
  <si>
    <t>3. Obstruction Removal</t>
  </si>
  <si>
    <t>4.User Stdy, SRE Trctr, Swpr, pshr, blw</t>
  </si>
  <si>
    <t>Flail Mower, Radios (4)</t>
  </si>
  <si>
    <t>5.Obstr Removal - NPI Primary</t>
  </si>
  <si>
    <t>6.Rwy 8 Ob Rem (Relocate Rd)- Prelim Eng</t>
  </si>
  <si>
    <t>7.Relocate Co Rd 697 (Ph 2) - EA</t>
  </si>
  <si>
    <t>8. Cty Rd 697 Relocation-Design</t>
  </si>
  <si>
    <t>Rwy 8 Obstr Rmv Relocate County Rd 697</t>
  </si>
  <si>
    <t>Reconstruct Rwy 8/26/Twys</t>
  </si>
  <si>
    <t>Rehabilitate Rwy [Bonding]</t>
  </si>
  <si>
    <t>Fuel System Repairs</t>
  </si>
  <si>
    <t>Reconstruct Txwys A&amp;B, Rehab Rnwy 8-26</t>
  </si>
  <si>
    <t>Windcone relocate, 5 guidance signs, fence</t>
  </si>
  <si>
    <t>Septic Holding Tank, Obstruction Removal</t>
  </si>
  <si>
    <t>SRE Building_Runway Crack Sealing and Drain Tile Improvements</t>
  </si>
  <si>
    <t>Construct Snow Removal Equipment building (40 x 40 feet).</t>
  </si>
  <si>
    <t>===TWO HARBORS AIRPORT===</t>
  </si>
  <si>
    <t>DRILL WELL</t>
  </si>
  <si>
    <t>RUNWAY EROSION REPAIR</t>
  </si>
  <si>
    <t>F AND I FUEL FACILITY</t>
  </si>
  <si>
    <t>BITUMINOUS CRACK REPAIR</t>
  </si>
  <si>
    <t>USED ROTARY SNOW BLOWER</t>
  </si>
  <si>
    <t>MAINTENANCE STORAGE ADDITION</t>
  </si>
  <si>
    <t>PURCHASE TRACTOR/MOWER</t>
  </si>
  <si>
    <t>VASI REPAIR</t>
  </si>
  <si>
    <t>ROTARY MOWER SHREDDER</t>
  </si>
  <si>
    <t>CONSULTANT SERVICES-ALP AND DESIGN PROJ</t>
  </si>
  <si>
    <t>42" RIDING MOWER w/SPREADER</t>
  </si>
  <si>
    <t>1.Reconst/EXT. RWY &amp; CONST. X-WIND</t>
  </si>
  <si>
    <t>AIRPORT IDENTIFICATION SIGN</t>
  </si>
  <si>
    <t>BEACON TOWER LADDER CAGE</t>
  </si>
  <si>
    <t>1 TON 4WD 1985 CHEV DIESEL PU</t>
  </si>
  <si>
    <t>TRAILER SPRAYER</t>
  </si>
  <si>
    <t>AIRPORT SIGNING-WARNING/TRES.</t>
  </si>
  <si>
    <t>RADIO &amp; ANT. FOR 1 TON TRUCK</t>
  </si>
  <si>
    <t>UPGRADE AVIATION FUEL SYSTEM</t>
  </si>
  <si>
    <t>SITE PREPARATION FOR 10 UNIT "T" HANGAR</t>
  </si>
  <si>
    <t>PAINTING (REMARKING) PAVEMENTS</t>
  </si>
  <si>
    <t>SNOW PLOW (Boss)</t>
  </si>
  <si>
    <t>TRACTOR w/ 72" MOWER DECK</t>
  </si>
  <si>
    <t>CRACK ROUTE &amp; SEAL</t>
  </si>
  <si>
    <t>no longer in service-GMC FUEL TRUCK - 3000 GAL</t>
  </si>
  <si>
    <t>SMALL RIDING MOWER</t>
  </si>
  <si>
    <t>2.Slurry Seal / ALP Update</t>
  </si>
  <si>
    <t>3.Acquire Snow Removal Equipment</t>
  </si>
  <si>
    <t>Fuel system card reader</t>
  </si>
  <si>
    <t>4.Extd Parl Txy W, Bldg Area Txy, Runups</t>
  </si>
  <si>
    <t>5. Taxilanes &amp; Access Rd</t>
  </si>
  <si>
    <t>ARRIVAL/DEPARTURE BUILDING REPAIRS</t>
  </si>
  <si>
    <t>Riding Mower</t>
  </si>
  <si>
    <t>6. T-Hangar (Ph 1) w/Site Prep</t>
  </si>
  <si>
    <t>Wide Area Mower John Deere 1600</t>
  </si>
  <si>
    <t>7.T-Hangar (Ph 2)</t>
  </si>
  <si>
    <t>14' Plow</t>
  </si>
  <si>
    <t>Repaint Beacon</t>
  </si>
  <si>
    <t>Rehab Enter Rd/Parking Lot N Txln</t>
  </si>
  <si>
    <t>Ford Pick-up Truck w/Plow and Aviation Radio</t>
  </si>
  <si>
    <t>Jet A fueling system, rehab taxiway/aprons for T-Hangar</t>
  </si>
  <si>
    <t>Construct T-Hangar</t>
  </si>
  <si>
    <t>Crack Repair and Seal Pavements</t>
  </si>
  <si>
    <t>CARES Act amendment for Two Harbors</t>
  </si>
  <si>
    <t>LIGHTING SYSTEM</t>
  </si>
  <si>
    <t>BITUMINOUS APRON/FENCE/SEED</t>
  </si>
  <si>
    <t>SEAL COAT AND FENCE</t>
  </si>
  <si>
    <t>GRADE PORTIONS OF LAND STRIPS</t>
  </si>
  <si>
    <t>SEAL COAT APRON</t>
  </si>
  <si>
    <t>ARPT PLANNING STUDY</t>
  </si>
  <si>
    <t>ENGINEERING AGREEMENT</t>
  </si>
  <si>
    <t>AIRPORT PROPERTY ACQUISITION</t>
  </si>
  <si>
    <t>NEW AIRPORT CONSTRUCTION</t>
  </si>
  <si>
    <t>AIRPORT SIGNS</t>
  </si>
  <si>
    <t>2.Seal Coat &amp; SRE Truck/Plow/Wing</t>
  </si>
  <si>
    <t>3.Deer Fence</t>
  </si>
  <si>
    <t>4.Update Airport Layout Plan &amp; Narrative</t>
  </si>
  <si>
    <t>5.Extend Parallel Taxiway</t>
  </si>
  <si>
    <t>Acquire Tractor with Mower Attachment</t>
  </si>
  <si>
    <t>6.Conduct EA for Future X-Wind Runway</t>
  </si>
  <si>
    <t>7.Pavement Rehabilitation &amp; SRE Purchase</t>
  </si>
  <si>
    <t>John Deere Tractor, Loader, and Mower</t>
  </si>
  <si>
    <t>Repair Fuel System - Card Reader</t>
  </si>
  <si>
    <t>Pavement Rehab: Ent. Rd., Parking Lot Hang Area; Apron &amp; Install Gate</t>
  </si>
  <si>
    <t>Install Perimeter fence, Replace PAPI system</t>
  </si>
  <si>
    <t>Replace 12,800 LF of Airfield Perimeter Fence</t>
  </si>
  <si>
    <t>Crosswind-EA Completion &amp; Prelim Eng</t>
  </si>
  <si>
    <t>Crack seal apron (13,004 square yards), Runway 16/34 (4,007 feet x 75 feet), and parallel and connector taxiways (consists of a 2,249 feet x 40 feet section and a 2090 x 35 feet section)</t>
  </si>
  <si>
    <t>Crosswind Runway Construction</t>
  </si>
  <si>
    <t>GRADE/DRAIN/SEED/MARKERS</t>
  </si>
  <si>
    <t>CONST HANGAR SITE &amp; BIT APRON</t>
  </si>
  <si>
    <t>GRADING/PAVING/DRAINAGE</t>
  </si>
  <si>
    <t>A/D BLDG, UTILITIES, ELECT</t>
  </si>
  <si>
    <t>VISA CARD ABOVE GR. FUEL SYST.</t>
  </si>
  <si>
    <t>RUNWAY LIGHTING IMPROVEMENT</t>
  </si>
  <si>
    <t>PAVEMENT REPAIR</t>
  </si>
  <si>
    <t>HANGAR SITE PREP (TH-130)</t>
  </si>
  <si>
    <t>Purchase Truck/Plow/Sander/Snowblower</t>
  </si>
  <si>
    <t>PAINT T-HANGARS (2 HANGARS)</t>
  </si>
  <si>
    <t>1. ALP &amp; NARRATIVE REPORT</t>
  </si>
  <si>
    <t>2.Rehab &amp; Ext Rwy 15/33,Rehab Apron/Txln</t>
  </si>
  <si>
    <t>3.Design Parallel Twy</t>
  </si>
  <si>
    <t>Replace Fuel Pump, Reader, &amp; Hose</t>
  </si>
  <si>
    <t>4.EA (Parallel Taxiway)</t>
  </si>
  <si>
    <t>5. Parallel Taxiway (Ph 1); 33 Obstr Rem</t>
  </si>
  <si>
    <t>6.Parallel Taxiway (Ph 2)</t>
  </si>
  <si>
    <t>John Deere CX 15 Rotary Cutter</t>
  </si>
  <si>
    <t>7.JD Tractor, Blower, Blade, Broom</t>
  </si>
  <si>
    <t>A/D Building Furniture</t>
  </si>
  <si>
    <t>Rehab airside pavement, repair fuel system</t>
  </si>
  <si>
    <t>Rehabilitate (crack seal) approximately 7,000 feet of Runway 15/33, approximmately 3,035 feet of the parallel taxiway, and approximately 5,000 square yards of the apron.</t>
  </si>
  <si>
    <t>Conduct Master Plan with ALP; wildlife hazard site visit</t>
  </si>
  <si>
    <t>Reconstruct Access Road and Parking Lot</t>
  </si>
  <si>
    <t>Beacon and REIL Replacement</t>
  </si>
  <si>
    <t>CARES Act amendment for Walker</t>
  </si>
  <si>
    <t>===WARREN AIRPORT===</t>
  </si>
  <si>
    <t>WASHROOM ADD. FOR A/D BLDG.</t>
  </si>
  <si>
    <t>SITE WORK FOR 'T' HANGAR</t>
  </si>
  <si>
    <t>ABOVE GROUND FUEL TANK &amp; MOWER</t>
  </si>
  <si>
    <t>ARIENS TRACTOR MOWER</t>
  </si>
  <si>
    <t>OVERLAY OF ALL PAVEMENT</t>
  </si>
  <si>
    <t>PAVE REPAIR &amp; BRUSH/STUMP REMOVAL</t>
  </si>
  <si>
    <t>Replace Airport Beacon</t>
  </si>
  <si>
    <t>Hangar Area Pavement Rehab;SWPPP</t>
  </si>
  <si>
    <t>Rehab Runway 12/30 [BOND FUNDS]</t>
  </si>
  <si>
    <t>Airport Layout Plan - Phase 2</t>
  </si>
  <si>
    <t>Rehabilitate Runway 12/30</t>
  </si>
  <si>
    <t>Runway Lighting Improvements</t>
  </si>
  <si>
    <t>Apron and Taxiway Impovements</t>
  </si>
  <si>
    <t>Design A/D Building</t>
  </si>
  <si>
    <t>Crack Seal Runway</t>
  </si>
  <si>
    <t>Snowpusher</t>
  </si>
  <si>
    <t xml:space="preserve"> Construct AD Bldg, Apron Improvements, Lighting Controls</t>
  </si>
  <si>
    <t>Beacon Pole and Light</t>
  </si>
  <si>
    <t>FBO Hangar Design and Bidding</t>
  </si>
  <si>
    <t>Construct FBO Hangar, with Apron, Taxilane and Parkinglot Expansion</t>
  </si>
  <si>
    <t>====WARROAD AIRPORT====</t>
  </si>
  <si>
    <t>OFFICE BLDG/DOCK</t>
  </si>
  <si>
    <t>LAND; SITE IMPROVEMENTS/LIGHTING</t>
  </si>
  <si>
    <t>A/D ADDITION</t>
  </si>
  <si>
    <t>HANGAR APRON GRADING/PAVING</t>
  </si>
  <si>
    <t>700 FT.EXT.TO R/W 13/31</t>
  </si>
  <si>
    <t>UPDATE AIRPORT LAYOUT PLAN</t>
  </si>
  <si>
    <t>PRELIMINARY ENG. &amp; E.A. - CLOSED</t>
  </si>
  <si>
    <t>LAND CONSULTANT SERVICES - CLOSED</t>
  </si>
  <si>
    <t>LAND ACQUISITION - CLOSED</t>
  </si>
  <si>
    <t>AIRPORT RECONSTRUCTION PHASE 1-CLOSED</t>
  </si>
  <si>
    <t>AIRPORT RECONSTRUCTION PHASE 2</t>
  </si>
  <si>
    <t>PAVEMENT MARKING - CLOSED</t>
  </si>
  <si>
    <t>FUEL TANKS - REMOVE 3/PLACE 2</t>
  </si>
  <si>
    <t>PVMT CRACK REPAIR, PROP MAP/ALP, SWPP</t>
  </si>
  <si>
    <t>HEATED STORAGE BUILDING FOR SNOWPLOW EQU</t>
  </si>
  <si>
    <t>AIRPORT SAFETY SIGNS-RUBBER CRACK SEAL</t>
  </si>
  <si>
    <t>Crack Sealing &amp; Beacon Upgrade</t>
  </si>
  <si>
    <t>3.Twy/lanes, Service Rd, Crack Repair</t>
  </si>
  <si>
    <t>ALP update, Hangar site prep w/Hang LOAN</t>
  </si>
  <si>
    <t>4.Acquire Snow Removal Equipment</t>
  </si>
  <si>
    <t>Crack sealing, mower deck</t>
  </si>
  <si>
    <t>5.Apron expansion &amp; crack repair</t>
  </si>
  <si>
    <t>6. SRE, Fuel, Crk Fill</t>
  </si>
  <si>
    <t>7. SRE BUILDING &amp; SITEWORK</t>
  </si>
  <si>
    <t>8.Expand &amp; Remodel A/D Building</t>
  </si>
  <si>
    <t>Pavement Crack Sealing / Crack Repair</t>
  </si>
  <si>
    <t>9. Rehab Rwy 13/31 w/ Porous Friction Co</t>
  </si>
  <si>
    <t>10.Airport Layout Plan Update</t>
  </si>
  <si>
    <t>11.Sand Storage Shed</t>
  </si>
  <si>
    <t>Taxilane, Apron Rehab, SRE</t>
  </si>
  <si>
    <t>Pickup Truck, Plow, and Aviation Radio</t>
  </si>
  <si>
    <t>2013 Dixon DX272 Mower</t>
  </si>
  <si>
    <t>2013 Runway Crack Sealing</t>
  </si>
  <si>
    <t>Rehab taxiway - Seal Coat; Conduct EA for Wildlife Perimter Fence</t>
  </si>
  <si>
    <t>Construct Wildlife Fence Phase 1 and Obstruction Removal</t>
  </si>
  <si>
    <t>Construct wildlife exclusuin fence - phase 2</t>
  </si>
  <si>
    <t>Crack seal</t>
  </si>
  <si>
    <t>Apron Culvert Repair</t>
  </si>
  <si>
    <t>Crack Seal Airfield Pavements; Seal Coat Runway, Apron and Taxilanes; and Chip Seal Airport Access Roads</t>
  </si>
  <si>
    <t>WASKISH AIRPORT</t>
  </si>
  <si>
    <t>PRE. ENG. FOR TAXIWAY &amp; APRON</t>
  </si>
  <si>
    <t>ADDITIONAL ENG.-COMPLETE ALP</t>
  </si>
  <si>
    <t>ALP</t>
  </si>
  <si>
    <t>*LAND &amp; TREE &amp; BRUSH REMOVAL</t>
  </si>
  <si>
    <t>SIGNS-OBSERVATION PARKING-CLEAR BRUSH</t>
  </si>
  <si>
    <t>*LAND, Apron/Relo. Rd, ALP, BRUSH, HNGR</t>
  </si>
  <si>
    <t>Clear &amp; grub for New Rwy 2/20</t>
  </si>
  <si>
    <t>*LAND &amp; Relocate Turf Runway</t>
  </si>
  <si>
    <t>Windsock Pole</t>
  </si>
  <si>
    <t>LAND - Purchase DNR Parcel</t>
  </si>
  <si>
    <t>Tractor w/mower</t>
  </si>
  <si>
    <t>Zoning Map with propery Table</t>
  </si>
  <si>
    <t>John Deere R240 Disc Mower (6 Discs)</t>
  </si>
  <si>
    <t>Runway Obstruction Removal</t>
  </si>
  <si>
    <t>Compact Runway, Seed and Fertilize</t>
  </si>
  <si>
    <t>GRADE/SURF/SEED/FENCE/RUNWAY</t>
  </si>
  <si>
    <t>SURF ENTRANCE ROAD</t>
  </si>
  <si>
    <t>RUNWAY LIGHTS</t>
  </si>
  <si>
    <t>SEAL RUNWAY/TAXI/APRON</t>
  </si>
  <si>
    <t>RESURF RWY/APRON/TXI/BEACON</t>
  </si>
  <si>
    <t>SEAL/MARK/FENCE/TAXI/LOT IMPRV</t>
  </si>
  <si>
    <t>TURNAROUNDS - FENCE AND GRUB/LAND DOC</t>
  </si>
  <si>
    <t>TRACTOR AND MOWER</t>
  </si>
  <si>
    <t>JET FUEL AND APRON PAVING</t>
  </si>
  <si>
    <t>HANGAR AREA PAVING AND FENCING</t>
  </si>
  <si>
    <t>LAND ACQUSITION  NELSON PARCEL</t>
  </si>
  <si>
    <t>WEATHER OBSERVATION EQUIPMENT</t>
  </si>
  <si>
    <t>LWOATS RESEARCH WEATHER SYSTEM</t>
  </si>
  <si>
    <t>CRACK REPAIR &amp; SEAL COAT</t>
  </si>
  <si>
    <t>TRACTOR,MOWER,SNOW BLOWER</t>
  </si>
  <si>
    <t>MODIFY HANGAR DOOR(AEROLIFT)</t>
  </si>
  <si>
    <t>REVERSIBLE PLOW &amp; RADIO</t>
  </si>
  <si>
    <t>POWER LINE BURIAL RUNWAY 22</t>
  </si>
  <si>
    <t>HVAC SYST REPLACEMENT</t>
  </si>
  <si>
    <t>REPLACE REILS-RUNWY 34</t>
  </si>
  <si>
    <t>UST MONITORING SYSTEM</t>
  </si>
  <si>
    <t>RWY 34 OBSTR. INVESTIGATION</t>
  </si>
  <si>
    <t>HANGAR DOOR REP.&amp; GATE REPL.</t>
  </si>
  <si>
    <t>MOWING EQUIPMENT</t>
  </si>
  <si>
    <t>SEGMENTED CIRCLE REPLACEMENT</t>
  </si>
  <si>
    <t>SNOWPLOW TRUCK</t>
  </si>
  <si>
    <t>MOBILE RADIO FOR SNOWPLOW TRK</t>
  </si>
  <si>
    <t>HANGAR REROOF</t>
  </si>
  <si>
    <t>RUNWAY OVERLAY</t>
  </si>
  <si>
    <t>AIRPORT SURVEY</t>
  </si>
  <si>
    <t>HANGAR RENOVATION</t>
  </si>
  <si>
    <t>SUBSURFACE DRAINAGE SYSTEM</t>
  </si>
  <si>
    <t>FEASIBILITY STUDY</t>
  </si>
  <si>
    <t>HEATING &amp; AIR SYSTEM REPLACE.</t>
  </si>
  <si>
    <t>SNOWBLOWER HEAD</t>
  </si>
  <si>
    <t>ADA A/D BUILDING REMODELLING</t>
  </si>
  <si>
    <t>AIRPORT SIGN</t>
  </si>
  <si>
    <t>CRACK SEALING OF BITUMINOUS SURFACES</t>
  </si>
  <si>
    <t>CRACK SEAL BIT. SURF. PHASE II</t>
  </si>
  <si>
    <t>Crack Seal &amp; Bit Replacemt &amp; Plow Blade</t>
  </si>
  <si>
    <t>Master Plan, ALP, SRE Bldg  01-01</t>
  </si>
  <si>
    <t>Tractor, Mower, Snow Blade</t>
  </si>
  <si>
    <t>Environmental Assessment 02-02</t>
  </si>
  <si>
    <t>Wildlife Assessment</t>
  </si>
  <si>
    <t>REILS 03-05</t>
  </si>
  <si>
    <t>Land Acquisition 04-06</t>
  </si>
  <si>
    <t>Ob. Removal, Crack Fill, Design 05-07</t>
  </si>
  <si>
    <t>Construct Rwy 16/34 - Ph 1  06-08</t>
  </si>
  <si>
    <t>Rwy 16/34 Ph 2 Bridge  07-08</t>
  </si>
  <si>
    <t>ARRA - Rehab Rwy 4/22 09-09</t>
  </si>
  <si>
    <t>ARRA Rwy 16/34 Phase 3 - 10-09</t>
  </si>
  <si>
    <t>Rwy 16/34 Paving 11-09</t>
  </si>
  <si>
    <t>Beacon</t>
  </si>
  <si>
    <t>Parallel Taxiway, Fence 12-10</t>
  </si>
  <si>
    <t>Pave &amp; Light Txy A, Land 13-11</t>
  </si>
  <si>
    <t>Fuel System Improvements</t>
  </si>
  <si>
    <t>Fence, Apron Rehab 14-12</t>
  </si>
  <si>
    <t>Used Truck w/Plow, Wing, &amp; Underbdy Plow</t>
  </si>
  <si>
    <t>Furniture for A/D Building</t>
  </si>
  <si>
    <t>RPZ Analysis Plaza Street Realignemtnt</t>
  </si>
  <si>
    <t>EA for Constructing a new Arrival/Departure Building</t>
  </si>
  <si>
    <t>Design A/D Building &amp; Parking Lot; Purchase SRE</t>
  </si>
  <si>
    <t>Construct Arrival Departure Building &amp; Parking Lot</t>
  </si>
  <si>
    <t>Repair-Replace Jet - A Fuel System Cabinet</t>
  </si>
  <si>
    <t>CAREs - ACT Albert Lea</t>
  </si>
  <si>
    <t>SOILS SURVEY</t>
  </si>
  <si>
    <t>BIT SURF APRON/SAFETY FENCE</t>
  </si>
  <si>
    <t>GRADE/DRAIN/SURF/SEED/MARKERS</t>
  </si>
  <si>
    <t>TVOR BUILDING</t>
  </si>
  <si>
    <t>ELEC &amp; TEL CABLE FOR TVOR BLDG</t>
  </si>
  <si>
    <t>GRADE &amp; SURF APRON &amp; TAXIWAY</t>
  </si>
  <si>
    <t>RWY RESURF &amp; TAXI CONST</t>
  </si>
  <si>
    <t>SURFACE N-S TAXIWAY</t>
  </si>
  <si>
    <t>TRACTOR/LOADER/BLOWER/MOWER</t>
  </si>
  <si>
    <t>TAXIWAY OVERLAY</t>
  </si>
  <si>
    <t>SAFETY AREA GRADING AND DRAIN</t>
  </si>
  <si>
    <t>OVERLAY RUNWAY &amp; PAVE EXT.</t>
  </si>
  <si>
    <t>ELEC DIST BLDG &amp; LIGHTS : AIP- 01</t>
  </si>
  <si>
    <t>VOR RELOCATION</t>
  </si>
  <si>
    <t>TAXIWAY &amp; APRON OVERLAY &amp; SEAL</t>
  </si>
  <si>
    <t>AIRPORT DEER FENCE</t>
  </si>
  <si>
    <t>CONSULTANT SERVICES- FEAS.STDY</t>
  </si>
  <si>
    <t>DEER FENCE EXTENSION</t>
  </si>
  <si>
    <t>LAND - PHASE I : AIP- 02 (00)</t>
  </si>
  <si>
    <t>Fuel System &amp; Hangar Taxilanes</t>
  </si>
  <si>
    <t>FBO Hanger Purchase</t>
  </si>
  <si>
    <t>Land - Phase 2  AIP-03</t>
  </si>
  <si>
    <t>Road Relocation AIP-04</t>
  </si>
  <si>
    <t>Parallel Taxiway AIP-05</t>
  </si>
  <si>
    <t>Obstruction Removal (Hangar) &amp; Taxilane</t>
  </si>
  <si>
    <t>06-04  Extend Runway 18/36 - Phase 5</t>
  </si>
  <si>
    <t>07-05  Reconstruct &amp; Ext. Runway, HIRLS</t>
  </si>
  <si>
    <t>Powerline Relocation 08-05</t>
  </si>
  <si>
    <t>Apron 09-06</t>
  </si>
  <si>
    <t>Runway 35 Glideslope Grading</t>
  </si>
  <si>
    <t>ALP Update 10-08</t>
  </si>
  <si>
    <t>REHAB RNWY &amp; TXWY; INSTALL SIGN</t>
  </si>
  <si>
    <t>Seal Coat Taxiway &amp; Apron</t>
  </si>
  <si>
    <t>Hangar Roof Rehabilitation</t>
  </si>
  <si>
    <t>Easement &amp; Fence w/ ALP &amp; Exhibit "A" updates</t>
  </si>
  <si>
    <t>LIGHT STRIP</t>
  </si>
  <si>
    <t>SLURRY SEAL APRON</t>
  </si>
  <si>
    <t>BIT TXWY AND HANGAR SITE PREP</t>
  </si>
  <si>
    <t>TXWY AND HANGAR FLOOR PAVING</t>
  </si>
  <si>
    <t>Land, PAVE, LIGHT, MISC</t>
  </si>
  <si>
    <t>APRON AND HANGAR PAVING</t>
  </si>
  <si>
    <t>SLURRY SEAL COAT</t>
  </si>
  <si>
    <t>HANGAR WEATHERIZATION</t>
  </si>
  <si>
    <t>CRACK REPAIR &amp; BIT SEAL COAT</t>
  </si>
  <si>
    <t>REVERSIBLE SNOWPLOW</t>
  </si>
  <si>
    <t>RNWY,TXWY,APRN RECONSTRUCTION</t>
  </si>
  <si>
    <t>BIT. CRACK REPAIR</t>
  </si>
  <si>
    <t>SAW &amp; SEAL JOINTS, ETC.</t>
  </si>
  <si>
    <t>TRACTOR &amp; MOWER</t>
  </si>
  <si>
    <t>CONSULT. SERV.--SWPPP</t>
  </si>
  <si>
    <t>UST REMOVAL</t>
  </si>
  <si>
    <t>CRACK REPAIR &amp; RIDING MOWER</t>
  </si>
  <si>
    <t>TAXILANE PAVING</t>
  </si>
  <si>
    <t>MISC. HANGAR MAINTENANCE ANAL.</t>
  </si>
  <si>
    <t>A/D BUILDING REMODELLING</t>
  </si>
  <si>
    <t>UNDERGROUND STORAGE TANK UP-GRADE</t>
  </si>
  <si>
    <t>T-HANGAR REPAIRS</t>
  </si>
  <si>
    <t>CRACK SEAL &amp; SEAL COAT BIT. PAVEMENT</t>
  </si>
  <si>
    <t>HANGAR RELOC. &amp; BIT. CRACK SEALING</t>
  </si>
  <si>
    <t>FBO Facility</t>
  </si>
  <si>
    <t>Update ALP  AIP-01</t>
  </si>
  <si>
    <t>Past Land Reimbursement AIP-02</t>
  </si>
  <si>
    <t>Access Road, Apron, Wastewater System</t>
  </si>
  <si>
    <t>Crack Sealing</t>
  </si>
  <si>
    <t>FBO Hangar Electrical Repairs</t>
  </si>
  <si>
    <t>EA AIP 04-05</t>
  </si>
  <si>
    <t>Master Plan &amp; ALP Update 05-07</t>
  </si>
  <si>
    <t>SRE-Tractor, Blower 06-08</t>
  </si>
  <si>
    <t>Ext Rny 16/34 EA Ph 2 07-08</t>
  </si>
  <si>
    <t>Mower Attachment</t>
  </si>
  <si>
    <t>Runway 16/34 Design AIP 08-09</t>
  </si>
  <si>
    <t>Stby Gen; CC Fuel Sys; T-Hangar roof rep</t>
  </si>
  <si>
    <t>Parallel Txy, Rehab Apron 09-10</t>
  </si>
  <si>
    <t>Update Airport Zoning Ordinance</t>
  </si>
  <si>
    <t>Rehab Rwy 16/34 grading, drainage 10-11</t>
  </si>
  <si>
    <t>Rehab Rwy 16/34 Paving (Bond) 10-11</t>
  </si>
  <si>
    <t>Const GA Apron (5,585 SY SF) 11-12</t>
  </si>
  <si>
    <t>Reconstruct Taxiways &amp; Taxilanes &amp; Hangar Apron  12-15</t>
  </si>
  <si>
    <t>SRE Building Const &amp; A/D Bldg.  Expan. (Phase I Design) 13-16</t>
  </si>
  <si>
    <t>SRE Building Construction</t>
  </si>
  <si>
    <t>Snow Removal Equipment (Carrier Vehicle)</t>
  </si>
  <si>
    <t>Pavement Maint. &amp; SRE (Snow Blower)</t>
  </si>
  <si>
    <t>---CANBY---ENGINEERING</t>
  </si>
  <si>
    <t>MARK AND LIGHT POWERLINE</t>
  </si>
  <si>
    <t>OVERLAY AND FENCE</t>
  </si>
  <si>
    <t>MOWER WITH SNOW BLOWER ATTACH</t>
  </si>
  <si>
    <t>RUBBERIZED AC CRACK SEAL/ROUT</t>
  </si>
  <si>
    <t>PRELIM. ENGIN. STUDY REPORT</t>
  </si>
  <si>
    <t>SNOW PLOW WING ATTACHMENT</t>
  </si>
  <si>
    <t>LandAcq;115KVPowrlnReloc-R/W11</t>
  </si>
  <si>
    <t>2.LAND (FEE); PowerLn. RELOC(SE Appr)</t>
  </si>
  <si>
    <t>4000 GAL. FUEL TANK, ABOVE GROUND</t>
  </si>
  <si>
    <t>GRADING FOR HANGARS&amp;TXY, DRAINAGE DITCH</t>
  </si>
  <si>
    <t>PAVE EXISTING TAXIWAY &amp; APRON (REHAB)</t>
  </si>
  <si>
    <t>HANGAR PURCHASE &amp; SITE PREP</t>
  </si>
  <si>
    <t>17-FT MOWER (CYCLONE FLEX)</t>
  </si>
  <si>
    <t>3.SNOW BLOWER</t>
  </si>
  <si>
    <t>PAINT 12-UNIT T-HANGAR</t>
  </si>
  <si>
    <t>4.LAND; OBSTRUCTION REM</t>
  </si>
  <si>
    <t>ZONING (Consulting)</t>
  </si>
  <si>
    <t>DESIGN:RWY,TWY,APRON,ENT RD,PKG,UTILS</t>
  </si>
  <si>
    <t>RWY RECONST; A/D BLDG; UTILITIES; LAND</t>
  </si>
  <si>
    <t>Rehab Apron; Fuel System Upgrade</t>
  </si>
  <si>
    <t>New Septic System Pump</t>
  </si>
  <si>
    <t>9. ALP; SRE-JD 524K Loader</t>
  </si>
  <si>
    <t>BEFCO 17-FOOT MOWER</t>
  </si>
  <si>
    <t>Crack Seal airport pavements</t>
  </si>
  <si>
    <t>Airport Slurry Seal</t>
  </si>
  <si>
    <t>Construct T-Hangar with SRE Bay &amp; Taxi-Lanes</t>
  </si>
  <si>
    <t>Construct  a New Aircraft Turn Around Taxi-way (Phase 1 - Design Only)</t>
  </si>
  <si>
    <t>Airport Pavement Crack Repair</t>
  </si>
  <si>
    <t>Construct new Turn-Around Taxiway</t>
  </si>
  <si>
    <t>CARES Act - Canby</t>
  </si>
  <si>
    <t>GRADE/FENCE/SEED</t>
  </si>
  <si>
    <t>EXTEND LANDING STRIP/LAND DOCUMENTS</t>
  </si>
  <si>
    <t>DRAIN TILE</t>
  </si>
  <si>
    <t>AIRPORT RECONSTRUCTION</t>
  </si>
  <si>
    <t>TRACTOR W/ MOWER &amp; SNOWBLOWER</t>
  </si>
  <si>
    <t>SWEEPER ATTACHMENT</t>
  </si>
  <si>
    <t>GRADING, PAVING &amp; DRAINAGE IMP</t>
  </si>
  <si>
    <t>PAVE ENTRANCE ROAD &amp; PARKING LOT</t>
  </si>
  <si>
    <t>Seal Coat &amp; Fencing</t>
  </si>
  <si>
    <t>Hangar Site Grading, Taxilanes, Drainag</t>
  </si>
  <si>
    <t>ALP Update AIP-02</t>
  </si>
  <si>
    <t>Fenc, Crk &amp; Slurry, PAPI Repairs 04-08</t>
  </si>
  <si>
    <t>SRE</t>
  </si>
  <si>
    <t>Fuel billing system upgrade</t>
  </si>
  <si>
    <t>Construct T-Hangar - Phase 1 Design</t>
  </si>
  <si>
    <t>Split Fuel System</t>
  </si>
  <si>
    <t>Reseal concrete joints on Runway16/34</t>
  </si>
  <si>
    <t>Construct 80' X 80' Aircraft Hangar</t>
  </si>
  <si>
    <t>Concrete Paving Joint Seal &amp; Design for Taxi-lane Reconstruction</t>
  </si>
  <si>
    <t>CAREs ACT for Dodge Center</t>
  </si>
  <si>
    <t>CL/GR/GRADE/SEED/MARK, ETC.</t>
  </si>
  <si>
    <t>ADMIN-SERV BLDG WATER &amp; SEWER</t>
  </si>
  <si>
    <t>BITUMINOUS SURFACE</t>
  </si>
  <si>
    <t>SEAL COAT RWY, TXWY, AND APRON</t>
  </si>
  <si>
    <t>RWY AND LIGHTS EXTENSION</t>
  </si>
  <si>
    <t>RUNWAY MARKING</t>
  </si>
  <si>
    <t>ADD APRON AND TAXIWAY</t>
  </si>
  <si>
    <t>BITUMINOUS OVERLAY RUNWAY</t>
  </si>
  <si>
    <t>EXTEND RWY &amp; LIGHTS--SEAL COAT</t>
  </si>
  <si>
    <t>PAVE,LIGHT,MALS/RAILS,&amp; LAND</t>
  </si>
  <si>
    <t>BITUMINOUS RAMP AND TAXIWAY</t>
  </si>
  <si>
    <t>X-WIND RUNWAY PAVING</t>
  </si>
  <si>
    <t>LIGHTING AND NAV-AIDS</t>
  </si>
  <si>
    <t>TERMINAL AREA IMPROVEMENTS</t>
  </si>
  <si>
    <t>AWSOM WEATHER STATION</t>
  </si>
  <si>
    <t>HANGAR RELOCAT/AV GAS/PAVING</t>
  </si>
  <si>
    <t>RUNWAY 13/31 REHABILITATION</t>
  </si>
  <si>
    <t>HANGAR ROOF REPAIR</t>
  </si>
  <si>
    <t>RUNWAY 2-20 REHABILITATION</t>
  </si>
  <si>
    <t>ADDL LIGHTED SIGNS</t>
  </si>
  <si>
    <t>CONSULT. SERV.-OBSTR. REM.</t>
  </si>
  <si>
    <t>LAND ACQUISITION-OBST. REM.</t>
  </si>
  <si>
    <t>TRACTOR, LOADER, &amp; MOWER</t>
  </si>
  <si>
    <t>OBSTRUCTION REMOVAL-GRADING</t>
  </si>
  <si>
    <t>TREE REMOVAL-STAGE ONE</t>
  </si>
  <si>
    <t>AIRPORT FUEL SYSTEM</t>
  </si>
  <si>
    <t>PAINT STRIPPING</t>
  </si>
  <si>
    <t>MicroSurf Rwys, Txys, &amp; Apron 05-02</t>
  </si>
  <si>
    <t>T-Hangar</t>
  </si>
  <si>
    <t>SRE, ALP Update 07-06</t>
  </si>
  <si>
    <t>Crack Repair 08-07</t>
  </si>
  <si>
    <t>Perimeter fence; rehab apron 09-08</t>
  </si>
  <si>
    <t>Rehab Ent Rd/Rem Obs Rwy 13/Terminal Imp</t>
  </si>
  <si>
    <t>Fuel Card Reader Upgrade</t>
  </si>
  <si>
    <t>Reconstruct Runway 2/20 &amp; SWPPP</t>
  </si>
  <si>
    <t>Construct Concrete Fueling Pad</t>
  </si>
  <si>
    <t>Rehab Rwy 13/31, Txy, Apron, RSA  13-12</t>
  </si>
  <si>
    <t>Hangar Door Replacement</t>
  </si>
  <si>
    <t>Bond Eligible Runway Paving</t>
  </si>
  <si>
    <t>Reconstruction Design -Taxilanes in Hangar Area</t>
  </si>
  <si>
    <t>Rehabilitate Taxilanes  AIP 15-16</t>
  </si>
  <si>
    <t>Construct Hangar (Phase 1) - Design only</t>
  </si>
  <si>
    <t>Maintenance Truck and Plow</t>
  </si>
  <si>
    <t>Airfield Pavement Rehab</t>
  </si>
  <si>
    <t>Construct Hangar (7 T-Hangars)</t>
  </si>
  <si>
    <t>Construct Hangar Taxi-lanes &amp; Aprons</t>
  </si>
  <si>
    <t>CARES Act - Fairmont</t>
  </si>
  <si>
    <t>PUMPHOUSE-PUMP</t>
  </si>
  <si>
    <t>GRAD-DRAIN-SURFACE-RUNWAY</t>
  </si>
  <si>
    <t>BIT. TREATED GRAVEL SURF.</t>
  </si>
  <si>
    <t>REFLECTOR LIGHTING</t>
  </si>
  <si>
    <t>FOG SEAL RUNWAY AND TAXIWAY</t>
  </si>
  <si>
    <t>SEAL COAT RUNWAYS</t>
  </si>
  <si>
    <t>RUNWAY EXTENTION AND LIGHTING</t>
  </si>
  <si>
    <t>BIT. OVERLAY</t>
  </si>
  <si>
    <t>FENCE-TAXI-CLEARING</t>
  </si>
  <si>
    <t>TRACTOR/MOWER/BROOM</t>
  </si>
  <si>
    <t>AIRPORT ENTRANCE</t>
  </si>
  <si>
    <t>BIT PAVEMENT OVERLAY IMPR</t>
  </si>
  <si>
    <t>AUTO WEATHER OBSERVATION SYSTM</t>
  </si>
  <si>
    <t>CONSULT SERV--T-HANGAR DESIGN</t>
  </si>
  <si>
    <t>USED ROTARY SNOWBLOWER</t>
  </si>
  <si>
    <t>DRAINAGE CORRECTION</t>
  </si>
  <si>
    <t>SITE PREP &amp; A/D BUILDING</t>
  </si>
  <si>
    <t>TRACTOR/MOWER/SNOWPLOW</t>
  </si>
  <si>
    <t>HANGAR &amp; OFFICE REROOF</t>
  </si>
  <si>
    <t>RNWY, MIRL, TXWY, APRON RECONST/EXP.</t>
  </si>
  <si>
    <t>CONNECTING TO CITY WATER/SEWER</t>
  </si>
  <si>
    <t>ALP, Rehab Twy &amp; Taxilanes, Fence</t>
  </si>
  <si>
    <t>Rehab Twys, Drain, Sign AIP-03</t>
  </si>
  <si>
    <t>Airport Boundry Survey</t>
  </si>
  <si>
    <t>Buidling Area, Perimeter Rd., Tln 04-05</t>
  </si>
  <si>
    <t>Broom Attachment</t>
  </si>
  <si>
    <t>X-Wind EA &amp; Security Fence 05-07</t>
  </si>
  <si>
    <t>SRE - Loader &amp; Blower</t>
  </si>
  <si>
    <t>SRE (Wing &amp; Blade)</t>
  </si>
  <si>
    <t>New Txy, Rehab Rnwy, Apron, Mower 08-10</t>
  </si>
  <si>
    <t>Construct X-Wind Rwy 1/19  09-11 ACQUIRE LAND</t>
  </si>
  <si>
    <t>Taxilanes</t>
  </si>
  <si>
    <t>Bonnell 18-Foot Rubber Edge Snow Pusher</t>
  </si>
  <si>
    <t>MASTER PLAN &amp; UPDATE ALP  10-12</t>
  </si>
  <si>
    <t>Taxilane Rehab PreDesign  AIP 11-13</t>
  </si>
  <si>
    <t>Rehabilitate A/D Building</t>
  </si>
  <si>
    <t>Rehabilitate Taxiways, taxilane and hangar apron areas</t>
  </si>
  <si>
    <t>Airfield Pavement Joint Seal</t>
  </si>
  <si>
    <t>Taxi-Lane 'G' pavement Rehabilitation</t>
  </si>
  <si>
    <t>New Fuel Systems - 100LL &amp; Jet 'A'</t>
  </si>
  <si>
    <t>FBL Tornado Recovery Assistance</t>
  </si>
  <si>
    <t>CAREs ACT - Faribault</t>
  </si>
  <si>
    <t>PAVE</t>
  </si>
  <si>
    <t>WELL CONT</t>
  </si>
  <si>
    <t>PREL.ENGINEERING &amp;FINAL DESIGN</t>
  </si>
  <si>
    <t>MOWER/SNOW BLOWER</t>
  </si>
  <si>
    <t>RECONST.&amp;EXT.RUNWAY 10/28</t>
  </si>
  <si>
    <t>Sealcoat of Airport Pavements</t>
  </si>
  <si>
    <t>Equipment Storage Building</t>
  </si>
  <si>
    <t>Refurbish 4 Box Vasi</t>
  </si>
  <si>
    <t>PAVEMENT CRACK SEAL</t>
  </si>
  <si>
    <t>Rehab Runway &amp; Update ALP AIP-02</t>
  </si>
  <si>
    <t>Parallel Twy 10/28 &amp; Ent Rd AIP-03</t>
  </si>
  <si>
    <t>Taxiway Paving &amp; Lighting AIP 04-04</t>
  </si>
  <si>
    <t>Runway Rehab AIP 05-06</t>
  </si>
  <si>
    <t>Apron, Txy, Txl, Acc. Rd. Rehab 06-07</t>
  </si>
  <si>
    <t>Construct FBO Hangar Building</t>
  </si>
  <si>
    <t>Roof, Side A/D, ADA Ramp 07-08</t>
  </si>
  <si>
    <t>BEACON, CONE, REILS, PAPIS,MIRLS 10-12</t>
  </si>
  <si>
    <t>Taxiway construction &amp; SRE (Snow Blower)</t>
  </si>
  <si>
    <t>FBO Supplemental Heat</t>
  </si>
  <si>
    <t>Airport Master Plan &amp; RWY 11/29 cack repair &amp; Seal Coat</t>
  </si>
  <si>
    <t>CONST. LAND STRIP</t>
  </si>
  <si>
    <t>ADMINISTRATION BLDG. AND WELL</t>
  </si>
  <si>
    <t>DRAIN TILE IMPROVEMENTS</t>
  </si>
  <si>
    <t>ALP UPDATE &amp; FEASIBILITY RPRT</t>
  </si>
  <si>
    <t>TRACTOR, SNOWBLOWER &amp; MOWER</t>
  </si>
  <si>
    <t>TREE REMOVAL</t>
  </si>
  <si>
    <t>CONSULTANT SERVICES-ALP</t>
  </si>
  <si>
    <t>CONSULT. SERV.--PRE-DESIGN</t>
  </si>
  <si>
    <t>CONSULTANT SERVICES--DESIGN</t>
  </si>
  <si>
    <t>RECONSTRUCTION</t>
  </si>
  <si>
    <t>REPLACE FUEL SYSTEM</t>
  </si>
  <si>
    <t>Fuel System Card Reader</t>
  </si>
  <si>
    <t>Land Purchase</t>
  </si>
  <si>
    <t>Entrance Road Reconstruction</t>
  </si>
  <si>
    <t>Runwy 13/31Seal coat/Slurry Seal</t>
  </si>
  <si>
    <t>Arpt master plan; remove obstructions</t>
  </si>
  <si>
    <t>EA - Phase 2(Parallel Txwy)</t>
  </si>
  <si>
    <t>Repair hangar door</t>
  </si>
  <si>
    <t>Upgrade Fuel Facility</t>
  </si>
  <si>
    <t>Rehab Rwy, MIRLs, REILs, PAPIs  03-14</t>
  </si>
  <si>
    <t>Replace roof on A/D Electrical Building</t>
  </si>
  <si>
    <t>Construct Parallel Taxi, Re-construct Apron and Acquire Land</t>
  </si>
  <si>
    <t>Mater Plan/ ALP update</t>
  </si>
  <si>
    <t>Taxi-Lane Hangar Area pavement Reconstruction (Phase 1 - Design)</t>
  </si>
  <si>
    <t>Re-Construct Hangar Area Pvmnt &amp; RWY Crack Repair</t>
  </si>
  <si>
    <t>CARES Act Glencoe</t>
  </si>
  <si>
    <t>AIRPORT ZONING COSTS</t>
  </si>
  <si>
    <t>Site Selection</t>
  </si>
  <si>
    <t>ALP / ZONING ORD.</t>
  </si>
  <si>
    <t>NEW AIRPORT - Design, EA, Zone</t>
  </si>
  <si>
    <t>LAND for NEW AIRPORT</t>
  </si>
  <si>
    <t>MASTER PLAN, ALP, Displ TH Lt globes</t>
  </si>
  <si>
    <t>RW Safety Area/Hangar Site/Seal Coat</t>
  </si>
  <si>
    <t>Hangar Access Road/Airfield Lighting</t>
  </si>
  <si>
    <t>Terminal area security fence</t>
  </si>
  <si>
    <t>Airport Zoning Ordinance Update</t>
  </si>
  <si>
    <t>Fuel Card Reader System</t>
  </si>
  <si>
    <t>Update Airport SWPPP</t>
  </si>
  <si>
    <t>Fueling System Upgrades</t>
  </si>
  <si>
    <t>Granite Falls Water System Improvments</t>
  </si>
  <si>
    <t>Rehab rnwy 15/33 - crack repair</t>
  </si>
  <si>
    <t>Paint Aviation Fuel Tank &amp; Install Retro-Reflective taxi markers</t>
  </si>
  <si>
    <t>Design - Runway 15/33 Reclaimation</t>
  </si>
  <si>
    <t>Runway 15/33 w/Taxi way &amp; Apron Reclamation Construction</t>
  </si>
  <si>
    <t>A/D Buiding Roof Repair &amp; Sliding Gate Repair</t>
  </si>
  <si>
    <t>Design - T-Hangar, Taxilane, Apron, and Hangar Foundation</t>
  </si>
  <si>
    <t>CL/GR/GRADE/SEED/MARK/DRAIN</t>
  </si>
  <si>
    <t>BLDG/WATER/SEWER/FENCING</t>
  </si>
  <si>
    <t>FILL AND RESEED</t>
  </si>
  <si>
    <t>BIT APRON/CONC SIDEWALK</t>
  </si>
  <si>
    <t>RWY, TXWY, AND APRON CONSTRUCT</t>
  </si>
  <si>
    <t>OVERLAY AND APRON EXPANSION</t>
  </si>
  <si>
    <t>PURCHASE AIRCRAFT FUEL TRUCK</t>
  </si>
  <si>
    <t>STORMW. POLLUTION PREVEN. PL.</t>
  </si>
  <si>
    <t>RWY, TWY &amp; Apron Overlay; Update ALP</t>
  </si>
  <si>
    <t>1. SRE (TRACTOR w/10' BLADE &amp; BLOWER)</t>
  </si>
  <si>
    <t>2. HANGARS &amp; TAXILANES</t>
  </si>
  <si>
    <t>3. SRE &amp; SRE BUILDING</t>
  </si>
  <si>
    <t>Purchase 46" Hydrostatic Mower</t>
  </si>
  <si>
    <t>SRE (Broom) &amp; Construct A/D Bldg</t>
  </si>
  <si>
    <t>Environmental study-Judical Ditch</t>
  </si>
  <si>
    <t>Acquire 520 ft of 14 X 14 Box Culvert</t>
  </si>
  <si>
    <t>Install box culvert &amp; Acquire land</t>
  </si>
  <si>
    <t>Rwy Pavement Repairs, EA Fuel Syst., Elctric Design, Zoning, Taxi Design</t>
  </si>
  <si>
    <t>Snow Pusher and Radio</t>
  </si>
  <si>
    <t>Construct a New Fuel System and Electrical Modifications</t>
  </si>
  <si>
    <t>New Mower</t>
  </si>
  <si>
    <t>Fence &amp; Gate Replacement</t>
  </si>
  <si>
    <t>Master Plan</t>
  </si>
  <si>
    <t>Joint Seal &amp; Pavement Seal Coat</t>
  </si>
  <si>
    <t>2020 New Grasshopper 725KT Mower/Zero Turn</t>
  </si>
  <si>
    <t>CARES Act - Hector</t>
  </si>
  <si>
    <t>CONST. LANDING STRIP/LAND DOCUMENTS</t>
  </si>
  <si>
    <t>SURF, LIGHT, BLDG.</t>
  </si>
  <si>
    <t>OVERLAY (RUNWAY) AND APRON</t>
  </si>
  <si>
    <t>TRACTOR / MOWER</t>
  </si>
  <si>
    <t>Fuel Tank Removal &amp; Crack Repair</t>
  </si>
  <si>
    <t>Lighting &amp; Parking Lot Restoration</t>
  </si>
  <si>
    <t>PAVEMENT SEALING AND MARKING</t>
  </si>
  <si>
    <t>Master Plan (ALP)</t>
  </si>
  <si>
    <t>Crack Repair, Micro-Surfacing, Paint</t>
  </si>
  <si>
    <t>Restrooms, Fuel, Past Land AIP 02-06</t>
  </si>
  <si>
    <t>EA &amp; SWPPP update</t>
  </si>
  <si>
    <t>Fuel System Software Update</t>
  </si>
  <si>
    <t>Pav't Rehab Ent Rd Taxilanes 04-12</t>
  </si>
  <si>
    <t>Fuel Tank Conversion Jet to 100LL</t>
  </si>
  <si>
    <t>Rehab Rwy 13/31 &amp; Apron  AIP 05-13</t>
  </si>
  <si>
    <t>Rwy 13/31 Rehab Bonding Match</t>
  </si>
  <si>
    <t>Electrical &amp; A/D Bldg Repairs</t>
  </si>
  <si>
    <t>Tree Removal, Crack Filling</t>
  </si>
  <si>
    <t>Seal - Coat Runway and other Airport Pavements</t>
  </si>
  <si>
    <t>Master Plan with ALP</t>
  </si>
  <si>
    <t>Runway &amp; Apron Bituminous Crack fill</t>
  </si>
  <si>
    <t>CARES Act Caledonia</t>
  </si>
  <si>
    <t>CONST LAND STRIP</t>
  </si>
  <si>
    <t>CONST APRON AND TAXI</t>
  </si>
  <si>
    <t>SURFACE AND LIGHT RUNWAY</t>
  </si>
  <si>
    <t>MT. EQ. 14 FOOT FLAIL MOWER</t>
  </si>
  <si>
    <t>T-H SITE PREP.; APRON, TWY;</t>
  </si>
  <si>
    <t>ENGIN. WORKSCOPE FORMULATION</t>
  </si>
  <si>
    <t>RUNWAY EXPANSION</t>
  </si>
  <si>
    <t>ABOVE-GROUND FUEL FACILITY</t>
  </si>
  <si>
    <t>AIRPORT EQUIPMENT</t>
  </si>
  <si>
    <t>Arrival/Departure Building/FBO Facility</t>
  </si>
  <si>
    <t>Parallel Taxiway, Apron, Entrance Road</t>
  </si>
  <si>
    <t>Fueling System - Credit Card Reader Upgr</t>
  </si>
  <si>
    <t>Replacement of Rotating Beacon Light</t>
  </si>
  <si>
    <t>3.SRE &amp; CRACK REPAIR</t>
  </si>
  <si>
    <t>Navaids Service Road and Hangar Apron</t>
  </si>
  <si>
    <t>Replace REILS, Install Jet Fuel System</t>
  </si>
  <si>
    <t>8 Unit T Hangar 06-06</t>
  </si>
  <si>
    <t>Update Airport Layout Plan 07-07</t>
  </si>
  <si>
    <t>Crack Repair Rwy 15/33  08-08</t>
  </si>
  <si>
    <t>Life-Link Hangar Design 09-09</t>
  </si>
  <si>
    <t>Life-Link Hangar Construction 10-09</t>
  </si>
  <si>
    <t>Credit Card Reader for Fuel System</t>
  </si>
  <si>
    <t>Crack Repair  11-11</t>
  </si>
  <si>
    <t>Natural Gas Connection A/D</t>
  </si>
  <si>
    <t>SRE-tractor,blower, plow  13-12</t>
  </si>
  <si>
    <t>MP/ALP Update, Obstruction Removal 14-13</t>
  </si>
  <si>
    <t>Design for reclamation of Rwy 15/33, Taxiway 'A' &amp; Apron: Parking lot repair</t>
  </si>
  <si>
    <t>Runway and Taxiway pavement reconstruction</t>
  </si>
  <si>
    <t>Runway 15/33 Seal Coat</t>
  </si>
  <si>
    <t>T-Hangar Taxilane Seal Coat</t>
  </si>
  <si>
    <t>Construct T-Hangar and Associated Pavement</t>
  </si>
  <si>
    <t>CARES ACT AMENDMENT FOR HUTCHINSON</t>
  </si>
  <si>
    <t>MASTER PLAN STUDY</t>
  </si>
  <si>
    <t>RESEEDING</t>
  </si>
  <si>
    <t>ADM. BLDG.</t>
  </si>
  <si>
    <t>MISC IMP-BIT SURF-TAXI-SW FENC</t>
  </si>
  <si>
    <t>SURFACE RUNWAYS</t>
  </si>
  <si>
    <t>MED. INT. LIGHTS</t>
  </si>
  <si>
    <t>PAVE APRON &amp; PREPARE HAN. SITE</t>
  </si>
  <si>
    <t>PAVING, DRAINAGE, LIGHTING</t>
  </si>
  <si>
    <t>SIGNS</t>
  </si>
  <si>
    <t>FUEL FACILITY CAP</t>
  </si>
  <si>
    <t>TRACTOR AND ROTARY MOWER</t>
  </si>
  <si>
    <t>AD BUILDING ROOF &amp; INSLUATION</t>
  </si>
  <si>
    <t>BIT OVERLAY AND UNDERDRAINS</t>
  </si>
  <si>
    <t>SEAL COAT &amp; CRACK FILLING</t>
  </si>
  <si>
    <t>SIGN REPLACEMENTS</t>
  </si>
  <si>
    <t>A/D BLDG REMODELLING</t>
  </si>
  <si>
    <t>HANGAR HEATING UNIT REPLACEMET</t>
  </si>
  <si>
    <t>BUILDING REPAIRS</t>
  </si>
  <si>
    <t>WATER WELL IMPROVEMENTS</t>
  </si>
  <si>
    <t>PAVEMENT RECONSTRUCTION, ETC.</t>
  </si>
  <si>
    <t>CONSULT. SERV. DESIGN</t>
  </si>
  <si>
    <t>REPLACE MAINT. BLDG DOORS</t>
  </si>
  <si>
    <t>TRACTOR &amp; MOWER REPLACEMENT</t>
  </si>
  <si>
    <t>SEPTIC SYSTEM REPLACEMENT</t>
  </si>
  <si>
    <t>CONSULT. SERV.--FEAS. STDY &amp; ALP</t>
  </si>
  <si>
    <t>GRADE-DRAIN-SEED</t>
  </si>
  <si>
    <t>SITE WORK &amp; MAINTENANCE BUILDING</t>
  </si>
  <si>
    <t>MAINTENANCE HANGAR LIGHT REPLACEMENT</t>
  </si>
  <si>
    <t>Hangar Site Prep &amp; Apron Extension</t>
  </si>
  <si>
    <t>Snow Removal Truck and Plow</t>
  </si>
  <si>
    <t>Building Demolition</t>
  </si>
  <si>
    <t>City Sewer &amp; Water Hook up</t>
  </si>
  <si>
    <t>Master Plan Update &amp; Sealcoat AIP-02</t>
  </si>
  <si>
    <t>Master Plan Phase 2  AIP 03-04</t>
  </si>
  <si>
    <t>Fuel Facility Credit Card Reader</t>
  </si>
  <si>
    <t>GSB Seal Coat</t>
  </si>
  <si>
    <t>A/D Building Design</t>
  </si>
  <si>
    <t>Snow Blower and Accessories</t>
  </si>
  <si>
    <t>A/D Building Construction 06-07</t>
  </si>
  <si>
    <t>Crack fill &amp; slurry seal rwy 13-31; txwy</t>
  </si>
  <si>
    <t>Rwy 13-31 PAPIs, REILs   08-09</t>
  </si>
  <si>
    <t>Aircraft Storage Hangar (Phase 1) 10-11</t>
  </si>
  <si>
    <t>Const hangar (phase 2), Mas Plan 11-12</t>
  </si>
  <si>
    <t>Fuel system improvements &amp; Arpt ent sign</t>
  </si>
  <si>
    <t>Tractor &amp; sweep/snow blower/mower</t>
  </si>
  <si>
    <t>Conduct Airport Plan Study - Phase 1</t>
  </si>
  <si>
    <t>Update Airport Master Plan (Phase 2 - Including ALP)</t>
  </si>
  <si>
    <t>Aircraft Fuel pump repairs</t>
  </si>
  <si>
    <t>EA Runway reconst.  &amp; RWY pavement Crack Seal</t>
  </si>
  <si>
    <t>Hangar Area Taxi-lane Rehabilitation</t>
  </si>
  <si>
    <t>CARES Act Jackson</t>
  </si>
  <si>
    <t>DIRECT FEDERAL LAND</t>
  </si>
  <si>
    <t>---LE SUEUR---</t>
  </si>
  <si>
    <t>RUNWAY, TAXIWAY, APRON</t>
  </si>
  <si>
    <t>ARRIVAL/DEPT. BLDG</t>
  </si>
  <si>
    <t>WATER MAIN CONSTRUCTION</t>
  </si>
  <si>
    <t>MULTI PLANE STORAGE HANGAR INS</t>
  </si>
  <si>
    <t>CONSULT SERVICES-A.L.P.</t>
  </si>
  <si>
    <t>A/D BUILDING FURNISHINGS</t>
  </si>
  <si>
    <t>RUNWAY SEAL COAT</t>
  </si>
  <si>
    <t>TAXIWAY &amp; ENTRANCE ROAD RELOC.</t>
  </si>
  <si>
    <t>SECURITY LIGHTING</t>
  </si>
  <si>
    <t>FUEL SYSTEM</t>
  </si>
  <si>
    <t>HANGAR MODIFICATIONS</t>
  </si>
  <si>
    <t>OBSTRUCT.REMOVAL(TREES) RNWY 13</t>
  </si>
  <si>
    <t>Arrival/Departure Building Improvements</t>
  </si>
  <si>
    <t>CRACK REPAIR &amp; SEALING</t>
  </si>
  <si>
    <t>FUEL TANK MONITORING SYSTEM MODIF.</t>
  </si>
  <si>
    <t>FUEL DISPENSER &amp; CONTROL REPLACEMENT</t>
  </si>
  <si>
    <t>Misc: Crack Seal/Seal Coat, A/D Repair,</t>
  </si>
  <si>
    <t>FBO Facility &amp; A/D Building</t>
  </si>
  <si>
    <t>LAND: Plonske &amp; Sewer (A/D Bldg)</t>
  </si>
  <si>
    <t>1.Parallel Twy, Apron, Parking Lot (ST)</t>
  </si>
  <si>
    <t>Mower Attachments (3)</t>
  </si>
  <si>
    <t>2.SRE &amp; Taxiway</t>
  </si>
  <si>
    <t>3. ALP UPDATE &amp; FUEL SYSTEM UPGRADE</t>
  </si>
  <si>
    <t>Design Engr for Pvmt Recon Rwy 13-31 Txy</t>
  </si>
  <si>
    <t>Rehab Rwy 13-31, Recon Apr, Lighting</t>
  </si>
  <si>
    <t>Crack fill &amp; seal coat - taxiway, apron</t>
  </si>
  <si>
    <t>Acquire and Rehab Hangar Bldg for SRE</t>
  </si>
  <si>
    <t>Acquire land for approaches-(Phase 1 EA)</t>
  </si>
  <si>
    <t>Acquire land for approaches-(Phase 2 EA)</t>
  </si>
  <si>
    <t>John Deere Tractor/Mower</t>
  </si>
  <si>
    <t>Crack Repair  AIP 10-14</t>
  </si>
  <si>
    <t>Acquire Land for Runway 13 RPZ  FEE / Easement</t>
  </si>
  <si>
    <t>Obstruction Removal RWY 13 RPZ</t>
  </si>
  <si>
    <t>Airfield Crack &amp; Joint Repair w/ Emulsifide Asphalt Seal Coat</t>
  </si>
  <si>
    <t>CAREs ACT - Le Sueur</t>
  </si>
  <si>
    <t>GRADE LAND STRIP</t>
  </si>
  <si>
    <t>PAVE RUNWAY</t>
  </si>
  <si>
    <t>PAVING HANGAR AREA</t>
  </si>
  <si>
    <t>SIGNING</t>
  </si>
  <si>
    <t>CRACK REPAIR, BIT REHAB, ETC</t>
  </si>
  <si>
    <t>FUEL TANK INSTALLATION</t>
  </si>
  <si>
    <t>AIRPORT LAYOUT PLAN PREPARATIN</t>
  </si>
  <si>
    <t>CRACK REPAIR &amp; RUNWAY OVERLAY</t>
  </si>
  <si>
    <t>NEW WATER SERVICE-FORCE ACCOUT</t>
  </si>
  <si>
    <t>NEW SEPTIC SYSTEM</t>
  </si>
  <si>
    <t>TAXIWAY IMPROVEMENTS</t>
  </si>
  <si>
    <t>WEATHER EQUIPMENT</t>
  </si>
  <si>
    <t>RELOCATE HANGAR</t>
  </si>
  <si>
    <t>BITUMINOUS PAVEMENT</t>
  </si>
  <si>
    <t>A/D BLDG FURNISHINGS</t>
  </si>
  <si>
    <t>AIRPORT BEACON</t>
  </si>
  <si>
    <t>Crack Repair &amp; Sealcoat of Airport Pave.</t>
  </si>
  <si>
    <t>Environmental Assessment</t>
  </si>
  <si>
    <t>1.SRE (Loader)</t>
  </si>
  <si>
    <t>LAND &amp; Zoning</t>
  </si>
  <si>
    <t>2.LAND (Vegge), Apron Rehab, Txilns</t>
  </si>
  <si>
    <t>EA Rwy 18/36 03-06</t>
  </si>
  <si>
    <t>Rwy &amp; Txy 18/36 Realign/Ext Design 04-07</t>
  </si>
  <si>
    <t>Fuel Facility Upgrade</t>
  </si>
  <si>
    <t>Rwy Realign Grading, Land 05-08</t>
  </si>
  <si>
    <t>Rnwy Realign- Pave &amp; Light  06-09</t>
  </si>
  <si>
    <t>Rehab Parallel Taxiway  07-09</t>
  </si>
  <si>
    <t>Hangar Area Site Prep</t>
  </si>
  <si>
    <t>SRE 08-10</t>
  </si>
  <si>
    <t>FBO Hangar Heating &amp; Insulation</t>
  </si>
  <si>
    <t>Hangar Site Prep - 5 unit T-Hangar</t>
  </si>
  <si>
    <t>Reconst &amp; Expand Apron - Design</t>
  </si>
  <si>
    <t>Reconstruct &amp; expand GA Apron 10-13</t>
  </si>
  <si>
    <t>Hangar Area/Taxiway Design 11-14</t>
  </si>
  <si>
    <t>Seal coat Runway,Taxiway, Apron and Entrance Road</t>
  </si>
  <si>
    <t>Construct  a New Aircraft Fuel System</t>
  </si>
  <si>
    <t>Airfield Pavement Crack Repair &amp; Fill</t>
  </si>
  <si>
    <t>CARES Act Luverne</t>
  </si>
  <si>
    <t>GRAD-DRAIN-LIGHT-WATER-SEWER</t>
  </si>
  <si>
    <t>LOWER GAS LINE</t>
  </si>
  <si>
    <t>REM POWER LINE</t>
  </si>
  <si>
    <t>ADM. BLDG. AND SURF. APRON</t>
  </si>
  <si>
    <t>WIDEN TAXIWAYS &amp; SEAL COAT RUN</t>
  </si>
  <si>
    <t>REHABILITATE LIGHTING SYSTEM</t>
  </si>
  <si>
    <t>MARKETING</t>
  </si>
  <si>
    <t>SURFACE REPAIR</t>
  </si>
  <si>
    <t>Hangar Rehab</t>
  </si>
  <si>
    <t>Airport Security Fence Repairs</t>
  </si>
  <si>
    <t>Comm Dev Access Rd &amp; CFR Apron Overlay</t>
  </si>
  <si>
    <t>New Holland Tractor, Bucket, and Loader</t>
  </si>
  <si>
    <t>Overlay Taxiway 'A' &amp; Runway 15/33 Crack Repair</t>
  </si>
  <si>
    <t>Mill &amp; Overlay Taxiway'B' and part of Taxiway 'D'</t>
  </si>
  <si>
    <t>2015 Apron Expansion</t>
  </si>
  <si>
    <t>Mower and Snow Blade</t>
  </si>
  <si>
    <t>New Runway Directional Signs</t>
  </si>
  <si>
    <t>Fuel System update &amp; Hangar Roof Repair</t>
  </si>
  <si>
    <t>Taxiway Lighting &amp; Master Plan</t>
  </si>
  <si>
    <t>Crack Seal &amp; Crack Repair Taxi-lanes &amp; apron  T-hangar area</t>
  </si>
  <si>
    <t>RUNWAY MARKETING</t>
  </si>
  <si>
    <t>NEW AIRPORT</t>
  </si>
  <si>
    <t>ADM. BLDG MISC. MOD.</t>
  </si>
  <si>
    <t>SERVICE BLDG</t>
  </si>
  <si>
    <t>STANDLEY GENERATOR</t>
  </si>
  <si>
    <t>RUNWAY AND TAXIWAYS</t>
  </si>
  <si>
    <t>MAINT. EQUIP. (ROTARY MOWER)</t>
  </si>
  <si>
    <t>CFR VEHICLE AND PROX SUITS</t>
  </si>
  <si>
    <t>MAINT. EQUIP (PICK-UP &amp; MOWER)</t>
  </si>
  <si>
    <t>TAXIWAY AND APRON REHAB</t>
  </si>
  <si>
    <t>RADIO CONTROLLERS &amp; ELECTRICAL</t>
  </si>
  <si>
    <t>SNOW REMOVAL EQUIP DOOR</t>
  </si>
  <si>
    <t>TRUCK MT ROTARY SNOWBLOWER</t>
  </si>
  <si>
    <t>HANGAR SITE AREA SURCHARGE</t>
  </si>
  <si>
    <t>CFR BLDG.HIRL &amp; LAND</t>
  </si>
  <si>
    <t>INSTALL APPROACH LIGHT SYS.</t>
  </si>
  <si>
    <t>CONSULTANT SERVICES--RCM</t>
  </si>
  <si>
    <t>OBSTRUCTION REMOVAL &amp; SIGNS</t>
  </si>
  <si>
    <t>RNWY REHAB,GROOVE &amp; LAND</t>
  </si>
  <si>
    <t>TAXIWAY &amp; APRON REHABILITATION</t>
  </si>
  <si>
    <t>PICKUP PLOW &amp; SAND SPREADER</t>
  </si>
  <si>
    <t>TAXIWAY 4-22 EXTENSION</t>
  </si>
  <si>
    <t>MISC. PAVEMENT REHABILITATION</t>
  </si>
  <si>
    <t>FWD TRUCK W/PLOW</t>
  </si>
  <si>
    <t>PERSONNEL LIFT</t>
  </si>
  <si>
    <t>RECONST. TWY A &amp; PART. B</t>
  </si>
  <si>
    <t>AIRPORT WATER &amp; SEWER</t>
  </si>
  <si>
    <t>TERMINAL BUILDING FURNISHINGS</t>
  </si>
  <si>
    <t>GRADE &amp; PAVE PARKING LOT &amp; ACCESS RD.</t>
  </si>
  <si>
    <t>VEHICLE SWAP W/PLOW</t>
  </si>
  <si>
    <t>ENTRANCE ROAD RELOCATION</t>
  </si>
  <si>
    <t>UNPAID PAST PROJECT COSTS/FEES</t>
  </si>
  <si>
    <t>PRELIM ENG-RWY EXTENS/MASTER PLAN UPDATE</t>
  </si>
  <si>
    <t>Emerg Generator &amp; Aprn Rehab AIP-10</t>
  </si>
  <si>
    <t>Prelim Engr - Drainage Improvements</t>
  </si>
  <si>
    <t>Building Demolition &amp; Hangar Site Prep</t>
  </si>
  <si>
    <t>Fencing AIP-11</t>
  </si>
  <si>
    <t>Prelm Engr - ALP, Zoning, Rwy Recnst Dgn</t>
  </si>
  <si>
    <t>Pvmt Rehab Twy &amp; Taxilane AIP-12</t>
  </si>
  <si>
    <t>Rwy 15/33 RSA AIP 13-04</t>
  </si>
  <si>
    <t>Drainage</t>
  </si>
  <si>
    <t>Runway Reconstruction, Ext. 14-07, 15-07</t>
  </si>
  <si>
    <t>Mower and Bobcat</t>
  </si>
  <si>
    <t>Broom</t>
  </si>
  <si>
    <t>Land Acquisition Parcel 19B  16-08</t>
  </si>
  <si>
    <t>ARRA - Rwy 4/22 Rehab 17-09</t>
  </si>
  <si>
    <t>Rwy 4/22 PAPI's, REIL's  18-09</t>
  </si>
  <si>
    <t>Fuel Management System</t>
  </si>
  <si>
    <t>SRE Tractor/Diamond Mower</t>
  </si>
  <si>
    <t>F&amp;I REIL's Runway 15</t>
  </si>
  <si>
    <t>Airport Security System</t>
  </si>
  <si>
    <t>Crack Seal, Seal Txy, Park Lot, Ent. Rd.</t>
  </si>
  <si>
    <t>Land</t>
  </si>
  <si>
    <t>Storm Sewer Relocation</t>
  </si>
  <si>
    <t>GA Pavement Maintenance/Truck &amp; Plow</t>
  </si>
  <si>
    <t>Airport Building Terminal Re-Roof</t>
  </si>
  <si>
    <t>Construct FBO Facility, Repair T-Hangar</t>
  </si>
  <si>
    <t>Apron Rehab  19-12</t>
  </si>
  <si>
    <t>Used Snow Blower, Snow Pusher &amp; Radio</t>
  </si>
  <si>
    <t>Master Plan Update</t>
  </si>
  <si>
    <t>GRADING/DRAINAGE/SEEDING</t>
  </si>
  <si>
    <t>SEEDING</t>
  </si>
  <si>
    <t>GRAVEL FOR PARK LOT &amp; RAMP ARE</t>
  </si>
  <si>
    <t>RE-SEEDING</t>
  </si>
  <si>
    <t>GRADE/DRAIN/STAB BASE/BIT PAVE</t>
  </si>
  <si>
    <t>PRIME COAT AND SWEEPING</t>
  </si>
  <si>
    <t>BIT SURF APRON &amp; CONC HANG ARE</t>
  </si>
  <si>
    <t>Pavement Crack Fill and Seal Phase II</t>
  </si>
  <si>
    <t>John Deere 644L Wheel Loader and Push Blade, and Aviation Radio</t>
  </si>
  <si>
    <t>PLANT MIX SURFACING</t>
  </si>
  <si>
    <t>SURF ENT ROAD</t>
  </si>
  <si>
    <t>SEAL COAT - WATER AND SEWER</t>
  </si>
  <si>
    <t>SURF APRON &amp; TAXI T-HNGR AREA</t>
  </si>
  <si>
    <t>600-FT PAVEMENT EXTENSION</t>
  </si>
  <si>
    <t>ODALS</t>
  </si>
  <si>
    <t>MAINT EQUIP BLDG SITE PREP</t>
  </si>
  <si>
    <t>APRON EXPANSION-GRADING &amp; PAVE</t>
  </si>
  <si>
    <t>USED SNOWBLOWER</t>
  </si>
  <si>
    <t>A/D BLDG. ADDITION</t>
  </si>
  <si>
    <t>ROTARY MOWER</t>
  </si>
  <si>
    <t>HANGAR AREA PAVE AND SEAL</t>
  </si>
  <si>
    <t>PURCHASE OF TRACTOR &amp; LOADER</t>
  </si>
  <si>
    <t>WATERMAIN REPLACEMENT</t>
  </si>
  <si>
    <t>HANGAR ROOF REPLACEMENT</t>
  </si>
  <si>
    <t>PRELIMINARY &amp; DESIGN PHASE</t>
  </si>
  <si>
    <t>1995 AIRFIELD IMPROVEMENTS</t>
  </si>
  <si>
    <t>33500 GVW TRUCK WITH PLOW</t>
  </si>
  <si>
    <t>1996 AIRFIELD IMPROVEMENTS</t>
  </si>
  <si>
    <t>Crack Sealing/Fuel Tank Replacement</t>
  </si>
  <si>
    <t>Purchase of a used truck and plow</t>
  </si>
  <si>
    <t>Parking Lot Overlay</t>
  </si>
  <si>
    <t>Flexible Mower Purchase</t>
  </si>
  <si>
    <t>Land Acquisition - Parcel 115 Schroeder</t>
  </si>
  <si>
    <t>Crack Seal, Fog Seal, and Painting</t>
  </si>
  <si>
    <t>Purchase Tractor/Loader</t>
  </si>
  <si>
    <t>New Terminal Area Construction</t>
  </si>
  <si>
    <t>Extend City Sanitary Sewer &amp; Watermain</t>
  </si>
  <si>
    <t>Construct Fixed Based Operator Facility</t>
  </si>
  <si>
    <t>Construct Arrival/Departure Building</t>
  </si>
  <si>
    <t>Apron, Entrance Road, Parking Lot</t>
  </si>
  <si>
    <t>GMC 4 X 4 Pickup Truck</t>
  </si>
  <si>
    <t>Crack Seal and Fog Seal Coat</t>
  </si>
  <si>
    <t>Purchase Truck &amp; Pickup Reversible Plows</t>
  </si>
  <si>
    <t>Extend Runway 2/20/Parallel Taxiway</t>
  </si>
  <si>
    <t>Skidloader with Attachments</t>
  </si>
  <si>
    <t>Off-Road Utility Vehicle</t>
  </si>
  <si>
    <t>Extend Runway to 7,220 ft./Expand Apron</t>
  </si>
  <si>
    <t>Pave &amp; Light Runway Extension, Land</t>
  </si>
  <si>
    <t>Crack Repair &amp; Sealing</t>
  </si>
  <si>
    <t>Fog Seal and Seal Coating</t>
  </si>
  <si>
    <t>Trailer, Radio Eq, SRE Sweeper, Bldg Mod</t>
  </si>
  <si>
    <t>Ext. Rnwy 12/30, Ph. III (Utility Reloc)</t>
  </si>
  <si>
    <t>EA for East Bldg Area &amp; ALP Update</t>
  </si>
  <si>
    <t>Acquire Pull Type Mower</t>
  </si>
  <si>
    <t>Acquire 1-Ton Truck and Plow</t>
  </si>
  <si>
    <t>Demolition of Arrival/Departure Building</t>
  </si>
  <si>
    <t>Bridge to East Building Area</t>
  </si>
  <si>
    <t>10. Dgn East Building Area; SRE Plow</t>
  </si>
  <si>
    <t>Airport Signage</t>
  </si>
  <si>
    <t>Road to East Building Area</t>
  </si>
  <si>
    <t>Tractor w/Attachments &amp; 72-in Mower</t>
  </si>
  <si>
    <t>11. Env. Assess for LAND</t>
  </si>
  <si>
    <t>UTV</t>
  </si>
  <si>
    <t>East Building Area Apron</t>
  </si>
  <si>
    <t>Tree Removal and Concrete Pavemnt Repair</t>
  </si>
  <si>
    <t>Beacon Repair</t>
  </si>
  <si>
    <t>Rehab Runway 12/30 - Micro Seal</t>
  </si>
  <si>
    <t>Acquire land for approaches (rnwy 30)</t>
  </si>
  <si>
    <t>Construct ramp area (phase 2)</t>
  </si>
  <si>
    <t>A/D Building Upgrades</t>
  </si>
  <si>
    <t>Rehab airport pavements - Crack Fill</t>
  </si>
  <si>
    <t>Rehab Pavement-Crackfill Runway 12/30/Apron/Taxiways/Parking loty &amp; Roadway</t>
  </si>
  <si>
    <t>Master Plan/ ALP Update</t>
  </si>
  <si>
    <t>Mill &amp; Overlay Runway 2/20</t>
  </si>
  <si>
    <t>Pavement Crack Fill and Seal</t>
  </si>
  <si>
    <t>CARES Act Marshall - Southwest Minnesota Regional</t>
  </si>
  <si>
    <t>---- New Ulm Airport ----</t>
  </si>
  <si>
    <t>GRAD. SEED-MARKERS-DRAIN-FENCE</t>
  </si>
  <si>
    <t>ADM &amp; OPER BLDG-WATER &amp; SEWER</t>
  </si>
  <si>
    <t>EXT. WATER MAIN</t>
  </si>
  <si>
    <t>BIT. SURF. APRON &amp; TAXIWAY</t>
  </si>
  <si>
    <t>LIGHT. NW-SE</t>
  </si>
  <si>
    <t>SEAL APRON</t>
  </si>
  <si>
    <t>GRADE APRON &amp; BLDG AREA</t>
  </si>
  <si>
    <t>BIT. SURF. RUNWAY &amp; TAXIWAY</t>
  </si>
  <si>
    <t>BIT. SURF. PARK. LOT</t>
  </si>
  <si>
    <t>APRON EXT. &amp; SURF. ENT. ROAD</t>
  </si>
  <si>
    <t>RWY. MARKING</t>
  </si>
  <si>
    <t>FORD TRACTOR, MOWER, LOADER</t>
  </si>
  <si>
    <t>FUEL FACILITY &amp; APRON PAVING</t>
  </si>
  <si>
    <t>APRON TAXIWAY OVERLAY APRON EX</t>
  </si>
  <si>
    <t>MAINT. EQUIP.  ROTARY MOWER</t>
  </si>
  <si>
    <t>RELOCATE WIND SOCK</t>
  </si>
  <si>
    <t>GR,PAVE Rwy &amp; Twy 15-33</t>
  </si>
  <si>
    <t>1.LAND ACQUISITION</t>
  </si>
  <si>
    <t>2.ELECTRICAL SYSTEMS</t>
  </si>
  <si>
    <t>AD BUILDING IMPROVEMENTS</t>
  </si>
  <si>
    <t>RUNWAY ALIGNMENT MARKERS</t>
  </si>
  <si>
    <t>TRACTOR WITH MOWER,LOADER</t>
  </si>
  <si>
    <t>STORM SEWER POND OUTLET</t>
  </si>
  <si>
    <t>100 OCTANE FUEL FACILITY</t>
  </si>
  <si>
    <t>APRON,PARKING LOT,ENT. ROAD</t>
  </si>
  <si>
    <t>CONSULT SERVICES-FEAS.&amp; ALP</t>
  </si>
  <si>
    <t>SITE PREP, A/D &amp; FB0 BLDGS.</t>
  </si>
  <si>
    <t>96 CRACK SEALING</t>
  </si>
  <si>
    <t>TRACTOR W/MOWER &amp; BLOWER</t>
  </si>
  <si>
    <t>97 CRACK REPAIR</t>
  </si>
  <si>
    <t>1999 BIT. CRACK SEALING</t>
  </si>
  <si>
    <t>5 HANGAR DOOR REPLACEMENTS</t>
  </si>
  <si>
    <t>SIX BI-FOLD TEE HANGAR DOOR REPLACEMENTS</t>
  </si>
  <si>
    <t>Re-roof, Crack Seal, &amp; 3 Hangar Doors</t>
  </si>
  <si>
    <t>Tee Hangar Door Replacements</t>
  </si>
  <si>
    <t>3.EA (Extend 15/33) &amp; Crack Seal</t>
  </si>
  <si>
    <t>4. Crack Repair</t>
  </si>
  <si>
    <t>5. Txy Crack Rehab, ALP Update</t>
  </si>
  <si>
    <t>EA X-Wind  06-06</t>
  </si>
  <si>
    <t>Riding Lawn Mower</t>
  </si>
  <si>
    <t>Fueling sysytem upgrades</t>
  </si>
  <si>
    <t>Rwy,Txy 15/33 Recon/Ext. - Design 07-09</t>
  </si>
  <si>
    <t>Extend Rwy 15/33 Ph 1 Grading 08-10</t>
  </si>
  <si>
    <t>Tractor &amp; Snow Blower</t>
  </si>
  <si>
    <t>Rwy 15/33 Reconst. &amp; Ext. Ph 2 AIP 09-11</t>
  </si>
  <si>
    <t>Triple Flail Mower</t>
  </si>
  <si>
    <t>Pave &amp; Lt Rwy 15/33, MALSF Ph 3  10-12</t>
  </si>
  <si>
    <t>Hangar Repairs</t>
  </si>
  <si>
    <t>Truck and Wing Plow</t>
  </si>
  <si>
    <t>Taxiway Reconstruction, Apron  11-13</t>
  </si>
  <si>
    <t>Bond Eligible Rwy 15/33 Bond Funds</t>
  </si>
  <si>
    <t>Bond Eligible Rwy 15/33 Aero Funds</t>
  </si>
  <si>
    <t>Hangar Roof Repair</t>
  </si>
  <si>
    <t>Crosswind Runway 4/22 Relocation Study</t>
  </si>
  <si>
    <t>Pavement Repair</t>
  </si>
  <si>
    <t>EA Update X-Wind; Update Mstr Plan/ALP; Wildlife Hazard Assessment</t>
  </si>
  <si>
    <t>Hangar Taxiway  Pavement Re-hab.(Ph 1 Design) WHzAsses</t>
  </si>
  <si>
    <t>CARES Act - New ULm</t>
  </si>
  <si>
    <t>GRADE/SURFACE/LIGHT/ADMIN BLDG</t>
  </si>
  <si>
    <t>APRON/TAXI/HANGAR SITE PREP</t>
  </si>
  <si>
    <t>DRAINAGE TILE</t>
  </si>
  <si>
    <t>FROST HEAVE CORRECT &amp; OVERLAY</t>
  </si>
  <si>
    <t>INSULATE 60 BY 80 MPSH</t>
  </si>
  <si>
    <t>TXWY FROST HEAVE REPAIR</t>
  </si>
  <si>
    <t>REPAIR HANGAR DOOR</t>
  </si>
  <si>
    <t>CRACK ROUTING/SAWING &amp; SEALING</t>
  </si>
  <si>
    <t>STORM WATER POLLUTION PLAN</t>
  </si>
  <si>
    <t>Sanitary Sewer Improvements</t>
  </si>
  <si>
    <t>Tractor/Loader/Mower/Snowblower</t>
  </si>
  <si>
    <t>Master Plan Facility Inventory Update</t>
  </si>
  <si>
    <t>Overlay Apron and South Taxiway</t>
  </si>
  <si>
    <t>MPSH Hangar Door Replacement</t>
  </si>
  <si>
    <t>Planning, Heating Replacement, RW Repair</t>
  </si>
  <si>
    <t>Replace Beacon Assembly</t>
  </si>
  <si>
    <t>Pavement Reconstruction</t>
  </si>
  <si>
    <t>FBO Building, Taxilane</t>
  </si>
  <si>
    <t>Tank Fuel Conversion</t>
  </si>
  <si>
    <t>A/D Building Rehab</t>
  </si>
  <si>
    <t>Hangar Site Prep/Repair Hangar</t>
  </si>
  <si>
    <t>ALP Update; Code Review City Hangar</t>
  </si>
  <si>
    <t>Property Acquisition RWY 29 RPZ</t>
  </si>
  <si>
    <t>Rehabilitate Pavement &amp; RPZ Building Removal</t>
  </si>
  <si>
    <t>Apron Expansion,  Crack Seal &amp; New Tie-downs</t>
  </si>
  <si>
    <t>Fuel System Repair/Upgrade</t>
  </si>
  <si>
    <t>LOWER UNDERGROUND CABLE</t>
  </si>
  <si>
    <t>RUNWAY EXT.  DRAIN - MISC.</t>
  </si>
  <si>
    <t>BIT. RESURF.</t>
  </si>
  <si>
    <t>H. MARKER</t>
  </si>
  <si>
    <t>REPAIR BITUM. SURF.</t>
  </si>
  <si>
    <t>T-Hangar &amp; Taxiway Design</t>
  </si>
  <si>
    <t>Av-Jet Fuel System Repair &amp; Maint.</t>
  </si>
  <si>
    <t>BITUM. PATCHING</t>
  </si>
  <si>
    <t>RESURFACING &amp; TAXI CONST.</t>
  </si>
  <si>
    <t>GRADE &amp; SURFACE TAXIWAY-FENCE</t>
  </si>
  <si>
    <t>SEAL COAT &amp; RWY MARK.</t>
  </si>
  <si>
    <t>BOUNDARY FENCE</t>
  </si>
  <si>
    <t>GRAD. &amp; SURF. T-HANGAR TAXI</t>
  </si>
  <si>
    <t>SURF. 400' EXTEN.</t>
  </si>
  <si>
    <t>OVERLAY &amp; APRON EXPAN.</t>
  </si>
  <si>
    <t>BLOWER ATTACH.</t>
  </si>
  <si>
    <t>MOVE HANGAR</t>
  </si>
  <si>
    <t>PLANNING ALP</t>
  </si>
  <si>
    <t>MAINT. EQUIP. BLDG.</t>
  </si>
  <si>
    <t>AIRPORT DRAINAGE IMPROVEMENTS</t>
  </si>
  <si>
    <t>JET FUEL NOZZLE</t>
  </si>
  <si>
    <t>TRACTOR, MOWER, AND LOADER</t>
  </si>
  <si>
    <t>UNICOM RADIO FOR TRACTOR</t>
  </si>
  <si>
    <t>FUEL PUMP MODIFICATIONS</t>
  </si>
  <si>
    <t>CONSULT.SER. FEASIBILITY STUDY</t>
  </si>
  <si>
    <t>REPLACE REILS</t>
  </si>
  <si>
    <t>A/D BLDG ROOF REPAIR</t>
  </si>
  <si>
    <t>FUEL TANK REPAIR</t>
  </si>
  <si>
    <t>LAND ACQUISITION STATE/LOCAL</t>
  </si>
  <si>
    <t>A/D RESTROOM REMODELLING</t>
  </si>
  <si>
    <t>Phase One, LAND - AIP-01</t>
  </si>
  <si>
    <t>REPLACE FUEL DISPENSERS</t>
  </si>
  <si>
    <t>Phase Two, LAND - AIP -02</t>
  </si>
  <si>
    <t>CONSULT SERVICES-DESIGN</t>
  </si>
  <si>
    <t>PHASE THREE: REMOVE &amp; RELOCATE</t>
  </si>
  <si>
    <t>FURNACE REPLACEMENT</t>
  </si>
  <si>
    <t>JET FUEL CABINET REPLACEMENT</t>
  </si>
  <si>
    <t>PHASE 4: TAXIWAY GRADE &amp; PAVE</t>
  </si>
  <si>
    <t>RUNWAY GRADING &amp;  - CLOSED</t>
  </si>
  <si>
    <t>RUNWAY PAVING &amp; LIGHTING - CLOSED</t>
  </si>
  <si>
    <t>RIDING MOWER W/ ATTACHMENTS</t>
  </si>
  <si>
    <t>Self Fueling System</t>
  </si>
  <si>
    <t>Fire Protection Utility &amp; Airport Signs</t>
  </si>
  <si>
    <t>FBO Entry Door on A/D Building</t>
  </si>
  <si>
    <t>SRE &amp; Crack Seal 07-03</t>
  </si>
  <si>
    <t>11 Unit Tee Hangar &amp; Site Prep 08-04</t>
  </si>
  <si>
    <t>EA Re-evaluation 09-05</t>
  </si>
  <si>
    <t>Maint. Hangar Roof Repair</t>
  </si>
  <si>
    <t>X-Wind Final Design &amp; SWPPP 10-06</t>
  </si>
  <si>
    <t>X-Wind Ph 1, WL Mit., Truck 11-07</t>
  </si>
  <si>
    <t>Security Cameras &amp; Hangar Repair</t>
  </si>
  <si>
    <t>5/23 X-Wind Phase 2, Grading 12-08</t>
  </si>
  <si>
    <t>5/23 X-Wind Phase 3, Paving 13-08</t>
  </si>
  <si>
    <t>Hangar Access Road  14-10</t>
  </si>
  <si>
    <t>Rwy 12/30, Txy Joint Rehab 15-11</t>
  </si>
  <si>
    <t>TRACTOR, LOADER, RADIO</t>
  </si>
  <si>
    <t>JD CX20 Flex-Wing Rotary Cutter (Mower)</t>
  </si>
  <si>
    <t>Master Plan/ALP Update  AIP 16-13</t>
  </si>
  <si>
    <t>Utility Vehicle (John Deere Gator)&amp;Plow</t>
  </si>
  <si>
    <t>East Apron Rehab  17-14</t>
  </si>
  <si>
    <t>Reconstruct Taxilane around public T-Hangars</t>
  </si>
  <si>
    <t>Taxilane Asphalt Maint - Hangar Overhead Door Repair</t>
  </si>
  <si>
    <t>Crack Repair &amp; Slurry Seal RWY 5/23</t>
  </si>
  <si>
    <t>Replace 2 fuel system cabinets (100LL &amp; Jet 'A')</t>
  </si>
  <si>
    <t>SRE - Loader with Snow Blower</t>
  </si>
  <si>
    <t>CARES Act Owatonna</t>
  </si>
  <si>
    <t>GRAVEL AND DRAINAGE</t>
  </si>
  <si>
    <t>GRADE PRKNG AREA/FENCE/CULV IN</t>
  </si>
  <si>
    <t>FURN GRAVEL MATL-BASE &amp; BIT SU</t>
  </si>
  <si>
    <t>GRAVE BASE &amp; BIT SURF APRON</t>
  </si>
  <si>
    <t>SEAL COAT APRON AND TAXI</t>
  </si>
  <si>
    <t>GRADE GRAVEL BASE-BIT SURF ETC</t>
  </si>
  <si>
    <t>BASE-BIT SURF AND SEAL COAT</t>
  </si>
  <si>
    <t>SEAL APRON AND TURNAROUNDS</t>
  </si>
  <si>
    <t>GRADE E-W STRIP</t>
  </si>
  <si>
    <t>SMOOTH AND RESEED</t>
  </si>
  <si>
    <t>PAVE RWY, TAXI, APRON, ENT RD</t>
  </si>
  <si>
    <t>SEAL RWY/TXI/APRON</t>
  </si>
  <si>
    <t>TAXI IMPROVE</t>
  </si>
  <si>
    <t>PAVE &amp; LIGHT RUNWAY EXTENSION</t>
  </si>
  <si>
    <t>RECONSTRUCT APRON, ENT RD ETC.</t>
  </si>
  <si>
    <t>LAND - BAYLINER PARCEL</t>
  </si>
  <si>
    <t>USED DUMP TRUCK AND PLOW</t>
  </si>
  <si>
    <t>MAINTENANCE BUILDING</t>
  </si>
  <si>
    <t>FUEL TANKs: 2-UNDERGR. 4000 GAL.</t>
  </si>
  <si>
    <t>LEAK MONITOR &amp; REMOVE RELOC RY</t>
  </si>
  <si>
    <t>8-UNIT T-HANGAR SITE PREPARATION</t>
  </si>
  <si>
    <t>Update ALP;Preliminary Design</t>
  </si>
  <si>
    <t>1.RUNWAY RECONSTRUCTION</t>
  </si>
  <si>
    <t>FUEL CARD READER &amp; PUMP CONTROL</t>
  </si>
  <si>
    <t>2.WHEEL LOADER</t>
  </si>
  <si>
    <t>REPLACE FUEL PUMPS</t>
  </si>
  <si>
    <t>3. A/D Building</t>
  </si>
  <si>
    <t>100LL Fuel System/Snowblower  04-08</t>
  </si>
  <si>
    <t>SRE, SWPPP</t>
  </si>
  <si>
    <t>Replace Beacon and Windcone</t>
  </si>
  <si>
    <t>CONSTRUCT 8 UNIT T-HANGAR</t>
  </si>
  <si>
    <t>Replace existing floor in T-Hangar</t>
  </si>
  <si>
    <t>Replace AVGAS Fuel System Controller</t>
  </si>
  <si>
    <t>Mill &amp; Overlay Runway 18/36  &amp; Taxilanes A &amp; B</t>
  </si>
  <si>
    <t>Municipal Airport Parking Lot Expansion</t>
  </si>
  <si>
    <t>Apron &amp; Taxi-lane Pavement Maintenance</t>
  </si>
  <si>
    <t>ENG AND ADMIN, AND LAND</t>
  </si>
  <si>
    <t>GRADE SEED &amp; MARK LAND. STRIP</t>
  </si>
  <si>
    <t>PAVE &amp; LIGHT RUNWAY</t>
  </si>
  <si>
    <t>EID DOCUMENT</t>
  </si>
  <si>
    <t>RUNWAY EXT, APRON &amp; TAXIWAYS</t>
  </si>
  <si>
    <t>LIGHTS &amp; ELEC DIST BLDG</t>
  </si>
  <si>
    <t>TRACTOR WITH ACCESSORY EQUIP</t>
  </si>
  <si>
    <t>FEASIBILITY STUDY-RUNWAY LENG</t>
  </si>
  <si>
    <t>ENG.SERVICES A/D &amp; MAINT.BLDG.</t>
  </si>
  <si>
    <t>APRON &amp; PARKING LOT PAVING</t>
  </si>
  <si>
    <t>ENTRANCE RD. &amp; APRON EXPANSION</t>
  </si>
  <si>
    <t>FUEL SYSTEM &amp; LIGHTING</t>
  </si>
  <si>
    <t>MASTER PLAN &amp; ALP UP-DATE</t>
  </si>
  <si>
    <t>APRON &amp; ENT RD EXPANSION</t>
  </si>
  <si>
    <t>EIS &amp; ARCHAEOLOGICAL SURVEY</t>
  </si>
  <si>
    <t>DESIGN ENGINEERING SERVICES</t>
  </si>
  <si>
    <t>LAND ACQUISITION - AIP-02</t>
  </si>
  <si>
    <t>Phase I Realignment &amp; Extension - AIP-03</t>
  </si>
  <si>
    <t>Phase II &amp; III Rwy Realign/Extend AIP-04</t>
  </si>
  <si>
    <t>SRE Buildg &amp; Apron Crack Seal - AIP-05</t>
  </si>
  <si>
    <t>SRE Truck &amp; Plow AIP-06</t>
  </si>
  <si>
    <t>Apron Expansion Design, MP 07-06</t>
  </si>
  <si>
    <t>Apron 08-07</t>
  </si>
  <si>
    <t>A/D Building Maintenance</t>
  </si>
  <si>
    <t>Taxiway F Rehab 09-09</t>
  </si>
  <si>
    <t>Re-Roof A/D Building</t>
  </si>
  <si>
    <t>Tractor, bucket, sweeper; Arpt Light Imp</t>
  </si>
  <si>
    <t>Extend Taxilane M</t>
  </si>
  <si>
    <t>Rel wind cone acc rd; recon apr; tre rem</t>
  </si>
  <si>
    <t>Maintenance Pickup &amp; Blade</t>
  </si>
  <si>
    <t>ACQUIRE SRE - BLOWER ATTACHMENT</t>
  </si>
  <si>
    <t>Kubota Front-Mount Tractor w/Mower</t>
  </si>
  <si>
    <t>Install ODALs</t>
  </si>
  <si>
    <t>Repair hangar (roof &amp; door)</t>
  </si>
  <si>
    <t>Rehabliltate Apron, Taxilanes</t>
  </si>
  <si>
    <t>Apron Site Devel., Parking Lot Constr. &amp; Lighting, Hangar Epoxy Floor, Tree Remov</t>
  </si>
  <si>
    <t>Crack Seal Runway9/27, TWY-A &amp; Apron</t>
  </si>
  <si>
    <t>Pavement Rehab Hangar Area &amp; Taxi Lane</t>
  </si>
  <si>
    <t>Jet A fuel system repairs &amp; A/D Building Repairs</t>
  </si>
  <si>
    <t>MALSR Control Cabinet Replacement</t>
  </si>
  <si>
    <t>PLANS</t>
  </si>
  <si>
    <t>GRADE/DRAIN/SEED/MARK</t>
  </si>
  <si>
    <t>REM POWERLINE/INST UNDERGROUND</t>
  </si>
  <si>
    <t>FERT AND RESEED</t>
  </si>
  <si>
    <t>WELL AND SEWER</t>
  </si>
  <si>
    <t>EXTEND STRIP/SURF RWY &amp; TXI</t>
  </si>
  <si>
    <t>SEAL COATING</t>
  </si>
  <si>
    <t>PAVE AND LIGHT/LAND DOCUMENTS</t>
  </si>
  <si>
    <t>APRON PAVING &amp; FUEL FACILITY</t>
  </si>
  <si>
    <t>TRACTOR/LOADER/MOWER</t>
  </si>
  <si>
    <t>INSTALL RADIO CONTROLLER</t>
  </si>
  <si>
    <t>1975 FWD TRUCK &amp; 12ft PLOW</t>
  </si>
  <si>
    <t>F&amp;I 2 RADIOS FOR MAINT EQUIP</t>
  </si>
  <si>
    <t>FEASIBILITY STUDY/ALP UPDATE</t>
  </si>
  <si>
    <t>PAVEMENT REHAB/PART 139 UPGRAD</t>
  </si>
  <si>
    <t>BEACON REFURBISHMENT 36 IN.</t>
  </si>
  <si>
    <t>INSULATED HANGAR DOOR; 5 CEILING FANS</t>
  </si>
  <si>
    <t>TWO SETS REILS FOR R/W 12-30</t>
  </si>
  <si>
    <t>Fueling System Replacement</t>
  </si>
  <si>
    <t>Used Front End Loader</t>
  </si>
  <si>
    <t>Update Bldg Area Plan/Preliminary Design</t>
  </si>
  <si>
    <t>Extend sewer &amp; water/Construct Entr RD.</t>
  </si>
  <si>
    <t>Design Engineering Services A/D Bldg FBO</t>
  </si>
  <si>
    <t>Construc Arrival/Departure Bldg./FBO Fac</t>
  </si>
  <si>
    <t>2.SRE &amp; Obstruct Rem</t>
  </si>
  <si>
    <t>1.Construct Apron, Entrance Rd, Parking</t>
  </si>
  <si>
    <t>Purchase Tiger Hydro-Triple Mower</t>
  </si>
  <si>
    <t>Radio, Seal Coat / Paint (done seperate)</t>
  </si>
  <si>
    <t>3.Obstruction Removal (Old A/D Bldg)</t>
  </si>
  <si>
    <t>4.LAND (Rodd Parcel); Radio Contlr</t>
  </si>
  <si>
    <t>5.Update Airport Layout Plan</t>
  </si>
  <si>
    <t>Improve Drain; Rehab Fuel; 5/23 EA</t>
  </si>
  <si>
    <t>Earth Dam, Drainage &amp; Master Plan Ph 1</t>
  </si>
  <si>
    <t>ARRA-Rehab Rnwy 12/30 &amp; assoc txwy</t>
  </si>
  <si>
    <t>Engineering</t>
  </si>
  <si>
    <t>Hangar Door</t>
  </si>
  <si>
    <t>Acquire SRE &amp; SWPPP update</t>
  </si>
  <si>
    <t>Phase 1 - EA</t>
  </si>
  <si>
    <t>Tractor, Mower, and Snow Blower</t>
  </si>
  <si>
    <t>Update ALP &amp; exhibit a property map</t>
  </si>
  <si>
    <t>Obstruction removal runway 05/23</t>
  </si>
  <si>
    <t>Acquire land in Fee and Easements for RPZ</t>
  </si>
  <si>
    <t>Repair - Replace Storm Damaged Hangar Door</t>
  </si>
  <si>
    <t>Land Acqisition RWY 12 RPZ  &amp; Obstruction Removals</t>
  </si>
  <si>
    <t>Runway 12/30 Crack Repair and East Apron and Taxi Lane Seal Coat Projects</t>
  </si>
  <si>
    <t>7 Bay Hangar Construction Design</t>
  </si>
  <si>
    <t>Construct Hangar -(7 Bays)</t>
  </si>
  <si>
    <t>Parking Lot &amp; Entrance Road Seal Coat</t>
  </si>
  <si>
    <t>Maintenance Vehicle</t>
  </si>
  <si>
    <t>CARES Act Redwood Falls</t>
  </si>
  <si>
    <t>BASE &amp; BIT. SURFACE 100</t>
  </si>
  <si>
    <t>TAXIWAY &amp; APRON REINFORCEMENT</t>
  </si>
  <si>
    <t>GRADE AND DRAIN</t>
  </si>
  <si>
    <t>ELEC. DUCTS</t>
  </si>
  <si>
    <t>Terminal &amp; Service Bldg. Roof Repair</t>
  </si>
  <si>
    <t>Crack Repair, Bit. Taxiways &amp; Apron</t>
  </si>
  <si>
    <t>Airport Signs</t>
  </si>
  <si>
    <t>Air Cargo Apron Paving</t>
  </si>
  <si>
    <t>SRE; Loader</t>
  </si>
  <si>
    <t>Site Prep. T-Hangar &amp; Misc. Paving</t>
  </si>
  <si>
    <t>Pavement  Marking</t>
  </si>
  <si>
    <t>WEATHER BUREAU BUILDING</t>
  </si>
  <si>
    <t>Maintenance Utility Vehicles</t>
  </si>
  <si>
    <t>PCB Transform. Removal &amp;  Emergency Gen.</t>
  </si>
  <si>
    <t>Tarpley Brake Meter</t>
  </si>
  <si>
    <t>Exterior Ceiling Replace. Term.Bldg.</t>
  </si>
  <si>
    <t>Terminal Imprvmts:Canopy, Road/SW,Asbest</t>
  </si>
  <si>
    <t>AIRPORT ENTR RD IMPR &amp; PARKING LOT EXP</t>
  </si>
  <si>
    <t>RWY/TWY 2/20 EXT Phs I &amp; II/APRON/ARFF</t>
  </si>
  <si>
    <t>WILDLIFE HAZARD ASSESSMENT</t>
  </si>
  <si>
    <t>SURFACE ROADS AND PARK AREA</t>
  </si>
  <si>
    <t>Main Term Exp &amp; EA RWY 13/31 Ext. AIP-18</t>
  </si>
  <si>
    <t>Mower and Sweeper Equipment Purchase</t>
  </si>
  <si>
    <t>GA A/D Building</t>
  </si>
  <si>
    <t>GA Apron Rehab, Expansion, &amp; Lighting</t>
  </si>
  <si>
    <t>Storm Water Management Plan</t>
  </si>
  <si>
    <t>Water Main &amp; Ovrly Braatas Dr</t>
  </si>
  <si>
    <t>Prm Rd rwy 20, Jet Br, ect AIP-19</t>
  </si>
  <si>
    <t>Tractor Mowers</t>
  </si>
  <si>
    <t>Bldg Mods - Security Access</t>
  </si>
  <si>
    <t>Terminal Apron Reseal</t>
  </si>
  <si>
    <t>TERMINAL BLDG &amp; OUTSIDE UTIL.</t>
  </si>
  <si>
    <t>Boilers &amp; Wildlife Mgmt Plan</t>
  </si>
  <si>
    <t>Emergency Runway Lights Circuit Repair</t>
  </si>
  <si>
    <t>Land Acquisition - Denny Parcel</t>
  </si>
  <si>
    <t>Bowmonk Brake Meter</t>
  </si>
  <si>
    <t>Dgn Engr for CSAH 16 relocation</t>
  </si>
  <si>
    <t>Land, Wetland, &amp; Constr CSAH 16 Reloctn</t>
  </si>
  <si>
    <t>Ext 13/31 Grade, Rehab 02/20 AIP-20</t>
  </si>
  <si>
    <t>AIP 21-05 Ext Rwy 13/31 Paving</t>
  </si>
  <si>
    <t>Aircraft Tractor</t>
  </si>
  <si>
    <t>Jet Br Mods</t>
  </si>
  <si>
    <t>TAXI-LIGHTS,SEAL,FENCE,CL MARK</t>
  </si>
  <si>
    <t>ADA Restroom Modifications</t>
  </si>
  <si>
    <t>Multi Tenant Sign Frames</t>
  </si>
  <si>
    <t>SRE - Broom Truck</t>
  </si>
  <si>
    <t>Electrical Vault &amp; Nav Aids Construction</t>
  </si>
  <si>
    <t>Maintenance Trucks</t>
  </si>
  <si>
    <t>Security Fence 22-06</t>
  </si>
  <si>
    <t>ARFF Maintenance Building 23-06</t>
  </si>
  <si>
    <t>Terminal Restroom Design</t>
  </si>
  <si>
    <t>Truck, Plow, Loader, Mower</t>
  </si>
  <si>
    <t>Terminal Restrooms/Water Pipes</t>
  </si>
  <si>
    <t>Terminal Bldg Security, MP Phs 1, 24-07</t>
  </si>
  <si>
    <t>Jet Bridge</t>
  </si>
  <si>
    <t>Access Road</t>
  </si>
  <si>
    <t>MPCA SWPPP Directives</t>
  </si>
  <si>
    <t>Terminal Elevator Upgrades</t>
  </si>
  <si>
    <t>EOC Roof Repair</t>
  </si>
  <si>
    <t>Master Plan  Phs 2, SRE(Trk, Blwr) 25-08</t>
  </si>
  <si>
    <t>Terminal Displays</t>
  </si>
  <si>
    <t>ARFF Equipment</t>
  </si>
  <si>
    <t>ATCT Building Repairs</t>
  </si>
  <si>
    <t>Entrance Road Seal Coat</t>
  </si>
  <si>
    <t>GA Apron Resurfacing</t>
  </si>
  <si>
    <t>Parking Lot Expansion/Credit Card System</t>
  </si>
  <si>
    <t>Surburban(4x4)/Rwy Friction Meter/Radios</t>
  </si>
  <si>
    <t>Terminal Roof Repairs</t>
  </si>
  <si>
    <t>Remodel ARFF Building</t>
  </si>
  <si>
    <t>Taxiway Lighting - Engineering 26-08</t>
  </si>
  <si>
    <t>Taxiway Lighting  27-09</t>
  </si>
  <si>
    <t>Fuel system for plows</t>
  </si>
  <si>
    <t>Plow for Oshkosh HB</t>
  </si>
  <si>
    <t>Wheel Loader</t>
  </si>
  <si>
    <t>Design Project-Deicing,Apron,txwy's.ligh</t>
  </si>
  <si>
    <t>Concrete Repair &amp; Replacement Rnwy 02/20</t>
  </si>
  <si>
    <t>Term Remod, Conc Rehab, Term Roof, Lift</t>
  </si>
  <si>
    <t>Rehab Term Apr; Rehab Txwy's A,B,B1,B2..</t>
  </si>
  <si>
    <t>Terminal Restaurant Public Area Remodel</t>
  </si>
  <si>
    <t>EOC Building Remodel</t>
  </si>
  <si>
    <t>Airport Equipment Storage Building</t>
  </si>
  <si>
    <t>Vacuum Truck Attachment</t>
  </si>
  <si>
    <t>Terminal &amp; Service Bldg HVAC Upgrades</t>
  </si>
  <si>
    <t>BRATAAS &amp; AIR COMMERCE DR REHAB</t>
  </si>
  <si>
    <t>Repair Rwy Lights (lightning damage)</t>
  </si>
  <si>
    <t>TAXIWAY OVERLAY &amp; SITE PREP</t>
  </si>
  <si>
    <t>Const aircraft deicing containment facil</t>
  </si>
  <si>
    <t>Lighting Software Modification</t>
  </si>
  <si>
    <t>Terminal Elevator Repair</t>
  </si>
  <si>
    <t>Terminal Exterior Rehab</t>
  </si>
  <si>
    <t>Bituminous Apron Rehab</t>
  </si>
  <si>
    <t>PAPI Power Supplies, Airfield Signs</t>
  </si>
  <si>
    <t>Mowers and Radios</t>
  </si>
  <si>
    <t>sanding truck and radio</t>
  </si>
  <si>
    <t>ATCT Interior Renovation</t>
  </si>
  <si>
    <t>BCA - Rwy 31 ILS Upgrade Cat II NAV AIDS</t>
  </si>
  <si>
    <t>Txy A Rehab; New Term EA, FA, TAS 32-12</t>
  </si>
  <si>
    <t>Rehab Hangars A&amp;B</t>
  </si>
  <si>
    <t>Bobcat Utility Vehicle &amp; Attachments, &amp; Radio</t>
  </si>
  <si>
    <t>Repair Apron, Replace Signs</t>
  </si>
  <si>
    <t>Design Customs Hangars A&amp;B</t>
  </si>
  <si>
    <t>Customs Study Terminal 50% Design</t>
  </si>
  <si>
    <t>EXTEND RUNWAY #2</t>
  </si>
  <si>
    <t>Design - Eng (runway, deicing)  33-13</t>
  </si>
  <si>
    <t>Strategic Plan</t>
  </si>
  <si>
    <t>Airfield Broom, Aviation Radio, and CFME</t>
  </si>
  <si>
    <t>ATCT &amp; SRE Bldg Roofing</t>
  </si>
  <si>
    <t>Zoning Settlement</t>
  </si>
  <si>
    <t>Construction Admin. Services SRE \ Maint. Paving Project</t>
  </si>
  <si>
    <t>Steam Line, Fuel System Repair</t>
  </si>
  <si>
    <t>Airfield Equipment Fuel Facility, Term Chiller Replacement &amp; Comm Mods</t>
  </si>
  <si>
    <t>BIT. OVERLAY NW LEG RUNWAY 13</t>
  </si>
  <si>
    <t>Remodel Terminal to Include CBP facility, ARFF Equip &amp; TWY 'A' Conect. Rehab.</t>
  </si>
  <si>
    <t>Design for Cat II  ILS Approach  RWY 31</t>
  </si>
  <si>
    <t>Airfield Maintenance Equipment</t>
  </si>
  <si>
    <t>Passenger Boarding Bridge Renovation</t>
  </si>
  <si>
    <t>Remodel Terminal to include Customs and Border Protection Facility</t>
  </si>
  <si>
    <t>Master Plan, FAA Amendment 37-17</t>
  </si>
  <si>
    <t>Runway 31- Cat II  ILS Improvements (phase 1)</t>
  </si>
  <si>
    <t>Reimburstment Grant for RST 5501-225 as earmarked in 2017 Legislative Bill</t>
  </si>
  <si>
    <t>Jet Bridge Const, Design RWY 2/20 (ph1), EA RWY 2/20 (ph 2&amp;3)</t>
  </si>
  <si>
    <t>SEAL COAT-TAXI-APRON-PK-ACC.RD</t>
  </si>
  <si>
    <t>RWY 2/20 Center Sect. Reconstr, EA RWY 2/20, Plan. Study, Const Admin.</t>
  </si>
  <si>
    <t>2-20 &amp; TAXIWAY &amp; SEAL COAT</t>
  </si>
  <si>
    <t>BIT OVERLAY MAIN TAXIWAY MARK.</t>
  </si>
  <si>
    <t>CONC. EXT. NW-SE RWY-PAR. TAXI</t>
  </si>
  <si>
    <t>RECONST. NW-SE RWY CONC. PAVE</t>
  </si>
  <si>
    <t>OVERLAY SEAL COAT</t>
  </si>
  <si>
    <t>HIGH INTENSITY CABLE REPLACE</t>
  </si>
  <si>
    <t>SANITARY SEWER COLL. FACILITY</t>
  </si>
  <si>
    <t>TERMINAL EXPANSION</t>
  </si>
  <si>
    <t>FUEL OIL TANK</t>
  </si>
  <si>
    <t>SEAL COAT, PATCHING &amp; MISC.</t>
  </si>
  <si>
    <t>SEAL COAT, SLURRY, CRACK FILL</t>
  </si>
  <si>
    <t>RECONST. RW 2/20, HIRL ECT.</t>
  </si>
  <si>
    <t>TERMINAL BLDG. EXPANSION</t>
  </si>
  <si>
    <t>2/20 STAGE II</t>
  </si>
  <si>
    <t>HANGAR TAXIWAY PAVING</t>
  </si>
  <si>
    <t>CENTRAL BAGGAGE CLAIM ADDITION</t>
  </si>
  <si>
    <t>SNOWPLOW AND BLOWER</t>
  </si>
  <si>
    <t>APRON OVERLAY</t>
  </si>
  <si>
    <t>REROOF TERM BLDG/WATERMAIN EXT</t>
  </si>
  <si>
    <t>WATER MAIN EXT (STREET RESTOR)</t>
  </si>
  <si>
    <t>TERMINAL PARKING LOT ROADWAY</t>
  </si>
  <si>
    <t>T-HANGAR AREA UTILITY EXT</t>
  </si>
  <si>
    <t>TXY RDWY APRON &amp; OVERLAY CONST</t>
  </si>
  <si>
    <t>RWY 13/31 PANEL RECONST ETC.</t>
  </si>
  <si>
    <t>ENGR SERV - RWY 13/31 RECONST</t>
  </si>
  <si>
    <t>TAXIWAY, GA APRON &amp; LIGHTING</t>
  </si>
  <si>
    <t>GA TERMINAL ENER CONS REMODEL</t>
  </si>
  <si>
    <t>86 RECONST OF BIT MAIN TERM RP</t>
  </si>
  <si>
    <t>G A T ,86 ADDITION &amp; REMOD.</t>
  </si>
  <si>
    <t>PANEL REPLACEMENT PHASE 2</t>
  </si>
  <si>
    <t>G.A.TERMINAL IMPROVEMENTS</t>
  </si>
  <si>
    <t>MAIN TERMINAL IMPROVEMENTS</t>
  </si>
  <si>
    <t>PASSENGER LOADER</t>
  </si>
  <si>
    <t>TAXIWAY SEALCOAT &amp; MARKING</t>
  </si>
  <si>
    <t>REPLACE HEATING STEAM LINES</t>
  </si>
  <si>
    <t>TERMINAL DR,PARKING LOT IMP.</t>
  </si>
  <si>
    <t>MAINT. SERVICE BLDG. PART 139</t>
  </si>
  <si>
    <t>ARFF VEHICLE</t>
  </si>
  <si>
    <t>RECONSTRUCT S.E.TAXIWAY 13/31</t>
  </si>
  <si>
    <t>TAXIWAY RECONST.&amp; RAMP OVERLAY</t>
  </si>
  <si>
    <t>13/31 REHAB &amp; SECURITY SYSTEM</t>
  </si>
  <si>
    <t>EQUIPMENT - RADIOS</t>
  </si>
  <si>
    <t>TERMINAL REMODELING</t>
  </si>
  <si>
    <t>LIGHTED SIGNS,NEW BEACON</t>
  </si>
  <si>
    <t>ASBESTOS REMOVAL</t>
  </si>
  <si>
    <t>OVERHEAD DOORS MAINT. BLDG.</t>
  </si>
  <si>
    <t>REMODEL MEZZANINE</t>
  </si>
  <si>
    <t>ONCE THROUGH COOLING SYSTEM</t>
  </si>
  <si>
    <t>TAXIWAY RECONSTRUCTION PHASE 3</t>
  </si>
  <si>
    <t>TRACTOR W/MOWER BROOM &amp; BLADE</t>
  </si>
  <si>
    <t>WEATHER BUREAU BLDG. IMPROVE.</t>
  </si>
  <si>
    <t>SAND DUMP TRUCK</t>
  </si>
  <si>
    <t>ROOF REPAIR</t>
  </si>
  <si>
    <t>UNDERGROUND STORAGE TANK REPL.</t>
  </si>
  <si>
    <t>DRAINAGE PLAN</t>
  </si>
  <si>
    <t>HIRL'S,MASTER PLAN,PART 150</t>
  </si>
  <si>
    <t>CONSULT. SERVICES RUNWAY 2/20</t>
  </si>
  <si>
    <t>TERM. O.H. DOOR REPLACEMENT</t>
  </si>
  <si>
    <t>AIRPORT SIGNAGE</t>
  </si>
  <si>
    <t>REPLACE UNDERGROUND COMM. LINE</t>
  </si>
  <si>
    <t>TAXIWAY B OVERLAY &amp; SRE</t>
  </si>
  <si>
    <t>ENT ROAD FOR CARGO FACILITY</t>
  </si>
  <si>
    <t>CARES ACT</t>
  </si>
  <si>
    <t>GRADING/DRAINAGE/FENCING</t>
  </si>
  <si>
    <t>BASE &amp; SURFACING</t>
  </si>
  <si>
    <t>F &amp; I FUEL FACILITY</t>
  </si>
  <si>
    <t>APRON &amp; TAXIWAY PAVING</t>
  </si>
  <si>
    <t>TRACTOR TRADE-IN</t>
  </si>
  <si>
    <t>ALP &amp; MISC:RWY LGT,BLDG REPAIR,FUEL,S/W</t>
  </si>
  <si>
    <t>A/D Building &amp; Appurtenances</t>
  </si>
  <si>
    <t>Rwy Pavement Reconst</t>
  </si>
  <si>
    <t>Fence</t>
  </si>
  <si>
    <t>Hangar Doors and Credit Card Fuel System</t>
  </si>
  <si>
    <t>Seal Coat, ALP Update, Signage 01-07</t>
  </si>
  <si>
    <t>T-Hangar Design, Obs Rem  AIP 02-09</t>
  </si>
  <si>
    <t>Roof Repair-A/D Bldg &amp; T-Hangar; Tractor</t>
  </si>
  <si>
    <t>6-Unit T-Hangar Constr  AIP 03-10</t>
  </si>
  <si>
    <t>Electronic Aviation Fuel Pump</t>
  </si>
  <si>
    <t>6 Unit T-Hangar Ph2, SWPPP 04-11</t>
  </si>
  <si>
    <t>SRE, Beacon  05-12</t>
  </si>
  <si>
    <t>Crack Seal, Lighting  06-14</t>
  </si>
  <si>
    <t>New Aircraft Fueling System</t>
  </si>
  <si>
    <t>Hangar Apron Reconstruct</t>
  </si>
  <si>
    <t>Runway Crack &amp; Seal Coat &amp; Taxiway Rehab.; New Electr. Vault</t>
  </si>
  <si>
    <t>ENGINEERING CONTRACT</t>
  </si>
  <si>
    <t>AIRPORT STORM SEWER</t>
  </si>
  <si>
    <t>AIRPORT EXPANSION &amp; FENCING</t>
  </si>
  <si>
    <t>TRACTOR,LOADER,MOWER</t>
  </si>
  <si>
    <t>RUNWAY CRACK FILLING</t>
  </si>
  <si>
    <t>CRACK SEALING ALL BIT. SURFS</t>
  </si>
  <si>
    <t>SEAL COAT BITUM. SURF.,AIRPORT</t>
  </si>
  <si>
    <t>4-BIFOLD T-HANGAR DOORS</t>
  </si>
  <si>
    <t>4-ELECTRIC DOOR OPENERS-T HGR.</t>
  </si>
  <si>
    <t>HEAT/INSULATE/LIGHT HNGR STALL</t>
  </si>
  <si>
    <t>1000 GAL. ABOVE GR. FUEL TANK</t>
  </si>
  <si>
    <t>SEAL COAT AIRPORT BITUMINOUS SURFACES</t>
  </si>
  <si>
    <t>4" CONCRETE IN EXISTING 4-UNIT T-HANGAR</t>
  </si>
  <si>
    <t>INSTALL (2) SETS REILS; SEEDING.</t>
  </si>
  <si>
    <t>Airport Crack Seal</t>
  </si>
  <si>
    <t>Purchase Disc Mower</t>
  </si>
  <si>
    <t>AIRPORT SAND SEAL</t>
  </si>
  <si>
    <t>Pave Taxiway</t>
  </si>
  <si>
    <t>REPLACE AIRPORT BEACON</t>
  </si>
  <si>
    <t>RE-ROOF A/D BLDG &amp; ELECTRICAL BLDG</t>
  </si>
  <si>
    <t>CRACK ROUT AND SEAL - RUNWAY</t>
  </si>
  <si>
    <t>Fog Seal</t>
  </si>
  <si>
    <t>Seal Coat runway 17/35</t>
  </si>
  <si>
    <t>Sealcoat Airport Apron</t>
  </si>
  <si>
    <t>Rehab Rwy 17/35    Bonding 2011</t>
  </si>
  <si>
    <t>Sealcoat Ramp, Hangar area and Airport access Road &amp; Replace Old Fence</t>
  </si>
  <si>
    <t>Airfield Lighting Upgrades</t>
  </si>
  <si>
    <t>Apron Reconstruction - New Apron Fencing</t>
  </si>
  <si>
    <t>GRADE, DRAIN, SEED, MISC.</t>
  </si>
  <si>
    <t>REM. &amp; RELOCATE POWER LINE</t>
  </si>
  <si>
    <t>SURFACE APRON AND TAXI</t>
  </si>
  <si>
    <t>TAXIWAY EXT</t>
  </si>
  <si>
    <t>ARRIVAL DEPARTURE BLDG.</t>
  </si>
  <si>
    <t>BIT.REPAIR,OVERLAY T/W &amp; APRON</t>
  </si>
  <si>
    <t>PREPARE SWPPP</t>
  </si>
  <si>
    <t>Tractor</t>
  </si>
  <si>
    <t>ALP &amp; obstruction removal</t>
  </si>
  <si>
    <t>Mower Deck</t>
  </si>
  <si>
    <t>Rehab Apron, Txwy, Txlns, Drainage</t>
  </si>
  <si>
    <t>Update airport SWPPP</t>
  </si>
  <si>
    <t>Maintenance/SRE Building</t>
  </si>
  <si>
    <t>Airfield Pavement Crack &amp; Fog Seal</t>
  </si>
  <si>
    <t>New Grasshopper 727 EFI Mower/Zero Turn</t>
  </si>
  <si>
    <t>Runway 14/32 Lighting Project.</t>
  </si>
  <si>
    <t>---Springfield---  GRADE, PAVE &amp; LIGHT</t>
  </si>
  <si>
    <t>ADMIN BLDG.</t>
  </si>
  <si>
    <t>HANGAR SITE PREP.</t>
  </si>
  <si>
    <t>JOINT AND CRACK REPAIR</t>
  </si>
  <si>
    <t>CRACK REPAIR AND SEAL COAT</t>
  </si>
  <si>
    <t>SUBSURFACE DRAINS</t>
  </si>
  <si>
    <t>JOINT RESEALING &amp; FOG SEAL</t>
  </si>
  <si>
    <t>FUEL TANK REPLACEMENT</t>
  </si>
  <si>
    <t>Siding, Furnace, Mower, &amp; Beacon Repair</t>
  </si>
  <si>
    <t>Purchase Front End Loader &amp; Snow Blower</t>
  </si>
  <si>
    <t>2.ALP Update</t>
  </si>
  <si>
    <t>3.Pavement Rehab</t>
  </si>
  <si>
    <t>4.SWPPP</t>
  </si>
  <si>
    <t>5.Replace 13/31 PAPIS,REILs,TH Lts, cabl</t>
  </si>
  <si>
    <t>Furnish &amp; Install Drain Tile</t>
  </si>
  <si>
    <t>Txy Purpose &amp; Need 06-08</t>
  </si>
  <si>
    <t>EA Parallel Txy, Rwy 13/31 M&amp;O 07-09</t>
  </si>
  <si>
    <t>SRE &amp; SWPPP 08-10</t>
  </si>
  <si>
    <t>Mower Attachment-Bush Hog TD1500</t>
  </si>
  <si>
    <t>John Deere 5085M Utility Tractor</t>
  </si>
  <si>
    <t>SRE Building  09-12</t>
  </si>
  <si>
    <t>Fuel Facility, SRE  10-13</t>
  </si>
  <si>
    <t>Seal Coat  11-14</t>
  </si>
  <si>
    <t>SWPPP &amp; Mini-Master Plan</t>
  </si>
  <si>
    <t>Design &amp; Construct Agg Spray Pad.</t>
  </si>
  <si>
    <t>CARES Act - Springfield</t>
  </si>
  <si>
    <t>ST. JAMES</t>
  </si>
  <si>
    <t>GRADE 1 STRIP</t>
  </si>
  <si>
    <t>NEON LIGHTS</t>
  </si>
  <si>
    <t>BITUM. APRON</t>
  </si>
  <si>
    <t>NEW LANDING STRIP MARKERS</t>
  </si>
  <si>
    <t>LAND ACQUISITION (NON FEDERAL)</t>
  </si>
  <si>
    <t>GR PAVE R/W TAXI APRN A/D BLDG</t>
  </si>
  <si>
    <t>RUNWAY LIGHTS &amp; ELEC DIST BLDG</t>
  </si>
  <si>
    <t>SEALCOAT</t>
  </si>
  <si>
    <t>CONSULTANT SERVICES - ZONING</t>
  </si>
  <si>
    <t>ENVIRONMENTAL ASSESSMENT</t>
  </si>
  <si>
    <t>ENGINEERING SERVICES, PLANS</t>
  </si>
  <si>
    <t>LAND ACQUISITION, EASEMENT</t>
  </si>
  <si>
    <t>600 ft. Extension Runway 14/32</t>
  </si>
  <si>
    <t>Runway 14/32 Overlay</t>
  </si>
  <si>
    <t>Ovy Twy, Apn, Hgr Txln &amp; Ent Rd, AIP-02</t>
  </si>
  <si>
    <t>Seal Coat All Pavements AIP-03</t>
  </si>
  <si>
    <t>SRE 04-04</t>
  </si>
  <si>
    <t>ALP Update, Fog Seal 05-06</t>
  </si>
  <si>
    <t>A/D Bldg Renovation 06-07</t>
  </si>
  <si>
    <t>Rehab Rwy 15/33 north 3100; Beacon 07-09</t>
  </si>
  <si>
    <t>Rehab runway 15/33 south 900 ft</t>
  </si>
  <si>
    <t>Hangar Bi-Fold Doors</t>
  </si>
  <si>
    <t>Rnwy length just study-rnwy 15/33</t>
  </si>
  <si>
    <t>Repair Hangar Floor</t>
  </si>
  <si>
    <t>Trackless Mower</t>
  </si>
  <si>
    <t>Crack Sealing, SRE Blower 10-14</t>
  </si>
  <si>
    <t>Master Plan &amp; Airfield Lighting</t>
  </si>
  <si>
    <t>Apron &amp; Taxi lane Rehabilitation</t>
  </si>
  <si>
    <t>CARES Act - St. James</t>
  </si>
  <si>
    <t>GRADE/SEED/MARK</t>
  </si>
  <si>
    <t>RESEEDING AND FERTILIZING</t>
  </si>
  <si>
    <t>L.S. LIGHTS</t>
  </si>
  <si>
    <t>GM345 MOWER 72FT W/SIDE DISCH.</t>
  </si>
  <si>
    <t>ALP ENGINEERING</t>
  </si>
  <si>
    <t>SEWER/WATER;</t>
  </si>
  <si>
    <t>STORMWATER POLLUTION PLAN</t>
  </si>
  <si>
    <t>ARRIVAL DEPARTURE BUILDING</t>
  </si>
  <si>
    <t>BEACON REFURBISHMENT 10 IN.</t>
  </si>
  <si>
    <t>TORO 345 GROUNDMASTER W/72" MOWER</t>
  </si>
  <si>
    <t>Purchase Riding Mower/Tradein 1998 TORO</t>
  </si>
  <si>
    <t>PAVE ENT RD&amp;PKG LOT;CONST TURF TXWY;ALP</t>
  </si>
  <si>
    <t>Front Deck Mower</t>
  </si>
  <si>
    <t>Obstruction Removals</t>
  </si>
  <si>
    <t>Lighted Windsock</t>
  </si>
  <si>
    <t>Airport Beacon Replacement</t>
  </si>
  <si>
    <t>ALP Update &amp; EA Work</t>
  </si>
  <si>
    <t>Design &amp; Construct Airport Lighting System</t>
  </si>
  <si>
    <t>A/D Building Furnace Replacement</t>
  </si>
  <si>
    <t>THIEF RIVER FALLS AIRPORT</t>
  </si>
  <si>
    <t>SEED/EROSION CONTROL STRUCT</t>
  </si>
  <si>
    <t>LAND STRIP EXT/GRADE/DRAIN/ETC</t>
  </si>
  <si>
    <t>RUNWAY AND TAXIWAY SURFACING</t>
  </si>
  <si>
    <t>WATER/SEWER/ENTRANCE ROAD</t>
  </si>
  <si>
    <t>DEEPEN WELL</t>
  </si>
  <si>
    <t>MASTER PLAN</t>
  </si>
  <si>
    <t>RUNWAY EXTEN/PAVEMENT OVERLAY</t>
  </si>
  <si>
    <t>RUNWAY AND MARKING</t>
  </si>
  <si>
    <t>EXC/BASE - APRON/CAR PARK LOT</t>
  </si>
  <si>
    <t>BIT SURF APRON/CAR PARK LOT</t>
  </si>
  <si>
    <t>EXC AND GRAVE BASE FOR APRON</t>
  </si>
  <si>
    <t>SURFACE APRON</t>
  </si>
  <si>
    <t>KOMATZ (PARALLEL TXWY/APRON)</t>
  </si>
  <si>
    <t>STEWART AND WALKER</t>
  </si>
  <si>
    <t>STEWART/WALKER--PROP OWNER MAP</t>
  </si>
  <si>
    <t>WITCHER - BLDGS GENERAL</t>
  </si>
  <si>
    <t>HANAY--BLDGS ELEC/VOR RELOCATE</t>
  </si>
  <si>
    <t>LEE - BLDGS MECHANICAL</t>
  </si>
  <si>
    <t>NIETZ - FIELD LIGHTING</t>
  </si>
  <si>
    <t>MILLER-DUNWIDDIE</t>
  </si>
  <si>
    <t>ITASCA EQUIPMENT - CFR VEHICLE</t>
  </si>
  <si>
    <t>PATCH CONSTRUCTION</t>
  </si>
  <si>
    <t>DUININCK - RUNWAY EXTENSION</t>
  </si>
  <si>
    <t>NIETZ - ELECTRICAL</t>
  </si>
  <si>
    <t>RED LAKE ELECTRICAL--POWERLINE</t>
  </si>
  <si>
    <t>LAND - MISC PAYMENTS</t>
  </si>
  <si>
    <t>HANGAR (60 FT X 60 FT)</t>
  </si>
  <si>
    <t>STEWART AND WALKER (HANGAR)</t>
  </si>
  <si>
    <t>FORCE ACCT - HANGAR SITE PREP</t>
  </si>
  <si>
    <t>HANGAR/CAR PARKING LOT PAVING</t>
  </si>
  <si>
    <t>SNOW REMOVAL EQUIP/FENCE/LIGHT</t>
  </si>
  <si>
    <t>DRAINAGE IMPROVEMENTS</t>
  </si>
  <si>
    <t>AIRPORT SNOW BLOWER</t>
  </si>
  <si>
    <t>REFURBISH LIGHTING REGULATOR</t>
  </si>
  <si>
    <t>TERM MOD AND CFR/MAINT ADD</t>
  </si>
  <si>
    <t>REPLACE OVERHEAD DOORS</t>
  </si>
  <si>
    <t>REPLACE 6000 GAL FUEL TANK</t>
  </si>
  <si>
    <t>TERM. &amp; CFR BLDG. IMPROVMENTS</t>
  </si>
  <si>
    <t>CONST.SEGM.CIRC./BIT.IMPROVMTS</t>
  </si>
  <si>
    <t>ELECTRIC BOILER-TERMINAL BLDG</t>
  </si>
  <si>
    <t>SEAL COAT A/P BITUM. SURFACES</t>
  </si>
  <si>
    <t>REPAIR 30KW REGULATOR</t>
  </si>
  <si>
    <t>Four elec.heaters-CFR Building</t>
  </si>
  <si>
    <t>INSTALL ALTIMETER &amp; WIND SPEED</t>
  </si>
  <si>
    <t>ENGINEERING FOR FRICTION TESTS</t>
  </si>
  <si>
    <t>HOLD &amp; DISTANCE SIGNS</t>
  </si>
  <si>
    <t>BUILDING AREA MASTER PLAN</t>
  </si>
  <si>
    <t>REVISE ALP AND EXHIBIT A</t>
  </si>
  <si>
    <t>CLEAN DITCH</t>
  </si>
  <si>
    <t>2.OVERLAY RUNWAY &amp; INSTALL SIGNS</t>
  </si>
  <si>
    <t>PRELIM. ENGINEERING for Rwy Overlay</t>
  </si>
  <si>
    <t>AIRPORT MASTER PLAN</t>
  </si>
  <si>
    <t>OVERLAY TAXIWAY AND APRON:AIP-03</t>
  </si>
  <si>
    <t>PURCHASE 1/2 TON PICKUP TRUCK</t>
  </si>
  <si>
    <t>STORM WATER POLLUTION PREVENTION</t>
  </si>
  <si>
    <t>FORD TRACTOR W/ TIGER MOWER - closed</t>
  </si>
  <si>
    <t>PURCHASE USED TRUCK/PLOW-closed</t>
  </si>
  <si>
    <t>Remove UST's/upgrade aviation fuel syst.</t>
  </si>
  <si>
    <t>4.ARFF Vehicle</t>
  </si>
  <si>
    <t>5.COMMERCIAL APRON &amp; HANGAR RD: AIP-05</t>
  </si>
  <si>
    <t>CROSS-WIND RWY &amp; LENGTH/WD JUSTIFN STUDY</t>
  </si>
  <si>
    <t>ENVIRONMENTAL ASSESSMT - CROSS-WIND RWY</t>
  </si>
  <si>
    <t>TWO UNICOM RADIOS FOR PLOW TRUCK-CLOSED</t>
  </si>
  <si>
    <t>6.Acquire Snow Removal Equipment</t>
  </si>
  <si>
    <t>Install passenger security screening equ</t>
  </si>
  <si>
    <t>7.Crosswind Runway</t>
  </si>
  <si>
    <t>8.X-Wind/Taxi Light, NAVAIDS, Gen., Land</t>
  </si>
  <si>
    <t>9. Update Master Plan &amp; ALP</t>
  </si>
  <si>
    <t>2006 Ford F150 4x4 w/radio</t>
  </si>
  <si>
    <t>10. SRE Broom, Loader</t>
  </si>
  <si>
    <t>Furnace A/D Building</t>
  </si>
  <si>
    <t>11.Apron Rpr; 13/31 Just. Stdy;  Wild Hz</t>
  </si>
  <si>
    <t>Fuel System Repairs - Piping &amp; Cardtrol</t>
  </si>
  <si>
    <t>Rehab Taxilane (Bond Matching)</t>
  </si>
  <si>
    <t>Term Roof/remodel;ARFF roof;SWPPP;Win</t>
  </si>
  <si>
    <t>Cargo Loading Hangar [Bonding]</t>
  </si>
  <si>
    <t>13.RSA-Ph1: Con Tx2Rwy-EA-SRM-ALP-Aerial</t>
  </si>
  <si>
    <t>14.RSA Ph1:Recon Rwy 13/31,temp rwy bk</t>
  </si>
  <si>
    <t>15. ReconParallel Txwy A&amp;connecting txwy</t>
  </si>
  <si>
    <t>16. Acquire Snow Removal Equipment</t>
  </si>
  <si>
    <t>17. Cr Sl Rwy 3/21, Txwy B &amp; C</t>
  </si>
  <si>
    <t>Crack Seal and Crack Repair Apron</t>
  </si>
  <si>
    <t>Mobile Jet-A Refueler Vehicle</t>
  </si>
  <si>
    <t>Taxiway A2 Rehabilitation</t>
  </si>
  <si>
    <t>EA Waste Water, T-Hangar Area 19-15</t>
  </si>
  <si>
    <t>New SRE Truck</t>
  </si>
  <si>
    <t>Re-Cosntruct Apron and Taxiway 'A' (Phase 1 -Design)   Crack seal &amp; Seal coat</t>
  </si>
  <si>
    <t>Reconstr: Aprons, Taxiways &amp; Construct Perimeter Road</t>
  </si>
  <si>
    <t>Toro Z Master 7500 Series Mower w/Rear Discharge Deck</t>
  </si>
  <si>
    <t>Master Plan/ALP &amp; Exhibit 'A' Update</t>
  </si>
  <si>
    <t>CAREs - ACT</t>
  </si>
  <si>
    <t>GRADE/DRAIN/SEED/WATER/SEWER</t>
  </si>
  <si>
    <t>BITUMINOUS APRON</t>
  </si>
  <si>
    <t>EXT WNW-ESE STRIP</t>
  </si>
  <si>
    <t>SURF AND LIGHT WNW-ESE</t>
  </si>
  <si>
    <t>BITUMINOUS SURFACE TREATMENT</t>
  </si>
  <si>
    <t>BIT. RECONST., DRAINAGE, F.FAC</t>
  </si>
  <si>
    <t>SOD RUNWAY MARKERS (40)</t>
  </si>
  <si>
    <t>BIFOLD HANGAR DOOR</t>
  </si>
  <si>
    <t>STORMW. POLLUTION PREV. PLAN</t>
  </si>
  <si>
    <t>AIRPORT BEACON REFURBISHMENT</t>
  </si>
  <si>
    <t>Crack Mill &amp; Fill</t>
  </si>
  <si>
    <t>OVERLAY RWY 11/29, TWY, &amp; APRON</t>
  </si>
  <si>
    <t>2.PILOT CONTROLLED LIGHTING Rwy 11/29</t>
  </si>
  <si>
    <t>PURCHASE MOWER</t>
  </si>
  <si>
    <t>ALP 03-04</t>
  </si>
  <si>
    <t>Twys &amp; Hangar Txln 04-05</t>
  </si>
  <si>
    <t>Fence, Crack Repair, Seal Coat 05-06</t>
  </si>
  <si>
    <t>Rehab A/D Bldg - Eng &amp; Const</t>
  </si>
  <si>
    <t>Repair Water Line</t>
  </si>
  <si>
    <t>Rehab rwy 11-29;Inst tiedowns;Repl WC;fu</t>
  </si>
  <si>
    <t>Airfield lighting upgrade</t>
  </si>
  <si>
    <t>Update Master Plan/ALP</t>
  </si>
  <si>
    <t>Reconstruct GA Apron</t>
  </si>
  <si>
    <t>---Tyler---LEVELING/SEEDING/MARKERS</t>
  </si>
  <si>
    <t>CROWN, GRADE RUNWAY; DRAINAGE.</t>
  </si>
  <si>
    <t>TALS(100%STATE); BEACON(60%-40%ST-LOC)</t>
  </si>
  <si>
    <t>Purchase 1600 Turbo Wide Area Mower</t>
  </si>
  <si>
    <t>Wide Area Front Mower</t>
  </si>
  <si>
    <t>John Deere 1600T Mower w/Canopy</t>
  </si>
  <si>
    <t>GRANT AMENDMENT GR &amp; PAVE PROJ</t>
  </si>
  <si>
    <t>TAXIWAY AND RAMP PAVING</t>
  </si>
  <si>
    <t>PAVING ENT. ROAD AND HANGAR</t>
  </si>
  <si>
    <t>ALP UPDATE , ETC.</t>
  </si>
  <si>
    <t>CRACK REPAIR &amp; SEAL</t>
  </si>
  <si>
    <t>CONSULT SERV-RUNWY EXT ETC DES</t>
  </si>
  <si>
    <t>MOWER REPLACEMENT</t>
  </si>
  <si>
    <t>AIRCRAFT FUELING FACILITY</t>
  </si>
  <si>
    <t>RWY, TWY, TLN RECLAIMATION &amp; SURFACING</t>
  </si>
  <si>
    <t>Rehab Beacon AIP-03</t>
  </si>
  <si>
    <t>Ob. Rm., Ent. Rd., Bdg Area, Lts 04-05</t>
  </si>
  <si>
    <t>A/D Building AIP 06-07</t>
  </si>
  <si>
    <t>Repl Fuel Tnk/Rehab Runwy 15/33 Crk Seal</t>
  </si>
  <si>
    <t>Rehab Apr/Constr Txwy Ph1-Design  08-11</t>
  </si>
  <si>
    <t>Construct Txylane (Phase 2-Const)  09-12</t>
  </si>
  <si>
    <t>Slurry Seal  Runway, Taxiway, and Hangar Apron</t>
  </si>
  <si>
    <t>Airport Master Plan</t>
  </si>
  <si>
    <t>Remove Culvert &amp; Replace with RCP</t>
  </si>
  <si>
    <t>Construct FBO Hangar</t>
  </si>
  <si>
    <t>CONST. LANDING STRIPS</t>
  </si>
  <si>
    <t>WOODS HD-315 ROTARY MOWER</t>
  </si>
  <si>
    <t>SAFETY SIGNING</t>
  </si>
  <si>
    <t>AIRPORT TAXIWAY IMPROVEMENT</t>
  </si>
  <si>
    <t>MOWER&amp;SNOWBLOWER</t>
  </si>
  <si>
    <t>A/D BLDG. APRON &amp; TAXIWAY</t>
  </si>
  <si>
    <t>Maintenance Equipment (JD F-1145 w/mower</t>
  </si>
  <si>
    <t>Rehab Apron (Mill &amp; Overlay)</t>
  </si>
  <si>
    <t>New Runway Lighting</t>
  </si>
  <si>
    <t>GRADE AND SEED LANDING STRIP</t>
  </si>
  <si>
    <t>EXT. APRON</t>
  </si>
  <si>
    <t>EXT. L.S. - SURFACE &amp; LIGHT RW/LAND DOCU</t>
  </si>
  <si>
    <t>SEAL &amp; MARK</t>
  </si>
  <si>
    <t>HANGAR SITE PREP &amp; RW DRAINAGE</t>
  </si>
  <si>
    <t>ADMIN. OFFICE</t>
  </si>
  <si>
    <t>WATER &amp; SEWAGE</t>
  </si>
  <si>
    <t>RUNWAY REPAIR AND SEAL</t>
  </si>
  <si>
    <t>CONST. BLDG. AREA TW ENT RD PL</t>
  </si>
  <si>
    <t>SAFETY SIGNS</t>
  </si>
  <si>
    <t>BIT. SEAL COAT</t>
  </si>
  <si>
    <t>REMOVE &amp; REPLACE FUEL TANKS</t>
  </si>
  <si>
    <t>FOG SEAL &amp; OVERLAY</t>
  </si>
  <si>
    <t>AIRPORT LIGHTING REPLACEMENT</t>
  </si>
  <si>
    <t>Master Plan / ALP Update - AIP-01</t>
  </si>
  <si>
    <t>Crack Seal - AIP-02</t>
  </si>
  <si>
    <t>Acc. Rd. Relocate, Obstr. Removal, Land</t>
  </si>
  <si>
    <t>04-05 Hangar, Paving, Fuel, Obstr. Rem.</t>
  </si>
  <si>
    <t>SRE, P&amp;N, EA  05-08</t>
  </si>
  <si>
    <t>ARRA - Rehab Rwy 17/35  06-09</t>
  </si>
  <si>
    <t>Rehab Txy, Apron, REILs  07-09</t>
  </si>
  <si>
    <t>NO LONGER IN USE Toro Z500 Diesel Mower Model 74269</t>
  </si>
  <si>
    <t>Update Airport Layout Plan 08-11</t>
  </si>
  <si>
    <t>Hangar Door, Fuel System Repair</t>
  </si>
  <si>
    <t>Construct Hangar, Fuel Farm EA  09-12</t>
  </si>
  <si>
    <t>Jet-A Fuel System</t>
  </si>
  <si>
    <t>Runway Length Just. Study/Hangar Drain Tile/Hangar Area Pavement Rehab.</t>
  </si>
  <si>
    <t>Taxi lane &amp; hangar expansion / improvements</t>
  </si>
  <si>
    <t>T-Hangar construction</t>
  </si>
  <si>
    <t>Install New PAPIs RWY 17/35 &amp; Update MIRLs &amp; Threshold Lights</t>
  </si>
  <si>
    <t>Kawasaki (Toro) Mower</t>
  </si>
  <si>
    <t>PAVE - BIT. SURF - SEED</t>
  </si>
  <si>
    <t>ADM. BLDG.-ELEC.-PLANE &amp; HT.</t>
  </si>
  <si>
    <t>CLEAR TREES</t>
  </si>
  <si>
    <t>SURF. APRON &amp; TAXIWAY</t>
  </si>
  <si>
    <t>REPAIR RUNWAYS</t>
  </si>
  <si>
    <t>H-MARKER</t>
  </si>
  <si>
    <t>APRON - S.W. - FENCE</t>
  </si>
  <si>
    <t>BIT. SURF.</t>
  </si>
  <si>
    <t>SURF. ENT. ROAD</t>
  </si>
  <si>
    <t>RWY END IDENT. LIGHTS</t>
  </si>
  <si>
    <t>RESURF. N-S TAXI M.I. LIGHTS</t>
  </si>
  <si>
    <t>EXT. NW-SE RWY</t>
  </si>
  <si>
    <t>SURF. &amp; LIGHT NW RUN. EXTEN.</t>
  </si>
  <si>
    <t>RESURFACING</t>
  </si>
  <si>
    <t>HANGAR SITE PREP. (TAXIWAYS)</t>
  </si>
  <si>
    <t>WINDOW REPLACEMENT</t>
  </si>
  <si>
    <t>OVERLAY RWY &amp; APRON</t>
  </si>
  <si>
    <t>SEAL TXWY &amp; OVERLAY PART RWY</t>
  </si>
  <si>
    <t>TAXIWAY AND APRON OVERLAY</t>
  </si>
  <si>
    <t>REMODEL RCO BUILDING</t>
  </si>
  <si>
    <t>INSTALL FUEL TANKS</t>
  </si>
  <si>
    <t>REVISE AIRPORT LAYOUT PLAN</t>
  </si>
  <si>
    <t>TRACTOR-LOADER-MOWER</t>
  </si>
  <si>
    <t>RNWY, TXWY, APRN OVERLAY</t>
  </si>
  <si>
    <t>RWY CRACK REP. DEMO PROJECT</t>
  </si>
  <si>
    <t>A/D BLDG WINDOW REPLACEMENT</t>
  </si>
  <si>
    <t>RNWY 17-35 OL,RNWY 11-29 FOG</t>
  </si>
  <si>
    <t>PICKUP W/PLOW</t>
  </si>
  <si>
    <t>ADMIN. BUILDING REMODELLING</t>
  </si>
  <si>
    <t>FOG SEAL RWY &amp; TXWY 11-29</t>
  </si>
  <si>
    <t>PAVEMENT STRIPING</t>
  </si>
  <si>
    <t>Obstruction Removal - Trees</t>
  </si>
  <si>
    <t>Building Area &amp; Access Rd AIP-01</t>
  </si>
  <si>
    <t>Upgrade Heaters in FBO Facility</t>
  </si>
  <si>
    <t>Pavmt Rehab AIP-02</t>
  </si>
  <si>
    <t>RSA Grading 03-07</t>
  </si>
  <si>
    <t>Truck and Plow</t>
  </si>
  <si>
    <t>Obstruction Removal 04-08</t>
  </si>
  <si>
    <t>EA/Obstruction Removal(Trees)</t>
  </si>
  <si>
    <t>Rehab Rnwy 18/36 Txy Apron 06-09</t>
  </si>
  <si>
    <t>Reconst Rwy 12/30 Pre-Design 07-11</t>
  </si>
  <si>
    <t>Tractor/Loader/Sweeper/Plow/Mowers/Radio</t>
  </si>
  <si>
    <t>Rwy 12/30, Txy Reconst Ph 1 AIP 08-13</t>
  </si>
  <si>
    <t>EA for Glideslope (Amend #1 to T.O. 8)</t>
  </si>
  <si>
    <t>Rwy 12/30 Reconstruction Ph 2  09-14</t>
  </si>
  <si>
    <t>SRE Equipment &amp; Master Plan Update</t>
  </si>
  <si>
    <t>Bond Eligible Rwy Paving</t>
  </si>
  <si>
    <t>Bond Supplement</t>
  </si>
  <si>
    <t>Construct New SRE Building</t>
  </si>
  <si>
    <t>CARES Act - Winona</t>
  </si>
  <si>
    <t>IMP. ACCESS ROAD, DRAIN, APRON</t>
  </si>
  <si>
    <t>GRAD. SURF. LIGHT</t>
  </si>
  <si>
    <t>BIT. APRON &amp; TAXIWAY</t>
  </si>
  <si>
    <t>CL MARKING</t>
  </si>
  <si>
    <t>EXT. RWY, LIGHT TAXIWAY</t>
  </si>
  <si>
    <t>BIT. OVERLAY RWY &amp; TXWY</t>
  </si>
  <si>
    <t>CONC. &amp; BIT. APRONS</t>
  </si>
  <si>
    <t>TERMINAL BLDG.</t>
  </si>
  <si>
    <t>MAINT. EQUIP. (TRUCKS &amp; PLOWS)</t>
  </si>
  <si>
    <t>SLURRY SEAL &amp; ACCESS RD REPAIR</t>
  </si>
  <si>
    <t>MT. EQUIP. TRACTOR,BUCKETS,CAB</t>
  </si>
  <si>
    <t>GRADE/PAVING/LIGHTING/DRAIN</t>
  </si>
  <si>
    <t>MAINT. EQUIP. HALF TON PICK-UP</t>
  </si>
  <si>
    <t>HANGAR</t>
  </si>
  <si>
    <t>SPRAY WASH FEASIBILITY STUDY</t>
  </si>
  <si>
    <t>1984 AIRPORT DRAINAGE IMPR</t>
  </si>
  <si>
    <t>1985 AIRPORT APRON RECONST</t>
  </si>
  <si>
    <t>86 TAXIWAY RECONST.</t>
  </si>
  <si>
    <t>86 RUNWAY REPAIRS</t>
  </si>
  <si>
    <t>RNWY &amp; TXWY CRACK REPAIR</t>
  </si>
  <si>
    <t>HANGAR DOOR REPAIR</t>
  </si>
  <si>
    <t>PART 139 SIGNS AND GROOVING</t>
  </si>
  <si>
    <t>TRACTOR REPLACEMENT</t>
  </si>
  <si>
    <t>MOWER REPLACEMENT (NO LONGER IN SERVICE)</t>
  </si>
  <si>
    <t>94 BITUMINOUS PAVEMENT REPAIR</t>
  </si>
  <si>
    <t>95 BIT PAVEMENT REPAIRS</t>
  </si>
  <si>
    <t>TRUCK W/PLOW &amp; WING</t>
  </si>
  <si>
    <t>MISC. BIT. RESURFACING</t>
  </si>
  <si>
    <t>replace a/d building roof</t>
  </si>
  <si>
    <t>1997 RUNWAY CRACK REPAIRS</t>
  </si>
  <si>
    <t>AIRPORT UTILITY VEHICLE</t>
  </si>
  <si>
    <t>CONSULTANT SERVICES-DESIGN</t>
  </si>
  <si>
    <t>RWY 11-29 RECONST - PHASE I</t>
  </si>
  <si>
    <t>RWY 11-29 RECONST - PHASE II</t>
  </si>
  <si>
    <t>RWY 11-29 RECONST - PHASE III</t>
  </si>
  <si>
    <t>Mower, Snow Scraper, &amp; Plow for truck</t>
  </si>
  <si>
    <t>Water &amp; Sewer Connection to Airport</t>
  </si>
  <si>
    <t>Concrete Terminal Ramp 06-03</t>
  </si>
  <si>
    <t>Access Road Overlay</t>
  </si>
  <si>
    <t>MC28 Commercial Mower w/Cab, 72-in side discharge mower &amp; Model #716 snow blower</t>
  </si>
  <si>
    <t>Txy C, Apron 07-06</t>
  </si>
  <si>
    <t>Pre &amp; Final Design Rwy 17-35 09-08</t>
  </si>
  <si>
    <t>Rwy 17/35 Reconstruction 10-09</t>
  </si>
  <si>
    <t>Hangar Ent Rd; CardTrol System</t>
  </si>
  <si>
    <t>Rehab Ramp A  11-12</t>
  </si>
  <si>
    <t>Chemical Pad, Storage Bldg</t>
  </si>
  <si>
    <t>Jet A Fuel Truck (Used)</t>
  </si>
  <si>
    <t>Txy B Cracks, Txy C Ext. EA  12-14</t>
  </si>
  <si>
    <t>2014 Kubota ZD331-72 Zero Turn Mower</t>
  </si>
  <si>
    <t>Construct Taxiway 'C' Extension</t>
  </si>
  <si>
    <t>Crack Seal &amp; Seal Coat Taxiway 'C'</t>
  </si>
  <si>
    <t>New 2015 Case IH Maxxum Tractor w/Radio</t>
  </si>
  <si>
    <t>RWYs 11/29 &amp; 18/36 pavement rehab.</t>
  </si>
  <si>
    <t>South Concrete Apron Reconstruct &amp; Taxways B &amp; C Pavement Maintenance</t>
  </si>
  <si>
    <t>2018 Land Pride Batwing Mower</t>
  </si>
  <si>
    <t>Remove and Replace Hangar Door 90X31</t>
  </si>
  <si>
    <t>Remove and Replace Hangar Door 55X20</t>
  </si>
  <si>
    <t>CARES Act  - Worthington</t>
  </si>
  <si>
    <t>SANITARY FACI AND CONC APRON</t>
  </si>
  <si>
    <t>PUMP EQUIPMENT</t>
  </si>
  <si>
    <t>CURB/SAFETY FENCE/FLOODLIGHTS</t>
  </si>
  <si>
    <t>WATER MAIN EXTENSION</t>
  </si>
  <si>
    <t>SURF ENT ROAD AND PARKING LOT</t>
  </si>
  <si>
    <t>HANGAR PAVING</t>
  </si>
  <si>
    <t>BITUMINOUS PAVING AND PLUMBING</t>
  </si>
  <si>
    <t>GRADE, PAVE, DRAINAGE &amp; LIGHT</t>
  </si>
  <si>
    <t>ENT. RD, PARKING LOT PAVING</t>
  </si>
  <si>
    <t>AIRPORT SEAL COATING</t>
  </si>
  <si>
    <t>RADIO CONTROL REVISION</t>
  </si>
  <si>
    <t>WIND REPORTING EQUIPMENT</t>
  </si>
  <si>
    <t>GRADING FOR ILS</t>
  </si>
  <si>
    <t>FUEL FACILITY &amp; CARD READER</t>
  </si>
  <si>
    <t>1.AIRFIELD GUIDANCE Signs</t>
  </si>
  <si>
    <t>HANGAR AREA TAXIWAY PAVING</t>
  </si>
  <si>
    <t>2.PARALLEL TXWY, OVERLAY, FENCE</t>
  </si>
  <si>
    <t>SRE - USED TRUCK/SNOW BLOWER</t>
  </si>
  <si>
    <t>F&amp;I (8) TXY LIGHTS; REINST (8) TXY LIGHT</t>
  </si>
  <si>
    <t>Hangar Site Preparation w/Paving</t>
  </si>
  <si>
    <t>A/D Bldg Countertop &amp; Cabinet Replace</t>
  </si>
  <si>
    <t>ILS Obstruction Removal</t>
  </si>
  <si>
    <t>3.SRE(Trk,Trctr,Ldr) &amp; Master Plan Updat</t>
  </si>
  <si>
    <t>Mowers (Side &amp; Rear Mounted)</t>
  </si>
  <si>
    <t>FBO Facility (100' x 120')</t>
  </si>
  <si>
    <t>4.PAPIs &amp; Security Fence</t>
  </si>
  <si>
    <t>Fuel System Modific/Credit Card Reader</t>
  </si>
  <si>
    <t>Hanger Site Preparation</t>
  </si>
  <si>
    <t>5.Overlay Rd+Hangar Area, SRE Bldg Remod</t>
  </si>
  <si>
    <t>6. Crack Seal RW 13/31; Update ALP</t>
  </si>
  <si>
    <t>7.Regional Airport Feasibility Study</t>
  </si>
  <si>
    <t>South Hangar Area Watermain</t>
  </si>
  <si>
    <t>8.Pavement Crack Seal &amp; Fog Seal</t>
  </si>
  <si>
    <t>Replace FBO Hangar Door</t>
  </si>
  <si>
    <t>9.Sanitary Sewer &amp; Parking Lot Reconstr</t>
  </si>
  <si>
    <t>Update Stormwater Pollution Prev. Plan</t>
  </si>
  <si>
    <t>10.Replace Roof of A/D Building</t>
  </si>
  <si>
    <t>Water Separator for Jet A Fuel System</t>
  </si>
  <si>
    <t>Rehab Rwy 13/31 - BOND FUNDS</t>
  </si>
  <si>
    <t>Runway 13/31 Rehab - State Airports Fund</t>
  </si>
  <si>
    <t>11. Large Hangar w/ Apron</t>
  </si>
  <si>
    <t>Design for Pavement Reconstruction, Runway and Other</t>
  </si>
  <si>
    <t>Chevy 1-Ton Pick-up Truck &amp; Accessories</t>
  </si>
  <si>
    <t>Rehab Runway 04/22, Taxiway "A", and Associated Taxilanes</t>
  </si>
  <si>
    <t>AD Building Air Conditioner Replacement</t>
  </si>
  <si>
    <t>Imprv ACCESS Rd &amp; Misc</t>
  </si>
  <si>
    <t>OPEN FOR TEL SERV &amp; CORR VENTI</t>
  </si>
  <si>
    <t>GRADE, PAVE &amp; LIGHTING</t>
  </si>
  <si>
    <t>AIRPORT CRACK SEALING</t>
  </si>
  <si>
    <t>J. DEERE TRACTOR/MOWER/BLOWER</t>
  </si>
  <si>
    <t>BEACON/WINDSOCK REPLACEMENT</t>
  </si>
  <si>
    <t>AIRPORT CRACK SEAL</t>
  </si>
  <si>
    <t>Rwy Rehab 13/31 - BOND FUNDS</t>
  </si>
  <si>
    <t>Rwy Rehab 13/31 - State Aero Funds</t>
  </si>
  <si>
    <t>Air field pavement crack-fill maintenance</t>
  </si>
  <si>
    <t>BEMIDJI REGIONAL AIRPORT</t>
  </si>
  <si>
    <t>BEMIDJI-BELTRAMI CO. AIRPORT</t>
  </si>
  <si>
    <t>HANGAR FOUNDATION</t>
  </si>
  <si>
    <t>ERECT HANGAR</t>
  </si>
  <si>
    <t>FIELD LIGHTING</t>
  </si>
  <si>
    <t>SEAL COAT AND RUNWAY MARK.</t>
  </si>
  <si>
    <t>ALT. AND REMODEL TERMINAL</t>
  </si>
  <si>
    <t>Crack Seal Runways 07/25 &amp; 13/31</t>
  </si>
  <si>
    <t>Maintenance Vehicle, Plow, and Accessories</t>
  </si>
  <si>
    <t>Master Plan &amp; ALP Update ; Corporate Hangar EA</t>
  </si>
  <si>
    <t>Construct west taxilane; Airfield Pavement Rehab; SRE Build. EA &amp; Design</t>
  </si>
  <si>
    <t>Land Acquisition for RWY 7 RPZ</t>
  </si>
  <si>
    <t>Construct new SRE Bldg.  32-16</t>
  </si>
  <si>
    <t>Security Enhancements &amp; Construct Taxiway J &amp; a Portion of Taxiway K</t>
  </si>
  <si>
    <t>Hangar Site Prep.</t>
  </si>
  <si>
    <t>104" Pronovost Snow Blower</t>
  </si>
  <si>
    <t>LIGHT., FENCE, SLURRY TREAT.</t>
  </si>
  <si>
    <t>ARFF Truck;  GA/Commercial concrete Apron &amp; Crack seal</t>
  </si>
  <si>
    <t>Construct Planning Area #3 Conc. Apron &amp; New SRE</t>
  </si>
  <si>
    <t>GA Apron Expand 7100 S.Y.  &amp; ARFF Test Equioment.</t>
  </si>
  <si>
    <t>APRON/PARK. LOT/ENT. ROAD/CFR</t>
  </si>
  <si>
    <t>AMENDMENT/LAND ACQUISITION</t>
  </si>
  <si>
    <t>OVERLAY RUNWAY 13-31</t>
  </si>
  <si>
    <t>R/W 13-31 NW END EXTENSION</t>
  </si>
  <si>
    <t>RELOCATE VASI, ELEC. CONSERV.</t>
  </si>
  <si>
    <t>TERMINAL BUILDING REMODELING</t>
  </si>
  <si>
    <t>SNOWPLOW-SANDER TRUCK</t>
  </si>
  <si>
    <t>GROOVE RWY 13-31/EXPAND APRON</t>
  </si>
  <si>
    <t>TERMINAL BLD. EXPANSION:AIP-03</t>
  </si>
  <si>
    <t>LIGHTED SIGNS : AIP-03</t>
  </si>
  <si>
    <t>MAINT, BLD. MECH. MODIFICATION</t>
  </si>
  <si>
    <t>REFURBISH AIRPORT BEACON</t>
  </si>
  <si>
    <t>RESURFACE HANGAR TAXIWAYS</t>
  </si>
  <si>
    <t>A/D Building for Gen. Aviation</t>
  </si>
  <si>
    <t>MISCELLANEOUS MAINT. EQUIPMENT</t>
  </si>
  <si>
    <t>UPDATE MASTER PLAN     :AIP-04</t>
  </si>
  <si>
    <t>REPAIR ROOF ON ARFF BUILDING</t>
  </si>
  <si>
    <t>BEACON RELOCATION</t>
  </si>
  <si>
    <t>EXTEND WATER MAIN</t>
  </si>
  <si>
    <t>RELOCATE FENCE/TERM BLD. EQUIP</t>
  </si>
  <si>
    <t>LANDSCAPING-NEW TERMINAL BLD.</t>
  </si>
  <si>
    <t>UNDERGROUND FUELING SYSTEM</t>
  </si>
  <si>
    <t>RUNWAY FRICTION METER</t>
  </si>
  <si>
    <t>SIGNS &amp; TERM. BLD DOORS:AIP-05</t>
  </si>
  <si>
    <t>OUTSIDE SPEAKERS-PASS TERM BLD</t>
  </si>
  <si>
    <t>TWO PORTABLE SCANNING RADIOS</t>
  </si>
  <si>
    <t>DRIVE &amp; PARKING AT FBO HANGAR</t>
  </si>
  <si>
    <t>CONVERT CFR BLD. TO NAT. GAS</t>
  </si>
  <si>
    <t>APRON CRACK SEALING</t>
  </si>
  <si>
    <t>REHAB RWY 7-25 W/LAND   AIP-06</t>
  </si>
  <si>
    <t>SP 0401-49 ENG. ON APRON CRACK</t>
  </si>
  <si>
    <t>REMARK RUNWAY 13-31</t>
  </si>
  <si>
    <t>RECONSTRUCT RWY 13-31:AIP-07 CLOSED</t>
  </si>
  <si>
    <t>TXY A OVLY/PARK/RD/PHII AIP-08:CLOSE</t>
  </si>
  <si>
    <t>Airport Sander/Terminal Directory (Elect</t>
  </si>
  <si>
    <t>ARFF Vehicle Consultant</t>
  </si>
  <si>
    <t>ARFF VEH. &amp; ADA-TERM:AIP-09:CLOSED</t>
  </si>
  <si>
    <t>FUEL TANK REPLACEMENT - CLOSED</t>
  </si>
  <si>
    <t>RESURFACE/RAISE HANGAR FLOOR-CLOSED</t>
  </si>
  <si>
    <t>AP LGTG CABLES, DEER FENCE, EXP PARKING</t>
  </si>
  <si>
    <t>TWO FUEL TRUCKS &amp; MISC 0401-58 &amp; 0401-59</t>
  </si>
  <si>
    <t>Rehab west apron</t>
  </si>
  <si>
    <t>Runway 13/31 shift planning</t>
  </si>
  <si>
    <t>Air conditioner compressor replacement</t>
  </si>
  <si>
    <t>Term. sec., Deer fence, Friction Devise</t>
  </si>
  <si>
    <t>Landscaping/Irrigation Around Terminal</t>
  </si>
  <si>
    <t>SRE, SRE Fac. Door Mod., Sealcoat P.L.</t>
  </si>
  <si>
    <t>Maintenance Vehicle w/small plow; Radios</t>
  </si>
  <si>
    <t>14.RW/TX Cr Seal, SRE, End Gr,Wind Socks</t>
  </si>
  <si>
    <t>Purchase mower deck, term. floor cleaner</t>
  </si>
  <si>
    <t>Land,Aprn Reh,Cr Sl,DeicgTr,Sign,Trminal</t>
  </si>
  <si>
    <t>Air Cond,Gate Opener, Util-Water,Conf Rm</t>
  </si>
  <si>
    <t>16.*LAND, Shift Rwy 7/25 &amp; Twy B</t>
  </si>
  <si>
    <t>17.Rwy13-31 Shft &amp; Txy Cnst, NAV, &amp; Lght</t>
  </si>
  <si>
    <t>Grading for Glide Slope Critical Area</t>
  </si>
  <si>
    <t>Runway 13 MALSR</t>
  </si>
  <si>
    <t>18.Electrical Bldg &amp; SE Txln</t>
  </si>
  <si>
    <t>Maint. Truck w/Friction Meter</t>
  </si>
  <si>
    <t>18.Design Terminal, Elect Bldg, &amp; Beacon</t>
  </si>
  <si>
    <t>ALP, Compass Pad, Twy/Apr design</t>
  </si>
  <si>
    <t>20.Rehab Apron &amp; Maintenance Rd (ARRA)</t>
  </si>
  <si>
    <t>SRE, Des Term (Ph2) &amp; ARFF Bay, EA JOBZ</t>
  </si>
  <si>
    <t>22. Rehab Terminal (Ph 3) &amp; Wildlife Haz</t>
  </si>
  <si>
    <t>23. Construct Firefighting Bay Addition</t>
  </si>
  <si>
    <t>24.Terminal (Ph 4) Water, Dropoff Rd, CM</t>
  </si>
  <si>
    <t>25. Terminal (Ph 5) - Sewers and Apron</t>
  </si>
  <si>
    <t>26. Expand ARFF Bldg - Eng &amp; CM</t>
  </si>
  <si>
    <t>Acquire Land (Parcel 34)</t>
  </si>
  <si>
    <t>27. Boarding Bridge, Beacon</t>
  </si>
  <si>
    <t>Loader w/attachments, Aerial Lift, tools</t>
  </si>
  <si>
    <t>28Terminl Infrastructre Proj-parking lot</t>
  </si>
  <si>
    <t>RCAG and BUEC Relocation [NavAid]</t>
  </si>
  <si>
    <t>Crack Seal Apron &amp; Taxilanes</t>
  </si>
  <si>
    <t>New Fuel System for Ground Equipment</t>
  </si>
  <si>
    <t>Emergency Notification System</t>
  </si>
  <si>
    <t>Snow Pusher and Friction Measuring Equip</t>
  </si>
  <si>
    <t>29.Acq SRE, Rehab Apron, Replace Conc. P</t>
  </si>
  <si>
    <t>CAREs ACT Funding</t>
  </si>
  <si>
    <t>PURCHASE FRONT END LOADER</t>
  </si>
  <si>
    <t>REVISE RADIO CONTROL : AIP-03</t>
  </si>
  <si>
    <t>GRADING/SEED/SAFETY FENCE</t>
  </si>
  <si>
    <t>RESEED</t>
  </si>
  <si>
    <t>BIT APRON</t>
  </si>
  <si>
    <t>RWY/LS CONSTR/LIGHTING</t>
  </si>
  <si>
    <t>SITE PREP/SAFETY FENCE, ETC.</t>
  </si>
  <si>
    <t>MAINTENANCE EQUIPMENT - MOWER</t>
  </si>
  <si>
    <t>EIAR FOR ADAP PROJECT</t>
  </si>
  <si>
    <t>RUNWAY EXTENSION &amp; LIGHTING</t>
  </si>
  <si>
    <t>RWY OVERLAY, BLDG AREA &amp; TXWY</t>
  </si>
  <si>
    <t>88 in FLAIL MOWER</t>
  </si>
  <si>
    <t>A/D IMPROVEMENTS</t>
  </si>
  <si>
    <t>UPGRADE FUEL FAC. TO REG. STDS</t>
  </si>
  <si>
    <t>SNOWBLOWER-LORENZ MODEL 834</t>
  </si>
  <si>
    <t>WOODS 15FT ROTARY MOWER-MD315</t>
  </si>
  <si>
    <t>A/D BLDG PLUMBING, HANGAR, CARD READER</t>
  </si>
  <si>
    <t>Tractor w/Blower;BeaconRepair;CrackRep'r</t>
  </si>
  <si>
    <t>3. Update Airport Master Plan</t>
  </si>
  <si>
    <t>4. 2005 Airport Improvements</t>
  </si>
  <si>
    <t>5. Construct Carousel Hangar/Fuel System</t>
  </si>
  <si>
    <t>6. Pavement Crack Repair</t>
  </si>
  <si>
    <t>7.Update Airport Layout Plan</t>
  </si>
  <si>
    <t>Update SWPPP</t>
  </si>
  <si>
    <t>8. 4-Unit T-Hangar;Mill&amp;Ovrly Txwy</t>
  </si>
  <si>
    <t>Rehabilitate Runway, Taxiway, and Apron Pavement; Install Circle for Windcone</t>
  </si>
  <si>
    <t>Above Ground Dual Fuel System; Design of A/D Building</t>
  </si>
  <si>
    <t>Construct Terminal Building (approximately 1,000 sq ft ) Phase 2 of 2.</t>
  </si>
  <si>
    <t>John Deere 6130R Tractor (Mower)</t>
  </si>
  <si>
    <t>CARES ACT AMENDMENT FOR BENSON</t>
  </si>
  <si>
    <t>===BIG FALLS AIRPORT===</t>
  </si>
  <si>
    <t>GRADE-SEED MARK. NE-SW STRIP</t>
  </si>
  <si>
    <t>BRUSH MOWER/USED TRACTOR-BIG FALLS</t>
  </si>
  <si>
    <t>ROTARY MOWER &amp; TREE CLEARING-CLOSED</t>
  </si>
  <si>
    <t>TREE AND STUMP REMOVAL-X-WIND RWY</t>
  </si>
  <si>
    <t>Bulletin Board: Bathroom</t>
  </si>
  <si>
    <t>8-Foot HDTH8 Bush Hog 3-Point Finish Mower</t>
  </si>
  <si>
    <t>===BIGFORK AIRPORT===</t>
  </si>
  <si>
    <t>CLEAR &amp; GRUB NEW TIE DOWN AREA</t>
  </si>
  <si>
    <t>REALIGN &amp; PAVE RUNWAY/TAXIWAY</t>
  </si>
  <si>
    <t>Plans &amp; Specs - PAVING</t>
  </si>
  <si>
    <t>NEW BEACON</t>
  </si>
  <si>
    <t>OBSTR REM/EASMTS/-04 CO #1</t>
  </si>
  <si>
    <t>AIRPORT PAVEMENT MAINTENANCE</t>
  </si>
  <si>
    <t>Lawn Mower</t>
  </si>
  <si>
    <t>ALP &amp; Zoning Maps</t>
  </si>
  <si>
    <t>Runway Crack Seal</t>
  </si>
  <si>
    <t>EAW / Wetland Delin. / Zoning - Ext Rwy</t>
  </si>
  <si>
    <t>Rehab &amp; Extend Rwy 15/33 [2009 GO Bond]</t>
  </si>
  <si>
    <t>Obs Removal &amp; Emergency Rwy Lighting</t>
  </si>
  <si>
    <t>Repair Airport Rotating Beacon</t>
  </si>
  <si>
    <t>Obstruction Removal &amp; Crack Sealing</t>
  </si>
  <si>
    <t>Husqvarna PZ72 KAW 72-Inch Mower</t>
  </si>
  <si>
    <t>BOWSTRING-ITASCA COUNTY</t>
  </si>
  <si>
    <t>===DEER RIVER===</t>
  </si>
  <si>
    <t>===BOWSTRING===</t>
  </si>
  <si>
    <t>APPROACH. CLEAR.</t>
  </si>
  <si>
    <t>APRON RELOCATION &amp; RWY OVERRUN</t>
  </si>
  <si>
    <t>SET BUILDING W/ WELL &amp; SEPTIC</t>
  </si>
  <si>
    <t>RUNWAY MARKERS</t>
  </si>
  <si>
    <t>AIRPORT SECURITY FENCE</t>
  </si>
  <si>
    <t>RENOVATION OF A/D BUILDING</t>
  </si>
  <si>
    <t>Temporary Airport Lighting System</t>
  </si>
  <si>
    <t>CL/GR/GRAD/DRAIN/SEED/MARKERS</t>
  </si>
  <si>
    <t>BIT STAB BASE/BIT SURF/MISC</t>
  </si>
  <si>
    <t>FENCE/WATER/SEWER</t>
  </si>
  <si>
    <t>SERVICE BUILDING</t>
  </si>
  <si>
    <t>BLACK DIRT/FERT/SEED</t>
  </si>
  <si>
    <t>CONC SIDEWALKS</t>
  </si>
  <si>
    <t>RESPACING OF RUNWAY LIGHTS</t>
  </si>
  <si>
    <t>33.Parking Lot &amp; ARFF Ramp Rehab.</t>
  </si>
  <si>
    <t>35.Improve &amp; Expand Passenger Term.</t>
  </si>
  <si>
    <t>34.Extend Runway 16/34</t>
  </si>
  <si>
    <t>Loader, Scissor Lift, and Radio</t>
  </si>
  <si>
    <t>36. Abandon Rwy 12/30 &amp; Txwy Configurati</t>
  </si>
  <si>
    <t>Floor Scrubber and Vacuum</t>
  </si>
  <si>
    <t>37. Abandon Rwy 12/30 &amp; Txwy - Phase II</t>
  </si>
  <si>
    <t>Fuel System Spill Containment Upgrade</t>
  </si>
  <si>
    <t>Fuel System Improvements-Sky West Rqmnts</t>
  </si>
  <si>
    <t>38. Acquire SRE</t>
  </si>
  <si>
    <t>Emergency Septic Repair &amp; Emergency Runway 5/23 Regulator Repair</t>
  </si>
  <si>
    <t>Crack Seal; WHA; SRE-Blower; Mu-Meter Friction Tester</t>
  </si>
  <si>
    <t>Pickup Truck, Mower, and Accessories</t>
  </si>
  <si>
    <t>Environmental &amp; Feasibility Studies &amp; Conduct Master Plan / ALP</t>
  </si>
  <si>
    <t>Fire Suppression &amp; Sewer Improvements; Design of Pavement Rehab</t>
  </si>
  <si>
    <t>Taxilane Rehabilitation and Crack Sealing - Tri-City Paving</t>
  </si>
  <si>
    <t>A/D Building Site Prep - Eagle Construction</t>
  </si>
  <si>
    <t>Taxilane Rehabilitation and Crack Sealing; Design A/D Building Reconstruction</t>
  </si>
  <si>
    <t>A/D Terminal Bldg Expansion; Taxiway "D" Extension (EA); Acquire SRE</t>
  </si>
  <si>
    <t>Rotary Mower</t>
  </si>
  <si>
    <t>T.V.0.R. INSTALLATION--NAV-AID</t>
  </si>
  <si>
    <t>AARF Testing Cart; ARFF Vehicle; ARFF Gear; Design ARFF Building; Runway Crack Repair</t>
  </si>
  <si>
    <t>RWY WIDEN AND EXT/TXI/LIGHTS</t>
  </si>
  <si>
    <t>SEAL COAT AND MARKING</t>
  </si>
  <si>
    <t>T-HANGAR TAXIWAY</t>
  </si>
  <si>
    <t>ADMINISTRATION BUILDING &amp; EXT</t>
  </si>
  <si>
    <t>HANGAR AREA GRADING AND PAVING</t>
  </si>
  <si>
    <t>TAXIWAY CONSTRUCTION</t>
  </si>
  <si>
    <t>AIRPORT EXPANSION-RUNWAY ALIGN</t>
  </si>
  <si>
    <t>TERMINAL AND ELECTRICAL BLDG</t>
  </si>
  <si>
    <t>RAILS/FOUNDATIONS/CATWALK</t>
  </si>
  <si>
    <t>LANDSIDE I DEVELOPMENT</t>
  </si>
  <si>
    <t>LANDSIDE II</t>
  </si>
  <si>
    <t>(OLD) TERMINAL REMODEL</t>
  </si>
  <si>
    <t>SITE PREP. T-HANGAR</t>
  </si>
  <si>
    <t>PAVEMENT REHABILITATION</t>
  </si>
  <si>
    <t>CFR/MAINT BLDG &amp; MAINT EQUIP</t>
  </si>
  <si>
    <t>HIGH SPEED SNOWPLOW</t>
  </si>
  <si>
    <t>ROTARY MOWER, SNOWBLOWER,ETC.</t>
  </si>
  <si>
    <t>LAND, GRADER, CFR MODIFICATION</t>
  </si>
  <si>
    <t>RADIO TRANSCEIVERS</t>
  </si>
  <si>
    <t>HELIPORT SITE PREPARATION</t>
  </si>
  <si>
    <t>CONDUCT MASTER PLAN UPDATE</t>
  </si>
  <si>
    <t>1990 CAPITAL IMPROVEMENTS</t>
  </si>
  <si>
    <t>DEER FENCE &amp; SEGMENTED CIRCLE</t>
  </si>
  <si>
    <t>FUELING SYSTEM REPLACEMENT</t>
  </si>
  <si>
    <t>CRACK REPAIR/SEAL COAT</t>
  </si>
  <si>
    <t>PURCHASE OF A UNICOM RADIO</t>
  </si>
  <si>
    <t>ELECTRICAL FOR T-HANGARS</t>
  </si>
  <si>
    <t>1993 CAPITAL IMPROVEMENTS</t>
  </si>
  <si>
    <t>HANGAR SITE PREPARTATION/PAVE</t>
  </si>
  <si>
    <t>4 x 4 PICKUP TRUCK</t>
  </si>
  <si>
    <t>MODIFY AIRPORT FM RADIO SYSTEM</t>
  </si>
  <si>
    <t>PURCHASE ARFF EQUIPMENT</t>
  </si>
  <si>
    <t>RETROFIT ARFF VEHICLE</t>
  </si>
  <si>
    <t>14. 1995 AIRPORT IMPROVEMENTS</t>
  </si>
  <si>
    <t>HANGAR AREA REHABILITATION</t>
  </si>
  <si>
    <t>CRACK REPAIR AND SEALING</t>
  </si>
  <si>
    <t>13. 1996 CAPITAL IMPROVEMENTS</t>
  </si>
  <si>
    <t>14. SNOWBLOWER/UPDATE ALP</t>
  </si>
  <si>
    <t>AIRPORT PAVEMENT STRIPING</t>
  </si>
  <si>
    <t>15. RW 5 Approach Lighting System Design</t>
  </si>
  <si>
    <t>16.RWY 5 MALS, CLEARING &amp; GRUBBING</t>
  </si>
  <si>
    <t>RMP For Propane Tank, SWPP Update, REILS</t>
  </si>
  <si>
    <t>Joint &amp; Crack Sealing &amp; Repair/Seal Coat</t>
  </si>
  <si>
    <t>REMODEL ARRIVAL DEPARTURE BUILDING</t>
  </si>
  <si>
    <t>17Deer Fence,Rwy 5/23Friction,MasterPlan</t>
  </si>
  <si>
    <t>PARKING LOT PAVING</t>
  </si>
  <si>
    <t>JET A FUEL STORAGE TANK</t>
  </si>
  <si>
    <t>18.RWY 5/23: FRICTION TREAT&amp;PAVE SHLD</t>
  </si>
  <si>
    <t>MAINT EQUIP BLDG, MOWER, HANGAR REHAB</t>
  </si>
  <si>
    <t>19.Terminal Security Improvements</t>
  </si>
  <si>
    <t>20.PARKING LOT, ENT ROAD, DEER FENCE</t>
  </si>
  <si>
    <t>21.PRELIM. ENG.; WETLAND PERMIT APP</t>
  </si>
  <si>
    <t>HANGAR SITE PREP(11-UNIT T-HANGAR)TH-132</t>
  </si>
  <si>
    <t>ARFF, TRUCK, LOADER, PLOW, REHAB PKG LOT</t>
  </si>
  <si>
    <t>23.PHASE 1 RWY 16/34 CONSTRUCTION</t>
  </si>
  <si>
    <t>1/2-TON 4X4 PICKUP; TRACTOR &amp; MOWER</t>
  </si>
  <si>
    <t>CRACK SEALTXWYS &amp; RUNWAYS, REPAIR BEACON</t>
  </si>
  <si>
    <t>MOBILE JET LOADER (BOARDING STAIRS)</t>
  </si>
  <si>
    <t>25.PAVE RUNWAY 16/34 (PHASE 2 CONSTRUCT)</t>
  </si>
  <si>
    <t>SW BLDG AREA:APRON,TXLANES,DRAINAGE</t>
  </si>
  <si>
    <t>SRE (WHEEL LOADER W/SNOW REMOVAL ATTACH)</t>
  </si>
  <si>
    <t>24.LAND (TRACTS 4-8 THRU 4-18)</t>
  </si>
  <si>
    <t>26.PH 3 RY 16/34,LIGHTING,NAVAIDS,FENCE</t>
  </si>
  <si>
    <t>27Txy Rehb/Paving, Pkg Pads, Gate, SRE</t>
  </si>
  <si>
    <t>28Dedicated Rwy Broom Phase 1 Broom Only</t>
  </si>
  <si>
    <t>Update Septic System</t>
  </si>
  <si>
    <t>29.Purchase Equip, Pavement Recon. etc.</t>
  </si>
  <si>
    <t>Construct 5 Unit Hangar - Hangar Site Pr</t>
  </si>
  <si>
    <t>30.Reconstruct Runway 5/23, phase 1</t>
  </si>
  <si>
    <t>31.Reconstruction Runway 5/23 - Phase 2</t>
  </si>
  <si>
    <t>32.ARRA - Rehabilitation of the GA Apron</t>
  </si>
  <si>
    <t>CARES act amendment for Brainerd</t>
  </si>
  <si>
    <t>--E Gull Lk--  ENGINEERING</t>
  </si>
  <si>
    <t>Split Rail Fence</t>
  </si>
  <si>
    <t>APRON SITE PREP--FORCE ACCOUNT</t>
  </si>
  <si>
    <t>APRON PAVING AND FUEL FACILITY</t>
  </si>
  <si>
    <t>PLANNING STUDY</t>
  </si>
  <si>
    <t>10,000 GAL. UNDERGR. FUEL TANK</t>
  </si>
  <si>
    <t>APRON SEAL COAT</t>
  </si>
  <si>
    <t>AIRPORT SIGNS;  10 INCH BEACON.</t>
  </si>
  <si>
    <t>A/D BLDG; FUEL SYS CREDIT CARD READER</t>
  </si>
  <si>
    <t>1.AIRPORT LAYOUT PLAN</t>
  </si>
  <si>
    <t>2.SNOW REMOVAL EQUIP; EA PHASE 1</t>
  </si>
  <si>
    <t>PROPERTY SURVEYS,PHASE 2 EA,PRELIM DESIG</t>
  </si>
  <si>
    <t>HANGAR SITE PREP (GRADING ONLY)</t>
  </si>
  <si>
    <t>3.LAND ACQUISITION</t>
  </si>
  <si>
    <t>CONSTRUCT FBO HANGAR FACILITY</t>
  </si>
  <si>
    <t>4. Construct/Pave &amp; Light Runway 14/32</t>
  </si>
  <si>
    <t>5. Acquire SnowBlower Attachment</t>
  </si>
  <si>
    <t>6. Construct Eight Unit T-Hangar</t>
  </si>
  <si>
    <t>Obstruction Removal - Hillside</t>
  </si>
  <si>
    <t>Construct Hangar, Expand Apron, &amp; Relocate Electrical Vault</t>
  </si>
  <si>
    <t>REHAB RWY 14/32; INSTALL  350' OF PERIMETER FENCE</t>
  </si>
  <si>
    <t>Security Lights and Cameras</t>
  </si>
  <si>
    <t>GRADE/DRAIN/SEED/FENCE/SAN FAC</t>
  </si>
  <si>
    <t>EXC/GRAVEL/CULV</t>
  </si>
  <si>
    <t>SIDEWALK/CURB/APRON</t>
  </si>
  <si>
    <t>GRAD/DRAIN/SURF/SEED/MISC.</t>
  </si>
  <si>
    <t>REPAIR WASHOUTS</t>
  </si>
  <si>
    <t>RUNWAY EXTEN/WIDE APRON &amp; TAXI</t>
  </si>
  <si>
    <t>RUNWAY WIDENING</t>
  </si>
  <si>
    <t>FROST HEAVE CORR RUNWAY</t>
  </si>
  <si>
    <t>BIT SURF RUNWAY/TAXIWAY/APRON</t>
  </si>
  <si>
    <t>BIT SURF TXWY/APRON/ENT RD/ETC</t>
  </si>
  <si>
    <t>CONSTRUCT NEW RUNWAY</t>
  </si>
  <si>
    <t>RUNWAY &amp; TAXIWAY LIGHTING</t>
  </si>
  <si>
    <t>APRON LIGHTING &amp; SAFETY FENCE</t>
  </si>
  <si>
    <t>SAWRS</t>
  </si>
  <si>
    <t>T HANGAR RELOC. &amp; SITE PAVING</t>
  </si>
  <si>
    <t>APRON &amp; PARKING LOT, //TXWY</t>
  </si>
  <si>
    <t>RECONST 17/35, EXTEND 13/31</t>
  </si>
  <si>
    <t>SLURRY SEAL AND CRACK REPAIR</t>
  </si>
  <si>
    <t>TRACTOR, LOADER, MOWER &amp; BLOWR</t>
  </si>
  <si>
    <t>MOTOR GRADER WITH WING</t>
  </si>
  <si>
    <t>STORM WATER POLLUTN PREV PLAN</t>
  </si>
  <si>
    <t>1969 - 1500 GALLON FUEL TRUCK</t>
  </si>
  <si>
    <t>Purchase Used Snow Blower</t>
  </si>
  <si>
    <t>3.Reconstruct Runway 13/31</t>
  </si>
  <si>
    <t>4. Bat Wing Plow</t>
  </si>
  <si>
    <t>5.Construct 8 Unit Tee Hangar</t>
  </si>
  <si>
    <t>6.Update Airport Master Plan/Layout Plan</t>
  </si>
  <si>
    <t>7.Snow Removal Equip Stor Bldg. Design</t>
  </si>
  <si>
    <t>8.Const. SRE Storage Bldg</t>
  </si>
  <si>
    <t>9.Design of Runway Rehabilitation</t>
  </si>
  <si>
    <t>Reconstruction Access Road</t>
  </si>
  <si>
    <t>10. Runway 17/35 and Taxiway Reconstruct</t>
  </si>
  <si>
    <t>11. PAPIs, Guide Signs, Electrical</t>
  </si>
  <si>
    <t>Demo Old Terminal Bldg</t>
  </si>
  <si>
    <t>Water Line to AD Bldg</t>
  </si>
  <si>
    <t>Demo Old Terminal Bldg; Water to AD Bldg</t>
  </si>
  <si>
    <t>Rehabilitate Hangar Taxilane "A"</t>
  </si>
  <si>
    <t>Acquire SRE; Construct Taxilane</t>
  </si>
  <si>
    <t>Reconstruct Taxiway to North Building Area</t>
  </si>
  <si>
    <t>Runway 13/31 Lighting Replacement</t>
  </si>
  <si>
    <t>GRADE/DRAIN/SEED/MARK/FENCE</t>
  </si>
  <si>
    <t>ENT RD/PARK LOT/HNGR AREA PAV</t>
  </si>
  <si>
    <t>15FT WING MOWER J.DEERE M#1508</t>
  </si>
  <si>
    <t>STORM WATER POLLUTION PREV. PL</t>
  </si>
  <si>
    <t>1000 FT. SE RWY EXTENSION</t>
  </si>
  <si>
    <t>PAVE 1000FT RWY EXT.;SITE PREP</t>
  </si>
  <si>
    <t>CONSTRUCT ARRIVAL DEPART. BLDG</t>
  </si>
  <si>
    <t>FUEL TANK WITH CARD READER</t>
  </si>
  <si>
    <t>Txway Paving-BayHngrs; BuryPowerLn; Misc</t>
  </si>
  <si>
    <t>Twy Sealcoat, Hangar Door Replacement</t>
  </si>
  <si>
    <t>HANGAR AREA GRADING &amp; TURF ESTABLISHMENT</t>
  </si>
  <si>
    <t>2. MIRLs,PAPIs,GUIDE SIGNS,TWY MARKERS</t>
  </si>
  <si>
    <t>3. Tractor/Snow Blower</t>
  </si>
  <si>
    <t>4.Rwy 15/33 Reconstruction &amp; ALP Update</t>
  </si>
  <si>
    <t>5.Design of Snow Removal Equipment Bldg</t>
  </si>
  <si>
    <t>J Deere Pull Mower &amp; J Deere Disc Mower</t>
  </si>
  <si>
    <t>6.SRE-Loader&amp;Bucket,Blower, Broom,Blade</t>
  </si>
  <si>
    <t>Security Cameras and SRE Storage Bldg</t>
  </si>
  <si>
    <t>Crack Seal and Seal Coat</t>
  </si>
  <si>
    <t>Mower, Snow Blower, and Two Radios</t>
  </si>
  <si>
    <t>CARES ACT AMENDMENT FOR GLENWOOD</t>
  </si>
  <si>
    <t>---Henning---&lt; ENGINEERING</t>
  </si>
  <si>
    <t>GRADE STRIP</t>
  </si>
  <si>
    <t>RECORD DESTROYED-TRACTOR&amp;MOWER&amp;A/P SIGNS</t>
  </si>
  <si>
    <t>LAND ACQUISITION-18.7 ACRES</t>
  </si>
  <si>
    <t>POWERLN. BURIAL; AWOS; FENCING</t>
  </si>
  <si>
    <t>UNDERGROUND FUEL TANK, 2000 GALLON</t>
  </si>
  <si>
    <t>LAND ACQ.-100 ACRES FEE</t>
  </si>
  <si>
    <t>FarmKing 7Ft.Snowblower with Tire Chains</t>
  </si>
  <si>
    <t>LAWN MOWER AND SNOWBLOWER ATTACHMENT</t>
  </si>
  <si>
    <t>PAVE PARKING LOT AND ENTRANCE ROAD</t>
  </si>
  <si>
    <t>Install Fuel System Credit Card Reader</t>
  </si>
  <si>
    <t>Pave Run-Up Pad</t>
  </si>
  <si>
    <t>Perimeter Fence</t>
  </si>
  <si>
    <t>Snow Blower/Cab for Tractor/Radio</t>
  </si>
  <si>
    <t>Runway Lights</t>
  </si>
  <si>
    <t>Grasshopper Mower</t>
  </si>
  <si>
    <t>AD Buiding Improvements</t>
  </si>
  <si>
    <t>Narrative Report &amp; Airport Layout Plan</t>
  </si>
  <si>
    <t>Land Purchase - Phase I - Appraisals</t>
  </si>
  <si>
    <t>Acquire Two Parcels and Sell One Parcel</t>
  </si>
  <si>
    <t>Move/Expand Fencing on the North Approach Area</t>
  </si>
  <si>
    <t>GRADING, PAVING AND ELEC RELOC</t>
  </si>
  <si>
    <t>REPLACE AVIATION FUEL TANK</t>
  </si>
  <si>
    <t>OVERLAY APRON-HANGAR AREA,</t>
  </si>
  <si>
    <t>RUNWAY OVERLAY &amp; DRAINAGE</t>
  </si>
  <si>
    <t>J.D. 970 TRACTOR &amp; 72' MOWER</t>
  </si>
  <si>
    <t>F&amp;I 560 GAL. ABOVE-GROUND FUEL SYSTEM</t>
  </si>
  <si>
    <t>A/D BUILDING IMPROVEMENTS; WINDSOCK</t>
  </si>
  <si>
    <t>O'LAY RWY,TXWY,APRON,HANGAR AREA,PKG LOT</t>
  </si>
  <si>
    <t>Crack Seal Pavement</t>
  </si>
  <si>
    <t>Replace Windows in A/D Building</t>
  </si>
  <si>
    <t>Paint Hangar Building</t>
  </si>
  <si>
    <t>Entrance Road and Lighting System Upgrades</t>
  </si>
  <si>
    <t>Airfield Chip &amp; Fog Seal</t>
  </si>
  <si>
    <t>Medium Intensity Rotating Beacon</t>
  </si>
  <si>
    <t>LAC QUI PARLE COUNTY (MADISON)</t>
  </si>
  <si>
    <t>PAINT LIGHTS/MARK/POLES, ETC.</t>
  </si>
  <si>
    <t>BIT SURF APRON &amp; SANITARY FACI</t>
  </si>
  <si>
    <t>CONTROL BUILDING</t>
  </si>
  <si>
    <t>REPAIR AND SEAL BIT APRON</t>
  </si>
  <si>
    <t>FUEL TANK</t>
  </si>
  <si>
    <t>INST.2-PUMPS,1-8000 GAL. TANK</t>
  </si>
  <si>
    <t>A/D, MAINT. BLDG. IMPROVEMENTS</t>
  </si>
  <si>
    <t>INSTALL 2000 GAL FUEL TANK</t>
  </si>
  <si>
    <t>APRON IMPROVEMENTS</t>
  </si>
  <si>
    <t>CRACK ROUT, SEAL, + INFRA-RED</t>
  </si>
  <si>
    <t>REWIRE/CONDUIT BLDGS TO RUNWAY</t>
  </si>
  <si>
    <t>ADDITION TO FBO BUILDING</t>
  </si>
  <si>
    <t>REHAB PAVEMENTS;PAPIS;MITLS&amp;ELECT VAULT</t>
  </si>
  <si>
    <t>FUELING FACILITY, SRE (TRUCK &amp; SNOW PLOW</t>
  </si>
  <si>
    <t>3.SRE, PAVE ENTRANCE ROAD, ALP</t>
  </si>
  <si>
    <t>PURCHASE 12-FT BATWING MOWER</t>
  </si>
  <si>
    <t>4.Construct SRE Storage Building</t>
  </si>
  <si>
    <t>5.Apron Reconstruction</t>
  </si>
  <si>
    <t>Desgn Replacement of MIRL's - Obstr Rmvl</t>
  </si>
  <si>
    <t>Install Medium Intensity Runway Lights</t>
  </si>
  <si>
    <t>Design of Arrival/Departure Building</t>
  </si>
  <si>
    <t>Construct Arrival Departure Building</t>
  </si>
  <si>
    <t>10. Crack Seal, SRE Sweeper</t>
  </si>
  <si>
    <t>John Deere Z970R Mower</t>
  </si>
  <si>
    <t>Rehab Runway, Taxiway, &amp; Apron pavements</t>
  </si>
  <si>
    <t>SRE - Carrier Vehicle, Plow, Bucket, Pusher, and Broom</t>
  </si>
  <si>
    <t>Garage Door Replacement for SRE Building</t>
  </si>
  <si>
    <t>CARES ACT AMENDMENT FOR LAC QUI PARLE COUNTY</t>
  </si>
  <si>
    <t>LEVEL AND SEED LANDING STRIP</t>
  </si>
  <si>
    <t>GRADING STRIP</t>
  </si>
  <si>
    <t>SMOOTHING AND RESEEDING</t>
  </si>
  <si>
    <t>STRIP LIGHTING</t>
  </si>
  <si>
    <t>LAND ACQUISITION (NEW AIRPORT)</t>
  </si>
  <si>
    <t>GRADE 4000 X 100 FT RWY</t>
  </si>
  <si>
    <t>PAVE and LIGHT RW 13/31</t>
  </si>
  <si>
    <t>3.Overlay Bit. Surfaces &amp; Grade Twy</t>
  </si>
  <si>
    <t>4.Pave Parallel Txwy, Extend Hangar Txl</t>
  </si>
  <si>
    <t>5.Crack Repair &amp; EA for Runway Extension</t>
  </si>
  <si>
    <t>6. Const. Hangar AreaTxlns; Term. Plan</t>
  </si>
  <si>
    <t>7.Update ALP &amp; Slurry Seal Airport Pvmnt</t>
  </si>
  <si>
    <t>8. Pvmnt Rehab &amp; Crack Repair</t>
  </si>
  <si>
    <t>10. Airport Lighting Improvements</t>
  </si>
  <si>
    <t>Reclamation of Pavements on Runway 13/31, Taxiways, and Apron</t>
  </si>
  <si>
    <t>Construct SRE Storage Building</t>
  </si>
  <si>
    <t>LAND - DIRECT FEDERAL</t>
  </si>
  <si>
    <t>EXT. LAND STRIP   SEEDING</t>
  </si>
  <si>
    <t>REPAIR POWER &amp; INST. TEL LINES</t>
  </si>
  <si>
    <t>RUNWAY CONST. &amp; LIGHTS</t>
  </si>
  <si>
    <t>AIRPORT IMPROVEMENTS</t>
  </si>
  <si>
    <t>HANGAR SITE PREP &amp; TAXIWAY PAV</t>
  </si>
  <si>
    <t>WATER-SEWER-DRAINFIELD</t>
  </si>
  <si>
    <t>8000 GALLON FUEL TANK</t>
  </si>
  <si>
    <t>FUEL PUMP</t>
  </si>
  <si>
    <t>EXTENSION (700') LIGHTING</t>
  </si>
  <si>
    <t>CLEAR &amp; GRUBBING &amp; MISC.</t>
  </si>
  <si>
    <t>RUNWAY OVERLAY (FORCE ACCOUNT)</t>
  </si>
  <si>
    <t>TAXIWAY 12 - 30 CONSTRUCTION</t>
  </si>
  <si>
    <t>PURCHASE USED SNOWPLOW</t>
  </si>
  <si>
    <t>FUEL MONITORING SYSTEM</t>
  </si>
  <si>
    <t>TRACTOR/MOWER/SNOW BLOWER</t>
  </si>
  <si>
    <t>FEAS. STUDY &amp; A.L.P.</t>
  </si>
  <si>
    <t>CONSULTING SERVICES, A/D BLDG.</t>
  </si>
  <si>
    <t>REIL SYSTEM INSTALLATION</t>
  </si>
  <si>
    <t>Demolition of old A/D Bldg.</t>
  </si>
  <si>
    <t>Runway &amp; Taxiway Rehabilitation</t>
  </si>
  <si>
    <t>Rehab Rwy Lights, PAPIs, REILs, Elec Vau</t>
  </si>
  <si>
    <t>SNOWPLOW TRUCK, SNOW PLOW &amp; RADIO</t>
  </si>
  <si>
    <t>Master Plan Updt, Elec ALP &amp; Beacon Ht</t>
  </si>
  <si>
    <t>Land Acquisition (Rivetts) - Parcel 11</t>
  </si>
  <si>
    <t>SRE Building Improvements</t>
  </si>
  <si>
    <t>PLANNING STUDY FOR AIRPORT IMPROVEMENTS</t>
  </si>
  <si>
    <t>TWY &amp; APRON RECON., AND APRON LIGHTING</t>
  </si>
  <si>
    <t>SECURITY FENCE, FUEL SYSTEM &amp; PAST LAND</t>
  </si>
  <si>
    <t>PARCEL 12 - ENDRES PARCEL</t>
  </si>
  <si>
    <t>SUBMERSIBLE FUEL PUMPS</t>
  </si>
  <si>
    <t>E.A. FOR CROSSWIND RUNWAY 5/23</t>
  </si>
  <si>
    <t>SLURRY SEAL APRON &amp; FUEL FACILITY REPAIR</t>
  </si>
  <si>
    <t>11. SWPPP &amp; INSTALL DRAINAGE STRUCTURE</t>
  </si>
  <si>
    <t>12. AIRPORT LAYOUT PLAN UPDATE</t>
  </si>
  <si>
    <t>STUMP REMOVAL</t>
  </si>
  <si>
    <t>13.ENVIRONMENTAL ASSESSMENT - PHASE 2</t>
  </si>
  <si>
    <t>HANGAR &amp; MAINT BLDG - LIGHTING UPGRADES</t>
  </si>
  <si>
    <t>14. Pavement Rehab - N. Apron &amp; Txln</t>
  </si>
  <si>
    <t>Parcel 17 EA</t>
  </si>
  <si>
    <t>Acquire Parcel 17 in fee</t>
  </si>
  <si>
    <t>Fuel System Upgrades</t>
  </si>
  <si>
    <t>Conduct EA for New Crosswind Runway; Remove Trees; Remove Building; Update Terminal Area Plan</t>
  </si>
  <si>
    <t>Design - Runway 18/36 Construction</t>
  </si>
  <si>
    <t>Construct Taxiway to North Hangar Area</t>
  </si>
  <si>
    <t>Construct Cross-Wind Runway</t>
  </si>
  <si>
    <t>CARES ACT AMENDMENT FOR LITTLE FALLS</t>
  </si>
  <si>
    <t>OVERLAY RNWY,TXWY.APRON</t>
  </si>
  <si>
    <t>TRACTOR MOWER / SNOWBLOWER</t>
  </si>
  <si>
    <t>SEAL COAT PAVEMENT</t>
  </si>
  <si>
    <t>REMODEL A/D BLDG. &amp; GARAGE</t>
  </si>
  <si>
    <t>Purchase Snow Removal Equipment (blower)</t>
  </si>
  <si>
    <t>TAXIWAY TO HANGAR AREA</t>
  </si>
  <si>
    <t>1.Master Plan / ALP Update</t>
  </si>
  <si>
    <t>Crack &amp; Fog Seal Rwy - Misc A/D items</t>
  </si>
  <si>
    <t>2.Lighting Improvements</t>
  </si>
  <si>
    <t>Above Ground Fuel Tank</t>
  </si>
  <si>
    <t>3. T-Hangar, PAPI, REILs</t>
  </si>
  <si>
    <t>4. Perimeter Fence &amp; Lighted Wind Cone</t>
  </si>
  <si>
    <t>5.Crack Repair &amp; Seal Coat RW/TWY/Apron</t>
  </si>
  <si>
    <t>6.Construct Arrival/Departure Building</t>
  </si>
  <si>
    <t>7. Design of Runway 16/34 Reconstruction</t>
  </si>
  <si>
    <t>8.Rehab Rwy, Txwy, Txln &amp; Apron</t>
  </si>
  <si>
    <t>EA for Runway Extension</t>
  </si>
  <si>
    <t>Land Acquisition; Design for Runway Extension</t>
  </si>
  <si>
    <t>Runway 16/34 Extension and Land Acquisition</t>
  </si>
  <si>
    <t>GRADING AND DRAINAGE</t>
  </si>
  <si>
    <t>GRADE/GRAVEL DRIVEWAYS/PARK AR</t>
  </si>
  <si>
    <t>TEST WELL</t>
  </si>
  <si>
    <t>LEVEL/FERTILIZE/SEED</t>
  </si>
  <si>
    <t>WATER/SEWER/BIT APRON/MISC.</t>
  </si>
  <si>
    <t>INSTALL WATER MAIN</t>
  </si>
  <si>
    <t>CONST RUNWAY AND LIGHTING</t>
  </si>
  <si>
    <t>SEAL AND MARK RUNWAY</t>
  </si>
  <si>
    <t>SURF APRON AND TAXI</t>
  </si>
  <si>
    <t>SITE PREP/GRADING/PAVING</t>
  </si>
  <si>
    <t>30 X 40 A/D BUILDING</t>
  </si>
  <si>
    <t>RUNWAY LIGHTING, ETC.</t>
  </si>
  <si>
    <t>TRACTOR, LOADER &amp; MOWER</t>
  </si>
  <si>
    <t>FUEL TANK REMOVAL</t>
  </si>
  <si>
    <t>AIRPORT STORM SEWER REPLACEMNT</t>
  </si>
  <si>
    <t>AIRPORT SAFETY FENCING</t>
  </si>
  <si>
    <t>HANGAR DOORS (6)</t>
  </si>
  <si>
    <t>Replace Fuel Facilities</t>
  </si>
  <si>
    <t>UPDATE AIRPORT MASTER PLAN</t>
  </si>
  <si>
    <t>CONSULTANT SERVICES FOR AIRPORT ZONING</t>
  </si>
  <si>
    <t>PAVEMENT REHAB (HANGAR AREA)</t>
  </si>
  <si>
    <t>INSTALL PAPIS</t>
  </si>
  <si>
    <t>4.APRON &amp; TAXIWAY RECONSTRUCTION</t>
  </si>
  <si>
    <t>5.Reconst Entrance Rd/Park Lot &amp; Fencing</t>
  </si>
  <si>
    <t>Purchase 31HP Mower &amp; Blower Attachment</t>
  </si>
  <si>
    <t>6.Replace REILS, Prelim Engr. for Txwy</t>
  </si>
  <si>
    <t>7.Construction of Parallel Taxiway 14/32</t>
  </si>
  <si>
    <t>8.Design SRE Strg Bldg &amp; Purchase SRE</t>
  </si>
  <si>
    <t>9.Extend Sanitary Sewer</t>
  </si>
  <si>
    <t>10.Design of Runway Rehabilitation</t>
  </si>
  <si>
    <t>11. Construct SRE Bldg</t>
  </si>
  <si>
    <t>12. Reconstruction of Runway 14/32</t>
  </si>
  <si>
    <t>Reconstruct Runway 14/32 BOND FUNDS</t>
  </si>
  <si>
    <t>Frontier FM2115R Flex-Wing Mower</t>
  </si>
  <si>
    <t>FBO Ventilation</t>
  </si>
  <si>
    <t>13. Upgrade Fuel System</t>
  </si>
  <si>
    <t>Security Lighting</t>
  </si>
  <si>
    <t>Airport Arrival/Departure Building Impovements and Gutter Replacement</t>
  </si>
  <si>
    <t>Crack &amp; Slurry seal Parallel Taxi &amp; Connectors: Apron &amp; TXY Lanes</t>
  </si>
  <si>
    <t>Fuel System Replacement</t>
  </si>
  <si>
    <t>Taxi-lane &amp; Wind-cone Construction</t>
  </si>
  <si>
    <t>Construct 4 unit T-Hangar</t>
  </si>
  <si>
    <t>RWY/TAXI/APRON PAVE AND LIGHT</t>
  </si>
  <si>
    <t>APRON, CAR PARKING</t>
  </si>
  <si>
    <t>PAVING, TIE DOWNS, AND FENCE</t>
  </si>
  <si>
    <t>GRAVEL BASE (FORCE ACCOUNT)</t>
  </si>
  <si>
    <t>RECONSTRUCT RUNWAY 14/32</t>
  </si>
  <si>
    <t>REPAIR OF HANGAR DOOR</t>
  </si>
  <si>
    <t>R &amp; R 10,000 GAL FUEL TANK</t>
  </si>
  <si>
    <t>A/D BLDG &amp; MISC CONSTRUCTION</t>
  </si>
  <si>
    <t>PURCHASE RIDING LAW MOWER</t>
  </si>
  <si>
    <t>PURCHASE 16 FOOT SNOW PLOW</t>
  </si>
  <si>
    <t>SEWAGE TREATMENT MOUND</t>
  </si>
  <si>
    <t>Hangar site prep &amp; tank monitoring dvice</t>
  </si>
  <si>
    <t>Furnish &amp; Install Jet-A Fuel System</t>
  </si>
  <si>
    <t>Land Acquisition (Runway Extension)</t>
  </si>
  <si>
    <t>Runway Extension, Overlay, PAPIs &amp; Signs</t>
  </si>
  <si>
    <t>2Seal Coat Bit. Surfaces/Tee Hangar/Fuel</t>
  </si>
  <si>
    <t>Purchase Mower and Re-Roof A/D Building</t>
  </si>
  <si>
    <t>3.Environmental Assessment Parallel Txwy</t>
  </si>
  <si>
    <t>Upgrade of Fuel System Card Reader</t>
  </si>
  <si>
    <t>4.Rehabilitate Runway 14/32 &amp; GA Apron</t>
  </si>
  <si>
    <t>5. Construct Parallel Taxiway - Design</t>
  </si>
  <si>
    <t>Fuel Shutoff - Carpet/Paint A/D Bldg</t>
  </si>
  <si>
    <t>6. LAND, Hangar, Apron, Slurry Seal</t>
  </si>
  <si>
    <t>Construct Parallel Taxiway; Reconstruct Taxiway "A"; Rehabilitate Parking Lot</t>
  </si>
  <si>
    <t>Apron and Taxilane Reconstruction - Design</t>
  </si>
  <si>
    <t>Taxilane Pavement Rehabilitation</t>
  </si>
  <si>
    <t>Extend Runway 14/32 - Phase 1</t>
  </si>
  <si>
    <t>CARES ACT AMENDMENT FOR MORRIS</t>
  </si>
  <si>
    <t>===NORTHOME AIRPORT===</t>
  </si>
  <si>
    <t>REALIGN AND EXTEND RUNWAY</t>
  </si>
  <si>
    <t>TREE/BRUSH REMOVAL &amp; FILLG RWY LOW AREAS</t>
  </si>
  <si>
    <t>1997 New Holland Tractor</t>
  </si>
  <si>
    <t>Brushing; Batwing Mower</t>
  </si>
  <si>
    <t>Construct New A/D Building</t>
  </si>
  <si>
    <t>Runway Repair</t>
  </si>
  <si>
    <t>Install Beacon Pole and Light</t>
  </si>
  <si>
    <t>GRADE/DRAIN/SEED/FENCE/UTIL</t>
  </si>
  <si>
    <t>DRAIN/FENCE/APRONS/SEWAGE/UTIL</t>
  </si>
  <si>
    <t>AIRPORT IMPROVEMENT &amp; LIGHTING</t>
  </si>
  <si>
    <t>WIND DIRECTION&amp; VELOCITY INST</t>
  </si>
  <si>
    <t>REPAIR VASI FOUNDATIONS</t>
  </si>
  <si>
    <t>10,000 GAL. Sti-P3 FUEL TANK</t>
  </si>
  <si>
    <t>PAINT ARRIVAL DEPARTURE BLDG.</t>
  </si>
  <si>
    <t>Crack Sealing/MIRL System Cans</t>
  </si>
  <si>
    <t>Airport Seal Coat &amp; Paint Striping</t>
  </si>
  <si>
    <t>Hangar Roof &amp; Door Replacement</t>
  </si>
  <si>
    <t>1. SNOW REMOVAL EQUIPMENT</t>
  </si>
  <si>
    <t>2.UPDATE ALP; RUNWAY LIGHTING DESIGN</t>
  </si>
  <si>
    <t>3.RUNWAY&amp;TAXIWAY LIGHTING, PAPIS</t>
  </si>
  <si>
    <t>4.Reconstruct &amp; Mark Runway 16/34</t>
  </si>
  <si>
    <t>5.Design of Apron Rehab &amp; Expansn</t>
  </si>
  <si>
    <t>6.Apron and Taxiway Expansion and Rehab</t>
  </si>
  <si>
    <t>Arrival/Departure Bldg Windows and Sign</t>
  </si>
  <si>
    <t>7.EA for Txwy, and Dgn of Jet Fuel Fac</t>
  </si>
  <si>
    <t>Update Fuel System Card Reader</t>
  </si>
  <si>
    <t>8.  Const Jet A Fuel Facility</t>
  </si>
  <si>
    <t>9. Crack Seal Rwy 16/34, SWPPP</t>
  </si>
  <si>
    <t>Entrance Rd. &amp; Parking Lot Rehab.; Slurry Sl. Rnwy.; Fuel System Reloc.</t>
  </si>
  <si>
    <t>Slurry Seal Apron, Taxiway, and Taxilanes</t>
  </si>
  <si>
    <t>Runway Pavement Rehabilitation</t>
  </si>
  <si>
    <t>Airport Hanger Floor</t>
  </si>
  <si>
    <t>Pavement Rehabilitation - Crack Repair</t>
  </si>
  <si>
    <t>Replace Airport Rotating Beacon</t>
  </si>
  <si>
    <t>CARES ACT AMENDMENT FOR ORTONVILLE</t>
  </si>
  <si>
    <t>--Pelican Rapids-CONSTRUCT LANDING STRIP</t>
  </si>
  <si>
    <t>FUEL FACILITY AND FENCE</t>
  </si>
  <si>
    <t>A/D BLDG/HNGR SITE PREP &amp; PAVE</t>
  </si>
  <si>
    <t>WELL AND PRESSURE SYSTEM</t>
  </si>
  <si>
    <t>GRADE AND PAVE TAXIWAY</t>
  </si>
  <si>
    <t>VESTIBULE ADDITION TO A/D BLDG</t>
  </si>
  <si>
    <t>ROUT &amp; FILL BITUM.CRACKS</t>
  </si>
  <si>
    <t>SEAL COAT AIRPORT APRON AREA</t>
  </si>
  <si>
    <t>ROTATING BEACON AND TOWER</t>
  </si>
  <si>
    <t>FUEL TANK-MONIT/LEAK DETECTION</t>
  </si>
  <si>
    <t>Fuel System Improvements &amp; Crack Repair</t>
  </si>
  <si>
    <t>REPLACE LIGHTING SYSTEM (TALS)</t>
  </si>
  <si>
    <t>Replace Aviation Fuel Pump</t>
  </si>
  <si>
    <t>Taxiway Pavement Rehabilitation</t>
  </si>
  <si>
    <t>Hangar Site Grading</t>
  </si>
  <si>
    <t>Seal Coat Taxiway, Taxilane &amp; Apron</t>
  </si>
  <si>
    <t>--Perham---   PLANS &amp; SPECIFICATIONS</t>
  </si>
  <si>
    <t>LEVEL AND SEED STRIPS</t>
  </si>
  <si>
    <t>SURF APRON AND TAXI/FENCE</t>
  </si>
  <si>
    <t>MED INT LIGHTS</t>
  </si>
  <si>
    <t>GRADE NEW BLDG AREA</t>
  </si>
  <si>
    <t>APRON &amp; TXWY PAVE &amp; FUEL FACIL</t>
  </si>
  <si>
    <t>HANGAR ACQ. &amp; DEMOLITION</t>
  </si>
  <si>
    <t>BEACON TOWER &amp; RELOC WINDSOCK</t>
  </si>
  <si>
    <t>SEAL COAT APRON &amp; TAXIWAYS</t>
  </si>
  <si>
    <t>GRADE, PAVE AND LIGHTING</t>
  </si>
  <si>
    <t>Fueling System Improvements</t>
  </si>
  <si>
    <t>Overlay &amp; Mark Apron &amp; Taxiway</t>
  </si>
  <si>
    <t>Route and Seal Cracks</t>
  </si>
  <si>
    <t>TORO 455D Groundmaster with Snowblower</t>
  </si>
  <si>
    <t>Runway and Apron Crack Sealing</t>
  </si>
  <si>
    <t>Auto Parking &amp; Hangar Apron Rehab</t>
  </si>
  <si>
    <t>Acquire Tractor, Mower &amp; Snwblwr Attchmt</t>
  </si>
  <si>
    <t>Reconstruct Runway 12/30</t>
  </si>
  <si>
    <t>Replace Fuel Pump</t>
  </si>
  <si>
    <t>TRUCK AND PLOW ATTACHMENTS</t>
  </si>
  <si>
    <t>Acquire and Install New Airport Beacon</t>
  </si>
  <si>
    <t>Used 1997 SnoGo Model WK-800 Snow Blower</t>
  </si>
  <si>
    <t>Rehab Hangar-Replace Door &amp; Paint</t>
  </si>
  <si>
    <t>Hangar Apron Expansion</t>
  </si>
  <si>
    <t>Airport Pavement Crack Seal and Slurry Seal</t>
  </si>
  <si>
    <t>Master Plan Study and ALP Update</t>
  </si>
  <si>
    <t>REILS System</t>
  </si>
  <si>
    <t>===Remer===  ENGINEERING CONT</t>
  </si>
  <si>
    <t>Security Fence, Tree Clearing</t>
  </si>
  <si>
    <t>48" Mower-NO LONGER IN USE</t>
  </si>
  <si>
    <t>King Kutter Brush Hog</t>
  </si>
  <si>
    <t>Brushing and bulletin board</t>
  </si>
  <si>
    <t>John Deere Tractor and Mower Deck</t>
  </si>
  <si>
    <t>Establish Turf</t>
  </si>
  <si>
    <t>--- Wheaton ---  GRADE/SEED/MARK</t>
  </si>
  <si>
    <t>PLANS &amp; SPECS--BLDG/WATER/SEWE</t>
  </si>
  <si>
    <t>PLANS AND SPECIFICATIONS--WELL</t>
  </si>
  <si>
    <t>BITUM APRON AND SAFETY FENCE</t>
  </si>
  <si>
    <t>GRADE/PAVE/LIGHT</t>
  </si>
  <si>
    <t>REPAIR VASI'S, INST. RAD.CONTR</t>
  </si>
  <si>
    <t>BUILDING AREA IMPROVEMENTS</t>
  </si>
  <si>
    <t>OVERLAY &amp; HANGAR RAISING</t>
  </si>
  <si>
    <t>A/D Enlargement; Site Prepar.</t>
  </si>
  <si>
    <t>3-SECTION GYRO MOWER, M1508</t>
  </si>
  <si>
    <t>LAND ACQ. AND TREE CLEARING</t>
  </si>
  <si>
    <t>NEW WATER SUPPLY WELL</t>
  </si>
  <si>
    <t>1.LAND (Past TRACTs A &amp; B) &amp; ALP</t>
  </si>
  <si>
    <t>REHAB PVMTS,ENT RD,EDGE DRAINS, OBST REM</t>
  </si>
  <si>
    <t>3. Rwy 16/34 Preliminary Engineering</t>
  </si>
  <si>
    <t>4.Runway &amp; Txwy Overlay; PAPI's; Slurry</t>
  </si>
  <si>
    <t>5. Reconstruction Airport Entrance Road</t>
  </si>
  <si>
    <t>Mower, Broom, and Snow Blower</t>
  </si>
  <si>
    <t>Develop SWPPP &amp; Obstruction Removal Runway 06</t>
  </si>
  <si>
    <t>Construct 2 Hangars</t>
  </si>
  <si>
    <t>GRADE/SEED/LIGHTS/SURF APRON</t>
  </si>
  <si>
    <t>BITUM RESURF APRON</t>
  </si>
  <si>
    <t>GRADE/SURF/LIGHT WNW-ESE</t>
  </si>
  <si>
    <t>ENT ROAD AND PARKING LOT</t>
  </si>
  <si>
    <t>LANDING STRIP MARKERS</t>
  </si>
  <si>
    <t>GRADE AND SURF APRON</t>
  </si>
  <si>
    <t>BIT SURF TXI FOR T-HANGAR</t>
  </si>
  <si>
    <t>GRADE AND SURF TAXI AND RAMPS</t>
  </si>
  <si>
    <t>PAVE HANGAR AREA</t>
  </si>
  <si>
    <t>GRADE EXTEND RUNWAY</t>
  </si>
  <si>
    <t>SURF AND LIGHT RWY EXTENSION</t>
  </si>
  <si>
    <t>STANDBY GENERATOR</t>
  </si>
  <si>
    <t>LAND (Conklin)</t>
  </si>
  <si>
    <t>LAND (Hansen/Sordahl)</t>
  </si>
  <si>
    <t>LAND (Kueseman/Flykt)</t>
  </si>
  <si>
    <t>PARALLEL TAXIWAY</t>
  </si>
  <si>
    <t>RELOCATE VOR</t>
  </si>
  <si>
    <t>LAND ACQUISITION (Gregerson)</t>
  </si>
  <si>
    <t>MAINT EQUIP - DUMP TRUCK</t>
  </si>
  <si>
    <t>LAND ACQUISITION (Aarvig)</t>
  </si>
  <si>
    <t>AV-GAS &amp; JET FUEL FACILITY</t>
  </si>
  <si>
    <t>AUTOMATED WEATHER SERVICE</t>
  </si>
  <si>
    <t>REMODEL BLOCK HANGAR ENTRANCE</t>
  </si>
  <si>
    <t>AIRPORT MASTER PLAN REVIEW</t>
  </si>
  <si>
    <t>Airport Signing</t>
  </si>
  <si>
    <t>**Airport Layout Plan/Environmental</t>
  </si>
  <si>
    <t>33,500# DUMP TRUCK</t>
  </si>
  <si>
    <t>PURCHASE &amp; MOUNT SNOWPLOW WING</t>
  </si>
  <si>
    <t>**Environmental Assessment/Preliminary</t>
  </si>
  <si>
    <t>**Land Acquisition (Layman - Parcel 13)</t>
  </si>
  <si>
    <t>A/D Building Handicap Accessibility</t>
  </si>
  <si>
    <t>1.**Land Acquisition (Jones - Parcel 16)</t>
  </si>
  <si>
    <t>TXWY Reflectors/Avgas credit card reader</t>
  </si>
  <si>
    <t>**Appraisals &amp; Preliminary Engineering</t>
  </si>
  <si>
    <t>2. Land Acquisition - New Airport</t>
  </si>
  <si>
    <t>3.Grading for New Airport</t>
  </si>
  <si>
    <t>4.2003 Grading &amp; Drainage, Wetland Mitgn</t>
  </si>
  <si>
    <t>HNTB - Design Services/AIP-05/AD/FBO BLD</t>
  </si>
  <si>
    <t>Drill Well for New Airport</t>
  </si>
  <si>
    <t>5.Pave &amp; Light Rwy 13/31/Taxiways/Apron</t>
  </si>
  <si>
    <t>A/D Building/FBO Facility</t>
  </si>
  <si>
    <t>6.2005 Fed Project</t>
  </si>
  <si>
    <t>Relocate Aircraft Hangars to New Airport</t>
  </si>
  <si>
    <t>7.Construct Concrete Apron</t>
  </si>
  <si>
    <t>Install Telecommunications to New Airpor</t>
  </si>
  <si>
    <t>8.Widen Hangar Taxilanes to 30'</t>
  </si>
  <si>
    <t>9.Prel. Eng for Relocating RCO &amp; RCAG</t>
  </si>
  <si>
    <t>Airport Turf &amp; Pvmnt Improvements</t>
  </si>
  <si>
    <t>Drainage Improvements for NAVAIDS</t>
  </si>
  <si>
    <t>Master Plan Update, East Hangar Area Taxilane Rehabilitation, and Drainage</t>
  </si>
  <si>
    <t>Construction for Taxilane Rehabilitation; Card Reader for Fuel System</t>
  </si>
  <si>
    <t>Crack Seal and Slurry Seal Runway and Taxiways</t>
  </si>
  <si>
    <t>Source: MnDOT ACE Database (provided on 04/08/21)</t>
  </si>
  <si>
    <t>Not in system</t>
  </si>
  <si>
    <t>NPIAS:</t>
  </si>
  <si>
    <t xml:space="preserve">Fuel Available: </t>
  </si>
  <si>
    <t>Pavement</t>
  </si>
  <si>
    <t>Environmental concerns</t>
  </si>
  <si>
    <t>Highest Possible Score</t>
  </si>
  <si>
    <t>Based Aircraft</t>
  </si>
  <si>
    <t>Basic Scoring Methodology</t>
  </si>
  <si>
    <t>Jenks Methodology</t>
  </si>
  <si>
    <t>Annual Operations</t>
  </si>
  <si>
    <t>Airport in General Score</t>
  </si>
  <si>
    <t>TOTAL SCORE</t>
  </si>
  <si>
    <t>MnDOT Aeronautics Airport Closure Vulnerability Assessment Score Sheet</t>
  </si>
  <si>
    <t>Workbook Notes (Please Read Prior to Reviewing Other Sheets!)</t>
  </si>
  <si>
    <t>Methodology Type</t>
  </si>
  <si>
    <t>Metric/Indicator</t>
  </si>
  <si>
    <t>ALL METRICS</t>
  </si>
  <si>
    <t>Total Possible Score</t>
  </si>
  <si>
    <t>2021-2025 NPIAS Report - Minnesota</t>
  </si>
  <si>
    <t>Source: MnDOT Aeronautics, 11/22/20</t>
  </si>
  <si>
    <t>MnDOT Aeronautics Airport Pavement Management System Data</t>
  </si>
  <si>
    <t>Source: ArcGIS Drive-Time Analysis, 2021</t>
  </si>
  <si>
    <t>30-Minute Population Access by 2022 MnSASP Airport</t>
  </si>
  <si>
    <t>Category-Current</t>
  </si>
  <si>
    <t>Category-Year 5</t>
  </si>
  <si>
    <t>Current Enplaned</t>
  </si>
  <si>
    <t>Current Based Aircraft</t>
  </si>
  <si>
    <t>2021-2025 Dev Estimate</t>
  </si>
  <si>
    <t>Source: FAA Airport Data and Information Portal (ADIP), 10/16/2020</t>
  </si>
  <si>
    <r>
      <rPr>
        <sz val="11"/>
        <color rgb="FFC00000"/>
        <rFont val="Book Antiqua"/>
        <family val="1"/>
        <scheme val="minor"/>
      </rPr>
      <t>Red</t>
    </r>
    <r>
      <rPr>
        <sz val="11"/>
        <color theme="1"/>
        <rFont val="Book Antiqua"/>
        <family val="2"/>
        <scheme val="minor"/>
      </rPr>
      <t xml:space="preserve"> = Special attention (see Reference Data Notes)</t>
    </r>
  </si>
  <si>
    <t>End of worksheet</t>
  </si>
  <si>
    <t>Jenks Natural Break Methodology Thresholds by Metric/Indicator and State Classification</t>
  </si>
  <si>
    <t>Local Funding</t>
  </si>
  <si>
    <t>AIP Grant Funding</t>
  </si>
  <si>
    <t>Airport Closure Vulnerability Assessment Criteria Details</t>
  </si>
  <si>
    <t>Formatting Notes (Score Sheet)</t>
  </si>
  <si>
    <t>Basic Scoring Methodology Thresholds by Metric/Indicator and State Classification</t>
  </si>
  <si>
    <t>No data (N/A)</t>
  </si>
  <si>
    <t>2022 MnSASP Baseline Operations By Airport</t>
  </si>
  <si>
    <t>Source: 2022 MnSASP Technical Report, Chapter 3</t>
  </si>
  <si>
    <t>MnDOT Aeronautics CIP</t>
  </si>
  <si>
    <t>Source: FAA AIP Grant History Lookup (Pulled 03/15/2021, https://www.faa.gov/airports/aip/grant_histories/lookup/)</t>
  </si>
  <si>
    <t>FAA Airport Improvement Program (AIP) Grant History (Minnesota airports only)</t>
  </si>
  <si>
    <t>2022 MnSASP Inventory Data</t>
  </si>
  <si>
    <t>Source: 2022 MnSASP Inventory (Finalized April 2021)</t>
  </si>
  <si>
    <t>Source: ArcGIS Analysis, 2021</t>
  </si>
  <si>
    <t>Airports Within 30 Nautical Miles Around Each MnSASP Airport</t>
  </si>
  <si>
    <t>FAA Airport-Reported Aircraft Operations (5010)</t>
  </si>
  <si>
    <t>No Data</t>
  </si>
  <si>
    <t xml:space="preserve">FAA 5010-Reported Based Aircraft Counts </t>
  </si>
  <si>
    <t>Airport Economic Impacts by MnSASP Airport</t>
  </si>
  <si>
    <t>N/A or No Data</t>
  </si>
  <si>
    <r>
      <t>Based Aircraft Count (Inventory):</t>
    </r>
    <r>
      <rPr>
        <sz val="11"/>
        <color theme="1"/>
        <rFont val="Book Antiqua"/>
        <family val="1"/>
        <scheme val="minor"/>
      </rPr>
      <t xml:space="preserve"> Two airports (VVV, FOZ) did not provide based aircraft data in the inventory. Pulled from 5010 (hard coded and red font)</t>
    </r>
  </si>
  <si>
    <r>
      <t xml:space="preserve">Average PCI - Runway: </t>
    </r>
    <r>
      <rPr>
        <sz val="11"/>
        <color theme="1"/>
        <rFont val="Book Antiqua"/>
        <family val="1"/>
        <scheme val="minor"/>
      </rPr>
      <t>MAC airports are not included in the PCI reports completed by MnDOT. Some MAC airports have PCI data available from Master Plans - these are indicated in red font and hardcoded</t>
    </r>
  </si>
  <si>
    <t>Estimated Baseline Counts Score (4.1)</t>
  </si>
  <si>
    <t>Reference Data Notes (columns D-AA in Score Sheet)</t>
  </si>
  <si>
    <t>For calculating the total score, Simple addition of all the criteria scores, with the exception of the aggregation noted below to prevent redundancy</t>
  </si>
  <si>
    <r>
      <rPr>
        <b/>
        <sz val="11"/>
        <color theme="1"/>
        <rFont val="Book Antiqua"/>
        <family val="1"/>
        <scheme val="minor"/>
      </rPr>
      <t>Black</t>
    </r>
    <r>
      <rPr>
        <sz val="11"/>
        <color theme="1"/>
        <rFont val="Book Antiqua"/>
        <family val="2"/>
        <scheme val="minor"/>
      </rPr>
      <t xml:space="preserve"> = Data are calculated from formulas referencing cells in same sheet (and from another sheet)</t>
    </r>
  </si>
  <si>
    <r>
      <rPr>
        <b/>
        <u/>
        <sz val="11"/>
        <color theme="4" tint="-0.499984740745262"/>
        <rFont val="Book Antiqua"/>
        <family val="1"/>
        <scheme val="minor"/>
      </rPr>
      <t>Green</t>
    </r>
    <r>
      <rPr>
        <sz val="11"/>
        <color theme="1"/>
        <rFont val="Book Antiqua"/>
        <family val="2"/>
        <scheme val="minor"/>
      </rPr>
      <t xml:space="preserve"> = Data pulling from another sheet</t>
    </r>
  </si>
  <si>
    <t>24 hour availability with credit card</t>
  </si>
  <si>
    <t>"available 24 hours with credit card, after
hours call 320-979-2260"</t>
  </si>
  <si>
    <t>"after hrs call 507-429-6321 or 507-313-
8720"</t>
  </si>
  <si>
    <t>Self service fuel available with credit card</t>
  </si>
  <si>
    <t>available 24 hours with credit card, Jet A call FBO after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</si>
</sst>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yyyy\-mm\-dd"/>
    <numFmt numFmtId="168" formatCode="_(&quot;$&quot;* #,##0_);_(&quot;$&quot;* \(#,##0\);_(&quot;$&quot;* &quot;-&quot;??_);_(@_)"/>
    <numFmt numFmtId="169" formatCode="&quot;$&quot;#,##0"/>
    <numFmt numFmtId="170" formatCode="0.0"/>
    <numFmt numFmtId="171" formatCode="\ mm\/dd\/yyyy"/>
    <numFmt numFmtId="172" formatCode="[$$-409]#,##0.00_);[$$-409]\(#,##0.00\)"/>
  </numFmts>
  <fonts count="52" x14ac:knownFonts="1">
    <font>
      <sz val="11"/>
      <color theme="1"/>
      <name val="Book Antiqua"/>
      <family val="2"/>
      <scheme val="minor"/>
    </font>
    <font>
      <sz val="11"/>
      <color theme="1"/>
      <name val="Book Antiqua"/>
      <family val="2"/>
      <scheme val="minor"/>
    </font>
    <font>
      <sz val="10"/>
      <color rgb="FF000000"/>
      <name val="Times New Roman"/>
      <family val="1"/>
    </font>
    <font>
      <sz val="10"/>
      <name val="Arial"/>
      <family val="2"/>
    </font>
    <font>
      <b/>
      <sz val="12"/>
      <name val="Arial"/>
      <family val="2"/>
    </font>
    <font>
      <u/>
      <sz val="11"/>
      <color theme="10"/>
      <name val="Book Antiqua"/>
      <family val="2"/>
      <scheme val="minor"/>
    </font>
    <font>
      <b/>
      <sz val="9"/>
      <color rgb="FF003865"/>
      <name val="Arial Narrow"/>
      <family val="2"/>
    </font>
    <font>
      <sz val="9"/>
      <color rgb="FF000000"/>
      <name val="Calibri"/>
      <family val="2"/>
    </font>
    <font>
      <sz val="9"/>
      <color theme="1"/>
      <name val="Calibri"/>
      <family val="2"/>
    </font>
    <font>
      <b/>
      <sz val="9"/>
      <color theme="1"/>
      <name val="Calibri"/>
      <family val="2"/>
    </font>
    <font>
      <sz val="9"/>
      <color theme="1"/>
      <name val="Arial Narrow"/>
      <family val="2"/>
    </font>
    <font>
      <b/>
      <sz val="9"/>
      <color rgb="FF000000"/>
      <name val="Calibri"/>
      <family val="2"/>
    </font>
    <font>
      <sz val="8"/>
      <name val="Book Antiqua"/>
      <family val="2"/>
      <scheme val="minor"/>
    </font>
    <font>
      <b/>
      <sz val="11"/>
      <color theme="1"/>
      <name val="Book Antiqua"/>
      <family val="2"/>
      <scheme val="minor"/>
    </font>
    <font>
      <sz val="8.25"/>
      <color indexed="8"/>
      <name val="Microsoft Sans Serif"/>
      <family val="2"/>
    </font>
    <font>
      <sz val="11"/>
      <color indexed="8"/>
      <name val="Book Antiqua"/>
      <family val="2"/>
      <scheme val="minor"/>
    </font>
    <font>
      <b/>
      <u/>
      <sz val="11"/>
      <color theme="1"/>
      <name val="Book Antiqua"/>
      <family val="2"/>
      <scheme val="minor"/>
    </font>
    <font>
      <sz val="10"/>
      <color indexed="8"/>
      <name val="Arial"/>
      <family val="2"/>
    </font>
    <font>
      <sz val="10"/>
      <name val="MS Sans Serif"/>
    </font>
    <font>
      <b/>
      <sz val="9"/>
      <name val="Arial Narrow"/>
      <family val="2"/>
    </font>
    <font>
      <sz val="9"/>
      <name val="Arial Narrow"/>
      <family val="2"/>
    </font>
    <font>
      <sz val="10"/>
      <color theme="1"/>
      <name val="Arial Narrow"/>
      <family val="2"/>
    </font>
    <font>
      <i/>
      <sz val="14"/>
      <color rgb="FF003F6B"/>
      <name val="Arial"/>
      <family val="2"/>
    </font>
    <font>
      <b/>
      <u/>
      <sz val="11"/>
      <color theme="0"/>
      <name val="Book Antiqua"/>
      <family val="2"/>
      <scheme val="minor"/>
    </font>
    <font>
      <sz val="11"/>
      <color rgb="FF0000CC"/>
      <name val="Book Antiqua"/>
      <family val="2"/>
      <scheme val="minor"/>
    </font>
    <font>
      <b/>
      <i/>
      <u/>
      <sz val="9"/>
      <name val="Arial Narrow"/>
      <family val="2"/>
    </font>
    <font>
      <b/>
      <i/>
      <u/>
      <sz val="11"/>
      <color theme="1"/>
      <name val="Book Antiqua"/>
      <family val="2"/>
      <scheme val="minor"/>
    </font>
    <font>
      <b/>
      <i/>
      <u/>
      <sz val="11"/>
      <color indexed="8"/>
      <name val="Book Antiqua"/>
      <family val="2"/>
      <scheme val="minor"/>
    </font>
    <font>
      <b/>
      <sz val="11"/>
      <color theme="0"/>
      <name val="Book Antiqua"/>
      <family val="2"/>
      <scheme val="minor"/>
    </font>
    <font>
      <sz val="11"/>
      <name val="Book Antiqua"/>
      <family val="2"/>
      <scheme val="minor"/>
    </font>
    <font>
      <b/>
      <u/>
      <sz val="8.25"/>
      <color indexed="8"/>
      <name val="Microsoft Sans Serif"/>
      <family val="2"/>
    </font>
    <font>
      <sz val="8.25"/>
      <color rgb="FF0000CC"/>
      <name val="Microsoft Sans Serif"/>
      <family val="2"/>
    </font>
    <font>
      <sz val="8.25"/>
      <name val="Microsoft Sans Serif"/>
      <family val="2"/>
    </font>
    <font>
      <b/>
      <u/>
      <sz val="10"/>
      <color indexed="8"/>
      <name val="ARIAL"/>
      <family val="2"/>
    </font>
    <font>
      <b/>
      <u/>
      <sz val="10"/>
      <name val="Arial"/>
      <family val="2"/>
    </font>
    <font>
      <sz val="12"/>
      <color rgb="FF0000CC"/>
      <name val="Book Antiqua"/>
      <family val="2"/>
      <scheme val="minor"/>
    </font>
    <font>
      <sz val="18"/>
      <color theme="3"/>
      <name val="Franklin Gothic Medium"/>
      <family val="2"/>
      <scheme val="major"/>
    </font>
    <font>
      <b/>
      <sz val="15"/>
      <color theme="3"/>
      <name val="Book Antiqua"/>
      <family val="2"/>
      <scheme val="minor"/>
    </font>
    <font>
      <sz val="11"/>
      <color theme="0"/>
      <name val="Book Antiqua"/>
      <family val="2"/>
      <scheme val="minor"/>
    </font>
    <font>
      <u/>
      <sz val="18"/>
      <color theme="3"/>
      <name val="Franklin Gothic Medium"/>
      <family val="2"/>
      <scheme val="major"/>
    </font>
    <font>
      <sz val="11"/>
      <color theme="1"/>
      <name val="Book Antiqua"/>
      <family val="1"/>
      <scheme val="minor"/>
    </font>
    <font>
      <sz val="10"/>
      <color rgb="FFC00000"/>
      <name val="Arial"/>
      <family val="2"/>
    </font>
    <font>
      <sz val="8.25"/>
      <color rgb="FFC00000"/>
      <name val="Microsoft Sans Serif"/>
      <family val="2"/>
    </font>
    <font>
      <b/>
      <sz val="11"/>
      <color theme="0"/>
      <name val="Calibri"/>
      <family val="2"/>
    </font>
    <font>
      <sz val="11"/>
      <color rgb="FFC00000"/>
      <name val="Book Antiqua"/>
      <family val="1"/>
      <scheme val="minor"/>
    </font>
    <font>
      <u/>
      <sz val="11"/>
      <color theme="3" tint="-0.249977111117893"/>
      <name val="Book Antiqua"/>
      <family val="2"/>
      <scheme val="minor"/>
    </font>
    <font>
      <b/>
      <i/>
      <sz val="10"/>
      <color rgb="FF000000"/>
      <name val="Times New Roman"/>
      <family val="1"/>
    </font>
    <font>
      <sz val="11"/>
      <color rgb="FFC00000"/>
      <name val="Book Antiqua"/>
      <family val="2"/>
      <scheme val="minor"/>
    </font>
    <font>
      <b/>
      <u/>
      <sz val="11"/>
      <color theme="4" tint="-0.499984740745262"/>
      <name val="Book Antiqua"/>
      <family val="1"/>
      <scheme val="minor"/>
    </font>
    <font>
      <b/>
      <sz val="11"/>
      <color theme="1"/>
      <name val="Book Antiqua"/>
      <family val="1"/>
      <scheme val="minor"/>
    </font>
    <font>
      <b/>
      <u/>
      <sz val="14"/>
      <color theme="1"/>
      <name val="Book Antiqua"/>
      <family val="1"/>
      <scheme val="minor"/>
    </font>
    <font>
      <b/>
      <u/>
      <sz val="11"/>
      <color theme="1"/>
      <name val="Book Antiqua"/>
      <family val="1"/>
      <scheme val="minor"/>
    </font>
  </fonts>
  <fills count="19">
    <fill>
      <patternFill patternType="none"/>
    </fill>
    <fill>
      <patternFill patternType="gray125"/>
    </fill>
    <fill>
      <patternFill patternType="solid">
        <fgColor rgb="FFF2F2F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FF00"/>
        <bgColor indexed="64"/>
      </patternFill>
    </fill>
    <fill>
      <patternFill patternType="solid">
        <fgColor theme="8" tint="0.39997558519241921"/>
        <bgColor indexed="64"/>
      </patternFill>
    </fill>
    <fill>
      <patternFill patternType="solid">
        <fgColor indexed="9"/>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1"/>
        <bgColor theme="1"/>
      </patternFill>
    </fill>
    <fill>
      <patternFill patternType="solid">
        <fgColor theme="8" tint="0.59999389629810485"/>
        <bgColor indexed="64"/>
      </patternFill>
    </fill>
    <fill>
      <patternFill patternType="solid">
        <fgColor theme="1"/>
        <bgColor theme="4"/>
      </patternFill>
    </fill>
    <fill>
      <patternFill patternType="solid">
        <fgColor theme="1"/>
        <bgColor indexed="64"/>
      </patternFill>
    </fill>
  </fills>
  <borders count="48">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003865"/>
      </left>
      <right style="medium">
        <color rgb="FF003865"/>
      </right>
      <top/>
      <bottom style="medium">
        <color rgb="FF003865"/>
      </bottom>
      <diagonal/>
    </border>
    <border>
      <left/>
      <right style="medium">
        <color rgb="FF003865"/>
      </right>
      <top/>
      <bottom style="medium">
        <color rgb="FF003865"/>
      </bottom>
      <diagonal/>
    </border>
    <border>
      <left style="medium">
        <color rgb="FF003865"/>
      </left>
      <right style="medium">
        <color rgb="FF003865"/>
      </right>
      <top/>
      <bottom/>
      <diagonal/>
    </border>
    <border>
      <left/>
      <right style="medium">
        <color rgb="FF003865"/>
      </right>
      <top/>
      <bottom/>
      <diagonal/>
    </border>
    <border>
      <left style="medium">
        <color rgb="FF003865"/>
      </left>
      <right style="medium">
        <color rgb="FF003865"/>
      </right>
      <top style="medium">
        <color rgb="FF003865"/>
      </top>
      <bottom style="medium">
        <color rgb="FF003865"/>
      </bottom>
      <diagonal/>
    </border>
    <border>
      <left/>
      <right style="medium">
        <color rgb="FF003865"/>
      </right>
      <top style="medium">
        <color rgb="FF003865"/>
      </top>
      <bottom style="medium">
        <color rgb="FF003865"/>
      </bottom>
      <diagonal/>
    </border>
    <border>
      <left style="medium">
        <color rgb="FF003865"/>
      </left>
      <right style="medium">
        <color rgb="FF003865"/>
      </right>
      <top/>
      <bottom style="thick">
        <color rgb="FF003865"/>
      </bottom>
      <diagonal/>
    </border>
    <border>
      <left/>
      <right style="medium">
        <color rgb="FF003865"/>
      </right>
      <top/>
      <bottom style="thick">
        <color rgb="FF003865"/>
      </bottom>
      <diagonal/>
    </border>
    <border>
      <left style="thin">
        <color theme="0"/>
      </left>
      <right style="thin">
        <color theme="0"/>
      </right>
      <top style="thin">
        <color theme="0"/>
      </top>
      <bottom style="thin">
        <color theme="0"/>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medium">
        <color theme="1"/>
      </top>
      <bottom/>
      <diagonal/>
    </border>
    <border>
      <left style="thin">
        <color theme="1"/>
      </left>
      <right style="thin">
        <color theme="1"/>
      </right>
      <top style="medium">
        <color theme="1"/>
      </top>
      <bottom/>
      <diagonal/>
    </border>
    <border>
      <left style="thin">
        <color theme="1"/>
      </left>
      <right/>
      <top style="thin">
        <color theme="1"/>
      </top>
      <bottom style="thin">
        <color theme="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1"/>
      </left>
      <right/>
      <top/>
      <bottom/>
      <diagonal/>
    </border>
    <border>
      <left style="thin">
        <color theme="1"/>
      </left>
      <right style="thin">
        <color theme="1"/>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bottom style="thin">
        <color indexed="64"/>
      </bottom>
      <diagonal/>
    </border>
    <border>
      <left/>
      <right/>
      <top/>
      <bottom style="thin">
        <color theme="4" tint="0.39997558519241921"/>
      </bottom>
      <diagonal/>
    </border>
    <border>
      <left/>
      <right/>
      <top/>
      <bottom style="thin">
        <color theme="0"/>
      </bottom>
      <diagonal/>
    </border>
  </borders>
  <cellStyleXfs count="14">
    <xf numFmtId="0" fontId="0" fillId="0" borderId="0"/>
    <xf numFmtId="43" fontId="1" fillId="0" borderId="0" applyFont="0" applyFill="0" applyBorder="0" applyAlignment="0" applyProtection="0"/>
    <xf numFmtId="0" fontId="2" fillId="0" borderId="0"/>
    <xf numFmtId="0" fontId="3" fillId="0" borderId="0"/>
    <xf numFmtId="44" fontId="1" fillId="0" borderId="0" applyFont="0" applyFill="0" applyBorder="0" applyAlignment="0" applyProtection="0"/>
    <xf numFmtId="0" fontId="5" fillId="0" borderId="0" applyNumberFormat="0" applyFill="0" applyBorder="0" applyAlignment="0" applyProtection="0"/>
    <xf numFmtId="0" fontId="14" fillId="0" borderId="0"/>
    <xf numFmtId="0" fontId="15" fillId="0" borderId="0"/>
    <xf numFmtId="0" fontId="17" fillId="0" borderId="0">
      <alignment vertical="top"/>
    </xf>
    <xf numFmtId="0" fontId="18" fillId="0" borderId="0"/>
    <xf numFmtId="0" fontId="1" fillId="0" borderId="0"/>
    <xf numFmtId="0" fontId="14" fillId="0" borderId="0"/>
    <xf numFmtId="0" fontId="36" fillId="0" borderId="0" applyNumberFormat="0" applyFill="0" applyBorder="0" applyAlignment="0" applyProtection="0"/>
    <xf numFmtId="0" fontId="37" fillId="0" borderId="41" applyNumberFormat="0" applyFill="0" applyAlignment="0" applyProtection="0"/>
  </cellStyleXfs>
  <cellXfs count="295">
    <xf numFmtId="0" fontId="0" fillId="0" borderId="0" xfId="0"/>
    <xf numFmtId="0" fontId="0" fillId="0" borderId="3" xfId="0" applyBorder="1"/>
    <xf numFmtId="0" fontId="0" fillId="0" borderId="0" xfId="0" applyAlignment="1">
      <alignment wrapText="1"/>
    </xf>
    <xf numFmtId="0" fontId="0" fillId="0" borderId="0" xfId="0" applyAlignment="1">
      <alignment vertical="center"/>
    </xf>
    <xf numFmtId="164" fontId="0" fillId="0" borderId="0" xfId="1" applyNumberFormat="1" applyFont="1" applyAlignment="1">
      <alignment vertical="center"/>
    </xf>
    <xf numFmtId="0" fontId="0" fillId="0" borderId="0" xfId="0" applyAlignment="1">
      <alignment horizontal="left"/>
    </xf>
    <xf numFmtId="0" fontId="3" fillId="0" borderId="0" xfId="3"/>
    <xf numFmtId="0" fontId="4" fillId="0" borderId="0" xfId="3" applyFont="1"/>
    <xf numFmtId="0" fontId="7" fillId="2" borderId="9" xfId="0" applyFont="1" applyFill="1" applyBorder="1" applyAlignment="1">
      <alignment horizontal="center" vertical="center"/>
    </xf>
    <xf numFmtId="0" fontId="7" fillId="2" borderId="10" xfId="0" applyFont="1" applyFill="1" applyBorder="1" applyAlignment="1">
      <alignment horizontal="right" vertical="center"/>
    </xf>
    <xf numFmtId="6" fontId="7" fillId="2" borderId="10" xfId="0" applyNumberFormat="1" applyFont="1" applyFill="1" applyBorder="1" applyAlignment="1">
      <alignment horizontal="right" vertical="center"/>
    </xf>
    <xf numFmtId="0" fontId="8" fillId="0" borderId="9" xfId="0" applyFont="1" applyBorder="1" applyAlignment="1">
      <alignment horizontal="center" vertical="center"/>
    </xf>
    <xf numFmtId="0" fontId="8" fillId="0" borderId="10" xfId="0" applyFont="1" applyBorder="1" applyAlignment="1">
      <alignment vertical="center"/>
    </xf>
    <xf numFmtId="0" fontId="8" fillId="0" borderId="10" xfId="0" applyFont="1" applyBorder="1" applyAlignment="1">
      <alignment horizontal="right" vertical="center"/>
    </xf>
    <xf numFmtId="6" fontId="8" fillId="0" borderId="10" xfId="0" applyNumberFormat="1" applyFont="1" applyBorder="1" applyAlignment="1">
      <alignment horizontal="right" vertical="center"/>
    </xf>
    <xf numFmtId="0" fontId="7" fillId="2" borderId="10" xfId="0" applyFont="1" applyFill="1" applyBorder="1" applyAlignment="1">
      <alignment vertical="center"/>
    </xf>
    <xf numFmtId="3" fontId="7" fillId="2" borderId="10" xfId="0" applyNumberFormat="1" applyFont="1" applyFill="1" applyBorder="1" applyAlignment="1">
      <alignment horizontal="right" vertical="center"/>
    </xf>
    <xf numFmtId="3" fontId="9" fillId="0" borderId="8" xfId="0" applyNumberFormat="1" applyFont="1" applyBorder="1" applyAlignment="1">
      <alignment horizontal="right" vertical="center"/>
    </xf>
    <xf numFmtId="6" fontId="9" fillId="0" borderId="8" xfId="0" applyNumberFormat="1" applyFont="1" applyBorder="1" applyAlignment="1">
      <alignment horizontal="right" vertical="center"/>
    </xf>
    <xf numFmtId="0" fontId="6" fillId="0" borderId="11" xfId="0" applyFont="1" applyBorder="1" applyAlignment="1">
      <alignment horizontal="center" vertical="center" wrapText="1"/>
    </xf>
    <xf numFmtId="0" fontId="6" fillId="0" borderId="12" xfId="0" applyFont="1" applyBorder="1" applyAlignment="1">
      <alignment vertical="center" wrapText="1"/>
    </xf>
    <xf numFmtId="0" fontId="6" fillId="0" borderId="12" xfId="0" applyFont="1" applyBorder="1" applyAlignment="1">
      <alignment horizontal="right" vertical="center" wrapText="1"/>
    </xf>
    <xf numFmtId="3" fontId="8" fillId="0" borderId="10" xfId="0" applyNumberFormat="1" applyFont="1" applyBorder="1" applyAlignment="1">
      <alignment horizontal="right" vertical="center"/>
    </xf>
    <xf numFmtId="0" fontId="10" fillId="2" borderId="9" xfId="0" applyFont="1" applyFill="1" applyBorder="1" applyAlignment="1">
      <alignment vertical="center"/>
    </xf>
    <xf numFmtId="0" fontId="10" fillId="2" borderId="10" xfId="0" applyFont="1" applyFill="1" applyBorder="1" applyAlignment="1">
      <alignment vertical="center"/>
    </xf>
    <xf numFmtId="0" fontId="11" fillId="2" borderId="10" xfId="0" applyFont="1" applyFill="1" applyBorder="1" applyAlignment="1">
      <alignment horizontal="right" vertical="center"/>
    </xf>
    <xf numFmtId="3" fontId="11" fillId="2" borderId="10" xfId="0" applyNumberFormat="1" applyFont="1" applyFill="1" applyBorder="1" applyAlignment="1">
      <alignment horizontal="right" vertical="center"/>
    </xf>
    <xf numFmtId="6" fontId="11" fillId="2" borderId="10" xfId="0" applyNumberFormat="1" applyFont="1" applyFill="1" applyBorder="1" applyAlignment="1">
      <alignment horizontal="right" vertical="center"/>
    </xf>
    <xf numFmtId="0" fontId="9" fillId="2" borderId="9" xfId="0" applyFont="1" applyFill="1" applyBorder="1" applyAlignment="1">
      <alignment horizontal="center" vertical="center"/>
    </xf>
    <xf numFmtId="0" fontId="9" fillId="2" borderId="10" xfId="0" applyFont="1" applyFill="1" applyBorder="1" applyAlignment="1">
      <alignment vertical="center"/>
    </xf>
    <xf numFmtId="0" fontId="7" fillId="2" borderId="13" xfId="0" applyFont="1" applyFill="1" applyBorder="1" applyAlignment="1">
      <alignment horizontal="center" vertical="center"/>
    </xf>
    <xf numFmtId="0" fontId="7" fillId="2" borderId="14" xfId="0" applyFont="1" applyFill="1" applyBorder="1" applyAlignment="1">
      <alignment vertical="center"/>
    </xf>
    <xf numFmtId="0" fontId="7" fillId="2" borderId="14" xfId="0" applyFont="1" applyFill="1" applyBorder="1" applyAlignment="1">
      <alignment horizontal="right" vertical="center"/>
    </xf>
    <xf numFmtId="6" fontId="7" fillId="2" borderId="14" xfId="0" applyNumberFormat="1" applyFont="1" applyFill="1" applyBorder="1" applyAlignment="1">
      <alignment horizontal="right" vertical="center"/>
    </xf>
    <xf numFmtId="0" fontId="7" fillId="2" borderId="7" xfId="0" applyFont="1" applyFill="1" applyBorder="1" applyAlignment="1">
      <alignment horizontal="center" vertical="center"/>
    </xf>
    <xf numFmtId="0" fontId="7" fillId="2" borderId="8" xfId="0" applyFont="1" applyFill="1" applyBorder="1" applyAlignment="1">
      <alignment vertical="center"/>
    </xf>
    <xf numFmtId="3" fontId="7" fillId="2" borderId="8" xfId="0" applyNumberFormat="1" applyFont="1" applyFill="1" applyBorder="1" applyAlignment="1">
      <alignment horizontal="right" vertical="center"/>
    </xf>
    <xf numFmtId="6" fontId="7" fillId="2" borderId="8" xfId="0" applyNumberFormat="1" applyFont="1" applyFill="1" applyBorder="1" applyAlignment="1">
      <alignment horizontal="right" vertical="center"/>
    </xf>
    <xf numFmtId="0" fontId="10" fillId="0" borderId="7"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0" fontId="0" fillId="0" borderId="0" xfId="0" pivotButton="1"/>
    <xf numFmtId="0" fontId="0" fillId="0" borderId="0" xfId="0" applyNumberFormat="1"/>
    <xf numFmtId="0" fontId="15" fillId="0" borderId="0" xfId="7"/>
    <xf numFmtId="167" fontId="15" fillId="0" borderId="0" xfId="7" applyNumberFormat="1"/>
    <xf numFmtId="0" fontId="0" fillId="0" borderId="0" xfId="0" applyFont="1" applyFill="1" applyBorder="1" applyAlignment="1">
      <alignment horizontal="left" vertical="center" wrapText="1"/>
    </xf>
    <xf numFmtId="0" fontId="3" fillId="0" borderId="0" xfId="3" applyAlignment="1">
      <alignment horizontal="left" vertical="center" wrapText="1"/>
    </xf>
    <xf numFmtId="165" fontId="3" fillId="0" borderId="0" xfId="3" applyNumberFormat="1"/>
    <xf numFmtId="0" fontId="0" fillId="0" borderId="0" xfId="0" applyAlignment="1">
      <alignment horizontal="left" vertical="center"/>
    </xf>
    <xf numFmtId="0" fontId="0" fillId="0" borderId="0" xfId="0" applyAlignment="1">
      <alignment horizontal="right"/>
    </xf>
    <xf numFmtId="1" fontId="0" fillId="0" borderId="0" xfId="0" applyNumberFormat="1" applyAlignment="1">
      <alignment wrapText="1"/>
    </xf>
    <xf numFmtId="1" fontId="0" fillId="0" borderId="0" xfId="0" applyNumberFormat="1"/>
    <xf numFmtId="0" fontId="20" fillId="0" borderId="0" xfId="9" applyFont="1" applyAlignment="1">
      <alignment vertical="center"/>
    </xf>
    <xf numFmtId="0" fontId="20" fillId="0" borderId="0" xfId="9" applyFont="1" applyAlignment="1">
      <alignment vertical="center" wrapText="1"/>
    </xf>
    <xf numFmtId="0" fontId="21" fillId="13" borderId="15" xfId="10" applyFont="1" applyFill="1" applyBorder="1" applyAlignment="1">
      <alignment vertical="center" wrapText="1"/>
    </xf>
    <xf numFmtId="0" fontId="21" fillId="13" borderId="15" xfId="10" applyFont="1" applyFill="1" applyBorder="1" applyAlignment="1">
      <alignment horizontal="center" vertical="center" wrapText="1"/>
    </xf>
    <xf numFmtId="3" fontId="21" fillId="13" borderId="15" xfId="10" applyNumberFormat="1" applyFont="1" applyFill="1" applyBorder="1" applyAlignment="1">
      <alignment horizontal="right" vertical="center" wrapText="1"/>
    </xf>
    <xf numFmtId="169" fontId="21" fillId="13" borderId="15" xfId="10" applyNumberFormat="1" applyFont="1" applyFill="1" applyBorder="1" applyAlignment="1">
      <alignment horizontal="right" vertical="center" wrapText="1"/>
    </xf>
    <xf numFmtId="11" fontId="21" fillId="13" borderId="15" xfId="10" quotePrefix="1" applyNumberFormat="1" applyFont="1" applyFill="1" applyBorder="1" applyAlignment="1">
      <alignment horizontal="center" vertical="center" wrapText="1"/>
    </xf>
    <xf numFmtId="0" fontId="20" fillId="0" borderId="0" xfId="9" applyFont="1" applyAlignment="1">
      <alignment horizontal="center" vertical="center"/>
    </xf>
    <xf numFmtId="3" fontId="20" fillId="0" borderId="0" xfId="9" applyNumberFormat="1" applyFont="1" applyAlignment="1">
      <alignment vertical="center"/>
    </xf>
    <xf numFmtId="3" fontId="20" fillId="0" borderId="0" xfId="9" applyNumberFormat="1" applyFont="1" applyAlignment="1">
      <alignment horizontal="right" vertical="center"/>
    </xf>
    <xf numFmtId="169" fontId="20" fillId="0" borderId="0" xfId="9" applyNumberFormat="1" applyFont="1" applyAlignment="1">
      <alignment vertical="center"/>
    </xf>
    <xf numFmtId="0" fontId="0" fillId="0" borderId="0" xfId="0" applyFont="1" applyBorder="1" applyAlignment="1">
      <alignment horizontal="left" vertical="center"/>
    </xf>
    <xf numFmtId="0" fontId="0" fillId="0" borderId="3" xfId="0" applyFont="1" applyBorder="1" applyAlignment="1">
      <alignment horizontal="left" vertical="center"/>
    </xf>
    <xf numFmtId="0" fontId="0" fillId="0" borderId="3" xfId="0" applyFont="1" applyBorder="1" applyAlignment="1">
      <alignment horizontal="left" vertical="center" wrapText="1"/>
    </xf>
    <xf numFmtId="0" fontId="0" fillId="0" borderId="3" xfId="0" applyFont="1" applyFill="1" applyBorder="1" applyAlignment="1">
      <alignment horizontal="left" vertical="center" wrapText="1"/>
    </xf>
    <xf numFmtId="0" fontId="13" fillId="0" borderId="3" xfId="0" applyFont="1" applyBorder="1" applyAlignment="1">
      <alignment horizontal="left" vertical="center" wrapText="1"/>
    </xf>
    <xf numFmtId="0" fontId="13" fillId="0" borderId="3" xfId="0" applyFont="1" applyBorder="1" applyAlignment="1">
      <alignment vertical="center"/>
    </xf>
    <xf numFmtId="0" fontId="0" fillId="0" borderId="0" xfId="0" applyAlignment="1">
      <alignment vertical="center" wrapText="1"/>
    </xf>
    <xf numFmtId="0" fontId="0" fillId="0" borderId="0" xfId="0" applyFont="1" applyBorder="1" applyAlignment="1">
      <alignment horizontal="center"/>
    </xf>
    <xf numFmtId="0" fontId="16" fillId="14" borderId="3" xfId="0" applyFont="1" applyFill="1" applyBorder="1" applyAlignment="1">
      <alignment vertical="center"/>
    </xf>
    <xf numFmtId="0" fontId="0" fillId="0" borderId="3" xfId="0" applyFont="1" applyBorder="1" applyAlignment="1">
      <alignment vertical="center"/>
    </xf>
    <xf numFmtId="0" fontId="16" fillId="14" borderId="3" xfId="0" applyFont="1" applyFill="1" applyBorder="1" applyAlignment="1">
      <alignment horizontal="center"/>
    </xf>
    <xf numFmtId="0" fontId="0" fillId="0" borderId="3" xfId="0" applyFont="1" applyBorder="1" applyAlignment="1">
      <alignment horizontal="center"/>
    </xf>
    <xf numFmtId="0" fontId="0" fillId="0" borderId="3" xfId="0" applyBorder="1" applyAlignment="1">
      <alignment horizontal="center"/>
    </xf>
    <xf numFmtId="0" fontId="16" fillId="14" borderId="3" xfId="0" applyFont="1" applyFill="1" applyBorder="1" applyAlignment="1">
      <alignment horizontal="left" vertical="center"/>
    </xf>
    <xf numFmtId="0" fontId="16" fillId="14" borderId="3" xfId="0" applyFont="1" applyFill="1" applyBorder="1" applyAlignment="1">
      <alignment horizontal="left"/>
    </xf>
    <xf numFmtId="0" fontId="0" fillId="0" borderId="3" xfId="0" applyBorder="1" applyAlignment="1">
      <alignment horizontal="center" vertical="center"/>
    </xf>
    <xf numFmtId="0" fontId="22" fillId="0" borderId="0" xfId="0" applyFont="1"/>
    <xf numFmtId="0" fontId="0" fillId="0" borderId="0" xfId="0" applyAlignment="1">
      <alignment horizontal="center"/>
    </xf>
    <xf numFmtId="0" fontId="13" fillId="0" borderId="3" xfId="0" applyFont="1" applyBorder="1" applyAlignment="1">
      <alignment horizontal="center" vertical="center"/>
    </xf>
    <xf numFmtId="0" fontId="0" fillId="0" borderId="3" xfId="0" applyFont="1" applyBorder="1" applyAlignment="1">
      <alignment horizontal="center" vertical="center"/>
    </xf>
    <xf numFmtId="0" fontId="16" fillId="14" borderId="17" xfId="0" applyFont="1" applyFill="1" applyBorder="1" applyAlignment="1">
      <alignment horizontal="left" vertical="center"/>
    </xf>
    <xf numFmtId="0" fontId="0" fillId="0" borderId="16" xfId="0" applyFont="1" applyBorder="1" applyAlignment="1">
      <alignment horizontal="center"/>
    </xf>
    <xf numFmtId="0" fontId="0" fillId="0" borderId="0" xfId="0" applyBorder="1"/>
    <xf numFmtId="0" fontId="0" fillId="0" borderId="0" xfId="0" applyFont="1" applyFill="1" applyBorder="1" applyAlignment="1">
      <alignment horizontal="center"/>
    </xf>
    <xf numFmtId="0" fontId="16" fillId="0" borderId="0" xfId="0" applyFont="1" applyFill="1" applyBorder="1" applyAlignment="1">
      <alignment horizontal="center"/>
    </xf>
    <xf numFmtId="0" fontId="0" fillId="0" borderId="3" xfId="0" applyBorder="1" applyAlignment="1">
      <alignment horizontal="center" wrapText="1"/>
    </xf>
    <xf numFmtId="0" fontId="13" fillId="0" borderId="0" xfId="0" applyFont="1" applyBorder="1" applyAlignment="1">
      <alignment vertical="center"/>
    </xf>
    <xf numFmtId="0" fontId="0" fillId="0" borderId="0" xfId="0" applyFont="1" applyBorder="1" applyAlignment="1">
      <alignment vertical="center"/>
    </xf>
    <xf numFmtId="0" fontId="0" fillId="0" borderId="3" xfId="0" applyFont="1" applyFill="1" applyBorder="1" applyAlignment="1">
      <alignment horizontal="center" vertical="center" wrapText="1"/>
    </xf>
    <xf numFmtId="0" fontId="0" fillId="0" borderId="0" xfId="0" applyBorder="1" applyAlignment="1">
      <alignment horizontal="center" wrapText="1"/>
    </xf>
    <xf numFmtId="0" fontId="16" fillId="0" borderId="0" xfId="0" applyFont="1" applyFill="1" applyBorder="1" applyAlignment="1">
      <alignment vertical="center"/>
    </xf>
    <xf numFmtId="0" fontId="13"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horizontal="center"/>
    </xf>
    <xf numFmtId="0" fontId="16" fillId="0" borderId="0" xfId="0" applyFont="1" applyFill="1" applyBorder="1" applyAlignment="1">
      <alignment horizontal="left" vertical="center"/>
    </xf>
    <xf numFmtId="0" fontId="0" fillId="0" borderId="0" xfId="0" applyFill="1" applyBorder="1"/>
    <xf numFmtId="0" fontId="0" fillId="0" borderId="22" xfId="0" applyBorder="1"/>
    <xf numFmtId="0" fontId="0" fillId="0" borderId="4" xfId="0" applyBorder="1" applyAlignment="1">
      <alignment horizontal="center" wrapText="1"/>
    </xf>
    <xf numFmtId="2" fontId="0" fillId="0" borderId="3" xfId="0" applyNumberFormat="1" applyBorder="1" applyAlignment="1">
      <alignment horizontal="center" wrapText="1"/>
    </xf>
    <xf numFmtId="0" fontId="0" fillId="0" borderId="16" xfId="0" applyBorder="1"/>
    <xf numFmtId="0" fontId="13" fillId="0" borderId="4" xfId="0" applyFont="1" applyBorder="1" applyAlignment="1">
      <alignment horizontal="centerContinuous" vertical="center"/>
    </xf>
    <xf numFmtId="0" fontId="13" fillId="0" borderId="2" xfId="0" applyFont="1" applyBorder="1" applyAlignment="1">
      <alignment horizontal="centerContinuous" vertical="center"/>
    </xf>
    <xf numFmtId="0" fontId="0" fillId="0" borderId="4" xfId="0" applyFont="1" applyBorder="1" applyAlignment="1">
      <alignment horizontal="centerContinuous" vertical="center"/>
    </xf>
    <xf numFmtId="0" fontId="0" fillId="0" borderId="0" xfId="0" applyFont="1" applyBorder="1" applyAlignment="1">
      <alignment horizontal="left" vertical="center" wrapText="1"/>
    </xf>
    <xf numFmtId="0" fontId="15" fillId="0" borderId="0" xfId="7" applyFill="1"/>
    <xf numFmtId="0" fontId="0" fillId="0" borderId="20" xfId="0" applyFill="1" applyBorder="1"/>
    <xf numFmtId="0" fontId="0" fillId="0" borderId="21" xfId="0" applyFill="1" applyBorder="1"/>
    <xf numFmtId="0" fontId="26" fillId="0" borderId="0" xfId="0" applyFont="1" applyAlignment="1">
      <alignment horizontal="left"/>
    </xf>
    <xf numFmtId="0" fontId="26" fillId="0" borderId="0" xfId="0" applyFont="1"/>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33" xfId="0" applyFont="1" applyFill="1" applyBorder="1" applyAlignment="1">
      <alignment horizontal="left"/>
    </xf>
    <xf numFmtId="0" fontId="0" fillId="0" borderId="33" xfId="0" applyFont="1" applyFill="1" applyBorder="1" applyAlignment="1">
      <alignment horizontal="left" vertical="center"/>
    </xf>
    <xf numFmtId="0" fontId="0" fillId="0" borderId="0" xfId="0" applyFill="1" applyAlignment="1">
      <alignment horizontal="right"/>
    </xf>
    <xf numFmtId="0" fontId="3" fillId="0" borderId="32" xfId="3" applyNumberFormat="1" applyFont="1" applyFill="1" applyBorder="1" applyAlignment="1"/>
    <xf numFmtId="0" fontId="3" fillId="0" borderId="33" xfId="3" applyNumberFormat="1" applyFont="1" applyFill="1" applyBorder="1" applyAlignment="1"/>
    <xf numFmtId="6" fontId="3" fillId="0" borderId="33" xfId="3" applyNumberFormat="1" applyFont="1" applyFill="1" applyBorder="1" applyAlignment="1"/>
    <xf numFmtId="165" fontId="3" fillId="0" borderId="34" xfId="3" applyNumberFormat="1" applyFont="1" applyFill="1" applyBorder="1" applyAlignment="1"/>
    <xf numFmtId="0" fontId="3" fillId="0" borderId="31" xfId="3" applyNumberFormat="1" applyFont="1" applyFill="1" applyBorder="1" applyAlignment="1"/>
    <xf numFmtId="0" fontId="3" fillId="0" borderId="29" xfId="3" applyNumberFormat="1" applyFont="1" applyFill="1" applyBorder="1" applyAlignment="1"/>
    <xf numFmtId="6" fontId="3" fillId="0" borderId="29" xfId="3" applyNumberFormat="1" applyFont="1" applyFill="1" applyBorder="1" applyAlignment="1"/>
    <xf numFmtId="165" fontId="3" fillId="0" borderId="30" xfId="3" applyNumberFormat="1" applyFont="1" applyFill="1" applyBorder="1" applyAlignment="1"/>
    <xf numFmtId="0" fontId="4" fillId="16" borderId="32" xfId="3" applyNumberFormat="1" applyFont="1" applyFill="1" applyBorder="1" applyAlignment="1">
      <alignment horizontal="left" vertical="center" wrapText="1"/>
    </xf>
    <xf numFmtId="0" fontId="4" fillId="16" borderId="33" xfId="3" applyNumberFormat="1" applyFont="1" applyFill="1" applyBorder="1" applyAlignment="1">
      <alignment horizontal="left" vertical="center" wrapText="1"/>
    </xf>
    <xf numFmtId="165" fontId="4" fillId="16" borderId="33" xfId="3" applyNumberFormat="1" applyFont="1" applyFill="1" applyBorder="1" applyAlignment="1">
      <alignment horizontal="left" vertical="center" wrapText="1"/>
    </xf>
    <xf numFmtId="0" fontId="4" fillId="16" borderId="34" xfId="3" applyNumberFormat="1" applyFont="1" applyFill="1" applyBorder="1" applyAlignment="1">
      <alignment horizontal="left" vertical="center" wrapText="1"/>
    </xf>
    <xf numFmtId="0" fontId="29" fillId="0" borderId="24" xfId="0" applyFont="1" applyFill="1" applyBorder="1" applyAlignment="1">
      <alignment horizontal="center"/>
    </xf>
    <xf numFmtId="164" fontId="29" fillId="0" borderId="24" xfId="1" applyNumberFormat="1" applyFont="1" applyFill="1" applyBorder="1"/>
    <xf numFmtId="1" fontId="29" fillId="0" borderId="24" xfId="1" applyNumberFormat="1" applyFont="1" applyFill="1" applyBorder="1" applyAlignment="1">
      <alignment horizontal="center"/>
    </xf>
    <xf numFmtId="164" fontId="29" fillId="0" borderId="24" xfId="1" applyNumberFormat="1" applyFont="1" applyFill="1" applyBorder="1" applyAlignment="1">
      <alignment horizontal="right" wrapText="1"/>
    </xf>
    <xf numFmtId="168" fontId="29" fillId="0" borderId="24" xfId="4" applyNumberFormat="1" applyFont="1" applyFill="1" applyBorder="1" applyAlignment="1">
      <alignment horizontal="right" wrapText="1"/>
    </xf>
    <xf numFmtId="1" fontId="29" fillId="0" borderId="24" xfId="4" applyNumberFormat="1" applyFont="1" applyFill="1" applyBorder="1" applyAlignment="1">
      <alignment horizontal="right" wrapText="1"/>
    </xf>
    <xf numFmtId="168" fontId="29" fillId="0" borderId="25" xfId="4" applyNumberFormat="1" applyFont="1" applyFill="1" applyBorder="1" applyAlignment="1">
      <alignment horizontal="center" wrapText="1"/>
    </xf>
    <xf numFmtId="0" fontId="29" fillId="0" borderId="3" xfId="0" applyFont="1" applyBorder="1" applyAlignment="1">
      <alignment horizontal="center" wrapText="1"/>
    </xf>
    <xf numFmtId="2" fontId="29" fillId="0" borderId="3" xfId="0" applyNumberFormat="1" applyFont="1" applyBorder="1" applyAlignment="1">
      <alignment horizontal="center" wrapText="1"/>
    </xf>
    <xf numFmtId="0" fontId="29" fillId="0" borderId="28" xfId="0" applyFont="1" applyFill="1" applyBorder="1" applyAlignment="1">
      <alignment horizontal="center"/>
    </xf>
    <xf numFmtId="164" fontId="29" fillId="0" borderId="28" xfId="1" applyNumberFormat="1" applyFont="1" applyFill="1" applyBorder="1"/>
    <xf numFmtId="1" fontId="29" fillId="0" borderId="28" xfId="1" applyNumberFormat="1" applyFont="1" applyFill="1" applyBorder="1" applyAlignment="1">
      <alignment horizontal="center"/>
    </xf>
    <xf numFmtId="164" fontId="29" fillId="0" borderId="28" xfId="1" applyNumberFormat="1" applyFont="1" applyFill="1" applyBorder="1" applyAlignment="1">
      <alignment horizontal="right" wrapText="1"/>
    </xf>
    <xf numFmtId="168" fontId="29" fillId="0" borderId="28" xfId="4" applyNumberFormat="1" applyFont="1" applyFill="1" applyBorder="1" applyAlignment="1">
      <alignment horizontal="right" wrapText="1"/>
    </xf>
    <xf numFmtId="1" fontId="29" fillId="0" borderId="28" xfId="4" applyNumberFormat="1" applyFont="1" applyFill="1" applyBorder="1" applyAlignment="1">
      <alignment horizontal="right" wrapText="1"/>
    </xf>
    <xf numFmtId="168" fontId="29" fillId="0" borderId="23" xfId="4" applyNumberFormat="1" applyFont="1" applyFill="1" applyBorder="1" applyAlignment="1">
      <alignment horizontal="center" wrapText="1"/>
    </xf>
    <xf numFmtId="0" fontId="29" fillId="0" borderId="26" xfId="0" applyFont="1" applyFill="1" applyBorder="1" applyAlignment="1">
      <alignment horizontal="center"/>
    </xf>
    <xf numFmtId="164" fontId="29" fillId="0" borderId="26" xfId="1" applyNumberFormat="1" applyFont="1" applyFill="1" applyBorder="1"/>
    <xf numFmtId="1" fontId="29" fillId="0" borderId="26" xfId="1" applyNumberFormat="1" applyFont="1" applyFill="1" applyBorder="1" applyAlignment="1">
      <alignment horizontal="center"/>
    </xf>
    <xf numFmtId="164" fontId="29" fillId="0" borderId="26" xfId="1" applyNumberFormat="1" applyFont="1" applyFill="1" applyBorder="1" applyAlignment="1">
      <alignment horizontal="right" wrapText="1"/>
    </xf>
    <xf numFmtId="168" fontId="29" fillId="0" borderId="26" xfId="4" applyNumberFormat="1" applyFont="1" applyFill="1" applyBorder="1" applyAlignment="1">
      <alignment horizontal="right" wrapText="1"/>
    </xf>
    <xf numFmtId="1" fontId="29" fillId="0" borderId="26" xfId="4" applyNumberFormat="1" applyFont="1" applyFill="1" applyBorder="1" applyAlignment="1">
      <alignment horizontal="right" wrapText="1"/>
    </xf>
    <xf numFmtId="168" fontId="29" fillId="0" borderId="27" xfId="4" applyNumberFormat="1" applyFont="1" applyFill="1" applyBorder="1" applyAlignment="1">
      <alignment horizontal="center" wrapText="1"/>
    </xf>
    <xf numFmtId="0" fontId="13" fillId="0" borderId="3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6" fillId="0" borderId="0" xfId="0" applyFont="1"/>
    <xf numFmtId="0" fontId="13" fillId="0" borderId="0" xfId="0" applyFont="1"/>
    <xf numFmtId="0" fontId="0" fillId="0" borderId="0" xfId="0" applyAlignment="1"/>
    <xf numFmtId="0" fontId="0" fillId="0" borderId="0" xfId="0" applyFont="1"/>
    <xf numFmtId="0" fontId="0" fillId="0" borderId="0" xfId="0" applyFont="1" applyAlignment="1"/>
    <xf numFmtId="49" fontId="0" fillId="0" borderId="3" xfId="0" applyNumberFormat="1" applyFont="1" applyBorder="1" applyAlignment="1">
      <alignment vertical="center"/>
    </xf>
    <xf numFmtId="0" fontId="13" fillId="0" borderId="39" xfId="0" applyFont="1" applyBorder="1" applyAlignment="1">
      <alignment horizontal="center" vertical="center" wrapText="1"/>
    </xf>
    <xf numFmtId="2" fontId="0" fillId="0" borderId="40" xfId="0" applyNumberFormat="1" applyBorder="1"/>
    <xf numFmtId="0" fontId="0" fillId="0" borderId="3" xfId="0" applyFill="1" applyBorder="1"/>
    <xf numFmtId="2" fontId="0" fillId="0" borderId="3" xfId="0" applyNumberFormat="1" applyFill="1" applyBorder="1" applyAlignment="1">
      <alignment horizontal="center" wrapText="1"/>
    </xf>
    <xf numFmtId="0" fontId="0" fillId="0" borderId="0" xfId="0" applyFill="1"/>
    <xf numFmtId="164" fontId="1" fillId="0" borderId="3" xfId="1" applyNumberFormat="1" applyFont="1" applyFill="1" applyBorder="1"/>
    <xf numFmtId="164" fontId="1" fillId="0" borderId="19" xfId="1" applyNumberFormat="1" applyFont="1" applyFill="1" applyBorder="1"/>
    <xf numFmtId="0" fontId="14" fillId="0" borderId="0" xfId="11"/>
    <xf numFmtId="0" fontId="31" fillId="8" borderId="0" xfId="11" applyFont="1" applyFill="1" applyAlignment="1">
      <alignment vertical="center"/>
    </xf>
    <xf numFmtId="0" fontId="32" fillId="8" borderId="0" xfId="11" applyFont="1" applyFill="1" applyAlignment="1">
      <alignment vertical="center"/>
    </xf>
    <xf numFmtId="0" fontId="14" fillId="0" borderId="0" xfId="11" applyAlignment="1">
      <alignment horizontal="left" vertical="center"/>
    </xf>
    <xf numFmtId="166" fontId="14" fillId="0" borderId="0" xfId="11" applyNumberFormat="1" applyAlignment="1">
      <alignment vertical="center"/>
    </xf>
    <xf numFmtId="170" fontId="14" fillId="0" borderId="0" xfId="11" applyNumberFormat="1"/>
    <xf numFmtId="0" fontId="33" fillId="0" borderId="3" xfId="8" applyFont="1" applyBorder="1" applyAlignment="1">
      <alignment horizontal="center" vertical="center" wrapText="1"/>
    </xf>
    <xf numFmtId="0" fontId="17" fillId="0" borderId="0" xfId="8">
      <alignment vertical="top"/>
    </xf>
    <xf numFmtId="0" fontId="17" fillId="0" borderId="3" xfId="8" applyBorder="1">
      <alignment vertical="top"/>
    </xf>
    <xf numFmtId="171" fontId="17" fillId="0" borderId="3" xfId="8" applyNumberFormat="1" applyBorder="1">
      <alignment vertical="top"/>
    </xf>
    <xf numFmtId="172" fontId="17" fillId="0" borderId="3" xfId="8" applyNumberFormat="1" applyBorder="1">
      <alignment vertical="top"/>
    </xf>
    <xf numFmtId="0" fontId="34" fillId="0" borderId="0" xfId="8" applyFont="1">
      <alignment vertical="top"/>
    </xf>
    <xf numFmtId="0" fontId="17" fillId="0" borderId="0" xfId="8" applyAlignment="1">
      <alignment horizontal="left" vertical="top"/>
    </xf>
    <xf numFmtId="0" fontId="19" fillId="11" borderId="15" xfId="9" applyFont="1" applyFill="1" applyBorder="1" applyAlignment="1">
      <alignment horizontal="center" vertical="center" wrapText="1"/>
    </xf>
    <xf numFmtId="3" fontId="19" fillId="11" borderId="15" xfId="9" applyNumberFormat="1" applyFont="1" applyFill="1" applyBorder="1" applyAlignment="1">
      <alignment horizontal="center" vertical="center" wrapText="1"/>
    </xf>
    <xf numFmtId="169" fontId="19" fillId="11" borderId="15" xfId="9" applyNumberFormat="1" applyFont="1" applyFill="1" applyBorder="1" applyAlignment="1">
      <alignment horizontal="center" vertical="center" wrapText="1"/>
    </xf>
    <xf numFmtId="0" fontId="35" fillId="0" borderId="20" xfId="0" applyFont="1" applyFill="1" applyBorder="1" applyAlignment="1">
      <alignment vertical="center"/>
    </xf>
    <xf numFmtId="0" fontId="35" fillId="0" borderId="3" xfId="0" applyFont="1" applyBorder="1" applyAlignment="1">
      <alignment vertical="center"/>
    </xf>
    <xf numFmtId="0" fontId="36" fillId="0" borderId="0" xfId="12"/>
    <xf numFmtId="0" fontId="37" fillId="0" borderId="41" xfId="13"/>
    <xf numFmtId="0" fontId="40" fillId="0" borderId="3" xfId="0" applyFont="1" applyBorder="1" applyAlignment="1">
      <alignment horizontal="left"/>
    </xf>
    <xf numFmtId="0" fontId="40" fillId="0" borderId="3" xfId="0" applyFont="1" applyFill="1" applyBorder="1" applyAlignment="1">
      <alignment horizontal="left" vertical="center" wrapText="1"/>
    </xf>
    <xf numFmtId="0" fontId="40" fillId="0" borderId="3" xfId="0" applyFont="1" applyFill="1" applyBorder="1" applyAlignment="1">
      <alignment horizontal="left" vertical="center"/>
    </xf>
    <xf numFmtId="0" fontId="40" fillId="0" borderId="3" xfId="0" applyFont="1" applyFill="1" applyBorder="1" applyAlignment="1">
      <alignment horizontal="left"/>
    </xf>
    <xf numFmtId="0" fontId="40" fillId="0" borderId="2" xfId="0" applyFont="1" applyBorder="1" applyAlignment="1">
      <alignment horizontal="left"/>
    </xf>
    <xf numFmtId="0" fontId="40" fillId="0" borderId="4" xfId="0" applyFont="1" applyFill="1" applyBorder="1" applyAlignment="1">
      <alignment horizontal="right" vertical="center" wrapText="1"/>
    </xf>
    <xf numFmtId="0" fontId="40" fillId="0" borderId="4" xfId="0" applyFont="1" applyFill="1" applyBorder="1" applyAlignment="1">
      <alignment horizontal="right" vertical="center"/>
    </xf>
    <xf numFmtId="0" fontId="40" fillId="0" borderId="4" xfId="0" applyFont="1" applyFill="1" applyBorder="1" applyAlignment="1">
      <alignment horizontal="right"/>
    </xf>
    <xf numFmtId="0" fontId="40" fillId="0" borderId="4" xfId="0" applyFont="1" applyBorder="1" applyAlignment="1">
      <alignment horizontal="right"/>
    </xf>
    <xf numFmtId="0" fontId="40" fillId="0" borderId="37" xfId="0" applyFont="1" applyBorder="1" applyAlignment="1">
      <alignment horizontal="left"/>
    </xf>
    <xf numFmtId="0" fontId="40" fillId="0" borderId="1" xfId="0" applyFont="1" applyBorder="1" applyAlignment="1">
      <alignment horizontal="left"/>
    </xf>
    <xf numFmtId="0" fontId="40" fillId="0" borderId="38" xfId="0" applyFont="1" applyBorder="1" applyAlignment="1">
      <alignment horizontal="left"/>
    </xf>
    <xf numFmtId="0" fontId="40" fillId="0" borderId="42" xfId="0" applyFont="1" applyBorder="1" applyAlignment="1">
      <alignment horizontal="left"/>
    </xf>
    <xf numFmtId="0" fontId="40" fillId="0" borderId="5" xfId="0" applyFont="1" applyBorder="1" applyAlignment="1">
      <alignment horizontal="left"/>
    </xf>
    <xf numFmtId="0" fontId="40" fillId="0" borderId="6" xfId="0" applyFont="1" applyBorder="1" applyAlignment="1">
      <alignment horizontal="right"/>
    </xf>
    <xf numFmtId="0" fontId="0" fillId="0" borderId="6" xfId="0" applyBorder="1"/>
    <xf numFmtId="0" fontId="0" fillId="0" borderId="42" xfId="0" applyBorder="1"/>
    <xf numFmtId="0" fontId="0" fillId="0" borderId="37" xfId="0" applyBorder="1"/>
    <xf numFmtId="0" fontId="41" fillId="0" borderId="0" xfId="8" applyFont="1">
      <alignment vertical="top"/>
    </xf>
    <xf numFmtId="171" fontId="41" fillId="0" borderId="3" xfId="8" applyNumberFormat="1" applyFont="1" applyBorder="1">
      <alignment vertical="top"/>
    </xf>
    <xf numFmtId="0" fontId="28" fillId="17" borderId="0" xfId="0" applyFont="1" applyFill="1" applyBorder="1" applyAlignment="1">
      <alignment horizontal="left"/>
    </xf>
    <xf numFmtId="0" fontId="28" fillId="18" borderId="0" xfId="0" applyFont="1" applyFill="1" applyBorder="1" applyAlignment="1">
      <alignment horizontal="left"/>
    </xf>
    <xf numFmtId="0" fontId="0" fillId="0" borderId="0" xfId="0" applyFont="1" applyAlignment="1">
      <alignment vertical="center"/>
    </xf>
    <xf numFmtId="0" fontId="0" fillId="0" borderId="0" xfId="0" applyFont="1" applyAlignment="1">
      <alignment horizontal="left" vertical="center" wrapText="1"/>
    </xf>
    <xf numFmtId="0" fontId="42" fillId="0" borderId="0" xfId="11" applyFont="1" applyAlignment="1">
      <alignment horizontal="left" vertical="center"/>
    </xf>
    <xf numFmtId="0" fontId="43" fillId="0" borderId="0" xfId="7" applyFont="1"/>
    <xf numFmtId="0" fontId="38" fillId="0" borderId="0" xfId="7" applyFont="1"/>
    <xf numFmtId="0" fontId="40" fillId="0" borderId="0" xfId="0" applyFont="1"/>
    <xf numFmtId="0" fontId="40" fillId="0" borderId="0" xfId="0" applyFont="1" applyBorder="1" applyAlignment="1">
      <alignment horizontal="left"/>
    </xf>
    <xf numFmtId="0" fontId="0" fillId="0" borderId="2" xfId="0" applyBorder="1"/>
    <xf numFmtId="0" fontId="0" fillId="0" borderId="1" xfId="0" applyBorder="1"/>
    <xf numFmtId="0" fontId="16" fillId="0" borderId="38" xfId="0" applyFont="1" applyBorder="1" applyAlignment="1">
      <alignment horizontal="center"/>
    </xf>
    <xf numFmtId="164" fontId="29" fillId="0" borderId="3" xfId="1" applyNumberFormat="1" applyFont="1" applyBorder="1"/>
    <xf numFmtId="164" fontId="0" fillId="0" borderId="3" xfId="1" applyNumberFormat="1" applyFont="1" applyBorder="1"/>
    <xf numFmtId="164" fontId="0" fillId="0" borderId="5" xfId="1" applyNumberFormat="1" applyFont="1" applyBorder="1"/>
    <xf numFmtId="0" fontId="13" fillId="0" borderId="2" xfId="0" applyFont="1" applyBorder="1" applyAlignment="1">
      <alignment vertical="center"/>
    </xf>
    <xf numFmtId="0" fontId="13" fillId="0" borderId="2" xfId="0" applyFont="1" applyBorder="1" applyAlignment="1">
      <alignment horizontal="left" vertical="center"/>
    </xf>
    <xf numFmtId="0" fontId="13" fillId="0" borderId="2" xfId="0" applyFont="1" applyBorder="1" applyAlignment="1">
      <alignment horizontal="left" vertical="center" wrapText="1"/>
    </xf>
    <xf numFmtId="0" fontId="23" fillId="15" borderId="0" xfId="0" applyFont="1" applyFill="1" applyBorder="1" applyAlignment="1">
      <alignment vertical="center"/>
    </xf>
    <xf numFmtId="0" fontId="23" fillId="15" borderId="43" xfId="0" applyFont="1" applyFill="1" applyBorder="1" applyAlignment="1">
      <alignment vertical="center"/>
    </xf>
    <xf numFmtId="0" fontId="23" fillId="15" borderId="43" xfId="0" applyFont="1" applyFill="1" applyBorder="1" applyAlignment="1">
      <alignment vertical="center" wrapText="1"/>
    </xf>
    <xf numFmtId="0" fontId="13" fillId="0" borderId="42" xfId="0" applyFont="1" applyBorder="1" applyAlignment="1">
      <alignment horizontal="left" vertical="center" wrapText="1"/>
    </xf>
    <xf numFmtId="0" fontId="0" fillId="0" borderId="5" xfId="0" applyFont="1" applyBorder="1" applyAlignment="1">
      <alignment horizontal="left" vertical="center" wrapText="1"/>
    </xf>
    <xf numFmtId="0" fontId="0" fillId="0" borderId="5" xfId="0" applyFont="1" applyBorder="1" applyAlignment="1">
      <alignment vertical="center"/>
    </xf>
    <xf numFmtId="0" fontId="45" fillId="0" borderId="3" xfId="5" applyFont="1" applyBorder="1" applyAlignment="1">
      <alignment horizontal="left" vertical="center" wrapText="1"/>
    </xf>
    <xf numFmtId="0" fontId="13" fillId="0" borderId="3" xfId="0" applyFont="1" applyBorder="1" applyAlignment="1">
      <alignment horizontal="centerContinuous" vertical="center" wrapText="1"/>
    </xf>
    <xf numFmtId="0" fontId="47" fillId="0" borderId="35" xfId="0" applyFont="1" applyBorder="1" applyAlignment="1">
      <alignment horizontal="center" vertical="center" wrapText="1"/>
    </xf>
    <xf numFmtId="164" fontId="47" fillId="0" borderId="26" xfId="1" applyNumberFormat="1" applyFont="1" applyFill="1" applyBorder="1" applyAlignment="1">
      <alignment horizontal="right" wrapText="1"/>
    </xf>
    <xf numFmtId="164" fontId="47" fillId="0" borderId="24" xfId="1" applyNumberFormat="1" applyFont="1" applyFill="1" applyBorder="1" applyAlignment="1">
      <alignment horizontal="right" wrapText="1"/>
    </xf>
    <xf numFmtId="0" fontId="48" fillId="0" borderId="35" xfId="0" applyFont="1" applyBorder="1" applyAlignment="1">
      <alignment horizontal="center" vertical="center"/>
    </xf>
    <xf numFmtId="0" fontId="48" fillId="0" borderId="35" xfId="0" applyFont="1" applyBorder="1" applyAlignment="1">
      <alignment horizontal="center" vertical="center" wrapText="1"/>
    </xf>
    <xf numFmtId="1" fontId="48" fillId="0" borderId="35" xfId="0" applyNumberFormat="1" applyFont="1" applyBorder="1" applyAlignment="1">
      <alignment horizontal="center" vertical="center" wrapText="1"/>
    </xf>
    <xf numFmtId="0" fontId="48" fillId="0" borderId="36" xfId="0" applyFont="1" applyBorder="1" applyAlignment="1">
      <alignment horizontal="center" vertical="center" wrapText="1"/>
    </xf>
    <xf numFmtId="0" fontId="49" fillId="0" borderId="0" xfId="0" applyFont="1"/>
    <xf numFmtId="0" fontId="50" fillId="0" borderId="18" xfId="0" applyFont="1" applyBorder="1" applyAlignment="1">
      <alignment horizontal="centerContinuous" vertical="center"/>
    </xf>
    <xf numFmtId="0" fontId="49" fillId="0" borderId="19" xfId="0" applyFont="1" applyBorder="1" applyAlignment="1">
      <alignment horizontal="centerContinuous" vertical="center"/>
    </xf>
    <xf numFmtId="0" fontId="49" fillId="6" borderId="3" xfId="0" applyFont="1" applyFill="1" applyBorder="1" applyAlignment="1">
      <alignment horizontal="centerContinuous" vertical="center" wrapText="1"/>
    </xf>
    <xf numFmtId="0" fontId="49" fillId="5" borderId="3" xfId="0" applyFont="1" applyFill="1" applyBorder="1" applyAlignment="1">
      <alignment horizontal="centerContinuous" vertical="center" wrapText="1"/>
    </xf>
    <xf numFmtId="0" fontId="49" fillId="7" borderId="3" xfId="0" applyFont="1" applyFill="1" applyBorder="1" applyAlignment="1">
      <alignment horizontal="centerContinuous" vertical="center" wrapText="1"/>
    </xf>
    <xf numFmtId="0" fontId="49" fillId="3" borderId="3" xfId="0" applyFont="1" applyFill="1" applyBorder="1" applyAlignment="1">
      <alignment horizontal="centerContinuous" vertical="center"/>
    </xf>
    <xf numFmtId="0" fontId="49" fillId="4" borderId="3" xfId="0" applyFont="1" applyFill="1" applyBorder="1" applyAlignment="1">
      <alignment horizontal="right" vertical="center"/>
    </xf>
    <xf numFmtId="0" fontId="49" fillId="10" borderId="3" xfId="0" applyFont="1" applyFill="1" applyBorder="1" applyAlignment="1">
      <alignment horizontal="centerContinuous" vertical="center" wrapText="1"/>
    </xf>
    <xf numFmtId="1" fontId="49" fillId="9" borderId="3" xfId="0" applyNumberFormat="1" applyFont="1" applyFill="1" applyBorder="1" applyAlignment="1">
      <alignment horizontal="centerContinuous" vertical="center" wrapText="1"/>
    </xf>
    <xf numFmtId="0" fontId="49" fillId="12" borderId="3" xfId="0" applyFont="1" applyFill="1" applyBorder="1" applyAlignment="1">
      <alignment horizontal="centerContinuous" vertical="center"/>
    </xf>
    <xf numFmtId="0" fontId="49" fillId="3" borderId="3" xfId="0" applyFont="1" applyFill="1" applyBorder="1" applyAlignment="1">
      <alignment horizontal="center" vertical="center"/>
    </xf>
    <xf numFmtId="0" fontId="51" fillId="6" borderId="3" xfId="0" applyFont="1" applyFill="1" applyBorder="1" applyAlignment="1">
      <alignment horizontal="centerContinuous" vertical="center" wrapText="1"/>
    </xf>
    <xf numFmtId="0" fontId="51" fillId="5" borderId="3" xfId="0" applyFont="1" applyFill="1" applyBorder="1" applyAlignment="1">
      <alignment horizontal="centerContinuous" vertical="center" wrapText="1"/>
    </xf>
    <xf numFmtId="0" fontId="51" fillId="7" borderId="3" xfId="0" applyFont="1" applyFill="1" applyBorder="1" applyAlignment="1">
      <alignment horizontal="centerContinuous" vertical="center" wrapText="1"/>
    </xf>
    <xf numFmtId="0" fontId="51" fillId="3" borderId="3" xfId="0" applyFont="1" applyFill="1" applyBorder="1" applyAlignment="1">
      <alignment horizontal="centerContinuous" vertical="center" wrapText="1"/>
    </xf>
    <xf numFmtId="0" fontId="51" fillId="4" borderId="3" xfId="0" applyFont="1" applyFill="1" applyBorder="1" applyAlignment="1">
      <alignment horizontal="center" vertical="center" wrapText="1"/>
    </xf>
    <xf numFmtId="0" fontId="51" fillId="10" borderId="3" xfId="0" applyFont="1" applyFill="1" applyBorder="1" applyAlignment="1">
      <alignment horizontal="centerContinuous" vertical="center" wrapText="1"/>
    </xf>
    <xf numFmtId="1" fontId="51" fillId="9" borderId="3" xfId="0" applyNumberFormat="1" applyFont="1" applyFill="1" applyBorder="1" applyAlignment="1">
      <alignment horizontal="centerContinuous" vertical="center" wrapText="1"/>
    </xf>
    <xf numFmtId="0" fontId="51" fillId="12" borderId="3" xfId="0" applyFont="1" applyFill="1" applyBorder="1" applyAlignment="1">
      <alignment horizontal="centerContinuous" vertical="center" wrapText="1"/>
    </xf>
    <xf numFmtId="0" fontId="51" fillId="3" borderId="3" xfId="0" applyFont="1" applyFill="1" applyBorder="1" applyAlignment="1">
      <alignment horizontal="center" vertical="center" wrapText="1"/>
    </xf>
    <xf numFmtId="0" fontId="49" fillId="0" borderId="5" xfId="0" applyFont="1" applyBorder="1" applyAlignment="1">
      <alignment vertical="center"/>
    </xf>
    <xf numFmtId="0" fontId="49" fillId="0" borderId="0" xfId="0" applyFont="1" applyAlignment="1">
      <alignment vertical="center"/>
    </xf>
    <xf numFmtId="164" fontId="47" fillId="0" borderId="24" xfId="1" applyNumberFormat="1" applyFont="1" applyFill="1" applyBorder="1"/>
    <xf numFmtId="43" fontId="29" fillId="0" borderId="4" xfId="1" applyNumberFormat="1" applyFont="1" applyBorder="1"/>
    <xf numFmtId="43" fontId="0" fillId="0" borderId="4" xfId="1" applyNumberFormat="1" applyFont="1" applyBorder="1"/>
    <xf numFmtId="43" fontId="0" fillId="0" borderId="6" xfId="1" applyNumberFormat="1" applyFont="1" applyBorder="1"/>
    <xf numFmtId="0" fontId="0" fillId="0" borderId="0" xfId="0" applyAlignment="1">
      <alignment horizontal="right" wrapText="1"/>
    </xf>
    <xf numFmtId="0" fontId="28" fillId="17" borderId="0" xfId="0" applyFont="1" applyFill="1" applyBorder="1" applyAlignment="1">
      <alignment horizontal="left" wrapText="1"/>
    </xf>
    <xf numFmtId="0" fontId="0" fillId="0" borderId="33" xfId="0" applyFont="1" applyFill="1" applyBorder="1" applyAlignment="1">
      <alignment horizontal="left" vertical="center" wrapText="1"/>
    </xf>
    <xf numFmtId="0" fontId="0" fillId="0" borderId="0" xfId="0" applyFill="1" applyAlignment="1">
      <alignment horizontal="right" wrapText="1"/>
    </xf>
    <xf numFmtId="0" fontId="0" fillId="0" borderId="0" xfId="0" applyAlignment="1">
      <alignment horizontal="right" vertical="center" wrapText="1"/>
    </xf>
    <xf numFmtId="0" fontId="28" fillId="17" borderId="0" xfId="0" applyFont="1" applyFill="1" applyBorder="1" applyAlignment="1">
      <alignment horizontal="left" vertical="center" wrapText="1"/>
    </xf>
    <xf numFmtId="0" fontId="40" fillId="0" borderId="0" xfId="0" applyFont="1" applyBorder="1" applyAlignment="1">
      <alignment horizontal="left" vertical="center" wrapText="1"/>
    </xf>
    <xf numFmtId="0" fontId="0" fillId="0" borderId="0" xfId="0" applyFill="1" applyAlignment="1">
      <alignment horizontal="right" vertical="center" wrapText="1"/>
    </xf>
    <xf numFmtId="0" fontId="0" fillId="0" borderId="0" xfId="0" applyFill="1" applyAlignment="1">
      <alignment horizontal="right" vertical="center"/>
    </xf>
    <xf numFmtId="0" fontId="0" fillId="0" borderId="0" xfId="0" applyAlignment="1">
      <alignment horizontal="right" vertical="center"/>
    </xf>
    <xf numFmtId="0" fontId="28" fillId="17" borderId="0" xfId="0" applyFont="1" applyFill="1" applyBorder="1" applyAlignment="1">
      <alignment horizontal="left" vertical="center"/>
    </xf>
    <xf numFmtId="164" fontId="0" fillId="0" borderId="0" xfId="1" applyNumberFormat="1" applyFont="1"/>
    <xf numFmtId="0" fontId="36" fillId="0" borderId="0" xfId="12" applyAlignment="1">
      <alignment horizontal="left"/>
    </xf>
    <xf numFmtId="0" fontId="37" fillId="0" borderId="41" xfId="13" applyAlignment="1">
      <alignment horizontal="left"/>
    </xf>
    <xf numFmtId="0" fontId="39" fillId="0" borderId="44" xfId="12" applyFont="1" applyBorder="1" applyAlignment="1">
      <alignment horizontal="left"/>
    </xf>
    <xf numFmtId="0" fontId="36" fillId="0" borderId="0" xfId="12" applyAlignment="1">
      <alignment horizontal="left" vertical="center"/>
    </xf>
    <xf numFmtId="0" fontId="26" fillId="0" borderId="0" xfId="0" applyFont="1" applyAlignment="1">
      <alignment horizontal="left"/>
    </xf>
    <xf numFmtId="0" fontId="46" fillId="0" borderId="0" xfId="2" applyFont="1" applyAlignment="1">
      <alignment horizontal="left"/>
    </xf>
    <xf numFmtId="0" fontId="36" fillId="0" borderId="0" xfId="12" applyAlignment="1">
      <alignment horizontal="left" vertical="top"/>
    </xf>
    <xf numFmtId="0" fontId="26" fillId="0" borderId="45" xfId="0" applyFont="1" applyFill="1" applyBorder="1" applyAlignment="1">
      <alignment horizontal="left"/>
    </xf>
    <xf numFmtId="0" fontId="26" fillId="0" borderId="46" xfId="0" applyFont="1" applyFill="1" applyBorder="1" applyAlignment="1">
      <alignment horizontal="left"/>
    </xf>
    <xf numFmtId="0" fontId="36" fillId="0" borderId="0" xfId="12" applyFill="1" applyAlignment="1">
      <alignment horizontal="left" vertical="center"/>
    </xf>
    <xf numFmtId="0" fontId="25" fillId="0" borderId="47" xfId="9" applyFont="1" applyBorder="1" applyAlignment="1">
      <alignment horizontal="left" vertical="center"/>
    </xf>
    <xf numFmtId="0" fontId="27" fillId="0" borderId="0" xfId="7" applyFont="1" applyAlignment="1">
      <alignment horizontal="left"/>
    </xf>
    <xf numFmtId="0" fontId="30" fillId="0" borderId="0" xfId="11" applyFont="1" applyAlignment="1">
      <alignment horizontal="left" vertical="center"/>
    </xf>
  </cellXfs>
  <cellStyles count="14">
    <cellStyle name="Comma" xfId="1" builtinId="3"/>
    <cellStyle name="Currency" xfId="4" builtinId="4"/>
    <cellStyle name="Heading 1" xfId="13" builtinId="16"/>
    <cellStyle name="Hyperlink" xfId="5" builtinId="8"/>
    <cellStyle name="Normal" xfId="0" builtinId="0"/>
    <cellStyle name="Normal 2" xfId="2" xr:uid="{14374FED-0D2E-471A-BABA-38A4ECF690A3}"/>
    <cellStyle name="Normal 2 2" xfId="10" xr:uid="{F9BB1223-2998-4394-8771-891094ECBAD1}"/>
    <cellStyle name="Normal 3" xfId="3" xr:uid="{687C7028-E353-4532-A97C-3C362FFC3259}"/>
    <cellStyle name="Normal 4" xfId="6" xr:uid="{FE53A92D-FE3F-4618-BD4D-0F691153425A}"/>
    <cellStyle name="Normal 5" xfId="7" xr:uid="{A36D155E-67DD-4F07-9643-D6C5AFD5E614}"/>
    <cellStyle name="Normal 5 2" xfId="11" xr:uid="{18D8FF6A-5FA2-4F00-85E0-80E039B1AE8C}"/>
    <cellStyle name="Normal 6" xfId="8" xr:uid="{E4303A9E-687F-45FC-A6B4-BBA2F1DEEB2B}"/>
    <cellStyle name="Normal 7" xfId="9" xr:uid="{95C4991F-527E-414B-814C-49F924C28B59}"/>
    <cellStyle name="Title" xfId="12" builtinId="15"/>
  </cellStyles>
  <dxfs count="113">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166" formatCode="#,###,###,###.00"/>
      <alignment horizontal="general" vertical="center" textRotation="0" wrapText="0" indent="0" justifyLastLine="0" shrinkToFit="0" readingOrder="0"/>
    </dxf>
    <dxf>
      <alignment horizontal="left"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numFmt numFmtId="166" formatCode="#,###,###,###.00"/>
      <alignment horizontal="general"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numFmt numFmtId="0" formatCode="General"/>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font>
        <b val="0"/>
        <i val="0"/>
        <strike val="0"/>
        <condense val="0"/>
        <extend val="0"/>
        <outline val="0"/>
        <shadow val="0"/>
        <u val="none"/>
        <vertAlign val="baseline"/>
        <sz val="8.25"/>
        <color rgb="FF0000CC"/>
        <name val="Microsoft Sans Serif"/>
        <family val="2"/>
        <scheme val="none"/>
      </font>
      <fill>
        <patternFill patternType="solid">
          <fgColor indexed="64"/>
          <bgColor indexed="9"/>
        </patternFill>
      </fill>
      <alignment horizontal="general" vertical="center" textRotation="0" wrapText="0" indent="0" justifyLastLine="0" shrinkToFit="0" readingOrder="0"/>
    </dxf>
    <dxf>
      <numFmt numFmtId="164" formatCode="_(* #,##0_);_(* \(#,##0\);_(* &quot;-&quot;??_);_(@_)"/>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strike val="0"/>
        <outline val="0"/>
        <shadow val="0"/>
        <u val="none"/>
        <vertAlign val="baseline"/>
        <sz val="11"/>
        <color theme="1"/>
        <name val="Book Antiqua"/>
        <family val="2"/>
        <scheme val="minor"/>
      </font>
      <alignment horizontal="general" vertical="center" textRotation="0" wrapText="0" indent="0" justifyLastLine="0" shrinkToFit="0" readingOrder="0"/>
    </dxf>
    <dxf>
      <numFmt numFmtId="167" formatCode="yyyy\-mm\-dd"/>
    </dxf>
    <dxf>
      <numFmt numFmtId="167" formatCode="yyyy\-mm\-dd"/>
    </dxf>
    <dxf>
      <numFmt numFmtId="167" formatCode="yyyy\-mm\-dd"/>
    </dxf>
    <dxf>
      <numFmt numFmtId="167" formatCode="yyyy\-mm\-dd"/>
    </dxf>
    <dxf>
      <numFmt numFmtId="167" formatCode="yyyy\-mm\-dd"/>
    </dxf>
    <dxf>
      <numFmt numFmtId="167" formatCode="yyyy\-mm\-dd"/>
    </dxf>
    <dxf>
      <font>
        <b/>
        <i val="0"/>
        <strike val="0"/>
        <condense val="0"/>
        <extend val="0"/>
        <outline val="0"/>
        <shadow val="0"/>
        <u val="none"/>
        <vertAlign val="baseline"/>
        <sz val="11"/>
        <color theme="0"/>
        <name val="Calibri"/>
        <family val="2"/>
        <scheme val="none"/>
      </font>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Book Antiqua"/>
        <family val="2"/>
        <scheme val="minor"/>
      </font>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1"/>
        <color theme="0"/>
        <name val="Book Antiqua"/>
        <family val="2"/>
        <scheme val="minor"/>
      </font>
      <fill>
        <patternFill patternType="solid">
          <fgColor theme="4"/>
          <bgColor theme="1"/>
        </patternFill>
      </fill>
      <alignment horizontal="left" vertical="bottom" textRotation="0" wrapText="0" indent="0" justifyLastLine="0" shrinkToFit="0" readingOrder="0"/>
    </dxf>
    <dxf>
      <fill>
        <patternFill>
          <bgColor rgb="FFFFFF00"/>
        </patternFill>
      </fill>
    </dxf>
    <dxf>
      <fill>
        <patternFill>
          <bgColor rgb="FFFFFF00"/>
        </patternFill>
      </fill>
    </dxf>
    <dxf>
      <font>
        <color rgb="FFFF0000"/>
      </font>
    </dxf>
    <dxf>
      <font>
        <color rgb="FF9C5700"/>
      </font>
      <fill>
        <patternFill>
          <bgColor rgb="FFFFEB9C"/>
        </patternFill>
      </fill>
    </dxf>
    <dxf>
      <fill>
        <patternFill>
          <bgColor rgb="FFFFC7CE"/>
        </patternFill>
      </fill>
    </dxf>
    <dxf>
      <font>
        <color rgb="FF9C5700"/>
      </font>
      <fill>
        <patternFill>
          <bgColor rgb="FFFFEB9C"/>
        </patternFill>
      </fill>
    </dxf>
    <dxf>
      <numFmt numFmtId="164" formatCode="_(* #,##0_);_(* \(#,##0\);_(* &quot;-&quot;??_);_(@_)"/>
    </dxf>
    <dxf>
      <numFmt numFmtId="35" formatCode="_(* #,##0.00_);_(* \(#,##0.00\);_(* &quot;-&quot;??_);_(@_)"/>
      <border diagonalUp="0" diagonalDown="0" outline="0">
        <left style="thin">
          <color indexed="64"/>
        </left>
        <right/>
        <top style="thin">
          <color indexed="64"/>
        </top>
        <bottom style="thin">
          <color indexed="64"/>
        </bottom>
      </border>
    </dxf>
    <dxf>
      <numFmt numFmtId="164" formatCode="_(* #,##0_);_(* \(#,##0\);_(* &quot;-&quot;??_);_(@_)"/>
      <border diagonalUp="0" diagonalDown="0" outline="0">
        <left style="thin">
          <color indexed="64"/>
        </left>
        <right style="thin">
          <color indexed="64"/>
        </right>
        <top style="thin">
          <color indexed="64"/>
        </top>
        <bottom style="thin">
          <color indexed="64"/>
        </bottom>
      </border>
    </dxf>
    <dxf>
      <numFmt numFmtId="164" formatCode="_(* #,##0_);_(* \(#,##0\);_(* &quot;-&quot;??_);_(@_)"/>
      <border diagonalUp="0" diagonalDown="0" outline="0">
        <left style="thin">
          <color indexed="64"/>
        </left>
        <right style="thin">
          <color indexed="64"/>
        </right>
        <top style="thin">
          <color indexed="64"/>
        </top>
        <bottom style="thin">
          <color indexed="64"/>
        </bottom>
      </border>
    </dxf>
    <dxf>
      <numFmt numFmtId="164" formatCode="_(* #,##0_);_(* \(#,##0\);_(* &quot;-&quot;??_);_(@_)"/>
      <border diagonalUp="0" diagonalDown="0" outline="0">
        <left style="thin">
          <color indexed="64"/>
        </left>
        <right style="thin">
          <color indexed="64"/>
        </right>
        <top style="thin">
          <color indexed="64"/>
        </top>
        <bottom style="thin">
          <color indexed="64"/>
        </bottom>
      </border>
    </dxf>
    <dxf>
      <numFmt numFmtId="164" formatCode="_(* #,##0_);_(* \(#,##0\);_(* &quot;-&quot;??_);_(@_)"/>
      <border diagonalUp="0" diagonalDown="0" outline="0">
        <left style="thin">
          <color indexed="64"/>
        </left>
        <right style="thin">
          <color indexed="64"/>
        </right>
        <top style="thin">
          <color indexed="64"/>
        </top>
        <bottom style="thin">
          <color indexed="64"/>
        </bottom>
      </border>
    </dxf>
    <dxf>
      <numFmt numFmtId="164" formatCode="_(* #,##0_);_(* \(#,##0\);_(* &quot;-&quot;??_);_(@_)"/>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ook Antiqua"/>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ook Antiqua"/>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ook Antiqua"/>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Book Antiqua"/>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Book Antiqua"/>
        <family val="2"/>
        <scheme val="minor"/>
      </font>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ttom style="thin">
          <color indexed="64"/>
        </bottom>
      </border>
    </dxf>
    <dxf>
      <font>
        <b/>
        <i val="0"/>
        <strike val="0"/>
        <condense val="0"/>
        <extend val="0"/>
        <outline val="0"/>
        <shadow val="0"/>
        <u/>
        <vertAlign val="baseline"/>
        <sz val="11"/>
        <color theme="0"/>
        <name val="Book Antiqua"/>
        <family val="2"/>
        <scheme val="minor"/>
      </font>
      <fill>
        <patternFill patternType="solid">
          <fgColor theme="1"/>
          <bgColor theme="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ook Antiqua"/>
        <family val="1"/>
        <scheme val="minor"/>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Book Antiqua"/>
        <family val="1"/>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Book Antiqua"/>
        <family val="1"/>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1"/>
        <color theme="1"/>
        <name val="Book Antiqua"/>
        <family val="1"/>
        <scheme val="minor"/>
      </font>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Sheth, Rohan" id="{DD9A3E4E-1ACE-4819-835F-C5513021ED27}" userId="S::Rohan.Sheth@kimley-horn.com::0b6da9f0-4e13-4f6a-80ee-55c9a7700dc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rohan_sheth_kimley-horn_com/Documents/MnDOT%20MnSASP%20-%20Phase%20II/4%20-%20Analyze%20Policy%20Issues/4.5%20-%20Crosswind%20Runway%20Analysis/Drive-Time%20Analyses/MN%20Airport%20Population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Vulnerability%20Assessment.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personal/rohan_sheth_kimley-horn_com/Documents/MnDOT%20MnSASP%20-%20Phase%20II/6%20-%20Acquire%20Data/Airport%20Projects/Project%20Funding%20Data_toMnDOT.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 Department" refreshedDate="44159.693264467591" createdVersion="6" refreshedVersion="6" minRefreshableVersion="3" recordCount="133" xr:uid="{708543DE-FD0D-4B3F-B16E-78BCE428DFA8}">
  <cacheSource type="worksheet">
    <worksheetSource name="Table2" r:id="rId2"/>
  </cacheSource>
  <cacheFields count="3">
    <cacheField name="Airports" numFmtId="0">
      <sharedItems/>
    </cacheField>
    <cacheField name="FAA ID" numFmtId="0">
      <sharedItems/>
    </cacheField>
    <cacheField name="State Classification" numFmtId="0">
      <sharedItems count="5">
        <s v="Key Commercial-Service"/>
        <s v="Key General Aviation"/>
        <s v="Intermediate Large"/>
        <s v="Intermediate Small"/>
        <s v="Landing Strip Turf"/>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 Department" refreshedDate="44342.448915856483" createdVersion="6" refreshedVersion="6" minRefreshableVersion="3" recordCount="1299" xr:uid="{C5ECD8A1-25EF-4415-A789-8CF8531F50B3}">
  <cacheSource type="worksheet">
    <worksheetSource ref="A3:K1302" sheet="AIP Grant History" r:id="rId2"/>
  </cacheSource>
  <cacheFields count="11">
    <cacheField name="Fiscal Year" numFmtId="0">
      <sharedItems/>
    </cacheField>
    <cacheField name="Service Level (or State Project)" numFmtId="0">
      <sharedItems/>
    </cacheField>
    <cacheField name="State" numFmtId="0">
      <sharedItems/>
    </cacheField>
    <cacheField name="Location Identifier" numFmtId="0">
      <sharedItems count="100">
        <s v="BDH"/>
        <s v="HIB"/>
        <s v="GPZ"/>
        <s v="TVF"/>
        <s v="AIT"/>
        <s v="AEL"/>
        <s v="AUM"/>
        <s v="BDE"/>
        <s v="BBB"/>
        <s v="SBU"/>
        <s v="CFE"/>
        <s v="CBG"/>
        <s v="AXN"/>
        <s v="COQ"/>
        <s v="CKN"/>
        <s v="Y63"/>
        <s v="ELO"/>
        <s v="EVM"/>
        <s v="FRM"/>
        <s v="FBL"/>
        <s v="FFM"/>
        <s v="GHW"/>
        <s v="CKC"/>
        <s v="04Y"/>
        <s v="1D6"/>
        <s v="HCD"/>
        <s v="MJQ"/>
        <s v="DXX"/>
        <s v="LXL"/>
        <s v="XVG"/>
        <s v="3N8"/>
        <s v="MVE"/>
        <s v="JMR"/>
        <s v="CNB"/>
        <s v="ULM"/>
        <s v="VVV"/>
        <s v="OWA"/>
        <s v="PWC"/>
        <s v="PQN"/>
        <s v="PNM"/>
        <s v="TWM"/>
        <s v="BFW"/>
        <s v="MML"/>
        <s v="D42"/>
        <s v="SAZ"/>
        <s v="14Y"/>
        <s v="12D"/>
        <s v="TKC"/>
        <s v="Y49"/>
        <s v="D37"/>
        <s v="ACQ"/>
        <s v="MWM"/>
        <s v="BJI"/>
        <s v="BRD"/>
        <s v="DLH"/>
        <s v="INL"/>
        <s v="MSP"/>
        <s v="RST"/>
        <s v="ANE"/>
        <s v="FCM"/>
        <s v="21D"/>
        <s v="SGS"/>
        <s v="STP"/>
        <s v="DTL"/>
        <s v="TOB"/>
        <s v="FKA"/>
        <s v="FSE"/>
        <s v="CHU"/>
        <s v="12Y"/>
        <s v="JKJ"/>
        <s v="MOX"/>
        <s v="ORB"/>
        <s v="PKD"/>
        <s v="LYV"/>
        <s v="RGK"/>
        <s v="RWF"/>
        <s v="ROX"/>
        <s v="DYT"/>
        <s v="JYG"/>
        <s v="ETH"/>
        <s v="10D"/>
        <s v="OTG"/>
        <s v="STC"/>
        <s v="LVN"/>
        <s v="*MNS"/>
        <s v="CQM"/>
        <s v="HCO"/>
        <s v="LJF"/>
        <s v="MKT"/>
        <s v="MZH"/>
        <s v="PEX"/>
        <s v="ROS"/>
        <s v="55Y"/>
        <s v="D39"/>
        <s v="RRT"/>
        <s v="ONA"/>
        <s v="MIC"/>
        <s v="@016"/>
        <s v="ADC"/>
        <s v="GYL"/>
      </sharedItems>
    </cacheField>
    <cacheField name="Hub Type" numFmtId="0">
      <sharedItems/>
    </cacheField>
    <cacheField name="Airport Name" numFmtId="0">
      <sharedItems/>
    </cacheField>
    <cacheField name="Work Description" numFmtId="0">
      <sharedItems longText="1"/>
    </cacheField>
    <cacheField name="AIP Federal Funds" numFmtId="6">
      <sharedItems containsSemiMixedTypes="0" containsString="0" containsNumber="1" containsInteger="1" minValue="0" maxValue="14796259"/>
    </cacheField>
    <cacheField name="CARES Act Local Matching Funds" numFmtId="6">
      <sharedItems containsSemiMixedTypes="0" containsString="0" containsNumber="1" containsInteger="1" minValue="0" maxValue="1762338"/>
    </cacheField>
    <cacheField name="Supplemental_Discretionary" numFmtId="6">
      <sharedItems containsSemiMixedTypes="0" containsString="0" containsNumber="1" containsInteger="1" minValue="0" maxValue="13008782"/>
    </cacheField>
    <cacheField name="Total" numFmtId="165">
      <sharedItems containsSemiMixedTypes="0" containsString="0" containsNumber="1" containsInteger="1" minValue="2000" maxValue="1479625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 Department" refreshedDate="44530.362708564811" createdVersion="6" refreshedVersion="6" minRefreshableVersion="3" recordCount="1500" xr:uid="{4E4CA8AB-0DFE-424B-A9CB-1B8728EC9338}">
  <cacheSource type="worksheet">
    <worksheetSource ref="A3:U1503" sheet="PCI Data (106 airports)"/>
  </cacheSource>
  <cacheFields count="21">
    <cacheField name="NetworkID" numFmtId="0">
      <sharedItems count="106">
        <s v="LXL"/>
        <s v="04Y"/>
        <s v="DLH"/>
        <s v="OTG"/>
        <s v="ROS"/>
        <s v="06Y"/>
        <s v="PWC"/>
        <s v="FSE"/>
        <s v="D42"/>
        <s v="XVG"/>
        <s v="12D"/>
        <s v="PKD"/>
        <s v="GYL"/>
        <s v="ONA"/>
        <s v="RWF"/>
        <s v="ELO"/>
        <s v="MKT"/>
        <s v="12Y"/>
        <s v="RGK"/>
        <s v="14Y"/>
        <s v="AEL"/>
        <s v="HZX"/>
        <s v="16D"/>
        <s v="1D6"/>
        <s v="3N8"/>
        <s v="FKA"/>
        <s v="SGS"/>
        <s v="FRM"/>
        <s v="HCO"/>
        <s v="48Y"/>
        <s v="DVP"/>
        <s v="MOX"/>
        <s v="55Y"/>
        <s v="EVM"/>
        <s v="6D1"/>
        <s v="BBB"/>
        <s v="BDE"/>
        <s v="7Y4"/>
        <s v="DTL"/>
        <s v="ACQ"/>
        <s v="INL"/>
        <s v="ADC"/>
        <s v="CFE"/>
        <s v="AQP"/>
        <s v="CKN"/>
        <s v="FBL"/>
        <s v="STC"/>
        <s v="ULM"/>
        <s v="OVL"/>
        <s v="AIT"/>
        <s v="AUM"/>
        <s v="FFM"/>
        <s v="GHW"/>
        <s v="MZH"/>
        <s v="AXN"/>
        <s v="VVV"/>
        <s v="BRD"/>
        <s v="COQ"/>
        <s v="BFW"/>
        <s v="BDH"/>
        <s v="CBG"/>
        <s v="ROX"/>
        <s v="DXX"/>
        <s v="BJI"/>
        <s v="LJF"/>
        <s v="RRT"/>
        <s v="DYT"/>
        <s v="TKC"/>
        <s v="MWM"/>
        <s v="D39"/>
        <s v="MJQ"/>
        <s v="D14"/>
        <s v="JMR"/>
        <s v="TWM"/>
        <s v="PNM"/>
        <s v="GDB"/>
        <s v="HIB"/>
        <s v="JYG"/>
        <s v="MGG"/>
        <s v="SAZ"/>
        <s v="D00"/>
        <s v="ETH"/>
        <s v="GPZ"/>
        <s v="MML"/>
        <s v="FOZ"/>
        <s v="SBU"/>
        <s v="D81"/>
        <s v="TVF"/>
        <s v="LYV"/>
        <s v="ORB"/>
        <s v="JKJ"/>
        <s v="CHU"/>
        <s v="CKC"/>
        <s v="CNB"/>
        <s v="CQM"/>
        <s v="D37"/>
        <s v="D41"/>
        <s v="Y49"/>
        <s v="HCD"/>
        <s v="MVE"/>
        <s v="OWA"/>
        <s v="PQN"/>
        <s v="PEX"/>
        <s v="Y63"/>
        <s v="TOB"/>
        <s v="RST"/>
      </sharedItems>
    </cacheField>
    <cacheField name="BranchID" numFmtId="0">
      <sharedItems/>
    </cacheField>
    <cacheField name="Pavement Use" numFmtId="0">
      <sharedItems count="10">
        <s v="Taxilane"/>
        <s v="Runway"/>
        <s v="Connecting Taxiway"/>
        <s v="Parallel Taxiway"/>
        <s v="Apron"/>
        <s v="Partial Parallel"/>
        <s v="Runway Turnaround"/>
        <s v="Run-Up"/>
        <s v="Taxiway"/>
        <s v="Other"/>
      </sharedItems>
    </cacheField>
    <cacheField name="Runway-unformat" numFmtId="0">
      <sharedItems/>
    </cacheField>
    <cacheField name="Runway-format" numFmtId="0">
      <sharedItems/>
    </cacheField>
    <cacheField name="Primary Rwy" numFmtId="0">
      <sharedItems containsMixedTypes="1" containsNumber="1" containsInteger="1" minValue="0" maxValue="1"/>
    </cacheField>
    <cacheField name="SectionID" numFmtId="0">
      <sharedItems/>
    </cacheField>
    <cacheField name="ID-Branch-Section" numFmtId="0">
      <sharedItems/>
    </cacheField>
    <cacheField name="UNIQUEID" numFmtId="0">
      <sharedItems/>
    </cacheField>
    <cacheField name="DATEPCN" numFmtId="0">
      <sharedItems containsNonDate="0" containsString="0" containsBlank="1"/>
    </cacheField>
    <cacheField name="FOD_Index" numFmtId="166">
      <sharedItems containsSemiMixedTypes="0" containsString="0" containsNumber="1" containsInteger="1" minValue="0" maxValue="100"/>
    </cacheField>
    <cacheField name="FOD_Potential_C-17" numFmtId="166">
      <sharedItems containsSemiMixedTypes="0" containsString="0" containsNumber="1" containsInteger="1" minValue="0" maxValue="83"/>
    </cacheField>
    <cacheField name="FOD_Potential_KC-135" numFmtId="166">
      <sharedItems containsSemiMixedTypes="0" containsString="0" containsNumber="1" containsInteger="1" minValue="0" maxValue="88"/>
    </cacheField>
    <cacheField name="FOD_Potential_F-16" numFmtId="166">
      <sharedItems containsSemiMixedTypes="0" containsString="0" containsNumber="1" containsInteger="1" minValue="0" maxValue="95"/>
    </cacheField>
    <cacheField name="FOD_Potential_Rating" numFmtId="166">
      <sharedItems containsSemiMixedTypes="0" containsString="0" containsNumber="1" containsInteger="1" minValue="0" maxValue="95"/>
    </cacheField>
    <cacheField name="DATEFOD_Index" numFmtId="0">
      <sharedItems/>
    </cacheField>
    <cacheField name="PCI" numFmtId="166">
      <sharedItems containsSemiMixedTypes="0" containsString="0" containsNumber="1" containsInteger="1" minValue="0" maxValue="100"/>
    </cacheField>
    <cacheField name="DATEPCI" numFmtId="0">
      <sharedItems/>
    </cacheField>
    <cacheField name="EA" numFmtId="0">
      <sharedItems/>
    </cacheField>
    <cacheField name="Sq Ft" numFmtId="0">
      <sharedItems containsSemiMixedTypes="0" containsString="0" containsNumber="1" containsInteger="1" minValue="1209" maxValue="758952"/>
    </cacheField>
    <cacheField name="Sqft*PCI" numFmtId="0">
      <sharedItems containsSemiMixedTypes="0" containsString="0" containsNumber="1" containsInteger="1" minValue="0" maxValue="743028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 Department" refreshedDate="44530.377767708334" createdVersion="6" refreshedVersion="6" minRefreshableVersion="3" recordCount="17675" xr:uid="{C37D2233-CC38-48DD-995E-485B218E99B9}">
  <cacheSource type="worksheet">
    <worksheetSource ref="A1:I17676" sheet="Funding History" r:id="rId2"/>
  </cacheSource>
  <cacheFields count="9">
    <cacheField name="MnDOT Region" numFmtId="0">
      <sharedItems/>
    </cacheField>
    <cacheField name="FAA ID" numFmtId="0">
      <sharedItems count="133">
        <s v="6D1"/>
        <s v="CFE"/>
        <s v="CBG"/>
        <s v="25D"/>
        <s v="07Y"/>
        <s v="ANE"/>
        <s v="LVN"/>
        <s v="MSP"/>
        <s v="FCM"/>
        <s v="MIC"/>
        <s v="STP"/>
        <s v="21D"/>
        <s v="MGG"/>
        <s v="18Y"/>
        <s v="JMR"/>
        <s v="PEX"/>
        <s v="PNM"/>
        <s v="ROS"/>
        <s v="D39"/>
        <s v="SGS"/>
        <s v="STC"/>
        <s v="10D"/>
        <s v="AIT"/>
        <s v="7Y3"/>
        <s v="7Y4"/>
        <s v="BDE"/>
        <s v="HIB"/>
        <s v="COQ"/>
        <s v="CQM"/>
        <s v="CKN"/>
        <s v="DTL"/>
        <s v="DLH"/>
        <s v="DYT"/>
        <s v="ELO"/>
        <s v="EVM"/>
        <s v="D14"/>
        <s v="FSE"/>
        <s v="CKC"/>
        <s v="GPZ"/>
        <s v="3G2"/>
        <s v="HCO"/>
        <s v="04Y"/>
        <s v="INL"/>
        <s v="23D"/>
        <s v="13Y"/>
        <s v="XVG"/>
        <s v="3N8"/>
        <s v="HZX"/>
        <s v="JKJ"/>
        <s v="MZH"/>
        <s v="D00"/>
        <s v="ORB"/>
        <s v="PKD"/>
        <s v="PWC"/>
        <s v="48Y"/>
        <s v="D81"/>
        <s v="ROX"/>
        <s v="SAZ"/>
        <s v="D41"/>
        <s v="12D"/>
        <s v="TWM"/>
        <s v="ADC"/>
        <s v="Y49"/>
        <s v="D37"/>
        <s v="RRT"/>
        <s v="VWU"/>
        <s v="AEL"/>
        <s v="AUM"/>
        <s v="SBU"/>
        <s v="CNB"/>
        <s v="TOB"/>
        <s v="FRM"/>
        <s v="FBL"/>
        <s v="FKA"/>
        <s v="GYL"/>
        <s v="GDB"/>
        <s v="1D6"/>
        <s v="CHU"/>
        <s v="HCD"/>
        <s v="MJQ"/>
        <s v="12Y"/>
        <s v="LYV"/>
        <s v="MKT"/>
        <s v="MML"/>
        <s v="ULM"/>
        <s v="OVL"/>
        <s v="OWA"/>
        <s v="PQN"/>
        <s v="RGK"/>
        <s v="RWF"/>
        <s v="RST"/>
        <s v="55Y"/>
        <s v="DVP"/>
        <s v="Y58"/>
        <s v="D42"/>
        <s v="JYG"/>
        <s v="D32"/>
        <s v="TVF"/>
        <s v="TKC"/>
        <s v="63Y"/>
        <s v="ACQ"/>
        <s v="68Y"/>
        <s v="MWM"/>
        <s v="ONA"/>
        <s v="OTG"/>
        <s v="AXN"/>
        <s v="AQP"/>
        <s v="BJI"/>
        <s v="BBB"/>
        <s v="7Y9"/>
        <s v="FOZ"/>
        <s v="9Y0"/>
        <s v="BRD"/>
        <s v="8Y5"/>
        <s v="9Y2"/>
        <s v="Y63"/>
        <s v="FFM"/>
        <s v="GHW"/>
        <s v="05Y"/>
        <s v="06Y"/>
        <s v="DXX"/>
        <s v="LJF"/>
        <s v="LXL"/>
        <s v="14Y"/>
        <s v="MVE"/>
        <s v="MOX"/>
        <s v="43Y"/>
        <s v="VVV"/>
        <s v="47Y"/>
        <s v="16D"/>
        <s v="52Y"/>
        <s v="ETH"/>
        <s v="BDH"/>
      </sharedItems>
    </cacheField>
    <cacheField name="Airport" numFmtId="0">
      <sharedItems/>
    </cacheField>
    <cacheField name="Project Name" numFmtId="0">
      <sharedItems containsBlank="1"/>
    </cacheField>
    <cacheField name="Payment Date" numFmtId="171">
      <sharedItems containsSemiMixedTypes="0" containsNonDate="0" containsDate="1" containsString="0" minDate="1899-12-30T00:00:00" maxDate="2021-04-01T00:00:00"/>
    </cacheField>
    <cacheField name="Federal Funds" numFmtId="172">
      <sharedItems containsSemiMixedTypes="0" containsString="0" containsNumber="1" minValue="-790763" maxValue="62072790"/>
    </cacheField>
    <cacheField name="State Funds" numFmtId="172">
      <sharedItems containsSemiMixedTypes="0" containsString="0" containsNumber="1" minValue="-1059163.26" maxValue="2789074.89"/>
    </cacheField>
    <cacheField name="Local Funds" numFmtId="172">
      <sharedItems containsSemiMixedTypes="0" containsString="0" containsNumber="1" minValue="-2783458.58" maxValue="9873365.25"/>
    </cacheField>
    <cacheField name="Total Funding" numFmtId="172">
      <sharedItems containsSemiMixedTypes="0" containsString="0" containsNumber="1" minValue="-1315694.58" maxValue="620727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s v="Bemidji Regional Airport"/>
    <s v="BJI"/>
    <x v="0"/>
  </r>
  <r>
    <s v="Brainerd-Crow Wing County Regional Airport"/>
    <s v="BRD"/>
    <x v="0"/>
  </r>
  <r>
    <s v="Duluth International Airport"/>
    <s v="DLH"/>
    <x v="0"/>
  </r>
  <r>
    <s v="Hibbing-Chisholm-Hibbing Municipal Airport"/>
    <s v="HIB"/>
    <x v="0"/>
  </r>
  <r>
    <s v="International Falls-Falls International Airport"/>
    <s v="INL"/>
    <x v="0"/>
  </r>
  <r>
    <s v="Minneapolis/St. Paul International Airport"/>
    <s v="MSP"/>
    <x v="0"/>
  </r>
  <r>
    <s v="Rochester International Airport"/>
    <s v="RST"/>
    <x v="0"/>
  </r>
  <r>
    <s v="Saint Cloud Regional Airport"/>
    <s v="STC"/>
    <x v="0"/>
  </r>
  <r>
    <s v="Thief River Falls Regional Airport"/>
    <s v="TVF"/>
    <x v="0"/>
  </r>
  <r>
    <s v="Albert Lea Municipal Airport"/>
    <s v="AEL"/>
    <x v="1"/>
  </r>
  <r>
    <s v="Alexandria Municipal Airport (Chandler Field)"/>
    <s v="AXN"/>
    <x v="1"/>
  </r>
  <r>
    <s v="Austin Municipal Airport"/>
    <s v="AUM"/>
    <x v="1"/>
  </r>
  <r>
    <s v="Baudette International Airport"/>
    <s v="BDE"/>
    <x v="1"/>
  </r>
  <r>
    <s v="Ely Municipal Airport"/>
    <s v="ELO"/>
    <x v="1"/>
  </r>
  <r>
    <s v="Fairmont Municipal Airport"/>
    <s v="FRM"/>
    <x v="1"/>
  </r>
  <r>
    <s v="Fergus Falls Municipal Airport (Einar Mickelson Field)"/>
    <s v="FFM"/>
    <x v="1"/>
  </r>
  <r>
    <s v="Grand Marais-Cook County Airport"/>
    <s v="CKC"/>
    <x v="1"/>
  </r>
  <r>
    <s v="Grand Rapids-Itasca County Airport (Gordon Newstrom Field)"/>
    <s v="GPZ"/>
    <x v="1"/>
  </r>
  <r>
    <s v="Mankato Municipal Airport"/>
    <s v="MKT"/>
    <x v="1"/>
  </r>
  <r>
    <s v="Marshall-Southwest Minnesota Regional Airport-Marshall/Ryan Field"/>
    <s v="MML"/>
    <x v="1"/>
  </r>
  <r>
    <s v="Minneapolis Anoka County/Blaine Airport (Janes Field)"/>
    <s v="ANE"/>
    <x v="1"/>
  </r>
  <r>
    <s v="Minneapolis Flying Cloud Airport"/>
    <s v="FCM"/>
    <x v="1"/>
  </r>
  <r>
    <s v="New Ulm Municipal Airport"/>
    <s v="ULM"/>
    <x v="1"/>
  </r>
  <r>
    <s v="Owatonna Degner Regional Airport"/>
    <s v="OWA"/>
    <x v="1"/>
  </r>
  <r>
    <s v="Park Rapids Municipal Airport"/>
    <s v="PKD"/>
    <x v="1"/>
  </r>
  <r>
    <s v="Red Wing Regional Airport"/>
    <s v="RGK"/>
    <x v="1"/>
  </r>
  <r>
    <s v="Saint Paul Downtown Airport (Holman Field)"/>
    <s v="STP"/>
    <x v="1"/>
  </r>
  <r>
    <s v="Warroad International Airport (Swede Carlson Field)"/>
    <s v="RRT"/>
    <x v="1"/>
  </r>
  <r>
    <s v="Willmar Municipal Airport"/>
    <s v="BDH"/>
    <x v="1"/>
  </r>
  <r>
    <s v="Winona Municipal Airport (Max Conrad Field)"/>
    <s v="ONA"/>
    <x v="1"/>
  </r>
  <r>
    <s v="Worthington Municipal Airport"/>
    <s v="OTG"/>
    <x v="1"/>
  </r>
  <r>
    <s v="Aitkin Municipal Airport"/>
    <s v="AIT"/>
    <x v="2"/>
  </r>
  <r>
    <s v="Benson Municipal Airport"/>
    <s v="BBB"/>
    <x v="2"/>
  </r>
  <r>
    <s v="Bigfork Municipal Airport"/>
    <s v="FOZ"/>
    <x v="2"/>
  </r>
  <r>
    <s v="Cambridge Municipal Airport"/>
    <s v="CBG"/>
    <x v="2"/>
  </r>
  <r>
    <s v="Canby Municipal Airport (Myers Field)"/>
    <s v="CNB"/>
    <x v="2"/>
  </r>
  <r>
    <s v="Cloquet-Carlton County Airport"/>
    <s v="COQ"/>
    <x v="2"/>
  </r>
  <r>
    <s v="Cook Municipal Airport"/>
    <s v="CQM"/>
    <x v="2"/>
  </r>
  <r>
    <s v="Crookston Municipal Airport (Kirkwood Field)"/>
    <s v="CKN"/>
    <x v="2"/>
  </r>
  <r>
    <s v="Detroit Lakes Airport (Wething Field)"/>
    <s v="DTL"/>
    <x v="2"/>
  </r>
  <r>
    <s v="Dodge Center Municipal Airport"/>
    <s v="TOB"/>
    <x v="2"/>
  </r>
  <r>
    <s v="Eveleth-Virginia Municipal Airport"/>
    <s v="EVM"/>
    <x v="2"/>
  </r>
  <r>
    <s v="Faribault Municipal Airport"/>
    <s v="FBL"/>
    <x v="2"/>
  </r>
  <r>
    <s v="Glenwood Municipal Airport"/>
    <s v="GHW"/>
    <x v="2"/>
  </r>
  <r>
    <s v="Granite Falls Municipal Airport (Lenzen-Roe Memorial Field)"/>
    <s v="GDB"/>
    <x v="2"/>
  </r>
  <r>
    <s v="Hallock Municipal Airport"/>
    <s v="HCO"/>
    <x v="2"/>
  </r>
  <r>
    <s v="Hutchinson Municipal Airport (Butler Field)"/>
    <s v="HCD"/>
    <x v="2"/>
  </r>
  <r>
    <s v="Litchfield Municipal Airport"/>
    <s v="LJF"/>
    <x v="2"/>
  </r>
  <r>
    <s v="Little Falls-Morrison County Airport"/>
    <s v="LXL"/>
    <x v="2"/>
  </r>
  <r>
    <s v="Luverne Municipal Airport"/>
    <s v="LYV"/>
    <x v="2"/>
  </r>
  <r>
    <s v="Minneapolis Airlake Airport"/>
    <s v="LVN"/>
    <x v="2"/>
  </r>
  <r>
    <s v="Montevideo-Chippewa County Airport"/>
    <s v="MVE"/>
    <x v="2"/>
  </r>
  <r>
    <s v="Moorhead Municipal Airport"/>
    <s v="JKJ"/>
    <x v="2"/>
  </r>
  <r>
    <s v="Mora Municipal Airport"/>
    <s v="JMR"/>
    <x v="2"/>
  </r>
  <r>
    <s v="Morris Municipal Airport"/>
    <s v="MOX"/>
    <x v="2"/>
  </r>
  <r>
    <s v="Orr Regional Airport"/>
    <s v="ORB"/>
    <x v="2"/>
  </r>
  <r>
    <s v="Perham Municipal Airport"/>
    <s v="16D"/>
    <x v="2"/>
  </r>
  <r>
    <s v="Pipestone Municipal Airport"/>
    <s v="PQN"/>
    <x v="2"/>
  </r>
  <r>
    <s v="Preston Fillmore County Airport"/>
    <s v="FKA"/>
    <x v="2"/>
  </r>
  <r>
    <s v="Princeton Municipal Airport"/>
    <s v="PNM"/>
    <x v="2"/>
  </r>
  <r>
    <s v="Redwood Falls Municipal Airport"/>
    <s v="RWF"/>
    <x v="2"/>
  </r>
  <r>
    <s v="Roseau Municipal Airport (Rudy Billberg Field)"/>
    <s v="ROX"/>
    <x v="2"/>
  </r>
  <r>
    <s v="Rush City Municipal Airport"/>
    <s v="ROS"/>
    <x v="2"/>
  </r>
  <r>
    <s v="Saint James Municipal Airport"/>
    <s v="JYG"/>
    <x v="2"/>
  </r>
  <r>
    <s v="South St. Paul Municipal Airport (Fleming Field)"/>
    <s v="SGS"/>
    <x v="2"/>
  </r>
  <r>
    <s v="Two Harbors-Richard B. Helgeson Airport"/>
    <s v="TWM"/>
    <x v="2"/>
  </r>
  <r>
    <s v="Wadena Municipal Airport"/>
    <s v="ADC"/>
    <x v="2"/>
  </r>
  <r>
    <s v="Ada-Norman County/Ada/Twin Valley Airport"/>
    <s v="D00"/>
    <x v="3"/>
  </r>
  <r>
    <s v="Appleton Municipal Airport"/>
    <s v="AQP"/>
    <x v="3"/>
  </r>
  <r>
    <s v="Bagley Municipal Airport"/>
    <s v="7Y4"/>
    <x v="3"/>
  </r>
  <r>
    <s v="Blue Earth Municipal Airport"/>
    <s v="SBU"/>
    <x v="3"/>
  </r>
  <r>
    <s v="Brooten Municipal Airport"/>
    <s v="6D1"/>
    <x v="3"/>
  </r>
  <r>
    <s v="Buffalo Municipal Airport"/>
    <s v="CFE"/>
    <x v="3"/>
  </r>
  <r>
    <s v="Caledonia-Houston County Airport"/>
    <s v="CHU"/>
    <x v="3"/>
  </r>
  <r>
    <s v="Duluth-Sky Harbor Airport &amp; Seaplane Base"/>
    <s v="DYT"/>
    <x v="3"/>
  </r>
  <r>
    <s v="Elbow Lake Municipal Airport"/>
    <s v="Y63"/>
    <x v="3"/>
  </r>
  <r>
    <s v="Fertile Municipal Airport"/>
    <s v="D14"/>
    <x v="3"/>
  </r>
  <r>
    <s v="Forest Lake Airport"/>
    <s v="25D"/>
    <x v="3"/>
  </r>
  <r>
    <s v="Fosston Municipal Airport"/>
    <s v="FSE"/>
    <x v="3"/>
  </r>
  <r>
    <s v="Glencoe Municipal Airport (Vernon Perschau Field)"/>
    <s v="GYL"/>
    <x v="3"/>
  </r>
  <r>
    <s v="Hawley Municipal Airport"/>
    <s v="04Y"/>
    <x v="3"/>
  </r>
  <r>
    <s v="Hector Municipal Airport"/>
    <s v="1D6"/>
    <x v="3"/>
  </r>
  <r>
    <s v="Herman Municipal Airport"/>
    <s v="06Y"/>
    <x v="3"/>
  </r>
  <r>
    <s v="Jackson Municipal Airport"/>
    <s v="MJQ"/>
    <x v="3"/>
  </r>
  <r>
    <s v="Le Sueur Municipal Airport"/>
    <s v="12Y"/>
    <x v="3"/>
  </r>
  <r>
    <s v="Long Prairie Airport (Todd Field)"/>
    <s v="14Y"/>
    <x v="3"/>
  </r>
  <r>
    <s v="Longville Municipal Airport"/>
    <s v="XVG"/>
    <x v="3"/>
  </r>
  <r>
    <s v="Madison-Lac Qui Parle Airport"/>
    <s v="DXX"/>
    <x v="3"/>
  </r>
  <r>
    <s v="Mahnomen County Airport"/>
    <s v="3N8"/>
    <x v="3"/>
  </r>
  <r>
    <s v="Maple Lake Municipal Airport &amp; Seaplane Base"/>
    <s v="MGG"/>
    <x v="3"/>
  </r>
  <r>
    <s v="McGregor-Isedor Iverson Airport"/>
    <s v="HZX"/>
    <x v="3"/>
  </r>
  <r>
    <s v="Minneapolis Crystal Airport"/>
    <s v="MIC"/>
    <x v="3"/>
  </r>
  <r>
    <s v="Moose Lake-Carlton County Airport"/>
    <s v="MZH"/>
    <x v="3"/>
  </r>
  <r>
    <s v="Olivia Regional Airport"/>
    <s v="OVL"/>
    <x v="3"/>
  </r>
  <r>
    <s v="Ortonville Municipal Airport (Martinson Field)"/>
    <s v="VVV"/>
    <x v="3"/>
  </r>
  <r>
    <s v="Paynesville Municipal Airport"/>
    <s v="PEX"/>
    <x v="3"/>
  </r>
  <r>
    <s v="Pine River Regional Airport"/>
    <s v="PWC"/>
    <x v="3"/>
  </r>
  <r>
    <s v="Piney-Pinecreek Border Airport"/>
    <s v="48Y"/>
    <x v="3"/>
  </r>
  <r>
    <s v="Red Lake Falls Municipal Airport"/>
    <s v="D81"/>
    <x v="3"/>
  </r>
  <r>
    <s v="Rushford Municipal Airport"/>
    <s v="55Y"/>
    <x v="3"/>
  </r>
  <r>
    <s v="Saint Paul-Lake Elmo Airport"/>
    <s v="21D"/>
    <x v="3"/>
  </r>
  <r>
    <s v="Sauk Centre Municipal Airport"/>
    <s v="D39"/>
    <x v="3"/>
  </r>
  <r>
    <s v="Slayton Municipal Airport"/>
    <s v="DVP"/>
    <x v="3"/>
  </r>
  <r>
    <s v="Springfield Municipal Airport"/>
    <s v="D42"/>
    <x v="3"/>
  </r>
  <r>
    <s v="Staples Municipal Airport"/>
    <s v="SAZ"/>
    <x v="3"/>
  </r>
  <r>
    <s v="Stephen Municipal Airport"/>
    <s v="D41"/>
    <x v="3"/>
  </r>
  <r>
    <s v="Tower Municipal Airport"/>
    <s v="12D"/>
    <x v="3"/>
  </r>
  <r>
    <s v="Tracy Municipal Airport"/>
    <s v="TKC"/>
    <x v="3"/>
  </r>
  <r>
    <s v="Walker Municipal Airport"/>
    <s v="Y49"/>
    <x v="3"/>
  </r>
  <r>
    <s v="Warren Municipal Airport"/>
    <s v="D37"/>
    <x v="3"/>
  </r>
  <r>
    <s v="Waseca Municipal Airport"/>
    <s v="ACQ"/>
    <x v="3"/>
  </r>
  <r>
    <s v="Wheaton Municipal Airport"/>
    <s v="ETH"/>
    <x v="3"/>
  </r>
  <r>
    <s v="Windom Municipal Airport"/>
    <s v="MWM"/>
    <x v="3"/>
  </r>
  <r>
    <s v="Backus Municipal Airport"/>
    <s v="7Y3"/>
    <x v="4"/>
  </r>
  <r>
    <s v="Big Falls Municipal Airport"/>
    <s v="7Y9"/>
    <x v="4"/>
  </r>
  <r>
    <s v="Bowstring Airport"/>
    <s v="9Y0"/>
    <x v="4"/>
  </r>
  <r>
    <s v="Clarissa Municipal Airport"/>
    <s v="8Y5"/>
    <x v="4"/>
  </r>
  <r>
    <s v="East Gull Lake Airport"/>
    <s v="9Y2"/>
    <x v="4"/>
  </r>
  <r>
    <s v="Grygla Municipal Airport (Mel Wilkens Field)"/>
    <s v="3G2"/>
    <x v="4"/>
  </r>
  <r>
    <s v="Henning Municipal Airport"/>
    <s v="05Y"/>
    <x v="4"/>
  </r>
  <r>
    <s v="Hill City-Quadna Mountain Airport"/>
    <s v="07Y"/>
    <x v="4"/>
  </r>
  <r>
    <s v="Karlstad Municipal Airport"/>
    <s v="23D"/>
    <x v="4"/>
  </r>
  <r>
    <s v="Littlefork Municipal Hanover Airport"/>
    <s v="13Y"/>
    <x v="4"/>
  </r>
  <r>
    <s v="Milaca Municipal Airport"/>
    <s v="18Y"/>
    <x v="4"/>
  </r>
  <r>
    <s v="Northome Municipal Airport"/>
    <s v="43Y"/>
    <x v="4"/>
  </r>
  <r>
    <s v="Pelican Rapids Municipal Airport"/>
    <s v="47Y"/>
    <x v="4"/>
  </r>
  <r>
    <s v="Remer Municipal Airport"/>
    <s v="52Y"/>
    <x v="4"/>
  </r>
  <r>
    <s v="Sleepy Eye Municipal Airport"/>
    <s v="Y58"/>
    <x v="4"/>
  </r>
  <r>
    <s v="Starbuck Municipal Airport"/>
    <s v="D32"/>
    <x v="4"/>
  </r>
  <r>
    <s v="Tyler Municipal Airport"/>
    <s v="63Y"/>
    <x v="4"/>
  </r>
  <r>
    <s v="Waskish Municipal Airport"/>
    <s v="VWU"/>
    <x v="4"/>
  </r>
  <r>
    <s v="Wells Municipal Airport"/>
    <s v="68Y"/>
    <x v="4"/>
  </r>
  <r>
    <s v="Winsted Municipal Airport"/>
    <s v="10D"/>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9">
  <r>
    <s v="2005"/>
    <s v="-"/>
    <s v="MN"/>
    <x v="0"/>
    <s v="-"/>
    <s v="Willmar Municipal"/>
    <s v="Construct New Airport"/>
    <n v="1087358"/>
    <n v="0"/>
    <n v="0"/>
    <n v="1087358"/>
  </r>
  <r>
    <s v="2005"/>
    <s v="CS"/>
    <s v="MN"/>
    <x v="1"/>
    <s v="-"/>
    <s v="Chisholm-Hibbing"/>
    <s v="Acquire Aircraft Deicing Equipment, Acquire Land For Approaches , Acquire Snow Removal Equipment, Improve Runway Safety Area  - 13/31, Install Perimeter Fencing"/>
    <n v="715265"/>
    <n v="0"/>
    <n v="0"/>
    <n v="715265"/>
  </r>
  <r>
    <s v="2005"/>
    <s v="CS"/>
    <s v="MN"/>
    <x v="2"/>
    <s v="-"/>
    <s v="Grand Rapids/Itasca County Airport-Gordon Newstrom Field"/>
    <s v="Conduct Environmental Study , Install Guidance Signs, Install Runway Vertical/Visual Guidance System - 16/34, Install Taxiway Lighting , Rehabilitate Runway Lighting - 16/34, Rehabilitate Taxiway, Update Airport Mas"/>
    <n v="1254000"/>
    <n v="0"/>
    <n v="0"/>
    <n v="1254000"/>
  </r>
  <r>
    <s v="2005"/>
    <s v="CS"/>
    <s v="MN"/>
    <x v="3"/>
    <s v="-"/>
    <s v="Thief River Falls Regional"/>
    <s v="Update Airport Master Plan Study"/>
    <n v="183540"/>
    <n v="0"/>
    <n v="0"/>
    <n v="183540"/>
  </r>
  <r>
    <s v="2005"/>
    <s v="GA"/>
    <s v="MN"/>
    <x v="4"/>
    <s v="-"/>
    <s v="Aitkin Municipal-Steve Kurtz Field"/>
    <s v="Install Perimeter Fencing"/>
    <n v="85500"/>
    <n v="0"/>
    <n v="0"/>
    <n v="85500"/>
  </r>
  <r>
    <s v="2005"/>
    <s v="GA"/>
    <s v="MN"/>
    <x v="5"/>
    <s v="-"/>
    <s v="Albert Lea Municipal"/>
    <s v="Install Runway Lighting  - 16/34"/>
    <n v="57475"/>
    <n v="0"/>
    <n v="0"/>
    <n v="57475"/>
  </r>
  <r>
    <s v="2005"/>
    <s v="GA"/>
    <s v="MN"/>
    <x v="6"/>
    <s v="-"/>
    <s v="Austin Municipal"/>
    <s v="Remove Obstructions"/>
    <n v="1292321"/>
    <n v="0"/>
    <n v="0"/>
    <n v="1292321"/>
  </r>
  <r>
    <s v="2005"/>
    <s v="GA"/>
    <s v="MN"/>
    <x v="6"/>
    <s v="-"/>
    <s v="Austin Municipal"/>
    <s v="Rehabilitate Runway  - 18/36"/>
    <n v="3278450"/>
    <n v="0"/>
    <n v="0"/>
    <n v="3278450"/>
  </r>
  <r>
    <s v="2005"/>
    <s v="GA"/>
    <s v="MN"/>
    <x v="7"/>
    <s v="-"/>
    <s v="Baudette International"/>
    <s v="Expand Apron , Expand Apron, Rehabilitate Apron, Strengthen Taxiway, Update Airport Master Plan Study"/>
    <n v="703932"/>
    <n v="0"/>
    <n v="0"/>
    <n v="703932"/>
  </r>
  <r>
    <s v="2005"/>
    <s v="GA"/>
    <s v="MN"/>
    <x v="8"/>
    <s v="-"/>
    <s v="Benson Municipal"/>
    <s v="Install Airfield Guidance Signs , Install Miscellaneous NAVAIDS , Install Runway Vertical/Visual Guidance System  - 14/32, Install Taxiway Light"/>
    <n v="615366"/>
    <n v="0"/>
    <n v="0"/>
    <n v="615366"/>
  </r>
  <r>
    <s v="2005"/>
    <s v="GA"/>
    <s v="MN"/>
    <x v="9"/>
    <s v="-"/>
    <s v="Blue Earth Municipal"/>
    <s v="Extend Runway  - 16/34"/>
    <n v="80750"/>
    <n v="0"/>
    <n v="0"/>
    <n v="80750"/>
  </r>
  <r>
    <s v="2005"/>
    <s v="GA"/>
    <s v="MN"/>
    <x v="10"/>
    <s v="-"/>
    <s v="Buffalo Municipal"/>
    <s v="Acquire Land for Development"/>
    <n v="340100"/>
    <n v="0"/>
    <n v="0"/>
    <n v="340100"/>
  </r>
  <r>
    <s v="2005"/>
    <s v="GA"/>
    <s v="MN"/>
    <x v="11"/>
    <s v="-"/>
    <s v="Cambridge Municipal"/>
    <s v="Install Perimeter Fencing"/>
    <n v="155402"/>
    <n v="0"/>
    <n v="0"/>
    <n v="155402"/>
  </r>
  <r>
    <s v="2005"/>
    <s v="GA"/>
    <s v="MN"/>
    <x v="12"/>
    <s v="-"/>
    <s v="Chandler Field"/>
    <s v="Improve Access Road , Modify Snow Removal Equipment Building , Rehabilitate Taxiway"/>
    <n v="329567"/>
    <n v="0"/>
    <n v="0"/>
    <n v="329567"/>
  </r>
  <r>
    <s v="2005"/>
    <s v="GA"/>
    <s v="MN"/>
    <x v="13"/>
    <s v="-"/>
    <s v="Cloquet Carlton County"/>
    <s v="Install Runway Vertical/Visual Guidance System - 17/35, Rehabilitate Runway Lighting  - 17/35, Rehabilitate Runway Lighting - 17/35, Update Airport Master Plan Study"/>
    <n v="288262"/>
    <n v="0"/>
    <n v="0"/>
    <n v="288262"/>
  </r>
  <r>
    <s v="2005"/>
    <s v="GA"/>
    <s v="MN"/>
    <x v="14"/>
    <s v="-"/>
    <s v="Crookston Municipal Kirkwood Field"/>
    <s v="Acquire Snow Removal Equipment, Improve Airport Drainage, Rehabilitate Runway - 13/31"/>
    <n v="172659"/>
    <n v="0"/>
    <n v="0"/>
    <n v="172659"/>
  </r>
  <r>
    <s v="2005"/>
    <s v="GA"/>
    <s v="MN"/>
    <x v="15"/>
    <s v="-"/>
    <s v="Elbow Lake Municipal - Pride of the Prairie"/>
    <s v="Construct Runway  - 14/32"/>
    <n v="321812"/>
    <n v="0"/>
    <n v="0"/>
    <n v="321812"/>
  </r>
  <r>
    <s v="2005"/>
    <s v="GA"/>
    <s v="MN"/>
    <x v="16"/>
    <s v="-"/>
    <s v="Ely Municipal"/>
    <s v="Improve Runway Safety Area - 12/30"/>
    <n v="2080480"/>
    <n v="0"/>
    <n v="0"/>
    <n v="2080480"/>
  </r>
  <r>
    <s v="2005"/>
    <s v="GA"/>
    <s v="MN"/>
    <x v="17"/>
    <s v="-"/>
    <s v="Eveleth-Virginia Municipal"/>
    <s v="Conduct Environmental Study"/>
    <n v="44292"/>
    <n v="0"/>
    <n v="0"/>
    <n v="44292"/>
  </r>
  <r>
    <s v="2005"/>
    <s v="GA"/>
    <s v="MN"/>
    <x v="18"/>
    <s v="-"/>
    <s v="Fairmont Municipal"/>
    <s v="Construct Building, Construct Building"/>
    <n v="522500"/>
    <n v="0"/>
    <n v="0"/>
    <n v="522500"/>
  </r>
  <r>
    <s v="2005"/>
    <s v="GA"/>
    <s v="MN"/>
    <x v="19"/>
    <s v="-"/>
    <s v="Faribault Municipal"/>
    <s v="Construct Access Road, Construct Taxiway"/>
    <n v="435550"/>
    <n v="0"/>
    <n v="0"/>
    <n v="435550"/>
  </r>
  <r>
    <s v="2005"/>
    <s v="GA"/>
    <s v="MN"/>
    <x v="20"/>
    <s v="-"/>
    <s v="Fergus Falls Municipal-Einar Mickelson Field"/>
    <s v="Construct Building"/>
    <n v="257450"/>
    <n v="0"/>
    <n v="0"/>
    <n v="257450"/>
  </r>
  <r>
    <s v="2005"/>
    <s v="GA"/>
    <s v="MN"/>
    <x v="21"/>
    <s v="-"/>
    <s v="Glenwood Municipal"/>
    <s v="Install Runway Lighting  - 15/33"/>
    <n v="337045"/>
    <n v="0"/>
    <n v="0"/>
    <n v="337045"/>
  </r>
  <r>
    <s v="2005"/>
    <s v="GA"/>
    <s v="MN"/>
    <x v="22"/>
    <s v="-"/>
    <s v="Grand Marais/Cook County"/>
    <s v="Construct Seaplane Base, Construct Taxiway"/>
    <n v="403750"/>
    <n v="0"/>
    <n v="0"/>
    <n v="403750"/>
  </r>
  <r>
    <s v="2005"/>
    <s v="GA"/>
    <s v="MN"/>
    <x v="23"/>
    <s v="-"/>
    <s v="Hawley Municipal"/>
    <s v="Construct Fuel Farm , Update Airport Master Plan Study"/>
    <n v="106164"/>
    <n v="0"/>
    <n v="0"/>
    <n v="106164"/>
  </r>
  <r>
    <s v="2005"/>
    <s v="GA"/>
    <s v="MN"/>
    <x v="24"/>
    <s v="-"/>
    <s v="Hector Municipal"/>
    <s v="Construct Building, Construct Taxiway"/>
    <n v="392908"/>
    <n v="0"/>
    <n v="0"/>
    <n v="392908"/>
  </r>
  <r>
    <s v="2005"/>
    <s v="GA"/>
    <s v="MN"/>
    <x v="25"/>
    <s v="-"/>
    <s v="Hutchinson Municipal-Butler Field"/>
    <s v="Construct Fuel Farm , Install Runway Vertical/Visual Guidance System  - 15/33, Rehabilitate Runway Lighting  - 15"/>
    <n v="213750"/>
    <n v="0"/>
    <n v="0"/>
    <n v="213750"/>
  </r>
  <r>
    <s v="2005"/>
    <s v="GA"/>
    <s v="MN"/>
    <x v="26"/>
    <s v="-"/>
    <s v="Jackson Municipal"/>
    <s v="Rehabilitate Runway - 13/31"/>
    <n v="87875"/>
    <n v="0"/>
    <n v="0"/>
    <n v="87875"/>
  </r>
  <r>
    <s v="2005"/>
    <s v="GA"/>
    <s v="MN"/>
    <x v="27"/>
    <s v="-"/>
    <s v="Lac qui Parle County"/>
    <s v="Acquire Snow Removal Equipment, Improve Access Road , Update Airport Master Plan Study"/>
    <n v="136014"/>
    <n v="0"/>
    <n v="0"/>
    <n v="136014"/>
  </r>
  <r>
    <s v="2005"/>
    <s v="GA"/>
    <s v="MN"/>
    <x v="28"/>
    <s v="-"/>
    <s v="Little Falls/Morrison County-Lindbergh Field"/>
    <s v="Acquire Land For Approaches, Improve Fuel Farm, Install Perimeter Fencing"/>
    <n v="109324"/>
    <n v="0"/>
    <n v="0"/>
    <n v="109324"/>
  </r>
  <r>
    <s v="2005"/>
    <s v="GA"/>
    <s v="MN"/>
    <x v="29"/>
    <s v="-"/>
    <s v="Longville Municipal"/>
    <s v="Construct Access Road, Extend Taxiway"/>
    <n v="157902"/>
    <n v="0"/>
    <n v="0"/>
    <n v="157902"/>
  </r>
  <r>
    <s v="2005"/>
    <s v="GA"/>
    <s v="MN"/>
    <x v="30"/>
    <s v="-"/>
    <s v="Mahnomen County"/>
    <s v="Construct Building"/>
    <n v="193724"/>
    <n v="0"/>
    <n v="0"/>
    <n v="193724"/>
  </r>
  <r>
    <s v="2005"/>
    <s v="GA"/>
    <s v="MN"/>
    <x v="31"/>
    <s v="-"/>
    <s v="Montevideo-Chippewa County"/>
    <s v="Rehabilitate Apron"/>
    <n v="270935"/>
    <n v="0"/>
    <n v="0"/>
    <n v="270935"/>
  </r>
  <r>
    <s v="2005"/>
    <s v="GA"/>
    <s v="MN"/>
    <x v="32"/>
    <s v="-"/>
    <s v="Mora Municipal"/>
    <s v="Acquire Land For Approaches , Conduct Environmental Study"/>
    <n v="134948"/>
    <n v="0"/>
    <n v="0"/>
    <n v="134948"/>
  </r>
  <r>
    <s v="2005"/>
    <s v="GA"/>
    <s v="MN"/>
    <x v="33"/>
    <s v="-"/>
    <s v="Myers Field"/>
    <s v="Construct Terminal Building , Extend Runway"/>
    <n v="1684493"/>
    <n v="0"/>
    <n v="0"/>
    <n v="1684493"/>
  </r>
  <r>
    <s v="2005"/>
    <s v="GA"/>
    <s v="MN"/>
    <x v="34"/>
    <s v="-"/>
    <s v="New Ulm Municipal"/>
    <s v="Conduct Airport Master Plan Study, Rehabilitate Taxiway"/>
    <n v="279300"/>
    <n v="0"/>
    <n v="0"/>
    <n v="279300"/>
  </r>
  <r>
    <s v="2005"/>
    <s v="GA"/>
    <s v="MN"/>
    <x v="35"/>
    <s v="-"/>
    <s v="Ortonville Municipal-Martinson Field"/>
    <s v="Install Runway Lighting  - 16/34"/>
    <n v="262286"/>
    <n v="0"/>
    <n v="0"/>
    <n v="262286"/>
  </r>
  <r>
    <s v="2005"/>
    <s v="GA"/>
    <s v="MN"/>
    <x v="36"/>
    <s v="-"/>
    <s v="Owatonna Degner Regional"/>
    <s v="Conduct Environmental Study"/>
    <n v="39900"/>
    <n v="0"/>
    <n v="0"/>
    <n v="39900"/>
  </r>
  <r>
    <s v="2005"/>
    <s v="GA"/>
    <s v="MN"/>
    <x v="37"/>
    <s v="-"/>
    <s v="Pine River Regional"/>
    <s v="Construct Taxiway, Remove Obstructions"/>
    <n v="436513"/>
    <n v="0"/>
    <n v="0"/>
    <n v="436513"/>
  </r>
  <r>
    <s v="2005"/>
    <s v="GA"/>
    <s v="MN"/>
    <x v="38"/>
    <s v="-"/>
    <s v="Pipestone Municipal"/>
    <s v="Acquire Snow Removal Equipment"/>
    <n v="125687"/>
    <n v="0"/>
    <n v="0"/>
    <n v="125687"/>
  </r>
  <r>
    <s v="2005"/>
    <s v="GA"/>
    <s v="MN"/>
    <x v="39"/>
    <s v="-"/>
    <s v="Princeton Municipal"/>
    <s v="Construct Taxiway, Install Taxiway Lighting"/>
    <n v="229900"/>
    <n v="0"/>
    <n v="0"/>
    <n v="229900"/>
  </r>
  <r>
    <s v="2005"/>
    <s v="GA"/>
    <s v="MN"/>
    <x v="40"/>
    <s v="-"/>
    <s v="Richard B Helgeson"/>
    <s v="Construct Taxiway, Extend Taxiway, Rehabilitate Taxiway"/>
    <n v="354958"/>
    <n v="0"/>
    <n v="0"/>
    <n v="354958"/>
  </r>
  <r>
    <s v="2005"/>
    <s v="GA"/>
    <s v="MN"/>
    <x v="41"/>
    <s v="-"/>
    <s v="Silver Bay Municipal"/>
    <s v="Conduct Airport Master Plan Study, Construct Fuel Farm, Rehabilitate Runway - 07/25"/>
    <n v="235600"/>
    <n v="0"/>
    <n v="0"/>
    <n v="235600"/>
  </r>
  <r>
    <s v="2005"/>
    <s v="GA"/>
    <s v="MN"/>
    <x v="42"/>
    <s v="-"/>
    <s v="Southwest Minnesota Regional Marshall/Ryan Field"/>
    <s v="Expand Apron, Extend Runway  - 12/30"/>
    <n v="2658681"/>
    <n v="0"/>
    <n v="0"/>
    <n v="2658681"/>
  </r>
  <r>
    <s v="2005"/>
    <s v="GA"/>
    <s v="MN"/>
    <x v="43"/>
    <s v="-"/>
    <s v="Springfield Municipal"/>
    <s v="Improve Airport Drainage"/>
    <n v="15675"/>
    <n v="0"/>
    <n v="0"/>
    <n v="15675"/>
  </r>
  <r>
    <s v="2005"/>
    <s v="GA"/>
    <s v="MN"/>
    <x v="44"/>
    <s v="-"/>
    <s v="Staples Municipal"/>
    <s v="Improve Fuel Farm, Install Runway Vertical/Visual Guidance System - 14/32"/>
    <n v="163400"/>
    <n v="0"/>
    <n v="0"/>
    <n v="163400"/>
  </r>
  <r>
    <s v="2005"/>
    <s v="GA"/>
    <s v="MN"/>
    <x v="45"/>
    <s v="-"/>
    <s v="Todd Field"/>
    <s v="Construct Building, Install Runway Vertical/Visual Guidance System - 16/34"/>
    <n v="532000"/>
    <n v="0"/>
    <n v="0"/>
    <n v="532000"/>
  </r>
  <r>
    <s v="2005"/>
    <s v="GA"/>
    <s v="MN"/>
    <x v="46"/>
    <s v="-"/>
    <s v="Tower Municipal"/>
    <s v="Construct Fuel Farm, Improve Seaplane Base"/>
    <n v="387686"/>
    <n v="0"/>
    <n v="0"/>
    <n v="387686"/>
  </r>
  <r>
    <s v="2005"/>
    <s v="GA"/>
    <s v="MN"/>
    <x v="47"/>
    <s v="-"/>
    <s v="Tracy Municipal"/>
    <s v="Construct Taxiway"/>
    <n v="159620"/>
    <n v="0"/>
    <n v="0"/>
    <n v="159620"/>
  </r>
  <r>
    <s v="2005"/>
    <s v="GA"/>
    <s v="MN"/>
    <x v="48"/>
    <s v="-"/>
    <s v="Walker Municipal"/>
    <s v="Conduct Airport Master Plan Study"/>
    <n v="61859"/>
    <n v="0"/>
    <n v="0"/>
    <n v="61859"/>
  </r>
  <r>
    <s v="2005"/>
    <s v="GA"/>
    <s v="MN"/>
    <x v="49"/>
    <s v="-"/>
    <s v="Warroad International-Swede Carlson Field"/>
    <s v="Acquire Snow Removal Equipment"/>
    <n v="9160"/>
    <n v="0"/>
    <n v="0"/>
    <n v="9160"/>
  </r>
  <r>
    <s v="2005"/>
    <s v="GA"/>
    <s v="MN"/>
    <x v="50"/>
    <s v="-"/>
    <s v="Waseca Municipal"/>
    <s v="Construct Snow Removal Equipment Building, Install Runway Lighting  - 15/33, Rehabilitate Access Road, Remove Obstructions"/>
    <n v="370500"/>
    <n v="0"/>
    <n v="0"/>
    <n v="370500"/>
  </r>
  <r>
    <s v="2005"/>
    <s v="GA"/>
    <s v="MN"/>
    <x v="51"/>
    <s v="-"/>
    <s v="Windom Municipal"/>
    <s v="Construct Building, Construct Building, Construct Fuel Farm, Construct Terminal Building, Rehabilitate Apron, Remove Obstructions"/>
    <n v="876101"/>
    <n v="0"/>
    <n v="0"/>
    <n v="876101"/>
  </r>
  <r>
    <s v="2005"/>
    <s v="P"/>
    <s v="MN"/>
    <x v="52"/>
    <s v="N"/>
    <s v="Bemidji-Beltrami County"/>
    <s v="Acquire Aircraft Deicing Equipment , Acquire Land For Approaches , Conduct Miscellaneous Study , Construct Deicing Containment Facility"/>
    <n v="987207"/>
    <n v="0"/>
    <n v="0"/>
    <n v="987207"/>
  </r>
  <r>
    <s v="2005"/>
    <s v="P"/>
    <s v="MN"/>
    <x v="53"/>
    <s v="N"/>
    <s v="Brainerd Lakes Regional"/>
    <s v="Construct Runway - Plan-1, Install Perimeter Fencing"/>
    <n v="6852864"/>
    <n v="0"/>
    <n v="0"/>
    <n v="6852864"/>
  </r>
  <r>
    <s v="2005"/>
    <s v="P"/>
    <s v="MN"/>
    <x v="54"/>
    <s v="N"/>
    <s v="Duluth International"/>
    <s v="Expand Apron, Modify Terminal Building , Modify Terminal Building , Rehabilitate Apron"/>
    <n v="2279218"/>
    <n v="0"/>
    <n v="0"/>
    <n v="2279218"/>
  </r>
  <r>
    <s v="2005"/>
    <s v="P"/>
    <s v="MN"/>
    <x v="54"/>
    <s v="N"/>
    <s v="Duluth International"/>
    <s v="Rehabilitate Runway  - 09/27"/>
    <n v="2335152"/>
    <n v="0"/>
    <n v="0"/>
    <n v="2335152"/>
  </r>
  <r>
    <s v="2005"/>
    <s v="P"/>
    <s v="MN"/>
    <x v="54"/>
    <s v="N"/>
    <s v="Duluth International"/>
    <s v="Construct Service Road , Install Perimeter Fencing"/>
    <n v="4080155"/>
    <n v="0"/>
    <n v="0"/>
    <n v="4080155"/>
  </r>
  <r>
    <s v="2005"/>
    <s v="P"/>
    <s v="MN"/>
    <x v="55"/>
    <s v="N"/>
    <s v="Falls International"/>
    <s v="Extend Runway  - 13/31, Install Perimeter Fencing"/>
    <n v="3888747"/>
    <n v="0"/>
    <n v="0"/>
    <n v="3888747"/>
  </r>
  <r>
    <s v="2005"/>
    <s v="P"/>
    <s v="MN"/>
    <x v="56"/>
    <s v="L"/>
    <s v="Minneapolis-St Paul International/Wold-Chamberlain/"/>
    <s v="Rehabilitate Apron"/>
    <n v="569378"/>
    <n v="0"/>
    <n v="0"/>
    <n v="569378"/>
  </r>
  <r>
    <s v="2005"/>
    <s v="P"/>
    <s v="MN"/>
    <x v="56"/>
    <s v="L"/>
    <s v="Minneapolis-St Paul International/Wold-Chamberlain/"/>
    <s v="Noise Mitigation Measures for Residences within 65 - 69 DNL"/>
    <n v="5114354"/>
    <n v="0"/>
    <n v="0"/>
    <n v="5114354"/>
  </r>
  <r>
    <s v="2005"/>
    <s v="P"/>
    <s v="MN"/>
    <x v="56"/>
    <s v="L"/>
    <s v="Minneapolis-St Paul International/Wold-Chamberlain/"/>
    <s v="Construct Taxiway , Rehabilitate Taxiway"/>
    <n v="5663759"/>
    <n v="0"/>
    <n v="0"/>
    <n v="5663759"/>
  </r>
  <r>
    <s v="2005"/>
    <s v="P"/>
    <s v="MN"/>
    <x v="56"/>
    <s v="L"/>
    <s v="Minneapolis-St Paul International/Wold-Chamberlain/"/>
    <s v="Construct Runway - Plan-1"/>
    <n v="8000000"/>
    <n v="0"/>
    <n v="0"/>
    <n v="8000000"/>
  </r>
  <r>
    <s v="2005"/>
    <s v="P"/>
    <s v="MN"/>
    <x v="57"/>
    <s v="N"/>
    <s v="Rochester International"/>
    <s v="Extend Runway - 13/31"/>
    <n v="5462500"/>
    <n v="0"/>
    <n v="0"/>
    <n v="5462500"/>
  </r>
  <r>
    <s v="2005"/>
    <s v="R"/>
    <s v="MN"/>
    <x v="58"/>
    <s v="-"/>
    <s v="Anoka County-Blaine Airport(Janes Field)"/>
    <s v="Extend Runway - 09/27"/>
    <n v="2467325"/>
    <n v="0"/>
    <n v="0"/>
    <n v="2467325"/>
  </r>
  <r>
    <s v="2005"/>
    <s v="R"/>
    <s v="MN"/>
    <x v="59"/>
    <s v="-"/>
    <s v="Flying Cloud"/>
    <s v="Rehabilitate Runway  - 10R/28L, Rehabilitate Runway  - 10R/28L, Rehabilitate Runway - 10R/28L"/>
    <n v="441272"/>
    <n v="0"/>
    <n v="0"/>
    <n v="441272"/>
  </r>
  <r>
    <s v="2005"/>
    <s v="R"/>
    <s v="MN"/>
    <x v="60"/>
    <s v="-"/>
    <s v="Lake Elmo"/>
    <s v="Rehabilitate Runway Lighting  - 14/32, Rehabilitate Taxiway Lighting"/>
    <n v="137429"/>
    <n v="0"/>
    <n v="0"/>
    <n v="137429"/>
  </r>
  <r>
    <s v="2005"/>
    <s v="R"/>
    <s v="MN"/>
    <x v="61"/>
    <s v="-"/>
    <s v="South St Paul Municipal-Richard E Fleming Field"/>
    <s v="Construct Building, Install Perimeter Fencing"/>
    <n v="298122"/>
    <n v="0"/>
    <n v="0"/>
    <n v="298122"/>
  </r>
  <r>
    <s v="2005"/>
    <s v="R"/>
    <s v="MN"/>
    <x v="62"/>
    <s v="-"/>
    <s v="St Paul Downtown Holman Field"/>
    <s v="Install Runway Vertical/Visual Guidance System - 14/32, Rehabilitate Runway  - 09/27, Rehabilitate Runway Lighting - 09/27"/>
    <n v="692153"/>
    <n v="0"/>
    <n v="0"/>
    <n v="692153"/>
  </r>
  <r>
    <s v="2005"/>
    <s v="R"/>
    <s v="MN"/>
    <x v="62"/>
    <s v="-"/>
    <s v="St Paul Downtown Holman Field"/>
    <s v="Improve Airport Drainage"/>
    <n v="4581277"/>
    <n v="0"/>
    <n v="0"/>
    <n v="4581277"/>
  </r>
  <r>
    <s v="2006"/>
    <s v="-"/>
    <s v="MN"/>
    <x v="0"/>
    <s v="-"/>
    <s v="Willmar Municipal"/>
    <s v="Expand Apron"/>
    <n v="88625"/>
    <n v="0"/>
    <n v="0"/>
    <n v="88625"/>
  </r>
  <r>
    <s v="2006"/>
    <s v="CS"/>
    <s v="MN"/>
    <x v="1"/>
    <s v="-"/>
    <s v="Chisholm-Hibbing"/>
    <s v="Construct Snow Removal Equipment Building, Install Airfield Guidance Signs"/>
    <n v="1847546"/>
    <n v="0"/>
    <n v="0"/>
    <n v="1847546"/>
  </r>
  <r>
    <s v="2006"/>
    <s v="GA"/>
    <s v="MN"/>
    <x v="4"/>
    <s v="-"/>
    <s v="Aitkin Municipal-Steve Kurtz Field"/>
    <s v="Acquire Land For Approaches"/>
    <n v="30663"/>
    <n v="0"/>
    <n v="0"/>
    <n v="30663"/>
  </r>
  <r>
    <s v="2006"/>
    <s v="GA"/>
    <s v="MN"/>
    <x v="5"/>
    <s v="-"/>
    <s v="Albert Lea Municipal"/>
    <s v="Acquire Land for Development"/>
    <n v="471200"/>
    <n v="0"/>
    <n v="0"/>
    <n v="471200"/>
  </r>
  <r>
    <s v="2006"/>
    <s v="GA"/>
    <s v="MN"/>
    <x v="6"/>
    <s v="-"/>
    <s v="Austin Municipal"/>
    <s v="Rehabilitate Runway - 18/36"/>
    <n v="1351660"/>
    <n v="0"/>
    <n v="0"/>
    <n v="1351660"/>
  </r>
  <r>
    <s v="2006"/>
    <s v="GA"/>
    <s v="MN"/>
    <x v="11"/>
    <s v="-"/>
    <s v="Cambridge Municipal"/>
    <s v="Construct Taxiway, Improve Airport Drainage"/>
    <n v="156479"/>
    <n v="0"/>
    <n v="0"/>
    <n v="156479"/>
  </r>
  <r>
    <s v="2006"/>
    <s v="GA"/>
    <s v="MN"/>
    <x v="12"/>
    <s v="-"/>
    <s v="Chandler Field"/>
    <s v="Conduct Airport Master Plan Study"/>
    <n v="57000"/>
    <n v="0"/>
    <n v="0"/>
    <n v="57000"/>
  </r>
  <r>
    <s v="2006"/>
    <s v="GA"/>
    <s v="MN"/>
    <x v="12"/>
    <s v="-"/>
    <s v="Chandler Field"/>
    <s v="Rehabilitate Runway  - 04/22, Update Airport Master Plan Study"/>
    <n v="99750"/>
    <n v="0"/>
    <n v="0"/>
    <n v="99750"/>
  </r>
  <r>
    <s v="2006"/>
    <s v="GA"/>
    <s v="MN"/>
    <x v="13"/>
    <s v="-"/>
    <s v="Cloquet Carlton County"/>
    <s v="Rehabilitate Runway  - 17/35, Rehabilitate Runway - 17/35"/>
    <n v="88883"/>
    <n v="0"/>
    <n v="0"/>
    <n v="88883"/>
  </r>
  <r>
    <s v="2006"/>
    <s v="GA"/>
    <s v="MN"/>
    <x v="14"/>
    <s v="-"/>
    <s v="Crookston Municipal Kirkwood Field"/>
    <s v="Rehabilitate Access Road, Rehabilitate Parking Lot"/>
    <n v="217766"/>
    <n v="0"/>
    <n v="0"/>
    <n v="217766"/>
  </r>
  <r>
    <s v="2006"/>
    <s v="GA"/>
    <s v="MN"/>
    <x v="63"/>
    <s v="-"/>
    <s v="Detroit Lakes-Wething Field"/>
    <s v="Acquire Snow Removal Equipment"/>
    <n v="99697"/>
    <n v="0"/>
    <n v="0"/>
    <n v="99697"/>
  </r>
  <r>
    <s v="2006"/>
    <s v="GA"/>
    <s v="MN"/>
    <x v="64"/>
    <s v="-"/>
    <s v="Dodge Center"/>
    <s v="Construct Taxiway"/>
    <n v="406600"/>
    <n v="0"/>
    <n v="0"/>
    <n v="406600"/>
  </r>
  <r>
    <s v="2006"/>
    <s v="GA"/>
    <s v="MN"/>
    <x v="15"/>
    <s v="-"/>
    <s v="Elbow Lake Municipal - Pride of the Prairie"/>
    <s v="Construct Runway - 14/32"/>
    <n v="1453500"/>
    <n v="0"/>
    <n v="0"/>
    <n v="1453500"/>
  </r>
  <r>
    <s v="2006"/>
    <s v="GA"/>
    <s v="MN"/>
    <x v="16"/>
    <s v="-"/>
    <s v="Ely Municipal"/>
    <s v="Acquire Snow Removal Equipment"/>
    <n v="53200"/>
    <n v="0"/>
    <n v="0"/>
    <n v="53200"/>
  </r>
  <r>
    <s v="2006"/>
    <s v="GA"/>
    <s v="MN"/>
    <x v="18"/>
    <s v="-"/>
    <s v="Fairmont Municipal"/>
    <s v="Acquire Snow Removal Equipment , Acquire Snow Removal Equipment, Conduct Airport Master Plan Study"/>
    <n v="158650"/>
    <n v="0"/>
    <n v="0"/>
    <n v="158650"/>
  </r>
  <r>
    <s v="2006"/>
    <s v="GA"/>
    <s v="MN"/>
    <x v="20"/>
    <s v="-"/>
    <s v="Fergus Falls Municipal-Einar Mickelson Field"/>
    <s v="Update Airport Master Plan Study"/>
    <n v="114000"/>
    <n v="0"/>
    <n v="0"/>
    <n v="114000"/>
  </r>
  <r>
    <s v="2006"/>
    <s v="GA"/>
    <s v="MN"/>
    <x v="65"/>
    <s v="-"/>
    <s v="Fillmore County"/>
    <s v="Rehabilitate Runway - 10/28"/>
    <n v="383800"/>
    <n v="0"/>
    <n v="0"/>
    <n v="383800"/>
  </r>
  <r>
    <s v="2006"/>
    <s v="GA"/>
    <s v="MN"/>
    <x v="66"/>
    <s v="-"/>
    <s v="Fosston Municipal"/>
    <s v="Acquire Snow Removal Equipment, Construct Service Road , Improve Access Road, Rehabilitate Parking Lot, Update Airport Master Plan Study"/>
    <n v="291662"/>
    <n v="0"/>
    <n v="0"/>
    <n v="291662"/>
  </r>
  <r>
    <s v="2006"/>
    <s v="GA"/>
    <s v="MN"/>
    <x v="21"/>
    <s v="-"/>
    <s v="Glenwood Municipal"/>
    <s v="Acquire Snow Removal Equipment"/>
    <n v="68400"/>
    <n v="0"/>
    <n v="0"/>
    <n v="68400"/>
  </r>
  <r>
    <s v="2006"/>
    <s v="GA"/>
    <s v="MN"/>
    <x v="22"/>
    <s v="-"/>
    <s v="Grand Marais/Cook County"/>
    <s v="Rehabilitate Apron, Rehabilitate Taxiway"/>
    <n v="47298"/>
    <n v="0"/>
    <n v="0"/>
    <n v="47298"/>
  </r>
  <r>
    <s v="2006"/>
    <s v="GA"/>
    <s v="MN"/>
    <x v="2"/>
    <s v="-"/>
    <s v="Grand Rapids/Itasca County Airport-Gordon Newstrom Field"/>
    <s v="Acquire Snow Removal Equipment, Improve Snow Removal Equipment Building, Install Miscellaneous NAVAIDS"/>
    <n v="513849"/>
    <n v="0"/>
    <n v="0"/>
    <n v="513849"/>
  </r>
  <r>
    <s v="2006"/>
    <s v="GA"/>
    <s v="MN"/>
    <x v="23"/>
    <s v="-"/>
    <s v="Hawley Municipal"/>
    <s v="Acquire Snow Removal Equipment, Install Runway Lighting - 16/34, Install Runway Vertical/Visual Guidance System  - 16/34, Install Runway Vertical/Visual Guidance System - 16/34"/>
    <n v="325890"/>
    <n v="0"/>
    <n v="0"/>
    <n v="325890"/>
  </r>
  <r>
    <s v="2006"/>
    <s v="GA"/>
    <s v="MN"/>
    <x v="24"/>
    <s v="-"/>
    <s v="Hector Municipal"/>
    <s v="Acquire Snow Removal Equipment, Construct Snow Removal Equipment Building"/>
    <n v="168625"/>
    <n v="0"/>
    <n v="0"/>
    <n v="168625"/>
  </r>
  <r>
    <s v="2006"/>
    <s v="GA"/>
    <s v="MN"/>
    <x v="67"/>
    <s v="-"/>
    <s v="Houston County"/>
    <s v="Acquire Land for Development, Conduct Miscellaneous Study, Construct Fuel Farm, Construct Terminal Building"/>
    <n v="419900"/>
    <n v="0"/>
    <n v="0"/>
    <n v="419900"/>
  </r>
  <r>
    <s v="2006"/>
    <s v="GA"/>
    <s v="MN"/>
    <x v="25"/>
    <s v="-"/>
    <s v="Hutchinson Municipal-Butler Field"/>
    <s v="Construct Building"/>
    <n v="302100"/>
    <n v="0"/>
    <n v="0"/>
    <n v="302100"/>
  </r>
  <r>
    <s v="2006"/>
    <s v="GA"/>
    <s v="MN"/>
    <x v="26"/>
    <s v="-"/>
    <s v="Jackson Municipal"/>
    <s v="Construct Terminal Building"/>
    <n v="59850"/>
    <n v="0"/>
    <n v="0"/>
    <n v="59850"/>
  </r>
  <r>
    <s v="2006"/>
    <s v="GA"/>
    <s v="MN"/>
    <x v="27"/>
    <s v="-"/>
    <s v="Lac qui Parle County"/>
    <s v="Construct Snow Removal Equipment Building"/>
    <n v="129200"/>
    <n v="0"/>
    <n v="0"/>
    <n v="129200"/>
  </r>
  <r>
    <s v="2006"/>
    <s v="GA"/>
    <s v="MN"/>
    <x v="68"/>
    <s v="-"/>
    <s v="Le Sueur Municipal"/>
    <s v="Improve Fuel Farm, Update Airport Master Plan Study"/>
    <n v="85917"/>
    <n v="0"/>
    <n v="0"/>
    <n v="85917"/>
  </r>
  <r>
    <s v="2006"/>
    <s v="GA"/>
    <s v="MN"/>
    <x v="30"/>
    <s v="-"/>
    <s v="Mahnomen County"/>
    <s v="Acquire Land For Approaches, Construct Runway - Plan-1"/>
    <n v="305420"/>
    <n v="0"/>
    <n v="0"/>
    <n v="305420"/>
  </r>
  <r>
    <s v="2006"/>
    <s v="GA"/>
    <s v="MN"/>
    <x v="31"/>
    <s v="-"/>
    <s v="Montevideo-Chippewa County"/>
    <s v="Install Perimeter Fencing, Rehabilitate Access Road, Rehabilitate Parking Lot"/>
    <n v="114000"/>
    <n v="0"/>
    <n v="0"/>
    <n v="114000"/>
  </r>
  <r>
    <s v="2006"/>
    <s v="GA"/>
    <s v="MN"/>
    <x v="69"/>
    <s v="-"/>
    <s v="Moorhead Municipal"/>
    <s v="Acquire Snow Removal Equipment, Construct Taxiway , Construct Terminal Building"/>
    <n v="247000"/>
    <n v="0"/>
    <n v="0"/>
    <n v="247000"/>
  </r>
  <r>
    <s v="2006"/>
    <s v="GA"/>
    <s v="MN"/>
    <x v="32"/>
    <s v="-"/>
    <s v="Mora Municipal"/>
    <s v="Construct Runway  - Plan-1, Extend Runway  - 17/35"/>
    <n v="420275"/>
    <n v="0"/>
    <n v="0"/>
    <n v="420275"/>
  </r>
  <r>
    <s v="2006"/>
    <s v="GA"/>
    <s v="MN"/>
    <x v="70"/>
    <s v="-"/>
    <s v="Morris Municipal"/>
    <s v="Construct Building, Improve Fuel Farm, Rehabilitate Runway - 14/32"/>
    <n v="413250"/>
    <n v="0"/>
    <n v="0"/>
    <n v="413250"/>
  </r>
  <r>
    <s v="2006"/>
    <s v="GA"/>
    <s v="MN"/>
    <x v="34"/>
    <s v="-"/>
    <s v="New Ulm Municipal"/>
    <s v="Construct Runway  - 04/22"/>
    <n v="116565"/>
    <n v="0"/>
    <n v="0"/>
    <n v="116565"/>
  </r>
  <r>
    <s v="2006"/>
    <s v="GA"/>
    <s v="MN"/>
    <x v="71"/>
    <s v="-"/>
    <s v="Orr Regional"/>
    <s v="Acquire Snow Removal Equipment, Install Airfield Guidance Signs"/>
    <n v="27122"/>
    <n v="0"/>
    <n v="0"/>
    <n v="27122"/>
  </r>
  <r>
    <s v="2006"/>
    <s v="GA"/>
    <s v="MN"/>
    <x v="35"/>
    <s v="-"/>
    <s v="Ortonville Municipal-Martinson Field"/>
    <s v="Rehabilitate Apron, Rehabilitate Runway  - 16/34, Rehabilitate Taxiway"/>
    <n v="403750"/>
    <n v="0"/>
    <n v="0"/>
    <n v="403750"/>
  </r>
  <r>
    <s v="2006"/>
    <s v="GA"/>
    <s v="MN"/>
    <x v="36"/>
    <s v="-"/>
    <s v="Owatonna Degner Regional"/>
    <s v="Construct Runway - Plan-1"/>
    <n v="168245"/>
    <n v="0"/>
    <n v="0"/>
    <n v="168245"/>
  </r>
  <r>
    <s v="2006"/>
    <s v="GA"/>
    <s v="MN"/>
    <x v="72"/>
    <s v="-"/>
    <s v="Park Rapids Municipal-Konshok Field"/>
    <s v="Acquire Snow Removal Equipment, Update Airport Master Plan Study"/>
    <n v="26600"/>
    <n v="0"/>
    <n v="0"/>
    <n v="26600"/>
  </r>
  <r>
    <s v="2006"/>
    <s v="GA"/>
    <s v="MN"/>
    <x v="37"/>
    <s v="-"/>
    <s v="Pine River Regional"/>
    <s v="Acquire Snow Removal Equipment, Construct Fuel Farm, Rehabilitate Apron, Rehabilitate Runway - 16/34"/>
    <n v="152457"/>
    <n v="0"/>
    <n v="0"/>
    <n v="152457"/>
  </r>
  <r>
    <s v="2006"/>
    <s v="GA"/>
    <s v="MN"/>
    <x v="73"/>
    <s v="-"/>
    <s v="Quentin Aanenson Field"/>
    <s v="Construct Runway - 17/35"/>
    <n v="51528"/>
    <n v="0"/>
    <n v="0"/>
    <n v="51528"/>
  </r>
  <r>
    <s v="2006"/>
    <s v="GA"/>
    <s v="MN"/>
    <x v="74"/>
    <s v="-"/>
    <s v="Red Wing Regional"/>
    <s v="Expand Apron, Update Airport Master Plan Study"/>
    <n v="180500"/>
    <n v="0"/>
    <n v="0"/>
    <n v="180500"/>
  </r>
  <r>
    <s v="2006"/>
    <s v="GA"/>
    <s v="MN"/>
    <x v="75"/>
    <s v="-"/>
    <s v="Redwood Falls Municipal"/>
    <s v="Update Airport Master Plan Study"/>
    <n v="33250"/>
    <n v="0"/>
    <n v="0"/>
    <n v="33250"/>
  </r>
  <r>
    <s v="2006"/>
    <s v="GA"/>
    <s v="MN"/>
    <x v="40"/>
    <s v="-"/>
    <s v="Richard B Helgeson"/>
    <s v="Construct Service Road, Construct Taxiway"/>
    <n v="314492"/>
    <n v="0"/>
    <n v="0"/>
    <n v="314492"/>
  </r>
  <r>
    <s v="2006"/>
    <s v="GA"/>
    <s v="MN"/>
    <x v="76"/>
    <s v="-"/>
    <s v="Roseau Municipal/Rudy Billberg Field"/>
    <s v="Improve Airport Drainage, Rehabilitate Runway - 16/34, Rehabilitate Taxiway"/>
    <n v="497415"/>
    <n v="0"/>
    <n v="0"/>
    <n v="497415"/>
  </r>
  <r>
    <s v="2006"/>
    <s v="GA"/>
    <s v="MN"/>
    <x v="41"/>
    <s v="-"/>
    <s v="Silver Bay Municipal"/>
    <s v="Rehabilitate Taxiway"/>
    <n v="221682"/>
    <n v="0"/>
    <n v="0"/>
    <n v="221682"/>
  </r>
  <r>
    <s v="2006"/>
    <s v="GA"/>
    <s v="MN"/>
    <x v="77"/>
    <s v="-"/>
    <s v="Sky Harbor"/>
    <s v="Acquire Snow Removal Equipment, Conduct Environmental Study, Rehabilitate Runway - 14/32, Rehabilitate Seaplane Base"/>
    <n v="466848"/>
    <n v="0"/>
    <n v="0"/>
    <n v="466848"/>
  </r>
  <r>
    <s v="2006"/>
    <s v="GA"/>
    <s v="MN"/>
    <x v="42"/>
    <s v="-"/>
    <s v="Southwest Minnesota Regional Marshall/Ryan Field"/>
    <s v="Extend Runway  - 12/30"/>
    <n v="4926026"/>
    <n v="0"/>
    <n v="0"/>
    <n v="4926026"/>
  </r>
  <r>
    <s v="2006"/>
    <s v="GA"/>
    <s v="MN"/>
    <x v="78"/>
    <s v="-"/>
    <s v="St James Municipal"/>
    <s v="Conduct Airport Master Plan Study, Rehabilitate Runway - 15/33"/>
    <n v="62700"/>
    <n v="0"/>
    <n v="0"/>
    <n v="62700"/>
  </r>
  <r>
    <s v="2006"/>
    <s v="GA"/>
    <s v="MN"/>
    <x v="45"/>
    <s v="-"/>
    <s v="Todd Field"/>
    <s v="Improve Airport Miscellaneous Improvements, Install Perimeter Fencing"/>
    <n v="89544"/>
    <n v="0"/>
    <n v="0"/>
    <n v="89544"/>
  </r>
  <r>
    <s v="2006"/>
    <s v="GA"/>
    <s v="MN"/>
    <x v="46"/>
    <s v="-"/>
    <s v="Tower Municipal"/>
    <s v="Rehabilitate Apron, Rehabilitate Runway - 08/26, Rehabilitate Taxiway, Remove Obstructions, Update Airport Master Plan Study"/>
    <n v="97371"/>
    <n v="0"/>
    <n v="0"/>
    <n v="97371"/>
  </r>
  <r>
    <s v="2006"/>
    <s v="GA"/>
    <s v="MN"/>
    <x v="47"/>
    <s v="-"/>
    <s v="Tracy Municipal"/>
    <s v="Install Perimeter Fencing, Rehabilitate Runway - 11/29, Rehabilitate Taxiway"/>
    <n v="86450"/>
    <n v="0"/>
    <n v="0"/>
    <n v="86450"/>
  </r>
  <r>
    <s v="2006"/>
    <s v="GA"/>
    <s v="MN"/>
    <x v="49"/>
    <s v="-"/>
    <s v="Warroad International-Swede Carlson Field"/>
    <s v="Construct Snow Removal Equipment Building"/>
    <n v="213906"/>
    <n v="0"/>
    <n v="0"/>
    <n v="213906"/>
  </r>
  <r>
    <s v="2006"/>
    <s v="GA"/>
    <s v="MN"/>
    <x v="79"/>
    <s v="-"/>
    <s v="Wheaton Municipal"/>
    <s v="Rehabilitate Runway - 16/34"/>
    <n v="28500"/>
    <n v="0"/>
    <n v="0"/>
    <n v="28500"/>
  </r>
  <r>
    <s v="2006"/>
    <s v="GA"/>
    <s v="MN"/>
    <x v="80"/>
    <s v="-"/>
    <s v="Winsted Municipal"/>
    <s v="Extend Taxiway, Improve Access Road, Rehabilitate Parking Lot, Update Airport Master Plan Study"/>
    <n v="166089"/>
    <n v="0"/>
    <n v="0"/>
    <n v="166089"/>
  </r>
  <r>
    <s v="2006"/>
    <s v="GA"/>
    <s v="MN"/>
    <x v="81"/>
    <s v="-"/>
    <s v="Worthington Municipal"/>
    <s v="Rehabilitate Taxiway , Rehabilitate Taxiway"/>
    <n v="1882045"/>
    <n v="0"/>
    <n v="0"/>
    <n v="1882045"/>
  </r>
  <r>
    <s v="2006"/>
    <s v="P"/>
    <s v="MN"/>
    <x v="52"/>
    <s v="N"/>
    <s v="Bemidji Regional"/>
    <s v="Acquire Land For Approaches, Improve Runway Safety Area - 07/25, Rehabilitate Runway  - 07/25"/>
    <n v="5000000"/>
    <n v="0"/>
    <n v="0"/>
    <n v="5000000"/>
  </r>
  <r>
    <s v="2006"/>
    <s v="P"/>
    <s v="MN"/>
    <x v="53"/>
    <s v="N"/>
    <s v="Brainerd Lakes Regional"/>
    <s v="Acquire Safety Equipment, Acquire Snow Removal Equipment , Acquire Snow Removal Equipment, Rehabilitate Apron, Rehabilitate Runway Lighting - 05/23, Rehabilitate Taxiway , Rehabilitate Taxiway"/>
    <n v="1769182"/>
    <n v="0"/>
    <n v="0"/>
    <n v="1769182"/>
  </r>
  <r>
    <s v="2006"/>
    <s v="P"/>
    <s v="MN"/>
    <x v="54"/>
    <s v="N"/>
    <s v="Duluth International"/>
    <s v="Expand Terminal Building , Expand Terminal Building"/>
    <n v="1519373"/>
    <n v="0"/>
    <n v="0"/>
    <n v="1519373"/>
  </r>
  <r>
    <s v="2006"/>
    <s v="P"/>
    <s v="MN"/>
    <x v="54"/>
    <s v="N"/>
    <s v="Duluth International"/>
    <s v="Conduct Miscellaneous Study, Environmental Mitigation, Rehabilitate Runway  - 09/27, Rehabilitate Runway  - 03/21, Rehabilitate Terminal Building"/>
    <n v="6318751"/>
    <n v="0"/>
    <n v="0"/>
    <n v="6318751"/>
  </r>
  <r>
    <s v="2006"/>
    <s v="P"/>
    <s v="MN"/>
    <x v="56"/>
    <s v="L"/>
    <s v="Minneapolis-St Paul International/Wold-Chamberlain/"/>
    <s v="Rehabilitate Apron , Rehabilitate Apron"/>
    <n v="956057"/>
    <n v="0"/>
    <n v="0"/>
    <n v="956057"/>
  </r>
  <r>
    <s v="2006"/>
    <s v="P"/>
    <s v="MN"/>
    <x v="56"/>
    <s v="L"/>
    <s v="Minneapolis-St Paul International/Wold-Chamberlain/"/>
    <s v="Noise Mitigation Measures for Residences within 65 - 69 DNL"/>
    <n v="3627395"/>
    <n v="0"/>
    <n v="0"/>
    <n v="3627395"/>
  </r>
  <r>
    <s v="2006"/>
    <s v="P"/>
    <s v="MN"/>
    <x v="56"/>
    <s v="L"/>
    <s v="Minneapolis-St Paul International/Wold-Chamberlain/"/>
    <s v="Extend Taxiway, Rehabilitate Taxiway"/>
    <n v="5764354"/>
    <n v="0"/>
    <n v="0"/>
    <n v="5764354"/>
  </r>
  <r>
    <s v="2006"/>
    <s v="P"/>
    <s v="MN"/>
    <x v="56"/>
    <s v="L"/>
    <s v="Minneapolis-St Paul International/Wold-Chamberlain/"/>
    <s v="Construct Runway - Plan-1"/>
    <n v="7500000"/>
    <n v="0"/>
    <n v="0"/>
    <n v="7500000"/>
  </r>
  <r>
    <s v="2006"/>
    <s v="P"/>
    <s v="MN"/>
    <x v="57"/>
    <s v="N"/>
    <s v="Rochester International"/>
    <s v="Acquire Safety Equipment"/>
    <n v="1223600"/>
    <n v="0"/>
    <n v="0"/>
    <n v="1223600"/>
  </r>
  <r>
    <s v="2006"/>
    <s v="P"/>
    <s v="MN"/>
    <x v="57"/>
    <s v="N"/>
    <s v="Rochester International"/>
    <s v="Expand Snow Removal Equipment Building"/>
    <n v="2647137"/>
    <n v="0"/>
    <n v="0"/>
    <n v="2647137"/>
  </r>
  <r>
    <s v="2006"/>
    <s v="P"/>
    <s v="MN"/>
    <x v="82"/>
    <s v="N"/>
    <s v="St. Cloud Regional"/>
    <s v="Acquire Land for Development"/>
    <n v="67070"/>
    <n v="0"/>
    <n v="0"/>
    <n v="67070"/>
  </r>
  <r>
    <s v="2006"/>
    <s v="R"/>
    <s v="MN"/>
    <x v="83"/>
    <s v="-"/>
    <s v="Airlake"/>
    <s v="Rehabilitate Taxiway"/>
    <n v="158081"/>
    <n v="0"/>
    <n v="0"/>
    <n v="158081"/>
  </r>
  <r>
    <s v="2006"/>
    <s v="R"/>
    <s v="MN"/>
    <x v="60"/>
    <s v="-"/>
    <s v="Lake Elmo"/>
    <s v="Rehabilitate Taxiway"/>
    <n v="71335"/>
    <n v="0"/>
    <n v="0"/>
    <n v="71335"/>
  </r>
  <r>
    <s v="2006"/>
    <s v="R"/>
    <s v="MN"/>
    <x v="61"/>
    <s v="-"/>
    <s v="South St Paul Municipal-Richard E Fleming Field"/>
    <s v="Acquire Land for Development, Construct Service Road, Construct Taxiway, Install Perimeter Fencing, Rehabilitate Taxiway"/>
    <n v="1765385"/>
    <n v="0"/>
    <n v="0"/>
    <n v="1765385"/>
  </r>
  <r>
    <s v="2006"/>
    <s v="R"/>
    <s v="MN"/>
    <x v="62"/>
    <s v="-"/>
    <s v="St Paul Downtown Holman Field"/>
    <s v="Improve Airport Drainage"/>
    <n v="1305867"/>
    <n v="0"/>
    <n v="0"/>
    <n v="1305867"/>
  </r>
  <r>
    <s v="2006"/>
    <s v="R"/>
    <s v="MN"/>
    <x v="62"/>
    <s v="-"/>
    <s v="St Paul Downtown Holman Field"/>
    <s v="Improve Runway Safety Area - 13/31, Improve Runway Safety Area - 14/32"/>
    <n v="2716698"/>
    <n v="0"/>
    <n v="0"/>
    <n v="2716698"/>
  </r>
  <r>
    <s v="2007"/>
    <s v="-"/>
    <s v="MN"/>
    <x v="84"/>
    <s v="-"/>
    <s v="State of Minnesota"/>
    <s v="Conduct aeronautical survey for WAAS approach"/>
    <n v="299250"/>
    <n v="0"/>
    <n v="0"/>
    <n v="299250"/>
  </r>
  <r>
    <s v="2007"/>
    <s v="CS"/>
    <s v="MN"/>
    <x v="3"/>
    <s v="-"/>
    <s v="Thief River Falls Regional"/>
    <s v="Acquire Snow Removal Equipment"/>
    <n v="478916"/>
    <n v="0"/>
    <n v="0"/>
    <n v="478916"/>
  </r>
  <r>
    <s v="2007"/>
    <s v="GA"/>
    <s v="MN"/>
    <x v="4"/>
    <s v="-"/>
    <s v="Aitkin Municipal-Steve Kurtz Field"/>
    <s v="Construct Apron, Rehabilitate Access Road, Rehabilitate Runway - 16/34, Update Airport Master Plan Study"/>
    <n v="430996"/>
    <n v="0"/>
    <n v="0"/>
    <n v="430996"/>
  </r>
  <r>
    <s v="2007"/>
    <s v="GA"/>
    <s v="MN"/>
    <x v="5"/>
    <s v="-"/>
    <s v="Albert Lea Municipal"/>
    <s v="Construct Runway  - 16/34, Rehabilitate Runway - 16/34, Remove Obstructions"/>
    <n v="550050"/>
    <n v="0"/>
    <n v="0"/>
    <n v="550050"/>
  </r>
  <r>
    <s v="2007"/>
    <s v="GA"/>
    <s v="MN"/>
    <x v="8"/>
    <s v="-"/>
    <s v="Benson Municipal"/>
    <s v="Construct Building, Construct Fuel Farm"/>
    <n v="313221"/>
    <n v="0"/>
    <n v="0"/>
    <n v="313221"/>
  </r>
  <r>
    <s v="2007"/>
    <s v="GA"/>
    <s v="MN"/>
    <x v="9"/>
    <s v="-"/>
    <s v="Blue Earth Municipal"/>
    <s v="Update Airport Master Plan Study"/>
    <n v="76000"/>
    <n v="0"/>
    <n v="0"/>
    <n v="76000"/>
  </r>
  <r>
    <s v="2007"/>
    <s v="GA"/>
    <s v="MN"/>
    <x v="10"/>
    <s v="-"/>
    <s v="Buffalo Municipal"/>
    <s v="Extend Runway  - 17/35"/>
    <n v="93100"/>
    <n v="0"/>
    <n v="0"/>
    <n v="93100"/>
  </r>
  <r>
    <s v="2007"/>
    <s v="GA"/>
    <s v="MN"/>
    <x v="11"/>
    <s v="-"/>
    <s v="Cambridge Municipal"/>
    <s v="Install Perimeter Fencing"/>
    <n v="250240"/>
    <n v="0"/>
    <n v="0"/>
    <n v="250240"/>
  </r>
  <r>
    <s v="2007"/>
    <s v="GA"/>
    <s v="MN"/>
    <x v="13"/>
    <s v="-"/>
    <s v="Cloquet Carlton County"/>
    <s v="Acquire Snow Removal Equipment"/>
    <n v="37996"/>
    <n v="0"/>
    <n v="0"/>
    <n v="37996"/>
  </r>
  <r>
    <s v="2007"/>
    <s v="GA"/>
    <s v="MN"/>
    <x v="85"/>
    <s v="-"/>
    <s v="Cook Municipal"/>
    <s v="Acquire Snow Removal Equipment , Conduct Miscellaneous Study, Remove Obstructions"/>
    <n v="54150"/>
    <n v="0"/>
    <n v="0"/>
    <n v="54150"/>
  </r>
  <r>
    <s v="2007"/>
    <s v="GA"/>
    <s v="MN"/>
    <x v="63"/>
    <s v="-"/>
    <s v="Detroit Lakes-Wething Field"/>
    <s v="Conduct Environmental Study, Rehabilitate Runway - 13/31"/>
    <n v="165494"/>
    <n v="0"/>
    <n v="0"/>
    <n v="165494"/>
  </r>
  <r>
    <s v="2007"/>
    <s v="GA"/>
    <s v="MN"/>
    <x v="15"/>
    <s v="-"/>
    <s v="Elbow Lake Municipal - Pride of the Prairie"/>
    <s v="Acquire Snow Removal Equipment"/>
    <n v="106001"/>
    <n v="0"/>
    <n v="0"/>
    <n v="106001"/>
  </r>
  <r>
    <s v="2007"/>
    <s v="GA"/>
    <s v="MN"/>
    <x v="18"/>
    <s v="-"/>
    <s v="Fairmont Municipal"/>
    <s v="Rehabilitate Runway - 13/31"/>
    <n v="39900"/>
    <n v="0"/>
    <n v="0"/>
    <n v="39900"/>
  </r>
  <r>
    <s v="2007"/>
    <s v="GA"/>
    <s v="MN"/>
    <x v="19"/>
    <s v="-"/>
    <s v="Faribault Municipal"/>
    <s v="Construct Runway - Plan-1, Install Perimeter Fencing"/>
    <n v="615302"/>
    <n v="0"/>
    <n v="0"/>
    <n v="615302"/>
  </r>
  <r>
    <s v="2007"/>
    <s v="GA"/>
    <s v="MN"/>
    <x v="20"/>
    <s v="-"/>
    <s v="Fergus Falls Municipal-Einar Mickelson Field"/>
    <s v="Construct Snow Removal Equipment Building"/>
    <n v="57285"/>
    <n v="0"/>
    <n v="0"/>
    <n v="57285"/>
  </r>
  <r>
    <s v="2007"/>
    <s v="GA"/>
    <s v="MN"/>
    <x v="65"/>
    <s v="-"/>
    <s v="Fillmore County"/>
    <s v="Rehabilitate Access Road, Rehabilitate Apron, Rehabilitate Taxiway"/>
    <n v="150000"/>
    <n v="0"/>
    <n v="0"/>
    <n v="150000"/>
  </r>
  <r>
    <s v="2007"/>
    <s v="GA"/>
    <s v="MN"/>
    <x v="66"/>
    <s v="-"/>
    <s v="Fosston Municipal"/>
    <s v="Conduct Environmental Study , Construct Snow Removal Equipment Building, Rehabilitate Runway  - 16/34"/>
    <n v="57902"/>
    <n v="0"/>
    <n v="0"/>
    <n v="57902"/>
  </r>
  <r>
    <s v="2007"/>
    <s v="GA"/>
    <s v="MN"/>
    <x v="2"/>
    <s v="-"/>
    <s v="Grand Rapids/Itasca County Airport-Gordon Newstrom Field"/>
    <s v="Construct Runway - 04/22, Install Perimeter Fencing"/>
    <n v="331590"/>
    <n v="0"/>
    <n v="0"/>
    <n v="331590"/>
  </r>
  <r>
    <s v="2007"/>
    <s v="GA"/>
    <s v="MN"/>
    <x v="86"/>
    <s v="-"/>
    <s v="Hallock Municipal"/>
    <s v="Rehabilitate Access Road, Rehabilitate Parking Lot"/>
    <n v="224810"/>
    <n v="0"/>
    <n v="0"/>
    <n v="224810"/>
  </r>
  <r>
    <s v="2007"/>
    <s v="GA"/>
    <s v="MN"/>
    <x v="23"/>
    <s v="-"/>
    <s v="Hawley Municipal"/>
    <s v="Construct Terminal Building"/>
    <n v="162853"/>
    <n v="0"/>
    <n v="0"/>
    <n v="162853"/>
  </r>
  <r>
    <s v="2007"/>
    <s v="GA"/>
    <s v="MN"/>
    <x v="25"/>
    <s v="-"/>
    <s v="Hutchinson Municipal-Butler Field"/>
    <s v="Update Airport Master Plan Study"/>
    <n v="28500"/>
    <n v="0"/>
    <n v="0"/>
    <n v="28500"/>
  </r>
  <r>
    <s v="2007"/>
    <s v="GA"/>
    <s v="MN"/>
    <x v="26"/>
    <s v="-"/>
    <s v="Jackson Municipal"/>
    <s v="Construct Terminal Building"/>
    <n v="350000"/>
    <n v="0"/>
    <n v="0"/>
    <n v="350000"/>
  </r>
  <r>
    <s v="2007"/>
    <s v="GA"/>
    <s v="MN"/>
    <x v="68"/>
    <s v="-"/>
    <s v="Le Sueur Municipal"/>
    <s v="Rehabilitate Runway  - 13/31, Remove Obstructions"/>
    <n v="93765"/>
    <n v="0"/>
    <n v="0"/>
    <n v="93765"/>
  </r>
  <r>
    <s v="2007"/>
    <s v="GA"/>
    <s v="MN"/>
    <x v="87"/>
    <s v="-"/>
    <s v="Litchfield Municipal"/>
    <s v="Extend Runway  - 13/31, Rehabilitate Runway  - 13/31"/>
    <n v="123229"/>
    <n v="0"/>
    <n v="0"/>
    <n v="123229"/>
  </r>
  <r>
    <s v="2007"/>
    <s v="GA"/>
    <s v="MN"/>
    <x v="29"/>
    <s v="-"/>
    <s v="Longville Municipal"/>
    <s v="Acquire Snow Removal Equipment, Remove Obstructions, Update Airport Master Plan Study"/>
    <n v="155481"/>
    <n v="0"/>
    <n v="0"/>
    <n v="155481"/>
  </r>
  <r>
    <s v="2007"/>
    <s v="GA"/>
    <s v="MN"/>
    <x v="30"/>
    <s v="-"/>
    <s v="Mahnomen County"/>
    <s v="Construct Runway - Plan-1, Construct Taxiway, Environmental Mitigation, Improve Airport Drainage"/>
    <n v="313672"/>
    <n v="0"/>
    <n v="0"/>
    <n v="313672"/>
  </r>
  <r>
    <s v="2007"/>
    <s v="GA"/>
    <s v="MN"/>
    <x v="88"/>
    <s v="-"/>
    <s v="Mankato Regional"/>
    <s v="Rehabilitate Runway - 15/33"/>
    <n v="1823158"/>
    <n v="0"/>
    <n v="0"/>
    <n v="1823158"/>
  </r>
  <r>
    <s v="2007"/>
    <s v="GA"/>
    <s v="MN"/>
    <x v="88"/>
    <s v="-"/>
    <s v="Mankato Regional"/>
    <s v="Rehabilitate Runway - 15/33"/>
    <n v="4030000"/>
    <n v="0"/>
    <n v="0"/>
    <n v="4030000"/>
  </r>
  <r>
    <s v="2007"/>
    <s v="GA"/>
    <s v="MN"/>
    <x v="31"/>
    <s v="-"/>
    <s v="Montevideo-Chippewa County"/>
    <s v="Construct Taxiway , Rehabilitate Runway Lighting  - 14/32"/>
    <n v="61750"/>
    <n v="0"/>
    <n v="0"/>
    <n v="61750"/>
  </r>
  <r>
    <s v="2007"/>
    <s v="GA"/>
    <s v="MN"/>
    <x v="69"/>
    <s v="-"/>
    <s v="Moorhead Municipal"/>
    <s v="Acquire Snow Removal Equipment , Construct Runway  - Plan-1, Construct Snow Removal Equipment Building , Update Airport Master Plan Study"/>
    <n v="256023"/>
    <n v="0"/>
    <n v="0"/>
    <n v="256023"/>
  </r>
  <r>
    <s v="2007"/>
    <s v="GA"/>
    <s v="MN"/>
    <x v="89"/>
    <s v="-"/>
    <s v="Moose Lake Carlton County"/>
    <s v="Rehabilitate Apron, Rehabilitate Runway - 04/22, Rehabilitate Taxiway"/>
    <n v="120650"/>
    <n v="0"/>
    <n v="0"/>
    <n v="120650"/>
  </r>
  <r>
    <s v="2007"/>
    <s v="GA"/>
    <s v="MN"/>
    <x v="32"/>
    <s v="-"/>
    <s v="Mora Municipal"/>
    <s v="Construct Runway  - Plan-1, Extend Runway - 17/35, Install Runway Vertical/Visual Guidance System - 17/35, Rehabilitate Apron, Rehabilitate Runway - 17/35, Rehabilitate Taxiway"/>
    <n v="1981500"/>
    <n v="0"/>
    <n v="0"/>
    <n v="1981500"/>
  </r>
  <r>
    <s v="2007"/>
    <s v="GA"/>
    <s v="MN"/>
    <x v="71"/>
    <s v="-"/>
    <s v="Orr Regional"/>
    <s v="Acquire Snow Removal Equipment, Construct Building, Install Runway Vertical/Visual Guidance System - 13/31"/>
    <n v="517691"/>
    <n v="0"/>
    <n v="0"/>
    <n v="517691"/>
  </r>
  <r>
    <s v="2007"/>
    <s v="GA"/>
    <s v="MN"/>
    <x v="36"/>
    <s v="-"/>
    <s v="Owatonna Degner Regional"/>
    <s v="Acquire Snow Removal Equipment, Construct Runway  - Plan-1"/>
    <n v="418950"/>
    <n v="0"/>
    <n v="0"/>
    <n v="418950"/>
  </r>
  <r>
    <s v="2007"/>
    <s v="GA"/>
    <s v="MN"/>
    <x v="72"/>
    <s v="-"/>
    <s v="Park Rapids Municipal-Konshok Field"/>
    <s v="Expand Apron, Remove Obstructions"/>
    <n v="429101"/>
    <n v="0"/>
    <n v="0"/>
    <n v="429101"/>
  </r>
  <r>
    <s v="2007"/>
    <s v="GA"/>
    <s v="MN"/>
    <x v="90"/>
    <s v="-"/>
    <s v="Paynesville Municipal"/>
    <s v="Update Airport Master Plan Study"/>
    <n v="57000"/>
    <n v="0"/>
    <n v="0"/>
    <n v="57000"/>
  </r>
  <r>
    <s v="2007"/>
    <s v="GA"/>
    <s v="MN"/>
    <x v="37"/>
    <s v="-"/>
    <s v="Pine River Regional"/>
    <s v="Conduct Airport Master Plan Study, Construct Runway  - Plan-1, Rehabilitate Runway - 16/34"/>
    <n v="128583"/>
    <n v="0"/>
    <n v="0"/>
    <n v="128583"/>
  </r>
  <r>
    <s v="2007"/>
    <s v="GA"/>
    <s v="MN"/>
    <x v="38"/>
    <s v="-"/>
    <s v="Pipestone Municipal"/>
    <s v="Construct Terminal Building"/>
    <n v="224508"/>
    <n v="0"/>
    <n v="0"/>
    <n v="224508"/>
  </r>
  <r>
    <s v="2007"/>
    <s v="GA"/>
    <s v="MN"/>
    <x v="39"/>
    <s v="-"/>
    <s v="Princeton Municipal"/>
    <s v="Update Airport Master Plan Study"/>
    <n v="50758"/>
    <n v="0"/>
    <n v="0"/>
    <n v="50758"/>
  </r>
  <r>
    <s v="2007"/>
    <s v="GA"/>
    <s v="MN"/>
    <x v="73"/>
    <s v="-"/>
    <s v="Quentin Aanenson Field"/>
    <s v="Construct Runway  - 17/35"/>
    <n v="139650"/>
    <n v="0"/>
    <n v="0"/>
    <n v="139650"/>
  </r>
  <r>
    <s v="2007"/>
    <s v="GA"/>
    <s v="MN"/>
    <x v="74"/>
    <s v="-"/>
    <s v="Red Wing Regional"/>
    <s v="Expand Apron"/>
    <n v="289277"/>
    <n v="0"/>
    <n v="0"/>
    <n v="289277"/>
  </r>
  <r>
    <s v="2007"/>
    <s v="GA"/>
    <s v="MN"/>
    <x v="75"/>
    <s v="-"/>
    <s v="Redwood Falls Municipal"/>
    <s v="Conduct Environmental Study, Improve Airport Drainage, Rehabilitate Apron"/>
    <n v="340100"/>
    <n v="0"/>
    <n v="0"/>
    <n v="340100"/>
  </r>
  <r>
    <s v="2007"/>
    <s v="GA"/>
    <s v="MN"/>
    <x v="76"/>
    <s v="-"/>
    <s v="Roseau Municipal/Rudy Billberg Field"/>
    <s v="Conduct Environmental Study , Update Airport Master Plan Study"/>
    <n v="30452"/>
    <n v="0"/>
    <n v="0"/>
    <n v="30452"/>
  </r>
  <r>
    <s v="2007"/>
    <s v="GA"/>
    <s v="MN"/>
    <x v="91"/>
    <s v="-"/>
    <s v="Rush City Regional"/>
    <s v="Construct Runway - Plan-1, Install Miscellaneous NAVAIDS, Update Airport Master Plan Study"/>
    <n v="207977"/>
    <n v="0"/>
    <n v="0"/>
    <n v="207977"/>
  </r>
  <r>
    <s v="2007"/>
    <s v="GA"/>
    <s v="MN"/>
    <x v="92"/>
    <s v="-"/>
    <s v="Rushford Municipal"/>
    <s v="Install Airfield Guidance Signs, Rehabilitate Apron, Rehabilitate Runway - 16/34, Rehabilitate Taxiway, Update Airport Master Plan Study"/>
    <n v="130150"/>
    <n v="0"/>
    <n v="0"/>
    <n v="130150"/>
  </r>
  <r>
    <s v="2007"/>
    <s v="GA"/>
    <s v="MN"/>
    <x v="93"/>
    <s v="-"/>
    <s v="Sauk Centre Municipal"/>
    <s v="Construct Building"/>
    <n v="150000"/>
    <n v="0"/>
    <n v="0"/>
    <n v="150000"/>
  </r>
  <r>
    <s v="2007"/>
    <s v="GA"/>
    <s v="MN"/>
    <x v="77"/>
    <s v="-"/>
    <s v="Sky Harbor"/>
    <s v="Conduct Environmental Study"/>
    <n v="642747"/>
    <n v="0"/>
    <n v="0"/>
    <n v="642747"/>
  </r>
  <r>
    <s v="2007"/>
    <s v="GA"/>
    <s v="MN"/>
    <x v="43"/>
    <s v="-"/>
    <s v="Springfield Municipal"/>
    <s v="Rehabilitate Runway Lighting - 13/31"/>
    <n v="259936"/>
    <n v="0"/>
    <n v="0"/>
    <n v="259936"/>
  </r>
  <r>
    <s v="2007"/>
    <s v="GA"/>
    <s v="MN"/>
    <x v="78"/>
    <s v="-"/>
    <s v="St James Municipal"/>
    <s v="Construct Terminal Building"/>
    <n v="40850"/>
    <n v="0"/>
    <n v="0"/>
    <n v="40850"/>
  </r>
  <r>
    <s v="2007"/>
    <s v="GA"/>
    <s v="MN"/>
    <x v="44"/>
    <s v="-"/>
    <s v="Staples Municipal"/>
    <s v="Update Airport Master Plan Study"/>
    <n v="90250"/>
    <n v="0"/>
    <n v="0"/>
    <n v="90250"/>
  </r>
  <r>
    <s v="2007"/>
    <s v="GA"/>
    <s v="MN"/>
    <x v="45"/>
    <s v="-"/>
    <s v="Todd Field"/>
    <s v="Rehabilitate Runway - 16/34"/>
    <n v="101835"/>
    <n v="0"/>
    <n v="0"/>
    <n v="101835"/>
  </r>
  <r>
    <s v="2007"/>
    <s v="GA"/>
    <s v="MN"/>
    <x v="46"/>
    <s v="-"/>
    <s v="Tower Municipal"/>
    <s v="Remove Obstructions, Update Airport Master Plan Study"/>
    <n v="27908"/>
    <n v="0"/>
    <n v="0"/>
    <n v="27908"/>
  </r>
  <r>
    <s v="2007"/>
    <s v="GA"/>
    <s v="MN"/>
    <x v="48"/>
    <s v="-"/>
    <s v="Walker Municipal"/>
    <s v="Extend Runway - 14/32, Install Runway Lighting - 14/32, Rehabilitate Apron, Rehabilitate Runway - 14/32, Rehabilitate Taxiway, Remove Obstructions"/>
    <n v="973672"/>
    <n v="0"/>
    <n v="0"/>
    <n v="973672"/>
  </r>
  <r>
    <s v="2007"/>
    <s v="GA"/>
    <s v="MN"/>
    <x v="94"/>
    <s v="-"/>
    <s v="Warroad International Memorial"/>
    <s v="Rehabilitate Building"/>
    <n v="156742"/>
    <n v="0"/>
    <n v="0"/>
    <n v="156742"/>
  </r>
  <r>
    <s v="2007"/>
    <s v="GA"/>
    <s v="MN"/>
    <x v="50"/>
    <s v="-"/>
    <s v="Waseca Municipal"/>
    <s v="Construct Terminal Building"/>
    <n v="383905"/>
    <n v="0"/>
    <n v="0"/>
    <n v="383905"/>
  </r>
  <r>
    <s v="2007"/>
    <s v="GA"/>
    <s v="MN"/>
    <x v="79"/>
    <s v="-"/>
    <s v="Wheaton Municipal"/>
    <s v="Install Runway Vertical/Visual Guidance System - 16/34, Rehabilitate Runway - 16/34, Rehabilitate Taxiway"/>
    <n v="709650"/>
    <n v="0"/>
    <n v="0"/>
    <n v="709650"/>
  </r>
  <r>
    <s v="2007"/>
    <s v="GA"/>
    <s v="MN"/>
    <x v="0"/>
    <s v="-"/>
    <s v="Willmar Municipal"/>
    <s v="Widen Taxiway"/>
    <n v="209748"/>
    <n v="0"/>
    <n v="0"/>
    <n v="209748"/>
  </r>
  <r>
    <s v="2007"/>
    <s v="GA"/>
    <s v="MN"/>
    <x v="95"/>
    <s v="-"/>
    <s v="Winona Municipal-Max Conrad Field"/>
    <s v="Improve Runway Safety Area - 12/30"/>
    <n v="152950"/>
    <n v="0"/>
    <n v="0"/>
    <n v="152950"/>
  </r>
  <r>
    <s v="2007"/>
    <s v="P"/>
    <s v="MN"/>
    <x v="52"/>
    <s v="N"/>
    <s v="Bemidji Regional"/>
    <s v="Extend Runway  - 13/31"/>
    <n v="8133554"/>
    <n v="0"/>
    <n v="0"/>
    <n v="8133554"/>
  </r>
  <r>
    <s v="2007"/>
    <s v="P"/>
    <s v="MN"/>
    <x v="53"/>
    <s v="N"/>
    <s v="Brainerd Lakes Regional"/>
    <s v="Acquire Snow Removal Equipment"/>
    <n v="221021"/>
    <n v="0"/>
    <n v="0"/>
    <n v="221021"/>
  </r>
  <r>
    <s v="2007"/>
    <s v="P"/>
    <s v="MN"/>
    <x v="1"/>
    <s v="N"/>
    <s v="Chisholm-Hibbing"/>
    <s v="Extend Taxiway , Install Miscellaneous NAVAIDS, Rehabilitate Runway - 13/31"/>
    <n v="155919"/>
    <n v="0"/>
    <n v="0"/>
    <n v="155919"/>
  </r>
  <r>
    <s v="2007"/>
    <s v="P"/>
    <s v="MN"/>
    <x v="54"/>
    <s v="N"/>
    <s v="Duluth International"/>
    <s v="Expand Apron, Improve Terminal Building , Rehabilitate Apron"/>
    <n v="1234783"/>
    <n v="0"/>
    <n v="0"/>
    <n v="1234783"/>
  </r>
  <r>
    <s v="2007"/>
    <s v="P"/>
    <s v="MN"/>
    <x v="55"/>
    <s v="N"/>
    <s v="Falls International"/>
    <s v="Improve Runway Safety Area - 13/31"/>
    <n v="242250"/>
    <n v="0"/>
    <n v="0"/>
    <n v="242250"/>
  </r>
  <r>
    <s v="2007"/>
    <s v="P"/>
    <s v="MN"/>
    <x v="55"/>
    <s v="N"/>
    <s v="Falls International"/>
    <s v="Acquire Aircraft Deicing Equipment , Acquire Friction Measuring Equipment, Acquire Snow Removal Equipment , Extend Runway  - 13/31"/>
    <n v="756618"/>
    <n v="0"/>
    <n v="0"/>
    <n v="756618"/>
  </r>
  <r>
    <s v="2007"/>
    <s v="P"/>
    <s v="MN"/>
    <x v="56"/>
    <s v="L"/>
    <s v="Minneapolis-St Paul International/Wold-Chamberlain"/>
    <s v="Rehabilitate Runway - 12R/30L"/>
    <n v="3738711"/>
    <n v="0"/>
    <n v="0"/>
    <n v="3738711"/>
  </r>
  <r>
    <s v="2007"/>
    <s v="P"/>
    <s v="MN"/>
    <x v="56"/>
    <s v="L"/>
    <s v="Minneapolis-St Paul International/Wold-Chamberlain/"/>
    <s v="Rehabilitate Apron"/>
    <n v="1400542"/>
    <n v="0"/>
    <n v="0"/>
    <n v="1400542"/>
  </r>
  <r>
    <s v="2007"/>
    <s v="P"/>
    <s v="MN"/>
    <x v="56"/>
    <s v="L"/>
    <s v="Minneapolis-St Paul International/Wold-Chamberlain/"/>
    <s v="Rehabilitate Taxiway"/>
    <n v="4237398"/>
    <n v="0"/>
    <n v="0"/>
    <n v="4237398"/>
  </r>
  <r>
    <s v="2007"/>
    <s v="P"/>
    <s v="MN"/>
    <x v="56"/>
    <s v="L"/>
    <s v="Minneapolis-St Paul International/Wold-Chamberlain/"/>
    <s v="Construct Runway - Plan-1"/>
    <n v="7000000"/>
    <n v="0"/>
    <n v="0"/>
    <n v="7000000"/>
  </r>
  <r>
    <s v="2007"/>
    <s v="P"/>
    <s v="MN"/>
    <x v="57"/>
    <s v="N"/>
    <s v="Rochester International"/>
    <s v="Modify Terminal Building, Update Airport Master Plan Study"/>
    <n v="272749"/>
    <n v="0"/>
    <n v="0"/>
    <n v="272749"/>
  </r>
  <r>
    <s v="2007"/>
    <s v="P"/>
    <s v="MN"/>
    <x v="82"/>
    <s v="N"/>
    <s v="St. Cloud Regional"/>
    <s v="Acquire Land for Development"/>
    <n v="617500"/>
    <n v="0"/>
    <n v="0"/>
    <n v="617500"/>
  </r>
  <r>
    <s v="2007"/>
    <s v="P"/>
    <s v="MN"/>
    <x v="82"/>
    <s v="N"/>
    <s v="St. Cloud Regional"/>
    <s v="Acquire Aircraft Deicing Equipment, Acquire Equipment, Construct Utilities, Install Guidance Signs"/>
    <n v="2315430"/>
    <n v="0"/>
    <n v="0"/>
    <n v="2315430"/>
  </r>
  <r>
    <s v="2007"/>
    <s v="R"/>
    <s v="MN"/>
    <x v="83"/>
    <s v="-"/>
    <s v="Airlake"/>
    <s v="Rehabilitate Service Road, Rehabilitate Taxiway"/>
    <n v="336395"/>
    <n v="0"/>
    <n v="0"/>
    <n v="336395"/>
  </r>
  <r>
    <s v="2007"/>
    <s v="R"/>
    <s v="MN"/>
    <x v="58"/>
    <s v="-"/>
    <s v="Anoka County-Blaine Airport(Janes Field)"/>
    <s v="Rehabilitate Runway Lighting - 18/36, Rehabilitate Taxiway"/>
    <n v="664202"/>
    <n v="0"/>
    <n v="0"/>
    <n v="664202"/>
  </r>
  <r>
    <s v="2007"/>
    <s v="R"/>
    <s v="MN"/>
    <x v="96"/>
    <s v="-"/>
    <s v="Crystal"/>
    <s v="Rehabilitate Taxiway"/>
    <n v="358800"/>
    <n v="0"/>
    <n v="0"/>
    <n v="358800"/>
  </r>
  <r>
    <s v="2007"/>
    <s v="R"/>
    <s v="MN"/>
    <x v="60"/>
    <s v="-"/>
    <s v="Lake Elmo"/>
    <s v="Rehabilitate Taxiway"/>
    <n v="103105"/>
    <n v="0"/>
    <n v="0"/>
    <n v="103105"/>
  </r>
  <r>
    <s v="2007"/>
    <s v="R"/>
    <s v="MN"/>
    <x v="62"/>
    <s v="-"/>
    <s v="St Paul Downtown Holman Field"/>
    <s v="Improve Runway Safety Area - 09/27"/>
    <n v="1872900"/>
    <n v="0"/>
    <n v="0"/>
    <n v="1872900"/>
  </r>
  <r>
    <s v="2007"/>
    <s v="R"/>
    <s v="MN"/>
    <x v="62"/>
    <s v="-"/>
    <s v="St Paul Downtown Holman Field"/>
    <s v="Improve Airport Drainage"/>
    <n v="6700000"/>
    <n v="0"/>
    <n v="0"/>
    <n v="6700000"/>
  </r>
  <r>
    <s v="2008"/>
    <s v="-"/>
    <s v="MN"/>
    <x v="97"/>
    <s v="-"/>
    <s v="Minneapolis/St Paul Metropolitan Area"/>
    <s v="Update Metropolitan System Plan Study"/>
    <n v="237500"/>
    <n v="0"/>
    <n v="0"/>
    <n v="237500"/>
  </r>
  <r>
    <s v="2008"/>
    <s v="-"/>
    <s v="MN"/>
    <x v="84"/>
    <s v="-"/>
    <s v="State of Minnesota"/>
    <s v="Update State System Plan Study"/>
    <n v="262149"/>
    <n v="0"/>
    <n v="0"/>
    <n v="262149"/>
  </r>
  <r>
    <s v="2008"/>
    <s v="GA"/>
    <s v="MN"/>
    <x v="4"/>
    <s v="-"/>
    <s v="Aitkin Municipal-Steve Kurtz Field"/>
    <s v="Expand Apron, Improve Access Road"/>
    <n v="169480"/>
    <n v="0"/>
    <n v="0"/>
    <n v="169480"/>
  </r>
  <r>
    <s v="2008"/>
    <s v="GA"/>
    <s v="MN"/>
    <x v="5"/>
    <s v="-"/>
    <s v="Albert Lea Municipal"/>
    <s v="Construct Runway  - 16/34"/>
    <n v="922000"/>
    <n v="0"/>
    <n v="0"/>
    <n v="922000"/>
  </r>
  <r>
    <s v="2008"/>
    <s v="GA"/>
    <s v="MN"/>
    <x v="5"/>
    <s v="-"/>
    <s v="Albert Lea Municipal"/>
    <s v="Construct Runway - 16/34"/>
    <n v="1125845"/>
    <n v="0"/>
    <n v="0"/>
    <n v="1125845"/>
  </r>
  <r>
    <s v="2008"/>
    <s v="GA"/>
    <s v="MN"/>
    <x v="6"/>
    <s v="-"/>
    <s v="Austin Municipal"/>
    <s v="Update Airport Master Plan Study"/>
    <n v="50740"/>
    <n v="0"/>
    <n v="0"/>
    <n v="50740"/>
  </r>
  <r>
    <s v="2008"/>
    <s v="GA"/>
    <s v="MN"/>
    <x v="7"/>
    <s v="-"/>
    <s v="Baudette International"/>
    <s v="Install Runway Lighting - 12/30, Install Runway Vertical/Visual Guidance System - 12/30"/>
    <n v="221960"/>
    <n v="0"/>
    <n v="0"/>
    <n v="221960"/>
  </r>
  <r>
    <s v="2008"/>
    <s v="GA"/>
    <s v="MN"/>
    <x v="9"/>
    <s v="-"/>
    <s v="Blue Earth Municipal"/>
    <s v="Extend Runway  - 16/34"/>
    <n v="19000"/>
    <n v="0"/>
    <n v="0"/>
    <n v="19000"/>
  </r>
  <r>
    <s v="2008"/>
    <s v="GA"/>
    <s v="MN"/>
    <x v="9"/>
    <s v="-"/>
    <s v="Blue Earth Municipal"/>
    <s v="Acquire Snow Removal Equipment"/>
    <n v="111852"/>
    <n v="0"/>
    <n v="0"/>
    <n v="111852"/>
  </r>
  <r>
    <s v="2008"/>
    <s v="GA"/>
    <s v="MN"/>
    <x v="11"/>
    <s v="-"/>
    <s v="Cambridge Municipal"/>
    <s v="Install Miscellaneous NAVAIDS, Rehabilitate Access Road, Widen Taxiway"/>
    <n v="133970"/>
    <n v="0"/>
    <n v="0"/>
    <n v="133970"/>
  </r>
  <r>
    <s v="2008"/>
    <s v="GA"/>
    <s v="MN"/>
    <x v="12"/>
    <s v="-"/>
    <s v="Chandler Field"/>
    <s v="Rehabilitate Runway  - 13/31"/>
    <n v="193872"/>
    <n v="0"/>
    <n v="0"/>
    <n v="193872"/>
  </r>
  <r>
    <s v="2008"/>
    <s v="GA"/>
    <s v="MN"/>
    <x v="85"/>
    <s v="-"/>
    <s v="Cook Municipal"/>
    <s v="Acquire Snow Removal Equipment, Conduct Airport Master Plan Study"/>
    <n v="182266"/>
    <n v="0"/>
    <n v="0"/>
    <n v="182266"/>
  </r>
  <r>
    <s v="2008"/>
    <s v="GA"/>
    <s v="MN"/>
    <x v="63"/>
    <s v="-"/>
    <s v="Detroit Lakes-Wething Field"/>
    <s v="Acquire Snow Removal Equipment , Improve Terminal Building"/>
    <n v="340515"/>
    <n v="0"/>
    <n v="0"/>
    <n v="340515"/>
  </r>
  <r>
    <s v="2008"/>
    <s v="GA"/>
    <s v="MN"/>
    <x v="64"/>
    <s v="-"/>
    <s v="Dodge Center"/>
    <s v="Install Perimeter Fencing, Rehabilitate Runway Lighting - 16/34, Rehabilitate Taxiway"/>
    <n v="69905"/>
    <n v="0"/>
    <n v="0"/>
    <n v="69905"/>
  </r>
  <r>
    <s v="2008"/>
    <s v="GA"/>
    <s v="MN"/>
    <x v="16"/>
    <s v="-"/>
    <s v="Ely Municipal"/>
    <s v="Expand Apron , Rehabilitate Runway  - 12/30"/>
    <n v="61465"/>
    <n v="0"/>
    <n v="0"/>
    <n v="61465"/>
  </r>
  <r>
    <s v="2008"/>
    <s v="GA"/>
    <s v="MN"/>
    <x v="17"/>
    <s v="-"/>
    <s v="Eveleth-Virginia Municipal"/>
    <s v="Conduct Airport Master Plan Study, Install Guidance Signs, Rehabilitate Apron"/>
    <n v="414256"/>
    <n v="0"/>
    <n v="0"/>
    <n v="414256"/>
  </r>
  <r>
    <s v="2008"/>
    <s v="GA"/>
    <s v="MN"/>
    <x v="18"/>
    <s v="-"/>
    <s v="Fairmont Municipal"/>
    <s v="Install Perimeter Fencing, Rehabilitate Apron, Remove Obstructions"/>
    <n v="128250"/>
    <n v="0"/>
    <n v="0"/>
    <n v="128250"/>
  </r>
  <r>
    <s v="2008"/>
    <s v="GA"/>
    <s v="MN"/>
    <x v="20"/>
    <s v="-"/>
    <s v="Fergus Falls Municipal-Einar Mickelson Field"/>
    <s v="Construct Snow Removal Equipment Building"/>
    <n v="421985"/>
    <n v="0"/>
    <n v="0"/>
    <n v="421985"/>
  </r>
  <r>
    <s v="2008"/>
    <s v="GA"/>
    <s v="MN"/>
    <x v="65"/>
    <s v="-"/>
    <s v="Fillmore County"/>
    <s v="Improve Building"/>
    <n v="23480"/>
    <n v="0"/>
    <n v="0"/>
    <n v="23480"/>
  </r>
  <r>
    <s v="2008"/>
    <s v="GA"/>
    <s v="MN"/>
    <x v="66"/>
    <s v="-"/>
    <s v="Fosston Municipal"/>
    <s v="Acquire Snow Removal Equipment, Construct Snow Removal Equipment Building, Construct Taxiway , Expand Apron , Install Perimeter Fencing"/>
    <n v="407478"/>
    <n v="0"/>
    <n v="0"/>
    <n v="407478"/>
  </r>
  <r>
    <s v="2008"/>
    <s v="GA"/>
    <s v="MN"/>
    <x v="21"/>
    <s v="-"/>
    <s v="Glenwood Municipal"/>
    <s v="Conduct Airport Master Plan Study, Construct Access Road, Construct Parking Lot, Construct Taxiway, Rehabilitate Runway - 15/33, Rehabilitate Taxiway , Remove Obstructions"/>
    <n v="1267346"/>
    <n v="0"/>
    <n v="0"/>
    <n v="1267346"/>
  </r>
  <r>
    <s v="2008"/>
    <s v="GA"/>
    <s v="MN"/>
    <x v="22"/>
    <s v="-"/>
    <s v="Grand Marais/Cook County"/>
    <s v="Conduct Environmental Study, Install Perimeter Fencing"/>
    <n v="244198"/>
    <n v="0"/>
    <n v="0"/>
    <n v="244198"/>
  </r>
  <r>
    <s v="2008"/>
    <s v="GA"/>
    <s v="MN"/>
    <x v="2"/>
    <s v="-"/>
    <s v="Grand Rapids/Itasca County Airport-Gordon Newstrom Field"/>
    <s v="Construct Runway  - Plan-1, Install Airfield Guidance Signs , Install Runway Lighting  - Plan-1, Install Runway Vertical/Visual Guidance System  - Plan-1"/>
    <n v="1321432"/>
    <n v="0"/>
    <n v="0"/>
    <n v="1321432"/>
  </r>
  <r>
    <s v="2008"/>
    <s v="GA"/>
    <s v="MN"/>
    <x v="23"/>
    <s v="-"/>
    <s v="Hawley Municipal"/>
    <s v="Construct Terminal Building"/>
    <n v="42655"/>
    <n v="0"/>
    <n v="0"/>
    <n v="42655"/>
  </r>
  <r>
    <s v="2008"/>
    <s v="GA"/>
    <s v="MN"/>
    <x v="24"/>
    <s v="-"/>
    <s v="Hector Municipal"/>
    <s v="Acquire Snow Removal Equipment, Construct Terminal Building"/>
    <n v="130509"/>
    <n v="0"/>
    <n v="0"/>
    <n v="130509"/>
  </r>
  <r>
    <s v="2008"/>
    <s v="GA"/>
    <s v="MN"/>
    <x v="25"/>
    <s v="-"/>
    <s v="Hutchinson Municipal-Butler Field"/>
    <s v="Rehabilitate Runway - 15/33"/>
    <n v="80940"/>
    <n v="0"/>
    <n v="0"/>
    <n v="80940"/>
  </r>
  <r>
    <s v="2008"/>
    <s v="GA"/>
    <s v="MN"/>
    <x v="27"/>
    <s v="-"/>
    <s v="Lac qui Parle County"/>
    <s v="Rehabilitate Apron"/>
    <n v="236435"/>
    <n v="0"/>
    <n v="0"/>
    <n v="236435"/>
  </r>
  <r>
    <s v="2008"/>
    <s v="GA"/>
    <s v="MN"/>
    <x v="68"/>
    <s v="-"/>
    <s v="Le Sueur Municipal"/>
    <s v="Rehabilitate Runway  - 13/31, Rehabilitate Runway - 13/31"/>
    <n v="683313"/>
    <n v="0"/>
    <n v="0"/>
    <n v="683313"/>
  </r>
  <r>
    <s v="2008"/>
    <s v="GA"/>
    <s v="MN"/>
    <x v="87"/>
    <s v="-"/>
    <s v="Litchfield Municipal"/>
    <s v="Construct Taxiway, Update Airport Master Plan Study"/>
    <n v="130912"/>
    <n v="0"/>
    <n v="0"/>
    <n v="130912"/>
  </r>
  <r>
    <s v="2008"/>
    <s v="GA"/>
    <s v="MN"/>
    <x v="28"/>
    <s v="-"/>
    <s v="Little Falls/Morrison County-Lindbergh Field"/>
    <s v="Expand Apron, Rehabilitate Apron, Rehabilitate Runway - 13/31, Rehabilitate Taxiway"/>
    <n v="370686"/>
    <n v="0"/>
    <n v="0"/>
    <n v="370686"/>
  </r>
  <r>
    <s v="2008"/>
    <s v="GA"/>
    <s v="MN"/>
    <x v="29"/>
    <s v="-"/>
    <s v="Longville Municipal"/>
    <s v="Construct Access Road , Construct Taxiway , Install Runway Vertical/Visual Guidance System - 13/31"/>
    <n v="126706"/>
    <n v="0"/>
    <n v="0"/>
    <n v="126706"/>
  </r>
  <r>
    <s v="2008"/>
    <s v="GA"/>
    <s v="MN"/>
    <x v="30"/>
    <s v="-"/>
    <s v="Mahnomen County"/>
    <s v="Acquire Snow Removal Equipment , Rehabilitate Runway - 17/35"/>
    <n v="90701"/>
    <n v="0"/>
    <n v="0"/>
    <n v="90701"/>
  </r>
  <r>
    <s v="2008"/>
    <s v="GA"/>
    <s v="MN"/>
    <x v="88"/>
    <s v="-"/>
    <s v="Mankato Regional"/>
    <s v="Acquire Land For Approaches"/>
    <n v="217103"/>
    <n v="0"/>
    <n v="0"/>
    <n v="217103"/>
  </r>
  <r>
    <s v="2008"/>
    <s v="GA"/>
    <s v="MN"/>
    <x v="31"/>
    <s v="-"/>
    <s v="Montevideo-Chippewa County"/>
    <s v="Construct Taxiway"/>
    <n v="831803"/>
    <n v="0"/>
    <n v="0"/>
    <n v="831803"/>
  </r>
  <r>
    <s v="2008"/>
    <s v="GA"/>
    <s v="MN"/>
    <x v="89"/>
    <s v="-"/>
    <s v="Moose Lake Carlton County"/>
    <s v="Acquire Snow Removal Equipment, Update Airport Master Plan Study"/>
    <n v="189664"/>
    <n v="0"/>
    <n v="0"/>
    <n v="189664"/>
  </r>
  <r>
    <s v="2008"/>
    <s v="GA"/>
    <s v="MN"/>
    <x v="32"/>
    <s v="-"/>
    <s v="Mora Municipal"/>
    <s v="Acquire Snow Removal Equipment"/>
    <n v="110810"/>
    <n v="0"/>
    <n v="0"/>
    <n v="110810"/>
  </r>
  <r>
    <s v="2008"/>
    <s v="GA"/>
    <s v="MN"/>
    <x v="36"/>
    <s v="-"/>
    <s v="Owatonna Degner Regional"/>
    <s v="Construct Runway - Plan-1"/>
    <n v="1735430"/>
    <n v="0"/>
    <n v="0"/>
    <n v="1735430"/>
  </r>
  <r>
    <s v="2008"/>
    <s v="GA"/>
    <s v="MN"/>
    <x v="36"/>
    <s v="-"/>
    <s v="Owatonna Degner Regional"/>
    <s v="Construct Runway - Plan-1"/>
    <n v="2231500"/>
    <n v="0"/>
    <n v="0"/>
    <n v="2231500"/>
  </r>
  <r>
    <s v="2008"/>
    <s v="GA"/>
    <s v="MN"/>
    <x v="72"/>
    <s v="-"/>
    <s v="Park Rapids Municipal-Konshok Field"/>
    <s v="Conduct Environmental Study"/>
    <n v="47500"/>
    <n v="0"/>
    <n v="0"/>
    <n v="47500"/>
  </r>
  <r>
    <s v="2008"/>
    <s v="GA"/>
    <s v="MN"/>
    <x v="90"/>
    <s v="-"/>
    <s v="Paynesville Municipal"/>
    <s v="Construct Building"/>
    <n v="45068"/>
    <n v="0"/>
    <n v="0"/>
    <n v="45068"/>
  </r>
  <r>
    <s v="2008"/>
    <s v="GA"/>
    <s v="MN"/>
    <x v="37"/>
    <s v="-"/>
    <s v="Pine River Regional"/>
    <s v="Acquire Land for Development, Expand Apron, Extend Taxiway , Install Perimeter Fencing"/>
    <n v="136989"/>
    <n v="0"/>
    <n v="0"/>
    <n v="136989"/>
  </r>
  <r>
    <s v="2008"/>
    <s v="GA"/>
    <s v="MN"/>
    <x v="38"/>
    <s v="-"/>
    <s v="Pipestone Municipal"/>
    <s v="Acquire Snow Removal Equipment, Construct Fuel Farm"/>
    <n v="190029"/>
    <n v="0"/>
    <n v="0"/>
    <n v="190029"/>
  </r>
  <r>
    <s v="2008"/>
    <s v="GA"/>
    <s v="MN"/>
    <x v="39"/>
    <s v="-"/>
    <s v="Princeton Municipal"/>
    <s v="Acquire Land for Development"/>
    <n v="57000"/>
    <n v="0"/>
    <n v="0"/>
    <n v="57000"/>
  </r>
  <r>
    <s v="2008"/>
    <s v="GA"/>
    <s v="MN"/>
    <x v="73"/>
    <s v="-"/>
    <s v="Quentin Aanenson Field"/>
    <s v="Construct Runway  - Plan-1"/>
    <n v="736435"/>
    <n v="0"/>
    <n v="0"/>
    <n v="736435"/>
  </r>
  <r>
    <s v="2008"/>
    <s v="GA"/>
    <s v="MN"/>
    <x v="75"/>
    <s v="-"/>
    <s v="Redwood Falls Municipal"/>
    <s v="Improve Airport Drainage, Update Airport Master Plan Study"/>
    <n v="173405"/>
    <n v="0"/>
    <n v="0"/>
    <n v="173405"/>
  </r>
  <r>
    <s v="2008"/>
    <s v="GA"/>
    <s v="MN"/>
    <x v="40"/>
    <s v="-"/>
    <s v="Richard B Helgeson"/>
    <s v="Construct Building"/>
    <n v="50624"/>
    <n v="0"/>
    <n v="0"/>
    <n v="50624"/>
  </r>
  <r>
    <s v="2008"/>
    <s v="GA"/>
    <s v="MN"/>
    <x v="40"/>
    <s v="-"/>
    <s v="Richard B Helgeson"/>
    <s v="Construct Building"/>
    <n v="371916"/>
    <n v="0"/>
    <n v="0"/>
    <n v="371916"/>
  </r>
  <r>
    <s v="2008"/>
    <s v="GA"/>
    <s v="MN"/>
    <x v="76"/>
    <s v="-"/>
    <s v="Roseau Municipal/Rudy Billberg Field"/>
    <s v="Improve Airport Drainage"/>
    <n v="99573"/>
    <n v="0"/>
    <n v="0"/>
    <n v="99573"/>
  </r>
  <r>
    <s v="2008"/>
    <s v="GA"/>
    <s v="MN"/>
    <x v="91"/>
    <s v="-"/>
    <s v="Rush City Regional"/>
    <s v="Construct Runway - Plan-1"/>
    <n v="27426"/>
    <n v="0"/>
    <n v="0"/>
    <n v="27426"/>
  </r>
  <r>
    <s v="2008"/>
    <s v="GA"/>
    <s v="MN"/>
    <x v="93"/>
    <s v="-"/>
    <s v="Sauk Centre Municipal"/>
    <s v="Construct Building"/>
    <n v="106483"/>
    <n v="0"/>
    <n v="0"/>
    <n v="106483"/>
  </r>
  <r>
    <s v="2008"/>
    <s v="GA"/>
    <s v="MN"/>
    <x v="41"/>
    <s v="-"/>
    <s v="Silver Bay Municipal"/>
    <s v="Construct Building"/>
    <n v="40375"/>
    <n v="0"/>
    <n v="0"/>
    <n v="40375"/>
  </r>
  <r>
    <s v="2008"/>
    <s v="GA"/>
    <s v="MN"/>
    <x v="42"/>
    <s v="-"/>
    <s v="Southwest Minnesota Regional Marshall/Ryan Field"/>
    <s v="Extend Runway - 12/30"/>
    <n v="111240"/>
    <n v="0"/>
    <n v="0"/>
    <n v="111240"/>
  </r>
  <r>
    <s v="2008"/>
    <s v="GA"/>
    <s v="MN"/>
    <x v="43"/>
    <s v="-"/>
    <s v="Springfield Municipal"/>
    <s v="Construct Taxiway"/>
    <n v="46189"/>
    <n v="0"/>
    <n v="0"/>
    <n v="46189"/>
  </r>
  <r>
    <s v="2008"/>
    <s v="GA"/>
    <s v="MN"/>
    <x v="44"/>
    <s v="-"/>
    <s v="Staples Municipal"/>
    <s v="Acquire Snow Removal Equipment"/>
    <n v="104544"/>
    <n v="0"/>
    <n v="0"/>
    <n v="104544"/>
  </r>
  <r>
    <s v="2008"/>
    <s v="GA"/>
    <s v="MN"/>
    <x v="46"/>
    <s v="-"/>
    <s v="Tower Municipal"/>
    <s v="Remove Obstructions"/>
    <n v="23685"/>
    <n v="0"/>
    <n v="0"/>
    <n v="23685"/>
  </r>
  <r>
    <s v="2008"/>
    <s v="GA"/>
    <s v="MN"/>
    <x v="46"/>
    <s v="-"/>
    <s v="Tower Municipal"/>
    <s v="Acquire Snow Removal Equipment, Conduct Miscellaneous Study"/>
    <n v="174221"/>
    <n v="0"/>
    <n v="0"/>
    <n v="174221"/>
  </r>
  <r>
    <s v="2008"/>
    <s v="GA"/>
    <s v="MN"/>
    <x v="98"/>
    <s v="-"/>
    <s v="Wadena Municipal"/>
    <s v="Conduct Airport Master Plan Study"/>
    <n v="56240"/>
    <n v="0"/>
    <n v="0"/>
    <n v="56240"/>
  </r>
  <r>
    <s v="2008"/>
    <s v="GA"/>
    <s v="MN"/>
    <x v="48"/>
    <s v="-"/>
    <s v="Walker Municipal"/>
    <s v="Construct Taxiway"/>
    <n v="37335"/>
    <n v="0"/>
    <n v="0"/>
    <n v="37335"/>
  </r>
  <r>
    <s v="2008"/>
    <s v="GA"/>
    <s v="MN"/>
    <x v="94"/>
    <s v="-"/>
    <s v="Warroad International Memorial"/>
    <s v="Rehabilitate Runway - 13/31"/>
    <n v="268044"/>
    <n v="0"/>
    <n v="0"/>
    <n v="268044"/>
  </r>
  <r>
    <s v="2008"/>
    <s v="GA"/>
    <s v="MN"/>
    <x v="0"/>
    <s v="-"/>
    <s v="Willmar Municipal-John L Rice Field"/>
    <s v="Install Miscellaneous NAVAIDS"/>
    <n v="31920"/>
    <n v="0"/>
    <n v="0"/>
    <n v="31920"/>
  </r>
  <r>
    <s v="2008"/>
    <s v="GA"/>
    <s v="MN"/>
    <x v="51"/>
    <s v="-"/>
    <s v="Windom Municipal"/>
    <s v="Acquire Snow Removal Equipment, Extend Runway  - 17/35"/>
    <n v="138994"/>
    <n v="0"/>
    <n v="0"/>
    <n v="138994"/>
  </r>
  <r>
    <s v="2008"/>
    <s v="GA"/>
    <s v="MN"/>
    <x v="95"/>
    <s v="-"/>
    <s v="Winona Municipal-Max Conrad Field"/>
    <s v="Remove Obstructions"/>
    <n v="47500"/>
    <n v="0"/>
    <n v="0"/>
    <n v="47500"/>
  </r>
  <r>
    <s v="2008"/>
    <s v="GA"/>
    <s v="MN"/>
    <x v="80"/>
    <s v="-"/>
    <s v="Winsted Municipal"/>
    <s v="Conduct Airport Master Plan Study, Install Miscellaneous NAVAIDS"/>
    <n v="142500"/>
    <n v="0"/>
    <n v="0"/>
    <n v="142500"/>
  </r>
  <r>
    <s v="2008"/>
    <s v="GA"/>
    <s v="MN"/>
    <x v="81"/>
    <s v="-"/>
    <s v="Worthington Municipal"/>
    <s v="Rehabilitate Runway  - 17/35"/>
    <n v="178810"/>
    <n v="0"/>
    <n v="0"/>
    <n v="178810"/>
  </r>
  <r>
    <s v="2008"/>
    <s v="P"/>
    <s v="MN"/>
    <x v="52"/>
    <s v="N"/>
    <s v="Bemidji Regional"/>
    <s v="Construct Apron , Construct Taxiway , Update Airport Master Plan Study"/>
    <n v="257125"/>
    <n v="0"/>
    <n v="0"/>
    <n v="257125"/>
  </r>
  <r>
    <s v="2008"/>
    <s v="P"/>
    <s v="MN"/>
    <x v="52"/>
    <s v="N"/>
    <s v="Bemidji Regional"/>
    <s v="Construct Taxiway , Improve Terminal Building"/>
    <n v="1241606"/>
    <n v="0"/>
    <n v="0"/>
    <n v="1241606"/>
  </r>
  <r>
    <s v="2008"/>
    <s v="P"/>
    <s v="MN"/>
    <x v="53"/>
    <s v="N"/>
    <s v="Brainerd Lakes Regional"/>
    <s v="Rehabilitate Runway  - 05/23"/>
    <n v="1032026"/>
    <n v="0"/>
    <n v="0"/>
    <n v="1032026"/>
  </r>
  <r>
    <s v="2008"/>
    <s v="P"/>
    <s v="MN"/>
    <x v="53"/>
    <s v="N"/>
    <s v="Brainerd Lakes Regional"/>
    <s v="Acquire Aircraft Deicing Equipment, Acquire Snow Removal Equipment , Install Airfield Guidance Signs, Install Miscellaneous NAVAIDS , Rehabilitate Runway  - 05/23, Re"/>
    <n v="2678150"/>
    <n v="0"/>
    <n v="0"/>
    <n v="2678150"/>
  </r>
  <r>
    <s v="2008"/>
    <s v="P"/>
    <s v="MN"/>
    <x v="1"/>
    <s v="N"/>
    <s v="Chisholm-Hibbing"/>
    <s v="Extend Taxiway, Install Miscellaneous NAVAIDS, Rehabilitate Taxiway"/>
    <n v="1792248"/>
    <n v="0"/>
    <n v="0"/>
    <n v="1792248"/>
  </r>
  <r>
    <s v="2008"/>
    <s v="P"/>
    <s v="MN"/>
    <x v="54"/>
    <s v="N"/>
    <s v="Duluth International"/>
    <s v="Construct Access Road, Construct Apron, Construct Taxiway, Install Airport Beacons"/>
    <n v="1225437"/>
    <n v="0"/>
    <n v="0"/>
    <n v="1225437"/>
  </r>
  <r>
    <s v="2008"/>
    <s v="P"/>
    <s v="MN"/>
    <x v="54"/>
    <s v="N"/>
    <s v="Duluth International"/>
    <s v="Construct Terminal Building, Improve Runway Safety Area - 09/27, Rehabilitate Runway - 03/21"/>
    <n v="6529821"/>
    <n v="0"/>
    <n v="0"/>
    <n v="6529821"/>
  </r>
  <r>
    <s v="2008"/>
    <s v="P"/>
    <s v="MN"/>
    <x v="55"/>
    <s v="N"/>
    <s v="Falls International"/>
    <s v="Construct Taxiway, Rehabilitate Parking Lot"/>
    <n v="742445"/>
    <n v="0"/>
    <n v="0"/>
    <n v="742445"/>
  </r>
  <r>
    <s v="2008"/>
    <s v="P"/>
    <s v="MN"/>
    <x v="56"/>
    <s v="L"/>
    <s v="Minneapolis-St Paul International/Wold-Chamberlain"/>
    <s v="Improve Runway Safety Area - 12R/30L"/>
    <n v="1535175"/>
    <n v="0"/>
    <n v="0"/>
    <n v="1535175"/>
  </r>
  <r>
    <s v="2008"/>
    <s v="P"/>
    <s v="MN"/>
    <x v="56"/>
    <s v="L"/>
    <s v="Minneapolis-St Paul International/Wold-Chamberlain"/>
    <s v="Rehabilitate Taxiway, Rehabilitate Taxiway"/>
    <n v="2853330"/>
    <n v="0"/>
    <n v="0"/>
    <n v="2853330"/>
  </r>
  <r>
    <s v="2008"/>
    <s v="P"/>
    <s v="MN"/>
    <x v="56"/>
    <s v="L"/>
    <s v="Minneapolis-St Paul International/Wold-Chamberlain"/>
    <s v="Rehabilitate Taxiway"/>
    <n v="2964942"/>
    <n v="0"/>
    <n v="0"/>
    <n v="2964942"/>
  </r>
  <r>
    <s v="2008"/>
    <s v="P"/>
    <s v="MN"/>
    <x v="56"/>
    <s v="L"/>
    <s v="Minneapolis-St Paul International/Wold-Chamberlain"/>
    <s v="Construct Runway - Plan-1"/>
    <n v="5000000"/>
    <n v="0"/>
    <n v="0"/>
    <n v="5000000"/>
  </r>
  <r>
    <s v="2008"/>
    <s v="P"/>
    <s v="MN"/>
    <x v="57"/>
    <s v="N"/>
    <s v="Rochester International"/>
    <s v="Rehabilitate Taxiway Lighting"/>
    <n v="149557"/>
    <n v="0"/>
    <n v="0"/>
    <n v="149557"/>
  </r>
  <r>
    <s v="2008"/>
    <s v="P"/>
    <s v="MN"/>
    <x v="57"/>
    <s v="N"/>
    <s v="Rochester International"/>
    <s v="Acquire Snow Removal Equipment, Update Airport Master Plan Study"/>
    <n v="1156540"/>
    <n v="0"/>
    <n v="0"/>
    <n v="1156540"/>
  </r>
  <r>
    <s v="2008"/>
    <s v="P"/>
    <s v="MN"/>
    <x v="82"/>
    <s v="N"/>
    <s v="St. Cloud Regional"/>
    <s v="Improve Terminal Building"/>
    <n v="1866606"/>
    <n v="0"/>
    <n v="0"/>
    <n v="1866606"/>
  </r>
  <r>
    <s v="2008"/>
    <s v="R"/>
    <s v="MN"/>
    <x v="96"/>
    <s v="-"/>
    <s v="Crystal"/>
    <s v="Rehabilitate Runway - 14L/32R"/>
    <n v="87167"/>
    <n v="0"/>
    <n v="0"/>
    <n v="87167"/>
  </r>
  <r>
    <s v="2008"/>
    <s v="R"/>
    <s v="MN"/>
    <x v="96"/>
    <s v="-"/>
    <s v="Crystal"/>
    <s v="Rehabilitate Runway - 14L/32R"/>
    <n v="250170"/>
    <n v="0"/>
    <n v="0"/>
    <n v="250170"/>
  </r>
  <r>
    <s v="2008"/>
    <s v="R"/>
    <s v="MN"/>
    <x v="59"/>
    <s v="-"/>
    <s v="Flying Cloud"/>
    <s v="Install Airfield Guidance Signs, Install Runway Vertical/Visual Guidance System - 10L/28R"/>
    <n v="38760"/>
    <n v="0"/>
    <n v="0"/>
    <n v="38760"/>
  </r>
  <r>
    <s v="2008"/>
    <s v="R"/>
    <s v="MN"/>
    <x v="59"/>
    <s v="-"/>
    <s v="Flying Cloud"/>
    <s v="Construct Service Road, Extend Runway - 10L/28R"/>
    <n v="583740"/>
    <n v="0"/>
    <n v="0"/>
    <n v="583740"/>
  </r>
  <r>
    <s v="2008"/>
    <s v="R"/>
    <s v="MN"/>
    <x v="59"/>
    <s v="-"/>
    <s v="Flying Cloud"/>
    <s v="Extend Runway  - 10R/28L"/>
    <n v="2000000"/>
    <n v="0"/>
    <n v="0"/>
    <n v="2000000"/>
  </r>
  <r>
    <s v="2008"/>
    <s v="R"/>
    <s v="MN"/>
    <x v="60"/>
    <s v="-"/>
    <s v="Lake Elmo"/>
    <s v="Rehabilitate Apron, Rehabilitate Taxiway"/>
    <n v="38760"/>
    <n v="0"/>
    <n v="0"/>
    <n v="38760"/>
  </r>
  <r>
    <s v="2008"/>
    <s v="R"/>
    <s v="MN"/>
    <x v="60"/>
    <s v="-"/>
    <s v="Lake Elmo"/>
    <s v="Rehabilitate Apron, Rehabilitate Taxiway"/>
    <n v="220895"/>
    <n v="0"/>
    <n v="0"/>
    <n v="220895"/>
  </r>
  <r>
    <s v="2008"/>
    <s v="R"/>
    <s v="MN"/>
    <x v="61"/>
    <s v="-"/>
    <s v="South St Paul Municipal-Richard E Fleming Field"/>
    <s v="Rehabilitate Taxiway"/>
    <n v="222246"/>
    <n v="0"/>
    <n v="0"/>
    <n v="222246"/>
  </r>
  <r>
    <s v="2008"/>
    <s v="R"/>
    <s v="MN"/>
    <x v="62"/>
    <s v="-"/>
    <s v="St Paul Downtown Holman Field"/>
    <s v="Rehabilitate Taxiway"/>
    <n v="38760"/>
    <n v="0"/>
    <n v="0"/>
    <n v="38760"/>
  </r>
  <r>
    <s v="2008"/>
    <s v="R"/>
    <s v="MN"/>
    <x v="62"/>
    <s v="-"/>
    <s v="St Paul Downtown Holman Field"/>
    <s v="Improve Runway Safety Area - 14/32, Rehabilitate Taxiway"/>
    <n v="7611240"/>
    <n v="0"/>
    <n v="0"/>
    <n v="7611240"/>
  </r>
  <r>
    <s v="2009"/>
    <s v="-"/>
    <s v="MN"/>
    <x v="84"/>
    <s v="-"/>
    <s v="State of Minnesota"/>
    <s v="Update State System Plan Study"/>
    <n v="249090"/>
    <n v="0"/>
    <n v="0"/>
    <n v="249090"/>
  </r>
  <r>
    <s v="2009"/>
    <s v="CS"/>
    <s v="MN"/>
    <x v="1"/>
    <s v="-"/>
    <s v="Chisholm-Hibbing"/>
    <s v="Wildlife Hazard Assessments"/>
    <n v="21850"/>
    <n v="0"/>
    <n v="0"/>
    <n v="21850"/>
  </r>
  <r>
    <s v="2009"/>
    <s v="CS"/>
    <s v="MN"/>
    <x v="1"/>
    <s v="-"/>
    <s v="Chisholm-Hibbing"/>
    <s v="Construct Taxiway , Rehabilitate Runway  - 04/22, Rehabilitate Runway  - 13/31, Update Airport Master Plan Study"/>
    <n v="360335"/>
    <n v="0"/>
    <n v="0"/>
    <n v="360335"/>
  </r>
  <r>
    <s v="2009"/>
    <s v="CS"/>
    <s v="MN"/>
    <x v="1"/>
    <s v="-"/>
    <s v="Chisholm-Hibbing"/>
    <s v="Acquire Snow Removal Equipment"/>
    <n v="505559"/>
    <n v="0"/>
    <n v="0"/>
    <n v="505559"/>
  </r>
  <r>
    <s v="2009"/>
    <s v="CS"/>
    <s v="MN"/>
    <x v="1"/>
    <s v="-"/>
    <s v="Chisholm-Hibbing"/>
    <s v="Rehabilitate Runway - 04/22, Rehabilitate Runway - 13/31"/>
    <n v="4287008"/>
    <n v="0"/>
    <n v="0"/>
    <n v="4287008"/>
  </r>
  <r>
    <s v="2009"/>
    <s v="CS"/>
    <s v="MN"/>
    <x v="3"/>
    <s v="-"/>
    <s v="Thief River Falls Regional"/>
    <s v="Rehabilitate Apron, Update Miscellaneous Study, Wildlife Hazard Assessments"/>
    <n v="63752"/>
    <n v="0"/>
    <n v="0"/>
    <n v="63752"/>
  </r>
  <r>
    <s v="2009"/>
    <s v="GA"/>
    <s v="MN"/>
    <x v="4"/>
    <s v="-"/>
    <s v="Aitkin Municipal-Steve Kurtz Field"/>
    <s v="Conduct Environmental Study"/>
    <n v="38000"/>
    <n v="0"/>
    <n v="0"/>
    <n v="38000"/>
  </r>
  <r>
    <s v="2009"/>
    <s v="GA"/>
    <s v="MN"/>
    <x v="4"/>
    <s v="-"/>
    <s v="Aitkin Municipal-Steve Kurtz Field"/>
    <s v="Conduct Environmental Study"/>
    <n v="43225"/>
    <n v="0"/>
    <n v="0"/>
    <n v="43225"/>
  </r>
  <r>
    <s v="2009"/>
    <s v="GA"/>
    <s v="MN"/>
    <x v="5"/>
    <s v="-"/>
    <s v="Albert Lea Municipal"/>
    <s v="Rehabilitate Runway - 04/22"/>
    <n v="437285"/>
    <n v="0"/>
    <n v="0"/>
    <n v="437285"/>
  </r>
  <r>
    <s v="2009"/>
    <s v="GA"/>
    <s v="MN"/>
    <x v="5"/>
    <s v="-"/>
    <s v="Albert Lea Municipal"/>
    <s v="Construct Runway - 16/34"/>
    <n v="2165700"/>
    <n v="0"/>
    <n v="0"/>
    <n v="2165700"/>
  </r>
  <r>
    <s v="2009"/>
    <s v="GA"/>
    <s v="MN"/>
    <x v="5"/>
    <s v="-"/>
    <s v="Albert Lea Municipal"/>
    <s v="Construct Runway - 16/34"/>
    <n v="2853619"/>
    <n v="0"/>
    <n v="0"/>
    <n v="2853619"/>
  </r>
  <r>
    <s v="2009"/>
    <s v="GA"/>
    <s v="MN"/>
    <x v="7"/>
    <s v="-"/>
    <s v="Baudette International"/>
    <s v="Conduct Environmental Study"/>
    <n v="57380"/>
    <n v="0"/>
    <n v="0"/>
    <n v="57380"/>
  </r>
  <r>
    <s v="2009"/>
    <s v="GA"/>
    <s v="MN"/>
    <x v="7"/>
    <s v="-"/>
    <s v="Baudette International"/>
    <s v="Acquire Snow Removal Equipment, Rehabilitate Runway - 12/30"/>
    <n v="170660"/>
    <n v="0"/>
    <n v="0"/>
    <n v="170660"/>
  </r>
  <r>
    <s v="2009"/>
    <s v="GA"/>
    <s v="MN"/>
    <x v="7"/>
    <s v="-"/>
    <s v="Baudette International"/>
    <s v="Rehabilitate Runway - 12/30"/>
    <n v="250000"/>
    <n v="0"/>
    <n v="0"/>
    <n v="250000"/>
  </r>
  <r>
    <s v="2009"/>
    <s v="GA"/>
    <s v="MN"/>
    <x v="8"/>
    <s v="-"/>
    <s v="Benson Municipal"/>
    <s v="Rehabilitate Apron, Rehabilitate Runway - 14/32, Rehabilitate Taxiway"/>
    <n v="95551"/>
    <n v="0"/>
    <n v="0"/>
    <n v="95551"/>
  </r>
  <r>
    <s v="2009"/>
    <s v="GA"/>
    <s v="MN"/>
    <x v="9"/>
    <s v="-"/>
    <s v="Blue Earth Municipal"/>
    <s v="Extend Runway  - 16/34"/>
    <n v="332500"/>
    <n v="0"/>
    <n v="0"/>
    <n v="332500"/>
  </r>
  <r>
    <s v="2009"/>
    <s v="GA"/>
    <s v="MN"/>
    <x v="10"/>
    <s v="-"/>
    <s v="Buffalo Municipal"/>
    <s v="Conduct Airport Master Plan Study, Conduct Environmental Study, Update Miscellaneous Study"/>
    <n v="127300"/>
    <n v="0"/>
    <n v="0"/>
    <n v="127300"/>
  </r>
  <r>
    <s v="2009"/>
    <s v="GA"/>
    <s v="MN"/>
    <x v="10"/>
    <s v="-"/>
    <s v="Buffalo Municipal"/>
    <s v="Extend Runway  - 17/35"/>
    <n v="213750"/>
    <n v="0"/>
    <n v="0"/>
    <n v="213750"/>
  </r>
  <r>
    <s v="2009"/>
    <s v="GA"/>
    <s v="MN"/>
    <x v="12"/>
    <s v="-"/>
    <s v="Chandler Field"/>
    <s v="Improve Utilities, Rehabilitate Parking Lot"/>
    <n v="153983"/>
    <n v="0"/>
    <n v="0"/>
    <n v="153983"/>
  </r>
  <r>
    <s v="2009"/>
    <s v="GA"/>
    <s v="MN"/>
    <x v="85"/>
    <s v="-"/>
    <s v="Cook Municipal"/>
    <s v="Acquire Land For Approaches, Conduct Environmental Study"/>
    <n v="196531"/>
    <n v="0"/>
    <n v="0"/>
    <n v="196531"/>
  </r>
  <r>
    <s v="2009"/>
    <s v="GA"/>
    <s v="MN"/>
    <x v="14"/>
    <s v="-"/>
    <s v="Crookston Municipal Kirkwood Field"/>
    <s v="Construct Building, Construct Snow Removal Equipment Building, Rehabilitate Runway - 13/31, Rehabilitate Taxiway"/>
    <n v="745107"/>
    <n v="0"/>
    <n v="0"/>
    <n v="745107"/>
  </r>
  <r>
    <s v="2009"/>
    <s v="GA"/>
    <s v="MN"/>
    <x v="64"/>
    <s v="-"/>
    <s v="Dodge Center"/>
    <s v="Acquire Snow Removal Equipment"/>
    <n v="97587"/>
    <n v="0"/>
    <n v="0"/>
    <n v="97587"/>
  </r>
  <r>
    <s v="2009"/>
    <s v="GA"/>
    <s v="MN"/>
    <x v="15"/>
    <s v="-"/>
    <s v="Elbow Lake Municipal - Pride of the Prairie"/>
    <s v="Construct Building"/>
    <n v="484564"/>
    <n v="0"/>
    <n v="0"/>
    <n v="484564"/>
  </r>
  <r>
    <s v="2009"/>
    <s v="GA"/>
    <s v="MN"/>
    <x v="16"/>
    <s v="-"/>
    <s v="Ely Municipal"/>
    <s v="Rehabilitate Runway  - 12/30"/>
    <n v="49970"/>
    <n v="0"/>
    <n v="0"/>
    <n v="49970"/>
  </r>
  <r>
    <s v="2009"/>
    <s v="GA"/>
    <s v="MN"/>
    <x v="16"/>
    <s v="-"/>
    <s v="Ely Municipal"/>
    <s v="Acquire Snow Removal Equipment"/>
    <n v="390651"/>
    <n v="0"/>
    <n v="0"/>
    <n v="390651"/>
  </r>
  <r>
    <s v="2009"/>
    <s v="GA"/>
    <s v="MN"/>
    <x v="17"/>
    <s v="-"/>
    <s v="Eveleth-Virginia Municipal"/>
    <s v="Conduct Airport Master Plan Study , Improve Airport Drainage, Rehabilitate Runway - 09/27, Rehabilitate Runway - 14/32"/>
    <n v="162656"/>
    <n v="0"/>
    <n v="0"/>
    <n v="162656"/>
  </r>
  <r>
    <s v="2009"/>
    <s v="GA"/>
    <s v="MN"/>
    <x v="18"/>
    <s v="-"/>
    <s v="Fairmont Municipal"/>
    <s v="Improve Access Road, Improve Airport Drainage, Rehabilitate Parking Lot , Remove Obstructions"/>
    <n v="192850"/>
    <n v="0"/>
    <n v="0"/>
    <n v="192850"/>
  </r>
  <r>
    <s v="2009"/>
    <s v="GA"/>
    <s v="MN"/>
    <x v="19"/>
    <s v="-"/>
    <s v="Faribault Municipal"/>
    <s v="Acquire Snow Removal Equipment"/>
    <n v="299873"/>
    <n v="0"/>
    <n v="0"/>
    <n v="299873"/>
  </r>
  <r>
    <s v="2009"/>
    <s v="GA"/>
    <s v="MN"/>
    <x v="65"/>
    <s v="-"/>
    <s v="Fillmore County"/>
    <s v="Construct Building"/>
    <n v="195609"/>
    <n v="0"/>
    <n v="0"/>
    <n v="195609"/>
  </r>
  <r>
    <s v="2009"/>
    <s v="GA"/>
    <s v="MN"/>
    <x v="66"/>
    <s v="-"/>
    <s v="Fosston Municipal"/>
    <s v="Install Miscellaneous NAVAIDS"/>
    <n v="31635"/>
    <n v="0"/>
    <n v="0"/>
    <n v="31635"/>
  </r>
  <r>
    <s v="2009"/>
    <s v="GA"/>
    <s v="MN"/>
    <x v="22"/>
    <s v="-"/>
    <s v="Grand Marais/Cook County"/>
    <s v="Conduct Environmental Study"/>
    <n v="50160"/>
    <n v="0"/>
    <n v="0"/>
    <n v="50160"/>
  </r>
  <r>
    <s v="2009"/>
    <s v="GA"/>
    <s v="MN"/>
    <x v="2"/>
    <s v="-"/>
    <s v="Grand Rapids/Itasca County Airport-Gordon Newstrom Field"/>
    <s v="Acquire Land For Approaches, Conduct Environmental Study, Improve Airport Drainage , Rehabilitate Runway  - 16/34, Update Airport Master Plan Study"/>
    <n v="315851"/>
    <n v="0"/>
    <n v="0"/>
    <n v="315851"/>
  </r>
  <r>
    <s v="2009"/>
    <s v="GA"/>
    <s v="MN"/>
    <x v="86"/>
    <s v="-"/>
    <s v="Hallock Municipal"/>
    <s v="Rehabilitate Apron, Rehabilitate Runway - 13/31, Rehabilitate Taxiway, Update Airport Master Plan Study"/>
    <n v="107825"/>
    <n v="0"/>
    <n v="0"/>
    <n v="107825"/>
  </r>
  <r>
    <s v="2009"/>
    <s v="GA"/>
    <s v="MN"/>
    <x v="24"/>
    <s v="-"/>
    <s v="Hector Municipal"/>
    <s v="Conduct Environmental Study"/>
    <n v="28500"/>
    <n v="0"/>
    <n v="0"/>
    <n v="28500"/>
  </r>
  <r>
    <s v="2009"/>
    <s v="GA"/>
    <s v="MN"/>
    <x v="25"/>
    <s v="-"/>
    <s v="Hutchinson Municipal-Butler Field"/>
    <s v="Construct Building"/>
    <n v="60800"/>
    <n v="0"/>
    <n v="0"/>
    <n v="60800"/>
  </r>
  <r>
    <s v="2009"/>
    <s v="GA"/>
    <s v="MN"/>
    <x v="25"/>
    <s v="-"/>
    <s v="Hutchinson Municipal-Butler Field"/>
    <s v="Construct Building"/>
    <n v="360940"/>
    <n v="0"/>
    <n v="0"/>
    <n v="360940"/>
  </r>
  <r>
    <s v="2009"/>
    <s v="GA"/>
    <s v="MN"/>
    <x v="26"/>
    <s v="-"/>
    <s v="Jackson Municipal"/>
    <s v="Install Runway Vertical/Visual Guidance System - 13/31"/>
    <n v="98800"/>
    <n v="0"/>
    <n v="0"/>
    <n v="98800"/>
  </r>
  <r>
    <s v="2009"/>
    <s v="GA"/>
    <s v="MN"/>
    <x v="26"/>
    <s v="-"/>
    <s v="Jackson Municipal"/>
    <s v="Rehabilitate Runway - 13/31"/>
    <n v="170880"/>
    <n v="0"/>
    <n v="0"/>
    <n v="170880"/>
  </r>
  <r>
    <s v="2009"/>
    <s v="GA"/>
    <s v="MN"/>
    <x v="27"/>
    <s v="-"/>
    <s v="Lac qui Parle County"/>
    <s v="Install Runway Lighting - 13/31, Remove Obstructions"/>
    <n v="23434"/>
    <n v="0"/>
    <n v="0"/>
    <n v="23434"/>
  </r>
  <r>
    <s v="2009"/>
    <s v="GA"/>
    <s v="MN"/>
    <x v="27"/>
    <s v="-"/>
    <s v="Lac qui Parle County"/>
    <s v="Rehabilitate Runway Lighting  - 13/31"/>
    <n v="92387"/>
    <n v="0"/>
    <n v="0"/>
    <n v="92387"/>
  </r>
  <r>
    <s v="2009"/>
    <s v="GA"/>
    <s v="MN"/>
    <x v="68"/>
    <s v="-"/>
    <s v="Le Sueur Municipal"/>
    <s v="Rehabilitate Taxiway"/>
    <n v="55570"/>
    <n v="0"/>
    <n v="0"/>
    <n v="55570"/>
  </r>
  <r>
    <s v="2009"/>
    <s v="GA"/>
    <s v="MN"/>
    <x v="87"/>
    <s v="-"/>
    <s v="Litchfield Municipal"/>
    <s v="Rehabilitate Runway - 13/31, Update Airport Master Plan Study"/>
    <n v="237500"/>
    <n v="0"/>
    <n v="0"/>
    <n v="237500"/>
  </r>
  <r>
    <s v="2009"/>
    <s v="GA"/>
    <s v="MN"/>
    <x v="28"/>
    <s v="-"/>
    <s v="Little Falls/Morrison County-Lindbergh Field"/>
    <s v="Acquire Snow Removal Equipment"/>
    <n v="137769"/>
    <n v="0"/>
    <n v="0"/>
    <n v="137769"/>
  </r>
  <r>
    <s v="2009"/>
    <s v="GA"/>
    <s v="MN"/>
    <x v="28"/>
    <s v="-"/>
    <s v="Little Falls/Morrison County-Lindbergh Field"/>
    <s v="Conduct Environmental Study"/>
    <n v="142528"/>
    <n v="0"/>
    <n v="0"/>
    <n v="142528"/>
  </r>
  <r>
    <s v="2009"/>
    <s v="GA"/>
    <s v="MN"/>
    <x v="29"/>
    <s v="-"/>
    <s v="Longville Municipal"/>
    <s v="Install Miscellaneous NAVAIDS, Rehabilitate Runway - 13/31"/>
    <n v="571587"/>
    <n v="0"/>
    <n v="0"/>
    <n v="571587"/>
  </r>
  <r>
    <s v="2009"/>
    <s v="GA"/>
    <s v="MN"/>
    <x v="30"/>
    <s v="-"/>
    <s v="Mahnomen County"/>
    <s v="Construct Taxiway , Extend Runway  - 17/35, Install Airfield Guidance Signs, Install Miscellaneous NAVAIDS , Install Runway Lighting  - 17/3"/>
    <n v="2009250"/>
    <n v="0"/>
    <n v="0"/>
    <n v="2009250"/>
  </r>
  <r>
    <s v="2009"/>
    <s v="GA"/>
    <s v="MN"/>
    <x v="88"/>
    <s v="-"/>
    <s v="Mankato Regional"/>
    <s v="Install Runway Vertical/Visual Guidance System - 04/22"/>
    <n v="189663"/>
    <n v="0"/>
    <n v="0"/>
    <n v="189663"/>
  </r>
  <r>
    <s v="2009"/>
    <s v="GA"/>
    <s v="MN"/>
    <x v="88"/>
    <s v="-"/>
    <s v="Mankato Regional"/>
    <s v="Rehabilitate Runway - 04/22"/>
    <n v="1185682"/>
    <n v="0"/>
    <n v="0"/>
    <n v="1185682"/>
  </r>
  <r>
    <s v="2009"/>
    <s v="GA"/>
    <s v="MN"/>
    <x v="31"/>
    <s v="-"/>
    <s v="Montevideo-Chippewa County"/>
    <s v="Improve Building"/>
    <n v="46011"/>
    <n v="0"/>
    <n v="0"/>
    <n v="46011"/>
  </r>
  <r>
    <s v="2009"/>
    <s v="GA"/>
    <s v="MN"/>
    <x v="31"/>
    <s v="-"/>
    <s v="Montevideo-Chippewa County"/>
    <s v="Acquire Snow Removal Equipment, Construct Snow Removal Equipment Building"/>
    <n v="110489"/>
    <n v="0"/>
    <n v="0"/>
    <n v="110489"/>
  </r>
  <r>
    <s v="2009"/>
    <s v="GA"/>
    <s v="MN"/>
    <x v="69"/>
    <s v="-"/>
    <s v="Moorhead Municipal"/>
    <s v="Rehabilitate Apron , Rehabilitate Runway  - 12/30, Rehabilitate Taxiway"/>
    <n v="56832"/>
    <n v="0"/>
    <n v="0"/>
    <n v="56832"/>
  </r>
  <r>
    <s v="2009"/>
    <s v="GA"/>
    <s v="MN"/>
    <x v="89"/>
    <s v="-"/>
    <s v="Moose Lake Carlton County"/>
    <s v="Install Airfield Guidance Signs, Install Runway Vertical/Visual Guidance System - 04/22"/>
    <n v="158202"/>
    <n v="0"/>
    <n v="0"/>
    <n v="158202"/>
  </r>
  <r>
    <s v="2009"/>
    <s v="GA"/>
    <s v="MN"/>
    <x v="70"/>
    <s v="-"/>
    <s v="Morris Municipal - Charlie Schmidt Field"/>
    <s v="Construct Taxiway"/>
    <n v="47500"/>
    <n v="0"/>
    <n v="0"/>
    <n v="47500"/>
  </r>
  <r>
    <s v="2009"/>
    <s v="GA"/>
    <s v="MN"/>
    <x v="34"/>
    <s v="-"/>
    <s v="New Ulm Municipal"/>
    <s v="Extend Runway  - 15/33"/>
    <n v="515585"/>
    <n v="0"/>
    <n v="0"/>
    <n v="515585"/>
  </r>
  <r>
    <s v="2009"/>
    <s v="GA"/>
    <s v="MN"/>
    <x v="71"/>
    <s v="-"/>
    <s v="Orr Regional"/>
    <s v="Acquire Snow Removal Equipment, Remove Obstructions"/>
    <n v="28037"/>
    <n v="0"/>
    <n v="0"/>
    <n v="28037"/>
  </r>
  <r>
    <s v="2009"/>
    <s v="GA"/>
    <s v="MN"/>
    <x v="35"/>
    <s v="-"/>
    <s v="Ortonville Municipal-Martinson Field"/>
    <s v="Rehabilitate Apron , Rehabilitate Taxiway"/>
    <n v="30400"/>
    <n v="0"/>
    <n v="0"/>
    <n v="30400"/>
  </r>
  <r>
    <s v="2009"/>
    <s v="GA"/>
    <s v="MN"/>
    <x v="35"/>
    <s v="-"/>
    <s v="Ortonville Municipal-Martinson Field"/>
    <s v="Rehabilitate Apron , Rehabilitate Taxiway"/>
    <n v="471605"/>
    <n v="0"/>
    <n v="0"/>
    <n v="471605"/>
  </r>
  <r>
    <s v="2009"/>
    <s v="GA"/>
    <s v="MN"/>
    <x v="90"/>
    <s v="-"/>
    <s v="Paynesville Municipal"/>
    <s v="Construct Building"/>
    <n v="347932"/>
    <n v="0"/>
    <n v="0"/>
    <n v="347932"/>
  </r>
  <r>
    <s v="2009"/>
    <s v="GA"/>
    <s v="MN"/>
    <x v="37"/>
    <s v="-"/>
    <s v="Pine River Regional"/>
    <s v="Acquire Land for Development, Acquire Snow Removal Equipment"/>
    <n v="47000"/>
    <n v="0"/>
    <n v="0"/>
    <n v="47000"/>
  </r>
  <r>
    <s v="2009"/>
    <s v="GA"/>
    <s v="MN"/>
    <x v="39"/>
    <s v="-"/>
    <s v="Princeton Municipal"/>
    <s v="Install Airfield Guidance Signs, Rehabilitate Apron, Rehabilitate Runway - 15/33, Rehabilitate Taxiway"/>
    <n v="406064"/>
    <n v="0"/>
    <n v="0"/>
    <n v="406064"/>
  </r>
  <r>
    <s v="2009"/>
    <s v="GA"/>
    <s v="MN"/>
    <x v="73"/>
    <s v="-"/>
    <s v="Quentin Aanenson Field"/>
    <s v="Rehabilitate Taxiway"/>
    <n v="85000"/>
    <n v="0"/>
    <n v="0"/>
    <n v="85000"/>
  </r>
  <r>
    <s v="2009"/>
    <s v="GA"/>
    <s v="MN"/>
    <x v="73"/>
    <s v="-"/>
    <s v="Quentin Aanenson Field"/>
    <s v="Construct Runway - Plan-1"/>
    <n v="1209527"/>
    <n v="0"/>
    <n v="0"/>
    <n v="1209527"/>
  </r>
  <r>
    <s v="2009"/>
    <s v="GA"/>
    <s v="MN"/>
    <x v="74"/>
    <s v="-"/>
    <s v="Red Wing Regional"/>
    <s v="Rehabilitate Taxiway"/>
    <n v="159538"/>
    <n v="0"/>
    <n v="0"/>
    <n v="159538"/>
  </r>
  <r>
    <s v="2009"/>
    <s v="GA"/>
    <s v="MN"/>
    <x v="75"/>
    <s v="-"/>
    <s v="Redwood Falls Municipal"/>
    <s v="Improve Access Road , Install Miscellaneous NAVAIDS , Install Runway Vertical/Visual Guidance System - 12/30, Rehabilitate Apron, Remove Obstructions"/>
    <n v="190354"/>
    <n v="0"/>
    <n v="0"/>
    <n v="190354"/>
  </r>
  <r>
    <s v="2009"/>
    <s v="GA"/>
    <s v="MN"/>
    <x v="75"/>
    <s v="-"/>
    <s v="Redwood Falls Municipal"/>
    <s v="Rehabilitate Runway - 12/30, Rehabilitate Taxiway"/>
    <n v="732346"/>
    <n v="0"/>
    <n v="0"/>
    <n v="732346"/>
  </r>
  <r>
    <s v="2009"/>
    <s v="GA"/>
    <s v="MN"/>
    <x v="91"/>
    <s v="-"/>
    <s v="Rush City Regional"/>
    <s v="Construct Runway - Plan-1"/>
    <n v="66025"/>
    <n v="0"/>
    <n v="0"/>
    <n v="66025"/>
  </r>
  <r>
    <s v="2009"/>
    <s v="GA"/>
    <s v="MN"/>
    <x v="92"/>
    <s v="-"/>
    <s v="Rushford Municipal"/>
    <s v="Construct Building, Remove Obstructions"/>
    <n v="69899"/>
    <n v="0"/>
    <n v="0"/>
    <n v="69899"/>
  </r>
  <r>
    <s v="2009"/>
    <s v="GA"/>
    <s v="MN"/>
    <x v="93"/>
    <s v="-"/>
    <s v="Sauk Centre Municipal"/>
    <s v="Construct Building"/>
    <n v="296017"/>
    <n v="0"/>
    <n v="0"/>
    <n v="296017"/>
  </r>
  <r>
    <s v="2009"/>
    <s v="GA"/>
    <s v="MN"/>
    <x v="41"/>
    <s v="-"/>
    <s v="Silver Bay Municipal"/>
    <s v="Construct Building"/>
    <n v="219280"/>
    <n v="0"/>
    <n v="0"/>
    <n v="219280"/>
  </r>
  <r>
    <s v="2009"/>
    <s v="GA"/>
    <s v="MN"/>
    <x v="77"/>
    <s v="-"/>
    <s v="Sky Harbor"/>
    <s v="Conduct Environmental Study"/>
    <n v="110509"/>
    <n v="0"/>
    <n v="0"/>
    <n v="110509"/>
  </r>
  <r>
    <s v="2009"/>
    <s v="GA"/>
    <s v="MN"/>
    <x v="42"/>
    <s v="-"/>
    <s v="Southwest Minnesota Regional Marshall/Ryan Field"/>
    <s v="Construct Access Road"/>
    <n v="84550"/>
    <n v="0"/>
    <n v="0"/>
    <n v="84550"/>
  </r>
  <r>
    <s v="2009"/>
    <s v="GA"/>
    <s v="MN"/>
    <x v="43"/>
    <s v="-"/>
    <s v="Springfield Municipal"/>
    <s v="Construct Taxiway , Rehabilitate Runway - 13/31"/>
    <n v="561868"/>
    <n v="0"/>
    <n v="0"/>
    <n v="561868"/>
  </r>
  <r>
    <s v="2009"/>
    <s v="GA"/>
    <s v="MN"/>
    <x v="78"/>
    <s v="-"/>
    <s v="St James Municipal"/>
    <s v="Install Miscellaneous NAVAIDS, Rehabilitate Runway - 15/33"/>
    <n v="599997"/>
    <n v="0"/>
    <n v="0"/>
    <n v="599997"/>
  </r>
  <r>
    <s v="2009"/>
    <s v="GA"/>
    <s v="MN"/>
    <x v="44"/>
    <s v="-"/>
    <s v="Staples Municipal"/>
    <s v="Conduct Environmental Study , Construct Snow Removal Equipment Building"/>
    <n v="85405"/>
    <n v="0"/>
    <n v="0"/>
    <n v="85405"/>
  </r>
  <r>
    <s v="2009"/>
    <s v="GA"/>
    <s v="MN"/>
    <x v="45"/>
    <s v="-"/>
    <s v="Todd Field"/>
    <s v="Construct Building"/>
    <n v="264100"/>
    <n v="0"/>
    <n v="0"/>
    <n v="264100"/>
  </r>
  <r>
    <s v="2009"/>
    <s v="GA"/>
    <s v="MN"/>
    <x v="46"/>
    <s v="-"/>
    <s v="Tower Municipal"/>
    <s v="Improve Access Road"/>
    <n v="24700"/>
    <n v="0"/>
    <n v="0"/>
    <n v="24700"/>
  </r>
  <r>
    <s v="2009"/>
    <s v="GA"/>
    <s v="MN"/>
    <x v="47"/>
    <s v="-"/>
    <s v="Tracy Municipal"/>
    <s v="Rehabilitate Building"/>
    <n v="54862"/>
    <n v="0"/>
    <n v="0"/>
    <n v="54862"/>
  </r>
  <r>
    <s v="2009"/>
    <s v="GA"/>
    <s v="MN"/>
    <x v="98"/>
    <s v="-"/>
    <s v="Wadena Municipal"/>
    <s v="Extend Taxiway"/>
    <n v="381927"/>
    <n v="0"/>
    <n v="0"/>
    <n v="381927"/>
  </r>
  <r>
    <s v="2009"/>
    <s v="GA"/>
    <s v="MN"/>
    <x v="48"/>
    <s v="-"/>
    <s v="Walker Municipal"/>
    <s v="Conduct Environmental Study"/>
    <n v="51015"/>
    <n v="0"/>
    <n v="0"/>
    <n v="51015"/>
  </r>
  <r>
    <s v="2009"/>
    <s v="GA"/>
    <s v="MN"/>
    <x v="94"/>
    <s v="-"/>
    <s v="Warroad International Memorial"/>
    <s v="Update Airport Master Plan Study"/>
    <n v="38000"/>
    <n v="0"/>
    <n v="0"/>
    <n v="38000"/>
  </r>
  <r>
    <s v="2009"/>
    <s v="GA"/>
    <s v="MN"/>
    <x v="51"/>
    <s v="-"/>
    <s v="Windom Municipal"/>
    <s v="Install Runway Lighting - 17/35, Rehabilitate Apron, Rehabilitate Taxiway"/>
    <n v="398124"/>
    <n v="0"/>
    <n v="0"/>
    <n v="398124"/>
  </r>
  <r>
    <s v="2009"/>
    <s v="GA"/>
    <s v="MN"/>
    <x v="51"/>
    <s v="-"/>
    <s v="Windom Municipal"/>
    <s v="Rehabilitate Runway - 17/35"/>
    <n v="1075069"/>
    <n v="0"/>
    <n v="0"/>
    <n v="1075069"/>
  </r>
  <r>
    <s v="2009"/>
    <s v="GA"/>
    <s v="MN"/>
    <x v="95"/>
    <s v="-"/>
    <s v="Winona Municipal-Max Conrad Field"/>
    <s v="Rehabilitate Runway - 17/35"/>
    <n v="238853"/>
    <n v="0"/>
    <n v="0"/>
    <n v="238853"/>
  </r>
  <r>
    <s v="2009"/>
    <s v="GA"/>
    <s v="MN"/>
    <x v="95"/>
    <s v="-"/>
    <s v="Winona Municipal-Max Conrad Field"/>
    <s v="Conduct Environmental Study, Remove Obstructions"/>
    <n v="280840"/>
    <n v="0"/>
    <n v="0"/>
    <n v="280840"/>
  </r>
  <r>
    <s v="2009"/>
    <s v="GA"/>
    <s v="MN"/>
    <x v="80"/>
    <s v="-"/>
    <s v="Winsted Municipal"/>
    <s v="Rehabilitate Taxiway , Remove Obstructions"/>
    <n v="286900"/>
    <n v="0"/>
    <n v="0"/>
    <n v="286900"/>
  </r>
  <r>
    <s v="2009"/>
    <s v="GA"/>
    <s v="MN"/>
    <x v="81"/>
    <s v="-"/>
    <s v="Worthington Municipal"/>
    <s v="Rehabilitate Runway - 11/29, Rehabilitate Runway - 17/35"/>
    <n v="3044222"/>
    <n v="0"/>
    <n v="0"/>
    <n v="3044222"/>
  </r>
  <r>
    <s v="2009"/>
    <s v="P"/>
    <s v="MN"/>
    <x v="52"/>
    <s v="N"/>
    <s v="Bemidji Regional"/>
    <s v="Rehabilitate Apron"/>
    <n v="500000"/>
    <n v="0"/>
    <n v="0"/>
    <n v="500000"/>
  </r>
  <r>
    <s v="2009"/>
    <s v="P"/>
    <s v="MN"/>
    <x v="52"/>
    <s v="N"/>
    <s v="Bemidji Regional"/>
    <s v="Acquire Snow Removal Equipment , Conduct Airport Master Plan Study , Expand Aircraft Rescue &amp; Fire Fighting Building"/>
    <n v="986885"/>
    <n v="0"/>
    <n v="0"/>
    <n v="986885"/>
  </r>
  <r>
    <s v="2009"/>
    <s v="P"/>
    <s v="MN"/>
    <x v="52"/>
    <s v="N"/>
    <s v="Bemidji Regional"/>
    <s v="Improve Terminal Building , Wildlife Hazard Assessments"/>
    <n v="5979299"/>
    <n v="0"/>
    <n v="0"/>
    <n v="5979299"/>
  </r>
  <r>
    <s v="2009"/>
    <s v="P"/>
    <s v="MN"/>
    <x v="53"/>
    <s v="N"/>
    <s v="Brainerd Lakes Regional"/>
    <s v="Acquire Safety Equipment and/or Fencing, Improve Aircraft Rescue &amp; Fire Fighting Building, Rehabilitate Apron, Rehabilitate Apron, Rehabilitate Parking Lot, Rehabilitate Terminal Building"/>
    <n v="719097"/>
    <n v="0"/>
    <n v="0"/>
    <n v="719097"/>
  </r>
  <r>
    <s v="2009"/>
    <s v="P"/>
    <s v="MN"/>
    <x v="53"/>
    <s v="N"/>
    <s v="Brainerd Lakes Regional"/>
    <s v="Rehabilitate Apron"/>
    <n v="999429"/>
    <n v="0"/>
    <n v="0"/>
    <n v="999429"/>
  </r>
  <r>
    <s v="2009"/>
    <s v="P"/>
    <s v="MN"/>
    <x v="53"/>
    <s v="N"/>
    <s v="Brainerd Lakes Regional"/>
    <s v="Rehabilitate Runway  - 05/23"/>
    <n v="3526238"/>
    <n v="0"/>
    <n v="0"/>
    <n v="3526238"/>
  </r>
  <r>
    <s v="2009"/>
    <s v="P"/>
    <s v="MN"/>
    <x v="54"/>
    <s v="N"/>
    <s v="Duluth International"/>
    <s v="Conduct Miscellaneous Study, Improve Terminal Building, Update Airport Master Plan Study"/>
    <n v="1380370"/>
    <n v="0"/>
    <n v="0"/>
    <n v="1380370"/>
  </r>
  <r>
    <s v="2009"/>
    <s v="P"/>
    <s v="MN"/>
    <x v="54"/>
    <s v="N"/>
    <s v="Duluth International"/>
    <s v="Construct Terminal Building"/>
    <n v="5329578"/>
    <n v="0"/>
    <n v="0"/>
    <n v="5329578"/>
  </r>
  <r>
    <s v="2009"/>
    <s v="P"/>
    <s v="MN"/>
    <x v="55"/>
    <s v="N"/>
    <s v="Falls International"/>
    <s v="Acquire Land For Approaches, Acquire Snow Removal Equipment, Expand Terminal Building , Update Airport Master Plan Study"/>
    <n v="255793"/>
    <n v="0"/>
    <n v="0"/>
    <n v="255793"/>
  </r>
  <r>
    <s v="2009"/>
    <s v="P"/>
    <s v="MN"/>
    <x v="55"/>
    <s v="N"/>
    <s v="Falls International"/>
    <s v="Acquire Snow Removal Equipment, Expand Terminal Building , Rehabilitate Airport Beacons, Rehabilitate Runway - 04/22, Remove Obstructions"/>
    <n v="814173"/>
    <n v="0"/>
    <n v="0"/>
    <n v="814173"/>
  </r>
  <r>
    <s v="2009"/>
    <s v="P"/>
    <s v="MN"/>
    <x v="56"/>
    <s v="L"/>
    <s v="Minneapolis-St Paul International/Wold-Chamberlain"/>
    <s v="Rehabilitate Runway  - 12L/30R"/>
    <n v="736996"/>
    <n v="0"/>
    <n v="0"/>
    <n v="736996"/>
  </r>
  <r>
    <s v="2009"/>
    <s v="P"/>
    <s v="MN"/>
    <x v="56"/>
    <s v="L"/>
    <s v="Minneapolis-St Paul International/Wold-Chamberlain"/>
    <s v="Rehabilitate Taxiway"/>
    <n v="1966194"/>
    <n v="0"/>
    <n v="0"/>
    <n v="1966194"/>
  </r>
  <r>
    <s v="2009"/>
    <s v="P"/>
    <s v="MN"/>
    <x v="56"/>
    <s v="L"/>
    <s v="Minneapolis-St Paul International/Wold-Chamberlain"/>
    <s v="Rehabilitate Taxiway, Rehabilitate Taxiway"/>
    <n v="3242870"/>
    <n v="0"/>
    <n v="0"/>
    <n v="3242870"/>
  </r>
  <r>
    <s v="2009"/>
    <s v="P"/>
    <s v="MN"/>
    <x v="56"/>
    <s v="L"/>
    <s v="Minneapolis-St Paul International/Wold-Chamberlain"/>
    <s v="Construct Runway - 17/35"/>
    <n v="5000000"/>
    <n v="0"/>
    <n v="0"/>
    <n v="5000000"/>
  </r>
  <r>
    <s v="2009"/>
    <s v="P"/>
    <s v="MN"/>
    <x v="56"/>
    <s v="L"/>
    <s v="Minneapolis-St Paul International/Wold-Chamberlain"/>
    <s v="Rehabilitate Runway - 12L/30R"/>
    <n v="7966144"/>
    <n v="0"/>
    <n v="0"/>
    <n v="7966144"/>
  </r>
  <r>
    <s v="2009"/>
    <s v="P"/>
    <s v="MN"/>
    <x v="57"/>
    <s v="N"/>
    <s v="Rochester International"/>
    <s v="Rehabilitate Taxiway Lighting"/>
    <n v="1299966"/>
    <n v="0"/>
    <n v="0"/>
    <n v="1299966"/>
  </r>
  <r>
    <s v="2009"/>
    <s v="P"/>
    <s v="MN"/>
    <x v="82"/>
    <s v="N"/>
    <s v="St. Cloud Regional"/>
    <s v="Improve Terminal Building"/>
    <n v="798396"/>
    <n v="0"/>
    <n v="0"/>
    <n v="798396"/>
  </r>
  <r>
    <s v="2009"/>
    <s v="P"/>
    <s v="MN"/>
    <x v="82"/>
    <s v="N"/>
    <s v="St. Cloud Regional"/>
    <s v="Improve Terminal Building"/>
    <n v="1258394"/>
    <n v="0"/>
    <n v="0"/>
    <n v="1258394"/>
  </r>
  <r>
    <s v="2009"/>
    <s v="R"/>
    <s v="MN"/>
    <x v="96"/>
    <s v="-"/>
    <s v="Crystal"/>
    <s v="Rehabilitate Taxiway"/>
    <n v="150000"/>
    <n v="0"/>
    <n v="0"/>
    <n v="150000"/>
  </r>
  <r>
    <s v="2009"/>
    <s v="R"/>
    <s v="MN"/>
    <x v="59"/>
    <s v="-"/>
    <s v="Flying Cloud"/>
    <s v="Rehabilitate Taxiway"/>
    <n v="150000"/>
    <n v="0"/>
    <n v="0"/>
    <n v="150000"/>
  </r>
  <r>
    <s v="2009"/>
    <s v="R"/>
    <s v="MN"/>
    <x v="59"/>
    <s v="-"/>
    <s v="Flying Cloud"/>
    <s v="Construct Taxiway"/>
    <n v="2300700"/>
    <n v="0"/>
    <n v="0"/>
    <n v="2300700"/>
  </r>
  <r>
    <s v="2009"/>
    <s v="R"/>
    <s v="MN"/>
    <x v="59"/>
    <s v="-"/>
    <s v="Flying Cloud"/>
    <s v="Extend Runway  - 10R/28L, Install Airfield Guidance Signs, Install Perimeter Fencing, Install Runway Lighting - 10R/28L"/>
    <n v="2506131"/>
    <n v="0"/>
    <n v="0"/>
    <n v="2506131"/>
  </r>
  <r>
    <s v="2009"/>
    <s v="R"/>
    <s v="MN"/>
    <x v="59"/>
    <s v="-"/>
    <s v="Flying Cloud"/>
    <s v="Extend Runway - 10R/28L"/>
    <n v="3700000"/>
    <n v="0"/>
    <n v="0"/>
    <n v="3700000"/>
  </r>
  <r>
    <s v="2009"/>
    <s v="R"/>
    <s v="MN"/>
    <x v="60"/>
    <s v="-"/>
    <s v="Lake Elmo"/>
    <s v="Rehabilitate Access Road, Rehabilitate Runway - 14/32, Rehabilitate Taxiway"/>
    <n v="190345"/>
    <n v="0"/>
    <n v="0"/>
    <n v="190345"/>
  </r>
  <r>
    <s v="2009"/>
    <s v="R"/>
    <s v="MN"/>
    <x v="61"/>
    <s v="-"/>
    <s v="South St Paul Municipal-Richard E Fleming Field"/>
    <s v="Remove Obstructions"/>
    <n v="140652"/>
    <n v="0"/>
    <n v="0"/>
    <n v="140652"/>
  </r>
  <r>
    <s v="2010"/>
    <s v="-"/>
    <s v="MN"/>
    <x v="84"/>
    <s v="-"/>
    <s v="State of Minnesota"/>
    <s v="Update State System Plan Study"/>
    <n v="475000"/>
    <n v="0"/>
    <n v="0"/>
    <n v="475000"/>
  </r>
  <r>
    <s v="2010"/>
    <s v="CS"/>
    <s v="MN"/>
    <x v="1"/>
    <s v="-"/>
    <s v="Range Regional"/>
    <s v="Construct Taxiway, Install Perimeter Fencing"/>
    <n v="304105"/>
    <n v="0"/>
    <n v="0"/>
    <n v="304105"/>
  </r>
  <r>
    <s v="2010"/>
    <s v="CS"/>
    <s v="MN"/>
    <x v="3"/>
    <s v="-"/>
    <s v="Thief River Falls Regional"/>
    <s v="Improve Terminal Building, Install Miscellaneous NAVAIDS, Rehabilitate Aircraft Rescue &amp; Fire Fighting Building, Update Miscellaneous Study"/>
    <n v="440421"/>
    <n v="0"/>
    <n v="0"/>
    <n v="440421"/>
  </r>
  <r>
    <s v="2010"/>
    <s v="GA"/>
    <s v="MN"/>
    <x v="5"/>
    <s v="-"/>
    <s v="Albert Lea Municipal"/>
    <s v="Construct Runway - 16/34"/>
    <n v="3065632"/>
    <n v="0"/>
    <n v="0"/>
    <n v="3065632"/>
  </r>
  <r>
    <s v="2010"/>
    <s v="GA"/>
    <s v="MN"/>
    <x v="7"/>
    <s v="-"/>
    <s v="Baudette International"/>
    <s v="Extend Taxiway"/>
    <n v="81225"/>
    <n v="0"/>
    <n v="0"/>
    <n v="81225"/>
  </r>
  <r>
    <s v="2010"/>
    <s v="GA"/>
    <s v="MN"/>
    <x v="8"/>
    <s v="-"/>
    <s v="Benson Municipal"/>
    <s v="Update Airport Master Plan Study"/>
    <n v="115425"/>
    <n v="0"/>
    <n v="0"/>
    <n v="115425"/>
  </r>
  <r>
    <s v="2010"/>
    <s v="GA"/>
    <s v="MN"/>
    <x v="9"/>
    <s v="-"/>
    <s v="Blue Earth Municipal"/>
    <s v="Construct Taxiway, Rehabilitate Apron, Rehabilitate Taxiway"/>
    <n v="2398500"/>
    <n v="0"/>
    <n v="0"/>
    <n v="2398500"/>
  </r>
  <r>
    <s v="2010"/>
    <s v="GA"/>
    <s v="MN"/>
    <x v="10"/>
    <s v="-"/>
    <s v="Buffalo Municipal"/>
    <s v="Acquire Land For Approaches"/>
    <n v="67402"/>
    <n v="0"/>
    <n v="0"/>
    <n v="67402"/>
  </r>
  <r>
    <s v="2010"/>
    <s v="GA"/>
    <s v="MN"/>
    <x v="10"/>
    <s v="-"/>
    <s v="Buffalo Municipal"/>
    <s v="Extend Runway  - 17/35"/>
    <n v="3312929"/>
    <n v="0"/>
    <n v="0"/>
    <n v="3312929"/>
  </r>
  <r>
    <s v="2010"/>
    <s v="GA"/>
    <s v="MN"/>
    <x v="12"/>
    <s v="-"/>
    <s v="Chandler Field"/>
    <s v="Rehabilitate Terminal Building"/>
    <n v="236243"/>
    <n v="0"/>
    <n v="0"/>
    <n v="236243"/>
  </r>
  <r>
    <s v="2010"/>
    <s v="GA"/>
    <s v="MN"/>
    <x v="13"/>
    <s v="-"/>
    <s v="Cloquet Carlton County"/>
    <s v="Collect airport data for Airports Geographic Information System, Install Miscellaneous NAVAIDS, Install Runway Vertical/Visual Guidance System - 17/35"/>
    <n v="72675"/>
    <n v="0"/>
    <n v="0"/>
    <n v="72675"/>
  </r>
  <r>
    <s v="2010"/>
    <s v="GA"/>
    <s v="MN"/>
    <x v="85"/>
    <s v="-"/>
    <s v="Cook Municipal"/>
    <s v="Extend Runway  - 13/31, Rehabilitate Apron , Rehabilitate Taxiway"/>
    <n v="83220"/>
    <n v="0"/>
    <n v="0"/>
    <n v="83220"/>
  </r>
  <r>
    <s v="2010"/>
    <s v="GA"/>
    <s v="MN"/>
    <x v="85"/>
    <s v="-"/>
    <s v="Cook Municipal"/>
    <s v="Acquire Land for Development, Construct Taxiway, Extend Runway - 13/31, Rehabilitate Apron, Rehabilitate Taxiway"/>
    <n v="1774160"/>
    <n v="0"/>
    <n v="0"/>
    <n v="1774160"/>
  </r>
  <r>
    <s v="2010"/>
    <s v="GA"/>
    <s v="MN"/>
    <x v="14"/>
    <s v="-"/>
    <s v="Crookston Municipal Kirkwood Field"/>
    <s v="Conduct Miscellaneous Study, Improve Airport Drainage, Rehabilitate Apron"/>
    <n v="49128"/>
    <n v="0"/>
    <n v="0"/>
    <n v="49128"/>
  </r>
  <r>
    <s v="2010"/>
    <s v="GA"/>
    <s v="MN"/>
    <x v="18"/>
    <s v="-"/>
    <s v="Fairmont Municipal"/>
    <s v="Rehabilitate Runway - 02/20, Update Miscellaneous Study"/>
    <n v="1779750"/>
    <n v="0"/>
    <n v="0"/>
    <n v="1779750"/>
  </r>
  <r>
    <s v="2010"/>
    <s v="GA"/>
    <s v="MN"/>
    <x v="19"/>
    <s v="-"/>
    <s v="Faribault Municipal"/>
    <s v="Acquire Snow Removal Equipment"/>
    <n v="25382"/>
    <n v="0"/>
    <n v="0"/>
    <n v="25382"/>
  </r>
  <r>
    <s v="2010"/>
    <s v="GA"/>
    <s v="MN"/>
    <x v="19"/>
    <s v="-"/>
    <s v="Faribault Municipal"/>
    <s v="Construct Taxiway , Construct Taxiway, Rehabilitate Apron, Rehabilitate Runway - 12/30"/>
    <n v="2540930"/>
    <n v="0"/>
    <n v="0"/>
    <n v="2540930"/>
  </r>
  <r>
    <s v="2010"/>
    <s v="GA"/>
    <s v="MN"/>
    <x v="20"/>
    <s v="-"/>
    <s v="Fergus Falls Municipal-Einar Mickelson Field"/>
    <s v="Rehabilitate Runway  - 17/35, Rehabilitate Taxiway"/>
    <n v="42085"/>
    <n v="0"/>
    <n v="0"/>
    <n v="42085"/>
  </r>
  <r>
    <s v="2010"/>
    <s v="GA"/>
    <s v="MN"/>
    <x v="21"/>
    <s v="-"/>
    <s v="Glenwood Municipal"/>
    <s v="Construct Snow Removal Equipment Building"/>
    <n v="45220"/>
    <n v="0"/>
    <n v="0"/>
    <n v="45220"/>
  </r>
  <r>
    <s v="2010"/>
    <s v="GA"/>
    <s v="MN"/>
    <x v="22"/>
    <s v="-"/>
    <s v="Grand Marais/Cook County"/>
    <s v="Collect airport data for Airports Geographic Information System, Update Miscellaneous Study"/>
    <n v="76403"/>
    <n v="0"/>
    <n v="0"/>
    <n v="76403"/>
  </r>
  <r>
    <s v="2010"/>
    <s v="GA"/>
    <s v="MN"/>
    <x v="86"/>
    <s v="-"/>
    <s v="Hallock Municipal"/>
    <s v="Conduct Miscellaneous Study, Rehabilitate Taxiway"/>
    <n v="51003"/>
    <n v="0"/>
    <n v="0"/>
    <n v="51003"/>
  </r>
  <r>
    <s v="2010"/>
    <s v="GA"/>
    <s v="MN"/>
    <x v="23"/>
    <s v="-"/>
    <s v="Hawley Municipal"/>
    <s v="Rehabilitate Apron , Rehabilitate Taxiway"/>
    <n v="330364"/>
    <n v="0"/>
    <n v="0"/>
    <n v="330364"/>
  </r>
  <r>
    <s v="2010"/>
    <s v="GA"/>
    <s v="MN"/>
    <x v="24"/>
    <s v="-"/>
    <s v="Hector Municipal"/>
    <s v="Improve Runway Safety Area - 05/23"/>
    <n v="539372"/>
    <n v="0"/>
    <n v="0"/>
    <n v="539372"/>
  </r>
  <r>
    <s v="2010"/>
    <s v="GA"/>
    <s v="MN"/>
    <x v="67"/>
    <s v="-"/>
    <s v="Houston County"/>
    <s v="Conduct Miscellaneous Study, Construct Runway  - 13/31"/>
    <n v="155599"/>
    <n v="0"/>
    <n v="0"/>
    <n v="155599"/>
  </r>
  <r>
    <s v="2010"/>
    <s v="GA"/>
    <s v="MN"/>
    <x v="27"/>
    <s v="-"/>
    <s v="Lac qui Parle County"/>
    <s v="Construct Building"/>
    <n v="20900"/>
    <n v="0"/>
    <n v="0"/>
    <n v="20900"/>
  </r>
  <r>
    <s v="2010"/>
    <s v="GA"/>
    <s v="MN"/>
    <x v="27"/>
    <s v="-"/>
    <s v="Lac qui Parle County"/>
    <s v="Construct Terminal Building"/>
    <n v="106962"/>
    <n v="0"/>
    <n v="0"/>
    <n v="106962"/>
  </r>
  <r>
    <s v="2010"/>
    <s v="GA"/>
    <s v="MN"/>
    <x v="68"/>
    <s v="-"/>
    <s v="Le Sueur Municipal"/>
    <s v="Rehabilitate Snow Removal Equipment Building"/>
    <n v="165000"/>
    <n v="0"/>
    <n v="0"/>
    <n v="165000"/>
  </r>
  <r>
    <s v="2010"/>
    <s v="GA"/>
    <s v="MN"/>
    <x v="28"/>
    <s v="-"/>
    <s v="Little Falls/Morrison County-Lindbergh Field"/>
    <s v="Conduct Miscellaneous Study, Improve Airport Drainage"/>
    <n v="32404"/>
    <n v="0"/>
    <n v="0"/>
    <n v="32404"/>
  </r>
  <r>
    <s v="2010"/>
    <s v="GA"/>
    <s v="MN"/>
    <x v="30"/>
    <s v="-"/>
    <s v="Mahnomen County"/>
    <s v="Construct Fuel Farm"/>
    <n v="59446"/>
    <n v="0"/>
    <n v="0"/>
    <n v="59446"/>
  </r>
  <r>
    <s v="2010"/>
    <s v="GA"/>
    <s v="MN"/>
    <x v="31"/>
    <s v="-"/>
    <s v="Montevideo-Chippewa County"/>
    <s v="Rehabilitate Runway  - 14/32"/>
    <n v="113050"/>
    <n v="0"/>
    <n v="0"/>
    <n v="113050"/>
  </r>
  <r>
    <s v="2010"/>
    <s v="GA"/>
    <s v="MN"/>
    <x v="69"/>
    <s v="-"/>
    <s v="Moorhead Municipal"/>
    <s v="Construct Building , Extend Taxiway"/>
    <n v="44679"/>
    <n v="0"/>
    <n v="0"/>
    <n v="44679"/>
  </r>
  <r>
    <s v="2010"/>
    <s v="GA"/>
    <s v="MN"/>
    <x v="69"/>
    <s v="-"/>
    <s v="Moorhead Municipal"/>
    <s v="Construct Building"/>
    <n v="163400"/>
    <n v="0"/>
    <n v="0"/>
    <n v="163400"/>
  </r>
  <r>
    <s v="2010"/>
    <s v="GA"/>
    <s v="MN"/>
    <x v="32"/>
    <s v="-"/>
    <s v="Mora Municipal"/>
    <s v="Collect airport data for Airports Geographic Information System, Construct Runway - Plan-1, Install Perimeter Fencing"/>
    <n v="99085"/>
    <n v="0"/>
    <n v="0"/>
    <n v="99085"/>
  </r>
  <r>
    <s v="2010"/>
    <s v="GA"/>
    <s v="MN"/>
    <x v="70"/>
    <s v="-"/>
    <s v="Morris Municipal - Charlie Schmidt Field"/>
    <s v="Rehabilitate Apron, Rehabilitate Runway  - 14/32"/>
    <n v="117657"/>
    <n v="0"/>
    <n v="0"/>
    <n v="117657"/>
  </r>
  <r>
    <s v="2010"/>
    <s v="GA"/>
    <s v="MN"/>
    <x v="33"/>
    <s v="-"/>
    <s v="Myers Field"/>
    <s v="Construct Fuel Farm, Rehabilitate Apron"/>
    <n v="323000"/>
    <n v="0"/>
    <n v="0"/>
    <n v="323000"/>
  </r>
  <r>
    <s v="2010"/>
    <s v="GA"/>
    <s v="MN"/>
    <x v="34"/>
    <s v="-"/>
    <s v="New Ulm Municipal"/>
    <s v="Extend Runway - 15/33"/>
    <n v="1738772"/>
    <n v="0"/>
    <n v="0"/>
    <n v="1738772"/>
  </r>
  <r>
    <s v="2010"/>
    <s v="GA"/>
    <s v="MN"/>
    <x v="71"/>
    <s v="-"/>
    <s v="Orr Regional"/>
    <s v="Improve Access Road, Rehabilitate Apron, Rehabilitate Parking Lot, Rehabilitate Runway - 13/31, Rehabilitate Taxiway"/>
    <n v="47405"/>
    <n v="0"/>
    <n v="0"/>
    <n v="47405"/>
  </r>
  <r>
    <s v="2010"/>
    <s v="GA"/>
    <s v="MN"/>
    <x v="71"/>
    <s v="-"/>
    <s v="Orr Regional"/>
    <s v="Rehabilitate Apron, Rehabilitate Runway - 13/31, Rehabilitate Taxiway"/>
    <n v="841821"/>
    <n v="0"/>
    <n v="0"/>
    <n v="841821"/>
  </r>
  <r>
    <s v="2010"/>
    <s v="GA"/>
    <s v="MN"/>
    <x v="35"/>
    <s v="-"/>
    <s v="Ortonville Municipal-Martinson Field"/>
    <s v="Conduct Environmental Study, Construct Fuel Farm"/>
    <n v="37905"/>
    <n v="0"/>
    <n v="0"/>
    <n v="37905"/>
  </r>
  <r>
    <s v="2010"/>
    <s v="GA"/>
    <s v="MN"/>
    <x v="36"/>
    <s v="-"/>
    <s v="Owatonna Degner Regional"/>
    <s v="Construct Service Road"/>
    <n v="88566"/>
    <n v="0"/>
    <n v="0"/>
    <n v="88566"/>
  </r>
  <r>
    <s v="2010"/>
    <s v="GA"/>
    <s v="MN"/>
    <x v="72"/>
    <s v="-"/>
    <s v="Park Rapids Municipal-Konshok Field"/>
    <s v="Construct Access Road , Construct Parking Lot , Construct Utilities , Improve Airport Drainage , Install Perimeter Fencing"/>
    <n v="66500"/>
    <n v="0"/>
    <n v="0"/>
    <n v="66500"/>
  </r>
  <r>
    <s v="2010"/>
    <s v="GA"/>
    <s v="MN"/>
    <x v="90"/>
    <s v="-"/>
    <s v="Paynesville Municipal"/>
    <s v="Construct Building"/>
    <n v="19767"/>
    <n v="0"/>
    <n v="0"/>
    <n v="19767"/>
  </r>
  <r>
    <s v="2010"/>
    <s v="GA"/>
    <s v="MN"/>
    <x v="90"/>
    <s v="-"/>
    <s v="Paynesville Municipal"/>
    <s v="Construct Building"/>
    <n v="75000"/>
    <n v="0"/>
    <n v="0"/>
    <n v="75000"/>
  </r>
  <r>
    <s v="2010"/>
    <s v="GA"/>
    <s v="MN"/>
    <x v="37"/>
    <s v="-"/>
    <s v="Pine River Regional"/>
    <s v="Acquire Land for Development, Conduct Miscellaneous Study, Install Miscellaneous NAVAIDS, Rehabilitate Runway - 16/34"/>
    <n v="103077"/>
    <n v="0"/>
    <n v="0"/>
    <n v="103077"/>
  </r>
  <r>
    <s v="2010"/>
    <s v="GA"/>
    <s v="MN"/>
    <x v="38"/>
    <s v="-"/>
    <s v="Pipestone Municipal"/>
    <s v="Acquire Snow Removal Equipment"/>
    <n v="36624"/>
    <n v="0"/>
    <n v="0"/>
    <n v="36624"/>
  </r>
  <r>
    <s v="2010"/>
    <s v="GA"/>
    <s v="MN"/>
    <x v="38"/>
    <s v="-"/>
    <s v="Pipestone Municipal"/>
    <s v="Update Airport Master Plan Study"/>
    <n v="75888"/>
    <n v="0"/>
    <n v="0"/>
    <n v="75888"/>
  </r>
  <r>
    <s v="2010"/>
    <s v="GA"/>
    <s v="MN"/>
    <x v="73"/>
    <s v="-"/>
    <s v="Quentin Aanenson Field"/>
    <s v="Acquire Snow Removal Equipment"/>
    <n v="104809"/>
    <n v="0"/>
    <n v="0"/>
    <n v="104809"/>
  </r>
  <r>
    <s v="2010"/>
    <s v="GA"/>
    <s v="MN"/>
    <x v="75"/>
    <s v="-"/>
    <s v="Redwood Falls Municipal"/>
    <s v="Acquire Snow Removal Equipment, Conduct Miscellaneous Study"/>
    <n v="175190"/>
    <n v="0"/>
    <n v="0"/>
    <n v="175190"/>
  </r>
  <r>
    <s v="2010"/>
    <s v="GA"/>
    <s v="MN"/>
    <x v="92"/>
    <s v="-"/>
    <s v="Rushford Municipal"/>
    <s v="Construct Building"/>
    <n v="400943"/>
    <n v="0"/>
    <n v="0"/>
    <n v="400943"/>
  </r>
  <r>
    <s v="2010"/>
    <s v="GA"/>
    <s v="MN"/>
    <x v="93"/>
    <s v="-"/>
    <s v="Sauk Centre Municipal"/>
    <s v="Construct Building"/>
    <n v="46838"/>
    <n v="0"/>
    <n v="0"/>
    <n v="46838"/>
  </r>
  <r>
    <s v="2010"/>
    <s v="GA"/>
    <s v="MN"/>
    <x v="41"/>
    <s v="-"/>
    <s v="Silver Bay Municipal"/>
    <s v="Rehabilitate Apron, Rehabilitate Runway - 07/25, Rehabilitate Taxiway"/>
    <n v="47500"/>
    <n v="0"/>
    <n v="0"/>
    <n v="47500"/>
  </r>
  <r>
    <s v="2010"/>
    <s v="GA"/>
    <s v="MN"/>
    <x v="77"/>
    <s v="-"/>
    <s v="Sky Harbor"/>
    <s v="Update Airport Master Plan Study"/>
    <n v="69445"/>
    <n v="0"/>
    <n v="0"/>
    <n v="69445"/>
  </r>
  <r>
    <s v="2010"/>
    <s v="GA"/>
    <s v="MN"/>
    <x v="43"/>
    <s v="-"/>
    <s v="Springfield Municipal"/>
    <s v="Acquire Snow Removal Equipment, Conduct Miscellaneous Study"/>
    <n v="118516"/>
    <n v="0"/>
    <n v="0"/>
    <n v="118516"/>
  </r>
  <r>
    <s v="2010"/>
    <s v="GA"/>
    <s v="MN"/>
    <x v="78"/>
    <s v="-"/>
    <s v="St James Municipal"/>
    <s v="Rehabilitate Runway - 15/33"/>
    <n v="144216"/>
    <n v="0"/>
    <n v="0"/>
    <n v="144216"/>
  </r>
  <r>
    <s v="2010"/>
    <s v="GA"/>
    <s v="MN"/>
    <x v="44"/>
    <s v="-"/>
    <s v="Staples Municipal"/>
    <s v="Construct Snow Removal Equipment Building"/>
    <n v="309849"/>
    <n v="0"/>
    <n v="0"/>
    <n v="309849"/>
  </r>
  <r>
    <s v="2010"/>
    <s v="GA"/>
    <s v="MN"/>
    <x v="46"/>
    <s v="-"/>
    <s v="Tower Municipal"/>
    <s v="Modify Access Road"/>
    <n v="61750"/>
    <n v="0"/>
    <n v="0"/>
    <n v="61750"/>
  </r>
  <r>
    <s v="2010"/>
    <s v="GA"/>
    <s v="MN"/>
    <x v="98"/>
    <s v="-"/>
    <s v="Wadena Municipal"/>
    <s v="Conduct Environmental Study"/>
    <n v="90915"/>
    <n v="0"/>
    <n v="0"/>
    <n v="90915"/>
  </r>
  <r>
    <s v="2010"/>
    <s v="GA"/>
    <s v="MN"/>
    <x v="48"/>
    <s v="-"/>
    <s v="Walker Municipal"/>
    <s v="Construct Taxiway"/>
    <n v="180825"/>
    <n v="0"/>
    <n v="0"/>
    <n v="180825"/>
  </r>
  <r>
    <s v="2010"/>
    <s v="GA"/>
    <s v="MN"/>
    <x v="48"/>
    <s v="-"/>
    <s v="Walker Municipal"/>
    <s v="Construct Taxiway , Remove Obstructions"/>
    <n v="531054"/>
    <n v="0"/>
    <n v="0"/>
    <n v="531054"/>
  </r>
  <r>
    <s v="2010"/>
    <s v="GA"/>
    <s v="MN"/>
    <x v="94"/>
    <s v="-"/>
    <s v="Warroad International Memorial"/>
    <s v="Construct Sand and Chemical Storage Building"/>
    <n v="51381"/>
    <n v="0"/>
    <n v="0"/>
    <n v="51381"/>
  </r>
  <r>
    <s v="2010"/>
    <s v="GA"/>
    <s v="MN"/>
    <x v="50"/>
    <s v="-"/>
    <s v="Waseca Municipal"/>
    <s v="Construct Fuel Farm, Rehabilitate Runway - 15/33"/>
    <n v="165790"/>
    <n v="0"/>
    <n v="0"/>
    <n v="165790"/>
  </r>
  <r>
    <s v="2010"/>
    <s v="P"/>
    <s v="MN"/>
    <x v="52"/>
    <s v="N"/>
    <s v="Bemidji Regional"/>
    <s v="Improve Terminal Building , Rehabilitate Apron"/>
    <n v="253983"/>
    <n v="0"/>
    <n v="0"/>
    <n v="253983"/>
  </r>
  <r>
    <s v="2010"/>
    <s v="P"/>
    <s v="MN"/>
    <x v="52"/>
    <s v="N"/>
    <s v="Bemidji Regional"/>
    <s v="Improve Terminal Building"/>
    <n v="433447"/>
    <n v="0"/>
    <n v="0"/>
    <n v="433447"/>
  </r>
  <r>
    <s v="2010"/>
    <s v="P"/>
    <s v="MN"/>
    <x v="52"/>
    <s v="N"/>
    <s v="Bemidji Regional"/>
    <s v="Expand Aircraft Rescue &amp; Fire Fighting Building"/>
    <n v="500000"/>
    <n v="0"/>
    <n v="0"/>
    <n v="500000"/>
  </r>
  <r>
    <s v="2010"/>
    <s v="P"/>
    <s v="MN"/>
    <x v="53"/>
    <s v="N"/>
    <s v="Brainerd Lakes Regional"/>
    <s v="Extend Runway - 16/34, Extend Taxiway"/>
    <n v="1417146"/>
    <n v="0"/>
    <n v="0"/>
    <n v="1417146"/>
  </r>
  <r>
    <s v="2010"/>
    <s v="P"/>
    <s v="MN"/>
    <x v="53"/>
    <s v="N"/>
    <s v="Brainerd Lakes Regional"/>
    <s v="Expand Terminal Building, Rehabilitate Terminal Building"/>
    <n v="7230326"/>
    <n v="0"/>
    <n v="0"/>
    <n v="7230326"/>
  </r>
  <r>
    <s v="2010"/>
    <s v="P"/>
    <s v="MN"/>
    <x v="54"/>
    <s v="N"/>
    <s v="Duluth International"/>
    <s v="Construct Terminal Building"/>
    <n v="3607893"/>
    <n v="0"/>
    <n v="0"/>
    <n v="3607893"/>
  </r>
  <r>
    <s v="2010"/>
    <s v="P"/>
    <s v="MN"/>
    <x v="54"/>
    <s v="N"/>
    <s v="Duluth International"/>
    <s v="Construct Terminal Building"/>
    <n v="6590494"/>
    <n v="0"/>
    <n v="0"/>
    <n v="6590494"/>
  </r>
  <r>
    <s v="2010"/>
    <s v="P"/>
    <s v="MN"/>
    <x v="55"/>
    <s v="N"/>
    <s v="Falls International"/>
    <s v="Acquire Snow Removal Equipment"/>
    <n v="674036"/>
    <n v="0"/>
    <n v="0"/>
    <n v="674036"/>
  </r>
  <r>
    <s v="2010"/>
    <s v="P"/>
    <s v="MN"/>
    <x v="56"/>
    <s v="L"/>
    <s v="Minneapolis-St Paul International/Wold-Chamberlain"/>
    <s v="Rehabilitate Runway - 12L/30R"/>
    <n v="953543"/>
    <n v="0"/>
    <n v="0"/>
    <n v="953543"/>
  </r>
  <r>
    <s v="2010"/>
    <s v="P"/>
    <s v="MN"/>
    <x v="56"/>
    <s v="L"/>
    <s v="Minneapolis-St Paul International/Wold-Chamberlain"/>
    <s v="Rehabilitate Runway - 12L/30R"/>
    <n v="1871115"/>
    <n v="0"/>
    <n v="0"/>
    <n v="1871115"/>
  </r>
  <r>
    <s v="2010"/>
    <s v="P"/>
    <s v="MN"/>
    <x v="56"/>
    <s v="L"/>
    <s v="Minneapolis-St Paul International/Wold-Chamberlain"/>
    <s v="Rehabilitate Taxiway"/>
    <n v="2958682"/>
    <n v="0"/>
    <n v="0"/>
    <n v="2958682"/>
  </r>
  <r>
    <s v="2010"/>
    <s v="P"/>
    <s v="MN"/>
    <x v="56"/>
    <s v="L"/>
    <s v="Minneapolis-St Paul International/Wold-Chamberlain"/>
    <s v="Construct Runway - 17/35"/>
    <n v="5000000"/>
    <n v="0"/>
    <n v="0"/>
    <n v="5000000"/>
  </r>
  <r>
    <s v="2010"/>
    <s v="P"/>
    <s v="MN"/>
    <x v="57"/>
    <s v="N"/>
    <s v="Rochester International"/>
    <s v="Acquire Aircraft Rescue &amp; Fire Fighting Safety Equipment, Construct Deicing Containment Facility , Improve Airport Miscellaneous Improvements, Rehabilitate Apron , Rehabilitate Taxiway"/>
    <n v="412246"/>
    <n v="0"/>
    <n v="0"/>
    <n v="412246"/>
  </r>
  <r>
    <s v="2010"/>
    <s v="P"/>
    <s v="MN"/>
    <x v="57"/>
    <s v="N"/>
    <s v="Rochester International"/>
    <s v="Rehabilitate Apron, Rehabilitate Taxiway"/>
    <n v="1359220"/>
    <n v="0"/>
    <n v="0"/>
    <n v="1359220"/>
  </r>
  <r>
    <s v="2010"/>
    <s v="R"/>
    <s v="MN"/>
    <x v="58"/>
    <s v="-"/>
    <s v="Anoka County-Blaine Airport(Janes Field)"/>
    <s v="Install Perimeter Fencing, Rehabilitate Taxiway"/>
    <n v="441396"/>
    <n v="0"/>
    <n v="0"/>
    <n v="441396"/>
  </r>
  <r>
    <s v="2011"/>
    <s v="CS"/>
    <s v="MN"/>
    <x v="1"/>
    <s v="-"/>
    <s v="Range Regional"/>
    <s v="Improve Terminal Building"/>
    <n v="44860"/>
    <n v="0"/>
    <n v="0"/>
    <n v="44860"/>
  </r>
  <r>
    <s v="2011"/>
    <s v="CS"/>
    <s v="MN"/>
    <x v="1"/>
    <s v="-"/>
    <s v="Range Regional"/>
    <s v="Improve Terminal Building"/>
    <n v="45600"/>
    <n v="0"/>
    <n v="0"/>
    <n v="45600"/>
  </r>
  <r>
    <s v="2011"/>
    <s v="CS"/>
    <s v="MN"/>
    <x v="3"/>
    <s v="-"/>
    <s v="Thief River Falls Regional"/>
    <s v="Improve Runway Safety Area  - 13/31, Rehabilitate Runway  - 13/31"/>
    <n v="1593073"/>
    <n v="0"/>
    <n v="0"/>
    <n v="1593073"/>
  </r>
  <r>
    <s v="2011"/>
    <s v="CS"/>
    <s v="MN"/>
    <x v="3"/>
    <s v="-"/>
    <s v="Thief River Falls Regional"/>
    <s v="Rehabilitate Runway  - 13/31"/>
    <n v="4630056"/>
    <n v="0"/>
    <n v="0"/>
    <n v="4630056"/>
  </r>
  <r>
    <s v="2011"/>
    <s v="GA"/>
    <s v="MN"/>
    <x v="5"/>
    <s v="-"/>
    <s v="Albert Lea Municipal"/>
    <s v="Construct Runway  - 16/34"/>
    <n v="1554265"/>
    <n v="0"/>
    <n v="0"/>
    <n v="1554265"/>
  </r>
  <r>
    <s v="2011"/>
    <s v="GA"/>
    <s v="MN"/>
    <x v="7"/>
    <s v="-"/>
    <s v="Baudette International"/>
    <s v="Extend Taxiway"/>
    <n v="1552158"/>
    <n v="0"/>
    <n v="0"/>
    <n v="1552158"/>
  </r>
  <r>
    <s v="2011"/>
    <s v="GA"/>
    <s v="MN"/>
    <x v="9"/>
    <s v="-"/>
    <s v="Blue Earth Municipal"/>
    <s v="Rehabilitate Runway - 16/34"/>
    <n v="2301751"/>
    <n v="0"/>
    <n v="0"/>
    <n v="2301751"/>
  </r>
  <r>
    <s v="2011"/>
    <s v="GA"/>
    <s v="MN"/>
    <x v="10"/>
    <s v="-"/>
    <s v="Buffalo Municipal"/>
    <s v="Acquire Land For Approaches"/>
    <n v="69350"/>
    <n v="0"/>
    <n v="0"/>
    <n v="69350"/>
  </r>
  <r>
    <s v="2011"/>
    <s v="GA"/>
    <s v="MN"/>
    <x v="13"/>
    <s v="-"/>
    <s v="Cloquet Carlton County"/>
    <s v="Install Miscellaneous NAVAIDS, Install Runway Vertical/Visual Guidance System - 17/35"/>
    <n v="97717"/>
    <n v="0"/>
    <n v="0"/>
    <n v="97717"/>
  </r>
  <r>
    <s v="2011"/>
    <s v="GA"/>
    <s v="MN"/>
    <x v="85"/>
    <s v="-"/>
    <s v="Cook Municipal"/>
    <s v="Rehabilitate Runway - 13/31"/>
    <n v="65645"/>
    <n v="0"/>
    <n v="0"/>
    <n v="65645"/>
  </r>
  <r>
    <s v="2011"/>
    <s v="GA"/>
    <s v="MN"/>
    <x v="63"/>
    <s v="-"/>
    <s v="Detroit Lakes-Wething Field"/>
    <s v="Construct Taxiway, Install Miscellaneous NAVAIDS, Wildlife Hazard Assessments"/>
    <n v="138219"/>
    <n v="0"/>
    <n v="0"/>
    <n v="138219"/>
  </r>
  <r>
    <s v="2011"/>
    <s v="GA"/>
    <s v="MN"/>
    <x v="64"/>
    <s v="-"/>
    <s v="Dodge Center"/>
    <s v="Construct Building"/>
    <n v="39900"/>
    <n v="0"/>
    <n v="0"/>
    <n v="39900"/>
  </r>
  <r>
    <s v="2011"/>
    <s v="GA"/>
    <s v="MN"/>
    <x v="16"/>
    <s v="-"/>
    <s v="Ely Municipal"/>
    <s v="Rehabilitate Apron, Rehabilitate Building, Rehabilitate Runway - 12/30, Rehabilitate Taxiway"/>
    <n v="278867"/>
    <n v="0"/>
    <n v="0"/>
    <n v="278867"/>
  </r>
  <r>
    <s v="2011"/>
    <s v="GA"/>
    <s v="MN"/>
    <x v="18"/>
    <s v="-"/>
    <s v="Fairmont Municipal"/>
    <s v="Rehabilitate Apron"/>
    <n v="75988"/>
    <n v="0"/>
    <n v="0"/>
    <n v="75988"/>
  </r>
  <r>
    <s v="2011"/>
    <s v="GA"/>
    <s v="MN"/>
    <x v="19"/>
    <s v="-"/>
    <s v="Faribault Municipal"/>
    <s v="Construct Runway - Plan-1"/>
    <n v="1271151"/>
    <n v="0"/>
    <n v="0"/>
    <n v="1271151"/>
  </r>
  <r>
    <s v="2011"/>
    <s v="GA"/>
    <s v="MN"/>
    <x v="66"/>
    <s v="-"/>
    <s v="Fosston Municipal"/>
    <s v="Construct Taxiway , Rehabilitate Apron, Rehabilitate Runway - 16/34, Rehabilitate Taxiway"/>
    <n v="132207"/>
    <n v="0"/>
    <n v="0"/>
    <n v="132207"/>
  </r>
  <r>
    <s v="2011"/>
    <s v="GA"/>
    <s v="MN"/>
    <x v="99"/>
    <s v="-"/>
    <s v="Glencoe Municipal"/>
    <s v="Remove Obstructions, Update Airport Master Plan Study"/>
    <n v="47500"/>
    <n v="0"/>
    <n v="0"/>
    <n v="47500"/>
  </r>
  <r>
    <s v="2011"/>
    <s v="GA"/>
    <s v="MN"/>
    <x v="22"/>
    <s v="-"/>
    <s v="Grand Marais/Cook County"/>
    <s v="Conduct Miscellaneous Study, Rehabilitate Runway - 09/27"/>
    <n v="309510"/>
    <n v="0"/>
    <n v="0"/>
    <n v="309510"/>
  </r>
  <r>
    <s v="2011"/>
    <s v="GA"/>
    <s v="MN"/>
    <x v="2"/>
    <s v="-"/>
    <s v="Grand Rapids/Itasca County Airport-Gordon Newstrom Field"/>
    <s v="Improve Airport Drainage, Rehabilitate Apron, Rehabilitate Runway - 16/34"/>
    <n v="244410"/>
    <n v="0"/>
    <n v="0"/>
    <n v="244410"/>
  </r>
  <r>
    <s v="2011"/>
    <s v="GA"/>
    <s v="MN"/>
    <x v="86"/>
    <s v="-"/>
    <s v="Hallock Municipal"/>
    <s v="Construct Fuel Farm"/>
    <n v="333062"/>
    <n v="0"/>
    <n v="0"/>
    <n v="333062"/>
  </r>
  <r>
    <s v="2011"/>
    <s v="GA"/>
    <s v="MN"/>
    <x v="23"/>
    <s v="-"/>
    <s v="Hawley Municipal"/>
    <s v="Rehabilitate Access Road, Rehabilitate Apron, Rehabilitate Runway - 16/34, Rehabilitate Taxiway"/>
    <n v="129333"/>
    <n v="0"/>
    <n v="0"/>
    <n v="129333"/>
  </r>
  <r>
    <s v="2011"/>
    <s v="GA"/>
    <s v="MN"/>
    <x v="24"/>
    <s v="-"/>
    <s v="Hector Municipal"/>
    <s v="Improve Runway Safety Area - 05/23"/>
    <n v="521550"/>
    <n v="0"/>
    <n v="0"/>
    <n v="521550"/>
  </r>
  <r>
    <s v="2011"/>
    <s v="GA"/>
    <s v="MN"/>
    <x v="25"/>
    <s v="-"/>
    <s v="Hutchinson Municipal-Butler Field"/>
    <s v="Rehabilitate Runway - 15/33"/>
    <n v="109183"/>
    <n v="0"/>
    <n v="0"/>
    <n v="109183"/>
  </r>
  <r>
    <s v="2011"/>
    <s v="GA"/>
    <s v="MN"/>
    <x v="26"/>
    <s v="-"/>
    <s v="Jackson Municipal"/>
    <s v="Expand Apron"/>
    <n v="366656"/>
    <n v="0"/>
    <n v="0"/>
    <n v="366656"/>
  </r>
  <r>
    <s v="2011"/>
    <s v="GA"/>
    <s v="MN"/>
    <x v="68"/>
    <s v="-"/>
    <s v="Le Sueur Municipal"/>
    <s v="Acquire Land For Approaches"/>
    <n v="97341"/>
    <n v="0"/>
    <n v="0"/>
    <n v="97341"/>
  </r>
  <r>
    <s v="2011"/>
    <s v="GA"/>
    <s v="MN"/>
    <x v="87"/>
    <s v="-"/>
    <s v="Litchfield Municipal"/>
    <s v="Rehabilitate Access Road , Rehabilitate Parking Lot , Rehabilitate Runway - 13/31"/>
    <n v="158481"/>
    <n v="0"/>
    <n v="0"/>
    <n v="158481"/>
  </r>
  <r>
    <s v="2011"/>
    <s v="GA"/>
    <s v="MN"/>
    <x v="28"/>
    <s v="-"/>
    <s v="Little Falls/Morrison County-Lindbergh Field"/>
    <s v="Update Airport Master Plan Study"/>
    <n v="49455"/>
    <n v="0"/>
    <n v="0"/>
    <n v="49455"/>
  </r>
  <r>
    <s v="2011"/>
    <s v="GA"/>
    <s v="MN"/>
    <x v="31"/>
    <s v="-"/>
    <s v="Montevideo-Chippewa County"/>
    <s v="Construct Snow Removal Equipment Building"/>
    <n v="164374"/>
    <n v="0"/>
    <n v="0"/>
    <n v="164374"/>
  </r>
  <r>
    <s v="2011"/>
    <s v="GA"/>
    <s v="MN"/>
    <x v="69"/>
    <s v="-"/>
    <s v="Moorhead Municipal"/>
    <s v="Construct Building"/>
    <n v="489999"/>
    <n v="0"/>
    <n v="0"/>
    <n v="489999"/>
  </r>
  <r>
    <s v="2011"/>
    <s v="GA"/>
    <s v="MN"/>
    <x v="89"/>
    <s v="-"/>
    <s v="Moose Lake Carlton County"/>
    <s v="Construct Building"/>
    <n v="329099"/>
    <n v="0"/>
    <n v="0"/>
    <n v="329099"/>
  </r>
  <r>
    <s v="2011"/>
    <s v="GA"/>
    <s v="MN"/>
    <x v="70"/>
    <s v="-"/>
    <s v="Morris Municipal - Charlie Schmidt Field"/>
    <s v="Construct Taxiway"/>
    <n v="128250"/>
    <n v="0"/>
    <n v="0"/>
    <n v="128250"/>
  </r>
  <r>
    <s v="2011"/>
    <s v="GA"/>
    <s v="MN"/>
    <x v="33"/>
    <s v="-"/>
    <s v="Myers Field"/>
    <s v="Acquire Snow Removal Equipment, Update Airport Master Plan Study"/>
    <n v="219450"/>
    <n v="0"/>
    <n v="0"/>
    <n v="219450"/>
  </r>
  <r>
    <s v="2011"/>
    <s v="GA"/>
    <s v="MN"/>
    <x v="34"/>
    <s v="-"/>
    <s v="New Ulm Municipal"/>
    <s v="Extend Runway - 15/33"/>
    <n v="3738625"/>
    <n v="0"/>
    <n v="0"/>
    <n v="3738625"/>
  </r>
  <r>
    <s v="2011"/>
    <s v="GA"/>
    <s v="MN"/>
    <x v="71"/>
    <s v="-"/>
    <s v="Orr Regional"/>
    <s v="Rehabilitate Access Road, Rehabilitate Parking Lot"/>
    <n v="222623"/>
    <n v="0"/>
    <n v="0"/>
    <n v="222623"/>
  </r>
  <r>
    <s v="2011"/>
    <s v="GA"/>
    <s v="MN"/>
    <x v="35"/>
    <s v="-"/>
    <s v="Ortonville Municipal-Martinson Field"/>
    <s v="Construct Fuel Farm"/>
    <n v="119097"/>
    <n v="0"/>
    <n v="0"/>
    <n v="119097"/>
  </r>
  <r>
    <s v="2011"/>
    <s v="GA"/>
    <s v="MN"/>
    <x v="36"/>
    <s v="-"/>
    <s v="Owatonna Degner Regional"/>
    <s v="Rehabilitate Runway - 12/30"/>
    <n v="331876"/>
    <n v="0"/>
    <n v="0"/>
    <n v="331876"/>
  </r>
  <r>
    <s v="2011"/>
    <s v="GA"/>
    <s v="MN"/>
    <x v="72"/>
    <s v="-"/>
    <s v="Park Rapids Municipal-Konshok Field"/>
    <s v="Construct Utilities , Improve Access Road, Improve Airport Drainage , Install Perimeter Fencing, Update Airport Master Plan Study"/>
    <n v="561316"/>
    <n v="0"/>
    <n v="0"/>
    <n v="561316"/>
  </r>
  <r>
    <s v="2011"/>
    <s v="GA"/>
    <s v="MN"/>
    <x v="90"/>
    <s v="-"/>
    <s v="Paynesville Municipal"/>
    <s v="Rehabilitate Apron, Rehabilitate Runway - 11/29, Rehabilitate Taxiway, Update Miscellaneous Study"/>
    <n v="141292"/>
    <n v="0"/>
    <n v="0"/>
    <n v="141292"/>
  </r>
  <r>
    <s v="2011"/>
    <s v="GA"/>
    <s v="MN"/>
    <x v="38"/>
    <s v="-"/>
    <s v="Pipestone Municipal"/>
    <s v="Install Airport Beacons, Install Miscellaneous NAVAIDS"/>
    <n v="47643"/>
    <n v="0"/>
    <n v="0"/>
    <n v="47643"/>
  </r>
  <r>
    <s v="2011"/>
    <s v="GA"/>
    <s v="MN"/>
    <x v="74"/>
    <s v="-"/>
    <s v="Red Wing Regional"/>
    <s v="Rehabilitate Apron, Remove Obstructions"/>
    <n v="335844"/>
    <n v="0"/>
    <n v="0"/>
    <n v="335844"/>
  </r>
  <r>
    <s v="2011"/>
    <s v="GA"/>
    <s v="MN"/>
    <x v="75"/>
    <s v="-"/>
    <s v="Redwood Falls Municipal"/>
    <s v="Acquire Land For Approaches"/>
    <n v="129931"/>
    <n v="0"/>
    <n v="0"/>
    <n v="129931"/>
  </r>
  <r>
    <s v="2011"/>
    <s v="GA"/>
    <s v="MN"/>
    <x v="40"/>
    <s v="-"/>
    <s v="Richard B Helgeson"/>
    <s v="Rehabilitate Apron, Rehabilitate Runway - 06/24, Rehabilitate Taxiway"/>
    <n v="1334139"/>
    <n v="0"/>
    <n v="0"/>
    <n v="1334139"/>
  </r>
  <r>
    <s v="2011"/>
    <s v="GA"/>
    <s v="MN"/>
    <x v="76"/>
    <s v="-"/>
    <s v="Roseau Municipal/Rudy Billberg Field"/>
    <s v="Rehabilitate Apron , Rehabilitate Taxiway"/>
    <n v="488679"/>
    <n v="0"/>
    <n v="0"/>
    <n v="488679"/>
  </r>
  <r>
    <s v="2011"/>
    <s v="GA"/>
    <s v="MN"/>
    <x v="92"/>
    <s v="-"/>
    <s v="Rushford Municipal"/>
    <s v="Conduct Miscellaneous Study, Construct Building"/>
    <n v="71250"/>
    <n v="0"/>
    <n v="0"/>
    <n v="71250"/>
  </r>
  <r>
    <s v="2011"/>
    <s v="GA"/>
    <s v="MN"/>
    <x v="42"/>
    <s v="-"/>
    <s v="Southwest Minnesota Regional Marshall/Ryan Field"/>
    <s v="Acquire Snow Removal Equipment, Construct Apron"/>
    <n v="276450"/>
    <n v="0"/>
    <n v="0"/>
    <n v="276450"/>
  </r>
  <r>
    <s v="2011"/>
    <s v="GA"/>
    <s v="MN"/>
    <x v="44"/>
    <s v="-"/>
    <s v="Staples Municipal"/>
    <s v="Rehabilitate Apron"/>
    <n v="25000"/>
    <n v="0"/>
    <n v="0"/>
    <n v="25000"/>
  </r>
  <r>
    <s v="2011"/>
    <s v="GA"/>
    <s v="MN"/>
    <x v="46"/>
    <s v="-"/>
    <s v="Tower Municipal"/>
    <s v="Remove Obstructions"/>
    <n v="34010"/>
    <n v="0"/>
    <n v="0"/>
    <n v="34010"/>
  </r>
  <r>
    <s v="2011"/>
    <s v="GA"/>
    <s v="MN"/>
    <x v="98"/>
    <s v="-"/>
    <s v="Wadena Municipal"/>
    <s v="Acquire Snow Removal Equipment, Rehabilitate Apron, Rehabilitate Runway  - 16/34"/>
    <n v="343003"/>
    <n v="0"/>
    <n v="0"/>
    <n v="343003"/>
  </r>
  <r>
    <s v="2011"/>
    <s v="GA"/>
    <s v="MN"/>
    <x v="48"/>
    <s v="-"/>
    <s v="Walker Municipal"/>
    <s v="Acquire Snow Removal Equipment"/>
    <n v="140391"/>
    <n v="0"/>
    <n v="0"/>
    <n v="140391"/>
  </r>
  <r>
    <s v="2011"/>
    <s v="GA"/>
    <s v="MN"/>
    <x v="50"/>
    <s v="-"/>
    <s v="Waseca Municipal"/>
    <s v="Construct Taxiway, Rehabilitate Apron"/>
    <n v="62130"/>
    <n v="0"/>
    <n v="0"/>
    <n v="62130"/>
  </r>
  <r>
    <s v="2011"/>
    <s v="GA"/>
    <s v="MN"/>
    <x v="51"/>
    <s v="-"/>
    <s v="Windom Municipal"/>
    <s v="Update Airport Master Plan Study"/>
    <n v="47500"/>
    <n v="0"/>
    <n v="0"/>
    <n v="47500"/>
  </r>
  <r>
    <s v="2011"/>
    <s v="GA"/>
    <s v="MN"/>
    <x v="95"/>
    <s v="-"/>
    <s v="Winona Municipal-Max Conrad Field"/>
    <s v="Improve Runway Safety Area - 12/30, Update Airport Master Plan Study"/>
    <n v="335461"/>
    <n v="0"/>
    <n v="0"/>
    <n v="335461"/>
  </r>
  <r>
    <s v="2011"/>
    <s v="GA"/>
    <s v="MN"/>
    <x v="80"/>
    <s v="-"/>
    <s v="Winsted Municipal"/>
    <s v="Construct Terminal Building, Rehabilitate Access Road, Rehabilitate Apron, Rehabilitate Parking Lot, Rehabilitate Taxiway"/>
    <n v="394773"/>
    <n v="0"/>
    <n v="0"/>
    <n v="394773"/>
  </r>
  <r>
    <s v="2011"/>
    <s v="P"/>
    <s v="MN"/>
    <x v="52"/>
    <s v="N"/>
    <s v="Bemidji Regional"/>
    <s v="Expand Aircraft Rescue &amp; Fire Fighting Building"/>
    <n v="213556"/>
    <n v="0"/>
    <n v="0"/>
    <n v="213556"/>
  </r>
  <r>
    <s v="2011"/>
    <s v="P"/>
    <s v="MN"/>
    <x v="52"/>
    <s v="N"/>
    <s v="Bemidji Regional"/>
    <s v="Improve Terminal Building , Install Airport Beacons"/>
    <n v="535090"/>
    <n v="0"/>
    <n v="0"/>
    <n v="535090"/>
  </r>
  <r>
    <s v="2011"/>
    <s v="P"/>
    <s v="MN"/>
    <x v="53"/>
    <s v="N"/>
    <s v="Brainerd Lakes Regional"/>
    <s v="Construct Taxiway"/>
    <n v="313485"/>
    <n v="0"/>
    <n v="0"/>
    <n v="313485"/>
  </r>
  <r>
    <s v="2011"/>
    <s v="P"/>
    <s v="MN"/>
    <x v="54"/>
    <s v="N"/>
    <s v="Duluth International"/>
    <s v="Construct Terminal Building"/>
    <n v="1295876"/>
    <n v="0"/>
    <n v="0"/>
    <n v="1295876"/>
  </r>
  <r>
    <s v="2011"/>
    <s v="P"/>
    <s v="MN"/>
    <x v="54"/>
    <s v="N"/>
    <s v="Duluth International"/>
    <s v="VALE Infrastructure"/>
    <n v="3868418"/>
    <n v="0"/>
    <n v="0"/>
    <n v="3868418"/>
  </r>
  <r>
    <s v="2011"/>
    <s v="P"/>
    <s v="MN"/>
    <x v="54"/>
    <s v="N"/>
    <s v="Duluth International"/>
    <s v="Construct Terminal Building"/>
    <n v="4950189"/>
    <n v="0"/>
    <n v="0"/>
    <n v="4950189"/>
  </r>
  <r>
    <s v="2011"/>
    <s v="P"/>
    <s v="MN"/>
    <x v="54"/>
    <s v="N"/>
    <s v="Duluth International"/>
    <s v="Construct Terminal Building"/>
    <n v="5935428"/>
    <n v="0"/>
    <n v="0"/>
    <n v="5935428"/>
  </r>
  <r>
    <s v="2011"/>
    <s v="P"/>
    <s v="MN"/>
    <x v="55"/>
    <s v="N"/>
    <s v="Falls International"/>
    <s v="Rehabilitate Runway - 04/22, Update Airport Master Plan Study"/>
    <n v="268933"/>
    <n v="0"/>
    <n v="0"/>
    <n v="268933"/>
  </r>
  <r>
    <s v="2011"/>
    <s v="P"/>
    <s v="MN"/>
    <x v="56"/>
    <s v="L"/>
    <s v="Minneapolis-St Paul International/Wold-Chamberlain"/>
    <s v="Extend Taxiway, Modify Service Road, Rehabilitate Apron, Security Enhancements"/>
    <n v="5496843"/>
    <n v="0"/>
    <n v="0"/>
    <n v="5496843"/>
  </r>
  <r>
    <s v="2011"/>
    <s v="P"/>
    <s v="MN"/>
    <x v="57"/>
    <s v="N"/>
    <s v="Rochester International"/>
    <s v="Conduct Miscellaneous Study, Improve Runway Safety Area  - 13/31, Improve Runway Safety Area  - 02/20, Install Airfield Guidance Signs"/>
    <n v="122091"/>
    <n v="0"/>
    <n v="0"/>
    <n v="122091"/>
  </r>
  <r>
    <s v="2011"/>
    <s v="P"/>
    <s v="MN"/>
    <x v="57"/>
    <s v="N"/>
    <s v="Rochester International"/>
    <s v="Construct Deicing Containment Facility"/>
    <n v="416510"/>
    <n v="0"/>
    <n v="0"/>
    <n v="416510"/>
  </r>
  <r>
    <s v="2011"/>
    <s v="P"/>
    <s v="MN"/>
    <x v="82"/>
    <s v="N"/>
    <s v="St. Cloud Regional"/>
    <s v="Acquire Snow Removal Equipment, Install Runway Lighting - 13/31, Update Airport Master Plan Study"/>
    <n v="526350"/>
    <n v="0"/>
    <n v="0"/>
    <n v="526350"/>
  </r>
  <r>
    <s v="2011"/>
    <s v="R"/>
    <s v="MN"/>
    <x v="58"/>
    <s v="-"/>
    <s v="Anoka County-Blaine Airport(Janes Field)"/>
    <s v="Rehabilitate Taxiway"/>
    <n v="231445"/>
    <n v="0"/>
    <n v="0"/>
    <n v="231445"/>
  </r>
  <r>
    <s v="2011"/>
    <s v="R"/>
    <s v="MN"/>
    <x v="96"/>
    <s v="-"/>
    <s v="Crystal"/>
    <s v="Rehabilitate Taxiway"/>
    <n v="300000"/>
    <n v="0"/>
    <n v="0"/>
    <n v="300000"/>
  </r>
  <r>
    <s v="2011"/>
    <s v="R"/>
    <s v="MN"/>
    <x v="61"/>
    <s v="-"/>
    <s v="South St Paul Municipal-Richard E Fleming Field"/>
    <s v="Remove Obstructions"/>
    <n v="59432"/>
    <n v="0"/>
    <n v="0"/>
    <n v="59432"/>
  </r>
  <r>
    <s v="2011"/>
    <s v="R"/>
    <s v="MN"/>
    <x v="62"/>
    <s v="-"/>
    <s v="St Paul Downtown Holman Field"/>
    <s v="Rehabilitate Taxiway"/>
    <n v="913758"/>
    <n v="0"/>
    <n v="0"/>
    <n v="913758"/>
  </r>
  <r>
    <s v="2012"/>
    <s v="GA"/>
    <s v="MN"/>
    <x v="4"/>
    <s v="-"/>
    <s v="Aitkin Municipal-Steve Kurtz Field"/>
    <s v="Acquire Land For Approaches, Construct Fuel Farm, Remove Obstructions"/>
    <n v="482607"/>
    <n v="0"/>
    <n v="0"/>
    <n v="482607"/>
  </r>
  <r>
    <s v="2012"/>
    <s v="GA"/>
    <s v="MN"/>
    <x v="5"/>
    <s v="-"/>
    <s v="Albert Lea Municipal"/>
    <s v="Install Perimeter Fencing, Rehabilitate Apron"/>
    <n v="1020413"/>
    <n v="0"/>
    <n v="0"/>
    <n v="1020413"/>
  </r>
  <r>
    <s v="2012"/>
    <s v="GA"/>
    <s v="MN"/>
    <x v="6"/>
    <s v="-"/>
    <s v="Austin Municipal"/>
    <s v="Install Airfield Guidance Signs, Rehabilitate Runway - 17/35, Rehabilitate Taxiway"/>
    <n v="105943"/>
    <n v="0"/>
    <n v="0"/>
    <n v="105943"/>
  </r>
  <r>
    <s v="2012"/>
    <s v="GA"/>
    <s v="MN"/>
    <x v="7"/>
    <s v="-"/>
    <s v="Baudette International"/>
    <s v="Acquire Snow Removal Equipment"/>
    <n v="148248"/>
    <n v="0"/>
    <n v="0"/>
    <n v="148248"/>
  </r>
  <r>
    <s v="2012"/>
    <s v="GA"/>
    <s v="MN"/>
    <x v="8"/>
    <s v="-"/>
    <s v="Benson Municipal"/>
    <s v="Construct Building, Construct Taxiway, Rehabilitate Taxiway"/>
    <n v="377749"/>
    <n v="0"/>
    <n v="0"/>
    <n v="377749"/>
  </r>
  <r>
    <s v="2012"/>
    <s v="GA"/>
    <s v="MN"/>
    <x v="9"/>
    <s v="-"/>
    <s v="Blue Earth Municipal"/>
    <s v="Expand Apron"/>
    <n v="384730"/>
    <n v="0"/>
    <n v="0"/>
    <n v="384730"/>
  </r>
  <r>
    <s v="2012"/>
    <s v="GA"/>
    <s v="MN"/>
    <x v="10"/>
    <s v="-"/>
    <s v="Buffalo Municipal"/>
    <s v="Remove Obstructions"/>
    <n v="78078"/>
    <n v="0"/>
    <n v="0"/>
    <n v="78078"/>
  </r>
  <r>
    <s v="2012"/>
    <s v="GA"/>
    <s v="MN"/>
    <x v="11"/>
    <s v="-"/>
    <s v="Cambridge Municipal"/>
    <s v="Install Runway Vertical/Visual Guidance System - 16/34"/>
    <n v="69209"/>
    <n v="0"/>
    <n v="0"/>
    <n v="69209"/>
  </r>
  <r>
    <s v="2012"/>
    <s v="GA"/>
    <s v="MN"/>
    <x v="13"/>
    <s v="-"/>
    <s v="Cloquet Carlton County"/>
    <s v="Rehabilitate Apron, Rehabilitate Runway - 07/25, Rehabilitate Runway - 17/35, Rehabilitate Taxiway"/>
    <n v="328223"/>
    <n v="0"/>
    <n v="0"/>
    <n v="328223"/>
  </r>
  <r>
    <s v="2012"/>
    <s v="GA"/>
    <s v="MN"/>
    <x v="85"/>
    <s v="-"/>
    <s v="Cook Municipal"/>
    <s v="Acquire Land For Approaches, Rehabilitate Taxiway"/>
    <n v="85545"/>
    <n v="0"/>
    <n v="0"/>
    <n v="85545"/>
  </r>
  <r>
    <s v="2012"/>
    <s v="GA"/>
    <s v="MN"/>
    <x v="14"/>
    <s v="-"/>
    <s v="Crookston Municipal Kirkwood Field"/>
    <s v="Rehabilitate Apron, Rehabilitate Runway - 13/31, Rehabilitate Taxiway , Rehabilitate Taxiway"/>
    <n v="1759820"/>
    <n v="0"/>
    <n v="0"/>
    <n v="1759820"/>
  </r>
  <r>
    <s v="2012"/>
    <s v="GA"/>
    <s v="MN"/>
    <x v="63"/>
    <s v="-"/>
    <s v="Detroit Lakes-Wething Field"/>
    <s v="Rehabilitate Runway - 13/31"/>
    <n v="453337"/>
    <n v="0"/>
    <n v="0"/>
    <n v="453337"/>
  </r>
  <r>
    <s v="2012"/>
    <s v="GA"/>
    <s v="MN"/>
    <x v="17"/>
    <s v="-"/>
    <s v="Eveleth-Virginia Municipal"/>
    <s v="Rehabilitate Runway - 09/27, Update Airport Master Plan Study"/>
    <n v="171084"/>
    <n v="0"/>
    <n v="0"/>
    <n v="171084"/>
  </r>
  <r>
    <s v="2012"/>
    <s v="GA"/>
    <s v="MN"/>
    <x v="18"/>
    <s v="-"/>
    <s v="Fairmont Municipal"/>
    <s v="Rehabilitate Apron, Rehabilitate Runway - 13/31, Rehabilitate Taxiway"/>
    <n v="4242778"/>
    <n v="0"/>
    <n v="0"/>
    <n v="4242778"/>
  </r>
  <r>
    <s v="2012"/>
    <s v="GA"/>
    <s v="MN"/>
    <x v="19"/>
    <s v="-"/>
    <s v="Faribault Municipal"/>
    <s v="Update Airport Master Plan Study"/>
    <n v="136980"/>
    <n v="0"/>
    <n v="0"/>
    <n v="136980"/>
  </r>
  <r>
    <s v="2012"/>
    <s v="GA"/>
    <s v="MN"/>
    <x v="20"/>
    <s v="-"/>
    <s v="Fergus Falls Municipal-Einar Mickelson Field"/>
    <s v="Rehabilitate Runway - 17/35, Rehabilitate Taxiway"/>
    <n v="596604"/>
    <n v="0"/>
    <n v="0"/>
    <n v="596604"/>
  </r>
  <r>
    <s v="2012"/>
    <s v="GA"/>
    <s v="MN"/>
    <x v="65"/>
    <s v="-"/>
    <s v="Fillmore County"/>
    <s v="Construct Fuel Farm , Install Miscellaneous NAVAIDS , Install Miscellaneous NAVAIDS, Install Runway Lighting - 11/29, Install Runway Vertical/Visual Guidance System - 11/29"/>
    <n v="430740"/>
    <n v="0"/>
    <n v="0"/>
    <n v="430740"/>
  </r>
  <r>
    <s v="2012"/>
    <s v="GA"/>
    <s v="MN"/>
    <x v="66"/>
    <s v="-"/>
    <s v="Fosston Municipal"/>
    <s v="Construct Taxiway"/>
    <n v="791357"/>
    <n v="0"/>
    <n v="0"/>
    <n v="791357"/>
  </r>
  <r>
    <s v="2012"/>
    <s v="GA"/>
    <s v="MN"/>
    <x v="99"/>
    <s v="-"/>
    <s v="Glencoe Municipal"/>
    <s v="Conduct Environmental Study"/>
    <n v="62910"/>
    <n v="0"/>
    <n v="0"/>
    <n v="62910"/>
  </r>
  <r>
    <s v="2012"/>
    <s v="GA"/>
    <s v="MN"/>
    <x v="21"/>
    <s v="-"/>
    <s v="Glenwood Municipal"/>
    <s v="Acquire Snow Removal Equipment"/>
    <n v="402908"/>
    <n v="0"/>
    <n v="0"/>
    <n v="402908"/>
  </r>
  <r>
    <s v="2012"/>
    <s v="GA"/>
    <s v="MN"/>
    <x v="22"/>
    <s v="-"/>
    <s v="Grand Marais/Cook County"/>
    <s v="Rehabilitate Apron, Rehabilitate Runway - 09/27, Rehabilitate Taxiway"/>
    <n v="1799491"/>
    <n v="0"/>
    <n v="0"/>
    <n v="1799491"/>
  </r>
  <r>
    <s v="2012"/>
    <s v="GA"/>
    <s v="MN"/>
    <x v="67"/>
    <s v="-"/>
    <s v="Houston County"/>
    <s v="Rehabilitate Access Road, Rehabilitate Taxiway"/>
    <n v="168354"/>
    <n v="0"/>
    <n v="0"/>
    <n v="168354"/>
  </r>
  <r>
    <s v="2012"/>
    <s v="GA"/>
    <s v="MN"/>
    <x v="25"/>
    <s v="-"/>
    <s v="Hutchinson Municipal-Butler Field"/>
    <s v="Acquire Snow Removal Equipment"/>
    <n v="50721"/>
    <n v="0"/>
    <n v="0"/>
    <n v="50721"/>
  </r>
  <r>
    <s v="2012"/>
    <s v="GA"/>
    <s v="MN"/>
    <x v="26"/>
    <s v="-"/>
    <s v="Jackson Municipal"/>
    <s v="Construct Building"/>
    <n v="539937"/>
    <n v="0"/>
    <n v="0"/>
    <n v="539937"/>
  </r>
  <r>
    <s v="2012"/>
    <s v="GA"/>
    <s v="MN"/>
    <x v="27"/>
    <s v="-"/>
    <s v="Lac qui Parle County"/>
    <s v="Acquire Snow Removal Equipment, Rehabilitate Runway - 13/31, Rehabilitate Taxiway"/>
    <n v="55098"/>
    <n v="0"/>
    <n v="0"/>
    <n v="55098"/>
  </r>
  <r>
    <s v="2012"/>
    <s v="GA"/>
    <s v="MN"/>
    <x v="68"/>
    <s v="-"/>
    <s v="Le Sueur Municipal"/>
    <s v="Acquire Land For Approaches, Conduct Environmental Study"/>
    <n v="465795"/>
    <n v="0"/>
    <n v="0"/>
    <n v="465795"/>
  </r>
  <r>
    <s v="2012"/>
    <s v="GA"/>
    <s v="MN"/>
    <x v="87"/>
    <s v="-"/>
    <s v="Litchfield Municipal"/>
    <s v="Install Airfield Guidance Signs, Install Runway Lighting - 13/31, Install Runway Vertical/Visual Guidance System - 13/31"/>
    <n v="357634"/>
    <n v="0"/>
    <n v="0"/>
    <n v="357634"/>
  </r>
  <r>
    <s v="2012"/>
    <s v="GA"/>
    <s v="MN"/>
    <x v="28"/>
    <s v="-"/>
    <s v="Little Falls/Morrison County-Lindbergh Field"/>
    <s v="Conduct Environmental Study"/>
    <n v="55741"/>
    <n v="0"/>
    <n v="0"/>
    <n v="55741"/>
  </r>
  <r>
    <s v="2012"/>
    <s v="GA"/>
    <s v="MN"/>
    <x v="29"/>
    <s v="-"/>
    <s v="Longville Municipal"/>
    <s v="Remove Obstructions"/>
    <n v="23400"/>
    <n v="0"/>
    <n v="0"/>
    <n v="23400"/>
  </r>
  <r>
    <s v="2012"/>
    <s v="GA"/>
    <s v="MN"/>
    <x v="30"/>
    <s v="-"/>
    <s v="Mahnomen County"/>
    <s v="Expand Apron"/>
    <n v="50302"/>
    <n v="0"/>
    <n v="0"/>
    <n v="50302"/>
  </r>
  <r>
    <s v="2012"/>
    <s v="GA"/>
    <s v="MN"/>
    <x v="88"/>
    <s v="-"/>
    <s v="Mankato Regional"/>
    <s v="Rehabilitate Apron"/>
    <n v="176062"/>
    <n v="0"/>
    <n v="0"/>
    <n v="176062"/>
  </r>
  <r>
    <s v="2012"/>
    <s v="GA"/>
    <s v="MN"/>
    <x v="31"/>
    <s v="-"/>
    <s v="Montevideo-Chippewa County"/>
    <s v="Install Runway Lighting - 14/32, Rehabilitate Runway  - 14/32"/>
    <n v="1561102"/>
    <n v="0"/>
    <n v="0"/>
    <n v="1561102"/>
  </r>
  <r>
    <s v="2012"/>
    <s v="GA"/>
    <s v="MN"/>
    <x v="89"/>
    <s v="-"/>
    <s v="Moose Lake Carlton County"/>
    <s v="Rehabilitate Apron, Rehabilitate Runway - 04/22, Rehabilitate Taxiway"/>
    <n v="797375"/>
    <n v="0"/>
    <n v="0"/>
    <n v="797375"/>
  </r>
  <r>
    <s v="2012"/>
    <s v="GA"/>
    <s v="MN"/>
    <x v="32"/>
    <s v="-"/>
    <s v="Mora Municipal"/>
    <s v="Construct Runway - Plan-1, Install Perimeter Fencing"/>
    <n v="62028"/>
    <n v="0"/>
    <n v="0"/>
    <n v="62028"/>
  </r>
  <r>
    <s v="2012"/>
    <s v="GA"/>
    <s v="MN"/>
    <x v="34"/>
    <s v="-"/>
    <s v="New Ulm Municipal"/>
    <s v="Extend Runway - 15/33"/>
    <n v="1906976"/>
    <n v="0"/>
    <n v="0"/>
    <n v="1906976"/>
  </r>
  <r>
    <s v="2012"/>
    <s v="GA"/>
    <s v="MN"/>
    <x v="72"/>
    <s v="-"/>
    <s v="Park Rapids Municipal-Konshok Field"/>
    <s v="Extend Runway  - 17/35"/>
    <n v="148680"/>
    <n v="0"/>
    <n v="0"/>
    <n v="148680"/>
  </r>
  <r>
    <s v="2012"/>
    <s v="GA"/>
    <s v="MN"/>
    <x v="90"/>
    <s v="-"/>
    <s v="Paynesville Municipal"/>
    <s v="Install Runway Vertical/Visual Guidance System - 11/29"/>
    <n v="178380"/>
    <n v="0"/>
    <n v="0"/>
    <n v="178380"/>
  </r>
  <r>
    <s v="2012"/>
    <s v="GA"/>
    <s v="MN"/>
    <x v="37"/>
    <s v="-"/>
    <s v="Pine River Regional"/>
    <s v="Rehabilitate Taxiway"/>
    <n v="178295"/>
    <n v="0"/>
    <n v="0"/>
    <n v="178295"/>
  </r>
  <r>
    <s v="2012"/>
    <s v="GA"/>
    <s v="MN"/>
    <x v="38"/>
    <s v="-"/>
    <s v="Pipestone Municipal"/>
    <s v="Construct Building, Construct Taxiway"/>
    <n v="601375"/>
    <n v="0"/>
    <n v="0"/>
    <n v="601375"/>
  </r>
  <r>
    <s v="2012"/>
    <s v="GA"/>
    <s v="MN"/>
    <x v="39"/>
    <s v="-"/>
    <s v="Princeton Municipal"/>
    <s v="Rehabilitate Apron, Rehabilitate Taxiway"/>
    <n v="449435"/>
    <n v="0"/>
    <n v="0"/>
    <n v="449435"/>
  </r>
  <r>
    <s v="2012"/>
    <s v="GA"/>
    <s v="MN"/>
    <x v="73"/>
    <s v="-"/>
    <s v="Quentin Aanenson Field"/>
    <s v="Expand Apron"/>
    <n v="44280"/>
    <n v="0"/>
    <n v="0"/>
    <n v="44280"/>
  </r>
  <r>
    <s v="2012"/>
    <s v="GA"/>
    <s v="MN"/>
    <x v="74"/>
    <s v="-"/>
    <s v="Red Wing Regional"/>
    <s v="Acquire Snow Removal Equipment"/>
    <n v="124396"/>
    <n v="0"/>
    <n v="0"/>
    <n v="124396"/>
  </r>
  <r>
    <s v="2012"/>
    <s v="GA"/>
    <s v="MN"/>
    <x v="75"/>
    <s v="-"/>
    <s v="Redwood Falls Municipal"/>
    <s v="Update Airport Master Plan Study"/>
    <n v="61380"/>
    <n v="0"/>
    <n v="0"/>
    <n v="61380"/>
  </r>
  <r>
    <s v="2012"/>
    <s v="GA"/>
    <s v="MN"/>
    <x v="40"/>
    <s v="-"/>
    <s v="Richard B Helgeson"/>
    <s v="Rehabilitate Parking Lot, Rehabilitate Taxiway"/>
    <n v="213161"/>
    <n v="0"/>
    <n v="0"/>
    <n v="213161"/>
  </r>
  <r>
    <s v="2012"/>
    <s v="GA"/>
    <s v="MN"/>
    <x v="92"/>
    <s v="-"/>
    <s v="Rushford Municipal"/>
    <s v="Acquire Snow Removal Equipment, Install Miscellaneous NAVAIDS"/>
    <n v="100800"/>
    <n v="0"/>
    <n v="0"/>
    <n v="100800"/>
  </r>
  <r>
    <s v="2012"/>
    <s v="GA"/>
    <s v="MN"/>
    <x v="93"/>
    <s v="-"/>
    <s v="Sauk Centre Municipal"/>
    <s v="Conduct Airport Master Plan Study , Rehabilitate Apron , Rehabilitate Runway  - 14/32, Rehabilitate Taxiway , Remove Obstructions"/>
    <n v="218820"/>
    <n v="0"/>
    <n v="0"/>
    <n v="218820"/>
  </r>
  <r>
    <s v="2012"/>
    <s v="GA"/>
    <s v="MN"/>
    <x v="77"/>
    <s v="-"/>
    <s v="Sky Harbor"/>
    <s v="Conduct Environmental Study"/>
    <n v="210102"/>
    <n v="0"/>
    <n v="0"/>
    <n v="210102"/>
  </r>
  <r>
    <s v="2012"/>
    <s v="GA"/>
    <s v="MN"/>
    <x v="42"/>
    <s v="-"/>
    <s v="Southwest Minnesota Regional Marshall/Ryan Field"/>
    <s v="Conduct Environmental Study"/>
    <n v="28800"/>
    <n v="0"/>
    <n v="0"/>
    <n v="28800"/>
  </r>
  <r>
    <s v="2012"/>
    <s v="GA"/>
    <s v="MN"/>
    <x v="43"/>
    <s v="-"/>
    <s v="Springfield Municipal"/>
    <s v="Construct Snow Removal Equipment Building"/>
    <n v="292012"/>
    <n v="0"/>
    <n v="0"/>
    <n v="292012"/>
  </r>
  <r>
    <s v="2012"/>
    <s v="GA"/>
    <s v="MN"/>
    <x v="78"/>
    <s v="-"/>
    <s v="St James Municipal"/>
    <s v="Conduct Miscellaneous Study"/>
    <n v="23220"/>
    <n v="0"/>
    <n v="0"/>
    <n v="23220"/>
  </r>
  <r>
    <s v="2012"/>
    <s v="GA"/>
    <s v="MN"/>
    <x v="82"/>
    <s v="-"/>
    <s v="St. Cloud Regional"/>
    <s v="Install Runway Lighting - 13/31, Rehabilitate Runway - 05/23, Update Airport Master Plan Study, Wildlife Hazard Assessments"/>
    <n v="681357"/>
    <n v="0"/>
    <n v="0"/>
    <n v="681357"/>
  </r>
  <r>
    <s v="2012"/>
    <s v="GA"/>
    <s v="MN"/>
    <x v="44"/>
    <s v="-"/>
    <s v="Staples Municipal"/>
    <s v="Rehabilitate Apron , Rehabilitate Taxiway"/>
    <n v="238711"/>
    <n v="0"/>
    <n v="0"/>
    <n v="238711"/>
  </r>
  <r>
    <s v="2012"/>
    <s v="GA"/>
    <s v="MN"/>
    <x v="3"/>
    <s v="-"/>
    <s v="Thief River Falls Regional"/>
    <s v="Acquire Snow Removal Equipment"/>
    <n v="588096"/>
    <n v="0"/>
    <n v="0"/>
    <n v="588096"/>
  </r>
  <r>
    <s v="2012"/>
    <s v="GA"/>
    <s v="MN"/>
    <x v="3"/>
    <s v="-"/>
    <s v="Thief River Falls Regional"/>
    <s v="Rehabilitate Taxiway"/>
    <n v="2364001"/>
    <n v="0"/>
    <n v="0"/>
    <n v="2364001"/>
  </r>
  <r>
    <s v="2012"/>
    <s v="GA"/>
    <s v="MN"/>
    <x v="45"/>
    <s v="-"/>
    <s v="Todd Field"/>
    <s v="Rehabilitate Apron , Rehabilitate Runway  - 16/34, Rehabilitate Taxiway"/>
    <n v="172800"/>
    <n v="0"/>
    <n v="0"/>
    <n v="172800"/>
  </r>
  <r>
    <s v="2012"/>
    <s v="GA"/>
    <s v="MN"/>
    <x v="46"/>
    <s v="-"/>
    <s v="Tower Municipal"/>
    <s v="Improve Runway Safety Area - 08/26"/>
    <n v="220711"/>
    <n v="0"/>
    <n v="0"/>
    <n v="220711"/>
  </r>
  <r>
    <s v="2012"/>
    <s v="GA"/>
    <s v="MN"/>
    <x v="46"/>
    <s v="-"/>
    <s v="Tower Municipal"/>
    <s v="Rehabilitate Runway - 08/26, Rehabilitate Taxiway"/>
    <n v="871403"/>
    <n v="0"/>
    <n v="0"/>
    <n v="871403"/>
  </r>
  <r>
    <s v="2012"/>
    <s v="GA"/>
    <s v="MN"/>
    <x v="47"/>
    <s v="-"/>
    <s v="Tracy Municipal"/>
    <s v="Construct Fuel Farm, Install Miscellaneous NAVAIDS, Rehabilitate Apron, Rehabilitate Runway - 11/29"/>
    <n v="205020"/>
    <n v="0"/>
    <n v="0"/>
    <n v="205020"/>
  </r>
  <r>
    <s v="2012"/>
    <s v="GA"/>
    <s v="MN"/>
    <x v="48"/>
    <s v="-"/>
    <s v="Walker Municipal"/>
    <s v="Construct Terminal Building"/>
    <n v="187211"/>
    <n v="0"/>
    <n v="0"/>
    <n v="187211"/>
  </r>
  <r>
    <s v="2012"/>
    <s v="GA"/>
    <s v="MN"/>
    <x v="94"/>
    <s v="-"/>
    <s v="Warroad International Memorial"/>
    <s v="Acquire Snow Removal Equipment, Rehabilitate Apron"/>
    <n v="625741"/>
    <n v="0"/>
    <n v="0"/>
    <n v="625741"/>
  </r>
  <r>
    <s v="2012"/>
    <s v="GA"/>
    <s v="MN"/>
    <x v="50"/>
    <s v="-"/>
    <s v="Waseca Municipal"/>
    <s v="Construct Taxiway"/>
    <n v="333836"/>
    <n v="0"/>
    <n v="0"/>
    <n v="333836"/>
  </r>
  <r>
    <s v="2012"/>
    <s v="GA"/>
    <s v="MN"/>
    <x v="79"/>
    <s v="-"/>
    <s v="Wheaton Municipal"/>
    <s v="Rehabilitate Access Road"/>
    <n v="52059"/>
    <n v="0"/>
    <n v="0"/>
    <n v="52059"/>
  </r>
  <r>
    <s v="2012"/>
    <s v="GA"/>
    <s v="MN"/>
    <x v="51"/>
    <s v="-"/>
    <s v="Windom Municipal"/>
    <s v="Construct Building, Construct Fuel Farm"/>
    <n v="458088"/>
    <n v="0"/>
    <n v="0"/>
    <n v="458088"/>
  </r>
  <r>
    <s v="2012"/>
    <s v="GA"/>
    <s v="MN"/>
    <x v="81"/>
    <s v="-"/>
    <s v="Worthington Municipal"/>
    <s v="Rehabilitate Apron"/>
    <n v="611241"/>
    <n v="0"/>
    <n v="0"/>
    <n v="611241"/>
  </r>
  <r>
    <s v="2012"/>
    <s v="P"/>
    <s v="MN"/>
    <x v="52"/>
    <s v="N"/>
    <s v="Bemidji Regional"/>
    <s v="Construct Parking Lot"/>
    <n v="2094047"/>
    <n v="0"/>
    <n v="0"/>
    <n v="2094047"/>
  </r>
  <r>
    <s v="2012"/>
    <s v="P"/>
    <s v="MN"/>
    <x v="53"/>
    <s v="N"/>
    <s v="Brainerd Lakes Regional"/>
    <s v="Construct Taxiway"/>
    <n v="938322"/>
    <n v="0"/>
    <n v="0"/>
    <n v="938322"/>
  </r>
  <r>
    <s v="2012"/>
    <s v="P"/>
    <s v="MN"/>
    <x v="54"/>
    <s v="N"/>
    <s v="Duluth International"/>
    <s v="Construct Apron, Construct Terminal Building"/>
    <n v="8507654"/>
    <n v="0"/>
    <n v="0"/>
    <n v="8507654"/>
  </r>
  <r>
    <s v="2012"/>
    <s v="P"/>
    <s v="MN"/>
    <x v="55"/>
    <s v="N"/>
    <s v="Falls International"/>
    <s v="Expand Terminal Building, Improve Airport Miscellaneous Improvements, Install Perimeter Fencing, Rehabilitate Apron, Rehabilitate Taxiway"/>
    <n v="269608"/>
    <n v="0"/>
    <n v="0"/>
    <n v="269608"/>
  </r>
  <r>
    <s v="2012"/>
    <s v="P"/>
    <s v="MN"/>
    <x v="56"/>
    <s v="L"/>
    <s v="Minneapolis-St Paul International/Wold-Chamberlain"/>
    <s v="Update Airport Master Plan Study"/>
    <n v="693750"/>
    <n v="0"/>
    <n v="0"/>
    <n v="693750"/>
  </r>
  <r>
    <s v="2012"/>
    <s v="P"/>
    <s v="MN"/>
    <x v="56"/>
    <s v="L"/>
    <s v="Minneapolis-St Paul International/Wold-Chamberlain"/>
    <s v="Improve Airport Drainage, Rehabilitate Apron, Rehabilitate Service Road , Security Enhancements"/>
    <n v="5453166"/>
    <n v="0"/>
    <n v="0"/>
    <n v="5453166"/>
  </r>
  <r>
    <s v="2012"/>
    <s v="P"/>
    <s v="MN"/>
    <x v="1"/>
    <s v="N"/>
    <s v="Range Regional"/>
    <s v="Conduct Environmental Study, Expand Apron"/>
    <n v="272118"/>
    <n v="0"/>
    <n v="0"/>
    <n v="272118"/>
  </r>
  <r>
    <s v="2012"/>
    <s v="P"/>
    <s v="MN"/>
    <x v="1"/>
    <s v="N"/>
    <s v="Range Regional"/>
    <s v="Expand Terminal Building"/>
    <n v="303696"/>
    <n v="0"/>
    <n v="0"/>
    <n v="303696"/>
  </r>
  <r>
    <s v="2012"/>
    <s v="P"/>
    <s v="MN"/>
    <x v="57"/>
    <s v="N"/>
    <s v="Rochester International"/>
    <s v="Conduct Environmental Study, Conduct Miscellaneous Study , Improve Airport Erosion Control, Rehabilitate Runway - 02/20, Rehabilitate Taxiway"/>
    <n v="2150001"/>
    <n v="0"/>
    <n v="0"/>
    <n v="2150001"/>
  </r>
  <r>
    <s v="2012"/>
    <s v="R"/>
    <s v="MN"/>
    <x v="96"/>
    <s v="-"/>
    <s v="Crystal"/>
    <s v="Install Airfield Guidance Signs, Rehabilitate Taxiway"/>
    <n v="299942"/>
    <n v="0"/>
    <n v="0"/>
    <n v="299942"/>
  </r>
  <r>
    <s v="2012"/>
    <s v="R"/>
    <s v="MN"/>
    <x v="59"/>
    <s v="-"/>
    <s v="Flying Cloud"/>
    <s v="Rehabilitate Taxiway"/>
    <n v="263813"/>
    <n v="0"/>
    <n v="0"/>
    <n v="263813"/>
  </r>
  <r>
    <s v="2012"/>
    <s v="R"/>
    <s v="MN"/>
    <x v="60"/>
    <s v="-"/>
    <s v="Lake Elmo"/>
    <s v="Rehabilitate Taxiway"/>
    <n v="55614"/>
    <n v="0"/>
    <n v="0"/>
    <n v="55614"/>
  </r>
  <r>
    <s v="2012"/>
    <s v="R"/>
    <s v="MN"/>
    <x v="61"/>
    <s v="-"/>
    <s v="South St Paul Municipal-Richard E Fleming Field"/>
    <s v="Conduct Environmental Study, Update Airport Master Plan Study"/>
    <n v="452844"/>
    <n v="0"/>
    <n v="0"/>
    <n v="452844"/>
  </r>
  <r>
    <s v="2012"/>
    <s v="R"/>
    <s v="MN"/>
    <x v="62"/>
    <s v="-"/>
    <s v="St Paul Downtown Holman Field"/>
    <s v="Rehabilitate Taxiway"/>
    <n v="198990"/>
    <n v="0"/>
    <n v="0"/>
    <n v="198990"/>
  </r>
  <r>
    <s v="2013"/>
    <s v="GA"/>
    <s v="MN"/>
    <x v="4"/>
    <s v="-"/>
    <s v="Aitkin Municipal-Steve Kurtz Field"/>
    <s v="Wildlife Hazard Assessments"/>
    <n v="31500"/>
    <n v="0"/>
    <n v="0"/>
    <n v="31500"/>
  </r>
  <r>
    <s v="2013"/>
    <s v="GA"/>
    <s v="MN"/>
    <x v="6"/>
    <s v="-"/>
    <s v="Austin Municipal"/>
    <s v="Acquire Snow Removal Equipment"/>
    <n v="252323"/>
    <n v="0"/>
    <n v="0"/>
    <n v="252323"/>
  </r>
  <r>
    <s v="2013"/>
    <s v="GA"/>
    <s v="MN"/>
    <x v="7"/>
    <s v="-"/>
    <s v="Baudette International"/>
    <s v="Conduct Airport Master Plan Study"/>
    <n v="77940"/>
    <n v="0"/>
    <n v="0"/>
    <n v="77940"/>
  </r>
  <r>
    <s v="2013"/>
    <s v="GA"/>
    <s v="MN"/>
    <x v="10"/>
    <s v="-"/>
    <s v="Buffalo Municipal"/>
    <s v="Extend Runway 17/35"/>
    <n v="451120"/>
    <n v="0"/>
    <n v="0"/>
    <n v="451120"/>
  </r>
  <r>
    <s v="2013"/>
    <s v="GA"/>
    <s v="MN"/>
    <x v="12"/>
    <s v="-"/>
    <s v="Chandler Field"/>
    <s v="Construct Building"/>
    <n v="676161"/>
    <n v="0"/>
    <n v="0"/>
    <n v="676161"/>
  </r>
  <r>
    <s v="2013"/>
    <s v="GA"/>
    <s v="MN"/>
    <x v="13"/>
    <s v="-"/>
    <s v="Cloquet Carlton County"/>
    <s v="Construct Building"/>
    <n v="272957"/>
    <n v="0"/>
    <n v="0"/>
    <n v="272957"/>
  </r>
  <r>
    <s v="2013"/>
    <s v="GA"/>
    <s v="MN"/>
    <x v="63"/>
    <s v="-"/>
    <s v="Detroit Lakes-Wething Field"/>
    <s v="Rehabilitate Taxiway"/>
    <n v="30300"/>
    <n v="0"/>
    <n v="0"/>
    <n v="30300"/>
  </r>
  <r>
    <s v="2013"/>
    <s v="GA"/>
    <s v="MN"/>
    <x v="16"/>
    <s v="-"/>
    <s v="Ely Municipal"/>
    <s v="Rehabilitate Runway 12/30 , Rehabilitate Runway Lighting  - 12/30"/>
    <n v="233325"/>
    <n v="0"/>
    <n v="0"/>
    <n v="233325"/>
  </r>
  <r>
    <s v="2013"/>
    <s v="GA"/>
    <s v="MN"/>
    <x v="17"/>
    <s v="-"/>
    <s v="Eveleth-Virginia Municipal"/>
    <s v="Construct Taxiway , Rehabilitate Runway 14/32, Rehabilitate Runway 09/27"/>
    <n v="2073696"/>
    <n v="0"/>
    <n v="0"/>
    <n v="2073696"/>
  </r>
  <r>
    <s v="2013"/>
    <s v="GA"/>
    <s v="MN"/>
    <x v="19"/>
    <s v="-"/>
    <s v="Faribault Municipal"/>
    <s v="Rehabilitate Taxiway"/>
    <n v="35010"/>
    <n v="0"/>
    <n v="0"/>
    <n v="35010"/>
  </r>
  <r>
    <s v="2013"/>
    <s v="GA"/>
    <s v="MN"/>
    <x v="20"/>
    <s v="-"/>
    <s v="Fergus Falls Municipal-Einar Mickelson Field"/>
    <s v="Install Airfield Guidance Signs, Install Runway Vertical/Visual Guidance System - 13/31, Install Taxiway Lighting"/>
    <n v="171950"/>
    <n v="0"/>
    <n v="0"/>
    <n v="171950"/>
  </r>
  <r>
    <s v="2013"/>
    <s v="GA"/>
    <s v="MN"/>
    <x v="2"/>
    <s v="-"/>
    <s v="Grand Rapids/Itasca County Airport-Gordon Newstrom Field"/>
    <s v="Acquire Land For Approaches, Rehabilitate Apron , Remove Obstructions"/>
    <n v="444635"/>
    <n v="0"/>
    <n v="0"/>
    <n v="444635"/>
  </r>
  <r>
    <s v="2013"/>
    <s v="GA"/>
    <s v="MN"/>
    <x v="23"/>
    <s v="-"/>
    <s v="Hawley Municipal"/>
    <s v="Conduct Airport Master Plan Study"/>
    <n v="156217"/>
    <n v="0"/>
    <n v="0"/>
    <n v="156217"/>
  </r>
  <r>
    <s v="2013"/>
    <s v="GA"/>
    <s v="MN"/>
    <x v="67"/>
    <s v="-"/>
    <s v="Houston County"/>
    <s v="Rehabilitate Apron, Rehabilitate Runway 13/31"/>
    <n v="447988"/>
    <n v="0"/>
    <n v="0"/>
    <n v="447988"/>
  </r>
  <r>
    <s v="2013"/>
    <s v="GA"/>
    <s v="MN"/>
    <x v="25"/>
    <s v="-"/>
    <s v="Hutchinson Municipal-Butler Field"/>
    <s v="Remove Obstructions, Update Airport Master Plan Study"/>
    <n v="210915"/>
    <n v="0"/>
    <n v="0"/>
    <n v="210915"/>
  </r>
  <r>
    <s v="2013"/>
    <s v="GA"/>
    <s v="MN"/>
    <x v="26"/>
    <s v="-"/>
    <s v="Jackson Municipal"/>
    <s v="Update Airport Master Plan Study"/>
    <n v="76140"/>
    <n v="0"/>
    <n v="0"/>
    <n v="76140"/>
  </r>
  <r>
    <s v="2013"/>
    <s v="GA"/>
    <s v="MN"/>
    <x v="28"/>
    <s v="-"/>
    <s v="Little Falls/Morrison County-Lindbergh Field"/>
    <s v="Rehabilitate Apron"/>
    <n v="208776"/>
    <n v="0"/>
    <n v="0"/>
    <n v="208776"/>
  </r>
  <r>
    <s v="2013"/>
    <s v="GA"/>
    <s v="MN"/>
    <x v="29"/>
    <s v="-"/>
    <s v="Longville Municipal"/>
    <s v="Conduct Airport Master Plan Study , Rehabilitate Apron"/>
    <n v="115830"/>
    <n v="0"/>
    <n v="0"/>
    <n v="115830"/>
  </r>
  <r>
    <s v="2013"/>
    <s v="GA"/>
    <s v="MN"/>
    <x v="30"/>
    <s v="-"/>
    <s v="Mahnomen County"/>
    <s v="Acquire Snow Removal Equipment , Expand Apron"/>
    <n v="126984"/>
    <n v="0"/>
    <n v="0"/>
    <n v="126984"/>
  </r>
  <r>
    <s v="2013"/>
    <s v="GA"/>
    <s v="MN"/>
    <x v="88"/>
    <s v="-"/>
    <s v="Mankato Regional"/>
    <s v="Install Perimeter Fencing"/>
    <n v="146435"/>
    <n v="0"/>
    <n v="0"/>
    <n v="146435"/>
  </r>
  <r>
    <s v="2013"/>
    <s v="GA"/>
    <s v="MN"/>
    <x v="31"/>
    <s v="-"/>
    <s v="Montevideo-Chippewa County"/>
    <s v="Improve Fuel Farm"/>
    <n v="40298"/>
    <n v="0"/>
    <n v="0"/>
    <n v="40298"/>
  </r>
  <r>
    <s v="2013"/>
    <s v="GA"/>
    <s v="MN"/>
    <x v="69"/>
    <s v="-"/>
    <s v="Moorhead Municipal"/>
    <s v="Rehabilitate Apron, Rehabilitate Runway 12/30, Rehabilitate Taxiways"/>
    <n v="51666"/>
    <n v="0"/>
    <n v="0"/>
    <n v="51666"/>
  </r>
  <r>
    <s v="2013"/>
    <s v="GA"/>
    <s v="MN"/>
    <x v="70"/>
    <s v="-"/>
    <s v="Morris Municipal - Charlie Schmidt Field"/>
    <s v="Acquire Land for Development, Construct Building"/>
    <n v="854860"/>
    <n v="0"/>
    <n v="0"/>
    <n v="854860"/>
  </r>
  <r>
    <s v="2013"/>
    <s v="GA"/>
    <s v="MN"/>
    <x v="33"/>
    <s v="-"/>
    <s v="Myers Field"/>
    <s v="Rehabilitate Access Road, Rehabilitate Apron, Rehabilitate Runway 12/30, Rehabilitate Taxiway"/>
    <n v="20455"/>
    <n v="0"/>
    <n v="0"/>
    <n v="20455"/>
  </r>
  <r>
    <s v="2013"/>
    <s v="GA"/>
    <s v="MN"/>
    <x v="34"/>
    <s v="-"/>
    <s v="New Ulm Municipal"/>
    <s v="Rehabilitate Taxiway"/>
    <n v="2933956"/>
    <n v="0"/>
    <n v="0"/>
    <n v="2933956"/>
  </r>
  <r>
    <s v="2013"/>
    <s v="GA"/>
    <s v="MN"/>
    <x v="35"/>
    <s v="-"/>
    <s v="Ortonville Municipal-Martinson Field"/>
    <s v="Conduct Miscellaneous Study , Rehabilitate Parking Lot, Rehabilitate Runway 16/34"/>
    <n v="25005"/>
    <n v="0"/>
    <n v="0"/>
    <n v="25005"/>
  </r>
  <r>
    <s v="2013"/>
    <s v="GA"/>
    <s v="MN"/>
    <x v="36"/>
    <s v="-"/>
    <s v="Owatonna Degner Regional"/>
    <s v="Update Airport Master Plan Study"/>
    <n v="170685"/>
    <n v="0"/>
    <n v="0"/>
    <n v="170685"/>
  </r>
  <r>
    <s v="2013"/>
    <s v="GA"/>
    <s v="MN"/>
    <x v="72"/>
    <s v="-"/>
    <s v="Park Rapids Municipal-Konshok Field"/>
    <s v="Construct Runway 17/35"/>
    <n v="2491395"/>
    <n v="0"/>
    <n v="0"/>
    <n v="2491395"/>
  </r>
  <r>
    <s v="2013"/>
    <s v="GA"/>
    <s v="MN"/>
    <x v="73"/>
    <s v="-"/>
    <s v="Quentin Aanenson Field"/>
    <s v="Expand Apron"/>
    <n v="378000"/>
    <n v="0"/>
    <n v="0"/>
    <n v="378000"/>
  </r>
  <r>
    <s v="2013"/>
    <s v="GA"/>
    <s v="MN"/>
    <x v="74"/>
    <s v="-"/>
    <s v="Red Wing Regional"/>
    <s v="Rehabilitate Apron, Rehabilitate Runway 09/27"/>
    <n v="170078"/>
    <n v="0"/>
    <n v="0"/>
    <n v="170078"/>
  </r>
  <r>
    <s v="2013"/>
    <s v="GA"/>
    <s v="MN"/>
    <x v="76"/>
    <s v="-"/>
    <s v="Roseau Municipal/Rudy Billberg Field"/>
    <s v="Rehabilitate Runway 16/34, Rehabilitate Taxiway"/>
    <n v="78097"/>
    <n v="0"/>
    <n v="0"/>
    <n v="78097"/>
  </r>
  <r>
    <s v="2013"/>
    <s v="GA"/>
    <s v="MN"/>
    <x v="42"/>
    <s v="-"/>
    <s v="Southwest Minnesota Regional Marshall/Ryan Field"/>
    <s v="Acquire Land For Approaches"/>
    <n v="286991"/>
    <n v="0"/>
    <n v="0"/>
    <n v="286991"/>
  </r>
  <r>
    <s v="2013"/>
    <s v="GA"/>
    <s v="MN"/>
    <x v="43"/>
    <s v="-"/>
    <s v="Springfield Municipal"/>
    <s v="Acquire Snow Removal Equipment, Construct Fuel Farm"/>
    <n v="204647"/>
    <n v="0"/>
    <n v="0"/>
    <n v="204647"/>
  </r>
  <r>
    <s v="2013"/>
    <s v="GA"/>
    <s v="MN"/>
    <x v="82"/>
    <s v="-"/>
    <s v="St. Cloud Regional"/>
    <s v="Extend Runway 13/31, Rehabilitate Runway 05/23"/>
    <n v="1326599"/>
    <n v="0"/>
    <n v="0"/>
    <n v="1326599"/>
  </r>
  <r>
    <s v="2013"/>
    <s v="GA"/>
    <s v="MN"/>
    <x v="44"/>
    <s v="-"/>
    <s v="Staples Municipal"/>
    <s v="Construct Taxiway"/>
    <n v="484107"/>
    <n v="0"/>
    <n v="0"/>
    <n v="484107"/>
  </r>
  <r>
    <s v="2013"/>
    <s v="GA"/>
    <s v="MN"/>
    <x v="3"/>
    <s v="-"/>
    <s v="Thief River Falls Regional"/>
    <s v="Rehabilitate Runway 03/21, Rehabilitate Taxiway"/>
    <n v="47386"/>
    <n v="0"/>
    <n v="0"/>
    <n v="47386"/>
  </r>
  <r>
    <s v="2013"/>
    <s v="GA"/>
    <s v="MN"/>
    <x v="45"/>
    <s v="-"/>
    <s v="Todd Field"/>
    <s v="Conduct Miscellaneous Study, Rehabilitate Apron, Rehabilitate Runway 16/34 , Rehabilitate Taxiway"/>
    <n v="1101802"/>
    <n v="0"/>
    <n v="0"/>
    <n v="1101802"/>
  </r>
  <r>
    <s v="2013"/>
    <s v="GA"/>
    <s v="MN"/>
    <x v="50"/>
    <s v="-"/>
    <s v="Waseca Municipal"/>
    <s v="Rehabilitate Apron"/>
    <n v="567169"/>
    <n v="0"/>
    <n v="0"/>
    <n v="567169"/>
  </r>
  <r>
    <s v="2013"/>
    <s v="GA"/>
    <s v="MN"/>
    <x v="95"/>
    <s v="-"/>
    <s v="Winona Municipal-Max Conrad Field"/>
    <s v="Improve Runway Safety Area - 12/30, Rehabilitate Taxiway"/>
    <n v="3955709"/>
    <n v="0"/>
    <n v="0"/>
    <n v="3955709"/>
  </r>
  <r>
    <s v="2013"/>
    <s v="P"/>
    <s v="MN"/>
    <x v="52"/>
    <s v="N"/>
    <s v="Bemidji Regional"/>
    <s v="Acquire Snow Removal Equipment, Rehabilitate Apron"/>
    <n v="605093"/>
    <n v="0"/>
    <n v="0"/>
    <n v="605093"/>
  </r>
  <r>
    <s v="2013"/>
    <s v="P"/>
    <s v="MN"/>
    <x v="53"/>
    <s v="N"/>
    <s v="Brainerd Lakes Regional"/>
    <s v="Acquire Snow Removal Equipment"/>
    <n v="412051"/>
    <n v="0"/>
    <n v="0"/>
    <n v="412051"/>
  </r>
  <r>
    <s v="2013"/>
    <s v="P"/>
    <s v="MN"/>
    <x v="54"/>
    <s v="N"/>
    <s v="Duluth International"/>
    <s v="Construct Apron , Construct Terminal Building, Wildlife Hazard Assessments"/>
    <n v="1576071"/>
    <n v="0"/>
    <n v="0"/>
    <n v="1576071"/>
  </r>
  <r>
    <s v="2013"/>
    <s v="P"/>
    <s v="MN"/>
    <x v="55"/>
    <s v="N"/>
    <s v="Falls International"/>
    <s v="Expand Terminal Building, Rehabilitate Apron, Rehabilitate Runway 13/31, Rehabilitate Taxiway"/>
    <n v="610666"/>
    <n v="0"/>
    <n v="0"/>
    <n v="610666"/>
  </r>
  <r>
    <s v="2013"/>
    <s v="P"/>
    <s v="MN"/>
    <x v="56"/>
    <s v="L"/>
    <s v="Minneapolis-St Paul International/Wold-Chamberlain"/>
    <s v="Sustainable Management Plan"/>
    <n v="517500"/>
    <n v="0"/>
    <n v="0"/>
    <n v="517500"/>
  </r>
  <r>
    <s v="2013"/>
    <s v="P"/>
    <s v="MN"/>
    <x v="56"/>
    <s v="L"/>
    <s v="Minneapolis-St Paul International/Wold-Chamberlain"/>
    <s v="Rehabilitate Apron"/>
    <n v="1032047"/>
    <n v="0"/>
    <n v="0"/>
    <n v="1032047"/>
  </r>
  <r>
    <s v="2013"/>
    <s v="P"/>
    <s v="MN"/>
    <x v="56"/>
    <s v="L"/>
    <s v="Minneapolis-St Paul International/Wold-Chamberlain"/>
    <s v="Construct Deicing Containment Facility, Expand Apron"/>
    <n v="6855664"/>
    <n v="0"/>
    <n v="0"/>
    <n v="6855664"/>
  </r>
  <r>
    <s v="2013"/>
    <s v="P"/>
    <s v="MN"/>
    <x v="1"/>
    <s v="N"/>
    <s v="Range Regional"/>
    <s v="Rehabilitate Taxiway"/>
    <n v="2138280"/>
    <n v="0"/>
    <n v="0"/>
    <n v="2138280"/>
  </r>
  <r>
    <s v="2013"/>
    <s v="P"/>
    <s v="MN"/>
    <x v="57"/>
    <s v="N"/>
    <s v="Rochester International"/>
    <s v="Construct Deicing Containment Facility, Rehabilitate Runway 13/31"/>
    <n v="454813"/>
    <n v="0"/>
    <n v="0"/>
    <n v="454813"/>
  </r>
  <r>
    <s v="2013"/>
    <s v="R"/>
    <s v="MN"/>
    <x v="58"/>
    <s v="-"/>
    <s v="Anoka County-Blaine Airport(Janes Field)"/>
    <s v="Groove Runway 09/27"/>
    <n v="431550"/>
    <n v="0"/>
    <n v="0"/>
    <n v="431550"/>
  </r>
  <r>
    <s v="2013"/>
    <s v="R"/>
    <s v="MN"/>
    <x v="58"/>
    <s v="-"/>
    <s v="Anoka County-Blaine Airport(Janes Field)"/>
    <s v="Rehabilitate Taxiway"/>
    <n v="565741"/>
    <n v="0"/>
    <n v="0"/>
    <n v="565741"/>
  </r>
  <r>
    <s v="2013"/>
    <s v="R"/>
    <s v="MN"/>
    <x v="59"/>
    <s v="-"/>
    <s v="Flying Cloud"/>
    <s v="Groove Runway 10R/28L"/>
    <n v="431550"/>
    <n v="0"/>
    <n v="0"/>
    <n v="431550"/>
  </r>
  <r>
    <s v="2013"/>
    <s v="R"/>
    <s v="MN"/>
    <x v="59"/>
    <s v="-"/>
    <s v="Flying Cloud"/>
    <s v="Construct Service Road, Rehabilitate Runway 18/36"/>
    <n v="1924608"/>
    <n v="0"/>
    <n v="0"/>
    <n v="1924608"/>
  </r>
  <r>
    <s v="2014"/>
    <s v="CS"/>
    <s v="MN"/>
    <x v="3"/>
    <s v="-"/>
    <s v="Thief River Falls Regional"/>
    <s v="Rehabilitate Apron, Rehabilitate Taxiway"/>
    <n v="78114"/>
    <n v="0"/>
    <n v="0"/>
    <n v="78114"/>
  </r>
  <r>
    <s v="2014"/>
    <s v="GA"/>
    <s v="MN"/>
    <x v="10"/>
    <s v="-"/>
    <s v="Buffalo Municipal"/>
    <s v="Acquire Snow Removal Equipment"/>
    <n v="160128"/>
    <n v="0"/>
    <n v="0"/>
    <n v="160128"/>
  </r>
  <r>
    <s v="2014"/>
    <s v="GA"/>
    <s v="MN"/>
    <x v="11"/>
    <s v="-"/>
    <s v="Cambridge Municipal"/>
    <s v="Acquire Snow Removal Equipment, Improve Fuel Farm"/>
    <n v="42606"/>
    <n v="0"/>
    <n v="0"/>
    <n v="42606"/>
  </r>
  <r>
    <s v="2014"/>
    <s v="GA"/>
    <s v="MN"/>
    <x v="13"/>
    <s v="-"/>
    <s v="Cloquet Carlton County"/>
    <s v="Construct Building"/>
    <n v="561649"/>
    <n v="0"/>
    <n v="0"/>
    <n v="561649"/>
  </r>
  <r>
    <s v="2014"/>
    <s v="GA"/>
    <s v="MN"/>
    <x v="85"/>
    <s v="-"/>
    <s v="Cook Municipal"/>
    <s v="Conduct Airport Master Plan Study , Rehabilitate Runway  - 13/31"/>
    <n v="257220"/>
    <n v="0"/>
    <n v="0"/>
    <n v="257220"/>
  </r>
  <r>
    <s v="2014"/>
    <s v="GA"/>
    <s v="MN"/>
    <x v="63"/>
    <s v="-"/>
    <s v="Detroit Lakes-Wething Field"/>
    <s v="Conduct Environmental Study"/>
    <n v="337075"/>
    <n v="0"/>
    <n v="0"/>
    <n v="337075"/>
  </r>
  <r>
    <s v="2014"/>
    <s v="GA"/>
    <s v="MN"/>
    <x v="64"/>
    <s v="-"/>
    <s v="Dodge Center"/>
    <s v="Construct Fuel Farm"/>
    <n v="214489"/>
    <n v="0"/>
    <n v="0"/>
    <n v="214489"/>
  </r>
  <r>
    <s v="2014"/>
    <s v="GA"/>
    <s v="MN"/>
    <x v="16"/>
    <s v="-"/>
    <s v="Ely Municipal"/>
    <s v="Install Airfield Guidance Signs , Rehabilitate Runway  - 12/30, Rehabilitate Runway Lighting  - 12/30"/>
    <n v="3704613"/>
    <n v="0"/>
    <n v="0"/>
    <n v="3704613"/>
  </r>
  <r>
    <s v="2014"/>
    <s v="GA"/>
    <s v="MN"/>
    <x v="99"/>
    <s v="-"/>
    <s v="Glencoe Municipal"/>
    <s v="Install Runway Lighting - 13/31, Rehabilitate Runway - 13/31"/>
    <n v="1171102"/>
    <n v="0"/>
    <n v="0"/>
    <n v="1171102"/>
  </r>
  <r>
    <s v="2014"/>
    <s v="GA"/>
    <s v="MN"/>
    <x v="21"/>
    <s v="-"/>
    <s v="Glenwood Municipal"/>
    <s v="Rehabilitate Access Road, Rehabilitate Apron , Rehabilitate Parking Lot, Rehabilitate Runway - 15/33, Rehabilitate Taxiway, Rehabilitate Taxiway"/>
    <n v="221087"/>
    <n v="0"/>
    <n v="0"/>
    <n v="221087"/>
  </r>
  <r>
    <s v="2014"/>
    <s v="GA"/>
    <s v="MN"/>
    <x v="22"/>
    <s v="-"/>
    <s v="Grand Marais/Cook County"/>
    <s v="Extend Runway  - 09/27"/>
    <n v="1963578"/>
    <n v="0"/>
    <n v="0"/>
    <n v="1963578"/>
  </r>
  <r>
    <s v="2014"/>
    <s v="GA"/>
    <s v="MN"/>
    <x v="2"/>
    <s v="-"/>
    <s v="Grand Rapids/Itasca County Airport-Gordon Newstrom Field"/>
    <s v="Acquire Land For Approaches , Install Runway Vertical/Visual Guidance System  - 05/23"/>
    <n v="292786"/>
    <n v="0"/>
    <n v="0"/>
    <n v="292786"/>
  </r>
  <r>
    <s v="2014"/>
    <s v="GA"/>
    <s v="MN"/>
    <x v="24"/>
    <s v="-"/>
    <s v="Hector Municipal"/>
    <s v="Construct Building, Construct Fuel Farm, Rehabilitate Runway - 12/30"/>
    <n v="58500"/>
    <n v="0"/>
    <n v="0"/>
    <n v="58500"/>
  </r>
  <r>
    <s v="2014"/>
    <s v="GA"/>
    <s v="MN"/>
    <x v="25"/>
    <s v="-"/>
    <s v="Hutchinson Municipal-Butler Field"/>
    <s v="Improve Runway Safety Area  - 15/33, Rehabilitate Apron, Rehabilitate Runway  - 15/33, Rehabilitate Taxiway"/>
    <n v="177997"/>
    <n v="0"/>
    <n v="0"/>
    <n v="177997"/>
  </r>
  <r>
    <s v="2014"/>
    <s v="GA"/>
    <s v="MN"/>
    <x v="26"/>
    <s v="-"/>
    <s v="Jackson Municipal"/>
    <s v="Update Airport Master Plan Study"/>
    <n v="239812"/>
    <n v="0"/>
    <n v="0"/>
    <n v="239812"/>
  </r>
  <r>
    <s v="2014"/>
    <s v="GA"/>
    <s v="MN"/>
    <x v="68"/>
    <s v="-"/>
    <s v="Le Sueur Municipal"/>
    <s v="Rehabilitate Apron , Rehabilitate Runway - 13/31, Rehabilitate Taxiway"/>
    <n v="66203"/>
    <n v="0"/>
    <n v="0"/>
    <n v="66203"/>
  </r>
  <r>
    <s v="2014"/>
    <s v="GA"/>
    <s v="MN"/>
    <x v="28"/>
    <s v="-"/>
    <s v="Little Falls/Morrison County-Lindbergh Field"/>
    <s v="Conduct Environmental Study"/>
    <n v="40440"/>
    <n v="0"/>
    <n v="0"/>
    <n v="40440"/>
  </r>
  <r>
    <s v="2014"/>
    <s v="GA"/>
    <s v="MN"/>
    <x v="29"/>
    <s v="-"/>
    <s v="Longville Municipal"/>
    <s v="Rehabilitate Apron , Rehabilitate Taxiway"/>
    <n v="240571"/>
    <n v="0"/>
    <n v="0"/>
    <n v="240571"/>
  </r>
  <r>
    <s v="2014"/>
    <s v="GA"/>
    <s v="MN"/>
    <x v="30"/>
    <s v="-"/>
    <s v="Mahnomen County"/>
    <s v="Construct Building , Construct Taxiway, Expand Apron , Rehabilitate Apron, Rehabilitate Taxiway"/>
    <n v="447422"/>
    <n v="0"/>
    <n v="0"/>
    <n v="447422"/>
  </r>
  <r>
    <s v="2014"/>
    <s v="GA"/>
    <s v="MN"/>
    <x v="88"/>
    <s v="-"/>
    <s v="Mankato Regional"/>
    <s v="Rehabilitate Runway - 15/33, Rehabilitate Taxiway, Wildlife Hazard Assessments"/>
    <n v="484871"/>
    <n v="0"/>
    <n v="0"/>
    <n v="484871"/>
  </r>
  <r>
    <s v="2014"/>
    <s v="GA"/>
    <s v="MN"/>
    <x v="31"/>
    <s v="-"/>
    <s v="Montevideo-Chippewa County"/>
    <s v="Conduct Airport Master Plan Study"/>
    <n v="233460"/>
    <n v="0"/>
    <n v="0"/>
    <n v="233460"/>
  </r>
  <r>
    <s v="2014"/>
    <s v="GA"/>
    <s v="MN"/>
    <x v="69"/>
    <s v="-"/>
    <s v="Moorhead Municipal"/>
    <s v="Construct Taxiway, Improve Airport Drainage"/>
    <n v="402465"/>
    <n v="0"/>
    <n v="0"/>
    <n v="402465"/>
  </r>
  <r>
    <s v="2014"/>
    <s v="GA"/>
    <s v="MN"/>
    <x v="33"/>
    <s v="-"/>
    <s v="Myers Field"/>
    <s v="Rehabilitate Apron , Rehabilitate Parking Lot, Rehabilitate Runway - 12/30, Rehabilitate Taxiway"/>
    <n v="116125"/>
    <n v="0"/>
    <n v="0"/>
    <n v="116125"/>
  </r>
  <r>
    <s v="2014"/>
    <s v="GA"/>
    <s v="MN"/>
    <x v="34"/>
    <s v="-"/>
    <s v="New Ulm Municipal"/>
    <s v="Extend Runway - 15/33"/>
    <n v="932704"/>
    <n v="0"/>
    <n v="0"/>
    <n v="932704"/>
  </r>
  <r>
    <s v="2014"/>
    <s v="GA"/>
    <s v="MN"/>
    <x v="35"/>
    <s v="-"/>
    <s v="Ortonville Municipal-Martinson Field"/>
    <s v="Construct Fuel Farm, Rehabilitate Access Road, Rehabilitate Parking Lot, Rehabilitate Runway - 16/34"/>
    <n v="391514"/>
    <n v="0"/>
    <n v="0"/>
    <n v="391514"/>
  </r>
  <r>
    <s v="2014"/>
    <s v="GA"/>
    <s v="MN"/>
    <x v="36"/>
    <s v="-"/>
    <s v="Owatonna Degner Regional"/>
    <s v="Expand Apron"/>
    <n v="260793"/>
    <n v="0"/>
    <n v="0"/>
    <n v="260793"/>
  </r>
  <r>
    <s v="2014"/>
    <s v="GA"/>
    <s v="MN"/>
    <x v="90"/>
    <s v="-"/>
    <s v="Paynesville Municipal"/>
    <s v="Install Miscellaneous NAVAIDS"/>
    <n v="61335"/>
    <n v="0"/>
    <n v="0"/>
    <n v="61335"/>
  </r>
  <r>
    <s v="2014"/>
    <s v="GA"/>
    <s v="MN"/>
    <x v="37"/>
    <s v="-"/>
    <s v="Pine River Regional"/>
    <s v="Construct Snow Removal Equipment Building , Improve Access Road"/>
    <n v="372881"/>
    <n v="0"/>
    <n v="0"/>
    <n v="372881"/>
  </r>
  <r>
    <s v="2014"/>
    <s v="GA"/>
    <s v="MN"/>
    <x v="39"/>
    <s v="-"/>
    <s v="Princeton Municipal"/>
    <s v="Conduct Airport Master Plan Study, Rehabilitate Taxiway"/>
    <n v="420864"/>
    <n v="0"/>
    <n v="0"/>
    <n v="420864"/>
  </r>
  <r>
    <s v="2014"/>
    <s v="GA"/>
    <s v="MN"/>
    <x v="73"/>
    <s v="-"/>
    <s v="Quentin Aanenson Field"/>
    <s v="Construct Taxiway"/>
    <n v="36900"/>
    <n v="0"/>
    <n v="0"/>
    <n v="36900"/>
  </r>
  <r>
    <s v="2014"/>
    <s v="GA"/>
    <s v="MN"/>
    <x v="75"/>
    <s v="-"/>
    <s v="Redwood Falls Municipal"/>
    <s v="Remove Obstructions"/>
    <n v="49481"/>
    <n v="0"/>
    <n v="0"/>
    <n v="49481"/>
  </r>
  <r>
    <s v="2014"/>
    <s v="GA"/>
    <s v="MN"/>
    <x v="76"/>
    <s v="-"/>
    <s v="Roseau Municipal/Rudy Billberg Field"/>
    <s v="Construct Building, Construct Parking Lot, Expand Access Road"/>
    <n v="651735"/>
    <n v="0"/>
    <n v="0"/>
    <n v="651735"/>
  </r>
  <r>
    <s v="2014"/>
    <s v="GA"/>
    <s v="MN"/>
    <x v="92"/>
    <s v="-"/>
    <s v="Rushford Municipal"/>
    <s v="Rehabilitate Apron, Rehabilitate Runway - 16/34, Rehabilitate Runway Lighting - 16/34, Rehabilitate Taxiway"/>
    <n v="365119"/>
    <n v="0"/>
    <n v="0"/>
    <n v="365119"/>
  </r>
  <r>
    <s v="2014"/>
    <s v="GA"/>
    <s v="MN"/>
    <x v="77"/>
    <s v="-"/>
    <s v="Sky Harbor"/>
    <s v="Rehabilitate Apron"/>
    <n v="466184"/>
    <n v="0"/>
    <n v="0"/>
    <n v="466184"/>
  </r>
  <r>
    <s v="2014"/>
    <s v="GA"/>
    <s v="MN"/>
    <x v="43"/>
    <s v="-"/>
    <s v="Springfield Municipal"/>
    <s v="Rehabilitate Apron, Rehabilitate Runway - 13/31, Rehabilitate Taxiway"/>
    <n v="84149"/>
    <n v="0"/>
    <n v="0"/>
    <n v="84149"/>
  </r>
  <r>
    <s v="2014"/>
    <s v="GA"/>
    <s v="MN"/>
    <x v="78"/>
    <s v="-"/>
    <s v="St James Municipal"/>
    <s v="Acquire Snow Removal Equipment, Rehabilitate Apron, Rehabilitate Runway - 15/33, Rehabilitate Taxiway"/>
    <n v="181237"/>
    <n v="0"/>
    <n v="0"/>
    <n v="181237"/>
  </r>
  <r>
    <s v="2014"/>
    <s v="GA"/>
    <s v="MN"/>
    <x v="82"/>
    <s v="-"/>
    <s v="St. Cloud Regional"/>
    <s v="Acquire Snow Removal Equipment , Conduct Environmental Study"/>
    <n v="755694"/>
    <n v="0"/>
    <n v="0"/>
    <n v="755694"/>
  </r>
  <r>
    <s v="2014"/>
    <s v="GA"/>
    <s v="MN"/>
    <x v="98"/>
    <s v="-"/>
    <s v="Wadena Municipal"/>
    <s v="Rehabilitate Access Road, Rehabilitate Apron, Rehabilitate Parking Lot, Rehabilitate Taxiway, Rehabilitate Taxiway"/>
    <n v="350301"/>
    <n v="0"/>
    <n v="0"/>
    <n v="350301"/>
  </r>
  <r>
    <s v="2014"/>
    <s v="GA"/>
    <s v="MN"/>
    <x v="48"/>
    <s v="-"/>
    <s v="Walker Municipal"/>
    <s v="Rehabilitate Apron , Rehabilitate Runway  - 15/33, Rehabilitate Taxiway"/>
    <n v="33481"/>
    <n v="0"/>
    <n v="0"/>
    <n v="33481"/>
  </r>
  <r>
    <s v="2014"/>
    <s v="GA"/>
    <s v="MN"/>
    <x v="94"/>
    <s v="-"/>
    <s v="Warroad International Memorial"/>
    <s v="Rehabilitate Taxiway, Rehabilitate Taxiway, Rehabilitate Taxiway, Rehabilitate Taxiway"/>
    <n v="168724"/>
    <n v="0"/>
    <n v="0"/>
    <n v="168724"/>
  </r>
  <r>
    <s v="2014"/>
    <s v="GA"/>
    <s v="MN"/>
    <x v="79"/>
    <s v="-"/>
    <s v="Wheaton Municipal"/>
    <s v="Conduct Miscellaneous Study, Remove Obstructions"/>
    <n v="33759"/>
    <n v="0"/>
    <n v="0"/>
    <n v="33759"/>
  </r>
  <r>
    <s v="2014"/>
    <s v="GA"/>
    <s v="MN"/>
    <x v="51"/>
    <s v="-"/>
    <s v="Windom Municipal"/>
    <s v="Construct Fuel Farm"/>
    <n v="228976"/>
    <n v="0"/>
    <n v="0"/>
    <n v="228976"/>
  </r>
  <r>
    <s v="2014"/>
    <s v="GA"/>
    <s v="MN"/>
    <x v="95"/>
    <s v="-"/>
    <s v="Winona Municipal-Max Conrad Field"/>
    <s v="Rehabilitate Runway - 12/30"/>
    <n v="7112541"/>
    <n v="0"/>
    <n v="0"/>
    <n v="7112541"/>
  </r>
  <r>
    <s v="2014"/>
    <s v="GA"/>
    <s v="MN"/>
    <x v="81"/>
    <s v="-"/>
    <s v="Worthington Municipal"/>
    <s v="Conduct Environmental Study, Rehabilitate Taxiway"/>
    <n v="182663"/>
    <n v="0"/>
    <n v="0"/>
    <n v="182663"/>
  </r>
  <r>
    <s v="2014"/>
    <s v="P"/>
    <s v="MN"/>
    <x v="52"/>
    <s v="N"/>
    <s v="Bemidji Regional"/>
    <s v="Conduct Environmental Study, Update Airport Master Plan Study"/>
    <n v="545300"/>
    <n v="0"/>
    <n v="0"/>
    <n v="545300"/>
  </r>
  <r>
    <s v="2014"/>
    <s v="P"/>
    <s v="MN"/>
    <x v="53"/>
    <s v="N"/>
    <s v="Brainerd Lakes Regional"/>
    <s v="Acquire Friction Measuring Equipment, Acquire Snow Removal Equipment, Rehabilitate Apron, Rehabilitate Runway - 05/23, Rehabilitate Runway - 16/34, Rehabilitate Taxiway, Wildlife Hazard Assessments"/>
    <n v="694857"/>
    <n v="0"/>
    <n v="0"/>
    <n v="694857"/>
  </r>
  <r>
    <s v="2014"/>
    <s v="P"/>
    <s v="MN"/>
    <x v="54"/>
    <s v="N"/>
    <s v="Duluth International"/>
    <s v="Acquire Snow Removal Equipment"/>
    <n v="720589"/>
    <n v="0"/>
    <n v="0"/>
    <n v="720589"/>
  </r>
  <r>
    <s v="2014"/>
    <s v="P"/>
    <s v="MN"/>
    <x v="54"/>
    <s v="N"/>
    <s v="Duluth International"/>
    <s v="Construct Terminal Building"/>
    <n v="1425601"/>
    <n v="0"/>
    <n v="0"/>
    <n v="1425601"/>
  </r>
  <r>
    <s v="2014"/>
    <s v="P"/>
    <s v="MN"/>
    <x v="55"/>
    <s v="N"/>
    <s v="Falls International"/>
    <s v="Rehabilitate Apron, Rehabilitate Runway - 13/31"/>
    <n v="171990"/>
    <n v="0"/>
    <n v="0"/>
    <n v="171990"/>
  </r>
  <r>
    <s v="2014"/>
    <s v="P"/>
    <s v="MN"/>
    <x v="56"/>
    <s v="L"/>
    <s v="Minneapolis-St Paul International/Wold-Chamberlain"/>
    <s v="Acquire Equipment"/>
    <n v="149250"/>
    <n v="0"/>
    <n v="0"/>
    <n v="149250"/>
  </r>
  <r>
    <s v="2014"/>
    <s v="P"/>
    <s v="MN"/>
    <x v="56"/>
    <s v="L"/>
    <s v="Minneapolis-St Paul International/Wold-Chamberlain"/>
    <s v="Rehabilitate Apron"/>
    <n v="2337132"/>
    <n v="0"/>
    <n v="0"/>
    <n v="2337132"/>
  </r>
  <r>
    <s v="2014"/>
    <s v="P"/>
    <s v="MN"/>
    <x v="1"/>
    <s v="N"/>
    <s v="Range Regional"/>
    <s v="Expand Terminal Building"/>
    <n v="5050521"/>
    <n v="0"/>
    <n v="0"/>
    <n v="5050521"/>
  </r>
  <r>
    <s v="2014"/>
    <s v="P"/>
    <s v="MN"/>
    <x v="57"/>
    <s v="N"/>
    <s v="Rochester International"/>
    <s v="Acquire Aircraft Rescue &amp; Fire Fighting Vehicle, Modify Terminal Building , Rehabilitate Apron, Rehabilitate Runway Lighting - 13/31, Wildlife Hazard Assessments"/>
    <n v="1831024"/>
    <n v="0"/>
    <n v="0"/>
    <n v="1831024"/>
  </r>
  <r>
    <s v="2014"/>
    <s v="R"/>
    <s v="MN"/>
    <x v="96"/>
    <s v="-"/>
    <s v="Crystal"/>
    <s v="Rehabilitate Taxiway"/>
    <n v="477712"/>
    <n v="0"/>
    <n v="0"/>
    <n v="477712"/>
  </r>
  <r>
    <s v="2014"/>
    <s v="R"/>
    <s v="MN"/>
    <x v="61"/>
    <s v="-"/>
    <s v="South St Paul Municipal-Richard E Fleming Field"/>
    <s v="Rehabilitate Apron, Rehabilitate Apron, Rehabilitate Taxiway, Rehabilitate Taxiway"/>
    <n v="2057185"/>
    <n v="0"/>
    <n v="0"/>
    <n v="2057185"/>
  </r>
  <r>
    <s v="2014"/>
    <s v="R"/>
    <s v="MN"/>
    <x v="62"/>
    <s v="-"/>
    <s v="St Paul Downtown Holman Field"/>
    <s v="Rehabilitate Taxiway, Rehabilitate Taxiway Lighting"/>
    <n v="628387"/>
    <n v="0"/>
    <n v="0"/>
    <n v="628387"/>
  </r>
  <r>
    <s v="2015"/>
    <s v="GA"/>
    <s v="MN"/>
    <x v="4"/>
    <s v="-"/>
    <s v="Aitkin Municipal-Steve Kurtz Field"/>
    <s v="Construct Taxiway, Rehabilitate Runway - 16/34, Rehabilitate Taxiway"/>
    <n v="426371"/>
    <n v="0"/>
    <n v="0"/>
    <n v="426371"/>
  </r>
  <r>
    <s v="2015"/>
    <s v="GA"/>
    <s v="MN"/>
    <x v="5"/>
    <s v="-"/>
    <s v="Albert Lea Municipal"/>
    <s v="Conduct Environmental Study"/>
    <n v="90702"/>
    <n v="0"/>
    <n v="0"/>
    <n v="90702"/>
  </r>
  <r>
    <s v="2015"/>
    <s v="GA"/>
    <s v="MN"/>
    <x v="6"/>
    <s v="-"/>
    <s v="Austin Municipal"/>
    <s v="Rehabilitate Apron, Rehabilitate Taxiway"/>
    <n v="210651"/>
    <n v="0"/>
    <n v="0"/>
    <n v="210651"/>
  </r>
  <r>
    <s v="2015"/>
    <s v="GA"/>
    <s v="MN"/>
    <x v="7"/>
    <s v="-"/>
    <s v="Baudette International"/>
    <s v="Conduct Airport Master Plan Study, Rehabilitate Runway - 12/30"/>
    <n v="249086"/>
    <n v="0"/>
    <n v="0"/>
    <n v="249086"/>
  </r>
  <r>
    <s v="2015"/>
    <s v="GA"/>
    <s v="MN"/>
    <x v="9"/>
    <s v="-"/>
    <s v="Blue Earth Municipal"/>
    <s v="Rehabilitate Taxiway"/>
    <n v="408583"/>
    <n v="0"/>
    <n v="0"/>
    <n v="408583"/>
  </r>
  <r>
    <s v="2015"/>
    <s v="GA"/>
    <s v="MN"/>
    <x v="10"/>
    <s v="-"/>
    <s v="Buffalo Municipal"/>
    <s v="Rehabilitate Apron, Rehabilitate Runway - 18/36, Rehabilitate Taxiway"/>
    <n v="44150"/>
    <n v="0"/>
    <n v="0"/>
    <n v="44150"/>
  </r>
  <r>
    <s v="2015"/>
    <s v="GA"/>
    <s v="MN"/>
    <x v="11"/>
    <s v="-"/>
    <s v="Cambridge Municipal"/>
    <s v="Update Airport Master Plan Study"/>
    <n v="226080"/>
    <n v="0"/>
    <n v="0"/>
    <n v="226080"/>
  </r>
  <r>
    <s v="2015"/>
    <s v="GA"/>
    <s v="MN"/>
    <x v="12"/>
    <s v="-"/>
    <s v="Chandler Field"/>
    <s v="Rehabilitate Apron, Rehabilitate Apron, Rehabilitate Runway - 04/22, Rehabilitate Taxiway"/>
    <n v="68273"/>
    <n v="0"/>
    <n v="0"/>
    <n v="68273"/>
  </r>
  <r>
    <s v="2015"/>
    <s v="GA"/>
    <s v="MN"/>
    <x v="85"/>
    <s v="-"/>
    <s v="Cook Municipal"/>
    <s v="Rehabilitate Apron, Rehabilitate Runway - 13/31, Rehabilitate Taxiway"/>
    <n v="25002"/>
    <n v="0"/>
    <n v="0"/>
    <n v="25002"/>
  </r>
  <r>
    <s v="2015"/>
    <s v="GA"/>
    <s v="MN"/>
    <x v="14"/>
    <s v="-"/>
    <s v="Crookston Municipal Kirkwood Field"/>
    <s v="Construct Fuel Farm, Improve Access Road, Rehabilitate Apron, Rehabilitate Apron, Rehabilitate Taxiway"/>
    <n v="37502"/>
    <n v="0"/>
    <n v="0"/>
    <n v="37502"/>
  </r>
  <r>
    <s v="2015"/>
    <s v="GA"/>
    <s v="MN"/>
    <x v="63"/>
    <s v="-"/>
    <s v="Detroit Lakes-Wething Field"/>
    <s v="Update Airport Master Plan Study"/>
    <n v="266268"/>
    <n v="0"/>
    <n v="0"/>
    <n v="266268"/>
  </r>
  <r>
    <s v="2015"/>
    <s v="GA"/>
    <s v="MN"/>
    <x v="15"/>
    <s v="-"/>
    <s v="Elbow Lake Municipal - Pride of the Prairie"/>
    <s v="Construct Building"/>
    <n v="911479"/>
    <n v="0"/>
    <n v="0"/>
    <n v="911479"/>
  </r>
  <r>
    <s v="2015"/>
    <s v="GA"/>
    <s v="MN"/>
    <x v="16"/>
    <s v="-"/>
    <s v="Ely Municipal"/>
    <s v="Conduct Environmental Study"/>
    <n v="58500"/>
    <n v="0"/>
    <n v="0"/>
    <n v="58500"/>
  </r>
  <r>
    <s v="2015"/>
    <s v="GA"/>
    <s v="MN"/>
    <x v="18"/>
    <s v="-"/>
    <s v="Fairmont Municipal"/>
    <s v="Rehabilitate Taxiway"/>
    <n v="52802"/>
    <n v="0"/>
    <n v="0"/>
    <n v="52802"/>
  </r>
  <r>
    <s v="2015"/>
    <s v="GA"/>
    <s v="MN"/>
    <x v="19"/>
    <s v="-"/>
    <s v="Faribault Municipal"/>
    <s v="Rehabilitate Taxiway"/>
    <n v="626698"/>
    <n v="0"/>
    <n v="0"/>
    <n v="626698"/>
  </r>
  <r>
    <s v="2015"/>
    <s v="GA"/>
    <s v="MN"/>
    <x v="20"/>
    <s v="-"/>
    <s v="Fergus Falls Municipal-Einar Mickelson Field"/>
    <s v="Rehabilitate Taxiway"/>
    <n v="166057"/>
    <n v="0"/>
    <n v="0"/>
    <n v="166057"/>
  </r>
  <r>
    <s v="2015"/>
    <s v="GA"/>
    <s v="MN"/>
    <x v="65"/>
    <s v="-"/>
    <s v="Fillmore County"/>
    <s v="Acquire Snow Removal Equipment, Widen Taxiway"/>
    <n v="207603"/>
    <n v="0"/>
    <n v="0"/>
    <n v="207603"/>
  </r>
  <r>
    <s v="2015"/>
    <s v="GA"/>
    <s v="MN"/>
    <x v="66"/>
    <s v="-"/>
    <s v="Fosston Municipal"/>
    <s v="Rehabilitate Apron, Rehabilitate Runway - 16/34, Rehabilitate Taxiway, Rehabilitate Taxiway, Rehabilitate Taxiway"/>
    <n v="55558"/>
    <n v="0"/>
    <n v="0"/>
    <n v="55558"/>
  </r>
  <r>
    <s v="2015"/>
    <s v="GA"/>
    <s v="MN"/>
    <x v="99"/>
    <s v="-"/>
    <s v="Glencoe Municipal"/>
    <s v="Acquire Land for Development, Construct Taxiway, Rehabilitate Apron"/>
    <n v="1832631"/>
    <n v="0"/>
    <n v="0"/>
    <n v="1832631"/>
  </r>
  <r>
    <s v="2015"/>
    <s v="GA"/>
    <s v="MN"/>
    <x v="22"/>
    <s v="-"/>
    <s v="Grand Marais/Cook County"/>
    <s v="Extend Runway - 09/27"/>
    <n v="2607953"/>
    <n v="0"/>
    <n v="0"/>
    <n v="2607953"/>
  </r>
  <r>
    <s v="2015"/>
    <s v="GA"/>
    <s v="MN"/>
    <x v="2"/>
    <s v="-"/>
    <s v="Grand Rapids/Itasca County Airport-Gordon Newstrom Field"/>
    <s v="Conduct Airport Master Plan Study, Rehabilitate Runway - 16/34, Rehabilitate Runway - 05/23, Rehabilitate Taxiway, Remove Obstructions"/>
    <n v="466947"/>
    <n v="0"/>
    <n v="0"/>
    <n v="466947"/>
  </r>
  <r>
    <s v="2015"/>
    <s v="GA"/>
    <s v="MN"/>
    <x v="86"/>
    <s v="-"/>
    <s v="Hallock Municipal"/>
    <s v="Rehabilitate Apron, Rehabilitate Runway - 13/31, Rehabilitate Taxiway"/>
    <n v="229210"/>
    <n v="0"/>
    <n v="0"/>
    <n v="229210"/>
  </r>
  <r>
    <s v="2015"/>
    <s v="GA"/>
    <s v="MN"/>
    <x v="23"/>
    <s v="-"/>
    <s v="Hawley Municipal"/>
    <s v="Rehabilitate Taxiway"/>
    <n v="186447"/>
    <n v="0"/>
    <n v="0"/>
    <n v="186447"/>
  </r>
  <r>
    <s v="2015"/>
    <s v="GA"/>
    <s v="MN"/>
    <x v="25"/>
    <s v="-"/>
    <s v="Hutchinson Municipal-Butler Field"/>
    <s v="Construct Taxiway, Improve Runway Safety Area - 15/33, Rehabilitate Apron, Rehabilitate Runway - 15/33, Rehabilitate Taxiway"/>
    <n v="2154164"/>
    <n v="0"/>
    <n v="0"/>
    <n v="2154164"/>
  </r>
  <r>
    <s v="2015"/>
    <s v="GA"/>
    <s v="MN"/>
    <x v="68"/>
    <s v="-"/>
    <s v="Le Sueur Municipal"/>
    <s v="Acquire Land For Approaches"/>
    <n v="548775"/>
    <n v="0"/>
    <n v="0"/>
    <n v="548775"/>
  </r>
  <r>
    <s v="2015"/>
    <s v="GA"/>
    <s v="MN"/>
    <x v="87"/>
    <s v="-"/>
    <s v="Litchfield Municipal"/>
    <s v="Construct Taxiway, Rehabilitate Apron, Rehabilitate Runway - 13/31, Rehabilitate Taxiway"/>
    <n v="2343582"/>
    <n v="0"/>
    <n v="0"/>
    <n v="2343582"/>
  </r>
  <r>
    <s v="2015"/>
    <s v="GA"/>
    <s v="MN"/>
    <x v="28"/>
    <s v="-"/>
    <s v="Little Falls/Morrison County-Lindbergh Field"/>
    <s v="Acquire Land For Approaches"/>
    <n v="210773"/>
    <n v="0"/>
    <n v="0"/>
    <n v="210773"/>
  </r>
  <r>
    <s v="2015"/>
    <s v="GA"/>
    <s v="MN"/>
    <x v="29"/>
    <s v="-"/>
    <s v="Longville Municipal"/>
    <s v="Construct Taxiway, Rehabilitate Runway - 13/31"/>
    <n v="179425"/>
    <n v="0"/>
    <n v="0"/>
    <n v="179425"/>
  </r>
  <r>
    <s v="2015"/>
    <s v="GA"/>
    <s v="MN"/>
    <x v="30"/>
    <s v="-"/>
    <s v="Mahnomen County"/>
    <s v="Construct Building"/>
    <n v="640721"/>
    <n v="0"/>
    <n v="0"/>
    <n v="640721"/>
  </r>
  <r>
    <s v="2015"/>
    <s v="GA"/>
    <s v="MN"/>
    <x v="88"/>
    <s v="-"/>
    <s v="Mankato Regional"/>
    <s v="Rehabilitate Taxiway"/>
    <n v="417613"/>
    <n v="0"/>
    <n v="0"/>
    <n v="417613"/>
  </r>
  <r>
    <s v="2015"/>
    <s v="GA"/>
    <s v="MN"/>
    <x v="69"/>
    <s v="-"/>
    <s v="Moorhead Municipal"/>
    <s v="Construct Building"/>
    <n v="32040"/>
    <n v="0"/>
    <n v="0"/>
    <n v="32040"/>
  </r>
  <r>
    <s v="2015"/>
    <s v="GA"/>
    <s v="MN"/>
    <x v="89"/>
    <s v="-"/>
    <s v="Moose Lake Carlton County"/>
    <s v="Install Miscellaneous NAVAIDS, Rehabilitate Runway Lighting - 04/22"/>
    <n v="250154"/>
    <n v="0"/>
    <n v="0"/>
    <n v="250154"/>
  </r>
  <r>
    <s v="2015"/>
    <s v="GA"/>
    <s v="MN"/>
    <x v="32"/>
    <s v="-"/>
    <s v="Mora Municipal"/>
    <s v="Construct Runway - Plan-1"/>
    <n v="125086"/>
    <n v="0"/>
    <n v="0"/>
    <n v="125086"/>
  </r>
  <r>
    <s v="2015"/>
    <s v="GA"/>
    <s v="MN"/>
    <x v="71"/>
    <s v="-"/>
    <s v="Orr Regional"/>
    <s v="Rehabilitate Apron, Rehabilitate Runway - 13/31, Rehabilitate Taxiway"/>
    <n v="25042"/>
    <n v="0"/>
    <n v="0"/>
    <n v="25042"/>
  </r>
  <r>
    <s v="2015"/>
    <s v="GA"/>
    <s v="MN"/>
    <x v="35"/>
    <s v="-"/>
    <s v="Ortonville Municipal-Martinson Field"/>
    <s v="Rehabilitate Apron, Rehabilitate Taxiway, Rehabilitate Taxiway"/>
    <n v="51964"/>
    <n v="0"/>
    <n v="0"/>
    <n v="51964"/>
  </r>
  <r>
    <s v="2015"/>
    <s v="GA"/>
    <s v="MN"/>
    <x v="36"/>
    <s v="-"/>
    <s v="Owatonna Degner Regional"/>
    <s v="Rehabilitate Taxiway"/>
    <n v="210707"/>
    <n v="0"/>
    <n v="0"/>
    <n v="210707"/>
  </r>
  <r>
    <s v="2015"/>
    <s v="GA"/>
    <s v="MN"/>
    <x v="72"/>
    <s v="-"/>
    <s v="Park Rapids Municipal-Konshok Field"/>
    <s v="Conduct Airport Master Plan Study, Rehabilitate Taxiway"/>
    <n v="391500"/>
    <n v="0"/>
    <n v="0"/>
    <n v="391500"/>
  </r>
  <r>
    <s v="2015"/>
    <s v="GA"/>
    <s v="MN"/>
    <x v="39"/>
    <s v="-"/>
    <s v="Princeton Municipal"/>
    <s v="Construct Taxiway, Rehabilitate Runway - 15/33, Rehabilitate Taxiway"/>
    <n v="84787"/>
    <n v="0"/>
    <n v="0"/>
    <n v="84787"/>
  </r>
  <r>
    <s v="2015"/>
    <s v="GA"/>
    <s v="MN"/>
    <x v="73"/>
    <s v="-"/>
    <s v="Quentin Aanenson Field"/>
    <s v="Rehabilitate Access Road, Rehabilitate Apron, Rehabilitate Runway - 18/36, Rehabilitate Taxiway"/>
    <n v="177245"/>
    <n v="0"/>
    <n v="0"/>
    <n v="177245"/>
  </r>
  <r>
    <s v="2015"/>
    <s v="GA"/>
    <s v="MN"/>
    <x v="74"/>
    <s v="-"/>
    <s v="Red Wing Regional"/>
    <s v="Rehabilitate Apron, Rehabilitate Taxiway"/>
    <n v="264881"/>
    <n v="0"/>
    <n v="0"/>
    <n v="264881"/>
  </r>
  <r>
    <s v="2015"/>
    <s v="GA"/>
    <s v="MN"/>
    <x v="75"/>
    <s v="-"/>
    <s v="Redwood Falls Municipal"/>
    <s v="Acquire Land For Approaches"/>
    <n v="162953"/>
    <n v="0"/>
    <n v="0"/>
    <n v="162953"/>
  </r>
  <r>
    <s v="2015"/>
    <s v="GA"/>
    <s v="MN"/>
    <x v="76"/>
    <s v="-"/>
    <s v="Roseau Municipal/Rudy Billberg Field"/>
    <s v="Update Airport Master Plan Study"/>
    <n v="340921"/>
    <n v="0"/>
    <n v="0"/>
    <n v="340921"/>
  </r>
  <r>
    <s v="2015"/>
    <s v="GA"/>
    <s v="MN"/>
    <x v="91"/>
    <s v="-"/>
    <s v="Rush City Regional"/>
    <s v="Acquire Snow Removal Equipment, Acquire Snow Removal Equipment, Install Miscellaneous NAVAIDS, Rehabilitate Runway - 16/34, Rehabilitate Taxiway"/>
    <n v="1155434"/>
    <n v="0"/>
    <n v="0"/>
    <n v="1155434"/>
  </r>
  <r>
    <s v="2015"/>
    <s v="GA"/>
    <s v="MN"/>
    <x v="93"/>
    <s v="-"/>
    <s v="Sauk Centre Municipal"/>
    <s v="Conduct Environmental Study"/>
    <n v="80100"/>
    <n v="0"/>
    <n v="0"/>
    <n v="80100"/>
  </r>
  <r>
    <s v="2015"/>
    <s v="GA"/>
    <s v="MN"/>
    <x v="77"/>
    <s v="-"/>
    <s v="Sky Harbor"/>
    <s v="Install Perimeter Fencing"/>
    <n v="111285"/>
    <n v="0"/>
    <n v="0"/>
    <n v="111285"/>
  </r>
  <r>
    <s v="2015"/>
    <s v="GA"/>
    <s v="MN"/>
    <x v="42"/>
    <s v="-"/>
    <s v="Southwest Minnesota Regional Marshall/Ryan Field"/>
    <s v="Update Airport Master Plan Study"/>
    <n v="322200"/>
    <n v="0"/>
    <n v="0"/>
    <n v="322200"/>
  </r>
  <r>
    <s v="2015"/>
    <s v="GA"/>
    <s v="MN"/>
    <x v="78"/>
    <s v="-"/>
    <s v="St James Municipal"/>
    <s v="Rehabilitate Runway Lighting - 15/33, Update Airport Master Plan Study"/>
    <n v="696895"/>
    <n v="0"/>
    <n v="0"/>
    <n v="696895"/>
  </r>
  <r>
    <s v="2015"/>
    <s v="GA"/>
    <s v="MN"/>
    <x v="3"/>
    <s v="-"/>
    <s v="Thief River Falls Regional"/>
    <s v="Conduct Environmental Study"/>
    <n v="110250"/>
    <n v="0"/>
    <n v="0"/>
    <n v="110250"/>
  </r>
  <r>
    <s v="2015"/>
    <s v="GA"/>
    <s v="MN"/>
    <x v="45"/>
    <s v="-"/>
    <s v="Todd Field"/>
    <s v="Conduct Environmental Study"/>
    <n v="122396"/>
    <n v="0"/>
    <n v="0"/>
    <n v="122396"/>
  </r>
  <r>
    <s v="2015"/>
    <s v="GA"/>
    <s v="MN"/>
    <x v="47"/>
    <s v="-"/>
    <s v="Tracy Municipal"/>
    <s v="Rehabilitate Runway Lighting  - 11/29"/>
    <n v="178881"/>
    <n v="0"/>
    <n v="0"/>
    <n v="178881"/>
  </r>
  <r>
    <s v="2015"/>
    <s v="GA"/>
    <s v="MN"/>
    <x v="48"/>
    <s v="-"/>
    <s v="Walker Municipal"/>
    <s v="Rehabilitate Apron, Rehabilitate Runway - 15/33, Rehabilitate Taxiway"/>
    <n v="33345"/>
    <n v="0"/>
    <n v="0"/>
    <n v="33345"/>
  </r>
  <r>
    <s v="2015"/>
    <s v="GA"/>
    <s v="MN"/>
    <x v="94"/>
    <s v="-"/>
    <s v="Warroad International Memorial"/>
    <s v="Install Perimeter Fencing"/>
    <n v="772681"/>
    <n v="0"/>
    <n v="0"/>
    <n v="772681"/>
  </r>
  <r>
    <s v="2015"/>
    <s v="GA"/>
    <s v="MN"/>
    <x v="50"/>
    <s v="-"/>
    <s v="Waseca Municipal"/>
    <s v="Conduct Airport Master Plan Study"/>
    <n v="290520"/>
    <n v="0"/>
    <n v="0"/>
    <n v="290520"/>
  </r>
  <r>
    <s v="2015"/>
    <s v="GA"/>
    <s v="MN"/>
    <x v="79"/>
    <s v="-"/>
    <s v="Wheaton Municipal"/>
    <s v="Construct Building, Construct Taxiway"/>
    <n v="1229671"/>
    <n v="0"/>
    <n v="0"/>
    <n v="1229671"/>
  </r>
  <r>
    <s v="2015"/>
    <s v="GA"/>
    <s v="MN"/>
    <x v="81"/>
    <s v="-"/>
    <s v="Worthington Municipal"/>
    <s v="Extend Taxiway"/>
    <n v="1001282"/>
    <n v="0"/>
    <n v="0"/>
    <n v="1001282"/>
  </r>
  <r>
    <s v="2015"/>
    <s v="P"/>
    <s v="MN"/>
    <x v="52"/>
    <s v="N"/>
    <s v="Bemidji Regional"/>
    <s v="Construct Snow Removal Equipment Building, Construct Taxiway, Rehabilitate Apron, Rehabilitate Runway - 13/31, Rehabilitate Taxiway"/>
    <n v="546535"/>
    <n v="0"/>
    <n v="0"/>
    <n v="546535"/>
  </r>
  <r>
    <s v="2015"/>
    <s v="P"/>
    <s v="MN"/>
    <x v="53"/>
    <s v="N"/>
    <s v="Brainerd Lakes Regional"/>
    <s v="Conduct Airport Master Plan Study, Conduct Environmental Study"/>
    <n v="599760"/>
    <n v="0"/>
    <n v="0"/>
    <n v="599760"/>
  </r>
  <r>
    <s v="2015"/>
    <s v="P"/>
    <s v="MN"/>
    <x v="54"/>
    <s v="N"/>
    <s v="Duluth International"/>
    <s v="Rehabilitate Runway - 09/27"/>
    <n v="11998801"/>
    <n v="0"/>
    <n v="0"/>
    <n v="11998801"/>
  </r>
  <r>
    <s v="2015"/>
    <s v="P"/>
    <s v="MN"/>
    <x v="54"/>
    <s v="N"/>
    <s v="Duluth International"/>
    <s v="Acquire Snow Removal Equipment, Acquire Snow Removal Equipment"/>
    <n v="773992"/>
    <n v="0"/>
    <n v="0"/>
    <n v="773992"/>
  </r>
  <r>
    <s v="2015"/>
    <s v="P"/>
    <s v="MN"/>
    <x v="55"/>
    <s v="N"/>
    <s v="Falls International-Einarson Field"/>
    <s v="Install Guidance Signs, Rehabilitate Apron, Rehabilitate Runway - 04/22, Rehabilitate Runway - 13/31, Rehabilitate Taxiway, Rehabilitate Taxiway, Rehabilitate Taxiway, Rehabilitate Taxiway, Rehabilitate Taxiway, Rehabilitate Taxiway, Wildlife Hazard Assessments"/>
    <n v="421519"/>
    <n v="0"/>
    <n v="0"/>
    <n v="421519"/>
  </r>
  <r>
    <s v="2015"/>
    <s v="P"/>
    <s v="MN"/>
    <x v="56"/>
    <s v="L"/>
    <s v="Minneapolis-St Paul International/Wold-Chamberlain"/>
    <s v="Rehabilitate Apron"/>
    <n v="5022119"/>
    <n v="0"/>
    <n v="0"/>
    <n v="5022119"/>
  </r>
  <r>
    <s v="2015"/>
    <s v="P"/>
    <s v="MN"/>
    <x v="1"/>
    <s v="N"/>
    <s v="Range Regional"/>
    <s v="Rehabilitate Apron"/>
    <n v="2950659"/>
    <n v="0"/>
    <n v="0"/>
    <n v="2950659"/>
  </r>
  <r>
    <s v="2015"/>
    <s v="P"/>
    <s v="MN"/>
    <x v="57"/>
    <s v="N"/>
    <s v="Rochester International"/>
    <s v="Acquire Aircraft Rescue &amp; Fire Fighting Vehicle, Modify Terminal Building, Rehabilitate Taxiway"/>
    <n v="1475713"/>
    <n v="0"/>
    <n v="0"/>
    <n v="1475713"/>
  </r>
  <r>
    <s v="2015"/>
    <s v="P"/>
    <s v="MN"/>
    <x v="82"/>
    <s v="N"/>
    <s v="St. Cloud Regional"/>
    <s v="Extend Runway - 13/31"/>
    <n v="3387032"/>
    <n v="0"/>
    <n v="0"/>
    <n v="3387032"/>
  </r>
  <r>
    <s v="2015"/>
    <s v="R"/>
    <s v="MN"/>
    <x v="58"/>
    <s v="-"/>
    <s v="Anoka County-Blaine Airport(Janes Field)"/>
    <s v="Install Airfield Guidance Signs, Install Taxiway Lighting"/>
    <n v="252178"/>
    <n v="0"/>
    <n v="0"/>
    <n v="252178"/>
  </r>
  <r>
    <s v="2015"/>
    <s v="R"/>
    <s v="MN"/>
    <x v="59"/>
    <s v="-"/>
    <s v="Flying Cloud"/>
    <s v="Rehabilitate Taxiway"/>
    <n v="506372"/>
    <n v="0"/>
    <n v="0"/>
    <n v="506372"/>
  </r>
  <r>
    <s v="2015"/>
    <s v="R"/>
    <s v="MN"/>
    <x v="60"/>
    <s v="-"/>
    <s v="Lake Elmo"/>
    <s v="Rehabilitate Taxiway"/>
    <n v="448764"/>
    <n v="0"/>
    <n v="0"/>
    <n v="448764"/>
  </r>
  <r>
    <s v="2015"/>
    <s v="R"/>
    <s v="MN"/>
    <x v="61"/>
    <s v="-"/>
    <s v="South St Paul Municipal-Richard E Fleming Field"/>
    <s v="Acquire Land For Approaches, Light Obstructions, Remove Obstructions, Remove Obstructions"/>
    <n v="839862"/>
    <n v="0"/>
    <n v="0"/>
    <n v="839862"/>
  </r>
  <r>
    <s v="2015"/>
    <s v="R"/>
    <s v="MN"/>
    <x v="62"/>
    <s v="-"/>
    <s v="St Paul Downtown Holman Field"/>
    <s v="Rehabilitate Taxiway, Rehabilitate Taxiway"/>
    <n v="662304"/>
    <n v="0"/>
    <n v="0"/>
    <n v="662304"/>
  </r>
  <r>
    <s v="2016"/>
    <s v="-"/>
    <s v="MN"/>
    <x v="84"/>
    <s v="-"/>
    <s v="State of Minnesota"/>
    <s v="Conduct State System Plan Study"/>
    <n v="180000"/>
    <n v="0"/>
    <n v="0"/>
    <n v="180000"/>
  </r>
  <r>
    <s v="2016"/>
    <s v="GA"/>
    <s v="MN"/>
    <x v="4"/>
    <s v="-"/>
    <s v="Aitkin Municipal-Steve Kurtz Field"/>
    <s v="Construct Fuel Farm"/>
    <n v="177516"/>
    <n v="0"/>
    <n v="0"/>
    <n v="177516"/>
  </r>
  <r>
    <s v="2016"/>
    <s v="GA"/>
    <s v="MN"/>
    <x v="5"/>
    <s v="-"/>
    <s v="Albert Lea Municipal"/>
    <s v="Acquire Snow Removal Equipment, Construct Parking Lot, Construct Terminal Building"/>
    <n v="124654"/>
    <n v="0"/>
    <n v="0"/>
    <n v="124654"/>
  </r>
  <r>
    <s v="2016"/>
    <s v="GA"/>
    <s v="MN"/>
    <x v="7"/>
    <s v="-"/>
    <s v="Baudette International"/>
    <s v="Construct Taxiway"/>
    <n v="252513"/>
    <n v="0"/>
    <n v="0"/>
    <n v="252513"/>
  </r>
  <r>
    <s v="2016"/>
    <s v="GA"/>
    <s v="MN"/>
    <x v="8"/>
    <s v="-"/>
    <s v="Benson Municipal"/>
    <s v="Install Miscellaneous NAVAIDS, Rehabilitate Apron, Rehabilitate Runway - 14/32, Rehabilitate Taxiway"/>
    <n v="111345"/>
    <n v="0"/>
    <n v="0"/>
    <n v="111345"/>
  </r>
  <r>
    <s v="2016"/>
    <s v="GA"/>
    <s v="MN"/>
    <x v="9"/>
    <s v="-"/>
    <s v="Blue Earth Municipal"/>
    <s v="Construct Snow Removal Equipment Building"/>
    <n v="60170"/>
    <n v="0"/>
    <n v="0"/>
    <n v="60170"/>
  </r>
  <r>
    <s v="2016"/>
    <s v="GA"/>
    <s v="MN"/>
    <x v="10"/>
    <s v="-"/>
    <s v="Buffalo Municipal"/>
    <s v="Improve Access Road, Rehabilitate Parking Lot"/>
    <n v="220449"/>
    <n v="0"/>
    <n v="0"/>
    <n v="220449"/>
  </r>
  <r>
    <s v="2016"/>
    <s v="GA"/>
    <s v="MN"/>
    <x v="12"/>
    <s v="-"/>
    <s v="Chandler Field"/>
    <s v="Rehabilitate Apron, Rehabilitate Runway - 04/22, Rehabilitate Taxiway [Taxiway A], Rehabilitate Taxiway [Taxiway B]"/>
    <n v="1234874"/>
    <n v="0"/>
    <n v="0"/>
    <n v="1234874"/>
  </r>
  <r>
    <s v="2016"/>
    <s v="GA"/>
    <s v="MN"/>
    <x v="14"/>
    <s v="-"/>
    <s v="Crookston Municipal Kirkwood Field"/>
    <s v="Rehabilitate Access Road, Rehabilitate Apron, Rehabilitate Taxiway"/>
    <n v="369900"/>
    <n v="0"/>
    <n v="0"/>
    <n v="369900"/>
  </r>
  <r>
    <s v="2016"/>
    <s v="GA"/>
    <s v="MN"/>
    <x v="63"/>
    <s v="-"/>
    <s v="Detroit Lakes-Wething Field"/>
    <s v="Construct Runway Safety Area [Phase 1 - Land Acquisiton] - 13/31, Construct Runway Safety Area [Phase 2 - Design] - 13/31"/>
    <n v="3891125"/>
    <n v="0"/>
    <n v="0"/>
    <n v="3891125"/>
  </r>
  <r>
    <s v="2016"/>
    <s v="GA"/>
    <s v="MN"/>
    <x v="64"/>
    <s v="-"/>
    <s v="Dodge Center"/>
    <s v="Construct Building"/>
    <n v="653551"/>
    <n v="0"/>
    <n v="0"/>
    <n v="653551"/>
  </r>
  <r>
    <s v="2016"/>
    <s v="GA"/>
    <s v="MN"/>
    <x v="15"/>
    <s v="-"/>
    <s v="Elbow Lake Municipal - Pride of the Prairie"/>
    <s v="Update Airport Master Plan Study"/>
    <n v="356670"/>
    <n v="0"/>
    <n v="0"/>
    <n v="356670"/>
  </r>
  <r>
    <s v="2016"/>
    <s v="GA"/>
    <s v="MN"/>
    <x v="16"/>
    <s v="-"/>
    <s v="Ely Municipal"/>
    <s v="Construct Taxiway, Remove Obstructions"/>
    <n v="2836567"/>
    <n v="0"/>
    <n v="0"/>
    <n v="2836567"/>
  </r>
  <r>
    <s v="2016"/>
    <s v="GA"/>
    <s v="MN"/>
    <x v="17"/>
    <s v="-"/>
    <s v="Eveleth-Virginia Municipal"/>
    <s v="Conduct Miscellaneous Study, Rehabilitate Taxiway"/>
    <n v="115009"/>
    <n v="0"/>
    <n v="0"/>
    <n v="115009"/>
  </r>
  <r>
    <s v="2016"/>
    <s v="GA"/>
    <s v="MN"/>
    <x v="18"/>
    <s v="-"/>
    <s v="Fairmont Municipal"/>
    <s v="Rehabilitate Taxiway"/>
    <n v="346241"/>
    <n v="0"/>
    <n v="0"/>
    <n v="346241"/>
  </r>
  <r>
    <s v="2016"/>
    <s v="GA"/>
    <s v="MN"/>
    <x v="20"/>
    <s v="-"/>
    <s v="Fergus Falls Municipal-Einar Mickelson Field"/>
    <s v="Acquire Snow Removal Equipment, Construct Taxiway"/>
    <n v="756815"/>
    <n v="0"/>
    <n v="0"/>
    <n v="756815"/>
  </r>
  <r>
    <s v="2016"/>
    <s v="GA"/>
    <s v="MN"/>
    <x v="99"/>
    <s v="-"/>
    <s v="Glencoe Municipal"/>
    <s v="Update Airport Master Plan Study"/>
    <n v="221895"/>
    <n v="0"/>
    <n v="0"/>
    <n v="221895"/>
  </r>
  <r>
    <s v="2016"/>
    <s v="GA"/>
    <s v="MN"/>
    <x v="22"/>
    <s v="-"/>
    <s v="Grand Marais/Cook County"/>
    <s v="Rehabilitate Terminal Building"/>
    <n v="180435"/>
    <n v="0"/>
    <n v="0"/>
    <n v="180435"/>
  </r>
  <r>
    <s v="2016"/>
    <s v="GA"/>
    <s v="MN"/>
    <x v="86"/>
    <s v="-"/>
    <s v="Hallock Municipal"/>
    <s v="Construct Building, Install Miscellaneous NAVAIDS [Precision Approach Path Indicators], Install Miscellaneous NAVAIDS [Runway End Identifier Lights]"/>
    <n v="218805"/>
    <n v="0"/>
    <n v="0"/>
    <n v="218805"/>
  </r>
  <r>
    <s v="2016"/>
    <s v="GA"/>
    <s v="MN"/>
    <x v="23"/>
    <s v="-"/>
    <s v="Hawley Municipal"/>
    <s v="Conduct Miscellaneous Study, Construct Building, Rehabilitate Apron, Rehabilitate Runway - 16/34, Rehabilitate Taxiway"/>
    <n v="466949"/>
    <n v="0"/>
    <n v="0"/>
    <n v="466949"/>
  </r>
  <r>
    <s v="2016"/>
    <s v="GA"/>
    <s v="MN"/>
    <x v="24"/>
    <s v="-"/>
    <s v="Hector Municipal"/>
    <s v="Construct Building, Construct Fuel Farm"/>
    <n v="243000"/>
    <n v="0"/>
    <n v="0"/>
    <n v="243000"/>
  </r>
  <r>
    <s v="2016"/>
    <s v="GA"/>
    <s v="MN"/>
    <x v="67"/>
    <s v="-"/>
    <s v="Houston County"/>
    <s v="Rehabilitate Access Road, Rehabilitate Apron, Rehabilitate Runway - 13/31"/>
    <n v="140377"/>
    <n v="0"/>
    <n v="0"/>
    <n v="140377"/>
  </r>
  <r>
    <s v="2016"/>
    <s v="GA"/>
    <s v="MN"/>
    <x v="27"/>
    <s v="-"/>
    <s v="Lac qui Parle County"/>
    <s v="Rehabilitate Apron, Rehabilitate Runway - 14/32, Rehabilitate Taxiway"/>
    <n v="98396"/>
    <n v="0"/>
    <n v="0"/>
    <n v="98396"/>
  </r>
  <r>
    <s v="2016"/>
    <s v="GA"/>
    <s v="MN"/>
    <x v="68"/>
    <s v="-"/>
    <s v="Le Sueur Municipal"/>
    <s v="Remove Obstructions"/>
    <n v="108000"/>
    <n v="0"/>
    <n v="0"/>
    <n v="108000"/>
  </r>
  <r>
    <s v="2016"/>
    <s v="GA"/>
    <s v="MN"/>
    <x v="28"/>
    <s v="-"/>
    <s v="Little Falls/Morrison County-Lindbergh Field"/>
    <s v="Acquire Land for Development"/>
    <n v="211540"/>
    <n v="0"/>
    <n v="0"/>
    <n v="211540"/>
  </r>
  <r>
    <s v="2016"/>
    <s v="GA"/>
    <s v="MN"/>
    <x v="29"/>
    <s v="-"/>
    <s v="Longville Municipal"/>
    <s v="Conduct Airport Master Plan Study, Rehabilitate Taxiway"/>
    <n v="305235"/>
    <n v="0"/>
    <n v="0"/>
    <n v="305235"/>
  </r>
  <r>
    <s v="2016"/>
    <s v="GA"/>
    <s v="MN"/>
    <x v="88"/>
    <s v="-"/>
    <s v="Mankato Regional"/>
    <s v="Install Airfield Guidance Signs"/>
    <n v="182700"/>
    <n v="0"/>
    <n v="0"/>
    <n v="182700"/>
  </r>
  <r>
    <s v="2016"/>
    <s v="GA"/>
    <s v="MN"/>
    <x v="31"/>
    <s v="-"/>
    <s v="Montevideo-Chippewa County"/>
    <s v="Rehabilitate Apron, Rehabilitate Taxiway"/>
    <n v="83831"/>
    <n v="0"/>
    <n v="0"/>
    <n v="83831"/>
  </r>
  <r>
    <s v="2016"/>
    <s v="GA"/>
    <s v="MN"/>
    <x v="69"/>
    <s v="-"/>
    <s v="Moorhead Municipal"/>
    <s v="Conduct Airport Master Plan Study, Rehabilitate Taxiway"/>
    <n v="88814"/>
    <n v="0"/>
    <n v="0"/>
    <n v="88814"/>
  </r>
  <r>
    <s v="2016"/>
    <s v="GA"/>
    <s v="MN"/>
    <x v="32"/>
    <s v="-"/>
    <s v="Mora Municipal"/>
    <s v="Construct Runway - Plan-1, Wildlife Hazard Assessments"/>
    <n v="1285615"/>
    <n v="0"/>
    <n v="0"/>
    <n v="1285615"/>
  </r>
  <r>
    <s v="2016"/>
    <s v="GA"/>
    <s v="MN"/>
    <x v="70"/>
    <s v="-"/>
    <s v="Morris Municipal - Charlie Schmidt Field"/>
    <s v="Construct Taxiway, Rehabilitate Runway - 14/32"/>
    <n v="2567160"/>
    <n v="0"/>
    <n v="0"/>
    <n v="2567160"/>
  </r>
  <r>
    <s v="2016"/>
    <s v="GA"/>
    <s v="MN"/>
    <x v="33"/>
    <s v="-"/>
    <s v="Myers Field"/>
    <s v="Construct Building, Construct Snow Removal Equipment Building, Construct Taxiway"/>
    <n v="958000"/>
    <n v="0"/>
    <n v="0"/>
    <n v="958000"/>
  </r>
  <r>
    <s v="2016"/>
    <s v="GA"/>
    <s v="MN"/>
    <x v="36"/>
    <s v="-"/>
    <s v="Owatonna Degner Regional"/>
    <s v="Rehabilitate Apron, Rehabilitate Runway - 05/23, Rehabilitate Taxiway"/>
    <n v="204319"/>
    <n v="0"/>
    <n v="0"/>
    <n v="204319"/>
  </r>
  <r>
    <s v="2016"/>
    <s v="GA"/>
    <s v="MN"/>
    <x v="72"/>
    <s v="-"/>
    <s v="Park Rapids Municipal-Konshok Field"/>
    <s v="Rehabilitate Apron, Rehabilitate Taxiway"/>
    <n v="1517745"/>
    <n v="0"/>
    <n v="0"/>
    <n v="1517745"/>
  </r>
  <r>
    <s v="2016"/>
    <s v="GA"/>
    <s v="MN"/>
    <x v="90"/>
    <s v="-"/>
    <s v="Paynesville Municipal"/>
    <s v="Rehabilitate Apron, Rehabilitate Runway - 11/29, Rehabilitate Taxiway"/>
    <n v="88200"/>
    <n v="0"/>
    <n v="0"/>
    <n v="88200"/>
  </r>
  <r>
    <s v="2016"/>
    <s v="GA"/>
    <s v="MN"/>
    <x v="38"/>
    <s v="-"/>
    <s v="Pipestone Municipal"/>
    <s v="Rehabilitate Runway - 18/36, Rehabilitate Taxiway"/>
    <n v="514800"/>
    <n v="0"/>
    <n v="0"/>
    <n v="514800"/>
  </r>
  <r>
    <s v="2016"/>
    <s v="GA"/>
    <s v="MN"/>
    <x v="39"/>
    <s v="-"/>
    <s v="Princeton Municipal"/>
    <s v="Construct Taxiway, Modify Access Road"/>
    <n v="178692"/>
    <n v="0"/>
    <n v="0"/>
    <n v="178692"/>
  </r>
  <r>
    <s v="2016"/>
    <s v="GA"/>
    <s v="MN"/>
    <x v="74"/>
    <s v="-"/>
    <s v="Red Wing Regional"/>
    <s v="Rehabilitate Apron, Rehabilitate Runway - 09/27, Rehabilitate Taxiway"/>
    <n v="27742"/>
    <n v="0"/>
    <n v="0"/>
    <n v="27742"/>
  </r>
  <r>
    <s v="2016"/>
    <s v="GA"/>
    <s v="MN"/>
    <x v="75"/>
    <s v="-"/>
    <s v="Redwood Falls Municipal"/>
    <s v="Acquire Land For Approaches, Remove Obstructions"/>
    <n v="152100"/>
    <n v="0"/>
    <n v="0"/>
    <n v="152100"/>
  </r>
  <r>
    <s v="2016"/>
    <s v="GA"/>
    <s v="MN"/>
    <x v="91"/>
    <s v="-"/>
    <s v="Rush City Regional"/>
    <s v="Rehabilitate Apron, Rehabilitate Taxiway"/>
    <n v="340593"/>
    <n v="0"/>
    <n v="0"/>
    <n v="340593"/>
  </r>
  <r>
    <s v="2016"/>
    <s v="GA"/>
    <s v="MN"/>
    <x v="92"/>
    <s v="-"/>
    <s v="Rushford Municipal"/>
    <s v="Construct Fuel Farm"/>
    <n v="268338"/>
    <n v="0"/>
    <n v="0"/>
    <n v="268338"/>
  </r>
  <r>
    <s v="2016"/>
    <s v="GA"/>
    <s v="MN"/>
    <x v="93"/>
    <s v="-"/>
    <s v="Sauk Centre Municipal"/>
    <s v="Improve Airport Miscellaneous Improvements, Install Airport Beacons, Install Runway Vertical/Visual Guidance System - 14/32, Rehabilitate Apron, Rehabilitate Runway - 14/32, Rehabilitate Taxiway"/>
    <n v="1964672"/>
    <n v="0"/>
    <n v="0"/>
    <n v="1964672"/>
  </r>
  <r>
    <s v="2016"/>
    <s v="GA"/>
    <s v="MN"/>
    <x v="77"/>
    <s v="-"/>
    <s v="Sky Harbor"/>
    <s v="Construct Runway - 14/32"/>
    <n v="588150"/>
    <n v="0"/>
    <n v="0"/>
    <n v="588150"/>
  </r>
  <r>
    <s v="2016"/>
    <s v="GA"/>
    <s v="MN"/>
    <x v="44"/>
    <s v="-"/>
    <s v="Staples Municipal"/>
    <s v="Rehabilitate Runway - 14/32, Rehabilitate Taxiway [Hangar Taxilanes], Rehabilitate Taxiway [Taxiway A]"/>
    <n v="172106"/>
    <n v="0"/>
    <n v="0"/>
    <n v="172106"/>
  </r>
  <r>
    <s v="2016"/>
    <s v="GA"/>
    <s v="MN"/>
    <x v="3"/>
    <s v="-"/>
    <s v="Thief River Falls Regional"/>
    <s v="Acquire Snow Removal Equipment"/>
    <n v="357707"/>
    <n v="0"/>
    <n v="0"/>
    <n v="357707"/>
  </r>
  <r>
    <s v="2016"/>
    <s v="GA"/>
    <s v="MN"/>
    <x v="46"/>
    <s v="-"/>
    <s v="Tower Municipal"/>
    <s v="Rehabilitate Apron, Rehabilitate Runway - 08/26, Rehabilitate Taxiway"/>
    <n v="494961"/>
    <n v="0"/>
    <n v="0"/>
    <n v="494961"/>
  </r>
  <r>
    <s v="2016"/>
    <s v="GA"/>
    <s v="MN"/>
    <x v="98"/>
    <s v="-"/>
    <s v="Wadena Municipal"/>
    <s v="Install Perimeter Fencing, Install Runway Vertical/Visual Guidance System - 16/34"/>
    <n v="565906"/>
    <n v="0"/>
    <n v="0"/>
    <n v="565906"/>
  </r>
  <r>
    <s v="2016"/>
    <s v="GA"/>
    <s v="MN"/>
    <x v="94"/>
    <s v="-"/>
    <s v="Warroad International Memorial"/>
    <s v="Install Perimeter Fencing"/>
    <n v="552076"/>
    <n v="0"/>
    <n v="0"/>
    <n v="552076"/>
  </r>
  <r>
    <s v="2016"/>
    <s v="GA"/>
    <s v="MN"/>
    <x v="0"/>
    <s v="-"/>
    <s v="Willmar Municipal-John L Rice Field"/>
    <s v="Rehabilitate Taxiway, Update Airport Master Plan Study"/>
    <n v="348766"/>
    <n v="0"/>
    <n v="0"/>
    <n v="348766"/>
  </r>
  <r>
    <s v="2016"/>
    <s v="GA"/>
    <s v="MN"/>
    <x v="51"/>
    <s v="-"/>
    <s v="Windom Municipal"/>
    <s v="Update Airport Master Plan Study"/>
    <n v="255645"/>
    <n v="0"/>
    <n v="0"/>
    <n v="255645"/>
  </r>
  <r>
    <s v="2016"/>
    <s v="GA"/>
    <s v="MN"/>
    <x v="80"/>
    <s v="-"/>
    <s v="Winsted Municipal"/>
    <s v="Conduct Environmental Study"/>
    <n v="173401"/>
    <n v="0"/>
    <n v="0"/>
    <n v="173401"/>
  </r>
  <r>
    <s v="2016"/>
    <s v="GA"/>
    <s v="MN"/>
    <x v="81"/>
    <s v="-"/>
    <s v="Worthington Municipal"/>
    <s v="Rehabilitate Taxiway"/>
    <n v="116730"/>
    <n v="0"/>
    <n v="0"/>
    <n v="116730"/>
  </r>
  <r>
    <s v="2016"/>
    <s v="P"/>
    <s v="MN"/>
    <x v="52"/>
    <s v="N"/>
    <s v="Bemidji Regional"/>
    <s v="Acquire Aircraft Rescue &amp; Fire Fighting Safety Equipment, Conduct Environmental Study, Construct Snow Removal Equipment Building"/>
    <n v="1778430"/>
    <n v="0"/>
    <n v="0"/>
    <n v="1778430"/>
  </r>
  <r>
    <s v="2016"/>
    <s v="P"/>
    <s v="MN"/>
    <x v="53"/>
    <s v="N"/>
    <s v="Brainerd Lakes Regional"/>
    <s v="Rehabilitate Taxiway [Hangar Area Taxiways], Rehabilitate Taxiway [Taxiway B], Rehabilitate Terminal Building"/>
    <n v="1253575"/>
    <n v="0"/>
    <n v="0"/>
    <n v="1253575"/>
  </r>
  <r>
    <s v="2016"/>
    <s v="P"/>
    <s v="MN"/>
    <x v="54"/>
    <s v="N"/>
    <s v="Duluth International"/>
    <s v="Install Perimeter Fencing required by 14 CFR 139, Rehabilitate Runway - 09/27"/>
    <n v="7695047"/>
    <n v="0"/>
    <n v="0"/>
    <n v="7695047"/>
  </r>
  <r>
    <s v="2016"/>
    <s v="P"/>
    <s v="MN"/>
    <x v="55"/>
    <s v="N"/>
    <s v="Falls International-Einarson Field"/>
    <s v="Expand Terminal Building, Rehabilitate Runway - 13/31, Rehabilitate Taxiway"/>
    <n v="5901659"/>
    <n v="0"/>
    <n v="0"/>
    <n v="5901659"/>
  </r>
  <r>
    <s v="2016"/>
    <s v="P"/>
    <s v="MN"/>
    <x v="56"/>
    <s v="L"/>
    <s v="Minneapolis-St Paul International/Wold-Chamberlain"/>
    <s v="Install Perimeter Fencing"/>
    <n v="493624"/>
    <n v="0"/>
    <n v="0"/>
    <n v="493624"/>
  </r>
  <r>
    <s v="2016"/>
    <s v="P"/>
    <s v="MN"/>
    <x v="1"/>
    <s v="N"/>
    <s v="Range Regional"/>
    <s v="Install Runway Lighting - 13/31, Install Runway Vertical/Visual Guidance System - 13/31, Install Taxiway Lighting, Rehabilitate Airport Beacons"/>
    <n v="121714"/>
    <n v="0"/>
    <n v="0"/>
    <n v="121714"/>
  </r>
  <r>
    <s v="2016"/>
    <s v="P"/>
    <s v="MN"/>
    <x v="57"/>
    <s v="N"/>
    <s v="Rochester International"/>
    <s v="Modify Terminal Building"/>
    <n v="7348270"/>
    <n v="0"/>
    <n v="0"/>
    <n v="7348270"/>
  </r>
  <r>
    <s v="2016"/>
    <s v="P"/>
    <s v="MN"/>
    <x v="82"/>
    <s v="N"/>
    <s v="St. Cloud Regional"/>
    <s v="Conduct Environmental Study, Rehabilitate Taxiway"/>
    <n v="195117"/>
    <n v="0"/>
    <n v="0"/>
    <n v="195117"/>
  </r>
  <r>
    <s v="2016"/>
    <s v="R"/>
    <s v="MN"/>
    <x v="83"/>
    <s v="-"/>
    <s v="Airlake"/>
    <s v="Rehabilitate Taxiway"/>
    <n v="176498"/>
    <n v="0"/>
    <n v="0"/>
    <n v="176498"/>
  </r>
  <r>
    <s v="2016"/>
    <s v="R"/>
    <s v="MN"/>
    <x v="60"/>
    <s v="-"/>
    <s v="Lake Elmo"/>
    <s v="Rehabilitate Taxiway"/>
    <n v="306933"/>
    <n v="0"/>
    <n v="0"/>
    <n v="306933"/>
  </r>
  <r>
    <s v="2016"/>
    <s v="R"/>
    <s v="MN"/>
    <x v="62"/>
    <s v="-"/>
    <s v="St Paul Downtown Holman Field"/>
    <s v="Construct Taxiway, Rehabilitate Runway - 14/32"/>
    <n v="2540242"/>
    <n v="0"/>
    <n v="0"/>
    <n v="2540242"/>
  </r>
  <r>
    <s v="2017"/>
    <s v="GA"/>
    <s v="MN"/>
    <x v="5"/>
    <s v="-"/>
    <s v="Albert Lea Municipal"/>
    <s v="Construct Parking Lot, Construct Terminal Building"/>
    <n v="766342"/>
    <n v="0"/>
    <n v="0"/>
    <n v="766342"/>
  </r>
  <r>
    <s v="2017"/>
    <s v="GA"/>
    <s v="MN"/>
    <x v="7"/>
    <s v="-"/>
    <s v="Baudette International"/>
    <s v="Construct Building, Rehabilitate Apron"/>
    <n v="954308"/>
    <n v="0"/>
    <n v="0"/>
    <n v="954308"/>
  </r>
  <r>
    <s v="2017"/>
    <s v="GA"/>
    <s v="MN"/>
    <x v="9"/>
    <s v="-"/>
    <s v="Blue Earth Municipal"/>
    <s v="Construct Snow Removal Equipment Building"/>
    <n v="324625"/>
    <n v="0"/>
    <n v="0"/>
    <n v="324625"/>
  </r>
  <r>
    <s v="2017"/>
    <s v="GA"/>
    <s v="MN"/>
    <x v="13"/>
    <s v="-"/>
    <s v="Cloquet Carlton County"/>
    <s v="Rehabilitate Runway - 17/35"/>
    <n v="112763"/>
    <n v="0"/>
    <n v="0"/>
    <n v="112763"/>
  </r>
  <r>
    <s v="2017"/>
    <s v="GA"/>
    <s v="MN"/>
    <x v="85"/>
    <s v="-"/>
    <s v="Cook Municipal"/>
    <s v="Rehabilitate Access Road, Rehabilitate Parking Lot"/>
    <n v="25110"/>
    <n v="0"/>
    <n v="0"/>
    <n v="25110"/>
  </r>
  <r>
    <s v="2017"/>
    <s v="GA"/>
    <s v="MN"/>
    <x v="14"/>
    <s v="-"/>
    <s v="Crookston Municipal Kirkwood Field"/>
    <s v="Construct Fuel Farm"/>
    <n v="330463"/>
    <n v="0"/>
    <n v="0"/>
    <n v="330463"/>
  </r>
  <r>
    <s v="2017"/>
    <s v="GA"/>
    <s v="MN"/>
    <x v="63"/>
    <s v="-"/>
    <s v="Detroit Lakes-Wething Field"/>
    <s v="Construct Runway Safety Area [Land Acquisition] - 13/31, Construct Runway Safety Area [Parallel Taxiway] - 13/31, Construct Runway Safety Area [Utilities] - 13/31, Construct Runway Safety Area [Wetland Credits] - 13/31, Construct Runway Safety Area [Wetlands] - 13/31"/>
    <n v="4471792"/>
    <n v="0"/>
    <n v="0"/>
    <n v="4471792"/>
  </r>
  <r>
    <s v="2017"/>
    <s v="GA"/>
    <s v="MN"/>
    <x v="64"/>
    <s v="-"/>
    <s v="Dodge Center"/>
    <s v="Reconstruct Taxiway, Rehabilitate Runway - 16/34, Rehabilitate Taxiway"/>
    <n v="257960"/>
    <n v="0"/>
    <n v="0"/>
    <n v="257960"/>
  </r>
  <r>
    <s v="2017"/>
    <s v="GA"/>
    <s v="MN"/>
    <x v="16"/>
    <s v="-"/>
    <s v="Ely Municipal"/>
    <s v="Reconstruct Apron"/>
    <n v="90900"/>
    <n v="0"/>
    <n v="0"/>
    <n v="90900"/>
  </r>
  <r>
    <s v="2017"/>
    <s v="GA"/>
    <s v="MN"/>
    <x v="17"/>
    <s v="-"/>
    <s v="Eveleth-Virginia Municipal"/>
    <s v="Construct Taxiway, Rehabilitate Apron, Rehabilitate Taxiway"/>
    <n v="712111"/>
    <n v="0"/>
    <n v="0"/>
    <n v="712111"/>
  </r>
  <r>
    <s v="2017"/>
    <s v="GA"/>
    <s v="MN"/>
    <x v="65"/>
    <s v="-"/>
    <s v="Fillmore County"/>
    <s v="Conduct Airport Master Plan Study, Rehabilitate Apron, Rehabilitate Runway - 11/29, Rehabilitate Taxiway"/>
    <n v="486041"/>
    <n v="0"/>
    <n v="0"/>
    <n v="486041"/>
  </r>
  <r>
    <s v="2017"/>
    <s v="GA"/>
    <s v="MN"/>
    <x v="66"/>
    <s v="-"/>
    <s v="Fosston Municipal"/>
    <s v="Rehabilitate Apron, Rehabilitate Taxiway"/>
    <n v="254925"/>
    <n v="0"/>
    <n v="0"/>
    <n v="254925"/>
  </r>
  <r>
    <s v="2017"/>
    <s v="GA"/>
    <s v="MN"/>
    <x v="22"/>
    <s v="-"/>
    <s v="Grand Marais/Cook County"/>
    <s v="Conduct Environmental Study"/>
    <n v="67500"/>
    <n v="0"/>
    <n v="0"/>
    <n v="67500"/>
  </r>
  <r>
    <s v="2017"/>
    <s v="GA"/>
    <s v="MN"/>
    <x v="2"/>
    <s v="-"/>
    <s v="Grand Rapids/Itasca County Airport-Gordon Newstrom Field"/>
    <s v="Construct Taxiway, Rehabilitate Apron"/>
    <n v="241110"/>
    <n v="0"/>
    <n v="0"/>
    <n v="241110"/>
  </r>
  <r>
    <s v="2017"/>
    <s v="GA"/>
    <s v="MN"/>
    <x v="86"/>
    <s v="-"/>
    <s v="Hallock Municipal"/>
    <s v="Construct Building, Install Runway Vertical/Visual Guidance System - 13/31"/>
    <n v="201901"/>
    <n v="0"/>
    <n v="0"/>
    <n v="201901"/>
  </r>
  <r>
    <s v="2017"/>
    <s v="GA"/>
    <s v="MN"/>
    <x v="23"/>
    <s v="-"/>
    <s v="Hawley Municipal"/>
    <s v="Construct Building"/>
    <n v="707223"/>
    <n v="0"/>
    <n v="0"/>
    <n v="707223"/>
  </r>
  <r>
    <s v="2017"/>
    <s v="GA"/>
    <s v="MN"/>
    <x v="26"/>
    <s v="-"/>
    <s v="Jackson Municipal"/>
    <s v="Reconstruct Runway - 13/31"/>
    <n v="135720"/>
    <n v="0"/>
    <n v="0"/>
    <n v="135720"/>
  </r>
  <r>
    <s v="2017"/>
    <s v="GA"/>
    <s v="MN"/>
    <x v="27"/>
    <s v="-"/>
    <s v="Lac qui Parle County"/>
    <s v="Acquire Snow Removal Equipment"/>
    <n v="164822"/>
    <n v="0"/>
    <n v="0"/>
    <n v="164822"/>
  </r>
  <r>
    <s v="2017"/>
    <s v="GA"/>
    <s v="MN"/>
    <x v="68"/>
    <s v="-"/>
    <s v="Le Sueur Municipal"/>
    <s v="Rehabilitate Apron, Rehabilitate Runway - 13/31, Rehabilitate Taxiway"/>
    <n v="144345"/>
    <n v="0"/>
    <n v="0"/>
    <n v="144345"/>
  </r>
  <r>
    <s v="2017"/>
    <s v="GA"/>
    <s v="MN"/>
    <x v="28"/>
    <s v="-"/>
    <s v="Little Falls/Morrison County-Lindbergh Field"/>
    <s v="Conduct Environmental Study, Rehabilitate Apron, Rehabilitate Runway - 13/31, Rehabilitate Taxiway [A], Rehabilitate Taxiway [Hangar Taxilanes]"/>
    <n v="201737"/>
    <n v="0"/>
    <n v="0"/>
    <n v="201737"/>
  </r>
  <r>
    <s v="2017"/>
    <s v="GA"/>
    <s v="MN"/>
    <x v="30"/>
    <s v="-"/>
    <s v="Mahnomen County"/>
    <s v="Construct Terminal Building"/>
    <n v="49526"/>
    <n v="0"/>
    <n v="0"/>
    <n v="49526"/>
  </r>
  <r>
    <s v="2017"/>
    <s v="GA"/>
    <s v="MN"/>
    <x v="88"/>
    <s v="-"/>
    <s v="Mankato Regional"/>
    <s v="Reconstruct Taxiway Lighting [A], Reconstruct Taxiway Lighting [B], Reconstruct Taxiway Lighting [C, D, and E], Update Airport Master Plan Study"/>
    <n v="1813437"/>
    <n v="0"/>
    <n v="0"/>
    <n v="1813437"/>
  </r>
  <r>
    <s v="2017"/>
    <s v="GA"/>
    <s v="MN"/>
    <x v="69"/>
    <s v="-"/>
    <s v="Moorhead Municipal"/>
    <s v="Reconstruct Taxiway"/>
    <n v="482168"/>
    <n v="0"/>
    <n v="0"/>
    <n v="482168"/>
  </r>
  <r>
    <s v="2017"/>
    <s v="GA"/>
    <s v="MN"/>
    <x v="89"/>
    <s v="-"/>
    <s v="Moose Lake Carlton County"/>
    <s v="Rehabilitate Access Road, Rehabilitate Apron, Rehabilitate Runway - 04/22"/>
    <n v="219015"/>
    <n v="0"/>
    <n v="0"/>
    <n v="219015"/>
  </r>
  <r>
    <s v="2017"/>
    <s v="GA"/>
    <s v="MN"/>
    <x v="70"/>
    <s v="-"/>
    <s v="Morris Municipal - Charlie Schmidt Field"/>
    <s v="Conduct Airport Master Plan Study"/>
    <n v="450000"/>
    <n v="0"/>
    <n v="0"/>
    <n v="450000"/>
  </r>
  <r>
    <s v="2017"/>
    <s v="GA"/>
    <s v="MN"/>
    <x v="34"/>
    <s v="-"/>
    <s v="New Ulm Municipal"/>
    <s v="Update Airport Master Plan Study"/>
    <n v="264600"/>
    <n v="0"/>
    <n v="0"/>
    <n v="264600"/>
  </r>
  <r>
    <s v="2017"/>
    <s v="GA"/>
    <s v="MN"/>
    <x v="90"/>
    <s v="-"/>
    <s v="Paynesville Municipal"/>
    <s v="Acquire Land for Development"/>
    <n v="156960"/>
    <n v="0"/>
    <n v="0"/>
    <n v="156960"/>
  </r>
  <r>
    <s v="2017"/>
    <s v="GA"/>
    <s v="MN"/>
    <x v="37"/>
    <s v="-"/>
    <s v="Pine River Regional"/>
    <s v="Acquire Snow Removal Equipment, Rehabilitate Apron, Rehabilitate Runway - 16/34, Rehabilitate Taxiway"/>
    <n v="271896"/>
    <n v="0"/>
    <n v="0"/>
    <n v="271896"/>
  </r>
  <r>
    <s v="2017"/>
    <s v="GA"/>
    <s v="MN"/>
    <x v="38"/>
    <s v="-"/>
    <s v="Pipestone Municipal"/>
    <s v="Construct Parking Lot"/>
    <n v="125891"/>
    <n v="0"/>
    <n v="0"/>
    <n v="125891"/>
  </r>
  <r>
    <s v="2017"/>
    <s v="GA"/>
    <s v="MN"/>
    <x v="39"/>
    <s v="-"/>
    <s v="Princeton Municipal"/>
    <s v="Rehabilitate Apron, Rehabilitate Runway - 15/33, Rehabilitate Taxiway"/>
    <n v="36462"/>
    <n v="0"/>
    <n v="0"/>
    <n v="36462"/>
  </r>
  <r>
    <s v="2017"/>
    <s v="GA"/>
    <s v="MN"/>
    <x v="74"/>
    <s v="-"/>
    <s v="Red Wing Regional"/>
    <s v="Reconstruct Taxiway, Rehabilitate Runway - 09/27, Rehabilitate Taxiway"/>
    <n v="267018"/>
    <n v="0"/>
    <n v="0"/>
    <n v="267018"/>
  </r>
  <r>
    <s v="2017"/>
    <s v="GA"/>
    <s v="MN"/>
    <x v="75"/>
    <s v="-"/>
    <s v="Redwood Falls Municipal"/>
    <s v="Construct Building"/>
    <n v="77634"/>
    <n v="0"/>
    <n v="0"/>
    <n v="77634"/>
  </r>
  <r>
    <s v="2017"/>
    <s v="GA"/>
    <s v="MN"/>
    <x v="91"/>
    <s v="-"/>
    <s v="Rush City Regional"/>
    <s v="Construct Taxiway, Install Airfield Guidance Signs, Rehabilitate Taxiway"/>
    <n v="181458"/>
    <n v="0"/>
    <n v="0"/>
    <n v="181458"/>
  </r>
  <r>
    <s v="2017"/>
    <s v="GA"/>
    <s v="MN"/>
    <x v="77"/>
    <s v="-"/>
    <s v="Sky Harbor"/>
    <s v="Construct Runway - 14/32"/>
    <n v="4611690"/>
    <n v="0"/>
    <n v="0"/>
    <n v="4611690"/>
  </r>
  <r>
    <s v="2017"/>
    <s v="GA"/>
    <s v="MN"/>
    <x v="42"/>
    <s v="-"/>
    <s v="Southwest Minnesota Regional Marshall/Ryan Field"/>
    <s v="Rehabilitate Runway - 02/20"/>
    <n v="640822"/>
    <n v="0"/>
    <n v="0"/>
    <n v="640822"/>
  </r>
  <r>
    <s v="2017"/>
    <s v="GA"/>
    <s v="MN"/>
    <x v="78"/>
    <s v="-"/>
    <s v="St James Municipal"/>
    <s v="Rehabilitate Apron, Rehabilitate Taxiway [General Aviation Hangar Area Taxilane], Rehabilitate Taxiway [Partial Parallel Taxiway A]"/>
    <n v="56237"/>
    <n v="0"/>
    <n v="0"/>
    <n v="56237"/>
  </r>
  <r>
    <s v="2017"/>
    <s v="GA"/>
    <s v="MN"/>
    <x v="3"/>
    <s v="-"/>
    <s v="Thief River Falls Regional"/>
    <s v="Reconstruct Apron, Reconstruct Taxiway [Taxiway A], Reconstruct Taxiway [Taxiway A2X], Rehabilitate Runway - 13/31, Rehabilitate Taxiway"/>
    <n v="175125"/>
    <n v="0"/>
    <n v="0"/>
    <n v="175125"/>
  </r>
  <r>
    <s v="2017"/>
    <s v="GA"/>
    <s v="MN"/>
    <x v="45"/>
    <s v="-"/>
    <s v="Todd Field"/>
    <s v="Acquire Land for Development, Extend Runway - 16/34"/>
    <n v="280341"/>
    <n v="0"/>
    <n v="0"/>
    <n v="280341"/>
  </r>
  <r>
    <s v="2017"/>
    <s v="GA"/>
    <s v="MN"/>
    <x v="47"/>
    <s v="-"/>
    <s v="Tracy Municipal"/>
    <s v="Conduct Airport Master Plan Study"/>
    <n v="363015"/>
    <n v="0"/>
    <n v="0"/>
    <n v="363015"/>
  </r>
  <r>
    <s v="2017"/>
    <s v="GA"/>
    <s v="MN"/>
    <x v="98"/>
    <s v="-"/>
    <s v="Wadena Municipal"/>
    <s v="Install Perimeter Fencing"/>
    <n v="448455"/>
    <n v="0"/>
    <n v="0"/>
    <n v="448455"/>
  </r>
  <r>
    <s v="2017"/>
    <s v="GA"/>
    <s v="MN"/>
    <x v="48"/>
    <s v="-"/>
    <s v="Walker Municipal"/>
    <s v="Conduct Airport Master Plan Study, Wildlife Hazard Assessments"/>
    <n v="227700"/>
    <n v="0"/>
    <n v="0"/>
    <n v="227700"/>
  </r>
  <r>
    <s v="2017"/>
    <s v="GA"/>
    <s v="MN"/>
    <x v="0"/>
    <s v="-"/>
    <s v="Willmar Municipal-John L Rice Field"/>
    <s v="Improve Fuel Farm, Rehabilitate Taxiway"/>
    <n v="361665"/>
    <n v="0"/>
    <n v="0"/>
    <n v="361665"/>
  </r>
  <r>
    <s v="2017"/>
    <s v="GA"/>
    <s v="MN"/>
    <x v="80"/>
    <s v="-"/>
    <s v="Winsted Municipal"/>
    <s v="Reconstruct Runway - 09/27"/>
    <n v="426600"/>
    <n v="0"/>
    <n v="0"/>
    <n v="426600"/>
  </r>
  <r>
    <s v="2017"/>
    <s v="GA"/>
    <s v="MN"/>
    <x v="81"/>
    <s v="-"/>
    <s v="Worthington Municipal"/>
    <s v="Rehabilitate Runway - 11/29, Rehabilitate Runway - 18/36"/>
    <n v="784376"/>
    <n v="0"/>
    <n v="0"/>
    <n v="784376"/>
  </r>
  <r>
    <s v="2017"/>
    <s v="P"/>
    <s v="MN"/>
    <x v="52"/>
    <s v="N"/>
    <s v="Bemidji Regional"/>
    <s v="Construct Taxiway, Security Enhancements"/>
    <n v="1007559"/>
    <n v="0"/>
    <n v="0"/>
    <n v="1007559"/>
  </r>
  <r>
    <s v="2017"/>
    <s v="P"/>
    <s v="MN"/>
    <x v="53"/>
    <s v="N"/>
    <s v="Brainerd Lakes Regional"/>
    <s v="Construct Terminal Building, Rehabilitate Taxiway"/>
    <n v="1266328"/>
    <n v="0"/>
    <n v="0"/>
    <n v="1266328"/>
  </r>
  <r>
    <s v="2017"/>
    <s v="P"/>
    <s v="MN"/>
    <x v="54"/>
    <s v="N"/>
    <s v="Duluth International"/>
    <s v="Install Perimeter Fencing not Required by 49 CFR 1542, Rehabilitate Runway - 09/27, Remove Obstructions [Non-Hazard APP or DEP]"/>
    <n v="1084668"/>
    <n v="0"/>
    <n v="0"/>
    <n v="1084668"/>
  </r>
  <r>
    <s v="2017"/>
    <s v="P"/>
    <s v="MN"/>
    <x v="55"/>
    <s v="N"/>
    <s v="Falls International-Einarson Field"/>
    <s v="Conduct Airport Master Plan Study, Expand Terminal Building, Rehabilitate Apron, Rehabilitate Runway - 04/22, Rehabilitate Runway - 13/31, Rehabilitate Taxiway"/>
    <n v="3602103"/>
    <n v="0"/>
    <n v="0"/>
    <n v="3602103"/>
  </r>
  <r>
    <s v="2017"/>
    <s v="P"/>
    <s v="MN"/>
    <x v="56"/>
    <s v="L"/>
    <s v="Minneapolis-St Paul International/Wold-Chamberlain"/>
    <s v="Rehabilitate Service Road"/>
    <n v="126191"/>
    <n v="0"/>
    <n v="0"/>
    <n v="126191"/>
  </r>
  <r>
    <s v="2017"/>
    <s v="P"/>
    <s v="MN"/>
    <x v="1"/>
    <s v="N"/>
    <s v="Range Regional"/>
    <s v="Improve Airport Drainage, Install Runway Lighting - 13/31, Install Runway Vertical/Visual Guidance System - 13/31, Install Taxiway Lighting, Reconstruct Taxiway [B], Reconstruct Taxiway [C], Rehabilitate Airport Beacons"/>
    <n v="5268809"/>
    <n v="0"/>
    <n v="0"/>
    <n v="5268809"/>
  </r>
  <r>
    <s v="2017"/>
    <s v="P"/>
    <s v="MN"/>
    <x v="57"/>
    <s v="N"/>
    <s v="Rochester International"/>
    <s v="Update Airport Master Plan Study"/>
    <n v="701497"/>
    <n v="0"/>
    <n v="0"/>
    <n v="701497"/>
  </r>
  <r>
    <s v="2017"/>
    <s v="P"/>
    <s v="MN"/>
    <x v="82"/>
    <s v="N"/>
    <s v="St. Cloud Regional"/>
    <s v="Construct Taxiway, Reconstruct Taxiway, Rehabilitate Taxiway, Remove Obstructions [Non-Hazard]"/>
    <n v="1562449"/>
    <n v="0"/>
    <n v="0"/>
    <n v="1562449"/>
  </r>
  <r>
    <s v="2017"/>
    <s v="R"/>
    <s v="MN"/>
    <x v="83"/>
    <s v="-"/>
    <s v="Airlake"/>
    <s v="Install Runway Vertical/Visual Guidance System - 12/30, Light Obstructions [Hazard or Req'd by 14 CFR 139]"/>
    <n v="89109"/>
    <n v="0"/>
    <n v="0"/>
    <n v="89109"/>
  </r>
  <r>
    <s v="2017"/>
    <s v="R"/>
    <s v="MN"/>
    <x v="58"/>
    <s v="-"/>
    <s v="Anoka County-Blaine Airport (Janes Field)"/>
    <s v="Install Taxiway Lighting, Reconstruct Taxiway"/>
    <n v="346424"/>
    <n v="0"/>
    <n v="0"/>
    <n v="346424"/>
  </r>
  <r>
    <s v="2017"/>
    <s v="R"/>
    <s v="MN"/>
    <x v="59"/>
    <s v="-"/>
    <s v="Flying Cloud"/>
    <s v="Reconstruct Taxiway"/>
    <n v="343338"/>
    <n v="0"/>
    <n v="0"/>
    <n v="343338"/>
  </r>
  <r>
    <s v="2017"/>
    <s v="R"/>
    <s v="MN"/>
    <x v="61"/>
    <s v="-"/>
    <s v="South St Paul Municipal-Richard E Fleming Field"/>
    <s v="Acquire Snow Removal Equipment"/>
    <n v="219267"/>
    <n v="0"/>
    <n v="0"/>
    <n v="219267"/>
  </r>
  <r>
    <s v="2017"/>
    <s v="R"/>
    <s v="MN"/>
    <x v="62"/>
    <s v="-"/>
    <s v="St Paul Downtown Holman Field"/>
    <s v="Reconstruct Apron"/>
    <n v="486271"/>
    <n v="0"/>
    <n v="0"/>
    <n v="486271"/>
  </r>
  <r>
    <s v="2018"/>
    <s v=""/>
    <s v="MN"/>
    <x v="84"/>
    <s v="-"/>
    <s v="State of Minnesota"/>
    <s v="Update State System Plan Study"/>
    <n v="524503"/>
    <n v="0"/>
    <n v="0"/>
    <n v="524503"/>
  </r>
  <r>
    <s v="2018"/>
    <s v="CS"/>
    <s v="MN"/>
    <x v="3"/>
    <s v="-"/>
    <s v="Thief River Falls Regional"/>
    <s v="Reconstruct Apron"/>
    <n v="1746671"/>
    <n v="0"/>
    <n v="0"/>
    <n v="1746671"/>
  </r>
  <r>
    <s v="2018"/>
    <s v="CS"/>
    <s v="MN"/>
    <x v="3"/>
    <s v="-"/>
    <s v="Thief River Falls Regional"/>
    <s v="Reconstruct Apron"/>
    <n v="1746671"/>
    <n v="0"/>
    <n v="0"/>
    <n v="1746671"/>
  </r>
  <r>
    <s v="2018"/>
    <s v="GA"/>
    <s v="MN"/>
    <x v="4"/>
    <s v="-"/>
    <s v="Aitkin Municipal-Steve Kurtz Field"/>
    <s v="Acquire Miscellaneous Land"/>
    <n v="117630"/>
    <n v="0"/>
    <n v="0"/>
    <n v="117630"/>
  </r>
  <r>
    <s v="2018"/>
    <s v="GA"/>
    <s v="MN"/>
    <x v="4"/>
    <s v="-"/>
    <s v="Aitkin Municipal-Steve Kurtz Field"/>
    <s v="Acquire Miscellaneous Land"/>
    <n v="117630"/>
    <n v="0"/>
    <n v="0"/>
    <n v="117630"/>
  </r>
  <r>
    <s v="2018"/>
    <s v="GA"/>
    <s v="MN"/>
    <x v="4"/>
    <s v="-"/>
    <s v="Aitkin Municipal-Steve Kurtz Field"/>
    <s v="Acquire Miscellaneous Land"/>
    <n v="117630"/>
    <n v="0"/>
    <n v="0"/>
    <n v="117630"/>
  </r>
  <r>
    <s v="2018"/>
    <s v="GA"/>
    <s v="MN"/>
    <x v="8"/>
    <s v="-"/>
    <s v="Benson Municipal"/>
    <s v="Construct Fuel Farm"/>
    <n v="276526"/>
    <n v="0"/>
    <n v="0"/>
    <n v="276526"/>
  </r>
  <r>
    <s v="2018"/>
    <s v="GA"/>
    <s v="MN"/>
    <x v="8"/>
    <s v="-"/>
    <s v="Benson Municipal"/>
    <s v="Construct Fuel Farm"/>
    <n v="276526"/>
    <n v="0"/>
    <n v="0"/>
    <n v="276526"/>
  </r>
  <r>
    <s v="2018"/>
    <s v="GA"/>
    <s v="MN"/>
    <x v="11"/>
    <s v="-"/>
    <s v="Cambridge Municipal"/>
    <s v="Reconstruct Taxiway"/>
    <n v="85000"/>
    <n v="0"/>
    <n v="0"/>
    <n v="85000"/>
  </r>
  <r>
    <s v="2018"/>
    <s v="GA"/>
    <s v="MN"/>
    <x v="11"/>
    <s v="-"/>
    <s v="Cambridge Municipal"/>
    <s v="Reconstruct Taxiway"/>
    <n v="85000"/>
    <n v="0"/>
    <n v="0"/>
    <n v="85000"/>
  </r>
  <r>
    <s v="2018"/>
    <s v="GA"/>
    <s v="MN"/>
    <x v="11"/>
    <s v="-"/>
    <s v="Cambridge Municipal"/>
    <s v="Reconstruct Taxiway"/>
    <n v="85000"/>
    <n v="0"/>
    <n v="0"/>
    <n v="85000"/>
  </r>
  <r>
    <s v="2018"/>
    <s v="GA"/>
    <s v="MN"/>
    <x v="13"/>
    <s v="-"/>
    <s v="Cloquet Carlton County"/>
    <s v="Rehabilitate Runway"/>
    <n v="1420537"/>
    <n v="0"/>
    <n v="0"/>
    <n v="1420537"/>
  </r>
  <r>
    <s v="2018"/>
    <s v="GA"/>
    <s v="MN"/>
    <x v="85"/>
    <s v="-"/>
    <s v="Cook Municipal"/>
    <s v="Rehabilitate Parking Lot"/>
    <n v="41519"/>
    <n v="0"/>
    <n v="0"/>
    <n v="41519"/>
  </r>
  <r>
    <s v="2018"/>
    <s v="GA"/>
    <s v="MN"/>
    <x v="85"/>
    <s v="-"/>
    <s v="Cook Municipal"/>
    <s v="Rehabilitate Parking Lot"/>
    <n v="41519"/>
    <n v="0"/>
    <n v="0"/>
    <n v="41519"/>
  </r>
  <r>
    <s v="2018"/>
    <s v="GA"/>
    <s v="MN"/>
    <x v="63"/>
    <s v="-"/>
    <s v="Detroit Lakes-Wething Field"/>
    <s v="Construct Runway Safety Area"/>
    <n v="2547972"/>
    <n v="0"/>
    <n v="0"/>
    <n v="2547972"/>
  </r>
  <r>
    <s v="2018"/>
    <s v="GA"/>
    <s v="MN"/>
    <x v="63"/>
    <s v="-"/>
    <s v="Detroit Lakes-Wething Field"/>
    <s v="Construct Runway Safety Area"/>
    <n v="2547972"/>
    <n v="0"/>
    <n v="0"/>
    <n v="2547972"/>
  </r>
  <r>
    <s v="2018"/>
    <s v="GA"/>
    <s v="MN"/>
    <x v="63"/>
    <s v="-"/>
    <s v="Detroit Lakes-Wething Field"/>
    <s v="Construct Runway Safety Area"/>
    <n v="2547972"/>
    <n v="0"/>
    <n v="0"/>
    <n v="2547972"/>
  </r>
  <r>
    <s v="2018"/>
    <s v="GA"/>
    <s v="MN"/>
    <x v="63"/>
    <s v="-"/>
    <s v="Detroit Lakes-Wething Field"/>
    <s v="Construct Runway Safety Area"/>
    <n v="2547972"/>
    <n v="0"/>
    <n v="0"/>
    <n v="2547972"/>
  </r>
  <r>
    <s v="2018"/>
    <s v="GA"/>
    <s v="MN"/>
    <x v="16"/>
    <s v="-"/>
    <s v="Ely Municipal"/>
    <s v="Rehabilitate Access Road"/>
    <n v="201016"/>
    <n v="0"/>
    <n v="0"/>
    <n v="201016"/>
  </r>
  <r>
    <s v="2018"/>
    <s v="GA"/>
    <s v="MN"/>
    <x v="16"/>
    <s v="-"/>
    <s v="Ely Municipal"/>
    <s v="Rehabilitate Access Road"/>
    <n v="201016"/>
    <n v="0"/>
    <n v="0"/>
    <n v="201016"/>
  </r>
  <r>
    <s v="2018"/>
    <s v="GA"/>
    <s v="MN"/>
    <x v="16"/>
    <s v="-"/>
    <s v="Ely Municipal"/>
    <s v="Rehabilitate Access Road"/>
    <n v="201016"/>
    <n v="0"/>
    <n v="0"/>
    <n v="201016"/>
  </r>
  <r>
    <s v="2018"/>
    <s v="GA"/>
    <s v="MN"/>
    <x v="17"/>
    <s v="-"/>
    <s v="Eveleth-Virginia Municipal"/>
    <s v="Rehabilitate Apron"/>
    <n v="1176234"/>
    <n v="0"/>
    <n v="0"/>
    <n v="1176234"/>
  </r>
  <r>
    <s v="2018"/>
    <s v="GA"/>
    <s v="MN"/>
    <x v="17"/>
    <s v="-"/>
    <s v="Eveleth-Virginia Municipal"/>
    <s v="Rehabilitate Apron"/>
    <n v="1176234"/>
    <n v="0"/>
    <n v="0"/>
    <n v="1176234"/>
  </r>
  <r>
    <s v="2018"/>
    <s v="GA"/>
    <s v="MN"/>
    <x v="18"/>
    <s v="-"/>
    <s v="Fairmont Municipal"/>
    <s v="Construct Building"/>
    <n v="84659"/>
    <n v="0"/>
    <n v="0"/>
    <n v="84659"/>
  </r>
  <r>
    <s v="2018"/>
    <s v="GA"/>
    <s v="MN"/>
    <x v="18"/>
    <s v="-"/>
    <s v="Fairmont Municipal"/>
    <s v="Construct Building"/>
    <n v="84659"/>
    <n v="0"/>
    <n v="0"/>
    <n v="84659"/>
  </r>
  <r>
    <s v="2018"/>
    <s v="GA"/>
    <s v="MN"/>
    <x v="19"/>
    <s v="-"/>
    <s v="Faribault Municipal-Liz Wall Strohfus Field"/>
    <s v="Rehabilitate Taxiway"/>
    <n v="251312"/>
    <n v="0"/>
    <n v="0"/>
    <n v="251312"/>
  </r>
  <r>
    <s v="2018"/>
    <s v="GA"/>
    <s v="MN"/>
    <x v="66"/>
    <s v="-"/>
    <s v="Fosston Municipal-Anderson Field"/>
    <s v="Rehabilitate Runway"/>
    <n v="19073"/>
    <n v="0"/>
    <n v="0"/>
    <n v="19073"/>
  </r>
  <r>
    <s v="2018"/>
    <s v="GA"/>
    <s v="MN"/>
    <x v="66"/>
    <s v="-"/>
    <s v="Fosston Municipal-Anderson Field"/>
    <s v="Rehabilitate Runway"/>
    <n v="19073"/>
    <n v="0"/>
    <n v="0"/>
    <n v="19073"/>
  </r>
  <r>
    <s v="2018"/>
    <s v="GA"/>
    <s v="MN"/>
    <x v="66"/>
    <s v="-"/>
    <s v="Fosston Municipal-Anderson Field"/>
    <s v="Rehabilitate Runway"/>
    <n v="19073"/>
    <n v="0"/>
    <n v="0"/>
    <n v="19073"/>
  </r>
  <r>
    <s v="2018"/>
    <s v="GA"/>
    <s v="MN"/>
    <x v="66"/>
    <s v="-"/>
    <s v="Fosston Municipal-Anderson Field"/>
    <s v="Rehabilitate Runway"/>
    <n v="19073"/>
    <n v="0"/>
    <n v="0"/>
    <n v="19073"/>
  </r>
  <r>
    <s v="2018"/>
    <s v="GA"/>
    <s v="MN"/>
    <x v="22"/>
    <s v="-"/>
    <s v="Grand Marais/Cook County"/>
    <s v="Reconstruct Airport Beacon"/>
    <n v="82957"/>
    <n v="0"/>
    <n v="0"/>
    <n v="82957"/>
  </r>
  <r>
    <s v="2018"/>
    <s v="GA"/>
    <s v="MN"/>
    <x v="22"/>
    <s v="-"/>
    <s v="Grand Marais/Cook County"/>
    <s v="Reconstruct Airport Beacon"/>
    <n v="82957"/>
    <n v="0"/>
    <n v="0"/>
    <n v="82957"/>
  </r>
  <r>
    <s v="2018"/>
    <s v="GA"/>
    <s v="MN"/>
    <x v="2"/>
    <s v="-"/>
    <s v="Grand Rapids/Itasca County Airport-Gordon Newstrom Field"/>
    <s v="Rehabilitate Apron"/>
    <n v="1227587"/>
    <n v="0"/>
    <n v="0"/>
    <n v="1227587"/>
  </r>
  <r>
    <s v="2018"/>
    <s v="GA"/>
    <s v="MN"/>
    <x v="86"/>
    <s v="-"/>
    <s v="Hallock Municipal"/>
    <s v="Construct Building"/>
    <n v="930434"/>
    <n v="0"/>
    <n v="0"/>
    <n v="930434"/>
  </r>
  <r>
    <s v="2018"/>
    <s v="GA"/>
    <s v="MN"/>
    <x v="24"/>
    <s v="-"/>
    <s v="Hector Municipal"/>
    <s v="Conduct Airport Master Plan Study"/>
    <n v="369211"/>
    <n v="0"/>
    <n v="0"/>
    <n v="369211"/>
  </r>
  <r>
    <s v="2018"/>
    <s v="GA"/>
    <s v="MN"/>
    <x v="67"/>
    <s v="-"/>
    <s v="Houston County"/>
    <s v="Update Airport Master Plan Study"/>
    <n v="187020"/>
    <n v="0"/>
    <n v="0"/>
    <n v="187020"/>
  </r>
  <r>
    <s v="2018"/>
    <s v="GA"/>
    <s v="MN"/>
    <x v="25"/>
    <s v="-"/>
    <s v="Hutchinson Municipal-Butler Field"/>
    <s v="Construct Building"/>
    <n v="719120"/>
    <n v="0"/>
    <n v="0"/>
    <n v="719120"/>
  </r>
  <r>
    <s v="2018"/>
    <s v="GA"/>
    <s v="MN"/>
    <x v="25"/>
    <s v="-"/>
    <s v="Hutchinson Municipal-Butler Field"/>
    <s v="Construct Building"/>
    <n v="719120"/>
    <n v="0"/>
    <n v="0"/>
    <n v="719120"/>
  </r>
  <r>
    <s v="2018"/>
    <s v="GA"/>
    <s v="MN"/>
    <x v="26"/>
    <s v="-"/>
    <s v="Jackson Municipal"/>
    <s v="Rehabilitate Runway"/>
    <n v="60000"/>
    <n v="0"/>
    <n v="0"/>
    <n v="60000"/>
  </r>
  <r>
    <s v="2018"/>
    <s v="GA"/>
    <s v="MN"/>
    <x v="26"/>
    <s v="-"/>
    <s v="Jackson Municipal"/>
    <s v="Rehabilitate Runway"/>
    <n v="60000"/>
    <n v="0"/>
    <n v="0"/>
    <n v="60000"/>
  </r>
  <r>
    <s v="2018"/>
    <s v="GA"/>
    <s v="MN"/>
    <x v="26"/>
    <s v="-"/>
    <s v="Jackson Municipal"/>
    <s v="Rehabilitate Runway"/>
    <n v="60000"/>
    <n v="0"/>
    <n v="0"/>
    <n v="60000"/>
  </r>
  <r>
    <s v="2018"/>
    <s v="GA"/>
    <s v="MN"/>
    <x v="26"/>
    <s v="-"/>
    <s v="Jackson Municipal"/>
    <s v="Rehabilitate Runway"/>
    <n v="60000"/>
    <n v="0"/>
    <n v="0"/>
    <n v="60000"/>
  </r>
  <r>
    <s v="2018"/>
    <s v="GA"/>
    <s v="MN"/>
    <x v="28"/>
    <s v="-"/>
    <s v="Little Falls/Morrison County-Lindbergh Field"/>
    <s v="Construct Runway"/>
    <n v="174309"/>
    <n v="0"/>
    <n v="0"/>
    <n v="174309"/>
  </r>
  <r>
    <s v="2018"/>
    <s v="GA"/>
    <s v="MN"/>
    <x v="29"/>
    <s v="-"/>
    <s v="Longville Municipal"/>
    <s v="Rehabilitate Apron"/>
    <n v="32900"/>
    <n v="0"/>
    <n v="0"/>
    <n v="32900"/>
  </r>
  <r>
    <s v="2018"/>
    <s v="GA"/>
    <s v="MN"/>
    <x v="29"/>
    <s v="-"/>
    <s v="Longville Municipal"/>
    <s v="Rehabilitate Apron"/>
    <n v="32900"/>
    <n v="0"/>
    <n v="0"/>
    <n v="32900"/>
  </r>
  <r>
    <s v="2018"/>
    <s v="GA"/>
    <s v="MN"/>
    <x v="29"/>
    <s v="-"/>
    <s v="Longville Municipal"/>
    <s v="Rehabilitate Apron"/>
    <n v="32900"/>
    <n v="0"/>
    <n v="0"/>
    <n v="32900"/>
  </r>
  <r>
    <s v="2018"/>
    <s v="GA"/>
    <s v="MN"/>
    <x v="29"/>
    <s v="-"/>
    <s v="Longville Municipal"/>
    <s v="Rehabilitate Apron"/>
    <n v="32900"/>
    <n v="0"/>
    <n v="0"/>
    <n v="32900"/>
  </r>
  <r>
    <s v="2018"/>
    <s v="GA"/>
    <s v="MN"/>
    <x v="30"/>
    <s v="-"/>
    <s v="Mahnomen County"/>
    <s v="Construct Terminal Building"/>
    <n v="613960"/>
    <n v="0"/>
    <n v="0"/>
    <n v="613960"/>
  </r>
  <r>
    <s v="2018"/>
    <s v="GA"/>
    <s v="MN"/>
    <x v="88"/>
    <s v="-"/>
    <s v="Mankato Regional"/>
    <s v="Rehabilitate Taxiway"/>
    <n v="33869"/>
    <n v="0"/>
    <n v="0"/>
    <n v="33869"/>
  </r>
  <r>
    <s v="2018"/>
    <s v="GA"/>
    <s v="MN"/>
    <x v="88"/>
    <s v="-"/>
    <s v="Mankato Regional"/>
    <s v="Rehabilitate Taxiway"/>
    <n v="33869"/>
    <n v="0"/>
    <n v="0"/>
    <n v="33869"/>
  </r>
  <r>
    <s v="2018"/>
    <s v="GA"/>
    <s v="MN"/>
    <x v="31"/>
    <s v="-"/>
    <s v="Montevideo-Chippewa County"/>
    <s v="Construct Taxiway"/>
    <n v="354329"/>
    <n v="0"/>
    <n v="0"/>
    <n v="354329"/>
  </r>
  <r>
    <s v="2018"/>
    <s v="GA"/>
    <s v="MN"/>
    <x v="69"/>
    <s v="-"/>
    <s v="Moorhead Municipal"/>
    <s v="Rehabilitate Taxiway"/>
    <n v="69274"/>
    <n v="0"/>
    <n v="0"/>
    <n v="69274"/>
  </r>
  <r>
    <s v="2018"/>
    <s v="GA"/>
    <s v="MN"/>
    <x v="69"/>
    <s v="-"/>
    <s v="Moorhead Municipal"/>
    <s v="Rehabilitate Taxiway"/>
    <n v="69274"/>
    <n v="0"/>
    <n v="0"/>
    <n v="69274"/>
  </r>
  <r>
    <s v="2018"/>
    <s v="GA"/>
    <s v="MN"/>
    <x v="69"/>
    <s v="-"/>
    <s v="Moorhead Municipal"/>
    <s v="Rehabilitate Taxiway"/>
    <n v="69274"/>
    <n v="0"/>
    <n v="0"/>
    <n v="69274"/>
  </r>
  <r>
    <s v="2018"/>
    <s v="GA"/>
    <s v="MN"/>
    <x v="69"/>
    <s v="-"/>
    <s v="Moorhead Municipal"/>
    <s v="Rehabilitate Taxiway"/>
    <n v="69274"/>
    <n v="0"/>
    <n v="0"/>
    <n v="69274"/>
  </r>
  <r>
    <s v="2018"/>
    <s v="GA"/>
    <s v="MN"/>
    <x v="32"/>
    <s v="-"/>
    <s v="Mora Municipal"/>
    <s v="Update Airport Master Plan Study"/>
    <n v="227943"/>
    <n v="0"/>
    <n v="0"/>
    <n v="227943"/>
  </r>
  <r>
    <s v="2018"/>
    <s v="GA"/>
    <s v="MN"/>
    <x v="70"/>
    <s v="-"/>
    <s v="Morris Municipal - Charlie Schmidt Field"/>
    <s v="Reconstruct Apron"/>
    <n v="50157"/>
    <n v="0"/>
    <n v="0"/>
    <n v="50157"/>
  </r>
  <r>
    <s v="2018"/>
    <s v="GA"/>
    <s v="MN"/>
    <x v="35"/>
    <s v="-"/>
    <s v="Ortonville Municipal-Martinson Field"/>
    <s v="Rehabilitate Runway"/>
    <n v="115812"/>
    <n v="0"/>
    <n v="0"/>
    <n v="115812"/>
  </r>
  <r>
    <s v="2018"/>
    <s v="GA"/>
    <s v="MN"/>
    <x v="72"/>
    <s v="-"/>
    <s v="Park Rapids Municipal-Konshok Field"/>
    <s v="Rehabilitate Apron"/>
    <n v="3525"/>
    <n v="0"/>
    <n v="0"/>
    <n v="3525"/>
  </r>
  <r>
    <s v="2018"/>
    <s v="GA"/>
    <s v="MN"/>
    <x v="72"/>
    <s v="-"/>
    <s v="Park Rapids Municipal-Konshok Field"/>
    <s v="Rehabilitate Apron"/>
    <n v="3525"/>
    <n v="0"/>
    <n v="0"/>
    <n v="3525"/>
  </r>
  <r>
    <s v="2018"/>
    <s v="GA"/>
    <s v="MN"/>
    <x v="72"/>
    <s v="-"/>
    <s v="Park Rapids Municipal-Konshok Field"/>
    <s v="Rehabilitate Apron"/>
    <n v="3525"/>
    <n v="0"/>
    <n v="0"/>
    <n v="3525"/>
  </r>
  <r>
    <s v="2018"/>
    <s v="GA"/>
    <s v="MN"/>
    <x v="72"/>
    <s v="-"/>
    <s v="Park Rapids Municipal-Konshok Field"/>
    <s v="Rehabilitate Apron"/>
    <n v="3525"/>
    <n v="0"/>
    <n v="0"/>
    <n v="3525"/>
  </r>
  <r>
    <s v="2018"/>
    <s v="GA"/>
    <s v="MN"/>
    <x v="72"/>
    <s v="-"/>
    <s v="Park Rapids Municipal-Konshok Field"/>
    <s v="Rehabilitate Apron"/>
    <n v="3525"/>
    <n v="0"/>
    <n v="0"/>
    <n v="3525"/>
  </r>
  <r>
    <s v="2018"/>
    <s v="GA"/>
    <s v="MN"/>
    <x v="90"/>
    <s v="-"/>
    <s v="Paynesville Municipal"/>
    <s v="Construct Taxiway"/>
    <n v="41127"/>
    <n v="0"/>
    <n v="0"/>
    <n v="41127"/>
  </r>
  <r>
    <s v="2018"/>
    <s v="GA"/>
    <s v="MN"/>
    <x v="90"/>
    <s v="-"/>
    <s v="Paynesville Municipal"/>
    <s v="Construct Taxiway"/>
    <n v="41127"/>
    <n v="0"/>
    <n v="0"/>
    <n v="41127"/>
  </r>
  <r>
    <s v="2018"/>
    <s v="GA"/>
    <s v="MN"/>
    <x v="37"/>
    <s v="-"/>
    <s v="Pine River Regional"/>
    <s v="Conduct Miscellaneous Study"/>
    <n v="25000"/>
    <n v="0"/>
    <n v="0"/>
    <n v="25000"/>
  </r>
  <r>
    <s v="2018"/>
    <s v="GA"/>
    <s v="MN"/>
    <x v="39"/>
    <s v="-"/>
    <s v="Princeton Municipal"/>
    <s v="Reconstruct Taxiway"/>
    <n v="80000"/>
    <n v="0"/>
    <n v="0"/>
    <n v="80000"/>
  </r>
  <r>
    <s v="2018"/>
    <s v="GA"/>
    <s v="MN"/>
    <x v="39"/>
    <s v="-"/>
    <s v="Princeton Municipal"/>
    <s v="Reconstruct Taxiway"/>
    <n v="80000"/>
    <n v="0"/>
    <n v="0"/>
    <n v="80000"/>
  </r>
  <r>
    <s v="2018"/>
    <s v="GA"/>
    <s v="MN"/>
    <x v="39"/>
    <s v="-"/>
    <s v="Princeton Municipal"/>
    <s v="Reconstruct Taxiway"/>
    <n v="80000"/>
    <n v="0"/>
    <n v="0"/>
    <n v="80000"/>
  </r>
  <r>
    <s v="2018"/>
    <s v="GA"/>
    <s v="MN"/>
    <x v="39"/>
    <s v="-"/>
    <s v="Princeton Municipal"/>
    <s v="Reconstruct Taxiway"/>
    <n v="80000"/>
    <n v="0"/>
    <n v="0"/>
    <n v="80000"/>
  </r>
  <r>
    <s v="2018"/>
    <s v="GA"/>
    <s v="MN"/>
    <x v="73"/>
    <s v="-"/>
    <s v="Quentin Aanenson Field"/>
    <s v="Construct Fuel Farm"/>
    <n v="513900"/>
    <n v="0"/>
    <n v="0"/>
    <n v="513900"/>
  </r>
  <r>
    <s v="2018"/>
    <s v="GA"/>
    <s v="MN"/>
    <x v="75"/>
    <s v="-"/>
    <s v="Redwood Falls Municipal"/>
    <s v="Construct Building"/>
    <n v="1239401"/>
    <n v="0"/>
    <n v="0"/>
    <n v="1239401"/>
  </r>
  <r>
    <s v="2018"/>
    <s v="GA"/>
    <s v="MN"/>
    <x v="40"/>
    <s v="-"/>
    <s v="Richard B Helgeson"/>
    <s v="Rehabilitate Taxiway"/>
    <n v="156091"/>
    <n v="0"/>
    <n v="0"/>
    <n v="156091"/>
  </r>
  <r>
    <s v="2018"/>
    <s v="GA"/>
    <s v="MN"/>
    <x v="40"/>
    <s v="-"/>
    <s v="Richard B Helgeson"/>
    <s v="Rehabilitate Taxiway"/>
    <n v="156091"/>
    <n v="0"/>
    <n v="0"/>
    <n v="156091"/>
  </r>
  <r>
    <s v="2018"/>
    <s v="GA"/>
    <s v="MN"/>
    <x v="76"/>
    <s v="-"/>
    <s v="Roseau Municipal/Rudy Billberg Field"/>
    <s v="Construct Parking Lot"/>
    <n v="53830"/>
    <n v="0"/>
    <n v="0"/>
    <n v="53830"/>
  </r>
  <r>
    <s v="2018"/>
    <s v="GA"/>
    <s v="MN"/>
    <x v="76"/>
    <s v="-"/>
    <s v="Roseau Municipal/Rudy Billberg Field"/>
    <s v="Construct Parking Lot"/>
    <n v="53830"/>
    <n v="0"/>
    <n v="0"/>
    <n v="53830"/>
  </r>
  <r>
    <s v="2018"/>
    <s v="GA"/>
    <s v="MN"/>
    <x v="76"/>
    <s v="-"/>
    <s v="Roseau Municipal/Rudy Billberg Field"/>
    <s v="Construct Parking Lot"/>
    <n v="53830"/>
    <n v="0"/>
    <n v="0"/>
    <n v="53830"/>
  </r>
  <r>
    <s v="2018"/>
    <s v="GA"/>
    <s v="MN"/>
    <x v="91"/>
    <s v="-"/>
    <s v="Rush City Regional"/>
    <s v="Conduct Airport Master Plan Study"/>
    <n v="270000"/>
    <n v="0"/>
    <n v="0"/>
    <n v="270000"/>
  </r>
  <r>
    <s v="2018"/>
    <s v="GA"/>
    <s v="MN"/>
    <x v="91"/>
    <s v="-"/>
    <s v="Rush City Regional"/>
    <s v="Conduct Airport Master Plan Study"/>
    <n v="270000"/>
    <n v="0"/>
    <n v="0"/>
    <n v="270000"/>
  </r>
  <r>
    <s v="2018"/>
    <s v="GA"/>
    <s v="MN"/>
    <x v="93"/>
    <s v="-"/>
    <s v="Sauk Centre Municipal"/>
    <s v="Reconstruct Access Road"/>
    <n v="114954"/>
    <n v="0"/>
    <n v="0"/>
    <n v="114954"/>
  </r>
  <r>
    <s v="2018"/>
    <s v="GA"/>
    <s v="MN"/>
    <x v="77"/>
    <s v="-"/>
    <s v="Sky Harbor"/>
    <s v="Construct Runway"/>
    <n v="2189854"/>
    <n v="0"/>
    <n v="0"/>
    <n v="2189854"/>
  </r>
  <r>
    <s v="2018"/>
    <s v="GA"/>
    <s v="MN"/>
    <x v="44"/>
    <s v="-"/>
    <s v="Staples Municipal"/>
    <s v="Construct Building"/>
    <n v="37260"/>
    <n v="0"/>
    <n v="0"/>
    <n v="37260"/>
  </r>
  <r>
    <s v="2018"/>
    <s v="GA"/>
    <s v="MN"/>
    <x v="44"/>
    <s v="-"/>
    <s v="Staples Municipal"/>
    <s v="Construct Building"/>
    <n v="37260"/>
    <n v="0"/>
    <n v="0"/>
    <n v="37260"/>
  </r>
  <r>
    <s v="2018"/>
    <s v="GA"/>
    <s v="MN"/>
    <x v="45"/>
    <s v="-"/>
    <s v="Todd Field"/>
    <s v="Extend Runway"/>
    <n v="1059871"/>
    <n v="0"/>
    <n v="0"/>
    <n v="1059871"/>
  </r>
  <r>
    <s v="2018"/>
    <s v="GA"/>
    <s v="MN"/>
    <x v="46"/>
    <s v="-"/>
    <s v="Tower Municipal"/>
    <s v="Install Perimeter Fencing not Required by 49 CFR 1542"/>
    <n v="5733"/>
    <n v="0"/>
    <n v="0"/>
    <n v="5733"/>
  </r>
  <r>
    <s v="2018"/>
    <s v="GA"/>
    <s v="MN"/>
    <x v="46"/>
    <s v="-"/>
    <s v="Tower Municipal"/>
    <s v="Install Perimeter Fencing not Required by 49 CFR 1542"/>
    <n v="5733"/>
    <n v="0"/>
    <n v="0"/>
    <n v="5733"/>
  </r>
  <r>
    <s v="2018"/>
    <s v="GA"/>
    <s v="MN"/>
    <x v="46"/>
    <s v="-"/>
    <s v="Tower Municipal"/>
    <s v="Install Perimeter Fencing not Required by 49 CFR 1542"/>
    <n v="5733"/>
    <n v="0"/>
    <n v="0"/>
    <n v="5733"/>
  </r>
  <r>
    <s v="2018"/>
    <s v="GA"/>
    <s v="MN"/>
    <x v="50"/>
    <s v="-"/>
    <s v="Waseca Municipal"/>
    <s v="Improve Airport Drainage"/>
    <n v="302840"/>
    <n v="0"/>
    <n v="0"/>
    <n v="302840"/>
  </r>
  <r>
    <s v="2018"/>
    <s v="GA"/>
    <s v="MN"/>
    <x v="51"/>
    <s v="-"/>
    <s v="Windom Municipal"/>
    <s v="Construct Building"/>
    <n v="25000"/>
    <n v="0"/>
    <n v="0"/>
    <n v="25000"/>
  </r>
  <r>
    <s v="2018"/>
    <s v="GA"/>
    <s v="MN"/>
    <x v="51"/>
    <s v="-"/>
    <s v="Windom Municipal"/>
    <s v="Construct Building"/>
    <n v="25000"/>
    <n v="0"/>
    <n v="0"/>
    <n v="25000"/>
  </r>
  <r>
    <s v="2018"/>
    <s v="GA"/>
    <s v="MN"/>
    <x v="95"/>
    <s v="-"/>
    <s v="Winona Municipal-Max Conrad Field"/>
    <s v="Acquire Snow Removal Equipment"/>
    <n v="19987"/>
    <n v="0"/>
    <n v="0"/>
    <n v="19987"/>
  </r>
  <r>
    <s v="2018"/>
    <s v="GA"/>
    <s v="MN"/>
    <x v="95"/>
    <s v="-"/>
    <s v="Winona Municipal-Max Conrad Field"/>
    <s v="Acquire Snow Removal Equipment"/>
    <n v="19987"/>
    <n v="0"/>
    <n v="0"/>
    <n v="19987"/>
  </r>
  <r>
    <s v="2018"/>
    <s v="GA"/>
    <s v="MN"/>
    <x v="80"/>
    <s v="-"/>
    <s v="Winsted Municipal"/>
    <s v="Reconstruct Runway"/>
    <n v="1435797"/>
    <n v="0"/>
    <n v="0"/>
    <n v="1435797"/>
  </r>
  <r>
    <s v="2018"/>
    <s v="P"/>
    <s v="MN"/>
    <x v="52"/>
    <s v="N"/>
    <s v="Bemidji Regional"/>
    <s v="Rehabilitate Taxiway"/>
    <n v="27500"/>
    <n v="0"/>
    <n v="0"/>
    <n v="27500"/>
  </r>
  <r>
    <s v="2018"/>
    <s v="P"/>
    <s v="MN"/>
    <x v="52"/>
    <s v="N"/>
    <s v="Bemidji Regional"/>
    <s v="Rehabilitate Taxiway"/>
    <n v="27500"/>
    <n v="0"/>
    <n v="0"/>
    <n v="27500"/>
  </r>
  <r>
    <s v="2018"/>
    <s v="P"/>
    <s v="MN"/>
    <x v="52"/>
    <s v="N"/>
    <s v="Bemidji Regional"/>
    <s v="Rehabilitate Taxiway"/>
    <n v="27500"/>
    <n v="0"/>
    <n v="0"/>
    <n v="27500"/>
  </r>
  <r>
    <s v="2018"/>
    <s v="P"/>
    <s v="MN"/>
    <x v="52"/>
    <s v="N"/>
    <s v="Bemidji Regional"/>
    <s v="Rehabilitate Taxiway"/>
    <n v="27500"/>
    <n v="0"/>
    <n v="0"/>
    <n v="27500"/>
  </r>
  <r>
    <s v="2018"/>
    <s v="P"/>
    <s v="MN"/>
    <x v="53"/>
    <s v="N"/>
    <s v="Brainerd Lakes Regional"/>
    <s v="Construct Terminal Building"/>
    <n v="1220428"/>
    <n v="0"/>
    <n v="0"/>
    <n v="1220428"/>
  </r>
  <r>
    <s v="2018"/>
    <s v="P"/>
    <s v="MN"/>
    <x v="53"/>
    <s v="N"/>
    <s v="Brainerd Lakes Regional"/>
    <s v="Construct Terminal Building"/>
    <n v="1220428"/>
    <n v="0"/>
    <n v="0"/>
    <n v="1220428"/>
  </r>
  <r>
    <s v="2018"/>
    <s v="P"/>
    <s v="MN"/>
    <x v="54"/>
    <s v="N"/>
    <s v="Duluth International"/>
    <s v="Install Airfield Guidance Signs"/>
    <n v="31798"/>
    <n v="0"/>
    <n v="0"/>
    <n v="31798"/>
  </r>
  <r>
    <s v="2018"/>
    <s v="P"/>
    <s v="MN"/>
    <x v="54"/>
    <s v="N"/>
    <s v="Duluth International"/>
    <s v="Install Airfield Guidance Signs"/>
    <n v="31798"/>
    <n v="0"/>
    <n v="0"/>
    <n v="31798"/>
  </r>
  <r>
    <s v="2018"/>
    <s v="P"/>
    <s v="MN"/>
    <x v="55"/>
    <s v="N"/>
    <s v="Falls International-Einarson Field"/>
    <s v="Reconstruct Runway"/>
    <n v="5188293"/>
    <n v="0"/>
    <n v="0"/>
    <n v="5188293"/>
  </r>
  <r>
    <s v="2018"/>
    <s v="P"/>
    <s v="MN"/>
    <x v="55"/>
    <s v="N"/>
    <s v="Falls International-Einarson Field"/>
    <s v="Reconstruct Runway"/>
    <n v="5188293"/>
    <n v="0"/>
    <n v="0"/>
    <n v="5188293"/>
  </r>
  <r>
    <s v="2018"/>
    <s v="P"/>
    <s v="MN"/>
    <x v="55"/>
    <s v="N"/>
    <s v="Falls International-Einarson Field"/>
    <s v="Reconstruct Runway"/>
    <n v="5188293"/>
    <n v="0"/>
    <n v="0"/>
    <n v="5188293"/>
  </r>
  <r>
    <s v="2018"/>
    <s v="P"/>
    <s v="MN"/>
    <x v="56"/>
    <s v="L"/>
    <s v="Minneapolis-St Paul International/Wold-Chamberlain"/>
    <s v="Reconstruct Taxiway"/>
    <n v="4766117"/>
    <n v="0"/>
    <n v="0"/>
    <n v="4766117"/>
  </r>
  <r>
    <s v="2018"/>
    <s v="P"/>
    <s v="MN"/>
    <x v="56"/>
    <s v="L"/>
    <s v="Minneapolis-St Paul International/Wold-Chamberlain"/>
    <s v="Reconstruct Taxiway"/>
    <n v="4766117"/>
    <n v="0"/>
    <n v="0"/>
    <n v="4766117"/>
  </r>
  <r>
    <s v="2018"/>
    <s v="P"/>
    <s v="MN"/>
    <x v="56"/>
    <s v="L"/>
    <s v="Minneapolis-St Paul International/Wold-Chamberlain"/>
    <s v="Reconstruct Taxiway"/>
    <n v="4766117"/>
    <n v="0"/>
    <n v="0"/>
    <n v="4766117"/>
  </r>
  <r>
    <s v="2018"/>
    <s v="P"/>
    <s v="MN"/>
    <x v="1"/>
    <s v="N"/>
    <s v="Range Regional"/>
    <s v="Construct Parking Lot"/>
    <n v="991357"/>
    <n v="0"/>
    <n v="0"/>
    <n v="991357"/>
  </r>
  <r>
    <s v="2018"/>
    <s v="P"/>
    <s v="MN"/>
    <x v="82"/>
    <s v="N"/>
    <s v="St. Cloud Regional"/>
    <s v="Construct Taxiway"/>
    <n v="1242178"/>
    <n v="0"/>
    <n v="0"/>
    <n v="1242178"/>
  </r>
  <r>
    <s v="2018"/>
    <s v="R"/>
    <s v="MN"/>
    <x v="58"/>
    <s v="-"/>
    <s v="Anoka County-Blaine (Janes Field)"/>
    <s v="Reconstruct Taxiway"/>
    <n v="353129"/>
    <n v="0"/>
    <n v="0"/>
    <n v="353129"/>
  </r>
  <r>
    <s v="2018"/>
    <s v="R"/>
    <s v="MN"/>
    <x v="96"/>
    <s v="-"/>
    <s v="Crystal"/>
    <s v="Reconstruct Taxiway"/>
    <n v="295973"/>
    <n v="0"/>
    <n v="0"/>
    <n v="295973"/>
  </r>
  <r>
    <s v="2018"/>
    <s v="R"/>
    <s v="MN"/>
    <x v="59"/>
    <s v="-"/>
    <s v="Flying Cloud"/>
    <s v="Install Runway Vertical/Visual Guidance System"/>
    <n v="28000"/>
    <n v="0"/>
    <n v="0"/>
    <n v="28000"/>
  </r>
  <r>
    <s v="2018"/>
    <s v="R"/>
    <s v="MN"/>
    <x v="59"/>
    <s v="-"/>
    <s v="Flying Cloud"/>
    <s v="Install Runway Vertical/Visual Guidance System"/>
    <n v="28000"/>
    <n v="0"/>
    <n v="0"/>
    <n v="28000"/>
  </r>
  <r>
    <s v="2018"/>
    <s v="R"/>
    <s v="MN"/>
    <x v="59"/>
    <s v="-"/>
    <s v="Flying Cloud"/>
    <s v="Install Runway Vertical/Visual Guidance System"/>
    <n v="28000"/>
    <n v="0"/>
    <n v="0"/>
    <n v="28000"/>
  </r>
  <r>
    <s v="2018"/>
    <s v="R"/>
    <s v="MN"/>
    <x v="59"/>
    <s v="-"/>
    <s v="Flying Cloud"/>
    <s v="Install Runway Vertical/Visual Guidance System"/>
    <n v="28000"/>
    <n v="0"/>
    <n v="0"/>
    <n v="28000"/>
  </r>
  <r>
    <s v="2018"/>
    <s v="R"/>
    <s v="MN"/>
    <x v="61"/>
    <s v="-"/>
    <s v="South St Paul Municipal-Richard E Fleming Field"/>
    <s v="Conduct Airport Master Plan Study"/>
    <n v="77400"/>
    <n v="0"/>
    <n v="0"/>
    <n v="77400"/>
  </r>
  <r>
    <s v="2018"/>
    <s v="R"/>
    <s v="MN"/>
    <x v="61"/>
    <s v="-"/>
    <s v="South St Paul Municipal-Richard E Fleming Field"/>
    <s v="Conduct Airport Master Plan Study"/>
    <n v="77400"/>
    <n v="0"/>
    <n v="0"/>
    <n v="77400"/>
  </r>
  <r>
    <s v="2018"/>
    <s v="R"/>
    <s v="MN"/>
    <x v="62"/>
    <s v="-"/>
    <s v="St Paul Downtown Holman Field"/>
    <s v="Reconstruct Service Road"/>
    <n v="174512"/>
    <n v="0"/>
    <n v="0"/>
    <n v="174512"/>
  </r>
  <r>
    <s v="2019"/>
    <s v="CS"/>
    <s v="MN"/>
    <x v="3"/>
    <s v="-"/>
    <s v="Thief River Falls Regional"/>
    <s v="Update Airport Master Plan Study"/>
    <n v="436770"/>
    <n v="0"/>
    <n v="0"/>
    <n v="436770"/>
  </r>
  <r>
    <s v="2019"/>
    <s v="GA"/>
    <s v="MN"/>
    <x v="5"/>
    <s v="-"/>
    <s v="Albert Lea Municipal"/>
    <s v="Update Airport Master Plan Study"/>
    <n v="272160"/>
    <n v="0"/>
    <n v="0"/>
    <n v="272160"/>
  </r>
  <r>
    <s v="2019"/>
    <s v="GA"/>
    <s v="MN"/>
    <x v="7"/>
    <s v="-"/>
    <s v="Baudette International"/>
    <s v="Rehabilitate Apron"/>
    <n v="65648"/>
    <n v="0"/>
    <n v="0"/>
    <n v="65648"/>
  </r>
  <r>
    <s v="2019"/>
    <s v="GA"/>
    <s v="MN"/>
    <x v="7"/>
    <s v="-"/>
    <s v="Baudette International"/>
    <s v="Reconstruct Runway"/>
    <n v="0"/>
    <n v="0"/>
    <n v="6031503"/>
    <n v="6031503"/>
  </r>
  <r>
    <s v="2019"/>
    <s v="GA"/>
    <s v="MN"/>
    <x v="8"/>
    <s v="-"/>
    <s v="Benson Municipal"/>
    <s v="Construct Terminal Building"/>
    <n v="568906"/>
    <n v="0"/>
    <n v="0"/>
    <n v="568906"/>
  </r>
  <r>
    <s v="2019"/>
    <s v="GA"/>
    <s v="MN"/>
    <x v="9"/>
    <s v="-"/>
    <s v="Blue Earth Municipal"/>
    <s v="Acquire Snow Removal Equipment"/>
    <n v="152910"/>
    <n v="0"/>
    <n v="0"/>
    <n v="152910"/>
  </r>
  <r>
    <s v="2019"/>
    <s v="GA"/>
    <s v="MN"/>
    <x v="10"/>
    <s v="-"/>
    <s v="Buffalo Municipal"/>
    <s v="Extend Taxiway"/>
    <n v="200000"/>
    <n v="0"/>
    <n v="0"/>
    <n v="200000"/>
  </r>
  <r>
    <s v="2019"/>
    <s v="GA"/>
    <s v="MN"/>
    <x v="10"/>
    <s v="-"/>
    <s v="Buffalo Municipal"/>
    <s v="Reconstruct Apron"/>
    <n v="321975"/>
    <n v="0"/>
    <n v="0"/>
    <n v="321975"/>
  </r>
  <r>
    <s v="2019"/>
    <s v="GA"/>
    <s v="MN"/>
    <x v="11"/>
    <s v="-"/>
    <s v="Cambridge Municipal"/>
    <s v="Conduct Environmental Study"/>
    <n v="48690"/>
    <n v="0"/>
    <n v="0"/>
    <n v="48690"/>
  </r>
  <r>
    <s v="2019"/>
    <s v="GA"/>
    <s v="MN"/>
    <x v="13"/>
    <s v="-"/>
    <s v="Cloquet Carlton County"/>
    <s v="Rehabilitate Runway"/>
    <n v="1282943"/>
    <n v="0"/>
    <n v="0"/>
    <n v="1282943"/>
  </r>
  <r>
    <s v="2019"/>
    <s v="GA"/>
    <s v="MN"/>
    <x v="14"/>
    <s v="-"/>
    <s v="Crookston Municipal Kirkwood Field"/>
    <s v="Update Airport Master Plan Study"/>
    <n v="265410"/>
    <n v="0"/>
    <n v="0"/>
    <n v="265410"/>
  </r>
  <r>
    <s v="2019"/>
    <s v="GA"/>
    <s v="MN"/>
    <x v="63"/>
    <s v="-"/>
    <s v="Detroit Lakes-Wething Field"/>
    <s v="Construct Runway Safety Area"/>
    <n v="0"/>
    <n v="0"/>
    <n v="11464121"/>
    <n v="11464121"/>
  </r>
  <r>
    <s v="2019"/>
    <s v="GA"/>
    <s v="MN"/>
    <x v="15"/>
    <s v="-"/>
    <s v="Elbow Lake Municipal - Pride of the Prairie"/>
    <s v="Rehabilitate Runway"/>
    <n v="68400"/>
    <n v="0"/>
    <n v="0"/>
    <n v="68400"/>
  </r>
  <r>
    <s v="2019"/>
    <s v="GA"/>
    <s v="MN"/>
    <x v="15"/>
    <s v="-"/>
    <s v="Elbow Lake Municipal - Pride of the Prairie"/>
    <s v="Install Perimeter Fencing not Required by 49 CFR 1542"/>
    <n v="74834"/>
    <n v="0"/>
    <n v="0"/>
    <n v="74834"/>
  </r>
  <r>
    <s v="2019"/>
    <s v="GA"/>
    <s v="MN"/>
    <x v="16"/>
    <s v="-"/>
    <s v="Ely Municipal"/>
    <s v="Construct Taxiway"/>
    <n v="60000"/>
    <n v="0"/>
    <n v="0"/>
    <n v="60000"/>
  </r>
  <r>
    <s v="2019"/>
    <s v="GA"/>
    <s v="MN"/>
    <x v="16"/>
    <s v="-"/>
    <s v="Ely Municipal"/>
    <s v="Rehabilitate Taxiway"/>
    <n v="88590"/>
    <n v="0"/>
    <n v="0"/>
    <n v="88590"/>
  </r>
  <r>
    <s v="2019"/>
    <s v="GA"/>
    <s v="MN"/>
    <x v="17"/>
    <s v="-"/>
    <s v="Eveleth-Virginia Municipal"/>
    <s v="Rehabilitate Apron"/>
    <n v="1113862"/>
    <n v="0"/>
    <n v="0"/>
    <n v="1113862"/>
  </r>
  <r>
    <s v="2019"/>
    <s v="GA"/>
    <s v="MN"/>
    <x v="18"/>
    <s v="-"/>
    <s v="Fairmont Municipal"/>
    <s v="Construct Building"/>
    <n v="883800"/>
    <n v="0"/>
    <n v="0"/>
    <n v="883800"/>
  </r>
  <r>
    <s v="2019"/>
    <s v="GA"/>
    <s v="MN"/>
    <x v="20"/>
    <s v="-"/>
    <s v="Fergus Falls Municipal-Einar Mickelson Field"/>
    <s v="Reconstruct Taxiway"/>
    <n v="517826"/>
    <n v="0"/>
    <n v="0"/>
    <n v="517826"/>
  </r>
  <r>
    <s v="2019"/>
    <s v="GA"/>
    <s v="MN"/>
    <x v="99"/>
    <s v="-"/>
    <s v="Glencoe Municipal"/>
    <s v="Rehabilitate Taxiway"/>
    <n v="16000"/>
    <n v="0"/>
    <n v="0"/>
    <n v="16000"/>
  </r>
  <r>
    <s v="2019"/>
    <s v="GA"/>
    <s v="MN"/>
    <x v="99"/>
    <s v="-"/>
    <s v="Glencoe Municipal"/>
    <s v="Extend Taxiway"/>
    <n v="20000"/>
    <n v="0"/>
    <n v="0"/>
    <n v="20000"/>
  </r>
  <r>
    <s v="2019"/>
    <s v="GA"/>
    <s v="MN"/>
    <x v="22"/>
    <s v="-"/>
    <s v="Grand Marais/Cook County"/>
    <s v="Extend Runway"/>
    <n v="217628"/>
    <n v="0"/>
    <n v="0"/>
    <n v="217628"/>
  </r>
  <r>
    <s v="2019"/>
    <s v="GA"/>
    <s v="MN"/>
    <x v="2"/>
    <s v="-"/>
    <s v="Grand Rapids/Itasca County Airport-Gordon Newstrom Field"/>
    <s v="Acquire Snow Removal Equipment"/>
    <n v="202064"/>
    <n v="0"/>
    <n v="0"/>
    <n v="202064"/>
  </r>
  <r>
    <s v="2019"/>
    <s v="GA"/>
    <s v="MN"/>
    <x v="28"/>
    <s v="-"/>
    <s v="Little Falls/Morrison County-Lindbergh Field"/>
    <s v="Construct Taxiway"/>
    <n v="371724"/>
    <n v="0"/>
    <n v="0"/>
    <n v="371724"/>
  </r>
  <r>
    <s v="2019"/>
    <s v="GA"/>
    <s v="MN"/>
    <x v="88"/>
    <s v="-"/>
    <s v="Mankato Regional"/>
    <s v="Rehabilitate Runway"/>
    <n v="13500"/>
    <n v="0"/>
    <n v="0"/>
    <n v="13500"/>
  </r>
  <r>
    <s v="2019"/>
    <s v="GA"/>
    <s v="MN"/>
    <x v="88"/>
    <s v="-"/>
    <s v="Mankato Regional"/>
    <s v="Rehabilitate Taxiway"/>
    <n v="13500"/>
    <n v="0"/>
    <n v="0"/>
    <n v="13500"/>
  </r>
  <r>
    <s v="2019"/>
    <s v="GA"/>
    <s v="MN"/>
    <x v="88"/>
    <s v="-"/>
    <s v="Mankato Regional"/>
    <s v="Rehabilitate Taxiway"/>
    <n v="13500"/>
    <n v="0"/>
    <n v="0"/>
    <n v="13500"/>
  </r>
  <r>
    <s v="2019"/>
    <s v="GA"/>
    <s v="MN"/>
    <x v="88"/>
    <s v="-"/>
    <s v="Mankato Regional"/>
    <s v="Construct Taxiway"/>
    <n v="27000"/>
    <n v="0"/>
    <n v="0"/>
    <n v="27000"/>
  </r>
  <r>
    <s v="2019"/>
    <s v="GA"/>
    <s v="MN"/>
    <x v="88"/>
    <s v="-"/>
    <s v="Mankato Regional"/>
    <s v="Construct Taxiway"/>
    <n v="67500"/>
    <n v="0"/>
    <n v="0"/>
    <n v="67500"/>
  </r>
  <r>
    <s v="2019"/>
    <s v="GA"/>
    <s v="MN"/>
    <x v="88"/>
    <s v="-"/>
    <s v="Mankato Regional"/>
    <s v="Construct Taxiway"/>
    <n v="67500"/>
    <n v="0"/>
    <n v="0"/>
    <n v="67500"/>
  </r>
  <r>
    <s v="2019"/>
    <s v="GA"/>
    <s v="MN"/>
    <x v="88"/>
    <s v="-"/>
    <s v="Mankato Regional"/>
    <s v="Construct Taxiway"/>
    <n v="135270"/>
    <n v="0"/>
    <n v="0"/>
    <n v="135270"/>
  </r>
  <r>
    <s v="2019"/>
    <s v="GA"/>
    <s v="MN"/>
    <x v="31"/>
    <s v="-"/>
    <s v="Montevideo-Chippewa County"/>
    <s v="Construct Building"/>
    <n v="674976"/>
    <n v="0"/>
    <n v="0"/>
    <n v="674976"/>
  </r>
  <r>
    <s v="2019"/>
    <s v="GA"/>
    <s v="MN"/>
    <x v="69"/>
    <s v="-"/>
    <s v="Moorhead Municipal"/>
    <s v="Rehabilitate Runway Lighting"/>
    <n v="326345"/>
    <n v="0"/>
    <n v="0"/>
    <n v="326345"/>
  </r>
  <r>
    <s v="2019"/>
    <s v="GA"/>
    <s v="MN"/>
    <x v="69"/>
    <s v="-"/>
    <s v="Moorhead Municipal"/>
    <s v="Rehabilitate Runway"/>
    <n v="1335883"/>
    <n v="0"/>
    <n v="0"/>
    <n v="1335883"/>
  </r>
  <r>
    <s v="2019"/>
    <s v="GA"/>
    <s v="MN"/>
    <x v="32"/>
    <s v="-"/>
    <s v="Mora Municipal"/>
    <s v="Rehabilitate Runway"/>
    <n v="50485"/>
    <n v="0"/>
    <n v="0"/>
    <n v="50485"/>
  </r>
  <r>
    <s v="2019"/>
    <s v="GA"/>
    <s v="MN"/>
    <x v="70"/>
    <s v="-"/>
    <s v="Morris Municipal - Charlie Schmidt Field"/>
    <s v="Rehabilitate Taxiway"/>
    <n v="58178"/>
    <n v="0"/>
    <n v="0"/>
    <n v="58178"/>
  </r>
  <r>
    <s v="2019"/>
    <s v="GA"/>
    <s v="MN"/>
    <x v="33"/>
    <s v="-"/>
    <s v="Myers Field"/>
    <s v="Construct Taxiway"/>
    <n v="41400"/>
    <n v="0"/>
    <n v="0"/>
    <n v="41400"/>
  </r>
  <r>
    <s v="2019"/>
    <s v="GA"/>
    <s v="MN"/>
    <x v="34"/>
    <s v="-"/>
    <s v="New Ulm Municipal"/>
    <s v="Wildlife Hazard Assessments"/>
    <n v="15256"/>
    <n v="0"/>
    <n v="0"/>
    <n v="15256"/>
  </r>
  <r>
    <s v="2019"/>
    <s v="GA"/>
    <s v="MN"/>
    <x v="34"/>
    <s v="-"/>
    <s v="New Ulm Municipal"/>
    <s v="Reconstruct Taxiway"/>
    <n v="16260"/>
    <n v="0"/>
    <n v="0"/>
    <n v="16260"/>
  </r>
  <r>
    <s v="2019"/>
    <s v="GA"/>
    <s v="MN"/>
    <x v="35"/>
    <s v="-"/>
    <s v="Ortonville Municipal-Martinson Field"/>
    <s v="Rehabilitate Apron"/>
    <n v="8817"/>
    <n v="0"/>
    <n v="0"/>
    <n v="8817"/>
  </r>
  <r>
    <s v="2019"/>
    <s v="GA"/>
    <s v="MN"/>
    <x v="35"/>
    <s v="-"/>
    <s v="Ortonville Municipal-Martinson Field"/>
    <s v="Rehabilitate Taxiway"/>
    <n v="30000"/>
    <n v="0"/>
    <n v="0"/>
    <n v="30000"/>
  </r>
  <r>
    <s v="2019"/>
    <s v="GA"/>
    <s v="MN"/>
    <x v="36"/>
    <s v="-"/>
    <s v="Owatonna Degner Regional"/>
    <s v="Acquire Snow Removal Equipment"/>
    <n v="333607"/>
    <n v="0"/>
    <n v="0"/>
    <n v="333607"/>
  </r>
  <r>
    <s v="2019"/>
    <s v="GA"/>
    <s v="MN"/>
    <x v="90"/>
    <s v="-"/>
    <s v="Paynesville Municipal"/>
    <s v="Construct Taxiway"/>
    <n v="172308"/>
    <n v="0"/>
    <n v="0"/>
    <n v="172308"/>
  </r>
  <r>
    <s v="2019"/>
    <s v="GA"/>
    <s v="MN"/>
    <x v="90"/>
    <s v="-"/>
    <s v="Paynesville Municipal"/>
    <s v="Construct Building"/>
    <n v="900000"/>
    <n v="0"/>
    <n v="0"/>
    <n v="900000"/>
  </r>
  <r>
    <s v="2019"/>
    <s v="GA"/>
    <s v="MN"/>
    <x v="37"/>
    <s v="-"/>
    <s v="Pine River Regional"/>
    <s v="Conduct Airport Master Plan Study"/>
    <n v="320670"/>
    <n v="0"/>
    <n v="0"/>
    <n v="320670"/>
  </r>
  <r>
    <s v="2019"/>
    <s v="GA"/>
    <s v="MN"/>
    <x v="38"/>
    <s v="-"/>
    <s v="Pipestone Municipal"/>
    <s v="Rehabilitate Taxiway"/>
    <n v="40310"/>
    <n v="0"/>
    <n v="0"/>
    <n v="40310"/>
  </r>
  <r>
    <s v="2019"/>
    <s v="GA"/>
    <s v="MN"/>
    <x v="38"/>
    <s v="-"/>
    <s v="Pipestone Municipal"/>
    <s v="Rehabilitate Apron"/>
    <n v="80000"/>
    <n v="0"/>
    <n v="0"/>
    <n v="80000"/>
  </r>
  <r>
    <s v="2019"/>
    <s v="GA"/>
    <s v="MN"/>
    <x v="39"/>
    <s v="-"/>
    <s v="Princeton Municipal"/>
    <s v="Reconstruct Taxiway Lighting"/>
    <n v="150000"/>
    <n v="0"/>
    <n v="0"/>
    <n v="150000"/>
  </r>
  <r>
    <s v="2019"/>
    <s v="GA"/>
    <s v="MN"/>
    <x v="39"/>
    <s v="-"/>
    <s v="Princeton Municipal"/>
    <s v="Reconstruct Runway Lighting"/>
    <n v="200000"/>
    <n v="0"/>
    <n v="0"/>
    <n v="200000"/>
  </r>
  <r>
    <s v="2019"/>
    <s v="GA"/>
    <s v="MN"/>
    <x v="39"/>
    <s v="-"/>
    <s v="Princeton Municipal"/>
    <s v="Reconstruct Taxiway"/>
    <n v="519922"/>
    <n v="0"/>
    <n v="0"/>
    <n v="519922"/>
  </r>
  <r>
    <s v="2019"/>
    <s v="GA"/>
    <s v="MN"/>
    <x v="39"/>
    <s v="-"/>
    <s v="Princeton Municipal"/>
    <s v="Reconstruct Runway"/>
    <n v="800000"/>
    <n v="0"/>
    <n v="0"/>
    <n v="800000"/>
  </r>
  <r>
    <s v="2019"/>
    <s v="GA"/>
    <s v="MN"/>
    <x v="40"/>
    <s v="-"/>
    <s v="Richard B Helgeson"/>
    <s v="Construct Building"/>
    <n v="1280230"/>
    <n v="0"/>
    <n v="0"/>
    <n v="1280230"/>
  </r>
  <r>
    <s v="2019"/>
    <s v="GA"/>
    <s v="MN"/>
    <x v="76"/>
    <s v="-"/>
    <s v="Roseau Municipal/Rudy Billberg Field"/>
    <s v="Rehabilitate Taxiway"/>
    <n v="29788"/>
    <n v="0"/>
    <n v="0"/>
    <n v="29788"/>
  </r>
  <r>
    <s v="2019"/>
    <s v="GA"/>
    <s v="MN"/>
    <x v="76"/>
    <s v="-"/>
    <s v="Roseau Municipal/Rudy Billberg Field"/>
    <s v="Install Runway Vertical/Visual Guidance System"/>
    <n v="38144"/>
    <n v="0"/>
    <n v="0"/>
    <n v="38144"/>
  </r>
  <r>
    <s v="2019"/>
    <s v="GA"/>
    <s v="MN"/>
    <x v="76"/>
    <s v="-"/>
    <s v="Roseau Municipal/Rudy Billberg Field"/>
    <s v="Install Miscellaneous NAVAIDS"/>
    <n v="63574"/>
    <n v="0"/>
    <n v="0"/>
    <n v="63574"/>
  </r>
  <r>
    <s v="2019"/>
    <s v="GA"/>
    <s v="MN"/>
    <x v="76"/>
    <s v="-"/>
    <s v="Roseau Municipal/Rudy Billberg Field"/>
    <s v="Rehabilitate Taxiway"/>
    <n v="69918"/>
    <n v="0"/>
    <n v="0"/>
    <n v="69918"/>
  </r>
  <r>
    <s v="2019"/>
    <s v="GA"/>
    <s v="MN"/>
    <x v="76"/>
    <s v="-"/>
    <s v="Roseau Municipal/Rudy Billberg Field"/>
    <s v="Install Runway Vertical/Visual Guidance System"/>
    <n v="70319"/>
    <n v="0"/>
    <n v="0"/>
    <n v="70319"/>
  </r>
  <r>
    <s v="2019"/>
    <s v="GA"/>
    <s v="MN"/>
    <x v="76"/>
    <s v="-"/>
    <s v="Roseau Municipal/Rudy Billberg Field"/>
    <s v="Install Airfield Guidance Signs"/>
    <n v="88168"/>
    <n v="0"/>
    <n v="0"/>
    <n v="88168"/>
  </r>
  <r>
    <s v="2019"/>
    <s v="GA"/>
    <s v="MN"/>
    <x v="76"/>
    <s v="-"/>
    <s v="Roseau Municipal/Rudy Billberg Field"/>
    <s v="Reconstruct Access Road"/>
    <n v="109165"/>
    <n v="0"/>
    <n v="0"/>
    <n v="109165"/>
  </r>
  <r>
    <s v="2019"/>
    <s v="GA"/>
    <s v="MN"/>
    <x v="76"/>
    <s v="-"/>
    <s v="Roseau Municipal/Rudy Billberg Field"/>
    <s v="Construct Taxiway"/>
    <n v="121017"/>
    <n v="0"/>
    <n v="0"/>
    <n v="121017"/>
  </r>
  <r>
    <s v="2019"/>
    <s v="GA"/>
    <s v="MN"/>
    <x v="76"/>
    <s v="-"/>
    <s v="Roseau Municipal/Rudy Billberg Field"/>
    <s v="Remove Obstructions [Non-Hazard]"/>
    <n v="138589"/>
    <n v="0"/>
    <n v="0"/>
    <n v="138589"/>
  </r>
  <r>
    <s v="2019"/>
    <s v="GA"/>
    <s v="MN"/>
    <x v="76"/>
    <s v="-"/>
    <s v="Roseau Municipal/Rudy Billberg Field"/>
    <s v="Construct Taxiway"/>
    <n v="186265"/>
    <n v="0"/>
    <n v="0"/>
    <n v="186265"/>
  </r>
  <r>
    <s v="2019"/>
    <s v="GA"/>
    <s v="MN"/>
    <x v="76"/>
    <s v="-"/>
    <s v="Roseau Municipal/Rudy Billberg Field"/>
    <s v="Rehabilitate Runway"/>
    <n v="220494"/>
    <n v="0"/>
    <n v="0"/>
    <n v="220494"/>
  </r>
  <r>
    <s v="2019"/>
    <s v="GA"/>
    <s v="MN"/>
    <x v="76"/>
    <s v="-"/>
    <s v="Roseau Municipal/Rudy Billberg Field"/>
    <s v="Install Runway Lighting"/>
    <n v="550752"/>
    <n v="0"/>
    <n v="0"/>
    <n v="550752"/>
  </r>
  <r>
    <s v="2019"/>
    <s v="GA"/>
    <s v="MN"/>
    <x v="76"/>
    <s v="-"/>
    <s v="Roseau Municipal/Rudy Billberg Field"/>
    <s v="Reconstruct Apron"/>
    <n v="849016"/>
    <n v="0"/>
    <n v="0"/>
    <n v="849016"/>
  </r>
  <r>
    <s v="2019"/>
    <s v="GA"/>
    <s v="MN"/>
    <x v="77"/>
    <s v="-"/>
    <s v="Sky Harbor"/>
    <s v="Construct Runway"/>
    <n v="3356946"/>
    <n v="0"/>
    <n v="0"/>
    <n v="3356946"/>
  </r>
  <r>
    <s v="2019"/>
    <s v="GA"/>
    <s v="MN"/>
    <x v="43"/>
    <s v="-"/>
    <s v="Springfield Municipal"/>
    <s v="Expand Apron"/>
    <n v="150000"/>
    <n v="0"/>
    <n v="0"/>
    <n v="150000"/>
  </r>
  <r>
    <s v="2019"/>
    <s v="GA"/>
    <s v="MN"/>
    <x v="44"/>
    <s v="-"/>
    <s v="Staples Municipal"/>
    <s v="Construct Building"/>
    <n v="550488"/>
    <n v="0"/>
    <n v="0"/>
    <n v="550488"/>
  </r>
  <r>
    <s v="2019"/>
    <s v="GA"/>
    <s v="MN"/>
    <x v="46"/>
    <s v="-"/>
    <s v="Tower Municipal"/>
    <s v="Rehabilitate Runway"/>
    <n v="28143"/>
    <n v="0"/>
    <n v="0"/>
    <n v="28143"/>
  </r>
  <r>
    <s v="2019"/>
    <s v="GA"/>
    <s v="MN"/>
    <x v="46"/>
    <s v="-"/>
    <s v="Tower Municipal"/>
    <s v="Construct Snow Removal Equipment Building"/>
    <n v="56160"/>
    <n v="0"/>
    <n v="0"/>
    <n v="56160"/>
  </r>
  <r>
    <s v="2019"/>
    <s v="GA"/>
    <s v="MN"/>
    <x v="47"/>
    <s v="-"/>
    <s v="Tracy Municipal"/>
    <s v="Reconstruct Apron"/>
    <n v="392685"/>
    <n v="0"/>
    <n v="0"/>
    <n v="392685"/>
  </r>
  <r>
    <s v="2019"/>
    <s v="GA"/>
    <s v="MN"/>
    <x v="48"/>
    <s v="-"/>
    <s v="Walker Municipal"/>
    <s v="Rehabilitate Parking Lot"/>
    <n v="27000"/>
    <n v="0"/>
    <n v="0"/>
    <n v="27000"/>
  </r>
  <r>
    <s v="2019"/>
    <s v="GA"/>
    <s v="MN"/>
    <x v="48"/>
    <s v="-"/>
    <s v="Walker Municipal"/>
    <s v="Rehabilitate Access Road"/>
    <n v="136350"/>
    <n v="0"/>
    <n v="0"/>
    <n v="136350"/>
  </r>
  <r>
    <s v="2019"/>
    <s v="GA"/>
    <s v="MN"/>
    <x v="0"/>
    <s v="-"/>
    <s v="Willmar Municipal-John L Rice Field"/>
    <s v="Rehabilitate Taxiway"/>
    <n v="290475"/>
    <n v="0"/>
    <n v="0"/>
    <n v="290475"/>
  </r>
  <r>
    <s v="2019"/>
    <s v="GA"/>
    <s v="MN"/>
    <x v="0"/>
    <s v="-"/>
    <s v="Willmar Municipal-John L Rice Field"/>
    <s v="Rehabilitate Runway"/>
    <n v="550000"/>
    <n v="0"/>
    <n v="0"/>
    <n v="550000"/>
  </r>
  <r>
    <s v="2019"/>
    <s v="GA"/>
    <s v="MN"/>
    <x v="51"/>
    <s v="-"/>
    <s v="Windom Municipal"/>
    <s v="Construct Building"/>
    <n v="453210"/>
    <n v="0"/>
    <n v="0"/>
    <n v="453210"/>
  </r>
  <r>
    <s v="2019"/>
    <s v="GA"/>
    <s v="MN"/>
    <x v="95"/>
    <s v="-"/>
    <s v="Winona Municipal-Max Conrad Field"/>
    <s v="Construct Sand and Chemical Storage Building"/>
    <n v="95525"/>
    <n v="0"/>
    <n v="0"/>
    <n v="95525"/>
  </r>
  <r>
    <s v="2019"/>
    <s v="GA"/>
    <s v="MN"/>
    <x v="95"/>
    <s v="-"/>
    <s v="Winona Municipal-Max Conrad Field"/>
    <s v="Construct Snow Removal Equipment Building"/>
    <n v="670000"/>
    <n v="0"/>
    <n v="0"/>
    <n v="670000"/>
  </r>
  <r>
    <s v="2019"/>
    <s v="GA"/>
    <s v="MN"/>
    <x v="80"/>
    <s v="-"/>
    <s v="Winsted Municipal"/>
    <s v="Reconstruct Runway"/>
    <n v="1989533"/>
    <n v="0"/>
    <n v="0"/>
    <n v="1989533"/>
  </r>
  <r>
    <s v="2019"/>
    <s v="P"/>
    <s v="MN"/>
    <x v="52"/>
    <s v="N"/>
    <s v="Bemidji Regional"/>
    <s v="Remove Obstructions [Non-Hazard]"/>
    <n v="48000"/>
    <n v="0"/>
    <n v="0"/>
    <n v="48000"/>
  </r>
  <r>
    <s v="2019"/>
    <s v="P"/>
    <s v="MN"/>
    <x v="52"/>
    <s v="N"/>
    <s v="Bemidji Regional"/>
    <s v="Acquire Snow Removal Equipment"/>
    <n v="204250"/>
    <n v="0"/>
    <n v="0"/>
    <n v="204250"/>
  </r>
  <r>
    <s v="2019"/>
    <s v="P"/>
    <s v="MN"/>
    <x v="52"/>
    <s v="N"/>
    <s v="Bemidji Regional"/>
    <s v="Construct Apron"/>
    <n v="1563062"/>
    <n v="0"/>
    <n v="0"/>
    <n v="1563062"/>
  </r>
  <r>
    <s v="2019"/>
    <s v="P"/>
    <s v="MN"/>
    <x v="54"/>
    <s v="N"/>
    <s v="Duluth International"/>
    <s v="Conduct Noise Compatibility Plan Study"/>
    <n v="645920"/>
    <n v="0"/>
    <n v="0"/>
    <n v="645920"/>
  </r>
  <r>
    <s v="2019"/>
    <s v="P"/>
    <s v="MN"/>
    <x v="54"/>
    <s v="N"/>
    <s v="Duluth International"/>
    <s v="Update Airport Master Plan Study"/>
    <n v="1063175"/>
    <n v="0"/>
    <n v="0"/>
    <n v="1063175"/>
  </r>
  <r>
    <s v="2019"/>
    <s v="P"/>
    <s v="MN"/>
    <x v="55"/>
    <s v="N"/>
    <s v="Falls International-Einarson Field"/>
    <s v="Conduct Environmental Study"/>
    <n v="81225"/>
    <n v="0"/>
    <n v="0"/>
    <n v="81225"/>
  </r>
  <r>
    <s v="2019"/>
    <s v="P"/>
    <s v="MN"/>
    <x v="55"/>
    <s v="N"/>
    <s v="Falls International-Einarson Field"/>
    <s v="Expand Apron"/>
    <n v="995727"/>
    <n v="0"/>
    <n v="0"/>
    <n v="995727"/>
  </r>
  <r>
    <s v="2019"/>
    <s v="P"/>
    <s v="MN"/>
    <x v="55"/>
    <s v="N"/>
    <s v="Falls International-Einarson Field"/>
    <s v="Reconstruct Runway"/>
    <n v="14796259"/>
    <n v="0"/>
    <n v="0"/>
    <n v="14796259"/>
  </r>
  <r>
    <s v="2019"/>
    <s v="P"/>
    <s v="MN"/>
    <x v="56"/>
    <s v="L"/>
    <s v="Minneapolis-St Paul International/Wold-Chamberlain"/>
    <s v="Install Runway Incursion Marking (14 CFR Part 139)"/>
    <n v="136000"/>
    <n v="0"/>
    <n v="0"/>
    <n v="136000"/>
  </r>
  <r>
    <s v="2019"/>
    <s v="P"/>
    <s v="MN"/>
    <x v="56"/>
    <s v="L"/>
    <s v="Minneapolis-St Paul International/Wold-Chamberlain"/>
    <s v="Improve Runway Safety Area"/>
    <n v="303000"/>
    <n v="0"/>
    <n v="0"/>
    <n v="303000"/>
  </r>
  <r>
    <s v="2019"/>
    <s v="P"/>
    <s v="MN"/>
    <x v="56"/>
    <s v="L"/>
    <s v="Minneapolis-St Paul International/Wold-Chamberlain"/>
    <s v="Install Taxiway Lighting"/>
    <n v="1255057"/>
    <n v="0"/>
    <n v="0"/>
    <n v="1255057"/>
  </r>
  <r>
    <s v="2019"/>
    <s v="P"/>
    <s v="MN"/>
    <x v="56"/>
    <s v="L"/>
    <s v="Minneapolis-St Paul International/Wold-Chamberlain"/>
    <s v="Install Taxiway Lighting"/>
    <n v="1800000"/>
    <n v="0"/>
    <n v="0"/>
    <n v="1800000"/>
  </r>
  <r>
    <s v="2019"/>
    <s v="P"/>
    <s v="MN"/>
    <x v="56"/>
    <s v="L"/>
    <s v="Minneapolis-St Paul International/Wold-Chamberlain"/>
    <s v="Install Taxiway Lighting"/>
    <n v="1800000"/>
    <n v="0"/>
    <n v="0"/>
    <n v="1800000"/>
  </r>
  <r>
    <s v="2019"/>
    <s v="P"/>
    <s v="MN"/>
    <x v="56"/>
    <s v="L"/>
    <s v="Minneapolis-St Paul International/Wold-Chamberlain"/>
    <s v="Construct Taxiway"/>
    <n v="2772000"/>
    <n v="0"/>
    <n v="0"/>
    <n v="2772000"/>
  </r>
  <r>
    <s v="2019"/>
    <s v="P"/>
    <s v="MN"/>
    <x v="1"/>
    <s v="N"/>
    <s v="Range Regional"/>
    <s v="Reconstruct Parking Lot"/>
    <n v="1010792"/>
    <n v="0"/>
    <n v="0"/>
    <n v="1010792"/>
  </r>
  <r>
    <s v="2019"/>
    <s v="P"/>
    <s v="MN"/>
    <x v="57"/>
    <s v="N"/>
    <s v="Rochester International"/>
    <s v="Reconstruct Runway"/>
    <n v="827386"/>
    <n v="0"/>
    <n v="0"/>
    <n v="827386"/>
  </r>
  <r>
    <s v="2019"/>
    <s v="P"/>
    <s v="MN"/>
    <x v="57"/>
    <s v="N"/>
    <s v="Rochester International"/>
    <s v="Improve Terminal Building"/>
    <n v="2476170"/>
    <n v="0"/>
    <n v="0"/>
    <n v="2476170"/>
  </r>
  <r>
    <s v="2019"/>
    <s v="P"/>
    <s v="MN"/>
    <x v="82"/>
    <s v="N"/>
    <s v="St. Cloud Regional"/>
    <s v="Construct Taxiway"/>
    <n v="1352757"/>
    <n v="0"/>
    <n v="0"/>
    <n v="1352757"/>
  </r>
  <r>
    <s v="2019"/>
    <s v="R"/>
    <s v="MN"/>
    <x v="83"/>
    <s v="-"/>
    <s v="Airlake"/>
    <s v="Construct Access Road"/>
    <n v="68822"/>
    <n v="0"/>
    <n v="0"/>
    <n v="68822"/>
  </r>
  <r>
    <s v="2019"/>
    <s v="R"/>
    <s v="MN"/>
    <x v="83"/>
    <s v="-"/>
    <s v="Airlake"/>
    <s v="Construct Taxiway"/>
    <n v="400000"/>
    <n v="0"/>
    <n v="0"/>
    <n v="400000"/>
  </r>
  <r>
    <s v="2019"/>
    <s v="R"/>
    <s v="MN"/>
    <x v="58"/>
    <s v="-"/>
    <s v="Anoka County-Blaine (Janes Field)"/>
    <s v="Rehabilitate Service Road"/>
    <n v="384462"/>
    <n v="0"/>
    <n v="0"/>
    <n v="384462"/>
  </r>
  <r>
    <s v="2019"/>
    <s v="R"/>
    <s v="MN"/>
    <x v="96"/>
    <s v="-"/>
    <s v="Crystal"/>
    <s v="Reconstruct Taxiway"/>
    <n v="100000"/>
    <n v="0"/>
    <n v="0"/>
    <n v="100000"/>
  </r>
  <r>
    <s v="2019"/>
    <s v="R"/>
    <s v="MN"/>
    <x v="96"/>
    <s v="-"/>
    <s v="Crystal"/>
    <s v="Reconstruct Taxiway"/>
    <n v="100000"/>
    <n v="0"/>
    <n v="0"/>
    <n v="100000"/>
  </r>
  <r>
    <s v="2019"/>
    <s v="R"/>
    <s v="MN"/>
    <x v="96"/>
    <s v="-"/>
    <s v="Crystal"/>
    <s v="Rehabilitate Taxiway"/>
    <n v="108853"/>
    <n v="0"/>
    <n v="0"/>
    <n v="108853"/>
  </r>
  <r>
    <s v="2019"/>
    <s v="R"/>
    <s v="MN"/>
    <x v="59"/>
    <s v="-"/>
    <s v="Flying Cloud"/>
    <s v="Reconstruct Taxiway"/>
    <n v="366200"/>
    <n v="0"/>
    <n v="0"/>
    <n v="366200"/>
  </r>
  <r>
    <s v="2019"/>
    <s v="R"/>
    <s v="MN"/>
    <x v="59"/>
    <s v="-"/>
    <s v="Flying Cloud"/>
    <s v="Reconstruct Taxiway"/>
    <n v="366200"/>
    <n v="0"/>
    <n v="0"/>
    <n v="366200"/>
  </r>
  <r>
    <s v="2019"/>
    <s v="R"/>
    <s v="MN"/>
    <x v="60"/>
    <s v="-"/>
    <s v="Lake Elmo"/>
    <s v="Reconstruct Taxiway"/>
    <n v="164381"/>
    <n v="0"/>
    <n v="0"/>
    <n v="164381"/>
  </r>
  <r>
    <s v="2019"/>
    <s v="R"/>
    <s v="MN"/>
    <x v="60"/>
    <s v="-"/>
    <s v="Lake Elmo"/>
    <s v="Reconstruct Runway"/>
    <n v="3194167"/>
    <n v="0"/>
    <n v="0"/>
    <n v="3194167"/>
  </r>
  <r>
    <s v="2019"/>
    <s v="R"/>
    <s v="MN"/>
    <x v="61"/>
    <s v="-"/>
    <s v="South St Paul Municipal-Richard E Fleming Field"/>
    <s v="Rehabilitate Runway"/>
    <n v="205020"/>
    <n v="0"/>
    <n v="0"/>
    <n v="205020"/>
  </r>
  <r>
    <s v="2020"/>
    <s v=""/>
    <s v="MN"/>
    <x v="84"/>
    <s v="-"/>
    <s v="State of Minnesota"/>
    <s v="Update State System Plan Study"/>
    <n v="994564"/>
    <n v="110507"/>
    <n v="0"/>
    <n v="1105071"/>
  </r>
  <r>
    <s v="2020"/>
    <s v="CS"/>
    <s v="MN"/>
    <x v="3"/>
    <s v="-"/>
    <s v="Thief River Falls Regional"/>
    <s v="Acquire Aircraft Rescue &amp; Fire Fighting Safety Equipment"/>
    <n v="26845"/>
    <n v="2982"/>
    <n v="0"/>
    <n v="29827"/>
  </r>
  <r>
    <s v="2020"/>
    <s v="CS"/>
    <s v="MN"/>
    <x v="3"/>
    <s v="-"/>
    <s v="Thief River Falls Regional"/>
    <s v="Acquire Aircraft Rescue &amp; Fire Fighting Vehicle"/>
    <n v="687396"/>
    <n v="76378"/>
    <n v="0"/>
    <n v="763774"/>
  </r>
  <r>
    <s v="2020"/>
    <s v="GA"/>
    <s v="MN"/>
    <x v="4"/>
    <s v="-"/>
    <s v="Aitkin Municipal-Steve Kurtz Field"/>
    <s v="Install Perimeter Fencing not Required by 49 CFR 1542"/>
    <n v="95975"/>
    <n v="10663"/>
    <n v="0"/>
    <n v="106638"/>
  </r>
  <r>
    <s v="2020"/>
    <s v="GA"/>
    <s v="MN"/>
    <x v="6"/>
    <s v="-"/>
    <s v="Austin Municipal"/>
    <s v="Reconstruct Perimeter Fencing not Required by 49 CFR 1542"/>
    <n v="40507"/>
    <n v="4500"/>
    <n v="0"/>
    <n v="45007"/>
  </r>
  <r>
    <s v="2020"/>
    <s v="GA"/>
    <s v="MN"/>
    <x v="6"/>
    <s v="-"/>
    <s v="Austin Municipal"/>
    <s v="Acquire Easement For Approaches"/>
    <n v="192528"/>
    <n v="21392"/>
    <n v="0"/>
    <n v="213920"/>
  </r>
  <r>
    <s v="2020"/>
    <s v="GA"/>
    <s v="MN"/>
    <x v="9"/>
    <s v="-"/>
    <s v="Blue Earth Municipal"/>
    <s v="Acquire Snow Removal Equipment"/>
    <n v="33029"/>
    <n v="3669"/>
    <n v="0"/>
    <n v="36698"/>
  </r>
  <r>
    <s v="2020"/>
    <s v="GA"/>
    <s v="MN"/>
    <x v="9"/>
    <s v="-"/>
    <s v="Blue Earth Municipal"/>
    <s v="Seal Runway Pavement Surface/Pavement Joints"/>
    <n v="45000"/>
    <n v="5000"/>
    <n v="0"/>
    <n v="50000"/>
  </r>
  <r>
    <s v="2020"/>
    <s v="GA"/>
    <s v="MN"/>
    <x v="9"/>
    <s v="-"/>
    <s v="Blue Earth Municipal"/>
    <s v="Seal Apron Pavement Surface/Pavement Joints"/>
    <n v="62492"/>
    <n v="6944"/>
    <n v="0"/>
    <n v="69436"/>
  </r>
  <r>
    <s v="2020"/>
    <s v="GA"/>
    <s v="MN"/>
    <x v="9"/>
    <s v="-"/>
    <s v="Blue Earth Municipal"/>
    <s v="Seal Taxiway Pavement Surface/Pavement Joints"/>
    <n v="62492"/>
    <n v="6944"/>
    <n v="0"/>
    <n v="69436"/>
  </r>
  <r>
    <s v="2020"/>
    <s v="GA"/>
    <s v="MN"/>
    <x v="11"/>
    <s v="-"/>
    <s v="Cambridge Municipal"/>
    <s v="Obstructions Marking/Lighting/Removal"/>
    <n v="51312"/>
    <n v="5701"/>
    <n v="0"/>
    <n v="57013"/>
  </r>
  <r>
    <s v="2020"/>
    <s v="GA"/>
    <s v="MN"/>
    <x v="11"/>
    <s v="-"/>
    <s v="Cambridge Municipal"/>
    <s v="Acquire Land For Approaches"/>
    <n v="357526"/>
    <n v="39725"/>
    <n v="0"/>
    <n v="397251"/>
  </r>
  <r>
    <s v="2020"/>
    <s v="GA"/>
    <s v="MN"/>
    <x v="11"/>
    <s v="-"/>
    <s v="Cambridge Municipal"/>
    <s v="Reconstruct Taxiway"/>
    <n v="726095"/>
    <n v="80677"/>
    <n v="0"/>
    <n v="806772"/>
  </r>
  <r>
    <s v="2020"/>
    <s v="GA"/>
    <s v="MN"/>
    <x v="12"/>
    <s v="-"/>
    <s v="Chandler Field"/>
    <s v="Seal Apron Pavement Surface/Pavement Joints"/>
    <n v="18000"/>
    <n v="2000"/>
    <n v="0"/>
    <n v="20000"/>
  </r>
  <r>
    <s v="2020"/>
    <s v="GA"/>
    <s v="MN"/>
    <x v="12"/>
    <s v="-"/>
    <s v="Chandler Field"/>
    <s v="Seal Taxiway Pavement Surface/Pavement Joints"/>
    <n v="18000"/>
    <n v="2000"/>
    <n v="0"/>
    <n v="20000"/>
  </r>
  <r>
    <s v="2020"/>
    <s v="GA"/>
    <s v="MN"/>
    <x v="12"/>
    <s v="-"/>
    <s v="Chandler Field"/>
    <s v="Seal Runway Pavement Surface/Pavement Joints"/>
    <n v="27000"/>
    <n v="3000"/>
    <n v="0"/>
    <n v="30000"/>
  </r>
  <r>
    <s v="2020"/>
    <s v="GA"/>
    <s v="MN"/>
    <x v="12"/>
    <s v="-"/>
    <s v="Chandler Field"/>
    <s v="Conduct or Update Miscellaneous Study"/>
    <n v="36000"/>
    <n v="4000"/>
    <n v="0"/>
    <n v="40000"/>
  </r>
  <r>
    <s v="2020"/>
    <s v="GA"/>
    <s v="MN"/>
    <x v="12"/>
    <s v="-"/>
    <s v="Chandler Field"/>
    <s v="Construct Taxilane"/>
    <n v="258362"/>
    <n v="18950"/>
    <n v="0"/>
    <n v="277312"/>
  </r>
  <r>
    <s v="2020"/>
    <s v="GA"/>
    <s v="MN"/>
    <x v="13"/>
    <s v="-"/>
    <s v="Cloquet Carlton County"/>
    <s v="Acquire Snow Removal Equipment"/>
    <n v="453591"/>
    <n v="50399"/>
    <n v="0"/>
    <n v="503990"/>
  </r>
  <r>
    <s v="2020"/>
    <s v="GA"/>
    <s v="MN"/>
    <x v="85"/>
    <s v="-"/>
    <s v="Cook Municipal"/>
    <s v="Seal Apron Pavement Surface/Pavement Joints"/>
    <n v="16136"/>
    <n v="1793"/>
    <n v="0"/>
    <n v="17929"/>
  </r>
  <r>
    <s v="2020"/>
    <s v="GA"/>
    <s v="MN"/>
    <x v="85"/>
    <s v="-"/>
    <s v="Cook Municipal"/>
    <s v="Seal Taxiway Pavement Surface/Pavement Joints"/>
    <n v="24204"/>
    <n v="2690"/>
    <n v="0"/>
    <n v="26894"/>
  </r>
  <r>
    <s v="2020"/>
    <s v="GA"/>
    <s v="MN"/>
    <x v="85"/>
    <s v="-"/>
    <s v="Cook Municipal"/>
    <s v="Seal Runway Pavement Surface/Pavement Joints"/>
    <n v="40341"/>
    <n v="4483"/>
    <n v="0"/>
    <n v="44824"/>
  </r>
  <r>
    <s v="2020"/>
    <s v="GA"/>
    <s v="MN"/>
    <x v="85"/>
    <s v="-"/>
    <s v="Cook Municipal"/>
    <s v="Reconstruct Airport Beacon"/>
    <n v="80684"/>
    <n v="8963"/>
    <n v="0"/>
    <n v="89647"/>
  </r>
  <r>
    <s v="2020"/>
    <s v="GA"/>
    <s v="MN"/>
    <x v="63"/>
    <s v="-"/>
    <s v="Detroit Lakes-Wething Field"/>
    <s v="Airport Wildlife Hazard Assessment/Management Plan"/>
    <n v="9000"/>
    <n v="1000"/>
    <n v="0"/>
    <n v="10000"/>
  </r>
  <r>
    <s v="2020"/>
    <s v="GA"/>
    <s v="MN"/>
    <x v="63"/>
    <s v="-"/>
    <s v="Detroit Lakes-Wething Field"/>
    <s v="Construct Runway Safety Area"/>
    <n v="1532866"/>
    <n v="170318"/>
    <n v="0"/>
    <n v="1703184"/>
  </r>
  <r>
    <s v="2020"/>
    <s v="GA"/>
    <s v="MN"/>
    <x v="64"/>
    <s v="-"/>
    <s v="Dodge Center"/>
    <s v="Reconstruct Taxilane"/>
    <n v="462884"/>
    <n v="43943"/>
    <n v="0"/>
    <n v="506827"/>
  </r>
  <r>
    <s v="2020"/>
    <s v="GA"/>
    <s v="MN"/>
    <x v="16"/>
    <s v="-"/>
    <s v="Ely Municipal"/>
    <s v="Acquire Snow Removal Equipment"/>
    <n v="415689"/>
    <n v="34890"/>
    <n v="0"/>
    <n v="450579"/>
  </r>
  <r>
    <s v="2020"/>
    <s v="GA"/>
    <s v="MN"/>
    <x v="16"/>
    <s v="-"/>
    <s v="Ely Municipal"/>
    <s v="Rehabilitate Taxiway"/>
    <n v="1083339"/>
    <n v="120370"/>
    <n v="0"/>
    <n v="1203709"/>
  </r>
  <r>
    <s v="2020"/>
    <s v="GA"/>
    <s v="MN"/>
    <x v="18"/>
    <s v="-"/>
    <s v="Fairmont Municipal"/>
    <s v="Construct Taxiway"/>
    <n v="259730"/>
    <n v="28858"/>
    <n v="0"/>
    <n v="288588"/>
  </r>
  <r>
    <s v="2020"/>
    <s v="GA"/>
    <s v="MN"/>
    <x v="20"/>
    <s v="-"/>
    <s v="Fergus Falls Municipal-Einar Mickelson Field"/>
    <s v="Install Runway Vertical/Visual Guidance System"/>
    <n v="18778"/>
    <n v="2086"/>
    <n v="0"/>
    <n v="20864"/>
  </r>
  <r>
    <s v="2020"/>
    <s v="GA"/>
    <s v="MN"/>
    <x v="20"/>
    <s v="-"/>
    <s v="Fergus Falls Municipal-Einar Mickelson Field"/>
    <s v="Reconstruct Airfield Guidance Signs"/>
    <n v="97200"/>
    <n v="10800"/>
    <n v="0"/>
    <n v="108000"/>
  </r>
  <r>
    <s v="2020"/>
    <s v="GA"/>
    <s v="MN"/>
    <x v="20"/>
    <s v="-"/>
    <s v="Fergus Falls Municipal-Einar Mickelson Field"/>
    <s v="Reconstruct Runway Lighting"/>
    <n v="300953"/>
    <n v="33439"/>
    <n v="0"/>
    <n v="334392"/>
  </r>
  <r>
    <s v="2020"/>
    <s v="GA"/>
    <s v="MN"/>
    <x v="66"/>
    <s v="-"/>
    <s v="Fosston Municipal-Anderson Field"/>
    <s v="Airport Wildlife Hazard Assessment/Management Plan"/>
    <n v="1800"/>
    <n v="200"/>
    <n v="0"/>
    <n v="2000"/>
  </r>
  <r>
    <s v="2020"/>
    <s v="GA"/>
    <s v="MN"/>
    <x v="66"/>
    <s v="-"/>
    <s v="Fosston Municipal-Anderson Field"/>
    <s v="Improve Airport Drainage/Erosion Control"/>
    <n v="32296"/>
    <n v="3588"/>
    <n v="0"/>
    <n v="35884"/>
  </r>
  <r>
    <s v="2020"/>
    <s v="GA"/>
    <s v="MN"/>
    <x v="99"/>
    <s v="-"/>
    <s v="Glencoe Municipal"/>
    <s v="Seal Runway Pavement Surface/Pavement Joints"/>
    <n v="42105"/>
    <n v="4678"/>
    <n v="0"/>
    <n v="46783"/>
  </r>
  <r>
    <s v="2020"/>
    <s v="GA"/>
    <s v="MN"/>
    <x v="99"/>
    <s v="-"/>
    <s v="Glencoe Municipal"/>
    <s v="Extend Taxiway"/>
    <n v="300001"/>
    <n v="33334"/>
    <n v="0"/>
    <n v="333335"/>
  </r>
  <r>
    <s v="2020"/>
    <s v="GA"/>
    <s v="MN"/>
    <x v="99"/>
    <s v="-"/>
    <s v="Glencoe Municipal"/>
    <s v="Rehabilitate Taxiway"/>
    <n v="305782"/>
    <n v="33975"/>
    <n v="0"/>
    <n v="339757"/>
  </r>
  <r>
    <s v="2020"/>
    <s v="GA"/>
    <s v="MN"/>
    <x v="22"/>
    <s v="-"/>
    <s v="Grand Marais/Cook County"/>
    <s v="Obstruction Marking/Lighting/Removal [Non-Hazard]"/>
    <n v="87932"/>
    <n v="9770"/>
    <n v="0"/>
    <n v="97702"/>
  </r>
  <r>
    <s v="2020"/>
    <s v="GA"/>
    <s v="MN"/>
    <x v="2"/>
    <s v="-"/>
    <s v="Grand Rapids/Itasca County Airport-Gordon Newstrom Field"/>
    <s v="Rehabilitate Runway"/>
    <n v="3731996"/>
    <n v="414666"/>
    <n v="0"/>
    <n v="4146662"/>
  </r>
  <r>
    <s v="2020"/>
    <s v="GA"/>
    <s v="MN"/>
    <x v="86"/>
    <s v="-"/>
    <s v="Hallock Municipal"/>
    <s v="Construct Building"/>
    <n v="39590"/>
    <n v="4398"/>
    <n v="0"/>
    <n v="43988"/>
  </r>
  <r>
    <s v="2020"/>
    <s v="GA"/>
    <s v="MN"/>
    <x v="86"/>
    <s v="-"/>
    <s v="Hallock Municipal"/>
    <s v="Construct Taxilane"/>
    <n v="336985"/>
    <n v="37301"/>
    <n v="0"/>
    <n v="374286"/>
  </r>
  <r>
    <s v="2020"/>
    <s v="GA"/>
    <s v="MN"/>
    <x v="24"/>
    <s v="-"/>
    <s v="Hector Municipal"/>
    <s v="Seal Taxiway Pavement Surface/Pavement Joints"/>
    <n v="18000"/>
    <n v="2000"/>
    <n v="0"/>
    <n v="20000"/>
  </r>
  <r>
    <s v="2020"/>
    <s v="GA"/>
    <s v="MN"/>
    <x v="24"/>
    <s v="-"/>
    <s v="Hector Municipal"/>
    <s v="Seal Taxilane Pavement Surface/Pavement Joints"/>
    <n v="27000"/>
    <n v="3000"/>
    <n v="0"/>
    <n v="30000"/>
  </r>
  <r>
    <s v="2020"/>
    <s v="GA"/>
    <s v="MN"/>
    <x v="24"/>
    <s v="-"/>
    <s v="Hector Municipal"/>
    <s v="Seal Apron Pavement Surface/Pavement Joints"/>
    <n v="45000"/>
    <n v="5000"/>
    <n v="0"/>
    <n v="50000"/>
  </r>
  <r>
    <s v="2020"/>
    <s v="GA"/>
    <s v="MN"/>
    <x v="24"/>
    <s v="-"/>
    <s v="Hector Municipal"/>
    <s v="Seal Runway Pavement Surface/Pavement Joints"/>
    <n v="79708"/>
    <n v="8856"/>
    <n v="0"/>
    <n v="88564"/>
  </r>
  <r>
    <s v="2020"/>
    <s v="GA"/>
    <s v="MN"/>
    <x v="26"/>
    <s v="-"/>
    <s v="Jackson Municipal"/>
    <s v="Rehabilitate Taxilane"/>
    <n v="393809"/>
    <n v="43756"/>
    <n v="0"/>
    <n v="437565"/>
  </r>
  <r>
    <s v="2020"/>
    <s v="GA"/>
    <s v="MN"/>
    <x v="27"/>
    <s v="-"/>
    <s v="Lac qui Parle County"/>
    <s v="Seal Access Road Pavement Surface/Pavement Joints"/>
    <n v="4500"/>
    <n v="500"/>
    <n v="0"/>
    <n v="5000"/>
  </r>
  <r>
    <s v="2020"/>
    <s v="GA"/>
    <s v="MN"/>
    <x v="27"/>
    <s v="-"/>
    <s v="Lac qui Parle County"/>
    <s v="Seal Apron Pavement Surface/Pavement Joints"/>
    <n v="4500"/>
    <n v="500"/>
    <n v="0"/>
    <n v="5000"/>
  </r>
  <r>
    <s v="2020"/>
    <s v="GA"/>
    <s v="MN"/>
    <x v="27"/>
    <s v="-"/>
    <s v="Lac qui Parle County"/>
    <s v="Seal Taxiway Pavement Surface/Pavement Joints"/>
    <n v="18000"/>
    <n v="2000"/>
    <n v="0"/>
    <n v="20000"/>
  </r>
  <r>
    <s v="2020"/>
    <s v="GA"/>
    <s v="MN"/>
    <x v="27"/>
    <s v="-"/>
    <s v="Lac qui Parle County"/>
    <s v="Seal Runway Pavement Surface/Pavement Joints"/>
    <n v="34335"/>
    <n v="3815"/>
    <n v="0"/>
    <n v="38150"/>
  </r>
  <r>
    <s v="2020"/>
    <s v="GA"/>
    <s v="MN"/>
    <x v="68"/>
    <s v="-"/>
    <s v="Le Sueur Municipal"/>
    <s v="Acquire Land for Development"/>
    <n v="203626"/>
    <n v="22625"/>
    <n v="0"/>
    <n v="226251"/>
  </r>
  <r>
    <s v="2020"/>
    <s v="GA"/>
    <s v="MN"/>
    <x v="87"/>
    <s v="-"/>
    <s v="Litchfield Municipal"/>
    <s v="Construct/Rehabilitate/Modify/Expand Snow Removal Equipment Building"/>
    <n v="324646"/>
    <n v="36071"/>
    <n v="0"/>
    <n v="360717"/>
  </r>
  <r>
    <s v="2020"/>
    <s v="GA"/>
    <s v="MN"/>
    <x v="28"/>
    <s v="-"/>
    <s v="Little Falls/Morrison County-Lindbergh Field"/>
    <s v="Construct Runway"/>
    <n v="0"/>
    <n v="0"/>
    <n v="1573353"/>
    <n v="1573353"/>
  </r>
  <r>
    <s v="2020"/>
    <s v="GA"/>
    <s v="MN"/>
    <x v="29"/>
    <s v="-"/>
    <s v="Longville Municipal"/>
    <s v="Seal Runway Pavement Surface/Pavement Joints"/>
    <n v="65061"/>
    <n v="7229"/>
    <n v="0"/>
    <n v="72290"/>
  </r>
  <r>
    <s v="2020"/>
    <s v="GA"/>
    <s v="MN"/>
    <x v="88"/>
    <s v="-"/>
    <s v="Mankato Regional"/>
    <s v="Install Airfield Guidance Signs"/>
    <n v="18000"/>
    <n v="2000"/>
    <n v="0"/>
    <n v="20000"/>
  </r>
  <r>
    <s v="2020"/>
    <s v="GA"/>
    <s v="MN"/>
    <x v="88"/>
    <s v="-"/>
    <s v="Mankato Regional"/>
    <s v="Rehabilitate Runway"/>
    <n v="90000"/>
    <n v="10000"/>
    <n v="0"/>
    <n v="100000"/>
  </r>
  <r>
    <s v="2020"/>
    <s v="GA"/>
    <s v="MN"/>
    <x v="88"/>
    <s v="-"/>
    <s v="Mankato Regional"/>
    <s v="Rehabilitate Taxiway"/>
    <n v="429000"/>
    <n v="47666"/>
    <n v="0"/>
    <n v="476666"/>
  </r>
  <r>
    <s v="2020"/>
    <s v="GA"/>
    <s v="MN"/>
    <x v="88"/>
    <s v="-"/>
    <s v="Mankato Regional"/>
    <s v="Construct Taxiway"/>
    <n v="3308898"/>
    <n v="367655"/>
    <n v="0"/>
    <n v="3676553"/>
  </r>
  <r>
    <s v="2020"/>
    <s v="GA"/>
    <s v="MN"/>
    <x v="69"/>
    <s v="-"/>
    <s v="Moorhead Municipal"/>
    <s v="Rehabilitate Taxiway"/>
    <n v="763978"/>
    <n v="84886"/>
    <n v="0"/>
    <n v="848864"/>
  </r>
  <r>
    <s v="2020"/>
    <s v="GA"/>
    <s v="MN"/>
    <x v="32"/>
    <s v="-"/>
    <s v="Mora Municipal"/>
    <s v="Seal Apron Pavement Surface/Pavement Joints"/>
    <n v="18000"/>
    <n v="2000"/>
    <n v="0"/>
    <n v="20000"/>
  </r>
  <r>
    <s v="2020"/>
    <s v="GA"/>
    <s v="MN"/>
    <x v="32"/>
    <s v="-"/>
    <s v="Mora Municipal"/>
    <s v="Seal Taxiway Pavement Surface/Pavement Joints"/>
    <n v="40149"/>
    <n v="4461"/>
    <n v="0"/>
    <n v="44610"/>
  </r>
  <r>
    <s v="2020"/>
    <s v="GA"/>
    <s v="MN"/>
    <x v="70"/>
    <s v="-"/>
    <s v="Morris Municipal - Charlie Schmidt Field"/>
    <s v="Conduct Airport Related Environmental Assessment/Plan/Study"/>
    <n v="164091"/>
    <n v="18232"/>
    <n v="0"/>
    <n v="182323"/>
  </r>
  <r>
    <s v="2020"/>
    <s v="GA"/>
    <s v="MN"/>
    <x v="70"/>
    <s v="-"/>
    <s v="Morris Municipal - Charlie Schmidt Field"/>
    <s v="Extend Runway"/>
    <n v="2050971"/>
    <n v="227886"/>
    <n v="0"/>
    <n v="2278857"/>
  </r>
  <r>
    <s v="2020"/>
    <s v="GA"/>
    <s v="MN"/>
    <x v="33"/>
    <s v="-"/>
    <s v="Myers Field"/>
    <s v="Construct Taxiway"/>
    <n v="421020"/>
    <n v="46780"/>
    <n v="0"/>
    <n v="467800"/>
  </r>
  <r>
    <s v="2020"/>
    <s v="GA"/>
    <s v="MN"/>
    <x v="34"/>
    <s v="-"/>
    <s v="New Ulm Municipal"/>
    <s v="Reconstruct Taxiway"/>
    <n v="376709"/>
    <n v="41856"/>
    <n v="0"/>
    <n v="418565"/>
  </r>
  <r>
    <s v="2020"/>
    <s v="GA"/>
    <s v="MN"/>
    <x v="36"/>
    <s v="-"/>
    <s v="Owatonna Degner Regional"/>
    <s v="Construct/Modify/Improve/Rehabilitate Hangar"/>
    <n v="121230"/>
    <n v="13470"/>
    <n v="0"/>
    <n v="134700"/>
  </r>
  <r>
    <s v="2020"/>
    <s v="GA"/>
    <s v="MN"/>
    <x v="72"/>
    <s v="-"/>
    <s v="Park Rapids Municipal-Konshok Field"/>
    <s v="Construct Taxilane"/>
    <n v="58223"/>
    <n v="6469"/>
    <n v="0"/>
    <n v="64692"/>
  </r>
  <r>
    <s v="2020"/>
    <s v="GA"/>
    <s v="MN"/>
    <x v="37"/>
    <s v="-"/>
    <s v="Pine River Regional"/>
    <s v="Reconstruct Parking Lot"/>
    <n v="39911"/>
    <n v="4435"/>
    <n v="0"/>
    <n v="44346"/>
  </r>
  <r>
    <s v="2020"/>
    <s v="GA"/>
    <s v="MN"/>
    <x v="37"/>
    <s v="-"/>
    <s v="Pine River Regional"/>
    <s v="Reconstruct Access Road"/>
    <n v="46674"/>
    <n v="5185"/>
    <n v="0"/>
    <n v="51859"/>
  </r>
  <r>
    <s v="2020"/>
    <s v="GA"/>
    <s v="MN"/>
    <x v="38"/>
    <s v="-"/>
    <s v="Pipestone Municipal"/>
    <s v="Acquire Snow Removal Equipment"/>
    <n v="338482"/>
    <n v="37609"/>
    <n v="0"/>
    <n v="376091"/>
  </r>
  <r>
    <s v="2020"/>
    <s v="GA"/>
    <s v="MN"/>
    <x v="91"/>
    <s v="-"/>
    <s v="Rush City Regional"/>
    <s v="Seal Runway Pavement Surface/Pavement Joints"/>
    <n v="53415"/>
    <n v="5935"/>
    <n v="0"/>
    <n v="59350"/>
  </r>
  <r>
    <s v="2020"/>
    <s v="GA"/>
    <s v="MN"/>
    <x v="92"/>
    <s v="-"/>
    <s v="Rushford Municipal-Robert W Bunke Field"/>
    <s v="Seal Apron Pavement Surface/Pavement Joints"/>
    <n v="40500"/>
    <n v="4500"/>
    <n v="0"/>
    <n v="45000"/>
  </r>
  <r>
    <s v="2020"/>
    <s v="GA"/>
    <s v="MN"/>
    <x v="92"/>
    <s v="-"/>
    <s v="Rushford Municipal-Robert W Bunke Field"/>
    <s v="Seal Taxilane Pavement Surface/Pavement Joints"/>
    <n v="67500"/>
    <n v="7500"/>
    <n v="0"/>
    <n v="75000"/>
  </r>
  <r>
    <s v="2020"/>
    <s v="GA"/>
    <s v="MN"/>
    <x v="92"/>
    <s v="-"/>
    <s v="Rushford Municipal-Robert W Bunke Field"/>
    <s v="Reconstruct or Replace Airport Lighting Vault"/>
    <n v="163600"/>
    <n v="18178"/>
    <n v="0"/>
    <n v="181778"/>
  </r>
  <r>
    <s v="2020"/>
    <s v="GA"/>
    <s v="MN"/>
    <x v="92"/>
    <s v="-"/>
    <s v="Rushford Municipal-Robert W Bunke Field"/>
    <s v="Seal Runway Pavement Surface/Pavement Joints"/>
    <n v="467937"/>
    <n v="51992"/>
    <n v="0"/>
    <n v="519929"/>
  </r>
  <r>
    <s v="2020"/>
    <s v="GA"/>
    <s v="MN"/>
    <x v="77"/>
    <s v="-"/>
    <s v="Sky Harbor"/>
    <s v="Update Airport Master Plan or Study"/>
    <n v="89010"/>
    <n v="9890"/>
    <n v="0"/>
    <n v="98900"/>
  </r>
  <r>
    <s v="2020"/>
    <s v="GA"/>
    <s v="MN"/>
    <x v="78"/>
    <s v="-"/>
    <s v="St James Municipal"/>
    <s v="Seal Runway Pavement Surface/Pavement Joints"/>
    <n v="18000"/>
    <n v="2000"/>
    <n v="0"/>
    <n v="20000"/>
  </r>
  <r>
    <s v="2020"/>
    <s v="GA"/>
    <s v="MN"/>
    <x v="78"/>
    <s v="-"/>
    <s v="St James Municipal"/>
    <s v="Rehabilitate Taxiway"/>
    <n v="18000"/>
    <n v="2000"/>
    <n v="0"/>
    <n v="20000"/>
  </r>
  <r>
    <s v="2020"/>
    <s v="GA"/>
    <s v="MN"/>
    <x v="78"/>
    <s v="-"/>
    <s v="St James Municipal"/>
    <s v="Rehabilitate Taxilane"/>
    <n v="24300"/>
    <n v="2700"/>
    <n v="0"/>
    <n v="27000"/>
  </r>
  <r>
    <s v="2020"/>
    <s v="GA"/>
    <s v="MN"/>
    <x v="78"/>
    <s v="-"/>
    <s v="St James Municipal"/>
    <s v="Reconstruct Apron"/>
    <n v="27000"/>
    <n v="3000"/>
    <n v="0"/>
    <n v="30000"/>
  </r>
  <r>
    <s v="2020"/>
    <s v="GA"/>
    <s v="MN"/>
    <x v="78"/>
    <s v="-"/>
    <s v="St James Municipal"/>
    <s v="Reconstruct Perimeter Fencing not Required by 49 CFR 1542"/>
    <n v="36841"/>
    <n v="4093"/>
    <n v="0"/>
    <n v="40934"/>
  </r>
  <r>
    <s v="2020"/>
    <s v="GA"/>
    <s v="MN"/>
    <x v="78"/>
    <s v="-"/>
    <s v="St James Municipal"/>
    <s v="Install Runway Vertical/Visual Guidance System"/>
    <n v="164812"/>
    <n v="18313"/>
    <n v="0"/>
    <n v="183125"/>
  </r>
  <r>
    <s v="2020"/>
    <s v="GA"/>
    <s v="MN"/>
    <x v="78"/>
    <s v="-"/>
    <s v="St James Municipal"/>
    <s v="Construct Taxilane"/>
    <n v="247216"/>
    <n v="27468"/>
    <n v="0"/>
    <n v="274684"/>
  </r>
  <r>
    <s v="2020"/>
    <s v="GA"/>
    <s v="MN"/>
    <x v="44"/>
    <s v="-"/>
    <s v="Staples Municipal"/>
    <s v="Install Runway Vertical/Visual Guidance System"/>
    <n v="79178"/>
    <n v="8797"/>
    <n v="0"/>
    <n v="87975"/>
  </r>
  <r>
    <s v="2020"/>
    <s v="GA"/>
    <s v="MN"/>
    <x v="44"/>
    <s v="-"/>
    <s v="Staples Municipal"/>
    <s v="Acquire Snow Removal Equipment"/>
    <n v="173893"/>
    <n v="19321"/>
    <n v="0"/>
    <n v="193214"/>
  </r>
  <r>
    <s v="2020"/>
    <s v="GA"/>
    <s v="MN"/>
    <x v="45"/>
    <s v="-"/>
    <s v="Todd Field"/>
    <s v="Update Airport Master Plan or Study"/>
    <n v="252000"/>
    <n v="28000"/>
    <n v="0"/>
    <n v="280000"/>
  </r>
  <r>
    <s v="2020"/>
    <s v="GA"/>
    <s v="MN"/>
    <x v="46"/>
    <s v="-"/>
    <s v="Tower Municipal"/>
    <s v="Construct Snow Removal Equipment Building"/>
    <n v="455726"/>
    <n v="50636"/>
    <n v="0"/>
    <n v="506362"/>
  </r>
  <r>
    <s v="2020"/>
    <s v="GA"/>
    <s v="MN"/>
    <x v="98"/>
    <s v="-"/>
    <s v="Wadena Municipal"/>
    <s v="Seal Apron Pavement Surface/Pavement Joints"/>
    <n v="20770"/>
    <n v="2308"/>
    <n v="0"/>
    <n v="23078"/>
  </r>
  <r>
    <s v="2020"/>
    <s v="GA"/>
    <s v="MN"/>
    <x v="98"/>
    <s v="-"/>
    <s v="Wadena Municipal"/>
    <s v="Seal Taxiway Pavement Surface/Pavement Joints"/>
    <n v="20770"/>
    <n v="2308"/>
    <n v="0"/>
    <n v="23078"/>
  </r>
  <r>
    <s v="2020"/>
    <s v="GA"/>
    <s v="MN"/>
    <x v="98"/>
    <s v="-"/>
    <s v="Wadena Municipal"/>
    <s v="Seal Runway Pavement Surface/Pavement Joints"/>
    <n v="45886"/>
    <n v="5097"/>
    <n v="0"/>
    <n v="50983"/>
  </r>
  <r>
    <s v="2020"/>
    <s v="GA"/>
    <s v="MN"/>
    <x v="48"/>
    <s v="-"/>
    <s v="Walker Municipal"/>
    <s v="Reconstruct Airport Beacon"/>
    <n v="67328"/>
    <n v="7480"/>
    <n v="0"/>
    <n v="74808"/>
  </r>
  <r>
    <s v="2020"/>
    <s v="GA"/>
    <s v="MN"/>
    <x v="48"/>
    <s v="-"/>
    <s v="Walker Municipal"/>
    <s v="Install Runway Vertical/Visual Guidance System"/>
    <n v="72356"/>
    <n v="8040"/>
    <n v="0"/>
    <n v="80396"/>
  </r>
  <r>
    <s v="2020"/>
    <s v="GA"/>
    <s v="MN"/>
    <x v="94"/>
    <s v="-"/>
    <s v="Warroad International Memorial"/>
    <s v="Seal Taxilane Pavement Surface/Pavement Joints"/>
    <n v="4072"/>
    <n v="452"/>
    <n v="0"/>
    <n v="4524"/>
  </r>
  <r>
    <s v="2020"/>
    <s v="GA"/>
    <s v="MN"/>
    <x v="94"/>
    <s v="-"/>
    <s v="Warroad International Memorial"/>
    <s v="Seal Access Road Pavement Surface/Pavement Joints"/>
    <n v="16920"/>
    <n v="1880"/>
    <n v="0"/>
    <n v="18800"/>
  </r>
  <r>
    <s v="2020"/>
    <s v="GA"/>
    <s v="MN"/>
    <x v="94"/>
    <s v="-"/>
    <s v="Warroad International Memorial"/>
    <s v="Seal Apron Pavement Surface/Pavement Joints"/>
    <n v="27568"/>
    <n v="3063"/>
    <n v="0"/>
    <n v="30631"/>
  </r>
  <r>
    <s v="2020"/>
    <s v="GA"/>
    <s v="MN"/>
    <x v="94"/>
    <s v="-"/>
    <s v="Warroad International Memorial"/>
    <s v="Seal Taxiway Pavement Surface/Pavement Joints"/>
    <n v="77212"/>
    <n v="8580"/>
    <n v="0"/>
    <n v="85792"/>
  </r>
  <r>
    <s v="2020"/>
    <s v="GA"/>
    <s v="MN"/>
    <x v="94"/>
    <s v="-"/>
    <s v="Warroad International Memorial"/>
    <s v="Seal Runway Pavement Surface/Pavement Joints"/>
    <n v="195969"/>
    <n v="21774"/>
    <n v="0"/>
    <n v="217743"/>
  </r>
  <r>
    <s v="2020"/>
    <s v="GA"/>
    <s v="MN"/>
    <x v="51"/>
    <s v="-"/>
    <s v="Windom Municipal"/>
    <s v="Rehabilitate Runway Lighting"/>
    <n v="19429"/>
    <n v="2158"/>
    <n v="0"/>
    <n v="21587"/>
  </r>
  <r>
    <s v="2020"/>
    <s v="GA"/>
    <s v="MN"/>
    <x v="51"/>
    <s v="-"/>
    <s v="Windom Municipal"/>
    <s v="Install Runway Vertical/Visual Guidance System"/>
    <n v="180000"/>
    <n v="20000"/>
    <n v="0"/>
    <n v="200000"/>
  </r>
  <r>
    <s v="2020"/>
    <s v="GA"/>
    <s v="MN"/>
    <x v="80"/>
    <s v="-"/>
    <s v="Winsted Municipal"/>
    <s v="Construct Taxiway"/>
    <n v="90000"/>
    <n v="10000"/>
    <n v="0"/>
    <n v="100000"/>
  </r>
  <r>
    <s v="2020"/>
    <s v="GA"/>
    <s v="MN"/>
    <x v="80"/>
    <s v="-"/>
    <s v="Winsted Municipal"/>
    <s v="Rehabilitate Access Road"/>
    <n v="164243"/>
    <n v="18249"/>
    <n v="0"/>
    <n v="182492"/>
  </r>
  <r>
    <s v="2020"/>
    <s v="GA"/>
    <s v="MN"/>
    <x v="81"/>
    <s v="-"/>
    <s v="Worthington Municipal"/>
    <s v="Rehabilitate Taxiway"/>
    <n v="91902"/>
    <n v="10212"/>
    <n v="0"/>
    <n v="102114"/>
  </r>
  <r>
    <s v="2020"/>
    <s v="GA"/>
    <s v="MN"/>
    <x v="81"/>
    <s v="-"/>
    <s v="Worthington Municipal"/>
    <s v="Reconstruct Apron"/>
    <n v="381220"/>
    <n v="42357"/>
    <n v="0"/>
    <n v="423577"/>
  </r>
  <r>
    <s v="2020"/>
    <s v="P"/>
    <s v="MN"/>
    <x v="52"/>
    <s v="N"/>
    <s v="Bemidji Regional"/>
    <s v="Acquire Aircraft Rescue &amp; Fire Fighting Safety Equipment"/>
    <n v="23615"/>
    <n v="1242"/>
    <n v="0"/>
    <n v="24857"/>
  </r>
  <r>
    <s v="2020"/>
    <s v="P"/>
    <s v="MN"/>
    <x v="52"/>
    <s v="N"/>
    <s v="Bemidji Regional"/>
    <s v="Expand Apron"/>
    <n v="628843"/>
    <n v="28084"/>
    <n v="0"/>
    <n v="656927"/>
  </r>
  <r>
    <s v="2020"/>
    <s v="P"/>
    <s v="MN"/>
    <x v="53"/>
    <s v="N"/>
    <s v="Brainerd Lakes Regional"/>
    <s v="Acquire Aircraft Rescue &amp; Fire Fighting Safety Equipment"/>
    <n v="132061"/>
    <n v="14673"/>
    <n v="0"/>
    <n v="146734"/>
  </r>
  <r>
    <s v="2020"/>
    <s v="P"/>
    <s v="MN"/>
    <x v="53"/>
    <s v="N"/>
    <s v="Brainerd Lakes Regional"/>
    <s v="Seal Runway Pavement Surface/Pavement Joints"/>
    <n v="157556"/>
    <n v="17506"/>
    <n v="0"/>
    <n v="175062"/>
  </r>
  <r>
    <s v="2020"/>
    <s v="P"/>
    <s v="MN"/>
    <x v="53"/>
    <s v="N"/>
    <s v="Brainerd Lakes Regional"/>
    <s v="Construct Aircraft Rescue &amp; Fire Fighting Building"/>
    <n v="470639"/>
    <n v="52293"/>
    <n v="0"/>
    <n v="522932"/>
  </r>
  <r>
    <s v="2020"/>
    <s v="P"/>
    <s v="MN"/>
    <x v="53"/>
    <s v="N"/>
    <s v="Brainerd Lakes Regional"/>
    <s v="Acquire Aircraft Rescue &amp; Fire Fighting Vehicle"/>
    <n v="557262"/>
    <n v="61918"/>
    <n v="0"/>
    <n v="619180"/>
  </r>
  <r>
    <s v="2020"/>
    <s v="P"/>
    <s v="MN"/>
    <x v="54"/>
    <s v="N"/>
    <s v="Duluth International"/>
    <s v="Expand Apron"/>
    <n v="1597590"/>
    <n v="11008"/>
    <n v="0"/>
    <n v="1608598"/>
  </r>
  <r>
    <s v="2020"/>
    <s v="P"/>
    <s v="MN"/>
    <x v="54"/>
    <s v="N"/>
    <s v="Duluth International"/>
    <s v="Acquire Snow Removal Equipment"/>
    <n v="631238"/>
    <n v="70138"/>
    <n v="0"/>
    <n v="701376"/>
  </r>
  <r>
    <s v="2020"/>
    <s v="P"/>
    <s v="MN"/>
    <x v="54"/>
    <s v="N"/>
    <s v="Duluth International"/>
    <s v="Seal Taxiway Pavement Surface/Pavement Joints"/>
    <n v="822057"/>
    <n v="91340"/>
    <n v="0"/>
    <n v="913397"/>
  </r>
  <r>
    <s v="2020"/>
    <s v="P"/>
    <s v="MN"/>
    <x v="55"/>
    <s v="N"/>
    <s v="Falls International-Einarson Field"/>
    <s v="Acquire Aircraft Rescue &amp; Fire Fighting Safety Equipment"/>
    <n v="23615"/>
    <n v="1243"/>
    <n v="0"/>
    <n v="24858"/>
  </r>
  <r>
    <s v="2020"/>
    <s v="P"/>
    <s v="MN"/>
    <x v="55"/>
    <s v="N"/>
    <s v="Falls International-Einarson Field"/>
    <s v="Reconstruct Runway"/>
    <n v="919539"/>
    <n v="48396"/>
    <n v="0"/>
    <n v="967935"/>
  </r>
  <r>
    <s v="2020"/>
    <s v="P"/>
    <s v="MN"/>
    <x v="55"/>
    <s v="N"/>
    <s v="Falls International-Einarson Field"/>
    <s v="Reconstruct Runway"/>
    <n v="0"/>
    <n v="0"/>
    <n v="13008782"/>
    <n v="13008782"/>
  </r>
  <r>
    <s v="2020"/>
    <s v="P"/>
    <s v="MN"/>
    <x v="56"/>
    <s v="L"/>
    <s v="Minneapolis-St Paul International/Wold-Chamberlain"/>
    <s v="Construct/Extend/Improve Safety Area"/>
    <n v="474251"/>
    <n v="158084"/>
    <n v="0"/>
    <n v="632335"/>
  </r>
  <r>
    <s v="2020"/>
    <s v="P"/>
    <s v="MN"/>
    <x v="56"/>
    <s v="L"/>
    <s v="Minneapolis-St Paul International/Wold-Chamberlain"/>
    <s v="Reconstruct Service Road"/>
    <n v="580819"/>
    <n v="193606"/>
    <n v="0"/>
    <n v="774425"/>
  </r>
  <r>
    <s v="2020"/>
    <s v="P"/>
    <s v="MN"/>
    <x v="56"/>
    <s v="L"/>
    <s v="Minneapolis-St Paul International/Wold-Chamberlain"/>
    <s v="Reconstruct Runway Lighting"/>
    <n v="886360"/>
    <n v="295453"/>
    <n v="0"/>
    <n v="1181813"/>
  </r>
  <r>
    <s v="2020"/>
    <s v="P"/>
    <s v="MN"/>
    <x v="56"/>
    <s v="L"/>
    <s v="Minneapolis-St Paul International/Wold-Chamberlain"/>
    <s v="Reconstruct Access Road"/>
    <n v="2394605"/>
    <n v="798201"/>
    <n v="0"/>
    <n v="3192806"/>
  </r>
  <r>
    <s v="2020"/>
    <s v="P"/>
    <s v="MN"/>
    <x v="56"/>
    <s v="L"/>
    <s v="Minneapolis-St Paul International/Wold-Chamberlain"/>
    <s v="Reconstruct Taxiway"/>
    <n v="5287014"/>
    <n v="1762338"/>
    <n v="0"/>
    <n v="7049352"/>
  </r>
  <r>
    <s v="2020"/>
    <s v="P"/>
    <s v="MN"/>
    <x v="1"/>
    <s v="N"/>
    <s v="Range Regional"/>
    <s v="Acquire Aircraft Rescue &amp; Fire Fighting Safety Equipment"/>
    <n v="28594"/>
    <n v="3176"/>
    <n v="0"/>
    <n v="31770"/>
  </r>
  <r>
    <s v="2020"/>
    <s v="P"/>
    <s v="MN"/>
    <x v="1"/>
    <s v="N"/>
    <s v="Range Regional"/>
    <s v="Update Airport Master Plan or Study"/>
    <n v="896389"/>
    <n v="99599"/>
    <n v="0"/>
    <n v="995988"/>
  </r>
  <r>
    <s v="2020"/>
    <s v="P"/>
    <s v="MN"/>
    <x v="57"/>
    <s v="N"/>
    <s v="Rochester International"/>
    <s v="Acquire Aircraft Rescue &amp; Fire Fighting Safety Equipment"/>
    <n v="34272"/>
    <n v="3808"/>
    <n v="0"/>
    <n v="38080"/>
  </r>
  <r>
    <s v="2020"/>
    <s v="P"/>
    <s v="MN"/>
    <x v="57"/>
    <s v="N"/>
    <s v="Rochester International"/>
    <s v="Conduct Airport Related Environmental Assessment/Plan/Study"/>
    <n v="481016"/>
    <n v="53447"/>
    <n v="0"/>
    <n v="534463"/>
  </r>
  <r>
    <s v="2020"/>
    <s v="P"/>
    <s v="MN"/>
    <x v="57"/>
    <s v="N"/>
    <s v="Rochester International"/>
    <s v="Update Airport Master Plan or Study"/>
    <n v="493767"/>
    <n v="54864"/>
    <n v="0"/>
    <n v="548631"/>
  </r>
  <r>
    <s v="2020"/>
    <s v="P"/>
    <s v="MN"/>
    <x v="57"/>
    <s v="N"/>
    <s v="Rochester International"/>
    <s v="Reconstruct Runway"/>
    <n v="7293575"/>
    <n v="810395"/>
    <n v="0"/>
    <n v="8103970"/>
  </r>
  <r>
    <s v="2020"/>
    <s v="P"/>
    <s v="MN"/>
    <x v="82"/>
    <s v="N"/>
    <s v="St. Cloud Regional"/>
    <s v="Improve/Modify/Rehabilitate Contract Tower"/>
    <n v="8406"/>
    <n v="934"/>
    <n v="0"/>
    <n v="9340"/>
  </r>
  <r>
    <s v="2020"/>
    <s v="P"/>
    <s v="MN"/>
    <x v="82"/>
    <s v="N"/>
    <s v="St. Cloud Regional"/>
    <s v="Acquire Aircraft Rescue &amp; Fire Fighting Safety Equipment"/>
    <n v="22373"/>
    <n v="2485"/>
    <n v="0"/>
    <n v="24858"/>
  </r>
  <r>
    <s v="2020"/>
    <s v="P"/>
    <s v="MN"/>
    <x v="82"/>
    <s v="N"/>
    <s v="St. Cloud Regional"/>
    <s v="Reconstruct Perimeter Fencing not Required by 49 CFR 1542"/>
    <n v="120969"/>
    <n v="13441"/>
    <n v="0"/>
    <n v="134410"/>
  </r>
  <r>
    <s v="2020"/>
    <s v="R"/>
    <s v="MN"/>
    <x v="83"/>
    <s v="-"/>
    <s v="Airlake"/>
    <s v="Install Taxiway Lighting"/>
    <n v="321779"/>
    <n v="31251"/>
    <n v="0"/>
    <n v="353030"/>
  </r>
  <r>
    <s v="2020"/>
    <s v="R"/>
    <s v="MN"/>
    <x v="58"/>
    <s v="-"/>
    <s v="Anoka County-Blaine (Janes Field)"/>
    <s v="Rehabilitate Taxiway Lighting"/>
    <n v="319828"/>
    <n v="35536"/>
    <n v="0"/>
    <n v="355364"/>
  </r>
  <r>
    <s v="2020"/>
    <s v="R"/>
    <s v="MN"/>
    <x v="96"/>
    <s v="-"/>
    <s v="Crystal"/>
    <s v="Rehabilitate Taxiway"/>
    <n v="4100793"/>
    <n v="455643"/>
    <n v="0"/>
    <n v="4556436"/>
  </r>
  <r>
    <s v="2020"/>
    <s v="R"/>
    <s v="MN"/>
    <x v="59"/>
    <s v="-"/>
    <s v="Flying Cloud"/>
    <s v="Reconstruct Taxiway"/>
    <n v="369421"/>
    <n v="41046"/>
    <n v="0"/>
    <n v="410467"/>
  </r>
  <r>
    <s v="2020"/>
    <s v="R"/>
    <s v="MN"/>
    <x v="60"/>
    <s v="-"/>
    <s v="Lake Elmo"/>
    <s v="Reconstruct Runway"/>
    <n v="4000644"/>
    <n v="444516"/>
    <n v="0"/>
    <n v="4445160"/>
  </r>
  <r>
    <s v="2020"/>
    <s v="R"/>
    <s v="MN"/>
    <x v="62"/>
    <s v="-"/>
    <s v="St Paul Downtown Holman Field"/>
    <s v="Rehabilitate Access Road"/>
    <n v="384119"/>
    <n v="36914"/>
    <n v="0"/>
    <n v="42103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0">
  <r>
    <x v="0"/>
    <s v="TLF"/>
    <x v="0"/>
    <s v=""/>
    <s v=""/>
    <n v="0"/>
    <s v="001"/>
    <s v="LXL-TLF-001"/>
    <s v="008ee56521d546c193313f4d311aea40"/>
    <m/>
    <n v="0"/>
    <n v="0"/>
    <n v="0"/>
    <n v="0"/>
    <n v="0"/>
    <s v="8/16/2019"/>
    <n v="100"/>
    <s v="8/16/2019"/>
    <s v="Adequate"/>
    <n v="8504"/>
    <n v="850400"/>
  </r>
  <r>
    <x v="1"/>
    <s v="RY1634"/>
    <x v="1"/>
    <s v="1634"/>
    <s v="16/34"/>
    <n v="1"/>
    <s v="001"/>
    <s v="04Y-RY1634-001"/>
    <s v="053096123A;&amp;&lt;Z]S-P)="/>
    <m/>
    <n v="35"/>
    <n v="25"/>
    <n v="37"/>
    <n v="49"/>
    <n v="49"/>
    <s v="6/14/2017"/>
    <n v="65"/>
    <s v="6/14/2017"/>
    <s v="Degraded"/>
    <n v="264099"/>
    <n v="17166435"/>
  </r>
  <r>
    <x v="2"/>
    <s v="TLA"/>
    <x v="0"/>
    <s v=""/>
    <s v=""/>
    <n v="0"/>
    <s v="009"/>
    <s v="DLH-TLA-009"/>
    <s v="02847f3f6675400ebd5d6508b65d98a4"/>
    <m/>
    <n v="54"/>
    <n v="41"/>
    <n v="54"/>
    <n v="69"/>
    <n v="69"/>
    <s v="6/25/2018"/>
    <n v="39"/>
    <s v="6/25/2018"/>
    <s v="Unsatisfactory"/>
    <n v="61692"/>
    <n v="2405988"/>
  </r>
  <r>
    <x v="3"/>
    <s v="CTC2"/>
    <x v="2"/>
    <s v=""/>
    <s v=""/>
    <n v="0"/>
    <s v="002"/>
    <s v="OTG-CTC2-002"/>
    <s v="02be9046b5b84b83b73417516f8de042"/>
    <m/>
    <n v="0"/>
    <n v="0"/>
    <n v="0"/>
    <n v="0"/>
    <n v="0"/>
    <s v="5/31/2018"/>
    <n v="100"/>
    <s v="5/31/2018"/>
    <s v="Adequate"/>
    <n v="5645"/>
    <n v="564500"/>
  </r>
  <r>
    <x v="4"/>
    <s v="CTA3"/>
    <x v="2"/>
    <s v=""/>
    <s v=""/>
    <n v="0"/>
    <s v="001"/>
    <s v="ROS-CTA3-001"/>
    <s v="053096123#(U`V#9O9YM"/>
    <m/>
    <n v="0"/>
    <n v="0"/>
    <n v="0"/>
    <n v="0"/>
    <n v="0"/>
    <s v="6/9/2018"/>
    <n v="100"/>
    <s v="6/9/2018"/>
    <s v="Adequate"/>
    <n v="10141"/>
    <n v="1014100"/>
  </r>
  <r>
    <x v="5"/>
    <s v="RY1432"/>
    <x v="1"/>
    <s v="1432"/>
    <s v="14/32"/>
    <n v="1"/>
    <s v="001"/>
    <s v="06Y-RY1432-001"/>
    <s v="053096123?)O,Z9]@IZ6"/>
    <m/>
    <n v="43"/>
    <n v="31"/>
    <n v="44"/>
    <n v="58"/>
    <n v="58"/>
    <s v="6/16/2017"/>
    <n v="57"/>
    <s v="6/16/2017"/>
    <s v="Degraded"/>
    <n v="186093"/>
    <n v="10607301"/>
  </r>
  <r>
    <x v="0"/>
    <s v="CTC"/>
    <x v="2"/>
    <s v=""/>
    <s v=""/>
    <n v="0"/>
    <s v="001"/>
    <s v="LXL-CTC-001"/>
    <s v="053096123#7WE=V]^@F7"/>
    <m/>
    <n v="11"/>
    <n v="8"/>
    <n v="15"/>
    <n v="21"/>
    <n v="21"/>
    <s v="7/16/2019"/>
    <n v="89"/>
    <s v="7/16/2019"/>
    <s v="Adequate"/>
    <n v="10395"/>
    <n v="925155"/>
  </r>
  <r>
    <x v="6"/>
    <s v="PTA"/>
    <x v="3"/>
    <s v=""/>
    <s v=""/>
    <n v="0"/>
    <s v="003"/>
    <s v="PWC-PTA-003"/>
    <s v="053096123#T1C7AW.M(&lt;"/>
    <m/>
    <n v="16"/>
    <n v="11"/>
    <n v="19"/>
    <n v="27"/>
    <n v="27"/>
    <s v="7/16/2019"/>
    <n v="84"/>
    <s v="7/16/2019"/>
    <s v="Adequate"/>
    <n v="23366"/>
    <n v="1962744"/>
  </r>
  <r>
    <x v="7"/>
    <s v="APA"/>
    <x v="4"/>
    <s v=""/>
    <s v=""/>
    <n v="0"/>
    <s v="001"/>
    <s v="FSE-APA-001"/>
    <s v="053096123$(URI?UH&amp;/_"/>
    <m/>
    <n v="35"/>
    <n v="25"/>
    <n v="37"/>
    <n v="49"/>
    <n v="49"/>
    <s v="7/1/2018"/>
    <n v="65"/>
    <s v="7/1/2018"/>
    <s v="Degraded"/>
    <n v="37817"/>
    <n v="2458105"/>
  </r>
  <r>
    <x v="8"/>
    <s v="APA"/>
    <x v="4"/>
    <s v=""/>
    <s v=""/>
    <n v="0"/>
    <s v="001"/>
    <s v="D42-APA-001"/>
    <s v="053096123$C&lt;@C&lt;?N&amp;++"/>
    <m/>
    <n v="26"/>
    <n v="18"/>
    <n v="28"/>
    <n v="39"/>
    <n v="39"/>
    <s v="6/4/2018"/>
    <n v="74"/>
    <s v="6/4/2018"/>
    <s v="Adequate"/>
    <n v="74711"/>
    <n v="5528614"/>
  </r>
  <r>
    <x v="9"/>
    <s v="APA"/>
    <x v="4"/>
    <s v=""/>
    <s v=""/>
    <n v="0"/>
    <s v="001"/>
    <s v="XVG-APA-001"/>
    <s v="053096123$C][_]5GSCV"/>
    <m/>
    <n v="22"/>
    <n v="15"/>
    <n v="25"/>
    <n v="34"/>
    <n v="34"/>
    <s v="7/16/2019"/>
    <n v="78"/>
    <s v="7/16/2019"/>
    <s v="Adequate"/>
    <n v="88046"/>
    <n v="6867588"/>
  </r>
  <r>
    <x v="10"/>
    <s v="RY826"/>
    <x v="1"/>
    <s v="826"/>
    <s v="08/26"/>
    <n v="1"/>
    <s v="001"/>
    <s v="12D-RY826-001"/>
    <s v="0530961235@:R?&lt;6,.TT"/>
    <m/>
    <n v="17"/>
    <n v="12"/>
    <n v="20"/>
    <n v="28"/>
    <n v="28"/>
    <s v="7/16/2019"/>
    <n v="83"/>
    <s v="7/16/2019"/>
    <s v="Adequate"/>
    <n v="262955"/>
    <n v="21825265"/>
  </r>
  <r>
    <x v="11"/>
    <s v="CTA3"/>
    <x v="2"/>
    <s v=""/>
    <s v=""/>
    <n v="0"/>
    <s v="001"/>
    <s v="PKD-CTA3-001"/>
    <s v="053096123$HM)&gt;+YJJ&lt;&lt;"/>
    <m/>
    <n v="19"/>
    <n v="13"/>
    <n v="22"/>
    <n v="31"/>
    <n v="31"/>
    <s v="7/16/2019"/>
    <n v="81"/>
    <s v="7/16/2019"/>
    <s v="Adequate"/>
    <n v="18727"/>
    <n v="1516887"/>
  </r>
  <r>
    <x v="12"/>
    <s v="CTA1"/>
    <x v="2"/>
    <s v=""/>
    <s v=""/>
    <n v="0"/>
    <s v="001"/>
    <s v="GYL-CTA1-001"/>
    <s v="053096123$XVE[GZ0])M"/>
    <m/>
    <n v="6"/>
    <n v="4"/>
    <n v="11"/>
    <n v="15"/>
    <n v="15"/>
    <s v="6/11/2019"/>
    <n v="94"/>
    <s v="6/11/2019"/>
    <s v="Adequate"/>
    <n v="11830"/>
    <n v="1112020"/>
  </r>
  <r>
    <x v="13"/>
    <s v="CTA3"/>
    <x v="2"/>
    <s v=""/>
    <s v=""/>
    <n v="0"/>
    <s v="001"/>
    <s v="ONA-CTA3-001"/>
    <s v="053096123%$E[8;0&lt;:,R"/>
    <m/>
    <n v="0"/>
    <n v="0"/>
    <n v="0"/>
    <n v="0"/>
    <n v="0"/>
    <s v="6/8/2018"/>
    <n v="100"/>
    <s v="6/8/2018"/>
    <s v="Adequate"/>
    <n v="7710"/>
    <n v="771000"/>
  </r>
  <r>
    <x v="14"/>
    <s v="APA"/>
    <x v="4"/>
    <s v=""/>
    <s v=""/>
    <n v="0"/>
    <s v="002"/>
    <s v="RWF-APA-002"/>
    <s v="053096123%:)S1F7T9^K"/>
    <m/>
    <n v="39"/>
    <n v="28"/>
    <n v="40"/>
    <n v="53"/>
    <n v="53"/>
    <s v="6/4/2018"/>
    <n v="61"/>
    <s v="6/4/2018"/>
    <s v="Degraded"/>
    <n v="16980"/>
    <n v="1035780"/>
  </r>
  <r>
    <x v="15"/>
    <s v="APA"/>
    <x v="4"/>
    <s v=""/>
    <s v=""/>
    <n v="0"/>
    <s v="002"/>
    <s v="ELO-APA-002"/>
    <s v="053096123%&gt;&amp;HZ=@$$WT"/>
    <m/>
    <n v="49"/>
    <n v="36"/>
    <n v="50"/>
    <n v="64"/>
    <n v="64"/>
    <s v="6/10/2017"/>
    <n v="49"/>
    <s v="6/10/2017"/>
    <s v="Unsatisfactory"/>
    <n v="26094"/>
    <n v="1278606"/>
  </r>
  <r>
    <x v="9"/>
    <s v="CTB"/>
    <x v="2"/>
    <s v=""/>
    <s v=""/>
    <n v="0"/>
    <s v="001"/>
    <s v="XVG-CTB-001"/>
    <s v="053096123%]LMDK-MTHF"/>
    <m/>
    <n v="14"/>
    <n v="10"/>
    <n v="17"/>
    <n v="25"/>
    <n v="25"/>
    <s v="7/16/2019"/>
    <n v="83"/>
    <s v="7/16/2019"/>
    <s v="Adequate"/>
    <n v="3758"/>
    <n v="311914"/>
  </r>
  <r>
    <x v="16"/>
    <s v="PTB"/>
    <x v="3"/>
    <s v=""/>
    <s v=""/>
    <n v="0"/>
    <s v="001"/>
    <s v="MKT-PTB-001"/>
    <s v="053096123%]XCA&amp;AT:[A"/>
    <m/>
    <n v="20"/>
    <n v="14"/>
    <n v="23"/>
    <n v="32"/>
    <n v="32"/>
    <s v="6/19/2017"/>
    <n v="80"/>
    <s v="6/19/2017"/>
    <s v="Adequate"/>
    <n v="18680"/>
    <n v="1494400"/>
  </r>
  <r>
    <x v="17"/>
    <s v="RY1331"/>
    <x v="1"/>
    <s v="1331"/>
    <s v="13/31"/>
    <n v="1"/>
    <s v="002"/>
    <s v="12Y-RY1331-002"/>
    <s v="0530961237A=09@T/U0,"/>
    <m/>
    <n v="18"/>
    <n v="12"/>
    <n v="21"/>
    <n v="29"/>
    <n v="29"/>
    <s v="6/20/2017"/>
    <n v="82"/>
    <s v="6/20/2017"/>
    <s v="Adequate"/>
    <n v="84843"/>
    <n v="6957126"/>
  </r>
  <r>
    <x v="17"/>
    <s v="RY1331"/>
    <x v="1"/>
    <s v="1331"/>
    <s v="13/31"/>
    <n v="1"/>
    <s v="001"/>
    <s v="12Y-RY1331-001"/>
    <s v="053096123L[(]+&lt;V:^,:"/>
    <m/>
    <n v="15"/>
    <n v="10"/>
    <n v="18"/>
    <n v="26"/>
    <n v="26"/>
    <s v="6/20/2017"/>
    <n v="84"/>
    <s v="6/20/2017"/>
    <s v="Adequate"/>
    <n v="150100"/>
    <n v="12608400"/>
  </r>
  <r>
    <x v="18"/>
    <s v="CTC"/>
    <x v="2"/>
    <s v=""/>
    <s v=""/>
    <n v="0"/>
    <s v="001"/>
    <s v="RGK-CTC-001"/>
    <s v="053096123&amp;$/,8=3,B^H"/>
    <m/>
    <n v="27"/>
    <n v="19"/>
    <n v="29"/>
    <n v="40"/>
    <n v="40"/>
    <s v="6/23/2017"/>
    <n v="73"/>
    <s v="6/23/2017"/>
    <s v="Adequate"/>
    <n v="24185"/>
    <n v="1765505"/>
  </r>
  <r>
    <x v="19"/>
    <s v="RY1634"/>
    <x v="1"/>
    <s v="1634"/>
    <s v="16/34"/>
    <n v="1"/>
    <s v="001"/>
    <s v="14Y-RY1634-001"/>
    <s v="053096123CB51DJO7RTW"/>
    <m/>
    <n v="6"/>
    <n v="4"/>
    <n v="11"/>
    <n v="15"/>
    <n v="15"/>
    <s v="6/11/2019"/>
    <n v="94"/>
    <s v="6/11/2019"/>
    <s v="Adequate"/>
    <n v="225063"/>
    <n v="21155922"/>
  </r>
  <r>
    <x v="16"/>
    <s v="APA"/>
    <x v="4"/>
    <s v=""/>
    <s v=""/>
    <n v="0"/>
    <s v="001"/>
    <s v="MKT-APA-001"/>
    <s v="053096123&amp;,S.4GA:S98"/>
    <m/>
    <n v="5"/>
    <n v="0"/>
    <n v="0"/>
    <n v="0"/>
    <n v="0"/>
    <s v="6/19/2017"/>
    <n v="95"/>
    <s v="6/19/2017"/>
    <s v="Adequate"/>
    <n v="145072"/>
    <n v="13781840"/>
  </r>
  <r>
    <x v="20"/>
    <s v="APA"/>
    <x v="4"/>
    <s v=""/>
    <s v=""/>
    <n v="0"/>
    <s v="001"/>
    <s v="AEL-APA-001"/>
    <s v="053096123&amp;.0;QVAY/0W"/>
    <m/>
    <n v="3"/>
    <n v="0"/>
    <n v="0"/>
    <n v="0"/>
    <n v="0"/>
    <s v="6/11/2019"/>
    <n v="97"/>
    <s v="6/11/2019"/>
    <s v="Adequate"/>
    <n v="103105"/>
    <n v="10001185"/>
  </r>
  <r>
    <x v="3"/>
    <s v="APA"/>
    <x v="4"/>
    <s v=""/>
    <s v=""/>
    <n v="0"/>
    <s v="003"/>
    <s v="OTG-APA-003"/>
    <s v="053096123&amp;`:-_V_V0&gt;%"/>
    <m/>
    <n v="77"/>
    <n v="44"/>
    <n v="58"/>
    <n v="71"/>
    <n v="71"/>
    <s v="6/6/2018"/>
    <n v="43"/>
    <s v="6/6/2018"/>
    <s v="Unsatisfactory"/>
    <n v="28601"/>
    <n v="1229843"/>
  </r>
  <r>
    <x v="21"/>
    <s v="APA"/>
    <x v="4"/>
    <s v=""/>
    <s v=""/>
    <n v="0"/>
    <s v="001"/>
    <s v="HZX-APA-001"/>
    <s v="053096123&amp;AQ3&gt;?)W?S3"/>
    <m/>
    <n v="23"/>
    <n v="16"/>
    <n v="25"/>
    <n v="35"/>
    <n v="35"/>
    <s v="6/10/2018"/>
    <n v="77"/>
    <s v="6/10/2018"/>
    <s v="Adequate"/>
    <n v="45035"/>
    <n v="3467695"/>
  </r>
  <r>
    <x v="22"/>
    <s v="RY1331"/>
    <x v="1"/>
    <s v="1331"/>
    <s v="13/31"/>
    <n v="1"/>
    <s v="001"/>
    <s v="16D-RY1331-001"/>
    <s v="090397061-G9OH4IDLEJ"/>
    <m/>
    <n v="21"/>
    <n v="14"/>
    <n v="24"/>
    <n v="33"/>
    <n v="33"/>
    <s v="7/16/2019"/>
    <n v="79"/>
    <s v="7/16/2019"/>
    <s v="Adequate"/>
    <n v="319380"/>
    <n v="25231020"/>
  </r>
  <r>
    <x v="23"/>
    <s v="RY1230"/>
    <x v="1"/>
    <s v="1230"/>
    <s v="12/30"/>
    <n v="1"/>
    <s v="001"/>
    <s v="1D6-RY1230-001"/>
    <s v="053096123G1S&lt;),5/IJ9"/>
    <m/>
    <n v="53"/>
    <n v="40"/>
    <n v="53"/>
    <n v="68"/>
    <n v="68"/>
    <s v="6/3/2018"/>
    <n v="47"/>
    <s v="6/3/2018"/>
    <s v="Unsatisfactory"/>
    <n v="148352"/>
    <n v="6972544"/>
  </r>
  <r>
    <x v="24"/>
    <s v="RY1735"/>
    <x v="1"/>
    <s v="1735"/>
    <s v="17/35"/>
    <n v="1"/>
    <s v="001"/>
    <s v="3N8-RY1735-001"/>
    <s v="IITDB+25DI/D$MS`1,Q1"/>
    <m/>
    <n v="24"/>
    <n v="17"/>
    <n v="26"/>
    <n v="36"/>
    <n v="36"/>
    <s v="7/16/2019"/>
    <n v="76"/>
    <s v="7/16/2019"/>
    <s v="Adequate"/>
    <n v="254873"/>
    <n v="19370348"/>
  </r>
  <r>
    <x v="25"/>
    <s v="CTA"/>
    <x v="2"/>
    <s v=""/>
    <s v=""/>
    <n v="0"/>
    <s v="001"/>
    <s v="FKA-CTA-001"/>
    <s v="053096123([A#NJ34*5U"/>
    <m/>
    <n v="29"/>
    <n v="20"/>
    <n v="31"/>
    <n v="42"/>
    <n v="42"/>
    <s v="6/22/2017"/>
    <n v="71"/>
    <s v="6/22/2017"/>
    <s v="Adequate"/>
    <n v="18035"/>
    <n v="1280485"/>
  </r>
  <r>
    <x v="26"/>
    <s v="CTC"/>
    <x v="2"/>
    <s v=""/>
    <s v=""/>
    <n v="0"/>
    <s v="001"/>
    <s v="SGS-CTC-001"/>
    <s v="053096123(^J$+X38V&amp;$"/>
    <m/>
    <n v="22"/>
    <n v="15"/>
    <n v="25"/>
    <n v="34"/>
    <n v="34"/>
    <s v="6/24/2017"/>
    <n v="38"/>
    <s v="6/24/2017"/>
    <s v="Unsatisfactory"/>
    <n v="19760"/>
    <n v="750880"/>
  </r>
  <r>
    <x v="27"/>
    <s v="CTC"/>
    <x v="2"/>
    <s v=""/>
    <s v=""/>
    <n v="0"/>
    <s v="001"/>
    <s v="FRM-CTC-001"/>
    <s v="053096123(9BA?AM;`+R"/>
    <m/>
    <n v="9"/>
    <n v="6"/>
    <n v="13"/>
    <n v="19"/>
    <n v="19"/>
    <s v="6/18/2017"/>
    <n v="91"/>
    <s v="6/18/2017"/>
    <s v="Adequate"/>
    <n v="23154"/>
    <n v="2107014"/>
  </r>
  <r>
    <x v="28"/>
    <s v="APA"/>
    <x v="4"/>
    <s v=""/>
    <s v=""/>
    <n v="0"/>
    <s v="001"/>
    <s v="HCO-APA-001"/>
    <s v="053096123(SS1SXXK/G?"/>
    <m/>
    <n v="29"/>
    <n v="20"/>
    <n v="31"/>
    <n v="42"/>
    <n v="42"/>
    <s v="6/13/2017"/>
    <n v="71"/>
    <s v="6/13/2017"/>
    <s v="Adequate"/>
    <n v="63726"/>
    <n v="4524546"/>
  </r>
  <r>
    <x v="29"/>
    <s v="RY1533"/>
    <x v="1"/>
    <s v="1533"/>
    <s v="15/33"/>
    <n v="1"/>
    <s v="001"/>
    <s v="48Y-RY1533-001"/>
    <s v="053096123-5@5WB`$*3I"/>
    <m/>
    <n v="39"/>
    <n v="28"/>
    <n v="40"/>
    <n v="53"/>
    <n v="53"/>
    <s v="7/16/2019"/>
    <n v="60"/>
    <s v="7/16/2019"/>
    <s v="Degraded"/>
    <n v="257405"/>
    <n v="15444300"/>
  </r>
  <r>
    <x v="18"/>
    <s v="APB"/>
    <x v="4"/>
    <s v=""/>
    <s v=""/>
    <n v="0"/>
    <s v="001"/>
    <s v="RGK-APB-001"/>
    <s v="053096123)$R9M4^23H;"/>
    <m/>
    <n v="11"/>
    <n v="8"/>
    <n v="15"/>
    <n v="21"/>
    <n v="21"/>
    <s v="6/23/2017"/>
    <n v="89"/>
    <s v="6/23/2017"/>
    <s v="Adequate"/>
    <n v="28767"/>
    <n v="2560263"/>
  </r>
  <r>
    <x v="30"/>
    <s v="CTA"/>
    <x v="2"/>
    <s v=""/>
    <s v=""/>
    <n v="0"/>
    <s v="001"/>
    <s v="DVP-CTA-001"/>
    <s v="053096123)&amp;C05TTU:$K"/>
    <m/>
    <n v="3"/>
    <n v="2"/>
    <n v="8"/>
    <n v="12"/>
    <n v="12"/>
    <s v="6/17/2017"/>
    <n v="97"/>
    <s v="6/17/2017"/>
    <s v="Adequate"/>
    <n v="9180"/>
    <n v="890460"/>
  </r>
  <r>
    <x v="31"/>
    <s v="CTA1"/>
    <x v="2"/>
    <s v=""/>
    <s v=""/>
    <n v="0"/>
    <s v="001"/>
    <s v="MOX-CTA1-001"/>
    <s v="053096123))&amp;GT&lt;17R\@"/>
    <m/>
    <n v="6"/>
    <n v="4"/>
    <n v="11"/>
    <n v="15"/>
    <n v="15"/>
    <s v="6/11/2019"/>
    <n v="94"/>
    <s v="6/11/2019"/>
    <s v="Adequate"/>
    <n v="23429"/>
    <n v="2202326"/>
  </r>
  <r>
    <x v="16"/>
    <s v="CTC"/>
    <x v="2"/>
    <s v=""/>
    <s v=""/>
    <n v="0"/>
    <s v="001"/>
    <s v="MKT-CTC-001"/>
    <s v="053096123)-MNZ#L+J_5"/>
    <m/>
    <n v="15"/>
    <n v="10"/>
    <n v="18"/>
    <n v="26"/>
    <n v="26"/>
    <s v="6/19/2017"/>
    <n v="85"/>
    <s v="6/19/2017"/>
    <s v="Adequate"/>
    <n v="41694"/>
    <n v="3543990"/>
  </r>
  <r>
    <x v="32"/>
    <s v="RY1634"/>
    <x v="1"/>
    <s v="1634"/>
    <s v="16/34"/>
    <n v="1"/>
    <s v="001"/>
    <s v="55Y-RY1634-001"/>
    <s v="053096123.QM@UMVN3WS"/>
    <m/>
    <n v="26"/>
    <n v="18"/>
    <n v="28"/>
    <n v="39"/>
    <n v="39"/>
    <s v="6/7/2018"/>
    <n v="74"/>
    <s v="6/7/2018"/>
    <s v="Adequate"/>
    <n v="192954"/>
    <n v="14278596"/>
  </r>
  <r>
    <x v="33"/>
    <s v="CTA"/>
    <x v="2"/>
    <s v=""/>
    <s v=""/>
    <n v="0"/>
    <s v="001"/>
    <s v="EVM-CTA-001"/>
    <s v="053096123)CJ)\G`[`1K"/>
    <m/>
    <n v="50"/>
    <n v="37"/>
    <n v="50"/>
    <n v="65"/>
    <n v="65"/>
    <s v="6/29/2018"/>
    <n v="47"/>
    <s v="6/29/2018"/>
    <s v="Unsatisfactory"/>
    <n v="57713"/>
    <n v="2712511"/>
  </r>
  <r>
    <x v="26"/>
    <s v="CTC"/>
    <x v="2"/>
    <s v=""/>
    <s v=""/>
    <n v="0"/>
    <s v="002"/>
    <s v="SGS-CTC-002"/>
    <s v="053096123)R0N(\@:P.W"/>
    <m/>
    <n v="16"/>
    <n v="11"/>
    <n v="19"/>
    <n v="27"/>
    <n v="27"/>
    <s v="6/24/2017"/>
    <n v="84"/>
    <s v="6/24/2017"/>
    <s v="Adequate"/>
    <n v="37792"/>
    <n v="3174528"/>
  </r>
  <r>
    <x v="34"/>
    <s v="RY1533"/>
    <x v="1"/>
    <s v="1533"/>
    <s v="15/33"/>
    <n v="1"/>
    <s v="001"/>
    <s v="6D1-RY1533-001"/>
    <s v="053096123+$?$H`-`$I1"/>
    <m/>
    <n v="42"/>
    <n v="31"/>
    <n v="43"/>
    <n v="57"/>
    <n v="57"/>
    <s v="6/1/2018"/>
    <n v="58"/>
    <s v="6/1/2018"/>
    <s v="Degraded"/>
    <n v="209837"/>
    <n v="12170546"/>
  </r>
  <r>
    <x v="35"/>
    <s v="PTA"/>
    <x v="3"/>
    <s v=""/>
    <s v=""/>
    <n v="0"/>
    <s v="001"/>
    <s v="BBB-PTA-001"/>
    <s v="053096123*&amp;/AIJ+:RYI"/>
    <m/>
    <n v="28"/>
    <n v="20"/>
    <n v="30"/>
    <n v="41"/>
    <n v="41"/>
    <s v="6/2/2018"/>
    <n v="72"/>
    <s v="6/2/2018"/>
    <s v="Adequate"/>
    <n v="174007"/>
    <n v="12528504"/>
  </r>
  <r>
    <x v="36"/>
    <s v="CTAX"/>
    <x v="2"/>
    <s v=""/>
    <s v=""/>
    <n v="0"/>
    <s v="001"/>
    <s v="BDE-CTAX-001"/>
    <s v="053096123*:5+HQZ]R[O"/>
    <m/>
    <n v="29"/>
    <n v="20"/>
    <n v="31"/>
    <n v="42"/>
    <n v="42"/>
    <s v="6/12/2017"/>
    <n v="71"/>
    <s v="6/12/2017"/>
    <s v="Adequate"/>
    <n v="39501"/>
    <n v="2804571"/>
  </r>
  <r>
    <x v="37"/>
    <s v="RY1432"/>
    <x v="1"/>
    <s v="1432"/>
    <s v="14/32"/>
    <n v="1"/>
    <s v="001"/>
    <s v="7Y4-RY1432-001"/>
    <s v="090397061^UAR1.HY%W0"/>
    <m/>
    <n v="27"/>
    <n v="19"/>
    <n v="29"/>
    <n v="40"/>
    <n v="40"/>
    <s v="7/16/2019"/>
    <n v="73"/>
    <s v="7/16/2019"/>
    <s v="Adequate"/>
    <n v="299814"/>
    <n v="21886422"/>
  </r>
  <r>
    <x v="38"/>
    <s v="APA"/>
    <x v="4"/>
    <s v=""/>
    <s v=""/>
    <n v="0"/>
    <s v="001"/>
    <s v="DTL-APA-001"/>
    <s v="053096123*`R:+L:6$4P"/>
    <m/>
    <n v="26"/>
    <n v="18"/>
    <n v="28"/>
    <n v="39"/>
    <n v="39"/>
    <s v="6/14/2017"/>
    <n v="74"/>
    <s v="6/14/2017"/>
    <s v="Adequate"/>
    <n v="58802"/>
    <n v="4351348"/>
  </r>
  <r>
    <x v="14"/>
    <s v="CTA2"/>
    <x v="2"/>
    <s v=""/>
    <s v=""/>
    <n v="0"/>
    <s v="001"/>
    <s v="RWF-CTA2-001"/>
    <s v="053096123*Q?O^0+B$2+"/>
    <m/>
    <n v="19"/>
    <n v="13"/>
    <n v="22"/>
    <n v="31"/>
    <n v="31"/>
    <s v="6/4/2018"/>
    <n v="81"/>
    <s v="6/4/2018"/>
    <s v="Adequate"/>
    <n v="12432"/>
    <n v="1006992"/>
  </r>
  <r>
    <x v="39"/>
    <s v="RY1533"/>
    <x v="1"/>
    <s v="1533"/>
    <s v="15/33"/>
    <n v="1"/>
    <s v="001"/>
    <s v="ACQ-RY1533-001"/>
    <s v="053096123#]CTOE&lt;`O(X"/>
    <m/>
    <n v="24"/>
    <n v="17"/>
    <n v="26"/>
    <n v="36"/>
    <n v="36"/>
    <s v="6/11/2019"/>
    <n v="76"/>
    <s v="6/11/2019"/>
    <s v="Adequate"/>
    <n v="247593"/>
    <n v="18817068"/>
  </r>
  <r>
    <x v="16"/>
    <s v="PPTD"/>
    <x v="5"/>
    <s v=""/>
    <s v=""/>
    <n v="0"/>
    <s v="002"/>
    <s v="MKT-PPTD-002"/>
    <s v="053096123+)A8`6TP8BT"/>
    <m/>
    <n v="30"/>
    <n v="21"/>
    <n v="32"/>
    <n v="43"/>
    <n v="43"/>
    <s v="6/19/2017"/>
    <n v="70"/>
    <s v="6/19/2017"/>
    <s v="Degraded"/>
    <n v="62098"/>
    <n v="4346860"/>
  </r>
  <r>
    <x v="39"/>
    <s v="RY1533"/>
    <x v="1"/>
    <s v="1533"/>
    <s v="15/33"/>
    <n v="1"/>
    <s v="002"/>
    <s v="ACQ-RY1533-002"/>
    <s v="a42dc994b7f143099172acb97141f091"/>
    <m/>
    <n v="0"/>
    <n v="0"/>
    <n v="0"/>
    <n v="0"/>
    <n v="0"/>
    <s v="7/16/2019"/>
    <n v="100"/>
    <s v="7/16/2019"/>
    <s v="Adequate"/>
    <n v="7486"/>
    <n v="748600"/>
  </r>
  <r>
    <x v="40"/>
    <s v="PTA"/>
    <x v="3"/>
    <s v=""/>
    <s v=""/>
    <n v="0"/>
    <s v="004"/>
    <s v="INL-PTA-004"/>
    <s v="053096123+1425ZKB=2\"/>
    <m/>
    <n v="48"/>
    <n v="36"/>
    <n v="49"/>
    <n v="63"/>
    <n v="63"/>
    <s v="7/16/2019"/>
    <n v="49"/>
    <s v="7/16/2019"/>
    <s v="Unsatisfactory"/>
    <n v="194074"/>
    <n v="9509626"/>
  </r>
  <r>
    <x v="41"/>
    <s v="RY1634"/>
    <x v="1"/>
    <s v="1634"/>
    <s v="16/34"/>
    <n v="1"/>
    <s v="001"/>
    <s v="ADC-RY1634-001"/>
    <s v="053096123-;`&amp;ALX)V@P"/>
    <m/>
    <n v="25"/>
    <n v="17"/>
    <n v="27"/>
    <n v="38"/>
    <n v="38"/>
    <s v="6/15/2017"/>
    <n v="75"/>
    <s v="6/15/2017"/>
    <s v="Adequate"/>
    <n v="300422"/>
    <n v="22531650"/>
  </r>
  <r>
    <x v="42"/>
    <s v="APA"/>
    <x v="4"/>
    <s v=""/>
    <s v=""/>
    <n v="0"/>
    <s v="002"/>
    <s v="CFE-APA-002"/>
    <s v="053096123+9/7I9&gt;NDCH"/>
    <m/>
    <n v="23"/>
    <n v="16"/>
    <n v="25"/>
    <n v="35"/>
    <n v="35"/>
    <s v="6/11/2019"/>
    <n v="75"/>
    <s v="6/11/2019"/>
    <s v="Adequate"/>
    <n v="32397"/>
    <n v="2429775"/>
  </r>
  <r>
    <x v="31"/>
    <s v="APA"/>
    <x v="4"/>
    <s v=""/>
    <s v=""/>
    <n v="0"/>
    <s v="003"/>
    <s v="MOX-APA-003"/>
    <s v="053096123+AOACHJ7;4B"/>
    <m/>
    <n v="62"/>
    <n v="48"/>
    <n v="61"/>
    <n v="76"/>
    <n v="76"/>
    <s v="6/11/2019"/>
    <n v="16"/>
    <s v="6/11/2019"/>
    <s v="Unsatisfactory"/>
    <n v="14991"/>
    <n v="239856"/>
  </r>
  <r>
    <x v="43"/>
    <s v="CTB"/>
    <x v="2"/>
    <s v=""/>
    <s v=""/>
    <n v="0"/>
    <s v="001"/>
    <s v="AQP-CTB-001"/>
    <s v="053096123+DE9F&amp;,QFU&gt;"/>
    <m/>
    <n v="85"/>
    <n v="70"/>
    <n v="81"/>
    <n v="91"/>
    <n v="91"/>
    <s v="6/2/2018"/>
    <n v="15"/>
    <s v="6/2/2018"/>
    <s v="Unsatisfactory"/>
    <n v="12387"/>
    <n v="185805"/>
  </r>
  <r>
    <x v="20"/>
    <s v="RY1735"/>
    <x v="1"/>
    <s v="1735"/>
    <s v="17/35"/>
    <n v="1"/>
    <s v="001"/>
    <s v="AEL-RY1735-001"/>
    <s v="IITDBUK6%C8$W/#Y?@1,"/>
    <m/>
    <n v="18"/>
    <n v="12"/>
    <n v="21"/>
    <n v="29"/>
    <n v="29"/>
    <s v="6/11/2019"/>
    <n v="82"/>
    <s v="6/11/2019"/>
    <s v="Adequate"/>
    <n v="499946"/>
    <n v="40995572"/>
  </r>
  <r>
    <x v="11"/>
    <s v="APA"/>
    <x v="4"/>
    <s v=""/>
    <s v=""/>
    <n v="0"/>
    <s v="001"/>
    <s v="PKD-APA-001"/>
    <s v="053096123,+P*UP,&lt;VB["/>
    <m/>
    <n v="21"/>
    <n v="14"/>
    <n v="24"/>
    <n v="33"/>
    <n v="33"/>
    <s v="7/16/2019"/>
    <n v="79"/>
    <s v="7/16/2019"/>
    <s v="Adequate"/>
    <n v="250776"/>
    <n v="19811304"/>
  </r>
  <r>
    <x v="43"/>
    <s v="CTA"/>
    <x v="2"/>
    <s v=""/>
    <s v=""/>
    <n v="0"/>
    <s v="001"/>
    <s v="AQP-CTA-001"/>
    <s v="053096123,;?FTHHOXY."/>
    <m/>
    <n v="67"/>
    <n v="53"/>
    <n v="66"/>
    <n v="80"/>
    <n v="80"/>
    <s v="6/2/2018"/>
    <n v="33"/>
    <s v="6/2/2018"/>
    <s v="Unsatisfactory"/>
    <n v="12444"/>
    <n v="410652"/>
  </r>
  <r>
    <x v="44"/>
    <s v="APA"/>
    <x v="4"/>
    <s v=""/>
    <s v=""/>
    <n v="0"/>
    <s v="003"/>
    <s v="CKN-APA-003"/>
    <s v="053096123,&gt;GV+H%),:F"/>
    <m/>
    <n v="11"/>
    <n v="8"/>
    <n v="15"/>
    <n v="21"/>
    <n v="21"/>
    <s v="7/3/2018"/>
    <n v="89"/>
    <s v="7/3/2018"/>
    <s v="Adequate"/>
    <n v="9911"/>
    <n v="882079"/>
  </r>
  <r>
    <x v="45"/>
    <s v="PPTA1"/>
    <x v="5"/>
    <s v=""/>
    <s v=""/>
    <n v="0"/>
    <s v="001"/>
    <s v="FBL-PPTA1-001"/>
    <s v="053096123,\C)&lt;XF?//O"/>
    <m/>
    <n v="40"/>
    <n v="29"/>
    <n v="41"/>
    <n v="54"/>
    <n v="54"/>
    <s v="6/21/2017"/>
    <n v="60"/>
    <s v="6/21/2017"/>
    <s v="Degraded"/>
    <n v="25145"/>
    <n v="1508700"/>
  </r>
  <r>
    <x v="46"/>
    <s v="CTD2"/>
    <x v="2"/>
    <s v=""/>
    <s v=""/>
    <n v="0"/>
    <s v="001"/>
    <s v="STC-CTD2-001"/>
    <s v="053096123,1#A(O;^&amp;CE"/>
    <m/>
    <n v="6"/>
    <n v="4"/>
    <n v="11"/>
    <n v="15"/>
    <n v="15"/>
    <s v="5/31/2018"/>
    <n v="94"/>
    <s v="5/31/2018"/>
    <s v="Adequate"/>
    <n v="17418"/>
    <n v="1637292"/>
  </r>
  <r>
    <x v="47"/>
    <s v="CTC"/>
    <x v="2"/>
    <s v=""/>
    <s v=""/>
    <n v="0"/>
    <s v="001"/>
    <s v="ULM-CTC-001"/>
    <s v="053096123,4P&lt;H?$&gt;#1["/>
    <m/>
    <n v="8"/>
    <n v="6"/>
    <n v="12"/>
    <n v="18"/>
    <n v="18"/>
    <s v="6/11/2019"/>
    <n v="92"/>
    <s v="6/11/2019"/>
    <s v="Adequate"/>
    <n v="18989"/>
    <n v="1746988"/>
  </r>
  <r>
    <x v="29"/>
    <s v="APB"/>
    <x v="4"/>
    <s v=""/>
    <s v=""/>
    <n v="0"/>
    <s v="001"/>
    <s v="48Y-APB-001"/>
    <s v="053096123,H2&gt;+UH.4_L"/>
    <m/>
    <n v="47"/>
    <n v="35"/>
    <n v="48"/>
    <n v="62"/>
    <n v="62"/>
    <s v="7/16/2019"/>
    <n v="51"/>
    <s v="7/16/2019"/>
    <s v="Unsatisfactory"/>
    <n v="30262"/>
    <n v="1543362"/>
  </r>
  <r>
    <x v="48"/>
    <s v="PPTA"/>
    <x v="5"/>
    <s v=""/>
    <s v=""/>
    <n v="0"/>
    <s v="001"/>
    <s v="OVL-PPTA-001"/>
    <s v="053096123,HBP4F?&amp;WVK"/>
    <m/>
    <n v="35"/>
    <n v="25"/>
    <n v="37"/>
    <n v="49"/>
    <n v="49"/>
    <s v="6/3/2018"/>
    <n v="65"/>
    <s v="6/3/2018"/>
    <s v="Degraded"/>
    <n v="78803"/>
    <n v="5122195"/>
  </r>
  <r>
    <x v="20"/>
    <s v="RY523"/>
    <x v="1"/>
    <s v="523"/>
    <s v="05/23"/>
    <n v="0"/>
    <s v="001"/>
    <s v="AEL-RY523-001"/>
    <s v="053096123=0E#8$&amp;,WE@"/>
    <m/>
    <n v="17"/>
    <n v="12"/>
    <n v="20"/>
    <n v="28"/>
    <n v="28"/>
    <s v="6/11/2019"/>
    <n v="83"/>
    <s v="6/11/2019"/>
    <s v="Adequate"/>
    <n v="204677"/>
    <n v="16988191"/>
  </r>
  <r>
    <x v="20"/>
    <s v="RY523"/>
    <x v="1"/>
    <s v="523"/>
    <s v="05/23"/>
    <n v="0"/>
    <s v="002"/>
    <s v="AEL-RY523-002"/>
    <s v="fa9217f597d24879971c2e387607a29c"/>
    <m/>
    <n v="6"/>
    <n v="4"/>
    <n v="11"/>
    <n v="15"/>
    <n v="15"/>
    <s v="6/11/2019"/>
    <n v="94"/>
    <s v="6/11/2019"/>
    <s v="Adequate"/>
    <n v="33338"/>
    <n v="3133772"/>
  </r>
  <r>
    <x v="48"/>
    <s v="CTB"/>
    <x v="2"/>
    <s v=""/>
    <s v=""/>
    <n v="0"/>
    <s v="001"/>
    <s v="OVL-CTB-001"/>
    <s v="053096123-$`XXY2&gt;MS?"/>
    <m/>
    <n v="42"/>
    <n v="31"/>
    <n v="43"/>
    <n v="57"/>
    <n v="57"/>
    <s v="6/3/2018"/>
    <n v="56"/>
    <s v="6/3/2018"/>
    <s v="Degraded"/>
    <n v="12244"/>
    <n v="685664"/>
  </r>
  <r>
    <x v="49"/>
    <s v="RY1634"/>
    <x v="1"/>
    <s v="1634"/>
    <s v="16/34"/>
    <n v="1"/>
    <s v="001"/>
    <s v="AIT-RY1634-001"/>
    <s v="053096123GGSYAU=Y]L$"/>
    <m/>
    <n v="36"/>
    <n v="26"/>
    <n v="37"/>
    <n v="50"/>
    <n v="50"/>
    <s v="7/16/2019"/>
    <n v="63"/>
    <s v="7/16/2019"/>
    <s v="Degraded"/>
    <n v="301571"/>
    <n v="18998973"/>
  </r>
  <r>
    <x v="43"/>
    <s v="RY1331"/>
    <x v="1"/>
    <s v="1331"/>
    <s v="13/31"/>
    <n v="1"/>
    <s v="001"/>
    <s v="AQP-RY1331-001"/>
    <s v="053096123LA3XDAH*&gt;DS"/>
    <m/>
    <n v="29"/>
    <n v="20"/>
    <n v="31"/>
    <n v="42"/>
    <n v="42"/>
    <s v="6/2/2018"/>
    <n v="71"/>
    <s v="6/2/2018"/>
    <s v="Adequate"/>
    <n v="262549"/>
    <n v="18640979"/>
  </r>
  <r>
    <x v="50"/>
    <s v="RY1735"/>
    <x v="1"/>
    <s v="1735"/>
    <s v="17/35"/>
    <n v="1"/>
    <s v="001"/>
    <s v="AUM-RY1735-001"/>
    <s v="053096123J=Q=V:Y.Q+N"/>
    <m/>
    <n v="29"/>
    <n v="11"/>
    <n v="23"/>
    <n v="33"/>
    <n v="33"/>
    <s v="6/22/2017"/>
    <n v="89"/>
    <s v="6/22/2017"/>
    <s v="Adequate"/>
    <n v="445856"/>
    <n v="39681184"/>
  </r>
  <r>
    <x v="51"/>
    <s v="CTA4"/>
    <x v="2"/>
    <s v=""/>
    <s v=""/>
    <n v="0"/>
    <s v="001"/>
    <s v="FFM-CTA4-001"/>
    <s v="053096123-9FKG-?\QZO"/>
    <m/>
    <n v="34"/>
    <n v="24"/>
    <n v="36"/>
    <n v="48"/>
    <n v="48"/>
    <s v="7/5/2018"/>
    <n v="66"/>
    <s v="7/5/2018"/>
    <s v="Degraded"/>
    <n v="24919"/>
    <n v="1644654"/>
  </r>
  <r>
    <x v="46"/>
    <s v="PTA"/>
    <x v="3"/>
    <s v=""/>
    <s v=""/>
    <n v="0"/>
    <s v="001"/>
    <s v="STC-PTA-001"/>
    <s v="053096123-LDQDLK?&lt;(X"/>
    <m/>
    <n v="3"/>
    <n v="0"/>
    <n v="0"/>
    <n v="0"/>
    <n v="0"/>
    <s v="5/31/2018"/>
    <n v="98"/>
    <s v="5/31/2018"/>
    <s v="Adequate"/>
    <n v="417625"/>
    <n v="40927250"/>
  </r>
  <r>
    <x v="52"/>
    <s v="CTA"/>
    <x v="2"/>
    <s v=""/>
    <s v=""/>
    <n v="0"/>
    <s v="001"/>
    <s v="GHW-CTA-001"/>
    <s v="053096123-P8OBF&gt;:`B;"/>
    <m/>
    <n v="25"/>
    <n v="17"/>
    <n v="27"/>
    <n v="38"/>
    <n v="38"/>
    <s v="6/16/2017"/>
    <n v="75"/>
    <s v="6/16/2017"/>
    <s v="Adequate"/>
    <n v="31416"/>
    <n v="2356200"/>
  </r>
  <r>
    <x v="50"/>
    <s v="RY1735"/>
    <x v="1"/>
    <s v="1735"/>
    <s v="17/35"/>
    <n v="1"/>
    <s v="002"/>
    <s v="AUM-RY1735-002"/>
    <s v="IITDBP59N.BF?0FPO55:"/>
    <m/>
    <n v="26"/>
    <n v="7"/>
    <n v="20"/>
    <n v="29"/>
    <n v="29"/>
    <s v="6/22/2017"/>
    <n v="91"/>
    <s v="6/22/2017"/>
    <s v="Adequate"/>
    <n v="134607"/>
    <n v="12249237"/>
  </r>
  <r>
    <x v="53"/>
    <s v="PPTA"/>
    <x v="5"/>
    <s v=""/>
    <s v=""/>
    <n v="0"/>
    <s v="001"/>
    <s v="MZH-PPTA-001"/>
    <s v="053096123.=X9&gt;9WJ5DM"/>
    <m/>
    <n v="16"/>
    <n v="11"/>
    <n v="19"/>
    <n v="27"/>
    <n v="27"/>
    <s v="6/10/2018"/>
    <n v="84"/>
    <s v="6/10/2018"/>
    <s v="Adequate"/>
    <n v="46963"/>
    <n v="3944892"/>
  </r>
  <r>
    <x v="13"/>
    <s v="CTA4"/>
    <x v="2"/>
    <s v=""/>
    <s v=""/>
    <n v="0"/>
    <s v="001"/>
    <s v="ONA-CTA4-001"/>
    <s v="053096123.\@&amp;Z\,C@C$"/>
    <m/>
    <n v="3"/>
    <n v="2"/>
    <n v="8"/>
    <n v="12"/>
    <n v="12"/>
    <s v="6/8/2018"/>
    <n v="97"/>
    <s v="6/8/2018"/>
    <s v="Adequate"/>
    <n v="43498"/>
    <n v="4219306"/>
  </r>
  <r>
    <x v="54"/>
    <s v="RY1331"/>
    <x v="1"/>
    <s v="1331"/>
    <s v="13/31"/>
    <n v="1"/>
    <s v="001"/>
    <s v="AXN-RY1331-001"/>
    <s v="053096123M[HMG\LTGNR"/>
    <m/>
    <n v="41"/>
    <n v="30"/>
    <n v="42"/>
    <n v="55"/>
    <n v="55"/>
    <s v="6/11/2019"/>
    <n v="59"/>
    <s v="6/11/2019"/>
    <s v="Degraded"/>
    <n v="534198"/>
    <n v="31517682"/>
  </r>
  <r>
    <x v="54"/>
    <s v="RY422"/>
    <x v="1"/>
    <s v="422"/>
    <s v="04/22"/>
    <n v="0"/>
    <s v="002"/>
    <s v="AXN-RY422-002"/>
    <s v="0530961239Z+/*1LQD4("/>
    <m/>
    <n v="21"/>
    <n v="14"/>
    <n v="24"/>
    <n v="33"/>
    <n v="33"/>
    <s v="6/11/2019"/>
    <n v="79"/>
    <s v="6/11/2019"/>
    <s v="Adequate"/>
    <n v="174341"/>
    <n v="13772939"/>
  </r>
  <r>
    <x v="54"/>
    <s v="RY422"/>
    <x v="1"/>
    <s v="422"/>
    <s v="04/22"/>
    <n v="0"/>
    <s v="001"/>
    <s v="AXN-RY422-001"/>
    <s v="053096123EFNSRL;_8#5"/>
    <m/>
    <n v="12"/>
    <n v="8"/>
    <n v="16"/>
    <n v="22"/>
    <n v="22"/>
    <s v="6/11/2019"/>
    <n v="88"/>
    <s v="6/11/2019"/>
    <s v="Adequate"/>
    <n v="119472"/>
    <n v="10513536"/>
  </r>
  <r>
    <x v="35"/>
    <s v="RY1432"/>
    <x v="1"/>
    <s v="1432"/>
    <s v="14/32"/>
    <n v="1"/>
    <s v="002"/>
    <s v="BBB-RY1432-002"/>
    <s v="05309612385(\[GA^AZ="/>
    <m/>
    <n v="35"/>
    <n v="25"/>
    <n v="37"/>
    <n v="49"/>
    <n v="49"/>
    <s v="6/2/2018"/>
    <n v="63"/>
    <s v="6/2/2018"/>
    <s v="Degraded"/>
    <n v="221097"/>
    <n v="13929111"/>
  </r>
  <r>
    <x v="35"/>
    <s v="RY1432"/>
    <x v="1"/>
    <s v="1432"/>
    <s v="14/32"/>
    <n v="1"/>
    <s v="003"/>
    <s v="BBB-RY1432-003"/>
    <s v="053096123C^RI9((R.MM"/>
    <m/>
    <n v="38"/>
    <n v="27"/>
    <n v="39"/>
    <n v="52"/>
    <n v="52"/>
    <s v="6/2/2018"/>
    <n v="62"/>
    <s v="6/2/2018"/>
    <s v="Degraded"/>
    <n v="67248"/>
    <n v="4169376"/>
  </r>
  <r>
    <x v="35"/>
    <s v="RY1432"/>
    <x v="1"/>
    <s v="1432"/>
    <s v="14/32"/>
    <n v="1"/>
    <s v="001"/>
    <s v="BBB-RY1432-001"/>
    <s v="053096123I=H3VK\JT7,"/>
    <m/>
    <n v="36"/>
    <n v="26"/>
    <n v="37"/>
    <n v="50"/>
    <n v="50"/>
    <s v="6/2/2018"/>
    <n v="64"/>
    <s v="6/2/2018"/>
    <s v="Degraded"/>
    <n v="22494"/>
    <n v="1439616"/>
  </r>
  <r>
    <x v="51"/>
    <s v="CTB"/>
    <x v="2"/>
    <s v=""/>
    <s v=""/>
    <n v="0"/>
    <s v="001"/>
    <s v="FFM-CTB-001"/>
    <s v="053096123/(&amp;8&lt;_L$)SK"/>
    <m/>
    <n v="21"/>
    <n v="14"/>
    <n v="24"/>
    <n v="33"/>
    <n v="33"/>
    <s v="7/5/2018"/>
    <n v="79"/>
    <s v="7/5/2018"/>
    <s v="Adequate"/>
    <n v="18430"/>
    <n v="1455970"/>
  </r>
  <r>
    <x v="55"/>
    <s v="TLA"/>
    <x v="0"/>
    <s v=""/>
    <s v=""/>
    <n v="0"/>
    <s v="002"/>
    <s v="VVV-TLA-002"/>
    <s v="053096123//\V(PQ+:@Q"/>
    <m/>
    <n v="0"/>
    <n v="0"/>
    <n v="0"/>
    <n v="0"/>
    <n v="0"/>
    <s v="6/17/2017"/>
    <n v="100"/>
    <s v="6/17/2017"/>
    <s v="Adequate"/>
    <n v="14205"/>
    <n v="1420500"/>
  </r>
  <r>
    <x v="56"/>
    <s v="CTA2"/>
    <x v="2"/>
    <s v=""/>
    <s v=""/>
    <n v="0"/>
    <s v="001"/>
    <s v="BRD-CTA2-001"/>
    <s v="053096123/[\.]U/A3&lt;&gt;"/>
    <m/>
    <n v="32"/>
    <n v="23"/>
    <n v="34"/>
    <n v="46"/>
    <n v="46"/>
    <s v="6/8/2017"/>
    <n v="68"/>
    <s v="6/8/2017"/>
    <s v="Degraded"/>
    <n v="67030"/>
    <n v="4558040"/>
  </r>
  <r>
    <x v="57"/>
    <s v="CTA1"/>
    <x v="2"/>
    <s v=""/>
    <s v=""/>
    <n v="0"/>
    <s v="001"/>
    <s v="COQ-CTA1-001"/>
    <s v="053096123/0F$%Y?GX3."/>
    <m/>
    <n v="44"/>
    <n v="32"/>
    <n v="45"/>
    <n v="59"/>
    <n v="59"/>
    <s v="6/9/2017"/>
    <n v="53"/>
    <s v="6/9/2017"/>
    <s v="Unsatisfactory"/>
    <n v="10183"/>
    <n v="539699"/>
  </r>
  <r>
    <x v="36"/>
    <s v="RY1230"/>
    <x v="1"/>
    <s v="1230"/>
    <s v="12/30"/>
    <n v="1"/>
    <s v="001"/>
    <s v="BDE-RY1230-001"/>
    <s v="053096123&lt;5`BM[N2R+#"/>
    <m/>
    <n v="36"/>
    <n v="26"/>
    <n v="37"/>
    <n v="50"/>
    <n v="50"/>
    <s v="6/12/2017"/>
    <n v="64"/>
    <s v="6/12/2017"/>
    <s v="Degraded"/>
    <n v="556500"/>
    <n v="35616000"/>
  </r>
  <r>
    <x v="58"/>
    <s v="CTB"/>
    <x v="2"/>
    <s v=""/>
    <s v=""/>
    <s v="Not in system"/>
    <s v="001"/>
    <s v="BFW-CTB-001"/>
    <s v="053096123:+8`X%0+`6/"/>
    <m/>
    <n v="39"/>
    <n v="28"/>
    <n v="40"/>
    <n v="53"/>
    <n v="53"/>
    <s v="6/29/2018"/>
    <n v="33"/>
    <s v="6/29/2018"/>
    <s v="Unsatisfactory"/>
    <n v="9435"/>
    <n v="311355"/>
  </r>
  <r>
    <x v="59"/>
    <s v="RY1331"/>
    <x v="1"/>
    <s v="1331"/>
    <s v="13/31"/>
    <n v="1"/>
    <s v="001"/>
    <s v="BDH-RY1331-001"/>
    <s v="090397061CHAFA)J`9L&gt;"/>
    <m/>
    <n v="26"/>
    <n v="18"/>
    <n v="28"/>
    <n v="39"/>
    <n v="39"/>
    <s v="6/15/2017"/>
    <n v="74"/>
    <s v="6/15/2017"/>
    <s v="Adequate"/>
    <n v="549387"/>
    <n v="40654638"/>
  </r>
  <r>
    <x v="38"/>
    <s v="CTA"/>
    <x v="2"/>
    <s v=""/>
    <s v=""/>
    <n v="0"/>
    <s v="001"/>
    <s v="DTL-CTA-001"/>
    <s v="053096123:`T?YN4P7J/"/>
    <m/>
    <n v="49"/>
    <n v="36"/>
    <n v="50"/>
    <n v="64"/>
    <n v="64"/>
    <s v="6/14/2017"/>
    <n v="50"/>
    <s v="6/14/2017"/>
    <s v="Unsatisfactory"/>
    <n v="15250"/>
    <n v="762500"/>
  </r>
  <r>
    <x v="58"/>
    <s v="RY725"/>
    <x v="1"/>
    <s v="725"/>
    <s v="07/25"/>
    <s v="Not in system"/>
    <s v="001"/>
    <s v="BFW-RY725-001"/>
    <s v="053096123I&gt;@%Q&lt;05PN`"/>
    <m/>
    <n v="49"/>
    <n v="36"/>
    <n v="50"/>
    <n v="64"/>
    <n v="64"/>
    <s v="6/29/2018"/>
    <n v="42"/>
    <s v="6/29/2018"/>
    <s v="Unsatisfactory"/>
    <n v="232588"/>
    <n v="9768696"/>
  </r>
  <r>
    <x v="60"/>
    <s v="CTBX"/>
    <x v="2"/>
    <s v=""/>
    <s v=""/>
    <n v="0"/>
    <s v="001"/>
    <s v="CBG-CTBX-001"/>
    <s v="053096123:7&gt;NZ1--6MI"/>
    <m/>
    <n v="22"/>
    <n v="15"/>
    <n v="25"/>
    <n v="34"/>
    <n v="34"/>
    <s v="6/6/2017"/>
    <n v="78"/>
    <s v="6/6/2017"/>
    <s v="Adequate"/>
    <n v="4325"/>
    <n v="337350"/>
  </r>
  <r>
    <x v="27"/>
    <s v="CTE"/>
    <x v="2"/>
    <s v=""/>
    <s v=""/>
    <n v="0"/>
    <s v="001"/>
    <s v="FRM-CTE-001"/>
    <s v="053096123:A*^`.F*U^U"/>
    <m/>
    <n v="15"/>
    <n v="10"/>
    <n v="18"/>
    <n v="26"/>
    <n v="26"/>
    <s v="6/18/2017"/>
    <n v="85"/>
    <s v="6/18/2017"/>
    <s v="Adequate"/>
    <n v="19873"/>
    <n v="1689205"/>
  </r>
  <r>
    <x v="41"/>
    <s v="PTA"/>
    <x v="3"/>
    <s v=""/>
    <s v=""/>
    <n v="0"/>
    <s v="001"/>
    <s v="ADC-PTA-001"/>
    <s v="053096123:C.23;:A8;6"/>
    <m/>
    <n v="26"/>
    <n v="18"/>
    <n v="28"/>
    <n v="39"/>
    <n v="39"/>
    <s v="6/15/2017"/>
    <n v="74"/>
    <s v="6/15/2017"/>
    <s v="Adequate"/>
    <n v="83231"/>
    <n v="6159094"/>
  </r>
  <r>
    <x v="19"/>
    <s v="APA"/>
    <x v="4"/>
    <s v=""/>
    <s v=""/>
    <n v="0"/>
    <s v="001"/>
    <s v="14Y-APA-001"/>
    <s v="053096123:G)1LD78;NT"/>
    <m/>
    <n v="27"/>
    <n v="19"/>
    <n v="29"/>
    <n v="40"/>
    <n v="40"/>
    <s v="6/11/2019"/>
    <n v="73"/>
    <s v="6/11/2019"/>
    <s v="Adequate"/>
    <n v="59771"/>
    <n v="4363283"/>
  </r>
  <r>
    <x v="61"/>
    <s v="CTA"/>
    <x v="2"/>
    <s v=""/>
    <s v=""/>
    <n v="0"/>
    <s v="001"/>
    <s v="ROX-CTA-001"/>
    <s v="053096123:JZ?0ZV&lt;RTH"/>
    <m/>
    <n v="43"/>
    <n v="31"/>
    <n v="44"/>
    <n v="58"/>
    <n v="58"/>
    <s v="6/13/2017"/>
    <n v="57"/>
    <s v="6/13/2017"/>
    <s v="Degraded"/>
    <n v="14014"/>
    <n v="798798"/>
  </r>
  <r>
    <x v="14"/>
    <s v="PPTA"/>
    <x v="5"/>
    <s v=""/>
    <s v=""/>
    <n v="0"/>
    <s v="001"/>
    <s v="RWF-PPTA-001"/>
    <s v="053096123;&amp;4SQH&amp;D+\\"/>
    <m/>
    <n v="30"/>
    <n v="21"/>
    <n v="32"/>
    <n v="43"/>
    <n v="43"/>
    <s v="6/4/2018"/>
    <n v="70"/>
    <s v="6/4/2018"/>
    <s v="Degraded"/>
    <n v="66551"/>
    <n v="4658570"/>
  </r>
  <r>
    <x v="16"/>
    <s v="APB"/>
    <x v="4"/>
    <s v=""/>
    <s v=""/>
    <n v="0"/>
    <s v="001"/>
    <s v="MKT-APB-001"/>
    <s v="053096123;/[M^5-Y_.&lt;"/>
    <m/>
    <n v="26"/>
    <n v="18"/>
    <n v="28"/>
    <n v="39"/>
    <n v="39"/>
    <s v="6/19/2017"/>
    <n v="74"/>
    <s v="6/19/2017"/>
    <s v="Adequate"/>
    <n v="97569"/>
    <n v="7220106"/>
  </r>
  <r>
    <x v="40"/>
    <s v="CTA2"/>
    <x v="2"/>
    <s v=""/>
    <s v=""/>
    <n v="0"/>
    <s v="001"/>
    <s v="INL-CTA2-001"/>
    <s v="053096123;;W[57AR#[N"/>
    <m/>
    <n v="24"/>
    <n v="17"/>
    <n v="26"/>
    <n v="36"/>
    <n v="36"/>
    <s v="7/16/2019"/>
    <n v="76"/>
    <s v="7/16/2019"/>
    <s v="Adequate"/>
    <n v="14603"/>
    <n v="1109828"/>
  </r>
  <r>
    <x v="62"/>
    <s v="APA"/>
    <x v="4"/>
    <s v=""/>
    <s v=""/>
    <n v="0"/>
    <s v="001"/>
    <s v="DXX-APA-001"/>
    <s v="053096123;]L\%^ZQ1=8"/>
    <m/>
    <n v="17"/>
    <n v="12"/>
    <n v="20"/>
    <n v="28"/>
    <n v="28"/>
    <s v="6/11/2019"/>
    <n v="83"/>
    <s v="6/11/2019"/>
    <s v="Adequate"/>
    <n v="60374"/>
    <n v="5011042"/>
  </r>
  <r>
    <x v="40"/>
    <s v="PTA"/>
    <x v="3"/>
    <s v=""/>
    <s v=""/>
    <n v="0"/>
    <s v="003"/>
    <s v="INL-PTA-003"/>
    <s v="053096123;B(T1)7I,:A"/>
    <m/>
    <n v="61"/>
    <n v="47"/>
    <n v="61"/>
    <n v="75"/>
    <n v="75"/>
    <s v="7/16/2019"/>
    <n v="19"/>
    <s v="7/16/2019"/>
    <s v="Unsatisfactory"/>
    <n v="17417"/>
    <n v="330923"/>
  </r>
  <r>
    <x v="22"/>
    <s v="APA"/>
    <x v="4"/>
    <s v=""/>
    <s v=""/>
    <n v="0"/>
    <s v="001"/>
    <s v="16D-APA-001"/>
    <s v="053096123;MV`X)Q&lt;N95"/>
    <m/>
    <n v="46"/>
    <n v="34"/>
    <n v="47"/>
    <n v="61"/>
    <n v="61"/>
    <s v="7/16/2019"/>
    <n v="54"/>
    <s v="7/16/2019"/>
    <s v="Unsatisfactory"/>
    <n v="59752"/>
    <n v="3226608"/>
  </r>
  <r>
    <x v="63"/>
    <s v="RY1331"/>
    <x v="1"/>
    <s v="1331"/>
    <s v="13/31"/>
    <n v="1"/>
    <s v="006"/>
    <s v="BJI-RY1331-006"/>
    <s v="053096123:&amp;@;(Y%WS-T"/>
    <m/>
    <n v="19"/>
    <n v="13"/>
    <n v="22"/>
    <n v="31"/>
    <n v="31"/>
    <s v="7/1/2018"/>
    <n v="81"/>
    <s v="7/1/2018"/>
    <s v="Adequate"/>
    <n v="289433"/>
    <n v="23444073"/>
  </r>
  <r>
    <x v="63"/>
    <s v="RY1331"/>
    <x v="1"/>
    <s v="1331"/>
    <s v="13/31"/>
    <n v="1"/>
    <s v="005"/>
    <s v="BJI-RY1331-005"/>
    <s v="053096123J^&lt;$SIH_M3Q"/>
    <m/>
    <n v="21"/>
    <n v="14"/>
    <n v="24"/>
    <n v="33"/>
    <n v="33"/>
    <s v="7/1/2018"/>
    <n v="79"/>
    <s v="7/1/2018"/>
    <s v="Adequate"/>
    <n v="290211"/>
    <n v="22926669"/>
  </r>
  <r>
    <x v="63"/>
    <s v="RY1331"/>
    <x v="1"/>
    <s v="1331"/>
    <s v="13/31"/>
    <n v="1"/>
    <s v="004"/>
    <s v="BJI-RY1331-004"/>
    <s v="053096123M=$AP0F\S.;"/>
    <m/>
    <n v="14"/>
    <n v="10"/>
    <n v="17"/>
    <n v="25"/>
    <n v="25"/>
    <s v="7/1/2018"/>
    <n v="86"/>
    <s v="7/1/2018"/>
    <s v="Adequate"/>
    <n v="290865"/>
    <n v="25014390"/>
  </r>
  <r>
    <x v="63"/>
    <s v="RY1331"/>
    <x v="1"/>
    <s v="1331"/>
    <s v="13/31"/>
    <n v="1"/>
    <s v="002"/>
    <s v="BJI-RY1331-002"/>
    <s v="IITDB#%L-CN721JR87/#"/>
    <m/>
    <n v="23"/>
    <n v="16"/>
    <n v="25"/>
    <n v="35"/>
    <n v="35"/>
    <s v="7/1/2018"/>
    <n v="77"/>
    <s v="7/1/2018"/>
    <s v="Adequate"/>
    <n v="60015"/>
    <n v="4621155"/>
  </r>
  <r>
    <x v="63"/>
    <s v="RY1331"/>
    <x v="1"/>
    <s v="1331"/>
    <s v="13/31"/>
    <n v="1"/>
    <s v="003"/>
    <s v="BJI-RY1331-003"/>
    <s v="IITDB]*DBB5%&amp;4I_?`8&lt;"/>
    <m/>
    <n v="22"/>
    <n v="15"/>
    <n v="25"/>
    <n v="34"/>
    <n v="34"/>
    <s v="7/1/2018"/>
    <n v="78"/>
    <s v="7/1/2018"/>
    <s v="Adequate"/>
    <n v="60016"/>
    <n v="4681248"/>
  </r>
  <r>
    <x v="63"/>
    <s v="RY1331"/>
    <x v="1"/>
    <s v="1331"/>
    <s v="13/31"/>
    <n v="1"/>
    <s v="001"/>
    <s v="BJI-RY1331-001"/>
    <s v="IITDBBA58#$,4.)#-%1V"/>
    <m/>
    <n v="14"/>
    <n v="10"/>
    <n v="17"/>
    <n v="25"/>
    <n v="25"/>
    <s v="7/1/2018"/>
    <n v="86"/>
    <s v="7/1/2018"/>
    <s v="Adequate"/>
    <n v="60016"/>
    <n v="5161376"/>
  </r>
  <r>
    <x v="63"/>
    <s v="RY725"/>
    <x v="1"/>
    <s v="725"/>
    <s v="07/25"/>
    <n v="0"/>
    <s v="005"/>
    <s v="BJI-RY725-005"/>
    <s v="053096123_B&amp;/L2LLC3M"/>
    <m/>
    <n v="23"/>
    <n v="16"/>
    <n v="25"/>
    <n v="35"/>
    <n v="35"/>
    <s v="7/1/2018"/>
    <n v="77"/>
    <s v="7/1/2018"/>
    <s v="Adequate"/>
    <n v="20265"/>
    <n v="1560405"/>
  </r>
  <r>
    <x v="31"/>
    <s v="APA"/>
    <x v="4"/>
    <s v=""/>
    <s v=""/>
    <n v="0"/>
    <s v="002"/>
    <s v="MOX-APA-002"/>
    <s v="053096123&lt;[PS:I6(&gt;Q+"/>
    <m/>
    <n v="55"/>
    <n v="42"/>
    <n v="55"/>
    <n v="70"/>
    <n v="70"/>
    <s v="6/11/2019"/>
    <n v="11"/>
    <s v="6/11/2019"/>
    <s v="Unsatisfactory"/>
    <n v="25152"/>
    <n v="276672"/>
  </r>
  <r>
    <x v="63"/>
    <s v="RY725"/>
    <x v="1"/>
    <s v="725"/>
    <s v="07/25"/>
    <n v="0"/>
    <s v="002"/>
    <s v="BJI-RY725-002"/>
    <s v="05309612341\5L.`:_82"/>
    <m/>
    <n v="21"/>
    <n v="14"/>
    <n v="24"/>
    <n v="33"/>
    <n v="33"/>
    <s v="7/1/2018"/>
    <n v="79"/>
    <s v="7/1/2018"/>
    <s v="Adequate"/>
    <n v="122569"/>
    <n v="9682951"/>
  </r>
  <r>
    <x v="64"/>
    <s v="PTA"/>
    <x v="3"/>
    <s v=""/>
    <s v=""/>
    <n v="0"/>
    <s v="001"/>
    <s v="LJF-PTA-001"/>
    <s v="053096123=*+3BC\9RP?"/>
    <m/>
    <n v="8"/>
    <n v="6"/>
    <n v="12"/>
    <n v="18"/>
    <n v="18"/>
    <s v="6/11/2019"/>
    <n v="92"/>
    <s v="6/11/2019"/>
    <s v="Adequate"/>
    <n v="195227"/>
    <n v="17960884"/>
  </r>
  <r>
    <x v="65"/>
    <s v="CTB"/>
    <x v="2"/>
    <s v=""/>
    <s v=""/>
    <n v="0"/>
    <s v="001"/>
    <s v="RRT-CTB-001"/>
    <s v="053096123=\\K`4?LLQL"/>
    <m/>
    <n v="24"/>
    <n v="17"/>
    <n v="26"/>
    <n v="36"/>
    <n v="36"/>
    <s v="6/30/2018"/>
    <n v="69"/>
    <s v="6/30/2018"/>
    <s v="Degraded"/>
    <n v="21376"/>
    <n v="1474944"/>
  </r>
  <r>
    <x v="63"/>
    <s v="RY725"/>
    <x v="1"/>
    <s v="725"/>
    <s v="07/25"/>
    <n v="0"/>
    <s v="004"/>
    <s v="BJI-RY725-004"/>
    <s v="053096123A@]#5&amp;^-Y=B"/>
    <m/>
    <n v="19"/>
    <n v="13"/>
    <n v="22"/>
    <n v="31"/>
    <n v="31"/>
    <s v="7/1/2018"/>
    <n v="81"/>
    <s v="7/1/2018"/>
    <s v="Adequate"/>
    <n v="20269"/>
    <n v="1641789"/>
  </r>
  <r>
    <x v="66"/>
    <s v="CTA"/>
    <x v="2"/>
    <s v=""/>
    <s v=""/>
    <n v="0"/>
    <s v="001"/>
    <s v="DYT-CTA-001"/>
    <s v="053096123=A1T4D?I0:J"/>
    <m/>
    <n v="47"/>
    <n v="35"/>
    <n v="48"/>
    <n v="62"/>
    <n v="62"/>
    <s v="6/9/2017"/>
    <n v="48"/>
    <s v="6/9/2017"/>
    <s v="Unsatisfactory"/>
    <n v="12147"/>
    <n v="583056"/>
  </r>
  <r>
    <x v="67"/>
    <s v="CTA"/>
    <x v="2"/>
    <s v=""/>
    <s v=""/>
    <n v="0"/>
    <s v="001"/>
    <s v="TKC-CTA-001"/>
    <s v="053096123=AY2GQZ\@JJ"/>
    <m/>
    <n v="40"/>
    <n v="29"/>
    <n v="41"/>
    <n v="54"/>
    <n v="54"/>
    <s v="6/11/2019"/>
    <n v="56"/>
    <s v="6/11/2019"/>
    <s v="Degraded"/>
    <n v="28959"/>
    <n v="1621704"/>
  </r>
  <r>
    <x v="52"/>
    <s v="CTB"/>
    <x v="2"/>
    <s v=""/>
    <s v=""/>
    <n v="0"/>
    <s v="001"/>
    <s v="GHW-CTB-001"/>
    <s v="053096123=B41S,Z#R=+"/>
    <m/>
    <n v="25"/>
    <n v="17"/>
    <n v="27"/>
    <n v="38"/>
    <n v="38"/>
    <s v="6/16/2017"/>
    <n v="75"/>
    <s v="6/16/2017"/>
    <s v="Adequate"/>
    <n v="66921"/>
    <n v="5019075"/>
  </r>
  <r>
    <x v="26"/>
    <s v="CTB"/>
    <x v="2"/>
    <s v=""/>
    <s v=""/>
    <n v="0"/>
    <s v="001"/>
    <s v="SGS-CTB-001"/>
    <s v="053096123=K?$@HD7V]4"/>
    <m/>
    <n v="31"/>
    <n v="22"/>
    <n v="33"/>
    <n v="44"/>
    <n v="44"/>
    <s v="6/24/2017"/>
    <n v="64"/>
    <s v="6/24/2017"/>
    <s v="Degraded"/>
    <n v="11801"/>
    <n v="755264"/>
  </r>
  <r>
    <x v="47"/>
    <s v="APA"/>
    <x v="4"/>
    <s v=""/>
    <s v=""/>
    <n v="0"/>
    <s v="003"/>
    <s v="ULM-APA-003"/>
    <s v="053096123=Y5XVLX.^V_"/>
    <m/>
    <n v="58"/>
    <n v="32"/>
    <n v="44"/>
    <n v="57"/>
    <n v="57"/>
    <s v="6/11/2019"/>
    <n v="73"/>
    <s v="6/11/2019"/>
    <s v="Degraded"/>
    <n v="41282"/>
    <n v="3013586"/>
  </r>
  <r>
    <x v="68"/>
    <s v="CTB"/>
    <x v="2"/>
    <s v=""/>
    <s v=""/>
    <n v="0"/>
    <s v="001"/>
    <s v="MWM-CTB-001"/>
    <s v="053096123&gt;%)(V?)M&amp;N,"/>
    <m/>
    <n v="8"/>
    <n v="0"/>
    <n v="0"/>
    <n v="1"/>
    <n v="1"/>
    <s v="6/7/2018"/>
    <n v="98"/>
    <s v="6/7/2018"/>
    <s v="Adequate"/>
    <n v="38400"/>
    <n v="3763200"/>
  </r>
  <r>
    <x v="3"/>
    <s v="PTC"/>
    <x v="3"/>
    <s v=""/>
    <s v=""/>
    <n v="0"/>
    <s v="003"/>
    <s v="OTG-PTC-003"/>
    <s v="053096123&gt;&gt;Q==A[S(`&gt;"/>
    <m/>
    <n v="0"/>
    <n v="0"/>
    <n v="0"/>
    <n v="0"/>
    <n v="0"/>
    <s v="5/31/2018"/>
    <n v="100"/>
    <s v="5/31/2018"/>
    <s v="Adequate"/>
    <n v="72093"/>
    <n v="7209300"/>
  </r>
  <r>
    <x v="63"/>
    <s v="RY725"/>
    <x v="1"/>
    <s v="725"/>
    <s v="07/25"/>
    <n v="0"/>
    <s v="003"/>
    <s v="BJI-RY725-003"/>
    <s v="053096123H96.]#Z7GD7"/>
    <m/>
    <n v="18"/>
    <n v="12"/>
    <n v="21"/>
    <n v="29"/>
    <n v="29"/>
    <s v="7/1/2018"/>
    <n v="82"/>
    <s v="7/1/2018"/>
    <s v="Adequate"/>
    <n v="122525"/>
    <n v="10047050"/>
  </r>
  <r>
    <x v="3"/>
    <s v="CTA"/>
    <x v="2"/>
    <s v=""/>
    <s v=""/>
    <n v="0"/>
    <s v="001"/>
    <s v="OTG-CTA-001"/>
    <s v="053096123&gt;[P=&gt;Q[,.*6"/>
    <m/>
    <n v="22"/>
    <n v="15"/>
    <n v="25"/>
    <n v="34"/>
    <n v="34"/>
    <s v="6/6/2018"/>
    <n v="78"/>
    <s v="6/6/2018"/>
    <s v="Adequate"/>
    <n v="23253"/>
    <n v="1813734"/>
  </r>
  <r>
    <x v="69"/>
    <s v="CTA"/>
    <x v="2"/>
    <s v=""/>
    <s v=""/>
    <n v="0"/>
    <s v="001"/>
    <s v="D39-CTA-001"/>
    <s v="053096123&gt;^(0VOD[?.K"/>
    <m/>
    <n v="0"/>
    <n v="0"/>
    <n v="0"/>
    <n v="0"/>
    <n v="0"/>
    <s v="9/1/2017"/>
    <n v="100"/>
    <s v="9/1/2017"/>
    <s v="Adequate"/>
    <n v="15220"/>
    <n v="1522000"/>
  </r>
  <r>
    <x v="63"/>
    <s v="RY725"/>
    <x v="1"/>
    <s v="725"/>
    <s v="07/25"/>
    <n v="0"/>
    <s v="001"/>
    <s v="BJI-RY725-001"/>
    <s v="053096123NM^`*XNM,__"/>
    <m/>
    <n v="19"/>
    <n v="13"/>
    <n v="22"/>
    <n v="31"/>
    <n v="31"/>
    <s v="7/1/2018"/>
    <n v="81"/>
    <s v="7/1/2018"/>
    <s v="Adequate"/>
    <n v="122657"/>
    <n v="9935217"/>
  </r>
  <r>
    <x v="63"/>
    <s v="RY725"/>
    <x v="1"/>
    <s v="725"/>
    <s v="07/25"/>
    <n v="0"/>
    <s v="006"/>
    <s v="BJI-RY725-006"/>
    <s v="090397061-7=&gt;HG7CJWS"/>
    <m/>
    <n v="17"/>
    <n v="12"/>
    <n v="20"/>
    <n v="28"/>
    <n v="28"/>
    <s v="7/1/2018"/>
    <n v="83"/>
    <s v="7/1/2018"/>
    <s v="Adequate"/>
    <n v="20269"/>
    <n v="1682327"/>
  </r>
  <r>
    <x v="63"/>
    <s v="RY725"/>
    <x v="1"/>
    <s v="725"/>
    <s v="07/25"/>
    <n v="0"/>
    <s v="008"/>
    <s v="BJI-RY725-008"/>
    <s v="090397061;N_)4?/9P`Y"/>
    <m/>
    <n v="22"/>
    <n v="15"/>
    <n v="25"/>
    <n v="34"/>
    <n v="34"/>
    <s v="7/1/2018"/>
    <n v="78"/>
    <s v="7/1/2018"/>
    <s v="Adequate"/>
    <n v="133769"/>
    <n v="10433982"/>
  </r>
  <r>
    <x v="70"/>
    <s v="CTA"/>
    <x v="2"/>
    <s v=""/>
    <s v=""/>
    <n v="0"/>
    <s v="001"/>
    <s v="MJQ-CTA-001"/>
    <s v="053096123&gt;FWUNJE]AID"/>
    <m/>
    <n v="35"/>
    <n v="25"/>
    <n v="37"/>
    <n v="49"/>
    <n v="49"/>
    <s v="6/11/2019"/>
    <n v="65"/>
    <s v="6/11/2019"/>
    <s v="Degraded"/>
    <n v="10729"/>
    <n v="697385"/>
  </r>
  <r>
    <x v="55"/>
    <s v="CTA"/>
    <x v="2"/>
    <s v=""/>
    <s v=""/>
    <n v="0"/>
    <s v="001"/>
    <s v="VVV-CTA-001"/>
    <s v="053096123&gt;GM.3GJ-ZEW"/>
    <m/>
    <n v="4"/>
    <n v="3"/>
    <n v="9"/>
    <n v="13"/>
    <n v="13"/>
    <s v="6/17/2017"/>
    <n v="96"/>
    <s v="6/17/2017"/>
    <s v="Adequate"/>
    <n v="20304"/>
    <n v="1949184"/>
  </r>
  <r>
    <x v="71"/>
    <s v="CTA"/>
    <x v="2"/>
    <s v=""/>
    <s v=""/>
    <n v="0"/>
    <s v="001"/>
    <s v="D14-CTA-001"/>
    <s v="053096123&gt;K+3_:?%T9B"/>
    <m/>
    <n v="40"/>
    <n v="29"/>
    <n v="41"/>
    <n v="54"/>
    <n v="54"/>
    <s v="7/2/2018"/>
    <n v="60"/>
    <s v="7/2/2018"/>
    <s v="Degraded"/>
    <n v="34789"/>
    <n v="2087340"/>
  </r>
  <r>
    <x v="63"/>
    <s v="RY725"/>
    <x v="1"/>
    <s v="725"/>
    <s v="07/25"/>
    <n v="0"/>
    <s v="007"/>
    <s v="BJI-RY725-007"/>
    <s v="0903970618-@(AEP@^W+"/>
    <m/>
    <n v="21"/>
    <n v="14"/>
    <n v="24"/>
    <n v="33"/>
    <n v="33"/>
    <s v="7/1/2018"/>
    <n v="79"/>
    <s v="7/1/2018"/>
    <s v="Adequate"/>
    <n v="133741"/>
    <n v="10565539"/>
  </r>
  <r>
    <x v="3"/>
    <s v="PTC"/>
    <x v="3"/>
    <s v=""/>
    <s v=""/>
    <n v="0"/>
    <s v="001"/>
    <s v="OTG-PTC-001"/>
    <s v="053096123&gt;RA0O7]A(G7"/>
    <m/>
    <n v="19"/>
    <n v="13"/>
    <n v="22"/>
    <n v="31"/>
    <n v="31"/>
    <s v="6/6/2018"/>
    <n v="76"/>
    <s v="6/6/2018"/>
    <s v="Adequate"/>
    <n v="119038"/>
    <n v="9046888"/>
  </r>
  <r>
    <x v="63"/>
    <s v="RY725"/>
    <x v="1"/>
    <s v="725"/>
    <s v="07/25"/>
    <n v="0"/>
    <s v="009"/>
    <s v="BJI-RY725-009"/>
    <s v="090397061W93XW#_/TY]"/>
    <m/>
    <n v="16"/>
    <n v="11"/>
    <n v="19"/>
    <n v="27"/>
    <n v="27"/>
    <s v="7/1/2018"/>
    <n v="84"/>
    <s v="7/1/2018"/>
    <s v="Adequate"/>
    <n v="133675"/>
    <n v="11228700"/>
  </r>
  <r>
    <x v="41"/>
    <s v="CTA"/>
    <x v="2"/>
    <s v=""/>
    <s v=""/>
    <n v="0"/>
    <s v="001"/>
    <s v="ADC-CTA-001"/>
    <s v="053096123?/.98C,&gt;[`Z"/>
    <m/>
    <n v="16"/>
    <n v="11"/>
    <n v="19"/>
    <n v="27"/>
    <n v="27"/>
    <s v="6/15/2017"/>
    <n v="84"/>
    <s v="6/15/2017"/>
    <s v="Adequate"/>
    <n v="8330"/>
    <n v="699720"/>
  </r>
  <r>
    <x v="56"/>
    <s v="RY523"/>
    <x v="1"/>
    <s v="523"/>
    <s v="05/23"/>
    <n v="1"/>
    <s v="003"/>
    <s v="BRD-RY523-003"/>
    <s v="0530961236V-&lt;;XU4Z5^"/>
    <m/>
    <n v="28"/>
    <n v="10"/>
    <n v="22"/>
    <n v="31"/>
    <n v="31"/>
    <s v="6/8/2017"/>
    <n v="93"/>
    <s v="6/8/2017"/>
    <s v="Adequate"/>
    <n v="207082"/>
    <n v="19258626"/>
  </r>
  <r>
    <x v="53"/>
    <s v="CTA"/>
    <x v="2"/>
    <s v=""/>
    <s v=""/>
    <n v="0"/>
    <s v="001"/>
    <s v="MZH-CTA-001"/>
    <s v="053096123?=Y+XZAM=U,"/>
    <m/>
    <n v="9"/>
    <n v="6"/>
    <n v="13"/>
    <n v="19"/>
    <n v="19"/>
    <s v="6/10/2018"/>
    <n v="91"/>
    <s v="6/10/2018"/>
    <s v="Adequate"/>
    <n v="8922"/>
    <n v="811902"/>
  </r>
  <r>
    <x v="46"/>
    <s v="APA"/>
    <x v="4"/>
    <s v=""/>
    <s v=""/>
    <n v="0"/>
    <s v="001"/>
    <s v="STC-APA-001"/>
    <s v="053096123?[%6A#MRA]*"/>
    <m/>
    <n v="1"/>
    <n v="0"/>
    <n v="0"/>
    <n v="0"/>
    <n v="0"/>
    <s v="5/31/2018"/>
    <n v="99"/>
    <s v="5/31/2018"/>
    <s v="Adequate"/>
    <n v="146534"/>
    <n v="14506866"/>
  </r>
  <r>
    <x v="33"/>
    <s v="APA"/>
    <x v="4"/>
    <s v=""/>
    <s v=""/>
    <n v="0"/>
    <s v="002"/>
    <s v="EVM-APA-002"/>
    <s v="053096123?_SOB^Y3%75"/>
    <m/>
    <n v="68"/>
    <n v="54"/>
    <n v="67"/>
    <n v="81"/>
    <n v="81"/>
    <s v="6/29/2018"/>
    <n v="28"/>
    <s v="6/29/2018"/>
    <s v="Unsatisfactory"/>
    <n v="38658"/>
    <n v="1082424"/>
  </r>
  <r>
    <x v="45"/>
    <s v="CTA"/>
    <x v="2"/>
    <s v=""/>
    <s v=""/>
    <n v="0"/>
    <s v="002"/>
    <s v="FBL-CTA-002"/>
    <s v="053096123?4&gt;9H\1TF%S"/>
    <m/>
    <n v="39"/>
    <n v="28"/>
    <n v="40"/>
    <n v="53"/>
    <n v="53"/>
    <s v="6/21/2017"/>
    <n v="56"/>
    <s v="6/21/2017"/>
    <s v="Degraded"/>
    <n v="13370"/>
    <n v="748720"/>
  </r>
  <r>
    <x v="72"/>
    <s v="APA"/>
    <x v="4"/>
    <s v=""/>
    <s v=""/>
    <n v="0"/>
    <s v="002"/>
    <s v="JMR-APA-002"/>
    <s v="053096123?U5=S6L/%YX"/>
    <m/>
    <n v="65"/>
    <n v="51"/>
    <n v="64"/>
    <n v="78"/>
    <n v="78"/>
    <s v="6/7/2017"/>
    <n v="16"/>
    <s v="6/7/2017"/>
    <s v="Unsatisfactory"/>
    <n v="3431"/>
    <n v="54896"/>
  </r>
  <r>
    <x v="72"/>
    <s v="APA"/>
    <x v="4"/>
    <s v=""/>
    <s v=""/>
    <n v="0"/>
    <s v="001"/>
    <s v="JMR-APA-001"/>
    <s v="053096123?XJH=\&lt;BP82"/>
    <m/>
    <n v="20"/>
    <n v="14"/>
    <n v="23"/>
    <n v="32"/>
    <n v="32"/>
    <s v="6/7/2017"/>
    <n v="80"/>
    <s v="6/7/2017"/>
    <s v="Adequate"/>
    <n v="48360"/>
    <n v="3868800"/>
  </r>
  <r>
    <x v="73"/>
    <s v="CTB"/>
    <x v="2"/>
    <s v=""/>
    <s v=""/>
    <n v="0"/>
    <s v="001"/>
    <s v="TWM-CTB-001"/>
    <s v="053096123@,30NESHFB&lt;"/>
    <m/>
    <n v="10"/>
    <n v="7"/>
    <n v="14"/>
    <n v="20"/>
    <n v="20"/>
    <s v="6/10/2017"/>
    <n v="90"/>
    <s v="6/10/2017"/>
    <s v="Adequate"/>
    <n v="9093"/>
    <n v="818370"/>
  </r>
  <r>
    <x v="35"/>
    <s v="CTAX"/>
    <x v="2"/>
    <s v=""/>
    <s v=""/>
    <n v="0"/>
    <s v="001"/>
    <s v="BBB-CTAX-001"/>
    <s v="053096123@^S2OH&amp;=J$C"/>
    <m/>
    <n v="28"/>
    <n v="20"/>
    <n v="30"/>
    <n v="41"/>
    <n v="41"/>
    <s v="6/2/2018"/>
    <n v="72"/>
    <s v="6/2/2018"/>
    <s v="Adequate"/>
    <n v="3816"/>
    <n v="274752"/>
  </r>
  <r>
    <x v="0"/>
    <s v="CTB"/>
    <x v="2"/>
    <s v=""/>
    <s v=""/>
    <n v="0"/>
    <s v="001"/>
    <s v="LXL-CTB-001"/>
    <s v="053096123@G/],#)NR`E"/>
    <m/>
    <n v="20"/>
    <n v="14"/>
    <n v="23"/>
    <n v="32"/>
    <n v="32"/>
    <s v="7/16/2019"/>
    <n v="80"/>
    <s v="7/16/2019"/>
    <s v="Adequate"/>
    <n v="11172"/>
    <n v="893760"/>
  </r>
  <r>
    <x v="46"/>
    <s v="CTD1"/>
    <x v="2"/>
    <s v=""/>
    <s v=""/>
    <n v="0"/>
    <s v="001"/>
    <s v="STC-CTD1-001"/>
    <s v="053096123@IQ=^7*&lt;%&gt;9"/>
    <m/>
    <n v="8"/>
    <n v="6"/>
    <n v="12"/>
    <n v="18"/>
    <n v="18"/>
    <s v="5/31/2018"/>
    <n v="92"/>
    <s v="5/31/2018"/>
    <s v="Adequate"/>
    <n v="18209"/>
    <n v="1675228"/>
  </r>
  <r>
    <x v="13"/>
    <s v="CTB"/>
    <x v="2"/>
    <s v=""/>
    <s v=""/>
    <n v="0"/>
    <s v="001"/>
    <s v="ONA-CTB-001"/>
    <s v="053096123@R@$4:2,CUA"/>
    <m/>
    <n v="0"/>
    <n v="0"/>
    <n v="0"/>
    <n v="0"/>
    <n v="0"/>
    <s v="6/8/2018"/>
    <n v="100"/>
    <s v="6/8/2018"/>
    <s v="Adequate"/>
    <n v="54800"/>
    <n v="5480000"/>
  </r>
  <r>
    <x v="56"/>
    <s v="RY523"/>
    <x v="1"/>
    <s v="523"/>
    <s v="05/23"/>
    <n v="1"/>
    <s v="002"/>
    <s v="BRD-RY523-002"/>
    <s v="0530961238V2A8&gt;(J-\;"/>
    <m/>
    <n v="13"/>
    <n v="0"/>
    <n v="5"/>
    <n v="10"/>
    <n v="10"/>
    <s v="6/8/2017"/>
    <n v="97"/>
    <s v="6/8/2017"/>
    <s v="Adequate"/>
    <n v="276170"/>
    <n v="26788490"/>
  </r>
  <r>
    <x v="74"/>
    <s v="CTE"/>
    <x v="2"/>
    <s v=""/>
    <s v=""/>
    <n v="0"/>
    <s v="001"/>
    <s v="PNM-CTE-001"/>
    <s v="053096123[\D5@--#O:C"/>
    <m/>
    <n v="35"/>
    <n v="25"/>
    <n v="37"/>
    <n v="49"/>
    <n v="49"/>
    <s v="6/6/2017"/>
    <n v="60"/>
    <s v="6/6/2017"/>
    <s v="Degraded"/>
    <n v="12970"/>
    <n v="778200"/>
  </r>
  <r>
    <x v="75"/>
    <s v="CTA"/>
    <x v="2"/>
    <s v=""/>
    <s v=""/>
    <n v="0"/>
    <s v="001"/>
    <s v="GDB-CTA-001"/>
    <s v="053096123[^U(Y+@Q\&lt;\"/>
    <m/>
    <n v="0"/>
    <n v="0"/>
    <n v="0"/>
    <n v="0"/>
    <n v="0"/>
    <s v="6/11/2019"/>
    <n v="100"/>
    <s v="6/11/2019"/>
    <s v="Adequate"/>
    <n v="16621"/>
    <n v="1662100"/>
  </r>
  <r>
    <x v="76"/>
    <s v="APA"/>
    <x v="4"/>
    <s v=""/>
    <s v=""/>
    <n v="0"/>
    <s v="002"/>
    <s v="HIB-APA-002"/>
    <s v="053096123[0`G`/&gt;/0-R"/>
    <m/>
    <n v="59"/>
    <n v="45"/>
    <n v="59"/>
    <n v="73"/>
    <n v="73"/>
    <s v="6/11/2017"/>
    <n v="39"/>
    <s v="6/11/2017"/>
    <s v="Unsatisfactory"/>
    <n v="12436"/>
    <n v="485004"/>
  </r>
  <r>
    <x v="36"/>
    <s v="PTA"/>
    <x v="3"/>
    <s v=""/>
    <s v=""/>
    <n v="0"/>
    <s v="001"/>
    <s v="BDE-PTA-001"/>
    <s v="053096123[2N)X_A4&gt;%?"/>
    <m/>
    <n v="6"/>
    <n v="4"/>
    <n v="11"/>
    <n v="15"/>
    <n v="15"/>
    <s v="6/12/2017"/>
    <n v="93"/>
    <s v="6/12/2017"/>
    <s v="Adequate"/>
    <n v="246254"/>
    <n v="22901622"/>
  </r>
  <r>
    <x v="77"/>
    <s v="APA"/>
    <x v="4"/>
    <s v=""/>
    <s v=""/>
    <n v="0"/>
    <s v="001"/>
    <s v="JYG-APA-001"/>
    <s v="053096123[G\IK?WU-\:"/>
    <m/>
    <n v="31"/>
    <n v="22"/>
    <n v="33"/>
    <n v="44"/>
    <n v="44"/>
    <s v="6/11/2019"/>
    <n v="69"/>
    <s v="6/11/2019"/>
    <s v="Degraded"/>
    <n v="47645"/>
    <n v="3287505"/>
  </r>
  <r>
    <x v="56"/>
    <s v="RY523"/>
    <x v="1"/>
    <s v="523"/>
    <s v="05/23"/>
    <n v="1"/>
    <s v="001"/>
    <s v="BRD-RY523-001"/>
    <s v="053096123DUTHTJJ&lt;*.D"/>
    <m/>
    <n v="40"/>
    <n v="22"/>
    <n v="32"/>
    <n v="44"/>
    <n v="44"/>
    <s v="6/7/2017"/>
    <n v="90"/>
    <s v="6/7/2017"/>
    <s v="Adequate"/>
    <n v="207563"/>
    <n v="18680670"/>
  </r>
  <r>
    <x v="4"/>
    <s v="APA"/>
    <x v="4"/>
    <s v=""/>
    <s v=""/>
    <n v="0"/>
    <s v="001"/>
    <s v="ROS-APA-001"/>
    <s v="053096123\:?S#V2A?GP"/>
    <m/>
    <n v="0"/>
    <n v="0"/>
    <n v="0"/>
    <n v="0"/>
    <n v="0"/>
    <s v="6/9/2018"/>
    <n v="100"/>
    <s v="6/9/2018"/>
    <s v="Adequate"/>
    <n v="65941"/>
    <n v="6594100"/>
  </r>
  <r>
    <x v="26"/>
    <s v="PTA"/>
    <x v="3"/>
    <s v=""/>
    <s v=""/>
    <n v="0"/>
    <s v="003"/>
    <s v="SGS-PTA-003"/>
    <s v="053096123\&gt;4C41HPRTW"/>
    <m/>
    <n v="28"/>
    <n v="20"/>
    <n v="30"/>
    <n v="41"/>
    <n v="41"/>
    <s v="6/24/2017"/>
    <n v="72"/>
    <s v="6/24/2017"/>
    <s v="Adequate"/>
    <n v="54117"/>
    <n v="3896424"/>
  </r>
  <r>
    <x v="16"/>
    <s v="CTD"/>
    <x v="2"/>
    <s v=""/>
    <s v=""/>
    <n v="0"/>
    <s v="001"/>
    <s v="MKT-CTD-001"/>
    <s v="053096123\@\0A&gt;AR2%A"/>
    <m/>
    <n v="24"/>
    <n v="17"/>
    <n v="26"/>
    <n v="36"/>
    <n v="36"/>
    <s v="6/19/2017"/>
    <n v="76"/>
    <s v="6/19/2017"/>
    <s v="Adequate"/>
    <n v="14520"/>
    <n v="1103520"/>
  </r>
  <r>
    <x v="65"/>
    <s v="APA"/>
    <x v="4"/>
    <s v=""/>
    <s v=""/>
    <n v="0"/>
    <s v="001"/>
    <s v="RRT-APA-001"/>
    <s v="053096123\2E)A60W95-"/>
    <m/>
    <n v="13"/>
    <n v="9"/>
    <n v="16"/>
    <n v="23"/>
    <n v="23"/>
    <s v="6/30/2018"/>
    <n v="86"/>
    <s v="6/30/2018"/>
    <s v="Adequate"/>
    <n v="49963"/>
    <n v="4296818"/>
  </r>
  <r>
    <x v="23"/>
    <s v="APA"/>
    <x v="4"/>
    <s v=""/>
    <s v=""/>
    <n v="0"/>
    <s v="001"/>
    <s v="1D6-APA-001"/>
    <s v="053096123\37$X8Z4T5-"/>
    <m/>
    <n v="48"/>
    <n v="36"/>
    <n v="49"/>
    <n v="63"/>
    <n v="63"/>
    <s v="6/3/2018"/>
    <n v="52"/>
    <s v="6/3/2018"/>
    <s v="Unsatisfactory"/>
    <n v="40864"/>
    <n v="2124928"/>
  </r>
  <r>
    <x v="25"/>
    <s v="APA"/>
    <x v="4"/>
    <s v=""/>
    <s v=""/>
    <n v="0"/>
    <s v="001"/>
    <s v="FKA-APA-001"/>
    <s v="053096123\43,CPTFW+C"/>
    <m/>
    <n v="21"/>
    <n v="14"/>
    <n v="24"/>
    <n v="33"/>
    <n v="33"/>
    <s v="6/22/2017"/>
    <n v="79"/>
    <s v="6/22/2017"/>
    <s v="Adequate"/>
    <n v="66020"/>
    <n v="5215580"/>
  </r>
  <r>
    <x v="56"/>
    <s v="RY523"/>
    <x v="1"/>
    <s v="523"/>
    <s v="05/23"/>
    <n v="1"/>
    <s v="006"/>
    <s v="BRD-RY523-006"/>
    <s v="0903970610NBP4BH3E&lt;`"/>
    <m/>
    <n v="51"/>
    <n v="29"/>
    <n v="39"/>
    <n v="52"/>
    <n v="52"/>
    <s v="6/8/2017"/>
    <n v="85"/>
    <s v="6/8/2017"/>
    <s v="Degraded"/>
    <n v="44585"/>
    <n v="3789725"/>
  </r>
  <r>
    <x v="56"/>
    <s v="RY523"/>
    <x v="1"/>
    <s v="523"/>
    <s v="05/23"/>
    <n v="1"/>
    <s v="008"/>
    <s v="BRD-RY523-008"/>
    <s v="090397061B,4&lt;TH1:B?@"/>
    <m/>
    <n v="23"/>
    <n v="3"/>
    <n v="17"/>
    <n v="25"/>
    <n v="25"/>
    <s v="6/8/2017"/>
    <n v="93"/>
    <s v="6/8/2017"/>
    <s v="Adequate"/>
    <n v="53913"/>
    <n v="5013909"/>
  </r>
  <r>
    <x v="44"/>
    <s v="CTB"/>
    <x v="2"/>
    <s v=""/>
    <s v=""/>
    <n v="0"/>
    <s v="001"/>
    <s v="CKN-CTB-001"/>
    <s v="053096123\B?G@O:3GM;"/>
    <m/>
    <n v="16"/>
    <n v="11"/>
    <n v="19"/>
    <n v="27"/>
    <n v="27"/>
    <s v="7/3/2018"/>
    <n v="84"/>
    <s v="7/3/2018"/>
    <s v="Adequate"/>
    <n v="15492"/>
    <n v="1301328"/>
  </r>
  <r>
    <x v="66"/>
    <s v="PTA"/>
    <x v="3"/>
    <s v=""/>
    <s v=""/>
    <n v="0"/>
    <s v="001"/>
    <s v="DYT-PTA-001"/>
    <s v="053096123\T2=_7&lt;-8?B"/>
    <m/>
    <n v="48"/>
    <n v="36"/>
    <n v="49"/>
    <n v="63"/>
    <n v="63"/>
    <s v="6/9/2017"/>
    <n v="52"/>
    <s v="6/9/2017"/>
    <s v="Unsatisfactory"/>
    <n v="77168"/>
    <n v="4012736"/>
  </r>
  <r>
    <x v="20"/>
    <s v="PTA"/>
    <x v="3"/>
    <s v=""/>
    <s v=""/>
    <n v="0"/>
    <s v="002"/>
    <s v="AEL-PTA-002"/>
    <s v="053096123\ZE1-@9*6[1"/>
    <m/>
    <n v="1"/>
    <n v="1"/>
    <n v="7"/>
    <n v="10"/>
    <n v="10"/>
    <s v="6/11/2019"/>
    <n v="99"/>
    <s v="6/11/2019"/>
    <s v="Adequate"/>
    <n v="233724"/>
    <n v="23138676"/>
  </r>
  <r>
    <x v="40"/>
    <s v="CTB"/>
    <x v="2"/>
    <s v=""/>
    <s v=""/>
    <n v="0"/>
    <s v="001"/>
    <s v="INL-CTB-001"/>
    <s v="053096123\ZS`M8BN8=,"/>
    <m/>
    <n v="26"/>
    <n v="18"/>
    <n v="28"/>
    <n v="39"/>
    <n v="39"/>
    <s v="7/16/2019"/>
    <n v="74"/>
    <s v="7/16/2019"/>
    <s v="Adequate"/>
    <n v="16694"/>
    <n v="1235356"/>
  </r>
  <r>
    <x v="72"/>
    <s v="PTA"/>
    <x v="3"/>
    <s v=""/>
    <s v=""/>
    <n v="0"/>
    <s v="001"/>
    <s v="JMR-PTA-001"/>
    <s v="053096123])&lt;J=]:#%/&lt;"/>
    <m/>
    <n v="25"/>
    <n v="17"/>
    <n v="27"/>
    <n v="38"/>
    <n v="38"/>
    <s v="6/7/2017"/>
    <n v="75"/>
    <s v="6/7/2017"/>
    <s v="Adequate"/>
    <n v="160046"/>
    <n v="12003450"/>
  </r>
  <r>
    <x v="78"/>
    <s v="CTB"/>
    <x v="2"/>
    <s v=""/>
    <s v=""/>
    <n v="0"/>
    <s v="001"/>
    <s v="MGG-CTB-001"/>
    <s v="053096123]=]@HT9*S3;"/>
    <m/>
    <n v="16"/>
    <n v="11"/>
    <n v="19"/>
    <n v="27"/>
    <n v="27"/>
    <s v="5/31/2018"/>
    <n v="84"/>
    <s v="5/31/2018"/>
    <s v="Adequate"/>
    <n v="6159"/>
    <n v="517356"/>
  </r>
  <r>
    <x v="28"/>
    <s v="CTA"/>
    <x v="2"/>
    <s v=""/>
    <s v=""/>
    <n v="0"/>
    <s v="001"/>
    <s v="HCO-CTA-001"/>
    <s v="053096123]@%2?3HAHC?"/>
    <m/>
    <n v="32"/>
    <n v="23"/>
    <n v="34"/>
    <n v="46"/>
    <n v="46"/>
    <s v="6/13/2017"/>
    <n v="68"/>
    <s v="6/13/2017"/>
    <s v="Degraded"/>
    <n v="24661"/>
    <n v="1676948"/>
  </r>
  <r>
    <x v="56"/>
    <s v="PTA"/>
    <x v="3"/>
    <s v=""/>
    <s v=""/>
    <n v="0"/>
    <s v="003"/>
    <s v="BRD-PTA-003"/>
    <s v="053096123]^0HT6*XQC@"/>
    <m/>
    <n v="22"/>
    <n v="15"/>
    <n v="25"/>
    <n v="34"/>
    <n v="34"/>
    <s v="6/7/2017"/>
    <n v="78"/>
    <s v="6/7/2017"/>
    <s v="Adequate"/>
    <n v="52201"/>
    <n v="4071678"/>
  </r>
  <r>
    <x v="56"/>
    <s v="RY523"/>
    <x v="1"/>
    <s v="523"/>
    <s v="05/23"/>
    <n v="1"/>
    <s v="007"/>
    <s v="BRD-RY523-007"/>
    <s v="090397061JHN,;X,2W2A"/>
    <m/>
    <n v="32"/>
    <n v="15"/>
    <n v="26"/>
    <n v="36"/>
    <n v="36"/>
    <s v="6/7/2017"/>
    <n v="92"/>
    <s v="6/7/2017"/>
    <s v="Adequate"/>
    <n v="40438"/>
    <n v="3720296"/>
  </r>
  <r>
    <x v="46"/>
    <s v="CTA1"/>
    <x v="2"/>
    <s v=""/>
    <s v=""/>
    <n v="0"/>
    <s v="001"/>
    <s v="STC-CTA1-001"/>
    <s v="053096123]P8/-6#ESRW"/>
    <m/>
    <n v="12"/>
    <n v="0"/>
    <n v="4"/>
    <n v="8"/>
    <n v="8"/>
    <s v="5/31/2018"/>
    <n v="94"/>
    <s v="5/31/2018"/>
    <s v="Adequate"/>
    <n v="22009"/>
    <n v="2068846"/>
  </r>
  <r>
    <x v="35"/>
    <s v="CTB"/>
    <x v="2"/>
    <s v=""/>
    <s v=""/>
    <n v="0"/>
    <s v="001"/>
    <s v="BBB-CTB-001"/>
    <s v="053096123]T[Q4^-&lt;N&amp;Q"/>
    <m/>
    <n v="28"/>
    <n v="20"/>
    <n v="30"/>
    <n v="41"/>
    <n v="41"/>
    <s v="6/2/2018"/>
    <n v="72"/>
    <s v="6/2/2018"/>
    <s v="Adequate"/>
    <n v="11288"/>
    <n v="812736"/>
  </r>
  <r>
    <x v="47"/>
    <s v="APA"/>
    <x v="4"/>
    <s v=""/>
    <s v=""/>
    <n v="0"/>
    <s v="001"/>
    <s v="ULM-APA-001"/>
    <s v="053096123^#&amp;%&amp;EWV@W2"/>
    <m/>
    <n v="42"/>
    <n v="31"/>
    <n v="43"/>
    <n v="57"/>
    <n v="57"/>
    <s v="6/11/2019"/>
    <n v="58"/>
    <s v="6/11/2019"/>
    <s v="Degraded"/>
    <n v="32759"/>
    <n v="1900022"/>
  </r>
  <r>
    <x v="75"/>
    <s v="APA"/>
    <x v="4"/>
    <s v=""/>
    <s v=""/>
    <n v="0"/>
    <s v="001"/>
    <s v="GDB-APA-001"/>
    <s v="053096123^&amp;T5CK[_UY*"/>
    <m/>
    <n v="3"/>
    <n v="2"/>
    <n v="8"/>
    <n v="12"/>
    <n v="12"/>
    <s v="6/11/2019"/>
    <n v="94"/>
    <s v="6/11/2019"/>
    <s v="Adequate"/>
    <n v="62374"/>
    <n v="5863156"/>
  </r>
  <r>
    <x v="27"/>
    <s v="APA"/>
    <x v="4"/>
    <s v=""/>
    <s v=""/>
    <n v="0"/>
    <s v="002"/>
    <s v="FRM-APA-002"/>
    <s v="053096123^A+S#^B8\A("/>
    <m/>
    <n v="9"/>
    <n v="0"/>
    <n v="0"/>
    <n v="3"/>
    <n v="3"/>
    <s v="6/18/2017"/>
    <n v="97"/>
    <s v="6/18/2017"/>
    <s v="Adequate"/>
    <n v="3722"/>
    <n v="361034"/>
  </r>
  <r>
    <x v="76"/>
    <s v="CTB"/>
    <x v="2"/>
    <s v=""/>
    <s v=""/>
    <n v="0"/>
    <s v="002"/>
    <s v="HIB-CTB-002"/>
    <s v="053096123^DZQI15$*YQ"/>
    <m/>
    <n v="50"/>
    <n v="37"/>
    <n v="50"/>
    <n v="65"/>
    <n v="65"/>
    <s v="6/11/2017"/>
    <n v="49"/>
    <s v="6/11/2017"/>
    <s v="Unsatisfactory"/>
    <n v="154573"/>
    <n v="7574077"/>
  </r>
  <r>
    <x v="62"/>
    <s v="CTA"/>
    <x v="2"/>
    <s v=""/>
    <s v=""/>
    <n v="0"/>
    <s v="001"/>
    <s v="DXX-CTA-001"/>
    <s v="053096123^O\`3[&gt;\?9S"/>
    <m/>
    <n v="27"/>
    <n v="19"/>
    <n v="29"/>
    <n v="40"/>
    <n v="40"/>
    <s v="6/11/2019"/>
    <n v="73"/>
    <s v="6/11/2019"/>
    <s v="Adequate"/>
    <n v="39783"/>
    <n v="2904159"/>
  </r>
  <r>
    <x v="79"/>
    <s v="APA"/>
    <x v="4"/>
    <s v=""/>
    <s v=""/>
    <n v="0"/>
    <s v="001"/>
    <s v="SAZ-APA-001"/>
    <s v="053096123^XYL]S,$$XH"/>
    <m/>
    <n v="22"/>
    <n v="15"/>
    <n v="25"/>
    <n v="34"/>
    <n v="34"/>
    <s v="7/16/2019"/>
    <n v="78"/>
    <s v="7/16/2019"/>
    <s v="Adequate"/>
    <n v="76264"/>
    <n v="5948592"/>
  </r>
  <r>
    <x v="11"/>
    <s v="CTA4"/>
    <x v="2"/>
    <s v=""/>
    <s v=""/>
    <n v="0"/>
    <s v="001"/>
    <s v="PKD-CTA4-001"/>
    <s v="053096123_$5WH3Q^+Y&amp;"/>
    <m/>
    <n v="23"/>
    <n v="16"/>
    <n v="25"/>
    <n v="35"/>
    <n v="35"/>
    <s v="7/16/2019"/>
    <n v="77"/>
    <s v="7/16/2019"/>
    <s v="Adequate"/>
    <n v="21348"/>
    <n v="1643796"/>
  </r>
  <r>
    <x v="51"/>
    <s v="PTA"/>
    <x v="3"/>
    <s v=""/>
    <s v=""/>
    <n v="0"/>
    <s v="002"/>
    <s v="FFM-PTA-002"/>
    <s v="053096123_*/J=ZQK;\/"/>
    <m/>
    <n v="29"/>
    <n v="20"/>
    <n v="31"/>
    <n v="42"/>
    <n v="42"/>
    <s v="7/5/2018"/>
    <n v="71"/>
    <s v="7/5/2018"/>
    <s v="Adequate"/>
    <n v="66082"/>
    <n v="4691822"/>
  </r>
  <r>
    <x v="63"/>
    <s v="PTB"/>
    <x v="3"/>
    <s v=""/>
    <s v=""/>
    <n v="0"/>
    <s v="001"/>
    <s v="BJI-PTB-001"/>
    <s v="053096123_;@X*&amp;O%.VC"/>
    <m/>
    <n v="14"/>
    <n v="10"/>
    <n v="17"/>
    <n v="25"/>
    <n v="25"/>
    <s v="7/1/2018"/>
    <n v="86"/>
    <s v="7/1/2018"/>
    <s v="Adequate"/>
    <n v="304619"/>
    <n v="26197234"/>
  </r>
  <r>
    <x v="38"/>
    <s v="APA"/>
    <x v="4"/>
    <s v=""/>
    <s v=""/>
    <n v="0"/>
    <s v="003"/>
    <s v="DTL-APA-003"/>
    <s v="053096123_&gt;C?[(?H:#9"/>
    <m/>
    <n v="51"/>
    <n v="29"/>
    <n v="39"/>
    <n v="52"/>
    <n v="52"/>
    <s v="6/14/2017"/>
    <n v="85"/>
    <s v="6/14/2017"/>
    <s v="Degraded"/>
    <n v="47941"/>
    <n v="4074985"/>
  </r>
  <r>
    <x v="56"/>
    <s v="RY523"/>
    <x v="1"/>
    <s v="523"/>
    <s v="05/23"/>
    <n v="1"/>
    <s v="009"/>
    <s v="BRD-RY523-009"/>
    <s v="090397061L:0$4V;GO,&lt;"/>
    <m/>
    <n v="41"/>
    <n v="23"/>
    <n v="33"/>
    <n v="45"/>
    <n v="45"/>
    <s v="6/8/2017"/>
    <n v="90"/>
    <s v="6/8/2017"/>
    <s v="Adequate"/>
    <n v="40435"/>
    <n v="3639150"/>
  </r>
  <r>
    <x v="52"/>
    <s v="APA"/>
    <x v="4"/>
    <s v=""/>
    <s v=""/>
    <n v="0"/>
    <s v="001"/>
    <s v="GHW-APA-001"/>
    <s v="053096123_A/-&lt;I*%MRF"/>
    <m/>
    <n v="27"/>
    <n v="19"/>
    <n v="29"/>
    <n v="40"/>
    <n v="40"/>
    <s v="6/16/2017"/>
    <n v="70"/>
    <s v="6/16/2017"/>
    <s v="Degraded"/>
    <n v="67947"/>
    <n v="4756290"/>
  </r>
  <r>
    <x v="56"/>
    <s v="RY523"/>
    <x v="1"/>
    <s v="523"/>
    <s v="05/23"/>
    <n v="1"/>
    <s v="004"/>
    <s v="BRD-RY523-004"/>
    <s v="090397061N-T[17@AN1,"/>
    <m/>
    <n v="48"/>
    <n v="27"/>
    <n v="37"/>
    <n v="50"/>
    <n v="50"/>
    <s v="6/7/2017"/>
    <n v="88"/>
    <s v="6/7/2017"/>
    <s v="Degraded"/>
    <n v="44867"/>
    <n v="3948296"/>
  </r>
  <r>
    <x v="56"/>
    <s v="RY523"/>
    <x v="1"/>
    <s v="523"/>
    <s v="05/23"/>
    <n v="1"/>
    <s v="005"/>
    <s v="BRD-RY523-005"/>
    <s v="090397061VP+@OAP5H&amp;^"/>
    <m/>
    <n v="51"/>
    <n v="29"/>
    <n v="39"/>
    <n v="52"/>
    <n v="52"/>
    <s v="6/8/2017"/>
    <n v="84"/>
    <s v="6/8/2017"/>
    <s v="Degraded"/>
    <n v="42197"/>
    <n v="3544548"/>
  </r>
  <r>
    <x v="56"/>
    <s v="RY1634"/>
    <x v="1"/>
    <s v="1634"/>
    <s v="16/34"/>
    <n v="0"/>
    <s v="008"/>
    <s v="BRD-RY1634-008"/>
    <s v="090397061.:WL2(/D*JY"/>
    <m/>
    <n v="49"/>
    <n v="28"/>
    <n v="38"/>
    <n v="51"/>
    <n v="51"/>
    <s v="6/7/2017"/>
    <n v="87"/>
    <s v="6/7/2017"/>
    <s v="Degraded"/>
    <n v="92557"/>
    <n v="8052459"/>
  </r>
  <r>
    <x v="57"/>
    <s v="APA"/>
    <x v="4"/>
    <s v=""/>
    <s v=""/>
    <n v="0"/>
    <s v="001"/>
    <s v="COQ-APA-001"/>
    <s v="053096123_F+&gt;QEG62K&gt;"/>
    <m/>
    <n v="44"/>
    <n v="32"/>
    <n v="45"/>
    <n v="59"/>
    <n v="59"/>
    <s v="6/9/2017"/>
    <n v="53"/>
    <s v="6/9/2017"/>
    <s v="Unsatisfactory"/>
    <n v="108209"/>
    <n v="5735077"/>
  </r>
  <r>
    <x v="26"/>
    <s v="APA"/>
    <x v="4"/>
    <s v=""/>
    <s v=""/>
    <n v="0"/>
    <s v="001"/>
    <s v="SGS-APA-001"/>
    <s v="053096123_F=Z3(H6%MB"/>
    <m/>
    <n v="1"/>
    <n v="1"/>
    <n v="7"/>
    <n v="10"/>
    <n v="10"/>
    <s v="6/24/2017"/>
    <n v="99"/>
    <s v="6/24/2017"/>
    <s v="Adequate"/>
    <n v="190176"/>
    <n v="18827424"/>
  </r>
  <r>
    <x v="20"/>
    <s v="CTA2"/>
    <x v="2"/>
    <s v=""/>
    <s v=""/>
    <n v="0"/>
    <s v="002"/>
    <s v="AEL-CTA2-002"/>
    <s v="053096123_G27JACMIDN"/>
    <m/>
    <n v="7"/>
    <n v="5"/>
    <n v="11"/>
    <n v="16"/>
    <n v="16"/>
    <s v="6/11/2019"/>
    <n v="93"/>
    <s v="6/11/2019"/>
    <s v="Adequate"/>
    <n v="11799"/>
    <n v="1097307"/>
  </r>
  <r>
    <x v="11"/>
    <s v="PTA"/>
    <x v="3"/>
    <s v=""/>
    <s v=""/>
    <n v="0"/>
    <s v="001"/>
    <s v="PKD-PTA-001"/>
    <s v="053096123_L@@2BSR$4-"/>
    <m/>
    <n v="20"/>
    <n v="14"/>
    <n v="23"/>
    <n v="32"/>
    <n v="32"/>
    <s v="7/16/2019"/>
    <n v="80"/>
    <s v="7/16/2019"/>
    <s v="Adequate"/>
    <n v="311190"/>
    <n v="24895200"/>
  </r>
  <r>
    <x v="80"/>
    <s v="CTA"/>
    <x v="2"/>
    <s v=""/>
    <s v=""/>
    <n v="0"/>
    <s v="001"/>
    <s v="D00-CTA-001"/>
    <s v="053096123`#PB=SMR;1`"/>
    <m/>
    <n v="20"/>
    <n v="14"/>
    <n v="23"/>
    <n v="32"/>
    <n v="32"/>
    <s v="7/4/2018"/>
    <n v="80"/>
    <s v="7/4/2018"/>
    <s v="Adequate"/>
    <n v="13595"/>
    <n v="1087600"/>
  </r>
  <r>
    <x v="39"/>
    <s v="CTA"/>
    <x v="2"/>
    <s v=""/>
    <s v=""/>
    <n v="0"/>
    <s v="001"/>
    <s v="ACQ-CTA-001"/>
    <s v="053096123`,+V#A083@2"/>
    <m/>
    <n v="18"/>
    <n v="12"/>
    <n v="21"/>
    <n v="29"/>
    <n v="29"/>
    <s v="6/11/2019"/>
    <n v="82"/>
    <s v="6/11/2019"/>
    <s v="Adequate"/>
    <n v="15949"/>
    <n v="1307818"/>
  </r>
  <r>
    <x v="26"/>
    <s v="PTA"/>
    <x v="3"/>
    <s v=""/>
    <s v=""/>
    <n v="0"/>
    <s v="001"/>
    <s v="SGS-PTA-001"/>
    <s v="053096123`\V:L7QP6O."/>
    <m/>
    <n v="41"/>
    <n v="30"/>
    <n v="42"/>
    <n v="55"/>
    <n v="55"/>
    <s v="6/24/2017"/>
    <n v="59"/>
    <s v="6/24/2017"/>
    <s v="Degraded"/>
    <n v="62475"/>
    <n v="3686025"/>
  </r>
  <r>
    <x v="3"/>
    <s v="APA"/>
    <x v="4"/>
    <s v=""/>
    <s v=""/>
    <n v="0"/>
    <s v="002"/>
    <s v="OTG-APA-002"/>
    <s v="053096123`^A^W)G7QI["/>
    <m/>
    <n v="22"/>
    <n v="15"/>
    <n v="25"/>
    <n v="34"/>
    <n v="34"/>
    <s v="6/6/2018"/>
    <n v="78"/>
    <s v="6/6/2018"/>
    <s v="Adequate"/>
    <n v="65189"/>
    <n v="5084742"/>
  </r>
  <r>
    <x v="74"/>
    <s v="CTFSS"/>
    <x v="2"/>
    <s v=""/>
    <s v=""/>
    <n v="0"/>
    <s v="001"/>
    <s v="PNM-CTFSS-001"/>
    <s v="053096123`58RX.*HS&lt;T"/>
    <m/>
    <n v="54"/>
    <n v="41"/>
    <n v="54"/>
    <n v="69"/>
    <n v="69"/>
    <s v="6/6/2017"/>
    <n v="46"/>
    <s v="6/6/2017"/>
    <s v="Unsatisfactory"/>
    <n v="24300"/>
    <n v="1117800"/>
  </r>
  <r>
    <x v="76"/>
    <s v="APA"/>
    <x v="4"/>
    <s v=""/>
    <s v=""/>
    <n v="0"/>
    <s v="003"/>
    <s v="HIB-APA-003"/>
    <s v="053096123`AAVAU)N_:M"/>
    <m/>
    <n v="0"/>
    <n v="0"/>
    <n v="0"/>
    <n v="0"/>
    <n v="0"/>
    <s v="6/11/2017"/>
    <n v="100"/>
    <s v="6/11/2017"/>
    <s v="Adequate"/>
    <n v="71209"/>
    <n v="7120900"/>
  </r>
  <r>
    <x v="81"/>
    <s v="APA"/>
    <x v="4"/>
    <s v=""/>
    <s v=""/>
    <n v="0"/>
    <s v="001"/>
    <s v="ETH-APA-001"/>
    <s v="053096123`B_5C$RLG`U"/>
    <m/>
    <n v="37"/>
    <n v="27"/>
    <n v="38"/>
    <n v="51"/>
    <n v="51"/>
    <s v="6/17/2017"/>
    <n v="62"/>
    <s v="6/17/2017"/>
    <s v="Degraded"/>
    <n v="42964"/>
    <n v="2663768"/>
  </r>
  <r>
    <x v="12"/>
    <s v="APA"/>
    <x v="4"/>
    <s v=""/>
    <s v=""/>
    <n v="0"/>
    <s v="001"/>
    <s v="GYL-APA-001"/>
    <s v="053096123`GNVD2=LRE?"/>
    <m/>
    <n v="6"/>
    <n v="4"/>
    <n v="11"/>
    <n v="15"/>
    <n v="15"/>
    <s v="6/11/2019"/>
    <n v="94"/>
    <s v="6/11/2019"/>
    <s v="Adequate"/>
    <n v="50033"/>
    <n v="4703102"/>
  </r>
  <r>
    <x v="0"/>
    <s v="APA"/>
    <x v="4"/>
    <s v=""/>
    <s v=""/>
    <n v="0"/>
    <s v="001"/>
    <s v="LXL-APA-001"/>
    <s v="053096123`TB04AR89C*"/>
    <m/>
    <n v="30"/>
    <n v="21"/>
    <n v="32"/>
    <n v="43"/>
    <n v="43"/>
    <s v="7/16/2019"/>
    <n v="70"/>
    <s v="7/16/2019"/>
    <s v="Degraded"/>
    <n v="23531"/>
    <n v="1647170"/>
  </r>
  <r>
    <x v="46"/>
    <s v="PPTE"/>
    <x v="5"/>
    <s v=""/>
    <s v=""/>
    <n v="0"/>
    <s v="001"/>
    <s v="STC-PPTE-001"/>
    <s v="053096123`V-&lt;9*-/JH]"/>
    <m/>
    <n v="40"/>
    <n v="29"/>
    <n v="41"/>
    <n v="54"/>
    <n v="54"/>
    <s v="5/31/2018"/>
    <n v="59"/>
    <s v="5/31/2018"/>
    <s v="Degraded"/>
    <n v="53751"/>
    <n v="3171309"/>
  </r>
  <r>
    <x v="56"/>
    <s v="RY1634"/>
    <x v="1"/>
    <s v="1634"/>
    <s v="16/34"/>
    <n v="0"/>
    <s v="010"/>
    <s v="BRD-RY1634-010"/>
    <s v="090397061[G0O[6ADM=L"/>
    <m/>
    <n v="49"/>
    <n v="28"/>
    <n v="38"/>
    <n v="51"/>
    <n v="51"/>
    <s v="6/8/2017"/>
    <n v="87"/>
    <s v="6/8/2017"/>
    <s v="Degraded"/>
    <n v="37523"/>
    <n v="3264501"/>
  </r>
  <r>
    <x v="51"/>
    <s v="CTA1"/>
    <x v="2"/>
    <s v=""/>
    <s v=""/>
    <n v="0"/>
    <s v="001"/>
    <s v="FFM-CTA1-001"/>
    <s v="0530961230.W&lt;,*85C1A"/>
    <m/>
    <n v="18"/>
    <n v="12"/>
    <n v="21"/>
    <n v="29"/>
    <n v="29"/>
    <s v="7/5/2018"/>
    <n v="82"/>
    <s v="7/5/2018"/>
    <s v="Adequate"/>
    <n v="11684"/>
    <n v="958088"/>
  </r>
  <r>
    <x v="56"/>
    <s v="RY1634"/>
    <x v="1"/>
    <s v="1634"/>
    <s v="16/34"/>
    <n v="0"/>
    <s v="012"/>
    <s v="BRD-RY1634-012"/>
    <s v="0903970614&amp;+%0-TJ[M$"/>
    <m/>
    <n v="41"/>
    <n v="23"/>
    <n v="33"/>
    <n v="45"/>
    <n v="45"/>
    <s v="6/7/2017"/>
    <n v="90"/>
    <s v="6/7/2017"/>
    <s v="Adequate"/>
    <n v="37523"/>
    <n v="3377070"/>
  </r>
  <r>
    <x v="56"/>
    <s v="RY1634"/>
    <x v="1"/>
    <s v="1634"/>
    <s v="16/34"/>
    <n v="0"/>
    <s v="009"/>
    <s v="BRD-RY1634-009"/>
    <s v="0903970618`K##-I/C`C"/>
    <m/>
    <n v="44"/>
    <n v="25"/>
    <n v="35"/>
    <n v="47"/>
    <n v="47"/>
    <s v="6/7/2017"/>
    <n v="88"/>
    <s v="6/7/2017"/>
    <s v="Degraded"/>
    <n v="92543"/>
    <n v="8143784"/>
  </r>
  <r>
    <x v="82"/>
    <s v="PTA"/>
    <x v="3"/>
    <s v=""/>
    <s v=""/>
    <n v="0"/>
    <s v="004"/>
    <s v="GPZ-PTA-004"/>
    <s v="0530961230&lt;PJV$+U`\M"/>
    <m/>
    <n v="38"/>
    <n v="27"/>
    <n v="39"/>
    <n v="52"/>
    <n v="52"/>
    <s v="7/16/2019"/>
    <n v="62"/>
    <s v="7/16/2019"/>
    <s v="Degraded"/>
    <n v="167026"/>
    <n v="10355612"/>
  </r>
  <r>
    <x v="56"/>
    <s v="RY1634"/>
    <x v="1"/>
    <s v="1634"/>
    <s v="16/34"/>
    <n v="0"/>
    <s v="005"/>
    <s v="BRD-RY1634-005"/>
    <s v="090397061F6H(&lt;(SG;D0"/>
    <m/>
    <n v="49"/>
    <n v="28"/>
    <n v="38"/>
    <n v="51"/>
    <n v="51"/>
    <s v="6/7/2017"/>
    <n v="87"/>
    <s v="6/7/2017"/>
    <s v="Degraded"/>
    <n v="195119"/>
    <n v="16975353"/>
  </r>
  <r>
    <x v="18"/>
    <s v="CTA"/>
    <x v="2"/>
    <s v=""/>
    <s v=""/>
    <n v="0"/>
    <s v="001"/>
    <s v="RGK-CTA-001"/>
    <s v="0530961230LKTAA@:[U`"/>
    <m/>
    <n v="28"/>
    <n v="20"/>
    <n v="30"/>
    <n v="41"/>
    <n v="41"/>
    <s v="6/23/2017"/>
    <n v="72"/>
    <s v="6/23/2017"/>
    <s v="Adequate"/>
    <n v="19558"/>
    <n v="1408176"/>
  </r>
  <r>
    <x v="82"/>
    <s v="PTA"/>
    <x v="3"/>
    <s v=""/>
    <s v=""/>
    <n v="0"/>
    <s v="003"/>
    <s v="GPZ-PTA-003"/>
    <s v="0530961230N(]W?08Z1E"/>
    <m/>
    <n v="42"/>
    <n v="31"/>
    <n v="43"/>
    <n v="57"/>
    <n v="57"/>
    <s v="7/16/2019"/>
    <n v="52"/>
    <s v="7/16/2019"/>
    <s v="Unsatisfactory"/>
    <n v="80241"/>
    <n v="4172532"/>
  </r>
  <r>
    <x v="56"/>
    <s v="RY1634"/>
    <x v="1"/>
    <s v="1634"/>
    <s v="16/34"/>
    <n v="0"/>
    <s v="004"/>
    <s v="BRD-RY1634-004"/>
    <s v="090397061FH_&lt;89E)SZ6"/>
    <m/>
    <n v="40"/>
    <n v="22"/>
    <n v="32"/>
    <n v="44"/>
    <n v="44"/>
    <s v="6/7/2017"/>
    <n v="90"/>
    <s v="6/7/2017"/>
    <s v="Adequate"/>
    <n v="195119"/>
    <n v="17560710"/>
  </r>
  <r>
    <x v="14"/>
    <s v="APA"/>
    <x v="4"/>
    <s v=""/>
    <s v=""/>
    <n v="0"/>
    <s v="003"/>
    <s v="RWF-APA-003"/>
    <s v="0530961231$7IYJV]&amp;&lt;M"/>
    <m/>
    <n v="32"/>
    <n v="23"/>
    <n v="34"/>
    <n v="46"/>
    <n v="46"/>
    <s v="6/4/2018"/>
    <n v="68"/>
    <s v="6/4/2018"/>
    <s v="Degraded"/>
    <n v="87672"/>
    <n v="5961696"/>
  </r>
  <r>
    <x v="83"/>
    <s v="APA"/>
    <x v="4"/>
    <s v=""/>
    <s v=""/>
    <n v="0"/>
    <s v="008"/>
    <s v="MML-APA-008"/>
    <s v="0530961231;(&gt;%`O[1=A"/>
    <m/>
    <n v="44"/>
    <n v="32"/>
    <n v="45"/>
    <n v="59"/>
    <n v="59"/>
    <s v="6/11/2019"/>
    <n v="56"/>
    <s v="6/11/2019"/>
    <s v="Degraded"/>
    <n v="75907"/>
    <n v="4250792"/>
  </r>
  <r>
    <x v="83"/>
    <s v="PTA"/>
    <x v="3"/>
    <s v=""/>
    <s v=""/>
    <n v="0"/>
    <s v="003"/>
    <s v="MML-PTA-003"/>
    <s v="0530961231?K;A0E@;8`"/>
    <m/>
    <n v="21"/>
    <n v="14"/>
    <n v="24"/>
    <n v="33"/>
    <n v="33"/>
    <s v="6/11/2019"/>
    <n v="79"/>
    <s v="6/11/2019"/>
    <s v="Adequate"/>
    <n v="49653"/>
    <n v="3922587"/>
  </r>
  <r>
    <x v="25"/>
    <s v="CTD"/>
    <x v="2"/>
    <s v=""/>
    <s v=""/>
    <n v="0"/>
    <s v="001"/>
    <s v="FKA-CTD-001"/>
    <s v="0530961231_8@D/&gt;AC&gt;["/>
    <m/>
    <n v="33"/>
    <n v="23"/>
    <n v="35"/>
    <n v="47"/>
    <n v="47"/>
    <s v="6/23/2017"/>
    <n v="67"/>
    <s v="6/23/2017"/>
    <s v="Degraded"/>
    <n v="17427"/>
    <n v="1167609"/>
  </r>
  <r>
    <x v="41"/>
    <s v="APA"/>
    <x v="4"/>
    <s v=""/>
    <s v=""/>
    <n v="0"/>
    <s v="001"/>
    <s v="ADC-APA-001"/>
    <s v="05309612314]I]XA&lt;A(L"/>
    <m/>
    <n v="28"/>
    <n v="20"/>
    <n v="30"/>
    <n v="41"/>
    <n v="41"/>
    <s v="6/15/2017"/>
    <n v="72"/>
    <s v="6/15/2017"/>
    <s v="Adequate"/>
    <n v="120936"/>
    <n v="8707392"/>
  </r>
  <r>
    <x v="61"/>
    <s v="CTB"/>
    <x v="2"/>
    <s v=""/>
    <s v=""/>
    <n v="0"/>
    <s v="001"/>
    <s v="ROX-CTB-001"/>
    <s v="05309612319-=3+BK6]]"/>
    <m/>
    <n v="33"/>
    <n v="23"/>
    <n v="35"/>
    <n v="47"/>
    <n v="47"/>
    <s v="6/13/2017"/>
    <n v="67"/>
    <s v="6/13/2017"/>
    <s v="Degraded"/>
    <n v="33515"/>
    <n v="2245505"/>
  </r>
  <r>
    <x v="40"/>
    <s v="APB"/>
    <x v="4"/>
    <s v=""/>
    <s v=""/>
    <n v="0"/>
    <s v="001"/>
    <s v="INL-APB-001"/>
    <s v="0530961231AA9JAP&amp;&amp;V$"/>
    <m/>
    <n v="23"/>
    <n v="16"/>
    <n v="25"/>
    <n v="35"/>
    <n v="35"/>
    <s v="7/16/2019"/>
    <n v="77"/>
    <s v="7/16/2019"/>
    <s v="Adequate"/>
    <n v="187784"/>
    <n v="14459368"/>
  </r>
  <r>
    <x v="56"/>
    <s v="RY1634"/>
    <x v="1"/>
    <s v="1634"/>
    <s v="16/34"/>
    <n v="0"/>
    <s v="007"/>
    <s v="BRD-RY1634-007"/>
    <s v="090397061G+8P305KUH+"/>
    <m/>
    <n v="55"/>
    <n v="31"/>
    <n v="42"/>
    <n v="55"/>
    <n v="55"/>
    <s v="6/7/2017"/>
    <n v="79"/>
    <s v="6/7/2017"/>
    <s v="Degraded"/>
    <n v="92571"/>
    <n v="7313109"/>
  </r>
  <r>
    <x v="76"/>
    <s v="APB"/>
    <x v="4"/>
    <s v=""/>
    <s v=""/>
    <n v="0"/>
    <s v="001"/>
    <s v="HIB-APB-001"/>
    <s v="0530961232&amp;;V1,.N,]8"/>
    <m/>
    <n v="47"/>
    <n v="35"/>
    <n v="48"/>
    <n v="62"/>
    <n v="62"/>
    <s v="6/11/2017"/>
    <n v="53"/>
    <s v="6/11/2017"/>
    <s v="Unsatisfactory"/>
    <n v="47265"/>
    <n v="2505045"/>
  </r>
  <r>
    <x v="20"/>
    <s v="APB"/>
    <x v="4"/>
    <s v=""/>
    <s v=""/>
    <n v="0"/>
    <s v="001"/>
    <s v="AEL-APB-001"/>
    <s v="0530961232-7BJGAX/@L"/>
    <m/>
    <n v="41"/>
    <n v="30"/>
    <n v="42"/>
    <n v="55"/>
    <n v="55"/>
    <s v="6/11/2019"/>
    <n v="52"/>
    <s v="6/11/2019"/>
    <s v="Unsatisfactory"/>
    <n v="39898"/>
    <n v="2074696"/>
  </r>
  <r>
    <x v="72"/>
    <s v="CTA"/>
    <x v="2"/>
    <s v=""/>
    <s v=""/>
    <n v="0"/>
    <s v="001"/>
    <s v="JMR-CTA-001"/>
    <s v="0530961232;#%^`+GEFD"/>
    <m/>
    <n v="22"/>
    <n v="15"/>
    <n v="25"/>
    <n v="34"/>
    <n v="34"/>
    <s v="6/7/2017"/>
    <n v="76"/>
    <s v="6/7/2017"/>
    <s v="Adequate"/>
    <n v="11780"/>
    <n v="895280"/>
  </r>
  <r>
    <x v="74"/>
    <s v="APA"/>
    <x v="4"/>
    <s v=""/>
    <s v=""/>
    <n v="0"/>
    <s v="001"/>
    <s v="PNM-APA-001"/>
    <s v="0530961232&gt;_U0R;D,+R"/>
    <m/>
    <n v="5"/>
    <n v="4"/>
    <n v="10"/>
    <n v="14"/>
    <n v="14"/>
    <s v="6/6/2017"/>
    <n v="95"/>
    <s v="6/6/2017"/>
    <s v="Adequate"/>
    <n v="80350"/>
    <n v="7633250"/>
  </r>
  <r>
    <x v="84"/>
    <s v="APA"/>
    <x v="4"/>
    <s v=""/>
    <s v=""/>
    <n v="0"/>
    <s v="001"/>
    <s v="FOZ-APA-001"/>
    <s v="05309612320^\O556_[;"/>
    <m/>
    <n v="43"/>
    <n v="31"/>
    <n v="44"/>
    <n v="58"/>
    <n v="58"/>
    <s v="7/16/2019"/>
    <n v="54"/>
    <s v="7/16/2019"/>
    <s v="Unsatisfactory"/>
    <n v="52453"/>
    <n v="2832462"/>
  </r>
  <r>
    <x v="17"/>
    <s v="APA"/>
    <x v="4"/>
    <s v=""/>
    <s v=""/>
    <n v="0"/>
    <s v="001"/>
    <s v="12Y-APA-001"/>
    <s v="05309612321&gt;]YX=M(E]"/>
    <m/>
    <n v="28"/>
    <n v="20"/>
    <n v="30"/>
    <n v="41"/>
    <n v="41"/>
    <s v="6/20/2017"/>
    <n v="72"/>
    <s v="6/20/2017"/>
    <s v="Adequate"/>
    <n v="43094"/>
    <n v="3102768"/>
  </r>
  <r>
    <x v="16"/>
    <s v="PTA"/>
    <x v="3"/>
    <s v=""/>
    <s v=""/>
    <n v="0"/>
    <s v="001"/>
    <s v="MKT-PTA-001"/>
    <s v="05309612322@_\L`.(11"/>
    <m/>
    <n v="23"/>
    <n v="16"/>
    <n v="25"/>
    <n v="35"/>
    <n v="35"/>
    <s v="6/19/2017"/>
    <n v="77"/>
    <s v="6/19/2017"/>
    <s v="Adequate"/>
    <n v="252967"/>
    <n v="19478459"/>
  </r>
  <r>
    <x v="56"/>
    <s v="RY1634"/>
    <x v="1"/>
    <s v="1634"/>
    <s v="16/34"/>
    <n v="0"/>
    <s v="006"/>
    <s v="BRD-RY1634-006"/>
    <s v="090397061US(RTATRIR)"/>
    <m/>
    <n v="43"/>
    <n v="24"/>
    <n v="34"/>
    <n v="46"/>
    <n v="46"/>
    <s v="6/7/2017"/>
    <n v="84"/>
    <s v="6/7/2017"/>
    <s v="Degraded"/>
    <n v="195009"/>
    <n v="16380756"/>
  </r>
  <r>
    <x v="85"/>
    <s v="CTA"/>
    <x v="2"/>
    <s v=""/>
    <s v=""/>
    <n v="0"/>
    <s v="001"/>
    <s v="SBU-CTA-001"/>
    <s v="0530961233*;)P-FEF7^"/>
    <m/>
    <n v="0"/>
    <n v="0"/>
    <n v="0"/>
    <n v="0"/>
    <n v="0"/>
    <s v="6/7/2018"/>
    <n v="100"/>
    <s v="6/7/2018"/>
    <s v="Adequate"/>
    <n v="28675"/>
    <n v="2867500"/>
  </r>
  <r>
    <x v="44"/>
    <s v="APA"/>
    <x v="4"/>
    <s v=""/>
    <s v=""/>
    <n v="0"/>
    <s v="002"/>
    <s v="CKN-APA-002"/>
    <s v="0530961233;C]7D?F06A"/>
    <m/>
    <n v="5"/>
    <n v="4"/>
    <n v="10"/>
    <n v="14"/>
    <n v="14"/>
    <s v="7/3/2018"/>
    <n v="95"/>
    <s v="7/3/2018"/>
    <s v="Adequate"/>
    <n v="26894"/>
    <n v="2554930"/>
  </r>
  <r>
    <x v="50"/>
    <s v="CTA2"/>
    <x v="2"/>
    <s v=""/>
    <s v=""/>
    <n v="0"/>
    <s v="001"/>
    <s v="AUM-CTA2-001"/>
    <s v="053096123368VHKHX[$Q"/>
    <m/>
    <n v="26"/>
    <n v="18"/>
    <n v="28"/>
    <n v="39"/>
    <n v="39"/>
    <s v="6/22/2017"/>
    <n v="74"/>
    <s v="6/22/2017"/>
    <s v="Adequate"/>
    <n v="7918"/>
    <n v="585932"/>
  </r>
  <r>
    <x v="72"/>
    <s v="CTC"/>
    <x v="2"/>
    <s v=""/>
    <s v=""/>
    <n v="0"/>
    <s v="001"/>
    <s v="JMR-CTC-001"/>
    <s v="0530961233NQC11(LC])"/>
    <m/>
    <n v="13"/>
    <n v="9"/>
    <n v="16"/>
    <n v="23"/>
    <n v="23"/>
    <s v="6/7/2017"/>
    <n v="87"/>
    <s v="6/7/2017"/>
    <s v="Adequate"/>
    <n v="10502"/>
    <n v="913674"/>
  </r>
  <r>
    <x v="82"/>
    <s v="CTA2"/>
    <x v="2"/>
    <s v=""/>
    <s v=""/>
    <n v="0"/>
    <s v="002"/>
    <s v="GPZ-CTA2-002"/>
    <s v="0530961233V?^8AL0(G."/>
    <m/>
    <n v="36"/>
    <n v="26"/>
    <n v="37"/>
    <n v="50"/>
    <n v="50"/>
    <s v="7/16/2019"/>
    <n v="64"/>
    <s v="7/16/2019"/>
    <s v="Degraded"/>
    <n v="14049"/>
    <n v="899136"/>
  </r>
  <r>
    <x v="26"/>
    <s v="PTA"/>
    <x v="3"/>
    <s v=""/>
    <s v=""/>
    <n v="0"/>
    <s v="004"/>
    <s v="SGS-PTA-004"/>
    <s v="0530961233VH--YMCQ,9"/>
    <m/>
    <n v="32"/>
    <n v="23"/>
    <n v="34"/>
    <n v="46"/>
    <n v="46"/>
    <s v="6/24/2017"/>
    <n v="68"/>
    <s v="6/24/2017"/>
    <s v="Degraded"/>
    <n v="75513"/>
    <n v="5134884"/>
  </r>
  <r>
    <x v="86"/>
    <s v="APA"/>
    <x v="4"/>
    <s v=""/>
    <s v=""/>
    <n v="0"/>
    <s v="001"/>
    <s v="D81-APA-001"/>
    <s v="0530961233X2&gt;=?D9]A*"/>
    <m/>
    <n v="33"/>
    <n v="23"/>
    <n v="35"/>
    <n v="47"/>
    <n v="47"/>
    <s v="7/16/2019"/>
    <n v="64"/>
    <s v="7/16/2019"/>
    <s v="Degraded"/>
    <n v="51481"/>
    <n v="3294784"/>
  </r>
  <r>
    <x v="0"/>
    <s v="PTA"/>
    <x v="3"/>
    <s v=""/>
    <s v=""/>
    <n v="0"/>
    <s v="001"/>
    <s v="LXL-PTA-001"/>
    <s v="0530961234&amp;O//S6H:G4"/>
    <m/>
    <n v="22"/>
    <n v="15"/>
    <n v="25"/>
    <n v="34"/>
    <n v="34"/>
    <s v="7/16/2019"/>
    <n v="78"/>
    <s v="7/16/2019"/>
    <s v="Adequate"/>
    <n v="181726"/>
    <n v="14174628"/>
  </r>
  <r>
    <x v="87"/>
    <s v="APA"/>
    <x v="4"/>
    <s v=""/>
    <s v=""/>
    <n v="0"/>
    <s v="001"/>
    <s v="TVF-APA-001"/>
    <s v="0530961234+8Y^:0Q[RP"/>
    <m/>
    <n v="0"/>
    <n v="0"/>
    <n v="0"/>
    <n v="0"/>
    <n v="0"/>
    <s v="7/16/2019"/>
    <n v="100"/>
    <s v="8/15/2019"/>
    <s v="Adequate"/>
    <n v="281565"/>
    <n v="28156500"/>
  </r>
  <r>
    <x v="56"/>
    <s v="RY1634"/>
    <x v="1"/>
    <s v="1634"/>
    <s v="16/34"/>
    <n v="0"/>
    <s v="011"/>
    <s v="BRD-RY1634-011"/>
    <s v="090397061Y4L.9WKOC^,"/>
    <m/>
    <n v="49"/>
    <n v="28"/>
    <n v="38"/>
    <n v="51"/>
    <n v="51"/>
    <s v="6/7/2017"/>
    <n v="87"/>
    <s v="6/7/2017"/>
    <s v="Degraded"/>
    <n v="37523"/>
    <n v="3264501"/>
  </r>
  <r>
    <x v="3"/>
    <s v="APA"/>
    <x v="4"/>
    <s v=""/>
    <s v=""/>
    <n v="0"/>
    <s v="001"/>
    <s v="OTG-APA-001"/>
    <s v="05309612342JVL$2EF32"/>
    <m/>
    <n v="1"/>
    <n v="1"/>
    <n v="7"/>
    <n v="10"/>
    <n v="10"/>
    <s v="6/6/2018"/>
    <n v="99"/>
    <s v="6/6/2018"/>
    <s v="Adequate"/>
    <n v="51354"/>
    <n v="5084046"/>
  </r>
  <r>
    <x v="46"/>
    <s v="PTD"/>
    <x v="3"/>
    <s v=""/>
    <s v=""/>
    <n v="0"/>
    <s v="001"/>
    <s v="STC-PTD-001"/>
    <s v="0530961234AVM_1R\J]&amp;"/>
    <m/>
    <n v="49"/>
    <n v="36"/>
    <n v="50"/>
    <n v="64"/>
    <n v="64"/>
    <s v="5/31/2018"/>
    <n v="38"/>
    <s v="5/31/2018"/>
    <s v="Unsatisfactory"/>
    <n v="51408"/>
    <n v="1953504"/>
  </r>
  <r>
    <x v="56"/>
    <s v="RY1634"/>
    <x v="1"/>
    <s v="1634"/>
    <s v="16/34"/>
    <n v="0"/>
    <s v="002"/>
    <s v="BRD-RY1634-002"/>
    <s v="IITDB#&amp;Y5H&amp;6VR876AQ;"/>
    <m/>
    <n v="1"/>
    <n v="0"/>
    <n v="0"/>
    <n v="0"/>
    <n v="0"/>
    <s v="6/7/2017"/>
    <n v="99"/>
    <s v="6/7/2017"/>
    <s v="Adequate"/>
    <n v="30018"/>
    <n v="2971782"/>
  </r>
  <r>
    <x v="88"/>
    <s v="APA"/>
    <x v="4"/>
    <s v=""/>
    <s v=""/>
    <n v="0"/>
    <s v="001"/>
    <s v="LYV-APA-001"/>
    <s v="0530961234HC+/?LB0$8"/>
    <m/>
    <n v="2"/>
    <n v="2"/>
    <n v="8"/>
    <n v="11"/>
    <n v="11"/>
    <s v="6/5/2018"/>
    <n v="98"/>
    <s v="6/5/2018"/>
    <s v="Adequate"/>
    <n v="47381"/>
    <n v="4643338"/>
  </r>
  <r>
    <x v="56"/>
    <s v="RY1634"/>
    <x v="1"/>
    <s v="1634"/>
    <s v="16/34"/>
    <n v="0"/>
    <s v="003"/>
    <s v="BRD-RY1634-003"/>
    <s v="IITDB/H,`)M4HS8&amp;5%CN"/>
    <m/>
    <n v="11"/>
    <n v="0"/>
    <n v="2"/>
    <n v="7"/>
    <n v="7"/>
    <s v="6/7/2017"/>
    <n v="95"/>
    <s v="6/7/2017"/>
    <s v="Adequate"/>
    <n v="30018"/>
    <n v="2851710"/>
  </r>
  <r>
    <x v="43"/>
    <s v="APA"/>
    <x v="4"/>
    <s v=""/>
    <s v=""/>
    <n v="0"/>
    <s v="001"/>
    <s v="AQP-APA-001"/>
    <s v="0530961234N_&amp;&amp;B:09`B"/>
    <m/>
    <n v="79"/>
    <n v="64"/>
    <n v="76"/>
    <n v="88"/>
    <n v="88"/>
    <s v="6/2/2018"/>
    <n v="21"/>
    <s v="6/2/2018"/>
    <s v="Unsatisfactory"/>
    <n v="78720"/>
    <n v="1653120"/>
  </r>
  <r>
    <x v="13"/>
    <s v="APA"/>
    <x v="4"/>
    <s v=""/>
    <s v=""/>
    <n v="0"/>
    <s v="001"/>
    <s v="ONA-APA-001"/>
    <s v="0530961235#QUZT[,(%P"/>
    <m/>
    <n v="0"/>
    <n v="0"/>
    <n v="0"/>
    <n v="0"/>
    <n v="0"/>
    <s v="6/8/2018"/>
    <n v="100"/>
    <s v="6/8/2018"/>
    <s v="Adequate"/>
    <n v="153399"/>
    <n v="15339900"/>
  </r>
  <r>
    <x v="56"/>
    <s v="RY1634"/>
    <x v="1"/>
    <s v="1634"/>
    <s v="16/34"/>
    <n v="0"/>
    <s v="001"/>
    <s v="BRD-RY1634-001"/>
    <s v="IITDB0.*/.2.#=]C&amp;&lt;=."/>
    <m/>
    <n v="4"/>
    <n v="0"/>
    <n v="0"/>
    <n v="0"/>
    <n v="0"/>
    <s v="6/7/2017"/>
    <n v="99"/>
    <s v="6/7/2017"/>
    <s v="Adequate"/>
    <n v="30018"/>
    <n v="2971782"/>
  </r>
  <r>
    <x v="58"/>
    <s v="CTA"/>
    <x v="2"/>
    <s v=""/>
    <s v=""/>
    <s v="Not in system"/>
    <s v="001"/>
    <s v="BFW-CTA-001"/>
    <s v="0530961235,]S\4#WRG1"/>
    <m/>
    <n v="49"/>
    <n v="36"/>
    <n v="50"/>
    <n v="64"/>
    <n v="64"/>
    <s v="6/29/2018"/>
    <n v="35"/>
    <s v="6/29/2018"/>
    <s v="Unsatisfactory"/>
    <n v="18879"/>
    <n v="660765"/>
  </r>
  <r>
    <x v="60"/>
    <s v="RY1634"/>
    <x v="1"/>
    <s v="1634"/>
    <s v="16/34"/>
    <n v="1"/>
    <s v="001"/>
    <s v="CBG-RY1634-001"/>
    <s v="053096123_5LCS()&gt;00P"/>
    <m/>
    <n v="38"/>
    <n v="27"/>
    <n v="39"/>
    <n v="52"/>
    <n v="52"/>
    <s v="6/6/2017"/>
    <n v="61"/>
    <s v="6/6/2017"/>
    <s v="Degraded"/>
    <n v="300237"/>
    <n v="18314457"/>
  </r>
  <r>
    <x v="76"/>
    <s v="CTB"/>
    <x v="2"/>
    <s v=""/>
    <s v=""/>
    <n v="0"/>
    <s v="001"/>
    <s v="HIB-CTB-001"/>
    <s v="05309612355S-JOE^%32"/>
    <m/>
    <n v="12"/>
    <n v="8"/>
    <n v="16"/>
    <n v="22"/>
    <n v="22"/>
    <s v="6/11/2017"/>
    <n v="88"/>
    <s v="6/11/2017"/>
    <s v="Adequate"/>
    <n v="85352"/>
    <n v="7510976"/>
  </r>
  <r>
    <x v="6"/>
    <s v="APA"/>
    <x v="4"/>
    <s v=""/>
    <s v=""/>
    <n v="0"/>
    <s v="001"/>
    <s v="PWC-APA-001"/>
    <s v="0530961235ZA.CSXI&lt;K("/>
    <m/>
    <n v="9"/>
    <n v="6"/>
    <n v="13"/>
    <n v="19"/>
    <n v="19"/>
    <s v="7/16/2019"/>
    <n v="91"/>
    <s v="7/16/2019"/>
    <s v="Adequate"/>
    <n v="67722"/>
    <n v="6162702"/>
  </r>
  <r>
    <x v="49"/>
    <s v="CTA"/>
    <x v="2"/>
    <s v=""/>
    <s v=""/>
    <n v="0"/>
    <s v="001"/>
    <s v="AIT-CTA-001"/>
    <s v="0530961236#UW%+FMAX:"/>
    <m/>
    <n v="33"/>
    <n v="23"/>
    <n v="35"/>
    <n v="47"/>
    <n v="47"/>
    <s v="7/16/2019"/>
    <n v="65"/>
    <s v="7/16/2019"/>
    <s v="Degraded"/>
    <n v="64166"/>
    <n v="4170790"/>
  </r>
  <r>
    <x v="25"/>
    <s v="CTB"/>
    <x v="2"/>
    <s v=""/>
    <s v=""/>
    <n v="0"/>
    <s v="001"/>
    <s v="FKA-CTB-001"/>
    <s v="0530961236,BPS)VR9VV"/>
    <m/>
    <n v="29"/>
    <n v="20"/>
    <n v="31"/>
    <n v="42"/>
    <n v="42"/>
    <s v="6/22/2017"/>
    <n v="71"/>
    <s v="6/22/2017"/>
    <s v="Adequate"/>
    <n v="15668"/>
    <n v="1112428"/>
  </r>
  <r>
    <x v="65"/>
    <s v="APA"/>
    <x v="4"/>
    <s v=""/>
    <s v=""/>
    <n v="0"/>
    <s v="002"/>
    <s v="RRT-APA-002"/>
    <s v="0530961236&gt;U[KOT*IP/"/>
    <m/>
    <n v="20"/>
    <n v="14"/>
    <n v="23"/>
    <n v="32"/>
    <n v="32"/>
    <s v="6/30/2018"/>
    <n v="80"/>
    <s v="6/30/2018"/>
    <s v="Adequate"/>
    <n v="83282"/>
    <n v="6662560"/>
  </r>
  <r>
    <x v="22"/>
    <s v="CTA"/>
    <x v="2"/>
    <s v=""/>
    <s v=""/>
    <n v="0"/>
    <s v="002"/>
    <s v="16D-CTA-002"/>
    <s v="0530961236@ZD]1)FZA4"/>
    <m/>
    <n v="38"/>
    <n v="27"/>
    <n v="39"/>
    <n v="52"/>
    <n v="52"/>
    <s v="7/16/2019"/>
    <n v="62"/>
    <s v="7/16/2019"/>
    <s v="Degraded"/>
    <n v="17323"/>
    <n v="1074026"/>
  </r>
  <r>
    <x v="89"/>
    <s v="PPTA"/>
    <x v="5"/>
    <s v=""/>
    <s v=""/>
    <n v="0"/>
    <s v="001"/>
    <s v="ORB-PPTA-001"/>
    <s v="0530961236[5]`Q92:K4"/>
    <m/>
    <n v="16"/>
    <n v="11"/>
    <n v="19"/>
    <n v="27"/>
    <n v="27"/>
    <s v="7/16/2019"/>
    <n v="84"/>
    <s v="7/16/2019"/>
    <s v="Adequate"/>
    <n v="39975"/>
    <n v="3357900"/>
  </r>
  <r>
    <x v="58"/>
    <s v="APA"/>
    <x v="4"/>
    <s v=""/>
    <s v=""/>
    <s v="Not in system"/>
    <s v="001"/>
    <s v="BFW-APA-001"/>
    <s v="0530961236]#E98ORM%^"/>
    <m/>
    <n v="41"/>
    <n v="30"/>
    <n v="42"/>
    <n v="55"/>
    <n v="55"/>
    <s v="6/29/2018"/>
    <n v="47"/>
    <s v="6/29/2018"/>
    <s v="Unsatisfactory"/>
    <n v="58083"/>
    <n v="2729901"/>
  </r>
  <r>
    <x v="42"/>
    <s v="RY1836"/>
    <x v="1"/>
    <s v="1836"/>
    <s v="18/36"/>
    <n v="1"/>
    <s v="002"/>
    <s v="CFE-RY1836-002"/>
    <s v="0530961237-W7D8X4I;V"/>
    <m/>
    <n v="30"/>
    <n v="21"/>
    <n v="32"/>
    <n v="43"/>
    <n v="43"/>
    <s v="6/11/2019"/>
    <n v="70"/>
    <s v="6/11/2019"/>
    <s v="Degraded"/>
    <n v="156107"/>
    <n v="10927490"/>
  </r>
  <r>
    <x v="60"/>
    <s v="CTB"/>
    <x v="2"/>
    <s v=""/>
    <s v=""/>
    <n v="0"/>
    <s v="001"/>
    <s v="CBG-CTB-001"/>
    <s v="05309612361OMM2J:&gt;E&amp;"/>
    <m/>
    <n v="46"/>
    <n v="34"/>
    <n v="47"/>
    <n v="61"/>
    <n v="61"/>
    <s v="6/6/2017"/>
    <n v="50"/>
    <s v="6/6/2017"/>
    <s v="Unsatisfactory"/>
    <n v="7093"/>
    <n v="354650"/>
  </r>
  <r>
    <x v="90"/>
    <s v="CTA5"/>
    <x v="2"/>
    <s v=""/>
    <s v=""/>
    <n v="0"/>
    <s v="001"/>
    <s v="JKJ-CTA5-001"/>
    <s v="05309612366&amp;8-A,TE)."/>
    <m/>
    <n v="30"/>
    <n v="21"/>
    <n v="32"/>
    <n v="43"/>
    <n v="43"/>
    <s v="7/4/2018"/>
    <n v="70"/>
    <s v="7/4/2018"/>
    <s v="Degraded"/>
    <n v="7509"/>
    <n v="525630"/>
  </r>
  <r>
    <x v="39"/>
    <s v="APA"/>
    <x v="4"/>
    <s v=""/>
    <s v=""/>
    <n v="0"/>
    <s v="001"/>
    <s v="ACQ-APA-001"/>
    <s v="053096123685AY##.5.5"/>
    <m/>
    <n v="7"/>
    <n v="5"/>
    <n v="11"/>
    <n v="16"/>
    <n v="16"/>
    <s v="6/11/2019"/>
    <n v="93"/>
    <s v="6/11/2019"/>
    <s v="Adequate"/>
    <n v="73570"/>
    <n v="6842010"/>
  </r>
  <r>
    <x v="61"/>
    <s v="APA"/>
    <x v="4"/>
    <s v=""/>
    <s v=""/>
    <n v="0"/>
    <s v="002"/>
    <s v="ROX-APA-002"/>
    <s v="0530961236C_LE5--[^A"/>
    <m/>
    <n v="4"/>
    <n v="3"/>
    <n v="9"/>
    <n v="13"/>
    <n v="13"/>
    <s v="6/13/2017"/>
    <n v="96"/>
    <s v="6/13/2017"/>
    <s v="Adequate"/>
    <n v="18597"/>
    <n v="1785312"/>
  </r>
  <r>
    <x v="15"/>
    <s v="APA"/>
    <x v="4"/>
    <s v=""/>
    <s v=""/>
    <n v="0"/>
    <s v="003"/>
    <s v="ELO-APA-003"/>
    <s v="0530961236G?C4[N$1_G"/>
    <m/>
    <n v="43"/>
    <n v="31"/>
    <n v="44"/>
    <n v="58"/>
    <n v="58"/>
    <s v="6/10/2017"/>
    <n v="57"/>
    <s v="6/10/2017"/>
    <s v="Degraded"/>
    <n v="24472"/>
    <n v="1394904"/>
  </r>
  <r>
    <x v="60"/>
    <s v="CTC"/>
    <x v="2"/>
    <s v=""/>
    <s v=""/>
    <n v="0"/>
    <s v="001"/>
    <s v="CBG-CTC-001"/>
    <s v="0530961236J4V&gt;D#6AB)"/>
    <m/>
    <n v="49"/>
    <n v="36"/>
    <n v="50"/>
    <n v="64"/>
    <n v="64"/>
    <s v="6/6/2017"/>
    <n v="51"/>
    <s v="6/6/2017"/>
    <s v="Unsatisfactory"/>
    <n v="7671"/>
    <n v="391221"/>
  </r>
  <r>
    <x v="51"/>
    <s v="CTB"/>
    <x v="2"/>
    <s v=""/>
    <s v=""/>
    <n v="0"/>
    <s v="003"/>
    <s v="FFM-CTB-003"/>
    <s v="0530961236JND+I8-8I^"/>
    <m/>
    <n v="14"/>
    <n v="10"/>
    <n v="17"/>
    <n v="25"/>
    <n v="25"/>
    <s v="7/5/2018"/>
    <n v="86"/>
    <s v="7/5/2018"/>
    <s v="Adequate"/>
    <n v="88205"/>
    <n v="7585630"/>
  </r>
  <r>
    <x v="86"/>
    <s v="CTA"/>
    <x v="2"/>
    <s v=""/>
    <s v=""/>
    <n v="0"/>
    <s v="001"/>
    <s v="D81-CTA-001"/>
    <s v="0530961236R&lt;-K3SR5ZO"/>
    <m/>
    <n v="36"/>
    <n v="26"/>
    <n v="37"/>
    <n v="50"/>
    <n v="50"/>
    <s v="7/16/2019"/>
    <n v="58"/>
    <s v="7/16/2019"/>
    <s v="Degraded"/>
    <n v="7071"/>
    <n v="410118"/>
  </r>
  <r>
    <x v="42"/>
    <s v="RY1836"/>
    <x v="1"/>
    <s v="1836"/>
    <s v="18/36"/>
    <n v="1"/>
    <s v="001"/>
    <s v="CFE-RY1836-001"/>
    <s v="IITDB,YPEJ^S7;12U0*O"/>
    <m/>
    <n v="10"/>
    <n v="7"/>
    <n v="14"/>
    <n v="20"/>
    <n v="20"/>
    <s v="6/11/2019"/>
    <n v="90"/>
    <s v="6/11/2019"/>
    <s v="Adequate"/>
    <n v="17192"/>
    <n v="1547280"/>
  </r>
  <r>
    <x v="42"/>
    <s v="RY1836"/>
    <x v="1"/>
    <s v="1836"/>
    <s v="18/36"/>
    <n v="1"/>
    <s v="003"/>
    <s v="CFE-RY1836-003"/>
    <s v="IITDB?Y.[#/3FO7XLD(,"/>
    <m/>
    <n v="23"/>
    <n v="16"/>
    <n v="25"/>
    <n v="35"/>
    <n v="35"/>
    <s v="6/11/2019"/>
    <n v="76"/>
    <s v="6/11/2019"/>
    <s v="Adequate"/>
    <n v="39111"/>
    <n v="2972436"/>
  </r>
  <r>
    <x v="42"/>
    <s v="RY1836"/>
    <x v="1"/>
    <s v="1836"/>
    <s v="18/36"/>
    <n v="1"/>
    <s v="004"/>
    <s v="CFE-RY1836-004"/>
    <s v="IITDBQ5HP7K&amp;9,N1_L=H"/>
    <m/>
    <n v="7"/>
    <n v="5"/>
    <n v="11"/>
    <n v="16"/>
    <n v="16"/>
    <s v="6/11/2019"/>
    <n v="93"/>
    <s v="6/11/2019"/>
    <s v="Adequate"/>
    <n v="28520"/>
    <n v="2652360"/>
  </r>
  <r>
    <x v="54"/>
    <s v="APA"/>
    <x v="4"/>
    <s v=""/>
    <s v=""/>
    <n v="0"/>
    <s v="001"/>
    <s v="AXN-APA-001"/>
    <s v="053096123751(&lt;GIP@J?"/>
    <m/>
    <n v="32"/>
    <n v="23"/>
    <n v="34"/>
    <n v="46"/>
    <n v="46"/>
    <s v="6/11/2019"/>
    <n v="68"/>
    <s v="6/11/2019"/>
    <s v="Degraded"/>
    <n v="183534"/>
    <n v="12480312"/>
  </r>
  <r>
    <x v="91"/>
    <s v="RY1331"/>
    <x v="1"/>
    <s v="1331"/>
    <s v="13/31"/>
    <n v="1"/>
    <s v="001"/>
    <s v="CHU-RY1331-001"/>
    <s v="0530961238Y4U?0+,;++"/>
    <m/>
    <n v="10"/>
    <n v="7"/>
    <n v="14"/>
    <n v="20"/>
    <n v="20"/>
    <s v="6/23/2017"/>
    <n v="90"/>
    <s v="6/23/2017"/>
    <s v="Adequate"/>
    <n v="269682"/>
    <n v="24271380"/>
  </r>
  <r>
    <x v="6"/>
    <s v="CTA"/>
    <x v="2"/>
    <s v=""/>
    <s v=""/>
    <n v="0"/>
    <s v="001"/>
    <s v="PWC-CTA-001"/>
    <s v="0530961237ALG2XQ%\I`"/>
    <m/>
    <n v="16"/>
    <n v="11"/>
    <n v="19"/>
    <n v="27"/>
    <n v="27"/>
    <s v="7/16/2019"/>
    <n v="84"/>
    <s v="7/16/2019"/>
    <s v="Adequate"/>
    <n v="8933"/>
    <n v="750372"/>
  </r>
  <r>
    <x v="92"/>
    <s v="RY1028"/>
    <x v="1"/>
    <s v="1028"/>
    <s v="10/28"/>
    <n v="1"/>
    <s v="001"/>
    <s v="CKC-RY1028-001"/>
    <s v="053096123TH1G*S5AMKJ"/>
    <m/>
    <n v="13"/>
    <n v="9"/>
    <n v="16"/>
    <n v="23"/>
    <n v="23"/>
    <s v="6/29/2018"/>
    <n v="87"/>
    <s v="6/29/2018"/>
    <s v="Adequate"/>
    <n v="314955"/>
    <n v="27401085"/>
  </r>
  <r>
    <x v="92"/>
    <s v="RY1028"/>
    <x v="1"/>
    <s v="1028"/>
    <s v="10/28"/>
    <n v="1"/>
    <s v="002"/>
    <s v="CKC-RY1028-002"/>
    <s v="727c1afeedf34429af510fbe82743954"/>
    <m/>
    <n v="2"/>
    <n v="2"/>
    <n v="8"/>
    <n v="11"/>
    <n v="11"/>
    <s v="6/29/2018"/>
    <n v="98"/>
    <s v="6/29/2018"/>
    <s v="Adequate"/>
    <n v="59992"/>
    <n v="5879216"/>
  </r>
  <r>
    <x v="79"/>
    <s v="CTA1"/>
    <x v="2"/>
    <s v=""/>
    <s v=""/>
    <n v="0"/>
    <s v="002"/>
    <s v="SAZ-CTA1-002"/>
    <s v="0530961238&lt;%+U,&gt;8SV9"/>
    <m/>
    <n v="14"/>
    <n v="10"/>
    <n v="17"/>
    <n v="25"/>
    <n v="25"/>
    <s v="7/16/2019"/>
    <n v="86"/>
    <s v="7/16/2019"/>
    <s v="Adequate"/>
    <n v="14404"/>
    <n v="1238744"/>
  </r>
  <r>
    <x v="79"/>
    <s v="CTA"/>
    <x v="2"/>
    <s v=""/>
    <s v=""/>
    <n v="0"/>
    <s v="002"/>
    <s v="SAZ-CTA-002"/>
    <s v="0530961238_M6ZA9051&lt;"/>
    <m/>
    <n v="20"/>
    <n v="14"/>
    <n v="23"/>
    <n v="32"/>
    <n v="32"/>
    <s v="7/16/2019"/>
    <n v="80"/>
    <s v="7/16/2019"/>
    <s v="Adequate"/>
    <n v="27635"/>
    <n v="2210800"/>
  </r>
  <r>
    <x v="33"/>
    <s v="APA"/>
    <x v="4"/>
    <s v=""/>
    <s v=""/>
    <n v="0"/>
    <s v="001"/>
    <s v="EVM-APA-001"/>
    <s v="05309612381W[SZU`[@%"/>
    <m/>
    <n v="42"/>
    <n v="31"/>
    <n v="43"/>
    <n v="57"/>
    <n v="57"/>
    <s v="6/29/2018"/>
    <n v="46"/>
    <s v="6/29/2018"/>
    <s v="Unsatisfactory"/>
    <n v="120382"/>
    <n v="5537572"/>
  </r>
  <r>
    <x v="44"/>
    <s v="RY1331"/>
    <x v="1"/>
    <s v="1331"/>
    <s v="13/31"/>
    <n v="1"/>
    <s v="001"/>
    <s v="CKN-RY1331-001"/>
    <s v="053096123H2$&amp;^7.]M#A"/>
    <m/>
    <n v="17"/>
    <n v="12"/>
    <n v="20"/>
    <n v="28"/>
    <n v="28"/>
    <s v="7/3/2018"/>
    <n v="83"/>
    <s v="7/3/2018"/>
    <s v="Adequate"/>
    <n v="317898"/>
    <n v="26385534"/>
  </r>
  <r>
    <x v="35"/>
    <s v="CTA"/>
    <x v="2"/>
    <s v=""/>
    <s v=""/>
    <n v="0"/>
    <s v="001"/>
    <s v="BBB-CTA-001"/>
    <s v="05309612384&lt;VU`$L6MQ"/>
    <m/>
    <n v="28"/>
    <n v="20"/>
    <n v="30"/>
    <n v="41"/>
    <n v="41"/>
    <s v="6/2/2018"/>
    <n v="72"/>
    <s v="6/2/2018"/>
    <s v="Adequate"/>
    <n v="11837"/>
    <n v="852264"/>
  </r>
  <r>
    <x v="93"/>
    <s v="RY1230"/>
    <x v="1"/>
    <s v="1230"/>
    <s v="12/30"/>
    <n v="1"/>
    <s v="001"/>
    <s v="CNB-RY1230-001"/>
    <s v="05309612361A&amp;N)YJ.Y&lt;"/>
    <m/>
    <n v="19"/>
    <n v="13"/>
    <n v="22"/>
    <n v="31"/>
    <n v="31"/>
    <s v="6/19/2017"/>
    <n v="81"/>
    <s v="6/19/2017"/>
    <s v="Adequate"/>
    <n v="351633"/>
    <n v="28482273"/>
  </r>
  <r>
    <x v="34"/>
    <s v="CTA"/>
    <x v="2"/>
    <s v=""/>
    <s v=""/>
    <n v="0"/>
    <s v="001"/>
    <s v="6D1-CTA-001"/>
    <s v="0530961238D$#%#/KB`]"/>
    <m/>
    <n v="34"/>
    <n v="24"/>
    <n v="36"/>
    <n v="48"/>
    <n v="48"/>
    <s v="5/31/2018"/>
    <n v="66"/>
    <s v="5/31/2018"/>
    <s v="Degraded"/>
    <n v="16346"/>
    <n v="1078836"/>
  </r>
  <r>
    <x v="54"/>
    <s v="PTB"/>
    <x v="3"/>
    <s v=""/>
    <s v=""/>
    <n v="0"/>
    <s v="001"/>
    <s v="AXN-PTB-001"/>
    <s v="0530961238O%8N\W#]WO"/>
    <m/>
    <n v="18"/>
    <n v="12"/>
    <n v="21"/>
    <n v="29"/>
    <n v="29"/>
    <s v="6/11/2019"/>
    <n v="82"/>
    <s v="6/11/2019"/>
    <s v="Adequate"/>
    <n v="114675"/>
    <n v="9403350"/>
  </r>
  <r>
    <x v="57"/>
    <s v="RY1735"/>
    <x v="1"/>
    <s v="1735"/>
    <s v="17/35"/>
    <n v="1"/>
    <s v="001"/>
    <s v="COQ-RY1735-001"/>
    <s v="053096123I1ZVQ-K21@R"/>
    <m/>
    <n v="35"/>
    <n v="25"/>
    <n v="37"/>
    <n v="49"/>
    <n v="49"/>
    <s v="6/9/2017"/>
    <n v="57"/>
    <s v="6/9/2017"/>
    <s v="Degraded"/>
    <n v="300455"/>
    <n v="17125935"/>
  </r>
  <r>
    <x v="57"/>
    <s v="RY725"/>
    <x v="1"/>
    <s v="725"/>
    <s v="07/25"/>
    <n v="0"/>
    <s v="001"/>
    <s v="COQ-RY725-001"/>
    <s v="090397061,37#*[O,$MG"/>
    <m/>
    <n v="42"/>
    <n v="31"/>
    <n v="43"/>
    <n v="57"/>
    <n v="57"/>
    <s v="6/9/2017"/>
    <n v="54"/>
    <s v="6/9/2017"/>
    <s v="Unsatisfactory"/>
    <n v="232973"/>
    <n v="12580542"/>
  </r>
  <r>
    <x v="94"/>
    <s v="RY1331"/>
    <x v="1"/>
    <s v="1331"/>
    <s v="13/31"/>
    <n v="1"/>
    <s v="001"/>
    <s v="CQM-RY1331-001"/>
    <s v="053096123H70J2_+0P*$"/>
    <m/>
    <n v="19"/>
    <n v="13"/>
    <n v="22"/>
    <n v="31"/>
    <n v="31"/>
    <s v="6/12/2017"/>
    <n v="81"/>
    <s v="6/12/2017"/>
    <s v="Adequate"/>
    <n v="302676"/>
    <n v="24516756"/>
  </r>
  <r>
    <x v="55"/>
    <s v="APA"/>
    <x v="4"/>
    <s v=""/>
    <s v=""/>
    <n v="0"/>
    <s v="001"/>
    <s v="VVV-APA-001"/>
    <s v="0530961239.T4T3\XP3T"/>
    <m/>
    <n v="11"/>
    <n v="8"/>
    <n v="15"/>
    <n v="21"/>
    <n v="21"/>
    <s v="6/17/2017"/>
    <n v="88"/>
    <s v="6/17/2017"/>
    <s v="Adequate"/>
    <n v="80729"/>
    <n v="7104152"/>
  </r>
  <r>
    <x v="78"/>
    <s v="CTC"/>
    <x v="2"/>
    <s v=""/>
    <s v=""/>
    <n v="0"/>
    <s v="001"/>
    <s v="MGG-CTC-001"/>
    <s v="0530961239`$HBMWAS%R"/>
    <m/>
    <n v="15"/>
    <n v="10"/>
    <n v="18"/>
    <n v="26"/>
    <n v="26"/>
    <s v="5/31/2018"/>
    <n v="85"/>
    <s v="5/31/2018"/>
    <s v="Adequate"/>
    <n v="5030"/>
    <n v="427550"/>
  </r>
  <r>
    <x v="78"/>
    <s v="APA"/>
    <x v="4"/>
    <s v=""/>
    <s v=""/>
    <n v="0"/>
    <s v="001"/>
    <s v="MGG-APA-001"/>
    <s v="053096123977,H]&gt;Q6&gt;Z"/>
    <m/>
    <n v="25"/>
    <n v="17"/>
    <n v="27"/>
    <n v="38"/>
    <n v="38"/>
    <s v="6/1/2018"/>
    <n v="75"/>
    <s v="6/1/2018"/>
    <s v="Adequate"/>
    <n v="48277"/>
    <n v="3620775"/>
  </r>
  <r>
    <x v="51"/>
    <s v="CTA2"/>
    <x v="2"/>
    <s v=""/>
    <s v=""/>
    <n v="0"/>
    <s v="001"/>
    <s v="FFM-CTA2-001"/>
    <s v="0530961239A+]^9,THQL"/>
    <m/>
    <n v="19"/>
    <n v="13"/>
    <n v="22"/>
    <n v="31"/>
    <n v="31"/>
    <s v="7/5/2018"/>
    <n v="81"/>
    <s v="7/5/2018"/>
    <s v="Adequate"/>
    <n v="17795"/>
    <n v="1441395"/>
  </r>
  <r>
    <x v="15"/>
    <s v="APA"/>
    <x v="4"/>
    <s v=""/>
    <s v=""/>
    <n v="0"/>
    <s v="001"/>
    <s v="ELO-APA-001"/>
    <s v="0530961239F1;A#MTN&lt;3"/>
    <m/>
    <n v="52"/>
    <n v="39"/>
    <n v="52"/>
    <n v="67"/>
    <n v="67"/>
    <s v="6/10/2017"/>
    <n v="48"/>
    <s v="6/10/2017"/>
    <s v="Unsatisfactory"/>
    <n v="192509"/>
    <n v="9240432"/>
  </r>
  <r>
    <x v="80"/>
    <s v="RY1533"/>
    <x v="1"/>
    <s v="1533"/>
    <s v="15/33"/>
    <n v="1"/>
    <s v="001"/>
    <s v="D00-RY1533-001"/>
    <s v="053096123D_67HZHR(+J"/>
    <m/>
    <n v="28"/>
    <n v="20"/>
    <n v="30"/>
    <n v="41"/>
    <n v="41"/>
    <s v="7/4/2018"/>
    <n v="72"/>
    <s v="7/4/2018"/>
    <s v="Adequate"/>
    <n v="196404"/>
    <n v="14141088"/>
  </r>
  <r>
    <x v="3"/>
    <s v="PPTB"/>
    <x v="5"/>
    <s v=""/>
    <s v=""/>
    <n v="0"/>
    <s v="001"/>
    <s v="OTG-PPTB-001"/>
    <s v="0530961239UOYQQ,*).J"/>
    <m/>
    <n v="26"/>
    <n v="18"/>
    <n v="28"/>
    <n v="39"/>
    <n v="39"/>
    <s v="6/6/2018"/>
    <n v="74"/>
    <s v="6/6/2018"/>
    <s v="Adequate"/>
    <n v="128723"/>
    <n v="9525502"/>
  </r>
  <r>
    <x v="71"/>
    <s v="RY1432"/>
    <x v="1"/>
    <s v="1432"/>
    <s v="14/32"/>
    <n v="1"/>
    <s v="001"/>
    <s v="D14-RY1432-001"/>
    <s v="053096123&gt;0XVAJHDS&amp;L"/>
    <m/>
    <n v="35"/>
    <n v="25"/>
    <n v="37"/>
    <n v="49"/>
    <n v="49"/>
    <s v="7/2/2018"/>
    <n v="63"/>
    <s v="7/2/2018"/>
    <s v="Degraded"/>
    <n v="179873"/>
    <n v="11331999"/>
  </r>
  <r>
    <x v="61"/>
    <s v="CTA"/>
    <x v="2"/>
    <s v=""/>
    <s v=""/>
    <n v="0"/>
    <s v="002"/>
    <s v="ROX-CTA-002"/>
    <s v="053096123A.&amp;0+B9+&gt;$R"/>
    <m/>
    <n v="5"/>
    <n v="4"/>
    <n v="10"/>
    <n v="14"/>
    <n v="14"/>
    <s v="6/13/2017"/>
    <n v="95"/>
    <s v="6/13/2017"/>
    <s v="Adequate"/>
    <n v="22746"/>
    <n v="2160870"/>
  </r>
  <r>
    <x v="95"/>
    <s v="RY1230"/>
    <x v="1"/>
    <s v="1230"/>
    <s v="12/30"/>
    <n v="1"/>
    <s v="001"/>
    <s v="D37-RY1230-001"/>
    <s v="053096123AD31G]]-#C:"/>
    <m/>
    <n v="13"/>
    <n v="9"/>
    <n v="16"/>
    <n v="23"/>
    <n v="23"/>
    <s v="7/3/2018"/>
    <n v="86"/>
    <s v="7/3/2018"/>
    <s v="Adequate"/>
    <n v="256692"/>
    <n v="22075512"/>
  </r>
  <r>
    <x v="69"/>
    <s v="RY1432"/>
    <x v="1"/>
    <s v="1432"/>
    <s v="14/32"/>
    <n v="1"/>
    <s v="001"/>
    <s v="D39-RY1432-001"/>
    <s v="0530961238S1BBD\_\K:"/>
    <m/>
    <n v="0"/>
    <n v="0"/>
    <n v="0"/>
    <n v="0"/>
    <n v="0"/>
    <s v="9/1/2017"/>
    <n v="100"/>
    <s v="9/1/2017"/>
    <s v="Adequate"/>
    <n v="198051"/>
    <n v="19805100"/>
  </r>
  <r>
    <x v="77"/>
    <s v="PPTA"/>
    <x v="5"/>
    <s v=""/>
    <s v=""/>
    <n v="0"/>
    <s v="002"/>
    <s v="JYG-PPTA-002"/>
    <s v="053096123A[FH3:JJ-7V"/>
    <m/>
    <n v="38"/>
    <n v="27"/>
    <n v="39"/>
    <n v="52"/>
    <n v="52"/>
    <s v="6/11/2019"/>
    <n v="61"/>
    <s v="6/11/2019"/>
    <s v="Degraded"/>
    <n v="5882"/>
    <n v="358802"/>
  </r>
  <r>
    <x v="60"/>
    <s v="CTD"/>
    <x v="2"/>
    <s v=""/>
    <s v=""/>
    <n v="0"/>
    <s v="001"/>
    <s v="CBG-CTD-001"/>
    <s v="053096123A8/@5_2&gt;(J\"/>
    <m/>
    <n v="46"/>
    <n v="34"/>
    <n v="47"/>
    <n v="61"/>
    <n v="61"/>
    <s v="6/6/2017"/>
    <n v="53"/>
    <s v="6/6/2017"/>
    <s v="Unsatisfactory"/>
    <n v="4942"/>
    <n v="261926"/>
  </r>
  <r>
    <x v="27"/>
    <s v="APA"/>
    <x v="4"/>
    <s v=""/>
    <s v=""/>
    <n v="0"/>
    <s v="003"/>
    <s v="FRM-APA-003"/>
    <s v="053096123ABAI/EL0-)7"/>
    <m/>
    <n v="20"/>
    <n v="14"/>
    <n v="23"/>
    <n v="32"/>
    <n v="32"/>
    <s v="6/18/2017"/>
    <n v="80"/>
    <s v="6/18/2017"/>
    <s v="Adequate"/>
    <n v="79067"/>
    <n v="6325360"/>
  </r>
  <r>
    <x v="3"/>
    <s v="APA"/>
    <x v="4"/>
    <s v=""/>
    <s v=""/>
    <n v="0"/>
    <s v="004"/>
    <s v="OTG-APA-004"/>
    <s v="053096123AD-IZ&gt;@G4CU"/>
    <m/>
    <n v="14"/>
    <n v="0"/>
    <n v="7"/>
    <n v="12"/>
    <n v="12"/>
    <s v="6/6/2018"/>
    <n v="95"/>
    <s v="6/6/2018"/>
    <s v="Adequate"/>
    <n v="60212"/>
    <n v="5720140"/>
  </r>
  <r>
    <x v="96"/>
    <s v="RY1735"/>
    <x v="1"/>
    <s v="1735"/>
    <s v="17/35"/>
    <n v="1"/>
    <s v="001"/>
    <s v="D41-RY1735-001"/>
    <s v="053096123YH6&amp;BR[A+K&amp;"/>
    <m/>
    <n v="29"/>
    <n v="20"/>
    <n v="31"/>
    <n v="42"/>
    <n v="42"/>
    <s v="7/16/2019"/>
    <n v="71"/>
    <s v="7/16/2019"/>
    <s v="Adequate"/>
    <n v="162174"/>
    <n v="11514354"/>
  </r>
  <r>
    <x v="16"/>
    <s v="CTB2"/>
    <x v="2"/>
    <s v=""/>
    <s v=""/>
    <n v="0"/>
    <s v="001"/>
    <s v="MKT-CTB2-001"/>
    <s v="053096123AE)G`@()GQO"/>
    <m/>
    <n v="13"/>
    <n v="9"/>
    <n v="16"/>
    <n v="23"/>
    <n v="23"/>
    <s v="6/19/2017"/>
    <n v="87"/>
    <s v="6/19/2017"/>
    <s v="Adequate"/>
    <n v="16338"/>
    <n v="1421406"/>
  </r>
  <r>
    <x v="84"/>
    <s v="CTA"/>
    <x v="2"/>
    <s v=""/>
    <s v=""/>
    <n v="0"/>
    <s v="001"/>
    <s v="FOZ-CTA-001"/>
    <s v="053096123AHAW@[W:&lt;V;"/>
    <m/>
    <n v="34"/>
    <n v="24"/>
    <n v="36"/>
    <n v="48"/>
    <n v="48"/>
    <s v="7/16/2019"/>
    <n v="66"/>
    <s v="7/16/2019"/>
    <s v="Degraded"/>
    <n v="7531"/>
    <n v="497046"/>
  </r>
  <r>
    <x v="46"/>
    <s v="APB"/>
    <x v="4"/>
    <s v=""/>
    <s v=""/>
    <n v="0"/>
    <s v="002"/>
    <s v="STC-APB-002"/>
    <s v="053096123AJFT+X-^RLY"/>
    <m/>
    <n v="47"/>
    <n v="35"/>
    <n v="48"/>
    <n v="62"/>
    <n v="62"/>
    <s v="5/31/2018"/>
    <n v="45"/>
    <s v="5/31/2018"/>
    <s v="Unsatisfactory"/>
    <n v="47577"/>
    <n v="2140965"/>
  </r>
  <r>
    <x v="16"/>
    <s v="PPTD"/>
    <x v="5"/>
    <s v=""/>
    <s v=""/>
    <n v="0"/>
    <s v="001"/>
    <s v="MKT-PPTD-001"/>
    <s v="053096123AMD&lt;57PDYB="/>
    <m/>
    <n v="23"/>
    <n v="16"/>
    <n v="25"/>
    <n v="35"/>
    <n v="35"/>
    <s v="6/19/2017"/>
    <n v="77"/>
    <s v="6/19/2017"/>
    <s v="Adequate"/>
    <n v="9300"/>
    <n v="716100"/>
  </r>
  <r>
    <x v="8"/>
    <s v="RY1331"/>
    <x v="1"/>
    <s v="1331"/>
    <s v="13/31"/>
    <n v="1"/>
    <s v="001"/>
    <s v="D42-RY1331-001"/>
    <s v="053096123NI(4DT14;LK"/>
    <m/>
    <n v="23"/>
    <n v="16"/>
    <n v="25"/>
    <n v="35"/>
    <n v="35"/>
    <s v="6/4/2018"/>
    <n v="77"/>
    <s v="6/4/2018"/>
    <s v="Adequate"/>
    <n v="267452"/>
    <n v="20593804"/>
  </r>
  <r>
    <x v="10"/>
    <s v="APA"/>
    <x v="4"/>
    <s v=""/>
    <s v=""/>
    <n v="0"/>
    <s v="001"/>
    <s v="12D-APA-001"/>
    <s v="053096123AYMQ&gt;%^`&gt;F-"/>
    <m/>
    <n v="10"/>
    <n v="7"/>
    <n v="14"/>
    <n v="20"/>
    <n v="20"/>
    <s v="7/16/2019"/>
    <n v="90"/>
    <s v="7/16/2019"/>
    <s v="Adequate"/>
    <n v="52538"/>
    <n v="4728420"/>
  </r>
  <r>
    <x v="70"/>
    <s v="APA"/>
    <x v="4"/>
    <s v=""/>
    <s v=""/>
    <n v="0"/>
    <s v="001"/>
    <s v="MJQ-APA-001"/>
    <s v="053096123B)H,CA:FK+@"/>
    <m/>
    <n v="28"/>
    <n v="20"/>
    <n v="30"/>
    <n v="41"/>
    <n v="41"/>
    <s v="6/11/2019"/>
    <n v="72"/>
    <s v="6/11/2019"/>
    <s v="Adequate"/>
    <n v="18725"/>
    <n v="1348200"/>
  </r>
  <r>
    <x v="7"/>
    <s v="CTB"/>
    <x v="2"/>
    <s v=""/>
    <s v=""/>
    <n v="0"/>
    <s v="001"/>
    <s v="FSE-CTB-001"/>
    <s v="053096123BFJN+K1YH,C"/>
    <m/>
    <n v="28"/>
    <n v="20"/>
    <n v="30"/>
    <n v="41"/>
    <n v="41"/>
    <s v="7/1/2018"/>
    <n v="72"/>
    <s v="7/1/2018"/>
    <s v="Adequate"/>
    <n v="29056"/>
    <n v="2092032"/>
  </r>
  <r>
    <x v="86"/>
    <s v="RY1533"/>
    <x v="1"/>
    <s v="1533"/>
    <s v="15/33"/>
    <n v="1"/>
    <s v="001"/>
    <s v="D81-RY1533-001"/>
    <s v="053096123,(J&lt;/EU34K/"/>
    <m/>
    <n v="21"/>
    <n v="14"/>
    <n v="24"/>
    <n v="33"/>
    <n v="33"/>
    <s v="7/16/2019"/>
    <n v="79"/>
    <s v="7/16/2019"/>
    <s v="Adequate"/>
    <n v="149910"/>
    <n v="11842890"/>
  </r>
  <r>
    <x v="5"/>
    <s v="CTA"/>
    <x v="2"/>
    <s v=""/>
    <s v=""/>
    <n v="0"/>
    <s v="001"/>
    <s v="06Y-CTA-001"/>
    <s v="053096123BLN0X55(X,K"/>
    <m/>
    <n v="27"/>
    <n v="19"/>
    <n v="29"/>
    <n v="40"/>
    <n v="40"/>
    <s v="6/16/2017"/>
    <n v="70"/>
    <s v="6/16/2017"/>
    <s v="Degraded"/>
    <n v="11861"/>
    <n v="830270"/>
  </r>
  <r>
    <x v="15"/>
    <s v="CTB"/>
    <x v="2"/>
    <s v=""/>
    <s v=""/>
    <n v="0"/>
    <s v="001"/>
    <s v="ELO-CTB-001"/>
    <s v="053096123BNIPNO0\CX7"/>
    <m/>
    <n v="43"/>
    <n v="31"/>
    <n v="44"/>
    <n v="58"/>
    <n v="58"/>
    <s v="6/10/2017"/>
    <n v="57"/>
    <s v="6/10/2017"/>
    <s v="Degraded"/>
    <n v="27376"/>
    <n v="1560432"/>
  </r>
  <r>
    <x v="13"/>
    <s v="CTC"/>
    <x v="2"/>
    <s v=""/>
    <s v=""/>
    <n v="0"/>
    <s v="001"/>
    <s v="ONA-CTC-001"/>
    <s v="053096123BS&amp;-K,SU6B)"/>
    <m/>
    <n v="35"/>
    <n v="25"/>
    <n v="37"/>
    <n v="49"/>
    <n v="49"/>
    <s v="6/8/2018"/>
    <n v="65"/>
    <s v="6/8/2018"/>
    <s v="Degraded"/>
    <n v="63854"/>
    <n v="4150510"/>
  </r>
  <r>
    <x v="44"/>
    <s v="CTA4"/>
    <x v="2"/>
    <s v=""/>
    <s v=""/>
    <n v="0"/>
    <s v="001"/>
    <s v="CKN-CTA4-001"/>
    <s v="053096123C..A*.S&gt;3Q7"/>
    <m/>
    <n v="17"/>
    <n v="12"/>
    <n v="20"/>
    <n v="28"/>
    <n v="28"/>
    <s v="7/3/2018"/>
    <n v="83"/>
    <s v="7/3/2018"/>
    <s v="Adequate"/>
    <n v="11820"/>
    <n v="981060"/>
  </r>
  <r>
    <x v="2"/>
    <s v="RY321"/>
    <x v="1"/>
    <s v="321"/>
    <s v="03/21"/>
    <n v="0"/>
    <s v="007"/>
    <s v="DLH-RY321-007"/>
    <s v="01cdeaca842e450e82060ccbea870240"/>
    <m/>
    <n v="18"/>
    <n v="12"/>
    <n v="21"/>
    <n v="29"/>
    <n v="29"/>
    <s v="6/25/2018"/>
    <n v="82"/>
    <s v="6/25/2018"/>
    <s v="Adequate"/>
    <n v="335282"/>
    <n v="27493124"/>
  </r>
  <r>
    <x v="2"/>
    <s v="RY927"/>
    <x v="1"/>
    <s v="927"/>
    <s v="09/27"/>
    <n v="1"/>
    <s v="005"/>
    <s v="DLH-RY927-005"/>
    <s v="511e65ea78044597984550fb79dcc5cc"/>
    <m/>
    <n v="29"/>
    <n v="11"/>
    <n v="23"/>
    <n v="33"/>
    <n v="33"/>
    <s v="6/25/2018"/>
    <n v="74"/>
    <s v="6/25/2018"/>
    <s v="Adequate"/>
    <n v="94605"/>
    <n v="7000770"/>
  </r>
  <r>
    <x v="2"/>
    <s v="RY927"/>
    <x v="1"/>
    <s v="927"/>
    <s v="09/27"/>
    <n v="1"/>
    <s v="008"/>
    <s v="DLH-RY927-008"/>
    <s v="76b5cbc5f3ee46efa9e44a72fd2eeb05"/>
    <m/>
    <n v="51"/>
    <n v="29"/>
    <n v="39"/>
    <n v="52"/>
    <n v="52"/>
    <s v="6/25/2018"/>
    <n v="63"/>
    <s v="6/25/2018"/>
    <s v="Degraded"/>
    <n v="50035"/>
    <n v="3152205"/>
  </r>
  <r>
    <x v="2"/>
    <s v="RY927"/>
    <x v="1"/>
    <s v="927"/>
    <s v="09/27"/>
    <n v="1"/>
    <s v="004"/>
    <s v="DLH-RY927-004"/>
    <s v="786f46b859fd47409bd0bc1fcca6ab39"/>
    <m/>
    <n v="46"/>
    <n v="26"/>
    <n v="36"/>
    <n v="49"/>
    <n v="49"/>
    <s v="6/25/2018"/>
    <n v="70"/>
    <s v="6/25/2018"/>
    <s v="Degraded"/>
    <n v="189210"/>
    <n v="13244700"/>
  </r>
  <r>
    <x v="2"/>
    <s v="RY927"/>
    <x v="1"/>
    <s v="927"/>
    <s v="09/27"/>
    <n v="1"/>
    <s v="001"/>
    <s v="DLH-RY927-001"/>
    <s v="f3ea4de8d0bd43239e11c0ee60fd22ec"/>
    <m/>
    <n v="0"/>
    <n v="0"/>
    <n v="0"/>
    <n v="0"/>
    <n v="0"/>
    <s v="6/25/2018"/>
    <n v="100"/>
    <s v="6/25/2018"/>
    <s v="Adequate"/>
    <n v="743028"/>
    <n v="74302800"/>
  </r>
  <r>
    <x v="2"/>
    <s v="RY927"/>
    <x v="1"/>
    <s v="927"/>
    <s v="09/27"/>
    <n v="1"/>
    <s v="007"/>
    <s v="DLH-RY927-007"/>
    <s v="f94c93c6d8e04cbc9fa1322f5c1783a2"/>
    <m/>
    <n v="63"/>
    <n v="35"/>
    <n v="47"/>
    <n v="61"/>
    <n v="61"/>
    <s v="6/25/2018"/>
    <n v="48"/>
    <s v="6/25/2018"/>
    <s v="Unsatisfactory"/>
    <n v="100068"/>
    <n v="4803264"/>
  </r>
  <r>
    <x v="2"/>
    <s v="RY927"/>
    <x v="1"/>
    <s v="927"/>
    <s v="09/27"/>
    <n v="1"/>
    <s v="002"/>
    <s v="DLH-RY927-002"/>
    <s v="fc90458e2d36427b9087f012bc08f6d3"/>
    <m/>
    <n v="0"/>
    <n v="0"/>
    <n v="0"/>
    <n v="0"/>
    <n v="0"/>
    <s v="6/25/2018"/>
    <n v="100"/>
    <s v="6/25/2018"/>
    <s v="Adequate"/>
    <n v="495352"/>
    <n v="49535200"/>
  </r>
  <r>
    <x v="48"/>
    <s v="CTA"/>
    <x v="2"/>
    <s v=""/>
    <s v=""/>
    <n v="0"/>
    <s v="001"/>
    <s v="OVL-CTA-001"/>
    <s v="053096123D1&lt;O1$@.H]9"/>
    <m/>
    <n v="26"/>
    <n v="18"/>
    <n v="28"/>
    <n v="39"/>
    <n v="39"/>
    <s v="6/3/2018"/>
    <n v="74"/>
    <s v="6/3/2018"/>
    <s v="Adequate"/>
    <n v="12630"/>
    <n v="934620"/>
  </r>
  <r>
    <x v="51"/>
    <s v="CTA1"/>
    <x v="2"/>
    <s v=""/>
    <s v=""/>
    <n v="0"/>
    <s v="002"/>
    <s v="FFM-CTA1-002"/>
    <s v="053096123D3[]GCYDV(I"/>
    <m/>
    <n v="19"/>
    <n v="13"/>
    <n v="22"/>
    <n v="31"/>
    <n v="31"/>
    <s v="7/5/2018"/>
    <n v="81"/>
    <s v="7/5/2018"/>
    <s v="Adequate"/>
    <n v="8727"/>
    <n v="706887"/>
  </r>
  <r>
    <x v="53"/>
    <s v="APA"/>
    <x v="4"/>
    <s v=""/>
    <s v=""/>
    <n v="0"/>
    <s v="001"/>
    <s v="MZH-APA-001"/>
    <s v="053096123DCSWA:4),C$"/>
    <m/>
    <n v="14"/>
    <n v="10"/>
    <n v="17"/>
    <n v="25"/>
    <n v="25"/>
    <s v="6/10/2018"/>
    <n v="86"/>
    <s v="6/10/2018"/>
    <s v="Adequate"/>
    <n v="38285"/>
    <n v="3292510"/>
  </r>
  <r>
    <x v="78"/>
    <s v="PTA"/>
    <x v="3"/>
    <s v=""/>
    <s v=""/>
    <n v="0"/>
    <s v="002"/>
    <s v="MGG-PTA-002"/>
    <s v="053096123DF0&lt;&gt;0A:.KT"/>
    <m/>
    <n v="32"/>
    <n v="23"/>
    <n v="34"/>
    <n v="46"/>
    <n v="46"/>
    <s v="5/31/2018"/>
    <n v="68"/>
    <s v="5/31/2018"/>
    <s v="Degraded"/>
    <n v="67454"/>
    <n v="4586872"/>
  </r>
  <r>
    <x v="19"/>
    <s v="CTA"/>
    <x v="2"/>
    <s v=""/>
    <s v=""/>
    <n v="0"/>
    <s v="001"/>
    <s v="14Y-CTA-001"/>
    <s v="053096123DI[Q#%&amp;G_L#"/>
    <m/>
    <n v="4"/>
    <n v="3"/>
    <n v="9"/>
    <n v="13"/>
    <n v="13"/>
    <s v="6/11/2019"/>
    <n v="96"/>
    <s v="6/11/2019"/>
    <s v="Adequate"/>
    <n v="15451"/>
    <n v="1483296"/>
  </r>
  <r>
    <x v="2"/>
    <s v="RY321"/>
    <x v="1"/>
    <s v="321"/>
    <s v="03/21"/>
    <n v="0"/>
    <s v="001"/>
    <s v="DLH-RY321-001"/>
    <s v="10f0dfb578f7456c825f6bafd338adea"/>
    <m/>
    <n v="16"/>
    <n v="11"/>
    <n v="19"/>
    <n v="27"/>
    <n v="27"/>
    <s v="6/25/2018"/>
    <n v="84"/>
    <s v="6/25/2018"/>
    <s v="Adequate"/>
    <n v="69907"/>
    <n v="5872188"/>
  </r>
  <r>
    <x v="2"/>
    <s v="RY321"/>
    <x v="1"/>
    <s v="321"/>
    <s v="03/21"/>
    <n v="0"/>
    <s v="004"/>
    <s v="DLH-RY321-004"/>
    <s v="5d898ba45edf4e3a8bab68b629d8ded9"/>
    <m/>
    <n v="16"/>
    <n v="11"/>
    <n v="19"/>
    <n v="27"/>
    <n v="27"/>
    <s v="6/25/2018"/>
    <n v="84"/>
    <s v="6/25/2018"/>
    <s v="Adequate"/>
    <n v="100070"/>
    <n v="8405880"/>
  </r>
  <r>
    <x v="96"/>
    <s v="CTA"/>
    <x v="2"/>
    <s v=""/>
    <s v=""/>
    <n v="0"/>
    <s v="001"/>
    <s v="D41-CTA-001"/>
    <s v="053096123E+HWV?-5B,V"/>
    <m/>
    <n v="29"/>
    <n v="20"/>
    <n v="31"/>
    <n v="42"/>
    <n v="42"/>
    <s v="7/16/2019"/>
    <n v="71"/>
    <s v="7/16/2019"/>
    <s v="Adequate"/>
    <n v="5360"/>
    <n v="380560"/>
  </r>
  <r>
    <x v="13"/>
    <s v="PPTA"/>
    <x v="5"/>
    <s v=""/>
    <s v=""/>
    <n v="0"/>
    <s v="001"/>
    <s v="ONA-PPTA-001"/>
    <s v="053096123E,U*T&lt;FQ(`D"/>
    <m/>
    <n v="0"/>
    <n v="0"/>
    <n v="0"/>
    <n v="0"/>
    <n v="0"/>
    <s v="6/8/2018"/>
    <n v="100"/>
    <s v="6/8/2018"/>
    <s v="Adequate"/>
    <n v="117825"/>
    <n v="11782500"/>
  </r>
  <r>
    <x v="85"/>
    <s v="APA"/>
    <x v="4"/>
    <s v=""/>
    <s v=""/>
    <n v="0"/>
    <s v="001"/>
    <s v="SBU-APA-001"/>
    <s v="053096123E.4C9:5CZ3-"/>
    <m/>
    <n v="0"/>
    <n v="0"/>
    <n v="0"/>
    <n v="0"/>
    <n v="0"/>
    <s v="6/7/2018"/>
    <n v="100"/>
    <s v="6/7/2018"/>
    <s v="Adequate"/>
    <n v="70573"/>
    <n v="7057300"/>
  </r>
  <r>
    <x v="61"/>
    <s v="PTA"/>
    <x v="3"/>
    <s v=""/>
    <s v=""/>
    <n v="0"/>
    <s v="001"/>
    <s v="ROX-PTA-001"/>
    <s v="053096123E&lt;6;^M069M9"/>
    <m/>
    <n v="35"/>
    <n v="25"/>
    <n v="37"/>
    <n v="49"/>
    <n v="49"/>
    <s v="6/13/2017"/>
    <n v="65"/>
    <s v="6/13/2017"/>
    <s v="Degraded"/>
    <n v="196699"/>
    <n v="12785435"/>
  </r>
  <r>
    <x v="26"/>
    <s v="CTD"/>
    <x v="2"/>
    <s v=""/>
    <s v=""/>
    <n v="0"/>
    <s v="001"/>
    <s v="SGS-CTD-001"/>
    <s v="053096123E&lt;Z[?&lt;=)]S7"/>
    <m/>
    <n v="26"/>
    <n v="18"/>
    <n v="28"/>
    <n v="39"/>
    <n v="39"/>
    <s v="6/24/2017"/>
    <n v="69"/>
    <s v="6/24/2017"/>
    <s v="Degraded"/>
    <n v="11695"/>
    <n v="806955"/>
  </r>
  <r>
    <x v="44"/>
    <s v="CTA3"/>
    <x v="2"/>
    <s v=""/>
    <s v=""/>
    <n v="0"/>
    <s v="001"/>
    <s v="CKN-CTA3-001"/>
    <s v="053096123E[R+I@*A&lt;`2"/>
    <m/>
    <n v="20"/>
    <n v="14"/>
    <n v="23"/>
    <n v="32"/>
    <n v="32"/>
    <s v="7/3/2018"/>
    <n v="80"/>
    <s v="7/3/2018"/>
    <s v="Adequate"/>
    <n v="18214"/>
    <n v="1457120"/>
  </r>
  <r>
    <x v="83"/>
    <s v="CTA1"/>
    <x v="2"/>
    <s v=""/>
    <s v=""/>
    <n v="0"/>
    <s v="001"/>
    <s v="MML-CTA1-001"/>
    <s v="053096123EAMCO?V&amp;P_K"/>
    <m/>
    <n v="18"/>
    <n v="12"/>
    <n v="21"/>
    <n v="29"/>
    <n v="29"/>
    <s v="6/11/2019"/>
    <n v="82"/>
    <s v="6/11/2019"/>
    <s v="Adequate"/>
    <n v="15233"/>
    <n v="1249106"/>
  </r>
  <r>
    <x v="2"/>
    <s v="RY321"/>
    <x v="1"/>
    <s v="321"/>
    <s v="03/21"/>
    <n v="0"/>
    <s v="002"/>
    <s v="DLH-RY321-002"/>
    <s v="5e62c17195504acd8db356e0b44539e0"/>
    <m/>
    <n v="15"/>
    <n v="10"/>
    <n v="18"/>
    <n v="26"/>
    <n v="26"/>
    <s v="6/25/2018"/>
    <n v="85"/>
    <s v="6/25/2018"/>
    <s v="Adequate"/>
    <n v="35025"/>
    <n v="2977125"/>
  </r>
  <r>
    <x v="2"/>
    <s v="RY321"/>
    <x v="1"/>
    <s v="321"/>
    <s v="03/21"/>
    <n v="0"/>
    <s v="005"/>
    <s v="DLH-RY321-005"/>
    <s v="65fb3a02ddfe4b8081a919574cf5eeba"/>
    <m/>
    <n v="19"/>
    <n v="13"/>
    <n v="22"/>
    <n v="31"/>
    <n v="31"/>
    <s v="6/25/2018"/>
    <n v="81"/>
    <s v="6/25/2018"/>
    <s v="Adequate"/>
    <n v="50035"/>
    <n v="4052835"/>
  </r>
  <r>
    <x v="39"/>
    <s v="PPTA"/>
    <x v="5"/>
    <s v=""/>
    <s v=""/>
    <n v="0"/>
    <s v="001"/>
    <s v="ACQ-PPTA-001"/>
    <s v="053096123EN$O;54`BZ-"/>
    <m/>
    <n v="23"/>
    <n v="16"/>
    <n v="25"/>
    <n v="35"/>
    <n v="35"/>
    <s v="6/11/2019"/>
    <n v="77"/>
    <s v="6/11/2019"/>
    <s v="Adequate"/>
    <n v="37630"/>
    <n v="2897510"/>
  </r>
  <r>
    <x v="97"/>
    <s v="APA"/>
    <x v="4"/>
    <s v=""/>
    <s v=""/>
    <n v="0"/>
    <s v="001"/>
    <s v="Y49-APA-001"/>
    <s v="053096123EOUSA@(T/^R"/>
    <m/>
    <n v="26"/>
    <n v="18"/>
    <n v="28"/>
    <n v="39"/>
    <n v="39"/>
    <s v="7/16/2019"/>
    <n v="72"/>
    <s v="7/16/2019"/>
    <s v="Adequate"/>
    <n v="58896"/>
    <n v="4240512"/>
  </r>
  <r>
    <x v="2"/>
    <s v="RY321"/>
    <x v="1"/>
    <s v="321"/>
    <s v="03/21"/>
    <n v="0"/>
    <s v="003"/>
    <s v="DLH-RY321-003"/>
    <s v="67d5bbe1e1ef48d8b78ed52e8d03909a"/>
    <m/>
    <n v="21"/>
    <n v="14"/>
    <n v="24"/>
    <n v="33"/>
    <n v="33"/>
    <s v="6/25/2018"/>
    <n v="79"/>
    <s v="6/25/2018"/>
    <s v="Adequate"/>
    <n v="48734"/>
    <n v="3849986"/>
  </r>
  <r>
    <x v="26"/>
    <s v="PTA"/>
    <x v="3"/>
    <s v=""/>
    <s v=""/>
    <n v="0"/>
    <s v="002"/>
    <s v="SGS-PTA-002"/>
    <s v="053096123ET728C;/@RX"/>
    <m/>
    <n v="30"/>
    <n v="21"/>
    <n v="32"/>
    <n v="43"/>
    <n v="43"/>
    <s v="6/24/2017"/>
    <n v="65"/>
    <s v="6/24/2017"/>
    <s v="Degraded"/>
    <n v="16370"/>
    <n v="1064050"/>
  </r>
  <r>
    <x v="2"/>
    <s v="RY321"/>
    <x v="1"/>
    <s v="321"/>
    <s v="03/21"/>
    <n v="0"/>
    <s v="006"/>
    <s v="DLH-RY321-006"/>
    <s v="df568718407f4114b77607c695caaade"/>
    <m/>
    <n v="14"/>
    <n v="10"/>
    <n v="17"/>
    <n v="25"/>
    <n v="25"/>
    <s v="6/25/2018"/>
    <n v="86"/>
    <s v="6/25/2018"/>
    <s v="Adequate"/>
    <n v="24367"/>
    <n v="2095562"/>
  </r>
  <r>
    <x v="54"/>
    <s v="PTA"/>
    <x v="3"/>
    <s v=""/>
    <s v=""/>
    <n v="0"/>
    <s v="001"/>
    <s v="AXN-PTA-001"/>
    <s v="053096123F_]461AL+O6"/>
    <m/>
    <n v="20"/>
    <n v="14"/>
    <n v="23"/>
    <n v="32"/>
    <n v="32"/>
    <s v="6/11/2019"/>
    <n v="80"/>
    <s v="6/11/2019"/>
    <s v="Adequate"/>
    <n v="274683"/>
    <n v="21974640"/>
  </r>
  <r>
    <x v="47"/>
    <s v="PTA"/>
    <x v="3"/>
    <s v=""/>
    <s v=""/>
    <n v="0"/>
    <s v="002"/>
    <s v="ULM-PTA-002"/>
    <s v="053096123FG__I&gt;LT`B2"/>
    <m/>
    <n v="12"/>
    <n v="8"/>
    <n v="16"/>
    <n v="22"/>
    <n v="22"/>
    <s v="6/11/2019"/>
    <n v="88"/>
    <s v="6/11/2019"/>
    <s v="Adequate"/>
    <n v="159677"/>
    <n v="14051576"/>
  </r>
  <r>
    <x v="18"/>
    <s v="CTB"/>
    <x v="2"/>
    <s v=""/>
    <s v=""/>
    <n v="0"/>
    <s v="001"/>
    <s v="RGK-CTB-001"/>
    <s v="053096123FO#4V&lt;5R_]?"/>
    <m/>
    <n v="33"/>
    <n v="23"/>
    <n v="35"/>
    <n v="47"/>
    <n v="47"/>
    <s v="6/23/2017"/>
    <n v="67"/>
    <s v="6/23/2017"/>
    <s v="Degraded"/>
    <n v="26123"/>
    <n v="1750241"/>
  </r>
  <r>
    <x v="34"/>
    <s v="APA"/>
    <x v="4"/>
    <s v=""/>
    <s v=""/>
    <n v="0"/>
    <s v="001"/>
    <s v="6D1-APA-001"/>
    <s v="053096123FPMNG/PQMB."/>
    <m/>
    <n v="44"/>
    <n v="32"/>
    <n v="45"/>
    <n v="59"/>
    <n v="59"/>
    <s v="5/31/2018"/>
    <n v="56"/>
    <s v="5/31/2018"/>
    <s v="Degraded"/>
    <n v="52507"/>
    <n v="2940392"/>
  </r>
  <r>
    <x v="32"/>
    <s v="APA"/>
    <x v="4"/>
    <s v=""/>
    <s v=""/>
    <n v="0"/>
    <s v="001"/>
    <s v="55Y-APA-001"/>
    <s v="053096123FS-/U_0-R&lt;I"/>
    <m/>
    <n v="16"/>
    <n v="11"/>
    <n v="19"/>
    <n v="27"/>
    <n v="27"/>
    <s v="6/7/2018"/>
    <n v="84"/>
    <s v="6/7/2018"/>
    <s v="Adequate"/>
    <n v="19072"/>
    <n v="1602048"/>
  </r>
  <r>
    <x v="2"/>
    <s v="RY321"/>
    <x v="1"/>
    <s v="321"/>
    <s v="03/21"/>
    <n v="0"/>
    <s v="008"/>
    <s v="DLH-RY321-008"/>
    <s v="e3d6fbe8ec1b40caa0fe5ffbd5ffb60f"/>
    <m/>
    <n v="19"/>
    <n v="13"/>
    <n v="22"/>
    <n v="31"/>
    <n v="31"/>
    <s v="6/25/2018"/>
    <n v="81"/>
    <s v="6/25/2018"/>
    <s v="Adequate"/>
    <n v="167566"/>
    <n v="13572846"/>
  </r>
  <r>
    <x v="14"/>
    <s v="APA"/>
    <x v="4"/>
    <s v=""/>
    <s v=""/>
    <n v="0"/>
    <s v="001"/>
    <s v="RWF-APA-001"/>
    <s v="053096123G5@Q3@XAJ28"/>
    <m/>
    <n v="36"/>
    <n v="26"/>
    <n v="37"/>
    <n v="50"/>
    <n v="50"/>
    <s v="6/4/2018"/>
    <n v="64"/>
    <s v="6/4/2018"/>
    <s v="Degraded"/>
    <n v="12160"/>
    <n v="778240"/>
  </r>
  <r>
    <x v="80"/>
    <s v="APA"/>
    <x v="4"/>
    <s v=""/>
    <s v=""/>
    <n v="0"/>
    <s v="001"/>
    <s v="D00-APA-001"/>
    <s v="053096123GD?,,=Z.H0I"/>
    <m/>
    <n v="33"/>
    <n v="23"/>
    <n v="35"/>
    <n v="47"/>
    <n v="47"/>
    <s v="7/4/2018"/>
    <n v="59"/>
    <s v="7/4/2018"/>
    <s v="Degraded"/>
    <n v="52457"/>
    <n v="3094963"/>
  </r>
  <r>
    <x v="42"/>
    <s v="APA"/>
    <x v="4"/>
    <s v=""/>
    <s v=""/>
    <n v="0"/>
    <s v="001"/>
    <s v="CFE-APA-001"/>
    <s v="053096123GFF&gt;2AT4(5C"/>
    <m/>
    <n v="35"/>
    <n v="25"/>
    <n v="37"/>
    <n v="49"/>
    <n v="49"/>
    <s v="6/11/2019"/>
    <n v="65"/>
    <s v="6/11/2019"/>
    <s v="Degraded"/>
    <n v="51344"/>
    <n v="3337360"/>
  </r>
  <r>
    <x v="38"/>
    <s v="RY1331"/>
    <x v="1"/>
    <s v="1331"/>
    <s v="13/31"/>
    <n v="1"/>
    <s v="002"/>
    <s v="DTL-RY1331-002"/>
    <s v="053096123;V8/2#UM;)E"/>
    <m/>
    <n v="40"/>
    <n v="29"/>
    <n v="41"/>
    <n v="54"/>
    <n v="54"/>
    <s v="6/14/2017"/>
    <n v="60"/>
    <s v="6/14/2017"/>
    <s v="Degraded"/>
    <n v="188407"/>
    <n v="11304420"/>
  </r>
  <r>
    <x v="40"/>
    <s v="CTA4"/>
    <x v="2"/>
    <s v=""/>
    <s v=""/>
    <n v="0"/>
    <s v="001"/>
    <s v="INL-CTA4-001"/>
    <s v="053096123GU0ZL+]G-+4"/>
    <m/>
    <n v="24"/>
    <n v="17"/>
    <n v="26"/>
    <n v="36"/>
    <n v="36"/>
    <s v="7/16/2019"/>
    <n v="74"/>
    <s v="7/16/2019"/>
    <s v="Adequate"/>
    <n v="21436"/>
    <n v="1586264"/>
  </r>
  <r>
    <x v="64"/>
    <s v="CTA2"/>
    <x v="2"/>
    <s v=""/>
    <s v=""/>
    <n v="0"/>
    <s v="001"/>
    <s v="LJF-CTA2-001"/>
    <s v="053096123GYF(@[46ME-"/>
    <m/>
    <n v="0"/>
    <n v="0"/>
    <n v="0"/>
    <n v="0"/>
    <n v="0"/>
    <s v="6/11/2019"/>
    <n v="100"/>
    <s v="6/11/2019"/>
    <s v="Adequate"/>
    <n v="18069"/>
    <n v="1806900"/>
  </r>
  <r>
    <x v="38"/>
    <s v="RY1331"/>
    <x v="1"/>
    <s v="1331"/>
    <s v="13/31"/>
    <n v="1"/>
    <s v="001"/>
    <s v="DTL-RY1331-001"/>
    <s v="053096123&lt;;9H=GLMK3W"/>
    <m/>
    <n v="41"/>
    <n v="30"/>
    <n v="42"/>
    <n v="55"/>
    <n v="55"/>
    <s v="6/14/2017"/>
    <n v="59"/>
    <s v="6/14/2017"/>
    <s v="Degraded"/>
    <n v="168680"/>
    <n v="9952120"/>
  </r>
  <r>
    <x v="61"/>
    <s v="CTC"/>
    <x v="2"/>
    <s v=""/>
    <s v=""/>
    <n v="0"/>
    <s v="001"/>
    <s v="ROX-CTC-001"/>
    <s v="053096123H2RM1EP9$.["/>
    <m/>
    <n v="36"/>
    <n v="26"/>
    <n v="37"/>
    <n v="50"/>
    <n v="50"/>
    <s v="6/13/2017"/>
    <n v="64"/>
    <s v="6/13/2017"/>
    <s v="Degraded"/>
    <n v="14935"/>
    <n v="955840"/>
  </r>
  <r>
    <x v="30"/>
    <s v="RY1735"/>
    <x v="1"/>
    <s v="1735"/>
    <s v="17/35"/>
    <n v="1"/>
    <s v="001"/>
    <s v="DVP-RY1735-001"/>
    <s v="053096123.UH&lt;4/6H$;L"/>
    <m/>
    <n v="3"/>
    <n v="2"/>
    <n v="8"/>
    <n v="12"/>
    <n v="12"/>
    <s v="6/17/2017"/>
    <n v="97"/>
    <s v="6/17/2017"/>
    <s v="Adequate"/>
    <n v="180215"/>
    <n v="17480855"/>
  </r>
  <r>
    <x v="62"/>
    <s v="RY1432"/>
    <x v="1"/>
    <s v="1432"/>
    <s v="14/32"/>
    <n v="1"/>
    <s v="001"/>
    <s v="DXX-RY1432-001"/>
    <s v="053096123%SRZ@H;7=3F"/>
    <m/>
    <n v="26"/>
    <n v="18"/>
    <n v="28"/>
    <n v="39"/>
    <n v="39"/>
    <s v="6/11/2019"/>
    <n v="74"/>
    <s v="6/11/2019"/>
    <s v="Adequate"/>
    <n v="264387"/>
    <n v="19564638"/>
  </r>
  <r>
    <x v="66"/>
    <s v="RY1432"/>
    <x v="1"/>
    <s v="1432"/>
    <s v="14/32"/>
    <n v="1"/>
    <s v="001"/>
    <s v="DYT-RY1432-001"/>
    <s v="053096123S.7%9]O&lt;;$Z"/>
    <m/>
    <n v="45"/>
    <n v="33"/>
    <n v="46"/>
    <n v="60"/>
    <n v="60"/>
    <s v="6/9/2017"/>
    <n v="55"/>
    <s v="6/9/2017"/>
    <s v="Unsatisfactory"/>
    <n v="238074"/>
    <n v="13094070"/>
  </r>
  <r>
    <x v="51"/>
    <s v="CTB"/>
    <x v="2"/>
    <s v=""/>
    <s v=""/>
    <n v="0"/>
    <s v="002"/>
    <s v="FFM-CTB-002"/>
    <s v="053096123HFH&gt;4&gt;TZ%&gt;0"/>
    <m/>
    <n v="21"/>
    <n v="14"/>
    <n v="24"/>
    <n v="33"/>
    <n v="33"/>
    <s v="7/5/2018"/>
    <n v="79"/>
    <s v="7/5/2018"/>
    <s v="Adequate"/>
    <n v="17978"/>
    <n v="1420262"/>
  </r>
  <r>
    <x v="64"/>
    <s v="CTA3"/>
    <x v="2"/>
    <s v=""/>
    <s v=""/>
    <n v="0"/>
    <s v="001"/>
    <s v="LJF-CTA3-001"/>
    <s v="053096123I,20&amp;LA\:.)"/>
    <m/>
    <n v="5"/>
    <n v="4"/>
    <n v="10"/>
    <n v="14"/>
    <n v="14"/>
    <s v="6/11/2019"/>
    <n v="95"/>
    <s v="6/11/2019"/>
    <s v="Adequate"/>
    <n v="11599"/>
    <n v="1101905"/>
  </r>
  <r>
    <x v="7"/>
    <s v="APA"/>
    <x v="4"/>
    <s v=""/>
    <s v=""/>
    <n v="0"/>
    <s v="002"/>
    <s v="FSE-APA-002"/>
    <s v="053096123I,4M`0FK?&amp;S"/>
    <m/>
    <n v="0"/>
    <n v="0"/>
    <n v="0"/>
    <n v="0"/>
    <n v="0"/>
    <s v="7/1/2018"/>
    <n v="100"/>
    <s v="7/1/2018"/>
    <s v="Adequate"/>
    <n v="45976"/>
    <n v="4597600"/>
  </r>
  <r>
    <x v="38"/>
    <s v="APA"/>
    <x v="4"/>
    <s v=""/>
    <s v=""/>
    <n v="0"/>
    <s v="002"/>
    <s v="DTL-APA-002"/>
    <s v="053096123I:IAYJI*ASS"/>
    <m/>
    <n v="28"/>
    <n v="20"/>
    <n v="30"/>
    <n v="41"/>
    <n v="41"/>
    <s v="6/14/2017"/>
    <n v="72"/>
    <s v="6/14/2017"/>
    <s v="Adequate"/>
    <n v="85864"/>
    <n v="6182208"/>
  </r>
  <r>
    <x v="15"/>
    <s v="RY1230"/>
    <x v="1"/>
    <s v="1230"/>
    <s v="12/30"/>
    <n v="1"/>
    <s v="001"/>
    <s v="ELO-RY1230-001"/>
    <s v="0530961236Y+&gt;GA&lt;6)_W"/>
    <m/>
    <n v="0"/>
    <n v="0"/>
    <n v="0"/>
    <n v="0"/>
    <n v="0"/>
    <s v="6/10/2017"/>
    <n v="100"/>
    <s v="6/10/2017"/>
    <s v="Adequate"/>
    <n v="521019"/>
    <n v="52101900"/>
  </r>
  <r>
    <x v="15"/>
    <s v="RY1230"/>
    <x v="1"/>
    <s v="1230"/>
    <s v="12/30"/>
    <n v="1"/>
    <s v="003"/>
    <s v="ELO-RY1230-003"/>
    <s v="IITDBCEA:,MC9YAFE%5&gt;"/>
    <m/>
    <n v="5"/>
    <n v="4"/>
    <n v="10"/>
    <n v="14"/>
    <n v="14"/>
    <s v="6/10/2017"/>
    <n v="95"/>
    <s v="6/10/2017"/>
    <s v="Adequate"/>
    <n v="40025"/>
    <n v="3802375"/>
  </r>
  <r>
    <x v="81"/>
    <s v="RY1634"/>
    <x v="1"/>
    <s v="1634"/>
    <s v="16/34"/>
    <n v="1"/>
    <s v="001"/>
    <s v="ETH-RY1634-001"/>
    <s v="053096123.RX+#2/,4Q["/>
    <m/>
    <n v="36"/>
    <n v="26"/>
    <n v="37"/>
    <n v="50"/>
    <n v="50"/>
    <s v="6/17/2017"/>
    <n v="64"/>
    <s v="6/17/2017"/>
    <s v="Degraded"/>
    <n v="247476"/>
    <n v="15838464"/>
  </r>
  <r>
    <x v="98"/>
    <s v="CTA4"/>
    <x v="2"/>
    <s v=""/>
    <s v=""/>
    <n v="0"/>
    <s v="001"/>
    <s v="HCD-CTA4-001"/>
    <s v="053096123I2F_1&lt;PXIX/"/>
    <m/>
    <n v="5"/>
    <n v="4"/>
    <n v="10"/>
    <n v="14"/>
    <n v="14"/>
    <s v="6/11/2019"/>
    <n v="95"/>
    <s v="6/11/2019"/>
    <s v="Adequate"/>
    <n v="11854"/>
    <n v="1126130"/>
  </r>
  <r>
    <x v="96"/>
    <s v="PTA"/>
    <x v="3"/>
    <s v=""/>
    <s v=""/>
    <n v="0"/>
    <s v="001"/>
    <s v="D41-PTA-001"/>
    <s v="053096123I5J#&lt;_?3U0="/>
    <m/>
    <n v="27"/>
    <n v="19"/>
    <n v="29"/>
    <n v="40"/>
    <n v="40"/>
    <s v="7/16/2019"/>
    <n v="73"/>
    <s v="7/16/2019"/>
    <s v="Adequate"/>
    <n v="37765"/>
    <n v="2756845"/>
  </r>
  <r>
    <x v="29"/>
    <s v="CTA"/>
    <x v="2"/>
    <s v=""/>
    <s v=""/>
    <n v="0"/>
    <s v="001"/>
    <s v="48Y-CTA-001"/>
    <s v="053096123I7RZ77G%K5/"/>
    <m/>
    <n v="39"/>
    <n v="28"/>
    <n v="40"/>
    <n v="53"/>
    <n v="53"/>
    <s v="7/16/2019"/>
    <n v="61"/>
    <s v="7/16/2019"/>
    <s v="Degraded"/>
    <n v="27623"/>
    <n v="1685003"/>
  </r>
  <r>
    <x v="96"/>
    <s v="APA"/>
    <x v="4"/>
    <s v=""/>
    <s v=""/>
    <n v="0"/>
    <s v="001"/>
    <s v="D41-APA-001"/>
    <s v="053096123I83].&gt;A=]?N"/>
    <m/>
    <n v="72"/>
    <n v="57"/>
    <n v="70"/>
    <n v="84"/>
    <n v="84"/>
    <s v="7/16/2019"/>
    <n v="17"/>
    <s v="7/16/2019"/>
    <s v="Unsatisfactory"/>
    <n v="8261"/>
    <n v="140437"/>
  </r>
  <r>
    <x v="21"/>
    <s v="CTA"/>
    <x v="2"/>
    <s v=""/>
    <s v=""/>
    <n v="0"/>
    <s v="001"/>
    <s v="HZX-CTA-001"/>
    <s v="053096123IDL\U2\\])C"/>
    <m/>
    <n v="20"/>
    <n v="14"/>
    <n v="23"/>
    <n v="32"/>
    <n v="32"/>
    <s v="6/10/2018"/>
    <n v="77"/>
    <s v="6/10/2018"/>
    <s v="Adequate"/>
    <n v="10731"/>
    <n v="826287"/>
  </r>
  <r>
    <x v="10"/>
    <s v="CTA"/>
    <x v="2"/>
    <s v=""/>
    <s v=""/>
    <n v="0"/>
    <s v="002"/>
    <s v="12D-CTA-002"/>
    <s v="053096123IU7MQEXX+=["/>
    <m/>
    <n v="9"/>
    <n v="6"/>
    <n v="13"/>
    <n v="19"/>
    <n v="19"/>
    <s v="7/16/2019"/>
    <n v="91"/>
    <s v="7/16/2019"/>
    <s v="Adequate"/>
    <n v="26211"/>
    <n v="2385201"/>
  </r>
  <r>
    <x v="16"/>
    <s v="PTB"/>
    <x v="3"/>
    <s v=""/>
    <s v=""/>
    <n v="0"/>
    <s v="003"/>
    <s v="MKT-PTB-003"/>
    <s v="053096123J)Y56NP_Z46"/>
    <m/>
    <n v="11"/>
    <n v="8"/>
    <n v="15"/>
    <n v="21"/>
    <n v="21"/>
    <s v="6/19/2017"/>
    <n v="89"/>
    <s v="6/19/2017"/>
    <s v="Adequate"/>
    <n v="56458"/>
    <n v="5024762"/>
  </r>
  <r>
    <x v="33"/>
    <s v="RY1432"/>
    <x v="1"/>
    <s v="1432"/>
    <s v="14/32"/>
    <n v="0"/>
    <s v="001"/>
    <s v="EVM-RY1432-001"/>
    <s v="0530961231F5SYVJ69Y*"/>
    <m/>
    <n v="0"/>
    <n v="0"/>
    <n v="0"/>
    <n v="0"/>
    <n v="0"/>
    <s v="6/29/2018"/>
    <n v="100"/>
    <s v="6/29/2018"/>
    <s v="Adequate"/>
    <n v="19341"/>
    <n v="1934100"/>
  </r>
  <r>
    <x v="33"/>
    <s v="RY927"/>
    <x v="1"/>
    <s v="927"/>
    <s v="09/27"/>
    <n v="1"/>
    <s v="001"/>
    <s v="EVM-RY927-001"/>
    <s v="053096123%5^236,G6BX"/>
    <m/>
    <n v="4"/>
    <n v="3"/>
    <n v="9"/>
    <n v="13"/>
    <n v="13"/>
    <s v="6/29/2018"/>
    <n v="96"/>
    <s v="6/29/2018"/>
    <s v="Adequate"/>
    <n v="300365"/>
    <n v="28835040"/>
  </r>
  <r>
    <x v="74"/>
    <s v="CTB"/>
    <x v="2"/>
    <s v=""/>
    <s v=""/>
    <n v="0"/>
    <s v="001"/>
    <s v="PNM-CTB-001"/>
    <s v="053096123J7B&amp;UM9=VKN"/>
    <m/>
    <n v="40"/>
    <n v="29"/>
    <n v="41"/>
    <n v="54"/>
    <n v="54"/>
    <s v="6/6/2017"/>
    <n v="44"/>
    <s v="6/6/2017"/>
    <s v="Unsatisfactory"/>
    <n v="12147"/>
    <n v="534468"/>
  </r>
  <r>
    <x v="99"/>
    <s v="CTA"/>
    <x v="2"/>
    <s v=""/>
    <s v=""/>
    <n v="0"/>
    <s v="001"/>
    <s v="MVE-CTA-001"/>
    <s v="053096123J8M^Q5S4Q&lt;Z"/>
    <m/>
    <n v="21"/>
    <n v="14"/>
    <n v="24"/>
    <n v="33"/>
    <n v="33"/>
    <s v="6/3/2018"/>
    <n v="79"/>
    <s v="6/3/2018"/>
    <s v="Adequate"/>
    <n v="12353"/>
    <n v="975887"/>
  </r>
  <r>
    <x v="44"/>
    <s v="APB"/>
    <x v="4"/>
    <s v=""/>
    <s v=""/>
    <n v="0"/>
    <s v="001"/>
    <s v="CKN-APB-001"/>
    <s v="053096123JA0F6)3=SL+"/>
    <m/>
    <n v="19"/>
    <n v="13"/>
    <n v="22"/>
    <n v="31"/>
    <n v="31"/>
    <s v="7/3/2018"/>
    <n v="77"/>
    <s v="7/3/2018"/>
    <s v="Adequate"/>
    <n v="27979"/>
    <n v="2154383"/>
  </r>
  <r>
    <x v="82"/>
    <s v="CTA"/>
    <x v="2"/>
    <s v=""/>
    <s v=""/>
    <n v="0"/>
    <s v="001"/>
    <s v="GPZ-CTA-001"/>
    <s v="053096123JAU0&amp;YIS+H."/>
    <m/>
    <n v="37"/>
    <n v="27"/>
    <n v="38"/>
    <n v="51"/>
    <n v="51"/>
    <s v="7/16/2019"/>
    <n v="63"/>
    <s v="7/16/2019"/>
    <s v="Degraded"/>
    <n v="17303"/>
    <n v="1090089"/>
  </r>
  <r>
    <x v="45"/>
    <s v="RY1230"/>
    <x v="1"/>
    <s v="1230"/>
    <s v="12/30"/>
    <n v="1"/>
    <s v="001"/>
    <s v="FBL-RY1230-001"/>
    <s v="053096123:1G%DJR-5SN"/>
    <m/>
    <n v="21"/>
    <n v="14"/>
    <n v="24"/>
    <n v="33"/>
    <n v="33"/>
    <s v="6/21/2017"/>
    <n v="79"/>
    <s v="6/21/2017"/>
    <s v="Adequate"/>
    <n v="219733"/>
    <n v="17358907"/>
  </r>
  <r>
    <x v="40"/>
    <s v="CTA3"/>
    <x v="2"/>
    <s v=""/>
    <s v=""/>
    <n v="0"/>
    <s v="001"/>
    <s v="INL-CTA3-001"/>
    <s v="053096123JM:7G*KIXA)"/>
    <m/>
    <n v="26"/>
    <n v="18"/>
    <n v="28"/>
    <n v="39"/>
    <n v="39"/>
    <s v="7/16/2019"/>
    <n v="74"/>
    <s v="7/16/2019"/>
    <s v="Adequate"/>
    <n v="14585"/>
    <n v="1079290"/>
  </r>
  <r>
    <x v="45"/>
    <s v="RY1230"/>
    <x v="1"/>
    <s v="1230"/>
    <s v="12/30"/>
    <n v="1"/>
    <s v="002"/>
    <s v="FBL-RY1230-002"/>
    <s v="053096123_A@&amp;SCNP&amp;VT"/>
    <m/>
    <n v="26"/>
    <n v="18"/>
    <n v="28"/>
    <n v="39"/>
    <n v="39"/>
    <s v="6/21/2017"/>
    <n v="74"/>
    <s v="6/21/2017"/>
    <s v="Adequate"/>
    <n v="95010"/>
    <n v="7030740"/>
  </r>
  <r>
    <x v="13"/>
    <s v="CTA2"/>
    <x v="2"/>
    <s v=""/>
    <s v=""/>
    <n v="0"/>
    <s v="001"/>
    <s v="ONA-CTA2-001"/>
    <s v="053096123JP%R,]AP:#D"/>
    <m/>
    <n v="0"/>
    <n v="0"/>
    <n v="0"/>
    <n v="0"/>
    <n v="0"/>
    <s v="6/8/2018"/>
    <n v="100"/>
    <s v="6/8/2018"/>
    <s v="Adequate"/>
    <n v="12451"/>
    <n v="1245100"/>
  </r>
  <r>
    <x v="50"/>
    <s v="CTA3"/>
    <x v="2"/>
    <s v=""/>
    <s v=""/>
    <n v="0"/>
    <s v="001"/>
    <s v="AUM-CTA3-001"/>
    <s v="053096123K&amp;47US&lt;U5FF"/>
    <m/>
    <n v="15"/>
    <n v="10"/>
    <n v="18"/>
    <n v="26"/>
    <n v="26"/>
    <s v="6/22/2017"/>
    <n v="85"/>
    <s v="6/22/2017"/>
    <s v="Adequate"/>
    <n v="8691"/>
    <n v="738735"/>
  </r>
  <r>
    <x v="87"/>
    <s v="CTA"/>
    <x v="2"/>
    <s v=""/>
    <s v=""/>
    <n v="0"/>
    <s v="001"/>
    <s v="TVF-CTA-001"/>
    <s v="053096123K+EJ)&amp;%C8`D"/>
    <m/>
    <n v="2"/>
    <n v="2"/>
    <n v="8"/>
    <n v="11"/>
    <n v="11"/>
    <s v="7/16/2019"/>
    <n v="98"/>
    <s v="7/16/2019"/>
    <s v="Adequate"/>
    <n v="12614"/>
    <n v="1236172"/>
  </r>
  <r>
    <x v="98"/>
    <s v="CTA2"/>
    <x v="2"/>
    <s v=""/>
    <s v=""/>
    <n v="0"/>
    <s v="001"/>
    <s v="HCD-CTA2-001"/>
    <s v="053096123K-GO(6=WA$V"/>
    <m/>
    <n v="5"/>
    <n v="4"/>
    <n v="10"/>
    <n v="14"/>
    <n v="14"/>
    <s v="6/11/2019"/>
    <n v="95"/>
    <s v="6/11/2019"/>
    <s v="Adequate"/>
    <n v="11853"/>
    <n v="1126035"/>
  </r>
  <r>
    <x v="56"/>
    <s v="PTA"/>
    <x v="3"/>
    <s v=""/>
    <s v=""/>
    <n v="0"/>
    <s v="002"/>
    <s v="BRD-PTA-002"/>
    <s v="053096123K=\F$&amp;46:N8"/>
    <m/>
    <n v="31"/>
    <n v="22"/>
    <n v="33"/>
    <n v="44"/>
    <n v="44"/>
    <s v="6/8/2017"/>
    <n v="69"/>
    <s v="6/8/2017"/>
    <s v="Degraded"/>
    <n v="197724"/>
    <n v="13642956"/>
  </r>
  <r>
    <x v="82"/>
    <s v="CTA1"/>
    <x v="2"/>
    <s v=""/>
    <s v=""/>
    <n v="0"/>
    <s v="001"/>
    <s v="GPZ-CTA1-001"/>
    <s v="053096123K\UPCD$85?A"/>
    <m/>
    <n v="34"/>
    <n v="24"/>
    <n v="36"/>
    <n v="48"/>
    <n v="48"/>
    <s v="7/16/2019"/>
    <n v="66"/>
    <s v="7/16/2019"/>
    <s v="Degraded"/>
    <n v="18446"/>
    <n v="1217436"/>
  </r>
  <r>
    <x v="60"/>
    <s v="PPTA"/>
    <x v="5"/>
    <s v=""/>
    <s v=""/>
    <n v="0"/>
    <s v="001"/>
    <s v="CBG-PPTA-001"/>
    <s v="053096123K5A1\RF$F3A"/>
    <m/>
    <n v="32"/>
    <n v="23"/>
    <n v="34"/>
    <n v="46"/>
    <n v="46"/>
    <s v="6/6/2017"/>
    <n v="68"/>
    <s v="6/6/2017"/>
    <s v="Degraded"/>
    <n v="60344"/>
    <n v="4103392"/>
  </r>
  <r>
    <x v="81"/>
    <s v="CTA"/>
    <x v="2"/>
    <s v=""/>
    <s v=""/>
    <n v="0"/>
    <s v="001"/>
    <s v="ETH-CTA-001"/>
    <s v="053096123KA0/&lt;]TATZN"/>
    <m/>
    <n v="32"/>
    <n v="23"/>
    <n v="34"/>
    <n v="46"/>
    <n v="46"/>
    <s v="6/17/2017"/>
    <n v="68"/>
    <s v="6/17/2017"/>
    <s v="Degraded"/>
    <n v="11271"/>
    <n v="766428"/>
  </r>
  <r>
    <x v="45"/>
    <s v="APA"/>
    <x v="4"/>
    <s v=""/>
    <s v=""/>
    <n v="0"/>
    <s v="001"/>
    <s v="FBL-APA-001"/>
    <s v="053096123KM#H2SKY^XO"/>
    <m/>
    <n v="26"/>
    <n v="18"/>
    <n v="28"/>
    <n v="39"/>
    <n v="39"/>
    <s v="6/21/2017"/>
    <n v="74"/>
    <s v="6/21/2017"/>
    <s v="Adequate"/>
    <n v="120034"/>
    <n v="8882516"/>
  </r>
  <r>
    <x v="11"/>
    <s v="CTA2"/>
    <x v="2"/>
    <s v=""/>
    <s v=""/>
    <n v="0"/>
    <s v="001"/>
    <s v="PKD-CTA2-001"/>
    <s v="053096123KW$&gt;2M,#.7$"/>
    <m/>
    <n v="15"/>
    <n v="10"/>
    <n v="18"/>
    <n v="26"/>
    <n v="26"/>
    <s v="7/16/2019"/>
    <n v="85"/>
    <s v="7/16/2019"/>
    <s v="Adequate"/>
    <n v="19207"/>
    <n v="1632595"/>
  </r>
  <r>
    <x v="51"/>
    <s v="RY1735"/>
    <x v="1"/>
    <s v="1735"/>
    <s v="17/35"/>
    <n v="0"/>
    <s v="003"/>
    <s v="FFM-RY1735-003"/>
    <s v="053096123&lt;=;P=R,F(XF"/>
    <m/>
    <n v="18"/>
    <n v="12"/>
    <n v="21"/>
    <n v="29"/>
    <n v="29"/>
    <s v="7/5/2018"/>
    <n v="82"/>
    <s v="7/5/2018"/>
    <s v="Adequate"/>
    <n v="201478"/>
    <n v="16521196"/>
  </r>
  <r>
    <x v="51"/>
    <s v="RY1331"/>
    <x v="1"/>
    <s v="1331"/>
    <s v="13/31"/>
    <n v="1"/>
    <s v="003"/>
    <s v="FFM-RY1331-003"/>
    <s v="053096123+]1K=TF;KXI"/>
    <m/>
    <n v="24"/>
    <n v="17"/>
    <n v="26"/>
    <n v="36"/>
    <n v="36"/>
    <s v="7/5/2018"/>
    <n v="76"/>
    <s v="7/5/2018"/>
    <s v="Adequate"/>
    <n v="37911"/>
    <n v="2881236"/>
  </r>
  <r>
    <x v="51"/>
    <s v="RY1331"/>
    <x v="1"/>
    <s v="1331"/>
    <s v="13/31"/>
    <n v="1"/>
    <s v="001"/>
    <s v="FFM-RY1331-001"/>
    <s v="0530961239R^3MB&gt;Q/EW"/>
    <m/>
    <n v="25"/>
    <n v="17"/>
    <n v="27"/>
    <n v="38"/>
    <n v="38"/>
    <s v="7/5/2018"/>
    <n v="75"/>
    <s v="7/5/2018"/>
    <s v="Adequate"/>
    <n v="479688"/>
    <n v="35976600"/>
  </r>
  <r>
    <x v="74"/>
    <s v="PTA"/>
    <x v="3"/>
    <s v=""/>
    <s v=""/>
    <n v="0"/>
    <s v="001"/>
    <s v="PNM-PTA-001"/>
    <s v="053096123L`?[I^:BI+A"/>
    <m/>
    <n v="35"/>
    <n v="25"/>
    <n v="37"/>
    <n v="49"/>
    <n v="49"/>
    <s v="6/6/2017"/>
    <n v="58"/>
    <s v="6/6/2017"/>
    <s v="Degraded"/>
    <n v="161035"/>
    <n v="9340030"/>
  </r>
  <r>
    <x v="27"/>
    <s v="APA"/>
    <x v="4"/>
    <s v=""/>
    <s v=""/>
    <n v="0"/>
    <s v="001"/>
    <s v="FRM-APA-001"/>
    <s v="053096123L`S7/]V6.]#"/>
    <m/>
    <n v="6"/>
    <n v="4"/>
    <n v="11"/>
    <n v="15"/>
    <n v="15"/>
    <s v="6/18/2017"/>
    <n v="94"/>
    <s v="6/18/2017"/>
    <s v="Adequate"/>
    <n v="62289"/>
    <n v="5855166"/>
  </r>
  <r>
    <x v="45"/>
    <s v="CTC"/>
    <x v="2"/>
    <s v=""/>
    <s v=""/>
    <n v="0"/>
    <s v="001"/>
    <s v="FBL-CTC-001"/>
    <s v="053096123L430&amp;[*M0&amp;3"/>
    <m/>
    <n v="18"/>
    <n v="12"/>
    <n v="21"/>
    <n v="29"/>
    <n v="29"/>
    <s v="6/21/2017"/>
    <n v="82"/>
    <s v="6/21/2017"/>
    <s v="Adequate"/>
    <n v="11873"/>
    <n v="973586"/>
  </r>
  <r>
    <x v="51"/>
    <s v="RY1331"/>
    <x v="1"/>
    <s v="1331"/>
    <s v="13/31"/>
    <n v="1"/>
    <s v="002"/>
    <s v="FFM-RY1331-002"/>
    <s v="053096123D=?+V_W/S2N"/>
    <m/>
    <n v="25"/>
    <n v="17"/>
    <n v="27"/>
    <n v="38"/>
    <n v="38"/>
    <s v="7/5/2018"/>
    <n v="75"/>
    <s v="7/5/2018"/>
    <s v="Adequate"/>
    <n v="49162"/>
    <n v="3687150"/>
  </r>
  <r>
    <x v="88"/>
    <s v="PPTB"/>
    <x v="5"/>
    <s v=""/>
    <s v=""/>
    <n v="0"/>
    <s v="001"/>
    <s v="LYV-PPTB-001"/>
    <s v="053096123LDFVX*GQS&amp;8"/>
    <m/>
    <n v="14"/>
    <n v="10"/>
    <n v="17"/>
    <n v="25"/>
    <n v="25"/>
    <s v="6/5/2018"/>
    <n v="86"/>
    <s v="6/5/2018"/>
    <s v="Adequate"/>
    <n v="51099"/>
    <n v="4394514"/>
  </r>
  <r>
    <x v="35"/>
    <s v="CTC"/>
    <x v="2"/>
    <s v=""/>
    <s v=""/>
    <n v="0"/>
    <s v="001"/>
    <s v="BBB-CTC-001"/>
    <s v="053096123LLOI%&gt;]7.*="/>
    <m/>
    <n v="30"/>
    <n v="21"/>
    <n v="32"/>
    <n v="43"/>
    <n v="43"/>
    <s v="6/2/2018"/>
    <n v="70"/>
    <s v="6/2/2018"/>
    <s v="Degraded"/>
    <n v="3180"/>
    <n v="222600"/>
  </r>
  <r>
    <x v="56"/>
    <s v="CTA1"/>
    <x v="2"/>
    <s v=""/>
    <s v=""/>
    <n v="0"/>
    <s v="001"/>
    <s v="BRD-CTA1-001"/>
    <s v="053096123LX%FDTZ3B6N"/>
    <m/>
    <n v="32"/>
    <n v="23"/>
    <n v="34"/>
    <n v="46"/>
    <n v="46"/>
    <s v="6/8/2017"/>
    <n v="68"/>
    <s v="6/8/2017"/>
    <s v="Degraded"/>
    <n v="60915"/>
    <n v="4142220"/>
  </r>
  <r>
    <x v="89"/>
    <s v="CTA2"/>
    <x v="2"/>
    <s v=""/>
    <s v=""/>
    <n v="0"/>
    <s v="001"/>
    <s v="ORB-CTA2-001"/>
    <s v="053096123LX2VO,0/=(8"/>
    <m/>
    <n v="17"/>
    <n v="12"/>
    <n v="20"/>
    <n v="28"/>
    <n v="28"/>
    <s v="7/16/2019"/>
    <n v="83"/>
    <s v="7/16/2019"/>
    <s v="Adequate"/>
    <n v="8779"/>
    <n v="728657"/>
  </r>
  <r>
    <x v="99"/>
    <s v="APA"/>
    <x v="4"/>
    <s v=""/>
    <s v=""/>
    <n v="0"/>
    <s v="001"/>
    <s v="MVE-APA-001"/>
    <s v="053096123M#3M&lt;&gt;83.XC"/>
    <m/>
    <n v="20"/>
    <n v="14"/>
    <n v="23"/>
    <n v="32"/>
    <n v="32"/>
    <s v="6/3/2018"/>
    <n v="80"/>
    <s v="6/3/2018"/>
    <s v="Adequate"/>
    <n v="113566"/>
    <n v="9085280"/>
  </r>
  <r>
    <x v="68"/>
    <s v="CTC"/>
    <x v="2"/>
    <s v=""/>
    <s v=""/>
    <n v="0"/>
    <s v="001"/>
    <s v="MWM-CTC-001"/>
    <s v="053096123M%[-3/&gt;Q\,`"/>
    <m/>
    <n v="18"/>
    <n v="0"/>
    <n v="12"/>
    <n v="18"/>
    <n v="18"/>
    <s v="6/7/2018"/>
    <n v="87"/>
    <s v="6/7/2018"/>
    <s v="Adequate"/>
    <n v="10950"/>
    <n v="952650"/>
  </r>
  <r>
    <x v="15"/>
    <s v="APA"/>
    <x v="4"/>
    <s v=""/>
    <s v=""/>
    <n v="0"/>
    <s v="004"/>
    <s v="ELO-APA-004"/>
    <s v="053096123M%6LWA1&gt;9T?"/>
    <m/>
    <n v="62"/>
    <n v="48"/>
    <n v="61"/>
    <n v="76"/>
    <n v="76"/>
    <s v="6/10/2017"/>
    <n v="38"/>
    <s v="6/10/2017"/>
    <s v="Unsatisfactory"/>
    <n v="32533"/>
    <n v="1236254"/>
  </r>
  <r>
    <x v="51"/>
    <s v="RY1735"/>
    <x v="1"/>
    <s v="1735"/>
    <s v="17/35"/>
    <n v="0"/>
    <s v="001"/>
    <s v="FFM-RY1735-001"/>
    <s v="IITDB#+CQ%2BT^E?[$RM"/>
    <m/>
    <n v="15"/>
    <n v="10"/>
    <n v="18"/>
    <n v="26"/>
    <n v="26"/>
    <s v="7/5/2018"/>
    <n v="85"/>
    <s v="7/5/2018"/>
    <s v="Adequate"/>
    <n v="23872"/>
    <n v="2029120"/>
  </r>
  <r>
    <x v="74"/>
    <s v="CTC"/>
    <x v="2"/>
    <s v=""/>
    <s v=""/>
    <n v="0"/>
    <s v="001"/>
    <s v="PNM-CTC-001"/>
    <s v="053096123M,K@-2=YJTK"/>
    <m/>
    <n v="21"/>
    <n v="14"/>
    <n v="24"/>
    <n v="33"/>
    <n v="33"/>
    <s v="6/6/2017"/>
    <n v="63"/>
    <s v="6/6/2017"/>
    <s v="Degraded"/>
    <n v="11684"/>
    <n v="736092"/>
  </r>
  <r>
    <x v="51"/>
    <s v="RY1735"/>
    <x v="1"/>
    <s v="1735"/>
    <s v="17/35"/>
    <n v="0"/>
    <s v="002"/>
    <s v="FFM-RY1735-002"/>
    <s v="IITDB]N@_-IE]V&gt;(NK8L"/>
    <m/>
    <n v="21"/>
    <n v="14"/>
    <n v="24"/>
    <n v="33"/>
    <n v="33"/>
    <s v="7/5/2018"/>
    <n v="79"/>
    <s v="7/5/2018"/>
    <s v="Adequate"/>
    <n v="15403"/>
    <n v="1216837"/>
  </r>
  <r>
    <x v="25"/>
    <s v="RY1129"/>
    <x v="1"/>
    <s v="1129"/>
    <s v="11/29"/>
    <n v="1"/>
    <s v="001"/>
    <s v="FKA-RY1129-001"/>
    <s v="053096123`WQ-.4ZJ/&amp;["/>
    <m/>
    <n v="28"/>
    <n v="20"/>
    <n v="30"/>
    <n v="41"/>
    <n v="41"/>
    <s v="6/22/2017"/>
    <n v="72"/>
    <s v="6/22/2017"/>
    <s v="Adequate"/>
    <n v="305156"/>
    <n v="21971232"/>
  </r>
  <r>
    <x v="54"/>
    <s v="PTB"/>
    <x v="3"/>
    <s v=""/>
    <s v=""/>
    <n v="0"/>
    <s v="002"/>
    <s v="AXN-PTB-002"/>
    <s v="053096123M\YZF()-,J6"/>
    <m/>
    <n v="22"/>
    <n v="15"/>
    <n v="25"/>
    <n v="34"/>
    <n v="34"/>
    <s v="6/11/2019"/>
    <n v="78"/>
    <s v="6/11/2019"/>
    <s v="Adequate"/>
    <n v="103501"/>
    <n v="8073078"/>
  </r>
  <r>
    <x v="26"/>
    <s v="CTA"/>
    <x v="2"/>
    <s v=""/>
    <s v=""/>
    <n v="0"/>
    <s v="001"/>
    <s v="SGS-CTA-001"/>
    <s v="053096123M_&gt;9ASQ&gt;*N]"/>
    <m/>
    <n v="47"/>
    <n v="35"/>
    <n v="48"/>
    <n v="62"/>
    <n v="62"/>
    <s v="6/24/2017"/>
    <n v="53"/>
    <s v="6/24/2017"/>
    <s v="Unsatisfactory"/>
    <n v="22652"/>
    <n v="1200556"/>
  </r>
  <r>
    <x v="36"/>
    <s v="CTB"/>
    <x v="2"/>
    <s v=""/>
    <s v=""/>
    <n v="0"/>
    <s v="001"/>
    <s v="BDE-CTB-001"/>
    <s v="053096123M3[JN8*H)$-"/>
    <m/>
    <n v="34"/>
    <n v="24"/>
    <n v="36"/>
    <n v="48"/>
    <n v="48"/>
    <s v="6/12/2017"/>
    <n v="46"/>
    <s v="6/12/2017"/>
    <s v="Unsatisfactory"/>
    <n v="13622"/>
    <n v="626612"/>
  </r>
  <r>
    <x v="35"/>
    <s v="APA"/>
    <x v="4"/>
    <s v=""/>
    <s v=""/>
    <n v="0"/>
    <s v="001"/>
    <s v="BBB-APA-001"/>
    <s v="053096123M6`8&lt;X\W4(]"/>
    <m/>
    <n v="35"/>
    <n v="25"/>
    <n v="37"/>
    <n v="49"/>
    <n v="49"/>
    <s v="6/2/2018"/>
    <n v="65"/>
    <s v="6/2/2018"/>
    <s v="Degraded"/>
    <n v="87238"/>
    <n v="5670470"/>
  </r>
  <r>
    <x v="78"/>
    <s v="PTA"/>
    <x v="3"/>
    <s v=""/>
    <s v=""/>
    <n v="0"/>
    <s v="001"/>
    <s v="MGG-PTA-001"/>
    <s v="053096123MUAC\(&lt;@B&lt;G"/>
    <m/>
    <n v="15"/>
    <n v="10"/>
    <n v="18"/>
    <n v="26"/>
    <n v="26"/>
    <s v="5/31/2018"/>
    <n v="85"/>
    <s v="5/31/2018"/>
    <s v="Adequate"/>
    <n v="25057"/>
    <n v="2129845"/>
  </r>
  <r>
    <x v="84"/>
    <s v="RY1533"/>
    <x v="1"/>
    <s v="1533"/>
    <s v="15/33"/>
    <n v="1"/>
    <s v="001"/>
    <s v="FOZ-RY1533-001"/>
    <s v="053096123-7L22S1.=+A"/>
    <m/>
    <n v="23"/>
    <n v="16"/>
    <n v="25"/>
    <n v="35"/>
    <n v="35"/>
    <s v="7/16/2019"/>
    <n v="77"/>
    <s v="7/16/2019"/>
    <s v="Adequate"/>
    <n v="302821"/>
    <n v="23317217"/>
  </r>
  <r>
    <x v="73"/>
    <s v="CTC"/>
    <x v="2"/>
    <s v=""/>
    <s v=""/>
    <n v="0"/>
    <s v="001"/>
    <s v="TWM-CTC-001"/>
    <s v="053096123MVAY:5H0FM#"/>
    <m/>
    <n v="15"/>
    <n v="10"/>
    <n v="18"/>
    <n v="26"/>
    <n v="26"/>
    <s v="6/10/2017"/>
    <n v="85"/>
    <s v="6/10/2017"/>
    <s v="Adequate"/>
    <n v="9093"/>
    <n v="772905"/>
  </r>
  <r>
    <x v="83"/>
    <s v="PTA"/>
    <x v="3"/>
    <s v=""/>
    <s v=""/>
    <n v="0"/>
    <s v="002"/>
    <s v="MML-PTA-002"/>
    <s v="053096123N$QY2&lt;8[KGN"/>
    <m/>
    <n v="18"/>
    <n v="12"/>
    <n v="21"/>
    <n v="29"/>
    <n v="29"/>
    <s v="6/11/2019"/>
    <n v="82"/>
    <s v="6/11/2019"/>
    <s v="Adequate"/>
    <n v="164464"/>
    <n v="13486048"/>
  </r>
  <r>
    <x v="65"/>
    <s v="CTA"/>
    <x v="2"/>
    <s v=""/>
    <s v=""/>
    <n v="0"/>
    <s v="001"/>
    <s v="RRT-CTA-001"/>
    <s v="053096123N*2^G3\G1Z,"/>
    <m/>
    <n v="28"/>
    <n v="20"/>
    <n v="30"/>
    <n v="41"/>
    <n v="41"/>
    <s v="6/30/2018"/>
    <n v="72"/>
    <s v="6/30/2018"/>
    <s v="Adequate"/>
    <n v="19625"/>
    <n v="1413000"/>
  </r>
  <r>
    <x v="56"/>
    <s v="CTA4"/>
    <x v="2"/>
    <s v=""/>
    <s v=""/>
    <n v="0"/>
    <s v="001"/>
    <s v="BRD-CTA4-001"/>
    <s v="053096123N^X.H?Q10*L"/>
    <m/>
    <n v="20"/>
    <n v="14"/>
    <n v="23"/>
    <n v="32"/>
    <n v="32"/>
    <s v="6/7/2017"/>
    <n v="80"/>
    <s v="6/7/2017"/>
    <s v="Adequate"/>
    <n v="27042"/>
    <n v="2163360"/>
  </r>
  <r>
    <x v="45"/>
    <s v="CTB"/>
    <x v="2"/>
    <s v=""/>
    <s v=""/>
    <n v="0"/>
    <s v="002"/>
    <s v="FBL-CTB-002"/>
    <s v="053096123N`=Z2A-N%4L"/>
    <m/>
    <n v="29"/>
    <n v="20"/>
    <n v="31"/>
    <n v="42"/>
    <n v="42"/>
    <s v="6/21/2017"/>
    <n v="71"/>
    <s v="6/21/2017"/>
    <s v="Adequate"/>
    <n v="12820"/>
    <n v="910220"/>
  </r>
  <r>
    <x v="27"/>
    <s v="RY220"/>
    <x v="1"/>
    <s v="220"/>
    <s v="02/20"/>
    <n v="0"/>
    <s v="001"/>
    <s v="FRM-RY220-001"/>
    <s v="053096123(+C.BABCW%J"/>
    <m/>
    <n v="15"/>
    <n v="10"/>
    <n v="18"/>
    <n v="26"/>
    <n v="26"/>
    <s v="6/18/2017"/>
    <n v="85"/>
    <s v="6/18/2017"/>
    <s v="Adequate"/>
    <n v="51019"/>
    <n v="4336615"/>
  </r>
  <r>
    <x v="27"/>
    <s v="RY220"/>
    <x v="1"/>
    <s v="220"/>
    <s v="02/20"/>
    <n v="0"/>
    <s v="003"/>
    <s v="FRM-RY220-003"/>
    <s v="053096123.FC5&lt;=54_5Y"/>
    <m/>
    <n v="21"/>
    <n v="14"/>
    <n v="24"/>
    <n v="33"/>
    <n v="33"/>
    <s v="6/18/2017"/>
    <n v="79"/>
    <s v="6/18/2017"/>
    <s v="Adequate"/>
    <n v="167083"/>
    <n v="13199557"/>
  </r>
  <r>
    <x v="27"/>
    <s v="RY220"/>
    <x v="1"/>
    <s v="220"/>
    <s v="02/20"/>
    <n v="0"/>
    <s v="002"/>
    <s v="FRM-RY220-002"/>
    <s v="053096123&gt;?3O+?KHJ=W"/>
    <m/>
    <n v="5"/>
    <n v="4"/>
    <n v="10"/>
    <n v="14"/>
    <n v="14"/>
    <s v="6/18/2017"/>
    <n v="95"/>
    <s v="6/18/2017"/>
    <s v="Adequate"/>
    <n v="37947"/>
    <n v="3604965"/>
  </r>
  <r>
    <x v="27"/>
    <s v="RY1331"/>
    <x v="1"/>
    <s v="1331"/>
    <s v="13/31"/>
    <n v="1"/>
    <s v="001"/>
    <s v="FRM-RY1331-001"/>
    <s v="053096123*:I6V/&amp;)4:V"/>
    <m/>
    <n v="17"/>
    <n v="12"/>
    <n v="20"/>
    <n v="28"/>
    <n v="28"/>
    <s v="6/18/2017"/>
    <n v="83"/>
    <s v="6/18/2017"/>
    <s v="Adequate"/>
    <n v="550763"/>
    <n v="45713329"/>
  </r>
  <r>
    <x v="7"/>
    <s v="RY1634"/>
    <x v="1"/>
    <s v="1634"/>
    <s v="16/34"/>
    <n v="1"/>
    <s v="001"/>
    <s v="FSE-RY1634-001"/>
    <s v="053096123P4&gt;06GI#Y0Q"/>
    <m/>
    <n v="30"/>
    <n v="21"/>
    <n v="32"/>
    <n v="43"/>
    <n v="43"/>
    <s v="7/1/2018"/>
    <n v="70"/>
    <s v="7/1/2018"/>
    <s v="Degraded"/>
    <n v="268626"/>
    <n v="18803820"/>
  </r>
  <r>
    <x v="16"/>
    <s v="PPTD"/>
    <x v="5"/>
    <s v=""/>
    <s v=""/>
    <n v="0"/>
    <s v="003"/>
    <s v="MKT-PPTD-003"/>
    <s v="053096123O.&amp;S6.;C-@/"/>
    <m/>
    <n v="32"/>
    <n v="23"/>
    <n v="34"/>
    <n v="46"/>
    <n v="46"/>
    <s v="6/19/2017"/>
    <n v="68"/>
    <s v="6/19/2017"/>
    <s v="Degraded"/>
    <n v="55648"/>
    <n v="3784064"/>
  </r>
  <r>
    <x v="5"/>
    <s v="APA"/>
    <x v="4"/>
    <s v=""/>
    <s v=""/>
    <n v="0"/>
    <s v="001"/>
    <s v="06Y-APA-001"/>
    <s v="053096123O;[C$7S%J6P"/>
    <m/>
    <n v="34"/>
    <n v="24"/>
    <n v="36"/>
    <n v="48"/>
    <n v="48"/>
    <s v="6/16/2017"/>
    <n v="64"/>
    <s v="6/16/2017"/>
    <s v="Degraded"/>
    <n v="49784"/>
    <n v="3186176"/>
  </r>
  <r>
    <x v="64"/>
    <s v="APA"/>
    <x v="4"/>
    <s v=""/>
    <s v=""/>
    <n v="0"/>
    <s v="001"/>
    <s v="LJF-APA-001"/>
    <s v="053096123OAUEW9,&lt;;1P"/>
    <m/>
    <n v="7"/>
    <n v="5"/>
    <n v="11"/>
    <n v="16"/>
    <n v="16"/>
    <s v="6/11/2019"/>
    <n v="93"/>
    <s v="6/11/2019"/>
    <s v="Adequate"/>
    <n v="98491"/>
    <n v="9159663"/>
  </r>
  <r>
    <x v="66"/>
    <s v="CTA"/>
    <x v="2"/>
    <s v=""/>
    <s v=""/>
    <n v="0"/>
    <s v="002"/>
    <s v="DYT-CTA-002"/>
    <s v="053096123OC-(2\,\\00"/>
    <m/>
    <n v="37"/>
    <n v="27"/>
    <n v="38"/>
    <n v="51"/>
    <n v="51"/>
    <s v="6/9/2017"/>
    <n v="63"/>
    <s v="6/9/2017"/>
    <s v="Degraded"/>
    <n v="4967"/>
    <n v="312921"/>
  </r>
  <r>
    <x v="67"/>
    <s v="APA"/>
    <x v="4"/>
    <s v=""/>
    <s v=""/>
    <n v="0"/>
    <s v="001"/>
    <s v="TKC-APA-001"/>
    <s v="053096123OK#.&lt;)ZB&lt;F("/>
    <m/>
    <n v="37"/>
    <n v="27"/>
    <n v="38"/>
    <n v="51"/>
    <n v="51"/>
    <s v="6/11/2019"/>
    <n v="63"/>
    <s v="6/11/2019"/>
    <s v="Degraded"/>
    <n v="12936"/>
    <n v="814968"/>
  </r>
  <r>
    <x v="1"/>
    <s v="APA"/>
    <x v="4"/>
    <s v=""/>
    <s v=""/>
    <n v="0"/>
    <s v="001"/>
    <s v="04Y-APA-001"/>
    <s v="053096123OUU&amp;IEN=I*&gt;"/>
    <m/>
    <n v="32"/>
    <n v="23"/>
    <n v="34"/>
    <n v="46"/>
    <n v="46"/>
    <s v="6/14/2017"/>
    <n v="68"/>
    <s v="6/14/2017"/>
    <s v="Degraded"/>
    <n v="44991"/>
    <n v="3059388"/>
  </r>
  <r>
    <x v="91"/>
    <s v="CTA"/>
    <x v="2"/>
    <s v=""/>
    <s v=""/>
    <n v="0"/>
    <s v="001"/>
    <s v="CHU-CTA-001"/>
    <s v="053096123P()^G@P6Z(["/>
    <m/>
    <n v="5"/>
    <n v="4"/>
    <n v="10"/>
    <n v="14"/>
    <n v="14"/>
    <s v="6/23/2017"/>
    <n v="95"/>
    <s v="6/23/2017"/>
    <s v="Adequate"/>
    <n v="6572"/>
    <n v="624340"/>
  </r>
  <r>
    <x v="89"/>
    <s v="CTA3"/>
    <x v="2"/>
    <s v=""/>
    <s v=""/>
    <n v="0"/>
    <s v="001"/>
    <s v="ORB-CTA3-001"/>
    <s v="053096123P)BA1_E.4Z&amp;"/>
    <m/>
    <n v="18"/>
    <n v="12"/>
    <n v="21"/>
    <n v="29"/>
    <n v="29"/>
    <s v="7/16/2019"/>
    <n v="82"/>
    <s v="7/16/2019"/>
    <s v="Adequate"/>
    <n v="8702"/>
    <n v="713564"/>
  </r>
  <r>
    <x v="18"/>
    <s v="APA"/>
    <x v="4"/>
    <s v=""/>
    <s v=""/>
    <n v="0"/>
    <s v="001"/>
    <s v="RGK-APA-001"/>
    <s v="053096123P,]_-PPF:OU"/>
    <m/>
    <n v="0"/>
    <n v="0"/>
    <n v="0"/>
    <n v="0"/>
    <n v="0"/>
    <s v="6/23/2017"/>
    <n v="100"/>
    <s v="6/23/2017"/>
    <s v="Adequate"/>
    <n v="78064"/>
    <n v="7806400"/>
  </r>
  <r>
    <x v="76"/>
    <s v="CTA"/>
    <x v="2"/>
    <s v=""/>
    <s v=""/>
    <n v="0"/>
    <s v="002"/>
    <s v="HIB-CTA-002"/>
    <s v="053096123P&gt;H@^TGHVM9"/>
    <m/>
    <n v="66"/>
    <n v="52"/>
    <n v="65"/>
    <n v="79"/>
    <n v="79"/>
    <s v="6/11/2017"/>
    <n v="26"/>
    <s v="6/11/2017"/>
    <s v="Unsatisfactory"/>
    <n v="40700"/>
    <n v="1058200"/>
  </r>
  <r>
    <x v="75"/>
    <s v="RY1533"/>
    <x v="1"/>
    <s v="1533"/>
    <s v="15/33"/>
    <n v="1"/>
    <s v="002"/>
    <s v="GDB-RY1533-002"/>
    <s v="053096123&gt;0C-\8&amp;.*90"/>
    <m/>
    <n v="2"/>
    <n v="2"/>
    <n v="8"/>
    <n v="11"/>
    <n v="11"/>
    <s v="6/11/2019"/>
    <n v="98"/>
    <s v="6/11/2019"/>
    <s v="Adequate"/>
    <n v="285335"/>
    <n v="27962830"/>
  </r>
  <r>
    <x v="66"/>
    <s v="APA"/>
    <x v="4"/>
    <s v=""/>
    <s v=""/>
    <n v="0"/>
    <s v="001"/>
    <s v="DYT-APA-001"/>
    <s v="053096123P`&lt;FTH9%+%W"/>
    <m/>
    <n v="0"/>
    <n v="0"/>
    <n v="0"/>
    <n v="0"/>
    <n v="0"/>
    <s v="6/9/2017"/>
    <n v="100"/>
    <s v="6/9/2017"/>
    <s v="Adequate"/>
    <n v="122882"/>
    <n v="12288200"/>
  </r>
  <r>
    <x v="75"/>
    <s v="RY1533"/>
    <x v="1"/>
    <s v="1533"/>
    <s v="15/33"/>
    <n v="1"/>
    <s v="001"/>
    <s v="GDB-RY1533-001"/>
    <s v="IITDB%OM/_4F$+[S#^S4"/>
    <m/>
    <n v="13"/>
    <n v="9"/>
    <n v="16"/>
    <n v="23"/>
    <n v="23"/>
    <s v="6/11/2019"/>
    <n v="87"/>
    <s v="6/11/2019"/>
    <s v="Adequate"/>
    <n v="57226"/>
    <n v="4978662"/>
  </r>
  <r>
    <x v="46"/>
    <s v="APB"/>
    <x v="4"/>
    <s v=""/>
    <s v=""/>
    <n v="0"/>
    <s v="001"/>
    <s v="STC-APB-001"/>
    <s v="053096123P7+:@;[M,S."/>
    <m/>
    <n v="42"/>
    <n v="31"/>
    <n v="43"/>
    <n v="57"/>
    <n v="57"/>
    <s v="5/31/2018"/>
    <n v="56"/>
    <s v="5/31/2018"/>
    <s v="Degraded"/>
    <n v="221592"/>
    <n v="12409152"/>
  </r>
  <r>
    <x v="76"/>
    <s v="PTC"/>
    <x v="3"/>
    <s v=""/>
    <s v=""/>
    <n v="0"/>
    <s v="001"/>
    <s v="HIB-PTC-001"/>
    <s v="053096123P9Z/YU0#V@E"/>
    <m/>
    <n v="49"/>
    <n v="36"/>
    <n v="50"/>
    <n v="64"/>
    <n v="64"/>
    <s v="6/11/2017"/>
    <n v="48"/>
    <s v="6/11/2017"/>
    <s v="Unsatisfactory"/>
    <n v="167565"/>
    <n v="8043120"/>
  </r>
  <r>
    <x v="52"/>
    <s v="RY1533"/>
    <x v="1"/>
    <s v="1533"/>
    <s v="15/33"/>
    <n v="1"/>
    <s v="001"/>
    <s v="GHW-RY1533-001"/>
    <s v="053096123NCPY(#+F`]:"/>
    <m/>
    <n v="17"/>
    <n v="12"/>
    <n v="20"/>
    <n v="28"/>
    <n v="28"/>
    <s v="6/16/2017"/>
    <n v="83"/>
    <s v="6/16/2017"/>
    <s v="Adequate"/>
    <n v="263807"/>
    <n v="21895981"/>
  </r>
  <r>
    <x v="52"/>
    <s v="RY1533"/>
    <x v="1"/>
    <s v="1533"/>
    <s v="15/33"/>
    <n v="1"/>
    <s v="002"/>
    <s v="GHW-RY1533-002"/>
    <s v="053096123UJTA25#LT_L"/>
    <m/>
    <n v="11"/>
    <n v="8"/>
    <n v="15"/>
    <n v="21"/>
    <n v="21"/>
    <s v="6/16/2017"/>
    <n v="89"/>
    <s v="6/16/2017"/>
    <s v="Adequate"/>
    <n v="75001"/>
    <n v="6675089"/>
  </r>
  <r>
    <x v="82"/>
    <s v="RY1634"/>
    <x v="1"/>
    <s v="1634"/>
    <s v="16/34"/>
    <n v="1"/>
    <s v="003"/>
    <s v="GPZ-RY1634-003"/>
    <s v="053096123._-F*&lt;Q=.:2"/>
    <m/>
    <n v="42"/>
    <n v="31"/>
    <n v="43"/>
    <n v="57"/>
    <n v="57"/>
    <s v="7/16/2019"/>
    <n v="56"/>
    <s v="7/16/2019"/>
    <s v="Degraded"/>
    <n v="289961"/>
    <n v="16237816"/>
  </r>
  <r>
    <x v="50"/>
    <s v="TLA"/>
    <x v="0"/>
    <s v=""/>
    <s v=""/>
    <n v="0"/>
    <s v="001"/>
    <s v="AUM-TLA-001"/>
    <s v="053096123Q=`R=H^/.^2"/>
    <m/>
    <n v="22"/>
    <n v="15"/>
    <n v="25"/>
    <n v="34"/>
    <n v="34"/>
    <s v="6/22/2017"/>
    <n v="78"/>
    <s v="6/22/2017"/>
    <s v="Adequate"/>
    <n v="17487"/>
    <n v="1363986"/>
  </r>
  <r>
    <x v="23"/>
    <s v="CTA"/>
    <x v="2"/>
    <s v=""/>
    <s v=""/>
    <n v="0"/>
    <s v="001"/>
    <s v="1D6-CTA-001"/>
    <s v="053096123Q?A&gt;=DEM2MM"/>
    <m/>
    <n v="51"/>
    <n v="38"/>
    <n v="51"/>
    <n v="66"/>
    <n v="66"/>
    <s v="6/3/2018"/>
    <n v="49"/>
    <s v="6/3/2018"/>
    <s v="Unsatisfactory"/>
    <n v="7940"/>
    <n v="389060"/>
  </r>
  <r>
    <x v="72"/>
    <s v="CTB"/>
    <x v="2"/>
    <s v=""/>
    <s v=""/>
    <n v="0"/>
    <s v="001"/>
    <s v="JMR-CTB-001"/>
    <s v="053096123QSX8&amp;SX^@R2"/>
    <m/>
    <n v="23"/>
    <n v="16"/>
    <n v="25"/>
    <n v="35"/>
    <n v="35"/>
    <s v="6/7/2017"/>
    <n v="77"/>
    <s v="6/7/2017"/>
    <s v="Adequate"/>
    <n v="9493"/>
    <n v="730961"/>
  </r>
  <r>
    <x v="93"/>
    <s v="CTA"/>
    <x v="2"/>
    <s v=""/>
    <s v=""/>
    <n v="0"/>
    <s v="001"/>
    <s v="CNB-CTA-001"/>
    <s v="053096123QU-YD]P;HR\"/>
    <m/>
    <n v="15"/>
    <n v="10"/>
    <n v="18"/>
    <n v="26"/>
    <n v="26"/>
    <s v="6/19/2017"/>
    <n v="85"/>
    <s v="6/19/2017"/>
    <s v="Adequate"/>
    <n v="10678"/>
    <n v="907630"/>
  </r>
  <r>
    <x v="32"/>
    <s v="CTA"/>
    <x v="2"/>
    <s v=""/>
    <s v=""/>
    <n v="0"/>
    <s v="001"/>
    <s v="55Y-CTA-001"/>
    <s v="053096123QXB?ME1S;]S"/>
    <m/>
    <n v="47"/>
    <n v="35"/>
    <n v="48"/>
    <n v="62"/>
    <n v="62"/>
    <s v="6/7/2018"/>
    <n v="32"/>
    <s v="6/7/2018"/>
    <s v="Unsatisfactory"/>
    <n v="21835"/>
    <n v="698720"/>
  </r>
  <r>
    <x v="83"/>
    <s v="CTC"/>
    <x v="2"/>
    <s v=""/>
    <s v=""/>
    <n v="0"/>
    <s v="001"/>
    <s v="MML-CTC-001"/>
    <s v="053096123R(YJIM#$.K_"/>
    <m/>
    <n v="13"/>
    <n v="9"/>
    <n v="16"/>
    <n v="23"/>
    <n v="23"/>
    <s v="6/11/2019"/>
    <n v="87"/>
    <s v="6/11/2019"/>
    <s v="Adequate"/>
    <n v="7312"/>
    <n v="636144"/>
  </r>
  <r>
    <x v="74"/>
    <s v="CTD"/>
    <x v="2"/>
    <s v=""/>
    <s v=""/>
    <n v="0"/>
    <s v="001"/>
    <s v="PNM-CTD-001"/>
    <s v="053096123R+7C7-/=AUL"/>
    <m/>
    <n v="34"/>
    <n v="24"/>
    <n v="36"/>
    <n v="48"/>
    <n v="48"/>
    <s v="6/6/2017"/>
    <n v="65"/>
    <s v="6/6/2017"/>
    <s v="Degraded"/>
    <n v="11293"/>
    <n v="734045"/>
  </r>
  <r>
    <x v="71"/>
    <s v="APA"/>
    <x v="4"/>
    <s v=""/>
    <s v=""/>
    <n v="0"/>
    <s v="001"/>
    <s v="D14-APA-001"/>
    <s v="053096123R@0I(69)T&lt;E"/>
    <m/>
    <n v="48"/>
    <n v="36"/>
    <n v="49"/>
    <n v="63"/>
    <n v="63"/>
    <s v="7/2/2018"/>
    <n v="51"/>
    <s v="7/2/2018"/>
    <s v="Unsatisfactory"/>
    <n v="51655"/>
    <n v="2634405"/>
  </r>
  <r>
    <x v="51"/>
    <s v="PTA"/>
    <x v="3"/>
    <s v=""/>
    <s v=""/>
    <n v="0"/>
    <s v="001"/>
    <s v="FFM-PTA-001"/>
    <s v="053096123R68,,U+(@2E"/>
    <m/>
    <n v="27"/>
    <n v="19"/>
    <n v="29"/>
    <n v="40"/>
    <n v="40"/>
    <s v="7/5/2018"/>
    <n v="73"/>
    <s v="7/5/2018"/>
    <s v="Adequate"/>
    <n v="205570"/>
    <n v="15006610"/>
  </r>
  <r>
    <x v="16"/>
    <s v="CTA2"/>
    <x v="2"/>
    <s v=""/>
    <s v=""/>
    <n v="0"/>
    <s v="001"/>
    <s v="MKT-CTA2-001"/>
    <s v="053096123R7&amp;AO/3*]O2"/>
    <m/>
    <n v="24"/>
    <n v="17"/>
    <n v="26"/>
    <n v="36"/>
    <n v="36"/>
    <s v="6/19/2017"/>
    <n v="76"/>
    <s v="6/19/2017"/>
    <s v="Adequate"/>
    <n v="19003"/>
    <n v="1444228"/>
  </r>
  <r>
    <x v="56"/>
    <s v="PTA"/>
    <x v="3"/>
    <s v=""/>
    <s v=""/>
    <n v="0"/>
    <s v="001"/>
    <s v="BRD-PTA-001"/>
    <s v="053096123R8+A74DN3.2"/>
    <m/>
    <n v="30"/>
    <n v="21"/>
    <n v="32"/>
    <n v="43"/>
    <n v="43"/>
    <s v="6/8/2017"/>
    <n v="70"/>
    <s v="6/8/2017"/>
    <s v="Degraded"/>
    <n v="103488"/>
    <n v="7244160"/>
  </r>
  <r>
    <x v="82"/>
    <s v="RY1634"/>
    <x v="1"/>
    <s v="1634"/>
    <s v="16/34"/>
    <n v="1"/>
    <s v="001"/>
    <s v="GPZ-RY1634-001"/>
    <s v="053096123_D)&amp;E`J\:O8"/>
    <m/>
    <n v="36"/>
    <n v="26"/>
    <n v="37"/>
    <n v="50"/>
    <n v="50"/>
    <s v="7/16/2019"/>
    <n v="62"/>
    <s v="7/16/2019"/>
    <s v="Degraded"/>
    <n v="245184"/>
    <n v="15201408"/>
  </r>
  <r>
    <x v="82"/>
    <s v="RY1634"/>
    <x v="1"/>
    <s v="1634"/>
    <s v="16/34"/>
    <n v="1"/>
    <s v="002"/>
    <s v="GPZ-RY1634-002"/>
    <s v="0530961230&lt;1+;F*@E[*"/>
    <m/>
    <n v="37"/>
    <n v="27"/>
    <n v="38"/>
    <n v="51"/>
    <n v="51"/>
    <s v="7/16/2019"/>
    <n v="62"/>
    <s v="7/16/2019"/>
    <s v="Degraded"/>
    <n v="40466"/>
    <n v="2508892"/>
  </r>
  <r>
    <x v="9"/>
    <s v="CTA"/>
    <x v="2"/>
    <s v=""/>
    <s v=""/>
    <n v="0"/>
    <s v="001"/>
    <s v="XVG-CTA-001"/>
    <s v="053096123RP(:;[QP1IV"/>
    <m/>
    <n v="14"/>
    <n v="10"/>
    <n v="17"/>
    <n v="25"/>
    <n v="25"/>
    <s v="7/16/2019"/>
    <n v="86"/>
    <s v="7/16/2019"/>
    <s v="Adequate"/>
    <n v="3720"/>
    <n v="319920"/>
  </r>
  <r>
    <x v="83"/>
    <s v="CTA"/>
    <x v="2"/>
    <s v=""/>
    <s v=""/>
    <n v="0"/>
    <s v="002"/>
    <s v="MML-CTA-002"/>
    <s v="053096123S$3W3+9+&gt;7@"/>
    <m/>
    <n v="19"/>
    <n v="13"/>
    <n v="22"/>
    <n v="31"/>
    <n v="31"/>
    <s v="6/11/2019"/>
    <n v="81"/>
    <s v="6/11/2019"/>
    <s v="Adequate"/>
    <n v="4401"/>
    <n v="356481"/>
  </r>
  <r>
    <x v="82"/>
    <s v="RY523"/>
    <x v="1"/>
    <s v="523"/>
    <s v="05/23"/>
    <n v="0"/>
    <s v="001"/>
    <s v="GPZ-RY523-001"/>
    <s v="IITDBF4KU$^-&amp;.,`WS=O"/>
    <m/>
    <n v="15"/>
    <n v="10"/>
    <n v="18"/>
    <n v="26"/>
    <n v="26"/>
    <s v="7/16/2019"/>
    <n v="85"/>
    <s v="7/16/2019"/>
    <s v="Adequate"/>
    <n v="174970"/>
    <n v="14872450"/>
  </r>
  <r>
    <x v="8"/>
    <s v="CTA"/>
    <x v="2"/>
    <s v=""/>
    <s v=""/>
    <n v="0"/>
    <s v="001"/>
    <s v="D42-CTA-001"/>
    <s v="053096123S^RH\\[*;6%"/>
    <m/>
    <n v="23"/>
    <n v="16"/>
    <n v="25"/>
    <n v="35"/>
    <n v="35"/>
    <s v="6/4/2018"/>
    <n v="77"/>
    <s v="6/4/2018"/>
    <s v="Adequate"/>
    <n v="15567"/>
    <n v="1198659"/>
  </r>
  <r>
    <x v="92"/>
    <s v="APA"/>
    <x v="4"/>
    <s v=""/>
    <s v=""/>
    <n v="0"/>
    <s v="001"/>
    <s v="CKC-APA-001"/>
    <s v="053096123S1-/5=(_(EK"/>
    <m/>
    <n v="14"/>
    <n v="10"/>
    <n v="17"/>
    <n v="25"/>
    <n v="25"/>
    <s v="6/29/2018"/>
    <n v="86"/>
    <s v="6/29/2018"/>
    <s v="Adequate"/>
    <n v="193023"/>
    <n v="16599978"/>
  </r>
  <r>
    <x v="49"/>
    <s v="APA"/>
    <x v="4"/>
    <s v=""/>
    <s v=""/>
    <n v="0"/>
    <s v="001"/>
    <s v="AIT-APA-001"/>
    <s v="053096123S4DPSL$V)18"/>
    <m/>
    <n v="38"/>
    <n v="27"/>
    <n v="39"/>
    <n v="52"/>
    <n v="52"/>
    <s v="7/16/2019"/>
    <n v="59"/>
    <s v="7/16/2019"/>
    <s v="Degraded"/>
    <n v="75142"/>
    <n v="4433378"/>
  </r>
  <r>
    <x v="27"/>
    <s v="CTB"/>
    <x v="2"/>
    <s v=""/>
    <s v=""/>
    <n v="0"/>
    <s v="001"/>
    <s v="FRM-CTB-001"/>
    <s v="053096123SZ:BAA6GE4("/>
    <m/>
    <n v="13"/>
    <n v="9"/>
    <n v="16"/>
    <n v="23"/>
    <n v="23"/>
    <s v="6/18/2017"/>
    <n v="87"/>
    <s v="6/18/2017"/>
    <s v="Adequate"/>
    <n v="29306"/>
    <n v="2549622"/>
  </r>
  <r>
    <x v="83"/>
    <s v="CTA"/>
    <x v="2"/>
    <s v=""/>
    <s v=""/>
    <n v="0"/>
    <s v="001"/>
    <s v="MML-CTA-001"/>
    <s v="053096123T+D+;*KJ(A)"/>
    <m/>
    <n v="20"/>
    <n v="14"/>
    <n v="23"/>
    <n v="32"/>
    <n v="32"/>
    <s v="6/11/2019"/>
    <n v="80"/>
    <s v="6/11/2019"/>
    <s v="Adequate"/>
    <n v="18117"/>
    <n v="1449360"/>
  </r>
  <r>
    <x v="73"/>
    <s v="PTA"/>
    <x v="3"/>
    <s v=""/>
    <s v=""/>
    <n v="0"/>
    <s v="001"/>
    <s v="TWM-PTA-001"/>
    <s v="053096123T-J7&gt;N@1D-T"/>
    <m/>
    <n v="16"/>
    <n v="11"/>
    <n v="19"/>
    <n v="27"/>
    <n v="27"/>
    <s v="6/10/2017"/>
    <n v="84"/>
    <s v="6/10/2017"/>
    <s v="Adequate"/>
    <n v="136182"/>
    <n v="11439288"/>
  </r>
  <r>
    <x v="30"/>
    <s v="CTB"/>
    <x v="2"/>
    <s v=""/>
    <s v=""/>
    <n v="0"/>
    <s v="001"/>
    <s v="DVP-CTB-001"/>
    <s v="053096123T?@EF\201RA"/>
    <m/>
    <n v="3"/>
    <n v="2"/>
    <n v="8"/>
    <n v="12"/>
    <n v="12"/>
    <s v="6/17/2017"/>
    <n v="97"/>
    <s v="6/17/2017"/>
    <s v="Adequate"/>
    <n v="10446"/>
    <n v="1013262"/>
  </r>
  <r>
    <x v="12"/>
    <s v="RY1331"/>
    <x v="1"/>
    <s v="1331"/>
    <s v="13/31"/>
    <n v="1"/>
    <s v="001"/>
    <s v="GYL-RY1331-001"/>
    <s v="053096123Q&amp;6\LJ&gt;/(Q?"/>
    <m/>
    <n v="15"/>
    <n v="10"/>
    <n v="18"/>
    <n v="26"/>
    <n v="26"/>
    <s v="6/11/2019"/>
    <n v="85"/>
    <s v="6/11/2019"/>
    <s v="Adequate"/>
    <n v="252683"/>
    <n v="21478055"/>
  </r>
  <r>
    <x v="17"/>
    <s v="CTA"/>
    <x v="2"/>
    <s v=""/>
    <s v=""/>
    <n v="0"/>
    <s v="001"/>
    <s v="12Y-CTA-001"/>
    <s v="053096123T4?B^3VAW)#"/>
    <m/>
    <n v="16"/>
    <n v="11"/>
    <n v="19"/>
    <n v="27"/>
    <n v="27"/>
    <s v="6/20/2017"/>
    <n v="84"/>
    <s v="6/20/2017"/>
    <s v="Adequate"/>
    <n v="11064"/>
    <n v="929376"/>
  </r>
  <r>
    <x v="98"/>
    <s v="RY1533"/>
    <x v="1"/>
    <s v="1533"/>
    <s v="15/33"/>
    <n v="1"/>
    <s v="001"/>
    <s v="HCD-RY1533-001"/>
    <s v="053096123&gt;P)`D5KO(E@"/>
    <m/>
    <n v="12"/>
    <n v="8"/>
    <n v="16"/>
    <n v="22"/>
    <n v="22"/>
    <s v="6/11/2019"/>
    <n v="88"/>
    <s v="6/11/2019"/>
    <s v="Adequate"/>
    <n v="300153"/>
    <n v="26413464"/>
  </r>
  <r>
    <x v="33"/>
    <s v="CTB"/>
    <x v="2"/>
    <s v=""/>
    <s v=""/>
    <n v="0"/>
    <s v="001"/>
    <s v="EVM-CTB-001"/>
    <s v="053096123TCAW-91@5JZ"/>
    <m/>
    <n v="0"/>
    <n v="0"/>
    <n v="0"/>
    <n v="0"/>
    <n v="0"/>
    <s v="6/29/2018"/>
    <n v="100"/>
    <s v="6/29/2018"/>
    <s v="Adequate"/>
    <n v="23010"/>
    <n v="2301000"/>
  </r>
  <r>
    <x v="1"/>
    <s v="CTA"/>
    <x v="2"/>
    <s v=""/>
    <s v=""/>
    <n v="0"/>
    <s v="001"/>
    <s v="04Y-CTA-001"/>
    <s v="053096123TEXG*XGW^XF"/>
    <m/>
    <n v="27"/>
    <n v="19"/>
    <n v="29"/>
    <n v="40"/>
    <n v="40"/>
    <s v="6/14/2017"/>
    <n v="73"/>
    <s v="6/14/2017"/>
    <s v="Adequate"/>
    <n v="11194"/>
    <n v="817162"/>
  </r>
  <r>
    <x v="13"/>
    <s v="PPTA"/>
    <x v="5"/>
    <s v=""/>
    <s v=""/>
    <n v="0"/>
    <s v="002"/>
    <s v="ONA-PPTA-002"/>
    <s v="053096123TFEJH*7?UIK"/>
    <m/>
    <n v="0"/>
    <n v="0"/>
    <n v="0"/>
    <n v="0"/>
    <n v="0"/>
    <s v="6/8/2018"/>
    <n v="100"/>
    <s v="6/8/2018"/>
    <s v="Adequate"/>
    <n v="61953"/>
    <n v="6195300"/>
  </r>
  <r>
    <x v="44"/>
    <s v="CTA2"/>
    <x v="2"/>
    <s v=""/>
    <s v=""/>
    <n v="0"/>
    <s v="002"/>
    <s v="CKN-CTA2-002"/>
    <s v="053096123TH&lt;5YE[*(=#"/>
    <m/>
    <n v="10"/>
    <n v="7"/>
    <n v="14"/>
    <n v="20"/>
    <n v="20"/>
    <s v="7/3/2018"/>
    <n v="90"/>
    <s v="7/3/2018"/>
    <s v="Adequate"/>
    <n v="21087"/>
    <n v="1897830"/>
  </r>
  <r>
    <x v="28"/>
    <s v="RY1331"/>
    <x v="1"/>
    <s v="1331"/>
    <s v="13/31"/>
    <n v="1"/>
    <s v="001"/>
    <s v="HCO-RY1331-001"/>
    <s v="053096123&lt;&lt;HD-?`H)Z@"/>
    <m/>
    <n v="31"/>
    <n v="22"/>
    <n v="33"/>
    <n v="44"/>
    <n v="44"/>
    <s v="6/13/2017"/>
    <n v="67"/>
    <s v="6/13/2017"/>
    <s v="Degraded"/>
    <n v="300372"/>
    <n v="20124924"/>
  </r>
  <r>
    <x v="76"/>
    <s v="RY422"/>
    <x v="1"/>
    <s v="422"/>
    <s v="04/22"/>
    <n v="0"/>
    <s v="002"/>
    <s v="HIB-RY422-002"/>
    <s v="053096123(YZ&amp;2N]+B/Y"/>
    <m/>
    <n v="15"/>
    <n v="10"/>
    <n v="18"/>
    <n v="26"/>
    <n v="26"/>
    <s v="6/11/2017"/>
    <n v="85"/>
    <s v="6/11/2017"/>
    <s v="Adequate"/>
    <n v="70120"/>
    <n v="5960200"/>
  </r>
  <r>
    <x v="54"/>
    <s v="CTB"/>
    <x v="2"/>
    <s v=""/>
    <s v=""/>
    <n v="0"/>
    <s v="001"/>
    <s v="AXN-CTB-001"/>
    <s v="053096123U&amp;&gt;=\OI7\V0"/>
    <m/>
    <n v="15"/>
    <n v="10"/>
    <n v="18"/>
    <n v="26"/>
    <n v="26"/>
    <s v="6/11/2019"/>
    <n v="85"/>
    <s v="6/11/2019"/>
    <s v="Adequate"/>
    <n v="19731"/>
    <n v="1677135"/>
  </r>
  <r>
    <x v="29"/>
    <s v="APA"/>
    <x v="4"/>
    <s v=""/>
    <s v=""/>
    <n v="0"/>
    <s v="001"/>
    <s v="48Y-APA-001"/>
    <s v="053096123U.&lt;E%L29$JY"/>
    <m/>
    <n v="33"/>
    <n v="23"/>
    <n v="35"/>
    <n v="47"/>
    <n v="47"/>
    <s v="7/16/2019"/>
    <n v="62"/>
    <s v="7/16/2019"/>
    <s v="Degraded"/>
    <n v="55209"/>
    <n v="3422958"/>
  </r>
  <r>
    <x v="36"/>
    <s v="CTA"/>
    <x v="2"/>
    <s v=""/>
    <s v=""/>
    <n v="0"/>
    <s v="001"/>
    <s v="BDE-CTA-001"/>
    <s v="053096123U&gt;GHHB_]`\R"/>
    <m/>
    <n v="37"/>
    <n v="27"/>
    <n v="38"/>
    <n v="51"/>
    <n v="51"/>
    <s v="6/12/2017"/>
    <n v="62"/>
    <s v="6/12/2017"/>
    <s v="Degraded"/>
    <n v="14728"/>
    <n v="913136"/>
  </r>
  <r>
    <x v="31"/>
    <s v="APA"/>
    <x v="4"/>
    <s v=""/>
    <s v=""/>
    <n v="0"/>
    <s v="001"/>
    <s v="MOX-APA-001"/>
    <s v="053096123U[R3&amp;)0@[7+"/>
    <m/>
    <n v="54"/>
    <n v="41"/>
    <n v="54"/>
    <n v="69"/>
    <n v="69"/>
    <s v="6/11/2019"/>
    <n v="25"/>
    <s v="6/11/2019"/>
    <s v="Unsatisfactory"/>
    <n v="30811"/>
    <n v="770275"/>
  </r>
  <r>
    <x v="56"/>
    <s v="CTA3"/>
    <x v="2"/>
    <s v=""/>
    <s v=""/>
    <n v="0"/>
    <s v="001"/>
    <s v="BRD-CTA3-001"/>
    <s v="053096123U_(AK\F9&lt;4:"/>
    <m/>
    <n v="18"/>
    <n v="12"/>
    <n v="21"/>
    <n v="29"/>
    <n v="29"/>
    <s v="6/8/2017"/>
    <n v="82"/>
    <s v="6/8/2017"/>
    <s v="Adequate"/>
    <n v="30614"/>
    <n v="2510348"/>
  </r>
  <r>
    <x v="42"/>
    <s v="PTA"/>
    <x v="3"/>
    <s v=""/>
    <s v=""/>
    <n v="0"/>
    <s v="002"/>
    <s v="CFE-PTA-002"/>
    <s v="053096123U`5AB/V:O^4"/>
    <m/>
    <n v="38"/>
    <n v="27"/>
    <n v="39"/>
    <n v="52"/>
    <n v="52"/>
    <s v="6/11/2019"/>
    <n v="62"/>
    <s v="6/11/2019"/>
    <s v="Degraded"/>
    <n v="26984"/>
    <n v="1673008"/>
  </r>
  <r>
    <x v="76"/>
    <s v="RY422"/>
    <x v="1"/>
    <s v="422"/>
    <s v="04/22"/>
    <n v="0"/>
    <s v="001"/>
    <s v="HIB-RY422-001"/>
    <s v="0530961235+@Y4&amp;$I-U7"/>
    <m/>
    <n v="15"/>
    <n v="10"/>
    <n v="18"/>
    <n v="26"/>
    <n v="26"/>
    <s v="6/11/2017"/>
    <n v="85"/>
    <s v="6/11/2017"/>
    <s v="Adequate"/>
    <n v="67715"/>
    <n v="5755775"/>
  </r>
  <r>
    <x v="60"/>
    <s v="APA"/>
    <x v="4"/>
    <s v=""/>
    <s v=""/>
    <n v="0"/>
    <s v="001"/>
    <s v="CBG-APA-001"/>
    <s v="053096123U36^7\$]BKI"/>
    <m/>
    <n v="29"/>
    <n v="20"/>
    <n v="31"/>
    <n v="42"/>
    <n v="42"/>
    <s v="6/6/2017"/>
    <n v="71"/>
    <s v="6/6/2017"/>
    <s v="Adequate"/>
    <n v="118549"/>
    <n v="8416979"/>
  </r>
  <r>
    <x v="18"/>
    <s v="APA"/>
    <x v="4"/>
    <s v=""/>
    <s v=""/>
    <n v="0"/>
    <s v="002"/>
    <s v="RGK-APA-002"/>
    <s v="053096123U7.@@[3R6YS"/>
    <m/>
    <n v="13"/>
    <n v="9"/>
    <n v="16"/>
    <n v="23"/>
    <n v="23"/>
    <s v="6/23/2017"/>
    <n v="87"/>
    <s v="6/23/2017"/>
    <s v="Adequate"/>
    <n v="60689"/>
    <n v="5279943"/>
  </r>
  <r>
    <x v="92"/>
    <s v="CTA"/>
    <x v="2"/>
    <s v=""/>
    <s v=""/>
    <n v="0"/>
    <s v="001"/>
    <s v="CKC-CTA-001"/>
    <s v="053096123U8X&lt;OH5:HFU"/>
    <m/>
    <n v="7"/>
    <n v="5"/>
    <n v="11"/>
    <n v="16"/>
    <n v="16"/>
    <s v="6/29/2018"/>
    <n v="93"/>
    <s v="6/29/2018"/>
    <s v="Adequate"/>
    <n v="19992"/>
    <n v="1859256"/>
  </r>
  <r>
    <x v="76"/>
    <s v="RY1331"/>
    <x v="1"/>
    <s v="1331"/>
    <s v="13/31"/>
    <n v="1"/>
    <s v="003"/>
    <s v="HIB-RY1331-003"/>
    <s v="053096123&amp;*`*?][8JQF"/>
    <m/>
    <n v="10"/>
    <n v="7"/>
    <n v="14"/>
    <n v="20"/>
    <n v="20"/>
    <s v="6/11/2017"/>
    <n v="90"/>
    <s v="6/11/2017"/>
    <s v="Adequate"/>
    <n v="85677"/>
    <n v="7710930"/>
  </r>
  <r>
    <x v="76"/>
    <s v="RY1331"/>
    <x v="1"/>
    <s v="1331"/>
    <s v="13/31"/>
    <n v="1"/>
    <s v="001"/>
    <s v="HIB-RY1331-001"/>
    <s v="053096123)-MY76=O97N"/>
    <m/>
    <n v="11"/>
    <n v="8"/>
    <n v="15"/>
    <n v="21"/>
    <n v="21"/>
    <s v="6/11/2017"/>
    <n v="89"/>
    <s v="6/11/2017"/>
    <s v="Adequate"/>
    <n v="84162"/>
    <n v="7490418"/>
  </r>
  <r>
    <x v="48"/>
    <s v="APA"/>
    <x v="4"/>
    <s v=""/>
    <s v=""/>
    <n v="0"/>
    <s v="001"/>
    <s v="OVL-APA-001"/>
    <s v="053096123UQ&lt;FSQI6SQD"/>
    <m/>
    <n v="34"/>
    <n v="24"/>
    <n v="36"/>
    <n v="48"/>
    <n v="48"/>
    <s v="6/3/2018"/>
    <n v="66"/>
    <s v="6/3/2018"/>
    <s v="Degraded"/>
    <n v="89416"/>
    <n v="5901456"/>
  </r>
  <r>
    <x v="87"/>
    <s v="CTA2"/>
    <x v="2"/>
    <s v=""/>
    <s v=""/>
    <n v="0"/>
    <s v="001"/>
    <s v="TVF-CTA2-001"/>
    <s v="053096123UUOKPWB2V&lt;D"/>
    <m/>
    <n v="6"/>
    <n v="4"/>
    <n v="11"/>
    <n v="15"/>
    <n v="15"/>
    <s v="7/16/2019"/>
    <n v="94"/>
    <s v="7/16/2019"/>
    <s v="Adequate"/>
    <n v="25827"/>
    <n v="2427738"/>
  </r>
  <r>
    <x v="61"/>
    <s v="APA"/>
    <x v="4"/>
    <s v=""/>
    <s v=""/>
    <n v="0"/>
    <s v="001"/>
    <s v="ROX-APA-001"/>
    <s v="053096123V+W$CTTX-D#"/>
    <m/>
    <n v="68"/>
    <n v="54"/>
    <n v="67"/>
    <n v="81"/>
    <n v="81"/>
    <s v="6/13/2017"/>
    <n v="28"/>
    <s v="6/13/2017"/>
    <s v="Unsatisfactory"/>
    <n v="53218"/>
    <n v="1490104"/>
  </r>
  <r>
    <x v="42"/>
    <s v="CTA2"/>
    <x v="2"/>
    <s v=""/>
    <s v=""/>
    <n v="0"/>
    <s v="001"/>
    <s v="CFE-CTA2-001"/>
    <s v="053096123V:2?ZGD[4O+"/>
    <m/>
    <n v="30"/>
    <n v="21"/>
    <n v="32"/>
    <n v="43"/>
    <n v="43"/>
    <s v="6/11/2019"/>
    <n v="70"/>
    <s v="6/11/2019"/>
    <s v="Degraded"/>
    <n v="9737"/>
    <n v="681590"/>
  </r>
  <r>
    <x v="40"/>
    <s v="PTA"/>
    <x v="3"/>
    <s v=""/>
    <s v=""/>
    <n v="0"/>
    <s v="002"/>
    <s v="INL-PTA-002"/>
    <s v="053096123V?A)/6DU*\-"/>
    <m/>
    <n v="40"/>
    <n v="29"/>
    <n v="41"/>
    <n v="54"/>
    <n v="54"/>
    <s v="7/16/2019"/>
    <n v="55"/>
    <s v="7/16/2019"/>
    <s v="Unsatisfactory"/>
    <n v="155383"/>
    <n v="8546065"/>
  </r>
  <r>
    <x v="15"/>
    <s v="CTA"/>
    <x v="2"/>
    <s v=""/>
    <s v=""/>
    <n v="0"/>
    <s v="001"/>
    <s v="ELO-CTA-001"/>
    <s v="053096123V8PQT8C5+1/"/>
    <m/>
    <n v="32"/>
    <n v="23"/>
    <n v="34"/>
    <n v="46"/>
    <n v="46"/>
    <s v="6/10/2017"/>
    <n v="68"/>
    <s v="6/10/2017"/>
    <s v="Degraded"/>
    <n v="24062"/>
    <n v="1636216"/>
  </r>
  <r>
    <x v="76"/>
    <s v="RY1331"/>
    <x v="1"/>
    <s v="1331"/>
    <s v="13/31"/>
    <n v="1"/>
    <s v="002"/>
    <s v="HIB-RY1331-002"/>
    <s v="053096123[[Z1#+Y,\TF"/>
    <m/>
    <n v="11"/>
    <n v="8"/>
    <n v="15"/>
    <n v="21"/>
    <n v="21"/>
    <s v="6/11/2017"/>
    <n v="89"/>
    <s v="6/11/2017"/>
    <s v="Adequate"/>
    <n v="85026"/>
    <n v="7567314"/>
  </r>
  <r>
    <x v="40"/>
    <s v="PTA"/>
    <x v="3"/>
    <s v=""/>
    <s v=""/>
    <n v="0"/>
    <s v="001"/>
    <s v="INL-PTA-001"/>
    <s v="053096123VR^8H%NKR*-"/>
    <m/>
    <n v="21"/>
    <n v="14"/>
    <n v="24"/>
    <n v="33"/>
    <n v="33"/>
    <s v="7/16/2019"/>
    <n v="57"/>
    <s v="7/16/2019"/>
    <s v="Degraded"/>
    <n v="110459"/>
    <n v="6296163"/>
  </r>
  <r>
    <x v="68"/>
    <s v="APA"/>
    <x v="4"/>
    <s v=""/>
    <s v=""/>
    <n v="0"/>
    <s v="001"/>
    <s v="MWM-APA-001"/>
    <s v="053096123VTM$,0I3UFZ"/>
    <m/>
    <n v="38"/>
    <n v="27"/>
    <n v="39"/>
    <n v="52"/>
    <n v="52"/>
    <s v="6/7/2018"/>
    <n v="48"/>
    <s v="6/7/2018"/>
    <s v="Unsatisfactory"/>
    <n v="83055"/>
    <n v="3986640"/>
  </r>
  <r>
    <x v="76"/>
    <s v="RY1331"/>
    <x v="1"/>
    <s v="1331"/>
    <s v="13/31"/>
    <n v="1"/>
    <s v="004"/>
    <s v="HIB-RY1331-004"/>
    <s v="0530961230Q[B&lt;6O2:^7"/>
    <m/>
    <n v="12"/>
    <n v="8"/>
    <n v="16"/>
    <n v="22"/>
    <n v="22"/>
    <s v="6/11/2017"/>
    <n v="88"/>
    <s v="6/11/2017"/>
    <s v="Adequate"/>
    <n v="254444"/>
    <n v="22391072"/>
  </r>
  <r>
    <x v="69"/>
    <s v="APA"/>
    <x v="4"/>
    <s v=""/>
    <s v=""/>
    <n v="0"/>
    <s v="001"/>
    <s v="D39-APA-001"/>
    <s v="053096123W%HEI]4G1M1"/>
    <m/>
    <n v="0"/>
    <n v="0"/>
    <n v="0"/>
    <n v="0"/>
    <n v="0"/>
    <s v="9/1/2017"/>
    <n v="100"/>
    <s v="9/1/2017"/>
    <s v="Adequate"/>
    <n v="49527"/>
    <n v="4952700"/>
  </r>
  <r>
    <x v="27"/>
    <s v="CTBX"/>
    <x v="2"/>
    <s v=""/>
    <s v=""/>
    <n v="0"/>
    <s v="001"/>
    <s v="FRM-CTBX-001"/>
    <s v="053096123W(0,MU7+UV`"/>
    <m/>
    <n v="13"/>
    <n v="9"/>
    <n v="16"/>
    <n v="23"/>
    <n v="23"/>
    <s v="6/18/2017"/>
    <n v="87"/>
    <s v="6/18/2017"/>
    <s v="Adequate"/>
    <n v="11768"/>
    <n v="1023816"/>
  </r>
  <r>
    <x v="51"/>
    <s v="CTA3"/>
    <x v="2"/>
    <s v=""/>
    <s v=""/>
    <n v="0"/>
    <s v="001"/>
    <s v="FFM-CTA3-001"/>
    <s v="053096123W)+M$[U&amp;GA@"/>
    <m/>
    <n v="16"/>
    <n v="11"/>
    <n v="19"/>
    <n v="27"/>
    <n v="27"/>
    <s v="7/5/2018"/>
    <n v="84"/>
    <s v="7/5/2018"/>
    <s v="Adequate"/>
    <n v="17795"/>
    <n v="1494780"/>
  </r>
  <r>
    <x v="52"/>
    <s v="APB"/>
    <x v="4"/>
    <s v=""/>
    <s v=""/>
    <n v="0"/>
    <s v="001"/>
    <s v="GHW-APB-001"/>
    <s v="053096123W-&amp;$,Q-&lt;I^P"/>
    <m/>
    <n v="31"/>
    <n v="22"/>
    <n v="33"/>
    <n v="44"/>
    <n v="44"/>
    <s v="6/16/2017"/>
    <n v="69"/>
    <s v="6/16/2017"/>
    <s v="Degraded"/>
    <n v="52505"/>
    <n v="3622845"/>
  </r>
  <r>
    <x v="18"/>
    <s v="PTF"/>
    <x v="3"/>
    <s v=""/>
    <s v=""/>
    <n v="0"/>
    <s v="001"/>
    <s v="RGK-PTF-001"/>
    <s v="053096123W-)IZVARZ@@"/>
    <m/>
    <n v="29"/>
    <n v="20"/>
    <n v="31"/>
    <n v="42"/>
    <n v="42"/>
    <s v="6/23/2017"/>
    <n v="71"/>
    <s v="6/23/2017"/>
    <s v="Adequate"/>
    <n v="132928"/>
    <n v="9437888"/>
  </r>
  <r>
    <x v="3"/>
    <s v="CTBX"/>
    <x v="2"/>
    <s v=""/>
    <s v=""/>
    <n v="0"/>
    <s v="001"/>
    <s v="OTG-CTBX-001"/>
    <s v="053096123W.9CAWM3\Z5"/>
    <m/>
    <n v="17"/>
    <n v="12"/>
    <n v="20"/>
    <n v="28"/>
    <n v="28"/>
    <s v="6/6/2018"/>
    <n v="83"/>
    <s v="6/6/2018"/>
    <s v="Adequate"/>
    <n v="19633"/>
    <n v="1629539"/>
  </r>
  <r>
    <x v="89"/>
    <s v="APA"/>
    <x v="4"/>
    <s v=""/>
    <s v=""/>
    <n v="0"/>
    <s v="001"/>
    <s v="ORB-APA-001"/>
    <s v="053096123W\G\60H6`-T"/>
    <m/>
    <n v="17"/>
    <n v="12"/>
    <n v="20"/>
    <n v="28"/>
    <n v="28"/>
    <s v="7/16/2019"/>
    <n v="83"/>
    <s v="7/16/2019"/>
    <s v="Adequate"/>
    <n v="72412"/>
    <n v="6010196"/>
  </r>
  <r>
    <x v="40"/>
    <s v="APA"/>
    <x v="4"/>
    <s v=""/>
    <s v=""/>
    <n v="0"/>
    <s v="003"/>
    <s v="INL-APA-003"/>
    <s v="053096123W`*BJM6I7.&amp;"/>
    <m/>
    <n v="15"/>
    <n v="10"/>
    <n v="18"/>
    <n v="26"/>
    <n v="26"/>
    <s v="7/16/2019"/>
    <n v="85"/>
    <s v="7/16/2019"/>
    <s v="Adequate"/>
    <n v="162195"/>
    <n v="13786575"/>
  </r>
  <r>
    <x v="63"/>
    <s v="APA"/>
    <x v="4"/>
    <s v=""/>
    <s v=""/>
    <n v="0"/>
    <s v="001"/>
    <s v="BJI-APA-001"/>
    <s v="053096123WAS/&amp;&gt;C_VB3"/>
    <m/>
    <n v="14"/>
    <n v="10"/>
    <n v="17"/>
    <n v="25"/>
    <n v="25"/>
    <s v="7/1/2018"/>
    <n v="86"/>
    <s v="7/1/2018"/>
    <s v="Adequate"/>
    <n v="83946"/>
    <n v="7219356"/>
  </r>
  <r>
    <x v="77"/>
    <s v="CTA"/>
    <x v="2"/>
    <s v=""/>
    <s v=""/>
    <n v="0"/>
    <s v="002"/>
    <s v="JYG-CTA-002"/>
    <s v="053096123WD`ULGA2&amp;JG"/>
    <m/>
    <n v="25"/>
    <n v="17"/>
    <n v="27"/>
    <n v="38"/>
    <n v="38"/>
    <s v="6/11/2019"/>
    <n v="70"/>
    <s v="6/11/2019"/>
    <s v="Degraded"/>
    <n v="9911"/>
    <n v="693770"/>
  </r>
  <r>
    <x v="97"/>
    <s v="CTA2"/>
    <x v="2"/>
    <s v=""/>
    <s v=""/>
    <n v="0"/>
    <s v="001"/>
    <s v="Y49-CTA2-001"/>
    <s v="053096123WGF&amp;11+64._"/>
    <m/>
    <n v="25"/>
    <n v="17"/>
    <n v="27"/>
    <n v="38"/>
    <n v="38"/>
    <s v="7/16/2019"/>
    <n v="75"/>
    <s v="7/16/2019"/>
    <s v="Adequate"/>
    <n v="8375"/>
    <n v="628125"/>
  </r>
  <r>
    <x v="76"/>
    <s v="RY1331"/>
    <x v="1"/>
    <s v="1331"/>
    <s v="13/31"/>
    <n v="1"/>
    <s v="005"/>
    <s v="HIB-RY1331-005"/>
    <s v="053096123EL&amp;IAKX:ZZ6"/>
    <m/>
    <n v="14"/>
    <n v="10"/>
    <n v="17"/>
    <n v="25"/>
    <n v="25"/>
    <s v="6/11/2017"/>
    <n v="86"/>
    <s v="6/11/2017"/>
    <s v="Adequate"/>
    <n v="253023"/>
    <n v="21759978"/>
  </r>
  <r>
    <x v="30"/>
    <s v="APA"/>
    <x v="4"/>
    <s v=""/>
    <s v=""/>
    <n v="0"/>
    <s v="001"/>
    <s v="DVP-APA-001"/>
    <s v="053096123WP\KEA_DDFB"/>
    <m/>
    <n v="79"/>
    <n v="64"/>
    <n v="76"/>
    <n v="88"/>
    <n v="88"/>
    <s v="6/17/2017"/>
    <n v="18"/>
    <s v="6/17/2017"/>
    <s v="Unsatisfactory"/>
    <n v="44510"/>
    <n v="801180"/>
  </r>
  <r>
    <x v="16"/>
    <s v="PTB"/>
    <x v="3"/>
    <s v=""/>
    <s v=""/>
    <n v="0"/>
    <s v="002"/>
    <s v="MKT-PTB-002"/>
    <s v="053096123WUJ%GN7*AH3"/>
    <m/>
    <n v="14"/>
    <n v="10"/>
    <n v="17"/>
    <n v="25"/>
    <n v="25"/>
    <s v="6/19/2017"/>
    <n v="86"/>
    <s v="6/19/2017"/>
    <s v="Adequate"/>
    <n v="60720"/>
    <n v="5221920"/>
  </r>
  <r>
    <x v="76"/>
    <s v="RY1331"/>
    <x v="1"/>
    <s v="1331"/>
    <s v="13/31"/>
    <n v="1"/>
    <s v="006"/>
    <s v="HIB-RY1331-006"/>
    <s v="053096123NDK`6UY;=9&amp;"/>
    <m/>
    <n v="11"/>
    <n v="8"/>
    <n v="15"/>
    <n v="21"/>
    <n v="21"/>
    <s v="6/11/2017"/>
    <n v="89"/>
    <s v="6/11/2017"/>
    <s v="Adequate"/>
    <n v="251983"/>
    <n v="22426487"/>
  </r>
  <r>
    <x v="82"/>
    <s v="CTA2"/>
    <x v="2"/>
    <s v=""/>
    <s v=""/>
    <n v="0"/>
    <s v="001"/>
    <s v="GPZ-CTA2-001"/>
    <s v="053096123X,C6^T`AA-:"/>
    <m/>
    <n v="34"/>
    <n v="24"/>
    <n v="36"/>
    <n v="48"/>
    <n v="48"/>
    <s v="7/16/2019"/>
    <n v="66"/>
    <s v="7/16/2019"/>
    <s v="Degraded"/>
    <n v="11948"/>
    <n v="788568"/>
  </r>
  <r>
    <x v="54"/>
    <s v="CTC"/>
    <x v="2"/>
    <s v=""/>
    <s v=""/>
    <n v="0"/>
    <s v="001"/>
    <s v="AXN-CTC-001"/>
    <s v="053096123X/&gt;IL[2F#)&gt;"/>
    <m/>
    <n v="24"/>
    <n v="17"/>
    <n v="26"/>
    <n v="36"/>
    <n v="36"/>
    <s v="6/11/2019"/>
    <n v="76"/>
    <s v="6/11/2019"/>
    <s v="Adequate"/>
    <n v="14803"/>
    <n v="1125028"/>
  </r>
  <r>
    <x v="76"/>
    <s v="RY422"/>
    <x v="1"/>
    <s v="422"/>
    <s v="04/22"/>
    <n v="0"/>
    <s v="003"/>
    <s v="HIB-RY422-003"/>
    <s v="090397061&gt;FG\8L17:K8"/>
    <m/>
    <n v="18"/>
    <n v="12"/>
    <n v="21"/>
    <n v="29"/>
    <n v="29"/>
    <s v="6/11/2017"/>
    <n v="80"/>
    <s v="6/11/2017"/>
    <s v="Adequate"/>
    <n v="107622"/>
    <n v="8609760"/>
  </r>
  <r>
    <x v="65"/>
    <s v="PTA"/>
    <x v="3"/>
    <s v=""/>
    <s v=""/>
    <n v="0"/>
    <s v="001"/>
    <s v="RRT-PTA-001"/>
    <s v="053096123X_&gt;?X1B2Y_S"/>
    <m/>
    <n v="33"/>
    <n v="23"/>
    <n v="35"/>
    <n v="47"/>
    <n v="47"/>
    <s v="6/30/2018"/>
    <n v="65"/>
    <s v="6/30/2018"/>
    <s v="Degraded"/>
    <n v="238027"/>
    <n v="15471755"/>
  </r>
  <r>
    <x v="94"/>
    <s v="APA"/>
    <x v="4"/>
    <s v=""/>
    <s v=""/>
    <n v="0"/>
    <s v="001"/>
    <s v="CQM-APA-001"/>
    <s v="053096123X0-&lt;*/,%FG1"/>
    <m/>
    <n v="22"/>
    <n v="15"/>
    <n v="25"/>
    <n v="34"/>
    <n v="34"/>
    <s v="6/12/2017"/>
    <n v="72"/>
    <s v="6/12/2017"/>
    <s v="Adequate"/>
    <n v="67003"/>
    <n v="4824216"/>
  </r>
  <r>
    <x v="94"/>
    <s v="CTA2"/>
    <x v="2"/>
    <s v=""/>
    <s v=""/>
    <n v="0"/>
    <s v="001"/>
    <s v="CQM-CTA2-001"/>
    <s v="053096123X1CNAOT&amp;BBR"/>
    <m/>
    <n v="19"/>
    <n v="13"/>
    <n v="22"/>
    <n v="31"/>
    <n v="31"/>
    <s v="6/12/2017"/>
    <n v="81"/>
    <s v="6/12/2017"/>
    <s v="Adequate"/>
    <n v="15496"/>
    <n v="1255176"/>
  </r>
  <r>
    <x v="91"/>
    <s v="APA"/>
    <x v="4"/>
    <s v=""/>
    <s v=""/>
    <n v="0"/>
    <s v="001"/>
    <s v="CHU-APA-001"/>
    <s v="053096123X3CPG0@`2WT"/>
    <m/>
    <n v="5"/>
    <n v="4"/>
    <n v="10"/>
    <n v="14"/>
    <n v="14"/>
    <s v="6/23/2017"/>
    <n v="95"/>
    <s v="6/23/2017"/>
    <s v="Adequate"/>
    <n v="75633"/>
    <n v="7185135"/>
  </r>
  <r>
    <x v="47"/>
    <s v="CTB"/>
    <x v="2"/>
    <s v=""/>
    <s v=""/>
    <n v="0"/>
    <s v="001"/>
    <s v="ULM-CTB-001"/>
    <s v="053096123XB&amp;-;`TR4ZZ"/>
    <m/>
    <n v="11"/>
    <n v="8"/>
    <n v="15"/>
    <n v="21"/>
    <n v="21"/>
    <s v="6/11/2019"/>
    <n v="89"/>
    <s v="6/11/2019"/>
    <s v="Adequate"/>
    <n v="9078"/>
    <n v="807942"/>
  </r>
  <r>
    <x v="73"/>
    <s v="APA"/>
    <x v="4"/>
    <s v=""/>
    <s v=""/>
    <n v="0"/>
    <s v="001"/>
    <s v="TWM-APA-001"/>
    <s v="053096123XV\EA:_166C"/>
    <m/>
    <n v="13"/>
    <n v="9"/>
    <n v="16"/>
    <n v="23"/>
    <n v="23"/>
    <s v="6/10/2017"/>
    <n v="87"/>
    <s v="6/10/2017"/>
    <s v="Adequate"/>
    <n v="124803"/>
    <n v="10857861"/>
  </r>
  <r>
    <x v="78"/>
    <s v="CTA"/>
    <x v="2"/>
    <s v=""/>
    <s v=""/>
    <n v="0"/>
    <s v="001"/>
    <s v="MGG-CTA-001"/>
    <s v="053096123Y$&amp;[1\2`CU+"/>
    <m/>
    <n v="21"/>
    <n v="14"/>
    <n v="24"/>
    <n v="33"/>
    <n v="33"/>
    <s v="5/31/2018"/>
    <n v="78"/>
    <s v="5/31/2018"/>
    <s v="Adequate"/>
    <n v="4443"/>
    <n v="346554"/>
  </r>
  <r>
    <x v="74"/>
    <s v="CTA"/>
    <x v="2"/>
    <s v=""/>
    <s v=""/>
    <n v="0"/>
    <s v="001"/>
    <s v="PNM-CTA-001"/>
    <s v="053096123Y&amp;:T&amp;3,5#$`"/>
    <m/>
    <n v="39"/>
    <n v="28"/>
    <n v="40"/>
    <n v="53"/>
    <n v="53"/>
    <s v="6/6/2017"/>
    <n v="61"/>
    <s v="6/6/2017"/>
    <s v="Degraded"/>
    <n v="10931"/>
    <n v="666791"/>
  </r>
  <r>
    <x v="74"/>
    <s v="CTF"/>
    <x v="2"/>
    <s v=""/>
    <s v=""/>
    <n v="0"/>
    <s v="001"/>
    <s v="PNM-CTF-001"/>
    <s v="053096123Y*FEQP[3^%7"/>
    <m/>
    <n v="2"/>
    <n v="2"/>
    <n v="8"/>
    <n v="11"/>
    <n v="11"/>
    <s v="6/6/2017"/>
    <n v="98"/>
    <s v="6/6/2017"/>
    <s v="Adequate"/>
    <n v="6242"/>
    <n v="611716"/>
  </r>
  <r>
    <x v="44"/>
    <s v="PTA"/>
    <x v="3"/>
    <s v=""/>
    <s v=""/>
    <n v="0"/>
    <s v="001"/>
    <s v="CKN-PTA-001"/>
    <s v="053096123Y,=3)VL&amp;SI+"/>
    <m/>
    <n v="15"/>
    <n v="10"/>
    <n v="18"/>
    <n v="26"/>
    <n v="26"/>
    <s v="7/3/2018"/>
    <n v="85"/>
    <s v="7/3/2018"/>
    <s v="Adequate"/>
    <n v="78484"/>
    <n v="6671140"/>
  </r>
  <r>
    <x v="89"/>
    <s v="CTA1"/>
    <x v="2"/>
    <s v=""/>
    <s v=""/>
    <n v="0"/>
    <s v="001"/>
    <s v="ORB-CTA1-001"/>
    <s v="053096123Y3Y9]NA8OT2"/>
    <m/>
    <n v="20"/>
    <n v="14"/>
    <n v="23"/>
    <n v="32"/>
    <n v="32"/>
    <s v="7/16/2019"/>
    <n v="80"/>
    <s v="7/16/2019"/>
    <s v="Adequate"/>
    <n v="8253"/>
    <n v="660240"/>
  </r>
  <r>
    <x v="21"/>
    <s v="RY1432"/>
    <x v="1"/>
    <s v="1432"/>
    <s v="14/32"/>
    <n v="1"/>
    <s v="001"/>
    <s v="HZX-RY1432-001"/>
    <s v="IITDB&gt;X^2&amp;&amp;,HN/#%E$V"/>
    <m/>
    <n v="22"/>
    <n v="15"/>
    <n v="25"/>
    <n v="34"/>
    <n v="34"/>
    <s v="6/10/2018"/>
    <n v="78"/>
    <s v="6/10/2018"/>
    <s v="Adequate"/>
    <n v="254785"/>
    <n v="19873230"/>
  </r>
  <r>
    <x v="72"/>
    <s v="CTAX"/>
    <x v="2"/>
    <s v=""/>
    <s v=""/>
    <n v="0"/>
    <s v="001"/>
    <s v="JMR-CTAX-001"/>
    <s v="053096123YM1B.&amp;PRB24"/>
    <m/>
    <n v="25"/>
    <n v="17"/>
    <n v="27"/>
    <n v="38"/>
    <n v="38"/>
    <s v="6/7/2017"/>
    <n v="75"/>
    <s v="6/7/2017"/>
    <s v="Adequate"/>
    <n v="26810"/>
    <n v="2010750"/>
  </r>
  <r>
    <x v="47"/>
    <s v="APA"/>
    <x v="4"/>
    <s v=""/>
    <s v=""/>
    <n v="0"/>
    <s v="002"/>
    <s v="ULM-APA-002"/>
    <s v="053096123YY$X4*\F&lt;N8"/>
    <m/>
    <n v="40"/>
    <n v="29"/>
    <n v="41"/>
    <n v="54"/>
    <n v="54"/>
    <s v="6/11/2019"/>
    <n v="60"/>
    <s v="6/11/2019"/>
    <s v="Degraded"/>
    <n v="38725"/>
    <n v="2323500"/>
  </r>
  <r>
    <x v="40"/>
    <s v="RY1331"/>
    <x v="1"/>
    <s v="1331"/>
    <s v="13/31"/>
    <n v="1"/>
    <s v="006"/>
    <s v="INL-RY1331-006"/>
    <s v="053096123,Z\]T&gt;R&lt;^KJ"/>
    <m/>
    <n v="22"/>
    <n v="15"/>
    <n v="25"/>
    <n v="34"/>
    <n v="34"/>
    <s v="7/16/2019"/>
    <n v="78"/>
    <s v="7/16/2019"/>
    <s v="Adequate"/>
    <n v="271465"/>
    <n v="21174270"/>
  </r>
  <r>
    <x v="98"/>
    <s v="CTA3"/>
    <x v="2"/>
    <s v=""/>
    <s v=""/>
    <n v="0"/>
    <s v="001"/>
    <s v="HCD-CTA3-001"/>
    <s v="053096123Z/0&lt;M:(IU)L"/>
    <m/>
    <n v="4"/>
    <n v="3"/>
    <n v="9"/>
    <n v="13"/>
    <n v="13"/>
    <s v="6/11/2019"/>
    <n v="96"/>
    <s v="6/11/2019"/>
    <s v="Adequate"/>
    <n v="11853"/>
    <n v="1137888"/>
  </r>
  <r>
    <x v="83"/>
    <s v="PTB"/>
    <x v="3"/>
    <s v=""/>
    <s v=""/>
    <n v="0"/>
    <s v="001"/>
    <s v="MML-PTB-001"/>
    <s v="053096123Z;3D1/-&lt;W7/"/>
    <m/>
    <n v="16"/>
    <n v="11"/>
    <n v="19"/>
    <n v="27"/>
    <n v="27"/>
    <s v="6/11/2019"/>
    <n v="84"/>
    <s v="6/11/2019"/>
    <s v="Adequate"/>
    <n v="36971"/>
    <n v="3105564"/>
  </r>
  <r>
    <x v="67"/>
    <s v="APA"/>
    <x v="4"/>
    <s v=""/>
    <s v=""/>
    <n v="0"/>
    <s v="002"/>
    <s v="TKC-APA-002"/>
    <s v="053096123Z3F)-TPEC6W"/>
    <m/>
    <n v="54"/>
    <n v="41"/>
    <n v="54"/>
    <n v="69"/>
    <n v="69"/>
    <s v="6/11/2019"/>
    <n v="44"/>
    <s v="6/11/2019"/>
    <s v="Unsatisfactory"/>
    <n v="9638"/>
    <n v="424072"/>
  </r>
  <r>
    <x v="60"/>
    <s v="CTA"/>
    <x v="2"/>
    <s v=""/>
    <s v=""/>
    <n v="0"/>
    <s v="001"/>
    <s v="CBG-CTA-001"/>
    <s v="053096123Z91\[T`],Y&amp;"/>
    <m/>
    <n v="34"/>
    <n v="24"/>
    <n v="36"/>
    <n v="48"/>
    <n v="48"/>
    <s v="6/6/2017"/>
    <n v="64"/>
    <s v="6/6/2017"/>
    <s v="Degraded"/>
    <n v="26001"/>
    <n v="1664064"/>
  </r>
  <r>
    <x v="70"/>
    <s v="CTB"/>
    <x v="2"/>
    <s v=""/>
    <s v=""/>
    <n v="0"/>
    <s v="001"/>
    <s v="MJQ-CTB-001"/>
    <s v="053096123ZCL8B?FMVA("/>
    <m/>
    <n v="44"/>
    <n v="32"/>
    <n v="45"/>
    <n v="59"/>
    <n v="59"/>
    <s v="6/11/2019"/>
    <n v="56"/>
    <s v="6/11/2019"/>
    <s v="Degraded"/>
    <n v="10386"/>
    <n v="581616"/>
  </r>
  <r>
    <x v="10"/>
    <s v="CTB"/>
    <x v="2"/>
    <s v=""/>
    <s v=""/>
    <n v="0"/>
    <s v="001"/>
    <s v="12D-CTB-001"/>
    <s v="053096123ZG2X6)54#+^"/>
    <m/>
    <n v="8"/>
    <n v="6"/>
    <n v="12"/>
    <n v="18"/>
    <n v="18"/>
    <s v="7/16/2019"/>
    <n v="92"/>
    <s v="7/16/2019"/>
    <s v="Adequate"/>
    <n v="7211"/>
    <n v="663412"/>
  </r>
  <r>
    <x v="40"/>
    <s v="RY1331"/>
    <x v="1"/>
    <s v="1331"/>
    <s v="13/31"/>
    <n v="1"/>
    <s v="005"/>
    <s v="INL-RY1331-005"/>
    <s v="0530961234KO^.GCAYIS"/>
    <m/>
    <n v="31"/>
    <n v="22"/>
    <n v="33"/>
    <n v="44"/>
    <n v="44"/>
    <s v="7/16/2019"/>
    <n v="69"/>
    <s v="7/16/2019"/>
    <s v="Degraded"/>
    <n v="270725"/>
    <n v="18680025"/>
  </r>
  <r>
    <x v="44"/>
    <s v="CTA2"/>
    <x v="2"/>
    <s v=""/>
    <s v=""/>
    <n v="0"/>
    <s v="001"/>
    <s v="CKN-CTA2-001"/>
    <s v="053096123ZW;UT@X]*&gt;Z"/>
    <m/>
    <n v="13"/>
    <n v="9"/>
    <n v="16"/>
    <n v="23"/>
    <n v="23"/>
    <s v="7/3/2018"/>
    <n v="87"/>
    <s v="7/3/2018"/>
    <s v="Adequate"/>
    <n v="11993"/>
    <n v="1043391"/>
  </r>
  <r>
    <x v="2"/>
    <s v="PTC"/>
    <x v="3"/>
    <s v=""/>
    <s v=""/>
    <n v="0"/>
    <s v="002"/>
    <s v="DLH-PTC-002"/>
    <s v="05695ed0aedb4e37870c2e4e182cecf9"/>
    <m/>
    <n v="23"/>
    <n v="16"/>
    <n v="25"/>
    <n v="35"/>
    <n v="35"/>
    <s v="6/25/2018"/>
    <n v="77"/>
    <s v="6/25/2018"/>
    <s v="Adequate"/>
    <n v="4363"/>
    <n v="335951"/>
  </r>
  <r>
    <x v="83"/>
    <s v="APC"/>
    <x v="4"/>
    <s v=""/>
    <s v=""/>
    <n v="0"/>
    <s v="001"/>
    <s v="MML-APC-001"/>
    <s v="061a3057869046c883460d43309625c6"/>
    <m/>
    <n v="11"/>
    <n v="0"/>
    <n v="2"/>
    <n v="7"/>
    <n v="7"/>
    <s v="6/11/2019"/>
    <n v="90"/>
    <s v="6/11/2019"/>
    <s v="Adequate"/>
    <n v="138269"/>
    <n v="12444210"/>
  </r>
  <r>
    <x v="20"/>
    <s v="TLB"/>
    <x v="0"/>
    <s v=""/>
    <s v=""/>
    <n v="0"/>
    <s v="001"/>
    <s v="AEL-TLB-001"/>
    <s v="090397061#.LQ1&gt;G,Q9#"/>
    <m/>
    <n v="14"/>
    <n v="10"/>
    <n v="17"/>
    <n v="25"/>
    <n v="25"/>
    <s v="6/11/2019"/>
    <n v="86"/>
    <s v="6/11/2019"/>
    <s v="Adequate"/>
    <n v="22647"/>
    <n v="1947642"/>
  </r>
  <r>
    <x v="82"/>
    <s v="TLF"/>
    <x v="0"/>
    <s v=""/>
    <s v=""/>
    <n v="0"/>
    <s v="001"/>
    <s v="GPZ-TLF-001"/>
    <s v="090397061#^?%SA^9EIC"/>
    <m/>
    <n v="37"/>
    <n v="27"/>
    <n v="38"/>
    <n v="51"/>
    <n v="51"/>
    <s v="7/16/2019"/>
    <n v="55"/>
    <s v="7/16/2019"/>
    <s v="Unsatisfactory"/>
    <n v="15365"/>
    <n v="845075"/>
  </r>
  <r>
    <x v="40"/>
    <s v="RY1331"/>
    <x v="1"/>
    <s v="1331"/>
    <s v="13/31"/>
    <n v="1"/>
    <s v="004"/>
    <s v="INL-RY1331-004"/>
    <s v="053096123DU9_)@?$EMD"/>
    <m/>
    <n v="25"/>
    <n v="17"/>
    <n v="27"/>
    <n v="38"/>
    <n v="38"/>
    <s v="7/16/2019"/>
    <n v="75"/>
    <s v="7/16/2019"/>
    <s v="Adequate"/>
    <n v="270610"/>
    <n v="20295750"/>
  </r>
  <r>
    <x v="73"/>
    <s v="TLC"/>
    <x v="0"/>
    <s v=""/>
    <s v=""/>
    <n v="0"/>
    <s v="001"/>
    <s v="TWM-TLC-001"/>
    <s v="090397061#U88:\8PR[."/>
    <m/>
    <n v="28"/>
    <n v="20"/>
    <n v="30"/>
    <n v="41"/>
    <n v="41"/>
    <s v="6/10/2017"/>
    <n v="72"/>
    <s v="6/10/2017"/>
    <s v="Adequate"/>
    <n v="5443"/>
    <n v="391896"/>
  </r>
  <r>
    <x v="65"/>
    <s v="APA"/>
    <x v="4"/>
    <s v=""/>
    <s v=""/>
    <n v="0"/>
    <s v="004"/>
    <s v="RRT-APA-004"/>
    <s v="090397061$)\ITJ,:5OE"/>
    <m/>
    <n v="32"/>
    <n v="23"/>
    <n v="34"/>
    <n v="46"/>
    <n v="46"/>
    <s v="6/30/2018"/>
    <n v="57"/>
    <s v="6/30/2018"/>
    <s v="Degraded"/>
    <n v="40609"/>
    <n v="2314713"/>
  </r>
  <r>
    <x v="58"/>
    <s v="TLA"/>
    <x v="0"/>
    <s v=""/>
    <s v=""/>
    <s v="Not in system"/>
    <s v="001"/>
    <s v="BFW-TLA-001"/>
    <s v="090397061$/=6&lt;P-#&amp;WR"/>
    <m/>
    <n v="64"/>
    <n v="50"/>
    <n v="63"/>
    <n v="77"/>
    <n v="77"/>
    <s v="6/29/2018"/>
    <n v="11"/>
    <s v="6/29/2018"/>
    <s v="Unsatisfactory"/>
    <n v="51761"/>
    <n v="569371"/>
  </r>
  <r>
    <x v="57"/>
    <s v="CTB1"/>
    <x v="2"/>
    <s v=""/>
    <s v=""/>
    <n v="0"/>
    <s v="001"/>
    <s v="COQ-CTB1-001"/>
    <s v="090397061$[434)]SL&amp;&amp;"/>
    <m/>
    <n v="41"/>
    <n v="30"/>
    <n v="42"/>
    <n v="55"/>
    <n v="55"/>
    <s v="6/9/2017"/>
    <n v="59"/>
    <s v="6/9/2017"/>
    <s v="Degraded"/>
    <n v="12229"/>
    <n v="721511"/>
  </r>
  <r>
    <x v="85"/>
    <s v="TLA"/>
    <x v="0"/>
    <s v=""/>
    <s v=""/>
    <n v="0"/>
    <s v="001"/>
    <s v="SBU-TLA-001"/>
    <s v="090397061$1OU]3#9J-A"/>
    <m/>
    <n v="0"/>
    <n v="0"/>
    <n v="0"/>
    <n v="0"/>
    <n v="0"/>
    <s v="6/7/2018"/>
    <n v="100"/>
    <s v="6/7/2018"/>
    <s v="Adequate"/>
    <n v="83996"/>
    <n v="8399600"/>
  </r>
  <r>
    <x v="82"/>
    <s v="APA"/>
    <x v="4"/>
    <s v=""/>
    <s v=""/>
    <n v="0"/>
    <s v="003"/>
    <s v="GPZ-APA-003"/>
    <s v="090397061$26/91@1]PR"/>
    <m/>
    <n v="24"/>
    <n v="17"/>
    <n v="26"/>
    <n v="36"/>
    <n v="36"/>
    <s v="7/16/2019"/>
    <n v="76"/>
    <s v="7/16/2019"/>
    <s v="Adequate"/>
    <n v="39910"/>
    <n v="3033160"/>
  </r>
  <r>
    <x v="54"/>
    <s v="TLA"/>
    <x v="0"/>
    <s v=""/>
    <s v=""/>
    <n v="0"/>
    <s v="001"/>
    <s v="AXN-TLA-001"/>
    <s v="090397061$8/A%AB+S`L"/>
    <m/>
    <n v="16"/>
    <n v="11"/>
    <n v="19"/>
    <n v="27"/>
    <n v="27"/>
    <s v="6/11/2019"/>
    <n v="84"/>
    <s v="6/11/2019"/>
    <s v="Adequate"/>
    <n v="40558"/>
    <n v="3406872"/>
  </r>
  <r>
    <x v="62"/>
    <s v="CTB"/>
    <x v="2"/>
    <s v=""/>
    <s v=""/>
    <n v="0"/>
    <s v="001"/>
    <s v="DXX-CTB-001"/>
    <s v="090397061$A;M3^*8;@`"/>
    <m/>
    <n v="23"/>
    <n v="16"/>
    <n v="25"/>
    <n v="35"/>
    <n v="35"/>
    <s v="6/11/2019"/>
    <n v="77"/>
    <s v="6/11/2019"/>
    <s v="Adequate"/>
    <n v="10828"/>
    <n v="833756"/>
  </r>
  <r>
    <x v="0"/>
    <s v="TLC"/>
    <x v="0"/>
    <s v=""/>
    <s v=""/>
    <n v="0"/>
    <s v="001"/>
    <s v="LXL-TLC-001"/>
    <s v="090397061$YZL.\)161A"/>
    <m/>
    <n v="10"/>
    <n v="7"/>
    <n v="14"/>
    <n v="20"/>
    <n v="20"/>
    <s v="7/16/2019"/>
    <n v="90"/>
    <s v="7/16/2019"/>
    <s v="Adequate"/>
    <n v="38325"/>
    <n v="3449250"/>
  </r>
  <r>
    <x v="97"/>
    <s v="TLA"/>
    <x v="0"/>
    <s v=""/>
    <s v=""/>
    <n v="0"/>
    <s v="002"/>
    <s v="Y49-TLA-002"/>
    <s v="090397061%,6[MJ83WRU"/>
    <m/>
    <n v="35"/>
    <n v="25"/>
    <n v="37"/>
    <n v="49"/>
    <n v="49"/>
    <s v="7/16/2019"/>
    <n v="61"/>
    <s v="7/16/2019"/>
    <s v="Degraded"/>
    <n v="28040"/>
    <n v="1710440"/>
  </r>
  <r>
    <x v="6"/>
    <s v="PTA"/>
    <x v="3"/>
    <s v=""/>
    <s v=""/>
    <n v="0"/>
    <s v="002"/>
    <s v="PWC-PTA-002"/>
    <s v="090397061%]90X495MD&gt;"/>
    <m/>
    <n v="36"/>
    <n v="26"/>
    <n v="37"/>
    <n v="50"/>
    <n v="50"/>
    <s v="7/16/2019"/>
    <n v="64"/>
    <s v="7/16/2019"/>
    <s v="Degraded"/>
    <n v="100250"/>
    <n v="6416000"/>
  </r>
  <r>
    <x v="87"/>
    <s v="CTA"/>
    <x v="2"/>
    <s v=""/>
    <s v=""/>
    <n v="0"/>
    <s v="002"/>
    <s v="TVF-CTA-002"/>
    <s v="090397061%KQVOO*H2XK"/>
    <m/>
    <n v="0"/>
    <n v="0"/>
    <n v="0"/>
    <n v="0"/>
    <n v="0"/>
    <s v="7/16/2019"/>
    <n v="100"/>
    <s v="8/15/2019"/>
    <s v="Adequate"/>
    <n v="13811"/>
    <n v="1381100"/>
  </r>
  <r>
    <x v="58"/>
    <s v="CTBX"/>
    <x v="2"/>
    <s v=""/>
    <s v=""/>
    <s v="Not in system"/>
    <s v="001"/>
    <s v="BFW-CTBX-001"/>
    <s v="090397061%N9&amp;RWVXS2,"/>
    <m/>
    <n v="33"/>
    <n v="23"/>
    <n v="35"/>
    <n v="47"/>
    <n v="47"/>
    <s v="6/29/2018"/>
    <n v="67"/>
    <s v="6/29/2018"/>
    <s v="Degraded"/>
    <n v="12362"/>
    <n v="828254"/>
  </r>
  <r>
    <x v="25"/>
    <s v="CTC"/>
    <x v="2"/>
    <s v=""/>
    <s v=""/>
    <n v="0"/>
    <s v="001"/>
    <s v="FKA-CTC-001"/>
    <s v="090397061%NHJ1LQ_%&amp;A"/>
    <m/>
    <n v="30"/>
    <n v="21"/>
    <n v="32"/>
    <n v="43"/>
    <n v="43"/>
    <s v="6/23/2017"/>
    <n v="65"/>
    <s v="6/23/2017"/>
    <s v="Degraded"/>
    <n v="9610"/>
    <n v="624650"/>
  </r>
  <r>
    <x v="83"/>
    <s v="APA"/>
    <x v="4"/>
    <s v=""/>
    <s v=""/>
    <n v="0"/>
    <s v="003"/>
    <s v="MML-APA-003"/>
    <s v="090397061&amp;$ZI%,$NZP="/>
    <m/>
    <n v="16"/>
    <n v="0"/>
    <n v="9"/>
    <n v="15"/>
    <n v="15"/>
    <s v="6/11/2019"/>
    <n v="87"/>
    <s v="6/11/2019"/>
    <s v="Adequate"/>
    <n v="31167"/>
    <n v="2711529"/>
  </r>
  <r>
    <x v="46"/>
    <s v="PTD"/>
    <x v="3"/>
    <s v=""/>
    <s v=""/>
    <n v="0"/>
    <s v="004"/>
    <s v="STC-PTD-004"/>
    <s v="090397061&amp;@9\&amp;&lt;Z@\GC"/>
    <m/>
    <n v="33"/>
    <n v="23"/>
    <n v="35"/>
    <n v="47"/>
    <n v="47"/>
    <s v="5/31/2018"/>
    <n v="67"/>
    <s v="5/31/2018"/>
    <s v="Degraded"/>
    <n v="6108"/>
    <n v="409236"/>
  </r>
  <r>
    <x v="90"/>
    <s v="TLA"/>
    <x v="0"/>
    <s v=""/>
    <s v=""/>
    <n v="0"/>
    <s v="001"/>
    <s v="JKJ-TLA-001"/>
    <s v="090397061&amp;@HGRLY#3U:"/>
    <m/>
    <n v="0"/>
    <n v="0"/>
    <n v="0"/>
    <n v="0"/>
    <n v="0"/>
    <s v="7/4/2018"/>
    <n v="100"/>
    <s v="7/4/2018"/>
    <s v="Adequate"/>
    <n v="110359"/>
    <n v="11035900"/>
  </r>
  <r>
    <x v="71"/>
    <s v="RTA"/>
    <x v="6"/>
    <s v=""/>
    <s v=""/>
    <n v="0"/>
    <s v="001"/>
    <s v="D14-RTA-001"/>
    <s v="090397061&amp;6FLM)^IO#U"/>
    <m/>
    <n v="35"/>
    <n v="25"/>
    <n v="37"/>
    <n v="49"/>
    <n v="49"/>
    <s v="7/2/2018"/>
    <n v="65"/>
    <s v="7/2/2018"/>
    <s v="Degraded"/>
    <n v="7014"/>
    <n v="455910"/>
  </r>
  <r>
    <x v="90"/>
    <s v="APA"/>
    <x v="4"/>
    <s v=""/>
    <s v=""/>
    <n v="0"/>
    <s v="001"/>
    <s v="JKJ-APA-001"/>
    <s v="090397061&amp;7@&gt;&gt;%=BV[U"/>
    <m/>
    <n v="60"/>
    <n v="46"/>
    <n v="60"/>
    <n v="74"/>
    <n v="74"/>
    <s v="7/4/2018"/>
    <n v="37"/>
    <s v="7/4/2018"/>
    <s v="Unsatisfactory"/>
    <n v="61626"/>
    <n v="2280162"/>
  </r>
  <r>
    <x v="59"/>
    <s v="TLB"/>
    <x v="0"/>
    <s v=""/>
    <s v=""/>
    <n v="0"/>
    <s v="001"/>
    <s v="BDH-TLB-001"/>
    <s v="090397061&amp;89*#&gt;VLR=="/>
    <m/>
    <n v="0"/>
    <n v="0"/>
    <n v="0"/>
    <n v="0"/>
    <n v="0"/>
    <s v="6/15/2017"/>
    <n v="100"/>
    <s v="6/15/2017"/>
    <s v="Adequate"/>
    <n v="25351"/>
    <n v="2535100"/>
  </r>
  <r>
    <x v="9"/>
    <s v="CTC"/>
    <x v="2"/>
    <s v=""/>
    <s v=""/>
    <n v="0"/>
    <s v="001"/>
    <s v="XVG-CTC-001"/>
    <s v="090397061&amp;FR@&lt;GXJU4,"/>
    <m/>
    <n v="32"/>
    <n v="23"/>
    <n v="34"/>
    <n v="46"/>
    <n v="46"/>
    <s v="7/16/2019"/>
    <n v="42"/>
    <s v="7/16/2019"/>
    <s v="Unsatisfactory"/>
    <n v="12578"/>
    <n v="528276"/>
  </r>
  <r>
    <x v="73"/>
    <s v="PTA"/>
    <x v="3"/>
    <s v=""/>
    <s v=""/>
    <n v="0"/>
    <s v="002"/>
    <s v="TWM-PTA-002"/>
    <s v="090397061&amp;OBP12Q2YI^"/>
    <m/>
    <n v="33"/>
    <n v="23"/>
    <n v="35"/>
    <n v="47"/>
    <n v="47"/>
    <s v="6/10/2017"/>
    <n v="67"/>
    <s v="6/10/2017"/>
    <s v="Degraded"/>
    <n v="63756"/>
    <n v="4271652"/>
  </r>
  <r>
    <x v="38"/>
    <s v="TLB"/>
    <x v="0"/>
    <s v=""/>
    <s v=""/>
    <n v="0"/>
    <s v="002"/>
    <s v="DTL-TLB-002"/>
    <s v="090397061&amp;SF];&lt;R7&lt;A/"/>
    <m/>
    <n v="53"/>
    <n v="30"/>
    <n v="41"/>
    <n v="54"/>
    <n v="54"/>
    <s v="6/14/2017"/>
    <n v="80"/>
    <s v="6/14/2017"/>
    <s v="Degraded"/>
    <n v="5276"/>
    <n v="422080"/>
  </r>
  <r>
    <x v="40"/>
    <s v="RY1331"/>
    <x v="1"/>
    <s v="1331"/>
    <s v="13/31"/>
    <n v="1"/>
    <s v="003"/>
    <s v="INL-RY1331-003"/>
    <s v="090397061&amp;TBMO)GKHE5"/>
    <m/>
    <n v="9"/>
    <n v="6"/>
    <n v="13"/>
    <n v="19"/>
    <n v="19"/>
    <s v="7/16/2019"/>
    <n v="81"/>
    <s v="7/16/2019"/>
    <s v="Adequate"/>
    <n v="49542"/>
    <n v="4012902"/>
  </r>
  <r>
    <x v="6"/>
    <s v="CTA1"/>
    <x v="2"/>
    <s v=""/>
    <s v=""/>
    <n v="0"/>
    <s v="001"/>
    <s v="PWC-CTA1-001"/>
    <s v="090397061&amp;XJG,#@X%FC"/>
    <m/>
    <n v="36"/>
    <n v="26"/>
    <n v="37"/>
    <n v="50"/>
    <n v="50"/>
    <s v="7/16/2019"/>
    <n v="64"/>
    <s v="7/16/2019"/>
    <s v="Degraded"/>
    <n v="7759"/>
    <n v="496576"/>
  </r>
  <r>
    <x v="38"/>
    <s v="TLE"/>
    <x v="0"/>
    <s v=""/>
    <s v=""/>
    <n v="0"/>
    <s v="001"/>
    <s v="DTL-TLE-001"/>
    <s v="090397061(%N5JU?2Z`9"/>
    <m/>
    <n v="25"/>
    <n v="17"/>
    <n v="27"/>
    <n v="38"/>
    <n v="38"/>
    <s v="6/14/2017"/>
    <n v="75"/>
    <s v="6/14/2017"/>
    <s v="Adequate"/>
    <n v="13614"/>
    <n v="1021050"/>
  </r>
  <r>
    <x v="7"/>
    <s v="TLA"/>
    <x v="0"/>
    <s v=""/>
    <s v=""/>
    <n v="0"/>
    <s v="001"/>
    <s v="FSE-TLA-001"/>
    <s v="090397061(;(V)?@:\3D"/>
    <m/>
    <n v="48"/>
    <n v="36"/>
    <n v="49"/>
    <n v="63"/>
    <n v="63"/>
    <s v="7/1/2018"/>
    <n v="31"/>
    <s v="7/1/2018"/>
    <s v="Unsatisfactory"/>
    <n v="13655"/>
    <n v="423305"/>
  </r>
  <r>
    <x v="100"/>
    <s v="PTA"/>
    <x v="3"/>
    <s v=""/>
    <s v=""/>
    <n v="0"/>
    <s v="001"/>
    <s v="OWA-PTA-001"/>
    <s v="090397061(F9W4+7F9VH"/>
    <m/>
    <n v="5"/>
    <n v="0"/>
    <n v="0"/>
    <n v="0"/>
    <n v="0"/>
    <s v="6/11/2019"/>
    <n v="98"/>
    <s v="6/11/2019"/>
    <s v="Adequate"/>
    <n v="263140"/>
    <n v="25787720"/>
  </r>
  <r>
    <x v="100"/>
    <s v="TLA"/>
    <x v="0"/>
    <s v=""/>
    <s v=""/>
    <n v="0"/>
    <s v="002"/>
    <s v="OWA-TLA-002"/>
    <s v="090397061(M1C#P6KA7)"/>
    <m/>
    <n v="68"/>
    <n v="54"/>
    <n v="67"/>
    <n v="81"/>
    <n v="81"/>
    <s v="6/11/2019"/>
    <n v="15"/>
    <s v="6/11/2019"/>
    <s v="Unsatisfactory"/>
    <n v="14290"/>
    <n v="214350"/>
  </r>
  <r>
    <x v="36"/>
    <s v="APA"/>
    <x v="4"/>
    <s v=""/>
    <s v=""/>
    <n v="0"/>
    <s v="001"/>
    <s v="BDE-APA-001"/>
    <s v="090397061)#\@FQ/+(WZ"/>
    <m/>
    <n v="15"/>
    <n v="10"/>
    <n v="18"/>
    <n v="26"/>
    <n v="26"/>
    <s v="6/12/2017"/>
    <n v="78"/>
    <s v="6/12/2017"/>
    <s v="Adequate"/>
    <n v="181982"/>
    <n v="14194596"/>
  </r>
  <r>
    <x v="79"/>
    <s v="TLA"/>
    <x v="0"/>
    <s v=""/>
    <s v=""/>
    <n v="0"/>
    <s v="002"/>
    <s v="SAZ-TLA-002"/>
    <s v="090397061),P^9L&gt;CIQ("/>
    <m/>
    <n v="17"/>
    <n v="12"/>
    <n v="20"/>
    <n v="28"/>
    <n v="28"/>
    <s v="7/16/2019"/>
    <n v="83"/>
    <s v="7/16/2019"/>
    <s v="Adequate"/>
    <n v="49682"/>
    <n v="4123606"/>
  </r>
  <r>
    <x v="83"/>
    <s v="CTB1"/>
    <x v="2"/>
    <s v=""/>
    <s v=""/>
    <n v="0"/>
    <s v="001"/>
    <s v="MML-CTB1-001"/>
    <s v="090397061).2B(MBN6&lt;;"/>
    <m/>
    <n v="26"/>
    <n v="18"/>
    <n v="28"/>
    <n v="39"/>
    <n v="39"/>
    <s v="6/11/2019"/>
    <n v="74"/>
    <s v="6/11/2019"/>
    <s v="Adequate"/>
    <n v="9483"/>
    <n v="701742"/>
  </r>
  <r>
    <x v="54"/>
    <s v="TLB"/>
    <x v="0"/>
    <s v=""/>
    <s v=""/>
    <n v="0"/>
    <s v="003"/>
    <s v="AXN-TLB-003"/>
    <s v="090397061)&lt;`I\\U1MR*"/>
    <m/>
    <n v="33"/>
    <n v="23"/>
    <n v="35"/>
    <n v="47"/>
    <n v="47"/>
    <s v="6/11/2019"/>
    <n v="67"/>
    <s v="6/11/2019"/>
    <s v="Degraded"/>
    <n v="5340"/>
    <n v="357780"/>
  </r>
  <r>
    <x v="54"/>
    <s v="CTF"/>
    <x v="2"/>
    <s v=""/>
    <s v=""/>
    <n v="0"/>
    <s v="001"/>
    <s v="AXN-CTF-001"/>
    <s v="090397061)86V-9&gt;;808"/>
    <m/>
    <n v="14"/>
    <n v="10"/>
    <n v="17"/>
    <n v="25"/>
    <n v="25"/>
    <s v="6/11/2019"/>
    <n v="86"/>
    <s v="6/11/2019"/>
    <s v="Adequate"/>
    <n v="5835"/>
    <n v="501810"/>
  </r>
  <r>
    <x v="3"/>
    <s v="TLA"/>
    <x v="0"/>
    <s v=""/>
    <s v=""/>
    <n v="0"/>
    <s v="002"/>
    <s v="OTG-TLA-002"/>
    <s v="090397061)C=U,JY2HA["/>
    <m/>
    <n v="82"/>
    <n v="67"/>
    <n v="79"/>
    <n v="90"/>
    <n v="90"/>
    <s v="6/6/2018"/>
    <n v="14"/>
    <s v="6/6/2018"/>
    <s v="Unsatisfactory"/>
    <n v="44676"/>
    <n v="625464"/>
  </r>
  <r>
    <x v="101"/>
    <s v="APA"/>
    <x v="4"/>
    <s v=""/>
    <s v=""/>
    <n v="0"/>
    <s v="001"/>
    <s v="PQN-APA-001"/>
    <s v="090397061)D5\:O9Q=CI"/>
    <m/>
    <n v="44"/>
    <n v="32"/>
    <n v="45"/>
    <n v="59"/>
    <n v="59"/>
    <s v="6/5/2018"/>
    <n v="53"/>
    <s v="6/5/2018"/>
    <s v="Unsatisfactory"/>
    <n v="71299"/>
    <n v="3778847"/>
  </r>
  <r>
    <x v="83"/>
    <s v="APA"/>
    <x v="4"/>
    <s v=""/>
    <s v=""/>
    <n v="0"/>
    <s v="005"/>
    <s v="MML-APA-005"/>
    <s v="090397061)ZL&lt;JA;,)9("/>
    <m/>
    <n v="31"/>
    <n v="14"/>
    <n v="25"/>
    <n v="35"/>
    <n v="35"/>
    <s v="6/11/2019"/>
    <n v="90"/>
    <s v="6/11/2019"/>
    <s v="Adequate"/>
    <n v="12960"/>
    <n v="1166400"/>
  </r>
  <r>
    <x v="82"/>
    <s v="TLA"/>
    <x v="0"/>
    <s v=""/>
    <s v=""/>
    <n v="0"/>
    <s v="001"/>
    <s v="GPZ-TLA-001"/>
    <s v="090397061*&amp;D&gt;U];8UOO"/>
    <m/>
    <n v="43"/>
    <n v="31"/>
    <n v="44"/>
    <n v="58"/>
    <n v="58"/>
    <s v="7/16/2019"/>
    <n v="57"/>
    <s v="7/16/2019"/>
    <s v="Degraded"/>
    <n v="4865"/>
    <n v="277305"/>
  </r>
  <r>
    <x v="59"/>
    <s v="CTA3"/>
    <x v="2"/>
    <s v=""/>
    <s v=""/>
    <n v="0"/>
    <s v="001"/>
    <s v="BDH-CTA3-001"/>
    <s v="090397061*(W]Y6ST^;D"/>
    <m/>
    <n v="23"/>
    <n v="16"/>
    <n v="25"/>
    <n v="35"/>
    <n v="35"/>
    <s v="6/15/2017"/>
    <n v="77"/>
    <s v="6/15/2017"/>
    <s v="Adequate"/>
    <n v="24158"/>
    <n v="1860166"/>
  </r>
  <r>
    <x v="49"/>
    <s v="CTB"/>
    <x v="2"/>
    <s v=""/>
    <s v=""/>
    <n v="0"/>
    <s v="001"/>
    <s v="AIT-CTB-001"/>
    <s v="090397061**D5`(IW;P-"/>
    <m/>
    <n v="37"/>
    <n v="27"/>
    <n v="38"/>
    <n v="51"/>
    <n v="51"/>
    <s v="7/16/2019"/>
    <n v="61"/>
    <s v="7/16/2019"/>
    <s v="Degraded"/>
    <n v="20661"/>
    <n v="1260321"/>
  </r>
  <r>
    <x v="46"/>
    <s v="PTD"/>
    <x v="3"/>
    <s v=""/>
    <s v=""/>
    <n v="0"/>
    <s v="005"/>
    <s v="STC-PTD-005"/>
    <s v="090397061*0+\??%:4+]"/>
    <m/>
    <n v="51"/>
    <n v="38"/>
    <n v="51"/>
    <n v="66"/>
    <n v="66"/>
    <s v="5/31/2018"/>
    <n v="48"/>
    <s v="5/31/2018"/>
    <s v="Unsatisfactory"/>
    <n v="42047"/>
    <n v="2018256"/>
  </r>
  <r>
    <x v="101"/>
    <s v="TLB"/>
    <x v="0"/>
    <s v=""/>
    <s v=""/>
    <n v="0"/>
    <s v="002"/>
    <s v="PQN-TLB-002"/>
    <s v="090397061*L(/3VA,7)#"/>
    <m/>
    <n v="48"/>
    <n v="36"/>
    <n v="49"/>
    <n v="63"/>
    <n v="63"/>
    <s v="6/5/2018"/>
    <n v="51"/>
    <s v="6/5/2018"/>
    <s v="Unsatisfactory"/>
    <n v="41943"/>
    <n v="2139093"/>
  </r>
  <r>
    <x v="49"/>
    <s v="CTB"/>
    <x v="2"/>
    <s v=""/>
    <s v=""/>
    <n v="0"/>
    <s v="003"/>
    <s v="AIT-CTB-003"/>
    <s v="090397061*MV&gt;?1R&lt;ILL"/>
    <m/>
    <n v="21"/>
    <n v="14"/>
    <n v="24"/>
    <n v="33"/>
    <n v="33"/>
    <s v="7/16/2019"/>
    <n v="79"/>
    <s v="7/16/2019"/>
    <s v="Adequate"/>
    <n v="15702"/>
    <n v="1240458"/>
  </r>
  <r>
    <x v="76"/>
    <s v="APA"/>
    <x v="4"/>
    <s v=""/>
    <s v=""/>
    <n v="0"/>
    <s v="001"/>
    <s v="HIB-APA-001"/>
    <s v="090397061*ZJLYQ83^MK"/>
    <m/>
    <n v="1"/>
    <n v="0"/>
    <n v="0"/>
    <n v="0"/>
    <n v="0"/>
    <s v="6/11/2017"/>
    <n v="99"/>
    <s v="6/11/2017"/>
    <s v="Adequate"/>
    <n v="149000"/>
    <n v="14751000"/>
  </r>
  <r>
    <x v="82"/>
    <s v="APA"/>
    <x v="4"/>
    <s v=""/>
    <s v=""/>
    <n v="0"/>
    <s v="001"/>
    <s v="GPZ-APA-001"/>
    <s v="090397061+$,CX$\1/CF"/>
    <m/>
    <n v="2"/>
    <n v="0"/>
    <n v="0"/>
    <n v="0"/>
    <n v="0"/>
    <s v="7/16/2019"/>
    <n v="98"/>
    <s v="7/16/2019"/>
    <s v="Adequate"/>
    <n v="51897"/>
    <n v="5085906"/>
  </r>
  <r>
    <x v="46"/>
    <s v="PPTC"/>
    <x v="5"/>
    <s v=""/>
    <s v=""/>
    <n v="0"/>
    <s v="001"/>
    <s v="STC-PPTC-001"/>
    <s v="090397061+/0@@$#^T3M"/>
    <m/>
    <n v="18"/>
    <n v="0"/>
    <n v="12"/>
    <n v="18"/>
    <n v="18"/>
    <s v="5/31/2018"/>
    <n v="92"/>
    <s v="5/31/2018"/>
    <s v="Adequate"/>
    <n v="66208"/>
    <n v="6091136"/>
  </r>
  <r>
    <x v="59"/>
    <s v="TLL"/>
    <x v="0"/>
    <s v=""/>
    <s v=""/>
    <n v="0"/>
    <s v="001"/>
    <s v="BDH-TLL-001"/>
    <s v="090397061+?*3.]2_A@B"/>
    <m/>
    <n v="12"/>
    <n v="8"/>
    <n v="16"/>
    <n v="22"/>
    <n v="22"/>
    <s v="6/15/2017"/>
    <n v="88"/>
    <s v="6/15/2017"/>
    <s v="Adequate"/>
    <n v="17453"/>
    <n v="1535864"/>
  </r>
  <r>
    <x v="34"/>
    <s v="RTA"/>
    <x v="6"/>
    <s v=""/>
    <s v=""/>
    <n v="0"/>
    <s v="002"/>
    <s v="6D1-RTA-002"/>
    <s v="090397061+I&amp;4*UX2KVO"/>
    <m/>
    <n v="33"/>
    <n v="23"/>
    <n v="35"/>
    <n v="47"/>
    <n v="47"/>
    <s v="5/31/2018"/>
    <n v="67"/>
    <s v="5/31/2018"/>
    <s v="Degraded"/>
    <n v="7582"/>
    <n v="507994"/>
  </r>
  <r>
    <x v="14"/>
    <s v="RTA"/>
    <x v="6"/>
    <s v=""/>
    <s v=""/>
    <n v="0"/>
    <s v="001"/>
    <s v="RWF-RTA-001"/>
    <s v="090397061+XJ,&amp;M8_&gt;)A"/>
    <m/>
    <n v="22"/>
    <n v="15"/>
    <n v="25"/>
    <n v="34"/>
    <n v="34"/>
    <s v="6/4/2018"/>
    <n v="78"/>
    <s v="6/4/2018"/>
    <s v="Adequate"/>
    <n v="9135"/>
    <n v="712530"/>
  </r>
  <r>
    <x v="59"/>
    <s v="TLF"/>
    <x v="0"/>
    <s v=""/>
    <s v=""/>
    <n v="0"/>
    <s v="001"/>
    <s v="BDH-TLF-001"/>
    <s v="090397061,?I&gt;3Y=-Q6W"/>
    <m/>
    <n v="0"/>
    <n v="0"/>
    <n v="0"/>
    <n v="0"/>
    <n v="0"/>
    <s v="6/15/2017"/>
    <n v="100"/>
    <s v="6/15/2017"/>
    <s v="Adequate"/>
    <n v="12448"/>
    <n v="1244800"/>
  </r>
  <r>
    <x v="49"/>
    <s v="TLD"/>
    <x v="0"/>
    <s v=""/>
    <s v=""/>
    <n v="0"/>
    <s v="001"/>
    <s v="AIT-TLD-001"/>
    <s v="090397061,2&gt;E(YYI63A"/>
    <m/>
    <n v="2"/>
    <n v="2"/>
    <n v="8"/>
    <n v="11"/>
    <n v="11"/>
    <s v="7/16/2019"/>
    <n v="98"/>
    <s v="7/16/2019"/>
    <s v="Adequate"/>
    <n v="9400"/>
    <n v="921200"/>
  </r>
  <r>
    <x v="63"/>
    <s v="APB"/>
    <x v="4"/>
    <s v=""/>
    <s v=""/>
    <n v="0"/>
    <s v="003"/>
    <s v="BJI-APB-003"/>
    <s v="090397061,2I?AWA;[+/"/>
    <m/>
    <n v="49"/>
    <n v="28"/>
    <n v="38"/>
    <n v="51"/>
    <n v="51"/>
    <s v="7/1/2018"/>
    <n v="49"/>
    <s v="7/1/2018"/>
    <s v="Unsatisfactory"/>
    <n v="90015"/>
    <n v="4410735"/>
  </r>
  <r>
    <x v="40"/>
    <s v="RY1331"/>
    <x v="1"/>
    <s v="1331"/>
    <s v="13/31"/>
    <n v="1"/>
    <s v="002"/>
    <s v="INL-RY1331-002"/>
    <s v="0903970619.?&gt;CO\;SOY"/>
    <m/>
    <n v="19"/>
    <n v="13"/>
    <n v="22"/>
    <n v="31"/>
    <n v="31"/>
    <s v="7/16/2019"/>
    <n v="79"/>
    <s v="7/16/2019"/>
    <s v="Adequate"/>
    <n v="49539"/>
    <n v="3913581"/>
  </r>
  <r>
    <x v="58"/>
    <s v="RTA"/>
    <x v="6"/>
    <s v=""/>
    <s v=""/>
    <s v="Not in system"/>
    <s v="001"/>
    <s v="BFW-RTA-001"/>
    <s v="090397061,A4S]PA3KZ3"/>
    <m/>
    <n v="44"/>
    <n v="32"/>
    <n v="45"/>
    <n v="59"/>
    <n v="59"/>
    <s v="6/29/2018"/>
    <n v="22"/>
    <s v="6/29/2018"/>
    <s v="Unsatisfactory"/>
    <n v="14474"/>
    <n v="318428"/>
  </r>
  <r>
    <x v="9"/>
    <s v="TLC"/>
    <x v="0"/>
    <s v=""/>
    <s v=""/>
    <n v="0"/>
    <s v="001"/>
    <s v="XVG-TLC-001"/>
    <s v="090397061,HHFR&lt;,XT4&lt;"/>
    <m/>
    <n v="19"/>
    <n v="13"/>
    <n v="22"/>
    <n v="31"/>
    <n v="31"/>
    <s v="7/16/2019"/>
    <n v="67"/>
    <s v="7/16/2019"/>
    <s v="Degraded"/>
    <n v="19775"/>
    <n v="1324925"/>
  </r>
  <r>
    <x v="3"/>
    <s v="TLA"/>
    <x v="0"/>
    <s v=""/>
    <s v=""/>
    <n v="0"/>
    <s v="003"/>
    <s v="OTG-TLA-003"/>
    <s v="090397061-0Z&lt;(\B^8DH"/>
    <m/>
    <n v="87"/>
    <n v="73"/>
    <n v="83"/>
    <n v="92"/>
    <n v="92"/>
    <s v="6/6/2018"/>
    <n v="13"/>
    <s v="6/6/2018"/>
    <s v="Unsatisfactory"/>
    <n v="12795"/>
    <n v="166335"/>
  </r>
  <r>
    <x v="40"/>
    <s v="RY1331"/>
    <x v="1"/>
    <s v="1331"/>
    <s v="13/31"/>
    <n v="1"/>
    <s v="001"/>
    <s v="INL-RY1331-001"/>
    <s v="090397061WB2GAQ30*&lt;G"/>
    <m/>
    <n v="8"/>
    <n v="6"/>
    <n v="12"/>
    <n v="18"/>
    <n v="18"/>
    <s v="7/16/2019"/>
    <n v="92"/>
    <s v="7/16/2019"/>
    <s v="Adequate"/>
    <n v="49539"/>
    <n v="4557588"/>
  </r>
  <r>
    <x v="87"/>
    <s v="CTA3X"/>
    <x v="2"/>
    <s v=""/>
    <s v=""/>
    <n v="0"/>
    <s v="001"/>
    <s v="TVF-CTA3X-001"/>
    <s v="090397061-7^.+/MT&gt;/3"/>
    <m/>
    <n v="13"/>
    <n v="9"/>
    <n v="16"/>
    <n v="23"/>
    <n v="23"/>
    <s v="7/16/2019"/>
    <n v="87"/>
    <s v="7/16/2019"/>
    <s v="Adequate"/>
    <n v="18914"/>
    <n v="1645518"/>
  </r>
  <r>
    <x v="79"/>
    <s v="CTA1"/>
    <x v="2"/>
    <s v=""/>
    <s v=""/>
    <n v="0"/>
    <s v="001"/>
    <s v="SAZ-CTA1-001"/>
    <s v="090397061-DZT,;Z/@CI"/>
    <m/>
    <n v="24"/>
    <n v="17"/>
    <n v="26"/>
    <n v="36"/>
    <n v="36"/>
    <s v="7/16/2019"/>
    <n v="76"/>
    <s v="7/16/2019"/>
    <s v="Adequate"/>
    <n v="5451"/>
    <n v="414276"/>
  </r>
  <r>
    <x v="50"/>
    <s v="CTA4"/>
    <x v="2"/>
    <s v=""/>
    <s v=""/>
    <n v="0"/>
    <s v="002"/>
    <s v="AUM-CTA4-002"/>
    <s v="090397061-G@HM&lt;Z,L&amp;L"/>
    <m/>
    <n v="20"/>
    <n v="14"/>
    <n v="23"/>
    <n v="32"/>
    <n v="32"/>
    <s v="6/22/2017"/>
    <n v="80"/>
    <s v="6/22/2017"/>
    <s v="Adequate"/>
    <n v="12756"/>
    <n v="1020480"/>
  </r>
  <r>
    <x v="40"/>
    <s v="RY1331"/>
    <x v="1"/>
    <s v="1331"/>
    <s v="13/31"/>
    <n v="1"/>
    <s v="007"/>
    <s v="INL-RY1331-007"/>
    <s v="6a9721b7b6f14384bb62ded303f447dd"/>
    <m/>
    <n v="0"/>
    <n v="0"/>
    <n v="0"/>
    <n v="0"/>
    <n v="0"/>
    <s v="8/20/2019"/>
    <n v="100"/>
    <s v="8/20/2019"/>
    <s v="Adequate"/>
    <n v="50032"/>
    <n v="5003200"/>
  </r>
  <r>
    <x v="59"/>
    <s v="TLD"/>
    <x v="0"/>
    <s v=""/>
    <s v=""/>
    <n v="0"/>
    <s v="001"/>
    <s v="BDH-TLD-001"/>
    <s v="090397061-MU747=DT&lt;V"/>
    <m/>
    <n v="0"/>
    <n v="0"/>
    <n v="0"/>
    <n v="0"/>
    <n v="0"/>
    <s v="6/15/2017"/>
    <n v="100"/>
    <s v="6/15/2017"/>
    <s v="Adequate"/>
    <n v="16667"/>
    <n v="1666700"/>
  </r>
  <r>
    <x v="70"/>
    <s v="APA"/>
    <x v="4"/>
    <s v=""/>
    <s v=""/>
    <n v="0"/>
    <s v="003"/>
    <s v="MJQ-APA-003"/>
    <s v="090397061-XY%8H:)*D9"/>
    <m/>
    <n v="28"/>
    <n v="10"/>
    <n v="22"/>
    <n v="31"/>
    <n v="31"/>
    <s v="6/11/2019"/>
    <n v="93"/>
    <s v="6/11/2019"/>
    <s v="Adequate"/>
    <n v="3026"/>
    <n v="281418"/>
  </r>
  <r>
    <x v="83"/>
    <s v="APA"/>
    <x v="4"/>
    <s v=""/>
    <s v=""/>
    <n v="0"/>
    <s v="004"/>
    <s v="MML-APA-004"/>
    <s v="090397061.#A*:GAG3P;"/>
    <m/>
    <n v="26"/>
    <n v="18"/>
    <n v="28"/>
    <n v="39"/>
    <n v="39"/>
    <s v="6/11/2019"/>
    <n v="74"/>
    <s v="6/11/2019"/>
    <s v="Adequate"/>
    <n v="26831"/>
    <n v="1985494"/>
  </r>
  <r>
    <x v="79"/>
    <s v="TLA"/>
    <x v="0"/>
    <s v=""/>
    <s v=""/>
    <n v="0"/>
    <s v="001"/>
    <s v="SAZ-TLA-001"/>
    <s v="090397061.%V,AUF42PH"/>
    <m/>
    <n v="10"/>
    <n v="7"/>
    <n v="14"/>
    <n v="20"/>
    <n v="20"/>
    <s v="7/16/2019"/>
    <n v="90"/>
    <s v="7/16/2019"/>
    <s v="Adequate"/>
    <n v="23365"/>
    <n v="2102850"/>
  </r>
  <r>
    <x v="83"/>
    <s v="CTB2"/>
    <x v="2"/>
    <s v=""/>
    <s v=""/>
    <n v="0"/>
    <s v="001"/>
    <s v="MML-CTB2-001"/>
    <s v="090397061.&amp;CI6P5$AU\"/>
    <m/>
    <n v="23"/>
    <n v="16"/>
    <n v="25"/>
    <n v="35"/>
    <n v="35"/>
    <s v="6/11/2019"/>
    <n v="77"/>
    <s v="6/11/2019"/>
    <s v="Adequate"/>
    <n v="9482"/>
    <n v="730114"/>
  </r>
  <r>
    <x v="40"/>
    <s v="RY1331"/>
    <x v="1"/>
    <s v="1331"/>
    <s v="13/31"/>
    <n v="1"/>
    <s v="009"/>
    <s v="INL-RY1331-009"/>
    <s v="a9e4544030da4b5e879150ea187bf2ba"/>
    <m/>
    <n v="0"/>
    <n v="0"/>
    <n v="0"/>
    <n v="0"/>
    <n v="0"/>
    <s v="11/20/2019"/>
    <n v="100"/>
    <s v="11/20/2019"/>
    <s v="Adequate"/>
    <n v="49650"/>
    <n v="4965000"/>
  </r>
  <r>
    <x v="96"/>
    <s v="PTA"/>
    <x v="3"/>
    <s v=""/>
    <s v=""/>
    <n v="0"/>
    <s v="002"/>
    <s v="D41-PTA-002"/>
    <s v="090397061.]XC@MGT&amp;AU"/>
    <m/>
    <n v="23"/>
    <n v="16"/>
    <n v="25"/>
    <n v="35"/>
    <n v="35"/>
    <s v="7/16/2019"/>
    <n v="76"/>
    <s v="7/16/2019"/>
    <s v="Adequate"/>
    <n v="51260"/>
    <n v="3895760"/>
  </r>
  <r>
    <x v="40"/>
    <s v="RY1331"/>
    <x v="1"/>
    <s v="1331"/>
    <s v="13/31"/>
    <n v="1"/>
    <s v="008"/>
    <s v="INL-RY1331-008"/>
    <s v="e544db6a2a9b44cbac5ba1b6cfcf6a5d"/>
    <m/>
    <n v="0"/>
    <n v="0"/>
    <n v="0"/>
    <n v="0"/>
    <n v="0"/>
    <s v="11/20/2019"/>
    <n v="100"/>
    <s v="11/20/2019"/>
    <s v="Adequate"/>
    <n v="50024"/>
    <n v="5002400"/>
  </r>
  <r>
    <x v="54"/>
    <s v="TLB"/>
    <x v="0"/>
    <s v=""/>
    <s v=""/>
    <n v="0"/>
    <s v="001"/>
    <s v="AXN-TLB-001"/>
    <s v="090397061/@QV\:L0&lt;DO"/>
    <m/>
    <n v="35"/>
    <n v="25"/>
    <n v="37"/>
    <n v="49"/>
    <n v="49"/>
    <s v="6/11/2019"/>
    <n v="65"/>
    <s v="6/11/2019"/>
    <s v="Degraded"/>
    <n v="93498"/>
    <n v="6077370"/>
  </r>
  <r>
    <x v="17"/>
    <s v="TLA"/>
    <x v="0"/>
    <s v=""/>
    <s v=""/>
    <n v="0"/>
    <s v="001"/>
    <s v="12Y-TLA-001"/>
    <s v="090397061/1.+[PB3-?K"/>
    <m/>
    <n v="5"/>
    <n v="4"/>
    <n v="10"/>
    <n v="14"/>
    <n v="14"/>
    <s v="6/20/2017"/>
    <n v="95"/>
    <s v="6/20/2017"/>
    <s v="Adequate"/>
    <n v="9912"/>
    <n v="941640"/>
  </r>
  <r>
    <x v="40"/>
    <s v="RY422"/>
    <x v="1"/>
    <s v="422"/>
    <s v="04/22"/>
    <n v="0"/>
    <s v="001"/>
    <s v="INL-RY422-001"/>
    <s v="053096123UE1??3A=C3$"/>
    <m/>
    <n v="34"/>
    <n v="24"/>
    <n v="36"/>
    <n v="48"/>
    <n v="48"/>
    <s v="7/16/2019"/>
    <n v="66"/>
    <s v="7/16/2019"/>
    <s v="Degraded"/>
    <n v="215363"/>
    <n v="14213958"/>
  </r>
  <r>
    <x v="47"/>
    <s v="TLC"/>
    <x v="0"/>
    <s v=""/>
    <s v=""/>
    <n v="0"/>
    <s v="001"/>
    <s v="ULM-TLC-001"/>
    <s v="090397061/P*92@,L[-Z"/>
    <m/>
    <n v="45"/>
    <n v="33"/>
    <n v="46"/>
    <n v="60"/>
    <n v="60"/>
    <s v="6/11/2019"/>
    <n v="53"/>
    <s v="6/11/2019"/>
    <s v="Unsatisfactory"/>
    <n v="11075"/>
    <n v="586975"/>
  </r>
  <r>
    <x v="56"/>
    <s v="APA"/>
    <x v="4"/>
    <s v=""/>
    <s v=""/>
    <n v="0"/>
    <s v="004"/>
    <s v="BRD-APA-004"/>
    <s v="090397061:%5K:D:]D=B"/>
    <m/>
    <n v="28"/>
    <n v="20"/>
    <n v="30"/>
    <n v="41"/>
    <n v="41"/>
    <s v="6/7/2017"/>
    <n v="72"/>
    <s v="6/7/2017"/>
    <s v="Adequate"/>
    <n v="17803"/>
    <n v="1281816"/>
  </r>
  <r>
    <x v="100"/>
    <s v="CTA3"/>
    <x v="2"/>
    <s v=""/>
    <s v=""/>
    <n v="0"/>
    <s v="001"/>
    <s v="OWA-CTA3-001"/>
    <s v="090397061:;X.(Q&amp;H&amp;\T"/>
    <m/>
    <n v="0"/>
    <n v="0"/>
    <n v="0"/>
    <n v="0"/>
    <n v="0"/>
    <s v="6/11/2019"/>
    <n v="100"/>
    <s v="6/11/2019"/>
    <s v="Adequate"/>
    <n v="14141"/>
    <n v="1414100"/>
  </r>
  <r>
    <x v="0"/>
    <s v="TLB"/>
    <x v="0"/>
    <s v=""/>
    <s v=""/>
    <n v="0"/>
    <s v="001"/>
    <s v="LXL-TLB-001"/>
    <s v="090397061:&lt;O,Y2JA[5U"/>
    <m/>
    <n v="0"/>
    <n v="0"/>
    <n v="0"/>
    <n v="0"/>
    <n v="0"/>
    <s v="7/16/2019"/>
    <n v="100"/>
    <s v="8/15/2019"/>
    <s v="Adequate"/>
    <n v="18582"/>
    <n v="1858200"/>
  </r>
  <r>
    <x v="102"/>
    <s v="TLA"/>
    <x v="0"/>
    <s v=""/>
    <s v=""/>
    <n v="0"/>
    <s v="001"/>
    <s v="PEX-TLA-001"/>
    <s v="090397061:0DRO=X5#AA"/>
    <m/>
    <n v="33"/>
    <n v="23"/>
    <n v="35"/>
    <n v="47"/>
    <n v="47"/>
    <s v="5/29/2018"/>
    <n v="67"/>
    <s v="5/29/2018"/>
    <s v="Degraded"/>
    <n v="29841"/>
    <n v="1999347"/>
  </r>
  <r>
    <x v="38"/>
    <s v="TLB"/>
    <x v="0"/>
    <s v=""/>
    <s v=""/>
    <n v="0"/>
    <s v="001"/>
    <s v="DTL-TLB-001"/>
    <s v="090397061:6Z:H)2I$J&gt;"/>
    <m/>
    <n v="22"/>
    <n v="15"/>
    <n v="25"/>
    <n v="34"/>
    <n v="34"/>
    <s v="6/14/2017"/>
    <n v="78"/>
    <s v="6/14/2017"/>
    <s v="Adequate"/>
    <n v="16357"/>
    <n v="1275846"/>
  </r>
  <r>
    <x v="102"/>
    <s v="CTA"/>
    <x v="2"/>
    <s v=""/>
    <s v=""/>
    <n v="0"/>
    <s v="001"/>
    <s v="PEX-CTA-001"/>
    <s v="090397061:G[[&amp;A&lt;CA.7"/>
    <m/>
    <n v="59"/>
    <n v="45"/>
    <n v="59"/>
    <n v="73"/>
    <n v="73"/>
    <s v="5/29/2018"/>
    <n v="58"/>
    <s v="5/29/2018"/>
    <s v="Unsatisfactory"/>
    <n v="9628"/>
    <n v="558424"/>
  </r>
  <r>
    <x v="63"/>
    <s v="APB"/>
    <x v="4"/>
    <s v=""/>
    <s v=""/>
    <n v="0"/>
    <s v="002"/>
    <s v="BJI-APB-002"/>
    <s v="090397061:T[&gt;SRL[52+"/>
    <m/>
    <n v="30"/>
    <n v="12"/>
    <n v="24"/>
    <n v="34"/>
    <n v="34"/>
    <s v="7/1/2018"/>
    <n v="70"/>
    <s v="7/1/2018"/>
    <s v="Degraded"/>
    <n v="14359"/>
    <n v="1005130"/>
  </r>
  <r>
    <x v="34"/>
    <s v="TLA"/>
    <x v="0"/>
    <s v=""/>
    <s v=""/>
    <n v="0"/>
    <s v="001"/>
    <s v="6D1-TLA-001"/>
    <s v="090397061:Z?8B/C1`&gt;Y"/>
    <m/>
    <n v="30"/>
    <n v="21"/>
    <n v="32"/>
    <n v="43"/>
    <n v="43"/>
    <s v="5/31/2018"/>
    <n v="70"/>
    <s v="5/31/2018"/>
    <s v="Degraded"/>
    <n v="14222"/>
    <n v="995540"/>
  </r>
  <r>
    <x v="95"/>
    <s v="TLA"/>
    <x v="0"/>
    <s v=""/>
    <s v=""/>
    <n v="0"/>
    <s v="001"/>
    <s v="D37-TLA-001"/>
    <s v="090397061;*$X8T30H,E"/>
    <m/>
    <n v="69"/>
    <n v="55"/>
    <n v="68"/>
    <n v="81"/>
    <n v="81"/>
    <s v="7/3/2018"/>
    <n v="21"/>
    <s v="7/3/2018"/>
    <s v="Unsatisfactory"/>
    <n v="13326"/>
    <n v="279846"/>
  </r>
  <r>
    <x v="83"/>
    <s v="APA"/>
    <x v="4"/>
    <s v=""/>
    <s v=""/>
    <n v="0"/>
    <s v="002"/>
    <s v="MML-APA-002"/>
    <s v="090397061;+FC]TASG3E"/>
    <m/>
    <n v="10"/>
    <n v="0"/>
    <n v="1"/>
    <n v="5"/>
    <n v="5"/>
    <s v="6/11/2019"/>
    <n v="96"/>
    <s v="6/11/2019"/>
    <s v="Adequate"/>
    <n v="49895"/>
    <n v="4789920"/>
  </r>
  <r>
    <x v="57"/>
    <s v="CTA1X"/>
    <x v="2"/>
    <s v=""/>
    <s v=""/>
    <n v="0"/>
    <s v="001"/>
    <s v="COQ-CTA1X-001"/>
    <s v="090397061;/^Y=HUZ5G-"/>
    <m/>
    <n v="40"/>
    <n v="29"/>
    <n v="41"/>
    <n v="54"/>
    <n v="54"/>
    <s v="6/9/2017"/>
    <n v="60"/>
    <s v="6/9/2017"/>
    <s v="Degraded"/>
    <n v="6000"/>
    <n v="360000"/>
  </r>
  <r>
    <x v="98"/>
    <s v="PTA"/>
    <x v="3"/>
    <s v=""/>
    <s v=""/>
    <n v="0"/>
    <s v="001"/>
    <s v="HCD-PTA-001"/>
    <s v="090397061;&lt;7MXH7+*M;"/>
    <m/>
    <n v="4"/>
    <n v="3"/>
    <n v="9"/>
    <n v="13"/>
    <n v="13"/>
    <s v="6/11/2019"/>
    <n v="96"/>
    <s v="6/11/2019"/>
    <s v="Adequate"/>
    <n v="7689"/>
    <n v="738144"/>
  </r>
  <r>
    <x v="87"/>
    <s v="PTB"/>
    <x v="3"/>
    <s v=""/>
    <s v=""/>
    <n v="0"/>
    <s v="001"/>
    <s v="TVF-PTB-001"/>
    <s v="090397061;[5$LMTUU$,"/>
    <m/>
    <n v="24"/>
    <n v="17"/>
    <n v="26"/>
    <n v="36"/>
    <n v="36"/>
    <s v="7/16/2019"/>
    <n v="76"/>
    <s v="7/16/2019"/>
    <s v="Adequate"/>
    <n v="224770"/>
    <n v="17082520"/>
  </r>
  <r>
    <x v="73"/>
    <s v="CTD"/>
    <x v="2"/>
    <s v=""/>
    <s v=""/>
    <n v="0"/>
    <s v="001"/>
    <s v="TWM-CTD-001"/>
    <s v="090397061;4A1`-V&amp;9\A"/>
    <m/>
    <n v="9"/>
    <n v="6"/>
    <n v="13"/>
    <n v="19"/>
    <n v="19"/>
    <s v="6/10/2017"/>
    <n v="91"/>
    <s v="6/10/2017"/>
    <s v="Adequate"/>
    <n v="5392"/>
    <n v="490672"/>
  </r>
  <r>
    <x v="38"/>
    <s v="TLA"/>
    <x v="0"/>
    <s v=""/>
    <s v=""/>
    <n v="0"/>
    <s v="001"/>
    <s v="DTL-TLA-001"/>
    <s v="090397061;89DN8&gt;VA^G"/>
    <m/>
    <n v="26"/>
    <n v="18"/>
    <n v="28"/>
    <n v="39"/>
    <n v="39"/>
    <s v="6/14/2017"/>
    <n v="74"/>
    <s v="6/14/2017"/>
    <s v="Adequate"/>
    <n v="15122"/>
    <n v="1119028"/>
  </r>
  <r>
    <x v="59"/>
    <s v="PTA"/>
    <x v="3"/>
    <s v=""/>
    <s v=""/>
    <n v="0"/>
    <s v="001"/>
    <s v="BDH-PTA-001"/>
    <s v="090397061;GQ2`^/A`$8"/>
    <m/>
    <n v="21"/>
    <n v="14"/>
    <n v="24"/>
    <n v="33"/>
    <n v="33"/>
    <s v="6/15/2017"/>
    <n v="79"/>
    <s v="6/15/2017"/>
    <s v="Adequate"/>
    <n v="274998"/>
    <n v="21724842"/>
  </r>
  <r>
    <x v="90"/>
    <s v="RY1230"/>
    <x v="1"/>
    <s v="1230"/>
    <s v="12/30"/>
    <n v="1"/>
    <s v="001"/>
    <s v="JKJ-RY1230-001"/>
    <s v="053096123HE.#LB;Y%\9"/>
    <m/>
    <n v="33"/>
    <n v="23"/>
    <n v="35"/>
    <n v="47"/>
    <n v="47"/>
    <s v="7/4/2018"/>
    <n v="67"/>
    <s v="7/4/2018"/>
    <s v="Degraded"/>
    <n v="299665"/>
    <n v="20077555"/>
  </r>
  <r>
    <x v="90"/>
    <s v="RY1230"/>
    <x v="1"/>
    <s v="1230"/>
    <s v="12/30"/>
    <n v="1"/>
    <s v="002"/>
    <s v="JKJ-RY1230-002"/>
    <s v="0903970618Q(LUSYWKEE"/>
    <m/>
    <n v="24"/>
    <n v="17"/>
    <n v="26"/>
    <n v="36"/>
    <n v="36"/>
    <s v="7/4/2018"/>
    <n v="73"/>
    <s v="7/4/2018"/>
    <s v="Adequate"/>
    <n v="22475"/>
    <n v="1640675"/>
  </r>
  <r>
    <x v="38"/>
    <s v="PPTA"/>
    <x v="5"/>
    <s v=""/>
    <s v=""/>
    <n v="0"/>
    <s v="001"/>
    <s v="DTL-PPTA-001"/>
    <s v="090397061&lt;RA&amp;EPI-T1,"/>
    <m/>
    <n v="26"/>
    <n v="18"/>
    <n v="28"/>
    <n v="39"/>
    <n v="39"/>
    <s v="6/14/2017"/>
    <n v="74"/>
    <s v="6/14/2017"/>
    <s v="Adequate"/>
    <n v="96762"/>
    <n v="7160388"/>
  </r>
  <r>
    <x v="100"/>
    <s v="PTB"/>
    <x v="3"/>
    <s v=""/>
    <s v=""/>
    <n v="0"/>
    <s v="003"/>
    <s v="OWA-PTB-003"/>
    <s v="090397061&lt;Z3A/=?2V?G"/>
    <m/>
    <n v="28"/>
    <n v="10"/>
    <n v="22"/>
    <n v="31"/>
    <n v="31"/>
    <s v="6/11/2019"/>
    <n v="93"/>
    <s v="6/11/2019"/>
    <s v="Adequate"/>
    <n v="11667"/>
    <n v="1085031"/>
  </r>
  <r>
    <x v="49"/>
    <s v="TLE"/>
    <x v="0"/>
    <s v=""/>
    <s v=""/>
    <n v="0"/>
    <s v="001"/>
    <s v="AIT-TLE-001"/>
    <s v="090397061=AN^=BY+$/$"/>
    <m/>
    <n v="15"/>
    <n v="10"/>
    <n v="18"/>
    <n v="26"/>
    <n v="26"/>
    <s v="7/16/2019"/>
    <n v="85"/>
    <s v="7/16/2019"/>
    <s v="Adequate"/>
    <n v="9881"/>
    <n v="839885"/>
  </r>
  <r>
    <x v="3"/>
    <s v="CTB"/>
    <x v="2"/>
    <s v=""/>
    <s v=""/>
    <n v="0"/>
    <s v="001"/>
    <s v="OTG-CTB-001"/>
    <s v="090397061=JP.O?RIAX*"/>
    <m/>
    <n v="25"/>
    <n v="17"/>
    <n v="27"/>
    <n v="38"/>
    <n v="38"/>
    <s v="6/6/2018"/>
    <n v="75"/>
    <s v="6/6/2018"/>
    <s v="Adequate"/>
    <n v="88832"/>
    <n v="6662400"/>
  </r>
  <r>
    <x v="103"/>
    <s v="CTA"/>
    <x v="2"/>
    <s v=""/>
    <s v=""/>
    <n v="0"/>
    <s v="001"/>
    <s v="Y63-CTA-001"/>
    <s v="090397061=Y19)WMUR?2"/>
    <m/>
    <n v="28"/>
    <n v="20"/>
    <n v="30"/>
    <n v="41"/>
    <n v="41"/>
    <s v="6/16/2017"/>
    <n v="72"/>
    <s v="6/16/2017"/>
    <s v="Adequate"/>
    <n v="16239"/>
    <n v="1169208"/>
  </r>
  <r>
    <x v="56"/>
    <s v="APA"/>
    <x v="4"/>
    <s v=""/>
    <s v=""/>
    <n v="0"/>
    <s v="003"/>
    <s v="BRD-APA-003"/>
    <s v="090397061&gt;/AT-JRLSI`"/>
    <m/>
    <n v="15"/>
    <n v="10"/>
    <n v="18"/>
    <n v="26"/>
    <n v="26"/>
    <s v="6/7/2017"/>
    <n v="85"/>
    <s v="6/7/2017"/>
    <s v="Adequate"/>
    <n v="72036"/>
    <n v="6123060"/>
  </r>
  <r>
    <x v="18"/>
    <s v="APC"/>
    <x v="4"/>
    <s v=""/>
    <s v=""/>
    <n v="0"/>
    <s v="002"/>
    <s v="RGK-APC-002"/>
    <s v="090397061&gt;;48NS[2&gt;Y6"/>
    <m/>
    <n v="22"/>
    <n v="1"/>
    <n v="16"/>
    <n v="24"/>
    <n v="24"/>
    <s v="6/23/2017"/>
    <n v="88"/>
    <s v="6/23/2017"/>
    <s v="Adequate"/>
    <n v="28439"/>
    <n v="2502632"/>
  </r>
  <r>
    <x v="76"/>
    <s v="APA"/>
    <x v="4"/>
    <s v=""/>
    <s v=""/>
    <n v="0"/>
    <s v="004"/>
    <s v="HIB-APA-004"/>
    <s v="090397061&gt;;4W`D@4KF`"/>
    <m/>
    <n v="12"/>
    <n v="8"/>
    <n v="16"/>
    <n v="22"/>
    <n v="22"/>
    <s v="6/11/2017"/>
    <n v="88"/>
    <s v="6/11/2017"/>
    <s v="Adequate"/>
    <n v="23921"/>
    <n v="2105048"/>
  </r>
  <r>
    <x v="25"/>
    <s v="PTA"/>
    <x v="3"/>
    <s v=""/>
    <s v=""/>
    <n v="0"/>
    <s v="001"/>
    <s v="FKA-PTA-001"/>
    <s v="090397061&gt;_CH5B1Z9-\"/>
    <m/>
    <n v="26"/>
    <n v="18"/>
    <n v="28"/>
    <n v="39"/>
    <n v="39"/>
    <s v="6/23/2017"/>
    <n v="68"/>
    <s v="6/23/2017"/>
    <s v="Degraded"/>
    <n v="143497"/>
    <n v="9757796"/>
  </r>
  <r>
    <x v="40"/>
    <s v="PTA"/>
    <x v="3"/>
    <s v=""/>
    <s v=""/>
    <n v="0"/>
    <s v="005"/>
    <s v="INL-PTA-005"/>
    <s v="090397061&gt;`%X2]K/&amp;7$"/>
    <m/>
    <n v="0"/>
    <n v="0"/>
    <n v="0"/>
    <n v="0"/>
    <n v="0"/>
    <s v="7/16/2019"/>
    <n v="100"/>
    <s v="8/15/2019"/>
    <s v="Adequate"/>
    <n v="50176"/>
    <n v="5017600"/>
  </r>
  <r>
    <x v="59"/>
    <s v="TLK"/>
    <x v="0"/>
    <s v=""/>
    <s v=""/>
    <n v="0"/>
    <s v="001"/>
    <s v="BDH-TLK-001"/>
    <s v="090397061&gt;8$N#B-W3S@"/>
    <m/>
    <n v="19"/>
    <n v="13"/>
    <n v="22"/>
    <n v="31"/>
    <n v="31"/>
    <s v="6/15/2017"/>
    <n v="81"/>
    <s v="6/15/2017"/>
    <s v="Adequate"/>
    <n v="19072"/>
    <n v="1544832"/>
  </r>
  <r>
    <x v="72"/>
    <s v="RY1735"/>
    <x v="1"/>
    <s v="1735"/>
    <s v="17/35"/>
    <n v="1"/>
    <s v="001"/>
    <s v="JMR-RY1735-001"/>
    <s v="053096123AS:$=Y;&amp;(ZZ"/>
    <m/>
    <n v="26"/>
    <n v="18"/>
    <n v="28"/>
    <n v="39"/>
    <n v="39"/>
    <s v="6/7/2017"/>
    <n v="74"/>
    <s v="6/7/2017"/>
    <s v="Adequate"/>
    <n v="300087"/>
    <n v="22206438"/>
  </r>
  <r>
    <x v="39"/>
    <s v="RTA"/>
    <x v="6"/>
    <s v=""/>
    <s v=""/>
    <n v="0"/>
    <s v="001"/>
    <s v="ACQ-RTA-001"/>
    <s v="090397061?_G`DP4HD;6"/>
    <m/>
    <n v="21"/>
    <n v="14"/>
    <n v="24"/>
    <n v="33"/>
    <n v="33"/>
    <s v="6/11/2019"/>
    <n v="79"/>
    <s v="6/11/2019"/>
    <s v="Adequate"/>
    <n v="12642"/>
    <n v="998718"/>
  </r>
  <r>
    <x v="59"/>
    <s v="CTC2"/>
    <x v="2"/>
    <s v=""/>
    <s v=""/>
    <n v="0"/>
    <s v="001"/>
    <s v="BDH-CTC2-001"/>
    <s v="090397061?F&amp;V^EA)[P["/>
    <m/>
    <n v="23"/>
    <n v="16"/>
    <n v="25"/>
    <n v="35"/>
    <n v="35"/>
    <s v="6/15/2017"/>
    <n v="77"/>
    <s v="6/15/2017"/>
    <s v="Adequate"/>
    <n v="7408"/>
    <n v="570416"/>
  </r>
  <r>
    <x v="59"/>
    <s v="CTA4"/>
    <x v="2"/>
    <s v=""/>
    <s v=""/>
    <n v="0"/>
    <s v="001"/>
    <s v="BDH-CTA4-001"/>
    <s v="090397061?UY$K2#&gt;`8Q"/>
    <m/>
    <n v="20"/>
    <n v="14"/>
    <n v="23"/>
    <n v="32"/>
    <n v="32"/>
    <s v="6/15/2017"/>
    <n v="80"/>
    <s v="6/15/2017"/>
    <s v="Adequate"/>
    <n v="21756"/>
    <n v="1740480"/>
  </r>
  <r>
    <x v="56"/>
    <s v="TLA"/>
    <x v="0"/>
    <s v=""/>
    <s v=""/>
    <n v="0"/>
    <s v="001"/>
    <s v="BRD-TLA-001"/>
    <s v="090397061@$X`D&amp;2K%:["/>
    <m/>
    <n v="0"/>
    <n v="0"/>
    <n v="0"/>
    <n v="0"/>
    <n v="0"/>
    <s v="6/30/2017"/>
    <n v="100"/>
    <s v="6/30/2017"/>
    <s v="Adequate"/>
    <n v="72753"/>
    <n v="7275300"/>
  </r>
  <r>
    <x v="50"/>
    <s v="CTA1"/>
    <x v="2"/>
    <s v=""/>
    <s v=""/>
    <n v="0"/>
    <s v="002"/>
    <s v="AUM-CTA1-002"/>
    <s v="090397061@@&lt;@Q.)299&lt;"/>
    <m/>
    <n v="24"/>
    <n v="17"/>
    <n v="26"/>
    <n v="36"/>
    <n v="36"/>
    <s v="6/22/2017"/>
    <n v="76"/>
    <s v="6/22/2017"/>
    <s v="Adequate"/>
    <n v="19265"/>
    <n v="1464140"/>
  </r>
  <r>
    <x v="18"/>
    <s v="APA"/>
    <x v="4"/>
    <s v=""/>
    <s v=""/>
    <n v="0"/>
    <s v="003"/>
    <s v="RGK-APA-003"/>
    <s v="090397061@KE#M$\&amp;1&gt;&lt;"/>
    <m/>
    <n v="0"/>
    <n v="0"/>
    <n v="0"/>
    <n v="0"/>
    <n v="0"/>
    <s v="6/23/2017"/>
    <n v="100"/>
    <s v="6/23/2017"/>
    <s v="Adequate"/>
    <n v="19165"/>
    <n v="1916500"/>
  </r>
  <r>
    <x v="68"/>
    <s v="TLA"/>
    <x v="0"/>
    <s v=""/>
    <s v=""/>
    <n v="0"/>
    <s v="001"/>
    <s v="MWM-TLA-001"/>
    <s v="090397061@Q&gt;N^,:76R-"/>
    <m/>
    <n v="9"/>
    <n v="0"/>
    <n v="0"/>
    <n v="3"/>
    <n v="3"/>
    <s v="6/7/2018"/>
    <n v="97"/>
    <s v="6/7/2018"/>
    <s v="Adequate"/>
    <n v="18709"/>
    <n v="1814773"/>
  </r>
  <r>
    <x v="4"/>
    <s v="TLA"/>
    <x v="0"/>
    <s v=""/>
    <s v=""/>
    <n v="0"/>
    <s v="001"/>
    <s v="ROS-TLA-001"/>
    <s v="090397061@R^3K.C&lt;=AZ"/>
    <m/>
    <n v="54"/>
    <n v="41"/>
    <n v="54"/>
    <n v="69"/>
    <n v="69"/>
    <s v="6/9/2018"/>
    <n v="19"/>
    <s v="6/9/2018"/>
    <s v="Unsatisfactory"/>
    <n v="22712"/>
    <n v="431528"/>
  </r>
  <r>
    <x v="72"/>
    <s v="RY1735"/>
    <x v="1"/>
    <s v="1735"/>
    <s v="17/35"/>
    <n v="1"/>
    <s v="002"/>
    <s v="JMR-RY1735-002"/>
    <s v="IITDB-R:\,CAIPB]=)2L"/>
    <m/>
    <n v="24"/>
    <n v="17"/>
    <n v="26"/>
    <n v="36"/>
    <n v="36"/>
    <s v="6/7/2017"/>
    <n v="76"/>
    <s v="6/7/2017"/>
    <s v="Adequate"/>
    <n v="60047"/>
    <n v="4563572"/>
  </r>
  <r>
    <x v="100"/>
    <s v="CTA2"/>
    <x v="2"/>
    <s v=""/>
    <s v=""/>
    <n v="0"/>
    <s v="002"/>
    <s v="OWA-CTA2-002"/>
    <s v="090397061[;L-:BUR&lt;V["/>
    <m/>
    <n v="10"/>
    <n v="0"/>
    <n v="1"/>
    <n v="5"/>
    <n v="5"/>
    <s v="6/11/2019"/>
    <n v="90"/>
    <s v="6/11/2019"/>
    <s v="Adequate"/>
    <n v="9826"/>
    <n v="884340"/>
  </r>
  <r>
    <x v="46"/>
    <s v="PTD"/>
    <x v="3"/>
    <s v=""/>
    <s v=""/>
    <n v="0"/>
    <s v="003"/>
    <s v="STC-PTD-003"/>
    <s v="090397061[@?ZSXA;?8Q"/>
    <m/>
    <n v="7"/>
    <n v="0"/>
    <n v="0"/>
    <n v="0"/>
    <n v="0"/>
    <s v="5/31/2018"/>
    <n v="96"/>
    <s v="5/31/2018"/>
    <s v="Adequate"/>
    <n v="55232"/>
    <n v="5302272"/>
  </r>
  <r>
    <x v="6"/>
    <s v="TLC"/>
    <x v="0"/>
    <s v=""/>
    <s v=""/>
    <n v="0"/>
    <s v="001"/>
    <s v="PWC-TLC-001"/>
    <s v="090397061[_[GAABJ\8["/>
    <m/>
    <n v="41"/>
    <n v="30"/>
    <n v="42"/>
    <n v="55"/>
    <n v="55"/>
    <s v="7/16/2019"/>
    <n v="54"/>
    <s v="7/16/2019"/>
    <s v="Unsatisfactory"/>
    <n v="12458"/>
    <n v="672732"/>
  </r>
  <r>
    <x v="0"/>
    <s v="APA"/>
    <x v="4"/>
    <s v=""/>
    <s v=""/>
    <n v="0"/>
    <s v="003"/>
    <s v="LXL-APA-003"/>
    <s v="090397061[654HMW4PV9"/>
    <m/>
    <n v="26"/>
    <n v="18"/>
    <n v="28"/>
    <n v="39"/>
    <n v="39"/>
    <s v="7/16/2019"/>
    <n v="74"/>
    <s v="7/16/2019"/>
    <s v="Adequate"/>
    <n v="22145"/>
    <n v="1638730"/>
  </r>
  <r>
    <x v="72"/>
    <s v="RY1129"/>
    <x v="1"/>
    <s v="1129"/>
    <s v="11/29"/>
    <n v="0"/>
    <s v="003"/>
    <s v="JMR-RY1129-003"/>
    <s v="IITDB#`&gt;@`5(D4B-,D&amp;5"/>
    <m/>
    <n v="9"/>
    <n v="6"/>
    <n v="13"/>
    <n v="19"/>
    <n v="19"/>
    <s v="6/7/2017"/>
    <n v="91"/>
    <s v="6/7/2017"/>
    <s v="Adequate"/>
    <n v="6719"/>
    <n v="611429"/>
  </r>
  <r>
    <x v="100"/>
    <s v="APA"/>
    <x v="4"/>
    <s v=""/>
    <s v=""/>
    <n v="0"/>
    <s v="003"/>
    <s v="OWA-APA-003"/>
    <s v="090397061[O&gt;IV12SP#^"/>
    <m/>
    <n v="13"/>
    <n v="9"/>
    <n v="16"/>
    <n v="23"/>
    <n v="23"/>
    <s v="6/11/2019"/>
    <n v="87"/>
    <s v="6/11/2019"/>
    <s v="Adequate"/>
    <n v="54140"/>
    <n v="4710180"/>
  </r>
  <r>
    <x v="49"/>
    <s v="CTB"/>
    <x v="2"/>
    <s v=""/>
    <s v=""/>
    <n v="0"/>
    <s v="002"/>
    <s v="AIT-CTB-002"/>
    <s v="090397061\+YFB%=^12B"/>
    <m/>
    <n v="28"/>
    <n v="20"/>
    <n v="30"/>
    <n v="41"/>
    <n v="41"/>
    <s v="7/16/2019"/>
    <n v="72"/>
    <s v="7/16/2019"/>
    <s v="Adequate"/>
    <n v="17231"/>
    <n v="1240632"/>
  </r>
  <r>
    <x v="20"/>
    <s v="TLA"/>
    <x v="0"/>
    <s v=""/>
    <s v=""/>
    <n v="0"/>
    <s v="001"/>
    <s v="AEL-TLA-001"/>
    <s v="090397061\;+,VK&lt;QW^Y"/>
    <m/>
    <n v="15"/>
    <n v="10"/>
    <n v="18"/>
    <n v="26"/>
    <n v="26"/>
    <s v="6/11/2019"/>
    <n v="85"/>
    <s v="6/11/2019"/>
    <s v="Adequate"/>
    <n v="22353"/>
    <n v="1900005"/>
  </r>
  <r>
    <x v="17"/>
    <s v="APA"/>
    <x v="4"/>
    <s v=""/>
    <s v=""/>
    <n v="0"/>
    <s v="002"/>
    <s v="12Y-APA-002"/>
    <s v="090397061\1/(;3?SS67"/>
    <m/>
    <n v="11"/>
    <n v="8"/>
    <n v="15"/>
    <n v="21"/>
    <n v="21"/>
    <s v="6/20/2017"/>
    <n v="89"/>
    <s v="6/20/2017"/>
    <s v="Adequate"/>
    <n v="72668"/>
    <n v="6467452"/>
  </r>
  <r>
    <x v="54"/>
    <s v="CTE"/>
    <x v="2"/>
    <s v=""/>
    <s v=""/>
    <n v="0"/>
    <s v="001"/>
    <s v="AXN-CTE-001"/>
    <s v="090397061\18B&lt;/:H5%["/>
    <m/>
    <n v="25"/>
    <n v="17"/>
    <n v="27"/>
    <n v="38"/>
    <n v="38"/>
    <s v="6/11/2019"/>
    <n v="75"/>
    <s v="6/11/2019"/>
    <s v="Adequate"/>
    <n v="4969"/>
    <n v="372675"/>
  </r>
  <r>
    <x v="11"/>
    <s v="TLA"/>
    <x v="0"/>
    <s v=""/>
    <s v=""/>
    <n v="0"/>
    <s v="001"/>
    <s v="PKD-TLA-001"/>
    <s v="090397061\N0HSV;9)%6"/>
    <m/>
    <n v="61"/>
    <n v="47"/>
    <n v="61"/>
    <n v="75"/>
    <n v="75"/>
    <s v="7/16/2019"/>
    <n v="14"/>
    <s v="7/16/2019"/>
    <s v="Unsatisfactory"/>
    <n v="69891"/>
    <n v="978474"/>
  </r>
  <r>
    <x v="83"/>
    <s v="TLE"/>
    <x v="0"/>
    <s v=""/>
    <s v=""/>
    <n v="0"/>
    <s v="001"/>
    <s v="MML-TLE-001"/>
    <s v="090397061^/D3S]1`6*6"/>
    <m/>
    <n v="28"/>
    <n v="20"/>
    <n v="30"/>
    <n v="41"/>
    <n v="41"/>
    <s v="6/11/2019"/>
    <n v="69"/>
    <s v="6/11/2019"/>
    <s v="Degraded"/>
    <n v="11366"/>
    <n v="784254"/>
  </r>
  <r>
    <x v="0"/>
    <s v="APA"/>
    <x v="4"/>
    <s v=""/>
    <s v=""/>
    <n v="0"/>
    <s v="004"/>
    <s v="LXL-APA-004"/>
    <s v="090397061^:3F^I_2L5U"/>
    <m/>
    <n v="44"/>
    <n v="32"/>
    <n v="45"/>
    <n v="59"/>
    <n v="59"/>
    <s v="7/16/2019"/>
    <n v="56"/>
    <s v="7/16/2019"/>
    <s v="Degraded"/>
    <n v="31371"/>
    <n v="1756776"/>
  </r>
  <r>
    <x v="38"/>
    <s v="CTB"/>
    <x v="2"/>
    <s v=""/>
    <s v=""/>
    <n v="0"/>
    <s v="001"/>
    <s v="DTL-CTB-001"/>
    <s v="090397061^&lt;8Z?37=TIK"/>
    <m/>
    <n v="30"/>
    <n v="21"/>
    <n v="32"/>
    <n v="43"/>
    <n v="43"/>
    <s v="6/14/2017"/>
    <n v="70"/>
    <s v="6/14/2017"/>
    <s v="Degraded"/>
    <n v="15984"/>
    <n v="1118880"/>
  </r>
  <r>
    <x v="98"/>
    <s v="PTA"/>
    <x v="3"/>
    <s v=""/>
    <s v=""/>
    <n v="0"/>
    <s v="003"/>
    <s v="HCD-PTA-003"/>
    <s v="090397061^];UY$/F`U?"/>
    <m/>
    <n v="6"/>
    <n v="4"/>
    <n v="11"/>
    <n v="15"/>
    <n v="15"/>
    <s v="6/11/2019"/>
    <n v="94"/>
    <s v="6/11/2019"/>
    <s v="Adequate"/>
    <n v="131438"/>
    <n v="12355172"/>
  </r>
  <r>
    <x v="60"/>
    <s v="RTA"/>
    <x v="6"/>
    <s v=""/>
    <s v=""/>
    <n v="0"/>
    <s v="001"/>
    <s v="CBG-RTA-001"/>
    <s v="090397061^7N1+NQ9B9Y"/>
    <m/>
    <n v="38"/>
    <n v="27"/>
    <n v="39"/>
    <n v="52"/>
    <n v="52"/>
    <s v="6/6/2017"/>
    <n v="62"/>
    <s v="6/6/2017"/>
    <s v="Degraded"/>
    <n v="13988"/>
    <n v="867256"/>
  </r>
  <r>
    <x v="100"/>
    <s v="APA"/>
    <x v="4"/>
    <s v=""/>
    <s v=""/>
    <n v="0"/>
    <s v="001"/>
    <s v="OWA-APA-001"/>
    <s v="090397061^9#P%+(7(%C"/>
    <m/>
    <n v="2"/>
    <n v="0"/>
    <n v="0"/>
    <n v="0"/>
    <n v="0"/>
    <s v="6/11/2019"/>
    <n v="94"/>
    <s v="6/11/2019"/>
    <s v="Adequate"/>
    <n v="98093"/>
    <n v="9220742"/>
  </r>
  <r>
    <x v="72"/>
    <s v="RY1129"/>
    <x v="1"/>
    <s v="1129"/>
    <s v="11/29"/>
    <n v="0"/>
    <s v="001"/>
    <s v="JMR-RY1129-001"/>
    <s v="IITDB\%2$7HDSUQ/K1*)"/>
    <m/>
    <n v="6"/>
    <n v="4"/>
    <n v="11"/>
    <n v="15"/>
    <n v="15"/>
    <s v="6/7/2017"/>
    <n v="94"/>
    <s v="6/7/2017"/>
    <s v="Adequate"/>
    <n v="7323"/>
    <n v="688362"/>
  </r>
  <r>
    <x v="0"/>
    <s v="TLA"/>
    <x v="0"/>
    <s v=""/>
    <s v=""/>
    <n v="0"/>
    <s v="001"/>
    <s v="LXL-TLA-001"/>
    <s v="090397061_&amp;$7]96ZMX:"/>
    <m/>
    <n v="32"/>
    <n v="23"/>
    <n v="34"/>
    <n v="46"/>
    <n v="46"/>
    <s v="7/16/2019"/>
    <n v="68"/>
    <s v="7/16/2019"/>
    <s v="Degraded"/>
    <n v="20413"/>
    <n v="1388084"/>
  </r>
  <r>
    <x v="68"/>
    <s v="TLA"/>
    <x v="0"/>
    <s v=""/>
    <s v=""/>
    <n v="0"/>
    <s v="002"/>
    <s v="MWM-TLA-002"/>
    <s v="090397061_]T*ZP:(Y85"/>
    <m/>
    <n v="38"/>
    <n v="27"/>
    <n v="39"/>
    <n v="52"/>
    <n v="52"/>
    <s v="6/7/2018"/>
    <n v="51"/>
    <s v="6/7/2018"/>
    <s v="Unsatisfactory"/>
    <n v="76960"/>
    <n v="3924960"/>
  </r>
  <r>
    <x v="4"/>
    <s v="RP2"/>
    <x v="7"/>
    <s v=""/>
    <s v=""/>
    <n v="0"/>
    <s v="001"/>
    <s v="ROS-RP2-001"/>
    <s v="090397061_KN]E:(E?OG"/>
    <m/>
    <n v="40"/>
    <n v="29"/>
    <n v="41"/>
    <n v="54"/>
    <n v="54"/>
    <s v="6/9/2018"/>
    <n v="55"/>
    <s v="6/9/2018"/>
    <s v="Unsatisfactory"/>
    <n v="14017"/>
    <n v="770935"/>
  </r>
  <r>
    <x v="0"/>
    <s v="TLE"/>
    <x v="0"/>
    <s v=""/>
    <s v=""/>
    <n v="0"/>
    <s v="001"/>
    <s v="LXL-TLE-001"/>
    <s v="090397061`\^8MYK-N9)"/>
    <m/>
    <n v="14"/>
    <n v="10"/>
    <n v="17"/>
    <n v="25"/>
    <n v="25"/>
    <s v="7/16/2019"/>
    <n v="86"/>
    <s v="7/16/2019"/>
    <s v="Adequate"/>
    <n v="9991"/>
    <n v="859226"/>
  </r>
  <r>
    <x v="23"/>
    <s v="TLA"/>
    <x v="0"/>
    <s v=""/>
    <s v=""/>
    <n v="0"/>
    <s v="001"/>
    <s v="1D6-TLA-001"/>
    <s v="090397061`2[HJ)I0T-)"/>
    <m/>
    <n v="50"/>
    <n v="37"/>
    <n v="50"/>
    <n v="65"/>
    <n v="65"/>
    <s v="6/3/2018"/>
    <n v="44"/>
    <s v="6/3/2018"/>
    <s v="Unsatisfactory"/>
    <n v="20418"/>
    <n v="898392"/>
  </r>
  <r>
    <x v="98"/>
    <s v="APB"/>
    <x v="4"/>
    <s v=""/>
    <s v=""/>
    <n v="0"/>
    <s v="001"/>
    <s v="HCD-APB-001"/>
    <s v="090397061`222/NU4X?^"/>
    <m/>
    <n v="9"/>
    <n v="6"/>
    <n v="13"/>
    <n v="19"/>
    <n v="19"/>
    <s v="6/11/2019"/>
    <n v="91"/>
    <s v="6/11/2019"/>
    <s v="Adequate"/>
    <n v="109221"/>
    <n v="9939111"/>
  </r>
  <r>
    <x v="59"/>
    <s v="APA"/>
    <x v="4"/>
    <s v=""/>
    <s v=""/>
    <n v="0"/>
    <s v="001"/>
    <s v="BDH-APA-001"/>
    <s v="090397061`8AS)XUG8IK"/>
    <m/>
    <n v="12"/>
    <n v="0"/>
    <n v="4"/>
    <n v="8"/>
    <n v="8"/>
    <s v="6/15/2017"/>
    <n v="94"/>
    <s v="6/15/2017"/>
    <s v="Adequate"/>
    <n v="137515"/>
    <n v="12926410"/>
  </r>
  <r>
    <x v="38"/>
    <s v="TLF"/>
    <x v="0"/>
    <s v=""/>
    <s v=""/>
    <n v="0"/>
    <s v="001"/>
    <s v="DTL-TLF-001"/>
    <s v="090397061`A:D,_2;GAI"/>
    <m/>
    <n v="26"/>
    <n v="18"/>
    <n v="28"/>
    <n v="39"/>
    <n v="39"/>
    <s v="6/14/2017"/>
    <n v="74"/>
    <s v="6/14/2017"/>
    <s v="Adequate"/>
    <n v="11843"/>
    <n v="876382"/>
  </r>
  <r>
    <x v="63"/>
    <s v="APB"/>
    <x v="4"/>
    <s v=""/>
    <s v=""/>
    <n v="0"/>
    <s v="001"/>
    <s v="BJI-APB-001"/>
    <s v="090397061`HX*&gt;V6A,GE"/>
    <m/>
    <n v="7"/>
    <n v="0"/>
    <n v="0"/>
    <n v="0"/>
    <n v="0"/>
    <s v="7/1/2018"/>
    <n v="94"/>
    <s v="7/1/2018"/>
    <s v="Adequate"/>
    <n v="73339"/>
    <n v="6893866"/>
  </r>
  <r>
    <x v="4"/>
    <s v="PTA"/>
    <x v="3"/>
    <s v=""/>
    <s v=""/>
    <n v="0"/>
    <s v="001"/>
    <s v="ROS-PTA-001"/>
    <s v="090397061`KURLLGO@FS"/>
    <m/>
    <n v="35"/>
    <n v="25"/>
    <n v="37"/>
    <n v="49"/>
    <n v="49"/>
    <s v="6/9/2018"/>
    <n v="65"/>
    <s v="6/9/2018"/>
    <s v="Degraded"/>
    <n v="110349"/>
    <n v="7172685"/>
  </r>
  <r>
    <x v="21"/>
    <s v="RTA"/>
    <x v="6"/>
    <s v=""/>
    <s v=""/>
    <n v="0"/>
    <s v="001"/>
    <s v="HZX-RTA-001"/>
    <s v="0903970610*&amp;=]&lt;\BNB?"/>
    <m/>
    <n v="8"/>
    <n v="6"/>
    <n v="12"/>
    <n v="18"/>
    <n v="18"/>
    <s v="6/10/2018"/>
    <n v="92"/>
    <s v="6/10/2018"/>
    <s v="Adequate"/>
    <n v="10592"/>
    <n v="974464"/>
  </r>
  <r>
    <x v="87"/>
    <s v="TLC"/>
    <x v="0"/>
    <s v=""/>
    <s v=""/>
    <n v="0"/>
    <s v="001"/>
    <s v="TVF-TLC-001"/>
    <s v="0903970610@L5MKI$4WH"/>
    <m/>
    <n v="59"/>
    <n v="45"/>
    <n v="59"/>
    <n v="73"/>
    <n v="73"/>
    <s v="7/16/2019"/>
    <n v="1"/>
    <s v="7/16/2019"/>
    <s v="Unsatisfactory"/>
    <n v="28185"/>
    <n v="28185"/>
  </r>
  <r>
    <x v="59"/>
    <s v="TLE"/>
    <x v="0"/>
    <s v=""/>
    <s v=""/>
    <n v="0"/>
    <s v="001"/>
    <s v="BDH-TLE-001"/>
    <s v="0903970610G(AX%.RTNQ"/>
    <m/>
    <n v="0"/>
    <n v="0"/>
    <n v="0"/>
    <n v="0"/>
    <n v="0"/>
    <s v="6/15/2017"/>
    <n v="100"/>
    <s v="6/15/2017"/>
    <s v="Adequate"/>
    <n v="16521"/>
    <n v="1652100"/>
  </r>
  <r>
    <x v="50"/>
    <s v="CTA2"/>
    <x v="2"/>
    <s v=""/>
    <s v=""/>
    <n v="0"/>
    <s v="002"/>
    <s v="AUM-CTA2-002"/>
    <s v="0903970610KU=^`HBS42"/>
    <m/>
    <n v="26"/>
    <n v="18"/>
    <n v="28"/>
    <n v="39"/>
    <n v="39"/>
    <s v="6/22/2017"/>
    <n v="74"/>
    <s v="6/22/2017"/>
    <s v="Adequate"/>
    <n v="13025"/>
    <n v="963850"/>
  </r>
  <r>
    <x v="72"/>
    <s v="RY1129"/>
    <x v="1"/>
    <s v="1129"/>
    <s v="11/29"/>
    <n v="0"/>
    <s v="002"/>
    <s v="JMR-RY1129-002"/>
    <s v="IITDBA,D?[,)9(%0N&amp;#G"/>
    <m/>
    <n v="14"/>
    <n v="10"/>
    <n v="17"/>
    <n v="25"/>
    <n v="25"/>
    <s v="6/7/2017"/>
    <n v="86"/>
    <s v="6/7/2017"/>
    <s v="Adequate"/>
    <n v="27868"/>
    <n v="2396648"/>
  </r>
  <r>
    <x v="87"/>
    <s v="TLD"/>
    <x v="0"/>
    <s v=""/>
    <s v=""/>
    <n v="0"/>
    <s v="001"/>
    <s v="TVF-TLD-001"/>
    <s v="0903970610XMQJC=;=O_"/>
    <m/>
    <n v="27"/>
    <n v="19"/>
    <n v="29"/>
    <n v="40"/>
    <n v="40"/>
    <s v="7/16/2019"/>
    <n v="73"/>
    <s v="7/16/2019"/>
    <s v="Adequate"/>
    <n v="19586"/>
    <n v="1429778"/>
  </r>
  <r>
    <x v="77"/>
    <s v="RTA"/>
    <x v="6"/>
    <s v=""/>
    <s v=""/>
    <n v="0"/>
    <s v="001"/>
    <s v="JYG-RTA-001"/>
    <s v="0903970610Y8_*`PPN98"/>
    <m/>
    <n v="29"/>
    <n v="20"/>
    <n v="31"/>
    <n v="42"/>
    <n v="42"/>
    <s v="6/11/2019"/>
    <n v="71"/>
    <s v="6/11/2019"/>
    <s v="Adequate"/>
    <n v="10614"/>
    <n v="753594"/>
  </r>
  <r>
    <x v="77"/>
    <s v="RY1533"/>
    <x v="1"/>
    <s v="1533"/>
    <s v="15/33"/>
    <n v="1"/>
    <s v="002"/>
    <s v="JYG-RY1533-002"/>
    <s v="053096123-RTD2UBW&amp;L^"/>
    <m/>
    <n v="29"/>
    <n v="20"/>
    <n v="31"/>
    <n v="42"/>
    <n v="42"/>
    <s v="6/11/2019"/>
    <n v="71"/>
    <s v="6/11/2019"/>
    <s v="Adequate"/>
    <n v="45019"/>
    <n v="3196349"/>
  </r>
  <r>
    <x v="22"/>
    <s v="TLA"/>
    <x v="0"/>
    <s v=""/>
    <s v=""/>
    <n v="0"/>
    <s v="002"/>
    <s v="16D-TLA-002"/>
    <s v="09039706111PPH%*@`N&lt;"/>
    <m/>
    <n v="41"/>
    <n v="30"/>
    <n v="42"/>
    <n v="55"/>
    <n v="55"/>
    <s v="7/16/2019"/>
    <n v="56"/>
    <s v="7/16/2019"/>
    <s v="Degraded"/>
    <n v="4392"/>
    <n v="245952"/>
  </r>
  <r>
    <x v="77"/>
    <s v="TLA"/>
    <x v="0"/>
    <s v=""/>
    <s v=""/>
    <n v="0"/>
    <s v="002"/>
    <s v="JYG-TLA-002"/>
    <s v="09039706112K/O+&lt;9$6,"/>
    <m/>
    <n v="25"/>
    <n v="17"/>
    <n v="27"/>
    <n v="38"/>
    <n v="38"/>
    <s v="6/11/2019"/>
    <n v="72"/>
    <s v="6/11/2019"/>
    <s v="Adequate"/>
    <n v="41737"/>
    <n v="3005064"/>
  </r>
  <r>
    <x v="17"/>
    <s v="PPTA"/>
    <x v="5"/>
    <s v=""/>
    <s v=""/>
    <n v="0"/>
    <s v="001"/>
    <s v="12Y-PPTA-001"/>
    <s v="0903970612*FS=RT)13H"/>
    <m/>
    <n v="14"/>
    <n v="10"/>
    <n v="17"/>
    <n v="25"/>
    <n v="25"/>
    <s v="6/20/2017"/>
    <n v="86"/>
    <s v="6/20/2017"/>
    <s v="Adequate"/>
    <n v="25400"/>
    <n v="2184400"/>
  </r>
  <r>
    <x v="100"/>
    <s v="CTA2"/>
    <x v="2"/>
    <s v=""/>
    <s v=""/>
    <n v="0"/>
    <s v="001"/>
    <s v="OWA-CTA2-001"/>
    <s v="0903970612G]:K633]U["/>
    <m/>
    <n v="0"/>
    <n v="0"/>
    <n v="0"/>
    <n v="0"/>
    <n v="0"/>
    <s v="6/11/2019"/>
    <n v="100"/>
    <s v="6/11/2019"/>
    <s v="Adequate"/>
    <n v="9680"/>
    <n v="968000"/>
  </r>
  <r>
    <x v="87"/>
    <s v="CTA2X"/>
    <x v="2"/>
    <s v=""/>
    <s v=""/>
    <n v="0"/>
    <s v="003"/>
    <s v="TVF-CTA2X-003"/>
    <s v="0903970613;EG8[&gt;:_[\"/>
    <m/>
    <n v="9"/>
    <n v="6"/>
    <n v="13"/>
    <n v="19"/>
    <n v="19"/>
    <s v="7/16/2019"/>
    <n v="91"/>
    <s v="7/16/2019"/>
    <s v="Adequate"/>
    <n v="11740"/>
    <n v="1068340"/>
  </r>
  <r>
    <x v="70"/>
    <s v="TLA"/>
    <x v="0"/>
    <s v=""/>
    <s v=""/>
    <n v="0"/>
    <s v="001"/>
    <s v="MJQ-TLA-001"/>
    <s v="0903970613[I;]1U%VL-"/>
    <m/>
    <n v="38"/>
    <n v="27"/>
    <n v="39"/>
    <n v="52"/>
    <n v="52"/>
    <s v="6/11/2019"/>
    <n v="55"/>
    <s v="6/11/2019"/>
    <s v="Unsatisfactory"/>
    <n v="44451"/>
    <n v="2444805"/>
  </r>
  <r>
    <x v="93"/>
    <s v="APA"/>
    <x v="4"/>
    <s v=""/>
    <s v=""/>
    <n v="0"/>
    <s v="001"/>
    <s v="CNB-APA-001"/>
    <s v="0903970613]%X#/WT&gt;(["/>
    <m/>
    <n v="16"/>
    <n v="11"/>
    <n v="19"/>
    <n v="27"/>
    <n v="27"/>
    <s v="6/19/2017"/>
    <n v="84"/>
    <s v="6/19/2017"/>
    <s v="Adequate"/>
    <n v="26424"/>
    <n v="2219616"/>
  </r>
  <r>
    <x v="51"/>
    <s v="APA"/>
    <x v="4"/>
    <s v=""/>
    <s v=""/>
    <n v="0"/>
    <s v="001"/>
    <s v="FFM-APA-001"/>
    <s v="0903970613^FZ1FX67[,"/>
    <m/>
    <n v="39"/>
    <n v="21"/>
    <n v="31"/>
    <n v="43"/>
    <n v="43"/>
    <s v="7/5/2018"/>
    <n v="80"/>
    <s v="7/5/2018"/>
    <s v="Adequate"/>
    <n v="194921"/>
    <n v="15593680"/>
  </r>
  <r>
    <x v="56"/>
    <s v="APA"/>
    <x v="4"/>
    <s v=""/>
    <s v=""/>
    <n v="0"/>
    <s v="001"/>
    <s v="BRD-APA-001"/>
    <s v="09039706137O&gt;TI&gt;$M.`"/>
    <m/>
    <n v="30"/>
    <n v="12"/>
    <n v="24"/>
    <n v="34"/>
    <n v="34"/>
    <s v="6/8/2017"/>
    <n v="91"/>
    <s v="6/8/2017"/>
    <s v="Adequate"/>
    <n v="116748"/>
    <n v="10624068"/>
  </r>
  <r>
    <x v="62"/>
    <s v="TLA"/>
    <x v="0"/>
    <s v=""/>
    <s v=""/>
    <n v="0"/>
    <s v="001"/>
    <s v="DXX-TLA-001"/>
    <s v="0903970613CE&amp;65)#$:9"/>
    <m/>
    <n v="2"/>
    <n v="2"/>
    <n v="8"/>
    <n v="11"/>
    <n v="11"/>
    <s v="6/11/2019"/>
    <n v="98"/>
    <s v="6/11/2019"/>
    <s v="Adequate"/>
    <n v="23285"/>
    <n v="2281930"/>
  </r>
  <r>
    <x v="77"/>
    <s v="TLA"/>
    <x v="0"/>
    <s v=""/>
    <s v=""/>
    <n v="0"/>
    <s v="001"/>
    <s v="JYG-TLA-001"/>
    <s v="0903970613I8KKP&amp;B&amp;E1"/>
    <m/>
    <n v="21"/>
    <n v="14"/>
    <n v="24"/>
    <n v="33"/>
    <n v="33"/>
    <s v="6/11/2019"/>
    <n v="74"/>
    <s v="6/11/2019"/>
    <s v="Adequate"/>
    <n v="6630"/>
    <n v="490620"/>
  </r>
  <r>
    <x v="77"/>
    <s v="RY1533"/>
    <x v="1"/>
    <s v="1533"/>
    <s v="15/33"/>
    <n v="1"/>
    <s v="001"/>
    <s v="JYG-RY1533-001"/>
    <s v="053096123TXRWZ-3JXRN"/>
    <m/>
    <n v="17"/>
    <n v="12"/>
    <n v="20"/>
    <n v="28"/>
    <n v="28"/>
    <s v="6/11/2019"/>
    <n v="83"/>
    <s v="6/11/2019"/>
    <s v="Adequate"/>
    <n v="255106"/>
    <n v="21173798"/>
  </r>
  <r>
    <x v="64"/>
    <s v="RY1331"/>
    <x v="1"/>
    <s v="1331"/>
    <s v="13/31"/>
    <n v="1"/>
    <s v="001"/>
    <s v="LJF-RY1331-001"/>
    <s v="053096123X&amp;U8&lt;U:@+GR"/>
    <m/>
    <n v="9"/>
    <n v="6"/>
    <n v="13"/>
    <n v="19"/>
    <n v="19"/>
    <s v="6/11/2019"/>
    <n v="91"/>
    <s v="6/11/2019"/>
    <s v="Adequate"/>
    <n v="400182"/>
    <n v="36416562"/>
  </r>
  <r>
    <x v="98"/>
    <s v="TLB"/>
    <x v="0"/>
    <s v=""/>
    <s v=""/>
    <n v="0"/>
    <s v="001"/>
    <s v="HCD-TLB-001"/>
    <s v="0903970614AFU:A,:7MK"/>
    <m/>
    <n v="34"/>
    <n v="24"/>
    <n v="36"/>
    <n v="48"/>
    <n v="48"/>
    <s v="6/11/2019"/>
    <n v="66"/>
    <s v="6/11/2019"/>
    <s v="Degraded"/>
    <n v="50301"/>
    <n v="3319866"/>
  </r>
  <r>
    <x v="94"/>
    <s v="TLA"/>
    <x v="0"/>
    <s v=""/>
    <s v=""/>
    <n v="0"/>
    <s v="002"/>
    <s v="CQM-TLA-002"/>
    <s v="0903970615,G&gt;RR=9MX&amp;"/>
    <m/>
    <n v="21"/>
    <n v="14"/>
    <n v="24"/>
    <n v="33"/>
    <n v="33"/>
    <s v="6/12/2017"/>
    <n v="71"/>
    <s v="6/12/2017"/>
    <s v="Adequate"/>
    <n v="20966"/>
    <n v="1488586"/>
  </r>
  <r>
    <x v="3"/>
    <s v="TLA"/>
    <x v="0"/>
    <s v=""/>
    <s v=""/>
    <n v="0"/>
    <s v="004"/>
    <s v="OTG-TLA-004"/>
    <s v="0903970615^GU12LN.I&amp;"/>
    <m/>
    <n v="22"/>
    <n v="15"/>
    <n v="25"/>
    <n v="34"/>
    <n v="34"/>
    <s v="6/6/2018"/>
    <n v="78"/>
    <s v="6/6/2018"/>
    <s v="Adequate"/>
    <n v="38016"/>
    <n v="2965248"/>
  </r>
  <r>
    <x v="90"/>
    <s v="PTA"/>
    <x v="3"/>
    <s v=""/>
    <s v=""/>
    <n v="0"/>
    <s v="002"/>
    <s v="JKJ-PTA-002"/>
    <s v="0903970615`(XFSLAA*`"/>
    <m/>
    <n v="50"/>
    <n v="37"/>
    <n v="50"/>
    <n v="65"/>
    <n v="65"/>
    <s v="7/4/2018"/>
    <n v="37"/>
    <s v="7/4/2018"/>
    <s v="Unsatisfactory"/>
    <n v="10296"/>
    <n v="380952"/>
  </r>
  <r>
    <x v="19"/>
    <s v="RTA"/>
    <x v="6"/>
    <s v=""/>
    <s v=""/>
    <n v="0"/>
    <s v="001"/>
    <s v="14Y-RTA-001"/>
    <s v="0903970615F9#P4%DY\="/>
    <m/>
    <n v="7"/>
    <n v="5"/>
    <n v="11"/>
    <n v="16"/>
    <n v="16"/>
    <s v="6/11/2019"/>
    <n v="93"/>
    <s v="6/11/2019"/>
    <s v="Adequate"/>
    <n v="14769"/>
    <n v="1373517"/>
  </r>
  <r>
    <x v="56"/>
    <s v="CTC1"/>
    <x v="2"/>
    <s v=""/>
    <s v=""/>
    <n v="0"/>
    <s v="001"/>
    <s v="BRD-CTC1-001"/>
    <s v="0903970615O?LX+U1,6]"/>
    <m/>
    <n v="16"/>
    <n v="11"/>
    <n v="19"/>
    <n v="27"/>
    <n v="27"/>
    <s v="6/8/2017"/>
    <n v="84"/>
    <s v="6/8/2017"/>
    <s v="Adequate"/>
    <n v="24211"/>
    <n v="2033724"/>
  </r>
  <r>
    <x v="38"/>
    <s v="TLD"/>
    <x v="0"/>
    <s v=""/>
    <s v=""/>
    <n v="0"/>
    <s v="001"/>
    <s v="DTL-TLD-001"/>
    <s v="0903970616(EV0_#&gt;1M*"/>
    <m/>
    <n v="21"/>
    <n v="14"/>
    <n v="24"/>
    <n v="33"/>
    <n v="33"/>
    <s v="6/14/2017"/>
    <n v="79"/>
    <s v="6/14/2017"/>
    <s v="Adequate"/>
    <n v="7697"/>
    <n v="608063"/>
  </r>
  <r>
    <x v="23"/>
    <s v="APA"/>
    <x v="4"/>
    <s v=""/>
    <s v=""/>
    <n v="0"/>
    <s v="002"/>
    <s v="1D6-APA-002"/>
    <s v="0903970616PNHK\T&gt;1_M"/>
    <m/>
    <n v="39"/>
    <n v="28"/>
    <n v="40"/>
    <n v="53"/>
    <n v="53"/>
    <s v="6/3/2018"/>
    <n v="61"/>
    <s v="6/3/2018"/>
    <s v="Degraded"/>
    <n v="8515"/>
    <n v="519415"/>
  </r>
  <r>
    <x v="100"/>
    <s v="CTA1"/>
    <x v="2"/>
    <s v=""/>
    <s v=""/>
    <n v="0"/>
    <s v="001"/>
    <s v="OWA-CTA1-001"/>
    <s v="0903970616W*A&lt;,O3PK*"/>
    <m/>
    <n v="0"/>
    <n v="0"/>
    <n v="0"/>
    <n v="0"/>
    <n v="0"/>
    <s v="6/11/2019"/>
    <n v="99"/>
    <s v="6/11/2019"/>
    <s v="Adequate"/>
    <n v="16227"/>
    <n v="1606473"/>
  </r>
  <r>
    <x v="87"/>
    <s v="PTA"/>
    <x v="3"/>
    <s v=""/>
    <s v=""/>
    <n v="0"/>
    <s v="005"/>
    <s v="TVF-PTA-005"/>
    <s v="0903970617&amp;(M;7TD(J0"/>
    <m/>
    <n v="5"/>
    <n v="4"/>
    <n v="10"/>
    <n v="14"/>
    <n v="14"/>
    <s v="7/16/2019"/>
    <n v="95"/>
    <s v="7/16/2019"/>
    <s v="Adequate"/>
    <n v="13735"/>
    <n v="1304825"/>
  </r>
  <r>
    <x v="33"/>
    <s v="TLA"/>
    <x v="0"/>
    <s v=""/>
    <s v=""/>
    <n v="0"/>
    <s v="001"/>
    <s v="EVM-TLA-001"/>
    <s v="0903970617&gt;W02%B7OS-"/>
    <m/>
    <n v="0"/>
    <n v="0"/>
    <n v="0"/>
    <n v="0"/>
    <n v="0"/>
    <s v="6/29/2018"/>
    <n v="100"/>
    <s v="6/29/2018"/>
    <s v="Adequate"/>
    <n v="27893"/>
    <n v="2789300"/>
  </r>
  <r>
    <x v="103"/>
    <s v="TLA"/>
    <x v="0"/>
    <s v=""/>
    <s v=""/>
    <n v="0"/>
    <s v="001"/>
    <s v="Y63-TLA-001"/>
    <s v="0903970617[8/,5FB,94"/>
    <m/>
    <n v="27"/>
    <n v="19"/>
    <n v="29"/>
    <n v="40"/>
    <n v="40"/>
    <s v="6/16/2017"/>
    <n v="71"/>
    <s v="6/16/2017"/>
    <s v="Adequate"/>
    <n v="9084"/>
    <n v="644964"/>
  </r>
  <r>
    <x v="90"/>
    <s v="APA"/>
    <x v="4"/>
    <s v=""/>
    <s v=""/>
    <n v="0"/>
    <s v="002"/>
    <s v="JKJ-APA-002"/>
    <s v="09039706172,@?W6TJ%?"/>
    <m/>
    <n v="67"/>
    <n v="53"/>
    <n v="66"/>
    <n v="80"/>
    <n v="80"/>
    <s v="7/4/2018"/>
    <n v="30"/>
    <s v="7/4/2018"/>
    <s v="Unsatisfactory"/>
    <n v="74908"/>
    <n v="2247240"/>
  </r>
  <r>
    <x v="50"/>
    <s v="CTA1"/>
    <x v="2"/>
    <s v=""/>
    <s v=""/>
    <n v="0"/>
    <s v="001"/>
    <s v="AUM-CTA1-001"/>
    <s v="0903970617G(O]&lt;::A=]"/>
    <m/>
    <n v="20"/>
    <n v="14"/>
    <n v="23"/>
    <n v="32"/>
    <n v="32"/>
    <s v="6/22/2017"/>
    <n v="80"/>
    <s v="6/22/2017"/>
    <s v="Adequate"/>
    <n v="8195"/>
    <n v="655600"/>
  </r>
  <r>
    <x v="90"/>
    <s v="CTA4"/>
    <x v="2"/>
    <s v=""/>
    <s v=""/>
    <n v="0"/>
    <s v="001"/>
    <s v="JKJ-CTA4-001"/>
    <s v="0903970617K4E4A9*A#;"/>
    <m/>
    <n v="35"/>
    <n v="25"/>
    <n v="37"/>
    <n v="49"/>
    <n v="49"/>
    <s v="7/4/2018"/>
    <n v="65"/>
    <s v="7/4/2018"/>
    <s v="Degraded"/>
    <n v="8857"/>
    <n v="575705"/>
  </r>
  <r>
    <x v="73"/>
    <s v="CTF"/>
    <x v="2"/>
    <s v=""/>
    <s v=""/>
    <n v="0"/>
    <s v="002"/>
    <s v="TWM-CTF-002"/>
    <s v="0903970617O=B;?X2U&gt;W"/>
    <m/>
    <n v="50"/>
    <n v="37"/>
    <n v="50"/>
    <n v="65"/>
    <n v="65"/>
    <s v="6/10/2017"/>
    <n v="50"/>
    <s v="6/10/2017"/>
    <s v="Unsatisfactory"/>
    <n v="7566"/>
    <n v="378300"/>
  </r>
  <r>
    <x v="59"/>
    <s v="CTA1"/>
    <x v="2"/>
    <s v=""/>
    <s v=""/>
    <n v="0"/>
    <s v="001"/>
    <s v="BDH-CTA1-001"/>
    <s v="0903970617Z(+9SVV%+P"/>
    <m/>
    <n v="15"/>
    <n v="10"/>
    <n v="18"/>
    <n v="26"/>
    <n v="26"/>
    <s v="6/15/2017"/>
    <n v="85"/>
    <s v="6/15/2017"/>
    <s v="Adequate"/>
    <n v="18316"/>
    <n v="1556860"/>
  </r>
  <r>
    <x v="0"/>
    <s v="RY1331"/>
    <x v="1"/>
    <s v="1331"/>
    <s v="13/31"/>
    <n v="1"/>
    <s v="001"/>
    <s v="LXL-RY1331-001"/>
    <s v="053096123Z.HWD$R6&gt;QG"/>
    <m/>
    <n v="26"/>
    <n v="18"/>
    <n v="28"/>
    <n v="39"/>
    <n v="39"/>
    <s v="7/16/2019"/>
    <n v="74"/>
    <s v="7/16/2019"/>
    <s v="Adequate"/>
    <n v="299873"/>
    <n v="22190602"/>
  </r>
  <r>
    <x v="88"/>
    <s v="RY1836"/>
    <x v="1"/>
    <s v="1836"/>
    <s v="18/36"/>
    <n v="1"/>
    <s v="001"/>
    <s v="LYV-RY1836-001"/>
    <s v="IITDB0=/V*1UWPASZY14"/>
    <m/>
    <n v="22"/>
    <n v="15"/>
    <n v="25"/>
    <n v="34"/>
    <n v="34"/>
    <s v="6/5/2018"/>
    <n v="78"/>
    <s v="6/5/2018"/>
    <s v="Adequate"/>
    <n v="332026"/>
    <n v="25898028"/>
  </r>
  <r>
    <x v="59"/>
    <s v="TLC"/>
    <x v="0"/>
    <s v=""/>
    <s v=""/>
    <n v="0"/>
    <s v="001"/>
    <s v="BDH-TLC-001"/>
    <s v="0903970618H?\W:FDI%."/>
    <m/>
    <n v="0"/>
    <n v="0"/>
    <n v="0"/>
    <n v="0"/>
    <n v="0"/>
    <s v="6/15/2017"/>
    <n v="100"/>
    <s v="6/15/2017"/>
    <s v="Adequate"/>
    <n v="25279"/>
    <n v="2527900"/>
  </r>
  <r>
    <x v="0"/>
    <s v="TLD"/>
    <x v="0"/>
    <s v=""/>
    <s v=""/>
    <n v="0"/>
    <s v="001"/>
    <s v="LXL-TLD-001"/>
    <s v="0903970618HJ8$LUVC-3"/>
    <m/>
    <n v="23"/>
    <n v="16"/>
    <n v="25"/>
    <n v="35"/>
    <n v="35"/>
    <s v="7/16/2019"/>
    <n v="77"/>
    <s v="7/16/2019"/>
    <s v="Adequate"/>
    <n v="30161"/>
    <n v="2322397"/>
  </r>
  <r>
    <x v="3"/>
    <s v="PTC"/>
    <x v="3"/>
    <s v=""/>
    <s v=""/>
    <n v="0"/>
    <s v="002"/>
    <s v="OTG-PTC-002"/>
    <s v="0903970618N-&lt;AJW&gt;W0:"/>
    <m/>
    <n v="22"/>
    <n v="15"/>
    <n v="25"/>
    <n v="34"/>
    <n v="34"/>
    <s v="6/6/2018"/>
    <n v="78"/>
    <s v="6/6/2018"/>
    <s v="Adequate"/>
    <n v="40232"/>
    <n v="3138096"/>
  </r>
  <r>
    <x v="78"/>
    <s v="RY1028"/>
    <x v="1"/>
    <s v="1028"/>
    <s v="10/28"/>
    <n v="1"/>
    <s v="001"/>
    <s v="MGG-RY1028-001"/>
    <s v="053096123&lt;&lt;D;.JM9B,-"/>
    <m/>
    <n v="8"/>
    <n v="6"/>
    <n v="12"/>
    <n v="18"/>
    <n v="18"/>
    <s v="6/1/2018"/>
    <n v="92"/>
    <s v="6/1/2018"/>
    <s v="Adequate"/>
    <n v="167870"/>
    <n v="15444040"/>
  </r>
  <r>
    <x v="57"/>
    <s v="RTA1"/>
    <x v="6"/>
    <s v=""/>
    <s v=""/>
    <n v="0"/>
    <s v="001"/>
    <s v="COQ-RTA1-001"/>
    <s v="0903970618T\$5K[U9V,"/>
    <m/>
    <n v="43"/>
    <n v="31"/>
    <n v="44"/>
    <n v="58"/>
    <n v="58"/>
    <s v="6/9/2017"/>
    <n v="56"/>
    <s v="6/9/2017"/>
    <s v="Degraded"/>
    <n v="11068"/>
    <n v="619808"/>
  </r>
  <r>
    <x v="94"/>
    <s v="TLA"/>
    <x v="0"/>
    <s v=""/>
    <s v=""/>
    <n v="0"/>
    <s v="001"/>
    <s v="CQM-TLA-001"/>
    <s v="0903970619$$TXT-=?@:"/>
    <m/>
    <n v="28"/>
    <n v="20"/>
    <n v="30"/>
    <n v="41"/>
    <n v="41"/>
    <s v="6/12/2017"/>
    <n v="72"/>
    <s v="6/12/2017"/>
    <s v="Adequate"/>
    <n v="19015"/>
    <n v="1369080"/>
  </r>
  <r>
    <x v="70"/>
    <s v="APA"/>
    <x v="4"/>
    <s v=""/>
    <s v=""/>
    <n v="0"/>
    <s v="002"/>
    <s v="MJQ-APA-002"/>
    <s v="0903970619%)^ALZ,;IZ"/>
    <m/>
    <n v="32"/>
    <n v="23"/>
    <n v="34"/>
    <n v="46"/>
    <n v="46"/>
    <s v="6/11/2019"/>
    <n v="68"/>
    <s v="6/11/2019"/>
    <s v="Degraded"/>
    <n v="69671"/>
    <n v="4737628"/>
  </r>
  <r>
    <x v="79"/>
    <s v="CTA"/>
    <x v="2"/>
    <s v=""/>
    <s v=""/>
    <n v="0"/>
    <s v="001"/>
    <s v="SAZ-CTA-001"/>
    <s v="0903970619-JZ(4/A$WU"/>
    <m/>
    <n v="13"/>
    <n v="9"/>
    <n v="16"/>
    <n v="23"/>
    <n v="23"/>
    <s v="7/16/2019"/>
    <n v="87"/>
    <s v="7/16/2019"/>
    <s v="Adequate"/>
    <n v="11756"/>
    <n v="1022772"/>
  </r>
  <r>
    <x v="70"/>
    <s v="RY1331"/>
    <x v="1"/>
    <s v="1331"/>
    <s v="13/31"/>
    <n v="1"/>
    <s v="002"/>
    <s v="MJQ-RY1331-002"/>
    <s v="053096123+4&lt;ON8X+X*/"/>
    <m/>
    <n v="39"/>
    <n v="28"/>
    <n v="40"/>
    <n v="53"/>
    <n v="53"/>
    <s v="6/11/2019"/>
    <n v="55"/>
    <s v="6/11/2019"/>
    <s v="Unsatisfactory"/>
    <n v="116255"/>
    <n v="6394025"/>
  </r>
  <r>
    <x v="59"/>
    <s v="TLJ"/>
    <x v="0"/>
    <s v=""/>
    <s v=""/>
    <n v="0"/>
    <s v="001"/>
    <s v="BDH-TLJ-001"/>
    <s v="0903970619@W#FAH8\]&amp;"/>
    <m/>
    <n v="9"/>
    <n v="6"/>
    <n v="13"/>
    <n v="19"/>
    <n v="19"/>
    <s v="6/15/2017"/>
    <n v="91"/>
    <s v="6/15/2017"/>
    <s v="Adequate"/>
    <n v="17852"/>
    <n v="1624532"/>
  </r>
  <r>
    <x v="60"/>
    <s v="TLA"/>
    <x v="0"/>
    <s v=""/>
    <s v=""/>
    <n v="0"/>
    <s v="002"/>
    <s v="CBG-TLA-002"/>
    <s v="09039706197QYJGTH_&gt;?"/>
    <m/>
    <n v="39"/>
    <n v="28"/>
    <n v="40"/>
    <n v="53"/>
    <n v="53"/>
    <s v="6/6/2017"/>
    <n v="61"/>
    <s v="6/6/2017"/>
    <s v="Degraded"/>
    <n v="12309"/>
    <n v="750849"/>
  </r>
  <r>
    <x v="38"/>
    <s v="CTA"/>
    <x v="2"/>
    <s v=""/>
    <s v=""/>
    <n v="0"/>
    <s v="002"/>
    <s v="DTL-CTA-002"/>
    <s v="090397061983P]Q.NDH#"/>
    <m/>
    <n v="25"/>
    <n v="17"/>
    <n v="27"/>
    <n v="38"/>
    <n v="38"/>
    <s v="6/14/2017"/>
    <n v="75"/>
    <s v="6/14/2017"/>
    <s v="Adequate"/>
    <n v="7800"/>
    <n v="585000"/>
  </r>
  <r>
    <x v="57"/>
    <s v="PPTA"/>
    <x v="5"/>
    <s v=""/>
    <s v=""/>
    <n v="0"/>
    <s v="001"/>
    <s v="COQ-PPTA-001"/>
    <s v="09039706199]PO4MLH`/"/>
    <m/>
    <n v="46"/>
    <n v="34"/>
    <n v="47"/>
    <n v="61"/>
    <n v="61"/>
    <s v="6/9/2017"/>
    <n v="46"/>
    <s v="6/9/2017"/>
    <s v="Unsatisfactory"/>
    <n v="68897"/>
    <n v="3169262"/>
  </r>
  <r>
    <x v="59"/>
    <s v="CTC1"/>
    <x v="2"/>
    <s v=""/>
    <s v=""/>
    <n v="0"/>
    <s v="001"/>
    <s v="BDH-CTC1-001"/>
    <s v="0903970619QKIA4X\N8?"/>
    <m/>
    <n v="18"/>
    <n v="12"/>
    <n v="21"/>
    <n v="29"/>
    <n v="29"/>
    <s v="6/15/2017"/>
    <n v="82"/>
    <s v="6/15/2017"/>
    <s v="Adequate"/>
    <n v="7054"/>
    <n v="578428"/>
  </r>
  <r>
    <x v="49"/>
    <s v="RTA"/>
    <x v="6"/>
    <s v=""/>
    <s v=""/>
    <n v="0"/>
    <s v="001"/>
    <s v="AIT-RTA-001"/>
    <s v="090397061A*H@\NM[X5$"/>
    <m/>
    <n v="34"/>
    <n v="24"/>
    <n v="36"/>
    <n v="48"/>
    <n v="48"/>
    <s v="7/16/2019"/>
    <n v="42"/>
    <s v="7/16/2019"/>
    <s v="Unsatisfactory"/>
    <n v="11545"/>
    <n v="484890"/>
  </r>
  <r>
    <x v="70"/>
    <s v="RY1331"/>
    <x v="1"/>
    <s v="1331"/>
    <s v="13/31"/>
    <n v="1"/>
    <s v="003"/>
    <s v="MJQ-RY1331-003"/>
    <s v="053096123[P+.3WB]S&gt;@"/>
    <m/>
    <n v="41"/>
    <n v="30"/>
    <n v="42"/>
    <n v="55"/>
    <n v="55"/>
    <s v="6/11/2019"/>
    <n v="58"/>
    <s v="6/11/2019"/>
    <s v="Degraded"/>
    <n v="77125"/>
    <n v="4473250"/>
  </r>
  <r>
    <x v="65"/>
    <s v="APA"/>
    <x v="4"/>
    <s v=""/>
    <s v=""/>
    <n v="0"/>
    <s v="003"/>
    <s v="RRT-APA-003"/>
    <s v="090397061A-AK)CJVM6."/>
    <m/>
    <n v="53"/>
    <n v="30"/>
    <n v="41"/>
    <n v="54"/>
    <n v="54"/>
    <s v="6/30/2018"/>
    <n v="83"/>
    <s v="6/30/2018"/>
    <s v="Degraded"/>
    <n v="2622"/>
    <n v="217626"/>
  </r>
  <r>
    <x v="90"/>
    <s v="CTA3"/>
    <x v="2"/>
    <s v=""/>
    <s v=""/>
    <n v="0"/>
    <s v="001"/>
    <s v="JKJ-CTA3-001"/>
    <s v="090397061A5^4$?&amp;`AIJ"/>
    <m/>
    <n v="30"/>
    <n v="21"/>
    <n v="32"/>
    <n v="43"/>
    <n v="43"/>
    <s v="7/4/2018"/>
    <n v="70"/>
    <s v="7/4/2018"/>
    <s v="Degraded"/>
    <n v="9064"/>
    <n v="634480"/>
  </r>
  <r>
    <x v="17"/>
    <s v="TLB"/>
    <x v="0"/>
    <s v=""/>
    <s v=""/>
    <n v="0"/>
    <s v="001"/>
    <s v="12Y-TLB-001"/>
    <s v="090397061AA0_,VKTB)&amp;"/>
    <m/>
    <n v="12"/>
    <n v="8"/>
    <n v="16"/>
    <n v="22"/>
    <n v="22"/>
    <s v="6/20/2017"/>
    <n v="88"/>
    <s v="6/20/2017"/>
    <s v="Adequate"/>
    <n v="21388"/>
    <n v="1882144"/>
  </r>
  <r>
    <x v="6"/>
    <s v="CTA2"/>
    <x v="2"/>
    <s v=""/>
    <s v=""/>
    <n v="0"/>
    <s v="001"/>
    <s v="PWC-CTA2-001"/>
    <s v="090397061AY-UC11#,%%"/>
    <m/>
    <n v="20"/>
    <n v="14"/>
    <n v="23"/>
    <n v="32"/>
    <n v="32"/>
    <s v="7/16/2019"/>
    <n v="80"/>
    <s v="7/16/2019"/>
    <s v="Adequate"/>
    <n v="6891"/>
    <n v="551280"/>
  </r>
  <r>
    <x v="83"/>
    <s v="APA"/>
    <x v="4"/>
    <s v=""/>
    <s v=""/>
    <n v="0"/>
    <s v="006"/>
    <s v="MML-APA-006"/>
    <s v="090397061AZ&lt;4$C9DT%&gt;"/>
    <m/>
    <n v="44"/>
    <n v="25"/>
    <n v="35"/>
    <n v="47"/>
    <n v="47"/>
    <s v="6/11/2019"/>
    <n v="80"/>
    <s v="6/11/2019"/>
    <s v="Degraded"/>
    <n v="32846"/>
    <n v="2627680"/>
  </r>
  <r>
    <x v="70"/>
    <s v="RY1331"/>
    <x v="1"/>
    <s v="1331"/>
    <s v="13/31"/>
    <n v="1"/>
    <s v="001"/>
    <s v="MJQ-RY1331-001"/>
    <s v="0530961234F2^`KP(%69"/>
    <m/>
    <n v="39"/>
    <n v="28"/>
    <n v="40"/>
    <n v="53"/>
    <n v="53"/>
    <s v="6/11/2019"/>
    <n v="58"/>
    <s v="6/11/2019"/>
    <s v="Degraded"/>
    <n v="82509"/>
    <n v="4785522"/>
  </r>
  <r>
    <x v="40"/>
    <s v="CTB"/>
    <x v="2"/>
    <s v=""/>
    <s v=""/>
    <n v="0"/>
    <s v="002"/>
    <s v="INL-CTB-002"/>
    <s v="090397061B,QM8W9MB]X"/>
    <m/>
    <n v="37"/>
    <n v="27"/>
    <n v="38"/>
    <n v="51"/>
    <n v="51"/>
    <s v="7/16/2019"/>
    <n v="63"/>
    <s v="7/16/2019"/>
    <s v="Degraded"/>
    <n v="6146"/>
    <n v="387198"/>
  </r>
  <r>
    <x v="100"/>
    <s v="APA"/>
    <x v="4"/>
    <s v=""/>
    <s v=""/>
    <n v="0"/>
    <s v="002"/>
    <s v="OWA-APA-002"/>
    <s v="090397061BEVUE/U8Z?%"/>
    <m/>
    <n v="39"/>
    <n v="28"/>
    <n v="40"/>
    <n v="53"/>
    <n v="53"/>
    <s v="6/11/2019"/>
    <n v="61"/>
    <s v="6/11/2019"/>
    <s v="Degraded"/>
    <n v="81810"/>
    <n v="4990410"/>
  </r>
  <r>
    <x v="66"/>
    <s v="CTB"/>
    <x v="2"/>
    <s v=""/>
    <s v=""/>
    <n v="0"/>
    <s v="001"/>
    <s v="DYT-CTB-001"/>
    <s v="090397061BH.LVGM0J&lt;I"/>
    <m/>
    <n v="60"/>
    <n v="46"/>
    <n v="60"/>
    <n v="74"/>
    <n v="74"/>
    <s v="6/9/2017"/>
    <n v="40"/>
    <s v="6/9/2017"/>
    <s v="Unsatisfactory"/>
    <n v="3548"/>
    <n v="141920"/>
  </r>
  <r>
    <x v="6"/>
    <s v="CTA1X"/>
    <x v="2"/>
    <s v=""/>
    <s v=""/>
    <n v="0"/>
    <s v="001"/>
    <s v="PWC-CTA1X-001"/>
    <s v="090397061C&amp;M+X_B2]M)"/>
    <m/>
    <n v="34"/>
    <n v="24"/>
    <n v="36"/>
    <n v="48"/>
    <n v="48"/>
    <s v="7/16/2019"/>
    <n v="66"/>
    <s v="7/16/2019"/>
    <s v="Degraded"/>
    <n v="2179"/>
    <n v="143814"/>
  </r>
  <r>
    <x v="57"/>
    <s v="APB"/>
    <x v="4"/>
    <s v=""/>
    <s v=""/>
    <n v="0"/>
    <s v="001"/>
    <s v="COQ-APB-001"/>
    <s v="090397061C1K+$%TH\4#"/>
    <m/>
    <n v="75"/>
    <n v="60"/>
    <n v="73"/>
    <n v="86"/>
    <n v="86"/>
    <s v="6/9/2017"/>
    <n v="14"/>
    <s v="6/9/2017"/>
    <s v="Unsatisfactory"/>
    <n v="35991"/>
    <n v="503874"/>
  </r>
  <r>
    <x v="6"/>
    <s v="TLB"/>
    <x v="0"/>
    <s v=""/>
    <s v=""/>
    <n v="0"/>
    <s v="001"/>
    <s v="PWC-TLB-001"/>
    <s v="090397061C5XE;2WSKVE"/>
    <m/>
    <n v="34"/>
    <n v="24"/>
    <n v="36"/>
    <n v="48"/>
    <n v="48"/>
    <s v="7/16/2019"/>
    <n v="66"/>
    <s v="7/16/2019"/>
    <s v="Degraded"/>
    <n v="12893"/>
    <n v="850938"/>
  </r>
  <r>
    <x v="56"/>
    <s v="TLB"/>
    <x v="0"/>
    <s v=""/>
    <s v=""/>
    <n v="0"/>
    <s v="001"/>
    <s v="BRD-TLB-001"/>
    <s v="090397061CA1U.H8*Q`X"/>
    <m/>
    <n v="0"/>
    <n v="0"/>
    <n v="0"/>
    <n v="0"/>
    <n v="0"/>
    <s v="6/30/2017"/>
    <n v="100"/>
    <s v="6/30/2017"/>
    <s v="Adequate"/>
    <n v="43110"/>
    <n v="4311000"/>
  </r>
  <r>
    <x v="16"/>
    <s v="RY422"/>
    <x v="1"/>
    <s v="422"/>
    <s v="04/22"/>
    <n v="0"/>
    <s v="001"/>
    <s v="MKT-RY422-001"/>
    <s v="053096123.WM7H&lt;/.G5#"/>
    <m/>
    <n v="22"/>
    <n v="15"/>
    <n v="25"/>
    <n v="34"/>
    <n v="34"/>
    <s v="6/19/2017"/>
    <n v="78"/>
    <s v="6/19/2017"/>
    <s v="Adequate"/>
    <n v="196488"/>
    <n v="15326064"/>
  </r>
  <r>
    <x v="87"/>
    <s v="TLA"/>
    <x v="0"/>
    <s v=""/>
    <s v=""/>
    <n v="0"/>
    <s v="001"/>
    <s v="TVF-TLA-001"/>
    <s v="090397061CJ26M#YO%8#"/>
    <m/>
    <n v="7"/>
    <n v="5"/>
    <n v="11"/>
    <n v="16"/>
    <n v="16"/>
    <s v="7/16/2019"/>
    <n v="93"/>
    <s v="7/16/2019"/>
    <s v="Adequate"/>
    <n v="11082"/>
    <n v="1030626"/>
  </r>
  <r>
    <x v="6"/>
    <s v="TLA"/>
    <x v="0"/>
    <s v=""/>
    <s v=""/>
    <n v="0"/>
    <s v="001"/>
    <s v="PWC-TLA-001"/>
    <s v="090397061CM6Q];PEE`3"/>
    <m/>
    <n v="42"/>
    <n v="31"/>
    <n v="43"/>
    <n v="57"/>
    <n v="57"/>
    <s v="7/16/2019"/>
    <n v="46"/>
    <s v="7/16/2019"/>
    <s v="Unsatisfactory"/>
    <n v="19294"/>
    <n v="887524"/>
  </r>
  <r>
    <x v="11"/>
    <s v="TLC"/>
    <x v="0"/>
    <s v=""/>
    <s v=""/>
    <n v="0"/>
    <s v="001"/>
    <s v="PKD-TLC-001"/>
    <s v="090397061DA`G00#L4G*"/>
    <m/>
    <n v="42"/>
    <n v="31"/>
    <n v="43"/>
    <n v="57"/>
    <n v="57"/>
    <s v="7/16/2019"/>
    <n v="58"/>
    <s v="7/16/2019"/>
    <s v="Degraded"/>
    <n v="19200"/>
    <n v="1113600"/>
  </r>
  <r>
    <x v="18"/>
    <s v="APC"/>
    <x v="4"/>
    <s v=""/>
    <s v=""/>
    <n v="0"/>
    <s v="003"/>
    <s v="RGK-APC-003"/>
    <s v="090397061E,HABIEP8B-"/>
    <m/>
    <n v="22"/>
    <n v="1"/>
    <n v="16"/>
    <n v="24"/>
    <n v="24"/>
    <s v="6/23/2017"/>
    <n v="93"/>
    <s v="6/23/2017"/>
    <s v="Adequate"/>
    <n v="53738"/>
    <n v="4997634"/>
  </r>
  <r>
    <x v="48"/>
    <s v="TLA"/>
    <x v="0"/>
    <s v=""/>
    <s v=""/>
    <n v="0"/>
    <s v="001"/>
    <s v="OVL-TLA-001"/>
    <s v="090397061E01/,V5&amp;V&amp;R"/>
    <m/>
    <n v="35"/>
    <n v="25"/>
    <n v="37"/>
    <n v="49"/>
    <n v="49"/>
    <s v="6/3/2018"/>
    <n v="64"/>
    <s v="6/3/2018"/>
    <s v="Degraded"/>
    <n v="28735"/>
    <n v="1839040"/>
  </r>
  <r>
    <x v="59"/>
    <s v="CTA2"/>
    <x v="2"/>
    <s v=""/>
    <s v=""/>
    <n v="0"/>
    <s v="001"/>
    <s v="BDH-CTA2-001"/>
    <s v="090397061E3?&lt;+.8A1/$"/>
    <m/>
    <n v="21"/>
    <n v="14"/>
    <n v="24"/>
    <n v="33"/>
    <n v="33"/>
    <s v="6/15/2017"/>
    <n v="79"/>
    <s v="6/15/2017"/>
    <s v="Adequate"/>
    <n v="24227"/>
    <n v="1913933"/>
  </r>
  <r>
    <x v="57"/>
    <s v="CTC"/>
    <x v="2"/>
    <s v=""/>
    <s v=""/>
    <n v="0"/>
    <s v="001"/>
    <s v="COQ-CTC-001"/>
    <s v="090397061ENE)(?[EIFO"/>
    <m/>
    <n v="47"/>
    <n v="35"/>
    <n v="48"/>
    <n v="62"/>
    <n v="62"/>
    <s v="6/9/2017"/>
    <n v="53"/>
    <s v="6/9/2017"/>
    <s v="Unsatisfactory"/>
    <n v="6063"/>
    <n v="321339"/>
  </r>
  <r>
    <x v="57"/>
    <s v="RTA2"/>
    <x v="6"/>
    <s v=""/>
    <s v=""/>
    <n v="0"/>
    <s v="001"/>
    <s v="COQ-RTA2-001"/>
    <s v="090397061EOPQ$.8AQ_A"/>
    <m/>
    <n v="41"/>
    <n v="30"/>
    <n v="42"/>
    <n v="55"/>
    <n v="55"/>
    <s v="6/9/2017"/>
    <n v="59"/>
    <s v="6/9/2017"/>
    <s v="Degraded"/>
    <n v="9382"/>
    <n v="553538"/>
  </r>
  <r>
    <x v="87"/>
    <s v="PTA"/>
    <x v="3"/>
    <s v=""/>
    <s v=""/>
    <n v="0"/>
    <s v="002"/>
    <s v="TVF-PTA-002"/>
    <s v="090397061F._-%\(N\Y*"/>
    <m/>
    <n v="11"/>
    <n v="8"/>
    <n v="15"/>
    <n v="21"/>
    <n v="21"/>
    <s v="7/16/2019"/>
    <n v="89"/>
    <s v="7/16/2019"/>
    <s v="Adequate"/>
    <n v="148698"/>
    <n v="13234122"/>
  </r>
  <r>
    <x v="54"/>
    <s v="TLB"/>
    <x v="0"/>
    <s v=""/>
    <s v=""/>
    <n v="0"/>
    <s v="002"/>
    <s v="AXN-TLB-002"/>
    <s v="090397061F=;/#86.1Y1"/>
    <m/>
    <n v="33"/>
    <n v="23"/>
    <n v="35"/>
    <n v="47"/>
    <n v="47"/>
    <s v="6/11/2019"/>
    <n v="67"/>
    <s v="6/11/2019"/>
    <s v="Degraded"/>
    <n v="8575"/>
    <n v="574525"/>
  </r>
  <r>
    <x v="16"/>
    <s v="RY422"/>
    <x v="1"/>
    <s v="422"/>
    <s v="04/22"/>
    <n v="0"/>
    <s v="004"/>
    <s v="MKT-RY422-004"/>
    <s v="053096123&lt;+&gt;*S_*FH*&lt;"/>
    <m/>
    <n v="22"/>
    <n v="15"/>
    <n v="25"/>
    <n v="34"/>
    <n v="34"/>
    <s v="6/19/2017"/>
    <n v="78"/>
    <s v="6/19/2017"/>
    <s v="Adequate"/>
    <n v="54971"/>
    <n v="4287738"/>
  </r>
  <r>
    <x v="16"/>
    <s v="RY422"/>
    <x v="1"/>
    <s v="422"/>
    <s v="04/22"/>
    <n v="0"/>
    <s v="002"/>
    <s v="MKT-RY422-002"/>
    <s v="053096123RDQ*9&lt;%5G\Q"/>
    <m/>
    <n v="23"/>
    <n v="16"/>
    <n v="25"/>
    <n v="35"/>
    <n v="35"/>
    <s v="6/19/2017"/>
    <n v="77"/>
    <s v="6/19/2017"/>
    <s v="Adequate"/>
    <n v="8013"/>
    <n v="617001"/>
  </r>
  <r>
    <x v="100"/>
    <s v="TLA"/>
    <x v="0"/>
    <s v=""/>
    <s v=""/>
    <n v="0"/>
    <s v="001"/>
    <s v="OWA-TLA-001"/>
    <s v="090397061FLP(1G56/T&gt;"/>
    <m/>
    <n v="32"/>
    <n v="23"/>
    <n v="34"/>
    <n v="46"/>
    <n v="46"/>
    <s v="6/11/2019"/>
    <n v="68"/>
    <s v="6/11/2019"/>
    <s v="Degraded"/>
    <n v="27138"/>
    <n v="1845384"/>
  </r>
  <r>
    <x v="16"/>
    <s v="RY1533"/>
    <x v="1"/>
    <s v="1533"/>
    <s v="15/33"/>
    <n v="1"/>
    <s v="001"/>
    <s v="MKT-RY1533-001"/>
    <s v="053096123?&lt;OIR7[8ZAM"/>
    <m/>
    <n v="14"/>
    <n v="0"/>
    <n v="7"/>
    <n v="12"/>
    <n v="12"/>
    <s v="6/19/2017"/>
    <n v="86"/>
    <s v="6/19/2017"/>
    <s v="Adequate"/>
    <n v="600589"/>
    <n v="51650654"/>
  </r>
  <r>
    <x v="16"/>
    <s v="RY1533"/>
    <x v="1"/>
    <s v="1533"/>
    <s v="15/33"/>
    <n v="1"/>
    <s v="002"/>
    <s v="MKT-RY1533-002"/>
    <s v="IITDB8G%G4/+DMHK2&gt;4&gt;"/>
    <m/>
    <n v="13"/>
    <n v="0"/>
    <n v="5"/>
    <n v="10"/>
    <n v="10"/>
    <s v="6/19/2017"/>
    <n v="87"/>
    <s v="6/19/2017"/>
    <s v="Adequate"/>
    <n v="128567"/>
    <n v="11185329"/>
  </r>
  <r>
    <x v="104"/>
    <s v="CTA"/>
    <x v="2"/>
    <s v=""/>
    <s v=""/>
    <n v="0"/>
    <s v="001"/>
    <s v="TOB-CTA-001"/>
    <s v="090397061G;7KA00E5@_"/>
    <m/>
    <n v="28"/>
    <n v="10"/>
    <n v="22"/>
    <n v="31"/>
    <n v="31"/>
    <s v="6/21/2017"/>
    <n v="92"/>
    <s v="6/21/2017"/>
    <s v="Adequate"/>
    <n v="23843"/>
    <n v="2193556"/>
  </r>
  <r>
    <x v="21"/>
    <s v="TLA"/>
    <x v="0"/>
    <s v=""/>
    <s v=""/>
    <n v="0"/>
    <s v="001"/>
    <s v="HZX-TLA-001"/>
    <s v="090397061G@SX`:D,:$8"/>
    <m/>
    <n v="22"/>
    <n v="15"/>
    <n v="25"/>
    <n v="34"/>
    <n v="34"/>
    <s v="6/10/2018"/>
    <n v="78"/>
    <s v="6/10/2018"/>
    <s v="Adequate"/>
    <n v="9007"/>
    <n v="702546"/>
  </r>
  <r>
    <x v="47"/>
    <s v="TLB"/>
    <x v="0"/>
    <s v=""/>
    <s v=""/>
    <n v="0"/>
    <s v="001"/>
    <s v="ULM-TLB-001"/>
    <s v="090397061GB[&amp;O(Q*.^-"/>
    <m/>
    <n v="43"/>
    <n v="31"/>
    <n v="44"/>
    <n v="58"/>
    <n v="58"/>
    <s v="6/11/2019"/>
    <n v="52"/>
    <s v="6/11/2019"/>
    <s v="Unsatisfactory"/>
    <n v="27825"/>
    <n v="1446900"/>
  </r>
  <r>
    <x v="11"/>
    <s v="TLC"/>
    <x v="0"/>
    <s v=""/>
    <s v=""/>
    <n v="0"/>
    <s v="003"/>
    <s v="PKD-TLC-003"/>
    <s v="090397061GBA5:1@.+/."/>
    <m/>
    <n v="33"/>
    <n v="23"/>
    <n v="35"/>
    <n v="47"/>
    <n v="47"/>
    <s v="7/16/2019"/>
    <n v="67"/>
    <s v="7/16/2019"/>
    <s v="Degraded"/>
    <n v="49519"/>
    <n v="3317773"/>
  </r>
  <r>
    <x v="70"/>
    <s v="APA"/>
    <x v="4"/>
    <s v=""/>
    <s v=""/>
    <n v="0"/>
    <s v="004"/>
    <s v="MJQ-APA-004"/>
    <s v="090397061GYK1MAO-:P@"/>
    <m/>
    <n v="37"/>
    <n v="27"/>
    <n v="38"/>
    <n v="51"/>
    <n v="51"/>
    <s v="6/11/2019"/>
    <n v="46"/>
    <s v="6/11/2019"/>
    <s v="Unsatisfactory"/>
    <n v="5610"/>
    <n v="258060"/>
  </r>
  <r>
    <x v="56"/>
    <s v="PTC"/>
    <x v="3"/>
    <s v=""/>
    <s v=""/>
    <n v="0"/>
    <s v="002"/>
    <s v="BRD-PTC-002"/>
    <s v="090397061H^=I8\D^I:6"/>
    <m/>
    <n v="21"/>
    <n v="14"/>
    <n v="24"/>
    <n v="33"/>
    <n v="33"/>
    <s v="6/7/2017"/>
    <n v="79"/>
    <s v="6/7/2017"/>
    <s v="Adequate"/>
    <n v="108469"/>
    <n v="8569051"/>
  </r>
  <r>
    <x v="16"/>
    <s v="RY422"/>
    <x v="1"/>
    <s v="422"/>
    <s v="04/22"/>
    <n v="0"/>
    <s v="003"/>
    <s v="MKT-RY422-003"/>
    <s v="IITDB&gt;8(A.MO+?MBLT0["/>
    <m/>
    <n v="20"/>
    <n v="14"/>
    <n v="23"/>
    <n v="32"/>
    <n v="32"/>
    <s v="6/19/2017"/>
    <n v="80"/>
    <s v="6/19/2017"/>
    <s v="Adequate"/>
    <n v="21654"/>
    <n v="1732320"/>
  </r>
  <r>
    <x v="18"/>
    <s v="APC"/>
    <x v="4"/>
    <s v=""/>
    <s v=""/>
    <n v="0"/>
    <s v="001"/>
    <s v="RGK-APC-001"/>
    <s v="090397061HE_/T1S_E7T"/>
    <m/>
    <n v="33"/>
    <n v="16"/>
    <n v="26"/>
    <n v="37"/>
    <n v="37"/>
    <s v="6/23/2017"/>
    <n v="83"/>
    <s v="6/23/2017"/>
    <s v="Adequate"/>
    <n v="38154"/>
    <n v="3166782"/>
  </r>
  <r>
    <x v="98"/>
    <s v="APB"/>
    <x v="4"/>
    <s v=""/>
    <s v=""/>
    <n v="0"/>
    <s v="002"/>
    <s v="HCD-APB-002"/>
    <s v="090397061HGAL?(;RP(V"/>
    <m/>
    <n v="40"/>
    <n v="22"/>
    <n v="32"/>
    <n v="44"/>
    <n v="44"/>
    <s v="6/11/2019"/>
    <n v="76"/>
    <s v="6/11/2019"/>
    <s v="Adequate"/>
    <n v="3985"/>
    <n v="302860"/>
  </r>
  <r>
    <x v="89"/>
    <s v="TLA"/>
    <x v="0"/>
    <s v=""/>
    <s v=""/>
    <n v="0"/>
    <s v="001"/>
    <s v="ORB-TLA-001"/>
    <s v="090397061I%3N#6HAFLS"/>
    <m/>
    <n v="65"/>
    <n v="51"/>
    <n v="64"/>
    <n v="78"/>
    <n v="78"/>
    <s v="7/16/2019"/>
    <n v="25"/>
    <s v="7/16/2019"/>
    <s v="Unsatisfactory"/>
    <n v="38914"/>
    <n v="972850"/>
  </r>
  <r>
    <x v="83"/>
    <s v="PTB"/>
    <x v="3"/>
    <s v=""/>
    <s v=""/>
    <n v="0"/>
    <s v="002"/>
    <s v="MML-PTB-002"/>
    <s v="090397061I-+][%&lt;A2&amp;R"/>
    <m/>
    <n v="24"/>
    <n v="17"/>
    <n v="26"/>
    <n v="36"/>
    <n v="36"/>
    <s v="6/11/2019"/>
    <n v="76"/>
    <s v="6/11/2019"/>
    <s v="Adequate"/>
    <n v="134195"/>
    <n v="10198820"/>
  </r>
  <r>
    <x v="76"/>
    <s v="PTC"/>
    <x v="3"/>
    <s v=""/>
    <s v=""/>
    <n v="0"/>
    <s v="002"/>
    <s v="HIB-PTC-002"/>
    <s v="090397061I@YIW*)0QD_"/>
    <m/>
    <n v="50"/>
    <n v="37"/>
    <n v="50"/>
    <n v="65"/>
    <n v="65"/>
    <s v="6/11/2017"/>
    <n v="50"/>
    <s v="6/11/2017"/>
    <s v="Unsatisfactory"/>
    <n v="164778"/>
    <n v="8238900"/>
  </r>
  <r>
    <x v="39"/>
    <s v="TLB"/>
    <x v="0"/>
    <s v=""/>
    <s v=""/>
    <n v="0"/>
    <s v="001"/>
    <s v="ACQ-TLB-001"/>
    <s v="090397061ICYW;&gt;($&gt;EG"/>
    <m/>
    <n v="59"/>
    <n v="45"/>
    <n v="59"/>
    <n v="73"/>
    <n v="73"/>
    <s v="6/11/2019"/>
    <n v="34"/>
    <s v="6/11/2019"/>
    <s v="Unsatisfactory"/>
    <n v="11942"/>
    <n v="406028"/>
  </r>
  <r>
    <x v="56"/>
    <s v="TLC"/>
    <x v="0"/>
    <s v=""/>
    <s v=""/>
    <n v="0"/>
    <s v="001"/>
    <s v="BRD-TLC-001"/>
    <s v="090397061ISY9#N[K]&lt;D"/>
    <m/>
    <n v="0"/>
    <n v="0"/>
    <n v="0"/>
    <n v="0"/>
    <n v="0"/>
    <s v="6/30/2017"/>
    <n v="100"/>
    <s v="6/30/2017"/>
    <s v="Adequate"/>
    <n v="17584"/>
    <n v="1758400"/>
  </r>
  <r>
    <x v="102"/>
    <s v="APA"/>
    <x v="4"/>
    <s v=""/>
    <s v=""/>
    <n v="0"/>
    <s v="001"/>
    <s v="PEX-APA-001"/>
    <s v="090397061IV[643%];JW"/>
    <m/>
    <n v="29"/>
    <n v="20"/>
    <n v="31"/>
    <n v="42"/>
    <n v="42"/>
    <s v="5/29/2018"/>
    <n v="71"/>
    <s v="5/29/2018"/>
    <s v="Adequate"/>
    <n v="90031"/>
    <n v="6392201"/>
  </r>
  <r>
    <x v="56"/>
    <s v="CTC3"/>
    <x v="2"/>
    <s v=""/>
    <s v=""/>
    <n v="0"/>
    <s v="001"/>
    <s v="BRD-CTC3-001"/>
    <s v="090397061J%81HT8A3UV"/>
    <m/>
    <n v="22"/>
    <n v="15"/>
    <n v="25"/>
    <n v="34"/>
    <n v="34"/>
    <s v="6/8/2017"/>
    <n v="78"/>
    <s v="6/8/2017"/>
    <s v="Adequate"/>
    <n v="24695"/>
    <n v="1926210"/>
  </r>
  <r>
    <x v="3"/>
    <s v="CTB"/>
    <x v="2"/>
    <s v=""/>
    <s v=""/>
    <n v="0"/>
    <s v="002"/>
    <s v="OTG-CTB-002"/>
    <s v="090397061J)A?=M\T6&amp;S"/>
    <m/>
    <n v="30"/>
    <n v="21"/>
    <n v="32"/>
    <n v="43"/>
    <n v="43"/>
    <s v="6/6/2018"/>
    <n v="70"/>
    <s v="6/6/2018"/>
    <s v="Degraded"/>
    <n v="39641"/>
    <n v="2774870"/>
  </r>
  <r>
    <x v="4"/>
    <s v="RP1"/>
    <x v="7"/>
    <s v=""/>
    <s v=""/>
    <n v="0"/>
    <s v="001"/>
    <s v="ROS-RP1-001"/>
    <s v="090397061J&gt;S\&lt;&gt;]RFL;"/>
    <m/>
    <n v="27"/>
    <n v="19"/>
    <n v="29"/>
    <n v="40"/>
    <n v="40"/>
    <s v="6/9/2018"/>
    <n v="73"/>
    <s v="6/9/2018"/>
    <s v="Adequate"/>
    <n v="14179"/>
    <n v="1035067"/>
  </r>
  <r>
    <x v="73"/>
    <s v="CTBX"/>
    <x v="2"/>
    <s v=""/>
    <s v=""/>
    <n v="0"/>
    <s v="001"/>
    <s v="TWM-CTBX-001"/>
    <s v="090397061J4(K%AXO\*("/>
    <m/>
    <n v="7"/>
    <n v="5"/>
    <n v="11"/>
    <n v="16"/>
    <n v="16"/>
    <s v="6/10/2017"/>
    <n v="93"/>
    <s v="6/10/2017"/>
    <s v="Adequate"/>
    <n v="4915"/>
    <n v="457095"/>
  </r>
  <r>
    <x v="11"/>
    <s v="TLB"/>
    <x v="0"/>
    <s v=""/>
    <s v=""/>
    <n v="0"/>
    <s v="001"/>
    <s v="PKD-TLB-001"/>
    <s v="090397061J9//OVWRT6$"/>
    <m/>
    <n v="61"/>
    <n v="47"/>
    <n v="61"/>
    <n v="75"/>
    <n v="75"/>
    <s v="7/16/2019"/>
    <n v="29"/>
    <s v="7/16/2019"/>
    <s v="Unsatisfactory"/>
    <n v="9227"/>
    <n v="267583"/>
  </r>
  <r>
    <x v="37"/>
    <s v="CTA"/>
    <x v="2"/>
    <s v=""/>
    <s v=""/>
    <n v="0"/>
    <s v="001"/>
    <s v="7Y4-CTA-001"/>
    <s v="090397061JGDSA?C3HC`"/>
    <m/>
    <n v="36"/>
    <n v="26"/>
    <n v="37"/>
    <n v="50"/>
    <n v="50"/>
    <s v="7/16/2019"/>
    <n v="64"/>
    <s v="7/16/2019"/>
    <s v="Degraded"/>
    <n v="9611"/>
    <n v="615104"/>
  </r>
  <r>
    <x v="83"/>
    <s v="RY1230"/>
    <x v="1"/>
    <s v="1230"/>
    <s v="12/30"/>
    <n v="1"/>
    <s v="001"/>
    <s v="MML-RY1230-001"/>
    <s v="053096123,NP*&lt;B#B:0L"/>
    <m/>
    <n v="14"/>
    <n v="10"/>
    <n v="17"/>
    <n v="25"/>
    <n v="25"/>
    <s v="6/11/2019"/>
    <n v="86"/>
    <s v="6/11/2019"/>
    <s v="Adequate"/>
    <n v="221100"/>
    <n v="19014600"/>
  </r>
  <r>
    <x v="46"/>
    <s v="CTD1"/>
    <x v="2"/>
    <s v=""/>
    <s v=""/>
    <n v="0"/>
    <s v="002"/>
    <s v="STC-CTD1-002"/>
    <s v="090397061JN%:^//SGVA"/>
    <m/>
    <n v="52"/>
    <n v="39"/>
    <n v="52"/>
    <n v="67"/>
    <n v="67"/>
    <s v="5/31/2018"/>
    <n v="48"/>
    <s v="5/31/2018"/>
    <s v="Unsatisfactory"/>
    <n v="8401"/>
    <n v="403248"/>
  </r>
  <r>
    <x v="56"/>
    <s v="CTC4"/>
    <x v="2"/>
    <s v=""/>
    <s v=""/>
    <n v="0"/>
    <s v="001"/>
    <s v="BRD-CTC4-001"/>
    <s v="090397061K.O##7+6,D("/>
    <m/>
    <n v="17"/>
    <n v="12"/>
    <n v="20"/>
    <n v="28"/>
    <n v="28"/>
    <s v="6/8/2017"/>
    <n v="83"/>
    <s v="6/8/2017"/>
    <s v="Adequate"/>
    <n v="20342"/>
    <n v="1688386"/>
  </r>
  <r>
    <x v="4"/>
    <s v="TLA"/>
    <x v="0"/>
    <s v=""/>
    <s v=""/>
    <n v="0"/>
    <s v="002"/>
    <s v="ROS-TLA-002"/>
    <s v="090397061K4,?]T]&lt;@E7"/>
    <m/>
    <n v="35"/>
    <n v="25"/>
    <n v="37"/>
    <n v="49"/>
    <n v="49"/>
    <s v="6/9/2018"/>
    <n v="62"/>
    <s v="6/9/2018"/>
    <s v="Degraded"/>
    <n v="38354"/>
    <n v="2377948"/>
  </r>
  <r>
    <x v="101"/>
    <s v="TLA"/>
    <x v="0"/>
    <s v=""/>
    <s v=""/>
    <n v="0"/>
    <s v="001"/>
    <s v="PQN-TLA-001"/>
    <s v="090397061KB`B)EA(M)7"/>
    <m/>
    <n v="60"/>
    <n v="46"/>
    <n v="60"/>
    <n v="74"/>
    <n v="74"/>
    <s v="6/5/2018"/>
    <n v="35"/>
    <s v="6/5/2018"/>
    <s v="Unsatisfactory"/>
    <n v="38498"/>
    <n v="1347430"/>
  </r>
  <r>
    <x v="81"/>
    <s v="TLA"/>
    <x v="0"/>
    <s v=""/>
    <s v=""/>
    <n v="0"/>
    <s v="001"/>
    <s v="ETH-TLA-001"/>
    <s v="090397061L#QRH^TM`?G"/>
    <m/>
    <n v="36"/>
    <n v="26"/>
    <n v="37"/>
    <n v="50"/>
    <n v="50"/>
    <s v="6/17/2017"/>
    <n v="63"/>
    <s v="6/17/2017"/>
    <s v="Degraded"/>
    <n v="24356"/>
    <n v="1534428"/>
  </r>
  <r>
    <x v="96"/>
    <s v="TLA"/>
    <x v="0"/>
    <s v=""/>
    <s v=""/>
    <n v="0"/>
    <s v="001"/>
    <s v="D41-TLA-001"/>
    <s v="090397061L&amp;),?%1TP[,"/>
    <m/>
    <n v="13"/>
    <n v="9"/>
    <n v="16"/>
    <n v="23"/>
    <n v="23"/>
    <s v="7/16/2019"/>
    <n v="87"/>
    <s v="7/16/2019"/>
    <s v="Adequate"/>
    <n v="17182"/>
    <n v="1494834"/>
  </r>
  <r>
    <x v="103"/>
    <s v="APA"/>
    <x v="4"/>
    <s v=""/>
    <s v=""/>
    <n v="0"/>
    <s v="001"/>
    <s v="Y63-APA-001"/>
    <s v="090397061L*51CE/`]MC"/>
    <m/>
    <n v="19"/>
    <n v="13"/>
    <n v="22"/>
    <n v="31"/>
    <n v="31"/>
    <s v="6/16/2017"/>
    <n v="79"/>
    <s v="6/16/2017"/>
    <s v="Adequate"/>
    <n v="87430"/>
    <n v="6906970"/>
  </r>
  <r>
    <x v="83"/>
    <s v="RY1230"/>
    <x v="1"/>
    <s v="1230"/>
    <s v="12/30"/>
    <n v="1"/>
    <s v="002"/>
    <s v="MML-RY1230-002"/>
    <s v="090397061@X1\\/(:68V"/>
    <m/>
    <n v="16"/>
    <n v="11"/>
    <n v="19"/>
    <n v="27"/>
    <n v="27"/>
    <s v="6/11/2019"/>
    <n v="84"/>
    <s v="6/11/2019"/>
    <s v="Adequate"/>
    <n v="62610"/>
    <n v="5259240"/>
  </r>
  <r>
    <x v="26"/>
    <s v="APA"/>
    <x v="4"/>
    <s v=""/>
    <s v=""/>
    <n v="0"/>
    <s v="003"/>
    <s v="SGS-APA-003"/>
    <s v="090397061L\I9=-N?CAH"/>
    <m/>
    <n v="19"/>
    <n v="13"/>
    <n v="22"/>
    <n v="31"/>
    <n v="31"/>
    <s v="6/24/2017"/>
    <n v="81"/>
    <s v="6/24/2017"/>
    <s v="Adequate"/>
    <n v="109314"/>
    <n v="8854434"/>
  </r>
  <r>
    <x v="49"/>
    <s v="TLB"/>
    <x v="0"/>
    <s v=""/>
    <s v=""/>
    <n v="0"/>
    <s v="001"/>
    <s v="AIT-TLB-001"/>
    <s v="090397061M&amp;&lt;+PN(G`&gt;#"/>
    <m/>
    <n v="2"/>
    <n v="2"/>
    <n v="8"/>
    <n v="11"/>
    <n v="11"/>
    <s v="7/16/2019"/>
    <n v="98"/>
    <s v="7/16/2019"/>
    <s v="Adequate"/>
    <n v="5491"/>
    <n v="538118"/>
  </r>
  <r>
    <x v="101"/>
    <s v="CTB"/>
    <x v="2"/>
    <s v=""/>
    <s v=""/>
    <n v="0"/>
    <s v="001"/>
    <s v="PQN-CTB-001"/>
    <s v="090397061M?%CF9HG^;\"/>
    <m/>
    <n v="14"/>
    <n v="10"/>
    <n v="17"/>
    <n v="25"/>
    <n v="25"/>
    <s v="6/5/2018"/>
    <n v="86"/>
    <s v="6/5/2018"/>
    <s v="Adequate"/>
    <n v="12088"/>
    <n v="1039568"/>
  </r>
  <r>
    <x v="54"/>
    <s v="APA"/>
    <x v="4"/>
    <s v=""/>
    <s v=""/>
    <n v="0"/>
    <s v="002"/>
    <s v="AXN-APA-002"/>
    <s v="090397061M?(Y#ZPC%&lt;-"/>
    <m/>
    <n v="28"/>
    <n v="10"/>
    <n v="22"/>
    <n v="31"/>
    <n v="31"/>
    <s v="6/11/2019"/>
    <n v="69"/>
    <s v="6/11/2019"/>
    <s v="Degraded"/>
    <n v="37950"/>
    <n v="2618550"/>
  </r>
  <r>
    <x v="90"/>
    <s v="PTA"/>
    <x v="3"/>
    <s v=""/>
    <s v=""/>
    <n v="0"/>
    <s v="001"/>
    <s v="JKJ-PTA-001"/>
    <s v="090397061M1)_[N(-8]F"/>
    <m/>
    <n v="28"/>
    <n v="20"/>
    <n v="30"/>
    <n v="41"/>
    <n v="41"/>
    <s v="7/4/2018"/>
    <n v="71"/>
    <s v="7/4/2018"/>
    <s v="Adequate"/>
    <n v="160988"/>
    <n v="11430148"/>
  </r>
  <r>
    <x v="83"/>
    <s v="APA"/>
    <x v="4"/>
    <s v=""/>
    <s v=""/>
    <n v="0"/>
    <s v="007"/>
    <s v="MML-APA-007"/>
    <s v="090397061M1VVI[M4&gt;8J"/>
    <m/>
    <n v="24"/>
    <n v="17"/>
    <n v="26"/>
    <n v="36"/>
    <n v="36"/>
    <s v="6/11/2019"/>
    <n v="76"/>
    <s v="6/11/2019"/>
    <s v="Adequate"/>
    <n v="57788"/>
    <n v="4391888"/>
  </r>
  <r>
    <x v="101"/>
    <s v="TLB"/>
    <x v="0"/>
    <s v=""/>
    <s v=""/>
    <n v="0"/>
    <s v="001"/>
    <s v="PQN-TLB-001"/>
    <s v="090397061MKW)]R=J@Q2"/>
    <m/>
    <n v="57"/>
    <n v="43"/>
    <n v="57"/>
    <n v="71"/>
    <n v="71"/>
    <s v="6/5/2018"/>
    <n v="26"/>
    <s v="6/5/2018"/>
    <s v="Unsatisfactory"/>
    <n v="16005"/>
    <n v="416130"/>
  </r>
  <r>
    <x v="40"/>
    <s v="APA"/>
    <x v="4"/>
    <s v=""/>
    <s v=""/>
    <n v="0"/>
    <s v="002"/>
    <s v="INL-APA-002"/>
    <s v="090397061N(WAX4(K//$"/>
    <m/>
    <n v="10"/>
    <n v="0"/>
    <n v="1"/>
    <n v="5"/>
    <n v="5"/>
    <s v="7/16/2019"/>
    <n v="94"/>
    <s v="7/16/2019"/>
    <s v="Adequate"/>
    <n v="20827"/>
    <n v="1957738"/>
  </r>
  <r>
    <x v="83"/>
    <s v="RY220"/>
    <x v="1"/>
    <s v="220"/>
    <s v="02/20"/>
    <n v="0"/>
    <s v="003"/>
    <s v="MML-RY220-003"/>
    <s v="090397061/62BQVM&amp;I&lt;5"/>
    <m/>
    <n v="13"/>
    <n v="9"/>
    <n v="16"/>
    <n v="23"/>
    <n v="23"/>
    <s v="6/11/2019"/>
    <n v="87"/>
    <s v="6/11/2019"/>
    <s v="Adequate"/>
    <n v="64244"/>
    <n v="5589228"/>
  </r>
  <r>
    <x v="81"/>
    <s v="RTA"/>
    <x v="6"/>
    <s v=""/>
    <s v=""/>
    <n v="0"/>
    <s v="001"/>
    <s v="ETH-RTA-001"/>
    <s v="090397061N0[/Z`%7([B"/>
    <m/>
    <n v="25"/>
    <n v="17"/>
    <n v="27"/>
    <n v="38"/>
    <n v="38"/>
    <s v="6/17/2017"/>
    <n v="75"/>
    <s v="6/17/2017"/>
    <s v="Adequate"/>
    <n v="8818"/>
    <n v="661350"/>
  </r>
  <r>
    <x v="3"/>
    <s v="CTBX"/>
    <x v="2"/>
    <s v=""/>
    <s v=""/>
    <n v="0"/>
    <s v="002"/>
    <s v="OTG-CTBX-002"/>
    <s v="090397061NH`(*$NQNJR"/>
    <m/>
    <n v="24"/>
    <n v="17"/>
    <n v="26"/>
    <n v="36"/>
    <n v="36"/>
    <s v="6/6/2018"/>
    <n v="76"/>
    <s v="6/6/2018"/>
    <s v="Adequate"/>
    <n v="13404"/>
    <n v="1018704"/>
  </r>
  <r>
    <x v="40"/>
    <s v="CTA1"/>
    <x v="2"/>
    <s v=""/>
    <s v=""/>
    <n v="0"/>
    <s v="001"/>
    <s v="INL-CTA1-001"/>
    <s v="090397061NO=D&amp;BWV8MS"/>
    <m/>
    <n v="14"/>
    <n v="10"/>
    <n v="17"/>
    <n v="25"/>
    <n v="25"/>
    <s v="7/16/2019"/>
    <n v="86"/>
    <s v="7/16/2019"/>
    <s v="Adequate"/>
    <n v="19659"/>
    <n v="1690674"/>
  </r>
  <r>
    <x v="0"/>
    <s v="APA"/>
    <x v="4"/>
    <s v=""/>
    <s v=""/>
    <n v="0"/>
    <s v="002"/>
    <s v="LXL-APA-002"/>
    <s v="090397061NPH=8,F5@J0"/>
    <m/>
    <n v="20"/>
    <n v="14"/>
    <n v="23"/>
    <n v="32"/>
    <n v="32"/>
    <s v="7/16/2019"/>
    <n v="80"/>
    <s v="7/16/2019"/>
    <s v="Adequate"/>
    <n v="50136"/>
    <n v="4010880"/>
  </r>
  <r>
    <x v="56"/>
    <s v="TLA"/>
    <x v="0"/>
    <s v=""/>
    <s v=""/>
    <n v="0"/>
    <s v="002"/>
    <s v="BRD-TLA-002"/>
    <s v="090397061NR&gt;YS]N_QY4"/>
    <m/>
    <n v="0"/>
    <n v="0"/>
    <n v="0"/>
    <n v="0"/>
    <n v="0"/>
    <s v="6/30/2017"/>
    <n v="100"/>
    <s v="6/30/2017"/>
    <s v="Adequate"/>
    <n v="55742"/>
    <n v="5574200"/>
  </r>
  <r>
    <x v="63"/>
    <s v="PTA"/>
    <x v="3"/>
    <s v=""/>
    <s v=""/>
    <n v="0"/>
    <s v="002"/>
    <s v="BJI-PTA-002"/>
    <s v="090397061NWR2,[5AF_N"/>
    <m/>
    <n v="12"/>
    <n v="8"/>
    <n v="16"/>
    <n v="22"/>
    <n v="22"/>
    <s v="7/1/2018"/>
    <n v="88"/>
    <s v="7/1/2018"/>
    <s v="Adequate"/>
    <n v="281367"/>
    <n v="24760296"/>
  </r>
  <r>
    <x v="87"/>
    <s v="CTA3"/>
    <x v="2"/>
    <s v=""/>
    <s v=""/>
    <n v="0"/>
    <s v="001"/>
    <s v="TVF-CTA3-001"/>
    <s v="090397061O;I%BA]T9(I"/>
    <m/>
    <n v="11"/>
    <n v="8"/>
    <n v="15"/>
    <n v="21"/>
    <n v="21"/>
    <s v="7/16/2019"/>
    <n v="89"/>
    <s v="7/16/2019"/>
    <s v="Adequate"/>
    <n v="25827"/>
    <n v="2298603"/>
  </r>
  <r>
    <x v="100"/>
    <s v="PTB"/>
    <x v="3"/>
    <s v=""/>
    <s v=""/>
    <n v="0"/>
    <s v="002"/>
    <s v="OWA-PTB-002"/>
    <s v="090397061O?&lt;7R;MIH;A"/>
    <m/>
    <n v="8"/>
    <n v="0"/>
    <n v="0"/>
    <n v="1"/>
    <n v="1"/>
    <s v="6/11/2019"/>
    <n v="98"/>
    <s v="6/11/2019"/>
    <s v="Adequate"/>
    <n v="7919"/>
    <n v="776062"/>
  </r>
  <r>
    <x v="77"/>
    <s v="PPTA"/>
    <x v="5"/>
    <s v=""/>
    <s v=""/>
    <n v="0"/>
    <s v="003"/>
    <s v="JYG-PPTA-003"/>
    <s v="090397061O[R.,*,BM($"/>
    <m/>
    <n v="29"/>
    <n v="20"/>
    <n v="31"/>
    <n v="42"/>
    <n v="42"/>
    <s v="6/11/2019"/>
    <n v="71"/>
    <s v="6/11/2019"/>
    <s v="Adequate"/>
    <n v="58516"/>
    <n v="4154636"/>
  </r>
  <r>
    <x v="47"/>
    <s v="TLA"/>
    <x v="0"/>
    <s v=""/>
    <s v=""/>
    <n v="0"/>
    <s v="001"/>
    <s v="ULM-TLA-001"/>
    <s v="090397061O1Q+J5=5P@L"/>
    <m/>
    <n v="42"/>
    <n v="31"/>
    <n v="43"/>
    <n v="57"/>
    <n v="57"/>
    <s v="6/11/2019"/>
    <n v="57"/>
    <s v="6/11/2019"/>
    <s v="Degraded"/>
    <n v="31366"/>
    <n v="1787862"/>
  </r>
  <r>
    <x v="21"/>
    <s v="RTA"/>
    <x v="6"/>
    <s v=""/>
    <s v=""/>
    <n v="0"/>
    <s v="002"/>
    <s v="HZX-RTA-002"/>
    <s v="090397061OA.*5:B3.&lt;="/>
    <m/>
    <n v="5"/>
    <n v="4"/>
    <n v="10"/>
    <n v="14"/>
    <n v="14"/>
    <s v="6/10/2018"/>
    <n v="95"/>
    <s v="6/10/2018"/>
    <s v="Adequate"/>
    <n v="10785"/>
    <n v="1024575"/>
  </r>
  <r>
    <x v="32"/>
    <s v="CTA"/>
    <x v="2"/>
    <s v=""/>
    <s v=""/>
    <n v="0"/>
    <s v="002"/>
    <s v="55Y-CTA-002"/>
    <s v="090397061OFPKSW&gt;`35R"/>
    <m/>
    <n v="43"/>
    <n v="31"/>
    <n v="44"/>
    <n v="58"/>
    <n v="58"/>
    <s v="6/7/2018"/>
    <n v="33"/>
    <s v="6/7/2018"/>
    <s v="Unsatisfactory"/>
    <n v="4193"/>
    <n v="138369"/>
  </r>
  <r>
    <x v="37"/>
    <s v="APA"/>
    <x v="4"/>
    <s v=""/>
    <s v=""/>
    <n v="0"/>
    <s v="001"/>
    <s v="7Y4-APA-001"/>
    <s v="090397061OSHGA/^)@[?"/>
    <m/>
    <n v="41"/>
    <n v="30"/>
    <n v="42"/>
    <n v="55"/>
    <n v="55"/>
    <s v="7/16/2019"/>
    <n v="59"/>
    <s v="7/16/2019"/>
    <s v="Degraded"/>
    <n v="56051"/>
    <n v="3307009"/>
  </r>
  <r>
    <x v="100"/>
    <s v="CTA3X"/>
    <x v="2"/>
    <s v=""/>
    <s v=""/>
    <n v="0"/>
    <s v="001"/>
    <s v="OWA-CTA3X-001"/>
    <s v="090397061P,BN0I9,%QZ"/>
    <m/>
    <n v="4"/>
    <n v="0"/>
    <n v="0"/>
    <n v="0"/>
    <n v="0"/>
    <s v="6/11/2019"/>
    <n v="96"/>
    <s v="6/11/2019"/>
    <s v="Adequate"/>
    <n v="4792"/>
    <n v="460032"/>
  </r>
  <r>
    <x v="16"/>
    <s v="CTD"/>
    <x v="2"/>
    <s v=""/>
    <s v=""/>
    <n v="0"/>
    <s v="002"/>
    <s v="MKT-CTD-002"/>
    <s v="090397061P-]#)AI_MR?"/>
    <m/>
    <n v="23"/>
    <n v="16"/>
    <n v="25"/>
    <n v="35"/>
    <n v="35"/>
    <s v="6/19/2017"/>
    <n v="77"/>
    <s v="6/19/2017"/>
    <s v="Adequate"/>
    <n v="22775"/>
    <n v="1753675"/>
  </r>
  <r>
    <x v="3"/>
    <s v="TLA"/>
    <x v="0"/>
    <s v=""/>
    <s v=""/>
    <n v="0"/>
    <s v="001"/>
    <s v="OTG-TLA-001"/>
    <s v="090397061P=5/TR&gt;%_V#"/>
    <m/>
    <n v="72"/>
    <n v="57"/>
    <n v="70"/>
    <n v="84"/>
    <n v="84"/>
    <s v="6/6/2018"/>
    <n v="16"/>
    <s v="6/6/2018"/>
    <s v="Unsatisfactory"/>
    <n v="12178"/>
    <n v="194848"/>
  </r>
  <r>
    <x v="93"/>
    <s v="CTB"/>
    <x v="2"/>
    <s v=""/>
    <s v=""/>
    <n v="0"/>
    <s v="001"/>
    <s v="CNB-CTB-001"/>
    <s v="090397061P]A&amp;-KW.A%T"/>
    <m/>
    <n v="22"/>
    <n v="15"/>
    <n v="25"/>
    <n v="34"/>
    <n v="34"/>
    <s v="6/19/2017"/>
    <n v="78"/>
    <s v="6/19/2017"/>
    <s v="Adequate"/>
    <n v="11603"/>
    <n v="905034"/>
  </r>
  <r>
    <x v="104"/>
    <s v="RTA"/>
    <x v="6"/>
    <s v=""/>
    <s v=""/>
    <n v="0"/>
    <s v="001"/>
    <s v="TOB-RTA-001"/>
    <s v="090397061PC/;&gt;&amp;FU%CT"/>
    <m/>
    <n v="30"/>
    <n v="12"/>
    <n v="24"/>
    <n v="34"/>
    <n v="34"/>
    <s v="6/21/2017"/>
    <n v="91"/>
    <s v="6/21/2017"/>
    <s v="Adequate"/>
    <n v="7762"/>
    <n v="706342"/>
  </r>
  <r>
    <x v="70"/>
    <s v="TLA"/>
    <x v="0"/>
    <s v=""/>
    <s v=""/>
    <n v="0"/>
    <s v="002"/>
    <s v="MJQ-TLA-002"/>
    <s v="090397061POAM81=NRW]"/>
    <m/>
    <n v="38"/>
    <n v="27"/>
    <n v="39"/>
    <n v="52"/>
    <n v="52"/>
    <s v="6/11/2019"/>
    <n v="62"/>
    <s v="6/11/2019"/>
    <s v="Degraded"/>
    <n v="24011"/>
    <n v="1488682"/>
  </r>
  <r>
    <x v="73"/>
    <s v="CTF"/>
    <x v="2"/>
    <s v=""/>
    <s v=""/>
    <n v="0"/>
    <s v="001"/>
    <s v="TWM-CTF-001"/>
    <s v="090397061Q/G*YDU$*;Z"/>
    <m/>
    <n v="13"/>
    <n v="9"/>
    <n v="16"/>
    <n v="23"/>
    <n v="23"/>
    <s v="6/10/2017"/>
    <n v="87"/>
    <s v="6/10/2017"/>
    <s v="Adequate"/>
    <n v="4479"/>
    <n v="389673"/>
  </r>
  <r>
    <x v="60"/>
    <s v="TLA"/>
    <x v="0"/>
    <s v=""/>
    <s v=""/>
    <n v="0"/>
    <s v="003"/>
    <s v="CBG-TLA-003"/>
    <s v="090397061QCQVDW1.AG$"/>
    <m/>
    <n v="14"/>
    <n v="10"/>
    <n v="17"/>
    <n v="25"/>
    <n v="25"/>
    <s v="6/6/2017"/>
    <n v="86"/>
    <s v="6/6/2017"/>
    <s v="Adequate"/>
    <n v="15962"/>
    <n v="1372732"/>
  </r>
  <r>
    <x v="0"/>
    <s v="APA"/>
    <x v="4"/>
    <s v=""/>
    <s v=""/>
    <n v="0"/>
    <s v="005"/>
    <s v="LXL-APA-005"/>
    <s v="090397061QF,KEYB7K[K"/>
    <m/>
    <n v="34"/>
    <n v="17"/>
    <n v="27"/>
    <n v="38"/>
    <n v="38"/>
    <s v="7/16/2019"/>
    <n v="66"/>
    <s v="7/16/2019"/>
    <s v="Degraded"/>
    <n v="4069"/>
    <n v="268554"/>
  </r>
  <r>
    <x v="49"/>
    <s v="TLA"/>
    <x v="0"/>
    <s v=""/>
    <s v=""/>
    <n v="0"/>
    <s v="001"/>
    <s v="AIT-TLA-001"/>
    <s v="090397061QK9\3APOT9["/>
    <m/>
    <n v="1"/>
    <n v="1"/>
    <n v="7"/>
    <n v="10"/>
    <n v="10"/>
    <s v="7/16/2019"/>
    <n v="99"/>
    <s v="7/16/2019"/>
    <s v="Adequate"/>
    <n v="19351"/>
    <n v="1915749"/>
  </r>
  <r>
    <x v="90"/>
    <s v="CTA2"/>
    <x v="2"/>
    <s v=""/>
    <s v=""/>
    <n v="0"/>
    <s v="001"/>
    <s v="JKJ-CTA2-001"/>
    <s v="090397061R$XCHV1;XYD"/>
    <m/>
    <n v="35"/>
    <n v="25"/>
    <n v="37"/>
    <n v="49"/>
    <n v="49"/>
    <s v="7/4/2018"/>
    <n v="65"/>
    <s v="7/4/2018"/>
    <s v="Degraded"/>
    <n v="8873"/>
    <n v="576745"/>
  </r>
  <r>
    <x v="23"/>
    <s v="TLA"/>
    <x v="0"/>
    <s v=""/>
    <s v=""/>
    <n v="0"/>
    <s v="002"/>
    <s v="1D6-TLA-002"/>
    <s v="090397061R=29SD1CKLZ"/>
    <m/>
    <n v="21"/>
    <n v="14"/>
    <n v="24"/>
    <n v="33"/>
    <n v="33"/>
    <s v="6/3/2018"/>
    <n v="79"/>
    <s v="6/3/2018"/>
    <s v="Adequate"/>
    <n v="15150"/>
    <n v="1196850"/>
  </r>
  <r>
    <x v="39"/>
    <s v="TLA"/>
    <x v="0"/>
    <s v=""/>
    <s v=""/>
    <n v="0"/>
    <s v="001"/>
    <s v="ACQ-TLA-001"/>
    <s v="090397061R].BP;QKAZ%"/>
    <m/>
    <n v="15"/>
    <n v="10"/>
    <n v="18"/>
    <n v="26"/>
    <n v="26"/>
    <s v="6/11/2019"/>
    <n v="85"/>
    <s v="6/11/2019"/>
    <s v="Adequate"/>
    <n v="11195"/>
    <n v="951575"/>
  </r>
  <r>
    <x v="78"/>
    <s v="PTA"/>
    <x v="3"/>
    <s v=""/>
    <s v=""/>
    <n v="0"/>
    <s v="003"/>
    <s v="MGG-PTA-003"/>
    <s v="090397061R7VI`*[ZB;E"/>
    <m/>
    <n v="5"/>
    <n v="4"/>
    <n v="10"/>
    <n v="14"/>
    <n v="14"/>
    <s v="5/31/2018"/>
    <n v="95"/>
    <s v="5/31/2018"/>
    <s v="Adequate"/>
    <n v="6444"/>
    <n v="612180"/>
  </r>
  <r>
    <x v="50"/>
    <s v="PTA"/>
    <x v="3"/>
    <s v=""/>
    <s v=""/>
    <n v="0"/>
    <s v="001"/>
    <s v="AUM-PTA-001"/>
    <s v="090397061RPVG$_-#U:0"/>
    <m/>
    <n v="18"/>
    <n v="12"/>
    <n v="21"/>
    <n v="29"/>
    <n v="29"/>
    <s v="6/22/2017"/>
    <n v="82"/>
    <s v="6/22/2017"/>
    <s v="Adequate"/>
    <n v="292081"/>
    <n v="23950642"/>
  </r>
  <r>
    <x v="33"/>
    <s v="CTA"/>
    <x v="2"/>
    <s v=""/>
    <s v=""/>
    <n v="0"/>
    <s v="002"/>
    <s v="EVM-CTA-002"/>
    <s v="090397061RU.#YVVL[F`"/>
    <m/>
    <n v="61"/>
    <n v="47"/>
    <n v="61"/>
    <n v="75"/>
    <n v="75"/>
    <s v="6/29/2018"/>
    <n v="38"/>
    <s v="6/29/2018"/>
    <s v="Unsatisfactory"/>
    <n v="23568"/>
    <n v="895584"/>
  </r>
  <r>
    <x v="82"/>
    <s v="TLD"/>
    <x v="0"/>
    <s v=""/>
    <s v=""/>
    <n v="0"/>
    <s v="001"/>
    <s v="GPZ-TLD-001"/>
    <s v="090397061RXY2/GOM:%F"/>
    <m/>
    <n v="8"/>
    <n v="6"/>
    <n v="12"/>
    <n v="18"/>
    <n v="18"/>
    <s v="7/16/2019"/>
    <n v="92"/>
    <s v="7/16/2019"/>
    <s v="Adequate"/>
    <n v="32572"/>
    <n v="2996624"/>
  </r>
  <r>
    <x v="56"/>
    <s v="PTC"/>
    <x v="3"/>
    <s v=""/>
    <s v=""/>
    <n v="0"/>
    <s v="003"/>
    <s v="BRD-PTC-003"/>
    <s v="090397061RY/\YPW8`15"/>
    <m/>
    <n v="36"/>
    <n v="26"/>
    <n v="37"/>
    <n v="50"/>
    <n v="50"/>
    <s v="6/7/2017"/>
    <n v="64"/>
    <s v="6/7/2017"/>
    <s v="Degraded"/>
    <n v="189432"/>
    <n v="12123648"/>
  </r>
  <r>
    <x v="63"/>
    <s v="APB"/>
    <x v="4"/>
    <s v=""/>
    <s v=""/>
    <n v="0"/>
    <s v="004"/>
    <s v="BJI-APB-004"/>
    <s v="090397061S(_MS#PJ60V"/>
    <m/>
    <n v="29"/>
    <n v="11"/>
    <n v="23"/>
    <n v="33"/>
    <n v="33"/>
    <s v="7/1/2018"/>
    <n v="81"/>
    <s v="7/1/2018"/>
    <s v="Adequate"/>
    <n v="36517"/>
    <n v="2957877"/>
  </r>
  <r>
    <x v="49"/>
    <s v="TLC"/>
    <x v="0"/>
    <s v=""/>
    <s v=""/>
    <n v="0"/>
    <s v="001"/>
    <s v="AIT-TLC-001"/>
    <s v="090397061S\RI-[-06I("/>
    <m/>
    <n v="3"/>
    <n v="2"/>
    <n v="8"/>
    <n v="12"/>
    <n v="12"/>
    <s v="7/16/2019"/>
    <n v="97"/>
    <s v="7/16/2019"/>
    <s v="Adequate"/>
    <n v="16572"/>
    <n v="1607484"/>
  </r>
  <r>
    <x v="59"/>
    <s v="TLH"/>
    <x v="0"/>
    <s v=""/>
    <s v=""/>
    <n v="0"/>
    <s v="001"/>
    <s v="BDH-TLH-001"/>
    <s v="090397061S]%-XTM%BR`"/>
    <m/>
    <n v="14"/>
    <n v="10"/>
    <n v="17"/>
    <n v="25"/>
    <n v="25"/>
    <s v="6/15/2017"/>
    <n v="86"/>
    <s v="6/15/2017"/>
    <s v="Adequate"/>
    <n v="17286"/>
    <n v="1486596"/>
  </r>
  <r>
    <x v="104"/>
    <s v="APA"/>
    <x v="4"/>
    <s v=""/>
    <s v=""/>
    <n v="0"/>
    <s v="001"/>
    <s v="TOB-APA-001"/>
    <s v="090397061S_=0&lt;Y+GTC5"/>
    <m/>
    <n v="31"/>
    <n v="14"/>
    <n v="25"/>
    <n v="35"/>
    <n v="35"/>
    <s v="6/21/2017"/>
    <n v="90"/>
    <s v="6/21/2017"/>
    <s v="Adequate"/>
    <n v="45453"/>
    <n v="4090770"/>
  </r>
  <r>
    <x v="86"/>
    <s v="TLA"/>
    <x v="0"/>
    <s v=""/>
    <s v=""/>
    <n v="0"/>
    <s v="001"/>
    <s v="D81-TLA-001"/>
    <s v="090397061SU=PRE0)LAM"/>
    <m/>
    <n v="40"/>
    <n v="29"/>
    <n v="41"/>
    <n v="54"/>
    <n v="54"/>
    <s v="7/16/2019"/>
    <n v="56"/>
    <s v="7/16/2019"/>
    <s v="Degraded"/>
    <n v="31407"/>
    <n v="1758792"/>
  </r>
  <r>
    <x v="26"/>
    <s v="PTA"/>
    <x v="3"/>
    <s v=""/>
    <s v=""/>
    <n v="0"/>
    <s v="005"/>
    <s v="SGS-PTA-005"/>
    <s v="090397061T&lt;]]C^M]9V:"/>
    <m/>
    <n v="38"/>
    <n v="27"/>
    <n v="39"/>
    <n v="52"/>
    <n v="52"/>
    <s v="6/24/2017"/>
    <n v="62"/>
    <s v="6/24/2017"/>
    <s v="Degraded"/>
    <n v="12297"/>
    <n v="762414"/>
  </r>
  <r>
    <x v="46"/>
    <s v="CTD1"/>
    <x v="2"/>
    <s v=""/>
    <s v=""/>
    <n v="0"/>
    <s v="003"/>
    <s v="STC-CTD1-003"/>
    <s v="090397061T@_6L?8U=&lt;,"/>
    <m/>
    <n v="36"/>
    <n v="26"/>
    <n v="37"/>
    <n v="50"/>
    <n v="50"/>
    <s v="5/31/2018"/>
    <n v="64"/>
    <s v="5/31/2018"/>
    <s v="Degraded"/>
    <n v="3695"/>
    <n v="236480"/>
  </r>
  <r>
    <x v="11"/>
    <s v="APB"/>
    <x v="4"/>
    <s v=""/>
    <s v=""/>
    <n v="0"/>
    <s v="001"/>
    <s v="PKD-APB-001"/>
    <s v="090397061T^LS,A70W_G"/>
    <m/>
    <n v="41"/>
    <n v="30"/>
    <n v="42"/>
    <n v="55"/>
    <n v="55"/>
    <s v="7/16/2019"/>
    <n v="57"/>
    <s v="7/16/2019"/>
    <s v="Degraded"/>
    <n v="48225"/>
    <n v="2748825"/>
  </r>
  <r>
    <x v="16"/>
    <s v="PTB"/>
    <x v="3"/>
    <s v=""/>
    <s v=""/>
    <n v="0"/>
    <s v="005"/>
    <s v="MKT-PTB-005"/>
    <s v="090397061T1ZN61G64:E"/>
    <m/>
    <n v="16"/>
    <n v="11"/>
    <n v="19"/>
    <n v="27"/>
    <n v="27"/>
    <s v="6/19/2017"/>
    <n v="84"/>
    <s v="6/19/2017"/>
    <s v="Adequate"/>
    <n v="13726"/>
    <n v="1152984"/>
  </r>
  <r>
    <x v="26"/>
    <s v="CTA"/>
    <x v="2"/>
    <s v=""/>
    <s v=""/>
    <n v="0"/>
    <s v="002"/>
    <s v="SGS-CTA-002"/>
    <s v="090397061TH.;*`@UINM"/>
    <m/>
    <n v="0"/>
    <n v="0"/>
    <n v="0"/>
    <n v="0"/>
    <n v="0"/>
    <s v="6/24/2017"/>
    <n v="100"/>
    <s v="6/24/2017"/>
    <s v="Adequate"/>
    <n v="57808"/>
    <n v="5780800"/>
  </r>
  <r>
    <x v="101"/>
    <s v="CTA"/>
    <x v="2"/>
    <s v=""/>
    <s v=""/>
    <n v="0"/>
    <s v="001"/>
    <s v="PQN-CTA-001"/>
    <s v="090397061TXPXX,NG-0+"/>
    <m/>
    <n v="10"/>
    <n v="7"/>
    <n v="14"/>
    <n v="20"/>
    <n v="20"/>
    <s v="6/5/2018"/>
    <n v="90"/>
    <s v="6/5/2018"/>
    <s v="Adequate"/>
    <n v="20183"/>
    <n v="1816470"/>
  </r>
  <r>
    <x v="82"/>
    <s v="TLE"/>
    <x v="0"/>
    <s v=""/>
    <s v=""/>
    <n v="0"/>
    <s v="001"/>
    <s v="GPZ-TLE-001"/>
    <s v="090397061U.KG%O_.YS&amp;"/>
    <m/>
    <n v="58"/>
    <n v="44"/>
    <n v="58"/>
    <n v="72"/>
    <n v="72"/>
    <s v="7/16/2019"/>
    <n v="20"/>
    <s v="7/16/2019"/>
    <s v="Unsatisfactory"/>
    <n v="52653"/>
    <n v="1053060"/>
  </r>
  <r>
    <x v="83"/>
    <s v="RY1230"/>
    <x v="1"/>
    <s v="1230"/>
    <s v="12/30"/>
    <n v="1"/>
    <s v="003"/>
    <s v="MML-RY1230-003"/>
    <s v="090397061FQD5X1\F5W&lt;"/>
    <m/>
    <n v="21"/>
    <n v="14"/>
    <n v="24"/>
    <n v="33"/>
    <n v="33"/>
    <s v="6/11/2019"/>
    <n v="79"/>
    <s v="6/11/2019"/>
    <s v="Adequate"/>
    <n v="211752"/>
    <n v="16728408"/>
  </r>
  <r>
    <x v="4"/>
    <s v="PTA"/>
    <x v="3"/>
    <s v=""/>
    <s v=""/>
    <n v="0"/>
    <s v="002"/>
    <s v="ROS-PTA-002"/>
    <s v="090397061U^C45VTEG\&amp;"/>
    <m/>
    <n v="35"/>
    <n v="25"/>
    <n v="37"/>
    <n v="49"/>
    <n v="49"/>
    <s v="6/9/2018"/>
    <n v="65"/>
    <s v="6/9/2018"/>
    <s v="Degraded"/>
    <n v="52456"/>
    <n v="3409640"/>
  </r>
  <r>
    <x v="89"/>
    <s v="RTA"/>
    <x v="6"/>
    <s v=""/>
    <s v=""/>
    <n v="0"/>
    <s v="001"/>
    <s v="ORB-RTA-001"/>
    <s v="090397061U`+,TG0IFD$"/>
    <m/>
    <n v="27"/>
    <n v="19"/>
    <n v="29"/>
    <n v="40"/>
    <n v="40"/>
    <s v="7/16/2019"/>
    <n v="73"/>
    <s v="7/16/2019"/>
    <s v="Adequate"/>
    <n v="16329"/>
    <n v="1192017"/>
  </r>
  <r>
    <x v="18"/>
    <s v="CTE"/>
    <x v="2"/>
    <s v=""/>
    <s v=""/>
    <n v="0"/>
    <s v="001"/>
    <s v="RGK-CTE-001"/>
    <s v="090397061U5&gt;1T%WR^C3"/>
    <m/>
    <n v="23"/>
    <n v="16"/>
    <n v="25"/>
    <n v="35"/>
    <n v="35"/>
    <s v="6/23/2017"/>
    <n v="77"/>
    <s v="6/23/2017"/>
    <s v="Adequate"/>
    <n v="58369"/>
    <n v="4494413"/>
  </r>
  <r>
    <x v="83"/>
    <s v="RY1230"/>
    <x v="1"/>
    <s v="1230"/>
    <s v="12/30"/>
    <n v="1"/>
    <s v="004"/>
    <s v="MML-RY1230-004"/>
    <s v="090397061U&lt;XC&amp;G7QE.C"/>
    <m/>
    <n v="21"/>
    <n v="14"/>
    <n v="24"/>
    <n v="33"/>
    <n v="33"/>
    <s v="6/11/2019"/>
    <n v="79"/>
    <s v="6/11/2019"/>
    <s v="Adequate"/>
    <n v="4003"/>
    <n v="316237"/>
  </r>
  <r>
    <x v="22"/>
    <s v="TLA"/>
    <x v="0"/>
    <s v=""/>
    <s v=""/>
    <n v="0"/>
    <s v="001"/>
    <s v="16D-TLA-001"/>
    <s v="090397061UA;`PSFW.ER"/>
    <m/>
    <n v="25"/>
    <n v="17"/>
    <n v="27"/>
    <n v="38"/>
    <n v="38"/>
    <s v="7/16/2019"/>
    <n v="75"/>
    <s v="7/16/2019"/>
    <s v="Adequate"/>
    <n v="33019"/>
    <n v="2476425"/>
  </r>
  <r>
    <x v="54"/>
    <s v="CTD"/>
    <x v="2"/>
    <s v=""/>
    <s v=""/>
    <n v="0"/>
    <s v="001"/>
    <s v="AXN-CTD-001"/>
    <s v="090397061UC.@&lt;B`%#8O"/>
    <m/>
    <n v="34"/>
    <n v="24"/>
    <n v="36"/>
    <n v="48"/>
    <n v="48"/>
    <s v="6/11/2019"/>
    <n v="66"/>
    <s v="6/11/2019"/>
    <s v="Degraded"/>
    <n v="8323"/>
    <n v="549318"/>
  </r>
  <r>
    <x v="66"/>
    <s v="APA"/>
    <x v="4"/>
    <s v=""/>
    <s v=""/>
    <n v="0"/>
    <s v="004"/>
    <s v="DYT-APA-004"/>
    <s v="090397061UJXEH)6&lt;7@0"/>
    <m/>
    <n v="34"/>
    <n v="24"/>
    <n v="36"/>
    <n v="48"/>
    <n v="48"/>
    <s v="6/9/2017"/>
    <n v="66"/>
    <s v="6/9/2017"/>
    <s v="Degraded"/>
    <n v="59153"/>
    <n v="3904098"/>
  </r>
  <r>
    <x v="91"/>
    <s v="TLA"/>
    <x v="0"/>
    <s v=""/>
    <s v=""/>
    <n v="0"/>
    <s v="002"/>
    <s v="CHU-TLA-002"/>
    <s v="090397061UKSQ=F)*7YF"/>
    <m/>
    <n v="0"/>
    <n v="0"/>
    <n v="0"/>
    <n v="0"/>
    <n v="0"/>
    <s v="6/23/2017"/>
    <n v="100"/>
    <s v="6/23/2017"/>
    <s v="Adequate"/>
    <n v="6303"/>
    <n v="630300"/>
  </r>
  <r>
    <x v="83"/>
    <s v="RY1230"/>
    <x v="1"/>
    <s v="1230"/>
    <s v="12/30"/>
    <n v="1"/>
    <s v="005"/>
    <s v="MML-RY1230-005"/>
    <s v="IITDBSCCB7P)`?=[#5J1"/>
    <m/>
    <n v="17"/>
    <n v="12"/>
    <n v="20"/>
    <n v="28"/>
    <n v="28"/>
    <s v="6/11/2019"/>
    <n v="83"/>
    <s v="6/11/2019"/>
    <s v="Adequate"/>
    <n v="219629"/>
    <n v="18229207"/>
  </r>
  <r>
    <x v="50"/>
    <s v="CTA5"/>
    <x v="2"/>
    <s v=""/>
    <s v=""/>
    <n v="0"/>
    <s v="001"/>
    <s v="AUM-CTA5-001"/>
    <s v="090397061UZYKQL[)P2&gt;"/>
    <m/>
    <n v="25"/>
    <n v="17"/>
    <n v="27"/>
    <n v="38"/>
    <n v="38"/>
    <s v="6/22/2017"/>
    <n v="75"/>
    <s v="6/22/2017"/>
    <s v="Adequate"/>
    <n v="18918"/>
    <n v="1418850"/>
  </r>
  <r>
    <x v="56"/>
    <s v="CTC2"/>
    <x v="2"/>
    <s v=""/>
    <s v=""/>
    <n v="0"/>
    <s v="001"/>
    <s v="BRD-CTC2-001"/>
    <s v="090397061V.%JRA1FM]A"/>
    <m/>
    <n v="14"/>
    <n v="10"/>
    <n v="17"/>
    <n v="25"/>
    <n v="25"/>
    <s v="6/8/2017"/>
    <n v="86"/>
    <s v="6/8/2017"/>
    <s v="Adequate"/>
    <n v="25807"/>
    <n v="2219402"/>
  </r>
  <r>
    <x v="18"/>
    <s v="APA"/>
    <x v="4"/>
    <s v=""/>
    <s v=""/>
    <n v="0"/>
    <s v="004"/>
    <s v="RGK-APA-004"/>
    <s v="090397061V&lt;RLK?0@06N"/>
    <m/>
    <n v="30"/>
    <n v="21"/>
    <n v="32"/>
    <n v="43"/>
    <n v="43"/>
    <s v="6/23/2017"/>
    <n v="70"/>
    <s v="6/23/2017"/>
    <s v="Degraded"/>
    <n v="32837"/>
    <n v="2298590"/>
  </r>
  <r>
    <x v="38"/>
    <s v="TLC"/>
    <x v="0"/>
    <s v=""/>
    <s v=""/>
    <n v="0"/>
    <s v="002"/>
    <s v="DTL-TLC-002"/>
    <s v="090397061V\)N8S7QMD&lt;"/>
    <m/>
    <n v="23"/>
    <n v="16"/>
    <n v="25"/>
    <n v="35"/>
    <n v="35"/>
    <s v="6/14/2017"/>
    <n v="77"/>
    <s v="6/14/2017"/>
    <s v="Adequate"/>
    <n v="12900"/>
    <n v="993300"/>
  </r>
  <r>
    <x v="74"/>
    <s v="CTG"/>
    <x v="2"/>
    <s v=""/>
    <s v=""/>
    <n v="0"/>
    <s v="001"/>
    <s v="PNM-CTG-001"/>
    <s v="090397061V^-$6/NRJ]K"/>
    <m/>
    <n v="4"/>
    <n v="3"/>
    <n v="9"/>
    <n v="13"/>
    <n v="13"/>
    <s v="6/6/2017"/>
    <n v="96"/>
    <s v="6/6/2017"/>
    <s v="Adequate"/>
    <n v="6006"/>
    <n v="576576"/>
  </r>
  <r>
    <x v="56"/>
    <s v="PTC"/>
    <x v="3"/>
    <s v=""/>
    <s v=""/>
    <n v="0"/>
    <s v="001"/>
    <s v="BRD-PTC-001"/>
    <s v="090397061VA+@0I/ZM(*"/>
    <m/>
    <n v="24"/>
    <n v="17"/>
    <n v="26"/>
    <n v="36"/>
    <n v="36"/>
    <s v="6/7/2017"/>
    <n v="76"/>
    <s v="6/7/2017"/>
    <s v="Adequate"/>
    <n v="31144"/>
    <n v="2366944"/>
  </r>
  <r>
    <x v="83"/>
    <s v="RY220"/>
    <x v="1"/>
    <s v="220"/>
    <s v="02/20"/>
    <n v="0"/>
    <s v="001"/>
    <s v="MML-RY220-001"/>
    <s v="IITDB-H+KSF/S)W2&lt;&lt;H?"/>
    <m/>
    <n v="19"/>
    <n v="13"/>
    <n v="22"/>
    <n v="31"/>
    <n v="31"/>
    <s v="6/11/2019"/>
    <n v="81"/>
    <s v="6/11/2019"/>
    <s v="Adequate"/>
    <n v="191021"/>
    <n v="15472701"/>
  </r>
  <r>
    <x v="87"/>
    <s v="TLB"/>
    <x v="0"/>
    <s v=""/>
    <s v=""/>
    <n v="0"/>
    <s v="001"/>
    <s v="TVF-TLB-001"/>
    <s v="090397061VVGEIKU$FY="/>
    <m/>
    <n v="64"/>
    <n v="50"/>
    <n v="63"/>
    <n v="77"/>
    <n v="77"/>
    <s v="7/16/2019"/>
    <n v="0"/>
    <s v="7/16/2019"/>
    <s v="Unsatisfactory"/>
    <n v="20318"/>
    <n v="0"/>
  </r>
  <r>
    <x v="40"/>
    <s v="APA"/>
    <x v="4"/>
    <s v=""/>
    <s v=""/>
    <n v="0"/>
    <s v="001"/>
    <s v="INL-APA-001"/>
    <s v="090397061W%JE6&amp;[N\:6"/>
    <m/>
    <n v="56"/>
    <n v="31"/>
    <n v="43"/>
    <n v="56"/>
    <n v="56"/>
    <s v="7/16/2019"/>
    <n v="62"/>
    <s v="7/16/2019"/>
    <s v="Degraded"/>
    <n v="54073"/>
    <n v="3352526"/>
  </r>
  <r>
    <x v="87"/>
    <s v="CTA2X"/>
    <x v="2"/>
    <s v=""/>
    <s v=""/>
    <n v="0"/>
    <s v="001"/>
    <s v="TVF-CTA2X-001"/>
    <s v="090397061W?ZTHN(D)-^"/>
    <m/>
    <n v="0"/>
    <n v="0"/>
    <n v="0"/>
    <n v="0"/>
    <n v="0"/>
    <s v="7/16/2019"/>
    <n v="100"/>
    <s v="8/15/2019"/>
    <s v="Adequate"/>
    <n v="51341"/>
    <n v="5134100"/>
  </r>
  <r>
    <x v="87"/>
    <s v="CTC"/>
    <x v="2"/>
    <s v=""/>
    <s v=""/>
    <n v="0"/>
    <s v="001"/>
    <s v="TVF-CTC-001"/>
    <s v="090397061W[N5BV2@U;*"/>
    <m/>
    <n v="26"/>
    <n v="18"/>
    <n v="28"/>
    <n v="39"/>
    <n v="39"/>
    <s v="7/16/2019"/>
    <n v="71"/>
    <s v="7/16/2019"/>
    <s v="Adequate"/>
    <n v="28206"/>
    <n v="2002626"/>
  </r>
  <r>
    <x v="101"/>
    <s v="RTA"/>
    <x v="6"/>
    <s v=""/>
    <s v=""/>
    <n v="0"/>
    <s v="001"/>
    <s v="PQN-RTA-001"/>
    <s v="090397061W]SJD`\/UF."/>
    <m/>
    <n v="0"/>
    <n v="0"/>
    <n v="0"/>
    <n v="0"/>
    <n v="0"/>
    <s v="6/5/2018"/>
    <n v="100"/>
    <s v="6/5/2018"/>
    <s v="Adequate"/>
    <n v="10963"/>
    <n v="1096300"/>
  </r>
  <r>
    <x v="83"/>
    <s v="RY220"/>
    <x v="1"/>
    <s v="220"/>
    <s v="02/20"/>
    <n v="0"/>
    <s v="002"/>
    <s v="MML-RY220-002"/>
    <s v="IITDBN:]-)//&gt;8,4RW&lt;0"/>
    <m/>
    <n v="18"/>
    <n v="12"/>
    <n v="21"/>
    <n v="29"/>
    <n v="29"/>
    <s v="6/11/2019"/>
    <n v="82"/>
    <s v="6/11/2019"/>
    <s v="Adequate"/>
    <n v="40822"/>
    <n v="3347404"/>
  </r>
  <r>
    <x v="31"/>
    <s v="RY1432"/>
    <x v="1"/>
    <s v="1432"/>
    <s v="14/32"/>
    <n v="1"/>
    <s v="001"/>
    <s v="MOX-RY1432-001"/>
    <s v="053096123L;.]3&lt;J4(@D"/>
    <m/>
    <n v="44"/>
    <n v="32"/>
    <n v="45"/>
    <n v="59"/>
    <n v="59"/>
    <s v="6/11/2019"/>
    <n v="49"/>
    <s v="6/11/2019"/>
    <s v="Unsatisfactory"/>
    <n v="254960"/>
    <n v="12493040"/>
  </r>
  <r>
    <x v="46"/>
    <s v="CTC"/>
    <x v="2"/>
    <s v=""/>
    <s v=""/>
    <n v="0"/>
    <s v="001"/>
    <s v="STC-CTC-001"/>
    <s v="090397061WCHZX%JVA_+"/>
    <m/>
    <n v="8"/>
    <n v="0"/>
    <n v="0"/>
    <n v="1"/>
    <n v="1"/>
    <s v="5/31/2018"/>
    <n v="98"/>
    <s v="5/31/2018"/>
    <s v="Adequate"/>
    <n v="20474"/>
    <n v="2006452"/>
  </r>
  <r>
    <x v="83"/>
    <s v="TLF"/>
    <x v="0"/>
    <s v=""/>
    <s v=""/>
    <n v="0"/>
    <s v="001"/>
    <s v="MML-TLF-001"/>
    <s v="090397061WFX]=4E(\(#"/>
    <m/>
    <n v="26"/>
    <n v="18"/>
    <n v="28"/>
    <n v="39"/>
    <n v="39"/>
    <s v="6/11/2019"/>
    <n v="73"/>
    <s v="6/11/2019"/>
    <s v="Adequate"/>
    <n v="87224"/>
    <n v="6367352"/>
  </r>
  <r>
    <x v="50"/>
    <s v="CTA4"/>
    <x v="2"/>
    <s v=""/>
    <s v=""/>
    <n v="0"/>
    <s v="001"/>
    <s v="AUM-CTA4-001"/>
    <s v="090397061WN&amp;UM@*AI+5"/>
    <m/>
    <n v="19"/>
    <n v="13"/>
    <n v="22"/>
    <n v="31"/>
    <n v="31"/>
    <s v="6/22/2017"/>
    <n v="81"/>
    <s v="6/22/2017"/>
    <s v="Adequate"/>
    <n v="8896"/>
    <n v="720576"/>
  </r>
  <r>
    <x v="100"/>
    <s v="APA"/>
    <x v="4"/>
    <s v=""/>
    <s v=""/>
    <n v="0"/>
    <s v="005"/>
    <s v="OWA-APA-005"/>
    <s v="090397061X&amp;W.[[P&amp;A$*"/>
    <m/>
    <n v="34"/>
    <n v="24"/>
    <n v="36"/>
    <n v="48"/>
    <n v="48"/>
    <s v="6/11/2019"/>
    <n v="66"/>
    <s v="6/11/2019"/>
    <s v="Degraded"/>
    <n v="5009"/>
    <n v="330594"/>
  </r>
  <r>
    <x v="60"/>
    <s v="TLA"/>
    <x v="0"/>
    <s v=""/>
    <s v=""/>
    <n v="0"/>
    <s v="001"/>
    <s v="CBG-TLA-001"/>
    <s v="090397061X7ZX04VHUFW"/>
    <m/>
    <n v="46"/>
    <n v="34"/>
    <n v="47"/>
    <n v="61"/>
    <n v="61"/>
    <s v="6/6/2017"/>
    <n v="53"/>
    <s v="6/6/2017"/>
    <s v="Unsatisfactory"/>
    <n v="113253"/>
    <n v="6002409"/>
  </r>
  <r>
    <x v="38"/>
    <s v="TLC"/>
    <x v="0"/>
    <s v=""/>
    <s v=""/>
    <n v="0"/>
    <s v="001"/>
    <s v="DTL-TLC-001"/>
    <s v="090397061XB0,+F7#[OU"/>
    <m/>
    <n v="25"/>
    <n v="17"/>
    <n v="27"/>
    <n v="38"/>
    <n v="38"/>
    <s v="6/14/2017"/>
    <n v="75"/>
    <s v="6/14/2017"/>
    <s v="Adequate"/>
    <n v="10196"/>
    <n v="764700"/>
  </r>
  <r>
    <x v="50"/>
    <s v="CTA3"/>
    <x v="2"/>
    <s v=""/>
    <s v=""/>
    <n v="0"/>
    <s v="002"/>
    <s v="AUM-CTA3-002"/>
    <s v="090397061XHJEITRQ4GI"/>
    <m/>
    <n v="20"/>
    <n v="14"/>
    <n v="23"/>
    <n v="32"/>
    <n v="32"/>
    <s v="6/22/2017"/>
    <n v="80"/>
    <s v="6/22/2017"/>
    <s v="Adequate"/>
    <n v="12551"/>
    <n v="1004080"/>
  </r>
  <r>
    <x v="67"/>
    <s v="TLA"/>
    <x v="0"/>
    <s v=""/>
    <s v=""/>
    <n v="0"/>
    <s v="001"/>
    <s v="TKC-TLA-001"/>
    <s v="090397061XKEK$`%8[AE"/>
    <m/>
    <n v="38"/>
    <n v="27"/>
    <n v="39"/>
    <n v="52"/>
    <n v="52"/>
    <s v="6/11/2019"/>
    <n v="62"/>
    <s v="6/11/2019"/>
    <s v="Degraded"/>
    <n v="16958"/>
    <n v="1051396"/>
  </r>
  <r>
    <x v="14"/>
    <s v="TLA"/>
    <x v="0"/>
    <s v=""/>
    <s v=""/>
    <n v="0"/>
    <s v="001"/>
    <s v="RWF-TLA-001"/>
    <s v="090397061XP)2J&lt;3RARD"/>
    <m/>
    <n v="39"/>
    <n v="28"/>
    <n v="40"/>
    <n v="53"/>
    <n v="53"/>
    <s v="6/4/2018"/>
    <n v="58"/>
    <s v="6/4/2018"/>
    <s v="Degraded"/>
    <n v="50983"/>
    <n v="2957014"/>
  </r>
  <r>
    <x v="38"/>
    <s v="TLD"/>
    <x v="0"/>
    <s v=""/>
    <s v=""/>
    <n v="0"/>
    <s v="002"/>
    <s v="DTL-TLD-002"/>
    <s v="090397061Y*\WGX.7IX+"/>
    <m/>
    <n v="28"/>
    <n v="20"/>
    <n v="30"/>
    <n v="41"/>
    <n v="41"/>
    <s v="6/14/2017"/>
    <n v="72"/>
    <s v="6/14/2017"/>
    <s v="Adequate"/>
    <n v="9134"/>
    <n v="657648"/>
  </r>
  <r>
    <x v="98"/>
    <s v="PTA"/>
    <x v="3"/>
    <s v=""/>
    <s v=""/>
    <n v="0"/>
    <s v="002"/>
    <s v="HCD-PTA-002"/>
    <s v="090397061Y-;KPXFVY7Y"/>
    <m/>
    <n v="14"/>
    <n v="10"/>
    <n v="17"/>
    <n v="25"/>
    <n v="25"/>
    <s v="6/11/2019"/>
    <n v="86"/>
    <s v="6/11/2019"/>
    <s v="Adequate"/>
    <n v="46803"/>
    <n v="4025058"/>
  </r>
  <r>
    <x v="100"/>
    <s v="CTA3"/>
    <x v="2"/>
    <s v=""/>
    <s v=""/>
    <n v="0"/>
    <s v="002"/>
    <s v="OWA-CTA3-002"/>
    <s v="090397061Y^0_ZJM[M*^"/>
    <m/>
    <n v="0"/>
    <n v="0"/>
    <n v="0"/>
    <n v="0"/>
    <n v="0"/>
    <s v="6/11/2019"/>
    <n v="100"/>
    <s v="6/11/2019"/>
    <s v="Adequate"/>
    <n v="3934"/>
    <n v="393400"/>
  </r>
  <r>
    <x v="31"/>
    <s v="RY1432"/>
    <x v="1"/>
    <s v="1432"/>
    <s v="14/32"/>
    <n v="1"/>
    <s v="002"/>
    <s v="MOX-RY1432-002"/>
    <s v="IITDBB-$R+Y`8G,[U%M2"/>
    <m/>
    <n v="39"/>
    <n v="28"/>
    <n v="40"/>
    <n v="53"/>
    <n v="53"/>
    <s v="6/11/2019"/>
    <n v="55"/>
    <s v="6/11/2019"/>
    <s v="Unsatisfactory"/>
    <n v="45147"/>
    <n v="2483085"/>
  </r>
  <r>
    <x v="56"/>
    <s v="PTA"/>
    <x v="3"/>
    <s v=""/>
    <s v=""/>
    <n v="0"/>
    <s v="004"/>
    <s v="BRD-PTA-004"/>
    <s v="090397061Y6/RJ?HD)A`"/>
    <m/>
    <n v="15"/>
    <n v="10"/>
    <n v="18"/>
    <n v="26"/>
    <n v="26"/>
    <s v="6/7/2017"/>
    <n v="85"/>
    <s v="6/7/2017"/>
    <s v="Adequate"/>
    <n v="134700"/>
    <n v="11449500"/>
  </r>
  <r>
    <x v="99"/>
    <s v="RY1432"/>
    <x v="1"/>
    <s v="1432"/>
    <s v="14/32"/>
    <n v="1"/>
    <s v="001"/>
    <s v="MVE-RY1432-001"/>
    <s v="053096123BJ6$@&gt;+W26%"/>
    <m/>
    <n v="20"/>
    <n v="14"/>
    <n v="23"/>
    <n v="32"/>
    <n v="32"/>
    <s v="6/3/2018"/>
    <n v="80"/>
    <s v="6/3/2018"/>
    <s v="Adequate"/>
    <n v="296319"/>
    <n v="23705520"/>
  </r>
  <r>
    <x v="102"/>
    <s v="TLB"/>
    <x v="0"/>
    <s v=""/>
    <s v=""/>
    <n v="0"/>
    <s v="001"/>
    <s v="PEX-TLB-001"/>
    <s v="090397061YS^A9#U*)&gt;C"/>
    <m/>
    <n v="31"/>
    <n v="22"/>
    <n v="33"/>
    <n v="44"/>
    <n v="44"/>
    <s v="5/29/2018"/>
    <n v="61"/>
    <s v="5/29/2018"/>
    <s v="Degraded"/>
    <n v="35099"/>
    <n v="2141039"/>
  </r>
  <r>
    <x v="50"/>
    <s v="RPA"/>
    <x v="7"/>
    <s v=""/>
    <s v=""/>
    <n v="0"/>
    <s v="001"/>
    <s v="AUM-RPA-001"/>
    <s v="090397061Z(-`/HXU\)%"/>
    <m/>
    <n v="27"/>
    <n v="19"/>
    <n v="29"/>
    <n v="40"/>
    <n v="40"/>
    <s v="6/22/2017"/>
    <n v="72"/>
    <s v="6/22/2017"/>
    <s v="Adequate"/>
    <n v="19472"/>
    <n v="1401984"/>
  </r>
  <r>
    <x v="6"/>
    <s v="TLB1"/>
    <x v="0"/>
    <s v=""/>
    <s v=""/>
    <n v="0"/>
    <s v="001"/>
    <s v="PWC-TLB1-001"/>
    <s v="090397061Z.X]X$`2@-G"/>
    <m/>
    <n v="32"/>
    <n v="23"/>
    <n v="34"/>
    <n v="46"/>
    <n v="46"/>
    <s v="7/16/2019"/>
    <n v="68"/>
    <s v="7/16/2019"/>
    <s v="Degraded"/>
    <n v="2299"/>
    <n v="156332"/>
  </r>
  <r>
    <x v="34"/>
    <s v="RTA"/>
    <x v="6"/>
    <s v=""/>
    <s v=""/>
    <n v="0"/>
    <s v="001"/>
    <s v="6D1-RTA-001"/>
    <s v="090397061Z&lt;Y6UA8TFBW"/>
    <m/>
    <n v="41"/>
    <n v="30"/>
    <n v="42"/>
    <n v="55"/>
    <n v="55"/>
    <s v="6/1/2018"/>
    <n v="59"/>
    <s v="6/1/2018"/>
    <s v="Degraded"/>
    <n v="7526"/>
    <n v="444034"/>
  </r>
  <r>
    <x v="100"/>
    <s v="CTA1"/>
    <x v="2"/>
    <s v=""/>
    <s v=""/>
    <n v="0"/>
    <s v="002"/>
    <s v="OWA-CTA1-002"/>
    <s v="090397061Z\*^X3B+?&amp;K"/>
    <m/>
    <n v="5"/>
    <n v="0"/>
    <n v="0"/>
    <n v="0"/>
    <n v="0"/>
    <s v="6/11/2019"/>
    <n v="95"/>
    <s v="6/11/2019"/>
    <s v="Adequate"/>
    <n v="2085"/>
    <n v="198075"/>
  </r>
  <r>
    <x v="4"/>
    <s v="CTA2"/>
    <x v="2"/>
    <s v=""/>
    <s v=""/>
    <n v="0"/>
    <s v="001"/>
    <s v="ROS-CTA2-001"/>
    <s v="090397061ZMU-[,B)[9Q"/>
    <m/>
    <n v="30"/>
    <n v="21"/>
    <n v="32"/>
    <n v="43"/>
    <n v="43"/>
    <s v="6/9/2018"/>
    <n v="51"/>
    <s v="6/9/2018"/>
    <s v="Unsatisfactory"/>
    <n v="5138"/>
    <n v="262038"/>
  </r>
  <r>
    <x v="2"/>
    <s v="PTA"/>
    <x v="3"/>
    <s v=""/>
    <s v=""/>
    <n v="0"/>
    <s v="002"/>
    <s v="DLH-PTA-002"/>
    <s v="095a89d014a04ec7994fba420595e927"/>
    <m/>
    <n v="58"/>
    <n v="44"/>
    <n v="58"/>
    <n v="72"/>
    <n v="72"/>
    <s v="6/25/2018"/>
    <n v="34"/>
    <s v="6/25/2018"/>
    <s v="Unsatisfactory"/>
    <n v="499841"/>
    <n v="16994594"/>
  </r>
  <r>
    <x v="33"/>
    <s v="TWD"/>
    <x v="8"/>
    <s v=""/>
    <s v=""/>
    <n v="0"/>
    <s v="001"/>
    <s v="EVM-TWD-001"/>
    <s v="09e4acc0a9bb4676a019b32c6cccc912"/>
    <m/>
    <n v="2"/>
    <n v="2"/>
    <n v="8"/>
    <n v="11"/>
    <n v="11"/>
    <s v="6/29/2018"/>
    <n v="98"/>
    <s v="6/29/2018"/>
    <s v="Adequate"/>
    <n v="29265"/>
    <n v="2867970"/>
  </r>
  <r>
    <x v="105"/>
    <s v="APA"/>
    <x v="4"/>
    <s v=""/>
    <s v=""/>
    <n v="0"/>
    <s v="001"/>
    <s v="RST-APA-001"/>
    <s v="0b0f23f366174348b1ab4a6151af05bf"/>
    <m/>
    <n v="39"/>
    <n v="21"/>
    <n v="31"/>
    <n v="43"/>
    <n v="43"/>
    <s v="6/25/2017"/>
    <n v="75"/>
    <s v="6/25/2017"/>
    <s v="Adequate"/>
    <n v="365934"/>
    <n v="27445050"/>
  </r>
  <r>
    <x v="31"/>
    <s v="CTA2"/>
    <x v="2"/>
    <s v=""/>
    <s v=""/>
    <n v="0"/>
    <s v="001"/>
    <s v="MOX-CTA2-001"/>
    <s v="0e287737a80a4b52aecccdf528d43651"/>
    <m/>
    <n v="0"/>
    <n v="0"/>
    <n v="0"/>
    <n v="0"/>
    <n v="0"/>
    <s v="6/11/2019"/>
    <n v="100"/>
    <s v="6/11/2019"/>
    <s v="Adequate"/>
    <n v="11187"/>
    <n v="1118700"/>
  </r>
  <r>
    <x v="105"/>
    <s v="CTB3"/>
    <x v="2"/>
    <s v=""/>
    <s v=""/>
    <n v="0"/>
    <s v="001"/>
    <s v="RST-CTB3-001"/>
    <s v="0e7ef1d259c843a7b578ea98a1745990"/>
    <m/>
    <n v="20"/>
    <n v="14"/>
    <n v="23"/>
    <n v="32"/>
    <n v="32"/>
    <s v="6/25/2017"/>
    <n v="80"/>
    <s v="6/25/2017"/>
    <s v="Adequate"/>
    <n v="18133"/>
    <n v="1450640"/>
  </r>
  <r>
    <x v="101"/>
    <s v="TLA"/>
    <x v="0"/>
    <s v=""/>
    <s v=""/>
    <n v="0"/>
    <s v="002"/>
    <s v="PQN-TLA-002"/>
    <s v="0f30600dc3214f17820e6c15d7747c06"/>
    <m/>
    <n v="0"/>
    <n v="0"/>
    <n v="0"/>
    <n v="0"/>
    <n v="0"/>
    <s v="6/5/2018"/>
    <n v="100"/>
    <s v="6/5/2018"/>
    <s v="Adequate"/>
    <n v="4056"/>
    <n v="405600"/>
  </r>
  <r>
    <x v="99"/>
    <s v="RY321"/>
    <x v="1"/>
    <s v="321"/>
    <s v="03/21"/>
    <n v="0"/>
    <s v="001"/>
    <s v="MVE-RY321-001"/>
    <s v="faeba31b3af94b5b896ae090d916618a"/>
    <m/>
    <n v="9"/>
    <n v="6"/>
    <n v="13"/>
    <n v="19"/>
    <n v="19"/>
    <s v="6/3/2018"/>
    <n v="91"/>
    <s v="6/3/2018"/>
    <s v="Adequate"/>
    <n v="28181"/>
    <n v="2564471"/>
  </r>
  <r>
    <x v="2"/>
    <s v="APGA"/>
    <x v="4"/>
    <s v=""/>
    <s v=""/>
    <n v="0"/>
    <s v="008"/>
    <s v="DLH-APGA-008"/>
    <s v="13396d33d0654e03861b1fb732cff02c"/>
    <m/>
    <n v="65"/>
    <n v="36"/>
    <n v="49"/>
    <n v="62"/>
    <n v="62"/>
    <s v="6/25/2018"/>
    <n v="64"/>
    <s v="6/25/2018"/>
    <s v="Unsatisfactory"/>
    <n v="172057"/>
    <n v="11011648"/>
  </r>
  <r>
    <x v="31"/>
    <s v="TLA"/>
    <x v="0"/>
    <s v=""/>
    <s v=""/>
    <n v="0"/>
    <s v="004"/>
    <s v="MOX-TLA-004"/>
    <s v="14776ea5cdac475ab15c04ee058ff89d"/>
    <m/>
    <n v="2"/>
    <n v="2"/>
    <n v="8"/>
    <n v="11"/>
    <n v="11"/>
    <s v="6/11/2019"/>
    <n v="98"/>
    <s v="6/11/2019"/>
    <s v="Adequate"/>
    <n v="14565"/>
    <n v="1427370"/>
  </r>
  <r>
    <x v="98"/>
    <s v="TLA"/>
    <x v="0"/>
    <s v=""/>
    <s v=""/>
    <n v="0"/>
    <s v="006"/>
    <s v="HCD-TLA-006"/>
    <s v="152dd670c6ee4538b106db47b07144f5"/>
    <m/>
    <n v="8"/>
    <n v="6"/>
    <n v="12"/>
    <n v="18"/>
    <n v="18"/>
    <s v="6/11/2019"/>
    <n v="92"/>
    <s v="6/11/2019"/>
    <s v="Adequate"/>
    <n v="7456"/>
    <n v="685952"/>
  </r>
  <r>
    <x v="105"/>
    <s v="CTB4"/>
    <x v="2"/>
    <s v=""/>
    <s v=""/>
    <n v="0"/>
    <s v="001"/>
    <s v="RST-CTB4-001"/>
    <s v="18654c7904b84b6a89ed8de1f6d19e80"/>
    <m/>
    <n v="41"/>
    <n v="30"/>
    <n v="42"/>
    <n v="55"/>
    <n v="55"/>
    <s v="6/25/2017"/>
    <n v="55"/>
    <s v="6/25/2017"/>
    <s v="Unsatisfactory"/>
    <n v="59962"/>
    <n v="3297910"/>
  </r>
  <r>
    <x v="4"/>
    <s v="TLA"/>
    <x v="0"/>
    <s v=""/>
    <s v=""/>
    <n v="0"/>
    <s v="003"/>
    <s v="ROS-TLA-003"/>
    <s v="197a147a7f994ca393671b7ea63473a3"/>
    <m/>
    <n v="0"/>
    <n v="0"/>
    <n v="0"/>
    <n v="0"/>
    <n v="0"/>
    <s v="6/9/2018"/>
    <n v="100"/>
    <s v="6/9/2018"/>
    <s v="Adequate"/>
    <n v="12570"/>
    <n v="1257000"/>
  </r>
  <r>
    <x v="7"/>
    <s v="CTB"/>
    <x v="2"/>
    <s v=""/>
    <s v=""/>
    <n v="0"/>
    <s v="002"/>
    <s v="FSE-CTB-002"/>
    <s v="1c3211f166ca4a0a8c4da6449473b3cc"/>
    <m/>
    <n v="0"/>
    <n v="0"/>
    <n v="0"/>
    <n v="0"/>
    <n v="0"/>
    <s v="7/1/2018"/>
    <n v="100"/>
    <s v="7/1/2018"/>
    <s v="Adequate"/>
    <n v="5876"/>
    <n v="587600"/>
  </r>
  <r>
    <x v="2"/>
    <s v="TLA"/>
    <x v="0"/>
    <s v=""/>
    <s v=""/>
    <n v="0"/>
    <s v="002"/>
    <s v="DLH-TLA-002"/>
    <s v="1dfcba6a8c804af686d0dffd1dc6ec5d"/>
    <m/>
    <n v="7"/>
    <n v="5"/>
    <n v="11"/>
    <n v="16"/>
    <n v="16"/>
    <s v="6/25/2018"/>
    <n v="86"/>
    <s v="6/25/2018"/>
    <s v="Adequate"/>
    <n v="17282"/>
    <n v="1486252"/>
  </r>
  <r>
    <x v="45"/>
    <s v="CTA"/>
    <x v="2"/>
    <s v=""/>
    <s v=""/>
    <n v="0"/>
    <s v="001"/>
    <s v="FBL-CTA-001"/>
    <s v="203f8b9ce1304b939b30aa5bd17bd09f"/>
    <m/>
    <n v="0"/>
    <n v="0"/>
    <n v="0"/>
    <n v="0"/>
    <n v="0"/>
    <s v="6/21/2017"/>
    <n v="100"/>
    <s v="6/21/2017"/>
    <s v="Adequate"/>
    <n v="15965"/>
    <n v="1596500"/>
  </r>
  <r>
    <x v="25"/>
    <s v="TLA"/>
    <x v="0"/>
    <s v=""/>
    <s v=""/>
    <n v="0"/>
    <s v="003"/>
    <s v="FKA-TLA-003"/>
    <s v="204f0cf87c4543fc99e374325fbcec8a"/>
    <m/>
    <n v="0"/>
    <n v="0"/>
    <n v="0"/>
    <n v="0"/>
    <n v="0"/>
    <s v="6/22/2017"/>
    <n v="100"/>
    <s v="6/22/2017"/>
    <s v="Adequate"/>
    <n v="6518"/>
    <n v="651800"/>
  </r>
  <r>
    <x v="4"/>
    <s v="CTA2"/>
    <x v="2"/>
    <s v=""/>
    <s v=""/>
    <n v="0"/>
    <s v="002"/>
    <s v="ROS-CTA2-002"/>
    <s v="2079735542a84d6b842606f751ce56f6"/>
    <m/>
    <n v="0"/>
    <n v="0"/>
    <n v="0"/>
    <n v="0"/>
    <n v="0"/>
    <s v="6/9/2018"/>
    <n v="100"/>
    <s v="6/9/2018"/>
    <s v="Adequate"/>
    <n v="4823"/>
    <n v="482300"/>
  </r>
  <r>
    <x v="105"/>
    <s v="CTE"/>
    <x v="2"/>
    <s v=""/>
    <s v=""/>
    <n v="0"/>
    <s v="001"/>
    <s v="RST-CTE-001"/>
    <s v="20ccec64166847bc990f82cc10c9c3c6"/>
    <m/>
    <n v="22"/>
    <n v="1"/>
    <n v="16"/>
    <n v="24"/>
    <n v="24"/>
    <s v="6/25/2017"/>
    <n v="93"/>
    <s v="6/25/2017"/>
    <s v="Adequate"/>
    <n v="38000"/>
    <n v="3534000"/>
  </r>
  <r>
    <x v="12"/>
    <s v="CTA3"/>
    <x v="2"/>
    <s v=""/>
    <s v=""/>
    <n v="0"/>
    <s v="001"/>
    <s v="GYL-CTA3-001"/>
    <s v="2419601e0dd3442ba49ed1cf7042f8af"/>
    <m/>
    <n v="11"/>
    <n v="8"/>
    <n v="15"/>
    <n v="21"/>
    <n v="21"/>
    <s v="6/11/2019"/>
    <n v="89"/>
    <s v="6/11/2019"/>
    <s v="Adequate"/>
    <n v="7942"/>
    <n v="706838"/>
  </r>
  <r>
    <x v="105"/>
    <s v="CTA6"/>
    <x v="2"/>
    <s v=""/>
    <s v=""/>
    <n v="0"/>
    <s v="001"/>
    <s v="RST-CTA6-001"/>
    <s v="28c6b4a42c7d443d80c140f9353f1ce5"/>
    <m/>
    <n v="47"/>
    <n v="27"/>
    <n v="37"/>
    <n v="49"/>
    <n v="49"/>
    <s v="6/25/2017"/>
    <n v="48"/>
    <s v="6/25/2017"/>
    <s v="Unsatisfactory"/>
    <n v="85175"/>
    <n v="4088400"/>
  </r>
  <r>
    <x v="2"/>
    <s v="CTB"/>
    <x v="2"/>
    <s v=""/>
    <s v=""/>
    <n v="0"/>
    <s v="001"/>
    <s v="DLH-CTB-001"/>
    <s v="28dffa218fbd4957801f69e9c35124d9"/>
    <m/>
    <n v="19"/>
    <n v="0"/>
    <n v="13"/>
    <n v="19"/>
    <n v="19"/>
    <s v="6/25/2018"/>
    <n v="86"/>
    <s v="6/25/2018"/>
    <s v="Adequate"/>
    <n v="345398"/>
    <n v="29704228"/>
  </r>
  <r>
    <x v="2"/>
    <s v="APGA"/>
    <x v="4"/>
    <s v=""/>
    <s v=""/>
    <n v="0"/>
    <s v="001"/>
    <s v="DLH-APGA-001"/>
    <s v="2b09128fa57e4a76931f2e8388b845ef"/>
    <m/>
    <n v="55"/>
    <n v="42"/>
    <n v="55"/>
    <n v="70"/>
    <n v="70"/>
    <s v="6/25/2018"/>
    <n v="45"/>
    <s v="6/25/2018"/>
    <s v="Unsatisfactory"/>
    <n v="170674"/>
    <n v="7680330"/>
  </r>
  <r>
    <x v="105"/>
    <s v="TLB"/>
    <x v="0"/>
    <s v=""/>
    <s v=""/>
    <n v="0"/>
    <s v="002"/>
    <s v="RST-TLB-002"/>
    <s v="3197a2bff09f420ea5a8a4a675af7df1"/>
    <m/>
    <n v="34"/>
    <n v="24"/>
    <n v="36"/>
    <n v="48"/>
    <n v="48"/>
    <s v="6/25/2017"/>
    <n v="66"/>
    <s v="6/25/2017"/>
    <s v="Degraded"/>
    <n v="7413"/>
    <n v="489258"/>
  </r>
  <r>
    <x v="4"/>
    <s v="TLA"/>
    <x v="0"/>
    <s v=""/>
    <s v=""/>
    <n v="0"/>
    <s v="004"/>
    <s v="ROS-TLA-004"/>
    <s v="3216217771864186845b047154e481a7"/>
    <m/>
    <n v="0"/>
    <n v="0"/>
    <n v="0"/>
    <n v="0"/>
    <n v="0"/>
    <s v="6/10/2018"/>
    <n v="100"/>
    <s v="6/10/2018"/>
    <s v="Adequate"/>
    <n v="5004"/>
    <n v="500400"/>
  </r>
  <r>
    <x v="2"/>
    <s v="CTA5"/>
    <x v="2"/>
    <s v=""/>
    <s v=""/>
    <n v="0"/>
    <s v="001"/>
    <s v="DLH-CTA5-001"/>
    <s v="360db6c31cdd472f9f6c27fe53bad624"/>
    <m/>
    <n v="56"/>
    <n v="43"/>
    <n v="56"/>
    <n v="70"/>
    <n v="70"/>
    <s v="6/25/2018"/>
    <n v="44"/>
    <s v="6/25/2018"/>
    <s v="Unsatisfactory"/>
    <n v="44780"/>
    <n v="1970320"/>
  </r>
  <r>
    <x v="2"/>
    <s v="APGA"/>
    <x v="4"/>
    <s v=""/>
    <s v=""/>
    <n v="0"/>
    <s v="014"/>
    <s v="DLH-APGA-014"/>
    <s v="376cf65753eb41bd8e9f410c278403f9"/>
    <m/>
    <n v="12"/>
    <n v="0"/>
    <n v="4"/>
    <n v="8"/>
    <n v="8"/>
    <s v="6/25/2018"/>
    <n v="88"/>
    <s v="6/25/2018"/>
    <s v="Adequate"/>
    <n v="18522"/>
    <n v="1629936"/>
  </r>
  <r>
    <x v="24"/>
    <s v="APA"/>
    <x v="4"/>
    <s v=""/>
    <s v=""/>
    <n v="0"/>
    <s v="002"/>
    <s v="3N8-APA-002"/>
    <s v="39d088e120724e3799ca77e06c4f6483"/>
    <m/>
    <n v="7"/>
    <n v="5"/>
    <n v="11"/>
    <n v="16"/>
    <n v="16"/>
    <s v="7/16/2019"/>
    <n v="93"/>
    <s v="7/16/2019"/>
    <s v="Adequate"/>
    <n v="44455"/>
    <n v="4134315"/>
  </r>
  <r>
    <x v="2"/>
    <s v="RPA1"/>
    <x v="7"/>
    <s v=""/>
    <s v=""/>
    <n v="0"/>
    <s v="001"/>
    <s v="DLH-RPA1-001"/>
    <s v="3ac8d48ec6a0488481226466be5a665a"/>
    <m/>
    <n v="55"/>
    <n v="31"/>
    <n v="42"/>
    <n v="55"/>
    <n v="55"/>
    <s v="6/25/2018"/>
    <n v="77"/>
    <s v="6/25/2018"/>
    <s v="Degraded"/>
    <n v="24283"/>
    <n v="1869791"/>
  </r>
  <r>
    <x v="13"/>
    <s v="CTA1"/>
    <x v="2"/>
    <s v=""/>
    <s v=""/>
    <n v="0"/>
    <s v="001"/>
    <s v="ONA-CTA1-001"/>
    <s v="3bfbebaf20b74f1180d509ae66d8d7d7"/>
    <m/>
    <n v="0"/>
    <n v="0"/>
    <n v="0"/>
    <n v="0"/>
    <n v="0"/>
    <s v="6/8/2018"/>
    <n v="100"/>
    <s v="6/8/2018"/>
    <s v="Adequate"/>
    <n v="14144"/>
    <n v="1414400"/>
  </r>
  <r>
    <x v="54"/>
    <s v="TLB"/>
    <x v="0"/>
    <s v=""/>
    <s v=""/>
    <n v="0"/>
    <s v="004"/>
    <s v="AXN-TLB-004"/>
    <s v="3df223909f8d4bbd9ddc06406c7c02a4"/>
    <m/>
    <n v="9"/>
    <n v="6"/>
    <n v="13"/>
    <n v="19"/>
    <n v="19"/>
    <s v="6/11/2019"/>
    <n v="91"/>
    <s v="6/11/2019"/>
    <s v="Adequate"/>
    <n v="4453"/>
    <n v="405223"/>
  </r>
  <r>
    <x v="2"/>
    <s v="CTD"/>
    <x v="2"/>
    <s v=""/>
    <s v=""/>
    <n v="0"/>
    <s v="002"/>
    <s v="DLH-CTD-002"/>
    <s v="44af5f2fba2f439e9f04131b8548cbda"/>
    <m/>
    <n v="18"/>
    <n v="12"/>
    <n v="21"/>
    <n v="29"/>
    <n v="29"/>
    <s v="6/25/2018"/>
    <n v="82"/>
    <s v="6/25/2018"/>
    <s v="Adequate"/>
    <n v="25279"/>
    <n v="2072878"/>
  </r>
  <r>
    <x v="105"/>
    <s v="CTJ"/>
    <x v="2"/>
    <s v=""/>
    <s v=""/>
    <n v="0"/>
    <s v="001"/>
    <s v="RST-CTJ-001"/>
    <s v="44f04455cddc43758101cb5447412577"/>
    <m/>
    <n v="67"/>
    <n v="53"/>
    <n v="66"/>
    <n v="80"/>
    <n v="80"/>
    <s v="6/25/2017"/>
    <n v="28"/>
    <s v="6/25/2017"/>
    <s v="Unsatisfactory"/>
    <n v="22272"/>
    <n v="623616"/>
  </r>
  <r>
    <x v="2"/>
    <s v="APGA"/>
    <x v="4"/>
    <s v=""/>
    <s v=""/>
    <n v="0"/>
    <s v="004"/>
    <s v="DLH-APGA-004"/>
    <s v="48682f7e7f0e426187962b6384f308f4"/>
    <m/>
    <n v="38"/>
    <n v="20"/>
    <n v="30"/>
    <n v="42"/>
    <n v="42"/>
    <s v="6/25/2018"/>
    <n v="62"/>
    <s v="6/25/2018"/>
    <s v="Degraded"/>
    <n v="138456"/>
    <n v="8584272"/>
  </r>
  <r>
    <x v="105"/>
    <s v="APA"/>
    <x v="4"/>
    <s v=""/>
    <s v=""/>
    <n v="0"/>
    <s v="002"/>
    <s v="RST-APA-002"/>
    <s v="488cd4f8b2a747f6a4d020fe9d35e288"/>
    <m/>
    <n v="47"/>
    <n v="27"/>
    <n v="37"/>
    <n v="49"/>
    <n v="49"/>
    <s v="6/25/2017"/>
    <n v="79"/>
    <s v="6/25/2017"/>
    <s v="Degraded"/>
    <n v="409966"/>
    <n v="32387314"/>
  </r>
  <r>
    <x v="79"/>
    <s v="CTA3"/>
    <x v="2"/>
    <s v=""/>
    <s v=""/>
    <n v="0"/>
    <s v="001"/>
    <s v="SAZ-CTA3-001"/>
    <s v="4916c5d2107a40b9a35e803bff3726c2"/>
    <m/>
    <n v="15"/>
    <n v="10"/>
    <n v="18"/>
    <n v="26"/>
    <n v="26"/>
    <s v="7/16/2019"/>
    <n v="85"/>
    <s v="7/16/2019"/>
    <s v="Adequate"/>
    <n v="11212"/>
    <n v="953020"/>
  </r>
  <r>
    <x v="12"/>
    <s v="CTA2"/>
    <x v="2"/>
    <s v=""/>
    <s v=""/>
    <n v="0"/>
    <s v="001"/>
    <s v="GYL-CTA2-001"/>
    <s v="4a26aff604864da5ae7f5181a489c371"/>
    <m/>
    <n v="8"/>
    <n v="6"/>
    <n v="12"/>
    <n v="18"/>
    <n v="18"/>
    <s v="6/11/2019"/>
    <n v="92"/>
    <s v="6/11/2019"/>
    <s v="Adequate"/>
    <n v="7942"/>
    <n v="730664"/>
  </r>
  <r>
    <x v="22"/>
    <s v="TLA"/>
    <x v="0"/>
    <s v=""/>
    <s v=""/>
    <n v="0"/>
    <s v="003"/>
    <s v="16D-TLA-003"/>
    <s v="4a6d150b3ab5469f85176afd733f938b"/>
    <m/>
    <n v="22"/>
    <n v="15"/>
    <n v="25"/>
    <n v="34"/>
    <n v="34"/>
    <s v="7/16/2019"/>
    <n v="78"/>
    <s v="7/16/2019"/>
    <s v="Adequate"/>
    <n v="20193"/>
    <n v="1575054"/>
  </r>
  <r>
    <x v="2"/>
    <s v="CTA3"/>
    <x v="2"/>
    <s v=""/>
    <s v=""/>
    <n v="0"/>
    <s v="002"/>
    <s v="DLH-CTA3-002"/>
    <s v="4e2f775604434c3191bcb32e42993c25"/>
    <m/>
    <n v="55"/>
    <n v="42"/>
    <n v="55"/>
    <n v="70"/>
    <n v="70"/>
    <s v="6/25/2018"/>
    <n v="37"/>
    <s v="6/25/2018"/>
    <s v="Unsatisfactory"/>
    <n v="20568"/>
    <n v="761016"/>
  </r>
  <r>
    <x v="2"/>
    <s v="PTC"/>
    <x v="3"/>
    <s v=""/>
    <s v=""/>
    <n v="0"/>
    <s v="005"/>
    <s v="DLH-PTC-005"/>
    <s v="4f3ef01c81f44d10a8fb3e9f3fd3d85b"/>
    <m/>
    <n v="71"/>
    <n v="56"/>
    <n v="69"/>
    <n v="83"/>
    <n v="83"/>
    <s v="6/25/2018"/>
    <n v="28"/>
    <s v="6/25/2018"/>
    <s v="Unsatisfactory"/>
    <n v="182398"/>
    <n v="5107144"/>
  </r>
  <r>
    <x v="13"/>
    <s v="CTA3"/>
    <x v="2"/>
    <s v=""/>
    <s v=""/>
    <n v="0"/>
    <s v="002"/>
    <s v="ONA-CTA3-002"/>
    <s v="511c692f6cb44aad9b32d595020a6396"/>
    <m/>
    <n v="6"/>
    <n v="4"/>
    <n v="11"/>
    <n v="15"/>
    <n v="15"/>
    <s v="6/8/2018"/>
    <n v="94"/>
    <s v="6/8/2018"/>
    <s v="Adequate"/>
    <n v="5793"/>
    <n v="544542"/>
  </r>
  <r>
    <x v="68"/>
    <s v="RY1735"/>
    <x v="1"/>
    <s v="1735"/>
    <s v="17/35"/>
    <n v="1"/>
    <s v="001"/>
    <s v="MWM-RY1735-001"/>
    <s v="053096123(&lt;)NI;NAZ.&lt;"/>
    <m/>
    <n v="10"/>
    <n v="0"/>
    <n v="1"/>
    <n v="5"/>
    <n v="5"/>
    <s v="6/7/2018"/>
    <n v="95"/>
    <s v="6/7/2018"/>
    <s v="Adequate"/>
    <n v="280739"/>
    <n v="26670205"/>
  </r>
  <r>
    <x v="75"/>
    <s v="TLA"/>
    <x v="0"/>
    <s v=""/>
    <s v=""/>
    <n v="0"/>
    <s v="004"/>
    <s v="GDB-TLA-004"/>
    <s v="519a4d1fda734faf94e7fd8bf3e5005c"/>
    <m/>
    <n v="3"/>
    <n v="2"/>
    <n v="8"/>
    <n v="12"/>
    <n v="12"/>
    <s v="6/11/2019"/>
    <n v="95"/>
    <s v="6/11/2019"/>
    <s v="Adequate"/>
    <n v="33917"/>
    <n v="3222115"/>
  </r>
  <r>
    <x v="2"/>
    <s v="APTR"/>
    <x v="4"/>
    <s v=""/>
    <s v=""/>
    <n v="0"/>
    <s v="003"/>
    <s v="DLH-APTR-003"/>
    <s v="51c86b34fbcf48dfb0b59008529b9c41"/>
    <m/>
    <n v="2"/>
    <n v="0"/>
    <n v="0"/>
    <n v="0"/>
    <n v="0"/>
    <s v="6/25/2018"/>
    <n v="98"/>
    <s v="6/25/2018"/>
    <s v="Adequate"/>
    <n v="260783"/>
    <n v="25556734"/>
  </r>
  <r>
    <x v="53"/>
    <s v="RY422"/>
    <x v="1"/>
    <s v="422"/>
    <s v="04/22"/>
    <n v="1"/>
    <s v="001"/>
    <s v="MZH-RY422-001"/>
    <s v="053096123EXU,;X=5;L%"/>
    <m/>
    <n v="15"/>
    <n v="10"/>
    <n v="18"/>
    <n v="26"/>
    <n v="26"/>
    <s v="6/10/2018"/>
    <n v="85"/>
    <s v="6/10/2018"/>
    <s v="Adequate"/>
    <n v="249573"/>
    <n v="21213705"/>
  </r>
  <r>
    <x v="98"/>
    <s v="CTA3"/>
    <x v="2"/>
    <s v=""/>
    <s v=""/>
    <n v="0"/>
    <s v="002"/>
    <s v="HCD-CTA3-002"/>
    <s v="5313d0abfe994cc1964adaea3dd5cd66"/>
    <m/>
    <n v="17"/>
    <n v="12"/>
    <n v="20"/>
    <n v="28"/>
    <n v="28"/>
    <s v="6/11/2019"/>
    <n v="83"/>
    <s v="6/11/2019"/>
    <s v="Adequate"/>
    <n v="17693"/>
    <n v="1468519"/>
  </r>
  <r>
    <x v="105"/>
    <s v="CTM"/>
    <x v="2"/>
    <s v=""/>
    <s v=""/>
    <n v="0"/>
    <s v="001"/>
    <s v="RST-CTM-001"/>
    <s v="53b5fd2c56ee4bd3a86eda889b8756da"/>
    <m/>
    <n v="43"/>
    <n v="24"/>
    <n v="34"/>
    <n v="46"/>
    <n v="46"/>
    <s v="6/25/2017"/>
    <n v="88"/>
    <s v="6/25/2017"/>
    <s v="Degraded"/>
    <n v="38094"/>
    <n v="3352272"/>
  </r>
  <r>
    <x v="85"/>
    <s v="CTA"/>
    <x v="2"/>
    <s v=""/>
    <s v=""/>
    <n v="0"/>
    <s v="002"/>
    <s v="SBU-CTA-002"/>
    <s v="53bfd1f4fe58494fbf2fc5552b089ebe"/>
    <m/>
    <n v="6"/>
    <n v="0"/>
    <n v="0"/>
    <n v="0"/>
    <n v="0"/>
    <s v="6/7/2018"/>
    <n v="94"/>
    <s v="6/7/2018"/>
    <s v="Adequate"/>
    <n v="8121"/>
    <n v="763374"/>
  </r>
  <r>
    <x v="2"/>
    <s v="CTA1"/>
    <x v="2"/>
    <s v=""/>
    <s v=""/>
    <n v="0"/>
    <s v="001"/>
    <s v="DLH-CTA1-001"/>
    <s v="53eb2483c58642ad966543f25f9dd05e"/>
    <m/>
    <n v="56"/>
    <n v="43"/>
    <n v="56"/>
    <n v="70"/>
    <n v="70"/>
    <s v="6/25/2018"/>
    <n v="39"/>
    <s v="6/25/2018"/>
    <s v="Unsatisfactory"/>
    <n v="62042"/>
    <n v="2419638"/>
  </r>
  <r>
    <x v="105"/>
    <s v="CTB2"/>
    <x v="2"/>
    <s v=""/>
    <s v=""/>
    <n v="0"/>
    <s v="001"/>
    <s v="RST-CTB2-001"/>
    <s v="552dde8462f6460aba8848a08404ce41"/>
    <m/>
    <n v="17"/>
    <n v="12"/>
    <n v="20"/>
    <n v="28"/>
    <n v="28"/>
    <s v="6/25/2017"/>
    <n v="83"/>
    <s v="6/25/2017"/>
    <s v="Adequate"/>
    <n v="18204"/>
    <n v="1510932"/>
  </r>
  <r>
    <x v="74"/>
    <s v="TLA"/>
    <x v="0"/>
    <s v=""/>
    <s v=""/>
    <n v="0"/>
    <s v="005"/>
    <s v="PNM-TLA-005"/>
    <s v="5631b0aaea4c4e14b504d8c0e4ab1207"/>
    <m/>
    <n v="0"/>
    <n v="0"/>
    <n v="0"/>
    <n v="0"/>
    <n v="0"/>
    <s v="6/6/2017"/>
    <n v="100"/>
    <s v="6/6/2017"/>
    <s v="Adequate"/>
    <n v="16837"/>
    <n v="1683700"/>
  </r>
  <r>
    <x v="105"/>
    <s v="APA"/>
    <x v="4"/>
    <s v=""/>
    <s v=""/>
    <n v="0"/>
    <s v="003"/>
    <s v="RST-APA-003"/>
    <s v="564fd84c78aa43ebad421c765beccda3"/>
    <m/>
    <n v="30"/>
    <n v="21"/>
    <n v="32"/>
    <n v="43"/>
    <n v="43"/>
    <s v="6/25/2017"/>
    <n v="70"/>
    <s v="6/25/2017"/>
    <s v="Degraded"/>
    <n v="17971"/>
    <n v="1257970"/>
  </r>
  <r>
    <x v="105"/>
    <s v="CTA7"/>
    <x v="2"/>
    <s v=""/>
    <s v=""/>
    <n v="0"/>
    <s v="001"/>
    <s v="RST-CTA7-001"/>
    <s v="57d317e61647442480b5a352baebb3f5"/>
    <m/>
    <n v="39"/>
    <n v="21"/>
    <n v="31"/>
    <n v="43"/>
    <n v="43"/>
    <s v="6/25/2017"/>
    <n v="57"/>
    <s v="6/25/2017"/>
    <s v="Degraded"/>
    <n v="34816"/>
    <n v="1984512"/>
  </r>
  <r>
    <x v="63"/>
    <s v="CTJ"/>
    <x v="2"/>
    <s v=""/>
    <s v=""/>
    <n v="0"/>
    <s v="001"/>
    <s v="BJI-CTJ-001"/>
    <s v="59ad19baf4bd44bfb4de4588e796db3d"/>
    <m/>
    <n v="0"/>
    <n v="0"/>
    <n v="0"/>
    <n v="0"/>
    <n v="0"/>
    <s v="7/1/2018"/>
    <n v="100"/>
    <s v="7/1/2018"/>
    <s v="Adequate"/>
    <n v="73296"/>
    <n v="7329600"/>
  </r>
  <r>
    <x v="13"/>
    <s v="RY1230"/>
    <x v="1"/>
    <s v="1230"/>
    <s v="12/30"/>
    <n v="1"/>
    <s v="001"/>
    <s v="ONA-RY1230-001"/>
    <s v="053096123KY#/@S5Z9Y$"/>
    <m/>
    <n v="1"/>
    <n v="1"/>
    <n v="7"/>
    <n v="10"/>
    <n v="10"/>
    <s v="6/8/2018"/>
    <n v="99"/>
    <s v="6/8/2018"/>
    <s v="Adequate"/>
    <n v="567597"/>
    <n v="56192103"/>
  </r>
  <r>
    <x v="105"/>
    <s v="APB"/>
    <x v="4"/>
    <s v=""/>
    <s v=""/>
    <n v="0"/>
    <s v="004"/>
    <s v="RST-APB-004"/>
    <s v="5c7d0f74e06a4e5196c1228108c24c9c"/>
    <m/>
    <n v="53"/>
    <n v="30"/>
    <n v="41"/>
    <n v="54"/>
    <n v="54"/>
    <s v="6/25/2017"/>
    <n v="54"/>
    <s v="6/25/2017"/>
    <s v="Unsatisfactory"/>
    <n v="19215"/>
    <n v="1037610"/>
  </r>
  <r>
    <x v="105"/>
    <s v="CTA9"/>
    <x v="2"/>
    <s v=""/>
    <s v=""/>
    <n v="0"/>
    <s v="001"/>
    <s v="RST-CTA9-001"/>
    <s v="5d09165f76b6467b971ad7c3f0bd7565"/>
    <m/>
    <n v="65"/>
    <n v="36"/>
    <n v="49"/>
    <n v="62"/>
    <n v="62"/>
    <s v="6/25/2017"/>
    <n v="61"/>
    <s v="6/25/2017"/>
    <s v="Unsatisfactory"/>
    <n v="80899"/>
    <n v="4934839"/>
  </r>
  <r>
    <x v="89"/>
    <s v="RY1331"/>
    <x v="1"/>
    <s v="1331"/>
    <s v="13/31"/>
    <n v="1"/>
    <s v="001"/>
    <s v="ORB-RY1331-001"/>
    <s v="053096123X&gt;Z?RX[D3NK"/>
    <m/>
    <n v="18"/>
    <n v="12"/>
    <n v="21"/>
    <n v="29"/>
    <n v="29"/>
    <s v="7/16/2019"/>
    <n v="82"/>
    <s v="7/16/2019"/>
    <s v="Adequate"/>
    <n v="300237"/>
    <n v="24619434"/>
  </r>
  <r>
    <x v="2"/>
    <s v="CTA3"/>
    <x v="2"/>
    <s v=""/>
    <s v=""/>
    <n v="0"/>
    <s v="003"/>
    <s v="DLH-CTA3-003"/>
    <s v="5e52c92185d1447398ab8baa57275716"/>
    <m/>
    <n v="41"/>
    <n v="30"/>
    <n v="42"/>
    <n v="55"/>
    <n v="55"/>
    <s v="6/25/2018"/>
    <n v="59"/>
    <s v="6/25/2018"/>
    <s v="Degraded"/>
    <n v="15100"/>
    <n v="890900"/>
  </r>
  <r>
    <x v="3"/>
    <s v="RY1836"/>
    <x v="1"/>
    <s v="1836"/>
    <s v="18/36"/>
    <n v="0"/>
    <s v="002"/>
    <s v="OTG-RY1836-002"/>
    <s v="053096123\9/H?[[#:;3"/>
    <m/>
    <n v="27"/>
    <n v="19"/>
    <n v="29"/>
    <n v="40"/>
    <n v="40"/>
    <s v="6/6/2018"/>
    <n v="73"/>
    <s v="6/6/2018"/>
    <s v="Adequate"/>
    <n v="42516"/>
    <n v="3103668"/>
  </r>
  <r>
    <x v="3"/>
    <s v="RY1836"/>
    <x v="1"/>
    <s v="1836"/>
    <s v="18/36"/>
    <n v="0"/>
    <s v="001"/>
    <s v="OTG-RY1836-001"/>
    <s v="053096123NMGL)I+)&lt;W2"/>
    <m/>
    <n v="19"/>
    <n v="13"/>
    <n v="22"/>
    <n v="31"/>
    <n v="31"/>
    <s v="6/6/2018"/>
    <n v="81"/>
    <s v="6/6/2018"/>
    <s v="Adequate"/>
    <n v="164928"/>
    <n v="13359168"/>
  </r>
  <r>
    <x v="105"/>
    <s v="APB"/>
    <x v="4"/>
    <s v=""/>
    <s v=""/>
    <n v="0"/>
    <s v="003"/>
    <s v="RST-APB-003"/>
    <s v="5f7642e7deb041ef973ea3d77fd3e053"/>
    <m/>
    <n v="100"/>
    <n v="83"/>
    <n v="88"/>
    <n v="95"/>
    <n v="95"/>
    <s v="6/25/2017"/>
    <n v="0"/>
    <s v="6/25/2017"/>
    <s v="Unsatisfactory"/>
    <n v="4428"/>
    <n v="0"/>
  </r>
  <r>
    <x v="2"/>
    <s v="CTD"/>
    <x v="2"/>
    <s v=""/>
    <s v=""/>
    <n v="0"/>
    <s v="001"/>
    <s v="DLH-CTD-001"/>
    <s v="6256f8cef77343b4893bc03db683e5ac"/>
    <m/>
    <n v="65"/>
    <n v="51"/>
    <n v="64"/>
    <n v="78"/>
    <n v="78"/>
    <s v="6/25/2018"/>
    <n v="34"/>
    <s v="6/25/2018"/>
    <s v="Unsatisfactory"/>
    <n v="114071"/>
    <n v="3878414"/>
  </r>
  <r>
    <x v="105"/>
    <s v="CTA8"/>
    <x v="2"/>
    <s v=""/>
    <s v=""/>
    <n v="0"/>
    <s v="001"/>
    <s v="RST-CTA8-001"/>
    <s v="65a46a40907343f4874d82f216a6ff74"/>
    <m/>
    <n v="27"/>
    <n v="19"/>
    <n v="29"/>
    <n v="40"/>
    <n v="40"/>
    <s v="6/25/2017"/>
    <n v="73"/>
    <s v="6/25/2017"/>
    <s v="Adequate"/>
    <n v="44451"/>
    <n v="3244923"/>
  </r>
  <r>
    <x v="3"/>
    <s v="RY1836"/>
    <x v="1"/>
    <s v="1836"/>
    <s v="18/36"/>
    <n v="0"/>
    <s v="003"/>
    <s v="OTG-RY1836-003"/>
    <s v="053096123WJ.J$_]9=S8"/>
    <m/>
    <n v="13"/>
    <n v="9"/>
    <n v="16"/>
    <n v="23"/>
    <n v="23"/>
    <s v="6/6/2018"/>
    <n v="87"/>
    <s v="6/6/2018"/>
    <s v="Adequate"/>
    <n v="102718"/>
    <n v="8936466"/>
  </r>
  <r>
    <x v="2"/>
    <s v="CTC1"/>
    <x v="2"/>
    <s v=""/>
    <s v=""/>
    <n v="0"/>
    <s v="001"/>
    <s v="DLH-CTC1-001"/>
    <s v="66b8a7b742f04cf6b4a3a6a83c264cfd"/>
    <m/>
    <n v="12"/>
    <n v="8"/>
    <n v="16"/>
    <n v="22"/>
    <n v="22"/>
    <s v="6/25/2018"/>
    <n v="84"/>
    <s v="6/25/2018"/>
    <s v="Adequate"/>
    <n v="5169"/>
    <n v="434196"/>
  </r>
  <r>
    <x v="3"/>
    <s v="RY1129"/>
    <x v="1"/>
    <s v="1129"/>
    <s v="11/29"/>
    <n v="1"/>
    <s v="001"/>
    <s v="OTG-RY1129-001"/>
    <s v="053096123JC&lt;DWC0EH3+"/>
    <m/>
    <n v="25"/>
    <n v="17"/>
    <n v="27"/>
    <n v="38"/>
    <n v="38"/>
    <s v="6/6/2018"/>
    <n v="75"/>
    <s v="6/6/2018"/>
    <s v="Adequate"/>
    <n v="458724"/>
    <n v="34404300"/>
  </r>
  <r>
    <x v="54"/>
    <s v="PTB"/>
    <x v="3"/>
    <s v=""/>
    <s v=""/>
    <n v="0"/>
    <s v="003"/>
    <s v="AXN-PTB-003"/>
    <s v="682932c9eb2249ef93877ab70df27028"/>
    <m/>
    <n v="51"/>
    <n v="38"/>
    <n v="51"/>
    <n v="66"/>
    <n v="66"/>
    <s v="7/16/2019"/>
    <n v="49"/>
    <s v="7/16/2019"/>
    <s v="Unsatisfactory"/>
    <n v="20785"/>
    <n v="1018465"/>
  </r>
  <r>
    <x v="105"/>
    <s v="PTA"/>
    <x v="3"/>
    <s v=""/>
    <s v=""/>
    <n v="0"/>
    <s v="002"/>
    <s v="RST-PTA-002"/>
    <s v="6839d786474a44da9bce010d6842f526"/>
    <m/>
    <n v="36"/>
    <n v="19"/>
    <n v="29"/>
    <n v="40"/>
    <n v="40"/>
    <s v="6/25/2017"/>
    <n v="83"/>
    <s v="6/25/2017"/>
    <s v="Adequate"/>
    <n v="454514"/>
    <n v="37724662"/>
  </r>
  <r>
    <x v="2"/>
    <s v="APTR"/>
    <x v="4"/>
    <s v=""/>
    <s v=""/>
    <n v="0"/>
    <s v="001"/>
    <s v="DLH-APTR-001"/>
    <s v="68dcd34fa1be4173b6ff7dec82eac797"/>
    <m/>
    <n v="61"/>
    <n v="34"/>
    <n v="46"/>
    <n v="59"/>
    <n v="59"/>
    <s v="6/25/2018"/>
    <n v="47"/>
    <s v="6/25/2018"/>
    <s v="Unsatisfactory"/>
    <n v="77677"/>
    <n v="3650819"/>
  </r>
  <r>
    <x v="105"/>
    <s v="APB"/>
    <x v="4"/>
    <s v=""/>
    <s v=""/>
    <n v="0"/>
    <s v="001"/>
    <s v="RST-APB-001"/>
    <s v="69c6dbfcc0e64c5e8bafae38fa3b50f0"/>
    <m/>
    <n v="45"/>
    <n v="33"/>
    <n v="46"/>
    <n v="60"/>
    <n v="60"/>
    <s v="6/25/2017"/>
    <n v="53"/>
    <s v="6/25/2017"/>
    <s v="Unsatisfactory"/>
    <n v="347666"/>
    <n v="18426298"/>
  </r>
  <r>
    <x v="2"/>
    <s v="CTA2"/>
    <x v="2"/>
    <s v=""/>
    <s v=""/>
    <n v="0"/>
    <s v="001"/>
    <s v="DLH-CTA2-001"/>
    <s v="6a7cb9fb5635436097345e72e2df813f"/>
    <m/>
    <n v="32"/>
    <n v="23"/>
    <n v="34"/>
    <n v="46"/>
    <n v="46"/>
    <s v="6/25/2018"/>
    <n v="68"/>
    <s v="6/25/2018"/>
    <s v="Degraded"/>
    <n v="20244"/>
    <n v="1376592"/>
  </r>
  <r>
    <x v="3"/>
    <s v="RY1129"/>
    <x v="1"/>
    <s v="1129"/>
    <s v="11/29"/>
    <n v="1"/>
    <s v="002"/>
    <s v="OTG-RY1129-002"/>
    <s v="053096123JM03O,HU*/9"/>
    <m/>
    <n v="30"/>
    <n v="21"/>
    <n v="32"/>
    <n v="43"/>
    <n v="43"/>
    <s v="6/6/2018"/>
    <n v="70"/>
    <s v="6/6/2018"/>
    <s v="Degraded"/>
    <n v="95971"/>
    <n v="6717970"/>
  </r>
  <r>
    <x v="2"/>
    <s v="PTA"/>
    <x v="3"/>
    <s v=""/>
    <s v=""/>
    <n v="0"/>
    <s v="005"/>
    <s v="DLH-PTA-005"/>
    <s v="6ed500dd0a91460ab4994e45453701c8"/>
    <m/>
    <n v="48"/>
    <n v="36"/>
    <n v="49"/>
    <n v="63"/>
    <n v="63"/>
    <s v="6/25/2018"/>
    <n v="52"/>
    <s v="6/25/2018"/>
    <s v="Unsatisfactory"/>
    <n v="224505"/>
    <n v="11674260"/>
  </r>
  <r>
    <x v="48"/>
    <s v="RY1129"/>
    <x v="1"/>
    <s v="1129"/>
    <s v="11/29"/>
    <n v="1"/>
    <s v="001"/>
    <s v="OVL-RY1129-001"/>
    <s v="053096123:&lt;6EYF[EI:&gt;"/>
    <m/>
    <n v="33"/>
    <n v="23"/>
    <n v="35"/>
    <n v="47"/>
    <n v="47"/>
    <s v="6/3/2018"/>
    <n v="67"/>
    <s v="6/3/2018"/>
    <s v="Degraded"/>
    <n v="270982"/>
    <n v="18155794"/>
  </r>
  <r>
    <x v="105"/>
    <s v="CTA10"/>
    <x v="2"/>
    <s v=""/>
    <s v=""/>
    <n v="0"/>
    <s v="001"/>
    <s v="RST-CTA10-001"/>
    <s v="701be5c19d6041e69c9fde87a4792263"/>
    <m/>
    <n v="17"/>
    <n v="0"/>
    <n v="10"/>
    <n v="16"/>
    <n v="16"/>
    <s v="6/25/2017"/>
    <n v="90"/>
    <s v="6/25/2017"/>
    <s v="Adequate"/>
    <n v="80616"/>
    <n v="7255440"/>
  </r>
  <r>
    <x v="100"/>
    <s v="RY1230"/>
    <x v="1"/>
    <s v="1230"/>
    <s v="12/30"/>
    <n v="1"/>
    <s v="001"/>
    <s v="OWA-RY1230-001"/>
    <s v="090397061.Z]H\AZNB(&amp;"/>
    <m/>
    <n v="1"/>
    <n v="0"/>
    <n v="0"/>
    <n v="0"/>
    <n v="0"/>
    <s v="6/11/2019"/>
    <n v="99"/>
    <s v="6/11/2019"/>
    <s v="Adequate"/>
    <n v="534612"/>
    <n v="52926588"/>
  </r>
  <r>
    <x v="100"/>
    <s v="RY1230"/>
    <x v="1"/>
    <s v="1230"/>
    <s v="12/30"/>
    <n v="1"/>
    <s v="002"/>
    <s v="OWA-RY1230-002"/>
    <s v="IITDB;;5FWG2IUP=AQ2F"/>
    <m/>
    <n v="17"/>
    <n v="0"/>
    <n v="10"/>
    <n v="16"/>
    <n v="16"/>
    <s v="6/11/2019"/>
    <n v="83"/>
    <s v="6/11/2019"/>
    <s v="Adequate"/>
    <n v="21515"/>
    <n v="1785745"/>
  </r>
  <r>
    <x v="3"/>
    <s v="CTC2"/>
    <x v="2"/>
    <s v=""/>
    <s v=""/>
    <n v="0"/>
    <s v="001"/>
    <s v="OTG-CTC2-001"/>
    <s v="72c0a8acd5084b9688398b7885796905"/>
    <m/>
    <n v="16"/>
    <n v="11"/>
    <n v="19"/>
    <n v="27"/>
    <n v="27"/>
    <s v="5/31/2018"/>
    <n v="84"/>
    <s v="5/31/2018"/>
    <s v="Adequate"/>
    <n v="16018"/>
    <n v="1345512"/>
  </r>
  <r>
    <x v="82"/>
    <s v="TLG"/>
    <x v="0"/>
    <s v=""/>
    <s v=""/>
    <n v="0"/>
    <s v="002"/>
    <s v="GPZ-TLG-002"/>
    <s v="73aa95cb5fbd46958115dda5c11aa469"/>
    <m/>
    <n v="0"/>
    <n v="0"/>
    <n v="0"/>
    <n v="0"/>
    <n v="0"/>
    <s v="7/16/2019"/>
    <n v="100"/>
    <s v="7/16/2019"/>
    <s v="Adequate"/>
    <n v="20553"/>
    <n v="2055300"/>
  </r>
  <r>
    <x v="105"/>
    <s v="CTG"/>
    <x v="2"/>
    <s v=""/>
    <s v=""/>
    <n v="0"/>
    <s v="001"/>
    <s v="RST-CTG-001"/>
    <s v="73d0bf194b92444a9df077bbb4d47065"/>
    <m/>
    <n v="48"/>
    <n v="36"/>
    <n v="49"/>
    <n v="63"/>
    <n v="63"/>
    <s v="6/25/2017"/>
    <n v="49"/>
    <s v="6/25/2017"/>
    <s v="Unsatisfactory"/>
    <n v="37813"/>
    <n v="1852837"/>
  </r>
  <r>
    <x v="2"/>
    <s v="PTC"/>
    <x v="3"/>
    <s v=""/>
    <s v=""/>
    <n v="0"/>
    <s v="001"/>
    <s v="DLH-PTC-001"/>
    <s v="745816b4f9ad49bfa0192da3a4c9620a"/>
    <m/>
    <n v="58"/>
    <n v="44"/>
    <n v="58"/>
    <n v="72"/>
    <n v="72"/>
    <s v="6/25/2018"/>
    <n v="42"/>
    <s v="6/25/2018"/>
    <s v="Unsatisfactory"/>
    <n v="48044"/>
    <n v="2017848"/>
  </r>
  <r>
    <x v="2"/>
    <s v="PTC"/>
    <x v="3"/>
    <s v=""/>
    <s v=""/>
    <n v="0"/>
    <s v="004"/>
    <s v="DLH-PTC-004"/>
    <s v="74befe6982f74f5eb70d34c2e78d0c4a"/>
    <m/>
    <n v="21"/>
    <n v="14"/>
    <n v="24"/>
    <n v="33"/>
    <n v="33"/>
    <s v="6/25/2018"/>
    <n v="79"/>
    <s v="6/25/2018"/>
    <s v="Adequate"/>
    <n v="62142"/>
    <n v="4909218"/>
  </r>
  <r>
    <x v="105"/>
    <s v="TLA"/>
    <x v="0"/>
    <s v=""/>
    <s v=""/>
    <n v="0"/>
    <s v="002"/>
    <s v="RST-TLA-002"/>
    <s v="75c2e2dc3a03434085e2f0deca08f3e1"/>
    <m/>
    <n v="42"/>
    <n v="31"/>
    <n v="43"/>
    <n v="57"/>
    <n v="57"/>
    <s v="6/25/2017"/>
    <n v="55"/>
    <s v="6/25/2017"/>
    <s v="Unsatisfactory"/>
    <n v="132864"/>
    <n v="7307520"/>
  </r>
  <r>
    <x v="105"/>
    <s v="CTA1"/>
    <x v="2"/>
    <s v=""/>
    <s v=""/>
    <n v="0"/>
    <s v="001"/>
    <s v="RST-CTA1-001"/>
    <s v="75df0e8061b74a62842e7bded64bb666"/>
    <m/>
    <n v="28"/>
    <n v="10"/>
    <n v="22"/>
    <n v="31"/>
    <n v="31"/>
    <s v="6/25/2017"/>
    <n v="62"/>
    <s v="6/25/2017"/>
    <s v="Degraded"/>
    <n v="98813"/>
    <n v="6126406"/>
  </r>
  <r>
    <x v="11"/>
    <s v="RTA"/>
    <x v="6"/>
    <s v=""/>
    <s v=""/>
    <n v="0"/>
    <s v="001"/>
    <s v="PKD-RTA-001"/>
    <s v="76034eda186f4dddb8bb181b5aa1d406"/>
    <m/>
    <n v="6"/>
    <n v="4"/>
    <n v="11"/>
    <n v="15"/>
    <n v="15"/>
    <s v="7/16/2019"/>
    <n v="94"/>
    <s v="7/16/2019"/>
    <s v="Adequate"/>
    <n v="21939"/>
    <n v="2062266"/>
  </r>
  <r>
    <x v="105"/>
    <s v="CTB1"/>
    <x v="2"/>
    <s v=""/>
    <s v=""/>
    <n v="0"/>
    <s v="001"/>
    <s v="RST-CTB1-001"/>
    <s v="7683f2b8da394d82ab7338e3f8a6534d"/>
    <m/>
    <n v="25"/>
    <n v="17"/>
    <n v="27"/>
    <n v="38"/>
    <n v="38"/>
    <s v="6/25/2017"/>
    <n v="75"/>
    <s v="6/25/2017"/>
    <s v="Adequate"/>
    <n v="18344"/>
    <n v="1375800"/>
  </r>
  <r>
    <x v="100"/>
    <s v="RY523"/>
    <x v="1"/>
    <s v="523"/>
    <s v="05/23"/>
    <n v="0"/>
    <s v="001"/>
    <s v="OWA-RY523-001"/>
    <s v="IITDB%:=Q%7[R?100A_."/>
    <m/>
    <n v="11"/>
    <n v="8"/>
    <n v="15"/>
    <n v="21"/>
    <n v="21"/>
    <s v="6/11/2019"/>
    <n v="89"/>
    <s v="6/11/2019"/>
    <s v="Adequate"/>
    <n v="106834"/>
    <n v="9508226"/>
  </r>
  <r>
    <x v="95"/>
    <s v="APA"/>
    <x v="4"/>
    <s v=""/>
    <s v=""/>
    <n v="0"/>
    <s v="001"/>
    <s v="D37-APA-001"/>
    <s v="78296a940b6a446ca94b6525f0264e8a"/>
    <m/>
    <n v="0"/>
    <n v="0"/>
    <n v="0"/>
    <n v="0"/>
    <n v="0"/>
    <s v="7/3/2018"/>
    <n v="100"/>
    <s v="7/3/2018"/>
    <s v="Adequate"/>
    <n v="45273"/>
    <n v="4527300"/>
  </r>
  <r>
    <x v="105"/>
    <s v="CTA3"/>
    <x v="2"/>
    <s v=""/>
    <s v=""/>
    <n v="0"/>
    <s v="001"/>
    <s v="RST-CTA3-001"/>
    <s v="78306c1c3a28467e887373b180dc0e25"/>
    <m/>
    <n v="48"/>
    <n v="27"/>
    <n v="37"/>
    <n v="50"/>
    <n v="50"/>
    <s v="6/25/2017"/>
    <n v="49"/>
    <s v="6/25/2017"/>
    <s v="Unsatisfactory"/>
    <n v="59409"/>
    <n v="2911041"/>
  </r>
  <r>
    <x v="105"/>
    <s v="CTC"/>
    <x v="2"/>
    <s v=""/>
    <s v=""/>
    <n v="0"/>
    <s v="001"/>
    <s v="RST-CTC-001"/>
    <s v="7851d5d6f33d436a8d34510c51a8c9dd"/>
    <m/>
    <n v="28"/>
    <n v="10"/>
    <n v="22"/>
    <n v="31"/>
    <n v="31"/>
    <s v="6/25/2017"/>
    <n v="93"/>
    <s v="6/25/2017"/>
    <s v="Adequate"/>
    <n v="24130"/>
    <n v="2244090"/>
  </r>
  <r>
    <x v="100"/>
    <s v="RY523"/>
    <x v="1"/>
    <s v="523"/>
    <s v="05/23"/>
    <n v="0"/>
    <s v="002"/>
    <s v="OWA-RY523-002"/>
    <s v="IITDB2KV;5UP?#,U.B`+"/>
    <m/>
    <n v="13"/>
    <n v="9"/>
    <n v="16"/>
    <n v="23"/>
    <n v="23"/>
    <s v="6/11/2019"/>
    <n v="87"/>
    <s v="6/11/2019"/>
    <s v="Adequate"/>
    <n v="35326"/>
    <n v="3073362"/>
  </r>
  <r>
    <x v="36"/>
    <s v="CTAX"/>
    <x v="2"/>
    <s v=""/>
    <s v=""/>
    <n v="0"/>
    <s v="002"/>
    <s v="BDE-CTAX-002"/>
    <s v="7a505a17082b49ffafd119a563313c11"/>
    <m/>
    <n v="0"/>
    <n v="0"/>
    <n v="0"/>
    <n v="0"/>
    <n v="0"/>
    <s v="6/12/2017"/>
    <n v="100"/>
    <s v="6/12/2017"/>
    <s v="Adequate"/>
    <n v="23295"/>
    <n v="2329500"/>
  </r>
  <r>
    <x v="2"/>
    <s v="APGA"/>
    <x v="4"/>
    <s v=""/>
    <s v=""/>
    <n v="0"/>
    <s v="010"/>
    <s v="DLH-APGA-010"/>
    <s v="7a5a4db7f48544fe8d85ac1caa65e59c"/>
    <m/>
    <n v="44"/>
    <n v="32"/>
    <n v="45"/>
    <n v="59"/>
    <n v="59"/>
    <s v="6/25/2018"/>
    <n v="56"/>
    <s v="6/25/2018"/>
    <s v="Degraded"/>
    <n v="54941"/>
    <n v="3076696"/>
  </r>
  <r>
    <x v="43"/>
    <s v="RTA"/>
    <x v="6"/>
    <s v=""/>
    <s v=""/>
    <n v="0"/>
    <s v="001"/>
    <s v="AQP-RTA-001"/>
    <s v="7b4419d4a33a4412b692698ab719d720"/>
    <m/>
    <n v="67"/>
    <n v="53"/>
    <n v="66"/>
    <n v="80"/>
    <n v="80"/>
    <s v="6/2/2018"/>
    <n v="33"/>
    <s v="6/2/2018"/>
    <s v="Unsatisfactory"/>
    <n v="16951"/>
    <n v="559383"/>
  </r>
  <r>
    <x v="105"/>
    <s v="PTA"/>
    <x v="3"/>
    <s v=""/>
    <s v=""/>
    <n v="0"/>
    <s v="001"/>
    <s v="RST-PTA-001"/>
    <s v="7bbccaf04a9e4cd7b72b4a20b5f985e6"/>
    <m/>
    <n v="0"/>
    <n v="0"/>
    <n v="0"/>
    <n v="0"/>
    <n v="0"/>
    <s v="6/25/2017"/>
    <n v="100"/>
    <s v="6/25/2017"/>
    <s v="Adequate"/>
    <n v="96819"/>
    <n v="9681900"/>
  </r>
  <r>
    <x v="92"/>
    <s v="RTA"/>
    <x v="6"/>
    <s v=""/>
    <s v=""/>
    <n v="0"/>
    <s v="001"/>
    <s v="CKC-RTA-001"/>
    <s v="7d65e450586343ef8a63d4f4a0e1d6ae"/>
    <m/>
    <n v="8"/>
    <n v="6"/>
    <n v="12"/>
    <n v="18"/>
    <n v="18"/>
    <s v="6/29/2018"/>
    <n v="92"/>
    <s v="6/29/2018"/>
    <s v="Adequate"/>
    <n v="20157"/>
    <n v="1854444"/>
  </r>
  <r>
    <x v="2"/>
    <s v="APTR"/>
    <x v="4"/>
    <s v=""/>
    <s v=""/>
    <n v="0"/>
    <s v="002"/>
    <s v="DLH-APTR-002"/>
    <s v="818ffd1f4c4441ccb5db7669e271ade7"/>
    <m/>
    <n v="61"/>
    <n v="47"/>
    <n v="61"/>
    <n v="75"/>
    <n v="75"/>
    <s v="6/25/2018"/>
    <n v="39"/>
    <s v="6/25/2018"/>
    <s v="Unsatisfactory"/>
    <n v="101534"/>
    <n v="3959826"/>
  </r>
  <r>
    <x v="83"/>
    <s v="PPTC"/>
    <x v="5"/>
    <s v=""/>
    <s v=""/>
    <n v="0"/>
    <s v="001"/>
    <s v="MML-PPTC-001"/>
    <s v="826fadeb71da4054a8764fc384bee4ae"/>
    <m/>
    <n v="4"/>
    <n v="3"/>
    <n v="9"/>
    <n v="13"/>
    <n v="13"/>
    <s v="6/11/2019"/>
    <n v="96"/>
    <s v="6/11/2019"/>
    <s v="Adequate"/>
    <n v="155313"/>
    <n v="14910048"/>
  </r>
  <r>
    <x v="1"/>
    <s v="TLA"/>
    <x v="0"/>
    <s v=""/>
    <s v=""/>
    <n v="0"/>
    <s v="005"/>
    <s v="04Y-TLA-005"/>
    <s v="838992a3ffab4aa4883f46f2400b93cf"/>
    <m/>
    <n v="65"/>
    <n v="36"/>
    <n v="49"/>
    <n v="62"/>
    <n v="62"/>
    <s v="6/14/2017"/>
    <n v="43"/>
    <s v="6/14/2017"/>
    <s v="Unsatisfactory"/>
    <n v="11440"/>
    <n v="491920"/>
  </r>
  <r>
    <x v="2"/>
    <s v="PTC"/>
    <x v="3"/>
    <s v=""/>
    <s v=""/>
    <n v="0"/>
    <s v="001P"/>
    <s v="DLH-PTC-001P"/>
    <s v="83e1c7a7a0e2462d919bcc10c2ac87e2"/>
    <m/>
    <n v="94"/>
    <n v="69"/>
    <n v="79"/>
    <n v="88"/>
    <n v="88"/>
    <s v="6/25/2018"/>
    <n v="22"/>
    <s v="6/25/2018"/>
    <s v="Unsatisfactory"/>
    <n v="3585"/>
    <n v="78870"/>
  </r>
  <r>
    <x v="2"/>
    <s v="ANBD"/>
    <x v="9"/>
    <s v=""/>
    <s v=""/>
    <n v="0"/>
    <s v="001"/>
    <s v="DLH-ANBD-001"/>
    <s v="83e99513ca4f4fcb9e23e1b9fe38354c"/>
    <m/>
    <n v="0"/>
    <n v="0"/>
    <n v="0"/>
    <n v="0"/>
    <n v="0"/>
    <s v="6/25/2018"/>
    <n v="100"/>
    <s v="6/25/2018"/>
    <s v="Adequate"/>
    <n v="139051"/>
    <n v="13905100"/>
  </r>
  <r>
    <x v="31"/>
    <s v="PTA"/>
    <x v="3"/>
    <s v=""/>
    <s v=""/>
    <n v="0"/>
    <s v="001"/>
    <s v="MOX-PTA-001"/>
    <s v="8456bfc2337547ab8e79502d88b56396"/>
    <m/>
    <n v="3"/>
    <n v="2"/>
    <n v="8"/>
    <n v="12"/>
    <n v="12"/>
    <s v="6/11/2019"/>
    <n v="97"/>
    <s v="6/11/2019"/>
    <s v="Adequate"/>
    <n v="147705"/>
    <n v="14327385"/>
  </r>
  <r>
    <x v="2"/>
    <s v="APGA"/>
    <x v="4"/>
    <s v=""/>
    <s v=""/>
    <n v="0"/>
    <s v="009"/>
    <s v="DLH-APGA-009"/>
    <s v="847017d243374e129d89dc5039672d92"/>
    <m/>
    <n v="74"/>
    <n v="42"/>
    <n v="56"/>
    <n v="68"/>
    <n v="68"/>
    <s v="6/25/2018"/>
    <n v="48"/>
    <s v="6/25/2018"/>
    <s v="Unsatisfactory"/>
    <n v="149309"/>
    <n v="7166832"/>
  </r>
  <r>
    <x v="105"/>
    <s v="CTF"/>
    <x v="2"/>
    <s v=""/>
    <s v=""/>
    <n v="0"/>
    <s v="001"/>
    <s v="RST-CTF-001"/>
    <s v="884386949f3640e1ba7ca3ef397b8975"/>
    <m/>
    <n v="47"/>
    <n v="27"/>
    <n v="37"/>
    <n v="49"/>
    <n v="49"/>
    <s v="6/25/2017"/>
    <n v="84"/>
    <s v="6/25/2017"/>
    <s v="Degraded"/>
    <n v="53368"/>
    <n v="4482912"/>
  </r>
  <r>
    <x v="15"/>
    <s v="CTA"/>
    <x v="2"/>
    <s v=""/>
    <s v=""/>
    <n v="0"/>
    <s v="002"/>
    <s v="ELO-CTA-002"/>
    <s v="8905d1a2414f426a99bba645ae48df50"/>
    <m/>
    <n v="0"/>
    <n v="0"/>
    <n v="0"/>
    <n v="0"/>
    <n v="0"/>
    <s v="6/10/2017"/>
    <n v="100"/>
    <s v="6/10/2017"/>
    <s v="Adequate"/>
    <n v="2848"/>
    <n v="284800"/>
  </r>
  <r>
    <x v="46"/>
    <s v="CTAM"/>
    <x v="2"/>
    <s v=""/>
    <s v=""/>
    <n v="0"/>
    <s v="001"/>
    <s v="STC-CTAM-001"/>
    <s v="890c3e5c3f73400ca5ef19fdb3cad722"/>
    <m/>
    <n v="25"/>
    <n v="17"/>
    <n v="27"/>
    <n v="38"/>
    <n v="38"/>
    <s v="5/31/2018"/>
    <n v="75"/>
    <s v="5/31/2018"/>
    <s v="Adequate"/>
    <n v="12232"/>
    <n v="917400"/>
  </r>
  <r>
    <x v="32"/>
    <s v="RTA"/>
    <x v="6"/>
    <s v=""/>
    <s v=""/>
    <n v="0"/>
    <s v="001"/>
    <s v="55Y-RTA-001"/>
    <s v="898f7760855340af9c67ce8362c90dde"/>
    <m/>
    <n v="37"/>
    <n v="27"/>
    <n v="38"/>
    <n v="51"/>
    <n v="51"/>
    <s v="6/7/2018"/>
    <n v="35"/>
    <s v="6/7/2018"/>
    <s v="Unsatisfactory"/>
    <n v="6761"/>
    <n v="236635"/>
  </r>
  <r>
    <x v="100"/>
    <s v="RY523"/>
    <x v="1"/>
    <s v="523"/>
    <s v="05/23"/>
    <n v="0"/>
    <s v="003"/>
    <s v="OWA-RY523-003"/>
    <s v="IITDBNF(SZ]PSTV5)I1`"/>
    <m/>
    <n v="10"/>
    <n v="7"/>
    <n v="14"/>
    <n v="20"/>
    <n v="20"/>
    <s v="6/11/2019"/>
    <n v="90"/>
    <s v="6/11/2019"/>
    <s v="Adequate"/>
    <n v="84655"/>
    <n v="7618950"/>
  </r>
  <r>
    <x v="88"/>
    <s v="APA"/>
    <x v="4"/>
    <s v=""/>
    <s v=""/>
    <n v="0"/>
    <s v="003"/>
    <s v="LYV-APA-003"/>
    <s v="8bdb6ec3dbd843779485cd4789bd5cb8"/>
    <m/>
    <n v="6"/>
    <n v="0"/>
    <n v="0"/>
    <n v="0"/>
    <n v="0"/>
    <s v="6/5/2018"/>
    <n v="94"/>
    <s v="6/5/2018"/>
    <s v="Adequate"/>
    <n v="8869"/>
    <n v="833686"/>
  </r>
  <r>
    <x v="46"/>
    <s v="PTA"/>
    <x v="3"/>
    <s v=""/>
    <s v=""/>
    <n v="0"/>
    <s v="002"/>
    <s v="STC-PTA-002"/>
    <s v="8bf9578a5ca444679ab8f4c439e94586"/>
    <m/>
    <n v="0"/>
    <n v="0"/>
    <n v="0"/>
    <n v="0"/>
    <n v="0"/>
    <s v="5/31/2018"/>
    <n v="100"/>
    <s v="5/31/2018"/>
    <s v="Adequate"/>
    <n v="52029"/>
    <n v="5202900"/>
  </r>
  <r>
    <x v="2"/>
    <s v="TLA"/>
    <x v="0"/>
    <s v=""/>
    <s v=""/>
    <n v="0"/>
    <s v="003"/>
    <s v="DLH-TLA-003"/>
    <s v="8ce1943ae18a4370951ea237831f5a60"/>
    <m/>
    <n v="11"/>
    <n v="8"/>
    <n v="15"/>
    <n v="21"/>
    <n v="21"/>
    <s v="6/25/2018"/>
    <n v="89"/>
    <s v="6/25/2018"/>
    <s v="Adequate"/>
    <n v="13964"/>
    <n v="1242796"/>
  </r>
  <r>
    <x v="82"/>
    <s v="PTA"/>
    <x v="3"/>
    <s v=""/>
    <s v=""/>
    <n v="0"/>
    <s v="005"/>
    <s v="GPZ-PTA-005"/>
    <s v="8ef5c4480cee49a79eb9f59cd36816e6"/>
    <m/>
    <n v="37"/>
    <n v="27"/>
    <n v="38"/>
    <n v="51"/>
    <n v="51"/>
    <s v="7/16/2019"/>
    <n v="63"/>
    <s v="7/16/2019"/>
    <s v="Degraded"/>
    <n v="37504"/>
    <n v="2362752"/>
  </r>
  <r>
    <x v="7"/>
    <s v="TLA"/>
    <x v="0"/>
    <s v=""/>
    <s v=""/>
    <n v="0"/>
    <s v="002"/>
    <s v="FSE-TLA-002"/>
    <s v="8f6c5591979742db886b53ea4e504a28"/>
    <m/>
    <n v="0"/>
    <n v="0"/>
    <n v="0"/>
    <n v="0"/>
    <n v="0"/>
    <s v="7/1/2018"/>
    <n v="100"/>
    <s v="7/1/2018"/>
    <s v="Adequate"/>
    <n v="10659"/>
    <n v="1065900"/>
  </r>
  <r>
    <x v="100"/>
    <s v="TLA"/>
    <x v="0"/>
    <s v=""/>
    <s v=""/>
    <n v="0"/>
    <s v="006"/>
    <s v="OWA-TLA-006"/>
    <s v="911b42150d8041388e9454422e7ac005"/>
    <m/>
    <n v="3"/>
    <n v="2"/>
    <n v="8"/>
    <n v="12"/>
    <n v="12"/>
    <s v="6/11/2019"/>
    <n v="97"/>
    <s v="6/11/2019"/>
    <s v="Adequate"/>
    <n v="53980"/>
    <n v="5236060"/>
  </r>
  <r>
    <x v="18"/>
    <s v="TLA"/>
    <x v="0"/>
    <s v=""/>
    <s v=""/>
    <n v="0"/>
    <s v="002"/>
    <s v="RGK-TLA-002"/>
    <s v="9132f30395304a52a39385edff5b7e6b"/>
    <m/>
    <n v="0"/>
    <n v="0"/>
    <n v="0"/>
    <n v="0"/>
    <n v="0"/>
    <s v="6/23/2017"/>
    <n v="100"/>
    <s v="6/23/2017"/>
    <s v="Adequate"/>
    <n v="7191"/>
    <n v="719100"/>
  </r>
  <r>
    <x v="2"/>
    <s v="APGA"/>
    <x v="4"/>
    <s v=""/>
    <s v=""/>
    <n v="0"/>
    <s v="007"/>
    <s v="DLH-APGA-007"/>
    <s v="9684d006d3a74d6ca1d107e17e623474"/>
    <m/>
    <n v="99"/>
    <n v="80"/>
    <n v="87"/>
    <n v="94"/>
    <n v="94"/>
    <s v="6/25/2018"/>
    <n v="8"/>
    <s v="6/25/2018"/>
    <s v="Unsatisfactory"/>
    <n v="79216"/>
    <n v="633728"/>
  </r>
  <r>
    <x v="24"/>
    <s v="TLA"/>
    <x v="0"/>
    <s v=""/>
    <s v=""/>
    <n v="0"/>
    <s v="002"/>
    <s v="3N8-TLA-002"/>
    <s v="969fadca865e4bab9cfbd38fb14b4742"/>
    <m/>
    <n v="5"/>
    <n v="4"/>
    <n v="10"/>
    <n v="14"/>
    <n v="14"/>
    <s v="7/16/2019"/>
    <n v="95"/>
    <s v="7/16/2019"/>
    <s v="Adequate"/>
    <n v="8435"/>
    <n v="801325"/>
  </r>
  <r>
    <x v="44"/>
    <s v="APA"/>
    <x v="4"/>
    <s v=""/>
    <s v=""/>
    <n v="0"/>
    <s v="004"/>
    <s v="CKN-APA-004"/>
    <s v="99e847a3af67432188b233d421d0a51f"/>
    <m/>
    <n v="8"/>
    <n v="0"/>
    <n v="0"/>
    <n v="1"/>
    <n v="1"/>
    <s v="7/3/2018"/>
    <n v="98"/>
    <s v="7/3/2018"/>
    <s v="Adequate"/>
    <n v="2964"/>
    <n v="290472"/>
  </r>
  <r>
    <x v="2"/>
    <s v="CTA3"/>
    <x v="2"/>
    <s v=""/>
    <s v=""/>
    <n v="0"/>
    <s v="001"/>
    <s v="DLH-CTA3-001"/>
    <s v="9a0433e4eff3494bbb6e68401dda8f9d"/>
    <m/>
    <n v="21"/>
    <n v="14"/>
    <n v="24"/>
    <n v="33"/>
    <n v="33"/>
    <s v="6/25/2018"/>
    <n v="79"/>
    <s v="6/25/2018"/>
    <s v="Adequate"/>
    <n v="9740"/>
    <n v="769460"/>
  </r>
  <r>
    <x v="102"/>
    <s v="RY1129"/>
    <x v="1"/>
    <s v="1129"/>
    <s v="11/29"/>
    <n v="1"/>
    <s v="001"/>
    <s v="PEX-RY1129-001"/>
    <s v="0903970614&lt;-=J?L]&amp;12"/>
    <m/>
    <n v="34"/>
    <n v="24"/>
    <n v="36"/>
    <n v="48"/>
    <n v="48"/>
    <s v="5/29/2018"/>
    <n v="62"/>
    <s v="5/29/2018"/>
    <s v="Degraded"/>
    <n v="252586"/>
    <n v="15660332"/>
  </r>
  <r>
    <x v="37"/>
    <s v="TLA"/>
    <x v="0"/>
    <s v=""/>
    <s v=""/>
    <n v="0"/>
    <s v="001"/>
    <s v="7Y4-TLA-001"/>
    <s v="9e00de9d79d9431abf5618be6f6a9ec0"/>
    <m/>
    <n v="0"/>
    <n v="0"/>
    <n v="0"/>
    <n v="0"/>
    <n v="0"/>
    <s v="7/16/2019"/>
    <n v="100"/>
    <s v="7/16/2019"/>
    <s v="Adequate"/>
    <n v="6750"/>
    <n v="675000"/>
  </r>
  <r>
    <x v="2"/>
    <s v="RPW"/>
    <x v="7"/>
    <s v=""/>
    <s v=""/>
    <n v="0"/>
    <s v="001"/>
    <s v="DLH-RPW-001"/>
    <s v="9fee027b81f645c28cd04a707c086139"/>
    <m/>
    <n v="51"/>
    <n v="29"/>
    <n v="39"/>
    <n v="52"/>
    <n v="52"/>
    <s v="6/25/2018"/>
    <n v="60"/>
    <s v="6/25/2018"/>
    <s v="Degraded"/>
    <n v="105027"/>
    <n v="6301620"/>
  </r>
  <r>
    <x v="75"/>
    <s v="TLA"/>
    <x v="0"/>
    <s v=""/>
    <s v=""/>
    <n v="0"/>
    <s v="005"/>
    <s v="GDB-TLA-005"/>
    <s v="a053379bcc8e4558ac4d499cca0815d4"/>
    <m/>
    <n v="6"/>
    <n v="4"/>
    <n v="11"/>
    <n v="15"/>
    <n v="15"/>
    <s v="6/11/2019"/>
    <n v="90"/>
    <s v="6/11/2019"/>
    <s v="Adequate"/>
    <n v="17397"/>
    <n v="1565730"/>
  </r>
  <r>
    <x v="105"/>
    <s v="PTB"/>
    <x v="3"/>
    <s v=""/>
    <s v=""/>
    <n v="0"/>
    <s v="001"/>
    <s v="RST-PTB-001"/>
    <s v="a0566f7e3e6443acade1037580b5df1e"/>
    <m/>
    <n v="40"/>
    <n v="29"/>
    <n v="41"/>
    <n v="54"/>
    <n v="54"/>
    <s v="6/25/2017"/>
    <n v="60"/>
    <s v="6/25/2017"/>
    <s v="Degraded"/>
    <n v="154809"/>
    <n v="9288540"/>
  </r>
  <r>
    <x v="90"/>
    <s v="TLC"/>
    <x v="0"/>
    <s v=""/>
    <s v=""/>
    <n v="0"/>
    <s v="001"/>
    <s v="JKJ-TLC-001"/>
    <s v="a1c0b59af6fa42c4b81e5e3ada629996"/>
    <m/>
    <n v="2"/>
    <n v="2"/>
    <n v="8"/>
    <n v="11"/>
    <n v="11"/>
    <s v="7/4/2018"/>
    <n v="98"/>
    <s v="7/4/2018"/>
    <s v="Adequate"/>
    <n v="13310"/>
    <n v="1304380"/>
  </r>
  <r>
    <x v="92"/>
    <s v="RTA"/>
    <x v="6"/>
    <s v=""/>
    <s v=""/>
    <n v="0"/>
    <s v="002"/>
    <s v="CKC-RTA-002"/>
    <s v="a1c5b8d7a9bb47f087f7fd4aa67116df"/>
    <m/>
    <n v="0"/>
    <n v="0"/>
    <n v="0"/>
    <n v="0"/>
    <n v="0"/>
    <s v="6/29/2018"/>
    <n v="100"/>
    <s v="6/29/2018"/>
    <s v="Adequate"/>
    <n v="20157"/>
    <n v="2015700"/>
  </r>
  <r>
    <x v="11"/>
    <s v="RY1331"/>
    <x v="1"/>
    <s v="1331"/>
    <s v="13/31"/>
    <n v="1"/>
    <s v="003"/>
    <s v="PKD-RY1331-003"/>
    <s v="0530961232P*&gt;9SC$AC9"/>
    <m/>
    <n v="38"/>
    <n v="27"/>
    <n v="39"/>
    <n v="52"/>
    <n v="52"/>
    <s v="7/16/2019"/>
    <n v="62"/>
    <s v="7/16/2019"/>
    <s v="Degraded"/>
    <n v="160034"/>
    <n v="9922108"/>
  </r>
  <r>
    <x v="105"/>
    <s v="CTD"/>
    <x v="2"/>
    <s v=""/>
    <s v=""/>
    <n v="0"/>
    <s v="002"/>
    <s v="RST-CTD-002"/>
    <s v="a6cf5b56db044a0dbf27cb1625b95d08"/>
    <m/>
    <n v="28"/>
    <n v="10"/>
    <n v="22"/>
    <n v="31"/>
    <n v="31"/>
    <s v="6/25/2017"/>
    <n v="93"/>
    <s v="6/25/2017"/>
    <s v="Adequate"/>
    <n v="21108"/>
    <n v="1963044"/>
  </r>
  <r>
    <x v="11"/>
    <s v="RY1331"/>
    <x v="1"/>
    <s v="1331"/>
    <s v="13/31"/>
    <n v="1"/>
    <s v="001"/>
    <s v="PKD-RY1331-001"/>
    <s v="053096123TA/T23K2YQA"/>
    <m/>
    <n v="36"/>
    <n v="26"/>
    <n v="37"/>
    <n v="50"/>
    <n v="50"/>
    <s v="7/16/2019"/>
    <n v="64"/>
    <s v="7/16/2019"/>
    <s v="Degraded"/>
    <n v="161280"/>
    <n v="10321920"/>
  </r>
  <r>
    <x v="2"/>
    <s v="APGA"/>
    <x v="4"/>
    <s v=""/>
    <s v=""/>
    <n v="0"/>
    <s v="012"/>
    <s v="DLH-APGA-012"/>
    <s v="aaabb8c9822847ff91049746de1c2200"/>
    <m/>
    <n v="67"/>
    <n v="37"/>
    <n v="50"/>
    <n v="63"/>
    <n v="63"/>
    <s v="6/25/2018"/>
    <n v="47"/>
    <s v="6/25/2018"/>
    <s v="Unsatisfactory"/>
    <n v="86628"/>
    <n v="4071516"/>
  </r>
  <r>
    <x v="2"/>
    <s v="CTA2"/>
    <x v="2"/>
    <s v=""/>
    <s v=""/>
    <n v="0"/>
    <s v="002"/>
    <s v="DLH-CTA2-002"/>
    <s v="acbaef43fc474e1ab3eef23e2cac2c29"/>
    <m/>
    <n v="60"/>
    <n v="46"/>
    <n v="60"/>
    <n v="74"/>
    <n v="74"/>
    <s v="6/25/2018"/>
    <n v="31"/>
    <s v="6/25/2018"/>
    <s v="Unsatisfactory"/>
    <n v="41008"/>
    <n v="1271248"/>
  </r>
  <r>
    <x v="12"/>
    <s v="PTA"/>
    <x v="3"/>
    <s v=""/>
    <s v=""/>
    <n v="0"/>
    <s v="001"/>
    <s v="GYL-PTA-001"/>
    <s v="ae2283dbdd3444249a81fe1f50218f50"/>
    <m/>
    <n v="7"/>
    <n v="5"/>
    <n v="11"/>
    <n v="16"/>
    <n v="16"/>
    <s v="6/11/2019"/>
    <n v="93"/>
    <s v="6/11/2019"/>
    <s v="Adequate"/>
    <n v="118158"/>
    <n v="10988694"/>
  </r>
  <r>
    <x v="79"/>
    <s v="PPTA"/>
    <x v="5"/>
    <s v=""/>
    <s v=""/>
    <n v="0"/>
    <s v="001"/>
    <s v="SAZ-PPTA-001"/>
    <s v="b0825ac43e174dbda23d390912456921"/>
    <m/>
    <n v="11"/>
    <n v="8"/>
    <n v="15"/>
    <n v="21"/>
    <n v="21"/>
    <s v="7/16/2019"/>
    <n v="89"/>
    <s v="7/16/2019"/>
    <s v="Adequate"/>
    <n v="90329"/>
    <n v="8039281"/>
  </r>
  <r>
    <x v="6"/>
    <s v="TLA"/>
    <x v="0"/>
    <s v=""/>
    <s v=""/>
    <n v="0"/>
    <s v="002"/>
    <s v="PWC-TLA-002"/>
    <s v="b366d1ed2fc444fd94953d41c807a481"/>
    <m/>
    <n v="7"/>
    <n v="5"/>
    <n v="11"/>
    <n v="16"/>
    <n v="16"/>
    <s v="7/16/2019"/>
    <n v="93"/>
    <s v="7/16/2019"/>
    <s v="Adequate"/>
    <n v="4156"/>
    <n v="386508"/>
  </r>
  <r>
    <x v="2"/>
    <s v="APGA"/>
    <x v="4"/>
    <s v=""/>
    <s v=""/>
    <n v="0"/>
    <s v="006"/>
    <s v="DLH-APGA-006"/>
    <s v="b3abd6caaa2e44e981ef6b15bf0844bc"/>
    <m/>
    <n v="97"/>
    <n v="75"/>
    <n v="83"/>
    <n v="91"/>
    <n v="91"/>
    <s v="6/25/2018"/>
    <n v="13"/>
    <s v="6/25/2018"/>
    <s v="Unsatisfactory"/>
    <n v="149246"/>
    <n v="1940198"/>
  </r>
  <r>
    <x v="105"/>
    <s v="TLA"/>
    <x v="0"/>
    <s v=""/>
    <s v=""/>
    <n v="0"/>
    <s v="003"/>
    <s v="RST-TLA-003"/>
    <s v="b471490ccdc8479cbf3f1e8935a397ea"/>
    <m/>
    <n v="21"/>
    <n v="14"/>
    <n v="24"/>
    <n v="33"/>
    <n v="33"/>
    <s v="6/25/2017"/>
    <n v="71"/>
    <s v="6/25/2017"/>
    <s v="Adequate"/>
    <n v="29463"/>
    <n v="2091873"/>
  </r>
  <r>
    <x v="4"/>
    <s v="PTA"/>
    <x v="3"/>
    <s v=""/>
    <s v=""/>
    <n v="0"/>
    <s v="003"/>
    <s v="ROS-PTA-003"/>
    <s v="b4a744e68a364434ab19be55fef71444"/>
    <m/>
    <n v="0"/>
    <n v="0"/>
    <n v="0"/>
    <n v="0"/>
    <n v="0"/>
    <s v="6/9/2018"/>
    <n v="100"/>
    <s v="6/9/2018"/>
    <s v="Adequate"/>
    <n v="8044"/>
    <n v="804400"/>
  </r>
  <r>
    <x v="105"/>
    <s v="CTH"/>
    <x v="2"/>
    <s v=""/>
    <s v=""/>
    <n v="0"/>
    <s v="001"/>
    <s v="RST-CTH-001"/>
    <s v="b838ccd059964f6d8074424ebef42a93"/>
    <m/>
    <n v="50"/>
    <n v="37"/>
    <n v="50"/>
    <n v="65"/>
    <n v="65"/>
    <s v="6/25/2017"/>
    <n v="46"/>
    <s v="6/25/2017"/>
    <s v="Unsatisfactory"/>
    <n v="21718"/>
    <n v="999028"/>
  </r>
  <r>
    <x v="11"/>
    <s v="RY1331"/>
    <x v="1"/>
    <s v="1331"/>
    <s v="13/31"/>
    <n v="1"/>
    <s v="002"/>
    <s v="PKD-RY1331-002"/>
    <s v="090397061#_M&lt;Z)_&gt;KD5"/>
    <m/>
    <n v="44"/>
    <n v="32"/>
    <n v="45"/>
    <n v="59"/>
    <n v="59"/>
    <s v="7/16/2019"/>
    <n v="56"/>
    <s v="7/16/2019"/>
    <s v="Degraded"/>
    <n v="53795"/>
    <n v="3012520"/>
  </r>
  <r>
    <x v="11"/>
    <s v="RY1331"/>
    <x v="1"/>
    <s v="1331"/>
    <s v="13/31"/>
    <n v="1"/>
    <s v="004"/>
    <s v="PKD-RY1331-004"/>
    <s v="090397061H9V=W^RJ07L"/>
    <m/>
    <n v="40"/>
    <n v="29"/>
    <n v="41"/>
    <n v="54"/>
    <n v="54"/>
    <s v="7/16/2019"/>
    <n v="60"/>
    <s v="7/16/2019"/>
    <s v="Degraded"/>
    <n v="174341"/>
    <n v="10460460"/>
  </r>
  <r>
    <x v="85"/>
    <s v="APA"/>
    <x v="4"/>
    <s v=""/>
    <s v=""/>
    <n v="0"/>
    <s v="003"/>
    <s v="SBU-APA-003"/>
    <s v="bb229b3ac0464aedac20c5e21b5f0604"/>
    <m/>
    <n v="0"/>
    <n v="0"/>
    <n v="0"/>
    <n v="0"/>
    <n v="0"/>
    <s v="6/7/2018"/>
    <n v="100"/>
    <s v="6/7/2018"/>
    <s v="Adequate"/>
    <n v="49525"/>
    <n v="4952500"/>
  </r>
  <r>
    <x v="105"/>
    <s v="TLC"/>
    <x v="0"/>
    <s v=""/>
    <s v=""/>
    <n v="0"/>
    <s v="002"/>
    <s v="RST-TLC-002"/>
    <s v="bb8a0c5371f24aa183fa26a05596962f"/>
    <m/>
    <n v="60"/>
    <n v="46"/>
    <n v="60"/>
    <n v="74"/>
    <n v="74"/>
    <s v="6/25/2017"/>
    <n v="0"/>
    <s v="6/25/2017"/>
    <s v="Unsatisfactory"/>
    <n v="19834"/>
    <n v="0"/>
  </r>
  <r>
    <x v="13"/>
    <s v="PPTA"/>
    <x v="5"/>
    <s v=""/>
    <s v=""/>
    <n v="0"/>
    <s v="003"/>
    <s v="ONA-PPTA-003"/>
    <s v="bd1cd0d5b03c451b939d01eb7e7b63c8"/>
    <m/>
    <n v="0"/>
    <n v="0"/>
    <n v="0"/>
    <n v="0"/>
    <n v="0"/>
    <s v="6/8/2018"/>
    <n v="100"/>
    <s v="6/8/2018"/>
    <s v="Adequate"/>
    <n v="44187"/>
    <n v="4418700"/>
  </r>
  <r>
    <x v="2"/>
    <s v="APGA"/>
    <x v="4"/>
    <s v=""/>
    <s v=""/>
    <n v="0"/>
    <s v="011"/>
    <s v="DLH-APGA-011"/>
    <s v="bd2ac6ef799b4cc3bd149292f10b0a05"/>
    <m/>
    <n v="37"/>
    <n v="27"/>
    <n v="38"/>
    <n v="51"/>
    <n v="51"/>
    <s v="6/25/2018"/>
    <n v="62"/>
    <s v="6/25/2018"/>
    <s v="Degraded"/>
    <n v="35461"/>
    <n v="2198582"/>
  </r>
  <r>
    <x v="2"/>
    <s v="APGA"/>
    <x v="4"/>
    <s v=""/>
    <s v=""/>
    <n v="0"/>
    <s v="003"/>
    <s v="DLH-APGA-003"/>
    <s v="bd79b0eea85e4c75bbea61eba74452e1"/>
    <m/>
    <n v="68"/>
    <n v="54"/>
    <n v="67"/>
    <n v="81"/>
    <n v="81"/>
    <s v="6/25/2018"/>
    <n v="32"/>
    <s v="6/25/2018"/>
    <s v="Unsatisfactory"/>
    <n v="228917"/>
    <n v="7325344"/>
  </r>
  <r>
    <x v="64"/>
    <s v="CTA4"/>
    <x v="2"/>
    <s v=""/>
    <s v=""/>
    <n v="0"/>
    <s v="001"/>
    <s v="LJF-CTA4-001"/>
    <s v="bdd7e1e847da43da987eb8570d40e13f"/>
    <m/>
    <n v="3"/>
    <n v="2"/>
    <n v="8"/>
    <n v="12"/>
    <n v="12"/>
    <s v="6/11/2019"/>
    <n v="97"/>
    <s v="6/11/2019"/>
    <s v="Adequate"/>
    <n v="14581"/>
    <n v="1414357"/>
  </r>
  <r>
    <x v="105"/>
    <s v="TLA"/>
    <x v="0"/>
    <s v=""/>
    <s v=""/>
    <n v="0"/>
    <s v="001"/>
    <s v="RST-TLA-001"/>
    <s v="be59f2820a184e78b135c4c344b284b9"/>
    <m/>
    <n v="26"/>
    <n v="18"/>
    <n v="28"/>
    <n v="39"/>
    <n v="39"/>
    <s v="6/25/2017"/>
    <n v="74"/>
    <s v="6/25/2017"/>
    <s v="Adequate"/>
    <n v="13886"/>
    <n v="1027564"/>
  </r>
  <r>
    <x v="79"/>
    <s v="TLA"/>
    <x v="0"/>
    <s v=""/>
    <s v=""/>
    <n v="0"/>
    <s v="003"/>
    <s v="SAZ-TLA-003"/>
    <s v="c0184e03475f4f0893e4d563a57cf082"/>
    <m/>
    <n v="11"/>
    <n v="8"/>
    <n v="15"/>
    <n v="21"/>
    <n v="21"/>
    <s v="7/16/2019"/>
    <n v="89"/>
    <s v="7/16/2019"/>
    <s v="Adequate"/>
    <n v="13631"/>
    <n v="1213159"/>
  </r>
  <r>
    <x v="2"/>
    <s v="PTA"/>
    <x v="3"/>
    <s v=""/>
    <s v=""/>
    <n v="0"/>
    <s v="001"/>
    <s v="DLH-PTA-001"/>
    <s v="c038641f190b4c2b93a5b3ebc8174366"/>
    <m/>
    <n v="60"/>
    <n v="46"/>
    <n v="60"/>
    <n v="74"/>
    <n v="74"/>
    <s v="6/25/2018"/>
    <n v="32"/>
    <s v="6/25/2018"/>
    <s v="Unsatisfactory"/>
    <n v="165372"/>
    <n v="5291904"/>
  </r>
  <r>
    <x v="86"/>
    <s v="CTA"/>
    <x v="2"/>
    <s v=""/>
    <s v=""/>
    <n v="0"/>
    <s v="002"/>
    <s v="D81-CTA-002"/>
    <s v="c12d5448f3964a5dba49a7906e0f8b1e"/>
    <m/>
    <n v="24"/>
    <n v="17"/>
    <n v="26"/>
    <n v="36"/>
    <n v="36"/>
    <s v="7/16/2019"/>
    <n v="76"/>
    <s v="7/16/2019"/>
    <s v="Adequate"/>
    <n v="2445"/>
    <n v="185820"/>
  </r>
  <r>
    <x v="11"/>
    <s v="PPTB"/>
    <x v="5"/>
    <s v=""/>
    <s v=""/>
    <n v="0"/>
    <s v="001"/>
    <s v="PKD-PPTB-001"/>
    <s v="c163283f39f249938351f1892ac110f8"/>
    <m/>
    <n v="2"/>
    <n v="2"/>
    <n v="8"/>
    <n v="11"/>
    <n v="11"/>
    <s v="7/16/2019"/>
    <n v="98"/>
    <s v="7/16/2019"/>
    <s v="Adequate"/>
    <n v="65792"/>
    <n v="6447616"/>
  </r>
  <r>
    <x v="105"/>
    <s v="APB"/>
    <x v="4"/>
    <s v=""/>
    <s v=""/>
    <n v="0"/>
    <s v="002"/>
    <s v="RST-APB-002"/>
    <s v="c2e0f625663d4388881f83719daa4e3a"/>
    <m/>
    <n v="32"/>
    <n v="23"/>
    <n v="34"/>
    <n v="46"/>
    <n v="46"/>
    <s v="6/25/2017"/>
    <n v="66"/>
    <s v="6/25/2017"/>
    <s v="Degraded"/>
    <n v="133146"/>
    <n v="8787636"/>
  </r>
  <r>
    <x v="98"/>
    <s v="APB"/>
    <x v="4"/>
    <s v=""/>
    <s v=""/>
    <n v="0"/>
    <s v="003"/>
    <s v="HCD-APB-003"/>
    <s v="c6cb09d88d634b14852ad007a8439290"/>
    <m/>
    <n v="8"/>
    <n v="0"/>
    <n v="0"/>
    <n v="1"/>
    <n v="1"/>
    <s v="6/11/2019"/>
    <n v="98"/>
    <s v="6/11/2019"/>
    <s v="Adequate"/>
    <n v="15608"/>
    <n v="1529584"/>
  </r>
  <r>
    <x v="13"/>
    <s v="CTA2"/>
    <x v="2"/>
    <s v=""/>
    <s v=""/>
    <n v="0"/>
    <s v="002"/>
    <s v="ONA-CTA2-002"/>
    <s v="c91c2ec609dd4989aeafc40064720dfd"/>
    <m/>
    <n v="6"/>
    <n v="4"/>
    <n v="11"/>
    <n v="15"/>
    <n v="15"/>
    <s v="6/8/2018"/>
    <n v="94"/>
    <s v="6/8/2018"/>
    <s v="Adequate"/>
    <n v="6162"/>
    <n v="579228"/>
  </r>
  <r>
    <x v="49"/>
    <s v="TLF"/>
    <x v="0"/>
    <s v=""/>
    <s v=""/>
    <n v="0"/>
    <s v="001"/>
    <s v="AIT-TLF-001"/>
    <s v="ca9ffc80ca5046d68d2a59952b58bbff"/>
    <m/>
    <n v="2"/>
    <n v="2"/>
    <n v="8"/>
    <n v="11"/>
    <n v="11"/>
    <s v="7/16/2019"/>
    <n v="98"/>
    <s v="7/16/2019"/>
    <s v="Adequate"/>
    <n v="5976"/>
    <n v="585648"/>
  </r>
  <r>
    <x v="2"/>
    <s v="APGA"/>
    <x v="4"/>
    <s v=""/>
    <s v=""/>
    <n v="0"/>
    <s v="005"/>
    <s v="DLH-APGA-005"/>
    <s v="cb1f4d448d024a2c8db60d4b50595e9f"/>
    <m/>
    <n v="10"/>
    <n v="7"/>
    <n v="14"/>
    <n v="20"/>
    <n v="20"/>
    <s v="6/25/2018"/>
    <n v="87"/>
    <s v="6/25/2018"/>
    <s v="Adequate"/>
    <n v="11043"/>
    <n v="960741"/>
  </r>
  <r>
    <x v="26"/>
    <s v="APA"/>
    <x v="4"/>
    <s v=""/>
    <s v=""/>
    <n v="0"/>
    <s v="002"/>
    <s v="SGS-APA-002"/>
    <s v="cd9ae2f114da4b96a2cd7acf9d379f6d"/>
    <m/>
    <n v="0"/>
    <n v="0"/>
    <n v="0"/>
    <n v="0"/>
    <n v="0"/>
    <s v="6/24/2017"/>
    <n v="100"/>
    <s v="6/24/2017"/>
    <s v="Adequate"/>
    <n v="15079"/>
    <n v="1507900"/>
  </r>
  <r>
    <x v="105"/>
    <s v="TLC"/>
    <x v="0"/>
    <s v=""/>
    <s v=""/>
    <n v="0"/>
    <s v="001"/>
    <s v="RST-TLC-001"/>
    <s v="cf07a65a8844425c9d90e44b96266fdd"/>
    <m/>
    <n v="51"/>
    <n v="38"/>
    <n v="51"/>
    <n v="66"/>
    <n v="66"/>
    <s v="6/25/2017"/>
    <n v="25"/>
    <s v="6/25/2017"/>
    <s v="Unsatisfactory"/>
    <n v="9675"/>
    <n v="241875"/>
  </r>
  <r>
    <x v="2"/>
    <s v="PTA"/>
    <x v="3"/>
    <s v=""/>
    <s v=""/>
    <n v="0"/>
    <s v="004"/>
    <s v="DLH-PTA-004"/>
    <s v="cf2f82c4df3f4b6ebbad7c1416f0c7b0"/>
    <m/>
    <n v="30"/>
    <n v="21"/>
    <n v="32"/>
    <n v="43"/>
    <n v="43"/>
    <s v="6/25/2018"/>
    <n v="70"/>
    <s v="6/25/2018"/>
    <s v="Degraded"/>
    <n v="5906"/>
    <n v="413420"/>
  </r>
  <r>
    <x v="15"/>
    <s v="CTB"/>
    <x v="2"/>
    <s v=""/>
    <s v=""/>
    <n v="0"/>
    <s v="002"/>
    <s v="ELO-CTB-002"/>
    <s v="d1adaa124e734467976375b495b91ea1"/>
    <m/>
    <n v="0"/>
    <n v="0"/>
    <n v="0"/>
    <n v="0"/>
    <n v="0"/>
    <s v="6/10/2017"/>
    <n v="100"/>
    <s v="6/10/2017"/>
    <s v="Adequate"/>
    <n v="3042"/>
    <n v="304200"/>
  </r>
  <r>
    <x v="2"/>
    <s v="APGA"/>
    <x v="4"/>
    <s v=""/>
    <s v=""/>
    <n v="0"/>
    <s v="002"/>
    <s v="DLH-APGA-002"/>
    <s v="d363895f01bb441d907220a285fd3505"/>
    <m/>
    <n v="82"/>
    <n v="50"/>
    <n v="63"/>
    <n v="75"/>
    <n v="75"/>
    <s v="6/25/2018"/>
    <n v="28"/>
    <s v="6/25/2018"/>
    <s v="Unsatisfactory"/>
    <n v="60786"/>
    <n v="1702008"/>
  </r>
  <r>
    <x v="51"/>
    <s v="TLA"/>
    <x v="0"/>
    <s v=""/>
    <s v=""/>
    <n v="0"/>
    <s v="004"/>
    <s v="FFM-TLA-004"/>
    <s v="d4c3161985ae4e0081729ff6bef91e0b"/>
    <m/>
    <n v="0"/>
    <n v="0"/>
    <n v="0"/>
    <n v="0"/>
    <n v="0"/>
    <s v="7/5/2018"/>
    <n v="100"/>
    <s v="7/5/2018"/>
    <s v="Adequate"/>
    <n v="13726"/>
    <n v="1372600"/>
  </r>
  <r>
    <x v="95"/>
    <s v="CTA"/>
    <x v="2"/>
    <s v=""/>
    <s v=""/>
    <n v="0"/>
    <s v="001"/>
    <s v="D37-CTA-001"/>
    <s v="d66aca7722334905896053966e0f15de"/>
    <m/>
    <n v="2"/>
    <n v="2"/>
    <n v="8"/>
    <n v="11"/>
    <n v="11"/>
    <s v="7/3/2018"/>
    <n v="98"/>
    <s v="7/3/2018"/>
    <s v="Adequate"/>
    <n v="27588"/>
    <n v="2703624"/>
  </r>
  <r>
    <x v="2"/>
    <s v="APGA"/>
    <x v="4"/>
    <s v=""/>
    <s v=""/>
    <n v="0"/>
    <s v="013"/>
    <s v="DLH-APGA-013"/>
    <s v="d77128a404494892b021b2d6d02fdde0"/>
    <m/>
    <n v="40"/>
    <n v="29"/>
    <n v="41"/>
    <n v="54"/>
    <n v="54"/>
    <s v="6/25/2018"/>
    <n v="60"/>
    <s v="6/25/2018"/>
    <s v="Degraded"/>
    <n v="14171"/>
    <n v="850260"/>
  </r>
  <r>
    <x v="9"/>
    <s v="TLC"/>
    <x v="0"/>
    <s v=""/>
    <s v=""/>
    <n v="0"/>
    <s v="002"/>
    <s v="XVG-TLC-002"/>
    <s v="d844014bb547412bab40824e3d96815b"/>
    <m/>
    <n v="13"/>
    <n v="9"/>
    <n v="16"/>
    <n v="23"/>
    <n v="23"/>
    <s v="7/16/2019"/>
    <n v="87"/>
    <s v="7/16/2019"/>
    <s v="Adequate"/>
    <n v="4938"/>
    <n v="429606"/>
  </r>
  <r>
    <x v="11"/>
    <s v="RY1836"/>
    <x v="1"/>
    <s v="1836"/>
    <s v="18/36"/>
    <n v="0"/>
    <s v="001"/>
    <s v="PKD-RY1836-001"/>
    <s v="5c63740e4a4f4167bea4381a80155908"/>
    <m/>
    <n v="4"/>
    <n v="3"/>
    <n v="9"/>
    <n v="13"/>
    <n v="13"/>
    <s v="7/16/2019"/>
    <n v="96"/>
    <s v="7/16/2019"/>
    <s v="Adequate"/>
    <n v="252213"/>
    <n v="24212448"/>
  </r>
  <r>
    <x v="105"/>
    <s v="CTK"/>
    <x v="2"/>
    <s v=""/>
    <s v=""/>
    <n v="0"/>
    <s v="001"/>
    <s v="RST-CTK-001"/>
    <s v="dce47dfa5b48499e90dea6d1fa0f8123"/>
    <m/>
    <n v="41"/>
    <n v="30"/>
    <n v="42"/>
    <n v="55"/>
    <n v="55"/>
    <s v="6/25/2017"/>
    <n v="59"/>
    <s v="6/25/2017"/>
    <s v="Degraded"/>
    <n v="27955"/>
    <n v="1649345"/>
  </r>
  <r>
    <x v="74"/>
    <s v="RY1533"/>
    <x v="1"/>
    <s v="1533"/>
    <s v="15/33"/>
    <n v="1"/>
    <s v="001"/>
    <s v="PNM-RY1533-001"/>
    <s v="053096123M&amp;CB3GY,V(D"/>
    <m/>
    <n v="34"/>
    <n v="24"/>
    <n v="36"/>
    <n v="48"/>
    <n v="48"/>
    <s v="6/6/2017"/>
    <n v="63"/>
    <s v="6/6/2017"/>
    <s v="Degraded"/>
    <n v="295240"/>
    <n v="18600120"/>
  </r>
  <r>
    <x v="101"/>
    <s v="RY1836"/>
    <x v="1"/>
    <s v="1836"/>
    <s v="18/36"/>
    <n v="1"/>
    <s v="001"/>
    <s v="PQN-RY1836-001"/>
    <s v="0530961230CH2Y]8U/&gt;P"/>
    <m/>
    <n v="15"/>
    <n v="10"/>
    <n v="18"/>
    <n v="26"/>
    <n v="26"/>
    <s v="6/5/2018"/>
    <n v="85"/>
    <s v="6/5/2018"/>
    <s v="Adequate"/>
    <n v="322178"/>
    <n v="27385130"/>
  </r>
  <r>
    <x v="3"/>
    <s v="PTC"/>
    <x v="3"/>
    <s v=""/>
    <s v=""/>
    <n v="0"/>
    <s v="004"/>
    <s v="OTG-PTC-004"/>
    <s v="e08d8f909af14006992a679428d7427a"/>
    <m/>
    <n v="10"/>
    <n v="7"/>
    <n v="14"/>
    <n v="20"/>
    <n v="20"/>
    <s v="6/6/2018"/>
    <n v="90"/>
    <s v="6/6/2018"/>
    <s v="Adequate"/>
    <n v="5805"/>
    <n v="522450"/>
  </r>
  <r>
    <x v="6"/>
    <s v="RY1634"/>
    <x v="1"/>
    <s v="1634"/>
    <s v="16/34"/>
    <n v="1"/>
    <s v="001"/>
    <s v="PWC-RY1634-001"/>
    <s v="053096123ERGTA2;A/E@"/>
    <m/>
    <n v="23"/>
    <n v="16"/>
    <n v="25"/>
    <n v="35"/>
    <n v="35"/>
    <s v="7/16/2019"/>
    <n v="77"/>
    <s v="7/16/2019"/>
    <s v="Adequate"/>
    <n v="227803"/>
    <n v="17540831"/>
  </r>
  <r>
    <x v="18"/>
    <s v="RY927"/>
    <x v="1"/>
    <s v="927"/>
    <s v="09/27"/>
    <n v="1"/>
    <s v="001"/>
    <s v="RGK-RY927-001"/>
    <s v="053096123837B&amp;N*:&lt;V2"/>
    <m/>
    <n v="32"/>
    <n v="23"/>
    <n v="34"/>
    <n v="46"/>
    <n v="46"/>
    <s v="6/23/2017"/>
    <n v="68"/>
    <s v="6/23/2017"/>
    <s v="Degraded"/>
    <n v="100076"/>
    <n v="6805168"/>
  </r>
  <r>
    <x v="18"/>
    <s v="RY927"/>
    <x v="1"/>
    <s v="927"/>
    <s v="09/27"/>
    <n v="1"/>
    <s v="002"/>
    <s v="RGK-RY927-002"/>
    <s v="090397061A,%042L5Z(0"/>
    <m/>
    <n v="30"/>
    <n v="21"/>
    <n v="32"/>
    <n v="43"/>
    <n v="43"/>
    <s v="6/23/2017"/>
    <n v="70"/>
    <s v="6/23/2017"/>
    <s v="Degraded"/>
    <n v="401304"/>
    <n v="28091280"/>
  </r>
  <r>
    <x v="2"/>
    <s v="RPE"/>
    <x v="7"/>
    <s v=""/>
    <s v=""/>
    <n v="0"/>
    <s v="001"/>
    <s v="DLH-RPE-001"/>
    <s v="e5e5f1c8f2134f95a5c9fa800c40dcc9"/>
    <m/>
    <n v="52"/>
    <n v="29"/>
    <n v="40"/>
    <n v="53"/>
    <n v="53"/>
    <s v="6/25/2018"/>
    <n v="48"/>
    <s v="6/25/2018"/>
    <s v="Unsatisfactory"/>
    <n v="27947"/>
    <n v="1341456"/>
  </r>
  <r>
    <x v="40"/>
    <s v="APA"/>
    <x v="4"/>
    <s v=""/>
    <s v=""/>
    <n v="0"/>
    <s v="004"/>
    <s v="INL-APA-004"/>
    <s v="e826dd6000174f43b8d770fcf2753dd2"/>
    <m/>
    <n v="0"/>
    <n v="0"/>
    <n v="0"/>
    <n v="0"/>
    <n v="0"/>
    <s v="7/16/2019"/>
    <n v="100"/>
    <s v="7/16/2019"/>
    <s v="Adequate"/>
    <n v="5199"/>
    <n v="519900"/>
  </r>
  <r>
    <x v="2"/>
    <s v="PTA"/>
    <x v="3"/>
    <s v=""/>
    <s v=""/>
    <n v="0"/>
    <s v="003"/>
    <s v="DLH-PTA-003"/>
    <s v="e986fb2005e74091ab988999b54e50c1"/>
    <m/>
    <n v="50"/>
    <n v="37"/>
    <n v="50"/>
    <n v="65"/>
    <n v="65"/>
    <s v="6/25/2018"/>
    <n v="50"/>
    <s v="6/25/2018"/>
    <s v="Unsatisfactory"/>
    <n v="39438"/>
    <n v="1971900"/>
  </r>
  <r>
    <x v="105"/>
    <s v="TLB"/>
    <x v="0"/>
    <s v=""/>
    <s v=""/>
    <n v="0"/>
    <s v="001"/>
    <s v="RST-TLB-001"/>
    <s v="e99e53d8de7643b383f8cc526bf2916f"/>
    <m/>
    <n v="14"/>
    <n v="10"/>
    <n v="17"/>
    <n v="25"/>
    <n v="25"/>
    <s v="6/25/2017"/>
    <n v="86"/>
    <s v="6/25/2017"/>
    <s v="Adequate"/>
    <n v="7801"/>
    <n v="670886"/>
  </r>
  <r>
    <x v="2"/>
    <s v="TLA"/>
    <x v="0"/>
    <s v=""/>
    <s v=""/>
    <n v="0"/>
    <s v="005"/>
    <s v="DLH-TLA-005"/>
    <s v="eae6d0240e4940e59fecae16c87d5791"/>
    <m/>
    <n v="28"/>
    <n v="20"/>
    <n v="30"/>
    <n v="41"/>
    <n v="41"/>
    <s v="6/25/2018"/>
    <n v="72"/>
    <s v="6/25/2018"/>
    <s v="Adequate"/>
    <n v="4078"/>
    <n v="293616"/>
  </r>
  <r>
    <x v="11"/>
    <s v="TLC"/>
    <x v="0"/>
    <s v=""/>
    <s v=""/>
    <n v="0"/>
    <s v="004"/>
    <s v="PKD-TLC-004"/>
    <s v="ec1497d82aa042c3bab37a57378a8bd4"/>
    <m/>
    <n v="0"/>
    <n v="0"/>
    <n v="0"/>
    <n v="0"/>
    <n v="0"/>
    <s v="7/16/2019"/>
    <n v="100"/>
    <s v="7/16/2019"/>
    <s v="Adequate"/>
    <n v="23255"/>
    <n v="2325500"/>
  </r>
  <r>
    <x v="2"/>
    <s v="PTC"/>
    <x v="3"/>
    <s v=""/>
    <s v=""/>
    <n v="0"/>
    <s v="003"/>
    <s v="DLH-PTC-003"/>
    <s v="ed9a9c252bce4479949270e0e14524f6"/>
    <m/>
    <n v="41"/>
    <n v="30"/>
    <n v="42"/>
    <n v="55"/>
    <n v="55"/>
    <s v="6/25/2018"/>
    <n v="59"/>
    <s v="6/25/2018"/>
    <s v="Degraded"/>
    <n v="31949"/>
    <n v="1884991"/>
  </r>
  <r>
    <x v="105"/>
    <s v="CTD"/>
    <x v="2"/>
    <s v=""/>
    <s v=""/>
    <n v="0"/>
    <s v="001"/>
    <s v="RST-CTD-001"/>
    <s v="ee46a9ab1db54d1ca5d258f206bbe603"/>
    <m/>
    <n v="18"/>
    <n v="0"/>
    <n v="12"/>
    <n v="18"/>
    <n v="18"/>
    <s v="6/25/2017"/>
    <n v="96"/>
    <s v="6/25/2017"/>
    <s v="Adequate"/>
    <n v="42119"/>
    <n v="4043424"/>
  </r>
  <r>
    <x v="95"/>
    <s v="APA"/>
    <x v="4"/>
    <s v=""/>
    <s v=""/>
    <n v="0"/>
    <s v="002"/>
    <s v="D37-APA-002"/>
    <s v="eecb8c7d436d44cfa1bf59243fa5f11e"/>
    <m/>
    <n v="0"/>
    <n v="0"/>
    <n v="0"/>
    <n v="0"/>
    <n v="0"/>
    <s v="7/3/2018"/>
    <n v="100"/>
    <s v="7/3/2018"/>
    <s v="Adequate"/>
    <n v="1598"/>
    <n v="159800"/>
  </r>
  <r>
    <x v="2"/>
    <s v="CTA1"/>
    <x v="2"/>
    <s v=""/>
    <s v=""/>
    <n v="0"/>
    <s v="002"/>
    <s v="DLH-CTA1-002"/>
    <s v="f0c2056c201f4f3fb87839d6fa22f6ae"/>
    <m/>
    <n v="48"/>
    <n v="27"/>
    <n v="37"/>
    <n v="50"/>
    <n v="50"/>
    <s v="6/25/2018"/>
    <n v="71"/>
    <s v="6/25/2018"/>
    <s v="Degraded"/>
    <n v="13125"/>
    <n v="931875"/>
  </r>
  <r>
    <x v="4"/>
    <s v="RY1634"/>
    <x v="1"/>
    <s v="1634"/>
    <s v="16/34"/>
    <n v="1"/>
    <s v="001"/>
    <s v="ROS-RY1634-001"/>
    <s v="053096123Q%4.`5^M&lt;%B"/>
    <m/>
    <n v="0"/>
    <n v="0"/>
    <n v="0"/>
    <n v="0"/>
    <n v="0"/>
    <s v="6/9/2018"/>
    <n v="100"/>
    <s v="6/9/2018"/>
    <s v="Adequate"/>
    <n v="330294"/>
    <n v="33029400"/>
  </r>
  <r>
    <x v="105"/>
    <s v="PTB"/>
    <x v="3"/>
    <s v=""/>
    <s v=""/>
    <n v="0"/>
    <s v="002"/>
    <s v="RST-PTB-002"/>
    <s v="f49f2a2b6ffc4d0cb9a78a9370b04d69"/>
    <m/>
    <n v="32"/>
    <n v="23"/>
    <n v="34"/>
    <n v="46"/>
    <n v="46"/>
    <s v="6/25/2017"/>
    <n v="68"/>
    <s v="6/25/2017"/>
    <s v="Degraded"/>
    <n v="248329"/>
    <n v="16886372"/>
  </r>
  <r>
    <x v="61"/>
    <s v="RY1634"/>
    <x v="1"/>
    <s v="1634"/>
    <s v="16/34"/>
    <n v="1"/>
    <s v="001"/>
    <s v="ROX-RY1634-001"/>
    <s v="053096123PMPN(AUFB,A"/>
    <m/>
    <n v="41"/>
    <n v="30"/>
    <n v="42"/>
    <n v="55"/>
    <n v="55"/>
    <s v="6/13/2017"/>
    <n v="58"/>
    <s v="6/13/2017"/>
    <s v="Degraded"/>
    <n v="329946"/>
    <n v="19136868"/>
  </r>
  <r>
    <x v="65"/>
    <s v="RY1331"/>
    <x v="1"/>
    <s v="1331"/>
    <s v="13/31"/>
    <n v="1"/>
    <s v="001"/>
    <s v="RRT-RY1331-001"/>
    <s v="053096123\AEPWTO7.&gt;@"/>
    <m/>
    <n v="25"/>
    <n v="17"/>
    <n v="27"/>
    <n v="38"/>
    <n v="38"/>
    <s v="6/30/2018"/>
    <n v="75"/>
    <s v="6/30/2018"/>
    <s v="Adequate"/>
    <n v="384834"/>
    <n v="28862550"/>
  </r>
  <r>
    <x v="65"/>
    <s v="RY1331"/>
    <x v="1"/>
    <s v="1331"/>
    <s v="13/31"/>
    <n v="1"/>
    <s v="002"/>
    <s v="RRT-RY1331-002"/>
    <s v="053096123VKX6-@\;UD0"/>
    <m/>
    <n v="30"/>
    <n v="21"/>
    <n v="32"/>
    <n v="43"/>
    <n v="43"/>
    <s v="6/30/2018"/>
    <n v="70"/>
    <s v="6/30/2018"/>
    <s v="Degraded"/>
    <n v="155009"/>
    <n v="10850630"/>
  </r>
  <r>
    <x v="105"/>
    <s v="RY220"/>
    <x v="1"/>
    <s v="220"/>
    <s v="02/20"/>
    <n v="0"/>
    <s v="01W"/>
    <s v="RST-RY220-01W"/>
    <s v="52e7df657dce411c87fa180ab72757b6"/>
    <m/>
    <n v="64"/>
    <n v="35"/>
    <n v="48"/>
    <n v="61"/>
    <n v="61"/>
    <s v="6/25/2017"/>
    <n v="40"/>
    <s v="6/25/2017"/>
    <s v="Unsatisfactory"/>
    <n v="510591"/>
    <n v="20423640"/>
  </r>
  <r>
    <x v="2"/>
    <s v="TLA"/>
    <x v="0"/>
    <s v=""/>
    <s v=""/>
    <n v="0"/>
    <s v="001"/>
    <s v="DLH-TLA-001"/>
    <s v="fcecb71d3eb34344aba3c89a6f7d466d"/>
    <m/>
    <n v="0"/>
    <n v="0"/>
    <n v="0"/>
    <n v="0"/>
    <n v="0"/>
    <s v="6/25/2018"/>
    <n v="100"/>
    <s v="6/25/2018"/>
    <s v="Adequate"/>
    <n v="63609"/>
    <n v="6360900"/>
  </r>
  <r>
    <x v="68"/>
    <s v="CTC"/>
    <x v="2"/>
    <s v=""/>
    <s v=""/>
    <n v="0"/>
    <s v="002"/>
    <s v="MWM-CTC-002"/>
    <s v="IITDB##;F6+#^VC9#E.B"/>
    <m/>
    <n v="50"/>
    <n v="37"/>
    <n v="50"/>
    <n v="65"/>
    <n v="65"/>
    <s v="6/7/2018"/>
    <n v="50"/>
    <s v="6/7/2018"/>
    <s v="Unsatisfactory"/>
    <n v="2426"/>
    <n v="121300"/>
  </r>
  <r>
    <x v="105"/>
    <s v="RY220"/>
    <x v="1"/>
    <s v="220"/>
    <s v="02/20"/>
    <n v="0"/>
    <s v="01C"/>
    <s v="RST-RY220-01C"/>
    <s v="6fb4b559afbb4653b8333dfd4020738f"/>
    <m/>
    <n v="61"/>
    <n v="34"/>
    <n v="46"/>
    <n v="59"/>
    <n v="59"/>
    <s v="6/25/2017"/>
    <n v="44"/>
    <s v="6/25/2017"/>
    <s v="Unsatisfactory"/>
    <n v="252429"/>
    <n v="11106876"/>
  </r>
  <r>
    <x v="105"/>
    <s v="RY220"/>
    <x v="1"/>
    <s v="220"/>
    <s v="02/20"/>
    <n v="0"/>
    <s v="02W"/>
    <s v="RST-RY220-02W"/>
    <s v="8b23c35c6342430d8bbe1564cd2554a5"/>
    <m/>
    <n v="27"/>
    <n v="9"/>
    <n v="21"/>
    <n v="30"/>
    <n v="30"/>
    <s v="6/25/2017"/>
    <n v="91"/>
    <s v="6/25/2017"/>
    <s v="Adequate"/>
    <n v="210160"/>
    <n v="19124560"/>
  </r>
  <r>
    <x v="105"/>
    <s v="RY1331"/>
    <x v="1"/>
    <s v="1331"/>
    <s v="13/31"/>
    <n v="1"/>
    <s v="02W"/>
    <s v="RST-RY1331-02W"/>
    <s v="72ab95ad253441dba462c753ce16cde6"/>
    <m/>
    <n v="23"/>
    <n v="3"/>
    <n v="17"/>
    <n v="25"/>
    <n v="25"/>
    <s v="6/25/2017"/>
    <n v="90"/>
    <s v="6/25/2017"/>
    <s v="Adequate"/>
    <n v="150120"/>
    <n v="13510800"/>
  </r>
  <r>
    <x v="105"/>
    <s v="RY1331"/>
    <x v="1"/>
    <s v="1331"/>
    <s v="13/31"/>
    <n v="1"/>
    <s v="02C"/>
    <s v="RST-RY1331-02C"/>
    <s v="b89617335e3d4df0827322810585649a"/>
    <m/>
    <n v="16"/>
    <n v="0"/>
    <n v="9"/>
    <n v="15"/>
    <n v="15"/>
    <s v="6/25/2017"/>
    <n v="89"/>
    <s v="6/25/2017"/>
    <s v="Adequate"/>
    <n v="75057"/>
    <n v="6680073"/>
  </r>
  <r>
    <x v="40"/>
    <s v="CTC"/>
    <x v="2"/>
    <s v=""/>
    <s v=""/>
    <n v="0"/>
    <s v="002"/>
    <s v="INL-CTC-002"/>
    <s v="IITDB#FU*?(?+]UD`H&lt;K"/>
    <m/>
    <n v="9"/>
    <n v="6"/>
    <n v="13"/>
    <n v="19"/>
    <n v="19"/>
    <s v="7/16/2019"/>
    <n v="78"/>
    <s v="7/16/2019"/>
    <s v="Adequate"/>
    <n v="5897"/>
    <n v="459966"/>
  </r>
  <r>
    <x v="13"/>
    <s v="TLA"/>
    <x v="0"/>
    <s v=""/>
    <s v=""/>
    <n v="0"/>
    <s v="002"/>
    <s v="ONA-TLA-002"/>
    <s v="IITDB#V4M?S+@V1FKE;X"/>
    <m/>
    <n v="26"/>
    <n v="18"/>
    <n v="28"/>
    <n v="39"/>
    <n v="39"/>
    <s v="6/8/2018"/>
    <n v="74"/>
    <s v="6/8/2018"/>
    <s v="Adequate"/>
    <n v="40409"/>
    <n v="2990266"/>
  </r>
  <r>
    <x v="26"/>
    <s v="TLBRAVO"/>
    <x v="0"/>
    <s v=""/>
    <s v=""/>
    <n v="0"/>
    <s v="001"/>
    <s v="SGS-TLBRAVO-001"/>
    <s v="IITDB$$(SZ&amp;KO&gt;&lt;#&amp;2M*"/>
    <m/>
    <n v="13"/>
    <n v="9"/>
    <n v="16"/>
    <n v="23"/>
    <n v="23"/>
    <s v="6/24/2017"/>
    <n v="87"/>
    <s v="6/24/2017"/>
    <s v="Adequate"/>
    <n v="8235"/>
    <n v="716445"/>
  </r>
  <r>
    <x v="16"/>
    <s v="TLC"/>
    <x v="0"/>
    <s v=""/>
    <s v=""/>
    <n v="0"/>
    <s v="001"/>
    <s v="MKT-TLC-001"/>
    <s v="IITDB$.%,]Y]5%VW;,A3"/>
    <m/>
    <n v="19"/>
    <n v="13"/>
    <n v="22"/>
    <n v="31"/>
    <n v="31"/>
    <s v="6/19/2017"/>
    <n v="81"/>
    <s v="6/19/2017"/>
    <s v="Adequate"/>
    <n v="29721"/>
    <n v="2407401"/>
  </r>
  <r>
    <x v="70"/>
    <s v="APA"/>
    <x v="4"/>
    <s v=""/>
    <s v=""/>
    <n v="0"/>
    <s v="005"/>
    <s v="MJQ-APA-005"/>
    <s v="IITDB$D_:K#V1EPNO&lt;\K"/>
    <m/>
    <n v="19"/>
    <n v="13"/>
    <n v="22"/>
    <n v="31"/>
    <n v="31"/>
    <s v="6/11/2019"/>
    <n v="81"/>
    <s v="6/11/2019"/>
    <s v="Adequate"/>
    <n v="19439"/>
    <n v="1574559"/>
  </r>
  <r>
    <x v="46"/>
    <s v="CTA2"/>
    <x v="2"/>
    <s v=""/>
    <s v=""/>
    <n v="0"/>
    <s v="001"/>
    <s v="STC-CTA2-001"/>
    <s v="IITDB%)$B*Y=I\XWETF)"/>
    <m/>
    <n v="28"/>
    <n v="10"/>
    <n v="22"/>
    <n v="31"/>
    <n v="31"/>
    <s v="5/31/2018"/>
    <n v="87"/>
    <s v="5/31/2018"/>
    <s v="Adequate"/>
    <n v="24761"/>
    <n v="2154207"/>
  </r>
  <r>
    <x v="14"/>
    <s v="APA"/>
    <x v="4"/>
    <s v=""/>
    <s v=""/>
    <n v="0"/>
    <s v="005"/>
    <s v="RWF-APA-005"/>
    <s v="IITDB%.SKHC8ZGS:%G\T"/>
    <m/>
    <n v="15"/>
    <n v="10"/>
    <n v="18"/>
    <n v="26"/>
    <n v="26"/>
    <s v="6/4/2018"/>
    <n v="85"/>
    <s v="6/4/2018"/>
    <s v="Adequate"/>
    <n v="34004"/>
    <n v="2890340"/>
  </r>
  <r>
    <x v="105"/>
    <s v="RY220"/>
    <x v="1"/>
    <s v="220"/>
    <s v="02/20"/>
    <n v="0"/>
    <s v="02C"/>
    <s v="RST-RY220-02C"/>
    <s v="b9a7feb3a0fe4d6d819d13e7eba4cb37"/>
    <m/>
    <n v="19"/>
    <n v="0"/>
    <n v="13"/>
    <n v="19"/>
    <n v="19"/>
    <s v="6/25/2017"/>
    <n v="94"/>
    <s v="6/25/2017"/>
    <s v="Adequate"/>
    <n v="105080"/>
    <n v="9877520"/>
  </r>
  <r>
    <x v="26"/>
    <s v="TLECHO"/>
    <x v="0"/>
    <s v=""/>
    <s v=""/>
    <n v="0"/>
    <s v="001"/>
    <s v="SGS-TLECHO-001"/>
    <s v="IITDB%;8X:4\WB82=%%%"/>
    <m/>
    <n v="13"/>
    <n v="9"/>
    <n v="16"/>
    <n v="23"/>
    <n v="23"/>
    <s v="6/24/2017"/>
    <n v="87"/>
    <s v="6/24/2017"/>
    <s v="Adequate"/>
    <n v="10285"/>
    <n v="894795"/>
  </r>
  <r>
    <x v="78"/>
    <s v="APA"/>
    <x v="4"/>
    <s v=""/>
    <s v=""/>
    <n v="0"/>
    <s v="002"/>
    <s v="MGG-APA-002"/>
    <s v="IITDB%5ZFQI\&gt;+*%/XY&gt;"/>
    <m/>
    <n v="29"/>
    <n v="20"/>
    <n v="31"/>
    <n v="42"/>
    <n v="42"/>
    <s v="6/1/2018"/>
    <n v="61"/>
    <s v="6/1/2018"/>
    <s v="Degraded"/>
    <n v="10650"/>
    <n v="649650"/>
  </r>
  <r>
    <x v="27"/>
    <s v="TLA"/>
    <x v="0"/>
    <s v=""/>
    <s v=""/>
    <n v="0"/>
    <s v="001"/>
    <s v="FRM-TLA-001"/>
    <s v="IITDB%DE&gt;9O%AMB7&lt;,A2"/>
    <m/>
    <n v="0"/>
    <n v="0"/>
    <n v="0"/>
    <n v="0"/>
    <n v="0"/>
    <s v="6/18/2017"/>
    <n v="100"/>
    <s v="6/18/2017"/>
    <s v="Adequate"/>
    <n v="75498"/>
    <n v="7549800"/>
  </r>
  <r>
    <x v="18"/>
    <s v="APB"/>
    <x v="4"/>
    <s v=""/>
    <s v=""/>
    <n v="0"/>
    <s v="002"/>
    <s v="RGK-APB-002"/>
    <s v="IITDB%H9&amp;Y3/71%.,R_%"/>
    <m/>
    <n v="2"/>
    <n v="0"/>
    <n v="0"/>
    <n v="0"/>
    <n v="0"/>
    <s v="6/23/2017"/>
    <n v="98"/>
    <s v="6/23/2017"/>
    <s v="Adequate"/>
    <n v="16079"/>
    <n v="1575742"/>
  </r>
  <r>
    <x v="84"/>
    <s v="RTA33"/>
    <x v="6"/>
    <s v=""/>
    <s v=""/>
    <n v="0"/>
    <s v="001"/>
    <s v="FOZ-RTA33-001"/>
    <s v="IITDB%K3,M89_4E%&amp;F91"/>
    <m/>
    <n v="10"/>
    <n v="7"/>
    <n v="14"/>
    <n v="20"/>
    <n v="20"/>
    <s v="7/16/2019"/>
    <n v="90"/>
    <s v="7/16/2019"/>
    <s v="Adequate"/>
    <n v="10131"/>
    <n v="911790"/>
  </r>
  <r>
    <x v="63"/>
    <s v="ADNR"/>
    <x v="9"/>
    <s v=""/>
    <s v=""/>
    <n v="0"/>
    <s v="002"/>
    <s v="BJI-ADNR-002"/>
    <s v="IITDB%KKS^&amp;TV%9,R5WC"/>
    <m/>
    <n v="0"/>
    <n v="0"/>
    <n v="0"/>
    <n v="0"/>
    <n v="0"/>
    <s v="7/1/2018"/>
    <n v="99"/>
    <s v="7/1/2018"/>
    <s v="Adequate"/>
    <n v="8438"/>
    <n v="835362"/>
  </r>
  <r>
    <x v="105"/>
    <s v="RY1331"/>
    <x v="1"/>
    <s v="1331"/>
    <s v="13/31"/>
    <n v="1"/>
    <s v="01C"/>
    <s v="RST-RY1331-01C"/>
    <s v="dd31a461d4164502a089d766790f3396"/>
    <m/>
    <n v="51"/>
    <n v="29"/>
    <n v="39"/>
    <n v="52"/>
    <n v="52"/>
    <s v="6/25/2017"/>
    <n v="55"/>
    <s v="6/25/2017"/>
    <s v="Unsatisfactory"/>
    <n v="379475"/>
    <n v="20871125"/>
  </r>
  <r>
    <x v="16"/>
    <s v="PPTD"/>
    <x v="5"/>
    <s v=""/>
    <s v=""/>
    <n v="0"/>
    <s v="004"/>
    <s v="MKT-PPTD-004"/>
    <s v="IITDB%ONG43AX%P3&gt;GTB"/>
    <m/>
    <n v="28"/>
    <n v="20"/>
    <n v="30"/>
    <n v="41"/>
    <n v="41"/>
    <s v="6/19/2017"/>
    <n v="72"/>
    <s v="6/19/2017"/>
    <s v="Adequate"/>
    <n v="10281"/>
    <n v="740232"/>
  </r>
  <r>
    <x v="68"/>
    <s v="CTA"/>
    <x v="2"/>
    <s v=""/>
    <s v=""/>
    <n v="0"/>
    <s v="001"/>
    <s v="MWM-CTA-001"/>
    <s v="IITDB%Y2X-]MJ**^._`:"/>
    <m/>
    <n v="2"/>
    <n v="0"/>
    <n v="0"/>
    <n v="0"/>
    <n v="0"/>
    <s v="6/7/2018"/>
    <n v="98"/>
    <s v="6/7/2018"/>
    <s v="Adequate"/>
    <n v="15023"/>
    <n v="1472254"/>
  </r>
  <r>
    <x v="76"/>
    <s v="APA"/>
    <x v="4"/>
    <s v=""/>
    <s v=""/>
    <n v="0"/>
    <s v="006"/>
    <s v="HIB-APA-006"/>
    <s v="IITDB&amp;,/GG&gt;]&lt;#J[&amp;F]B"/>
    <m/>
    <n v="0"/>
    <n v="0"/>
    <n v="0"/>
    <n v="0"/>
    <n v="0"/>
    <s v="6/11/2017"/>
    <n v="100"/>
    <s v="6/11/2017"/>
    <s v="Adequate"/>
    <n v="100791"/>
    <n v="10079100"/>
  </r>
  <r>
    <x v="44"/>
    <s v="APA"/>
    <x v="4"/>
    <s v=""/>
    <s v=""/>
    <n v="0"/>
    <s v="001"/>
    <s v="CKN-APA-001"/>
    <s v="IITDB&amp;?6$/8)X=U,6$[H"/>
    <m/>
    <n v="17"/>
    <n v="12"/>
    <n v="20"/>
    <n v="28"/>
    <n v="28"/>
    <s v="7/3/2018"/>
    <n v="83"/>
    <s v="7/3/2018"/>
    <s v="Adequate"/>
    <n v="67058"/>
    <n v="5565814"/>
  </r>
  <r>
    <x v="16"/>
    <s v="PTB"/>
    <x v="3"/>
    <s v=""/>
    <s v=""/>
    <n v="0"/>
    <s v="004"/>
    <s v="MKT-PTB-004"/>
    <s v="IITDB&amp;7`,)WUFX51L\(2"/>
    <m/>
    <n v="25"/>
    <n v="17"/>
    <n v="27"/>
    <n v="38"/>
    <n v="38"/>
    <s v="6/19/2017"/>
    <n v="75"/>
    <s v="6/19/2017"/>
    <s v="Adequate"/>
    <n v="48580"/>
    <n v="3643500"/>
  </r>
  <r>
    <x v="50"/>
    <s v="APA"/>
    <x v="4"/>
    <s v=""/>
    <s v=""/>
    <n v="0"/>
    <s v="001"/>
    <s v="AUM-APA-001"/>
    <s v="IITDB&amp;87&gt;Q.2Z[%G.D[O"/>
    <m/>
    <n v="18"/>
    <n v="12"/>
    <n v="21"/>
    <n v="29"/>
    <n v="29"/>
    <s v="6/22/2017"/>
    <n v="79"/>
    <s v="6/22/2017"/>
    <s v="Adequate"/>
    <n v="121435"/>
    <n v="9593365"/>
  </r>
  <r>
    <x v="72"/>
    <s v="TLB"/>
    <x v="0"/>
    <s v=""/>
    <s v=""/>
    <n v="0"/>
    <s v="001"/>
    <s v="JMR-TLB-001"/>
    <s v="IITDB&amp;HE4S@$AX9B%_X/"/>
    <m/>
    <n v="17"/>
    <n v="12"/>
    <n v="20"/>
    <n v="28"/>
    <n v="28"/>
    <s v="6/7/2017"/>
    <n v="83"/>
    <s v="6/7/2017"/>
    <s v="Adequate"/>
    <n v="5380"/>
    <n v="446540"/>
  </r>
  <r>
    <x v="88"/>
    <s v="TLA"/>
    <x v="0"/>
    <s v=""/>
    <s v=""/>
    <n v="0"/>
    <s v="004"/>
    <s v="LYV-TLA-004"/>
    <s v="IITDB&amp;J^S@Z::&gt;2VMG&amp;Y"/>
    <m/>
    <n v="22"/>
    <n v="15"/>
    <n v="25"/>
    <n v="34"/>
    <n v="34"/>
    <s v="6/5/2018"/>
    <n v="78"/>
    <s v="6/5/2018"/>
    <s v="Adequate"/>
    <n v="6247"/>
    <n v="487266"/>
  </r>
  <r>
    <x v="69"/>
    <s v="TLA"/>
    <x v="0"/>
    <s v=""/>
    <s v=""/>
    <n v="0"/>
    <s v="001"/>
    <s v="D39-TLA-001"/>
    <s v="IITDB&amp;M/O&gt;@0O&amp;I%L1&amp;7"/>
    <m/>
    <n v="45"/>
    <n v="33"/>
    <n v="46"/>
    <n v="60"/>
    <n v="60"/>
    <s v="6/15/2017"/>
    <n v="55"/>
    <s v="6/15/2017"/>
    <s v="Unsatisfactory"/>
    <n v="33786"/>
    <n v="1858230"/>
  </r>
  <r>
    <x v="9"/>
    <s v="TLA"/>
    <x v="0"/>
    <s v=""/>
    <s v=""/>
    <n v="0"/>
    <s v="001"/>
    <s v="XVG-TLA-001"/>
    <s v="IITDB(;-&amp;BV%7_6\7`NQ"/>
    <m/>
    <n v="11"/>
    <n v="8"/>
    <n v="15"/>
    <n v="21"/>
    <n v="21"/>
    <s v="7/16/2019"/>
    <n v="89"/>
    <s v="7/16/2019"/>
    <s v="Adequate"/>
    <n v="6614"/>
    <n v="588646"/>
  </r>
  <r>
    <x v="18"/>
    <s v="TLA"/>
    <x v="0"/>
    <s v=""/>
    <s v=""/>
    <n v="0"/>
    <s v="001"/>
    <s v="RGK-TLA-001"/>
    <s v="IITDB(B-*1V]D,F=KA&gt;]"/>
    <m/>
    <n v="66"/>
    <n v="52"/>
    <n v="65"/>
    <n v="79"/>
    <n v="79"/>
    <s v="6/23/2017"/>
    <n v="23"/>
    <s v="6/23/2017"/>
    <s v="Unsatisfactory"/>
    <n v="19534"/>
    <n v="449282"/>
  </r>
  <r>
    <x v="56"/>
    <s v="PPTB"/>
    <x v="5"/>
    <s v=""/>
    <s v=""/>
    <n v="0"/>
    <s v="001"/>
    <s v="BRD-PPTB-001"/>
    <s v="IITDB)%GW0_YQZ6MRU-#"/>
    <m/>
    <n v="10"/>
    <n v="7"/>
    <n v="14"/>
    <n v="20"/>
    <n v="20"/>
    <s v="6/8/2017"/>
    <n v="90"/>
    <s v="6/8/2017"/>
    <s v="Adequate"/>
    <n v="70481"/>
    <n v="6343290"/>
  </r>
  <r>
    <x v="32"/>
    <s v="TLA"/>
    <x v="0"/>
    <s v=""/>
    <s v=""/>
    <n v="0"/>
    <s v="002"/>
    <s v="55Y-TLA-002"/>
    <s v="IITDB)(%P?)Z@O7I-YXF"/>
    <m/>
    <n v="13"/>
    <n v="9"/>
    <n v="16"/>
    <n v="23"/>
    <n v="23"/>
    <s v="6/7/2018"/>
    <n v="87"/>
    <s v="6/7/2018"/>
    <s v="Adequate"/>
    <n v="26215"/>
    <n v="2280705"/>
  </r>
  <r>
    <x v="28"/>
    <s v="RTA"/>
    <x v="6"/>
    <s v=""/>
    <s v=""/>
    <n v="0"/>
    <s v="001"/>
    <s v="HCO-RTA-001"/>
    <s v="IITDB)/@?BBX;\T=E)`C"/>
    <m/>
    <n v="26"/>
    <n v="18"/>
    <n v="28"/>
    <n v="39"/>
    <n v="39"/>
    <s v="6/13/2017"/>
    <n v="74"/>
    <s v="6/13/2017"/>
    <s v="Adequate"/>
    <n v="8643"/>
    <n v="639582"/>
  </r>
  <r>
    <x v="15"/>
    <s v="TLA"/>
    <x v="0"/>
    <s v=""/>
    <s v=""/>
    <n v="0"/>
    <s v="001"/>
    <s v="ELO-TLA-001"/>
    <s v="IITDB)91D1HG;`,Q+9J="/>
    <m/>
    <n v="57"/>
    <n v="43"/>
    <n v="57"/>
    <n v="71"/>
    <n v="71"/>
    <s v="6/10/2017"/>
    <n v="42"/>
    <s v="6/10/2017"/>
    <s v="Unsatisfactory"/>
    <n v="73324"/>
    <n v="3079608"/>
  </r>
  <r>
    <x v="92"/>
    <s v="TLA"/>
    <x v="0"/>
    <s v=""/>
    <s v=""/>
    <n v="0"/>
    <s v="002"/>
    <s v="CKC-TLA-002"/>
    <s v="IITDB)O?&gt;&amp;+0B,%5A%8%"/>
    <m/>
    <n v="50"/>
    <n v="37"/>
    <n v="50"/>
    <n v="65"/>
    <n v="65"/>
    <s v="6/29/2018"/>
    <n v="48"/>
    <s v="6/29/2018"/>
    <s v="Unsatisfactory"/>
    <n v="19872"/>
    <n v="953856"/>
  </r>
  <r>
    <x v="16"/>
    <s v="PTA"/>
    <x v="3"/>
    <s v=""/>
    <s v=""/>
    <n v="0"/>
    <s v="002"/>
    <s v="MKT-PTA-002"/>
    <s v="IITDB*#FD=12&amp;?`2MZ8T"/>
    <m/>
    <n v="34"/>
    <n v="24"/>
    <n v="36"/>
    <n v="48"/>
    <n v="48"/>
    <s v="6/19/2017"/>
    <n v="66"/>
    <s v="6/19/2017"/>
    <s v="Degraded"/>
    <n v="95342"/>
    <n v="6292572"/>
  </r>
  <r>
    <x v="26"/>
    <s v="TLDELTA"/>
    <x v="0"/>
    <s v=""/>
    <s v=""/>
    <n v="0"/>
    <s v="001"/>
    <s v="SGS-TLDELTA-001"/>
    <s v="IITDB*%V3X.J0@[BBHPB"/>
    <m/>
    <n v="20"/>
    <n v="14"/>
    <n v="23"/>
    <n v="32"/>
    <n v="32"/>
    <s v="6/24/2017"/>
    <n v="80"/>
    <s v="6/24/2017"/>
    <s v="Adequate"/>
    <n v="12392"/>
    <n v="991360"/>
  </r>
  <r>
    <x v="74"/>
    <s v="TLA"/>
    <x v="0"/>
    <s v=""/>
    <s v=""/>
    <n v="0"/>
    <s v="002"/>
    <s v="PNM-TLA-002"/>
    <s v="IITDB*`]K&amp;`*.0&lt;?)4TU"/>
    <m/>
    <n v="0"/>
    <n v="0"/>
    <n v="0"/>
    <n v="0"/>
    <n v="0"/>
    <s v="6/6/2017"/>
    <n v="100"/>
    <s v="6/6/2017"/>
    <s v="Adequate"/>
    <n v="8465"/>
    <n v="846500"/>
  </r>
  <r>
    <x v="92"/>
    <s v="TLC"/>
    <x v="0"/>
    <s v=""/>
    <s v=""/>
    <n v="0"/>
    <s v="001"/>
    <s v="CKC-TLC-001"/>
    <s v="IITDB*2N1T41RV-R&amp;X4N"/>
    <m/>
    <n v="36"/>
    <n v="26"/>
    <n v="37"/>
    <n v="50"/>
    <n v="50"/>
    <s v="6/29/2018"/>
    <n v="64"/>
    <s v="6/29/2018"/>
    <s v="Degraded"/>
    <n v="17857"/>
    <n v="1142848"/>
  </r>
  <r>
    <x v="41"/>
    <s v="TLA"/>
    <x v="0"/>
    <s v=""/>
    <s v=""/>
    <n v="0"/>
    <s v="001"/>
    <s v="ADC-TLA-001"/>
    <s v="IITDB+&amp;%-FRQ)1Q#)Z&gt;K"/>
    <m/>
    <n v="2"/>
    <n v="2"/>
    <n v="8"/>
    <n v="11"/>
    <n v="11"/>
    <s v="6/15/2017"/>
    <n v="98"/>
    <s v="6/15/2017"/>
    <s v="Adequate"/>
    <n v="30579"/>
    <n v="2996742"/>
  </r>
  <r>
    <x v="47"/>
    <s v="PTA"/>
    <x v="3"/>
    <s v=""/>
    <s v=""/>
    <n v="0"/>
    <s v="003"/>
    <s v="ULM-PTA-003"/>
    <s v="IITDB+&lt;(&lt;LA@*&amp;Z\[].X"/>
    <m/>
    <n v="19"/>
    <n v="13"/>
    <n v="22"/>
    <n v="31"/>
    <n v="31"/>
    <s v="6/11/2019"/>
    <n v="81"/>
    <s v="6/11/2019"/>
    <s v="Adequate"/>
    <n v="65497"/>
    <n v="5305257"/>
  </r>
  <r>
    <x v="105"/>
    <s v="RY1331"/>
    <x v="1"/>
    <s v="1331"/>
    <s v="13/31"/>
    <n v="1"/>
    <s v="01W"/>
    <s v="RST-RY1331-01W"/>
    <s v="e554a950037e48d8aba1c6862084e28f"/>
    <m/>
    <n v="60"/>
    <n v="33"/>
    <n v="45"/>
    <n v="59"/>
    <n v="59"/>
    <s v="6/25/2017"/>
    <n v="46"/>
    <s v="6/25/2017"/>
    <s v="Unsatisfactory"/>
    <n v="758952"/>
    <n v="34911792"/>
  </r>
  <r>
    <x v="45"/>
    <s v="APA"/>
    <x v="4"/>
    <s v=""/>
    <s v=""/>
    <n v="0"/>
    <s v="002"/>
    <s v="FBL-APA-002"/>
    <s v="IITDB+2QF*WUXPIL`LG&gt;"/>
    <m/>
    <n v="31"/>
    <n v="22"/>
    <n v="33"/>
    <n v="44"/>
    <n v="44"/>
    <s v="6/21/2017"/>
    <n v="67"/>
    <s v="6/21/2017"/>
    <s v="Degraded"/>
    <n v="11652"/>
    <n v="780684"/>
  </r>
  <r>
    <x v="18"/>
    <s v="APC"/>
    <x v="4"/>
    <s v=""/>
    <s v=""/>
    <n v="0"/>
    <s v="004"/>
    <s v="RGK-APC-004"/>
    <s v="IITDB+6N5&lt;JR-C3A1SI\"/>
    <m/>
    <n v="2"/>
    <n v="0"/>
    <n v="0"/>
    <n v="0"/>
    <n v="0"/>
    <s v="6/23/2017"/>
    <n v="98"/>
    <s v="6/23/2017"/>
    <s v="Adequate"/>
    <n v="105994"/>
    <n v="10387412"/>
  </r>
  <r>
    <x v="76"/>
    <s v="TLA"/>
    <x v="0"/>
    <s v=""/>
    <s v=""/>
    <n v="0"/>
    <s v="004"/>
    <s v="HIB-TLA-004"/>
    <s v="IITDB+HO*QZSOMZ]P3WO"/>
    <m/>
    <n v="5"/>
    <n v="4"/>
    <n v="10"/>
    <n v="14"/>
    <n v="14"/>
    <s v="6/11/2017"/>
    <n v="95"/>
    <s v="6/11/2017"/>
    <s v="Adequate"/>
    <n v="42427"/>
    <n v="4030565"/>
  </r>
  <r>
    <x v="27"/>
    <s v="PTA"/>
    <x v="3"/>
    <s v=""/>
    <s v=""/>
    <n v="0"/>
    <s v="002"/>
    <s v="FRM-PTA-002"/>
    <s v="IITDB+N*G%/:#C,QI1SZ"/>
    <m/>
    <n v="9"/>
    <n v="6"/>
    <n v="13"/>
    <n v="19"/>
    <n v="19"/>
    <s v="6/18/2017"/>
    <n v="91"/>
    <s v="6/18/2017"/>
    <s v="Adequate"/>
    <n v="271516"/>
    <n v="24707956"/>
  </r>
  <r>
    <x v="85"/>
    <s v="APA"/>
    <x v="4"/>
    <s v=""/>
    <s v=""/>
    <n v="0"/>
    <s v="002"/>
    <s v="SBU-APA-002"/>
    <s v="IITDB+R&amp;7OIV`.F7UM62"/>
    <m/>
    <n v="23"/>
    <n v="3"/>
    <n v="17"/>
    <n v="25"/>
    <n v="25"/>
    <s v="6/7/2018"/>
    <n v="77"/>
    <s v="6/7/2018"/>
    <s v="Adequate"/>
    <n v="10953"/>
    <n v="843381"/>
  </r>
  <r>
    <x v="76"/>
    <s v="CTA1"/>
    <x v="2"/>
    <s v=""/>
    <s v=""/>
    <n v="0"/>
    <s v="001"/>
    <s v="HIB-CTA1-001"/>
    <s v="IITDB,,;:4)#].;R&lt;&amp;U_"/>
    <m/>
    <n v="20"/>
    <n v="14"/>
    <n v="23"/>
    <n v="32"/>
    <n v="32"/>
    <s v="6/11/2017"/>
    <n v="80"/>
    <s v="6/11/2017"/>
    <s v="Adequate"/>
    <n v="37725"/>
    <n v="3018000"/>
  </r>
  <r>
    <x v="47"/>
    <s v="CTA3"/>
    <x v="2"/>
    <s v=""/>
    <s v=""/>
    <n v="0"/>
    <s v="001"/>
    <s v="ULM-CTA3-001"/>
    <s v="IITDB,:B-,``[0FDM(T["/>
    <m/>
    <n v="28"/>
    <n v="20"/>
    <n v="30"/>
    <n v="41"/>
    <n v="41"/>
    <s v="6/11/2019"/>
    <n v="72"/>
    <s v="6/11/2019"/>
    <s v="Adequate"/>
    <n v="15054"/>
    <n v="1083888"/>
  </r>
  <r>
    <x v="46"/>
    <s v="TLA"/>
    <x v="0"/>
    <s v=""/>
    <s v=""/>
    <n v="0"/>
    <s v="001"/>
    <s v="STC-TLA-001"/>
    <s v="IITDB,=ZNWBR8#_SX_M4"/>
    <m/>
    <n v="0"/>
    <n v="0"/>
    <n v="0"/>
    <n v="0"/>
    <n v="0"/>
    <s v="5/31/2018"/>
    <n v="100"/>
    <s v="5/31/2018"/>
    <s v="Adequate"/>
    <n v="295864"/>
    <n v="29586400"/>
  </r>
  <r>
    <x v="45"/>
    <s v="TLF"/>
    <x v="0"/>
    <s v=""/>
    <s v=""/>
    <n v="0"/>
    <s v="001"/>
    <s v="FBL-TLF-001"/>
    <s v="IITDB,_?%&amp;?H$1@_Q0X6"/>
    <m/>
    <n v="8"/>
    <n v="6"/>
    <n v="12"/>
    <n v="18"/>
    <n v="18"/>
    <s v="6/21/2017"/>
    <n v="91"/>
    <s v="6/21/2017"/>
    <s v="Adequate"/>
    <n v="17643"/>
    <n v="1605513"/>
  </r>
  <r>
    <x v="85"/>
    <s v="PTA"/>
    <x v="3"/>
    <s v=""/>
    <s v=""/>
    <n v="0"/>
    <s v="002"/>
    <s v="SBU-PTA-002"/>
    <s v="IITDB,OG-BMW&gt;321:ZF7"/>
    <m/>
    <n v="0"/>
    <n v="0"/>
    <n v="0"/>
    <n v="0"/>
    <n v="0"/>
    <s v="6/7/2018"/>
    <n v="100"/>
    <s v="6/7/2018"/>
    <s v="Adequate"/>
    <n v="92026"/>
    <n v="9202600"/>
  </r>
  <r>
    <x v="96"/>
    <s v="PTA"/>
    <x v="3"/>
    <s v=""/>
    <s v=""/>
    <n v="0"/>
    <s v="003"/>
    <s v="D41-PTA-003"/>
    <s v="IITDB,Q$S3%F]TT*@&amp;+H"/>
    <m/>
    <n v="33"/>
    <n v="23"/>
    <n v="35"/>
    <n v="47"/>
    <n v="47"/>
    <s v="7/16/2019"/>
    <n v="46"/>
    <s v="7/16/2019"/>
    <s v="Unsatisfactory"/>
    <n v="4034"/>
    <n v="185564"/>
  </r>
  <r>
    <x v="14"/>
    <s v="RY1230"/>
    <x v="1"/>
    <s v="1230"/>
    <s v="12/30"/>
    <n v="1"/>
    <s v="002"/>
    <s v="RWF-RY1230-002"/>
    <s v="0530961230:\ZE^CSC90"/>
    <m/>
    <n v="29"/>
    <n v="20"/>
    <n v="31"/>
    <n v="42"/>
    <n v="42"/>
    <s v="6/4/2018"/>
    <n v="71"/>
    <s v="6/4/2018"/>
    <s v="Adequate"/>
    <n v="188942"/>
    <n v="13414882"/>
  </r>
  <r>
    <x v="93"/>
    <s v="CTB"/>
    <x v="2"/>
    <s v=""/>
    <s v=""/>
    <n v="0"/>
    <s v="002"/>
    <s v="CNB-CTB-002"/>
    <s v="IITDB-%*C#AUS2%.2)53"/>
    <m/>
    <n v="49"/>
    <n v="36"/>
    <n v="50"/>
    <n v="64"/>
    <n v="64"/>
    <s v="6/19/2017"/>
    <n v="29"/>
    <s v="6/19/2017"/>
    <s v="Unsatisfactory"/>
    <n v="10943"/>
    <n v="317347"/>
  </r>
  <r>
    <x v="56"/>
    <s v="APB"/>
    <x v="4"/>
    <s v=""/>
    <s v=""/>
    <n v="0"/>
    <s v="001"/>
    <s v="BRD-APB-001"/>
    <s v="IITDB-,*%4[A&lt;8`_@G-V"/>
    <m/>
    <n v="14"/>
    <n v="10"/>
    <n v="17"/>
    <n v="25"/>
    <n v="25"/>
    <s v="6/8/2017"/>
    <n v="86"/>
    <s v="6/8/2017"/>
    <s v="Adequate"/>
    <n v="289756"/>
    <n v="24919016"/>
  </r>
  <r>
    <x v="82"/>
    <s v="RTA23"/>
    <x v="6"/>
    <s v=""/>
    <s v=""/>
    <n v="0"/>
    <s v="001"/>
    <s v="GPZ-RTA23-001"/>
    <s v="IITDB-:X2H$^P::7IE9-"/>
    <m/>
    <n v="5"/>
    <n v="4"/>
    <n v="10"/>
    <n v="14"/>
    <n v="14"/>
    <s v="7/16/2019"/>
    <n v="95"/>
    <s v="7/16/2019"/>
    <s v="Adequate"/>
    <n v="12743"/>
    <n v="1210585"/>
  </r>
  <r>
    <x v="7"/>
    <s v="APA"/>
    <x v="4"/>
    <s v=""/>
    <s v=""/>
    <n v="0"/>
    <s v="004"/>
    <s v="FSE-APA-004"/>
    <s v="IITDB-]N@SH^-N&amp;UGL[J"/>
    <m/>
    <n v="46"/>
    <n v="26"/>
    <n v="36"/>
    <n v="49"/>
    <n v="49"/>
    <s v="7/1/2018"/>
    <n v="59"/>
    <s v="7/1/2018"/>
    <s v="Degraded"/>
    <n v="4999"/>
    <n v="294941"/>
  </r>
  <r>
    <x v="14"/>
    <s v="RY1230"/>
    <x v="1"/>
    <s v="1230"/>
    <s v="12/30"/>
    <n v="1"/>
    <s v="001"/>
    <s v="RWF-RY1230-001"/>
    <s v="0530961237H11&lt;;[1S87"/>
    <m/>
    <n v="27"/>
    <n v="19"/>
    <n v="29"/>
    <n v="40"/>
    <n v="40"/>
    <s v="6/4/2018"/>
    <n v="73"/>
    <s v="6/4/2018"/>
    <s v="Adequate"/>
    <n v="88540"/>
    <n v="6463420"/>
  </r>
  <r>
    <x v="74"/>
    <s v="TLA"/>
    <x v="0"/>
    <s v=""/>
    <s v=""/>
    <n v="0"/>
    <s v="004"/>
    <s v="PNM-TLA-004"/>
    <s v="IITDB-J&gt;E3%-Q6YJZ,&lt;B"/>
    <m/>
    <n v="7"/>
    <n v="5"/>
    <n v="11"/>
    <n v="16"/>
    <n v="16"/>
    <s v="6/6/2017"/>
    <n v="93"/>
    <s v="6/6/2017"/>
    <s v="Adequate"/>
    <n v="72262"/>
    <n v="6720366"/>
  </r>
  <r>
    <x v="14"/>
    <s v="RY1230"/>
    <x v="1"/>
    <s v="1230"/>
    <s v="12/30"/>
    <n v="1"/>
    <s v="004"/>
    <s v="RWF-RY1230-004"/>
    <s v="053096123C43W##30V;L"/>
    <m/>
    <n v="34"/>
    <n v="24"/>
    <n v="36"/>
    <n v="48"/>
    <n v="48"/>
    <s v="6/4/2018"/>
    <n v="66"/>
    <s v="6/4/2018"/>
    <s v="Degraded"/>
    <n v="14736"/>
    <n v="972576"/>
  </r>
  <r>
    <x v="35"/>
    <s v="TLB"/>
    <x v="0"/>
    <s v=""/>
    <s v=""/>
    <n v="0"/>
    <s v="001"/>
    <s v="BBB-TLB-001"/>
    <s v="IITDB.%1G9DI0J%017_N"/>
    <m/>
    <n v="5"/>
    <n v="4"/>
    <n v="10"/>
    <n v="14"/>
    <n v="14"/>
    <s v="6/2/2018"/>
    <n v="95"/>
    <s v="6/2/2018"/>
    <s v="Adequate"/>
    <n v="11242"/>
    <n v="1067990"/>
  </r>
  <r>
    <x v="56"/>
    <s v="ADNR"/>
    <x v="9"/>
    <s v=""/>
    <s v=""/>
    <n v="0"/>
    <s v="001"/>
    <s v="BRD-ADNR-001"/>
    <s v="IITDB.%FHL-UIW3IO*K4"/>
    <m/>
    <n v="29"/>
    <n v="20"/>
    <n v="31"/>
    <n v="42"/>
    <n v="42"/>
    <s v="6/7/2017"/>
    <n v="71"/>
    <s v="6/7/2017"/>
    <s v="Adequate"/>
    <n v="85595"/>
    <n v="6077245"/>
  </r>
  <r>
    <x v="51"/>
    <s v="TLA"/>
    <x v="0"/>
    <s v=""/>
    <s v=""/>
    <n v="0"/>
    <s v="002"/>
    <s v="FFM-TLA-002"/>
    <s v="IITDB.,#+UNJ4W;()-]W"/>
    <m/>
    <n v="39"/>
    <n v="28"/>
    <n v="40"/>
    <n v="53"/>
    <n v="53"/>
    <s v="7/5/2018"/>
    <n v="61"/>
    <s v="7/5/2018"/>
    <s v="Degraded"/>
    <n v="34052"/>
    <n v="2077172"/>
  </r>
  <r>
    <x v="100"/>
    <s v="TLA"/>
    <x v="0"/>
    <s v=""/>
    <s v=""/>
    <n v="0"/>
    <s v="004"/>
    <s v="OWA-TLA-004"/>
    <s v="IITDB.-.5,D1U?-#^,&lt;U"/>
    <m/>
    <n v="27"/>
    <n v="19"/>
    <n v="29"/>
    <n v="40"/>
    <n v="40"/>
    <s v="6/11/2019"/>
    <n v="73"/>
    <s v="6/11/2019"/>
    <s v="Adequate"/>
    <n v="10506"/>
    <n v="766938"/>
  </r>
  <r>
    <x v="24"/>
    <s v="RTA17"/>
    <x v="6"/>
    <s v=""/>
    <s v=""/>
    <n v="0"/>
    <s v="001"/>
    <s v="3N8-RTA17-001"/>
    <s v="IITDB.^$\10,7NU)ZID-"/>
    <m/>
    <n v="11"/>
    <n v="8"/>
    <n v="15"/>
    <n v="21"/>
    <n v="21"/>
    <s v="7/16/2019"/>
    <n v="89"/>
    <s v="7/16/2019"/>
    <s v="Adequate"/>
    <n v="18137"/>
    <n v="1614193"/>
  </r>
  <r>
    <x v="56"/>
    <s v="TLA"/>
    <x v="0"/>
    <s v=""/>
    <s v=""/>
    <n v="0"/>
    <s v="004"/>
    <s v="BRD-TLA-004"/>
    <s v="IITDB._\?^WI7&lt;8L+:EU"/>
    <m/>
    <n v="43"/>
    <n v="31"/>
    <n v="44"/>
    <n v="58"/>
    <n v="58"/>
    <s v="6/7/2017"/>
    <n v="57"/>
    <s v="6/7/2017"/>
    <s v="Degraded"/>
    <n v="16086"/>
    <n v="916902"/>
  </r>
  <r>
    <x v="56"/>
    <s v="TLA"/>
    <x v="0"/>
    <s v=""/>
    <s v=""/>
    <n v="0"/>
    <s v="005"/>
    <s v="BRD-TLA-005"/>
    <s v="IITDB.U:NE;N./Z,TJR%"/>
    <m/>
    <n v="28"/>
    <n v="20"/>
    <n v="30"/>
    <n v="41"/>
    <n v="41"/>
    <s v="6/7/2017"/>
    <n v="72"/>
    <s v="6/7/2017"/>
    <s v="Adequate"/>
    <n v="57936"/>
    <n v="4171392"/>
  </r>
  <r>
    <x v="57"/>
    <s v="TLA"/>
    <x v="0"/>
    <s v=""/>
    <s v=""/>
    <n v="0"/>
    <s v="001"/>
    <s v="COQ-TLA-001"/>
    <s v="IITDB/#(C#Q-F`TTO(V$"/>
    <m/>
    <n v="39"/>
    <n v="28"/>
    <n v="40"/>
    <n v="53"/>
    <n v="53"/>
    <s v="6/9/2017"/>
    <n v="61"/>
    <s v="6/9/2017"/>
    <s v="Degraded"/>
    <n v="34402"/>
    <n v="2098522"/>
  </r>
  <r>
    <x v="6"/>
    <s v="TLD"/>
    <x v="0"/>
    <s v=""/>
    <s v=""/>
    <n v="0"/>
    <s v="002"/>
    <s v="PWC-TLD-002"/>
    <s v="IITDB/_2&lt;8ZUK%??GUHV"/>
    <m/>
    <n v="25"/>
    <n v="17"/>
    <n v="27"/>
    <n v="38"/>
    <n v="38"/>
    <s v="7/16/2019"/>
    <n v="75"/>
    <s v="7/16/2019"/>
    <s v="Adequate"/>
    <n v="9645"/>
    <n v="723375"/>
  </r>
  <r>
    <x v="14"/>
    <s v="RY1230"/>
    <x v="1"/>
    <s v="1230"/>
    <s v="12/30"/>
    <n v="1"/>
    <s v="003"/>
    <s v="RWF-RY1230-003"/>
    <s v="053096123P?-@6+V_NWJ"/>
    <m/>
    <n v="30"/>
    <n v="21"/>
    <n v="32"/>
    <n v="43"/>
    <n v="43"/>
    <s v="6/4/2018"/>
    <n v="70"/>
    <s v="6/4/2018"/>
    <s v="Degraded"/>
    <n v="130613"/>
    <n v="9142910"/>
  </r>
  <r>
    <x v="13"/>
    <s v="TLA"/>
    <x v="0"/>
    <s v=""/>
    <s v=""/>
    <n v="0"/>
    <s v="003"/>
    <s v="ONA-TLA-003"/>
    <s v="IITDB/IH2GJ)3&lt;PVRQ1N"/>
    <m/>
    <n v="32"/>
    <n v="23"/>
    <n v="34"/>
    <n v="46"/>
    <n v="46"/>
    <s v="6/8/2018"/>
    <n v="65"/>
    <s v="6/8/2018"/>
    <s v="Degraded"/>
    <n v="32408"/>
    <n v="2106520"/>
  </r>
  <r>
    <x v="16"/>
    <s v="CTA2X"/>
    <x v="2"/>
    <s v=""/>
    <s v=""/>
    <n v="0"/>
    <s v="001"/>
    <s v="MKT-CTA2X-001"/>
    <s v="IITDB/JLTFY:A`R&lt;A6E-"/>
    <m/>
    <n v="35"/>
    <n v="25"/>
    <n v="37"/>
    <n v="49"/>
    <n v="49"/>
    <s v="6/19/2017"/>
    <n v="65"/>
    <s v="6/19/2017"/>
    <s v="Degraded"/>
    <n v="11301"/>
    <n v="734565"/>
  </r>
  <r>
    <x v="80"/>
    <s v="TLA"/>
    <x v="0"/>
    <s v=""/>
    <s v=""/>
    <n v="0"/>
    <s v="001"/>
    <s v="D00-TLA-001"/>
    <s v="IITDB/K%%M#C%)IH$9MM"/>
    <m/>
    <n v="48"/>
    <n v="36"/>
    <n v="49"/>
    <n v="63"/>
    <n v="63"/>
    <s v="7/4/2018"/>
    <n v="39"/>
    <s v="7/4/2018"/>
    <s v="Unsatisfactory"/>
    <n v="33082"/>
    <n v="1290198"/>
  </r>
  <r>
    <x v="99"/>
    <s v="CTB"/>
    <x v="2"/>
    <s v=""/>
    <s v=""/>
    <n v="0"/>
    <s v="001"/>
    <s v="MVE-CTB-001"/>
    <s v="IITDB/MF)1;P01Y`6SSY"/>
    <m/>
    <n v="19"/>
    <n v="13"/>
    <n v="22"/>
    <n v="31"/>
    <n v="31"/>
    <s v="6/3/2018"/>
    <n v="81"/>
    <s v="6/3/2018"/>
    <s v="Adequate"/>
    <n v="7917"/>
    <n v="641277"/>
  </r>
  <r>
    <x v="98"/>
    <s v="TLA"/>
    <x v="0"/>
    <s v=""/>
    <s v=""/>
    <n v="0"/>
    <s v="005"/>
    <s v="HCD-TLA-005"/>
    <s v="IITDB/OX&lt;6HORKGW)5TT"/>
    <m/>
    <n v="11"/>
    <n v="8"/>
    <n v="15"/>
    <n v="21"/>
    <n v="21"/>
    <s v="6/11/2019"/>
    <n v="89"/>
    <s v="6/11/2019"/>
    <s v="Adequate"/>
    <n v="8567"/>
    <n v="762463"/>
  </r>
  <r>
    <x v="95"/>
    <s v="TLA"/>
    <x v="0"/>
    <s v=""/>
    <s v=""/>
    <n v="0"/>
    <s v="002"/>
    <s v="D37-TLA-002"/>
    <s v="IITDB:.V:81)CKJ5N:OC"/>
    <m/>
    <n v="10"/>
    <n v="7"/>
    <n v="14"/>
    <n v="20"/>
    <n v="20"/>
    <s v="7/3/2018"/>
    <n v="90"/>
    <s v="7/3/2018"/>
    <s v="Adequate"/>
    <n v="11419"/>
    <n v="1027710"/>
  </r>
  <r>
    <x v="87"/>
    <s v="PTA"/>
    <x v="3"/>
    <s v=""/>
    <s v=""/>
    <n v="0"/>
    <s v="001"/>
    <s v="TVF-PTA-001"/>
    <s v="IITDB:[ESA&gt;_W&gt;QC&gt;%;6"/>
    <m/>
    <n v="0"/>
    <n v="0"/>
    <n v="0"/>
    <n v="0"/>
    <n v="0"/>
    <s v="7/16/2019"/>
    <n v="100"/>
    <s v="8/15/2019"/>
    <s v="Adequate"/>
    <n v="15155"/>
    <n v="1515500"/>
  </r>
  <r>
    <x v="46"/>
    <s v="PPTE"/>
    <x v="5"/>
    <s v=""/>
    <s v=""/>
    <n v="0"/>
    <s v="002"/>
    <s v="STC-PPTE-002"/>
    <s v="IITDB:9TT&amp;L(QJK,#@FR"/>
    <m/>
    <n v="34"/>
    <n v="24"/>
    <n v="36"/>
    <n v="48"/>
    <n v="48"/>
    <s v="5/31/2018"/>
    <n v="66"/>
    <s v="5/31/2018"/>
    <s v="Degraded"/>
    <n v="2183"/>
    <n v="144078"/>
  </r>
  <r>
    <x v="76"/>
    <s v="APC"/>
    <x v="4"/>
    <s v=""/>
    <s v=""/>
    <n v="0"/>
    <s v="001"/>
    <s v="HIB-APC-001"/>
    <s v="IITDB:L7-AWPN(3V_-))"/>
    <m/>
    <n v="39"/>
    <n v="28"/>
    <n v="40"/>
    <n v="53"/>
    <n v="53"/>
    <s v="6/11/2017"/>
    <n v="59"/>
    <s v="6/11/2017"/>
    <s v="Degraded"/>
    <n v="55628"/>
    <n v="3282052"/>
  </r>
  <r>
    <x v="24"/>
    <s v="APA"/>
    <x v="4"/>
    <s v=""/>
    <s v=""/>
    <n v="0"/>
    <s v="001"/>
    <s v="3N8-APA-001"/>
    <s v="IITDB:O^1MKD&gt;L$.^79,"/>
    <m/>
    <n v="19"/>
    <n v="13"/>
    <n v="22"/>
    <n v="31"/>
    <n v="31"/>
    <s v="7/16/2019"/>
    <n v="81"/>
    <s v="7/16/2019"/>
    <s v="Adequate"/>
    <n v="10361"/>
    <n v="839241"/>
  </r>
  <r>
    <x v="93"/>
    <s v="TLC"/>
    <x v="0"/>
    <s v=""/>
    <s v=""/>
    <n v="0"/>
    <s v="001"/>
    <s v="CNB-TLC-001"/>
    <s v="IITDB:XT@CL.%+A&gt;0KZQ"/>
    <m/>
    <n v="36"/>
    <n v="26"/>
    <n v="37"/>
    <n v="50"/>
    <n v="50"/>
    <s v="6/19/2017"/>
    <n v="64"/>
    <s v="6/19/2017"/>
    <s v="Degraded"/>
    <n v="51261"/>
    <n v="3280704"/>
  </r>
  <r>
    <x v="35"/>
    <s v="TLA"/>
    <x v="0"/>
    <s v=""/>
    <s v=""/>
    <n v="0"/>
    <s v="001"/>
    <s v="BBB-TLA-001"/>
    <s v="IITDB:Z)L)YU?&lt;]L,PE1"/>
    <m/>
    <n v="30"/>
    <n v="21"/>
    <n v="32"/>
    <n v="43"/>
    <n v="43"/>
    <s v="6/2/2018"/>
    <n v="70"/>
    <s v="6/2/2018"/>
    <s v="Degraded"/>
    <n v="22111"/>
    <n v="1547770"/>
  </r>
  <r>
    <x v="46"/>
    <s v="CTA3"/>
    <x v="2"/>
    <s v=""/>
    <s v=""/>
    <n v="0"/>
    <s v="001"/>
    <s v="STC-CTA3-001"/>
    <s v="IITDB;$NXM[L$7-3Q@_9"/>
    <m/>
    <n v="8"/>
    <n v="0"/>
    <n v="0"/>
    <n v="1"/>
    <n v="1"/>
    <s v="5/31/2018"/>
    <n v="98"/>
    <s v="5/31/2018"/>
    <s v="Adequate"/>
    <n v="24862"/>
    <n v="2436476"/>
  </r>
  <r>
    <x v="79"/>
    <s v="RY1432"/>
    <x v="1"/>
    <s v="1432"/>
    <s v="14/32"/>
    <n v="1"/>
    <s v="001"/>
    <s v="SAZ-RY1432-001"/>
    <s v="053096123$DS2H#RN/?F"/>
    <m/>
    <n v="28"/>
    <n v="20"/>
    <n v="30"/>
    <n v="41"/>
    <n v="41"/>
    <s v="7/16/2019"/>
    <n v="72"/>
    <s v="7/16/2019"/>
    <s v="Adequate"/>
    <n v="247583"/>
    <n v="17825976"/>
  </r>
  <r>
    <x v="85"/>
    <s v="RY1634"/>
    <x v="1"/>
    <s v="1634"/>
    <s v="16/34"/>
    <n v="1"/>
    <s v="001"/>
    <s v="SBU-RY1634-001"/>
    <s v="053096123;OIW&lt;C.;83&gt;"/>
    <m/>
    <n v="3"/>
    <n v="0"/>
    <n v="0"/>
    <n v="0"/>
    <n v="0"/>
    <s v="6/7/2018"/>
    <n v="97"/>
    <s v="6/7/2018"/>
    <s v="Adequate"/>
    <n v="262912"/>
    <n v="25502464"/>
  </r>
  <r>
    <x v="42"/>
    <s v="TLB"/>
    <x v="0"/>
    <s v=""/>
    <s v=""/>
    <n v="0"/>
    <s v="001"/>
    <s v="CFE-TLB-001"/>
    <s v="IITDB;]=^^B,Z3JMV9+5"/>
    <m/>
    <n v="46"/>
    <n v="34"/>
    <n v="47"/>
    <n v="61"/>
    <n v="61"/>
    <s v="6/11/2019"/>
    <n v="54"/>
    <s v="6/11/2019"/>
    <s v="Unsatisfactory"/>
    <n v="33462"/>
    <n v="1806948"/>
  </r>
  <r>
    <x v="17"/>
    <s v="CTB"/>
    <x v="2"/>
    <s v=""/>
    <s v=""/>
    <n v="0"/>
    <s v="001"/>
    <s v="12Y-CTB-001"/>
    <s v="IITDB;`ZCA/2WND94R_3"/>
    <m/>
    <n v="12"/>
    <n v="8"/>
    <n v="16"/>
    <n v="22"/>
    <n v="22"/>
    <s v="6/20/2017"/>
    <n v="88"/>
    <s v="6/20/2017"/>
    <s v="Adequate"/>
    <n v="8397"/>
    <n v="738936"/>
  </r>
  <r>
    <x v="18"/>
    <s v="TLB"/>
    <x v="0"/>
    <s v=""/>
    <s v=""/>
    <n v="0"/>
    <s v="001"/>
    <s v="RGK-TLB-001"/>
    <s v="IITDB;8]@95&lt;;JJGK&lt;7I"/>
    <m/>
    <n v="67"/>
    <n v="53"/>
    <n v="66"/>
    <n v="80"/>
    <n v="80"/>
    <s v="6/23/2017"/>
    <n v="21"/>
    <s v="6/23/2017"/>
    <s v="Unsatisfactory"/>
    <n v="38800"/>
    <n v="814800"/>
  </r>
  <r>
    <x v="46"/>
    <s v="CTA4"/>
    <x v="2"/>
    <s v=""/>
    <s v=""/>
    <n v="0"/>
    <s v="001"/>
    <s v="STC-CTA4-001"/>
    <s v="IITDB;DAQ/B3FK$`?G8="/>
    <m/>
    <n v="2"/>
    <n v="0"/>
    <n v="0"/>
    <n v="0"/>
    <n v="0"/>
    <s v="5/31/2018"/>
    <n v="98"/>
    <s v="5/31/2018"/>
    <s v="Adequate"/>
    <n v="22009"/>
    <n v="2156882"/>
  </r>
  <r>
    <x v="46"/>
    <s v="CTE"/>
    <x v="2"/>
    <s v=""/>
    <s v=""/>
    <n v="0"/>
    <s v="001"/>
    <s v="STC-CTE-001"/>
    <s v="IITDB;H$:9^YETN;@3_E"/>
    <m/>
    <n v="16"/>
    <n v="0"/>
    <n v="9"/>
    <n v="15"/>
    <n v="15"/>
    <s v="5/31/2018"/>
    <n v="94"/>
    <s v="5/31/2018"/>
    <s v="Adequate"/>
    <n v="37414"/>
    <n v="3516916"/>
  </r>
  <r>
    <x v="54"/>
    <s v="TLA"/>
    <x v="0"/>
    <s v=""/>
    <s v=""/>
    <n v="0"/>
    <s v="002"/>
    <s v="AXN-TLA-002"/>
    <s v="IITDB;M)#/9+^0^?F+X*"/>
    <m/>
    <n v="45"/>
    <n v="33"/>
    <n v="46"/>
    <n v="60"/>
    <n v="60"/>
    <s v="6/11/2019"/>
    <n v="55"/>
    <s v="6/11/2019"/>
    <s v="Unsatisfactory"/>
    <n v="44110"/>
    <n v="2426050"/>
  </r>
  <r>
    <x v="78"/>
    <s v="TLA"/>
    <x v="0"/>
    <s v=""/>
    <s v=""/>
    <n v="0"/>
    <s v="002"/>
    <s v="MGG-TLA-002"/>
    <s v="IITDB;NC76UW#WW*AXO/"/>
    <m/>
    <n v="37"/>
    <n v="27"/>
    <n v="38"/>
    <n v="51"/>
    <n v="51"/>
    <s v="6/1/2018"/>
    <n v="48"/>
    <s v="6/1/2018"/>
    <s v="Unsatisfactory"/>
    <n v="17283"/>
    <n v="829584"/>
  </r>
  <r>
    <x v="47"/>
    <s v="APA"/>
    <x v="4"/>
    <s v=""/>
    <s v=""/>
    <n v="0"/>
    <s v="004"/>
    <s v="ULM-APA-004"/>
    <s v="IITDB&lt;#]8(UKLGJ?AD%K"/>
    <m/>
    <n v="63"/>
    <n v="35"/>
    <n v="47"/>
    <n v="61"/>
    <n v="61"/>
    <s v="6/11/2019"/>
    <n v="20"/>
    <s v="6/11/2019"/>
    <s v="Unsatisfactory"/>
    <n v="4516"/>
    <n v="90320"/>
  </r>
  <r>
    <x v="45"/>
    <s v="TLB"/>
    <x v="0"/>
    <s v=""/>
    <s v=""/>
    <n v="0"/>
    <s v="001"/>
    <s v="FBL-TLB-001"/>
    <s v="IITDB&lt;(0GXA7RE(\\8_("/>
    <m/>
    <n v="0"/>
    <n v="0"/>
    <n v="0"/>
    <n v="0"/>
    <n v="0"/>
    <s v="6/21/2017"/>
    <n v="100"/>
    <s v="6/21/2017"/>
    <s v="Adequate"/>
    <n v="10662"/>
    <n v="1066200"/>
  </r>
  <r>
    <x v="42"/>
    <s v="TLA"/>
    <x v="0"/>
    <s v=""/>
    <s v=""/>
    <n v="0"/>
    <s v="006"/>
    <s v="CFE-TLA-006"/>
    <s v="IITDB&lt;:GZ&gt;X9Z@ZAX178"/>
    <m/>
    <n v="18"/>
    <n v="12"/>
    <n v="21"/>
    <n v="29"/>
    <n v="29"/>
    <s v="6/11/2019"/>
    <n v="82"/>
    <s v="6/11/2019"/>
    <s v="Adequate"/>
    <n v="7270"/>
    <n v="596140"/>
  </r>
  <r>
    <x v="75"/>
    <s v="TLA"/>
    <x v="0"/>
    <s v=""/>
    <s v=""/>
    <n v="0"/>
    <s v="003"/>
    <s v="GDB-TLA-003"/>
    <s v="IITDB&lt;4E&lt;8K%R6-&gt;^=4_"/>
    <m/>
    <n v="23"/>
    <n v="16"/>
    <n v="25"/>
    <n v="35"/>
    <n v="35"/>
    <s v="6/11/2019"/>
    <n v="77"/>
    <s v="6/11/2019"/>
    <s v="Adequate"/>
    <n v="13050"/>
    <n v="1004850"/>
  </r>
  <r>
    <x v="47"/>
    <s v="PTA"/>
    <x v="3"/>
    <s v=""/>
    <s v=""/>
    <n v="0"/>
    <s v="001"/>
    <s v="ULM-PTA-001"/>
    <s v="IITDB&lt;A@Y&amp;MHD0S)NX&gt;%"/>
    <m/>
    <n v="8"/>
    <n v="6"/>
    <n v="12"/>
    <n v="18"/>
    <n v="18"/>
    <s v="6/11/2019"/>
    <n v="92"/>
    <s v="6/11/2019"/>
    <s v="Adequate"/>
    <n v="16175"/>
    <n v="1488100"/>
  </r>
  <r>
    <x v="63"/>
    <s v="TLA"/>
    <x v="0"/>
    <s v=""/>
    <s v=""/>
    <n v="0"/>
    <s v="001"/>
    <s v="BJI-TLA-001"/>
    <s v="IITDB&lt;BJSF`U7UN\&amp;BKY"/>
    <m/>
    <n v="72"/>
    <n v="57"/>
    <n v="70"/>
    <n v="84"/>
    <n v="84"/>
    <s v="7/1/2018"/>
    <n v="21"/>
    <s v="7/1/2018"/>
    <s v="Unsatisfactory"/>
    <n v="61798"/>
    <n v="1297758"/>
  </r>
  <r>
    <x v="26"/>
    <s v="RY1634"/>
    <x v="1"/>
    <s v="1634"/>
    <s v="16/34"/>
    <n v="1"/>
    <s v="001"/>
    <s v="SGS-RY1634-001"/>
    <s v="053096123VW3J&amp;RPZADW"/>
    <m/>
    <n v="43"/>
    <n v="31"/>
    <n v="44"/>
    <n v="58"/>
    <n v="58"/>
    <s v="6/24/2017"/>
    <n v="57"/>
    <s v="6/24/2017"/>
    <s v="Degraded"/>
    <n v="50040"/>
    <n v="2852280"/>
  </r>
  <r>
    <x v="52"/>
    <s v="TLB"/>
    <x v="0"/>
    <s v=""/>
    <s v=""/>
    <n v="0"/>
    <s v="001"/>
    <s v="GHW-TLB-001"/>
    <s v="IITDB=+7`&amp;F*A&amp;3=AQ_="/>
    <m/>
    <n v="23"/>
    <n v="16"/>
    <n v="25"/>
    <n v="35"/>
    <n v="35"/>
    <s v="6/16/2017"/>
    <n v="77"/>
    <s v="6/16/2017"/>
    <s v="Adequate"/>
    <n v="31918"/>
    <n v="2457686"/>
  </r>
  <r>
    <x v="6"/>
    <s v="APA"/>
    <x v="4"/>
    <s v=""/>
    <s v=""/>
    <n v="0"/>
    <s v="003"/>
    <s v="PWC-APA-003"/>
    <s v="IITDB=.MY/1GD*W0;4RQ"/>
    <m/>
    <n v="38"/>
    <n v="20"/>
    <n v="30"/>
    <n v="42"/>
    <n v="42"/>
    <s v="7/16/2019"/>
    <n v="73"/>
    <s v="7/16/2019"/>
    <s v="Adequate"/>
    <n v="1209"/>
    <n v="88257"/>
  </r>
  <r>
    <x v="20"/>
    <s v="PTA"/>
    <x v="3"/>
    <s v=""/>
    <s v=""/>
    <n v="0"/>
    <s v="003"/>
    <s v="AEL-PTA-003"/>
    <s v="IITDB=.Y[?RX?1U*9D&gt;2"/>
    <m/>
    <n v="2"/>
    <n v="2"/>
    <n v="8"/>
    <n v="11"/>
    <n v="11"/>
    <s v="6/11/2019"/>
    <n v="98"/>
    <s v="6/11/2019"/>
    <s v="Adequate"/>
    <n v="41581"/>
    <n v="4074938"/>
  </r>
  <r>
    <x v="1"/>
    <s v="TLA"/>
    <x v="0"/>
    <s v=""/>
    <s v=""/>
    <n v="0"/>
    <s v="002"/>
    <s v="04Y-TLA-002"/>
    <s v="IITDB=D#/\&lt;8#VEZ#U`E"/>
    <m/>
    <n v="22"/>
    <n v="15"/>
    <n v="25"/>
    <n v="34"/>
    <n v="34"/>
    <s v="6/14/2017"/>
    <n v="78"/>
    <s v="6/14/2017"/>
    <s v="Adequate"/>
    <n v="30120"/>
    <n v="2349360"/>
  </r>
  <r>
    <x v="84"/>
    <s v="TLA"/>
    <x v="0"/>
    <s v=""/>
    <s v=""/>
    <n v="0"/>
    <s v="001"/>
    <s v="FOZ-TLA-001"/>
    <s v="IITDB=J=D(=20#ENP*%O"/>
    <m/>
    <n v="28"/>
    <n v="20"/>
    <n v="30"/>
    <n v="41"/>
    <n v="41"/>
    <s v="7/16/2019"/>
    <n v="72"/>
    <s v="7/16/2019"/>
    <s v="Adequate"/>
    <n v="10632"/>
    <n v="765504"/>
  </r>
  <r>
    <x v="98"/>
    <s v="TLA"/>
    <x v="0"/>
    <s v=""/>
    <s v=""/>
    <n v="0"/>
    <s v="001"/>
    <s v="HCD-TLA-001"/>
    <s v="IITDB=NHWM6IMOT$9I_F"/>
    <m/>
    <n v="39"/>
    <n v="28"/>
    <n v="40"/>
    <n v="53"/>
    <n v="53"/>
    <s v="6/11/2019"/>
    <n v="61"/>
    <s v="6/11/2019"/>
    <s v="Degraded"/>
    <n v="41548"/>
    <n v="2534428"/>
  </r>
  <r>
    <x v="26"/>
    <s v="RY1634"/>
    <x v="1"/>
    <s v="1634"/>
    <s v="16/34"/>
    <n v="1"/>
    <s v="002"/>
    <s v="SGS-RY1634-002"/>
    <s v="053096123ZQR^MX2J.QA"/>
    <m/>
    <n v="41"/>
    <n v="30"/>
    <n v="42"/>
    <n v="55"/>
    <n v="55"/>
    <s v="6/24/2017"/>
    <n v="59"/>
    <s v="6/24/2017"/>
    <s v="Degraded"/>
    <n v="346370"/>
    <n v="20435830"/>
  </r>
  <r>
    <x v="42"/>
    <s v="TLA"/>
    <x v="0"/>
    <s v=""/>
    <s v=""/>
    <n v="0"/>
    <s v="004"/>
    <s v="CFE-TLA-004"/>
    <s v="IITDB&gt;FD,%]9H:?J7XDZ"/>
    <m/>
    <n v="27"/>
    <n v="19"/>
    <n v="29"/>
    <n v="40"/>
    <n v="40"/>
    <s v="6/11/2019"/>
    <n v="73"/>
    <s v="6/11/2019"/>
    <s v="Adequate"/>
    <n v="21593"/>
    <n v="1576289"/>
  </r>
  <r>
    <x v="9"/>
    <s v="CTB"/>
    <x v="2"/>
    <s v=""/>
    <s v=""/>
    <n v="0"/>
    <s v="002"/>
    <s v="XVG-CTB-002"/>
    <s v="IITDB&gt;N4)NC.B%\*UPOI"/>
    <m/>
    <n v="20"/>
    <n v="14"/>
    <n v="23"/>
    <n v="32"/>
    <n v="32"/>
    <s v="7/16/2019"/>
    <n v="78"/>
    <s v="7/16/2019"/>
    <s v="Adequate"/>
    <n v="4387"/>
    <n v="342186"/>
  </r>
  <r>
    <x v="46"/>
    <s v="RY523"/>
    <x v="1"/>
    <s v="523"/>
    <s v="05/23"/>
    <n v="0"/>
    <s v="001"/>
    <s v="STC-RY523-001"/>
    <s v="053096123]D\5:O(@.?7"/>
    <m/>
    <n v="6"/>
    <n v="4"/>
    <n v="11"/>
    <n v="15"/>
    <n v="15"/>
    <s v="5/31/2018"/>
    <n v="94"/>
    <s v="5/31/2018"/>
    <s v="Adequate"/>
    <n v="59862"/>
    <n v="5627028"/>
  </r>
  <r>
    <x v="18"/>
    <s v="CTD"/>
    <x v="2"/>
    <s v=""/>
    <s v=""/>
    <n v="0"/>
    <s v="001"/>
    <s v="RGK-CTD-001"/>
    <s v="IITDB?2F`V*WIO&amp;(0/6\"/>
    <m/>
    <n v="24"/>
    <n v="17"/>
    <n v="26"/>
    <n v="36"/>
    <n v="36"/>
    <s v="6/23/2017"/>
    <n v="76"/>
    <s v="6/23/2017"/>
    <s v="Adequate"/>
    <n v="28194"/>
    <n v="2142744"/>
  </r>
  <r>
    <x v="18"/>
    <s v="APB"/>
    <x v="4"/>
    <s v=""/>
    <s v=""/>
    <n v="0"/>
    <s v="003"/>
    <s v="RGK-APB-003"/>
    <s v="IITDB?52GD6.XS]/9-%]"/>
    <m/>
    <n v="0"/>
    <n v="0"/>
    <n v="0"/>
    <n v="0"/>
    <n v="0"/>
    <s v="6/23/2017"/>
    <n v="100"/>
    <s v="6/23/2017"/>
    <s v="Adequate"/>
    <n v="16655"/>
    <n v="1665500"/>
  </r>
  <r>
    <x v="61"/>
    <s v="TLA"/>
    <x v="0"/>
    <s v=""/>
    <s v=""/>
    <n v="0"/>
    <s v="002"/>
    <s v="ROX-TLA-002"/>
    <s v="IITDB?E3DO-V=$811#Y?"/>
    <m/>
    <n v="22"/>
    <n v="15"/>
    <n v="25"/>
    <n v="34"/>
    <n v="34"/>
    <s v="6/13/2017"/>
    <n v="78"/>
    <s v="6/13/2017"/>
    <s v="Adequate"/>
    <n v="16060"/>
    <n v="1252680"/>
  </r>
  <r>
    <x v="26"/>
    <s v="TLFAIRCHLD"/>
    <x v="0"/>
    <s v=""/>
    <s v=""/>
    <n v="0"/>
    <s v="001"/>
    <s v="SGS-TLFAIRCHLD-001"/>
    <s v="IITDB?LD&lt;]G%(]^K7KTS"/>
    <m/>
    <n v="9"/>
    <n v="6"/>
    <n v="13"/>
    <n v="19"/>
    <n v="19"/>
    <s v="6/24/2017"/>
    <n v="91"/>
    <s v="6/24/2017"/>
    <s v="Adequate"/>
    <n v="6998"/>
    <n v="636818"/>
  </r>
  <r>
    <x v="44"/>
    <s v="TLA"/>
    <x v="0"/>
    <s v=""/>
    <s v=""/>
    <n v="0"/>
    <s v="002"/>
    <s v="CKN-TLA-002"/>
    <s v="IITDB?M`#4H`R%_6X[-9"/>
    <m/>
    <n v="10"/>
    <n v="7"/>
    <n v="14"/>
    <n v="20"/>
    <n v="20"/>
    <s v="7/3/2018"/>
    <n v="90"/>
    <s v="7/3/2018"/>
    <s v="Adequate"/>
    <n v="21683"/>
    <n v="1951470"/>
  </r>
  <r>
    <x v="82"/>
    <s v="PTA"/>
    <x v="3"/>
    <s v=""/>
    <s v=""/>
    <n v="0"/>
    <s v="001"/>
    <s v="GPZ-PTA-001"/>
    <s v="IITDB?T9`[C]3234)*(8"/>
    <m/>
    <n v="38"/>
    <n v="27"/>
    <n v="39"/>
    <n v="52"/>
    <n v="52"/>
    <s v="7/16/2019"/>
    <n v="62"/>
    <s v="7/16/2019"/>
    <s v="Degraded"/>
    <n v="22504"/>
    <n v="1395248"/>
  </r>
  <r>
    <x v="46"/>
    <s v="RY523"/>
    <x v="1"/>
    <s v="523"/>
    <s v="05/23"/>
    <n v="0"/>
    <s v="003"/>
    <s v="STC-RY523-003"/>
    <s v="0903970611-W*H1&lt;\;H1"/>
    <m/>
    <n v="15"/>
    <n v="0"/>
    <n v="8"/>
    <n v="13"/>
    <n v="13"/>
    <s v="5/31/2018"/>
    <n v="95"/>
    <s v="5/31/2018"/>
    <s v="Adequate"/>
    <n v="74662"/>
    <n v="7092890"/>
  </r>
  <r>
    <x v="25"/>
    <s v="TLA"/>
    <x v="0"/>
    <s v=""/>
    <s v=""/>
    <n v="0"/>
    <s v="001"/>
    <s v="FKA-TLA-001"/>
    <s v="IITDB@$JXH779+DE/ICC"/>
    <m/>
    <n v="7"/>
    <n v="5"/>
    <n v="11"/>
    <n v="16"/>
    <n v="16"/>
    <s v="6/22/2017"/>
    <n v="86"/>
    <s v="6/22/2017"/>
    <s v="Adequate"/>
    <n v="17340"/>
    <n v="1491240"/>
  </r>
  <r>
    <x v="16"/>
    <s v="TLE"/>
    <x v="0"/>
    <s v=""/>
    <s v=""/>
    <n v="0"/>
    <s v="001"/>
    <s v="MKT-TLE-001"/>
    <s v="IITDB@+;X%Z`8&lt;M[4QZ7"/>
    <m/>
    <n v="31"/>
    <n v="22"/>
    <n v="33"/>
    <n v="44"/>
    <n v="44"/>
    <s v="6/19/2017"/>
    <n v="66"/>
    <s v="6/19/2017"/>
    <s v="Degraded"/>
    <n v="77721"/>
    <n v="5129586"/>
  </r>
  <r>
    <x v="42"/>
    <s v="PTA"/>
    <x v="3"/>
    <s v=""/>
    <s v=""/>
    <n v="0"/>
    <s v="001"/>
    <s v="CFE-PTA-001"/>
    <s v="IITDB@&gt;ONKEHC%0(,Z-:"/>
    <m/>
    <n v="14"/>
    <n v="10"/>
    <n v="17"/>
    <n v="25"/>
    <n v="25"/>
    <s v="6/11/2019"/>
    <n v="86"/>
    <s v="6/11/2019"/>
    <s v="Adequate"/>
    <n v="24111"/>
    <n v="2073546"/>
  </r>
  <r>
    <x v="26"/>
    <s v="CTC"/>
    <x v="2"/>
    <s v=""/>
    <s v=""/>
    <n v="0"/>
    <s v="003"/>
    <s v="SGS-CTC-003"/>
    <s v="IITDB@EEL3&lt;CB%\=S(/K"/>
    <m/>
    <n v="18"/>
    <n v="12"/>
    <n v="21"/>
    <n v="29"/>
    <n v="29"/>
    <s v="6/24/2017"/>
    <n v="82"/>
    <s v="6/24/2017"/>
    <s v="Adequate"/>
    <n v="12189"/>
    <n v="999498"/>
  </r>
  <r>
    <x v="28"/>
    <s v="TLA"/>
    <x v="0"/>
    <s v=""/>
    <s v=""/>
    <n v="0"/>
    <s v="001"/>
    <s v="HCO-TLA-001"/>
    <s v="IITDB@I_7B*MXM0CB&gt;%;"/>
    <m/>
    <n v="26"/>
    <n v="18"/>
    <n v="28"/>
    <n v="39"/>
    <n v="39"/>
    <s v="6/13/2017"/>
    <n v="74"/>
    <s v="6/13/2017"/>
    <s v="Adequate"/>
    <n v="19124"/>
    <n v="1415176"/>
  </r>
  <r>
    <x v="42"/>
    <s v="CTA1"/>
    <x v="2"/>
    <s v=""/>
    <s v=""/>
    <n v="0"/>
    <s v="001"/>
    <s v="CFE-CTA1-001"/>
    <s v="IITDB@KKE#G)1U,CS.\9"/>
    <m/>
    <n v="20"/>
    <n v="14"/>
    <n v="23"/>
    <n v="32"/>
    <n v="32"/>
    <s v="6/11/2019"/>
    <n v="80"/>
    <s v="6/11/2019"/>
    <s v="Adequate"/>
    <n v="9122"/>
    <n v="729760"/>
  </r>
  <r>
    <x v="100"/>
    <s v="PTB"/>
    <x v="3"/>
    <s v=""/>
    <s v=""/>
    <n v="0"/>
    <s v="001"/>
    <s v="OWA-PTB-001"/>
    <s v="IITDB@X=9R/L@5GS%4)6"/>
    <m/>
    <n v="14"/>
    <n v="10"/>
    <n v="17"/>
    <n v="25"/>
    <n v="25"/>
    <s v="6/11/2019"/>
    <n v="86"/>
    <s v="6/11/2019"/>
    <s v="Adequate"/>
    <n v="55471"/>
    <n v="4770506"/>
  </r>
  <r>
    <x v="75"/>
    <s v="TLA"/>
    <x v="0"/>
    <s v=""/>
    <s v=""/>
    <n v="0"/>
    <s v="002"/>
    <s v="GDB-TLA-002"/>
    <s v="IITDB[;9CB%=T_9&amp;#?OG"/>
    <m/>
    <n v="17"/>
    <n v="12"/>
    <n v="20"/>
    <n v="28"/>
    <n v="28"/>
    <s v="6/11/2019"/>
    <n v="83"/>
    <s v="6/11/2019"/>
    <s v="Adequate"/>
    <n v="29680"/>
    <n v="2463440"/>
  </r>
  <r>
    <x v="42"/>
    <s v="TLB"/>
    <x v="0"/>
    <s v=""/>
    <s v=""/>
    <n v="0"/>
    <s v="002"/>
    <s v="CFE-TLB-002"/>
    <s v="IITDB[4@%L.XWMQZD5%]"/>
    <m/>
    <n v="40"/>
    <n v="29"/>
    <n v="41"/>
    <n v="54"/>
    <n v="54"/>
    <s v="6/11/2019"/>
    <n v="38"/>
    <s v="6/11/2019"/>
    <s v="Unsatisfactory"/>
    <n v="6001"/>
    <n v="228038"/>
  </r>
  <r>
    <x v="52"/>
    <s v="TLA"/>
    <x v="0"/>
    <s v=""/>
    <s v=""/>
    <n v="0"/>
    <s v="001"/>
    <s v="GHW-TLA-001"/>
    <s v="IITDB\%+99U?8T)$X^\&amp;"/>
    <m/>
    <n v="24"/>
    <n v="17"/>
    <n v="26"/>
    <n v="36"/>
    <n v="36"/>
    <s v="6/16/2017"/>
    <n v="76"/>
    <s v="6/16/2017"/>
    <s v="Adequate"/>
    <n v="32399"/>
    <n v="2462324"/>
  </r>
  <r>
    <x v="46"/>
    <s v="RY523"/>
    <x v="1"/>
    <s v="523"/>
    <s v="05/23"/>
    <n v="0"/>
    <s v="004"/>
    <s v="STC-RY523-004"/>
    <s v="090397061U6PJ*_&gt;A8]0"/>
    <m/>
    <n v="8"/>
    <n v="6"/>
    <n v="12"/>
    <n v="18"/>
    <n v="18"/>
    <s v="5/31/2018"/>
    <n v="92"/>
    <s v="5/31/2018"/>
    <s v="Adequate"/>
    <n v="106584"/>
    <n v="9805728"/>
  </r>
  <r>
    <x v="27"/>
    <s v="PTA"/>
    <x v="3"/>
    <s v=""/>
    <s v=""/>
    <n v="0"/>
    <s v="001"/>
    <s v="FRM-PTA-001"/>
    <s v="IITDB\&amp;%FM(30,TL#\^&amp;"/>
    <m/>
    <n v="8"/>
    <n v="6"/>
    <n v="12"/>
    <n v="18"/>
    <n v="18"/>
    <s v="6/18/2017"/>
    <n v="92"/>
    <s v="6/18/2017"/>
    <s v="Adequate"/>
    <n v="46250"/>
    <n v="4255000"/>
  </r>
  <r>
    <x v="50"/>
    <s v="CTA2X"/>
    <x v="2"/>
    <s v=""/>
    <s v=""/>
    <n v="0"/>
    <s v="002"/>
    <s v="AUM-CTA2X-002"/>
    <s v="IITDB\)O5,:`SN&amp;Z,%E$"/>
    <m/>
    <n v="9"/>
    <n v="0"/>
    <n v="0"/>
    <n v="3"/>
    <n v="3"/>
    <s v="6/22/2017"/>
    <n v="94"/>
    <s v="6/22/2017"/>
    <s v="Adequate"/>
    <n v="12029"/>
    <n v="1130726"/>
  </r>
  <r>
    <x v="46"/>
    <s v="CTA3X"/>
    <x v="2"/>
    <s v=""/>
    <s v=""/>
    <n v="0"/>
    <s v="002"/>
    <s v="STC-CTA3X-002"/>
    <s v="IITDB\*G;A?RK)35PDAE"/>
    <m/>
    <n v="35"/>
    <n v="25"/>
    <n v="37"/>
    <n v="49"/>
    <n v="49"/>
    <s v="5/31/2018"/>
    <n v="61"/>
    <s v="5/31/2018"/>
    <s v="Degraded"/>
    <n v="4861"/>
    <n v="296521"/>
  </r>
  <r>
    <x v="26"/>
    <s v="TLFOXTROT"/>
    <x v="0"/>
    <s v=""/>
    <s v=""/>
    <n v="0"/>
    <s v="001"/>
    <s v="SGS-TLFOXTROT-001"/>
    <s v="IITDB\9&gt;H+/XY.M)EUM/"/>
    <m/>
    <n v="10"/>
    <n v="7"/>
    <n v="14"/>
    <n v="20"/>
    <n v="20"/>
    <s v="6/24/2017"/>
    <n v="90"/>
    <s v="6/24/2017"/>
    <s v="Adequate"/>
    <n v="9346"/>
    <n v="841140"/>
  </r>
  <r>
    <x v="42"/>
    <s v="TLA"/>
    <x v="0"/>
    <s v=""/>
    <s v=""/>
    <n v="0"/>
    <s v="003"/>
    <s v="CFE-TLA-003"/>
    <s v="IITDB\FB%I1RWAL%F?CU"/>
    <m/>
    <n v="40"/>
    <n v="29"/>
    <n v="41"/>
    <n v="54"/>
    <n v="54"/>
    <s v="6/11/2019"/>
    <n v="57"/>
    <s v="6/11/2019"/>
    <s v="Degraded"/>
    <n v="35597"/>
    <n v="2029029"/>
  </r>
  <r>
    <x v="26"/>
    <s v="TLGULFSTRM"/>
    <x v="0"/>
    <s v=""/>
    <s v=""/>
    <n v="0"/>
    <s v="001"/>
    <s v="SGS-TLGULFSTRM-001"/>
    <s v="IITDB\K&amp;&gt;*%UC1.,2O?$"/>
    <m/>
    <n v="31"/>
    <n v="22"/>
    <n v="33"/>
    <n v="44"/>
    <n v="44"/>
    <s v="6/24/2017"/>
    <n v="69"/>
    <s v="6/24/2017"/>
    <s v="Degraded"/>
    <n v="8813"/>
    <n v="608097"/>
  </r>
  <r>
    <x v="51"/>
    <s v="CTB1"/>
    <x v="2"/>
    <s v=""/>
    <s v=""/>
    <n v="0"/>
    <s v="001"/>
    <s v="FFM-CTB1-001"/>
    <s v="IITDB\LW\&amp;BA1K).Z3:_"/>
    <m/>
    <n v="28"/>
    <n v="20"/>
    <n v="30"/>
    <n v="41"/>
    <n v="41"/>
    <s v="7/5/2018"/>
    <n v="72"/>
    <s v="7/5/2018"/>
    <s v="Adequate"/>
    <n v="18131"/>
    <n v="1305432"/>
  </r>
  <r>
    <x v="73"/>
    <s v="TLB"/>
    <x v="0"/>
    <s v=""/>
    <s v=""/>
    <n v="0"/>
    <s v="001"/>
    <s v="TWM-TLB-001"/>
    <s v="IITDB\N^%G?%QUBH-#XF"/>
    <m/>
    <n v="57"/>
    <n v="43"/>
    <n v="57"/>
    <n v="71"/>
    <n v="71"/>
    <s v="6/10/2017"/>
    <n v="33"/>
    <s v="6/10/2017"/>
    <s v="Unsatisfactory"/>
    <n v="51618"/>
    <n v="1703394"/>
  </r>
  <r>
    <x v="24"/>
    <s v="TLA"/>
    <x v="0"/>
    <s v=""/>
    <s v=""/>
    <n v="0"/>
    <s v="001"/>
    <s v="3N8-TLA-001"/>
    <s v="IITDB\XP?]6[VI1:++\&lt;"/>
    <m/>
    <n v="18"/>
    <n v="12"/>
    <n v="21"/>
    <n v="29"/>
    <n v="29"/>
    <s v="7/16/2019"/>
    <n v="82"/>
    <s v="7/16/2019"/>
    <s v="Adequate"/>
    <n v="22610"/>
    <n v="1854020"/>
  </r>
  <r>
    <x v="46"/>
    <s v="RY1331"/>
    <x v="1"/>
    <s v="1331"/>
    <s v="13/31"/>
    <n v="1"/>
    <s v="001"/>
    <s v="STC-RY1331-001"/>
    <s v="053096123&gt;3FS4+)A\_("/>
    <m/>
    <n v="13"/>
    <n v="0"/>
    <n v="5"/>
    <n v="10"/>
    <n v="10"/>
    <s v="5/31/2018"/>
    <n v="96"/>
    <s v="5/31/2018"/>
    <s v="Adequate"/>
    <n v="313761"/>
    <n v="30121056"/>
  </r>
  <r>
    <x v="45"/>
    <s v="TLG"/>
    <x v="0"/>
    <s v=""/>
    <s v=""/>
    <n v="0"/>
    <s v="001"/>
    <s v="FBL-TLG-001"/>
    <s v="IITDB]:RQCX9&lt;C-S=&gt;(J"/>
    <m/>
    <n v="35"/>
    <n v="25"/>
    <n v="37"/>
    <n v="49"/>
    <n v="49"/>
    <s v="6/21/2017"/>
    <n v="56"/>
    <s v="6/21/2017"/>
    <s v="Degraded"/>
    <n v="30304"/>
    <n v="1697024"/>
  </r>
  <r>
    <x v="46"/>
    <s v="RY1331"/>
    <x v="1"/>
    <s v="1331"/>
    <s v="13/31"/>
    <n v="1"/>
    <s v="006"/>
    <s v="STC-RY1331-006"/>
    <s v="5ea56872ee9446429eaf09d88cac3738"/>
    <m/>
    <n v="0"/>
    <n v="0"/>
    <n v="0"/>
    <n v="0"/>
    <n v="0"/>
    <s v="5/31/2018"/>
    <n v="100"/>
    <s v="5/31/2018"/>
    <s v="Adequate"/>
    <n v="22514"/>
    <n v="2251400"/>
  </r>
  <r>
    <x v="92"/>
    <s v="TLA"/>
    <x v="0"/>
    <s v=""/>
    <s v=""/>
    <n v="0"/>
    <s v="003"/>
    <s v="CKC-TLA-003"/>
    <s v="IITDB]P`%B-VGPLVO3V:"/>
    <m/>
    <n v="34"/>
    <n v="24"/>
    <n v="36"/>
    <n v="48"/>
    <n v="48"/>
    <s v="6/29/2018"/>
    <n v="66"/>
    <s v="6/29/2018"/>
    <s v="Degraded"/>
    <n v="13998"/>
    <n v="923868"/>
  </r>
  <r>
    <x v="81"/>
    <s v="TLA"/>
    <x v="0"/>
    <s v=""/>
    <s v=""/>
    <n v="0"/>
    <s v="002"/>
    <s v="ETH-TLA-002"/>
    <s v="IITDB^%ZY;=ZB_B8&gt;A,?"/>
    <m/>
    <n v="34"/>
    <n v="24"/>
    <n v="36"/>
    <n v="48"/>
    <n v="48"/>
    <s v="6/17/2017"/>
    <n v="66"/>
    <s v="6/17/2017"/>
    <s v="Degraded"/>
    <n v="8175"/>
    <n v="539550"/>
  </r>
  <r>
    <x v="6"/>
    <s v="PTA"/>
    <x v="3"/>
    <s v=""/>
    <s v=""/>
    <n v="0"/>
    <s v="001"/>
    <s v="PWC-PTA-001"/>
    <s v="IITDB^&amp;:7\7PVM\&amp;N\$1"/>
    <m/>
    <n v="19"/>
    <n v="13"/>
    <n v="22"/>
    <n v="31"/>
    <n v="31"/>
    <s v="7/16/2019"/>
    <n v="81"/>
    <s v="7/16/2019"/>
    <s v="Adequate"/>
    <n v="8054"/>
    <n v="652374"/>
  </r>
  <r>
    <x v="75"/>
    <s v="TLA"/>
    <x v="0"/>
    <s v=""/>
    <s v=""/>
    <n v="0"/>
    <s v="001"/>
    <s v="GDB-TLA-001"/>
    <s v="IITDB^*,K/0YG,EC%_%U"/>
    <m/>
    <n v="21"/>
    <n v="14"/>
    <n v="24"/>
    <n v="33"/>
    <n v="33"/>
    <s v="6/11/2019"/>
    <n v="79"/>
    <s v="6/11/2019"/>
    <s v="Adequate"/>
    <n v="28550"/>
    <n v="2255450"/>
  </r>
  <r>
    <x v="83"/>
    <s v="PTA"/>
    <x v="3"/>
    <s v=""/>
    <s v=""/>
    <n v="0"/>
    <s v="001"/>
    <s v="MML-PTA-001"/>
    <s v="IITDB^&gt;*U44Y^BDCEN)."/>
    <m/>
    <n v="6"/>
    <n v="4"/>
    <n v="11"/>
    <n v="15"/>
    <n v="15"/>
    <s v="6/11/2019"/>
    <n v="94"/>
    <s v="6/11/2019"/>
    <s v="Adequate"/>
    <n v="106400"/>
    <n v="10001600"/>
  </r>
  <r>
    <x v="44"/>
    <s v="PTA"/>
    <x v="3"/>
    <s v=""/>
    <s v=""/>
    <n v="0"/>
    <s v="002"/>
    <s v="CKN-PTA-002"/>
    <s v="IITDB^[FT:DI0NI,U2I="/>
    <m/>
    <n v="11"/>
    <n v="8"/>
    <n v="15"/>
    <n v="21"/>
    <n v="21"/>
    <s v="7/3/2018"/>
    <n v="89"/>
    <s v="7/3/2018"/>
    <s v="Adequate"/>
    <n v="125055"/>
    <n v="11129895"/>
  </r>
  <r>
    <x v="56"/>
    <s v="CTC4"/>
    <x v="2"/>
    <s v=""/>
    <s v=""/>
    <n v="0"/>
    <s v="002"/>
    <s v="BRD-CTC4-002"/>
    <s v="IITDB^X;W_@D9%@=[?#E"/>
    <m/>
    <n v="15"/>
    <n v="10"/>
    <n v="18"/>
    <n v="26"/>
    <n v="26"/>
    <s v="6/8/2017"/>
    <n v="85"/>
    <s v="6/8/2017"/>
    <s v="Adequate"/>
    <n v="8561"/>
    <n v="727685"/>
  </r>
  <r>
    <x v="100"/>
    <s v="CTRamp"/>
    <x v="2"/>
    <s v=""/>
    <s v=""/>
    <n v="0"/>
    <s v="001"/>
    <s v="OWA-CTRamp-001"/>
    <s v="IITDB_#X*&gt;@UH1Q8CH9S"/>
    <m/>
    <n v="38"/>
    <n v="27"/>
    <n v="39"/>
    <n v="52"/>
    <n v="52"/>
    <s v="6/11/2019"/>
    <n v="62"/>
    <s v="6/11/2019"/>
    <s v="Degraded"/>
    <n v="10186"/>
    <n v="631532"/>
  </r>
  <r>
    <x v="10"/>
    <s v="TLA"/>
    <x v="0"/>
    <s v=""/>
    <s v=""/>
    <n v="0"/>
    <s v="002"/>
    <s v="12D-TLA-002"/>
    <s v="IITDB_&amp;,GKG:.I47:H2$"/>
    <m/>
    <n v="32"/>
    <n v="23"/>
    <n v="34"/>
    <n v="46"/>
    <n v="46"/>
    <s v="7/16/2019"/>
    <n v="66"/>
    <s v="7/16/2019"/>
    <s v="Degraded"/>
    <n v="16030"/>
    <n v="1057980"/>
  </r>
  <r>
    <x v="99"/>
    <s v="PTA"/>
    <x v="3"/>
    <s v=""/>
    <s v=""/>
    <n v="0"/>
    <s v="001"/>
    <s v="MVE-PTA-001"/>
    <s v="IITDB_\7;$B(`^HQ&gt;WI1"/>
    <m/>
    <n v="19"/>
    <n v="13"/>
    <n v="22"/>
    <n v="31"/>
    <n v="31"/>
    <s v="6/3/2018"/>
    <n v="81"/>
    <s v="6/3/2018"/>
    <s v="Adequate"/>
    <n v="118312"/>
    <n v="9583272"/>
  </r>
  <r>
    <x v="40"/>
    <s v="TLA"/>
    <x v="0"/>
    <s v=""/>
    <s v=""/>
    <n v="0"/>
    <s v="001"/>
    <s v="INL-TLA-001"/>
    <s v="IITDB__$^2;QIE,^_P?6"/>
    <m/>
    <n v="54"/>
    <n v="41"/>
    <n v="54"/>
    <n v="69"/>
    <n v="69"/>
    <s v="7/16/2019"/>
    <n v="16"/>
    <s v="7/16/2019"/>
    <s v="Unsatisfactory"/>
    <n v="16246"/>
    <n v="259936"/>
  </r>
  <r>
    <x v="14"/>
    <s v="APA"/>
    <x v="4"/>
    <s v=""/>
    <s v=""/>
    <n v="0"/>
    <s v="006"/>
    <s v="RWF-APA-006"/>
    <s v="IITDB_2U&gt;;RXGY4RWEP0"/>
    <m/>
    <n v="78"/>
    <n v="63"/>
    <n v="75"/>
    <n v="88"/>
    <n v="88"/>
    <s v="6/4/2018"/>
    <n v="22"/>
    <s v="6/4/2018"/>
    <s v="Unsatisfactory"/>
    <n v="13444"/>
    <n v="295768"/>
  </r>
  <r>
    <x v="9"/>
    <s v="CTA"/>
    <x v="2"/>
    <s v=""/>
    <s v=""/>
    <n v="0"/>
    <s v="002"/>
    <s v="XVG-CTA-002"/>
    <s v="IITDB_D\P2&lt;B%^_57SLN"/>
    <m/>
    <n v="20"/>
    <n v="14"/>
    <n v="23"/>
    <n v="32"/>
    <n v="32"/>
    <s v="7/16/2019"/>
    <n v="80"/>
    <s v="7/16/2019"/>
    <s v="Adequate"/>
    <n v="4944"/>
    <n v="395520"/>
  </r>
  <r>
    <x v="18"/>
    <s v="TLF"/>
    <x v="0"/>
    <s v=""/>
    <s v=""/>
    <n v="0"/>
    <s v="002"/>
    <s v="RGK-TLF-002"/>
    <s v="IITDB_XMW]]@DO;99-RJ"/>
    <m/>
    <n v="4"/>
    <n v="3"/>
    <n v="9"/>
    <n v="13"/>
    <n v="13"/>
    <s v="6/23/2017"/>
    <n v="96"/>
    <s v="6/23/2017"/>
    <s v="Adequate"/>
    <n v="3483"/>
    <n v="334368"/>
  </r>
  <r>
    <x v="104"/>
    <s v="TLB"/>
    <x v="0"/>
    <s v=""/>
    <s v=""/>
    <n v="0"/>
    <s v="001"/>
    <s v="TOB-TLB-001"/>
    <s v="IITDB`+^?9RU6]_2%J^T"/>
    <m/>
    <n v="10"/>
    <n v="0"/>
    <n v="1"/>
    <n v="5"/>
    <n v="5"/>
    <s v="6/21/2017"/>
    <n v="96"/>
    <s v="6/21/2017"/>
    <s v="Adequate"/>
    <n v="19972"/>
    <n v="1917312"/>
  </r>
  <r>
    <x v="45"/>
    <s v="TLE"/>
    <x v="0"/>
    <s v=""/>
    <s v=""/>
    <n v="0"/>
    <s v="001"/>
    <s v="FBL-TLE-001"/>
    <s v="IITDB`9688MCZ;%&amp;T,$)"/>
    <m/>
    <n v="17"/>
    <n v="12"/>
    <n v="20"/>
    <n v="28"/>
    <n v="28"/>
    <s v="6/21/2017"/>
    <n v="81"/>
    <s v="6/21/2017"/>
    <s v="Adequate"/>
    <n v="31832"/>
    <n v="2578392"/>
  </r>
  <r>
    <x v="88"/>
    <s v="TLA"/>
    <x v="0"/>
    <s v=""/>
    <s v=""/>
    <n v="0"/>
    <s v="003"/>
    <s v="LYV-TLA-003"/>
    <s v="IITDB`M&amp;X?3RY^DH@=&gt;P"/>
    <m/>
    <n v="10"/>
    <n v="7"/>
    <n v="14"/>
    <n v="20"/>
    <n v="20"/>
    <s v="6/5/2018"/>
    <n v="90"/>
    <s v="6/5/2018"/>
    <s v="Adequate"/>
    <n v="17387"/>
    <n v="1564830"/>
  </r>
  <r>
    <x v="38"/>
    <s v="TLH"/>
    <x v="0"/>
    <s v=""/>
    <s v=""/>
    <n v="0"/>
    <s v="001"/>
    <s v="DTL-TLH-001"/>
    <s v="IITDB`M082L\/=R1@U78"/>
    <m/>
    <n v="17"/>
    <n v="12"/>
    <n v="20"/>
    <n v="28"/>
    <n v="28"/>
    <s v="6/14/2017"/>
    <n v="83"/>
    <s v="6/14/2017"/>
    <s v="Adequate"/>
    <n v="18605"/>
    <n v="1544215"/>
  </r>
  <r>
    <x v="11"/>
    <s v="PTA"/>
    <x v="3"/>
    <s v=""/>
    <s v=""/>
    <n v="0"/>
    <s v="002"/>
    <s v="PKD-PTA-002"/>
    <s v="IITDB0#L#1(*/$L/1(F%"/>
    <m/>
    <n v="11"/>
    <n v="8"/>
    <n v="15"/>
    <n v="21"/>
    <n v="21"/>
    <s v="7/16/2019"/>
    <n v="89"/>
    <s v="7/16/2019"/>
    <s v="Adequate"/>
    <n v="25438"/>
    <n v="2263982"/>
  </r>
  <r>
    <x v="63"/>
    <s v="CTD"/>
    <x v="2"/>
    <s v=""/>
    <s v=""/>
    <n v="0"/>
    <s v="001"/>
    <s v="BJI-CTD-001"/>
    <s v="IITDB0%*NDZ4SQ$&amp;C1RL"/>
    <m/>
    <n v="18"/>
    <n v="12"/>
    <n v="21"/>
    <n v="29"/>
    <n v="29"/>
    <s v="7/1/2018"/>
    <n v="82"/>
    <s v="7/1/2018"/>
    <s v="Adequate"/>
    <n v="24917"/>
    <n v="2043194"/>
  </r>
  <r>
    <x v="82"/>
    <s v="TLG"/>
    <x v="0"/>
    <s v=""/>
    <s v=""/>
    <n v="0"/>
    <s v="001"/>
    <s v="GPZ-TLG-001"/>
    <s v="IITDB0%[2\7^4,3B?,SZ"/>
    <m/>
    <n v="26"/>
    <n v="18"/>
    <n v="28"/>
    <n v="39"/>
    <n v="39"/>
    <s v="7/16/2019"/>
    <n v="73"/>
    <s v="7/16/2019"/>
    <s v="Adequate"/>
    <n v="95412"/>
    <n v="6965076"/>
  </r>
  <r>
    <x v="60"/>
    <s v="TLA"/>
    <x v="0"/>
    <s v=""/>
    <s v=""/>
    <n v="0"/>
    <s v="004"/>
    <s v="CBG-TLA-004"/>
    <s v="IITDB0)R1T#P%PPA+%%8"/>
    <m/>
    <n v="11"/>
    <n v="8"/>
    <n v="15"/>
    <n v="21"/>
    <n v="21"/>
    <s v="6/6/2017"/>
    <n v="89"/>
    <s v="6/6/2017"/>
    <s v="Adequate"/>
    <n v="7542"/>
    <n v="671238"/>
  </r>
  <r>
    <x v="16"/>
    <s v="TLD"/>
    <x v="0"/>
    <s v=""/>
    <s v=""/>
    <n v="0"/>
    <s v="001"/>
    <s v="MKT-TLD-001"/>
    <s v="IITDB0-T+;I-0UWGW()#"/>
    <m/>
    <n v="28"/>
    <n v="20"/>
    <n v="30"/>
    <n v="41"/>
    <n v="41"/>
    <s v="6/19/2017"/>
    <n v="72"/>
    <s v="6/19/2017"/>
    <s v="Adequate"/>
    <n v="73506"/>
    <n v="5292432"/>
  </r>
  <r>
    <x v="46"/>
    <s v="RY1331"/>
    <x v="1"/>
    <s v="1331"/>
    <s v="13/31"/>
    <n v="1"/>
    <s v="005"/>
    <s v="STC-RY1331-005"/>
    <s v="9b3b7b584e604a8599e186b01c829d15"/>
    <m/>
    <n v="0"/>
    <n v="0"/>
    <n v="0"/>
    <n v="0"/>
    <n v="0"/>
    <s v="5/31/2018"/>
    <n v="100"/>
    <s v="5/31/2018"/>
    <s v="Adequate"/>
    <n v="30019"/>
    <n v="3001900"/>
  </r>
  <r>
    <x v="46"/>
    <s v="RY1331"/>
    <x v="1"/>
    <s v="1331"/>
    <s v="13/31"/>
    <n v="1"/>
    <s v="004"/>
    <s v="STC-RY1331-004"/>
    <s v="d94a27d8985841e2b96ed6784c7f94b1"/>
    <m/>
    <n v="0"/>
    <n v="0"/>
    <n v="0"/>
    <n v="0"/>
    <n v="0"/>
    <s v="5/31/2018"/>
    <n v="100"/>
    <s v="5/31/2018"/>
    <s v="Adequate"/>
    <n v="22514"/>
    <n v="2251400"/>
  </r>
  <r>
    <x v="40"/>
    <s v="CTC"/>
    <x v="2"/>
    <s v=""/>
    <s v=""/>
    <n v="0"/>
    <s v="001"/>
    <s v="INL-CTC-001"/>
    <s v="IITDB082&lt;1YBJ0`2]KP9"/>
    <m/>
    <n v="52"/>
    <n v="39"/>
    <n v="52"/>
    <n v="67"/>
    <n v="67"/>
    <s v="7/16/2019"/>
    <n v="36"/>
    <s v="7/16/2019"/>
    <s v="Unsatisfactory"/>
    <n v="6037"/>
    <n v="217332"/>
  </r>
  <r>
    <x v="62"/>
    <s v="TLA"/>
    <x v="0"/>
    <s v=""/>
    <s v=""/>
    <n v="0"/>
    <s v="002"/>
    <s v="DXX-TLA-002"/>
    <s v="IITDB0M::%%7*]I?JR%Q"/>
    <m/>
    <n v="61"/>
    <n v="47"/>
    <n v="61"/>
    <n v="75"/>
    <n v="75"/>
    <s v="6/11/2019"/>
    <n v="11"/>
    <s v="6/11/2019"/>
    <s v="Unsatisfactory"/>
    <n v="9609"/>
    <n v="105699"/>
  </r>
  <r>
    <x v="53"/>
    <s v="TLA"/>
    <x v="0"/>
    <s v=""/>
    <s v=""/>
    <n v="0"/>
    <s v="002"/>
    <s v="MZH-TLA-002"/>
    <s v="IITDB0NFMP7_.B&lt;4B@(C"/>
    <m/>
    <n v="33"/>
    <n v="23"/>
    <n v="35"/>
    <n v="47"/>
    <n v="47"/>
    <s v="6/10/2018"/>
    <n v="67"/>
    <s v="6/10/2018"/>
    <s v="Degraded"/>
    <n v="20516"/>
    <n v="1374572"/>
  </r>
  <r>
    <x v="100"/>
    <s v="CTB"/>
    <x v="2"/>
    <s v=""/>
    <s v=""/>
    <n v="0"/>
    <s v="001"/>
    <s v="OWA-CTB-001"/>
    <s v="IITDB0Y/,X*1%[%0.&amp;ZN"/>
    <m/>
    <n v="16"/>
    <n v="11"/>
    <n v="19"/>
    <n v="27"/>
    <n v="27"/>
    <s v="6/11/2019"/>
    <n v="84"/>
    <s v="6/11/2019"/>
    <s v="Adequate"/>
    <n v="22416"/>
    <n v="1882944"/>
  </r>
  <r>
    <x v="50"/>
    <s v="CTA2X"/>
    <x v="2"/>
    <s v=""/>
    <s v=""/>
    <n v="0"/>
    <s v="001"/>
    <s v="AUM-CTA2X-001"/>
    <s v="IITDB0ZQ:&lt;Q@RL59+FYQ"/>
    <m/>
    <n v="30"/>
    <n v="21"/>
    <n v="32"/>
    <n v="43"/>
    <n v="43"/>
    <s v="6/22/2017"/>
    <n v="70"/>
    <s v="6/22/2017"/>
    <s v="Degraded"/>
    <n v="24321"/>
    <n v="1702470"/>
  </r>
  <r>
    <x v="100"/>
    <s v="PTB"/>
    <x v="3"/>
    <s v=""/>
    <s v=""/>
    <n v="0"/>
    <s v="004"/>
    <s v="OWA-PTB-004"/>
    <s v="IITDB1*[2P*J8F_R-@DW"/>
    <m/>
    <n v="15"/>
    <n v="10"/>
    <n v="18"/>
    <n v="26"/>
    <n v="26"/>
    <s v="6/11/2019"/>
    <n v="85"/>
    <s v="6/11/2019"/>
    <s v="Adequate"/>
    <n v="61288"/>
    <n v="5209480"/>
  </r>
  <r>
    <x v="42"/>
    <s v="TLA"/>
    <x v="0"/>
    <s v=""/>
    <s v=""/>
    <n v="0"/>
    <s v="001"/>
    <s v="CFE-TLA-001"/>
    <s v="IITDB1&gt;[86SETWK4+3(S"/>
    <m/>
    <n v="56"/>
    <n v="43"/>
    <n v="56"/>
    <n v="70"/>
    <n v="70"/>
    <s v="6/11/2019"/>
    <n v="16"/>
    <s v="6/11/2019"/>
    <s v="Unsatisfactory"/>
    <n v="19527"/>
    <n v="312432"/>
  </r>
  <r>
    <x v="7"/>
    <s v="CTC"/>
    <x v="2"/>
    <s v=""/>
    <s v=""/>
    <n v="0"/>
    <s v="001"/>
    <s v="FSE-CTC-001"/>
    <s v="IITDB1&gt;8_XN)8H:RJG&gt;&gt;"/>
    <m/>
    <n v="13"/>
    <n v="9"/>
    <n v="16"/>
    <n v="23"/>
    <n v="23"/>
    <s v="7/1/2018"/>
    <n v="87"/>
    <s v="7/1/2018"/>
    <s v="Adequate"/>
    <n v="7264"/>
    <n v="631968"/>
  </r>
  <r>
    <x v="6"/>
    <s v="CTA2"/>
    <x v="2"/>
    <s v=""/>
    <s v=""/>
    <n v="0"/>
    <s v="002"/>
    <s v="PWC-CTA2-002"/>
    <s v="IITDB1]&gt;7J@_&gt;6=(SUOG"/>
    <m/>
    <n v="39"/>
    <n v="28"/>
    <n v="40"/>
    <n v="53"/>
    <n v="53"/>
    <s v="7/16/2019"/>
    <n v="61"/>
    <s v="7/16/2019"/>
    <s v="Degraded"/>
    <n v="2647"/>
    <n v="161467"/>
  </r>
  <r>
    <x v="6"/>
    <s v="APA"/>
    <x v="4"/>
    <s v=""/>
    <s v=""/>
    <n v="0"/>
    <s v="002"/>
    <s v="PWC-APA-002"/>
    <s v="IITDB179=B$-DLQWG&lt;Z\"/>
    <m/>
    <n v="27"/>
    <n v="19"/>
    <n v="29"/>
    <n v="40"/>
    <n v="40"/>
    <s v="7/16/2019"/>
    <n v="73"/>
    <s v="7/16/2019"/>
    <s v="Adequate"/>
    <n v="41795"/>
    <n v="3051035"/>
  </r>
  <r>
    <x v="99"/>
    <s v="TLA"/>
    <x v="0"/>
    <s v=""/>
    <s v=""/>
    <n v="0"/>
    <s v="001"/>
    <s v="MVE-TLA-001"/>
    <s v="IITDB1J+CW\=JTV*]95%"/>
    <m/>
    <n v="10"/>
    <n v="7"/>
    <n v="14"/>
    <n v="20"/>
    <n v="20"/>
    <s v="6/3/2018"/>
    <n v="90"/>
    <s v="6/3/2018"/>
    <s v="Adequate"/>
    <n v="58383"/>
    <n v="5254470"/>
  </r>
  <r>
    <x v="88"/>
    <s v="CTA"/>
    <x v="2"/>
    <s v=""/>
    <s v=""/>
    <n v="0"/>
    <s v="001"/>
    <s v="LYV-CTA-001"/>
    <s v="IITDB1UV^\E-/SZ1:+LZ"/>
    <m/>
    <n v="17"/>
    <n v="12"/>
    <n v="20"/>
    <n v="28"/>
    <n v="28"/>
    <s v="6/5/2018"/>
    <n v="83"/>
    <s v="6/5/2018"/>
    <s v="Adequate"/>
    <n v="20339"/>
    <n v="1688137"/>
  </r>
  <r>
    <x v="1"/>
    <s v="TLA"/>
    <x v="0"/>
    <s v=""/>
    <s v=""/>
    <n v="0"/>
    <s v="003"/>
    <s v="04Y-TLA-003"/>
    <s v="IITDB1VLS4$X:/X]&amp;`^I"/>
    <m/>
    <n v="7"/>
    <n v="5"/>
    <n v="11"/>
    <n v="16"/>
    <n v="16"/>
    <s v="6/14/2017"/>
    <n v="93"/>
    <s v="6/14/2017"/>
    <s v="Adequate"/>
    <n v="20577"/>
    <n v="1913661"/>
  </r>
  <r>
    <x v="9"/>
    <s v="TLB"/>
    <x v="0"/>
    <s v=""/>
    <s v=""/>
    <n v="0"/>
    <s v="001"/>
    <s v="XVG-TLB-001"/>
    <s v="IITDB2+_R5]RD%OW\P@H"/>
    <m/>
    <n v="14"/>
    <n v="10"/>
    <n v="17"/>
    <n v="25"/>
    <n v="25"/>
    <s v="7/16/2019"/>
    <n v="84"/>
    <s v="7/16/2019"/>
    <s v="Adequate"/>
    <n v="5728"/>
    <n v="481152"/>
  </r>
  <r>
    <x v="73"/>
    <s v="TLA"/>
    <x v="0"/>
    <s v=""/>
    <s v=""/>
    <n v="0"/>
    <s v="001"/>
    <s v="TWM-TLA-001"/>
    <s v="IITDB2+X&amp;%9L0/5?&amp;[:N"/>
    <m/>
    <n v="6"/>
    <n v="4"/>
    <n v="11"/>
    <n v="15"/>
    <n v="15"/>
    <s v="6/10/2017"/>
    <n v="94"/>
    <s v="6/10/2017"/>
    <s v="Adequate"/>
    <n v="25581"/>
    <n v="2404614"/>
  </r>
  <r>
    <x v="72"/>
    <s v="CTD"/>
    <x v="2"/>
    <s v=""/>
    <s v=""/>
    <n v="0"/>
    <s v="001"/>
    <s v="JMR-CTD-001"/>
    <s v="IITDB2=BD%IDSR,3M)*0"/>
    <m/>
    <n v="27"/>
    <n v="19"/>
    <n v="29"/>
    <n v="40"/>
    <n v="40"/>
    <s v="6/7/2017"/>
    <n v="73"/>
    <s v="6/7/2017"/>
    <s v="Adequate"/>
    <n v="10262"/>
    <n v="749126"/>
  </r>
  <r>
    <x v="100"/>
    <s v="TLA"/>
    <x v="0"/>
    <s v=""/>
    <s v=""/>
    <n v="0"/>
    <s v="003"/>
    <s v="OWA-TLA-003"/>
    <s v="IITDB2^1Z#`W230&gt;/^HE"/>
    <m/>
    <n v="24"/>
    <n v="17"/>
    <n v="26"/>
    <n v="36"/>
    <n v="36"/>
    <s v="6/11/2019"/>
    <n v="76"/>
    <s v="6/11/2019"/>
    <s v="Adequate"/>
    <n v="24515"/>
    <n v="1863140"/>
  </r>
  <r>
    <x v="90"/>
    <s v="TLB"/>
    <x v="0"/>
    <s v=""/>
    <s v=""/>
    <n v="0"/>
    <s v="001"/>
    <s v="JKJ-TLB-001"/>
    <s v="IITDB29,JI%.?2P-E(C#"/>
    <m/>
    <n v="26"/>
    <n v="18"/>
    <n v="28"/>
    <n v="39"/>
    <n v="39"/>
    <s v="7/4/2018"/>
    <n v="74"/>
    <s v="7/4/2018"/>
    <s v="Adequate"/>
    <n v="4456"/>
    <n v="329744"/>
  </r>
  <r>
    <x v="46"/>
    <s v="RY1331"/>
    <x v="1"/>
    <s v="1331"/>
    <s v="13/31"/>
    <n v="1"/>
    <s v="002"/>
    <s v="STC-RY1331-002"/>
    <s v="IITDB=$/AEH&amp;KN[T#4VG"/>
    <m/>
    <n v="14"/>
    <n v="0"/>
    <n v="7"/>
    <n v="12"/>
    <n v="12"/>
    <s v="5/31/2018"/>
    <n v="95"/>
    <s v="5/31/2018"/>
    <s v="Adequate"/>
    <n v="420266"/>
    <n v="39925270"/>
  </r>
  <r>
    <x v="30"/>
    <s v="TLA"/>
    <x v="0"/>
    <s v=""/>
    <s v=""/>
    <n v="0"/>
    <s v="001"/>
    <s v="DVP-TLA-001"/>
    <s v="IITDB2MUUE?,57#ION$F"/>
    <m/>
    <n v="74"/>
    <n v="59"/>
    <n v="72"/>
    <n v="85"/>
    <n v="85"/>
    <s v="6/17/2017"/>
    <n v="23"/>
    <s v="6/17/2017"/>
    <s v="Unsatisfactory"/>
    <n v="37036"/>
    <n v="851828"/>
  </r>
  <r>
    <x v="39"/>
    <s v="TLB"/>
    <x v="0"/>
    <s v=""/>
    <s v=""/>
    <n v="0"/>
    <s v="002"/>
    <s v="ACQ-TLB-002"/>
    <s v="IITDB3@QS/+^I0VRSKMC"/>
    <m/>
    <n v="31"/>
    <n v="22"/>
    <n v="33"/>
    <n v="44"/>
    <n v="44"/>
    <s v="6/11/2019"/>
    <n v="69"/>
    <s v="6/11/2019"/>
    <s v="Degraded"/>
    <n v="5548"/>
    <n v="382812"/>
  </r>
  <r>
    <x v="51"/>
    <s v="PTAX"/>
    <x v="3"/>
    <s v=""/>
    <s v=""/>
    <n v="0"/>
    <s v="001"/>
    <s v="FFM-PTAX-001"/>
    <s v="IITDB4$7ORY^E7;H&gt;=B5"/>
    <m/>
    <n v="48"/>
    <n v="36"/>
    <n v="49"/>
    <n v="63"/>
    <n v="63"/>
    <s v="7/5/2018"/>
    <n v="44"/>
    <s v="7/5/2018"/>
    <s v="Unsatisfactory"/>
    <n v="26645"/>
    <n v="1172380"/>
  </r>
  <r>
    <x v="72"/>
    <s v="TLA"/>
    <x v="0"/>
    <s v=""/>
    <s v=""/>
    <n v="0"/>
    <s v="001"/>
    <s v="JMR-TLA-001"/>
    <s v="IITDB4)-B-K0W\&amp;2CF-E"/>
    <m/>
    <n v="46"/>
    <n v="34"/>
    <n v="47"/>
    <n v="61"/>
    <n v="61"/>
    <s v="6/7/2017"/>
    <n v="44"/>
    <s v="6/7/2017"/>
    <s v="Unsatisfactory"/>
    <n v="33774"/>
    <n v="1486056"/>
  </r>
  <r>
    <x v="65"/>
    <s v="TLB"/>
    <x v="0"/>
    <s v=""/>
    <s v=""/>
    <n v="0"/>
    <s v="001"/>
    <s v="RRT-TLB-001"/>
    <s v="IITDB4;,;9SE&gt;A2_ST)1"/>
    <m/>
    <n v="34"/>
    <n v="24"/>
    <n v="36"/>
    <n v="48"/>
    <n v="48"/>
    <s v="6/30/2018"/>
    <n v="66"/>
    <s v="6/30/2018"/>
    <s v="Degraded"/>
    <n v="48927"/>
    <n v="3229182"/>
  </r>
  <r>
    <x v="76"/>
    <s v="APC"/>
    <x v="4"/>
    <s v=""/>
    <s v=""/>
    <n v="0"/>
    <s v="002"/>
    <s v="HIB-APC-002"/>
    <s v="IITDB4B@T7@#G/1[L);/"/>
    <m/>
    <n v="46"/>
    <n v="34"/>
    <n v="47"/>
    <n v="61"/>
    <n v="61"/>
    <s v="6/11/2017"/>
    <n v="42"/>
    <s v="6/11/2017"/>
    <s v="Unsatisfactory"/>
    <n v="59888"/>
    <n v="2515296"/>
  </r>
  <r>
    <x v="20"/>
    <s v="CTB"/>
    <x v="2"/>
    <s v=""/>
    <s v=""/>
    <n v="0"/>
    <s v="001"/>
    <s v="AEL-CTB-001"/>
    <s v="IITDB4K-&amp;./HR+1TQD2`"/>
    <m/>
    <n v="5"/>
    <n v="4"/>
    <n v="10"/>
    <n v="14"/>
    <n v="14"/>
    <s v="6/11/2019"/>
    <n v="95"/>
    <s v="6/11/2019"/>
    <s v="Adequate"/>
    <n v="32287"/>
    <n v="3067265"/>
  </r>
  <r>
    <x v="24"/>
    <s v="CTA"/>
    <x v="2"/>
    <s v=""/>
    <s v=""/>
    <n v="0"/>
    <s v="002"/>
    <s v="3N8-CTA-002"/>
    <s v="IITDB4U:T/JSQQ0O//&lt;%"/>
    <m/>
    <n v="25"/>
    <n v="17"/>
    <n v="27"/>
    <n v="38"/>
    <n v="38"/>
    <s v="7/16/2019"/>
    <n v="75"/>
    <s v="7/16/2019"/>
    <s v="Adequate"/>
    <n v="11788"/>
    <n v="884100"/>
  </r>
  <r>
    <x v="26"/>
    <s v="TLERCOUPE"/>
    <x v="0"/>
    <s v=""/>
    <s v=""/>
    <n v="0"/>
    <s v="001"/>
    <s v="SGS-TLERCOUPE-001"/>
    <s v="IITDB5&gt;,_UT$GAA+L3MT"/>
    <m/>
    <n v="18"/>
    <n v="12"/>
    <n v="21"/>
    <n v="29"/>
    <n v="29"/>
    <s v="6/24/2017"/>
    <n v="82"/>
    <s v="6/24/2017"/>
    <s v="Adequate"/>
    <n v="17155"/>
    <n v="1406710"/>
  </r>
  <r>
    <x v="74"/>
    <s v="TLA"/>
    <x v="0"/>
    <s v=""/>
    <s v=""/>
    <n v="0"/>
    <s v="003"/>
    <s v="PNM-TLA-003"/>
    <s v="IITDB5?1=&gt;V\.-=WJH5N"/>
    <m/>
    <n v="2"/>
    <n v="2"/>
    <n v="8"/>
    <n v="11"/>
    <n v="11"/>
    <s v="6/6/2017"/>
    <n v="98"/>
    <s v="6/6/2017"/>
    <s v="Adequate"/>
    <n v="15945"/>
    <n v="1562610"/>
  </r>
  <r>
    <x v="82"/>
    <s v="PTA"/>
    <x v="3"/>
    <s v=""/>
    <s v=""/>
    <n v="0"/>
    <s v="002"/>
    <s v="GPZ-PTA-002"/>
    <s v="IITDB55&amp;BON@`FJ@?V30"/>
    <m/>
    <n v="6"/>
    <n v="4"/>
    <n v="11"/>
    <n v="15"/>
    <n v="15"/>
    <s v="7/16/2019"/>
    <n v="94"/>
    <s v="7/16/2019"/>
    <s v="Adequate"/>
    <n v="12313"/>
    <n v="1157422"/>
  </r>
  <r>
    <x v="14"/>
    <s v="APA"/>
    <x v="4"/>
    <s v=""/>
    <s v=""/>
    <n v="0"/>
    <s v="004"/>
    <s v="RWF-APA-004"/>
    <s v="IITDB5509N&lt;W,^&lt;_1+&lt;="/>
    <m/>
    <n v="28"/>
    <n v="10"/>
    <n v="22"/>
    <n v="31"/>
    <n v="31"/>
    <s v="6/4/2018"/>
    <n v="93"/>
    <s v="6/4/2018"/>
    <s v="Adequate"/>
    <n v="3600"/>
    <n v="334800"/>
  </r>
  <r>
    <x v="96"/>
    <s v="APA"/>
    <x v="4"/>
    <s v=""/>
    <s v=""/>
    <n v="0"/>
    <s v="002"/>
    <s v="D41-APA-002"/>
    <s v="IITDB5M&lt;*+5^&amp;KM(DN&amp;W"/>
    <m/>
    <n v="35"/>
    <n v="25"/>
    <n v="37"/>
    <n v="49"/>
    <n v="49"/>
    <s v="7/16/2019"/>
    <n v="57"/>
    <s v="7/16/2019"/>
    <s v="Degraded"/>
    <n v="4553"/>
    <n v="259521"/>
  </r>
  <r>
    <x v="42"/>
    <s v="APA"/>
    <x v="4"/>
    <s v=""/>
    <s v=""/>
    <n v="0"/>
    <s v="003"/>
    <s v="CFE-APA-003"/>
    <s v="IITDB5S%@YPT6W24(R`^"/>
    <m/>
    <n v="23"/>
    <n v="16"/>
    <n v="25"/>
    <n v="35"/>
    <n v="35"/>
    <s v="6/11/2019"/>
    <n v="77"/>
    <s v="6/11/2019"/>
    <s v="Adequate"/>
    <n v="10657"/>
    <n v="820589"/>
  </r>
  <r>
    <x v="16"/>
    <s v="CTA3"/>
    <x v="2"/>
    <s v=""/>
    <s v=""/>
    <n v="0"/>
    <s v="001"/>
    <s v="MKT-CTA3-001"/>
    <s v="IITDB6=LQ=T0C+.XMP\("/>
    <m/>
    <n v="28"/>
    <n v="20"/>
    <n v="30"/>
    <n v="41"/>
    <n v="41"/>
    <s v="6/19/2017"/>
    <n v="72"/>
    <s v="6/19/2017"/>
    <s v="Adequate"/>
    <n v="19814"/>
    <n v="1426608"/>
  </r>
  <r>
    <x v="28"/>
    <s v="TLA"/>
    <x v="0"/>
    <s v=""/>
    <s v=""/>
    <n v="0"/>
    <s v="002"/>
    <s v="HCO-TLA-002"/>
    <s v="IITDB64KQ?OY&lt;PMC?)VV"/>
    <m/>
    <n v="21"/>
    <n v="14"/>
    <n v="24"/>
    <n v="33"/>
    <n v="33"/>
    <s v="6/13/2017"/>
    <n v="79"/>
    <s v="6/13/2017"/>
    <s v="Adequate"/>
    <n v="5201"/>
    <n v="410879"/>
  </r>
  <r>
    <x v="56"/>
    <s v="RTA"/>
    <x v="6"/>
    <s v=""/>
    <s v=""/>
    <n v="0"/>
    <s v="001"/>
    <s v="BRD-RTA-001"/>
    <s v="IITDB6LZ?XCKN$*,8/6Y"/>
    <m/>
    <n v="17"/>
    <n v="12"/>
    <n v="20"/>
    <n v="28"/>
    <n v="28"/>
    <s v="6/8/2017"/>
    <n v="83"/>
    <s v="6/8/2017"/>
    <s v="Adequate"/>
    <n v="23913"/>
    <n v="1984779"/>
  </r>
  <r>
    <x v="92"/>
    <s v="TLB"/>
    <x v="0"/>
    <s v=""/>
    <s v=""/>
    <n v="0"/>
    <s v="001"/>
    <s v="CKC-TLB-001"/>
    <s v="IITDB6M.3^K%P(@?U\L%"/>
    <m/>
    <n v="67"/>
    <n v="53"/>
    <n v="66"/>
    <n v="80"/>
    <n v="80"/>
    <s v="6/29/2018"/>
    <n v="28"/>
    <s v="6/29/2018"/>
    <s v="Unsatisfactory"/>
    <n v="15043"/>
    <n v="421204"/>
  </r>
  <r>
    <x v="50"/>
    <s v="TLB"/>
    <x v="0"/>
    <s v=""/>
    <s v=""/>
    <n v="0"/>
    <s v="002"/>
    <s v="AUM-TLB-002"/>
    <s v="IITDB6MC$P,Y%@%;6D7V"/>
    <m/>
    <n v="20"/>
    <n v="14"/>
    <n v="23"/>
    <n v="32"/>
    <n v="32"/>
    <s v="6/22/2017"/>
    <n v="80"/>
    <s v="6/22/2017"/>
    <s v="Adequate"/>
    <n v="11999"/>
    <n v="959920"/>
  </r>
  <r>
    <x v="56"/>
    <s v="APB"/>
    <x v="4"/>
    <s v=""/>
    <s v=""/>
    <n v="0"/>
    <s v="002"/>
    <s v="BRD-APB-002"/>
    <s v="IITDB6N0-M*I?U9,^PKY"/>
    <m/>
    <n v="10"/>
    <n v="0"/>
    <n v="1"/>
    <n v="5"/>
    <n v="5"/>
    <s v="6/8/2017"/>
    <n v="96"/>
    <s v="6/8/2017"/>
    <s v="Adequate"/>
    <n v="10608"/>
    <n v="1018368"/>
  </r>
  <r>
    <x v="98"/>
    <s v="TLA"/>
    <x v="0"/>
    <s v=""/>
    <s v=""/>
    <n v="0"/>
    <s v="002"/>
    <s v="HCD-TLA-002"/>
    <s v="IITDB7:,+%WN&lt;5@QYAR/"/>
    <m/>
    <n v="37"/>
    <n v="27"/>
    <n v="38"/>
    <n v="51"/>
    <n v="51"/>
    <s v="6/11/2019"/>
    <n v="63"/>
    <s v="6/11/2019"/>
    <s v="Degraded"/>
    <n v="18438"/>
    <n v="1161594"/>
  </r>
  <r>
    <x v="78"/>
    <s v="TLB"/>
    <x v="0"/>
    <s v=""/>
    <s v=""/>
    <n v="0"/>
    <s v="001"/>
    <s v="MGG-TLB-001"/>
    <s v="IITDB7&gt;&gt;N)YH9R3^$,IM"/>
    <m/>
    <n v="55"/>
    <n v="42"/>
    <n v="55"/>
    <n v="70"/>
    <n v="70"/>
    <s v="5/31/2018"/>
    <n v="11"/>
    <s v="5/31/2018"/>
    <s v="Unsatisfactory"/>
    <n v="9006"/>
    <n v="99066"/>
  </r>
  <r>
    <x v="31"/>
    <s v="TLA"/>
    <x v="0"/>
    <s v=""/>
    <s v=""/>
    <n v="0"/>
    <s v="001"/>
    <s v="MOX-TLA-001"/>
    <s v="IITDB7C%ZPS3S__8C9U5"/>
    <m/>
    <n v="53"/>
    <n v="40"/>
    <n v="53"/>
    <n v="68"/>
    <n v="68"/>
    <s v="6/11/2019"/>
    <n v="19"/>
    <s v="6/11/2019"/>
    <s v="Unsatisfactory"/>
    <n v="13166"/>
    <n v="250154"/>
  </r>
  <r>
    <x v="1"/>
    <s v="TLA"/>
    <x v="0"/>
    <s v=""/>
    <s v=""/>
    <n v="0"/>
    <s v="004"/>
    <s v="04Y-TLA-004"/>
    <s v="IITDB8&amp;P6%1K.:$@N1F^"/>
    <m/>
    <n v="15"/>
    <n v="10"/>
    <n v="18"/>
    <n v="26"/>
    <n v="26"/>
    <s v="6/14/2017"/>
    <n v="85"/>
    <s v="6/14/2017"/>
    <s v="Adequate"/>
    <n v="23170"/>
    <n v="1969450"/>
  </r>
  <r>
    <x v="79"/>
    <s v="CTA"/>
    <x v="2"/>
    <s v=""/>
    <s v=""/>
    <n v="0"/>
    <s v="003"/>
    <s v="SAZ-CTA-003"/>
    <s v="IITDB8*4BD4WU%TI&amp;&amp;YS"/>
    <m/>
    <n v="16"/>
    <n v="11"/>
    <n v="19"/>
    <n v="27"/>
    <n v="27"/>
    <s v="7/16/2019"/>
    <n v="84"/>
    <s v="7/16/2019"/>
    <s v="Adequate"/>
    <n v="4503"/>
    <n v="378252"/>
  </r>
  <r>
    <x v="98"/>
    <s v="TLA"/>
    <x v="0"/>
    <s v=""/>
    <s v=""/>
    <n v="0"/>
    <s v="004"/>
    <s v="HCD-TLA-004"/>
    <s v="IITDB8A6S.WNB-S,K4W6"/>
    <m/>
    <n v="92"/>
    <n v="65"/>
    <n v="76"/>
    <n v="85"/>
    <n v="85"/>
    <s v="6/11/2019"/>
    <n v="26"/>
    <s v="6/11/2019"/>
    <s v="Unsatisfactory"/>
    <n v="6400"/>
    <n v="166400"/>
  </r>
  <r>
    <x v="63"/>
    <s v="TXRose"/>
    <x v="9"/>
    <s v=""/>
    <s v=""/>
    <n v="0"/>
    <s v="001"/>
    <s v="BJI-TXRose-001"/>
    <s v="IITDB8F:U,DB;G6#;.`7"/>
    <m/>
    <n v="5"/>
    <n v="4"/>
    <n v="10"/>
    <n v="14"/>
    <n v="14"/>
    <s v="7/1/2018"/>
    <n v="95"/>
    <s v="7/1/2018"/>
    <s v="Adequate"/>
    <n v="22176"/>
    <n v="2106720"/>
  </r>
  <r>
    <x v="46"/>
    <s v="RY1331"/>
    <x v="1"/>
    <s v="1331"/>
    <s v="13/31"/>
    <n v="1"/>
    <s v="003"/>
    <s v="STC-RY1331-003"/>
    <s v="IITDBLHJ7])CM0DCS]Y2"/>
    <m/>
    <n v="13"/>
    <n v="0"/>
    <n v="5"/>
    <n v="10"/>
    <n v="10"/>
    <s v="5/31/2018"/>
    <n v="94"/>
    <s v="5/31/2018"/>
    <s v="Adequate"/>
    <n v="316401"/>
    <n v="29741694"/>
  </r>
  <r>
    <x v="104"/>
    <s v="TLA"/>
    <x v="0"/>
    <s v=""/>
    <s v=""/>
    <n v="0"/>
    <s v="001"/>
    <s v="TOB-TLA-001"/>
    <s v="IITDB8H_5H&gt;NB&amp;O#0`IY"/>
    <m/>
    <n v="51"/>
    <n v="38"/>
    <n v="51"/>
    <n v="66"/>
    <n v="66"/>
    <s v="6/21/2017"/>
    <n v="31"/>
    <s v="6/21/2017"/>
    <s v="Unsatisfactory"/>
    <n v="52809"/>
    <n v="1637079"/>
  </r>
  <r>
    <x v="92"/>
    <s v="TLA"/>
    <x v="0"/>
    <s v=""/>
    <s v=""/>
    <n v="0"/>
    <s v="001"/>
    <s v="CKC-TLA-001"/>
    <s v="IITDB8VMB&amp;5[7%#+=OP9"/>
    <m/>
    <n v="45"/>
    <n v="33"/>
    <n v="46"/>
    <n v="60"/>
    <n v="60"/>
    <s v="6/29/2018"/>
    <n v="55"/>
    <s v="6/29/2018"/>
    <s v="Unsatisfactory"/>
    <n v="22032"/>
    <n v="1211760"/>
  </r>
  <r>
    <x v="78"/>
    <s v="TLA"/>
    <x v="0"/>
    <s v=""/>
    <s v=""/>
    <n v="0"/>
    <s v="001"/>
    <s v="MGG-TLA-001"/>
    <s v="IITDB9#0/N[@*9&gt;WZHFG"/>
    <m/>
    <n v="35"/>
    <n v="25"/>
    <n v="37"/>
    <n v="49"/>
    <n v="49"/>
    <s v="5/31/2018"/>
    <n v="45"/>
    <s v="5/31/2018"/>
    <s v="Unsatisfactory"/>
    <n v="12303"/>
    <n v="553635"/>
  </r>
  <r>
    <x v="19"/>
    <s v="TLA"/>
    <x v="0"/>
    <s v=""/>
    <s v=""/>
    <n v="0"/>
    <s v="001"/>
    <s v="14Y-TLA-001"/>
    <s v="IITDB9I_B1(9P.?754O8"/>
    <m/>
    <n v="21"/>
    <n v="14"/>
    <n v="24"/>
    <n v="33"/>
    <n v="33"/>
    <s v="6/11/2019"/>
    <n v="79"/>
    <s v="6/11/2019"/>
    <s v="Adequate"/>
    <n v="6936"/>
    <n v="547944"/>
  </r>
  <r>
    <x v="41"/>
    <s v="TLA"/>
    <x v="0"/>
    <s v=""/>
    <s v=""/>
    <n v="0"/>
    <s v="002"/>
    <s v="ADC-TLA-002"/>
    <s v="IITDB9TBM]2GS2UH_NPW"/>
    <m/>
    <n v="16"/>
    <n v="11"/>
    <n v="19"/>
    <n v="27"/>
    <n v="27"/>
    <s v="6/15/2017"/>
    <n v="84"/>
    <s v="6/15/2017"/>
    <s v="Adequate"/>
    <n v="10238"/>
    <n v="859992"/>
  </r>
  <r>
    <x v="67"/>
    <s v="RY1129"/>
    <x v="1"/>
    <s v="1129"/>
    <s v="11/29"/>
    <n v="1"/>
    <s v="001"/>
    <s v="TKC-RY1129-001"/>
    <s v="053096123MV=.S3W/T+Z"/>
    <m/>
    <n v="41"/>
    <n v="30"/>
    <n v="42"/>
    <n v="55"/>
    <n v="55"/>
    <s v="6/11/2019"/>
    <n v="59"/>
    <s v="6/11/2019"/>
    <s v="Degraded"/>
    <n v="239496"/>
    <n v="14130264"/>
  </r>
  <r>
    <x v="103"/>
    <s v="TLB"/>
    <x v="0"/>
    <s v=""/>
    <s v=""/>
    <n v="0"/>
    <s v="001"/>
    <s v="Y63-TLB-001"/>
    <s v="IITDBA;UR&lt;-AQ#F5O45_"/>
    <m/>
    <n v="7"/>
    <n v="5"/>
    <n v="11"/>
    <n v="16"/>
    <n v="16"/>
    <s v="6/16/2017"/>
    <n v="93"/>
    <s v="6/16/2017"/>
    <s v="Adequate"/>
    <n v="31184"/>
    <n v="2900112"/>
  </r>
  <r>
    <x v="77"/>
    <s v="CTB"/>
    <x v="2"/>
    <s v=""/>
    <s v=""/>
    <n v="0"/>
    <s v="001"/>
    <s v="JYG-CTB-001"/>
    <s v="IITDBA?KJ:;(?U2G+%EM"/>
    <m/>
    <n v="33"/>
    <n v="23"/>
    <n v="35"/>
    <n v="47"/>
    <n v="47"/>
    <s v="6/11/2019"/>
    <n v="67"/>
    <s v="6/11/2019"/>
    <s v="Degraded"/>
    <n v="5760"/>
    <n v="385920"/>
  </r>
  <r>
    <x v="20"/>
    <s v="APA"/>
    <x v="4"/>
    <s v=""/>
    <s v=""/>
    <n v="0"/>
    <s v="002"/>
    <s v="AEL-APA-002"/>
    <s v="IITDBAD/`;C&gt;9.2(+VH$"/>
    <m/>
    <n v="19"/>
    <n v="13"/>
    <n v="22"/>
    <n v="31"/>
    <n v="31"/>
    <s v="6/11/2019"/>
    <n v="81"/>
    <s v="6/11/2019"/>
    <s v="Adequate"/>
    <n v="27682"/>
    <n v="2242242"/>
  </r>
  <r>
    <x v="10"/>
    <s v="CTB"/>
    <x v="2"/>
    <s v=""/>
    <s v=""/>
    <n v="0"/>
    <s v="002"/>
    <s v="12D-CTB-002"/>
    <s v="IITDBAHM&lt;B,:0G.=/@15"/>
    <m/>
    <n v="0"/>
    <n v="0"/>
    <n v="0"/>
    <n v="0"/>
    <n v="0"/>
    <s v="7/16/2019"/>
    <n v="100"/>
    <s v="7/16/2019"/>
    <s v="Adequate"/>
    <n v="4158"/>
    <n v="415800"/>
  </r>
  <r>
    <x v="49"/>
    <s v="APA"/>
    <x v="4"/>
    <s v=""/>
    <s v=""/>
    <n v="0"/>
    <s v="003"/>
    <s v="AIT-APA-003"/>
    <s v="IITDBAK;4.(D(AJWVKI%"/>
    <m/>
    <n v="50"/>
    <n v="37"/>
    <n v="50"/>
    <n v="65"/>
    <n v="65"/>
    <s v="7/16/2019"/>
    <n v="32"/>
    <s v="7/16/2019"/>
    <s v="Unsatisfactory"/>
    <n v="10502"/>
    <n v="336064"/>
  </r>
  <r>
    <x v="45"/>
    <s v="TLH"/>
    <x v="0"/>
    <s v=""/>
    <s v=""/>
    <n v="0"/>
    <s v="001"/>
    <s v="FBL-TLH-001"/>
    <s v="IITDBAK`Y\\S%`-K^KB&gt;"/>
    <m/>
    <n v="10"/>
    <n v="7"/>
    <n v="14"/>
    <n v="20"/>
    <n v="20"/>
    <s v="6/21/2017"/>
    <n v="90"/>
    <s v="6/21/2017"/>
    <s v="Adequate"/>
    <n v="18076"/>
    <n v="1626840"/>
  </r>
  <r>
    <x v="55"/>
    <s v="TLA"/>
    <x v="0"/>
    <s v=""/>
    <s v=""/>
    <n v="0"/>
    <s v="001"/>
    <s v="VVV-TLA-001"/>
    <s v="IITDBB+=YHZ6PG?^;W%W"/>
    <m/>
    <n v="0"/>
    <n v="0"/>
    <n v="0"/>
    <n v="0"/>
    <n v="0"/>
    <s v="6/17/2017"/>
    <n v="100"/>
    <s v="6/17/2017"/>
    <s v="Adequate"/>
    <n v="15048"/>
    <n v="1504800"/>
  </r>
  <r>
    <x v="104"/>
    <s v="RY1634"/>
    <x v="1"/>
    <s v="1634"/>
    <s v="16/34"/>
    <n v="1"/>
    <s v="001"/>
    <s v="TOB-RY1634-001"/>
    <s v="090397061YG,M%C:E.\X"/>
    <m/>
    <n v="26"/>
    <n v="7"/>
    <n v="20"/>
    <n v="29"/>
    <n v="29"/>
    <s v="6/21/2017"/>
    <n v="90"/>
    <s v="6/21/2017"/>
    <s v="Adequate"/>
    <n v="337718"/>
    <n v="30394620"/>
  </r>
  <r>
    <x v="64"/>
    <s v="TLA"/>
    <x v="0"/>
    <s v=""/>
    <s v=""/>
    <n v="0"/>
    <s v="001"/>
    <s v="LJF-TLA-001"/>
    <s v="IITDBB=OT8*5$.[\T,X("/>
    <m/>
    <n v="51"/>
    <n v="38"/>
    <n v="51"/>
    <n v="66"/>
    <n v="66"/>
    <s v="6/11/2019"/>
    <n v="44"/>
    <s v="6/11/2019"/>
    <s v="Unsatisfactory"/>
    <n v="27094"/>
    <n v="1192136"/>
  </r>
  <r>
    <x v="76"/>
    <s v="TLA"/>
    <x v="0"/>
    <s v=""/>
    <s v=""/>
    <n v="0"/>
    <s v="001"/>
    <s v="HIB-TLA-001"/>
    <s v="IITDBB@IM@_R_OT.DX/$"/>
    <m/>
    <n v="70"/>
    <n v="56"/>
    <n v="69"/>
    <n v="82"/>
    <n v="82"/>
    <s v="6/11/2017"/>
    <n v="26"/>
    <s v="6/11/2017"/>
    <s v="Unsatisfactory"/>
    <n v="55819"/>
    <n v="1451294"/>
  </r>
  <r>
    <x v="51"/>
    <s v="TLA"/>
    <x v="0"/>
    <s v=""/>
    <s v=""/>
    <n v="0"/>
    <s v="001"/>
    <s v="FFM-TLA-001"/>
    <s v="IITDBB@Z,&gt;SW.N)0^W,)"/>
    <m/>
    <n v="1"/>
    <n v="1"/>
    <n v="7"/>
    <n v="10"/>
    <n v="10"/>
    <s v="7/5/2018"/>
    <n v="99"/>
    <s v="7/5/2018"/>
    <s v="Adequate"/>
    <n v="80589"/>
    <n v="7978311"/>
  </r>
  <r>
    <x v="56"/>
    <s v="HP1"/>
    <x v="9"/>
    <s v=""/>
    <s v=""/>
    <n v="0"/>
    <s v="001"/>
    <s v="BRD-HP1-001"/>
    <s v="IITDBB`.(S26XIF]%K%3"/>
    <m/>
    <n v="0"/>
    <n v="0"/>
    <n v="0"/>
    <n v="0"/>
    <n v="0"/>
    <s v="6/8/2017"/>
    <n v="100"/>
    <s v="6/8/2017"/>
    <s v="Adequate"/>
    <n v="3531"/>
    <n v="353100"/>
  </r>
  <r>
    <x v="56"/>
    <s v="APB"/>
    <x v="4"/>
    <s v=""/>
    <s v=""/>
    <n v="0"/>
    <s v="003"/>
    <s v="BRD-APB-003"/>
    <s v="IITDBB``&lt;OE+Z.$:+=0`"/>
    <m/>
    <n v="13"/>
    <n v="9"/>
    <n v="16"/>
    <n v="23"/>
    <n v="23"/>
    <s v="6/8/2017"/>
    <n v="87"/>
    <s v="6/8/2017"/>
    <s v="Adequate"/>
    <n v="71051"/>
    <n v="6181437"/>
  </r>
  <r>
    <x v="87"/>
    <s v="RY422"/>
    <x v="1"/>
    <s v="422"/>
    <s v="04/22"/>
    <n v="0"/>
    <s v="001"/>
    <s v="TVF-RY422-001"/>
    <s v="IITDB;?*5\1(].WNBOKB"/>
    <m/>
    <n v="22"/>
    <n v="15"/>
    <n v="25"/>
    <n v="34"/>
    <n v="34"/>
    <s v="7/16/2019"/>
    <n v="78"/>
    <s v="7/16/2019"/>
    <s v="Adequate"/>
    <n v="365779"/>
    <n v="28530762"/>
  </r>
  <r>
    <x v="98"/>
    <s v="TLA"/>
    <x v="0"/>
    <s v=""/>
    <s v=""/>
    <n v="0"/>
    <s v="003"/>
    <s v="HCD-TLA-003"/>
    <s v="IITDBBK().I5H*QL&lt;F.S"/>
    <m/>
    <n v="49"/>
    <n v="36"/>
    <n v="50"/>
    <n v="64"/>
    <n v="64"/>
    <s v="6/11/2019"/>
    <n v="46"/>
    <s v="6/11/2019"/>
    <s v="Unsatisfactory"/>
    <n v="40033"/>
    <n v="1841518"/>
  </r>
  <r>
    <x v="97"/>
    <s v="CTA3"/>
    <x v="2"/>
    <s v=""/>
    <s v=""/>
    <n v="0"/>
    <s v="001"/>
    <s v="Y49-CTA3-001"/>
    <s v="IITDBBV$#;GUF\*[J5?_"/>
    <m/>
    <n v="17"/>
    <n v="12"/>
    <n v="20"/>
    <n v="28"/>
    <n v="28"/>
    <s v="7/16/2019"/>
    <n v="83"/>
    <s v="7/16/2019"/>
    <s v="Adequate"/>
    <n v="7613"/>
    <n v="631879"/>
  </r>
  <r>
    <x v="97"/>
    <s v="TLA"/>
    <x v="0"/>
    <s v=""/>
    <s v=""/>
    <n v="0"/>
    <s v="001"/>
    <s v="Y49-TLA-001"/>
    <s v="IITDBC]%^+0Z[#L3[#5#"/>
    <m/>
    <n v="17"/>
    <n v="12"/>
    <n v="20"/>
    <n v="28"/>
    <n v="28"/>
    <s v="7/16/2019"/>
    <n v="80"/>
    <s v="7/16/2019"/>
    <s v="Adequate"/>
    <n v="42807"/>
    <n v="3424560"/>
  </r>
  <r>
    <x v="26"/>
    <s v="TLGOLF"/>
    <x v="0"/>
    <s v=""/>
    <s v=""/>
    <n v="0"/>
    <s v="001"/>
    <s v="SGS-TLGOLF-001"/>
    <s v="IITDBC`O*V+9LHJO&amp;DOV"/>
    <m/>
    <n v="10"/>
    <n v="7"/>
    <n v="14"/>
    <n v="20"/>
    <n v="20"/>
    <s v="6/24/2017"/>
    <n v="90"/>
    <s v="6/24/2017"/>
    <s v="Adequate"/>
    <n v="7226"/>
    <n v="650340"/>
  </r>
  <r>
    <x v="87"/>
    <s v="RY1331"/>
    <x v="1"/>
    <s v="1331"/>
    <s v="13/31"/>
    <n v="1"/>
    <s v="002"/>
    <s v="TVF-RY1331-002"/>
    <s v="053096123&amp;Y#]&gt;N-X,2@"/>
    <m/>
    <n v="15"/>
    <n v="10"/>
    <n v="18"/>
    <n v="26"/>
    <n v="26"/>
    <s v="7/16/2019"/>
    <n v="85"/>
    <s v="7/16/2019"/>
    <s v="Adequate"/>
    <n v="325060"/>
    <n v="27630100"/>
  </r>
  <r>
    <x v="12"/>
    <s v="TLA"/>
    <x v="0"/>
    <s v=""/>
    <s v=""/>
    <n v="0"/>
    <s v="001"/>
    <s v="GYL-TLA-001"/>
    <s v="IITDBCK31K_WH?/7%YF5"/>
    <m/>
    <n v="67"/>
    <n v="53"/>
    <n v="66"/>
    <n v="80"/>
    <n v="80"/>
    <s v="6/11/2019"/>
    <n v="0"/>
    <s v="6/11/2019"/>
    <s v="Unsatisfactory"/>
    <n v="76612"/>
    <n v="0"/>
  </r>
  <r>
    <x v="39"/>
    <s v="TLC"/>
    <x v="0"/>
    <s v=""/>
    <s v=""/>
    <n v="0"/>
    <s v="001"/>
    <s v="ACQ-TLC-001"/>
    <s v="IITDBCTG777@$OP\&amp;LON"/>
    <m/>
    <n v="9"/>
    <n v="6"/>
    <n v="13"/>
    <n v="19"/>
    <n v="19"/>
    <s v="6/11/2019"/>
    <n v="91"/>
    <s v="6/11/2019"/>
    <s v="Adequate"/>
    <n v="21033"/>
    <n v="1914003"/>
  </r>
  <r>
    <x v="46"/>
    <s v="RP2"/>
    <x v="7"/>
    <s v=""/>
    <s v=""/>
    <n v="0"/>
    <s v="001"/>
    <s v="STC-RP2-001"/>
    <s v="IITDBCV`=6UWJ&amp;N`@@E["/>
    <m/>
    <n v="0"/>
    <n v="0"/>
    <n v="0"/>
    <n v="0"/>
    <n v="0"/>
    <s v="5/31/2018"/>
    <n v="100"/>
    <s v="5/31/2018"/>
    <s v="Adequate"/>
    <n v="23636"/>
    <n v="2363600"/>
  </r>
  <r>
    <x v="26"/>
    <s v="TLCESSNA"/>
    <x v="0"/>
    <s v=""/>
    <s v=""/>
    <n v="0"/>
    <s v="001"/>
    <s v="SGS-TLCESSNA-001"/>
    <s v="IITDBD%O](80`BKHB&lt;@%"/>
    <m/>
    <n v="0"/>
    <n v="0"/>
    <n v="0"/>
    <n v="0"/>
    <n v="0"/>
    <s v="6/24/2017"/>
    <n v="100"/>
    <s v="6/24/2017"/>
    <s v="Adequate"/>
    <n v="23632"/>
    <n v="2363200"/>
  </r>
  <r>
    <x v="18"/>
    <s v="TLF"/>
    <x v="0"/>
    <s v=""/>
    <s v=""/>
    <n v="0"/>
    <s v="001"/>
    <s v="RGK-TLF-001"/>
    <s v="IITDBD7C4-9OQ4#=[]$A"/>
    <m/>
    <n v="63"/>
    <n v="49"/>
    <n v="62"/>
    <n v="77"/>
    <n v="77"/>
    <s v="6/23/2017"/>
    <n v="34"/>
    <s v="6/23/2017"/>
    <s v="Unsatisfactory"/>
    <n v="6683"/>
    <n v="227222"/>
  </r>
  <r>
    <x v="10"/>
    <s v="TLA"/>
    <x v="0"/>
    <s v=""/>
    <s v=""/>
    <n v="0"/>
    <s v="001"/>
    <s v="12D-TLA-001"/>
    <s v="IITDBDBHB%XB&gt;3RK:G&gt;;"/>
    <m/>
    <n v="4"/>
    <n v="3"/>
    <n v="9"/>
    <n v="13"/>
    <n v="13"/>
    <s v="7/16/2019"/>
    <n v="75"/>
    <s v="7/16/2019"/>
    <s v="Adequate"/>
    <n v="9167"/>
    <n v="687525"/>
  </r>
  <r>
    <x v="17"/>
    <s v="TLD"/>
    <x v="0"/>
    <s v=""/>
    <s v=""/>
    <n v="0"/>
    <s v="001"/>
    <s v="12Y-TLD-001"/>
    <s v="IITDBDD%BDL)0L`W@R@*"/>
    <m/>
    <n v="39"/>
    <n v="28"/>
    <n v="40"/>
    <n v="53"/>
    <n v="53"/>
    <s v="6/20/2017"/>
    <n v="61"/>
    <s v="6/20/2017"/>
    <s v="Degraded"/>
    <n v="13611"/>
    <n v="830271"/>
  </r>
  <r>
    <x v="99"/>
    <s v="PTA"/>
    <x v="3"/>
    <s v=""/>
    <s v=""/>
    <n v="0"/>
    <s v="002"/>
    <s v="MVE-PTA-002"/>
    <s v="IITDBE,&gt;8G7$,Q%UJ*FQ"/>
    <m/>
    <n v="15"/>
    <n v="10"/>
    <n v="18"/>
    <n v="26"/>
    <n v="26"/>
    <s v="6/3/2018"/>
    <n v="85"/>
    <s v="6/3/2018"/>
    <s v="Adequate"/>
    <n v="40930"/>
    <n v="3479050"/>
  </r>
  <r>
    <x v="42"/>
    <s v="TLA"/>
    <x v="0"/>
    <s v=""/>
    <s v=""/>
    <n v="0"/>
    <s v="002"/>
    <s v="CFE-TLA-002"/>
    <s v="IITDBE,7*P1.;RVYL5=T"/>
    <m/>
    <n v="57"/>
    <n v="43"/>
    <n v="57"/>
    <n v="71"/>
    <n v="71"/>
    <s v="6/11/2019"/>
    <n v="15"/>
    <s v="6/11/2019"/>
    <s v="Unsatisfactory"/>
    <n v="8900"/>
    <n v="133500"/>
  </r>
  <r>
    <x v="88"/>
    <s v="TLA"/>
    <x v="0"/>
    <s v=""/>
    <s v=""/>
    <n v="0"/>
    <s v="001"/>
    <s v="LYV-TLA-001"/>
    <s v="IITDBE53SLAH.8IU)52X"/>
    <m/>
    <n v="29"/>
    <n v="20"/>
    <n v="31"/>
    <n v="42"/>
    <n v="42"/>
    <s v="6/5/2018"/>
    <n v="70"/>
    <s v="6/5/2018"/>
    <s v="Degraded"/>
    <n v="75781"/>
    <n v="5304670"/>
  </r>
  <r>
    <x v="15"/>
    <s v="RTA"/>
    <x v="6"/>
    <s v=""/>
    <s v=""/>
    <n v="0"/>
    <s v="001"/>
    <s v="ELO-RTA-001"/>
    <s v="IITDBE7BCZ_/60MTI.24"/>
    <m/>
    <n v="0"/>
    <n v="0"/>
    <n v="0"/>
    <n v="0"/>
    <n v="0"/>
    <s v="6/10/2017"/>
    <n v="100"/>
    <s v="6/10/2017"/>
    <s v="Adequate"/>
    <n v="17779"/>
    <n v="1777900"/>
  </r>
  <r>
    <x v="18"/>
    <s v="APA"/>
    <x v="4"/>
    <s v=""/>
    <s v=""/>
    <n v="0"/>
    <s v="005"/>
    <s v="RGK-APA-005"/>
    <s v="IITDBE8J^6SX/%3)BT9="/>
    <m/>
    <n v="7"/>
    <n v="5"/>
    <n v="11"/>
    <n v="16"/>
    <n v="16"/>
    <s v="6/23/2017"/>
    <n v="93"/>
    <s v="6/23/2017"/>
    <s v="Adequate"/>
    <n v="14200"/>
    <n v="1320600"/>
  </r>
  <r>
    <x v="8"/>
    <s v="TLA"/>
    <x v="0"/>
    <s v=""/>
    <s v=""/>
    <n v="0"/>
    <s v="001"/>
    <s v="D42-TLA-001"/>
    <s v="IITDBEETS@DO;$%,)5T$"/>
    <m/>
    <n v="28"/>
    <n v="20"/>
    <n v="30"/>
    <n v="41"/>
    <n v="41"/>
    <s v="6/4/2018"/>
    <n v="72"/>
    <s v="6/4/2018"/>
    <s v="Adequate"/>
    <n v="23088"/>
    <n v="1662336"/>
  </r>
  <r>
    <x v="7"/>
    <s v="PTA"/>
    <x v="3"/>
    <s v=""/>
    <s v=""/>
    <n v="0"/>
    <s v="001"/>
    <s v="FSE-PTA-001"/>
    <s v="IITDBEHV%N&lt;U6WD*,R6="/>
    <m/>
    <n v="7"/>
    <n v="5"/>
    <n v="11"/>
    <n v="16"/>
    <n v="16"/>
    <s v="7/1/2018"/>
    <n v="92"/>
    <s v="7/1/2018"/>
    <s v="Adequate"/>
    <n v="131418"/>
    <n v="12090456"/>
  </r>
  <r>
    <x v="12"/>
    <s v="TLA"/>
    <x v="0"/>
    <s v=""/>
    <s v=""/>
    <n v="0"/>
    <s v="002"/>
    <s v="GYL-TLA-002"/>
    <s v="IITDBEY\OAAG,E;5$Y8P"/>
    <m/>
    <n v="67"/>
    <n v="53"/>
    <n v="66"/>
    <n v="80"/>
    <n v="80"/>
    <s v="6/11/2019"/>
    <n v="21"/>
    <s v="6/11/2019"/>
    <s v="Unsatisfactory"/>
    <n v="18541"/>
    <n v="389361"/>
  </r>
  <r>
    <x v="63"/>
    <s v="PTA"/>
    <x v="3"/>
    <s v=""/>
    <s v=""/>
    <n v="0"/>
    <s v="001"/>
    <s v="BJI-PTA-001"/>
    <s v="IITDBF$&lt;10&lt;=VD[C&gt;V%A"/>
    <m/>
    <n v="7"/>
    <n v="5"/>
    <n v="11"/>
    <n v="16"/>
    <n v="16"/>
    <s v="7/1/2018"/>
    <n v="93"/>
    <s v="7/1/2018"/>
    <s v="Adequate"/>
    <n v="76231"/>
    <n v="7089483"/>
  </r>
  <r>
    <x v="76"/>
    <s v="ADNR"/>
    <x v="9"/>
    <s v=""/>
    <s v=""/>
    <n v="0"/>
    <s v="001"/>
    <s v="HIB-ADNR-001"/>
    <s v="IITDBF$KMAJ=%L@`Z\]H"/>
    <m/>
    <n v="58"/>
    <n v="44"/>
    <n v="58"/>
    <n v="72"/>
    <n v="72"/>
    <s v="6/11/2017"/>
    <n v="26"/>
    <s v="6/11/2017"/>
    <s v="Unsatisfactory"/>
    <n v="90751"/>
    <n v="2359526"/>
  </r>
  <r>
    <x v="100"/>
    <s v="PTA"/>
    <x v="3"/>
    <s v=""/>
    <s v=""/>
    <n v="0"/>
    <s v="002"/>
    <s v="OWA-PTA-002"/>
    <s v="IITDBF)I&gt;KRBBQ^;^?6L"/>
    <m/>
    <n v="5"/>
    <n v="0"/>
    <n v="0"/>
    <n v="0"/>
    <n v="0"/>
    <s v="6/11/2019"/>
    <n v="95"/>
    <s v="6/11/2019"/>
    <s v="Adequate"/>
    <n v="8950"/>
    <n v="850250"/>
  </r>
  <r>
    <x v="77"/>
    <s v="PPTA"/>
    <x v="5"/>
    <s v=""/>
    <s v=""/>
    <n v="0"/>
    <s v="001"/>
    <s v="JYG-PPTA-001"/>
    <s v="IITDBF=V&amp;P/NKE\X-`F_"/>
    <m/>
    <n v="8"/>
    <n v="6"/>
    <n v="12"/>
    <n v="18"/>
    <n v="18"/>
    <s v="6/11/2019"/>
    <n v="92"/>
    <s v="6/11/2019"/>
    <s v="Adequate"/>
    <n v="4578"/>
    <n v="421176"/>
  </r>
  <r>
    <x v="87"/>
    <s v="RY1331"/>
    <x v="1"/>
    <s v="1331"/>
    <s v="13/31"/>
    <n v="1"/>
    <s v="003"/>
    <s v="TVF-RY1331-003"/>
    <s v="053096123T?IK0MJJI8`"/>
    <m/>
    <n v="10"/>
    <n v="7"/>
    <n v="14"/>
    <n v="20"/>
    <n v="20"/>
    <s v="7/16/2019"/>
    <n v="90"/>
    <s v="7/16/2019"/>
    <s v="Adequate"/>
    <n v="326342"/>
    <n v="29370780"/>
  </r>
  <r>
    <x v="87"/>
    <s v="PTA"/>
    <x v="3"/>
    <s v=""/>
    <s v=""/>
    <n v="0"/>
    <s v="003"/>
    <s v="TVF-PTA-003"/>
    <s v="IITDBFEQU?2;-0*54&amp;`&amp;"/>
    <m/>
    <n v="20"/>
    <n v="14"/>
    <n v="23"/>
    <n v="32"/>
    <n v="32"/>
    <s v="7/16/2019"/>
    <n v="80"/>
    <s v="7/16/2019"/>
    <s v="Adequate"/>
    <n v="50334"/>
    <n v="4026720"/>
  </r>
  <r>
    <x v="13"/>
    <s v="TLA"/>
    <x v="0"/>
    <s v=""/>
    <s v=""/>
    <n v="0"/>
    <s v="001"/>
    <s v="ONA-TLA-001"/>
    <s v="IITDBFG957&gt;OJY`#VRXG"/>
    <m/>
    <n v="57"/>
    <n v="43"/>
    <n v="57"/>
    <n v="71"/>
    <n v="71"/>
    <s v="6/8/2018"/>
    <n v="21"/>
    <s v="6/8/2018"/>
    <s v="Unsatisfactory"/>
    <n v="71487"/>
    <n v="1501227"/>
  </r>
  <r>
    <x v="16"/>
    <s v="TLA"/>
    <x v="0"/>
    <s v=""/>
    <s v=""/>
    <n v="0"/>
    <s v="001"/>
    <s v="MKT-TLA-001"/>
    <s v="IITDBG*54A5@K^$%3A3="/>
    <m/>
    <n v="30"/>
    <n v="21"/>
    <n v="32"/>
    <n v="43"/>
    <n v="43"/>
    <s v="6/19/2017"/>
    <n v="70"/>
    <s v="6/19/2017"/>
    <s v="Degraded"/>
    <n v="113285"/>
    <n v="7929950"/>
  </r>
  <r>
    <x v="42"/>
    <s v="APB"/>
    <x v="4"/>
    <s v=""/>
    <s v=""/>
    <n v="0"/>
    <s v="001"/>
    <s v="CFE-APB-001"/>
    <s v="IITDBG=O0V#+:FP[?(;D"/>
    <m/>
    <n v="14"/>
    <n v="10"/>
    <n v="17"/>
    <n v="25"/>
    <n v="25"/>
    <s v="6/11/2019"/>
    <n v="86"/>
    <s v="6/11/2019"/>
    <s v="Adequate"/>
    <n v="27834"/>
    <n v="2393724"/>
  </r>
  <r>
    <x v="52"/>
    <s v="RTA"/>
    <x v="6"/>
    <s v=""/>
    <s v=""/>
    <n v="0"/>
    <s v="002"/>
    <s v="GHW-RTA-002"/>
    <s v="IITDBG]XEMGR&lt;^S][I@0"/>
    <m/>
    <n v="11"/>
    <n v="8"/>
    <n v="15"/>
    <n v="21"/>
    <n v="21"/>
    <s v="6/16/2017"/>
    <n v="89"/>
    <s v="6/16/2017"/>
    <s v="Adequate"/>
    <n v="14093"/>
    <n v="1254277"/>
  </r>
  <r>
    <x v="18"/>
    <s v="TLE"/>
    <x v="0"/>
    <s v=""/>
    <s v=""/>
    <n v="0"/>
    <s v="001"/>
    <s v="RGK-TLE-001"/>
    <s v="IITDBG2K:/?M4^7]=?WA"/>
    <m/>
    <n v="37"/>
    <n v="27"/>
    <n v="38"/>
    <n v="51"/>
    <n v="51"/>
    <s v="6/23/2017"/>
    <n v="63"/>
    <s v="6/23/2017"/>
    <s v="Degraded"/>
    <n v="11110"/>
    <n v="699930"/>
  </r>
  <r>
    <x v="16"/>
    <s v="RTA"/>
    <x v="6"/>
    <s v=""/>
    <s v=""/>
    <n v="0"/>
    <s v="001"/>
    <s v="MKT-RTA-001"/>
    <s v="IITDBG5\&gt;,6_WVP)C:LQ"/>
    <m/>
    <n v="24"/>
    <n v="17"/>
    <n v="26"/>
    <n v="36"/>
    <n v="36"/>
    <s v="6/19/2017"/>
    <n v="76"/>
    <s v="6/19/2017"/>
    <s v="Adequate"/>
    <n v="12734"/>
    <n v="967784"/>
  </r>
  <r>
    <x v="42"/>
    <s v="PTA"/>
    <x v="3"/>
    <s v=""/>
    <s v=""/>
    <n v="0"/>
    <s v="003"/>
    <s v="CFE-PTA-003"/>
    <s v="IITDBH%.NFS?U0B\NQ=)"/>
    <m/>
    <n v="12"/>
    <n v="8"/>
    <n v="16"/>
    <n v="22"/>
    <n v="22"/>
    <s v="6/11/2019"/>
    <n v="88"/>
    <s v="6/11/2019"/>
    <s v="Adequate"/>
    <n v="68264"/>
    <n v="6007232"/>
  </r>
  <r>
    <x v="61"/>
    <s v="APA"/>
    <x v="4"/>
    <s v=""/>
    <s v=""/>
    <n v="0"/>
    <s v="003"/>
    <s v="ROX-APA-003"/>
    <s v="IITDBH(%3&amp;@4J&gt;ZF&lt;UY5"/>
    <m/>
    <n v="10"/>
    <n v="0"/>
    <n v="1"/>
    <n v="5"/>
    <n v="5"/>
    <s v="6/13/2017"/>
    <n v="96"/>
    <s v="6/13/2017"/>
    <s v="Adequate"/>
    <n v="4199"/>
    <n v="403104"/>
  </r>
  <r>
    <x v="94"/>
    <s v="CTA1"/>
    <x v="2"/>
    <s v=""/>
    <s v=""/>
    <n v="0"/>
    <s v="001"/>
    <s v="CQM-CTA1-001"/>
    <s v="IITDBH\HY\`VAJA$/FM."/>
    <m/>
    <n v="18"/>
    <n v="12"/>
    <n v="21"/>
    <n v="29"/>
    <n v="29"/>
    <s v="6/12/2017"/>
    <n v="79"/>
    <s v="6/12/2017"/>
    <s v="Adequate"/>
    <n v="18456"/>
    <n v="1458024"/>
  </r>
  <r>
    <x v="90"/>
    <s v="TLA"/>
    <x v="0"/>
    <s v=""/>
    <s v=""/>
    <n v="0"/>
    <s v="003"/>
    <s v="JKJ-TLA-003"/>
    <s v="IITDBH3QB-,3*K.R2B9&gt;"/>
    <m/>
    <n v="13"/>
    <n v="9"/>
    <n v="16"/>
    <n v="23"/>
    <n v="23"/>
    <s v="7/4/2018"/>
    <n v="81"/>
    <s v="7/4/2018"/>
    <s v="Adequate"/>
    <n v="22005"/>
    <n v="1782405"/>
  </r>
  <r>
    <x v="39"/>
    <s v="TLA"/>
    <x v="0"/>
    <s v=""/>
    <s v=""/>
    <n v="0"/>
    <s v="002"/>
    <s v="ACQ-TLA-002"/>
    <s v="IITDBH9-G*$VM.#/*7W-"/>
    <m/>
    <n v="34"/>
    <n v="24"/>
    <n v="36"/>
    <n v="48"/>
    <n v="48"/>
    <s v="6/11/2019"/>
    <n v="63"/>
    <s v="6/11/2019"/>
    <s v="Degraded"/>
    <n v="22477"/>
    <n v="1416051"/>
  </r>
  <r>
    <x v="91"/>
    <s v="TLA"/>
    <x v="0"/>
    <s v=""/>
    <s v=""/>
    <n v="0"/>
    <s v="001"/>
    <s v="CHU-TLA-001"/>
    <s v="IITDBHV0K-,U)G-4/F]E"/>
    <m/>
    <n v="0"/>
    <n v="0"/>
    <n v="0"/>
    <n v="0"/>
    <n v="0"/>
    <s v="6/23/2017"/>
    <n v="100"/>
    <s v="6/23/2017"/>
    <s v="Adequate"/>
    <n v="12716"/>
    <n v="1271600"/>
  </r>
  <r>
    <x v="76"/>
    <s v="TLA"/>
    <x v="0"/>
    <s v=""/>
    <s v=""/>
    <n v="0"/>
    <s v="003"/>
    <s v="HIB-TLA-003"/>
    <s v="IITDBHZU3LA*P&lt;3$)-6\"/>
    <m/>
    <n v="34"/>
    <n v="24"/>
    <n v="36"/>
    <n v="48"/>
    <n v="48"/>
    <s v="6/11/2017"/>
    <n v="59"/>
    <s v="6/11/2017"/>
    <s v="Degraded"/>
    <n v="15265"/>
    <n v="900635"/>
  </r>
  <r>
    <x v="26"/>
    <s v="PPTB"/>
    <x v="5"/>
    <s v=""/>
    <s v=""/>
    <n v="0"/>
    <s v="001"/>
    <s v="SGS-PPTB-001"/>
    <s v="IITDBI).0KB\67N[*VZO"/>
    <m/>
    <n v="12"/>
    <n v="8"/>
    <n v="16"/>
    <n v="22"/>
    <n v="22"/>
    <s v="6/24/2017"/>
    <n v="88"/>
    <s v="6/24/2017"/>
    <s v="Adequate"/>
    <n v="131409"/>
    <n v="11563992"/>
  </r>
  <r>
    <x v="45"/>
    <s v="TLD"/>
    <x v="0"/>
    <s v=""/>
    <s v=""/>
    <n v="0"/>
    <s v="001"/>
    <s v="FBL-TLD-001"/>
    <s v="IITDBIH+,`L^&amp;87NN)4%"/>
    <m/>
    <n v="0"/>
    <n v="0"/>
    <n v="0"/>
    <n v="0"/>
    <n v="0"/>
    <s v="6/21/2017"/>
    <n v="100"/>
    <s v="6/21/2017"/>
    <s v="Adequate"/>
    <n v="12613"/>
    <n v="1261300"/>
  </r>
  <r>
    <x v="44"/>
    <s v="TLA"/>
    <x v="0"/>
    <s v=""/>
    <s v=""/>
    <n v="0"/>
    <s v="001"/>
    <s v="CKN-TLA-001"/>
    <s v="IITDBIQGD-LPM\M6HQ8P"/>
    <m/>
    <n v="10"/>
    <n v="7"/>
    <n v="14"/>
    <n v="20"/>
    <n v="20"/>
    <s v="7/3/2018"/>
    <n v="90"/>
    <s v="7/3/2018"/>
    <s v="Adequate"/>
    <n v="97381"/>
    <n v="8764290"/>
  </r>
  <r>
    <x v="31"/>
    <s v="APA"/>
    <x v="4"/>
    <s v=""/>
    <s v=""/>
    <n v="0"/>
    <s v="004"/>
    <s v="MOX-APA-004"/>
    <s v="IITDBIVOMXC#]%YNHR0Y"/>
    <m/>
    <n v="46"/>
    <n v="34"/>
    <n v="47"/>
    <n v="61"/>
    <n v="61"/>
    <s v="6/11/2019"/>
    <n v="47"/>
    <s v="6/11/2019"/>
    <s v="Unsatisfactory"/>
    <n v="16143"/>
    <n v="758721"/>
  </r>
  <r>
    <x v="49"/>
    <s v="APA"/>
    <x v="4"/>
    <s v=""/>
    <s v=""/>
    <n v="0"/>
    <s v="005"/>
    <s v="AIT-APA-005"/>
    <s v="IITDBJ,4;$Y]=ZIA^T&amp;B"/>
    <m/>
    <n v="19"/>
    <n v="13"/>
    <n v="22"/>
    <n v="31"/>
    <n v="31"/>
    <s v="7/16/2019"/>
    <n v="76"/>
    <s v="7/16/2019"/>
    <s v="Adequate"/>
    <n v="4068"/>
    <n v="309168"/>
  </r>
  <r>
    <x v="26"/>
    <s v="TLDECATH"/>
    <x v="0"/>
    <s v=""/>
    <s v=""/>
    <n v="0"/>
    <s v="001"/>
    <s v="SGS-TLDECATH-001"/>
    <s v="IITDBJ;7TND+,3QAJ-M1"/>
    <m/>
    <n v="0"/>
    <n v="0"/>
    <n v="0"/>
    <n v="0"/>
    <n v="0"/>
    <s v="6/24/2017"/>
    <n v="100"/>
    <s v="6/24/2017"/>
    <s v="Adequate"/>
    <n v="20402"/>
    <n v="2040200"/>
  </r>
  <r>
    <x v="76"/>
    <s v="ADNR"/>
    <x v="9"/>
    <s v=""/>
    <s v=""/>
    <n v="0"/>
    <s v="002"/>
    <s v="HIB-ADNR-002"/>
    <s v="IITDBJ?GQ@W5O7\2VMP4"/>
    <m/>
    <n v="47"/>
    <n v="27"/>
    <n v="37"/>
    <n v="49"/>
    <n v="49"/>
    <s v="6/11/2017"/>
    <n v="53"/>
    <s v="6/11/2017"/>
    <s v="Unsatisfactory"/>
    <n v="5917"/>
    <n v="313601"/>
  </r>
  <r>
    <x v="6"/>
    <s v="TLD"/>
    <x v="0"/>
    <s v=""/>
    <s v=""/>
    <n v="0"/>
    <s v="001"/>
    <s v="PWC-TLD-001"/>
    <s v="IITDBJ_-&lt;Q6PVBP\P5UJ"/>
    <m/>
    <n v="37"/>
    <n v="27"/>
    <n v="38"/>
    <n v="51"/>
    <n v="51"/>
    <s v="7/16/2019"/>
    <n v="63"/>
    <s v="7/16/2019"/>
    <s v="Degraded"/>
    <n v="41649"/>
    <n v="2623887"/>
  </r>
  <r>
    <x v="13"/>
    <s v="APA"/>
    <x v="4"/>
    <s v=""/>
    <s v=""/>
    <n v="0"/>
    <s v="002"/>
    <s v="ONA-APA-002"/>
    <s v="IITDBJG%5]9LL23[C6CW"/>
    <m/>
    <n v="41"/>
    <n v="30"/>
    <n v="42"/>
    <n v="55"/>
    <n v="55"/>
    <s v="6/8/2018"/>
    <n v="59"/>
    <s v="6/8/2018"/>
    <s v="Degraded"/>
    <n v="50521"/>
    <n v="2980739"/>
  </r>
  <r>
    <x v="22"/>
    <s v="CTA"/>
    <x v="2"/>
    <s v=""/>
    <s v=""/>
    <n v="0"/>
    <s v="001"/>
    <s v="16D-CTA-001"/>
    <s v="IITDBJM()X6A15UR_6F6"/>
    <m/>
    <n v="19"/>
    <n v="13"/>
    <n v="22"/>
    <n v="31"/>
    <n v="31"/>
    <s v="7/16/2019"/>
    <n v="81"/>
    <s v="7/16/2019"/>
    <s v="Adequate"/>
    <n v="3687"/>
    <n v="298647"/>
  </r>
  <r>
    <x v="10"/>
    <s v="CTA"/>
    <x v="2"/>
    <s v=""/>
    <s v=""/>
    <n v="0"/>
    <s v="001"/>
    <s v="12D-CTA-001"/>
    <s v="IITDBK#+:-:H9,X&gt;];83"/>
    <m/>
    <n v="17"/>
    <n v="12"/>
    <n v="20"/>
    <n v="28"/>
    <n v="28"/>
    <s v="7/16/2019"/>
    <n v="73"/>
    <s v="7/16/2019"/>
    <s v="Adequate"/>
    <n v="7236"/>
    <n v="528228"/>
  </r>
  <r>
    <x v="0"/>
    <s v="TLD"/>
    <x v="0"/>
    <s v=""/>
    <s v=""/>
    <n v="0"/>
    <s v="002"/>
    <s v="LXL-TLD-002"/>
    <s v="IITDBK?$/,#$%&amp;RT_#E6"/>
    <m/>
    <n v="11"/>
    <n v="8"/>
    <n v="15"/>
    <n v="21"/>
    <n v="21"/>
    <s v="7/16/2019"/>
    <n v="89"/>
    <s v="7/16/2019"/>
    <s v="Adequate"/>
    <n v="2994"/>
    <n v="266466"/>
  </r>
  <r>
    <x v="67"/>
    <s v="TLA"/>
    <x v="0"/>
    <s v=""/>
    <s v=""/>
    <n v="0"/>
    <s v="002"/>
    <s v="TKC-TLA-002"/>
    <s v="IITDBK[6R@@;V`=&lt;OAA%"/>
    <m/>
    <n v="42"/>
    <n v="31"/>
    <n v="43"/>
    <n v="57"/>
    <n v="57"/>
    <s v="6/11/2019"/>
    <n v="58"/>
    <s v="6/11/2019"/>
    <s v="Degraded"/>
    <n v="19626"/>
    <n v="1138308"/>
  </r>
  <r>
    <x v="28"/>
    <s v="RTA"/>
    <x v="6"/>
    <s v=""/>
    <s v=""/>
    <n v="0"/>
    <s v="002"/>
    <s v="HCO-RTA-002"/>
    <s v="IITDBK_P+;O=5^)(1?:U"/>
    <m/>
    <n v="24"/>
    <n v="17"/>
    <n v="26"/>
    <n v="36"/>
    <n v="36"/>
    <s v="6/13/2017"/>
    <n v="76"/>
    <s v="6/13/2017"/>
    <s v="Adequate"/>
    <n v="8416"/>
    <n v="639616"/>
  </r>
  <r>
    <x v="26"/>
    <s v="TLINDIA"/>
    <x v="0"/>
    <s v=""/>
    <s v=""/>
    <n v="0"/>
    <s v="001"/>
    <s v="SGS-TLINDIA-001"/>
    <s v="IITDBK8`S\F`))P/8P+J"/>
    <m/>
    <n v="36"/>
    <n v="26"/>
    <n v="37"/>
    <n v="50"/>
    <n v="50"/>
    <s v="6/24/2017"/>
    <n v="64"/>
    <s v="6/24/2017"/>
    <s v="Degraded"/>
    <n v="15601"/>
    <n v="998464"/>
  </r>
  <r>
    <x v="63"/>
    <s v="TLB"/>
    <x v="0"/>
    <s v=""/>
    <s v=""/>
    <n v="0"/>
    <s v="001"/>
    <s v="BJI-TLB-001"/>
    <s v="IITDBKB-K;V)YO^8A2V4"/>
    <m/>
    <n v="11"/>
    <n v="8"/>
    <n v="15"/>
    <n v="21"/>
    <n v="21"/>
    <s v="7/1/2018"/>
    <n v="89"/>
    <s v="7/1/2018"/>
    <s v="Adequate"/>
    <n v="17564"/>
    <n v="1563196"/>
  </r>
  <r>
    <x v="32"/>
    <s v="TLA"/>
    <x v="0"/>
    <s v=""/>
    <s v=""/>
    <n v="0"/>
    <s v="001"/>
    <s v="55Y-TLA-001"/>
    <s v="IITDBL#*`N*1&lt;75B&gt;/%N"/>
    <m/>
    <n v="19"/>
    <n v="13"/>
    <n v="22"/>
    <n v="31"/>
    <n v="31"/>
    <s v="6/7/2018"/>
    <n v="81"/>
    <s v="6/7/2018"/>
    <s v="Adequate"/>
    <n v="7024"/>
    <n v="568944"/>
  </r>
  <r>
    <x v="16"/>
    <s v="CTE"/>
    <x v="2"/>
    <s v=""/>
    <s v=""/>
    <n v="0"/>
    <s v="001"/>
    <s v="MKT-CTE-001"/>
    <s v="IITDBL%JI/1`WO)SLUAB"/>
    <m/>
    <n v="30"/>
    <n v="21"/>
    <n v="32"/>
    <n v="43"/>
    <n v="43"/>
    <s v="6/19/2017"/>
    <n v="70"/>
    <s v="6/19/2017"/>
    <s v="Degraded"/>
    <n v="38848"/>
    <n v="2719360"/>
  </r>
  <r>
    <x v="59"/>
    <s v="APA"/>
    <x v="4"/>
    <s v=""/>
    <s v=""/>
    <n v="0"/>
    <s v="002"/>
    <s v="BDH-APA-002"/>
    <s v="IITDBL6:`ZV3GDTI_S9M"/>
    <m/>
    <n v="9"/>
    <n v="0"/>
    <n v="0"/>
    <n v="3"/>
    <n v="3"/>
    <s v="6/15/2017"/>
    <n v="97"/>
    <s v="6/15/2017"/>
    <s v="Adequate"/>
    <n v="9446"/>
    <n v="916262"/>
  </r>
  <r>
    <x v="49"/>
    <s v="APA"/>
    <x v="4"/>
    <s v=""/>
    <s v=""/>
    <n v="0"/>
    <s v="002"/>
    <s v="AIT-APA-002"/>
    <s v="IITDBL8JP7)1-6I,=AVF"/>
    <m/>
    <n v="37"/>
    <n v="27"/>
    <n v="38"/>
    <n v="51"/>
    <n v="51"/>
    <s v="7/16/2019"/>
    <n v="45"/>
    <s v="7/16/2019"/>
    <s v="Unsatisfactory"/>
    <n v="16757"/>
    <n v="754065"/>
  </r>
  <r>
    <x v="83"/>
    <s v="APA"/>
    <x v="4"/>
    <s v=""/>
    <s v=""/>
    <n v="0"/>
    <s v="001"/>
    <s v="MML-APA-001"/>
    <s v="IITDBL9G/66]XW=[%T97"/>
    <m/>
    <n v="7"/>
    <n v="5"/>
    <n v="11"/>
    <n v="16"/>
    <n v="16"/>
    <s v="6/11/2019"/>
    <n v="93"/>
    <s v="6/11/2019"/>
    <s v="Adequate"/>
    <n v="75425"/>
    <n v="7014525"/>
  </r>
  <r>
    <x v="87"/>
    <s v="RY1331"/>
    <x v="1"/>
    <s v="1331"/>
    <s v="13/31"/>
    <n v="1"/>
    <s v="001"/>
    <s v="TVF-RY1331-001"/>
    <s v="053096123U0Q[/&amp;((8&lt;0"/>
    <m/>
    <n v="10"/>
    <n v="7"/>
    <n v="14"/>
    <n v="20"/>
    <n v="20"/>
    <s v="7/16/2019"/>
    <n v="90"/>
    <s v="7/16/2019"/>
    <s v="Adequate"/>
    <n v="324590"/>
    <n v="29213100"/>
  </r>
  <r>
    <x v="73"/>
    <s v="TLB"/>
    <x v="0"/>
    <s v=""/>
    <s v=""/>
    <n v="0"/>
    <s v="002"/>
    <s v="TWM-TLB-002"/>
    <s v="IITDBLQL0SC&gt;I]A(/PBQ"/>
    <m/>
    <n v="36"/>
    <n v="26"/>
    <n v="37"/>
    <n v="50"/>
    <n v="50"/>
    <s v="6/10/2017"/>
    <n v="64"/>
    <s v="6/10/2017"/>
    <s v="Degraded"/>
    <n v="43283"/>
    <n v="2770112"/>
  </r>
  <r>
    <x v="16"/>
    <s v="PTA"/>
    <x v="3"/>
    <s v=""/>
    <s v=""/>
    <n v="0"/>
    <s v="003"/>
    <s v="MKT-PTA-003"/>
    <s v="IITDBLV\=&lt;^O5^.8I.&gt;7"/>
    <m/>
    <n v="28"/>
    <n v="20"/>
    <n v="30"/>
    <n v="41"/>
    <n v="41"/>
    <s v="6/19/2017"/>
    <n v="72"/>
    <s v="6/19/2017"/>
    <s v="Adequate"/>
    <n v="21945"/>
    <n v="1580040"/>
  </r>
  <r>
    <x v="74"/>
    <s v="CTEX"/>
    <x v="2"/>
    <s v=""/>
    <s v=""/>
    <n v="0"/>
    <s v="001"/>
    <s v="PNM-CTEX-001"/>
    <s v="IITDBM:#%_SVUE7=F_/A"/>
    <m/>
    <n v="3"/>
    <n v="2"/>
    <n v="8"/>
    <n v="12"/>
    <n v="12"/>
    <s v="6/6/2017"/>
    <n v="97"/>
    <s v="6/6/2017"/>
    <s v="Adequate"/>
    <n v="50173"/>
    <n v="4866781"/>
  </r>
  <r>
    <x v="0"/>
    <s v="APB"/>
    <x v="4"/>
    <s v=""/>
    <s v=""/>
    <n v="0"/>
    <s v="001"/>
    <s v="LXL-APB-001"/>
    <s v="IITDBM[A,.N_\TXJU%(."/>
    <m/>
    <n v="37"/>
    <n v="27"/>
    <n v="38"/>
    <n v="51"/>
    <n v="51"/>
    <s v="7/16/2019"/>
    <n v="63"/>
    <s v="7/16/2019"/>
    <s v="Degraded"/>
    <n v="39466"/>
    <n v="2486358"/>
  </r>
  <r>
    <x v="56"/>
    <s v="TDNR"/>
    <x v="9"/>
    <s v=""/>
    <s v=""/>
    <n v="0"/>
    <s v="001"/>
    <s v="BRD-TDNR-001"/>
    <s v="IITDBMJMP;3Z.EBZZZ7@"/>
    <m/>
    <n v="28"/>
    <n v="20"/>
    <n v="30"/>
    <n v="41"/>
    <n v="41"/>
    <s v="6/7/2017"/>
    <n v="72"/>
    <s v="6/7/2017"/>
    <s v="Adequate"/>
    <n v="64298"/>
    <n v="4629456"/>
  </r>
  <r>
    <x v="50"/>
    <s v="APA"/>
    <x v="4"/>
    <s v=""/>
    <s v=""/>
    <n v="0"/>
    <s v="003"/>
    <s v="AUM-APA-003"/>
    <s v="IITDBMJTJ/S$]QMF3,VU"/>
    <m/>
    <n v="10"/>
    <n v="0"/>
    <n v="1"/>
    <n v="5"/>
    <n v="5"/>
    <s v="6/22/2017"/>
    <n v="95"/>
    <s v="6/22/2017"/>
    <s v="Adequate"/>
    <n v="7330"/>
    <n v="696350"/>
  </r>
  <r>
    <x v="82"/>
    <s v="APA"/>
    <x v="4"/>
    <s v=""/>
    <s v=""/>
    <n v="0"/>
    <s v="002"/>
    <s v="GPZ-APA-002"/>
    <s v="IITDBML4V%WMW=%6=B-8"/>
    <m/>
    <n v="0"/>
    <n v="0"/>
    <n v="0"/>
    <n v="0"/>
    <n v="0"/>
    <s v="7/16/2019"/>
    <n v="100"/>
    <s v="7/16/2019"/>
    <s v="Adequate"/>
    <n v="183300"/>
    <n v="18330000"/>
  </r>
  <r>
    <x v="53"/>
    <s v="TLA"/>
    <x v="0"/>
    <s v=""/>
    <s v=""/>
    <n v="0"/>
    <s v="001"/>
    <s v="MZH-TLA-001"/>
    <s v="IITDBN#H&amp;DGIA\A%7=-V"/>
    <m/>
    <n v="61"/>
    <n v="47"/>
    <n v="61"/>
    <n v="75"/>
    <n v="75"/>
    <s v="6/10/2018"/>
    <n v="29"/>
    <s v="6/10/2018"/>
    <s v="Unsatisfactory"/>
    <n v="11181"/>
    <n v="324249"/>
  </r>
  <r>
    <x v="73"/>
    <s v="RY624"/>
    <x v="1"/>
    <s v="624"/>
    <s v="06/24"/>
    <n v="1"/>
    <s v="001"/>
    <s v="TWM-RY624-001"/>
    <s v="053096123RBN2:.T%+S2"/>
    <m/>
    <n v="17"/>
    <n v="12"/>
    <n v="20"/>
    <n v="28"/>
    <n v="28"/>
    <s v="6/10/2017"/>
    <n v="83"/>
    <s v="6/10/2017"/>
    <s v="Adequate"/>
    <n v="330556"/>
    <n v="27436148"/>
  </r>
  <r>
    <x v="56"/>
    <s v="APA"/>
    <x v="4"/>
    <s v=""/>
    <s v=""/>
    <n v="0"/>
    <s v="005"/>
    <s v="BRD-APA-005"/>
    <s v="IITDBN:9NHR^2HZ+O1W&lt;"/>
    <m/>
    <n v="5"/>
    <n v="4"/>
    <n v="10"/>
    <n v="14"/>
    <n v="14"/>
    <s v="6/7/2017"/>
    <n v="95"/>
    <s v="6/7/2017"/>
    <s v="Adequate"/>
    <n v="17777"/>
    <n v="1688815"/>
  </r>
  <r>
    <x v="56"/>
    <s v="TLD"/>
    <x v="0"/>
    <s v=""/>
    <s v=""/>
    <n v="0"/>
    <s v="001"/>
    <s v="BRD-TLD-001"/>
    <s v="IITDBN;.EZ&amp;XPD,^]HYG"/>
    <m/>
    <n v="22"/>
    <n v="15"/>
    <n v="25"/>
    <n v="34"/>
    <n v="34"/>
    <s v="6/7/2017"/>
    <n v="78"/>
    <s v="6/7/2017"/>
    <s v="Adequate"/>
    <n v="18615"/>
    <n v="1451970"/>
  </r>
  <r>
    <x v="73"/>
    <s v="TLC"/>
    <x v="0"/>
    <s v=""/>
    <s v=""/>
    <n v="0"/>
    <s v="002"/>
    <s v="TWM-TLC-002"/>
    <s v="IITDBN@4+=##A.Y8C\E."/>
    <m/>
    <n v="29"/>
    <n v="20"/>
    <n v="31"/>
    <n v="42"/>
    <n v="42"/>
    <s v="6/10/2017"/>
    <n v="62"/>
    <s v="6/10/2017"/>
    <s v="Degraded"/>
    <n v="45197"/>
    <n v="2802214"/>
  </r>
  <r>
    <x v="42"/>
    <s v="TLA"/>
    <x v="0"/>
    <s v=""/>
    <s v=""/>
    <n v="0"/>
    <s v="007"/>
    <s v="CFE-TLA-007"/>
    <s v="IITDBN\^2KO4J5MM4]R-"/>
    <m/>
    <n v="34"/>
    <n v="24"/>
    <n v="36"/>
    <n v="48"/>
    <n v="48"/>
    <s v="6/11/2019"/>
    <n v="63"/>
    <s v="6/11/2019"/>
    <s v="Degraded"/>
    <n v="18526"/>
    <n v="1167138"/>
  </r>
  <r>
    <x v="41"/>
    <s v="TLA"/>
    <x v="0"/>
    <s v=""/>
    <s v=""/>
    <n v="0"/>
    <s v="003"/>
    <s v="ADC-TLA-003"/>
    <s v="IITDBN];&amp;J-M7?YOOIK&gt;"/>
    <m/>
    <n v="13"/>
    <n v="9"/>
    <n v="16"/>
    <n v="23"/>
    <n v="23"/>
    <s v="6/15/2017"/>
    <n v="87"/>
    <s v="6/15/2017"/>
    <s v="Adequate"/>
    <n v="14917"/>
    <n v="1297779"/>
  </r>
  <r>
    <x v="56"/>
    <s v="CTC5"/>
    <x v="2"/>
    <s v=""/>
    <s v=""/>
    <n v="0"/>
    <s v="001"/>
    <s v="BRD-CTC5-001"/>
    <s v="IITDBN26XFRUWUTLOUJ+"/>
    <m/>
    <n v="8"/>
    <n v="6"/>
    <n v="12"/>
    <n v="18"/>
    <n v="18"/>
    <s v="6/8/2017"/>
    <n v="92"/>
    <s v="6/8/2017"/>
    <s v="Adequate"/>
    <n v="28686"/>
    <n v="2639112"/>
  </r>
  <r>
    <x v="58"/>
    <s v="APA"/>
    <x v="4"/>
    <s v=""/>
    <s v=""/>
    <s v="Not in system"/>
    <s v="002"/>
    <s v="BFW-APA-002"/>
    <s v="IITDBN3S9M]5`BGBH=&lt;&gt;"/>
    <m/>
    <n v="37"/>
    <n v="27"/>
    <n v="38"/>
    <n v="51"/>
    <n v="51"/>
    <s v="6/29/2018"/>
    <n v="53"/>
    <s v="6/29/2018"/>
    <s v="Unsatisfactory"/>
    <n v="20888"/>
    <n v="1107064"/>
  </r>
  <r>
    <x v="45"/>
    <s v="PPTA"/>
    <x v="5"/>
    <s v=""/>
    <s v=""/>
    <n v="0"/>
    <s v="001"/>
    <s v="FBL-PPTA-001"/>
    <s v="IITDBN6(_N%K7&amp;*I*W_S"/>
    <m/>
    <n v="20"/>
    <n v="14"/>
    <n v="23"/>
    <n v="32"/>
    <n v="32"/>
    <s v="6/21/2017"/>
    <n v="79"/>
    <s v="6/21/2017"/>
    <s v="Adequate"/>
    <n v="134277"/>
    <n v="10607883"/>
  </r>
  <r>
    <x v="11"/>
    <s v="TLB"/>
    <x v="0"/>
    <s v=""/>
    <s v=""/>
    <n v="0"/>
    <s v="002"/>
    <s v="PKD-TLB-002"/>
    <s v="IITDBN8/&lt;&gt;+FKK&lt;J4]7$"/>
    <m/>
    <n v="30"/>
    <n v="21"/>
    <n v="32"/>
    <n v="43"/>
    <n v="43"/>
    <s v="7/16/2019"/>
    <n v="70"/>
    <s v="7/16/2019"/>
    <s v="Degraded"/>
    <n v="7802"/>
    <n v="546140"/>
  </r>
  <r>
    <x v="47"/>
    <s v="RY1533"/>
    <x v="1"/>
    <s v="1533"/>
    <s v="15/33"/>
    <n v="1"/>
    <s v="001"/>
    <s v="ULM-RY1533-001"/>
    <s v="053096123C0^&lt;QQU968\"/>
    <m/>
    <n v="20"/>
    <n v="14"/>
    <n v="23"/>
    <n v="32"/>
    <n v="32"/>
    <s v="6/11/2019"/>
    <n v="80"/>
    <s v="6/11/2019"/>
    <s v="Adequate"/>
    <n v="541109"/>
    <n v="43288720"/>
  </r>
  <r>
    <x v="57"/>
    <s v="TLB"/>
    <x v="0"/>
    <s v=""/>
    <s v=""/>
    <n v="0"/>
    <s v="001"/>
    <s v="COQ-TLB-001"/>
    <s v="IITDBNN&lt;*HJ&amp;]/PL]\Y;"/>
    <m/>
    <n v="69"/>
    <n v="55"/>
    <n v="68"/>
    <n v="81"/>
    <n v="81"/>
    <s v="6/9/2017"/>
    <n v="23"/>
    <s v="6/9/2017"/>
    <s v="Unsatisfactory"/>
    <n v="44006"/>
    <n v="1012138"/>
  </r>
  <r>
    <x v="19"/>
    <s v="TLA"/>
    <x v="0"/>
    <s v=""/>
    <s v=""/>
    <n v="0"/>
    <s v="002"/>
    <s v="14Y-TLA-002"/>
    <s v="IITDBNRZN5=AM+N[`,-0"/>
    <m/>
    <n v="7"/>
    <n v="5"/>
    <n v="11"/>
    <n v="16"/>
    <n v="16"/>
    <s v="6/11/2019"/>
    <n v="93"/>
    <s v="6/11/2019"/>
    <s v="Adequate"/>
    <n v="8505"/>
    <n v="790965"/>
  </r>
  <r>
    <x v="24"/>
    <s v="CTA"/>
    <x v="2"/>
    <s v=""/>
    <s v=""/>
    <n v="0"/>
    <s v="001"/>
    <s v="3N8-CTA-001"/>
    <s v="IITDBNTA(R2PZ&gt;*G[Q(U"/>
    <m/>
    <n v="16"/>
    <n v="11"/>
    <n v="19"/>
    <n v="27"/>
    <n v="27"/>
    <s v="7/16/2019"/>
    <n v="82"/>
    <s v="7/16/2019"/>
    <s v="Adequate"/>
    <n v="2168"/>
    <n v="177776"/>
  </r>
  <r>
    <x v="15"/>
    <s v="APA"/>
    <x v="4"/>
    <s v=""/>
    <s v=""/>
    <n v="0"/>
    <s v="005"/>
    <s v="ELO-APA-005"/>
    <s v="IITDBNWID_S@2(O;(?\Q"/>
    <m/>
    <n v="0"/>
    <n v="0"/>
    <n v="0"/>
    <n v="0"/>
    <n v="0"/>
    <s v="6/10/2017"/>
    <n v="100"/>
    <s v="6/10/2017"/>
    <s v="Adequate"/>
    <n v="20682"/>
    <n v="2068200"/>
  </r>
  <r>
    <x v="26"/>
    <s v="TLALPHA"/>
    <x v="0"/>
    <s v=""/>
    <s v=""/>
    <n v="0"/>
    <s v="001"/>
    <s v="SGS-TLALPHA-001"/>
    <s v="IITDBO#&gt;-[UN(EN3%PCN"/>
    <m/>
    <n v="14"/>
    <n v="10"/>
    <n v="17"/>
    <n v="25"/>
    <n v="25"/>
    <s v="6/24/2017"/>
    <n v="86"/>
    <s v="6/24/2017"/>
    <s v="Adequate"/>
    <n v="7445"/>
    <n v="640270"/>
  </r>
  <r>
    <x v="16"/>
    <s v="TLE"/>
    <x v="0"/>
    <s v=""/>
    <s v=""/>
    <n v="0"/>
    <s v="002"/>
    <s v="MKT-TLE-002"/>
    <s v="IITDBO#7JQ3M@9,S&gt;%A;"/>
    <m/>
    <n v="9"/>
    <n v="6"/>
    <n v="13"/>
    <n v="19"/>
    <n v="19"/>
    <s v="6/19/2017"/>
    <n v="91"/>
    <s v="6/19/2017"/>
    <s v="Adequate"/>
    <n v="10532"/>
    <n v="958412"/>
  </r>
  <r>
    <x v="11"/>
    <s v="TLC"/>
    <x v="0"/>
    <s v=""/>
    <s v=""/>
    <n v="0"/>
    <s v="002"/>
    <s v="PKD-TLC-002"/>
    <s v="IITDBO2#&amp;)-CH2_;NOHW"/>
    <m/>
    <n v="68"/>
    <n v="54"/>
    <n v="67"/>
    <n v="81"/>
    <n v="81"/>
    <s v="7/16/2019"/>
    <n v="18"/>
    <s v="7/16/2019"/>
    <s v="Unsatisfactory"/>
    <n v="24155"/>
    <n v="434790"/>
  </r>
  <r>
    <x v="42"/>
    <s v="TLA"/>
    <x v="0"/>
    <s v=""/>
    <s v=""/>
    <n v="0"/>
    <s v="005"/>
    <s v="CFE-TLA-005"/>
    <s v="IITDBO3YI\[&lt;KE_?XJ(N"/>
    <m/>
    <n v="7"/>
    <n v="5"/>
    <n v="11"/>
    <n v="16"/>
    <n v="16"/>
    <s v="6/11/2019"/>
    <n v="93"/>
    <s v="6/11/2019"/>
    <s v="Adequate"/>
    <n v="34682"/>
    <n v="3225426"/>
  </r>
  <r>
    <x v="93"/>
    <s v="TLB"/>
    <x v="0"/>
    <s v=""/>
    <s v=""/>
    <n v="0"/>
    <s v="001"/>
    <s v="CNB-TLB-001"/>
    <s v="IITDBO7-?S=AT7\`*=]6"/>
    <m/>
    <n v="37"/>
    <n v="27"/>
    <n v="38"/>
    <n v="51"/>
    <n v="51"/>
    <s v="6/19/2017"/>
    <n v="59"/>
    <s v="6/19/2017"/>
    <s v="Degraded"/>
    <n v="15934"/>
    <n v="940106"/>
  </r>
  <r>
    <x v="31"/>
    <s v="TLA"/>
    <x v="0"/>
    <s v=""/>
    <s v=""/>
    <n v="0"/>
    <s v="002"/>
    <s v="MOX-TLA-002"/>
    <s v="IITDBOB.=_`K&lt;,;S.9E0"/>
    <m/>
    <n v="79"/>
    <n v="64"/>
    <n v="76"/>
    <n v="88"/>
    <n v="88"/>
    <s v="6/11/2019"/>
    <n v="13"/>
    <s v="6/11/2019"/>
    <s v="Unsatisfactory"/>
    <n v="13370"/>
    <n v="173810"/>
  </r>
  <r>
    <x v="26"/>
    <s v="TLHOTEL"/>
    <x v="0"/>
    <s v=""/>
    <s v=""/>
    <n v="0"/>
    <s v="001"/>
    <s v="SGS-TLHOTEL-001"/>
    <s v="IITDBOE]&amp;IF7[0FHQ0]]"/>
    <m/>
    <n v="46"/>
    <n v="34"/>
    <n v="47"/>
    <n v="61"/>
    <n v="61"/>
    <s v="6/24/2017"/>
    <n v="54"/>
    <s v="6/24/2017"/>
    <s v="Unsatisfactory"/>
    <n v="9136"/>
    <n v="493344"/>
  </r>
  <r>
    <x v="20"/>
    <s v="PTA"/>
    <x v="3"/>
    <s v=""/>
    <s v=""/>
    <n v="0"/>
    <s v="001"/>
    <s v="AEL-PTA-001"/>
    <s v="IITDBOL8Q%^FD\\YR&gt;(F"/>
    <m/>
    <n v="8"/>
    <n v="6"/>
    <n v="12"/>
    <n v="18"/>
    <n v="18"/>
    <s v="6/11/2019"/>
    <n v="92"/>
    <s v="6/11/2019"/>
    <s v="Adequate"/>
    <n v="41103"/>
    <n v="3781476"/>
  </r>
  <r>
    <x v="71"/>
    <s v="TLA"/>
    <x v="0"/>
    <s v=""/>
    <s v=""/>
    <n v="0"/>
    <s v="001"/>
    <s v="D14-TLA-001"/>
    <s v="IITDBOM%(*C4P\,05?=D"/>
    <m/>
    <n v="38"/>
    <n v="27"/>
    <n v="39"/>
    <n v="52"/>
    <n v="52"/>
    <s v="7/2/2018"/>
    <n v="62"/>
    <s v="7/2/2018"/>
    <s v="Degraded"/>
    <n v="29296"/>
    <n v="1816352"/>
  </r>
  <r>
    <x v="77"/>
    <s v="CTA"/>
    <x v="2"/>
    <s v=""/>
    <s v=""/>
    <n v="0"/>
    <s v="001"/>
    <s v="JYG-CTA-001"/>
    <s v="IITDBON`@HU3TWU=G1IZ"/>
    <m/>
    <n v="21"/>
    <n v="14"/>
    <n v="24"/>
    <n v="33"/>
    <n v="33"/>
    <s v="6/11/2019"/>
    <n v="79"/>
    <s v="6/11/2019"/>
    <s v="Adequate"/>
    <n v="5084"/>
    <n v="401636"/>
  </r>
  <r>
    <x v="88"/>
    <s v="APA"/>
    <x v="4"/>
    <s v=""/>
    <s v=""/>
    <n v="0"/>
    <s v="002"/>
    <s v="LYV-APA-002"/>
    <s v="IITDBP-CD.,UVDWEO:)X"/>
    <m/>
    <n v="24"/>
    <n v="17"/>
    <n v="26"/>
    <n v="36"/>
    <n v="36"/>
    <s v="6/5/2018"/>
    <n v="76"/>
    <s v="6/5/2018"/>
    <s v="Adequate"/>
    <n v="8749"/>
    <n v="664924"/>
  </r>
  <r>
    <x v="55"/>
    <s v="RY1634"/>
    <x v="1"/>
    <s v="1634"/>
    <s v="16/34"/>
    <n v="1"/>
    <s v="001"/>
    <s v="VVV-RY1634-001"/>
    <s v="053096123C;=FR\##EU)"/>
    <m/>
    <n v="27"/>
    <n v="19"/>
    <n v="29"/>
    <n v="40"/>
    <n v="40"/>
    <s v="6/17/2017"/>
    <n v="73"/>
    <s v="6/17/2017"/>
    <s v="Adequate"/>
    <n v="265596"/>
    <n v="19388508"/>
  </r>
  <r>
    <x v="1"/>
    <s v="TLA"/>
    <x v="0"/>
    <s v=""/>
    <s v=""/>
    <n v="0"/>
    <s v="001"/>
    <s v="04Y-TLA-001"/>
    <s v="IITDBP9+A3&gt;H&amp;WNN0,FQ"/>
    <m/>
    <n v="0"/>
    <n v="0"/>
    <n v="0"/>
    <n v="0"/>
    <n v="0"/>
    <s v="6/14/2017"/>
    <n v="100"/>
    <s v="6/14/2017"/>
    <s v="Adequate"/>
    <n v="43731"/>
    <n v="4373100"/>
  </r>
  <r>
    <x v="26"/>
    <s v="TLBCHCRFT"/>
    <x v="0"/>
    <s v=""/>
    <s v=""/>
    <n v="0"/>
    <s v="001"/>
    <s v="SGS-TLBCHCRFT-001"/>
    <s v="IITDBPL*_3K$BNSUW#?_"/>
    <m/>
    <n v="27"/>
    <n v="19"/>
    <n v="29"/>
    <n v="40"/>
    <n v="40"/>
    <s v="6/24/2017"/>
    <n v="73"/>
    <s v="6/24/2017"/>
    <s v="Adequate"/>
    <n v="7147"/>
    <n v="521731"/>
  </r>
  <r>
    <x v="76"/>
    <s v="CTA"/>
    <x v="2"/>
    <s v=""/>
    <s v=""/>
    <n v="0"/>
    <s v="003"/>
    <s v="HIB-CTA-003"/>
    <s v="IITDBPXBWN,/C=&amp;*X/F*"/>
    <m/>
    <n v="18"/>
    <n v="12"/>
    <n v="21"/>
    <n v="29"/>
    <n v="29"/>
    <s v="6/11/2017"/>
    <n v="82"/>
    <s v="6/11/2017"/>
    <s v="Adequate"/>
    <n v="9508"/>
    <n v="779656"/>
  </r>
  <r>
    <x v="16"/>
    <s v="TLB"/>
    <x v="0"/>
    <s v=""/>
    <s v=""/>
    <n v="0"/>
    <s v="001"/>
    <s v="MKT-TLB-001"/>
    <s v="IITDBPY^,--&gt;;]3&amp;U^HC"/>
    <m/>
    <n v="36"/>
    <n v="26"/>
    <n v="37"/>
    <n v="50"/>
    <n v="50"/>
    <s v="6/19/2017"/>
    <n v="64"/>
    <s v="6/19/2017"/>
    <s v="Degraded"/>
    <n v="13185"/>
    <n v="843840"/>
  </r>
  <r>
    <x v="63"/>
    <s v="CTC"/>
    <x v="2"/>
    <s v=""/>
    <s v=""/>
    <n v="0"/>
    <s v="001"/>
    <s v="BJI-CTC-001"/>
    <s v="IITDBQ,MH+7%0AN&gt;$-=H"/>
    <m/>
    <n v="9"/>
    <n v="6"/>
    <n v="13"/>
    <n v="19"/>
    <n v="19"/>
    <s v="7/1/2018"/>
    <n v="91"/>
    <s v="7/1/2018"/>
    <s v="Adequate"/>
    <n v="26089"/>
    <n v="2374099"/>
  </r>
  <r>
    <x v="63"/>
    <s v="ADNR"/>
    <x v="9"/>
    <s v=""/>
    <s v=""/>
    <n v="0"/>
    <s v="001"/>
    <s v="BJI-ADNR-001"/>
    <s v="IITDBQ`PS&amp;*5PI&gt;+`,8K"/>
    <m/>
    <n v="37"/>
    <n v="27"/>
    <n v="38"/>
    <n v="51"/>
    <n v="51"/>
    <s v="7/1/2018"/>
    <n v="63"/>
    <s v="7/1/2018"/>
    <s v="Degraded"/>
    <n v="77343"/>
    <n v="4872609"/>
  </r>
  <r>
    <x v="9"/>
    <s v="RY1331"/>
    <x v="1"/>
    <s v="1331"/>
    <s v="13/31"/>
    <n v="1"/>
    <s v="001"/>
    <s v="XVG-RY1331-001"/>
    <s v="0530961238%4K=S#K&gt;9-"/>
    <m/>
    <n v="31"/>
    <n v="22"/>
    <n v="33"/>
    <n v="44"/>
    <n v="44"/>
    <s v="7/16/2019"/>
    <n v="69"/>
    <s v="7/16/2019"/>
    <s v="Degraded"/>
    <n v="267297"/>
    <n v="18443493"/>
  </r>
  <r>
    <x v="87"/>
    <s v="PTA"/>
    <x v="3"/>
    <s v=""/>
    <s v=""/>
    <n v="0"/>
    <s v="006"/>
    <s v="TVF-PTA-006"/>
    <s v="IITDBQ5X_^AV#.\^&amp;Y1J"/>
    <m/>
    <n v="10"/>
    <n v="7"/>
    <n v="14"/>
    <n v="20"/>
    <n v="20"/>
    <s v="7/16/2019"/>
    <n v="90"/>
    <s v="7/16/2019"/>
    <s v="Adequate"/>
    <n v="12710"/>
    <n v="1143900"/>
  </r>
  <r>
    <x v="85"/>
    <s v="PTA"/>
    <x v="3"/>
    <s v=""/>
    <s v=""/>
    <n v="0"/>
    <s v="001"/>
    <s v="SBU-PTA-001"/>
    <s v="IITDBQFQIYFLS$WCZX%("/>
    <m/>
    <n v="1"/>
    <n v="0"/>
    <n v="0"/>
    <n v="0"/>
    <n v="0"/>
    <s v="6/7/2018"/>
    <n v="99"/>
    <s v="6/7/2018"/>
    <s v="Adequate"/>
    <n v="56633"/>
    <n v="5606667"/>
  </r>
  <r>
    <x v="43"/>
    <s v="TLA"/>
    <x v="0"/>
    <s v=""/>
    <s v=""/>
    <n v="0"/>
    <s v="001"/>
    <s v="AQP-TLA-001"/>
    <s v="IITDBQG4FIQ&lt;%NLG^YPK"/>
    <m/>
    <n v="80"/>
    <n v="65"/>
    <n v="77"/>
    <n v="89"/>
    <n v="89"/>
    <s v="6/2/2018"/>
    <n v="20"/>
    <s v="6/2/2018"/>
    <s v="Unsatisfactory"/>
    <n v="15329"/>
    <n v="306580"/>
  </r>
  <r>
    <x v="18"/>
    <s v="TLD"/>
    <x v="0"/>
    <s v=""/>
    <s v=""/>
    <n v="0"/>
    <s v="001"/>
    <s v="RGK-TLD-001"/>
    <s v="IITDBQH[5U-1RY.&gt;C?6K"/>
    <m/>
    <n v="66"/>
    <n v="52"/>
    <n v="65"/>
    <n v="79"/>
    <n v="79"/>
    <s v="6/23/2017"/>
    <n v="31"/>
    <s v="6/23/2017"/>
    <s v="Unsatisfactory"/>
    <n v="11244"/>
    <n v="348564"/>
  </r>
  <r>
    <x v="25"/>
    <s v="TLA"/>
    <x v="0"/>
    <s v=""/>
    <s v=""/>
    <n v="0"/>
    <s v="002"/>
    <s v="FKA-TLA-002"/>
    <s v="IITDBQMG=9]3L#&gt;T3WN&gt;"/>
    <m/>
    <n v="55"/>
    <n v="42"/>
    <n v="55"/>
    <n v="70"/>
    <n v="70"/>
    <s v="6/22/2017"/>
    <n v="41"/>
    <s v="6/22/2017"/>
    <s v="Unsatisfactory"/>
    <n v="9098"/>
    <n v="373018"/>
  </r>
  <r>
    <x v="72"/>
    <s v="TLC"/>
    <x v="0"/>
    <s v=""/>
    <s v=""/>
    <n v="0"/>
    <s v="001"/>
    <s v="JMR-TLC-001"/>
    <s v="IITDBR#2JF/GPXW4=@EC"/>
    <m/>
    <n v="72"/>
    <n v="57"/>
    <n v="70"/>
    <n v="84"/>
    <n v="84"/>
    <s v="6/7/2017"/>
    <n v="10"/>
    <s v="6/7/2017"/>
    <s v="Unsatisfactory"/>
    <n v="10670"/>
    <n v="106700"/>
  </r>
  <r>
    <x v="82"/>
    <s v="TLC"/>
    <x v="0"/>
    <s v=""/>
    <s v=""/>
    <n v="0"/>
    <s v="001"/>
    <s v="GPZ-TLC-001"/>
    <s v="IITDBR$9D`=HN05*KN(M"/>
    <m/>
    <n v="0"/>
    <n v="0"/>
    <n v="0"/>
    <n v="0"/>
    <n v="0"/>
    <s v="7/16/2019"/>
    <n v="100"/>
    <s v="7/16/2019"/>
    <s v="Adequate"/>
    <n v="25869"/>
    <n v="2586900"/>
  </r>
  <r>
    <x v="18"/>
    <s v="TLC"/>
    <x v="0"/>
    <s v=""/>
    <s v=""/>
    <n v="0"/>
    <s v="001"/>
    <s v="RGK-TLC-001"/>
    <s v="IITDBR%F3I]WZUM16XUN"/>
    <m/>
    <n v="34"/>
    <n v="24"/>
    <n v="36"/>
    <n v="48"/>
    <n v="48"/>
    <s v="6/23/2017"/>
    <n v="66"/>
    <s v="6/23/2017"/>
    <s v="Degraded"/>
    <n v="27554"/>
    <n v="1818564"/>
  </r>
  <r>
    <x v="97"/>
    <s v="CTA1"/>
    <x v="2"/>
    <s v=""/>
    <s v=""/>
    <n v="0"/>
    <s v="001"/>
    <s v="Y49-CTA1-001"/>
    <s v="IITDBR-\;&gt;ZUO6ZKSEZY"/>
    <m/>
    <n v="22"/>
    <n v="15"/>
    <n v="25"/>
    <n v="34"/>
    <n v="34"/>
    <s v="7/16/2019"/>
    <n v="73"/>
    <s v="7/16/2019"/>
    <s v="Adequate"/>
    <n v="7915"/>
    <n v="577795"/>
  </r>
  <r>
    <x v="45"/>
    <s v="TLC"/>
    <x v="0"/>
    <s v=""/>
    <s v=""/>
    <n v="0"/>
    <s v="001"/>
    <s v="FBL-TLC-001"/>
    <s v="IITDBR&lt;^K43^#:OY_$3D"/>
    <m/>
    <n v="0"/>
    <n v="0"/>
    <n v="0"/>
    <n v="0"/>
    <n v="0"/>
    <s v="6/21/2017"/>
    <n v="100"/>
    <s v="6/21/2017"/>
    <s v="Adequate"/>
    <n v="12771"/>
    <n v="1277100"/>
  </r>
  <r>
    <x v="83"/>
    <s v="PTB"/>
    <x v="3"/>
    <s v=""/>
    <s v=""/>
    <n v="0"/>
    <s v="003"/>
    <s v="MML-PTB-003"/>
    <s v="IITDBR[NYZ:F%8@R8`_@"/>
    <m/>
    <n v="28"/>
    <n v="20"/>
    <n v="30"/>
    <n v="41"/>
    <n v="41"/>
    <s v="6/11/2019"/>
    <n v="72"/>
    <s v="6/11/2019"/>
    <s v="Adequate"/>
    <n v="6172"/>
    <n v="444384"/>
  </r>
  <r>
    <x v="38"/>
    <s v="TLH"/>
    <x v="0"/>
    <s v=""/>
    <s v=""/>
    <n v="0"/>
    <s v="002"/>
    <s v="DTL-TLH-002"/>
    <s v="IITDBR^V6T5=5%=^&gt;S%N"/>
    <m/>
    <n v="7"/>
    <n v="5"/>
    <n v="11"/>
    <n v="16"/>
    <n v="16"/>
    <s v="6/14/2017"/>
    <n v="93"/>
    <s v="6/14/2017"/>
    <s v="Adequate"/>
    <n v="24583"/>
    <n v="2286219"/>
  </r>
  <r>
    <x v="50"/>
    <s v="PTA"/>
    <x v="3"/>
    <s v=""/>
    <s v=""/>
    <n v="0"/>
    <s v="002"/>
    <s v="AUM-PTA-002"/>
    <s v="IITDBR06_(+X`?68A]A2"/>
    <m/>
    <n v="20"/>
    <n v="14"/>
    <n v="23"/>
    <n v="32"/>
    <n v="32"/>
    <s v="6/22/2017"/>
    <n v="80"/>
    <s v="6/22/2017"/>
    <s v="Adequate"/>
    <n v="25944"/>
    <n v="2075520"/>
  </r>
  <r>
    <x v="44"/>
    <s v="TLA"/>
    <x v="0"/>
    <s v=""/>
    <s v=""/>
    <n v="0"/>
    <s v="003"/>
    <s v="CKN-TLA-003"/>
    <s v="IITDBRFS-#__RC&amp;S38V("/>
    <m/>
    <n v="12"/>
    <n v="8"/>
    <n v="16"/>
    <n v="22"/>
    <n v="22"/>
    <s v="7/3/2018"/>
    <n v="88"/>
    <s v="7/3/2018"/>
    <s v="Adequate"/>
    <n v="41751"/>
    <n v="3674088"/>
  </r>
  <r>
    <x v="56"/>
    <s v="PTC"/>
    <x v="3"/>
    <s v=""/>
    <s v=""/>
    <n v="0"/>
    <s v="004"/>
    <s v="BRD-PTC-004"/>
    <s v="IITDBRGD24FO8?VUQVD1"/>
    <m/>
    <n v="15"/>
    <n v="10"/>
    <n v="18"/>
    <n v="26"/>
    <n v="26"/>
    <s v="6/7/2017"/>
    <n v="85"/>
    <s v="6/7/2017"/>
    <s v="Adequate"/>
    <n v="27801"/>
    <n v="2363085"/>
  </r>
  <r>
    <x v="38"/>
    <s v="TLG"/>
    <x v="0"/>
    <s v=""/>
    <s v=""/>
    <n v="0"/>
    <s v="001"/>
    <s v="DTL-TLG-001"/>
    <s v="IITDBS#E2D`ZC,%6G6;Y"/>
    <m/>
    <n v="27"/>
    <n v="19"/>
    <n v="29"/>
    <n v="40"/>
    <n v="40"/>
    <s v="6/14/2017"/>
    <n v="73"/>
    <s v="6/14/2017"/>
    <s v="Adequate"/>
    <n v="17531"/>
    <n v="1279763"/>
  </r>
  <r>
    <x v="76"/>
    <s v="PTC"/>
    <x v="3"/>
    <s v=""/>
    <s v=""/>
    <n v="0"/>
    <s v="005"/>
    <s v="HIB-PTC-005"/>
    <s v="IITDBS%H)7HZH??BI^#K"/>
    <m/>
    <n v="23"/>
    <n v="16"/>
    <n v="25"/>
    <n v="35"/>
    <n v="35"/>
    <s v="6/11/2017"/>
    <n v="77"/>
    <s v="6/11/2017"/>
    <s v="Adequate"/>
    <n v="90498"/>
    <n v="6968346"/>
  </r>
  <r>
    <x v="51"/>
    <s v="TLA"/>
    <x v="0"/>
    <s v=""/>
    <s v=""/>
    <n v="0"/>
    <s v="003"/>
    <s v="FFM-TLA-003"/>
    <s v="IITDBS*#I&lt;39=?&amp;51U)T"/>
    <m/>
    <n v="38"/>
    <n v="27"/>
    <n v="39"/>
    <n v="52"/>
    <n v="52"/>
    <s v="7/5/2018"/>
    <n v="62"/>
    <s v="7/5/2018"/>
    <s v="Degraded"/>
    <n v="31635"/>
    <n v="1961370"/>
  </r>
  <r>
    <x v="76"/>
    <s v="TLA"/>
    <x v="0"/>
    <s v=""/>
    <s v=""/>
    <n v="0"/>
    <s v="002"/>
    <s v="HIB-TLA-002"/>
    <s v="IITDBS*D#1[;&lt;97=)`E3"/>
    <m/>
    <n v="47"/>
    <n v="35"/>
    <n v="48"/>
    <n v="62"/>
    <n v="62"/>
    <s v="6/11/2017"/>
    <n v="43"/>
    <s v="6/11/2017"/>
    <s v="Unsatisfactory"/>
    <n v="33668"/>
    <n v="1447724"/>
  </r>
  <r>
    <x v="26"/>
    <s v="TLWEST"/>
    <x v="0"/>
    <s v=""/>
    <s v=""/>
    <n v="0"/>
    <s v="001"/>
    <s v="SGS-TLWEST-001"/>
    <s v="IITDBS:%FV[C+ZHT@\AL"/>
    <m/>
    <n v="21"/>
    <n v="14"/>
    <n v="24"/>
    <n v="33"/>
    <n v="33"/>
    <s v="6/24/2017"/>
    <n v="78"/>
    <s v="6/24/2017"/>
    <s v="Adequate"/>
    <n v="498238"/>
    <n v="38862564"/>
  </r>
  <r>
    <x v="69"/>
    <s v="TLA"/>
    <x v="0"/>
    <s v=""/>
    <s v=""/>
    <n v="0"/>
    <s v="002"/>
    <s v="D39-TLA-002"/>
    <s v="IITDBS@CNC&amp;Z%*-6%/I+"/>
    <m/>
    <n v="25"/>
    <n v="17"/>
    <n v="27"/>
    <n v="38"/>
    <n v="38"/>
    <s v="6/15/2017"/>
    <n v="75"/>
    <s v="6/15/2017"/>
    <s v="Adequate"/>
    <n v="35305"/>
    <n v="2647875"/>
  </r>
  <r>
    <x v="97"/>
    <s v="RY1533"/>
    <x v="1"/>
    <s v="1533"/>
    <s v="15/33"/>
    <n v="1"/>
    <s v="001"/>
    <s v="Y49-RY1533-001"/>
    <s v="053096123)Y,VGG&gt;+39E"/>
    <m/>
    <n v="29"/>
    <n v="20"/>
    <n v="31"/>
    <n v="42"/>
    <n v="42"/>
    <s v="7/16/2019"/>
    <n v="67"/>
    <s v="7/16/2019"/>
    <s v="Degraded"/>
    <n v="249452"/>
    <n v="16713284"/>
  </r>
  <r>
    <x v="64"/>
    <s v="TLA"/>
    <x v="0"/>
    <s v=""/>
    <s v=""/>
    <n v="0"/>
    <s v="002"/>
    <s v="LJF-TLA-002"/>
    <s v="IITDBSGU.8N&lt;R47I)7NG"/>
    <m/>
    <n v="17"/>
    <n v="12"/>
    <n v="20"/>
    <n v="28"/>
    <n v="28"/>
    <s v="6/11/2019"/>
    <n v="83"/>
    <s v="6/11/2019"/>
    <s v="Adequate"/>
    <n v="15577"/>
    <n v="1292891"/>
  </r>
  <r>
    <x v="11"/>
    <s v="APA"/>
    <x v="4"/>
    <s v=""/>
    <s v=""/>
    <n v="0"/>
    <s v="003"/>
    <s v="PKD-APA-003"/>
    <s v="IITDBSO-8%SX\N/Q658,"/>
    <m/>
    <n v="26"/>
    <n v="18"/>
    <n v="28"/>
    <n v="39"/>
    <n v="39"/>
    <s v="7/16/2019"/>
    <n v="74"/>
    <s v="7/16/2019"/>
    <s v="Adequate"/>
    <n v="77633"/>
    <n v="5744842"/>
  </r>
  <r>
    <x v="74"/>
    <s v="TLA"/>
    <x v="0"/>
    <s v=""/>
    <s v=""/>
    <n v="0"/>
    <s v="001"/>
    <s v="PNM-TLA-001"/>
    <s v="IITDBSR^B$(%,A;4%S5:"/>
    <m/>
    <n v="0"/>
    <n v="0"/>
    <n v="0"/>
    <n v="0"/>
    <n v="0"/>
    <s v="6/6/2017"/>
    <n v="100"/>
    <s v="6/6/2017"/>
    <s v="Adequate"/>
    <n v="8938"/>
    <n v="893800"/>
  </r>
  <r>
    <x v="50"/>
    <s v="APA"/>
    <x v="4"/>
    <s v=""/>
    <s v=""/>
    <n v="0"/>
    <s v="002"/>
    <s v="AUM-APA-002"/>
    <s v="IITDBSSP6\,9V?+[]%E4"/>
    <m/>
    <n v="28"/>
    <n v="10"/>
    <n v="22"/>
    <n v="31"/>
    <n v="31"/>
    <s v="6/22/2017"/>
    <n v="93"/>
    <s v="6/22/2017"/>
    <s v="Adequate"/>
    <n v="10861"/>
    <n v="1010073"/>
  </r>
  <r>
    <x v="41"/>
    <s v="PTA"/>
    <x v="3"/>
    <s v=""/>
    <s v=""/>
    <n v="0"/>
    <s v="002"/>
    <s v="ADC-PTA-002"/>
    <s v="IITDBT$XZG0D9BO]3M//"/>
    <m/>
    <n v="8"/>
    <n v="6"/>
    <n v="12"/>
    <n v="18"/>
    <n v="18"/>
    <s v="6/15/2017"/>
    <n v="89"/>
    <s v="6/15/2017"/>
    <s v="Adequate"/>
    <n v="80858"/>
    <n v="7196362"/>
  </r>
  <r>
    <x v="40"/>
    <s v="TLB"/>
    <x v="0"/>
    <s v=""/>
    <s v=""/>
    <n v="0"/>
    <s v="001"/>
    <s v="INL-TLB-001"/>
    <s v="IITDBT(NS]C.NU-5SNQE"/>
    <m/>
    <n v="18"/>
    <n v="12"/>
    <n v="21"/>
    <n v="29"/>
    <n v="29"/>
    <s v="7/16/2019"/>
    <n v="82"/>
    <s v="7/16/2019"/>
    <s v="Adequate"/>
    <n v="27659"/>
    <n v="2268038"/>
  </r>
  <r>
    <x v="31"/>
    <s v="TLA"/>
    <x v="0"/>
    <s v=""/>
    <s v=""/>
    <n v="0"/>
    <s v="003"/>
    <s v="MOX-TLA-003"/>
    <s v="IITDBT;FSO6-/);@LNCC"/>
    <m/>
    <n v="62"/>
    <n v="48"/>
    <n v="61"/>
    <n v="76"/>
    <n v="76"/>
    <s v="6/11/2019"/>
    <n v="11"/>
    <s v="6/11/2019"/>
    <s v="Unsatisfactory"/>
    <n v="9275"/>
    <n v="102025"/>
  </r>
  <r>
    <x v="26"/>
    <s v="TLCHARLIE"/>
    <x v="0"/>
    <s v=""/>
    <s v=""/>
    <n v="0"/>
    <s v="001"/>
    <s v="SGS-TLCHARLIE-001"/>
    <s v="IITDBT=])5]$-Q14KYT*"/>
    <m/>
    <n v="19"/>
    <n v="13"/>
    <n v="22"/>
    <n v="31"/>
    <n v="31"/>
    <s v="6/24/2017"/>
    <n v="76"/>
    <s v="6/24/2017"/>
    <s v="Adequate"/>
    <n v="10867"/>
    <n v="825892"/>
  </r>
  <r>
    <x v="19"/>
    <s v="APA"/>
    <x v="4"/>
    <s v=""/>
    <s v=""/>
    <n v="0"/>
    <s v="002"/>
    <s v="14Y-APA-002"/>
    <s v="IITDBT@LS//O,3P?+@^A"/>
    <m/>
    <n v="9"/>
    <n v="6"/>
    <n v="13"/>
    <n v="19"/>
    <n v="19"/>
    <s v="6/11/2019"/>
    <n v="91"/>
    <s v="6/11/2019"/>
    <s v="Adequate"/>
    <n v="53553"/>
    <n v="4873323"/>
  </r>
  <r>
    <x v="76"/>
    <s v="CTB"/>
    <x v="2"/>
    <s v=""/>
    <s v=""/>
    <n v="0"/>
    <s v="003"/>
    <s v="HIB-CTB-003"/>
    <s v="IITDBT^%.:LK3SY(\29%"/>
    <m/>
    <n v="4"/>
    <n v="3"/>
    <n v="9"/>
    <n v="13"/>
    <n v="13"/>
    <s v="6/11/2017"/>
    <n v="96"/>
    <s v="6/11/2017"/>
    <s v="Adequate"/>
    <n v="12651"/>
    <n v="1214496"/>
  </r>
  <r>
    <x v="21"/>
    <s v="APA"/>
    <x v="4"/>
    <s v=""/>
    <s v=""/>
    <n v="0"/>
    <s v="002"/>
    <s v="HZX-APA-002"/>
    <s v="IITDBT_V$@LH0ZPYE&amp;IO"/>
    <m/>
    <n v="11"/>
    <n v="8"/>
    <n v="15"/>
    <n v="21"/>
    <n v="21"/>
    <s v="6/10/2018"/>
    <n v="89"/>
    <s v="6/10/2018"/>
    <s v="Adequate"/>
    <n v="6000"/>
    <n v="534000"/>
  </r>
  <r>
    <x v="42"/>
    <s v="CTA3"/>
    <x v="2"/>
    <s v=""/>
    <s v=""/>
    <n v="0"/>
    <s v="001"/>
    <s v="CFE-CTA3-001"/>
    <s v="IITDBT9F4;Y.W$*5]%D?"/>
    <m/>
    <n v="31"/>
    <n v="22"/>
    <n v="33"/>
    <n v="44"/>
    <n v="44"/>
    <s v="6/11/2019"/>
    <n v="69"/>
    <s v="6/11/2019"/>
    <s v="Degraded"/>
    <n v="4864"/>
    <n v="335616"/>
  </r>
  <r>
    <x v="89"/>
    <s v="TLB"/>
    <x v="0"/>
    <s v=""/>
    <s v=""/>
    <n v="0"/>
    <s v="001"/>
    <s v="ORB-TLB-001"/>
    <s v="IITDBTB$6X`Q4%&gt;]Y.&gt;A"/>
    <m/>
    <n v="10"/>
    <n v="7"/>
    <n v="14"/>
    <n v="20"/>
    <n v="20"/>
    <s v="7/16/2019"/>
    <n v="90"/>
    <s v="7/16/2019"/>
    <s v="Adequate"/>
    <n v="31317"/>
    <n v="2818530"/>
  </r>
  <r>
    <x v="21"/>
    <s v="TLA"/>
    <x v="0"/>
    <s v=""/>
    <s v=""/>
    <n v="0"/>
    <s v="002"/>
    <s v="HZX-TLA-002"/>
    <s v="IITDBTB/&lt;QZH$D+,%%/,"/>
    <m/>
    <n v="11"/>
    <n v="8"/>
    <n v="15"/>
    <n v="21"/>
    <n v="21"/>
    <s v="6/10/2018"/>
    <n v="85"/>
    <s v="6/10/2018"/>
    <s v="Adequate"/>
    <n v="16456"/>
    <n v="1398760"/>
  </r>
  <r>
    <x v="88"/>
    <s v="TLA"/>
    <x v="0"/>
    <s v=""/>
    <s v=""/>
    <n v="0"/>
    <s v="002"/>
    <s v="LYV-TLA-002"/>
    <s v="IITDBTM2?D#/=I-N%?]$"/>
    <m/>
    <n v="29"/>
    <n v="20"/>
    <n v="31"/>
    <n v="42"/>
    <n v="42"/>
    <s v="6/5/2018"/>
    <n v="71"/>
    <s v="6/5/2018"/>
    <s v="Adequate"/>
    <n v="16508"/>
    <n v="1172068"/>
  </r>
  <r>
    <x v="63"/>
    <s v="PTAX"/>
    <x v="3"/>
    <s v=""/>
    <s v=""/>
    <n v="0"/>
    <s v="001"/>
    <s v="BJI-PTAX-001"/>
    <s v="IITDBU%];@LIDN8.QGJM"/>
    <m/>
    <n v="18"/>
    <n v="12"/>
    <n v="21"/>
    <n v="29"/>
    <n v="29"/>
    <s v="7/1/2018"/>
    <n v="82"/>
    <s v="7/1/2018"/>
    <s v="Adequate"/>
    <n v="25239"/>
    <n v="2069598"/>
  </r>
  <r>
    <x v="100"/>
    <s v="TLA"/>
    <x v="0"/>
    <s v=""/>
    <s v=""/>
    <n v="0"/>
    <s v="005"/>
    <s v="OWA-TLA-005"/>
    <s v="IITDBU*T&gt;FL&amp;ON0D/N%X"/>
    <m/>
    <n v="45"/>
    <n v="33"/>
    <n v="46"/>
    <n v="60"/>
    <n v="60"/>
    <s v="6/11/2019"/>
    <n v="55"/>
    <s v="6/11/2019"/>
    <s v="Unsatisfactory"/>
    <n v="17935"/>
    <n v="986425"/>
  </r>
  <r>
    <x v="46"/>
    <s v="RP1"/>
    <x v="7"/>
    <s v=""/>
    <s v=""/>
    <n v="0"/>
    <s v="001"/>
    <s v="STC-RP1-001"/>
    <s v="IITDBU.G9%$@L6:3,_K9"/>
    <m/>
    <n v="8"/>
    <n v="0"/>
    <n v="0"/>
    <n v="1"/>
    <n v="1"/>
    <s v="5/31/2018"/>
    <n v="98"/>
    <s v="5/31/2018"/>
    <s v="Adequate"/>
    <n v="21945"/>
    <n v="2150610"/>
  </r>
  <r>
    <x v="50"/>
    <s v="TLB"/>
    <x v="0"/>
    <s v=""/>
    <s v=""/>
    <n v="0"/>
    <s v="001"/>
    <s v="AUM-TLB-001"/>
    <s v="IITDBU@&lt;/O%]]2==?LZI"/>
    <m/>
    <n v="25"/>
    <n v="17"/>
    <n v="27"/>
    <n v="38"/>
    <n v="38"/>
    <s v="6/22/2017"/>
    <n v="75"/>
    <s v="6/22/2017"/>
    <s v="Adequate"/>
    <n v="18783"/>
    <n v="1408725"/>
  </r>
  <r>
    <x v="104"/>
    <s v="CTB"/>
    <x v="2"/>
    <s v=""/>
    <s v=""/>
    <n v="0"/>
    <s v="001"/>
    <s v="TOB-CTB-001"/>
    <s v="IITDBU\A4[(.9CH,^Q\6"/>
    <m/>
    <n v="33"/>
    <n v="16"/>
    <n v="26"/>
    <n v="37"/>
    <n v="37"/>
    <s v="6/21/2017"/>
    <n v="89"/>
    <s v="6/21/2017"/>
    <s v="Adequate"/>
    <n v="41944"/>
    <n v="3733016"/>
  </r>
  <r>
    <x v="93"/>
    <s v="TLA"/>
    <x v="0"/>
    <s v=""/>
    <s v=""/>
    <n v="0"/>
    <s v="002"/>
    <s v="CNB-TLA-002"/>
    <s v="IITDBU4:#\O7E;]7#0UQ"/>
    <m/>
    <n v="7"/>
    <n v="0"/>
    <n v="0"/>
    <n v="0"/>
    <n v="0"/>
    <s v="6/19/2017"/>
    <n v="92"/>
    <s v="6/19/2017"/>
    <s v="Adequate"/>
    <n v="14235"/>
    <n v="1309620"/>
  </r>
  <r>
    <x v="103"/>
    <s v="RY1432"/>
    <x v="1"/>
    <s v="1432"/>
    <s v="14/32"/>
    <n v="1"/>
    <s v="001"/>
    <s v="Y63-RY1432-001"/>
    <s v="090397061&lt;\XQ^J^ZWW$"/>
    <m/>
    <n v="32"/>
    <n v="23"/>
    <n v="34"/>
    <n v="46"/>
    <n v="46"/>
    <s v="6/16/2017"/>
    <n v="68"/>
    <s v="6/16/2017"/>
    <s v="Degraded"/>
    <n v="201998"/>
    <n v="13735864"/>
  </r>
  <r>
    <x v="5"/>
    <s v="TLA"/>
    <x v="0"/>
    <s v=""/>
    <s v=""/>
    <n v="0"/>
    <s v="001"/>
    <s v="06Y-TLA-001"/>
    <s v="IITDBV#1C;QQ&lt;8=I%#`;"/>
    <m/>
    <n v="26"/>
    <n v="18"/>
    <n v="28"/>
    <n v="39"/>
    <n v="39"/>
    <s v="6/16/2017"/>
    <n v="64"/>
    <s v="6/16/2017"/>
    <s v="Degraded"/>
    <n v="20884"/>
    <n v="1336576"/>
  </r>
  <r>
    <x v="50"/>
    <s v="TLB"/>
    <x v="0"/>
    <s v=""/>
    <s v=""/>
    <n v="0"/>
    <s v="003"/>
    <s v="AUM-TLB-003"/>
    <s v="IITDBV#NUG`#$DQ&gt;,RS:"/>
    <m/>
    <n v="21"/>
    <n v="14"/>
    <n v="24"/>
    <n v="33"/>
    <n v="33"/>
    <s v="6/22/2017"/>
    <n v="79"/>
    <s v="6/22/2017"/>
    <s v="Adequate"/>
    <n v="5949"/>
    <n v="469971"/>
  </r>
  <r>
    <x v="46"/>
    <s v="PTD"/>
    <x v="3"/>
    <s v=""/>
    <s v=""/>
    <n v="0"/>
    <s v="002"/>
    <s v="STC-PTD-002"/>
    <s v="IITDBV)E$&gt;@]0SU*0&gt;6@"/>
    <m/>
    <n v="33"/>
    <n v="23"/>
    <n v="35"/>
    <n v="47"/>
    <n v="47"/>
    <s v="5/31/2018"/>
    <n v="67"/>
    <s v="5/31/2018"/>
    <s v="Degraded"/>
    <n v="2609"/>
    <n v="174803"/>
  </r>
  <r>
    <x v="93"/>
    <s v="TLA"/>
    <x v="0"/>
    <s v=""/>
    <s v=""/>
    <n v="0"/>
    <s v="001"/>
    <s v="CNB-TLA-001"/>
    <s v="IITDBV60PVL#&lt;ZFES90Z"/>
    <m/>
    <n v="55"/>
    <n v="42"/>
    <n v="55"/>
    <n v="70"/>
    <n v="70"/>
    <s v="6/19/2017"/>
    <n v="18"/>
    <s v="6/19/2017"/>
    <s v="Unsatisfactory"/>
    <n v="11738"/>
    <n v="211284"/>
  </r>
  <r>
    <x v="24"/>
    <s v="RTA35"/>
    <x v="6"/>
    <s v=""/>
    <s v=""/>
    <n v="0"/>
    <s v="001"/>
    <s v="3N8-RTA35-001"/>
    <s v="IITDBVB^^.4`-++6HHU="/>
    <m/>
    <n v="19"/>
    <n v="13"/>
    <n v="22"/>
    <n v="31"/>
    <n v="31"/>
    <s v="7/16/2019"/>
    <n v="76"/>
    <s v="7/16/2019"/>
    <s v="Adequate"/>
    <n v="18355"/>
    <n v="1394980"/>
  </r>
  <r>
    <x v="46"/>
    <s v="CTA3X"/>
    <x v="2"/>
    <s v=""/>
    <s v=""/>
    <n v="0"/>
    <s v="001"/>
    <s v="STC-CTA3X-001"/>
    <s v="IITDBVI&amp;PWL5]\R*4MP-"/>
    <m/>
    <n v="28"/>
    <n v="10"/>
    <n v="22"/>
    <n v="31"/>
    <n v="31"/>
    <s v="5/31/2018"/>
    <n v="89"/>
    <s v="5/31/2018"/>
    <s v="Adequate"/>
    <n v="10563"/>
    <n v="940107"/>
  </r>
  <r>
    <x v="51"/>
    <s v="TWX"/>
    <x v="8"/>
    <s v=""/>
    <s v=""/>
    <n v="0"/>
    <s v="002"/>
    <s v="FFM-TWX-002"/>
    <s v="IITDBVM&amp;&amp;,B/V=N:]`QL"/>
    <m/>
    <n v="13"/>
    <n v="9"/>
    <n v="16"/>
    <n v="23"/>
    <n v="23"/>
    <s v="7/5/2018"/>
    <n v="87"/>
    <s v="7/5/2018"/>
    <s v="Adequate"/>
    <n v="19986"/>
    <n v="1738782"/>
  </r>
  <r>
    <x v="56"/>
    <s v="TLA"/>
    <x v="0"/>
    <s v=""/>
    <s v=""/>
    <n v="0"/>
    <s v="003"/>
    <s v="BRD-TLA-003"/>
    <s v="IITDBVN[3/^IP#[T_K*`"/>
    <m/>
    <n v="28"/>
    <n v="20"/>
    <n v="30"/>
    <n v="41"/>
    <n v="41"/>
    <s v="6/7/2017"/>
    <n v="72"/>
    <s v="6/7/2017"/>
    <s v="Adequate"/>
    <n v="55530"/>
    <n v="3998160"/>
  </r>
  <r>
    <x v="87"/>
    <s v="CTA2"/>
    <x v="2"/>
    <s v=""/>
    <s v=""/>
    <n v="0"/>
    <s v="002"/>
    <s v="TVF-CTA2-002"/>
    <s v="IITDBVPA330UZJ4?S#,["/>
    <m/>
    <n v="2"/>
    <n v="2"/>
    <n v="8"/>
    <n v="11"/>
    <n v="11"/>
    <s v="7/16/2019"/>
    <n v="98"/>
    <s v="7/16/2019"/>
    <s v="Adequate"/>
    <n v="15304"/>
    <n v="1499792"/>
  </r>
  <r>
    <x v="72"/>
    <s v="PTA"/>
    <x v="3"/>
    <s v=""/>
    <s v=""/>
    <n v="0"/>
    <s v="002"/>
    <s v="JMR-PTA-002"/>
    <s v="IITDBW?%_$1*GS2UU&amp;)P"/>
    <m/>
    <n v="29"/>
    <n v="20"/>
    <n v="31"/>
    <n v="42"/>
    <n v="42"/>
    <s v="6/7/2017"/>
    <n v="69"/>
    <s v="6/7/2017"/>
    <s v="Degraded"/>
    <n v="32031"/>
    <n v="2210139"/>
  </r>
  <r>
    <x v="97"/>
    <s v="PTA"/>
    <x v="3"/>
    <s v=""/>
    <s v=""/>
    <n v="0"/>
    <s v="002"/>
    <s v="Y49-PTA-002"/>
    <s v="IITDBW?\\XF*`BTJH$MN"/>
    <m/>
    <n v="22"/>
    <n v="15"/>
    <n v="25"/>
    <n v="34"/>
    <n v="34"/>
    <s v="7/16/2019"/>
    <n v="78"/>
    <s v="7/16/2019"/>
    <s v="Adequate"/>
    <n v="79655"/>
    <n v="6213090"/>
  </r>
  <r>
    <x v="51"/>
    <s v="TWX"/>
    <x v="8"/>
    <s v=""/>
    <s v=""/>
    <n v="0"/>
    <s v="001"/>
    <s v="FFM-TWX-001"/>
    <s v="IITDBW@_:7V80)QP\]+*"/>
    <m/>
    <n v="93"/>
    <n v="79"/>
    <n v="87"/>
    <n v="95"/>
    <n v="95"/>
    <s v="7/5/2018"/>
    <n v="7"/>
    <s v="7/5/2018"/>
    <s v="Unsatisfactory"/>
    <n v="24984"/>
    <n v="174888"/>
  </r>
  <r>
    <x v="76"/>
    <s v="CTA"/>
    <x v="2"/>
    <s v=""/>
    <s v=""/>
    <n v="0"/>
    <s v="001"/>
    <s v="HIB-CTA-001"/>
    <s v="IITDBW2&lt;AA]M3E]BR$)%"/>
    <m/>
    <n v="14"/>
    <n v="10"/>
    <n v="17"/>
    <n v="25"/>
    <n v="25"/>
    <s v="6/11/2017"/>
    <n v="86"/>
    <s v="6/11/2017"/>
    <s v="Adequate"/>
    <n v="11579"/>
    <n v="995794"/>
  </r>
  <r>
    <x v="47"/>
    <s v="CTB"/>
    <x v="2"/>
    <s v=""/>
    <s v=""/>
    <n v="0"/>
    <s v="002"/>
    <s v="ULM-CTB-002"/>
    <s v="IITDBWGL2RY^?(%_EZZU"/>
    <m/>
    <n v="13"/>
    <n v="9"/>
    <n v="16"/>
    <n v="23"/>
    <n v="23"/>
    <s v="6/11/2019"/>
    <n v="87"/>
    <s v="6/11/2019"/>
    <s v="Adequate"/>
    <n v="33368"/>
    <n v="2903016"/>
  </r>
  <r>
    <x v="72"/>
    <s v="TLD"/>
    <x v="0"/>
    <s v=""/>
    <s v=""/>
    <n v="0"/>
    <s v="001"/>
    <s v="JMR-TLD-001"/>
    <s v="IITDBWQARL_\?PTGJ0*+"/>
    <m/>
    <n v="46"/>
    <n v="34"/>
    <n v="47"/>
    <n v="61"/>
    <n v="61"/>
    <s v="6/7/2017"/>
    <n v="54"/>
    <s v="6/7/2017"/>
    <s v="Unsatisfactory"/>
    <n v="4847"/>
    <n v="261738"/>
  </r>
  <r>
    <x v="20"/>
    <s v="CTA2"/>
    <x v="2"/>
    <s v=""/>
    <s v=""/>
    <n v="0"/>
    <s v="001"/>
    <s v="AEL-CTA2-001"/>
    <s v="IITDBWQHXPSO3`R7D=%X"/>
    <m/>
    <n v="16"/>
    <n v="11"/>
    <n v="19"/>
    <n v="27"/>
    <n v="27"/>
    <s v="6/11/2019"/>
    <n v="84"/>
    <s v="6/11/2019"/>
    <s v="Adequate"/>
    <n v="16750"/>
    <n v="1407000"/>
  </r>
  <r>
    <x v="49"/>
    <s v="APA"/>
    <x v="4"/>
    <s v=""/>
    <s v=""/>
    <n v="0"/>
    <s v="004"/>
    <s v="AIT-APA-004"/>
    <s v="IITDBWT*+&gt;=R7RTPC(1-"/>
    <m/>
    <n v="8"/>
    <n v="0"/>
    <n v="0"/>
    <n v="1"/>
    <n v="1"/>
    <s v="7/16/2019"/>
    <n v="98"/>
    <s v="7/16/2019"/>
    <s v="Adequate"/>
    <n v="4904"/>
    <n v="480592"/>
  </r>
  <r>
    <x v="24"/>
    <s v="CTB"/>
    <x v="2"/>
    <s v=""/>
    <s v=""/>
    <n v="0"/>
    <s v="001"/>
    <s v="3N8-CTB-001"/>
    <s v="IITDBX,&lt;3][EM%_.&gt;UV&amp;"/>
    <m/>
    <n v="9"/>
    <n v="6"/>
    <n v="13"/>
    <n v="19"/>
    <n v="19"/>
    <s v="7/16/2019"/>
    <n v="78"/>
    <s v="7/16/2019"/>
    <s v="Adequate"/>
    <n v="6578"/>
    <n v="513084"/>
  </r>
  <r>
    <x v="87"/>
    <s v="CTA3"/>
    <x v="2"/>
    <s v=""/>
    <s v=""/>
    <n v="0"/>
    <s v="002"/>
    <s v="TVF-CTA3-002"/>
    <s v="IITDBX\AG&lt;KXR&lt;9DH7*("/>
    <m/>
    <n v="6"/>
    <n v="4"/>
    <n v="11"/>
    <n v="15"/>
    <n v="15"/>
    <s v="7/16/2019"/>
    <n v="94"/>
    <s v="7/16/2019"/>
    <s v="Adequate"/>
    <n v="15321"/>
    <n v="1440174"/>
  </r>
  <r>
    <x v="57"/>
    <s v="TLC"/>
    <x v="0"/>
    <s v=""/>
    <s v=""/>
    <n v="0"/>
    <s v="001"/>
    <s v="COQ-TLC-001"/>
    <s v="IITDBX7($;WCJA3&lt;;VA_"/>
    <m/>
    <n v="36"/>
    <n v="26"/>
    <n v="37"/>
    <n v="50"/>
    <n v="50"/>
    <s v="6/9/2017"/>
    <n v="64"/>
    <s v="6/9/2017"/>
    <s v="Degraded"/>
    <n v="50131"/>
    <n v="3208384"/>
  </r>
  <r>
    <x v="100"/>
    <s v="RTA12"/>
    <x v="6"/>
    <s v=""/>
    <s v=""/>
    <n v="0"/>
    <s v="001"/>
    <s v="OWA-RTA12-001"/>
    <s v="IITDBXD-:SFEBV\OPE88"/>
    <m/>
    <n v="0"/>
    <n v="0"/>
    <n v="0"/>
    <n v="0"/>
    <n v="0"/>
    <s v="6/11/2019"/>
    <n v="96"/>
    <s v="6/11/2019"/>
    <s v="Adequate"/>
    <n v="24204"/>
    <n v="2323584"/>
  </r>
  <r>
    <x v="97"/>
    <s v="PTA"/>
    <x v="3"/>
    <s v=""/>
    <s v=""/>
    <n v="0"/>
    <s v="001"/>
    <s v="Y49-PTA-001"/>
    <s v="IITDBXIF&lt;W`F%MF&lt;+;]="/>
    <m/>
    <n v="22"/>
    <n v="15"/>
    <n v="25"/>
    <n v="34"/>
    <n v="34"/>
    <s v="7/16/2019"/>
    <n v="78"/>
    <s v="7/16/2019"/>
    <s v="Adequate"/>
    <n v="32003"/>
    <n v="2496234"/>
  </r>
  <r>
    <x v="65"/>
    <s v="TLA"/>
    <x v="0"/>
    <s v=""/>
    <s v=""/>
    <n v="0"/>
    <s v="001"/>
    <s v="RRT-TLA-001"/>
    <s v="IITDBXN?-PN/(`Y`/(5Z"/>
    <m/>
    <n v="12"/>
    <n v="8"/>
    <n v="16"/>
    <n v="22"/>
    <n v="22"/>
    <s v="6/30/2018"/>
    <n v="88"/>
    <s v="6/30/2018"/>
    <s v="Adequate"/>
    <n v="11587"/>
    <n v="1019656"/>
  </r>
  <r>
    <x v="17"/>
    <s v="TLC"/>
    <x v="0"/>
    <s v=""/>
    <s v=""/>
    <n v="0"/>
    <s v="001"/>
    <s v="12Y-TLC-001"/>
    <s v="IITDBY;B3_-IX=I-4:OB"/>
    <m/>
    <n v="34"/>
    <n v="24"/>
    <n v="36"/>
    <n v="48"/>
    <n v="48"/>
    <s v="6/20/2017"/>
    <n v="66"/>
    <s v="6/20/2017"/>
    <s v="Degraded"/>
    <n v="18718"/>
    <n v="1235388"/>
  </r>
  <r>
    <x v="87"/>
    <s v="PTA"/>
    <x v="3"/>
    <s v=""/>
    <s v=""/>
    <n v="0"/>
    <s v="004"/>
    <s v="TVF-PTA-004"/>
    <s v="IITDBY3+*%RF?$%$37]\"/>
    <m/>
    <n v="9"/>
    <n v="6"/>
    <n v="13"/>
    <n v="19"/>
    <n v="19"/>
    <s v="7/16/2019"/>
    <n v="91"/>
    <s v="7/16/2019"/>
    <s v="Adequate"/>
    <n v="269933"/>
    <n v="24563903"/>
  </r>
  <r>
    <x v="56"/>
    <s v="TDNR"/>
    <x v="9"/>
    <s v=""/>
    <s v=""/>
    <n v="0"/>
    <s v="002"/>
    <s v="BRD-TDNR-002"/>
    <s v="IITDBY3=P,,W6(T&gt;WF?U"/>
    <m/>
    <n v="17"/>
    <n v="12"/>
    <n v="20"/>
    <n v="28"/>
    <n v="28"/>
    <s v="6/7/2017"/>
    <n v="81"/>
    <s v="6/7/2017"/>
    <s v="Adequate"/>
    <n v="12313"/>
    <n v="997353"/>
  </r>
  <r>
    <x v="78"/>
    <s v="TLA"/>
    <x v="0"/>
    <s v=""/>
    <s v=""/>
    <n v="0"/>
    <s v="003"/>
    <s v="MGG-TLA-003"/>
    <s v="IITDBY83V@DE$&lt;27U^?X"/>
    <m/>
    <n v="31"/>
    <n v="22"/>
    <n v="33"/>
    <n v="44"/>
    <n v="44"/>
    <s v="5/31/2018"/>
    <n v="51"/>
    <s v="5/31/2018"/>
    <s v="Unsatisfactory"/>
    <n v="2842"/>
    <n v="144942"/>
  </r>
  <r>
    <x v="61"/>
    <s v="TLA"/>
    <x v="0"/>
    <s v=""/>
    <s v=""/>
    <n v="0"/>
    <s v="001"/>
    <s v="ROX-TLA-001"/>
    <s v="IITDBY9\HFK(Q5C]MA?9"/>
    <m/>
    <n v="3"/>
    <n v="2"/>
    <n v="8"/>
    <n v="12"/>
    <n v="12"/>
    <s v="6/13/2017"/>
    <n v="97"/>
    <s v="6/13/2017"/>
    <s v="Adequate"/>
    <n v="32197"/>
    <n v="3123109"/>
  </r>
  <r>
    <x v="56"/>
    <s v="APA"/>
    <x v="4"/>
    <s v=""/>
    <s v=""/>
    <n v="0"/>
    <s v="002"/>
    <s v="BRD-APA-002"/>
    <s v="IITDBZ%4HQ752PYM`X7["/>
    <m/>
    <n v="49"/>
    <n v="28"/>
    <n v="38"/>
    <n v="51"/>
    <n v="51"/>
    <s v="6/8/2017"/>
    <n v="52"/>
    <s v="6/8/2017"/>
    <s v="Unsatisfactory"/>
    <n v="13298"/>
    <n v="691496"/>
  </r>
  <r>
    <x v="45"/>
    <s v="TLE"/>
    <x v="0"/>
    <s v=""/>
    <s v=""/>
    <n v="0"/>
    <s v="002"/>
    <s v="FBL-TLE-002"/>
    <s v="IITDBZ)1L2XK%=2$H1[/"/>
    <m/>
    <n v="15"/>
    <n v="10"/>
    <n v="18"/>
    <n v="26"/>
    <n v="26"/>
    <s v="6/21/2017"/>
    <n v="85"/>
    <s v="6/21/2017"/>
    <s v="Adequate"/>
    <n v="10418"/>
    <n v="885530"/>
  </r>
  <r>
    <x v="88"/>
    <s v="CTB"/>
    <x v="2"/>
    <s v=""/>
    <s v=""/>
    <n v="0"/>
    <s v="001"/>
    <s v="LYV-CTB-001"/>
    <s v="IITDBZ=4`V)&gt;.$(QFIP3"/>
    <m/>
    <n v="13"/>
    <n v="9"/>
    <n v="16"/>
    <n v="23"/>
    <n v="23"/>
    <s v="6/5/2018"/>
    <n v="87"/>
    <s v="6/5/2018"/>
    <s v="Adequate"/>
    <n v="22775"/>
    <n v="1981425"/>
  </r>
  <r>
    <x v="76"/>
    <s v="PTC"/>
    <x v="3"/>
    <s v=""/>
    <s v=""/>
    <n v="0"/>
    <s v="004"/>
    <s v="HIB-PTC-004"/>
    <s v="IITDBZ`4E+]0%MNR\C&gt;P"/>
    <m/>
    <n v="25"/>
    <n v="17"/>
    <n v="27"/>
    <n v="38"/>
    <n v="38"/>
    <s v="6/11/2017"/>
    <n v="75"/>
    <s v="6/11/2017"/>
    <s v="Adequate"/>
    <n v="78412"/>
    <n v="5880900"/>
  </r>
  <r>
    <x v="52"/>
    <s v="RTA"/>
    <x v="6"/>
    <s v=""/>
    <s v=""/>
    <n v="0"/>
    <s v="001"/>
    <s v="GHW-RTA-001"/>
    <s v="IITDBZAS%,LVZOHN1:G1"/>
    <m/>
    <n v="9"/>
    <n v="6"/>
    <n v="13"/>
    <n v="19"/>
    <n v="19"/>
    <s v="6/16/2017"/>
    <n v="91"/>
    <s v="6/16/2017"/>
    <s v="Adequate"/>
    <n v="14534"/>
    <n v="1322594"/>
  </r>
  <r>
    <x v="48"/>
    <s v="TLB"/>
    <x v="0"/>
    <s v=""/>
    <s v=""/>
    <n v="0"/>
    <s v="001"/>
    <s v="OVL-TLB-001"/>
    <s v="IITDBZC$H,BU4IX:B2H^"/>
    <m/>
    <n v="19"/>
    <n v="13"/>
    <n v="22"/>
    <n v="31"/>
    <n v="31"/>
    <s v="6/3/2018"/>
    <n v="81"/>
    <s v="6/3/2018"/>
    <s v="Adequate"/>
    <n v="5265"/>
    <n v="426465"/>
  </r>
  <r>
    <x v="45"/>
    <s v="TLA"/>
    <x v="0"/>
    <s v=""/>
    <s v=""/>
    <n v="0"/>
    <s v="001"/>
    <s v="FBL-TLA-001"/>
    <s v="IITDBZF_DCTGZI$+CM)*"/>
    <m/>
    <n v="0"/>
    <n v="0"/>
    <n v="0"/>
    <n v="0"/>
    <n v="0"/>
    <s v="6/21/2017"/>
    <n v="100"/>
    <s v="6/21/2017"/>
    <s v="Adequate"/>
    <n v="39753"/>
    <n v="3975300"/>
  </r>
  <r>
    <x v="27"/>
    <s v="TLA"/>
    <x v="0"/>
    <s v=""/>
    <s v=""/>
    <n v="0"/>
    <s v="002"/>
    <s v="FRM-TLA-002"/>
    <s v="IITDBZS^X%QE&gt;&amp;-4Y-UQ"/>
    <m/>
    <n v="19"/>
    <n v="13"/>
    <n v="22"/>
    <n v="31"/>
    <n v="31"/>
    <s v="6/18/2017"/>
    <n v="81"/>
    <s v="6/18/2017"/>
    <s v="Adequate"/>
    <n v="35379"/>
    <n v="28656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75">
  <r>
    <s v="E"/>
    <x v="0"/>
    <s v="BROOTEN"/>
    <s v="&gt;---- Brooten Airport ----&lt;"/>
    <d v="1958-05-28T00:00:00"/>
    <n v="0"/>
    <n v="9545.01"/>
    <n v="0"/>
    <n v="9545.01"/>
  </r>
  <r>
    <s v="E"/>
    <x v="0"/>
    <s v="BROOTEN"/>
    <s v="GRADING, PAVING, DRAINAGE"/>
    <d v="1978-12-18T00:00:00"/>
    <n v="0"/>
    <n v="162641.62"/>
    <n v="41513.839999999997"/>
    <n v="204155.46"/>
  </r>
  <r>
    <s v="E"/>
    <x v="0"/>
    <s v="BROOTEN"/>
    <s v="LAND"/>
    <d v="1978-12-14T00:00:00"/>
    <n v="0"/>
    <n v="122000"/>
    <n v="36882.44"/>
    <n v="158882.44"/>
  </r>
  <r>
    <s v="E"/>
    <x v="0"/>
    <s v="BROOTEN"/>
    <s v="PAVEMENT CRACK REPAIR"/>
    <d v="1991-10-19T00:00:00"/>
    <n v="0"/>
    <n v="9966.67"/>
    <n v="4983.33"/>
    <n v="14950"/>
  </r>
  <r>
    <s v="E"/>
    <x v="0"/>
    <s v="BROOTEN"/>
    <s v="UST REMOVAL-2 TANKS"/>
    <d v="1993-04-05T00:00:00"/>
    <n v="0"/>
    <n v="1400"/>
    <n v="966.77"/>
    <n v="2366.77"/>
  </r>
  <r>
    <s v="E"/>
    <x v="0"/>
    <s v="BROOTEN"/>
    <s v="UST REMOVAL-2 TANKS"/>
    <d v="1993-04-05T00:00:00"/>
    <n v="0"/>
    <n v="533.54999999999995"/>
    <n v="0"/>
    <n v="533.54999999999995"/>
  </r>
  <r>
    <s v="E"/>
    <x v="0"/>
    <s v="BROOTEN"/>
    <s v="CRACK REPAIR"/>
    <d v="1995-12-15T00:00:00"/>
    <n v="0"/>
    <n v="11546"/>
    <n v="5773"/>
    <n v="17319"/>
  </r>
  <r>
    <s v="E"/>
    <x v="0"/>
    <s v="BROOTEN"/>
    <s v="Design Engineering for Rwy Rehab"/>
    <d v="2003-07-14T00:00:00"/>
    <n v="0"/>
    <n v="4005.4"/>
    <n v="1001.35"/>
    <n v="5006.75"/>
  </r>
  <r>
    <s v="E"/>
    <x v="0"/>
    <s v="BROOTEN"/>
    <s v="Runway Rehabilitation"/>
    <d v="2003-10-31T00:00:00"/>
    <n v="0"/>
    <n v="115337.18"/>
    <n v="28834.3"/>
    <n v="144171.47999999998"/>
  </r>
  <r>
    <s v="E"/>
    <x v="0"/>
    <s v="BROOTEN"/>
    <s v="Runway Rehabilitation"/>
    <d v="2004-05-27T00:00:00"/>
    <n v="0"/>
    <n v="4459.18"/>
    <n v="1114.79"/>
    <n v="5573.97"/>
  </r>
  <r>
    <s v="E"/>
    <x v="0"/>
    <s v="BROOTEN"/>
    <s v="Runway Rehabilitation"/>
    <d v="2005-06-21T00:00:00"/>
    <n v="0"/>
    <n v="3894.61"/>
    <n v="973.65"/>
    <n v="4868.26"/>
  </r>
  <r>
    <s v="E"/>
    <x v="0"/>
    <s v="BROOTEN"/>
    <s v="Rout &amp; Seal Cracks on Airport"/>
    <d v="2007-07-24T00:00:00"/>
    <n v="0"/>
    <n v="18800"/>
    <n v="4700"/>
    <n v="23500"/>
  </r>
  <r>
    <s v="E"/>
    <x v="0"/>
    <s v="BROOTEN"/>
    <s v="Airport Layout Plan"/>
    <d v="2011-12-16T00:00:00"/>
    <n v="0"/>
    <n v="44996.66"/>
    <n v="11249.17"/>
    <n v="56245.83"/>
  </r>
  <r>
    <s v="E"/>
    <x v="0"/>
    <s v="BROOTEN"/>
    <s v="Airport Layout Plan"/>
    <d v="2013-02-05T00:00:00"/>
    <n v="0"/>
    <n v="5543.34"/>
    <n v="1385.83"/>
    <n v="6929.17"/>
  </r>
  <r>
    <s v="E"/>
    <x v="0"/>
    <s v="BROOTEN"/>
    <s v="Pavement Crack Sealing"/>
    <d v="2010-12-14T00:00:00"/>
    <n v="0"/>
    <n v="5600"/>
    <n v="1400"/>
    <n v="7000"/>
  </r>
  <r>
    <s v="E"/>
    <x v="0"/>
    <s v="BROOTEN"/>
    <s v="Pavement Crack Sealing"/>
    <d v="2011-10-31T00:00:00"/>
    <n v="0"/>
    <n v="3680"/>
    <n v="920"/>
    <n v="4600"/>
  </r>
  <r>
    <s v="E"/>
    <x v="0"/>
    <s v="BROOTEN"/>
    <s v="A/D Bldg;Rwy Lighting Imp;H2O 2 airport"/>
    <d v="2012-12-11T00:00:00"/>
    <n v="0"/>
    <n v="84496.27"/>
    <n v="98183.35"/>
    <n v="182679.62"/>
  </r>
  <r>
    <s v="E"/>
    <x v="0"/>
    <s v="BROOTEN"/>
    <s v="A/D Bldg;Rwy Lighting Imp;H2O 2 airport"/>
    <d v="2013-02-06T00:00:00"/>
    <n v="0"/>
    <n v="146402.06"/>
    <n v="124422.82"/>
    <n v="270824.88"/>
  </r>
  <r>
    <s v="E"/>
    <x v="0"/>
    <s v="BROOTEN"/>
    <s v="A/D Bldg;Rwy Lighting Imp;H2O 2 airport"/>
    <d v="2013-03-08T00:00:00"/>
    <n v="0"/>
    <n v="65238.400000000001"/>
    <n v="0"/>
    <n v="65238.400000000001"/>
  </r>
  <r>
    <s v="E"/>
    <x v="0"/>
    <s v="BROOTEN"/>
    <s v="A/D Bldg;Rwy Lighting Imp;H2O 2 airport"/>
    <d v="2013-04-15T00:00:00"/>
    <n v="0"/>
    <n v="64955.41"/>
    <n v="0"/>
    <n v="64955.41"/>
  </r>
  <r>
    <s v="E"/>
    <x v="0"/>
    <s v="BROOTEN"/>
    <s v="A/D Bldg;Rwy Lighting Imp;H2O 2 airport"/>
    <d v="2013-07-09T00:00:00"/>
    <n v="0"/>
    <n v="119496.61"/>
    <n v="0"/>
    <n v="119496.61"/>
  </r>
  <r>
    <s v="E"/>
    <x v="0"/>
    <s v="BROOTEN"/>
    <s v="A/D Bldg;Rwy Lighting Imp;H2O 2 airport"/>
    <d v="2013-11-13T00:00:00"/>
    <n v="0"/>
    <n v="6178.14"/>
    <n v="0"/>
    <n v="6178.14"/>
  </r>
  <r>
    <s v="E"/>
    <x v="0"/>
    <s v="BROOTEN"/>
    <s v="A/D Bldg;Rwy Lighting Imp;H2O 2 airport"/>
    <d v="2013-12-17T00:00:00"/>
    <n v="0"/>
    <n v="38561.800000000003"/>
    <n v="81608.929999999993"/>
    <n v="120170.73"/>
  </r>
  <r>
    <s v="E"/>
    <x v="0"/>
    <s v="BROOTEN"/>
    <s v="Airport Beacon"/>
    <d v="2015-03-17T00:00:00"/>
    <n v="0"/>
    <n v="4049.82"/>
    <n v="449.98"/>
    <n v="4499.8"/>
  </r>
  <r>
    <s v="E"/>
    <x v="0"/>
    <s v="BROOTEN"/>
    <s v="Airfield Pavement Crack seal"/>
    <d v="2017-10-27T00:00:00"/>
    <n v="0"/>
    <n v="9720"/>
    <n v="1080"/>
    <n v="10800"/>
  </r>
  <r>
    <s v="E"/>
    <x v="0"/>
    <s v="BROOTEN"/>
    <s v="Lighted Wind sock"/>
    <d v="2019-10-28T00:00:00"/>
    <n v="0"/>
    <n v="4469.87"/>
    <n v="235.26"/>
    <n v="4705.13"/>
  </r>
  <r>
    <s v="E"/>
    <x v="1"/>
    <s v="BUFFALO"/>
    <s v="CONST LANDING STRIP"/>
    <d v="1967-03-08T00:00:00"/>
    <n v="13208.26"/>
    <n v="16790.79"/>
    <n v="225.76"/>
    <n v="30224.81"/>
  </r>
  <r>
    <s v="E"/>
    <x v="1"/>
    <s v="BUFFALO"/>
    <s v="APRON AND TAXIWAY PAVING"/>
    <d v="1979-07-09T00:00:00"/>
    <n v="0"/>
    <n v="21524.71"/>
    <n v="5381.18"/>
    <n v="26905.89"/>
  </r>
  <r>
    <s v="E"/>
    <x v="1"/>
    <s v="BUFFALO"/>
    <s v="F &amp; I FUEL PUMPS"/>
    <d v="1978-01-12T00:00:00"/>
    <n v="0"/>
    <n v="2134.56"/>
    <n v="533.64"/>
    <n v="2668.2"/>
  </r>
  <r>
    <s v="E"/>
    <x v="1"/>
    <s v="BUFFALO"/>
    <s v="HANGAR SITE PREP AND PAVING"/>
    <d v="1981-03-10T00:00:00"/>
    <n v="0"/>
    <n v="35336.97"/>
    <n v="17668.47"/>
    <n v="53005.440000000002"/>
  </r>
  <r>
    <s v="E"/>
    <x v="1"/>
    <s v="BUFFALO"/>
    <s v="LAND ACQUISITION"/>
    <d v="1986-05-01T00:00:00"/>
    <n v="0"/>
    <n v="58833.24"/>
    <n v="29416.62"/>
    <n v="88249.86"/>
  </r>
  <r>
    <s v="E"/>
    <x v="1"/>
    <s v="BUFFALO"/>
    <s v="LAND ACQUISITION"/>
    <d v="1986-10-27T00:00:00"/>
    <n v="0"/>
    <n v="41100.089999999997"/>
    <n v="20550.05"/>
    <n v="61650.14"/>
  </r>
  <r>
    <s v="E"/>
    <x v="1"/>
    <s v="BUFFALO"/>
    <s v="RUNWAY &amp; TAXIWAY PAVING"/>
    <d v="1987-06-30T00:00:00"/>
    <n v="0"/>
    <n v="0"/>
    <n v="0"/>
    <n v="0"/>
  </r>
  <r>
    <s v="E"/>
    <x v="1"/>
    <s v="BUFFALO"/>
    <s v="RUNWAY LIGHTING AND ELECTRICAL"/>
    <d v="1987-06-30T00:00:00"/>
    <n v="0"/>
    <n v="48074.28"/>
    <n v="24037.14"/>
    <n v="72111.42"/>
  </r>
  <r>
    <s v="E"/>
    <x v="1"/>
    <s v="BUFFALO"/>
    <s v="FEASIBILITY STUDY &amp; ALP"/>
    <d v="1989-09-07T00:00:00"/>
    <n v="0"/>
    <n v="16383.71"/>
    <n v="8191.85"/>
    <n v="24575.559999999998"/>
  </r>
  <r>
    <s v="E"/>
    <x v="1"/>
    <s v="BUFFALO"/>
    <s v="FEASIBILITY STUDY &amp; ALP"/>
    <d v="1993-11-23T00:00:00"/>
    <n v="0"/>
    <n v="246.29"/>
    <n v="123.15"/>
    <n v="369.44"/>
  </r>
  <r>
    <s v="E"/>
    <x v="1"/>
    <s v="BUFFALO"/>
    <s v="DESIGN FOR BUILDING AREA EXP."/>
    <d v="1990-06-13T00:00:00"/>
    <n v="0"/>
    <n v="14226.84"/>
    <n v="7113.42"/>
    <n v="21340.260000000002"/>
  </r>
  <r>
    <s v="E"/>
    <x v="1"/>
    <s v="BUFFALO"/>
    <s v="DESIGN FOR BUILDING AREA EXP."/>
    <d v="1990-12-21T00:00:00"/>
    <n v="0"/>
    <n v="6736.74"/>
    <n v="3368.38"/>
    <n v="10105.119999999999"/>
  </r>
  <r>
    <s v="E"/>
    <x v="1"/>
    <s v="BUFFALO"/>
    <s v="DESIGN FOR BUILDING AREA EXP."/>
    <d v="1991-05-14T00:00:00"/>
    <n v="0"/>
    <n v="10165.629999999999"/>
    <n v="5082.8100000000004"/>
    <n v="15248.439999999999"/>
  </r>
  <r>
    <s v="E"/>
    <x v="1"/>
    <s v="BUFFALO"/>
    <s v="DESIGN FOR BUILDING AREA EXP."/>
    <d v="1993-11-23T00:00:00"/>
    <n v="0"/>
    <n v="2792.79"/>
    <n v="1396.39"/>
    <n v="4189.18"/>
  </r>
  <r>
    <s v="E"/>
    <x v="1"/>
    <s v="BUFFALO"/>
    <s v="APRON &amp; TAXIWAY EXP. SITE PREP"/>
    <d v="1990-12-21T00:00:00"/>
    <n v="0"/>
    <n v="104526.19"/>
    <n v="52263.08"/>
    <n v="156789.27000000002"/>
  </r>
  <r>
    <s v="E"/>
    <x v="1"/>
    <s v="BUFFALO"/>
    <s v="APRON &amp; TAXIWAY EXP. SITE PREP"/>
    <d v="1991-05-14T00:00:00"/>
    <n v="0"/>
    <n v="1306.67"/>
    <n v="653.33000000000004"/>
    <n v="1960"/>
  </r>
  <r>
    <s v="E"/>
    <x v="1"/>
    <s v="BUFFALO"/>
    <s v="APRON &amp; TAXIWAY EXP. SITE PREP"/>
    <d v="1991-10-19T00:00:00"/>
    <n v="0"/>
    <n v="4285.87"/>
    <n v="2142.9299999999998"/>
    <n v="6428.7999999999993"/>
  </r>
  <r>
    <s v="E"/>
    <x v="1"/>
    <s v="BUFFALO"/>
    <s v="APRON &amp; TAXIWAY EXP. SITE PREP"/>
    <d v="1993-11-23T00:00:00"/>
    <n v="0"/>
    <n v="23881.27"/>
    <n v="11940.66"/>
    <n v="35821.93"/>
  </r>
  <r>
    <s v="E"/>
    <x v="1"/>
    <s v="BUFFALO"/>
    <s v="SWPPP"/>
    <d v="1996-05-20T00:00:00"/>
    <n v="0"/>
    <n v="2000"/>
    <n v="1500"/>
    <n v="3500"/>
  </r>
  <r>
    <s v="E"/>
    <x v="1"/>
    <s v="BUFFALO"/>
    <s v="AIRPORT PAINT STRIPING"/>
    <d v="1997-01-03T00:00:00"/>
    <n v="0"/>
    <n v="1272.55"/>
    <n v="636.28"/>
    <n v="1908.83"/>
  </r>
  <r>
    <s v="E"/>
    <x v="1"/>
    <s v="BUFFALO"/>
    <s v="Runway Fog Seal &amp; Parking Lot Seal Coat"/>
    <d v="1999-10-20T00:00:00"/>
    <n v="0"/>
    <n v="10800"/>
    <n v="7251.46"/>
    <n v="18051.46"/>
  </r>
  <r>
    <s v="E"/>
    <x v="1"/>
    <s v="BUFFALO"/>
    <s v="Update ALP"/>
    <d v="2002-01-02T00:00:00"/>
    <n v="0"/>
    <n v="13447.8"/>
    <n v="8965.2000000000007"/>
    <n v="22413"/>
  </r>
  <r>
    <s v="E"/>
    <x v="1"/>
    <s v="BUFFALO"/>
    <s v="Update ALP"/>
    <d v="2003-07-03T00:00:00"/>
    <n v="0"/>
    <n v="952.2"/>
    <n v="634.79999999999995"/>
    <n v="1587"/>
  </r>
  <r>
    <s v="E"/>
    <x v="1"/>
    <s v="BUFFALO"/>
    <s v="Tee Hangar Site Prep"/>
    <d v="2002-07-12T00:00:00"/>
    <n v="0"/>
    <n v="59696.97"/>
    <n v="59696.98"/>
    <n v="119393.95000000001"/>
  </r>
  <r>
    <s v="E"/>
    <x v="1"/>
    <s v="BUFFALO"/>
    <s v="Tee Hangar Site Prep"/>
    <d v="2003-07-07T00:00:00"/>
    <n v="0"/>
    <n v="6803.03"/>
    <n v="6803.02"/>
    <n v="13606.05"/>
  </r>
  <r>
    <s v="E"/>
    <x v="1"/>
    <s v="BUFFALO"/>
    <s v="Tee Hangar Site Prep"/>
    <d v="2003-10-15T00:00:00"/>
    <n v="0"/>
    <n v="5311.91"/>
    <n v="5311.9"/>
    <n v="10623.81"/>
  </r>
  <r>
    <s v="E"/>
    <x v="1"/>
    <s v="BUFFALO"/>
    <s v="Twy Resurf &amp; New Taxilanes"/>
    <d v="2003-12-19T00:00:00"/>
    <n v="0"/>
    <n v="43309.21"/>
    <n v="35887.980000000003"/>
    <n v="79197.19"/>
  </r>
  <r>
    <s v="E"/>
    <x v="1"/>
    <s v="BUFFALO"/>
    <s v="Rwy 17/35 Overlay AIP-01"/>
    <d v="2005-05-05T00:00:00"/>
    <n v="188723"/>
    <n v="0"/>
    <n v="9933.93"/>
    <n v="198656.93"/>
  </r>
  <r>
    <s v="E"/>
    <x v="1"/>
    <s v="BUFFALO"/>
    <s v="Rwy 17/35 Overlay AIP-01"/>
    <d v="2006-06-29T00:00:00"/>
    <n v="102927"/>
    <n v="0"/>
    <n v="5416.07"/>
    <n v="108343.07"/>
  </r>
  <r>
    <s v="E"/>
    <x v="1"/>
    <s v="BUFFALO"/>
    <s v="Rwy 17/35 Overlay AIP-01"/>
    <d v="2006-07-25T00:00:00"/>
    <n v="10915"/>
    <n v="0"/>
    <n v="575.49"/>
    <n v="11490.49"/>
  </r>
  <r>
    <s v="E"/>
    <x v="1"/>
    <s v="BUFFALO"/>
    <s v="Fuel Facility"/>
    <d v="2005-05-04T00:00:00"/>
    <n v="0"/>
    <n v="45085.1"/>
    <n v="45085.08"/>
    <n v="90170.18"/>
  </r>
  <r>
    <s v="E"/>
    <x v="1"/>
    <s v="BUFFALO"/>
    <s v="Fuel Facility"/>
    <d v="2008-10-23T00:00:00"/>
    <n v="0"/>
    <n v="23122.38"/>
    <n v="16707.439999999999"/>
    <n v="39829.82"/>
  </r>
  <r>
    <s v="E"/>
    <x v="1"/>
    <s v="BUFFALO"/>
    <s v="Fuel Facility"/>
    <d v="2008-11-25T00:00:00"/>
    <n v="0"/>
    <n v="2976.04"/>
    <n v="31141.7"/>
    <n v="34117.74"/>
  </r>
  <r>
    <s v="E"/>
    <x v="1"/>
    <s v="BUFFALO"/>
    <s v="A/D Building"/>
    <d v="2006-01-24T00:00:00"/>
    <n v="0"/>
    <n v="204371.3"/>
    <n v="87587.7"/>
    <n v="291959"/>
  </r>
  <r>
    <s v="E"/>
    <x v="1"/>
    <s v="BUFFALO"/>
    <s v="A/D Building"/>
    <d v="2006-03-24T00:00:00"/>
    <n v="0"/>
    <n v="80457.929999999993"/>
    <n v="34481.949999999997"/>
    <n v="114939.87999999999"/>
  </r>
  <r>
    <s v="E"/>
    <x v="1"/>
    <s v="BUFFALO"/>
    <s v="A/D Building"/>
    <d v="2008-03-31T00:00:00"/>
    <n v="0"/>
    <n v="7770.77"/>
    <n v="3330.35"/>
    <n v="11101.12"/>
  </r>
  <r>
    <s v="E"/>
    <x v="1"/>
    <s v="BUFFALO"/>
    <s v="A/D Building"/>
    <d v="2008-09-22T00:00:00"/>
    <n v="0"/>
    <n v="34950.199999999997"/>
    <n v="26304.83"/>
    <n v="61255.03"/>
  </r>
  <r>
    <s v="E"/>
    <x v="1"/>
    <s v="BUFFALO"/>
    <s v="Land AIP 02-05"/>
    <d v="2006-07-25T00:00:00"/>
    <n v="308350"/>
    <n v="0"/>
    <n v="16500"/>
    <n v="324850"/>
  </r>
  <r>
    <s v="E"/>
    <x v="1"/>
    <s v="BUFFALO"/>
    <s v="Land AIP 02-05"/>
    <d v="2007-09-12T00:00:00"/>
    <n v="13669"/>
    <n v="0"/>
    <n v="448.4"/>
    <n v="14117.4"/>
  </r>
  <r>
    <s v="E"/>
    <x v="1"/>
    <s v="BUFFALO"/>
    <s v="ENV. ASSESSMENT and DESIGN TWY EXTENSION"/>
    <d v="2008-08-22T00:00:00"/>
    <n v="34267"/>
    <n v="0"/>
    <n v="1804.18"/>
    <n v="36071.18"/>
  </r>
  <r>
    <s v="E"/>
    <x v="1"/>
    <s v="BUFFALO"/>
    <s v="ENV. ASSESSMENT and DESIGN TWY EXTENSION"/>
    <d v="2008-12-11T00:00:00"/>
    <n v="26031"/>
    <n v="0"/>
    <n v="1370"/>
    <n v="27401"/>
  </r>
  <r>
    <s v="E"/>
    <x v="1"/>
    <s v="BUFFALO"/>
    <s v="ENV. ASSESSMENT and DESIGN TWY EXTENSION"/>
    <d v="2009-09-23T00:00:00"/>
    <n v="32802"/>
    <n v="0"/>
    <n v="14644.95"/>
    <n v="47446.95"/>
  </r>
  <r>
    <s v="E"/>
    <x v="1"/>
    <s v="BUFFALO"/>
    <s v="E.A. UPDATE &amp; TERMINAL AREA PLAN UPDATE"/>
    <d v="2009-11-04T00:00:00"/>
    <n v="103634"/>
    <n v="0"/>
    <n v="5454.79"/>
    <n v="109088.79"/>
  </r>
  <r>
    <s v="E"/>
    <x v="1"/>
    <s v="BUFFALO"/>
    <s v="E.A. UPDATE &amp; TERMINAL AREA PLAN UPDATE"/>
    <d v="2010-03-25T00:00:00"/>
    <n v="13666"/>
    <n v="0"/>
    <n v="842"/>
    <n v="14508"/>
  </r>
  <r>
    <s v="E"/>
    <x v="1"/>
    <s v="BUFFALO"/>
    <s v="E.A. UPDATE &amp; TERMINAL AREA PLAN UPDATE"/>
    <d v="2011-06-30T00:00:00"/>
    <n v="2322"/>
    <n v="0"/>
    <n v="0"/>
    <n v="2322"/>
  </r>
  <r>
    <s v="E"/>
    <x v="1"/>
    <s v="BUFFALO"/>
    <s v="E.A. UPDATE &amp; TERMINAL AREA PLAN UPDATE"/>
    <d v="2012-05-04T00:00:00"/>
    <n v="7648"/>
    <n v="0"/>
    <n v="402"/>
    <n v="8050"/>
  </r>
  <r>
    <s v="E"/>
    <x v="1"/>
    <s v="BUFFALO"/>
    <s v="RWY 17/35 EXTENSION &amp; WIDENING - DESIGN"/>
    <d v="2010-03-25T00:00:00"/>
    <n v="182115"/>
    <n v="0"/>
    <n v="9585"/>
    <n v="191700"/>
  </r>
  <r>
    <s v="E"/>
    <x v="1"/>
    <s v="BUFFALO"/>
    <s v="RWY 17/35 EXTENSION &amp; WIDENING - DESIGN"/>
    <d v="2010-06-22T00:00:00"/>
    <n v="31635"/>
    <n v="0"/>
    <n v="1665"/>
    <n v="33300"/>
  </r>
  <r>
    <s v="E"/>
    <x v="1"/>
    <s v="BUFFALO"/>
    <s v="2010 AIRPORT IMPROVEMENTS"/>
    <d v="2010-05-28T00:00:00"/>
    <n v="119375"/>
    <n v="31618.6"/>
    <n v="104990.1"/>
    <n v="255983.7"/>
  </r>
  <r>
    <s v="E"/>
    <x v="1"/>
    <s v="BUFFALO"/>
    <s v="2010 AIRPORT IMPROVEMENTS"/>
    <d v="2010-07-12T00:00:00"/>
    <n v="282090"/>
    <n v="53844.08"/>
    <n v="39186.620000000003"/>
    <n v="375120.7"/>
  </r>
  <r>
    <s v="E"/>
    <x v="1"/>
    <s v="BUFFALO"/>
    <s v="2010 AIRPORT IMPROVEMENTS"/>
    <d v="2010-08-11T00:00:00"/>
    <n v="1062062"/>
    <n v="76812.09"/>
    <n v="159788.26"/>
    <n v="1298662.3500000001"/>
  </r>
  <r>
    <s v="E"/>
    <x v="1"/>
    <s v="BUFFALO"/>
    <s v="2010 AIRPORT IMPROVEMENTS"/>
    <d v="2010-09-23T00:00:00"/>
    <n v="483431"/>
    <n v="8864.58"/>
    <n v="0"/>
    <n v="492295.58"/>
  </r>
  <r>
    <s v="E"/>
    <x v="1"/>
    <s v="BUFFALO"/>
    <s v="2010 AIRPORT IMPROVEMENTS"/>
    <d v="2010-11-05T00:00:00"/>
    <n v="903385"/>
    <n v="82829.179999999993"/>
    <n v="0"/>
    <n v="986214.17999999993"/>
  </r>
  <r>
    <s v="E"/>
    <x v="1"/>
    <s v="BUFFALO"/>
    <s v="2010 AIRPORT IMPROVEMENTS"/>
    <d v="2011-05-10T00:00:00"/>
    <n v="199026"/>
    <n v="3265.7"/>
    <n v="0"/>
    <n v="202291.7"/>
  </r>
  <r>
    <s v="E"/>
    <x v="1"/>
    <s v="BUFFALO"/>
    <s v="2010 AIRPORT IMPROVEMENTS"/>
    <d v="2011-06-24T00:00:00"/>
    <n v="81037"/>
    <n v="0"/>
    <n v="0"/>
    <n v="81037"/>
  </r>
  <r>
    <s v="E"/>
    <x v="1"/>
    <s v="BUFFALO"/>
    <s v="2010 AIRPORT IMPROVEMENTS"/>
    <d v="2011-08-30T00:00:00"/>
    <n v="90129"/>
    <n v="18127.7"/>
    <n v="0"/>
    <n v="108256.7"/>
  </r>
  <r>
    <s v="E"/>
    <x v="1"/>
    <s v="BUFFALO"/>
    <s v="2010 AIRPORT IMPROVEMENTS"/>
    <d v="2012-07-30T00:00:00"/>
    <n v="42394"/>
    <n v="0"/>
    <n v="0"/>
    <n v="42394"/>
  </r>
  <r>
    <s v="E"/>
    <x v="1"/>
    <s v="BUFFALO"/>
    <s v="2010 AIRPORT IMPROVEMENTS"/>
    <d v="2013-02-12T00:00:00"/>
    <n v="50000"/>
    <n v="0"/>
    <n v="0"/>
    <n v="50000"/>
  </r>
  <r>
    <s v="E"/>
    <x v="1"/>
    <s v="BUFFALO"/>
    <s v="2010 AIRPORT IMPROVEMENTS"/>
    <d v="2013-02-12T00:00:00"/>
    <n v="245483"/>
    <n v="0"/>
    <n v="0"/>
    <n v="245483"/>
  </r>
  <r>
    <s v="E"/>
    <x v="1"/>
    <s v="BUFFALO"/>
    <s v="2010 AIRPORT IMPROVEMENTS"/>
    <d v="2013-03-12T00:00:00"/>
    <n v="0"/>
    <n v="14245.11"/>
    <n v="21128.44"/>
    <n v="35373.550000000003"/>
  </r>
  <r>
    <s v="E"/>
    <x v="1"/>
    <s v="BUFFALO"/>
    <s v="AIRPORT ZONING ORDINANCE UPDATE"/>
    <d v="2011-07-01T00:00:00"/>
    <n v="0"/>
    <n v="23863"/>
    <n v="22358.95"/>
    <n v="46221.95"/>
  </r>
  <r>
    <s v="E"/>
    <x v="1"/>
    <s v="BUFFALO"/>
    <s v="LAND ACQUISITION - PARCEL 8 (KASPER)"/>
    <d v="2011-06-24T00:00:00"/>
    <n v="57402"/>
    <n v="0"/>
    <n v="3548"/>
    <n v="60950"/>
  </r>
  <r>
    <s v="E"/>
    <x v="1"/>
    <s v="BUFFALO"/>
    <s v="LAND ACQUISITION - PARCEL 8 (KASPER)"/>
    <d v="2012-09-18T00:00:00"/>
    <n v="10000"/>
    <n v="0"/>
    <n v="37.979999999999997"/>
    <n v="10037.98"/>
  </r>
  <r>
    <s v="E"/>
    <x v="1"/>
    <s v="BUFFALO"/>
    <s v="LAND ACQUISITION - PARCEL 8 (KASPER)"/>
    <d v="2012-09-18T00:00:00"/>
    <n v="712"/>
    <n v="0"/>
    <n v="0"/>
    <n v="712"/>
  </r>
  <r>
    <s v="E"/>
    <x v="1"/>
    <s v="BUFFALO"/>
    <s v="LAND ACQ. - PARCEL 11 &amp; ENVIRONMENTAL"/>
    <d v="2012-01-20T00:00:00"/>
    <n v="59350"/>
    <n v="0"/>
    <n v="3513.55"/>
    <n v="62863.55"/>
  </r>
  <r>
    <s v="E"/>
    <x v="1"/>
    <s v="BUFFALO"/>
    <s v="LAND ACQ. - PARCEL 11 &amp; ENVIRONMENTAL"/>
    <d v="2012-07-30T00:00:00"/>
    <n v="7523"/>
    <n v="0"/>
    <n v="7"/>
    <n v="7530"/>
  </r>
  <r>
    <s v="E"/>
    <x v="1"/>
    <s v="BUFFALO"/>
    <s v="HANGAR DRAINAGE IMPROVEMENTS"/>
    <d v="2011-12-20T00:00:00"/>
    <n v="0"/>
    <n v="93339.77"/>
    <n v="93339.75"/>
    <n v="186679.52000000002"/>
  </r>
  <r>
    <s v="E"/>
    <x v="1"/>
    <s v="BUFFALO"/>
    <s v="HANGAR DRAINAGE IMPROVEMENTS"/>
    <d v="2012-12-12T00:00:00"/>
    <n v="0"/>
    <n v="15007.29"/>
    <n v="15007.3"/>
    <n v="30014.59"/>
  </r>
  <r>
    <s v="E"/>
    <x v="1"/>
    <s v="BUFFALO"/>
    <s v="2012 AIRPORT OBSTRUCTION REMOVALS"/>
    <d v="2013-05-17T00:00:00"/>
    <n v="35456"/>
    <n v="0"/>
    <n v="3940"/>
    <n v="39396"/>
  </r>
  <r>
    <s v="E"/>
    <x v="1"/>
    <s v="BUFFALO"/>
    <s v="2012 AIRPORT OBSTRUCTION REMOVALS"/>
    <d v="2014-04-15T00:00:00"/>
    <n v="11992"/>
    <n v="0"/>
    <n v="1332.5"/>
    <n v="13324.5"/>
  </r>
  <r>
    <s v="E"/>
    <x v="1"/>
    <s v="BUFFALO"/>
    <s v="2012 AIRPORT OBSTRUCTION REMOVALS"/>
    <d v="2015-12-07T00:00:00"/>
    <n v="38108"/>
    <n v="0"/>
    <n v="4235.66"/>
    <n v="42343.66"/>
  </r>
  <r>
    <s v="E"/>
    <x v="1"/>
    <s v="BUFFALO"/>
    <s v="Acquire Land - Parcels #10 &amp; #12"/>
    <d v="2014-02-07T00:00:00"/>
    <n v="406008"/>
    <n v="0"/>
    <n v="49459.7"/>
    <n v="455467.7"/>
  </r>
  <r>
    <s v="E"/>
    <x v="1"/>
    <s v="BUFFALO"/>
    <s v="Acquire Land - Parcels #10 &amp; #12"/>
    <d v="2014-05-14T00:00:00"/>
    <n v="32230"/>
    <n v="0"/>
    <n v="-766.59"/>
    <n v="31463.41"/>
  </r>
  <r>
    <s v="E"/>
    <x v="1"/>
    <s v="BUFFALO"/>
    <s v="Acquire Snow Removal Equipment"/>
    <d v="2015-02-17T00:00:00"/>
    <n v="13387"/>
    <n v="743.75"/>
    <n v="744.25"/>
    <n v="14875"/>
  </r>
  <r>
    <s v="E"/>
    <x v="1"/>
    <s v="BUFFALO"/>
    <s v="Acquire Snow Removal Equipment"/>
    <d v="2015-08-31T00:00:00"/>
    <n v="144252"/>
    <n v="32234.25"/>
    <n v="14174.25"/>
    <n v="190660.5"/>
  </r>
  <r>
    <s v="E"/>
    <x v="1"/>
    <s v="BUFFALO"/>
    <s v="Beacon Replacement"/>
    <d v="2017-03-28T00:00:00"/>
    <n v="0"/>
    <n v="23361.52"/>
    <n v="5840.38"/>
    <n v="29201.9"/>
  </r>
  <r>
    <s v="E"/>
    <x v="1"/>
    <s v="BUFFALO"/>
    <s v="Beacon Replacement"/>
    <d v="2017-12-29T00:00:00"/>
    <n v="0"/>
    <n v="16728.759999999998"/>
    <n v="4182.1899999999996"/>
    <n v="20910.949999999997"/>
  </r>
  <r>
    <s v="E"/>
    <x v="1"/>
    <s v="BUFFALO"/>
    <s v="Rehabilitate Runway, Taxiway, &amp; Apron"/>
    <d v="2016-04-21T00:00:00"/>
    <n v="39735"/>
    <n v="3091.54"/>
    <n v="2613.46"/>
    <n v="45440"/>
  </r>
  <r>
    <s v="E"/>
    <x v="1"/>
    <s v="BUFFALO"/>
    <s v="Rehabilitate Runway, Taxiway, &amp; Apron"/>
    <d v="2016-05-23T00:00:00"/>
    <n v="11037"/>
    <n v="0"/>
    <n v="0"/>
    <n v="11037"/>
  </r>
  <r>
    <s v="E"/>
    <x v="1"/>
    <s v="BUFFALO"/>
    <s v="Entrance Road and Parking Lot"/>
    <d v="2017-05-09T00:00:00"/>
    <n v="198404"/>
    <n v="10000"/>
    <n v="11737.5"/>
    <n v="220141.5"/>
  </r>
  <r>
    <s v="E"/>
    <x v="1"/>
    <s v="BUFFALO"/>
    <s v="Entrance Road and Parking Lot"/>
    <d v="2018-12-05T00:00:00"/>
    <n v="22045"/>
    <n v="0"/>
    <n v="2757.5"/>
    <n v="24802.5"/>
  </r>
  <r>
    <s v="E"/>
    <x v="1"/>
    <s v="BUFFALO"/>
    <s v="Entrance Road and Parking Lot"/>
    <d v="2018-12-05T00:00:00"/>
    <n v="326"/>
    <n v="0"/>
    <n v="0"/>
    <n v="326"/>
  </r>
  <r>
    <s v="E"/>
    <x v="1"/>
    <s v="BUFFALO"/>
    <s v="New Fuel Control System"/>
    <d v="2018-12-14T00:00:00"/>
    <n v="0"/>
    <n v="16835.71"/>
    <n v="7500"/>
    <n v="24335.71"/>
  </r>
  <r>
    <s v="E"/>
    <x v="1"/>
    <s v="BUFFALO"/>
    <s v="EXTEND RUNWAY, RECONSTRUCT APRON"/>
    <d v="2019-12-11T00:00:00"/>
    <n v="123991"/>
    <n v="21772.51"/>
    <n v="7673.59"/>
    <n v="153437.1"/>
  </r>
  <r>
    <s v="E"/>
    <x v="1"/>
    <s v="BUFFALO"/>
    <s v="EXTEND RUNWAY, RECONSTRUCT APRON"/>
    <d v="2020-02-07T00:00:00"/>
    <n v="152125"/>
    <n v="7226.51"/>
    <n v="9234.83"/>
    <n v="168586.34"/>
  </r>
  <r>
    <s v="E"/>
    <x v="1"/>
    <s v="BUFFALO"/>
    <s v="EXTEND RUNWAY, RECONSTRUCT APRON"/>
    <d v="2020-10-19T00:00:00"/>
    <n v="159247"/>
    <n v="0"/>
    <n v="11555.39"/>
    <n v="170802.39"/>
  </r>
  <r>
    <s v="E"/>
    <x v="1"/>
    <s v="BUFFALO"/>
    <s v="CARES ACT AMENDMENT FOR BUFFALO"/>
    <d v="2020-11-25T00:00:00"/>
    <n v="30000"/>
    <n v="0"/>
    <n v="0"/>
    <n v="30000"/>
  </r>
  <r>
    <s v="E"/>
    <x v="1"/>
    <s v="BUFFALO"/>
    <s v="LAND"/>
    <d v="1967-03-06T00:00:00"/>
    <n v="19003.48"/>
    <n v="0"/>
    <n v="0"/>
    <n v="19003.48"/>
  </r>
  <r>
    <s v="E"/>
    <x v="2"/>
    <s v="CAMBRIDGE"/>
    <s v="GRADE LANDING STRIP"/>
    <d v="1960-10-26T00:00:00"/>
    <n v="0"/>
    <n v="13083.4"/>
    <n v="0"/>
    <n v="13083.4"/>
  </r>
  <r>
    <s v="E"/>
    <x v="2"/>
    <s v="CAMBRIDGE"/>
    <s v="IMPROVEMENTS - PAVE/LIGHT"/>
    <d v="1972-07-26T00:00:00"/>
    <n v="106808"/>
    <n v="29522.27"/>
    <n v="14761.14"/>
    <n v="151091.40999999997"/>
  </r>
  <r>
    <s v="E"/>
    <x v="2"/>
    <s v="CAMBRIDGE"/>
    <s v="SEAL COAT"/>
    <d v="1974-06-12T00:00:00"/>
    <n v="0"/>
    <n v="5369.24"/>
    <n v="2684.62"/>
    <n v="8053.86"/>
  </r>
  <r>
    <s v="E"/>
    <x v="2"/>
    <s v="CAMBRIDGE"/>
    <s v="HANGAR SITE AND RAMP PAVING"/>
    <d v="1975-11-19T00:00:00"/>
    <n v="0"/>
    <n v="10266.77"/>
    <n v="10266.780000000001"/>
    <n v="20533.550000000003"/>
  </r>
  <r>
    <s v="E"/>
    <x v="2"/>
    <s v="CAMBRIDGE"/>
    <s v="FUEL FACILITY"/>
    <d v="1977-01-07T00:00:00"/>
    <n v="0"/>
    <n v="3242.61"/>
    <n v="1621.3"/>
    <n v="4863.91"/>
  </r>
  <r>
    <s v="E"/>
    <x v="2"/>
    <s v="CAMBRIDGE"/>
    <s v="LAND ACQUISITION"/>
    <d v="1983-02-02T00:00:00"/>
    <n v="0"/>
    <n v="23192.86"/>
    <n v="11596.43"/>
    <n v="34789.29"/>
  </r>
  <r>
    <s v="E"/>
    <x v="2"/>
    <s v="CAMBRIDGE"/>
    <s v="TAXIWAY &amp; APRON CONSTRUCTION"/>
    <d v="1986-03-06T00:00:00"/>
    <n v="0"/>
    <n v="181902.17"/>
    <n v="88546.48"/>
    <n v="270448.65000000002"/>
  </r>
  <r>
    <s v="E"/>
    <x v="2"/>
    <s v="CAMBRIDGE"/>
    <s v="A/D BUILDING"/>
    <d v="1985-04-18T00:00:00"/>
    <n v="0"/>
    <n v="38757.79"/>
    <n v="19378.900000000001"/>
    <n v="58136.69"/>
  </r>
  <r>
    <s v="E"/>
    <x v="2"/>
    <s v="CAMBRIDGE"/>
    <s v="AIRPORT SAFETY SIGNING"/>
    <d v="1987-01-07T00:00:00"/>
    <n v="0"/>
    <n v="2524.1"/>
    <n v="1262.05"/>
    <n v="3786.1499999999996"/>
  </r>
  <r>
    <s v="E"/>
    <x v="2"/>
    <s v="CAMBRIDGE"/>
    <s v="HANGAR SITE PREP.&amp; APRON EXPAN"/>
    <d v="1990-05-18T00:00:00"/>
    <n v="0"/>
    <n v="60868.84"/>
    <n v="30434.42"/>
    <n v="91303.26"/>
  </r>
  <r>
    <s v="E"/>
    <x v="2"/>
    <s v="CAMBRIDGE"/>
    <s v="TIEDOWNS"/>
    <d v="1992-05-27T00:00:00"/>
    <n v="0"/>
    <n v="1940.58"/>
    <n v="970.29"/>
    <n v="2910.87"/>
  </r>
  <r>
    <s v="E"/>
    <x v="2"/>
    <s v="CAMBRIDGE"/>
    <s v="INSTALL NEW FUEL FACILITY"/>
    <d v="1990-12-21T00:00:00"/>
    <n v="0"/>
    <n v="20064.009999999998"/>
    <n v="10031.99"/>
    <n v="30096"/>
  </r>
  <r>
    <s v="E"/>
    <x v="2"/>
    <s v="CAMBRIDGE"/>
    <s v="INSTALL NEW FUEL FACILITY"/>
    <d v="1991-01-30T00:00:00"/>
    <n v="0"/>
    <n v="23686"/>
    <n v="11843"/>
    <n v="35529"/>
  </r>
  <r>
    <s v="E"/>
    <x v="2"/>
    <s v="CAMBRIDGE"/>
    <s v="INSTALL NEW FUEL FACILITY"/>
    <d v="1992-11-10T00:00:00"/>
    <n v="0"/>
    <n v="15909.85"/>
    <n v="7954.94"/>
    <n v="23864.79"/>
  </r>
  <r>
    <s v="E"/>
    <x v="2"/>
    <s v="CAMBRIDGE"/>
    <s v="CRACK REPAIR"/>
    <d v="1992-11-30T00:00:00"/>
    <n v="0"/>
    <n v="4471"/>
    <n v="2235.5"/>
    <n v="6706.5"/>
  </r>
  <r>
    <s v="E"/>
    <x v="2"/>
    <s v="CAMBRIDGE"/>
    <s v="CRACK REPAIR"/>
    <d v="1992-12-16T00:00:00"/>
    <n v="0"/>
    <n v="3529"/>
    <n v="1764.5"/>
    <n v="5293.5"/>
  </r>
  <r>
    <s v="E"/>
    <x v="2"/>
    <s v="CAMBRIDGE"/>
    <s v="CRACK REPAIR"/>
    <d v="1993-04-05T00:00:00"/>
    <n v="0"/>
    <n v="700.63"/>
    <n v="350.31"/>
    <n v="1050.94"/>
  </r>
  <r>
    <s v="E"/>
    <x v="2"/>
    <s v="CAMBRIDGE"/>
    <s v="ALP UPDATE"/>
    <d v="1994-11-03T00:00:00"/>
    <n v="0"/>
    <n v="13199.13"/>
    <n v="6599.57"/>
    <n v="19798.699999999997"/>
  </r>
  <r>
    <s v="E"/>
    <x v="2"/>
    <s v="CAMBRIDGE"/>
    <s v="ALP UPDATE"/>
    <d v="1996-09-24T00:00:00"/>
    <n v="0"/>
    <n v="800.87"/>
    <n v="7505.09"/>
    <n v="8305.9600000000009"/>
  </r>
  <r>
    <s v="E"/>
    <x v="2"/>
    <s v="CAMBRIDGE"/>
    <s v="ALP UPDATE"/>
    <d v="1996-09-24T00:00:00"/>
    <n v="0"/>
    <n v="14209.73"/>
    <n v="0"/>
    <n v="14209.73"/>
  </r>
  <r>
    <s v="E"/>
    <x v="2"/>
    <s v="CAMBRIDGE"/>
    <s v="HANGAR ACQUISITION"/>
    <d v="1994-12-21T00:00:00"/>
    <n v="0"/>
    <n v="20800"/>
    <n v="10400"/>
    <n v="31200"/>
  </r>
  <r>
    <s v="E"/>
    <x v="2"/>
    <s v="CAMBRIDGE"/>
    <s v="AIRPORT FENCING &amp; SIGNING"/>
    <d v="1994-09-13T00:00:00"/>
    <n v="0"/>
    <n v="4496"/>
    <n v="2248"/>
    <n v="6744"/>
  </r>
  <r>
    <s v="E"/>
    <x v="2"/>
    <s v="CAMBRIDGE"/>
    <s v="AIRPORT PAINT STRIPING"/>
    <d v="1996-12-04T00:00:00"/>
    <n v="0"/>
    <n v="1464.31"/>
    <n v="732.16"/>
    <n v="2196.4699999999998"/>
  </r>
  <r>
    <s v="E"/>
    <x v="2"/>
    <s v="CAMBRIDGE"/>
    <s v="Reversible Plow for Loader"/>
    <d v="1999-07-07T00:00:00"/>
    <n v="0"/>
    <n v="7834.78"/>
    <n v="5223.1899999999996"/>
    <n v="13057.97"/>
  </r>
  <r>
    <s v="E"/>
    <x v="2"/>
    <s v="CAMBRIDGE"/>
    <s v="FUEL MANAGEMENT SYSTEM"/>
    <d v="2000-04-28T00:00:00"/>
    <n v="0"/>
    <n v="10775"/>
    <n v="10775"/>
    <n v="21550"/>
  </r>
  <r>
    <s v="E"/>
    <x v="2"/>
    <s v="CAMBRIDGE"/>
    <s v="RUNWAY REHAB/EXTENSION  (AIP-01)"/>
    <d v="2000-12-06T00:00:00"/>
    <n v="165817"/>
    <n v="9045.4599999999991"/>
    <n v="27356.400000000001"/>
    <n v="202218.86"/>
  </r>
  <r>
    <s v="E"/>
    <x v="2"/>
    <s v="CAMBRIDGE"/>
    <s v="RUNWAY REHAB/EXTENSION  (AIP-01)"/>
    <d v="2001-02-14T00:00:00"/>
    <n v="504091"/>
    <n v="33282.76"/>
    <n v="88008.7"/>
    <n v="625382.46"/>
  </r>
  <r>
    <s v="E"/>
    <x v="2"/>
    <s v="CAMBRIDGE"/>
    <s v="RUNWAY REHAB/EXTENSION  (AIP-01)"/>
    <d v="2001-09-06T00:00:00"/>
    <n v="176183"/>
    <n v="8971.2099999999991"/>
    <n v="28035.72"/>
    <n v="213189.93"/>
  </r>
  <r>
    <s v="E"/>
    <x v="2"/>
    <s v="CAMBRIDGE"/>
    <s v="RUNWAY REHAB/EXTENSION  (AIP-01)"/>
    <d v="2003-07-08T00:00:00"/>
    <n v="0"/>
    <n v="673.95"/>
    <n v="9063.89"/>
    <n v="9737.84"/>
  </r>
  <r>
    <s v="E"/>
    <x v="2"/>
    <s v="CAMBRIDGE"/>
    <s v="RUNWAY REHAB/EXTENSION  (AIP-01)"/>
    <d v="2003-07-08T00:00:00"/>
    <n v="79114"/>
    <n v="0"/>
    <n v="0"/>
    <n v="79114"/>
  </r>
  <r>
    <s v="E"/>
    <x v="2"/>
    <s v="CAMBRIDGE"/>
    <s v="Mower"/>
    <d v="2002-05-22T00:00:00"/>
    <n v="0"/>
    <n v="5449.39"/>
    <n v="3632.93"/>
    <n v="9082.32"/>
  </r>
  <r>
    <s v="E"/>
    <x v="2"/>
    <s v="CAMBRIDGE"/>
    <s v="Snow Plow Truck"/>
    <d v="2002-10-23T00:00:00"/>
    <n v="0"/>
    <n v="67090.59"/>
    <n v="44727.06"/>
    <n v="111817.65"/>
  </r>
  <r>
    <s v="E"/>
    <x v="2"/>
    <s v="CAMBRIDGE"/>
    <s v="ALP Update &amp; OBSTR. REMOVAL  (AIP-02)"/>
    <d v="2004-01-05T00:00:00"/>
    <n v="63612"/>
    <n v="0"/>
    <n v="7068"/>
    <n v="70680"/>
  </r>
  <r>
    <s v="E"/>
    <x v="2"/>
    <s v="CAMBRIDGE"/>
    <s v="ALP Update &amp; OBSTR. REMOVAL  (AIP-02)"/>
    <d v="2004-03-10T00:00:00"/>
    <n v="23139"/>
    <n v="0"/>
    <n v="2571"/>
    <n v="25710"/>
  </r>
  <r>
    <s v="E"/>
    <x v="2"/>
    <s v="CAMBRIDGE"/>
    <s v="ALP Update &amp; OBSTR. REMOVAL  (AIP-02)"/>
    <d v="2004-07-28T00:00:00"/>
    <n v="22393"/>
    <n v="0"/>
    <n v="9473"/>
    <n v="31866"/>
  </r>
  <r>
    <s v="E"/>
    <x v="2"/>
    <s v="CAMBRIDGE"/>
    <s v="ALP Update &amp; OBSTR. REMOVAL  (AIP-02)"/>
    <d v="2004-07-28T00:00:00"/>
    <n v="0"/>
    <n v="16296"/>
    <n v="0"/>
    <n v="16296"/>
  </r>
  <r>
    <s v="E"/>
    <x v="2"/>
    <s v="CAMBRIDGE"/>
    <s v="ALP Update &amp; OBSTR. REMOVAL  (AIP-02)"/>
    <d v="2005-05-17T00:00:00"/>
    <n v="8532"/>
    <n v="0"/>
    <n v="948"/>
    <n v="9480"/>
  </r>
  <r>
    <s v="E"/>
    <x v="2"/>
    <s v="CAMBRIDGE"/>
    <s v="2004 APRON PAVEMENT REHABILITATION"/>
    <d v="2004-10-15T00:00:00"/>
    <n v="299907"/>
    <n v="0"/>
    <n v="15786.72"/>
    <n v="315693.71999999997"/>
  </r>
  <r>
    <s v="E"/>
    <x v="2"/>
    <s v="CAMBRIDGE"/>
    <s v="2004 APRON PAVEMENT REHABILITATION"/>
    <d v="2005-04-05T00:00:00"/>
    <n v="12908"/>
    <n v="0"/>
    <n v="679.37"/>
    <n v="13587.37"/>
  </r>
  <r>
    <s v="E"/>
    <x v="2"/>
    <s v="CAMBRIDGE"/>
    <s v="2004 APRON PAVEMENT REHABILITATION"/>
    <d v="2005-06-29T00:00:00"/>
    <n v="3401"/>
    <n v="0"/>
    <n v="179"/>
    <n v="3580"/>
  </r>
  <r>
    <s v="E"/>
    <x v="2"/>
    <s v="CAMBRIDGE"/>
    <s v="HANGAR DOOR REPLACEMENT"/>
    <d v="2004-07-16T00:00:00"/>
    <n v="0"/>
    <n v="5740"/>
    <n v="2460"/>
    <n v="8200"/>
  </r>
  <r>
    <s v="E"/>
    <x v="2"/>
    <s v="CAMBRIDGE"/>
    <s v="2005 DEER FENCE INSTALLATION"/>
    <d v="2005-10-18T00:00:00"/>
    <n v="85287"/>
    <n v="0"/>
    <n v="4489.82"/>
    <n v="89776.82"/>
  </r>
  <r>
    <s v="E"/>
    <x v="2"/>
    <s v="CAMBRIDGE"/>
    <s v="2005 DEER FENCE INSTALLATION"/>
    <d v="2006-02-14T00:00:00"/>
    <n v="50268"/>
    <n v="0"/>
    <n v="2645.49"/>
    <n v="52913.49"/>
  </r>
  <r>
    <s v="E"/>
    <x v="2"/>
    <s v="CAMBRIDGE"/>
    <s v="2005 DEER FENCE INSTALLATION"/>
    <d v="2006-05-10T00:00:00"/>
    <n v="9847"/>
    <n v="0"/>
    <n v="1028.22"/>
    <n v="10875.22"/>
  </r>
  <r>
    <s v="E"/>
    <x v="2"/>
    <s v="CAMBRIDGE"/>
    <s v="2005 DEER FENCE INSTALLATION"/>
    <d v="2006-10-30T00:00:00"/>
    <n v="9681"/>
    <n v="0"/>
    <n v="0"/>
    <n v="9681"/>
  </r>
  <r>
    <s v="E"/>
    <x v="2"/>
    <s v="CAMBRIDGE"/>
    <s v="TRACTOR WITH FLAILS AND AVIATION RADIO"/>
    <d v="2005-08-19T00:00:00"/>
    <n v="0"/>
    <n v="39549.730000000003"/>
    <n v="16949.89"/>
    <n v="56499.62"/>
  </r>
  <r>
    <s v="E"/>
    <x v="2"/>
    <s v="CAMBRIDGE"/>
    <s v="STORM WATER IMPROVEMENTS &amp; NEW TAXILANE"/>
    <d v="2007-02-01T00:00:00"/>
    <n v="120534"/>
    <n v="0"/>
    <n v="8236"/>
    <n v="128770"/>
  </r>
  <r>
    <s v="E"/>
    <x v="2"/>
    <s v="CAMBRIDGE"/>
    <s v="STORM WATER IMPROVEMENTS &amp; NEW TAXILANE"/>
    <d v="2008-02-20T00:00:00"/>
    <n v="1920"/>
    <n v="0"/>
    <n v="0"/>
    <n v="1920"/>
  </r>
  <r>
    <s v="E"/>
    <x v="2"/>
    <s v="CAMBRIDGE"/>
    <s v="STORM WATER IMPROVEMENTS &amp; NEW TAXILANE"/>
    <d v="2008-04-10T00:00:00"/>
    <n v="5515"/>
    <n v="0"/>
    <n v="-1499.29"/>
    <n v="4015.71"/>
  </r>
  <r>
    <s v="E"/>
    <x v="2"/>
    <s v="CAMBRIDGE"/>
    <s v="UNDERGROUND STORAGE TANK  REMOVAL"/>
    <d v="2008-02-08T00:00:00"/>
    <n v="0"/>
    <n v="5518.8"/>
    <n v="5518.8"/>
    <n v="11037.6"/>
  </r>
  <r>
    <s v="E"/>
    <x v="2"/>
    <s v="CAMBRIDGE"/>
    <s v="DEER FENCE (CONTINUATION)"/>
    <d v="2008-02-08T00:00:00"/>
    <n v="78881"/>
    <n v="0"/>
    <n v="4153.38"/>
    <n v="83034.38"/>
  </r>
  <r>
    <s v="E"/>
    <x v="2"/>
    <s v="CAMBRIDGE"/>
    <s v="DEER FENCE (CONTINUATION)"/>
    <d v="2008-03-14T00:00:00"/>
    <n v="51487"/>
    <n v="0"/>
    <n v="2708.75"/>
    <n v="54195.75"/>
  </r>
  <r>
    <s v="E"/>
    <x v="2"/>
    <s v="CAMBRIDGE"/>
    <s v="DEER FENCE (CONTINUATION)"/>
    <d v="2008-05-15T00:00:00"/>
    <n v="40341"/>
    <n v="0"/>
    <n v="2123.5300000000002"/>
    <n v="42464.53"/>
  </r>
  <r>
    <s v="E"/>
    <x v="2"/>
    <s v="CAMBRIDGE"/>
    <s v="DEER FENCE (CONTINUATION)"/>
    <d v="2008-08-22T00:00:00"/>
    <n v="63391"/>
    <n v="0"/>
    <n v="3336.1"/>
    <n v="66727.100000000006"/>
  </r>
  <r>
    <s v="E"/>
    <x v="2"/>
    <s v="CAMBRIDGE"/>
    <s v="DEER FENCE (CONTINUATION)"/>
    <d v="2009-01-07T00:00:00"/>
    <n v="6140"/>
    <n v="0"/>
    <n v="845.64"/>
    <n v="6985.64"/>
  </r>
  <r>
    <s v="E"/>
    <x v="2"/>
    <s v="CAMBRIDGE"/>
    <s v="DEER FENCE (CONTINUATION)"/>
    <d v="2009-08-19T00:00:00"/>
    <n v="9926"/>
    <n v="0"/>
    <n v="0"/>
    <n v="9926"/>
  </r>
  <r>
    <s v="E"/>
    <x v="2"/>
    <s v="CAMBRIDGE"/>
    <s v="ENTRANCE RD., TAXILANE &amp; BEACON"/>
    <d v="2008-10-09T00:00:00"/>
    <n v="120809"/>
    <n v="32993.5"/>
    <n v="8096.25"/>
    <n v="161898.75"/>
  </r>
  <r>
    <s v="E"/>
    <x v="2"/>
    <s v="CAMBRIDGE"/>
    <s v="ENTRANCE RD., TAXILANE &amp; BEACON"/>
    <d v="2009-01-07T00:00:00"/>
    <n v="3161"/>
    <n v="1776.5"/>
    <n v="727.78"/>
    <n v="5665.28"/>
  </r>
  <r>
    <s v="E"/>
    <x v="2"/>
    <s v="CAMBRIDGE"/>
    <s v="ENTRANCE RD., TAXILANE &amp; BEACON"/>
    <d v="2009-08-19T00:00:00"/>
    <n v="8888"/>
    <n v="0"/>
    <n v="0"/>
    <n v="8888"/>
  </r>
  <r>
    <s v="E"/>
    <x v="2"/>
    <s v="CAMBRIDGE"/>
    <s v="FUEL SYSTEM UPGRADE"/>
    <d v="2009-11-06T00:00:00"/>
    <n v="0"/>
    <n v="4760"/>
    <n v="4760"/>
    <n v="9520"/>
  </r>
  <r>
    <s v="E"/>
    <x v="2"/>
    <s v="CAMBRIDGE"/>
    <s v="SRE - TRACTOR W/LOADER &amp; BLADE and MOWER"/>
    <d v="2010-11-05T00:00:00"/>
    <n v="0"/>
    <n v="14116.08"/>
    <n v="26418"/>
    <n v="40534.080000000002"/>
  </r>
  <r>
    <s v="E"/>
    <x v="2"/>
    <s v="CAMBRIDGE"/>
    <s v="SRE - TRACTOR W/LOADER &amp; BLADE and MOWER"/>
    <d v="2010-11-05T00:00:00"/>
    <n v="0"/>
    <n v="38719.89"/>
    <n v="0"/>
    <n v="38719.89"/>
  </r>
  <r>
    <s v="E"/>
    <x v="2"/>
    <s v="CAMBRIDGE"/>
    <s v="PAPI REPLACEMENT"/>
    <d v="2012-10-31T00:00:00"/>
    <n v="11232"/>
    <n v="713.48"/>
    <n v="1554.52"/>
    <n v="13500"/>
  </r>
  <r>
    <s v="E"/>
    <x v="2"/>
    <s v="CAMBRIDGE"/>
    <s v="PAPI REPLACEMENT"/>
    <d v="2013-02-11T00:00:00"/>
    <n v="7114"/>
    <n v="81.260000000000005"/>
    <n v="825.99"/>
    <n v="8021.25"/>
  </r>
  <r>
    <s v="E"/>
    <x v="2"/>
    <s v="CAMBRIDGE"/>
    <s v="PAPI REPLACEMENT"/>
    <d v="2013-03-22T00:00:00"/>
    <n v="40486"/>
    <n v="3295.78"/>
    <n v="5910.02"/>
    <n v="49691.8"/>
  </r>
  <r>
    <s v="E"/>
    <x v="2"/>
    <s v="CAMBRIDGE"/>
    <s v="PAPI REPLACEMENT"/>
    <d v="2013-09-05T00:00:00"/>
    <n v="3456"/>
    <n v="159.16"/>
    <n v="1196.79"/>
    <n v="4811.95"/>
  </r>
  <r>
    <s v="E"/>
    <x v="2"/>
    <s v="CAMBRIDGE"/>
    <s v="PAPI REPLACEMENT"/>
    <d v="2014-08-26T00:00:00"/>
    <n v="9005"/>
    <n v="146.4"/>
    <n v="319.61"/>
    <n v="9471.01"/>
  </r>
  <r>
    <s v="E"/>
    <x v="2"/>
    <s v="CAMBRIDGE"/>
    <s v="Acquire SRE and Improve Fuel System"/>
    <d v="2015-05-06T00:00:00"/>
    <n v="27810"/>
    <n v="1545"/>
    <n v="1545"/>
    <n v="30900"/>
  </r>
  <r>
    <s v="E"/>
    <x v="2"/>
    <s v="CAMBRIDGE"/>
    <s v="Acquire SRE and Improve Fuel System"/>
    <d v="2016-11-21T00:00:00"/>
    <n v="10535"/>
    <n v="9181.85"/>
    <n v="9182.7099999999991"/>
    <n v="28899.559999999998"/>
  </r>
  <r>
    <s v="E"/>
    <x v="2"/>
    <s v="CAMBRIDGE"/>
    <s v="Acquire SRE and Improve Fuel System"/>
    <d v="2017-01-20T00:00:00"/>
    <n v="151"/>
    <n v="0"/>
    <n v="0"/>
    <n v="151"/>
  </r>
  <r>
    <s v="E"/>
    <x v="2"/>
    <s v="CAMBRIDGE"/>
    <s v="Update Airport Master Plan Study"/>
    <d v="2016-02-24T00:00:00"/>
    <n v="12429"/>
    <n v="690.5"/>
    <n v="690.5"/>
    <n v="13810"/>
  </r>
  <r>
    <s v="E"/>
    <x v="2"/>
    <s v="CAMBRIDGE"/>
    <s v="Update Airport Master Plan Study"/>
    <d v="2016-04-11T00:00:00"/>
    <n v="6647"/>
    <n v="369.3"/>
    <n v="369.7"/>
    <n v="7386"/>
  </r>
  <r>
    <s v="E"/>
    <x v="2"/>
    <s v="CAMBRIDGE"/>
    <s v="Update Airport Master Plan Study"/>
    <d v="2016-11-21T00:00:00"/>
    <n v="66474"/>
    <n v="3693"/>
    <n v="3693"/>
    <n v="73860"/>
  </r>
  <r>
    <s v="E"/>
    <x v="2"/>
    <s v="CAMBRIDGE"/>
    <s v="Update Airport Master Plan Study"/>
    <d v="2016-12-08T00:00:00"/>
    <n v="4432"/>
    <n v="246.2"/>
    <n v="245.8"/>
    <n v="4924"/>
  </r>
  <r>
    <s v="E"/>
    <x v="2"/>
    <s v="CAMBRIDGE"/>
    <s v="Update Airport Master Plan Study"/>
    <d v="2017-02-23T00:00:00"/>
    <n v="13294"/>
    <n v="738.6"/>
    <n v="739.4"/>
    <n v="14772"/>
  </r>
  <r>
    <s v="E"/>
    <x v="2"/>
    <s v="CAMBRIDGE"/>
    <s v="Update Airport Master Plan Study"/>
    <d v="2017-03-24T00:00:00"/>
    <n v="8864"/>
    <n v="492.4"/>
    <n v="491.6"/>
    <n v="9848"/>
  </r>
  <r>
    <s v="E"/>
    <x v="2"/>
    <s v="CAMBRIDGE"/>
    <s v="Update Airport Master Plan Study"/>
    <d v="2017-06-14T00:00:00"/>
    <n v="44316"/>
    <n v="2462"/>
    <n v="2462"/>
    <n v="49240"/>
  </r>
  <r>
    <s v="E"/>
    <x v="2"/>
    <s v="CAMBRIDGE"/>
    <s v="Update Airport Master Plan Study"/>
    <d v="2017-07-13T00:00:00"/>
    <n v="33237"/>
    <n v="1846.5"/>
    <n v="1846.5"/>
    <n v="36930"/>
  </r>
  <r>
    <s v="E"/>
    <x v="2"/>
    <s v="CAMBRIDGE"/>
    <s v="Update Airport Master Plan Study"/>
    <d v="2017-11-09T00:00:00"/>
    <n v="11079"/>
    <n v="615.5"/>
    <n v="615.5"/>
    <n v="12310"/>
  </r>
  <r>
    <s v="E"/>
    <x v="2"/>
    <s v="CAMBRIDGE"/>
    <s v="Update Airport Master Plan Study"/>
    <d v="2018-08-22T00:00:00"/>
    <n v="22158"/>
    <n v="1231"/>
    <n v="1231"/>
    <n v="24620"/>
  </r>
  <r>
    <s v="E"/>
    <x v="2"/>
    <s v="CAMBRIDGE"/>
    <s v="Gate Replacement; Obstruction Removal; Taxiway Relocation"/>
    <d v="2019-02-05T00:00:00"/>
    <n v="113896"/>
    <n v="6327.63"/>
    <n v="6328.87"/>
    <n v="126552.5"/>
  </r>
  <r>
    <s v="E"/>
    <x v="2"/>
    <s v="CAMBRIDGE"/>
    <s v="Gate Replacement; Obstruction Removal; Taxiway Relocation"/>
    <d v="2019-11-05T00:00:00"/>
    <n v="14939"/>
    <n v="829.87"/>
    <n v="828.63"/>
    <n v="16597.5"/>
  </r>
  <r>
    <s v="E"/>
    <x v="2"/>
    <s v="CAMBRIDGE"/>
    <s v="Gate Replacement; Obstruction Removal; Taxiway Relocation"/>
    <d v="2021-02-12T00:00:00"/>
    <n v="56565"/>
    <n v="3142.5"/>
    <n v="3142.5"/>
    <n v="62850"/>
  </r>
  <r>
    <s v="E"/>
    <x v="2"/>
    <s v="CAMBRIDGE"/>
    <s v="EA for Property Acquisition and Tree Removal"/>
    <d v="2019-11-05T00:00:00"/>
    <n v="33453"/>
    <n v="1858.5"/>
    <n v="1858.5"/>
    <n v="37170"/>
  </r>
  <r>
    <s v="E"/>
    <x v="2"/>
    <s v="CAMBRIDGE"/>
    <s v="EA for Property Acquisition and Tree Removal"/>
    <d v="2020-04-07T00:00:00"/>
    <n v="10368"/>
    <n v="796.5"/>
    <n v="796.5"/>
    <n v="11961"/>
  </r>
  <r>
    <s v="E"/>
    <x v="2"/>
    <s v="CAMBRIDGE"/>
    <s v="Land Acquisition, Obstruction Removal, and Relocation Parallel Taxiway"/>
    <d v="2020-12-18T00:00:00"/>
    <n v="1134932"/>
    <n v="80003.539999999994"/>
    <n v="34288.050000000003"/>
    <n v="1249223.5900000001"/>
  </r>
  <r>
    <s v="E"/>
    <x v="2"/>
    <s v="CAMBRIDGE"/>
    <s v="CARES ACT AMENDMENT FOR CAMBRIDGE"/>
    <d v="2021-03-31T00:00:00"/>
    <n v="30000"/>
    <n v="0"/>
    <n v="0"/>
    <n v="30000"/>
  </r>
  <r>
    <s v="E"/>
    <x v="2"/>
    <s v="CAMBRIDGE"/>
    <s v="LAND"/>
    <d v="1973-09-12T00:00:00"/>
    <n v="15612.86"/>
    <n v="0"/>
    <n v="16682.14"/>
    <n v="32295"/>
  </r>
  <r>
    <s v="E"/>
    <x v="3"/>
    <s v="FOREST LAKE"/>
    <s v="AIRPORT FEASIBILITY STUDY"/>
    <d v="1996-12-17T00:00:00"/>
    <n v="0"/>
    <n v="6661.03"/>
    <n v="3330.52"/>
    <n v="9991.5499999999993"/>
  </r>
  <r>
    <s v="E"/>
    <x v="3"/>
    <s v="FOREST LAKE"/>
    <s v="AIRPORT FEASIBILITY STUDY"/>
    <d v="1997-09-24T00:00:00"/>
    <n v="0"/>
    <n v="1126.58"/>
    <n v="563.28"/>
    <n v="1689.86"/>
  </r>
  <r>
    <s v="E"/>
    <x v="3"/>
    <s v="FOREST LAKE"/>
    <s v="AIRPORT FEASIBILITY STUDY"/>
    <d v="1997-10-24T00:00:00"/>
    <n v="0"/>
    <n v="2342.14"/>
    <n v="1171.07"/>
    <n v="3513.21"/>
  </r>
  <r>
    <s v="E"/>
    <x v="3"/>
    <s v="FOREST LAKE"/>
    <s v="AIRPORT FEASIBILITY STUDY"/>
    <d v="1997-10-31T00:00:00"/>
    <n v="0"/>
    <n v="1246.95"/>
    <n v="623.48"/>
    <n v="1870.43"/>
  </r>
  <r>
    <s v="E"/>
    <x v="3"/>
    <s v="FOREST LAKE"/>
    <s v="AIRPORT FEASIBILITY STUDY"/>
    <d v="1998-01-07T00:00:00"/>
    <n v="0"/>
    <n v="1706.39"/>
    <n v="2776.94"/>
    <n v="4483.33"/>
  </r>
  <r>
    <s v="E"/>
    <x v="3"/>
    <s v="FOREST LAKE"/>
    <s v="AIRPORT FEASIBILITY STUDY"/>
    <d v="1998-09-01T00:00:00"/>
    <n v="0"/>
    <n v="876.65"/>
    <n v="7373.55"/>
    <n v="8250.2000000000007"/>
  </r>
  <r>
    <s v="E"/>
    <x v="3"/>
    <s v="FOREST LAKE"/>
    <s v="AIRPORT FEASIBILITY STUDY"/>
    <d v="1998-09-01T00:00:00"/>
    <n v="0"/>
    <n v="10183.709999999999"/>
    <n v="0"/>
    <n v="10183.709999999999"/>
  </r>
  <r>
    <s v="E"/>
    <x v="3"/>
    <s v="FOREST LAKE"/>
    <s v="PURCHASE FOREST LAKE AIRPORT (196 ACRES)"/>
    <d v="1998-05-20T00:00:00"/>
    <n v="0"/>
    <n v="449520"/>
    <n v="299680"/>
    <n v="749200"/>
  </r>
  <r>
    <s v="E"/>
    <x v="3"/>
    <s v="FOREST LAKE"/>
    <s v="JOHN DEERE 6410 TRACTOR W/MOWER &amp; PLOW"/>
    <d v="1999-12-23T00:00:00"/>
    <n v="0"/>
    <n v="39600"/>
    <n v="29932.73"/>
    <n v="69532.73"/>
  </r>
  <r>
    <s v="E"/>
    <x v="3"/>
    <s v="FOREST LAKE"/>
    <s v="JOHN DEERE 6410 TRACTOR W/MOWER &amp; PLOW"/>
    <d v="1999-12-23T00:00:00"/>
    <n v="0"/>
    <n v="5081.67"/>
    <n v="0"/>
    <n v="5081.67"/>
  </r>
  <r>
    <s v="E"/>
    <x v="3"/>
    <s v="FOREST LAKE"/>
    <s v="WETLAND DELINEATION &amp; DRAINAGE STUDY"/>
    <d v="2002-01-17T00:00:00"/>
    <n v="0"/>
    <n v="5722"/>
    <n v="21215.74"/>
    <n v="26937.74"/>
  </r>
  <r>
    <s v="E"/>
    <x v="3"/>
    <s v="FOREST LAKE"/>
    <s v="ABOVE GROUND FUEL FACILITY"/>
    <d v="2002-02-20T00:00:00"/>
    <n v="0"/>
    <n v="30000"/>
    <n v="32049.97"/>
    <n v="62049.97"/>
  </r>
  <r>
    <s v="E"/>
    <x v="3"/>
    <s v="FOREST LAKE"/>
    <s v="ALP UPDATE &amp; AIRPORT ZONING"/>
    <d v="2002-10-16T00:00:00"/>
    <n v="0"/>
    <n v="3260.03"/>
    <n v="2173.37"/>
    <n v="5433.4"/>
  </r>
  <r>
    <s v="E"/>
    <x v="3"/>
    <s v="FOREST LAKE"/>
    <s v="ALP UPDATE &amp; AIRPORT ZONING"/>
    <d v="2003-06-26T00:00:00"/>
    <n v="0"/>
    <n v="6969.35"/>
    <n v="4646.2299999999996"/>
    <n v="11615.58"/>
  </r>
  <r>
    <s v="E"/>
    <x v="3"/>
    <s v="FOREST LAKE"/>
    <s v="REMOVE 2 UNDERGROUND FUEL STORAGE TANKS"/>
    <d v="2003-06-27T00:00:00"/>
    <n v="0"/>
    <n v="5093.7700000000004"/>
    <n v="5093.76"/>
    <n v="10187.530000000001"/>
  </r>
  <r>
    <s v="E"/>
    <x v="3"/>
    <s v="FOREST LAKE"/>
    <s v="TEMPORARY AIRPORT LIGHTING SYSTEM (TALS)"/>
    <d v="2004-01-05T00:00:00"/>
    <n v="0"/>
    <n v="18000"/>
    <n v="8528.24"/>
    <n v="26528.239999999998"/>
  </r>
  <r>
    <s v="E"/>
    <x v="3"/>
    <s v="FOREST LAKE"/>
    <s v="LAND ACQUISITION - EASEMENTS"/>
    <d v="2007-05-23T00:00:00"/>
    <n v="0"/>
    <n v="87641.48"/>
    <n v="21910.37"/>
    <n v="109551.84999999999"/>
  </r>
  <r>
    <s v="E"/>
    <x v="3"/>
    <s v="FOREST LAKE"/>
    <s v="BUILDING AREA DEVELOPMENT"/>
    <d v="2007-11-06T00:00:00"/>
    <n v="0"/>
    <n v="282936.98"/>
    <n v="124315.78"/>
    <n v="407252.76"/>
  </r>
  <r>
    <s v="E"/>
    <x v="3"/>
    <s v="FOREST LAKE"/>
    <s v="BUILDING AREA DEVELOPMENT"/>
    <d v="2007-12-05T00:00:00"/>
    <n v="0"/>
    <n v="395465.8"/>
    <n v="306827.7"/>
    <n v="702293.5"/>
  </r>
  <r>
    <s v="E"/>
    <x v="3"/>
    <s v="FOREST LAKE"/>
    <s v="BUILDING AREA DEVELOPMENT"/>
    <d v="2008-02-25T00:00:00"/>
    <n v="0"/>
    <n v="126291.24"/>
    <n v="126182.75"/>
    <n v="252473.99"/>
  </r>
  <r>
    <s v="E"/>
    <x v="3"/>
    <s v="FOREST LAKE"/>
    <s v="BUILDING AREA DEVELOPMENT"/>
    <d v="2008-07-09T00:00:00"/>
    <n v="0"/>
    <n v="56336.800000000003"/>
    <n v="14084.2"/>
    <n v="70421"/>
  </r>
  <r>
    <s v="E"/>
    <x v="3"/>
    <s v="FOREST LAKE"/>
    <s v="BUILDING AREA DEVELOPMENT"/>
    <d v="2008-10-23T00:00:00"/>
    <n v="0"/>
    <n v="201989.13"/>
    <n v="118383.34"/>
    <n v="320372.46999999997"/>
  </r>
  <r>
    <s v="E"/>
    <x v="3"/>
    <s v="FOREST LAKE"/>
    <s v="BUILDING AREA DEVELOPMENT"/>
    <d v="2009-03-11T00:00:00"/>
    <n v="0"/>
    <n v="22959.06"/>
    <n v="11044"/>
    <n v="34003.06"/>
  </r>
  <r>
    <s v="E"/>
    <x v="3"/>
    <s v="FOREST LAKE"/>
    <s v="BUILDING AREA DEVELOPMENT"/>
    <d v="2009-11-25T00:00:00"/>
    <n v="0"/>
    <n v="24998.99"/>
    <n v="30782.04"/>
    <n v="55781.03"/>
  </r>
  <r>
    <s v="E"/>
    <x v="3"/>
    <s v="FOREST LAKE"/>
    <s v="BUILDING AREA DEVELOPMENT"/>
    <d v="2009-11-25T00:00:00"/>
    <n v="0"/>
    <n v="21578.959999999999"/>
    <n v="0"/>
    <n v="21578.959999999999"/>
  </r>
  <r>
    <s v="E"/>
    <x v="3"/>
    <s v="FOREST LAKE"/>
    <s v="BUILDING AREA DEVELOPMENT"/>
    <d v="2009-12-02T00:00:00"/>
    <n v="0"/>
    <n v="20072.599999999999"/>
    <n v="13464.63"/>
    <n v="33537.229999999996"/>
  </r>
  <r>
    <s v="E"/>
    <x v="3"/>
    <s v="FOREST LAKE"/>
    <s v="BUILDING DEMOLITION"/>
    <d v="2007-10-30T00:00:00"/>
    <n v="0"/>
    <n v="14679.2"/>
    <n v="3669.8"/>
    <n v="18349"/>
  </r>
  <r>
    <s v="E"/>
    <x v="3"/>
    <s v="FOREST LAKE"/>
    <s v="AIRPORT LAYOUT PLAN REVISIONS"/>
    <d v="2010-01-29T00:00:00"/>
    <n v="0"/>
    <n v="11213.16"/>
    <n v="2803.3"/>
    <n v="14016.46"/>
  </r>
  <r>
    <s v="E"/>
    <x v="3"/>
    <s v="FOREST LAKE"/>
    <s v="AIRPORT LAYOUT PLAN REVISIONS"/>
    <d v="2010-08-18T00:00:00"/>
    <n v="0"/>
    <n v="11429.23"/>
    <n v="2857.31"/>
    <n v="14286.539999999999"/>
  </r>
  <r>
    <s v="E"/>
    <x v="3"/>
    <s v="FOREST LAKE"/>
    <s v="AIRPORT LAYOUT PLAN REVISIONS"/>
    <d v="2010-11-05T00:00:00"/>
    <n v="0"/>
    <n v="8087.17"/>
    <n v="2021.79"/>
    <n v="10108.959999999999"/>
  </r>
  <r>
    <s v="E"/>
    <x v="3"/>
    <s v="FOREST LAKE"/>
    <s v="AIRPORT LAYOUT PLAN REVISIONS"/>
    <d v="2010-12-03T00:00:00"/>
    <n v="0"/>
    <n v="1269.6199999999999"/>
    <n v="317.39999999999998"/>
    <n v="1587.02"/>
  </r>
  <r>
    <s v="E"/>
    <x v="3"/>
    <s v="FOREST LAKE"/>
    <s v="A/D BUILDING &amp; FUEL SYSTEM RELOCATION"/>
    <d v="2010-09-02T00:00:00"/>
    <n v="0"/>
    <n v="30963.59"/>
    <n v="10837.03"/>
    <n v="41800.620000000003"/>
  </r>
  <r>
    <s v="E"/>
    <x v="3"/>
    <s v="FOREST LAKE"/>
    <s v="A/D BUILDING &amp; FUEL SYSTEM RELOCATION"/>
    <d v="2010-10-21T00:00:00"/>
    <n v="0"/>
    <n v="68275.539999999994"/>
    <n v="17068.900000000001"/>
    <n v="85344.44"/>
  </r>
  <r>
    <s v="E"/>
    <x v="3"/>
    <s v="FOREST LAKE"/>
    <s v="A/D BUILDING &amp; FUEL SYSTEM RELOCATION"/>
    <d v="2010-12-03T00:00:00"/>
    <n v="0"/>
    <n v="54728.13"/>
    <n v="14508.24"/>
    <n v="69236.37"/>
  </r>
  <r>
    <s v="E"/>
    <x v="3"/>
    <s v="FOREST LAKE"/>
    <s v="A/D BUILDING &amp; FUEL SYSTEM RELOCATION"/>
    <d v="2011-02-07T00:00:00"/>
    <n v="0"/>
    <n v="19469.71"/>
    <n v="17341.84"/>
    <n v="36811.550000000003"/>
  </r>
  <r>
    <s v="E"/>
    <x v="3"/>
    <s v="FOREST LAKE"/>
    <s v="A/D BUILDING &amp; FUEL SYSTEM RELOCATION"/>
    <d v="2011-02-09T00:00:00"/>
    <n v="0"/>
    <n v="42712.98"/>
    <n v="10678.26"/>
    <n v="53391.240000000005"/>
  </r>
  <r>
    <s v="E"/>
    <x v="3"/>
    <s v="FOREST LAKE"/>
    <s v="A/D BUILDING &amp; FUEL SYSTEM RELOCATION"/>
    <d v="2011-03-09T00:00:00"/>
    <n v="0"/>
    <n v="3225.41"/>
    <n v="806.35"/>
    <n v="4031.7599999999998"/>
  </r>
  <r>
    <s v="E"/>
    <x v="3"/>
    <s v="FOREST LAKE"/>
    <s v="A/D BUILDING &amp; FUEL SYSTEM RELOCATION"/>
    <d v="2011-06-15T00:00:00"/>
    <n v="0"/>
    <n v="407.16"/>
    <n v="101.79"/>
    <n v="508.95000000000005"/>
  </r>
  <r>
    <s v="E"/>
    <x v="3"/>
    <s v="FOREST LAKE"/>
    <s v="A/D BUILDING &amp; FUEL SYSTEM RELOCATION"/>
    <d v="2011-12-20T00:00:00"/>
    <n v="0"/>
    <n v="12541.58"/>
    <n v="3135.39"/>
    <n v="15676.97"/>
  </r>
  <r>
    <s v="E"/>
    <x v="3"/>
    <s v="FOREST LAKE"/>
    <s v="A/D BUILDING &amp; FUEL SYSTEM RELOCATION"/>
    <d v="2013-02-05T00:00:00"/>
    <n v="0"/>
    <n v="597.86"/>
    <n v="0"/>
    <n v="597.86"/>
  </r>
  <r>
    <s v="E"/>
    <x v="3"/>
    <s v="FOREST LAKE"/>
    <s v="A/D BUILDING &amp; FUEL SYSTEM RELOCATION"/>
    <d v="2013-06-28T00:00:00"/>
    <n v="0"/>
    <n v="7475.84"/>
    <n v="5945.1"/>
    <n v="13420.94"/>
  </r>
  <r>
    <s v="E"/>
    <x v="3"/>
    <s v="FOREST LAKE"/>
    <s v="OBSTRUCTION REMOVAL - TREES"/>
    <d v="2013-02-05T00:00:00"/>
    <n v="0"/>
    <n v="7480"/>
    <n v="1870"/>
    <n v="9350"/>
  </r>
  <r>
    <s v="E"/>
    <x v="3"/>
    <s v="FOREST LAKE"/>
    <s v="OBSTRUCTION REMOVAL - TREES"/>
    <d v="2013-03-21T00:00:00"/>
    <n v="0"/>
    <n v="1880"/>
    <n v="470"/>
    <n v="2350"/>
  </r>
  <r>
    <s v="E"/>
    <x v="3"/>
    <s v="FOREST LAKE"/>
    <s v="Tractor, Mower, Plow"/>
    <d v="2013-11-01T00:00:00"/>
    <n v="0"/>
    <n v="82715.990000000005"/>
    <n v="37358"/>
    <n v="120073.99"/>
  </r>
  <r>
    <s v="E"/>
    <x v="3"/>
    <s v="FOREST LAKE"/>
    <s v="Relocated Wind Cone"/>
    <d v="2014-02-19T00:00:00"/>
    <n v="0"/>
    <n v="7280"/>
    <n v="1820"/>
    <n v="9100"/>
  </r>
  <r>
    <s v="E"/>
    <x v="3"/>
    <s v="FOREST LAKE"/>
    <s v="Pre-Design for Paving Runway"/>
    <d v="2015-09-04T00:00:00"/>
    <n v="0"/>
    <n v="13950"/>
    <n v="1550"/>
    <n v="15500"/>
  </r>
  <r>
    <s v="E"/>
    <x v="3"/>
    <s v="FOREST LAKE"/>
    <s v="Pre-Design for Paving Runway"/>
    <d v="2015-10-05T00:00:00"/>
    <n v="0"/>
    <n v="19125"/>
    <n v="2125"/>
    <n v="21250"/>
  </r>
  <r>
    <s v="E"/>
    <x v="3"/>
    <s v="FOREST LAKE"/>
    <s v="Pre-Design for Paving Runway"/>
    <d v="2016-01-19T00:00:00"/>
    <n v="0"/>
    <n v="11925"/>
    <n v="1325"/>
    <n v="13250"/>
  </r>
  <r>
    <s v="E"/>
    <x v="3"/>
    <s v="FOREST LAKE"/>
    <s v="Design and EA for Paved Runway"/>
    <d v="2016-09-12T00:00:00"/>
    <n v="0"/>
    <n v="92778.240000000005"/>
    <n v="10308.69"/>
    <n v="103086.93000000001"/>
  </r>
  <r>
    <s v="E"/>
    <x v="3"/>
    <s v="FOREST LAKE"/>
    <s v="Design and EA for Paved Runway"/>
    <d v="2016-10-24T00:00:00"/>
    <n v="0"/>
    <n v="28155.27"/>
    <n v="3128.36"/>
    <n v="31283.63"/>
  </r>
  <r>
    <s v="E"/>
    <x v="3"/>
    <s v="FOREST LAKE"/>
    <s v="Design and EA for Paved Runway"/>
    <d v="2016-11-30T00:00:00"/>
    <n v="0"/>
    <n v="4905"/>
    <n v="545"/>
    <n v="5450"/>
  </r>
  <r>
    <s v="E"/>
    <x v="3"/>
    <s v="FOREST LAKE"/>
    <s v="Design and EA for Paved Runway"/>
    <d v="2017-03-03T00:00:00"/>
    <n v="0"/>
    <n v="3012.3"/>
    <n v="334.7"/>
    <n v="3347"/>
  </r>
  <r>
    <s v="E"/>
    <x v="3"/>
    <s v="FOREST LAKE"/>
    <s v="Design and EA for Paved Runway"/>
    <d v="2017-09-19T00:00:00"/>
    <n v="0"/>
    <n v="3212.43"/>
    <n v="356.94"/>
    <n v="3569.37"/>
  </r>
  <r>
    <s v="E"/>
    <x v="3"/>
    <s v="FOREST LAKE"/>
    <s v="Construct Paved Runway"/>
    <d v="2016-10-24T00:00:00"/>
    <n v="0"/>
    <n v="479482.68"/>
    <n v="53275.85"/>
    <n v="532758.53"/>
  </r>
  <r>
    <s v="E"/>
    <x v="3"/>
    <s v="FOREST LAKE"/>
    <s v="Construct Paved Runway"/>
    <d v="2016-12-02T00:00:00"/>
    <n v="0"/>
    <n v="1433476.78"/>
    <n v="159275.20000000001"/>
    <n v="1592751.98"/>
  </r>
  <r>
    <s v="E"/>
    <x v="3"/>
    <s v="FOREST LAKE"/>
    <s v="Construct Paved Runway"/>
    <d v="2017-03-03T00:00:00"/>
    <n v="0"/>
    <n v="275340.92"/>
    <n v="30593.439999999999"/>
    <n v="305934.36"/>
  </r>
  <r>
    <s v="E"/>
    <x v="3"/>
    <s v="FOREST LAKE"/>
    <s v="Construct Paved Runway"/>
    <d v="2017-04-10T00:00:00"/>
    <n v="0"/>
    <n v="93039.96"/>
    <n v="10337.780000000001"/>
    <n v="103377.74"/>
  </r>
  <r>
    <s v="E"/>
    <x v="3"/>
    <s v="FOREST LAKE"/>
    <s v="Construct Paved Runway"/>
    <d v="2017-11-20T00:00:00"/>
    <n v="0"/>
    <n v="478811.66"/>
    <n v="421602.44"/>
    <n v="900414.1"/>
  </r>
  <r>
    <s v="E"/>
    <x v="3"/>
    <s v="FOREST LAKE"/>
    <s v="Pavement Maintenance and ALP"/>
    <d v="2020-02-05T00:00:00"/>
    <n v="0"/>
    <n v="24058.75"/>
    <n v="1266.25"/>
    <n v="25325"/>
  </r>
  <r>
    <s v="E"/>
    <x v="3"/>
    <s v="FOREST LAKE"/>
    <s v="Pavement Maintenance and ALP"/>
    <d v="2020-06-23T00:00:00"/>
    <n v="0"/>
    <n v="27692.5"/>
    <n v="1457.5"/>
    <n v="29150"/>
  </r>
  <r>
    <s v="E"/>
    <x v="3"/>
    <s v="FOREST LAKE"/>
    <s v="Pavement Maintenance and ALP"/>
    <d v="2020-08-28T00:00:00"/>
    <n v="0"/>
    <n v="155138.9"/>
    <n v="8165.21"/>
    <n v="163304.10999999999"/>
  </r>
  <r>
    <s v="E"/>
    <x v="3"/>
    <s v="FOREST LAKE"/>
    <s v="Pavement Maintenance and ALP"/>
    <d v="2021-02-03T00:00:00"/>
    <n v="0"/>
    <n v="40731.25"/>
    <n v="2143.75"/>
    <n v="42875"/>
  </r>
  <r>
    <s v="E"/>
    <x v="4"/>
    <s v="HILL CITY"/>
    <s v="HILL CITY AIRPORT"/>
    <d v="1975-04-16T00:00:00"/>
    <n v="0"/>
    <n v="41908.120000000003"/>
    <n v="0"/>
    <n v="41908.120000000003"/>
  </r>
  <r>
    <s v="E"/>
    <x v="4"/>
    <s v="HILL CITY"/>
    <s v="LAND ACQUISITION"/>
    <d v="1974-06-26T00:00:00"/>
    <n v="0"/>
    <n v="2577.85"/>
    <n v="2577.86"/>
    <n v="5155.71"/>
  </r>
  <r>
    <s v="E"/>
    <x v="4"/>
    <s v="HILL CITY"/>
    <s v="RUNWAY RESTORATION/OBSTRUCTION REMOVAL"/>
    <d v="2005-01-21T00:00:00"/>
    <n v="0"/>
    <n v="12180"/>
    <n v="3045"/>
    <n v="15225"/>
  </r>
  <r>
    <s v="E"/>
    <x v="5"/>
    <s v="MAC 0204 ANOKA CO-BLAINE"/>
    <s v="ANOKA CO-BLAINE AIRPORT"/>
    <d v="1954-10-21T00:00:00"/>
    <n v="205572.79"/>
    <n v="165000"/>
    <n v="40885.79"/>
    <n v="411458.58"/>
  </r>
  <r>
    <s v="E"/>
    <x v="5"/>
    <s v="MAC 0204 ANOKA CO-BLAINE"/>
    <s v="SEAL COAT"/>
    <d v="1959-04-07T00:00:00"/>
    <n v="0"/>
    <n v="6458.85"/>
    <n v="3229.43"/>
    <n v="9688.2800000000007"/>
  </r>
  <r>
    <s v="E"/>
    <x v="5"/>
    <s v="MAC 0204 ANOKA CO-BLAINE"/>
    <s v="CONST E-W RWY/E-W AND N-S TAXI"/>
    <d v="1964-07-14T00:00:00"/>
    <n v="117438.01"/>
    <n v="0"/>
    <n v="121706.4"/>
    <n v="239144.40999999997"/>
  </r>
  <r>
    <s v="E"/>
    <x v="5"/>
    <s v="MAC 0204 ANOKA CO-BLAINE"/>
    <s v="EXTEND N-S, SURFACE E-W"/>
    <d v="1965-12-15T00:00:00"/>
    <n v="64180.71"/>
    <n v="0"/>
    <n v="65294.5"/>
    <n v="129475.20999999999"/>
  </r>
  <r>
    <s v="E"/>
    <x v="5"/>
    <s v="MAC 0204 ANOKA CO-BLAINE"/>
    <s v="SEAL COAT"/>
    <d v="1964-11-17T00:00:00"/>
    <n v="0"/>
    <n v="8770.11"/>
    <n v="4385.05"/>
    <n v="13155.16"/>
  </r>
  <r>
    <s v="E"/>
    <x v="5"/>
    <s v="MAC 0204 ANOKA CO-BLAINE"/>
    <s v="RWY EXT/APRON/TXI EXT/ETC./LAND DOCU"/>
    <d v="1969-03-07T00:00:00"/>
    <n v="62356.77"/>
    <n v="52978.33"/>
    <n v="43599.91"/>
    <n v="158935.01"/>
  </r>
  <r>
    <s v="E"/>
    <x v="5"/>
    <s v="MAC 0204 ANOKA CO-BLAINE"/>
    <s v="OVERLAY/SEAL/MARK"/>
    <d v="1969-05-14T00:00:00"/>
    <n v="22396.23"/>
    <n v="23667.55"/>
    <n v="19762.03"/>
    <n v="65825.81"/>
  </r>
  <r>
    <s v="E"/>
    <x v="5"/>
    <s v="MAC 0204 ANOKA CO-BLAINE"/>
    <s v="MAINTENANCE EQUIPMENT"/>
    <d v="1972-01-21T00:00:00"/>
    <n v="0"/>
    <n v="28207.47"/>
    <n v="28207.47"/>
    <n v="56414.94"/>
  </r>
  <r>
    <s v="E"/>
    <x v="5"/>
    <s v="MAC 0204 ANOKA CO-BLAINE"/>
    <s v="EQUIPMENT BUILDING AND TOWER"/>
    <d v="1974-12-13T00:00:00"/>
    <n v="0"/>
    <n v="203042.38"/>
    <n v="101675.65"/>
    <n v="304718.03000000003"/>
  </r>
  <r>
    <s v="E"/>
    <x v="5"/>
    <s v="MAC 0204 ANOKA CO-BLAINE"/>
    <s v="ACCESS ROAD"/>
    <d v="1973-11-21T00:00:00"/>
    <n v="0"/>
    <n v="5000"/>
    <n v="6048.57"/>
    <n v="11048.57"/>
  </r>
  <r>
    <s v="E"/>
    <x v="5"/>
    <s v="MAC 0204 ANOKA CO-BLAINE"/>
    <s v="MAINTENANCE EQUIPMENT"/>
    <d v="1977-05-23T00:00:00"/>
    <n v="0"/>
    <n v="10062"/>
    <n v="10097"/>
    <n v="20159"/>
  </r>
  <r>
    <s v="E"/>
    <x v="5"/>
    <s v="MAC 0204 ANOKA CO-BLAINE"/>
    <s v="BITUMINOUS OVERLAY"/>
    <d v="1977-10-11T00:00:00"/>
    <n v="198961.37"/>
    <n v="44246.06"/>
    <n v="49735.75"/>
    <n v="292943.18"/>
  </r>
  <r>
    <s v="E"/>
    <x v="5"/>
    <s v="MAC 0204 ANOKA CO-BLAINE"/>
    <s v="BLDG AREA EXPANSION SITE PREP"/>
    <d v="1978-02-01T00:00:00"/>
    <n v="0"/>
    <n v="81000"/>
    <n v="58358.43"/>
    <n v="139358.43"/>
  </r>
  <r>
    <s v="E"/>
    <x v="5"/>
    <s v="MAC 0204 ANOKA CO-BLAINE"/>
    <s v="MAINTENANCE EQUIPMENT"/>
    <d v="1979-04-27T00:00:00"/>
    <n v="0"/>
    <n v="3920.66"/>
    <n v="1960.34"/>
    <n v="5881"/>
  </r>
  <r>
    <s v="E"/>
    <x v="5"/>
    <s v="MAC 0204 ANOKA CO-BLAINE"/>
    <s v="MAINTENANCE EQUIPMENT"/>
    <d v="1980-12-24T00:00:00"/>
    <n v="0"/>
    <n v="7659.5"/>
    <n v="3829.75"/>
    <n v="11489.25"/>
  </r>
  <r>
    <s v="E"/>
    <x v="5"/>
    <s v="MAC 0204 ANOKA CO-BLAINE"/>
    <s v="BUILDING AREA EXPANSION"/>
    <d v="1982-10-27T00:00:00"/>
    <n v="0"/>
    <n v="76334.37"/>
    <n v="38167.18"/>
    <n v="114501.54999999999"/>
  </r>
  <r>
    <s v="E"/>
    <x v="5"/>
    <s v="MAC 0204 ANOKA CO-BLAINE"/>
    <s v="BITUMINOUS OVERLAY"/>
    <d v="1983-04-22T00:00:00"/>
    <n v="0"/>
    <n v="11044.64"/>
    <n v="5522.32"/>
    <n v="16566.96"/>
  </r>
  <r>
    <s v="E"/>
    <x v="5"/>
    <s v="MAC 0204 ANOKA CO-BLAINE"/>
    <s v="EAST BUILDING AREA CONST."/>
    <d v="1989-03-23T00:00:00"/>
    <n v="0"/>
    <n v="895619.73"/>
    <n v="447809.85"/>
    <n v="1343429.58"/>
  </r>
  <r>
    <s v="E"/>
    <x v="5"/>
    <s v="MAC 0204 ANOKA CO-BLAINE"/>
    <s v="1987 BITUMINOUS CONSTRUCTION"/>
    <d v="1987-12-21T00:00:00"/>
    <n v="0"/>
    <n v="182302.71"/>
    <n v="91151.360000000001"/>
    <n v="273454.07"/>
  </r>
  <r>
    <s v="E"/>
    <x v="5"/>
    <s v="MAC 0204 ANOKA CO-BLAINE"/>
    <s v="1987 BITUMINOUS CONSTRUCTION"/>
    <d v="1988-11-28T00:00:00"/>
    <n v="0"/>
    <n v="8297.4599999999991"/>
    <n v="9528"/>
    <n v="17825.46"/>
  </r>
  <r>
    <s v="E"/>
    <x v="5"/>
    <s v="MAC 0204 ANOKA CO-BLAINE"/>
    <s v="1987 BITUMINOUS CONSTRUCTION"/>
    <d v="1989-10-02T00:00:00"/>
    <n v="0"/>
    <n v="8388.4599999999991"/>
    <n v="4314.82"/>
    <n v="12703.279999999999"/>
  </r>
  <r>
    <s v="E"/>
    <x v="5"/>
    <s v="MAC 0204 ANOKA CO-BLAINE"/>
    <s v="AIRPORT SECURITY FENCING"/>
    <d v="1989-01-04T00:00:00"/>
    <n v="0"/>
    <n v="72559.55"/>
    <n v="36279.769999999997"/>
    <n v="108839.32"/>
  </r>
  <r>
    <s v="E"/>
    <x v="5"/>
    <s v="MAC 0204 ANOKA CO-BLAINE"/>
    <s v="AIRPORT SECURITY FENCING"/>
    <d v="1993-02-09T00:00:00"/>
    <n v="0"/>
    <n v="4913.72"/>
    <n v="2456.85"/>
    <n v="7370.57"/>
  </r>
  <r>
    <s v="E"/>
    <x v="5"/>
    <s v="MAC 0204 ANOKA CO-BLAINE"/>
    <s v="1988 PAVEMENT REHABILITATION"/>
    <d v="1988-11-28T00:00:00"/>
    <n v="0"/>
    <n v="98664.12"/>
    <n v="49332.04"/>
    <n v="147996.16"/>
  </r>
  <r>
    <s v="E"/>
    <x v="5"/>
    <s v="MAC 0204 ANOKA CO-BLAINE"/>
    <s v="1988 PAVEMENT REHABILITATION"/>
    <d v="1989-06-22T00:00:00"/>
    <n v="0"/>
    <n v="13158.09"/>
    <n v="6579.06"/>
    <n v="19737.150000000001"/>
  </r>
  <r>
    <s v="E"/>
    <x v="5"/>
    <s v="MAC 0204 ANOKA CO-BLAINE"/>
    <s v="FIRE PROTECTION-WATERMAIN SYS."/>
    <d v="1989-01-04T00:00:00"/>
    <n v="0"/>
    <n v="171867.58"/>
    <n v="85933.759999999995"/>
    <n v="257801.33999999997"/>
  </r>
  <r>
    <s v="E"/>
    <x v="5"/>
    <s v="MAC 0204 ANOKA CO-BLAINE"/>
    <s v="FIRE PROTECTION-WATERMAIN SYS."/>
    <d v="1992-05-27T00:00:00"/>
    <n v="0"/>
    <n v="30750.12"/>
    <n v="15375.07"/>
    <n v="46125.19"/>
  </r>
  <r>
    <s v="E"/>
    <x v="5"/>
    <s v="MAC 0204 ANOKA CO-BLAINE"/>
    <s v="SECURITY FENCE"/>
    <d v="1989-10-13T00:00:00"/>
    <n v="0"/>
    <n v="66384.42"/>
    <n v="33192.19"/>
    <n v="99576.61"/>
  </r>
  <r>
    <s v="E"/>
    <x v="5"/>
    <s v="MAC 0204 ANOKA CO-BLAINE"/>
    <s v="SECURITY FENCE"/>
    <d v="1993-02-16T00:00:00"/>
    <n v="0"/>
    <n v="9478.76"/>
    <n v="4739.3900000000003"/>
    <n v="14218.150000000001"/>
  </r>
  <r>
    <s v="E"/>
    <x v="5"/>
    <s v="MAC 0204 ANOKA CO-BLAINE"/>
    <s v="SECURITY FENCING"/>
    <d v="1992-03-23T00:00:00"/>
    <n v="0"/>
    <n v="21944.3"/>
    <n v="10972.17"/>
    <n v="32916.47"/>
  </r>
  <r>
    <s v="E"/>
    <x v="5"/>
    <s v="MAC 0204 ANOKA CO-BLAINE"/>
    <s v="SECURITY FENCING"/>
    <d v="1993-01-27T00:00:00"/>
    <n v="0"/>
    <n v="2055.6999999999998"/>
    <n v="2620.75"/>
    <n v="4676.45"/>
  </r>
  <r>
    <s v="E"/>
    <x v="5"/>
    <s v="MAC 0204 ANOKA CO-BLAINE"/>
    <s v="SECURITY FENCING"/>
    <d v="1993-01-27T00:00:00"/>
    <n v="0"/>
    <n v="3185.79"/>
    <n v="0"/>
    <n v="3185.79"/>
  </r>
  <r>
    <s v="E"/>
    <x v="5"/>
    <s v="MAC 0204 ANOKA CO-BLAINE"/>
    <s v="RWY 8/26 RECON/EXTND &amp; STAGE I"/>
    <d v="1991-11-21T00:00:00"/>
    <n v="326243.53999999998"/>
    <n v="0"/>
    <n v="40910.230000000003"/>
    <n v="367153.76999999996"/>
  </r>
  <r>
    <s v="E"/>
    <x v="5"/>
    <s v="MAC 0204 ANOKA CO-BLAINE"/>
    <s v="RWY 8/26 RECON/EXTND &amp; STAGE I"/>
    <d v="1992-01-16T00:00:00"/>
    <n v="210312.74"/>
    <n v="0"/>
    <n v="25443.25"/>
    <n v="235755.99"/>
  </r>
  <r>
    <s v="E"/>
    <x v="5"/>
    <s v="MAC 0204 ANOKA CO-BLAINE"/>
    <s v="RWY 8/26 RECON/EXTND &amp; STAGE I"/>
    <d v="1995-06-22T00:00:00"/>
    <n v="153496.22"/>
    <n v="0"/>
    <n v="40613.67"/>
    <n v="194109.89"/>
  </r>
  <r>
    <s v="E"/>
    <x v="5"/>
    <s v="MAC 0204 ANOKA CO-BLAINE"/>
    <s v="RWY 8/26 RECON/EXTND &amp; STAGE I"/>
    <d v="1995-06-22T00:00:00"/>
    <n v="194350.35"/>
    <n v="0"/>
    <n v="0"/>
    <n v="194350.35"/>
  </r>
  <r>
    <s v="E"/>
    <x v="5"/>
    <s v="MAC 0204 ANOKA CO-BLAINE"/>
    <s v="EAST BUILDING AREA MODIFICAT."/>
    <d v="1992-02-11T00:00:00"/>
    <n v="0"/>
    <n v="72000"/>
    <n v="36000"/>
    <n v="108000"/>
  </r>
  <r>
    <s v="E"/>
    <x v="5"/>
    <s v="MAC 0204 ANOKA CO-BLAINE"/>
    <s v="CSAH 52 RELOCATION - STAGE II"/>
    <d v="1993-07-26T00:00:00"/>
    <n v="504666"/>
    <n v="0"/>
    <n v="56587.75"/>
    <n v="561253.75"/>
  </r>
  <r>
    <s v="E"/>
    <x v="5"/>
    <s v="MAC 0204 ANOKA CO-BLAINE"/>
    <s v="CSAH 52 RELOCATION - STAGE II"/>
    <d v="1995-10-11T00:00:00"/>
    <n v="64014.54"/>
    <n v="0"/>
    <n v="6598.97"/>
    <n v="70613.509999999995"/>
  </r>
  <r>
    <s v="E"/>
    <x v="5"/>
    <s v="MAC 0204 ANOKA CO-BLAINE"/>
    <s v="WASTE OIL TANKS - RELIEVERS"/>
    <d v="1995-04-17T00:00:00"/>
    <n v="0"/>
    <n v="49663.78"/>
    <n v="24832.11"/>
    <n v="74495.89"/>
  </r>
  <r>
    <s v="E"/>
    <x v="5"/>
    <s v="MAC 0204 ANOKA CO-BLAINE"/>
    <s v="PERIMETER RD &amp; DITCH CLEANING"/>
    <d v="1992-11-30T00:00:00"/>
    <n v="0"/>
    <n v="100450.46"/>
    <n v="50225.23"/>
    <n v="150675.69"/>
  </r>
  <r>
    <s v="E"/>
    <x v="5"/>
    <s v="MAC 0204 ANOKA CO-BLAINE"/>
    <s v="PERIMETER RD &amp; DITCH CLEANING"/>
    <d v="1995-03-14T00:00:00"/>
    <n v="0"/>
    <n v="31416.54"/>
    <n v="15707.77"/>
    <n v="47124.31"/>
  </r>
  <r>
    <s v="E"/>
    <x v="5"/>
    <s v="MAC 0204 ANOKA CO-BLAINE"/>
    <s v="PERIMETER RD &amp; DITCH CLEANING"/>
    <d v="1995-08-15T00:00:00"/>
    <n v="0"/>
    <n v="6588.79"/>
    <n v="3294.86"/>
    <n v="9883.65"/>
  </r>
  <r>
    <s v="E"/>
    <x v="5"/>
    <s v="MAC 0204 ANOKA CO-BLAINE"/>
    <s v="SECURITY/DEER FENCE"/>
    <d v="1993-03-17T00:00:00"/>
    <n v="0"/>
    <n v="87126.85"/>
    <n v="43563.4"/>
    <n v="130690.25"/>
  </r>
  <r>
    <s v="E"/>
    <x v="5"/>
    <s v="MAC 0204 ANOKA CO-BLAINE"/>
    <s v="SECURITY/DEER FENCE"/>
    <d v="1995-04-10T00:00:00"/>
    <n v="0"/>
    <n v="7304.1"/>
    <n v="3652.06"/>
    <n v="10956.16"/>
  </r>
  <r>
    <s v="E"/>
    <x v="5"/>
    <s v="MAC 0204 ANOKA CO-BLAINE"/>
    <s v="1994 PAVEMENT REHABILITATION"/>
    <d v="1994-12-05T00:00:00"/>
    <n v="0"/>
    <n v="123117"/>
    <n v="83533"/>
    <n v="206650"/>
  </r>
  <r>
    <s v="E"/>
    <x v="5"/>
    <s v="MAC 0204 ANOKA CO-BLAINE"/>
    <s v="DITCH CLEANING/OBSTR. REMOVAL"/>
    <d v="1994-11-29T00:00:00"/>
    <n v="0"/>
    <n v="50515.65"/>
    <n v="25257.83"/>
    <n v="75773.48000000001"/>
  </r>
  <r>
    <s v="E"/>
    <x v="5"/>
    <s v="MAC 0204 ANOKA CO-BLAINE"/>
    <s v="DITCH CLEANING/OBSTR. REMOVAL"/>
    <d v="1995-04-17T00:00:00"/>
    <n v="0"/>
    <n v="31051.35"/>
    <n v="15525.17"/>
    <n v="46576.52"/>
  </r>
  <r>
    <s v="E"/>
    <x v="5"/>
    <s v="MAC 0204 ANOKA CO-BLAINE"/>
    <s v="WEST BUILDING AREA EXPANSION"/>
    <d v="1995-04-17T00:00:00"/>
    <n v="55248.1"/>
    <n v="0"/>
    <n v="32351.58"/>
    <n v="87599.679999999993"/>
  </r>
  <r>
    <s v="E"/>
    <x v="5"/>
    <s v="MAC 0204 ANOKA CO-BLAINE"/>
    <s v="WEST BUILDING AREA EXPANSION"/>
    <d v="1995-04-17T00:00:00"/>
    <n v="693489.26"/>
    <n v="0"/>
    <n v="220707.42"/>
    <n v="914196.68"/>
  </r>
  <r>
    <s v="E"/>
    <x v="5"/>
    <s v="MAC 0204 ANOKA CO-BLAINE"/>
    <s v="WEST BUILDING AREA EXPANSION"/>
    <d v="1997-08-01T00:00:00"/>
    <n v="36367"/>
    <n v="29589.81"/>
    <n v="0"/>
    <n v="65956.81"/>
  </r>
  <r>
    <s v="E"/>
    <x v="5"/>
    <s v="MAC 0204 ANOKA CO-BLAINE"/>
    <s v="WEST BUILDING AREA EXPANSION"/>
    <d v="1997-08-01T00:00:00"/>
    <n v="199525.9"/>
    <n v="257720.19"/>
    <n v="0"/>
    <n v="457246.08999999997"/>
  </r>
  <r>
    <s v="E"/>
    <x v="5"/>
    <s v="MAC 0204 ANOKA CO-BLAINE"/>
    <s v="WEST BUILDING AREA EXPANSION"/>
    <d v="1997-08-01T00:00:00"/>
    <n v="1065.0999999999999"/>
    <n v="0"/>
    <n v="0"/>
    <n v="1065.0999999999999"/>
  </r>
  <r>
    <s v="E"/>
    <x v="5"/>
    <s v="MAC 0204 ANOKA CO-BLAINE"/>
    <s v="WEST BUILDING AREA EXPANSION"/>
    <d v="1997-09-11T00:00:00"/>
    <n v="10124"/>
    <n v="34318.379999999997"/>
    <n v="18403.150000000001"/>
    <n v="62845.53"/>
  </r>
  <r>
    <s v="E"/>
    <x v="5"/>
    <s v="MAC 0204 ANOKA CO-BLAINE"/>
    <s v="AIRFIELD SIGNAGE"/>
    <d v="1995-04-17T00:00:00"/>
    <n v="66135.460000000006"/>
    <n v="0"/>
    <n v="7348.37"/>
    <n v="73483.83"/>
  </r>
  <r>
    <s v="E"/>
    <x v="5"/>
    <s v="MAC 0204 ANOKA CO-BLAINE"/>
    <s v="AIRFIELD SIGNAGE"/>
    <d v="1997-08-01T00:00:00"/>
    <n v="3744"/>
    <n v="0"/>
    <n v="417.62"/>
    <n v="4161.62"/>
  </r>
  <r>
    <s v="E"/>
    <x v="5"/>
    <s v="MAC 0204 ANOKA CO-BLAINE"/>
    <s v="AIRPORT TRAFFIC CONTROL TOWER"/>
    <d v="1995-11-22T00:00:00"/>
    <n v="0"/>
    <n v="263827.39"/>
    <n v="131913.53"/>
    <n v="395740.92000000004"/>
  </r>
  <r>
    <s v="E"/>
    <x v="5"/>
    <s v="MAC 0204 ANOKA CO-BLAINE"/>
    <s v="AIRPORT TRAFFIC CONTROL TOWER"/>
    <d v="1996-01-16T00:00:00"/>
    <n v="0"/>
    <n v="170068.45"/>
    <n v="93025.39"/>
    <n v="263093.84000000003"/>
  </r>
  <r>
    <s v="E"/>
    <x v="5"/>
    <s v="MAC 0204 ANOKA CO-BLAINE"/>
    <s v="AIRPORT TRAFFIC CONTROL TOWER"/>
    <d v="1996-03-21T00:00:00"/>
    <n v="0"/>
    <n v="103626.82"/>
    <n v="89742.22"/>
    <n v="193369.04"/>
  </r>
  <r>
    <s v="E"/>
    <x v="5"/>
    <s v="MAC 0204 ANOKA CO-BLAINE"/>
    <s v="AIRPORT TRAFFIC CONTROL TOWER"/>
    <d v="1996-05-08T00:00:00"/>
    <n v="0"/>
    <n v="173751.87"/>
    <n v="97387.6"/>
    <n v="271139.46999999997"/>
  </r>
  <r>
    <s v="E"/>
    <x v="5"/>
    <s v="MAC 0204 ANOKA CO-BLAINE"/>
    <s v="AIRPORT TRAFFIC CONTROL TOWER"/>
    <d v="1996-06-04T00:00:00"/>
    <n v="0"/>
    <n v="164283.38"/>
    <n v="90626.95"/>
    <n v="254910.33000000002"/>
  </r>
  <r>
    <s v="E"/>
    <x v="5"/>
    <s v="MAC 0204 ANOKA CO-BLAINE"/>
    <s v="AIRPORT TRAFFIC CONTROL TOWER"/>
    <d v="1996-08-14T00:00:00"/>
    <n v="0"/>
    <n v="230139.51"/>
    <n v="145817.69"/>
    <n v="375957.2"/>
  </r>
  <r>
    <s v="E"/>
    <x v="5"/>
    <s v="MAC 0204 ANOKA CO-BLAINE"/>
    <s v="AIRPORT TRAFFIC CONTROL TOWER"/>
    <d v="1998-06-09T00:00:00"/>
    <n v="0"/>
    <n v="94302.58"/>
    <n v="119114.95"/>
    <n v="213417.53"/>
  </r>
  <r>
    <s v="E"/>
    <x v="5"/>
    <s v="MAC 0204 ANOKA CO-BLAINE"/>
    <s v="MAINT. BLDG ADDITION-PHASE I"/>
    <d v="1997-05-08T00:00:00"/>
    <n v="0"/>
    <n v="183449.18"/>
    <n v="91724.55"/>
    <n v="275173.73"/>
  </r>
  <r>
    <s v="E"/>
    <x v="5"/>
    <s v="MAC 0204 ANOKA CO-BLAINE"/>
    <s v="MAINT. BLDG ADDITION-PHASE I"/>
    <d v="1997-06-06T00:00:00"/>
    <n v="0"/>
    <n v="33883.82"/>
    <n v="17694.48"/>
    <n v="51578.3"/>
  </r>
  <r>
    <s v="E"/>
    <x v="5"/>
    <s v="MAC 0204 ANOKA CO-BLAINE"/>
    <s v="MAINT. BLDG ADDITION-PHASE II"/>
    <d v="1996-09-11T00:00:00"/>
    <n v="0"/>
    <n v="131105.73000000001"/>
    <n v="65552.86"/>
    <n v="196658.59000000003"/>
  </r>
  <r>
    <s v="E"/>
    <x v="5"/>
    <s v="MAC 0204 ANOKA CO-BLAINE"/>
    <s v="MAINT. BLDG ADDITION-PHASE II"/>
    <d v="1997-06-06T00:00:00"/>
    <n v="0"/>
    <n v="38561.269999999997"/>
    <n v="40629.43"/>
    <n v="79190.7"/>
  </r>
  <r>
    <s v="E"/>
    <x v="5"/>
    <s v="MAC 0204 ANOKA CO-BLAINE"/>
    <s v="1996 PVMT REHAB &amp; DEER FENCE"/>
    <d v="1996-09-11T00:00:00"/>
    <n v="0"/>
    <n v="328713.19"/>
    <n v="164356.54"/>
    <n v="493069.73"/>
  </r>
  <r>
    <s v="E"/>
    <x v="5"/>
    <s v="MAC 0204 ANOKA CO-BLAINE"/>
    <s v="1996 PVMT REHAB &amp; DEER FENCE"/>
    <d v="1998-02-04T00:00:00"/>
    <n v="0"/>
    <n v="92998.5"/>
    <n v="46499.21"/>
    <n v="139497.71"/>
  </r>
  <r>
    <s v="E"/>
    <x v="5"/>
    <s v="MAC 0204 ANOKA CO-BLAINE"/>
    <s v="1996 PVMT REHAB &amp; DEER FENCE"/>
    <d v="2000-03-20T00:00:00"/>
    <n v="0"/>
    <n v="7188.31"/>
    <n v="26601.29"/>
    <n v="33789.599999999999"/>
  </r>
  <r>
    <s v="E"/>
    <x v="5"/>
    <s v="MAC 0204 ANOKA CO-BLAINE"/>
    <s v="1998 PAVEMENT REHABILITATION"/>
    <d v="2000-04-28T00:00:00"/>
    <n v="0"/>
    <n v="273000"/>
    <n v="287994.11"/>
    <n v="560994.11"/>
  </r>
  <r>
    <s v="E"/>
    <x v="5"/>
    <s v="MAC 0204 ANOKA CO-BLAINE"/>
    <s v="RUNWAY 18/36 PAVEMENT REHABILITATION"/>
    <d v="2001-11-02T00:00:00"/>
    <n v="0"/>
    <n v="223651.35"/>
    <n v="149100.92000000001"/>
    <n v="372752.27"/>
  </r>
  <r>
    <s v="E"/>
    <x v="5"/>
    <s v="MAC 0204 ANOKA CO-BLAINE"/>
    <s v="RUNWAY 18/36 PAVEMENT REHABILITATION"/>
    <d v="2001-12-07T00:00:00"/>
    <n v="0"/>
    <n v="289353.46000000002"/>
    <n v="192902.27"/>
    <n v="482255.73"/>
  </r>
  <r>
    <s v="E"/>
    <x v="5"/>
    <s v="MAC 0204 ANOKA CO-BLAINE"/>
    <s v="RUNWAY 18/36 PAVEMENT REHABILITATION"/>
    <d v="2002-05-17T00:00:00"/>
    <n v="0"/>
    <n v="68549.25"/>
    <n v="45699.51"/>
    <n v="114248.76000000001"/>
  </r>
  <r>
    <s v="E"/>
    <x v="5"/>
    <s v="MAC 0204 ANOKA CO-BLAINE"/>
    <s v="TAXIWAY E RECONSTRUCTION (MAC 110-1-024)"/>
    <d v="2003-12-17T00:00:00"/>
    <n v="168657"/>
    <n v="0"/>
    <n v="18740.09"/>
    <n v="187397.09"/>
  </r>
  <r>
    <s v="E"/>
    <x v="5"/>
    <s v="MAC 0204 ANOKA CO-BLAINE"/>
    <s v="TAXIWAY E RECONSTRUCTION (MAC 110-1-024)"/>
    <d v="2004-04-14T00:00:00"/>
    <n v="9338"/>
    <n v="0"/>
    <n v="1038.25"/>
    <n v="10376.25"/>
  </r>
  <r>
    <s v="E"/>
    <x v="5"/>
    <s v="MAC 0204 ANOKA CO-BLAINE"/>
    <s v="TWY C PAVEMENT REHAB. (MAC 110-1-025)"/>
    <d v="2005-01-12T00:00:00"/>
    <n v="103560"/>
    <n v="0"/>
    <n v="5451.06"/>
    <n v="109011.06"/>
  </r>
  <r>
    <s v="E"/>
    <x v="5"/>
    <s v="MAC 0204 ANOKA CO-BLAINE"/>
    <s v="TWY C PAVEMENT REHAB. (MAC 110-1-025)"/>
    <d v="2005-05-17T00:00:00"/>
    <n v="1120"/>
    <n v="0"/>
    <n v="59.02"/>
    <n v="1179.02"/>
  </r>
  <r>
    <s v="E"/>
    <x v="5"/>
    <s v="MAC 0204 ANOKA CO-BLAINE"/>
    <s v="RWY 9/27 EXTEND/WIDEN &amp; P. TWY EXTEND"/>
    <d v="2006-01-17T00:00:00"/>
    <n v="332590"/>
    <n v="0"/>
    <n v="49549.8"/>
    <n v="382139.8"/>
  </r>
  <r>
    <s v="E"/>
    <x v="5"/>
    <s v="MAC 0204 ANOKA CO-BLAINE"/>
    <s v="RWY 9/27 EXTEND/WIDEN &amp; P. TWY EXTEND"/>
    <d v="2006-04-20T00:00:00"/>
    <n v="639845"/>
    <n v="0"/>
    <n v="194162.34"/>
    <n v="834007.34"/>
  </r>
  <r>
    <s v="E"/>
    <x v="5"/>
    <s v="MAC 0204 ANOKA CO-BLAINE"/>
    <s v="RWY 9/27 EXTEND/WIDEN &amp; P. TWY EXTEND"/>
    <d v="2006-11-16T00:00:00"/>
    <n v="1437868"/>
    <n v="0"/>
    <n v="1771434.48"/>
    <n v="3209302.48"/>
  </r>
  <r>
    <s v="E"/>
    <x v="5"/>
    <s v="MAC 0204 ANOKA CO-BLAINE"/>
    <s v="RWY 9/27 EXTEND/WIDEN &amp; P. TWY EXTEND"/>
    <d v="2007-10-25T00:00:00"/>
    <n v="616"/>
    <n v="0"/>
    <n v="515.20000000000005"/>
    <n v="1131.2"/>
  </r>
  <r>
    <s v="E"/>
    <x v="5"/>
    <s v="MAC 0204 ANOKA CO-BLAINE"/>
    <s v="RWY 9/27 EXTEND/WIDEN &amp; P. TWY EXTEND"/>
    <d v="2008-09-09T00:00:00"/>
    <n v="56406"/>
    <n v="0"/>
    <n v="55611.46"/>
    <n v="112017.45999999999"/>
  </r>
  <r>
    <s v="E"/>
    <x v="5"/>
    <s v="MAC 0204 ANOKA CO-BLAINE"/>
    <s v="RWY 9/27 EXTEND/WIDEN &amp; P. TWY EXTEND"/>
    <d v="2008-09-09T00:00:00"/>
    <n v="102179"/>
    <n v="0"/>
    <n v="0"/>
    <n v="102179"/>
  </r>
  <r>
    <s v="E"/>
    <x v="5"/>
    <s v="MAC 0204 ANOKA CO-BLAINE"/>
    <s v="TWY RECONSTRUCTION &amp; RWY 18/36 LIGHTING"/>
    <d v="2008-01-11T00:00:00"/>
    <n v="534898"/>
    <n v="0"/>
    <n v="28153.17"/>
    <n v="563051.17000000004"/>
  </r>
  <r>
    <s v="E"/>
    <x v="5"/>
    <s v="MAC 0204 ANOKA CO-BLAINE"/>
    <s v="TWY RECONSTRUCTION &amp; RWY 18/36 LIGHTING"/>
    <d v="2009-08-11T00:00:00"/>
    <n v="79304"/>
    <n v="0"/>
    <n v="10786.66"/>
    <n v="90090.66"/>
  </r>
  <r>
    <s v="E"/>
    <x v="5"/>
    <s v="MAC 0204 ANOKA CO-BLAINE"/>
    <s v="TWY RECONSTRUCTION &amp; RWY 18/36 LIGHTING"/>
    <d v="2010-06-22T00:00:00"/>
    <n v="50000"/>
    <n v="0"/>
    <n v="0"/>
    <n v="50000"/>
  </r>
  <r>
    <s v="E"/>
    <x v="5"/>
    <s v="MAC 0204 ANOKA CO-BLAINE"/>
    <s v="TWY REHAB &amp; SECURITY GATE REPLACEMENT"/>
    <d v="2011-04-26T00:00:00"/>
    <n v="431396"/>
    <n v="0"/>
    <n v="99531.99"/>
    <n v="530927.99"/>
  </r>
  <r>
    <s v="E"/>
    <x v="5"/>
    <s v="MAC 0204 ANOKA CO-BLAINE"/>
    <s v="TWY REHAB &amp; SECURITY GATE REPLACEMENT"/>
    <d v="2012-06-22T00:00:00"/>
    <n v="5000"/>
    <n v="0"/>
    <n v="0"/>
    <n v="5000"/>
  </r>
  <r>
    <s v="E"/>
    <x v="5"/>
    <s v="MAC 0204 ANOKA CO-BLAINE"/>
    <s v="TWY REHAB &amp; SECURITY GATE REPLACEMENT"/>
    <d v="2013-12-03T00:00:00"/>
    <n v="5000"/>
    <n v="0"/>
    <n v="0"/>
    <n v="5000"/>
  </r>
  <r>
    <s v="E"/>
    <x v="5"/>
    <s v="MAC 0204 ANOKA CO-BLAINE"/>
    <s v="2011 PAVEMENT REHAB. - TWY D &amp; TAXILANES"/>
    <d v="2011-12-08T00:00:00"/>
    <n v="215409"/>
    <n v="0"/>
    <n v="42617.4"/>
    <n v="258026.4"/>
  </r>
  <r>
    <s v="E"/>
    <x v="5"/>
    <s v="MAC 0204 ANOKA CO-BLAINE"/>
    <s v="2011 PAVEMENT REHAB. - TWY D &amp; TAXILANES"/>
    <d v="2013-01-04T00:00:00"/>
    <n v="6036"/>
    <n v="0"/>
    <n v="12465.9"/>
    <n v="18501.900000000001"/>
  </r>
  <r>
    <s v="E"/>
    <x v="5"/>
    <s v="MAC 0204 ANOKA CO-BLAINE"/>
    <s v="2011 PAVEMENT REHAB. - TWY D &amp; TAXILANES"/>
    <d v="2013-12-03T00:00:00"/>
    <n v="8370"/>
    <n v="0"/>
    <n v="0"/>
    <n v="8370"/>
  </r>
  <r>
    <s v="E"/>
    <x v="5"/>
    <s v="MAC 0204 ANOKA CO-BLAINE"/>
    <s v="2013 Pavement Rehabilitation - Alleyways"/>
    <d v="2014-09-11T00:00:00"/>
    <n v="428506"/>
    <n v="0"/>
    <n v="80647.25"/>
    <n v="509153.25"/>
  </r>
  <r>
    <s v="E"/>
    <x v="5"/>
    <s v="MAC 0204 ANOKA CO-BLAINE"/>
    <s v="2013 Pavement Rehabilitation - Alleyways"/>
    <d v="2016-04-21T00:00:00"/>
    <n v="129859"/>
    <n v="31240.58"/>
    <n v="-6799.79"/>
    <n v="154299.79"/>
  </r>
  <r>
    <s v="E"/>
    <x v="5"/>
    <s v="MAC 0204 ANOKA CO-BLAINE"/>
    <s v="Runway 9/27 Pavement Grooving"/>
    <d v="2014-09-11T00:00:00"/>
    <n v="30966"/>
    <n v="0"/>
    <n v="3441.32"/>
    <n v="34407.32"/>
  </r>
  <r>
    <s v="E"/>
    <x v="5"/>
    <s v="MAC 0204 ANOKA CO-BLAINE"/>
    <s v="Runway 9/27 Pavement Grooving"/>
    <d v="2015-08-31T00:00:00"/>
    <n v="67079"/>
    <n v="0"/>
    <n v="7454.34"/>
    <n v="74533.34"/>
  </r>
  <r>
    <s v="E"/>
    <x v="5"/>
    <s v="MAC 0204 ANOKA CO-BLAINE"/>
    <s v="Airfield Signage and other electrical Improvements"/>
    <d v="2016-01-20T00:00:00"/>
    <n v="226886"/>
    <n v="12604.77"/>
    <n v="49548.23"/>
    <n v="289039"/>
  </r>
  <r>
    <s v="E"/>
    <x v="5"/>
    <s v="MAC 0204 ANOKA CO-BLAINE"/>
    <s v="Airfield Signage and other electrical Improvements"/>
    <d v="2017-07-24T00:00:00"/>
    <n v="9286"/>
    <n v="515.95000000000005"/>
    <n v="15122.55"/>
    <n v="24924.5"/>
  </r>
  <r>
    <s v="E"/>
    <x v="5"/>
    <s v="MAC 0204 ANOKA CO-BLAINE"/>
    <s v="2017 Pavement Rehabilitation - Taxiway A1 - Install MITL's"/>
    <d v="2018-01-16T00:00:00"/>
    <n v="252458"/>
    <n v="14025.48"/>
    <n v="27377"/>
    <n v="293860.47999999998"/>
  </r>
  <r>
    <s v="E"/>
    <x v="5"/>
    <s v="MAC 0204 ANOKA CO-BLAINE"/>
    <s v="2017 Pavement Rehabilitation - Taxiway A1 - Install MITL's"/>
    <d v="2019-05-02T00:00:00"/>
    <n v="59323"/>
    <n v="4865.46"/>
    <n v="0"/>
    <n v="64188.46"/>
  </r>
  <r>
    <s v="E"/>
    <x v="5"/>
    <s v="MAC 0204 ANOKA CO-BLAINE"/>
    <s v="2017 Pavement Rehabilitation - Taxiway A1 - Install MITL's"/>
    <d v="2021-01-20T00:00:00"/>
    <n v="27326"/>
    <n v="11051.18"/>
    <n v="-3775.82"/>
    <n v="34601.360000000001"/>
  </r>
  <r>
    <s v="E"/>
    <x v="5"/>
    <s v="MAC 0204 ANOKA CO-BLAINE"/>
    <s v="2018 - Taxiway Pavement Rehabilitation - Taxiway &quot;F&quot;"/>
    <d v="2019-11-05T00:00:00"/>
    <n v="346204"/>
    <n v="19233.59"/>
    <n v="46714.95"/>
    <n v="412152.54000000004"/>
  </r>
  <r>
    <s v="E"/>
    <x v="5"/>
    <s v="MAC 0204 ANOKA CO-BLAINE"/>
    <s v="RECONSTRUCT SO. SERVICE RD AND EAST LANDSIDE RD"/>
    <d v="2020-03-18T00:00:00"/>
    <n v="346015"/>
    <n v="20254.52"/>
    <n v="20255.95"/>
    <n v="386525.47000000003"/>
  </r>
  <r>
    <s v="E"/>
    <x v="5"/>
    <s v="MAC 0204 ANOKA CO-BLAINE"/>
    <s v="Taxiway LED Edge Lighting"/>
    <d v="1899-12-30T00:00:00"/>
    <n v="319827"/>
    <n v="0"/>
    <n v="0"/>
    <n v="319827"/>
  </r>
  <r>
    <s v="E"/>
    <x v="5"/>
    <s v="MAC 0204 ANOKA CO-BLAINE"/>
    <s v="LAND ACQUISITION"/>
    <d v="1964-05-26T00:00:00"/>
    <n v="38534.14"/>
    <n v="0"/>
    <n v="0"/>
    <n v="38534.14"/>
  </r>
  <r>
    <s v="E"/>
    <x v="5"/>
    <s v="MAC 0204 ANOKA CO-BLAINE"/>
    <s v="LAND"/>
    <d v="1965-12-15T00:00:00"/>
    <n v="41682.449999999997"/>
    <n v="0"/>
    <n v="0"/>
    <n v="41682.449999999997"/>
  </r>
  <r>
    <s v="E"/>
    <x v="5"/>
    <s v="MAC 0204 ANOKA CO-BLAINE"/>
    <s v="LAND ACQUISITION"/>
    <d v="1964-05-26T00:00:00"/>
    <n v="40538.89"/>
    <n v="0"/>
    <n v="0"/>
    <n v="40538.89"/>
  </r>
  <r>
    <s v="E"/>
    <x v="5"/>
    <s v="MAC 0204 ANOKA CO-BLAINE"/>
    <s v="LAND"/>
    <d v="1969-02-18T00:00:00"/>
    <n v="10510.75"/>
    <n v="0"/>
    <n v="0"/>
    <n v="10510.75"/>
  </r>
  <r>
    <s v="E"/>
    <x v="5"/>
    <s v="MAC 0204 ANOKA CO-BLAINE"/>
    <s v="MASTER PLANNING STUDY"/>
    <d v="1980-04-23T00:00:00"/>
    <n v="12916.96"/>
    <n v="9821.69"/>
    <n v="9821.7000000000007"/>
    <n v="32560.350000000002"/>
  </r>
  <r>
    <s v="E"/>
    <x v="5"/>
    <s v="MAC 0204 ANOKA CO-BLAINE"/>
    <s v="MASTER PLANNING STUDY"/>
    <d v="1983-12-21T00:00:00"/>
    <n v="68894.039999999994"/>
    <n v="44272.81"/>
    <n v="44272.800000000003"/>
    <n v="157439.65"/>
  </r>
  <r>
    <s v="E"/>
    <x v="6"/>
    <s v="MAC 1904 AIRLAKE"/>
    <s v="LAND ACQUISITION"/>
    <d v="1988-08-02T00:00:00"/>
    <n v="1540810.12"/>
    <n v="0"/>
    <n v="170765.03"/>
    <n v="1711575.1500000001"/>
  </r>
  <r>
    <s v="E"/>
    <x v="6"/>
    <s v="MAC 1904 AIRLAKE"/>
    <s v="MAINTENANCE EQUIPMENT"/>
    <d v="1983-06-02T00:00:00"/>
    <n v="0"/>
    <n v="20965.8"/>
    <n v="20965.8"/>
    <n v="41931.599999999999"/>
  </r>
  <r>
    <s v="E"/>
    <x v="6"/>
    <s v="MAC 1904 AIRLAKE"/>
    <s v="BITUMINOUS OVERLAY"/>
    <d v="1983-05-25T00:00:00"/>
    <n v="0"/>
    <n v="96433.07"/>
    <n v="48209.31"/>
    <n v="144642.38"/>
  </r>
  <r>
    <s v="E"/>
    <x v="6"/>
    <s v="MAC 1904 AIRLAKE"/>
    <s v="TAXIWAY &amp; BLDG AREA CONST"/>
    <d v="1985-03-29T00:00:00"/>
    <n v="0"/>
    <n v="298000"/>
    <n v="229300.29"/>
    <n v="527300.29"/>
  </r>
  <r>
    <s v="E"/>
    <x v="6"/>
    <s v="MAC 1904 AIRLAKE"/>
    <s v="FIRE PROTECTION-WATERMAIN SYS."/>
    <d v="1993-02-09T00:00:00"/>
    <n v="0"/>
    <n v="27833"/>
    <n v="19270.150000000001"/>
    <n v="47103.15"/>
  </r>
  <r>
    <s v="E"/>
    <x v="6"/>
    <s v="MAC 1904 AIRLAKE"/>
    <s v="FIRE PROTECTION-WATERMAIN SYS."/>
    <d v="1993-02-09T00:00:00"/>
    <n v="0"/>
    <n v="10707.35"/>
    <n v="0"/>
    <n v="10707.35"/>
  </r>
  <r>
    <s v="E"/>
    <x v="6"/>
    <s v="MAC 1904 AIRLAKE"/>
    <s v="1990 BITUMINOUS CONSTRUCTION"/>
    <d v="1991-10-05T00:00:00"/>
    <n v="0"/>
    <n v="209103.23"/>
    <n v="121081.31"/>
    <n v="330184.54000000004"/>
  </r>
  <r>
    <s v="E"/>
    <x v="6"/>
    <s v="MAC 1904 AIRLAKE"/>
    <s v="1990 BITUMINOUS CONSTRUCTION"/>
    <d v="1992-04-06T00:00:00"/>
    <n v="0"/>
    <n v="47892.4"/>
    <n v="15584.69"/>
    <n v="63477.090000000004"/>
  </r>
  <r>
    <s v="E"/>
    <x v="6"/>
    <s v="MAC 1904 AIRLAKE"/>
    <s v="1990 BITUMINOUS CONSTRUCTION"/>
    <d v="1993-01-27T00:00:00"/>
    <n v="0"/>
    <n v="234.6"/>
    <n v="7526.3"/>
    <n v="7760.9000000000005"/>
  </r>
  <r>
    <s v="E"/>
    <x v="6"/>
    <s v="MAC 1904 AIRLAKE"/>
    <s v="RUNWAY LIGHTING REPL. -BEACON"/>
    <d v="1992-03-26T00:00:00"/>
    <n v="158846.07999999999"/>
    <n v="0"/>
    <n v="17649.560000000001"/>
    <n v="176495.63999999998"/>
  </r>
  <r>
    <s v="E"/>
    <x v="6"/>
    <s v="MAC 1904 AIRLAKE"/>
    <s v="RUNWAY LIGHTING REPL. -BEACON"/>
    <d v="1995-03-08T00:00:00"/>
    <n v="45903.92"/>
    <n v="0"/>
    <n v="5100.4399999999996"/>
    <n v="51004.36"/>
  </r>
  <r>
    <s v="E"/>
    <x v="6"/>
    <s v="MAC 1904 AIRLAKE"/>
    <s v="RUNWAY LIGHTING REPL. -BEACON"/>
    <d v="1995-04-17T00:00:00"/>
    <n v="18337.990000000002"/>
    <n v="0"/>
    <n v="2037.55"/>
    <n v="20375.54"/>
  </r>
  <r>
    <s v="E"/>
    <x v="6"/>
    <s v="MAC 1904 AIRLAKE"/>
    <s v="BUILDING AREA EXPANSION"/>
    <d v="1992-02-11T00:00:00"/>
    <n v="0"/>
    <n v="325837.71000000002"/>
    <n v="175875"/>
    <n v="501712.71"/>
  </r>
  <r>
    <s v="E"/>
    <x v="6"/>
    <s v="MAC 1904 AIRLAKE"/>
    <s v="BUILDING AREA EXPANSION"/>
    <d v="1994-04-19T00:00:00"/>
    <n v="0"/>
    <n v="25912.29"/>
    <n v="85161.31"/>
    <n v="111073.60000000001"/>
  </r>
  <r>
    <s v="E"/>
    <x v="6"/>
    <s v="MAC 1904 AIRLAKE"/>
    <s v="BUILDING AREA EXPANSION"/>
    <d v="1994-04-19T00:00:00"/>
    <n v="0"/>
    <n v="7796.46"/>
    <n v="0"/>
    <n v="7796.46"/>
  </r>
  <r>
    <s v="E"/>
    <x v="6"/>
    <s v="MAC 1904 AIRLAKE"/>
    <s v="75 RETROREFLECTIVE MARKERS"/>
    <d v="1994-03-21T00:00:00"/>
    <n v="0"/>
    <n v="1506.67"/>
    <n v="754.58"/>
    <n v="2261.25"/>
  </r>
  <r>
    <s v="E"/>
    <x v="6"/>
    <s v="MAC 1904 AIRLAKE"/>
    <s v="WATERMAIN EXTENSION"/>
    <d v="1995-03-20T00:00:00"/>
    <n v="0"/>
    <n v="29287.41"/>
    <n v="14643.69"/>
    <n v="43931.1"/>
  </r>
  <r>
    <s v="E"/>
    <x v="6"/>
    <s v="MAC 1904 AIRLAKE"/>
    <s v="MAINTENANCE BLDG EXPANSION"/>
    <d v="1995-03-14T00:00:00"/>
    <n v="0"/>
    <n v="179735.87"/>
    <n v="89867.9"/>
    <n v="269603.77"/>
  </r>
  <r>
    <s v="E"/>
    <x v="6"/>
    <s v="MAC 1904 AIRLAKE"/>
    <s v="MAINTENANCE BLDG EXPANSION"/>
    <d v="1999-04-21T00:00:00"/>
    <n v="0"/>
    <n v="1597.13"/>
    <n v="8796.02"/>
    <n v="10393.150000000001"/>
  </r>
  <r>
    <s v="E"/>
    <x v="6"/>
    <s v="MAC 1904 AIRLAKE"/>
    <s v="SO. BLDG AREA &amp; TWY CONSTRUCTION-PHASE 1"/>
    <d v="1999-06-10T00:00:00"/>
    <n v="0"/>
    <n v="282545.36"/>
    <n v="279180.21000000002"/>
    <n v="561725.57000000007"/>
  </r>
  <r>
    <s v="E"/>
    <x v="6"/>
    <s v="MAC 1904 AIRLAKE"/>
    <s v="SO. BLDG AREA &amp; TWY CONSTRUCTION-PHASE 1"/>
    <d v="2000-05-12T00:00:00"/>
    <n v="0"/>
    <n v="110979.72"/>
    <n v="110791.47"/>
    <n v="221771.19"/>
  </r>
  <r>
    <s v="E"/>
    <x v="6"/>
    <s v="MAC 1904 AIRLAKE"/>
    <s v="SO. BLDG AREA &amp; TWY CONSTRUCTION-PHASE 1"/>
    <d v="2002-02-07T00:00:00"/>
    <n v="0"/>
    <n v="23974.92"/>
    <n v="40526.400000000001"/>
    <n v="64501.32"/>
  </r>
  <r>
    <s v="E"/>
    <x v="6"/>
    <s v="MAC 1904 AIRLAKE"/>
    <s v="LAND ACQUISITION (LEJEUNE BOLT)"/>
    <d v="1999-11-25T00:00:00"/>
    <n v="650764"/>
    <n v="0"/>
    <n v="72307.899999999994"/>
    <n v="723071.9"/>
  </r>
  <r>
    <s v="E"/>
    <x v="6"/>
    <s v="MAC 1904 AIRLAKE"/>
    <s v="LAND ACQUISITION (LEJEUNE BOLT)"/>
    <d v="2001-02-14T00:00:00"/>
    <n v="34423"/>
    <n v="0"/>
    <n v="3824.95"/>
    <n v="38247.949999999997"/>
  </r>
  <r>
    <s v="E"/>
    <x v="6"/>
    <s v="MAC 1904 AIRLAKE"/>
    <s v="LAND ACQUISITION (LEJEUNE BOLT)"/>
    <d v="2001-05-10T00:00:00"/>
    <n v="4110"/>
    <n v="0"/>
    <n v="455.88"/>
    <n v="4565.88"/>
  </r>
  <r>
    <s v="E"/>
    <x v="6"/>
    <s v="MAC 1904 AIRLAKE"/>
    <s v="RUNWAY 12/30 PAVEMENT RECONSTRUCTION"/>
    <d v="2001-11-13T00:00:00"/>
    <n v="0"/>
    <n v="318827.90000000002"/>
    <n v="212551.91"/>
    <n v="531379.81000000006"/>
  </r>
  <r>
    <s v="E"/>
    <x v="6"/>
    <s v="MAC 1904 AIRLAKE"/>
    <s v="RUNWAY 12/30 PAVEMENT RECONSTRUCTION"/>
    <d v="2002-05-03T00:00:00"/>
    <n v="0"/>
    <n v="30972.1"/>
    <n v="20648.09"/>
    <n v="51620.19"/>
  </r>
  <r>
    <s v="E"/>
    <x v="6"/>
    <s v="MAC 1904 AIRLAKE"/>
    <s v="RUNWAY 12/30 PAVEMENT RECONSTRUCTION"/>
    <d v="2003-01-22T00:00:00"/>
    <n v="0"/>
    <n v="0"/>
    <n v="4890.37"/>
    <n v="4890.37"/>
  </r>
  <r>
    <s v="E"/>
    <x v="6"/>
    <s v="MAC 1904 AIRLAKE"/>
    <s v="TAXIWAY B CONSTRUCTION  (MAC 113-3-010)"/>
    <d v="2004-04-07T00:00:00"/>
    <n v="119030"/>
    <n v="0"/>
    <n v="13226.15"/>
    <n v="132256.15"/>
  </r>
  <r>
    <s v="E"/>
    <x v="6"/>
    <s v="MAC 1904 AIRLAKE"/>
    <s v="TAXIWAY B CONSTRUCTION  (MAC 113-3-010)"/>
    <d v="2005-01-12T00:00:00"/>
    <n v="164724"/>
    <n v="0"/>
    <n v="19288.740000000002"/>
    <n v="184012.74"/>
  </r>
  <r>
    <s v="E"/>
    <x v="6"/>
    <s v="MAC 1904 AIRLAKE"/>
    <s v="NO. BLDG AREA TAXILANE REHAB. - PHASE I"/>
    <d v="2007-03-12T00:00:00"/>
    <n v="113000"/>
    <n v="0"/>
    <n v="39130.720000000001"/>
    <n v="152130.72"/>
  </r>
  <r>
    <s v="E"/>
    <x v="6"/>
    <s v="MAC 1904 AIRLAKE"/>
    <s v="NO. BLDG AREA TAXILANE REHAB. - PHASE I"/>
    <d v="2008-03-06T00:00:00"/>
    <n v="22540"/>
    <n v="0"/>
    <n v="17369.28"/>
    <n v="39909.279999999999"/>
  </r>
  <r>
    <s v="E"/>
    <x v="6"/>
    <s v="MAC 1904 AIRLAKE"/>
    <s v="NO. BLDG AREA TAXILANE REHAB. - PHASE I"/>
    <d v="2008-03-31T00:00:00"/>
    <n v="22541"/>
    <n v="0"/>
    <n v="0"/>
    <n v="22541"/>
  </r>
  <r>
    <s v="E"/>
    <x v="6"/>
    <s v="MAC 1904 AIRLAKE"/>
    <s v="NO. BLDG AREA TAXILANE REHAB. - PHASE I"/>
    <d v="2008-03-31T00:00:00"/>
    <n v="1803"/>
    <n v="0"/>
    <n v="5342.94"/>
    <n v="7145.94"/>
  </r>
  <r>
    <s v="E"/>
    <x v="6"/>
    <s v="MAC 1904 AIRLAKE"/>
    <s v="NO. BLDG AREA TAXILANE REHAB. - PHASE II"/>
    <d v="2008-01-11T00:00:00"/>
    <n v="280176"/>
    <n v="0"/>
    <n v="14746.71"/>
    <n v="294922.71000000002"/>
  </r>
  <r>
    <s v="E"/>
    <x v="6"/>
    <s v="MAC 1904 AIRLAKE"/>
    <s v="NO. BLDG AREA TAXILANE REHAB. - PHASE II"/>
    <d v="2009-08-28T00:00:00"/>
    <n v="56219"/>
    <n v="0"/>
    <n v="2958.69"/>
    <n v="59177.69"/>
  </r>
  <r>
    <s v="E"/>
    <x v="6"/>
    <s v="MAC 1904 AIRLAKE"/>
    <s v="NO. BLDG AREA TAXILANE REHAB. - PHASE II"/>
    <d v="2009-08-28T00:00:00"/>
    <n v="388"/>
    <n v="0"/>
    <n v="21"/>
    <n v="409"/>
  </r>
  <r>
    <s v="E"/>
    <x v="6"/>
    <s v="MAC 1904 AIRLAKE"/>
    <s v="2013 PAVEMENT REHABILITATION-RWY &amp; TWY A"/>
    <d v="2015-12-21T00:00:00"/>
    <n v="0"/>
    <n v="109178.77"/>
    <n v="46790.9"/>
    <n v="155969.67000000001"/>
  </r>
  <r>
    <s v="E"/>
    <x v="6"/>
    <s v="MAC 1904 AIRLAKE"/>
    <s v="ALP Update"/>
    <d v="2015-12-21T00:00:00"/>
    <n v="0"/>
    <n v="78760.479999999996"/>
    <n v="19690.12"/>
    <n v="98450.599999999991"/>
  </r>
  <r>
    <s v="E"/>
    <x v="6"/>
    <s v="MAC 1904 AIRLAKE"/>
    <s v="Rehabilitate Taxiway &quot;A&quot;"/>
    <d v="2017-01-20T00:00:00"/>
    <n v="153593"/>
    <n v="0"/>
    <n v="20950.349999999999"/>
    <n v="174543.35"/>
  </r>
  <r>
    <s v="E"/>
    <x v="6"/>
    <s v="MAC 1904 AIRLAKE"/>
    <s v="Rehabilitate Taxiway &quot;A&quot;"/>
    <d v="2018-05-24T00:00:00"/>
    <n v="22905"/>
    <n v="9805"/>
    <n v="12995.38"/>
    <n v="45705.38"/>
  </r>
  <r>
    <s v="E"/>
    <x v="6"/>
    <s v="MAC 1904 AIRLAKE"/>
    <s v="Rehabilitate Taxiway &quot;A&quot;"/>
    <d v="2018-05-24T00:00:00"/>
    <n v="2134"/>
    <n v="0"/>
    <n v="0"/>
    <n v="2134"/>
  </r>
  <r>
    <s v="E"/>
    <x v="6"/>
    <s v="MAC 1904 AIRLAKE"/>
    <s v="Runway 12 PAPI &amp; Hangar Obstruction Lights"/>
    <d v="2018-01-16T00:00:00"/>
    <n v="80198"/>
    <n v="4491.7"/>
    <n v="4492.3"/>
    <n v="89182"/>
  </r>
  <r>
    <s v="E"/>
    <x v="6"/>
    <s v="MAC 1904 AIRLAKE"/>
    <s v="Runway 12 PAPI &amp; Hangar Obstruction Lights"/>
    <d v="2018-11-20T00:00:00"/>
    <n v="6727"/>
    <n v="337.5"/>
    <n v="337.5"/>
    <n v="7402"/>
  </r>
  <r>
    <s v="E"/>
    <x v="6"/>
    <s v="MAC 1904 AIRLAKE"/>
    <s v="2019 South Building Area Development - Phase 1"/>
    <d v="2020-07-22T00:00:00"/>
    <n v="202549"/>
    <n v="11252.76"/>
    <n v="479342.54"/>
    <n v="693144.3"/>
  </r>
  <r>
    <s v="E"/>
    <x v="6"/>
    <s v="MAC 1904 AIRLAKE"/>
    <s v="2019 South Building Area Development - Phase 1"/>
    <d v="2020-10-19T00:00:00"/>
    <n v="219314"/>
    <n v="12324.83"/>
    <n v="93062.47"/>
    <n v="324701.3"/>
  </r>
  <r>
    <s v="E"/>
    <x v="6"/>
    <s v="MAC 1904 AIRLAKE"/>
    <s v="Taxiway LED Edge Lighting"/>
    <d v="1899-12-30T00:00:00"/>
    <n v="277211"/>
    <n v="0"/>
    <n v="11410.25"/>
    <n v="288621.25"/>
  </r>
  <r>
    <s v="E"/>
    <x v="7"/>
    <s v="MAC 2701 MPLS/STP INTL"/>
    <s v="GRADE/SURF/EXT NS RWY AND TXI"/>
    <d v="1959-05-15T00:00:00"/>
    <n v="75896.800000000003"/>
    <n v="0"/>
    <n v="77545.77"/>
    <n v="153442.57"/>
  </r>
  <r>
    <s v="E"/>
    <x v="7"/>
    <s v="MAC 2701 MPLS/STP INTL"/>
    <s v="CL/GR/GRADE/DRAIN/FENCE/ETC."/>
    <d v="1952-12-31T00:00:00"/>
    <n v="565575.36"/>
    <n v="0"/>
    <n v="656321.81999999995"/>
    <n v="1221897.18"/>
  </r>
  <r>
    <s v="E"/>
    <x v="7"/>
    <s v="MAC 2701 MPLS/STP INTL"/>
    <s v="PAVE RWY/SURF/SEED PARK LOT/LT"/>
    <d v="1954-12-28T00:00:00"/>
    <n v="789238.27"/>
    <n v="0"/>
    <n v="740090.14"/>
    <n v="1529328.4100000001"/>
  </r>
  <r>
    <s v="E"/>
    <x v="7"/>
    <s v="MAC 2701 MPLS/STP INTL"/>
    <s v="CONC SURF REPLACEMENT"/>
    <d v="1954-04-01T00:00:00"/>
    <n v="241129.88"/>
    <n v="0"/>
    <n v="241640.39"/>
    <n v="482770.27"/>
  </r>
  <r>
    <s v="E"/>
    <x v="7"/>
    <s v="MAC 2701 MPLS/STP INTL"/>
    <s v="CONC APRON REPLACE/ETC."/>
    <d v="1954-06-28T00:00:00"/>
    <n v="233163.09"/>
    <n v="0"/>
    <n v="234353.6"/>
    <n v="467516.69"/>
  </r>
  <r>
    <s v="E"/>
    <x v="7"/>
    <s v="MAC 2701 MPLS/STP INTL"/>
    <s v="STAB/BIT OVRLY/SURF TREATMENT"/>
    <d v="1957-03-29T00:00:00"/>
    <n v="228250"/>
    <n v="0"/>
    <n v="239021.62"/>
    <n v="467271.62"/>
  </r>
  <r>
    <s v="E"/>
    <x v="7"/>
    <s v="MAC 2701 MPLS/STP INTL"/>
    <s v="LAND ACQUISITION"/>
    <d v="1967-01-18T00:00:00"/>
    <n v="397019.46"/>
    <n v="0"/>
    <n v="398217.22"/>
    <n v="795236.67999999993"/>
  </r>
  <r>
    <s v="E"/>
    <x v="7"/>
    <s v="MAC 2701 MPLS/STP INTL"/>
    <s v="GRADE TERM AREA/ETC."/>
    <d v="1963-01-24T00:00:00"/>
    <n v="652316.21"/>
    <n v="0"/>
    <n v="664527.18000000005"/>
    <n v="1316843.3900000001"/>
  </r>
  <r>
    <s v="E"/>
    <x v="7"/>
    <s v="MAC 2701 MPLS/STP INTL"/>
    <s v="APRON/TXI OVRLY AND TXI STUB"/>
    <d v="1957-02-01T00:00:00"/>
    <n v="36108.28"/>
    <n v="0"/>
    <n v="36171.550000000003"/>
    <n v="72279.83"/>
  </r>
  <r>
    <s v="E"/>
    <x v="7"/>
    <s v="MAC 2701 MPLS/STP INTL"/>
    <s v="EXT SW END RWY AND LIGHTS"/>
    <d v="1965-06-15T00:00:00"/>
    <n v="272988.94"/>
    <n v="170000"/>
    <n v="88774.92"/>
    <n v="531763.86"/>
  </r>
  <r>
    <s v="E"/>
    <x v="7"/>
    <s v="MAC 2701 MPLS/STP INTL"/>
    <s v="TERMINAL BUILDING"/>
    <d v="1964-10-22T00:00:00"/>
    <n v="2156575.1"/>
    <n v="1672000"/>
    <n v="1292966.1299999999"/>
    <n v="5121541.2300000004"/>
  </r>
  <r>
    <s v="E"/>
    <x v="7"/>
    <s v="MAC 2701 MPLS/STP INTL"/>
    <s v="HEAT/VENT/ELEVATORS"/>
    <d v="1965-01-21T00:00:00"/>
    <n v="296995.27"/>
    <n v="199000"/>
    <n v="125659.05"/>
    <n v="621654.32000000007"/>
  </r>
  <r>
    <s v="E"/>
    <x v="7"/>
    <s v="MAC 2701 MPLS/STP INTL"/>
    <s v="STORM SEWERS"/>
    <d v="1965-01-22T00:00:00"/>
    <n v="235029.07"/>
    <n v="0"/>
    <n v="235029.07"/>
    <n v="470058.14"/>
  </r>
  <r>
    <s v="E"/>
    <x v="7"/>
    <s v="MAC 2701 MPLS/STP INTL"/>
    <s v="CONST TXWYS AND RWY MARKING"/>
    <d v="1965-01-22T00:00:00"/>
    <n v="137048.04"/>
    <n v="0"/>
    <n v="137048.04999999999"/>
    <n v="274096.08999999997"/>
  </r>
  <r>
    <s v="E"/>
    <x v="7"/>
    <s v="MAC 2701 MPLS/STP INTL"/>
    <s v="CONST TAXIWAY - 29R"/>
    <d v="1963-05-17T00:00:00"/>
    <n v="143999.5"/>
    <n v="0"/>
    <n v="144040.5"/>
    <n v="288040"/>
  </r>
  <r>
    <s v="E"/>
    <x v="7"/>
    <s v="MAC 2701 MPLS/STP INTL"/>
    <s v="LOADING PIERS"/>
    <d v="1962-02-14T00:00:00"/>
    <n v="0"/>
    <n v="309000"/>
    <n v="2500124.3199999998"/>
    <n v="2809124.32"/>
  </r>
  <r>
    <s v="E"/>
    <x v="7"/>
    <s v="MAC 2701 MPLS/STP INTL"/>
    <s v="CONST TERM APRON/TXI 4-22/ETC."/>
    <d v="1965-11-16T00:00:00"/>
    <n v="910231.56"/>
    <n v="0"/>
    <n v="910231.56"/>
    <n v="1820463.12"/>
  </r>
  <r>
    <s v="E"/>
    <x v="7"/>
    <s v="MAC 2701 MPLS/STP INTL"/>
    <s v="EXTEND RUNWAY 29L"/>
    <d v="1964-05-05T00:00:00"/>
    <n v="947685.21"/>
    <n v="0"/>
    <n v="1179468.5900000001"/>
    <n v="2127153.7999999998"/>
  </r>
  <r>
    <s v="E"/>
    <x v="7"/>
    <s v="MAC 2701 MPLS/STP INTL"/>
    <s v="CONTROL TOWER"/>
    <d v="1969-02-13T00:00:00"/>
    <n v="344644.75"/>
    <n v="0"/>
    <n v="363266.12"/>
    <n v="707910.87"/>
  </r>
  <r>
    <s v="E"/>
    <x v="7"/>
    <s v="MAC 2701 MPLS/STP INTL"/>
    <s v="PAR TXI/REM TXI DRAIN, ETC."/>
    <d v="1963-05-17T00:00:00"/>
    <n v="137275.65"/>
    <n v="0"/>
    <n v="137275.65"/>
    <n v="274551.3"/>
  </r>
  <r>
    <s v="E"/>
    <x v="7"/>
    <s v="MAC 2701 MPLS/STP INTL"/>
    <s v="BIT OVRLY N-S TXI, ETC."/>
    <d v="1969-04-08T00:00:00"/>
    <n v="234251.16"/>
    <n v="0"/>
    <n v="234251.16"/>
    <n v="468502.32"/>
  </r>
  <r>
    <s v="E"/>
    <x v="7"/>
    <s v="MAC 2701 MPLS/STP INTL"/>
    <s v="FIRE RESCUE STATION"/>
    <d v="1969-02-11T00:00:00"/>
    <n v="90114.46"/>
    <n v="64946.43"/>
    <n v="47796.41"/>
    <n v="202857.30000000002"/>
  </r>
  <r>
    <s v="E"/>
    <x v="7"/>
    <s v="MAC 2701 MPLS/STP INTL"/>
    <s v="BRANIFF HANGAR DEMOLITION"/>
    <d v="1969-02-11T00:00:00"/>
    <n v="42524.2"/>
    <n v="28349.47"/>
    <n v="14174.74"/>
    <n v="85048.41"/>
  </r>
  <r>
    <s v="E"/>
    <x v="7"/>
    <s v="MAC 2701 MPLS/STP INTL"/>
    <s v="STORM SEWER OUTFALL"/>
    <d v="1966-10-28T00:00:00"/>
    <n v="67759.27"/>
    <n v="39527.46"/>
    <n v="50823.13"/>
    <n v="158109.86000000002"/>
  </r>
  <r>
    <s v="E"/>
    <x v="7"/>
    <s v="MAC 2701 MPLS/STP INTL"/>
    <s v="SNOW REMOVAL EQUIP BUILDING"/>
    <d v="1969-02-11T00:00:00"/>
    <n v="56165.38"/>
    <n v="90000"/>
    <n v="380873.09"/>
    <n v="527038.47"/>
  </r>
  <r>
    <s v="E"/>
    <x v="7"/>
    <s v="MAC 2701 MPLS/STP INTL"/>
    <s v="EMERGENCY GENERATOR"/>
    <d v="1969-11-10T00:00:00"/>
    <n v="61600"/>
    <n v="18635.7"/>
    <n v="29386.09"/>
    <n v="109621.79"/>
  </r>
  <r>
    <s v="E"/>
    <x v="7"/>
    <s v="MAC 2701 MPLS/STP INTL"/>
    <s v="29R/11L RWY-TXI CONST &amp; LIGHTS"/>
    <d v="1970-06-03T00:00:00"/>
    <n v="1532018.56"/>
    <n v="750000"/>
    <n v="1113487.82"/>
    <n v="3395506.38"/>
  </r>
  <r>
    <s v="E"/>
    <x v="7"/>
    <s v="MAC 2701 MPLS/STP INTL"/>
    <s v="RUNWAY 11L/29R REHABILITATION"/>
    <d v="1988-11-28T00:00:00"/>
    <n v="645551.17000000004"/>
    <n v="0"/>
    <n v="215183.69"/>
    <n v="860734.8600000001"/>
  </r>
  <r>
    <s v="E"/>
    <x v="7"/>
    <s v="MAC 2701 MPLS/STP INTL"/>
    <s v="RUNWAY 11L/29R REHABILITATION"/>
    <d v="1989-11-28T00:00:00"/>
    <n v="48198.83"/>
    <n v="0"/>
    <n v="21365.98"/>
    <n v="69564.81"/>
  </r>
  <r>
    <s v="E"/>
    <x v="7"/>
    <s v="MAC 2701 MPLS/STP INTL"/>
    <s v="RUNWAY 11L/29R REHABILITATION"/>
    <d v="1989-11-28T00:00:00"/>
    <n v="15899.13"/>
    <n v="0"/>
    <n v="0"/>
    <n v="15899.13"/>
  </r>
  <r>
    <s v="E"/>
    <x v="7"/>
    <s v="MAC 2701 MPLS/STP INTL"/>
    <s v="RUNWAY 11L/29R REHABILITATION"/>
    <d v="1991-12-16T00:00:00"/>
    <n v="9138.41"/>
    <n v="0"/>
    <n v="16746.419999999998"/>
    <n v="25884.829999999998"/>
  </r>
  <r>
    <s v="E"/>
    <x v="7"/>
    <s v="MAC 2701 MPLS/STP INTL"/>
    <s v="RUNWAY 11L/29R REHABILITATION"/>
    <d v="1991-12-16T00:00:00"/>
    <n v="41100.870000000003"/>
    <n v="0"/>
    <n v="0"/>
    <n v="41100.870000000003"/>
  </r>
  <r>
    <s v="E"/>
    <x v="7"/>
    <s v="MAC 2701 MPLS/STP INTL"/>
    <s v="OBSTRUCTION REM.-SERVICE ROADS"/>
    <d v="1988-11-09T00:00:00"/>
    <n v="339847.06"/>
    <n v="0"/>
    <n v="113282.34"/>
    <n v="453129.4"/>
  </r>
  <r>
    <s v="E"/>
    <x v="7"/>
    <s v="MAC 2701 MPLS/STP INTL"/>
    <s v="OBSTRUCTION REM.-SERVICE ROADS"/>
    <d v="1989-01-20T00:00:00"/>
    <n v="196769.37"/>
    <n v="0"/>
    <n v="65589.77"/>
    <n v="262359.14"/>
  </r>
  <r>
    <s v="E"/>
    <x v="7"/>
    <s v="MAC 2701 MPLS/STP INTL"/>
    <s v="OBSTRUCTION REM.-SERVICE ROADS"/>
    <d v="1989-11-28T00:00:00"/>
    <n v="40840.28"/>
    <n v="0"/>
    <n v="13613.41"/>
    <n v="54453.69"/>
  </r>
  <r>
    <s v="E"/>
    <x v="7"/>
    <s v="MAC 2701 MPLS/STP INTL"/>
    <s v="OBSTRUCTION REM.-SERVICE ROADS"/>
    <d v="1991-12-12T00:00:00"/>
    <n v="1312.61"/>
    <n v="0"/>
    <n v="10609.48"/>
    <n v="11922.09"/>
  </r>
  <r>
    <s v="E"/>
    <x v="7"/>
    <s v="MAC 2701 MPLS/STP INTL"/>
    <s v="OBSTRUCTION REM.-SERVICE ROADS"/>
    <d v="1991-12-12T00:00:00"/>
    <n v="22543.29"/>
    <n v="0"/>
    <n v="0"/>
    <n v="22543.29"/>
  </r>
  <r>
    <s v="E"/>
    <x v="7"/>
    <s v="MAC 2701 MPLS/STP INTL"/>
    <s v="88 PVMT. REHAB. T/W A-PHASE V"/>
    <d v="1989-05-02T00:00:00"/>
    <n v="296794.67"/>
    <n v="0"/>
    <n v="98931.54"/>
    <n v="395726.20999999996"/>
  </r>
  <r>
    <s v="E"/>
    <x v="7"/>
    <s v="MAC 2701 MPLS/STP INTL"/>
    <s v="88 PVMT. REHAB. T/W A-PHASE V"/>
    <d v="1989-11-28T00:00:00"/>
    <n v="14755.33"/>
    <n v="0"/>
    <n v="4818.46"/>
    <n v="19573.79"/>
  </r>
  <r>
    <s v="E"/>
    <x v="7"/>
    <s v="MAC 2701 MPLS/STP INTL"/>
    <s v="88 PVMT. REHAB. T/W A-PHASE V"/>
    <d v="1989-11-28T00:00:00"/>
    <n v="77.31"/>
    <n v="0"/>
    <n v="125.75"/>
    <n v="203.06"/>
  </r>
  <r>
    <s v="E"/>
    <x v="7"/>
    <s v="MAC 2701 MPLS/STP INTL"/>
    <s v="88 PVMT. REHAB. T/W A-PHASE V"/>
    <d v="1991-12-12T00:00:00"/>
    <n v="765"/>
    <n v="0"/>
    <n v="255"/>
    <n v="1020"/>
  </r>
  <r>
    <s v="E"/>
    <x v="7"/>
    <s v="MAC 2701 MPLS/STP INTL"/>
    <s v="1988 AIRSIDE BIT. CONSRTUCTION"/>
    <d v="1989-01-20T00:00:00"/>
    <n v="116189.9"/>
    <n v="0"/>
    <n v="215259.39"/>
    <n v="331449.29000000004"/>
  </r>
  <r>
    <s v="E"/>
    <x v="7"/>
    <s v="MAC 2701 MPLS/STP INTL"/>
    <s v="1988 AIRSIDE BIT. CONSRTUCTION"/>
    <d v="1989-11-08T00:00:00"/>
    <n v="8974.2800000000007"/>
    <n v="0"/>
    <n v="2481.2600000000002"/>
    <n v="11455.54"/>
  </r>
  <r>
    <s v="E"/>
    <x v="7"/>
    <s v="MAC 2701 MPLS/STP INTL"/>
    <s v="1988 AIRSIDE BIT. CONSRTUCTION"/>
    <d v="1991-12-13T00:00:00"/>
    <n v="17940.169999999998"/>
    <n v="0"/>
    <n v="166938.5"/>
    <n v="184878.66999999998"/>
  </r>
  <r>
    <s v="E"/>
    <x v="7"/>
    <s v="MAC 2701 MPLS/STP INTL"/>
    <s v="R/W 11R EMERGENCY ACCESS ROAD"/>
    <d v="1989-05-08T00:00:00"/>
    <n v="14388.16"/>
    <n v="0"/>
    <n v="2620"/>
    <n v="17008.16"/>
  </r>
  <r>
    <s v="E"/>
    <x v="7"/>
    <s v="MAC 2701 MPLS/STP INTL"/>
    <s v="R/W 11R EMERGENCY ACCESS ROAD"/>
    <d v="1991-10-25T00:00:00"/>
    <n v="1012.99"/>
    <n v="0"/>
    <n v="2513.71"/>
    <n v="3526.7"/>
  </r>
  <r>
    <s v="E"/>
    <x v="7"/>
    <s v="MAC 2701 MPLS/STP INTL"/>
    <s v="RUNWAY 11L SERVICE ROAD RELOC"/>
    <d v="1989-01-20T00:00:00"/>
    <n v="114785.07"/>
    <n v="0"/>
    <n v="38261.65"/>
    <n v="153046.72"/>
  </r>
  <r>
    <s v="E"/>
    <x v="7"/>
    <s v="MAC 2701 MPLS/STP INTL"/>
    <s v="RUNWAY 11L SERVICE ROAD RELOC"/>
    <d v="1989-12-07T00:00:00"/>
    <n v="6152.44"/>
    <n v="0"/>
    <n v="2050.81"/>
    <n v="8203.25"/>
  </r>
  <r>
    <s v="E"/>
    <x v="7"/>
    <s v="MAC 2701 MPLS/STP INTL"/>
    <s v="RUNWAY 11L SERVICE ROAD RELOC"/>
    <d v="1991-12-16T00:00:00"/>
    <n v="11180.42"/>
    <n v="0"/>
    <n v="3726.8"/>
    <n v="14907.220000000001"/>
  </r>
  <r>
    <s v="E"/>
    <x v="7"/>
    <s v="MAC 2701 MPLS/STP INTL"/>
    <s v="NOISE ABATEMENT- CENTENNIAL &amp; WENONAH"/>
    <d v="1989-01-11T00:00:00"/>
    <n v="0"/>
    <n v="237500"/>
    <n v="535435.81000000006"/>
    <n v="772935.81"/>
  </r>
  <r>
    <s v="E"/>
    <x v="7"/>
    <s v="MAC 2701 MPLS/STP INTL"/>
    <s v="NOISE ABATEMENT- CENTENNIAL &amp; WENONAH"/>
    <d v="1998-05-13T00:00:00"/>
    <n v="0"/>
    <n v="12500"/>
    <n v="102241.94"/>
    <n v="114741.94"/>
  </r>
  <r>
    <s v="E"/>
    <x v="7"/>
    <s v="MAC 2701 MPLS/STP INTL"/>
    <s v="R/W 4-22 RECONST. SEGMENTS 1&amp;2"/>
    <d v="1989-05-08T00:00:00"/>
    <n v="170868"/>
    <n v="0"/>
    <n v="56956"/>
    <n v="227824"/>
  </r>
  <r>
    <s v="E"/>
    <x v="7"/>
    <s v="MAC 2701 MPLS/STP INTL"/>
    <s v="R/W 4-22 RECONST. SEGMENTS 1&amp;2"/>
    <d v="1989-05-30T00:00:00"/>
    <n v="1900423.63"/>
    <n v="0"/>
    <n v="633474.52"/>
    <n v="2533898.15"/>
  </r>
  <r>
    <s v="E"/>
    <x v="7"/>
    <s v="MAC 2701 MPLS/STP INTL"/>
    <s v="R/W 4-22 RECONST. SEGMENTS 1&amp;2"/>
    <d v="1989-07-17T00:00:00"/>
    <n v="2834704.59"/>
    <n v="0"/>
    <n v="944901.52"/>
    <n v="3779606.11"/>
  </r>
  <r>
    <s v="E"/>
    <x v="7"/>
    <s v="MAC 2701 MPLS/STP INTL"/>
    <s v="R/W 4-22 RECONST. SEGMENTS 1&amp;2"/>
    <d v="1989-09-20T00:00:00"/>
    <n v="1118376.6299999999"/>
    <n v="0"/>
    <n v="372792.18"/>
    <n v="1491168.8099999998"/>
  </r>
  <r>
    <s v="E"/>
    <x v="7"/>
    <s v="MAC 2701 MPLS/STP INTL"/>
    <s v="R/W 4-22 RECONST. SEGMENTS 1&amp;2"/>
    <d v="1989-11-02T00:00:00"/>
    <n v="316950.12"/>
    <n v="0"/>
    <n v="105650.04"/>
    <n v="422600.16"/>
  </r>
  <r>
    <s v="E"/>
    <x v="7"/>
    <s v="MAC 2701 MPLS/STP INTL"/>
    <s v="R/W 4-22 RECONST. SEGMENTS 1&amp;2"/>
    <d v="1990-04-02T00:00:00"/>
    <n v="43489.440000000002"/>
    <n v="0"/>
    <n v="43890.37"/>
    <n v="87379.81"/>
  </r>
  <r>
    <s v="E"/>
    <x v="7"/>
    <s v="MAC 2701 MPLS/STP INTL"/>
    <s v="R/W 4-22 RECONST. SEGMENTS 1&amp;2"/>
    <d v="1992-09-29T00:00:00"/>
    <n v="69984.98"/>
    <n v="0"/>
    <n v="23349.14"/>
    <n v="93334.12"/>
  </r>
  <r>
    <s v="E"/>
    <x v="7"/>
    <s v="MAC 2701 MPLS/STP INTL"/>
    <s v="SUPPLEMENTAL WIND CONES"/>
    <d v="1993-08-18T00:00:00"/>
    <n v="41812.5"/>
    <n v="0"/>
    <n v="14147.07"/>
    <n v="55959.57"/>
  </r>
  <r>
    <s v="E"/>
    <x v="7"/>
    <s v="MAC 2701 MPLS/STP INTL"/>
    <s v="SUPPLEMENTAL WIND CONES"/>
    <d v="1993-08-18T00:00:00"/>
    <n v="628.72"/>
    <n v="0"/>
    <n v="0"/>
    <n v="628.72"/>
  </r>
  <r>
    <s v="E"/>
    <x v="7"/>
    <s v="MAC 2701 MPLS/STP INTL"/>
    <s v="HHH TERMINAL APRON RECONST."/>
    <d v="1989-09-20T00:00:00"/>
    <n v="626618.01"/>
    <n v="104436.39"/>
    <n v="104436.24"/>
    <n v="835490.64"/>
  </r>
  <r>
    <s v="E"/>
    <x v="7"/>
    <s v="MAC 2701 MPLS/STP INTL"/>
    <s v="HHH TERMINAL APRON RECONST."/>
    <d v="1989-12-07T00:00:00"/>
    <n v="353556.04"/>
    <n v="58926.01"/>
    <n v="58926.01"/>
    <n v="471408.06"/>
  </r>
  <r>
    <s v="E"/>
    <x v="7"/>
    <s v="MAC 2701 MPLS/STP INTL"/>
    <s v="HHH TERMINAL APRON RECONST."/>
    <d v="1993-08-18T00:00:00"/>
    <n v="8532.89"/>
    <n v="1422.13"/>
    <n v="1422.15"/>
    <n v="11377.17"/>
  </r>
  <r>
    <s v="E"/>
    <x v="7"/>
    <s v="MAC 2701 MPLS/STP INTL"/>
    <s v="APRON WIDEN &amp; CENTER LINE LGHT"/>
    <d v="1970-09-03T00:00:00"/>
    <n v="595139"/>
    <n v="221426.14"/>
    <n v="241801.85"/>
    <n v="1058366.99"/>
  </r>
  <r>
    <s v="E"/>
    <x v="7"/>
    <s v="MAC 2701 MPLS/STP INTL"/>
    <s v="LINDBERGH TERMINAL IMPROVEMENT"/>
    <d v="1990-01-22T00:00:00"/>
    <n v="626786.25"/>
    <n v="0"/>
    <n v="287157.45"/>
    <n v="913943.7"/>
  </r>
  <r>
    <s v="E"/>
    <x v="7"/>
    <s v="MAC 2701 MPLS/STP INTL"/>
    <s v="LINDBERGH TERMINAL IMPROVEMENT"/>
    <d v="1990-02-12T00:00:00"/>
    <n v="1061398.43"/>
    <n v="0"/>
    <n v="577200.53"/>
    <n v="1638598.96"/>
  </r>
  <r>
    <s v="E"/>
    <x v="7"/>
    <s v="MAC 2701 MPLS/STP INTL"/>
    <s v="LINDBERGH TERMINAL IMPROVEMENT"/>
    <d v="1990-04-16T00:00:00"/>
    <n v="828595.46"/>
    <n v="0"/>
    <n v="423045.68"/>
    <n v="1251641.1399999999"/>
  </r>
  <r>
    <s v="E"/>
    <x v="7"/>
    <s v="MAC 2701 MPLS/STP INTL"/>
    <s v="LINDBERGH TERMINAL IMPROVEMENT"/>
    <d v="1990-06-22T00:00:00"/>
    <n v="468732.01"/>
    <n v="0"/>
    <n v="378295.8"/>
    <n v="847027.81"/>
  </r>
  <r>
    <s v="E"/>
    <x v="7"/>
    <s v="MAC 2701 MPLS/STP INTL"/>
    <s v="LINDBERGH TERMINAL IMPROVEMENT"/>
    <d v="1990-12-21T00:00:00"/>
    <n v="952895.35"/>
    <n v="0"/>
    <n v="558062.18999999994"/>
    <n v="1510957.54"/>
  </r>
  <r>
    <s v="E"/>
    <x v="7"/>
    <s v="MAC 2701 MPLS/STP INTL"/>
    <s v="LINDBERGH TERMINAL IMPROVEMENT"/>
    <d v="1990-12-21T00:00:00"/>
    <n v="328574.23"/>
    <n v="0"/>
    <n v="0"/>
    <n v="328574.23"/>
  </r>
  <r>
    <s v="E"/>
    <x v="7"/>
    <s v="MAC 2701 MPLS/STP INTL"/>
    <s v="LINDBERGH TERMINAL IMPROVEMENT"/>
    <d v="1990-12-21T00:00:00"/>
    <n v="75061.98"/>
    <n v="0"/>
    <n v="0"/>
    <n v="75061.98"/>
  </r>
  <r>
    <s v="E"/>
    <x v="7"/>
    <s v="MAC 2701 MPLS/STP INTL"/>
    <s v="LINDBERGH TERMINAL IMPROVEMENT"/>
    <d v="1991-06-28T00:00:00"/>
    <n v="1109859.4099999999"/>
    <n v="0"/>
    <n v="553151.24"/>
    <n v="1663010.65"/>
  </r>
  <r>
    <s v="E"/>
    <x v="7"/>
    <s v="MAC 2701 MPLS/STP INTL"/>
    <s v="LINDBERGH TERMINAL IMPROVEMENT"/>
    <d v="1993-08-18T00:00:00"/>
    <n v="98096.88"/>
    <n v="0"/>
    <n v="-71165.59"/>
    <n v="26931.290000000008"/>
  </r>
  <r>
    <s v="E"/>
    <x v="7"/>
    <s v="MAC 2701 MPLS/STP INTL"/>
    <s v="LINDBERGH TERMINAL IMPROVEMENT"/>
    <d v="1993-08-18T00:00:00"/>
    <n v="17840.71"/>
    <n v="0"/>
    <n v="0"/>
    <n v="17840.71"/>
  </r>
  <r>
    <s v="E"/>
    <x v="7"/>
    <s v="MAC 2701 MPLS/STP INTL"/>
    <s v="SOUND ABATE.-WENONAH SCH.PH.II"/>
    <d v="1989-10-23T00:00:00"/>
    <n v="258359.67999999999"/>
    <n v="24221.22"/>
    <n v="121106.1"/>
    <n v="403687"/>
  </r>
  <r>
    <s v="E"/>
    <x v="7"/>
    <s v="MAC 2701 MPLS/STP INTL"/>
    <s v="SOUND ABATE.-WENONAH SCH.PH.II"/>
    <d v="1990-01-04T00:00:00"/>
    <n v="127465.78"/>
    <n v="19947.240000000002"/>
    <n v="90300.9"/>
    <n v="237713.91999999998"/>
  </r>
  <r>
    <s v="E"/>
    <x v="7"/>
    <s v="MAC 2701 MPLS/STP INTL"/>
    <s v="SOUND ABATE.-WENONAH SCH.PH.II"/>
    <d v="1990-10-03T00:00:00"/>
    <n v="12030.97"/>
    <n v="2031.54"/>
    <n v="0"/>
    <n v="14062.509999999998"/>
  </r>
  <r>
    <s v="E"/>
    <x v="7"/>
    <s v="MAC 2701 MPLS/STP INTL"/>
    <s v="SOUND ABATE.-WENONAH SCH.PH.II"/>
    <d v="1991-06-10T00:00:00"/>
    <n v="-8.5299999999999994"/>
    <n v="0"/>
    <n v="0"/>
    <n v="-8.5299999999999994"/>
  </r>
  <r>
    <s v="E"/>
    <x v="7"/>
    <s v="MAC 2701 MPLS/STP INTL"/>
    <s v="SOUND ABATE.-CENTENNIAL PH. II"/>
    <d v="1989-10-23T00:00:00"/>
    <n v="463512.78"/>
    <n v="6019.65"/>
    <n v="132432.22"/>
    <n v="601964.65"/>
  </r>
  <r>
    <s v="E"/>
    <x v="7"/>
    <s v="MAC 2701 MPLS/STP INTL"/>
    <s v="SOUND ABATE.-CENTENNIAL PH. II"/>
    <d v="1990-01-05T00:00:00"/>
    <n v="42620.42"/>
    <n v="531.73"/>
    <n v="10020.91"/>
    <n v="53173.06"/>
  </r>
  <r>
    <s v="E"/>
    <x v="7"/>
    <s v="MAC 2701 MPLS/STP INTL"/>
    <s v="SOUND ABATE.-CENTENNIAL PH. II"/>
    <d v="1990-10-03T00:00:00"/>
    <n v="6686.37"/>
    <n v="448.62"/>
    <n v="8045.26"/>
    <n v="15180.25"/>
  </r>
  <r>
    <s v="E"/>
    <x v="7"/>
    <s v="MAC 2701 MPLS/STP INTL"/>
    <s v="SOUND ABATE.-CENTENNIAL PH. II"/>
    <d v="1991-06-10T00:00:00"/>
    <n v="23765.11"/>
    <n v="0"/>
    <n v="-0.81"/>
    <n v="23764.3"/>
  </r>
  <r>
    <s v="E"/>
    <x v="7"/>
    <s v="MAC 2701 MPLS/STP INTL"/>
    <s v="SOUND ABATEMENT-HALE SCHOOL"/>
    <d v="1989-10-23T00:00:00"/>
    <n v="400046.39"/>
    <n v="62076.160000000003"/>
    <n v="227612.6"/>
    <n v="689735.15"/>
  </r>
  <r>
    <s v="E"/>
    <x v="7"/>
    <s v="MAC 2701 MPLS/STP INTL"/>
    <s v="SOUND ABATEMENT-HALE SCHOOL"/>
    <d v="1990-01-22T00:00:00"/>
    <n v="517182.14"/>
    <n v="53308.56"/>
    <n v="110097.36"/>
    <n v="680588.05999999994"/>
  </r>
  <r>
    <s v="E"/>
    <x v="7"/>
    <s v="MAC 2701 MPLS/STP INTL"/>
    <s v="SOUND ABATEMENT-HALE SCHOOL"/>
    <d v="1990-10-03T00:00:00"/>
    <n v="5753.47"/>
    <n v="8115.28"/>
    <n v="3079.64"/>
    <n v="16948.39"/>
  </r>
  <r>
    <s v="E"/>
    <x v="7"/>
    <s v="MAC 2701 MPLS/STP INTL"/>
    <s v="SOUND ABATEMENT-HALE SCHOOL"/>
    <d v="1991-06-10T00:00:00"/>
    <n v="32664.82"/>
    <n v="0"/>
    <n v="-8.5399999999999991"/>
    <n v="32656.28"/>
  </r>
  <r>
    <s v="E"/>
    <x v="7"/>
    <s v="MAC 2701 MPLS/STP INTL"/>
    <s v="SOUND ABATEMENT-RESURRECTION"/>
    <d v="1989-10-05T00:00:00"/>
    <n v="0"/>
    <n v="92577.79"/>
    <n v="92577.77"/>
    <n v="185155.56"/>
  </r>
  <r>
    <s v="E"/>
    <x v="7"/>
    <s v="MAC 2701 MPLS/STP INTL"/>
    <s v="SOUND ABATEMENT-RESURRECTION"/>
    <d v="1998-05-26T00:00:00"/>
    <n v="0"/>
    <n v="59617.68"/>
    <n v="59617.68"/>
    <n v="119235.36"/>
  </r>
  <r>
    <s v="E"/>
    <x v="7"/>
    <s v="MAC 2701 MPLS/STP INTL"/>
    <s v="1989 PAVEMENT REHABILITATION"/>
    <d v="1989-12-07T00:00:00"/>
    <n v="682026.61"/>
    <n v="0"/>
    <n v="227342.18"/>
    <n v="909368.79"/>
  </r>
  <r>
    <s v="E"/>
    <x v="7"/>
    <s v="MAC 2701 MPLS/STP INTL"/>
    <s v="1989 PAVEMENT REHABILITATION"/>
    <d v="1990-01-05T00:00:00"/>
    <n v="538687.43999999994"/>
    <n v="0"/>
    <n v="179562.47"/>
    <n v="718249.90999999992"/>
  </r>
  <r>
    <s v="E"/>
    <x v="7"/>
    <s v="MAC 2701 MPLS/STP INTL"/>
    <s v="1989 PAVEMENT REHABILITATION"/>
    <d v="1993-01-04T00:00:00"/>
    <n v="17224.68"/>
    <n v="0"/>
    <n v="5741.56"/>
    <n v="22966.240000000002"/>
  </r>
  <r>
    <s v="E"/>
    <x v="7"/>
    <s v="MAC 2701 MPLS/STP INTL"/>
    <s v="T/W SAFETY AREA STABILIZATION"/>
    <d v="1989-11-20T00:00:00"/>
    <n v="336285.22"/>
    <n v="0"/>
    <n v="112095.03999999999"/>
    <n v="448380.25999999995"/>
  </r>
  <r>
    <s v="E"/>
    <x v="7"/>
    <s v="MAC 2701 MPLS/STP INTL"/>
    <s v="T/W SAFETY AREA STABILIZATION"/>
    <d v="1990-11-19T00:00:00"/>
    <n v="44081.06"/>
    <n v="0"/>
    <n v="10404.959999999999"/>
    <n v="54486.02"/>
  </r>
  <r>
    <s v="E"/>
    <x v="7"/>
    <s v="MAC 2701 MPLS/STP INTL"/>
    <s v="SERVICE RD. RELOCATE-HHH APRON"/>
    <d v="1989-11-20T00:00:00"/>
    <n v="98192.53"/>
    <n v="0"/>
    <n v="32730.83"/>
    <n v="130923.36"/>
  </r>
  <r>
    <s v="E"/>
    <x v="7"/>
    <s v="MAC 2701 MPLS/STP INTL"/>
    <s v="SERVICE RD. RELOCATE-HHH APRON"/>
    <d v="1990-11-19T00:00:00"/>
    <n v="48288.87"/>
    <n v="0"/>
    <n v="17399.759999999998"/>
    <n v="65688.63"/>
  </r>
  <r>
    <s v="E"/>
    <x v="7"/>
    <s v="MAC 2701 MPLS/STP INTL"/>
    <s v="1ST STAGE EXTEND-RWY 11L-29R"/>
    <d v="1970-03-10T00:00:00"/>
    <n v="83029.490000000005"/>
    <n v="41514.74"/>
    <n v="41514.75"/>
    <n v="166058.98000000001"/>
  </r>
  <r>
    <s v="E"/>
    <x v="7"/>
    <s v="MAC 2701 MPLS/STP INTL"/>
    <s v="R/W LIGHT MONITORING SYSTEMS"/>
    <d v="1990-11-19T00:00:00"/>
    <n v="44269.34"/>
    <n v="0"/>
    <n v="14756.45"/>
    <n v="59025.789999999994"/>
  </r>
  <r>
    <s v="E"/>
    <x v="7"/>
    <s v="MAC 2701 MPLS/STP INTL"/>
    <s v="R/W LIGHT MONITORING SYSTEMS"/>
    <d v="1991-06-28T00:00:00"/>
    <n v="8660.41"/>
    <n v="0"/>
    <n v="2886.8"/>
    <n v="11547.21"/>
  </r>
  <r>
    <s v="E"/>
    <x v="7"/>
    <s v="MAC 2701 MPLS/STP INTL"/>
    <s v="R/W LIGHT MONITORING SYSTEMS"/>
    <d v="1993-01-04T00:00:00"/>
    <n v="1445.25"/>
    <n v="0"/>
    <n v="668.59"/>
    <n v="2113.84"/>
  </r>
  <r>
    <s v="E"/>
    <x v="7"/>
    <s v="MAC 2701 MPLS/STP INTL"/>
    <s v="R/W LIGHT MONITORING SYSTEMS"/>
    <d v="1993-01-04T00:00:00"/>
    <n v="560.51"/>
    <n v="0"/>
    <n v="0"/>
    <n v="560.51"/>
  </r>
  <r>
    <s v="E"/>
    <x v="7"/>
    <s v="MAC 2701 MPLS/STP INTL"/>
    <s v="70TH STREET RECONSTRUCTION"/>
    <d v="1989-11-21T00:00:00"/>
    <n v="0"/>
    <n v="188271.05"/>
    <n v="188271.02"/>
    <n v="376542.06999999995"/>
  </r>
  <r>
    <s v="E"/>
    <x v="7"/>
    <s v="MAC 2701 MPLS/STP INTL"/>
    <s v="70TH STREET RECONSTRUCTION"/>
    <d v="1990-02-16T00:00:00"/>
    <n v="0"/>
    <n v="36762.14"/>
    <n v="36762.129999999997"/>
    <n v="73524.26999999999"/>
  </r>
  <r>
    <s v="E"/>
    <x v="7"/>
    <s v="MAC 2701 MPLS/STP INTL"/>
    <s v="70TH STREET RECONSTRUCTION"/>
    <d v="1992-11-30T00:00:00"/>
    <n v="0"/>
    <n v="16432.080000000002"/>
    <n v="16432.060000000001"/>
    <n v="32864.14"/>
  </r>
  <r>
    <s v="E"/>
    <x v="7"/>
    <s v="MAC 2701 MPLS/STP INTL"/>
    <s v="11L/29R RECONSTRUCTION"/>
    <d v="1990-06-06T00:00:00"/>
    <n v="1011907.8"/>
    <n v="0"/>
    <n v="337370.97"/>
    <n v="1349278.77"/>
  </r>
  <r>
    <s v="E"/>
    <x v="7"/>
    <s v="MAC 2701 MPLS/STP INTL"/>
    <s v="11L/29R RECONSTRUCTION"/>
    <d v="1990-07-07T00:00:00"/>
    <n v="2548260.6"/>
    <n v="0"/>
    <n v="849489.19"/>
    <n v="3397749.79"/>
  </r>
  <r>
    <s v="E"/>
    <x v="7"/>
    <s v="MAC 2701 MPLS/STP INTL"/>
    <s v="11L/29R RECONSTRUCTION"/>
    <d v="1990-08-24T00:00:00"/>
    <n v="1313964.21"/>
    <n v="0"/>
    <n v="438072.93"/>
    <n v="1752037.14"/>
  </r>
  <r>
    <s v="E"/>
    <x v="7"/>
    <s v="MAC 2701 MPLS/STP INTL"/>
    <s v="11L/29R RECONSTRUCTION"/>
    <d v="1990-11-05T00:00:00"/>
    <n v="3255246.02"/>
    <n v="0"/>
    <n v="1088849.8500000001"/>
    <n v="4344095.87"/>
  </r>
  <r>
    <s v="E"/>
    <x v="7"/>
    <s v="MAC 2701 MPLS/STP INTL"/>
    <s v="11L/29R RECONSTRUCTION"/>
    <d v="1991-03-19T00:00:00"/>
    <n v="269943.18"/>
    <n v="0"/>
    <n v="110284.14"/>
    <n v="380227.32"/>
  </r>
  <r>
    <s v="E"/>
    <x v="7"/>
    <s v="MAC 2701 MPLS/STP INTL"/>
    <s v="11L/29R RECONSTRUCTION"/>
    <d v="1992-04-06T00:00:00"/>
    <n v="137583.76999999999"/>
    <n v="0"/>
    <n v="63059.07"/>
    <n v="200642.84"/>
  </r>
  <r>
    <s v="E"/>
    <x v="7"/>
    <s v="MAC 2701 MPLS/STP INTL"/>
    <s v="1990 PAVEMENT REHABILITATION"/>
    <d v="1990-11-19T00:00:00"/>
    <n v="685262.11"/>
    <n v="0"/>
    <n v="228420.7"/>
    <n v="913682.81"/>
  </r>
  <r>
    <s v="E"/>
    <x v="7"/>
    <s v="MAC 2701 MPLS/STP INTL"/>
    <s v="1990 PAVEMENT REHABILITATION"/>
    <d v="1991-06-28T00:00:00"/>
    <n v="676357.41"/>
    <n v="0"/>
    <n v="225452.46"/>
    <n v="901809.87"/>
  </r>
  <r>
    <s v="E"/>
    <x v="7"/>
    <s v="MAC 2701 MPLS/STP INTL"/>
    <s v="1990 PAVEMENT REHABILITATION"/>
    <d v="1991-10-02T00:00:00"/>
    <n v="104643.22"/>
    <n v="0"/>
    <n v="34881.050000000003"/>
    <n v="139524.27000000002"/>
  </r>
  <r>
    <s v="E"/>
    <x v="7"/>
    <s v="MAC 2701 MPLS/STP INTL"/>
    <s v="1990 PAVEMENT REHABILITATION"/>
    <d v="1993-01-04T00:00:00"/>
    <n v="14886.5"/>
    <n v="0"/>
    <n v="4962.17"/>
    <n v="19848.669999999998"/>
  </r>
  <r>
    <s v="E"/>
    <x v="7"/>
    <s v="MAC 2701 MPLS/STP INTL"/>
    <s v="Phase II-Resurrection School"/>
    <d v="1990-11-19T00:00:00"/>
    <n v="498261.32"/>
    <n v="140442.21"/>
    <n v="133389.03"/>
    <n v="772092.56"/>
  </r>
  <r>
    <s v="E"/>
    <x v="7"/>
    <s v="MAC 2701 MPLS/STP INTL"/>
    <s v="Phase II-Resurrection School"/>
    <d v="1992-02-06T00:00:00"/>
    <n v="55328.21"/>
    <n v="20257.79"/>
    <n v="-10440.92"/>
    <n v="65145.08"/>
  </r>
  <r>
    <s v="E"/>
    <x v="7"/>
    <s v="MAC 2701 MPLS/STP INTL"/>
    <s v="1990 AIRSIDE BIT. CONSTRUCTION"/>
    <d v="1990-11-05T00:00:00"/>
    <n v="346765.61"/>
    <n v="0"/>
    <n v="115588.47"/>
    <n v="462354.07999999996"/>
  </r>
  <r>
    <s v="E"/>
    <x v="7"/>
    <s v="MAC 2701 MPLS/STP INTL"/>
    <s v="1990 AIRSIDE BIT. CONSTRUCTION"/>
    <d v="1992-09-29T00:00:00"/>
    <n v="15882.18"/>
    <n v="0"/>
    <n v="5294.06"/>
    <n v="21176.240000000002"/>
  </r>
  <r>
    <s v="E"/>
    <x v="7"/>
    <s v="MAC 2701 MPLS/STP INTL"/>
    <s v="AIRPORT NOISE MONITORING SYST"/>
    <d v="1992-04-22T00:00:00"/>
    <n v="614895.77"/>
    <n v="0"/>
    <n v="178075.86"/>
    <n v="792971.63"/>
  </r>
  <r>
    <s v="E"/>
    <x v="7"/>
    <s v="MAC 2701 MPLS/STP INTL"/>
    <s v="AIRPORT NOISE MONITORING SYST"/>
    <d v="1996-08-14T00:00:00"/>
    <n v="156690"/>
    <n v="0"/>
    <n v="42646.39"/>
    <n v="199336.39"/>
  </r>
  <r>
    <s v="E"/>
    <x v="7"/>
    <s v="MAC 2701 MPLS/STP INTL"/>
    <s v="TAXIWAY A SHLDR STABILIZATION"/>
    <d v="1991-06-28T00:00:00"/>
    <n v="175438.88"/>
    <n v="0"/>
    <n v="58479.62"/>
    <n v="233918.5"/>
  </r>
  <r>
    <s v="E"/>
    <x v="7"/>
    <s v="MAC 2701 MPLS/STP INTL"/>
    <s v="TAXIWAY A SHLDR STABILIZATION"/>
    <d v="1992-09-29T00:00:00"/>
    <n v="15051.79"/>
    <n v="0"/>
    <n v="8832.8799999999992"/>
    <n v="23884.67"/>
  </r>
  <r>
    <s v="E"/>
    <x v="7"/>
    <s v="MAC 2701 MPLS/STP INTL"/>
    <s v="HHH TERMINAL MODIFICATIONS"/>
    <d v="1991-08-27T00:00:00"/>
    <n v="871881.98"/>
    <n v="0"/>
    <n v="347017.43"/>
    <n v="1218899.4099999999"/>
  </r>
  <r>
    <s v="E"/>
    <x v="7"/>
    <s v="MAC 2701 MPLS/STP INTL"/>
    <s v="HHH TERMINAL MODIFICATIONS"/>
    <d v="1991-10-02T00:00:00"/>
    <n v="369972.03"/>
    <n v="0"/>
    <n v="231170.86"/>
    <n v="601142.89"/>
  </r>
  <r>
    <s v="E"/>
    <x v="7"/>
    <s v="MAC 2701 MPLS/STP INTL"/>
    <s v="HHH TERMINAL MODIFICATIONS"/>
    <d v="1994-06-27T00:00:00"/>
    <n v="103104.99"/>
    <n v="0"/>
    <n v="30749.79"/>
    <n v="133854.78"/>
  </r>
  <r>
    <s v="E"/>
    <x v="7"/>
    <s v="MAC 2701 MPLS/STP INTL"/>
    <s v="HHH TERMINAL MODIFICATIONS"/>
    <d v="1994-09-21T00:00:00"/>
    <n v="26528.1"/>
    <n v="0"/>
    <n v="0"/>
    <n v="26528.1"/>
  </r>
  <r>
    <s v="E"/>
    <x v="7"/>
    <s v="MAC 2701 MPLS/STP INTL"/>
    <s v="RUNWAY 11R/29L REHABILITATION"/>
    <d v="1991-07-25T00:00:00"/>
    <n v="507504.63"/>
    <n v="0"/>
    <n v="170209.22"/>
    <n v="677713.85"/>
  </r>
  <r>
    <s v="E"/>
    <x v="7"/>
    <s v="MAC 2701 MPLS/STP INTL"/>
    <s v="RUNWAY 11R/29L REHABILITATION"/>
    <d v="1991-10-02T00:00:00"/>
    <n v="817150.72"/>
    <n v="0"/>
    <n v="282821.63"/>
    <n v="1099972.3500000001"/>
  </r>
  <r>
    <s v="E"/>
    <x v="7"/>
    <s v="MAC 2701 MPLS/STP INTL"/>
    <s v="RUNWAY 11R/29L REHABILITATION"/>
    <d v="1994-03-23T00:00:00"/>
    <n v="59516.7"/>
    <n v="0"/>
    <n v="70063.42"/>
    <n v="129580.12"/>
  </r>
  <r>
    <s v="E"/>
    <x v="7"/>
    <s v="MAC 2701 MPLS/STP INTL"/>
    <s v="STORM SEWER FOR 11L/29R EXTEND"/>
    <d v="1972-02-28T00:00:00"/>
    <n v="80741.55"/>
    <n v="52309.760000000002"/>
    <n v="76187.740000000005"/>
    <n v="209239.05"/>
  </r>
  <r>
    <s v="E"/>
    <x v="7"/>
    <s v="MAC 2701 MPLS/STP INTL"/>
    <s v="TAXIWAY M CONSTRUCTION"/>
    <d v="1991-07-25T00:00:00"/>
    <n v="164578.95000000001"/>
    <n v="0"/>
    <n v="54859.65"/>
    <n v="219438.6"/>
  </r>
  <r>
    <s v="E"/>
    <x v="7"/>
    <s v="MAC 2701 MPLS/STP INTL"/>
    <s v="TAXIWAY M CONSTRUCTION"/>
    <d v="1992-01-16T00:00:00"/>
    <n v="431902.11"/>
    <n v="0"/>
    <n v="143967.34"/>
    <n v="575869.44999999995"/>
  </r>
  <r>
    <s v="E"/>
    <x v="7"/>
    <s v="MAC 2701 MPLS/STP INTL"/>
    <s v="TAXIWAY M CONSTRUCTION"/>
    <d v="1994-04-08T00:00:00"/>
    <n v="6470.57"/>
    <n v="0"/>
    <n v="2156.86"/>
    <n v="8627.43"/>
  </r>
  <r>
    <s v="E"/>
    <x v="7"/>
    <s v="MAC 2701 MPLS/STP INTL"/>
    <s v="1991 AIRSIDE BITUMINOUS CONSTR"/>
    <d v="1991-07-25T00:00:00"/>
    <n v="92639.51"/>
    <n v="0"/>
    <n v="30879.81"/>
    <n v="123519.31999999999"/>
  </r>
  <r>
    <s v="E"/>
    <x v="7"/>
    <s v="MAC 2701 MPLS/STP INTL"/>
    <s v="1991 AIRSIDE BITUMINOUS CONSTR"/>
    <d v="1991-10-02T00:00:00"/>
    <n v="225210.1"/>
    <n v="0"/>
    <n v="75070.009999999995"/>
    <n v="300280.11"/>
  </r>
  <r>
    <s v="E"/>
    <x v="7"/>
    <s v="MAC 2701 MPLS/STP INTL"/>
    <s v="1991 AIRSIDE BITUMINOUS CONSTR"/>
    <d v="1994-04-08T00:00:00"/>
    <n v="34714.19"/>
    <n v="0"/>
    <n v="11571.38"/>
    <n v="46285.57"/>
  </r>
  <r>
    <s v="E"/>
    <x v="7"/>
    <s v="MAC 2701 MPLS/STP INTL"/>
    <s v="ECONOMIC IMPACT STUDY UPDATE"/>
    <d v="1993-02-16T00:00:00"/>
    <n v="0"/>
    <n v="5000"/>
    <n v="15000"/>
    <n v="20000"/>
  </r>
  <r>
    <s v="E"/>
    <x v="7"/>
    <s v="MAC 2701 MPLS/STP INTL"/>
    <s v="1991 PAVEMENT RECONSTRUCTION"/>
    <d v="1991-11-21T00:00:00"/>
    <n v="858831.19"/>
    <n v="0"/>
    <n v="286277.06"/>
    <n v="1145108.25"/>
  </r>
  <r>
    <s v="E"/>
    <x v="7"/>
    <s v="MAC 2701 MPLS/STP INTL"/>
    <s v="1991 PAVEMENT RECONSTRUCTION"/>
    <d v="1992-02-06T00:00:00"/>
    <n v="235987.78"/>
    <n v="0"/>
    <n v="78662.59"/>
    <n v="314650.37"/>
  </r>
  <r>
    <s v="E"/>
    <x v="7"/>
    <s v="MAC 2701 MPLS/STP INTL"/>
    <s v="1991 PAVEMENT RECONSTRUCTION"/>
    <d v="1992-06-23T00:00:00"/>
    <n v="347493.74"/>
    <n v="0"/>
    <n v="115831.24"/>
    <n v="463324.98"/>
  </r>
  <r>
    <s v="E"/>
    <x v="7"/>
    <s v="MAC 2701 MPLS/STP INTL"/>
    <s v="1991 PAVEMENT RECONSTRUCTION"/>
    <d v="1992-07-21T00:00:00"/>
    <n v="220365.37"/>
    <n v="0"/>
    <n v="73455.13"/>
    <n v="293820.5"/>
  </r>
  <r>
    <s v="E"/>
    <x v="7"/>
    <s v="MAC 2701 MPLS/STP INTL"/>
    <s v="1991 PAVEMENT RECONSTRUCTION"/>
    <d v="1995-01-11T00:00:00"/>
    <n v="17321.919999999998"/>
    <n v="0"/>
    <n v="5773.98"/>
    <n v="23095.899999999998"/>
  </r>
  <r>
    <s v="E"/>
    <x v="7"/>
    <s v="MAC 2701 MPLS/STP INTL"/>
    <s v="1991 PAVEMENT RECONSTRUCTION"/>
    <d v="1995-03-23T00:00:00"/>
    <n v="9897.42"/>
    <n v="0"/>
    <n v="3299.13"/>
    <n v="13196.55"/>
  </r>
  <r>
    <s v="E"/>
    <x v="7"/>
    <s v="MAC 2701 MPLS/STP INTL"/>
    <s v="SECURED AREA ACCESS CONTROL SY"/>
    <d v="1992-07-01T00:00:00"/>
    <n v="803358.58"/>
    <n v="0"/>
    <n v="269595.71999999997"/>
    <n v="1072954.2999999998"/>
  </r>
  <r>
    <s v="E"/>
    <x v="7"/>
    <s v="MAC 2701 MPLS/STP INTL"/>
    <s v="SECURED AREA ACCESS CONTROL SY"/>
    <d v="1992-09-29T00:00:00"/>
    <n v="343074.8"/>
    <n v="0"/>
    <n v="114850.15"/>
    <n v="457924.94999999995"/>
  </r>
  <r>
    <s v="E"/>
    <x v="7"/>
    <s v="MAC 2701 MPLS/STP INTL"/>
    <s v="SECURED AREA ACCESS CONTROL SY"/>
    <d v="1992-10-09T00:00:00"/>
    <n v="480646.89"/>
    <n v="0"/>
    <n v="165645.32"/>
    <n v="646292.21"/>
  </r>
  <r>
    <s v="E"/>
    <x v="7"/>
    <s v="MAC 2701 MPLS/STP INTL"/>
    <s v="SECURED AREA ACCESS CONTROL SY"/>
    <d v="1993-03-02T00:00:00"/>
    <n v="1433418.05"/>
    <n v="0"/>
    <n v="566094.98"/>
    <n v="1999513.03"/>
  </r>
  <r>
    <s v="E"/>
    <x v="7"/>
    <s v="MAC 2701 MPLS/STP INTL"/>
    <s v="SECURED AREA ACCESS CONTROL SY"/>
    <d v="1993-11-23T00:00:00"/>
    <n v="258251.68"/>
    <n v="0"/>
    <n v="63757.01"/>
    <n v="322008.69"/>
  </r>
  <r>
    <s v="E"/>
    <x v="7"/>
    <s v="MAC 2701 MPLS/STP INTL"/>
    <s v="SECURED AREA ACCESS CONTROL SY"/>
    <d v="1996-06-04T00:00:00"/>
    <n v="174744"/>
    <n v="0"/>
    <n v="64388.88"/>
    <n v="239132.88"/>
  </r>
  <r>
    <s v="E"/>
    <x v="7"/>
    <s v="MAC 2701 MPLS/STP INTL"/>
    <s v="AIRFIELD GUIDANCE SIGNS"/>
    <d v="1992-11-30T00:00:00"/>
    <n v="51805.3"/>
    <n v="0"/>
    <n v="17268.39"/>
    <n v="69073.69"/>
  </r>
  <r>
    <s v="E"/>
    <x v="7"/>
    <s v="MAC 2701 MPLS/STP INTL"/>
    <s v="AIRFIELD GUIDANCE SIGNS"/>
    <d v="1993-11-23T00:00:00"/>
    <n v="111605.79"/>
    <n v="0"/>
    <n v="37201.97"/>
    <n v="148807.76"/>
  </r>
  <r>
    <s v="E"/>
    <x v="7"/>
    <s v="MAC 2701 MPLS/STP INTL"/>
    <s v="AIRFIELD GUIDANCE SIGNS"/>
    <d v="1995-02-21T00:00:00"/>
    <n v="11796.22"/>
    <n v="0"/>
    <n v="3932.07"/>
    <n v="15728.289999999999"/>
  </r>
  <r>
    <s v="E"/>
    <x v="7"/>
    <s v="MAC 2701 MPLS/STP INTL"/>
    <s v="1992 AIRSIDE BITUMINOUS"/>
    <d v="1992-11-30T00:00:00"/>
    <n v="350806.29"/>
    <n v="0"/>
    <n v="116935.37"/>
    <n v="467741.66"/>
  </r>
  <r>
    <s v="E"/>
    <x v="7"/>
    <s v="MAC 2701 MPLS/STP INTL"/>
    <s v="1992 AIRSIDE BITUMINOUS"/>
    <d v="1994-04-19T00:00:00"/>
    <n v="25415.14"/>
    <n v="0"/>
    <n v="8471.73"/>
    <n v="33886.869999999995"/>
  </r>
  <r>
    <s v="E"/>
    <x v="7"/>
    <s v="MAC 2701 MPLS/STP INTL"/>
    <s v="TAXIWAY C RECONSTRUCTION"/>
    <d v="1992-10-09T00:00:00"/>
    <n v="391167.26"/>
    <n v="0"/>
    <n v="130389.07"/>
    <n v="521556.33"/>
  </r>
  <r>
    <s v="E"/>
    <x v="7"/>
    <s v="MAC 2701 MPLS/STP INTL"/>
    <s v="TAXIWAY C RECONSTRUCTION"/>
    <d v="1992-11-16T00:00:00"/>
    <n v="1474759.06"/>
    <n v="0"/>
    <n v="491586.32"/>
    <n v="1966345.3800000001"/>
  </r>
  <r>
    <s v="E"/>
    <x v="7"/>
    <s v="MAC 2701 MPLS/STP INTL"/>
    <s v="TAXIWAY C RECONSTRUCTION"/>
    <d v="1994-05-11T00:00:00"/>
    <n v="72375.16"/>
    <n v="0"/>
    <n v="24125.05"/>
    <n v="96500.21"/>
  </r>
  <r>
    <s v="E"/>
    <x v="7"/>
    <s v="MAC 2701 MPLS/STP INTL"/>
    <s v="PART 150 - SOUND INSULATION"/>
    <d v="1993-05-25T00:00:00"/>
    <n v="579228.17000000004"/>
    <n v="0"/>
    <n v="146080"/>
    <n v="725308.17"/>
  </r>
  <r>
    <s v="E"/>
    <x v="7"/>
    <s v="MAC 2701 MPLS/STP INTL"/>
    <s v="PART 150 - SOUND INSULATION"/>
    <d v="1993-12-06T00:00:00"/>
    <n v="302886.34999999998"/>
    <n v="0"/>
    <n v="74448.570000000007"/>
    <n v="377334.92"/>
  </r>
  <r>
    <s v="E"/>
    <x v="7"/>
    <s v="MAC 2701 MPLS/STP INTL"/>
    <s v="PART 150 - SOUND INSULATION"/>
    <d v="2000-01-20T00:00:00"/>
    <n v="44206"/>
    <n v="0"/>
    <n v="20137.73"/>
    <n v="64343.729999999996"/>
  </r>
  <r>
    <s v="E"/>
    <x v="7"/>
    <s v="MAC 2701 MPLS/STP INTL"/>
    <s v="11L-29R RWY &amp; TXI EXTEND"/>
    <d v="1972-02-28T00:00:00"/>
    <n v="453634.62"/>
    <n v="297406.69"/>
    <n v="447747.86"/>
    <n v="1198789.17"/>
  </r>
  <r>
    <s v="E"/>
    <x v="7"/>
    <s v="MAC 2701 MPLS/STP INTL"/>
    <s v="AIRFIELD DRAINAGE ADJUSTMENT"/>
    <d v="1992-11-30T00:00:00"/>
    <n v="62236.3"/>
    <n v="0"/>
    <n v="47367.1"/>
    <n v="109603.4"/>
  </r>
  <r>
    <s v="E"/>
    <x v="7"/>
    <s v="MAC 2701 MPLS/STP INTL"/>
    <s v="AIRFIELD DRAINAGE ADJUSTMENT"/>
    <d v="1993-11-23T00:00:00"/>
    <n v="4708.18"/>
    <n v="0"/>
    <n v="3507.9"/>
    <n v="8216.08"/>
  </r>
  <r>
    <s v="E"/>
    <x v="7"/>
    <s v="MAC 2701 MPLS/STP INTL"/>
    <s v="POST ROAD WATERMAIN"/>
    <d v="1993-11-23T00:00:00"/>
    <n v="0"/>
    <n v="171500"/>
    <n v="171500"/>
    <n v="343000"/>
  </r>
  <r>
    <s v="E"/>
    <x v="7"/>
    <s v="MAC 2701 MPLS/STP INTL"/>
    <s v="POST ROAD WATERMAIN"/>
    <d v="1994-01-04T00:00:00"/>
    <n v="0"/>
    <n v="9233.36"/>
    <n v="9233.34"/>
    <n v="18466.7"/>
  </r>
  <r>
    <s v="E"/>
    <x v="7"/>
    <s v="MAC 2701 MPLS/STP INTL"/>
    <s v="PART 150 - SOUND INSULATION"/>
    <d v="1993-12-06T00:00:00"/>
    <n v="2058727.05"/>
    <n v="0"/>
    <n v="514681.77"/>
    <n v="2573408.8200000003"/>
  </r>
  <r>
    <s v="E"/>
    <x v="7"/>
    <s v="MAC 2701 MPLS/STP INTL"/>
    <s v="PART 150 - SOUND INSULATION"/>
    <d v="1999-07-27T00:00:00"/>
    <n v="92511"/>
    <n v="0"/>
    <n v="23129.08"/>
    <n v="115640.08"/>
  </r>
  <r>
    <s v="E"/>
    <x v="7"/>
    <s v="MAC 2701 MPLS/STP INTL"/>
    <s v="PART 150 - SOUND INSULATION"/>
    <d v="2000-01-20T00:00:00"/>
    <n v="257111"/>
    <n v="0"/>
    <n v="104130.74"/>
    <n v="361241.74"/>
  </r>
  <r>
    <s v="E"/>
    <x v="7"/>
    <s v="MAC 2701 MPLS/STP INTL"/>
    <s v="PART 150 - SOUND INSULATION"/>
    <d v="2000-01-20T00:00:00"/>
    <n v="159396"/>
    <n v="0"/>
    <n v="0"/>
    <n v="159396"/>
  </r>
  <r>
    <s v="E"/>
    <x v="7"/>
    <s v="MAC 2701 MPLS/STP INTL"/>
    <s v="93PAVEMENT RECONSTRUCTION"/>
    <d v="1993-06-24T00:00:00"/>
    <n v="366194.25"/>
    <n v="72660.63"/>
    <n v="49404.08"/>
    <n v="488258.96"/>
  </r>
  <r>
    <s v="E"/>
    <x v="7"/>
    <s v="MAC 2701 MPLS/STP INTL"/>
    <s v="93PAVEMENT RECONSTRUCTION"/>
    <d v="1993-08-18T00:00:00"/>
    <n v="836469.87"/>
    <n v="163848.15"/>
    <n v="114975.1"/>
    <n v="1115293.1200000001"/>
  </r>
  <r>
    <s v="E"/>
    <x v="7"/>
    <s v="MAC 2701 MPLS/STP INTL"/>
    <s v="93PAVEMENT RECONSTRUCTION"/>
    <d v="1993-10-25T00:00:00"/>
    <n v="96056.61"/>
    <n v="273797.42"/>
    <n v="41997.82"/>
    <n v="411851.85"/>
  </r>
  <r>
    <s v="E"/>
    <x v="7"/>
    <s v="MAC 2701 MPLS/STP INTL"/>
    <s v="93PAVEMENT RECONSTRUCTION"/>
    <d v="1995-02-21T00:00:00"/>
    <n v="67658.19"/>
    <n v="71486.570000000007"/>
    <n v="17638.53"/>
    <n v="156783.29"/>
  </r>
  <r>
    <s v="E"/>
    <x v="7"/>
    <s v="MAC 2701 MPLS/STP INTL"/>
    <s v="1993 AIRSIDE BITUMINOUS"/>
    <d v="1993-11-23T00:00:00"/>
    <n v="233192.42"/>
    <n v="95572.93"/>
    <n v="55559.51"/>
    <n v="384324.86"/>
  </r>
  <r>
    <s v="E"/>
    <x v="7"/>
    <s v="MAC 2701 MPLS/STP INTL"/>
    <s v="1993 AIRSIDE BITUMINOUS"/>
    <d v="1994-04-08T00:00:00"/>
    <n v="98763.91"/>
    <n v="34578.32"/>
    <n v="20581.22"/>
    <n v="153923.45000000001"/>
  </r>
  <r>
    <s v="E"/>
    <x v="7"/>
    <s v="MAC 2701 MPLS/STP INTL"/>
    <s v="1993 AIRSIDE BITUMINOUS"/>
    <d v="1995-06-14T00:00:00"/>
    <n v="17703.650000000001"/>
    <n v="22161.33"/>
    <n v="11670.78"/>
    <n v="51535.76"/>
  </r>
  <r>
    <s v="E"/>
    <x v="7"/>
    <s v="MAC 2701 MPLS/STP INTL"/>
    <s v="1993 AIRFIELD SIGNAGE"/>
    <d v="1993-11-23T00:00:00"/>
    <n v="30103.83"/>
    <n v="55321.96"/>
    <n v="28664.44"/>
    <n v="114090.23000000001"/>
  </r>
  <r>
    <s v="E"/>
    <x v="7"/>
    <s v="MAC 2701 MPLS/STP INTL"/>
    <s v="1993 AIRFIELD SIGNAGE"/>
    <d v="1994-04-08T00:00:00"/>
    <n v="316765.37"/>
    <n v="114051.88"/>
    <n v="67584.77"/>
    <n v="498402.02"/>
  </r>
  <r>
    <s v="E"/>
    <x v="7"/>
    <s v="MAC 2701 MPLS/STP INTL"/>
    <s v="1993 AIRFIELD SIGNAGE"/>
    <d v="1995-06-14T00:00:00"/>
    <n v="33196.69"/>
    <n v="6703.16"/>
    <n v="6092.16"/>
    <n v="45992.010000000009"/>
  </r>
  <r>
    <s v="E"/>
    <x v="7"/>
    <s v="MAC 2701 MPLS/STP INTL"/>
    <s v="1993 PART 150 - MAY BIDS"/>
    <d v="1994-01-04T00:00:00"/>
    <n v="417811.62"/>
    <n v="0"/>
    <n v="104452.91"/>
    <n v="522264.53"/>
  </r>
  <r>
    <s v="E"/>
    <x v="7"/>
    <s v="MAC 2701 MPLS/STP INTL"/>
    <s v="1993 PART 150 - MAY BIDS"/>
    <d v="1994-06-27T00:00:00"/>
    <n v="-16359.1"/>
    <n v="0"/>
    <n v="-4089.77"/>
    <n v="-20448.87"/>
  </r>
  <r>
    <s v="E"/>
    <x v="7"/>
    <s v="MAC 2701 MPLS/STP INTL"/>
    <s v="1993 PART 150 - MAY BIDS"/>
    <d v="1995-04-17T00:00:00"/>
    <n v="23256.28"/>
    <n v="0"/>
    <n v="5814.07"/>
    <n v="29070.35"/>
  </r>
  <r>
    <s v="E"/>
    <x v="7"/>
    <s v="MAC 2701 MPLS/STP INTL"/>
    <s v="1993 PART 150 - MAY BIDS"/>
    <d v="2000-06-19T00:00:00"/>
    <n v="34535"/>
    <n v="0"/>
    <n v="8636.3700000000008"/>
    <n v="43171.37"/>
  </r>
  <r>
    <s v="E"/>
    <x v="7"/>
    <s v="MAC 2701 MPLS/STP INTL"/>
    <s v="1993 PART 150 - JUNE BIDS"/>
    <d v="1994-01-04T00:00:00"/>
    <n v="217852.69"/>
    <n v="0"/>
    <n v="54463.17"/>
    <n v="272315.86"/>
  </r>
  <r>
    <s v="E"/>
    <x v="7"/>
    <s v="MAC 2701 MPLS/STP INTL"/>
    <s v="1993 PART 150 - JUNE BIDS"/>
    <d v="1994-06-27T00:00:00"/>
    <n v="247893.39"/>
    <n v="0"/>
    <n v="61973.35"/>
    <n v="309866.74"/>
  </r>
  <r>
    <s v="E"/>
    <x v="7"/>
    <s v="MAC 2701 MPLS/STP INTL"/>
    <s v="1993 PART 150 - JUNE BIDS"/>
    <d v="1995-04-17T00:00:00"/>
    <n v="34635.33"/>
    <n v="0"/>
    <n v="8694.84"/>
    <n v="43330.17"/>
  </r>
  <r>
    <s v="E"/>
    <x v="7"/>
    <s v="MAC 2701 MPLS/STP INTL"/>
    <s v="1993 PART 150 - JUNE BIDS"/>
    <d v="2000-06-19T00:00:00"/>
    <n v="14637"/>
    <n v="0"/>
    <n v="3661.04"/>
    <n v="18298.04"/>
  </r>
  <r>
    <s v="E"/>
    <x v="7"/>
    <s v="MAC 2701 MPLS/STP INTL"/>
    <s v="1993 PART 150 - JULY BIDS"/>
    <d v="1994-06-27T00:00:00"/>
    <n v="405958.41"/>
    <n v="0"/>
    <n v="101489.61"/>
    <n v="507448.01999999996"/>
  </r>
  <r>
    <s v="E"/>
    <x v="7"/>
    <s v="MAC 2701 MPLS/STP INTL"/>
    <s v="1993 PART 150 - JULY BIDS"/>
    <d v="1995-04-17T00:00:00"/>
    <n v="25598.05"/>
    <n v="0"/>
    <n v="6399.51"/>
    <n v="31997.559999999998"/>
  </r>
  <r>
    <s v="E"/>
    <x v="7"/>
    <s v="MAC 2701 MPLS/STP INTL"/>
    <s v="1993 PART 150 - JULY BIDS"/>
    <d v="2000-06-19T00:00:00"/>
    <n v="33742"/>
    <n v="0"/>
    <n v="8440.06"/>
    <n v="42182.06"/>
  </r>
  <r>
    <s v="E"/>
    <x v="7"/>
    <s v="MAC 2701 MPLS/STP INTL"/>
    <s v="GLIDE SLOPE FACILITY"/>
    <d v="1972-02-18T00:00:00"/>
    <n v="0"/>
    <n v="71501.210000000006"/>
    <n v="35750.61"/>
    <n v="107251.82"/>
  </r>
  <r>
    <s v="E"/>
    <x v="7"/>
    <s v="MAC 2701 MPLS/STP INTL"/>
    <s v="1993 PART 150 - AUGUST BIDS"/>
    <d v="1994-06-27T00:00:00"/>
    <n v="585168.87"/>
    <n v="0"/>
    <n v="146292.20000000001"/>
    <n v="731461.07000000007"/>
  </r>
  <r>
    <s v="E"/>
    <x v="7"/>
    <s v="MAC 2701 MPLS/STP INTL"/>
    <s v="1993 PART 150 - AUGUST BIDS"/>
    <d v="1995-04-17T00:00:00"/>
    <n v="32925.82"/>
    <n v="0"/>
    <n v="8231.4599999999991"/>
    <n v="41157.279999999999"/>
  </r>
  <r>
    <s v="E"/>
    <x v="7"/>
    <s v="MAC 2701 MPLS/STP INTL"/>
    <s v="1993 PART 150 - AUGUST BIDS"/>
    <d v="2000-06-19T00:00:00"/>
    <n v="19316"/>
    <n v="0"/>
    <n v="4832.87"/>
    <n v="24148.87"/>
  </r>
  <r>
    <s v="E"/>
    <x v="7"/>
    <s v="MAC 2701 MPLS/STP INTL"/>
    <s v="1993 PART 150 - SEPTEMBER BIDS"/>
    <d v="1994-06-27T00:00:00"/>
    <n v="614031.31999999995"/>
    <n v="0"/>
    <n v="153507.82"/>
    <n v="767539.1399999999"/>
  </r>
  <r>
    <s v="E"/>
    <x v="7"/>
    <s v="MAC 2701 MPLS/STP INTL"/>
    <s v="1993 PART 150 - SEPTEMBER BIDS"/>
    <d v="1995-04-17T00:00:00"/>
    <n v="49733.919999999998"/>
    <n v="0"/>
    <n v="12433.48"/>
    <n v="62167.399999999994"/>
  </r>
  <r>
    <s v="E"/>
    <x v="7"/>
    <s v="MAC 2701 MPLS/STP INTL"/>
    <s v="1993 PART 150 - SEPTEMBER BIDS"/>
    <d v="2000-06-19T00:00:00"/>
    <n v="14335"/>
    <n v="0"/>
    <n v="3590.38"/>
    <n v="17925.38"/>
  </r>
  <r>
    <s v="E"/>
    <x v="7"/>
    <s v="MAC 2701 MPLS/STP INTL"/>
    <s v="1993 PART 150 - OCTOBER BIDS"/>
    <d v="1994-06-27T00:00:00"/>
    <n v="329838.26"/>
    <n v="0"/>
    <n v="82459.56"/>
    <n v="412297.82"/>
  </r>
  <r>
    <s v="E"/>
    <x v="7"/>
    <s v="MAC 2701 MPLS/STP INTL"/>
    <s v="1993 PART 150 - OCTOBER BIDS"/>
    <d v="1995-04-17T00:00:00"/>
    <n v="32376.7"/>
    <n v="0"/>
    <n v="8094.18"/>
    <n v="40470.880000000005"/>
  </r>
  <r>
    <s v="E"/>
    <x v="7"/>
    <s v="MAC 2701 MPLS/STP INTL"/>
    <s v="1993 PART 150 - OCTOBER BIDS"/>
    <d v="2000-06-19T00:00:00"/>
    <n v="8274"/>
    <n v="0"/>
    <n v="2072.0500000000002"/>
    <n v="10346.049999999999"/>
  </r>
  <r>
    <s v="E"/>
    <x v="7"/>
    <s v="MAC 2701 MPLS/STP INTL"/>
    <s v="1993 PART 150 - NOVEMBER BIDS"/>
    <d v="1994-06-27T00:00:00"/>
    <n v="277201.91999999998"/>
    <n v="0"/>
    <n v="69300.47"/>
    <n v="346502.39"/>
  </r>
  <r>
    <s v="E"/>
    <x v="7"/>
    <s v="MAC 2701 MPLS/STP INTL"/>
    <s v="1993 PART 150 - NOVEMBER BIDS"/>
    <d v="1995-04-17T00:00:00"/>
    <n v="45640.82"/>
    <n v="0"/>
    <n v="11410.21"/>
    <n v="57051.03"/>
  </r>
  <r>
    <s v="E"/>
    <x v="7"/>
    <s v="MAC 2701 MPLS/STP INTL"/>
    <s v="1993 PART 150 - NOVEMBER BIDS"/>
    <d v="2000-06-19T00:00:00"/>
    <n v="2620"/>
    <n v="0"/>
    <n v="657.1"/>
    <n v="3277.1"/>
  </r>
  <r>
    <s v="E"/>
    <x v="7"/>
    <s v="MAC 2701 MPLS/STP INTL"/>
    <s v="NEW FORD TOWN ACQ. - PHASE I"/>
    <d v="1994-01-13T00:00:00"/>
    <n v="44351.15"/>
    <n v="0"/>
    <n v="11087.79"/>
    <n v="55438.94"/>
  </r>
  <r>
    <s v="E"/>
    <x v="7"/>
    <s v="MAC 2701 MPLS/STP INTL"/>
    <s v="NEW FORD TOWN ACQ. - PHASE I"/>
    <d v="1994-09-06T00:00:00"/>
    <n v="3630687.29"/>
    <n v="0"/>
    <n v="907671.82"/>
    <n v="4538359.1100000003"/>
  </r>
  <r>
    <s v="E"/>
    <x v="7"/>
    <s v="MAC 2701 MPLS/STP INTL"/>
    <s v="NEW FORD TOWN ACQ. - PHASE I"/>
    <d v="1994-09-21T00:00:00"/>
    <n v="2151588.2400000002"/>
    <n v="0"/>
    <n v="537897.06000000006"/>
    <n v="2689485.3000000003"/>
  </r>
  <r>
    <s v="E"/>
    <x v="7"/>
    <s v="MAC 2701 MPLS/STP INTL"/>
    <s v="NEW FORD TOWN ACQ. - PHASE I"/>
    <d v="1994-11-09T00:00:00"/>
    <n v="3867016.94"/>
    <n v="0"/>
    <n v="966754.23"/>
    <n v="4833771.17"/>
  </r>
  <r>
    <s v="E"/>
    <x v="7"/>
    <s v="MAC 2701 MPLS/STP INTL"/>
    <s v="NEW FORD TOWN ACQ. - PHASE I"/>
    <d v="1995-02-21T00:00:00"/>
    <n v="860715.09"/>
    <n v="0"/>
    <n v="215178.78"/>
    <n v="1075893.8699999999"/>
  </r>
  <r>
    <s v="E"/>
    <x v="7"/>
    <s v="MAC 2701 MPLS/STP INTL"/>
    <s v="NEW FORD TOWN ACQ. - PHASE I"/>
    <d v="1995-07-06T00:00:00"/>
    <n v="461453.18"/>
    <n v="0"/>
    <n v="115363.3"/>
    <n v="576816.48"/>
  </r>
  <r>
    <s v="E"/>
    <x v="7"/>
    <s v="MAC 2701 MPLS/STP INTL"/>
    <s v="NEW FORD TOWN ACQ. - PHASE I"/>
    <d v="1996-06-14T00:00:00"/>
    <n v="904598"/>
    <n v="0"/>
    <n v="226149.24"/>
    <n v="1130747.24"/>
  </r>
  <r>
    <s v="E"/>
    <x v="7"/>
    <s v="MAC 2701 MPLS/STP INTL"/>
    <s v="NEW FORD TOWN ACQ. - PHASE I"/>
    <d v="1999-04-08T00:00:00"/>
    <n v="79590"/>
    <n v="0"/>
    <n v="53996.37"/>
    <n v="133586.37"/>
  </r>
  <r>
    <s v="E"/>
    <x v="7"/>
    <s v="MAC 2701 MPLS/STP INTL"/>
    <s v="1993 PART 150 - DECEMBER BIDS"/>
    <d v="1995-04-17T00:00:00"/>
    <n v="98061.06"/>
    <n v="0"/>
    <n v="24515.26"/>
    <n v="122576.31999999999"/>
  </r>
  <r>
    <s v="E"/>
    <x v="7"/>
    <s v="MAC 2701 MPLS/STP INTL"/>
    <s v="1993 PART 150 - DECEMBER BIDS"/>
    <d v="2000-06-19T00:00:00"/>
    <n v="17683"/>
    <n v="0"/>
    <n v="4422.53"/>
    <n v="22105.53"/>
  </r>
  <r>
    <s v="E"/>
    <x v="7"/>
    <s v="MAC 2701 MPLS/STP INTL"/>
    <s v="1994 PAVEMENT REHABILITATION"/>
    <d v="1994-11-29T00:00:00"/>
    <n v="517812.47999999998"/>
    <n v="0"/>
    <n v="371663"/>
    <n v="889475.48"/>
  </r>
  <r>
    <s v="E"/>
    <x v="7"/>
    <s v="MAC 2701 MPLS/STP INTL"/>
    <s v="1994 PAVEMENT REHABILITATION"/>
    <d v="1995-03-23T00:00:00"/>
    <n v="207174.52"/>
    <n v="0"/>
    <n v="0"/>
    <n v="207174.52"/>
  </r>
  <r>
    <s v="E"/>
    <x v="7"/>
    <s v="MAC 2701 MPLS/STP INTL"/>
    <s v="1994 PAVEMENT REHABILITATION"/>
    <d v="1996-03-21T00:00:00"/>
    <n v="-6740"/>
    <n v="0"/>
    <n v="1028086.93"/>
    <n v="1021346.93"/>
  </r>
  <r>
    <s v="E"/>
    <x v="7"/>
    <s v="MAC 2701 MPLS/STP INTL"/>
    <s v="1994 PART 150 - JANUARY BIDS"/>
    <d v="1994-09-15T00:00:00"/>
    <n v="600023.98"/>
    <n v="0"/>
    <n v="150005.99"/>
    <n v="750029.97"/>
  </r>
  <r>
    <s v="E"/>
    <x v="7"/>
    <s v="MAC 2701 MPLS/STP INTL"/>
    <s v="1994 PART 150 - JANUARY BIDS"/>
    <d v="1995-04-17T00:00:00"/>
    <n v="46659.27"/>
    <n v="0"/>
    <n v="11664.82"/>
    <n v="58324.09"/>
  </r>
  <r>
    <s v="E"/>
    <x v="7"/>
    <s v="MAC 2701 MPLS/STP INTL"/>
    <s v="1994 PART 150 - JANUARY BIDS"/>
    <d v="1996-02-05T00:00:00"/>
    <n v="6184.48"/>
    <n v="0"/>
    <n v="1546.12"/>
    <n v="7730.5999999999995"/>
  </r>
  <r>
    <s v="E"/>
    <x v="7"/>
    <s v="MAC 2701 MPLS/STP INTL"/>
    <s v="1994 PART 150 - JANUARY BIDS"/>
    <d v="1999-09-23T00:00:00"/>
    <n v="12950"/>
    <n v="0"/>
    <n v="3240.16"/>
    <n v="16190.16"/>
  </r>
  <r>
    <s v="E"/>
    <x v="7"/>
    <s v="MAC 2701 MPLS/STP INTL"/>
    <s v="1994 PART 150 - JANUARY BIDS"/>
    <d v="2000-07-19T00:00:00"/>
    <n v="4287"/>
    <n v="0"/>
    <n v="1072.43"/>
    <n v="5359.43"/>
  </r>
  <r>
    <s v="E"/>
    <x v="7"/>
    <s v="MAC 2701 MPLS/STP INTL"/>
    <s v="1994 PART 150 - FEBRUARY BIDS"/>
    <d v="1994-09-15T00:00:00"/>
    <n v="551587.85"/>
    <n v="0"/>
    <n v="137896.95999999999"/>
    <n v="689484.80999999994"/>
  </r>
  <r>
    <s v="E"/>
    <x v="7"/>
    <s v="MAC 2701 MPLS/STP INTL"/>
    <s v="1994 PART 150 - FEBRUARY BIDS"/>
    <d v="1995-04-17T00:00:00"/>
    <n v="55265.57"/>
    <n v="0"/>
    <n v="13816.4"/>
    <n v="69081.97"/>
  </r>
  <r>
    <s v="E"/>
    <x v="7"/>
    <s v="MAC 2701 MPLS/STP INTL"/>
    <s v="1994 PART 150 - FEBRUARY BIDS"/>
    <d v="1996-02-05T00:00:00"/>
    <n v="8011.14"/>
    <n v="0"/>
    <n v="2002.78"/>
    <n v="10013.92"/>
  </r>
  <r>
    <s v="E"/>
    <x v="7"/>
    <s v="MAC 2701 MPLS/STP INTL"/>
    <s v="1994 PART 150 - FEBRUARY BIDS"/>
    <d v="1999-09-23T00:00:00"/>
    <n v="7816"/>
    <n v="0"/>
    <n v="1954.75"/>
    <n v="9770.75"/>
  </r>
  <r>
    <s v="E"/>
    <x v="7"/>
    <s v="MAC 2701 MPLS/STP INTL"/>
    <s v="1994 PART 150 - FEBRUARY BIDS"/>
    <d v="2000-07-19T00:00:00"/>
    <n v="4497"/>
    <n v="0"/>
    <n v="1124.9000000000001"/>
    <n v="5621.9"/>
  </r>
  <r>
    <s v="E"/>
    <x v="7"/>
    <s v="MAC 2701 MPLS/STP INTL"/>
    <s v="AVIATION SYSTEM STUDY"/>
    <d v="1971-03-12T00:00:00"/>
    <n v="0"/>
    <n v="56666.67"/>
    <n v="28333.33"/>
    <n v="85000"/>
  </r>
  <r>
    <s v="E"/>
    <x v="7"/>
    <s v="MAC 2701 MPLS/STP INTL"/>
    <s v="1994 PART 150 - MARCH BIDS"/>
    <d v="1994-09-15T00:00:00"/>
    <n v="539974.28"/>
    <n v="0"/>
    <n v="134993.56"/>
    <n v="674967.84000000008"/>
  </r>
  <r>
    <s v="E"/>
    <x v="7"/>
    <s v="MAC 2701 MPLS/STP INTL"/>
    <s v="1994 PART 150 - MARCH BIDS"/>
    <d v="1995-04-17T00:00:00"/>
    <n v="86490.99"/>
    <n v="0"/>
    <n v="21622.75"/>
    <n v="108113.74"/>
  </r>
  <r>
    <s v="E"/>
    <x v="7"/>
    <s v="MAC 2701 MPLS/STP INTL"/>
    <s v="1994 PART 150 - MARCH BIDS"/>
    <d v="1996-02-05T00:00:00"/>
    <n v="12778.24"/>
    <n v="0"/>
    <n v="3194.56"/>
    <n v="15972.8"/>
  </r>
  <r>
    <s v="E"/>
    <x v="7"/>
    <s v="MAC 2701 MPLS/STP INTL"/>
    <s v="1994 PART 150 - MARCH BIDS"/>
    <d v="1999-09-23T00:00:00"/>
    <n v="24363"/>
    <n v="0"/>
    <n v="6093.11"/>
    <n v="30456.11"/>
  </r>
  <r>
    <s v="E"/>
    <x v="7"/>
    <s v="MAC 2701 MPLS/STP INTL"/>
    <s v="1994 PART 150 - MARCH BIDS"/>
    <d v="2000-07-19T00:00:00"/>
    <n v="2409"/>
    <n v="0"/>
    <n v="602.04"/>
    <n v="3011.04"/>
  </r>
  <r>
    <s v="E"/>
    <x v="7"/>
    <s v="MAC 2701 MPLS/STP INTL"/>
    <s v="1994 PART 150 - APRIL BIDS"/>
    <d v="1994-09-15T00:00:00"/>
    <n v="413425.07"/>
    <n v="0"/>
    <n v="103356.27"/>
    <n v="516781.34"/>
  </r>
  <r>
    <s v="E"/>
    <x v="7"/>
    <s v="MAC 2701 MPLS/STP INTL"/>
    <s v="1994 PART 150 - APRIL BIDS"/>
    <d v="1995-04-17T00:00:00"/>
    <n v="172049.66"/>
    <n v="0"/>
    <n v="43012.42"/>
    <n v="215062.08000000002"/>
  </r>
  <r>
    <s v="E"/>
    <x v="7"/>
    <s v="MAC 2701 MPLS/STP INTL"/>
    <s v="1994 PART 150 - APRIL BIDS"/>
    <d v="1996-02-05T00:00:00"/>
    <n v="18941.310000000001"/>
    <n v="0"/>
    <n v="4735.32"/>
    <n v="23676.63"/>
  </r>
  <r>
    <s v="E"/>
    <x v="7"/>
    <s v="MAC 2701 MPLS/STP INTL"/>
    <s v="1994 PART 150 - APRIL BIDS"/>
    <d v="2000-07-19T00:00:00"/>
    <n v="7309"/>
    <n v="0"/>
    <n v="1831.15"/>
    <n v="9140.15"/>
  </r>
  <r>
    <s v="E"/>
    <x v="7"/>
    <s v="MAC 2701 MPLS/STP INTL"/>
    <s v="1994 AIRSIDE BITUMINOUS"/>
    <d v="1995-04-10T00:00:00"/>
    <n v="73155.06"/>
    <n v="0"/>
    <n v="58801"/>
    <n v="131956.06"/>
  </r>
  <r>
    <s v="E"/>
    <x v="7"/>
    <s v="MAC 2701 MPLS/STP INTL"/>
    <s v="1994 APRON LIGHTING MODS"/>
    <d v="1901-01-01T00:00:00"/>
    <n v="0"/>
    <n v="0"/>
    <n v="0"/>
    <n v="0"/>
  </r>
  <r>
    <s v="E"/>
    <x v="7"/>
    <s v="MAC 2701 MPLS/STP INTL"/>
    <s v="1994 APRON LIGHTING MODS"/>
    <d v="1995-04-10T00:00:00"/>
    <n v="225159.61"/>
    <n v="62105.120000000003"/>
    <n v="47094.45"/>
    <n v="334359.18"/>
  </r>
  <r>
    <s v="E"/>
    <x v="7"/>
    <s v="MAC 2701 MPLS/STP INTL"/>
    <s v="1994 APRON LIGHTING MODS"/>
    <d v="1996-03-21T00:00:00"/>
    <n v="12367"/>
    <n v="4909.47"/>
    <n v="14030.41"/>
    <n v="31306.880000000001"/>
  </r>
  <r>
    <s v="E"/>
    <x v="7"/>
    <s v="MAC 2701 MPLS/STP INTL"/>
    <s v="1994 PART 150 - MAY BIDS"/>
    <d v="1994-09-15T00:00:00"/>
    <n v="19095.5"/>
    <n v="0"/>
    <n v="4773.87"/>
    <n v="23869.37"/>
  </r>
  <r>
    <s v="E"/>
    <x v="7"/>
    <s v="MAC 2701 MPLS/STP INTL"/>
    <s v="1994 PART 150 - MAY BIDS"/>
    <d v="1995-04-17T00:00:00"/>
    <n v="143751.01"/>
    <n v="0"/>
    <n v="35937.75"/>
    <n v="179688.76"/>
  </r>
  <r>
    <s v="E"/>
    <x v="7"/>
    <s v="MAC 2701 MPLS/STP INTL"/>
    <s v="1994 PART 150 - MAY BIDS"/>
    <d v="1996-02-05T00:00:00"/>
    <n v="14529.85"/>
    <n v="0"/>
    <n v="3632.46"/>
    <n v="18162.310000000001"/>
  </r>
  <r>
    <s v="E"/>
    <x v="7"/>
    <s v="MAC 2701 MPLS/STP INTL"/>
    <s v="1994 PART 150 - MAY BIDS"/>
    <d v="2000-07-19T00:00:00"/>
    <n v="24390"/>
    <n v="0"/>
    <n v="6097.92"/>
    <n v="30487.919999999998"/>
  </r>
  <r>
    <s v="E"/>
    <x v="7"/>
    <s v="MAC 2701 MPLS/STP INTL"/>
    <s v="1994 PART 150 - MAY BIDS"/>
    <d v="2000-07-19T00:00:00"/>
    <n v="0.64"/>
    <n v="0"/>
    <n v="263169.89"/>
    <n v="263170.53000000003"/>
  </r>
  <r>
    <s v="E"/>
    <x v="7"/>
    <s v="MAC 2701 MPLS/STP INTL"/>
    <s v="1994 PART 150 - MAY BIDS"/>
    <d v="2000-07-19T00:00:00"/>
    <n v="244876.36"/>
    <n v="0"/>
    <n v="0"/>
    <n v="244876.36"/>
  </r>
  <r>
    <s v="E"/>
    <x v="7"/>
    <s v="MAC 2701 MPLS/STP INTL"/>
    <s v="ST. KEVIN HAZ-MAT ABATEMENT"/>
    <d v="1997-02-21T00:00:00"/>
    <n v="102960"/>
    <n v="0"/>
    <n v="26860.55"/>
    <n v="129820.55"/>
  </r>
  <r>
    <s v="E"/>
    <x v="7"/>
    <s v="MAC 2701 MPLS/STP INTL"/>
    <s v="ST. KEVIN HAZ-MAT ABATEMENT"/>
    <d v="1997-02-21T00:00:00"/>
    <n v="4481"/>
    <n v="0"/>
    <n v="0"/>
    <n v="4481"/>
  </r>
  <r>
    <s v="E"/>
    <x v="7"/>
    <s v="MAC 2701 MPLS/STP INTL"/>
    <s v="ST. KEVIN DEMOLITION - CH &amp; SC"/>
    <d v="1997-02-21T00:00:00"/>
    <n v="76531"/>
    <n v="0"/>
    <n v="21779.94"/>
    <n v="98310.94"/>
  </r>
  <r>
    <s v="E"/>
    <x v="7"/>
    <s v="MAC 2701 MPLS/STP INTL"/>
    <s v="RELIGHT NE-SW RUNWAY (4-22)"/>
    <d v="1972-01-20T00:00:00"/>
    <n v="64500"/>
    <n v="10750"/>
    <n v="12117.26"/>
    <n v="87367.26"/>
  </r>
  <r>
    <s v="E"/>
    <x v="7"/>
    <s v="MAC 2701 MPLS/STP INTL"/>
    <s v="PART 150 LAND ACQ. - 7 HOMES"/>
    <d v="1999-07-13T00:00:00"/>
    <n v="435169"/>
    <n v="0"/>
    <n v="108793.26"/>
    <n v="543962.26"/>
  </r>
  <r>
    <s v="E"/>
    <x v="7"/>
    <s v="MAC 2701 MPLS/STP INTL"/>
    <s v="PART 150 LAND ACQ. - 7 HOMES"/>
    <d v="2000-06-19T00:00:00"/>
    <n v="367231"/>
    <n v="0"/>
    <n v="91806.74"/>
    <n v="459037.74"/>
  </r>
  <r>
    <s v="E"/>
    <x v="7"/>
    <s v="MAC 2701 MPLS/STP INTL"/>
    <s v="PART 150 LAND ACQ. - 7 HOMES"/>
    <d v="2000-06-19T00:00:00"/>
    <n v="364055"/>
    <n v="0"/>
    <n v="94729.94"/>
    <n v="458784.94"/>
  </r>
  <r>
    <s v="E"/>
    <x v="7"/>
    <s v="MAC 2701 MPLS/STP INTL"/>
    <s v="NEW FORD TOWN ACQ. - PHASE II"/>
    <d v="1995-09-11T00:00:00"/>
    <n v="386901.01"/>
    <n v="0"/>
    <n v="96725.25"/>
    <n v="483626.26"/>
  </r>
  <r>
    <s v="E"/>
    <x v="7"/>
    <s v="MAC 2701 MPLS/STP INTL"/>
    <s v="NEW FORD TOWN ACQ. - PHASE II"/>
    <d v="1995-10-19T00:00:00"/>
    <n v="4469095.41"/>
    <n v="0"/>
    <n v="1117273.8500000001"/>
    <n v="5586369.2599999998"/>
  </r>
  <r>
    <s v="E"/>
    <x v="7"/>
    <s v="MAC 2701 MPLS/STP INTL"/>
    <s v="NEW FORD TOWN ACQ. - PHASE II"/>
    <d v="1995-11-22T00:00:00"/>
    <n v="970971.19"/>
    <n v="0"/>
    <n v="242742.81"/>
    <n v="1213714"/>
  </r>
  <r>
    <s v="E"/>
    <x v="7"/>
    <s v="MAC 2701 MPLS/STP INTL"/>
    <s v="NEW FORD TOWN ACQ. - PHASE II"/>
    <d v="1995-12-15T00:00:00"/>
    <n v="113496.37"/>
    <n v="0"/>
    <n v="28374.1"/>
    <n v="141870.47"/>
  </r>
  <r>
    <s v="E"/>
    <x v="7"/>
    <s v="MAC 2701 MPLS/STP INTL"/>
    <s v="NEW FORD TOWN ACQ. - PHASE II"/>
    <d v="1996-02-05T00:00:00"/>
    <n v="83005.279999999999"/>
    <n v="0"/>
    <n v="20751.3"/>
    <n v="103756.58"/>
  </r>
  <r>
    <s v="E"/>
    <x v="7"/>
    <s v="MAC 2701 MPLS/STP INTL"/>
    <s v="NEW FORD TOWN ACQ. - PHASE II"/>
    <d v="1996-02-13T00:00:00"/>
    <n v="235867.68"/>
    <n v="0"/>
    <n v="58966.94"/>
    <n v="294834.62"/>
  </r>
  <r>
    <s v="E"/>
    <x v="7"/>
    <s v="MAC 2701 MPLS/STP INTL"/>
    <s v="NEW FORD TOWN ACQ. - PHASE II"/>
    <d v="1996-03-21T00:00:00"/>
    <n v="179125"/>
    <n v="0"/>
    <n v="44781.37"/>
    <n v="223906.37"/>
  </r>
  <r>
    <s v="E"/>
    <x v="7"/>
    <s v="MAC 2701 MPLS/STP INTL"/>
    <s v="NEW FORD TOWN ACQ. - PHASE II"/>
    <d v="1996-08-14T00:00:00"/>
    <n v="47222"/>
    <n v="0"/>
    <n v="11805.6"/>
    <n v="59027.6"/>
  </r>
  <r>
    <s v="E"/>
    <x v="7"/>
    <s v="MAC 2701 MPLS/STP INTL"/>
    <s v="NEW FORD TOWN ACQ. - PHASE II"/>
    <d v="1996-12-04T00:00:00"/>
    <n v="346918"/>
    <n v="0"/>
    <n v="86730.11"/>
    <n v="433648.11"/>
  </r>
  <r>
    <s v="E"/>
    <x v="7"/>
    <s v="MAC 2701 MPLS/STP INTL"/>
    <s v="NEW FORD TOWN ACQ. - PHASE II"/>
    <d v="1997-04-17T00:00:00"/>
    <n v="7361"/>
    <n v="0"/>
    <n v="1840.65"/>
    <n v="9201.65"/>
  </r>
  <r>
    <s v="E"/>
    <x v="7"/>
    <s v="MAC 2701 MPLS/STP INTL"/>
    <s v="NEW FORD TOWN ACQ. - PHASE II"/>
    <d v="1999-07-13T00:00:00"/>
    <n v="134993"/>
    <n v="0"/>
    <n v="33748.46"/>
    <n v="168741.46"/>
  </r>
  <r>
    <s v="E"/>
    <x v="7"/>
    <s v="MAC 2701 MPLS/STP INTL"/>
    <s v="NEW FORD TOWN ACQ. - PHASE II"/>
    <d v="1999-09-16T00:00:00"/>
    <n v="59695"/>
    <n v="0"/>
    <n v="15305"/>
    <n v="75000"/>
  </r>
  <r>
    <s v="E"/>
    <x v="7"/>
    <s v="MAC 2701 MPLS/STP INTL"/>
    <s v="1995 PART 150 - JANUARY BIDS"/>
    <d v="1995-12-06T00:00:00"/>
    <n v="265255.09999999998"/>
    <n v="0"/>
    <n v="66313.77"/>
    <n v="331568.87"/>
  </r>
  <r>
    <s v="E"/>
    <x v="7"/>
    <s v="MAC 2701 MPLS/STP INTL"/>
    <s v="1995 PART 150 - JANUARY BIDS"/>
    <d v="1996-02-05T00:00:00"/>
    <n v="4693.8999999999996"/>
    <n v="0"/>
    <n v="1173.48"/>
    <n v="5867.3799999999992"/>
  </r>
  <r>
    <s v="E"/>
    <x v="7"/>
    <s v="MAC 2701 MPLS/STP INTL"/>
    <s v="1995 PART 150 - JANUARY BIDS"/>
    <d v="1996-04-04T00:00:00"/>
    <n v="2617"/>
    <n v="0"/>
    <n v="653.91999999999996"/>
    <n v="3270.92"/>
  </r>
  <r>
    <s v="E"/>
    <x v="7"/>
    <s v="MAC 2701 MPLS/STP INTL"/>
    <s v="1995 PART 150 - JANUARY BIDS"/>
    <d v="1996-06-14T00:00:00"/>
    <n v="1606"/>
    <n v="0"/>
    <n v="402.16"/>
    <n v="2008.16"/>
  </r>
  <r>
    <s v="E"/>
    <x v="7"/>
    <s v="MAC 2701 MPLS/STP INTL"/>
    <s v="1995 PART 150 - JANUARY BIDS"/>
    <d v="1996-09-19T00:00:00"/>
    <n v="1012"/>
    <n v="0"/>
    <n v="253.09"/>
    <n v="1265.0899999999999"/>
  </r>
  <r>
    <s v="E"/>
    <x v="7"/>
    <s v="MAC 2701 MPLS/STP INTL"/>
    <s v="1995 PART 150 - JANUARY BIDS"/>
    <d v="2000-08-14T00:00:00"/>
    <n v="2971"/>
    <n v="0"/>
    <n v="743.19"/>
    <n v="3714.19"/>
  </r>
  <r>
    <s v="E"/>
    <x v="7"/>
    <s v="MAC 2701 MPLS/STP INTL"/>
    <s v="1995 PART 150 - FEBRUARY BIDS"/>
    <d v="1995-12-06T00:00:00"/>
    <n v="346420.88"/>
    <n v="0"/>
    <n v="86605.22"/>
    <n v="433026.1"/>
  </r>
  <r>
    <s v="E"/>
    <x v="7"/>
    <s v="MAC 2701 MPLS/STP INTL"/>
    <s v="1995 PART 150 - FEBRUARY BIDS"/>
    <d v="1996-02-05T00:00:00"/>
    <n v="8352.3799999999992"/>
    <n v="0"/>
    <n v="2088.09"/>
    <n v="10440.469999999999"/>
  </r>
  <r>
    <s v="E"/>
    <x v="7"/>
    <s v="MAC 2701 MPLS/STP INTL"/>
    <s v="1995 PART 150 - FEBRUARY BIDS"/>
    <d v="1996-04-04T00:00:00"/>
    <n v="6556"/>
    <n v="0"/>
    <n v="1639.27"/>
    <n v="8195.27"/>
  </r>
  <r>
    <s v="E"/>
    <x v="7"/>
    <s v="MAC 2701 MPLS/STP INTL"/>
    <s v="1995 PART 150 - FEBRUARY BIDS"/>
    <d v="1996-06-14T00:00:00"/>
    <n v="4968"/>
    <n v="0"/>
    <n v="1242.55"/>
    <n v="6210.55"/>
  </r>
  <r>
    <s v="E"/>
    <x v="7"/>
    <s v="MAC 2701 MPLS/STP INTL"/>
    <s v="1995 PART 150 - FEBRUARY BIDS"/>
    <d v="1996-09-19T00:00:00"/>
    <n v="1349"/>
    <n v="0"/>
    <n v="337.79"/>
    <n v="1686.79"/>
  </r>
  <r>
    <s v="E"/>
    <x v="7"/>
    <s v="MAC 2701 MPLS/STP INTL"/>
    <s v="1995 PART 150 - FEBRUARY BIDS"/>
    <d v="2000-08-14T00:00:00"/>
    <n v="2651"/>
    <n v="0"/>
    <n v="663.88"/>
    <n v="3314.88"/>
  </r>
  <r>
    <s v="E"/>
    <x v="7"/>
    <s v="MAC 2701 MPLS/STP INTL"/>
    <s v="RWY 4/22-11R/29L INTERSECTION"/>
    <d v="1995-06-22T00:00:00"/>
    <n v="793314.79"/>
    <n v="0"/>
    <n v="264438.21000000002"/>
    <n v="1057753"/>
  </r>
  <r>
    <s v="E"/>
    <x v="7"/>
    <s v="MAC 2701 MPLS/STP INTL"/>
    <s v="RWY 4/22-11R/29L INTERSECTION"/>
    <d v="1996-02-12T00:00:00"/>
    <n v="24119.09"/>
    <n v="0"/>
    <n v="8039.71"/>
    <n v="32158.799999999999"/>
  </r>
  <r>
    <s v="E"/>
    <x v="7"/>
    <s v="MAC 2701 MPLS/STP INTL"/>
    <s v="RWY 4/22-11R/29L INTERSECTION"/>
    <d v="1997-01-16T00:00:00"/>
    <n v="22566"/>
    <n v="0"/>
    <n v="11762.62"/>
    <n v="34328.620000000003"/>
  </r>
  <r>
    <s v="E"/>
    <x v="7"/>
    <s v="MAC 2701 MPLS/STP INTL"/>
    <s v="RWY 4/22-11R/29L INTERSECTION"/>
    <d v="1997-01-16T00:00:00"/>
    <n v="8143"/>
    <n v="0"/>
    <n v="0"/>
    <n v="8143"/>
  </r>
  <r>
    <s v="E"/>
    <x v="7"/>
    <s v="MAC 2701 MPLS/STP INTL"/>
    <s v="RWY 4/22-11R/29L INTERSECTION"/>
    <d v="1997-03-27T00:00:00"/>
    <n v="4578"/>
    <n v="0"/>
    <n v="0"/>
    <n v="4578"/>
  </r>
  <r>
    <s v="E"/>
    <x v="7"/>
    <s v="MAC 2701 MPLS/STP INTL"/>
    <s v="CONST 29L-11R/4-22 INTERSECT"/>
    <d v="1972-02-04T00:00:00"/>
    <n v="129903.17"/>
    <n v="252000"/>
    <n v="374855.07"/>
    <n v="756758.24"/>
  </r>
  <r>
    <s v="E"/>
    <x v="7"/>
    <s v="MAC 2701 MPLS/STP INTL"/>
    <s v="AIRFIELD ELECTRICAL EQUIPMENT"/>
    <d v="1996-02-12T00:00:00"/>
    <n v="305377.08"/>
    <n v="0"/>
    <n v="101792.35"/>
    <n v="407169.43000000005"/>
  </r>
  <r>
    <s v="E"/>
    <x v="7"/>
    <s v="MAC 2701 MPLS/STP INTL"/>
    <s v="AIRFIELD ELECTRICAL EQUIPMENT"/>
    <d v="1997-01-16T00:00:00"/>
    <n v="23980"/>
    <n v="0"/>
    <n v="7993.51"/>
    <n v="31973.510000000002"/>
  </r>
  <r>
    <s v="E"/>
    <x v="7"/>
    <s v="MAC 2701 MPLS/STP INTL"/>
    <s v="1995 PART 150 - MARCH BIDS"/>
    <d v="1995-12-06T00:00:00"/>
    <n v="495483.3"/>
    <n v="0"/>
    <n v="123870.83"/>
    <n v="619354.13"/>
  </r>
  <r>
    <s v="E"/>
    <x v="7"/>
    <s v="MAC 2701 MPLS/STP INTL"/>
    <s v="1995 PART 150 - MARCH BIDS"/>
    <d v="1996-02-05T00:00:00"/>
    <n v="97863.94"/>
    <n v="0"/>
    <n v="24465.98"/>
    <n v="122329.92"/>
  </r>
  <r>
    <s v="E"/>
    <x v="7"/>
    <s v="MAC 2701 MPLS/STP INTL"/>
    <s v="1995 PART 150 - MARCH BIDS"/>
    <d v="1996-04-04T00:00:00"/>
    <n v="6751"/>
    <n v="0"/>
    <n v="1687.79"/>
    <n v="8438.7900000000009"/>
  </r>
  <r>
    <s v="E"/>
    <x v="7"/>
    <s v="MAC 2701 MPLS/STP INTL"/>
    <s v="1995 PART 150 - MARCH BIDS"/>
    <d v="1996-06-14T00:00:00"/>
    <n v="3511"/>
    <n v="0"/>
    <n v="877.38"/>
    <n v="4388.38"/>
  </r>
  <r>
    <s v="E"/>
    <x v="7"/>
    <s v="MAC 2701 MPLS/STP INTL"/>
    <s v="1995 PART 150 - MARCH BIDS"/>
    <d v="1996-09-19T00:00:00"/>
    <n v="20511"/>
    <n v="0"/>
    <n v="5129.46"/>
    <n v="25640.46"/>
  </r>
  <r>
    <s v="E"/>
    <x v="7"/>
    <s v="MAC 2701 MPLS/STP INTL"/>
    <s v="1995 PART 150 - MARCH BIDS"/>
    <d v="2000-08-14T00:00:00"/>
    <n v="19974"/>
    <n v="0"/>
    <n v="4992.6899999999996"/>
    <n v="24966.69"/>
  </r>
  <r>
    <s v="E"/>
    <x v="7"/>
    <s v="MAC 2701 MPLS/STP INTL"/>
    <s v="SOUND ABATEMENT-MOUNT CALVARY"/>
    <d v="1995-09-11T00:00:00"/>
    <n v="408708.21"/>
    <n v="0"/>
    <n v="112705.91"/>
    <n v="521414.12"/>
  </r>
  <r>
    <s v="E"/>
    <x v="7"/>
    <s v="MAC 2701 MPLS/STP INTL"/>
    <s v="SOUND ABATEMENT-MOUNT CALVARY"/>
    <d v="1995-10-04T00:00:00"/>
    <n v="117539.01"/>
    <n v="0"/>
    <n v="46852.41"/>
    <n v="164391.41999999998"/>
  </r>
  <r>
    <s v="E"/>
    <x v="7"/>
    <s v="MAC 2701 MPLS/STP INTL"/>
    <s v="SOUND ABATEMENT-MOUNT CALVARY"/>
    <d v="1996-04-18T00:00:00"/>
    <n v="34762"/>
    <n v="0"/>
    <n v="43136.19"/>
    <n v="77898.19"/>
  </r>
  <r>
    <s v="E"/>
    <x v="7"/>
    <s v="MAC 2701 MPLS/STP INTL"/>
    <s v="SOUND ABATEMENT-MOUNT CALVARY"/>
    <d v="1996-05-17T00:00:00"/>
    <n v="15347"/>
    <n v="0"/>
    <n v="0.43"/>
    <n v="15347.43"/>
  </r>
  <r>
    <s v="E"/>
    <x v="7"/>
    <s v="MAC 2701 MPLS/STP INTL"/>
    <s v="1995 PART 150 - APRIL BIDS"/>
    <d v="1995-12-06T00:00:00"/>
    <n v="711711.66"/>
    <n v="0"/>
    <n v="177927.91"/>
    <n v="889639.57000000007"/>
  </r>
  <r>
    <s v="E"/>
    <x v="7"/>
    <s v="MAC 2701 MPLS/STP INTL"/>
    <s v="1995 PART 150 - APRIL BIDS"/>
    <d v="1996-02-05T00:00:00"/>
    <n v="10393.02"/>
    <n v="0"/>
    <n v="2598.2600000000002"/>
    <n v="12991.28"/>
  </r>
  <r>
    <s v="E"/>
    <x v="7"/>
    <s v="MAC 2701 MPLS/STP INTL"/>
    <s v="1995 PART 150 - APRIL BIDS"/>
    <d v="1996-04-04T00:00:00"/>
    <n v="9487"/>
    <n v="0"/>
    <n v="2371.23"/>
    <n v="11858.23"/>
  </r>
  <r>
    <s v="E"/>
    <x v="7"/>
    <s v="MAC 2701 MPLS/STP INTL"/>
    <s v="1995 PART 150 - APRIL BIDS"/>
    <d v="1996-06-14T00:00:00"/>
    <n v="6363"/>
    <n v="0"/>
    <n v="1591.85"/>
    <n v="7954.85"/>
  </r>
  <r>
    <s v="E"/>
    <x v="7"/>
    <s v="MAC 2701 MPLS/STP INTL"/>
    <s v="1995 PART 150 - APRIL BIDS"/>
    <d v="1996-09-19T00:00:00"/>
    <n v="21943"/>
    <n v="0"/>
    <n v="5488.59"/>
    <n v="27431.59"/>
  </r>
  <r>
    <s v="E"/>
    <x v="7"/>
    <s v="MAC 2701 MPLS/STP INTL"/>
    <s v="1995 PART 150 - APRIL BIDS"/>
    <d v="2000-08-14T00:00:00"/>
    <n v="23551"/>
    <n v="0"/>
    <n v="5887.24"/>
    <n v="29438.239999999998"/>
  </r>
  <r>
    <s v="E"/>
    <x v="7"/>
    <s v="MAC 2701 MPLS/STP INTL"/>
    <s v="NEW FORD TOWN ACQ. - PHASE III"/>
    <d v="1995-12-15T00:00:00"/>
    <n v="321631.12"/>
    <n v="0"/>
    <n v="80407.77"/>
    <n v="402038.89"/>
  </r>
  <r>
    <s v="E"/>
    <x v="7"/>
    <s v="MAC 2701 MPLS/STP INTL"/>
    <s v="NEW FORD TOWN ACQ. - PHASE III"/>
    <d v="1996-02-05T00:00:00"/>
    <n v="1579658.67"/>
    <n v="0"/>
    <n v="394914.68"/>
    <n v="1974573.3499999999"/>
  </r>
  <r>
    <s v="E"/>
    <x v="7"/>
    <s v="MAC 2701 MPLS/STP INTL"/>
    <s v="NEW FORD TOWN ACQ. - PHASE III"/>
    <d v="1996-02-12T00:00:00"/>
    <n v="558702.61"/>
    <n v="0"/>
    <n v="139675.66"/>
    <n v="698378.27"/>
  </r>
  <r>
    <s v="E"/>
    <x v="7"/>
    <s v="MAC 2701 MPLS/STP INTL"/>
    <s v="NEW FORD TOWN ACQ. - PHASE III"/>
    <d v="1996-03-21T00:00:00"/>
    <n v="1368466"/>
    <n v="0"/>
    <n v="342116.2"/>
    <n v="1710582.2"/>
  </r>
  <r>
    <s v="E"/>
    <x v="7"/>
    <s v="MAC 2701 MPLS/STP INTL"/>
    <s v="NEW FORD TOWN ACQ. - PHASE III"/>
    <d v="1996-07-31T00:00:00"/>
    <n v="2144761"/>
    <n v="0"/>
    <n v="536191.74"/>
    <n v="2680952.7400000002"/>
  </r>
  <r>
    <s v="E"/>
    <x v="7"/>
    <s v="MAC 2701 MPLS/STP INTL"/>
    <s v="NEW FORD TOWN ACQ. - PHASE III"/>
    <d v="1996-12-04T00:00:00"/>
    <n v="762840"/>
    <n v="0"/>
    <n v="190709.63"/>
    <n v="953549.63"/>
  </r>
  <r>
    <s v="E"/>
    <x v="7"/>
    <s v="MAC 2701 MPLS/STP INTL"/>
    <s v="NEW FORD TOWN ACQ. - PHASE III"/>
    <d v="1997-04-17T00:00:00"/>
    <n v="400176"/>
    <n v="0"/>
    <n v="100044.33"/>
    <n v="500220.33"/>
  </r>
  <r>
    <s v="E"/>
    <x v="7"/>
    <s v="MAC 2701 MPLS/STP INTL"/>
    <s v="NEW FORD TOWN ACQ. - PHASE III"/>
    <d v="1999-07-13T00:00:00"/>
    <n v="1116367"/>
    <n v="0"/>
    <n v="279091.88"/>
    <n v="1395458.88"/>
  </r>
  <r>
    <s v="E"/>
    <x v="7"/>
    <s v="MAC 2701 MPLS/STP INTL"/>
    <s v="NEW FORD TOWN ACQ. - PHASE III"/>
    <d v="1999-09-23T00:00:00"/>
    <n v="67397"/>
    <n v="0"/>
    <n v="32943.370000000003"/>
    <n v="100340.37"/>
  </r>
  <r>
    <s v="E"/>
    <x v="7"/>
    <s v="MAC 2701 MPLS/STP INTL"/>
    <s v="1995 PART 150 - MAY BIDS"/>
    <d v="1995-12-06T00:00:00"/>
    <n v="679025.58"/>
    <n v="0"/>
    <n v="169756.39"/>
    <n v="848781.97"/>
  </r>
  <r>
    <s v="E"/>
    <x v="7"/>
    <s v="MAC 2701 MPLS/STP INTL"/>
    <s v="1995 PART 150 - MAY BIDS"/>
    <d v="1996-02-06T00:00:00"/>
    <n v="70706.559999999998"/>
    <n v="0"/>
    <n v="17676.650000000001"/>
    <n v="88383.209999999992"/>
  </r>
  <r>
    <s v="E"/>
    <x v="7"/>
    <s v="MAC 2701 MPLS/STP INTL"/>
    <s v="1995 PART 150 - MAY BIDS"/>
    <d v="1996-04-04T00:00:00"/>
    <n v="16273"/>
    <n v="0"/>
    <n v="4068.24"/>
    <n v="20341.239999999998"/>
  </r>
  <r>
    <s v="E"/>
    <x v="7"/>
    <s v="MAC 2701 MPLS/STP INTL"/>
    <s v="1995 PART 150 - MAY BIDS"/>
    <d v="1996-06-14T00:00:00"/>
    <n v="4820"/>
    <n v="0"/>
    <n v="1204.49"/>
    <n v="6024.49"/>
  </r>
  <r>
    <s v="E"/>
    <x v="7"/>
    <s v="MAC 2701 MPLS/STP INTL"/>
    <s v="1995 PART 150 - MAY BIDS"/>
    <d v="1996-09-19T00:00:00"/>
    <n v="119706"/>
    <n v="0"/>
    <n v="29928.92"/>
    <n v="149634.91999999998"/>
  </r>
  <r>
    <s v="E"/>
    <x v="7"/>
    <s v="MAC 2701 MPLS/STP INTL"/>
    <s v="1995 PART 150 - MAY BIDS"/>
    <d v="2000-08-14T00:00:00"/>
    <n v="35350"/>
    <n v="0"/>
    <n v="8839.9599999999991"/>
    <n v="44189.96"/>
  </r>
  <r>
    <s v="E"/>
    <x v="7"/>
    <s v="MAC 2701 MPLS/STP INTL"/>
    <s v="ST. KEVIN ACQUISITION"/>
    <d v="1996-10-16T00:00:00"/>
    <n v="1909291"/>
    <n v="0"/>
    <n v="477323"/>
    <n v="2386614"/>
  </r>
  <r>
    <s v="E"/>
    <x v="7"/>
    <s v="MAC 2701 MPLS/STP INTL"/>
    <s v="1995 PART 150 - JUNE BIDS"/>
    <d v="1995-12-06T00:00:00"/>
    <n v="842958.74"/>
    <n v="0"/>
    <n v="210739.68"/>
    <n v="1053698.42"/>
  </r>
  <r>
    <s v="E"/>
    <x v="7"/>
    <s v="MAC 2701 MPLS/STP INTL"/>
    <s v="1995 PART 150 - JUNE BIDS"/>
    <d v="1996-02-06T00:00:00"/>
    <n v="91862.78"/>
    <n v="0"/>
    <n v="22965.7"/>
    <n v="114828.48"/>
  </r>
  <r>
    <s v="E"/>
    <x v="7"/>
    <s v="MAC 2701 MPLS/STP INTL"/>
    <s v="1995 PART 150 - JUNE BIDS"/>
    <d v="1996-04-04T00:00:00"/>
    <n v="8595"/>
    <n v="0"/>
    <n v="2148.96"/>
    <n v="10743.96"/>
  </r>
  <r>
    <s v="E"/>
    <x v="7"/>
    <s v="MAC 2701 MPLS/STP INTL"/>
    <s v="1995 PART 150 - JUNE BIDS"/>
    <d v="1996-06-14T00:00:00"/>
    <n v="5169"/>
    <n v="0"/>
    <n v="1292.04"/>
    <n v="6461.04"/>
  </r>
  <r>
    <s v="E"/>
    <x v="7"/>
    <s v="MAC 2701 MPLS/STP INTL"/>
    <s v="1995 PART 150 - JUNE BIDS"/>
    <d v="1996-09-19T00:00:00"/>
    <n v="50147"/>
    <n v="0"/>
    <n v="12540.1"/>
    <n v="62687.1"/>
  </r>
  <r>
    <s v="E"/>
    <x v="7"/>
    <s v="MAC 2701 MPLS/STP INTL"/>
    <s v="1995 PART 150 - JUNE BIDS"/>
    <d v="2000-08-14T00:00:00"/>
    <n v="28596"/>
    <n v="0"/>
    <n v="7153.18"/>
    <n v="35749.18"/>
  </r>
  <r>
    <s v="E"/>
    <x v="7"/>
    <s v="MAC 2701 MPLS/STP INTL"/>
    <s v="RUN-UP PAD MODIFICATIONS"/>
    <d v="1995-11-22T00:00:00"/>
    <n v="90079.11"/>
    <n v="0"/>
    <n v="30026.36"/>
    <n v="120105.47"/>
  </r>
  <r>
    <s v="E"/>
    <x v="7"/>
    <s v="MAC 2701 MPLS/STP INTL"/>
    <s v="RUN-UP PAD MODIFICATIONS"/>
    <d v="1995-11-22T00:00:00"/>
    <n v="268341.94"/>
    <n v="0"/>
    <n v="89447.3"/>
    <n v="357789.24"/>
  </r>
  <r>
    <s v="E"/>
    <x v="7"/>
    <s v="MAC 2701 MPLS/STP INTL"/>
    <s v="RUN-UP PAD MODIFICATIONS"/>
    <d v="1995-12-15T00:00:00"/>
    <n v="104025"/>
    <n v="0"/>
    <n v="34675"/>
    <n v="138700"/>
  </r>
  <r>
    <s v="E"/>
    <x v="7"/>
    <s v="MAC 2701 MPLS/STP INTL"/>
    <s v="RUN-UP PAD MODIFICATIONS"/>
    <d v="1996-07-12T00:00:00"/>
    <n v="28153"/>
    <n v="0"/>
    <n v="9384.49"/>
    <n v="37537.49"/>
  </r>
  <r>
    <s v="E"/>
    <x v="7"/>
    <s v="MAC 2701 MPLS/STP INTL"/>
    <s v="PAVING AND HANGAR REMOVAL"/>
    <d v="1973-01-26T00:00:00"/>
    <n v="741748.06"/>
    <n v="377417.22"/>
    <n v="390503.61"/>
    <n v="1509668.8900000001"/>
  </r>
  <r>
    <s v="E"/>
    <x v="7"/>
    <s v="MAC 2701 MPLS/STP INTL"/>
    <s v="AIRFIELD LIGHTING ELECTR. CTR."/>
    <d v="1995-11-22T00:00:00"/>
    <n v="625001.73"/>
    <n v="0"/>
    <n v="208333.87"/>
    <n v="833335.6"/>
  </r>
  <r>
    <s v="E"/>
    <x v="7"/>
    <s v="MAC 2701 MPLS/STP INTL"/>
    <s v="AIRFIELD LIGHTING ELECTR. CTR."/>
    <d v="1995-12-15T00:00:00"/>
    <n v="193825.84"/>
    <n v="0"/>
    <n v="64608.57"/>
    <n v="258434.41"/>
  </r>
  <r>
    <s v="E"/>
    <x v="7"/>
    <s v="MAC 2701 MPLS/STP INTL"/>
    <s v="AIRFIELD LIGHTING ELECTR. CTR."/>
    <d v="1996-02-06T00:00:00"/>
    <n v="154674.85999999999"/>
    <n v="0"/>
    <n v="51558.29"/>
    <n v="206233.15"/>
  </r>
  <r>
    <s v="E"/>
    <x v="7"/>
    <s v="MAC 2701 MPLS/STP INTL"/>
    <s v="AIRFIELD LIGHTING ELECTR. CTR."/>
    <d v="1996-02-12T00:00:00"/>
    <n v="180667.29"/>
    <n v="0"/>
    <n v="60222.43"/>
    <n v="240889.72"/>
  </r>
  <r>
    <s v="E"/>
    <x v="7"/>
    <s v="MAC 2701 MPLS/STP INTL"/>
    <s v="AIRFIELD LIGHTING ELECTR. CTR."/>
    <d v="1996-03-21T00:00:00"/>
    <n v="175759"/>
    <n v="0"/>
    <n v="58586.98"/>
    <n v="234345.98"/>
  </r>
  <r>
    <s v="E"/>
    <x v="7"/>
    <s v="MAC 2701 MPLS/STP INTL"/>
    <s v="AIRFIELD LIGHTING ELECTR. CTR."/>
    <d v="1996-04-18T00:00:00"/>
    <n v="414992"/>
    <n v="0"/>
    <n v="138330.21"/>
    <n v="553322.21"/>
  </r>
  <r>
    <s v="E"/>
    <x v="7"/>
    <s v="MAC 2701 MPLS/STP INTL"/>
    <s v="AIRFIELD LIGHTING ELECTR. CTR."/>
    <d v="1996-08-14T00:00:00"/>
    <n v="249461"/>
    <n v="0"/>
    <n v="83153.759999999995"/>
    <n v="332614.76"/>
  </r>
  <r>
    <s v="E"/>
    <x v="7"/>
    <s v="MAC 2701 MPLS/STP INTL"/>
    <s v="AIRFIELD LIGHTING ELECTR. CTR."/>
    <d v="1999-07-13T00:00:00"/>
    <n v="180618"/>
    <n v="0"/>
    <n v="65961.740000000005"/>
    <n v="246579.74"/>
  </r>
  <r>
    <s v="E"/>
    <x v="7"/>
    <s v="MAC 2701 MPLS/STP INTL"/>
    <s v="AIRFIELD LIGHTING ELECTR. CTR."/>
    <d v="1999-08-11T00:00:00"/>
    <n v="18702"/>
    <n v="0"/>
    <n v="58563"/>
    <n v="77265"/>
  </r>
  <r>
    <s v="E"/>
    <x v="7"/>
    <s v="MAC 2701 MPLS/STP INTL"/>
    <s v="1995 PART 150 - JULY BIDS"/>
    <d v="1995-12-06T00:00:00"/>
    <n v="107925.9"/>
    <n v="0"/>
    <n v="26981.47"/>
    <n v="134907.37"/>
  </r>
  <r>
    <s v="E"/>
    <x v="7"/>
    <s v="MAC 2701 MPLS/STP INTL"/>
    <s v="1995 PART 150 - JULY BIDS"/>
    <d v="1996-02-06T00:00:00"/>
    <n v="596814.84"/>
    <n v="0"/>
    <n v="149203.71"/>
    <n v="746018.54999999993"/>
  </r>
  <r>
    <s v="E"/>
    <x v="7"/>
    <s v="MAC 2701 MPLS/STP INTL"/>
    <s v="1995 PART 150 - JULY BIDS"/>
    <d v="1996-04-04T00:00:00"/>
    <n v="188694"/>
    <n v="0"/>
    <n v="47173.64"/>
    <n v="235867.64"/>
  </r>
  <r>
    <s v="E"/>
    <x v="7"/>
    <s v="MAC 2701 MPLS/STP INTL"/>
    <s v="1995 PART 150 - JULY BIDS"/>
    <d v="1996-06-14T00:00:00"/>
    <n v="32354"/>
    <n v="0"/>
    <n v="8087.88"/>
    <n v="40441.879999999997"/>
  </r>
  <r>
    <s v="E"/>
    <x v="7"/>
    <s v="MAC 2701 MPLS/STP INTL"/>
    <s v="1995 PART 150 - JULY BIDS"/>
    <d v="1996-09-19T00:00:00"/>
    <n v="28566"/>
    <n v="0"/>
    <n v="7143.44"/>
    <n v="35709.440000000002"/>
  </r>
  <r>
    <s v="E"/>
    <x v="7"/>
    <s v="MAC 2701 MPLS/STP INTL"/>
    <s v="1995 PART 150 - JULY BIDS"/>
    <d v="2000-08-14T00:00:00"/>
    <n v="20670"/>
    <n v="0"/>
    <n v="5169.72"/>
    <n v="25839.72"/>
  </r>
  <r>
    <s v="E"/>
    <x v="7"/>
    <s v="MAC 2701 MPLS/STP INTL"/>
    <s v="1995 PART 150 - AUGUST BIDS"/>
    <d v="1996-02-06T00:00:00"/>
    <n v="193602.37"/>
    <n v="0"/>
    <n v="48400.59"/>
    <n v="242002.96"/>
  </r>
  <r>
    <s v="E"/>
    <x v="7"/>
    <s v="MAC 2701 MPLS/STP INTL"/>
    <s v="1995 PART 150 - AUGUST BIDS"/>
    <d v="1996-04-04T00:00:00"/>
    <n v="564821"/>
    <n v="0"/>
    <n v="141204.69"/>
    <n v="706025.69"/>
  </r>
  <r>
    <s v="E"/>
    <x v="7"/>
    <s v="MAC 2701 MPLS/STP INTL"/>
    <s v="1995 PART 150 - AUGUST BIDS"/>
    <d v="1996-06-14T00:00:00"/>
    <n v="88186"/>
    <n v="0"/>
    <n v="22047.78"/>
    <n v="110233.78"/>
  </r>
  <r>
    <s v="E"/>
    <x v="7"/>
    <s v="MAC 2701 MPLS/STP INTL"/>
    <s v="1995 PART 150 - AUGUST BIDS"/>
    <d v="1996-09-19T00:00:00"/>
    <n v="23264"/>
    <n v="0"/>
    <n v="5816.75"/>
    <n v="29080.75"/>
  </r>
  <r>
    <s v="E"/>
    <x v="7"/>
    <s v="MAC 2701 MPLS/STP INTL"/>
    <s v="1995 PART 150 - AUGUST BIDS"/>
    <d v="2000-08-14T00:00:00"/>
    <n v="45645"/>
    <n v="0"/>
    <n v="11413.45"/>
    <n v="57058.45"/>
  </r>
  <r>
    <s v="E"/>
    <x v="7"/>
    <s v="MAC 2701 MPLS/STP INTL"/>
    <s v="1995 PART 150 - SEPTEMBER BIDS"/>
    <d v="1996-04-04T00:00:00"/>
    <n v="863783"/>
    <n v="0"/>
    <n v="215945.83"/>
    <n v="1079728.83"/>
  </r>
  <r>
    <s v="E"/>
    <x v="7"/>
    <s v="MAC 2701 MPLS/STP INTL"/>
    <s v="1995 PART 150 - SEPTEMBER BIDS"/>
    <d v="1996-06-14T00:00:00"/>
    <n v="81740"/>
    <n v="0"/>
    <n v="20433.990000000002"/>
    <n v="102173.99"/>
  </r>
  <r>
    <s v="E"/>
    <x v="7"/>
    <s v="MAC 2701 MPLS/STP INTL"/>
    <s v="1995 PART 150 - SEPTEMBER BIDS"/>
    <d v="1996-09-19T00:00:00"/>
    <n v="29601"/>
    <n v="0"/>
    <n v="7403.78"/>
    <n v="37004.78"/>
  </r>
  <r>
    <s v="E"/>
    <x v="7"/>
    <s v="MAC 2701 MPLS/STP INTL"/>
    <s v="1995 PART 150 - SEPTEMBER BIDS"/>
    <d v="2000-08-14T00:00:00"/>
    <n v="39705"/>
    <n v="0"/>
    <n v="9927.73"/>
    <n v="49632.729999999996"/>
  </r>
  <r>
    <s v="E"/>
    <x v="7"/>
    <s v="MAC 2701 MPLS/STP INTL"/>
    <s v="RUNWAY 4/22 EXTENSION"/>
    <d v="1995-12-15T00:00:00"/>
    <n v="129129.94"/>
    <n v="0"/>
    <n v="43043.31"/>
    <n v="172173.25"/>
  </r>
  <r>
    <s v="E"/>
    <x v="7"/>
    <s v="MAC 2701 MPLS/STP INTL"/>
    <s v="RUNWAY 4/22 EXTENSION"/>
    <d v="1996-02-06T00:00:00"/>
    <n v="274732.13"/>
    <n v="0"/>
    <n v="91577.37"/>
    <n v="366309.5"/>
  </r>
  <r>
    <s v="E"/>
    <x v="7"/>
    <s v="MAC 2701 MPLS/STP INTL"/>
    <s v="RUNWAY 4/22 EXTENSION"/>
    <d v="1996-02-12T00:00:00"/>
    <n v="267373.12"/>
    <n v="0"/>
    <n v="89124.38"/>
    <n v="356497.5"/>
  </r>
  <r>
    <s v="E"/>
    <x v="7"/>
    <s v="MAC 2701 MPLS/STP INTL"/>
    <s v="RUNWAY 4/22 EXTENSION"/>
    <d v="1996-06-14T00:00:00"/>
    <n v="665104"/>
    <n v="0"/>
    <n v="221701.38"/>
    <n v="886805.38"/>
  </r>
  <r>
    <s v="E"/>
    <x v="7"/>
    <s v="MAC 2701 MPLS/STP INTL"/>
    <s v="RUNWAY 4/22 EXTENSION"/>
    <d v="1996-07-12T00:00:00"/>
    <n v="1208661"/>
    <n v="0"/>
    <n v="402887.1"/>
    <n v="1611548.1"/>
  </r>
  <r>
    <s v="E"/>
    <x v="7"/>
    <s v="MAC 2701 MPLS/STP INTL"/>
    <s v="RUNWAY 4/22 EXTENSION"/>
    <d v="1996-07-31T00:00:00"/>
    <n v="3069073"/>
    <n v="0"/>
    <n v="1023025.01"/>
    <n v="4092098.01"/>
  </r>
  <r>
    <s v="E"/>
    <x v="7"/>
    <s v="MAC 2701 MPLS/STP INTL"/>
    <s v="RUNWAY 4/22 EXTENSION"/>
    <d v="1996-10-04T00:00:00"/>
    <n v="1018114"/>
    <n v="0"/>
    <n v="339371.5"/>
    <n v="1357485.5"/>
  </r>
  <r>
    <s v="E"/>
    <x v="7"/>
    <s v="MAC 2701 MPLS/STP INTL"/>
    <s v="RUNWAY 4/22 EXTENSION"/>
    <d v="1996-10-25T00:00:00"/>
    <n v="547504"/>
    <n v="0"/>
    <n v="182501.53"/>
    <n v="730005.53"/>
  </r>
  <r>
    <s v="E"/>
    <x v="7"/>
    <s v="MAC 2701 MPLS/STP INTL"/>
    <s v="RUNWAY 4/22 EXTENSION"/>
    <d v="1996-12-04T00:00:00"/>
    <n v="689154"/>
    <n v="0"/>
    <n v="229716.76"/>
    <n v="918870.76"/>
  </r>
  <r>
    <s v="E"/>
    <x v="7"/>
    <s v="MAC 2701 MPLS/STP INTL"/>
    <s v="RUNWAY 4/22 EXTENSION"/>
    <d v="1997-01-16T00:00:00"/>
    <n v="128563"/>
    <n v="0"/>
    <n v="42855"/>
    <n v="171418"/>
  </r>
  <r>
    <s v="E"/>
    <x v="7"/>
    <s v="MAC 2701 MPLS/STP INTL"/>
    <s v="RUNWAY 4/22 EXTENSION"/>
    <d v="1997-05-21T00:00:00"/>
    <n v="180871"/>
    <n v="0"/>
    <n v="60290.07"/>
    <n v="241161.07"/>
  </r>
  <r>
    <s v="E"/>
    <x v="7"/>
    <s v="MAC 2701 MPLS/STP INTL"/>
    <s v="RUNWAY 4/22 EXTENSION"/>
    <d v="1999-07-13T00:00:00"/>
    <n v="62653"/>
    <n v="0"/>
    <n v="20884.939999999999"/>
    <n v="83537.94"/>
  </r>
  <r>
    <s v="E"/>
    <x v="7"/>
    <s v="MAC 2701 MPLS/STP INTL"/>
    <s v="RUNWAY 4/22 EXTENSION"/>
    <d v="2000-06-02T00:00:00"/>
    <n v="63574"/>
    <n v="0"/>
    <n v="68008.160000000003"/>
    <n v="131582.16"/>
  </r>
  <r>
    <s v="E"/>
    <x v="7"/>
    <s v="MAC 2701 MPLS/STP INTL"/>
    <s v="DUAL TRACK STUDY EIS - PHASE I AND II"/>
    <d v="1998-03-09T00:00:00"/>
    <n v="291090"/>
    <n v="0"/>
    <n v="97030.88"/>
    <n v="388120.88"/>
  </r>
  <r>
    <s v="E"/>
    <x v="7"/>
    <s v="MAC 2701 MPLS/STP INTL"/>
    <s v="DUAL TRACK STUDY EIS - PHASE I AND II"/>
    <d v="1998-05-13T00:00:00"/>
    <n v="15810"/>
    <n v="0"/>
    <n v="5269.12"/>
    <n v="21079.119999999999"/>
  </r>
  <r>
    <s v="E"/>
    <x v="7"/>
    <s v="MAC 2701 MPLS/STP INTL"/>
    <s v="DUAL TRACK STUDY EIS - PHASE I AND II"/>
    <d v="1999-07-13T00:00:00"/>
    <n v="168623"/>
    <n v="0"/>
    <n v="56207.75"/>
    <n v="224830.75"/>
  </r>
  <r>
    <s v="E"/>
    <x v="7"/>
    <s v="MAC 2701 MPLS/STP INTL"/>
    <s v="DUAL TRACK STUDY EIS - PHASE I AND II"/>
    <d v="1999-11-25T00:00:00"/>
    <n v="14377"/>
    <n v="0"/>
    <n v="4792.25"/>
    <n v="19169.25"/>
  </r>
  <r>
    <s v="E"/>
    <x v="7"/>
    <s v="MAC 2701 MPLS/STP INTL"/>
    <s v="1995 PART 150 - OCTOBER BIDS"/>
    <d v="1996-04-04T00:00:00"/>
    <n v="172463"/>
    <n v="0"/>
    <n v="43116.02"/>
    <n v="215579.02"/>
  </r>
  <r>
    <s v="E"/>
    <x v="7"/>
    <s v="MAC 2701 MPLS/STP INTL"/>
    <s v="1995 PART 150 - OCTOBER BIDS"/>
    <d v="1996-06-14T00:00:00"/>
    <n v="569449"/>
    <n v="0"/>
    <n v="142361.79"/>
    <n v="711810.79"/>
  </r>
  <r>
    <s v="E"/>
    <x v="7"/>
    <s v="MAC 2701 MPLS/STP INTL"/>
    <s v="1995 PART 150 - OCTOBER BIDS"/>
    <d v="1996-09-19T00:00:00"/>
    <n v="92460"/>
    <n v="0"/>
    <n v="23118.720000000001"/>
    <n v="115578.72"/>
  </r>
  <r>
    <s v="E"/>
    <x v="7"/>
    <s v="MAC 2701 MPLS/STP INTL"/>
    <s v="1995 PART 150 - OCTOBER BIDS"/>
    <d v="1999-07-27T00:00:00"/>
    <n v="32972"/>
    <n v="0"/>
    <n v="8242.02"/>
    <n v="41214.020000000004"/>
  </r>
  <r>
    <s v="E"/>
    <x v="7"/>
    <s v="MAC 2701 MPLS/STP INTL"/>
    <s v="1995 PART 150 - OCTOBER BIDS"/>
    <d v="2000-07-18T00:00:00"/>
    <n v="20424"/>
    <n v="0"/>
    <n v="5105.3900000000003"/>
    <n v="25529.39"/>
  </r>
  <r>
    <s v="E"/>
    <x v="7"/>
    <s v="MAC 2701 MPLS/STP INTL"/>
    <s v="1995 PART 150 - OCTOBER BIDS"/>
    <d v="2000-08-14T00:00:00"/>
    <n v="63271"/>
    <n v="0"/>
    <n v="15816.06"/>
    <n v="79087.06"/>
  </r>
  <r>
    <s v="E"/>
    <x v="7"/>
    <s v="MAC 2701 MPLS/STP INTL"/>
    <s v="1995 PART 150 - OCTOBER BIDS"/>
    <d v="2000-08-14T00:00:00"/>
    <n v="434384"/>
    <n v="0"/>
    <n v="116450.88"/>
    <n v="550834.88"/>
  </r>
  <r>
    <s v="E"/>
    <x v="7"/>
    <s v="MAC 2701 MPLS/STP INTL"/>
    <s v="1996 PART 150 - JANUARY BIDS"/>
    <d v="1996-10-25T00:00:00"/>
    <n v="1025206"/>
    <n v="0"/>
    <n v="256302.7"/>
    <n v="1281508.7"/>
  </r>
  <r>
    <s v="E"/>
    <x v="7"/>
    <s v="MAC 2701 MPLS/STP INTL"/>
    <s v="1996 PART 150 - JANUARY BIDS"/>
    <d v="1997-04-17T00:00:00"/>
    <n v="68632"/>
    <n v="0"/>
    <n v="17158.55"/>
    <n v="85790.55"/>
  </r>
  <r>
    <s v="E"/>
    <x v="7"/>
    <s v="MAC 2701 MPLS/STP INTL"/>
    <s v="1996 PART 150 - JANUARY BIDS"/>
    <d v="1999-09-23T00:00:00"/>
    <n v="7761"/>
    <n v="0"/>
    <n v="1941.74"/>
    <n v="9702.74"/>
  </r>
  <r>
    <s v="E"/>
    <x v="7"/>
    <s v="MAC 2701 MPLS/STP INTL"/>
    <s v="1996 PART 150 - JANUARY BIDS"/>
    <d v="2000-03-09T00:00:00"/>
    <n v="25388"/>
    <n v="0"/>
    <n v="6346.71"/>
    <n v="31734.71"/>
  </r>
  <r>
    <s v="E"/>
    <x v="7"/>
    <s v="MAC 2701 MPLS/STP INTL"/>
    <s v="DIFFERENTIAL G P S  (NAVAIDS)"/>
    <d v="1999-06-10T00:00:00"/>
    <n v="0"/>
    <n v="50000"/>
    <n v="71400"/>
    <n v="121400"/>
  </r>
  <r>
    <s v="E"/>
    <x v="7"/>
    <s v="MAC 2701 MPLS/STP INTL"/>
    <s v="HANGAR DEMOLITION"/>
    <d v="1973-01-26T00:00:00"/>
    <n v="29521.47"/>
    <n v="14760.74"/>
    <n v="14760.74"/>
    <n v="59042.95"/>
  </r>
  <r>
    <s v="E"/>
    <x v="7"/>
    <s v="MAC 2701 MPLS/STP INTL"/>
    <s v="1996 PART 150 - FEBRUARY BIDS"/>
    <d v="1996-10-25T00:00:00"/>
    <n v="1042764"/>
    <n v="0"/>
    <n v="260695.72"/>
    <n v="1303459.72"/>
  </r>
  <r>
    <s v="E"/>
    <x v="7"/>
    <s v="MAC 2701 MPLS/STP INTL"/>
    <s v="1996 PART 150 - FEBRUARY BIDS"/>
    <d v="1997-04-17T00:00:00"/>
    <n v="90262"/>
    <n v="0"/>
    <n v="22858.46"/>
    <n v="113120.45999999999"/>
  </r>
  <r>
    <s v="E"/>
    <x v="7"/>
    <s v="MAC 2701 MPLS/STP INTL"/>
    <s v="1996 PART 150 - FEBRUARY BIDS"/>
    <d v="1999-09-23T00:00:00"/>
    <n v="12456"/>
    <n v="0"/>
    <n v="3113.71"/>
    <n v="15569.71"/>
  </r>
  <r>
    <s v="E"/>
    <x v="7"/>
    <s v="MAC 2701 MPLS/STP INTL"/>
    <s v="1996 PART 150 - FEBRUARY BIDS"/>
    <d v="2000-03-09T00:00:00"/>
    <n v="42179"/>
    <n v="0"/>
    <n v="10555.71"/>
    <n v="52734.71"/>
  </r>
  <r>
    <s v="E"/>
    <x v="7"/>
    <s v="MAC 2701 MPLS/STP INTL"/>
    <s v="RUNWAY 4/22 RECONSTRUCTION"/>
    <d v="1996-07-12T00:00:00"/>
    <n v="787924"/>
    <n v="0"/>
    <n v="262642.53999999998"/>
    <n v="1050566.54"/>
  </r>
  <r>
    <s v="E"/>
    <x v="7"/>
    <s v="MAC 2701 MPLS/STP INTL"/>
    <s v="RUNWAY 4/22 RECONSTRUCTION"/>
    <d v="1996-08-14T00:00:00"/>
    <n v="587011"/>
    <n v="0"/>
    <n v="195670.35"/>
    <n v="782681.35"/>
  </r>
  <r>
    <s v="E"/>
    <x v="7"/>
    <s v="MAC 2701 MPLS/STP INTL"/>
    <s v="RUNWAY 4/22 RECONSTRUCTION"/>
    <d v="1996-09-11T00:00:00"/>
    <n v="822032"/>
    <n v="0"/>
    <n v="274009.8"/>
    <n v="1096041.8"/>
  </r>
  <r>
    <s v="E"/>
    <x v="7"/>
    <s v="MAC 2701 MPLS/STP INTL"/>
    <s v="RUNWAY 4/22 RECONSTRUCTION"/>
    <d v="1996-10-16T00:00:00"/>
    <n v="218585"/>
    <n v="0"/>
    <n v="72862.259999999995"/>
    <n v="291447.26"/>
  </r>
  <r>
    <s v="E"/>
    <x v="7"/>
    <s v="MAC 2701 MPLS/STP INTL"/>
    <s v="RUNWAY 4/22 RECONSTRUCTION"/>
    <d v="1997-02-21T00:00:00"/>
    <n v="82096"/>
    <n v="0"/>
    <n v="27364.81"/>
    <n v="109460.81"/>
  </r>
  <r>
    <s v="E"/>
    <x v="7"/>
    <s v="MAC 2701 MPLS/STP INTL"/>
    <s v="RUNWAY 4/22 RECONSTRUCTION"/>
    <d v="1998-11-12T00:00:00"/>
    <n v="7352"/>
    <n v="0"/>
    <n v="17869"/>
    <n v="25221"/>
  </r>
  <r>
    <s v="E"/>
    <x v="7"/>
    <s v="MAC 2701 MPLS/STP INTL"/>
    <s v="RUNWAY 4/22 RECONSTRUCTION"/>
    <d v="1999-04-08T00:00:00"/>
    <n v="15621"/>
    <n v="0"/>
    <n v="0"/>
    <n v="15621"/>
  </r>
  <r>
    <s v="E"/>
    <x v="7"/>
    <s v="MAC 2701 MPLS/STP INTL"/>
    <s v="ST. THOMAS/VISITATION SOUND"/>
    <d v="1996-09-20T00:00:00"/>
    <n v="2080231"/>
    <n v="0"/>
    <n v="1532789.65"/>
    <n v="3613020.65"/>
  </r>
  <r>
    <s v="E"/>
    <x v="7"/>
    <s v="MAC 2701 MPLS/STP INTL"/>
    <s v="ST. THOMAS/VISITATION SOUND"/>
    <d v="1996-11-08T00:00:00"/>
    <n v="975427"/>
    <n v="0"/>
    <n v="700445.23"/>
    <n v="1675872.23"/>
  </r>
  <r>
    <s v="E"/>
    <x v="7"/>
    <s v="MAC 2701 MPLS/STP INTL"/>
    <s v="ST. THOMAS/VISITATION SOUND"/>
    <d v="1998-05-13T00:00:00"/>
    <n v="162522"/>
    <n v="0"/>
    <n v="428335.2"/>
    <n v="590857.19999999995"/>
  </r>
  <r>
    <s v="E"/>
    <x v="7"/>
    <s v="MAC 2701 MPLS/STP INTL"/>
    <s v="ST. THOMAS/VISITATION SOUND"/>
    <d v="1999-08-16T00:00:00"/>
    <n v="0"/>
    <n v="0"/>
    <n v="1033549.86"/>
    <n v="1033549.86"/>
  </r>
  <r>
    <s v="E"/>
    <x v="7"/>
    <s v="MAC 2701 MPLS/STP INTL"/>
    <s v="ST. THOMAS/VISITATION SOUND"/>
    <d v="1999-09-16T00:00:00"/>
    <n v="151242"/>
    <n v="0"/>
    <n v="57653"/>
    <n v="208895"/>
  </r>
  <r>
    <s v="E"/>
    <x v="7"/>
    <s v="MAC 2701 MPLS/STP INTL"/>
    <s v="1996 PART 150 - MARCH BIDS"/>
    <d v="1996-10-25T00:00:00"/>
    <n v="1249643"/>
    <n v="0"/>
    <n v="312416.81"/>
    <n v="1562059.81"/>
  </r>
  <r>
    <s v="E"/>
    <x v="7"/>
    <s v="MAC 2701 MPLS/STP INTL"/>
    <s v="1996 PART 150 - MARCH BIDS"/>
    <d v="1997-04-17T00:00:00"/>
    <n v="167882"/>
    <n v="0"/>
    <n v="42063.55"/>
    <n v="209945.55"/>
  </r>
  <r>
    <s v="E"/>
    <x v="7"/>
    <s v="MAC 2701 MPLS/STP INTL"/>
    <s v="1996 PART 150 - MARCH BIDS"/>
    <d v="1999-09-23T00:00:00"/>
    <n v="22207"/>
    <n v="0"/>
    <n v="5554.24"/>
    <n v="27761.239999999998"/>
  </r>
  <r>
    <s v="E"/>
    <x v="7"/>
    <s v="MAC 2701 MPLS/STP INTL"/>
    <s v="1996 PART 150 - MARCH BIDS"/>
    <d v="2000-03-09T00:00:00"/>
    <n v="28358"/>
    <n v="0"/>
    <n v="7092.68"/>
    <n v="35450.68"/>
  </r>
  <r>
    <s v="E"/>
    <x v="7"/>
    <s v="MAC 2701 MPLS/STP INTL"/>
    <s v="1996 PART 150 - APRIL BIDS"/>
    <d v="1996-10-25T00:00:00"/>
    <n v="1043481"/>
    <n v="0"/>
    <n v="260873.83"/>
    <n v="1304354.83"/>
  </r>
  <r>
    <s v="E"/>
    <x v="7"/>
    <s v="MAC 2701 MPLS/STP INTL"/>
    <s v="1996 PART 150 - APRIL BIDS"/>
    <d v="1997-04-17T00:00:00"/>
    <n v="203188"/>
    <n v="0"/>
    <n v="51844.59"/>
    <n v="255032.59"/>
  </r>
  <r>
    <s v="E"/>
    <x v="7"/>
    <s v="MAC 2701 MPLS/STP INTL"/>
    <s v="1996 PART 150 - APRIL BIDS"/>
    <d v="2000-03-09T00:00:00"/>
    <n v="127912"/>
    <n v="0"/>
    <n v="148192.82"/>
    <n v="276104.82"/>
  </r>
  <r>
    <s v="E"/>
    <x v="7"/>
    <s v="MAC 2701 MPLS/STP INTL"/>
    <s v="1996 PART 150 - APRIL BIDS"/>
    <d v="2000-03-09T00:00:00"/>
    <n v="192923"/>
    <n v="0"/>
    <n v="9484"/>
    <n v="202407"/>
  </r>
  <r>
    <s v="E"/>
    <x v="7"/>
    <s v="MAC 2701 MPLS/STP INTL"/>
    <s v="1996 PART 150 - MAY BIDS"/>
    <d v="1997-03-06T00:00:00"/>
    <n v="1222488"/>
    <n v="0"/>
    <n v="307184.7"/>
    <n v="1529672.7"/>
  </r>
  <r>
    <s v="E"/>
    <x v="7"/>
    <s v="MAC 2701 MPLS/STP INTL"/>
    <s v="1996 PART 150 - MAY BIDS"/>
    <d v="2000-03-29T00:00:00"/>
    <n v="144059"/>
    <n v="0"/>
    <n v="90252.69"/>
    <n v="234311.69"/>
  </r>
  <r>
    <s v="E"/>
    <x v="7"/>
    <s v="MAC 2701 MPLS/STP INTL"/>
    <s v="1996 PART 150 - MAY BIDS"/>
    <d v="2000-03-29T00:00:00"/>
    <n v="15950"/>
    <n v="0"/>
    <n v="9250"/>
    <n v="25200"/>
  </r>
  <r>
    <s v="E"/>
    <x v="7"/>
    <s v="MAC 2701 MPLS/STP INTL"/>
    <s v="1996 PART 150 - JUNE BIDS"/>
    <d v="1997-03-06T00:00:00"/>
    <n v="524242"/>
    <n v="0"/>
    <n v="131285.53"/>
    <n v="655527.53"/>
  </r>
  <r>
    <s v="E"/>
    <x v="7"/>
    <s v="MAC 2701 MPLS/STP INTL"/>
    <s v="1996 PART 150 - JUNE BIDS"/>
    <d v="1999-09-23T00:00:00"/>
    <n v="93261"/>
    <n v="0"/>
    <n v="23326.31"/>
    <n v="116587.31"/>
  </r>
  <r>
    <s v="E"/>
    <x v="7"/>
    <s v="MAC 2701 MPLS/STP INTL"/>
    <s v="1996 PART 150 - JUNE BIDS"/>
    <d v="2000-03-10T00:00:00"/>
    <n v="-95085"/>
    <n v="0"/>
    <n v="1135047.6000000001"/>
    <n v="1039962.6000000001"/>
  </r>
  <r>
    <s v="E"/>
    <x v="7"/>
    <s v="MAC 2701 MPLS/STP INTL"/>
    <s v="1997 PART 150 - JANUARY BIDS"/>
    <d v="1998-08-27T00:00:00"/>
    <n v="1464322"/>
    <n v="0"/>
    <n v="366080.59"/>
    <n v="1830402.59"/>
  </r>
  <r>
    <s v="E"/>
    <x v="7"/>
    <s v="MAC 2701 MPLS/STP INTL"/>
    <s v="1997 PART 150 - JANUARY BIDS"/>
    <d v="2000-10-27T00:00:00"/>
    <n v="2579"/>
    <n v="0"/>
    <n v="645.42999999999995"/>
    <n v="3224.43"/>
  </r>
  <r>
    <s v="E"/>
    <x v="7"/>
    <s v="MAC 2701 MPLS/STP INTL"/>
    <s v="RWY 12R/30L RECONSTRUCTION (SEGMENT 1)"/>
    <d v="1998-06-18T00:00:00"/>
    <n v="1697040"/>
    <n v="0"/>
    <n v="1042154.28"/>
    <n v="2739194.2800000003"/>
  </r>
  <r>
    <s v="E"/>
    <x v="7"/>
    <s v="MAC 2701 MPLS/STP INTL"/>
    <s v="RWY 12R/30L RECONSTRUCTION (SEGMENT 1)"/>
    <d v="1998-07-01T00:00:00"/>
    <n v="1830760"/>
    <n v="0"/>
    <n v="1271793.46"/>
    <n v="3102553.46"/>
  </r>
  <r>
    <s v="E"/>
    <x v="7"/>
    <s v="MAC 2701 MPLS/STP INTL"/>
    <s v="RWY 12R/30L RECONSTRUCTION (SEGMENT 1)"/>
    <d v="1998-08-06T00:00:00"/>
    <n v="1569254"/>
    <n v="0"/>
    <n v="1039227.51"/>
    <n v="2608481.5099999998"/>
  </r>
  <r>
    <s v="E"/>
    <x v="7"/>
    <s v="MAC 2701 MPLS/STP INTL"/>
    <s v="RWY 12R/30L RECONSTRUCTION (SEGMENT 1)"/>
    <d v="1998-08-19T00:00:00"/>
    <n v="3802402"/>
    <n v="0"/>
    <n v="2876675.11"/>
    <n v="6679077.1099999994"/>
  </r>
  <r>
    <s v="E"/>
    <x v="7"/>
    <s v="MAC 2701 MPLS/STP INTL"/>
    <s v="RWY 12R/30L RECONSTRUCTION (SEGMENT 1)"/>
    <d v="1998-10-08T00:00:00"/>
    <n v="848247"/>
    <n v="0"/>
    <n v="789795.66"/>
    <n v="1638042.6600000001"/>
  </r>
  <r>
    <s v="E"/>
    <x v="7"/>
    <s v="MAC 2701 MPLS/STP INTL"/>
    <s v="RWY 12R/30L RECONSTRUCTION (SEGMENT 1)"/>
    <d v="1998-11-12T00:00:00"/>
    <n v="63511"/>
    <n v="0"/>
    <n v="245903.35999999999"/>
    <n v="309414.36"/>
  </r>
  <r>
    <s v="E"/>
    <x v="7"/>
    <s v="MAC 2701 MPLS/STP INTL"/>
    <s v="RWY 12R/30L RECONSTRUCTION (SEGMENT 1)"/>
    <d v="1999-01-07T00:00:00"/>
    <n v="260899"/>
    <n v="0"/>
    <n v="284212.36"/>
    <n v="545111.36"/>
  </r>
  <r>
    <s v="E"/>
    <x v="7"/>
    <s v="MAC 2701 MPLS/STP INTL"/>
    <s v="RWY 12R/30L RECONSTRUCTION (SEGMENT 1)"/>
    <d v="2000-07-19T00:00:00"/>
    <n v="15607"/>
    <n v="0"/>
    <n v="212153.18"/>
    <n v="227760.18"/>
  </r>
  <r>
    <s v="E"/>
    <x v="7"/>
    <s v="MAC 2701 MPLS/STP INTL"/>
    <s v="RWY 12R/30L RECONSTRUCTION (SEGMENT 1)"/>
    <d v="2001-08-02T00:00:00"/>
    <n v="18870"/>
    <n v="0"/>
    <n v="109826.27"/>
    <n v="128696.27"/>
  </r>
  <r>
    <s v="E"/>
    <x v="7"/>
    <s v="MAC 2701 MPLS/STP INTL"/>
    <s v="RWY 12R/30L RECONSTRUCTION (SEGMENT 1)"/>
    <d v="2001-09-06T00:00:00"/>
    <n v="115472"/>
    <n v="0"/>
    <n v="0"/>
    <n v="115472"/>
  </r>
  <r>
    <s v="E"/>
    <x v="7"/>
    <s v="MAC 2701 MPLS/STP INTL"/>
    <s v="GEN MILLS AND SO HANGAR DEMOL"/>
    <d v="1973-01-26T00:00:00"/>
    <n v="11611.79"/>
    <n v="11820.99"/>
    <n v="11821"/>
    <n v="35253.78"/>
  </r>
  <r>
    <s v="E"/>
    <x v="7"/>
    <s v="MAC 2701 MPLS/STP INTL"/>
    <s v="KEEWAYDIN SCHOOL-SOUND ABATE."/>
    <d v="1998-04-09T00:00:00"/>
    <n v="1161571"/>
    <n v="0"/>
    <n v="622500"/>
    <n v="1784071"/>
  </r>
  <r>
    <s v="E"/>
    <x v="7"/>
    <s v="MAC 2701 MPLS/STP INTL"/>
    <s v="KEEWAYDIN SCHOOL-SOUND ABATE."/>
    <d v="1999-03-24T00:00:00"/>
    <n v="76635"/>
    <n v="0"/>
    <n v="-17722.53"/>
    <n v="58912.47"/>
  </r>
  <r>
    <s v="E"/>
    <x v="7"/>
    <s v="MAC 2701 MPLS/STP INTL"/>
    <s v="1997 PART 150 - FEBRUARY BIDS"/>
    <d v="1998-08-27T00:00:00"/>
    <n v="1510345"/>
    <n v="0"/>
    <n v="377587.3"/>
    <n v="1887932.3"/>
  </r>
  <r>
    <s v="E"/>
    <x v="7"/>
    <s v="MAC 2701 MPLS/STP INTL"/>
    <s v="1997 PART 150 - MARCH BIDS"/>
    <d v="2000-01-27T00:00:00"/>
    <n v="499942"/>
    <n v="0"/>
    <n v="124986.02"/>
    <n v="624928.02"/>
  </r>
  <r>
    <s v="E"/>
    <x v="7"/>
    <s v="MAC 2701 MPLS/STP INTL"/>
    <s v="1997 PART 150 - MARCH BIDS"/>
    <d v="2000-10-27T00:00:00"/>
    <n v="10665"/>
    <n v="0"/>
    <n v="943093.48"/>
    <n v="953758.48"/>
  </r>
  <r>
    <s v="E"/>
    <x v="7"/>
    <s v="MAC 2701 MPLS/STP INTL"/>
    <s v="1997 PART 150 - MARCH BIDS"/>
    <d v="2000-10-27T00:00:00"/>
    <n v="80282"/>
    <n v="0"/>
    <n v="4186"/>
    <n v="84468"/>
  </r>
  <r>
    <s v="E"/>
    <x v="7"/>
    <s v="MAC 2701 MPLS/STP INTL"/>
    <s v="1997 TAXIWAY-APRON CONSTRUCTION"/>
    <d v="1998-02-05T00:00:00"/>
    <n v="1262026"/>
    <n v="0"/>
    <n v="420676.33"/>
    <n v="1682702.33"/>
  </r>
  <r>
    <s v="E"/>
    <x v="7"/>
    <s v="MAC 2701 MPLS/STP INTL"/>
    <s v="1997 TAXIWAY-APRON CONSTRUCTION"/>
    <d v="1999-03-24T00:00:00"/>
    <n v="87590"/>
    <n v="0"/>
    <n v="41823.67"/>
    <n v="129413.67"/>
  </r>
  <r>
    <s v="E"/>
    <x v="7"/>
    <s v="MAC 2701 MPLS/STP INTL"/>
    <s v="1998 PART 150 - JANUARY BIDS"/>
    <d v="1998-12-16T00:00:00"/>
    <n v="997540"/>
    <n v="0"/>
    <n v="249385.47"/>
    <n v="1246925.47"/>
  </r>
  <r>
    <s v="E"/>
    <x v="7"/>
    <s v="MAC 2701 MPLS/STP INTL"/>
    <s v="1998 PART 150 - JANUARY BIDS"/>
    <d v="2000-09-07T00:00:00"/>
    <n v="31982"/>
    <n v="0"/>
    <n v="7995.53"/>
    <n v="39977.53"/>
  </r>
  <r>
    <s v="E"/>
    <x v="7"/>
    <s v="MAC 2701 MPLS/STP INTL"/>
    <s v="1998 PART 150 - JANUARY BIDS"/>
    <d v="2001-06-18T00:00:00"/>
    <n v="0"/>
    <n v="0"/>
    <n v="11465.93"/>
    <n v="11465.93"/>
  </r>
  <r>
    <s v="E"/>
    <x v="7"/>
    <s v="MAC 2701 MPLS/STP INTL"/>
    <s v="1998 PART 150 - FEBRUARY BIDS"/>
    <d v="1998-12-16T00:00:00"/>
    <n v="1200534"/>
    <n v="0"/>
    <n v="300133.65999999997"/>
    <n v="1500667.66"/>
  </r>
  <r>
    <s v="E"/>
    <x v="7"/>
    <s v="MAC 2701 MPLS/STP INTL"/>
    <s v="1998 PART 150 - FEBRUARY BIDS"/>
    <d v="2000-02-16T00:00:00"/>
    <n v="48689"/>
    <n v="0"/>
    <n v="14613.03"/>
    <n v="63302.03"/>
  </r>
  <r>
    <s v="E"/>
    <x v="7"/>
    <s v="MAC 2701 MPLS/STP INTL"/>
    <s v="1998 PART 150 - FEBRUARY BIDS"/>
    <d v="2001-06-18T00:00:00"/>
    <n v="0"/>
    <n v="0"/>
    <n v="545.11"/>
    <n v="545.11"/>
  </r>
  <r>
    <s v="E"/>
    <x v="7"/>
    <s v="MAC 2701 MPLS/STP INTL"/>
    <s v="MAINTENANCE EQUIPMENT"/>
    <d v="1972-09-06T00:00:00"/>
    <n v="0"/>
    <n v="53583.25"/>
    <n v="53583.25"/>
    <n v="107166.5"/>
  </r>
  <r>
    <s v="E"/>
    <x v="7"/>
    <s v="MAC 2701 MPLS/STP INTL"/>
    <s v="1998 PART 150 - MARCH BIDS"/>
    <d v="1999-01-07T00:00:00"/>
    <n v="1285370"/>
    <n v="0"/>
    <n v="321342.92"/>
    <n v="1606712.92"/>
  </r>
  <r>
    <s v="E"/>
    <x v="7"/>
    <s v="MAC 2701 MPLS/STP INTL"/>
    <s v="1998 PART 150 - MARCH BIDS"/>
    <d v="2000-09-07T00:00:00"/>
    <n v="108743"/>
    <n v="0"/>
    <n v="27185.75"/>
    <n v="135928.75"/>
  </r>
  <r>
    <s v="E"/>
    <x v="7"/>
    <s v="MAC 2701 MPLS/STP INTL"/>
    <s v="1998 PART 150 - MARCH BIDS"/>
    <d v="2001-06-18T00:00:00"/>
    <n v="0"/>
    <n v="0"/>
    <n v="991.36"/>
    <n v="991.36"/>
  </r>
  <r>
    <s v="E"/>
    <x v="7"/>
    <s v="MAC 2701 MPLS/STP INTL"/>
    <s v="1998 PART 150 - APRIL BIDS"/>
    <d v="1999-01-07T00:00:00"/>
    <n v="1196632"/>
    <n v="0"/>
    <n v="409240.62"/>
    <n v="1605872.62"/>
  </r>
  <r>
    <s v="E"/>
    <x v="7"/>
    <s v="MAC 2701 MPLS/STP INTL"/>
    <s v="1998 PART 150 - APRIL BIDS"/>
    <d v="2000-09-07T00:00:00"/>
    <n v="113212"/>
    <n v="0"/>
    <n v="37453.53"/>
    <n v="150665.53"/>
  </r>
  <r>
    <s v="E"/>
    <x v="7"/>
    <s v="MAC 2701 MPLS/STP INTL"/>
    <s v="1998 PART 150 - APRIL BIDS"/>
    <d v="2001-03-22T00:00:00"/>
    <n v="17298"/>
    <n v="0"/>
    <n v="-9615.64"/>
    <n v="7682.3600000000006"/>
  </r>
  <r>
    <s v="E"/>
    <x v="7"/>
    <s v="MAC 2701 MPLS/STP INTL"/>
    <s v="RWY 12R/30L RECONSTRUCTION (SEGMENT 3)"/>
    <d v="1999-06-10T00:00:00"/>
    <n v="1449014"/>
    <n v="0"/>
    <n v="1613968.8"/>
    <n v="3062982.8"/>
  </r>
  <r>
    <s v="E"/>
    <x v="7"/>
    <s v="MAC 2701 MPLS/STP INTL"/>
    <s v="RWY 12R/30L RECONSTRUCTION (SEGMENT 3)"/>
    <d v="1999-07-13T00:00:00"/>
    <n v="1943252"/>
    <n v="0"/>
    <n v="1505087.2"/>
    <n v="3448339.2"/>
  </r>
  <r>
    <s v="E"/>
    <x v="7"/>
    <s v="MAC 2701 MPLS/STP INTL"/>
    <s v="RWY 12R/30L RECONSTRUCTION (SEGMENT 3)"/>
    <d v="1999-08-11T00:00:00"/>
    <n v="1604515"/>
    <n v="0"/>
    <n v="1385105.4"/>
    <n v="2989620.4"/>
  </r>
  <r>
    <s v="E"/>
    <x v="7"/>
    <s v="MAC 2701 MPLS/STP INTL"/>
    <s v="RWY 12R/30L RECONSTRUCTION (SEGMENT 3)"/>
    <d v="1999-09-16T00:00:00"/>
    <n v="4263766"/>
    <n v="0"/>
    <n v="4603229.0999999996"/>
    <n v="8866995.0999999996"/>
  </r>
  <r>
    <s v="E"/>
    <x v="7"/>
    <s v="MAC 2701 MPLS/STP INTL"/>
    <s v="RWY 12R/30L RECONSTRUCTION (SEGMENT 3)"/>
    <d v="1999-11-25T00:00:00"/>
    <n v="1035950"/>
    <n v="0"/>
    <n v="1596112.5"/>
    <n v="2632062.5"/>
  </r>
  <r>
    <s v="E"/>
    <x v="7"/>
    <s v="MAC 2701 MPLS/STP INTL"/>
    <s v="RWY 12R/30L RECONSTRUCTION (SEGMENT 3)"/>
    <d v="2002-07-31T00:00:00"/>
    <n v="134250"/>
    <n v="0"/>
    <n v="1340589.02"/>
    <n v="1474839.02"/>
  </r>
  <r>
    <s v="E"/>
    <x v="7"/>
    <s v="MAC 2701 MPLS/STP INTL"/>
    <s v="RWY 12R/30L RECONSTRUCTION (SEGMENT 3)"/>
    <d v="2003-08-27T00:00:00"/>
    <n v="426257"/>
    <n v="0"/>
    <n v="0"/>
    <n v="426257"/>
  </r>
  <r>
    <s v="E"/>
    <x v="7"/>
    <s v="MAC 2701 MPLS/STP INTL"/>
    <s v="1999 PART 150 - JANUARY BIDS"/>
    <d v="1999-12-09T00:00:00"/>
    <n v="1614723"/>
    <n v="0"/>
    <n v="403681.4"/>
    <n v="2018404.4"/>
  </r>
  <r>
    <s v="E"/>
    <x v="7"/>
    <s v="MAC 2701 MPLS/STP INTL"/>
    <s v="1999 PART 150 - JANUARY BIDS"/>
    <d v="2000-09-07T00:00:00"/>
    <n v="60031"/>
    <n v="0"/>
    <n v="15007.6"/>
    <n v="75038.600000000006"/>
  </r>
  <r>
    <s v="E"/>
    <x v="7"/>
    <s v="MAC 2701 MPLS/STP INTL"/>
    <s v="1999 PART 150 - FEBRUARY BIDS"/>
    <d v="1999-12-09T00:00:00"/>
    <n v="1257453"/>
    <n v="0"/>
    <n v="314364.48"/>
    <n v="1571817.48"/>
  </r>
  <r>
    <s v="E"/>
    <x v="7"/>
    <s v="MAC 2701 MPLS/STP INTL"/>
    <s v="1999 PART 150 - FEBRUARY BIDS"/>
    <d v="2000-09-07T00:00:00"/>
    <n v="68207"/>
    <n v="0"/>
    <n v="17050.52"/>
    <n v="85257.52"/>
  </r>
  <r>
    <s v="E"/>
    <x v="7"/>
    <s v="MAC 2701 MPLS/STP INTL"/>
    <s v="1999 PART 150 - MARCH BIDS"/>
    <d v="1999-12-09T00:00:00"/>
    <n v="1244267"/>
    <n v="0"/>
    <n v="313448.40000000002"/>
    <n v="1557715.4"/>
  </r>
  <r>
    <s v="E"/>
    <x v="7"/>
    <s v="MAC 2701 MPLS/STP INTL"/>
    <s v="1999 PART 150 - MARCH BIDS"/>
    <d v="2000-09-07T00:00:00"/>
    <n v="73621"/>
    <n v="0"/>
    <n v="16023.6"/>
    <n v="89644.6"/>
  </r>
  <r>
    <s v="E"/>
    <x v="7"/>
    <s v="MAC 2701 MPLS/STP INTL"/>
    <s v="1999 RUNWAY 17/35 DEVELOPMENT (LOI)"/>
    <d v="2000-04-18T00:00:00"/>
    <n v="5542709"/>
    <n v="0"/>
    <n v="1847569.8"/>
    <n v="7390278.7999999998"/>
  </r>
  <r>
    <s v="E"/>
    <x v="7"/>
    <s v="MAC 2701 MPLS/STP INTL"/>
    <s v="1999 RUNWAY 17/35 DEVELOPMENT (LOI)"/>
    <d v="2000-07-19T00:00:00"/>
    <n v="588004"/>
    <n v="0"/>
    <n v="196003.25"/>
    <n v="784007.25"/>
  </r>
  <r>
    <s v="E"/>
    <x v="7"/>
    <s v="MAC 2701 MPLS/STP INTL"/>
    <s v="1999 RUNWAY 17/35 DEVELOPMENT (LOI)"/>
    <d v="2001-07-16T00:00:00"/>
    <n v="369287"/>
    <n v="0"/>
    <n v="214206.41"/>
    <n v="583493.41"/>
  </r>
  <r>
    <s v="E"/>
    <x v="7"/>
    <s v="MAC 2701 MPLS/STP INTL"/>
    <s v="1999 PART 150 - APRIL BIDS"/>
    <d v="1999-12-21T00:00:00"/>
    <n v="1202764"/>
    <n v="0"/>
    <n v="300692.21999999997"/>
    <n v="1503456.22"/>
  </r>
  <r>
    <s v="E"/>
    <x v="7"/>
    <s v="MAC 2701 MPLS/STP INTL"/>
    <s v="1999 PART 150 - APRIL BIDS"/>
    <d v="2000-09-07T00:00:00"/>
    <n v="131457"/>
    <n v="0"/>
    <n v="32862.78"/>
    <n v="164319.78"/>
  </r>
  <r>
    <s v="E"/>
    <x v="7"/>
    <s v="MAC 2701 MPLS/STP INTL"/>
    <s v="2000 RUNWAY 17/35 DEVELOPMENT (LOI)"/>
    <d v="2000-11-16T00:00:00"/>
    <n v="8036600"/>
    <n v="0"/>
    <n v="2678868.61"/>
    <n v="10715468.609999999"/>
  </r>
  <r>
    <s v="E"/>
    <x v="7"/>
    <s v="MAC 2701 MPLS/STP INTL"/>
    <s v="2000 RUNWAY 17/35 DEVELOPMENT (LOI)"/>
    <d v="2001-07-16T00:00:00"/>
    <n v="-83733"/>
    <n v="0"/>
    <n v="-27912.95"/>
    <n v="-111645.95"/>
  </r>
  <r>
    <s v="E"/>
    <x v="7"/>
    <s v="MAC 2701 MPLS/STP INTL"/>
    <s v="2000 RUNWAY 17/35 DEVELOPMENT (LOI)"/>
    <d v="2002-02-20T00:00:00"/>
    <n v="1047133"/>
    <n v="0"/>
    <n v="351698.41"/>
    <n v="1398831.41"/>
  </r>
  <r>
    <s v="E"/>
    <x v="7"/>
    <s v="MAC 2701 MPLS/STP INTL"/>
    <s v="1999 PART 150 - MAY BIDS"/>
    <d v="1999-12-21T00:00:00"/>
    <n v="491416"/>
    <n v="0"/>
    <n v="122854.23"/>
    <n v="614270.23"/>
  </r>
  <r>
    <s v="E"/>
    <x v="7"/>
    <s v="MAC 2701 MPLS/STP INTL"/>
    <s v="1999 PART 150 - MAY BIDS"/>
    <d v="2000-09-07T00:00:00"/>
    <n v="17612"/>
    <n v="0"/>
    <n v="8159.38"/>
    <n v="25771.38"/>
  </r>
  <r>
    <s v="E"/>
    <x v="7"/>
    <s v="MAC 2701 MPLS/STP INTL"/>
    <s v="CFR VEHICLES"/>
    <d v="1977-12-02T00:00:00"/>
    <n v="106874.98"/>
    <n v="12043.05"/>
    <n v="21669.91"/>
    <n v="140587.94"/>
  </r>
  <r>
    <s v="E"/>
    <x v="7"/>
    <s v="MAC 2701 MPLS/STP INTL"/>
    <s v="1999 PART 150 - JUNE BIDS"/>
    <d v="2000-04-12T00:00:00"/>
    <n v="772907"/>
    <n v="0"/>
    <n v="193227.38"/>
    <n v="966134.38"/>
  </r>
  <r>
    <s v="E"/>
    <x v="7"/>
    <s v="MAC 2701 MPLS/STP INTL"/>
    <s v="1999 PART 150 - JUNE BIDS"/>
    <d v="2000-09-19T00:00:00"/>
    <n v="421653"/>
    <n v="0"/>
    <n v="107990.02"/>
    <n v="529643.02"/>
  </r>
  <r>
    <s v="E"/>
    <x v="7"/>
    <s v="MAC 2701 MPLS/STP INTL"/>
    <s v="1999 PART 150 - JULY BIDS"/>
    <d v="2000-04-12T00:00:00"/>
    <n v="798075"/>
    <n v="0"/>
    <n v="199518.87"/>
    <n v="997593.87"/>
  </r>
  <r>
    <s v="E"/>
    <x v="7"/>
    <s v="MAC 2701 MPLS/STP INTL"/>
    <s v="1999 PART 150 - JULY BIDS"/>
    <d v="2000-09-19T00:00:00"/>
    <n v="237725"/>
    <n v="0"/>
    <n v="61358.15"/>
    <n v="299083.15000000002"/>
  </r>
  <r>
    <s v="E"/>
    <x v="7"/>
    <s v="MAC 2701 MPLS/STP INTL"/>
    <s v="1999 PART 150 - AUGUST BIDS"/>
    <d v="2000-04-12T00:00:00"/>
    <n v="608546"/>
    <n v="0"/>
    <n v="152137.25"/>
    <n v="760683.25"/>
  </r>
  <r>
    <s v="E"/>
    <x v="7"/>
    <s v="MAC 2701 MPLS/STP INTL"/>
    <s v="1999 PART 150 - AUGUST BIDS"/>
    <d v="2000-09-19T00:00:00"/>
    <n v="187392"/>
    <n v="0"/>
    <n v="47203.46"/>
    <n v="234595.46"/>
  </r>
  <r>
    <s v="E"/>
    <x v="7"/>
    <s v="MAC 2701 MPLS/STP INTL"/>
    <s v="2000 PART 150 - JANUARY BIDS"/>
    <d v="2000-11-02T00:00:00"/>
    <n v="1988130"/>
    <n v="0"/>
    <n v="498840.03"/>
    <n v="2486970.0300000003"/>
  </r>
  <r>
    <s v="E"/>
    <x v="7"/>
    <s v="MAC 2701 MPLS/STP INTL"/>
    <s v="2000 PART 150 - JANUARY BIDS"/>
    <d v="2001-02-14T00:00:00"/>
    <n v="33922"/>
    <n v="0"/>
    <n v="11134.29"/>
    <n v="45056.29"/>
  </r>
  <r>
    <s v="E"/>
    <x v="7"/>
    <s v="MAC 2701 MPLS/STP INTL"/>
    <s v="2000 PART 150 - JANUARY BIDS"/>
    <d v="2001-05-10T00:00:00"/>
    <n v="60852"/>
    <n v="0"/>
    <n v="10751.78"/>
    <n v="71603.78"/>
  </r>
  <r>
    <s v="E"/>
    <x v="7"/>
    <s v="MAC 2701 MPLS/STP INTL"/>
    <s v="2000 PART 150 - JANUARY BIDS"/>
    <d v="2002-07-09T00:00:00"/>
    <n v="0"/>
    <n v="0"/>
    <n v="28597.81"/>
    <n v="28597.81"/>
  </r>
  <r>
    <s v="E"/>
    <x v="7"/>
    <s v="MAC 2701 MPLS/STP INTL"/>
    <s v="2000 PART 150 - FEBRUARY BIDS"/>
    <d v="2000-11-02T00:00:00"/>
    <n v="1774406"/>
    <n v="0"/>
    <n v="482344.69"/>
    <n v="2256750.69"/>
  </r>
  <r>
    <s v="E"/>
    <x v="7"/>
    <s v="MAC 2701 MPLS/STP INTL"/>
    <s v="2000 PART 150 - FEBRUARY BIDS"/>
    <d v="2001-02-14T00:00:00"/>
    <n v="22922"/>
    <n v="0"/>
    <n v="9098.27"/>
    <n v="32020.27"/>
  </r>
  <r>
    <s v="E"/>
    <x v="7"/>
    <s v="MAC 2701 MPLS/STP INTL"/>
    <s v="2000 PART 150 - FEBRUARY BIDS"/>
    <d v="2001-05-10T00:00:00"/>
    <n v="65189"/>
    <n v="0"/>
    <n v="18145.04"/>
    <n v="83334.040000000008"/>
  </r>
  <r>
    <s v="E"/>
    <x v="7"/>
    <s v="MAC 2701 MPLS/STP INTL"/>
    <s v="2000 PART 150 - FEBRUARY BIDS"/>
    <d v="2001-12-17T00:00:00"/>
    <n v="8276"/>
    <n v="0"/>
    <n v="7342.76"/>
    <n v="15618.76"/>
  </r>
  <r>
    <s v="E"/>
    <x v="7"/>
    <s v="MAC 2701 MPLS/STP INTL"/>
    <s v="RUNWAY 17/35 TUNNEL"/>
    <d v="2001-08-17T00:00:00"/>
    <n v="220066"/>
    <n v="0"/>
    <n v="6964759.0300000003"/>
    <n v="7184825.0300000003"/>
  </r>
  <r>
    <s v="E"/>
    <x v="7"/>
    <s v="MAC 2701 MPLS/STP INTL"/>
    <s v="RUNWAY 17/35 TUNNEL"/>
    <d v="2001-09-21T00:00:00"/>
    <n v="228524"/>
    <n v="0"/>
    <n v="611569.04"/>
    <n v="840093.04"/>
  </r>
  <r>
    <s v="E"/>
    <x v="7"/>
    <s v="MAC 2701 MPLS/STP INTL"/>
    <s v="RUNWAY 17/35 TUNNEL"/>
    <d v="2001-12-17T00:00:00"/>
    <n v="71577"/>
    <n v="0"/>
    <n v="403896.78"/>
    <n v="475473.78"/>
  </r>
  <r>
    <s v="E"/>
    <x v="7"/>
    <s v="MAC 2701 MPLS/STP INTL"/>
    <s v="RUNWAY 17/35 TUNNEL"/>
    <d v="2001-12-20T00:00:00"/>
    <n v="178662"/>
    <n v="0"/>
    <n v="344034.12"/>
    <n v="522696.12"/>
  </r>
  <r>
    <s v="E"/>
    <x v="7"/>
    <s v="MAC 2701 MPLS/STP INTL"/>
    <s v="RUNWAY 17/35 TUNNEL"/>
    <d v="2002-02-06T00:00:00"/>
    <n v="130338"/>
    <n v="0"/>
    <n v="724354.68"/>
    <n v="854692.68"/>
  </r>
  <r>
    <s v="E"/>
    <x v="7"/>
    <s v="MAC 2701 MPLS/STP INTL"/>
    <s v="RUNWAY 17/35 TUNNEL"/>
    <d v="2002-05-07T00:00:00"/>
    <n v="1788342"/>
    <n v="0"/>
    <n v="3722630.01"/>
    <n v="5510972.0099999998"/>
  </r>
  <r>
    <s v="E"/>
    <x v="7"/>
    <s v="MAC 2701 MPLS/STP INTL"/>
    <s v="RUNWAY 17/35 TUNNEL"/>
    <d v="2002-09-09T00:00:00"/>
    <n v="1859690"/>
    <n v="0"/>
    <n v="6229409.9199999999"/>
    <n v="8089099.9199999999"/>
  </r>
  <r>
    <s v="E"/>
    <x v="7"/>
    <s v="MAC 2701 MPLS/STP INTL"/>
    <s v="RUNWAY 17/35 TUNNEL"/>
    <d v="2002-11-20T00:00:00"/>
    <n v="243954"/>
    <n v="0"/>
    <n v="1443476.42"/>
    <n v="1687430.42"/>
  </r>
  <r>
    <s v="E"/>
    <x v="7"/>
    <s v="MAC 2701 MPLS/STP INTL"/>
    <s v="RUNWAY 17/35 TUNNEL"/>
    <d v="2003-08-01T00:00:00"/>
    <n v="248482"/>
    <n v="0"/>
    <n v="1425326.79"/>
    <n v="1673808.79"/>
  </r>
  <r>
    <s v="E"/>
    <x v="7"/>
    <s v="MAC 2701 MPLS/STP INTL"/>
    <s v="RUNWAY 17/35 TUNNEL"/>
    <d v="2004-03-19T00:00:00"/>
    <n v="6472"/>
    <n v="0"/>
    <n v="768209.99"/>
    <n v="774681.99"/>
  </r>
  <r>
    <s v="E"/>
    <x v="7"/>
    <s v="MAC 2701 MPLS/STP INTL"/>
    <s v="2000 PART 150 - MARCH BIDS"/>
    <d v="2000-11-09T00:00:00"/>
    <n v="1589411"/>
    <n v="0"/>
    <n v="419733.41"/>
    <n v="2009144.41"/>
  </r>
  <r>
    <s v="E"/>
    <x v="7"/>
    <s v="MAC 2701 MPLS/STP INTL"/>
    <s v="2000 PART 150 - MARCH BIDS"/>
    <d v="2001-02-14T00:00:00"/>
    <n v="125668"/>
    <n v="0"/>
    <n v="32290.69"/>
    <n v="157958.69"/>
  </r>
  <r>
    <s v="E"/>
    <x v="7"/>
    <s v="MAC 2701 MPLS/STP INTL"/>
    <s v="2000 PART 150 - MARCH BIDS"/>
    <d v="2001-05-10T00:00:00"/>
    <n v="51406"/>
    <n v="0"/>
    <n v="13592.47"/>
    <n v="64998.47"/>
  </r>
  <r>
    <s v="E"/>
    <x v="7"/>
    <s v="MAC 2701 MPLS/STP INTL"/>
    <s v="2000 PART 150 - MARCH BIDS"/>
    <d v="2001-12-17T00:00:00"/>
    <n v="23249"/>
    <n v="0"/>
    <n v="18437.86"/>
    <n v="41686.86"/>
  </r>
  <r>
    <s v="E"/>
    <x v="7"/>
    <s v="MAC 2701 MPLS/STP INTL"/>
    <s v="2000 PART 150 - APRIL BIDS"/>
    <d v="2000-11-09T00:00:00"/>
    <n v="1665959"/>
    <n v="0"/>
    <n v="417713.59"/>
    <n v="2083672.59"/>
  </r>
  <r>
    <s v="E"/>
    <x v="7"/>
    <s v="MAC 2701 MPLS/STP INTL"/>
    <s v="2000 PART 150 - APRIL BIDS"/>
    <d v="2001-02-14T00:00:00"/>
    <n v="306879"/>
    <n v="0"/>
    <n v="77377.13"/>
    <n v="384256.13"/>
  </r>
  <r>
    <s v="E"/>
    <x v="7"/>
    <s v="MAC 2701 MPLS/STP INTL"/>
    <s v="2000 PART 150 - APRIL BIDS"/>
    <d v="2001-05-10T00:00:00"/>
    <n v="28916"/>
    <n v="0"/>
    <n v="7309.15"/>
    <n v="36225.15"/>
  </r>
  <r>
    <s v="E"/>
    <x v="7"/>
    <s v="MAC 2701 MPLS/STP INTL"/>
    <s v="2000 PART 150 - APRIL BIDS"/>
    <d v="2001-12-14T00:00:00"/>
    <n v="72904"/>
    <n v="0"/>
    <n v="28612.48"/>
    <n v="101516.48"/>
  </r>
  <r>
    <s v="E"/>
    <x v="7"/>
    <s v="MAC 2701 MPLS/STP INTL"/>
    <s v="2000 PART 150 - MAY BIDS"/>
    <d v="2001-12-17T00:00:00"/>
    <n v="181911"/>
    <n v="0"/>
    <n v="50514.96"/>
    <n v="232425.96"/>
  </r>
  <r>
    <s v="E"/>
    <x v="7"/>
    <s v="MAC 2701 MPLS/STP INTL"/>
    <s v="2000 PART 150 - MAY BIDS"/>
    <d v="2002-07-09T00:00:00"/>
    <n v="0"/>
    <n v="0"/>
    <n v="2918040.3"/>
    <n v="2918040.3"/>
  </r>
  <r>
    <s v="E"/>
    <x v="7"/>
    <s v="MAC 2701 MPLS/STP INTL"/>
    <s v="RUNWAY 30R DEICING PAD"/>
    <d v="2001-10-23T00:00:00"/>
    <n v="6418613"/>
    <n v="0"/>
    <n v="3558442.36"/>
    <n v="9977055.3599999994"/>
  </r>
  <r>
    <s v="E"/>
    <x v="7"/>
    <s v="MAC 2701 MPLS/STP INTL"/>
    <s v="RUNWAY 30R DEICING PAD"/>
    <d v="2001-11-29T00:00:00"/>
    <n v="912650"/>
    <n v="0"/>
    <n v="820259.27"/>
    <n v="1732909.27"/>
  </r>
  <r>
    <s v="E"/>
    <x v="7"/>
    <s v="MAC 2701 MPLS/STP INTL"/>
    <s v="RUNWAY 30R DEICING PAD"/>
    <d v="2002-01-17T00:00:00"/>
    <n v="1578347"/>
    <n v="0"/>
    <n v="1063365.8500000001"/>
    <n v="2641712.85"/>
  </r>
  <r>
    <s v="E"/>
    <x v="7"/>
    <s v="MAC 2701 MPLS/STP INTL"/>
    <s v="RUNWAY 30R DEICING PAD"/>
    <d v="2002-02-06T00:00:00"/>
    <n v="1001051"/>
    <n v="0"/>
    <n v="1623045.53"/>
    <n v="2624096.5300000003"/>
  </r>
  <r>
    <s v="E"/>
    <x v="7"/>
    <s v="MAC 2701 MPLS/STP INTL"/>
    <s v="RUNWAY 30R DEICING PAD"/>
    <d v="2002-03-15T00:00:00"/>
    <n v="152945"/>
    <n v="0"/>
    <n v="-152945"/>
    <n v="0"/>
  </r>
  <r>
    <s v="E"/>
    <x v="7"/>
    <s v="MAC 2701 MPLS/STP INTL"/>
    <s v="RUNWAY 30R DEICING PAD"/>
    <d v="2002-06-10T00:00:00"/>
    <n v="407774"/>
    <n v="0"/>
    <n v="736738.99"/>
    <n v="1144512.99"/>
  </r>
  <r>
    <s v="E"/>
    <x v="7"/>
    <s v="MAC 2701 MPLS/STP INTL"/>
    <s v="RUNWAY 30R DEICING PAD"/>
    <d v="2002-09-09T00:00:00"/>
    <n v="305890"/>
    <n v="0"/>
    <n v="0"/>
    <n v="305890"/>
  </r>
  <r>
    <s v="E"/>
    <x v="7"/>
    <s v="MAC 2701 MPLS/STP INTL"/>
    <s v="RUNWAY 30R DEICING PAD"/>
    <d v="2003-11-04T00:00:00"/>
    <n v="43650"/>
    <n v="0"/>
    <n v="0"/>
    <n v="43650"/>
  </r>
  <r>
    <s v="E"/>
    <x v="7"/>
    <s v="MAC 2701 MPLS/STP INTL"/>
    <s v="RUNWAY 30R DEICING PAD"/>
    <d v="2004-11-30T00:00:00"/>
    <n v="74120"/>
    <n v="0"/>
    <n v="1237602.6000000001"/>
    <n v="1311722.6000000001"/>
  </r>
  <r>
    <s v="E"/>
    <x v="7"/>
    <s v="MAC 2701 MPLS/STP INTL"/>
    <s v="RUNWAY 30R DEICING PAD"/>
    <d v="2005-08-17T00:00:00"/>
    <n v="62886"/>
    <n v="0"/>
    <n v="25191.4"/>
    <n v="88077.4"/>
  </r>
  <r>
    <s v="E"/>
    <x v="7"/>
    <s v="MAC 2701 MPLS/STP INTL"/>
    <s v="2001 LEASE EXTINGUISHMENTS (LOI)"/>
    <d v="2001-12-17T00:00:00"/>
    <n v="10000000"/>
    <n v="0"/>
    <n v="3333632.7"/>
    <n v="13333632.699999999"/>
  </r>
  <r>
    <s v="E"/>
    <x v="7"/>
    <s v="MAC 2701 MPLS/STP INTL"/>
    <s v="2001 PART 150 - JANUARY BIDS"/>
    <d v="2001-09-06T00:00:00"/>
    <n v="1893552"/>
    <n v="0"/>
    <n v="555987.87"/>
    <n v="2449539.87"/>
  </r>
  <r>
    <s v="E"/>
    <x v="7"/>
    <s v="MAC 2701 MPLS/STP INTL"/>
    <s v="2001 PART 150 - JANUARY BIDS"/>
    <d v="2002-02-11T00:00:00"/>
    <n v="56802"/>
    <n v="0"/>
    <n v="109135.05"/>
    <n v="165937.04999999999"/>
  </r>
  <r>
    <s v="E"/>
    <x v="7"/>
    <s v="MAC 2701 MPLS/STP INTL"/>
    <s v="2001 PART 150 - JANUARY BIDS"/>
    <d v="2002-05-07T00:00:00"/>
    <n v="89218"/>
    <n v="0"/>
    <n v="27810.43"/>
    <n v="117028.43"/>
  </r>
  <r>
    <s v="E"/>
    <x v="7"/>
    <s v="MAC 2701 MPLS/STP INTL"/>
    <s v="2001 PART 150 - FEBRUARY BIDS"/>
    <d v="2001-09-14T00:00:00"/>
    <n v="1684930"/>
    <n v="0"/>
    <n v="435220.68"/>
    <n v="2120150.6800000002"/>
  </r>
  <r>
    <s v="E"/>
    <x v="7"/>
    <s v="MAC 2701 MPLS/STP INTL"/>
    <s v="2001 PART 150 - FEBRUARY BIDS"/>
    <d v="2002-02-11T00:00:00"/>
    <n v="444105"/>
    <n v="0"/>
    <n v="482830.47"/>
    <n v="926935.47"/>
  </r>
  <r>
    <s v="E"/>
    <x v="7"/>
    <s v="MAC 2701 MPLS/STP INTL"/>
    <s v="2001 PART 150 - FEBRUARY BIDS"/>
    <d v="2002-05-07T00:00:00"/>
    <n v="92807"/>
    <n v="0"/>
    <n v="41327.11"/>
    <n v="134134.10999999999"/>
  </r>
  <r>
    <s v="E"/>
    <x v="7"/>
    <s v="MAC 2701 MPLS/STP INTL"/>
    <s v="2001 PART 150 - FEBRUARY BIDS"/>
    <d v="2003-04-30T00:00:00"/>
    <n v="6714"/>
    <n v="0"/>
    <n v="2898.94"/>
    <n v="9612.94"/>
  </r>
  <r>
    <s v="E"/>
    <x v="7"/>
    <s v="MAC 2701 MPLS/STP INTL"/>
    <s v="2001 PART 150 - MARCH BIDS"/>
    <d v="2001-09-21T00:00:00"/>
    <n v="752879"/>
    <n v="0"/>
    <n v="188219.79"/>
    <n v="941098.79"/>
  </r>
  <r>
    <s v="E"/>
    <x v="7"/>
    <s v="MAC 2701 MPLS/STP INTL"/>
    <s v="2001 PART 150 - MARCH BIDS"/>
    <d v="2002-02-11T00:00:00"/>
    <n v="1313274"/>
    <n v="0"/>
    <n v="413321.51"/>
    <n v="1726595.51"/>
  </r>
  <r>
    <s v="E"/>
    <x v="7"/>
    <s v="MAC 2701 MPLS/STP INTL"/>
    <s v="2001 PART 150 - MARCH BIDS"/>
    <d v="2002-05-07T00:00:00"/>
    <n v="68910"/>
    <n v="0"/>
    <n v="19848.830000000002"/>
    <n v="88758.83"/>
  </r>
  <r>
    <s v="E"/>
    <x v="7"/>
    <s v="MAC 2701 MPLS/STP INTL"/>
    <s v="2001 PART 150 - MARCH BIDS"/>
    <d v="2003-04-30T00:00:00"/>
    <n v="60605"/>
    <n v="0"/>
    <n v="17638.150000000001"/>
    <n v="78243.149999999994"/>
  </r>
  <r>
    <s v="E"/>
    <x v="7"/>
    <s v="MAC 2701 MPLS/STP INTL"/>
    <s v="2001 PART 150 - APRIL BIDS"/>
    <d v="2001-10-30T00:00:00"/>
    <n v="699094"/>
    <n v="0"/>
    <n v="723338.04"/>
    <n v="1422432.04"/>
  </r>
  <r>
    <s v="E"/>
    <x v="7"/>
    <s v="MAC 2701 MPLS/STP INTL"/>
    <s v="2001 PART 150 - APRIL BIDS"/>
    <d v="2003-04-30T00:00:00"/>
    <n v="479008"/>
    <n v="0"/>
    <n v="1114512.32"/>
    <n v="1593520.32"/>
  </r>
  <r>
    <s v="E"/>
    <x v="7"/>
    <s v="MAC 2701 MPLS/STP INTL"/>
    <s v="2001 PART 150 - APRIL BIDS"/>
    <d v="2003-08-12T00:00:00"/>
    <n v="358102"/>
    <n v="0"/>
    <n v="-347323"/>
    <n v="10779"/>
  </r>
  <r>
    <s v="E"/>
    <x v="7"/>
    <s v="MAC 2701 MPLS/STP INTL"/>
    <s v="2000 PART 150 - MAY &amp; OCT-DEC BIDS"/>
    <d v="2001-10-23T00:00:00"/>
    <n v="7416277"/>
    <n v="0"/>
    <n v="2006548.38"/>
    <n v="9422825.379999999"/>
  </r>
  <r>
    <s v="E"/>
    <x v="7"/>
    <s v="MAC 2701 MPLS/STP INTL"/>
    <s v="2000 PART 150 - MAY &amp; OCT-DEC BIDS"/>
    <d v="2003-08-27T00:00:00"/>
    <n v="239015"/>
    <n v="0"/>
    <n v="71661.919999999998"/>
    <n v="310676.92"/>
  </r>
  <r>
    <s v="E"/>
    <x v="7"/>
    <s v="MAC 2701 MPLS/STP INTL"/>
    <s v="2001 PART 150 - MAY BIDS"/>
    <d v="2002-03-05T00:00:00"/>
    <n v="1464931"/>
    <n v="0"/>
    <n v="540635.89"/>
    <n v="2005566.8900000001"/>
  </r>
  <r>
    <s v="E"/>
    <x v="7"/>
    <s v="MAC 2701 MPLS/STP INTL"/>
    <s v="2001 PART 150 - MAY BIDS"/>
    <d v="2003-08-27T00:00:00"/>
    <n v="-64830"/>
    <n v="0"/>
    <n v="205089.2"/>
    <n v="140259.20000000001"/>
  </r>
  <r>
    <s v="E"/>
    <x v="7"/>
    <s v="MAC 2701 MPLS/STP INTL"/>
    <s v="2001 PART 150 - JUNE BIDS"/>
    <d v="2002-03-05T00:00:00"/>
    <n v="1635306"/>
    <n v="0"/>
    <n v="446951.26"/>
    <n v="2082257.26"/>
  </r>
  <r>
    <s v="E"/>
    <x v="7"/>
    <s v="MAC 2701 MPLS/STP INTL"/>
    <s v="2001 PART 150 - JUNE BIDS"/>
    <d v="2003-08-27T00:00:00"/>
    <n v="13082"/>
    <n v="0"/>
    <n v="139057.79"/>
    <n v="152139.79"/>
  </r>
  <r>
    <s v="E"/>
    <x v="7"/>
    <s v="MAC 2701 MPLS/STP INTL"/>
    <s v="2001 PART 150 - JULY BIDS"/>
    <d v="2002-03-26T00:00:00"/>
    <n v="1640894"/>
    <n v="0"/>
    <n v="443943.8"/>
    <n v="2084837.8"/>
  </r>
  <r>
    <s v="E"/>
    <x v="7"/>
    <s v="MAC 2701 MPLS/STP INTL"/>
    <s v="2001 PART 150 - JULY BIDS"/>
    <d v="2003-08-27T00:00:00"/>
    <n v="175122"/>
    <n v="0"/>
    <n v="161784.5"/>
    <n v="336906.5"/>
  </r>
  <r>
    <s v="E"/>
    <x v="7"/>
    <s v="MAC 2701 MPLS/STP INTL"/>
    <s v="2001 PART 150 - AUGUST BIDS"/>
    <d v="2002-04-08T00:00:00"/>
    <n v="1428208"/>
    <n v="0"/>
    <n v="386399.42"/>
    <n v="1814607.42"/>
  </r>
  <r>
    <s v="E"/>
    <x v="7"/>
    <s v="MAC 2701 MPLS/STP INTL"/>
    <s v="2001 PART 150 - AUGUST BIDS"/>
    <d v="2003-08-27T00:00:00"/>
    <n v="-29989"/>
    <n v="0"/>
    <n v="124187.42"/>
    <n v="94198.42"/>
  </r>
  <r>
    <s v="E"/>
    <x v="7"/>
    <s v="MAC 2701 MPLS/STP INTL"/>
    <s v="2001 PART 150 - SEPTEMBER BIDS"/>
    <d v="2002-04-08T00:00:00"/>
    <n v="737583"/>
    <n v="0"/>
    <n v="311724.95"/>
    <n v="1049307.95"/>
  </r>
  <r>
    <s v="E"/>
    <x v="7"/>
    <s v="MAC 2701 MPLS/STP INTL"/>
    <s v="2001 PART 150 - SEPTEMBER BIDS"/>
    <d v="2003-08-27T00:00:00"/>
    <n v="129137"/>
    <n v="0"/>
    <n v="39335.65"/>
    <n v="168472.65"/>
  </r>
  <r>
    <s v="E"/>
    <x v="7"/>
    <s v="MAC 2701 MPLS/STP INTL"/>
    <s v="2001 PART 150 - SEPTEMBER BIDS"/>
    <d v="2003-08-27T00:00:00"/>
    <n v="1193"/>
    <n v="0"/>
    <n v="2897.27"/>
    <n v="4090.27"/>
  </r>
  <r>
    <s v="E"/>
    <x v="7"/>
    <s v="MAC 2701 MPLS/STP INTL"/>
    <s v="2002 GREEN CONCOURSE APRON MAC 106-1-155"/>
    <d v="2002-09-03T00:00:00"/>
    <n v="0"/>
    <n v="510673.35"/>
    <n v="340448.9"/>
    <n v="851122.25"/>
  </r>
  <r>
    <s v="E"/>
    <x v="7"/>
    <s v="MAC 2701 MPLS/STP INTL"/>
    <s v="2002 GREEN CONCOURSE APRON MAC 106-1-155"/>
    <d v="2003-01-03T00:00:00"/>
    <n v="0"/>
    <n v="382090.57"/>
    <n v="429031.74"/>
    <n v="811122.31"/>
  </r>
  <r>
    <s v="E"/>
    <x v="7"/>
    <s v="MAC 2701 MPLS/STP INTL"/>
    <s v="2002 GREEN CONCOURSE APRON MAC 106-1-155"/>
    <d v="2003-05-13T00:00:00"/>
    <n v="0"/>
    <n v="43158.59"/>
    <n v="56573.51"/>
    <n v="99732.1"/>
  </r>
  <r>
    <s v="E"/>
    <x v="7"/>
    <s v="MAC 2701 MPLS/STP INTL"/>
    <s v="2002 GREEN CONCOURSE APRON MAC 106-1-155"/>
    <d v="2003-11-17T00:00:00"/>
    <n v="0"/>
    <n v="170232.49"/>
    <n v="152790.85"/>
    <n v="323023.33999999997"/>
  </r>
  <r>
    <s v="E"/>
    <x v="7"/>
    <s v="MAC 2701 MPLS/STP INTL"/>
    <s v="2002 GREEN CONCOURSE APRON MAC 106-1-155"/>
    <d v="2003-12-04T00:00:00"/>
    <n v="0"/>
    <n v="163643"/>
    <n v="124868.35"/>
    <n v="288511.34999999998"/>
  </r>
  <r>
    <s v="E"/>
    <x v="7"/>
    <s v="MAC 2701 MPLS/STP INTL"/>
    <s v="FAA SECURITY REQUIREMENTS AFTER 9/11/01"/>
    <d v="2002-10-22T00:00:00"/>
    <n v="432893"/>
    <n v="0"/>
    <n v="0"/>
    <n v="432893"/>
  </r>
  <r>
    <s v="E"/>
    <x v="7"/>
    <s v="MAC 2701 MPLS/STP INTL"/>
    <s v="FAA SECURITY REQUIREMENTS AFTER 9/11/01"/>
    <d v="2002-11-20T00:00:00"/>
    <n v="379445"/>
    <n v="0"/>
    <n v="0"/>
    <n v="379445"/>
  </r>
  <r>
    <s v="E"/>
    <x v="7"/>
    <s v="MAC 2701 MPLS/STP INTL"/>
    <s v="FAA SECURITY REQUIREMENTS AFTER 9/11/01"/>
    <d v="2003-05-08T00:00:00"/>
    <n v="35448"/>
    <n v="0"/>
    <n v="0"/>
    <n v="35448"/>
  </r>
  <r>
    <s v="E"/>
    <x v="7"/>
    <s v="MAC 2701 MPLS/STP INTL"/>
    <s v="FAA SECURITY REQUIREMENTS AFTER 9/11/01"/>
    <d v="2003-07-08T00:00:00"/>
    <n v="247677"/>
    <n v="0"/>
    <n v="0"/>
    <n v="247677"/>
  </r>
  <r>
    <s v="E"/>
    <x v="7"/>
    <s v="MAC 2701 MPLS/STP INTL"/>
    <s v="FAA SECURITY REQUIREMENTS AFTER 9/11/01"/>
    <d v="2003-08-27T00:00:00"/>
    <n v="1776820"/>
    <n v="0"/>
    <n v="0"/>
    <n v="1776820"/>
  </r>
  <r>
    <s v="E"/>
    <x v="7"/>
    <s v="MAC 2701 MPLS/STP INTL"/>
    <s v="2001 PART 150 - OCTOBER BIDS"/>
    <d v="2002-07-08T00:00:00"/>
    <n v="999405"/>
    <n v="0"/>
    <n v="287863.27"/>
    <n v="1287268.27"/>
  </r>
  <r>
    <s v="E"/>
    <x v="7"/>
    <s v="MAC 2701 MPLS/STP INTL"/>
    <s v="2001 PART 150 - OCTOBER BIDS"/>
    <d v="2003-08-27T00:00:00"/>
    <n v="106731"/>
    <n v="0"/>
    <n v="31195.43"/>
    <n v="137926.43"/>
  </r>
  <r>
    <s v="E"/>
    <x v="7"/>
    <s v="MAC 2701 MPLS/STP INTL"/>
    <s v="2001 PART 150 - NOVEMBER BIDS"/>
    <d v="2002-07-08T00:00:00"/>
    <n v="1098245"/>
    <n v="0"/>
    <n v="299688.75"/>
    <n v="1397933.75"/>
  </r>
  <r>
    <s v="E"/>
    <x v="7"/>
    <s v="MAC 2701 MPLS/STP INTL"/>
    <s v="2001 PART 150 - NOVEMBER BIDS"/>
    <d v="2003-08-27T00:00:00"/>
    <n v="219486"/>
    <n v="0"/>
    <n v="56195.15"/>
    <n v="275681.15000000002"/>
  </r>
  <r>
    <s v="E"/>
    <x v="7"/>
    <s v="MAC 2701 MPLS/STP INTL"/>
    <s v="2001 PART 150 - NOVEMBER BIDS"/>
    <d v="2003-08-27T00:00:00"/>
    <n v="1838"/>
    <n v="0"/>
    <n v="1702.55"/>
    <n v="3540.55"/>
  </r>
  <r>
    <s v="E"/>
    <x v="7"/>
    <s v="MAC 2701 MPLS/STP INTL"/>
    <s v="2001 PART 150 - DECEMBER BIDS"/>
    <d v="2002-07-31T00:00:00"/>
    <n v="1376401"/>
    <n v="0"/>
    <n v="673807.14"/>
    <n v="2050208.1400000001"/>
  </r>
  <r>
    <s v="E"/>
    <x v="7"/>
    <s v="MAC 2701 MPLS/STP INTL"/>
    <s v="2001 PART 150 - DECEMBER BIDS"/>
    <d v="2003-08-27T00:00:00"/>
    <n v="86991"/>
    <n v="0"/>
    <n v="22514.25"/>
    <n v="109505.25"/>
  </r>
  <r>
    <s v="E"/>
    <x v="7"/>
    <s v="MAC 2701 MPLS/STP INTL"/>
    <s v="2001 PART 150 - DECEMBER BIDS"/>
    <d v="2003-08-27T00:00:00"/>
    <n v="944651"/>
    <n v="0"/>
    <n v="0"/>
    <n v="944651"/>
  </r>
  <r>
    <s v="E"/>
    <x v="7"/>
    <s v="MAC 2701 MPLS/STP INTL"/>
    <s v="RWY 4-22 RECONST.-SEG. 3 (MAC 106-1-176)"/>
    <d v="2003-03-20T00:00:00"/>
    <n v="3455961"/>
    <n v="0"/>
    <n v="6601678.0599999996"/>
    <n v="10057639.059999999"/>
  </r>
  <r>
    <s v="E"/>
    <x v="7"/>
    <s v="MAC 2701 MPLS/STP INTL"/>
    <s v="RWY 4-22 RECONST.-SEG. 3 (MAC 106-1-176)"/>
    <d v="2003-07-08T00:00:00"/>
    <n v="1426189"/>
    <n v="0"/>
    <n v="380903"/>
    <n v="1807092"/>
  </r>
  <r>
    <s v="E"/>
    <x v="7"/>
    <s v="MAC 2701 MPLS/STP INTL"/>
    <s v="RWY 4-22 RECONST.-SEG. 3 (MAC 106-1-176)"/>
    <d v="2004-08-20T00:00:00"/>
    <n v="0"/>
    <n v="0"/>
    <n v="2513889.79"/>
    <n v="2513889.79"/>
  </r>
  <r>
    <s v="E"/>
    <x v="7"/>
    <s v="MAC 2701 MPLS/STP INTL"/>
    <s v="SECURITY ENHANCEMENTS"/>
    <d v="2003-08-12T00:00:00"/>
    <n v="2114517"/>
    <n v="0"/>
    <n v="618516.44999999995"/>
    <n v="2733033.45"/>
  </r>
  <r>
    <s v="E"/>
    <x v="7"/>
    <s v="MAC 2701 MPLS/STP INTL"/>
    <s v="SECURITY ENHANCEMENTS"/>
    <d v="2003-10-21T00:00:00"/>
    <n v="653287"/>
    <n v="0"/>
    <n v="304085.37"/>
    <n v="957372.37"/>
  </r>
  <r>
    <s v="E"/>
    <x v="7"/>
    <s v="MAC 2701 MPLS/STP INTL"/>
    <s v="SECURITY ENHANCEMENTS"/>
    <d v="2004-10-15T00:00:00"/>
    <n v="1206837"/>
    <n v="0"/>
    <n v="402278.53"/>
    <n v="1609115.53"/>
  </r>
  <r>
    <s v="E"/>
    <x v="7"/>
    <s v="MAC 2701 MPLS/STP INTL"/>
    <s v="SECURITY ENHANCEMENTS"/>
    <d v="2005-09-28T00:00:00"/>
    <n v="239338"/>
    <n v="0"/>
    <n v="150719.28"/>
    <n v="390057.28"/>
  </r>
  <r>
    <s v="E"/>
    <x v="7"/>
    <s v="MAC 2701 MPLS/STP INTL"/>
    <s v="SECURITY ENHANCEMENTS"/>
    <d v="2006-03-08T00:00:00"/>
    <n v="538718"/>
    <n v="0"/>
    <n v="184149.31"/>
    <n v="722867.31"/>
  </r>
  <r>
    <s v="E"/>
    <x v="7"/>
    <s v="MAC 2701 MPLS/STP INTL"/>
    <s v="2002 RUNWAY 17/35 DEVELOPMENT (LOI)"/>
    <d v="2002-09-09T00:00:00"/>
    <n v="12278519"/>
    <n v="0"/>
    <n v="4297222.6399999997"/>
    <n v="16575741.640000001"/>
  </r>
  <r>
    <s v="E"/>
    <x v="7"/>
    <s v="MAC 2701 MPLS/STP INTL"/>
    <s v="2002 RUNWAY 17/35 DEVELOPMENT (LOI)"/>
    <d v="2003-03-20T00:00:00"/>
    <n v="621241"/>
    <n v="0"/>
    <n v="207304.31"/>
    <n v="828545.31"/>
  </r>
  <r>
    <s v="E"/>
    <x v="7"/>
    <s v="MAC 2701 MPLS/STP INTL"/>
    <s v="2002 RUNWAY 17/35 DEVELOPMENT (LOI)"/>
    <d v="2004-03-10T00:00:00"/>
    <n v="2767"/>
    <n v="0"/>
    <n v="333"/>
    <n v="3100"/>
  </r>
  <r>
    <s v="E"/>
    <x v="7"/>
    <s v="MAC 2701 MPLS/STP INTL"/>
    <s v="2002 RUNWAY 17/35 DEVELOPMENT (LOI)"/>
    <d v="2004-11-09T00:00:00"/>
    <n v="97473"/>
    <n v="0"/>
    <n v="91143.62"/>
    <n v="188616.62"/>
  </r>
  <r>
    <s v="E"/>
    <x v="7"/>
    <s v="MAC 2701 MPLS/STP INTL"/>
    <s v="RWY 17-35 INTERSECTION  (MAC 106-7-020)"/>
    <d v="2003-03-07T00:00:00"/>
    <n v="4301950"/>
    <n v="0"/>
    <n v="3701072.92"/>
    <n v="8003022.9199999999"/>
  </r>
  <r>
    <s v="E"/>
    <x v="7"/>
    <s v="MAC 2701 MPLS/STP INTL"/>
    <s v="RWY 17-35 INTERSECTION  (MAC 106-7-020)"/>
    <d v="2003-07-08T00:00:00"/>
    <n v="4374965"/>
    <n v="0"/>
    <n v="274482"/>
    <n v="4649447"/>
  </r>
  <r>
    <s v="E"/>
    <x v="7"/>
    <s v="MAC 2701 MPLS/STP INTL"/>
    <s v="RWY 17-35 INTERSECTION  (MAC 106-7-020)"/>
    <d v="2003-07-08T00:00:00"/>
    <n v="7680"/>
    <n v="0"/>
    <n v="0"/>
    <n v="7680"/>
  </r>
  <r>
    <s v="E"/>
    <x v="7"/>
    <s v="MAC 2701 MPLS/STP INTL"/>
    <s v="MAINTENANCE EQUIPMENT"/>
    <d v="1972-08-16T00:00:00"/>
    <n v="0"/>
    <n v="3832.5"/>
    <n v="3832.5"/>
    <n v="7665"/>
  </r>
  <r>
    <s v="E"/>
    <x v="7"/>
    <s v="MAC 2701 MPLS/STP INTL"/>
    <s v="2002 PART 150 - JAN.-MAR. BIDS"/>
    <d v="2003-06-26T00:00:00"/>
    <n v="1025413"/>
    <n v="0"/>
    <n v="257498.68"/>
    <n v="1282911.68"/>
  </r>
  <r>
    <s v="E"/>
    <x v="7"/>
    <s v="MAC 2701 MPLS/STP INTL"/>
    <s v="2002 PART 150 - JAN.-MAR. BIDS"/>
    <d v="2003-11-04T00:00:00"/>
    <n v="54147"/>
    <n v="0"/>
    <n v="12391.32"/>
    <n v="66538.320000000007"/>
  </r>
  <r>
    <s v="E"/>
    <x v="7"/>
    <s v="MAC 2701 MPLS/STP INTL"/>
    <s v="2002 PART 150 - JAN.-MAR. BIDS"/>
    <d v="2004-12-08T00:00:00"/>
    <n v="222"/>
    <n v="0"/>
    <n v="1261.3499999999999"/>
    <n v="1483.35"/>
  </r>
  <r>
    <s v="E"/>
    <x v="7"/>
    <s v="MAC 2701 MPLS/STP INTL"/>
    <s v="2002 PART 150 - APR.-JUN. BIDS"/>
    <d v="2003-06-26T00:00:00"/>
    <n v="837790"/>
    <n v="0"/>
    <n v="209633.5"/>
    <n v="1047423.5"/>
  </r>
  <r>
    <s v="E"/>
    <x v="7"/>
    <s v="MAC 2701 MPLS/STP INTL"/>
    <s v="2002 PART 150 - APR.-JUN. BIDS"/>
    <d v="2003-11-03T00:00:00"/>
    <n v="46506"/>
    <n v="0"/>
    <n v="11440.5"/>
    <n v="57946.5"/>
  </r>
  <r>
    <s v="E"/>
    <x v="7"/>
    <s v="MAC 2701 MPLS/STP INTL"/>
    <s v="2002 PART 150 - APR.-JUN. BIDS"/>
    <d v="2004-12-08T00:00:00"/>
    <n v="639"/>
    <n v="0"/>
    <n v="355.86"/>
    <n v="994.86"/>
  </r>
  <r>
    <s v="E"/>
    <x v="7"/>
    <s v="MAC 2701 MPLS/STP INTL"/>
    <s v="2002 PART 150 - JUL.-SEP. BIDS"/>
    <d v="2003-06-26T00:00:00"/>
    <n v="1066294"/>
    <n v="0"/>
    <n v="266790.05"/>
    <n v="1333084.05"/>
  </r>
  <r>
    <s v="E"/>
    <x v="7"/>
    <s v="MAC 2701 MPLS/STP INTL"/>
    <s v="2002 PART 150 - JUL.-SEP. BIDS"/>
    <d v="2003-11-04T00:00:00"/>
    <n v="57355"/>
    <n v="0"/>
    <n v="14417.89"/>
    <n v="71772.89"/>
  </r>
  <r>
    <s v="E"/>
    <x v="7"/>
    <s v="MAC 2701 MPLS/STP INTL"/>
    <s v="2002 PART 150 - OCTOBER BIDS"/>
    <d v="2003-06-26T00:00:00"/>
    <n v="943900"/>
    <n v="0"/>
    <n v="236153.95"/>
    <n v="1180053.95"/>
  </r>
  <r>
    <s v="E"/>
    <x v="7"/>
    <s v="MAC 2701 MPLS/STP INTL"/>
    <s v="2002 PART 150 - OCTOBER BIDS"/>
    <d v="2003-11-04T00:00:00"/>
    <n v="68130"/>
    <n v="0"/>
    <n v="17040.02"/>
    <n v="85170.02"/>
  </r>
  <r>
    <s v="E"/>
    <x v="7"/>
    <s v="MAC 2701 MPLS/STP INTL"/>
    <s v="2002 PART 150 - NOVEMBER BIDS"/>
    <d v="2003-06-26T00:00:00"/>
    <n v="577700"/>
    <n v="0"/>
    <n v="145213.87"/>
    <n v="722913.87"/>
  </r>
  <r>
    <s v="E"/>
    <x v="7"/>
    <s v="MAC 2701 MPLS/STP INTL"/>
    <s v="2002 PART 150 - NOVEMBER BIDS"/>
    <d v="2003-11-04T00:00:00"/>
    <n v="483822"/>
    <n v="0"/>
    <n v="120965.78"/>
    <n v="604787.78"/>
  </r>
  <r>
    <s v="E"/>
    <x v="7"/>
    <s v="MAC 2701 MPLS/STP INTL"/>
    <s v="2002 PART 150 - NOVEMBER BIDS"/>
    <d v="2004-11-04T00:00:00"/>
    <n v="44303"/>
    <n v="0"/>
    <n v="10278.35"/>
    <n v="54581.35"/>
  </r>
  <r>
    <s v="E"/>
    <x v="7"/>
    <s v="MAC 2701 MPLS/STP INTL"/>
    <s v="2002 PART 150 - DECEMBER BIDS"/>
    <d v="2003-06-26T00:00:00"/>
    <n v="122037"/>
    <n v="0"/>
    <n v="30509.66"/>
    <n v="152546.66"/>
  </r>
  <r>
    <s v="E"/>
    <x v="7"/>
    <s v="MAC 2701 MPLS/STP INTL"/>
    <s v="2002 PART 150 - DECEMBER BIDS"/>
    <d v="2003-11-04T00:00:00"/>
    <n v="483506"/>
    <n v="0"/>
    <n v="120876.85"/>
    <n v="604382.85"/>
  </r>
  <r>
    <s v="E"/>
    <x v="7"/>
    <s v="MAC 2701 MPLS/STP INTL"/>
    <s v="2002 PART 150 - DECEMBER BIDS"/>
    <d v="2004-11-04T00:00:00"/>
    <n v="14819"/>
    <n v="0"/>
    <n v="7663.91"/>
    <n v="22482.91"/>
  </r>
  <r>
    <s v="E"/>
    <x v="7"/>
    <s v="MAC 2701 MPLS/STP INTL"/>
    <s v="2002 PART 150 - DECEMBER BIDS"/>
    <d v="2004-12-08T00:00:00"/>
    <n v="8417"/>
    <n v="0"/>
    <n v="91197.24"/>
    <n v="99614.24"/>
  </r>
  <r>
    <s v="E"/>
    <x v="7"/>
    <s v="MAC 2701 MPLS/STP INTL"/>
    <s v="RUNWAY 12L CAT II LIGHTING SYSTEM"/>
    <d v="2003-09-12T00:00:00"/>
    <n v="0"/>
    <n v="935955.55"/>
    <n v="623970.38"/>
    <n v="1559925.9300000002"/>
  </r>
  <r>
    <s v="E"/>
    <x v="7"/>
    <s v="MAC 2701 MPLS/STP INTL"/>
    <s v="RUNWAY 12L CAT II LIGHTING SYSTEM"/>
    <d v="2003-10-21T00:00:00"/>
    <n v="0"/>
    <n v="135326.59"/>
    <n v="90217.75"/>
    <n v="225544.34"/>
  </r>
  <r>
    <s v="E"/>
    <x v="7"/>
    <s v="MAC 2701 MPLS/STP INTL"/>
    <s v="RUNWAY 12L CAT II LIGHTING SYSTEM"/>
    <d v="2004-04-12T00:00:00"/>
    <n v="0"/>
    <n v="375636.35"/>
    <n v="250424.2"/>
    <n v="626060.55000000005"/>
  </r>
  <r>
    <s v="E"/>
    <x v="7"/>
    <s v="MAC 2701 MPLS/STP INTL"/>
    <s v="RUNWAY 12L CAT II LIGHTING SYSTEM"/>
    <d v="2005-11-17T00:00:00"/>
    <n v="0"/>
    <n v="164171.51"/>
    <n v="384355.52"/>
    <n v="548527.03"/>
  </r>
  <r>
    <s v="E"/>
    <x v="7"/>
    <s v="MAC 2701 MPLS/STP INTL"/>
    <s v="CHECKED BAGGAGE SCREENING"/>
    <d v="2003-08-27T00:00:00"/>
    <n v="152314"/>
    <n v="0"/>
    <n v="0"/>
    <n v="152314"/>
  </r>
  <r>
    <s v="E"/>
    <x v="7"/>
    <s v="MAC 2701 MPLS/STP INTL"/>
    <s v="CHECKED BAGGAGE SCREENING"/>
    <d v="2004-11-04T00:00:00"/>
    <n v="2693981"/>
    <n v="0"/>
    <n v="0"/>
    <n v="2693981"/>
  </r>
  <r>
    <s v="E"/>
    <x v="7"/>
    <s v="MAC 2701 MPLS/STP INTL"/>
    <s v="CHECKED BAGGAGE SCREENING"/>
    <d v="2006-03-08T00:00:00"/>
    <n v="449366"/>
    <n v="0"/>
    <n v="245326.67"/>
    <n v="694692.67"/>
  </r>
  <r>
    <s v="E"/>
    <x v="7"/>
    <s v="MAC 2701 MPLS/STP INTL"/>
    <s v="CHECKED BAGGAGE SCREENING"/>
    <d v="2006-05-01T00:00:00"/>
    <n v="1902523"/>
    <n v="0"/>
    <n v="31887.02"/>
    <n v="1934410.02"/>
  </r>
  <r>
    <s v="E"/>
    <x v="7"/>
    <s v="MAC 2701 MPLS/STP INTL"/>
    <s v="CHECKED BAGGAGE SCREENING"/>
    <d v="2006-07-11T00:00:00"/>
    <n v="5080958"/>
    <n v="0"/>
    <n v="205971.91"/>
    <n v="5286929.91"/>
  </r>
  <r>
    <s v="E"/>
    <x v="7"/>
    <s v="MAC 2701 MPLS/STP INTL"/>
    <s v="CHECKED BAGGAGE SCREENING"/>
    <d v="2006-08-17T00:00:00"/>
    <n v="2044280"/>
    <n v="0"/>
    <n v="328245.84999999998"/>
    <n v="2372525.85"/>
  </r>
  <r>
    <s v="E"/>
    <x v="7"/>
    <s v="MAC 2701 MPLS/STP INTL"/>
    <s v="RWY 12R DEICING PAD &amp; RWY 30R RSA"/>
    <d v="2003-09-12T00:00:00"/>
    <n v="271822"/>
    <n v="0"/>
    <n v="90607.75"/>
    <n v="362429.75"/>
  </r>
  <r>
    <s v="E"/>
    <x v="7"/>
    <s v="MAC 2701 MPLS/STP INTL"/>
    <s v="RWY 12R DEICING PAD &amp; RWY 30R RSA"/>
    <d v="2003-11-12T00:00:00"/>
    <n v="2032083"/>
    <n v="0"/>
    <n v="677361.22"/>
    <n v="2709444.2199999997"/>
  </r>
  <r>
    <s v="E"/>
    <x v="7"/>
    <s v="MAC 2701 MPLS/STP INTL"/>
    <s v="RWY 12R DEICING PAD &amp; RWY 30R RSA"/>
    <d v="2003-11-21T00:00:00"/>
    <n v="4407903"/>
    <n v="0"/>
    <n v="1469694.56"/>
    <n v="5877597.5600000005"/>
  </r>
  <r>
    <s v="E"/>
    <x v="7"/>
    <s v="MAC 2701 MPLS/STP INTL"/>
    <s v="RWY 12R DEICING PAD &amp; RWY 30R RSA"/>
    <d v="2004-04-07T00:00:00"/>
    <n v="1624991"/>
    <n v="0"/>
    <n v="674254.81"/>
    <n v="2299245.81"/>
  </r>
  <r>
    <s v="E"/>
    <x v="7"/>
    <s v="MAC 2701 MPLS/STP INTL"/>
    <s v="RWY 12R DEICING PAD &amp; RWY 30R RSA"/>
    <d v="2004-08-18T00:00:00"/>
    <n v="753340"/>
    <n v="0"/>
    <n v="250831.28"/>
    <n v="1004171.28"/>
  </r>
  <r>
    <s v="E"/>
    <x v="7"/>
    <s v="MAC 2701 MPLS/STP INTL"/>
    <s v="RWY 12R DEICING PAD &amp; RWY 30R RSA"/>
    <d v="2004-11-04T00:00:00"/>
    <n v="353251"/>
    <n v="0"/>
    <n v="118120.94"/>
    <n v="471371.94"/>
  </r>
  <r>
    <s v="E"/>
    <x v="7"/>
    <s v="MAC 2701 MPLS/STP INTL"/>
    <s v="RWY 12R DEICING PAD &amp; RWY 30R RSA"/>
    <d v="2005-03-25T00:00:00"/>
    <n v="761551"/>
    <n v="0"/>
    <n v="734305.43"/>
    <n v="1495856.4300000002"/>
  </r>
  <r>
    <s v="E"/>
    <x v="7"/>
    <s v="MAC 2701 MPLS/STP INTL"/>
    <s v="RWY 12R DEICING PAD &amp; RWY 30R RSA"/>
    <d v="2005-11-22T00:00:00"/>
    <n v="318214"/>
    <n v="0"/>
    <n v="128296.73"/>
    <n v="446510.73"/>
  </r>
  <r>
    <s v="E"/>
    <x v="7"/>
    <s v="MAC 2701 MPLS/STP INTL"/>
    <s v="RWY 12R DEICING PAD &amp; RWY 30R RSA"/>
    <d v="2006-10-30T00:00:00"/>
    <n v="28424"/>
    <n v="0"/>
    <n v="2547363.08"/>
    <n v="2575787.08"/>
  </r>
  <r>
    <s v="E"/>
    <x v="7"/>
    <s v="MAC 2701 MPLS/STP INTL"/>
    <s v="2003 RUNWAY 17/35 TUNNEL (LOI)"/>
    <d v="2003-09-22T00:00:00"/>
    <n v="11000000"/>
    <n v="0"/>
    <n v="3666666.67"/>
    <n v="14666666.67"/>
  </r>
  <r>
    <s v="E"/>
    <x v="7"/>
    <s v="MAC 2701 MPLS/STP INTL"/>
    <s v="SERVICE ROAD AND FENCING"/>
    <d v="1975-04-14T00:00:00"/>
    <n v="82082"/>
    <n v="81000"/>
    <n v="355059.22"/>
    <n v="518141.22"/>
  </r>
  <r>
    <s v="E"/>
    <x v="7"/>
    <s v="MAC 2701 MPLS/STP INTL"/>
    <s v="2003 RESIDENTIAL SOUND INSULATION"/>
    <d v="2003-10-13T00:00:00"/>
    <n v="1606461"/>
    <n v="0"/>
    <n v="401831.88"/>
    <n v="2008292.88"/>
  </r>
  <r>
    <s v="E"/>
    <x v="7"/>
    <s v="MAC 2701 MPLS/STP INTL"/>
    <s v="2003 RESIDENTIAL SOUND INSULATION"/>
    <d v="2004-03-04T00:00:00"/>
    <n v="2883030"/>
    <n v="0"/>
    <n v="810086.94"/>
    <n v="3693116.94"/>
  </r>
  <r>
    <s v="E"/>
    <x v="7"/>
    <s v="MAC 2701 MPLS/STP INTL"/>
    <s v="2003 RESIDENTIAL SOUND INSULATION"/>
    <d v="2004-10-27T00:00:00"/>
    <n v="1310509"/>
    <n v="0"/>
    <n v="459593.95"/>
    <n v="1770102.95"/>
  </r>
  <r>
    <s v="E"/>
    <x v="7"/>
    <s v="MAC 2701 MPLS/STP INTL"/>
    <s v="RWY 17/35 FUEL FACILITY  (MAC 106-7-039)"/>
    <d v="2004-06-17T00:00:00"/>
    <n v="0"/>
    <n v="272798.63"/>
    <n v="272798.61"/>
    <n v="545597.24"/>
  </r>
  <r>
    <s v="E"/>
    <x v="7"/>
    <s v="MAC 2701 MPLS/STP INTL"/>
    <s v="RWY 17/35 FUEL FACILITY  (MAC 106-7-039)"/>
    <d v="2004-08-17T00:00:00"/>
    <n v="0"/>
    <n v="357176.49"/>
    <n v="357176.47"/>
    <n v="714352.96"/>
  </r>
  <r>
    <s v="E"/>
    <x v="7"/>
    <s v="MAC 2701 MPLS/STP INTL"/>
    <s v="RWY 17/35 FUEL FACILITY  (MAC 106-7-039)"/>
    <d v="2004-10-25T00:00:00"/>
    <n v="0"/>
    <n v="575341.98"/>
    <n v="575341.98"/>
    <n v="1150683.96"/>
  </r>
  <r>
    <s v="E"/>
    <x v="7"/>
    <s v="MAC 2701 MPLS/STP INTL"/>
    <s v="RWY 17/35 FUEL FACILITY  (MAC 106-7-039)"/>
    <d v="2005-11-17T00:00:00"/>
    <n v="0"/>
    <n v="31039.9"/>
    <n v="438755.41"/>
    <n v="469795.31"/>
  </r>
  <r>
    <s v="E"/>
    <x v="7"/>
    <s v="MAC 2701 MPLS/STP INTL"/>
    <s v="2004 RWY 17/35 DEVELOPMENT (LOI)"/>
    <d v="2004-06-18T00:00:00"/>
    <n v="8000000"/>
    <n v="0"/>
    <n v="2691458.99"/>
    <n v="10691458.99"/>
  </r>
  <r>
    <s v="E"/>
    <x v="7"/>
    <s v="MAC 2701 MPLS/STP INTL"/>
    <s v="2004 RESIDENTIAL SOUND INSULATION"/>
    <d v="2005-02-09T00:00:00"/>
    <n v="3959416"/>
    <n v="0"/>
    <n v="990515.37"/>
    <n v="4949931.37"/>
  </r>
  <r>
    <s v="E"/>
    <x v="7"/>
    <s v="MAC 2701 MPLS/STP INTL"/>
    <s v="2004 RESIDENTIAL SOUND INSULATION"/>
    <d v="2005-09-22T00:00:00"/>
    <n v="794400"/>
    <n v="0"/>
    <n v="199637.32"/>
    <n v="994037.32000000007"/>
  </r>
  <r>
    <s v="E"/>
    <x v="7"/>
    <s v="MAC 2701 MPLS/STP INTL"/>
    <s v="2004 RESIDENTIAL SOUND INSULATION"/>
    <d v="2006-07-25T00:00:00"/>
    <n v="639130"/>
    <n v="0"/>
    <n v="159908.67000000001"/>
    <n v="799038.67"/>
  </r>
  <r>
    <s v="E"/>
    <x v="7"/>
    <s v="MAC 2701 MPLS/STP INTL"/>
    <s v="2004 RESIDENTIAL SOUND INSULATION"/>
    <d v="2007-07-19T00:00:00"/>
    <n v="2607054"/>
    <n v="0"/>
    <n v="670577.75"/>
    <n v="3277631.75"/>
  </r>
  <r>
    <s v="E"/>
    <x v="7"/>
    <s v="MAC 2701 MPLS/STP INTL"/>
    <s v="TAXIWAY B &amp; 2004 PAVEMENT RECONSTRUCTION"/>
    <d v="2004-10-27T00:00:00"/>
    <n v="3252079"/>
    <n v="0"/>
    <n v="1574540.16"/>
    <n v="4826619.16"/>
  </r>
  <r>
    <s v="E"/>
    <x v="7"/>
    <s v="MAC 2701 MPLS/STP INTL"/>
    <s v="TAXIWAY B &amp; 2004 PAVEMENT RECONSTRUCTION"/>
    <d v="2005-05-17T00:00:00"/>
    <n v="161278"/>
    <n v="0"/>
    <n v="51198.400000000001"/>
    <n v="212476.4"/>
  </r>
  <r>
    <s v="E"/>
    <x v="7"/>
    <s v="MAC 2701 MPLS/STP INTL"/>
    <s v="TAXIWAY B &amp; 2004 PAVEMENT RECONSTRUCTION"/>
    <d v="2006-05-01T00:00:00"/>
    <n v="1245"/>
    <n v="0"/>
    <n v="527.79999999999995"/>
    <n v="1772.8"/>
  </r>
  <r>
    <s v="E"/>
    <x v="7"/>
    <s v="MAC 2701 MPLS/STP INTL"/>
    <s v="RUNWAY 4/22 VEHICLE TUNNEL"/>
    <d v="2005-01-12T00:00:00"/>
    <n v="511510"/>
    <n v="0"/>
    <n v="170503.67"/>
    <n v="682013.67"/>
  </r>
  <r>
    <s v="E"/>
    <x v="7"/>
    <s v="MAC 2701 MPLS/STP INTL"/>
    <s v="RUNWAY 4/22 VEHICLE TUNNEL"/>
    <d v="2005-02-09T00:00:00"/>
    <n v="1101990"/>
    <n v="0"/>
    <n v="367329.94"/>
    <n v="1469319.94"/>
  </r>
  <r>
    <s v="E"/>
    <x v="7"/>
    <s v="MAC 2701 MPLS/STP INTL"/>
    <s v="RUNWAY 4/22 VEHICLE TUNNEL"/>
    <d v="2005-05-17T00:00:00"/>
    <n v="817150"/>
    <n v="0"/>
    <n v="272384.26"/>
    <n v="1089534.26"/>
  </r>
  <r>
    <s v="E"/>
    <x v="7"/>
    <s v="MAC 2701 MPLS/STP INTL"/>
    <s v="RUNWAY 4/22 VEHICLE TUNNEL"/>
    <d v="2005-09-22T00:00:00"/>
    <n v="510239"/>
    <n v="0"/>
    <n v="170079.05"/>
    <n v="680318.05"/>
  </r>
  <r>
    <s v="E"/>
    <x v="7"/>
    <s v="MAC 2701 MPLS/STP INTL"/>
    <s v="RUNWAY 4/22 VEHICLE TUNNEL"/>
    <d v="2006-02-14T00:00:00"/>
    <n v="1459605"/>
    <n v="0"/>
    <n v="486535.33"/>
    <n v="1946140.33"/>
  </r>
  <r>
    <s v="E"/>
    <x v="7"/>
    <s v="MAC 2701 MPLS/STP INTL"/>
    <s v="RUNWAY 4/22 VEHICLE TUNNEL"/>
    <d v="2006-11-16T00:00:00"/>
    <n v="136074"/>
    <n v="0"/>
    <n v="45357.25"/>
    <n v="181431.25"/>
  </r>
  <r>
    <s v="E"/>
    <x v="7"/>
    <s v="MAC 2701 MPLS/STP INTL"/>
    <s v="RUNWAY 4/22 VEHICLE TUNNEL"/>
    <d v="2008-03-31T00:00:00"/>
    <n v="51041"/>
    <n v="0"/>
    <n v="17281.25"/>
    <n v="68322.25"/>
  </r>
  <r>
    <s v="E"/>
    <x v="7"/>
    <s v="MAC 2701 MPLS/STP INTL"/>
    <s v="RUNWAY 4/22 VEHICLE TUNNEL"/>
    <d v="2008-03-31T00:00:00"/>
    <n v="797"/>
    <n v="0"/>
    <n v="0"/>
    <n v="797"/>
  </r>
  <r>
    <s v="E"/>
    <x v="7"/>
    <s v="MAC 2701 MPLS/STP INTL"/>
    <s v="2005 PAVEMENT RECONSTRUCTION - APRONS"/>
    <d v="2005-11-22T00:00:00"/>
    <n v="0"/>
    <n v="898288.93"/>
    <n v="2223868.84"/>
    <n v="3122157.77"/>
  </r>
  <r>
    <s v="E"/>
    <x v="7"/>
    <s v="MAC 2701 MPLS/STP INTL"/>
    <s v="2005 PAVEMENT RECONSTRUCTION - APRONS"/>
    <d v="2005-11-22T00:00:00"/>
    <n v="321301"/>
    <n v="0"/>
    <n v="0"/>
    <n v="321301"/>
  </r>
  <r>
    <s v="E"/>
    <x v="7"/>
    <s v="MAC 2701 MPLS/STP INTL"/>
    <s v="2005 PAVEMENT RECONSTRUCTION - APRONS"/>
    <d v="2006-05-01T00:00:00"/>
    <n v="0"/>
    <n v="501711.07"/>
    <n v="942059.43"/>
    <n v="1443770.5"/>
  </r>
  <r>
    <s v="E"/>
    <x v="7"/>
    <s v="MAC 2701 MPLS/STP INTL"/>
    <s v="2005 PAVEMENT RECONSTRUCTION - APRONS"/>
    <d v="2006-05-01T00:00:00"/>
    <n v="128652"/>
    <n v="0"/>
    <n v="0"/>
    <n v="128652"/>
  </r>
  <r>
    <s v="E"/>
    <x v="7"/>
    <s v="MAC 2701 MPLS/STP INTL"/>
    <s v="2005 PAVEMENT RECONSTRUCTION - APRONS"/>
    <d v="2007-06-07T00:00:00"/>
    <n v="93829"/>
    <n v="0"/>
    <n v="193735.31"/>
    <n v="287564.31"/>
  </r>
  <r>
    <s v="E"/>
    <x v="7"/>
    <s v="MAC 2701 MPLS/STP INTL"/>
    <s v="2005 PAVEMENT RECONSTRUCTION - APRONS"/>
    <d v="2007-06-07T00:00:00"/>
    <n v="0"/>
    <n v="18722.900000000001"/>
    <n v="0"/>
    <n v="18722.900000000001"/>
  </r>
  <r>
    <s v="E"/>
    <x v="7"/>
    <s v="MAC 2701 MPLS/STP INTL"/>
    <s v="2005 RWY 17/35 DEVELOPMENT (LOI)"/>
    <d v="2005-05-05T00:00:00"/>
    <n v="8000000"/>
    <n v="0"/>
    <n v="9352003.3399999999"/>
    <n v="17352003.34"/>
  </r>
  <r>
    <s v="E"/>
    <x v="7"/>
    <s v="MAC 2701 MPLS/STP INTL"/>
    <s v="2005 RESIDENTIAL SOUND INSULATION"/>
    <d v="2006-02-27T00:00:00"/>
    <n v="1621859"/>
    <n v="0"/>
    <n v="405544.85"/>
    <n v="2027403.85"/>
  </r>
  <r>
    <s v="E"/>
    <x v="7"/>
    <s v="MAC 2701 MPLS/STP INTL"/>
    <s v="2005 RESIDENTIAL SOUND INSULATION"/>
    <d v="2006-11-28T00:00:00"/>
    <n v="2040089"/>
    <n v="0"/>
    <n v="512182.78"/>
    <n v="2552271.7800000003"/>
  </r>
  <r>
    <s v="E"/>
    <x v="7"/>
    <s v="MAC 2701 MPLS/STP INTL"/>
    <s v="2005 RESIDENTIAL SOUND INSULATION"/>
    <d v="2007-11-20T00:00:00"/>
    <n v="174963"/>
    <n v="0"/>
    <n v="43741.21"/>
    <n v="218704.21"/>
  </r>
  <r>
    <s v="E"/>
    <x v="7"/>
    <s v="MAC 2701 MPLS/STP INTL"/>
    <s v="2005 RESIDENTIAL SOUND INSULATION"/>
    <d v="2009-01-16T00:00:00"/>
    <n v="1277426"/>
    <n v="0"/>
    <n v="2119420.84"/>
    <n v="3396846.84"/>
  </r>
  <r>
    <s v="E"/>
    <x v="7"/>
    <s v="MAC 2701 MPLS/STP INTL"/>
    <s v="TWY C/D COMPLEX &amp; TWY Q CONSTRUCTION"/>
    <d v="2005-11-07T00:00:00"/>
    <n v="3335406"/>
    <n v="0"/>
    <n v="1692558.43"/>
    <n v="5027964.43"/>
  </r>
  <r>
    <s v="E"/>
    <x v="7"/>
    <s v="MAC 2701 MPLS/STP INTL"/>
    <s v="TWY C/D COMPLEX &amp; TWY Q CONSTRUCTION"/>
    <d v="2006-05-01T00:00:00"/>
    <n v="2006789"/>
    <n v="0"/>
    <n v="641599.94999999995"/>
    <n v="2648388.9500000002"/>
  </r>
  <r>
    <s v="E"/>
    <x v="7"/>
    <s v="MAC 2701 MPLS/STP INTL"/>
    <s v="TWY C/D COMPLEX &amp; TWY Q CONSTRUCTION"/>
    <d v="2007-06-07T00:00:00"/>
    <n v="288090"/>
    <n v="0"/>
    <n v="120273.04"/>
    <n v="408363.04"/>
  </r>
  <r>
    <s v="E"/>
    <x v="7"/>
    <s v="MAC 2701 MPLS/STP INTL"/>
    <s v="GREEN BELT CONST (LANDSCAPING)"/>
    <d v="1974-12-19T00:00:00"/>
    <n v="101787.21"/>
    <n v="50893.61"/>
    <n v="50893.61"/>
    <n v="203574.43"/>
  </r>
  <r>
    <s v="E"/>
    <x v="7"/>
    <s v="MAC 2701 MPLS/STP INTL"/>
    <s v="RWY 17/35 (LOI) - NORTH END &amp; SOUTH END"/>
    <d v="2006-05-24T00:00:00"/>
    <n v="7130838"/>
    <n v="0"/>
    <n v="2376945.8199999998"/>
    <n v="9507783.8200000003"/>
  </r>
  <r>
    <s v="E"/>
    <x v="7"/>
    <s v="MAC 2701 MPLS/STP INTL"/>
    <s v="RWY 17/35 (LOI) - NORTH END &amp; SOUTH END"/>
    <d v="2007-03-29T00:00:00"/>
    <n v="235287"/>
    <n v="0"/>
    <n v="78429.05"/>
    <n v="313716.05"/>
  </r>
  <r>
    <s v="E"/>
    <x v="7"/>
    <s v="MAC 2701 MPLS/STP INTL"/>
    <s v="RWY 17/35 (LOI) - NORTH END &amp; SOUTH END"/>
    <d v="2008-02-20T00:00:00"/>
    <n v="83875"/>
    <n v="0"/>
    <n v="44625.13"/>
    <n v="128500.13"/>
  </r>
  <r>
    <s v="E"/>
    <x v="7"/>
    <s v="MAC 2701 MPLS/STP INTL"/>
    <s v="RWY 17/35 (LOI) - NORTH END &amp; SOUTH END"/>
    <d v="2008-03-31T00:00:00"/>
    <n v="50000"/>
    <n v="0"/>
    <n v="1.03"/>
    <n v="50001.03"/>
  </r>
  <r>
    <s v="E"/>
    <x v="7"/>
    <s v="MAC 2701 MPLS/STP INTL"/>
    <s v="2006 RESIDENTIAL SOUND INSULATION"/>
    <d v="2007-07-11T00:00:00"/>
    <n v="1202649"/>
    <n v="0"/>
    <n v="300662.95"/>
    <n v="1503311.95"/>
  </r>
  <r>
    <s v="E"/>
    <x v="7"/>
    <s v="MAC 2701 MPLS/STP INTL"/>
    <s v="2006 RESIDENTIAL SOUND INSULATION"/>
    <d v="2008-09-09T00:00:00"/>
    <n v="1398094"/>
    <n v="0"/>
    <n v="349523.38"/>
    <n v="1747617.38"/>
  </r>
  <r>
    <s v="E"/>
    <x v="7"/>
    <s v="MAC 2701 MPLS/STP INTL"/>
    <s v="2006 RESIDENTIAL SOUND INSULATION"/>
    <d v="2009-12-24T00:00:00"/>
    <n v="1026652"/>
    <n v="0"/>
    <n v="260908.04"/>
    <n v="1287560.04"/>
  </r>
  <r>
    <s v="E"/>
    <x v="7"/>
    <s v="MAC 2701 MPLS/STP INTL"/>
    <s v="TWY C/D COMPLEX &amp; TWY M SOUTH EXTENSION"/>
    <d v="2006-11-28T00:00:00"/>
    <n v="5503506"/>
    <n v="0"/>
    <n v="1843463.07"/>
    <n v="7346969.0700000003"/>
  </r>
  <r>
    <s v="E"/>
    <x v="7"/>
    <s v="MAC 2701 MPLS/STP INTL"/>
    <s v="TWY C/D COMPLEX &amp; TWY M SOUTH EXTENSION"/>
    <d v="2007-11-20T00:00:00"/>
    <n v="210848"/>
    <n v="0"/>
    <n v="454220.21"/>
    <n v="665068.21"/>
  </r>
  <r>
    <s v="E"/>
    <x v="7"/>
    <s v="MAC 2701 MPLS/STP INTL"/>
    <s v="TWY C/D COMPLEX &amp; TWY M SOUTH EXTENSION"/>
    <d v="2009-05-13T00:00:00"/>
    <n v="37854"/>
    <n v="0"/>
    <n v="0"/>
    <n v="37854"/>
  </r>
  <r>
    <s v="E"/>
    <x v="7"/>
    <s v="MAC 2701 MPLS/STP INTL"/>
    <s v="2006 PAVEMENT RECONSTRUCTION - APRONS"/>
    <d v="2006-11-28T00:00:00"/>
    <n v="557060"/>
    <n v="406810.89"/>
    <n v="1041182.03"/>
    <n v="2005052.92"/>
  </r>
  <r>
    <s v="E"/>
    <x v="7"/>
    <s v="MAC 2701 MPLS/STP INTL"/>
    <s v="2006 PAVEMENT RECONSTRUCTION - APRONS"/>
    <d v="2007-12-03T00:00:00"/>
    <n v="348997"/>
    <n v="567556.43999999994"/>
    <n v="1474114.44"/>
    <n v="2390667.88"/>
  </r>
  <r>
    <s v="E"/>
    <x v="7"/>
    <s v="MAC 2701 MPLS/STP INTL"/>
    <s v="2006 PAVEMENT RECONSTRUCTION - APRONS"/>
    <d v="2009-08-19T00:00:00"/>
    <n v="50000"/>
    <n v="425632.67"/>
    <n v="434881.65"/>
    <n v="910514.32000000007"/>
  </r>
  <r>
    <s v="E"/>
    <x v="7"/>
    <s v="MAC 2701 MPLS/STP INTL"/>
    <s v="RWY 17/35 SOUTH END &amp; RWY 17 DEICING PAD"/>
    <d v="2008-02-20T00:00:00"/>
    <n v="6950000"/>
    <n v="0"/>
    <n v="3100267.21"/>
    <n v="10050267.210000001"/>
  </r>
  <r>
    <s v="E"/>
    <x v="7"/>
    <s v="MAC 2701 MPLS/STP INTL"/>
    <s v="RWY 17/35 SOUTH END &amp; RWY 17 DEICING PAD"/>
    <d v="2008-03-31T00:00:00"/>
    <n v="50000"/>
    <n v="0"/>
    <n v="74605"/>
    <n v="124605"/>
  </r>
  <r>
    <s v="E"/>
    <x v="7"/>
    <s v="MAC 2701 MPLS/STP INTL"/>
    <s v="2007 PAVEMENT RECONSTRUCTION - APRONS"/>
    <d v="2008-01-11T00:00:00"/>
    <n v="1319939"/>
    <n v="0"/>
    <n v="1049442.18"/>
    <n v="2369381.1799999997"/>
  </r>
  <r>
    <s v="E"/>
    <x v="7"/>
    <s v="MAC 2701 MPLS/STP INTL"/>
    <s v="2007 PAVEMENT RECONSTRUCTION - APRONS"/>
    <d v="2009-08-11T00:00:00"/>
    <n v="30603"/>
    <n v="0"/>
    <n v="58663.75"/>
    <n v="89266.75"/>
  </r>
  <r>
    <s v="E"/>
    <x v="7"/>
    <s v="MAC 2701 MPLS/STP INTL"/>
    <s v="2007 PAVEMENT RECONSTRUCTION - APRONS"/>
    <d v="2010-02-05T00:00:00"/>
    <n v="50000"/>
    <n v="0"/>
    <n v="587870.74"/>
    <n v="637870.74"/>
  </r>
  <r>
    <s v="E"/>
    <x v="7"/>
    <s v="MAC 2701 MPLS/STP INTL"/>
    <s v="2007 PAVEMENT RECONSTRUCTION - APRONS"/>
    <d v="2010-02-05T00:00:00"/>
    <n v="9959"/>
    <n v="0"/>
    <n v="0"/>
    <n v="9959"/>
  </r>
  <r>
    <s v="E"/>
    <x v="7"/>
    <s v="MAC 2701 MPLS/STP INTL"/>
    <s v="TAXIWAY C/D COMPLEX - PHASE III"/>
    <d v="2008-01-11T00:00:00"/>
    <n v="4147533"/>
    <n v="0"/>
    <n v="1740896.51"/>
    <n v="5888429.5099999998"/>
  </r>
  <r>
    <s v="E"/>
    <x v="7"/>
    <s v="MAC 2701 MPLS/STP INTL"/>
    <s v="TAXIWAY C/D COMPLEX - PHASE III"/>
    <d v="2009-08-11T00:00:00"/>
    <n v="39865"/>
    <n v="0"/>
    <n v="144929.06"/>
    <n v="184794.06"/>
  </r>
  <r>
    <s v="E"/>
    <x v="7"/>
    <s v="MAC 2701 MPLS/STP INTL"/>
    <s v="TAXIWAY C/D COMPLEX - PHASE III"/>
    <d v="2010-02-05T00:00:00"/>
    <n v="50000"/>
    <n v="0"/>
    <n v="1147785.53"/>
    <n v="1197785.53"/>
  </r>
  <r>
    <s v="E"/>
    <x v="7"/>
    <s v="MAC 2701 MPLS/STP INTL"/>
    <s v="TAXIWAY C/D COMPLEX - PHASE III"/>
    <d v="2010-02-05T00:00:00"/>
    <n v="218908"/>
    <n v="0"/>
    <n v="0"/>
    <n v="218908"/>
  </r>
  <r>
    <s v="E"/>
    <x v="7"/>
    <s v="MAC 2701 MPLS/STP INTL"/>
    <s v="RUNWAY 12R/30L RECONSTRUCTION - SEG. 2"/>
    <d v="2008-07-29T00:00:00"/>
    <n v="2679737"/>
    <n v="1400000"/>
    <n v="9873365.25"/>
    <n v="13953102.25"/>
  </r>
  <r>
    <s v="E"/>
    <x v="7"/>
    <s v="MAC 2701 MPLS/STP INTL"/>
    <s v="RUNWAY 12R/30L RECONSTRUCTION - SEG. 2"/>
    <d v="2010-02-05T00:00:00"/>
    <n v="1058974"/>
    <n v="0"/>
    <n v="-136387.78"/>
    <n v="922586.22"/>
  </r>
  <r>
    <s v="E"/>
    <x v="7"/>
    <s v="MAC 2701 MPLS/STP INTL"/>
    <s v="RWY 17 DEICING PAD &amp; TWY M CONSTRUCTION"/>
    <d v="2008-10-09T00:00:00"/>
    <n v="5000000"/>
    <n v="0"/>
    <n v="1851902.2"/>
    <n v="6851902.2000000002"/>
  </r>
  <r>
    <s v="E"/>
    <x v="7"/>
    <s v="MAC 2701 MPLS/STP INTL"/>
    <s v="TAXIWAY P RECONSTRUCTION - PHASE 1"/>
    <d v="2009-03-27T00:00:00"/>
    <n v="2914942"/>
    <n v="0"/>
    <n v="976780.77"/>
    <n v="3891722.77"/>
  </r>
  <r>
    <s v="E"/>
    <x v="7"/>
    <s v="MAC 2701 MPLS/STP INTL"/>
    <s v="TAXIWAY P RECONSTRUCTION - PHASE 1"/>
    <d v="2010-11-18T00:00:00"/>
    <n v="15397"/>
    <n v="0"/>
    <n v="0"/>
    <n v="15397"/>
  </r>
  <r>
    <s v="E"/>
    <x v="7"/>
    <s v="MAC 2701 MPLS/STP INTL"/>
    <s v="TAXIWAY P RECONSTRUCTION - PHASE 1"/>
    <d v="2011-06-24T00:00:00"/>
    <n v="34603"/>
    <n v="0"/>
    <n v="11533.23"/>
    <n v="46136.229999999996"/>
  </r>
  <r>
    <s v="E"/>
    <x v="7"/>
    <s v="MAC 2701 MPLS/STP INTL"/>
    <s v="RUNWAY 4-22"/>
    <d v="1974-12-19T00:00:00"/>
    <n v="184833.46"/>
    <n v="93474.559999999998"/>
    <n v="95590.22"/>
    <n v="373898.23999999999"/>
  </r>
  <r>
    <s v="E"/>
    <x v="7"/>
    <s v="MAC 2701 MPLS/STP INTL"/>
    <s v="RUNWAY 12R EMAS"/>
    <d v="2009-03-27T00:00:00"/>
    <n v="1485175"/>
    <n v="0"/>
    <n v="511725"/>
    <n v="1996900"/>
  </r>
  <r>
    <s v="E"/>
    <x v="7"/>
    <s v="MAC 2701 MPLS/STP INTL"/>
    <s v="RUNWAY 12R EMAS"/>
    <d v="2010-01-19T00:00:00"/>
    <n v="50000"/>
    <n v="0"/>
    <n v="0"/>
    <n v="50000"/>
  </r>
  <r>
    <s v="E"/>
    <x v="7"/>
    <s v="MAC 2701 MPLS/STP INTL"/>
    <s v="TWY P - PHASE 2 AND TWY C/D - PHASE 4"/>
    <d v="2009-03-27T00:00:00"/>
    <n v="2391272"/>
    <n v="0"/>
    <n v="1205179.51"/>
    <n v="3596451.51"/>
  </r>
  <r>
    <s v="E"/>
    <x v="7"/>
    <s v="MAC 2701 MPLS/STP INTL"/>
    <s v="TWY P - PHASE 2 AND TWY C/D - PHASE 4"/>
    <d v="2010-11-18T00:00:00"/>
    <n v="118766"/>
    <n v="0"/>
    <n v="39774.01"/>
    <n v="158540.01"/>
  </r>
  <r>
    <s v="E"/>
    <x v="7"/>
    <s v="MAC 2701 MPLS/STP INTL"/>
    <s v="TWY P - PHASE 2 AND TWY C/D - PHASE 4"/>
    <d v="2011-08-16T00:00:00"/>
    <n v="343292"/>
    <n v="0"/>
    <n v="348300.38"/>
    <n v="691592.38"/>
  </r>
  <r>
    <s v="E"/>
    <x v="7"/>
    <s v="MAC 2701 MPLS/STP INTL"/>
    <s v="RWY 17/35 TWY M &amp; TNNL Y-3, W-Y, SVC RDS"/>
    <d v="2009-11-04T00:00:00"/>
    <n v="5000000"/>
    <n v="0"/>
    <n v="1874468.52"/>
    <n v="6874468.5199999996"/>
  </r>
  <r>
    <s v="E"/>
    <x v="7"/>
    <s v="MAC 2701 MPLS/STP INTL"/>
    <s v="TWY C/D COMPLEX - PHASE 5"/>
    <d v="2010-02-11T00:00:00"/>
    <n v="1916194"/>
    <n v="0"/>
    <n v="641937.48"/>
    <n v="2558131.48"/>
  </r>
  <r>
    <s v="E"/>
    <x v="7"/>
    <s v="MAC 2701 MPLS/STP INTL"/>
    <s v="TWY C/D COMPLEX - PHASE 5"/>
    <d v="2011-04-26T00:00:00"/>
    <n v="10000"/>
    <n v="0"/>
    <n v="13460.97"/>
    <n v="23460.97"/>
  </r>
  <r>
    <s v="E"/>
    <x v="7"/>
    <s v="MAC 2701 MPLS/STP INTL"/>
    <s v="TWY C/D COMPLEX - PHASE 5"/>
    <d v="2012-03-06T00:00:00"/>
    <n v="40000"/>
    <n v="0"/>
    <n v="0"/>
    <n v="40000"/>
  </r>
  <r>
    <s v="E"/>
    <x v="7"/>
    <s v="MAC 2701 MPLS/STP INTL"/>
    <s v="RWY 12L/30R RECONSTRUCTION - SEGMENT 2"/>
    <d v="2010-02-11T00:00:00"/>
    <n v="6293754"/>
    <n v="0"/>
    <n v="2097919.2200000002"/>
    <n v="8391673.2200000007"/>
  </r>
  <r>
    <s v="E"/>
    <x v="7"/>
    <s v="MAC 2701 MPLS/STP INTL"/>
    <s v="RWY 12L/30R RECONSTRUCTION - SEGMENT 2"/>
    <d v="2011-05-23T00:00:00"/>
    <n v="1622390"/>
    <n v="0"/>
    <n v="557461.78"/>
    <n v="2179851.7800000003"/>
  </r>
  <r>
    <s v="E"/>
    <x v="7"/>
    <s v="MAC 2701 MPLS/STP INTL"/>
    <s v="RWY 12L/30R RECONSTRUCTION - SEGMENT 2"/>
    <d v="2012-03-06T00:00:00"/>
    <n v="50000"/>
    <n v="0"/>
    <n v="0.36"/>
    <n v="50000.36"/>
  </r>
  <r>
    <s v="E"/>
    <x v="7"/>
    <s v="MAC 2701 MPLS/STP INTL"/>
    <s v="TWY C/D - PHASE 5 &amp; TWY P RECONSTRUCTION"/>
    <d v="2010-03-08T00:00:00"/>
    <n v="1646997"/>
    <n v="0"/>
    <n v="699545.32"/>
    <n v="2346542.3199999998"/>
  </r>
  <r>
    <s v="E"/>
    <x v="7"/>
    <s v="MAC 2701 MPLS/STP INTL"/>
    <s v="TWY C/D - PHASE 5 &amp; TWY P RECONSTRUCTION"/>
    <d v="2011-04-26T00:00:00"/>
    <n v="128510"/>
    <n v="0"/>
    <n v="55079.13"/>
    <n v="183589.13"/>
  </r>
  <r>
    <s v="E"/>
    <x v="7"/>
    <s v="MAC 2701 MPLS/STP INTL"/>
    <s v="TWY C/D - PHASE 5 &amp; TWY P RECONSTRUCTION"/>
    <d v="2011-11-16T00:00:00"/>
    <n v="880199"/>
    <n v="0"/>
    <n v="293400.83"/>
    <n v="1173599.83"/>
  </r>
  <r>
    <s v="E"/>
    <x v="7"/>
    <s v="MAC 2701 MPLS/STP INTL"/>
    <s v="TWY C/D - PHASE 5 &amp; TWY P RECONSTRUCTION"/>
    <d v="2012-01-12T00:00:00"/>
    <n v="537164"/>
    <n v="0"/>
    <n v="211086.47"/>
    <n v="748250.47"/>
  </r>
  <r>
    <s v="E"/>
    <x v="7"/>
    <s v="MAC 2701 MPLS/STP INTL"/>
    <s v="TWY C/D - PHASE 5 &amp; TWY P RECONSTRUCTION"/>
    <d v="2012-12-14T00:00:00"/>
    <n v="19506"/>
    <n v="0"/>
    <n v="21963.21"/>
    <n v="41469.21"/>
  </r>
  <r>
    <s v="E"/>
    <x v="7"/>
    <s v="MAC 2701 MPLS/STP INTL"/>
    <s v="RWY 12L/30R RECONSTRUCTION - SEGMENT 2"/>
    <d v="2010-02-11T00:00:00"/>
    <n v="632263"/>
    <n v="0"/>
    <n v="210754.5"/>
    <n v="843017.5"/>
  </r>
  <r>
    <s v="E"/>
    <x v="7"/>
    <s v="MAC 2701 MPLS/STP INTL"/>
    <s v="RWY 12L/30R RECONSTRUCTION - SEGMENT 2"/>
    <d v="2011-05-23T00:00:00"/>
    <n v="54733"/>
    <n v="0"/>
    <n v="34910.839999999997"/>
    <n v="89643.839999999997"/>
  </r>
  <r>
    <s v="E"/>
    <x v="7"/>
    <s v="MAC 2701 MPLS/STP INTL"/>
    <s v="RWY 12L/30R RECONSTRUCTION - SEGMENT 2"/>
    <d v="2012-03-06T00:00:00"/>
    <n v="50000"/>
    <n v="0"/>
    <n v="0.5"/>
    <n v="50000.5"/>
  </r>
  <r>
    <s v="E"/>
    <x v="7"/>
    <s v="MAC 2701 MPLS/STP INTL"/>
    <s v="TAXIWAY C/D COMPLEX - PHASE 6"/>
    <d v="2010-08-19T00:00:00"/>
    <n v="1565886"/>
    <n v="0"/>
    <n v="647042.14"/>
    <n v="2212928.14"/>
  </r>
  <r>
    <s v="E"/>
    <x v="7"/>
    <s v="MAC 2701 MPLS/STP INTL"/>
    <s v="TAXIWAY C/D COMPLEX - PHASE 6"/>
    <d v="2010-10-22T00:00:00"/>
    <n v="481464"/>
    <n v="0"/>
    <n v="215037.7"/>
    <n v="696501.7"/>
  </r>
  <r>
    <s v="E"/>
    <x v="7"/>
    <s v="MAC 2701 MPLS/STP INTL"/>
    <s v="TAXIWAY C/D COMPLEX - PHASE 6"/>
    <d v="2010-12-22T00:00:00"/>
    <n v="656034"/>
    <n v="0"/>
    <n v="229340.16"/>
    <n v="885374.16"/>
  </r>
  <r>
    <s v="E"/>
    <x v="7"/>
    <s v="MAC 2701 MPLS/STP INTL"/>
    <s v="TAXIWAY C/D COMPLEX - PHASE 6"/>
    <d v="2011-11-17T00:00:00"/>
    <n v="41618"/>
    <n v="0"/>
    <n v="0"/>
    <n v="41618"/>
  </r>
  <r>
    <s v="E"/>
    <x v="7"/>
    <s v="MAC 2701 MPLS/STP INTL"/>
    <s v="TAXIWAY C/D COMPLEX - PHASE 6"/>
    <d v="2012-12-14T00:00:00"/>
    <n v="213680"/>
    <n v="0"/>
    <n v="761888.41"/>
    <n v="975568.41"/>
  </r>
  <r>
    <s v="E"/>
    <x v="7"/>
    <s v="MAC 2701 MPLS/STP INTL"/>
    <s v="TUNNELS Y-3, W-Y, SVC RD W, INFLD SVC RD"/>
    <d v="2010-05-19T00:00:00"/>
    <n v="5000000"/>
    <n v="0"/>
    <n v="2248400.98"/>
    <n v="7248400.9800000004"/>
  </r>
  <r>
    <s v="E"/>
    <x v="7"/>
    <s v="MAC 2701 MPLS/STP INTL"/>
    <s v="RWY 12L/30R RECONSTRUCTION - SEGMENT 2"/>
    <d v="2011-05-23T00:00:00"/>
    <n v="1821115"/>
    <n v="0"/>
    <n v="623705"/>
    <n v="2444820"/>
  </r>
  <r>
    <s v="E"/>
    <x v="7"/>
    <s v="MAC 2701 MPLS/STP INTL"/>
    <s v="RWY 12L/30R RECONSTRUCTION - SEGMENT 2"/>
    <d v="2011-09-16T00:00:00"/>
    <n v="50000"/>
    <n v="0"/>
    <n v="1683.67"/>
    <n v="51683.67"/>
  </r>
  <r>
    <s v="E"/>
    <x v="7"/>
    <s v="MAC 2701 MPLS/STP INTL"/>
    <s v="RWY 12L/30R RECONSTRUCTION - SEGMENT 2"/>
    <d v="2011-09-16T00:00:00"/>
    <n v="5050"/>
    <n v="0"/>
    <n v="0"/>
    <n v="5050"/>
  </r>
  <r>
    <s v="E"/>
    <x v="7"/>
    <s v="MAC 2701 MPLS/STP INTL"/>
    <s v="OIL SPILL CONTROL STRUCTURE"/>
    <d v="1975-08-12T00:00:00"/>
    <n v="55983.56"/>
    <n v="27000"/>
    <n v="30749.7"/>
    <n v="113733.26"/>
  </r>
  <r>
    <s v="E"/>
    <x v="7"/>
    <s v="MAC 2701 MPLS/STP INTL"/>
    <s v="RWY 12L/30R RECONSTRUCTION - SEGMENT 2"/>
    <d v="2011-05-23T00:00:00"/>
    <n v="903543"/>
    <n v="0"/>
    <n v="343651"/>
    <n v="1247194"/>
  </r>
  <r>
    <s v="E"/>
    <x v="7"/>
    <s v="MAC 2701 MPLS/STP INTL"/>
    <s v="RWY 12L/30R RECONSTRUCTION - SEGMENT 2"/>
    <d v="2012-03-06T00:00:00"/>
    <n v="50000"/>
    <n v="0"/>
    <n v="984194.87"/>
    <n v="1034194.87"/>
  </r>
  <r>
    <s v="E"/>
    <x v="7"/>
    <s v="MAC 2701 MPLS/STP INTL"/>
    <s v="PERIMETER GATES SECURITY IMPROVEMENTS"/>
    <d v="2015-01-02T00:00:00"/>
    <n v="1553181"/>
    <n v="0"/>
    <n v="579441.57999999996"/>
    <n v="2132622.58"/>
  </r>
  <r>
    <s v="E"/>
    <x v="7"/>
    <s v="MAC 2701 MPLS/STP INTL"/>
    <s v="TAXIWAY C EXTENSION"/>
    <d v="2015-01-02T00:00:00"/>
    <n v="2437481"/>
    <n v="0"/>
    <n v="944609.8"/>
    <n v="3382090.8"/>
  </r>
  <r>
    <s v="E"/>
    <x v="7"/>
    <s v="MAC 2701 MPLS/STP INTL"/>
    <s v="PAVEMENT RECONSTRUCTION"/>
    <d v="2015-01-02T00:00:00"/>
    <n v="951829"/>
    <n v="0"/>
    <n v="466730.75"/>
    <n v="1418559.75"/>
  </r>
  <r>
    <s v="E"/>
    <x v="7"/>
    <s v="MAC 2701 MPLS/STP INTL"/>
    <s v="PERIM GATES, TWY C EXT, PVMNT RECONSTR"/>
    <d v="2011-12-08T00:00:00"/>
    <n v="3729942"/>
    <n v="0"/>
    <n v="1388922.65"/>
    <n v="5118864.6500000004"/>
  </r>
  <r>
    <s v="E"/>
    <x v="7"/>
    <s v="MAC 2701 MPLS/STP INTL"/>
    <s v="PERIM GATES, TWY C EXT, PVMNT RECONSTR"/>
    <d v="2012-05-04T00:00:00"/>
    <n v="737082"/>
    <n v="0"/>
    <n v="388595.22"/>
    <n v="1125677.22"/>
  </r>
  <r>
    <s v="E"/>
    <x v="7"/>
    <s v="MAC 2701 MPLS/STP INTL"/>
    <s v="PERIM GATES, TWY C EXT, PVMNT RECONSTR"/>
    <d v="2013-05-09T00:00:00"/>
    <n v="480134"/>
    <n v="0"/>
    <n v="837840.17"/>
    <n v="1317974.17"/>
  </r>
  <r>
    <s v="E"/>
    <x v="7"/>
    <s v="MAC 2701 MPLS/STP INTL"/>
    <s v="PERIM GATES, TWY C EXT, PVMNT RECONSTR"/>
    <d v="2015-01-14T00:00:00"/>
    <n v="549685"/>
    <n v="0"/>
    <n v="-401875.84"/>
    <n v="147809.15999999997"/>
  </r>
  <r>
    <s v="E"/>
    <x v="7"/>
    <s v="MAC 2701 MPLS/STP INTL"/>
    <s v="PAVEMENT RECONST. - C CONCOURSE APRON"/>
    <d v="2012-11-09T00:00:00"/>
    <n v="0"/>
    <n v="176800.44"/>
    <n v="104882.93"/>
    <n v="281683.37"/>
  </r>
  <r>
    <s v="E"/>
    <x v="7"/>
    <s v="MAC 2701 MPLS/STP INTL"/>
    <s v="PAVEMENT RECONST. - C CONCOURSE APRON"/>
    <d v="2013-01-03T00:00:00"/>
    <n v="0"/>
    <n v="892527.3"/>
    <n v="664018.31999999995"/>
    <n v="1556545.62"/>
  </r>
  <r>
    <s v="E"/>
    <x v="7"/>
    <s v="MAC 2701 MPLS/STP INTL"/>
    <s v="MSP MASTER PLAN and ALP UPDATE"/>
    <d v="2013-03-11T00:00:00"/>
    <n v="399293"/>
    <n v="0"/>
    <n v="133098.45000000001"/>
    <n v="532391.44999999995"/>
  </r>
  <r>
    <s v="E"/>
    <x v="7"/>
    <s v="MAC 2701 MPLS/STP INTL"/>
    <s v="MSP MASTER PLAN and ALP UPDATE"/>
    <d v="2014-01-10T00:00:00"/>
    <n v="225082"/>
    <n v="0"/>
    <n v="98151.55"/>
    <n v="323233.55"/>
  </r>
  <r>
    <s v="E"/>
    <x v="7"/>
    <s v="MAC 2701 MPLS/STP INTL"/>
    <s v="MSP MASTER PLAN and ALP UPDATE"/>
    <d v="2015-12-21T00:00:00"/>
    <n v="30000"/>
    <n v="0"/>
    <n v="0"/>
    <n v="30000"/>
  </r>
  <r>
    <s v="E"/>
    <x v="7"/>
    <s v="MAC 2701 MPLS/STP INTL"/>
    <s v="MSP MASTER PLAN and ALP UPDATE"/>
    <d v="2016-06-17T00:00:00"/>
    <n v="39375"/>
    <n v="0"/>
    <n v="0"/>
    <n v="39375"/>
  </r>
  <r>
    <s v="E"/>
    <x v="7"/>
    <s v="MAC 2701 MPLS/STP INTL"/>
    <s v="NO. SIDE STORM SEWER/PONDS 3 &amp; 4 ENHANCE"/>
    <d v="2015-03-03T00:00:00"/>
    <n v="2232499"/>
    <n v="0"/>
    <n v="917830.14"/>
    <n v="3150329.14"/>
  </r>
  <r>
    <s v="E"/>
    <x v="7"/>
    <s v="MAC 2701 MPLS/STP INTL"/>
    <s v="NO. SIDE STORM SEWER/PONDS 3 &amp; 4 ENHANCE"/>
    <d v="2016-05-17T00:00:00"/>
    <n v="2064674"/>
    <n v="0"/>
    <n v="777269.65"/>
    <n v="2841943.65"/>
  </r>
  <r>
    <s v="E"/>
    <x v="7"/>
    <s v="MAC 2701 MPLS/STP INTL"/>
    <s v="PONDS 3 &amp; 4 DREDGING"/>
    <d v="2015-03-30T00:00:00"/>
    <n v="428042"/>
    <n v="0"/>
    <n v="142680.82999999999"/>
    <n v="570722.82999999996"/>
  </r>
  <r>
    <s v="E"/>
    <x v="7"/>
    <s v="MAC 2701 MPLS/STP INTL"/>
    <s v="PERIMETER SECURITY IMPROVEMENTS"/>
    <d v="2015-03-30T00:00:00"/>
    <n v="285294"/>
    <n v="0"/>
    <n v="118890.22"/>
    <n v="404184.22"/>
  </r>
  <r>
    <s v="E"/>
    <x v="7"/>
    <s v="MAC 2701 MPLS/STP INTL"/>
    <s v="PONDS 1 &amp; 2 ACCESS CONTROL"/>
    <d v="2015-03-30T00:00:00"/>
    <n v="61945"/>
    <n v="0"/>
    <n v="31803.1"/>
    <n v="93748.1"/>
  </r>
  <r>
    <s v="E"/>
    <x v="7"/>
    <s v="MAC 2701 MPLS/STP INTL"/>
    <s v="RUNWAY 12L/30R TUNNEL IMPROVEMENTS"/>
    <d v="2015-03-30T00:00:00"/>
    <n v="1027756"/>
    <n v="0"/>
    <n v="342585.75"/>
    <n v="1370341.75"/>
  </r>
  <r>
    <s v="E"/>
    <x v="7"/>
    <s v="MAC 2701 MPLS/STP INTL"/>
    <s v="RUNWAY 12L/30R TUNNEL IMPROVEMENTS"/>
    <d v="2016-05-17T00:00:00"/>
    <n v="975632"/>
    <n v="0"/>
    <n v="325211.5"/>
    <n v="1300843.5"/>
  </r>
  <r>
    <s v="E"/>
    <x v="7"/>
    <s v="MAC 2701 MPLS/STP INTL"/>
    <s v="Storm Sewer/Gates/Cncrs C (Fees)/Tunnel"/>
    <d v="2012-11-07T00:00:00"/>
    <n v="1113395"/>
    <n v="0"/>
    <n v="372942.39"/>
    <n v="1486337.3900000001"/>
  </r>
  <r>
    <s v="E"/>
    <x v="7"/>
    <s v="MAC 2701 MPLS/STP INTL"/>
    <s v="Storm Sewer/Gates/Cncrs C (Fees)/Tunnel"/>
    <d v="2013-11-18T00:00:00"/>
    <n v="2354953"/>
    <n v="0"/>
    <n v="872219.59"/>
    <n v="3227172.59"/>
  </r>
  <r>
    <s v="E"/>
    <x v="7"/>
    <s v="MAC 2701 MPLS/STP INTL"/>
    <s v="Storm Sewer/Gates/Cncrs C (Fees)/Tunnel"/>
    <d v="2015-04-07T00:00:00"/>
    <n v="567188"/>
    <n v="0"/>
    <n v="308628.06"/>
    <n v="875816.06"/>
  </r>
  <r>
    <s v="E"/>
    <x v="7"/>
    <s v="MAC 2701 MPLS/STP INTL"/>
    <s v="Storm Sewer/Gates/Cncrs C (Fees)/Tunnel"/>
    <d v="2016-05-23T00:00:00"/>
    <n v="4308"/>
    <n v="0"/>
    <n v="22243.14"/>
    <n v="26551.14"/>
  </r>
  <r>
    <s v="E"/>
    <x v="7"/>
    <s v="MAC 2701 MPLS/STP INTL"/>
    <s v="Storm Sewer/Gates/Cncrs C (Fees)/Tunnel"/>
    <d v="2016-05-23T00:00:00"/>
    <n v="1417630"/>
    <n v="0"/>
    <n v="554010.84"/>
    <n v="1971640.8399999999"/>
  </r>
  <r>
    <s v="E"/>
    <x v="7"/>
    <s v="MAC 2701 MPLS/STP INTL"/>
    <s v="Int'l Arrival Baggage Carousel Extension"/>
    <d v="2015-01-06T00:00:00"/>
    <n v="0"/>
    <n v="1925000"/>
    <n v="1352998.65"/>
    <n v="3277998.65"/>
  </r>
  <r>
    <s v="E"/>
    <x v="7"/>
    <s v="MAC 2701 MPLS/STP INTL"/>
    <s v="Expand Apron at Terminal #2"/>
    <d v="2013-12-23T00:00:00"/>
    <n v="3929929"/>
    <n v="0"/>
    <n v="1935422.6"/>
    <n v="5865351.5999999996"/>
  </r>
  <r>
    <s v="E"/>
    <x v="7"/>
    <s v="MAC 2701 MPLS/STP INTL"/>
    <s v="Expand Apron at Terminal #2"/>
    <d v="2015-03-25T00:00:00"/>
    <n v="1205557"/>
    <n v="0"/>
    <n v="772540.26"/>
    <n v="1978097.26"/>
  </r>
  <r>
    <s v="E"/>
    <x v="7"/>
    <s v="MAC 2701 MPLS/STP INTL"/>
    <s v="Expand Apron at Terminal #2"/>
    <d v="2016-10-10T00:00:00"/>
    <n v="1034611"/>
    <n v="0"/>
    <n v="684176.27"/>
    <n v="1718787.27"/>
  </r>
  <r>
    <s v="E"/>
    <x v="7"/>
    <s v="MAC 2701 MPLS/STP INTL"/>
    <s v="Expand Apron at Terminal #2"/>
    <d v="2017-07-13T00:00:00"/>
    <n v="297359"/>
    <n v="0"/>
    <n v="14847.3"/>
    <n v="312206.3"/>
  </r>
  <r>
    <s v="E"/>
    <x v="7"/>
    <s v="MAC 2701 MPLS/STP INTL"/>
    <s v="Pavement Reconstruct - &quot;C&quot; Concrs Apron"/>
    <d v="2014-09-15T00:00:00"/>
    <n v="928842"/>
    <n v="0"/>
    <n v="544692.47999999998"/>
    <n v="1473534.48"/>
  </r>
  <r>
    <s v="E"/>
    <x v="7"/>
    <s v="MAC 2701 MPLS/STP INTL"/>
    <s v="Pavement Reconstruct - &quot;C&quot; Concrs Apron"/>
    <d v="2016-03-14T00:00:00"/>
    <n v="69006"/>
    <n v="0"/>
    <n v="0"/>
    <n v="69006"/>
  </r>
  <r>
    <s v="E"/>
    <x v="7"/>
    <s v="MAC 2701 MPLS/STP INTL"/>
    <s v="Prepare a Sustainable Management Plan"/>
    <d v="2014-09-11T00:00:00"/>
    <n v="30851"/>
    <n v="0"/>
    <n v="10284.379999999999"/>
    <n v="41135.379999999997"/>
  </r>
  <r>
    <s v="E"/>
    <x v="7"/>
    <s v="MAC 2701 MPLS/STP INTL"/>
    <s v="Prepare a Sustainable Management Plan"/>
    <d v="2015-10-07T00:00:00"/>
    <n v="162863"/>
    <n v="0"/>
    <n v="54287.71"/>
    <n v="217150.71"/>
  </r>
  <r>
    <s v="E"/>
    <x v="7"/>
    <s v="MAC 2701 MPLS/STP INTL"/>
    <s v="Prepare a Sustainable Management Plan"/>
    <d v="2016-02-04T00:00:00"/>
    <n v="89516"/>
    <n v="0"/>
    <n v="29838.04"/>
    <n v="119354.04000000001"/>
  </r>
  <r>
    <s v="E"/>
    <x v="7"/>
    <s v="MAC 2701 MPLS/STP INTL"/>
    <s v="Prepare a Sustainable Management Plan"/>
    <d v="2016-07-12T00:00:00"/>
    <n v="122781"/>
    <n v="0"/>
    <n v="40927.050000000003"/>
    <n v="163708.04999999999"/>
  </r>
  <r>
    <s v="E"/>
    <x v="7"/>
    <s v="MAC 2701 MPLS/STP INTL"/>
    <s v="Prepare a Sustainable Management Plan"/>
    <d v="2017-04-21T00:00:00"/>
    <n v="51750"/>
    <n v="0"/>
    <n v="0"/>
    <n v="51750"/>
  </r>
  <r>
    <s v="E"/>
    <x v="7"/>
    <s v="MAC 2701 MPLS/STP INTL"/>
    <s v="Prepare a Sustainable Management Plan"/>
    <d v="2017-04-21T00:00:00"/>
    <n v="59739"/>
    <n v="0"/>
    <n v="37162.82"/>
    <n v="96901.82"/>
  </r>
  <r>
    <s v="E"/>
    <x v="7"/>
    <s v="MAC 2701 MPLS/STP INTL"/>
    <s v="Reconstruct Terminal 1, Concourse &quot;C&quot; Concrete Apron"/>
    <d v="2015-02-04T00:00:00"/>
    <n v="1264555"/>
    <n v="0"/>
    <n v="509201.85"/>
    <n v="1773756.85"/>
  </r>
  <r>
    <s v="E"/>
    <x v="7"/>
    <s v="MAC 2701 MPLS/STP INTL"/>
    <s v="Reconstruct Terminal 1, Concourse &quot;C&quot; Concrete Apron"/>
    <d v="2016-09-20T00:00:00"/>
    <n v="838863"/>
    <n v="0"/>
    <n v="580702.68000000005"/>
    <n v="1419565.6800000002"/>
  </r>
  <r>
    <s v="E"/>
    <x v="7"/>
    <s v="MAC 2701 MPLS/STP INTL"/>
    <s v="Reconstruct Terminal 1, Concourse &quot;C&quot; Concrete Apron"/>
    <d v="2017-01-20T00:00:00"/>
    <n v="184580"/>
    <n v="0"/>
    <n v="0"/>
    <n v="184580"/>
  </r>
  <r>
    <s v="E"/>
    <x v="7"/>
    <s v="MAC 2701 MPLS/STP INTL"/>
    <s v="FIRE-RESCUE TRUCKS"/>
    <d v="1977-11-25T00:00:00"/>
    <n v="106874.98"/>
    <n v="12043.05"/>
    <n v="21669.91"/>
    <n v="140587.94"/>
  </r>
  <r>
    <s v="E"/>
    <x v="7"/>
    <s v="MAC 2701 MPLS/STP INTL"/>
    <s v="Ground ADS-B Out - Squitter Equipment"/>
    <d v="2015-08-31T00:00:00"/>
    <n v="134325"/>
    <n v="0"/>
    <n v="49750"/>
    <n v="184075"/>
  </r>
  <r>
    <s v="E"/>
    <x v="7"/>
    <s v="MAC 2701 MPLS/STP INTL"/>
    <s v="Ground ADS-B Out - Squitter Equipment"/>
    <d v="2015-10-29T00:00:00"/>
    <n v="14925"/>
    <n v="0"/>
    <n v="0"/>
    <n v="14925"/>
  </r>
  <r>
    <s v="E"/>
    <x v="7"/>
    <s v="MAC 2701 MPLS/STP INTL"/>
    <s v="Reconstruction of Aprons at Concourse &quot;C&quot; - Gates C3 to C10"/>
    <d v="2016-02-04T00:00:00"/>
    <n v="4345301"/>
    <n v="0"/>
    <n v="2360713.0099999998"/>
    <n v="6706014.0099999998"/>
  </r>
  <r>
    <s v="E"/>
    <x v="7"/>
    <s v="MAC 2701 MPLS/STP INTL"/>
    <s v="Reconstruction of Aprons at Concourse &quot;C&quot; - Gates C3 to C10"/>
    <d v="2017-05-09T00:00:00"/>
    <n v="742385"/>
    <n v="0"/>
    <n v="496965.95"/>
    <n v="1239350.95"/>
  </r>
  <r>
    <s v="E"/>
    <x v="7"/>
    <s v="MAC 2701 MPLS/STP INTL"/>
    <s v="2015 Passenger Boarding Bridge Replacement"/>
    <d v="1899-12-30T00:00:00"/>
    <n v="0"/>
    <n v="443034.49"/>
    <n v="334828.52"/>
    <n v="777863.01"/>
  </r>
  <r>
    <s v="E"/>
    <x v="7"/>
    <s v="MAC 2701 MPLS/STP INTL"/>
    <s v="2015 Passenger Boarding Bridge Replacement"/>
    <d v="2016-01-13T00:00:00"/>
    <n v="0"/>
    <n v="338075.49"/>
    <n v="282539.75"/>
    <n v="620615.24"/>
  </r>
  <r>
    <s v="E"/>
    <x v="7"/>
    <s v="MAC 2701 MPLS/STP INTL"/>
    <s v="2015 Passenger Boarding Bridge Replacement"/>
    <d v="2017-07-25T00:00:00"/>
    <n v="0"/>
    <n v="1718889.6"/>
    <n v="1356387.13"/>
    <n v="3075276.73"/>
  </r>
  <r>
    <s v="E"/>
    <x v="7"/>
    <s v="MAC 2701 MPLS/STP INTL"/>
    <s v="Perimeter Gate Security Improvements"/>
    <d v="2017-01-20T00:00:00"/>
    <n v="444261"/>
    <n v="0"/>
    <n v="163142.20000000001"/>
    <n v="607403.19999999995"/>
  </r>
  <r>
    <s v="E"/>
    <x v="7"/>
    <s v="MAC 2701 MPLS/STP INTL"/>
    <s v="Perimeter Gate Security Improvements"/>
    <d v="2018-05-24T00:00:00"/>
    <n v="49363"/>
    <n v="0"/>
    <n v="13311.42"/>
    <n v="62674.42"/>
  </r>
  <r>
    <s v="E"/>
    <x v="7"/>
    <s v="MAC 2701 MPLS/STP INTL"/>
    <s v="Perimeter Gate Security Improvements"/>
    <d v="2018-05-24T00:00:00"/>
    <n v="3572"/>
    <n v="0"/>
    <n v="0"/>
    <n v="3572"/>
  </r>
  <r>
    <s v="E"/>
    <x v="7"/>
    <s v="MAC 2701 MPLS/STP INTL"/>
    <s v="Passenger Boarding Bridge Replacements -  Gates D5 and E4"/>
    <d v="1899-12-30T00:00:00"/>
    <n v="0"/>
    <n v="62499.59"/>
    <n v="52105.01"/>
    <n v="114604.6"/>
  </r>
  <r>
    <s v="E"/>
    <x v="7"/>
    <s v="MAC 2701 MPLS/STP INTL"/>
    <s v="Passenger Boarding Bridge Replacements -  Gates D5 and E4"/>
    <d v="2017-07-18T00:00:00"/>
    <n v="0"/>
    <n v="1187500.4099999999"/>
    <n v="989995.16"/>
    <n v="2177495.5699999998"/>
  </r>
  <r>
    <s v="E"/>
    <x v="7"/>
    <s v="MAC 2701 MPLS/STP INTL"/>
    <s v="2017 Runway 12R/30L Tunnel Drainage Improvements"/>
    <d v="1899-12-30T00:00:00"/>
    <n v="48879"/>
    <n v="0"/>
    <n v="21373.200000000001"/>
    <n v="70252.2"/>
  </r>
  <r>
    <s v="E"/>
    <x v="7"/>
    <s v="MAC 2701 MPLS/STP INTL"/>
    <s v="2017 Runway 12R/30L Tunnel Drainage Improvements"/>
    <d v="2019-05-02T00:00:00"/>
    <n v="96240"/>
    <n v="0"/>
    <n v="32080"/>
    <n v="128320"/>
  </r>
  <r>
    <s v="E"/>
    <x v="7"/>
    <s v="MAC 2701 MPLS/STP INTL"/>
    <s v="Taxiway B/Q Centerline Lights"/>
    <d v="1899-12-30T00:00:00"/>
    <n v="0"/>
    <n v="0"/>
    <n v="719460.24"/>
    <n v="719460.24"/>
  </r>
  <r>
    <s v="E"/>
    <x v="7"/>
    <s v="MAC 2701 MPLS/STP INTL"/>
    <s v="Taxiway B/Q Centerline Lights"/>
    <d v="1899-12-30T00:00:00"/>
    <n v="0"/>
    <n v="0"/>
    <n v="322308.92"/>
    <n v="322308.92"/>
  </r>
  <r>
    <s v="E"/>
    <x v="7"/>
    <s v="MAC 2701 MPLS/STP INTL"/>
    <s v="Construct Taxiway C1"/>
    <d v="1899-12-30T00:00:00"/>
    <n v="0"/>
    <n v="0"/>
    <n v="900679.57"/>
    <n v="900679.57"/>
  </r>
  <r>
    <s v="E"/>
    <x v="7"/>
    <s v="MAC 2701 MPLS/STP INTL"/>
    <s v="Runway Safety Area and Pavement Markings"/>
    <d v="1899-12-30T00:00:00"/>
    <n v="0"/>
    <n v="0"/>
    <n v="525973.61"/>
    <n v="525973.61"/>
  </r>
  <r>
    <s v="E"/>
    <x v="7"/>
    <s v="MAC 2701 MPLS/STP INTL"/>
    <s v="Runway 4/22 Lighting; Relocate Guard Lights; Runway 4/22 Safety Area"/>
    <d v="1899-12-30T00:00:00"/>
    <n v="0"/>
    <n v="0"/>
    <n v="95061.69"/>
    <n v="95061.69"/>
  </r>
  <r>
    <s v="E"/>
    <x v="7"/>
    <s v="MAC 2701 MPLS/STP INTL"/>
    <s v="Runway 4/22 Lighting; Relocate Guard Lights; Runway 4/22 Safety Area"/>
    <d v="1899-12-30T00:00:00"/>
    <n v="0"/>
    <n v="0"/>
    <n v="148701.6"/>
    <n v="148701.6"/>
  </r>
  <r>
    <s v="E"/>
    <x v="7"/>
    <s v="MAC 2701 MPLS/STP INTL"/>
    <s v="Runway 4/22 Lighting; Relocate Guard Lights; Runway 4/22 Safety Area"/>
    <d v="1899-12-30T00:00:00"/>
    <n v="0"/>
    <n v="0"/>
    <n v="138862.71"/>
    <n v="138862.71"/>
  </r>
  <r>
    <s v="E"/>
    <x v="7"/>
    <s v="MAC 2701 MPLS/STP INTL"/>
    <s v="Taxiway B/Q Lights; Construct Taxiway C1; Runway 4/22 Lights; Runway 4/22 Safety Area; Relocate Guard Lights"/>
    <d v="1899-12-30T00:00:00"/>
    <n v="161211"/>
    <n v="0"/>
    <n v="95061.69"/>
    <n v="256272.69"/>
  </r>
  <r>
    <s v="E"/>
    <x v="7"/>
    <s v="MAC 2701 MPLS/STP INTL"/>
    <s v="Taxiway B/Q Lights; Construct Taxiway C1; Runway 4/22 Lights; Runway 4/22 Safety Area; Relocate Guard Lights"/>
    <d v="2020-06-17T00:00:00"/>
    <n v="5714726"/>
    <n v="0"/>
    <n v="2294815.02"/>
    <n v="8009541.0199999996"/>
  </r>
  <r>
    <s v="E"/>
    <x v="7"/>
    <s v="MAC 2701 MPLS/STP INTL"/>
    <s v="Taxiway B/Q Lights; Construct Taxiway C1; Runway 4/22 Lights; Runway 4/22 Safety Area; Relocate Guard Lights"/>
    <d v="2020-08-19T00:00:00"/>
    <n v="1383514"/>
    <n v="0"/>
    <n v="461171.63"/>
    <n v="1844685.63"/>
  </r>
  <r>
    <s v="E"/>
    <x v="7"/>
    <s v="MAC 2701 MPLS/STP INTL"/>
    <s v="2020 Taxiway &quot;D&quot; Reconstruction (MAC 106-1-299)"/>
    <d v="1899-12-30T00:00:00"/>
    <n v="0"/>
    <n v="0"/>
    <n v="57429.48"/>
    <n v="57429.48"/>
  </r>
  <r>
    <s v="E"/>
    <x v="7"/>
    <s v="MAC 2701 MPLS/STP INTL"/>
    <s v="2020 Taxiway &quot;D&quot; Reconstruction (MAC 106-1-299)"/>
    <d v="1899-12-30T00:00:00"/>
    <n v="0"/>
    <n v="0"/>
    <n v="233226.95"/>
    <n v="233226.95"/>
  </r>
  <r>
    <s v="E"/>
    <x v="7"/>
    <s v="MAC 2701 MPLS/STP INTL"/>
    <s v="2020 Miscellaneous Airfield Construction (MAC 106-1-311)"/>
    <d v="1899-12-30T00:00:00"/>
    <n v="0"/>
    <n v="0"/>
    <n v="284234.71999999997"/>
    <n v="284234.71999999997"/>
  </r>
  <r>
    <s v="E"/>
    <x v="7"/>
    <s v="MAC 2701 MPLS/STP INTL"/>
    <s v="Reconstruct Partial Taxiway &quot;D&quot;; Rehabilitate Runway 12R/30L Lighting; Improve Runway 4/22 Safety Area; Rehab Service Road &quot;M&quot;"/>
    <d v="1899-12-30T00:00:00"/>
    <n v="3079740"/>
    <n v="0"/>
    <n v="57429.48"/>
    <n v="3137169.48"/>
  </r>
  <r>
    <s v="E"/>
    <x v="7"/>
    <s v="MAC 2701 MPLS/STP INTL"/>
    <s v="Reconstruct Partial Taxiway &quot;D&quot;; Rehabilitate Runway 12R/30L Lighting; Improve Runway 4/22 Safety Area; Rehab Service Road &quot;M&quot;"/>
    <d v="1899-12-30T00:00:00"/>
    <n v="3959615"/>
    <n v="0"/>
    <n v="517537.67"/>
    <n v="4477152.67"/>
  </r>
  <r>
    <s v="E"/>
    <x v="7"/>
    <s v="MAC 2701 MPLS/STP INTL"/>
    <s v="2018 Twy &quot;S&quot; Reconstruction"/>
    <d v="1899-12-30T00:00:00"/>
    <n v="154515"/>
    <n v="0"/>
    <n v="144324.10999999999"/>
    <n v="298839.11"/>
  </r>
  <r>
    <s v="E"/>
    <x v="7"/>
    <s v="MAC 2701 MPLS/STP INTL"/>
    <s v="2018 Twy &quot;S&quot; Reconstruction"/>
    <d v="1899-12-30T00:00:00"/>
    <n v="4682207"/>
    <n v="0"/>
    <n v="2079055.98"/>
    <n v="6761262.9800000004"/>
  </r>
  <r>
    <s v="E"/>
    <x v="7"/>
    <s v="MAC 2701 MPLS/STP INTL"/>
    <s v="2018 Guard Lights for Runway 4-22; Runway Sensors"/>
    <d v="1899-12-30T00:00:00"/>
    <n v="233394"/>
    <n v="0"/>
    <n v="107615.64"/>
    <n v="341009.64"/>
  </r>
  <r>
    <s v="E"/>
    <x v="7"/>
    <s v="MAC 2701 MPLS/STP INTL"/>
    <s v="2018 Guard Lights for Runway 4-22; Twy S Reonstruction; Runway Sensors"/>
    <d v="2019-05-02T00:00:00"/>
    <n v="4682207"/>
    <n v="0"/>
    <n v="2079055.98"/>
    <n v="6761262.9800000004"/>
  </r>
  <r>
    <s v="E"/>
    <x v="7"/>
    <s v="MAC 2701 MPLS/STP INTL"/>
    <s v="2018 Guard Lights for Runway 4-22; Twy S Reonstruction; Runway Sensors"/>
    <d v="2019-06-14T00:00:00"/>
    <n v="154668"/>
    <n v="0"/>
    <n v="144395.10999999999"/>
    <n v="299063.11"/>
  </r>
  <r>
    <s v="E"/>
    <x v="7"/>
    <s v="MAC 2701 MPLS/STP INTL"/>
    <s v="2018 Guard Lights for Runway 4-22; Twy S Reonstruction; Runway Sensors"/>
    <d v="2020-06-17T00:00:00"/>
    <n v="233394"/>
    <n v="0"/>
    <n v="107615.64"/>
    <n v="341009.64"/>
  </r>
  <r>
    <s v="E"/>
    <x v="7"/>
    <s v="MAC 2701 MPLS/STP INTL"/>
    <s v="Reconstruct Airport Terminal Access Road (4,300')"/>
    <d v="1899-12-30T00:00:00"/>
    <n v="2643912"/>
    <n v="0"/>
    <n v="109180.5"/>
    <n v="2753092.5"/>
  </r>
  <r>
    <s v="E"/>
    <x v="7"/>
    <s v="MAC 2701 MPLS/STP INTL"/>
    <s v="4-22 APRON TAXIWAY"/>
    <d v="1975-06-20T00:00:00"/>
    <n v="138468.56"/>
    <n v="73650.3"/>
    <n v="82482.320000000007"/>
    <n v="294601.18"/>
  </r>
  <r>
    <s v="E"/>
    <x v="7"/>
    <s v="MAC 2701 MPLS/STP INTL"/>
    <s v="SERV RD, CONTROL GATES, ETC."/>
    <d v="1976-11-16T00:00:00"/>
    <n v="27559.040000000001"/>
    <n v="61445"/>
    <n v="73260.160000000003"/>
    <n v="162264.20000000001"/>
  </r>
  <r>
    <s v="E"/>
    <x v="7"/>
    <s v="MAC 2701 MPLS/STP INTL"/>
    <s v="RUNWAY 11R-29L REHABILITATION"/>
    <d v="1976-08-13T00:00:00"/>
    <n v="1810386.97"/>
    <n v="695707.21"/>
    <n v="743593.18"/>
    <n v="3249687.36"/>
  </r>
  <r>
    <s v="E"/>
    <x v="7"/>
    <s v="MAC 2701 MPLS/STP INTL"/>
    <s v="MAINTENANCE EQUIPMENT"/>
    <d v="1977-05-23T00:00:00"/>
    <n v="0"/>
    <n v="25622.71"/>
    <n v="25622.71"/>
    <n v="51245.42"/>
  </r>
  <r>
    <s v="E"/>
    <x v="7"/>
    <s v="MAC 2701 MPLS/STP INTL"/>
    <s v="TERM APRON/N-S TXWY RECONST"/>
    <d v="1979-04-17T00:00:00"/>
    <n v="1030587.58"/>
    <n v="198273.12"/>
    <n v="202418.54"/>
    <n v="1431279.24"/>
  </r>
  <r>
    <s v="E"/>
    <x v="7"/>
    <s v="MAC 2701 MPLS/STP INTL"/>
    <s v="NORTH SIDE TXWY RECONSTRUCTION"/>
    <d v="1978-02-06T00:00:00"/>
    <n v="316822.3"/>
    <n v="52803.72"/>
    <n v="56823.72"/>
    <n v="426449.74"/>
  </r>
  <r>
    <s v="E"/>
    <x v="7"/>
    <s v="MAC 2701 MPLS/STP INTL"/>
    <s v="11L-29R RUNWAY GROOVING"/>
    <d v="1978-02-06T00:00:00"/>
    <n v="119697.46"/>
    <n v="19949.580000000002"/>
    <n v="73500.75"/>
    <n v="213147.79"/>
  </r>
  <r>
    <s v="E"/>
    <x v="7"/>
    <s v="MAC 2701 MPLS/STP INTL"/>
    <s v="FIRE STATION ADDITION"/>
    <d v="1980-08-22T00:00:00"/>
    <n v="171108.9"/>
    <n v="28766.62"/>
    <n v="30412.97"/>
    <n v="230288.49"/>
  </r>
  <r>
    <s v="E"/>
    <x v="7"/>
    <s v="MAC 2701 MPLS/STP INTL"/>
    <s v="LAND"/>
    <d v="1980-11-24T00:00:00"/>
    <n v="1986403.22"/>
    <n v="331137.49"/>
    <n v="331559.19"/>
    <n v="2649099.9"/>
  </r>
  <r>
    <s v="E"/>
    <x v="7"/>
    <s v="MAC 2701 MPLS/STP INTL"/>
    <s v="PIER D APRON EXTENSION"/>
    <d v="1978-03-31T00:00:00"/>
    <n v="273491.76"/>
    <n v="45581.96"/>
    <n v="45581.96"/>
    <n v="364655.68000000005"/>
  </r>
  <r>
    <s v="E"/>
    <x v="7"/>
    <s v="MAC 2701 MPLS/STP INTL"/>
    <s v="HANGAR DEMOLITION"/>
    <d v="1981-12-04T00:00:00"/>
    <n v="83201.11"/>
    <n v="13866.84"/>
    <n v="31703.71"/>
    <n v="128771.66"/>
  </r>
  <r>
    <s v="E"/>
    <x v="7"/>
    <s v="MAC 2701 MPLS/STP INTL"/>
    <s v="STORMWATER RETENTION BASIN"/>
    <d v="1981-12-04T00:00:00"/>
    <n v="176249.99"/>
    <n v="29375"/>
    <n v="58281.75"/>
    <n v="263906.74"/>
  </r>
  <r>
    <s v="E"/>
    <x v="7"/>
    <s v="MAC 2701 MPLS/STP INTL"/>
    <s v="TERMINAL APRON/11R TXWY RECONS"/>
    <d v="1980-06-26T00:00:00"/>
    <n v="726115.24"/>
    <n v="123177.18"/>
    <n v="123177.19"/>
    <n v="972469.60999999987"/>
  </r>
  <r>
    <s v="E"/>
    <x v="7"/>
    <s v="MAC 2701 MPLS/STP INTL"/>
    <s v="PIER D-STAGE I-PIERS &amp; CAISSON"/>
    <d v="1980-11-12T00:00:00"/>
    <n v="75826.59"/>
    <n v="0"/>
    <n v="117599.58"/>
    <n v="193426.16999999998"/>
  </r>
  <r>
    <s v="E"/>
    <x v="7"/>
    <s v="MAC 2701 MPLS/STP INTL"/>
    <s v="PIER D-STAGE II-STRUCT METALS"/>
    <d v="1980-11-12T00:00:00"/>
    <n v="204668.82"/>
    <n v="0"/>
    <n v="321511.24"/>
    <n v="526180.06000000006"/>
  </r>
  <r>
    <s v="E"/>
    <x v="7"/>
    <s v="MAC 2701 MPLS/STP INTL"/>
    <s v="HHH TERMINAL"/>
    <d v="1987-07-30T00:00:00"/>
    <n v="226415.42"/>
    <n v="138981"/>
    <n v="138981"/>
    <n v="504377.42000000004"/>
  </r>
  <r>
    <s v="E"/>
    <x v="7"/>
    <s v="MAC 2701 MPLS/STP INTL"/>
    <s v="INCINERATOR BUILDING"/>
    <d v="1987-07-30T00:00:00"/>
    <n v="89724.58"/>
    <n v="52748.24"/>
    <n v="77235.960000000006"/>
    <n v="219708.78000000003"/>
  </r>
  <r>
    <s v="E"/>
    <x v="7"/>
    <s v="MAC 2701 MPLS/STP INTL"/>
    <s v="PIER D-STAGE III-GEN/MECH/ELEC"/>
    <d v="1987-08-11T00:00:00"/>
    <n v="1683620.24"/>
    <n v="0"/>
    <n v="3107543.2"/>
    <n v="4791163.4400000004"/>
  </r>
  <r>
    <s v="E"/>
    <x v="7"/>
    <s v="MAC 2701 MPLS/STP INTL"/>
    <s v="PIER D-STAGE IV-REMODELING"/>
    <d v="1980-06-26T00:00:00"/>
    <n v="104346.1"/>
    <n v="0"/>
    <n v="1306138.3400000001"/>
    <n v="1410484.4400000002"/>
  </r>
  <r>
    <s v="E"/>
    <x v="7"/>
    <s v="MAC 2701 MPLS/STP INTL"/>
    <s v="MAINTENANCE EQUIPMENT"/>
    <d v="1980-08-28T00:00:00"/>
    <n v="0"/>
    <n v="195227.33"/>
    <n v="97613.67"/>
    <n v="292841"/>
  </r>
  <r>
    <s v="E"/>
    <x v="7"/>
    <s v="MAC 2701 MPLS/STP INTL"/>
    <s v="PAVING"/>
    <d v="1981-12-21T00:00:00"/>
    <n v="1071636.78"/>
    <n v="178606.13"/>
    <n v="205206.79"/>
    <n v="1455449.7000000002"/>
  </r>
  <r>
    <s v="E"/>
    <x v="7"/>
    <s v="MAC 2701 MPLS/STP INTL"/>
    <s v="TERMINAL NORTH EXP"/>
    <d v="1988-03-31T00:00:00"/>
    <n v="2207003.17"/>
    <n v="0"/>
    <n v="4258146.12"/>
    <n v="6465149.29"/>
  </r>
  <r>
    <s v="E"/>
    <x v="7"/>
    <s v="MAC 2701 MPLS/STP INTL"/>
    <s v="STORMWATER RETENTION BASIN #2"/>
    <d v="1984-05-15T00:00:00"/>
    <n v="1072663.3400000001"/>
    <n v="178777.22"/>
    <n v="232217.61"/>
    <n v="1483658.17"/>
  </r>
  <r>
    <s v="E"/>
    <x v="7"/>
    <s v="MAC 2701 MPLS/STP INTL"/>
    <s v="PAVT REHAB 29R"/>
    <d v="1987-07-30T00:00:00"/>
    <n v="741114.22"/>
    <n v="123519.03999999999"/>
    <n v="123519.03999999999"/>
    <n v="988152.3"/>
  </r>
  <r>
    <s v="E"/>
    <x v="7"/>
    <s v="MAC 2701 MPLS/STP INTL"/>
    <s v="MAINTENANCE EQUIPMENT"/>
    <d v="1980-12-24T00:00:00"/>
    <n v="0"/>
    <n v="91110.71"/>
    <n v="45555.35"/>
    <n v="136666.06"/>
  </r>
  <r>
    <s v="E"/>
    <x v="7"/>
    <s v="MAC 2701 MPLS/STP INTL"/>
    <s v="MAINTENANCE EQUIPMENT"/>
    <d v="1982-05-25T00:00:00"/>
    <n v="0"/>
    <n v="248999.33"/>
    <n v="124499.67"/>
    <n v="373499"/>
  </r>
  <r>
    <s v="E"/>
    <x v="7"/>
    <s v="MAC 2701 MPLS/STP INTL"/>
    <s v="SNOW REMOVAL EQUIP BLDG ADD"/>
    <d v="1987-07-30T00:00:00"/>
    <n v="456516.55"/>
    <n v="121363.22"/>
    <n v="165101.92000000001"/>
    <n v="742981.69000000006"/>
  </r>
  <r>
    <s v="E"/>
    <x v="7"/>
    <s v="MAC 2701 MPLS/STP INTL"/>
    <s v="NOSE LOADER"/>
    <d v="1980-09-26T00:00:00"/>
    <n v="0"/>
    <n v="50000"/>
    <n v="50000"/>
    <n v="100000"/>
  </r>
  <r>
    <s v="E"/>
    <x v="7"/>
    <s v="MAC 2701 MPLS/STP INTL"/>
    <s v="SNOW-ICE REM MATLS STOR BLDG"/>
    <d v="1982-07-29T00:00:00"/>
    <n v="199560.76"/>
    <n v="94015.18"/>
    <n v="94015.18"/>
    <n v="387591.12"/>
  </r>
  <r>
    <s v="E"/>
    <x v="7"/>
    <s v="MAC 2701 MPLS/STP INTL"/>
    <s v="ST. KEVINs ACCOUSTICAL TREAT"/>
    <d v="1982-09-07T00:00:00"/>
    <n v="0"/>
    <n v="93975.72"/>
    <n v="93975.71"/>
    <n v="187951.43"/>
  </r>
  <r>
    <s v="E"/>
    <x v="7"/>
    <s v="MAC 2701 MPLS/STP INTL"/>
    <s v="MAINTENANCE EQUIPMENT"/>
    <d v="1981-12-02T00:00:00"/>
    <n v="0"/>
    <n v="75386"/>
    <n v="75386"/>
    <n v="150772"/>
  </r>
  <r>
    <s v="E"/>
    <x v="7"/>
    <s v="MAC 2701 MPLS/STP INTL"/>
    <s v="1981 PAVT REHABILITATION"/>
    <d v="1987-07-30T00:00:00"/>
    <n v="363013.59"/>
    <n v="60502.26"/>
    <n v="90502.080000000002"/>
    <n v="514017.93000000005"/>
  </r>
  <r>
    <s v="E"/>
    <x v="7"/>
    <s v="MAC 2701 MPLS/STP INTL"/>
    <s v="MAINTENANCE EQUIPMENT"/>
    <d v="1981-12-02T00:00:00"/>
    <n v="0"/>
    <n v="50787.05"/>
    <n v="50787.05"/>
    <n v="101574.1"/>
  </r>
  <r>
    <s v="E"/>
    <x v="7"/>
    <s v="MAC 2701 MPLS/STP INTL"/>
    <s v="1982 PAVEMENT REHABILITATION"/>
    <d v="1989-08-07T00:00:00"/>
    <n v="281989.46000000002"/>
    <n v="47726.79"/>
    <n v="32098.09"/>
    <n v="361814.34"/>
  </r>
  <r>
    <s v="E"/>
    <x v="7"/>
    <s v="MAC 2701 MPLS/STP INTL"/>
    <s v="MAINTENANCE EQUIPMENT"/>
    <d v="1983-06-02T00:00:00"/>
    <n v="0"/>
    <n v="347767.96"/>
    <n v="347767.95"/>
    <n v="695535.91"/>
  </r>
  <r>
    <s v="E"/>
    <x v="7"/>
    <s v="MAC 2701 MPLS/STP INTL"/>
    <s v="STORMWATER RETENTION BASIN NO3"/>
    <d v="1989-08-07T00:00:00"/>
    <n v="719537.16"/>
    <n v="126251.18"/>
    <n v="164771.13"/>
    <n v="1010559.4700000001"/>
  </r>
  <r>
    <s v="E"/>
    <x v="7"/>
    <s v="MAC 2701 MPLS/STP INTL"/>
    <s v="VOR/DME"/>
    <d v="1986-10-16T00:00:00"/>
    <n v="0"/>
    <n v="99231.63"/>
    <n v="99231.63"/>
    <n v="198463.26"/>
  </r>
  <r>
    <s v="E"/>
    <x v="7"/>
    <s v="MAC 2701 MPLS/STP INTL"/>
    <s v="CFR VEHICLE"/>
    <d v="1983-11-23T00:00:00"/>
    <n v="242253.8"/>
    <n v="40375.629999999997"/>
    <n v="40375.64"/>
    <n v="323005.07"/>
  </r>
  <r>
    <s v="E"/>
    <x v="7"/>
    <s v="MAC 2701 MPLS/STP INTL"/>
    <s v="TXWY GUIDANCE SIGN SYSTEM"/>
    <d v="1983-11-23T00:00:00"/>
    <n v="29691.75"/>
    <n v="4948.63"/>
    <n v="4948.62"/>
    <n v="39589"/>
  </r>
  <r>
    <s v="E"/>
    <x v="7"/>
    <s v="MAC 2701 MPLS/STP INTL"/>
    <s v="RUNWAY 11R/29L REHABILITATION"/>
    <d v="1983-11-23T00:00:00"/>
    <n v="43725"/>
    <n v="7287.5"/>
    <n v="7287.5"/>
    <n v="58300"/>
  </r>
  <r>
    <s v="E"/>
    <x v="7"/>
    <s v="MAC 2701 MPLS/STP INTL"/>
    <s v="TXWY GUIDANCE SIGN SYSTEM"/>
    <d v="1983-11-23T00:00:00"/>
    <n v="17130"/>
    <n v="2855"/>
    <n v="2855"/>
    <n v="22840"/>
  </r>
  <r>
    <s v="E"/>
    <x v="7"/>
    <s v="MAC 2701 MPLS/STP INTL"/>
    <s v="RUNWAY 11R/29L REHAB, ETC."/>
    <d v="1987-07-06T00:00:00"/>
    <n v="1708141.17"/>
    <n v="284690.19"/>
    <n v="284690.19"/>
    <n v="2277521.5499999998"/>
  </r>
  <r>
    <s v="E"/>
    <x v="7"/>
    <s v="MAC 2701 MPLS/STP INTL"/>
    <s v="RWY 4-22 PARALLEL TXWY RECONST"/>
    <d v="1987-07-06T00:00:00"/>
    <n v="609941.54"/>
    <n v="101656.92"/>
    <n v="101656.93"/>
    <n v="813255.39000000013"/>
  </r>
  <r>
    <s v="E"/>
    <x v="7"/>
    <s v="MAC 2701 MPLS/STP INTL"/>
    <s v="MAINTENANCE EQUIPMENT"/>
    <d v="1984-07-05T00:00:00"/>
    <n v="0"/>
    <n v="365454.92"/>
    <n v="365454.92"/>
    <n v="730909.84"/>
  </r>
  <r>
    <s v="E"/>
    <x v="7"/>
    <s v="MAC 2701 MPLS/STP INTL"/>
    <s v="TAXIWAY GUIDANCE SIGNS INSTALL"/>
    <d v="1989-08-07T00:00:00"/>
    <n v="468694.91"/>
    <n v="64875"/>
    <n v="91356.64"/>
    <n v="624926.54999999993"/>
  </r>
  <r>
    <s v="E"/>
    <x v="7"/>
    <s v="MAC 2701 MPLS/STP INTL"/>
    <s v="PIER C AND D APRON EXPANSION"/>
    <d v="1988-03-31T00:00:00"/>
    <n v="1658833.91"/>
    <n v="276472.31"/>
    <n v="276472.33"/>
    <n v="2211778.5499999998"/>
  </r>
  <r>
    <s v="E"/>
    <x v="7"/>
    <s v="MAC 2701 MPLS/STP INTL"/>
    <s v="RUNWAY SURF CONDITION SENSORS"/>
    <d v="1989-11-03T00:00:00"/>
    <n v="228127.54"/>
    <n v="38021.269999999997"/>
    <n v="44524.25"/>
    <n v="310673.06"/>
  </r>
  <r>
    <s v="E"/>
    <x v="7"/>
    <s v="MAC 2701 MPLS/STP INTL"/>
    <s v="1984 MAINTENANCE EQUIPMENT"/>
    <d v="1985-03-08T00:00:00"/>
    <n v="0"/>
    <n v="321546.74"/>
    <n v="321546.75"/>
    <n v="643093.49"/>
  </r>
  <r>
    <s v="E"/>
    <x v="7"/>
    <s v="MAC 2701 MPLS/STP INTL"/>
    <s v="PIER A APRON EXPANSION"/>
    <d v="1988-08-30T00:00:00"/>
    <n v="4017315.58"/>
    <n v="669552.54"/>
    <n v="703125"/>
    <n v="5389993.1200000001"/>
  </r>
  <r>
    <s v="E"/>
    <x v="7"/>
    <s v="MAC 2701 MPLS/STP INTL"/>
    <s v="SERVICE ROAD CONSTRUCTION"/>
    <d v="1986-06-25T00:00:00"/>
    <n v="0"/>
    <n v="352500"/>
    <n v="352500"/>
    <n v="705000"/>
  </r>
  <r>
    <s v="E"/>
    <x v="7"/>
    <s v="MAC 2701 MPLS/STP INTL"/>
    <s v="CFR VEHICLES"/>
    <d v="1987-02-11T00:00:00"/>
    <n v="400000"/>
    <n v="0"/>
    <n v="174540"/>
    <n v="574540"/>
  </r>
  <r>
    <s v="E"/>
    <x v="7"/>
    <s v="MAC 2701 MPLS/STP INTL"/>
    <s v="EMERGENCY ACCESS ROADS"/>
    <d v="1986-11-06T00:00:00"/>
    <n v="0"/>
    <n v="128710.28"/>
    <n v="128710.28"/>
    <n v="257420.56"/>
  </r>
  <r>
    <s v="E"/>
    <x v="7"/>
    <s v="MAC 2701 MPLS/STP INTL"/>
    <s v="EMERGENCY ACCESS ROADS"/>
    <d v="1990-04-16T00:00:00"/>
    <n v="0"/>
    <n v="21289.72"/>
    <n v="21289.72"/>
    <n v="42579.44"/>
  </r>
  <r>
    <s v="E"/>
    <x v="7"/>
    <s v="MAC 2701 MPLS/STP INTL"/>
    <s v="EMERGENCY ACCESS ROADS"/>
    <d v="1990-06-01T00:00:00"/>
    <n v="0"/>
    <n v="18302.740000000002"/>
    <n v="18302.71"/>
    <n v="36605.449999999997"/>
  </r>
  <r>
    <s v="E"/>
    <x v="7"/>
    <s v="MAC 2701 MPLS/STP INTL"/>
    <s v="TERMINAL B APRON CONSTRUCTION"/>
    <d v="1988-07-28T00:00:00"/>
    <n v="2392926.7999999998"/>
    <n v="398821.29"/>
    <n v="410689.72"/>
    <n v="3202437.8099999996"/>
  </r>
  <r>
    <s v="E"/>
    <x v="7"/>
    <s v="MAC 2701 MPLS/STP INTL"/>
    <s v="SOUTH TERMINAL EXPANSION"/>
    <d v="1986-12-26T00:00:00"/>
    <n v="861764.95"/>
    <n v="430882.48"/>
    <n v="430882.48"/>
    <n v="1723529.91"/>
  </r>
  <r>
    <s v="E"/>
    <x v="7"/>
    <s v="MAC 2701 MPLS/STP INTL"/>
    <s v="SOUTH TERMINAL EXPANSION"/>
    <d v="1987-03-27T00:00:00"/>
    <n v="461358.24"/>
    <n v="230679.12"/>
    <n v="230679.11"/>
    <n v="922716.47"/>
  </r>
  <r>
    <s v="E"/>
    <x v="7"/>
    <s v="MAC 2701 MPLS/STP INTL"/>
    <s v="SOUTH TERMINAL EXPANSION"/>
    <d v="1987-05-08T00:00:00"/>
    <n v="723326.91"/>
    <n v="338438.40000000002"/>
    <n v="361663.46"/>
    <n v="1423428.77"/>
  </r>
  <r>
    <s v="E"/>
    <x v="7"/>
    <s v="MAC 2701 MPLS/STP INTL"/>
    <s v="SOUTH TERMINAL EXPANSION"/>
    <d v="1987-07-15T00:00:00"/>
    <n v="210464.9"/>
    <n v="0"/>
    <n v="105232.45"/>
    <n v="315697.34999999998"/>
  </r>
  <r>
    <s v="E"/>
    <x v="7"/>
    <s v="MAC 2701 MPLS/STP INTL"/>
    <s v="SOUTH TERMINAL EXPANSION"/>
    <d v="1987-09-04T00:00:00"/>
    <n v="382236.89"/>
    <n v="0"/>
    <n v="191314.04"/>
    <n v="573550.93000000005"/>
  </r>
  <r>
    <s v="E"/>
    <x v="7"/>
    <s v="MAC 2701 MPLS/STP INTL"/>
    <s v="SOUTH TERMINAL EXPANSION"/>
    <d v="1988-07-21T00:00:00"/>
    <n v="146714.29999999999"/>
    <n v="0"/>
    <n v="73357.149999999994"/>
    <n v="220071.44999999998"/>
  </r>
  <r>
    <s v="E"/>
    <x v="7"/>
    <s v="MAC 2701 MPLS/STP INTL"/>
    <s v="SOUTH TERMINAL EXPANSION"/>
    <d v="1990-10-22T00:00:00"/>
    <n v="-75061.990000000005"/>
    <n v="0"/>
    <n v="3907925.51"/>
    <n v="3832863.5199999996"/>
  </r>
  <r>
    <s v="E"/>
    <x v="7"/>
    <s v="MAC 2701 MPLS/STP INTL"/>
    <s v="PIER D APRON CONST."/>
    <d v="1986-12-02T00:00:00"/>
    <n v="608712.41"/>
    <n v="0"/>
    <n v="202904.13"/>
    <n v="811616.54"/>
  </r>
  <r>
    <s v="E"/>
    <x v="7"/>
    <s v="MAC 2701 MPLS/STP INTL"/>
    <s v="PIER D APRON CONST."/>
    <d v="1987-01-06T00:00:00"/>
    <n v="32994.720000000001"/>
    <n v="0"/>
    <n v="10998.23"/>
    <n v="43992.95"/>
  </r>
  <r>
    <s v="E"/>
    <x v="7"/>
    <s v="MAC 2701 MPLS/STP INTL"/>
    <s v="PIER D APRON CONST."/>
    <d v="1987-04-29T00:00:00"/>
    <n v="9779.4599999999991"/>
    <n v="0"/>
    <n v="3259.82"/>
    <n v="13039.279999999999"/>
  </r>
  <r>
    <s v="E"/>
    <x v="7"/>
    <s v="MAC 2701 MPLS/STP INTL"/>
    <s v="PIER D APRON CONST."/>
    <d v="1992-08-13T00:00:00"/>
    <n v="-2278.58"/>
    <n v="0"/>
    <n v="2278.58"/>
    <n v="0"/>
  </r>
  <r>
    <s v="E"/>
    <x v="7"/>
    <s v="MAC 2701 MPLS/STP INTL"/>
    <s v="TAXIWAY EDGE LIGHT MODIF."/>
    <d v="1986-12-26T00:00:00"/>
    <n v="83996.12"/>
    <n v="0"/>
    <n v="27998.7"/>
    <n v="111994.81999999999"/>
  </r>
  <r>
    <s v="E"/>
    <x v="7"/>
    <s v="MAC 2701 MPLS/STP INTL"/>
    <s v="TAXIWAY EDGE LIGHT MODIF."/>
    <d v="1990-04-02T00:00:00"/>
    <n v="10615.86"/>
    <n v="0"/>
    <n v="4001.3"/>
    <n v="14617.16"/>
  </r>
  <r>
    <s v="E"/>
    <x v="7"/>
    <s v="MAC 2701 MPLS/STP INTL"/>
    <s v="TAXIWAY EDGE LIGHT MODIF."/>
    <d v="1992-09-29T00:00:00"/>
    <n v="653.4"/>
    <n v="0"/>
    <n v="-244.88"/>
    <n v="408.52"/>
  </r>
  <r>
    <s v="E"/>
    <x v="7"/>
    <s v="MAC 2701 MPLS/STP INTL"/>
    <s v="RW 4/22 PARTIAL PAR. TAXIWAY"/>
    <d v="1987-05-26T00:00:00"/>
    <n v="953376.18"/>
    <n v="0"/>
    <n v="488824.32000000001"/>
    <n v="1442200.5"/>
  </r>
  <r>
    <s v="E"/>
    <x v="7"/>
    <s v="MAC 2701 MPLS/STP INTL"/>
    <s v="RW 4/22 PARTIAL PAR. TAXIWAY"/>
    <d v="1989-03-23T00:00:00"/>
    <n v="4868.6099999999997"/>
    <n v="0"/>
    <n v="8495.26"/>
    <n v="13363.869999999999"/>
  </r>
  <r>
    <s v="E"/>
    <x v="7"/>
    <s v="MAC 2701 MPLS/STP INTL"/>
    <s v="SNOW REMOV. EQUIP. / STORG."/>
    <d v="1987-01-26T00:00:00"/>
    <n v="276022.5"/>
    <n v="0"/>
    <n v="142291"/>
    <n v="418313.5"/>
  </r>
  <r>
    <s v="E"/>
    <x v="7"/>
    <s v="MAC 2701 MPLS/STP INTL"/>
    <s v="SNOW REMOV. EQUIP. / STORG."/>
    <d v="1987-04-15T00:00:00"/>
    <n v="72603.75"/>
    <n v="0"/>
    <n v="22709"/>
    <n v="95312.75"/>
  </r>
  <r>
    <s v="E"/>
    <x v="7"/>
    <s v="MAC 2701 MPLS/STP INTL"/>
    <s v="SNOW REMOV. EQUIP. / STORG."/>
    <d v="1987-05-15T00:00:00"/>
    <n v="28956.880000000001"/>
    <n v="0"/>
    <n v="53211.62"/>
    <n v="82168.5"/>
  </r>
  <r>
    <s v="E"/>
    <x v="7"/>
    <s v="MAC 2701 MPLS/STP INTL"/>
    <s v="SNOW REMOV. EQUIP. / STORG."/>
    <d v="1992-09-29T00:00:00"/>
    <n v="13022.34"/>
    <n v="0"/>
    <n v="0"/>
    <n v="13022.34"/>
  </r>
  <r>
    <s v="E"/>
    <x v="7"/>
    <s v="MAC 2701 MPLS/STP INTL"/>
    <s v="PAPI INSTALL."/>
    <d v="1986-12-02T00:00:00"/>
    <n v="21652.84"/>
    <n v="0"/>
    <n v="7217.62"/>
    <n v="28870.46"/>
  </r>
  <r>
    <s v="E"/>
    <x v="7"/>
    <s v="MAC 2701 MPLS/STP INTL"/>
    <s v="PAPI INSTALL."/>
    <d v="1987-01-06T00:00:00"/>
    <n v="81848.479999999996"/>
    <n v="0"/>
    <n v="27282.82"/>
    <n v="109131.29999999999"/>
  </r>
  <r>
    <s v="E"/>
    <x v="7"/>
    <s v="MAC 2701 MPLS/STP INTL"/>
    <s v="PAPI INSTALL."/>
    <d v="1987-04-15T00:00:00"/>
    <n v="24667.67"/>
    <n v="0"/>
    <n v="8222.5400000000009"/>
    <n v="32890.21"/>
  </r>
  <r>
    <s v="E"/>
    <x v="7"/>
    <s v="MAC 2701 MPLS/STP INTL"/>
    <s v="PAPI INSTALL."/>
    <d v="1992-09-29T00:00:00"/>
    <n v="15577.19"/>
    <n v="0"/>
    <n v="5192.3999999999996"/>
    <n v="20769.59"/>
  </r>
  <r>
    <s v="E"/>
    <x v="7"/>
    <s v="MAC 2701 MPLS/STP INTL"/>
    <s v="TAXIWAY A REHABILITATION"/>
    <d v="1987-05-15T00:00:00"/>
    <n v="453639.15"/>
    <n v="0"/>
    <n v="235831.47"/>
    <n v="689470.62"/>
  </r>
  <r>
    <s v="E"/>
    <x v="7"/>
    <s v="MAC 2701 MPLS/STP INTL"/>
    <s v="TAXIWAY A REHABILITATION"/>
    <d v="1992-09-29T00:00:00"/>
    <n v="48685.59"/>
    <n v="0"/>
    <n v="-33685.89"/>
    <n v="14999.699999999997"/>
  </r>
  <r>
    <s v="E"/>
    <x v="7"/>
    <s v="MAC 2701 MPLS/STP INTL"/>
    <s v="HHH TERMINAL EXPANSION-1987"/>
    <d v="1988-01-06T00:00:00"/>
    <n v="302474.37"/>
    <n v="0"/>
    <n v="303678.19"/>
    <n v="606152.56000000006"/>
  </r>
  <r>
    <s v="E"/>
    <x v="7"/>
    <s v="MAC 2701 MPLS/STP INTL"/>
    <s v="HHH TERMINAL EXPANSION-1987"/>
    <d v="1988-07-21T00:00:00"/>
    <n v="56259"/>
    <n v="0"/>
    <n v="56259"/>
    <n v="112518"/>
  </r>
  <r>
    <s v="E"/>
    <x v="7"/>
    <s v="MAC 2701 MPLS/STP INTL"/>
    <s v="HHH TERMINAL EXPANSION-1987"/>
    <d v="1991-10-25T00:00:00"/>
    <n v="17913.18"/>
    <n v="0"/>
    <n v="24256.82"/>
    <n v="42170"/>
  </r>
  <r>
    <s v="E"/>
    <x v="7"/>
    <s v="MAC 2701 MPLS/STP INTL"/>
    <s v="RUN-UP PAD REHIBILITATION"/>
    <d v="1987-11-04T00:00:00"/>
    <n v="283753.13"/>
    <n v="47292.19"/>
    <n v="47292.19"/>
    <n v="378337.51"/>
  </r>
  <r>
    <s v="E"/>
    <x v="7"/>
    <s v="MAC 2701 MPLS/STP INTL"/>
    <s v="RUN-UP PAD REHIBILITATION"/>
    <d v="1988-01-06T00:00:00"/>
    <n v="793443.88"/>
    <n v="132240.66"/>
    <n v="142175.44"/>
    <n v="1067859.98"/>
  </r>
  <r>
    <s v="E"/>
    <x v="7"/>
    <s v="MAC 2701 MPLS/STP INTL"/>
    <s v="RUN-UP PAD REHIBILITATION"/>
    <d v="1988-08-02T00:00:00"/>
    <n v="56839.89"/>
    <n v="9473.2999999999993"/>
    <n v="18145.68"/>
    <n v="84458.87"/>
  </r>
  <r>
    <s v="E"/>
    <x v="7"/>
    <s v="MAC 2701 MPLS/STP INTL"/>
    <s v="T/W SAFETY AREA STABILIZATION"/>
    <d v="1987-11-10T00:00:00"/>
    <n v="129290.62"/>
    <n v="21548.44"/>
    <n v="21548.41"/>
    <n v="172387.47"/>
  </r>
  <r>
    <s v="E"/>
    <x v="7"/>
    <s v="MAC 2701 MPLS/STP INTL"/>
    <s v="T/W SAFETY AREA STABILIZATION"/>
    <d v="1988-01-06T00:00:00"/>
    <n v="103906.31"/>
    <n v="17317.72"/>
    <n v="17317.72"/>
    <n v="138541.75"/>
  </r>
  <r>
    <s v="E"/>
    <x v="7"/>
    <s v="MAC 2701 MPLS/STP INTL"/>
    <s v="T/W SAFETY AREA STABILIZATION"/>
    <d v="1988-07-21T00:00:00"/>
    <n v="12184.8"/>
    <n v="2030.8"/>
    <n v="2030.8"/>
    <n v="16246.399999999998"/>
  </r>
  <r>
    <s v="E"/>
    <x v="7"/>
    <s v="MAC 2701 MPLS/STP INTL"/>
    <s v="ECON.IMPACT ACCESS.AT MSP"/>
    <d v="1995-04-10T00:00:00"/>
    <n v="0"/>
    <n v="13000"/>
    <n v="7700"/>
    <n v="20700"/>
  </r>
  <r>
    <s v="E"/>
    <x v="7"/>
    <s v="MAC 2701 MPLS/STP INTL"/>
    <s v="CONSTRUCT AIRPORT BEACON"/>
    <d v="1988-12-16T00:00:00"/>
    <n v="13643.91"/>
    <n v="0"/>
    <n v="4547.95"/>
    <n v="18191.86"/>
  </r>
  <r>
    <s v="E"/>
    <x v="7"/>
    <s v="MAC 2701 MPLS/STP INTL"/>
    <s v="CONSTRUCT AIRPORT BEACON"/>
    <d v="1989-05-02T00:00:00"/>
    <n v="18324.86"/>
    <n v="0"/>
    <n v="6108.29"/>
    <n v="24433.15"/>
  </r>
  <r>
    <s v="E"/>
    <x v="7"/>
    <s v="MAC 2701 MPLS/STP INTL"/>
    <s v="CONSTRUCT AIRPORT BEACON"/>
    <d v="1991-12-13T00:00:00"/>
    <n v="576.95000000000005"/>
    <n v="0"/>
    <n v="593.76"/>
    <n v="1170.71"/>
  </r>
  <r>
    <s v="E"/>
    <x v="7"/>
    <s v="MAC 2701 MPLS/STP INTL"/>
    <s v="CONSTRUCT AIRPORT BEACON"/>
    <d v="1991-12-13T00:00:00"/>
    <n v="1781.23"/>
    <n v="0"/>
    <n v="0"/>
    <n v="1781.23"/>
  </r>
  <r>
    <s v="E"/>
    <x v="7"/>
    <s v="MAC 2701 MPLS/STP INTL"/>
    <s v="88 PVMT.REHAB.T/W A-PHASE I-IV"/>
    <d v="1988-08-02T00:00:00"/>
    <n v="203480.52"/>
    <n v="0"/>
    <n v="67826.84"/>
    <n v="271307.36"/>
  </r>
  <r>
    <s v="E"/>
    <x v="7"/>
    <s v="MAC 2701 MPLS/STP INTL"/>
    <s v="88 PVMT.REHAB.T/W A-PHASE I-IV"/>
    <d v="1988-10-06T00:00:00"/>
    <n v="679184.86"/>
    <n v="0"/>
    <n v="226394.93"/>
    <n v="905579.79"/>
  </r>
  <r>
    <s v="E"/>
    <x v="7"/>
    <s v="MAC 2701 MPLS/STP INTL"/>
    <s v="88 PVMT.REHAB.T/W A-PHASE I-IV"/>
    <d v="1988-12-16T00:00:00"/>
    <n v="187026.8"/>
    <n v="0"/>
    <n v="62342.27"/>
    <n v="249369.06999999998"/>
  </r>
  <r>
    <s v="E"/>
    <x v="7"/>
    <s v="MAC 2701 MPLS/STP INTL"/>
    <s v="88 PVMT.REHAB.T/W A-PHASE I-IV"/>
    <d v="1991-11-08T00:00:00"/>
    <n v="11255.49"/>
    <n v="0"/>
    <n v="54504.06"/>
    <n v="65759.55"/>
  </r>
  <r>
    <s v="E"/>
    <x v="7"/>
    <s v="MAC 2701 MPLS/STP INTL"/>
    <s v="88 PVMT.REHAB.T/W A-PHASE I-IV"/>
    <d v="1992-07-06T00:00:00"/>
    <n v="152256.70000000001"/>
    <n v="0"/>
    <n v="0"/>
    <n v="152256.70000000001"/>
  </r>
  <r>
    <s v="E"/>
    <x v="7"/>
    <s v="MAC 2701 MPLS/STP INTL"/>
    <s v="HHH TERMINAL APRON RECONSTRUCT"/>
    <d v="1988-08-30T00:00:00"/>
    <n v="191293.03"/>
    <n v="0"/>
    <n v="63764.29"/>
    <n v="255057.32"/>
  </r>
  <r>
    <s v="E"/>
    <x v="7"/>
    <s v="MAC 2701 MPLS/STP INTL"/>
    <s v="HHH TERMINAL APRON RECONSTRUCT"/>
    <d v="1988-11-28T00:00:00"/>
    <n v="158080.26"/>
    <n v="0"/>
    <n v="52693.43"/>
    <n v="210773.69"/>
  </r>
  <r>
    <s v="E"/>
    <x v="7"/>
    <s v="MAC 2701 MPLS/STP INTL"/>
    <s v="HHH TERMINAL APRON RECONSTRUCT"/>
    <d v="1989-11-28T00:00:00"/>
    <n v="19140.38"/>
    <n v="0"/>
    <n v="6380.13"/>
    <n v="25520.510000000002"/>
  </r>
  <r>
    <s v="E"/>
    <x v="7"/>
    <s v="MAC 2701 MPLS/STP INTL"/>
    <s v="CARES act amendment for the Metropolitan Airport Commission"/>
    <d v="2020-10-30T00:00:00"/>
    <n v="16485581"/>
    <n v="0"/>
    <n v="0"/>
    <n v="16485581"/>
  </r>
  <r>
    <s v="E"/>
    <x v="7"/>
    <s v="MAC 2701 MPLS/STP INTL"/>
    <s v="CARES act amendment for the Metropolitan Airport Commission"/>
    <d v="2020-12-18T00:00:00"/>
    <n v="4128396"/>
    <n v="0"/>
    <n v="0"/>
    <n v="4128396"/>
  </r>
  <r>
    <s v="E"/>
    <x v="7"/>
    <s v="MAC 2701 MPLS/STP INTL"/>
    <s v="CARES act amendment for the Metropolitan Airport Commission"/>
    <d v="2021-01-08T00:00:00"/>
    <n v="62072790"/>
    <n v="0"/>
    <n v="0"/>
    <n v="62072790"/>
  </r>
  <r>
    <s v="E"/>
    <x v="7"/>
    <s v="MAC 2701 MPLS/STP INTL"/>
    <s v="CARES act amendment for the Metropolitan Airport Commission"/>
    <d v="2021-02-11T00:00:00"/>
    <n v="4974709"/>
    <n v="0"/>
    <n v="0"/>
    <n v="4974709"/>
  </r>
  <r>
    <s v="E"/>
    <x v="7"/>
    <s v="MAC 2701 MPLS/STP INTL"/>
    <s v="LAND"/>
    <d v="1969-02-13T00:00:00"/>
    <n v="353184.52"/>
    <n v="0"/>
    <n v="0"/>
    <n v="353184.52"/>
  </r>
  <r>
    <s v="E"/>
    <x v="7"/>
    <s v="MAC 2701 MPLS/STP INTL"/>
    <s v="LAND"/>
    <d v="1966-06-06T00:00:00"/>
    <n v="538846.55000000005"/>
    <n v="0"/>
    <n v="0"/>
    <n v="538846.55000000005"/>
  </r>
  <r>
    <s v="E"/>
    <x v="7"/>
    <s v="MAC 2701 MPLS/STP INTL"/>
    <s v="LAND"/>
    <d v="1969-04-08T00:00:00"/>
    <n v="397950.53"/>
    <n v="0"/>
    <n v="0"/>
    <n v="397950.53"/>
  </r>
  <r>
    <s v="E"/>
    <x v="7"/>
    <s v="MAC 2701 MPLS/STP INTL"/>
    <s v="LAND"/>
    <d v="1975-05-06T00:00:00"/>
    <n v="322804.56"/>
    <n v="0"/>
    <n v="304425"/>
    <n v="627229.56000000006"/>
  </r>
  <r>
    <s v="E"/>
    <x v="7"/>
    <s v="MAC 2701 MPLS/STP INTL"/>
    <s v="CANADIAN GEESE REDUCTION STUDY"/>
    <d v="1987-05-16T00:00:00"/>
    <n v="35475"/>
    <n v="0"/>
    <n v="11072.5"/>
    <n v="46547.5"/>
  </r>
  <r>
    <s v="E"/>
    <x v="8"/>
    <s v="MAC 2708 FLYING CLOUD"/>
    <s v="GRADE/STAB/FENCE/SEED/DRAIN"/>
    <d v="1952-09-11T00:00:00"/>
    <n v="33950.49"/>
    <n v="30000"/>
    <n v="9210.0300000000007"/>
    <n v="73160.52"/>
  </r>
  <r>
    <s v="E"/>
    <x v="8"/>
    <s v="MAC 2708 FLYING CLOUD"/>
    <s v="SURFACING"/>
    <d v="1952-09-11T00:00:00"/>
    <n v="15000"/>
    <n v="16062.5"/>
    <n v="1909.49"/>
    <n v="32971.99"/>
  </r>
  <r>
    <s v="E"/>
    <x v="8"/>
    <s v="MAC 2708 FLYING CLOUD"/>
    <s v="RUNWAY LIGHTING"/>
    <d v="1952-09-11T00:00:00"/>
    <n v="4611.54"/>
    <n v="4000"/>
    <n v="1252.76"/>
    <n v="9864.3000000000011"/>
  </r>
  <r>
    <s v="E"/>
    <x v="8"/>
    <s v="MAC 2708 FLYING CLOUD"/>
    <s v="SURF APRON/TXI/PARK AREA, ETC."/>
    <d v="1954-03-31T00:00:00"/>
    <n v="13433.59"/>
    <n v="0"/>
    <n v="13433.59"/>
    <n v="26867.18"/>
  </r>
  <r>
    <s v="E"/>
    <x v="8"/>
    <s v="MAC 2708 FLYING CLOUD"/>
    <s v="RUNWAY/TXI/BLDG AREA/LIGHTING"/>
    <d v="1962-10-03T00:00:00"/>
    <n v="100310.99"/>
    <n v="58000"/>
    <n v="42310.97"/>
    <n v="200621.96"/>
  </r>
  <r>
    <s v="E"/>
    <x v="8"/>
    <s v="MAC 2708 FLYING CLOUD"/>
    <s v="SEAL COAT"/>
    <d v="1959-04-07T00:00:00"/>
    <n v="0"/>
    <n v="2700"/>
    <n v="3425.07"/>
    <n v="6125.07"/>
  </r>
  <r>
    <s v="E"/>
    <x v="8"/>
    <s v="MAC 2708 FLYING CLOUD"/>
    <s v="NORTH SIDE TXWY/E-W RWY NO. 2"/>
    <d v="1961-11-15T00:00:00"/>
    <n v="34204.97"/>
    <n v="19000"/>
    <n v="15204.98"/>
    <n v="68409.95"/>
  </r>
  <r>
    <s v="E"/>
    <x v="8"/>
    <s v="MAC 2708 FLYING CLOUD"/>
    <s v="CONTROL TOWER"/>
    <d v="1965-12-09T00:00:00"/>
    <n v="104500"/>
    <n v="69614"/>
    <n v="37748.74"/>
    <n v="211862.74"/>
  </r>
  <r>
    <s v="E"/>
    <x v="8"/>
    <s v="MAC 2708 FLYING CLOUD"/>
    <s v="RELOCATE LIGHT CONTROL PANEL"/>
    <d v="1965-12-09T00:00:00"/>
    <n v="5020.29"/>
    <n v="3346.86"/>
    <n v="1673.43"/>
    <n v="10040.58"/>
  </r>
  <r>
    <s v="E"/>
    <x v="8"/>
    <s v="MAC 2708 FLYING CLOUD"/>
    <s v="SEAL COAT"/>
    <d v="1964-11-17T00:00:00"/>
    <n v="0"/>
    <n v="6600"/>
    <n v="5036.12"/>
    <n v="11636.119999999999"/>
  </r>
  <r>
    <s v="E"/>
    <x v="8"/>
    <s v="MAC 2708 FLYING CLOUD"/>
    <s v="BIT OVRLY N-S RWY/TXI/APRON"/>
    <d v="1966-02-08T00:00:00"/>
    <n v="14502.16"/>
    <n v="9668.11"/>
    <n v="4834.05"/>
    <n v="29004.32"/>
  </r>
  <r>
    <s v="E"/>
    <x v="8"/>
    <s v="MAC 2708 FLYING CLOUD"/>
    <s v="N-S TXI/TXI EXT/ENT ROAD"/>
    <d v="1967-10-16T00:00:00"/>
    <n v="14065.92"/>
    <n v="17000"/>
    <n v="30957.73"/>
    <n v="62023.649999999994"/>
  </r>
  <r>
    <s v="E"/>
    <x v="8"/>
    <s v="MAC 2708 FLYING CLOUD"/>
    <s v="EQUIP STORAGE AND MAINT BLDG"/>
    <d v="1967-07-25T00:00:00"/>
    <n v="0"/>
    <n v="29000"/>
    <n v="33330.53"/>
    <n v="62330.53"/>
  </r>
  <r>
    <s v="E"/>
    <x v="8"/>
    <s v="MAC 2708 FLYING CLOUD"/>
    <s v="SO. SIDE TXI AND HOLDING APRON"/>
    <d v="1968-10-08T00:00:00"/>
    <n v="29215.17"/>
    <n v="19000"/>
    <n v="33445.599999999999"/>
    <n v="81660.76999999999"/>
  </r>
  <r>
    <s v="E"/>
    <x v="8"/>
    <s v="MAC 2708 FLYING CLOUD"/>
    <s v="CONST N-S TXI/WIDEN E-W RWY"/>
    <d v="1971-09-10T00:00:00"/>
    <n v="59774.52"/>
    <n v="45000"/>
    <n v="56934.080000000002"/>
    <n v="161708.59999999998"/>
  </r>
  <r>
    <s v="E"/>
    <x v="8"/>
    <s v="MAC 2708 FLYING CLOUD"/>
    <s v="MAINTENANCE EQUIPMENT"/>
    <d v="1971-04-23T00:00:00"/>
    <n v="0"/>
    <n v="20449.96"/>
    <n v="24255.040000000001"/>
    <n v="44705"/>
  </r>
  <r>
    <s v="E"/>
    <x v="8"/>
    <s v="MAC 2708 FLYING CLOUD"/>
    <s v="MAINTENANCE EQUIPMENT"/>
    <d v="1971-12-22T00:00:00"/>
    <n v="0"/>
    <n v="7934.94"/>
    <n v="7934.94"/>
    <n v="15869.88"/>
  </r>
  <r>
    <s v="E"/>
    <x v="8"/>
    <s v="MAC 2708 FLYING CLOUD"/>
    <s v="BIT SURF SEAL COAT"/>
    <d v="1975-09-09T00:00:00"/>
    <n v="55911.33"/>
    <n v="49755.86"/>
    <n v="39937.64"/>
    <n v="145604.83000000002"/>
  </r>
  <r>
    <s v="E"/>
    <x v="8"/>
    <s v="MAC 2708 FLYING CLOUD"/>
    <s v="MAINTENANCE EQUIPMENT"/>
    <d v="1975-06-19T00:00:00"/>
    <n v="0"/>
    <n v="2391.9299999999998"/>
    <n v="2391.9299999999998"/>
    <n v="4783.8599999999997"/>
  </r>
  <r>
    <s v="E"/>
    <x v="8"/>
    <s v="MAC 2708 FLYING CLOUD"/>
    <s v="EQUIPMENT BUILDING"/>
    <d v="1978-12-04T00:00:00"/>
    <n v="0"/>
    <n v="58154.559999999998"/>
    <n v="58154.559999999998"/>
    <n v="116309.12"/>
  </r>
  <r>
    <s v="E"/>
    <x v="8"/>
    <s v="MAC 2708 FLYING CLOUD"/>
    <s v="MAINTENANCE EQUIPMENT"/>
    <d v="1979-05-11T00:00:00"/>
    <n v="0"/>
    <n v="28218.63"/>
    <n v="14109.32"/>
    <n v="42327.95"/>
  </r>
  <r>
    <s v="E"/>
    <x v="8"/>
    <s v="MAC 2708 FLYING CLOUD"/>
    <s v="BITUMINOUS OVERLAY"/>
    <d v="1978-02-06T00:00:00"/>
    <n v="43275.99"/>
    <n v="39385.410000000003"/>
    <n v="24501.15"/>
    <n v="107162.54999999999"/>
  </r>
  <r>
    <s v="E"/>
    <x v="8"/>
    <s v="MAC 2708 FLYING CLOUD"/>
    <s v="MAINTENANCE EQUIPMENT"/>
    <d v="1980-08-28T00:00:00"/>
    <n v="0"/>
    <n v="4060"/>
    <n v="2030"/>
    <n v="6090"/>
  </r>
  <r>
    <s v="E"/>
    <x v="8"/>
    <s v="MAC 2708 FLYING CLOUD"/>
    <s v="RUNWAY/TAXIWAY/LIGHTING"/>
    <d v="1981-02-23T00:00:00"/>
    <n v="0"/>
    <n v="545583.43000000005"/>
    <n v="273565.71000000002"/>
    <n v="819149.14000000013"/>
  </r>
  <r>
    <s v="E"/>
    <x v="8"/>
    <s v="MAC 2708 FLYING CLOUD"/>
    <s v="MAINTENANCE EQUIPMENT"/>
    <d v="1980-12-24T00:00:00"/>
    <n v="0"/>
    <n v="23307.7"/>
    <n v="11653.85"/>
    <n v="34961.550000000003"/>
  </r>
  <r>
    <s v="E"/>
    <x v="8"/>
    <s v="MAC 2708 FLYING CLOUD"/>
    <s v="MALSR AND BLDG AREA EXPANSION"/>
    <d v="1981-11-06T00:00:00"/>
    <n v="0"/>
    <n v="385028.7"/>
    <n v="59889.63"/>
    <n v="444918.33"/>
  </r>
  <r>
    <s v="E"/>
    <x v="8"/>
    <s v="MAC 2708 FLYING CLOUD"/>
    <s v="SECURITY FENCING"/>
    <d v="1983-05-13T00:00:00"/>
    <n v="0"/>
    <n v="37221.03"/>
    <n v="43694.26"/>
    <n v="80915.290000000008"/>
  </r>
  <r>
    <s v="E"/>
    <x v="8"/>
    <s v="MAC 2708 FLYING CLOUD"/>
    <s v="MAINTENANCE EQUIPMENT"/>
    <d v="1982-09-24T00:00:00"/>
    <n v="0"/>
    <n v="4680"/>
    <n v="4680"/>
    <n v="9360"/>
  </r>
  <r>
    <s v="E"/>
    <x v="8"/>
    <s v="MAC 2708 FLYING CLOUD"/>
    <s v="BITUMINOUS OVERLAY"/>
    <d v="1983-09-23T00:00:00"/>
    <n v="0"/>
    <n v="86689.76"/>
    <n v="43344.88"/>
    <n v="130034.63999999998"/>
  </r>
  <r>
    <s v="E"/>
    <x v="8"/>
    <s v="MAC 2708 FLYING CLOUD"/>
    <s v="1986 BITUMINOUS CONSTRUCTION"/>
    <d v="1987-06-30T00:00:00"/>
    <n v="0"/>
    <n v="171020.08"/>
    <n v="85510.03"/>
    <n v="256530.11"/>
  </r>
  <r>
    <s v="E"/>
    <x v="8"/>
    <s v="MAC 2708 FLYING CLOUD"/>
    <s v="1987 BITUMINOUS CONSTRUCTION"/>
    <d v="1988-11-03T00:00:00"/>
    <n v="0"/>
    <n v="197743.5"/>
    <n v="108973.37"/>
    <n v="306716.87"/>
  </r>
  <r>
    <s v="E"/>
    <x v="8"/>
    <s v="MAC 2708 FLYING CLOUD"/>
    <s v="GLIDE SLOPE FACILITY"/>
    <d v="1989-01-04T00:00:00"/>
    <n v="0"/>
    <n v="29949.24"/>
    <n v="35157.800000000003"/>
    <n v="65107.040000000008"/>
  </r>
  <r>
    <s v="E"/>
    <x v="8"/>
    <s v="MAC 2708 FLYING CLOUD"/>
    <s v="GLIDE SLOPE FACILITY"/>
    <d v="1989-04-04T00:00:00"/>
    <n v="0"/>
    <n v="233650.31"/>
    <n v="274285.15000000002"/>
    <n v="507935.46"/>
  </r>
  <r>
    <s v="E"/>
    <x v="8"/>
    <s v="MAC 2708 FLYING CLOUD"/>
    <s v="GLIDE SLOPE FACILITY"/>
    <d v="1992-03-23T00:00:00"/>
    <n v="0"/>
    <n v="27785.599999999999"/>
    <n v="25806.63"/>
    <n v="53592.229999999996"/>
  </r>
  <r>
    <s v="E"/>
    <x v="8"/>
    <s v="MAC 2708 FLYING CLOUD"/>
    <s v="1988 PAVEMENT REHABILITATION"/>
    <d v="1989-07-13T00:00:00"/>
    <n v="0"/>
    <n v="119531.57"/>
    <n v="59765.75"/>
    <n v="179297.32"/>
  </r>
  <r>
    <s v="E"/>
    <x v="8"/>
    <s v="MAC 2708 FLYING CLOUD"/>
    <s v="BITUMINOUS CONSTRUCTION"/>
    <d v="1989-09-15T00:00:00"/>
    <n v="0"/>
    <n v="250758.53"/>
    <n v="125379.27"/>
    <n v="376137.8"/>
  </r>
  <r>
    <s v="E"/>
    <x v="8"/>
    <s v="MAC 2708 FLYING CLOUD"/>
    <s v="BITUMINOUS CONSTRUCTION"/>
    <d v="1992-03-23T00:00:00"/>
    <n v="0"/>
    <n v="35908.47"/>
    <n v="77953.73"/>
    <n v="113862.2"/>
  </r>
  <r>
    <s v="E"/>
    <x v="8"/>
    <s v="MAC 2708 FLYING CLOUD"/>
    <s v="BITUMINOUS CONSTRUCTION"/>
    <d v="1992-03-23T00:00:00"/>
    <n v="0"/>
    <n v="32000"/>
    <n v="0"/>
    <n v="32000"/>
  </r>
  <r>
    <s v="E"/>
    <x v="8"/>
    <s v="MAC 2708 FLYING CLOUD"/>
    <s v="1992 PAVEMENT REHAB."/>
    <d v="1992-12-30T00:00:00"/>
    <n v="0"/>
    <n v="79418.66"/>
    <n v="59724"/>
    <n v="139142.66"/>
  </r>
  <r>
    <s v="E"/>
    <x v="8"/>
    <s v="MAC 2708 FLYING CLOUD"/>
    <s v="1992 PAVEMENT REHAB."/>
    <d v="1995-03-14T00:00:00"/>
    <n v="0"/>
    <n v="17563.34"/>
    <n v="0"/>
    <n v="17563.34"/>
  </r>
  <r>
    <s v="E"/>
    <x v="8"/>
    <s v="MAC 2708 FLYING CLOUD"/>
    <s v="1992 PAVEMENT REHAB."/>
    <d v="1995-08-15T00:00:00"/>
    <n v="0"/>
    <n v="25581.91"/>
    <n v="79098.06"/>
    <n v="104679.97"/>
  </r>
  <r>
    <s v="E"/>
    <x v="8"/>
    <s v="MAC 2708 FLYING CLOUD"/>
    <s v="SECURITY/DEER FENCE"/>
    <d v="1993-03-17T00:00:00"/>
    <n v="0"/>
    <n v="83239.25"/>
    <n v="41619.599999999999"/>
    <n v="124858.85"/>
  </r>
  <r>
    <s v="E"/>
    <x v="8"/>
    <s v="MAC 2708 FLYING CLOUD"/>
    <s v="SECURITY/DEER FENCE"/>
    <d v="1995-03-23T00:00:00"/>
    <n v="0"/>
    <n v="5093.75"/>
    <n v="2547.4"/>
    <n v="7641.15"/>
  </r>
  <r>
    <s v="E"/>
    <x v="8"/>
    <s v="MAC 2708 FLYING CLOUD"/>
    <s v="SECURITY/DEER FENCE"/>
    <d v="1995-08-15T00:00:00"/>
    <n v="0"/>
    <n v="2699.99"/>
    <n v="1349.46"/>
    <n v="4049.45"/>
  </r>
  <r>
    <s v="E"/>
    <x v="8"/>
    <s v="MAC 2708 FLYING CLOUD"/>
    <s v="NORTH PARALLEL TAXIWAY"/>
    <d v="1995-04-17T00:00:00"/>
    <n v="429867.26"/>
    <n v="0"/>
    <n v="47762.99"/>
    <n v="477630.25"/>
  </r>
  <r>
    <s v="E"/>
    <x v="8"/>
    <s v="MAC 2708 FLYING CLOUD"/>
    <s v="NORTH PARALLEL TAXIWAY"/>
    <d v="1996-08-14T00:00:00"/>
    <n v="155132"/>
    <n v="0"/>
    <n v="17237.009999999998"/>
    <n v="172369.01"/>
  </r>
  <r>
    <s v="E"/>
    <x v="8"/>
    <s v="MAC 2708 FLYING CLOUD"/>
    <s v="NORTH PARALLEL TAXIWAY"/>
    <d v="1996-08-28T00:00:00"/>
    <n v="63195"/>
    <n v="0"/>
    <n v="17451.830000000002"/>
    <n v="80646.83"/>
  </r>
  <r>
    <s v="E"/>
    <x v="8"/>
    <s v="MAC 2708 FLYING CLOUD"/>
    <s v="NORTH PARALLEL TAXIWAY"/>
    <d v="1996-08-28T00:00:00"/>
    <n v="35625"/>
    <n v="0"/>
    <n v="58231"/>
    <n v="93856"/>
  </r>
  <r>
    <s v="E"/>
    <x v="8"/>
    <s v="MAC 2708 FLYING CLOUD"/>
    <s v="AIRFIELD SIGNAGE"/>
    <d v="1995-04-17T00:00:00"/>
    <n v="57789.91"/>
    <n v="0"/>
    <n v="6421.09"/>
    <n v="64211"/>
  </r>
  <r>
    <s v="E"/>
    <x v="8"/>
    <s v="MAC 2708 FLYING CLOUD"/>
    <s v="AIRFIELD SIGNAGE"/>
    <d v="1996-08-14T00:00:00"/>
    <n v="7778"/>
    <n v="0"/>
    <n v="864.94"/>
    <n v="8642.94"/>
  </r>
  <r>
    <s v="E"/>
    <x v="8"/>
    <s v="MAC 2708 FLYING CLOUD"/>
    <s v="AIRFIELD SIGNAGE"/>
    <d v="1996-08-14T00:00:00"/>
    <n v="8232"/>
    <n v="0"/>
    <n v="0"/>
    <n v="8232"/>
  </r>
  <r>
    <s v="E"/>
    <x v="8"/>
    <s v="MAC 2708 FLYING CLOUD"/>
    <s v="1996 PVMT REHAB &amp; ACCESS GATES"/>
    <d v="1996-10-07T00:00:00"/>
    <n v="0"/>
    <n v="126876.01"/>
    <n v="63437.98"/>
    <n v="190313.99"/>
  </r>
  <r>
    <s v="E"/>
    <x v="8"/>
    <s v="MAC 2708 FLYING CLOUD"/>
    <s v="1996 PVMT REHAB &amp; ACCESS GATES"/>
    <d v="2000-03-20T00:00:00"/>
    <n v="0"/>
    <n v="109037.87"/>
    <n v="61501.24"/>
    <n v="170539.11"/>
  </r>
  <r>
    <s v="E"/>
    <x v="8"/>
    <s v="MAC 2708 FLYING CLOUD"/>
    <s v="1997 PAVEMENT REHABILITATION"/>
    <d v="2000-04-28T00:00:00"/>
    <n v="0"/>
    <n v="185000"/>
    <n v="190164.74"/>
    <n v="375164.74"/>
  </r>
  <r>
    <s v="E"/>
    <x v="8"/>
    <s v="MAC 2708 FLYING CLOUD"/>
    <s v="1997 PAVEMENT REHABILITATION"/>
    <d v="2000-04-28T00:00:00"/>
    <n v="0"/>
    <n v="88333"/>
    <n v="0"/>
    <n v="88333"/>
  </r>
  <r>
    <s v="E"/>
    <x v="8"/>
    <s v="MAC 2708 FLYING CLOUD"/>
    <s v="LAND ACQUISITION  (AIP-03)"/>
    <d v="2000-05-17T00:00:00"/>
    <n v="3177"/>
    <n v="0"/>
    <n v="353.7"/>
    <n v="3530.7"/>
  </r>
  <r>
    <s v="E"/>
    <x v="8"/>
    <s v="MAC 2708 FLYING CLOUD"/>
    <s v="LAND ACQUISITION  (AIP-03)"/>
    <d v="2000-12-06T00:00:00"/>
    <n v="1507610"/>
    <n v="0"/>
    <n v="167511.54"/>
    <n v="1675121.54"/>
  </r>
  <r>
    <s v="E"/>
    <x v="8"/>
    <s v="MAC 2708 FLYING CLOUD"/>
    <s v="LAND ACQUISITION  (AIP-03)"/>
    <d v="2002-03-26T00:00:00"/>
    <n v="224213"/>
    <n v="0"/>
    <n v="66398.37"/>
    <n v="290611.37"/>
  </r>
  <r>
    <s v="E"/>
    <x v="8"/>
    <s v="MAC 2708 FLYING CLOUD"/>
    <s v="RWY 9L/27R RECONSTRUCTION &amp; PAVE REHAB"/>
    <d v="1999-08-11T00:00:00"/>
    <n v="0"/>
    <n v="157030.94"/>
    <n v="104687.31"/>
    <n v="261718.25"/>
  </r>
  <r>
    <s v="E"/>
    <x v="8"/>
    <s v="MAC 2708 FLYING CLOUD"/>
    <s v="RWY 9L/27R RECONSTRUCTION &amp; PAVE REHAB"/>
    <d v="2000-05-03T00:00:00"/>
    <n v="0"/>
    <n v="516191.67"/>
    <n v="344127.78"/>
    <n v="860319.45"/>
  </r>
  <r>
    <s v="E"/>
    <x v="8"/>
    <s v="MAC 2708 FLYING CLOUD"/>
    <s v="RWY 9L/27R RECONSTRUCTION &amp; PAVE REHAB"/>
    <d v="2001-08-07T00:00:00"/>
    <n v="0"/>
    <n v="33131.980000000003"/>
    <n v="22087.98"/>
    <n v="55219.960000000006"/>
  </r>
  <r>
    <s v="E"/>
    <x v="8"/>
    <s v="MAC 2708 FLYING CLOUD"/>
    <s v="LAND ACQUISITION  (AIP-04)"/>
    <d v="2000-04-12T00:00:00"/>
    <n v="774510"/>
    <n v="0"/>
    <n v="171247.55"/>
    <n v="945757.55"/>
  </r>
  <r>
    <s v="E"/>
    <x v="8"/>
    <s v="MAC 2708 FLYING CLOUD"/>
    <s v="2002 AIRFIELD GUIDANCE SIGNS (108-1-024)"/>
    <d v="2002-11-20T00:00:00"/>
    <n v="148189"/>
    <n v="0"/>
    <n v="102773.92"/>
    <n v="250962.91999999998"/>
  </r>
  <r>
    <s v="E"/>
    <x v="8"/>
    <s v="MAC 2708 FLYING CLOUD"/>
    <s v="2002 AIRFIELD GUIDANCE SIGNS (108-1-024)"/>
    <d v="2003-03-20T00:00:00"/>
    <n v="132027"/>
    <n v="0"/>
    <n v="127531.05"/>
    <n v="259558.05"/>
  </r>
  <r>
    <s v="E"/>
    <x v="8"/>
    <s v="MAC 2708 FLYING CLOUD"/>
    <s v="2002 AIRFIELD GUIDANCE SIGNS (108-1-024)"/>
    <d v="2004-03-10T00:00:00"/>
    <n v="19784"/>
    <n v="0"/>
    <n v="-16005.41"/>
    <n v="3778.59"/>
  </r>
  <r>
    <s v="E"/>
    <x v="8"/>
    <s v="MAC 2708 FLYING CLOUD"/>
    <s v="2002 AIRFIELD GUIDANCE SIGNS (108-1-024)"/>
    <d v="2004-03-25T00:00:00"/>
    <n v="16374"/>
    <n v="0"/>
    <n v="0"/>
    <n v="16374"/>
  </r>
  <r>
    <s v="E"/>
    <x v="8"/>
    <s v="MAC 2708 FLYING CLOUD"/>
    <s v="2004 SECURITY GATES (MAC 108-1-025)"/>
    <d v="2005-01-12T00:00:00"/>
    <n v="149456"/>
    <n v="0"/>
    <n v="7867"/>
    <n v="157323"/>
  </r>
  <r>
    <s v="E"/>
    <x v="8"/>
    <s v="MAC 2708 FLYING CLOUD"/>
    <s v="2004 SECURITY GATES (MAC 108-1-025)"/>
    <d v="2005-05-17T00:00:00"/>
    <n v="124152"/>
    <n v="0"/>
    <n v="6533.5"/>
    <n v="130685.5"/>
  </r>
  <r>
    <s v="E"/>
    <x v="8"/>
    <s v="MAC 2708 FLYING CLOUD"/>
    <s v="2004 SECURITY GATES (MAC 108-1-025)"/>
    <d v="2006-06-29T00:00:00"/>
    <n v="54992"/>
    <n v="0"/>
    <n v="4410.67"/>
    <n v="59402.67"/>
  </r>
  <r>
    <s v="E"/>
    <x v="8"/>
    <s v="MAC 2708 FLYING CLOUD"/>
    <s v="2004 SECURITY GATES (MAC 108-1-025)"/>
    <d v="2006-06-29T00:00:00"/>
    <n v="28789"/>
    <n v="0"/>
    <n v="0"/>
    <n v="28789"/>
  </r>
  <r>
    <s v="E"/>
    <x v="8"/>
    <s v="MAC 2708 FLYING CLOUD"/>
    <s v="RUNWAY 10R/28L PAVEMENT REHABILITATION"/>
    <d v="2006-01-24T00:00:00"/>
    <n v="141272"/>
    <n v="0"/>
    <n v="220066.92"/>
    <n v="361338.92000000004"/>
  </r>
  <r>
    <s v="E"/>
    <x v="8"/>
    <s v="MAC 2708 FLYING CLOUD"/>
    <s v="RUNWAY 10R/28L PAVEMENT REHABILITATION"/>
    <d v="2006-02-03T00:00:00"/>
    <n v="150000"/>
    <n v="0"/>
    <n v="0"/>
    <n v="150000"/>
  </r>
  <r>
    <s v="E"/>
    <x v="8"/>
    <s v="MAC 2708 FLYING CLOUD"/>
    <s v="RUNWAY 10R/28L PAVEMENT REHABILITATION"/>
    <d v="2007-04-27T00:00:00"/>
    <n v="86261"/>
    <n v="0"/>
    <n v="0"/>
    <n v="86261"/>
  </r>
  <r>
    <s v="E"/>
    <x v="8"/>
    <s v="MAC 2708 FLYING CLOUD"/>
    <s v="RUNWAY 10R/28L PAVEMENT REHABILITATION"/>
    <d v="2007-06-21T00:00:00"/>
    <n v="63739"/>
    <n v="0"/>
    <n v="3823.89"/>
    <n v="67562.89"/>
  </r>
  <r>
    <s v="E"/>
    <x v="8"/>
    <s v="MAC 2708 FLYING CLOUD"/>
    <s v="RUNWAY 10L/28R EXTENSION"/>
    <d v="2009-03-27T00:00:00"/>
    <n v="441734"/>
    <n v="0"/>
    <n v="204565.64"/>
    <n v="646299.64"/>
  </r>
  <r>
    <s v="E"/>
    <x v="8"/>
    <s v="MAC 2708 FLYING CLOUD"/>
    <s v="RUNWAY 10L/28R EXTENSION"/>
    <d v="2011-03-02T00:00:00"/>
    <n v="142006"/>
    <n v="0"/>
    <n v="82510.960000000006"/>
    <n v="224516.96000000002"/>
  </r>
  <r>
    <s v="E"/>
    <x v="8"/>
    <s v="MAC 2708 FLYING CLOUD"/>
    <s v="RUNWAY 10L/28R EXTENSION - PHASE 2"/>
    <d v="2009-03-27T00:00:00"/>
    <n v="28760"/>
    <n v="0"/>
    <n v="2032.68"/>
    <n v="30792.68"/>
  </r>
  <r>
    <s v="E"/>
    <x v="8"/>
    <s v="MAC 2708 FLYING CLOUD"/>
    <s v="RUNWAY 10L/28R EXTENSION - PHASE 2"/>
    <d v="2011-03-02T00:00:00"/>
    <n v="9855"/>
    <n v="0"/>
    <n v="0"/>
    <n v="9855"/>
  </r>
  <r>
    <s v="E"/>
    <x v="8"/>
    <s v="MAC 2708 FLYING CLOUD"/>
    <s v="RUNWAY 10R/28L EXTENSION (MAC 108-1-032)"/>
    <d v="2009-10-09T00:00:00"/>
    <n v="862705"/>
    <n v="0"/>
    <n v="105268"/>
    <n v="967973"/>
  </r>
  <r>
    <s v="E"/>
    <x v="8"/>
    <s v="MAC 2708 FLYING CLOUD"/>
    <s v="RUNWAY 10R/28L EXTENSION (MAC 108-1-032)"/>
    <d v="2010-08-11T00:00:00"/>
    <n v="9715"/>
    <n v="0"/>
    <n v="0"/>
    <n v="9715"/>
  </r>
  <r>
    <s v="E"/>
    <x v="8"/>
    <s v="MAC 2708 FLYING CLOUD"/>
    <s v="RUNWAY 10R/28L EXTENSION (MAC 108-1-032)"/>
    <d v="2011-05-23T00:00:00"/>
    <n v="624917"/>
    <n v="0"/>
    <n v="0"/>
    <n v="624917"/>
  </r>
  <r>
    <s v="E"/>
    <x v="8"/>
    <s v="MAC 2708 FLYING CLOUD"/>
    <s v="RUNWAY 10R/28L EXTENSION (MAC 108-1-032)"/>
    <d v="2012-05-01T00:00:00"/>
    <n v="81751"/>
    <n v="0"/>
    <n v="377621.96"/>
    <n v="459372.96"/>
  </r>
  <r>
    <s v="E"/>
    <x v="8"/>
    <s v="MAC 2708 FLYING CLOUD"/>
    <s v="ARRA - SOUTH BLDG AREA DVLPMNT-PHASE 2"/>
    <d v="2009-07-22T00:00:00"/>
    <n v="658926"/>
    <n v="0"/>
    <n v="0"/>
    <n v="658926"/>
  </r>
  <r>
    <s v="E"/>
    <x v="8"/>
    <s v="MAC 2708 FLYING CLOUD"/>
    <s v="ARRA - SOUTH BLDG AREA DVLPMNT-PHASE 2"/>
    <d v="2009-09-02T00:00:00"/>
    <n v="529052"/>
    <n v="0"/>
    <n v="0"/>
    <n v="529052"/>
  </r>
  <r>
    <s v="E"/>
    <x v="8"/>
    <s v="MAC 2708 FLYING CLOUD"/>
    <s v="ARRA - SOUTH BLDG AREA DVLPMNT-PHASE 2"/>
    <d v="2009-09-22T00:00:00"/>
    <n v="211038"/>
    <n v="0"/>
    <n v="0"/>
    <n v="211038"/>
  </r>
  <r>
    <s v="E"/>
    <x v="8"/>
    <s v="MAC 2708 FLYING CLOUD"/>
    <s v="ARRA - SOUTH BLDG AREA DVLPMNT-PHASE 2"/>
    <d v="2009-11-02T00:00:00"/>
    <n v="834234"/>
    <n v="0"/>
    <n v="0"/>
    <n v="834234"/>
  </r>
  <r>
    <s v="E"/>
    <x v="8"/>
    <s v="MAC 2708 FLYING CLOUD"/>
    <s v="ARRA - SOUTH BLDG AREA DVLPMNT-PHASE 2"/>
    <d v="2010-03-02T00:00:00"/>
    <n v="67450"/>
    <n v="0"/>
    <n v="0"/>
    <n v="67450"/>
  </r>
  <r>
    <s v="E"/>
    <x v="8"/>
    <s v="MAC 2708 FLYING CLOUD"/>
    <s v="ARRA - SOUTH BLDG AREA DVLPMNT-PHASE 2"/>
    <d v="2010-04-28T00:00:00"/>
    <n v="118957"/>
    <n v="0"/>
    <n v="0.51"/>
    <n v="118957.51"/>
  </r>
  <r>
    <s v="E"/>
    <x v="8"/>
    <s v="MAC 2708 FLYING CLOUD"/>
    <s v="2009 ALLEYWAY PAVEMENT REHABILITATION"/>
    <d v="2010-02-11T00:00:00"/>
    <n v="105708"/>
    <n v="0"/>
    <n v="114070.46"/>
    <n v="219778.46000000002"/>
  </r>
  <r>
    <s v="E"/>
    <x v="8"/>
    <s v="MAC 2708 FLYING CLOUD"/>
    <s v="2009 ALLEYWAY PAVEMENT REHABILITATION"/>
    <d v="2011-03-02T00:00:00"/>
    <n v="44292"/>
    <n v="0"/>
    <n v="48067.95"/>
    <n v="92359.95"/>
  </r>
  <r>
    <s v="E"/>
    <x v="8"/>
    <s v="MAC 2708 FLYING CLOUD"/>
    <s v="RWY 10R/28L GRADING &amp; PAVING - PHASE 2"/>
    <d v="2010-03-08T00:00:00"/>
    <n v="2773083"/>
    <n v="0"/>
    <n v="1475310.91"/>
    <n v="4248393.91"/>
  </r>
  <r>
    <s v="E"/>
    <x v="8"/>
    <s v="MAC 2708 FLYING CLOUD"/>
    <s v="RWY 10R/28L GRADING &amp; PAVING - PHASE 2"/>
    <d v="2011-05-23T00:00:00"/>
    <n v="876917"/>
    <n v="0"/>
    <n v="515495"/>
    <n v="1392412"/>
  </r>
  <r>
    <s v="E"/>
    <x v="8"/>
    <s v="MAC 2708 FLYING CLOUD"/>
    <s v="RWY 10R/28L GRADING &amp; PAVING - PHASE 2"/>
    <d v="2012-06-22T00:00:00"/>
    <n v="25000"/>
    <n v="0"/>
    <n v="0"/>
    <n v="25000"/>
  </r>
  <r>
    <s v="E"/>
    <x v="8"/>
    <s v="MAC 2708 FLYING CLOUD"/>
    <s v="RWY 10R/28L GRADING &amp; PAVING - PHASE 2"/>
    <d v="2012-12-26T00:00:00"/>
    <n v="25000"/>
    <n v="0"/>
    <n v="0"/>
    <n v="25000"/>
  </r>
  <r>
    <s v="E"/>
    <x v="8"/>
    <s v="MAC 2708 FLYING CLOUD"/>
    <s v="RWY 10R/28L - PH 2 &amp; RWY SECURITY IMPROV"/>
    <d v="2010-03-08T00:00:00"/>
    <n v="911365"/>
    <n v="0"/>
    <n v="47967.91"/>
    <n v="959332.91"/>
  </r>
  <r>
    <s v="E"/>
    <x v="8"/>
    <s v="MAC 2708 FLYING CLOUD"/>
    <s v="RWY 10R/28L - PH 2 &amp; RWY SECURITY IMPROV"/>
    <d v="2011-05-23T00:00:00"/>
    <n v="688125"/>
    <n v="0"/>
    <n v="1008817.46"/>
    <n v="1696942.46"/>
  </r>
  <r>
    <s v="E"/>
    <x v="8"/>
    <s v="MAC 2708 FLYING CLOUD"/>
    <s v="RWY 10R/28L - PH 2 &amp; RWY SECURITY IMPROV"/>
    <d v="2012-05-18T00:00:00"/>
    <n v="300346"/>
    <n v="0"/>
    <n v="0"/>
    <n v="300346"/>
  </r>
  <r>
    <s v="E"/>
    <x v="8"/>
    <s v="MAC 2708 FLYING CLOUD"/>
    <s v="RWY 10R/28L - PH 2 &amp; RWY SECURITY IMPROV"/>
    <d v="2012-11-19T00:00:00"/>
    <n v="507910"/>
    <n v="0"/>
    <n v="0"/>
    <n v="507910"/>
  </r>
  <r>
    <s v="E"/>
    <x v="8"/>
    <s v="MAC 2708 FLYING CLOUD"/>
    <s v="RWY 10R/28L - PH 2 &amp; RWY SECURITY IMPROV"/>
    <d v="2013-03-22T00:00:00"/>
    <n v="50000"/>
    <n v="0"/>
    <n v="0"/>
    <n v="50000"/>
  </r>
  <r>
    <s v="E"/>
    <x v="8"/>
    <s v="MAC 2708 FLYING CLOUD"/>
    <s v="2012 SOUTH BUILDING AREA DEVELOPMENT"/>
    <d v="2013-04-01T00:00:00"/>
    <n v="0"/>
    <n v="283257.78000000003"/>
    <n v="641380.94999999995"/>
    <n v="924638.73"/>
  </r>
  <r>
    <s v="E"/>
    <x v="8"/>
    <s v="MAC 2708 FLYING CLOUD"/>
    <s v="2012 SOUTH BUILDING AREA DEVELOPMENT"/>
    <d v="2015-03-12T00:00:00"/>
    <n v="0"/>
    <n v="63148.45"/>
    <n v="189644.95"/>
    <n v="252793.40000000002"/>
  </r>
  <r>
    <s v="E"/>
    <x v="8"/>
    <s v="MAC 2708 FLYING CLOUD"/>
    <s v="2012 ALLEYWAY PAVEMENT REHABILITATION"/>
    <d v="2013-04-17T00:00:00"/>
    <n v="182025"/>
    <n v="0"/>
    <n v="20225.73"/>
    <n v="202250.73"/>
  </r>
  <r>
    <s v="E"/>
    <x v="8"/>
    <s v="MAC 2708 FLYING CLOUD"/>
    <s v="2012 ALLEYWAY PAVEMENT REHABILITATION"/>
    <d v="2015-04-23T00:00:00"/>
    <n v="-28733"/>
    <n v="0"/>
    <n v="0"/>
    <n v="-28733"/>
  </r>
  <r>
    <s v="E"/>
    <x v="8"/>
    <s v="MAC 2708 FLYING CLOUD"/>
    <s v="2012 ALLEYWAY PAVEMENT REHABILITATION"/>
    <d v="2015-04-23T00:00:00"/>
    <n v="55406"/>
    <n v="0"/>
    <n v="9087.7999999999993"/>
    <n v="64493.8"/>
  </r>
  <r>
    <s v="E"/>
    <x v="8"/>
    <s v="MAC 2708 FLYING CLOUD"/>
    <s v="Runway 18/36 Safety Improvements &amp; P-Rd"/>
    <d v="2014-09-19T00:00:00"/>
    <n v="1422433"/>
    <n v="0"/>
    <n v="279227.24"/>
    <n v="1701660.24"/>
  </r>
  <r>
    <s v="E"/>
    <x v="8"/>
    <s v="MAC 2708 FLYING CLOUD"/>
    <s v="Runway 18/36 Safety Improvements &amp; P-Rd"/>
    <d v="2016-08-08T00:00:00"/>
    <n v="150000"/>
    <n v="101382.32"/>
    <n v="0"/>
    <n v="251382.32"/>
  </r>
  <r>
    <s v="E"/>
    <x v="8"/>
    <s v="MAC 2708 FLYING CLOUD"/>
    <s v="Runway 18/36 Safety Improvements &amp; P-Rd"/>
    <d v="2016-10-10T00:00:00"/>
    <n v="193273"/>
    <n v="0"/>
    <n v="0"/>
    <n v="193273"/>
  </r>
  <r>
    <s v="E"/>
    <x v="8"/>
    <s v="MAC 2708 FLYING CLOUD"/>
    <s v="Runway 10R/28L Pavement Grooving"/>
    <d v="2014-09-11T00:00:00"/>
    <n v="30353"/>
    <n v="0"/>
    <n v="3373.08"/>
    <n v="33726.080000000002"/>
  </r>
  <r>
    <s v="E"/>
    <x v="8"/>
    <s v="MAC 2708 FLYING CLOUD"/>
    <s v="Runway 10R/28L Pavement Grooving"/>
    <d v="2015-08-31T00:00:00"/>
    <n v="68816"/>
    <n v="0"/>
    <n v="7647.26"/>
    <n v="76463.259999999995"/>
  </r>
  <r>
    <s v="E"/>
    <x v="8"/>
    <s v="MAC 2708 FLYING CLOUD"/>
    <s v="Reconstruct Taxiway &quot;A&quot;; Install Taxiway Lighting and Airfield Signage"/>
    <d v="2016-01-20T00:00:00"/>
    <n v="462318"/>
    <n v="25460.17"/>
    <n v="84626.23"/>
    <n v="572404.4"/>
  </r>
  <r>
    <s v="E"/>
    <x v="8"/>
    <s v="MAC 2708 FLYING CLOUD"/>
    <s v="Reconstruct Taxiway &quot;A&quot;; Install Taxiway Lighting and Airfield Signage"/>
    <d v="2016-01-20T00:00:00"/>
    <n v="455734"/>
    <n v="25460.17"/>
    <n v="84626.23"/>
    <n v="565820.4"/>
  </r>
  <r>
    <s v="E"/>
    <x v="8"/>
    <s v="MAC 2708 FLYING CLOUD"/>
    <s v="Reconstruct Taxiway &quot;A&quot;; Install Taxiway Lighting and Airfield Signage"/>
    <d v="2016-01-20T00:00:00"/>
    <n v="-462318"/>
    <n v="-25460.17"/>
    <n v="-84626.23"/>
    <n v="-572404.4"/>
  </r>
  <r>
    <s v="E"/>
    <x v="8"/>
    <s v="MAC 2708 FLYING CLOUD"/>
    <s v="Reconstruct Taxiway &quot;A&quot;; Install Taxiway Lighting and Airfield Signage"/>
    <d v="2017-03-24T00:00:00"/>
    <n v="24698"/>
    <n v="1230.49"/>
    <n v="112213.77"/>
    <n v="138142.26"/>
  </r>
  <r>
    <s v="E"/>
    <x v="8"/>
    <s v="MAC 2708 FLYING CLOUD"/>
    <s v="2017 Alleys - SE, SW, and NE Building Areas - Pavement Rehabilibation"/>
    <d v="2018-01-16T00:00:00"/>
    <n v="225094"/>
    <n v="12505.23"/>
    <n v="175248.31"/>
    <n v="412847.54000000004"/>
  </r>
  <r>
    <s v="E"/>
    <x v="8"/>
    <s v="MAC 2708 FLYING CLOUD"/>
    <s v="2017 Alleys - SE, SW, and NE Building Areas - Pavement Rehabilibation"/>
    <d v="2019-05-02T00:00:00"/>
    <n v="83910"/>
    <n v="5403.82"/>
    <n v="15849.03"/>
    <n v="105162.85"/>
  </r>
  <r>
    <s v="E"/>
    <x v="8"/>
    <s v="MAC 2708 FLYING CLOUD"/>
    <s v="2017 Alleys - SE, SW, and NE Building Areas - Pavement Rehabilibation"/>
    <d v="2019-06-24T00:00:00"/>
    <n v="13360"/>
    <n v="0"/>
    <n v="0"/>
    <n v="13360"/>
  </r>
  <r>
    <s v="E"/>
    <x v="8"/>
    <s v="MAC 2708 FLYING CLOUD"/>
    <s v="Runway 10L/28R Modifications"/>
    <d v="2019-11-05T00:00:00"/>
    <n v="1150459"/>
    <n v="63914.41"/>
    <n v="74965.679999999993"/>
    <n v="1289339.0899999999"/>
  </r>
  <r>
    <s v="E"/>
    <x v="8"/>
    <s v="MAC 2708 FLYING CLOUD"/>
    <s v="2019 Pavement Rehab - Taxiway &quot;D&quot; &amp; Taxiway &quot;E&quot;"/>
    <d v="2020-04-07T00:00:00"/>
    <n v="654629"/>
    <n v="97566.19"/>
    <n v="62596.63"/>
    <n v="814791.82"/>
  </r>
  <r>
    <s v="E"/>
    <x v="8"/>
    <s v="MAC 2708 FLYING CLOUD"/>
    <s v="Reconstruct Taxiways A1, A2, and F; Relocate Taxiway A3."/>
    <d v="1899-12-30T00:00:00"/>
    <n v="369420"/>
    <n v="0"/>
    <n v="27168.19"/>
    <n v="396588.19"/>
  </r>
  <r>
    <s v="E"/>
    <x v="8"/>
    <s v="MAC 2708 FLYING CLOUD"/>
    <s v="LAND"/>
    <d v="1961-12-07T00:00:00"/>
    <n v="75873.72"/>
    <n v="0"/>
    <n v="0"/>
    <n v="75873.72"/>
  </r>
  <r>
    <s v="E"/>
    <x v="8"/>
    <s v="MAC 2708 FLYING CLOUD"/>
    <s v="LAND"/>
    <d v="1964-08-18T00:00:00"/>
    <n v="151532.26999999999"/>
    <n v="0"/>
    <n v="0"/>
    <n v="151532.26999999999"/>
  </r>
  <r>
    <s v="E"/>
    <x v="8"/>
    <s v="MAC 2708 FLYING CLOUD"/>
    <s v="LAND"/>
    <d v="1965-12-06T00:00:00"/>
    <n v="4957.93"/>
    <n v="0"/>
    <n v="0"/>
    <n v="4957.93"/>
  </r>
  <r>
    <s v="E"/>
    <x v="9"/>
    <s v="MAC 2722 CRYSTAL"/>
    <s v="GRADE/SURF/FENCE/SEED/MISC"/>
    <d v="1952-08-28T00:00:00"/>
    <n v="48000.49"/>
    <n v="43000"/>
    <n v="8916.84"/>
    <n v="99917.329999999987"/>
  </r>
  <r>
    <s v="E"/>
    <x v="9"/>
    <s v="MAC 2722 CRYSTAL"/>
    <s v="REMOVE &amp; RELOCATE POWER LINES"/>
    <d v="1950-11-21T00:00:00"/>
    <n v="9437.5"/>
    <n v="9437.5"/>
    <n v="0"/>
    <n v="18875"/>
  </r>
  <r>
    <s v="E"/>
    <x v="9"/>
    <s v="MAC 2722 CRYSTAL"/>
    <s v="WATER AND SEWER"/>
    <d v="1952-08-28T00:00:00"/>
    <n v="7765.06"/>
    <n v="7310.91"/>
    <n v="454.14"/>
    <n v="15530.11"/>
  </r>
  <r>
    <s v="E"/>
    <x v="9"/>
    <s v="MAC 2722 CRYSTAL"/>
    <s v="SURF. ADD. APRON"/>
    <d v="1952-12-12T00:00:00"/>
    <n v="7414.23"/>
    <n v="6850"/>
    <n v="564.24"/>
    <n v="14828.47"/>
  </r>
  <r>
    <s v="E"/>
    <x v="9"/>
    <s v="MAC 2722 CRYSTAL"/>
    <s v="RUNWAY LIGHTING"/>
    <d v="1952-10-10T00:00:00"/>
    <n v="2583.7399999999998"/>
    <n v="3846.42"/>
    <n v="3400.5"/>
    <n v="9830.66"/>
  </r>
  <r>
    <s v="E"/>
    <x v="9"/>
    <s v="MAC 2722 CRYSTAL"/>
    <s v="TERMINAL BUILDING"/>
    <d v="1952-10-10T00:00:00"/>
    <n v="12666.26"/>
    <n v="14769.52"/>
    <n v="3668.15"/>
    <n v="31103.93"/>
  </r>
  <r>
    <s v="E"/>
    <x v="9"/>
    <s v="MAC 2722 CRYSTAL"/>
    <s v="SURF RWY/TXI/APRON/ACCESS ROAD"/>
    <d v="1954-02-15T00:00:00"/>
    <n v="37557.1"/>
    <n v="5000"/>
    <n v="32764.11"/>
    <n v="75321.209999999992"/>
  </r>
  <r>
    <s v="E"/>
    <x v="9"/>
    <s v="MAC 2722 CRYSTAL"/>
    <s v="BIT SURF TAXI AND APRON"/>
    <d v="1954-09-10T00:00:00"/>
    <n v="0"/>
    <n v="7626.09"/>
    <n v="3813.04"/>
    <n v="11439.130000000001"/>
  </r>
  <r>
    <s v="E"/>
    <x v="9"/>
    <s v="MAC 2722 CRYSTAL"/>
    <s v="RWY AND TXWY CONST-SURFACING"/>
    <d v="1960-09-14T00:00:00"/>
    <n v="41876.019999999997"/>
    <n v="29000"/>
    <n v="19655.830000000002"/>
    <n v="90531.849999999991"/>
  </r>
  <r>
    <s v="E"/>
    <x v="9"/>
    <s v="MAC 2722 CRYSTAL"/>
    <s v="SEAL COAT"/>
    <d v="1959-04-23T00:00:00"/>
    <n v="0"/>
    <n v="3000"/>
    <n v="3618.64"/>
    <n v="6618.6399999999994"/>
  </r>
  <r>
    <s v="E"/>
    <x v="9"/>
    <s v="MAC 2722 CRYSTAL"/>
    <s v="TAXIWAY SURFACING"/>
    <d v="1961-03-27T00:00:00"/>
    <n v="0"/>
    <n v="10200"/>
    <n v="5367.72"/>
    <n v="15567.720000000001"/>
  </r>
  <r>
    <s v="E"/>
    <x v="9"/>
    <s v="MAC 2722 CRYSTAL"/>
    <s v="CONTROL TOWER"/>
    <d v="1965-12-10T00:00:00"/>
    <n v="89925"/>
    <n v="65698"/>
    <n v="46516.69"/>
    <n v="202139.69"/>
  </r>
  <r>
    <s v="E"/>
    <x v="9"/>
    <s v="MAC 2722 CRYSTAL"/>
    <s v="RWY EXT/TXWY/MISC CONST"/>
    <d v="1966-11-21T00:00:00"/>
    <n v="58810.96"/>
    <n v="42000"/>
    <n v="46685.06"/>
    <n v="147496.01999999999"/>
  </r>
  <r>
    <s v="E"/>
    <x v="9"/>
    <s v="MAC 2722 CRYSTAL"/>
    <s v="SW TAXI EXTEN AND RWY LIGHTS"/>
    <d v="1966-12-08T00:00:00"/>
    <n v="16292.76"/>
    <n v="10000"/>
    <n v="6328.76"/>
    <n v="32621.520000000004"/>
  </r>
  <r>
    <s v="E"/>
    <x v="9"/>
    <s v="MAC 2722 CRYSTAL"/>
    <s v="SEAL COAT"/>
    <d v="1964-11-17T00:00:00"/>
    <n v="0"/>
    <n v="9143.86"/>
    <n v="4571.93"/>
    <n v="13715.79"/>
  </r>
  <r>
    <s v="E"/>
    <x v="9"/>
    <s v="MAC 2722 CRYSTAL"/>
    <s v="NO. BLDG AREA/TAXI/ENT ROAD"/>
    <d v="1968-03-19T00:00:00"/>
    <n v="12823.13"/>
    <n v="14000"/>
    <n v="36782.97"/>
    <n v="63606.1"/>
  </r>
  <r>
    <s v="E"/>
    <x v="9"/>
    <s v="MAC 2722 CRYSTAL"/>
    <s v="RWY CONST/LIGHTS/MARK/PAVE/FEN"/>
    <d v="1969-05-26T00:00:00"/>
    <n v="43827.81"/>
    <n v="38087.22"/>
    <n v="38087.230000000003"/>
    <n v="120002.26000000001"/>
  </r>
  <r>
    <s v="E"/>
    <x v="9"/>
    <s v="MAC 2722 CRYSTAL"/>
    <s v="ALT ADMIN BLDG/ADD TO M&amp;S BLDG"/>
    <d v="1969-09-23T00:00:00"/>
    <n v="0"/>
    <n v="15750"/>
    <n v="16453.77"/>
    <n v="32203.77"/>
  </r>
  <r>
    <s v="E"/>
    <x v="9"/>
    <s v="MAC 2722 CRYSTAL"/>
    <s v="OVRLY 31R RWY/TXWY/APRONS/MARK"/>
    <d v="1971-03-22T00:00:00"/>
    <n v="30347.03"/>
    <n v="31823.29"/>
    <n v="31882.66"/>
    <n v="94052.98"/>
  </r>
  <r>
    <s v="E"/>
    <x v="9"/>
    <s v="MAC 2722 CRYSTAL"/>
    <s v="ROTARY SNOWPLOW"/>
    <d v="1971-04-23T00:00:00"/>
    <n v="0"/>
    <n v="15290"/>
    <n v="15290"/>
    <n v="30580"/>
  </r>
  <r>
    <s v="E"/>
    <x v="9"/>
    <s v="MAC 2722 CRYSTAL"/>
    <s v="MAINTENANCE EQUIPMENT"/>
    <d v="1971-12-22T00:00:00"/>
    <n v="0"/>
    <n v="6298.94"/>
    <n v="6298.94"/>
    <n v="12597.88"/>
  </r>
  <r>
    <s v="E"/>
    <x v="9"/>
    <s v="MAC 2722 CRYSTAL"/>
    <s v="BIT OVERLAY AND SEAL COAT"/>
    <d v="1975-06-09T00:00:00"/>
    <n v="73124.84"/>
    <n v="73896.94"/>
    <n v="47114.62"/>
    <n v="194136.4"/>
  </r>
  <r>
    <s v="E"/>
    <x v="9"/>
    <s v="MAC 2722 CRYSTAL"/>
    <s v="MAINTENANCE EQUIPMENT"/>
    <d v="1975-06-19T00:00:00"/>
    <n v="0"/>
    <n v="11354.93"/>
    <n v="11354.93"/>
    <n v="22709.86"/>
  </r>
  <r>
    <s v="E"/>
    <x v="9"/>
    <s v="MAC 2722 CRYSTAL"/>
    <s v="MAINTENANCE EQUIPMENT"/>
    <d v="1979-04-27T00:00:00"/>
    <n v="0"/>
    <n v="15738.63"/>
    <n v="7869.32"/>
    <n v="23607.949999999997"/>
  </r>
  <r>
    <s v="E"/>
    <x v="9"/>
    <s v="MAC 2722 CRYSTAL"/>
    <s v="MAINTENANCE EQUIPMENT BUILDING"/>
    <d v="1979-07-31T00:00:00"/>
    <n v="0"/>
    <n v="34333"/>
    <n v="17508.400000000001"/>
    <n v="51841.4"/>
  </r>
  <r>
    <s v="E"/>
    <x v="9"/>
    <s v="MAC 2722 CRYSTAL"/>
    <s v="ADMINISTRATION BLDG ADDITION"/>
    <d v="1981-03-17T00:00:00"/>
    <n v="0"/>
    <n v="50617.58"/>
    <n v="25662.799999999999"/>
    <n v="76280.38"/>
  </r>
  <r>
    <s v="E"/>
    <x v="9"/>
    <s v="MAC 2722 CRYSTAL"/>
    <s v="MAINTENANCE EQUIPMENT"/>
    <d v="1980-12-24T00:00:00"/>
    <n v="0"/>
    <n v="20767.5"/>
    <n v="10383.75"/>
    <n v="31151.25"/>
  </r>
  <r>
    <s v="E"/>
    <x v="9"/>
    <s v="MAC 2722 CRYSTAL"/>
    <s v="BITUMINOUS OVERLAY"/>
    <d v="1983-04-22T00:00:00"/>
    <n v="0"/>
    <n v="56713.33"/>
    <n v="28823.85"/>
    <n v="85537.18"/>
  </r>
  <r>
    <s v="E"/>
    <x v="9"/>
    <s v="MAC 2722 CRYSTAL"/>
    <s v="SECURITY FENCE"/>
    <d v="1984-05-08T00:00:00"/>
    <n v="0"/>
    <n v="18590.59"/>
    <n v="9295.2800000000007"/>
    <n v="27885.870000000003"/>
  </r>
  <r>
    <s v="E"/>
    <x v="9"/>
    <s v="MAC 2722 CRYSTAL"/>
    <s v="1984 MAINTENANCE EQUIPMENT"/>
    <d v="1985-01-23T00:00:00"/>
    <n v="0"/>
    <n v="38088.22"/>
    <n v="38088.22"/>
    <n v="76176.44"/>
  </r>
  <r>
    <s v="E"/>
    <x v="9"/>
    <s v="MAC 2722 CRYSTAL"/>
    <s v="SECURITY FENCE PHASE II CONST"/>
    <d v="1990-04-04T00:00:00"/>
    <n v="0"/>
    <n v="36928.839999999997"/>
    <n v="18464.43"/>
    <n v="55393.27"/>
  </r>
  <r>
    <s v="E"/>
    <x v="9"/>
    <s v="MAC 2722 CRYSTAL"/>
    <s v="SECURITY FENCE PHASE III CONST"/>
    <d v="1988-11-03T00:00:00"/>
    <n v="0"/>
    <n v="78155.399999999994"/>
    <n v="40766.44"/>
    <n v="118921.84"/>
  </r>
  <r>
    <s v="E"/>
    <x v="9"/>
    <s v="MAC 2722 CRYSTAL"/>
    <s v="1988 PAVEMENT REHABILITATION"/>
    <d v="1989-07-06T00:00:00"/>
    <n v="0"/>
    <n v="96000"/>
    <n v="53120.38"/>
    <n v="149120.38"/>
  </r>
  <r>
    <s v="E"/>
    <x v="9"/>
    <s v="MAC 2722 CRYSTAL"/>
    <s v="BITUMINOUS CONSTRUCTION"/>
    <d v="1991-10-05T00:00:00"/>
    <n v="0"/>
    <n v="149971.62"/>
    <n v="74985.81"/>
    <n v="224957.43"/>
  </r>
  <r>
    <s v="E"/>
    <x v="9"/>
    <s v="MAC 2722 CRYSTAL"/>
    <s v="BITUMINOUS CONSTRUCTION"/>
    <d v="1992-05-11T00:00:00"/>
    <n v="0"/>
    <n v="30040.01"/>
    <n v="15019.97"/>
    <n v="45059.979999999996"/>
  </r>
  <r>
    <s v="E"/>
    <x v="9"/>
    <s v="MAC 2722 CRYSTAL"/>
    <s v="ELECTRICAL CONSTRUCTION"/>
    <d v="1991-10-05T00:00:00"/>
    <n v="0"/>
    <n v="116746.76"/>
    <n v="58373.39"/>
    <n v="175120.15"/>
  </r>
  <r>
    <s v="E"/>
    <x v="9"/>
    <s v="MAC 2722 CRYSTAL"/>
    <s v="ELECTRICAL CONSTRUCTION"/>
    <d v="1992-05-11T00:00:00"/>
    <n v="0"/>
    <n v="22263.77"/>
    <n v="11131.87"/>
    <n v="33395.64"/>
  </r>
  <r>
    <s v="E"/>
    <x v="9"/>
    <s v="MAC 2722 CRYSTAL"/>
    <s v="1991 PVT. REHAB. &amp; LANDSCAPING"/>
    <d v="1992-02-11T00:00:00"/>
    <n v="0"/>
    <n v="120961.7"/>
    <n v="60480.84"/>
    <n v="181442.53999999998"/>
  </r>
  <r>
    <s v="E"/>
    <x v="9"/>
    <s v="MAC 2722 CRYSTAL"/>
    <s v="1991 PVT. REHAB. &amp; LANDSCAPING"/>
    <d v="1992-12-30T00:00:00"/>
    <n v="0"/>
    <n v="12371.3"/>
    <n v="5186.16"/>
    <n v="17557.46"/>
  </r>
  <r>
    <s v="E"/>
    <x v="9"/>
    <s v="MAC 2722 CRYSTAL"/>
    <s v="1992 PAVEMENT REHAB."/>
    <d v="1993-03-17T00:00:00"/>
    <n v="0"/>
    <n v="120049.3"/>
    <n v="91323"/>
    <n v="211372.3"/>
  </r>
  <r>
    <s v="E"/>
    <x v="9"/>
    <s v="MAC 2722 CRYSTAL"/>
    <s v="1992 PAVEMENT REHAB."/>
    <d v="1995-03-20T00:00:00"/>
    <n v="0"/>
    <n v="2320.8000000000002"/>
    <n v="17685.97"/>
    <n v="20006.77"/>
  </r>
  <r>
    <s v="E"/>
    <x v="9"/>
    <s v="MAC 2722 CRYSTAL"/>
    <s v="1993 PAVEMENT REHABILITATION"/>
    <d v="1993-11-23T00:00:00"/>
    <n v="0"/>
    <n v="74224"/>
    <n v="80171"/>
    <n v="154395"/>
  </r>
  <r>
    <s v="E"/>
    <x v="9"/>
    <s v="MAC 2722 CRYSTAL"/>
    <s v="RWY 5R/23L RECONSTRUCTION"/>
    <d v="1994-11-29T00:00:00"/>
    <n v="0"/>
    <n v="121334.65"/>
    <n v="60667.31"/>
    <n v="182001.96"/>
  </r>
  <r>
    <s v="E"/>
    <x v="9"/>
    <s v="MAC 2722 CRYSTAL"/>
    <s v="RWY 5R/23L RECONSTRUCTION"/>
    <d v="1995-04-10T00:00:00"/>
    <n v="0"/>
    <n v="5735.38"/>
    <n v="2867.68"/>
    <n v="8603.06"/>
  </r>
  <r>
    <s v="E"/>
    <x v="9"/>
    <s v="MAC 2722 CRYSTAL"/>
    <s v="RWY 5R/23L RECONSTRUCTION"/>
    <d v="1998-06-09T00:00:00"/>
    <n v="0"/>
    <n v="6827.66"/>
    <n v="3413.83"/>
    <n v="10241.49"/>
  </r>
  <r>
    <s v="E"/>
    <x v="9"/>
    <s v="MAC 2722 CRYSTAL"/>
    <s v="1994 PAVEMENT REHABILITATION"/>
    <d v="1994-11-29T00:00:00"/>
    <n v="0"/>
    <n v="100555.04"/>
    <n v="56184.73"/>
    <n v="156739.76999999999"/>
  </r>
  <r>
    <s v="E"/>
    <x v="9"/>
    <s v="MAC 2722 CRYSTAL"/>
    <s v="1994 PAVEMENT REHABILITATION"/>
    <d v="1999-06-10T00:00:00"/>
    <n v="0"/>
    <n v="15397.93"/>
    <n v="7698.97"/>
    <n v="23096.9"/>
  </r>
  <r>
    <s v="E"/>
    <x v="9"/>
    <s v="MAC 2722 CRYSTAL"/>
    <s v="1995 PAVEMENT REHABILITATION"/>
    <d v="2000-04-28T00:00:00"/>
    <n v="0"/>
    <n v="149925.85999999999"/>
    <n v="156496.22"/>
    <n v="306422.07999999996"/>
  </r>
  <r>
    <s v="E"/>
    <x v="9"/>
    <s v="MAC 2722 CRYSTAL"/>
    <s v="RUNWAY 13R/31L RECONSTRUCTION"/>
    <d v="1995-10-13T00:00:00"/>
    <n v="0"/>
    <n v="130202.67"/>
    <n v="65101.29"/>
    <n v="195303.96"/>
  </r>
  <r>
    <s v="E"/>
    <x v="9"/>
    <s v="MAC 2722 CRYSTAL"/>
    <s v="RUNWAY 13R/31L RECONSTRUCTION"/>
    <d v="2000-03-20T00:00:00"/>
    <n v="0"/>
    <n v="51045.79"/>
    <n v="25522.87"/>
    <n v="76568.66"/>
  </r>
  <r>
    <s v="E"/>
    <x v="9"/>
    <s v="MAC 2722 CRYSTAL"/>
    <s v="1995 AIRFIELD SIGNAGE"/>
    <d v="1995-11-16T00:00:00"/>
    <n v="0"/>
    <n v="50635.33"/>
    <n v="25317.64"/>
    <n v="75952.97"/>
  </r>
  <r>
    <s v="E"/>
    <x v="9"/>
    <s v="MAC 2722 CRYSTAL"/>
    <s v="1995 AIRFIELD SIGNAGE"/>
    <d v="1996-02-06T00:00:00"/>
    <n v="0"/>
    <n v="19917.88"/>
    <n v="9958.94"/>
    <n v="29876.82"/>
  </r>
  <r>
    <s v="E"/>
    <x v="9"/>
    <s v="MAC 2722 CRYSTAL"/>
    <s v="1995 AIRFIELD SIGNAGE"/>
    <d v="1997-04-17T00:00:00"/>
    <n v="0"/>
    <n v="546.79"/>
    <n v="3776.64"/>
    <n v="4323.43"/>
  </r>
  <r>
    <s v="E"/>
    <x v="9"/>
    <s v="MAC 2722 CRYSTAL"/>
    <s v="SECURED ACCESS GATE SYSTEM"/>
    <d v="1995-11-16T00:00:00"/>
    <n v="0"/>
    <n v="72776.08"/>
    <n v="36388.019999999997"/>
    <n v="109164.1"/>
  </r>
  <r>
    <s v="E"/>
    <x v="9"/>
    <s v="MAC 2722 CRYSTAL"/>
    <s v="SECURED ACCESS GATE SYSTEM"/>
    <d v="1996-03-21T00:00:00"/>
    <n v="0"/>
    <n v="66893.14"/>
    <n v="33446.58"/>
    <n v="100339.72"/>
  </r>
  <r>
    <s v="E"/>
    <x v="9"/>
    <s v="MAC 2722 CRYSTAL"/>
    <s v="SECURED ACCESS GATE SYSTEM"/>
    <d v="1997-05-01T00:00:00"/>
    <n v="0"/>
    <n v="3797.78"/>
    <n v="6287.04"/>
    <n v="10084.82"/>
  </r>
  <r>
    <s v="E"/>
    <x v="9"/>
    <s v="MAC 2722 CRYSTAL"/>
    <s v="1996 PAVE REHAB/AIRFIELD SIGNS"/>
    <d v="1996-10-07T00:00:00"/>
    <n v="0"/>
    <n v="113052.8"/>
    <n v="56526.36"/>
    <n v="169579.16"/>
  </r>
  <r>
    <s v="E"/>
    <x v="9"/>
    <s v="MAC 2722 CRYSTAL"/>
    <s v="1996 PAVE REHAB/AIRFIELD SIGNS"/>
    <d v="2000-03-20T00:00:00"/>
    <n v="0"/>
    <n v="77025.67"/>
    <n v="38512.800000000003"/>
    <n v="115538.47"/>
  </r>
  <r>
    <s v="E"/>
    <x v="9"/>
    <s v="MAC 2722 CRYSTAL"/>
    <s v="1997 PAVE REHAB/AIRFIELD SIGNS"/>
    <d v="2000-04-19T00:00:00"/>
    <n v="0"/>
    <n v="220000"/>
    <n v="147565.71"/>
    <n v="367565.70999999996"/>
  </r>
  <r>
    <s v="E"/>
    <x v="9"/>
    <s v="MAC 2722 CRYSTAL"/>
    <s v="1997 OBSTRUCTION REMOVAL (TREES)"/>
    <d v="2000-10-20T00:00:00"/>
    <n v="0"/>
    <n v="158029.82"/>
    <n v="105353.21"/>
    <n v="263383.03000000003"/>
  </r>
  <r>
    <s v="E"/>
    <x v="9"/>
    <s v="MAC 2722 CRYSTAL"/>
    <s v="1998 PAVEMENT REHAB./AIRFIELD SIGNAGE"/>
    <d v="2000-04-19T00:00:00"/>
    <n v="0"/>
    <n v="107346.15"/>
    <n v="71564.100000000006"/>
    <n v="178910.25"/>
  </r>
  <r>
    <s v="E"/>
    <x v="9"/>
    <s v="MAC 2722 CRYSTAL"/>
    <s v="1998 PAVEMENT REHAB./AIRFIELD SIGNAGE"/>
    <d v="2001-01-18T00:00:00"/>
    <n v="0"/>
    <n v="5564.06"/>
    <n v="3709.38"/>
    <n v="9273.44"/>
  </r>
  <r>
    <s v="E"/>
    <x v="9"/>
    <s v="MAC 2722 CRYSTAL"/>
    <s v="2000 PAVEMENT REHAB &amp; DRAINAGE MODS"/>
    <d v="2000-09-26T00:00:00"/>
    <n v="0"/>
    <n v="101629.9"/>
    <n v="82762.759999999995"/>
    <n v="184392.65999999997"/>
  </r>
  <r>
    <s v="E"/>
    <x v="9"/>
    <s v="MAC 2722 CRYSTAL"/>
    <s v="2000 PAVEMENT REHAB &amp; DRAINAGE MODS"/>
    <d v="2001-06-25T00:00:00"/>
    <n v="0"/>
    <n v="38496.82"/>
    <n v="33460.300000000003"/>
    <n v="71957.119999999995"/>
  </r>
  <r>
    <s v="E"/>
    <x v="9"/>
    <s v="MAC 2722 CRYSTAL"/>
    <s v="2001 TWY PAVEMENT REHAB &amp; SECURITY FENCE"/>
    <d v="2001-12-17T00:00:00"/>
    <n v="0"/>
    <n v="230651.5"/>
    <n v="153767.67000000001"/>
    <n v="384419.17000000004"/>
  </r>
  <r>
    <s v="E"/>
    <x v="9"/>
    <s v="MAC 2722 CRYSTAL"/>
    <s v="2001 TWY PAVEMENT REHAB &amp; SECURITY FENCE"/>
    <d v="2002-11-27T00:00:00"/>
    <n v="0"/>
    <n v="111613.48"/>
    <n v="74408.990000000005"/>
    <n v="186022.47"/>
  </r>
  <r>
    <s v="E"/>
    <x v="9"/>
    <s v="MAC 2722 CRYSTAL"/>
    <s v="RWY 6L/24R RECONSTRUCTION--MAC 109-1-026"/>
    <d v="2003-12-18T00:00:00"/>
    <n v="351992"/>
    <n v="0"/>
    <n v="85111.57"/>
    <n v="437103.57"/>
  </r>
  <r>
    <s v="E"/>
    <x v="9"/>
    <s v="MAC 2722 CRYSTAL"/>
    <s v="RWY 6L/24R RECONSTRUCTION--MAC 109-1-026"/>
    <d v="2004-04-29T00:00:00"/>
    <n v="20325"/>
    <n v="0"/>
    <n v="4702.6899999999996"/>
    <n v="25027.69"/>
  </r>
  <r>
    <s v="E"/>
    <x v="9"/>
    <s v="MAC 2722 CRYSTAL"/>
    <s v="TWY D PAVEMENT REHAB. (MAC 109-1-027)"/>
    <d v="2005-01-12T00:00:00"/>
    <n v="130833"/>
    <n v="0"/>
    <n v="6886.69"/>
    <n v="137719.69"/>
  </r>
  <r>
    <s v="E"/>
    <x v="9"/>
    <s v="MAC 2722 CRYSTAL"/>
    <s v="TWY D PAVEMENT REHAB. (MAC 109-1-027)"/>
    <d v="2005-05-17T00:00:00"/>
    <n v="713"/>
    <n v="0"/>
    <n v="37.54"/>
    <n v="750.54"/>
  </r>
  <r>
    <s v="E"/>
    <x v="9"/>
    <s v="MAC 2722 CRYSTAL"/>
    <s v="2007 PAVEMENT RECONSTRUCTION-TWY A &amp; E"/>
    <d v="2008-01-11T00:00:00"/>
    <n v="248860"/>
    <n v="0"/>
    <n v="13098.5"/>
    <n v="261958.5"/>
  </r>
  <r>
    <s v="E"/>
    <x v="9"/>
    <s v="MAC 2722 CRYSTAL"/>
    <s v="2007 PAVEMENT RECONSTRUCTION-TWY A &amp; E"/>
    <d v="2009-08-11T00:00:00"/>
    <n v="99940"/>
    <n v="0"/>
    <n v="5785.7"/>
    <n v="105725.7"/>
  </r>
  <r>
    <s v="E"/>
    <x v="9"/>
    <s v="MAC 2722 CRYSTAL"/>
    <s v="2007 PAVEMENT RECONSTRUCTION-TWY A &amp; E"/>
    <d v="2010-01-19T00:00:00"/>
    <n v="6018"/>
    <n v="0"/>
    <n v="31616.78"/>
    <n v="37634.78"/>
  </r>
  <r>
    <s v="E"/>
    <x v="9"/>
    <s v="MAC 2722 CRYSTAL"/>
    <s v="RWY 14L/32R RECONSTR &amp; ALLEYWAY REHAB."/>
    <d v="2009-04-09T00:00:00"/>
    <n v="240170"/>
    <n v="0"/>
    <n v="1058075.26"/>
    <n v="1298245.26"/>
  </r>
  <r>
    <s v="E"/>
    <x v="9"/>
    <s v="MAC 2722 CRYSTAL"/>
    <s v="RWY 14L/32R RECONSTR &amp; ALLEYWAY REHAB."/>
    <d v="2010-04-30T00:00:00"/>
    <n v="10000"/>
    <n v="0"/>
    <n v="91754.74"/>
    <n v="101754.74"/>
  </r>
  <r>
    <s v="E"/>
    <x v="9"/>
    <s v="MAC 2722 CRYSTAL"/>
    <s v="RWY 14L/32R RECONSTRUCTION - PHASE 2"/>
    <d v="2009-04-09T00:00:00"/>
    <n v="77167"/>
    <n v="0"/>
    <n v="4587.7299999999996"/>
    <n v="81754.73"/>
  </r>
  <r>
    <s v="E"/>
    <x v="9"/>
    <s v="MAC 2722 CRYSTAL"/>
    <s v="RWY 14L/32R RECONSTRUCTION - PHASE 2"/>
    <d v="2010-04-30T00:00:00"/>
    <n v="10000"/>
    <n v="0"/>
    <n v="0"/>
    <n v="10000"/>
  </r>
  <r>
    <s v="E"/>
    <x v="9"/>
    <s v="MAC 2722 CRYSTAL"/>
    <s v="2009 ALLEYWAY PAVEMENT REHABILITATION"/>
    <d v="2010-02-11T00:00:00"/>
    <n v="129584"/>
    <n v="0"/>
    <n v="104673.16"/>
    <n v="234257.16"/>
  </r>
  <r>
    <s v="E"/>
    <x v="9"/>
    <s v="MAC 2722 CRYSTAL"/>
    <s v="2009 ALLEYWAY PAVEMENT REHABILITATION"/>
    <d v="2011-03-01T00:00:00"/>
    <n v="20416"/>
    <n v="0"/>
    <n v="-12379.56"/>
    <n v="8036.4400000000005"/>
  </r>
  <r>
    <s v="E"/>
    <x v="9"/>
    <s v="MAC 2722 CRYSTAL"/>
    <s v="2011 ALLEYWAY PAVEMENT REHABILITATION"/>
    <d v="2011-12-08T00:00:00"/>
    <n v="207395"/>
    <n v="0"/>
    <n v="48095"/>
    <n v="255490"/>
  </r>
  <r>
    <s v="E"/>
    <x v="9"/>
    <s v="MAC 2722 CRYSTAL"/>
    <s v="2011 ALLEYWAY PAVEMENT REHABILITATION"/>
    <d v="2013-01-04T00:00:00"/>
    <n v="54893"/>
    <n v="0"/>
    <n v="2835"/>
    <n v="57728"/>
  </r>
  <r>
    <s v="E"/>
    <x v="9"/>
    <s v="MAC 2722 CRYSTAL"/>
    <s v="2011 ALLEYWAY PAVEMENT REHABILITATION"/>
    <d v="2013-03-22T00:00:00"/>
    <n v="10000"/>
    <n v="0"/>
    <n v="131180.70000000001"/>
    <n v="141180.70000000001"/>
  </r>
  <r>
    <s v="E"/>
    <x v="9"/>
    <s v="MAC 2722 CRYSTAL"/>
    <s v="2012 PAVEMENT REHABILITATION"/>
    <d v="2014-05-14T00:00:00"/>
    <n v="121823.01"/>
    <n v="0"/>
    <n v="13536.85"/>
    <n v="135359.85999999999"/>
  </r>
  <r>
    <s v="E"/>
    <x v="9"/>
    <s v="MAC 2722 CRYSTAL"/>
    <s v="2012 PAVEMENT REHABILITATION"/>
    <d v="2015-04-07T00:00:00"/>
    <n v="121822.99"/>
    <n v="0"/>
    <n v="13536.86"/>
    <n v="135359.85"/>
  </r>
  <r>
    <s v="E"/>
    <x v="9"/>
    <s v="MAC 2722 CRYSTAL"/>
    <s v="AIRFIELD SIGNAGE/ELECTRICAL IMPROVEMENTS"/>
    <d v="2014-05-14T00:00:00"/>
    <n v="113960"/>
    <n v="0"/>
    <n v="15032.75"/>
    <n v="128992.75"/>
  </r>
  <r>
    <s v="E"/>
    <x v="9"/>
    <s v="MAC 2722 CRYSTAL"/>
    <s v="AIRFIELD SIGNAGE/ELECTRICAL IMPROVEMENTS"/>
    <d v="2015-04-07T00:00:00"/>
    <n v="108537"/>
    <n v="0"/>
    <n v="12060.75"/>
    <n v="120597.75"/>
  </r>
  <r>
    <s v="E"/>
    <x v="9"/>
    <s v="MAC 2722 CRYSTAL"/>
    <s v="PVMNT REHAB &amp; SIGNAGE/ELECTRICAL IMPRVS"/>
    <d v="2013-04-17T00:00:00"/>
    <n v="230360"/>
    <n v="0"/>
    <n v="25597.599999999999"/>
    <n v="255957.6"/>
  </r>
  <r>
    <s v="E"/>
    <x v="9"/>
    <s v="MAC 2722 CRYSTAL"/>
    <s v="PVMNT REHAB &amp; SIGNAGE/ELECTRICAL IMPRVS"/>
    <d v="2014-05-14T00:00:00"/>
    <n v="39587"/>
    <n v="0"/>
    <n v="10762.89"/>
    <n v="50349.89"/>
  </r>
  <r>
    <s v="E"/>
    <x v="9"/>
    <s v="MAC 2722 CRYSTAL"/>
    <s v="PVMNT REHAB &amp; SIGNAGE/ELECTRICAL IMPRVS"/>
    <d v="2015-04-07T00:00:00"/>
    <n v="29995"/>
    <n v="0"/>
    <n v="15349.27"/>
    <n v="45344.270000000004"/>
  </r>
  <r>
    <s v="E"/>
    <x v="9"/>
    <s v="MAC 2722 CRYSTAL"/>
    <s v="ALP Update"/>
    <d v="2016-01-04T00:00:00"/>
    <n v="0"/>
    <n v="104570.08"/>
    <n v="44815.74"/>
    <n v="149385.82"/>
  </r>
  <r>
    <s v="E"/>
    <x v="9"/>
    <s v="MAC 2722 CRYSTAL"/>
    <s v="ALP Update"/>
    <d v="2017-10-26T00:00:00"/>
    <n v="0"/>
    <n v="168"/>
    <n v="72"/>
    <n v="240"/>
  </r>
  <r>
    <s v="E"/>
    <x v="9"/>
    <s v="MAC 2722 CRYSTAL"/>
    <s v="reconstruct taxiways - portions of Taxiways &quot;B&quot;, &quot;C&quot;, and &quot;E&quot;"/>
    <d v="2015-01-14T00:00:00"/>
    <n v="327712"/>
    <n v="26539"/>
    <n v="26540.12"/>
    <n v="380791.12"/>
  </r>
  <r>
    <s v="E"/>
    <x v="9"/>
    <s v="MAC 2722 CRYSTAL"/>
    <s v="reconstruct taxiways - portions of Taxiways &quot;B&quot;, &quot;C&quot;, and &quot;E&quot;"/>
    <d v="2015-03-25T00:00:00"/>
    <n v="102228"/>
    <n v="0"/>
    <n v="0"/>
    <n v="102228"/>
  </r>
  <r>
    <s v="E"/>
    <x v="9"/>
    <s v="MAC 2722 CRYSTAL"/>
    <s v="reconstruct taxiways - portions of Taxiways &quot;B&quot;, &quot;C&quot;, and &quot;E&quot;"/>
    <d v="2016-04-01T00:00:00"/>
    <n v="23886"/>
    <n v="0"/>
    <n v="-0.48"/>
    <n v="23885.52"/>
  </r>
  <r>
    <s v="E"/>
    <x v="9"/>
    <s v="MAC 2722 CRYSTAL"/>
    <s v="reconstruct taxiways - portions of Taxiways &quot;B&quot;, &quot;C&quot;, and &quot;E&quot;"/>
    <d v="2017-03-24T00:00:00"/>
    <n v="13886"/>
    <n v="0"/>
    <n v="0"/>
    <n v="13886"/>
  </r>
  <r>
    <s v="E"/>
    <x v="9"/>
    <s v="MAC 2722 CRYSTAL"/>
    <s v="reconstruct taxiways - portions of Taxiways &quot;B&quot;, &quot;C&quot;, and &quot;E&quot;"/>
    <d v="2017-04-21T00:00:00"/>
    <n v="10000"/>
    <n v="0"/>
    <n v="0"/>
    <n v="10000"/>
  </r>
  <r>
    <s v="E"/>
    <x v="9"/>
    <s v="MAC 2722 CRYSTAL"/>
    <s v="2018 Alleyway Pavement Rehabilitation"/>
    <d v="2020-03-03T00:00:00"/>
    <n v="300287"/>
    <n v="16443"/>
    <n v="59237.62"/>
    <n v="375967.62"/>
  </r>
  <r>
    <s v="E"/>
    <x v="9"/>
    <s v="MAC 2722 CRYSTAL"/>
    <s v="Rehabilitation of Taxiway &quot;A&quot;, Taxiway &quot;B&quot;, and Taxiway &quot;C&quot;"/>
    <d v="2020-03-18T00:00:00"/>
    <n v="267410"/>
    <n v="28936.67"/>
    <n v="62680.55"/>
    <n v="359027.22"/>
  </r>
  <r>
    <s v="E"/>
    <x v="9"/>
    <s v="MAC 2722 CRYSTAL"/>
    <s v="Convert Runway 14R/32L into a parallel taxiway;  rehabilitate Runway 14L/32R; install runway lighting; install PAPI Runway 32R; modify taxiways; construct south service road."/>
    <d v="1899-12-30T00:00:00"/>
    <n v="2564331"/>
    <n v="0"/>
    <n v="45148.959999999999"/>
    <n v="2609479.96"/>
  </r>
  <r>
    <s v="E"/>
    <x v="9"/>
    <s v="MAC 2722 CRYSTAL"/>
    <s v="LAND"/>
    <d v="1957-09-05T00:00:00"/>
    <n v="22662.01"/>
    <n v="0"/>
    <n v="22676.66"/>
    <n v="45338.67"/>
  </r>
  <r>
    <s v="E"/>
    <x v="9"/>
    <s v="MAC 2722 CRYSTAL"/>
    <s v="LAND"/>
    <d v="1966-06-20T00:00:00"/>
    <n v="112832.5"/>
    <n v="0"/>
    <n v="0"/>
    <n v="112832.5"/>
  </r>
  <r>
    <s v="E"/>
    <x v="9"/>
    <s v="MAC 2722 CRYSTAL"/>
    <s v="LAND"/>
    <d v="1966-12-05T00:00:00"/>
    <n v="58823.22"/>
    <n v="0"/>
    <n v="0"/>
    <n v="58823.22"/>
  </r>
  <r>
    <s v="E"/>
    <x v="10"/>
    <s v="MAC 6201 ST PAUL DOWNTOWN"/>
    <s v="CONTROL TOWER"/>
    <d v="1953-06-22T00:00:00"/>
    <n v="21583.25"/>
    <n v="16335"/>
    <n v="5248.26"/>
    <n v="43166.51"/>
  </r>
  <r>
    <s v="E"/>
    <x v="10"/>
    <s v="MAC 6201 ST PAUL DOWNTOWN"/>
    <s v="BITUMINOUS SURFACE APRON"/>
    <d v="1953-07-07T00:00:00"/>
    <n v="0"/>
    <n v="5000"/>
    <n v="2345.4499999999998"/>
    <n v="7345.45"/>
  </r>
  <r>
    <s v="E"/>
    <x v="10"/>
    <s v="MAC 6201 ST PAUL DOWNTOWN"/>
    <s v="ACCESS ROAD"/>
    <d v="1953-01-26T00:00:00"/>
    <n v="30000"/>
    <n v="30000"/>
    <n v="57235.65"/>
    <n v="117235.65"/>
  </r>
  <r>
    <s v="E"/>
    <x v="10"/>
    <s v="MAC 6201 ST PAUL DOWNTOWN"/>
    <s v="NW RUNWAY AND TAXIWAY LIGHTING"/>
    <d v="1953-06-22T00:00:00"/>
    <n v="15940.24"/>
    <n v="15641.48"/>
    <n v="298.76"/>
    <n v="31880.48"/>
  </r>
  <r>
    <s v="E"/>
    <x v="10"/>
    <s v="MAC 6201 ST PAUL DOWNTOWN"/>
    <s v="GRADE AND SURFACE NEW TAXIWAY"/>
    <d v="1962-07-20T00:00:00"/>
    <n v="41176.410000000003"/>
    <n v="27450.95"/>
    <n v="13725.47"/>
    <n v="82352.83"/>
  </r>
  <r>
    <s v="E"/>
    <x v="10"/>
    <s v="MAC 6201 ST PAUL DOWNTOWN"/>
    <s v="RUNWAY RESURFACING AND MISC."/>
    <d v="1966-02-21T00:00:00"/>
    <n v="55114.42"/>
    <n v="39080.07"/>
    <n v="23045.71"/>
    <n v="117240.19999999998"/>
  </r>
  <r>
    <s v="E"/>
    <x v="10"/>
    <s v="MAC 6201 ST PAUL DOWNTOWN"/>
    <s v="SEAL COAT AND RUNWAY MARK"/>
    <d v="1964-12-29T00:00:00"/>
    <n v="0"/>
    <n v="9350"/>
    <n v="11726.96"/>
    <n v="21076.959999999999"/>
  </r>
  <r>
    <s v="E"/>
    <x v="10"/>
    <s v="MAC 6201 ST PAUL DOWNTOWN"/>
    <s v="EQUIP STORAGE AND SERVICE BLDG"/>
    <d v="1969-05-07T00:00:00"/>
    <n v="28681.33"/>
    <n v="35000"/>
    <n v="45713.73"/>
    <n v="109395.06"/>
  </r>
  <r>
    <s v="E"/>
    <x v="10"/>
    <s v="MAC 6201 ST PAUL DOWNTOWN"/>
    <s v="RWY RESURF/SEAL/MARK/TXI SEAL"/>
    <d v="1969-05-07T00:00:00"/>
    <n v="47940.34"/>
    <n v="31000"/>
    <n v="18316.27"/>
    <n v="97256.61"/>
  </r>
  <r>
    <s v="E"/>
    <x v="10"/>
    <s v="MAC 6201 ST PAUL DOWNTOWN"/>
    <s v="NEW LIGHT SYS &amp; MOD EXIST SYS"/>
    <d v="1969-07-16T00:00:00"/>
    <n v="13884.21"/>
    <n v="16000"/>
    <n v="19714.32"/>
    <n v="49598.53"/>
  </r>
  <r>
    <s v="E"/>
    <x v="10"/>
    <s v="MAC 6201 ST PAUL DOWNTOWN"/>
    <s v="APPR LGHTNG &amp; OBSTRUCT LIGHTS"/>
    <d v="1968-12-17T00:00:00"/>
    <n v="0"/>
    <n v="8486.5"/>
    <n v="8486.5"/>
    <n v="16973"/>
  </r>
  <r>
    <s v="E"/>
    <x v="10"/>
    <s v="MAC 6201 ST PAUL DOWNTOWN"/>
    <s v="RESURF/SEAL/MARK NS RWY-EW TXI"/>
    <d v="1971-02-03T00:00:00"/>
    <n v="67048.22"/>
    <n v="48000"/>
    <n v="66834.559999999998"/>
    <n v="181882.78"/>
  </r>
  <r>
    <s v="E"/>
    <x v="10"/>
    <s v="MAC 6201 ST PAUL DOWNTOWN"/>
    <s v="MAINT EQUIP (MOTT MOWER-3 SEC)"/>
    <d v="1971-04-23T00:00:00"/>
    <n v="0"/>
    <n v="789.12"/>
    <n v="789.13"/>
    <n v="1578.25"/>
  </r>
  <r>
    <s v="E"/>
    <x v="10"/>
    <s v="MAC 6201 ST PAUL DOWNTOWN"/>
    <s v="MAINTENANCE EQUIPMENT"/>
    <d v="1972-01-21T00:00:00"/>
    <n v="0"/>
    <n v="23595.27"/>
    <n v="23595.27"/>
    <n v="47190.54"/>
  </r>
  <r>
    <s v="E"/>
    <x v="10"/>
    <s v="MAC 6201 ST PAUL DOWNTOWN"/>
    <s v="REMOVAL OF CHIMNEY"/>
    <d v="1973-03-12T00:00:00"/>
    <n v="1800"/>
    <n v="1800"/>
    <n v="1800"/>
    <n v="5400"/>
  </r>
  <r>
    <s v="E"/>
    <x v="10"/>
    <s v="MAC 6201 ST PAUL DOWNTOWN"/>
    <s v="RUNWAY SURF AND MARKING"/>
    <d v="1973-01-05T00:00:00"/>
    <n v="104662.7"/>
    <n v="69775.14"/>
    <n v="34887.58"/>
    <n v="209325.41999999998"/>
  </r>
  <r>
    <s v="E"/>
    <x v="10"/>
    <s v="MAC 6201 ST PAUL DOWNTOWN"/>
    <s v="RUNWAY GROOVING"/>
    <d v="1973-01-05T00:00:00"/>
    <n v="29659.040000000001"/>
    <n v="19636.95"/>
    <n v="10017.09"/>
    <n v="59313.08"/>
  </r>
  <r>
    <s v="E"/>
    <x v="10"/>
    <s v="MAC 6201 ST PAUL DOWNTOWN"/>
    <s v="TAXIWAY AND LIGHTING"/>
    <d v="1974-10-24T00:00:00"/>
    <n v="134235.1"/>
    <n v="22372.52"/>
    <n v="22372.52"/>
    <n v="178980.13999999998"/>
  </r>
  <r>
    <s v="E"/>
    <x v="10"/>
    <s v="MAC 6201 ST PAUL DOWNTOWN"/>
    <s v="MAINTENANCE EQUIPMENT"/>
    <d v="1977-05-23T00:00:00"/>
    <n v="0"/>
    <n v="20070.259999999998"/>
    <n v="20070.259999999998"/>
    <n v="40140.519999999997"/>
  </r>
  <r>
    <s v="E"/>
    <x v="10"/>
    <s v="MAC 6201 ST PAUL DOWNTOWN"/>
    <s v="WEST SIDE HANGAR SITE"/>
    <d v="1978-01-12T00:00:00"/>
    <n v="0"/>
    <n v="30431.94"/>
    <n v="30431.94"/>
    <n v="60863.88"/>
  </r>
  <r>
    <s v="E"/>
    <x v="10"/>
    <s v="MAC 6201 ST PAUL DOWNTOWN"/>
    <s v="MAINTENANCE EQUIPMENT"/>
    <d v="1979-04-27T00:00:00"/>
    <n v="0"/>
    <n v="17952.66"/>
    <n v="8976.34"/>
    <n v="26929"/>
  </r>
  <r>
    <s v="E"/>
    <x v="10"/>
    <s v="MAC 6201 ST PAUL DOWNTOWN"/>
    <s v="OVRLY RWY 8-26/APRON/TXWYS"/>
    <d v="1978-11-27T00:00:00"/>
    <n v="0"/>
    <n v="57052.22"/>
    <n v="28526.11"/>
    <n v="85578.33"/>
  </r>
  <r>
    <s v="E"/>
    <x v="10"/>
    <s v="MAC 6201 ST PAUL DOWNTOWN"/>
    <s v="MAINTENANCE EQUIPMENT"/>
    <d v="1980-08-28T00:00:00"/>
    <n v="0"/>
    <n v="51502.67"/>
    <n v="25751.33"/>
    <n v="77254"/>
  </r>
  <r>
    <s v="E"/>
    <x v="10"/>
    <s v="MAC 6201 ST PAUL DOWNTOWN"/>
    <s v="MAINTENANCE EQUIPMENT"/>
    <d v="1980-12-24T00:00:00"/>
    <n v="0"/>
    <n v="26402.87"/>
    <n v="13201.43"/>
    <n v="39604.300000000003"/>
  </r>
  <r>
    <s v="E"/>
    <x v="10"/>
    <s v="MAC 6201 ST PAUL DOWNTOWN"/>
    <s v="PICKUP TRUCK &amp; TRACTOR MOWER"/>
    <d v="1983-06-02T00:00:00"/>
    <n v="0"/>
    <n v="9319.25"/>
    <n v="9319.25"/>
    <n v="18638.5"/>
  </r>
  <r>
    <s v="E"/>
    <x v="10"/>
    <s v="MAC 6201 ST PAUL DOWNTOWN"/>
    <s v="RWY14-32 STAGE 1 PHASE 1 GRADE"/>
    <d v="1986-12-31T00:00:00"/>
    <n v="2875944.26"/>
    <n v="0"/>
    <n v="319549.34999999998"/>
    <n v="3195493.61"/>
  </r>
  <r>
    <s v="E"/>
    <x v="10"/>
    <s v="MAC 6201 ST PAUL DOWNTOWN"/>
    <s v="POWER SWEEPER"/>
    <d v="1984-11-02T00:00:00"/>
    <n v="0"/>
    <n v="13936.5"/>
    <n v="13936.5"/>
    <n v="27873"/>
  </r>
  <r>
    <s v="E"/>
    <x v="10"/>
    <s v="MAC 6201 ST PAUL DOWNTOWN"/>
    <s v="RWY 14/32 TXYS BLDG AREA PHIIa"/>
    <d v="1986-12-26T00:00:00"/>
    <n v="2921197.59"/>
    <n v="1028788"/>
    <n v="1362597"/>
    <n v="5312582.59"/>
  </r>
  <r>
    <s v="E"/>
    <x v="10"/>
    <s v="MAC 6201 ST PAUL DOWNTOWN"/>
    <s v="RWY 14/32 TXYS PAVE ETC PH IIb"/>
    <d v="1987-08-13T00:00:00"/>
    <n v="1605181.98"/>
    <n v="0"/>
    <n v="178353.53"/>
    <n v="1783535.51"/>
  </r>
  <r>
    <s v="E"/>
    <x v="10"/>
    <s v="MAC 6201 ST PAUL DOWNTOWN"/>
    <s v="RWY 14/32 TXYS PAVE ETC PH IIb"/>
    <d v="1987-09-04T00:00:00"/>
    <n v="1091913.01"/>
    <n v="156.68"/>
    <n v="121480.34"/>
    <n v="1213550.03"/>
  </r>
  <r>
    <s v="E"/>
    <x v="10"/>
    <s v="MAC 6201 ST PAUL DOWNTOWN"/>
    <s v="RWY 14/32 TXYS PAVE ETC PH IIb"/>
    <d v="1992-10-01T00:00:00"/>
    <n v="-29357.200000000001"/>
    <n v="34.950000000000003"/>
    <n v="15974.04"/>
    <n v="-13348.21"/>
  </r>
  <r>
    <s v="E"/>
    <x v="10"/>
    <s v="MAC 6201 ST PAUL DOWNTOWN"/>
    <s v="MAC CONTRACT 107 1 005"/>
    <d v="1987-09-02T00:00:00"/>
    <n v="741061.92"/>
    <n v="0"/>
    <n v="145931.12"/>
    <n v="886993.04"/>
  </r>
  <r>
    <s v="E"/>
    <x v="10"/>
    <s v="MAC 6201 ST PAUL DOWNTOWN"/>
    <s v="MAC CONTRACT 107 1 005"/>
    <d v="1988-03-31T00:00:00"/>
    <n v="908897.23"/>
    <n v="0"/>
    <n v="730379.36"/>
    <n v="1639276.5899999999"/>
  </r>
  <r>
    <s v="E"/>
    <x v="10"/>
    <s v="MAC 6201 ST PAUL DOWNTOWN"/>
    <s v="MAC CONTRACT 107 1 005"/>
    <d v="1990-06-22T00:00:00"/>
    <n v="437141.74"/>
    <n v="0"/>
    <n v="90454.21"/>
    <n v="527595.94999999995"/>
  </r>
  <r>
    <s v="E"/>
    <x v="10"/>
    <s v="MAC 6201 ST PAUL DOWNTOWN"/>
    <s v="MAC CONTRACT 107 1 005"/>
    <d v="1992-10-01T00:00:00"/>
    <n v="162046.47"/>
    <n v="0"/>
    <n v="34346.51"/>
    <n v="196392.98"/>
  </r>
  <r>
    <s v="E"/>
    <x v="10"/>
    <s v="MAC 6201 ST PAUL DOWNTOWN"/>
    <s v="MAINTEN.EQUIPMENT STORAGE BLDG"/>
    <d v="1988-11-01T00:00:00"/>
    <n v="0"/>
    <n v="122674.1"/>
    <n v="61337.06"/>
    <n v="184011.16"/>
  </r>
  <r>
    <s v="E"/>
    <x v="10"/>
    <s v="MAC 6201 ST PAUL DOWNTOWN"/>
    <s v="MAINTEN.EQUIPMENT STORAGE BLDG"/>
    <d v="1989-05-16T00:00:00"/>
    <n v="0"/>
    <n v="225281.21"/>
    <n v="112640.58"/>
    <n v="337921.79"/>
  </r>
  <r>
    <s v="E"/>
    <x v="10"/>
    <s v="MAC 6201 ST PAUL DOWNTOWN"/>
    <s v="MAINTEN.EQUIPMENT STORAGE BLDG"/>
    <d v="1989-09-26T00:00:00"/>
    <n v="0"/>
    <n v="42135.82"/>
    <n v="21067.91"/>
    <n v="63203.729999999996"/>
  </r>
  <r>
    <s v="E"/>
    <x v="10"/>
    <s v="MAC 6201 ST PAUL DOWNTOWN"/>
    <s v="MAINTEN.EQUIPMENT STORAGE BLDG"/>
    <d v="1990-06-13T00:00:00"/>
    <n v="0"/>
    <n v="49743.6"/>
    <n v="24871.81"/>
    <n v="74615.41"/>
  </r>
  <r>
    <s v="E"/>
    <x v="10"/>
    <s v="MAC 6201 ST PAUL DOWNTOWN"/>
    <s v="MAINTEN.EQUIPMENT STORAGE BLDG"/>
    <d v="1993-05-27T00:00:00"/>
    <n v="0"/>
    <n v="2045.38"/>
    <n v="1022.69"/>
    <n v="3068.07"/>
  </r>
  <r>
    <s v="E"/>
    <x v="10"/>
    <s v="MAC 6201 ST PAUL DOWNTOWN"/>
    <s v="PVMT REHAB-APR,T/W,ROAD CONST"/>
    <d v="1989-05-22T00:00:00"/>
    <n v="320254.99"/>
    <n v="0"/>
    <n v="110014.65"/>
    <n v="430269.64"/>
  </r>
  <r>
    <s v="E"/>
    <x v="10"/>
    <s v="MAC 6201 ST PAUL DOWNTOWN"/>
    <s v="PVMT REHAB-APR,T/W,ROAD CONST"/>
    <d v="1989-08-28T00:00:00"/>
    <n v="219929.97"/>
    <n v="0"/>
    <n v="174432.49"/>
    <n v="394362.45999999996"/>
  </r>
  <r>
    <s v="E"/>
    <x v="10"/>
    <s v="MAC 6201 ST PAUL DOWNTOWN"/>
    <s v="PVMT REHAB-APR,T/W,ROAD CONST"/>
    <d v="1990-06-22T00:00:00"/>
    <n v="385797"/>
    <n v="0"/>
    <n v="88552.86"/>
    <n v="474349.86"/>
  </r>
  <r>
    <s v="E"/>
    <x v="10"/>
    <s v="MAC 6201 ST PAUL DOWNTOWN"/>
    <s v="PVMT REHAB-APR,T/W,ROAD CONST"/>
    <d v="1993-04-21T00:00:00"/>
    <n v="9983.4699999999993"/>
    <n v="0"/>
    <n v="0"/>
    <n v="9983.4699999999993"/>
  </r>
  <r>
    <s v="E"/>
    <x v="10"/>
    <s v="MAC 6201 ST PAUL DOWNTOWN"/>
    <s v="PVMT REHAB-APR,T/W,ROAD CONST"/>
    <d v="1993-07-19T00:00:00"/>
    <n v="2035.56"/>
    <n v="0"/>
    <n v="11619.47"/>
    <n v="13655.029999999999"/>
  </r>
  <r>
    <s v="E"/>
    <x v="10"/>
    <s v="MAC 6201 ST PAUL DOWNTOWN"/>
    <s v="TREE CLEAR.&amp; REPLANT., R/W 32"/>
    <d v="1989-03-23T00:00:00"/>
    <n v="60959.57"/>
    <n v="0"/>
    <n v="6773.29"/>
    <n v="67732.86"/>
  </r>
  <r>
    <s v="E"/>
    <x v="10"/>
    <s v="MAC 6201 ST PAUL DOWNTOWN"/>
    <s v="TREE CLEAR.&amp; REPLANT., R/W 32"/>
    <d v="1993-07-19T00:00:00"/>
    <n v="29040.43"/>
    <n v="0"/>
    <n v="5505.9"/>
    <n v="34546.33"/>
  </r>
  <r>
    <s v="E"/>
    <x v="10"/>
    <s v="MAC 6201 ST PAUL DOWNTOWN"/>
    <s v="TREE CLEAR.&amp; REPLANT., R/W 32"/>
    <d v="1993-07-19T00:00:00"/>
    <n v="20512.669999999998"/>
    <n v="0"/>
    <n v="0"/>
    <n v="20512.669999999998"/>
  </r>
  <r>
    <s v="E"/>
    <x v="10"/>
    <s v="MAC 6201 ST PAUL DOWNTOWN"/>
    <s v="1989 PVMT.REHAB-SER.RD.&amp;PK.LOT"/>
    <d v="1989-11-21T00:00:00"/>
    <n v="0"/>
    <n v="143366.84"/>
    <n v="71683.41"/>
    <n v="215050.25"/>
  </r>
  <r>
    <s v="E"/>
    <x v="10"/>
    <s v="MAC 6201 ST PAUL DOWNTOWN"/>
    <s v="1989 PVMT.REHAB-SER.RD.&amp;PK.LOT"/>
    <d v="1993-03-08T00:00:00"/>
    <n v="0"/>
    <n v="69431.899999999994"/>
    <n v="34715.910000000003"/>
    <n v="104147.81"/>
  </r>
  <r>
    <s v="E"/>
    <x v="10"/>
    <s v="MAC 6201 ST PAUL DOWNTOWN"/>
    <s v="WEST SERVICE ROAD EXTENSION"/>
    <d v="1992-03-13T00:00:00"/>
    <n v="189675"/>
    <n v="0"/>
    <n v="21075"/>
    <n v="210750"/>
  </r>
  <r>
    <s v="E"/>
    <x v="10"/>
    <s v="MAC 6201 ST PAUL DOWNTOWN"/>
    <s v="WEST SERVICE ROAD EXTENSION"/>
    <d v="1995-10-11T00:00:00"/>
    <n v="10731.19"/>
    <n v="0"/>
    <n v="3257.15"/>
    <n v="13988.34"/>
  </r>
  <r>
    <s v="E"/>
    <x v="10"/>
    <s v="MAC 6201 ST PAUL DOWNTOWN"/>
    <s v="1990 SECURITY FENCE PROJECT"/>
    <d v="1993-03-08T00:00:00"/>
    <n v="0"/>
    <n v="50000"/>
    <n v="33530"/>
    <n v="83530"/>
  </r>
  <r>
    <s v="E"/>
    <x v="10"/>
    <s v="MAC 6201 ST PAUL DOWNTOWN"/>
    <s v="1990 TAXIWAY SIGNAGE"/>
    <d v="1992-03-13T00:00:00"/>
    <n v="65381.32"/>
    <n v="0"/>
    <n v="7875"/>
    <n v="73256.320000000007"/>
  </r>
  <r>
    <s v="E"/>
    <x v="10"/>
    <s v="MAC 6201 ST PAUL DOWNTOWN"/>
    <s v="1990 TAXIWAY SIGNAGE"/>
    <d v="1995-06-14T00:00:00"/>
    <n v="4143.68"/>
    <n v="0"/>
    <n v="2093.7800000000002"/>
    <n v="6237.4600000000009"/>
  </r>
  <r>
    <s v="E"/>
    <x v="10"/>
    <s v="MAC 6201 ST PAUL DOWNTOWN"/>
    <s v="1990 TAXIWAY SIGNAGE"/>
    <d v="1995-10-11T00:00:00"/>
    <n v="277.32"/>
    <n v="0"/>
    <n v="0"/>
    <n v="277.32"/>
  </r>
  <r>
    <s v="E"/>
    <x v="10"/>
    <s v="MAC 6201 ST PAUL DOWNTOWN"/>
    <s v="1990 PAVEMENT REHABILITATION"/>
    <d v="1991-06-17T00:00:00"/>
    <n v="0"/>
    <n v="298244.24"/>
    <n v="143182.13"/>
    <n v="441426.37"/>
  </r>
  <r>
    <s v="E"/>
    <x v="10"/>
    <s v="MAC 6201 ST PAUL DOWNTOWN"/>
    <s v="1990 PAVEMENT REHABILITATION"/>
    <d v="1993-03-08T00:00:00"/>
    <n v="0"/>
    <n v="61285.23"/>
    <n v="36582.58"/>
    <n v="97867.81"/>
  </r>
  <r>
    <s v="E"/>
    <x v="10"/>
    <s v="MAC 6201 ST PAUL DOWNTOWN"/>
    <s v="1991 PAVEMENT REHAB."/>
    <d v="1992-02-11T00:00:00"/>
    <n v="0"/>
    <n v="31525.52"/>
    <n v="210978.47"/>
    <n v="242503.99"/>
  </r>
  <r>
    <s v="E"/>
    <x v="10"/>
    <s v="MAC 6201 ST PAUL DOWNTOWN"/>
    <s v="1991 PAVEMENT REHAB."/>
    <d v="1993-05-27T00:00:00"/>
    <n v="0"/>
    <n v="7724.48"/>
    <n v="15709.98"/>
    <n v="23434.46"/>
  </r>
  <r>
    <s v="E"/>
    <x v="10"/>
    <s v="MAC 6201 ST PAUL DOWNTOWN"/>
    <s v="AIRFIELD GUIDANCE SIGNS"/>
    <d v="1993-06-08T00:00:00"/>
    <n v="99141.11"/>
    <n v="0"/>
    <n v="11015.68"/>
    <n v="110156.79000000001"/>
  </r>
  <r>
    <s v="E"/>
    <x v="10"/>
    <s v="MAC 6201 ST PAUL DOWNTOWN"/>
    <s v="AIRFIELD GUIDANCE SIGNS"/>
    <d v="1993-11-03T00:00:00"/>
    <n v="205399.62"/>
    <n v="0"/>
    <n v="22822.17"/>
    <n v="228221.78999999998"/>
  </r>
  <r>
    <s v="E"/>
    <x v="10"/>
    <s v="MAC 6201 ST PAUL DOWNTOWN"/>
    <s v="AIRFIELD GUIDANCE SIGNS"/>
    <d v="1995-06-22T00:00:00"/>
    <n v="55459.27"/>
    <n v="0"/>
    <n v="6162.15"/>
    <n v="61621.42"/>
  </r>
  <r>
    <s v="E"/>
    <x v="10"/>
    <s v="MAC 6201 ST PAUL DOWNTOWN"/>
    <s v="AIRFIELD GUIDANCE SIGNS"/>
    <d v="1995-10-11T00:00:00"/>
    <n v="54000"/>
    <n v="0"/>
    <n v="6968.84"/>
    <n v="60968.84"/>
  </r>
  <r>
    <s v="E"/>
    <x v="10"/>
    <s v="MAC 6201 ST PAUL DOWNTOWN"/>
    <s v="92 PAVEMENT REHAB."/>
    <d v="1994-03-16T00:00:00"/>
    <n v="0"/>
    <n v="56191.5"/>
    <n v="39600.79"/>
    <n v="95792.290000000008"/>
  </r>
  <r>
    <s v="E"/>
    <x v="10"/>
    <s v="MAC 6201 ST PAUL DOWNTOWN"/>
    <s v="PART 139 FIRE TRUCK"/>
    <d v="1993-08-10T00:00:00"/>
    <n v="0"/>
    <n v="135974.85999999999"/>
    <n v="78000.36"/>
    <n v="213975.21999999997"/>
  </r>
  <r>
    <s v="E"/>
    <x v="10"/>
    <s v="MAC 6201 ST PAUL DOWNTOWN"/>
    <s v="1996 WETLAND MITIGATION"/>
    <d v="1997-08-01T00:00:00"/>
    <n v="531257"/>
    <n v="0"/>
    <n v="258814.45"/>
    <n v="790071.45"/>
  </r>
  <r>
    <s v="E"/>
    <x v="10"/>
    <s v="MAC 6201 ST PAUL DOWNTOWN"/>
    <s v="1996 WETLAND MITIGATION"/>
    <d v="1997-12-05T00:00:00"/>
    <n v="94190"/>
    <n v="0"/>
    <n v="23699.33"/>
    <n v="117889.33"/>
  </r>
  <r>
    <s v="E"/>
    <x v="10"/>
    <s v="MAC 6201 ST PAUL DOWNTOWN"/>
    <s v="1996 WETLAND MITIGATION"/>
    <d v="1999-09-23T00:00:00"/>
    <n v="49004"/>
    <n v="0"/>
    <n v="97369.49"/>
    <n v="146373.49"/>
  </r>
  <r>
    <s v="E"/>
    <x v="10"/>
    <s v="MAC 6201 ST PAUL DOWNTOWN"/>
    <s v="TAXIWAY B RELOCATION"/>
    <d v="1999-09-23T00:00:00"/>
    <n v="172237"/>
    <n v="0"/>
    <n v="106197.8"/>
    <n v="278434.8"/>
  </r>
  <r>
    <s v="E"/>
    <x v="10"/>
    <s v="MAC 6201 ST PAUL DOWNTOWN"/>
    <s v="TAXIWAY B RELOCATION"/>
    <d v="2001-01-10T00:00:00"/>
    <n v="1849"/>
    <n v="0"/>
    <n v="11296.2"/>
    <n v="13145.2"/>
  </r>
  <r>
    <s v="E"/>
    <x v="10"/>
    <s v="MAC 6201 ST PAUL DOWNTOWN"/>
    <s v="1997 WETLAND MITIGATION"/>
    <d v="2000-09-19T00:00:00"/>
    <n v="80006"/>
    <n v="0"/>
    <n v="206756.7"/>
    <n v="286762.7"/>
  </r>
  <r>
    <s v="E"/>
    <x v="10"/>
    <s v="MAC 6201 ST PAUL DOWNTOWN"/>
    <s v="1997 WETLAND MITIGATION"/>
    <d v="2001-01-10T00:00:00"/>
    <n v="642"/>
    <n v="0"/>
    <n v="1661.01"/>
    <n v="2303.0100000000002"/>
  </r>
  <r>
    <s v="E"/>
    <x v="10"/>
    <s v="MAC 6201 ST PAUL DOWNTOWN"/>
    <s v="INSTALLATION OF NEW ROTATING BEACON"/>
    <d v="2000-05-12T00:00:00"/>
    <n v="0"/>
    <n v="71400"/>
    <n v="70640.97"/>
    <n v="142040.97"/>
  </r>
  <r>
    <s v="E"/>
    <x v="10"/>
    <s v="MAC 6201 ST PAUL DOWNTOWN"/>
    <s v="RUNWAY 14/32 IMPROVEMENTS"/>
    <d v="2000-03-20T00:00:00"/>
    <n v="0"/>
    <n v="373586.75"/>
    <n v="249057.83"/>
    <n v="622644.57999999996"/>
  </r>
  <r>
    <s v="E"/>
    <x v="10"/>
    <s v="MAC 6201 ST PAUL DOWNTOWN"/>
    <s v="RUNWAY 14/32 IMPROVEMENTS"/>
    <d v="2000-05-03T00:00:00"/>
    <n v="0"/>
    <n v="626102.43000000005"/>
    <n v="417401.63"/>
    <n v="1043504.06"/>
  </r>
  <r>
    <s v="E"/>
    <x v="10"/>
    <s v="MAC 6201 ST PAUL DOWNTOWN"/>
    <s v="RWY 14-32 &amp; TWY PAPA PAVEMENT REHAB"/>
    <d v="2000-10-06T00:00:00"/>
    <n v="0"/>
    <n v="91999.07"/>
    <n v="61332.7"/>
    <n v="153331.77000000002"/>
  </r>
  <r>
    <s v="E"/>
    <x v="10"/>
    <s v="MAC 6201 ST PAUL DOWNTOWN"/>
    <s v="RWY 14-32 &amp; TWY PAPA PAVEMENT REHAB"/>
    <d v="2000-12-06T00:00:00"/>
    <n v="0"/>
    <n v="450169.51"/>
    <n v="300113"/>
    <n v="750282.51"/>
  </r>
  <r>
    <s v="E"/>
    <x v="10"/>
    <s v="MAC 6201 ST PAUL DOWNTOWN"/>
    <s v="RWY 14-32 &amp; TWY PAPA PAVEMENT REHAB"/>
    <d v="2001-05-29T00:00:00"/>
    <n v="0"/>
    <n v="27659.75"/>
    <n v="18508.29"/>
    <n v="46168.04"/>
  </r>
  <r>
    <s v="E"/>
    <x v="10"/>
    <s v="MAC 6201 ST PAUL DOWNTOWN"/>
    <s v="2002 SECURITY FENCING (MAC 107-1-044)"/>
    <d v="2002-11-18T00:00:00"/>
    <n v="0"/>
    <n v="93062.19"/>
    <n v="62041.46"/>
    <n v="155103.65"/>
  </r>
  <r>
    <s v="E"/>
    <x v="10"/>
    <s v="MAC 6201 ST PAUL DOWNTOWN"/>
    <s v="2002 SECURITY FENCING (MAC 107-1-044)"/>
    <d v="2003-10-15T00:00:00"/>
    <n v="0"/>
    <n v="27498.22"/>
    <n v="18332.13"/>
    <n v="45830.350000000006"/>
  </r>
  <r>
    <s v="E"/>
    <x v="10"/>
    <s v="MAC 6201 ST PAUL DOWNTOWN"/>
    <s v="RUNWAY 9 BLAST PAD RECONSTRUCTION"/>
    <d v="2004-04-07T00:00:00"/>
    <n v="139091"/>
    <n v="0"/>
    <n v="15454.82"/>
    <n v="154545.82"/>
  </r>
  <r>
    <s v="E"/>
    <x v="10"/>
    <s v="MAC 6201 ST PAUL DOWNTOWN"/>
    <s v="RUNWAY 9 BLAST PAD RECONSTRUCTION"/>
    <d v="2005-01-12T00:00:00"/>
    <n v="7665"/>
    <n v="0"/>
    <n v="1043.44"/>
    <n v="8708.44"/>
  </r>
  <r>
    <s v="E"/>
    <x v="10"/>
    <s v="MAC 6201 ST PAUL DOWNTOWN"/>
    <s v="TWY E PAVEMENT REHAB. (MAC 107-1-047)"/>
    <d v="2005-01-12T00:00:00"/>
    <n v="104347"/>
    <n v="0"/>
    <n v="5492.92"/>
    <n v="109839.92"/>
  </r>
  <r>
    <s v="E"/>
    <x v="10"/>
    <s v="MAC 6201 ST PAUL DOWNTOWN"/>
    <s v="TWY E PAVEMENT REHAB. (MAC 107-1-047)"/>
    <d v="2006-01-17T00:00:00"/>
    <n v="46366"/>
    <n v="0"/>
    <n v="2440.75"/>
    <n v="48806.75"/>
  </r>
  <r>
    <s v="E"/>
    <x v="10"/>
    <s v="MAC 6201 ST PAUL DOWNTOWN"/>
    <s v="TWY E PAVEMENT REHAB. (MAC 107-1-047)"/>
    <d v="2007-03-12T00:00:00"/>
    <n v="5941"/>
    <n v="0"/>
    <n v="313.12"/>
    <n v="6254.12"/>
  </r>
  <r>
    <s v="E"/>
    <x v="10"/>
    <s v="MAC 6201 ST PAUL DOWNTOWN"/>
    <s v="RWY 9/27 PVMT REHAB &amp; LIGHTING UPGRADE"/>
    <d v="2006-02-14T00:00:00"/>
    <n v="542153"/>
    <n v="0"/>
    <n v="31427.71"/>
    <n v="573580.71"/>
  </r>
  <r>
    <s v="E"/>
    <x v="10"/>
    <s v="MAC 6201 ST PAUL DOWNTOWN"/>
    <s v="RWY 9/27 PVMT REHAB &amp; LIGHTING UPGRADE"/>
    <d v="2007-04-27T00:00:00"/>
    <n v="54959"/>
    <n v="0"/>
    <n v="0"/>
    <n v="54959"/>
  </r>
  <r>
    <s v="E"/>
    <x v="10"/>
    <s v="MAC 6201 ST PAUL DOWNTOWN"/>
    <s v="RWY 9/27 PVMT REHAB &amp; LIGHTING UPGRADE"/>
    <d v="2007-09-12T00:00:00"/>
    <n v="95041"/>
    <n v="0"/>
    <n v="5002.29"/>
    <n v="100043.29"/>
  </r>
  <r>
    <s v="E"/>
    <x v="10"/>
    <s v="MAC 6201 ST PAUL DOWNTOWN"/>
    <s v="RWY 9/27 PVMT REHAB &amp; LIGHTING UPGRADE"/>
    <d v="2007-09-12T00:00:00"/>
    <n v="31272"/>
    <n v="0"/>
    <n v="1645.15"/>
    <n v="32917.15"/>
  </r>
  <r>
    <s v="E"/>
    <x v="10"/>
    <s v="MAC 6201 ST PAUL DOWNTOWN"/>
    <s v="2005 SUB-DRAIN IMPROVEMENTS"/>
    <d v="2005-01-11T00:00:00"/>
    <n v="1149535"/>
    <n v="0"/>
    <n v="177909.96"/>
    <n v="1327444.96"/>
  </r>
  <r>
    <s v="E"/>
    <x v="10"/>
    <s v="MAC 6201 ST PAUL DOWNTOWN"/>
    <s v="2005 SUB-DRAIN IMPROVEMENTS"/>
    <d v="2006-11-16T00:00:00"/>
    <n v="1333309"/>
    <n v="0"/>
    <n v="139842.51"/>
    <n v="1473151.51"/>
  </r>
  <r>
    <s v="E"/>
    <x v="10"/>
    <s v="MAC 6201 ST PAUL DOWNTOWN"/>
    <s v="2005 SUB-DRAIN IMPROVEMENTS"/>
    <d v="2007-01-24T00:00:00"/>
    <n v="861616"/>
    <n v="0"/>
    <n v="42354.36"/>
    <n v="903970.36"/>
  </r>
  <r>
    <s v="E"/>
    <x v="10"/>
    <s v="MAC 6201 ST PAUL DOWNTOWN"/>
    <s v="2005 SUB-DRAIN IMPROVEMENTS"/>
    <d v="2007-12-03T00:00:00"/>
    <n v="608830"/>
    <n v="0"/>
    <n v="68094.320000000007"/>
    <n v="676924.32000000007"/>
  </r>
  <r>
    <s v="E"/>
    <x v="10"/>
    <s v="MAC 6201 ST PAUL DOWNTOWN"/>
    <s v="2005 SUB-DRAIN IMPROVEMENTS"/>
    <d v="2009-08-19T00:00:00"/>
    <n v="627987"/>
    <n v="0"/>
    <n v="810331.84"/>
    <n v="1438318.8399999999"/>
  </r>
  <r>
    <s v="E"/>
    <x v="10"/>
    <s v="MAC 6201 ST PAUL DOWNTOWN"/>
    <s v="RUNWAY SAFETY AREA IMPROVEMENTS"/>
    <d v="2007-01-24T00:00:00"/>
    <n v="1494097"/>
    <n v="0"/>
    <n v="198508.1"/>
    <n v="1692605.1"/>
  </r>
  <r>
    <s v="E"/>
    <x v="10"/>
    <s v="MAC 6201 ST PAUL DOWNTOWN"/>
    <s v="RUNWAY SAFETY AREA IMPROVEMENTS"/>
    <d v="2007-12-03T00:00:00"/>
    <n v="514061"/>
    <n v="0"/>
    <n v="64830.07"/>
    <n v="578891.06999999995"/>
  </r>
  <r>
    <s v="E"/>
    <x v="10"/>
    <s v="MAC 6201 ST PAUL DOWNTOWN"/>
    <s v="RUNWAY SAFETY AREA IMPROVEMENTS"/>
    <d v="2009-08-19T00:00:00"/>
    <n v="664668"/>
    <n v="0"/>
    <n v="73648.06"/>
    <n v="738316.06"/>
  </r>
  <r>
    <s v="E"/>
    <x v="10"/>
    <s v="MAC 6201 ST PAUL DOWNTOWN"/>
    <s v="COMPENSATORY EXCAVATION"/>
    <d v="2007-07-11T00:00:00"/>
    <n v="752693"/>
    <n v="0"/>
    <n v="41165.51"/>
    <n v="793858.51"/>
  </r>
  <r>
    <s v="E"/>
    <x v="10"/>
    <s v="MAC 6201 ST PAUL DOWNTOWN"/>
    <s v="COMPENSATORY EXCAVATION"/>
    <d v="2008-09-09T00:00:00"/>
    <n v="553174"/>
    <n v="0"/>
    <n v="35645.230000000003"/>
    <n v="588819.23"/>
  </r>
  <r>
    <s v="E"/>
    <x v="10"/>
    <s v="MAC 6201 ST PAUL DOWNTOWN"/>
    <s v="RUNWAY 9/27 SAFETY AREA IMPROVEMENTS"/>
    <d v="2008-01-17T00:00:00"/>
    <n v="991596"/>
    <n v="0"/>
    <n v="80867.199999999997"/>
    <n v="1072463.2"/>
  </r>
  <r>
    <s v="E"/>
    <x v="10"/>
    <s v="MAC 6201 ST PAUL DOWNTOWN"/>
    <s v="RUNWAY 9/27 SAFETY AREA IMPROVEMENTS"/>
    <d v="2009-08-11T00:00:00"/>
    <n v="308096"/>
    <n v="0"/>
    <n v="104818.05"/>
    <n v="412914.05"/>
  </r>
  <r>
    <s v="E"/>
    <x v="10"/>
    <s v="MAC 6201 ST PAUL DOWNTOWN"/>
    <s v="RUNWAY 9/27 SAFETY AREA IMPROVEMENTS"/>
    <d v="2011-03-02T00:00:00"/>
    <n v="207370"/>
    <n v="0"/>
    <n v="29626.880000000001"/>
    <n v="236996.88"/>
  </r>
  <r>
    <s v="E"/>
    <x v="10"/>
    <s v="MAC 6201 ST PAUL DOWNTOWN"/>
    <s v="PERIMETER DIKE CONSTRUCTION"/>
    <d v="2008-07-29T00:00:00"/>
    <n v="0"/>
    <n v="180950"/>
    <n v="1488187.09"/>
    <n v="1669137.09"/>
  </r>
  <r>
    <s v="E"/>
    <x v="10"/>
    <s v="MAC 6201 ST PAUL DOWNTOWN"/>
    <s v="PERIMETER DIKE CONSTRUCTION"/>
    <d v="2008-07-29T00:00:00"/>
    <n v="5189555"/>
    <n v="0"/>
    <n v="0"/>
    <n v="5189555"/>
  </r>
  <r>
    <s v="E"/>
    <x v="10"/>
    <s v="MAC 6201 ST PAUL DOWNTOWN"/>
    <s v="PERIMETER DIKE CONSTRUCTION"/>
    <d v="2009-04-09T00:00:00"/>
    <n v="0"/>
    <n v="1327834.8"/>
    <n v="2329523.1"/>
    <n v="3657357.9000000004"/>
  </r>
  <r>
    <s v="E"/>
    <x v="10"/>
    <s v="MAC 6201 ST PAUL DOWNTOWN"/>
    <s v="PERIMETER DIKE CONSTRUCTION"/>
    <d v="2009-04-09T00:00:00"/>
    <n v="1460445"/>
    <n v="383765.32"/>
    <n v="0"/>
    <n v="1844210.32"/>
  </r>
  <r>
    <s v="E"/>
    <x v="10"/>
    <s v="MAC 6201 ST PAUL DOWNTOWN"/>
    <s v="PERIMETER DIKE CONSTRUCTION"/>
    <d v="2010-04-30T00:00:00"/>
    <n v="50000"/>
    <n v="0"/>
    <n v="40963"/>
    <n v="90963"/>
  </r>
  <r>
    <s v="E"/>
    <x v="10"/>
    <s v="MAC 6201 ST PAUL DOWNTOWN"/>
    <s v="PERIMETER DIKE CONSTRUCTION"/>
    <d v="2010-09-02T00:00:00"/>
    <n v="0"/>
    <n v="107449.88"/>
    <n v="2176196.4500000002"/>
    <n v="2283646.33"/>
  </r>
  <r>
    <s v="E"/>
    <x v="10"/>
    <s v="MAC 6201 ST PAUL DOWNTOWN"/>
    <s v="PERIMETER DIKE CONSTRUCTION"/>
    <d v="2010-09-02T00:00:00"/>
    <n v="0"/>
    <n v="2000000"/>
    <n v="0"/>
    <n v="2000000"/>
  </r>
  <r>
    <s v="E"/>
    <x v="10"/>
    <s v="MAC 6201 ST PAUL DOWNTOWN"/>
    <s v="PERIMETER DIKE CONSTRUCTION"/>
    <d v="2010-09-02T00:00:00"/>
    <n v="0"/>
    <n v="1920000"/>
    <n v="0"/>
    <n v="1920000"/>
  </r>
  <r>
    <s v="E"/>
    <x v="10"/>
    <s v="MAC 6201 ST PAUL DOWNTOWN"/>
    <s v="PERIMETER DIKE CONSTRUCTION"/>
    <d v="2010-09-02T00:00:00"/>
    <n v="0"/>
    <n v="80000"/>
    <n v="0"/>
    <n v="80000"/>
  </r>
  <r>
    <s v="E"/>
    <x v="10"/>
    <s v="MAC 6201 ST PAUL DOWNTOWN"/>
    <s v="RWY 14/32 RSA IMPROV. (EMAS) &amp; TWY REHAB"/>
    <d v="2009-05-01T00:00:00"/>
    <n v="7301187"/>
    <n v="0"/>
    <n v="1512688.16"/>
    <n v="8813875.1600000001"/>
  </r>
  <r>
    <s v="E"/>
    <x v="10"/>
    <s v="MAC 6201 ST PAUL DOWNTOWN"/>
    <s v="RWY 14/32 RSA IMPROV. (EMAS) &amp; TWY REHAB"/>
    <d v="2010-04-08T00:00:00"/>
    <n v="260053"/>
    <n v="0"/>
    <n v="139547.14000000001"/>
    <n v="399600.14"/>
  </r>
  <r>
    <s v="E"/>
    <x v="10"/>
    <s v="MAC 6201 ST PAUL DOWNTOWN"/>
    <s v="RWY 14/32 RSA IMPROV. (EMAS) &amp; TWY REHAB"/>
    <d v="2010-05-19T00:00:00"/>
    <n v="50000"/>
    <n v="0"/>
    <n v="582724.24"/>
    <n v="632724.24"/>
  </r>
  <r>
    <s v="E"/>
    <x v="10"/>
    <s v="MAC 6201 ST PAUL DOWNTOWN"/>
    <s v="RWY 14/32 RSA IMPROV. (EMAS) &amp; TWY REHAB"/>
    <d v="2010-08-19T00:00:00"/>
    <n v="414245"/>
    <n v="0"/>
    <n v="0"/>
    <n v="414245"/>
  </r>
  <r>
    <s v="E"/>
    <x v="10"/>
    <s v="MAC 6201 ST PAUL DOWNTOWN"/>
    <s v="PERIMETER DIKE CONSTRUCTION"/>
    <d v="2009-10-09T00:00:00"/>
    <n v="0"/>
    <n v="1000000"/>
    <n v="0"/>
    <n v="1000000"/>
  </r>
  <r>
    <s v="E"/>
    <x v="10"/>
    <s v="MAC 6201 ST PAUL DOWNTOWN"/>
    <s v="TWY D, N, &amp; W REHABILITATION - PHASE 2"/>
    <d v="2009-05-01T00:00:00"/>
    <n v="28760"/>
    <n v="0"/>
    <n v="2040"/>
    <n v="30800"/>
  </r>
  <r>
    <s v="E"/>
    <x v="10"/>
    <s v="MAC 6201 ST PAUL DOWNTOWN"/>
    <s v="TWY D, N, &amp; W REHABILITATION - PHASE 2"/>
    <d v="2010-05-19T00:00:00"/>
    <n v="10000"/>
    <n v="0"/>
    <n v="0"/>
    <n v="10000"/>
  </r>
  <r>
    <s v="E"/>
    <x v="10"/>
    <s v="MAC 6201 ST PAUL DOWNTOWN"/>
    <s v="2011 TAXIWAY A - REHABILITATION"/>
    <d v="2011-12-08T00:00:00"/>
    <n v="0"/>
    <n v="221379.19"/>
    <n v="181703.06"/>
    <n v="403082.25"/>
  </r>
  <r>
    <s v="E"/>
    <x v="10"/>
    <s v="MAC 6201 ST PAUL DOWNTOWN"/>
    <s v="2011 TAXIWAY A - REHABILITATION"/>
    <d v="2011-12-08T00:00:00"/>
    <n v="674273"/>
    <n v="0"/>
    <n v="0"/>
    <n v="674273"/>
  </r>
  <r>
    <s v="E"/>
    <x v="10"/>
    <s v="MAC 6201 ST PAUL DOWNTOWN"/>
    <s v="2011 TAXIWAY A - REHABILITATION"/>
    <d v="2013-01-04T00:00:00"/>
    <n v="0"/>
    <n v="78620.81"/>
    <n v="92076.27"/>
    <n v="170697.08000000002"/>
  </r>
  <r>
    <s v="E"/>
    <x v="10"/>
    <s v="MAC 6201 ST PAUL DOWNTOWN"/>
    <s v="2011 TAXIWAY A - REHABILITATION"/>
    <d v="2013-01-04T00:00:00"/>
    <n v="152729"/>
    <n v="0"/>
    <n v="0"/>
    <n v="152729"/>
  </r>
  <r>
    <s v="E"/>
    <x v="10"/>
    <s v="MAC 6201 ST PAUL DOWNTOWN"/>
    <s v="2011 TAXIWAY A - REHABILITATION"/>
    <d v="2014-08-08T00:00:00"/>
    <n v="50000"/>
    <n v="0"/>
    <n v="0"/>
    <n v="50000"/>
  </r>
  <r>
    <s v="E"/>
    <x v="10"/>
    <s v="MAC 6201 ST PAUL DOWNTOWN"/>
    <s v="2012 TAXIWAY A - REHABILITATION"/>
    <d v="2013-04-17T00:00:00"/>
    <n v="179091"/>
    <n v="0"/>
    <n v="22110"/>
    <n v="201201"/>
  </r>
  <r>
    <s v="E"/>
    <x v="10"/>
    <s v="MAC 6201 ST PAUL DOWNTOWN"/>
    <s v="2012 TAXIWAY A - REHABILITATION"/>
    <d v="2015-03-11T00:00:00"/>
    <n v="19899"/>
    <n v="0"/>
    <n v="568643"/>
    <n v="588542"/>
  </r>
  <r>
    <s v="E"/>
    <x v="10"/>
    <s v="MAC 6201 ST PAUL DOWNTOWN"/>
    <s v="Storm Sewer Updates"/>
    <d v="2016-01-04T00:00:00"/>
    <n v="0"/>
    <n v="302841.7"/>
    <n v="129789.3"/>
    <n v="432631"/>
  </r>
  <r>
    <s v="E"/>
    <x v="10"/>
    <s v="MAC 6201 ST PAUL DOWNTOWN"/>
    <s v="Electrical Vault Inprovements"/>
    <d v="2016-01-04T00:00:00"/>
    <n v="0"/>
    <n v="548213.91"/>
    <n v="137053.47"/>
    <n v="685267.38"/>
  </r>
  <r>
    <s v="E"/>
    <x v="10"/>
    <s v="MAC 6201 ST PAUL DOWNTOWN"/>
    <s v="Pavement Rehab - Taxiway &quot;C&quot;"/>
    <d v="2015-01-14T00:00:00"/>
    <n v="565548"/>
    <n v="34204.92"/>
    <n v="53243.46"/>
    <n v="652996.38"/>
  </r>
  <r>
    <s v="E"/>
    <x v="10"/>
    <s v="MAC 6201 ST PAUL DOWNTOWN"/>
    <s v="Pavement Rehab - Taxiway &quot;C&quot;"/>
    <d v="2016-03-14T00:00:00"/>
    <n v="50139"/>
    <n v="0"/>
    <n v="0"/>
    <n v="50139"/>
  </r>
  <r>
    <s v="E"/>
    <x v="10"/>
    <s v="MAC 6201 ST PAUL DOWNTOWN"/>
    <s v="Taxiway E Pavement Rehabilitation"/>
    <d v="2016-01-20T00:00:00"/>
    <n v="585838"/>
    <n v="19624.84"/>
    <n v="124745"/>
    <n v="730207.84"/>
  </r>
  <r>
    <s v="E"/>
    <x v="10"/>
    <s v="MAC 6201 ST PAUL DOWNTOWN"/>
    <s v="Taxiway E Pavement Rehabilitation"/>
    <d v="2018-01-16T00:00:00"/>
    <n v="29796"/>
    <n v="15085.88"/>
    <n v="64257.45"/>
    <n v="109139.32999999999"/>
  </r>
  <r>
    <s v="E"/>
    <x v="10"/>
    <s v="MAC 6201 ST PAUL DOWNTOWN"/>
    <s v="Reconstruct Portion of Runway 14/32; Construct Taxiway &quot;F&quot;; Remove Taxiway &quot;N&quot; and Runway Overrun"/>
    <d v="2017-01-20T00:00:00"/>
    <n v="2173722"/>
    <n v="0"/>
    <n v="141124.65"/>
    <n v="2314846.65"/>
  </r>
  <r>
    <s v="E"/>
    <x v="10"/>
    <s v="MAC 6201 ST PAUL DOWNTOWN"/>
    <s v="Reconstruct Portion of Runway 14/32; Construct Taxiway &quot;F&quot;; Remove Taxiway &quot;N&quot; and Runway Overrun"/>
    <d v="2018-01-16T00:00:00"/>
    <n v="347492"/>
    <n v="140067.46"/>
    <n v="0"/>
    <n v="487559.45999999996"/>
  </r>
  <r>
    <s v="E"/>
    <x v="10"/>
    <s v="MAC 6201 ST PAUL DOWNTOWN"/>
    <s v="2017 Administration Building Apron Pavement Rehabilitation"/>
    <d v="2018-01-16T00:00:00"/>
    <n v="373799"/>
    <n v="108274.49"/>
    <n v="152813"/>
    <n v="634886.49"/>
  </r>
  <r>
    <s v="E"/>
    <x v="10"/>
    <s v="MAC 6201 ST PAUL DOWNTOWN"/>
    <s v="2017 Administration Building Apron Pavement Rehabilitation"/>
    <d v="2019-08-26T00:00:00"/>
    <n v="63844"/>
    <n v="10532.51"/>
    <n v="0"/>
    <n v="74376.509999999995"/>
  </r>
  <r>
    <s v="E"/>
    <x v="10"/>
    <s v="MAC 6201 ST PAUL DOWNTOWN"/>
    <s v="2017 Administration Building Apron Pavement Rehabilitation"/>
    <d v="2019-11-05T00:00:00"/>
    <n v="27735"/>
    <n v="0"/>
    <n v="0"/>
    <n v="27735"/>
  </r>
  <r>
    <s v="E"/>
    <x v="10"/>
    <s v="MAC 6201 ST PAUL DOWNTOWN"/>
    <s v="Access Road Improvements"/>
    <d v="2020-02-07T00:00:00"/>
    <n v="181289"/>
    <n v="9695"/>
    <n v="43592.26"/>
    <n v="234576.26"/>
  </r>
  <r>
    <s v="E"/>
    <x v="10"/>
    <s v="MAC 6201 ST PAUL DOWNTOWN"/>
    <s v="Storm Sewer Improvements - Phase 2"/>
    <d v="2020-03-12T00:00:00"/>
    <n v="0"/>
    <n v="195758.09"/>
    <n v="171276.93"/>
    <n v="367035.02"/>
  </r>
  <r>
    <s v="E"/>
    <x v="10"/>
    <s v="MAC 6201 ST PAUL DOWNTOWN"/>
    <s v="Storm Sewer Improvements - Phase 2"/>
    <d v="2020-10-02T00:00:00"/>
    <n v="0"/>
    <n v="592279.17000000004"/>
    <n v="647472.68000000005"/>
    <n v="1239751.8500000001"/>
  </r>
  <r>
    <s v="E"/>
    <x v="10"/>
    <s v="MAC 6201 ST PAUL DOWNTOWN"/>
    <s v="Airport Perimeter Road Rehabilitation"/>
    <d v="1899-12-30T00:00:00"/>
    <n v="201021"/>
    <n v="0"/>
    <n v="8153.06"/>
    <n v="209174.06"/>
  </r>
  <r>
    <s v="E"/>
    <x v="10"/>
    <s v="MAC 6201 ST PAUL DOWNTOWN"/>
    <s v="LAND"/>
    <d v="1969-04-25T00:00:00"/>
    <n v="35662.79"/>
    <n v="0"/>
    <n v="0"/>
    <n v="35662.79"/>
  </r>
  <r>
    <s v="E"/>
    <x v="10"/>
    <s v="MAC 6201 ST PAUL DOWNTOWN"/>
    <s v="INTRUSION/FIRE DETECT SYSTEM"/>
    <d v="1973-04-09T00:00:00"/>
    <n v="0"/>
    <n v="2045"/>
    <n v="2045"/>
    <n v="4090"/>
  </r>
  <r>
    <s v="E"/>
    <x v="11"/>
    <s v="MAC 8203 LAKE ELMO"/>
    <s v="GRADE/DRAIN/SURF/SEED/MISC"/>
    <d v="1952-10-10T00:00:00"/>
    <n v="58700.27"/>
    <n v="57000"/>
    <n v="1700.27"/>
    <n v="117400.54"/>
  </r>
  <r>
    <s v="E"/>
    <x v="11"/>
    <s v="MAC 8203 LAKE ELMO"/>
    <s v="SEAL COAT"/>
    <d v="1959-04-07T00:00:00"/>
    <n v="0"/>
    <n v="3200"/>
    <n v="2052.9699999999998"/>
    <n v="5252.9699999999993"/>
  </r>
  <r>
    <s v="E"/>
    <x v="11"/>
    <s v="MAC 8203 LAKE ELMO"/>
    <s v="RUNWAY LIGHTS AND BEACON"/>
    <d v="1965-01-08T00:00:00"/>
    <n v="9229.15"/>
    <n v="5800"/>
    <n v="4255.4399999999996"/>
    <n v="19284.59"/>
  </r>
  <r>
    <s v="E"/>
    <x v="11"/>
    <s v="MAC 8203 LAKE ELMO"/>
    <s v="SEAL COAT"/>
    <d v="1964-11-17T00:00:00"/>
    <n v="0"/>
    <n v="3804.83"/>
    <n v="1902.41"/>
    <n v="5707.24"/>
  </r>
  <r>
    <s v="E"/>
    <x v="11"/>
    <s v="MAC 8203 LAKE ELMO"/>
    <s v="GRADE/SURF/EXT RUNWAYS"/>
    <d v="1975-08-28T00:00:00"/>
    <n v="85652.42"/>
    <n v="49167.25"/>
    <n v="89103.82"/>
    <n v="223923.49"/>
  </r>
  <r>
    <s v="E"/>
    <x v="11"/>
    <s v="MAC 8203 LAKE ELMO"/>
    <s v="ROTARY SNOWPLOW"/>
    <d v="1971-04-23T00:00:00"/>
    <n v="0"/>
    <n v="15890"/>
    <n v="15890"/>
    <n v="31780"/>
  </r>
  <r>
    <s v="E"/>
    <x v="11"/>
    <s v="MAC 8203 LAKE ELMO"/>
    <s v="TRUCK"/>
    <d v="1971-12-22T00:00:00"/>
    <n v="0"/>
    <n v="6043.94"/>
    <n v="6043.94"/>
    <n v="12087.88"/>
  </r>
  <r>
    <s v="E"/>
    <x v="11"/>
    <s v="MAC 8203 LAKE ELMO"/>
    <s v="MAINTENANCE EQUIPMENT"/>
    <d v="1975-06-19T00:00:00"/>
    <n v="0"/>
    <n v="2301.67"/>
    <n v="2301.67"/>
    <n v="4603.34"/>
  </r>
  <r>
    <s v="E"/>
    <x v="11"/>
    <s v="MAC 8203 LAKE ELMO"/>
    <s v="EQUIPMENT BUILDING"/>
    <d v="1978-12-04T00:00:00"/>
    <n v="0"/>
    <n v="76612.56"/>
    <n v="76612.56"/>
    <n v="153225.12"/>
  </r>
  <r>
    <s v="E"/>
    <x v="11"/>
    <s v="MAC 8203 LAKE ELMO"/>
    <s v="5/8-INCH BIT OVERLAY-BOTH RWYS"/>
    <d v="1978-02-07T00:00:00"/>
    <n v="0"/>
    <n v="33533"/>
    <n v="16767.09"/>
    <n v="50300.09"/>
  </r>
  <r>
    <s v="E"/>
    <x v="11"/>
    <s v="MAC 8203 LAKE ELMO"/>
    <s v="MAINTENANCE EQUIPMENT"/>
    <d v="1979-05-11T00:00:00"/>
    <n v="0"/>
    <n v="17845.330000000002"/>
    <n v="8922.67"/>
    <n v="26768"/>
  </r>
  <r>
    <s v="E"/>
    <x v="11"/>
    <s v="MAC 8203 LAKE ELMO"/>
    <s v="POWER LINE BURIAL"/>
    <d v="1978-11-13T00:00:00"/>
    <n v="0"/>
    <n v="8000"/>
    <n v="4461.5"/>
    <n v="12461.5"/>
  </r>
  <r>
    <s v="E"/>
    <x v="11"/>
    <s v="MAC 8203 LAKE ELMO"/>
    <s v="MAINTENANCE EQUIPMENT"/>
    <d v="1980-12-24T00:00:00"/>
    <n v="0"/>
    <n v="6659.5"/>
    <n v="3329.75"/>
    <n v="9989.25"/>
  </r>
  <r>
    <s v="E"/>
    <x v="11"/>
    <s v="MAC 8203 LAKE ELMO"/>
    <s v="NORTH BUILDING AREA"/>
    <d v="1982-03-18T00:00:00"/>
    <n v="0"/>
    <n v="300650.71000000002"/>
    <n v="150325.79999999999"/>
    <n v="450976.51"/>
  </r>
  <r>
    <s v="E"/>
    <x v="11"/>
    <s v="MAC 8203 LAKE ELMO"/>
    <s v="DUMP TRUCK W/SNOWPLOW &amp; SANDER"/>
    <d v="1984-04-13T00:00:00"/>
    <n v="0"/>
    <n v="25403.5"/>
    <n v="25403.5"/>
    <n v="50807"/>
  </r>
  <r>
    <s v="E"/>
    <x v="11"/>
    <s v="MAC 8203 LAKE ELMO"/>
    <s v="1985 BITUMINOUS CONSTRUCTION"/>
    <d v="1986-12-10T00:00:00"/>
    <n v="0"/>
    <n v="166185.26999999999"/>
    <n v="83092.63"/>
    <n v="249277.9"/>
  </r>
  <r>
    <s v="E"/>
    <x v="11"/>
    <s v="MAC 8203 LAKE ELMO"/>
    <s v="1986 BITUMINOUS CONSTRUCTION"/>
    <d v="1989-04-26T00:00:00"/>
    <n v="0"/>
    <n v="140178.75"/>
    <n v="70089.399999999994"/>
    <n v="210268.15"/>
  </r>
  <r>
    <s v="E"/>
    <x v="11"/>
    <s v="MAC 8203 LAKE ELMO"/>
    <s v="1990 BITUMINOUS CONSTRUCTION"/>
    <d v="1992-04-06T00:00:00"/>
    <n v="0"/>
    <n v="24000"/>
    <n v="12000"/>
    <n v="36000"/>
  </r>
  <r>
    <s v="E"/>
    <x v="11"/>
    <s v="MAC 8203 LAKE ELMO"/>
    <s v="1990 BITUMINOUS CONSTRUCTION"/>
    <d v="1993-02-09T00:00:00"/>
    <n v="0"/>
    <n v="5980.43"/>
    <n v="2990.21"/>
    <n v="8970.64"/>
  </r>
  <r>
    <s v="E"/>
    <x v="11"/>
    <s v="MAC 8203 LAKE ELMO"/>
    <s v="1992 PVT. REHAB. &amp; BLDG. AREA"/>
    <d v="1992-11-30T00:00:00"/>
    <n v="0"/>
    <n v="134633.15"/>
    <n v="67316.570000000007"/>
    <n v="201949.72"/>
  </r>
  <r>
    <s v="E"/>
    <x v="11"/>
    <s v="MAC 8203 LAKE ELMO"/>
    <s v="1992 PVT. REHAB. &amp; BLDG. AREA"/>
    <d v="1995-03-30T00:00:00"/>
    <n v="0"/>
    <n v="152699.85"/>
    <n v="76350.429999999993"/>
    <n v="229050.28"/>
  </r>
  <r>
    <s v="E"/>
    <x v="11"/>
    <s v="MAC 8203 LAKE ELMO"/>
    <s v="1992 PVT. REHAB. &amp; BLDG. AREA"/>
    <d v="1995-08-15T00:00:00"/>
    <n v="0"/>
    <n v="22394.51"/>
    <n v="11196.69"/>
    <n v="33591.199999999997"/>
  </r>
  <r>
    <s v="E"/>
    <x v="11"/>
    <s v="MAC 8203 LAKE ELMO"/>
    <s v="1995 PAVEMENT REHABILITATION"/>
    <d v="1996-02-13T00:00:00"/>
    <n v="0"/>
    <n v="165346.57999999999"/>
    <n v="82673.240000000005"/>
    <n v="248019.82"/>
  </r>
  <r>
    <s v="E"/>
    <x v="11"/>
    <s v="MAC 8203 LAKE ELMO"/>
    <s v="1995 PAVEMENT REHABILITATION"/>
    <d v="2000-03-20T00:00:00"/>
    <n v="0"/>
    <n v="2320.42"/>
    <n v="14943.75"/>
    <n v="17264.169999999998"/>
  </r>
  <r>
    <s v="E"/>
    <x v="11"/>
    <s v="MAC 8203 LAKE ELMO"/>
    <s v="1996 PAVEMENT REHABILITATION"/>
    <d v="1996-09-11T00:00:00"/>
    <n v="0"/>
    <n v="87779.9"/>
    <n v="43889.919999999998"/>
    <n v="131669.82"/>
  </r>
  <r>
    <s v="E"/>
    <x v="11"/>
    <s v="MAC 8203 LAKE ELMO"/>
    <s v="1996 PAVEMENT REHABILITATION"/>
    <d v="1996-11-05T00:00:00"/>
    <n v="0"/>
    <n v="86369.1"/>
    <n v="43184.53"/>
    <n v="129553.63"/>
  </r>
  <r>
    <s v="E"/>
    <x v="11"/>
    <s v="MAC 8203 LAKE ELMO"/>
    <s v="1996 PAVEMENT REHABILITATION"/>
    <d v="2000-03-20T00:00:00"/>
    <n v="0"/>
    <n v="9184"/>
    <n v="11384.74"/>
    <n v="20568.739999999998"/>
  </r>
  <r>
    <s v="E"/>
    <x v="11"/>
    <s v="MAC 8203 LAKE ELMO"/>
    <s v="1997 PAVEMENT REHABILITATION"/>
    <d v="2000-04-12T00:00:00"/>
    <n v="0"/>
    <n v="70800"/>
    <n v="55431.16"/>
    <n v="126231.16"/>
  </r>
  <r>
    <s v="E"/>
    <x v="11"/>
    <s v="MAC 8203 LAKE ELMO"/>
    <s v="1998 PAVEMENT REHABILITATION"/>
    <d v="2000-04-19T00:00:00"/>
    <n v="0"/>
    <n v="255120"/>
    <n v="238931.8"/>
    <n v="494051.8"/>
  </r>
  <r>
    <s v="E"/>
    <x v="11"/>
    <s v="MAC 8203 LAKE ELMO"/>
    <s v="ACCESS ROAD RE-ALIGNMENT"/>
    <d v="1999-08-20T00:00:00"/>
    <n v="0"/>
    <n v="38069.21"/>
    <n v="25379.48"/>
    <n v="63448.69"/>
  </r>
  <r>
    <s v="E"/>
    <x v="11"/>
    <s v="MAC 8203 LAKE ELMO"/>
    <s v="ACCESS ROAD RE-ALIGNMENT"/>
    <d v="2000-04-12T00:00:00"/>
    <n v="0"/>
    <n v="26404.7"/>
    <n v="17603.11"/>
    <n v="44007.81"/>
  </r>
  <r>
    <s v="E"/>
    <x v="11"/>
    <s v="MAC 8203 LAKE ELMO"/>
    <s v="ACCESS ROAD RE-ALIGNMENT"/>
    <d v="2001-01-24T00:00:00"/>
    <n v="0"/>
    <n v="1367.22"/>
    <n v="911.48"/>
    <n v="2278.6999999999998"/>
  </r>
  <r>
    <s v="E"/>
    <x v="11"/>
    <s v="MAC 8203 LAKE ELMO"/>
    <s v="RUNWAY 14-32 PAVEMENT REHABILITATION"/>
    <d v="2000-12-18T00:00:00"/>
    <n v="0"/>
    <n v="227163.64"/>
    <n v="151442.42000000001"/>
    <n v="378606.06000000006"/>
  </r>
  <r>
    <s v="E"/>
    <x v="11"/>
    <s v="MAC 8203 LAKE ELMO"/>
    <s v="RUNWAY 14-32 PAVEMENT REHABILITATION"/>
    <d v="2002-02-20T00:00:00"/>
    <n v="0"/>
    <n v="13459.99"/>
    <n v="8973.33"/>
    <n v="22433.32"/>
  </r>
  <r>
    <s v="E"/>
    <x v="11"/>
    <s v="MAC 8203 LAKE ELMO"/>
    <s v="RWY 4/22 &amp; NO. SIDE TWY REHABILITATION"/>
    <d v="2001-11-13T00:00:00"/>
    <n v="0"/>
    <n v="270281.84999999998"/>
    <n v="180187.9"/>
    <n v="450469.75"/>
  </r>
  <r>
    <s v="E"/>
    <x v="11"/>
    <s v="MAC 8203 LAKE ELMO"/>
    <s v="RWY 4/22 &amp; NO. SIDE TWY REHABILITATION"/>
    <d v="2002-06-11T00:00:00"/>
    <n v="0"/>
    <n v="65718.149999999994"/>
    <n v="43812.1"/>
    <n v="109530.25"/>
  </r>
  <r>
    <s v="E"/>
    <x v="11"/>
    <s v="MAC 8203 LAKE ELMO"/>
    <s v="RWY 4/22 &amp; NO. SIDE TWY REHABILITATION"/>
    <d v="2003-05-15T00:00:00"/>
    <n v="0"/>
    <n v="0"/>
    <n v="16211.27"/>
    <n v="16211.27"/>
  </r>
  <r>
    <s v="E"/>
    <x v="11"/>
    <s v="MAC 8203 LAKE ELMO"/>
    <s v="2003 SECURITY FENCING  (MAC 111-3-008)"/>
    <d v="2004-08-18T00:00:00"/>
    <n v="92605"/>
    <n v="0"/>
    <n v="15307.4"/>
    <n v="107912.4"/>
  </r>
  <r>
    <s v="E"/>
    <x v="11"/>
    <s v="MAC 8203 LAKE ELMO"/>
    <s v="2003 SECURITY FENCING  (MAC 111-3-008)"/>
    <d v="2005-05-17T00:00:00"/>
    <n v="9939"/>
    <n v="0"/>
    <n v="1359.6"/>
    <n v="11298.6"/>
  </r>
  <r>
    <s v="E"/>
    <x v="11"/>
    <s v="MAC 8203 LAKE ELMO"/>
    <s v="2003 SECURITY FENCING  (MAC 111-3-008)"/>
    <d v="2006-05-01T00:00:00"/>
    <n v="7316"/>
    <n v="0"/>
    <n v="1248.2"/>
    <n v="8564.2000000000007"/>
  </r>
  <r>
    <s v="E"/>
    <x v="11"/>
    <s v="MAC 8203 LAKE ELMO"/>
    <s v="2004 PAVEMENT REHAB. (MAC 111-1-014)"/>
    <d v="2005-01-12T00:00:00"/>
    <n v="132000"/>
    <n v="0"/>
    <n v="6948"/>
    <n v="138948"/>
  </r>
  <r>
    <s v="E"/>
    <x v="11"/>
    <s v="MAC 8203 LAKE ELMO"/>
    <s v="2004 PAVEMENT REHAB. (MAC 111-1-014)"/>
    <d v="2005-05-17T00:00:00"/>
    <n v="32077"/>
    <n v="0"/>
    <n v="1689.42"/>
    <n v="33766.42"/>
  </r>
  <r>
    <s v="E"/>
    <x v="11"/>
    <s v="MAC 8203 LAKE ELMO"/>
    <s v="2004 PAVEMENT REHAB. (MAC 111-1-014)"/>
    <d v="2006-08-09T00:00:00"/>
    <n v="31495"/>
    <n v="0"/>
    <n v="2750"/>
    <n v="34245"/>
  </r>
  <r>
    <s v="E"/>
    <x v="11"/>
    <s v="MAC 8203 LAKE ELMO"/>
    <s v="2004 PAVEMENT REHAB. (MAC 111-1-014)"/>
    <d v="2006-08-09T00:00:00"/>
    <n v="20755"/>
    <n v="0"/>
    <n v="0"/>
    <n v="20755"/>
  </r>
  <r>
    <s v="E"/>
    <x v="11"/>
    <s v="MAC 8203 LAKE ELMO"/>
    <s v="RUNWAY 14/32 LIGHTING IMPROVEMENTS"/>
    <d v="2006-02-14T00:00:00"/>
    <n v="119398"/>
    <n v="0"/>
    <n v="6284.62"/>
    <n v="125682.62"/>
  </r>
  <r>
    <s v="E"/>
    <x v="11"/>
    <s v="MAC 8203 LAKE ELMO"/>
    <s v="RUNWAY 14/32 LIGHTING IMPROVEMENTS"/>
    <d v="2007-03-07T00:00:00"/>
    <n v="7724"/>
    <n v="0"/>
    <n v="407.14"/>
    <n v="8131.14"/>
  </r>
  <r>
    <s v="E"/>
    <x v="11"/>
    <s v="MAC 8203 LAKE ELMO"/>
    <s v="COMPASS CALIBRATION PAD PAVEMENT REHAB"/>
    <d v="2007-03-12T00:00:00"/>
    <n v="30040"/>
    <n v="0"/>
    <n v="1582"/>
    <n v="31622"/>
  </r>
  <r>
    <s v="E"/>
    <x v="11"/>
    <s v="MAC 8203 LAKE ELMO"/>
    <s v="COMPASS CALIBRATION PAD PAVEMENT REHAB"/>
    <d v="2008-03-06T00:00:00"/>
    <n v="18000"/>
    <n v="0"/>
    <n v="1860"/>
    <n v="19860"/>
  </r>
  <r>
    <s v="E"/>
    <x v="11"/>
    <s v="MAC 8203 LAKE ELMO"/>
    <s v="COMPASS CALIBRATION PAD PAVEMENT REHAB"/>
    <d v="2008-03-31T00:00:00"/>
    <n v="17322"/>
    <n v="0"/>
    <n v="0"/>
    <n v="17322"/>
  </r>
  <r>
    <s v="E"/>
    <x v="11"/>
    <s v="MAC 8203 LAKE ELMO"/>
    <s v="NE TAXIWAY 4/22 PAVEMENT RECONSTRUCTION"/>
    <d v="2008-01-11T00:00:00"/>
    <n v="50248"/>
    <n v="0"/>
    <n v="2644.85"/>
    <n v="52892.85"/>
  </r>
  <r>
    <s v="E"/>
    <x v="11"/>
    <s v="MAC 8203 LAKE ELMO"/>
    <s v="NE TAXIWAY 4/22 PAVEMENT RECONSTRUCTION"/>
    <d v="2009-08-28T00:00:00"/>
    <n v="52857"/>
    <n v="0"/>
    <n v="2781.9"/>
    <n v="55638.9"/>
  </r>
  <r>
    <s v="E"/>
    <x v="11"/>
    <s v="MAC 8203 LAKE ELMO"/>
    <s v="NE TAXIWAY 4/22 PAVEMENT RECONSTRUCTION"/>
    <d v="2009-08-28T00:00:00"/>
    <n v="1136"/>
    <n v="0"/>
    <n v="61.13"/>
    <n v="1197.1300000000001"/>
  </r>
  <r>
    <s v="E"/>
    <x v="11"/>
    <s v="MAC 8203 LAKE ELMO"/>
    <s v="PAVEMENT RECON. - TWY CONNECTORS &amp; APRON"/>
    <d v="2009-03-27T00:00:00"/>
    <n v="177855"/>
    <n v="0"/>
    <n v="9361.66"/>
    <n v="187216.66"/>
  </r>
  <r>
    <s v="E"/>
    <x v="11"/>
    <s v="MAC 8203 LAKE ELMO"/>
    <s v="PAVEMENT RECON. - TWY CONNECTORS &amp; APRON"/>
    <d v="2010-04-30T00:00:00"/>
    <n v="40107"/>
    <n v="0"/>
    <n v="7772.78"/>
    <n v="47879.78"/>
  </r>
  <r>
    <s v="E"/>
    <x v="11"/>
    <s v="MAC 8203 LAKE ELMO"/>
    <s v="PAVEMENT RECONSTRUCTION - PHASE 2"/>
    <d v="2009-10-09T00:00:00"/>
    <n v="28760"/>
    <n v="0"/>
    <n v="2040"/>
    <n v="30800"/>
  </r>
  <r>
    <s v="E"/>
    <x v="11"/>
    <s v="MAC 8203 LAKE ELMO"/>
    <s v="PAVEMENT RECONSTRUCTION - PHASE 2"/>
    <d v="2012-03-06T00:00:00"/>
    <n v="10000"/>
    <n v="0"/>
    <n v="3340.37"/>
    <n v="13340.369999999999"/>
  </r>
  <r>
    <s v="E"/>
    <x v="11"/>
    <s v="MAC 8203 LAKE ELMO"/>
    <s v="PAVEMENT REHABILITATION/APRON RUN-UP"/>
    <d v="2010-02-11T00:00:00"/>
    <n v="180345"/>
    <n v="0"/>
    <n v="168999.39"/>
    <n v="349344.39"/>
  </r>
  <r>
    <s v="E"/>
    <x v="11"/>
    <s v="MAC 8203 LAKE ELMO"/>
    <s v="PAVEMENT REHABILITATION/APRON RUN-UP"/>
    <d v="2012-03-06T00:00:00"/>
    <n v="10000"/>
    <n v="0"/>
    <n v="7049.65"/>
    <n v="17049.650000000001"/>
  </r>
  <r>
    <s v="E"/>
    <x v="11"/>
    <s v="MAC 8203 LAKE ELMO"/>
    <s v="RWY 14/32 CTR 40' MILL &amp; OVERLAY [BOND]"/>
    <d v="2013-12-03T00:00:00"/>
    <n v="0"/>
    <n v="302883.93"/>
    <n v="0"/>
    <n v="302883.93"/>
  </r>
  <r>
    <s v="E"/>
    <x v="11"/>
    <s v="MAC 8203 LAKE ELMO"/>
    <s v="TAXIWAY 14/32 NORTH END RECONSTRUCTION"/>
    <d v="2013-12-03T00:00:00"/>
    <n v="50052"/>
    <n v="26996.560000000001"/>
    <n v="31415.11"/>
    <n v="108463.67"/>
  </r>
  <r>
    <s v="E"/>
    <x v="11"/>
    <s v="MAC 8203 LAKE ELMO"/>
    <s v="TAXIWAY 14/32 NORTH END RECONSTRUCTION"/>
    <d v="2015-08-10T00:00:00"/>
    <n v="4453"/>
    <n v="0"/>
    <n v="0"/>
    <n v="4453"/>
  </r>
  <r>
    <s v="E"/>
    <x v="11"/>
    <s v="MAC 8203 LAKE ELMO"/>
    <s v="ALP Update"/>
    <d v="2015-12-21T00:00:00"/>
    <n v="0"/>
    <n v="112685.71"/>
    <n v="28171.42"/>
    <n v="140857.13"/>
  </r>
  <r>
    <s v="E"/>
    <x v="11"/>
    <s v="MAC 8203 LAKE ELMO"/>
    <s v="ALP Update"/>
    <d v="2017-10-26T00:00:00"/>
    <n v="0"/>
    <n v="30983.81"/>
    <n v="7745.96"/>
    <n v="38729.770000000004"/>
  </r>
  <r>
    <s v="E"/>
    <x v="11"/>
    <s v="MAC 8203 LAKE ELMO"/>
    <s v="ALP Update"/>
    <d v="2019-06-07T00:00:00"/>
    <n v="0"/>
    <n v="13728.21"/>
    <n v="3432.05"/>
    <n v="17160.259999999998"/>
  </r>
  <r>
    <s v="E"/>
    <x v="11"/>
    <s v="MAC 8203 LAKE ELMO"/>
    <s v="Reconstruction of Taxilanes in the North Building Area"/>
    <d v="2016-01-20T00:00:00"/>
    <n v="396219"/>
    <n v="22012.21"/>
    <n v="22012.9"/>
    <n v="440244.11000000004"/>
  </r>
  <r>
    <s v="E"/>
    <x v="11"/>
    <s v="MAC 8203 LAKE ELMO"/>
    <s v="Reconstruction of Taxilanes in the North Building Area"/>
    <d v="2018-01-16T00:00:00"/>
    <n v="23258"/>
    <n v="1292.17"/>
    <n v="1293.32"/>
    <n v="25843.489999999998"/>
  </r>
  <r>
    <s v="E"/>
    <x v="11"/>
    <s v="MAC 8203 LAKE ELMO"/>
    <s v="2015 Parallel Taxiway (B) Reconstruction"/>
    <d v="2017-03-16T00:00:00"/>
    <n v="0"/>
    <n v="334319.78000000003"/>
    <n v="83579.94"/>
    <n v="417899.72000000003"/>
  </r>
  <r>
    <s v="E"/>
    <x v="11"/>
    <s v="MAC 8203 LAKE ELMO"/>
    <s v="Reconstruction of Parallel Taxiway &quot;A&quot;"/>
    <d v="2017-01-20T00:00:00"/>
    <n v="276239"/>
    <n v="0"/>
    <n v="36754"/>
    <n v="312993"/>
  </r>
  <r>
    <s v="E"/>
    <x v="11"/>
    <s v="MAC 8203 LAKE ELMO"/>
    <s v="Reconstruction of Parallel Taxiway &quot;A&quot;"/>
    <d v="2018-01-16T00:00:00"/>
    <n v="16886"/>
    <n v="95856"/>
    <n v="0"/>
    <n v="112742"/>
  </r>
  <r>
    <s v="E"/>
    <x v="11"/>
    <s v="MAC 8203 LAKE ELMO"/>
    <s v="RECONSTRUCT TAXIWAY B, CONSTRUCT RWY14/32 PHASE 1: SITE WORK AND ROAD RELOCATION (30TH ST)"/>
    <d v="1899-12-30T00:00:00"/>
    <n v="274986"/>
    <n v="15277.02"/>
    <n v="15277.31"/>
    <n v="305540.33"/>
  </r>
  <r>
    <s v="E"/>
    <x v="11"/>
    <s v="MAC 8203 LAKE ELMO"/>
    <s v="RECONSTRUCT TAXIWAY B, CONSTRUCT RWY14/32 PHASE 1: SITE WORK AND ROAD RELOCATION (30TH ST)"/>
    <d v="2020-03-18T00:00:00"/>
    <n v="143624"/>
    <n v="7979.2"/>
    <n v="7980.78"/>
    <n v="159583.98000000001"/>
  </r>
  <r>
    <s v="E"/>
    <x v="11"/>
    <s v="MAC 8203 LAKE ELMO"/>
    <s v="RECONSTRUCT TAXIWAY B, CONSTRUCT RWY14/32 PHASE 1: SITE WORK AND ROAD RELOCATION (30TH ST)"/>
    <d v="2020-07-22T00:00:00"/>
    <n v="2357534"/>
    <n v="130974.07"/>
    <n v="130973.33"/>
    <n v="2619481.4"/>
  </r>
  <r>
    <s v="E"/>
    <x v="11"/>
    <s v="MAC 8203 LAKE ELMO"/>
    <s v="LAND"/>
    <d v="1975-08-28T00:00:00"/>
    <n v="68650.28"/>
    <n v="0"/>
    <n v="68735.33"/>
    <n v="137385.60999999999"/>
  </r>
  <r>
    <s v="E"/>
    <x v="12"/>
    <s v="MAPLE LAKE"/>
    <s v="CONST. LAND. STRIP"/>
    <d v="1965-10-22T00:00:00"/>
    <n v="0"/>
    <n v="13257.34"/>
    <n v="0"/>
    <n v="13257.34"/>
  </r>
  <r>
    <s v="E"/>
    <x v="12"/>
    <s v="MAPLE LAKE"/>
    <s v="GRADE REVISION"/>
    <d v="1966-08-03T00:00:00"/>
    <n v="0"/>
    <n v="595.5"/>
    <n v="595.5"/>
    <n v="1191"/>
  </r>
  <r>
    <s v="E"/>
    <x v="12"/>
    <s v="MAPLE LAKE"/>
    <s v="TAXIWAY SP"/>
    <d v="1973-01-02T00:00:00"/>
    <n v="0"/>
    <n v="3333.33"/>
    <n v="7446.67"/>
    <n v="10780"/>
  </r>
  <r>
    <s v="E"/>
    <x v="12"/>
    <s v="MAPLE LAKE"/>
    <s v="TAXIWAY PAVING"/>
    <d v="1973-12-06T00:00:00"/>
    <n v="0"/>
    <n v="26417.13"/>
    <n v="13208.57"/>
    <n v="39625.699999999997"/>
  </r>
  <r>
    <s v="E"/>
    <x v="12"/>
    <s v="MAPLE LAKE"/>
    <s v="RUNWAY EXT. AND GRADING"/>
    <d v="1974-12-05T00:00:00"/>
    <n v="0"/>
    <n v="38720"/>
    <n v="11085.9"/>
    <n v="49805.9"/>
  </r>
  <r>
    <s v="E"/>
    <x v="12"/>
    <s v="MAPLE LAKE"/>
    <s v="BURY POWER LINE"/>
    <d v="1975-04-08T00:00:00"/>
    <n v="0"/>
    <n v="625"/>
    <n v="625"/>
    <n v="1250"/>
  </r>
  <r>
    <s v="E"/>
    <x v="12"/>
    <s v="MAPLE LAKE"/>
    <s v="RUNWAY PAVING"/>
    <d v="1977-10-20T00:00:00"/>
    <n v="0"/>
    <n v="54076.2"/>
    <n v="27038.1"/>
    <n v="81114.299999999988"/>
  </r>
  <r>
    <s v="E"/>
    <x v="12"/>
    <s v="MAPLE LAKE"/>
    <s v="RUNWAY REHABILITATION"/>
    <d v="1988-03-15T00:00:00"/>
    <n v="0"/>
    <n v="168187.4"/>
    <n v="84093.73"/>
    <n v="252281.13"/>
  </r>
  <r>
    <s v="E"/>
    <x v="12"/>
    <s v="MAPLE LAKE"/>
    <s v="CRACK REPAIR"/>
    <d v="1990-08-27T00:00:00"/>
    <n v="0"/>
    <n v="10000"/>
    <n v="5000"/>
    <n v="15000"/>
  </r>
  <r>
    <s v="E"/>
    <x v="12"/>
    <s v="MAPLE LAKE"/>
    <s v="CRACK REPAIR &amp; SEALCOAT"/>
    <d v="1993-11-03T00:00:00"/>
    <n v="0"/>
    <n v="6233.33"/>
    <n v="3116.67"/>
    <n v="9350"/>
  </r>
  <r>
    <s v="E"/>
    <x v="12"/>
    <s v="MAPLE LAKE"/>
    <s v="SEAPLANE RAMP IMPROVEMENTS"/>
    <d v="1994-04-27T00:00:00"/>
    <n v="0"/>
    <n v="2000"/>
    <n v="1000"/>
    <n v="3000"/>
  </r>
  <r>
    <s v="E"/>
    <x v="12"/>
    <s v="MAPLE LAKE"/>
    <s v="CONSULT SERV. SWPPP"/>
    <d v="1995-09-25T00:00:00"/>
    <n v="0"/>
    <n v="3738.12"/>
    <n v="1869.06"/>
    <n v="5607.18"/>
  </r>
  <r>
    <s v="E"/>
    <x v="12"/>
    <s v="MAPLE LAKE"/>
    <s v="RUNWAY 10/28 SEALCOAT"/>
    <d v="1995-10-13T00:00:00"/>
    <n v="0"/>
    <n v="7128.67"/>
    <n v="3564.33"/>
    <n v="10693"/>
  </r>
  <r>
    <s v="E"/>
    <x v="12"/>
    <s v="MAPLE LAKE"/>
    <s v="AIRPORT PAINT STRIPING"/>
    <d v="1996-07-10T00:00:00"/>
    <n v="0"/>
    <n v="2545.4299999999998"/>
    <n v="1272.72"/>
    <n v="3818.1499999999996"/>
  </r>
  <r>
    <s v="E"/>
    <x v="12"/>
    <s v="MAPLE LAKE"/>
    <s v="ENGINEERING SERVICES, ALP"/>
    <d v="1998-09-03T00:00:00"/>
    <n v="0"/>
    <n v="14793.33"/>
    <n v="7396.67"/>
    <n v="22190"/>
  </r>
  <r>
    <s v="E"/>
    <x v="12"/>
    <s v="MAPLE LAKE"/>
    <s v="OBSTRUCTION REMOVAL(TREES)"/>
    <d v="1998-12-21T00:00:00"/>
    <n v="0"/>
    <n v="1844.4"/>
    <n v="1229.5999999999999"/>
    <n v="3074"/>
  </r>
  <r>
    <s v="E"/>
    <x v="12"/>
    <s v="MAPLE LAKE"/>
    <s v="Taxiway &amp; Drainage Improvements"/>
    <d v="2000-01-27T00:00:00"/>
    <n v="0"/>
    <n v="33000"/>
    <n v="22000"/>
    <n v="55000"/>
  </r>
  <r>
    <s v="E"/>
    <x v="12"/>
    <s v="MAPLE LAKE"/>
    <s v="Taxiway &amp; Drainage Improvements"/>
    <d v="2000-03-23T00:00:00"/>
    <n v="0"/>
    <n v="7240.4"/>
    <n v="4826.93"/>
    <n v="12067.33"/>
  </r>
  <r>
    <s v="E"/>
    <x v="12"/>
    <s v="MAPLE LAKE"/>
    <s v="Runway Crack Repair"/>
    <d v="1999-12-08T00:00:00"/>
    <n v="0"/>
    <n v="8100"/>
    <n v="5400"/>
    <n v="13500"/>
  </r>
  <r>
    <s v="E"/>
    <x v="12"/>
    <s v="MAPLE LAKE"/>
    <s v="LAND - ELLETSON - RWY APPROACH"/>
    <d v="2000-12-06T00:00:00"/>
    <n v="0"/>
    <n v="51600"/>
    <n v="34400"/>
    <n v="86000"/>
  </r>
  <r>
    <s v="E"/>
    <x v="12"/>
    <s v="MAPLE LAKE"/>
    <s v="Fog Seal Rwy, Crack Seal, Snow Blower"/>
    <d v="2001-08-31T00:00:00"/>
    <n v="0"/>
    <n v="3981.16"/>
    <n v="2654.1"/>
    <n v="6635.26"/>
  </r>
  <r>
    <s v="E"/>
    <x v="12"/>
    <s v="MAPLE LAKE"/>
    <s v="Fog Seal Rwy, Crack Seal, Snow Blower"/>
    <d v="2002-02-26T00:00:00"/>
    <n v="0"/>
    <n v="4778.84"/>
    <n v="3185.9"/>
    <n v="7964.74"/>
  </r>
  <r>
    <s v="E"/>
    <x v="12"/>
    <s v="MAPLE LAKE"/>
    <s v="Twy Reconst"/>
    <d v="2002-06-10T00:00:00"/>
    <n v="0"/>
    <n v="85401.31"/>
    <n v="22060"/>
    <n v="107461.31"/>
  </r>
  <r>
    <s v="E"/>
    <x v="12"/>
    <s v="MAPLE LAKE"/>
    <s v="Twy Reconst"/>
    <d v="2005-02-18T00:00:00"/>
    <n v="0"/>
    <n v="2801.95"/>
    <n v="0"/>
    <n v="2801.95"/>
  </r>
  <r>
    <s v="E"/>
    <x v="12"/>
    <s v="MAPLE LAKE"/>
    <s v="Tree Trimming - Rwy 10 Appr"/>
    <d v="2003-01-27T00:00:00"/>
    <n v="0"/>
    <n v="900"/>
    <n v="600"/>
    <n v="1500"/>
  </r>
  <r>
    <s v="E"/>
    <x v="12"/>
    <s v="MAPLE LAKE"/>
    <s v="Tree Trimming - Rwy 10 Appr"/>
    <d v="2003-05-13T00:00:00"/>
    <n v="0"/>
    <n v="232.62"/>
    <n v="155.08000000000001"/>
    <n v="387.70000000000005"/>
  </r>
  <r>
    <s v="E"/>
    <x v="12"/>
    <s v="MAPLE LAKE"/>
    <s v="DeFoe Land Acquisition"/>
    <d v="2003-05-30T00:00:00"/>
    <n v="0"/>
    <n v="147214.29999999999"/>
    <n v="98142.86"/>
    <n v="245357.15999999997"/>
  </r>
  <r>
    <s v="E"/>
    <x v="12"/>
    <s v="MAPLE LAKE"/>
    <s v="DeFoe Land Acquisition"/>
    <d v="2003-07-14T00:00:00"/>
    <n v="0"/>
    <n v="29923.9"/>
    <n v="19949.27"/>
    <n v="49873.17"/>
  </r>
  <r>
    <s v="E"/>
    <x v="12"/>
    <s v="MAPLE LAKE"/>
    <s v="DeFoe Land Acquisition"/>
    <d v="2004-03-17T00:00:00"/>
    <n v="0"/>
    <n v="5861.8"/>
    <n v="3907.87"/>
    <n v="9769.67"/>
  </r>
  <r>
    <s v="E"/>
    <x v="12"/>
    <s v="MAPLE LAKE"/>
    <s v="Grading Material Placement"/>
    <d v="2006-06-02T00:00:00"/>
    <n v="0"/>
    <n v="114417.8"/>
    <n v="28604.45"/>
    <n v="143022.25"/>
  </r>
  <r>
    <s v="E"/>
    <x v="12"/>
    <s v="MAPLE LAKE"/>
    <s v="Crack Seal"/>
    <d v="2006-07-10T00:00:00"/>
    <n v="0"/>
    <n v="3229.86"/>
    <n v="807.46"/>
    <n v="4037.32"/>
  </r>
  <r>
    <s v="E"/>
    <x v="12"/>
    <s v="MAPLE LAKE"/>
    <s v="FUEL FACILITY &amp; APRON EXPANSION"/>
    <d v="2008-12-03T00:00:00"/>
    <n v="0"/>
    <n v="93255.75"/>
    <n v="70428.210000000006"/>
    <n v="163683.96000000002"/>
  </r>
  <r>
    <s v="E"/>
    <x v="12"/>
    <s v="MAPLE LAKE"/>
    <s v="RUNWAY CRACK FILLING (2009)"/>
    <d v="2009-12-16T00:00:00"/>
    <n v="0"/>
    <n v="8000"/>
    <n v="2304.11"/>
    <n v="10304.11"/>
  </r>
  <r>
    <s v="E"/>
    <x v="12"/>
    <s v="MAPLE LAKE"/>
    <s v="OBSTRUCTION REMOVAL - TREES"/>
    <d v="2011-07-01T00:00:00"/>
    <n v="0"/>
    <n v="3600"/>
    <n v="1134.05"/>
    <n v="4734.05"/>
  </r>
  <r>
    <s v="E"/>
    <x v="12"/>
    <s v="MAPLE LAKE"/>
    <s v="OBSTRUCTION REMOVAL - TREES"/>
    <d v="2011-07-01T00:00:00"/>
    <n v="0"/>
    <n v="936.2"/>
    <n v="0"/>
    <n v="936.2"/>
  </r>
  <r>
    <s v="E"/>
    <x v="12"/>
    <s v="MAPLE LAKE"/>
    <s v="STORM WATER POLLUTION PREVENTION PLAN"/>
    <d v="2010-12-27T00:00:00"/>
    <n v="0"/>
    <n v="6000"/>
    <n v="1500"/>
    <n v="7500"/>
  </r>
  <r>
    <s v="E"/>
    <x v="12"/>
    <s v="MAPLE LAKE"/>
    <s v="2010 CRACK FILL AND SEAL"/>
    <d v="2011-03-14T00:00:00"/>
    <n v="0"/>
    <n v="7282.25"/>
    <n v="1820.57"/>
    <n v="9102.82"/>
  </r>
  <r>
    <s v="E"/>
    <x v="12"/>
    <s v="MAPLE LAKE"/>
    <s v="2011 CRACK FILL AND SEAL"/>
    <d v="2012-07-10T00:00:00"/>
    <n v="0"/>
    <n v="3768.92"/>
    <n v="942.23"/>
    <n v="4711.1499999999996"/>
  </r>
  <r>
    <s v="E"/>
    <x v="12"/>
    <s v="MAPLE LAKE"/>
    <s v="OBSTRUCTION REMOVAL - TREES"/>
    <d v="2012-07-13T00:00:00"/>
    <n v="0"/>
    <n v="1197"/>
    <n v="299.25"/>
    <n v="1496.25"/>
  </r>
  <r>
    <s v="E"/>
    <x v="12"/>
    <s v="MAPLE LAKE"/>
    <s v="Runway Rehabilitation (Bond)"/>
    <d v="2012-08-28T00:00:00"/>
    <n v="0"/>
    <n v="164726.32"/>
    <n v="152482.71"/>
    <n v="317209.03000000003"/>
  </r>
  <r>
    <s v="E"/>
    <x v="12"/>
    <s v="MAPLE LAKE"/>
    <s v="Runway Rehabilitation (Bond)"/>
    <d v="2012-09-11T00:00:00"/>
    <n v="0"/>
    <n v="50049.73"/>
    <n v="12413.39"/>
    <n v="62463.12"/>
  </r>
  <r>
    <s v="E"/>
    <x v="12"/>
    <s v="MAPLE LAKE"/>
    <s v="Runway Rehabilitation (Bond)"/>
    <d v="2012-10-23T00:00:00"/>
    <n v="0"/>
    <n v="10608.48"/>
    <n v="991.89"/>
    <n v="11600.369999999999"/>
  </r>
  <r>
    <s v="E"/>
    <x v="12"/>
    <s v="MAPLE LAKE"/>
    <s v="Runway Rehabilitation (Bond)"/>
    <d v="2013-12-17T00:00:00"/>
    <n v="0"/>
    <n v="19651.88"/>
    <n v="12961.52"/>
    <n v="32613.4"/>
  </r>
  <r>
    <s v="E"/>
    <x v="12"/>
    <s v="MAPLE LAKE"/>
    <s v="Runway Rehab (Bond Match) &amp; Apron Rehab"/>
    <d v="2012-08-28T00:00:00"/>
    <n v="0"/>
    <n v="292352.93"/>
    <n v="196093.87"/>
    <n v="488446.8"/>
  </r>
  <r>
    <s v="E"/>
    <x v="12"/>
    <s v="MAPLE LAKE"/>
    <s v="Runway Rehab (Bond Match) &amp; Apron Rehab"/>
    <d v="2012-09-11T00:00:00"/>
    <n v="0"/>
    <n v="36251.86"/>
    <n v="19076.68"/>
    <n v="55328.54"/>
  </r>
  <r>
    <s v="E"/>
    <x v="12"/>
    <s v="MAPLE LAKE"/>
    <s v="Runway Rehab (Bond Match) &amp; Apron Rehab"/>
    <d v="2012-10-23T00:00:00"/>
    <n v="0"/>
    <n v="11928.59"/>
    <n v="3782.3"/>
    <n v="15710.89"/>
  </r>
  <r>
    <s v="E"/>
    <x v="12"/>
    <s v="MAPLE LAKE"/>
    <s v="Runway Rehab (Bond Match) &amp; Apron Rehab"/>
    <d v="2013-12-17T00:00:00"/>
    <n v="0"/>
    <n v="22128.15"/>
    <n v="15987.91"/>
    <n v="38116.06"/>
  </r>
  <r>
    <s v="E"/>
    <x v="12"/>
    <s v="MAPLE LAKE"/>
    <s v="AIRPORT PROPERTY MAP UPDATE"/>
    <d v="2014-07-21T00:00:00"/>
    <n v="0"/>
    <n v="14720"/>
    <n v="3680"/>
    <n v="18400"/>
  </r>
  <r>
    <s v="E"/>
    <x v="12"/>
    <s v="MAPLE LAKE"/>
    <s v="Rehabilitate Airport Parking Lot"/>
    <d v="2013-12-10T00:00:00"/>
    <n v="0"/>
    <n v="23295.01"/>
    <n v="9571.8700000000008"/>
    <n v="32866.879999999997"/>
  </r>
  <r>
    <s v="E"/>
    <x v="12"/>
    <s v="MAPLE LAKE"/>
    <s v="Rehabilitate Airport Parking Lot"/>
    <d v="2014-08-13T00:00:00"/>
    <n v="0"/>
    <n v="10818.62"/>
    <n v="-5781.47"/>
    <n v="5037.1500000000005"/>
  </r>
  <r>
    <s v="E"/>
    <x v="12"/>
    <s v="MAPLE LAKE"/>
    <s v="Pavement Rehab in the Hangar Area"/>
    <d v="2015-12-21T00:00:00"/>
    <n v="0"/>
    <n v="50406.38"/>
    <n v="5600.71"/>
    <n v="56007.09"/>
  </r>
  <r>
    <s v="E"/>
    <x v="12"/>
    <s v="MAPLE LAKE"/>
    <s v="Pavement Rehab in the Hangar Area"/>
    <d v="2018-11-08T00:00:00"/>
    <n v="0"/>
    <n v="47071.82"/>
    <n v="5230.2"/>
    <n v="52302.02"/>
  </r>
  <r>
    <s v="E"/>
    <x v="12"/>
    <s v="MAPLE LAKE"/>
    <s v="Airfield Pavement Crack Repair &amp; Slurry Seal"/>
    <d v="2019-01-18T00:00:00"/>
    <n v="0"/>
    <n v="26143.119999999999"/>
    <n v="1375.94"/>
    <n v="27519.059999999998"/>
  </r>
  <r>
    <s v="E"/>
    <x v="12"/>
    <s v="MAPLE LAKE"/>
    <s v="Airfield Pavement Crack Repair &amp; Slurry Seal"/>
    <d v="2019-03-22T00:00:00"/>
    <n v="0"/>
    <n v="114195.75"/>
    <n v="6010.31"/>
    <n v="120206.06"/>
  </r>
  <r>
    <s v="E"/>
    <x v="12"/>
    <s v="MAPLE LAKE"/>
    <s v="Master Plan with Airport Layout Plan"/>
    <d v="1899-12-30T00:00:00"/>
    <n v="0"/>
    <n v="31318.37"/>
    <n v="1648.33"/>
    <n v="32966.699999999997"/>
  </r>
  <r>
    <s v="E"/>
    <x v="12"/>
    <s v="MAPLE LAKE"/>
    <s v="Master Plan with Airport Layout Plan"/>
    <d v="2020-01-20T00:00:00"/>
    <n v="0"/>
    <n v="20793.79"/>
    <n v="1094.4100000000001"/>
    <n v="21888.2"/>
  </r>
  <r>
    <s v="E"/>
    <x v="12"/>
    <s v="MAPLE LAKE"/>
    <s v="Sand Blast &amp; Paint Aircraft Fuel System Tank"/>
    <d v="2020-05-12T00:00:00"/>
    <n v="0"/>
    <n v="3416"/>
    <n v="1440"/>
    <n v="4856"/>
  </r>
  <r>
    <s v="E"/>
    <x v="13"/>
    <s v="MILACA"/>
    <s v="GRADE LAND. STRIP"/>
    <d v="1968-11-18T00:00:00"/>
    <n v="0"/>
    <n v="26505.200000000001"/>
    <n v="0"/>
    <n v="26505.200000000001"/>
  </r>
  <r>
    <s v="E"/>
    <x v="13"/>
    <s v="MILACA"/>
    <s v="LAND PROJECT"/>
    <d v="1967-12-19T00:00:00"/>
    <n v="0"/>
    <n v="5788.1"/>
    <n v="5788.11"/>
    <n v="11576.21"/>
  </r>
  <r>
    <s v="E"/>
    <x v="13"/>
    <s v="MILACA"/>
    <s v="TEMP FENCE CAR PARK &amp; SECURITY"/>
    <d v="1969-09-09T00:00:00"/>
    <n v="0"/>
    <n v="180"/>
    <n v="371.77"/>
    <n v="551.77"/>
  </r>
  <r>
    <s v="E"/>
    <x v="13"/>
    <s v="MILACA"/>
    <s v="MOTT MOWER"/>
    <d v="1970-09-24T00:00:00"/>
    <n v="0"/>
    <n v="300"/>
    <n v="300"/>
    <n v="600"/>
  </r>
  <r>
    <s v="E"/>
    <x v="13"/>
    <s v="MILACA"/>
    <s v="GRADING BUILDING AREA"/>
    <d v="1973-12-21T00:00:00"/>
    <n v="0"/>
    <n v="16940.830000000002"/>
    <n v="10504.41"/>
    <n v="27445.24"/>
  </r>
  <r>
    <s v="E"/>
    <x v="13"/>
    <s v="MILACA"/>
    <s v="CONSULTING SERVICES"/>
    <d v="1983-03-28T00:00:00"/>
    <n v="0"/>
    <n v="9940.9699999999993"/>
    <n v="2485.25"/>
    <n v="12426.22"/>
  </r>
  <r>
    <s v="E"/>
    <x v="13"/>
    <s v="MILACA"/>
    <s v="TAXIWAY PAVING"/>
    <d v="1984-12-19T00:00:00"/>
    <n v="0"/>
    <n v="18838.060000000001"/>
    <n v="9419.0499999999993"/>
    <n v="28257.11"/>
  </r>
  <r>
    <s v="E"/>
    <x v="13"/>
    <s v="MILACA"/>
    <s v="USED SNOGO"/>
    <d v="1984-01-05T00:00:00"/>
    <n v="0"/>
    <n v="4000"/>
    <n v="2000"/>
    <n v="6000"/>
  </r>
  <r>
    <s v="E"/>
    <x v="13"/>
    <s v="MILACA"/>
    <s v="MAINT. EQUIPMENT MOWER"/>
    <d v="1984-08-28T00:00:00"/>
    <n v="0"/>
    <n v="9693"/>
    <n v="4846.87"/>
    <n v="14539.869999999999"/>
  </r>
  <r>
    <s v="E"/>
    <x v="13"/>
    <s v="MILACA"/>
    <s v="WATER WELL"/>
    <d v="1990-01-19T00:00:00"/>
    <n v="0"/>
    <n v="2724.6"/>
    <n v="1362.3"/>
    <n v="4086.8999999999996"/>
  </r>
  <r>
    <s v="E"/>
    <x v="13"/>
    <s v="MILACA"/>
    <s v="SEPTIC SYSTEM"/>
    <d v="1990-01-19T00:00:00"/>
    <n v="0"/>
    <n v="1166.67"/>
    <n v="583.33000000000004"/>
    <n v="1750"/>
  </r>
  <r>
    <s v="E"/>
    <x v="13"/>
    <s v="MILACA"/>
    <s v="CONSULTANT SERVICES-A/D BLDG"/>
    <d v="1990-01-19T00:00:00"/>
    <n v="0"/>
    <n v="2175.33"/>
    <n v="1087.67"/>
    <n v="3263"/>
  </r>
  <r>
    <s v="E"/>
    <x v="13"/>
    <s v="MILACA"/>
    <s v="CONSTRUCT A/D BUILDING"/>
    <d v="1989-09-15T00:00:00"/>
    <n v="0"/>
    <n v="15231.66"/>
    <n v="7615.83"/>
    <n v="22847.489999999998"/>
  </r>
  <r>
    <s v="E"/>
    <x v="13"/>
    <s v="MILACA"/>
    <s v="CONSTRUCT A/D BUILDING"/>
    <d v="1989-11-02T00:00:00"/>
    <n v="0"/>
    <n v="10591.01"/>
    <n v="5295.5"/>
    <n v="15886.51"/>
  </r>
  <r>
    <s v="E"/>
    <x v="13"/>
    <s v="MILACA"/>
    <s v="CONSTRUCT A/D BUILDING"/>
    <d v="1991-08-05T00:00:00"/>
    <n v="0"/>
    <n v="370"/>
    <n v="185"/>
    <n v="555"/>
  </r>
  <r>
    <s v="E"/>
    <x v="13"/>
    <s v="MILACA"/>
    <s v="A/D BLDG FURNISHINGS ETC."/>
    <d v="1990-04-27T00:00:00"/>
    <n v="0"/>
    <n v="929.81"/>
    <n v="464.91"/>
    <n v="1394.72"/>
  </r>
  <r>
    <s v="E"/>
    <x v="13"/>
    <s v="MILACA"/>
    <s v="BIT PAVING &amp; TURF ESTABLISHMT"/>
    <d v="1990-12-28T00:00:00"/>
    <n v="0"/>
    <n v="4486.53"/>
    <n v="2243.27"/>
    <n v="6729.7999999999993"/>
  </r>
  <r>
    <s v="E"/>
    <x v="13"/>
    <s v="MILACA"/>
    <s v="APRON &amp; TAXIWAY SEALCOAT"/>
    <d v="1995-01-11T00:00:00"/>
    <n v="0"/>
    <n v="3800"/>
    <n v="1900"/>
    <n v="5700"/>
  </r>
  <r>
    <s v="E"/>
    <x v="13"/>
    <s v="MILACA"/>
    <s v="BEACON TOWER REPLACEMENT"/>
    <d v="1995-01-11T00:00:00"/>
    <n v="0"/>
    <n v="3596.1"/>
    <n v="1798.05"/>
    <n v="5394.15"/>
  </r>
  <r>
    <s v="E"/>
    <x v="13"/>
    <s v="MILACA"/>
    <s v="WEATHER TERMINAL"/>
    <d v="1995-01-11T00:00:00"/>
    <n v="0"/>
    <n v="800"/>
    <n v="400"/>
    <n v="1200"/>
  </r>
  <r>
    <s v="E"/>
    <x v="13"/>
    <s v="MILACA"/>
    <s v="MAINT. HANGAR REMODELLING"/>
    <d v="1995-11-22T00:00:00"/>
    <n v="0"/>
    <n v="10000"/>
    <n v="5000"/>
    <n v="15000"/>
  </r>
  <r>
    <s v="E"/>
    <x v="13"/>
    <s v="MILACA"/>
    <s v="MAINT. HANGAR REMODELLING"/>
    <d v="1996-01-25T00:00:00"/>
    <n v="0"/>
    <n v="5051.4399999999996"/>
    <n v="2525.71"/>
    <n v="7577.15"/>
  </r>
  <r>
    <s v="E"/>
    <x v="13"/>
    <s v="MILACA"/>
    <s v="Paved Taxiway Extension"/>
    <d v="1999-03-15T00:00:00"/>
    <n v="0"/>
    <n v="7602"/>
    <n v="5068"/>
    <n v="12670"/>
  </r>
  <r>
    <s v="E"/>
    <x v="13"/>
    <s v="MILACA"/>
    <s v="TAXIWAY EXTEND TO HANGARS, BLDG, &amp; TURF"/>
    <d v="2001-01-10T00:00:00"/>
    <n v="0"/>
    <n v="11000"/>
    <n v="8792.6200000000008"/>
    <n v="19792.620000000003"/>
  </r>
  <r>
    <s v="E"/>
    <x v="13"/>
    <s v="MILACA"/>
    <s v="Air Conditioner, Radio, Well, Rwy Sod Re"/>
    <d v="2002-03-26T00:00:00"/>
    <n v="0"/>
    <n v="702.29"/>
    <n v="468.19"/>
    <n v="1170.48"/>
  </r>
  <r>
    <s v="E"/>
    <x v="13"/>
    <s v="MILACA"/>
    <s v="Air Conditioner, Radio, Well, Rwy Sod Re"/>
    <d v="2002-11-18T00:00:00"/>
    <n v="0"/>
    <n v="2112.6"/>
    <n v="1408.4"/>
    <n v="3521"/>
  </r>
  <r>
    <s v="E"/>
    <x v="13"/>
    <s v="MILACA"/>
    <s v="Air Conditioner, Radio, Well, Rwy Sod Re"/>
    <d v="2003-08-12T00:00:00"/>
    <n v="0"/>
    <n v="2188.9499999999998"/>
    <n v="0"/>
    <n v="2188.9499999999998"/>
  </r>
  <r>
    <s v="E"/>
    <x v="13"/>
    <s v="MILACA"/>
    <s v="Overlay Apron and Taxiways"/>
    <d v="2002-03-26T00:00:00"/>
    <n v="0"/>
    <n v="20412"/>
    <n v="13608.01"/>
    <n v="34020.01"/>
  </r>
  <r>
    <s v="E"/>
    <x v="13"/>
    <s v="MILACA"/>
    <s v="Airport Layout Plan Update"/>
    <d v="2002-03-27T00:00:00"/>
    <n v="0"/>
    <n v="3096.9"/>
    <n v="2064.6"/>
    <n v="5161.5"/>
  </r>
  <r>
    <s v="E"/>
    <x v="13"/>
    <s v="MILACA"/>
    <s v="Airport Layout Plan Update"/>
    <d v="2002-11-19T00:00:00"/>
    <n v="0"/>
    <n v="6615"/>
    <n v="4410"/>
    <n v="11025"/>
  </r>
  <r>
    <s v="E"/>
    <x v="13"/>
    <s v="MILACA"/>
    <s v="Airport Layout Plan Update"/>
    <d v="2003-08-08T00:00:00"/>
    <n v="0"/>
    <n v="1088.0999999999999"/>
    <n v="725.4"/>
    <n v="1813.5"/>
  </r>
  <r>
    <s v="E"/>
    <x v="13"/>
    <s v="MILACA"/>
    <s v="AIRPORT BEACON REPLACEMENT"/>
    <d v="2005-07-12T00:00:00"/>
    <n v="0"/>
    <n v="3762.7"/>
    <n v="940.67"/>
    <n v="4703.37"/>
  </r>
  <r>
    <s v="E"/>
    <x v="13"/>
    <s v="MILACA"/>
    <s v="TAXIWAY AND APRON SEAL COAT"/>
    <d v="2005-12-14T00:00:00"/>
    <n v="0"/>
    <n v="8781.7800000000007"/>
    <n v="2195.4499999999998"/>
    <n v="10977.23"/>
  </r>
  <r>
    <s v="E"/>
    <x v="13"/>
    <s v="MILACA"/>
    <s v="MOWER, EXTEND TAXILANE, A/D BLDG REMODEL"/>
    <d v="2008-12-11T00:00:00"/>
    <n v="0"/>
    <n v="55765.82"/>
    <n v="18451.740000000002"/>
    <n v="74217.56"/>
  </r>
  <r>
    <s v="E"/>
    <x v="13"/>
    <s v="MILACA"/>
    <s v="MOWER, EXTEND TAXILANE, A/D BLDG REMODEL"/>
    <d v="2008-12-18T00:00:00"/>
    <n v="0"/>
    <n v="1020"/>
    <n v="255"/>
    <n v="1275"/>
  </r>
  <r>
    <s v="E"/>
    <x v="13"/>
    <s v="MILACA"/>
    <s v="FUEL FACILITY"/>
    <d v="2010-01-26T00:00:00"/>
    <n v="0"/>
    <n v="20683.669999999998"/>
    <n v="20683.66"/>
    <n v="41367.33"/>
  </r>
  <r>
    <s v="E"/>
    <x v="13"/>
    <s v="MILACA"/>
    <s v="FUEL FACILITY"/>
    <d v="2010-01-29T00:00:00"/>
    <n v="0"/>
    <n v="1763.44"/>
    <n v="1763.44"/>
    <n v="3526.88"/>
  </r>
  <r>
    <s v="E"/>
    <x v="13"/>
    <s v="MILACA"/>
    <s v="CONCRETE FUELING PAD"/>
    <d v="2011-01-06T00:00:00"/>
    <n v="0"/>
    <n v="4330"/>
    <n v="4330"/>
    <n v="8660"/>
  </r>
  <r>
    <s v="E"/>
    <x v="13"/>
    <s v="MILACA"/>
    <s v="CONCRETE FUELING PAD"/>
    <d v="2011-08-15T00:00:00"/>
    <n v="0"/>
    <n v="175"/>
    <n v="485"/>
    <n v="660"/>
  </r>
  <r>
    <s v="E"/>
    <x v="13"/>
    <s v="MILACA"/>
    <s v="Airport Layout Plan"/>
    <d v="2015-05-29T00:00:00"/>
    <n v="0"/>
    <n v="12285"/>
    <n v="1365"/>
    <n v="13650"/>
  </r>
  <r>
    <s v="E"/>
    <x v="13"/>
    <s v="MILACA"/>
    <s v="Develop Storm Water Polution Prevention Plan"/>
    <d v="2015-05-29T00:00:00"/>
    <n v="0"/>
    <n v="4623.99"/>
    <n v="513.77"/>
    <n v="5137.76"/>
  </r>
  <r>
    <s v="E"/>
    <x v="13"/>
    <s v="MILACA"/>
    <s v="Obstruction Removals - Trees"/>
    <d v="2015-05-29T00:00:00"/>
    <n v="0"/>
    <n v="27720"/>
    <n v="3080"/>
    <n v="30800"/>
  </r>
  <r>
    <s v="E"/>
    <x v="13"/>
    <s v="MILACA"/>
    <s v="Jacobsen HR 600 11-Foot Rotary Mower w/Canopy"/>
    <d v="2017-12-04T00:00:00"/>
    <n v="0"/>
    <n v="49883.31"/>
    <n v="5542.59"/>
    <n v="55425.899999999994"/>
  </r>
  <r>
    <s v="E"/>
    <x v="13"/>
    <s v="MILACA"/>
    <s v="Appraisal for Land"/>
    <d v="2018-08-14T00:00:00"/>
    <n v="0"/>
    <n v="15390"/>
    <n v="1085"/>
    <n v="16475"/>
  </r>
  <r>
    <s v="E"/>
    <x v="13"/>
    <s v="MILACA"/>
    <s v="Appraisal for Land"/>
    <d v="2019-01-15T00:00:00"/>
    <n v="0"/>
    <n v="2437.84"/>
    <n v="0"/>
    <n v="2437.84"/>
  </r>
  <r>
    <s v="E"/>
    <x v="13"/>
    <s v="MILACA"/>
    <s v="Land Acquisition - Judd Parcel"/>
    <d v="2018-12-26T00:00:00"/>
    <n v="0"/>
    <n v="59850"/>
    <n v="3150"/>
    <n v="63000"/>
  </r>
  <r>
    <s v="E"/>
    <x v="13"/>
    <s v="MILACA"/>
    <s v="Airport Layout Plan"/>
    <d v="1899-12-30T00:00:00"/>
    <n v="0"/>
    <n v="14136"/>
    <n v="744"/>
    <n v="14880"/>
  </r>
  <r>
    <s v="E"/>
    <x v="13"/>
    <s v="MILACA"/>
    <s v="Airport Layout Plan"/>
    <d v="1899-12-30T00:00:00"/>
    <n v="0"/>
    <n v="9718.5"/>
    <n v="511.5"/>
    <n v="10230"/>
  </r>
  <r>
    <s v="E"/>
    <x v="13"/>
    <s v="MILACA"/>
    <s v="Airport Layout Plan"/>
    <d v="2018-09-28T00:00:00"/>
    <n v="0"/>
    <n v="5301"/>
    <n v="279"/>
    <n v="5580"/>
  </r>
  <r>
    <s v="E"/>
    <x v="13"/>
    <s v="MILACA"/>
    <s v="Airport Layout Plan"/>
    <d v="2019-01-15T00:00:00"/>
    <n v="0"/>
    <n v="21204"/>
    <n v="1116"/>
    <n v="22320"/>
  </r>
  <r>
    <s v="E"/>
    <x v="13"/>
    <s v="MILACA"/>
    <s v="Airport Layout Plan"/>
    <d v="2019-03-28T00:00:00"/>
    <n v="0"/>
    <n v="20320.5"/>
    <n v="1069.5"/>
    <n v="21390"/>
  </r>
  <r>
    <s v="E"/>
    <x v="13"/>
    <s v="MILACA"/>
    <s v="Airport Layout Plan"/>
    <d v="2019-11-12T00:00:00"/>
    <n v="0"/>
    <n v="3534"/>
    <n v="186"/>
    <n v="3720"/>
  </r>
  <r>
    <s v="E"/>
    <x v="13"/>
    <s v="MILACA"/>
    <s v="Airport Layout Plan"/>
    <d v="2019-12-04T00:00:00"/>
    <n v="0"/>
    <n v="14136"/>
    <n v="744"/>
    <n v="14880"/>
  </r>
  <r>
    <s v="E"/>
    <x v="13"/>
    <s v="MILACA"/>
    <s v="LAND"/>
    <d v="1973-04-06T00:00:00"/>
    <n v="0"/>
    <n v="3798.38"/>
    <n v="3798.37"/>
    <n v="7596.75"/>
  </r>
  <r>
    <s v="E"/>
    <x v="14"/>
    <s v="MORA"/>
    <m/>
    <d v="1946-11-14T00:00:00"/>
    <n v="0"/>
    <n v="1678.17"/>
    <n v="860.53"/>
    <n v="2538.6999999999998"/>
  </r>
  <r>
    <s v="E"/>
    <x v="14"/>
    <s v="MORA"/>
    <m/>
    <d v="1947-01-10T00:00:00"/>
    <n v="0"/>
    <n v="282.43"/>
    <n v="282.44"/>
    <n v="564.87"/>
  </r>
  <r>
    <s v="E"/>
    <x v="14"/>
    <s v="MORA"/>
    <s v="GRADE SEED MARK"/>
    <d v="1951-05-05T00:00:00"/>
    <n v="8588.6200000000008"/>
    <n v="5400"/>
    <n v="3188.63"/>
    <n v="17177.25"/>
  </r>
  <r>
    <s v="E"/>
    <x v="14"/>
    <s v="MORA"/>
    <s v="LIGHTING LANDING STRIP"/>
    <d v="1960-10-07T00:00:00"/>
    <n v="0"/>
    <n v="2716.37"/>
    <n v="1358.19"/>
    <n v="4074.56"/>
  </r>
  <r>
    <s v="E"/>
    <x v="14"/>
    <s v="MORA"/>
    <s v="WATER AND SEWER SYSTEMS"/>
    <d v="1961-03-20T00:00:00"/>
    <n v="0"/>
    <n v="1519.96"/>
    <n v="759.98"/>
    <n v="2279.94"/>
  </r>
  <r>
    <s v="E"/>
    <x v="14"/>
    <s v="MORA"/>
    <s v="CONST. LAND. STRIP, TAXIWAY,AP"/>
    <d v="1965-08-19T00:00:00"/>
    <n v="13626.92"/>
    <n v="9943.7999999999993"/>
    <n v="6468.21"/>
    <n v="30038.93"/>
  </r>
  <r>
    <s v="E"/>
    <x v="14"/>
    <s v="MORA"/>
    <s v="FUEL FACILITY"/>
    <d v="1982-09-13T00:00:00"/>
    <n v="0"/>
    <n v="8712.0400000000009"/>
    <n v="4355.37"/>
    <n v="13067.41"/>
  </r>
  <r>
    <s v="E"/>
    <x v="14"/>
    <s v="MORA"/>
    <s v="SITE PREPARATION &amp; LAND ACQUISITION"/>
    <d v="1983-11-01T00:00:00"/>
    <n v="254902.46"/>
    <n v="0"/>
    <n v="28322.49"/>
    <n v="283224.95"/>
  </r>
  <r>
    <s v="E"/>
    <x v="14"/>
    <s v="MORA"/>
    <s v="SITE PREPARATION &amp; LAND ACQUISITION"/>
    <d v="1983-12-16T00:00:00"/>
    <n v="105421.96"/>
    <n v="33.33"/>
    <n v="11730.23"/>
    <n v="117185.52"/>
  </r>
  <r>
    <s v="E"/>
    <x v="14"/>
    <s v="MORA"/>
    <s v="SITE PREPARATION &amp; LAND ACQUISITION"/>
    <d v="1984-01-27T00:00:00"/>
    <n v="31321.19"/>
    <n v="0"/>
    <n v="8964.58"/>
    <n v="40285.769999999997"/>
  </r>
  <r>
    <s v="E"/>
    <x v="14"/>
    <s v="MORA"/>
    <s v="SITE PREPARATION &amp; LAND ACQUISITION"/>
    <d v="1984-02-24T00:00:00"/>
    <n v="49360.02"/>
    <n v="0"/>
    <n v="-0.01"/>
    <n v="49360.009999999995"/>
  </r>
  <r>
    <s v="E"/>
    <x v="14"/>
    <s v="MORA"/>
    <s v="SITE PREPARATION &amp; LAND ACQUISITION"/>
    <d v="1984-04-10T00:00:00"/>
    <n v="25716.99"/>
    <n v="0"/>
    <n v="2857.45"/>
    <n v="28574.440000000002"/>
  </r>
  <r>
    <s v="E"/>
    <x v="14"/>
    <s v="MORA"/>
    <s v="SITE PREPARATION &amp; LAND ACQUISITION"/>
    <d v="1984-05-15T00:00:00"/>
    <n v="25374.69"/>
    <n v="0"/>
    <n v="2819.41"/>
    <n v="28194.1"/>
  </r>
  <r>
    <s v="E"/>
    <x v="14"/>
    <s v="MORA"/>
    <s v="SITE PREPARATION &amp; LAND ACQUISITION"/>
    <d v="1984-06-12T00:00:00"/>
    <n v="9602.31"/>
    <n v="29704.49"/>
    <n v="20869.91"/>
    <n v="60176.710000000006"/>
  </r>
  <r>
    <s v="E"/>
    <x v="14"/>
    <s v="MORA"/>
    <s v="SITE PREPARATION &amp; LAND ACQUISITION"/>
    <d v="1984-07-10T00:00:00"/>
    <n v="0"/>
    <n v="25106.1"/>
    <n v="12553.04"/>
    <n v="37659.14"/>
  </r>
  <r>
    <s v="E"/>
    <x v="14"/>
    <s v="MORA"/>
    <s v="SITE PREPARATION &amp; LAND ACQUISITION"/>
    <d v="1984-10-10T00:00:00"/>
    <n v="79446.539999999994"/>
    <n v="0"/>
    <n v="8827.4"/>
    <n v="88273.939999999988"/>
  </r>
  <r>
    <s v="E"/>
    <x v="14"/>
    <s v="MORA"/>
    <s v="SITE PREPARATION &amp; LAND ACQUISITION"/>
    <d v="1984-12-12T00:00:00"/>
    <n v="34471.71"/>
    <n v="0"/>
    <n v="3830.19"/>
    <n v="38301.9"/>
  </r>
  <r>
    <s v="E"/>
    <x v="14"/>
    <s v="MORA"/>
    <s v="SITE PREPARATION &amp; LAND ACQUISITION"/>
    <d v="1987-01-26T00:00:00"/>
    <n v="21910.34"/>
    <n v="9156.08"/>
    <n v="2024.11"/>
    <n v="33090.53"/>
  </r>
  <r>
    <s v="E"/>
    <x v="14"/>
    <s v="MORA"/>
    <s v="SITE PREPARATION &amp; LAND ACQUISITION"/>
    <d v="1987-12-07T00:00:00"/>
    <n v="187471.79"/>
    <n v="0"/>
    <n v="20830.2"/>
    <n v="208301.99000000002"/>
  </r>
  <r>
    <s v="E"/>
    <x v="14"/>
    <s v="MORA"/>
    <s v="SITE PREPARATION &amp; LAND ACQUISITION"/>
    <d v="1990-02-08T00:00:00"/>
    <n v="0"/>
    <n v="27740.26"/>
    <n v="15370.88"/>
    <n v="43111.14"/>
  </r>
  <r>
    <s v="E"/>
    <x v="14"/>
    <s v="MORA"/>
    <s v="SITE PREPARATION &amp; LAND ACQUISITION"/>
    <d v="1990-03-23T00:00:00"/>
    <n v="82500"/>
    <n v="0"/>
    <n v="9167"/>
    <n v="91667"/>
  </r>
  <r>
    <s v="E"/>
    <x v="14"/>
    <s v="MORA"/>
    <s v="SITE PREPARATION &amp; LAND ACQUISITION"/>
    <d v="1993-08-29T00:00:00"/>
    <n v="0"/>
    <n v="34037.910000000003"/>
    <n v="17056.97"/>
    <n v="51094.880000000005"/>
  </r>
  <r>
    <s v="E"/>
    <x v="14"/>
    <s v="MORA"/>
    <s v="RUNWAY PAVING"/>
    <d v="1985-01-18T00:00:00"/>
    <n v="122863.5"/>
    <n v="20219.04"/>
    <n v="37447.89"/>
    <n v="180530.43"/>
  </r>
  <r>
    <s v="E"/>
    <x v="14"/>
    <s v="MORA"/>
    <s v="RUNWAY PAVING"/>
    <d v="1985-04-12T00:00:00"/>
    <n v="110887.2"/>
    <n v="0"/>
    <n v="0"/>
    <n v="110887.2"/>
  </r>
  <r>
    <s v="E"/>
    <x v="14"/>
    <s v="MORA"/>
    <s v="RUNWAY PAVING"/>
    <d v="1985-07-05T00:00:00"/>
    <n v="38491.410000000003"/>
    <n v="1520"/>
    <n v="5036.83"/>
    <n v="45048.240000000005"/>
  </r>
  <r>
    <s v="E"/>
    <x v="14"/>
    <s v="MORA"/>
    <s v="RUNWAY PAVING"/>
    <d v="1985-09-17T00:00:00"/>
    <n v="57337.42"/>
    <n v="39882.15"/>
    <n v="41478.6"/>
    <n v="138698.17000000001"/>
  </r>
  <r>
    <s v="E"/>
    <x v="14"/>
    <s v="MORA"/>
    <s v="RUNWAY PAVING"/>
    <d v="1985-10-24T00:00:00"/>
    <n v="238915.20000000001"/>
    <n v="41982.55"/>
    <n v="40921.360000000001"/>
    <n v="321819.11"/>
  </r>
  <r>
    <s v="E"/>
    <x v="14"/>
    <s v="MORA"/>
    <s v="RUNWAY PAVING"/>
    <d v="1985-11-07T00:00:00"/>
    <n v="12294.67"/>
    <n v="0"/>
    <n v="0"/>
    <n v="12294.67"/>
  </r>
  <r>
    <s v="E"/>
    <x v="14"/>
    <s v="MORA"/>
    <s v="RUNWAY PAVING"/>
    <d v="1985-12-06T00:00:00"/>
    <n v="33965.86"/>
    <n v="5149.18"/>
    <n v="5962.95"/>
    <n v="45077.99"/>
  </r>
  <r>
    <s v="E"/>
    <x v="14"/>
    <s v="MORA"/>
    <s v="RUNWAY PAVING"/>
    <d v="1986-02-25T00:00:00"/>
    <n v="66712.12"/>
    <n v="3465.08"/>
    <n v="4437.37"/>
    <n v="74614.569999999992"/>
  </r>
  <r>
    <s v="E"/>
    <x v="14"/>
    <s v="MORA"/>
    <s v="RUNWAY PAVING"/>
    <d v="1986-07-11T00:00:00"/>
    <n v="12560.81"/>
    <n v="0"/>
    <n v="0"/>
    <n v="12560.81"/>
  </r>
  <r>
    <s v="E"/>
    <x v="14"/>
    <s v="MORA"/>
    <s v="RUNWAY PAVING"/>
    <d v="1986-10-10T00:00:00"/>
    <n v="0"/>
    <n v="20000"/>
    <n v="10000"/>
    <n v="30000"/>
  </r>
  <r>
    <s v="E"/>
    <x v="14"/>
    <s v="MORA"/>
    <s v="RUNWAY PAVING"/>
    <d v="1991-01-10T00:00:00"/>
    <n v="18528.810000000001"/>
    <n v="0"/>
    <n v="0"/>
    <n v="18528.810000000001"/>
  </r>
  <r>
    <s v="E"/>
    <x v="14"/>
    <s v="MORA"/>
    <s v="RUNWAY PAVING"/>
    <d v="1991-03-06T00:00:00"/>
    <n v="0"/>
    <n v="30013"/>
    <n v="15003.52"/>
    <n v="45016.520000000004"/>
  </r>
  <r>
    <s v="E"/>
    <x v="14"/>
    <s v="MORA"/>
    <s v="AIRPORT LIGHTING"/>
    <d v="1985-05-09T00:00:00"/>
    <n v="8473.6299999999992"/>
    <n v="0"/>
    <n v="941.51"/>
    <n v="9415.14"/>
  </r>
  <r>
    <s v="E"/>
    <x v="14"/>
    <s v="MORA"/>
    <s v="AIRPORT LIGHTING"/>
    <d v="1985-08-12T00:00:00"/>
    <n v="38204.07"/>
    <n v="6055.51"/>
    <n v="7272.67"/>
    <n v="51532.25"/>
  </r>
  <r>
    <s v="E"/>
    <x v="14"/>
    <s v="MORA"/>
    <s v="AIRPORT LIGHTING"/>
    <d v="1985-09-06T00:00:00"/>
    <n v="16799.439999999999"/>
    <n v="3090.92"/>
    <n v="3757.09"/>
    <n v="23647.45"/>
  </r>
  <r>
    <s v="E"/>
    <x v="14"/>
    <s v="MORA"/>
    <s v="AIRPORT LIGHTING"/>
    <d v="1986-02-25T00:00:00"/>
    <n v="13023.17"/>
    <n v="380"/>
    <n v="1292"/>
    <n v="14695.17"/>
  </r>
  <r>
    <s v="E"/>
    <x v="14"/>
    <s v="MORA"/>
    <s v="AIRPORT LIGHTING"/>
    <d v="1986-04-16T00:00:00"/>
    <n v="14466.33"/>
    <n v="501.39"/>
    <n v="1858.07"/>
    <n v="16825.79"/>
  </r>
  <r>
    <s v="E"/>
    <x v="14"/>
    <s v="MORA"/>
    <s v="AIRPORT LIGHTING"/>
    <d v="1990-12-21T00:00:00"/>
    <n v="2422.7399999999998"/>
    <n v="5314.18"/>
    <n v="2926.28"/>
    <n v="10663.2"/>
  </r>
  <r>
    <s v="E"/>
    <x v="14"/>
    <s v="MORA"/>
    <s v="PRELIMINARY ENGINEERING"/>
    <d v="1987-06-10T00:00:00"/>
    <n v="0"/>
    <n v="14966.67"/>
    <n v="7483"/>
    <n v="22449.67"/>
  </r>
  <r>
    <s v="E"/>
    <x v="14"/>
    <s v="MORA"/>
    <s v="A/D BUILDING"/>
    <d v="1987-12-18T00:00:00"/>
    <n v="0"/>
    <n v="62000"/>
    <n v="32204.959999999999"/>
    <n v="94204.959999999992"/>
  </r>
  <r>
    <s v="E"/>
    <x v="14"/>
    <s v="MORA"/>
    <s v="FUEL FACILITY"/>
    <d v="1986-05-07T00:00:00"/>
    <n v="0"/>
    <n v="27211.26"/>
    <n v="13605.65"/>
    <n v="40816.909999999996"/>
  </r>
  <r>
    <s v="E"/>
    <x v="14"/>
    <s v="MORA"/>
    <s v="APRON &amp; HANGAR SITE IMPROVE."/>
    <d v="1988-08-01T00:00:00"/>
    <n v="0"/>
    <n v="18600"/>
    <n v="9300"/>
    <n v="27900"/>
  </r>
  <r>
    <s v="E"/>
    <x v="14"/>
    <s v="MORA"/>
    <s v="APRON &amp; HANGAR SITE IMPROVE."/>
    <d v="1988-10-01T00:00:00"/>
    <n v="0"/>
    <n v="2604.8200000000002"/>
    <n v="1302.4000000000001"/>
    <n v="3907.2200000000003"/>
  </r>
  <r>
    <s v="E"/>
    <x v="14"/>
    <s v="MORA"/>
    <s v="ALP UPDATE"/>
    <d v="1991-05-13T00:00:00"/>
    <n v="0"/>
    <n v="18320.599999999999"/>
    <n v="9160.2999999999993"/>
    <n v="27480.899999999998"/>
  </r>
  <r>
    <s v="E"/>
    <x v="14"/>
    <s v="MORA"/>
    <s v="COMBO MOWER/SNOWBLOWER (NO LONGER IN USE)"/>
    <d v="1989-08-17T00:00:00"/>
    <n v="0"/>
    <n v="18333.330000000002"/>
    <n v="9166.67"/>
    <n v="27500"/>
  </r>
  <r>
    <s v="E"/>
    <x v="14"/>
    <s v="MORA"/>
    <s v="TAXIWAY PAVING"/>
    <d v="1991-04-16T00:00:00"/>
    <n v="0"/>
    <n v="1545.23"/>
    <n v="772.62"/>
    <n v="2317.85"/>
  </r>
  <r>
    <s v="E"/>
    <x v="14"/>
    <s v="MORA"/>
    <s v="ALP &amp; MASTER PLAN UPDATE"/>
    <d v="1994-10-06T00:00:00"/>
    <n v="0"/>
    <n v="5760.87"/>
    <n v="2880.44"/>
    <n v="8641.31"/>
  </r>
  <r>
    <s v="E"/>
    <x v="14"/>
    <s v="MORA"/>
    <s v="TAXIWAY PAVING"/>
    <d v="1993-01-11T00:00:00"/>
    <n v="0"/>
    <n v="12812.98"/>
    <n v="6406.49"/>
    <n v="19219.47"/>
  </r>
  <r>
    <s v="E"/>
    <x v="14"/>
    <s v="MORA"/>
    <s v="TAXIWAY PAVING"/>
    <d v="1993-11-23T00:00:00"/>
    <n v="0"/>
    <n v="1787.02"/>
    <n v="893.51"/>
    <n v="2680.5299999999997"/>
  </r>
  <r>
    <s v="E"/>
    <x v="14"/>
    <s v="MORA"/>
    <s v="TAXIWAY PAVING"/>
    <d v="1994-01-04T00:00:00"/>
    <n v="0"/>
    <n v="449.1"/>
    <n v="224.55"/>
    <n v="673.65000000000009"/>
  </r>
  <r>
    <s v="E"/>
    <x v="14"/>
    <s v="MORA"/>
    <s v="FUEL SYSTEM MOD. TO JET A"/>
    <d v="1992-10-05T00:00:00"/>
    <n v="0"/>
    <n v="1197.19"/>
    <n v="598.6"/>
    <n v="1795.79"/>
  </r>
  <r>
    <s v="E"/>
    <x v="14"/>
    <s v="MORA"/>
    <s v="CRACK REPAIR"/>
    <d v="1994-09-15T00:00:00"/>
    <n v="0"/>
    <n v="16052.72"/>
    <n v="8026.35"/>
    <n v="24079.07"/>
  </r>
  <r>
    <s v="E"/>
    <x v="14"/>
    <s v="MORA"/>
    <s v="CRACK REPAIR"/>
    <d v="1994-11-28T00:00:00"/>
    <n v="0"/>
    <n v="3558.95"/>
    <n v="1779.47"/>
    <n v="5338.42"/>
  </r>
  <r>
    <s v="E"/>
    <x v="14"/>
    <s v="MORA"/>
    <s v="HANGAR ACQUISITION"/>
    <d v="1995-11-17T00:00:00"/>
    <n v="0"/>
    <n v="42000"/>
    <n v="39609.910000000003"/>
    <n v="81609.91"/>
  </r>
  <r>
    <s v="E"/>
    <x v="14"/>
    <s v="MORA"/>
    <s v="HANGAR ACQUISITION"/>
    <d v="1995-11-17T00:00:00"/>
    <n v="0"/>
    <n v="37219.81"/>
    <n v="0"/>
    <n v="37219.81"/>
  </r>
  <r>
    <s v="E"/>
    <x v="14"/>
    <s v="MORA"/>
    <s v="REILS RUNWAY 17/35"/>
    <d v="1995-10-13T00:00:00"/>
    <n v="0"/>
    <n v="13136"/>
    <n v="6568"/>
    <n v="19704"/>
  </r>
  <r>
    <s v="E"/>
    <x v="14"/>
    <s v="MORA"/>
    <s v="CRACK REPAIR, THERMAL BOND"/>
    <d v="1997-01-03T00:00:00"/>
    <n v="0"/>
    <n v="4930.2700000000004"/>
    <n v="2465.14"/>
    <n v="7395.41"/>
  </r>
  <r>
    <s v="E"/>
    <x v="14"/>
    <s v="MORA"/>
    <s v="FUEL SYSTEM REPLACEMENT"/>
    <d v="1998-07-30T00:00:00"/>
    <n v="0"/>
    <n v="21082.87"/>
    <n v="21082.87"/>
    <n v="42165.74"/>
  </r>
  <r>
    <s v="E"/>
    <x v="14"/>
    <s v="MORA"/>
    <s v="FUEL SYSTEM REPLACEMENT"/>
    <d v="1998-09-25T00:00:00"/>
    <n v="0"/>
    <n v="764.75"/>
    <n v="1560.85"/>
    <n v="2325.6"/>
  </r>
  <r>
    <s v="E"/>
    <x v="14"/>
    <s v="MORA"/>
    <s v="FUEL SYSTEM REPLACEMENT"/>
    <d v="1998-10-20T00:00:00"/>
    <n v="0"/>
    <n v="3649.88"/>
    <n v="3356.28"/>
    <n v="7006.16"/>
  </r>
  <r>
    <s v="E"/>
    <x v="14"/>
    <s v="MORA"/>
    <s v="FUEL SYSTEM REPLACEMENT"/>
    <d v="1999-01-22T00:00:00"/>
    <n v="0"/>
    <n v="502.5"/>
    <n v="2269.5500000000002"/>
    <n v="2772.05"/>
  </r>
  <r>
    <s v="E"/>
    <x v="14"/>
    <s v="MORA"/>
    <s v="FUEL SYSTEM REPLACEMENT"/>
    <d v="1999-01-22T00:00:00"/>
    <n v="0"/>
    <n v="2157.81"/>
    <n v="0"/>
    <n v="2157.81"/>
  </r>
  <r>
    <s v="E"/>
    <x v="14"/>
    <s v="MORA"/>
    <s v="Crack Repair, Seal &amp; Thermal Patching"/>
    <d v="1998-08-06T00:00:00"/>
    <n v="0"/>
    <n v="6294.77"/>
    <n v="4196.5200000000004"/>
    <n v="10491.29"/>
  </r>
  <r>
    <s v="E"/>
    <x v="14"/>
    <s v="MORA"/>
    <s v="MOWER &amp; PAVEMENT CRACK REPAIR"/>
    <d v="2000-11-02T00:00:00"/>
    <n v="0"/>
    <n v="10800"/>
    <n v="7200"/>
    <n v="18000"/>
  </r>
  <r>
    <s v="E"/>
    <x v="14"/>
    <s v="MORA"/>
    <s v="Land Survey &amp; EA for Rwy Xtend &amp; X wind"/>
    <d v="2002-11-27T00:00:00"/>
    <n v="0"/>
    <n v="27486.55"/>
    <n v="18324.37"/>
    <n v="45810.92"/>
  </r>
  <r>
    <s v="E"/>
    <x v="14"/>
    <s v="MORA"/>
    <s v="Land Survey &amp; EA for Rwy Xtend &amp; X wind"/>
    <d v="2003-03-31T00:00:00"/>
    <n v="0"/>
    <n v="7664.88"/>
    <n v="5109.92"/>
    <n v="12774.8"/>
  </r>
  <r>
    <s v="E"/>
    <x v="14"/>
    <s v="MORA"/>
    <s v="Land Survey &amp; EA for Rwy Xtend &amp; X wind"/>
    <d v="2003-11-12T00:00:00"/>
    <n v="0"/>
    <n v="1916.22"/>
    <n v="1277.48"/>
    <n v="3193.7"/>
  </r>
  <r>
    <s v="E"/>
    <x v="14"/>
    <s v="MORA"/>
    <s v="A/D BLDG, PAVMT, AND GATE REPAIR, SIGN"/>
    <d v="2001-09-24T00:00:00"/>
    <n v="0"/>
    <n v="13735.99"/>
    <n v="8900.67"/>
    <n v="22636.66"/>
  </r>
  <r>
    <s v="E"/>
    <x v="14"/>
    <s v="MORA"/>
    <s v="Crack Seal"/>
    <d v="2003-10-02T00:00:00"/>
    <n v="0"/>
    <n v="5400"/>
    <n v="3600"/>
    <n v="9000"/>
  </r>
  <r>
    <s v="E"/>
    <x v="14"/>
    <s v="MORA"/>
    <s v="Crack Seal"/>
    <d v="2003-10-21T00:00:00"/>
    <n v="0"/>
    <n v="876.02"/>
    <n v="584"/>
    <n v="1460.02"/>
  </r>
  <r>
    <s v="E"/>
    <x v="14"/>
    <s v="MORA"/>
    <s v="Security Fence &amp; Past Land Acq. - AIP-03"/>
    <d v="2003-12-18T00:00:00"/>
    <n v="12819"/>
    <n v="0"/>
    <n v="1425.3"/>
    <n v="14244.3"/>
  </r>
  <r>
    <s v="E"/>
    <x v="14"/>
    <s v="MORA"/>
    <s v="Security Fence &amp; Past Land Acq. - AIP-03"/>
    <d v="2004-12-16T00:00:00"/>
    <n v="10749.59"/>
    <n v="0"/>
    <n v="4607.1099999999997"/>
    <n v="15356.7"/>
  </r>
  <r>
    <s v="E"/>
    <x v="14"/>
    <s v="MORA"/>
    <s v="Security Fence &amp; Past Land Acq. - AIP-03"/>
    <d v="2004-12-16T00:00:00"/>
    <n v="30713.41"/>
    <n v="0"/>
    <n v="0"/>
    <n v="30713.41"/>
  </r>
  <r>
    <s v="E"/>
    <x v="14"/>
    <s v="MORA"/>
    <s v="Security Fence &amp; Past Land Acq. - AIP-03"/>
    <d v="2004-12-22T00:00:00"/>
    <n v="675"/>
    <n v="0"/>
    <n v="74.7"/>
    <n v="749.7"/>
  </r>
  <r>
    <s v="E"/>
    <x v="14"/>
    <s v="MORA"/>
    <s v="Security Fence &amp; Past Land Acq. - AIP-03"/>
    <d v="2006-02-27T00:00:00"/>
    <n v="2790"/>
    <n v="0"/>
    <n v="310"/>
    <n v="3100"/>
  </r>
  <r>
    <s v="E"/>
    <x v="14"/>
    <s v="MORA"/>
    <s v="FUEL SYSTEM CREDIT CARD READER"/>
    <d v="2004-10-25T00:00:00"/>
    <n v="0"/>
    <n v="7838.67"/>
    <n v="7838.66"/>
    <n v="15677.33"/>
  </r>
  <r>
    <s v="E"/>
    <x v="14"/>
    <s v="MORA"/>
    <s v="ENVIRON. ASSESS. &amp; PARCELS 16, 16A, &amp; 17"/>
    <d v="2006-05-10T00:00:00"/>
    <n v="10418.65"/>
    <n v="0"/>
    <n v="1488.92"/>
    <n v="11907.57"/>
  </r>
  <r>
    <s v="E"/>
    <x v="14"/>
    <s v="MORA"/>
    <s v="ENVIRON. ASSESS. &amp; PARCELS 16, 16A, &amp; 17"/>
    <d v="2006-05-10T00:00:00"/>
    <n v="17861.349999999999"/>
    <n v="0"/>
    <n v="0"/>
    <n v="17861.349999999999"/>
  </r>
  <r>
    <s v="E"/>
    <x v="14"/>
    <s v="MORA"/>
    <s v="ENVIRON. ASSESS. &amp; PARCELS 16, 16A, &amp; 17"/>
    <d v="2006-07-11T00:00:00"/>
    <n v="96668"/>
    <n v="0"/>
    <n v="5155.34"/>
    <n v="101823.34"/>
  </r>
  <r>
    <s v="E"/>
    <x v="14"/>
    <s v="MORA"/>
    <s v="ENVIRON. ASSESS. &amp; PARCELS 16, 16A, &amp; 17"/>
    <d v="2007-12-19T00:00:00"/>
    <n v="1271"/>
    <n v="0"/>
    <n v="0"/>
    <n v="1271"/>
  </r>
  <r>
    <s v="E"/>
    <x v="14"/>
    <s v="MORA"/>
    <s v="ENVIRON. ASSESS. &amp; PARCELS 16, 16A, &amp; 17"/>
    <d v="2009-03-05T00:00:00"/>
    <n v="8729"/>
    <n v="0"/>
    <n v="457.74"/>
    <n v="9186.74"/>
  </r>
  <r>
    <s v="E"/>
    <x v="14"/>
    <s v="MORA"/>
    <s v="ENVIRON. ASSESS. &amp; PARCELS 16, 16A, &amp; 17"/>
    <d v="2009-03-05T00:00:00"/>
    <n v="16565"/>
    <n v="0"/>
    <n v="4272.38"/>
    <n v="20837.38"/>
  </r>
  <r>
    <s v="E"/>
    <x v="14"/>
    <s v="MORA"/>
    <s v="LAND ACQ.- PARCELS 8, 8A-8D, 9, 15 &amp; 15A"/>
    <d v="2006-12-18T00:00:00"/>
    <n v="351852"/>
    <n v="0"/>
    <n v="18518.900000000001"/>
    <n v="370370.9"/>
  </r>
  <r>
    <s v="E"/>
    <x v="14"/>
    <s v="MORA"/>
    <s v="LAND ACQ.- PARCELS 8, 8A-8D, 9, 15 &amp; 15A"/>
    <d v="2008-02-01T00:00:00"/>
    <n v="18589"/>
    <n v="0"/>
    <n v="979.29"/>
    <n v="19568.29"/>
  </r>
  <r>
    <s v="E"/>
    <x v="14"/>
    <s v="MORA"/>
    <s v="LAND ACQ.- PARCELS 8, 8A-8D, 9, 15 &amp; 15A"/>
    <d v="2009-09-23T00:00:00"/>
    <n v="5577.96"/>
    <n v="0"/>
    <n v="1774.99"/>
    <n v="7352.95"/>
  </r>
  <r>
    <s v="E"/>
    <x v="14"/>
    <s v="MORA"/>
    <s v="LAND ACQ.- PARCELS 8, 8A-8D, 9, 15 &amp; 15A"/>
    <d v="2009-09-23T00:00:00"/>
    <n v="4422.04"/>
    <n v="0"/>
    <n v="0"/>
    <n v="4422.04"/>
  </r>
  <r>
    <s v="E"/>
    <x v="14"/>
    <s v="MORA"/>
    <s v="LAND ACQ.- PARCELS 8, 8A-8D, 9, 15 &amp; 15A"/>
    <d v="2010-02-11T00:00:00"/>
    <n v="23735"/>
    <n v="0"/>
    <n v="0"/>
    <n v="23735"/>
  </r>
  <r>
    <s v="E"/>
    <x v="14"/>
    <s v="MORA"/>
    <s v="RWY 17/35 RECONSTRUCTION AND EXTENSION"/>
    <d v="2007-09-21T00:00:00"/>
    <n v="409489"/>
    <n v="0"/>
    <n v="21553.4"/>
    <n v="431042.4"/>
  </r>
  <r>
    <s v="E"/>
    <x v="14"/>
    <s v="MORA"/>
    <s v="RWY 17/35 RECONSTRUCTION AND EXTENSION"/>
    <d v="2007-10-25T00:00:00"/>
    <n v="441274"/>
    <n v="0"/>
    <n v="23225.34"/>
    <n v="464499.34"/>
  </r>
  <r>
    <s v="E"/>
    <x v="14"/>
    <s v="MORA"/>
    <s v="RWY 17/35 RECONSTRUCTION AND EXTENSION"/>
    <d v="2007-11-20T00:00:00"/>
    <n v="834417"/>
    <n v="0"/>
    <n v="43916"/>
    <n v="878333"/>
  </r>
  <r>
    <s v="E"/>
    <x v="14"/>
    <s v="MORA"/>
    <s v="RWY 17/35 RECONSTRUCTION AND EXTENSION"/>
    <d v="2007-12-13T00:00:00"/>
    <n v="147584"/>
    <n v="0"/>
    <n v="7768.49"/>
    <n v="155352.49"/>
  </r>
  <r>
    <s v="E"/>
    <x v="14"/>
    <s v="MORA"/>
    <s v="RWY 17/35 RECONSTRUCTION AND EXTENSION"/>
    <d v="2008-02-01T00:00:00"/>
    <n v="98736"/>
    <n v="0"/>
    <n v="6011.83"/>
    <n v="104747.83"/>
  </r>
  <r>
    <s v="E"/>
    <x v="14"/>
    <s v="MORA"/>
    <s v="RWY 17/35 RECONSTRUCTION AND EXTENSION"/>
    <d v="2009-09-23T00:00:00"/>
    <n v="50000"/>
    <n v="0"/>
    <n v="7246.02"/>
    <n v="57246.020000000004"/>
  </r>
  <r>
    <s v="E"/>
    <x v="14"/>
    <s v="MORA"/>
    <s v="RWY 17/35 RECONSTRUCTION AND EXTENSION"/>
    <d v="2009-09-23T00:00:00"/>
    <n v="103173"/>
    <n v="0"/>
    <n v="0"/>
    <n v="103173"/>
  </r>
  <r>
    <s v="E"/>
    <x v="14"/>
    <s v="MORA"/>
    <s v="SEWER AND WATER FOR A/D BUILDING"/>
    <d v="2008-03-03T00:00:00"/>
    <n v="0"/>
    <n v="16256.62"/>
    <n v="983300.48"/>
    <n v="999557.1"/>
  </r>
  <r>
    <s v="E"/>
    <x v="14"/>
    <s v="MORA"/>
    <s v="SEWER AND WATER FOR A/D BUILDING"/>
    <d v="2008-12-31T00:00:00"/>
    <n v="0"/>
    <n v="13708.5"/>
    <n v="51057.11"/>
    <n v="64765.61"/>
  </r>
  <r>
    <s v="E"/>
    <x v="14"/>
    <s v="MORA"/>
    <s v="SRE TRACTOR WITH PLOW AND SWEEPER"/>
    <d v="2008-12-11T00:00:00"/>
    <n v="100810"/>
    <n v="22645"/>
    <n v="7024.65"/>
    <n v="130479.65"/>
  </r>
  <r>
    <s v="E"/>
    <x v="14"/>
    <s v="MORA"/>
    <s v="SRE TRACTOR WITH PLOW AND SWEEPER"/>
    <d v="2009-04-22T00:00:00"/>
    <n v="10000"/>
    <n v="0"/>
    <n v="0"/>
    <n v="10000"/>
  </r>
  <r>
    <s v="E"/>
    <x v="14"/>
    <s v="MORA"/>
    <s v="RWY 11/29 &amp; DEER FENCE-DESIGN, PAC &amp; SAC"/>
    <d v="2011-04-26T00:00:00"/>
    <n v="42417"/>
    <n v="0"/>
    <n v="2233"/>
    <n v="44650"/>
  </r>
  <r>
    <s v="E"/>
    <x v="14"/>
    <s v="MORA"/>
    <s v="RWY 11/29 &amp; DEER FENCE-DESIGN, PAC &amp; SAC"/>
    <d v="2011-06-08T00:00:00"/>
    <n v="33934"/>
    <n v="0"/>
    <n v="1786"/>
    <n v="35720"/>
  </r>
  <r>
    <s v="E"/>
    <x v="14"/>
    <s v="MORA"/>
    <s v="RWY 11/29 &amp; DEER FENCE-DESIGN, PAC &amp; SAC"/>
    <d v="2011-06-24T00:00:00"/>
    <n v="8484"/>
    <n v="0"/>
    <n v="446"/>
    <n v="8930"/>
  </r>
  <r>
    <s v="E"/>
    <x v="14"/>
    <s v="MORA"/>
    <s v="RWY 11/29 &amp; DEER FENCE-DESIGN, PAC &amp; SAC"/>
    <d v="2012-07-16T00:00:00"/>
    <n v="3562"/>
    <n v="0"/>
    <n v="188"/>
    <n v="3750"/>
  </r>
  <r>
    <s v="E"/>
    <x v="14"/>
    <s v="MORA"/>
    <s v="RWY 11/29 &amp; DEER FENCE-DESIGN, PAC &amp; SAC"/>
    <d v="2013-08-14T00:00:00"/>
    <n v="779"/>
    <n v="0"/>
    <n v="450"/>
    <n v="1229"/>
  </r>
  <r>
    <s v="E"/>
    <x v="14"/>
    <s v="MORA"/>
    <s v="RWY 11/29 &amp; DEER FENCE-DESIGN, PAC &amp; SAC"/>
    <d v="2015-05-27T00:00:00"/>
    <n v="9909"/>
    <n v="0"/>
    <n v="112"/>
    <n v="10021"/>
  </r>
  <r>
    <s v="E"/>
    <x v="14"/>
    <s v="MORA"/>
    <s v="RUNWAY 17/35 CRACK SEAL"/>
    <d v="2011-09-30T00:00:00"/>
    <n v="0"/>
    <n v="3622.5"/>
    <n v="2401.46"/>
    <n v="6023.96"/>
  </r>
  <r>
    <s v="E"/>
    <x v="14"/>
    <s v="MORA"/>
    <s v="RUNWAY 17/35 CRACK SEAL"/>
    <d v="2011-09-30T00:00:00"/>
    <n v="0"/>
    <n v="1980.92"/>
    <n v="0"/>
    <n v="1980.92"/>
  </r>
  <r>
    <s v="E"/>
    <x v="14"/>
    <s v="MORA"/>
    <s v="DEER FENCE &amp; CROSSWIND RWY WIND ANALYSIS"/>
    <d v="2013-01-25T00:00:00"/>
    <n v="47924"/>
    <n v="0"/>
    <n v="5324.9"/>
    <n v="53248.9"/>
  </r>
  <r>
    <s v="E"/>
    <x v="14"/>
    <s v="MORA"/>
    <s v="DEER FENCE &amp; CROSSWIND RWY WIND ANALYSIS"/>
    <d v="2013-04-01T00:00:00"/>
    <n v="5940"/>
    <n v="0"/>
    <n v="660"/>
    <n v="6600"/>
  </r>
  <r>
    <s v="E"/>
    <x v="14"/>
    <s v="MORA"/>
    <s v="DEER FENCE &amp; CROSSWIND RWY WIND ANALYSIS"/>
    <d v="2013-06-11T00:00:00"/>
    <n v="1961"/>
    <n v="0"/>
    <n v="860"/>
    <n v="2821"/>
  </r>
  <r>
    <s v="E"/>
    <x v="14"/>
    <s v="MORA"/>
    <s v="DEER FENCE &amp; CROSSWIND RWY WIND ANALYSIS"/>
    <d v="2015-03-11T00:00:00"/>
    <n v="6085"/>
    <n v="0"/>
    <n v="48.1"/>
    <n v="6133.1"/>
  </r>
  <r>
    <s v="E"/>
    <x v="14"/>
    <s v="MORA"/>
    <s v="FUEL FACILITY UPGRADE"/>
    <d v="2013-12-24T00:00:00"/>
    <n v="0"/>
    <n v="23344.42"/>
    <n v="24576.38"/>
    <n v="47920.800000000003"/>
  </r>
  <r>
    <s v="E"/>
    <x v="14"/>
    <s v="MORA"/>
    <s v="FUEL FACILITY UPGRADE"/>
    <d v="2014-08-08T00:00:00"/>
    <n v="0"/>
    <n v="615.98"/>
    <n v="-615.98"/>
    <n v="0"/>
  </r>
  <r>
    <s v="E"/>
    <x v="14"/>
    <s v="MORA"/>
    <s v="Airport Beacon"/>
    <d v="2014-05-02T00:00:00"/>
    <n v="0"/>
    <n v="4779.32"/>
    <n v="2048.2800000000002"/>
    <n v="6827.6"/>
  </r>
  <r>
    <s v="E"/>
    <x v="14"/>
    <s v="MORA"/>
    <s v="Acquire Land for Cross-Wind Runway"/>
    <d v="2015-12-07T00:00:00"/>
    <n v="99165"/>
    <n v="5509.24"/>
    <n v="5510.6"/>
    <n v="110184.84000000001"/>
  </r>
  <r>
    <s v="E"/>
    <x v="14"/>
    <s v="MORA"/>
    <s v="Acquire Land for Cross-Wind Runway"/>
    <d v="2017-03-09T00:00:00"/>
    <n v="7776"/>
    <n v="432"/>
    <n v="432"/>
    <n v="8640"/>
  </r>
  <r>
    <s v="E"/>
    <x v="14"/>
    <s v="MORA"/>
    <s v="Acquire Land for Cross-Wind Runway"/>
    <d v="2017-08-28T00:00:00"/>
    <n v="5637"/>
    <n v="864"/>
    <n v="864"/>
    <n v="7365"/>
  </r>
  <r>
    <s v="E"/>
    <x v="14"/>
    <s v="MORA"/>
    <s v="Acquire Land for Cross-Wind Runway"/>
    <d v="2019-11-06T00:00:00"/>
    <n v="12507"/>
    <n v="144"/>
    <n v="142.82"/>
    <n v="12793.82"/>
  </r>
  <r>
    <s v="E"/>
    <x v="14"/>
    <s v="MORA"/>
    <s v="Construct Turf Crosswind Runway 11/29; Conduct Wildlife Hazard Assessment; Develop Wildlife Hazard Management Plan"/>
    <d v="2016-12-22T00:00:00"/>
    <n v="142303"/>
    <n v="7905.83"/>
    <n v="53812.68"/>
    <n v="204021.50999999998"/>
  </r>
  <r>
    <s v="E"/>
    <x v="14"/>
    <s v="MORA"/>
    <s v="Construct Turf Crosswind Runway 11/29; Conduct Wildlife Hazard Assessment; Develop Wildlife Hazard Management Plan"/>
    <d v="2017-01-20T00:00:00"/>
    <n v="268908"/>
    <n v="14939.34"/>
    <n v="14939.52"/>
    <n v="298786.86000000004"/>
  </r>
  <r>
    <s v="E"/>
    <x v="14"/>
    <s v="MORA"/>
    <s v="Construct Turf Crosswind Runway 11/29; Conduct Wildlife Hazard Assessment; Develop Wildlife Hazard Management Plan"/>
    <d v="2017-03-09T00:00:00"/>
    <n v="131881"/>
    <n v="7326.72"/>
    <n v="2670.97"/>
    <n v="141878.69"/>
  </r>
  <r>
    <s v="E"/>
    <x v="14"/>
    <s v="MORA"/>
    <s v="Construct Turf Crosswind Runway 11/29; Conduct Wildlife Hazard Assessment; Develop Wildlife Hazard Management Plan"/>
    <d v="2017-03-09T00:00:00"/>
    <n v="70267"/>
    <n v="3903.65"/>
    <n v="-37346.870000000003"/>
    <n v="36823.779999999992"/>
  </r>
  <r>
    <s v="E"/>
    <x v="14"/>
    <s v="MORA"/>
    <s v="Construct Turf Crosswind Runway 11/29; Conduct Wildlife Hazard Assessment; Develop Wildlife Hazard Management Plan"/>
    <d v="2017-08-28T00:00:00"/>
    <n v="366030"/>
    <n v="20335.05"/>
    <n v="20335.919999999998"/>
    <n v="406700.97"/>
  </r>
  <r>
    <s v="E"/>
    <x v="14"/>
    <s v="MORA"/>
    <s v="Construct Turf Crosswind Runway 11/29; Conduct Wildlife Hazard Assessment; Develop Wildlife Hazard Management Plan"/>
    <d v="2017-10-10T00:00:00"/>
    <n v="161612"/>
    <n v="8978.4699999999993"/>
    <n v="8978.9500000000007"/>
    <n v="179569.42"/>
  </r>
  <r>
    <s v="E"/>
    <x v="14"/>
    <s v="MORA"/>
    <s v="Construct Turf Crosswind Runway 11/29; Conduct Wildlife Hazard Assessment; Develop Wildlife Hazard Management Plan"/>
    <d v="2018-02-01T00:00:00"/>
    <n v="16052"/>
    <n v="4121.3599999999997"/>
    <n v="4120.74"/>
    <n v="24294.1"/>
  </r>
  <r>
    <s v="E"/>
    <x v="14"/>
    <s v="MORA"/>
    <s v="Construct Turf Crosswind Runway 11/29; Conduct Wildlife Hazard Assessment; Develop Wildlife Hazard Management Plan"/>
    <d v="2020-03-03T00:00:00"/>
    <n v="147099"/>
    <n v="3912.75"/>
    <n v="3911.26"/>
    <n v="154923.01"/>
  </r>
  <r>
    <s v="E"/>
    <x v="14"/>
    <s v="MORA"/>
    <s v="Master Plan and ALP Update"/>
    <d v="1899-12-30T00:00:00"/>
    <n v="66852"/>
    <n v="3714"/>
    <n v="3714"/>
    <n v="74280"/>
  </r>
  <r>
    <s v="E"/>
    <x v="14"/>
    <s v="MORA"/>
    <s v="Master Plan and ALP Update"/>
    <d v="2019-08-26T00:00:00"/>
    <n v="126765"/>
    <n v="7042.5"/>
    <n v="7042.5"/>
    <n v="140850"/>
  </r>
  <r>
    <s v="E"/>
    <x v="14"/>
    <s v="MORA"/>
    <s v="JD 5075E Utility Tractor and Frontier FM2120R Flex-Wing Mower"/>
    <d v="2019-01-18T00:00:00"/>
    <n v="0"/>
    <n v="34023.53"/>
    <n v="3841.17"/>
    <n v="37864.699999999997"/>
  </r>
  <r>
    <s v="E"/>
    <x v="14"/>
    <s v="MORA"/>
    <s v="RUNWAY 17/35 CRACK SEAL"/>
    <d v="2020-04-07T00:00:00"/>
    <n v="44726"/>
    <n v="2484.8200000000002"/>
    <n v="2485.58"/>
    <n v="49696.4"/>
  </r>
  <r>
    <s v="E"/>
    <x v="15"/>
    <s v="PAYNESVILLE"/>
    <s v="--Paynesville---GRADE/SEED/FENCE/MARKING"/>
    <d v="1947-09-02T00:00:00"/>
    <n v="0"/>
    <n v="2916.24"/>
    <n v="3382.96"/>
    <n v="6299.2"/>
  </r>
  <r>
    <s v="E"/>
    <x v="15"/>
    <s v="PAYNESVILLE"/>
    <s v="Consultant Services - ALP, EAW"/>
    <d v="1998-08-21T00:00:00"/>
    <n v="0"/>
    <n v="5560.2"/>
    <n v="3706.8"/>
    <n v="9267"/>
  </r>
  <r>
    <s v="E"/>
    <x v="15"/>
    <s v="PAYNESVILLE"/>
    <s v="Consultant Services - ALP, EAW"/>
    <d v="2001-12-07T00:00:00"/>
    <n v="0"/>
    <n v="22380"/>
    <n v="14920"/>
    <n v="37300"/>
  </r>
  <r>
    <s v="E"/>
    <x v="15"/>
    <s v="PAYNESVILLE"/>
    <s v="Land Acquisition"/>
    <d v="2002-12-10T00:00:00"/>
    <n v="0"/>
    <n v="199476"/>
    <n v="132984"/>
    <n v="332460"/>
  </r>
  <r>
    <s v="E"/>
    <x v="15"/>
    <s v="PAYNESVILLE"/>
    <s v="Land Acquisition"/>
    <d v="2003-05-28T00:00:00"/>
    <n v="0"/>
    <n v="47463.79"/>
    <n v="31642.53"/>
    <n v="79106.320000000007"/>
  </r>
  <r>
    <s v="E"/>
    <x v="15"/>
    <s v="PAYNESVILLE"/>
    <s v="Land Acquisition"/>
    <d v="2003-12-19T00:00:00"/>
    <n v="0"/>
    <n v="26060.21"/>
    <n v="17373.47"/>
    <n v="43433.68"/>
  </r>
  <r>
    <s v="E"/>
    <x v="15"/>
    <s v="PAYNESVILLE"/>
    <s v="Consultant Services - Zoning"/>
    <d v="2003-05-13T00:00:00"/>
    <n v="0"/>
    <n v="1337.67"/>
    <n v="891.78"/>
    <n v="2229.4499999999998"/>
  </r>
  <r>
    <s v="E"/>
    <x v="15"/>
    <s v="PAYNESVILLE"/>
    <s v="Design Engineering"/>
    <d v="2003-12-18T00:00:00"/>
    <n v="0"/>
    <n v="35940"/>
    <n v="23960"/>
    <n v="59900"/>
  </r>
  <r>
    <s v="E"/>
    <x v="15"/>
    <s v="PAYNESVILLE"/>
    <s v="New Airport Construction"/>
    <d v="2003-06-26T00:00:00"/>
    <n v="0"/>
    <n v="100356.81"/>
    <n v="25089.21"/>
    <n v="125446.01999999999"/>
  </r>
  <r>
    <s v="E"/>
    <x v="15"/>
    <s v="PAYNESVILLE"/>
    <s v="New Airport Construction"/>
    <d v="2003-08-19T00:00:00"/>
    <n v="0"/>
    <n v="60307.12"/>
    <n v="16817.34"/>
    <n v="77124.460000000006"/>
  </r>
  <r>
    <s v="E"/>
    <x v="15"/>
    <s v="PAYNESVILLE"/>
    <s v="New Airport Construction"/>
    <d v="2003-09-17T00:00:00"/>
    <n v="0"/>
    <n v="215044"/>
    <n v="38693.449999999997"/>
    <n v="253737.45"/>
  </r>
  <r>
    <s v="E"/>
    <x v="15"/>
    <s v="PAYNESVILLE"/>
    <s v="New Airport Construction"/>
    <d v="2003-10-31T00:00:00"/>
    <n v="0"/>
    <n v="146692.07"/>
    <n v="0"/>
    <n v="146692.07"/>
  </r>
  <r>
    <s v="E"/>
    <x v="15"/>
    <s v="PAYNESVILLE"/>
    <s v="Hangar Site Prep &amp; A/D Bldg part of T-Hr"/>
    <d v="2003-11-21T00:00:00"/>
    <n v="0"/>
    <n v="48212.4"/>
    <n v="55248.160000000003"/>
    <n v="103460.56"/>
  </r>
  <r>
    <s v="E"/>
    <x v="15"/>
    <s v="PAYNESVILLE"/>
    <s v="Hangar Site Prep &amp; A/D Bldg part of T-Hr"/>
    <d v="2003-12-10T00:00:00"/>
    <n v="0"/>
    <n v="8217.1299999999992"/>
    <n v="76962.39"/>
    <n v="85179.520000000004"/>
  </r>
  <r>
    <s v="E"/>
    <x v="15"/>
    <s v="PAYNESVILLE"/>
    <s v="Hangar Site Prep &amp; A/D Bldg part of T-Hr"/>
    <d v="2004-01-26T00:00:00"/>
    <n v="0"/>
    <n v="2345.2600000000002"/>
    <n v="29901.99"/>
    <n v="32247.25"/>
  </r>
  <r>
    <s v="E"/>
    <x v="15"/>
    <s v="PAYNESVILLE"/>
    <s v="Hangar Site Prep &amp; A/D Bldg part of T-Hr"/>
    <d v="2004-02-27T00:00:00"/>
    <n v="0"/>
    <n v="4851.4799999999996"/>
    <n v="37919.57"/>
    <n v="42771.05"/>
  </r>
  <r>
    <s v="E"/>
    <x v="15"/>
    <s v="PAYNESVILLE"/>
    <s v="Hangar Site Prep &amp; A/D Bldg part of T-Hr"/>
    <d v="2004-06-23T00:00:00"/>
    <n v="0"/>
    <n v="11040.17"/>
    <n v="18070.73"/>
    <n v="29110.9"/>
  </r>
  <r>
    <s v="E"/>
    <x v="15"/>
    <s v="PAYNESVILLE"/>
    <s v="Hangar Site Prep &amp; A/D Bldg part of T-Hr"/>
    <d v="2004-08-16T00:00:00"/>
    <n v="0"/>
    <n v="2826.26"/>
    <n v="5753.52"/>
    <n v="8579.7800000000007"/>
  </r>
  <r>
    <s v="E"/>
    <x v="15"/>
    <s v="PAYNESVILLE"/>
    <s v="Hangar Site Prep &amp; A/D Bldg part of T-Hr"/>
    <d v="2004-11-02T00:00:00"/>
    <n v="0"/>
    <n v="14301.76"/>
    <n v="45349.18"/>
    <n v="59650.94"/>
  </r>
  <r>
    <s v="E"/>
    <x v="15"/>
    <s v="PAYNESVILLE"/>
    <s v="Fuel System w/ Card Reader"/>
    <d v="2004-11-02T00:00:00"/>
    <n v="0"/>
    <n v="38313.85"/>
    <n v="38313.85"/>
    <n v="76627.7"/>
  </r>
  <r>
    <s v="E"/>
    <x v="15"/>
    <s v="PAYNESVILLE"/>
    <s v="Hangar Relocations from Old Airport"/>
    <d v="2004-11-02T00:00:00"/>
    <n v="0"/>
    <n v="7644"/>
    <n v="1911"/>
    <n v="9555"/>
  </r>
  <r>
    <s v="E"/>
    <x v="15"/>
    <s v="PAYNESVILLE"/>
    <s v="Hangar Relocations from Old Airport"/>
    <d v="2004-11-05T00:00:00"/>
    <n v="0"/>
    <n v="28458.799999999999"/>
    <n v="7114.7"/>
    <n v="35573.5"/>
  </r>
  <r>
    <s v="E"/>
    <x v="15"/>
    <s v="PAYNESVILLE"/>
    <s v="Hangar Relocations from Old Airport"/>
    <d v="2005-08-12T00:00:00"/>
    <n v="0"/>
    <n v="1497.2"/>
    <n v="5539.72"/>
    <n v="7036.92"/>
  </r>
  <r>
    <s v="E"/>
    <x v="15"/>
    <s v="PAYNESVILLE"/>
    <s v="Hangar Relocations from Old Airport"/>
    <d v="2005-08-12T00:00:00"/>
    <n v="0"/>
    <n v="20661.7"/>
    <n v="0"/>
    <n v="20661.7"/>
  </r>
  <r>
    <s v="E"/>
    <x v="15"/>
    <s v="PAYNESVILLE"/>
    <s v="Amendments for 7302-06 &amp; 7302-07"/>
    <d v="2007-07-11T00:00:00"/>
    <n v="0"/>
    <n v="121396.67"/>
    <n v="35541.040000000001"/>
    <n v="156937.71"/>
  </r>
  <r>
    <s v="E"/>
    <x v="15"/>
    <s v="PAYNESVILLE"/>
    <s v="1.Update ALP"/>
    <d v="2008-03-14T00:00:00"/>
    <n v="27578"/>
    <n v="0"/>
    <n v="1452.1"/>
    <n v="29030.1"/>
  </r>
  <r>
    <s v="E"/>
    <x v="15"/>
    <s v="PAYNESVILLE"/>
    <s v="1.Update ALP"/>
    <d v="2008-09-22T00:00:00"/>
    <n v="5821"/>
    <n v="0"/>
    <n v="306"/>
    <n v="6127"/>
  </r>
  <r>
    <s v="E"/>
    <x v="15"/>
    <s v="PAYNESVILLE"/>
    <s v="1.Update ALP"/>
    <d v="2009-02-23T00:00:00"/>
    <n v="7247"/>
    <n v="0"/>
    <n v="382"/>
    <n v="7629"/>
  </r>
  <r>
    <s v="E"/>
    <x v="15"/>
    <s v="PAYNESVILLE"/>
    <s v="1.Update ALP"/>
    <d v="2010-01-05T00:00:00"/>
    <n v="6354"/>
    <n v="0"/>
    <n v="812.4"/>
    <n v="7166.4"/>
  </r>
  <r>
    <s v="E"/>
    <x v="15"/>
    <s v="PAYNESVILLE"/>
    <s v="1.Update ALP"/>
    <d v="2011-06-30T00:00:00"/>
    <n v="9882"/>
    <n v="0"/>
    <n v="42"/>
    <n v="9924"/>
  </r>
  <r>
    <s v="E"/>
    <x v="15"/>
    <s v="PAYNESVILLE"/>
    <s v="2.Design 10 Unit T-Hangar"/>
    <d v="2008-09-22T00:00:00"/>
    <n v="35068"/>
    <n v="0"/>
    <n v="2322"/>
    <n v="37390"/>
  </r>
  <r>
    <s v="E"/>
    <x v="15"/>
    <s v="PAYNESVILLE"/>
    <s v="2.Design 10 Unit T-Hangar"/>
    <d v="2010-02-24T00:00:00"/>
    <n v="9050"/>
    <n v="0"/>
    <n v="0"/>
    <n v="9050"/>
  </r>
  <r>
    <s v="E"/>
    <x v="15"/>
    <s v="PAYNESVILLE"/>
    <s v="3.Construct 11 Unit T-Hangar - Phase 1"/>
    <d v="2009-11-04T00:00:00"/>
    <n v="4681"/>
    <n v="0"/>
    <n v="247.26"/>
    <n v="4928.26"/>
  </r>
  <r>
    <s v="E"/>
    <x v="15"/>
    <s v="PAYNESVILLE"/>
    <s v="3.Construct 11 Unit T-Hangar - Phase 1"/>
    <d v="2009-12-24T00:00:00"/>
    <n v="108195"/>
    <n v="0"/>
    <n v="18065.740000000002"/>
    <n v="126260.74"/>
  </r>
  <r>
    <s v="E"/>
    <x v="15"/>
    <s v="PAYNESVILLE"/>
    <s v="3.Construct 11 Unit T-Hangar - Phase 1"/>
    <d v="2010-01-05T00:00:00"/>
    <n v="74738"/>
    <n v="0"/>
    <n v="0"/>
    <n v="74738"/>
  </r>
  <r>
    <s v="E"/>
    <x v="15"/>
    <s v="PAYNESVILLE"/>
    <s v="3.Construct 11 Unit T-Hangar - Phase 1"/>
    <d v="2010-04-30T00:00:00"/>
    <n v="134542"/>
    <n v="0"/>
    <n v="0"/>
    <n v="134542"/>
  </r>
  <r>
    <s v="E"/>
    <x v="15"/>
    <s v="PAYNESVILLE"/>
    <s v="3.Construct 11 Unit T-Hangar - Phase 1"/>
    <d v="2010-10-11T00:00:00"/>
    <n v="15776"/>
    <n v="0"/>
    <n v="0"/>
    <n v="15776"/>
  </r>
  <r>
    <s v="E"/>
    <x v="15"/>
    <s v="PAYNESVILLE"/>
    <s v="3.Construct 11 Unit T-Hangar - Phase 1"/>
    <d v="2011-05-17T00:00:00"/>
    <n v="6576"/>
    <n v="0"/>
    <n v="0"/>
    <n v="6576"/>
  </r>
  <r>
    <s v="E"/>
    <x v="15"/>
    <s v="PAYNESVILLE"/>
    <s v="4.Construct 10 Unit T-Hangar - Phase 2"/>
    <d v="2010-04-30T00:00:00"/>
    <n v="65000"/>
    <n v="0"/>
    <n v="3947"/>
    <n v="68947"/>
  </r>
  <r>
    <s v="E"/>
    <x v="15"/>
    <s v="PAYNESVILLE"/>
    <s v="4.Construct 10 Unit T-Hangar - Phase 2"/>
    <d v="2011-05-17T00:00:00"/>
    <n v="9260"/>
    <n v="0"/>
    <n v="0"/>
    <n v="9260"/>
  </r>
  <r>
    <s v="E"/>
    <x v="15"/>
    <s v="PAYNESVILLE"/>
    <s v="5.Construct 10 Unit T-Hangar - Phase 3"/>
    <d v="2011-05-17T00:00:00"/>
    <n v="19571"/>
    <n v="0"/>
    <n v="1041"/>
    <n v="20612"/>
  </r>
  <r>
    <s v="E"/>
    <x v="15"/>
    <s v="PAYNESVILLE"/>
    <s v="6. Pvmnt Rehab(Slurry Sl); SWPPP"/>
    <d v="2012-05-18T00:00:00"/>
    <n v="22999"/>
    <n v="0"/>
    <n v="1211"/>
    <n v="24210"/>
  </r>
  <r>
    <s v="E"/>
    <x v="15"/>
    <s v="PAYNESVILLE"/>
    <s v="6. Pvmnt Rehab(Slurry Sl); SWPPP"/>
    <d v="2012-07-30T00:00:00"/>
    <n v="95292"/>
    <n v="0"/>
    <n v="19051.099999999999"/>
    <n v="114343.1"/>
  </r>
  <r>
    <s v="E"/>
    <x v="15"/>
    <s v="PAYNESVILLE"/>
    <s v="6. Pvmnt Rehab(Slurry Sl); SWPPP"/>
    <d v="2012-10-17T00:00:00"/>
    <n v="399"/>
    <n v="12.19"/>
    <n v="68.81"/>
    <n v="480"/>
  </r>
  <r>
    <s v="E"/>
    <x v="15"/>
    <s v="PAYNESVILLE"/>
    <s v="6. Pvmnt Rehab(Slurry Sl); SWPPP"/>
    <d v="2014-02-07T00:00:00"/>
    <n v="8472"/>
    <n v="431.22"/>
    <n v="3306.72"/>
    <n v="12209.939999999999"/>
  </r>
  <r>
    <s v="E"/>
    <x v="15"/>
    <s v="PAYNESVILLE"/>
    <s v="6. Pvmnt Rehab(Slurry Sl); SWPPP"/>
    <d v="2015-01-05T00:00:00"/>
    <n v="8097"/>
    <n v="5.66"/>
    <n v="0"/>
    <n v="8102.66"/>
  </r>
  <r>
    <s v="E"/>
    <x v="15"/>
    <s v="PAYNESVILLE"/>
    <s v="7. Install REILs &amp; PAPIs to rwy 11/29"/>
    <d v="2012-10-17T00:00:00"/>
    <n v="25983"/>
    <n v="0"/>
    <n v="2887"/>
    <n v="28870"/>
  </r>
  <r>
    <s v="E"/>
    <x v="15"/>
    <s v="PAYNESVILLE"/>
    <s v="7. Install REILs &amp; PAPIs to rwy 11/29"/>
    <d v="2014-02-07T00:00:00"/>
    <n v="134559"/>
    <n v="0"/>
    <n v="16613.32"/>
    <n v="151172.32"/>
  </r>
  <r>
    <s v="E"/>
    <x v="15"/>
    <s v="PAYNESVILLE"/>
    <s v="7. Install REILs &amp; PAPIs to rwy 11/29"/>
    <d v="2014-06-10T00:00:00"/>
    <n v="14955"/>
    <n v="0"/>
    <n v="0"/>
    <n v="14955"/>
  </r>
  <r>
    <s v="E"/>
    <x v="15"/>
    <s v="PAYNESVILLE"/>
    <s v="Install Airport Beacon"/>
    <d v="2015-01-14T00:00:00"/>
    <n v="12460"/>
    <n v="692.27"/>
    <n v="693.03"/>
    <n v="13845.300000000001"/>
  </r>
  <r>
    <s v="E"/>
    <x v="15"/>
    <s v="PAYNESVILLE"/>
    <s v="Install Airport Beacon"/>
    <d v="2016-02-24T00:00:00"/>
    <n v="42741"/>
    <n v="2615.23"/>
    <n v="2614.4699999999998"/>
    <n v="47970.700000000004"/>
  </r>
  <r>
    <s v="E"/>
    <x v="15"/>
    <s v="PAYNESVILLE"/>
    <s v="Install Airport Beacon"/>
    <d v="2016-05-04T00:00:00"/>
    <n v="4334"/>
    <n v="0"/>
    <n v="0"/>
    <n v="4334"/>
  </r>
  <r>
    <s v="E"/>
    <x v="15"/>
    <s v="PAYNESVILLE"/>
    <s v="Zoning Update - Paynesville"/>
    <d v="2014-02-06T00:00:00"/>
    <n v="0"/>
    <n v="16167.95"/>
    <n v="9759.5499999999993"/>
    <n v="25927.5"/>
  </r>
  <r>
    <s v="E"/>
    <x v="15"/>
    <s v="PAYNESVILLE"/>
    <s v="Zoning Update - Paynesville"/>
    <d v="2014-12-09T00:00:00"/>
    <n v="0"/>
    <n v="0"/>
    <n v="478.41"/>
    <n v="478.41"/>
  </r>
  <r>
    <s v="E"/>
    <x v="15"/>
    <s v="PAYNESVILLE"/>
    <s v="Zoning Update - Paynesville"/>
    <d v="2015-12-29T00:00:00"/>
    <n v="0"/>
    <n v="2503.6799999999998"/>
    <n v="1511.32"/>
    <n v="4015"/>
  </r>
  <r>
    <s v="E"/>
    <x v="15"/>
    <s v="PAYNESVILLE"/>
    <s v="Fuel System Upgrade"/>
    <d v="2014-12-16T00:00:00"/>
    <n v="0"/>
    <n v="5454.16"/>
    <n v="5454.16"/>
    <n v="10908.32"/>
  </r>
  <r>
    <s v="E"/>
    <x v="15"/>
    <s v="PAYNESVILLE"/>
    <s v="Rehabilitate Runway 11/29, Taxiway, and Apron"/>
    <d v="2017-01-09T00:00:00"/>
    <n v="61829"/>
    <n v="3434.96"/>
    <n v="3435.34"/>
    <n v="68699.3"/>
  </r>
  <r>
    <s v="E"/>
    <x v="15"/>
    <s v="PAYNESVILLE"/>
    <s v="Rehabilitate Runway 11/29, Taxiway, and Apron"/>
    <d v="2018-05-10T00:00:00"/>
    <n v="2425"/>
    <n v="134.74"/>
    <n v="134.96"/>
    <n v="2694.7"/>
  </r>
  <r>
    <s v="E"/>
    <x v="15"/>
    <s v="PAYNESVILLE"/>
    <s v="Acquire Land for Future Development"/>
    <d v="2018-05-24T00:00:00"/>
    <n v="141264"/>
    <n v="8160"/>
    <n v="8160"/>
    <n v="157584"/>
  </r>
  <r>
    <s v="E"/>
    <x v="15"/>
    <s v="PAYNESVILLE"/>
    <s v="T-Hangar Design Only"/>
    <d v="2018-11-20T00:00:00"/>
    <n v="104514"/>
    <n v="12370.11"/>
    <n v="8379.57"/>
    <n v="125263.67999999999"/>
  </r>
  <r>
    <s v="E"/>
    <x v="15"/>
    <s v="PAYNESVILLE"/>
    <s v="T-Hangar Design Only"/>
    <d v="2020-03-03T00:00:00"/>
    <n v="17558"/>
    <n v="-5588.33"/>
    <n v="-1597.69"/>
    <n v="10371.98"/>
  </r>
  <r>
    <s v="E"/>
    <x v="15"/>
    <s v="PAYNESVILLE"/>
    <s v="2018 Airport Crack Seal"/>
    <d v="1899-12-30T00:00:00"/>
    <n v="0"/>
    <n v="10741.95"/>
    <n v="4300"/>
    <n v="15041.95"/>
  </r>
  <r>
    <s v="E"/>
    <x v="15"/>
    <s v="PAYNESVILLE"/>
    <s v="CONSTRUCT TAXIWAY, CONSTRCT 8-UNIT T-HANGER"/>
    <d v="1899-12-30T00:00:00"/>
    <n v="0"/>
    <n v="-5588.33"/>
    <n v="3216.31"/>
    <n v="-2372.02"/>
  </r>
  <r>
    <s v="E"/>
    <x v="15"/>
    <s v="PAYNESVILLE"/>
    <s v="CONSTRUCT TAXIWAY, CONSTRCT 8-UNIT T-HANGER"/>
    <d v="2019-11-05T00:00:00"/>
    <n v="26379"/>
    <n v="1465.54"/>
    <n v="1466.28"/>
    <n v="29310.82"/>
  </r>
  <r>
    <s v="E"/>
    <x v="15"/>
    <s v="PAYNESVILLE"/>
    <s v="CONSTRUCT TAXIWAY, CONSTRCT 8-UNIT T-HANGER"/>
    <d v="2020-03-04T00:00:00"/>
    <n v="199175"/>
    <n v="11065.36"/>
    <n v="11066.84"/>
    <n v="221307.19999999998"/>
  </r>
  <r>
    <s v="E"/>
    <x v="15"/>
    <s v="PAYNESVILLE"/>
    <s v="CONSTRUCT TAXIWAY, CONSTRCT 8-UNIT T-HANGER"/>
    <d v="2020-10-19T00:00:00"/>
    <n v="739523"/>
    <n v="43823.77"/>
    <n v="43823.57"/>
    <n v="827170.34"/>
  </r>
  <r>
    <s v="E"/>
    <x v="15"/>
    <s v="PAYNESVILLE"/>
    <s v="CARES ACT AMENDMENT FOR PAYNESVILLE"/>
    <d v="2021-03-31T00:00:00"/>
    <n v="22638"/>
    <n v="0"/>
    <n v="0"/>
    <n v="22638"/>
  </r>
  <r>
    <s v="E"/>
    <x v="16"/>
    <s v="PRINCETON"/>
    <s v="GRADE SINGLE STRIP"/>
    <d v="1953-10-13T00:00:00"/>
    <n v="0"/>
    <n v="7912.63"/>
    <n v="0"/>
    <n v="7912.63"/>
  </r>
  <r>
    <s v="E"/>
    <x v="16"/>
    <s v="PRINCETON"/>
    <s v="RWY REALIGN &amp; PWR LINE RELOCAT"/>
    <d v="1980-04-10T00:00:00"/>
    <n v="0"/>
    <n v="270463.86"/>
    <n v="78428.42"/>
    <n v="348892.27999999997"/>
  </r>
  <r>
    <s v="E"/>
    <x v="16"/>
    <s v="PRINCETON"/>
    <s v="LAND"/>
    <d v="1984-12-06T00:00:00"/>
    <n v="0"/>
    <n v="356284.7"/>
    <n v="98142.36"/>
    <n v="454427.06"/>
  </r>
  <r>
    <s v="E"/>
    <x v="16"/>
    <s v="PRINCETON"/>
    <s v="AIRPORT SAFETY SIGNS"/>
    <d v="1982-10-22T00:00:00"/>
    <n v="0"/>
    <n v="1311.14"/>
    <n v="731"/>
    <n v="2042.14"/>
  </r>
  <r>
    <s v="E"/>
    <x v="16"/>
    <s v="PRINCETON"/>
    <s v="RUNWAY RECONSTRUCTION"/>
    <d v="1987-08-14T00:00:00"/>
    <n v="22981.32"/>
    <n v="0"/>
    <n v="2650.61"/>
    <n v="25631.93"/>
  </r>
  <r>
    <s v="E"/>
    <x v="16"/>
    <s v="PRINCETON"/>
    <s v="RUNWAY RECONSTRUCTION"/>
    <d v="1987-10-19T00:00:00"/>
    <n v="214931.45"/>
    <n v="0"/>
    <n v="23964.79"/>
    <n v="238896.24000000002"/>
  </r>
  <r>
    <s v="E"/>
    <x v="16"/>
    <s v="PRINCETON"/>
    <s v="RUNWAY RECONSTRUCTION"/>
    <d v="1987-11-12T00:00:00"/>
    <n v="203425.8"/>
    <n v="0"/>
    <n v="23799.68"/>
    <n v="227225.47999999998"/>
  </r>
  <r>
    <s v="E"/>
    <x v="16"/>
    <s v="PRINCETON"/>
    <s v="RUNWAY RECONSTRUCTION"/>
    <d v="1987-12-08T00:00:00"/>
    <n v="310517.27"/>
    <n v="0"/>
    <n v="38142.19"/>
    <n v="348659.46"/>
  </r>
  <r>
    <s v="E"/>
    <x v="16"/>
    <s v="PRINCETON"/>
    <s v="RUNWAY RECONSTRUCTION"/>
    <d v="1991-03-12T00:00:00"/>
    <n v="623180.76"/>
    <n v="0"/>
    <n v="61506.97"/>
    <n v="684687.73"/>
  </r>
  <r>
    <s v="E"/>
    <x v="16"/>
    <s v="PRINCETON"/>
    <s v="RUNWAY RECONSTRUCTION"/>
    <d v="1991-03-12T00:00:00"/>
    <n v="131564.97"/>
    <n v="0"/>
    <n v="0"/>
    <n v="131564.97"/>
  </r>
  <r>
    <s v="E"/>
    <x v="16"/>
    <s v="PRINCETON"/>
    <s v="RUNWAY RECONSTRUCTION"/>
    <d v="1992-09-29T00:00:00"/>
    <n v="3398.43"/>
    <n v="0"/>
    <n v="625.64"/>
    <n v="4024.0699999999997"/>
  </r>
  <r>
    <s v="E"/>
    <x v="16"/>
    <s v="PRINCETON"/>
    <s v="TRACTOR, MOWER, &amp; SNOWBLOWER"/>
    <d v="1994-10-31T00:00:00"/>
    <n v="0"/>
    <n v="31391.23"/>
    <n v="15695.62"/>
    <n v="47086.85"/>
  </r>
  <r>
    <s v="E"/>
    <x v="16"/>
    <s v="PRINCETON"/>
    <s v="Fog Seal &amp; Pavement Marking"/>
    <d v="1998-11-09T00:00:00"/>
    <n v="0"/>
    <n v="9013.3700000000008"/>
    <n v="6008.91"/>
    <n v="15022.28"/>
  </r>
  <r>
    <s v="E"/>
    <x v="16"/>
    <s v="PRINCETON"/>
    <s v="Arrival/Departure Building"/>
    <d v="2000-06-02T00:00:00"/>
    <n v="0"/>
    <n v="39000"/>
    <n v="26000"/>
    <n v="65000"/>
  </r>
  <r>
    <s v="E"/>
    <x v="16"/>
    <s v="PRINCETON"/>
    <s v="Fuel System and Beacon Repair"/>
    <d v="2002-02-04T00:00:00"/>
    <n v="0"/>
    <n v="28062.22"/>
    <n v="26751.24"/>
    <n v="54813.460000000006"/>
  </r>
  <r>
    <s v="E"/>
    <x v="16"/>
    <s v="PRINCETON"/>
    <s v="Fuel System and Beacon Repair"/>
    <d v="2002-12-10T00:00:00"/>
    <n v="0"/>
    <n v="320"/>
    <n v="100"/>
    <n v="420"/>
  </r>
  <r>
    <s v="E"/>
    <x v="16"/>
    <s v="PRINCETON"/>
    <s v="Update Airport Master Plan Study (ALP)"/>
    <d v="2002-09-09T00:00:00"/>
    <n v="32400"/>
    <n v="0"/>
    <n v="3600.22"/>
    <n v="36000.22"/>
  </r>
  <r>
    <s v="E"/>
    <x v="16"/>
    <s v="PRINCETON"/>
    <s v="Update Airport Master Plan Study (ALP)"/>
    <d v="2003-10-02T00:00:00"/>
    <n v="18936"/>
    <n v="0"/>
    <n v="2104.25"/>
    <n v="21040.25"/>
  </r>
  <r>
    <s v="E"/>
    <x v="16"/>
    <s v="PRINCETON"/>
    <s v="Update Airport Master Plan Study (ALP)"/>
    <d v="2004-12-22T00:00:00"/>
    <n v="3811"/>
    <n v="0"/>
    <n v="423.41"/>
    <n v="4234.41"/>
  </r>
  <r>
    <s v="E"/>
    <x v="16"/>
    <s v="PRINCETON"/>
    <s v="Update Airport Master Plan Study (ALP)"/>
    <d v="2005-08-11T00:00:00"/>
    <n v="1553"/>
    <n v="0"/>
    <n v="172.12"/>
    <n v="1725.12"/>
  </r>
  <r>
    <s v="E"/>
    <x v="16"/>
    <s v="PRINCETON"/>
    <s v="Crack Repair &amp; Replace REILs - AIP-03"/>
    <d v="2004-03-04T00:00:00"/>
    <n v="19066"/>
    <n v="0"/>
    <n v="2118.85"/>
    <n v="21184.85"/>
  </r>
  <r>
    <s v="E"/>
    <x v="16"/>
    <s v="PRINCETON"/>
    <s v="Crack Repair &amp; Replace REILs - AIP-03"/>
    <d v="2004-05-07T00:00:00"/>
    <n v="13211"/>
    <n v="0"/>
    <n v="1469.04"/>
    <n v="14680.04"/>
  </r>
  <r>
    <s v="E"/>
    <x v="16"/>
    <s v="PRINCETON"/>
    <s v="Crack Repair &amp; Replace REILs - AIP-03"/>
    <d v="2004-10-27T00:00:00"/>
    <n v="6174"/>
    <n v="0"/>
    <n v="685.95"/>
    <n v="6859.95"/>
  </r>
  <r>
    <s v="E"/>
    <x v="16"/>
    <s v="PRINCETON"/>
    <s v="Crack Repair &amp; Replace REILs - AIP-03"/>
    <d v="2005-04-05T00:00:00"/>
    <n v="8971"/>
    <n v="0"/>
    <n v="997"/>
    <n v="9968"/>
  </r>
  <r>
    <s v="E"/>
    <x v="16"/>
    <s v="PRINCETON"/>
    <s v="2004 RWY &amp; TWY REHAB. AND TRACTOR"/>
    <d v="2004-12-08T00:00:00"/>
    <n v="21100"/>
    <n v="0"/>
    <n v="1111.0999999999999"/>
    <n v="22211.1"/>
  </r>
  <r>
    <s v="E"/>
    <x v="16"/>
    <s v="PRINCETON"/>
    <s v="2004 RWY &amp; TWY REHAB. AND TRACTOR"/>
    <d v="2005-04-05T00:00:00"/>
    <n v="98883"/>
    <n v="0"/>
    <n v="5205.3999999999996"/>
    <n v="104088.4"/>
  </r>
  <r>
    <s v="E"/>
    <x v="16"/>
    <s v="PRINCETON"/>
    <s v="2004 RWY &amp; TWY REHAB. AND TRACTOR"/>
    <d v="2006-06-29T00:00:00"/>
    <n v="570"/>
    <n v="0"/>
    <n v="30"/>
    <n v="600"/>
  </r>
  <r>
    <s v="E"/>
    <x v="16"/>
    <s v="PRINCETON"/>
    <s v="HANGAR AREA DEVELOPMENT"/>
    <d v="2005-11-22T00:00:00"/>
    <n v="33776"/>
    <n v="0"/>
    <n v="1777.75"/>
    <n v="35553.75"/>
  </r>
  <r>
    <s v="E"/>
    <x v="16"/>
    <s v="PRINCETON"/>
    <s v="HANGAR AREA DEVELOPMENT"/>
    <d v="2006-01-24T00:00:00"/>
    <n v="105141"/>
    <n v="0"/>
    <n v="5534.34"/>
    <n v="110675.34"/>
  </r>
  <r>
    <s v="E"/>
    <x v="16"/>
    <s v="PRINCETON"/>
    <s v="HANGAR AREA DEVELOPMENT"/>
    <d v="2006-10-30T00:00:00"/>
    <n v="13254"/>
    <n v="0"/>
    <n v="698.18"/>
    <n v="13952.18"/>
  </r>
  <r>
    <s v="E"/>
    <x v="16"/>
    <s v="PRINCETON"/>
    <s v="HANGAR AREA DEVELOPMENT"/>
    <d v="2007-07-19T00:00:00"/>
    <n v="29592"/>
    <n v="0"/>
    <n v="1557.58"/>
    <n v="31149.58"/>
  </r>
  <r>
    <s v="E"/>
    <x v="16"/>
    <s v="PRINCETON"/>
    <s v="HANGAR AREA DEVELOPMENT"/>
    <d v="2008-01-11T00:00:00"/>
    <n v="37961"/>
    <n v="0"/>
    <n v="1997.75"/>
    <n v="39958.75"/>
  </r>
  <r>
    <s v="E"/>
    <x v="16"/>
    <s v="PRINCETON"/>
    <s v="AIRPORT LAYOUT PLAN UPDATE"/>
    <d v="2008-06-17T00:00:00"/>
    <n v="30455"/>
    <n v="0"/>
    <n v="1603"/>
    <n v="32058"/>
  </r>
  <r>
    <s v="E"/>
    <x v="16"/>
    <s v="PRINCETON"/>
    <s v="AIRPORT LAYOUT PLAN UPDATE"/>
    <d v="2009-04-09T00:00:00"/>
    <n v="10303"/>
    <n v="0"/>
    <n v="802"/>
    <n v="11105"/>
  </r>
  <r>
    <s v="E"/>
    <x v="16"/>
    <s v="PRINCETON"/>
    <s v="AIRPORT LAYOUT PLAN UPDATE"/>
    <d v="2011-05-23T00:00:00"/>
    <n v="5000"/>
    <n v="0"/>
    <n v="267"/>
    <n v="5267"/>
  </r>
  <r>
    <s v="E"/>
    <x v="16"/>
    <s v="PRINCETON"/>
    <s v="AIRPORT LAYOUT PLAN UPDATE"/>
    <d v="2011-09-26T00:00:00"/>
    <n v="5000"/>
    <n v="0"/>
    <n v="0"/>
    <n v="5000"/>
  </r>
  <r>
    <s v="E"/>
    <x v="16"/>
    <s v="PRINCETON"/>
    <s v="LAND ACQUISITION - PARCEL 71 (WESTLING)"/>
    <d v="2009-04-22T00:00:00"/>
    <n v="47000"/>
    <n v="0"/>
    <n v="2730.85"/>
    <n v="49730.85"/>
  </r>
  <r>
    <s v="E"/>
    <x v="16"/>
    <s v="PRINCETON"/>
    <s v="LAND ACQUISITION - PARCEL 71 (WESTLING)"/>
    <d v="2011-06-08T00:00:00"/>
    <n v="5000"/>
    <n v="0"/>
    <n v="190"/>
    <n v="5190"/>
  </r>
  <r>
    <s v="E"/>
    <x v="16"/>
    <s v="PRINCETON"/>
    <s v="LAND ACQUISITION - PARCEL 71 (WESTLING)"/>
    <d v="2012-09-18T00:00:00"/>
    <n v="5000"/>
    <n v="0"/>
    <n v="5467.61"/>
    <n v="10467.61"/>
  </r>
  <r>
    <s v="E"/>
    <x v="16"/>
    <s v="PRINCETON"/>
    <s v="LAND ACQUISITION - PARCEL 71 (WESTLING)"/>
    <d v="2012-09-18T00:00:00"/>
    <n v="1776"/>
    <n v="0"/>
    <n v="0"/>
    <n v="1776"/>
  </r>
  <r>
    <s v="E"/>
    <x v="16"/>
    <s v="PRINCETON"/>
    <s v="RWY 15/33 CRACK REPAIR/LIGHTING UPGRADE"/>
    <d v="2010-05-28T00:00:00"/>
    <n v="283881"/>
    <n v="0"/>
    <n v="16761.5"/>
    <n v="300642.5"/>
  </r>
  <r>
    <s v="E"/>
    <x v="16"/>
    <s v="PRINCETON"/>
    <s v="RWY 15/33 CRACK REPAIR/LIGHTING UPGRADE"/>
    <d v="2011-02-22T00:00:00"/>
    <n v="74628"/>
    <n v="0"/>
    <n v="2634.8"/>
    <n v="77262.8"/>
  </r>
  <r>
    <s v="E"/>
    <x v="16"/>
    <s v="PRINCETON"/>
    <s v="RWY 15/33 CRACK REPAIR/LIGHTING UPGRADE"/>
    <d v="2011-04-26T00:00:00"/>
    <n v="10857"/>
    <n v="0"/>
    <n v="44.28"/>
    <n v="10901.28"/>
  </r>
  <r>
    <s v="E"/>
    <x v="16"/>
    <s v="PRINCETON"/>
    <s v="FLAIL MOWER"/>
    <d v="2010-05-24T00:00:00"/>
    <n v="0"/>
    <n v="22728.76"/>
    <n v="11364.37"/>
    <n v="34093.129999999997"/>
  </r>
  <r>
    <s v="E"/>
    <x v="16"/>
    <s v="PRINCETON"/>
    <s v="FUEL SYSTEM CREDIT CARD READER UPGRADE"/>
    <d v="2011-09-19T00:00:00"/>
    <n v="0"/>
    <n v="2730.03"/>
    <n v="2730.02"/>
    <n v="5460.05"/>
  </r>
  <r>
    <s v="E"/>
    <x v="16"/>
    <s v="PRINCETON"/>
    <s v="2012 PAVEMENT REHAB. - APRON &amp; TAXIWAY"/>
    <d v="2012-11-14T00:00:00"/>
    <n v="269587"/>
    <n v="4260.12"/>
    <n v="31782.33"/>
    <n v="305629.45"/>
  </r>
  <r>
    <s v="E"/>
    <x v="16"/>
    <s v="PRINCETON"/>
    <s v="2012 PAVEMENT REHAB. - APRON &amp; TAXIWAY"/>
    <d v="2013-04-25T00:00:00"/>
    <n v="134904"/>
    <n v="23023.48"/>
    <n v="26105.54"/>
    <n v="184033.02000000002"/>
  </r>
  <r>
    <s v="E"/>
    <x v="16"/>
    <s v="PRINCETON"/>
    <s v="2012 PAVEMENT REHAB. - APRON &amp; TAXIWAY"/>
    <d v="2015-02-17T00:00:00"/>
    <n v="22233"/>
    <n v="701.5"/>
    <n v="1528.5"/>
    <n v="24463"/>
  </r>
  <r>
    <s v="E"/>
    <x v="16"/>
    <s v="PRINCETON"/>
    <s v="Taxilane Rehabilitation and Airport Layout Plan"/>
    <d v="2015-11-18T00:00:00"/>
    <n v="177923"/>
    <n v="9884.66"/>
    <n v="9885.5300000000007"/>
    <n v="197693.19"/>
  </r>
  <r>
    <s v="E"/>
    <x v="16"/>
    <s v="PRINCETON"/>
    <s v="Taxilane Rehabilitation and Airport Layout Plan"/>
    <d v="2016-06-17T00:00:00"/>
    <n v="125126"/>
    <n v="6951.44"/>
    <n v="6951.37"/>
    <n v="139028.81"/>
  </r>
  <r>
    <s v="E"/>
    <x v="16"/>
    <s v="PRINCETON"/>
    <s v="Taxilane Rehabilitation and Airport Layout Plan"/>
    <d v="2017-05-09T00:00:00"/>
    <n v="75728"/>
    <n v="4532.5"/>
    <n v="4532.5"/>
    <n v="84793"/>
  </r>
  <r>
    <s v="E"/>
    <x v="16"/>
    <s v="PRINCETON"/>
    <s v="Taxilane Rehabilitation and Airport Layout Plan"/>
    <d v="2018-11-20T00:00:00"/>
    <n v="40822"/>
    <n v="1942.5"/>
    <n v="1942.5"/>
    <n v="44707"/>
  </r>
  <r>
    <s v="E"/>
    <x v="16"/>
    <s v="PRINCETON"/>
    <s v="Crack Seal Runway &amp; Taxiway and Design Taxilane"/>
    <d v="2016-07-12T00:00:00"/>
    <n v="76308"/>
    <n v="13873.71"/>
    <n v="7002.27"/>
    <n v="97183.98"/>
  </r>
  <r>
    <s v="E"/>
    <x v="16"/>
    <s v="PRINCETON"/>
    <s v="Crack Seal Runway &amp; Taxiway and Design Taxilane"/>
    <d v="2017-01-20T00:00:00"/>
    <n v="8479"/>
    <n v="0"/>
    <n v="0"/>
    <n v="8479"/>
  </r>
  <r>
    <s v="E"/>
    <x v="16"/>
    <s v="PRINCETON"/>
    <s v="Access Road Construction, Taxilane Construction, and Wetland Mitigation"/>
    <d v="2017-04-24T00:00:00"/>
    <n v="167380"/>
    <n v="7500"/>
    <n v="9300.2800000000007"/>
    <n v="184180.28"/>
  </r>
  <r>
    <s v="E"/>
    <x v="16"/>
    <s v="PRINCETON"/>
    <s v="Access Road Construction, Taxilane Construction, and Wetland Mitigation"/>
    <d v="2017-05-04T00:00:00"/>
    <n v="-167380"/>
    <n v="-7500"/>
    <n v="-9300.2800000000007"/>
    <n v="-184180.28"/>
  </r>
  <r>
    <s v="E"/>
    <x v="16"/>
    <s v="PRINCETON"/>
    <s v="Access Road Construction, Taxilane Construction, and Wetland Mitigation"/>
    <d v="2017-05-09T00:00:00"/>
    <n v="160000"/>
    <n v="7500"/>
    <n v="9300.27"/>
    <n v="176800.27"/>
  </r>
  <r>
    <s v="E"/>
    <x v="16"/>
    <s v="PRINCETON"/>
    <s v="Access Road Construction, Taxilane Construction, and Wetland Mitigation"/>
    <d v="2018-05-02T00:00:00"/>
    <n v="822"/>
    <n v="0"/>
    <n v="305.24"/>
    <n v="1127.24"/>
  </r>
  <r>
    <s v="E"/>
    <x v="16"/>
    <s v="PRINCETON"/>
    <s v="Access Road Construction, Taxilane Construction, and Wetland Mitigation"/>
    <d v="2019-05-17T00:00:00"/>
    <n v="12061"/>
    <n v="0"/>
    <n v="0"/>
    <n v="12061"/>
  </r>
  <r>
    <s v="E"/>
    <x v="16"/>
    <s v="PRINCETON"/>
    <s v="Pavement Crack Repair, Runway, Taxiway, and Apron"/>
    <d v="2018-05-02T00:00:00"/>
    <n v="32814"/>
    <n v="1977.46"/>
    <n v="1978.76"/>
    <n v="36770.22"/>
  </r>
  <r>
    <s v="E"/>
    <x v="16"/>
    <s v="PRINCETON"/>
    <s v="Pavement Crack Repair, Runway, Taxiway, and Apron"/>
    <d v="2020-03-03T00:00:00"/>
    <n v="2779"/>
    <n v="0"/>
    <n v="0"/>
    <n v="2779"/>
  </r>
  <r>
    <s v="E"/>
    <x v="16"/>
    <s v="PRINCETON"/>
    <s v="Reconstruct Runway 15/33 and Taxiways, including Lighting (Design Only)"/>
    <d v="1899-12-30T00:00:00"/>
    <n v="0"/>
    <n v="-1061.52"/>
    <n v="-989.08"/>
    <n v="-2050.6"/>
  </r>
  <r>
    <s v="E"/>
    <x v="16"/>
    <s v="PRINCETON"/>
    <s v="Reconstruct Runway 15/33 and Taxiways, including Lighting (Design Only)"/>
    <d v="2018-10-16T00:00:00"/>
    <n v="44780"/>
    <n v="5296.59"/>
    <n v="3424.34"/>
    <n v="53500.929999999993"/>
  </r>
  <r>
    <s v="E"/>
    <x v="16"/>
    <s v="PRINCETON"/>
    <s v="Reconstruct Runway 15/33 and Taxiways, including Lighting (Design Only)"/>
    <d v="2018-12-05T00:00:00"/>
    <n v="67216"/>
    <n v="7908.7"/>
    <n v="5126.71"/>
    <n v="80251.41"/>
  </r>
  <r>
    <s v="E"/>
    <x v="16"/>
    <s v="PRINCETON"/>
    <s v="Reconstruct Runway 15/33 and Taxiways, including Lighting (Design Only)"/>
    <d v="2019-05-02T00:00:00"/>
    <n v="58916"/>
    <n v="6837.62"/>
    <n v="3629.37"/>
    <n v="69382.989999999991"/>
  </r>
  <r>
    <s v="E"/>
    <x v="16"/>
    <s v="PRINCETON"/>
    <s v="Reconstruct Runway 15/33 and Taxiways, including Lighting (Design Only)"/>
    <d v="2020-08-20T00:00:00"/>
    <n v="34208"/>
    <n v="5711.57"/>
    <n v="3710.89"/>
    <n v="43630.46"/>
  </r>
  <r>
    <s v="E"/>
    <x v="16"/>
    <s v="PRINCETON"/>
    <s v="Reconstruct Runway 15/33 and Taxiways, including Lighting (Design Only)"/>
    <d v="2020-08-20T00:00:00"/>
    <n v="0"/>
    <n v="1061.52"/>
    <n v="989.08"/>
    <n v="2050.6"/>
  </r>
  <r>
    <s v="E"/>
    <x v="16"/>
    <s v="PRINCETON"/>
    <s v="Reconstruct Runway, Reconstruct Rwy Lighting, Reconstruct Taxiway, Reconstuct txwy lighting"/>
    <d v="1899-12-30T00:00:00"/>
    <n v="224480"/>
    <n v="14986.1"/>
    <n v="22054.25"/>
    <n v="261520.35"/>
  </r>
  <r>
    <s v="E"/>
    <x v="16"/>
    <s v="PRINCETON"/>
    <s v="Reconstruct Runway, Reconstruct Rwy Lighting, Reconstruct Taxiway, Reconstuct txwy lighting"/>
    <d v="2020-08-20T00:00:00"/>
    <n v="704465"/>
    <n v="47029.41"/>
    <n v="42518.97"/>
    <n v="794013.38"/>
  </r>
  <r>
    <s v="E"/>
    <x v="16"/>
    <s v="PRINCETON"/>
    <s v="Reconstruct Runway, Reconstruct Rwy Lighting, Reconstruct Taxiway, Reconstuct txwy lighting"/>
    <d v="2020-08-20T00:00:00"/>
    <n v="4836"/>
    <n v="322.88"/>
    <n v="292.36"/>
    <n v="5451.24"/>
  </r>
  <r>
    <s v="E"/>
    <x v="16"/>
    <s v="PRINCETON"/>
    <s v="Reconstruct Runway, Reconstruct Rwy Lighting, Reconstruct Taxiway, Reconstuct txwy lighting"/>
    <d v="2020-08-20T00:00:00"/>
    <n v="378499"/>
    <n v="25268.28"/>
    <n v="22845.58"/>
    <n v="426612.86000000004"/>
  </r>
  <r>
    <s v="E"/>
    <x v="16"/>
    <s v="PRINCETON"/>
    <s v="CARES ACT AMENDMENT FOR PRINCETON"/>
    <d v="1899-12-30T00:00:00"/>
    <n v="20899"/>
    <n v="0"/>
    <n v="0"/>
    <n v="20899"/>
  </r>
  <r>
    <s v="E"/>
    <x v="17"/>
    <s v="RUSH CITY"/>
    <s v="GRADE LANDING STRIP"/>
    <d v="1962-06-18T00:00:00"/>
    <n v="0"/>
    <n v="9042.59"/>
    <n v="0"/>
    <n v="9042.59"/>
  </r>
  <r>
    <s v="E"/>
    <x v="17"/>
    <s v="RUSH CITY"/>
    <s v="RELOCATE POWER LINE"/>
    <d v="1962-02-20T00:00:00"/>
    <n v="0"/>
    <n v="614.02"/>
    <n v="0"/>
    <n v="614.02"/>
  </r>
  <r>
    <s v="E"/>
    <x v="17"/>
    <s v="RUSH CITY"/>
    <s v="SURF APRON"/>
    <d v="1971-09-21T00:00:00"/>
    <n v="0"/>
    <n v="8000"/>
    <n v="4514.13"/>
    <n v="12514.130000000001"/>
  </r>
  <r>
    <s v="E"/>
    <x v="17"/>
    <s v="RUSH CITY"/>
    <s v="PAVING/LIGHTING/FENCING"/>
    <d v="1987-07-22T00:00:00"/>
    <n v="313371.95"/>
    <n v="38326.26"/>
    <n v="49507.24"/>
    <n v="401205.45"/>
  </r>
  <r>
    <s v="E"/>
    <x v="17"/>
    <s v="RUSH CITY"/>
    <s v="ARRIVAL/DEPARTURE BUILDING"/>
    <d v="1977-11-28T00:00:00"/>
    <n v="0"/>
    <n v="27895.37"/>
    <n v="6973.85"/>
    <n v="34869.22"/>
  </r>
  <r>
    <s v="E"/>
    <x v="17"/>
    <s v="RUSH CITY"/>
    <s v="SEAL COAT-CRACK REPAIR"/>
    <d v="1981-11-24T00:00:00"/>
    <n v="0"/>
    <n v="21468.33"/>
    <n v="10734.17"/>
    <n v="32202.5"/>
  </r>
  <r>
    <s v="E"/>
    <x v="17"/>
    <s v="RUSH CITY"/>
    <s v="LAND ACQUISITION"/>
    <d v="1981-12-22T00:00:00"/>
    <n v="0"/>
    <n v="96104.73"/>
    <n v="48052.37"/>
    <n v="144157.1"/>
  </r>
  <r>
    <s v="E"/>
    <x v="17"/>
    <s v="RUSH CITY"/>
    <s v="MOWER (NO LONGER IN SERVICE)"/>
    <d v="1981-07-29T00:00:00"/>
    <n v="0"/>
    <n v="3463.33"/>
    <n v="1731.67"/>
    <n v="5195"/>
  </r>
  <r>
    <s v="E"/>
    <x v="17"/>
    <s v="RUSH CITY"/>
    <s v="UTILITY TRACTOR &amp; MOWER (NO LONGER IN SERVICE)"/>
    <d v="1986-07-01T00:00:00"/>
    <n v="0"/>
    <n v="4866.67"/>
    <n v="2433.33"/>
    <n v="7300"/>
  </r>
  <r>
    <s v="E"/>
    <x v="17"/>
    <s v="RUSH CITY"/>
    <s v="REPAIR VASI'S"/>
    <d v="1989-11-28T00:00:00"/>
    <n v="0"/>
    <n v="2630.67"/>
    <n v="1315.33"/>
    <n v="3946"/>
  </r>
  <r>
    <s v="E"/>
    <x v="17"/>
    <s v="RUSH CITY"/>
    <s v="NON-ROUTINE RUNWAY REPAIR"/>
    <d v="1992-06-23T00:00:00"/>
    <n v="0"/>
    <n v="1555.78"/>
    <n v="780.22"/>
    <n v="2336"/>
  </r>
  <r>
    <s v="E"/>
    <x v="17"/>
    <s v="RUSH CITY"/>
    <s v="LAND ACQUI -BENNETT PROPERTY"/>
    <d v="1991-03-06T00:00:00"/>
    <n v="0"/>
    <n v="24000"/>
    <n v="12000"/>
    <n v="36000"/>
  </r>
  <r>
    <s v="E"/>
    <x v="17"/>
    <s v="RUSH CITY"/>
    <s v="CONSULTANT SERVICES"/>
    <d v="1993-03-17T00:00:00"/>
    <n v="0"/>
    <n v="7295.71"/>
    <n v="3647.84"/>
    <n v="10943.55"/>
  </r>
  <r>
    <s v="E"/>
    <x v="17"/>
    <s v="RUSH CITY"/>
    <s v="CONSULTANT SERVICES"/>
    <d v="1994-04-05T00:00:00"/>
    <n v="0"/>
    <n v="2704.29"/>
    <n v="13367.49"/>
    <n v="16071.779999999999"/>
  </r>
  <r>
    <s v="E"/>
    <x v="17"/>
    <s v="RUSH CITY"/>
    <s v="CONSULTANT SERVICES"/>
    <d v="1994-04-05T00:00:00"/>
    <n v="0"/>
    <n v="12357.47"/>
    <n v="0"/>
    <n v="12357.47"/>
  </r>
  <r>
    <s v="E"/>
    <x v="17"/>
    <s v="RUSH CITY"/>
    <s v="CONSULTANT SERVICES"/>
    <d v="1994-04-05T00:00:00"/>
    <n v="0"/>
    <n v="11673.2"/>
    <n v="0"/>
    <n v="11673.2"/>
  </r>
  <r>
    <s v="E"/>
    <x v="17"/>
    <s v="RUSH CITY"/>
    <s v="CONSULTANT SERVICES"/>
    <d v="1995-12-06T00:00:00"/>
    <n v="0"/>
    <n v="17381.580000000002"/>
    <n v="30021.93"/>
    <n v="47403.51"/>
  </r>
  <r>
    <s v="E"/>
    <x v="17"/>
    <s v="RUSH CITY"/>
    <s v="CONSULTANT SERVICES"/>
    <d v="1995-12-06T00:00:00"/>
    <n v="0"/>
    <n v="29926.75"/>
    <n v="0"/>
    <n v="29926.75"/>
  </r>
  <r>
    <s v="E"/>
    <x v="17"/>
    <s v="RUSH CITY"/>
    <s v="CONSULTANT SERVICES"/>
    <d v="1995-12-06T00:00:00"/>
    <n v="0"/>
    <n v="12735.52"/>
    <n v="0"/>
    <n v="12735.52"/>
  </r>
  <r>
    <s v="E"/>
    <x v="17"/>
    <s v="RUSH CITY"/>
    <s v="CONSULTANT SERVICES"/>
    <d v="1996-12-18T00:00:00"/>
    <n v="0"/>
    <n v="3036.48"/>
    <n v="14557.92"/>
    <n v="17594.400000000001"/>
  </r>
  <r>
    <s v="E"/>
    <x v="17"/>
    <s v="RUSH CITY"/>
    <s v="CONSULTANT SERVICES"/>
    <d v="1996-12-18T00:00:00"/>
    <n v="0"/>
    <n v="26079.38"/>
    <n v="0"/>
    <n v="26079.38"/>
  </r>
  <r>
    <s v="E"/>
    <x v="17"/>
    <s v="RUSH CITY"/>
    <s v="REAR MOUNT FINISHING MOWER (NO LONGER IN SERVICE)"/>
    <d v="1993-08-30T00:00:00"/>
    <n v="0"/>
    <n v="966.67"/>
    <n v="483.33"/>
    <n v="1450"/>
  </r>
  <r>
    <s v="E"/>
    <x v="17"/>
    <s v="RUSH CITY"/>
    <s v="STORM WATER POLL. PREV. PLAN"/>
    <d v="1994-04-05T00:00:00"/>
    <n v="0"/>
    <n v="3501.89"/>
    <n v="1750.94"/>
    <n v="5252.83"/>
  </r>
  <r>
    <s v="E"/>
    <x v="17"/>
    <s v="RUSH CITY"/>
    <s v="1997 AIRPORT IMPROVEMENTS"/>
    <d v="1997-06-23T00:00:00"/>
    <n v="277650"/>
    <n v="0"/>
    <n v="35259.64"/>
    <n v="312909.64"/>
  </r>
  <r>
    <s v="E"/>
    <x v="17"/>
    <s v="RUSH CITY"/>
    <s v="1997 AIRPORT IMPROVEMENTS"/>
    <d v="1997-08-01T00:00:00"/>
    <n v="326681"/>
    <n v="25322.35"/>
    <n v="48770.7"/>
    <n v="400774.05"/>
  </r>
  <r>
    <s v="E"/>
    <x v="17"/>
    <s v="RUSH CITY"/>
    <s v="1997 AIRPORT IMPROVEMENTS"/>
    <d v="1997-08-01T00:00:00"/>
    <n v="62811"/>
    <n v="0"/>
    <n v="22573.01"/>
    <n v="85384.01"/>
  </r>
  <r>
    <s v="E"/>
    <x v="17"/>
    <s v="RUSH CITY"/>
    <s v="1997 AIRPORT IMPROVEMENTS"/>
    <d v="1997-08-01T00:00:00"/>
    <n v="90000"/>
    <n v="0"/>
    <n v="0"/>
    <n v="90000"/>
  </r>
  <r>
    <s v="E"/>
    <x v="17"/>
    <s v="RUSH CITY"/>
    <s v="1997 AIRPORT IMPROVEMENTS"/>
    <d v="1997-09-11T00:00:00"/>
    <n v="181315"/>
    <n v="4402.18"/>
    <n v="23081.46"/>
    <n v="208798.63999999998"/>
  </r>
  <r>
    <s v="E"/>
    <x v="17"/>
    <s v="RUSH CITY"/>
    <s v="1997 AIRPORT IMPROVEMENTS"/>
    <d v="1997-09-11T00:00:00"/>
    <n v="154673"/>
    <n v="0"/>
    <n v="20398.07"/>
    <n v="175071.07"/>
  </r>
  <r>
    <s v="E"/>
    <x v="17"/>
    <s v="RUSH CITY"/>
    <s v="1997 AIRPORT IMPROVEMENTS"/>
    <d v="1997-09-11T00:00:00"/>
    <n v="24000"/>
    <n v="0"/>
    <n v="0"/>
    <n v="24000"/>
  </r>
  <r>
    <s v="E"/>
    <x v="17"/>
    <s v="RUSH CITY"/>
    <s v="1997 AIRPORT IMPROVEMENTS"/>
    <d v="1997-12-18T00:00:00"/>
    <n v="119993"/>
    <n v="0"/>
    <n v="17350.62"/>
    <n v="137343.62"/>
  </r>
  <r>
    <s v="E"/>
    <x v="17"/>
    <s v="RUSH CITY"/>
    <s v="1997 AIRPORT IMPROVEMENTS"/>
    <d v="1997-12-18T00:00:00"/>
    <n v="0"/>
    <n v="6027.18"/>
    <n v="0"/>
    <n v="6027.18"/>
  </r>
  <r>
    <s v="E"/>
    <x v="17"/>
    <s v="RUSH CITY"/>
    <s v="1997 AIRPORT IMPROVEMENTS"/>
    <d v="1998-09-25T00:00:00"/>
    <n v="47120"/>
    <n v="0"/>
    <n v="8470.2199999999993"/>
    <n v="55590.22"/>
  </r>
  <r>
    <s v="E"/>
    <x v="17"/>
    <s v="RUSH CITY"/>
    <s v="1997 AIRPORT IMPROVEMENTS"/>
    <d v="1998-09-25T00:00:00"/>
    <n v="0"/>
    <n v="2978.29"/>
    <n v="0"/>
    <n v="2978.29"/>
  </r>
  <r>
    <s v="E"/>
    <x v="17"/>
    <s v="RUSH CITY"/>
    <s v="1997 AIRPORT IMPROVEMENTS"/>
    <d v="2000-09-26T00:00:00"/>
    <n v="67735"/>
    <n v="0"/>
    <n v="27466.17"/>
    <n v="95201.17"/>
  </r>
  <r>
    <s v="E"/>
    <x v="17"/>
    <s v="RUSH CITY"/>
    <s v="AIRCRAFT FUELING SYSTEM"/>
    <d v="1998-02-05T00:00:00"/>
    <n v="0"/>
    <n v="6422.47"/>
    <n v="6422.47"/>
    <n v="12844.94"/>
  </r>
  <r>
    <s v="E"/>
    <x v="17"/>
    <s v="RUSH CITY"/>
    <s v="AIRCRAFT FUELING SYSTEM"/>
    <d v="1998-04-30T00:00:00"/>
    <n v="0"/>
    <n v="49759.58"/>
    <n v="49759.58"/>
    <n v="99519.16"/>
  </r>
  <r>
    <s v="E"/>
    <x v="17"/>
    <s v="RUSH CITY"/>
    <s v="AIRCRAFT FUELING SYSTEM"/>
    <d v="2000-01-05T00:00:00"/>
    <n v="0"/>
    <n v="8072.43"/>
    <n v="8072.42"/>
    <n v="16144.85"/>
  </r>
  <r>
    <s v="E"/>
    <x v="17"/>
    <s v="RUSH CITY"/>
    <s v="AIRCRAFT FUELING SYSTEM"/>
    <d v="2000-09-26T00:00:00"/>
    <n v="0"/>
    <n v="14456.95"/>
    <n v="14456.95"/>
    <n v="28913.9"/>
  </r>
  <r>
    <s v="E"/>
    <x v="17"/>
    <s v="RUSH CITY"/>
    <s v="1996 BUILDING AREA CONSTRUCTION"/>
    <d v="1996-12-18T00:00:00"/>
    <n v="0"/>
    <n v="22961.21"/>
    <n v="11480.6"/>
    <n v="34441.81"/>
  </r>
  <r>
    <s v="E"/>
    <x v="17"/>
    <s v="RUSH CITY"/>
    <s v="1996 BUILDING AREA CONSTRUCTION"/>
    <d v="1996-12-18T00:00:00"/>
    <n v="0"/>
    <n v="15038.79"/>
    <n v="7519.4"/>
    <n v="22558.190000000002"/>
  </r>
  <r>
    <s v="E"/>
    <x v="17"/>
    <s v="RUSH CITY"/>
    <s v="1996 BUILDING AREA CONSTRUCTION"/>
    <d v="1998-06-12T00:00:00"/>
    <n v="0"/>
    <n v="1051.6099999999999"/>
    <n v="701.1"/>
    <n v="1752.71"/>
  </r>
  <r>
    <s v="E"/>
    <x v="17"/>
    <s v="RUSH CITY"/>
    <s v="TRACTOR AND MOWER (TRADED IN)"/>
    <d v="2005-03-10T00:00:00"/>
    <n v="0"/>
    <n v="11093.04"/>
    <n v="4754.16"/>
    <n v="15847.2"/>
  </r>
  <r>
    <s v="E"/>
    <x v="17"/>
    <s v="RUSH CITY"/>
    <s v="PARALLEL TWY, PAPIs, REILs, LAND &amp; ALP"/>
    <d v="2005-07-27T00:00:00"/>
    <n v="169169"/>
    <n v="5889.61"/>
    <n v="8904.0300000000007"/>
    <n v="183962.63999999998"/>
  </r>
  <r>
    <s v="E"/>
    <x v="17"/>
    <s v="RUSH CITY"/>
    <s v="PARALLEL TWY, PAPIs, REILs, LAND &amp; ALP"/>
    <d v="2005-09-07T00:00:00"/>
    <n v="528145"/>
    <n v="0"/>
    <n v="29491.77"/>
    <n v="557636.77"/>
  </r>
  <r>
    <s v="E"/>
    <x v="17"/>
    <s v="RUSH CITY"/>
    <s v="PARALLEL TWY, PAPIs, REILs, LAND &amp; ALP"/>
    <d v="2005-11-07T00:00:00"/>
    <n v="97014"/>
    <n v="0"/>
    <n v="5105.12"/>
    <n v="102119.12"/>
  </r>
  <r>
    <s v="E"/>
    <x v="17"/>
    <s v="RUSH CITY"/>
    <s v="PARALLEL TWY, PAPIs, REILs, LAND &amp; ALP"/>
    <d v="2006-03-23T00:00:00"/>
    <n v="121094"/>
    <n v="0"/>
    <n v="6373.83"/>
    <n v="127467.83"/>
  </r>
  <r>
    <s v="E"/>
    <x v="17"/>
    <s v="RUSH CITY"/>
    <s v="PARALLEL TWY, PAPIs, REILs, LAND &amp; ALP"/>
    <d v="2006-08-09T00:00:00"/>
    <n v="61269"/>
    <n v="0"/>
    <n v="3224.32"/>
    <n v="64493.32"/>
  </r>
  <r>
    <s v="E"/>
    <x v="17"/>
    <s v="RUSH CITY"/>
    <s v="PARALLEL TWY, PAPIs, REILs, LAND &amp; ALP"/>
    <d v="2007-08-07T00:00:00"/>
    <n v="25239"/>
    <n v="0"/>
    <n v="1328.1"/>
    <n v="26567.1"/>
  </r>
  <r>
    <s v="E"/>
    <x v="17"/>
    <s v="RUSH CITY"/>
    <s v="PARALLEL TWY, PAPIs, REILs, LAND &amp; ALP"/>
    <d v="2008-07-30T00:00:00"/>
    <n v="16362"/>
    <n v="0"/>
    <n v="861.91"/>
    <n v="17223.91"/>
  </r>
  <r>
    <s v="E"/>
    <x v="17"/>
    <s v="RUSH CITY"/>
    <s v="PARALLEL TWY, PAPIs, REILs, LAND &amp; ALP"/>
    <d v="2008-09-09T00:00:00"/>
    <n v="162941"/>
    <n v="0"/>
    <n v="9955.2999999999993"/>
    <n v="172896.3"/>
  </r>
  <r>
    <s v="E"/>
    <x v="17"/>
    <s v="RUSH CITY"/>
    <s v="ALP UPDATE &amp; ENVIRONMENTAL ASSESSMENT"/>
    <d v="2008-05-15T00:00:00"/>
    <n v="128203"/>
    <n v="0"/>
    <n v="6747.6"/>
    <n v="134950.6"/>
  </r>
  <r>
    <s v="E"/>
    <x v="17"/>
    <s v="RUSH CITY"/>
    <s v="ALP UPDATE &amp; ENVIRONMENTAL ASSESSMENT"/>
    <d v="2009-01-29T00:00:00"/>
    <n v="9914"/>
    <n v="0"/>
    <n v="522.4"/>
    <n v="10436.4"/>
  </r>
  <r>
    <s v="E"/>
    <x v="17"/>
    <s v="RUSH CITY"/>
    <s v="ALP UPDATE &amp; ENVIRONMENTAL ASSESSMENT"/>
    <d v="2009-04-09T00:00:00"/>
    <n v="8836"/>
    <n v="0"/>
    <n v="465"/>
    <n v="9301"/>
  </r>
  <r>
    <s v="E"/>
    <x v="17"/>
    <s v="RUSH CITY"/>
    <s v="ALP UPDATE &amp; ENVIRONMENTAL ASSESSMENT"/>
    <d v="2011-04-18T00:00:00"/>
    <n v="17672"/>
    <n v="0"/>
    <n v="930"/>
    <n v="18602"/>
  </r>
  <r>
    <s v="E"/>
    <x v="17"/>
    <s v="RUSH CITY"/>
    <s v="ARRIVAL/DEPARTURE BLDG REHABILITATION"/>
    <d v="2007-10-19T00:00:00"/>
    <n v="0"/>
    <n v="7640.02"/>
    <n v="3274.3"/>
    <n v="10914.32"/>
  </r>
  <r>
    <s v="E"/>
    <x v="17"/>
    <s v="RUSH CITY"/>
    <s v="ARRIVAL/DEPARTURE BLDG REHABILITATION"/>
    <d v="2008-02-01T00:00:00"/>
    <n v="0"/>
    <n v="22920.43"/>
    <n v="9823.0400000000009"/>
    <n v="32743.47"/>
  </r>
  <r>
    <s v="E"/>
    <x v="17"/>
    <s v="RUSH CITY"/>
    <s v="ARRIVAL/DEPARTURE BLDG REHABILITATION"/>
    <d v="2008-07-09T00:00:00"/>
    <n v="0"/>
    <n v="1431.47"/>
    <n v="613.49"/>
    <n v="2044.96"/>
  </r>
  <r>
    <s v="E"/>
    <x v="17"/>
    <s v="RUSH CITY"/>
    <s v="ENVIRONMENTAL ASSESSMENT - PHASE 2"/>
    <d v="2009-01-29T00:00:00"/>
    <n v="18094"/>
    <n v="0"/>
    <n v="952.5"/>
    <n v="19046.5"/>
  </r>
  <r>
    <s v="E"/>
    <x v="17"/>
    <s v="RUSH CITY"/>
    <s v="ENVIRONMENTAL ASSESSMENT - PHASE 2"/>
    <d v="2011-04-18T00:00:00"/>
    <n v="2000"/>
    <n v="0"/>
    <n v="491.5"/>
    <n v="2491.5"/>
  </r>
  <r>
    <s v="E"/>
    <x v="17"/>
    <s v="RUSH CITY"/>
    <s v="ENVIRONMENTAL ASSESSMENT - PHASE 2"/>
    <d v="2012-03-06T00:00:00"/>
    <n v="7332"/>
    <n v="0"/>
    <n v="0"/>
    <n v="7332"/>
  </r>
  <r>
    <s v="E"/>
    <x v="17"/>
    <s v="RUSH CITY"/>
    <s v="ENVIRONMENTAL ASSESSMENT - PHASE 3"/>
    <d v="2010-04-30T00:00:00"/>
    <n v="56025"/>
    <n v="0"/>
    <n v="2952.5"/>
    <n v="58977.5"/>
  </r>
  <r>
    <s v="E"/>
    <x v="17"/>
    <s v="RUSH CITY"/>
    <s v="ENVIRONMENTAL ASSESSMENT - PHASE 3"/>
    <d v="2012-03-06T00:00:00"/>
    <n v="9971"/>
    <n v="0"/>
    <n v="521.5"/>
    <n v="10492.5"/>
  </r>
  <r>
    <s v="E"/>
    <x v="17"/>
    <s v="RUSH CITY"/>
    <s v="FUEL SYSTEM UPGRADE"/>
    <d v="2010-08-11T00:00:00"/>
    <n v="0"/>
    <n v="8732"/>
    <n v="8732"/>
    <n v="17464"/>
  </r>
  <r>
    <s v="E"/>
    <x v="17"/>
    <s v="RUSH CITY"/>
    <s v="FUEL SYSTEM UPGRADE"/>
    <d v="2010-08-20T00:00:00"/>
    <n v="0"/>
    <n v="1465.88"/>
    <n v="1465.87"/>
    <n v="2931.75"/>
  </r>
  <r>
    <s v="E"/>
    <x v="17"/>
    <s v="RUSH CITY"/>
    <s v="MOWER (TRADED IN)"/>
    <d v="2010-06-25T00:00:00"/>
    <n v="0"/>
    <n v="5928.71"/>
    <n v="2964.36"/>
    <n v="8893.07"/>
  </r>
  <r>
    <s v="E"/>
    <x v="17"/>
    <s v="RUSH CITY"/>
    <s v="CRACK REPAIR"/>
    <d v="2010-08-04T00:00:00"/>
    <n v="0"/>
    <n v="22108.1"/>
    <n v="9474.9"/>
    <n v="31583"/>
  </r>
  <r>
    <s v="E"/>
    <x v="17"/>
    <s v="RUSH CITY"/>
    <s v="SNOW PUSHER"/>
    <d v="2011-04-01T00:00:00"/>
    <n v="0"/>
    <n v="2846.44"/>
    <n v="1423.22"/>
    <n v="4269.66"/>
  </r>
  <r>
    <s v="E"/>
    <x v="17"/>
    <s v="RUSH CITY"/>
    <s v="Kubota M7040FC-1 Tractor w/Cab"/>
    <d v="2013-07-17T00:00:00"/>
    <n v="0"/>
    <n v="16444.72"/>
    <n v="8586.86"/>
    <n v="25031.58"/>
  </r>
  <r>
    <s v="E"/>
    <x v="17"/>
    <s v="RUSH CITY"/>
    <s v="NOT IN SERVICE 2014 Progressive TD65B Mower"/>
    <d v="2014-08-11T00:00:00"/>
    <n v="0"/>
    <n v="11200"/>
    <n v="2163.33"/>
    <n v="13363.33"/>
  </r>
  <r>
    <s v="E"/>
    <x v="17"/>
    <s v="RUSH CITY"/>
    <s v="NOT IN SERVICE 2014 Progressive TD65B Mower"/>
    <d v="2014-09-16T00:00:00"/>
    <n v="0"/>
    <n v="636.66999999999996"/>
    <n v="0"/>
    <n v="636.66999999999996"/>
  </r>
  <r>
    <s v="E"/>
    <x v="17"/>
    <s v="RUSH CITY"/>
    <s v="Runway Reconstruction, Taxiway Crack Repair, Beacon, and SRE"/>
    <d v="2015-11-04T00:00:00"/>
    <n v="25019"/>
    <n v="1389.99"/>
    <n v="1390.86"/>
    <n v="27799.850000000002"/>
  </r>
  <r>
    <s v="E"/>
    <x v="17"/>
    <s v="RUSH CITY"/>
    <s v="Runway Reconstruction, Taxiway Crack Repair, Beacon, and SRE"/>
    <d v="2015-12-07T00:00:00"/>
    <n v="109080"/>
    <n v="6060"/>
    <n v="6060"/>
    <n v="121200"/>
  </r>
  <r>
    <s v="E"/>
    <x v="17"/>
    <s v="RUSH CITY"/>
    <s v="Runway Reconstruction, Taxiway Crack Repair, Beacon, and SRE"/>
    <d v="2015-12-07T00:00:00"/>
    <n v="190768"/>
    <n v="10598.25"/>
    <n v="10598.75"/>
    <n v="211965"/>
  </r>
  <r>
    <s v="E"/>
    <x v="17"/>
    <s v="RUSH CITY"/>
    <s v="Runway Reconstruction, Taxiway Crack Repair, Beacon, and SRE"/>
    <d v="2015-12-21T00:00:00"/>
    <n v="368279"/>
    <n v="20459.919999999998"/>
    <n v="20459.560000000001"/>
    <n v="409198.48"/>
  </r>
  <r>
    <s v="E"/>
    <x v="17"/>
    <s v="RUSH CITY"/>
    <s v="Runway Reconstruction, Taxiway Crack Repair, Beacon, and SRE"/>
    <d v="2016-01-06T00:00:00"/>
    <n v="4550"/>
    <n v="252.8"/>
    <n v="253.2"/>
    <n v="5056"/>
  </r>
  <r>
    <s v="E"/>
    <x v="17"/>
    <s v="RUSH CITY"/>
    <s v="Runway Reconstruction, Taxiway Crack Repair, Beacon, and SRE"/>
    <d v="2016-01-20T00:00:00"/>
    <n v="342194"/>
    <n v="21908.15"/>
    <n v="21907.78"/>
    <n v="386009.93000000005"/>
  </r>
  <r>
    <s v="E"/>
    <x v="17"/>
    <s v="RUSH CITY"/>
    <s v="Runway Reconstruction, Taxiway Crack Repair, Beacon, and SRE"/>
    <d v="2017-05-09T00:00:00"/>
    <n v="105655"/>
    <n v="2972.31"/>
    <n v="2971.91"/>
    <n v="111599.22"/>
  </r>
  <r>
    <s v="E"/>
    <x v="17"/>
    <s v="RUSH CITY"/>
    <s v="Rehabilitate Apron; Rehabilitate Taxilanes &quot;A&quot; and &quot;B&quot;"/>
    <d v="2016-12-22T00:00:00"/>
    <n v="291172"/>
    <n v="2059.06"/>
    <n v="49233.760000000002"/>
    <n v="342464.82"/>
  </r>
  <r>
    <s v="E"/>
    <x v="17"/>
    <s v="RUSH CITY"/>
    <s v="Rehabilitate Apron; Rehabilitate Taxilanes &quot;A&quot; and &quot;B&quot;"/>
    <d v="2018-03-06T00:00:00"/>
    <n v="12371"/>
    <n v="108.37"/>
    <n v="2074.09"/>
    <n v="14553.460000000001"/>
  </r>
  <r>
    <s v="E"/>
    <x v="17"/>
    <s v="RUSH CITY"/>
    <s v="Rehabilitate Apron; Rehabilitate Taxilanes &quot;A&quot; and &quot;B&quot;"/>
    <d v="2018-11-20T00:00:00"/>
    <n v="9382"/>
    <n v="0"/>
    <n v="1643"/>
    <n v="11025"/>
  </r>
  <r>
    <s v="E"/>
    <x v="17"/>
    <s v="RUSH CITY"/>
    <s v="Guidance Sign, Rehab Taxilanes, Taxilane Extension"/>
    <d v="2018-01-16T00:00:00"/>
    <n v="72815"/>
    <n v="4045.38"/>
    <n v="4047.21"/>
    <n v="80907.590000000011"/>
  </r>
  <r>
    <s v="E"/>
    <x v="17"/>
    <s v="RUSH CITY"/>
    <s v="Guidance Sign, Rehab Taxilanes, Taxilane Extension"/>
    <d v="2018-02-01T00:00:00"/>
    <n v="5302"/>
    <n v="294.55"/>
    <n v="294.45"/>
    <n v="5891"/>
  </r>
  <r>
    <s v="E"/>
    <x v="17"/>
    <s v="RUSH CITY"/>
    <s v="Guidance Sign, Rehab Taxilanes, Taxilane Extension"/>
    <d v="2018-03-06T00:00:00"/>
    <n v="80402"/>
    <n v="4466.75"/>
    <n v="4466.3"/>
    <n v="89335.05"/>
  </r>
  <r>
    <s v="E"/>
    <x v="17"/>
    <s v="RUSH CITY"/>
    <s v="Guidance Sign, Rehab Taxilanes, Taxilane Extension"/>
    <d v="2018-11-08T00:00:00"/>
    <n v="1742"/>
    <n v="96.75"/>
    <n v="96.25"/>
    <n v="1935"/>
  </r>
  <r>
    <s v="E"/>
    <x v="17"/>
    <s v="RUSH CITY"/>
    <s v="Guidance Sign, Rehab Taxilanes, Taxilane Extension"/>
    <d v="2020-04-07T00:00:00"/>
    <n v="1921"/>
    <n v="106.74"/>
    <n v="106.97"/>
    <n v="2134.71"/>
  </r>
  <r>
    <s v="E"/>
    <x v="17"/>
    <s v="RUSH CITY"/>
    <s v="Master Plan; ALP Update; Wildlife Site Visit"/>
    <d v="2018-12-18T00:00:00"/>
    <n v="15672"/>
    <n v="870.72"/>
    <n v="871.68"/>
    <n v="17414.400000000001"/>
  </r>
  <r>
    <s v="E"/>
    <x v="17"/>
    <s v="RUSH CITY"/>
    <s v="Master Plan; ALP Update; Wildlife Site Visit"/>
    <d v="2019-01-24T00:00:00"/>
    <n v="43092"/>
    <n v="2394.02"/>
    <n v="2394.42"/>
    <n v="47880.439999999995"/>
  </r>
  <r>
    <s v="E"/>
    <x v="17"/>
    <s v="RUSH CITY"/>
    <s v="Master Plan; ALP Update; Wildlife Site Visit"/>
    <d v="2019-01-24T00:00:00"/>
    <n v="45532"/>
    <n v="2529.6"/>
    <n v="2530.4"/>
    <n v="50592"/>
  </r>
  <r>
    <s v="E"/>
    <x v="17"/>
    <s v="RUSH CITY"/>
    <s v="Master Plan; ALP Update; Wildlife Site Visit"/>
    <d v="2019-06-24T00:00:00"/>
    <n v="42855"/>
    <n v="2380.8000000000002"/>
    <n v="2380.1999999999998"/>
    <n v="47616"/>
  </r>
  <r>
    <s v="E"/>
    <x v="17"/>
    <s v="RUSH CITY"/>
    <s v="Master Plan; ALP Update; Wildlife Site Visit"/>
    <d v="2019-11-05T00:00:00"/>
    <n v="58925"/>
    <n v="3273.6"/>
    <n v="3273.4"/>
    <n v="65472"/>
  </r>
  <r>
    <s v="E"/>
    <x v="17"/>
    <s v="RUSH CITY"/>
    <s v="Master Plan; ALP Update; Wildlife Site Visit"/>
    <d v="2020-06-04T00:00:00"/>
    <n v="26784"/>
    <n v="1488"/>
    <n v="1488"/>
    <n v="29760"/>
  </r>
  <r>
    <s v="E"/>
    <x v="17"/>
    <s v="RUSH CITY"/>
    <s v="Master Plan; ALP Update; Wildlife Site Visit"/>
    <d v="2020-12-09T00:00:00"/>
    <n v="13392"/>
    <n v="744"/>
    <n v="744"/>
    <n v="14880"/>
  </r>
  <r>
    <s v="E"/>
    <x v="17"/>
    <s v="RUSH CITY"/>
    <s v="CARES ACT AMENDMENT FOR RUSH CITY"/>
    <d v="2020-11-25T00:00:00"/>
    <n v="26136"/>
    <n v="0"/>
    <n v="0"/>
    <n v="26136"/>
  </r>
  <r>
    <s v="E"/>
    <x v="17"/>
    <s v="RUSH CITY"/>
    <s v="CARES ACT AMENDMENT FOR RUSH CITY"/>
    <d v="2021-03-31T00:00:00"/>
    <n v="3864"/>
    <n v="0"/>
    <n v="0"/>
    <n v="3864"/>
  </r>
  <r>
    <s v="E"/>
    <x v="17"/>
    <s v="RUSH CITY"/>
    <s v="LAND"/>
    <d v="1982-02-18T00:00:00"/>
    <n v="70304.3"/>
    <n v="0"/>
    <n v="7811.58"/>
    <n v="78115.88"/>
  </r>
  <r>
    <s v="E"/>
    <x v="18"/>
    <s v="SAUK CENTRE"/>
    <s v="ALLOCATION 5000"/>
    <d v="1949-03-22T00:00:00"/>
    <n v="0"/>
    <n v="1759.38"/>
    <n v="2712.33"/>
    <n v="4471.71"/>
  </r>
  <r>
    <s v="E"/>
    <x v="18"/>
    <s v="SAUK CENTRE"/>
    <s v="GRADING AND SEEDING"/>
    <d v="1955-09-15T00:00:00"/>
    <n v="0"/>
    <n v="4600.29"/>
    <n v="0"/>
    <n v="4600.29"/>
  </r>
  <r>
    <s v="E"/>
    <x v="18"/>
    <s v="SAUK CENTRE"/>
    <s v="BIT. APRON"/>
    <d v="1963-01-08T00:00:00"/>
    <n v="0"/>
    <n v="1500"/>
    <n v="762.08"/>
    <n v="2262.08"/>
  </r>
  <r>
    <s v="E"/>
    <x v="18"/>
    <s v="SAUK CENTRE"/>
    <s v="GRADING AND PAVING"/>
    <d v="1976-02-06T00:00:00"/>
    <n v="0"/>
    <n v="60845.8"/>
    <n v="30422.9"/>
    <n v="91268.700000000012"/>
  </r>
  <r>
    <s v="E"/>
    <x v="18"/>
    <s v="SAUK CENTRE"/>
    <s v="LAND"/>
    <d v="1978-09-01T00:00:00"/>
    <n v="0"/>
    <n v="4347.5"/>
    <n v="4347.5"/>
    <n v="8695"/>
  </r>
  <r>
    <s v="E"/>
    <x v="18"/>
    <s v="SAUK CENTRE"/>
    <s v="F&amp;I 8000 GAL FUEL TANK &amp; PUMP"/>
    <d v="1980-03-18T00:00:00"/>
    <n v="0"/>
    <n v="2525.33"/>
    <n v="1339.27"/>
    <n v="3864.6"/>
  </r>
  <r>
    <s v="E"/>
    <x v="18"/>
    <s v="SAUK CENTRE"/>
    <s v="REPLACE HANGAR DOOR"/>
    <d v="1983-12-28T00:00:00"/>
    <n v="0"/>
    <n v="3856"/>
    <n v="1928"/>
    <n v="5784"/>
  </r>
  <r>
    <s v="E"/>
    <x v="18"/>
    <s v="SAUK CENTRE"/>
    <s v="TERMINAL AREA EMBANKMENT"/>
    <d v="1984-12-06T00:00:00"/>
    <n v="0"/>
    <n v="12533"/>
    <n v="6692.72"/>
    <n v="19225.72"/>
  </r>
  <r>
    <s v="E"/>
    <x v="18"/>
    <s v="SAUK CENTRE"/>
    <s v="POTABLE WATER WELL"/>
    <d v="1985-09-09T00:00:00"/>
    <n v="0"/>
    <n v="1238.2"/>
    <n v="619.1"/>
    <n v="1857.3000000000002"/>
  </r>
  <r>
    <s v="E"/>
    <x v="18"/>
    <s v="SAUK CENTRE"/>
    <s v="POTABLE WATER WELL"/>
    <d v="1986-03-31T00:00:00"/>
    <n v="0"/>
    <n v="263.33"/>
    <n v="131.66999999999999"/>
    <n v="395"/>
  </r>
  <r>
    <s v="E"/>
    <x v="18"/>
    <s v="SAUK CENTRE"/>
    <s v="A/D BLDG, ENT. RD, &amp; SITE PREP"/>
    <d v="1986-07-29T00:00:00"/>
    <n v="0"/>
    <n v="61140.6"/>
    <n v="30570.3"/>
    <n v="91710.9"/>
  </r>
  <r>
    <s v="E"/>
    <x v="18"/>
    <s v="SAUK CENTRE"/>
    <s v="KEYLOCK SYSTEM FOR FUEL FAC."/>
    <d v="1985-11-22T00:00:00"/>
    <n v="0"/>
    <n v="786.96"/>
    <n v="393.48"/>
    <n v="1180.44"/>
  </r>
  <r>
    <s v="E"/>
    <x v="18"/>
    <s v="SAUK CENTRE"/>
    <s v="CONST. WASTEWATER SYSTEM"/>
    <d v="1986-01-10T00:00:00"/>
    <n v="0"/>
    <n v="2622.71"/>
    <n v="1311.36"/>
    <n v="3934.0699999999997"/>
  </r>
  <r>
    <s v="E"/>
    <x v="18"/>
    <s v="SAUK CENTRE"/>
    <s v="LAND ACQUISITION"/>
    <d v="1989-12-06T00:00:00"/>
    <n v="0"/>
    <n v="10707.45"/>
    <n v="5353.73"/>
    <n v="16061.18"/>
  </r>
  <r>
    <s v="E"/>
    <x v="18"/>
    <s v="SAUK CENTRE"/>
    <s v="600 FT.EXT.&amp; RUNWAY OVERLAY"/>
    <d v="1990-08-24T00:00:00"/>
    <n v="0"/>
    <n v="27857.62"/>
    <n v="13928.82"/>
    <n v="41786.44"/>
  </r>
  <r>
    <s v="E"/>
    <x v="18"/>
    <s v="SAUK CENTRE"/>
    <s v="600 FT.EXT.&amp; RUNWAY OVERLAY"/>
    <d v="1990-10-17T00:00:00"/>
    <n v="0"/>
    <n v="32542.38"/>
    <n v="16271.18"/>
    <n v="48813.56"/>
  </r>
  <r>
    <s v="E"/>
    <x v="18"/>
    <s v="SAUK CENTRE"/>
    <s v="600 FT.EXT.&amp; RUNWAY OVERLAY"/>
    <d v="1991-08-18T00:00:00"/>
    <n v="0"/>
    <n v="11807.53"/>
    <n v="5903.78"/>
    <n v="17711.310000000001"/>
  </r>
  <r>
    <s v="E"/>
    <x v="18"/>
    <s v="SAUK CENTRE"/>
    <s v="INSTALL NEW BEACON &amp; TOWER"/>
    <d v="1991-08-18T00:00:00"/>
    <n v="0"/>
    <n v="8000"/>
    <n v="4000"/>
    <n v="12000"/>
  </r>
  <r>
    <s v="E"/>
    <x v="18"/>
    <s v="SAUK CENTRE"/>
    <s v="INSTALL NEW BEACON &amp; TOWER"/>
    <d v="1992-01-14T00:00:00"/>
    <n v="0"/>
    <n v="855.26"/>
    <n v="427.64"/>
    <n v="1282.9000000000001"/>
  </r>
  <r>
    <s v="E"/>
    <x v="18"/>
    <s v="SAUK CENTRE"/>
    <s v="CRACK REPAIR"/>
    <d v="1992-09-23T00:00:00"/>
    <n v="0"/>
    <n v="5000"/>
    <n v="3452.9"/>
    <n v="8452.9"/>
  </r>
  <r>
    <s v="E"/>
    <x v="18"/>
    <s v="SAUK CENTRE"/>
    <s v="WIND CONE RELOCATION"/>
    <d v="1992-12-23T00:00:00"/>
    <n v="0"/>
    <n v="2200"/>
    <n v="1100"/>
    <n v="3300"/>
  </r>
  <r>
    <s v="E"/>
    <x v="18"/>
    <s v="SAUK CENTRE"/>
    <s v="WIND CONE RELOCATION"/>
    <d v="1993-02-16T00:00:00"/>
    <n v="0"/>
    <n v="618.94000000000005"/>
    <n v="309.45999999999998"/>
    <n v="928.40000000000009"/>
  </r>
  <r>
    <s v="E"/>
    <x v="18"/>
    <s v="SAUK CENTRE"/>
    <s v="UNDERGROUND FUEL TANK"/>
    <d v="1992-12-30T00:00:00"/>
    <n v="0"/>
    <n v="26400"/>
    <n v="13643.92"/>
    <n v="40043.919999999998"/>
  </r>
  <r>
    <s v="E"/>
    <x v="18"/>
    <s v="SAUK CENTRE"/>
    <s v="ALP UPDATE"/>
    <d v="2000-05-17T00:00:00"/>
    <n v="0"/>
    <n v="7792.71"/>
    <n v="3896.36"/>
    <n v="11689.07"/>
  </r>
  <r>
    <s v="E"/>
    <x v="18"/>
    <s v="SAUK CENTRE"/>
    <s v="STORM WATER PPP"/>
    <d v="1994-02-14T00:00:00"/>
    <n v="0"/>
    <n v="1865.4"/>
    <n v="932.7"/>
    <n v="2798.1000000000004"/>
  </r>
  <r>
    <s v="E"/>
    <x v="18"/>
    <s v="SAUK CENTRE"/>
    <s v="BITUMINOUS CRACK SEALING"/>
    <d v="1998-06-25T00:00:00"/>
    <n v="0"/>
    <n v="3600"/>
    <n v="2400"/>
    <n v="6000"/>
  </r>
  <r>
    <s v="E"/>
    <x v="18"/>
    <s v="SAUK CENTRE"/>
    <s v="Runway Marking"/>
    <d v="1999-04-26T00:00:00"/>
    <n v="0"/>
    <n v="2524.9899999999998"/>
    <n v="1683.33"/>
    <n v="4208.32"/>
  </r>
  <r>
    <s v="E"/>
    <x v="18"/>
    <s v="SAUK CENTRE"/>
    <s v="Hangar Site Prep. &amp; Ent. Road Relocation"/>
    <d v="2000-05-12T00:00:00"/>
    <n v="0"/>
    <n v="61800"/>
    <n v="41200"/>
    <n v="103000"/>
  </r>
  <r>
    <s v="E"/>
    <x v="18"/>
    <s v="SAUK CENTRE"/>
    <s v="CRACK SEALING"/>
    <d v="2000-07-03T00:00:00"/>
    <n v="0"/>
    <n v="3184.73"/>
    <n v="2123.15"/>
    <n v="5307.88"/>
  </r>
  <r>
    <s v="E"/>
    <x v="18"/>
    <s v="SAUK CENTRE"/>
    <s v="2000 MISC PROJECTS-HANGAR AREA, MOWER,TX"/>
    <d v="2001-02-05T00:00:00"/>
    <n v="0"/>
    <n v="31633"/>
    <n v="25538"/>
    <n v="57171"/>
  </r>
  <r>
    <s v="E"/>
    <x v="18"/>
    <s v="SAUK CENTRE"/>
    <s v="2000 MISC PROJECTS-HANGAR AREA, MOWER,TX"/>
    <d v="2001-03-02T00:00:00"/>
    <n v="0"/>
    <n v="32303.1"/>
    <n v="6358.81"/>
    <n v="38661.909999999996"/>
  </r>
  <r>
    <s v="E"/>
    <x v="18"/>
    <s v="SAUK CENTRE"/>
    <s v="MOWER, TXY LIGHTS, SIGN, &amp; FUEL"/>
    <d v="2001-02-05T00:00:00"/>
    <n v="0"/>
    <n v="3000"/>
    <n v="2000"/>
    <n v="5000"/>
  </r>
  <r>
    <s v="E"/>
    <x v="18"/>
    <s v="SAUK CENTRE"/>
    <s v="Hangar Demolition"/>
    <d v="2003-01-27T00:00:00"/>
    <n v="0"/>
    <n v="6402"/>
    <n v="4268"/>
    <n v="10670"/>
  </r>
  <r>
    <s v="E"/>
    <x v="18"/>
    <s v="SAUK CENTRE"/>
    <s v="Fueling Credit Card Reader"/>
    <d v="2003-12-19T00:00:00"/>
    <n v="0"/>
    <n v="7500"/>
    <n v="7500"/>
    <n v="15000"/>
  </r>
  <r>
    <s v="E"/>
    <x v="18"/>
    <s v="SAUK CENTRE"/>
    <s v="Fueling Credit Card Reader"/>
    <d v="2004-10-05T00:00:00"/>
    <n v="0"/>
    <n v="371.38"/>
    <n v="371.37"/>
    <n v="742.75"/>
  </r>
  <r>
    <s v="E"/>
    <x v="18"/>
    <s v="SAUK CENTRE"/>
    <s v="1.Hangar Site Preparation"/>
    <d v="2007-11-20T00:00:00"/>
    <n v="56114"/>
    <n v="0"/>
    <n v="2955.21"/>
    <n v="59069.21"/>
  </r>
  <r>
    <s v="E"/>
    <x v="18"/>
    <s v="SAUK CENTRE"/>
    <s v="1.Hangar Site Preparation"/>
    <d v="2008-03-25T00:00:00"/>
    <n v="83886"/>
    <n v="0"/>
    <n v="8083.79"/>
    <n v="91969.79"/>
  </r>
  <r>
    <s v="E"/>
    <x v="18"/>
    <s v="SAUK CENTRE"/>
    <s v="1.Hangar Site Preparation"/>
    <d v="2009-12-18T00:00:00"/>
    <n v="10000"/>
    <n v="0"/>
    <n v="-2156.42"/>
    <n v="7843.58"/>
  </r>
  <r>
    <s v="E"/>
    <x v="18"/>
    <s v="SAUK CENTRE"/>
    <s v="1.Hangar Site Preparation"/>
    <d v="2009-12-18T00:00:00"/>
    <n v="18739"/>
    <n v="0"/>
    <n v="0"/>
    <n v="18739"/>
  </r>
  <r>
    <s v="E"/>
    <x v="18"/>
    <s v="SAUK CENTRE"/>
    <s v="2.11 Unit Hangar Foundation, Phase I"/>
    <d v="2008-12-19T00:00:00"/>
    <n v="84495"/>
    <n v="29593"/>
    <n v="6024.08"/>
    <n v="120112.08"/>
  </r>
  <r>
    <s v="E"/>
    <x v="18"/>
    <s v="SAUK CENTRE"/>
    <s v="2.11 Unit Hangar Foundation, Phase I"/>
    <d v="2009-07-20T00:00:00"/>
    <n v="11988"/>
    <n v="0"/>
    <n v="857.83"/>
    <n v="12845.83"/>
  </r>
  <r>
    <s v="E"/>
    <x v="18"/>
    <s v="SAUK CENTRE"/>
    <s v="2.11 Unit Hangar Foundation, Phase I"/>
    <d v="2011-06-24T00:00:00"/>
    <n v="2000"/>
    <n v="0"/>
    <n v="279.08999999999997"/>
    <n v="2279.09"/>
  </r>
  <r>
    <s v="E"/>
    <x v="18"/>
    <s v="SAUK CENTRE"/>
    <s v="2.11 Unit Hangar Foundation, Phase I"/>
    <d v="2012-07-30T00:00:00"/>
    <n v="8000"/>
    <n v="0"/>
    <n v="0"/>
    <n v="8000"/>
  </r>
  <r>
    <s v="E"/>
    <x v="18"/>
    <s v="SAUK CENTRE"/>
    <s v="2.11 Unit Hangar Foundation, Phase I"/>
    <d v="2012-08-03T00:00:00"/>
    <n v="10614"/>
    <n v="0"/>
    <n v="561.20000000000005"/>
    <n v="11175.2"/>
  </r>
  <r>
    <s v="E"/>
    <x v="18"/>
    <s v="SAUK CENTRE"/>
    <s v="3.Construct 11-Unit T-Hangar"/>
    <d v="2009-12-09T00:00:00"/>
    <n v="286017"/>
    <n v="0"/>
    <n v="15579"/>
    <n v="301596"/>
  </r>
  <r>
    <s v="E"/>
    <x v="18"/>
    <s v="SAUK CENTRE"/>
    <s v="3.Construct 11-Unit T-Hangar"/>
    <d v="2012-06-29T00:00:00"/>
    <n v="10000"/>
    <n v="0"/>
    <n v="52253.41"/>
    <n v="62253.41"/>
  </r>
  <r>
    <s v="E"/>
    <x v="18"/>
    <s v="SAUK CENTRE"/>
    <s v="3.Construct 11-Unit T-Hangar"/>
    <d v="2012-06-29T00:00:00"/>
    <n v="13452"/>
    <n v="0"/>
    <n v="0"/>
    <n v="13452"/>
  </r>
  <r>
    <s v="E"/>
    <x v="18"/>
    <s v="SAUK CENTRE"/>
    <s v="4.Construct 11 Unit T-Hangar - Phase 3"/>
    <d v="2011-02-02T00:00:00"/>
    <n v="36838"/>
    <n v="0"/>
    <n v="2465"/>
    <n v="39303"/>
  </r>
  <r>
    <s v="E"/>
    <x v="18"/>
    <s v="SAUK CENTRE"/>
    <s v="4.Construct 11 Unit T-Hangar - Phase 3"/>
    <d v="2012-06-29T00:00:00"/>
    <n v="10000"/>
    <n v="0"/>
    <n v="325871.40999999997"/>
    <n v="335871.41"/>
  </r>
  <r>
    <s v="E"/>
    <x v="18"/>
    <s v="SAUK CENTRE"/>
    <s v="4.Construct 11 Unit T-Hangar - Phase 3"/>
    <d v="2012-06-29T00:00:00"/>
    <n v="2127"/>
    <n v="0"/>
    <n v="0"/>
    <n v="2127"/>
  </r>
  <r>
    <s v="E"/>
    <x v="18"/>
    <s v="SAUK CENTRE"/>
    <s v="SWPPP UPDATE"/>
    <d v="2012-02-02T00:00:00"/>
    <n v="0"/>
    <n v="3850"/>
    <n v="1650"/>
    <n v="5500"/>
  </r>
  <r>
    <s v="E"/>
    <x v="18"/>
    <s v="SAUK CENTRE"/>
    <s v="5. Crack Repair, Tree Removal, and ALP"/>
    <d v="2012-12-14T00:00:00"/>
    <n v="55771"/>
    <n v="0"/>
    <n v="6198.88"/>
    <n v="61969.88"/>
  </r>
  <r>
    <s v="E"/>
    <x v="18"/>
    <s v="SAUK CENTRE"/>
    <s v="5. Crack Repair, Tree Removal, and ALP"/>
    <d v="2013-01-04T00:00:00"/>
    <n v="11290"/>
    <n v="0"/>
    <n v="1254"/>
    <n v="12544"/>
  </r>
  <r>
    <s v="E"/>
    <x v="18"/>
    <s v="SAUK CENTRE"/>
    <s v="5. Crack Repair, Tree Removal, and ALP"/>
    <d v="2013-03-19T00:00:00"/>
    <n v="13499"/>
    <n v="0"/>
    <n v="1500"/>
    <n v="14999"/>
  </r>
  <r>
    <s v="E"/>
    <x v="18"/>
    <s v="SAUK CENTRE"/>
    <s v="5. Crack Repair, Tree Removal, and ALP"/>
    <d v="2013-10-31T00:00:00"/>
    <n v="61019"/>
    <n v="0"/>
    <n v="10341.4"/>
    <n v="71360.399999999994"/>
  </r>
  <r>
    <s v="E"/>
    <x v="18"/>
    <s v="SAUK CENTRE"/>
    <s v="5. Crack Repair, Tree Removal, and ALP"/>
    <d v="2014-02-19T00:00:00"/>
    <n v="20913"/>
    <n v="0"/>
    <n v="2988"/>
    <n v="23901"/>
  </r>
  <r>
    <s v="E"/>
    <x v="18"/>
    <s v="SAUK CENTRE"/>
    <s v="5. Crack Repair, Tree Removal, and ALP"/>
    <d v="2014-10-15T00:00:00"/>
    <n v="34446"/>
    <n v="0"/>
    <n v="2031.22"/>
    <n v="36477.22"/>
  </r>
  <r>
    <s v="E"/>
    <x v="18"/>
    <s v="SAUK CENTRE"/>
    <s v="5. Crack Repair, Tree Removal, and ALP"/>
    <d v="2016-01-06T00:00:00"/>
    <n v="16807"/>
    <n v="0"/>
    <n v="-562.21"/>
    <n v="16244.79"/>
  </r>
  <r>
    <s v="E"/>
    <x v="18"/>
    <s v="SAUK CENTRE"/>
    <s v="A/D Buildg - Paint, Flooring and Plumbin"/>
    <d v="2015-12-14T00:00:00"/>
    <n v="0"/>
    <n v="6278.44"/>
    <n v="2690.76"/>
    <n v="8969.2000000000007"/>
  </r>
  <r>
    <s v="E"/>
    <x v="18"/>
    <s v="SAUK CENTRE"/>
    <s v="Environmental Assessment for Runway Rehabilitation"/>
    <d v="2016-02-04T00:00:00"/>
    <n v="72072"/>
    <n v="4004"/>
    <n v="4004"/>
    <n v="80080"/>
  </r>
  <r>
    <s v="E"/>
    <x v="18"/>
    <s v="SAUK CENTRE"/>
    <s v="Environmental Assessment for Runway Rehabilitation"/>
    <d v="2016-06-03T00:00:00"/>
    <n v="7128"/>
    <n v="396"/>
    <n v="396"/>
    <n v="7920"/>
  </r>
  <r>
    <s v="E"/>
    <x v="18"/>
    <s v="SAUK CENTRE"/>
    <s v="Fuel System Upgrades - Card Reader, Hose Reel, and Cabinet"/>
    <d v="2016-01-25T00:00:00"/>
    <n v="0"/>
    <n v="17536.8"/>
    <n v="11691.2"/>
    <n v="29228"/>
  </r>
  <r>
    <s v="E"/>
    <x v="18"/>
    <s v="SAUK CENTRE"/>
    <s v="Fuel System Upgrades - Card Reader, Hose Reel, and Cabinet"/>
    <d v="2016-05-05T00:00:00"/>
    <n v="0"/>
    <n v="7276.5"/>
    <n v="4851"/>
    <n v="12127.5"/>
  </r>
  <r>
    <s v="E"/>
    <x v="18"/>
    <s v="SAUK CENTRE"/>
    <s v="Reconstruct Airfield Pavement; Widen Runway, Airfield Lighting"/>
    <d v="2016-10-27T00:00:00"/>
    <n v="211525"/>
    <n v="35728.89"/>
    <n v="17746.099999999999"/>
    <n v="264999.99"/>
  </r>
  <r>
    <s v="E"/>
    <x v="18"/>
    <s v="SAUK CENTRE"/>
    <s v="Reconstruct Airfield Pavement; Widen Runway, Airfield Lighting"/>
    <d v="2017-01-09T00:00:00"/>
    <n v="11973"/>
    <n v="2022.39"/>
    <n v="1004.62"/>
    <n v="15000.01"/>
  </r>
  <r>
    <s v="E"/>
    <x v="18"/>
    <s v="SAUK CENTRE"/>
    <s v="Reconstruct Airfield Pavement; Widen Runway, Airfield Lighting"/>
    <d v="2017-03-09T00:00:00"/>
    <n v="7184"/>
    <n v="1213.43"/>
    <n v="602.55999999999995"/>
    <n v="8999.99"/>
  </r>
  <r>
    <s v="E"/>
    <x v="18"/>
    <s v="SAUK CENTRE"/>
    <s v="Reconstruct Airfield Pavement; Widen Runway, Airfield Lighting"/>
    <d v="2017-07-13T00:00:00"/>
    <n v="8381"/>
    <n v="1415.68"/>
    <n v="703.34"/>
    <n v="10500.02"/>
  </r>
  <r>
    <s v="E"/>
    <x v="18"/>
    <s v="SAUK CENTRE"/>
    <s v="Reconstruct Airfield Pavement; Widen Runway, Airfield Lighting"/>
    <d v="2017-08-28T00:00:00"/>
    <n v="435379"/>
    <n v="73540.160000000003"/>
    <n v="36525.78"/>
    <n v="545444.94000000006"/>
  </r>
  <r>
    <s v="E"/>
    <x v="18"/>
    <s v="SAUK CENTRE"/>
    <s v="Reconstruct Airfield Pavement; Widen Runway, Airfield Lighting"/>
    <d v="2017-10-10T00:00:00"/>
    <n v="35919"/>
    <n v="6067.17"/>
    <n v="3013.82"/>
    <n v="44999.99"/>
  </r>
  <r>
    <s v="E"/>
    <x v="18"/>
    <s v="SAUK CENTRE"/>
    <s v="Reconstruct Airfield Pavement; Widen Runway, Airfield Lighting"/>
    <d v="2017-10-30T00:00:00"/>
    <n v="681827"/>
    <n v="150765.56"/>
    <n v="66100.479999999996"/>
    <n v="898693.04"/>
  </r>
  <r>
    <s v="E"/>
    <x v="18"/>
    <s v="SAUK CENTRE"/>
    <s v="Reconstruct Airfield Pavement; Widen Runway, Airfield Lighting"/>
    <d v="2017-11-08T00:00:00"/>
    <n v="365812"/>
    <n v="61100.72"/>
    <n v="39129.64"/>
    <n v="466042.36"/>
  </r>
  <r>
    <s v="E"/>
    <x v="18"/>
    <s v="SAUK CENTRE"/>
    <s v="Reconstruct Airfield Pavement; Widen Runway, Airfield Lighting"/>
    <d v="2018-01-16T00:00:00"/>
    <n v="10204"/>
    <n v="0"/>
    <n v="0"/>
    <n v="10204"/>
  </r>
  <r>
    <s v="E"/>
    <x v="18"/>
    <s v="SAUK CENTRE"/>
    <s v="Reconstruct Airfield Pavement; Widen Runway, Airfield Lighting"/>
    <d v="2019-08-05T00:00:00"/>
    <n v="196468"/>
    <n v="-14602.51"/>
    <n v="-455.72"/>
    <n v="181409.77"/>
  </r>
  <r>
    <s v="E"/>
    <x v="18"/>
    <s v="SAUK CENTRE"/>
    <s v="Reconstruct Airfield Pavement; Widen Runway, Airfield Lighting"/>
    <d v="2019-08-05T00:00:00"/>
    <n v="76721"/>
    <n v="0"/>
    <n v="0"/>
    <n v="76721"/>
  </r>
  <r>
    <s v="E"/>
    <x v="18"/>
    <s v="SAUK CENTRE"/>
    <s v="Reconstruct Access Road"/>
    <d v="2018-12-18T00:00:00"/>
    <n v="29475"/>
    <n v="1637.5"/>
    <n v="1637.5"/>
    <n v="32750"/>
  </r>
  <r>
    <s v="E"/>
    <x v="18"/>
    <s v="SAUK CENTRE"/>
    <s v="Reconstruct Access Road"/>
    <d v="2019-01-24T00:00:00"/>
    <n v="65091"/>
    <n v="3616.22"/>
    <n v="3617.19"/>
    <n v="72324.41"/>
  </r>
  <r>
    <s v="E"/>
    <x v="18"/>
    <s v="SAUK CENTRE"/>
    <s v="Reconstruct Access Road"/>
    <d v="2019-02-05T00:00:00"/>
    <n v="4140"/>
    <n v="230"/>
    <n v="230"/>
    <n v="4600"/>
  </r>
  <r>
    <s v="E"/>
    <x v="18"/>
    <s v="SAUK CENTRE"/>
    <s v="Reconstruct Access Road"/>
    <d v="2019-09-10T00:00:00"/>
    <n v="4752"/>
    <n v="276"/>
    <n v="276"/>
    <n v="5304"/>
  </r>
  <r>
    <s v="E"/>
    <x v="18"/>
    <s v="SAUK CENTRE"/>
    <s v="Reconstruct Access Road"/>
    <d v="2020-03-03T00:00:00"/>
    <n v="4612"/>
    <n v="244.2"/>
    <n v="243.72"/>
    <n v="5099.92"/>
  </r>
  <r>
    <s v="E"/>
    <x v="19"/>
    <s v="SOUTH ST PAUL"/>
    <s v="NATURAL GAS CONVERSION INSTALL"/>
    <d v="1947-01-24T00:00:00"/>
    <n v="0"/>
    <n v="4311"/>
    <n v="0"/>
    <n v="4311"/>
  </r>
  <r>
    <s v="E"/>
    <x v="19"/>
    <s v="SOUTH ST PAUL"/>
    <s v="PLUMBING AND HEATING"/>
    <d v="1947-05-02T00:00:00"/>
    <n v="0"/>
    <n v="2082"/>
    <n v="0"/>
    <n v="2082"/>
  </r>
  <r>
    <s v="E"/>
    <x v="19"/>
    <s v="SOUTH ST PAUL"/>
    <s v="GRADE/DRAIN/SEED/PAVE/FENCE"/>
    <d v="1953-05-19T00:00:00"/>
    <n v="52777.69"/>
    <n v="44777.68"/>
    <n v="8000"/>
    <n v="105555.37"/>
  </r>
  <r>
    <s v="E"/>
    <x v="19"/>
    <s v="SOUTH ST PAUL"/>
    <s v="RUNWAY LIGHTING"/>
    <d v="1954-10-13T00:00:00"/>
    <n v="0"/>
    <n v="7804.42"/>
    <n v="0"/>
    <n v="7804.42"/>
  </r>
  <r>
    <s v="E"/>
    <x v="19"/>
    <s v="SOUTH ST PAUL"/>
    <s v="SEAL COAT"/>
    <d v="1955-02-09T00:00:00"/>
    <n v="0"/>
    <n v="3347.32"/>
    <n v="1673.66"/>
    <n v="5020.9800000000005"/>
  </r>
  <r>
    <s v="E"/>
    <x v="19"/>
    <s v="SOUTH ST PAUL"/>
    <s v="SEAL COAT AND TAXI CONST"/>
    <d v="1961-03-20T00:00:00"/>
    <n v="0"/>
    <n v="11254.47"/>
    <n v="5627.24"/>
    <n v="16881.71"/>
  </r>
  <r>
    <s v="E"/>
    <x v="19"/>
    <s v="SOUTH ST PAUL"/>
    <s v="APRON SURF"/>
    <d v="1967-05-18T00:00:00"/>
    <n v="8284.6200000000008"/>
    <n v="5523.08"/>
    <n v="2761.54"/>
    <n v="16569.240000000002"/>
  </r>
  <r>
    <s v="E"/>
    <x v="19"/>
    <s v="SOUTH ST PAUL"/>
    <s v="BEACON INSTALLATION"/>
    <d v="1965-05-09T00:00:00"/>
    <n v="3455.65"/>
    <n v="2303.77"/>
    <n v="1151.8900000000001"/>
    <n v="6911.31"/>
  </r>
  <r>
    <s v="E"/>
    <x v="19"/>
    <s v="SOUTH ST PAUL"/>
    <s v="RWY EXTEN AND TAXI CONST"/>
    <d v="1967-06-13T00:00:00"/>
    <n v="21193.83"/>
    <n v="14129.22"/>
    <n v="7064.61"/>
    <n v="42387.66"/>
  </r>
  <r>
    <s v="E"/>
    <x v="19"/>
    <s v="SOUTH ST PAUL"/>
    <s v="BIT OVRLY AND SEWER EXTENSION"/>
    <d v="1969-09-11T00:00:00"/>
    <n v="28092.17"/>
    <n v="14372.93"/>
    <n v="15026.64"/>
    <n v="57491.74"/>
  </r>
  <r>
    <s v="E"/>
    <x v="19"/>
    <s v="SOUTH ST PAUL"/>
    <s v="FENCE/PARK LOT ROADS/BIT SURF"/>
    <d v="1971-02-12T00:00:00"/>
    <n v="0"/>
    <n v="14998.33"/>
    <n v="14998.34"/>
    <n v="29996.67"/>
  </r>
  <r>
    <s v="E"/>
    <x v="19"/>
    <s v="SOUTH ST PAUL"/>
    <s v="SEAL COAT"/>
    <d v="1971-10-13T00:00:00"/>
    <n v="0"/>
    <n v="11305.64"/>
    <n v="5652.82"/>
    <n v="16958.46"/>
  </r>
  <r>
    <s v="E"/>
    <x v="19"/>
    <s v="SOUTH ST PAUL"/>
    <s v="RADIO TOWER OBSTRUCTION"/>
    <d v="1973-10-11T00:00:00"/>
    <n v="0"/>
    <n v="3689.5"/>
    <n v="3689.5"/>
    <n v="7379"/>
  </r>
  <r>
    <s v="E"/>
    <x v="19"/>
    <s v="SOUTH ST PAUL"/>
    <s v="HANGAR SITE PREP &amp; DRAIN SYS"/>
    <d v="1974-10-15T00:00:00"/>
    <n v="0"/>
    <n v="29570"/>
    <n v="9507.16"/>
    <n v="39077.160000000003"/>
  </r>
  <r>
    <s v="E"/>
    <x v="19"/>
    <s v="SOUTH ST PAUL"/>
    <s v="WATERMAIN, WELL AND PUMPHOUSE"/>
    <d v="1977-04-29T00:00:00"/>
    <n v="98645.61"/>
    <n v="49322.8"/>
    <n v="49322.8"/>
    <n v="197291.21000000002"/>
  </r>
  <r>
    <s v="E"/>
    <x v="19"/>
    <s v="SOUTH ST PAUL"/>
    <s v="SEWER AND STREET"/>
    <d v="1975-12-30T00:00:00"/>
    <n v="62224.62"/>
    <n v="26935"/>
    <n v="35289.61"/>
    <n v="124449.23"/>
  </r>
  <r>
    <s v="E"/>
    <x v="19"/>
    <s v="SOUTH ST PAUL"/>
    <s v="PATCHING AND CRACK FILLING"/>
    <d v="1976-05-18T00:00:00"/>
    <n v="0"/>
    <n v="3318"/>
    <n v="1659"/>
    <n v="4977"/>
  </r>
  <r>
    <s v="E"/>
    <x v="19"/>
    <s v="SOUTH ST PAUL"/>
    <s v="BITUMINOUS OVERLAY"/>
    <d v="1976-10-19T00:00:00"/>
    <n v="0"/>
    <n v="40933.050000000003"/>
    <n v="20466.53"/>
    <n v="61399.58"/>
  </r>
  <r>
    <s v="E"/>
    <x v="19"/>
    <s v="SOUTH ST PAUL"/>
    <s v="HANGAR SITE PREPARATION"/>
    <d v="1978-11-20T00:00:00"/>
    <n v="0"/>
    <n v="12167.18"/>
    <n v="34819.4"/>
    <n v="46986.58"/>
  </r>
  <r>
    <s v="E"/>
    <x v="19"/>
    <s v="SOUTH ST PAUL"/>
    <s v="FENCING AND LAND"/>
    <d v="1990-07-09T00:00:00"/>
    <n v="77207.28"/>
    <n v="11705.29"/>
    <n v="13590.73"/>
    <n v="102503.3"/>
  </r>
  <r>
    <s v="E"/>
    <x v="19"/>
    <s v="SOUTH ST PAUL"/>
    <s v="AIRPORT SAFETY SIGNS"/>
    <d v="1984-03-09T00:00:00"/>
    <n v="0"/>
    <n v="1197.28"/>
    <n v="384"/>
    <n v="1581.28"/>
  </r>
  <r>
    <s v="E"/>
    <x v="19"/>
    <s v="SOUTH ST PAUL"/>
    <s v="AIRPORT DRAINAGE (STORM SEWER)"/>
    <d v="1982-11-30T00:00:00"/>
    <n v="0"/>
    <n v="4281.1899999999996"/>
    <n v="2140.59"/>
    <n v="6421.78"/>
  </r>
  <r>
    <s v="E"/>
    <x v="19"/>
    <s v="SOUTH ST PAUL"/>
    <s v="LAND ACQUISITION"/>
    <d v="1986-10-07T00:00:00"/>
    <n v="64876.36"/>
    <n v="15000"/>
    <n v="9588.08"/>
    <n v="89464.44"/>
  </r>
  <r>
    <s v="E"/>
    <x v="19"/>
    <s v="SOUTH ST PAUL"/>
    <s v="LAND ACQUISITION"/>
    <d v="1990-07-09T00:00:00"/>
    <n v="6416.36"/>
    <n v="11434"/>
    <n v="0"/>
    <n v="17850.36"/>
  </r>
  <r>
    <s v="E"/>
    <x v="19"/>
    <s v="SOUTH ST PAUL"/>
    <s v="PURCHASE HOUGH LOADER"/>
    <d v="1986-12-10T00:00:00"/>
    <n v="0"/>
    <n v="7996.49"/>
    <n v="3998.24"/>
    <n v="11994.73"/>
  </r>
  <r>
    <s v="E"/>
    <x v="19"/>
    <s v="SOUTH ST PAUL"/>
    <s v="AIRPORT LAYOUT PLAN &amp; ZONING"/>
    <d v="1987-04-03T00:00:00"/>
    <n v="0"/>
    <n v="11677.95"/>
    <n v="5838.98"/>
    <n v="17516.93"/>
  </r>
  <r>
    <s v="E"/>
    <x v="19"/>
    <s v="SOUTH ST PAUL"/>
    <s v="PLATTING MUNICIPAL AIRPORT"/>
    <d v="1989-05-23T00:00:00"/>
    <n v="0"/>
    <n v="9760.0300000000007"/>
    <n v="4880.01"/>
    <n v="14640.04"/>
  </r>
  <r>
    <s v="E"/>
    <x v="19"/>
    <s v="SOUTH ST PAUL"/>
    <s v="ROOF REPAIR HANGARS 6-7-8"/>
    <d v="1989-02-15T00:00:00"/>
    <n v="0"/>
    <n v="95007.13"/>
    <n v="47503.56"/>
    <n v="142510.69"/>
  </r>
  <r>
    <s v="E"/>
    <x v="19"/>
    <s v="SOUTH ST PAUL"/>
    <s v="LAND ACQ-CONST T/WS-INSTL PAPI"/>
    <d v="1988-10-25T00:00:00"/>
    <n v="229411.63"/>
    <n v="0"/>
    <n v="25490.18"/>
    <n v="254901.81"/>
  </r>
  <r>
    <s v="E"/>
    <x v="19"/>
    <s v="SOUTH ST PAUL"/>
    <s v="LAND ACQ-CONST T/WS-INSTL PAPI"/>
    <d v="1988-11-28T00:00:00"/>
    <n v="41034.36"/>
    <n v="0"/>
    <n v="4559.37"/>
    <n v="45593.73"/>
  </r>
  <r>
    <s v="E"/>
    <x v="19"/>
    <s v="SOUTH ST PAUL"/>
    <s v="LAND ACQ-CONST T/WS-INSTL PAPI"/>
    <d v="1988-12-29T00:00:00"/>
    <n v="23603.13"/>
    <n v="0"/>
    <n v="2622.57"/>
    <n v="26225.7"/>
  </r>
  <r>
    <s v="E"/>
    <x v="19"/>
    <s v="SOUTH ST PAUL"/>
    <s v="LAND ACQ-CONST T/WS-INSTL PAPI"/>
    <d v="1989-07-06T00:00:00"/>
    <n v="60969.3"/>
    <n v="0"/>
    <n v="6774.37"/>
    <n v="67743.67"/>
  </r>
  <r>
    <s v="E"/>
    <x v="19"/>
    <s v="SOUTH ST PAUL"/>
    <s v="LAND ACQ-CONST T/WS-INSTL PAPI"/>
    <d v="1990-03-09T00:00:00"/>
    <n v="16656.07"/>
    <n v="0"/>
    <n v="1850.67"/>
    <n v="18506.739999999998"/>
  </r>
  <r>
    <s v="E"/>
    <x v="19"/>
    <s v="SOUTH ST PAUL"/>
    <s v="LAND ACQ-CONST T/WS-INSTL PAPI"/>
    <d v="1992-10-01T00:00:00"/>
    <n v="13894.42"/>
    <n v="0"/>
    <n v="1543.83"/>
    <n v="15438.25"/>
  </r>
  <r>
    <s v="E"/>
    <x v="19"/>
    <s v="SOUTH ST PAUL"/>
    <s v="MEDIUM INTENSITY RW LIGHTS"/>
    <d v="1989-11-03T00:00:00"/>
    <n v="28141.13"/>
    <n v="0"/>
    <n v="3126.79"/>
    <n v="31267.920000000002"/>
  </r>
  <r>
    <s v="E"/>
    <x v="19"/>
    <s v="SOUTH ST PAUL"/>
    <s v="MEDIUM INTENSITY RW LIGHTS"/>
    <d v="1990-01-22T00:00:00"/>
    <n v="29224.45"/>
    <n v="0"/>
    <n v="3247.16"/>
    <n v="32471.61"/>
  </r>
  <r>
    <s v="E"/>
    <x v="19"/>
    <s v="SOUTH ST PAUL"/>
    <s v="MEDIUM INTENSITY RW LIGHTS"/>
    <d v="1990-03-09T00:00:00"/>
    <n v="19179.419999999998"/>
    <n v="0"/>
    <n v="2131.0500000000002"/>
    <n v="21310.469999999998"/>
  </r>
  <r>
    <s v="E"/>
    <x v="19"/>
    <s v="SOUTH ST PAUL"/>
    <s v="MEDIUM INTENSITY RW LIGHTS"/>
    <d v="1993-03-08T00:00:00"/>
    <n v="7359.53"/>
    <n v="0"/>
    <n v="817.73"/>
    <n v="8177.26"/>
  </r>
  <r>
    <s v="E"/>
    <x v="19"/>
    <s v="SOUTH ST PAUL"/>
    <s v="HANGARS 2,3,4 &amp; 5 REROOFING"/>
    <d v="1990-04-27T00:00:00"/>
    <n v="0"/>
    <n v="7156.47"/>
    <n v="3578.24"/>
    <n v="10734.71"/>
  </r>
  <r>
    <s v="E"/>
    <x v="19"/>
    <s v="SOUTH ST PAUL"/>
    <s v="HANGARS 2,3,4 &amp; 5 REROOFING"/>
    <d v="1990-08-28T00:00:00"/>
    <n v="0"/>
    <n v="46475.72"/>
    <n v="23237.86"/>
    <n v="69713.58"/>
  </r>
  <r>
    <s v="E"/>
    <x v="19"/>
    <s v="SOUTH ST PAUL"/>
    <s v="HANGARS 2,3,4 &amp; 5 REROOFING"/>
    <d v="1990-11-03T00:00:00"/>
    <n v="0"/>
    <n v="24428.55"/>
    <n v="12214.28"/>
    <n v="36642.83"/>
  </r>
  <r>
    <s v="E"/>
    <x v="19"/>
    <s v="SOUTH ST PAUL"/>
    <s v="HANGARS 2,3,4 &amp; 5 REROOFING"/>
    <d v="1995-10-24T00:00:00"/>
    <n v="0"/>
    <n v="8087.76"/>
    <n v="4043.87"/>
    <n v="12131.630000000001"/>
  </r>
  <r>
    <s v="E"/>
    <x v="19"/>
    <s v="SOUTH ST PAUL"/>
    <s v="HANGARS 2,3,4 &amp; 5 REROOFING"/>
    <d v="1995-12-15T00:00:00"/>
    <n v="0"/>
    <n v="11279.26"/>
    <n v="12766.66"/>
    <n v="24045.919999999998"/>
  </r>
  <r>
    <s v="E"/>
    <x v="19"/>
    <s v="SOUTH ST PAUL"/>
    <s v="HANGARS 2,3,4 &amp; 5 REROOFING"/>
    <d v="1995-12-15T00:00:00"/>
    <n v="0"/>
    <n v="3100"/>
    <n v="0"/>
    <n v="3100"/>
  </r>
  <r>
    <s v="E"/>
    <x v="19"/>
    <s v="SOUTH ST PAUL"/>
    <s v="HANGARS 2,3,4 &amp; 5 REROOFING"/>
    <d v="1995-12-15T00:00:00"/>
    <n v="0"/>
    <n v="11154.08"/>
    <n v="0"/>
    <n v="11154.08"/>
  </r>
  <r>
    <s v="E"/>
    <x v="19"/>
    <s v="SOUTH ST PAUL"/>
    <s v="RECONST.RY 16/34 &amp; TAXIWAY"/>
    <d v="1990-11-05T00:00:00"/>
    <n v="103634.28"/>
    <n v="0"/>
    <n v="11514.92"/>
    <n v="115149.2"/>
  </r>
  <r>
    <s v="E"/>
    <x v="19"/>
    <s v="SOUTH ST PAUL"/>
    <s v="RECONST.RY 16/34 &amp; TAXIWAY"/>
    <d v="1990-12-14T00:00:00"/>
    <n v="140648.67000000001"/>
    <n v="0"/>
    <n v="15627.63"/>
    <n v="156276.30000000002"/>
  </r>
  <r>
    <s v="E"/>
    <x v="19"/>
    <s v="SOUTH ST PAUL"/>
    <s v="RECONST.RY 16/34 &amp; TAXIWAY"/>
    <d v="1991-02-25T00:00:00"/>
    <n v="79715.87"/>
    <n v="0"/>
    <n v="8857.31"/>
    <n v="88573.18"/>
  </r>
  <r>
    <s v="E"/>
    <x v="19"/>
    <s v="SOUTH ST PAUL"/>
    <s v="RECONST.RY 16/34 &amp; TAXIWAY"/>
    <d v="1991-08-20T00:00:00"/>
    <n v="27604.17"/>
    <n v="0"/>
    <n v="3067.13"/>
    <n v="30671.3"/>
  </r>
  <r>
    <s v="E"/>
    <x v="19"/>
    <s v="SOUTH ST PAUL"/>
    <s v="RECONST.RY 16/34 &amp; TAXIWAY"/>
    <d v="1992-06-01T00:00:00"/>
    <n v="4880.92"/>
    <n v="0"/>
    <n v="542.33000000000004"/>
    <n v="5423.25"/>
  </r>
  <r>
    <s v="E"/>
    <x v="19"/>
    <s v="SOUTH ST PAUL"/>
    <s v="EQUIPMENT-SNOW BLOWER"/>
    <d v="1990-02-16T00:00:00"/>
    <n v="0"/>
    <n v="72843"/>
    <n v="36422"/>
    <n v="109265"/>
  </r>
  <r>
    <s v="E"/>
    <x v="19"/>
    <s v="SOUTH ST PAUL"/>
    <s v="FUELING FACILITY/TANK REMOVAL"/>
    <d v="1992-09-09T00:00:00"/>
    <n v="0"/>
    <n v="83559.58"/>
    <n v="41779.69"/>
    <n v="125339.27"/>
  </r>
  <r>
    <s v="E"/>
    <x v="19"/>
    <s v="SOUTH ST PAUL"/>
    <s v="FUELING FACILITY/TANK REMOVAL"/>
    <d v="1992-10-05T00:00:00"/>
    <n v="0"/>
    <n v="13584.48"/>
    <n v="6792.26"/>
    <n v="20376.739999999998"/>
  </r>
  <r>
    <s v="E"/>
    <x v="19"/>
    <s v="SOUTH ST PAUL"/>
    <s v="FUELING FACILITY/TANK REMOVAL"/>
    <d v="1993-02-01T00:00:00"/>
    <n v="0"/>
    <n v="12412.94"/>
    <n v="9215.2800000000007"/>
    <n v="21628.22"/>
  </r>
  <r>
    <s v="E"/>
    <x v="19"/>
    <s v="SOUTH ST PAUL"/>
    <s v="FUELING FACILITY/TANK REMOVAL"/>
    <d v="1993-02-01T00:00:00"/>
    <n v="0"/>
    <n v="6017.43"/>
    <n v="0"/>
    <n v="6017.43"/>
  </r>
  <r>
    <s v="E"/>
    <x v="19"/>
    <s v="SOUTH ST PAUL"/>
    <s v="APRON RECONST, TAXIWAY RESUR."/>
    <d v="1991-11-08T00:00:00"/>
    <n v="42418.61"/>
    <n v="0"/>
    <n v="4713.18"/>
    <n v="47131.79"/>
  </r>
  <r>
    <s v="E"/>
    <x v="19"/>
    <s v="SOUTH ST PAUL"/>
    <s v="APRON RECONST, TAXIWAY RESUR."/>
    <d v="1992-04-06T00:00:00"/>
    <n v="84461.59"/>
    <n v="0"/>
    <n v="9384.61"/>
    <n v="93846.2"/>
  </r>
  <r>
    <s v="E"/>
    <x v="19"/>
    <s v="SOUTH ST PAUL"/>
    <s v="APRON RECONST, TAXIWAY RESUR."/>
    <d v="1992-10-01T00:00:00"/>
    <n v="40478.129999999997"/>
    <n v="0"/>
    <n v="4497.59"/>
    <n v="44975.72"/>
  </r>
  <r>
    <s v="E"/>
    <x v="19"/>
    <s v="SOUTH ST PAUL"/>
    <s v="APRON RECONST, TAXIWAY RESUR."/>
    <d v="1993-04-01T00:00:00"/>
    <n v="3821.67"/>
    <n v="0"/>
    <n v="424.62"/>
    <n v="4246.29"/>
  </r>
  <r>
    <s v="E"/>
    <x v="19"/>
    <s v="SOUTH ST PAUL"/>
    <s v="APRON RECONST, TAXIWAY RESUR."/>
    <d v="1994-06-27T00:00:00"/>
    <n v="25677"/>
    <n v="0"/>
    <n v="9234.08"/>
    <n v="34911.08"/>
  </r>
  <r>
    <s v="E"/>
    <x v="19"/>
    <s v="SOUTH ST PAUL"/>
    <s v="ACCESS RD SURFACING, ETC."/>
    <d v="1992-11-16T00:00:00"/>
    <n v="56419.07"/>
    <n v="21913.78"/>
    <n v="17225.650000000001"/>
    <n v="95558.5"/>
  </r>
  <r>
    <s v="E"/>
    <x v="19"/>
    <s v="SOUTH ST PAUL"/>
    <s v="ACCESS RD SURFACING, ETC."/>
    <d v="1993-12-15T00:00:00"/>
    <n v="2977.46"/>
    <n v="0"/>
    <n v="330.82"/>
    <n v="3308.28"/>
  </r>
  <r>
    <s v="E"/>
    <x v="19"/>
    <s v="SOUTH ST PAUL"/>
    <s v="ACCESS RD SURFACING, ETC."/>
    <d v="1994-05-11T00:00:00"/>
    <n v="4908.6099999999997"/>
    <n v="1856.22"/>
    <n v="1636.05"/>
    <n v="8400.8799999999992"/>
  </r>
  <r>
    <s v="E"/>
    <x v="19"/>
    <s v="SOUTH ST PAUL"/>
    <s v="ACCESS RD SURFACING, ETC."/>
    <d v="1994-11-09T00:00:00"/>
    <n v="7091.06"/>
    <n v="0"/>
    <n v="2973.11"/>
    <n v="10064.17"/>
  </r>
  <r>
    <s v="E"/>
    <x v="19"/>
    <s v="SOUTH ST PAUL"/>
    <s v="STORM WATER POLLUTION PREV."/>
    <d v="1994-02-22T00:00:00"/>
    <n v="0"/>
    <n v="4456.1099999999997"/>
    <n v="2228.0500000000002"/>
    <n v="6684.16"/>
  </r>
  <r>
    <s v="E"/>
    <x v="19"/>
    <s v="SOUTH ST PAUL"/>
    <s v="CRACK ROUTING AND SEALING"/>
    <d v="1993-12-15T00:00:00"/>
    <n v="0"/>
    <n v="6885.67"/>
    <n v="3442.84"/>
    <n v="10328.51"/>
  </r>
  <r>
    <s v="E"/>
    <x v="19"/>
    <s v="SOUTH ST PAUL"/>
    <s v="CRACK ROUTING AND SEALING"/>
    <d v="1994-01-27T00:00:00"/>
    <n v="0"/>
    <n v="1796.33"/>
    <n v="2805.98"/>
    <n v="4602.3099999999995"/>
  </r>
  <r>
    <s v="E"/>
    <x v="19"/>
    <s v="SOUTH ST PAUL"/>
    <s v="CRACK ROUTING AND SEALING"/>
    <d v="1994-01-27T00:00:00"/>
    <n v="0"/>
    <n v="3815.62"/>
    <n v="0"/>
    <n v="3815.62"/>
  </r>
  <r>
    <s v="E"/>
    <x v="19"/>
    <s v="SOUTH ST PAUL"/>
    <s v="LIGHTED WINDCONE"/>
    <d v="1993-12-15T00:00:00"/>
    <n v="0"/>
    <n v="1554.03"/>
    <n v="777.02"/>
    <n v="2331.0500000000002"/>
  </r>
  <r>
    <s v="E"/>
    <x v="19"/>
    <s v="SOUTH ST PAUL"/>
    <s v="LIGHTED WINDCONE"/>
    <d v="1994-02-14T00:00:00"/>
    <n v="0"/>
    <n v="645.97"/>
    <n v="550.38"/>
    <n v="1196.3499999999999"/>
  </r>
  <r>
    <s v="E"/>
    <x v="19"/>
    <s v="SOUTH ST PAUL"/>
    <s v="LIGHTED WINDCONE"/>
    <d v="1994-02-14T00:00:00"/>
    <n v="0"/>
    <n v="454.79"/>
    <n v="0"/>
    <n v="454.79"/>
  </r>
  <r>
    <s v="E"/>
    <x v="19"/>
    <s v="SOUTH ST PAUL"/>
    <s v="UST REMOVAL AND RESTORATION"/>
    <d v="1995-12-15T00:00:00"/>
    <n v="0"/>
    <n v="1800"/>
    <n v="900"/>
    <n v="2700"/>
  </r>
  <r>
    <s v="E"/>
    <x v="19"/>
    <s v="SOUTH ST PAUL"/>
    <s v="UST REMOVAL AND RESTORATION"/>
    <d v="1996-03-07T00:00:00"/>
    <n v="0"/>
    <n v="2264.7600000000002"/>
    <n v="1704.27"/>
    <n v="3969.03"/>
  </r>
  <r>
    <s v="E"/>
    <x v="19"/>
    <s v="SOUTH ST PAUL"/>
    <s v="FRONT END LOADER &amp; 1 TON TRUCK"/>
    <d v="1995-04-17T00:00:00"/>
    <n v="0"/>
    <n v="107107.05"/>
    <n v="53553.53"/>
    <n v="160660.58000000002"/>
  </r>
  <r>
    <s v="E"/>
    <x v="19"/>
    <s v="SOUTH ST PAUL"/>
    <s v="FRONT END LOADER &amp; 1 TON TRUCK"/>
    <d v="1995-12-15T00:00:00"/>
    <n v="0"/>
    <n v="22832.89"/>
    <n v="11416.45"/>
    <n v="34249.339999999997"/>
  </r>
  <r>
    <s v="E"/>
    <x v="19"/>
    <s v="SOUTH ST PAUL"/>
    <s v="85HP TRACTOR WITH FLAIL MOWERS"/>
    <d v="1995-07-24T00:00:00"/>
    <n v="0"/>
    <n v="39192"/>
    <n v="19596"/>
    <n v="58788"/>
  </r>
  <r>
    <s v="E"/>
    <x v="19"/>
    <s v="SOUTH ST PAUL"/>
    <s v="LAND ACQUISITION"/>
    <d v="1997-08-14T00:00:00"/>
    <n v="33487"/>
    <n v="0"/>
    <n v="3721.19"/>
    <n v="37208.19"/>
  </r>
  <r>
    <s v="E"/>
    <x v="19"/>
    <s v="SOUTH ST PAUL"/>
    <s v="LAND ACQUISITION"/>
    <d v="1998-09-17T00:00:00"/>
    <n v="20013"/>
    <n v="0"/>
    <n v="2223.36"/>
    <n v="22236.36"/>
  </r>
  <r>
    <s v="E"/>
    <x v="19"/>
    <s v="SOUTH ST PAUL"/>
    <s v="LAWNMOWER"/>
    <d v="1997-09-24T00:00:00"/>
    <n v="0"/>
    <n v="7773.13"/>
    <n v="5182.09"/>
    <n v="12955.220000000001"/>
  </r>
  <r>
    <s v="E"/>
    <x v="19"/>
    <s v="SOUTH ST PAUL"/>
    <s v="ARRIVAL/DEPARTURE BUILDING"/>
    <d v="1998-04-15T00:00:00"/>
    <n v="0"/>
    <n v="171000"/>
    <n v="336480"/>
    <n v="507480"/>
  </r>
  <r>
    <s v="E"/>
    <x v="19"/>
    <s v="SOUTH ST PAUL"/>
    <s v="ARRIVAL/DEPARTURE BUILDING"/>
    <d v="1998-06-25T00:00:00"/>
    <n v="0"/>
    <n v="9000"/>
    <n v="165931.32999999999"/>
    <n v="174931.33"/>
  </r>
  <r>
    <s v="E"/>
    <x v="19"/>
    <s v="SOUTH ST PAUL"/>
    <s v="SWEEPER AND RADIO FOR JOHN DEERE 6400"/>
    <d v="1998-09-01T00:00:00"/>
    <n v="0"/>
    <n v="6133.12"/>
    <n v="4088.75"/>
    <n v="10221.869999999999"/>
  </r>
  <r>
    <s v="E"/>
    <x v="19"/>
    <s v="SOUTH ST PAUL"/>
    <s v="HANGAR #3 DOOR REPLACEMENT"/>
    <d v="1998-12-02T00:00:00"/>
    <n v="0"/>
    <n v="14000"/>
    <n v="15452.78"/>
    <n v="29452.78"/>
  </r>
  <r>
    <s v="E"/>
    <x v="19"/>
    <s v="SOUTH ST PAUL"/>
    <s v="MAINTENANCE EQUIPMENT BUILDING"/>
    <d v="1998-12-02T00:00:00"/>
    <n v="0"/>
    <n v="36000"/>
    <n v="24000"/>
    <n v="60000"/>
  </r>
  <r>
    <s v="E"/>
    <x v="19"/>
    <s v="SOUTH ST PAUL"/>
    <s v="TERMINAL BUILDING PARKING LOT"/>
    <d v="2001-01-10T00:00:00"/>
    <n v="0"/>
    <n v="23513.24"/>
    <n v="54864.23"/>
    <n v="78377.47"/>
  </r>
  <r>
    <s v="E"/>
    <x v="19"/>
    <s v="SOUTH ST PAUL"/>
    <s v="TERMINAL BUILDING PARKING LOT"/>
    <d v="2002-02-01T00:00:00"/>
    <n v="0"/>
    <n v="8486.76"/>
    <n v="27748.82"/>
    <n v="36235.58"/>
  </r>
  <r>
    <s v="E"/>
    <x v="19"/>
    <s v="SOUTH ST PAUL"/>
    <s v="2002 AIRPORT RECONSTRUCTION &amp; EXPANSION"/>
    <d v="2002-09-23T00:00:00"/>
    <n v="14135"/>
    <n v="28070.55"/>
    <n v="38569.14"/>
    <n v="80774.69"/>
  </r>
  <r>
    <s v="E"/>
    <x v="19"/>
    <s v="SOUTH ST PAUL"/>
    <s v="2002 AIRPORT RECONSTRUCTION &amp; EXPANSION"/>
    <d v="2002-11-20T00:00:00"/>
    <n v="69684"/>
    <n v="107763.39"/>
    <n v="134753.95000000001"/>
    <n v="312201.34000000003"/>
  </r>
  <r>
    <s v="E"/>
    <x v="19"/>
    <s v="SOUTH ST PAUL"/>
    <s v="2002 AIRPORT RECONSTRUCTION &amp; EXPANSION"/>
    <d v="2003-03-04T00:00:00"/>
    <n v="119707"/>
    <n v="89832.98"/>
    <n v="230677.27"/>
    <n v="440217.25"/>
  </r>
  <r>
    <s v="E"/>
    <x v="19"/>
    <s v="SOUTH ST PAUL"/>
    <s v="2002 AIRPORT RECONSTRUCTION &amp; EXPANSION"/>
    <d v="2003-06-26T00:00:00"/>
    <n v="20444"/>
    <n v="4256.59"/>
    <n v="12337.54"/>
    <n v="37038.130000000005"/>
  </r>
  <r>
    <s v="E"/>
    <x v="19"/>
    <s v="SOUTH ST PAUL"/>
    <s v="2002 AIRPORT RECONSTRUCTION &amp; EXPANSION"/>
    <d v="2003-11-12T00:00:00"/>
    <n v="14895"/>
    <n v="34080.22"/>
    <n v="39681.050000000003"/>
    <n v="88656.27"/>
  </r>
  <r>
    <s v="E"/>
    <x v="19"/>
    <s v="SOUTH ST PAUL"/>
    <s v="2002 AIRPORT RECONSTRUCTION &amp; EXPANSION"/>
    <d v="2004-03-10T00:00:00"/>
    <n v="10135"/>
    <n v="131980.65"/>
    <n v="120133.05"/>
    <n v="262248.7"/>
  </r>
  <r>
    <s v="E"/>
    <x v="19"/>
    <s v="SOUTH ST PAUL"/>
    <s v="2002 AIRPORT RECONSTRUCTION &amp; EXPANSION"/>
    <d v="2005-03-02T00:00:00"/>
    <n v="0"/>
    <n v="783.41"/>
    <n v="94123.69"/>
    <n v="94907.1"/>
  </r>
  <r>
    <s v="E"/>
    <x v="19"/>
    <s v="SOUTH ST PAUL"/>
    <s v="2002 AIRPORT RECONSTRUCTION &amp; EXPANSION"/>
    <d v="2005-03-02T00:00:00"/>
    <n v="1064"/>
    <n v="0"/>
    <n v="0"/>
    <n v="1064"/>
  </r>
  <r>
    <s v="E"/>
    <x v="19"/>
    <s v="SOUTH ST PAUL"/>
    <s v="2001 4WD DUMP TRUCK W/PLOW &amp; SANDER"/>
    <d v="2002-11-18T00:00:00"/>
    <n v="0"/>
    <n v="36159.19"/>
    <n v="24106.13"/>
    <n v="60265.320000000007"/>
  </r>
  <r>
    <s v="E"/>
    <x v="19"/>
    <s v="SOUTH ST PAUL"/>
    <s v="2003 NORTH BUILDING AREA IMPROVEMENTS"/>
    <d v="2003-12-18T00:00:00"/>
    <n v="13619"/>
    <n v="7468.7"/>
    <n v="6932.55"/>
    <n v="28020.25"/>
  </r>
  <r>
    <s v="E"/>
    <x v="19"/>
    <s v="SOUTH ST PAUL"/>
    <s v="2003 NORTH BUILDING AREA IMPROVEMENTS"/>
    <d v="2004-01-12T00:00:00"/>
    <n v="155083"/>
    <n v="34363.39"/>
    <n v="41705.760000000002"/>
    <n v="231152.15000000002"/>
  </r>
  <r>
    <s v="E"/>
    <x v="19"/>
    <s v="SOUTH ST PAUL"/>
    <s v="2003 NORTH BUILDING AREA IMPROVEMENTS"/>
    <d v="2004-05-14T00:00:00"/>
    <n v="32597"/>
    <n v="5908.22"/>
    <n v="7844.4"/>
    <n v="46349.62"/>
  </r>
  <r>
    <s v="E"/>
    <x v="19"/>
    <s v="SOUTH ST PAUL"/>
    <s v="2003 NORTH BUILDING AREA IMPROVEMENTS"/>
    <d v="2005-05-17T00:00:00"/>
    <n v="15340"/>
    <n v="7442.69"/>
    <n v="11014.3"/>
    <n v="33796.99"/>
  </r>
  <r>
    <s v="E"/>
    <x v="19"/>
    <s v="SOUTH ST PAUL"/>
    <s v="2003 NORTH BUILDING AREA IMPROVEMENTS"/>
    <d v="2005-08-24T00:00:00"/>
    <n v="3055"/>
    <n v="0"/>
    <n v="914.43"/>
    <n v="3969.43"/>
  </r>
  <r>
    <s v="E"/>
    <x v="19"/>
    <s v="SOUTH ST PAUL"/>
    <s v="20-UNIT T-HANGAR SITE PREPARATION"/>
    <d v="2005-11-07T00:00:00"/>
    <n v="236241"/>
    <n v="0"/>
    <n v="12434.23"/>
    <n v="248675.23"/>
  </r>
  <r>
    <s v="E"/>
    <x v="19"/>
    <s v="SOUTH ST PAUL"/>
    <s v="20-UNIT T-HANGAR SITE PREPARATION"/>
    <d v="2006-01-11T00:00:00"/>
    <n v="51881"/>
    <n v="0"/>
    <n v="2846.66"/>
    <n v="54727.66"/>
  </r>
  <r>
    <s v="E"/>
    <x v="19"/>
    <s v="SOUTH ST PAUL"/>
    <s v="20-UNIT T-HANGAR SITE PREPARATION"/>
    <d v="2007-06-27T00:00:00"/>
    <n v="10000"/>
    <n v="1028.3699999999999"/>
    <n v="1241.1099999999999"/>
    <n v="12269.48"/>
  </r>
  <r>
    <s v="E"/>
    <x v="19"/>
    <s v="SOUTH ST PAUL"/>
    <s v="20-UNIT T-HANGAR SITE PREPARATION"/>
    <d v="2007-06-27T00:00:00"/>
    <n v="44718"/>
    <n v="0"/>
    <n v="7086.17"/>
    <n v="51804.17"/>
  </r>
  <r>
    <s v="E"/>
    <x v="19"/>
    <s v="SOUTH ST PAUL"/>
    <s v="JOHN DEERE LAWN MOWER"/>
    <d v="2006-07-03T00:00:00"/>
    <n v="0"/>
    <n v="12944.4"/>
    <n v="5547.6"/>
    <n v="18492"/>
  </r>
  <r>
    <s v="E"/>
    <x v="19"/>
    <s v="SOUTH ST PAUL"/>
    <s v="WEST BUILDING AREA DEVELOPMENT"/>
    <d v="2006-11-28T00:00:00"/>
    <n v="349926"/>
    <n v="0"/>
    <n v="82813.740000000005"/>
    <n v="432739.74"/>
  </r>
  <r>
    <s v="E"/>
    <x v="19"/>
    <s v="SOUTH ST PAUL"/>
    <s v="WEST BUILDING AREA DEVELOPMENT"/>
    <d v="2006-12-06T00:00:00"/>
    <n v="469303"/>
    <n v="0"/>
    <n v="128179.35"/>
    <n v="597482.35"/>
  </r>
  <r>
    <s v="E"/>
    <x v="19"/>
    <s v="SOUTH ST PAUL"/>
    <s v="WEST BUILDING AREA DEVELOPMENT"/>
    <d v="2007-07-11T00:00:00"/>
    <n v="546514"/>
    <n v="0"/>
    <n v="64713.22"/>
    <n v="611227.22"/>
  </r>
  <r>
    <s v="E"/>
    <x v="19"/>
    <s v="SOUTH ST PAUL"/>
    <s v="WEST BUILDING AREA DEVELOPMENT"/>
    <d v="2007-12-03T00:00:00"/>
    <n v="70007"/>
    <n v="0"/>
    <n v="28344.81"/>
    <n v="98351.81"/>
  </r>
  <r>
    <s v="E"/>
    <x v="19"/>
    <s v="SOUTH ST PAUL"/>
    <s v="WEST BUILDING AREA DEVELOPMENT"/>
    <d v="2008-10-01T00:00:00"/>
    <n v="33676"/>
    <n v="0"/>
    <n v="4102.88"/>
    <n v="37778.879999999997"/>
  </r>
  <r>
    <s v="E"/>
    <x v="19"/>
    <s v="SOUTH ST PAUL"/>
    <s v="WEST BUILDING AREA DEVELOPMENT"/>
    <d v="2009-11-19T00:00:00"/>
    <n v="133467"/>
    <n v="0"/>
    <n v="8850.9"/>
    <n v="142317.9"/>
  </r>
  <r>
    <s v="E"/>
    <x v="19"/>
    <s v="SOUTH ST PAUL"/>
    <s v="WEST BUILDING AREA DEVELOPMENT"/>
    <d v="2010-08-19T00:00:00"/>
    <n v="152444"/>
    <n v="0"/>
    <n v="24433.98"/>
    <n v="176877.98"/>
  </r>
  <r>
    <s v="E"/>
    <x v="19"/>
    <s v="SOUTH ST PAUL"/>
    <s v="SNOW BLOWER ATTACHMENT"/>
    <d v="2008-07-02T00:00:00"/>
    <n v="0"/>
    <n v="77278.53"/>
    <n v="33119.370000000003"/>
    <n v="110397.9"/>
  </r>
  <r>
    <s v="E"/>
    <x v="19"/>
    <s v="SOUTH ST PAUL"/>
    <s v="AVIATION FUEL MANAGEMENT SYSTEM"/>
    <d v="2008-07-03T00:00:00"/>
    <n v="0"/>
    <n v="12087.5"/>
    <n v="12087.5"/>
    <n v="24175"/>
  </r>
  <r>
    <s v="E"/>
    <x v="19"/>
    <s v="SOUTH ST PAUL"/>
    <s v="2008 PAVEMENT REHABILITATION"/>
    <d v="2008-09-22T00:00:00"/>
    <n v="165435"/>
    <n v="108956.15"/>
    <n v="35260.78"/>
    <n v="309651.93000000005"/>
  </r>
  <r>
    <s v="E"/>
    <x v="19"/>
    <s v="SOUTH ST PAUL"/>
    <s v="2008 PAVEMENT REHABILITATION"/>
    <d v="2009-08-11T00:00:00"/>
    <n v="28560"/>
    <n v="7672.28"/>
    <n v="3136.91"/>
    <n v="39369.19"/>
  </r>
  <r>
    <s v="E"/>
    <x v="19"/>
    <s v="SOUTH ST PAUL"/>
    <s v="2008 PAVEMENT REHABILITATION"/>
    <d v="2010-04-08T00:00:00"/>
    <n v="18251"/>
    <n v="23925.78"/>
    <n v="6874.75"/>
    <n v="49051.53"/>
  </r>
  <r>
    <s v="E"/>
    <x v="19"/>
    <s v="SOUTH ST PAUL"/>
    <s v="2008 PAVEMENT REHABILITATION"/>
    <d v="2011-01-11T00:00:00"/>
    <n v="10000"/>
    <n v="0"/>
    <n v="0"/>
    <n v="10000"/>
  </r>
  <r>
    <s v="E"/>
    <x v="19"/>
    <s v="SOUTH ST PAUL"/>
    <s v="2008 PAVEMENT REHABILITATION"/>
    <d v="2011-03-02T00:00:00"/>
    <n v="11546"/>
    <n v="0"/>
    <n v="1002.47"/>
    <n v="12548.47"/>
  </r>
  <r>
    <s v="E"/>
    <x v="19"/>
    <s v="SOUTH ST PAUL"/>
    <s v="RWY 16 OBSTRUCTIONS - IDENTIFY/NEGOTIATE"/>
    <d v="2010-08-05T00:00:00"/>
    <n v="94249"/>
    <n v="0"/>
    <n v="4961.45"/>
    <n v="99210.45"/>
  </r>
  <r>
    <s v="E"/>
    <x v="19"/>
    <s v="SOUTH ST PAUL"/>
    <s v="RWY 16 OBSTRUCTIONS - IDENTIFY/NEGOTIATE"/>
    <d v="2011-11-17T00:00:00"/>
    <n v="1532"/>
    <n v="0"/>
    <n v="80.459999999999994"/>
    <n v="1612.46"/>
  </r>
  <r>
    <s v="E"/>
    <x v="19"/>
    <s v="SOUTH ST PAUL"/>
    <s v="RWY 16 OBSTRUCTIONS - IDENTIFY/NEGOTIATE"/>
    <d v="2012-12-26T00:00:00"/>
    <n v="823"/>
    <n v="0"/>
    <n v="42.77"/>
    <n v="865.77"/>
  </r>
  <r>
    <s v="E"/>
    <x v="19"/>
    <s v="SOUTH ST PAUL"/>
    <s v="RWY 16 OBSTRUCTIONS - IDENTIFY/NEGOTIATE"/>
    <d v="2013-09-19T00:00:00"/>
    <n v="1900"/>
    <n v="0"/>
    <n v="100"/>
    <n v="2000"/>
  </r>
  <r>
    <s v="E"/>
    <x v="19"/>
    <s v="SOUTH ST PAUL"/>
    <s v="2010 PAVEMENT REHABILITATION"/>
    <d v="2010-12-02T00:00:00"/>
    <n v="0"/>
    <n v="41580"/>
    <n v="17820"/>
    <n v="59400"/>
  </r>
  <r>
    <s v="E"/>
    <x v="19"/>
    <s v="SOUTH ST PAUL"/>
    <s v="LOADER - REPLACEMENT TIRES"/>
    <d v="2011-03-17T00:00:00"/>
    <n v="0"/>
    <n v="9319.42"/>
    <n v="4659.01"/>
    <n v="13978.43"/>
  </r>
  <r>
    <s v="E"/>
    <x v="19"/>
    <s v="SOUTH ST PAUL"/>
    <s v="2011 PAVEMENT REHABILITATION"/>
    <d v="2012-11-08T00:00:00"/>
    <n v="0"/>
    <n v="35925.980000000003"/>
    <n v="15396.86"/>
    <n v="51322.840000000004"/>
  </r>
  <r>
    <s v="E"/>
    <x v="19"/>
    <s v="SOUTH ST PAUL"/>
    <s v="2011 PAVEMENT REHABILITATION"/>
    <d v="2013-04-15T00:00:00"/>
    <n v="0"/>
    <n v="13074.02"/>
    <n v="12078.18"/>
    <n v="25152.2"/>
  </r>
  <r>
    <s v="E"/>
    <x v="19"/>
    <s v="SOUTH ST PAUL"/>
    <s v="2011 OBSTRUCTION REMOVAL"/>
    <d v="2012-05-18T00:00:00"/>
    <n v="17201"/>
    <n v="0"/>
    <n v="905.93"/>
    <n v="18106.93"/>
  </r>
  <r>
    <s v="E"/>
    <x v="19"/>
    <s v="SOUTH ST PAUL"/>
    <s v="2011 OBSTRUCTION REMOVAL"/>
    <d v="2013-09-05T00:00:00"/>
    <n v="36287"/>
    <n v="0"/>
    <n v="2223.0700000000002"/>
    <n v="38510.07"/>
  </r>
  <r>
    <s v="E"/>
    <x v="19"/>
    <s v="SOUTH ST PAUL"/>
    <s v="2011 OBSTRUCTION REMOVAL"/>
    <d v="2015-04-07T00:00:00"/>
    <n v="5439"/>
    <n v="0"/>
    <n v="0"/>
    <n v="5439"/>
  </r>
  <r>
    <s v="E"/>
    <x v="19"/>
    <s v="SOUTH ST PAUL"/>
    <s v="E.A. I &amp; II, MASTER PLAN and ALP UPDATE"/>
    <d v="2013-04-17T00:00:00"/>
    <n v="186580"/>
    <n v="0"/>
    <n v="20731.2"/>
    <n v="207311.2"/>
  </r>
  <r>
    <s v="E"/>
    <x v="19"/>
    <s v="SOUTH ST PAUL"/>
    <s v="E.A. I &amp; II, MASTER PLAN and ALP UPDATE"/>
    <d v="2013-07-29T00:00:00"/>
    <n v="79724"/>
    <n v="0"/>
    <n v="8858.6"/>
    <n v="88582.6"/>
  </r>
  <r>
    <s v="E"/>
    <x v="19"/>
    <s v="SOUTH ST PAUL"/>
    <s v="E.A. I &amp; II, MASTER PLAN and ALP UPDATE"/>
    <d v="2013-09-05T00:00:00"/>
    <n v="51566"/>
    <n v="0"/>
    <n v="5729.1"/>
    <n v="57295.1"/>
  </r>
  <r>
    <s v="E"/>
    <x v="19"/>
    <s v="SOUTH ST PAUL"/>
    <s v="E.A. I &amp; II, MASTER PLAN and ALP UPDATE"/>
    <d v="2013-12-03T00:00:00"/>
    <n v="45323"/>
    <n v="0"/>
    <n v="5036.1000000000004"/>
    <n v="50359.1"/>
  </r>
  <r>
    <s v="E"/>
    <x v="19"/>
    <s v="SOUTH ST PAUL"/>
    <s v="E.A. I &amp; II, MASTER PLAN and ALP UPDATE"/>
    <d v="2014-07-21T00:00:00"/>
    <n v="29803"/>
    <n v="0"/>
    <n v="3311.6"/>
    <n v="33114.6"/>
  </r>
  <r>
    <s v="E"/>
    <x v="19"/>
    <s v="SOUTH ST PAUL"/>
    <s v="E.A. I &amp; II, MASTER PLAN and ALP UPDATE"/>
    <d v="2014-08-18T00:00:00"/>
    <n v="14563"/>
    <n v="0"/>
    <n v="2811.5"/>
    <n v="17374.5"/>
  </r>
  <r>
    <s v="E"/>
    <x v="19"/>
    <s v="SOUTH ST PAUL"/>
    <s v="E.A. I &amp; II, MASTER PLAN and ALP UPDATE"/>
    <d v="2015-11-18T00:00:00"/>
    <n v="5200"/>
    <n v="0"/>
    <n v="0"/>
    <n v="5200"/>
  </r>
  <r>
    <s v="E"/>
    <x v="19"/>
    <s v="SOUTH ST PAUL"/>
    <s v="E.A. I &amp; II, MASTER PLAN and ALP UPDATE"/>
    <d v="2016-12-22T00:00:00"/>
    <n v="40085"/>
    <n v="0"/>
    <n v="3837.9"/>
    <n v="43922.9"/>
  </r>
  <r>
    <s v="E"/>
    <x v="19"/>
    <s v="SOUTH ST PAUL"/>
    <s v="Terminal Bldg &amp; Hangar-Roof Replacement"/>
    <d v="2013-05-03T00:00:00"/>
    <n v="0"/>
    <n v="15640"/>
    <n v="9560"/>
    <n v="25200"/>
  </r>
  <r>
    <s v="E"/>
    <x v="19"/>
    <s v="SOUTH ST PAUL"/>
    <s v="Reconstruct Airport Pavements"/>
    <d v="2014-12-03T00:00:00"/>
    <n v="713601"/>
    <n v="111123.54"/>
    <n v="57515.62"/>
    <n v="882240.16"/>
  </r>
  <r>
    <s v="E"/>
    <x v="19"/>
    <s v="SOUTH ST PAUL"/>
    <s v="Reconstruct Airport Pavements"/>
    <d v="2015-01-14T00:00:00"/>
    <n v="163750"/>
    <n v="22032.35"/>
    <n v="12391.25"/>
    <n v="198173.6"/>
  </r>
  <r>
    <s v="E"/>
    <x v="19"/>
    <s v="SOUTH ST PAUL"/>
    <s v="Reconstruct Airport Pavements"/>
    <d v="2015-05-27T00:00:00"/>
    <n v="219092"/>
    <n v="36558.85"/>
    <n v="87315.38"/>
    <n v="342966.23"/>
  </r>
  <r>
    <s v="E"/>
    <x v="19"/>
    <s v="SOUTH ST PAUL"/>
    <s v="Reconstruct Airport Pavements"/>
    <d v="2016-02-04T00:00:00"/>
    <n v="755024"/>
    <n v="103343.54"/>
    <n v="0"/>
    <n v="858367.54"/>
  </r>
  <r>
    <s v="E"/>
    <x v="19"/>
    <s v="SOUTH ST PAUL"/>
    <s v="Reconstruct Airport Pavements"/>
    <d v="2016-10-24T00:00:00"/>
    <n v="0"/>
    <n v="12961.72"/>
    <n v="0"/>
    <n v="12961.72"/>
  </r>
  <r>
    <s v="E"/>
    <x v="19"/>
    <s v="SOUTH ST PAUL"/>
    <s v="Reconstruct Airport Pavements"/>
    <d v="2017-02-09T00:00:00"/>
    <n v="205718"/>
    <n v="0"/>
    <n v="0"/>
    <n v="205718"/>
  </r>
  <r>
    <s v="E"/>
    <x v="19"/>
    <s v="SOUTH ST PAUL"/>
    <s v="Reconstruct Airport Pavements"/>
    <d v="2017-02-09T00:00:00"/>
    <n v="79561"/>
    <n v="0"/>
    <n v="0"/>
    <n v="79561"/>
  </r>
  <r>
    <s v="E"/>
    <x v="19"/>
    <s v="SOUTH ST PAUL"/>
    <s v="Reconstruct Airport Pavements"/>
    <d v="2017-03-07T00:00:00"/>
    <n v="0"/>
    <n v="21407.48"/>
    <n v="0"/>
    <n v="21407.48"/>
  </r>
  <r>
    <s v="E"/>
    <x v="19"/>
    <s v="SOUTH ST PAUL"/>
    <s v="Rehab Pavement/Entrance Rd/Replace Roofs"/>
    <d v="2013-12-01T00:00:00"/>
    <n v="0"/>
    <n v="91854.22"/>
    <n v="61786"/>
    <n v="153640.22"/>
  </r>
  <r>
    <s v="E"/>
    <x v="19"/>
    <s v="SOUTH ST PAUL"/>
    <s v="Snow Blast M8500HD Snow Blower Attachment"/>
    <d v="2015-01-06T00:00:00"/>
    <n v="0"/>
    <n v="87364.62"/>
    <n v="21841.15"/>
    <n v="109205.76999999999"/>
  </r>
  <r>
    <s v="E"/>
    <x v="19"/>
    <s v="SOUTH ST PAUL"/>
    <s v="Land Acquisition and Obstruction Removal"/>
    <d v="2016-03-14T00:00:00"/>
    <n v="755875"/>
    <n v="45063.76"/>
    <n v="46659.1"/>
    <n v="847597.86"/>
  </r>
  <r>
    <s v="E"/>
    <x v="19"/>
    <s v="SOUTH ST PAUL"/>
    <s v="Land Acquisition and Obstruction Removal"/>
    <d v="2017-02-23T00:00:00"/>
    <n v="92632"/>
    <n v="0"/>
    <n v="0"/>
    <n v="92632"/>
  </r>
  <r>
    <s v="E"/>
    <x v="19"/>
    <s v="SOUTH ST PAUL"/>
    <s v="Land Acquisition and Obstruction Removal"/>
    <d v="2017-02-23T00:00:00"/>
    <n v="83987"/>
    <n v="1595.34"/>
    <n v="0"/>
    <n v="85582.34"/>
  </r>
  <r>
    <s v="E"/>
    <x v="19"/>
    <s v="SOUTH ST PAUL"/>
    <s v="Tractor, Broom, and Mower"/>
    <d v="2015-12-02T00:00:00"/>
    <n v="0"/>
    <n v="96482.559999999998"/>
    <n v="23787.31"/>
    <n v="120269.87"/>
  </r>
  <r>
    <s v="E"/>
    <x v="19"/>
    <s v="SOUTH ST PAUL"/>
    <s v="Security Gate Updates"/>
    <d v="2015-12-02T00:00:00"/>
    <n v="0"/>
    <n v="10011.799999999999"/>
    <n v="2502.9499999999998"/>
    <n v="12514.75"/>
  </r>
  <r>
    <s v="E"/>
    <x v="19"/>
    <s v="SOUTH ST PAUL"/>
    <s v="Crack Sealing - North Hangar Area"/>
    <d v="2016-10-24T00:00:00"/>
    <n v="0"/>
    <n v="10307.790000000001"/>
    <n v="2576.94"/>
    <n v="12884.730000000001"/>
  </r>
  <r>
    <s v="E"/>
    <x v="19"/>
    <s v="SOUTH ST PAUL"/>
    <s v="SRE - Loader, Plow, and Pusher"/>
    <d v="2018-03-06T00:00:00"/>
    <n v="197340"/>
    <n v="11181.5"/>
    <n v="11181.5"/>
    <n v="219703"/>
  </r>
  <r>
    <s v="E"/>
    <x v="19"/>
    <s v="SOUTH ST PAUL"/>
    <s v="SRE - Loader, Plow, and Pusher"/>
    <d v="2018-08-22T00:00:00"/>
    <n v="20127"/>
    <n v="900"/>
    <n v="900"/>
    <n v="21927"/>
  </r>
  <r>
    <s v="E"/>
    <x v="19"/>
    <s v="SOUTH ST PAUL"/>
    <s v="Airport Drainage Improvements; Triggering Events Master Plan Study"/>
    <d v="2019-02-22T00:00:00"/>
    <n v="144603"/>
    <n v="8033.55"/>
    <n v="8034.42"/>
    <n v="160670.97"/>
  </r>
  <r>
    <s v="E"/>
    <x v="19"/>
    <s v="SOUTH ST PAUL"/>
    <s v="Airport Drainage Improvements; Triggering Events Master Plan Study"/>
    <d v="2019-05-17T00:00:00"/>
    <n v="42570"/>
    <n v="2365"/>
    <n v="2365"/>
    <n v="47300"/>
  </r>
  <r>
    <s v="E"/>
    <x v="19"/>
    <s v="SOUTH ST PAUL"/>
    <s v="Airport Drainage Improvements; Triggering Events Master Plan Study"/>
    <d v="2019-10-15T00:00:00"/>
    <n v="19918"/>
    <n v="1106.57"/>
    <n v="1106.77"/>
    <n v="22131.34"/>
  </r>
  <r>
    <s v="E"/>
    <x v="19"/>
    <s v="SOUTH ST PAUL"/>
    <s v="Rehabilitate Runway 16/34 - Design Only"/>
    <d v="2020-01-10T00:00:00"/>
    <n v="12420"/>
    <n v="690"/>
    <n v="690"/>
    <n v="13800"/>
  </r>
  <r>
    <s v="E"/>
    <x v="19"/>
    <s v="SOUTH ST PAUL"/>
    <s v="Rehabilitate Runway 16/34 - Design Only"/>
    <d v="2020-03-18T00:00:00"/>
    <n v="46296"/>
    <n v="2572"/>
    <n v="2572"/>
    <n v="51440"/>
  </r>
  <r>
    <s v="E"/>
    <x v="19"/>
    <s v="SOUTH ST PAUL"/>
    <s v="Rehabilitate Runway 16/34 - Design Only"/>
    <d v="2020-08-20T00:00:00"/>
    <n v="18288"/>
    <n v="1016"/>
    <n v="1016"/>
    <n v="20320"/>
  </r>
  <r>
    <s v="E"/>
    <x v="19"/>
    <s v="SOUTH ST PAUL"/>
    <s v="Pavement Crack Sealing - South and West Hangar Areas"/>
    <d v="2019-12-12T00:00:00"/>
    <n v="0"/>
    <n v="54119.06"/>
    <n v="23193.88"/>
    <n v="77312.94"/>
  </r>
  <r>
    <s v="E"/>
    <x v="19"/>
    <s v="SOUTH ST PAUL"/>
    <s v="CARES ACT AMENDMENT FOR SOUTH ST PAUL"/>
    <d v="2021-02-11T00:00:00"/>
    <n v="69000"/>
    <n v="0"/>
    <n v="0"/>
    <n v="69000"/>
  </r>
  <r>
    <s v="E"/>
    <x v="19"/>
    <s v="SOUTH ST PAUL"/>
    <s v="LAND"/>
    <d v="1953-05-19T00:00:00"/>
    <n v="13183.92"/>
    <n v="13067.5"/>
    <n v="116.43"/>
    <n v="26367.85"/>
  </r>
  <r>
    <s v="E"/>
    <x v="19"/>
    <s v="SOUTH ST PAUL"/>
    <s v="LAND ACQUISITION"/>
    <d v="1965-09-02T00:00:00"/>
    <n v="13907.95"/>
    <n v="0"/>
    <n v="13907.95"/>
    <n v="27815.9"/>
  </r>
  <r>
    <s v="E"/>
    <x v="19"/>
    <s v="SOUTH ST PAUL"/>
    <s v="LAND"/>
    <d v="1967-05-16T00:00:00"/>
    <n v="12928.38"/>
    <n v="0"/>
    <n v="0"/>
    <n v="12928.38"/>
  </r>
  <r>
    <s v="E"/>
    <x v="19"/>
    <s v="SOUTH ST PAUL"/>
    <s v="LAND"/>
    <d v="1967-05-16T00:00:00"/>
    <n v="1580.87"/>
    <n v="0"/>
    <n v="0"/>
    <n v="1580.87"/>
  </r>
  <r>
    <s v="E"/>
    <x v="19"/>
    <s v="SOUTH ST PAUL"/>
    <s v="LOCALIZER"/>
    <d v="2002-09-01T00:00:00"/>
    <n v="0"/>
    <n v="250000"/>
    <n v="0"/>
    <n v="250000"/>
  </r>
  <r>
    <s v="E"/>
    <x v="20"/>
    <s v="ST. CLOUD"/>
    <s v="---- ST. CLOUD AIRPORT ----"/>
    <d v="1948-02-17T00:00:00"/>
    <n v="0"/>
    <n v="55000"/>
    <n v="4768.8"/>
    <n v="59768.800000000003"/>
  </r>
  <r>
    <s v="E"/>
    <x v="20"/>
    <s v="ST. CLOUD"/>
    <s v="GRAD-BASE-SEED-DRAIN-FENCE-LIG"/>
    <d v="1951-08-16T00:00:00"/>
    <n v="39454.550000000003"/>
    <n v="34609.21"/>
    <n v="5043"/>
    <n v="79106.760000000009"/>
  </r>
  <r>
    <s v="E"/>
    <x v="20"/>
    <s v="ST. CLOUD"/>
    <s v="OBS. LIGHT ON H MARKER"/>
    <d v="1949-10-11T00:00:00"/>
    <n v="0"/>
    <n v="189"/>
    <n v="0"/>
    <n v="189"/>
  </r>
  <r>
    <s v="E"/>
    <x v="20"/>
    <s v="ST. CLOUD"/>
    <s v="SEAL COAT"/>
    <d v="1955-04-02T00:00:00"/>
    <n v="3120.02"/>
    <n v="3134.47"/>
    <n v="0"/>
    <n v="6254.49"/>
  </r>
  <r>
    <s v="E"/>
    <x v="20"/>
    <s v="ST. CLOUD"/>
    <s v="SEAL COAT"/>
    <d v="1959-11-25T00:00:00"/>
    <n v="0"/>
    <n v="4689.7700000000004"/>
    <n v="2344.88"/>
    <n v="7034.6500000000005"/>
  </r>
  <r>
    <s v="E"/>
    <x v="20"/>
    <s v="ST. CLOUD"/>
    <s v="CONST LIGHT NW-SE RUNWAY"/>
    <d v="1972-09-26T00:00:00"/>
    <n v="321117.06"/>
    <n v="302639.2"/>
    <n v="307746.21999999997"/>
    <n v="931502.48"/>
  </r>
  <r>
    <s v="E"/>
    <x v="20"/>
    <s v="ST. CLOUD"/>
    <s v="ADM BUILDING"/>
    <d v="1970-11-04T00:00:00"/>
    <n v="0"/>
    <n v="72000"/>
    <n v="82198.080000000002"/>
    <n v="154198.08000000002"/>
  </r>
  <r>
    <s v="E"/>
    <x v="20"/>
    <s v="ST. CLOUD"/>
    <s v="SITE PREP HANGAR"/>
    <d v="1975-12-04T00:00:00"/>
    <n v="0"/>
    <n v="2047.39"/>
    <n v="5225.76"/>
    <n v="7273.1500000000005"/>
  </r>
  <r>
    <s v="E"/>
    <x v="20"/>
    <s v="ST. CLOUD"/>
    <s v="SEAL COAT"/>
    <d v="1974-11-07T00:00:00"/>
    <n v="0"/>
    <n v="33206.879999999997"/>
    <n v="16603.45"/>
    <n v="49810.33"/>
  </r>
  <r>
    <s v="E"/>
    <x v="20"/>
    <s v="ST. CLOUD"/>
    <s v="TERMINAL BUILDING EXPANSION - PHASE 2"/>
    <d v="2009-09-15T00:00:00"/>
    <n v="1208394"/>
    <n v="0"/>
    <n v="66231.27"/>
    <n v="1274625.27"/>
  </r>
  <r>
    <s v="E"/>
    <x v="20"/>
    <s v="ST. CLOUD"/>
    <s v="TERMINAL BUILDING EXPANSION - PHASE 2"/>
    <d v="2011-05-23T00:00:00"/>
    <n v="50000"/>
    <n v="0"/>
    <n v="0"/>
    <n v="50000"/>
  </r>
  <r>
    <s v="E"/>
    <x v="20"/>
    <s v="ST. CLOUD"/>
    <s v="2009 CRACK SEAL"/>
    <d v="2009-09-29T00:00:00"/>
    <n v="0"/>
    <n v="17149.86"/>
    <n v="7349.94"/>
    <n v="24499.8"/>
  </r>
  <r>
    <s v="E"/>
    <x v="20"/>
    <s v="ST. CLOUD"/>
    <s v="2010 CRACK SEAL"/>
    <d v="2010-09-29T00:00:00"/>
    <n v="0"/>
    <n v="17149.86"/>
    <n v="7349.94"/>
    <n v="24499.8"/>
  </r>
  <r>
    <s v="E"/>
    <x v="20"/>
    <s v="ST. CLOUD"/>
    <s v="SLURRY SEAL"/>
    <d v="2010-09-30T00:00:00"/>
    <n v="0"/>
    <n v="43924.65"/>
    <n v="18824.849999999999"/>
    <n v="62749.5"/>
  </r>
  <r>
    <s v="E"/>
    <x v="20"/>
    <s v="ST. CLOUD"/>
    <s v="SLURRY SEAL"/>
    <d v="2011-01-06T00:00:00"/>
    <n v="0"/>
    <n v="3178"/>
    <n v="1362"/>
    <n v="4540"/>
  </r>
  <r>
    <s v="E"/>
    <x v="20"/>
    <s v="ST. CLOUD"/>
    <s v="ACQUIRE 6 PARCELS [2006 ST Bonding]"/>
    <d v="2011-10-24T00:00:00"/>
    <n v="0"/>
    <n v="2000000"/>
    <n v="14575.85"/>
    <n v="2014575.85"/>
  </r>
  <r>
    <s v="E"/>
    <x v="20"/>
    <s v="ST. CLOUD"/>
    <s v="2011 CRACK SEAL"/>
    <d v="2011-08-08T00:00:00"/>
    <n v="0"/>
    <n v="17149.099999999999"/>
    <n v="7349.62"/>
    <n v="24498.719999999998"/>
  </r>
  <r>
    <s v="E"/>
    <x v="20"/>
    <s v="ST. CLOUD"/>
    <s v="ELECTRICAL TRANSFORMER FOR RWY 31 MALSR"/>
    <d v="2011-09-16T00:00:00"/>
    <n v="0"/>
    <n v="3344.54"/>
    <n v="1433.36"/>
    <n v="4777.8999999999996"/>
  </r>
  <r>
    <s v="E"/>
    <x v="20"/>
    <s v="ST. CLOUD"/>
    <s v="ELECTRICAL TRANSFORMER FOR RWY 31 MALSR"/>
    <d v="2011-11-22T00:00:00"/>
    <n v="0"/>
    <n v="134.46"/>
    <n v="203.31"/>
    <n v="337.77"/>
  </r>
  <r>
    <s v="E"/>
    <x v="20"/>
    <s v="ST. CLOUD"/>
    <s v="MASTER PLAN UPDATE, RWY GUARD LGTS &amp; SRE"/>
    <d v="2011-12-21T00:00:00"/>
    <n v="41430"/>
    <n v="0"/>
    <n v="2181.5"/>
    <n v="43611.5"/>
  </r>
  <r>
    <s v="E"/>
    <x v="20"/>
    <s v="ST. CLOUD"/>
    <s v="MASTER PLAN UPDATE, RWY GUARD LGTS &amp; SRE"/>
    <d v="2012-02-27T00:00:00"/>
    <n v="40238"/>
    <n v="0"/>
    <n v="2116.85"/>
    <n v="42354.85"/>
  </r>
  <r>
    <s v="E"/>
    <x v="20"/>
    <s v="ST. CLOUD"/>
    <s v="MASTER PLAN UPDATE, RWY GUARD LGTS &amp; SRE"/>
    <d v="2012-03-27T00:00:00"/>
    <n v="200730"/>
    <n v="0"/>
    <n v="10564.74"/>
    <n v="211294.74"/>
  </r>
  <r>
    <s v="E"/>
    <x v="20"/>
    <s v="ST. CLOUD"/>
    <s v="MASTER PLAN UPDATE, RWY GUARD LGTS &amp; SRE"/>
    <d v="2012-04-30T00:00:00"/>
    <n v="32147"/>
    <n v="0"/>
    <n v="1692.78"/>
    <n v="33839.78"/>
  </r>
  <r>
    <s v="E"/>
    <x v="20"/>
    <s v="ST. CLOUD"/>
    <s v="MASTER PLAN UPDATE, RWY GUARD LGTS &amp; SRE"/>
    <d v="2012-06-29T00:00:00"/>
    <n v="62189"/>
    <n v="0"/>
    <n v="3272.76"/>
    <n v="65461.760000000002"/>
  </r>
  <r>
    <s v="E"/>
    <x v="20"/>
    <s v="ST. CLOUD"/>
    <s v="MASTER PLAN UPDATE, RWY GUARD LGTS &amp; SRE"/>
    <d v="2012-08-27T00:00:00"/>
    <n v="55224"/>
    <n v="0"/>
    <n v="2906.72"/>
    <n v="58130.720000000001"/>
  </r>
  <r>
    <s v="E"/>
    <x v="20"/>
    <s v="ST. CLOUD"/>
    <s v="MASTER PLAN UPDATE, RWY GUARD LGTS &amp; SRE"/>
    <d v="2012-12-14T00:00:00"/>
    <n v="44392"/>
    <n v="0"/>
    <n v="3939.62"/>
    <n v="48331.62"/>
  </r>
  <r>
    <s v="E"/>
    <x v="20"/>
    <s v="ST. CLOUD"/>
    <s v="MASTER PLAN UPDATE, RWY GUARD LGTS &amp; SRE"/>
    <d v="2014-08-08T00:00:00"/>
    <n v="48672"/>
    <n v="0"/>
    <n v="958.48"/>
    <n v="49630.48"/>
  </r>
  <r>
    <s v="E"/>
    <x v="20"/>
    <s v="ST. CLOUD"/>
    <s v="GENERAL AVIATION BUILDING REMODEL"/>
    <d v="2012-06-14T00:00:00"/>
    <n v="0"/>
    <n v="85367.13"/>
    <n v="42671.18"/>
    <n v="128038.31"/>
  </r>
  <r>
    <s v="E"/>
    <x v="20"/>
    <s v="ST. CLOUD"/>
    <s v="GENERAL AVIATION BUILDING REMODEL"/>
    <d v="2012-06-21T00:00:00"/>
    <n v="0"/>
    <n v="4710"/>
    <n v="2281.23"/>
    <n v="6991.23"/>
  </r>
  <r>
    <s v="E"/>
    <x v="20"/>
    <s v="ST. CLOUD"/>
    <s v="GENERAL AVIATION BUILDING REMODEL"/>
    <d v="2012-08-24T00:00:00"/>
    <n v="0"/>
    <n v="25.93"/>
    <n v="600.9"/>
    <n v="626.82999999999993"/>
  </r>
  <r>
    <s v="E"/>
    <x v="20"/>
    <s v="ST. CLOUD"/>
    <s v="GENERAL AVIATION BUILDING REMODEL"/>
    <d v="2012-08-24T00:00:00"/>
    <n v="0"/>
    <n v="1376.17"/>
    <n v="0"/>
    <n v="1376.17"/>
  </r>
  <r>
    <s v="E"/>
    <x v="20"/>
    <s v="ST. CLOUD"/>
    <s v="2012 CRACK SEAL"/>
    <d v="2012-08-31T00:00:00"/>
    <n v="0"/>
    <n v="17149.71"/>
    <n v="7349.87"/>
    <n v="24499.579999999998"/>
  </r>
  <r>
    <s v="E"/>
    <x v="20"/>
    <s v="ST. CLOUD"/>
    <s v="VASI-4 &amp; GENERATOR"/>
    <d v="1977-05-06T00:00:00"/>
    <n v="51352.9"/>
    <n v="10270.58"/>
    <n v="6847.06"/>
    <n v="68470.540000000008"/>
  </r>
  <r>
    <s v="E"/>
    <x v="20"/>
    <s v="ST. CLOUD"/>
    <s v="Rwy Grd Lghts, M.P., Rwy 5/23-Dgn, &amp; WHA"/>
    <d v="2012-12-14T00:00:00"/>
    <n v="316070"/>
    <n v="0"/>
    <n v="35120.03"/>
    <n v="351190.03"/>
  </r>
  <r>
    <s v="E"/>
    <x v="20"/>
    <s v="ST. CLOUD"/>
    <s v="Rwy Grd Lghts, M.P., Rwy 5/23-Dgn, &amp; WHA"/>
    <d v="2013-01-17T00:00:00"/>
    <n v="8100"/>
    <n v="0"/>
    <n v="900"/>
    <n v="9000"/>
  </r>
  <r>
    <s v="E"/>
    <x v="20"/>
    <s v="ST. CLOUD"/>
    <s v="Rwy Grd Lghts, M.P., Rwy 5/23-Dgn, &amp; WHA"/>
    <d v="2013-01-25T00:00:00"/>
    <n v="36340"/>
    <n v="0"/>
    <n v="4037.04"/>
    <n v="40377.040000000001"/>
  </r>
  <r>
    <s v="E"/>
    <x v="20"/>
    <s v="ST. CLOUD"/>
    <s v="Rwy Grd Lghts, M.P., Rwy 5/23-Dgn, &amp; WHA"/>
    <d v="2013-02-12T00:00:00"/>
    <n v="1655"/>
    <n v="0"/>
    <n v="184.1"/>
    <n v="1839.1"/>
  </r>
  <r>
    <s v="E"/>
    <x v="20"/>
    <s v="ST. CLOUD"/>
    <s v="Rwy Grd Lghts, M.P., Rwy 5/23-Dgn, &amp; WHA"/>
    <d v="2013-03-11T00:00:00"/>
    <n v="33590"/>
    <n v="0"/>
    <n v="3732.12"/>
    <n v="37322.120000000003"/>
  </r>
  <r>
    <s v="E"/>
    <x v="20"/>
    <s v="ST. CLOUD"/>
    <s v="Rwy Grd Lghts, M.P., Rwy 5/23-Dgn, &amp; WHA"/>
    <d v="2013-04-01T00:00:00"/>
    <n v="38811"/>
    <n v="0"/>
    <n v="4312.72"/>
    <n v="43123.72"/>
  </r>
  <r>
    <s v="E"/>
    <x v="20"/>
    <s v="ST. CLOUD"/>
    <s v="Rwy Grd Lghts, M.P., Rwy 5/23-Dgn, &amp; WHA"/>
    <d v="2013-04-12T00:00:00"/>
    <n v="32381"/>
    <n v="0"/>
    <n v="3597.9"/>
    <n v="35978.9"/>
  </r>
  <r>
    <s v="E"/>
    <x v="20"/>
    <s v="ST. CLOUD"/>
    <s v="Rwy Grd Lghts, M.P., Rwy 5/23-Dgn, &amp; WHA"/>
    <d v="2013-06-11T00:00:00"/>
    <n v="753"/>
    <n v="0"/>
    <n v="83.86"/>
    <n v="836.86"/>
  </r>
  <r>
    <s v="E"/>
    <x v="20"/>
    <s v="ST. CLOUD"/>
    <s v="Rwy Grd Lghts, M.P., Rwy 5/23-Dgn, &amp; WHA"/>
    <d v="2013-07-16T00:00:00"/>
    <n v="7488"/>
    <n v="0"/>
    <n v="832.26"/>
    <n v="8320.26"/>
  </r>
  <r>
    <s v="E"/>
    <x v="20"/>
    <s v="ST. CLOUD"/>
    <s v="Rwy Grd Lghts, M.P., Rwy 5/23-Dgn, &amp; WHA"/>
    <d v="2013-07-29T00:00:00"/>
    <n v="26474"/>
    <n v="0"/>
    <n v="2941.3"/>
    <n v="29415.3"/>
  </r>
  <r>
    <s v="E"/>
    <x v="20"/>
    <s v="ST. CLOUD"/>
    <s v="Rwy Grd Lghts, M.P., Rwy 5/23-Dgn, &amp; WHA"/>
    <d v="2013-09-05T00:00:00"/>
    <n v="22592"/>
    <n v="0"/>
    <n v="2509.6999999999998"/>
    <n v="25101.7"/>
  </r>
  <r>
    <s v="E"/>
    <x v="20"/>
    <s v="ST. CLOUD"/>
    <s v="Rwy Grd Lghts, M.P., Rwy 5/23-Dgn, &amp; WHA"/>
    <d v="2013-09-05T00:00:00"/>
    <n v="10108"/>
    <n v="0"/>
    <n v="1123.9100000000001"/>
    <n v="11231.91"/>
  </r>
  <r>
    <s v="E"/>
    <x v="20"/>
    <s v="ST. CLOUD"/>
    <s v="Rwy Grd Lghts, M.P., Rwy 5/23-Dgn, &amp; WHA"/>
    <d v="2013-10-31T00:00:00"/>
    <n v="51806"/>
    <n v="0"/>
    <n v="5756.13"/>
    <n v="57562.13"/>
  </r>
  <r>
    <s v="E"/>
    <x v="20"/>
    <s v="ST. CLOUD"/>
    <s v="Rwy Grd Lghts, M.P., Rwy 5/23-Dgn, &amp; WHA"/>
    <d v="2013-12-23T00:00:00"/>
    <n v="12870"/>
    <n v="0"/>
    <n v="1430.97"/>
    <n v="14300.97"/>
  </r>
  <r>
    <s v="E"/>
    <x v="20"/>
    <s v="ST. CLOUD"/>
    <s v="Rwy Grd Lghts, M.P., Rwy 5/23-Dgn, &amp; WHA"/>
    <d v="2014-03-13T00:00:00"/>
    <n v="5922"/>
    <n v="0"/>
    <n v="657.93"/>
    <n v="6579.93"/>
  </r>
  <r>
    <s v="E"/>
    <x v="20"/>
    <s v="ST. CLOUD"/>
    <s v="Rwy Grd Lghts, M.P., Rwy 5/23-Dgn, &amp; WHA"/>
    <d v="2014-04-01T00:00:00"/>
    <n v="4292"/>
    <n v="0"/>
    <n v="476.74"/>
    <n v="4768.74"/>
  </r>
  <r>
    <s v="E"/>
    <x v="20"/>
    <s v="ST. CLOUD"/>
    <s v="Rwy Grd Lghts, M.P., Rwy 5/23-Dgn, &amp; WHA"/>
    <d v="2015-01-23T00:00:00"/>
    <n v="3969"/>
    <n v="0"/>
    <n v="5217.38"/>
    <n v="9186.380000000001"/>
  </r>
  <r>
    <s v="E"/>
    <x v="20"/>
    <s v="ST. CLOUD"/>
    <s v="Rwy Grd Lghts, M.P., Rwy 5/23-Dgn, &amp; WHA"/>
    <d v="2017-02-09T00:00:00"/>
    <n v="65089"/>
    <n v="0"/>
    <n v="2455.08"/>
    <n v="67544.08"/>
  </r>
  <r>
    <s v="E"/>
    <x v="20"/>
    <s v="ST. CLOUD"/>
    <s v="ENVIRONMENTAL ASSESSMENT FOR AIR SERVICE"/>
    <d v="2012-12-11T00:00:00"/>
    <n v="0"/>
    <n v="36563.300000000003"/>
    <n v="15669.98"/>
    <n v="52233.279999999999"/>
  </r>
  <r>
    <s v="E"/>
    <x v="20"/>
    <s v="ST. CLOUD"/>
    <s v="ENVIRONMENTAL ASSESSMENT FOR AIR SERVICE"/>
    <d v="2013-01-18T00:00:00"/>
    <n v="0"/>
    <n v="4301.5600000000004"/>
    <n v="1843.53"/>
    <n v="6145.09"/>
  </r>
  <r>
    <s v="E"/>
    <x v="20"/>
    <s v="ST. CLOUD"/>
    <s v="ENVIRONMENTAL ASSESSMENT FOR AIR SERVICE"/>
    <d v="2013-02-15T00:00:00"/>
    <n v="0"/>
    <n v="2150.7800000000002"/>
    <n v="921.77"/>
    <n v="3072.55"/>
  </r>
  <r>
    <s v="E"/>
    <x v="20"/>
    <s v="ST. CLOUD"/>
    <s v="2013 CRACK REPAIR"/>
    <d v="2013-09-19T00:00:00"/>
    <n v="0"/>
    <n v="17150"/>
    <n v="7350"/>
    <n v="24500"/>
  </r>
  <r>
    <s v="E"/>
    <x v="20"/>
    <s v="ST. CLOUD"/>
    <s v="FBO HANGAR"/>
    <d v="2013-08-21T00:00:00"/>
    <n v="0"/>
    <n v="51452.24"/>
    <n v="51452.22"/>
    <n v="102904.45999999999"/>
  </r>
  <r>
    <s v="E"/>
    <x v="20"/>
    <s v="ST. CLOUD"/>
    <s v="FBO HANGAR"/>
    <d v="2013-11-05T00:00:00"/>
    <n v="0"/>
    <n v="2619.29"/>
    <n v="2619.2800000000002"/>
    <n v="5238.57"/>
  </r>
  <r>
    <s v="E"/>
    <x v="20"/>
    <s v="ST. CLOUD"/>
    <s v="FBO HANGAR"/>
    <d v="2014-01-03T00:00:00"/>
    <n v="0"/>
    <n v="228861.12"/>
    <n v="228861.08"/>
    <n v="457722.19999999995"/>
  </r>
  <r>
    <s v="E"/>
    <x v="20"/>
    <s v="ST. CLOUD"/>
    <s v="FBO HANGAR"/>
    <d v="2014-03-10T00:00:00"/>
    <n v="0"/>
    <n v="4191.38"/>
    <n v="4191.37"/>
    <n v="8382.75"/>
  </r>
  <r>
    <s v="E"/>
    <x v="20"/>
    <s v="ST. CLOUD"/>
    <s v="FBO HANGAR"/>
    <d v="2014-10-29T00:00:00"/>
    <n v="0"/>
    <n v="265508.32"/>
    <n v="265508.40999999997"/>
    <n v="531016.73"/>
  </r>
  <r>
    <s v="E"/>
    <x v="20"/>
    <s v="ST. CLOUD"/>
    <s v="FBO HANGAR"/>
    <d v="2015-01-28T00:00:00"/>
    <n v="0"/>
    <n v="118975.96"/>
    <n v="187801.84"/>
    <n v="306777.8"/>
  </r>
  <r>
    <s v="E"/>
    <x v="20"/>
    <s v="ST. CLOUD"/>
    <s v="FBO HANGAR"/>
    <d v="2015-03-17T00:00:00"/>
    <n v="0"/>
    <n v="68825.89"/>
    <n v="0"/>
    <n v="68825.89"/>
  </r>
  <r>
    <s v="E"/>
    <x v="20"/>
    <s v="ST. CLOUD"/>
    <s v="FBO HANGAR"/>
    <d v="2016-02-16T00:00:00"/>
    <n v="0"/>
    <n v="78457.320000000007"/>
    <n v="78457.320000000007"/>
    <n v="156914.64000000001"/>
  </r>
  <r>
    <s v="E"/>
    <x v="20"/>
    <s v="ST. CLOUD"/>
    <s v="rnwy 5/23 reconstr./Design rnwy ext/SRE"/>
    <d v="2014-01-28T00:00:00"/>
    <n v="8100"/>
    <n v="0"/>
    <n v="900"/>
    <n v="9000"/>
  </r>
  <r>
    <s v="E"/>
    <x v="20"/>
    <s v="ST. CLOUD"/>
    <s v="rnwy 5/23 reconstr./Design rnwy ext/SRE"/>
    <d v="2014-04-15T00:00:00"/>
    <n v="110213"/>
    <n v="0"/>
    <n v="12246.46"/>
    <n v="122459.45999999999"/>
  </r>
  <r>
    <s v="E"/>
    <x v="20"/>
    <s v="ST. CLOUD"/>
    <s v="rnwy 5/23 reconstr./Design rnwy ext/SRE"/>
    <d v="2015-01-23T00:00:00"/>
    <n v="951172"/>
    <n v="0"/>
    <n v="134253.89000000001"/>
    <n v="1085425.8900000001"/>
  </r>
  <r>
    <s v="E"/>
    <x v="20"/>
    <s v="ST. CLOUD"/>
    <s v="rnwy 5/23 reconstr./Design rnwy ext/SRE"/>
    <d v="2015-05-27T00:00:00"/>
    <n v="60618"/>
    <n v="0"/>
    <n v="0"/>
    <n v="60618"/>
  </r>
  <r>
    <s v="E"/>
    <x v="20"/>
    <s v="ST. CLOUD"/>
    <s v="rnwy 5/23 reconstr./Design rnwy ext/SRE"/>
    <d v="2016-02-24T00:00:00"/>
    <n v="63836"/>
    <n v="0"/>
    <n v="0"/>
    <n v="63836"/>
  </r>
  <r>
    <s v="E"/>
    <x v="20"/>
    <s v="ST. CLOUD"/>
    <s v="rnwy 5/23 reconstr./Design rnwy ext/SRE"/>
    <d v="2016-05-23T00:00:00"/>
    <n v="68594"/>
    <n v="0"/>
    <n v="0"/>
    <n v="68594"/>
  </r>
  <r>
    <s v="E"/>
    <x v="20"/>
    <s v="ST. CLOUD"/>
    <s v="Security Systm Upgrades/5 gates included"/>
    <d v="2013-08-21T00:00:00"/>
    <n v="0"/>
    <n v="122880.42"/>
    <n v="52663.040000000001"/>
    <n v="175543.46"/>
  </r>
  <r>
    <s v="E"/>
    <x v="20"/>
    <s v="ST. CLOUD"/>
    <s v="Operations Vehicle and  Runway FME"/>
    <d v="2014-02-19T00:00:00"/>
    <n v="0"/>
    <n v="25974.47"/>
    <n v="12987.23"/>
    <n v="38961.699999999997"/>
  </r>
  <r>
    <s v="E"/>
    <x v="20"/>
    <s v="ST. CLOUD"/>
    <s v="Operations Vehicle and  Runway FME"/>
    <d v="2014-04-11T00:00:00"/>
    <n v="0"/>
    <n v="2858.73"/>
    <n v="1429.37"/>
    <n v="4288.1000000000004"/>
  </r>
  <r>
    <s v="E"/>
    <x v="20"/>
    <s v="ST. CLOUD"/>
    <s v="Runway De-icer and Storage Tank"/>
    <d v="2014-03-11T00:00:00"/>
    <n v="0"/>
    <n v="40144.67"/>
    <n v="20072.330000000002"/>
    <n v="60217"/>
  </r>
  <r>
    <s v="E"/>
    <x v="20"/>
    <s v="ST. CLOUD"/>
    <s v="Acquire SRE and Conduct EA for Parking Lot Expansion"/>
    <d v="2015-06-18T00:00:00"/>
    <n v="644375"/>
    <n v="35798.67"/>
    <n v="35799.65"/>
    <n v="715973.32000000007"/>
  </r>
  <r>
    <s v="E"/>
    <x v="20"/>
    <s v="ST. CLOUD"/>
    <s v="Acquire SRE and Conduct EA for Parking Lot Expansion"/>
    <d v="2015-07-21T00:00:00"/>
    <n v="35749"/>
    <n v="2291.0700000000002"/>
    <n v="2291.42"/>
    <n v="40331.49"/>
  </r>
  <r>
    <s v="E"/>
    <x v="20"/>
    <s v="ST. CLOUD"/>
    <s v="Acquire SRE and Conduct EA for Parking Lot Expansion"/>
    <d v="2017-01-09T00:00:00"/>
    <n v="72184"/>
    <n v="3705.24"/>
    <n v="3705.53"/>
    <n v="79594.77"/>
  </r>
  <r>
    <s v="E"/>
    <x v="20"/>
    <s v="ST. CLOUD"/>
    <s v="Pavement Crack Sealing"/>
    <d v="2015-01-14T00:00:00"/>
    <n v="0"/>
    <n v="19600.560000000001"/>
    <n v="4900.1400000000003"/>
    <n v="24500.7"/>
  </r>
  <r>
    <s v="E"/>
    <x v="20"/>
    <s v="ST. CLOUD"/>
    <s v="MAINT. EQUIP."/>
    <d v="1976-05-19T00:00:00"/>
    <n v="0"/>
    <n v="11670.67"/>
    <n v="5835.33"/>
    <n v="17506"/>
  </r>
  <r>
    <s v="E"/>
    <x v="20"/>
    <s v="ST. CLOUD"/>
    <s v="Construct Runway 31 Extension"/>
    <d v="2016-04-21T00:00:00"/>
    <n v="12796"/>
    <n v="1980.68"/>
    <n v="711.59"/>
    <n v="15488.27"/>
  </r>
  <r>
    <s v="E"/>
    <x v="20"/>
    <s v="ST. CLOUD"/>
    <s v="Construct Runway 31 Extension"/>
    <d v="2016-07-12T00:00:00"/>
    <n v="390676"/>
    <n v="48662.75"/>
    <n v="21703.9"/>
    <n v="461042.65"/>
  </r>
  <r>
    <s v="E"/>
    <x v="20"/>
    <s v="ST. CLOUD"/>
    <s v="Construct Runway 31 Extension"/>
    <d v="2016-08-08T00:00:00"/>
    <n v="912606"/>
    <n v="119344.24"/>
    <n v="50700.67"/>
    <n v="1082650.9099999999"/>
  </r>
  <r>
    <s v="E"/>
    <x v="20"/>
    <s v="ST. CLOUD"/>
    <s v="Construct Runway 31 Extension"/>
    <d v="2016-09-20T00:00:00"/>
    <n v="1195025"/>
    <n v="279439.61"/>
    <n v="66389.16"/>
    <n v="1540853.7699999998"/>
  </r>
  <r>
    <s v="E"/>
    <x v="20"/>
    <s v="ST. CLOUD"/>
    <s v="Construct Runway 31 Extension"/>
    <d v="2016-10-27T00:00:00"/>
    <n v="508282"/>
    <n v="33841.410000000003"/>
    <n v="28238.27"/>
    <n v="570361.68000000005"/>
  </r>
  <r>
    <s v="E"/>
    <x v="20"/>
    <s v="ST. CLOUD"/>
    <s v="Construct Runway 31 Extension"/>
    <d v="2017-02-09T00:00:00"/>
    <n v="28943"/>
    <n v="6444.56"/>
    <n v="2312.6799999999998"/>
    <n v="37700.239999999998"/>
  </r>
  <r>
    <s v="E"/>
    <x v="20"/>
    <s v="ST. CLOUD"/>
    <s v="Construct Runway 31 Extension"/>
    <d v="2017-03-24T00:00:00"/>
    <n v="0"/>
    <n v="34347.75"/>
    <n v="10480.75"/>
    <n v="44828.5"/>
  </r>
  <r>
    <s v="E"/>
    <x v="20"/>
    <s v="ST. CLOUD"/>
    <s v="Construct Runway 31 Extension"/>
    <d v="2017-07-13T00:00:00"/>
    <n v="201324"/>
    <n v="0"/>
    <n v="0"/>
    <n v="201324"/>
  </r>
  <r>
    <s v="E"/>
    <x v="20"/>
    <s v="ST. CLOUD"/>
    <s v="Crack Sealing Pavement - CY2015"/>
    <d v="2015-12-02T00:00:00"/>
    <n v="0"/>
    <n v="19980"/>
    <n v="4995"/>
    <n v="24975"/>
  </r>
  <r>
    <s v="E"/>
    <x v="20"/>
    <s v="ST. CLOUD"/>
    <s v="Rehabilitate T-Hangar Area Taxilanes (design); conduct EA for Hangar Area Expansion."/>
    <d v="2017-02-09T00:00:00"/>
    <n v="54321"/>
    <n v="17851.29"/>
    <n v="11458.4"/>
    <n v="83630.69"/>
  </r>
  <r>
    <s v="E"/>
    <x v="20"/>
    <s v="ST. CLOUD"/>
    <s v="Rehabilitate T-Hangar Area Taxilanes (design); conduct EA for Hangar Area Expansion."/>
    <d v="2017-04-10T00:00:00"/>
    <n v="39438"/>
    <n v="18229.810000000001"/>
    <n v="11316.2"/>
    <n v="68984.009999999995"/>
  </r>
  <r>
    <s v="E"/>
    <x v="20"/>
    <s v="ST. CLOUD"/>
    <s v="Rehabilitate T-Hangar Area Taxilanes (design); conduct EA for Hangar Area Expansion."/>
    <d v="2017-07-24T00:00:00"/>
    <n v="60137"/>
    <n v="30102.87"/>
    <n v="18567.169999999998"/>
    <n v="108807.03999999999"/>
  </r>
  <r>
    <s v="E"/>
    <x v="20"/>
    <s v="ST. CLOUD"/>
    <s v="Rehabilitate T-Hangar Area Taxilanes (design); conduct EA for Hangar Area Expansion."/>
    <d v="2017-11-08T00:00:00"/>
    <n v="21709"/>
    <n v="21699.03"/>
    <n v="13331.23"/>
    <n v="56739.259999999995"/>
  </r>
  <r>
    <s v="E"/>
    <x v="20"/>
    <s v="ST. CLOUD"/>
    <s v="Rehabilitate T-Hangar Area Taxilanes (design); conduct EA for Hangar Area Expansion."/>
    <d v="2018-11-20T00:00:00"/>
    <n v="12550"/>
    <n v="0"/>
    <n v="0"/>
    <n v="12550"/>
  </r>
  <r>
    <s v="E"/>
    <x v="20"/>
    <s v="ST. CLOUD"/>
    <s v="  T-Hangar Taxilane Rehabilitation; Taxiway Reconfiguration; Obstruction Removal; Design of Hangar Area Expansion"/>
    <d v="2018-01-16T00:00:00"/>
    <n v="577398"/>
    <n v="353963.66"/>
    <n v="255612.14"/>
    <n v="1186973.7999999998"/>
  </r>
  <r>
    <s v="E"/>
    <x v="20"/>
    <s v="ST. CLOUD"/>
    <s v="  T-Hangar Taxilane Rehabilitation; Taxiway Reconfiguration; Obstruction Removal; Design of Hangar Area Expansion"/>
    <d v="2018-03-23T00:00:00"/>
    <n v="79132"/>
    <n v="13264.21"/>
    <n v="15966.71"/>
    <n v="108362.91999999998"/>
  </r>
  <r>
    <s v="E"/>
    <x v="20"/>
    <s v="ST. CLOUD"/>
    <s v="  T-Hangar Taxilane Rehabilitation; Taxiway Reconfiguration; Obstruction Removal; Design of Hangar Area Expansion"/>
    <d v="2018-05-02T00:00:00"/>
    <n v="69699"/>
    <n v="1400.48"/>
    <n v="8502.2199999999993"/>
    <n v="79601.7"/>
  </r>
  <r>
    <s v="E"/>
    <x v="20"/>
    <s v="ST. CLOUD"/>
    <s v="  T-Hangar Taxilane Rehabilitation; Taxiway Reconfiguration; Obstruction Removal; Design of Hangar Area Expansion"/>
    <d v="2018-08-22T00:00:00"/>
    <n v="173948"/>
    <n v="12604.39"/>
    <n v="26144.7"/>
    <n v="212697.09000000003"/>
  </r>
  <r>
    <s v="E"/>
    <x v="20"/>
    <s v="ST. CLOUD"/>
    <s v="  T-Hangar Taxilane Rehabilitation; Taxiway Reconfiguration; Obstruction Removal; Design of Hangar Area Expansion"/>
    <d v="2018-11-08T00:00:00"/>
    <n v="182102"/>
    <n v="106039.26"/>
    <n v="13660.56"/>
    <n v="301801.82"/>
  </r>
  <r>
    <s v="E"/>
    <x v="20"/>
    <s v="ST. CLOUD"/>
    <s v="  T-Hangar Taxilane Rehabilitation; Taxiway Reconfiguration; Obstruction Removal; Design of Hangar Area Expansion"/>
    <d v="2019-02-05T00:00:00"/>
    <n v="40124"/>
    <n v="0"/>
    <n v="0"/>
    <n v="40124"/>
  </r>
  <r>
    <s v="E"/>
    <x v="20"/>
    <s v="ST. CLOUD"/>
    <s v="  T-Hangar Taxilane Rehabilitation; Taxiway Reconfiguration; Obstruction Removal; Design of Hangar Area Expansion"/>
    <d v="2019-09-11T00:00:00"/>
    <n v="4586"/>
    <n v="0"/>
    <n v="0"/>
    <n v="4586"/>
  </r>
  <r>
    <s v="E"/>
    <x v="20"/>
    <s v="ST. CLOUD"/>
    <s v="  T-Hangar Taxilane Rehabilitation; Taxiway Reconfiguration; Obstruction Removal; Design of Hangar Area Expansion"/>
    <d v="2020-03-03T00:00:00"/>
    <n v="47613"/>
    <n v="0"/>
    <n v="0"/>
    <n v="47613"/>
  </r>
  <r>
    <s v="E"/>
    <x v="20"/>
    <s v="ST. CLOUD"/>
    <s v="  T-Hangar Taxilane Rehabilitation; Taxiway Reconfiguration; Obstruction Removal; Design of Hangar Area Expansion"/>
    <d v="2020-06-04T00:00:00"/>
    <n v="82947"/>
    <n v="0"/>
    <n v="0"/>
    <n v="82947"/>
  </r>
  <r>
    <s v="E"/>
    <x v="20"/>
    <s v="ST. CLOUD"/>
    <s v="  T-Hangar Taxilane Rehabilitation; Taxiway Reconfiguration; Obstruction Removal; Design of Hangar Area Expansion"/>
    <d v="2020-10-19T00:00:00"/>
    <n v="48908"/>
    <n v="0"/>
    <n v="0"/>
    <n v="48908"/>
  </r>
  <r>
    <s v="E"/>
    <x v="20"/>
    <s v="ST. CLOUD"/>
    <s v="Annual Pavement Crack Sealing"/>
    <d v="2017-12-29T00:00:00"/>
    <n v="0"/>
    <n v="19599.939999999999"/>
    <n v="4899.9799999999996"/>
    <n v="24499.919999999998"/>
  </r>
  <r>
    <s v="E"/>
    <x v="20"/>
    <s v="ST. CLOUD"/>
    <s v="St Cloud Air Transportation Optimization Planning Study"/>
    <d v="2018-08-01T00:00:00"/>
    <n v="0"/>
    <n v="125875"/>
    <n v="0"/>
    <n v="125875"/>
  </r>
  <r>
    <s v="E"/>
    <x v="20"/>
    <s v="ST. CLOUD"/>
    <s v="St Cloud Air Transportation Optimization Planning Study"/>
    <d v="2018-11-02T00:00:00"/>
    <n v="0"/>
    <n v="29687.5"/>
    <n v="0"/>
    <n v="29687.5"/>
  </r>
  <r>
    <s v="E"/>
    <x v="20"/>
    <s v="ST. CLOUD"/>
    <s v="St Cloud Air Transportation Optimization Planning Study"/>
    <d v="2019-01-31T00:00:00"/>
    <n v="0"/>
    <n v="43937.5"/>
    <n v="0"/>
    <n v="43937.5"/>
  </r>
  <r>
    <s v="E"/>
    <x v="20"/>
    <s v="ST. CLOUD"/>
    <s v="St Cloud Air Transportation Optimization Planning Study"/>
    <d v="2019-03-21T00:00:00"/>
    <n v="0"/>
    <n v="26125"/>
    <n v="0"/>
    <n v="26125"/>
  </r>
  <r>
    <s v="E"/>
    <x v="20"/>
    <s v="ST. CLOUD"/>
    <s v="St Cloud Air Transportation Optimization Planning Study"/>
    <d v="2019-03-21T00:00:00"/>
    <n v="0"/>
    <n v="0"/>
    <n v="11875"/>
    <n v="11875"/>
  </r>
  <r>
    <s v="E"/>
    <x v="20"/>
    <s v="ST. CLOUD"/>
    <s v="St Cloud Air Transportation Optimization Planning Study"/>
    <d v="2019-06-27T00:00:00"/>
    <n v="0"/>
    <n v="11875"/>
    <n v="625"/>
    <n v="12500"/>
  </r>
  <r>
    <s v="E"/>
    <x v="20"/>
    <s v="ST. CLOUD"/>
    <s v="North Building Area Site Expansion"/>
    <d v="1899-12-30T00:00:00"/>
    <n v="103763"/>
    <n v="0"/>
    <n v="0"/>
    <n v="103763"/>
  </r>
  <r>
    <s v="E"/>
    <x v="20"/>
    <s v="ST. CLOUD"/>
    <s v="North Building Area Site Expansion"/>
    <d v="2019-02-05T00:00:00"/>
    <n v="1001300"/>
    <n v="55627.81"/>
    <n v="55628.32"/>
    <n v="1112556.1300000001"/>
  </r>
  <r>
    <s v="E"/>
    <x v="20"/>
    <s v="ST. CLOUD"/>
    <s v="North Building Area Site Expansion"/>
    <d v="2019-02-22T00:00:00"/>
    <n v="7409"/>
    <n v="411.6"/>
    <n v="411.48"/>
    <n v="8232.08"/>
  </r>
  <r>
    <s v="E"/>
    <x v="20"/>
    <s v="ST. CLOUD"/>
    <s v="North Building Area Site Expansion"/>
    <d v="2019-09-11T00:00:00"/>
    <n v="109251"/>
    <n v="11834.18"/>
    <n v="11835.3"/>
    <n v="132920.47999999998"/>
  </r>
  <r>
    <s v="E"/>
    <x v="20"/>
    <s v="ST. CLOUD"/>
    <s v="2018 Crack Seal"/>
    <d v="2018-10-03T00:00:00"/>
    <n v="0"/>
    <n v="17130.400000000001"/>
    <n v="7341.6"/>
    <n v="24472"/>
  </r>
  <r>
    <s v="E"/>
    <x v="20"/>
    <s v="ST. CLOUD"/>
    <s v="Construction of North Hangar Area Taxiway"/>
    <d v="1899-12-30T00:00:00"/>
    <n v="55978"/>
    <n v="1136.5"/>
    <n v="1136.5"/>
    <n v="58251"/>
  </r>
  <r>
    <s v="E"/>
    <x v="20"/>
    <s v="ST. CLOUD"/>
    <s v="Construction of North Hangar Area Taxiway"/>
    <d v="2019-12-12T00:00:00"/>
    <n v="994068"/>
    <n v="55226.05"/>
    <n v="55227.08"/>
    <n v="1104521.1300000001"/>
  </r>
  <r>
    <s v="E"/>
    <x v="20"/>
    <s v="ST. CLOUD"/>
    <s v="Construction of North Hangar Area Taxiway"/>
    <d v="2020-03-03T00:00:00"/>
    <n v="223412"/>
    <n v="14385.24"/>
    <n v="14386.35"/>
    <n v="252183.59"/>
  </r>
  <r>
    <s v="E"/>
    <x v="20"/>
    <s v="ST. CLOUD"/>
    <s v="Annual Crack Sealing"/>
    <d v="1899-12-30T00:00:00"/>
    <n v="0"/>
    <n v="9765"/>
    <n v="4185"/>
    <n v="13950"/>
  </r>
  <r>
    <s v="E"/>
    <x v="20"/>
    <s v="ST. CLOUD"/>
    <s v="MAINT. EQUIP."/>
    <d v="1976-11-30T00:00:00"/>
    <n v="0"/>
    <n v="11041.33"/>
    <n v="5520.67"/>
    <n v="16562"/>
  </r>
  <r>
    <s v="E"/>
    <x v="20"/>
    <s v="ST. CLOUD"/>
    <s v="Improve/Modify/Rehabilitate Contract Tower, Reconstruct Perimeter Fencing not Required by 49 CFR 1542, Acquire Aircraft Rescue &amp; Fire Fighting Safety Equipment."/>
    <d v="1899-12-30T00:00:00"/>
    <n v="117550"/>
    <n v="0"/>
    <n v="0"/>
    <n v="117550"/>
  </r>
  <r>
    <s v="E"/>
    <x v="20"/>
    <s v="ST. CLOUD"/>
    <s v="Improve/Modify/Rehabilitate Contract Tower, Reconstruct Perimeter Fencing not Required by 49 CFR 1542, Acquire Aircraft Rescue &amp; Fire Fighting Safety Equipment."/>
    <d v="2020-08-26T00:00:00"/>
    <n v="34197"/>
    <n v="0"/>
    <n v="0"/>
    <n v="34197"/>
  </r>
  <r>
    <s v="E"/>
    <x v="20"/>
    <s v="ST. CLOUD"/>
    <s v="MAINT. EQUIP."/>
    <d v="1976-11-30T00:00:00"/>
    <n v="0"/>
    <n v="5127.33"/>
    <n v="2563.67"/>
    <n v="7691"/>
  </r>
  <r>
    <s v="E"/>
    <x v="20"/>
    <s v="ST. CLOUD"/>
    <s v="HANGAR SITE PAVING"/>
    <d v="1977-09-07T00:00:00"/>
    <n v="0"/>
    <n v="9074.44"/>
    <n v="9074.44"/>
    <n v="18148.88"/>
  </r>
  <r>
    <s v="E"/>
    <x v="20"/>
    <s v="ST. CLOUD"/>
    <s v="MAINT. EQUIP. SNOW PLOW(BLADE)"/>
    <d v="1979-10-17T00:00:00"/>
    <n v="0"/>
    <n v="2790"/>
    <n v="1395"/>
    <n v="4185"/>
  </r>
  <r>
    <s v="E"/>
    <x v="20"/>
    <s v="ST. CLOUD"/>
    <s v="PLOW WING &amp; GOPHER PELLET MACH"/>
    <d v="1977-09-29T00:00:00"/>
    <n v="0"/>
    <n v="2260"/>
    <n v="1130"/>
    <n v="3390"/>
  </r>
  <r>
    <s v="E"/>
    <x v="20"/>
    <s v="ST. CLOUD"/>
    <s v="LAND"/>
    <d v="1983-05-11T00:00:00"/>
    <n v="0"/>
    <n v="216954.08"/>
    <n v="79238.52"/>
    <n v="296192.59999999998"/>
  </r>
  <r>
    <s v="E"/>
    <x v="20"/>
    <s v="ST. CLOUD"/>
    <s v="GRADING, PAVING, LIGHT, FENCE"/>
    <d v="1978-11-16T00:00:00"/>
    <n v="110789.44"/>
    <n v="101754.36"/>
    <n v="63187.13"/>
    <n v="275730.93"/>
  </r>
  <r>
    <s v="E"/>
    <x v="20"/>
    <s v="ST. CLOUD"/>
    <s v="HANGAR SITE PREPARATION"/>
    <d v="1981-03-17T00:00:00"/>
    <n v="0"/>
    <n v="13133.89"/>
    <n v="6566.95"/>
    <n v="19700.84"/>
  </r>
  <r>
    <s v="E"/>
    <x v="20"/>
    <s v="ST. CLOUD"/>
    <s v="HANGAR SITE PREPARATION"/>
    <d v="1981-03-17T00:00:00"/>
    <n v="0"/>
    <n v="17032"/>
    <n v="8653.65"/>
    <n v="25685.65"/>
  </r>
  <r>
    <s v="E"/>
    <x v="20"/>
    <s v="ST. CLOUD"/>
    <s v="RIDING MOWER"/>
    <d v="1980-12-09T00:00:00"/>
    <n v="0"/>
    <n v="2173.33"/>
    <n v="1086.67"/>
    <n v="3260"/>
  </r>
  <r>
    <s v="E"/>
    <x v="20"/>
    <s v="ST. CLOUD"/>
    <s v="SEAL COAT"/>
    <d v="1980-10-23T00:00:00"/>
    <n v="0"/>
    <n v="8595.65"/>
    <n v="4297.83"/>
    <n v="12893.48"/>
  </r>
  <r>
    <s v="E"/>
    <x v="20"/>
    <s v="ST. CLOUD"/>
    <s v="MAINTENANCE STORAGE BUILDING"/>
    <d v="1982-09-13T00:00:00"/>
    <n v="0"/>
    <n v="61797.33"/>
    <n v="30898.67"/>
    <n v="92696"/>
  </r>
  <r>
    <s v="E"/>
    <x v="20"/>
    <s v="ST. CLOUD"/>
    <s v="MAINT. EQUIPMENT"/>
    <d v="1984-02-27T00:00:00"/>
    <n v="0"/>
    <n v="73835.600000000006"/>
    <n v="36917.800000000003"/>
    <n v="110753.40000000001"/>
  </r>
  <r>
    <s v="E"/>
    <x v="20"/>
    <s v="ST. CLOUD"/>
    <s v="MISC. PAVING"/>
    <d v="1984-10-26T00:00:00"/>
    <n v="0"/>
    <n v="3885.45"/>
    <n v="1942.75"/>
    <n v="5828.2"/>
  </r>
  <r>
    <s v="E"/>
    <x v="20"/>
    <s v="ST. CLOUD"/>
    <s v="MAINTENANCE EQUIPMENT"/>
    <d v="1984-10-04T00:00:00"/>
    <n v="0"/>
    <n v="28921.200000000001"/>
    <n v="14460.8"/>
    <n v="43382"/>
  </r>
  <r>
    <s v="E"/>
    <x v="20"/>
    <s v="ST. CLOUD"/>
    <s v="PAVEMENT REHABILITION"/>
    <d v="1988-10-19T00:00:00"/>
    <n v="1021713.35"/>
    <n v="0"/>
    <n v="113523.71"/>
    <n v="1135237.06"/>
  </r>
  <r>
    <s v="E"/>
    <x v="20"/>
    <s v="ST. CLOUD"/>
    <s v="RADIOS,A/D IMPROVE.LAWN VACUUM"/>
    <d v="1986-07-08T00:00:00"/>
    <n v="0"/>
    <n v="3384"/>
    <n v="1692"/>
    <n v="5076"/>
  </r>
  <r>
    <s v="E"/>
    <x v="20"/>
    <s v="ST. CLOUD"/>
    <s v="SEAL COAT PRIMARY APRON"/>
    <d v="1987-12-15T00:00:00"/>
    <n v="0"/>
    <n v="11764.56"/>
    <n v="5882.29"/>
    <n v="17646.849999999999"/>
  </r>
  <r>
    <s v="E"/>
    <x v="20"/>
    <s v="ST. CLOUD"/>
    <s v="TAXIWAY SEALCOAT"/>
    <d v="1989-01-20T00:00:00"/>
    <n v="0"/>
    <n v="17292"/>
    <n v="8646"/>
    <n v="25938"/>
  </r>
  <r>
    <s v="E"/>
    <x v="20"/>
    <s v="ST. CLOUD"/>
    <s v="EQUIPMENT-PICK-UP TRUCK"/>
    <d v="1989-08-20T00:00:00"/>
    <n v="0"/>
    <n v="8612.8700000000008"/>
    <n v="4306.4399999999996"/>
    <n v="12919.310000000001"/>
  </r>
  <r>
    <s v="E"/>
    <x v="20"/>
    <s v="ST. CLOUD"/>
    <s v="A/D BUILDING IMPROVEMENTS"/>
    <d v="1989-07-17T00:00:00"/>
    <n v="0"/>
    <n v="2589.0300000000002"/>
    <n v="1294.52"/>
    <n v="3883.55"/>
  </r>
  <r>
    <s v="E"/>
    <x v="20"/>
    <s v="ST. CLOUD"/>
    <s v="HANGAR SITE PREPARATION"/>
    <d v="1990-06-04T00:00:00"/>
    <n v="0"/>
    <n v="22008.080000000002"/>
    <n v="11004.04"/>
    <n v="33012.120000000003"/>
  </r>
  <r>
    <s v="E"/>
    <x v="20"/>
    <s v="ST. CLOUD"/>
    <s v="PARKING LOT EXPANSION"/>
    <d v="1989-11-08T00:00:00"/>
    <n v="0"/>
    <n v="4551.8900000000003"/>
    <n v="2275.96"/>
    <n v="6827.85"/>
  </r>
  <r>
    <s v="E"/>
    <x v="20"/>
    <s v="ST. CLOUD"/>
    <s v="LIGHTED GUIDANCE SIGNS"/>
    <d v="1991-02-25T00:00:00"/>
    <n v="18652.25"/>
    <n v="0"/>
    <n v="2072.4699999999998"/>
    <n v="20724.72"/>
  </r>
  <r>
    <s v="E"/>
    <x v="20"/>
    <s v="ST. CLOUD"/>
    <s v="LIGHTED GUIDANCE SIGNS"/>
    <d v="1991-03-01T00:00:00"/>
    <n v="26461.83"/>
    <n v="0"/>
    <n v="2940.21"/>
    <n v="29402.04"/>
  </r>
  <r>
    <s v="E"/>
    <x v="20"/>
    <s v="ST. CLOUD"/>
    <s v="LIGHTED GUIDANCE SIGNS"/>
    <d v="1991-05-14T00:00:00"/>
    <n v="1147.47"/>
    <n v="0"/>
    <n v="127.5"/>
    <n v="1274.97"/>
  </r>
  <r>
    <s v="E"/>
    <x v="20"/>
    <s v="ST. CLOUD"/>
    <s v="LIGHTED GUIDANCE SIGNS"/>
    <d v="1991-09-05T00:00:00"/>
    <n v="2618.3000000000002"/>
    <n v="0"/>
    <n v="290.92"/>
    <n v="2909.2200000000003"/>
  </r>
  <r>
    <s v="E"/>
    <x v="20"/>
    <s v="ST. CLOUD"/>
    <s v="LIGHTED GUIDANCE SIGNS"/>
    <d v="1993-04-16T00:00:00"/>
    <n v="6881.59"/>
    <n v="0"/>
    <n v="764.62"/>
    <n v="7646.21"/>
  </r>
  <r>
    <s v="E"/>
    <x v="20"/>
    <s v="ST. CLOUD"/>
    <s v="MAINT.BLDG. HEATING UNIT"/>
    <d v="1991-11-02T00:00:00"/>
    <n v="0"/>
    <n v="1133"/>
    <n v="567"/>
    <n v="1700"/>
  </r>
  <r>
    <s v="E"/>
    <x v="20"/>
    <s v="ST. CLOUD"/>
    <s v="ROOF REPLACEMENT A/D BUILDING"/>
    <d v="1990-11-05T00:00:00"/>
    <n v="0"/>
    <n v="9160"/>
    <n v="4581"/>
    <n v="13741"/>
  </r>
  <r>
    <s v="E"/>
    <x v="20"/>
    <s v="ST. CLOUD"/>
    <s v="HANGAR SITE PREPARATION"/>
    <d v="1993-02-09T00:00:00"/>
    <n v="0"/>
    <n v="18000"/>
    <n v="11500.64"/>
    <n v="29500.639999999999"/>
  </r>
  <r>
    <s v="E"/>
    <x v="20"/>
    <s v="ST. CLOUD"/>
    <s v="HANGAR SITE PREPARATION"/>
    <d v="1993-02-09T00:00:00"/>
    <n v="0"/>
    <n v="5001.29"/>
    <n v="0"/>
    <n v="5001.29"/>
  </r>
  <r>
    <s v="E"/>
    <x v="20"/>
    <s v="ST. CLOUD"/>
    <s v="ELECTRICAL IMPROVEMENTS"/>
    <d v="1993-10-25T00:00:00"/>
    <n v="100989.28"/>
    <n v="0"/>
    <n v="11221.03"/>
    <n v="112210.31"/>
  </r>
  <r>
    <s v="E"/>
    <x v="20"/>
    <s v="ST. CLOUD"/>
    <s v="ELECTRICAL IMPROVEMENTS"/>
    <d v="1993-11-03T00:00:00"/>
    <n v="193041.39"/>
    <n v="0"/>
    <n v="21449.040000000001"/>
    <n v="214490.43000000002"/>
  </r>
  <r>
    <s v="E"/>
    <x v="20"/>
    <s v="ST. CLOUD"/>
    <s v="ELECTRICAL IMPROVEMENTS"/>
    <d v="1993-12-15T00:00:00"/>
    <n v="69491.92"/>
    <n v="0"/>
    <n v="7721.34"/>
    <n v="77213.259999999995"/>
  </r>
  <r>
    <s v="E"/>
    <x v="20"/>
    <s v="ST. CLOUD"/>
    <s v="ELECTRICAL IMPROVEMENTS"/>
    <d v="1994-01-13T00:00:00"/>
    <n v="94976.39"/>
    <n v="0"/>
    <n v="10552.91"/>
    <n v="105529.3"/>
  </r>
  <r>
    <s v="E"/>
    <x v="20"/>
    <s v="ST. CLOUD"/>
    <s v="ELECTRICAL IMPROVEMENTS"/>
    <d v="1994-03-30T00:00:00"/>
    <n v="45574.71"/>
    <n v="0"/>
    <n v="5063.8599999999997"/>
    <n v="50638.57"/>
  </r>
  <r>
    <s v="E"/>
    <x v="20"/>
    <s v="ST. CLOUD"/>
    <s v="ELECTRICAL IMPROVEMENTS"/>
    <d v="1994-06-14T00:00:00"/>
    <n v="133405.64000000001"/>
    <n v="0"/>
    <n v="14822.85"/>
    <n v="148228.49000000002"/>
  </r>
  <r>
    <s v="E"/>
    <x v="20"/>
    <s v="ST. CLOUD"/>
    <s v="ELECTRICAL IMPROVEMENTS"/>
    <d v="1995-01-04T00:00:00"/>
    <n v="10520.67"/>
    <n v="0"/>
    <n v="1168.97"/>
    <n v="11689.64"/>
  </r>
  <r>
    <s v="E"/>
    <x v="20"/>
    <s v="ST. CLOUD"/>
    <s v="ELECTRICAL IMPROVEMENTS"/>
    <d v="1995-10-11T00:00:00"/>
    <n v="27542.84"/>
    <n v="0"/>
    <n v="2754.28"/>
    <n v="30297.119999999999"/>
  </r>
  <r>
    <s v="E"/>
    <x v="20"/>
    <s v="ST. CLOUD"/>
    <s v="TRUCK PURCHASE"/>
    <d v="1993-08-30T00:00:00"/>
    <n v="0"/>
    <n v="11663.33"/>
    <n v="5831.67"/>
    <n v="17495"/>
  </r>
  <r>
    <s v="E"/>
    <x v="20"/>
    <s v="ST. CLOUD"/>
    <s v="CONSULTANT SERVICES - SWPPP"/>
    <d v="1994-11-28T00:00:00"/>
    <n v="0"/>
    <n v="3452.82"/>
    <n v="1726.41"/>
    <n v="5179.2300000000005"/>
  </r>
  <r>
    <s v="E"/>
    <x v="20"/>
    <s v="ST. CLOUD"/>
    <s v="WEATHER EQUIPMENT - SAWRS"/>
    <d v="1994-12-05T00:00:00"/>
    <n v="0"/>
    <n v="3600"/>
    <n v="1800"/>
    <n v="5400"/>
  </r>
  <r>
    <s v="E"/>
    <x v="20"/>
    <s v="ST. CLOUD"/>
    <s v="WEATHER EQUIPMENT - SAWRS"/>
    <d v="1995-01-19T00:00:00"/>
    <n v="0"/>
    <n v="600"/>
    <n v="300"/>
    <n v="900"/>
  </r>
  <r>
    <s v="E"/>
    <x v="20"/>
    <s v="ST. CLOUD"/>
    <s v="PARKING LOT EXPANSION"/>
    <d v="1993-09-15T00:00:00"/>
    <n v="0"/>
    <n v="11326.12"/>
    <n v="5663.06"/>
    <n v="16989.18"/>
  </r>
  <r>
    <s v="E"/>
    <x v="20"/>
    <s v="ST. CLOUD"/>
    <s v="PARKING LOT EXPANSION"/>
    <d v="1993-10-25T00:00:00"/>
    <n v="0"/>
    <n v="1273.8800000000001"/>
    <n v="960"/>
    <n v="2233.88"/>
  </r>
  <r>
    <s v="E"/>
    <x v="20"/>
    <s v="ST. CLOUD"/>
    <s v="PARKING LOT EXPANSION"/>
    <d v="1993-10-25T00:00:00"/>
    <n v="0"/>
    <n v="646.12"/>
    <n v="0"/>
    <n v="646.12"/>
  </r>
  <r>
    <s v="E"/>
    <x v="20"/>
    <s v="ST. CLOUD"/>
    <s v="SEALCOAT RUNWAY 5/23"/>
    <d v="1993-12-06T00:00:00"/>
    <n v="0"/>
    <n v="6125"/>
    <n v="0"/>
    <n v="6125"/>
  </r>
  <r>
    <s v="E"/>
    <x v="20"/>
    <s v="ST. CLOUD"/>
    <s v="RUNWAY 13/31 SEALCOAT"/>
    <d v="1993-12-06T00:00:00"/>
    <n v="0"/>
    <n v="11902.68"/>
    <n v="0"/>
    <n v="11902.68"/>
  </r>
  <r>
    <s v="E"/>
    <x v="20"/>
    <s v="ST. CLOUD"/>
    <s v="CONSULTANT SERVICES A/D &amp; RAMP"/>
    <d v="1995-07-06T00:00:00"/>
    <n v="0"/>
    <n v="111284.14"/>
    <n v="55642.07"/>
    <n v="166926.21"/>
  </r>
  <r>
    <s v="E"/>
    <x v="20"/>
    <s v="ST. CLOUD"/>
    <s v="CONSULTANT SERVICES A/D &amp; RAMP"/>
    <d v="1996-05-08T00:00:00"/>
    <n v="0"/>
    <n v="2089.3000000000002"/>
    <n v="1044.6500000000001"/>
    <n v="3133.9500000000003"/>
  </r>
  <r>
    <s v="E"/>
    <x v="20"/>
    <s v="ST. CLOUD"/>
    <s v="CONSULTANT SERVICES A/D &amp; RAMP"/>
    <d v="1997-04-04T00:00:00"/>
    <n v="0"/>
    <n v="4626.5600000000004"/>
    <n v="2447.23"/>
    <n v="7073.7900000000009"/>
  </r>
  <r>
    <s v="E"/>
    <x v="20"/>
    <s v="ST. CLOUD"/>
    <s v="ROTARY MOWER &amp; LANDSCAPE RAKE"/>
    <d v="1994-06-23T00:00:00"/>
    <n v="0"/>
    <n v="5846.14"/>
    <n v="2923.07"/>
    <n v="8769.2100000000009"/>
  </r>
  <r>
    <s v="E"/>
    <x v="20"/>
    <s v="ST. CLOUD"/>
    <s v="AIRPORT ISSUES STUDY"/>
    <d v="1996-05-08T00:00:00"/>
    <n v="0"/>
    <n v="9000"/>
    <n v="4500"/>
    <n v="13500"/>
  </r>
  <r>
    <s v="E"/>
    <x v="20"/>
    <s v="ST. CLOUD"/>
    <s v="SNOW BLOWER"/>
    <d v="1995-02-06T00:00:00"/>
    <n v="0"/>
    <n v="10404.33"/>
    <n v="5202.16"/>
    <n v="15606.49"/>
  </r>
  <r>
    <s v="E"/>
    <x v="20"/>
    <s v="ST. CLOUD"/>
    <s v="CRACK REPAIR"/>
    <d v="1995-02-06T00:00:00"/>
    <n v="0"/>
    <n v="11000"/>
    <n v="5500"/>
    <n v="16500"/>
  </r>
  <r>
    <s v="E"/>
    <x v="20"/>
    <s v="ST. CLOUD"/>
    <s v="AIR CARRIER TERMINAL"/>
    <d v="1995-05-25T00:00:00"/>
    <n v="0"/>
    <n v="55398.81"/>
    <n v="35024.089999999997"/>
    <n v="90422.9"/>
  </r>
  <r>
    <s v="E"/>
    <x v="20"/>
    <s v="ST. CLOUD"/>
    <s v="AIR CARRIER TERMINAL"/>
    <d v="1995-06-14T00:00:00"/>
    <n v="0"/>
    <n v="119372.72"/>
    <n v="88985.08"/>
    <n v="208357.8"/>
  </r>
  <r>
    <s v="E"/>
    <x v="20"/>
    <s v="ST. CLOUD"/>
    <s v="AIR CARRIER TERMINAL"/>
    <d v="1995-07-24T00:00:00"/>
    <n v="0"/>
    <n v="108912.41"/>
    <n v="93521.19"/>
    <n v="202433.6"/>
  </r>
  <r>
    <s v="E"/>
    <x v="20"/>
    <s v="ST. CLOUD"/>
    <s v="AIR CARRIER TERMINAL"/>
    <d v="1995-08-22T00:00:00"/>
    <n v="0"/>
    <n v="89943.01"/>
    <n v="71828.69"/>
    <n v="161771.70000000001"/>
  </r>
  <r>
    <s v="E"/>
    <x v="20"/>
    <s v="ST. CLOUD"/>
    <s v="AIR CARRIER TERMINAL"/>
    <d v="1995-09-26T00:00:00"/>
    <n v="0"/>
    <n v="96064.7"/>
    <n v="82214.2"/>
    <n v="178278.9"/>
  </r>
  <r>
    <s v="E"/>
    <x v="20"/>
    <s v="ST. CLOUD"/>
    <s v="AIR CARRIER TERMINAL"/>
    <d v="1995-11-27T00:00:00"/>
    <n v="0"/>
    <n v="117143.1"/>
    <n v="90311.85"/>
    <n v="207454.95"/>
  </r>
  <r>
    <s v="E"/>
    <x v="20"/>
    <s v="ST. CLOUD"/>
    <s v="AIR CARRIER TERMINAL"/>
    <d v="1995-12-06T00:00:00"/>
    <n v="0"/>
    <n v="117008.07"/>
    <n v="85361.2"/>
    <n v="202369.27000000002"/>
  </r>
  <r>
    <s v="E"/>
    <x v="20"/>
    <s v="ST. CLOUD"/>
    <s v="AIR CARRIER TERMINAL"/>
    <d v="1996-01-16T00:00:00"/>
    <n v="0"/>
    <n v="80748.179999999993"/>
    <n v="71087.19"/>
    <n v="151835.37"/>
  </r>
  <r>
    <s v="E"/>
    <x v="20"/>
    <s v="ST. CLOUD"/>
    <s v="AIR CARRIER TERMINAL"/>
    <d v="1996-02-05T00:00:00"/>
    <n v="0"/>
    <n v="89286.92"/>
    <n v="69059.08"/>
    <n v="158346"/>
  </r>
  <r>
    <s v="E"/>
    <x v="20"/>
    <s v="ST. CLOUD"/>
    <s v="AIR CARRIER TERMINAL"/>
    <d v="1996-04-04T00:00:00"/>
    <n v="0"/>
    <n v="30242.29"/>
    <n v="15121.16"/>
    <n v="45363.45"/>
  </r>
  <r>
    <s v="E"/>
    <x v="20"/>
    <s v="ST. CLOUD"/>
    <s v="AIR CARRIER TERMINAL"/>
    <d v="1996-05-08T00:00:00"/>
    <n v="0"/>
    <n v="29205.21"/>
    <n v="51791.91"/>
    <n v="80997.119999999995"/>
  </r>
  <r>
    <s v="E"/>
    <x v="20"/>
    <s v="ST. CLOUD"/>
    <s v="AIR CARRIER TERMINAL"/>
    <d v="1996-05-08T00:00:00"/>
    <n v="0"/>
    <n v="13028.57"/>
    <n v="6514.29"/>
    <n v="19542.86"/>
  </r>
  <r>
    <s v="E"/>
    <x v="20"/>
    <s v="ST. CLOUD"/>
    <s v="AIR CARRIER TERMINAL"/>
    <d v="1996-10-03T00:00:00"/>
    <n v="0"/>
    <n v="35369.01"/>
    <n v="0"/>
    <n v="35369.01"/>
  </r>
  <r>
    <s v="E"/>
    <x v="20"/>
    <s v="ST. CLOUD"/>
    <s v="AIR CARRIER TERMINAL"/>
    <d v="1996-10-28T00:00:00"/>
    <n v="0"/>
    <n v="20867.37"/>
    <n v="38063.72"/>
    <n v="58931.09"/>
  </r>
  <r>
    <s v="E"/>
    <x v="20"/>
    <s v="ST. CLOUD"/>
    <s v="TRACTOR/LOADER, P-UP TRUCK, WELD EQUIP"/>
    <d v="1996-05-08T00:00:00"/>
    <n v="0"/>
    <n v="21075.91"/>
    <n v="10537.96"/>
    <n v="31613.87"/>
  </r>
  <r>
    <s v="E"/>
    <x v="20"/>
    <s v="ST. CLOUD"/>
    <s v="CRACK REPAIR"/>
    <d v="1995-11-22T00:00:00"/>
    <n v="0"/>
    <n v="16666.54"/>
    <n v="8333.27"/>
    <n v="24999.81"/>
  </r>
  <r>
    <s v="E"/>
    <x v="20"/>
    <s v="ST. CLOUD"/>
    <s v="ELECTRICAL IMPROVEMENTS"/>
    <d v="1997-08-01T00:00:00"/>
    <n v="0"/>
    <n v="108063.36"/>
    <n v="54031.67"/>
    <n v="162095.03"/>
  </r>
  <r>
    <s v="E"/>
    <x v="20"/>
    <s v="ST. CLOUD"/>
    <s v="MAINT. BLDG ADDITION, MOWER, RADIO"/>
    <d v="1996-08-14T00:00:00"/>
    <n v="0"/>
    <n v="13806.66"/>
    <n v="6903.33"/>
    <n v="20709.989999999998"/>
  </r>
  <r>
    <s v="E"/>
    <x v="20"/>
    <s v="ST. CLOUD"/>
    <s v="MAINT. BLDG ADDITION, MOWER, RADIO"/>
    <d v="1996-09-11T00:00:00"/>
    <n v="0"/>
    <n v="8910.15"/>
    <n v="4455.08"/>
    <n v="13365.23"/>
  </r>
  <r>
    <s v="E"/>
    <x v="20"/>
    <s v="ST. CLOUD"/>
    <s v="MAINT. BLDG ADDITION, MOWER, RADIO"/>
    <d v="1996-10-07T00:00:00"/>
    <n v="0"/>
    <n v="40067.199999999997"/>
    <n v="20033.59"/>
    <n v="60100.789999999994"/>
  </r>
  <r>
    <s v="E"/>
    <x v="20"/>
    <s v="ST. CLOUD"/>
    <s v="MAINT. BLDG ADDITION, MOWER, RADIO"/>
    <d v="1996-11-05T00:00:00"/>
    <n v="0"/>
    <n v="21441.5"/>
    <n v="10720.75"/>
    <n v="32162.25"/>
  </r>
  <r>
    <s v="E"/>
    <x v="20"/>
    <s v="ST. CLOUD"/>
    <s v="MAINT. BLDG ADDITION, MOWER, RADIO"/>
    <d v="1996-12-18T00:00:00"/>
    <n v="0"/>
    <n v="9774.49"/>
    <n v="5055.8"/>
    <n v="14830.29"/>
  </r>
  <r>
    <s v="E"/>
    <x v="20"/>
    <s v="ST. CLOUD"/>
    <s v="ARFF VEHICLE, BRAKE METERS"/>
    <d v="1997-07-21T00:00:00"/>
    <n v="82170"/>
    <n v="0"/>
    <n v="9130"/>
    <n v="91300"/>
  </r>
  <r>
    <s v="E"/>
    <x v="20"/>
    <s v="ST. CLOUD"/>
    <s v="ARFF VEHICLE, BRAKE METERS"/>
    <d v="1997-08-29T00:00:00"/>
    <n v="1105"/>
    <n v="0"/>
    <n v="123.14"/>
    <n v="1228.1400000000001"/>
  </r>
  <r>
    <s v="E"/>
    <x v="20"/>
    <s v="ST. CLOUD"/>
    <s v="CRACK REPAIR"/>
    <d v="1996-11-21T00:00:00"/>
    <n v="0"/>
    <n v="11133"/>
    <n v="5567"/>
    <n v="16700"/>
  </r>
  <r>
    <s v="E"/>
    <x v="20"/>
    <s v="ST. CLOUD"/>
    <s v="AIRPORT PAINT STRIPING"/>
    <d v="1996-11-21T00:00:00"/>
    <n v="0"/>
    <n v="3144.76"/>
    <n v="1572.38"/>
    <n v="4717.1400000000003"/>
  </r>
  <r>
    <s v="E"/>
    <x v="20"/>
    <s v="ST. CLOUD"/>
    <s v="Purchase of SRE (truck &amp; plow) &amp; radios"/>
    <d v="1998-07-16T00:00:00"/>
    <n v="118035"/>
    <n v="0"/>
    <n v="13115"/>
    <n v="131150"/>
  </r>
  <r>
    <s v="E"/>
    <x v="20"/>
    <s v="ST. CLOUD"/>
    <s v="Purchase of SRE (truck &amp; plow) &amp; radios"/>
    <d v="1998-10-08T00:00:00"/>
    <n v="860"/>
    <n v="0"/>
    <n v="-1"/>
    <n v="859"/>
  </r>
  <r>
    <s v="E"/>
    <x v="20"/>
    <s v="ST. CLOUD"/>
    <s v="Pavement Crack Repair"/>
    <d v="1998-01-07T00:00:00"/>
    <n v="0"/>
    <n v="16665.93"/>
    <n v="8332.9599999999991"/>
    <n v="24998.89"/>
  </r>
  <r>
    <s v="E"/>
    <x v="20"/>
    <s v="ST. CLOUD"/>
    <s v="PAVEMENT MARKING"/>
    <d v="1997-10-10T00:00:00"/>
    <n v="0"/>
    <n v="2683.88"/>
    <n v="1789.25"/>
    <n v="4473.13"/>
  </r>
  <r>
    <s v="E"/>
    <x v="20"/>
    <s v="ST. CLOUD"/>
    <s v="MASTER PLAN UPDATE"/>
    <d v="1998-12-22T00:00:00"/>
    <n v="37971"/>
    <n v="0"/>
    <n v="4219.5"/>
    <n v="42190.5"/>
  </r>
  <r>
    <s v="E"/>
    <x v="20"/>
    <s v="ST. CLOUD"/>
    <s v="MASTER PLAN UPDATE"/>
    <d v="1999-06-10T00:00:00"/>
    <n v="87971"/>
    <n v="0"/>
    <n v="9774.25"/>
    <n v="97745.25"/>
  </r>
  <r>
    <s v="E"/>
    <x v="20"/>
    <s v="ST. CLOUD"/>
    <s v="MASTER PLAN UPDATE"/>
    <d v="2000-01-05T00:00:00"/>
    <n v="41637"/>
    <n v="0"/>
    <n v="4626.8"/>
    <n v="46263.8"/>
  </r>
  <r>
    <s v="E"/>
    <x v="20"/>
    <s v="ST. CLOUD"/>
    <s v="MASTER PLAN UPDATE"/>
    <d v="2000-09-19T00:00:00"/>
    <n v="1502"/>
    <n v="0"/>
    <n v="166.45"/>
    <n v="1668.45"/>
  </r>
  <r>
    <s v="E"/>
    <x v="20"/>
    <s v="ST. CLOUD"/>
    <s v="Security Fencing &amp; Lighting"/>
    <d v="1999-03-24T00:00:00"/>
    <n v="67656"/>
    <n v="0"/>
    <n v="7619.44"/>
    <n v="75275.44"/>
  </r>
  <r>
    <s v="E"/>
    <x v="20"/>
    <s v="ST. CLOUD"/>
    <s v="ARFF Building"/>
    <d v="1999-06-25T00:00:00"/>
    <n v="43134"/>
    <n v="0"/>
    <n v="4793.5"/>
    <n v="47927.5"/>
  </r>
  <r>
    <s v="E"/>
    <x v="20"/>
    <s v="ST. CLOUD"/>
    <s v="ARFF Building"/>
    <d v="1999-07-13T00:00:00"/>
    <n v="91571"/>
    <n v="0"/>
    <n v="10174"/>
    <n v="101745"/>
  </r>
  <r>
    <s v="E"/>
    <x v="20"/>
    <s v="ST. CLOUD"/>
    <s v="ARFF Building"/>
    <d v="1999-08-11T00:00:00"/>
    <n v="167994"/>
    <n v="0"/>
    <n v="18666"/>
    <n v="186660"/>
  </r>
  <r>
    <s v="E"/>
    <x v="20"/>
    <s v="ST. CLOUD"/>
    <s v="ARFF Building"/>
    <d v="1999-09-16T00:00:00"/>
    <n v="182895"/>
    <n v="0"/>
    <n v="20322.060000000001"/>
    <n v="203217.06"/>
  </r>
  <r>
    <s v="E"/>
    <x v="20"/>
    <s v="ST. CLOUD"/>
    <s v="ARFF Building"/>
    <d v="1999-10-20T00:00:00"/>
    <n v="106518"/>
    <n v="0"/>
    <n v="11835.15"/>
    <n v="118353.15"/>
  </r>
  <r>
    <s v="E"/>
    <x v="20"/>
    <s v="ST. CLOUD"/>
    <s v="ARFF Building"/>
    <d v="2000-05-03T00:00:00"/>
    <n v="160353"/>
    <n v="0"/>
    <n v="17817.099999999999"/>
    <n v="178170.1"/>
  </r>
  <r>
    <s v="E"/>
    <x v="20"/>
    <s v="ST. CLOUD"/>
    <s v="ARFF Building"/>
    <d v="2000-07-19T00:00:00"/>
    <n v="10132"/>
    <n v="0"/>
    <n v="1126"/>
    <n v="11258"/>
  </r>
  <r>
    <s v="E"/>
    <x v="20"/>
    <s v="ST. CLOUD"/>
    <s v="ARFF Building"/>
    <d v="2000-09-19T00:00:00"/>
    <n v="12303"/>
    <n v="0"/>
    <n v="1366.19"/>
    <n v="13669.19"/>
  </r>
  <r>
    <s v="E"/>
    <x v="20"/>
    <s v="ST. CLOUD"/>
    <s v="ARFF Building"/>
    <d v="2001-09-21T00:00:00"/>
    <n v="4292"/>
    <n v="0"/>
    <n v="941.79"/>
    <n v="5233.79"/>
  </r>
  <r>
    <s v="E"/>
    <x v="20"/>
    <s v="ST. CLOUD"/>
    <s v="PAVEMENT CRACK REPAIR"/>
    <d v="1998-10-20T00:00:00"/>
    <n v="0"/>
    <n v="14966.69"/>
    <n v="9977.7999999999993"/>
    <n v="24944.489999999998"/>
  </r>
  <r>
    <s v="E"/>
    <x v="20"/>
    <s v="ST. CLOUD"/>
    <s v="PAVEMENT CRACK REPAIR"/>
    <d v="1998-11-20T00:00:00"/>
    <n v="0"/>
    <n v="30.31"/>
    <n v="4000"/>
    <n v="4030.31"/>
  </r>
  <r>
    <s v="E"/>
    <x v="20"/>
    <s v="ST. CLOUD"/>
    <s v="PAVEMENT CRACK REPAIR"/>
    <d v="1998-11-20T00:00:00"/>
    <n v="0"/>
    <n v="5969.69"/>
    <n v="0"/>
    <n v="5969.69"/>
  </r>
  <r>
    <s v="E"/>
    <x v="20"/>
    <s v="ST. CLOUD"/>
    <s v="Pavement Marking &amp; Directional Signage"/>
    <d v="1998-11-20T00:00:00"/>
    <n v="0"/>
    <n v="4850.57"/>
    <n v="3233.72"/>
    <n v="8084.2899999999991"/>
  </r>
  <r>
    <s v="E"/>
    <x v="20"/>
    <s v="ST. CLOUD"/>
    <s v="Pavement Crack Repair #2"/>
    <d v="1999-07-15T00:00:00"/>
    <n v="0"/>
    <n v="14999.85"/>
    <n v="9999.9"/>
    <n v="24999.75"/>
  </r>
  <r>
    <s v="E"/>
    <x v="20"/>
    <s v="ST. CLOUD"/>
    <s v="Parking Lot Expansion &amp; Entrance Sign"/>
    <d v="1999-12-13T00:00:00"/>
    <n v="0"/>
    <n v="36000"/>
    <n v="24000"/>
    <n v="60000"/>
  </r>
  <r>
    <s v="E"/>
    <x v="20"/>
    <s v="ST. CLOUD"/>
    <s v="Parking Lot Expansion &amp; Entrance Sign"/>
    <d v="2000-02-07T00:00:00"/>
    <n v="0"/>
    <n v="3125.91"/>
    <n v="2083.9499999999998"/>
    <n v="5209.8599999999997"/>
  </r>
  <r>
    <s v="E"/>
    <x v="20"/>
    <s v="ST. CLOUD"/>
    <s v="9.  EA - extend 13/31, PHASE I"/>
    <d v="2000-06-19T00:00:00"/>
    <n v="107705"/>
    <n v="0"/>
    <n v="11967.36"/>
    <n v="119672.36"/>
  </r>
  <r>
    <s v="E"/>
    <x v="20"/>
    <s v="ST. CLOUD"/>
    <s v="9.  EA - extend 13/31, PHASE I"/>
    <d v="2000-10-23T00:00:00"/>
    <n v="8180"/>
    <n v="0"/>
    <n v="909.04"/>
    <n v="9089.0400000000009"/>
  </r>
  <r>
    <s v="E"/>
    <x v="20"/>
    <s v="ST. CLOUD"/>
    <s v="9.  EA - extend 13/31, PHASE I"/>
    <d v="2001-01-10T00:00:00"/>
    <n v="15533"/>
    <n v="0"/>
    <n v="1726.44"/>
    <n v="17259.439999999999"/>
  </r>
  <r>
    <s v="E"/>
    <x v="20"/>
    <s v="ST. CLOUD"/>
    <s v="9.  EA - extend 13/31, PHASE I"/>
    <d v="2001-09-06T00:00:00"/>
    <n v="4918"/>
    <n v="0"/>
    <n v="545.16"/>
    <n v="5463.16"/>
  </r>
  <r>
    <s v="E"/>
    <x v="20"/>
    <s v="ST. CLOUD"/>
    <s v="BIT CRACK REPAIR &amp; SNOWBLOWER/BROOM"/>
    <d v="2000-06-02T00:00:00"/>
    <n v="0"/>
    <n v="4696.6499999999996"/>
    <n v="3131.1"/>
    <n v="7827.75"/>
  </r>
  <r>
    <s v="E"/>
    <x v="20"/>
    <s v="ST. CLOUD"/>
    <s v="BIT CRACK REPAIR &amp; SNOWBLOWER/BROOM"/>
    <d v="2000-06-23T00:00:00"/>
    <n v="0"/>
    <n v="14999.69"/>
    <n v="9999.7900000000009"/>
    <n v="24999.480000000003"/>
  </r>
  <r>
    <s v="E"/>
    <x v="20"/>
    <s v="ST. CLOUD"/>
    <s v="11. Rwy+Twy 13/31 RECONST/EXTEND"/>
    <d v="2000-08-10T00:00:00"/>
    <n v="425581"/>
    <n v="72678.87"/>
    <n v="95740.13"/>
    <n v="594000"/>
  </r>
  <r>
    <s v="E"/>
    <x v="20"/>
    <s v="ST. CLOUD"/>
    <s v="11. Rwy+Twy 13/31 RECONST/EXTEND"/>
    <d v="2000-09-07T00:00:00"/>
    <n v="369331"/>
    <n v="53394.16"/>
    <n v="76633.789999999994"/>
    <n v="499358.95"/>
  </r>
  <r>
    <s v="E"/>
    <x v="20"/>
    <s v="ST. CLOUD"/>
    <s v="11. Rwy+Twy 13/31 RECONST/EXTEND"/>
    <d v="2000-09-19T00:00:00"/>
    <n v="269757"/>
    <n v="42785.96"/>
    <n v="58484.81"/>
    <n v="371027.77"/>
  </r>
  <r>
    <s v="E"/>
    <x v="20"/>
    <s v="ST. CLOUD"/>
    <s v="11. Rwy+Twy 13/31 RECONST/EXTEND"/>
    <d v="2000-10-27T00:00:00"/>
    <n v="298580"/>
    <n v="47355.92"/>
    <n v="64740.5"/>
    <n v="410676.42"/>
  </r>
  <r>
    <s v="E"/>
    <x v="20"/>
    <s v="ST. CLOUD"/>
    <s v="11. Rwy+Twy 13/31 RECONST/EXTEND"/>
    <d v="2000-11-16T00:00:00"/>
    <n v="1420605"/>
    <n v="225313.53"/>
    <n v="308028.84000000003"/>
    <n v="1953947.37"/>
  </r>
  <r>
    <s v="E"/>
    <x v="20"/>
    <s v="ST. CLOUD"/>
    <s v="11. Rwy+Twy 13/31 RECONST/EXTEND"/>
    <d v="2000-12-06T00:00:00"/>
    <n v="264509"/>
    <n v="40848.68"/>
    <n v="56619.54"/>
    <n v="361977.22"/>
  </r>
  <r>
    <s v="E"/>
    <x v="20"/>
    <s v="ST. CLOUD"/>
    <s v="11. Rwy+Twy 13/31 RECONST/EXTEND"/>
    <d v="2000-12-21T00:00:00"/>
    <n v="551691"/>
    <n v="87499.99"/>
    <n v="119623.73"/>
    <n v="758814.71999999997"/>
  </r>
  <r>
    <s v="E"/>
    <x v="20"/>
    <s v="ST. CLOUD"/>
    <s v="11. Rwy+Twy 13/31 RECONST/EXTEND"/>
    <d v="2001-01-10T00:00:00"/>
    <n v="13089"/>
    <n v="1974.51"/>
    <n v="2770.73"/>
    <n v="17834.240000000002"/>
  </r>
  <r>
    <s v="E"/>
    <x v="20"/>
    <s v="ST. CLOUD"/>
    <s v="11. Rwy+Twy 13/31 RECONST/EXTEND"/>
    <d v="2001-01-30T00:00:00"/>
    <n v="6826"/>
    <n v="1106.76"/>
    <n v="1513.24"/>
    <n v="9446"/>
  </r>
  <r>
    <s v="E"/>
    <x v="20"/>
    <s v="ST. CLOUD"/>
    <s v="11. Rwy+Twy 13/31 RECONST/EXTEND"/>
    <d v="2001-02-14T00:00:00"/>
    <n v="192785"/>
    <n v="30539.1"/>
    <n v="41816.5"/>
    <n v="265140.59999999998"/>
  </r>
  <r>
    <s v="E"/>
    <x v="20"/>
    <s v="ST. CLOUD"/>
    <s v="11. Rwy+Twy 13/31 RECONST/EXTEND"/>
    <d v="2001-02-14T00:00:00"/>
    <n v="0"/>
    <n v="195727.5"/>
    <n v="21747.5"/>
    <n v="217475"/>
  </r>
  <r>
    <s v="E"/>
    <x v="20"/>
    <s v="ST. CLOUD"/>
    <s v="11. Rwy+Twy 13/31 RECONST/EXTEND"/>
    <d v="2001-04-30T00:00:00"/>
    <n v="313971"/>
    <n v="49795.78"/>
    <n v="68083.39"/>
    <n v="431850.17000000004"/>
  </r>
  <r>
    <s v="E"/>
    <x v="20"/>
    <s v="ST. CLOUD"/>
    <s v="11. Rwy+Twy 13/31 RECONST/EXTEND"/>
    <d v="2001-05-10T00:00:00"/>
    <n v="143244"/>
    <n v="43691.75"/>
    <n v="59737.68"/>
    <n v="246673.43"/>
  </r>
  <r>
    <s v="E"/>
    <x v="20"/>
    <s v="ST. CLOUD"/>
    <s v="11. Rwy+Twy 13/31 RECONST/EXTEND"/>
    <d v="2001-05-29T00:00:00"/>
    <n v="132240"/>
    <n v="0"/>
    <n v="0"/>
    <n v="132240"/>
  </r>
  <r>
    <s v="E"/>
    <x v="20"/>
    <s v="ST. CLOUD"/>
    <s v="11. Rwy+Twy 13/31 RECONST/EXTEND"/>
    <d v="2001-06-22T00:00:00"/>
    <n v="1542961"/>
    <n v="244713.05"/>
    <n v="334581.34000000003"/>
    <n v="2122255.39"/>
  </r>
  <r>
    <s v="E"/>
    <x v="20"/>
    <s v="ST. CLOUD"/>
    <s v="11. Rwy+Twy 13/31 RECONST/EXTEND"/>
    <d v="2001-07-17T00:00:00"/>
    <n v="156761"/>
    <n v="0"/>
    <n v="29340.3"/>
    <n v="186101.3"/>
  </r>
  <r>
    <s v="E"/>
    <x v="20"/>
    <s v="ST. CLOUD"/>
    <s v="11. Rwy+Twy 13/31 RECONST/EXTEND"/>
    <d v="2001-08-02T00:00:00"/>
    <n v="701714"/>
    <n v="0"/>
    <n v="131332.25"/>
    <n v="833046.25"/>
  </r>
  <r>
    <s v="E"/>
    <x v="20"/>
    <s v="ST. CLOUD"/>
    <s v="11. Rwy+Twy 13/31 RECONST/EXTEND"/>
    <d v="2001-09-06T00:00:00"/>
    <n v="1125680"/>
    <n v="85252.94"/>
    <n v="225361.95"/>
    <n v="1436294.89"/>
  </r>
  <r>
    <s v="E"/>
    <x v="20"/>
    <s v="ST. CLOUD"/>
    <s v="11. Rwy+Twy 13/31 RECONST/EXTEND"/>
    <d v="2001-09-14T00:00:00"/>
    <n v="845285"/>
    <n v="134061.93"/>
    <n v="183295.37"/>
    <n v="1162642.2999999998"/>
  </r>
  <r>
    <s v="E"/>
    <x v="20"/>
    <s v="ST. CLOUD"/>
    <s v="11. Rwy+Twy 13/31 RECONST/EXTEND"/>
    <d v="2001-10-11T00:00:00"/>
    <n v="2218703"/>
    <n v="351885.66"/>
    <n v="481113.16"/>
    <n v="3051701.8200000003"/>
  </r>
  <r>
    <s v="E"/>
    <x v="20"/>
    <s v="ST. CLOUD"/>
    <s v="11. Rwy+Twy 13/31 RECONST/EXTEND"/>
    <d v="2001-12-19T00:00:00"/>
    <n v="621055"/>
    <n v="98499.02"/>
    <n v="134671.69"/>
    <n v="854225.71"/>
  </r>
  <r>
    <s v="E"/>
    <x v="20"/>
    <s v="ST. CLOUD"/>
    <s v="11. Rwy+Twy 13/31 RECONST/EXTEND"/>
    <d v="2002-01-17T00:00:00"/>
    <n v="55692"/>
    <n v="31374.03"/>
    <n v="35352.49"/>
    <n v="122418.51999999999"/>
  </r>
  <r>
    <s v="E"/>
    <x v="20"/>
    <s v="ST. CLOUD"/>
    <s v="11. Rwy+Twy 13/31 RECONST/EXTEND"/>
    <d v="2002-01-17T00:00:00"/>
    <n v="79127"/>
    <n v="0"/>
    <n v="0"/>
    <n v="79127"/>
  </r>
  <r>
    <s v="E"/>
    <x v="20"/>
    <s v="ST. CLOUD"/>
    <s v="11. Rwy+Twy 13/31 RECONST/EXTEND"/>
    <d v="2002-03-26T00:00:00"/>
    <n v="66373"/>
    <n v="12374.86"/>
    <n v="93240.28"/>
    <n v="171988.14"/>
  </r>
  <r>
    <s v="E"/>
    <x v="20"/>
    <s v="ST. CLOUD"/>
    <s v="11. Rwy+Twy 13/31 RECONST/EXTEND"/>
    <d v="2002-03-26T00:00:00"/>
    <n v="469909"/>
    <n v="0"/>
    <n v="0"/>
    <n v="469909"/>
  </r>
  <r>
    <s v="E"/>
    <x v="20"/>
    <s v="ST. CLOUD"/>
    <s v="11. Rwy+Twy 13/31 RECONST/EXTEND"/>
    <d v="2002-05-07T00:00:00"/>
    <n v="18381"/>
    <n v="0"/>
    <n v="0"/>
    <n v="18381"/>
  </r>
  <r>
    <s v="E"/>
    <x v="20"/>
    <s v="ST. CLOUD"/>
    <s v="11. Rwy+Twy 13/31 RECONST/EXTEND"/>
    <d v="2002-06-10T00:00:00"/>
    <n v="310550"/>
    <n v="0"/>
    <n v="-271856.94"/>
    <n v="38693.06"/>
  </r>
  <r>
    <s v="E"/>
    <x v="20"/>
    <s v="ST. CLOUD"/>
    <s v="11. Rwy+Twy 13/31 RECONST/EXTEND"/>
    <d v="2003-08-27T00:00:00"/>
    <n v="500000"/>
    <n v="0"/>
    <n v="35262.65"/>
    <n v="535262.65"/>
  </r>
  <r>
    <s v="E"/>
    <x v="20"/>
    <s v="ST. CLOUD"/>
    <s v="11. Rwy+Twy 13/31 RECONST/EXTEND"/>
    <d v="2003-09-08T00:00:00"/>
    <n v="140495"/>
    <n v="0"/>
    <n v="0"/>
    <n v="140495"/>
  </r>
  <r>
    <s v="E"/>
    <x v="20"/>
    <s v="ST. CLOUD"/>
    <s v="11. Rwy+Twy 13/31 RECONST/EXTEND"/>
    <d v="2004-08-27T00:00:00"/>
    <n v="0"/>
    <n v="-1059163.26"/>
    <n v="-256531.32"/>
    <n v="-1315694.58"/>
  </r>
  <r>
    <s v="E"/>
    <x v="20"/>
    <s v="ST. CLOUD"/>
    <s v="11. Rwy+Twy 13/31 RECONST/EXTEND"/>
    <d v="2004-08-27T00:00:00"/>
    <n v="381895"/>
    <n v="0"/>
    <n v="0"/>
    <n v="381895"/>
  </r>
  <r>
    <s v="E"/>
    <x v="20"/>
    <s v="ST. CLOUD"/>
    <s v="11. Rwy+Twy 13/31 RECONST/EXTEND"/>
    <d v="2006-07-25T00:00:00"/>
    <n v="0"/>
    <n v="-39353"/>
    <n v="0"/>
    <n v="-39353"/>
  </r>
  <r>
    <s v="E"/>
    <x v="20"/>
    <s v="ST. CLOUD"/>
    <s v="11. Rwy+Twy 13/31 RECONST/EXTEND"/>
    <d v="2006-07-25T00:00:00"/>
    <n v="189253"/>
    <n v="0"/>
    <n v="0"/>
    <n v="189253"/>
  </r>
  <r>
    <s v="E"/>
    <x v="20"/>
    <s v="ST. CLOUD"/>
    <s v="Tractor/Mower, Crack Seal"/>
    <d v="2001-09-24T00:00:00"/>
    <n v="0"/>
    <n v="14999.89"/>
    <n v="9999.92"/>
    <n v="24999.809999999998"/>
  </r>
  <r>
    <s v="E"/>
    <x v="20"/>
    <s v="ST. CLOUD"/>
    <s v="Tractor/Mower, Crack Seal"/>
    <d v="2002-05-22T00:00:00"/>
    <n v="0"/>
    <n v="54557.08"/>
    <n v="36371.379999999997"/>
    <n v="90928.459999999992"/>
  </r>
  <r>
    <s v="E"/>
    <x v="20"/>
    <s v="ST. CLOUD"/>
    <s v="Tractor/Mower, Crack Seal"/>
    <d v="2002-08-16T00:00:00"/>
    <n v="0"/>
    <n v="20443.03"/>
    <n v="13628.7"/>
    <n v="34071.729999999996"/>
  </r>
  <r>
    <s v="E"/>
    <x v="20"/>
    <s v="ST. CLOUD"/>
    <s v="Ent Road Imprvmts, ATV, T Hngr Site Prep"/>
    <d v="2002-02-01T00:00:00"/>
    <n v="0"/>
    <n v="70155.08"/>
    <n v="55844.92"/>
    <n v="126000"/>
  </r>
  <r>
    <s v="E"/>
    <x v="20"/>
    <s v="ST. CLOUD"/>
    <s v="Ent Road Imprvmts, ATV, T Hngr Site Prep"/>
    <d v="2003-09-17T00:00:00"/>
    <n v="0"/>
    <n v="8507.56"/>
    <n v="7665.56"/>
    <n v="16173.119999999999"/>
  </r>
  <r>
    <s v="E"/>
    <x v="20"/>
    <s v="ST. CLOUD"/>
    <s v="VOR Environmental Study"/>
    <d v="2002-09-16T00:00:00"/>
    <n v="0"/>
    <n v="4650"/>
    <n v="0"/>
    <n v="4650"/>
  </r>
  <r>
    <s v="E"/>
    <x v="20"/>
    <s v="ST. CLOUD"/>
    <s v="12. Equip, Security upgrades [Earmkd]"/>
    <d v="2002-05-22T00:00:00"/>
    <n v="15672"/>
    <n v="0"/>
    <n v="1742.57"/>
    <n v="17414.57"/>
  </r>
  <r>
    <s v="E"/>
    <x v="20"/>
    <s v="ST. CLOUD"/>
    <s v="12. Equip, Security upgrades [Earmkd]"/>
    <d v="2002-12-06T00:00:00"/>
    <n v="31185"/>
    <n v="0"/>
    <n v="3465"/>
    <n v="34650"/>
  </r>
  <r>
    <s v="E"/>
    <x v="20"/>
    <s v="ST. CLOUD"/>
    <s v="12. Equip, Security upgrades [Earmkd]"/>
    <d v="2003-03-04T00:00:00"/>
    <n v="464590"/>
    <n v="0"/>
    <n v="51620.959999999999"/>
    <n v="516210.96"/>
  </r>
  <r>
    <s v="E"/>
    <x v="20"/>
    <s v="ST. CLOUD"/>
    <s v="12. Equip, Security upgrades [Earmkd]"/>
    <d v="2003-04-30T00:00:00"/>
    <n v="248405"/>
    <n v="0"/>
    <n v="27600.400000000001"/>
    <n v="276005.40000000002"/>
  </r>
  <r>
    <s v="E"/>
    <x v="20"/>
    <s v="ST. CLOUD"/>
    <s v="12. Equip, Security upgrades [Earmkd]"/>
    <d v="2003-05-08T00:00:00"/>
    <n v="441308"/>
    <n v="0"/>
    <n v="49033.07"/>
    <n v="490341.07"/>
  </r>
  <r>
    <s v="E"/>
    <x v="20"/>
    <s v="ST. CLOUD"/>
    <s v="12. Equip, Security upgrades [Earmkd]"/>
    <d v="2006-07-25T00:00:00"/>
    <n v="11893"/>
    <n v="0"/>
    <n v="1322.93"/>
    <n v="13215.93"/>
  </r>
  <r>
    <s v="E"/>
    <x v="20"/>
    <s v="ST. CLOUD"/>
    <s v="13. Air Traffic Control Tower (ATCT)"/>
    <d v="2004-02-05T00:00:00"/>
    <n v="894933"/>
    <n v="22793.43"/>
    <n v="101970.4"/>
    <n v="1019696.8300000001"/>
  </r>
  <r>
    <s v="E"/>
    <x v="20"/>
    <s v="ST. CLOUD"/>
    <s v="13. Air Traffic Control Tower (ATCT)"/>
    <d v="2004-04-29T00:00:00"/>
    <n v="150068"/>
    <n v="363642.46"/>
    <n v="57078.61"/>
    <n v="570789.07000000007"/>
  </r>
  <r>
    <s v="E"/>
    <x v="20"/>
    <s v="ST. CLOUD"/>
    <s v="13. Air Traffic Control Tower (ATCT)"/>
    <d v="2004-07-09T00:00:00"/>
    <n v="0"/>
    <n v="56275.24"/>
    <n v="6252.81"/>
    <n v="62528.049999999996"/>
  </r>
  <r>
    <s v="E"/>
    <x v="20"/>
    <s v="ST. CLOUD"/>
    <s v="13. Air Traffic Control Tower (ATCT)"/>
    <d v="2004-07-29T00:00:00"/>
    <n v="54999"/>
    <n v="188219.31"/>
    <n v="27025.02"/>
    <n v="270243.33"/>
  </r>
  <r>
    <s v="E"/>
    <x v="20"/>
    <s v="ST. CLOUD"/>
    <s v="13. Air Traffic Control Tower (ATCT)"/>
    <d v="2004-08-03T00:00:00"/>
    <n v="0"/>
    <n v="29787.02"/>
    <n v="3309.67"/>
    <n v="33096.69"/>
  </r>
  <r>
    <s v="E"/>
    <x v="20"/>
    <s v="ST. CLOUD"/>
    <s v="13. Air Traffic Control Tower (ATCT)"/>
    <d v="2004-08-09T00:00:00"/>
    <n v="0"/>
    <n v="26505.98"/>
    <n v="2945.1"/>
    <n v="29451.079999999998"/>
  </r>
  <r>
    <s v="E"/>
    <x v="20"/>
    <s v="ST. CLOUD"/>
    <s v="13. Air Traffic Control Tower (ATCT)"/>
    <d v="2004-12-21T00:00:00"/>
    <n v="0"/>
    <n v="226975.86"/>
    <n v="25218.39"/>
    <n v="252194.25"/>
  </r>
  <r>
    <s v="E"/>
    <x v="20"/>
    <s v="ST. CLOUD"/>
    <s v="13. Air Traffic Control Tower (ATCT)"/>
    <d v="2007-06-25T00:00:00"/>
    <n v="0"/>
    <n v="82500.02"/>
    <n v="9195.5300000000007"/>
    <n v="91695.55"/>
  </r>
  <r>
    <s v="E"/>
    <x v="20"/>
    <s v="ST. CLOUD"/>
    <s v="SWPPP Update"/>
    <d v="2004-07-09T00:00:00"/>
    <n v="0"/>
    <n v="3599.88"/>
    <n v="2399.92"/>
    <n v="5999.8"/>
  </r>
  <r>
    <s v="E"/>
    <x v="20"/>
    <s v="ST. CLOUD"/>
    <s v="Crack Seal"/>
    <d v="2003-12-31T00:00:00"/>
    <n v="0"/>
    <n v="14999.81"/>
    <n v="9999.8700000000008"/>
    <n v="24999.68"/>
  </r>
  <r>
    <s v="E"/>
    <x v="20"/>
    <s v="ST. CLOUD"/>
    <s v="14. Master Plan Update"/>
    <d v="2004-09-24T00:00:00"/>
    <n v="1449"/>
    <n v="0"/>
    <n v="161.97999999999999"/>
    <n v="1610.98"/>
  </r>
  <r>
    <s v="E"/>
    <x v="20"/>
    <s v="ST. CLOUD"/>
    <s v="14. Master Plan Update"/>
    <d v="2005-03-23T00:00:00"/>
    <n v="56070"/>
    <n v="0"/>
    <n v="6230.5"/>
    <n v="62300.5"/>
  </r>
  <r>
    <s v="E"/>
    <x v="20"/>
    <s v="ST. CLOUD"/>
    <s v="14. Master Plan Update"/>
    <d v="2005-07-13T00:00:00"/>
    <n v="53351"/>
    <n v="0"/>
    <n v="5927.4"/>
    <n v="59278.400000000001"/>
  </r>
  <r>
    <s v="E"/>
    <x v="20"/>
    <s v="ST. CLOUD"/>
    <s v="14. Master Plan Update"/>
    <d v="2005-08-11T00:00:00"/>
    <n v="114195"/>
    <n v="0"/>
    <n v="12688.99"/>
    <n v="126883.99"/>
  </r>
  <r>
    <s v="E"/>
    <x v="20"/>
    <s v="ST. CLOUD"/>
    <s v="14. Master Plan Update"/>
    <d v="2005-09-28T00:00:00"/>
    <n v="13968"/>
    <n v="0"/>
    <n v="1552.17"/>
    <n v="15520.17"/>
  </r>
  <r>
    <s v="E"/>
    <x v="20"/>
    <s v="ST. CLOUD"/>
    <s v="14. Master Plan Update"/>
    <d v="2006-02-14T00:00:00"/>
    <n v="40190"/>
    <n v="0"/>
    <n v="4465.68"/>
    <n v="44655.68"/>
  </r>
  <r>
    <s v="E"/>
    <x v="20"/>
    <s v="ST. CLOUD"/>
    <s v="14. Master Plan Update"/>
    <d v="2006-02-27T00:00:00"/>
    <n v="29962"/>
    <n v="0"/>
    <n v="3328.44"/>
    <n v="33290.44"/>
  </r>
  <r>
    <s v="E"/>
    <x v="20"/>
    <s v="ST. CLOUD"/>
    <s v="14. Master Plan Update"/>
    <d v="2006-04-05T00:00:00"/>
    <n v="33478"/>
    <n v="0"/>
    <n v="3720.32"/>
    <n v="37198.32"/>
  </r>
  <r>
    <s v="E"/>
    <x v="20"/>
    <s v="ST. CLOUD"/>
    <s v="14. Master Plan Update"/>
    <d v="2006-06-07T00:00:00"/>
    <n v="24110"/>
    <n v="0"/>
    <n v="2678.06"/>
    <n v="26788.06"/>
  </r>
  <r>
    <s v="E"/>
    <x v="20"/>
    <s v="ST. CLOUD"/>
    <s v="14. Master Plan Update"/>
    <d v="2006-06-07T00:00:00"/>
    <n v="15145"/>
    <n v="0"/>
    <n v="1683.01"/>
    <n v="16828.009999999998"/>
  </r>
  <r>
    <s v="E"/>
    <x v="20"/>
    <s v="ST. CLOUD"/>
    <s v="14. Master Plan Update"/>
    <d v="2006-07-11T00:00:00"/>
    <n v="8082"/>
    <n v="14989.99"/>
    <n v="7322.54"/>
    <n v="30394.53"/>
  </r>
  <r>
    <s v="E"/>
    <x v="20"/>
    <s v="ST. CLOUD"/>
    <s v="14. Master Plan Update"/>
    <d v="2006-08-02T00:00:00"/>
    <n v="0"/>
    <n v="15157.67"/>
    <n v="6496.14"/>
    <n v="21653.81"/>
  </r>
  <r>
    <s v="E"/>
    <x v="20"/>
    <s v="ST. CLOUD"/>
    <s v="14. Master Plan Update"/>
    <d v="2006-08-31T00:00:00"/>
    <n v="0"/>
    <n v="11541.23"/>
    <n v="5433.27"/>
    <n v="16974.5"/>
  </r>
  <r>
    <s v="E"/>
    <x v="20"/>
    <s v="ST. CLOUD"/>
    <s v="14. Master Plan Update"/>
    <d v="2007-06-27T00:00:00"/>
    <n v="10000"/>
    <n v="0"/>
    <n v="622.61"/>
    <n v="10622.61"/>
  </r>
  <r>
    <s v="E"/>
    <x v="20"/>
    <s v="ST. CLOUD"/>
    <s v="14. Master Plan Update"/>
    <d v="2007-07-27T00:00:00"/>
    <n v="0"/>
    <n v="1516.59"/>
    <n v="650.39"/>
    <n v="2166.98"/>
  </r>
  <r>
    <s v="E"/>
    <x v="20"/>
    <s v="ST. CLOUD"/>
    <s v="Diesel Tank, Chairs, Blower Attachment"/>
    <d v="2004-10-14T00:00:00"/>
    <n v="0"/>
    <n v="5950"/>
    <n v="2550"/>
    <n v="8500"/>
  </r>
  <r>
    <s v="E"/>
    <x v="20"/>
    <s v="ST. CLOUD"/>
    <s v="Crack Seal &amp; Airstairs"/>
    <d v="2004-12-08T00:00:00"/>
    <n v="0"/>
    <n v="17500"/>
    <n v="7500"/>
    <n v="25000"/>
  </r>
  <r>
    <s v="E"/>
    <x v="20"/>
    <s v="ST. CLOUD"/>
    <s v="Crack Seal &amp; Airstairs"/>
    <d v="2005-02-07T00:00:00"/>
    <n v="0"/>
    <n v="3037.17"/>
    <n v="1301.6400000000001"/>
    <n v="4338.8100000000004"/>
  </r>
  <r>
    <s v="E"/>
    <x v="20"/>
    <s v="ST. CLOUD"/>
    <s v="15. SRE Building, SRE, Perimeter Fence"/>
    <d v="2005-02-09T00:00:00"/>
    <n v="297992"/>
    <n v="0"/>
    <n v="15684.73"/>
    <n v="313676.73"/>
  </r>
  <r>
    <s v="E"/>
    <x v="20"/>
    <s v="ST. CLOUD"/>
    <s v="15. SRE Building, SRE, Perimeter Fence"/>
    <d v="2005-04-05T00:00:00"/>
    <n v="196557"/>
    <n v="0"/>
    <n v="10344.629999999999"/>
    <n v="206901.63"/>
  </r>
  <r>
    <s v="E"/>
    <x v="20"/>
    <s v="ST. CLOUD"/>
    <s v="15. SRE Building, SRE, Perimeter Fence"/>
    <d v="2005-06-21T00:00:00"/>
    <n v="115531"/>
    <n v="0"/>
    <n v="6080.47"/>
    <n v="121611.47"/>
  </r>
  <r>
    <s v="E"/>
    <x v="20"/>
    <s v="ST. CLOUD"/>
    <s v="15. SRE Building, SRE, Perimeter Fence"/>
    <d v="2005-08-11T00:00:00"/>
    <n v="540405"/>
    <n v="0"/>
    <n v="28443.09"/>
    <n v="568848.09"/>
  </r>
  <r>
    <s v="E"/>
    <x v="20"/>
    <s v="ST. CLOUD"/>
    <s v="15. SRE Building, SRE, Perimeter Fence"/>
    <d v="2005-09-28T00:00:00"/>
    <n v="136719"/>
    <n v="0"/>
    <n v="7196.32"/>
    <n v="143915.32"/>
  </r>
  <r>
    <s v="E"/>
    <x v="20"/>
    <s v="ST. CLOUD"/>
    <s v="15. SRE Building, SRE, Perimeter Fence"/>
    <d v="2006-01-17T00:00:00"/>
    <n v="48117"/>
    <n v="0"/>
    <n v="2533"/>
    <n v="50650"/>
  </r>
  <r>
    <s v="E"/>
    <x v="20"/>
    <s v="ST. CLOUD"/>
    <s v="15. SRE Building, SRE, Perimeter Fence"/>
    <d v="2006-02-14T00:00:00"/>
    <n v="264029"/>
    <n v="0"/>
    <n v="13896.68"/>
    <n v="277925.68"/>
  </r>
  <r>
    <s v="E"/>
    <x v="20"/>
    <s v="ST. CLOUD"/>
    <s v="15. SRE Building, SRE, Perimeter Fence"/>
    <d v="2006-06-07T00:00:00"/>
    <n v="4914"/>
    <n v="0"/>
    <n v="257.76"/>
    <n v="5171.76"/>
  </r>
  <r>
    <s v="E"/>
    <x v="20"/>
    <s v="ST. CLOUD"/>
    <s v="15. SRE Building, SRE, Perimeter Fence"/>
    <d v="2006-06-07T00:00:00"/>
    <n v="10976"/>
    <n v="0"/>
    <n v="576.75"/>
    <n v="11552.75"/>
  </r>
  <r>
    <s v="E"/>
    <x v="20"/>
    <s v="ST. CLOUD"/>
    <s v="15. SRE Building, SRE, Perimeter Fence"/>
    <d v="2006-12-13T00:00:00"/>
    <n v="-6525"/>
    <n v="0"/>
    <n v="-343.9"/>
    <n v="-6868.9"/>
  </r>
  <r>
    <s v="E"/>
    <x v="20"/>
    <s v="ST. CLOUD"/>
    <s v="Reupholster Terminal Chairs"/>
    <d v="2005-05-04T00:00:00"/>
    <n v="0"/>
    <n v="3948"/>
    <n v="1692"/>
    <n v="5640"/>
  </r>
  <r>
    <s v="E"/>
    <x v="20"/>
    <s v="ST. CLOUD"/>
    <s v="Crack Seal"/>
    <d v="2006-02-09T00:00:00"/>
    <n v="0"/>
    <n v="17498.96"/>
    <n v="7499.56"/>
    <n v="24998.52"/>
  </r>
  <r>
    <s v="E"/>
    <x v="20"/>
    <s v="ST. CLOUD"/>
    <s v="Maintenance Truck"/>
    <d v="2006-05-30T00:00:00"/>
    <n v="0"/>
    <n v="14105.76"/>
    <n v="6045.33"/>
    <n v="20151.09"/>
  </r>
  <r>
    <s v="E"/>
    <x v="20"/>
    <s v="ST. CLOUD"/>
    <s v="2006 CRACK SEAL"/>
    <d v="2006-08-29T00:00:00"/>
    <n v="0"/>
    <n v="17499.8"/>
    <n v="7499.91"/>
    <n v="24999.71"/>
  </r>
  <r>
    <s v="E"/>
    <x v="20"/>
    <s v="ST. CLOUD"/>
    <s v="17. EA - PHASE 1 SCOPING (LAND)"/>
    <d v="2006-10-11T00:00:00"/>
    <n v="10060"/>
    <n v="0"/>
    <n v="530"/>
    <n v="10590"/>
  </r>
  <r>
    <s v="E"/>
    <x v="20"/>
    <s v="ST. CLOUD"/>
    <s v="17. EA - PHASE 1 SCOPING (LAND)"/>
    <d v="2006-12-13T00:00:00"/>
    <n v="21462"/>
    <n v="0"/>
    <n v="1130"/>
    <n v="22592"/>
  </r>
  <r>
    <s v="E"/>
    <x v="20"/>
    <s v="ST. CLOUD"/>
    <s v="17. EA - PHASE 1 SCOPING (LAND)"/>
    <d v="2007-02-12T00:00:00"/>
    <n v="10061"/>
    <n v="0"/>
    <n v="529"/>
    <n v="10590"/>
  </r>
  <r>
    <s v="E"/>
    <x v="20"/>
    <s v="ST. CLOUD"/>
    <s v="17. EA - PHASE 1 SCOPING (LAND)"/>
    <d v="2007-02-27T00:00:00"/>
    <n v="12073"/>
    <n v="0"/>
    <n v="635"/>
    <n v="12708"/>
  </r>
  <r>
    <s v="E"/>
    <x v="20"/>
    <s v="ST. CLOUD"/>
    <s v="17. EA - PHASE 1 SCOPING (LAND)"/>
    <d v="2007-07-27T00:00:00"/>
    <n v="3414"/>
    <n v="0"/>
    <n v="706"/>
    <n v="4120"/>
  </r>
  <r>
    <s v="E"/>
    <x v="20"/>
    <s v="ST. CLOUD"/>
    <s v="17. EA - PHASE 1 SCOPING (LAND)"/>
    <d v="2007-08-27T00:00:00"/>
    <n v="10000"/>
    <n v="0"/>
    <n v="0"/>
    <n v="10000"/>
  </r>
  <r>
    <s v="E"/>
    <x v="20"/>
    <s v="ST. CLOUD"/>
    <s v="18. E. A. - PHASE 2 (LAND)"/>
    <d v="2007-10-25T00:00:00"/>
    <n v="104975"/>
    <n v="0"/>
    <n v="5525"/>
    <n v="110500"/>
  </r>
  <r>
    <s v="E"/>
    <x v="20"/>
    <s v="ST. CLOUD"/>
    <s v="18. E. A. - PHASE 2 (LAND)"/>
    <d v="2007-12-13T00:00:00"/>
    <n v="28405"/>
    <n v="0"/>
    <n v="1495"/>
    <n v="29900"/>
  </r>
  <r>
    <s v="E"/>
    <x v="20"/>
    <s v="ST. CLOUD"/>
    <s v="18. E. A. - PHASE 2 (LAND)"/>
    <d v="2008-01-11T00:00:00"/>
    <n v="36062"/>
    <n v="0"/>
    <n v="1898"/>
    <n v="37960"/>
  </r>
  <r>
    <s v="E"/>
    <x v="20"/>
    <s v="ST. CLOUD"/>
    <s v="18. E. A. - PHASE 2 (LAND)"/>
    <d v="2008-02-01T00:00:00"/>
    <n v="15808"/>
    <n v="0"/>
    <n v="832"/>
    <n v="16640"/>
  </r>
  <r>
    <s v="E"/>
    <x v="20"/>
    <s v="ST. CLOUD"/>
    <s v="18. E. A. - PHASE 2 (LAND)"/>
    <d v="2008-09-22T00:00:00"/>
    <n v="26120"/>
    <n v="0"/>
    <n v="1375"/>
    <n v="27495"/>
  </r>
  <r>
    <s v="E"/>
    <x v="20"/>
    <s v="ST. CLOUD"/>
    <s v="18. E. A. - PHASE 2 (LAND)"/>
    <d v="2008-12-19T00:00:00"/>
    <n v="60330"/>
    <n v="0"/>
    <n v="3175"/>
    <n v="63505"/>
  </r>
  <r>
    <s v="E"/>
    <x v="20"/>
    <s v="ST. CLOUD"/>
    <s v="18. E. A. - PHASE 2 (LAND)"/>
    <d v="2009-02-09T00:00:00"/>
    <n v="1852"/>
    <n v="0"/>
    <n v="98"/>
    <n v="1950"/>
  </r>
  <r>
    <s v="E"/>
    <x v="20"/>
    <s v="ST. CLOUD"/>
    <s v="18. E. A. - PHASE 2 (LAND)"/>
    <d v="2009-05-13T00:00:00"/>
    <n v="53723"/>
    <n v="0"/>
    <n v="2827"/>
    <n v="56550"/>
  </r>
  <r>
    <s v="E"/>
    <x v="20"/>
    <s v="ST. CLOUD"/>
    <s v="18. E. A. - PHASE 2 (LAND)"/>
    <d v="2009-09-23T00:00:00"/>
    <n v="30875"/>
    <n v="0"/>
    <n v="1625"/>
    <n v="32500"/>
  </r>
  <r>
    <s v="E"/>
    <x v="20"/>
    <s v="ST. CLOUD"/>
    <s v="18. E. A. - PHASE 2 (LAND)"/>
    <d v="2009-11-19T00:00:00"/>
    <n v="5248"/>
    <n v="0"/>
    <n v="277"/>
    <n v="5525"/>
  </r>
  <r>
    <s v="E"/>
    <x v="20"/>
    <s v="ST. CLOUD"/>
    <s v="18. E. A. - PHASE 2 (LAND)"/>
    <d v="2010-01-05T00:00:00"/>
    <n v="19328"/>
    <n v="0"/>
    <n v="1017"/>
    <n v="20345"/>
  </r>
  <r>
    <s v="E"/>
    <x v="20"/>
    <s v="ST. CLOUD"/>
    <s v="18. E. A. - PHASE 2 (LAND)"/>
    <d v="2010-02-11T00:00:00"/>
    <n v="12474"/>
    <n v="0"/>
    <n v="656"/>
    <n v="13130"/>
  </r>
  <r>
    <s v="E"/>
    <x v="20"/>
    <s v="ST. CLOUD"/>
    <s v="18. E. A. - PHASE 2 (LAND)"/>
    <d v="2010-04-30T00:00:00"/>
    <n v="26861"/>
    <n v="0"/>
    <n v="1414"/>
    <n v="28275"/>
  </r>
  <r>
    <s v="E"/>
    <x v="20"/>
    <s v="ST. CLOUD"/>
    <s v="18. E. A. - PHASE 2 (LAND)"/>
    <d v="2010-06-11T00:00:00"/>
    <n v="16364"/>
    <n v="0"/>
    <n v="861"/>
    <n v="17225"/>
  </r>
  <r>
    <s v="E"/>
    <x v="20"/>
    <s v="ST. CLOUD"/>
    <s v="18. E. A. - PHASE 2 (LAND)"/>
    <d v="2010-09-23T00:00:00"/>
    <n v="30875"/>
    <n v="0"/>
    <n v="1625"/>
    <n v="32500"/>
  </r>
  <r>
    <s v="E"/>
    <x v="20"/>
    <s v="ST. CLOUD"/>
    <s v="18. E. A. - PHASE 2 (LAND)"/>
    <d v="2011-01-11T00:00:00"/>
    <n v="18525"/>
    <n v="0"/>
    <n v="975"/>
    <n v="19500"/>
  </r>
  <r>
    <s v="E"/>
    <x v="20"/>
    <s v="ST. CLOUD"/>
    <s v="18. E. A. - PHASE 2 (LAND)"/>
    <d v="2011-05-10T00:00:00"/>
    <n v="6175"/>
    <n v="0"/>
    <n v="325"/>
    <n v="6500"/>
  </r>
  <r>
    <s v="E"/>
    <x v="20"/>
    <s v="ST. CLOUD"/>
    <s v="18. E. A. - PHASE 2 (LAND)"/>
    <d v="2011-06-24T00:00:00"/>
    <n v="73500"/>
    <n v="0"/>
    <n v="6500"/>
    <n v="80000"/>
  </r>
  <r>
    <s v="E"/>
    <x v="20"/>
    <s v="ST. CLOUD"/>
    <s v="18. E. A. - PHASE 2 (LAND)"/>
    <d v="2011-08-11T00:00:00"/>
    <n v="50000"/>
    <n v="0"/>
    <n v="0"/>
    <n v="50000"/>
  </r>
  <r>
    <s v="E"/>
    <x v="20"/>
    <s v="ST. CLOUD"/>
    <s v="Crack Seal Airport Pavements"/>
    <d v="2007-07-19T00:00:00"/>
    <n v="0"/>
    <n v="17199"/>
    <n v="7371"/>
    <n v="24570"/>
  </r>
  <r>
    <s v="E"/>
    <x v="20"/>
    <s v="ST. CLOUD"/>
    <s v="19.DEICING EQP/AIR STAIR/SIGNS/UTILITIES"/>
    <d v="2007-11-06T00:00:00"/>
    <n v="63417"/>
    <n v="0"/>
    <n v="3339.01"/>
    <n v="66756.009999999995"/>
  </r>
  <r>
    <s v="E"/>
    <x v="20"/>
    <s v="ST. CLOUD"/>
    <s v="19.DEICING EQP/AIR STAIR/SIGNS/UTILITIES"/>
    <d v="2007-12-19T00:00:00"/>
    <n v="1760598"/>
    <n v="0"/>
    <n v="375660.23"/>
    <n v="2136258.23"/>
  </r>
  <r>
    <s v="E"/>
    <x v="20"/>
    <s v="ST. CLOUD"/>
    <s v="19.DEICING EQP/AIR STAIR/SIGNS/UTILITIES"/>
    <d v="2008-02-01T00:00:00"/>
    <n v="60110"/>
    <n v="0"/>
    <n v="10638.51"/>
    <n v="70748.509999999995"/>
  </r>
  <r>
    <s v="E"/>
    <x v="20"/>
    <s v="ST. CLOUD"/>
    <s v="19.DEICING EQP/AIR STAIR/SIGNS/UTILITIES"/>
    <d v="2008-03-25T00:00:00"/>
    <n v="205716"/>
    <n v="0"/>
    <n v="10827.41"/>
    <n v="216543.41"/>
  </r>
  <r>
    <s v="E"/>
    <x v="20"/>
    <s v="ST. CLOUD"/>
    <s v="19.DEICING EQP/AIR STAIR/SIGNS/UTILITIES"/>
    <d v="2008-04-25T00:00:00"/>
    <n v="2839"/>
    <n v="0"/>
    <n v="148.94"/>
    <n v="2987.94"/>
  </r>
  <r>
    <s v="E"/>
    <x v="20"/>
    <s v="ST. CLOUD"/>
    <s v="19.DEICING EQP/AIR STAIR/SIGNS/UTILITIES"/>
    <d v="2008-06-05T00:00:00"/>
    <n v="38331"/>
    <n v="0"/>
    <n v="36502.07"/>
    <n v="74833.070000000007"/>
  </r>
  <r>
    <s v="E"/>
    <x v="20"/>
    <s v="ST. CLOUD"/>
    <s v="19.DEICING EQP/AIR STAIR/SIGNS/UTILITIES"/>
    <d v="2008-10-15T00:00:00"/>
    <n v="37657"/>
    <n v="0"/>
    <n v="6906.26"/>
    <n v="44563.26"/>
  </r>
  <r>
    <s v="E"/>
    <x v="20"/>
    <s v="ST. CLOUD"/>
    <s v="19.DEICING EQP/AIR STAIR/SIGNS/UTILITIES"/>
    <d v="2010-03-08T00:00:00"/>
    <n v="46223"/>
    <n v="0"/>
    <n v="10011.209999999999"/>
    <n v="56234.21"/>
  </r>
  <r>
    <s v="E"/>
    <x v="20"/>
    <s v="ST. CLOUD"/>
    <s v="19.DEICING EQP/AIR STAIR/SIGNS/UTILITIES"/>
    <d v="2011-10-01T00:00:00"/>
    <n v="100539"/>
    <n v="0"/>
    <n v="-95539"/>
    <n v="5000"/>
  </r>
  <r>
    <s v="E"/>
    <x v="20"/>
    <s v="ST. CLOUD"/>
    <s v="TWO TRACTORS AND A 1-TON TRUCK"/>
    <d v="2008-04-16T00:00:00"/>
    <n v="0"/>
    <n v="98600.71"/>
    <n v="49300.37"/>
    <n v="147901.08000000002"/>
  </r>
  <r>
    <s v="E"/>
    <x v="20"/>
    <s v="ST. CLOUD"/>
    <s v="TERMINAL BUILDING EXPANSION - PHASE 1"/>
    <d v="2008-09-22T00:00:00"/>
    <n v="168587"/>
    <n v="24745.26"/>
    <n v="475719.55"/>
    <n v="669051.81000000006"/>
  </r>
  <r>
    <s v="E"/>
    <x v="20"/>
    <s v="ST. CLOUD"/>
    <s v="TERMINAL BUILDING EXPANSION - PHASE 1"/>
    <d v="2008-10-15T00:00:00"/>
    <n v="117511"/>
    <n v="15962.78"/>
    <n v="117094.87"/>
    <n v="250568.65"/>
  </r>
  <r>
    <s v="E"/>
    <x v="20"/>
    <s v="ST. CLOUD"/>
    <s v="TERMINAL BUILDING EXPANSION - PHASE 1"/>
    <d v="2008-12-03T00:00:00"/>
    <n v="262683"/>
    <n v="35689.050000000003"/>
    <n v="262747.63"/>
    <n v="561119.67999999993"/>
  </r>
  <r>
    <s v="E"/>
    <x v="20"/>
    <s v="ST. CLOUD"/>
    <s v="TERMINAL BUILDING EXPANSION - PHASE 1"/>
    <d v="2008-12-11T00:00:00"/>
    <n v="395634"/>
    <n v="54702.239999999998"/>
    <n v="590826.78"/>
    <n v="1041163.02"/>
  </r>
  <r>
    <s v="E"/>
    <x v="20"/>
    <s v="ST. CLOUD"/>
    <s v="TERMINAL BUILDING EXPANSION - PHASE 1"/>
    <d v="2009-01-29T00:00:00"/>
    <n v="251458"/>
    <n v="34157.97"/>
    <n v="250513.92000000001"/>
    <n v="536129.89"/>
  </r>
  <r>
    <s v="E"/>
    <x v="20"/>
    <s v="ST. CLOUD"/>
    <s v="TERMINAL BUILDING EXPANSION - PHASE 1"/>
    <d v="2009-01-29T00:00:00"/>
    <n v="164047"/>
    <n v="22283.57"/>
    <n v="163351.62"/>
    <n v="349682.19"/>
  </r>
  <r>
    <s v="E"/>
    <x v="20"/>
    <s v="ST. CLOUD"/>
    <s v="TERMINAL BUILDING EXPANSION - PHASE 1"/>
    <d v="2009-03-05T00:00:00"/>
    <n v="164011"/>
    <n v="22922.59"/>
    <n v="270771.03000000003"/>
    <n v="457704.62"/>
  </r>
  <r>
    <s v="E"/>
    <x v="20"/>
    <s v="ST. CLOUD"/>
    <s v="TERMINAL BUILDING EXPANSION - PHASE 1"/>
    <d v="2009-03-27T00:00:00"/>
    <n v="242075"/>
    <n v="32884.39"/>
    <n v="246491.15"/>
    <n v="521450.54000000004"/>
  </r>
  <r>
    <s v="E"/>
    <x v="20"/>
    <s v="ST. CLOUD"/>
    <s v="TERMINAL BUILDING EXPANSION - PHASE 1"/>
    <d v="2009-05-01T00:00:00"/>
    <n v="46495"/>
    <n v="6313.63"/>
    <n v="40791.279999999999"/>
    <n v="93599.91"/>
  </r>
  <r>
    <s v="E"/>
    <x v="20"/>
    <s v="ST. CLOUD"/>
    <s v="TERMINAL BUILDING EXPANSION - PHASE 1"/>
    <d v="2009-06-25T00:00:00"/>
    <n v="4105"/>
    <n v="3140.73"/>
    <n v="125854"/>
    <n v="133099.73000000001"/>
  </r>
  <r>
    <s v="E"/>
    <x v="20"/>
    <s v="ST. CLOUD"/>
    <s v="TERMINAL BUILDING EXPANSION - PHASE 1"/>
    <d v="2009-07-30T00:00:00"/>
    <n v="0"/>
    <n v="5591.79"/>
    <n v="65348.77"/>
    <n v="70940.56"/>
  </r>
  <r>
    <s v="E"/>
    <x v="20"/>
    <s v="ST. CLOUD"/>
    <s v="TERMINAL BUILDING EXPANSION - PHASE 1"/>
    <d v="2010-10-06T00:00:00"/>
    <n v="0"/>
    <n v="869308.14"/>
    <n v="-588121.31999999995"/>
    <n v="281186.82000000007"/>
  </r>
  <r>
    <s v="E"/>
    <x v="20"/>
    <s v="ST. CLOUD"/>
    <s v="TERMINAL BUILDING EXPANSION - PHASE 1"/>
    <d v="2011-05-23T00:00:00"/>
    <n v="50000"/>
    <n v="0"/>
    <n v="5474.17"/>
    <n v="55474.17"/>
  </r>
  <r>
    <s v="E"/>
    <x v="20"/>
    <s v="ST. CLOUD"/>
    <s v="TERMINAL BUILDING EXPANSION - PHASE 1"/>
    <d v="2011-05-23T00:00:00"/>
    <n v="0"/>
    <n v="1636.11"/>
    <n v="0"/>
    <n v="1636.11"/>
  </r>
  <r>
    <s v="E"/>
    <x v="20"/>
    <s v="ST. CLOUD"/>
    <s v="ARRA - PASSENGER BOARDING BRIDGE"/>
    <d v="2009-09-02T00:00:00"/>
    <n v="21428"/>
    <n v="0"/>
    <n v="0"/>
    <n v="21428"/>
  </r>
  <r>
    <s v="E"/>
    <x v="20"/>
    <s v="ST. CLOUD"/>
    <s v="ARRA - PASSENGER BOARDING BRIDGE"/>
    <d v="2009-09-22T00:00:00"/>
    <n v="2741"/>
    <n v="0"/>
    <n v="0"/>
    <n v="2741"/>
  </r>
  <r>
    <s v="E"/>
    <x v="20"/>
    <s v="ST. CLOUD"/>
    <s v="ARRA - PASSENGER BOARDING BRIDGE"/>
    <d v="2009-10-06T00:00:00"/>
    <n v="29489"/>
    <n v="0"/>
    <n v="0"/>
    <n v="29489"/>
  </r>
  <r>
    <s v="E"/>
    <x v="20"/>
    <s v="ST. CLOUD"/>
    <s v="ARRA - PASSENGER BOARDING BRIDGE"/>
    <d v="2009-11-02T00:00:00"/>
    <n v="50041"/>
    <n v="0"/>
    <n v="0"/>
    <n v="50041"/>
  </r>
  <r>
    <s v="E"/>
    <x v="20"/>
    <s v="ST. CLOUD"/>
    <s v="ARRA - PASSENGER BOARDING BRIDGE"/>
    <d v="2009-11-02T00:00:00"/>
    <n v="3260"/>
    <n v="0"/>
    <n v="0"/>
    <n v="3260"/>
  </r>
  <r>
    <s v="E"/>
    <x v="20"/>
    <s v="ST. CLOUD"/>
    <s v="ARRA - PASSENGER BOARDING BRIDGE"/>
    <d v="2009-12-24T00:00:00"/>
    <n v="623931"/>
    <n v="0"/>
    <n v="0"/>
    <n v="623931"/>
  </r>
  <r>
    <s v="E"/>
    <x v="20"/>
    <s v="ST. CLOUD"/>
    <s v="ARRA - PASSENGER BOARDING BRIDGE"/>
    <d v="2010-02-03T00:00:00"/>
    <n v="46831"/>
    <n v="0"/>
    <n v="0"/>
    <n v="46831"/>
  </r>
  <r>
    <s v="E"/>
    <x v="20"/>
    <s v="ST. CLOUD"/>
    <s v="CARES ACT AMENDMENT FOR ST CLOUD"/>
    <d v="1899-12-30T00:00:00"/>
    <n v="670796"/>
    <n v="0"/>
    <n v="0"/>
    <n v="670796"/>
  </r>
  <r>
    <s v="E"/>
    <x v="21"/>
    <s v="WINSTED"/>
    <s v="--- Winsted ----  CONST. LAND. STRIP"/>
    <d v="1964-03-20T00:00:00"/>
    <n v="0"/>
    <n v="19887.09"/>
    <n v="0"/>
    <n v="19887.09"/>
  </r>
  <r>
    <s v="E"/>
    <x v="21"/>
    <s v="WINSTED"/>
    <s v="SURF. APRON &amp; TAXIWAY/LAND DOCUMENTS"/>
    <d v="1969-08-21T00:00:00"/>
    <n v="7660.13"/>
    <n v="5911.96"/>
    <n v="5911.97"/>
    <n v="19484.060000000001"/>
  </r>
  <r>
    <s v="E"/>
    <x v="21"/>
    <s v="WINSTED"/>
    <s v="AIRPORT OFFICE"/>
    <d v="1969-11-18T00:00:00"/>
    <n v="0"/>
    <n v="3425"/>
    <n v="3425"/>
    <n v="6850"/>
  </r>
  <r>
    <s v="E"/>
    <x v="21"/>
    <s v="WINSTED"/>
    <s v="SEAL COAT (APRON &amp; TAXIWAYS)"/>
    <d v="1979-05-24T00:00:00"/>
    <n v="0"/>
    <n v="787"/>
    <n v="1097.55"/>
    <n v="1884.55"/>
  </r>
  <r>
    <s v="E"/>
    <x v="21"/>
    <s v="WINSTED"/>
    <s v="FUEL PUMPS"/>
    <d v="1988-10-25T00:00:00"/>
    <n v="0"/>
    <n v="1689.73"/>
    <n v="844.87"/>
    <n v="2534.6"/>
  </r>
  <r>
    <s v="E"/>
    <x v="21"/>
    <s v="WINSTED"/>
    <s v="A.L.P. UP-DATE"/>
    <d v="1991-04-19T00:00:00"/>
    <n v="0"/>
    <n v="720.72"/>
    <n v="360.36"/>
    <n v="1081.08"/>
  </r>
  <r>
    <s v="E"/>
    <x v="21"/>
    <s v="WINSTED"/>
    <s v="APRON &amp; TAXIWAY OVERLAY"/>
    <d v="1990-09-27T00:00:00"/>
    <n v="0"/>
    <n v="21070.93"/>
    <n v="10535.47"/>
    <n v="31606.400000000001"/>
  </r>
  <r>
    <s v="E"/>
    <x v="21"/>
    <s v="WINSTED"/>
    <s v="LAND ACQUISITION"/>
    <d v="1991-06-10T00:00:00"/>
    <n v="0"/>
    <n v="49182.67"/>
    <n v="24591.33"/>
    <n v="73774"/>
  </r>
  <r>
    <s v="E"/>
    <x v="21"/>
    <s v="WINSTED"/>
    <s v="TRUCK WITH PLOW"/>
    <d v="1993-02-22T00:00:00"/>
    <n v="0"/>
    <n v="14333.33"/>
    <n v="7166.67"/>
    <n v="21500"/>
  </r>
  <r>
    <s v="E"/>
    <x v="21"/>
    <s v="WINSTED"/>
    <s v="ENTRANCE ROAD STUDIES"/>
    <d v="1994-12-19T00:00:00"/>
    <n v="0"/>
    <n v="6600"/>
    <n v="3300"/>
    <n v="9900"/>
  </r>
  <r>
    <s v="E"/>
    <x v="21"/>
    <s v="WINSTED"/>
    <s v="SEPTIC SYSTEM IMPROVEMENTS"/>
    <d v="1994-10-19T00:00:00"/>
    <n v="0"/>
    <n v="6000"/>
    <n v="3000"/>
    <n v="9000"/>
  </r>
  <r>
    <s v="E"/>
    <x v="21"/>
    <s v="WINSTED"/>
    <s v="MISC. IMPROVEMENTS"/>
    <d v="1996-08-28T00:00:00"/>
    <n v="0"/>
    <n v="12000"/>
    <n v="6000"/>
    <n v="18000"/>
  </r>
  <r>
    <s v="E"/>
    <x v="21"/>
    <s v="WINSTED"/>
    <s v="MISC. IMPROVEMENTS"/>
    <d v="1997-08-01T00:00:00"/>
    <n v="0"/>
    <n v="3401.65"/>
    <n v="0"/>
    <n v="3401.65"/>
  </r>
  <r>
    <s v="E"/>
    <x v="21"/>
    <s v="WINSTED"/>
    <s v="AIRPORT SIGNING"/>
    <d v="1998-04-30T00:00:00"/>
    <n v="0"/>
    <n v="500"/>
    <n v="0"/>
    <n v="500"/>
  </r>
  <r>
    <s v="E"/>
    <x v="21"/>
    <s v="WINSTED"/>
    <s v="FUEL SYSTEM REVISION"/>
    <d v="1998-11-20T00:00:00"/>
    <n v="0"/>
    <n v="6389.82"/>
    <n v="6389.82"/>
    <n v="12779.64"/>
  </r>
  <r>
    <s v="E"/>
    <x v="21"/>
    <s v="WINSTED"/>
    <s v="CRACK SEALING"/>
    <d v="1998-11-20T00:00:00"/>
    <n v="0"/>
    <n v="5529.6"/>
    <n v="3686.4"/>
    <n v="9216"/>
  </r>
  <r>
    <s v="E"/>
    <x v="21"/>
    <s v="WINSTED"/>
    <s v="AGG. PARKING LOT &amp; DRAINAGE"/>
    <d v="2000-05-17T00:00:00"/>
    <n v="0"/>
    <n v="3180.13"/>
    <n v="2120.08"/>
    <n v="5300.21"/>
  </r>
  <r>
    <s v="E"/>
    <x v="21"/>
    <s v="WINSTED"/>
    <s v="AGG. PARKING LOT &amp; DRAINAGE"/>
    <d v="2000-11-30T00:00:00"/>
    <n v="0"/>
    <n v="1390.8"/>
    <n v="927.2"/>
    <n v="2318"/>
  </r>
  <r>
    <s v="E"/>
    <x v="21"/>
    <s v="WINSTED"/>
    <s v="DUMPTRUCK W/SNOWPLOW"/>
    <d v="2000-03-03T00:00:00"/>
    <n v="0"/>
    <n v="43800"/>
    <n v="29200"/>
    <n v="73000"/>
  </r>
  <r>
    <s v="E"/>
    <x v="21"/>
    <s v="WINSTED"/>
    <s v="AIRPORT LAYOUT PLAN AND SEAL COAT"/>
    <d v="2000-11-30T00:00:00"/>
    <n v="0"/>
    <n v="4222.7"/>
    <n v="2815.13"/>
    <n v="7037.83"/>
  </r>
  <r>
    <s v="E"/>
    <x v="21"/>
    <s v="WINSTED"/>
    <s v="AIRPORT LAYOUT PLAN AND SEAL COAT"/>
    <d v="2001-02-14T00:00:00"/>
    <n v="0"/>
    <n v="15453"/>
    <n v="10302"/>
    <n v="25755"/>
  </r>
  <r>
    <s v="E"/>
    <x v="21"/>
    <s v="WINSTED"/>
    <s v="AIRPORT LAYOUT PLAN AND SEAL COAT"/>
    <d v="2001-09-24T00:00:00"/>
    <n v="0"/>
    <n v="2524.3000000000002"/>
    <n v="1682.87"/>
    <n v="4207.17"/>
  </r>
  <r>
    <s v="E"/>
    <x v="21"/>
    <s v="WINSTED"/>
    <s v="Engineering Services - Zoning &amp; ALP rev"/>
    <d v="2002-08-16T00:00:00"/>
    <n v="0"/>
    <n v="8625"/>
    <n v="5750"/>
    <n v="14375"/>
  </r>
  <r>
    <s v="E"/>
    <x v="21"/>
    <s v="WINSTED"/>
    <s v="Engineering Services - Zoning &amp; ALP rev"/>
    <d v="2003-05-28T00:00:00"/>
    <n v="0"/>
    <n v="2021.3"/>
    <n v="1347.53"/>
    <n v="3368.83"/>
  </r>
  <r>
    <s v="E"/>
    <x v="21"/>
    <s v="WINSTED"/>
    <s v="Powerline Markers"/>
    <d v="2006-12-08T00:00:00"/>
    <n v="0"/>
    <n v="2800"/>
    <n v="1200"/>
    <n v="4000"/>
  </r>
  <r>
    <s v="E"/>
    <x v="21"/>
    <s v="WINSTED"/>
    <s v="Fuel System, Crack Repair, Parking Lot"/>
    <d v="2006-12-13T00:00:00"/>
    <n v="0"/>
    <n v="23692.2"/>
    <n v="18807.8"/>
    <n v="42500"/>
  </r>
  <r>
    <s v="E"/>
    <x v="21"/>
    <s v="WINSTED"/>
    <s v="Fuel System, Crack Repair, Parking Lot"/>
    <d v="2007-06-07T00:00:00"/>
    <n v="0"/>
    <n v="2795.56"/>
    <n v="2903.94"/>
    <n v="5699.5"/>
  </r>
  <r>
    <s v="E"/>
    <x v="21"/>
    <s v="WINSTED"/>
    <s v="1.Twy, Access Rd/Parking Lot, ALP Update"/>
    <d v="2006-12-18T00:00:00"/>
    <n v="40398"/>
    <n v="0"/>
    <n v="4607.8999999999996"/>
    <n v="45005.9"/>
  </r>
  <r>
    <s v="E"/>
    <x v="21"/>
    <s v="WINSTED"/>
    <s v="1.Twy, Access Rd/Parking Lot, ALP Update"/>
    <d v="2007-03-07T00:00:00"/>
    <n v="110703"/>
    <n v="0"/>
    <n v="4134.1000000000004"/>
    <n v="114837.1"/>
  </r>
  <r>
    <s v="E"/>
    <x v="21"/>
    <s v="WINSTED"/>
    <s v="1.Twy, Access Rd/Parking Lot, ALP Update"/>
    <d v="2007-04-27T00:00:00"/>
    <n v="1289"/>
    <n v="0"/>
    <n v="0"/>
    <n v="1289"/>
  </r>
  <r>
    <s v="E"/>
    <x v="21"/>
    <s v="WINSTED"/>
    <s v="1.Twy, Access Rd/Parking Lot, ALP Update"/>
    <d v="2007-06-27T00:00:00"/>
    <n v="1786"/>
    <n v="0"/>
    <n v="0"/>
    <n v="1786"/>
  </r>
  <r>
    <s v="E"/>
    <x v="21"/>
    <s v="WINSTED"/>
    <s v="1.Twy, Access Rd/Parking Lot, ALP Update"/>
    <d v="2008-06-17T00:00:00"/>
    <n v="1913"/>
    <n v="0"/>
    <n v="0"/>
    <n v="1913"/>
  </r>
  <r>
    <s v="E"/>
    <x v="21"/>
    <s v="WINSTED"/>
    <s v="1.Twy, Access Rd/Parking Lot, ALP Update"/>
    <d v="2008-09-09T00:00:00"/>
    <n v="6857"/>
    <n v="0"/>
    <n v="0"/>
    <n v="6857"/>
  </r>
  <r>
    <s v="E"/>
    <x v="21"/>
    <s v="WINSTED"/>
    <s v="3.Beacon; Wind Cone &amp; Master Plan"/>
    <d v="2008-10-09T00:00:00"/>
    <n v="38038"/>
    <n v="0"/>
    <n v="2003.36"/>
    <n v="40041.360000000001"/>
  </r>
  <r>
    <s v="E"/>
    <x v="21"/>
    <s v="WINSTED"/>
    <s v="3.Beacon; Wind Cone &amp; Master Plan"/>
    <d v="2008-11-07T00:00:00"/>
    <n v="5683"/>
    <n v="0"/>
    <n v="299"/>
    <n v="5982"/>
  </r>
  <r>
    <s v="E"/>
    <x v="21"/>
    <s v="WINSTED"/>
    <s v="3.Beacon; Wind Cone &amp; Master Plan"/>
    <d v="2008-12-03T00:00:00"/>
    <n v="6085"/>
    <n v="0"/>
    <n v="320.5"/>
    <n v="6405.5"/>
  </r>
  <r>
    <s v="E"/>
    <x v="21"/>
    <s v="WINSTED"/>
    <s v="3.Beacon; Wind Cone &amp; Master Plan"/>
    <d v="2009-01-07T00:00:00"/>
    <n v="13768"/>
    <n v="0"/>
    <n v="724.92"/>
    <n v="14492.92"/>
  </r>
  <r>
    <s v="E"/>
    <x v="21"/>
    <s v="WINSTED"/>
    <s v="3.Beacon; Wind Cone &amp; Master Plan"/>
    <d v="2009-01-29T00:00:00"/>
    <n v="27064"/>
    <n v="0"/>
    <n v="658.42"/>
    <n v="27722.42"/>
  </r>
  <r>
    <s v="E"/>
    <x v="21"/>
    <s v="WINSTED"/>
    <s v="3.Beacon; Wind Cone &amp; Master Plan"/>
    <d v="2009-03-05T00:00:00"/>
    <n v="4173"/>
    <n v="0"/>
    <n v="219"/>
    <n v="4392"/>
  </r>
  <r>
    <s v="E"/>
    <x v="21"/>
    <s v="WINSTED"/>
    <s v="3.Beacon; Wind Cone &amp; Master Plan"/>
    <d v="2009-04-22T00:00:00"/>
    <n v="5860"/>
    <n v="0"/>
    <n v="1074.18"/>
    <n v="6934.18"/>
  </r>
  <r>
    <s v="E"/>
    <x v="21"/>
    <s v="WINSTED"/>
    <s v="3.Beacon; Wind Cone &amp; Master Plan"/>
    <d v="2009-05-01T00:00:00"/>
    <n v="4561"/>
    <n v="0"/>
    <n v="239.75"/>
    <n v="4800.75"/>
  </r>
  <r>
    <s v="E"/>
    <x v="21"/>
    <s v="WINSTED"/>
    <s v="3.Beacon; Wind Cone &amp; Master Plan"/>
    <d v="2009-06-25T00:00:00"/>
    <n v="1719"/>
    <n v="0"/>
    <n v="91"/>
    <n v="1810"/>
  </r>
  <r>
    <s v="E"/>
    <x v="21"/>
    <s v="WINSTED"/>
    <s v="3.Beacon; Wind Cone &amp; Master Plan"/>
    <d v="2009-08-11T00:00:00"/>
    <n v="7125"/>
    <n v="0"/>
    <n v="375"/>
    <n v="7500"/>
  </r>
  <r>
    <s v="E"/>
    <x v="21"/>
    <s v="WINSTED"/>
    <s v="3.Beacon; Wind Cone &amp; Master Plan"/>
    <d v="2009-09-15T00:00:00"/>
    <n v="4743"/>
    <n v="0"/>
    <n v="249.5"/>
    <n v="4992.5"/>
  </r>
  <r>
    <s v="E"/>
    <x v="21"/>
    <s v="WINSTED"/>
    <s v="3.Beacon; Wind Cone &amp; Master Plan"/>
    <d v="2009-09-24T00:00:00"/>
    <n v="8043"/>
    <n v="0"/>
    <n v="423.5"/>
    <n v="8466.5"/>
  </r>
  <r>
    <s v="E"/>
    <x v="21"/>
    <s v="WINSTED"/>
    <s v="3.Beacon; Wind Cone &amp; Master Plan"/>
    <d v="2009-12-09T00:00:00"/>
    <n v="5638"/>
    <n v="0"/>
    <n v="337"/>
    <n v="5975"/>
  </r>
  <r>
    <s v="E"/>
    <x v="21"/>
    <s v="WINSTED"/>
    <s v="3.Beacon; Wind Cone &amp; Master Plan"/>
    <d v="2011-05-17T00:00:00"/>
    <n v="7671"/>
    <n v="0"/>
    <n v="362.94"/>
    <n v="8033.94"/>
  </r>
  <r>
    <s v="E"/>
    <x v="21"/>
    <s v="WINSTED"/>
    <s v="4.Rehab Taxiways &amp; Remove Obstructions"/>
    <d v="2009-09-15T00:00:00"/>
    <n v="109073"/>
    <n v="0"/>
    <n v="5742.37"/>
    <n v="114815.37"/>
  </r>
  <r>
    <s v="E"/>
    <x v="21"/>
    <s v="WINSTED"/>
    <s v="4.Rehab Taxiways &amp; Remove Obstructions"/>
    <d v="2009-10-09T00:00:00"/>
    <n v="11242"/>
    <n v="0"/>
    <n v="592"/>
    <n v="11834"/>
  </r>
  <r>
    <s v="E"/>
    <x v="21"/>
    <s v="WINSTED"/>
    <s v="4.Rehab Taxiways &amp; Remove Obstructions"/>
    <d v="2009-10-21T00:00:00"/>
    <n v="99685"/>
    <n v="0"/>
    <n v="5245.31"/>
    <n v="104930.31"/>
  </r>
  <r>
    <s v="E"/>
    <x v="21"/>
    <s v="WINSTED"/>
    <s v="4.Rehab Taxiways &amp; Remove Obstructions"/>
    <d v="2009-12-09T00:00:00"/>
    <n v="52619"/>
    <n v="0"/>
    <n v="2770.05"/>
    <n v="55389.05"/>
  </r>
  <r>
    <s v="E"/>
    <x v="21"/>
    <s v="WINSTED"/>
    <s v="4.Rehab Taxiways &amp; Remove Obstructions"/>
    <d v="2009-12-24T00:00:00"/>
    <n v="4281"/>
    <n v="0"/>
    <n v="750.27"/>
    <n v="5031.2700000000004"/>
  </r>
  <r>
    <s v="E"/>
    <x v="21"/>
    <s v="WINSTED"/>
    <s v="4.Rehab Taxiways &amp; Remove Obstructions"/>
    <d v="2010-08-05T00:00:00"/>
    <n v="10000"/>
    <n v="0"/>
    <n v="0"/>
    <n v="10000"/>
  </r>
  <r>
    <s v="E"/>
    <x v="21"/>
    <s v="WINSTED"/>
    <s v="4.Rehab Taxiways &amp; Remove Obstructions"/>
    <d v="2010-08-05T00:00:00"/>
    <n v="31616"/>
    <n v="0"/>
    <n v="0"/>
    <n v="31616"/>
  </r>
  <r>
    <s v="E"/>
    <x v="21"/>
    <s v="WINSTED"/>
    <s v="Upgrade Fuel System"/>
    <d v="2010-04-28T00:00:00"/>
    <n v="0"/>
    <n v="4610"/>
    <n v="4610"/>
    <n v="9220"/>
  </r>
  <r>
    <s v="E"/>
    <x v="21"/>
    <s v="WINSTED"/>
    <s v="SWPPP Update"/>
    <d v="2011-04-26T00:00:00"/>
    <n v="0"/>
    <n v="2450"/>
    <n v="1050"/>
    <n v="3500"/>
  </r>
  <r>
    <s v="E"/>
    <x v="21"/>
    <s v="WINSTED"/>
    <s v="5. A/D Building, Crack Seal &amp; Slurry Sea"/>
    <d v="2011-11-07T00:00:00"/>
    <n v="66584"/>
    <n v="0"/>
    <n v="4205.7"/>
    <n v="70789.7"/>
  </r>
  <r>
    <s v="E"/>
    <x v="21"/>
    <s v="WINSTED"/>
    <s v="5. A/D Building, Crack Seal &amp; Slurry Sea"/>
    <d v="2011-11-30T00:00:00"/>
    <n v="70848"/>
    <n v="0"/>
    <n v="3029.85"/>
    <n v="73877.850000000006"/>
  </r>
  <r>
    <s v="E"/>
    <x v="21"/>
    <s v="WINSTED"/>
    <s v="5. A/D Building, Crack Seal &amp; Slurry Sea"/>
    <d v="2012-01-31T00:00:00"/>
    <n v="11245"/>
    <n v="0"/>
    <n v="591.88"/>
    <n v="11836.88"/>
  </r>
  <r>
    <s v="E"/>
    <x v="21"/>
    <s v="WINSTED"/>
    <s v="5. A/D Building, Crack Seal &amp; Slurry Sea"/>
    <d v="2012-04-13T00:00:00"/>
    <n v="149715"/>
    <n v="0"/>
    <n v="9312.2199999999993"/>
    <n v="159027.22"/>
  </r>
  <r>
    <s v="E"/>
    <x v="21"/>
    <s v="WINSTED"/>
    <s v="5. A/D Building, Crack Seal &amp; Slurry Sea"/>
    <d v="2012-05-04T00:00:00"/>
    <n v="3667"/>
    <n v="0"/>
    <n v="193"/>
    <n v="3860"/>
  </r>
  <r>
    <s v="E"/>
    <x v="21"/>
    <s v="WINSTED"/>
    <s v="5. A/D Building, Crack Seal &amp; Slurry Sea"/>
    <d v="2012-06-29T00:00:00"/>
    <n v="29733"/>
    <n v="0"/>
    <n v="3445.49"/>
    <n v="33178.49"/>
  </r>
  <r>
    <s v="E"/>
    <x v="21"/>
    <s v="WINSTED"/>
    <s v="5. A/D Building, Crack Seal &amp; Slurry Sea"/>
    <d v="2012-09-18T00:00:00"/>
    <n v="30430"/>
    <n v="0"/>
    <n v="-201.95"/>
    <n v="30228.05"/>
  </r>
  <r>
    <s v="E"/>
    <x v="21"/>
    <s v="WINSTED"/>
    <s v="5. A/D Building, Crack Seal &amp; Slurry Sea"/>
    <d v="2012-12-03T00:00:00"/>
    <n v="6074"/>
    <n v="0"/>
    <n v="201.95"/>
    <n v="6275.95"/>
  </r>
  <r>
    <s v="E"/>
    <x v="21"/>
    <s v="WINSTED"/>
    <s v="5. A/D Building, Crack Seal &amp; Slurry Sea"/>
    <d v="2013-05-17T00:00:00"/>
    <n v="21948"/>
    <n v="0"/>
    <n v="0"/>
    <n v="21948"/>
  </r>
  <r>
    <s v="E"/>
    <x v="21"/>
    <s v="WINSTED"/>
    <s v="2016 Environmental Assessment"/>
    <d v="2017-05-09T00:00:00"/>
    <n v="156060"/>
    <n v="9582.81"/>
    <n v="9634.27"/>
    <n v="175277.08"/>
  </r>
  <r>
    <s v="E"/>
    <x v="21"/>
    <s v="WINSTED"/>
    <s v="2016 Environmental Assessment"/>
    <d v="2018-04-10T00:00:00"/>
    <n v="16768"/>
    <n v="18.75"/>
    <n v="0"/>
    <n v="16786.75"/>
  </r>
  <r>
    <s v="E"/>
    <x v="21"/>
    <s v="WINSTED"/>
    <s v="Reconstruct Runway 9/27 - Phase 1"/>
    <d v="2018-01-26T00:00:00"/>
    <n v="60210"/>
    <n v="3345"/>
    <n v="3345"/>
    <n v="66900"/>
  </r>
  <r>
    <s v="E"/>
    <x v="21"/>
    <s v="WINSTED"/>
    <s v="Reconstruct Runway 9/27 - Phase 1"/>
    <d v="2018-09-06T00:00:00"/>
    <n v="-60210"/>
    <n v="-3345"/>
    <n v="-3345"/>
    <n v="-66900"/>
  </r>
  <r>
    <s v="E"/>
    <x v="21"/>
    <s v="WINSTED"/>
    <s v="Reconstruct Runway 9/27 - Phase 1"/>
    <d v="2018-09-13T00:00:00"/>
    <n v="56340"/>
    <n v="3130"/>
    <n v="23700"/>
    <n v="83170"/>
  </r>
  <r>
    <s v="E"/>
    <x v="21"/>
    <s v="WINSTED"/>
    <s v="Reconstruct Runway 9/27 - Phase 1"/>
    <d v="2018-11-08T00:00:00"/>
    <n v="71505"/>
    <n v="3972.5"/>
    <n v="0"/>
    <n v="75477.5"/>
  </r>
  <r>
    <s v="E"/>
    <x v="21"/>
    <s v="WINSTED"/>
    <s v="Reconstruct Runway 9/27 - Phase 1"/>
    <d v="2018-12-18T00:00:00"/>
    <n v="16470"/>
    <n v="915"/>
    <n v="0"/>
    <n v="17385"/>
  </r>
  <r>
    <s v="E"/>
    <x v="21"/>
    <s v="WINSTED"/>
    <s v="Reconstruct Runway 9/27 - Phase 1"/>
    <d v="2019-04-08T00:00:00"/>
    <n v="111172"/>
    <n v="6176.25"/>
    <n v="-9505.75"/>
    <n v="107842.5"/>
  </r>
  <r>
    <s v="E"/>
    <x v="21"/>
    <s v="WINSTED"/>
    <s v="Reconstruct Runway 9/27 - Phase 1"/>
    <d v="2019-04-08T00:00:00"/>
    <n v="63450"/>
    <n v="3525"/>
    <n v="3525"/>
    <n v="70500"/>
  </r>
  <r>
    <s v="E"/>
    <x v="21"/>
    <s v="WINSTED"/>
    <s v="Reconstruct Runway 9/27 - Phase 1"/>
    <d v="2019-08-05T00:00:00"/>
    <n v="2610"/>
    <n v="145"/>
    <n v="145"/>
    <n v="2900"/>
  </r>
  <r>
    <s v="E"/>
    <x v="21"/>
    <s v="WINSTED"/>
    <s v="Reconstruct Runway 9/27 - Phase 1"/>
    <d v="2019-08-26T00:00:00"/>
    <n v="76815"/>
    <n v="4267.5"/>
    <n v="4267.5"/>
    <n v="85350"/>
  </r>
  <r>
    <s v="E"/>
    <x v="21"/>
    <s v="WINSTED"/>
    <s v="Reconstruct Runway 9/27 - Phase 1"/>
    <d v="2019-10-15T00:00:00"/>
    <n v="1530"/>
    <n v="85"/>
    <n v="85"/>
    <n v="1700"/>
  </r>
  <r>
    <s v="E"/>
    <x v="21"/>
    <s v="WINSTED"/>
    <s v="Relocate Natural Gas Pipeline"/>
    <d v="1899-12-30T00:00:00"/>
    <n v="5868"/>
    <n v="326"/>
    <n v="326"/>
    <n v="6520"/>
  </r>
  <r>
    <s v="E"/>
    <x v="21"/>
    <s v="WINSTED"/>
    <s v="Relocate Natural Gas Pipeline"/>
    <d v="2018-12-05T00:00:00"/>
    <n v="17413"/>
    <n v="967.48"/>
    <n v="969.03"/>
    <n v="19349.509999999998"/>
  </r>
  <r>
    <s v="E"/>
    <x v="21"/>
    <s v="WINSTED"/>
    <s v="Relocate Natural Gas Pipeline"/>
    <d v="2019-01-24T00:00:00"/>
    <n v="10956"/>
    <n v="608.65"/>
    <n v="608.35"/>
    <n v="12173"/>
  </r>
  <r>
    <s v="E"/>
    <x v="21"/>
    <s v="WINSTED"/>
    <s v="Relocate Natural Gas Pipeline"/>
    <d v="2019-04-08T00:00:00"/>
    <n v="13626"/>
    <n v="757"/>
    <n v="757"/>
    <n v="15140"/>
  </r>
  <r>
    <s v="E"/>
    <x v="21"/>
    <s v="WINSTED"/>
    <s v="Relocate Natural Gas Pipeline"/>
    <d v="2019-08-26T00:00:00"/>
    <n v="7299"/>
    <n v="405.45"/>
    <n v="404.55"/>
    <n v="8109"/>
  </r>
  <r>
    <s v="E"/>
    <x v="21"/>
    <s v="WINSTED"/>
    <s v="Relocate Natural Gas Pipeline"/>
    <d v="2019-08-26T00:00:00"/>
    <n v="5765"/>
    <n v="320.3"/>
    <n v="320.7"/>
    <n v="6406"/>
  </r>
  <r>
    <s v="E"/>
    <x v="21"/>
    <s v="WINSTED"/>
    <s v="Relocate Natural Gas Pipeline"/>
    <d v="2019-10-15T00:00:00"/>
    <n v="247577"/>
    <n v="13754.29"/>
    <n v="13754.51"/>
    <n v="275085.8"/>
  </r>
  <r>
    <s v="E"/>
    <x v="21"/>
    <s v="WINSTED"/>
    <s v="Relocate Natural Gas Pipeline"/>
    <d v="2019-12-11T00:00:00"/>
    <n v="19429"/>
    <n v="1079.43"/>
    <n v="1080.07"/>
    <n v="21588.5"/>
  </r>
  <r>
    <s v="E"/>
    <x v="21"/>
    <s v="WINSTED"/>
    <s v="Relocate Natural Gas Pipeline"/>
    <d v="2020-03-03T00:00:00"/>
    <n v="244157"/>
    <n v="13564.29"/>
    <n v="13564.51"/>
    <n v="271285.8"/>
  </r>
  <r>
    <s v="E"/>
    <x v="21"/>
    <s v="WINSTED"/>
    <s v="Relocate Natural Gas Pipeline"/>
    <d v="2020-03-17T00:00:00"/>
    <n v="11747"/>
    <n v="652.61"/>
    <n v="652.65"/>
    <n v="13052.26"/>
  </r>
  <r>
    <s v="E"/>
    <x v="21"/>
    <s v="WINSTED"/>
    <s v="Relocate Natural Gas Pipeline"/>
    <d v="2020-04-07T00:00:00"/>
    <n v="3494"/>
    <n v="194.11"/>
    <n v="194.13"/>
    <n v="3882.2400000000002"/>
  </r>
  <r>
    <s v="E"/>
    <x v="21"/>
    <s v="WINSTED"/>
    <s v="Relocate Natural Gas Pipeline"/>
    <d v="2020-06-04T00:00:00"/>
    <n v="2394"/>
    <n v="133"/>
    <n v="133"/>
    <n v="2660"/>
  </r>
  <r>
    <s v="E"/>
    <x v="21"/>
    <s v="WINSTED"/>
    <s v="Relocate Natural Gas Pipeline"/>
    <d v="2020-06-17T00:00:00"/>
    <n v="244157"/>
    <n v="13564.29"/>
    <n v="13564.51"/>
    <n v="271285.8"/>
  </r>
  <r>
    <s v="E"/>
    <x v="21"/>
    <s v="WINSTED"/>
    <s v="Relocate Natural Gas Pipeline"/>
    <d v="2020-08-20T00:00:00"/>
    <n v="248896"/>
    <n v="13827.54"/>
    <n v="13827.26"/>
    <n v="276550.8"/>
  </r>
  <r>
    <s v="E"/>
    <x v="21"/>
    <s v="WINSTED"/>
    <s v="Relocate Natural Gas Pipeline"/>
    <d v="2020-08-20T00:00:00"/>
    <n v="3381"/>
    <n v="187.88"/>
    <n v="188.63"/>
    <n v="3757.51"/>
  </r>
  <r>
    <s v="E"/>
    <x v="21"/>
    <s v="WINSTED"/>
    <s v="Reconstruct Turf Runway 09/27"/>
    <d v="1899-12-30T00:00:00"/>
    <n v="5952"/>
    <n v="5166.18"/>
    <n v="0"/>
    <n v="11118.18"/>
  </r>
  <r>
    <s v="E"/>
    <x v="21"/>
    <s v="WINSTED"/>
    <s v="Reconstruct Turf Runway 09/27"/>
    <d v="2019-12-11T00:00:00"/>
    <n v="197128"/>
    <n v="10951.62"/>
    <n v="10952.7"/>
    <n v="219032.32000000001"/>
  </r>
  <r>
    <s v="E"/>
    <x v="21"/>
    <s v="WINSTED"/>
    <s v="Reconstruct Turf Runway 09/27"/>
    <d v="2020-03-03T00:00:00"/>
    <n v="56717"/>
    <n v="3151"/>
    <n v="3152.07"/>
    <n v="63020.07"/>
  </r>
  <r>
    <s v="E"/>
    <x v="21"/>
    <s v="WINSTED"/>
    <s v="Reconstruct Turf Runway 09/27"/>
    <d v="2020-03-18T00:00:00"/>
    <n v="3072"/>
    <n v="170.62"/>
    <n v="169.73"/>
    <n v="3412.35"/>
  </r>
  <r>
    <s v="E"/>
    <x v="21"/>
    <s v="WINSTED"/>
    <s v="Reconstruct Turf Runway 09/27"/>
    <d v="2020-04-07T00:00:00"/>
    <n v="7104"/>
    <n v="394.71"/>
    <n v="395.54"/>
    <n v="7894.25"/>
  </r>
  <r>
    <s v="E"/>
    <x v="21"/>
    <s v="WINSTED"/>
    <s v="Reconstruct Turf Runway 09/27"/>
    <d v="2020-08-20T00:00:00"/>
    <n v="23391"/>
    <n v="1299.52"/>
    <n v="1299.8399999999999"/>
    <n v="25990.36"/>
  </r>
  <r>
    <s v="E"/>
    <x v="21"/>
    <s v="WINSTED"/>
    <s v="Reconstruct Turf Runway 09/27"/>
    <d v="2020-08-20T00:00:00"/>
    <n v="205979"/>
    <n v="11443.28"/>
    <n v="11443.31"/>
    <n v="228865.59"/>
  </r>
  <r>
    <s v="E"/>
    <x v="21"/>
    <s v="WINSTED"/>
    <s v="Reconstruct Turf Runway 09/27"/>
    <d v="2020-08-20T00:00:00"/>
    <n v="436955"/>
    <n v="24275.22"/>
    <n v="24274.34"/>
    <n v="485504.56"/>
  </r>
  <r>
    <s v="E"/>
    <x v="21"/>
    <s v="WINSTED"/>
    <s v="Reconstruct Turf Runway 09/27"/>
    <d v="2020-12-09T00:00:00"/>
    <n v="578987"/>
    <n v="32165.99"/>
    <n v="32166.49"/>
    <n v="643319.48"/>
  </r>
  <r>
    <s v="E"/>
    <x v="21"/>
    <s v="WINSTED"/>
    <s v="Reconstruct Turf Runway 09/27"/>
    <d v="2020-12-09T00:00:00"/>
    <n v="275295"/>
    <n v="15294.15"/>
    <n v="26675.48"/>
    <n v="317264.63"/>
  </r>
  <r>
    <s v="E"/>
    <x v="21"/>
    <s v="WINSTED"/>
    <s v="Fuel System Repair"/>
    <d v="1899-12-30T00:00:00"/>
    <n v="0"/>
    <n v="17568.11"/>
    <n v="5856.03"/>
    <n v="23424.14"/>
  </r>
  <r>
    <s v="E"/>
    <x v="21"/>
    <s v="WINSTED"/>
    <s v="Entrance Road Repairs"/>
    <d v="2019-11-25T00:00:00"/>
    <n v="0"/>
    <n v="7556"/>
    <n v="2518.75"/>
    <n v="10074.75"/>
  </r>
  <r>
    <s v="E"/>
    <x v="21"/>
    <s v="WINSTED"/>
    <s v="Parking Lot and Engrance Road Rehab; Construct Turf Runway"/>
    <d v="1899-12-30T00:00:00"/>
    <n v="10078"/>
    <n v="0"/>
    <n v="0"/>
    <n v="10078"/>
  </r>
  <r>
    <s v="E"/>
    <x v="21"/>
    <s v="WINSTED"/>
    <s v="Parking Lot and Engrance Road Rehab; Construct Turf Runway"/>
    <d v="2020-12-09T00:00:00"/>
    <n v="244164"/>
    <n v="0"/>
    <n v="0"/>
    <n v="244164"/>
  </r>
  <r>
    <s v="E"/>
    <x v="21"/>
    <s v="WINSTED"/>
    <s v="New Fuel Tank - Relocated"/>
    <d v="1899-12-30T00:00:00"/>
    <n v="0"/>
    <n v="5299.11"/>
    <n v="1766.37"/>
    <n v="7065.48"/>
  </r>
  <r>
    <s v="E"/>
    <x v="21"/>
    <s v="WINSTED"/>
    <s v="CARES ACT AMENDMENT FOR WINSTED"/>
    <d v="2021-03-31T00:00:00"/>
    <n v="12077"/>
    <n v="0"/>
    <n v="0"/>
    <n v="12077"/>
  </r>
  <r>
    <s v="N"/>
    <x v="22"/>
    <s v="AITKIN"/>
    <s v="CLEARING"/>
    <d v="1947-10-08T00:00:00"/>
    <n v="0"/>
    <n v="497"/>
    <n v="0"/>
    <n v="497"/>
  </r>
  <r>
    <s v="N"/>
    <x v="22"/>
    <s v="AITKIN"/>
    <s v="ENGINEERING"/>
    <d v="1947-09-25T00:00:00"/>
    <n v="0"/>
    <n v="800"/>
    <n v="0"/>
    <n v="800"/>
  </r>
  <r>
    <s v="N"/>
    <x v="22"/>
    <s v="AITKIN"/>
    <s v="GRADING"/>
    <d v="1948-01-13T00:00:00"/>
    <n v="0"/>
    <n v="10670.17"/>
    <n v="0"/>
    <n v="10670.17"/>
  </r>
  <r>
    <s v="N"/>
    <x v="22"/>
    <s v="AITKIN"/>
    <s v="MARKERS/FENCE/PAINT POLES"/>
    <d v="1948-12-17T00:00:00"/>
    <n v="0"/>
    <n v="1178.1199999999999"/>
    <n v="0"/>
    <n v="1178.1199999999999"/>
  </r>
  <r>
    <s v="N"/>
    <x v="22"/>
    <s v="AITKIN"/>
    <s v="LEVEL LANDING STRIP"/>
    <d v="1951-12-07T00:00:00"/>
    <n v="0"/>
    <n v="750"/>
    <n v="63"/>
    <n v="813"/>
  </r>
  <r>
    <s v="N"/>
    <x v="22"/>
    <s v="AITKIN"/>
    <s v="CONSTRUCT LANDING STRIP"/>
    <d v="1965-07-21T00:00:00"/>
    <n v="0"/>
    <n v="10449.5"/>
    <n v="5224.75"/>
    <n v="15674.25"/>
  </r>
  <r>
    <s v="N"/>
    <x v="22"/>
    <s v="AITKIN"/>
    <s v="LAND"/>
    <d v="1972-04-06T00:00:00"/>
    <n v="0"/>
    <n v="13353"/>
    <n v="13353"/>
    <n v="26706"/>
  </r>
  <r>
    <s v="N"/>
    <x v="22"/>
    <s v="AITKIN"/>
    <s v="PAVE AND LIGHT"/>
    <d v="1977-03-30T00:00:00"/>
    <n v="161673.56"/>
    <n v="112767.5"/>
    <n v="64710.06"/>
    <n v="339151.12"/>
  </r>
  <r>
    <s v="N"/>
    <x v="22"/>
    <s v="AITKIN"/>
    <s v="T-HANGAR SITE PREPARATION"/>
    <d v="1981-07-31T00:00:00"/>
    <n v="0"/>
    <n v="10905.44"/>
    <n v="5635.96"/>
    <n v="16541.400000000001"/>
  </r>
  <r>
    <s v="N"/>
    <x v="22"/>
    <s v="AITKIN"/>
    <s v="RUNWAY REPAIR--EMER FORCE ACCT"/>
    <d v="1983-08-01T00:00:00"/>
    <n v="0"/>
    <n v="2701.6"/>
    <n v="1350.8"/>
    <n v="4052.3999999999996"/>
  </r>
  <r>
    <s v="N"/>
    <x v="22"/>
    <s v="AITKIN"/>
    <s v="REPAIR VASI'S"/>
    <d v="1987-11-17T00:00:00"/>
    <n v="0"/>
    <n v="1039.76"/>
    <n v="519.88"/>
    <n v="1559.6399999999999"/>
  </r>
  <r>
    <s v="N"/>
    <x v="22"/>
    <s v="AITKIN"/>
    <s v="AIRPORT SIGNS AND POSTS"/>
    <d v="1988-10-21T00:00:00"/>
    <n v="0"/>
    <n v="381.7"/>
    <n v="190.85"/>
    <n v="572.54999999999995"/>
  </r>
  <r>
    <s v="N"/>
    <x v="22"/>
    <s v="AITKIN"/>
    <s v="APRON OVERLAY, TXY EXTENSION"/>
    <d v="1992-11-12T00:00:00"/>
    <n v="0"/>
    <n v="30172.77"/>
    <n v="15086.39"/>
    <n v="45259.16"/>
  </r>
  <r>
    <s v="N"/>
    <x v="22"/>
    <s v="AITKIN"/>
    <s v="APRON OVERLAY, TXY EXTENSION"/>
    <d v="1993-04-05T00:00:00"/>
    <n v="0"/>
    <n v="2213.41"/>
    <n v="1106.71"/>
    <n v="3320.12"/>
  </r>
  <r>
    <s v="N"/>
    <x v="22"/>
    <s v="AITKIN"/>
    <s v="J.D. M955 TRACTOR/ATTACHMENTS"/>
    <d v="1991-12-12T00:00:00"/>
    <n v="0"/>
    <n v="12974.03"/>
    <n v="6487.02"/>
    <n v="19461.050000000003"/>
  </r>
  <r>
    <s v="N"/>
    <x v="22"/>
    <s v="AITKIN"/>
    <s v="SEVEN APRON TIE DOWNS"/>
    <d v="1993-08-10T00:00:00"/>
    <n v="0"/>
    <n v="700"/>
    <n v="350"/>
    <n v="1050"/>
  </r>
  <r>
    <s v="N"/>
    <x v="22"/>
    <s v="AITKIN"/>
    <s v="REFURBISH BEACON"/>
    <d v="1995-06-14T00:00:00"/>
    <n v="0"/>
    <n v="841.6"/>
    <n v="420.8"/>
    <n v="1262.4000000000001"/>
  </r>
  <r>
    <s v="N"/>
    <x v="22"/>
    <s v="AITKIN"/>
    <s v="AIP PROJECT FEASIBILITY STUDY"/>
    <d v="1995-07-06T00:00:00"/>
    <n v="0"/>
    <n v="1657.33"/>
    <n v="828.67"/>
    <n v="2486"/>
  </r>
  <r>
    <s v="N"/>
    <x v="22"/>
    <s v="AITKIN"/>
    <s v="PROJECT ENG./PROPOSED AIP-01"/>
    <d v="1995-10-26T00:00:00"/>
    <n v="0"/>
    <n v="2662.12"/>
    <n v="1331.06"/>
    <n v="3993.18"/>
  </r>
  <r>
    <s v="N"/>
    <x v="22"/>
    <s v="AITKIN"/>
    <s v="PROJECT ENG./PROPOSED AIP-01"/>
    <d v="1996-01-25T00:00:00"/>
    <n v="0"/>
    <n v="3624.58"/>
    <n v="1812.29"/>
    <n v="5436.87"/>
  </r>
  <r>
    <s v="N"/>
    <x v="22"/>
    <s v="AITKIN"/>
    <s v="PROJECT ENG./PROPOSED AIP-01"/>
    <d v="1996-08-28T00:00:00"/>
    <n v="0"/>
    <n v="17244.86"/>
    <n v="8622.43"/>
    <n v="25867.29"/>
  </r>
  <r>
    <s v="N"/>
    <x v="22"/>
    <s v="AITKIN"/>
    <s v="PROJECT ENG./PROPOSED AIP-01"/>
    <d v="1997-01-09T00:00:00"/>
    <n v="0"/>
    <n v="3762.16"/>
    <n v="1881.08"/>
    <n v="5643.24"/>
  </r>
  <r>
    <s v="N"/>
    <x v="22"/>
    <s v="AITKIN"/>
    <s v="PROJECT ENG./PROPOSED AIP-01"/>
    <d v="1997-12-18T00:00:00"/>
    <n v="0"/>
    <n v="9927.33"/>
    <n v="4963.67"/>
    <n v="14891"/>
  </r>
  <r>
    <s v="N"/>
    <x v="22"/>
    <s v="AITKIN"/>
    <s v="PROJECT ENG./PROPOSED AIP-01"/>
    <d v="1998-04-09T00:00:00"/>
    <n v="0"/>
    <n v="1862.34"/>
    <n v="931.16"/>
    <n v="2793.5"/>
  </r>
  <r>
    <s v="N"/>
    <x v="22"/>
    <s v="AITKIN"/>
    <s v="PROJECT ENG./PROPOSED AIP-01"/>
    <d v="1998-04-17T00:00:00"/>
    <n v="0"/>
    <n v="2595.13"/>
    <n v="1297.57"/>
    <n v="3892.7"/>
  </r>
  <r>
    <s v="N"/>
    <x v="22"/>
    <s v="AITKIN"/>
    <s v="PROJECT ENG./PROPOSED AIP-01"/>
    <d v="1998-05-26T00:00:00"/>
    <n v="0"/>
    <n v="884.2"/>
    <n v="442.1"/>
    <n v="1326.3000000000002"/>
  </r>
  <r>
    <s v="N"/>
    <x v="22"/>
    <s v="AITKIN"/>
    <s v="PROJECT ENG./PROPOSED AIP-01"/>
    <d v="1998-06-25T00:00:00"/>
    <n v="0"/>
    <n v="1779.67"/>
    <n v="889.83"/>
    <n v="2669.5"/>
  </r>
  <r>
    <s v="N"/>
    <x v="22"/>
    <s v="AITKIN"/>
    <s v="PROJECT ENG./PROPOSED AIP-01"/>
    <d v="1998-07-28T00:00:00"/>
    <n v="0"/>
    <n v="2057"/>
    <n v="1028.5"/>
    <n v="3085.5"/>
  </r>
  <r>
    <s v="N"/>
    <x v="22"/>
    <s v="AITKIN"/>
    <s v="PROJECT ENG./PROPOSED AIP-01"/>
    <d v="1999-07-22T00:00:00"/>
    <n v="0"/>
    <n v="-46399.39"/>
    <n v="-23199.69"/>
    <n v="-69599.08"/>
  </r>
  <r>
    <s v="N"/>
    <x v="22"/>
    <s v="AITKIN"/>
    <s v="RUNWAY CULVERT REPAIR"/>
    <d v="1996-12-18T00:00:00"/>
    <n v="0"/>
    <n v="2508"/>
    <n v="1254"/>
    <n v="3762"/>
  </r>
  <r>
    <s v="N"/>
    <x v="22"/>
    <s v="AITKIN"/>
    <s v="DRAINAGE; HANGAR TXY PAVING; EQUIPMENT"/>
    <d v="1997-11-17T00:00:00"/>
    <n v="0"/>
    <n v="33411.019999999997"/>
    <n v="22274.02"/>
    <n v="55685.039999999994"/>
  </r>
  <r>
    <s v="N"/>
    <x v="22"/>
    <s v="AITKIN"/>
    <s v="DRAINAGE; HANGAR TXY PAVING; EQUIPMENT"/>
    <d v="1998-03-10T00:00:00"/>
    <n v="0"/>
    <n v="2320.37"/>
    <n v="1546.91"/>
    <n v="3867.2799999999997"/>
  </r>
  <r>
    <s v="N"/>
    <x v="22"/>
    <s v="AITKIN"/>
    <s v="1.RECONSTRUCT RWY/TXY; EXTEND RWY 600'NW"/>
    <d v="1998-10-08T00:00:00"/>
    <n v="231308"/>
    <n v="4319.6499999999996"/>
    <n v="28581.200000000001"/>
    <n v="264208.84999999998"/>
  </r>
  <r>
    <s v="N"/>
    <x v="22"/>
    <s v="AITKIN"/>
    <s v="1.RECONSTRUCT RWY/TXY; EXTEND RWY 600'NW"/>
    <d v="1998-10-22T00:00:00"/>
    <n v="33179"/>
    <n v="959.2"/>
    <n v="4326.4399999999996"/>
    <n v="38464.639999999999"/>
  </r>
  <r>
    <s v="N"/>
    <x v="22"/>
    <s v="AITKIN"/>
    <s v="1.RECONSTRUCT RWY/TXY; EXTEND RWY 600'NW"/>
    <d v="1998-12-16T00:00:00"/>
    <n v="331713"/>
    <n v="9253.09"/>
    <n v="43025.15"/>
    <n v="383991.24000000005"/>
  </r>
  <r>
    <s v="N"/>
    <x v="22"/>
    <s v="AITKIN"/>
    <s v="1.RECONSTRUCT RWY/TXY; EXTEND RWY 600'NW"/>
    <d v="1999-04-08T00:00:00"/>
    <n v="31004"/>
    <n v="629.76"/>
    <n v="3865.84"/>
    <n v="35499.599999999999"/>
  </r>
  <r>
    <s v="N"/>
    <x v="22"/>
    <s v="AITKIN"/>
    <s v="1.RECONSTRUCT RWY/TXY; EXTEND RWY 600'NW"/>
    <d v="1999-07-21T00:00:00"/>
    <n v="0"/>
    <n v="46399.39"/>
    <n v="23199.69"/>
    <n v="69599.08"/>
  </r>
  <r>
    <s v="N"/>
    <x v="22"/>
    <s v="AITKIN"/>
    <s v="1.RECONSTRUCT RWY/TXY; EXTEND RWY 600'NW"/>
    <d v="1999-07-27T00:00:00"/>
    <n v="41356"/>
    <n v="-10397.719999999999"/>
    <n v="-139.13"/>
    <n v="30819.149999999998"/>
  </r>
  <r>
    <s v="N"/>
    <x v="22"/>
    <s v="AITKIN"/>
    <s v="Apron Crack Sealing, Deer Fencing"/>
    <d v="1999-12-09T00:00:00"/>
    <n v="0"/>
    <n v="2556"/>
    <n v="1704"/>
    <n v="4260"/>
  </r>
  <r>
    <s v="N"/>
    <x v="22"/>
    <s v="AITKIN"/>
    <s v="Apron Crack Sealing, Deer Fencing"/>
    <d v="2000-01-25T00:00:00"/>
    <n v="0"/>
    <n v="4123.1400000000003"/>
    <n v="2748.76"/>
    <n v="6871.9000000000005"/>
  </r>
  <r>
    <s v="N"/>
    <x v="22"/>
    <s v="AITKIN"/>
    <s v="Apron Crack Sealing, Deer Fencing"/>
    <d v="2001-04-04T00:00:00"/>
    <n v="0"/>
    <n v="502.35"/>
    <n v="334.9"/>
    <n v="837.25"/>
  </r>
  <r>
    <s v="N"/>
    <x v="22"/>
    <s v="AITKIN"/>
    <s v="Apron Crack Sealing, Deer Fencing"/>
    <d v="2001-10-19T00:00:00"/>
    <n v="0"/>
    <n v="498.51"/>
    <n v="4118.3999999999996"/>
    <n v="4616.91"/>
  </r>
  <r>
    <s v="N"/>
    <x v="22"/>
    <s v="AITKIN"/>
    <s v="Apron Crack Sealing, Deer Fencing"/>
    <d v="2001-10-19T00:00:00"/>
    <n v="0"/>
    <n v="5679.09"/>
    <n v="0"/>
    <n v="5679.09"/>
  </r>
  <r>
    <s v="N"/>
    <x v="22"/>
    <s v="AITKIN"/>
    <s v="Taxiway Paving"/>
    <d v="2000-10-20T00:00:00"/>
    <n v="0"/>
    <n v="4777.51"/>
    <n v="4777.51"/>
    <n v="9555.02"/>
  </r>
  <r>
    <s v="N"/>
    <x v="22"/>
    <s v="AITKIN"/>
    <s v="Taxiway Paving"/>
    <d v="2001-01-03T00:00:00"/>
    <n v="0"/>
    <n v="978"/>
    <n v="978"/>
    <n v="1956"/>
  </r>
  <r>
    <s v="N"/>
    <x v="22"/>
    <s v="AITKIN"/>
    <s v="2.Snow Removal Equip./Obstruction"/>
    <d v="2001-12-12T00:00:00"/>
    <n v="133885"/>
    <n v="0"/>
    <n v="14876.33"/>
    <n v="148761.32999999999"/>
  </r>
  <r>
    <s v="N"/>
    <x v="22"/>
    <s v="AITKIN"/>
    <s v="2.Snow Removal Equip./Obstruction"/>
    <d v="2002-05-22T00:00:00"/>
    <n v="5115"/>
    <n v="0"/>
    <n v="568.66999999999996"/>
    <n v="5683.67"/>
  </r>
  <r>
    <s v="N"/>
    <x v="22"/>
    <s v="AITKIN"/>
    <s v="3.Twy / Equipment Building"/>
    <d v="2004-01-05T00:00:00"/>
    <n v="66717"/>
    <n v="8293.68"/>
    <n v="10968.1"/>
    <n v="85978.78"/>
  </r>
  <r>
    <s v="N"/>
    <x v="22"/>
    <s v="AITKIN"/>
    <s v="3.Twy / Equipment Building"/>
    <d v="2004-03-04T00:00:00"/>
    <n v="37914"/>
    <n v="4790.17"/>
    <n v="6266.84"/>
    <n v="48971.009999999995"/>
  </r>
  <r>
    <s v="N"/>
    <x v="22"/>
    <s v="AITKIN"/>
    <s v="3.Twy / Equipment Building"/>
    <d v="2004-10-15T00:00:00"/>
    <n v="55651"/>
    <n v="5830.15"/>
    <n v="8777.39"/>
    <n v="70258.540000000008"/>
  </r>
  <r>
    <s v="N"/>
    <x v="22"/>
    <s v="AITKIN"/>
    <s v="3.Twy / Equipment Building"/>
    <d v="2005-12-07T00:00:00"/>
    <n v="9688"/>
    <n v="0"/>
    <n v="1327.27"/>
    <n v="11015.27"/>
  </r>
  <r>
    <s v="N"/>
    <x v="22"/>
    <s v="AITKIN"/>
    <s v="3.Twy / Equipment Building"/>
    <d v="2007-06-15T00:00:00"/>
    <n v="0"/>
    <n v="809.34"/>
    <n v="0"/>
    <n v="809.34"/>
  </r>
  <r>
    <s v="N"/>
    <x v="22"/>
    <s v="AITKIN"/>
    <s v="4.Install Deer Fence"/>
    <d v="2004-12-08T00:00:00"/>
    <n v="32010"/>
    <n v="0"/>
    <n v="1687.49"/>
    <n v="33697.49"/>
  </r>
  <r>
    <s v="N"/>
    <x v="22"/>
    <s v="AITKIN"/>
    <s v="4.Install Deer Fence"/>
    <d v="2005-01-07T00:00:00"/>
    <n v="28308"/>
    <n v="0"/>
    <n v="1488.34"/>
    <n v="29796.34"/>
  </r>
  <r>
    <s v="N"/>
    <x v="22"/>
    <s v="AITKIN"/>
    <s v="4.Install Deer Fence"/>
    <d v="2005-02-09T00:00:00"/>
    <n v="13120"/>
    <n v="0"/>
    <n v="691.35"/>
    <n v="13811.35"/>
  </r>
  <r>
    <s v="N"/>
    <x v="22"/>
    <s v="AITKIN"/>
    <s v="4.Install Deer Fence"/>
    <d v="2005-07-21T00:00:00"/>
    <n v="21062"/>
    <n v="0"/>
    <n v="1440.79"/>
    <n v="22502.79"/>
  </r>
  <r>
    <s v="N"/>
    <x v="22"/>
    <s v="AITKIN"/>
    <s v="4.Install Deer Fence"/>
    <d v="2005-08-24T00:00:00"/>
    <n v="6312"/>
    <n v="0"/>
    <n v="1"/>
    <n v="6313"/>
  </r>
  <r>
    <s v="N"/>
    <x v="22"/>
    <s v="AITKIN"/>
    <s v="Snow Bucket &amp; Hydraulic Broom"/>
    <d v="2005-05-12T00:00:00"/>
    <n v="0"/>
    <n v="14000"/>
    <n v="6491.79"/>
    <n v="20491.79"/>
  </r>
  <r>
    <s v="N"/>
    <x v="22"/>
    <s v="AITKIN"/>
    <s v="5.Complete Deer Fence - 4800'"/>
    <d v="2005-10-13T00:00:00"/>
    <n v="8850"/>
    <n v="0"/>
    <n v="466.97"/>
    <n v="9316.9699999999993"/>
  </r>
  <r>
    <s v="N"/>
    <x v="22"/>
    <s v="AITKIN"/>
    <s v="5.Complete Deer Fence - 4800'"/>
    <d v="2005-11-07T00:00:00"/>
    <n v="27304"/>
    <n v="0"/>
    <n v="1437.65"/>
    <n v="28741.65"/>
  </r>
  <r>
    <s v="N"/>
    <x v="22"/>
    <s v="AITKIN"/>
    <s v="5.Complete Deer Fence - 4800'"/>
    <d v="2005-11-30T00:00:00"/>
    <n v="20866"/>
    <n v="0"/>
    <n v="1097.75"/>
    <n v="21963.75"/>
  </r>
  <r>
    <s v="N"/>
    <x v="22"/>
    <s v="AITKIN"/>
    <s v="5.Complete Deer Fence - 4800'"/>
    <d v="2005-12-30T00:00:00"/>
    <n v="18480"/>
    <n v="0"/>
    <n v="1187.7"/>
    <n v="19667.7"/>
  </r>
  <r>
    <s v="N"/>
    <x v="22"/>
    <s v="AITKIN"/>
    <s v="5.Complete Deer Fence - 4800'"/>
    <d v="2007-02-01T00:00:00"/>
    <n v="9445"/>
    <n v="0"/>
    <n v="2433.25"/>
    <n v="11878.25"/>
  </r>
  <r>
    <s v="N"/>
    <x v="22"/>
    <s v="AITKIN"/>
    <s v="*6.LAND - PARCELS 6A AND 10A"/>
    <d v="2007-06-21T00:00:00"/>
    <n v="29199"/>
    <n v="0"/>
    <n v="1537.03"/>
    <n v="30736.03"/>
  </r>
  <r>
    <s v="N"/>
    <x v="22"/>
    <s v="AITKIN"/>
    <s v="Clearing &amp; Grubbing"/>
    <d v="2007-04-24T00:00:00"/>
    <n v="0"/>
    <n v="4249.3500000000004"/>
    <n v="1821.15"/>
    <n v="6070.5"/>
  </r>
  <r>
    <s v="N"/>
    <x v="22"/>
    <s v="AITKIN"/>
    <s v="Clearing &amp; Grubbing"/>
    <d v="2007-09-07T00:00:00"/>
    <n v="0"/>
    <n v="2610.65"/>
    <n v="1118.8499999999999"/>
    <n v="3729.5"/>
  </r>
  <r>
    <s v="N"/>
    <x v="22"/>
    <s v="AITKIN"/>
    <s v="52&quot; RIDING MOWER"/>
    <d v="2007-08-13T00:00:00"/>
    <n v="0"/>
    <n v="4994.8500000000004"/>
    <n v="2140.65"/>
    <n v="7135.5"/>
  </r>
  <r>
    <s v="N"/>
    <x v="22"/>
    <s v="AITKIN"/>
    <s v="7.APRON, ENTRANCE RD, CRACK SEAL &amp; ALP"/>
    <d v="2007-10-08T00:00:00"/>
    <n v="267863"/>
    <n v="0"/>
    <n v="14100.5"/>
    <n v="281963.5"/>
  </r>
  <r>
    <s v="N"/>
    <x v="22"/>
    <s v="AITKIN"/>
    <s v="7.APRON, ENTRANCE RD, CRACK SEAL &amp; ALP"/>
    <d v="2007-11-20T00:00:00"/>
    <n v="28447"/>
    <n v="0"/>
    <n v="1497.94"/>
    <n v="29944.94"/>
  </r>
  <r>
    <s v="N"/>
    <x v="22"/>
    <s v="AITKIN"/>
    <s v="7.APRON, ENTRANCE RD, CRACK SEAL &amp; ALP"/>
    <d v="2007-12-13T00:00:00"/>
    <n v="59952"/>
    <n v="0"/>
    <n v="3154.92"/>
    <n v="63106.92"/>
  </r>
  <r>
    <s v="N"/>
    <x v="22"/>
    <s v="AITKIN"/>
    <s v="7.APRON, ENTRANCE RD, CRACK SEAL &amp; ALP"/>
    <d v="2008-01-11T00:00:00"/>
    <n v="6182"/>
    <n v="0"/>
    <n v="325"/>
    <n v="6507"/>
  </r>
  <r>
    <s v="N"/>
    <x v="22"/>
    <s v="AITKIN"/>
    <s v="7.APRON, ENTRANCE RD, CRACK SEAL &amp; ALP"/>
    <d v="2008-04-10T00:00:00"/>
    <n v="8360"/>
    <n v="0"/>
    <n v="440"/>
    <n v="8800"/>
  </r>
  <r>
    <s v="N"/>
    <x v="22"/>
    <s v="AITKIN"/>
    <s v="7.APRON, ENTRANCE RD, CRACK SEAL &amp; ALP"/>
    <d v="2008-08-14T00:00:00"/>
    <n v="20340"/>
    <n v="0"/>
    <n v="1070.3499999999999"/>
    <n v="21410.35"/>
  </r>
  <r>
    <s v="N"/>
    <x v="22"/>
    <s v="AITKIN"/>
    <s v="7.APRON, ENTRANCE RD, CRACK SEAL &amp; ALP"/>
    <d v="2008-10-15T00:00:00"/>
    <n v="22617"/>
    <n v="0"/>
    <n v="1191.57"/>
    <n v="23808.57"/>
  </r>
  <r>
    <s v="N"/>
    <x v="22"/>
    <s v="AITKIN"/>
    <s v="7.APRON, ENTRANCE RD, CRACK SEAL &amp; ALP"/>
    <d v="2008-12-11T00:00:00"/>
    <n v="7235"/>
    <n v="0"/>
    <n v="849"/>
    <n v="8084"/>
  </r>
  <r>
    <s v="N"/>
    <x v="22"/>
    <s v="AITKIN"/>
    <s v="7.APRON, ENTRANCE RD, CRACK SEAL &amp; ALP"/>
    <d v="2009-05-01T00:00:00"/>
    <n v="9562"/>
    <n v="0"/>
    <n v="32"/>
    <n v="9594"/>
  </r>
  <r>
    <s v="N"/>
    <x v="22"/>
    <s v="AITKIN"/>
    <s v="8.E/W SERVICE RD &amp; APRON EXPANSION"/>
    <d v="2008-07-23T00:00:00"/>
    <n v="3610"/>
    <n v="33942.93"/>
    <n v="1977.1"/>
    <n v="39530.03"/>
  </r>
  <r>
    <s v="N"/>
    <x v="22"/>
    <s v="AITKIN"/>
    <s v="8.E/W SERVICE RD &amp; APRON EXPANSION"/>
    <d v="2008-10-15T00:00:00"/>
    <n v="152459"/>
    <n v="16662.29"/>
    <n v="8900.99"/>
    <n v="178022.28"/>
  </r>
  <r>
    <s v="N"/>
    <x v="22"/>
    <s v="AITKIN"/>
    <s v="8.E/W SERVICE RD &amp; APRON EXPANSION"/>
    <d v="2008-12-11T00:00:00"/>
    <n v="3411"/>
    <n v="4589.78"/>
    <n v="911.65"/>
    <n v="8912.43"/>
  </r>
  <r>
    <s v="N"/>
    <x v="22"/>
    <s v="AITKIN"/>
    <s v="8.E/W SERVICE RD &amp; APRON EXPANSION"/>
    <d v="2009-12-24T00:00:00"/>
    <n v="10000"/>
    <n v="0"/>
    <n v="4769.7299999999996"/>
    <n v="14769.73"/>
  </r>
  <r>
    <s v="N"/>
    <x v="22"/>
    <s v="AITKIN"/>
    <s v="8.E/W SERVICE RD &amp; APRON EXPANSION"/>
    <d v="2009-12-24T00:00:00"/>
    <n v="960"/>
    <n v="0"/>
    <n v="0"/>
    <n v="960"/>
  </r>
  <r>
    <s v="N"/>
    <x v="22"/>
    <s v="AITKIN"/>
    <s v="8.E/W SERVICE RD &amp; APRON EXPANSION"/>
    <d v="2010-08-18T00:00:00"/>
    <n v="0"/>
    <n v="4449.2299999999996"/>
    <n v="-4449.2299999999996"/>
    <n v="0"/>
  </r>
  <r>
    <s v="N"/>
    <x v="22"/>
    <s v="AITKIN"/>
    <s v="9.ENV ASSESSMENT-PH 1 (for land)"/>
    <d v="2009-08-11T00:00:00"/>
    <n v="17776"/>
    <n v="0"/>
    <n v="936.41"/>
    <n v="18712.41"/>
  </r>
  <r>
    <s v="N"/>
    <x v="22"/>
    <s v="AITKIN"/>
    <s v="9.ENV ASSESSMENT-PH 1 (for land)"/>
    <d v="2009-10-09T00:00:00"/>
    <n v="10224"/>
    <n v="0"/>
    <n v="838.5"/>
    <n v="11062.5"/>
  </r>
  <r>
    <s v="N"/>
    <x v="22"/>
    <s v="AITKIN"/>
    <s v="9.ENV ASSESSMENT-PH 1 (for land)"/>
    <d v="2010-02-05T00:00:00"/>
    <n v="10000"/>
    <n v="0"/>
    <n v="225.09"/>
    <n v="10225.09"/>
  </r>
  <r>
    <s v="N"/>
    <x v="22"/>
    <s v="AITKIN"/>
    <s v="10.ENV ASSESSMENT-PH 2 (for land)"/>
    <d v="2009-08-11T00:00:00"/>
    <n v="2444"/>
    <n v="0"/>
    <n v="129.5"/>
    <n v="2573.5"/>
  </r>
  <r>
    <s v="N"/>
    <x v="22"/>
    <s v="AITKIN"/>
    <s v="10.ENV ASSESSMENT-PH 2 (for land)"/>
    <d v="2009-10-09T00:00:00"/>
    <n v="12565"/>
    <n v="0"/>
    <n v="661.3"/>
    <n v="13226.3"/>
  </r>
  <r>
    <s v="N"/>
    <x v="22"/>
    <s v="AITKIN"/>
    <s v="10.ENV ASSESSMENT-PH 2 (for land)"/>
    <d v="2009-12-18T00:00:00"/>
    <n v="18216"/>
    <n v="0"/>
    <n v="1211.5"/>
    <n v="19427.5"/>
  </r>
  <r>
    <s v="N"/>
    <x v="22"/>
    <s v="AITKIN"/>
    <s v="10.ENV ASSESSMENT-PH 2 (for land)"/>
    <d v="2011-03-02T00:00:00"/>
    <n v="3000"/>
    <n v="0"/>
    <n v="0"/>
    <n v="3000"/>
  </r>
  <r>
    <s v="N"/>
    <x v="22"/>
    <s v="AITKIN"/>
    <s v="10.ENV ASSESSMENT-PH 2 (for land)"/>
    <d v="2011-08-11T00:00:00"/>
    <n v="7000"/>
    <n v="0"/>
    <n v="272.7"/>
    <n v="7272.7"/>
  </r>
  <r>
    <s v="N"/>
    <x v="22"/>
    <s v="AITKIN"/>
    <s v="AIRPORT ZONING ORDINANCE UPDATE"/>
    <d v="2011-11-22T00:00:00"/>
    <n v="0"/>
    <n v="19656"/>
    <n v="21144"/>
    <n v="40800"/>
  </r>
  <r>
    <s v="N"/>
    <x v="22"/>
    <s v="AITKIN"/>
    <s v="Fuel Facility, LAND ACQ. (Parcels 19 and 20), Obstr. Removal"/>
    <d v="2012-10-31T00:00:00"/>
    <n v="94560"/>
    <n v="0"/>
    <n v="10508.06"/>
    <n v="105068.06"/>
  </r>
  <r>
    <s v="N"/>
    <x v="22"/>
    <s v="AITKIN"/>
    <s v="Fuel Facility, LAND ACQ. (Parcels 19 and 20), Obstr. Removal"/>
    <d v="2012-11-27T00:00:00"/>
    <n v="80836"/>
    <n v="0"/>
    <n v="12782.22"/>
    <n v="93618.22"/>
  </r>
  <r>
    <s v="N"/>
    <x v="22"/>
    <s v="AITKIN"/>
    <s v="Fuel Facility, LAND ACQ. (Parcels 19 and 20), Obstr. Removal"/>
    <d v="2013-02-04T00:00:00"/>
    <n v="124877"/>
    <n v="0"/>
    <n v="10075.69"/>
    <n v="134952.69"/>
  </r>
  <r>
    <s v="N"/>
    <x v="22"/>
    <s v="AITKIN"/>
    <s v="Fuel Facility, LAND ACQ. (Parcels 19 and 20), Obstr. Removal"/>
    <d v="2013-08-14T00:00:00"/>
    <n v="102421"/>
    <n v="0"/>
    <n v="17670.189999999999"/>
    <n v="120091.19"/>
  </r>
  <r>
    <s v="N"/>
    <x v="22"/>
    <s v="AITKIN"/>
    <s v="Fuel Facility, LAND ACQ. (Parcels 19 and 20), Obstr. Removal"/>
    <d v="2014-02-19T00:00:00"/>
    <n v="74449"/>
    <n v="0"/>
    <n v="1980.59"/>
    <n v="76429.59"/>
  </r>
  <r>
    <s v="N"/>
    <x v="22"/>
    <s v="AITKIN"/>
    <s v="Wildlife Hazard Assessment"/>
    <d v="2014-11-14T00:00:00"/>
    <n v="5502"/>
    <n v="305.68"/>
    <n v="305.93"/>
    <n v="6113.6100000000006"/>
  </r>
  <r>
    <s v="N"/>
    <x v="22"/>
    <s v="AITKIN"/>
    <s v="Wildlife Hazard Assessment"/>
    <d v="2015-12-07T00:00:00"/>
    <n v="19415"/>
    <n v="1078.6400000000001"/>
    <n v="1079.18"/>
    <n v="21572.82"/>
  </r>
  <r>
    <s v="N"/>
    <x v="22"/>
    <s v="AITKIN"/>
    <s v="Wildlife Hazard Assessment"/>
    <d v="2016-02-24T00:00:00"/>
    <n v="1622"/>
    <n v="90.1"/>
    <n v="89.9"/>
    <n v="1802"/>
  </r>
  <r>
    <s v="N"/>
    <x v="22"/>
    <s v="AITKIN"/>
    <s v="Brushing"/>
    <d v="2013-12-10T00:00:00"/>
    <n v="0"/>
    <n v="3955"/>
    <n v="1695"/>
    <n v="5650"/>
  </r>
  <r>
    <s v="N"/>
    <x v="22"/>
    <s v="AITKIN"/>
    <s v="Western Plow Attachment (New)"/>
    <d v="2014-07-21T00:00:00"/>
    <n v="0"/>
    <n v="5800"/>
    <n v="1450"/>
    <n v="7250"/>
  </r>
  <r>
    <s v="N"/>
    <x v="22"/>
    <s v="AITKIN"/>
    <s v="Rehabilitate (crack repair) Runway 16/34 and hanger Taxilanes (E, F, K, L, M, N, O, P, Q, and R); construct hanger access Taxilane S"/>
    <d v="2015-12-21T00:00:00"/>
    <n v="323969"/>
    <n v="50527.67"/>
    <n v="34390.160000000003"/>
    <n v="408886.82999999996"/>
  </r>
  <r>
    <s v="N"/>
    <x v="22"/>
    <s v="AITKIN"/>
    <s v="Rehabilitate (crack repair) Runway 16/34 and hanger Taxilanes (E, F, K, L, M, N, O, P, Q, and R); construct hanger access Taxilane S"/>
    <d v="2016-06-03T00:00:00"/>
    <n v="36462"/>
    <n v="5686.73"/>
    <n v="-5317.63"/>
    <n v="36831.1"/>
  </r>
  <r>
    <s v="N"/>
    <x v="22"/>
    <s v="AITKIN"/>
    <s v="Rehabilitate (crack repair) Runway 16/34 and hanger Taxilanes (E, F, K, L, M, N, O, P, Q, and R); construct hanger access Taxilane S"/>
    <d v="2016-12-22T00:00:00"/>
    <n v="23302"/>
    <n v="6258.4"/>
    <n v="3237.77"/>
    <n v="32798.17"/>
  </r>
  <r>
    <s v="N"/>
    <x v="22"/>
    <s v="AITKIN"/>
    <s v="Rehabilitate (crack repair) Runway 16/34 and hanger Taxilanes (E, F, K, L, M, N, O, P, Q, and R); construct hanger access Taxilane S"/>
    <d v="2017-02-23T00:00:00"/>
    <n v="29493"/>
    <n v="1975.56"/>
    <n v="1019.44"/>
    <n v="32488"/>
  </r>
  <r>
    <s v="N"/>
    <x v="22"/>
    <s v="AITKIN"/>
    <s v="Construct Jet Fuel Facility, Clear Obstructions"/>
    <d v="2017-03-09T00:00:00"/>
    <n v="162803"/>
    <n v="9044.65"/>
    <n v="9045.3799999999992"/>
    <n v="180893.03"/>
  </r>
  <r>
    <s v="N"/>
    <x v="22"/>
    <s v="AITKIN"/>
    <s v="Construct Jet Fuel Facility, Clear Obstructions"/>
    <d v="2018-01-16T00:00:00"/>
    <n v="14476"/>
    <n v="804.2"/>
    <n v="803.8"/>
    <n v="16084"/>
  </r>
  <r>
    <s v="N"/>
    <x v="22"/>
    <s v="AITKIN"/>
    <s v="Mower"/>
    <d v="2017-09-07T00:00:00"/>
    <n v="0"/>
    <n v="7871.96"/>
    <n v="1967.99"/>
    <n v="9839.9500000000007"/>
  </r>
  <r>
    <s v="N"/>
    <x v="22"/>
    <s v="AITKIN"/>
    <s v="Taxiway and Apron Repair &amp; Land Acq"/>
    <d v="2018-11-08T00:00:00"/>
    <n v="56212"/>
    <n v="3612.94"/>
    <n v="3334.06"/>
    <n v="63159"/>
  </r>
  <r>
    <s v="N"/>
    <x v="22"/>
    <s v="AITKIN"/>
    <s v="Taxiway and Apron Repair &amp; Land Acq"/>
    <d v="2019-04-08T00:00:00"/>
    <n v="53155"/>
    <n v="2999.14"/>
    <n v="2972.85"/>
    <n v="59126.99"/>
  </r>
  <r>
    <s v="N"/>
    <x v="22"/>
    <s v="AITKIN"/>
    <s v="Taxiway and Apron Repair &amp; Land Acq"/>
    <d v="2019-08-26T00:00:00"/>
    <n v="63758"/>
    <n v="4705.26"/>
    <n v="4040.93"/>
    <n v="72504.189999999988"/>
  </r>
  <r>
    <s v="N"/>
    <x v="22"/>
    <s v="AITKIN"/>
    <s v="Taxiway and Apron Repair &amp; Land Acq"/>
    <d v="2020-06-04T00:00:00"/>
    <n v="9940"/>
    <n v="1391.19"/>
    <n v="1331.78"/>
    <n v="12662.970000000001"/>
  </r>
  <r>
    <s v="N"/>
    <x v="22"/>
    <s v="AITKIN"/>
    <s v="Vegetation Management (Obstruction Removal) as amended"/>
    <d v="2018-11-14T00:00:00"/>
    <n v="0"/>
    <n v="3955"/>
    <n v="1695"/>
    <n v="5650"/>
  </r>
  <r>
    <s v="N"/>
    <x v="22"/>
    <s v="AITKIN"/>
    <s v="Vegetation Management (Obstruction Removal) as amended"/>
    <d v="2019-03-04T00:00:00"/>
    <n v="0"/>
    <n v="1050"/>
    <n v="450"/>
    <n v="1500"/>
  </r>
  <r>
    <s v="N"/>
    <x v="22"/>
    <s v="AITKIN"/>
    <s v="Vegetation Management (Obstruction Removal) as amended"/>
    <d v="2019-07-30T00:00:00"/>
    <n v="0"/>
    <n v="1669.66"/>
    <n v="715.56"/>
    <n v="2385.2200000000003"/>
  </r>
  <r>
    <s v="N"/>
    <x v="22"/>
    <s v="AITKIN"/>
    <s v="Entrance Gate Improvements"/>
    <d v="2020-11-09T00:00:00"/>
    <n v="45964"/>
    <n v="0"/>
    <n v="0"/>
    <n v="45964"/>
  </r>
  <r>
    <s v="N"/>
    <x v="22"/>
    <s v="AITKIN"/>
    <s v="Entrance Gate Improvements"/>
    <d v="2020-12-18T00:00:00"/>
    <n v="50010"/>
    <n v="0"/>
    <n v="0"/>
    <n v="50010"/>
  </r>
  <r>
    <s v="N"/>
    <x v="22"/>
    <s v="AITKIN"/>
    <s v="DIRECT FEDERAL (LAND)"/>
    <d v="1977-04-12T00:00:00"/>
    <n v="13750.01"/>
    <n v="0"/>
    <n v="-13449.81"/>
    <n v="300.20000000000073"/>
  </r>
  <r>
    <s v="N"/>
    <x v="23"/>
    <s v="BACKUS"/>
    <s v="===Backus===  GRADE SINGLE STRIP"/>
    <d v="1954-08-23T00:00:00"/>
    <n v="0"/>
    <n v="7479.06"/>
    <n v="0"/>
    <n v="7479.06"/>
  </r>
  <r>
    <s v="N"/>
    <x v="23"/>
    <s v="BACKUS"/>
    <s v="RUNWAY EXTENSION"/>
    <d v="1979-12-11T00:00:00"/>
    <n v="0"/>
    <n v="60203.96"/>
    <n v="15050.99"/>
    <n v="75254.95"/>
  </r>
  <r>
    <s v="N"/>
    <x v="23"/>
    <s v="BACKUS"/>
    <s v="LAND"/>
    <d v="1978-12-04T00:00:00"/>
    <n v="0"/>
    <n v="11483.44"/>
    <n v="2870.86"/>
    <n v="14354.300000000001"/>
  </r>
  <r>
    <s v="N"/>
    <x v="23"/>
    <s v="BACKUS"/>
    <s v="LAND"/>
    <d v="1980-09-04T00:00:00"/>
    <n v="0"/>
    <n v="27712.62"/>
    <n v="6928.15"/>
    <n v="34640.769999999997"/>
  </r>
  <r>
    <s v="N"/>
    <x v="23"/>
    <s v="BACKUS"/>
    <s v="LAND"/>
    <d v="1981-01-28T00:00:00"/>
    <n v="0"/>
    <n v="16686.740000000002"/>
    <n v="4171.68"/>
    <n v="20858.420000000002"/>
  </r>
  <r>
    <s v="N"/>
    <x v="23"/>
    <s v="BACKUS"/>
    <s v="FUEL FACILITY AND SEEDING"/>
    <d v="1982-09-24T00:00:00"/>
    <n v="0"/>
    <n v="6600"/>
    <n v="3605.9"/>
    <n v="10205.9"/>
  </r>
  <r>
    <s v="N"/>
    <x v="23"/>
    <s v="BACKUS"/>
    <s v="OBSTRUCTION REMOVAL"/>
    <d v="1984-04-03T00:00:00"/>
    <n v="0"/>
    <n v="2740"/>
    <n v="1370"/>
    <n v="4110"/>
  </r>
  <r>
    <s v="N"/>
    <x v="23"/>
    <s v="BACKUS"/>
    <s v="36 INCH BEACON AND TOWER"/>
    <d v="1988-01-06T00:00:00"/>
    <n v="0"/>
    <n v="20707.57"/>
    <n v="10353.790000000001"/>
    <n v="31061.360000000001"/>
  </r>
  <r>
    <s v="N"/>
    <x v="23"/>
    <s v="BACKUS"/>
    <s v="WELL; DRAINFIELD; RESEED RWY"/>
    <d v="1993-11-03T00:00:00"/>
    <n v="0"/>
    <n v="3027.63"/>
    <n v="1513.82"/>
    <n v="4541.45"/>
  </r>
  <r>
    <s v="N"/>
    <x v="23"/>
    <s v="BACKUS"/>
    <s v="SIDEWALK, SLAB BY FUEL PUMPS"/>
    <d v="1995-08-02T00:00:00"/>
    <n v="0"/>
    <n v="3391.35"/>
    <n v="1695.68"/>
    <n v="5087.03"/>
  </r>
  <r>
    <s v="N"/>
    <x v="23"/>
    <s v="BACKUS"/>
    <s v="A/D BUILDING; BRUSH HOG"/>
    <d v="1996-10-04T00:00:00"/>
    <n v="0"/>
    <n v="40666.67"/>
    <n v="20333.330000000002"/>
    <n v="61000"/>
  </r>
  <r>
    <s v="N"/>
    <x v="23"/>
    <s v="BACKUS"/>
    <s v="RECROWN ENTR. RD.; 5200 GAL FUEL TANK"/>
    <d v="1998-02-05T00:00:00"/>
    <n v="0"/>
    <n v="1496.4"/>
    <n v="997.6"/>
    <n v="2494"/>
  </r>
  <r>
    <s v="N"/>
    <x v="23"/>
    <s v="BACKUS"/>
    <s v="RECROWN ENTR. RD.; 5200 GAL FUEL TANK"/>
    <d v="1998-11-02T00:00:00"/>
    <n v="0"/>
    <n v="7216.85"/>
    <n v="7216.84"/>
    <n v="14433.69"/>
  </r>
  <r>
    <s v="N"/>
    <x v="23"/>
    <s v="BACKUS"/>
    <s v="RUNWAY SEEDING"/>
    <d v="2003-03-26T00:00:00"/>
    <n v="0"/>
    <n v="630"/>
    <n v="420"/>
    <n v="1050"/>
  </r>
  <r>
    <s v="N"/>
    <x v="23"/>
    <s v="BACKUS"/>
    <s v="RUNWAY SEEDING"/>
    <d v="2003-10-27T00:00:00"/>
    <n v="0"/>
    <n v="872.4"/>
    <n v="581.6"/>
    <n v="1454"/>
  </r>
  <r>
    <s v="N"/>
    <x v="23"/>
    <s v="BACKUS"/>
    <s v="Update Zoning"/>
    <d v="2011-07-01T00:00:00"/>
    <n v="0"/>
    <n v="4050.35"/>
    <n v="2197.87"/>
    <n v="6248.2199999999993"/>
  </r>
  <r>
    <s v="N"/>
    <x v="23"/>
    <s v="BACKUS"/>
    <s v="Update Zoning"/>
    <d v="2016-04-08T00:00:00"/>
    <n v="0"/>
    <n v="2893.1"/>
    <n v="-0.01"/>
    <n v="2893.0899999999997"/>
  </r>
  <r>
    <s v="N"/>
    <x v="23"/>
    <s v="BACKUS"/>
    <s v="Seed Runway &amp; SWPPP"/>
    <d v="2010-11-17T00:00:00"/>
    <n v="0"/>
    <n v="6791.06"/>
    <n v="1697.76"/>
    <n v="8488.82"/>
  </r>
  <r>
    <s v="N"/>
    <x v="23"/>
    <s v="BACKUS"/>
    <s v="Relocate Airport Beacon"/>
    <d v="2015-10-05T00:00:00"/>
    <n v="0"/>
    <n v="22829.53"/>
    <n v="2536.61"/>
    <n v="25366.14"/>
  </r>
  <r>
    <s v="N"/>
    <x v="23"/>
    <s v="BACKUS"/>
    <s v="Relocate Airport Beacon"/>
    <d v="2015-11-02T00:00:00"/>
    <n v="0"/>
    <n v="10332"/>
    <n v="1148"/>
    <n v="11480"/>
  </r>
  <r>
    <s v="N"/>
    <x v="23"/>
    <s v="BACKUS"/>
    <s v="Relocate Airport Beacon"/>
    <d v="2015-12-14T00:00:00"/>
    <n v="0"/>
    <n v="693"/>
    <n v="77"/>
    <n v="770"/>
  </r>
  <r>
    <s v="N"/>
    <x v="23"/>
    <s v="BACKUS"/>
    <s v="Emergency Fuel System Repair"/>
    <d v="2018-03-15T00:00:00"/>
    <n v="0"/>
    <n v="42521.4"/>
    <n v="25412.85"/>
    <n v="67934.25"/>
  </r>
  <r>
    <s v="N"/>
    <x v="23"/>
    <s v="BACKUS"/>
    <s v="Emergency Fuel System Repair"/>
    <d v="2019-02-19T00:00:00"/>
    <n v="0"/>
    <n v="356.4"/>
    <n v="1813.92"/>
    <n v="2170.3200000000002"/>
  </r>
  <r>
    <s v="N"/>
    <x v="23"/>
    <s v="BACKUS"/>
    <s v="Airfield Lighting Replacement: Design"/>
    <d v="2018-01-08T00:00:00"/>
    <n v="0"/>
    <n v="12555"/>
    <n v="1395"/>
    <n v="13950"/>
  </r>
  <r>
    <s v="N"/>
    <x v="23"/>
    <s v="BACKUS"/>
    <s v="Airfield Lighting Replacement: Design"/>
    <d v="2018-05-21T00:00:00"/>
    <n v="0"/>
    <n v="13108.08"/>
    <n v="1456.45"/>
    <n v="14564.53"/>
  </r>
  <r>
    <s v="N"/>
    <x v="23"/>
    <s v="BACKUS"/>
    <s v="Pack and Roll Runway"/>
    <d v="2018-01-08T00:00:00"/>
    <n v="0"/>
    <n v="1235"/>
    <n v="65"/>
    <n v="1300"/>
  </r>
  <r>
    <s v="N"/>
    <x v="23"/>
    <s v="BACKUS"/>
    <s v="Pack and Roll Runway"/>
    <d v="2018-10-16T00:00:00"/>
    <n v="0"/>
    <n v="665"/>
    <n v="35"/>
    <n v="700"/>
  </r>
  <r>
    <s v="N"/>
    <x v="23"/>
    <s v="BACKUS"/>
    <s v="Lighting Constr, Fencing, Runway Grading, Helipad, Terminal Impr."/>
    <d v="2018-11-13T00:00:00"/>
    <n v="0"/>
    <n v="195059.23"/>
    <n v="1806.6"/>
    <n v="196865.83000000002"/>
  </r>
  <r>
    <s v="N"/>
    <x v="23"/>
    <s v="BACKUS"/>
    <s v="Lighting Constr, Fencing, Runway Grading, Helipad, Terminal Impr."/>
    <d v="2019-03-22T00:00:00"/>
    <n v="0"/>
    <n v="31756.400000000001"/>
    <n v="11646.08"/>
    <n v="43402.48"/>
  </r>
  <r>
    <s v="N"/>
    <x v="23"/>
    <s v="BACKUS"/>
    <s v="Lighting Constr, Fencing, Runway Grading, Helipad, Terminal Impr."/>
    <d v="2020-07-13T00:00:00"/>
    <n v="0"/>
    <n v="34715.79"/>
    <n v="312.14"/>
    <n v="35027.93"/>
  </r>
  <r>
    <s v="N"/>
    <x v="23"/>
    <s v="BACKUS"/>
    <s v="Master Plan Update and ALP"/>
    <d v="2019-12-24T00:00:00"/>
    <n v="0"/>
    <n v="27189"/>
    <n v="1431"/>
    <n v="28620"/>
  </r>
  <r>
    <s v="N"/>
    <x v="24"/>
    <s v="BAGLEY"/>
    <s v="===BAGLEY AIRPORT==="/>
    <d v="1975-09-29T00:00:00"/>
    <n v="0"/>
    <n v="37961.160000000003"/>
    <n v="76.34"/>
    <n v="38037.5"/>
  </r>
  <r>
    <s v="N"/>
    <x v="24"/>
    <s v="BAGLEY"/>
    <s v="LAND"/>
    <d v="1973-12-28T00:00:00"/>
    <n v="0"/>
    <n v="17726.919999999998"/>
    <n v="17726.919999999998"/>
    <n v="35453.839999999997"/>
  </r>
  <r>
    <s v="N"/>
    <x v="24"/>
    <s v="BAGLEY"/>
    <s v="TEMP. AIRPORT LIGHTING SYSTEM"/>
    <d v="1994-07-19T00:00:00"/>
    <n v="0"/>
    <n v="2676.08"/>
    <n v="0"/>
    <n v="2676.08"/>
  </r>
  <r>
    <s v="N"/>
    <x v="24"/>
    <s v="BAGLEY"/>
    <s v="TEMP. AIRPORT LIGHTING SYSTEM"/>
    <d v="1994-08-24T00:00:00"/>
    <n v="0"/>
    <n v="4339.1899999999996"/>
    <n v="0"/>
    <n v="4339.1899999999996"/>
  </r>
  <r>
    <s v="N"/>
    <x v="24"/>
    <s v="BAGLEY"/>
    <s v="TEMP. AIRPORT LIGHTING SYSTEM"/>
    <d v="1994-09-15T00:00:00"/>
    <n v="0"/>
    <n v="3293.58"/>
    <n v="0"/>
    <n v="3293.58"/>
  </r>
  <r>
    <s v="N"/>
    <x v="24"/>
    <s v="BAGLEY"/>
    <s v="TEMP. AIRPORT LIGHTING SYSTEM"/>
    <d v="1994-09-26T00:00:00"/>
    <n v="0"/>
    <n v="975.37"/>
    <n v="0"/>
    <n v="975.37"/>
  </r>
  <r>
    <s v="N"/>
    <x v="24"/>
    <s v="BAGLEY"/>
    <s v="TEMP. AIRPORT LIGHTING SYSTEM"/>
    <d v="1994-10-06T00:00:00"/>
    <n v="0"/>
    <n v="787.93"/>
    <n v="0"/>
    <n v="787.93"/>
  </r>
  <r>
    <s v="N"/>
    <x v="24"/>
    <s v="BAGLEY"/>
    <s v="TEMP. AIRPORT LIGHTING SYSTEM"/>
    <d v="1994-12-19T00:00:00"/>
    <n v="0"/>
    <n v="267.88"/>
    <n v="0"/>
    <n v="267.88"/>
  </r>
  <r>
    <s v="N"/>
    <x v="24"/>
    <s v="BAGLEY"/>
    <s v="BEACON &amp; WINDCONE"/>
    <d v="1995-02-21T00:00:00"/>
    <n v="0"/>
    <n v="2322.19"/>
    <n v="1161.0899999999999"/>
    <n v="3483.2799999999997"/>
  </r>
  <r>
    <s v="N"/>
    <x v="24"/>
    <s v="BAGLEY"/>
    <s v="ALP UPDATE"/>
    <d v="1997-06-05T00:00:00"/>
    <n v="0"/>
    <n v="4000"/>
    <n v="2000"/>
    <n v="6000"/>
  </r>
  <r>
    <s v="N"/>
    <x v="24"/>
    <s v="BAGLEY"/>
    <s v="LAND, Pave and extend turf runway"/>
    <d v="2004-10-05T00:00:00"/>
    <n v="0"/>
    <n v="249005.39"/>
    <n v="62251.360000000001"/>
    <n v="311256.75"/>
  </r>
  <r>
    <s v="N"/>
    <x v="24"/>
    <s v="BAGLEY"/>
    <s v="LAND, Pave and extend turf runway"/>
    <d v="2004-10-14T00:00:00"/>
    <n v="0"/>
    <n v="67690.820000000007"/>
    <n v="16922.71"/>
    <n v="84613.53"/>
  </r>
  <r>
    <s v="N"/>
    <x v="24"/>
    <s v="BAGLEY"/>
    <s v="LAND, Pave and extend turf runway"/>
    <d v="2004-11-19T00:00:00"/>
    <n v="0"/>
    <n v="122181.45"/>
    <n v="30545.35"/>
    <n v="152726.79999999999"/>
  </r>
  <r>
    <s v="N"/>
    <x v="24"/>
    <s v="BAGLEY"/>
    <s v="LAND, Pave and extend turf runway"/>
    <d v="2004-11-30T00:00:00"/>
    <n v="0"/>
    <n v="383688"/>
    <n v="95922.01"/>
    <n v="479610.01"/>
  </r>
  <r>
    <s v="N"/>
    <x v="24"/>
    <s v="BAGLEY"/>
    <s v="LAND, Pave and extend turf runway"/>
    <d v="2005-01-12T00:00:00"/>
    <n v="0"/>
    <n v="75627.59"/>
    <n v="18906.900000000001"/>
    <n v="94534.489999999991"/>
  </r>
  <r>
    <s v="N"/>
    <x v="24"/>
    <s v="BAGLEY"/>
    <s v="LAND, Pave and extend turf runway"/>
    <d v="2005-02-18T00:00:00"/>
    <n v="0"/>
    <n v="79295.039999999994"/>
    <n v="19823.77"/>
    <n v="99118.81"/>
  </r>
  <r>
    <s v="N"/>
    <x v="24"/>
    <s v="BAGLEY"/>
    <s v="LAND, Pave and extend turf runway"/>
    <d v="2005-11-10T00:00:00"/>
    <n v="0"/>
    <n v="27117.06"/>
    <n v="6779.25"/>
    <n v="33896.31"/>
  </r>
  <r>
    <s v="N"/>
    <x v="24"/>
    <s v="BAGLEY"/>
    <s v="Miscellaneous Paving"/>
    <d v="2007-06-07T00:00:00"/>
    <n v="0"/>
    <n v="5627.28"/>
    <n v="1406.82"/>
    <n v="7034.0999999999995"/>
  </r>
  <r>
    <s v="N"/>
    <x v="24"/>
    <s v="BAGLEY"/>
    <s v="Airport Crack Sealing &amp; Replace Beacon"/>
    <d v="2008-02-11T00:00:00"/>
    <n v="0"/>
    <n v="24329.42"/>
    <n v="6082.36"/>
    <n v="30411.78"/>
  </r>
  <r>
    <s v="N"/>
    <x v="24"/>
    <s v="BAGLEY"/>
    <s v="Airport Crack Sealing &amp; Replace Beacon"/>
    <d v="2008-03-11T00:00:00"/>
    <n v="0"/>
    <n v="306.64"/>
    <n v="76.66"/>
    <n v="383.29999999999995"/>
  </r>
  <r>
    <s v="N"/>
    <x v="24"/>
    <s v="BAGLEY"/>
    <s v="Airport Crack Sealing &amp; Replace Beacon"/>
    <d v="2008-04-17T00:00:00"/>
    <n v="0"/>
    <n v="1225.3499999999999"/>
    <n v="306.33"/>
    <n v="1531.6799999999998"/>
  </r>
  <r>
    <s v="N"/>
    <x v="24"/>
    <s v="BAGLEY"/>
    <s v="Crack Seal - Rwy, Twy, Apron, Rd"/>
    <d v="2010-08-03T00:00:00"/>
    <n v="0"/>
    <n v="2343.6799999999998"/>
    <n v="585.91999999999996"/>
    <n v="2929.6"/>
  </r>
  <r>
    <s v="N"/>
    <x v="24"/>
    <s v="BAGLEY"/>
    <s v="Crack Seal - Rwy, Twy, Apron, Rd"/>
    <d v="2010-09-07T00:00:00"/>
    <n v="0"/>
    <n v="275.82"/>
    <n v="68.959999999999994"/>
    <n v="344.78"/>
  </r>
  <r>
    <s v="N"/>
    <x v="24"/>
    <s v="BAGLEY"/>
    <s v="Crack Seal - Rwy, Twy, Apron, Rd"/>
    <d v="2010-10-14T00:00:00"/>
    <n v="0"/>
    <n v="18588.18"/>
    <n v="4647.04"/>
    <n v="23235.22"/>
  </r>
  <r>
    <s v="N"/>
    <x v="24"/>
    <s v="BAGLEY"/>
    <s v="Rwy 14/32 Underdrains"/>
    <d v="2010-08-04T00:00:00"/>
    <n v="0"/>
    <n v="5947.52"/>
    <n v="1486.88"/>
    <n v="7434.4000000000005"/>
  </r>
  <r>
    <s v="N"/>
    <x v="24"/>
    <s v="BAGLEY"/>
    <s v="Rwy 14/32 Underdrains"/>
    <d v="2010-09-07T00:00:00"/>
    <n v="0"/>
    <n v="1028.28"/>
    <n v="257.07"/>
    <n v="1285.3499999999999"/>
  </r>
  <r>
    <s v="N"/>
    <x v="24"/>
    <s v="BAGLEY"/>
    <s v="Rwy 14/32 Underdrains"/>
    <d v="2010-10-11T00:00:00"/>
    <n v="0"/>
    <n v="86575.81"/>
    <n v="21643.96"/>
    <n v="108219.76999999999"/>
  </r>
  <r>
    <s v="N"/>
    <x v="24"/>
    <s v="BAGLEY"/>
    <s v="Rwy 14/32 Underdrains"/>
    <d v="2010-12-14T00:00:00"/>
    <n v="0"/>
    <n v="253.92"/>
    <n v="63.48"/>
    <n v="317.39999999999998"/>
  </r>
  <r>
    <s v="N"/>
    <x v="24"/>
    <s v="BAGLEY"/>
    <s v="A/D / Storage Building"/>
    <d v="2011-07-27T00:00:00"/>
    <n v="0"/>
    <n v="13340.22"/>
    <n v="3335.05"/>
    <n v="16675.27"/>
  </r>
  <r>
    <s v="N"/>
    <x v="24"/>
    <s v="BAGLEY"/>
    <s v="A/D / Storage Building"/>
    <d v="2011-09-01T00:00:00"/>
    <n v="0"/>
    <n v="960"/>
    <n v="240"/>
    <n v="1200"/>
  </r>
  <r>
    <s v="N"/>
    <x v="24"/>
    <s v="BAGLEY"/>
    <s v="A/D / Storage Building"/>
    <d v="2011-12-22T00:00:00"/>
    <n v="0"/>
    <n v="41896.58"/>
    <n v="10474.14"/>
    <n v="52370.720000000001"/>
  </r>
  <r>
    <s v="N"/>
    <x v="24"/>
    <s v="BAGLEY"/>
    <s v="A/D / Storage Building"/>
    <d v="2012-01-10T00:00:00"/>
    <n v="0"/>
    <n v="1600"/>
    <n v="400"/>
    <n v="2000"/>
  </r>
  <r>
    <s v="N"/>
    <x v="24"/>
    <s v="BAGLEY"/>
    <s v="A/D / Storage Building"/>
    <d v="2012-02-07T00:00:00"/>
    <n v="0"/>
    <n v="880"/>
    <n v="220"/>
    <n v="1100"/>
  </r>
  <r>
    <s v="N"/>
    <x v="24"/>
    <s v="BAGLEY"/>
    <s v="A/D / Storage Building"/>
    <d v="2012-03-21T00:00:00"/>
    <n v="0"/>
    <n v="39731.47"/>
    <n v="9932.8700000000008"/>
    <n v="49664.340000000004"/>
  </r>
  <r>
    <s v="N"/>
    <x v="24"/>
    <s v="BAGLEY"/>
    <s v="ALP Update; Crack Seal"/>
    <d v="2012-01-11T00:00:00"/>
    <n v="0"/>
    <n v="2011.2"/>
    <n v="502.8"/>
    <n v="2514"/>
  </r>
  <r>
    <s v="N"/>
    <x v="24"/>
    <s v="BAGLEY"/>
    <s v="ALP Update; Crack Seal"/>
    <d v="2012-02-07T00:00:00"/>
    <n v="0"/>
    <n v="4800"/>
    <n v="1200"/>
    <n v="6000"/>
  </r>
  <r>
    <s v="N"/>
    <x v="24"/>
    <s v="BAGLEY"/>
    <s v="ALP Update; Crack Seal"/>
    <d v="2012-03-21T00:00:00"/>
    <n v="0"/>
    <n v="2000"/>
    <n v="500"/>
    <n v="2500"/>
  </r>
  <r>
    <s v="N"/>
    <x v="24"/>
    <s v="BAGLEY"/>
    <s v="ALP Update; Crack Seal"/>
    <d v="2013-08-02T00:00:00"/>
    <n v="0"/>
    <n v="400"/>
    <n v="2100"/>
    <n v="2500"/>
  </r>
  <r>
    <s v="N"/>
    <x v="24"/>
    <s v="BAGLEY"/>
    <s v="Crack Seal"/>
    <d v="2013-02-06T00:00:00"/>
    <n v="0"/>
    <n v="8440"/>
    <n v="2110"/>
    <n v="10550"/>
  </r>
  <r>
    <s v="N"/>
    <x v="24"/>
    <s v="BAGLEY"/>
    <s v="Obstruction Removal"/>
    <d v="2013-03-08T00:00:00"/>
    <n v="0"/>
    <n v="36971.160000000003"/>
    <n v="9242.7900000000009"/>
    <n v="46213.950000000004"/>
  </r>
  <r>
    <s v="N"/>
    <x v="24"/>
    <s v="BAGLEY"/>
    <s v="Obstruction Removal"/>
    <d v="2013-08-02T00:00:00"/>
    <n v="0"/>
    <n v="1114.53"/>
    <n v="278.63"/>
    <n v="1393.1599999999999"/>
  </r>
  <r>
    <s v="N"/>
    <x v="24"/>
    <s v="BAGLEY"/>
    <s v="Obstruction Removal"/>
    <d v="2014-09-05T00:00:00"/>
    <n v="0"/>
    <n v="5516.71"/>
    <n v="1379.18"/>
    <n v="6895.89"/>
  </r>
  <r>
    <s v="N"/>
    <x v="24"/>
    <s v="BAGLEY"/>
    <s v="Access Road &amp; Parking Area"/>
    <d v="2015-03-17T00:00:00"/>
    <n v="0"/>
    <n v="133509.41"/>
    <n v="14834.37"/>
    <n v="148343.78"/>
  </r>
  <r>
    <s v="N"/>
    <x v="24"/>
    <s v="BAGLEY"/>
    <s v="Access Road &amp; Parking Area"/>
    <d v="2016-03-02T00:00:00"/>
    <n v="0"/>
    <n v="5598.09"/>
    <n v="622.01"/>
    <n v="6220.1"/>
  </r>
  <r>
    <s v="N"/>
    <x v="24"/>
    <s v="BAGLEY"/>
    <s v="Crack Sealing &amp; Boundary Survey"/>
    <d v="2014-10-03T00:00:00"/>
    <n v="0"/>
    <n v="9000"/>
    <n v="1000"/>
    <n v="10000"/>
  </r>
  <r>
    <s v="N"/>
    <x v="24"/>
    <s v="BAGLEY"/>
    <s v="Crack Sealing &amp; Boundary Survey"/>
    <d v="2015-02-19T00:00:00"/>
    <n v="0"/>
    <n v="10418.4"/>
    <n v="1157.5999999999999"/>
    <n v="11576"/>
  </r>
  <r>
    <s v="N"/>
    <x v="24"/>
    <s v="BAGLEY"/>
    <s v="Crack Seal/Seal Coat"/>
    <d v="2017-01-09T00:00:00"/>
    <n v="0"/>
    <n v="104588.25"/>
    <n v="11620.92"/>
    <n v="116209.17"/>
  </r>
  <r>
    <s v="N"/>
    <x v="24"/>
    <s v="BAGLEY"/>
    <s v="Crackseal and Crack Repair"/>
    <d v="2018-01-11T00:00:00"/>
    <n v="0"/>
    <n v="1631.25"/>
    <n v="181.25"/>
    <n v="1812.5"/>
  </r>
  <r>
    <s v="N"/>
    <x v="24"/>
    <s v="BAGLEY"/>
    <s v="Crackseal and Crack Repair"/>
    <d v="2018-01-11T00:00:00"/>
    <n v="0"/>
    <n v="33693.75"/>
    <n v="3743.75"/>
    <n v="37437.5"/>
  </r>
  <r>
    <s v="N"/>
    <x v="24"/>
    <s v="BAGLEY"/>
    <s v="Crack Repair and Slurryseal Runway"/>
    <d v="2018-11-21T00:00:00"/>
    <n v="0"/>
    <n v="196200.32000000001"/>
    <n v="10326.33"/>
    <n v="206526.65"/>
  </r>
  <r>
    <s v="N"/>
    <x v="24"/>
    <s v="BAGLEY"/>
    <s v="Access Rd Convert to Taxilane, Obstruction Removal"/>
    <d v="1899-12-30T00:00:00"/>
    <n v="0"/>
    <n v="7499.71"/>
    <n v="394.73"/>
    <n v="7894.4400000000005"/>
  </r>
  <r>
    <s v="N"/>
    <x v="24"/>
    <s v="BAGLEY"/>
    <s v="Access Rd Convert to Taxilane, Obstruction Removal"/>
    <d v="2019-12-03T00:00:00"/>
    <n v="0"/>
    <n v="163617.81"/>
    <n v="8611.4599999999991"/>
    <n v="172229.27"/>
  </r>
  <r>
    <s v="N"/>
    <x v="24"/>
    <s v="BAGLEY"/>
    <s v="Hangar Site Prep"/>
    <d v="1899-12-30T00:00:00"/>
    <n v="0"/>
    <n v="9985.4500000000007"/>
    <n v="785"/>
    <n v="10770.45"/>
  </r>
  <r>
    <s v="N"/>
    <x v="24"/>
    <s v="BAGLEY"/>
    <s v="Jacobsen HR600 Tractor Mower w/Cab"/>
    <d v="2020-02-20T00:00:00"/>
    <n v="0"/>
    <n v="53970.3"/>
    <n v="5996.7"/>
    <n v="59967"/>
  </r>
  <r>
    <s v="N"/>
    <x v="25"/>
    <s v="BAUDETTE"/>
    <s v="===BAUDETTE AIRPORT==="/>
    <d v="1949-11-14T00:00:00"/>
    <n v="14000"/>
    <n v="10031.25"/>
    <n v="5681.34"/>
    <n v="29712.59"/>
  </r>
  <r>
    <s v="N"/>
    <x v="25"/>
    <s v="BAUDETTE"/>
    <s v="REMOVE AND RELOCATE POWER LINE"/>
    <d v="1949-12-27T00:00:00"/>
    <n v="0"/>
    <n v="386.41"/>
    <n v="0"/>
    <n v="386.41"/>
  </r>
  <r>
    <s v="N"/>
    <x v="25"/>
    <s v="BAUDETTE"/>
    <s v="SEAPLANE RAMP AND DOCK"/>
    <d v="1953-02-16T00:00:00"/>
    <n v="0"/>
    <n v="2975.78"/>
    <n v="0"/>
    <n v="2975.78"/>
  </r>
  <r>
    <s v="N"/>
    <x v="25"/>
    <s v="BAUDETTE"/>
    <s v="SEAPLANE RAMP"/>
    <d v="1958-09-12T00:00:00"/>
    <n v="0"/>
    <n v="3400"/>
    <n v="1775"/>
    <n v="5175"/>
  </r>
  <r>
    <s v="N"/>
    <x v="25"/>
    <s v="BAUDETTE"/>
    <s v="GRAD/SURF/LIGHT RWY"/>
    <d v="1968-04-09T00:00:00"/>
    <n v="73098.95"/>
    <n v="48747.63"/>
    <n v="24396.32"/>
    <n v="146242.9"/>
  </r>
  <r>
    <s v="N"/>
    <x v="25"/>
    <s v="BAUDETTE"/>
    <s v="SURF APRON AND CAR PARKING"/>
    <d v="1963-10-15T00:00:00"/>
    <n v="0"/>
    <n v="1600"/>
    <n v="808.89"/>
    <n v="2408.89"/>
  </r>
  <r>
    <s v="N"/>
    <x v="25"/>
    <s v="BAUDETTE"/>
    <s v="SEAL COAT"/>
    <d v="1967-12-05T00:00:00"/>
    <n v="0"/>
    <n v="4606.4399999999996"/>
    <n v="2303.2199999999998"/>
    <n v="6909.66"/>
  </r>
  <r>
    <s v="N"/>
    <x v="25"/>
    <s v="BAUDETTE"/>
    <s v="OVERLAY"/>
    <d v="1971-11-15T00:00:00"/>
    <n v="0"/>
    <n v="32754.52"/>
    <n v="32754.53"/>
    <n v="65509.05"/>
  </r>
  <r>
    <s v="N"/>
    <x v="25"/>
    <s v="BAUDETTE"/>
    <s v="ENGINEERING AND CONSTRUCTION"/>
    <d v="1987-06-01T00:00:00"/>
    <n v="1181587.25"/>
    <n v="2180.4699999999998"/>
    <n v="174335.98"/>
    <n v="1358103.7"/>
  </r>
  <r>
    <s v="N"/>
    <x v="25"/>
    <s v="BAUDETTE"/>
    <s v="Ext Electric to HANGAR AREA"/>
    <d v="1981-05-22T00:00:00"/>
    <n v="0"/>
    <n v="4000"/>
    <n v="2256.3000000000002"/>
    <n v="6256.3"/>
  </r>
  <r>
    <s v="N"/>
    <x v="25"/>
    <s v="BAUDETTE"/>
    <s v="ELECTRICAL"/>
    <d v="1982-12-30T00:00:00"/>
    <n v="134058.59"/>
    <n v="10124.82"/>
    <n v="19957.8"/>
    <n v="164141.21"/>
  </r>
  <r>
    <s v="N"/>
    <x v="25"/>
    <s v="BAUDETTE"/>
    <s v="LAND: Parcel A (MARHULA)"/>
    <d v="1984-07-11T00:00:00"/>
    <n v="0"/>
    <n v="117249.60000000001"/>
    <n v="29312.400000000001"/>
    <n v="146562"/>
  </r>
  <r>
    <s v="N"/>
    <x v="25"/>
    <s v="BAUDETTE"/>
    <s v="AWSOM"/>
    <d v="1986-11-21T00:00:00"/>
    <n v="0"/>
    <n v="13305.33"/>
    <n v="6652.67"/>
    <n v="19958"/>
  </r>
  <r>
    <s v="N"/>
    <x v="25"/>
    <s v="BAUDETTE"/>
    <s v="1.PAVEMENT STRENGTHING OVERLAY"/>
    <d v="1987-10-09T00:00:00"/>
    <n v="243896.71"/>
    <n v="0"/>
    <n v="38908.47"/>
    <n v="282805.18"/>
  </r>
  <r>
    <s v="N"/>
    <x v="25"/>
    <s v="BAUDETTE"/>
    <s v="1.PAVEMENT STRENGTHING OVERLAY"/>
    <d v="1987-11-25T00:00:00"/>
    <n v="23702.77"/>
    <n v="0"/>
    <n v="3003.02"/>
    <n v="26705.79"/>
  </r>
  <r>
    <s v="N"/>
    <x v="25"/>
    <s v="BAUDETTE"/>
    <s v="1.PAVEMENT STRENGTHING OVERLAY"/>
    <d v="1987-12-28T00:00:00"/>
    <n v="27869.43"/>
    <n v="26997.52"/>
    <n v="17738.41"/>
    <n v="72605.36"/>
  </r>
  <r>
    <s v="N"/>
    <x v="25"/>
    <s v="BAUDETTE"/>
    <s v="1.PAVEMENT STRENGTHING OVERLAY"/>
    <d v="1988-05-16T00:00:00"/>
    <n v="0"/>
    <n v="2728.34"/>
    <n v="0"/>
    <n v="2728.34"/>
  </r>
  <r>
    <s v="N"/>
    <x v="25"/>
    <s v="BAUDETTE"/>
    <s v="1.PAVEMENT STRENGTHING OVERLAY"/>
    <d v="1988-07-20T00:00:00"/>
    <n v="15886.48"/>
    <n v="4268.0200000000004"/>
    <n v="4981.55"/>
    <n v="25136.05"/>
  </r>
  <r>
    <s v="N"/>
    <x v="25"/>
    <s v="BAUDETTE"/>
    <s v="1.PAVEMENT STRENGTHING OVERLAY"/>
    <d v="1988-10-25T00:00:00"/>
    <n v="5682.5"/>
    <n v="586.11"/>
    <n v="1162.57"/>
    <n v="7431.1799999999994"/>
  </r>
  <r>
    <s v="N"/>
    <x v="25"/>
    <s v="BAUDETTE"/>
    <s v="1.PAVEMENT STRENGTHING OVERLAY"/>
    <d v="1990-09-24T00:00:00"/>
    <n v="6716.76"/>
    <n v="-1608.05"/>
    <n v="-1179.31"/>
    <n v="3929.4"/>
  </r>
  <r>
    <s v="N"/>
    <x v="25"/>
    <s v="BAUDETTE"/>
    <s v="ARRIVAL/DEPARTURE BUILDING"/>
    <d v="1989-10-05T00:00:00"/>
    <n v="0"/>
    <n v="17441.41"/>
    <n v="8720.69"/>
    <n v="26162.1"/>
  </r>
  <r>
    <s v="N"/>
    <x v="25"/>
    <s v="BAUDETTE"/>
    <s v="ARRIVAL/DEPARTURE BUILDING"/>
    <d v="1989-11-28T00:00:00"/>
    <n v="0"/>
    <n v="31525.06"/>
    <n v="15762.54"/>
    <n v="47287.600000000006"/>
  </r>
  <r>
    <s v="N"/>
    <x v="25"/>
    <s v="BAUDETTE"/>
    <s v="ARRIVAL/DEPARTURE BUILDING"/>
    <d v="1989-11-28T00:00:00"/>
    <n v="0"/>
    <n v="15559.2"/>
    <n v="7779.6"/>
    <n v="23338.800000000003"/>
  </r>
  <r>
    <s v="N"/>
    <x v="25"/>
    <s v="BAUDETTE"/>
    <s v="ARRIVAL/DEPARTURE BUILDING"/>
    <d v="1989-12-28T00:00:00"/>
    <n v="0"/>
    <n v="20249.650000000001"/>
    <n v="10124.83"/>
    <n v="30374.480000000003"/>
  </r>
  <r>
    <s v="N"/>
    <x v="25"/>
    <s v="BAUDETTE"/>
    <s v="ARRIVAL/DEPARTURE BUILDING"/>
    <d v="1990-02-12T00:00:00"/>
    <n v="0"/>
    <n v="2060.87"/>
    <n v="1030.43"/>
    <n v="3091.3"/>
  </r>
  <r>
    <s v="N"/>
    <x v="25"/>
    <s v="BAUDETTE"/>
    <s v="ARRIVAL/DEPARTURE BUILDING"/>
    <d v="1990-06-13T00:00:00"/>
    <n v="0"/>
    <n v="3668.8"/>
    <n v="1834.41"/>
    <n v="5503.21"/>
  </r>
  <r>
    <s v="N"/>
    <x v="25"/>
    <s v="BAUDETTE"/>
    <s v="ARRIVAL/DEPARTURE BUILDING"/>
    <d v="1990-10-09T00:00:00"/>
    <n v="0"/>
    <n v="4782.62"/>
    <n v="2391.3000000000002"/>
    <n v="7173.92"/>
  </r>
  <r>
    <s v="N"/>
    <x v="25"/>
    <s v="BAUDETTE"/>
    <s v="ARRIVAL/DEPARTURE BUILDING"/>
    <d v="1990-12-12T00:00:00"/>
    <n v="0"/>
    <n v="1585.54"/>
    <n v="792.78"/>
    <n v="2378.3199999999997"/>
  </r>
  <r>
    <s v="N"/>
    <x v="25"/>
    <s v="BAUDETTE"/>
    <s v="SEALCOAT RUNWAY &amp; TAXIWAY"/>
    <d v="1989-10-06T00:00:00"/>
    <n v="0"/>
    <n v="8121.81"/>
    <n v="4060.9"/>
    <n v="12182.710000000001"/>
  </r>
  <r>
    <s v="N"/>
    <x v="25"/>
    <s v="BAUDETTE"/>
    <s v="POSITION HOLD SIGNS"/>
    <d v="1991-02-28T00:00:00"/>
    <n v="0"/>
    <n v="5520"/>
    <n v="2760"/>
    <n v="8280"/>
  </r>
  <r>
    <s v="N"/>
    <x v="25"/>
    <s v="BAUDETTE"/>
    <s v="POSITION HOLD SIGNS"/>
    <d v="1991-10-19T00:00:00"/>
    <n v="0"/>
    <n v="746.66"/>
    <n v="373.34"/>
    <n v="1120"/>
  </r>
  <r>
    <s v="N"/>
    <x v="25"/>
    <s v="BAUDETTE"/>
    <s v="Engineering-AIRPORT SIGNING"/>
    <d v="1991-02-11T00:00:00"/>
    <n v="0"/>
    <n v="1946.74"/>
    <n v="973.36"/>
    <n v="2920.1"/>
  </r>
  <r>
    <s v="N"/>
    <x v="25"/>
    <s v="BAUDETTE"/>
    <s v="Engineering-AIRPORT SIGNING"/>
    <d v="1991-10-09T00:00:00"/>
    <n v="0"/>
    <n v="221.1"/>
    <n v="110.55"/>
    <n v="331.65"/>
  </r>
  <r>
    <s v="N"/>
    <x v="25"/>
    <s v="BAUDETTE"/>
    <s v="Engineering-AIRPORT SIGNING"/>
    <d v="1992-11-30T00:00:00"/>
    <n v="0"/>
    <n v="53.33"/>
    <n v="26.67"/>
    <n v="80"/>
  </r>
  <r>
    <s v="N"/>
    <x v="25"/>
    <s v="BAUDETTE"/>
    <s v="SEAPLANE RAMP &amp; ACCESS ROAD"/>
    <d v="1991-11-29T00:00:00"/>
    <n v="0"/>
    <n v="34732.800000000003"/>
    <n v="17366.39"/>
    <n v="52099.19"/>
  </r>
  <r>
    <s v="N"/>
    <x v="25"/>
    <s v="BAUDETTE"/>
    <s v="SEAPLANE RAMP &amp; ACCESS ROAD"/>
    <d v="1991-12-27T00:00:00"/>
    <n v="0"/>
    <n v="1219.4000000000001"/>
    <n v="609.70000000000005"/>
    <n v="1829.1000000000001"/>
  </r>
  <r>
    <s v="N"/>
    <x v="25"/>
    <s v="BAUDETTE"/>
    <s v="WATER AND SEWER IMPROVEMENTS"/>
    <d v="1992-10-06T00:00:00"/>
    <n v="0"/>
    <n v="433.35"/>
    <n v="216.68"/>
    <n v="650.03"/>
  </r>
  <r>
    <s v="N"/>
    <x v="25"/>
    <s v="BAUDETTE"/>
    <s v="WATER AND SEWER IMPROVEMENTS"/>
    <d v="1992-10-08T00:00:00"/>
    <n v="0"/>
    <n v="11063.61"/>
    <n v="5531.8"/>
    <n v="16595.41"/>
  </r>
  <r>
    <s v="N"/>
    <x v="25"/>
    <s v="BAUDETTE"/>
    <s v="WATER AND SEWER IMPROVEMENTS"/>
    <d v="1992-11-12T00:00:00"/>
    <n v="0"/>
    <n v="37169.71"/>
    <n v="22637.35"/>
    <n v="59807.06"/>
  </r>
  <r>
    <s v="N"/>
    <x v="25"/>
    <s v="BAUDETTE"/>
    <s v="WATER AND SEWER IMPROVEMENTS"/>
    <d v="1992-11-12T00:00:00"/>
    <n v="0"/>
    <n v="8104.97"/>
    <n v="0"/>
    <n v="8104.97"/>
  </r>
  <r>
    <s v="N"/>
    <x v="25"/>
    <s v="BAUDETTE"/>
    <s v="WATER AND SEWER IMPROVEMENTS"/>
    <d v="1992-12-16T00:00:00"/>
    <n v="0"/>
    <n v="3520.58"/>
    <n v="1760.29"/>
    <n v="5280.87"/>
  </r>
  <r>
    <s v="N"/>
    <x v="25"/>
    <s v="BAUDETTE"/>
    <s v="WATER AND SEWER IMPROVEMENTS"/>
    <d v="1992-12-28T00:00:00"/>
    <n v="0"/>
    <n v="1346.91"/>
    <n v="673.46"/>
    <n v="2020.3700000000001"/>
  </r>
  <r>
    <s v="N"/>
    <x v="25"/>
    <s v="BAUDETTE"/>
    <s v="WATER AND SEWER IMPROVEMENTS"/>
    <d v="1993-02-16T00:00:00"/>
    <n v="0"/>
    <n v="5296.87"/>
    <n v="2648.42"/>
    <n v="7945.29"/>
  </r>
  <r>
    <s v="N"/>
    <x v="25"/>
    <s v="BAUDETTE"/>
    <s v="WATER AND SEWER IMPROVEMENTS"/>
    <d v="1993-03-17T00:00:00"/>
    <n v="0"/>
    <n v="207.6"/>
    <n v="103.8"/>
    <n v="311.39999999999998"/>
  </r>
  <r>
    <s v="N"/>
    <x v="25"/>
    <s v="BAUDETTE"/>
    <s v="ABOVE GROUND FUELING FACILITY"/>
    <d v="1992-10-06T00:00:00"/>
    <n v="0"/>
    <n v="2866.67"/>
    <n v="1433.33"/>
    <n v="4300"/>
  </r>
  <r>
    <s v="N"/>
    <x v="25"/>
    <s v="BAUDETTE"/>
    <s v="ABOVE GROUND FUELING FACILITY"/>
    <d v="1992-10-14T00:00:00"/>
    <n v="0"/>
    <n v="29584.55"/>
    <n v="14792.27"/>
    <n v="44376.82"/>
  </r>
  <r>
    <s v="N"/>
    <x v="25"/>
    <s v="BAUDETTE"/>
    <s v="ABOVE GROUND FUELING FACILITY"/>
    <d v="1992-12-16T00:00:00"/>
    <n v="0"/>
    <n v="31043.64"/>
    <n v="15521.81"/>
    <n v="46565.45"/>
  </r>
  <r>
    <s v="N"/>
    <x v="25"/>
    <s v="BAUDETTE"/>
    <s v="ABOVE GROUND FUELING FACILITY"/>
    <d v="1993-10-21T00:00:00"/>
    <n v="0"/>
    <n v="17238.47"/>
    <n v="8619.26"/>
    <n v="25857.730000000003"/>
  </r>
  <r>
    <s v="N"/>
    <x v="25"/>
    <s v="BAUDETTE"/>
    <s v="SIGN PLAN &amp; SIGN INSTALLATION"/>
    <d v="1993-03-08T00:00:00"/>
    <n v="0"/>
    <n v="1156.7"/>
    <n v="578.35"/>
    <n v="1735.0500000000002"/>
  </r>
  <r>
    <s v="N"/>
    <x v="25"/>
    <s v="BAUDETTE"/>
    <s v="SIGN PLAN &amp; SIGN INSTALLATION"/>
    <d v="1993-05-12T00:00:00"/>
    <n v="0"/>
    <n v="804.84"/>
    <n v="402.42"/>
    <n v="1207.26"/>
  </r>
  <r>
    <s v="N"/>
    <x v="25"/>
    <s v="BAUDETTE"/>
    <s v="SIGN PLAN &amp; SIGN INSTALLATION"/>
    <d v="1993-07-14T00:00:00"/>
    <n v="0"/>
    <n v="6047.5"/>
    <n v="3023.76"/>
    <n v="9071.26"/>
  </r>
  <r>
    <s v="N"/>
    <x v="25"/>
    <s v="BAUDETTE"/>
    <s v="SIGN PLAN &amp; SIGN INSTALLATION"/>
    <d v="1993-12-06T00:00:00"/>
    <n v="0"/>
    <n v="165.66"/>
    <n v="82.83"/>
    <n v="248.49"/>
  </r>
  <r>
    <s v="N"/>
    <x v="25"/>
    <s v="BAUDETTE"/>
    <s v="SIGN PLAN &amp; SIGN INSTALLATION"/>
    <d v="1994-01-04T00:00:00"/>
    <n v="0"/>
    <n v="2220.9699999999998"/>
    <n v="1110.49"/>
    <n v="3331.46"/>
  </r>
  <r>
    <s v="N"/>
    <x v="25"/>
    <s v="BAUDETTE"/>
    <s v="SIGN PLAN &amp; SIGN INSTALLATION"/>
    <d v="1995-11-22T00:00:00"/>
    <n v="0"/>
    <n v="625.57000000000005"/>
    <n v="312.79000000000002"/>
    <n v="938.36000000000013"/>
  </r>
  <r>
    <s v="N"/>
    <x v="25"/>
    <s v="BAUDETTE"/>
    <s v="TRACTOR W/LOADER &amp; FLAIL MOWER"/>
    <d v="1993-09-14T00:00:00"/>
    <n v="0"/>
    <n v="16332.67"/>
    <n v="8166.33"/>
    <n v="24499"/>
  </r>
  <r>
    <s v="N"/>
    <x v="25"/>
    <s v="BAUDETTE"/>
    <s v="TRACTOR W/LOADER &amp; FLAIL MOWER"/>
    <d v="1995-03-23T00:00:00"/>
    <n v="0"/>
    <n v="1061.6199999999999"/>
    <n v="530.82000000000005"/>
    <n v="1592.44"/>
  </r>
  <r>
    <s v="N"/>
    <x v="25"/>
    <s v="BAUDETTE"/>
    <s v="STORM WATER PLAN"/>
    <d v="1993-12-15T00:00:00"/>
    <n v="0"/>
    <n v="3081.87"/>
    <n v="1540.93"/>
    <n v="4622.8"/>
  </r>
  <r>
    <s v="N"/>
    <x v="25"/>
    <s v="BAUDETTE"/>
    <s v="STORM WATER PLAN"/>
    <d v="1994-01-04T00:00:00"/>
    <n v="0"/>
    <n v="199.57"/>
    <n v="99.79"/>
    <n v="299.36"/>
  </r>
  <r>
    <s v="N"/>
    <x v="25"/>
    <s v="BAUDETTE"/>
    <s v="ALP/DEVELPT STUDY"/>
    <d v="1995-03-23T00:00:00"/>
    <n v="0"/>
    <n v="2604.27"/>
    <n v="1302.1300000000001"/>
    <n v="3906.4"/>
  </r>
  <r>
    <s v="N"/>
    <x v="25"/>
    <s v="BAUDETTE"/>
    <s v="ALP/DEVELPT STUDY"/>
    <d v="1995-07-12T00:00:00"/>
    <n v="0"/>
    <n v="678.96"/>
    <n v="339.48"/>
    <n v="1018.44"/>
  </r>
  <r>
    <s v="N"/>
    <x v="25"/>
    <s v="BAUDETTE"/>
    <s v="ALP/DEVELPT STUDY"/>
    <d v="1995-10-26T00:00:00"/>
    <n v="0"/>
    <n v="6226.34"/>
    <n v="3113.17"/>
    <n v="9339.51"/>
  </r>
  <r>
    <s v="N"/>
    <x v="25"/>
    <s v="BAUDETTE"/>
    <s v="ALP/DEVELPT STUDY"/>
    <d v="1995-12-15T00:00:00"/>
    <n v="0"/>
    <n v="674.74"/>
    <n v="337.37"/>
    <n v="1012.11"/>
  </r>
  <r>
    <s v="N"/>
    <x v="25"/>
    <s v="BAUDETTE"/>
    <s v="ALP/DEVELPT STUDY"/>
    <d v="1996-01-16T00:00:00"/>
    <n v="0"/>
    <n v="997.4"/>
    <n v="829.47"/>
    <n v="1826.87"/>
  </r>
  <r>
    <s v="N"/>
    <x v="25"/>
    <s v="BAUDETTE"/>
    <s v="ALP/DEVELPT STUDY"/>
    <d v="1996-01-16T00:00:00"/>
    <n v="0"/>
    <n v="661.54"/>
    <n v="0"/>
    <n v="661.54"/>
  </r>
  <r>
    <s v="N"/>
    <x v="25"/>
    <s v="BAUDETTE"/>
    <s v="ALP/DEVELPT STUDY"/>
    <d v="1996-02-01T00:00:00"/>
    <n v="0"/>
    <n v="1105.1300000000001"/>
    <n v="552.55999999999995"/>
    <n v="1657.69"/>
  </r>
  <r>
    <s v="N"/>
    <x v="25"/>
    <s v="BAUDETTE"/>
    <s v="ALP/DEVELPT STUDY"/>
    <d v="1996-03-29T00:00:00"/>
    <n v="0"/>
    <n v="8526.9699999999993"/>
    <n v="4263.5"/>
    <n v="12790.47"/>
  </r>
  <r>
    <s v="N"/>
    <x v="25"/>
    <s v="BAUDETTE"/>
    <s v="ALP/DEVELPT STUDY"/>
    <d v="1996-05-01T00:00:00"/>
    <n v="0"/>
    <n v="3004.87"/>
    <n v="1502.43"/>
    <n v="4507.3"/>
  </r>
  <r>
    <s v="N"/>
    <x v="25"/>
    <s v="BAUDETTE"/>
    <s v="ALP/DEVELPT STUDY"/>
    <d v="1996-05-29T00:00:00"/>
    <n v="0"/>
    <n v="1315.37"/>
    <n v="657.69"/>
    <n v="1973.06"/>
  </r>
  <r>
    <s v="N"/>
    <x v="25"/>
    <s v="BAUDETTE"/>
    <s v="EROSION CONTROL-RIPRAP &amp; TURF"/>
    <d v="1994-10-19T00:00:00"/>
    <n v="0"/>
    <n v="9464.84"/>
    <n v="4732.42"/>
    <n v="14197.26"/>
  </r>
  <r>
    <s v="N"/>
    <x v="25"/>
    <s v="BAUDETTE"/>
    <s v="EROSION CONTROL-RIPRAP &amp; TURF"/>
    <d v="1995-01-19T00:00:00"/>
    <n v="0"/>
    <n v="4800.66"/>
    <n v="2400.34"/>
    <n v="7201"/>
  </r>
  <r>
    <s v="N"/>
    <x v="25"/>
    <s v="BAUDETTE"/>
    <s v="EXTEND SEAPLANE DOCK AND RAMP"/>
    <d v="1995-10-26T00:00:00"/>
    <n v="0"/>
    <n v="3333.33"/>
    <n v="1666.67"/>
    <n v="5000"/>
  </r>
  <r>
    <s v="N"/>
    <x v="25"/>
    <s v="BAUDETTE"/>
    <s v="EXTEND SEAPLANE DOCK AND RAMP"/>
    <d v="1995-11-16T00:00:00"/>
    <n v="0"/>
    <n v="3396.67"/>
    <n v="1698.33"/>
    <n v="5095"/>
  </r>
  <r>
    <s v="N"/>
    <x v="25"/>
    <s v="BAUDETTE"/>
    <s v="PRE-BID APRON RECONSTR/CONSTR"/>
    <d v="1996-07-10T00:00:00"/>
    <n v="0"/>
    <n v="5980.22"/>
    <n v="2990.11"/>
    <n v="8970.33"/>
  </r>
  <r>
    <s v="N"/>
    <x v="25"/>
    <s v="BAUDETTE"/>
    <s v="USED SNOWPLOW TRUCK"/>
    <d v="1996-11-21T00:00:00"/>
    <n v="0"/>
    <n v="14106.83"/>
    <n v="7053.42"/>
    <n v="21160.25"/>
  </r>
  <r>
    <s v="N"/>
    <x v="25"/>
    <s v="BAUDETTE"/>
    <s v="CONST. MAINT BLD &amp; SNOWBLOWER"/>
    <d v="1997-11-13T00:00:00"/>
    <n v="0"/>
    <n v="29047.08"/>
    <n v="19364.72"/>
    <n v="48411.8"/>
  </r>
  <r>
    <s v="N"/>
    <x v="25"/>
    <s v="BAUDETTE"/>
    <s v="CONST. MAINT BLD &amp; SNOWBLOWER"/>
    <d v="1998-01-16T00:00:00"/>
    <n v="0"/>
    <n v="25380"/>
    <n v="16920"/>
    <n v="42300"/>
  </r>
  <r>
    <s v="N"/>
    <x v="25"/>
    <s v="BAUDETTE"/>
    <s v="CONST. MAINT BLD &amp; SNOWBLOWER"/>
    <d v="1998-06-09T00:00:00"/>
    <n v="0"/>
    <n v="4560"/>
    <n v="3040"/>
    <n v="7600"/>
  </r>
  <r>
    <s v="N"/>
    <x v="25"/>
    <s v="BAUDETTE"/>
    <s v="CONST. MAINT BLD &amp; SNOWBLOWER"/>
    <d v="1999-01-04T00:00:00"/>
    <n v="0"/>
    <n v="443.32"/>
    <n v="295.55"/>
    <n v="738.87"/>
  </r>
  <r>
    <s v="N"/>
    <x v="25"/>
    <s v="BAUDETTE"/>
    <s v="A/D REMODL,CRACK REPAIR,BEACON,BRUSH,FL"/>
    <d v="2000-06-02T00:00:00"/>
    <n v="0"/>
    <n v="5933.8"/>
    <n v="3955.86"/>
    <n v="9889.66"/>
  </r>
  <r>
    <s v="N"/>
    <x v="25"/>
    <s v="BAUDETTE"/>
    <s v="A/D REMODL,CRACK REPAIR,BEACON,BRUSH,FL"/>
    <d v="2000-10-06T00:00:00"/>
    <n v="0"/>
    <n v="15091.65"/>
    <n v="10061.11"/>
    <n v="25152.760000000002"/>
  </r>
  <r>
    <s v="N"/>
    <x v="25"/>
    <s v="BAUDETTE"/>
    <s v="2.Construct security fence"/>
    <d v="2003-01-28T00:00:00"/>
    <n v="11955"/>
    <n v="0"/>
    <n v="1328"/>
    <n v="13283"/>
  </r>
  <r>
    <s v="N"/>
    <x v="25"/>
    <s v="BAUDETTE"/>
    <s v="2.Construct security fence"/>
    <d v="2003-05-23T00:00:00"/>
    <n v="449"/>
    <n v="0"/>
    <n v="51"/>
    <n v="500"/>
  </r>
  <r>
    <s v="N"/>
    <x v="25"/>
    <s v="BAUDETTE"/>
    <s v="Purchase FBO hangar &amp; fuel trucks"/>
    <d v="2002-03-12T00:00:00"/>
    <n v="0"/>
    <n v="40000"/>
    <n v="32000"/>
    <n v="72000"/>
  </r>
  <r>
    <s v="N"/>
    <x v="25"/>
    <s v="BAUDETTE"/>
    <s v="3.Crack Seal Rwy 12/30 &amp; Twys"/>
    <d v="2004-07-02T00:00:00"/>
    <n v="31500"/>
    <n v="0"/>
    <n v="3500"/>
    <n v="35000"/>
  </r>
  <r>
    <s v="N"/>
    <x v="25"/>
    <s v="BAUDETTE"/>
    <s v="4.ALP, Apron Rehab"/>
    <d v="2005-12-30T00:00:00"/>
    <n v="312530"/>
    <n v="0"/>
    <n v="16448.97"/>
    <n v="328978.96999999997"/>
  </r>
  <r>
    <s v="N"/>
    <x v="25"/>
    <s v="BAUDETTE"/>
    <s v="4.ALP, Apron Rehab"/>
    <d v="2006-02-14T00:00:00"/>
    <n v="45563"/>
    <n v="0"/>
    <n v="2398.7399999999998"/>
    <n v="47961.74"/>
  </r>
  <r>
    <s v="N"/>
    <x v="25"/>
    <s v="BAUDETTE"/>
    <s v="4.ALP, Apron Rehab"/>
    <d v="2006-03-23T00:00:00"/>
    <n v="4864"/>
    <n v="0"/>
    <n v="256.89"/>
    <n v="5120.8900000000003"/>
  </r>
  <r>
    <s v="N"/>
    <x v="25"/>
    <s v="BAUDETTE"/>
    <s v="4.ALP, Apron Rehab"/>
    <d v="2006-08-31T00:00:00"/>
    <n v="237359"/>
    <n v="0"/>
    <n v="12491.75"/>
    <n v="249850.75"/>
  </r>
  <r>
    <s v="N"/>
    <x v="25"/>
    <s v="BAUDETTE"/>
    <s v="4.ALP, Apron Rehab"/>
    <d v="2006-10-30T00:00:00"/>
    <n v="4366"/>
    <n v="0"/>
    <n v="229.82"/>
    <n v="4595.82"/>
  </r>
  <r>
    <s v="N"/>
    <x v="25"/>
    <s v="BAUDETTE"/>
    <s v="4.ALP, Apron Rehab"/>
    <d v="2006-10-30T00:00:00"/>
    <n v="9021"/>
    <n v="0"/>
    <n v="475.06"/>
    <n v="9496.06"/>
  </r>
  <r>
    <s v="N"/>
    <x v="25"/>
    <s v="BAUDETTE"/>
    <s v="4.ALP, Apron Rehab"/>
    <d v="2007-01-10T00:00:00"/>
    <n v="38261"/>
    <n v="0"/>
    <n v="2014.23"/>
    <n v="40275.230000000003"/>
  </r>
  <r>
    <s v="N"/>
    <x v="25"/>
    <s v="BAUDETTE"/>
    <s v="4.ALP, Apron Rehab"/>
    <d v="2007-12-19T00:00:00"/>
    <n v="1968"/>
    <n v="0"/>
    <n v="1202.9000000000001"/>
    <n v="3170.9"/>
  </r>
  <r>
    <s v="N"/>
    <x v="25"/>
    <s v="BAUDETTE"/>
    <s v="4.ALP, Apron Rehab"/>
    <d v="2008-01-11T00:00:00"/>
    <n v="20880"/>
    <n v="0"/>
    <n v="-2990.11"/>
    <n v="17889.89"/>
  </r>
  <r>
    <s v="N"/>
    <x v="25"/>
    <s v="BAUDETTE"/>
    <s v="Rotating Beacon"/>
    <d v="2007-08-06T00:00:00"/>
    <n v="0"/>
    <n v="5306.03"/>
    <n v="2274.0100000000002"/>
    <n v="7580.04"/>
  </r>
  <r>
    <s v="N"/>
    <x v="25"/>
    <s v="BAUDETTE"/>
    <s v="Acquire 2 Fuel Trucks"/>
    <d v="2007-10-02T00:00:00"/>
    <n v="0"/>
    <n v="20000"/>
    <n v="20000"/>
    <n v="40000"/>
  </r>
  <r>
    <s v="N"/>
    <x v="25"/>
    <s v="BAUDETTE"/>
    <s v="Acquire 2 Fuel Trucks"/>
    <d v="2008-05-29T00:00:00"/>
    <n v="0"/>
    <n v="23287.5"/>
    <n v="23287.5"/>
    <n v="46575"/>
  </r>
  <r>
    <s v="N"/>
    <x v="25"/>
    <s v="BAUDETTE"/>
    <s v="5.Airfield Lighting"/>
    <d v="2008-08-14T00:00:00"/>
    <n v="42575"/>
    <n v="4433.33"/>
    <n v="4754.59"/>
    <n v="51762.92"/>
  </r>
  <r>
    <s v="N"/>
    <x v="25"/>
    <s v="BAUDETTE"/>
    <s v="5.Airfield Lighting"/>
    <d v="2008-09-23T00:00:00"/>
    <n v="123045"/>
    <n v="10459.98"/>
    <n v="10784.83"/>
    <n v="144289.81"/>
  </r>
  <r>
    <s v="N"/>
    <x v="25"/>
    <s v="BAUDETTE"/>
    <s v="5.Airfield Lighting"/>
    <d v="2008-12-03T00:00:00"/>
    <n v="0"/>
    <n v="48013"/>
    <n v="0"/>
    <n v="48013"/>
  </r>
  <r>
    <s v="N"/>
    <x v="25"/>
    <s v="BAUDETTE"/>
    <s v="5.Airfield Lighting"/>
    <d v="2009-01-07T00:00:00"/>
    <n v="46340"/>
    <n v="7503.07"/>
    <n v="0"/>
    <n v="53843.07"/>
  </r>
  <r>
    <s v="N"/>
    <x v="25"/>
    <s v="BAUDETTE"/>
    <s v="5.Airfield Lighting"/>
    <d v="2009-12-18T00:00:00"/>
    <n v="10000"/>
    <n v="1092.29"/>
    <n v="510.08"/>
    <n v="11602.37"/>
  </r>
  <r>
    <s v="N"/>
    <x v="25"/>
    <s v="BAUDETTE"/>
    <s v="5.Airfield Lighting"/>
    <d v="2009-12-18T00:00:00"/>
    <n v="11475"/>
    <n v="0"/>
    <n v="0"/>
    <n v="11475"/>
  </r>
  <r>
    <s v="N"/>
    <x v="25"/>
    <s v="BAUDETTE"/>
    <s v="6. Env. Anlys. for ILS"/>
    <d v="2009-08-28T00:00:00"/>
    <n v="28215"/>
    <n v="0"/>
    <n v="1485"/>
    <n v="29700"/>
  </r>
  <r>
    <s v="N"/>
    <x v="25"/>
    <s v="BAUDETTE"/>
    <s v="6. Env. Anlys. for ILS"/>
    <d v="2009-11-30T00:00:00"/>
    <n v="8464"/>
    <n v="0"/>
    <n v="446"/>
    <n v="8910"/>
  </r>
  <r>
    <s v="N"/>
    <x v="25"/>
    <s v="BAUDETTE"/>
    <s v="6. Env. Anlys. for ILS"/>
    <d v="2009-12-09T00:00:00"/>
    <n v="10701"/>
    <n v="0"/>
    <n v="1043"/>
    <n v="11744"/>
  </r>
  <r>
    <s v="N"/>
    <x v="25"/>
    <s v="BAUDETTE"/>
    <s v="6. Env. Anlys. for ILS"/>
    <d v="2010-04-08T00:00:00"/>
    <n v="9111"/>
    <n v="0"/>
    <n v="0"/>
    <n v="9111"/>
  </r>
  <r>
    <s v="N"/>
    <x v="25"/>
    <s v="BAUDETTE"/>
    <s v="7.Runway Rehab - Seal Coat (ARRA)"/>
    <d v="2009-08-28T00:00:00"/>
    <n v="30259"/>
    <n v="0"/>
    <n v="0"/>
    <n v="30259"/>
  </r>
  <r>
    <s v="N"/>
    <x v="25"/>
    <s v="BAUDETTE"/>
    <s v="7.Runway Rehab - Seal Coat (ARRA)"/>
    <d v="2009-10-06T00:00:00"/>
    <n v="176161"/>
    <n v="0"/>
    <n v="0"/>
    <n v="176161"/>
  </r>
  <r>
    <s v="N"/>
    <x v="25"/>
    <s v="BAUDETTE"/>
    <s v="7.Runway Rehab - Seal Coat (ARRA)"/>
    <d v="2009-11-02T00:00:00"/>
    <n v="20215"/>
    <n v="0"/>
    <n v="0"/>
    <n v="20215"/>
  </r>
  <r>
    <s v="N"/>
    <x v="25"/>
    <s v="BAUDETTE"/>
    <s v="7.Runway Rehab - Seal Coat (ARRA)"/>
    <d v="2009-11-12T00:00:00"/>
    <n v="8601"/>
    <n v="0"/>
    <n v="0"/>
    <n v="8601"/>
  </r>
  <r>
    <s v="N"/>
    <x v="25"/>
    <s v="BAUDETTE"/>
    <s v="7.Runway Rehab - Seal Coat (ARRA)"/>
    <d v="2009-12-16T00:00:00"/>
    <n v="10701"/>
    <n v="0"/>
    <n v="0"/>
    <n v="10701"/>
  </r>
  <r>
    <s v="N"/>
    <x v="25"/>
    <s v="BAUDETTE"/>
    <s v="Hangar Door Repair"/>
    <d v="2009-06-10T00:00:00"/>
    <n v="0"/>
    <n v="2073.08"/>
    <n v="2073.08"/>
    <n v="4146.16"/>
  </r>
  <r>
    <s v="N"/>
    <x v="25"/>
    <s v="BAUDETTE"/>
    <s v="8. SRE Trctr w/ Broom;Dgn Eng Rwy Rehab"/>
    <d v="2009-08-28T00:00:00"/>
    <n v="6412"/>
    <n v="0"/>
    <n v="338"/>
    <n v="6750"/>
  </r>
  <r>
    <s v="N"/>
    <x v="25"/>
    <s v="BAUDETTE"/>
    <s v="8. SRE Trctr w/ Broom;Dgn Eng Rwy Rehab"/>
    <d v="2009-08-28T00:00:00"/>
    <n v="6413"/>
    <n v="0"/>
    <n v="337"/>
    <n v="6750"/>
  </r>
  <r>
    <s v="N"/>
    <x v="25"/>
    <s v="BAUDETTE"/>
    <s v="8. SRE Trctr w/ Broom;Dgn Eng Rwy Rehab"/>
    <d v="2010-01-05T00:00:00"/>
    <n v="147835"/>
    <n v="0"/>
    <n v="8304.89"/>
    <n v="156139.89000000001"/>
  </r>
  <r>
    <s v="N"/>
    <x v="25"/>
    <s v="BAUDETTE"/>
    <s v="8. SRE Trctr w/ Broom;Dgn Eng Rwy Rehab"/>
    <d v="2010-06-21T00:00:00"/>
    <n v="9951"/>
    <n v="0"/>
    <n v="0"/>
    <n v="9951"/>
  </r>
  <r>
    <s v="N"/>
    <x v="25"/>
    <s v="BAUDETTE"/>
    <s v="9. Wetland Permit; Final Dgn Txwy"/>
    <d v="2010-09-07T00:00:00"/>
    <n v="15584"/>
    <n v="0"/>
    <n v="820.6"/>
    <n v="16404.599999999999"/>
  </r>
  <r>
    <s v="N"/>
    <x v="25"/>
    <s v="BAUDETTE"/>
    <s v="9. Wetland Permit; Final Dgn Txwy"/>
    <d v="2010-10-22T00:00:00"/>
    <n v="6124"/>
    <n v="0"/>
    <n v="322.39999999999998"/>
    <n v="6446.4"/>
  </r>
  <r>
    <s v="N"/>
    <x v="25"/>
    <s v="BAUDETTE"/>
    <s v="9. Wetland Permit; Final Dgn Txwy"/>
    <d v="2010-12-03T00:00:00"/>
    <n v="19371"/>
    <n v="0"/>
    <n v="1020"/>
    <n v="20391"/>
  </r>
  <r>
    <s v="N"/>
    <x v="25"/>
    <s v="BAUDETTE"/>
    <s v="9. Wetland Permit; Final Dgn Txwy"/>
    <d v="2011-02-22T00:00:00"/>
    <n v="9058"/>
    <n v="0"/>
    <n v="476"/>
    <n v="9534"/>
  </r>
  <r>
    <s v="N"/>
    <x v="25"/>
    <s v="BAUDETTE"/>
    <s v="9. Wetland Permit; Final Dgn Txwy"/>
    <d v="2011-03-14T00:00:00"/>
    <n v="14936"/>
    <n v="0"/>
    <n v="786.4"/>
    <n v="15722.4"/>
  </r>
  <r>
    <s v="N"/>
    <x v="25"/>
    <s v="BAUDETTE"/>
    <s v="9. Wetland Permit; Final Dgn Txwy"/>
    <d v="2011-05-10T00:00:00"/>
    <n v="6152"/>
    <n v="0"/>
    <n v="636.6"/>
    <n v="6788.6"/>
  </r>
  <r>
    <s v="N"/>
    <x v="25"/>
    <s v="BAUDETTE"/>
    <s v="9. Wetland Permit; Final Dgn Txwy"/>
    <d v="2012-05-18T00:00:00"/>
    <n v="10000"/>
    <n v="0"/>
    <n v="213"/>
    <n v="10213"/>
  </r>
  <r>
    <s v="N"/>
    <x v="25"/>
    <s v="BAUDETTE"/>
    <s v="Replace Wind Cone"/>
    <d v="2011-11-01T00:00:00"/>
    <n v="0"/>
    <n v="3414.86"/>
    <n v="1463.51"/>
    <n v="4878.37"/>
  </r>
  <r>
    <s v="N"/>
    <x v="25"/>
    <s v="BAUDETTE"/>
    <s v="10. Parallel Txwy: Reconstruct &amp; Extend"/>
    <d v="2011-12-08T00:00:00"/>
    <n v="75766"/>
    <n v="0"/>
    <n v="3989.02"/>
    <n v="79755.02"/>
  </r>
  <r>
    <s v="N"/>
    <x v="25"/>
    <s v="BAUDETTE"/>
    <s v="10. Parallel Txwy: Reconstruct &amp; Extend"/>
    <d v="2012-05-04T00:00:00"/>
    <n v="59330"/>
    <n v="0"/>
    <n v="3123"/>
    <n v="62453"/>
  </r>
  <r>
    <s v="N"/>
    <x v="25"/>
    <s v="BAUDETTE"/>
    <s v="10. Parallel Txwy: Reconstruct &amp; Extend"/>
    <d v="2012-05-04T00:00:00"/>
    <n v="24083"/>
    <n v="0"/>
    <n v="1267"/>
    <n v="25350"/>
  </r>
  <r>
    <s v="N"/>
    <x v="25"/>
    <s v="BAUDETTE"/>
    <s v="10. Parallel Txwy: Reconstruct &amp; Extend"/>
    <d v="2012-08-03T00:00:00"/>
    <n v="418811"/>
    <n v="0"/>
    <n v="22043.5"/>
    <n v="440854.5"/>
  </r>
  <r>
    <s v="N"/>
    <x v="25"/>
    <s v="BAUDETTE"/>
    <s v="10. Parallel Txwy: Reconstruct &amp; Extend"/>
    <d v="2012-09-18T00:00:00"/>
    <n v="643652"/>
    <n v="0"/>
    <n v="33875.96"/>
    <n v="677527.96"/>
  </r>
  <r>
    <s v="N"/>
    <x v="25"/>
    <s v="BAUDETTE"/>
    <s v="10. Parallel Txwy: Reconstruct &amp; Extend"/>
    <d v="2012-11-27T00:00:00"/>
    <n v="152153"/>
    <n v="0"/>
    <n v="8007.94"/>
    <n v="160160.94"/>
  </r>
  <r>
    <s v="N"/>
    <x v="25"/>
    <s v="BAUDETTE"/>
    <s v="10. Parallel Txwy: Reconstruct &amp; Extend"/>
    <d v="2013-03-19T00:00:00"/>
    <n v="23147"/>
    <n v="0"/>
    <n v="2590.36"/>
    <n v="25737.360000000001"/>
  </r>
  <r>
    <s v="N"/>
    <x v="25"/>
    <s v="BAUDETTE"/>
    <s v="10. Parallel Txwy: Reconstruct &amp; Extend"/>
    <d v="2013-10-31T00:00:00"/>
    <n v="144463"/>
    <n v="0"/>
    <n v="6231.2"/>
    <n v="150694.20000000001"/>
  </r>
  <r>
    <s v="N"/>
    <x v="25"/>
    <s v="BAUDETTE"/>
    <s v="Bush Hog 2715 Pull-Type Wing Mower"/>
    <d v="2012-08-24T00:00:00"/>
    <n v="0"/>
    <n v="10402.5"/>
    <n v="5201.25"/>
    <n v="15603.75"/>
  </r>
  <r>
    <s v="N"/>
    <x v="25"/>
    <s v="BAUDETTE"/>
    <s v="11. International Snowplow Truck w/radio"/>
    <d v="2012-11-07T00:00:00"/>
    <n v="83218"/>
    <n v="0"/>
    <n v="9247.33"/>
    <n v="92465.33"/>
  </r>
  <r>
    <s v="N"/>
    <x v="25"/>
    <s v="BAUDETTE"/>
    <s v="11. International Snowplow Truck w/radio"/>
    <d v="2013-02-11T00:00:00"/>
    <n v="50205"/>
    <n v="0"/>
    <n v="6633.04"/>
    <n v="56838.04"/>
  </r>
  <r>
    <s v="N"/>
    <x v="25"/>
    <s v="BAUDETTE"/>
    <s v="11. International Snowplow Truck w/radio"/>
    <d v="2013-06-15T00:00:00"/>
    <n v="14825"/>
    <n v="0"/>
    <n v="604.70000000000005"/>
    <n v="15429.7"/>
  </r>
  <r>
    <s v="N"/>
    <x v="25"/>
    <s v="BAUDETTE"/>
    <s v="11. International Snowplow Truck w/radio"/>
    <d v="2013-06-15T00:00:00"/>
    <n v="110"/>
    <n v="0"/>
    <n v="0"/>
    <n v="110"/>
  </r>
  <r>
    <s v="N"/>
    <x v="25"/>
    <s v="BAUDETTE"/>
    <s v="Airport Master Plan Study"/>
    <d v="2014-07-21T00:00:00"/>
    <n v="38520"/>
    <n v="0"/>
    <n v="4280"/>
    <n v="42800"/>
  </r>
  <r>
    <s v="N"/>
    <x v="25"/>
    <s v="BAUDETTE"/>
    <s v="Airport Master Plan Study"/>
    <d v="2014-10-15T00:00:00"/>
    <n v="19260"/>
    <n v="3210"/>
    <n v="-1070"/>
    <n v="21400"/>
  </r>
  <r>
    <s v="N"/>
    <x v="25"/>
    <s v="BAUDETTE"/>
    <s v="Airport Master Plan Study"/>
    <d v="2015-08-31T00:00:00"/>
    <n v="7704"/>
    <n v="428"/>
    <n v="428"/>
    <n v="8560"/>
  </r>
  <r>
    <s v="N"/>
    <x v="25"/>
    <s v="BAUDETTE"/>
    <s v="Airport Master Plan Study"/>
    <d v="2016-09-20T00:00:00"/>
    <n v="4662"/>
    <n v="642"/>
    <n v="642"/>
    <n v="5946"/>
  </r>
  <r>
    <s v="N"/>
    <x v="25"/>
    <s v="BAUDETTE"/>
    <s v="Airport Master Plan Study"/>
    <d v="2017-02-23T00:00:00"/>
    <n v="6894"/>
    <n v="0"/>
    <n v="0"/>
    <n v="6894"/>
  </r>
  <r>
    <s v="N"/>
    <x v="25"/>
    <s v="BAUDETTE"/>
    <s v="Airport Master Plan; ALP; Rehab (Crack Repair)"/>
    <d v="2015-12-21T00:00:00"/>
    <n v="71189"/>
    <n v="3954.97"/>
    <n v="3955.34"/>
    <n v="79099.31"/>
  </r>
  <r>
    <s v="N"/>
    <x v="25"/>
    <s v="BAUDETTE"/>
    <s v="Airport Master Plan; ALP; Rehab (Crack Repair)"/>
    <d v="2016-09-20T00:00:00"/>
    <n v="35370"/>
    <n v="1965"/>
    <n v="1965"/>
    <n v="39300"/>
  </r>
  <r>
    <s v="N"/>
    <x v="25"/>
    <s v="BAUDETTE"/>
    <s v="Airport Master Plan; ALP; Rehab (Crack Repair)"/>
    <d v="2016-12-08T00:00:00"/>
    <n v="26527"/>
    <n v="1473.75"/>
    <n v="1474.25"/>
    <n v="29475"/>
  </r>
  <r>
    <s v="N"/>
    <x v="25"/>
    <s v="BAUDETTE"/>
    <s v="Airport Master Plan; ALP; Rehab (Crack Repair)"/>
    <d v="2017-04-21T00:00:00"/>
    <n v="44213"/>
    <n v="2456.25"/>
    <n v="2455.75"/>
    <n v="49125"/>
  </r>
  <r>
    <s v="N"/>
    <x v="25"/>
    <s v="BAUDETTE"/>
    <s v="Airport Master Plan; ALP; Rehab (Crack Repair)"/>
    <d v="2017-10-10T00:00:00"/>
    <n v="24759"/>
    <n v="1375.5"/>
    <n v="1375.5"/>
    <n v="27510"/>
  </r>
  <r>
    <s v="N"/>
    <x v="25"/>
    <s v="BAUDETTE"/>
    <s v="Airport Master Plan; ALP; Rehab (Crack Repair)"/>
    <d v="2018-03-06T00:00:00"/>
    <n v="11495"/>
    <n v="638.63"/>
    <n v="638.87"/>
    <n v="12772.5"/>
  </r>
  <r>
    <s v="N"/>
    <x v="25"/>
    <s v="BAUDETTE"/>
    <s v="Airport Master Plan; ALP; Rehab (Crack Repair)"/>
    <d v="2018-05-24T00:00:00"/>
    <n v="7958"/>
    <n v="442.12"/>
    <n v="442.38"/>
    <n v="8842.5"/>
  </r>
  <r>
    <s v="N"/>
    <x v="25"/>
    <s v="BAUDETTE"/>
    <s v="Airport Master Plan; ALP; Rehab (Crack Repair)"/>
    <d v="2018-08-22T00:00:00"/>
    <n v="2666"/>
    <n v="1473.75"/>
    <n v="1473.25"/>
    <n v="5613"/>
  </r>
  <r>
    <s v="N"/>
    <x v="25"/>
    <s v="BAUDETTE"/>
    <s v="Airport Master Plan; ALP; Rehab (Crack Repair)"/>
    <d v="2019-05-17T00:00:00"/>
    <n v="12454"/>
    <n v="0"/>
    <n v="0"/>
    <n v="12454"/>
  </r>
  <r>
    <s v="N"/>
    <x v="25"/>
    <s v="BAUDETTE"/>
    <s v="Airport Master Plan; ALP; Rehab (Crack Repair)"/>
    <d v="2019-06-24T00:00:00"/>
    <n v="11408"/>
    <n v="0"/>
    <n v="0"/>
    <n v="11408"/>
  </r>
  <r>
    <s v="N"/>
    <x v="25"/>
    <s v="BAUDETTE"/>
    <s v="Hangar &amp; Maintenance Shop Furnace Replacements"/>
    <d v="2015-08-26T00:00:00"/>
    <n v="0"/>
    <n v="7301.44"/>
    <n v="1985.92"/>
    <n v="9287.36"/>
  </r>
  <r>
    <s v="N"/>
    <x v="25"/>
    <s v="BAUDETTE"/>
    <s v="Construct Hanger Access Txwy"/>
    <d v="2016-12-22T00:00:00"/>
    <n v="216158"/>
    <n v="12000"/>
    <n v="12009.8"/>
    <n v="240167.8"/>
  </r>
  <r>
    <s v="N"/>
    <x v="25"/>
    <s v="BAUDETTE"/>
    <s v="Construct Hanger Access Txwy"/>
    <d v="2017-03-24T00:00:00"/>
    <n v="11103"/>
    <n v="0"/>
    <n v="1184.24"/>
    <n v="12287.24"/>
  </r>
  <r>
    <s v="N"/>
    <x v="25"/>
    <s v="BAUDETTE"/>
    <s v="Construct Hanger Access Txwy"/>
    <d v="2017-07-24T00:00:00"/>
    <n v="10214"/>
    <n v="0"/>
    <n v="0"/>
    <n v="10214"/>
  </r>
  <r>
    <s v="N"/>
    <x v="25"/>
    <s v="BAUDETTE"/>
    <s v="4-Unit Hangar Construction, Concrete Apron Additions"/>
    <d v="2017-10-30T00:00:00"/>
    <n v="112335"/>
    <n v="11070.87"/>
    <n v="8311.67"/>
    <n v="131717.54"/>
  </r>
  <r>
    <s v="N"/>
    <x v="25"/>
    <s v="BAUDETTE"/>
    <s v="4-Unit Hangar Construction, Concrete Apron Additions"/>
    <d v="2017-10-30T00:00:00"/>
    <n v="116772"/>
    <n v="6487.34"/>
    <n v="6487.38"/>
    <n v="129746.72"/>
  </r>
  <r>
    <s v="N"/>
    <x v="25"/>
    <s v="BAUDETTE"/>
    <s v="4-Unit Hangar Construction, Concrete Apron Additions"/>
    <d v="2018-03-06T00:00:00"/>
    <n v="86803"/>
    <n v="4822.3900000000003"/>
    <n v="4822.49"/>
    <n v="96447.88"/>
  </r>
  <r>
    <s v="N"/>
    <x v="25"/>
    <s v="BAUDETTE"/>
    <s v="4-Unit Hangar Construction, Concrete Apron Additions"/>
    <d v="2018-03-23T00:00:00"/>
    <n v="87555"/>
    <n v="4864.17"/>
    <n v="4864.0200000000004"/>
    <n v="97283.19"/>
  </r>
  <r>
    <s v="N"/>
    <x v="25"/>
    <s v="BAUDETTE"/>
    <s v="4-Unit Hangar Construction, Concrete Apron Additions"/>
    <d v="2018-05-24T00:00:00"/>
    <n v="95664"/>
    <n v="5314.69"/>
    <n v="5315.19"/>
    <n v="106293.88"/>
  </r>
  <r>
    <s v="N"/>
    <x v="25"/>
    <s v="BAUDETTE"/>
    <s v="4-Unit Hangar Construction, Concrete Apron Additions"/>
    <d v="2018-07-12T00:00:00"/>
    <n v="149463"/>
    <n v="8303.5"/>
    <n v="8303.41"/>
    <n v="166069.91"/>
  </r>
  <r>
    <s v="N"/>
    <x v="25"/>
    <s v="BAUDETTE"/>
    <s v="4-Unit Hangar Construction, Concrete Apron Additions"/>
    <d v="2018-08-22T00:00:00"/>
    <n v="75597"/>
    <n v="4199.83"/>
    <n v="4199.8500000000004"/>
    <n v="83996.680000000008"/>
  </r>
  <r>
    <s v="N"/>
    <x v="25"/>
    <s v="BAUDETTE"/>
    <s v="4-Unit Hangar Construction, Concrete Apron Additions"/>
    <d v="2018-08-23T00:00:00"/>
    <n v="134688"/>
    <n v="25501.439999999999"/>
    <n v="25501.35"/>
    <n v="185690.79"/>
  </r>
  <r>
    <s v="N"/>
    <x v="25"/>
    <s v="BAUDETTE"/>
    <s v="4-Unit Hangar Construction, Concrete Apron Additions"/>
    <d v="2019-11-26T00:00:00"/>
    <n v="50000"/>
    <n v="32082.92"/>
    <n v="6482.49"/>
    <n v="88565.41"/>
  </r>
  <r>
    <s v="N"/>
    <x v="25"/>
    <s v="BAUDETTE"/>
    <s v="4-Unit Hangar Construction, Concrete Apron Additions"/>
    <d v="2020-03-03T00:00:00"/>
    <n v="45431"/>
    <n v="0"/>
    <n v="0"/>
    <n v="45431"/>
  </r>
  <r>
    <s v="N"/>
    <x v="25"/>
    <s v="BAUDETTE"/>
    <s v="4-Unit Hangar Construction, Concrete Apron Additions"/>
    <d v="2020-03-03T00:00:00"/>
    <n v="46162"/>
    <n v="0"/>
    <n v="0"/>
    <n v="46162"/>
  </r>
  <r>
    <s v="N"/>
    <x v="25"/>
    <s v="BAUDETTE"/>
    <s v="Mower, Handheld Radio, and Beacon Light Kit"/>
    <d v="2017-10-04T00:00:00"/>
    <n v="0"/>
    <n v="-0.1"/>
    <n v="0"/>
    <n v="-0.1"/>
  </r>
  <r>
    <s v="N"/>
    <x v="25"/>
    <s v="BAUDETTE"/>
    <s v="Mower, Handheld Radio, and Beacon Light Kit"/>
    <d v="2017-10-04T00:00:00"/>
    <n v="0"/>
    <n v="8360.94"/>
    <n v="2090.23"/>
    <n v="10451.17"/>
  </r>
  <r>
    <s v="N"/>
    <x v="25"/>
    <s v="BAUDETTE"/>
    <s v="Emergency Fuel System Repair"/>
    <d v="2018-02-23T00:00:00"/>
    <n v="0"/>
    <n v="12183.56"/>
    <n v="5221.53"/>
    <n v="17405.09"/>
  </r>
  <r>
    <s v="N"/>
    <x v="25"/>
    <s v="BAUDETTE"/>
    <s v="Rehabilitate (Mill &amp; Overlay) 5,336 square yards of apron pavement"/>
    <d v="2020-11-05T00:00:00"/>
    <n v="56189"/>
    <n v="8933.4"/>
    <n v="5053.59"/>
    <n v="70175.990000000005"/>
  </r>
  <r>
    <s v="N"/>
    <x v="25"/>
    <s v="BAUDETTE"/>
    <s v="AD Building Doors and Furnace Replacement"/>
    <d v="2019-06-25T00:00:00"/>
    <n v="0"/>
    <n v="12567.17"/>
    <n v="4189.0600000000004"/>
    <n v="16756.23"/>
  </r>
  <r>
    <s v="N"/>
    <x v="25"/>
    <s v="BAUDETTE"/>
    <s v="AD Building Doors and Furnace Replacement"/>
    <d v="2020-01-22T00:00:00"/>
    <n v="0"/>
    <n v="3754.16"/>
    <n v="1251.3800000000001"/>
    <n v="5005.54"/>
  </r>
  <r>
    <s v="N"/>
    <x v="25"/>
    <s v="BAUDETTE"/>
    <s v="Reconstruct southern 4300 ft runway 12-30"/>
    <d v="2019-11-26T00:00:00"/>
    <n v="116774"/>
    <n v="0"/>
    <n v="0"/>
    <n v="116774"/>
  </r>
  <r>
    <s v="N"/>
    <x v="25"/>
    <s v="BAUDETTE"/>
    <s v="Reconstruct southern 4300 ft runway 12-30"/>
    <d v="2020-01-09T00:00:00"/>
    <n v="79500"/>
    <n v="0"/>
    <n v="0"/>
    <n v="79500"/>
  </r>
  <r>
    <s v="N"/>
    <x v="25"/>
    <s v="BAUDETTE"/>
    <s v="Reconstruct southern 4300 ft runway 12-30"/>
    <d v="2020-09-18T00:00:00"/>
    <n v="209701"/>
    <n v="0"/>
    <n v="0"/>
    <n v="209701"/>
  </r>
  <r>
    <s v="N"/>
    <x v="25"/>
    <s v="BAUDETTE"/>
    <s v="Reconstruct southern 4300 ft runway 12-30"/>
    <d v="2020-09-18T00:00:00"/>
    <n v="249275"/>
    <n v="0"/>
    <n v="0"/>
    <n v="249275"/>
  </r>
  <r>
    <s v="N"/>
    <x v="25"/>
    <s v="BAUDETTE"/>
    <s v="Reconstruct southern 4300 ft runway 12-30"/>
    <d v="2020-09-18T00:00:00"/>
    <n v="410777"/>
    <n v="0"/>
    <n v="0"/>
    <n v="410777"/>
  </r>
  <r>
    <s v="N"/>
    <x v="25"/>
    <s v="BAUDETTE"/>
    <s v="Reconstruct southern 4300 ft runway 12-30"/>
    <d v="2020-10-19T00:00:00"/>
    <n v="1698647"/>
    <n v="0"/>
    <n v="0"/>
    <n v="1698647"/>
  </r>
  <r>
    <s v="N"/>
    <x v="25"/>
    <s v="BAUDETTE"/>
    <s v="Reconstruct southern 4300 ft runway 12-30"/>
    <d v="2020-11-20T00:00:00"/>
    <n v="2024293"/>
    <n v="0"/>
    <n v="0"/>
    <n v="2024293"/>
  </r>
  <r>
    <s v="N"/>
    <x v="25"/>
    <s v="BAUDETTE"/>
    <s v="Reconstruct southern 4300 ft runway 12-30"/>
    <d v="2020-12-09T00:00:00"/>
    <n v="11500"/>
    <n v="0"/>
    <n v="0"/>
    <n v="11500"/>
  </r>
  <r>
    <s v="N"/>
    <x v="25"/>
    <s v="BAUDETTE"/>
    <s v="Reconstruct southern 4300 ft runway 12-30"/>
    <d v="2020-12-09T00:00:00"/>
    <n v="271100"/>
    <n v="0"/>
    <n v="0"/>
    <n v="271100"/>
  </r>
  <r>
    <s v="N"/>
    <x v="25"/>
    <s v="BAUDETTE"/>
    <s v="Reconstruct southern 4300 ft runway 12-30"/>
    <d v="2021-01-20T00:00:00"/>
    <n v="99580"/>
    <n v="0"/>
    <n v="0"/>
    <n v="99580"/>
  </r>
  <r>
    <s v="N"/>
    <x v="25"/>
    <s v="BAUDETTE"/>
    <s v="Reconstruct southern 4300 ft runway 12-30"/>
    <d v="2021-02-11T00:00:00"/>
    <n v="49790"/>
    <n v="0"/>
    <n v="0"/>
    <n v="49790"/>
  </r>
  <r>
    <s v="N"/>
    <x v="25"/>
    <s v="BAUDETTE"/>
    <s v="Reconstruct southern 4300 ft runway 12-30"/>
    <d v="2021-03-09T00:00:00"/>
    <n v="117623"/>
    <n v="0"/>
    <n v="0"/>
    <n v="117623"/>
  </r>
  <r>
    <s v="N"/>
    <x v="25"/>
    <s v="BAUDETTE"/>
    <s v="Contaminated soils remediation, testing, &amp; removal; Remove Abandoned Tank; Gas metering"/>
    <d v="1899-12-30T00:00:00"/>
    <n v="0"/>
    <n v="22772.74"/>
    <n v="9759.74"/>
    <n v="32532.480000000003"/>
  </r>
  <r>
    <s v="N"/>
    <x v="25"/>
    <s v="BAUDETTE"/>
    <s v="Hangar Door and Septic Repair, Security System"/>
    <d v="2021-01-29T00:00:00"/>
    <n v="0"/>
    <n v="9451.6200000000008"/>
    <n v="3150.54"/>
    <n v="12602.16"/>
  </r>
  <r>
    <s v="N"/>
    <x v="25"/>
    <s v="BAUDETTE"/>
    <s v="CARES Act amendment for Baudette"/>
    <d v="2020-10-12T00:00:00"/>
    <n v="17238"/>
    <n v="0"/>
    <n v="0"/>
    <n v="17238"/>
  </r>
  <r>
    <s v="N"/>
    <x v="25"/>
    <s v="BAUDETTE"/>
    <s v="CARES Act amendment for Baudette"/>
    <d v="2021-02-11T00:00:00"/>
    <n v="2762"/>
    <n v="0"/>
    <n v="0"/>
    <n v="2762"/>
  </r>
  <r>
    <s v="N"/>
    <x v="25"/>
    <s v="BAUDETTE"/>
    <s v="LAND"/>
    <d v="1968-05-19T00:00:00"/>
    <n v="6732.5"/>
    <n v="0"/>
    <n v="0"/>
    <n v="6732.5"/>
  </r>
  <r>
    <s v="N"/>
    <x v="25"/>
    <s v="BAUDETTE"/>
    <s v="LAND"/>
    <d v="1980-11-24T00:00:00"/>
    <n v="227542.49"/>
    <n v="0"/>
    <n v="25282.5"/>
    <n v="252824.99"/>
  </r>
  <r>
    <s v="N"/>
    <x v="25"/>
    <s v="BAUDETTE"/>
    <s v="LAND"/>
    <d v="1982-12-30T00:00:00"/>
    <n v="5832.47"/>
    <n v="0"/>
    <n v="648.04999999999995"/>
    <n v="6480.52"/>
  </r>
  <r>
    <s v="N"/>
    <x v="25"/>
    <s v="BAUDETTE"/>
    <s v="LAND/FEDERAL REIMBURSEMENT"/>
    <d v="1991-04-12T00:00:00"/>
    <n v="33042.86"/>
    <n v="-19242"/>
    <n v="-13800.86"/>
    <n v="0"/>
  </r>
  <r>
    <s v="N"/>
    <x v="26"/>
    <s v="CHISHOLM-HIBBING"/>
    <s v="CHISHOLM-HIBBING AIRPORT"/>
    <d v="1946-10-04T00:00:00"/>
    <n v="0"/>
    <n v="1724.8"/>
    <n v="0"/>
    <n v="1724.8"/>
  </r>
  <r>
    <s v="N"/>
    <x v="26"/>
    <s v="CHISHOLM-HIBBING"/>
    <m/>
    <d v="1946-11-26T00:00:00"/>
    <n v="0"/>
    <n v="4997.6400000000003"/>
    <n v="0"/>
    <n v="4997.6400000000003"/>
  </r>
  <r>
    <s v="N"/>
    <x v="26"/>
    <s v="CHISHOLM-HIBBING"/>
    <m/>
    <d v="1947-08-11T00:00:00"/>
    <n v="0"/>
    <n v="2881.66"/>
    <n v="0"/>
    <n v="2881.66"/>
  </r>
  <r>
    <s v="N"/>
    <x v="26"/>
    <s v="CHISHOLM-HIBBING"/>
    <m/>
    <d v="1946-10-29T00:00:00"/>
    <n v="0"/>
    <n v="1000"/>
    <n v="0"/>
    <n v="1000"/>
  </r>
  <r>
    <s v="N"/>
    <x v="26"/>
    <s v="CHISHOLM-HIBBING"/>
    <m/>
    <d v="1946-10-04T00:00:00"/>
    <n v="0"/>
    <n v="395.46"/>
    <n v="0"/>
    <n v="395.46"/>
  </r>
  <r>
    <s v="N"/>
    <x v="26"/>
    <s v="CHISHOLM-HIBBING"/>
    <m/>
    <d v="1947-08-11T00:00:00"/>
    <n v="0"/>
    <n v="2939.75"/>
    <n v="0"/>
    <n v="2939.75"/>
  </r>
  <r>
    <s v="N"/>
    <x v="26"/>
    <s v="CHISHOLM-HIBBING"/>
    <s v="GRAD/SURF/SEED APRONS, ETC."/>
    <d v="1948-12-20T00:00:00"/>
    <n v="0"/>
    <n v="17853.439999999999"/>
    <n v="0"/>
    <n v="17853.439999999999"/>
  </r>
  <r>
    <s v="N"/>
    <x v="26"/>
    <s v="CHISHOLM-HIBBING"/>
    <s v="SEAL COAT"/>
    <d v="1949-11-16T00:00:00"/>
    <n v="0"/>
    <n v="18571.13"/>
    <n v="0"/>
    <n v="18571.13"/>
  </r>
  <r>
    <s v="N"/>
    <x v="26"/>
    <s v="CHISHOLM-HIBBING"/>
    <s v="SEAL COAT"/>
    <d v="1955-10-07T00:00:00"/>
    <n v="0"/>
    <n v="8193.2900000000009"/>
    <n v="4093.07"/>
    <n v="12286.36"/>
  </r>
  <r>
    <s v="N"/>
    <x v="26"/>
    <s v="CHISHOLM-HIBBING"/>
    <s v="MARKING"/>
    <d v="1956-08-29T00:00:00"/>
    <n v="0"/>
    <n v="100"/>
    <n v="57.64"/>
    <n v="157.63999999999999"/>
  </r>
  <r>
    <s v="N"/>
    <x v="26"/>
    <s v="CHISHOLM-HIBBING"/>
    <s v="22. SRE Bldg &amp; Sign Relocation"/>
    <d v="2006-09-26T00:00:00"/>
    <n v="346526"/>
    <n v="22991.13"/>
    <n v="49338.98"/>
    <n v="418856.11"/>
  </r>
  <r>
    <s v="N"/>
    <x v="26"/>
    <s v="CHISHOLM-HIBBING"/>
    <s v="22. SRE Bldg &amp; Sign Relocation"/>
    <d v="2006-10-30T00:00:00"/>
    <n v="212465"/>
    <n v="12656.33"/>
    <n v="30833.439999999999"/>
    <n v="255954.77"/>
  </r>
  <r>
    <s v="N"/>
    <x v="26"/>
    <s v="CHISHOLM-HIBBING"/>
    <s v="22. SRE Bldg &amp; Sign Relocation"/>
    <d v="2006-12-06T00:00:00"/>
    <n v="320739"/>
    <n v="23140.38"/>
    <n v="38393.72"/>
    <n v="382273.1"/>
  </r>
  <r>
    <s v="N"/>
    <x v="26"/>
    <s v="CHISHOLM-HIBBING"/>
    <s v="22. SRE Bldg &amp; Sign Relocation"/>
    <d v="2007-01-02T00:00:00"/>
    <n v="148266"/>
    <n v="8333.65"/>
    <n v="15549.02"/>
    <n v="172148.66999999998"/>
  </r>
  <r>
    <s v="N"/>
    <x v="26"/>
    <s v="CHISHOLM-HIBBING"/>
    <s v="22. SRE Bldg &amp; Sign Relocation"/>
    <d v="2007-02-01T00:00:00"/>
    <n v="206149"/>
    <n v="15016.89"/>
    <n v="24811.57"/>
    <n v="245977.46000000002"/>
  </r>
  <r>
    <s v="N"/>
    <x v="26"/>
    <s v="CHISHOLM-HIBBING"/>
    <s v="22. SRE Bldg &amp; Sign Relocation"/>
    <d v="2007-03-07T00:00:00"/>
    <n v="134989"/>
    <n v="9149.0499999999993"/>
    <n v="7725.5"/>
    <n v="151863.54999999999"/>
  </r>
  <r>
    <s v="N"/>
    <x v="26"/>
    <s v="CHISHOLM-HIBBING"/>
    <s v="22. SRE Bldg &amp; Sign Relocation"/>
    <d v="2007-03-29T00:00:00"/>
    <n v="107615"/>
    <n v="7715.02"/>
    <n v="3113.08"/>
    <n v="118443.1"/>
  </r>
  <r>
    <s v="N"/>
    <x v="26"/>
    <s v="CHISHOLM-HIBBING"/>
    <s v="22. SRE Bldg &amp; Sign Relocation"/>
    <d v="2007-04-24T00:00:00"/>
    <n v="94848"/>
    <n v="6785.3"/>
    <n v="-26801.22"/>
    <n v="74832.08"/>
  </r>
  <r>
    <s v="N"/>
    <x v="26"/>
    <s v="CHISHOLM-HIBBING"/>
    <s v="22. SRE Bldg &amp; Sign Relocation"/>
    <d v="2007-06-21T00:00:00"/>
    <n v="84227"/>
    <n v="5971.26"/>
    <n v="0"/>
    <n v="90198.26"/>
  </r>
  <r>
    <s v="N"/>
    <x v="26"/>
    <s v="CHISHOLM-HIBBING"/>
    <s v="22. SRE Bldg &amp; Sign Relocation"/>
    <d v="2007-07-19T00:00:00"/>
    <n v="47247"/>
    <n v="4067.11"/>
    <n v="0"/>
    <n v="51314.11"/>
  </r>
  <r>
    <s v="N"/>
    <x v="26"/>
    <s v="CHISHOLM-HIBBING"/>
    <s v="22. SRE Bldg &amp; Sign Relocation"/>
    <d v="2007-08-27T00:00:00"/>
    <n v="94475"/>
    <n v="14.81"/>
    <n v="0"/>
    <n v="94489.81"/>
  </r>
  <r>
    <s v="N"/>
    <x v="26"/>
    <s v="CHISHOLM-HIBBING"/>
    <s v="22. SRE Bldg &amp; Sign Relocation"/>
    <d v="2008-09-09T00:00:00"/>
    <n v="0"/>
    <n v="59137.07"/>
    <n v="0"/>
    <n v="59137.07"/>
  </r>
  <r>
    <s v="N"/>
    <x v="26"/>
    <s v="CHISHOLM-HIBBING"/>
    <s v="22. SRE Bldg &amp; Sign Relocation"/>
    <d v="2008-11-19T00:00:00"/>
    <n v="50000"/>
    <n v="0"/>
    <n v="0"/>
    <n v="50000"/>
  </r>
  <r>
    <s v="N"/>
    <x v="26"/>
    <s v="CHISHOLM-HIBBING"/>
    <s v="22. SRE Bldg &amp; Sign Relocation"/>
    <d v="2009-08-28T00:00:00"/>
    <n v="64608"/>
    <n v="0"/>
    <n v="0"/>
    <n v="64608"/>
  </r>
  <r>
    <s v="N"/>
    <x v="26"/>
    <s v="CHISHOLM-HIBBING"/>
    <s v="Acquire 2 New Fuel Trucks"/>
    <d v="2007-12-03T00:00:00"/>
    <n v="0"/>
    <n v="5355"/>
    <n v="5355"/>
    <n v="10710"/>
  </r>
  <r>
    <s v="N"/>
    <x v="26"/>
    <s v="CHISHOLM-HIBBING"/>
    <s v="Acquire 2 New Fuel Trucks"/>
    <d v="2008-03-14T00:00:00"/>
    <n v="0"/>
    <n v="27618.38"/>
    <n v="27618.37"/>
    <n v="55236.75"/>
  </r>
  <r>
    <s v="N"/>
    <x v="26"/>
    <s v="CHISHOLM-HIBBING"/>
    <s v="Acquire 2 New Fuel Trucks"/>
    <d v="2008-04-02T00:00:00"/>
    <n v="0"/>
    <n v="61107.12"/>
    <n v="61107.12"/>
    <n v="122214.24"/>
  </r>
  <r>
    <s v="N"/>
    <x v="26"/>
    <s v="CHISHOLM-HIBBING"/>
    <s v="Acquire 2 New Fuel Trucks"/>
    <d v="2008-04-24T00:00:00"/>
    <n v="0"/>
    <n v="55919.5"/>
    <n v="76097.42"/>
    <n v="132016.91999999998"/>
  </r>
  <r>
    <s v="N"/>
    <x v="26"/>
    <s v="CHISHOLM-HIBBING"/>
    <s v="Acquire 2 New Fuel Trucks"/>
    <d v="2008-04-24T00:00:00"/>
    <n v="0"/>
    <n v="20177.939999999999"/>
    <n v="0"/>
    <n v="20177.939999999999"/>
  </r>
  <r>
    <s v="N"/>
    <x v="26"/>
    <s v="CHISHOLM-HIBBING"/>
    <s v="Acquire 2 New Fuel Trucks"/>
    <d v="2008-07-15T00:00:00"/>
    <n v="0"/>
    <n v="9822.06"/>
    <n v="9822.09"/>
    <n v="19644.150000000001"/>
  </r>
  <r>
    <s v="N"/>
    <x v="26"/>
    <s v="CHISHOLM-HIBBING"/>
    <s v="23.Twy Rehab, Design Ext Twy 13/31"/>
    <d v="2007-11-06T00:00:00"/>
    <n v="58781"/>
    <n v="0"/>
    <n v="3094.64"/>
    <n v="61875.64"/>
  </r>
  <r>
    <s v="N"/>
    <x v="26"/>
    <s v="CHISHOLM-HIBBING"/>
    <s v="23.Twy Rehab, Design Ext Twy 13/31"/>
    <d v="2007-12-13T00:00:00"/>
    <n v="7753"/>
    <n v="0"/>
    <n v="408.54"/>
    <n v="8161.54"/>
  </r>
  <r>
    <s v="N"/>
    <x v="26"/>
    <s v="CHISHOLM-HIBBING"/>
    <s v="23.Twy Rehab, Design Ext Twy 13/31"/>
    <d v="2008-03-06T00:00:00"/>
    <n v="4828"/>
    <n v="0"/>
    <n v="253.38"/>
    <n v="5081.38"/>
  </r>
  <r>
    <s v="N"/>
    <x v="26"/>
    <s v="CHISHOLM-HIBBING"/>
    <s v="23.Twy Rehab, Design Ext Twy 13/31"/>
    <d v="2008-04-25T00:00:00"/>
    <n v="25532"/>
    <n v="0"/>
    <n v="1344.34"/>
    <n v="26876.34"/>
  </r>
  <r>
    <s v="N"/>
    <x v="26"/>
    <s v="CHISHOLM-HIBBING"/>
    <s v="23.Twy Rehab, Design Ext Twy 13/31"/>
    <d v="2008-05-15T00:00:00"/>
    <n v="11714"/>
    <n v="0"/>
    <n v="616.1"/>
    <n v="12330.1"/>
  </r>
  <r>
    <s v="N"/>
    <x v="26"/>
    <s v="CHISHOLM-HIBBING"/>
    <s v="23.Twy Rehab, Design Ext Twy 13/31"/>
    <d v="2008-06-05T00:00:00"/>
    <n v="14603"/>
    <n v="0"/>
    <n v="769.28"/>
    <n v="15372.28"/>
  </r>
  <r>
    <s v="N"/>
    <x v="26"/>
    <s v="CHISHOLM-HIBBING"/>
    <s v="23.Twy Rehab, Design Ext Twy 13/31"/>
    <d v="2008-06-20T00:00:00"/>
    <n v="4295"/>
    <n v="0"/>
    <n v="226.12"/>
    <n v="4521.12"/>
  </r>
  <r>
    <s v="N"/>
    <x v="26"/>
    <s v="CHISHOLM-HIBBING"/>
    <s v="23.Twy Rehab, Design Ext Twy 13/31"/>
    <d v="2008-08-14T00:00:00"/>
    <n v="951"/>
    <n v="0"/>
    <n v="50.4"/>
    <n v="1001.4"/>
  </r>
  <r>
    <s v="N"/>
    <x v="26"/>
    <s v="CHISHOLM-HIBBING"/>
    <s v="Equip Purchase (Skid w Atchmts)"/>
    <d v="2007-08-27T00:00:00"/>
    <n v="0"/>
    <n v="14119.77"/>
    <n v="6051.33"/>
    <n v="20171.099999999999"/>
  </r>
  <r>
    <s v="N"/>
    <x v="26"/>
    <s v="CHISHOLM-HIBBING"/>
    <s v="VASI Relocation (NavAids)"/>
    <d v="2007-12-07T00:00:00"/>
    <n v="0"/>
    <n v="29445.759999999998"/>
    <n v="12619.61"/>
    <n v="42065.369999999995"/>
  </r>
  <r>
    <s v="N"/>
    <x v="26"/>
    <s v="CHISHOLM-HIBBING"/>
    <s v="VASI Relocation (NavAids)"/>
    <d v="2008-03-11T00:00:00"/>
    <n v="0"/>
    <n v="491.4"/>
    <n v="210.6"/>
    <n v="702"/>
  </r>
  <r>
    <s v="N"/>
    <x v="26"/>
    <s v="CHISHOLM-HIBBING"/>
    <s v="24.Extend Taxiway C"/>
    <d v="2008-08-22T00:00:00"/>
    <n v="0"/>
    <n v="34236.870000000003"/>
    <n v="1801.94"/>
    <n v="36038.810000000005"/>
  </r>
  <r>
    <s v="N"/>
    <x v="26"/>
    <s v="CHISHOLM-HIBBING"/>
    <s v="24.Extend Taxiway C"/>
    <d v="2008-09-09T00:00:00"/>
    <n v="262137"/>
    <n v="42622.41"/>
    <n v="16040.45"/>
    <n v="320799.86000000004"/>
  </r>
  <r>
    <s v="N"/>
    <x v="26"/>
    <s v="CHISHOLM-HIBBING"/>
    <s v="24.Extend Taxiway C"/>
    <d v="2008-10-01T00:00:00"/>
    <n v="399014"/>
    <n v="8367.6"/>
    <n v="21441.52"/>
    <n v="428823.12"/>
  </r>
  <r>
    <s v="N"/>
    <x v="26"/>
    <s v="CHISHOLM-HIBBING"/>
    <s v="24.Extend Taxiway C"/>
    <d v="2008-10-28T00:00:00"/>
    <n v="568794"/>
    <n v="76575.86"/>
    <n v="33967.15"/>
    <n v="679337.01"/>
  </r>
  <r>
    <s v="N"/>
    <x v="26"/>
    <s v="CHISHOLM-HIBBING"/>
    <s v="24.Extend Taxiway C"/>
    <d v="2008-12-03T00:00:00"/>
    <n v="374680"/>
    <n v="89603.5"/>
    <n v="38738.94"/>
    <n v="503022.44"/>
  </r>
  <r>
    <s v="N"/>
    <x v="26"/>
    <s v="CHISHOLM-HIBBING"/>
    <s v="24.Extend Taxiway C"/>
    <d v="2009-01-29T00:00:00"/>
    <n v="90366"/>
    <n v="41522.730000000003"/>
    <n v="-7361.64"/>
    <n v="124527.09000000001"/>
  </r>
  <r>
    <s v="N"/>
    <x v="26"/>
    <s v="CHISHOLM-HIBBING"/>
    <s v="24.Extend Taxiway C"/>
    <d v="2009-03-05T00:00:00"/>
    <n v="0"/>
    <n v="8387.2000000000007"/>
    <n v="441.43"/>
    <n v="8828.630000000001"/>
  </r>
  <r>
    <s v="N"/>
    <x v="26"/>
    <s v="CHISHOLM-HIBBING"/>
    <s v="24.Extend Taxiway C"/>
    <d v="2009-04-09T00:00:00"/>
    <n v="0"/>
    <n v="8402.93"/>
    <n v="442.26"/>
    <n v="8845.19"/>
  </r>
  <r>
    <s v="N"/>
    <x v="26"/>
    <s v="CHISHOLM-HIBBING"/>
    <s v="25. ALP, Dsgn Hgr Site &amp; Rwy Rehab"/>
    <d v="2009-04-09T00:00:00"/>
    <n v="50316"/>
    <n v="0"/>
    <n v="2649"/>
    <n v="52965"/>
  </r>
  <r>
    <s v="N"/>
    <x v="26"/>
    <s v="CHISHOLM-HIBBING"/>
    <s v="25. ALP, Dsgn Hgr Site &amp; Rwy Rehab"/>
    <d v="2009-05-01T00:00:00"/>
    <n v="102306"/>
    <n v="0"/>
    <n v="5384"/>
    <n v="107690"/>
  </r>
  <r>
    <s v="N"/>
    <x v="26"/>
    <s v="CHISHOLM-HIBBING"/>
    <s v="25. ALP, Dsgn Hgr Site &amp; Rwy Rehab"/>
    <d v="2009-06-10T00:00:00"/>
    <n v="31697"/>
    <n v="0"/>
    <n v="1668"/>
    <n v="33365"/>
  </r>
  <r>
    <s v="N"/>
    <x v="26"/>
    <s v="CHISHOLM-HIBBING"/>
    <s v="25. ALP, Dsgn Hgr Site &amp; Rwy Rehab"/>
    <d v="2009-06-25T00:00:00"/>
    <n v="9941"/>
    <n v="0"/>
    <n v="524"/>
    <n v="10465"/>
  </r>
  <r>
    <s v="N"/>
    <x v="26"/>
    <s v="CHISHOLM-HIBBING"/>
    <s v="25. ALP, Dsgn Hgr Site &amp; Rwy Rehab"/>
    <d v="2009-07-30T00:00:00"/>
    <n v="12745"/>
    <n v="0"/>
    <n v="670"/>
    <n v="13415"/>
  </r>
  <r>
    <s v="N"/>
    <x v="26"/>
    <s v="CHISHOLM-HIBBING"/>
    <s v="25. ALP, Dsgn Hgr Site &amp; Rwy Rehab"/>
    <d v="2009-08-28T00:00:00"/>
    <n v="22686"/>
    <n v="0"/>
    <n v="1194"/>
    <n v="23880"/>
  </r>
  <r>
    <s v="N"/>
    <x v="26"/>
    <s v="CHISHOLM-HIBBING"/>
    <s v="25. ALP, Dsgn Hgr Site &amp; Rwy Rehab"/>
    <d v="2009-10-09T00:00:00"/>
    <n v="69592"/>
    <n v="0"/>
    <n v="3663"/>
    <n v="73255"/>
  </r>
  <r>
    <s v="N"/>
    <x v="26"/>
    <s v="CHISHOLM-HIBBING"/>
    <s v="25. ALP, Dsgn Hgr Site &amp; Rwy Rehab"/>
    <d v="2009-11-04T00:00:00"/>
    <n v="19883"/>
    <n v="0"/>
    <n v="1047"/>
    <n v="20930"/>
  </r>
  <r>
    <s v="N"/>
    <x v="26"/>
    <s v="CHISHOLM-HIBBING"/>
    <s v="25. ALP, Dsgn Hgr Site &amp; Rwy Rehab"/>
    <d v="2010-03-08T00:00:00"/>
    <n v="1402"/>
    <n v="0"/>
    <n v="73"/>
    <n v="1475"/>
  </r>
  <r>
    <s v="N"/>
    <x v="26"/>
    <s v="CHISHOLM-HIBBING"/>
    <s v="25. ALP, Dsgn Hgr Site &amp; Rwy Rehab"/>
    <d v="2010-11-05T00:00:00"/>
    <n v="29767"/>
    <n v="0"/>
    <n v="1570"/>
    <n v="31337"/>
  </r>
  <r>
    <s v="N"/>
    <x v="26"/>
    <s v="CHISHOLM-HIBBING"/>
    <s v="25. ALP, Dsgn Hgr Site &amp; Rwy Rehab"/>
    <d v="2011-12-09T00:00:00"/>
    <n v="10000"/>
    <n v="0"/>
    <n v="523"/>
    <n v="10523"/>
  </r>
  <r>
    <s v="N"/>
    <x v="26"/>
    <s v="CHISHOLM-HIBBING"/>
    <s v="26.Rehab Rwy's 13/31 &amp; 4/22 (ARRA)"/>
    <d v="2009-06-25T00:00:00"/>
    <n v="92788"/>
    <n v="0"/>
    <n v="0"/>
    <n v="92788"/>
  </r>
  <r>
    <s v="N"/>
    <x v="26"/>
    <s v="CHISHOLM-HIBBING"/>
    <s v="26.Rehab Rwy's 13/31 &amp; 4/22 (ARRA)"/>
    <d v="2009-08-05T00:00:00"/>
    <n v="481230"/>
    <n v="0"/>
    <n v="0"/>
    <n v="481230"/>
  </r>
  <r>
    <s v="N"/>
    <x v="26"/>
    <s v="CHISHOLM-HIBBING"/>
    <s v="26.Rehab Rwy's 13/31 &amp; 4/22 (ARRA)"/>
    <d v="2009-08-28T00:00:00"/>
    <n v="527426"/>
    <n v="0"/>
    <n v="0"/>
    <n v="527426"/>
  </r>
  <r>
    <s v="N"/>
    <x v="26"/>
    <s v="CHISHOLM-HIBBING"/>
    <s v="26.Rehab Rwy's 13/31 &amp; 4/22 (ARRA)"/>
    <d v="2009-09-22T00:00:00"/>
    <n v="2152945"/>
    <n v="0"/>
    <n v="0"/>
    <n v="2152945"/>
  </r>
  <r>
    <s v="N"/>
    <x v="26"/>
    <s v="CHISHOLM-HIBBING"/>
    <s v="26.Rehab Rwy's 13/31 &amp; 4/22 (ARRA)"/>
    <d v="2009-11-02T00:00:00"/>
    <n v="486983"/>
    <n v="0"/>
    <n v="0"/>
    <n v="486983"/>
  </r>
  <r>
    <s v="N"/>
    <x v="26"/>
    <s v="CHISHOLM-HIBBING"/>
    <s v="26.Rehab Rwy's 13/31 &amp; 4/22 (ARRA)"/>
    <d v="2009-11-25T00:00:00"/>
    <n v="118064"/>
    <n v="0"/>
    <n v="0"/>
    <n v="118064"/>
  </r>
  <r>
    <s v="N"/>
    <x v="26"/>
    <s v="CHISHOLM-HIBBING"/>
    <s v="26.Rehab Rwy's 13/31 &amp; 4/22 (ARRA)"/>
    <d v="2010-03-25T00:00:00"/>
    <n v="90324"/>
    <n v="0"/>
    <n v="0"/>
    <n v="90324"/>
  </r>
  <r>
    <s v="N"/>
    <x v="26"/>
    <s v="CHISHOLM-HIBBING"/>
    <s v="26.Rehab Rwy's 13/31 &amp; 4/22 (ARRA)"/>
    <d v="2010-08-09T00:00:00"/>
    <n v="97676"/>
    <n v="0"/>
    <n v="0"/>
    <n v="97676"/>
  </r>
  <r>
    <s v="N"/>
    <x v="26"/>
    <s v="CHISHOLM-HIBBING"/>
    <s v="27.SRE Tractor w/Broom Attach"/>
    <d v="2010-01-05T00:00:00"/>
    <n v="455559"/>
    <n v="0"/>
    <n v="26661"/>
    <n v="482220"/>
  </r>
  <r>
    <s v="N"/>
    <x v="26"/>
    <s v="CHISHOLM-HIBBING"/>
    <s v="27.SRE Tractor w/Broom Attach"/>
    <d v="2010-03-25T00:00:00"/>
    <n v="50000"/>
    <n v="0"/>
    <n v="230.38"/>
    <n v="50230.38"/>
  </r>
  <r>
    <s v="N"/>
    <x v="26"/>
    <s v="CHISHOLM-HIBBING"/>
    <s v="27.SRE Tractor w/Broom Attach"/>
    <d v="2010-03-25T00:00:00"/>
    <n v="5366"/>
    <n v="0"/>
    <n v="0"/>
    <n v="5366"/>
  </r>
  <r>
    <s v="N"/>
    <x v="26"/>
    <s v="CHISHOLM-HIBBING"/>
    <s v="Fuel System"/>
    <d v="2009-12-16T00:00:00"/>
    <n v="0"/>
    <n v="272.83999999999997"/>
    <n v="272.83999999999997"/>
    <n v="545.67999999999995"/>
  </r>
  <r>
    <s v="N"/>
    <x v="26"/>
    <s v="CHISHOLM-HIBBING"/>
    <s v="Fuel System"/>
    <d v="2010-01-11T00:00:00"/>
    <n v="0"/>
    <n v="1887.82"/>
    <n v="1887.81"/>
    <n v="3775.63"/>
  </r>
  <r>
    <s v="N"/>
    <x v="26"/>
    <s v="CHISHOLM-HIBBING"/>
    <s v="Fuel System"/>
    <d v="2010-03-05T00:00:00"/>
    <n v="0"/>
    <n v="1286.47"/>
    <n v="1286.47"/>
    <n v="2572.94"/>
  </r>
  <r>
    <s v="N"/>
    <x v="26"/>
    <s v="CHISHOLM-HIBBING"/>
    <s v="Fuel System"/>
    <d v="2010-07-12T00:00:00"/>
    <n v="0"/>
    <n v="308.02999999999997"/>
    <n v="308.02"/>
    <n v="616.04999999999995"/>
  </r>
  <r>
    <s v="N"/>
    <x v="26"/>
    <s v="CHISHOLM-HIBBING"/>
    <s v="LIGHTS AND DRAINAGE"/>
    <d v="1958-10-22T00:00:00"/>
    <n v="11641.77"/>
    <n v="7761.18"/>
    <n v="3880.6"/>
    <n v="23283.55"/>
  </r>
  <r>
    <s v="N"/>
    <x v="26"/>
    <s v="CHISHOLM-HIBBING"/>
    <s v="28. Wildlife Hazard Assessment"/>
    <d v="2010-10-11T00:00:00"/>
    <n v="5881"/>
    <n v="0"/>
    <n v="310.51"/>
    <n v="6191.51"/>
  </r>
  <r>
    <s v="N"/>
    <x v="26"/>
    <s v="CHISHOLM-HIBBING"/>
    <s v="28. Wildlife Hazard Assessment"/>
    <d v="2011-05-23T00:00:00"/>
    <n v="5969"/>
    <n v="0"/>
    <n v="839.49"/>
    <n v="6808.49"/>
  </r>
  <r>
    <s v="N"/>
    <x v="26"/>
    <s v="CHISHOLM-HIBBING"/>
    <s v="28. Wildlife Hazard Assessment"/>
    <d v="2011-06-08T00:00:00"/>
    <n v="10000"/>
    <n v="0"/>
    <n v="0"/>
    <n v="10000"/>
  </r>
  <r>
    <s v="N"/>
    <x v="26"/>
    <s v="CHISHOLM-HIBBING"/>
    <s v="Passenger Boarding Ramp"/>
    <d v="2010-03-05T00:00:00"/>
    <n v="0"/>
    <n v="31243.8"/>
    <n v="13390.2"/>
    <n v="44634"/>
  </r>
  <r>
    <s v="N"/>
    <x v="26"/>
    <s v="CHISHOLM-HIBBING"/>
    <s v="SWPPP Update"/>
    <d v="2010-08-11T00:00:00"/>
    <n v="0"/>
    <n v="5622.75"/>
    <n v="2409.75"/>
    <n v="8032.5"/>
  </r>
  <r>
    <s v="N"/>
    <x v="26"/>
    <s v="CHISHOLM-HIBBING"/>
    <s v="SWPPP Update"/>
    <d v="2010-09-02T00:00:00"/>
    <n v="0"/>
    <n v="5101.25"/>
    <n v="2186.25"/>
    <n v="7287.5"/>
  </r>
  <r>
    <s v="N"/>
    <x v="26"/>
    <s v="CHISHOLM-HIBBING"/>
    <s v="29.T-Hangar Site Prep w/Twy; Fence Rpr"/>
    <d v="2010-10-11T00:00:00"/>
    <n v="15908"/>
    <n v="0"/>
    <n v="838.62"/>
    <n v="16746.62"/>
  </r>
  <r>
    <s v="N"/>
    <x v="26"/>
    <s v="CHISHOLM-HIBBING"/>
    <s v="29.T-Hangar Site Prep w/Twy; Fence Rpr"/>
    <d v="2010-11-05T00:00:00"/>
    <n v="59970"/>
    <n v="14595.98"/>
    <n v="32425.63"/>
    <n v="106991.61"/>
  </r>
  <r>
    <s v="N"/>
    <x v="26"/>
    <s v="CHISHOLM-HIBBING"/>
    <s v="29.T-Hangar Site Prep w/Twy; Fence Rpr"/>
    <d v="2010-12-03T00:00:00"/>
    <n v="218227"/>
    <n v="29923.86"/>
    <n v="60831.18"/>
    <n v="308982.03999999998"/>
  </r>
  <r>
    <s v="N"/>
    <x v="26"/>
    <s v="CHISHOLM-HIBBING"/>
    <s v="29.T-Hangar Site Prep w/Twy; Fence Rpr"/>
    <d v="2011-03-03T00:00:00"/>
    <n v="0"/>
    <n v="33206.019999999997"/>
    <n v="39463.29"/>
    <n v="72669.31"/>
  </r>
  <r>
    <s v="N"/>
    <x v="26"/>
    <s v="CHISHOLM-HIBBING"/>
    <s v="29.T-Hangar Site Prep w/Twy; Fence Rpr"/>
    <d v="2011-09-16T00:00:00"/>
    <n v="0"/>
    <n v="3993.38"/>
    <n v="0"/>
    <n v="3993.38"/>
  </r>
  <r>
    <s v="N"/>
    <x v="26"/>
    <s v="CHISHOLM-HIBBING"/>
    <s v="29.T-Hangar Site Prep w/Twy; Fence Rpr"/>
    <d v="2012-03-06T00:00:00"/>
    <n v="10000"/>
    <n v="0"/>
    <n v="565.95000000000005"/>
    <n v="10565.95"/>
  </r>
  <r>
    <s v="N"/>
    <x v="26"/>
    <s v="CHISHOLM-HIBBING"/>
    <s v="29.T-Hangar Site Prep w/Twy; Fence Rpr"/>
    <d v="2012-03-06T00:00:00"/>
    <n v="8470.35"/>
    <n v="0"/>
    <n v="0"/>
    <n v="8470.35"/>
  </r>
  <r>
    <s v="N"/>
    <x v="26"/>
    <s v="CHISHOLM-HIBBING"/>
    <s v="29.T-Hangar Site Prep w/Twy; Fence Rpr"/>
    <d v="2013-01-18T00:00:00"/>
    <n v="2282.65"/>
    <n v="0"/>
    <n v="0"/>
    <n v="2282.65"/>
  </r>
  <r>
    <s v="N"/>
    <x v="26"/>
    <s v="CHISHOLM-HIBBING"/>
    <s v="Terminal Roof Repair"/>
    <d v="2010-12-14T00:00:00"/>
    <n v="0"/>
    <n v="6822"/>
    <n v="2923.8"/>
    <n v="9745.7999999999993"/>
  </r>
  <r>
    <s v="N"/>
    <x v="26"/>
    <s v="CHISHOLM-HIBBING"/>
    <s v="30. Expand PAX Holding"/>
    <d v="2011-05-10T00:00:00"/>
    <n v="34938"/>
    <n v="0"/>
    <n v="2341"/>
    <n v="37279"/>
  </r>
  <r>
    <s v="N"/>
    <x v="26"/>
    <s v="CHISHOLM-HIBBING"/>
    <s v="30. Expand PAX Holding"/>
    <d v="2011-06-08T00:00:00"/>
    <n v="9922"/>
    <n v="0"/>
    <n v="20.93"/>
    <n v="9942.93"/>
  </r>
  <r>
    <s v="N"/>
    <x v="26"/>
    <s v="CHISHOLM-HIBBING"/>
    <s v="Water Main Break/Repair"/>
    <d v="2011-07-01T00:00:00"/>
    <n v="0"/>
    <n v="21734.74"/>
    <n v="9314.8799999999992"/>
    <n v="31049.620000000003"/>
  </r>
  <r>
    <s v="N"/>
    <x v="26"/>
    <s v="CHISHOLM-HIBBING"/>
    <s v="31.Terminal Conceptual Design"/>
    <d v="2011-11-17T00:00:00"/>
    <n v="35600"/>
    <n v="0"/>
    <n v="2138"/>
    <n v="37738"/>
  </r>
  <r>
    <s v="N"/>
    <x v="26"/>
    <s v="CHISHOLM-HIBBING"/>
    <s v="31.Terminal Conceptual Design"/>
    <d v="2012-01-20T00:00:00"/>
    <n v="9525"/>
    <n v="0"/>
    <n v="237"/>
    <n v="9762"/>
  </r>
  <r>
    <s v="N"/>
    <x v="26"/>
    <s v="CHISHOLM-HIBBING"/>
    <s v="Arrowhead Hangar Rehab"/>
    <d v="2011-09-21T00:00:00"/>
    <n v="0"/>
    <n v="32999.089999999997"/>
    <n v="122438.71"/>
    <n v="155437.79999999999"/>
  </r>
  <r>
    <s v="N"/>
    <x v="26"/>
    <s v="CHISHOLM-HIBBING"/>
    <s v="Arrowhead Hangar Rehab"/>
    <d v="2012-03-21T00:00:00"/>
    <n v="0"/>
    <n v="20460.330000000002"/>
    <n v="0"/>
    <n v="20460.330000000002"/>
  </r>
  <r>
    <s v="N"/>
    <x v="26"/>
    <s v="CHISHOLM-HIBBING"/>
    <s v="Arrowhead Hangar Rehab"/>
    <d v="2012-03-24T00:00:00"/>
    <n v="0"/>
    <n v="45927.8"/>
    <n v="106841.2"/>
    <n v="152769"/>
  </r>
  <r>
    <s v="N"/>
    <x v="26"/>
    <s v="CHISHOLM-HIBBING"/>
    <s v="Arrowhead Hangar Rehab"/>
    <d v="2012-03-24T00:00:00"/>
    <n v="0"/>
    <n v="85946.38"/>
    <n v="34952.44"/>
    <n v="120898.82"/>
  </r>
  <r>
    <s v="N"/>
    <x v="26"/>
    <s v="CHISHOLM-HIBBING"/>
    <s v="Arrowhead Hangar Rehab"/>
    <d v="2012-03-24T00:00:00"/>
    <n v="0"/>
    <n v="46882.64"/>
    <n v="0"/>
    <n v="46882.64"/>
  </r>
  <r>
    <s v="N"/>
    <x v="26"/>
    <s v="CHISHOLM-HIBBING"/>
    <s v="Arrowhead Hangar Rehab"/>
    <d v="2012-04-03T00:00:00"/>
    <n v="0"/>
    <n v="32016.11"/>
    <n v="0"/>
    <n v="32016.11"/>
  </r>
  <r>
    <s v="N"/>
    <x v="26"/>
    <s v="CHISHOLM-HIBBING"/>
    <s v="Arrowhead Hangar Rehab"/>
    <d v="2012-07-19T00:00:00"/>
    <n v="0"/>
    <n v="12393.93"/>
    <n v="12393.93"/>
    <n v="24787.86"/>
  </r>
  <r>
    <s v="N"/>
    <x v="26"/>
    <s v="CHISHOLM-HIBBING"/>
    <s v="ARFF Truck Engine Replacement"/>
    <d v="2011-10-31T00:00:00"/>
    <n v="0"/>
    <n v="35609.96"/>
    <n v="17802.310000000001"/>
    <n v="53412.270000000004"/>
  </r>
  <r>
    <s v="N"/>
    <x v="26"/>
    <s v="CHISHOLM-HIBBING"/>
    <s v="RUNWAY AND LIGHTING EXTENSION"/>
    <d v="1962-01-09T00:00:00"/>
    <n v="54526.68"/>
    <n v="36351.120000000003"/>
    <n v="18175.560000000001"/>
    <n v="109053.36"/>
  </r>
  <r>
    <s v="N"/>
    <x v="26"/>
    <s v="CHISHOLM-HIBBING"/>
    <s v="MALSR Building Roof Lowering  (NAVAIDS)"/>
    <d v="2012-01-31T00:00:00"/>
    <n v="0"/>
    <n v="9945"/>
    <n v="0"/>
    <n v="9945"/>
  </r>
  <r>
    <s v="N"/>
    <x v="26"/>
    <s v="CHISHOLM-HIBBING"/>
    <s v="2012 Silverado 4x4 1/2 Ton Maint. Truck"/>
    <d v="2012-09-28T00:00:00"/>
    <n v="0"/>
    <n v="24316.16"/>
    <n v="12158.09"/>
    <n v="36474.25"/>
  </r>
  <r>
    <s v="N"/>
    <x v="26"/>
    <s v="CHISHOLM-HIBBING"/>
    <s v="32.Terminal Expansion Final Design"/>
    <d v="2013-04-25T00:00:00"/>
    <n v="121612"/>
    <n v="13896.9"/>
    <n v="53565.51"/>
    <n v="189074.41"/>
  </r>
  <r>
    <s v="N"/>
    <x v="26"/>
    <s v="CHISHOLM-HIBBING"/>
    <s v="32.Terminal Expansion Final Design"/>
    <d v="2013-07-16T00:00:00"/>
    <n v="80590"/>
    <n v="12456.5"/>
    <n v="26550"/>
    <n v="119596.5"/>
  </r>
  <r>
    <s v="N"/>
    <x v="26"/>
    <s v="CHISHOLM-HIBBING"/>
    <s v="32.Terminal Expansion Final Design"/>
    <d v="2013-10-15T00:00:00"/>
    <n v="13432"/>
    <n v="2076.09"/>
    <n v="4424.66"/>
    <n v="19932.75"/>
  </r>
  <r>
    <s v="N"/>
    <x v="26"/>
    <s v="CHISHOLM-HIBBING"/>
    <s v="32.Terminal Expansion Final Design"/>
    <d v="2014-04-01T00:00:00"/>
    <n v="13432"/>
    <n v="2076.08"/>
    <n v="4424.67"/>
    <n v="19932.75"/>
  </r>
  <r>
    <s v="N"/>
    <x v="26"/>
    <s v="CHISHOLM-HIBBING"/>
    <s v="32.Terminal Expansion Final Design"/>
    <d v="2014-08-18T00:00:00"/>
    <n v="26833"/>
    <n v="4147.43"/>
    <n v="11083.33"/>
    <n v="42063.76"/>
  </r>
  <r>
    <s v="N"/>
    <x v="26"/>
    <s v="CHISHOLM-HIBBING"/>
    <s v="32.Terminal Expansion Final Design"/>
    <d v="2016-04-21T00:00:00"/>
    <n v="2995"/>
    <n v="462.86"/>
    <n v="0"/>
    <n v="3457.86"/>
  </r>
  <r>
    <s v="N"/>
    <x v="26"/>
    <s v="CHISHOLM-HIBBING"/>
    <s v="33.Design Twy Shift"/>
    <d v="2012-10-31T00:00:00"/>
    <n v="90121"/>
    <n v="0"/>
    <n v="10013.549999999999"/>
    <n v="100134.55"/>
  </r>
  <r>
    <s v="N"/>
    <x v="26"/>
    <s v="CHISHOLM-HIBBING"/>
    <s v="33.Design Twy Shift"/>
    <d v="2013-04-17T00:00:00"/>
    <n v="60628"/>
    <n v="0"/>
    <n v="6737"/>
    <n v="67365"/>
  </r>
  <r>
    <s v="N"/>
    <x v="26"/>
    <s v="CHISHOLM-HIBBING"/>
    <s v="33.Design Twy Shift"/>
    <d v="2013-07-16T00:00:00"/>
    <n v="44910"/>
    <n v="0"/>
    <n v="4990"/>
    <n v="49900"/>
  </r>
  <r>
    <s v="N"/>
    <x v="26"/>
    <s v="CHISHOLM-HIBBING"/>
    <s v="33.Design Twy Shift"/>
    <d v="2013-10-15T00:00:00"/>
    <n v="33683"/>
    <n v="0"/>
    <n v="3742"/>
    <n v="37425"/>
  </r>
  <r>
    <s v="N"/>
    <x v="26"/>
    <s v="CHISHOLM-HIBBING"/>
    <s v="33.Design Twy Shift"/>
    <d v="2014-10-30T00:00:00"/>
    <n v="2070"/>
    <n v="0"/>
    <n v="230"/>
    <n v="2300"/>
  </r>
  <r>
    <s v="N"/>
    <x v="26"/>
    <s v="CHISHOLM-HIBBING"/>
    <s v="33.Design Twy Shift"/>
    <d v="2015-03-25T00:00:00"/>
    <n v="11227"/>
    <n v="0"/>
    <n v="1248"/>
    <n v="12475"/>
  </r>
  <r>
    <s v="N"/>
    <x v="26"/>
    <s v="CHISHOLM-HIBBING"/>
    <s v="33.Design Twy Shift"/>
    <d v="2015-05-06T00:00:00"/>
    <n v="2267"/>
    <n v="0"/>
    <n v="1247"/>
    <n v="3514"/>
  </r>
  <r>
    <s v="N"/>
    <x v="26"/>
    <s v="CHISHOLM-HIBBING"/>
    <s v="33.Design Twy Shift"/>
    <d v="2016-04-21T00:00:00"/>
    <n v="27212"/>
    <n v="0"/>
    <n v="2027.87"/>
    <n v="29239.87"/>
  </r>
  <r>
    <s v="N"/>
    <x v="26"/>
    <s v="CHISHOLM-HIBBING"/>
    <s v="33.Design Twy Shift"/>
    <d v="2016-04-21T00:00:00"/>
    <n v="12776"/>
    <n v="0"/>
    <n v="0"/>
    <n v="12776"/>
  </r>
  <r>
    <s v="N"/>
    <x v="26"/>
    <s v="CHISHOLM-HIBBING"/>
    <s v="Tractor, Mower, and Radio"/>
    <d v="2013-06-28T00:00:00"/>
    <n v="0"/>
    <n v="116483.33"/>
    <n v="58241.66"/>
    <n v="174724.99"/>
  </r>
  <r>
    <s v="N"/>
    <x v="26"/>
    <s v="CHISHOLM-HIBBING"/>
    <s v="Taxilane Repair"/>
    <d v="2013-10-07T00:00:00"/>
    <n v="0"/>
    <n v="9070"/>
    <n v="9070"/>
    <n v="18140"/>
  </r>
  <r>
    <s v="N"/>
    <x v="26"/>
    <s v="CHISHOLM-HIBBING"/>
    <s v="Crack Seal"/>
    <d v="2013-10-10T00:00:00"/>
    <n v="0"/>
    <n v="42386.75"/>
    <n v="18165.75"/>
    <n v="60552.5"/>
  </r>
  <r>
    <s v="N"/>
    <x v="26"/>
    <s v="CHISHOLM-HIBBING"/>
    <s v="Crack Seal"/>
    <d v="2013-10-29T00:00:00"/>
    <n v="0"/>
    <n v="7000"/>
    <n v="3000"/>
    <n v="10000"/>
  </r>
  <r>
    <s v="N"/>
    <x v="26"/>
    <s v="CHISHOLM-HIBBING"/>
    <s v="Rehab Twy and Relocate Fuel System"/>
    <d v="2014-07-21T00:00:00"/>
    <n v="135007"/>
    <n v="0"/>
    <n v="15001.8"/>
    <n v="150008.79999999999"/>
  </r>
  <r>
    <s v="N"/>
    <x v="26"/>
    <s v="CHISHOLM-HIBBING"/>
    <s v="Rehab Twy and Relocate Fuel System"/>
    <d v="2014-08-18T00:00:00"/>
    <n v="323634"/>
    <n v="25480.07"/>
    <n v="10478.52"/>
    <n v="359592.59"/>
  </r>
  <r>
    <s v="N"/>
    <x v="26"/>
    <s v="CHISHOLM-HIBBING"/>
    <s v="Rehab Twy and Relocate Fuel System"/>
    <d v="2014-09-15T00:00:00"/>
    <n v="184046.01"/>
    <n v="10224.780000000001"/>
    <n v="10224.77"/>
    <n v="204495.56"/>
  </r>
  <r>
    <s v="N"/>
    <x v="26"/>
    <s v="CHISHOLM-HIBBING"/>
    <s v="Rehab Twy and Relocate Fuel System"/>
    <d v="2014-09-19T00:00:00"/>
    <n v="606691.99"/>
    <n v="33705.1"/>
    <n v="33705.019999999997"/>
    <n v="674102.11"/>
  </r>
  <r>
    <s v="N"/>
    <x v="26"/>
    <s v="CHISHOLM-HIBBING"/>
    <s v="Rehab Twy and Relocate Fuel System"/>
    <d v="2014-11-19T00:00:00"/>
    <n v="104151"/>
    <n v="5786.18"/>
    <n v="5786.51"/>
    <n v="115723.68999999999"/>
  </r>
  <r>
    <s v="N"/>
    <x v="26"/>
    <s v="CHISHOLM-HIBBING"/>
    <s v="Rehab Twy and Relocate Fuel System"/>
    <d v="2015-08-31T00:00:00"/>
    <n v="34706"/>
    <n v="1928.11"/>
    <n v="1928.01"/>
    <n v="38562.120000000003"/>
  </r>
  <r>
    <s v="N"/>
    <x v="26"/>
    <s v="CHISHOLM-HIBBING"/>
    <s v="Relocate Fuel System"/>
    <d v="2014-08-18T00:00:00"/>
    <n v="496220"/>
    <n v="61737.54"/>
    <n v="36110.53"/>
    <n v="594068.07000000007"/>
  </r>
  <r>
    <s v="N"/>
    <x v="26"/>
    <s v="CHISHOLM-HIBBING"/>
    <s v="Relocate Fuel System"/>
    <d v="2014-09-15T00:00:00"/>
    <n v="403282"/>
    <n v="22271.67"/>
    <n v="55945.14"/>
    <n v="481498.81"/>
  </r>
  <r>
    <s v="N"/>
    <x v="26"/>
    <s v="CHISHOLM-HIBBING"/>
    <s v="Relocate Fuel System"/>
    <d v="2014-09-19T00:00:00"/>
    <n v="432808"/>
    <n v="25710.43"/>
    <n v="58035.38"/>
    <n v="516553.81"/>
  </r>
  <r>
    <s v="N"/>
    <x v="26"/>
    <s v="CHISHOLM-HIBBING"/>
    <s v="Relocate Fuel System"/>
    <d v="2014-11-19T00:00:00"/>
    <n v="403282"/>
    <n v="22271.67"/>
    <n v="58322.52"/>
    <n v="483876.19"/>
  </r>
  <r>
    <s v="N"/>
    <x v="26"/>
    <s v="CHISHOLM-HIBBING"/>
    <s v="Relocate Fuel System"/>
    <d v="2015-08-31T00:00:00"/>
    <n v="403282"/>
    <n v="24173.57"/>
    <n v="54043.24"/>
    <n v="481498.81"/>
  </r>
  <r>
    <s v="N"/>
    <x v="26"/>
    <s v="CHISHOLM-HIBBING"/>
    <s v="Relocate Fuel System"/>
    <d v="2015-08-31T00:00:00"/>
    <n v="403282"/>
    <n v="22271.67"/>
    <n v="55945.14"/>
    <n v="481498.81"/>
  </r>
  <r>
    <s v="N"/>
    <x v="26"/>
    <s v="CHISHOLM-HIBBING"/>
    <s v="Rehab Twy and Relocate Fuel System"/>
    <d v="2013-12-10T00:00:00"/>
    <n v="10602"/>
    <n v="0"/>
    <n v="1178"/>
    <n v="11780"/>
  </r>
  <r>
    <s v="N"/>
    <x v="26"/>
    <s v="CHISHOLM-HIBBING"/>
    <s v="Rehab Twy and Relocate Fuel System"/>
    <d v="2013-12-24T00:00:00"/>
    <n v="202847"/>
    <n v="8158.35"/>
    <n v="26618.58"/>
    <n v="237623.93"/>
  </r>
  <r>
    <s v="N"/>
    <x v="26"/>
    <s v="CHISHOLM-HIBBING"/>
    <s v="Rehab Twy and Relocate Fuel System"/>
    <d v="2014-03-04T00:00:00"/>
    <n v="28705"/>
    <n v="0"/>
    <n v="3190.07"/>
    <n v="31895.07"/>
  </r>
  <r>
    <s v="N"/>
    <x v="26"/>
    <s v="CHISHOLM-HIBBING"/>
    <s v="Rehab Twy and Relocate Fuel System"/>
    <d v="2014-04-01T00:00:00"/>
    <n v="203626"/>
    <n v="14113.32"/>
    <n v="29680.49"/>
    <n v="247419.81"/>
  </r>
  <r>
    <s v="N"/>
    <x v="26"/>
    <s v="CHISHOLM-HIBBING"/>
    <s v="Rehab Twy and Relocate Fuel System"/>
    <d v="2014-07-21T00:00:00"/>
    <n v="146698"/>
    <n v="0"/>
    <n v="16300.8"/>
    <n v="162998.79999999999"/>
  </r>
  <r>
    <s v="N"/>
    <x v="26"/>
    <s v="CHISHOLM-HIBBING"/>
    <s v="Rehab Twy and Relocate Fuel System"/>
    <d v="2014-08-18T00:00:00"/>
    <n v="461858"/>
    <n v="70472.37"/>
    <n v="-9849.84"/>
    <n v="522480.52999999997"/>
  </r>
  <r>
    <s v="N"/>
    <x v="26"/>
    <s v="CHISHOLM-HIBBING"/>
    <s v="Rehab Twy and Relocate Fuel System"/>
    <d v="2014-09-15T00:00:00"/>
    <n v="222386.01"/>
    <n v="12354.78"/>
    <n v="12354.77"/>
    <n v="247095.56"/>
  </r>
  <r>
    <s v="N"/>
    <x v="26"/>
    <s v="CHISHOLM-HIBBING"/>
    <s v="Rehab Twy and Relocate Fuel System"/>
    <d v="2014-09-19T00:00:00"/>
    <n v="549617.99"/>
    <n v="38319.730000000003"/>
    <n v="36970.68"/>
    <n v="624908.4"/>
  </r>
  <r>
    <s v="N"/>
    <x v="26"/>
    <s v="CHISHOLM-HIBBING"/>
    <s v="Rehab Twy and Relocate Fuel System"/>
    <d v="2014-11-19T00:00:00"/>
    <n v="0"/>
    <n v="5398.51"/>
    <n v="5313.7"/>
    <n v="10712.21"/>
  </r>
  <r>
    <s v="N"/>
    <x v="26"/>
    <s v="CHISHOLM-HIBBING"/>
    <s v="Rehab Twy and Relocate Fuel System"/>
    <d v="2015-08-31T00:00:00"/>
    <n v="202927"/>
    <n v="0"/>
    <n v="0"/>
    <n v="202927"/>
  </r>
  <r>
    <s v="N"/>
    <x v="26"/>
    <s v="CHISHOLM-HIBBING"/>
    <s v="Rehab Twy and Relocate Fuel System"/>
    <d v="2015-08-31T00:00:00"/>
    <n v="75943"/>
    <n v="0"/>
    <n v="0"/>
    <n v="75943"/>
  </r>
  <r>
    <s v="N"/>
    <x v="26"/>
    <s v="CHISHOLM-HIBBING"/>
    <s v="Maintenance Vehicle (Tahoe) and Radios"/>
    <d v="2014-11-26T00:00:00"/>
    <n v="0"/>
    <n v="31217.3"/>
    <n v="7804.32"/>
    <n v="39021.619999999995"/>
  </r>
  <r>
    <s v="N"/>
    <x v="26"/>
    <s v="CHISHOLM-HIBBING"/>
    <s v="Maintenance Vehicle (Tahoe) and Radios"/>
    <d v="2014-12-17T00:00:00"/>
    <n v="0"/>
    <n v="2765.04"/>
    <n v="691.26"/>
    <n v="3456.3"/>
  </r>
  <r>
    <s v="N"/>
    <x v="26"/>
    <s v="CHISHOLM-HIBBING"/>
    <s v="Temporary Terminal Construction"/>
    <d v="2014-09-16T00:00:00"/>
    <n v="0"/>
    <n v="173365.31"/>
    <n v="43341.33"/>
    <n v="216706.64"/>
  </r>
  <r>
    <s v="N"/>
    <x v="26"/>
    <s v="CHISHOLM-HIBBING"/>
    <s v="Temporary Terminal Construction"/>
    <d v="2014-11-04T00:00:00"/>
    <n v="0"/>
    <n v="16584.57"/>
    <n v="4146.12"/>
    <n v="20730.689999999999"/>
  </r>
  <r>
    <s v="N"/>
    <x v="26"/>
    <s v="CHISHOLM-HIBBING"/>
    <s v="Temporary Terminal Construction"/>
    <d v="2014-11-04T00:00:00"/>
    <n v="0"/>
    <n v="70863.37"/>
    <n v="17715.849999999999"/>
    <n v="88579.22"/>
  </r>
  <r>
    <s v="N"/>
    <x v="26"/>
    <s v="CHISHOLM-HIBBING"/>
    <s v="Temporary Terminal Construction"/>
    <d v="2014-11-25T00:00:00"/>
    <n v="0"/>
    <n v="7978.66"/>
    <n v="1994.68"/>
    <n v="9973.34"/>
  </r>
  <r>
    <s v="N"/>
    <x v="26"/>
    <s v="CHISHOLM-HIBBING"/>
    <s v="Temporary Terminal Construction"/>
    <d v="2015-02-09T00:00:00"/>
    <n v="0"/>
    <n v="9653.84"/>
    <n v="2413.46"/>
    <n v="12067.3"/>
  </r>
  <r>
    <s v="N"/>
    <x v="26"/>
    <s v="CHISHOLM-HIBBING"/>
    <s v="Temporary Terminal Construction"/>
    <d v="2015-05-01T00:00:00"/>
    <n v="0"/>
    <n v="19876.11"/>
    <n v="4969.0200000000004"/>
    <n v="24845.13"/>
  </r>
  <r>
    <s v="N"/>
    <x v="26"/>
    <s v="CHISHOLM-HIBBING"/>
    <s v="Temporary Terminal Construction"/>
    <d v="2015-09-04T00:00:00"/>
    <n v="0"/>
    <n v="9554.06"/>
    <n v="2388.52"/>
    <n v="11942.58"/>
  </r>
  <r>
    <s v="N"/>
    <x v="26"/>
    <s v="CHISHOLM-HIBBING"/>
    <s v="Temporary Terminal Construction"/>
    <d v="2016-04-05T00:00:00"/>
    <n v="0"/>
    <n v="15323.49"/>
    <n v="3830.88"/>
    <n v="19154.37"/>
  </r>
  <r>
    <s v="N"/>
    <x v="26"/>
    <s v="CHISHOLM-HIBBING"/>
    <s v="Temporary Terminal Construction"/>
    <d v="2016-09-19T00:00:00"/>
    <n v="0"/>
    <n v="13321.54"/>
    <n v="3330.38"/>
    <n v="16651.920000000002"/>
  </r>
  <r>
    <s v="N"/>
    <x v="26"/>
    <s v="CHISHOLM-HIBBING"/>
    <s v="Temporary Terminal Construction"/>
    <d v="2017-01-03T00:00:00"/>
    <n v="0"/>
    <n v="4979.05"/>
    <n v="1244.76"/>
    <n v="6223.81"/>
  </r>
  <r>
    <s v="N"/>
    <x v="26"/>
    <s v="CHISHOLM-HIBBING"/>
    <s v="RELOCATE DUBLIN ROAD"/>
    <d v="1964-04-01T00:00:00"/>
    <n v="7686.84"/>
    <n v="5000"/>
    <n v="2686.85"/>
    <n v="15373.69"/>
  </r>
  <r>
    <s v="N"/>
    <x v="26"/>
    <s v="CHISHOLM-HIBBING"/>
    <s v="Construct New Airport Terminal (AIP)"/>
    <d v="2014-12-10T00:00:00"/>
    <n v="186911"/>
    <n v="10384.030000000001"/>
    <n v="67828.2"/>
    <n v="265123.23"/>
  </r>
  <r>
    <s v="N"/>
    <x v="26"/>
    <s v="CHISHOLM-HIBBING"/>
    <s v="Construct New Airport Terminal (AIP)"/>
    <d v="2015-01-05T00:00:00"/>
    <n v="59311"/>
    <n v="3295.08"/>
    <n v="212757.87"/>
    <n v="275363.95"/>
  </r>
  <r>
    <s v="N"/>
    <x v="26"/>
    <s v="CHISHOLM-HIBBING"/>
    <s v="Construct New Airport Terminal (AIP)"/>
    <d v="2015-02-17T00:00:00"/>
    <n v="310746"/>
    <n v="17263.689999999999"/>
    <n v="0"/>
    <n v="328009.69"/>
  </r>
  <r>
    <s v="N"/>
    <x v="26"/>
    <s v="CHISHOLM-HIBBING"/>
    <s v="Construct New Airport Terminal (AIP)"/>
    <d v="2015-03-26T00:00:00"/>
    <n v="220494"/>
    <n v="12249.69"/>
    <n v="0"/>
    <n v="232743.69"/>
  </r>
  <r>
    <s v="N"/>
    <x v="26"/>
    <s v="CHISHOLM-HIBBING"/>
    <s v="Construct New Airport Terminal (AIP)"/>
    <d v="2015-04-07T00:00:00"/>
    <n v="369060"/>
    <n v="20503.38"/>
    <n v="0"/>
    <n v="389563.38"/>
  </r>
  <r>
    <s v="N"/>
    <x v="26"/>
    <s v="CHISHOLM-HIBBING"/>
    <s v="Construct New Airport Terminal (AIP)"/>
    <d v="2015-05-06T00:00:00"/>
    <n v="322430"/>
    <n v="17912.77"/>
    <n v="0"/>
    <n v="340342.77"/>
  </r>
  <r>
    <s v="N"/>
    <x v="26"/>
    <s v="CHISHOLM-HIBBING"/>
    <s v="Construct New Airport Terminal (AIP)"/>
    <d v="2015-06-18T00:00:00"/>
    <n v="230599"/>
    <n v="12811.05"/>
    <n v="0"/>
    <n v="243410.05"/>
  </r>
  <r>
    <s v="N"/>
    <x v="26"/>
    <s v="CHISHOLM-HIBBING"/>
    <s v="Construct New Airport Terminal (AIP)"/>
    <d v="2015-07-21T00:00:00"/>
    <n v="234126"/>
    <n v="13007"/>
    <n v="0"/>
    <n v="247133"/>
  </r>
  <r>
    <s v="N"/>
    <x v="26"/>
    <s v="CHISHOLM-HIBBING"/>
    <s v="Construct New Airport Terminal (AIP)"/>
    <d v="2015-08-10T00:00:00"/>
    <n v="650323"/>
    <n v="36129.07"/>
    <n v="0"/>
    <n v="686452.07"/>
  </r>
  <r>
    <s v="N"/>
    <x v="26"/>
    <s v="CHISHOLM-HIBBING"/>
    <s v="Construct New Airport Terminal (AIP)"/>
    <d v="2015-10-07T00:00:00"/>
    <n v="698580"/>
    <n v="38810.050000000003"/>
    <n v="0"/>
    <n v="737390.05"/>
  </r>
  <r>
    <s v="N"/>
    <x v="26"/>
    <s v="CHISHOLM-HIBBING"/>
    <s v="Construct New Airport Terminal (AIP)"/>
    <d v="2015-11-18T00:00:00"/>
    <n v="361007"/>
    <n v="20055.91"/>
    <n v="0"/>
    <n v="381062.91"/>
  </r>
  <r>
    <s v="N"/>
    <x v="26"/>
    <s v="CHISHOLM-HIBBING"/>
    <s v="Construct New Airport Terminal (AIP)"/>
    <d v="2015-12-07T00:00:00"/>
    <n v="659645"/>
    <n v="36646.959999999999"/>
    <n v="0"/>
    <n v="696291.96"/>
  </r>
  <r>
    <s v="N"/>
    <x v="26"/>
    <s v="CHISHOLM-HIBBING"/>
    <s v="Construct New Airport Terminal (AIP)"/>
    <d v="2016-01-20T00:00:00"/>
    <n v="242236"/>
    <n v="15115.19"/>
    <n v="0"/>
    <n v="257351.19"/>
  </r>
  <r>
    <s v="N"/>
    <x v="26"/>
    <s v="CHISHOLM-HIBBING"/>
    <s v="Construct New Airport Terminal (AIP)"/>
    <d v="2016-04-05T00:00:00"/>
    <n v="0"/>
    <n v="3941.99"/>
    <n v="0"/>
    <n v="3941.99"/>
  </r>
  <r>
    <s v="N"/>
    <x v="26"/>
    <s v="CHISHOLM-HIBBING"/>
    <s v="Construct New Airport Terminal (AIP)"/>
    <d v="2016-10-27T00:00:00"/>
    <n v="441506"/>
    <n v="22459.88"/>
    <n v="0"/>
    <n v="463965.88"/>
  </r>
  <r>
    <s v="N"/>
    <x v="26"/>
    <s v="CHISHOLM-HIBBING"/>
    <s v="Emergency Roof Repair for Bldgs A &amp; C"/>
    <d v="2014-10-15T00:00:00"/>
    <n v="0"/>
    <n v="28718.400000000001"/>
    <n v="7179.6"/>
    <n v="35898"/>
  </r>
  <r>
    <s v="N"/>
    <x v="26"/>
    <s v="CHISHOLM-HIBBING"/>
    <s v="Emergency Roof Repair for Bldgs A &amp; C"/>
    <d v="2015-02-11T00:00:00"/>
    <n v="0"/>
    <n v="30400"/>
    <n v="7600"/>
    <n v="38000"/>
  </r>
  <r>
    <s v="N"/>
    <x v="26"/>
    <s v="CHISHOLM-HIBBING"/>
    <s v="Emergency Roof Repair for Bldgs A &amp; C"/>
    <d v="2017-03-16T00:00:00"/>
    <n v="0"/>
    <n v="3200.8"/>
    <n v="800.2"/>
    <n v="4001"/>
  </r>
  <r>
    <s v="N"/>
    <x v="26"/>
    <s v="CHISHOLM-HIBBING"/>
    <s v="Terminal Building ***Bonding***"/>
    <d v="2015-02-02T00:00:00"/>
    <n v="0"/>
    <n v="656612.28"/>
    <n v="0"/>
    <n v="656612.28"/>
  </r>
  <r>
    <s v="N"/>
    <x v="26"/>
    <s v="CHISHOLM-HIBBING"/>
    <s v="Terminal Building ***Bonding***"/>
    <d v="2015-03-12T00:00:00"/>
    <n v="0"/>
    <n v="94809.34"/>
    <n v="0"/>
    <n v="94809.34"/>
  </r>
  <r>
    <s v="N"/>
    <x v="26"/>
    <s v="CHISHOLM-HIBBING"/>
    <s v="Terminal Building ***Bonding***"/>
    <d v="2015-03-30T00:00:00"/>
    <n v="0"/>
    <n v="91249.279999999999"/>
    <n v="0"/>
    <n v="91249.279999999999"/>
  </r>
  <r>
    <s v="N"/>
    <x v="26"/>
    <s v="CHISHOLM-HIBBING"/>
    <s v="Terminal Building ***Bonding***"/>
    <d v="2015-05-01T00:00:00"/>
    <n v="0"/>
    <n v="141618.19"/>
    <n v="0"/>
    <n v="141618.19"/>
  </r>
  <r>
    <s v="N"/>
    <x v="26"/>
    <s v="CHISHOLM-HIBBING"/>
    <s v="Terminal Building ***Bonding***"/>
    <d v="2015-06-15T00:00:00"/>
    <n v="0"/>
    <n v="276291.40000000002"/>
    <n v="0"/>
    <n v="276291.40000000002"/>
  </r>
  <r>
    <s v="N"/>
    <x v="26"/>
    <s v="CHISHOLM-HIBBING"/>
    <s v="Terminal Building ***Bonding***"/>
    <d v="2015-07-15T00:00:00"/>
    <n v="0"/>
    <n v="259907.03"/>
    <n v="0"/>
    <n v="259907.03"/>
  </r>
  <r>
    <s v="N"/>
    <x v="26"/>
    <s v="CHISHOLM-HIBBING"/>
    <s v="Terminal Building ***Bonding***"/>
    <d v="2015-08-07T00:00:00"/>
    <n v="0"/>
    <n v="347650.38"/>
    <n v="0"/>
    <n v="347650.38"/>
  </r>
  <r>
    <s v="N"/>
    <x v="26"/>
    <s v="CHISHOLM-HIBBING"/>
    <s v="Terminal Building ***Bonding***"/>
    <d v="2015-10-07T00:00:00"/>
    <n v="0"/>
    <n v="795891.72"/>
    <n v="0"/>
    <n v="795891.72"/>
  </r>
  <r>
    <s v="N"/>
    <x v="26"/>
    <s v="CHISHOLM-HIBBING"/>
    <s v="Terminal Building ***Bonding***"/>
    <d v="2015-11-10T00:00:00"/>
    <n v="0"/>
    <n v="566880.81000000006"/>
    <n v="0"/>
    <n v="566880.81000000006"/>
  </r>
  <r>
    <s v="N"/>
    <x v="26"/>
    <s v="CHISHOLM-HIBBING"/>
    <s v="Terminal Building ***Bonding***"/>
    <d v="2015-12-21T00:00:00"/>
    <n v="0"/>
    <n v="599283.31000000006"/>
    <n v="0"/>
    <n v="599283.31000000006"/>
  </r>
  <r>
    <s v="N"/>
    <x v="26"/>
    <s v="CHISHOLM-HIBBING"/>
    <s v="Terminal Building ***Bonding***"/>
    <d v="2016-01-13T00:00:00"/>
    <n v="0"/>
    <n v="105209.67"/>
    <n v="0"/>
    <n v="105209.67"/>
  </r>
  <r>
    <s v="N"/>
    <x v="26"/>
    <s v="CHISHOLM-HIBBING"/>
    <s v="Terminal Building ***Bonding***"/>
    <d v="2016-03-14T00:00:00"/>
    <n v="0"/>
    <n v="116492.18"/>
    <n v="0"/>
    <n v="116492.18"/>
  </r>
  <r>
    <s v="N"/>
    <x v="26"/>
    <s v="CHISHOLM-HIBBING"/>
    <s v="Terminal Building ***Bonding***"/>
    <d v="2016-03-14T00:00:00"/>
    <n v="0"/>
    <n v="301991.94"/>
    <n v="0"/>
    <n v="301991.94"/>
  </r>
  <r>
    <s v="N"/>
    <x v="26"/>
    <s v="CHISHOLM-HIBBING"/>
    <s v="Terminal Building ***Bonding***"/>
    <d v="2016-04-05T00:00:00"/>
    <n v="0"/>
    <n v="37950.01"/>
    <n v="0"/>
    <n v="37950.01"/>
  </r>
  <r>
    <s v="N"/>
    <x v="26"/>
    <s v="CHISHOLM-HIBBING"/>
    <s v="Terminal Building ***Bonding***"/>
    <d v="2016-05-18T00:00:00"/>
    <n v="0"/>
    <n v="107872.65"/>
    <n v="0"/>
    <n v="107872.65"/>
  </r>
  <r>
    <s v="N"/>
    <x v="26"/>
    <s v="CHISHOLM-HIBBING"/>
    <s v="Terminal Building ***Bonding***"/>
    <d v="2017-03-28T00:00:00"/>
    <n v="0"/>
    <n v="500289.81"/>
    <n v="0"/>
    <n v="500289.81"/>
  </r>
  <r>
    <s v="N"/>
    <x v="26"/>
    <s v="CHISHOLM-HIBBING"/>
    <s v="Water line and ARFF truck repair"/>
    <d v="2015-01-06T00:00:00"/>
    <n v="0"/>
    <n v="16375.29"/>
    <n v="4093.83"/>
    <n v="20469.120000000003"/>
  </r>
  <r>
    <s v="N"/>
    <x v="26"/>
    <s v="CHISHOLM-HIBBING"/>
    <s v="Rehabilitate Apron"/>
    <d v="2016-06-03T00:00:00"/>
    <n v="90076"/>
    <n v="6638.4"/>
    <n v="5413.09"/>
    <n v="102127.48999999999"/>
  </r>
  <r>
    <s v="N"/>
    <x v="26"/>
    <s v="CHISHOLM-HIBBING"/>
    <s v="Rehabilitate Apron"/>
    <d v="2016-07-12T00:00:00"/>
    <n v="293253"/>
    <n v="28340.21"/>
    <n v="19303.59"/>
    <n v="340896.80000000005"/>
  </r>
  <r>
    <s v="N"/>
    <x v="26"/>
    <s v="CHISHOLM-HIBBING"/>
    <s v="Rehabilitate Apron"/>
    <d v="2016-08-08T00:00:00"/>
    <n v="332968"/>
    <n v="34268.43"/>
    <n v="22430.57"/>
    <n v="389667"/>
  </r>
  <r>
    <s v="N"/>
    <x v="26"/>
    <s v="CHISHOLM-HIBBING"/>
    <s v="Rehabilitate Apron"/>
    <d v="2016-08-26T00:00:00"/>
    <n v="343858"/>
    <n v="25561.54"/>
    <n v="20724.07"/>
    <n v="390143.61"/>
  </r>
  <r>
    <s v="N"/>
    <x v="26"/>
    <s v="CHISHOLM-HIBBING"/>
    <s v="Rehabilitate Apron"/>
    <d v="2016-10-10T00:00:00"/>
    <n v="674792"/>
    <n v="59386.6"/>
    <n v="42961.919999999998"/>
    <n v="777140.52"/>
  </r>
  <r>
    <s v="N"/>
    <x v="26"/>
    <s v="CHISHOLM-HIBBING"/>
    <s v="Rehabilitate Apron"/>
    <d v="2016-10-27T00:00:00"/>
    <n v="397631"/>
    <n v="38602.89"/>
    <n v="26209.94"/>
    <n v="462443.83"/>
  </r>
  <r>
    <s v="N"/>
    <x v="26"/>
    <s v="CHISHOLM-HIBBING"/>
    <s v="Rehabilitate Apron"/>
    <d v="2016-10-28T00:00:00"/>
    <n v="347569"/>
    <n v="36808.51"/>
    <n v="96618.82"/>
    <n v="480996.33"/>
  </r>
  <r>
    <s v="N"/>
    <x v="26"/>
    <s v="CHISHOLM-HIBBING"/>
    <s v="Rehabilitate Apron"/>
    <d v="2017-01-10T00:00:00"/>
    <n v="-347569"/>
    <n v="-36808.51"/>
    <n v="-96618.82"/>
    <n v="-480996.33"/>
  </r>
  <r>
    <s v="N"/>
    <x v="26"/>
    <s v="CHISHOLM-HIBBING"/>
    <s v="Rehabilitate Apron"/>
    <d v="2017-01-20T00:00:00"/>
    <n v="402005"/>
    <n v="39832.74"/>
    <n v="39158.6"/>
    <n v="480996.33999999997"/>
  </r>
  <r>
    <s v="N"/>
    <x v="26"/>
    <s v="CHISHOLM-HIBBING"/>
    <s v="Runway/Taxiway Crack Seal"/>
    <d v="2016-01-06T00:00:00"/>
    <n v="0"/>
    <n v="53746.22"/>
    <n v="13436.55"/>
    <n v="67182.77"/>
  </r>
  <r>
    <s v="N"/>
    <x v="26"/>
    <s v="CHISHOLM-HIBBING"/>
    <s v="Runway/Taxiway Crack Seal"/>
    <d v="2016-03-21T00:00:00"/>
    <n v="0"/>
    <n v="5971.8"/>
    <n v="1492.95"/>
    <n v="7464.75"/>
  </r>
  <r>
    <s v="N"/>
    <x v="26"/>
    <s v="CHISHOLM-HIBBING"/>
    <s v="Runway/Taxiway Crack Seal"/>
    <d v="2016-10-10T00:00:00"/>
    <n v="0"/>
    <n v="-5971.8"/>
    <n v="-1492.95"/>
    <n v="-7464.75"/>
  </r>
  <r>
    <s v="N"/>
    <x v="26"/>
    <s v="CHISHOLM-HIBBING"/>
    <s v="Runway/Taxiway Crack Seal"/>
    <d v="2017-01-20T00:00:00"/>
    <n v="0"/>
    <n v="5971.8"/>
    <n v="1492.95"/>
    <n v="7464.75"/>
  </r>
  <r>
    <s v="N"/>
    <x v="26"/>
    <s v="CHISHOLM-HIBBING"/>
    <s v="Rehabilitate Apron, Crack Seal Runways 13/31 &amp; 4/22 and partial taxiway &quot;C&quot;"/>
    <d v="2015-11-25T00:00:00"/>
    <n v="0"/>
    <n v="14718.25"/>
    <n v="3679.56"/>
    <n v="18397.810000000001"/>
  </r>
  <r>
    <s v="N"/>
    <x v="26"/>
    <s v="CHISHOLM-HIBBING"/>
    <s v="Rehabilitate Apron, Crack Seal Runways 13/31 &amp; 4/22 and partial taxiway &quot;C&quot;"/>
    <d v="2016-01-06T00:00:00"/>
    <n v="0"/>
    <n v="55746.22"/>
    <n v="13936.55"/>
    <n v="69682.77"/>
  </r>
  <r>
    <s v="N"/>
    <x v="26"/>
    <s v="CHISHOLM-HIBBING"/>
    <s v="Rehabilitate Apron, Crack Seal Runways 13/31 &amp; 4/22 and partial taxiway &quot;C&quot;"/>
    <d v="2016-03-21T00:00:00"/>
    <n v="0"/>
    <n v="5971.8"/>
    <n v="1492.95"/>
    <n v="7464.75"/>
  </r>
  <r>
    <s v="N"/>
    <x v="26"/>
    <s v="CHISHOLM-HIBBING"/>
    <s v="Rehabilitate Apron, Crack Seal Runways 13/31 &amp; 4/22 and partial taxiway &quot;C&quot;"/>
    <d v="2016-04-11T00:00:00"/>
    <n v="3622"/>
    <n v="335.74"/>
    <n v="235.14"/>
    <n v="4192.88"/>
  </r>
  <r>
    <s v="N"/>
    <x v="26"/>
    <s v="CHISHOLM-HIBBING"/>
    <s v="Rehabilitate Apron, Crack Seal Runways 13/31 &amp; 4/22 and partial taxiway &quot;C&quot;"/>
    <d v="2016-06-03T00:00:00"/>
    <n v="90076"/>
    <n v="6638.4"/>
    <n v="5413.09"/>
    <n v="102127.48999999999"/>
  </r>
  <r>
    <s v="N"/>
    <x v="26"/>
    <s v="CHISHOLM-HIBBING"/>
    <s v="Rehabilitate Apron, Crack Seal Runways 13/31 &amp; 4/22 and partial taxiway &quot;C&quot;"/>
    <d v="2016-07-12T00:00:00"/>
    <n v="320703"/>
    <n v="29865.21"/>
    <n v="20828.59"/>
    <n v="371396.80000000005"/>
  </r>
  <r>
    <s v="N"/>
    <x v="26"/>
    <s v="CHISHOLM-HIBBING"/>
    <s v="Rehabilitate Apron, Crack Seal Runways 13/31 &amp; 4/22 and partial taxiway &quot;C&quot;"/>
    <d v="2016-08-08T00:00:00"/>
    <n v="401593"/>
    <n v="38080.93"/>
    <n v="26243.07"/>
    <n v="465917"/>
  </r>
  <r>
    <s v="N"/>
    <x v="26"/>
    <s v="CHISHOLM-HIBBING"/>
    <s v="Rehabilitate Apron, Crack Seal Runways 13/31 &amp; 4/22 and partial taxiway &quot;C&quot;"/>
    <d v="2016-08-26T00:00:00"/>
    <n v="398758"/>
    <n v="28611.54"/>
    <n v="23774.07"/>
    <n v="451143.61"/>
  </r>
  <r>
    <s v="N"/>
    <x v="26"/>
    <s v="CHISHOLM-HIBBING"/>
    <s v="Rehabilitate Apron, Crack Seal Runways 13/31 &amp; 4/22 and partial taxiway &quot;C&quot;"/>
    <d v="2016-10-10T00:00:00"/>
    <n v="688517"/>
    <n v="54177.3"/>
    <n v="42231.47"/>
    <n v="784925.77"/>
  </r>
  <r>
    <s v="N"/>
    <x v="26"/>
    <s v="CHISHOLM-HIBBING"/>
    <s v="Rehabilitate Apron, Crack Seal Runways 13/31 &amp; 4/22 and partial taxiway &quot;C&quot;"/>
    <d v="2016-10-27T00:00:00"/>
    <n v="397631"/>
    <n v="38602.89"/>
    <n v="73095.820000000007"/>
    <n v="509329.71"/>
  </r>
  <r>
    <s v="N"/>
    <x v="26"/>
    <s v="CHISHOLM-HIBBING"/>
    <s v="Rehabilitate Apron, Crack Seal Runways 13/31 &amp; 4/22 and partial taxiway &quot;C&quot;"/>
    <d v="2016-10-28T00:00:00"/>
    <n v="299793"/>
    <n v="39987.19"/>
    <n v="0"/>
    <n v="339780.19"/>
  </r>
  <r>
    <s v="N"/>
    <x v="26"/>
    <s v="CHISHOLM-HIBBING"/>
    <s v="Rehabilitate Apron, Crack Seal Runways 13/31 &amp; 4/22 and partial taxiway &quot;C&quot;"/>
    <d v="2017-01-09T00:00:00"/>
    <n v="54900"/>
    <n v="3050"/>
    <n v="0"/>
    <n v="57950"/>
  </r>
  <r>
    <s v="N"/>
    <x v="26"/>
    <s v="CHISHOLM-HIBBING"/>
    <s v="Rehabilitate Apron, Crack Seal Runways 13/31 &amp; 4/22 and partial taxiway &quot;C&quot;"/>
    <d v="2017-01-10T00:00:00"/>
    <n v="-299793"/>
    <n v="-39987.19"/>
    <n v="0"/>
    <n v="-339780.19"/>
  </r>
  <r>
    <s v="N"/>
    <x v="26"/>
    <s v="CHISHOLM-HIBBING"/>
    <s v="Rehabilitate Apron, Crack Seal Runways 13/31 &amp; 4/22 and partial taxiway &quot;C&quot;"/>
    <d v="2017-01-20T00:00:00"/>
    <n v="299793"/>
    <n v="48983.22"/>
    <n v="0"/>
    <n v="348776.22"/>
  </r>
  <r>
    <s v="N"/>
    <x v="26"/>
    <s v="CHISHOLM-HIBBING"/>
    <s v="Rehabilitate Apron, Crack Seal Runways 13/31 &amp; 4/22 and partial taxiway &quot;C&quot;"/>
    <d v="2017-04-10T00:00:00"/>
    <n v="147576"/>
    <n v="8847.4500000000007"/>
    <n v="0"/>
    <n v="156423.45000000001"/>
  </r>
  <r>
    <s v="N"/>
    <x v="26"/>
    <s v="CHISHOLM-HIBBING"/>
    <s v="Lighting Design"/>
    <d v="2016-11-21T00:00:00"/>
    <n v="8865"/>
    <n v="492.5"/>
    <n v="492.5"/>
    <n v="9850"/>
  </r>
  <r>
    <s v="N"/>
    <x v="26"/>
    <s v="CHISHOLM-HIBBING"/>
    <s v="Lighting Design"/>
    <d v="2017-03-09T00:00:00"/>
    <n v="53550"/>
    <n v="2975"/>
    <n v="2975"/>
    <n v="59500"/>
  </r>
  <r>
    <s v="N"/>
    <x v="26"/>
    <s v="CHISHOLM-HIBBING"/>
    <s v="Lighting Design"/>
    <d v="2017-04-21T00:00:00"/>
    <n v="26775"/>
    <n v="1487.5"/>
    <n v="1487.5"/>
    <n v="29750"/>
  </r>
  <r>
    <s v="N"/>
    <x v="26"/>
    <s v="CHISHOLM-HIBBING"/>
    <s v="Lighting Design"/>
    <d v="2017-07-24T00:00:00"/>
    <n v="20352"/>
    <n v="1805.19"/>
    <n v="1805.65"/>
    <n v="23962.84"/>
  </r>
  <r>
    <s v="N"/>
    <x v="26"/>
    <s v="CHISHOLM-HIBBING"/>
    <s v="Lighting Design"/>
    <d v="2018-08-22T00:00:00"/>
    <n v="12141"/>
    <n v="0"/>
    <n v="0"/>
    <n v="12141"/>
  </r>
  <r>
    <s v="N"/>
    <x v="26"/>
    <s v="CHISHOLM-HIBBING"/>
    <s v="Airfield Lighting Upgrade &amp; Txwy B, C, &amp; D Imprvmnts"/>
    <d v="1899-12-30T00:00:00"/>
    <n v="142577"/>
    <n v="0"/>
    <n v="91280.25"/>
    <n v="233857.25"/>
  </r>
  <r>
    <s v="N"/>
    <x v="26"/>
    <s v="CHISHOLM-HIBBING"/>
    <s v="Airfield Lighting Upgrade &amp; Txwy B, C, &amp; D Imprvmnts"/>
    <d v="2017-10-30T00:00:00"/>
    <n v="394727"/>
    <n v="21929.29"/>
    <n v="21929.55"/>
    <n v="438585.83999999997"/>
  </r>
  <r>
    <s v="N"/>
    <x v="26"/>
    <s v="CHISHOLM-HIBBING"/>
    <s v="Airfield Lighting Upgrade &amp; Txwy B, C, &amp; D Imprvmnts"/>
    <d v="2018-03-23T00:00:00"/>
    <n v="24094"/>
    <n v="1338.56"/>
    <n v="1338.68"/>
    <n v="26771.24"/>
  </r>
  <r>
    <s v="N"/>
    <x v="26"/>
    <s v="CHISHOLM-HIBBING"/>
    <s v="Airfield Lighting Upgrade &amp; Txwy B, C, &amp; D Imprvmnts"/>
    <d v="2018-04-10T00:00:00"/>
    <n v="12047"/>
    <n v="669.28"/>
    <n v="669.35"/>
    <n v="13385.630000000001"/>
  </r>
  <r>
    <s v="N"/>
    <x v="26"/>
    <s v="CHISHOLM-HIBBING"/>
    <s v="Airfield Lighting Upgrade &amp; Txwy B, C, &amp; D Imprvmnts"/>
    <d v="2018-06-15T00:00:00"/>
    <n v="225425"/>
    <n v="12523.62"/>
    <n v="12523.79"/>
    <n v="250472.41"/>
  </r>
  <r>
    <s v="N"/>
    <x v="26"/>
    <s v="CHISHOLM-HIBBING"/>
    <s v="Airfield Lighting Upgrade &amp; Txwy B, C, &amp; D Imprvmnts"/>
    <d v="2018-07-12T00:00:00"/>
    <n v="869118"/>
    <n v="48284.35"/>
    <n v="48284.85"/>
    <n v="965687.2"/>
  </r>
  <r>
    <s v="N"/>
    <x v="26"/>
    <s v="CHISHOLM-HIBBING"/>
    <s v="Airfield Lighting Upgrade &amp; Txwy B, C, &amp; D Imprvmnts"/>
    <d v="2018-07-12T00:00:00"/>
    <n v="396091"/>
    <n v="22005.09"/>
    <n v="22005.46"/>
    <n v="440101.55000000005"/>
  </r>
  <r>
    <s v="N"/>
    <x v="26"/>
    <s v="CHISHOLM-HIBBING"/>
    <s v="Airfield Lighting Upgrade &amp; Txwy B, C, &amp; D Imprvmnts"/>
    <d v="2018-08-22T00:00:00"/>
    <n v="1791347"/>
    <n v="93249.81"/>
    <n v="278451.25"/>
    <n v="2163048.06"/>
  </r>
  <r>
    <s v="N"/>
    <x v="26"/>
    <s v="CHISHOLM-HIBBING"/>
    <s v="Airfield Lighting Upgrade &amp; Txwy B, C, &amp; D Imprvmnts"/>
    <d v="2018-10-16T00:00:00"/>
    <n v="383040"/>
    <n v="0"/>
    <n v="21280.5"/>
    <n v="404320.5"/>
  </r>
  <r>
    <s v="N"/>
    <x v="26"/>
    <s v="CHISHOLM-HIBBING"/>
    <s v="Airfield Lighting Upgrade &amp; Txwy B, C, &amp; D Imprvmnts"/>
    <d v="2018-11-20T00:00:00"/>
    <n v="432162"/>
    <n v="0"/>
    <n v="-154923.29999999999"/>
    <n v="277238.7"/>
  </r>
  <r>
    <s v="N"/>
    <x v="26"/>
    <s v="CHISHOLM-HIBBING"/>
    <s v="Airfield Lighting Upgrade &amp; Txwy B, C, &amp; D Imprvmnts"/>
    <d v="2019-02-05T00:00:00"/>
    <n v="213877"/>
    <n v="0"/>
    <n v="13251.38"/>
    <n v="227128.38"/>
  </r>
  <r>
    <s v="N"/>
    <x v="26"/>
    <s v="CHISHOLM-HIBBING"/>
    <s v="Airfield Lighting Upgrade &amp; Txwy B, C, &amp; D Imprvmnts"/>
    <d v="2019-10-15T00:00:00"/>
    <n v="345161"/>
    <n v="0"/>
    <n v="55660.55"/>
    <n v="400821.55"/>
  </r>
  <r>
    <s v="N"/>
    <x v="26"/>
    <s v="CHISHOLM-HIBBING"/>
    <s v="Multi-Aircraft Hangar Design"/>
    <d v="2017-09-22T00:00:00"/>
    <n v="0"/>
    <n v="172980"/>
    <n v="43245"/>
    <n v="216225"/>
  </r>
  <r>
    <s v="N"/>
    <x v="26"/>
    <s v="CHISHOLM-HIBBING"/>
    <s v="Multi-Aircraft Hangar Design"/>
    <d v="2018-01-09T00:00:00"/>
    <n v="0"/>
    <n v="7020"/>
    <n v="1755"/>
    <n v="8775"/>
  </r>
  <r>
    <s v="N"/>
    <x v="26"/>
    <s v="CHISHOLM-HIBBING"/>
    <s v="Utility Vehicle"/>
    <d v="2017-08-30T00:00:00"/>
    <n v="0"/>
    <n v="11987.06"/>
    <n v="2151.89"/>
    <n v="14138.949999999999"/>
  </r>
  <r>
    <s v="N"/>
    <x v="26"/>
    <s v="CHISHOLM-HIBBING"/>
    <s v="Multi-Aircraft Hangar Site Prep"/>
    <d v="2017-11-02T00:00:00"/>
    <n v="0"/>
    <n v="84639.27"/>
    <n v="76578.39"/>
    <n v="161217.66"/>
  </r>
  <r>
    <s v="N"/>
    <x v="26"/>
    <s v="CHISHOLM-HIBBING"/>
    <s v="Multi-Aircraft Hangar Site Prep"/>
    <d v="2018-02-27T00:00:00"/>
    <n v="0"/>
    <n v="21000"/>
    <n v="19000"/>
    <n v="40000"/>
  </r>
  <r>
    <s v="N"/>
    <x v="26"/>
    <s v="CHISHOLM-HIBBING"/>
    <s v="Multi-Aircraft Hangar Site Prep"/>
    <d v="2018-03-30T00:00:00"/>
    <n v="0"/>
    <n v="6300"/>
    <n v="5700"/>
    <n v="12000"/>
  </r>
  <r>
    <s v="N"/>
    <x v="26"/>
    <s v="CHISHOLM-HIBBING"/>
    <s v="Multi-Aircraft Hangar Site Prep"/>
    <d v="2018-10-17T00:00:00"/>
    <n v="0"/>
    <n v="172941.82"/>
    <n v="156484.29999999999"/>
    <n v="329426.12"/>
  </r>
  <r>
    <s v="N"/>
    <x v="26"/>
    <s v="CHISHOLM-HIBBING"/>
    <s v="Multi-Aircraft Hangar Site Prep"/>
    <d v="2019-05-10T00:00:00"/>
    <n v="0"/>
    <n v="70345.070000000007"/>
    <n v="110244.46"/>
    <n v="180589.53000000003"/>
  </r>
  <r>
    <s v="N"/>
    <x v="26"/>
    <s v="CHISHOLM-HIBBING"/>
    <s v="FLIGHT SERVICE STATION"/>
    <d v="1963-10-23T00:00:00"/>
    <n v="62710.06"/>
    <n v="42603.74"/>
    <n v="22497.42"/>
    <n v="127811.21999999999"/>
  </r>
  <r>
    <s v="N"/>
    <x v="26"/>
    <s v="CHISHOLM-HIBBING"/>
    <s v="FFY 2018 -  Parking Lot Expansion - Phase 1"/>
    <d v="2018-10-16T00:00:00"/>
    <n v="73747"/>
    <n v="4097.0600000000004"/>
    <n v="4097.1499999999996"/>
    <n v="81941.209999999992"/>
  </r>
  <r>
    <s v="N"/>
    <x v="26"/>
    <s v="CHISHOLM-HIBBING"/>
    <s v="FFY 2018 -  Parking Lot Expansion - Phase 1"/>
    <d v="2019-01-24T00:00:00"/>
    <n v="388734"/>
    <n v="21596.37"/>
    <n v="36596.949999999997"/>
    <n v="446927.32"/>
  </r>
  <r>
    <s v="N"/>
    <x v="26"/>
    <s v="CHISHOLM-HIBBING"/>
    <s v="FFY 2018 -  Parking Lot Expansion - Phase 1"/>
    <d v="2019-06-14T00:00:00"/>
    <n v="55888"/>
    <n v="3104.91"/>
    <n v="3345.34"/>
    <n v="62338.25"/>
  </r>
  <r>
    <s v="N"/>
    <x v="26"/>
    <s v="CHISHOLM-HIBBING"/>
    <s v="FFY 2018 -  Parking Lot Expansion - Phase 1"/>
    <d v="2019-07-25T00:00:00"/>
    <n v="326215"/>
    <n v="18123.04"/>
    <n v="11036.16"/>
    <n v="355374.19999999995"/>
  </r>
  <r>
    <s v="N"/>
    <x v="26"/>
    <s v="CHISHOLM-HIBBING"/>
    <s v="FFY 2018 -  Parking Lot Expansion - Phase 1"/>
    <d v="2019-08-26T00:00:00"/>
    <n v="47637"/>
    <n v="3316.9"/>
    <n v="0"/>
    <n v="50953.9"/>
  </r>
  <r>
    <s v="N"/>
    <x v="26"/>
    <s v="CHISHOLM-HIBBING"/>
    <s v="FFY 2018 -  Parking Lot Expansion - Phase 1"/>
    <d v="2020-05-06T00:00:00"/>
    <n v="38163"/>
    <n v="3075.98"/>
    <n v="0"/>
    <n v="41238.980000000003"/>
  </r>
  <r>
    <s v="N"/>
    <x v="26"/>
    <s v="CHISHOLM-HIBBING"/>
    <s v="Emergency Roof Repair"/>
    <d v="2019-01-11T00:00:00"/>
    <n v="0"/>
    <n v="41296.5"/>
    <n v="17698.5"/>
    <n v="58995"/>
  </r>
  <r>
    <s v="N"/>
    <x v="26"/>
    <s v="CHISHOLM-HIBBING"/>
    <s v="Crack Seal"/>
    <d v="2018-10-19T00:00:00"/>
    <n v="0"/>
    <n v="76458.720000000001"/>
    <n v="32768.03"/>
    <n v="109226.75"/>
  </r>
  <r>
    <s v="N"/>
    <x v="26"/>
    <s v="CHISHOLM-HIBBING"/>
    <s v="Crack Seal"/>
    <d v="2018-11-30T00:00:00"/>
    <n v="0"/>
    <n v="10513.28"/>
    <n v="4505.6899999999996"/>
    <n v="15018.970000000001"/>
  </r>
  <r>
    <s v="N"/>
    <x v="26"/>
    <s v="CHISHOLM-HIBBING"/>
    <s v="Crack Seal"/>
    <d v="2018-12-18T00:00:00"/>
    <n v="0"/>
    <n v="-10513.28"/>
    <n v="-4505.6899999999996"/>
    <n v="-15018.970000000001"/>
  </r>
  <r>
    <s v="N"/>
    <x v="26"/>
    <s v="CHISHOLM-HIBBING"/>
    <s v="Crack Seal"/>
    <d v="2018-12-18T00:00:00"/>
    <n v="0"/>
    <n v="10513.28"/>
    <n v="4505.6899999999996"/>
    <n v="15018.970000000001"/>
  </r>
  <r>
    <s v="N"/>
    <x v="26"/>
    <s v="CHISHOLM-HIBBING"/>
    <s v="FFY 19 - Parking Lot phase 2 Expansion &amp; Rehabilitation"/>
    <d v="2019-09-10T00:00:00"/>
    <n v="702545"/>
    <n v="39010.720000000001"/>
    <n v="141039.79"/>
    <n v="882595.51"/>
  </r>
  <r>
    <s v="N"/>
    <x v="26"/>
    <s v="CHISHOLM-HIBBING"/>
    <s v="FFY 19 - Parking Lot phase 2 Expansion &amp; Rehabilitation"/>
    <d v="2020-05-06T00:00:00"/>
    <n v="207167"/>
    <n v="12341.58"/>
    <n v="44619.82"/>
    <n v="264128.39999999997"/>
  </r>
  <r>
    <s v="N"/>
    <x v="26"/>
    <s v="CHISHOLM-HIBBING"/>
    <s v="FFY 19 - Parking Lot phase 2 Expansion &amp; Rehabilitation"/>
    <d v="2020-05-06T00:00:00"/>
    <n v="15093"/>
    <n v="0"/>
    <n v="0"/>
    <n v="15093"/>
  </r>
  <r>
    <s v="N"/>
    <x v="26"/>
    <s v="CHISHOLM-HIBBING"/>
    <s v="New 2019 Tyler TAD 110 Trailer Mounted De-Icer w/50-Foot Broom"/>
    <d v="2020-02-20T00:00:00"/>
    <n v="0"/>
    <n v="52035.199999999997"/>
    <n v="22300.799999999999"/>
    <n v="74336"/>
  </r>
  <r>
    <s v="N"/>
    <x v="26"/>
    <s v="CHISHOLM-HIBBING"/>
    <s v="MP"/>
    <d v="1899-12-30T00:00:00"/>
    <n v="29393.01"/>
    <n v="0"/>
    <n v="-0.01"/>
    <n v="29393"/>
  </r>
  <r>
    <s v="N"/>
    <x v="26"/>
    <s v="CHISHOLM-HIBBING"/>
    <s v="MP"/>
    <d v="1899-12-30T00:00:00"/>
    <n v="117573"/>
    <n v="0"/>
    <n v="-0.01"/>
    <n v="117572.99"/>
  </r>
  <r>
    <s v="N"/>
    <x v="26"/>
    <s v="CHISHOLM-HIBBING"/>
    <s v="MP"/>
    <d v="2020-10-19T00:00:00"/>
    <n v="53742"/>
    <n v="0"/>
    <n v="0"/>
    <n v="53742"/>
  </r>
  <r>
    <s v="N"/>
    <x v="26"/>
    <s v="CHISHOLM-HIBBING"/>
    <s v="MP"/>
    <d v="2021-01-20T00:00:00"/>
    <n v="29393"/>
    <n v="0"/>
    <n v="0"/>
    <n v="29393"/>
  </r>
  <r>
    <s v="N"/>
    <x v="26"/>
    <s v="CHISHOLM-HIBBING"/>
    <s v="Design and Bid Wildlife Perimeter Fence Repair and Improvement"/>
    <d v="2020-11-10T00:00:00"/>
    <n v="0"/>
    <n v="11943.4"/>
    <n v="5118.6000000000004"/>
    <n v="17062"/>
  </r>
  <r>
    <s v="N"/>
    <x v="26"/>
    <s v="CHISHOLM-HIBBING"/>
    <s v="Construct Wildlife Perimeter Fence Improvements"/>
    <d v="2021-01-14T00:00:00"/>
    <n v="0"/>
    <n v="47558.43"/>
    <n v="20382.189999999999"/>
    <n v="67940.62"/>
  </r>
  <r>
    <s v="N"/>
    <x v="26"/>
    <s v="CHISHOLM-HIBBING"/>
    <s v="Construct Wildlife Perimeter Fence Improvements"/>
    <d v="2021-03-03T00:00:00"/>
    <n v="0"/>
    <n v="23261.03"/>
    <n v="9969.01"/>
    <n v="33230.04"/>
  </r>
  <r>
    <s v="N"/>
    <x v="26"/>
    <s v="CHISHOLM-HIBBING"/>
    <s v="ACCESS ROAD AND TAXIWAY"/>
    <d v="1962-09-07T00:00:00"/>
    <n v="0"/>
    <n v="4500"/>
    <n v="2425"/>
    <n v="6925"/>
  </r>
  <r>
    <s v="N"/>
    <x v="26"/>
    <s v="CHISHOLM-HIBBING"/>
    <s v="RESURFACE RWY/APRON/TXI, ETC."/>
    <d v="1966-07-01T00:00:00"/>
    <n v="103364.08"/>
    <n v="68909.39"/>
    <n v="34454.69"/>
    <n v="206728.16"/>
  </r>
  <r>
    <s v="N"/>
    <x v="26"/>
    <s v="CHISHOLM-HIBBING"/>
    <s v="RELOCATE POWER LINE"/>
    <d v="1966-07-01T00:00:00"/>
    <n v="2400"/>
    <n v="1600"/>
    <n v="800"/>
    <n v="4800"/>
  </r>
  <r>
    <s v="N"/>
    <x v="26"/>
    <s v="CHISHOLM-HIBBING"/>
    <s v="RUNWAY IDENTIFIER LIGHTS"/>
    <d v="1963-07-23T00:00:00"/>
    <n v="0"/>
    <n v="1333.12"/>
    <n v="666.56"/>
    <n v="1999.6799999999998"/>
  </r>
  <r>
    <s v="N"/>
    <x v="26"/>
    <s v="CHISHOLM-HIBBING"/>
    <s v="TERMINAL BUILDING"/>
    <d v="1965-12-14T00:00:00"/>
    <n v="0"/>
    <n v="34419.54"/>
    <n v="17209.78"/>
    <n v="51629.32"/>
  </r>
  <r>
    <s v="N"/>
    <x v="26"/>
    <s v="CHISHOLM-HIBBING"/>
    <s v="SEAL COAT"/>
    <d v="1964-12-14T00:00:00"/>
    <n v="0"/>
    <n v="6494.78"/>
    <n v="3247.39"/>
    <n v="9742.17"/>
  </r>
  <r>
    <s v="N"/>
    <x v="26"/>
    <s v="CHISHOLM-HIBBING"/>
    <s v="AIRPORT DRAINAGE"/>
    <d v="1965-01-21T00:00:00"/>
    <n v="0"/>
    <n v="2600"/>
    <n v="2798.14"/>
    <n v="5398.1399999999994"/>
  </r>
  <r>
    <s v="N"/>
    <x v="26"/>
    <s v="CHISHOLM-HIBBING"/>
    <s v="APPROACH LIGHTS"/>
    <d v="1966-05-12T00:00:00"/>
    <n v="0"/>
    <n v="1363.5"/>
    <n v="1363.5"/>
    <n v="2727"/>
  </r>
  <r>
    <s v="N"/>
    <x v="26"/>
    <s v="CHISHOLM-HIBBING"/>
    <s v="NW-SE RUNWAY EXTENSION"/>
    <d v="1973-05-02T00:00:00"/>
    <n v="190794.54"/>
    <n v="118130.74"/>
    <n v="118130.74"/>
    <n v="427056.02"/>
  </r>
  <r>
    <s v="N"/>
    <x v="26"/>
    <s v="CHISHOLM-HIBBING"/>
    <s v="LIGHT PARKING LOT"/>
    <d v="1969-08-22T00:00:00"/>
    <n v="0"/>
    <n v="3007.96"/>
    <n v="3007.97"/>
    <n v="6015.93"/>
  </r>
  <r>
    <s v="N"/>
    <x v="26"/>
    <s v="CHISHOLM-HIBBING"/>
    <s v="RESURFACE 1300 FT OF PREV EXT"/>
    <d v="1971-09-24T00:00:00"/>
    <n v="21416.09"/>
    <n v="10708.05"/>
    <n v="10708.05"/>
    <n v="42832.19"/>
  </r>
  <r>
    <s v="N"/>
    <x v="26"/>
    <s v="CHISHOLM-HIBBING"/>
    <s v="ILS-MALS SITE PREPARATION"/>
    <d v="1971-09-24T00:00:00"/>
    <n v="23000"/>
    <n v="11500"/>
    <n v="11941.23"/>
    <n v="46441.229999999996"/>
  </r>
  <r>
    <s v="N"/>
    <x v="26"/>
    <s v="CHISHOLM-HIBBING"/>
    <s v="CFR BUILDING"/>
    <d v="1973-03-16T00:00:00"/>
    <n v="0"/>
    <n v="58923.39"/>
    <n v="29461.69"/>
    <n v="88385.08"/>
  </r>
  <r>
    <s v="N"/>
    <x v="26"/>
    <s v="CHISHOLM-HIBBING"/>
    <s v="SEAL COAT"/>
    <d v="1973-10-10T00:00:00"/>
    <n v="0"/>
    <n v="44000"/>
    <n v="12629.39"/>
    <n v="56629.39"/>
  </r>
  <r>
    <s v="N"/>
    <x v="26"/>
    <s v="CHISHOLM-HIBBING"/>
    <s v="TAR KETTLE AND POTS"/>
    <d v="1973-09-20T00:00:00"/>
    <n v="0"/>
    <n v="511.12"/>
    <n v="511.13"/>
    <n v="1022.25"/>
  </r>
  <r>
    <s v="N"/>
    <x v="26"/>
    <s v="CHISHOLM-HIBBING"/>
    <s v="PICKUP TRUCK"/>
    <d v="1974-11-19T00:00:00"/>
    <n v="0"/>
    <n v="2912.66"/>
    <n v="1456.34"/>
    <n v="4369"/>
  </r>
  <r>
    <s v="N"/>
    <x v="26"/>
    <s v="CHISHOLM-HIBBING"/>
    <s v="PAVE-LIGHT-FENCE"/>
    <d v="1976-06-30T00:00:00"/>
    <n v="229345.26"/>
    <n v="46300.98"/>
    <n v="31011.26"/>
    <n v="306657.5"/>
  </r>
  <r>
    <s v="N"/>
    <x v="26"/>
    <s v="CHISHOLM-HIBBING"/>
    <s v="CRF VEHICLE"/>
    <d v="1976-03-26T00:00:00"/>
    <n v="80704"/>
    <n v="7873.56"/>
    <n v="9841.9500000000007"/>
    <n v="98419.51"/>
  </r>
  <r>
    <s v="N"/>
    <x v="26"/>
    <s v="CHISHOLM-HIBBING"/>
    <s v="MAINT. EQUIPMENT"/>
    <d v="1976-02-05T00:00:00"/>
    <n v="0"/>
    <n v="31500"/>
    <n v="15750"/>
    <n v="47250"/>
  </r>
  <r>
    <s v="N"/>
    <x v="26"/>
    <s v="CHISHOLM-HIBBING"/>
    <s v="LAND"/>
    <d v="1976-08-19T00:00:00"/>
    <n v="0"/>
    <n v="1313.5"/>
    <n v="875.68"/>
    <n v="2189.1799999999998"/>
  </r>
  <r>
    <s v="N"/>
    <x v="26"/>
    <s v="CHISHOLM-HIBBING"/>
    <s v="PAVING AND TERMINAL"/>
    <d v="1983-02-08T00:00:00"/>
    <n v="456743.44"/>
    <n v="852666.26"/>
    <n v="201562.44"/>
    <n v="1510972.14"/>
  </r>
  <r>
    <s v="N"/>
    <x v="26"/>
    <s v="CHISHOLM-HIBBING"/>
    <s v="ELECTRICAL CONSTRUCTION &amp; LAND"/>
    <d v="1979-03-16T00:00:00"/>
    <n v="0"/>
    <n v="25819.8"/>
    <n v="12909.9"/>
    <n v="38729.699999999997"/>
  </r>
  <r>
    <s v="N"/>
    <x v="26"/>
    <s v="CHISHOLM-HIBBING"/>
    <s v="ELECTRICAL CONSTRUCTION &amp; LAND"/>
    <d v="1979-04-26T00:00:00"/>
    <n v="19843.2"/>
    <n v="0"/>
    <n v="0"/>
    <n v="19843.2"/>
  </r>
  <r>
    <s v="N"/>
    <x v="26"/>
    <s v="CHISHOLM-HIBBING"/>
    <s v="ELECTRICAL CONSTRUCTION &amp; LAND"/>
    <d v="1979-07-05T00:00:00"/>
    <n v="22966.799999999999"/>
    <n v="8962.0400000000009"/>
    <n v="6127.66"/>
    <n v="38056.5"/>
  </r>
  <r>
    <s v="N"/>
    <x v="26"/>
    <s v="CHISHOLM-HIBBING"/>
    <s v="ELECTRICAL CONSTRUCTION &amp; LAND"/>
    <d v="1979-10-03T00:00:00"/>
    <n v="13376"/>
    <n v="0"/>
    <n v="4267.25"/>
    <n v="17643.25"/>
  </r>
  <r>
    <s v="N"/>
    <x v="26"/>
    <s v="CHISHOLM-HIBBING"/>
    <s v="ELECTRICAL CONSTRUCTION &amp; LAND"/>
    <d v="1980-01-17T00:00:00"/>
    <n v="3769.4"/>
    <n v="268.35000000000002"/>
    <n v="0"/>
    <n v="4037.75"/>
  </r>
  <r>
    <s v="N"/>
    <x v="26"/>
    <s v="CHISHOLM-HIBBING"/>
    <s v="ELECTRICAL CONSTRUCTION &amp; LAND"/>
    <d v="1980-05-21T00:00:00"/>
    <n v="0"/>
    <n v="10000"/>
    <n v="5000"/>
    <n v="15000"/>
  </r>
  <r>
    <s v="N"/>
    <x v="26"/>
    <s v="CHISHOLM-HIBBING"/>
    <s v="ELECTRICAL CONSTRUCTION &amp; LAND"/>
    <d v="1981-08-05T00:00:00"/>
    <n v="21764.9"/>
    <n v="964.48"/>
    <n v="4460.22"/>
    <n v="27189.600000000002"/>
  </r>
  <r>
    <s v="N"/>
    <x v="26"/>
    <s v="CHISHOLM-HIBBING"/>
    <s v="SNOWBLOWER - ADAP-05"/>
    <d v="1981-04-08T00:00:00"/>
    <n v="114774.3"/>
    <n v="1203.0999999999999"/>
    <n v="13354.25"/>
    <n v="129331.65000000001"/>
  </r>
  <r>
    <s v="N"/>
    <x v="26"/>
    <s v="CHISHOLM-HIBBING"/>
    <s v="DRAINAGE SYSTEM"/>
    <d v="1987-05-13T00:00:00"/>
    <n v="303435.95"/>
    <n v="3204.63"/>
    <n v="35317.43"/>
    <n v="341958.01"/>
  </r>
  <r>
    <s v="N"/>
    <x v="26"/>
    <s v="CHISHOLM-HIBBING"/>
    <s v="NON DESTRUCTIVE TESTING"/>
    <d v="1982-12-23T00:00:00"/>
    <n v="0"/>
    <n v="3200"/>
    <n v="1600"/>
    <n v="4800"/>
  </r>
  <r>
    <s v="N"/>
    <x v="26"/>
    <s v="CHISHOLM-HIBBING"/>
    <s v="ROOF,ENTR,APRON REPAIR/NDT"/>
    <d v="1985-12-02T00:00:00"/>
    <n v="0"/>
    <n v="20582.84"/>
    <n v="10291.42"/>
    <n v="30874.260000000002"/>
  </r>
  <r>
    <s v="N"/>
    <x v="26"/>
    <s v="CHISHOLM-HIBBING"/>
    <s v="RUNWAY &amp; APRON RECONSTRUCTION"/>
    <d v="1989-06-19T00:00:00"/>
    <n v="2247500.9500000002"/>
    <n v="569993.81999999995"/>
    <n v="378710.23"/>
    <n v="3196205"/>
  </r>
  <r>
    <s v="N"/>
    <x v="26"/>
    <s v="CHISHOLM-HIBBING"/>
    <s v="PURCHASE MOWING EQUIPMENT"/>
    <d v="1986-10-23T00:00:00"/>
    <n v="0"/>
    <n v="3285.7"/>
    <n v="1642.85"/>
    <n v="4928.5499999999993"/>
  </r>
  <r>
    <s v="N"/>
    <x v="26"/>
    <s v="CHISHOLM-HIBBING"/>
    <s v="R/W &amp; T/W EXPAN., JOINT REPAIR"/>
    <d v="1987-05-01T00:00:00"/>
    <n v="0"/>
    <n v="55099.3"/>
    <n v="11650.89"/>
    <n v="66750.19"/>
  </r>
  <r>
    <s v="N"/>
    <x v="26"/>
    <s v="CHISHOLM-HIBBING"/>
    <s v="SNOWBLOWER OVERHAUL"/>
    <d v="1987-02-03T00:00:00"/>
    <n v="0"/>
    <n v="29666.67"/>
    <n v="14833.33"/>
    <n v="44500"/>
  </r>
  <r>
    <s v="N"/>
    <x v="26"/>
    <s v="CHISHOLM-HIBBING"/>
    <s v="TRACTOR/FR.END LOADER/MOWER"/>
    <d v="1987-02-09T00:00:00"/>
    <n v="0"/>
    <n v="21813.33"/>
    <n v="10906.67"/>
    <n v="32720"/>
  </r>
  <r>
    <s v="N"/>
    <x v="26"/>
    <s v="CHISHOLM-HIBBING"/>
    <s v="RE-ROOFING/DRAINAGE GRADING"/>
    <d v="1987-10-30T00:00:00"/>
    <n v="0"/>
    <n v="10510.67"/>
    <n v="5255.33"/>
    <n v="15766"/>
  </r>
  <r>
    <s v="N"/>
    <x v="26"/>
    <s v="CHISHOLM-HIBBING"/>
    <s v="TWO-WAY RADIOS FOR MAINT VEH."/>
    <d v="1987-12-09T00:00:00"/>
    <n v="0"/>
    <n v="1660.67"/>
    <n v="830.33"/>
    <n v="2491"/>
  </r>
  <r>
    <s v="N"/>
    <x v="26"/>
    <s v="CHISHOLM-HIBBING"/>
    <s v="FURNISHING A CONFERENCE ROOM"/>
    <d v="1988-08-30T00:00:00"/>
    <n v="0"/>
    <n v="9000"/>
    <n v="5333.58"/>
    <n v="14333.58"/>
  </r>
  <r>
    <s v="N"/>
    <x v="26"/>
    <s v="CHISHOLM-HIBBING"/>
    <s v="PVMT CRACK SEALING/HANGAR DOOR"/>
    <d v="1989-02-09T00:00:00"/>
    <n v="0"/>
    <n v="11666.67"/>
    <n v="5833.33"/>
    <n v="17500"/>
  </r>
  <r>
    <s v="N"/>
    <x v="26"/>
    <s v="CHISHOLM-HIBBING"/>
    <s v="REPLACE ENGINE FOR SNOWBLOWER"/>
    <d v="1989-04-25T00:00:00"/>
    <n v="0"/>
    <n v="9916.67"/>
    <n v="4958.33"/>
    <n v="14875"/>
  </r>
  <r>
    <s v="N"/>
    <x v="26"/>
    <s v="CHISHOLM-HIBBING"/>
    <s v="DISTANCE SIGNS/EXPAND MAINT.BLDG."/>
    <d v="1989-12-15T00:00:00"/>
    <n v="132362.35999999999"/>
    <n v="9874.43"/>
    <n v="19644.169999999998"/>
    <n v="161880.95999999996"/>
  </r>
  <r>
    <s v="N"/>
    <x v="26"/>
    <s v="CHISHOLM-HIBBING"/>
    <s v="DISTANCE SIGNS/EXPAND MAINT.BLDG."/>
    <d v="1990-03-23T00:00:00"/>
    <n v="56898.06"/>
    <n v="4466.26"/>
    <n v="8555.17"/>
    <n v="69919.490000000005"/>
  </r>
  <r>
    <s v="N"/>
    <x v="26"/>
    <s v="CHISHOLM-HIBBING"/>
    <s v="DISTANCE SIGNS/EXPAND MAINT.BLDG."/>
    <d v="1990-03-23T00:00:00"/>
    <n v="19016.39"/>
    <n v="710.86"/>
    <n v="2468.35"/>
    <n v="22195.599999999999"/>
  </r>
  <r>
    <s v="N"/>
    <x v="26"/>
    <s v="CHISHOLM-HIBBING"/>
    <s v="DISTANCE SIGNS/EXPAND MAINT.BLDG."/>
    <d v="1990-11-05T00:00:00"/>
    <n v="19704.330000000002"/>
    <n v="0"/>
    <n v="2150.42"/>
    <n v="21854.75"/>
  </r>
  <r>
    <s v="N"/>
    <x v="26"/>
    <s v="CHISHOLM-HIBBING"/>
    <s v="DISTANCE SIGNS/EXPAND MAINT.BLDG."/>
    <d v="1990-11-05T00:00:00"/>
    <n v="100.15"/>
    <n v="-100.15"/>
    <n v="0"/>
    <n v="0"/>
  </r>
  <r>
    <s v="N"/>
    <x v="26"/>
    <s v="CHISHOLM-HIBBING"/>
    <s v="DISTANCE SIGNS/EXPAND MAINT.BLDG."/>
    <d v="1991-02-11T00:00:00"/>
    <n v="16243.75"/>
    <n v="1084.75"/>
    <n v="2347.25"/>
    <n v="19675.75"/>
  </r>
  <r>
    <s v="N"/>
    <x v="26"/>
    <s v="CHISHOLM-HIBBING"/>
    <s v="DISTANCE SIGNS/EXPAND MAINT.BLDG."/>
    <d v="1991-12-16T00:00:00"/>
    <n v="12347.79"/>
    <n v="0"/>
    <n v="464.72"/>
    <n v="12812.51"/>
  </r>
  <r>
    <s v="N"/>
    <x v="26"/>
    <s v="CHISHOLM-HIBBING"/>
    <s v="DISTANCE SIGNS/EXPAND MAINT.BLDG."/>
    <d v="1991-12-16T00:00:00"/>
    <n v="2332.5"/>
    <n v="-2332.5"/>
    <n v="0"/>
    <n v="0"/>
  </r>
  <r>
    <s v="N"/>
    <x v="26"/>
    <s v="CHISHOLM-HIBBING"/>
    <s v="DISTANCE SIGNS/EXPAND MAINT.BLDG."/>
    <d v="1993-08-24T00:00:00"/>
    <n v="3596.71"/>
    <n v="571.16"/>
    <n v="685.33"/>
    <n v="4853.2"/>
  </r>
  <r>
    <s v="N"/>
    <x v="26"/>
    <s v="CHISHOLM-HIBBING"/>
    <s v="PURCHASE MAINTENANCE EQUIPMENT"/>
    <d v="1990-01-19T00:00:00"/>
    <n v="0"/>
    <n v="19042.560000000001"/>
    <n v="9521.2800000000007"/>
    <n v="28563.840000000004"/>
  </r>
  <r>
    <s v="N"/>
    <x v="26"/>
    <s v="CHISHOLM-HIBBING"/>
    <s v="FUEL FACILITY/FUEL TRUCKS"/>
    <d v="1990-12-10T00:00:00"/>
    <n v="0"/>
    <n v="111389.88"/>
    <n v="55694.94"/>
    <n v="167084.82"/>
  </r>
  <r>
    <s v="N"/>
    <x v="26"/>
    <s v="CHISHOLM-HIBBING"/>
    <s v="FUEL FACILITY/FUEL TRUCKS"/>
    <d v="1991-01-30T00:00:00"/>
    <n v="0"/>
    <n v="73454.009999999995"/>
    <n v="36726.99"/>
    <n v="110181"/>
  </r>
  <r>
    <s v="N"/>
    <x v="26"/>
    <s v="CHISHOLM-HIBBING"/>
    <s v="FUEL FACILITY/FUEL TRUCKS"/>
    <d v="1991-04-10T00:00:00"/>
    <n v="0"/>
    <n v="11675.58"/>
    <n v="5837.77"/>
    <n v="17513.349999999999"/>
  </r>
  <r>
    <s v="N"/>
    <x v="26"/>
    <s v="CHISHOLM-HIBBING"/>
    <s v="FUEL FACILITY/FUEL TRUCKS"/>
    <d v="1992-08-10T00:00:00"/>
    <n v="0"/>
    <n v="3480.53"/>
    <n v="10102.68"/>
    <n v="13583.210000000001"/>
  </r>
  <r>
    <s v="N"/>
    <x v="26"/>
    <s v="CHISHOLM-HIBBING"/>
    <s v="FUEL FACILITY/FUEL TRUCKS"/>
    <d v="1992-08-10T00:00:00"/>
    <n v="0"/>
    <n v="16724.79"/>
    <n v="0"/>
    <n v="16724.79"/>
  </r>
  <r>
    <s v="N"/>
    <x v="26"/>
    <s v="CHISHOLM-HIBBING"/>
    <s v="AIRCRAFT REFURB FEASIBITY STDY"/>
    <d v="1991-12-27T00:00:00"/>
    <n v="0"/>
    <n v="1666.67"/>
    <n v="833.33"/>
    <n v="2500"/>
  </r>
  <r>
    <s v="N"/>
    <x v="26"/>
    <s v="CHISHOLM-HIBBING"/>
    <s v="PHONE SYST.-ELEC. GATES-RADIO"/>
    <d v="1991-03-29T00:00:00"/>
    <n v="0"/>
    <n v="8144.7"/>
    <n v="4072.36"/>
    <n v="12217.06"/>
  </r>
  <r>
    <s v="N"/>
    <x v="26"/>
    <s v="CHISHOLM-HIBBING"/>
    <s v="PVMNT REHAB, HNGR PAD &amp; P. TWY"/>
    <d v="1991-10-02T00:00:00"/>
    <n v="135029.20000000001"/>
    <n v="4142.04"/>
    <n v="17074.259999999998"/>
    <n v="156245.50000000003"/>
  </r>
  <r>
    <s v="N"/>
    <x v="26"/>
    <s v="CHISHOLM-HIBBING"/>
    <s v="PVMNT REHAB, HNGR PAD &amp; P. TWY"/>
    <d v="1991-11-08T00:00:00"/>
    <n v="386547.29"/>
    <n v="45774.74"/>
    <n v="65837.05"/>
    <n v="498159.07999999996"/>
  </r>
  <r>
    <s v="N"/>
    <x v="26"/>
    <s v="CHISHOLM-HIBBING"/>
    <s v="PVMNT REHAB, HNGR PAD &amp; P. TWY"/>
    <d v="1991-12-04T00:00:00"/>
    <n v="188337.43"/>
    <n v="10352.549999999999"/>
    <n v="26102.68"/>
    <n v="224792.65999999997"/>
  </r>
  <r>
    <s v="N"/>
    <x v="26"/>
    <s v="CHISHOLM-HIBBING"/>
    <s v="PVMNT REHAB, HNGR PAD &amp; P. TWY"/>
    <d v="1992-01-29T00:00:00"/>
    <n v="40029.83"/>
    <n v="8540.11"/>
    <n v="8717.83"/>
    <n v="57287.770000000004"/>
  </r>
  <r>
    <s v="N"/>
    <x v="26"/>
    <s v="CHISHOLM-HIBBING"/>
    <s v="PVMNT REHAB, HNGR PAD &amp; P. TWY"/>
    <d v="1992-03-26T00:00:00"/>
    <n v="18612.400000000001"/>
    <n v="1380.18"/>
    <n v="2758.13"/>
    <n v="22750.710000000003"/>
  </r>
  <r>
    <s v="N"/>
    <x v="26"/>
    <s v="CHISHOLM-HIBBING"/>
    <s v="PVMNT REHAB, HNGR PAD &amp; P. TWY"/>
    <d v="1992-08-04T00:00:00"/>
    <n v="106813.07"/>
    <n v="-5110.7"/>
    <n v="9312.76"/>
    <n v="111015.13"/>
  </r>
  <r>
    <s v="N"/>
    <x v="26"/>
    <s v="CHISHOLM-HIBBING"/>
    <s v="PVMNT REHAB, HNGR PAD &amp; P. TWY"/>
    <d v="1992-09-24T00:00:00"/>
    <n v="293180.59000000003"/>
    <n v="3711.21"/>
    <n v="34204.44"/>
    <n v="331096.24000000005"/>
  </r>
  <r>
    <s v="N"/>
    <x v="26"/>
    <s v="CHISHOLM-HIBBING"/>
    <s v="PVMNT REHAB, HNGR PAD &amp; P. TWY"/>
    <d v="1992-10-09T00:00:00"/>
    <n v="45675.46"/>
    <n v="1399.49"/>
    <n v="6534.54"/>
    <n v="53609.49"/>
  </r>
  <r>
    <s v="N"/>
    <x v="26"/>
    <s v="CHISHOLM-HIBBING"/>
    <s v="PVMNT REHAB, HNGR PAD &amp; P. TWY"/>
    <d v="1992-10-09T00:00:00"/>
    <n v="0"/>
    <n v="11628.04"/>
    <n v="0"/>
    <n v="11628.04"/>
  </r>
  <r>
    <s v="N"/>
    <x v="26"/>
    <s v="CHISHOLM-HIBBING"/>
    <s v="PVMNT REHAB, HNGR PAD &amp; P. TWY"/>
    <d v="1992-11-30T00:00:00"/>
    <n v="39125.629999999997"/>
    <n v="444.34"/>
    <n v="5120.76"/>
    <n v="44690.729999999996"/>
  </r>
  <r>
    <s v="N"/>
    <x v="26"/>
    <s v="CHISHOLM-HIBBING"/>
    <s v="PVMNT REHAB, HNGR PAD &amp; P. TWY"/>
    <d v="1992-11-30T00:00:00"/>
    <n v="0"/>
    <n v="2147"/>
    <n v="0"/>
    <n v="2147"/>
  </r>
  <r>
    <s v="N"/>
    <x v="26"/>
    <s v="CHISHOLM-HIBBING"/>
    <s v="PVMNT REHAB, HNGR PAD &amp; P. TWY"/>
    <d v="1993-01-04T00:00:00"/>
    <n v="12193.29"/>
    <n v="0"/>
    <n v="1406.93"/>
    <n v="13600.220000000001"/>
  </r>
  <r>
    <s v="N"/>
    <x v="26"/>
    <s v="CHISHOLM-HIBBING"/>
    <s v="PVMNT REHAB, HNGR PAD &amp; P. TWY"/>
    <d v="1993-01-04T00:00:00"/>
    <n v="0"/>
    <n v="272.14"/>
    <n v="0"/>
    <n v="272.14"/>
  </r>
  <r>
    <s v="N"/>
    <x v="26"/>
    <s v="CHISHOLM-HIBBING"/>
    <s v="PVMNT REHAB, HNGR PAD &amp; P. TWY"/>
    <d v="1993-12-06T00:00:00"/>
    <n v="-367.29"/>
    <n v="0"/>
    <n v="1359.18"/>
    <n v="991.8900000000001"/>
  </r>
  <r>
    <s v="N"/>
    <x v="26"/>
    <s v="CHISHOLM-HIBBING"/>
    <s v="PVMNT REHAB, HNGR PAD &amp; P. TWY"/>
    <d v="1993-12-06T00:00:00"/>
    <n v="0"/>
    <n v="249.88"/>
    <n v="0"/>
    <n v="249.88"/>
  </r>
  <r>
    <s v="N"/>
    <x v="26"/>
    <s v="CHISHOLM-HIBBING"/>
    <s v="REROOF &amp; REMODEL FSS BUILDING"/>
    <d v="1991-10-19T00:00:00"/>
    <n v="0"/>
    <n v="23370"/>
    <n v="11685"/>
    <n v="35055"/>
  </r>
  <r>
    <s v="N"/>
    <x v="26"/>
    <s v="CHISHOLM-HIBBING"/>
    <s v="REROOF &amp; REMODEL FSS BUILDING"/>
    <d v="1991-11-21T00:00:00"/>
    <n v="0"/>
    <n v="17888.22"/>
    <n v="8944.1200000000008"/>
    <n v="26832.340000000004"/>
  </r>
  <r>
    <s v="N"/>
    <x v="26"/>
    <s v="CHISHOLM-HIBBING"/>
    <s v="REROOF &amp; REMODEL FSS BUILDING"/>
    <d v="1992-01-20T00:00:00"/>
    <n v="0"/>
    <n v="87607.64"/>
    <n v="25240.41"/>
    <n v="112848.05"/>
  </r>
  <r>
    <s v="N"/>
    <x v="26"/>
    <s v="CHISHOLM-HIBBING"/>
    <s v="REROOF &amp; REMODEL FSS BUILDING"/>
    <d v="1992-03-02T00:00:00"/>
    <n v="0"/>
    <n v="1663.3"/>
    <n v="19395.04"/>
    <n v="21058.34"/>
  </r>
  <r>
    <s v="N"/>
    <x v="26"/>
    <s v="CHISHOLM-HIBBING"/>
    <s v="REROOF &amp; REMODEL FSS BUILDING"/>
    <d v="1992-05-11T00:00:00"/>
    <n v="0"/>
    <n v="46827.76"/>
    <n v="23413.88"/>
    <n v="70241.64"/>
  </r>
  <r>
    <s v="N"/>
    <x v="26"/>
    <s v="CHISHOLM-HIBBING"/>
    <s v="REROOF &amp; REMODEL FSS BUILDING"/>
    <d v="1992-06-22T00:00:00"/>
    <n v="0"/>
    <n v="21712.41"/>
    <n v="10856.22"/>
    <n v="32568.629999999997"/>
  </r>
  <r>
    <s v="N"/>
    <x v="26"/>
    <s v="CHISHOLM-HIBBING"/>
    <s v="REROOF &amp; REMODEL FSS BUILDING"/>
    <d v="1992-08-10T00:00:00"/>
    <n v="0"/>
    <n v="28622.51"/>
    <n v="14311.24"/>
    <n v="42933.75"/>
  </r>
  <r>
    <s v="N"/>
    <x v="26"/>
    <s v="CHISHOLM-HIBBING"/>
    <s v="ENG.-DRAIN. STUDY &amp; SIGN PLAN"/>
    <d v="1993-04-12T00:00:00"/>
    <n v="0"/>
    <n v="23349.200000000001"/>
    <n v="11674.6"/>
    <n v="35023.800000000003"/>
  </r>
  <r>
    <s v="N"/>
    <x v="26"/>
    <s v="CHISHOLM-HIBBING"/>
    <s v="UPGRADE HEATING SYSTEMS"/>
    <d v="1993-03-08T00:00:00"/>
    <n v="0"/>
    <n v="6545.5"/>
    <n v="3272.75"/>
    <n v="9818.25"/>
  </r>
  <r>
    <s v="N"/>
    <x v="26"/>
    <s v="CHISHOLM-HIBBING"/>
    <s v="UPGRADE HEATING SYSTEMS"/>
    <d v="1993-06-03T00:00:00"/>
    <n v="0"/>
    <n v="4557.83"/>
    <n v="2278.91"/>
    <n v="6836.74"/>
  </r>
  <r>
    <s v="N"/>
    <x v="26"/>
    <s v="CHISHOLM-HIBBING"/>
    <s v="5.CONSULTANT SERVICES"/>
    <d v="1993-03-08T00:00:00"/>
    <n v="0"/>
    <n v="23534.959999999999"/>
    <n v="11767.49"/>
    <n v="35302.449999999997"/>
  </r>
  <r>
    <s v="N"/>
    <x v="26"/>
    <s v="CHISHOLM-HIBBING"/>
    <s v="5.CONSULTANT SERVICES"/>
    <d v="1993-04-21T00:00:00"/>
    <n v="0"/>
    <n v="10161.14"/>
    <n v="5080.5600000000004"/>
    <n v="15241.7"/>
  </r>
  <r>
    <s v="N"/>
    <x v="26"/>
    <s v="CHISHOLM-HIBBING"/>
    <s v="5.SIGNS &amp; DRAINAGE"/>
    <d v="1993-09-08T00:00:00"/>
    <n v="47714.26"/>
    <n v="0"/>
    <n v="13767.1"/>
    <n v="61481.36"/>
  </r>
  <r>
    <s v="N"/>
    <x v="26"/>
    <s v="CHISHOLM-HIBBING"/>
    <s v="5.SIGNS &amp; DRAINAGE"/>
    <d v="1993-09-08T00:00:00"/>
    <n v="23349.200000000001"/>
    <n v="0"/>
    <n v="0"/>
    <n v="23349.200000000001"/>
  </r>
  <r>
    <s v="N"/>
    <x v="26"/>
    <s v="CHISHOLM-HIBBING"/>
    <s v="5.SIGNS &amp; DRAINAGE"/>
    <d v="1993-10-04T00:00:00"/>
    <n v="42046.71"/>
    <n v="0"/>
    <n v="4671.8500000000004"/>
    <n v="46718.559999999998"/>
  </r>
  <r>
    <s v="N"/>
    <x v="26"/>
    <s v="CHISHOLM-HIBBING"/>
    <s v="5.SIGNS &amp; DRAINAGE"/>
    <d v="1993-11-03T00:00:00"/>
    <n v="58646.17"/>
    <n v="0"/>
    <n v="6516.23"/>
    <n v="65162.399999999994"/>
  </r>
  <r>
    <s v="N"/>
    <x v="26"/>
    <s v="CHISHOLM-HIBBING"/>
    <s v="5.SIGNS &amp; DRAINAGE"/>
    <d v="1993-12-06T00:00:00"/>
    <n v="50553.93"/>
    <n v="0"/>
    <n v="5657.89"/>
    <n v="56211.82"/>
  </r>
  <r>
    <s v="N"/>
    <x v="26"/>
    <s v="CHISHOLM-HIBBING"/>
    <s v="5.SIGNS &amp; DRAINAGE"/>
    <d v="1993-12-06T00:00:00"/>
    <n v="367.29"/>
    <n v="0"/>
    <n v="0"/>
    <n v="367.29"/>
  </r>
  <r>
    <s v="N"/>
    <x v="26"/>
    <s v="CHISHOLM-HIBBING"/>
    <s v="5.SIGNS &amp; DRAINAGE"/>
    <d v="1994-01-13T00:00:00"/>
    <n v="25044.720000000001"/>
    <n v="0"/>
    <n v="2782.76"/>
    <n v="27827.480000000003"/>
  </r>
  <r>
    <s v="N"/>
    <x v="26"/>
    <s v="CHISHOLM-HIBBING"/>
    <s v="5.SIGNS &amp; DRAINAGE"/>
    <d v="1994-01-25T00:00:00"/>
    <n v="3454.39"/>
    <n v="0"/>
    <n v="383.82"/>
    <n v="3838.21"/>
  </r>
  <r>
    <s v="N"/>
    <x v="26"/>
    <s v="CHISHOLM-HIBBING"/>
    <s v="5.SIGNS &amp; DRAINAGE"/>
    <d v="1994-08-22T00:00:00"/>
    <n v="19747.689999999999"/>
    <n v="0"/>
    <n v="2194.1799999999998"/>
    <n v="21941.87"/>
  </r>
  <r>
    <s v="N"/>
    <x v="26"/>
    <s v="CHISHOLM-HIBBING"/>
    <s v="5.SIGNS &amp; DRAINAGE"/>
    <d v="1994-08-24T00:00:00"/>
    <n v="78969.710000000006"/>
    <n v="0"/>
    <n v="7555.55"/>
    <n v="86525.260000000009"/>
  </r>
  <r>
    <s v="N"/>
    <x v="26"/>
    <s v="CHISHOLM-HIBBING"/>
    <s v="5.SIGNS &amp; DRAINAGE"/>
    <d v="1994-08-24T00:00:00"/>
    <n v="33696.1"/>
    <n v="0"/>
    <n v="0"/>
    <n v="33696.1"/>
  </r>
  <r>
    <s v="N"/>
    <x v="26"/>
    <s v="CHISHOLM-HIBBING"/>
    <s v="5.SIGNS &amp; DRAINAGE"/>
    <d v="1994-08-24T00:00:00"/>
    <n v="8174.55"/>
    <n v="0"/>
    <n v="0"/>
    <n v="8174.55"/>
  </r>
  <r>
    <s v="N"/>
    <x v="26"/>
    <s v="CHISHOLM-HIBBING"/>
    <s v="5.SIGNS &amp; DRAINAGE"/>
    <d v="1994-12-13T00:00:00"/>
    <n v="635.28"/>
    <n v="0"/>
    <n v="70.62"/>
    <n v="705.9"/>
  </r>
  <r>
    <s v="N"/>
    <x v="26"/>
    <s v="CHISHOLM-HIBBING"/>
    <s v="5.SIGNS &amp; DRAINAGE"/>
    <d v="1995-03-23T00:00:00"/>
    <n v="4768.57"/>
    <n v="0"/>
    <n v="529.84"/>
    <n v="5298.41"/>
  </r>
  <r>
    <s v="N"/>
    <x v="26"/>
    <s v="CHISHOLM-HIBBING"/>
    <s v="TEE HANGAR TAXIWAY EXTENSION"/>
    <d v="1993-12-06T00:00:00"/>
    <n v="0"/>
    <n v="5200"/>
    <n v="2600"/>
    <n v="7800"/>
  </r>
  <r>
    <s v="N"/>
    <x v="26"/>
    <s v="CHISHOLM-HIBBING"/>
    <s v="STORM WATER POLLUT. PREV. PLAN"/>
    <d v="1994-01-04T00:00:00"/>
    <n v="0"/>
    <n v="3866.67"/>
    <n v="1933.33"/>
    <n v="5800"/>
  </r>
  <r>
    <s v="N"/>
    <x v="26"/>
    <s v="CHISHOLM-HIBBING"/>
    <s v="PICKUP TRUCK W/ PLOW &amp; RADIO"/>
    <d v="1994-03-03T00:00:00"/>
    <n v="0"/>
    <n v="16999.39"/>
    <n v="8499.7000000000007"/>
    <n v="25499.09"/>
  </r>
  <r>
    <s v="N"/>
    <x v="26"/>
    <s v="CHISHOLM-HIBBING"/>
    <s v="6.DRAINAGE IMPROVEMENTS"/>
    <d v="1994-08-22T00:00:00"/>
    <n v="85514.93"/>
    <n v="0"/>
    <n v="9501.65"/>
    <n v="95016.579999999987"/>
  </r>
  <r>
    <s v="N"/>
    <x v="26"/>
    <s v="CHISHOLM-HIBBING"/>
    <s v="6.DRAINAGE IMPROVEMENTS"/>
    <d v="1994-10-06T00:00:00"/>
    <n v="70647.08"/>
    <n v="0"/>
    <n v="7849.66"/>
    <n v="78496.740000000005"/>
  </r>
  <r>
    <s v="N"/>
    <x v="26"/>
    <s v="CHISHOLM-HIBBING"/>
    <s v="6.DRAINAGE IMPROVEMENTS"/>
    <d v="1994-10-31T00:00:00"/>
    <n v="28579.82"/>
    <n v="0"/>
    <n v="3175.54"/>
    <n v="31755.360000000001"/>
  </r>
  <r>
    <s v="N"/>
    <x v="26"/>
    <s v="CHISHOLM-HIBBING"/>
    <s v="6.DRAINAGE IMPROVEMENTS"/>
    <d v="1994-11-29T00:00:00"/>
    <n v="5453.84"/>
    <n v="0"/>
    <n v="605.98"/>
    <n v="6059.82"/>
  </r>
  <r>
    <s v="N"/>
    <x v="26"/>
    <s v="CHISHOLM-HIBBING"/>
    <s v="6.DRAINAGE IMPROVEMENTS"/>
    <d v="1995-01-11T00:00:00"/>
    <n v="5956.07"/>
    <n v="0"/>
    <n v="661.79"/>
    <n v="6617.86"/>
  </r>
  <r>
    <s v="N"/>
    <x v="26"/>
    <s v="CHISHOLM-HIBBING"/>
    <s v="6.DRAINAGE IMPROVEMENTS"/>
    <d v="1995-05-25T00:00:00"/>
    <n v="12770.66"/>
    <n v="0"/>
    <n v="1418.97"/>
    <n v="14189.63"/>
  </r>
  <r>
    <s v="N"/>
    <x v="26"/>
    <s v="CHISHOLM-HIBBING"/>
    <s v="6.DRAINAGE IMPROVEMENTS"/>
    <d v="1995-09-11T00:00:00"/>
    <n v="4109.82"/>
    <n v="0"/>
    <n v="456.65"/>
    <n v="4566.4699999999993"/>
  </r>
  <r>
    <s v="N"/>
    <x v="26"/>
    <s v="CHISHOLM-HIBBING"/>
    <s v="6.DRAINAGE IMPROVEMENTS"/>
    <d v="1995-10-19T00:00:00"/>
    <n v="20912.78"/>
    <n v="0"/>
    <n v="2323.7600000000002"/>
    <n v="23236.54"/>
  </r>
  <r>
    <s v="N"/>
    <x v="26"/>
    <s v="CHISHOLM-HIBBING"/>
    <s v="REMODEL HANGAR &amp; 4 GARAGE DOOR"/>
    <d v="1994-07-19T00:00:00"/>
    <n v="0"/>
    <n v="9828.67"/>
    <n v="4914.33"/>
    <n v="14743"/>
  </r>
  <r>
    <s v="N"/>
    <x v="26"/>
    <s v="CHISHOLM-HIBBING"/>
    <s v="REMODEL HANGAR &amp; 4 GARAGE DOOR"/>
    <d v="1994-09-26T00:00:00"/>
    <n v="0"/>
    <n v="9424.02"/>
    <n v="4712.01"/>
    <n v="14136.03"/>
  </r>
  <r>
    <s v="N"/>
    <x v="26"/>
    <s v="CHISHOLM-HIBBING"/>
    <s v="REMODEL HANGAR &amp; 4 GARAGE DOOR"/>
    <d v="1994-12-05T00:00:00"/>
    <n v="0"/>
    <n v="2045.83"/>
    <n v="1022.91"/>
    <n v="3068.74"/>
  </r>
  <r>
    <s v="N"/>
    <x v="26"/>
    <s v="CHISHOLM-HIBBING"/>
    <s v="REMODEL HANGAR &amp; 4 GARAGE DOOR"/>
    <d v="1995-01-04T00:00:00"/>
    <n v="0"/>
    <n v="2965.35"/>
    <n v="1482.67"/>
    <n v="4448.0200000000004"/>
  </r>
  <r>
    <s v="N"/>
    <x v="26"/>
    <s v="CHISHOLM-HIBBING"/>
    <s v="REMODEL HANGAR &amp; 4 GARAGE DOOR"/>
    <d v="1995-05-01T00:00:00"/>
    <n v="0"/>
    <n v="4691.71"/>
    <n v="2345.86"/>
    <n v="7037.57"/>
  </r>
  <r>
    <s v="N"/>
    <x v="26"/>
    <s v="CHISHOLM-HIBBING"/>
    <s v="REMODEL HANGAR &amp; 4 GARAGE DOOR"/>
    <d v="1995-08-01T00:00:00"/>
    <n v="0"/>
    <n v="7058.43"/>
    <n v="3529.2"/>
    <n v="10587.630000000001"/>
  </r>
  <r>
    <s v="N"/>
    <x v="26"/>
    <s v="CHISHOLM-HIBBING"/>
    <s v="REMODEL HANGAR &amp; 4 GARAGE DOOR"/>
    <d v="1995-10-26T00:00:00"/>
    <n v="0"/>
    <n v="1211.96"/>
    <n v="605.98"/>
    <n v="1817.94"/>
  </r>
  <r>
    <s v="N"/>
    <x v="26"/>
    <s v="CHISHOLM-HIBBING"/>
    <s v="REMODEL HANGAR &amp; 4 GARAGE DOOR"/>
    <d v="1995-11-22T00:00:00"/>
    <n v="0"/>
    <n v="1731.16"/>
    <n v="865.58"/>
    <n v="2596.7400000000002"/>
  </r>
  <r>
    <s v="N"/>
    <x v="26"/>
    <s v="CHISHOLM-HIBBING"/>
    <s v="REMODEL HANGAR &amp; 4 GARAGE DOOR"/>
    <d v="1996-01-31T00:00:00"/>
    <n v="0"/>
    <n v="1042.8699999999999"/>
    <n v="521.46"/>
    <n v="1564.33"/>
  </r>
  <r>
    <s v="N"/>
    <x v="26"/>
    <s v="CHISHOLM-HIBBING"/>
    <s v="PRELIMINARY ENGINEERING"/>
    <d v="1994-08-29T00:00:00"/>
    <n v="0"/>
    <n v="21014"/>
    <n v="10507"/>
    <n v="31521"/>
  </r>
  <r>
    <s v="N"/>
    <x v="26"/>
    <s v="CHISHOLM-HIBBING"/>
    <s v="7.RECONST. CRACKS"/>
    <d v="1995-08-08T00:00:00"/>
    <n v="171655.04000000001"/>
    <n v="0"/>
    <n v="19072.78"/>
    <n v="190727.82"/>
  </r>
  <r>
    <s v="N"/>
    <x v="26"/>
    <s v="CHISHOLM-HIBBING"/>
    <s v="7.RECONST. CRACKS"/>
    <d v="1995-09-11T00:00:00"/>
    <n v="28368.9"/>
    <n v="-21014"/>
    <n v="-7354.9"/>
    <n v="0"/>
  </r>
  <r>
    <s v="N"/>
    <x v="26"/>
    <s v="CHISHOLM-HIBBING"/>
    <s v="7.RECONST. CRACKS"/>
    <d v="1996-02-05T00:00:00"/>
    <n v="7876.06"/>
    <n v="0"/>
    <n v="1116.3599999999999"/>
    <n v="8992.42"/>
  </r>
  <r>
    <s v="N"/>
    <x v="26"/>
    <s v="CHISHOLM-HIBBING"/>
    <s v="7.RECONST. CRACKS"/>
    <d v="1996-05-17T00:00:00"/>
    <n v="7228"/>
    <n v="0"/>
    <n v="-3640.89"/>
    <n v="3587.11"/>
  </r>
  <r>
    <s v="N"/>
    <x v="26"/>
    <s v="CHISHOLM-HIBBING"/>
    <s v="TRACTOR AND TIGER MOWER"/>
    <d v="1995-02-06T00:00:00"/>
    <n v="0"/>
    <n v="57992.88"/>
    <n v="28996.45"/>
    <n v="86989.33"/>
  </r>
  <r>
    <s v="N"/>
    <x v="26"/>
    <s v="CHISHOLM-HIBBING"/>
    <s v="PURCHASE 3 TAIT 337(373)RADIOS"/>
    <d v="1995-06-06T00:00:00"/>
    <n v="0"/>
    <n v="2460"/>
    <n v="1230"/>
    <n v="3690"/>
  </r>
  <r>
    <s v="N"/>
    <x v="26"/>
    <s v="CHISHOLM-HIBBING"/>
    <s v="CAREY LAKE SEAPLANE BASE"/>
    <d v="1996-02-01T00:00:00"/>
    <n v="0"/>
    <n v="41473.15"/>
    <n v="20736.580000000002"/>
    <n v="62209.73"/>
  </r>
  <r>
    <s v="N"/>
    <x v="26"/>
    <s v="CHISHOLM-HIBBING"/>
    <s v="CAREY LAKE SEAPLANE BASE"/>
    <d v="1996-03-01T00:00:00"/>
    <n v="0"/>
    <n v="23918.31"/>
    <n v="11959.15"/>
    <n v="35877.46"/>
  </r>
  <r>
    <s v="N"/>
    <x v="26"/>
    <s v="CHISHOLM-HIBBING"/>
    <s v="CAREY LAKE SEAPLANE BASE"/>
    <d v="1996-03-21T00:00:00"/>
    <n v="0"/>
    <n v="4666.67"/>
    <n v="2333.33"/>
    <n v="7000"/>
  </r>
  <r>
    <s v="N"/>
    <x v="26"/>
    <s v="CHISHOLM-HIBBING"/>
    <s v="CAREY LAKE SEAPLANE BASE"/>
    <d v="1996-05-08T00:00:00"/>
    <n v="0"/>
    <n v="5472.71"/>
    <n v="2736.34"/>
    <n v="8209.0499999999993"/>
  </r>
  <r>
    <s v="N"/>
    <x v="26"/>
    <s v="CHISHOLM-HIBBING"/>
    <s v="CAREY LAKE SEAPLANE BASE"/>
    <d v="1996-07-23T00:00:00"/>
    <n v="0"/>
    <n v="9365.42"/>
    <n v="4682.71"/>
    <n v="14048.130000000001"/>
  </r>
  <r>
    <s v="N"/>
    <x v="26"/>
    <s v="CHISHOLM-HIBBING"/>
    <s v="CAREY LAKE SEAPLANE BASE"/>
    <d v="1996-11-05T00:00:00"/>
    <n v="0"/>
    <n v="6115.74"/>
    <n v="3517.89"/>
    <n v="9633.6299999999992"/>
  </r>
  <r>
    <s v="N"/>
    <x v="26"/>
    <s v="CHISHOLM-HIBBING"/>
    <s v="CAREY LAKE SEAPLANE BASE"/>
    <d v="1996-11-05T00:00:00"/>
    <n v="0"/>
    <n v="920"/>
    <n v="0"/>
    <n v="920"/>
  </r>
  <r>
    <s v="N"/>
    <x v="26"/>
    <s v="CHISHOLM-HIBBING"/>
    <s v="CAREY LAKE SEAPLANE BASE"/>
    <d v="1997-07-17T00:00:00"/>
    <n v="0"/>
    <n v="3446.52"/>
    <n v="1723.25"/>
    <n v="5169.7700000000004"/>
  </r>
  <r>
    <s v="N"/>
    <x v="26"/>
    <s v="CHISHOLM-HIBBING"/>
    <s v="CITY UTILITIES TO AIRPORT BLDS"/>
    <d v="1996-05-29T00:00:00"/>
    <n v="0"/>
    <n v="11834.33"/>
    <n v="5917.18"/>
    <n v="17751.510000000002"/>
  </r>
  <r>
    <s v="N"/>
    <x v="26"/>
    <s v="CHISHOLM-HIBBING"/>
    <s v="CITY UTILITIES TO AIRPORT BLDS"/>
    <d v="1996-07-10T00:00:00"/>
    <n v="0"/>
    <n v="22746.16"/>
    <n v="11373.09"/>
    <n v="34119.25"/>
  </r>
  <r>
    <s v="N"/>
    <x v="26"/>
    <s v="CHISHOLM-HIBBING"/>
    <s v="CITY UTILITIES TO AIRPORT BLDS"/>
    <d v="1996-07-23T00:00:00"/>
    <n v="0"/>
    <n v="15858.67"/>
    <n v="7929.33"/>
    <n v="23788"/>
  </r>
  <r>
    <s v="N"/>
    <x v="26"/>
    <s v="CHISHOLM-HIBBING"/>
    <s v="CITY UTILITIES TO AIRPORT BLDS"/>
    <d v="1996-09-25T00:00:00"/>
    <n v="0"/>
    <n v="5016.41"/>
    <n v="2508.1999999999998"/>
    <n v="7524.61"/>
  </r>
  <r>
    <s v="N"/>
    <x v="26"/>
    <s v="CHISHOLM-HIBBING"/>
    <s v="CITY UTILITIES TO AIRPORT BLDS"/>
    <d v="1997-03-27T00:00:00"/>
    <n v="0"/>
    <n v="209.1"/>
    <n v="104.53"/>
    <n v="313.63"/>
  </r>
  <r>
    <s v="N"/>
    <x v="26"/>
    <s v="CHISHOLM-HIBBING"/>
    <s v="8.DRAIN, FENCE, SRE"/>
    <d v="1996-08-14T00:00:00"/>
    <n v="55367"/>
    <n v="0"/>
    <n v="6152.26"/>
    <n v="61519.26"/>
  </r>
  <r>
    <s v="N"/>
    <x v="26"/>
    <s v="CHISHOLM-HIBBING"/>
    <s v="8.DRAIN, FENCE, SRE"/>
    <d v="1996-10-04T00:00:00"/>
    <n v="20909"/>
    <n v="0"/>
    <n v="2323.2399999999998"/>
    <n v="23232.239999999998"/>
  </r>
  <r>
    <s v="N"/>
    <x v="26"/>
    <s v="CHISHOLM-HIBBING"/>
    <s v="8.DRAIN, FENCE, SRE"/>
    <d v="1996-11-08T00:00:00"/>
    <n v="84167"/>
    <n v="0"/>
    <n v="9351.92"/>
    <n v="93518.92"/>
  </r>
  <r>
    <s v="N"/>
    <x v="26"/>
    <s v="CHISHOLM-HIBBING"/>
    <s v="8.DRAIN, FENCE, SRE"/>
    <d v="1996-12-18T00:00:00"/>
    <n v="291022"/>
    <n v="0"/>
    <n v="32337.21"/>
    <n v="323359.21000000002"/>
  </r>
  <r>
    <s v="N"/>
    <x v="26"/>
    <s v="CHISHOLM-HIBBING"/>
    <s v="8.DRAIN, FENCE, SRE"/>
    <d v="1997-04-17T00:00:00"/>
    <n v="183715"/>
    <n v="0"/>
    <n v="20411.419999999998"/>
    <n v="204126.41999999998"/>
  </r>
  <r>
    <s v="N"/>
    <x v="26"/>
    <s v="CHISHOLM-HIBBING"/>
    <s v="8.DRAIN, FENCE, SRE"/>
    <d v="1997-04-17T00:00:00"/>
    <n v="1569"/>
    <n v="0"/>
    <n v="174.22"/>
    <n v="1743.22"/>
  </r>
  <r>
    <s v="N"/>
    <x v="26"/>
    <s v="CHISHOLM-HIBBING"/>
    <s v="8.DRAIN, FENCE, SRE"/>
    <d v="1997-08-01T00:00:00"/>
    <n v="37832"/>
    <n v="0"/>
    <n v="4204.29"/>
    <n v="42036.29"/>
  </r>
  <r>
    <s v="N"/>
    <x v="26"/>
    <s v="CHISHOLM-HIBBING"/>
    <s v="8.DRAIN, FENCE, SRE"/>
    <d v="1997-09-24T00:00:00"/>
    <n v="28563"/>
    <n v="0"/>
    <n v="3173.65"/>
    <n v="31736.65"/>
  </r>
  <r>
    <s v="N"/>
    <x v="26"/>
    <s v="CHISHOLM-HIBBING"/>
    <s v="9.TERM. BLD. IMPROV : PHASE I"/>
    <d v="1996-12-18T00:00:00"/>
    <n v="30550"/>
    <n v="0"/>
    <n v="3394.45"/>
    <n v="33944.449999999997"/>
  </r>
  <r>
    <s v="N"/>
    <x v="26"/>
    <s v="CHISHOLM-HIBBING"/>
    <s v="9.TERM. BLD. IMPROV : PHASE I"/>
    <d v="1997-02-12T00:00:00"/>
    <n v="14461"/>
    <n v="0"/>
    <n v="1607.48"/>
    <n v="16068.48"/>
  </r>
  <r>
    <s v="N"/>
    <x v="26"/>
    <s v="CHISHOLM-HIBBING"/>
    <s v="9.TERM. BLD. IMPROV : PHASE I"/>
    <d v="1997-04-17T00:00:00"/>
    <n v="23770"/>
    <n v="0"/>
    <n v="2640.67"/>
    <n v="26410.67"/>
  </r>
  <r>
    <s v="N"/>
    <x v="26"/>
    <s v="CHISHOLM-HIBBING"/>
    <s v="9.TERM. BLD. IMPROV : PHASE I"/>
    <d v="1997-06-05T00:00:00"/>
    <n v="11502"/>
    <n v="0"/>
    <n v="1278.51"/>
    <n v="12780.51"/>
  </r>
  <r>
    <s v="N"/>
    <x v="26"/>
    <s v="CHISHOLM-HIBBING"/>
    <s v="9.TERM. BLD. IMPROV : PHASE I"/>
    <d v="1997-07-21T00:00:00"/>
    <n v="9334"/>
    <n v="0"/>
    <n v="1037.2"/>
    <n v="10371.200000000001"/>
  </r>
  <r>
    <s v="N"/>
    <x v="26"/>
    <s v="CHISHOLM-HIBBING"/>
    <s v="9.TERM. BLD. IMPROV : PHASE I"/>
    <d v="1997-09-11T00:00:00"/>
    <n v="4219"/>
    <n v="0"/>
    <n v="468.19"/>
    <n v="4687.1899999999996"/>
  </r>
  <r>
    <s v="N"/>
    <x v="26"/>
    <s v="CHISHOLM-HIBBING"/>
    <s v="9.TERM. BLD. IMPROV : PHASE I"/>
    <d v="1997-10-31T00:00:00"/>
    <n v="4939"/>
    <n v="0"/>
    <n v="548.5"/>
    <n v="5487.5"/>
  </r>
  <r>
    <s v="N"/>
    <x v="26"/>
    <s v="CHISHOLM-HIBBING"/>
    <s v="9.TERM. BLD. IMPROV : PHASE I"/>
    <d v="1998-04-09T00:00:00"/>
    <n v="590"/>
    <n v="0"/>
    <n v="66"/>
    <n v="656"/>
  </r>
  <r>
    <s v="N"/>
    <x v="26"/>
    <s v="CHISHOLM-HIBBING"/>
    <s v="9.TERM. BLD. IMPROV : PHASE I"/>
    <d v="1998-05-13T00:00:00"/>
    <n v="14904"/>
    <n v="0"/>
    <n v="0"/>
    <n v="14904"/>
  </r>
  <r>
    <s v="N"/>
    <x v="26"/>
    <s v="CHISHOLM-HIBBING"/>
    <s v="10.TERM.IMPRV.(II)&amp;EA-MALSR"/>
    <d v="1997-04-17T00:00:00"/>
    <n v="102845"/>
    <n v="0"/>
    <n v="11428.56"/>
    <n v="114273.56"/>
  </r>
  <r>
    <s v="N"/>
    <x v="26"/>
    <s v="CHISHOLM-HIBBING"/>
    <s v="10.TERM.IMPRV.(II)&amp;EA-MALSR"/>
    <d v="1997-06-05T00:00:00"/>
    <n v="118888"/>
    <n v="0"/>
    <n v="13209.84"/>
    <n v="132097.84"/>
  </r>
  <r>
    <s v="N"/>
    <x v="26"/>
    <s v="CHISHOLM-HIBBING"/>
    <s v="10.TERM.IMPRV.(II)&amp;EA-MALSR"/>
    <d v="1997-07-21T00:00:00"/>
    <n v="75186"/>
    <n v="0"/>
    <n v="8353.59"/>
    <n v="83539.59"/>
  </r>
  <r>
    <s v="N"/>
    <x v="26"/>
    <s v="CHISHOLM-HIBBING"/>
    <s v="10.TERM.IMPRV.(II)&amp;EA-MALSR"/>
    <d v="1997-08-29T00:00:00"/>
    <n v="37756"/>
    <n v="0"/>
    <n v="4195.4399999999996"/>
    <n v="41951.44"/>
  </r>
  <r>
    <s v="N"/>
    <x v="26"/>
    <s v="CHISHOLM-HIBBING"/>
    <s v="10.TERM.IMPRV.(II)&amp;EA-MALSR"/>
    <d v="1997-09-11T00:00:00"/>
    <n v="25739"/>
    <n v="0"/>
    <n v="2858.57"/>
    <n v="28597.57"/>
  </r>
  <r>
    <s v="N"/>
    <x v="26"/>
    <s v="CHISHOLM-HIBBING"/>
    <s v="10.TERM.IMPRV.(II)&amp;EA-MALSR"/>
    <d v="1998-09-25T00:00:00"/>
    <n v="46872"/>
    <n v="0"/>
    <n v="0"/>
    <n v="46872"/>
  </r>
  <r>
    <s v="N"/>
    <x v="26"/>
    <s v="CHISHOLM-HIBBING"/>
    <s v="11.PARKING LOT/ENTRANCE ROAD"/>
    <d v="1997-12-05T00:00:00"/>
    <n v="48736"/>
    <n v="1353.85"/>
    <n v="6320.71"/>
    <n v="56410.559999999998"/>
  </r>
  <r>
    <s v="N"/>
    <x v="26"/>
    <s v="CHISHOLM-HIBBING"/>
    <s v="11.PARKING LOT/ENTRANCE ROAD"/>
    <d v="1998-01-16T00:00:00"/>
    <n v="3170"/>
    <n v="88.05"/>
    <n v="410.62"/>
    <n v="3668.67"/>
  </r>
  <r>
    <s v="N"/>
    <x v="26"/>
    <s v="CHISHOLM-HIBBING"/>
    <s v="11.PARKING LOT/ENTRANCE ROAD"/>
    <d v="1998-05-13T00:00:00"/>
    <n v="2035"/>
    <n v="47.35"/>
    <n v="284.95999999999998"/>
    <n v="2367.31"/>
  </r>
  <r>
    <s v="N"/>
    <x v="26"/>
    <s v="CHISHOLM-HIBBING"/>
    <s v="11.PARKING LOT/ENTRANCE ROAD"/>
    <d v="1998-06-17T00:00:00"/>
    <n v="273374"/>
    <n v="0"/>
    <n v="30375.87"/>
    <n v="303749.87"/>
  </r>
  <r>
    <s v="N"/>
    <x v="26"/>
    <s v="CHISHOLM-HIBBING"/>
    <s v="11.PARKING LOT/ENTRANCE ROAD"/>
    <d v="1998-07-17T00:00:00"/>
    <n v="123920"/>
    <n v="6758.39"/>
    <n v="18586.509999999998"/>
    <n v="149264.9"/>
  </r>
  <r>
    <s v="N"/>
    <x v="26"/>
    <s v="CHISHOLM-HIBBING"/>
    <s v="11.PARKING LOT/ENTRANCE ROAD"/>
    <d v="1998-08-19T00:00:00"/>
    <n v="56337"/>
    <n v="6902.16"/>
    <n v="11155.66"/>
    <n v="74394.820000000007"/>
  </r>
  <r>
    <s v="N"/>
    <x v="26"/>
    <s v="CHISHOLM-HIBBING"/>
    <s v="11.PARKING LOT/ENTRANCE ROAD"/>
    <d v="1998-09-25T00:00:00"/>
    <n v="77000"/>
    <n v="611.9"/>
    <n v="8340.82"/>
    <n v="85952.72"/>
  </r>
  <r>
    <s v="N"/>
    <x v="26"/>
    <s v="CHISHOLM-HIBBING"/>
    <s v="11.PARKING LOT/ENTRANCE ROAD"/>
    <d v="1998-10-22T00:00:00"/>
    <n v="527"/>
    <n v="12.27"/>
    <n v="74.23"/>
    <n v="613.5"/>
  </r>
  <r>
    <s v="N"/>
    <x v="26"/>
    <s v="CHISHOLM-HIBBING"/>
    <s v="11.PARKING LOT/ENTRANCE ROAD"/>
    <d v="1999-04-21T00:00:00"/>
    <n v="13949"/>
    <n v="762.91"/>
    <n v="4873.93"/>
    <n v="19585.84"/>
  </r>
  <r>
    <s v="N"/>
    <x v="26"/>
    <s v="CHISHOLM-HIBBING"/>
    <s v="11.PARKING LOT/ENTRANCE ROAD"/>
    <d v="2000-01-20T00:00:00"/>
    <n v="0"/>
    <n v="979.12"/>
    <n v="3653.14"/>
    <n v="4632.26"/>
  </r>
  <r>
    <s v="N"/>
    <x v="26"/>
    <s v="CHISHOLM-HIBBING"/>
    <s v="11.PARKING LOT/ENTRANCE ROAD"/>
    <d v="2000-01-20T00:00:00"/>
    <n v="23670"/>
    <n v="0"/>
    <n v="0"/>
    <n v="23670"/>
  </r>
  <r>
    <s v="N"/>
    <x v="26"/>
    <s v="CHISHOLM-HIBBING"/>
    <s v="12.ARFF Veh &amp; ARFF Bld. Add"/>
    <d v="1998-08-06T00:00:00"/>
    <n v="18497"/>
    <n v="14853.88"/>
    <n v="11964.67"/>
    <n v="45315.549999999996"/>
  </r>
  <r>
    <s v="N"/>
    <x v="26"/>
    <s v="CHISHOLM-HIBBING"/>
    <s v="12.ARFF Veh &amp; ARFF Bld. Add"/>
    <d v="1998-09-17T00:00:00"/>
    <n v="42123"/>
    <n v="1407.93"/>
    <n v="5675.65"/>
    <n v="49206.58"/>
  </r>
  <r>
    <s v="N"/>
    <x v="26"/>
    <s v="CHISHOLM-HIBBING"/>
    <s v="12.ARFF Veh &amp; ARFF Bld. Add"/>
    <d v="1998-10-22T00:00:00"/>
    <n v="36648"/>
    <n v="1245.49"/>
    <n v="4952.59"/>
    <n v="42846.080000000002"/>
  </r>
  <r>
    <s v="N"/>
    <x v="26"/>
    <s v="CHISHOLM-HIBBING"/>
    <s v="12.ARFF Veh &amp; ARFF Bld. Add"/>
    <d v="1998-12-02T00:00:00"/>
    <n v="34452"/>
    <n v="14758.27"/>
    <n v="13686.61"/>
    <n v="62896.880000000005"/>
  </r>
  <r>
    <s v="N"/>
    <x v="26"/>
    <s v="CHISHOLM-HIBBING"/>
    <s v="12.ARFF Veh &amp; ARFF Bld. Add"/>
    <d v="1998-12-16T00:00:00"/>
    <n v="271245"/>
    <n v="5810.54"/>
    <n v="34017.360000000001"/>
    <n v="311072.89999999997"/>
  </r>
  <r>
    <s v="N"/>
    <x v="26"/>
    <s v="CHISHOLM-HIBBING"/>
    <s v="12.ARFF Veh &amp; ARFF Bld. Add"/>
    <d v="1999-01-28T00:00:00"/>
    <n v="4035"/>
    <n v="19131.099999999999"/>
    <n v="14031.45"/>
    <n v="37197.550000000003"/>
  </r>
  <r>
    <s v="N"/>
    <x v="26"/>
    <s v="CHISHOLM-HIBBING"/>
    <s v="12.ARFF Veh &amp; ARFF Bld. Add"/>
    <d v="1999-02-22T00:00:00"/>
    <n v="0"/>
    <n v="21512.16"/>
    <n v="14966.84"/>
    <n v="36479"/>
  </r>
  <r>
    <s v="N"/>
    <x v="26"/>
    <s v="CHISHOLM-HIBBING"/>
    <s v="12.ARFF Veh &amp; ARFF Bld. Add"/>
    <d v="1999-03-24T00:00:00"/>
    <n v="0"/>
    <n v="17274.02"/>
    <n v="11717.98"/>
    <n v="28992"/>
  </r>
  <r>
    <s v="N"/>
    <x v="26"/>
    <s v="CHISHOLM-HIBBING"/>
    <s v="12.ARFF Veh &amp; ARFF Bld. Add"/>
    <d v="1999-04-26T00:00:00"/>
    <n v="0"/>
    <n v="14548.04"/>
    <n v="11909.79"/>
    <n v="26457.83"/>
  </r>
  <r>
    <s v="N"/>
    <x v="26"/>
    <s v="CHISHOLM-HIBBING"/>
    <s v="12.ARFF Veh &amp; ARFF Bld. Add"/>
    <d v="1999-08-27T00:00:00"/>
    <n v="0"/>
    <n v="1100.22"/>
    <n v="845.87"/>
    <n v="1946.0900000000001"/>
  </r>
  <r>
    <s v="N"/>
    <x v="26"/>
    <s v="CHISHOLM-HIBBING"/>
    <s v="12.ARFF Veh &amp; ARFF Bld. Add"/>
    <d v="2000-01-20T00:00:00"/>
    <n v="0"/>
    <n v="32958.35"/>
    <n v="18577.82"/>
    <n v="51536.17"/>
  </r>
  <r>
    <s v="N"/>
    <x v="26"/>
    <s v="CHISHOLM-HIBBING"/>
    <s v="12.ARFF Veh &amp; ARFF Bld. Add"/>
    <d v="2000-01-20T00:00:00"/>
    <n v="384"/>
    <n v="0"/>
    <n v="0"/>
    <n v="384"/>
  </r>
  <r>
    <s v="N"/>
    <x v="26"/>
    <s v="CHISHOLM-HIBBING"/>
    <s v="GEN. AVIATION  BLD. ROOF &amp; DELI  IMPROV."/>
    <d v="1998-03-10T00:00:00"/>
    <n v="0"/>
    <n v="12584.6"/>
    <n v="9584.6"/>
    <n v="22169.200000000001"/>
  </r>
  <r>
    <s v="N"/>
    <x v="26"/>
    <s v="CHISHOLM-HIBBING"/>
    <s v="*LAND (MALSR) PAR #1-98 J. CLARK"/>
    <d v="1998-06-09T00:00:00"/>
    <n v="0"/>
    <n v="219600"/>
    <n v="146400"/>
    <n v="366000"/>
  </r>
  <r>
    <s v="N"/>
    <x v="26"/>
    <s v="CHISHOLM-HIBBING"/>
    <s v="LAND:#1-99 HOWARD,#2-99 DRESSEL &amp; EASE C"/>
    <d v="1999-04-07T00:00:00"/>
    <n v="0"/>
    <n v="66000"/>
    <n v="44000"/>
    <n v="110000"/>
  </r>
  <r>
    <s v="N"/>
    <x v="26"/>
    <s v="CHISHOLM-HIBBING"/>
    <s v="13.ALP; Rwy 13 MALSR; Twy Exit Lts"/>
    <d v="1999-09-23T00:00:00"/>
    <n v="3571"/>
    <n v="0"/>
    <n v="397.12"/>
    <n v="3968.12"/>
  </r>
  <r>
    <s v="N"/>
    <x v="26"/>
    <s v="CHISHOLM-HIBBING"/>
    <s v="13.ALP; Rwy 13 MALSR; Twy Exit Lts"/>
    <d v="1999-12-21T00:00:00"/>
    <n v="139490"/>
    <n v="0"/>
    <n v="15498.91"/>
    <n v="154988.91"/>
  </r>
  <r>
    <s v="N"/>
    <x v="26"/>
    <s v="CHISHOLM-HIBBING"/>
    <s v="13.ALP; Rwy 13 MALSR; Twy Exit Lts"/>
    <d v="2000-01-27T00:00:00"/>
    <n v="40105"/>
    <n v="0"/>
    <n v="4456.9399999999996"/>
    <n v="44561.94"/>
  </r>
  <r>
    <s v="N"/>
    <x v="26"/>
    <s v="CHISHOLM-HIBBING"/>
    <s v="13.ALP; Rwy 13 MALSR; Twy Exit Lts"/>
    <d v="2000-03-09T00:00:00"/>
    <n v="1651"/>
    <n v="0"/>
    <n v="184.3"/>
    <n v="1835.3"/>
  </r>
  <r>
    <s v="N"/>
    <x v="26"/>
    <s v="CHISHOLM-HIBBING"/>
    <s v="13.ALP; Rwy 13 MALSR; Twy Exit Lts"/>
    <d v="2000-04-12T00:00:00"/>
    <n v="8435"/>
    <n v="0"/>
    <n v="936.87"/>
    <n v="9371.8700000000008"/>
  </r>
  <r>
    <s v="N"/>
    <x v="26"/>
    <s v="CHISHOLM-HIBBING"/>
    <s v="13.ALP; Rwy 13 MALSR; Twy Exit Lts"/>
    <d v="2000-08-10T00:00:00"/>
    <n v="16645"/>
    <n v="0"/>
    <n v="1848.24"/>
    <n v="18493.240000000002"/>
  </r>
  <r>
    <s v="N"/>
    <x v="26"/>
    <s v="CHISHOLM-HIBBING"/>
    <s v="13.ALP; Rwy 13 MALSR; Twy Exit Lts"/>
    <d v="2000-09-07T00:00:00"/>
    <n v="58706"/>
    <n v="0"/>
    <n v="6524.46"/>
    <n v="65230.46"/>
  </r>
  <r>
    <s v="N"/>
    <x v="26"/>
    <s v="CHISHOLM-HIBBING"/>
    <s v="13.ALP; Rwy 13 MALSR; Twy Exit Lts"/>
    <d v="2000-09-26T00:00:00"/>
    <n v="66435"/>
    <n v="0"/>
    <n v="7380.92"/>
    <n v="73815.92"/>
  </r>
  <r>
    <s v="N"/>
    <x v="26"/>
    <s v="CHISHOLM-HIBBING"/>
    <s v="13.ALP; Rwy 13 MALSR; Twy Exit Lts"/>
    <d v="2000-10-27T00:00:00"/>
    <n v="19015"/>
    <n v="0"/>
    <n v="2112.94"/>
    <n v="21127.94"/>
  </r>
  <r>
    <s v="N"/>
    <x v="26"/>
    <s v="CHISHOLM-HIBBING"/>
    <s v="13.ALP; Rwy 13 MALSR; Twy Exit Lts"/>
    <d v="2001-04-11T00:00:00"/>
    <n v="9611"/>
    <n v="0"/>
    <n v="1066.3"/>
    <n v="10677.3"/>
  </r>
  <r>
    <s v="N"/>
    <x v="26"/>
    <s v="CHISHOLM-HIBBING"/>
    <s v="13.ALP; Rwy 13 MALSR; Twy Exit Lts"/>
    <d v="2001-10-11T00:00:00"/>
    <n v="19993"/>
    <n v="0"/>
    <n v="2221"/>
    <n v="22214"/>
  </r>
  <r>
    <s v="N"/>
    <x v="26"/>
    <s v="CHISHOLM-HIBBING"/>
    <s v="ELECTRICAL FEED PROJECT"/>
    <d v="1999-07-07T00:00:00"/>
    <n v="0"/>
    <n v="35167.46"/>
    <n v="23444.98"/>
    <n v="58612.44"/>
  </r>
  <r>
    <s v="N"/>
    <x v="26"/>
    <s v="CHISHOLM-HIBBING"/>
    <s v="PAR #37-MERHAR:#38-HOWARD:#C-G.V.CEMETAR"/>
    <d v="2000-06-02T00:00:00"/>
    <n v="119900"/>
    <n v="0"/>
    <n v="13322.91"/>
    <n v="133222.91"/>
  </r>
  <r>
    <s v="N"/>
    <x v="26"/>
    <s v="CHISHOLM-HIBBING"/>
    <s v="PAR #37-MERHAR:#38-HOWARD:#C-G.V.CEMETAR"/>
    <d v="2000-09-26T00:00:00"/>
    <n v="944"/>
    <n v="0"/>
    <n v="104.38"/>
    <n v="1048.3800000000001"/>
  </r>
  <r>
    <s v="N"/>
    <x v="26"/>
    <s v="CHISHOLM-HIBBING"/>
    <s v="DRAIN RWY:13,31 GS &amp; SAFETY AREA"/>
    <d v="2000-09-07T00:00:00"/>
    <n v="116197"/>
    <n v="0"/>
    <n v="12911.5"/>
    <n v="129108.5"/>
  </r>
  <r>
    <s v="N"/>
    <x v="26"/>
    <s v="CHISHOLM-HIBBING"/>
    <s v="DRAIN RWY:13,31 GS &amp; SAFETY AREA"/>
    <d v="2000-09-26T00:00:00"/>
    <n v="62667"/>
    <n v="0"/>
    <n v="6963.44"/>
    <n v="69630.44"/>
  </r>
  <r>
    <s v="N"/>
    <x v="26"/>
    <s v="CHISHOLM-HIBBING"/>
    <s v="DRAIN RWY:13,31 GS &amp; SAFETY AREA"/>
    <d v="2000-10-27T00:00:00"/>
    <n v="96143"/>
    <n v="0"/>
    <n v="10681.27"/>
    <n v="106824.27"/>
  </r>
  <r>
    <s v="N"/>
    <x v="26"/>
    <s v="CHISHOLM-HIBBING"/>
    <s v="DRAIN RWY:13,31 GS &amp; SAFETY AREA"/>
    <d v="2000-12-04T00:00:00"/>
    <n v="0"/>
    <n v="0"/>
    <n v="11485.68"/>
    <n v="11485.68"/>
  </r>
  <r>
    <s v="N"/>
    <x v="26"/>
    <s v="CHISHOLM-HIBBING"/>
    <s v="DRAIN RWY:13,31 GS &amp; SAFETY AREA"/>
    <d v="2001-09-06T00:00:00"/>
    <n v="0"/>
    <n v="73720.070000000007"/>
    <n v="42245.34"/>
    <n v="115965.41"/>
  </r>
  <r>
    <s v="N"/>
    <x v="26"/>
    <s v="CHISHOLM-HIBBING"/>
    <s v="DRAIN RWY:13,31 GS &amp; SAFETY AREA"/>
    <d v="2001-09-21T00:00:00"/>
    <n v="0"/>
    <n v="34006.67"/>
    <n v="22670.16"/>
    <n v="56676.83"/>
  </r>
  <r>
    <s v="N"/>
    <x v="26"/>
    <s v="CHISHOLM-HIBBING"/>
    <s v="DRAIN RWY:13,31 GS &amp; SAFETY AREA"/>
    <d v="2001-11-29T00:00:00"/>
    <n v="0"/>
    <n v="3212.31"/>
    <n v="2141.54"/>
    <n v="5353.85"/>
  </r>
  <r>
    <s v="N"/>
    <x v="26"/>
    <s v="CHISHOLM-HIBBING"/>
    <s v="DRAIN RWY:13,31 GS &amp; SAFETY AREA"/>
    <d v="2002-02-20T00:00:00"/>
    <n v="0"/>
    <n v="2986.08"/>
    <n v="1990.91"/>
    <n v="4976.99"/>
  </r>
  <r>
    <s v="N"/>
    <x v="26"/>
    <s v="CHISHOLM-HIBBING"/>
    <s v="DRAIN RWY:13,31 GS &amp; SAFETY AREA"/>
    <d v="2002-03-26T00:00:00"/>
    <n v="41251"/>
    <n v="0"/>
    <n v="0"/>
    <n v="41251"/>
  </r>
  <r>
    <s v="N"/>
    <x v="26"/>
    <s v="CHISHOLM-HIBBING"/>
    <s v="16.LAND - J CLARK - PARCEL #35B"/>
    <d v="2000-12-21T00:00:00"/>
    <n v="42848"/>
    <n v="0"/>
    <n v="29161.360000000001"/>
    <n v="72009.36"/>
  </r>
  <r>
    <s v="N"/>
    <x v="26"/>
    <s v="CHISHOLM-HIBBING"/>
    <s v="16.LAND - J CLARK - PARCEL #35B"/>
    <d v="2000-12-21T00:00:00"/>
    <n v="219600"/>
    <n v="0"/>
    <n v="0"/>
    <n v="219600"/>
  </r>
  <r>
    <s v="N"/>
    <x v="26"/>
    <s v="CHISHOLM-HIBBING"/>
    <s v="16.LAND - J CLARK - PARCEL #35B"/>
    <d v="2001-09-25T00:00:00"/>
    <n v="26095"/>
    <n v="0"/>
    <n v="2898.67"/>
    <n v="28993.67"/>
  </r>
  <r>
    <s v="N"/>
    <x v="26"/>
    <s v="CHISHOLM-HIBBING"/>
    <s v="17.*LAND;SRE, Peri FENCE,DRAINAGE,13 RSA"/>
    <d v="2001-10-30T00:00:00"/>
    <n v="173969"/>
    <n v="0"/>
    <n v="19325.14"/>
    <n v="193294.14"/>
  </r>
  <r>
    <s v="N"/>
    <x v="26"/>
    <s v="CHISHOLM-HIBBING"/>
    <s v="17.*LAND;SRE, Peri FENCE,DRAINAGE,13 RSA"/>
    <d v="2001-10-30T00:00:00"/>
    <n v="40934"/>
    <n v="0"/>
    <n v="4549.78"/>
    <n v="45483.78"/>
  </r>
  <r>
    <s v="N"/>
    <x v="26"/>
    <s v="CHISHOLM-HIBBING"/>
    <s v="17.*LAND;SRE, Peri FENCE,DRAINAGE,13 RSA"/>
    <d v="2001-12-12T00:00:00"/>
    <n v="300761"/>
    <n v="0"/>
    <n v="33423.230000000003"/>
    <n v="334184.23"/>
  </r>
  <r>
    <s v="N"/>
    <x v="26"/>
    <s v="CHISHOLM-HIBBING"/>
    <s v="17.*LAND;SRE, Peri FENCE,DRAINAGE,13 RSA"/>
    <d v="2002-01-08T00:00:00"/>
    <n v="129917"/>
    <n v="0"/>
    <n v="14434.53"/>
    <n v="144351.53"/>
  </r>
  <r>
    <s v="N"/>
    <x v="26"/>
    <s v="CHISHOLM-HIBBING"/>
    <s v="17.*LAND;SRE, Peri FENCE,DRAINAGE,13 RSA"/>
    <d v="2002-02-06T00:00:00"/>
    <n v="278883"/>
    <n v="0"/>
    <n v="30987.27"/>
    <n v="309870.27"/>
  </r>
  <r>
    <s v="N"/>
    <x v="26"/>
    <s v="CHISHOLM-HIBBING"/>
    <s v="17.*LAND;SRE, Peri FENCE,DRAINAGE,13 RSA"/>
    <d v="2002-02-20T00:00:00"/>
    <n v="62906"/>
    <n v="0"/>
    <n v="6989.44"/>
    <n v="69895.44"/>
  </r>
  <r>
    <s v="N"/>
    <x v="26"/>
    <s v="CHISHOLM-HIBBING"/>
    <s v="17.*LAND;SRE, Peri FENCE,DRAINAGE,13 RSA"/>
    <d v="2002-05-07T00:00:00"/>
    <n v="18057"/>
    <n v="0"/>
    <n v="2006.64"/>
    <n v="20063.64"/>
  </r>
  <r>
    <s v="N"/>
    <x v="26"/>
    <s v="CHISHOLM-HIBBING"/>
    <s v="17.*LAND;SRE, Peri FENCE,DRAINAGE,13 RSA"/>
    <d v="2002-07-08T00:00:00"/>
    <n v="37164"/>
    <n v="0"/>
    <n v="4129.5200000000004"/>
    <n v="41293.520000000004"/>
  </r>
  <r>
    <s v="N"/>
    <x v="26"/>
    <s v="CHISHOLM-HIBBING"/>
    <s v="17.*LAND;SRE, Peri FENCE,DRAINAGE,13 RSA"/>
    <d v="2002-09-23T00:00:00"/>
    <n v="39670"/>
    <n v="0"/>
    <n v="4407.62"/>
    <n v="44077.62"/>
  </r>
  <r>
    <s v="N"/>
    <x v="26"/>
    <s v="CHISHOLM-HIBBING"/>
    <s v="17.*LAND;SRE, Peri FENCE,DRAINAGE,13 RSA"/>
    <d v="2003-05-08T00:00:00"/>
    <n v="1561"/>
    <n v="0"/>
    <n v="173.52"/>
    <n v="1734.52"/>
  </r>
  <r>
    <s v="N"/>
    <x v="26"/>
    <s v="CHISHOLM-HIBBING"/>
    <s v="17.*LAND;SRE, Peri FENCE,DRAINAGE,13 RSA"/>
    <d v="2003-08-27T00:00:00"/>
    <n v="8853"/>
    <n v="0"/>
    <n v="982.59"/>
    <n v="9835.59"/>
  </r>
  <r>
    <s v="N"/>
    <x v="26"/>
    <s v="CHISHOLM-HIBBING"/>
    <s v="Seaplane base fencing, crack repair"/>
    <d v="2002-03-04T00:00:00"/>
    <n v="0"/>
    <n v="3199.81"/>
    <n v="570.16999999999996"/>
    <n v="3769.98"/>
  </r>
  <r>
    <s v="N"/>
    <x v="26"/>
    <s v="CHISHOLM-HIBBING"/>
    <s v="Seaplane base fencing, crack repair"/>
    <d v="2002-04-03T00:00:00"/>
    <n v="0"/>
    <n v="30838.9"/>
    <n v="0"/>
    <n v="30838.9"/>
  </r>
  <r>
    <s v="N"/>
    <x v="26"/>
    <s v="CHISHOLM-HIBBING"/>
    <s v="Seaplane base fencing, crack repair"/>
    <d v="2002-06-28T00:00:00"/>
    <n v="0"/>
    <n v="7567.61"/>
    <n v="5045.0600000000004"/>
    <n v="12612.67"/>
  </r>
  <r>
    <s v="N"/>
    <x v="26"/>
    <s v="CHISHOLM-HIBBING"/>
    <s v="Seaplane base fencing, crack repair"/>
    <d v="2002-07-30T00:00:00"/>
    <n v="0"/>
    <n v="15989.62"/>
    <n v="9577.67"/>
    <n v="25567.29"/>
  </r>
  <r>
    <s v="N"/>
    <x v="26"/>
    <s v="CHISHOLM-HIBBING"/>
    <s v="Seaplane base fencing, crack repair"/>
    <d v="2002-10-22T00:00:00"/>
    <n v="0"/>
    <n v="18993.87"/>
    <n v="21018.33"/>
    <n v="40012.199999999997"/>
  </r>
  <r>
    <s v="N"/>
    <x v="26"/>
    <s v="CHISHOLM-HIBBING"/>
    <s v="Seaplane base fencing, crack repair"/>
    <d v="2002-10-22T00:00:00"/>
    <n v="0"/>
    <n v="12533.64"/>
    <n v="0"/>
    <n v="12533.64"/>
  </r>
  <r>
    <s v="N"/>
    <x v="26"/>
    <s v="CHISHOLM-HIBBING"/>
    <s v="Seaplane base fencing, crack repair"/>
    <d v="2002-12-10T00:00:00"/>
    <n v="0"/>
    <n v="2570.37"/>
    <n v="1713.58"/>
    <n v="4283.95"/>
  </r>
  <r>
    <s v="N"/>
    <x v="26"/>
    <s v="CHISHOLM-HIBBING"/>
    <s v="Seaplane base fencing, crack repair"/>
    <d v="2003-01-10T00:00:00"/>
    <n v="0"/>
    <n v="5583.8"/>
    <n v="3722.53"/>
    <n v="9306.33"/>
  </r>
  <r>
    <s v="N"/>
    <x v="26"/>
    <s v="CHISHOLM-HIBBING"/>
    <s v="Seaplane base fencing, crack repair"/>
    <d v="2003-02-05T00:00:00"/>
    <n v="0"/>
    <n v="612.19000000000005"/>
    <n v="382.83"/>
    <n v="995.02"/>
  </r>
  <r>
    <s v="N"/>
    <x v="26"/>
    <s v="CHISHOLM-HIBBING"/>
    <s v="18.SRE, Term. Sec, Clearing, Pave. Rehab"/>
    <d v="2002-11-07T00:00:00"/>
    <n v="412114"/>
    <n v="0"/>
    <n v="45790.87"/>
    <n v="457904.87"/>
  </r>
  <r>
    <s v="N"/>
    <x v="26"/>
    <s v="CHISHOLM-HIBBING"/>
    <s v="18.SRE, Term. Sec, Clearing, Pave. Rehab"/>
    <d v="2002-11-20T00:00:00"/>
    <n v="106907"/>
    <n v="0"/>
    <n v="11878.42"/>
    <n v="118785.42"/>
  </r>
  <r>
    <s v="N"/>
    <x v="26"/>
    <s v="CHISHOLM-HIBBING"/>
    <s v="18.SRE, Term. Sec, Clearing, Pave. Rehab"/>
    <d v="2002-12-12T00:00:00"/>
    <n v="159773"/>
    <n v="0"/>
    <n v="17753.41"/>
    <n v="177526.41"/>
  </r>
  <r>
    <s v="N"/>
    <x v="26"/>
    <s v="CHISHOLM-HIBBING"/>
    <s v="18.SRE, Term. Sec, Clearing, Pave. Rehab"/>
    <d v="2003-01-28T00:00:00"/>
    <n v="6970"/>
    <n v="0"/>
    <n v="773.3"/>
    <n v="7743.3"/>
  </r>
  <r>
    <s v="N"/>
    <x v="26"/>
    <s v="CHISHOLM-HIBBING"/>
    <s v="18.SRE, Term. Sec, Clearing, Pave. Rehab"/>
    <d v="2003-07-23T00:00:00"/>
    <n v="15224"/>
    <n v="0"/>
    <n v="1"/>
    <n v="15225"/>
  </r>
  <r>
    <s v="N"/>
    <x v="26"/>
    <s v="CHISHOLM-HIBBING"/>
    <s v="Copier/Print./Fax,Weed Killer Tank, etc"/>
    <d v="2002-08-23T00:00:00"/>
    <n v="0"/>
    <n v="39720"/>
    <n v="26480"/>
    <n v="66200"/>
  </r>
  <r>
    <s v="N"/>
    <x v="26"/>
    <s v="CHISHOLM-HIBBING"/>
    <s v="Copier/Print./Fax,Weed Killer Tank, etc"/>
    <d v="2003-05-29T00:00:00"/>
    <n v="0"/>
    <n v="3590.65"/>
    <n v="2393.7800000000002"/>
    <n v="5984.43"/>
  </r>
  <r>
    <s v="N"/>
    <x v="26"/>
    <s v="CHISHOLM-HIBBING"/>
    <s v="Access Road to ILS"/>
    <d v="2002-10-08T00:00:00"/>
    <n v="0"/>
    <n v="15000"/>
    <n v="89.31"/>
    <n v="15089.31"/>
  </r>
  <r>
    <s v="N"/>
    <x v="26"/>
    <s v="CHISHOLM-HIBBING"/>
    <s v="LAND  Parcels 41 &amp; 42, Generator, Patchs"/>
    <d v="2003-01-21T00:00:00"/>
    <n v="110326"/>
    <n v="0"/>
    <n v="12258.24"/>
    <n v="122584.24"/>
  </r>
  <r>
    <s v="N"/>
    <x v="26"/>
    <s v="CHISHOLM-HIBBING"/>
    <s v="LAND  Parcels 41 &amp; 42, Generator, Patchs"/>
    <d v="2003-10-28T00:00:00"/>
    <n v="104281"/>
    <n v="0"/>
    <n v="11588.35"/>
    <n v="115869.35"/>
  </r>
  <r>
    <s v="N"/>
    <x v="26"/>
    <s v="CHISHOLM-HIBBING"/>
    <s v="LAND  Parcels 41 &amp; 42, Generator, Patchs"/>
    <d v="2003-12-18T00:00:00"/>
    <n v="4906"/>
    <n v="0"/>
    <n v="544.45000000000005"/>
    <n v="5450.45"/>
  </r>
  <r>
    <s v="N"/>
    <x v="26"/>
    <s v="CHISHOLM-HIBBING"/>
    <s v="LAND  Parcels 41 &amp; 42, Generator, Patchs"/>
    <d v="2004-01-05T00:00:00"/>
    <n v="26148"/>
    <n v="0"/>
    <n v="2904.38"/>
    <n v="29052.38"/>
  </r>
  <r>
    <s v="N"/>
    <x v="26"/>
    <s v="CHISHOLM-HIBBING"/>
    <s v="LAND  Parcels 41 &amp; 42, Generator, Patchs"/>
    <d v="2004-01-28T00:00:00"/>
    <n v="5793"/>
    <n v="0"/>
    <n v="644.62"/>
    <n v="6437.62"/>
  </r>
  <r>
    <s v="N"/>
    <x v="26"/>
    <s v="CHISHOLM-HIBBING"/>
    <s v="LAND  Parcels 41 &amp; 42, Generator, Patchs"/>
    <d v="2004-04-07T00:00:00"/>
    <n v="467"/>
    <n v="0"/>
    <n v="52.56"/>
    <n v="519.55999999999995"/>
  </r>
  <r>
    <s v="N"/>
    <x v="26"/>
    <s v="CHISHOLM-HIBBING"/>
    <s v="LAND  Parcels 41 &amp; 42, Generator, Patchs"/>
    <d v="2005-06-07T00:00:00"/>
    <n v="486"/>
    <n v="0"/>
    <n v="54"/>
    <n v="540"/>
  </r>
  <r>
    <s v="N"/>
    <x v="26"/>
    <s v="CHISHOLM-HIBBING"/>
    <s v="LAND  Parcels 41 &amp; 42, Generator, Patchs"/>
    <d v="2005-11-07T00:00:00"/>
    <n v="8779"/>
    <n v="0"/>
    <n v="1713.7"/>
    <n v="10492.7"/>
  </r>
  <r>
    <s v="N"/>
    <x v="26"/>
    <s v="CHISHOLM-HIBBING"/>
    <s v="LAND  Parcels 41 &amp; 42, Generator, Patchs"/>
    <d v="2006-06-16T00:00:00"/>
    <n v="9610"/>
    <n v="0"/>
    <n v="328.9"/>
    <n v="9938.9"/>
  </r>
  <r>
    <s v="N"/>
    <x v="26"/>
    <s v="CHISHOLM-HIBBING"/>
    <s v="Mower, computers, phones, heating, etc"/>
    <d v="2003-09-05T00:00:00"/>
    <n v="0"/>
    <n v="13787.55"/>
    <n v="9191.7000000000007"/>
    <n v="22979.25"/>
  </r>
  <r>
    <s v="N"/>
    <x v="26"/>
    <s v="CHISHOLM-HIBBING"/>
    <s v="Mower, computers, phones, heating, etc"/>
    <d v="2003-12-31T00:00:00"/>
    <n v="0"/>
    <n v="19951.61"/>
    <n v="13301.07"/>
    <n v="33252.68"/>
  </r>
  <r>
    <s v="N"/>
    <x v="26"/>
    <s v="CHISHOLM-HIBBING"/>
    <s v="Mower, computers, phones, heating, etc"/>
    <d v="2004-02-13T00:00:00"/>
    <n v="0"/>
    <n v="57640.84"/>
    <n v="38427.230000000003"/>
    <n v="96068.07"/>
  </r>
  <r>
    <s v="N"/>
    <x v="26"/>
    <s v="CHISHOLM-HIBBING"/>
    <s v="Precision Survey"/>
    <d v="2003-10-31T00:00:00"/>
    <n v="0"/>
    <n v="9017.17"/>
    <n v="0"/>
    <n v="9017.17"/>
  </r>
  <r>
    <s v="N"/>
    <x v="26"/>
    <s v="CHISHOLM-HIBBING"/>
    <s v="Precision Survey"/>
    <d v="2003-11-25T00:00:00"/>
    <n v="0"/>
    <n v="1277.08"/>
    <n v="0"/>
    <n v="1277.08"/>
  </r>
  <r>
    <s v="N"/>
    <x v="26"/>
    <s v="CHISHOLM-HIBBING"/>
    <s v="Precision Survey"/>
    <d v="2004-01-29T00:00:00"/>
    <n v="0"/>
    <n v="140"/>
    <n v="0"/>
    <n v="140"/>
  </r>
  <r>
    <s v="N"/>
    <x v="26"/>
    <s v="CHISHOLM-HIBBING"/>
    <s v="Insulate maintenance hangar"/>
    <d v="2003-11-21T00:00:00"/>
    <n v="0"/>
    <n v="22200"/>
    <n v="10856.09"/>
    <n v="33056.089999999997"/>
  </r>
  <r>
    <s v="N"/>
    <x v="26"/>
    <s v="CHISHOLM-HIBBING"/>
    <s v="Insulate maintenance hangar"/>
    <d v="2004-01-09T00:00:00"/>
    <n v="0"/>
    <n v="3130.89"/>
    <n v="0"/>
    <n v="3130.89"/>
  </r>
  <r>
    <s v="N"/>
    <x v="26"/>
    <s v="CHISHOLM-HIBBING"/>
    <s v="Airport signs, rehab hangar"/>
    <d v="2004-02-05T00:00:00"/>
    <n v="0"/>
    <n v="8200.5499999999993"/>
    <n v="5597.36"/>
    <n v="13797.91"/>
  </r>
  <r>
    <s v="N"/>
    <x v="26"/>
    <s v="CHISHOLM-HIBBING"/>
    <s v="Airport signs, rehab hangar"/>
    <d v="2004-05-07T00:00:00"/>
    <n v="0"/>
    <n v="3626.18"/>
    <n v="3626.16"/>
    <n v="7252.34"/>
  </r>
  <r>
    <s v="N"/>
    <x v="26"/>
    <s v="CHISHOLM-HIBBING"/>
    <s v="20.Loadr,ObsRem,SRE, ALP-Mstr Pln"/>
    <d v="2004-10-15T00:00:00"/>
    <n v="267616"/>
    <n v="0"/>
    <n v="14086.11"/>
    <n v="281702.11"/>
  </r>
  <r>
    <s v="N"/>
    <x v="26"/>
    <s v="CHISHOLM-HIBBING"/>
    <s v="20.Loadr,ObsRem,SRE, ALP-Mstr Pln"/>
    <d v="2004-10-27T00:00:00"/>
    <n v="39816"/>
    <n v="0"/>
    <n v="2096.1799999999998"/>
    <n v="41912.18"/>
  </r>
  <r>
    <s v="N"/>
    <x v="26"/>
    <s v="CHISHOLM-HIBBING"/>
    <s v="20.Loadr,ObsRem,SRE, ALP-Mstr Pln"/>
    <d v="2004-11-09T00:00:00"/>
    <n v="32672"/>
    <n v="0"/>
    <n v="1719.42"/>
    <n v="34391.42"/>
  </r>
  <r>
    <s v="N"/>
    <x v="26"/>
    <s v="CHISHOLM-HIBBING"/>
    <s v="20.Loadr,ObsRem,SRE, ALP-Mstr Pln"/>
    <d v="2004-12-22T00:00:00"/>
    <n v="177210"/>
    <n v="0"/>
    <n v="9327.1200000000008"/>
    <n v="186537.12"/>
  </r>
  <r>
    <s v="N"/>
    <x v="26"/>
    <s v="CHISHOLM-HIBBING"/>
    <s v="20.Loadr,ObsRem,SRE, ALP-Mstr Pln"/>
    <d v="2005-04-12T00:00:00"/>
    <n v="11759"/>
    <n v="0"/>
    <n v="618.08000000000004"/>
    <n v="12377.08"/>
  </r>
  <r>
    <s v="N"/>
    <x v="26"/>
    <s v="CHISHOLM-HIBBING"/>
    <s v="20.Loadr,ObsRem,SRE, ALP-Mstr Pln"/>
    <d v="2005-06-29T00:00:00"/>
    <n v="4251"/>
    <n v="0"/>
    <n v="224.35"/>
    <n v="4475.3500000000004"/>
  </r>
  <r>
    <s v="N"/>
    <x v="26"/>
    <s v="CHISHOLM-HIBBING"/>
    <s v="20.Loadr,ObsRem,SRE, ALP-Mstr Pln"/>
    <d v="2005-11-01T00:00:00"/>
    <n v="21278"/>
    <n v="0"/>
    <n v="2526.34"/>
    <n v="23804.34"/>
  </r>
  <r>
    <s v="N"/>
    <x v="26"/>
    <s v="CHISHOLM-HIBBING"/>
    <s v="20.Loadr,ObsRem,SRE, ALP-Mstr Pln"/>
    <d v="2006-07-11T00:00:00"/>
    <n v="30541"/>
    <n v="0"/>
    <n v="200.97"/>
    <n v="30741.97"/>
  </r>
  <r>
    <s v="N"/>
    <x v="26"/>
    <s v="CHISHOLM-HIBBING"/>
    <s v="Mower Additions"/>
    <d v="2004-06-03T00:00:00"/>
    <n v="0"/>
    <n v="19262.560000000001"/>
    <n v="12841.7"/>
    <n v="32104.260000000002"/>
  </r>
  <r>
    <s v="N"/>
    <x v="26"/>
    <s v="CHISHOLM-HIBBING"/>
    <s v="Mower Additions"/>
    <d v="2004-09-22T00:00:00"/>
    <n v="0"/>
    <n v="8104.58"/>
    <n v="5403.05"/>
    <n v="13507.630000000001"/>
  </r>
  <r>
    <s v="N"/>
    <x v="26"/>
    <s v="CHISHOLM-HIBBING"/>
    <s v="21.Easemt,RSA,LOC 31,SRE,Sign Plan"/>
    <d v="2005-09-02T00:00:00"/>
    <n v="240085"/>
    <n v="0"/>
    <n v="12637.26"/>
    <n v="252722.26"/>
  </r>
  <r>
    <s v="N"/>
    <x v="26"/>
    <s v="CHISHOLM-HIBBING"/>
    <s v="21.Easemt,RSA,LOC 31,SRE,Sign Plan"/>
    <d v="2005-09-28T00:00:00"/>
    <n v="107481"/>
    <n v="0"/>
    <n v="5656.79"/>
    <n v="113137.79"/>
  </r>
  <r>
    <s v="N"/>
    <x v="26"/>
    <s v="CHISHOLM-HIBBING"/>
    <s v="21.Easemt,RSA,LOC 31,SRE,Sign Plan"/>
    <d v="2005-11-01T00:00:00"/>
    <n v="288151"/>
    <n v="5583.62"/>
    <n v="17558.04"/>
    <n v="311292.65999999997"/>
  </r>
  <r>
    <s v="N"/>
    <x v="26"/>
    <s v="CHISHOLM-HIBBING"/>
    <s v="21.Easemt,RSA,LOC 31,SRE,Sign Plan"/>
    <d v="2007-03-07T00:00:00"/>
    <n v="-1436"/>
    <n v="0"/>
    <n v="4211.91"/>
    <n v="2775.91"/>
  </r>
  <r>
    <s v="N"/>
    <x v="26"/>
    <s v="CHISHOLM-HIBBING"/>
    <s v="Beacon, term A/C, well, fuel syst. etc."/>
    <d v="2005-12-16T00:00:00"/>
    <n v="0"/>
    <n v="23941.73"/>
    <n v="11247.87"/>
    <n v="35189.599999999999"/>
  </r>
  <r>
    <s v="N"/>
    <x v="26"/>
    <s v="CHISHOLM-HIBBING"/>
    <s v="CARES act amendment for CHISHOLM-HIBBING"/>
    <d v="2020-07-31T00:00:00"/>
    <n v="350851"/>
    <n v="0"/>
    <n v="0"/>
    <n v="350851"/>
  </r>
  <r>
    <s v="N"/>
    <x v="26"/>
    <s v="CHISHOLM-HIBBING"/>
    <s v="CARES act amendment for CHISHOLM-HIBBING"/>
    <d v="2020-10-30T00:00:00"/>
    <n v="426713"/>
    <n v="0"/>
    <n v="0"/>
    <n v="426713"/>
  </r>
  <r>
    <s v="N"/>
    <x v="26"/>
    <s v="CHISHOLM-HIBBING"/>
    <s v="CARES act amendment for CHISHOLM-HIBBING"/>
    <d v="2021-02-11T00:00:00"/>
    <n v="292840"/>
    <n v="0"/>
    <n v="0"/>
    <n v="292840"/>
  </r>
  <r>
    <s v="N"/>
    <x v="26"/>
    <s v="CHISHOLM-HIBBING"/>
    <s v="LAND"/>
    <d v="1962-03-26T00:00:00"/>
    <n v="7174.72"/>
    <n v="0"/>
    <n v="0"/>
    <n v="7174.72"/>
  </r>
  <r>
    <s v="N"/>
    <x v="26"/>
    <s v="CHISHOLM-HIBBING"/>
    <s v="LAND"/>
    <d v="1962-01-09T00:00:00"/>
    <n v="1350.09"/>
    <n v="0"/>
    <n v="0"/>
    <n v="1350.09"/>
  </r>
  <r>
    <s v="N"/>
    <x v="26"/>
    <s v="CHISHOLM-HIBBING"/>
    <s v="LAND"/>
    <d v="1965-02-01T00:00:00"/>
    <n v="5281.57"/>
    <n v="0"/>
    <n v="0"/>
    <n v="5281.57"/>
  </r>
  <r>
    <s v="N"/>
    <x v="26"/>
    <s v="CHISHOLM-HIBBING"/>
    <s v="LAND"/>
    <d v="1973-04-26T00:00:00"/>
    <n v="19632.63"/>
    <n v="0"/>
    <n v="0"/>
    <n v="19632.63"/>
  </r>
  <r>
    <s v="N"/>
    <x v="26"/>
    <s v="CHISHOLM-HIBBING"/>
    <s v="LAND"/>
    <d v="1976-07-26T00:00:00"/>
    <n v="6567.53"/>
    <n v="0"/>
    <n v="0"/>
    <n v="6567.53"/>
  </r>
  <r>
    <s v="N"/>
    <x v="26"/>
    <s v="CHISHOLM-HIBBING"/>
    <s v="LAND"/>
    <d v="1979-08-09T00:00:00"/>
    <n v="90560.7"/>
    <n v="0"/>
    <n v="10062.299999999999"/>
    <n v="100623"/>
  </r>
  <r>
    <s v="N"/>
    <x v="26"/>
    <s v="CHISHOLM-HIBBING"/>
    <s v="SNOW REMOVAL EQUIPMENT:AIP-02"/>
    <d v="1989-04-14T00:00:00"/>
    <n v="92922.16"/>
    <n v="0"/>
    <n v="10324.68"/>
    <n v="103246.84"/>
  </r>
  <r>
    <s v="N"/>
    <x v="26"/>
    <s v="CHISHOLM-HIBBING"/>
    <s v="SNOW REMOVAL EQUIPMENT:AIP-02"/>
    <d v="1989-08-22T00:00:00"/>
    <n v="124427.84"/>
    <n v="0"/>
    <n v="13825.32"/>
    <n v="138253.16"/>
  </r>
  <r>
    <s v="N"/>
    <x v="26"/>
    <s v="CHISHOLM-HIBBING"/>
    <s v="RADIO CONTROL SYSTEM:AIP-03"/>
    <d v="1990-06-22T00:00:00"/>
    <n v="1681.42"/>
    <n v="0"/>
    <n v="186.82"/>
    <n v="1868.24"/>
  </r>
  <r>
    <s v="N"/>
    <x v="26"/>
    <s v="CHISHOLM-HIBBING"/>
    <s v="RADIO CONTROL SYSTEM:AIP-03"/>
    <d v="1991-06-12T00:00:00"/>
    <n v="9167.09"/>
    <n v="0"/>
    <n v="1018.56"/>
    <n v="10185.65"/>
  </r>
  <r>
    <s v="N"/>
    <x v="26"/>
    <s v="CHISHOLM-HIBBING"/>
    <s v="RADIO CONTROL SYSTEM:AIP-03"/>
    <d v="1991-12-04T00:00:00"/>
    <n v="10080"/>
    <n v="0"/>
    <n v="1120"/>
    <n v="11200"/>
  </r>
  <r>
    <s v="N"/>
    <x v="26"/>
    <s v="CHISHOLM-HIBBING"/>
    <s v="RADIO CONTROL SYSTEM:AIP-03"/>
    <d v="1991-12-13T00:00:00"/>
    <n v="7237.46"/>
    <n v="0"/>
    <n v="804.16"/>
    <n v="8041.62"/>
  </r>
  <r>
    <s v="N"/>
    <x v="26"/>
    <s v="CHISHOLM-HIBBING"/>
    <s v="RADIO CONTROL SYSTEM:AIP-03"/>
    <d v="1992-04-22T00:00:00"/>
    <n v="1594.5"/>
    <n v="0"/>
    <n v="177.16"/>
    <n v="1771.66"/>
  </r>
  <r>
    <s v="N"/>
    <x v="26"/>
    <s v="CHISHOLM-HIBBING"/>
    <s v="RADIO CONTROL SYSTEM:AIP-03"/>
    <d v="1993-08-24T00:00:00"/>
    <n v="940.11"/>
    <n v="0"/>
    <n v="104.48"/>
    <n v="1044.5899999999999"/>
  </r>
  <r>
    <s v="N"/>
    <x v="26"/>
    <s v="CHISHOLM-HIBBING"/>
    <s v="AIP-03:LAND:PARCELS 89-A,B,C,D"/>
    <d v="1991-10-10T00:00:00"/>
    <n v="221613.64"/>
    <n v="0"/>
    <n v="24623.73"/>
    <n v="246237.37000000002"/>
  </r>
  <r>
    <s v="N"/>
    <x v="26"/>
    <s v="CHISHOLM-HIBBING"/>
    <s v="AIP-03:LAND:PARCELS 89-A,B,C,D"/>
    <d v="1993-08-24T00:00:00"/>
    <n v="-12711.37"/>
    <n v="0"/>
    <n v="1773.62"/>
    <n v="-10937.75"/>
  </r>
  <r>
    <s v="N"/>
    <x v="27"/>
    <s v="CLOQUET-CARLTON COUNTY"/>
    <s v="CLOQUET-CARLTON CO. AIRPORT"/>
    <d v="1951-12-26T00:00:00"/>
    <n v="22274.93"/>
    <n v="15774.94"/>
    <n v="0"/>
    <n v="38049.870000000003"/>
  </r>
  <r>
    <s v="N"/>
    <x v="27"/>
    <s v="CLOQUET-CARLTON COUNTY"/>
    <s v="GRADE AND SEED EW LAND STRIP"/>
    <d v="1952-07-15T00:00:00"/>
    <n v="0"/>
    <n v="4606.72"/>
    <n v="0"/>
    <n v="4606.72"/>
  </r>
  <r>
    <s v="N"/>
    <x v="27"/>
    <s v="CLOQUET-CARLTON COUNTY"/>
    <s v="LAND ACQ/EXTEND AND PAVE RWY"/>
    <d v="1962-01-08T00:00:00"/>
    <n v="43177.88"/>
    <n v="25478.37"/>
    <n v="12739.19"/>
    <n v="81395.44"/>
  </r>
  <r>
    <s v="N"/>
    <x v="27"/>
    <s v="CLOQUET-CARLTON COUNTY"/>
    <s v="SEAL COAT"/>
    <d v="1960-08-25T00:00:00"/>
    <n v="0"/>
    <n v="1200"/>
    <n v="608.9"/>
    <n v="1808.9"/>
  </r>
  <r>
    <s v="N"/>
    <x v="27"/>
    <s v="CLOQUET-CARLTON COUNTY"/>
    <s v="SEAL COAT AND RUNWAY MARKING"/>
    <d v="1964-04-27T00:00:00"/>
    <n v="0"/>
    <n v="1600"/>
    <n v="1475.77"/>
    <n v="3075.77"/>
  </r>
  <r>
    <s v="N"/>
    <x v="27"/>
    <s v="CLOQUET-CARLTON COUNTY"/>
    <s v="RUNWAY LIGHTING"/>
    <d v="1966-02-07T00:00:00"/>
    <n v="8185.31"/>
    <n v="5566.14"/>
    <n v="2946.99"/>
    <n v="16698.440000000002"/>
  </r>
  <r>
    <s v="N"/>
    <x v="27"/>
    <s v="CLOQUET-CARLTON COUNTY"/>
    <s v="SEAL AND MARK"/>
    <d v="1967-11-02T00:00:00"/>
    <n v="0"/>
    <n v="3164.25"/>
    <n v="1582.12"/>
    <n v="4746.37"/>
  </r>
  <r>
    <s v="N"/>
    <x v="27"/>
    <s v="CLOQUET-CARLTON COUNTY"/>
    <s v="GR-SURF-SEAL ACCESS RD-CAR PK"/>
    <d v="1969-07-18T00:00:00"/>
    <n v="0"/>
    <n v="4267.96"/>
    <n v="4267.96"/>
    <n v="8535.92"/>
  </r>
  <r>
    <s v="N"/>
    <x v="27"/>
    <s v="CLOQUET-CARLTON COUNTY"/>
    <s v="RAMP AND TAXIWAY"/>
    <d v="1973-01-21T00:00:00"/>
    <n v="0"/>
    <n v="2141.3200000000002"/>
    <n v="2141.33"/>
    <n v="4282.6499999999996"/>
  </r>
  <r>
    <s v="N"/>
    <x v="27"/>
    <s v="CLOQUET-CARLTON COUNTY"/>
    <s v="LAND"/>
    <d v="1975-10-20T00:00:00"/>
    <n v="0"/>
    <n v="5278"/>
    <n v="5278"/>
    <n v="10556"/>
  </r>
  <r>
    <s v="N"/>
    <x v="27"/>
    <s v="CLOQUET-CARLTON COUNTY"/>
    <s v="RUNWAY EXTENSION"/>
    <d v="1978-09-25T00:00:00"/>
    <n v="38814.300000000003"/>
    <n v="0"/>
    <n v="4312.7"/>
    <n v="43127"/>
  </r>
  <r>
    <s v="N"/>
    <x v="27"/>
    <s v="CLOQUET-CARLTON COUNTY"/>
    <s v="RUNWAY EXTENSION"/>
    <d v="1978-10-31T00:00:00"/>
    <n v="87411.65"/>
    <n v="0"/>
    <n v="9712.41"/>
    <n v="97124.06"/>
  </r>
  <r>
    <s v="N"/>
    <x v="27"/>
    <s v="CLOQUET-CARLTON COUNTY"/>
    <s v="RUNWAY EXTENSION"/>
    <d v="1979-01-29T00:00:00"/>
    <n v="116664.69"/>
    <n v="0"/>
    <n v="12962.74"/>
    <n v="129627.43000000001"/>
  </r>
  <r>
    <s v="N"/>
    <x v="27"/>
    <s v="CLOQUET-CARLTON COUNTY"/>
    <s v="RUNWAY EXTENSION"/>
    <d v="1979-03-29T00:00:00"/>
    <n v="50065.99"/>
    <n v="9110.43"/>
    <n v="10118.11"/>
    <n v="69294.53"/>
  </r>
  <r>
    <s v="N"/>
    <x v="27"/>
    <s v="CLOQUET-CARLTON COUNTY"/>
    <s v="RUNWAY EXTENSION"/>
    <d v="1979-09-21T00:00:00"/>
    <n v="41805.42"/>
    <n v="1689.84"/>
    <n v="5489.96"/>
    <n v="48985.219999999994"/>
  </r>
  <r>
    <s v="N"/>
    <x v="27"/>
    <s v="CLOQUET-CARLTON COUNTY"/>
    <s v="RUNWAY EXTENSION"/>
    <d v="1981-08-25T00:00:00"/>
    <n v="4820.6499999999996"/>
    <n v="1199.73"/>
    <n v="8128.07"/>
    <n v="14148.449999999999"/>
  </r>
  <r>
    <s v="N"/>
    <x v="27"/>
    <s v="CLOQUET-CARLTON COUNTY"/>
    <s v="RUNWAY EXTENSION"/>
    <d v="1982-03-22T00:00:00"/>
    <n v="13845.97"/>
    <n v="0"/>
    <n v="1538.44"/>
    <n v="15384.41"/>
  </r>
  <r>
    <s v="N"/>
    <x v="27"/>
    <s v="CLOQUET-CARLTON COUNTY"/>
    <s v="RUNWAY EXTENSION"/>
    <d v="1983-03-15T00:00:00"/>
    <n v="3967.13"/>
    <n v="0"/>
    <n v="2618.63"/>
    <n v="6585.76"/>
  </r>
  <r>
    <s v="N"/>
    <x v="27"/>
    <s v="CLOQUET-CARLTON COUNTY"/>
    <s v="FUEL FACILITY"/>
    <d v="1980-05-27T00:00:00"/>
    <n v="0"/>
    <n v="22600"/>
    <n v="11682.86"/>
    <n v="34282.86"/>
  </r>
  <r>
    <s v="N"/>
    <x v="27"/>
    <s v="CLOQUET-CARLTON COUNTY"/>
    <s v="T-HANGAR SITE PREP"/>
    <d v="1980-12-03T00:00:00"/>
    <n v="0"/>
    <n v="21666.67"/>
    <n v="10833.33"/>
    <n v="32500"/>
  </r>
  <r>
    <s v="N"/>
    <x v="27"/>
    <s v="CLOQUET-CARLTON COUNTY"/>
    <s v="LAND"/>
    <d v="1983-03-15T00:00:00"/>
    <n v="0"/>
    <n v="59409.94"/>
    <n v="29704.97"/>
    <n v="89114.91"/>
  </r>
  <r>
    <s v="N"/>
    <x v="27"/>
    <s v="CLOQUET-CARLTON COUNTY"/>
    <s v="SNOWBLOWER ENGINE-AMENDMENT"/>
    <d v="1983-09-06T00:00:00"/>
    <n v="0"/>
    <n v="12358.75"/>
    <n v="6179.37"/>
    <n v="18538.12"/>
  </r>
  <r>
    <s v="N"/>
    <x v="27"/>
    <s v="CLOQUET-CARLTON COUNTY"/>
    <s v="MPSH ACQUISITION"/>
    <d v="1983-07-20T00:00:00"/>
    <n v="0"/>
    <n v="45333.33"/>
    <n v="22666.67"/>
    <n v="68000"/>
  </r>
  <r>
    <s v="N"/>
    <x v="27"/>
    <s v="CLOQUET-CARLTON COUNTY"/>
    <s v="TRACTOR/MOWER"/>
    <d v="1983-09-20T00:00:00"/>
    <n v="0"/>
    <n v="11426.67"/>
    <n v="5713.33"/>
    <n v="17140"/>
  </r>
  <r>
    <s v="N"/>
    <x v="27"/>
    <s v="CLOQUET-CARLTON COUNTY"/>
    <s v="GARDEN TRACTOR/ATTACHMENTS"/>
    <d v="1984-03-02T00:00:00"/>
    <n v="0"/>
    <n v="3290"/>
    <n v="1645"/>
    <n v="4935"/>
  </r>
  <r>
    <s v="N"/>
    <x v="27"/>
    <s v="CLOQUET-CARLTON COUNTY"/>
    <s v="USED SNOWPLOW TRUCK"/>
    <d v="1988-02-11T00:00:00"/>
    <n v="0"/>
    <n v="9000"/>
    <n v="4500"/>
    <n v="13500"/>
  </r>
  <r>
    <s v="N"/>
    <x v="27"/>
    <s v="CLOQUET-CARLTON COUNTY"/>
    <s v="REPAIR &amp; OVERLAY RUNWAY 17-35"/>
    <d v="1988-12-07T00:00:00"/>
    <n v="0"/>
    <n v="53280.91"/>
    <n v="26640.45"/>
    <n v="79921.36"/>
  </r>
  <r>
    <s v="N"/>
    <x v="27"/>
    <s v="CLOQUET-CARLTON COUNTY"/>
    <s v="NEW FURNACE FOR A/D BUILDING"/>
    <d v="1990-02-20T00:00:00"/>
    <n v="0"/>
    <n v="1250"/>
    <n v="625"/>
    <n v="1875"/>
  </r>
  <r>
    <s v="N"/>
    <x v="27"/>
    <s v="CLOQUET-CARLTON COUNTY"/>
    <s v="NEW DOOR FOR EQUIP. STOR. BLD."/>
    <d v="1990-03-02T00:00:00"/>
    <n v="0"/>
    <n v="1300"/>
    <n v="651"/>
    <n v="1951"/>
  </r>
  <r>
    <s v="N"/>
    <x v="27"/>
    <s v="CLOQUET-CARLTON COUNTY"/>
    <s v="REHABILITATE TWY &amp; APRON-ODALS"/>
    <d v="1990-10-03T00:00:00"/>
    <n v="0"/>
    <n v="62779.51"/>
    <n v="31389.77"/>
    <n v="94169.279999999999"/>
  </r>
  <r>
    <s v="N"/>
    <x v="27"/>
    <s v="CLOQUET-CARLTON COUNTY"/>
    <s v="REHABILITATE TWY &amp; APRON-ODALS"/>
    <d v="1990-11-13T00:00:00"/>
    <n v="0"/>
    <n v="20067.349999999999"/>
    <n v="10033.67"/>
    <n v="30101.019999999997"/>
  </r>
  <r>
    <s v="N"/>
    <x v="27"/>
    <s v="CLOQUET-CARLTON COUNTY"/>
    <s v="REHABILITATE TWY &amp; APRON-ODALS"/>
    <d v="1990-12-21T00:00:00"/>
    <n v="0"/>
    <n v="38039.879999999997"/>
    <n v="19019.91"/>
    <n v="57059.789999999994"/>
  </r>
  <r>
    <s v="N"/>
    <x v="27"/>
    <s v="CLOQUET-CARLTON COUNTY"/>
    <s v="REHABILITATE TWY &amp; APRON-ODALS"/>
    <d v="1991-02-11T00:00:00"/>
    <n v="0"/>
    <n v="28970.46"/>
    <n v="14485.3"/>
    <n v="43455.759999999995"/>
  </r>
  <r>
    <s v="N"/>
    <x v="27"/>
    <s v="CLOQUET-CARLTON COUNTY"/>
    <s v="REHABILITATE TWY &amp; APRON-ODALS"/>
    <d v="1991-06-17T00:00:00"/>
    <n v="0"/>
    <n v="4527"/>
    <n v="2263.4899999999998"/>
    <n v="6790.49"/>
  </r>
  <r>
    <s v="N"/>
    <x v="27"/>
    <s v="CLOQUET-CARLTON COUNTY"/>
    <s v="REHABILITATE TWY &amp; APRON-ODALS"/>
    <d v="1992-08-10T00:00:00"/>
    <n v="0"/>
    <n v="354.58"/>
    <n v="177.29"/>
    <n v="531.87"/>
  </r>
  <r>
    <s v="N"/>
    <x v="27"/>
    <s v="CLOQUET-CARLTON COUNTY"/>
    <s v="ELECTRIFY 4 HANGAR DOORS"/>
    <d v="1992-01-14T00:00:00"/>
    <n v="0"/>
    <n v="3093.33"/>
    <n v="1546.67"/>
    <n v="4640"/>
  </r>
  <r>
    <s v="N"/>
    <x v="27"/>
    <s v="CLOQUET-CARLTON COUNTY"/>
    <s v="4WD TRUCK, PLOW, TANK &amp; PUMP"/>
    <d v="1992-08-10T00:00:00"/>
    <n v="0"/>
    <n v="9463.34"/>
    <n v="4731.66"/>
    <n v="14195"/>
  </r>
  <r>
    <s v="N"/>
    <x v="27"/>
    <s v="CLOQUET-CARLTON COUNTY"/>
    <s v="4WD TRUCK, PLOW, TANK &amp; PUMP"/>
    <d v="1993-04-21T00:00:00"/>
    <n v="0"/>
    <n v="4533.2"/>
    <n v="2266.6"/>
    <n v="6799.7999999999993"/>
  </r>
  <r>
    <s v="N"/>
    <x v="27"/>
    <s v="CLOQUET-CARLTON COUNTY"/>
    <s v="CARD/KEY FUEL MANAGEMENT SYS."/>
    <d v="1993-03-08T00:00:00"/>
    <n v="0"/>
    <n v="4000"/>
    <n v="2000"/>
    <n v="6000"/>
  </r>
  <r>
    <s v="N"/>
    <x v="27"/>
    <s v="CLOQUET-CARLTON COUNTY"/>
    <s v="CARD/KEY FUEL MANAGEMENT SYS."/>
    <d v="1993-05-12T00:00:00"/>
    <n v="0"/>
    <n v="1522.59"/>
    <n v="761.29"/>
    <n v="2283.88"/>
  </r>
  <r>
    <s v="N"/>
    <x v="27"/>
    <s v="CLOQUET-CARLTON COUNTY"/>
    <s v="CLOQUET A.P. MASTERPLAN &amp; ALP (closed)"/>
    <d v="1993-12-06T00:00:00"/>
    <n v="0"/>
    <n v="12033.04"/>
    <n v="6016.52"/>
    <n v="18049.560000000001"/>
  </r>
  <r>
    <s v="N"/>
    <x v="27"/>
    <s v="CLOQUET-CARLTON COUNTY"/>
    <s v="CLOQUET A.P. MASTERPLAN &amp; ALP (closed)"/>
    <d v="1994-04-19T00:00:00"/>
    <n v="0"/>
    <n v="3966.96"/>
    <n v="2681.83"/>
    <n v="6648.79"/>
  </r>
  <r>
    <s v="N"/>
    <x v="27"/>
    <s v="CLOQUET-CARLTON COUNTY"/>
    <s v="CLOQUET A.P. MASTERPLAN &amp; ALP (closed)"/>
    <d v="1994-04-19T00:00:00"/>
    <n v="0"/>
    <n v="1396.73"/>
    <n v="0"/>
    <n v="1396.73"/>
  </r>
  <r>
    <s v="N"/>
    <x v="27"/>
    <s v="CLOQUET-CARLTON COUNTY"/>
    <s v="CLOQUET A.P. MASTERPLAN &amp; ALP (closed)"/>
    <d v="1994-09-26T00:00:00"/>
    <n v="0"/>
    <n v="6050.78"/>
    <n v="3025.39"/>
    <n v="9076.17"/>
  </r>
  <r>
    <s v="N"/>
    <x v="27"/>
    <s v="CLOQUET-CARLTON COUNTY"/>
    <s v="CLOQUET A.P. MASTERPLAN &amp; ALP (closed)"/>
    <d v="1995-02-07T00:00:00"/>
    <n v="0"/>
    <n v="6304.73"/>
    <n v="3152.36"/>
    <n v="9457.09"/>
  </r>
  <r>
    <s v="N"/>
    <x v="27"/>
    <s v="CLOQUET-CARLTON COUNTY"/>
    <s v="CLOQUET A.P. MASTERPLAN &amp; ALP (closed)"/>
    <d v="1995-11-22T00:00:00"/>
    <n v="0"/>
    <n v="868.88"/>
    <n v="2958.35"/>
    <n v="3827.23"/>
  </r>
  <r>
    <s v="N"/>
    <x v="27"/>
    <s v="CLOQUET-CARLTON COUNTY"/>
    <s v="CLOQUET A.P. MASTERPLAN &amp; ALP (closed)"/>
    <d v="1995-11-22T00:00:00"/>
    <n v="0"/>
    <n v="5047.8"/>
    <n v="0"/>
    <n v="5047.8"/>
  </r>
  <r>
    <s v="N"/>
    <x v="27"/>
    <s v="CLOQUET-CARLTON COUNTY"/>
    <s v="CLOQUET A.P. MASTERPLAN &amp; ALP (closed)"/>
    <d v="1996-02-12T00:00:00"/>
    <n v="0"/>
    <n v="191.65"/>
    <n v="1181.92"/>
    <n v="1373.5700000000002"/>
  </r>
  <r>
    <s v="N"/>
    <x v="27"/>
    <s v="CLOQUET-CARLTON COUNTY"/>
    <s v="CLOQUET A.P. MASTERPLAN &amp; ALP (closed)"/>
    <d v="1996-02-12T00:00:00"/>
    <n v="0"/>
    <n v="2172.17"/>
    <n v="0"/>
    <n v="2172.17"/>
  </r>
  <r>
    <s v="N"/>
    <x v="27"/>
    <s v="CLOQUET-CARLTON COUNTY"/>
    <s v="CLOQUET A.P. MASTERPLAN &amp; ALP (closed)"/>
    <d v="1996-06-14T00:00:00"/>
    <n v="0"/>
    <n v="1489.44"/>
    <n v="744.72"/>
    <n v="2234.16"/>
  </r>
  <r>
    <s v="N"/>
    <x v="27"/>
    <s v="CLOQUET-CARLTON COUNTY"/>
    <s v="CLOQUET A.P. MASTERPLAN &amp; ALP (closed)"/>
    <d v="1996-11-21T00:00:00"/>
    <n v="0"/>
    <n v="1345.18"/>
    <n v="672.6"/>
    <n v="2017.7800000000002"/>
  </r>
  <r>
    <s v="N"/>
    <x v="27"/>
    <s v="CLOQUET-CARLTON COUNTY"/>
    <s v="AIRPORT STORM WATER PLAN (CLOSED)"/>
    <d v="1994-04-27T00:00:00"/>
    <n v="0"/>
    <n v="3916.81"/>
    <n v="1958.4"/>
    <n v="5875.21"/>
  </r>
  <r>
    <s v="N"/>
    <x v="27"/>
    <s v="CLOQUET-CARLTON COUNTY"/>
    <s v="APRON CRACK REPAIR (CLOSED)"/>
    <d v="1994-02-14T00:00:00"/>
    <n v="0"/>
    <n v="5337.5"/>
    <n v="2668.75"/>
    <n v="8006.25"/>
  </r>
  <r>
    <s v="N"/>
    <x v="27"/>
    <s v="CLOQUET-CARLTON COUNTY"/>
    <s v="ENGINEERING:6 UNIT T HANG. ADD - closed"/>
    <d v="1994-09-26T00:00:00"/>
    <n v="0"/>
    <n v="5580.73"/>
    <n v="2790.38"/>
    <n v="8371.11"/>
  </r>
  <r>
    <s v="N"/>
    <x v="27"/>
    <s v="CLOQUET-CARLTON COUNTY"/>
    <s v="ENGINEERING:6 UNIT T HANG. ADD - closed"/>
    <d v="1995-08-22T00:00:00"/>
    <n v="0"/>
    <n v="3951.6"/>
    <n v="1975.81"/>
    <n v="5927.41"/>
  </r>
  <r>
    <s v="N"/>
    <x v="27"/>
    <s v="CLOQUET-CARLTON COUNTY"/>
    <s v="ENGINEERING:6 UNIT T HANG. ADD - closed"/>
    <d v="1995-12-15T00:00:00"/>
    <n v="0"/>
    <n v="24.24"/>
    <n v="170.82"/>
    <n v="195.06"/>
  </r>
  <r>
    <s v="N"/>
    <x v="27"/>
    <s v="CLOQUET-CARLTON COUNTY"/>
    <s v="ENGINEERING:6 UNIT T HANG. ADD - closed"/>
    <d v="1995-12-15T00:00:00"/>
    <n v="0"/>
    <n v="317.39999999999998"/>
    <n v="0"/>
    <n v="317.39999999999998"/>
  </r>
  <r>
    <s v="N"/>
    <x v="27"/>
    <s v="CLOQUET-CARLTON COUNTY"/>
    <s v="ENGINEERING:6 UNIT T HANG. ADD - closed"/>
    <d v="1996-02-12T00:00:00"/>
    <n v="0"/>
    <n v="1686.91"/>
    <n v="843.45"/>
    <n v="2530.36"/>
  </r>
  <r>
    <s v="N"/>
    <x v="27"/>
    <s v="CLOQUET-CARLTON COUNTY"/>
    <s v="ENGINEERING:6 UNIT T HANG. ADD - closed"/>
    <d v="1996-06-14T00:00:00"/>
    <n v="0"/>
    <n v="1473.38"/>
    <n v="736.69"/>
    <n v="2210.0700000000002"/>
  </r>
  <r>
    <s v="N"/>
    <x v="27"/>
    <s v="CLOQUET-CARLTON COUNTY"/>
    <s v="ENGINEERING:6 UNIT T HANG. ADD - closed"/>
    <d v="1996-11-21T00:00:00"/>
    <n v="0"/>
    <n v="1889.53"/>
    <n v="944.76"/>
    <n v="2834.29"/>
  </r>
  <r>
    <s v="N"/>
    <x v="27"/>
    <s v="CLOQUET-CARLTON COUNTY"/>
    <s v="ENGINEERING:6 UNIT T HANG. ADD - closed"/>
    <d v="1997-05-01T00:00:00"/>
    <n v="0"/>
    <n v="0"/>
    <n v="1132.31"/>
    <n v="1132.31"/>
  </r>
  <r>
    <s v="N"/>
    <x v="27"/>
    <s v="CLOQUET-CARLTON COUNTY"/>
    <s v="ENGINEERING:6 UNIT T HANG. ADD - closed"/>
    <d v="1997-05-01T00:00:00"/>
    <n v="0"/>
    <n v="2264.63"/>
    <n v="0"/>
    <n v="2264.63"/>
  </r>
  <r>
    <s v="N"/>
    <x v="27"/>
    <s v="CLOQUET-CARLTON COUNTY"/>
    <s v="ENGINEERING:6 UNIT T HANG. ADD - closed"/>
    <d v="1997-08-22T00:00:00"/>
    <n v="0"/>
    <n v="1719.05"/>
    <n v="859.52"/>
    <n v="2578.5699999999997"/>
  </r>
  <r>
    <s v="N"/>
    <x v="27"/>
    <s v="CLOQUET-CARLTON COUNTY"/>
    <s v="ENGINEERING:6 UNIT T HANG. ADD - closed"/>
    <d v="1998-01-16T00:00:00"/>
    <n v="0"/>
    <n v="5146.17"/>
    <n v="2573.09"/>
    <n v="7719.26"/>
  </r>
  <r>
    <s v="N"/>
    <x v="27"/>
    <s v="CLOQUET-CARLTON COUNTY"/>
    <s v="SNOW PLOW - REVERSABLE BLADE"/>
    <d v="1995-06-06T00:00:00"/>
    <n v="0"/>
    <n v="3000"/>
    <n v="1500"/>
    <n v="4500"/>
  </r>
  <r>
    <s v="N"/>
    <x v="27"/>
    <s v="CLOQUET-CARLTON COUNTY"/>
    <s v="SITE WORK FOR 6 UNIT T HANGAR (CLOSED)"/>
    <d v="1995-11-29T00:00:00"/>
    <n v="0"/>
    <n v="49466.67"/>
    <n v="24733.33"/>
    <n v="74200"/>
  </r>
  <r>
    <s v="N"/>
    <x v="27"/>
    <s v="CLOQUET-CARLTON COUNTY"/>
    <s v="SITE WORK FOR 6 UNIT T HANGAR (CLOSED)"/>
    <d v="1996-07-10T00:00:00"/>
    <n v="0"/>
    <n v="533.33000000000004"/>
    <n v="266.67"/>
    <n v="800"/>
  </r>
  <r>
    <s v="N"/>
    <x v="27"/>
    <s v="CLOQUET-CARLTON COUNTY"/>
    <s v="GRADE/DRAIN NEW HANGAR AREA (CLOSED)"/>
    <d v="1995-12-15T00:00:00"/>
    <n v="0"/>
    <n v="6091.22"/>
    <n v="3045.61"/>
    <n v="9136.83"/>
  </r>
  <r>
    <s v="N"/>
    <x v="27"/>
    <s v="CLOQUET-CARLTON COUNTY"/>
    <s v="REPAINT PAVEMENT MARKINGS (CLOSED)"/>
    <d v="1996-10-04T00:00:00"/>
    <n v="0"/>
    <n v="1487.62"/>
    <n v="743.81"/>
    <n v="2231.4299999999998"/>
  </r>
  <r>
    <s v="N"/>
    <x v="27"/>
    <s v="CLOQUET-CARLTON COUNTY"/>
    <s v="AIRCRAFT FUELING SYSTEM"/>
    <d v="1997-09-11T00:00:00"/>
    <n v="0"/>
    <n v="6132.95"/>
    <n v="4088.61"/>
    <n v="10221.56"/>
  </r>
  <r>
    <s v="N"/>
    <x v="27"/>
    <s v="CLOQUET-CARLTON COUNTY"/>
    <s v="AIRCRAFT FUELING SYSTEM"/>
    <d v="1997-10-10T00:00:00"/>
    <n v="0"/>
    <n v="24961.67"/>
    <n v="16934.04"/>
    <n v="41895.71"/>
  </r>
  <r>
    <s v="N"/>
    <x v="27"/>
    <s v="CLOQUET-CARLTON COUNTY"/>
    <s v="AIRCRAFT FUELING SYSTEM"/>
    <d v="1997-11-13T00:00:00"/>
    <n v="0"/>
    <n v="13777.42"/>
    <n v="9477.85"/>
    <n v="23255.27"/>
  </r>
  <r>
    <s v="N"/>
    <x v="27"/>
    <s v="CLOQUET-CARLTON COUNTY"/>
    <s v="AIRCRAFT FUELING SYSTEM"/>
    <d v="1998-06-12T00:00:00"/>
    <n v="0"/>
    <n v="11946.33"/>
    <n v="7995.05"/>
    <n v="19941.38"/>
  </r>
  <r>
    <s v="N"/>
    <x v="27"/>
    <s v="CLOQUET-CARLTON COUNTY"/>
    <s v="AIRCRAFT FUELING SYSTEM"/>
    <d v="1998-09-01T00:00:00"/>
    <n v="0"/>
    <n v="2281.63"/>
    <n v="2695.24"/>
    <n v="4976.87"/>
  </r>
  <r>
    <s v="N"/>
    <x v="27"/>
    <s v="CLOQUET-CARLTON COUNTY"/>
    <s v="AIRCRAFT FUELING SYSTEM"/>
    <d v="1998-09-01T00:00:00"/>
    <n v="0"/>
    <n v="2686.24"/>
    <n v="0"/>
    <n v="2686.24"/>
  </r>
  <r>
    <s v="N"/>
    <x v="27"/>
    <s v="CLOQUET-CARLTON COUNTY"/>
    <s v="LAND ACQUISITION-CROSSWIND RUNWAY PRJ"/>
    <d v="1998-11-02T00:00:00"/>
    <n v="0"/>
    <n v="3370.1"/>
    <n v="2246.73"/>
    <n v="5616.83"/>
  </r>
  <r>
    <s v="N"/>
    <x v="27"/>
    <s v="CLOQUET-CARLTON COUNTY"/>
    <s v="LAND ACQUISITION-CROSSWIND RUNWAY PRJ"/>
    <d v="2000-05-12T00:00:00"/>
    <n v="0"/>
    <n v="55719.95"/>
    <n v="37146.629999999997"/>
    <n v="92866.579999999987"/>
  </r>
  <r>
    <s v="N"/>
    <x v="27"/>
    <s v="CLOQUET-CARLTON COUNTY"/>
    <s v="CROSS WIND RWY/LIGHTING/APRON/AD BLD."/>
    <d v="1999-10-20T00:00:00"/>
    <n v="320723"/>
    <n v="1857.93"/>
    <n v="57445.85"/>
    <n v="380026.77999999997"/>
  </r>
  <r>
    <s v="N"/>
    <x v="27"/>
    <s v="CLOQUET-CARLTON COUNTY"/>
    <s v="CROSS WIND RWY/LIGHTING/APRON/AD BLD."/>
    <d v="1999-11-25T00:00:00"/>
    <n v="178364"/>
    <n v="317.98"/>
    <n v="186.41"/>
    <n v="178868.39"/>
  </r>
  <r>
    <s v="N"/>
    <x v="27"/>
    <s v="CLOQUET-CARLTON COUNTY"/>
    <s v="CROSS WIND RWY/LIGHTING/APRON/AD BLD."/>
    <d v="1999-12-13T00:00:00"/>
    <n v="0"/>
    <n v="61552.59"/>
    <n v="41035.06"/>
    <n v="102587.65"/>
  </r>
  <r>
    <s v="N"/>
    <x v="27"/>
    <s v="CLOQUET-CARLTON COUNTY"/>
    <s v="CROSS WIND RWY/LIGHTING/APRON/AD BLD."/>
    <d v="2000-01-27T00:00:00"/>
    <n v="51175"/>
    <n v="16271.5"/>
    <n v="40879.43"/>
    <n v="108325.93"/>
  </r>
  <r>
    <s v="N"/>
    <x v="27"/>
    <s v="CLOQUET-CARLTON COUNTY"/>
    <s v="CROSS WIND RWY/LIGHTING/APRON/AD BLD."/>
    <d v="2000-05-17T00:00:00"/>
    <n v="121446"/>
    <n v="0"/>
    <n v="35042.6"/>
    <n v="156488.6"/>
  </r>
  <r>
    <s v="N"/>
    <x v="27"/>
    <s v="CLOQUET-CARLTON COUNTY"/>
    <s v="CROSS WIND RWY/LIGHTING/APRON/AD BLD."/>
    <d v="2000-06-19T00:00:00"/>
    <n v="269257"/>
    <n v="0"/>
    <n v="31625.37"/>
    <n v="300882.37"/>
  </r>
  <r>
    <s v="N"/>
    <x v="27"/>
    <s v="CLOQUET-CARLTON COUNTY"/>
    <s v="CROSS WIND RWY/LIGHTING/APRON/AD BLD."/>
    <d v="2000-09-07T00:00:00"/>
    <n v="89789"/>
    <n v="0"/>
    <n v="14700.41"/>
    <n v="104489.41"/>
  </r>
  <r>
    <s v="N"/>
    <x v="27"/>
    <s v="CLOQUET-CARLTON COUNTY"/>
    <s v="CROSS WIND RWY/LIGHTING/APRON/AD BLD."/>
    <d v="2002-07-08T00:00:00"/>
    <n v="91157"/>
    <n v="0"/>
    <n v="12077.25"/>
    <n v="103234.25"/>
  </r>
  <r>
    <s v="N"/>
    <x v="27"/>
    <s v="CLOQUET-CARLTON COUNTY"/>
    <s v="CROSS WIND RWY/LIGHTING/APRON/AD BLD."/>
    <d v="2003-06-26T00:00:00"/>
    <n v="2131"/>
    <n v="0"/>
    <n v="-946.63"/>
    <n v="1184.3699999999999"/>
  </r>
  <r>
    <s v="N"/>
    <x v="27"/>
    <s v="CLOQUET-CARLTON COUNTY"/>
    <s v="CROSS WIND RWY/LIGHTING/APRON/AD BLD."/>
    <d v="2003-08-27T00:00:00"/>
    <n v="252025"/>
    <n v="0"/>
    <n v="39007.760000000002"/>
    <n v="291032.76"/>
  </r>
  <r>
    <s v="N"/>
    <x v="27"/>
    <s v="CLOQUET-CARLTON COUNTY"/>
    <s v="12-UNIT &quot;T&quot; HANGAR SITE WORK"/>
    <d v="2002-01-08T00:00:00"/>
    <n v="0"/>
    <n v="53262.59"/>
    <n v="53262.57"/>
    <n v="106525.16"/>
  </r>
  <r>
    <s v="N"/>
    <x v="27"/>
    <s v="CLOQUET-CARLTON COUNTY"/>
    <s v="12-UNIT &quot;T&quot; HANGAR SITE WORK"/>
    <d v="2002-02-07T00:00:00"/>
    <n v="0"/>
    <n v="1877.78"/>
    <n v="1877.78"/>
    <n v="3755.56"/>
  </r>
  <r>
    <s v="N"/>
    <x v="27"/>
    <s v="CLOQUET-CARLTON COUNTY"/>
    <s v="12-UNIT &quot;T&quot; HANGAR SITE WORK"/>
    <d v="2003-07-03T00:00:00"/>
    <n v="0"/>
    <n v="9692.74"/>
    <n v="9692.7000000000007"/>
    <n v="19385.440000000002"/>
  </r>
  <r>
    <s v="N"/>
    <x v="27"/>
    <s v="CLOQUET-CARLTON COUNTY"/>
    <s v="2.TRACTOR w/LOADER/SWEEPER/MOWER"/>
    <d v="2001-10-11T00:00:00"/>
    <n v="56928"/>
    <n v="12013.2"/>
    <n v="14334.99"/>
    <n v="83276.19"/>
  </r>
  <r>
    <s v="N"/>
    <x v="27"/>
    <s v="CLOQUET-CARLTON COUNTY"/>
    <s v="SNOWBLOWER TRUCK - OSHKOSH #H-2218"/>
    <d v="2001-06-14T00:00:00"/>
    <n v="0"/>
    <n v="14714.4"/>
    <n v="9809.6"/>
    <n v="24524"/>
  </r>
  <r>
    <s v="N"/>
    <x v="27"/>
    <s v="CLOQUET-CARLTON COUNTY"/>
    <s v="3.Snow removal equipment"/>
    <d v="2003-04-30T00:00:00"/>
    <n v="89202"/>
    <n v="0"/>
    <n v="9911"/>
    <n v="99113"/>
  </r>
  <r>
    <s v="N"/>
    <x v="27"/>
    <s v="CLOQUET-CARLTON COUNTY"/>
    <s v="3.Snow removal equipment"/>
    <d v="2003-08-27T00:00:00"/>
    <n v="561"/>
    <n v="0"/>
    <n v="62.74"/>
    <n v="623.74"/>
  </r>
  <r>
    <s v="N"/>
    <x v="27"/>
    <s v="CLOQUET-CARLTON COUNTY"/>
    <s v="Aircraft Storage Hangar"/>
    <d v="2004-03-02T00:00:00"/>
    <n v="0"/>
    <n v="107500"/>
    <n v="107500"/>
    <n v="215000"/>
  </r>
  <r>
    <s v="N"/>
    <x v="27"/>
    <s v="CLOQUET-CARLTON COUNTY"/>
    <s v="4.SRE STORAGE BUILDING"/>
    <d v="2004-09-24T00:00:00"/>
    <n v="16584"/>
    <n v="1611.88"/>
    <n v="1564.12"/>
    <n v="19760"/>
  </r>
  <r>
    <s v="N"/>
    <x v="27"/>
    <s v="CLOQUET-CARLTON COUNTY"/>
    <s v="4.SRE STORAGE BUILDING"/>
    <d v="2004-11-04T00:00:00"/>
    <n v="127668"/>
    <n v="12408.45"/>
    <n v="12037.55"/>
    <n v="152114"/>
  </r>
  <r>
    <s v="N"/>
    <x v="27"/>
    <s v="CLOQUET-CARLTON COUNTY"/>
    <s v="4.SRE STORAGE BUILDING"/>
    <d v="2005-01-19T00:00:00"/>
    <n v="147360"/>
    <n v="14322.46"/>
    <n v="13895.33"/>
    <n v="175577.78999999998"/>
  </r>
  <r>
    <s v="N"/>
    <x v="27"/>
    <s v="CLOQUET-CARLTON COUNTY"/>
    <s v="4.SRE STORAGE BUILDING"/>
    <d v="2005-04-05T00:00:00"/>
    <n v="99948"/>
    <n v="9714.23"/>
    <n v="9423.77"/>
    <n v="119086"/>
  </r>
  <r>
    <s v="N"/>
    <x v="27"/>
    <s v="CLOQUET-CARLTON COUNTY"/>
    <s v="4.SRE STORAGE BUILDING"/>
    <d v="2006-03-08T00:00:00"/>
    <n v="12811"/>
    <n v="1245.98"/>
    <n v="1345.39"/>
    <n v="15402.369999999999"/>
  </r>
  <r>
    <s v="N"/>
    <x v="27"/>
    <s v="CLOQUET-CARLTON COUNTY"/>
    <s v="5. Rwy 17/35 Lighting Upgrade &amp; ALP"/>
    <d v="2006-02-03T00:00:00"/>
    <n v="176555"/>
    <n v="0"/>
    <n v="9293.41"/>
    <n v="185848.41"/>
  </r>
  <r>
    <s v="N"/>
    <x v="27"/>
    <s v="CLOQUET-CARLTON COUNTY"/>
    <s v="5. Rwy 17/35 Lighting Upgrade &amp; ALP"/>
    <d v="2006-03-08T00:00:00"/>
    <n v="41758"/>
    <n v="0"/>
    <n v="2198.39"/>
    <n v="43956.39"/>
  </r>
  <r>
    <s v="N"/>
    <x v="27"/>
    <s v="CLOQUET-CARLTON COUNTY"/>
    <s v="5. Rwy 17/35 Lighting Upgrade &amp; ALP"/>
    <d v="2006-12-06T00:00:00"/>
    <n v="13936"/>
    <n v="0"/>
    <n v="733.08"/>
    <n v="14669.08"/>
  </r>
  <r>
    <s v="N"/>
    <x v="27"/>
    <s v="CLOQUET-CARLTON COUNTY"/>
    <s v="5. Rwy 17/35 Lighting Upgrade &amp; ALP"/>
    <d v="2007-12-19T00:00:00"/>
    <n v="46013"/>
    <n v="0"/>
    <n v="2947.12"/>
    <n v="48960.12"/>
  </r>
  <r>
    <s v="N"/>
    <x v="27"/>
    <s v="CLOQUET-CARLTON COUNTY"/>
    <s v="5. Rwy 17/35 Lighting Upgrade &amp; ALP"/>
    <d v="2008-06-17T00:00:00"/>
    <n v="10000"/>
    <n v="0"/>
    <n v="0"/>
    <n v="10000"/>
  </r>
  <r>
    <s v="N"/>
    <x v="27"/>
    <s v="CLOQUET-CARLTON COUNTY"/>
    <s v="5. Rwy 17/35 Lighting Upgrade &amp; ALP"/>
    <d v="2008-06-17T00:00:00"/>
    <n v="4702"/>
    <n v="0"/>
    <n v="247.72"/>
    <n v="4949.72"/>
  </r>
  <r>
    <s v="N"/>
    <x v="27"/>
    <s v="CLOQUET-CARLTON COUNTY"/>
    <s v="6. Seal Rwy 17/35"/>
    <d v="2006-09-26T00:00:00"/>
    <n v="57367"/>
    <n v="0"/>
    <n v="3436.49"/>
    <n v="60803.49"/>
  </r>
  <r>
    <s v="N"/>
    <x v="27"/>
    <s v="CLOQUET-CARLTON COUNTY"/>
    <s v="6. Seal Rwy 17/35"/>
    <d v="2007-04-24T00:00:00"/>
    <n v="7910"/>
    <n v="0"/>
    <n v="0"/>
    <n v="7910"/>
  </r>
  <r>
    <s v="N"/>
    <x v="27"/>
    <s v="CLOQUET-CARLTON COUNTY"/>
    <s v="6. Seal Rwy 17/35"/>
    <d v="2008-04-10T00:00:00"/>
    <n v="13606"/>
    <n v="0"/>
    <n v="1242.26"/>
    <n v="14848.26"/>
  </r>
  <r>
    <s v="N"/>
    <x v="27"/>
    <s v="CLOQUET-CARLTON COUNTY"/>
    <s v="6. Seal Rwy 17/35"/>
    <d v="2008-06-17T00:00:00"/>
    <n v="10000"/>
    <n v="0"/>
    <n v="0"/>
    <n v="10000"/>
  </r>
  <r>
    <s v="N"/>
    <x v="27"/>
    <s v="CLOQUET-CARLTON COUNTY"/>
    <s v="6. Seal Rwy 17/35"/>
    <d v="2008-06-17T00:00:00"/>
    <n v="3667"/>
    <n v="0"/>
    <n v="192.59"/>
    <n v="3859.59"/>
  </r>
  <r>
    <s v="N"/>
    <x v="27"/>
    <s v="CLOQUET-CARLTON COUNTY"/>
    <s v="TRACTOR MOWER w/BLOWER &amp; BLADE"/>
    <d v="2007-08-21T00:00:00"/>
    <n v="0"/>
    <n v="7251.24"/>
    <n v="3107.68"/>
    <n v="10358.92"/>
  </r>
  <r>
    <s v="N"/>
    <x v="27"/>
    <s v="CLOQUET-CARLTON COUNTY"/>
    <s v="7.  4X4 PICK-UP w/PLOW &amp; SANDER"/>
    <d v="2008-02-01T00:00:00"/>
    <n v="27996"/>
    <n v="0"/>
    <n v="1923.9"/>
    <n v="29919.9"/>
  </r>
  <r>
    <s v="N"/>
    <x v="27"/>
    <s v="CLOQUET-CARLTON COUNTY"/>
    <s v="7.  4X4 PICK-UP w/PLOW &amp; SANDER"/>
    <d v="2009-04-22T00:00:00"/>
    <n v="9808"/>
    <n v="0"/>
    <n v="77.099999999999994"/>
    <n v="9885.1"/>
  </r>
  <r>
    <s v="N"/>
    <x v="27"/>
    <s v="CLOQUET-CARLTON COUNTY"/>
    <s v="Replace ODALS (Nav Aid $)"/>
    <d v="2010-05-14T00:00:00"/>
    <n v="0"/>
    <n v="29611.26"/>
    <n v="0"/>
    <n v="29611.26"/>
  </r>
  <r>
    <s v="N"/>
    <x v="27"/>
    <s v="CLOQUET-CARLTON COUNTY"/>
    <s v="Design PAPI &amp; Beacon, PACS &amp; SACS"/>
    <d v="2011-06-08T00:00:00"/>
    <n v="53437"/>
    <n v="0"/>
    <n v="2813"/>
    <n v="56250"/>
  </r>
  <r>
    <s v="N"/>
    <x v="27"/>
    <s v="CLOQUET-CARLTON COUNTY"/>
    <s v="Design PAPI &amp; Beacon, PACS &amp; SACS"/>
    <d v="2012-06-06T00:00:00"/>
    <n v="7125"/>
    <n v="0"/>
    <n v="375"/>
    <n v="7500"/>
  </r>
  <r>
    <s v="N"/>
    <x v="27"/>
    <s v="CLOQUET-CARLTON COUNTY"/>
    <s v="Design PAPI &amp; Beacon, PACS &amp; SACS"/>
    <d v="2012-06-28T00:00:00"/>
    <n v="2113"/>
    <n v="0"/>
    <n v="562"/>
    <n v="2675"/>
  </r>
  <r>
    <s v="N"/>
    <x v="27"/>
    <s v="CLOQUET-CARLTON COUNTY"/>
    <s v="Design PAPI &amp; Beacon, PACS &amp; SACS"/>
    <d v="2013-08-07T00:00:00"/>
    <n v="2732"/>
    <n v="0"/>
    <n v="0"/>
    <n v="2732"/>
  </r>
  <r>
    <s v="N"/>
    <x v="27"/>
    <s v="CLOQUET-CARLTON COUNTY"/>
    <s v="Design PAPI &amp; Beacon, PACS &amp; SACS"/>
    <d v="2014-12-03T00:00:00"/>
    <n v="6099"/>
    <n v="0"/>
    <n v="14"/>
    <n v="6113"/>
  </r>
  <r>
    <s v="N"/>
    <x v="27"/>
    <s v="CLOQUET-CARLTON COUNTY"/>
    <s v="PAPI &amp; Beacon"/>
    <d v="2012-06-29T00:00:00"/>
    <n v="79379"/>
    <n v="0"/>
    <n v="4178.8"/>
    <n v="83557.8"/>
  </r>
  <r>
    <s v="N"/>
    <x v="27"/>
    <s v="CLOQUET-CARLTON COUNTY"/>
    <s v="PAPI &amp; Beacon"/>
    <d v="2013-12-10T00:00:00"/>
    <n v="8566"/>
    <n v="0"/>
    <n v="604.70000000000005"/>
    <n v="9170.7000000000007"/>
  </r>
  <r>
    <s v="N"/>
    <x v="27"/>
    <s v="CLOQUET-CARLTON COUNTY"/>
    <s v="PAPI &amp; Beacon"/>
    <d v="2014-12-03T00:00:00"/>
    <n v="2924"/>
    <n v="0"/>
    <n v="0"/>
    <n v="2924"/>
  </r>
  <r>
    <s v="N"/>
    <x v="27"/>
    <s v="CLOQUET-CARLTON COUNTY"/>
    <s v="Cr Seal &amp; Rejuvinate Rwys, Twys, Apron"/>
    <d v="2012-01-04T00:00:00"/>
    <n v="135211"/>
    <n v="0"/>
    <n v="15024.24"/>
    <n v="150235.24"/>
  </r>
  <r>
    <s v="N"/>
    <x v="27"/>
    <s v="CLOQUET-CARLTON COUNTY"/>
    <s v="Cr Seal &amp; Rejuvinate Rwys, Twys, Apron"/>
    <d v="2013-12-23T00:00:00"/>
    <n v="160189"/>
    <n v="3368.13"/>
    <n v="18688"/>
    <n v="182245.13"/>
  </r>
  <r>
    <s v="N"/>
    <x v="27"/>
    <s v="CLOQUET-CARLTON COUNTY"/>
    <s v="Cr Seal &amp; Rejuvinate Rwys, Twys, Apron"/>
    <d v="2016-04-01T00:00:00"/>
    <n v="15464"/>
    <n v="123.4"/>
    <n v="1234.95"/>
    <n v="16822.349999999999"/>
  </r>
  <r>
    <s v="N"/>
    <x v="27"/>
    <s v="CLOQUET-CARLTON COUNTY"/>
    <s v="11.Site prep for future T-hangar"/>
    <d v="2013-12-03T00:00:00"/>
    <n v="75325"/>
    <n v="0"/>
    <n v="8370.23"/>
    <n v="83695.23"/>
  </r>
  <r>
    <s v="N"/>
    <x v="27"/>
    <s v="CLOQUET-CARLTON COUNTY"/>
    <s v="11.Site prep for future T-hangar"/>
    <d v="2015-05-27T00:00:00"/>
    <n v="156305"/>
    <n v="20075.169999999998"/>
    <n v="15091.9"/>
    <n v="191472.06999999998"/>
  </r>
  <r>
    <s v="N"/>
    <x v="27"/>
    <s v="CLOQUET-CARLTON COUNTY"/>
    <s v="11.Site prep for future T-hangar"/>
    <d v="2016-04-21T00:00:00"/>
    <n v="1265"/>
    <n v="0"/>
    <n v="0"/>
    <n v="1265"/>
  </r>
  <r>
    <s v="N"/>
    <x v="27"/>
    <s v="CLOQUET-CARLTON COUNTY"/>
    <s v="11.Site prep for future T-hangar"/>
    <d v="2016-04-21T00:00:00"/>
    <n v="41327"/>
    <n v="9361.68"/>
    <n v="-1355.28"/>
    <n v="49333.4"/>
  </r>
  <r>
    <s v="N"/>
    <x v="27"/>
    <s v="CLOQUET-CARLTON COUNTY"/>
    <s v="Furnaces for  A/D Building"/>
    <d v="2014-07-21T00:00:00"/>
    <n v="0"/>
    <n v="7614.21"/>
    <n v="2075.0500000000002"/>
    <n v="9689.26"/>
  </r>
  <r>
    <s v="N"/>
    <x v="27"/>
    <s v="CLOQUET-CARLTON COUNTY"/>
    <s v="Construct 9 Unit T-Hangar"/>
    <d v="2015-03-25T00:00:00"/>
    <n v="501324"/>
    <n v="27851.41"/>
    <n v="27852.65"/>
    <n v="557028.06000000006"/>
  </r>
  <r>
    <s v="N"/>
    <x v="27"/>
    <s v="CLOQUET-CARLTON COUNTY"/>
    <s v="Construct 9 Unit T-Hangar"/>
    <d v="2015-11-18T00:00:00"/>
    <n v="4160"/>
    <n v="2745.38"/>
    <n v="2745.32"/>
    <n v="9650.7000000000007"/>
  </r>
  <r>
    <s v="N"/>
    <x v="27"/>
    <s v="CLOQUET-CARLTON COUNTY"/>
    <s v="Construct 9 Unit T-Hangar"/>
    <d v="2016-04-01T00:00:00"/>
    <n v="50493"/>
    <n v="10073.31"/>
    <n v="2736.07"/>
    <n v="63302.38"/>
  </r>
  <r>
    <s v="N"/>
    <x v="27"/>
    <s v="CLOQUET-CARLTON COUNTY"/>
    <s v="Rehabilitate runway 17/35 - Design"/>
    <d v="2018-04-10T00:00:00"/>
    <n v="72994"/>
    <n v="4055.27"/>
    <n v="4056.17"/>
    <n v="81105.440000000002"/>
  </r>
  <r>
    <s v="N"/>
    <x v="27"/>
    <s v="CLOQUET-CARLTON COUNTY"/>
    <s v="Rehabilitate runway 17/35 - Design"/>
    <d v="2018-10-18T00:00:00"/>
    <n v="28492"/>
    <n v="2163.4499999999998"/>
    <n v="2163.4299999999998"/>
    <n v="32818.879999999997"/>
  </r>
  <r>
    <s v="N"/>
    <x v="27"/>
    <s v="CLOQUET-CARLTON COUNTY"/>
    <s v="Rehabilitate runway 17/35 - Design"/>
    <d v="2019-03-15T00:00:00"/>
    <n v="10450"/>
    <n v="0"/>
    <n v="0"/>
    <n v="10450"/>
  </r>
  <r>
    <s v="N"/>
    <x v="27"/>
    <s v="CLOQUET-CARLTON COUNTY"/>
    <s v="Rehabilitate Runway 17/35"/>
    <d v="2019-11-05T00:00:00"/>
    <n v="1253735"/>
    <n v="69652"/>
    <n v="69652.89"/>
    <n v="1393039.89"/>
  </r>
  <r>
    <s v="N"/>
    <x v="27"/>
    <s v="CLOQUET-CARLTON COUNTY"/>
    <s v="Hangar Site Prep and Apron Expansion"/>
    <d v="2020-11-10T00:00:00"/>
    <n v="0"/>
    <n v="161432.64000000001"/>
    <n v="69185.42"/>
    <n v="230618.06"/>
  </r>
  <r>
    <s v="N"/>
    <x v="27"/>
    <s v="CLOQUET-CARLTON COUNTY"/>
    <s v="Rehabilitate Runway 7/25 &amp; Upgrade Lighting Runway 7/25"/>
    <d v="2020-11-05T00:00:00"/>
    <n v="1154648"/>
    <n v="67695.62"/>
    <n v="67697.61"/>
    <n v="1290041.2300000002"/>
  </r>
  <r>
    <s v="N"/>
    <x v="27"/>
    <s v="CLOQUET-CARLTON COUNTY"/>
    <s v="Install Airport Security System"/>
    <d v="2020-11-10T00:00:00"/>
    <n v="0"/>
    <n v="11252.5"/>
    <n v="4822.5"/>
    <n v="16075"/>
  </r>
  <r>
    <s v="N"/>
    <x v="27"/>
    <s v="CLOQUET-CARLTON COUNTY"/>
    <s v="Install New Fuel Card Reader"/>
    <d v="2020-07-13T00:00:00"/>
    <n v="0"/>
    <n v="9645.83"/>
    <n v="4133.93"/>
    <n v="13779.76"/>
  </r>
  <r>
    <s v="N"/>
    <x v="27"/>
    <s v="CLOQUET-CARLTON COUNTY"/>
    <s v="SRE (John Deere 644L carrier vehicle, plow, box blade, sweeper, and snow blower)."/>
    <d v="2020-11-05T00:00:00"/>
    <n v="259429"/>
    <n v="0"/>
    <n v="0"/>
    <n v="259429"/>
  </r>
  <r>
    <s v="N"/>
    <x v="27"/>
    <s v="CLOQUET-CARLTON COUNTY"/>
    <s v="CARES Act for COQ and MZH"/>
    <d v="2020-09-11T00:00:00"/>
    <n v="29905"/>
    <n v="0"/>
    <n v="0"/>
    <n v="29905"/>
  </r>
  <r>
    <s v="N"/>
    <x v="27"/>
    <s v="CLOQUET-CARLTON COUNTY"/>
    <s v="CARES Act for COQ and MZH"/>
    <d v="2020-11-25T00:00:00"/>
    <n v="20046"/>
    <n v="0"/>
    <n v="0"/>
    <n v="20046"/>
  </r>
  <r>
    <s v="N"/>
    <x v="27"/>
    <s v="CLOQUET-CARLTON COUNTY"/>
    <s v="CARES Act for COQ and MZH"/>
    <d v="2021-03-03T00:00:00"/>
    <n v="10049"/>
    <n v="0"/>
    <n v="0"/>
    <n v="10049"/>
  </r>
  <r>
    <s v="N"/>
    <x v="27"/>
    <s v="CLOQUET-CARLTON COUNTY"/>
    <s v="LAND FOR RUNWAY EXTENSION"/>
    <d v="1981-11-10T00:00:00"/>
    <n v="42009.17"/>
    <n v="0"/>
    <n v="4667.6899999999996"/>
    <n v="46676.86"/>
  </r>
  <r>
    <s v="N"/>
    <x v="27"/>
    <s v="CLOQUET-CARLTON COUNTY"/>
    <s v="LAND FOR RUNWAY EXTENSION"/>
    <d v="1982-03-22T00:00:00"/>
    <n v="11586.28"/>
    <n v="0"/>
    <n v="1287.3699999999999"/>
    <n v="12873.650000000001"/>
  </r>
  <r>
    <s v="N"/>
    <x v="27"/>
    <s v="CLOQUET-CARLTON COUNTY"/>
    <s v="LAND FOR RUNWAY EXTENSION"/>
    <d v="1983-03-15T00:00:00"/>
    <n v="57278.75"/>
    <n v="0"/>
    <n v="6364.31"/>
    <n v="63643.06"/>
  </r>
  <r>
    <s v="N"/>
    <x v="28"/>
    <s v="COOK"/>
    <s v="---COOK AIRPORT---"/>
    <d v="1947-12-02T00:00:00"/>
    <n v="0"/>
    <n v="17161.330000000002"/>
    <n v="2822.73"/>
    <n v="19984.060000000001"/>
  </r>
  <r>
    <s v="N"/>
    <x v="28"/>
    <s v="COOK"/>
    <s v="CLEAR APPR. ZONES"/>
    <d v="1950-10-13T00:00:00"/>
    <n v="0"/>
    <n v="450"/>
    <n v="0"/>
    <n v="450"/>
  </r>
  <r>
    <s v="N"/>
    <x v="28"/>
    <s v="COOK"/>
    <s v="SAND LIFT LANDING STRIPS"/>
    <d v="1950-10-13T00:00:00"/>
    <n v="0"/>
    <n v="1991.85"/>
    <n v="0"/>
    <n v="1991.85"/>
  </r>
  <r>
    <s v="N"/>
    <x v="28"/>
    <s v="COOK"/>
    <s v="GR/GRAV TXI-APR; ETC."/>
    <d v="1964-09-29T00:00:00"/>
    <n v="0"/>
    <n v="1510.85"/>
    <n v="755.42"/>
    <n v="2266.27"/>
  </r>
  <r>
    <s v="N"/>
    <x v="28"/>
    <s v="COOK"/>
    <s v="LAND"/>
    <d v="1977-12-08T00:00:00"/>
    <n v="0"/>
    <n v="1000"/>
    <n v="1000"/>
    <n v="2000"/>
  </r>
  <r>
    <s v="N"/>
    <x v="28"/>
    <s v="COOK"/>
    <s v="RUNWAY IMPROVEMENTS"/>
    <d v="1984-11-27T00:00:00"/>
    <n v="0"/>
    <n v="9592.49"/>
    <n v="2398.12"/>
    <n v="11990.61"/>
  </r>
  <r>
    <s v="N"/>
    <x v="28"/>
    <s v="COOK"/>
    <s v="GRADE, PAVE &amp; LIGHT AIRPORT"/>
    <d v="1985-05-03T00:00:00"/>
    <n v="0"/>
    <n v="32945.83"/>
    <n v="16472.919999999998"/>
    <n v="49418.75"/>
  </r>
  <r>
    <s v="N"/>
    <x v="28"/>
    <s v="COOK"/>
    <s v="GRADE, PAVE &amp; LIGHT AIRPORT"/>
    <d v="1985-07-01T00:00:00"/>
    <n v="0"/>
    <n v="25823.919999999998"/>
    <n v="12911.94"/>
    <n v="38735.86"/>
  </r>
  <r>
    <s v="N"/>
    <x v="28"/>
    <s v="COOK"/>
    <s v="GRADE, PAVE &amp; LIGHT AIRPORT"/>
    <d v="1985-07-17T00:00:00"/>
    <n v="0"/>
    <n v="51699.73"/>
    <n v="25849.87"/>
    <n v="77549.600000000006"/>
  </r>
  <r>
    <s v="N"/>
    <x v="28"/>
    <s v="COOK"/>
    <s v="GRADE, PAVE &amp; LIGHT AIRPORT"/>
    <d v="1985-08-21T00:00:00"/>
    <n v="0"/>
    <n v="12626.47"/>
    <n v="6313.23"/>
    <n v="18939.699999999997"/>
  </r>
  <r>
    <s v="N"/>
    <x v="28"/>
    <s v="COOK"/>
    <s v="GRADE, PAVE &amp; LIGHT AIRPORT"/>
    <d v="1985-09-06T00:00:00"/>
    <n v="0"/>
    <n v="55315.61"/>
    <n v="27657.82"/>
    <n v="82973.429999999993"/>
  </r>
  <r>
    <s v="N"/>
    <x v="28"/>
    <s v="COOK"/>
    <s v="GRADE, PAVE &amp; LIGHT AIRPORT"/>
    <d v="1985-09-23T00:00:00"/>
    <n v="0"/>
    <n v="46806.26"/>
    <n v="23403.14"/>
    <n v="70209.399999999994"/>
  </r>
  <r>
    <s v="N"/>
    <x v="28"/>
    <s v="COOK"/>
    <s v="GRADE, PAVE &amp; LIGHT AIRPORT"/>
    <d v="1985-10-23T00:00:00"/>
    <n v="0"/>
    <n v="17335.759999999998"/>
    <n v="8667.89"/>
    <n v="26003.649999999998"/>
  </r>
  <r>
    <s v="N"/>
    <x v="28"/>
    <s v="COOK"/>
    <s v="GRADE, PAVE &amp; LIGHT AIRPORT"/>
    <d v="1985-11-22T00:00:00"/>
    <n v="0"/>
    <n v="121821.89"/>
    <n v="60910.94"/>
    <n v="182732.83000000002"/>
  </r>
  <r>
    <s v="N"/>
    <x v="28"/>
    <s v="COOK"/>
    <s v="GRADE, PAVE &amp; LIGHT AIRPORT"/>
    <d v="1986-01-16T00:00:00"/>
    <n v="0"/>
    <n v="12462.31"/>
    <n v="6231.14"/>
    <n v="18693.45"/>
  </r>
  <r>
    <s v="N"/>
    <x v="28"/>
    <s v="COOK"/>
    <s v="GRADE, PAVE &amp; LIGHT AIRPORT"/>
    <d v="1986-03-25T00:00:00"/>
    <n v="0"/>
    <n v="5254.55"/>
    <n v="2627.27"/>
    <n v="7881.82"/>
  </r>
  <r>
    <s v="N"/>
    <x v="28"/>
    <s v="COOK"/>
    <s v="GRADE, PAVE &amp; LIGHT AIRPORT"/>
    <d v="1986-07-08T00:00:00"/>
    <n v="0"/>
    <n v="39894.69"/>
    <n v="19947.36"/>
    <n v="59842.05"/>
  </r>
  <r>
    <s v="N"/>
    <x v="28"/>
    <s v="COOK"/>
    <s v="GRADE, PAVE &amp; LIGHT AIRPORT"/>
    <d v="1986-10-27T00:00:00"/>
    <n v="0"/>
    <n v="30258.3"/>
    <n v="15129.15"/>
    <n v="45387.45"/>
  </r>
  <r>
    <s v="N"/>
    <x v="28"/>
    <s v="COOK"/>
    <s v="GRADE, PAVE &amp; LIGHT AIRPORT"/>
    <d v="1988-05-17T00:00:00"/>
    <n v="0"/>
    <n v="3194.77"/>
    <n v="1597.38"/>
    <n v="4792.1499999999996"/>
  </r>
  <r>
    <s v="N"/>
    <x v="28"/>
    <s v="COOK"/>
    <s v="GRADE, PAVE &amp; LIGHT AIRPORT"/>
    <d v="1991-08-07T00:00:00"/>
    <n v="0"/>
    <n v="559.91"/>
    <n v="2162"/>
    <n v="2721.91"/>
  </r>
  <r>
    <s v="N"/>
    <x v="28"/>
    <s v="COOK"/>
    <s v="GRADE, PAVE &amp; LIGHT AIRPORT"/>
    <d v="1991-08-07T00:00:00"/>
    <n v="0"/>
    <n v="3764.09"/>
    <n v="0"/>
    <n v="3764.09"/>
  </r>
  <r>
    <s v="N"/>
    <x v="28"/>
    <s v="COOK"/>
    <s v="NEW ARRIVAL/DEPARTURE BUILDING"/>
    <d v="1988-12-19T00:00:00"/>
    <n v="0"/>
    <n v="97572.6"/>
    <n v="48786.3"/>
    <n v="146358.90000000002"/>
  </r>
  <r>
    <s v="N"/>
    <x v="28"/>
    <s v="COOK"/>
    <s v="NEW ARRIVAL/DEPARTURE BUILDING"/>
    <d v="1989-05-22T00:00:00"/>
    <n v="0"/>
    <n v="17107.07"/>
    <n v="8553.5300000000007"/>
    <n v="25660.6"/>
  </r>
  <r>
    <s v="N"/>
    <x v="28"/>
    <s v="COOK"/>
    <s v="NEW ARRIVAL/DEPARTURE BUILDING"/>
    <d v="1990-06-01T00:00:00"/>
    <n v="0"/>
    <n v="5320.33"/>
    <n v="2660.17"/>
    <n v="7980.5"/>
  </r>
  <r>
    <s v="N"/>
    <x v="28"/>
    <s v="COOK"/>
    <s v="INSTALL UNDERGROUND FUEL TANKS"/>
    <d v="1990-12-10T00:00:00"/>
    <n v="0"/>
    <n v="44535.92"/>
    <n v="22267.97"/>
    <n v="66803.89"/>
  </r>
  <r>
    <s v="N"/>
    <x v="28"/>
    <s v="COOK"/>
    <s v="INSTALL UNDERGROUND FUEL TANKS"/>
    <d v="1991-05-10T00:00:00"/>
    <n v="0"/>
    <n v="9635.9699999999993"/>
    <n v="4817.9799999999996"/>
    <n v="14453.949999999999"/>
  </r>
  <r>
    <s v="N"/>
    <x v="28"/>
    <s v="COOK"/>
    <s v="INSTALL UNDERGROUND FUEL TANKS"/>
    <d v="1992-01-21T00:00:00"/>
    <n v="0"/>
    <n v="2428.11"/>
    <n v="4615.33"/>
    <n v="7043.4400000000005"/>
  </r>
  <r>
    <s v="N"/>
    <x v="28"/>
    <s v="COOK"/>
    <s v="INSTALL UNDERGROUND FUEL TANKS"/>
    <d v="1992-01-21T00:00:00"/>
    <n v="0"/>
    <n v="6802.56"/>
    <n v="0"/>
    <n v="6802.56"/>
  </r>
  <r>
    <s v="N"/>
    <x v="28"/>
    <s v="COOK"/>
    <s v="INSTALL UNDERGROUND FUEL TANKS"/>
    <d v="1992-05-11T00:00:00"/>
    <n v="0"/>
    <n v="333.33"/>
    <n v="166.67"/>
    <n v="500"/>
  </r>
  <r>
    <s v="N"/>
    <x v="28"/>
    <s v="COOK"/>
    <s v="GRADE HANGAR TAXIWAY"/>
    <d v="1992-11-12T00:00:00"/>
    <n v="0"/>
    <n v="4300"/>
    <n v="2575.5100000000002"/>
    <n v="6875.51"/>
  </r>
  <r>
    <s v="N"/>
    <x v="28"/>
    <s v="COOK"/>
    <s v="GRADE HANGAR TAXIWAY"/>
    <d v="1992-11-12T00:00:00"/>
    <n v="0"/>
    <n v="851.03"/>
    <n v="0"/>
    <n v="851.03"/>
  </r>
  <r>
    <s v="N"/>
    <x v="28"/>
    <s v="COOK"/>
    <s v="GRADE HANGAR TAXIWAY"/>
    <d v="1992-12-16T00:00:00"/>
    <n v="0"/>
    <n v="14075.42"/>
    <n v="7037.7"/>
    <n v="21113.119999999999"/>
  </r>
  <r>
    <s v="N"/>
    <x v="28"/>
    <s v="COOK"/>
    <s v="GRADE HANGAR TAXIWAY"/>
    <d v="1994-01-04T00:00:00"/>
    <n v="0"/>
    <n v="28903.39"/>
    <n v="14451.69"/>
    <n v="43355.08"/>
  </r>
  <r>
    <s v="N"/>
    <x v="28"/>
    <s v="COOK"/>
    <s v="INSTALL BEACON AND TOWER"/>
    <d v="1992-11-12T00:00:00"/>
    <n v="0"/>
    <n v="8666.67"/>
    <n v="4333.33"/>
    <n v="13000"/>
  </r>
  <r>
    <s v="N"/>
    <x v="28"/>
    <s v="COOK"/>
    <s v="INSTALL BEACON AND TOWER"/>
    <d v="1992-12-16T00:00:00"/>
    <n v="0"/>
    <n v="750.03"/>
    <n v="375.02"/>
    <n v="1125.05"/>
  </r>
  <r>
    <s v="N"/>
    <x v="28"/>
    <s v="COOK"/>
    <s v="RUNWAY DITCH CLEANOUT &amp; ENGRNG-CLOSED"/>
    <d v="1997-05-01T00:00:00"/>
    <n v="0"/>
    <n v="3666.67"/>
    <n v="1833.33"/>
    <n v="5500"/>
  </r>
  <r>
    <s v="N"/>
    <x v="28"/>
    <s v="COOK"/>
    <s v="RUNWAY DITCH CLEANOUT &amp; ENGRNG-CLOSED"/>
    <d v="1997-12-08T00:00:00"/>
    <n v="0"/>
    <n v="7924.27"/>
    <n v="3962.15"/>
    <n v="11886.42"/>
  </r>
  <r>
    <s v="N"/>
    <x v="28"/>
    <s v="COOK"/>
    <s v="RUNWAY DITCH CLEANOUT &amp; ENGRNG-CLOSED"/>
    <d v="1998-01-07T00:00:00"/>
    <n v="0"/>
    <n v="666.8"/>
    <n v="333.4"/>
    <n v="1000.1999999999999"/>
  </r>
  <r>
    <s v="N"/>
    <x v="28"/>
    <s v="COOK"/>
    <s v="RUNWAY DITCH CLEANOUT &amp; ENGRNG-CLOSED"/>
    <d v="1998-02-05T00:00:00"/>
    <n v="0"/>
    <n v="84"/>
    <n v="56"/>
    <n v="140"/>
  </r>
  <r>
    <s v="N"/>
    <x v="28"/>
    <s v="COOK"/>
    <s v="REPAIR RWY CRKS-INSTL EDGE DRAINS-CLOSED"/>
    <d v="1997-12-08T00:00:00"/>
    <n v="0"/>
    <n v="77223.009999999995"/>
    <n v="51481.99"/>
    <n v="128705"/>
  </r>
  <r>
    <s v="N"/>
    <x v="28"/>
    <s v="COOK"/>
    <s v="REPAIR RWY CRKS-INSTL EDGE DRAINS-CLOSED"/>
    <d v="1998-02-05T00:00:00"/>
    <n v="0"/>
    <n v="6673.68"/>
    <n v="4449.12"/>
    <n v="11122.8"/>
  </r>
  <r>
    <s v="N"/>
    <x v="28"/>
    <s v="COOK"/>
    <s v="REPAIR RWY CRKS-INSTL EDGE DRAINS-CLOSED"/>
    <d v="1998-11-19T00:00:00"/>
    <n v="0"/>
    <n v="3525.98"/>
    <n v="2350.65"/>
    <n v="5876.63"/>
  </r>
  <r>
    <s v="N"/>
    <x v="28"/>
    <s v="COOK"/>
    <s v="MOWER, TRIMMER, RADIO,  &amp; MARKERS-CLOSED"/>
    <d v="1999-09-28T00:00:00"/>
    <n v="0"/>
    <n v="7244.73"/>
    <n v="4829.82"/>
    <n v="12074.55"/>
  </r>
  <r>
    <s v="N"/>
    <x v="28"/>
    <s v="COOK"/>
    <s v="Card-Swipe Fuel System"/>
    <d v="2002-08-23T00:00:00"/>
    <n v="0"/>
    <n v="10000"/>
    <n v="10000"/>
    <n v="20000"/>
  </r>
  <r>
    <s v="N"/>
    <x v="28"/>
    <s v="COOK"/>
    <s v="Card-Swipe Fuel System"/>
    <d v="2002-11-27T00:00:00"/>
    <n v="0"/>
    <n v="517.04999999999995"/>
    <n v="517.03"/>
    <n v="1034.08"/>
  </r>
  <r>
    <s v="N"/>
    <x v="28"/>
    <s v="COOK"/>
    <s v="Taxiway Ext., Clearing, A/D Bldg. Repair"/>
    <d v="2002-12-04T00:00:00"/>
    <n v="0"/>
    <n v="12177.57"/>
    <n v="8118"/>
    <n v="20295.57"/>
  </r>
  <r>
    <s v="N"/>
    <x v="28"/>
    <s v="COOK"/>
    <s v="Taxiway extension"/>
    <d v="2004-05-25T00:00:00"/>
    <n v="0"/>
    <n v="27294.93"/>
    <n v="18196.61"/>
    <n v="45491.54"/>
  </r>
  <r>
    <s v="N"/>
    <x v="28"/>
    <s v="COOK"/>
    <s v="Taxiway extension"/>
    <d v="2005-03-25T00:00:00"/>
    <n v="0"/>
    <n v="1346.07"/>
    <n v="897.39"/>
    <n v="2243.46"/>
  </r>
  <r>
    <s v="N"/>
    <x v="28"/>
    <s v="COOK"/>
    <s v="Airport Layout Plan"/>
    <d v="2005-03-25T00:00:00"/>
    <n v="0"/>
    <n v="13200"/>
    <n v="3300"/>
    <n v="16500"/>
  </r>
  <r>
    <s v="N"/>
    <x v="28"/>
    <s v="COOK"/>
    <s v="Airport Layout Plan"/>
    <d v="2009-01-02T00:00:00"/>
    <n v="0"/>
    <n v="2880"/>
    <n v="1620"/>
    <n v="4500"/>
  </r>
  <r>
    <s v="N"/>
    <x v="28"/>
    <s v="COOK"/>
    <s v="Airport Layout Plan"/>
    <d v="2009-01-02T00:00:00"/>
    <n v="0"/>
    <n v="3600"/>
    <n v="0"/>
    <n v="3600"/>
  </r>
  <r>
    <s v="N"/>
    <x v="28"/>
    <s v="COOK"/>
    <s v="1973 Snowblower"/>
    <d v="2005-03-25T00:00:00"/>
    <n v="0"/>
    <n v="10400"/>
    <n v="2600"/>
    <n v="13000"/>
  </r>
  <r>
    <s v="N"/>
    <x v="28"/>
    <s v="COOK"/>
    <s v="Runway Crack repairs"/>
    <d v="2005-10-12T00:00:00"/>
    <n v="0"/>
    <n v="7920"/>
    <n v="1980"/>
    <n v="9900"/>
  </r>
  <r>
    <s v="N"/>
    <x v="28"/>
    <s v="COOK"/>
    <s v="3/4t plow trk,X-wind,A/D windows,Ma Bldg"/>
    <d v="2007-08-06T00:00:00"/>
    <n v="0"/>
    <n v="79760"/>
    <n v="23395.599999999999"/>
    <n v="103155.6"/>
  </r>
  <r>
    <s v="N"/>
    <x v="28"/>
    <s v="COOK"/>
    <s v="3/4t plow trk,X-wind,A/D windows,Ma Bldg"/>
    <d v="2007-08-06T00:00:00"/>
    <n v="0"/>
    <n v="13822.37"/>
    <n v="0"/>
    <n v="13822.37"/>
  </r>
  <r>
    <s v="N"/>
    <x v="28"/>
    <s v="COOK"/>
    <s v="3/4t plow trk,X-wind,A/D windows,Ma Bldg"/>
    <d v="2007-10-05T00:00:00"/>
    <n v="0"/>
    <n v="2352"/>
    <n v="588"/>
    <n v="2940"/>
  </r>
  <r>
    <s v="N"/>
    <x v="28"/>
    <s v="COOK"/>
    <s v="3/4t plow trk,X-wind,A/D windows,Ma Bldg"/>
    <d v="2008-03-30T00:00:00"/>
    <n v="0"/>
    <n v="0"/>
    <n v="0.01"/>
    <n v="0.01"/>
  </r>
  <r>
    <s v="N"/>
    <x v="28"/>
    <s v="COOK"/>
    <s v="CRACK SEAL APRON"/>
    <d v="2006-10-11T00:00:00"/>
    <n v="0"/>
    <n v="8000"/>
    <n v="2000"/>
    <n v="10000"/>
  </r>
  <r>
    <s v="N"/>
    <x v="28"/>
    <s v="COOK"/>
    <s v="A/D 2nd Flr Windows, Conc Aprn"/>
    <d v="2008-04-17T00:00:00"/>
    <n v="0"/>
    <n v="7850"/>
    <n v="5065"/>
    <n v="12915"/>
  </r>
  <r>
    <s v="N"/>
    <x v="28"/>
    <s v="COOK"/>
    <s v="A/D 2nd Flr Windows, Conc Aprn"/>
    <d v="2008-04-17T00:00:00"/>
    <n v="0"/>
    <n v="455"/>
    <n v="0"/>
    <n v="455"/>
  </r>
  <r>
    <s v="N"/>
    <x v="28"/>
    <s v="COOK"/>
    <s v="1. Obstr Removal &amp; Rwy Justif."/>
    <d v="2008-04-10T00:00:00"/>
    <n v="41963"/>
    <n v="0"/>
    <n v="2850"/>
    <n v="44813"/>
  </r>
  <r>
    <s v="N"/>
    <x v="28"/>
    <s v="COOK"/>
    <s v="1. Obstr Removal &amp; Rwy Justif."/>
    <d v="2008-12-19T00:00:00"/>
    <n v="2187"/>
    <n v="0"/>
    <n v="0"/>
    <n v="2187"/>
  </r>
  <r>
    <s v="N"/>
    <x v="28"/>
    <s v="COOK"/>
    <s v="1. Obstr Removal &amp; Rwy Justif."/>
    <d v="2009-12-24T00:00:00"/>
    <n v="10000"/>
    <n v="0"/>
    <n v="159.27000000000001"/>
    <n v="10159.27"/>
  </r>
  <r>
    <s v="N"/>
    <x v="28"/>
    <s v="COOK"/>
    <s v="1. Obstr Removal &amp; Rwy Justif."/>
    <d v="2009-12-24T00:00:00"/>
    <n v="3002"/>
    <n v="0"/>
    <n v="0"/>
    <n v="3002"/>
  </r>
  <r>
    <s v="N"/>
    <x v="28"/>
    <s v="COOK"/>
    <s v="Tractor/Mower"/>
    <d v="2008-04-17T00:00:00"/>
    <n v="0"/>
    <n v="32254.799999999999"/>
    <n v="13823.49"/>
    <n v="46078.29"/>
  </r>
  <r>
    <s v="N"/>
    <x v="28"/>
    <s v="COOK"/>
    <s v="Equipment radios"/>
    <d v="2008-07-01T00:00:00"/>
    <n v="0"/>
    <n v="1293.33"/>
    <n v="646.66999999999996"/>
    <n v="1940"/>
  </r>
  <r>
    <s v="N"/>
    <x v="28"/>
    <s v="COOK"/>
    <s v="2.Env. Assess. - Extend Rwy; Plow/Blower"/>
    <d v="2008-11-07T00:00:00"/>
    <n v="169785"/>
    <n v="0"/>
    <n v="8936.5400000000009"/>
    <n v="178721.54"/>
  </r>
  <r>
    <s v="N"/>
    <x v="28"/>
    <s v="COOK"/>
    <s v="2.Env. Assess. - Extend Rwy; Plow/Blower"/>
    <d v="2009-07-20T00:00:00"/>
    <n v="2481"/>
    <n v="17062"/>
    <n v="1205"/>
    <n v="20748"/>
  </r>
  <r>
    <s v="N"/>
    <x v="28"/>
    <s v="COOK"/>
    <s v="2.Env. Assess. - Extend Rwy; Plow/Blower"/>
    <d v="2010-12-17T00:00:00"/>
    <n v="0"/>
    <n v="2508"/>
    <n v="481.88"/>
    <n v="2989.88"/>
  </r>
  <r>
    <s v="N"/>
    <x v="28"/>
    <s v="COOK"/>
    <s v="2.Env. Assess. - Extend Rwy; Plow/Blower"/>
    <d v="2011-03-30T00:00:00"/>
    <n v="10000"/>
    <n v="0"/>
    <n v="0"/>
    <n v="10000"/>
  </r>
  <r>
    <s v="N"/>
    <x v="28"/>
    <s v="COOK"/>
    <s v="72&quot; Finishing Mower"/>
    <d v="2009-08-05T00:00:00"/>
    <n v="0"/>
    <n v="5700"/>
    <n v="2850"/>
    <n v="8550"/>
  </r>
  <r>
    <s v="N"/>
    <x v="28"/>
    <s v="COOK"/>
    <s v="3.LAND (20, 25 &amp; 26);  Historic Prop EA"/>
    <d v="2009-11-30T00:00:00"/>
    <n v="176143"/>
    <n v="0"/>
    <n v="9272"/>
    <n v="185415"/>
  </r>
  <r>
    <s v="N"/>
    <x v="28"/>
    <s v="COOK"/>
    <s v="3.LAND (20, 25 &amp; 26);  Historic Prop EA"/>
    <d v="2011-02-22T00:00:00"/>
    <n v="10388"/>
    <n v="0"/>
    <n v="1066.03"/>
    <n v="11454.03"/>
  </r>
  <r>
    <s v="N"/>
    <x v="28"/>
    <s v="COOK"/>
    <s v="3.LAND (20, 25 &amp; 26);  Historic Prop EA"/>
    <d v="2012-07-30T00:00:00"/>
    <n v="10000"/>
    <n v="0"/>
    <n v="286"/>
    <n v="10286"/>
  </r>
  <r>
    <s v="N"/>
    <x v="28"/>
    <s v="COOK"/>
    <s v="3.LAND (20, 25 &amp; 26);  Historic Prop EA"/>
    <d v="2012-07-30T00:00:00"/>
    <n v="5322"/>
    <n v="0"/>
    <n v="0"/>
    <n v="5322"/>
  </r>
  <r>
    <s v="N"/>
    <x v="28"/>
    <s v="COOK"/>
    <s v="4.Dgn Rwy 13/31 Re&amp;Ext; Wetland Permit"/>
    <d v="2010-09-23T00:00:00"/>
    <n v="73220"/>
    <n v="0"/>
    <n v="4278"/>
    <n v="77498"/>
  </r>
  <r>
    <s v="N"/>
    <x v="28"/>
    <s v="COOK"/>
    <s v="4.Dgn Rwy 13/31 Re&amp;Ext; Wetland Permit"/>
    <d v="2011-10-05T00:00:00"/>
    <n v="10000"/>
    <n v="0"/>
    <n v="102"/>
    <n v="10102"/>
  </r>
  <r>
    <s v="N"/>
    <x v="28"/>
    <s v="COOK"/>
    <s v="Replace Fuel System"/>
    <d v="2010-09-02T00:00:00"/>
    <n v="0"/>
    <n v="6266.87"/>
    <n v="6266.87"/>
    <n v="12533.74"/>
  </r>
  <r>
    <s v="N"/>
    <x v="28"/>
    <s v="COOK"/>
    <s v="*5.LAND (20,21), Extend/Reconstruct Rwy"/>
    <d v="2010-11-05T00:00:00"/>
    <n v="633428"/>
    <n v="0"/>
    <n v="33339.440000000002"/>
    <n v="666767.43999999994"/>
  </r>
  <r>
    <s v="N"/>
    <x v="28"/>
    <s v="COOK"/>
    <s v="*5.LAND (20,21), Extend/Reconstruct Rwy"/>
    <d v="2010-11-05T00:00:00"/>
    <n v="866071"/>
    <n v="0"/>
    <n v="45582.69"/>
    <n v="911653.69"/>
  </r>
  <r>
    <s v="N"/>
    <x v="28"/>
    <s v="COOK"/>
    <s v="*5.LAND (20,21), Extend/Reconstruct Rwy"/>
    <d v="2011-02-22T00:00:00"/>
    <n v="52102"/>
    <n v="0"/>
    <n v="2741.77"/>
    <n v="54843.77"/>
  </r>
  <r>
    <s v="N"/>
    <x v="28"/>
    <s v="COOK"/>
    <s v="*5.LAND (20,21), Extend/Reconstruct Rwy"/>
    <d v="2011-03-14T00:00:00"/>
    <n v="62547"/>
    <n v="0"/>
    <n v="3292.22"/>
    <n v="65839.22"/>
  </r>
  <r>
    <s v="N"/>
    <x v="28"/>
    <s v="COOK"/>
    <s v="*5.LAND (20,21), Extend/Reconstruct Rwy"/>
    <d v="2011-12-21T00:00:00"/>
    <n v="549"/>
    <n v="0"/>
    <n v="29.1"/>
    <n v="578.1"/>
  </r>
  <r>
    <s v="N"/>
    <x v="28"/>
    <s v="COOK"/>
    <s v="*5.LAND (20,21), Extend/Reconstruct Rwy"/>
    <d v="2012-01-11T00:00:00"/>
    <n v="109463"/>
    <n v="0"/>
    <n v="7235.84"/>
    <n v="116698.84"/>
  </r>
  <r>
    <s v="N"/>
    <x v="28"/>
    <s v="COOK"/>
    <s v="*5.LAND (20,21), Extend/Reconstruct Rwy"/>
    <d v="2012-10-31T00:00:00"/>
    <n v="45950"/>
    <n v="0"/>
    <n v="943.57"/>
    <n v="46893.57"/>
  </r>
  <r>
    <s v="N"/>
    <x v="28"/>
    <s v="COOK"/>
    <s v="Flail Mower"/>
    <d v="2011-10-31T00:00:00"/>
    <n v="0"/>
    <n v="5821.04"/>
    <n v="2910.52"/>
    <n v="8731.56"/>
  </r>
  <r>
    <s v="N"/>
    <x v="28"/>
    <s v="COOK"/>
    <s v="6.Preliminary Design Extend Rwy 13/31"/>
    <d v="2012-01-20T00:00:00"/>
    <n v="55645"/>
    <n v="0"/>
    <n v="3455"/>
    <n v="59100"/>
  </r>
  <r>
    <s v="N"/>
    <x v="28"/>
    <s v="COOK"/>
    <s v="6.Preliminary Design Extend Rwy 13/31"/>
    <d v="2012-06-06T00:00:00"/>
    <n v="10000"/>
    <n v="0"/>
    <n v="0"/>
    <n v="10000"/>
  </r>
  <r>
    <s v="N"/>
    <x v="28"/>
    <s v="COOK"/>
    <s v="A/D Building Furnace &amp; Exterior Rehab"/>
    <d v="2012-10-12T00:00:00"/>
    <n v="0"/>
    <n v="4234.97"/>
    <n v="3939.99"/>
    <n v="8174.96"/>
  </r>
  <r>
    <s v="N"/>
    <x v="28"/>
    <s v="COOK"/>
    <s v="LAND &amp; Cr Seal Txln"/>
    <d v="2012-12-26T00:00:00"/>
    <n v="75545"/>
    <n v="0"/>
    <n v="8514"/>
    <n v="84059"/>
  </r>
  <r>
    <s v="N"/>
    <x v="28"/>
    <s v="COOK"/>
    <s v="LAND &amp; Cr Seal Txln"/>
    <d v="2013-06-11T00:00:00"/>
    <n v="9206"/>
    <n v="0"/>
    <n v="2203.4499999999998"/>
    <n v="11409.45"/>
  </r>
  <r>
    <s v="N"/>
    <x v="28"/>
    <s v="COOK"/>
    <s v="Master Plan  &amp; ALP Update; Rehab Airport Pavements -- Crack Seal"/>
    <d v="2015-11-18T00:00:00"/>
    <n v="97596"/>
    <n v="5422"/>
    <n v="5422"/>
    <n v="108440"/>
  </r>
  <r>
    <s v="N"/>
    <x v="28"/>
    <s v="COOK"/>
    <s v="Master Plan  &amp; ALP Update; Rehab Airport Pavements -- Crack Seal"/>
    <d v="2016-11-21T00:00:00"/>
    <n v="60322"/>
    <n v="3351.25"/>
    <n v="3351.75"/>
    <n v="67025"/>
  </r>
  <r>
    <s v="N"/>
    <x v="28"/>
    <s v="COOK"/>
    <s v="Master Plan  &amp; ALP Update; Rehab Airport Pavements -- Crack Seal"/>
    <d v="2017-01-20T00:00:00"/>
    <n v="24129"/>
    <n v="1340.5"/>
    <n v="1340.5"/>
    <n v="26810"/>
  </r>
  <r>
    <s v="N"/>
    <x v="28"/>
    <s v="COOK"/>
    <s v="Master Plan  &amp; ALP Update; Rehab Airport Pavements -- Crack Seal"/>
    <d v="2018-03-06T00:00:00"/>
    <n v="24128"/>
    <n v="1340.5"/>
    <n v="1341.5"/>
    <n v="26810"/>
  </r>
  <r>
    <s v="N"/>
    <x v="28"/>
    <s v="COOK"/>
    <s v="Master Plan  &amp; ALP Update; Rehab Airport Pavements -- Crack Seal"/>
    <d v="2018-07-12T00:00:00"/>
    <n v="12064"/>
    <n v="670.25"/>
    <n v="670.75"/>
    <n v="13405"/>
  </r>
  <r>
    <s v="N"/>
    <x v="28"/>
    <s v="COOK"/>
    <s v="Master Plan  &amp; ALP Update; Rehab Airport Pavements -- Crack Seal"/>
    <d v="2018-12-05T00:00:00"/>
    <n v="24130"/>
    <n v="1340.5"/>
    <n v="1339.5"/>
    <n v="26810"/>
  </r>
  <r>
    <s v="N"/>
    <x v="28"/>
    <s v="COOK"/>
    <s v="Rehabilitate runway 13/31, rehabilitate taxiway, rehabilitate apron (crack seal)"/>
    <d v="2015-12-07T00:00:00"/>
    <n v="20238"/>
    <n v="1124.3399999999999"/>
    <n v="1389.75"/>
    <n v="22752.09"/>
  </r>
  <r>
    <s v="N"/>
    <x v="28"/>
    <s v="COOK"/>
    <s v="Emergency Fuel System Repairs"/>
    <d v="1899-12-30T00:00:00"/>
    <n v="0"/>
    <n v="1990.08"/>
    <n v="1326.72"/>
    <n v="3316.8"/>
  </r>
  <r>
    <s v="N"/>
    <x v="28"/>
    <s v="COOK"/>
    <s v="Pavement Rehab: Access Road &amp; Vehicle Parking Lot Phase 1 design"/>
    <d v="2018-05-02T00:00:00"/>
    <n v="12555"/>
    <n v="697.5"/>
    <n v="697.5"/>
    <n v="13950"/>
  </r>
  <r>
    <s v="N"/>
    <x v="28"/>
    <s v="COOK"/>
    <s v="Pavement Rehab: Access Road &amp; Vehicle Parking Lot Phase 1 design"/>
    <d v="2018-06-15T00:00:00"/>
    <n v="10044"/>
    <n v="627.75"/>
    <n v="628.25"/>
    <n v="11300"/>
  </r>
  <r>
    <s v="N"/>
    <x v="28"/>
    <s v="COOK"/>
    <s v="Pavement Rehab: Access Road &amp; Vehicle Parking Lot Phase 1 design"/>
    <d v="2018-12-05T00:00:00"/>
    <n v="2511"/>
    <n v="69.75"/>
    <n v="69.25"/>
    <n v="2650"/>
  </r>
  <r>
    <s v="N"/>
    <x v="28"/>
    <s v="COOK"/>
    <s v="Emergency Fuel System Repair"/>
    <d v="2018-10-19T00:00:00"/>
    <n v="0"/>
    <n v="4342.8"/>
    <n v="2895.2"/>
    <n v="7238"/>
  </r>
  <r>
    <s v="N"/>
    <x v="28"/>
    <s v="COOK"/>
    <s v="Emergency Fuel System Repair"/>
    <d v="2018-11-30T00:00:00"/>
    <n v="0"/>
    <n v="1908.29"/>
    <n v="1272.2"/>
    <n v="3180.49"/>
  </r>
  <r>
    <s v="N"/>
    <x v="28"/>
    <s v="COOK"/>
    <s v="Pavement Rehab: Access Road &amp; Vehicle Parking Lot Phase 2 Construction"/>
    <d v="2018-11-01T00:00:00"/>
    <n v="155748"/>
    <n v="8652.69"/>
    <n v="8652.94"/>
    <n v="173053.63"/>
  </r>
  <r>
    <s v="N"/>
    <x v="28"/>
    <s v="COOK"/>
    <s v="Pavement Rehab: Access Road &amp; Vehicle Parking Lot Phase 2 Construction"/>
    <d v="2018-11-06T00:00:00"/>
    <n v="-155748"/>
    <n v="-8652.69"/>
    <n v="-8652.94"/>
    <n v="-173053.63"/>
  </r>
  <r>
    <s v="N"/>
    <x v="28"/>
    <s v="COOK"/>
    <s v="Pavement Rehab: Access Road &amp; Vehicle Parking Lot Phase 2 Construction"/>
    <d v="2018-11-20T00:00:00"/>
    <n v="155748"/>
    <n v="8652.69"/>
    <n v="8652.94"/>
    <n v="173053.63"/>
  </r>
  <r>
    <s v="N"/>
    <x v="28"/>
    <s v="COOK"/>
    <s v="Pavement Rehab: Access Road &amp; Vehicle Parking Lot Phase 2 Construction"/>
    <d v="2018-12-05T00:00:00"/>
    <n v="6048"/>
    <n v="336"/>
    <n v="336"/>
    <n v="6720"/>
  </r>
  <r>
    <s v="N"/>
    <x v="28"/>
    <s v="COOK"/>
    <s v="Pavement Rehab: Access Road &amp; Vehicle Parking Lot Phase 2 Construction"/>
    <d v="2018-12-18T00:00:00"/>
    <n v="32256"/>
    <n v="1792"/>
    <n v="1792"/>
    <n v="35840"/>
  </r>
  <r>
    <s v="N"/>
    <x v="28"/>
    <s v="COOK"/>
    <s v="Pavement Rehab: Access Road &amp; Vehicle Parking Lot Phase 2 Construction"/>
    <d v="2019-05-02T00:00:00"/>
    <n v="14506"/>
    <n v="805.9"/>
    <n v="806.18"/>
    <n v="16118.08"/>
  </r>
  <r>
    <s v="N"/>
    <x v="28"/>
    <s v="COOK"/>
    <s v="Pavement Rehab: Access Road &amp; Vehicle Parking Lot Phase 2 Construction"/>
    <d v="2020-03-18T00:00:00"/>
    <n v="2016"/>
    <n v="112"/>
    <n v="112"/>
    <n v="2240"/>
  </r>
  <r>
    <s v="N"/>
    <x v="28"/>
    <s v="COOK"/>
    <s v="Crack Sealing, Beacon Relocation"/>
    <d v="1899-12-30T00:00:00"/>
    <n v="34405"/>
    <n v="0"/>
    <n v="0"/>
    <n v="34405"/>
  </r>
  <r>
    <s v="N"/>
    <x v="28"/>
    <s v="COOK"/>
    <s v="Crack Sealing, Beacon Relocation"/>
    <d v="2020-10-19T00:00:00"/>
    <n v="20000"/>
    <n v="0"/>
    <n v="0"/>
    <n v="20000"/>
  </r>
  <r>
    <s v="N"/>
    <x v="28"/>
    <s v="COOK"/>
    <s v="Crack Sealing, Beacon Relocation"/>
    <d v="2020-11-09T00:00:00"/>
    <n v="10000"/>
    <n v="0"/>
    <n v="0"/>
    <n v="10000"/>
  </r>
  <r>
    <s v="N"/>
    <x v="28"/>
    <s v="COOK"/>
    <s v="Crack Sealing, Beacon Relocation"/>
    <d v="2021-01-20T00:00:00"/>
    <n v="96959"/>
    <n v="0"/>
    <n v="0"/>
    <n v="96959"/>
  </r>
  <r>
    <s v="N"/>
    <x v="28"/>
    <s v="COOK"/>
    <s v="CARES Act amendment for Cook"/>
    <d v="2020-10-30T00:00:00"/>
    <n v="21356"/>
    <n v="0"/>
    <n v="0"/>
    <n v="21356"/>
  </r>
  <r>
    <s v="N"/>
    <x v="28"/>
    <s v="COOK"/>
    <s v="CARES Act amendment for Cook"/>
    <d v="2021-02-11T00:00:00"/>
    <n v="8644"/>
    <n v="0"/>
    <n v="0"/>
    <n v="8644"/>
  </r>
  <r>
    <s v="N"/>
    <x v="29"/>
    <s v="CROOKSTON"/>
    <s v="CROOKSTON AIRPORT"/>
    <d v="1948-07-01T00:00:00"/>
    <n v="0"/>
    <n v="19414.759999999998"/>
    <n v="13561.09"/>
    <n v="32975.85"/>
  </r>
  <r>
    <s v="N"/>
    <x v="29"/>
    <s v="CROOKSTON"/>
    <m/>
    <d v="1947-02-24T00:00:00"/>
    <n v="0"/>
    <n v="1406.63"/>
    <n v="1406.63"/>
    <n v="2813.26"/>
  </r>
  <r>
    <s v="N"/>
    <x v="29"/>
    <s v="CROOKSTON"/>
    <s v="GRADE AND SEED TAXIWAYS"/>
    <d v="1948-03-04T00:00:00"/>
    <n v="0"/>
    <n v="1100.8"/>
    <n v="1100.8"/>
    <n v="2201.6"/>
  </r>
  <r>
    <s v="N"/>
    <x v="29"/>
    <s v="CROOKSTON"/>
    <s v="DRAINAGE DITCH"/>
    <d v="1948-03-04T00:00:00"/>
    <n v="0"/>
    <n v="535.94000000000005"/>
    <n v="535.94000000000005"/>
    <n v="1071.8800000000001"/>
  </r>
  <r>
    <s v="N"/>
    <x v="29"/>
    <s v="CROOKSTON"/>
    <s v="POWER LINE"/>
    <d v="1949-03-07T00:00:00"/>
    <n v="0"/>
    <n v="1210"/>
    <n v="0"/>
    <n v="1210"/>
  </r>
  <r>
    <s v="N"/>
    <x v="29"/>
    <s v="CROOKSTON"/>
    <s v="DRAINAGE"/>
    <d v="1949-03-01T00:00:00"/>
    <n v="0"/>
    <n v="486.4"/>
    <n v="34.74"/>
    <n v="521.14"/>
  </r>
  <r>
    <s v="N"/>
    <x v="29"/>
    <s v="CROOKSTON"/>
    <s v="ELEC POLE TO HANGAR"/>
    <d v="1949-03-01T00:00:00"/>
    <n v="0"/>
    <n v="1152.8499999999999"/>
    <n v="20"/>
    <n v="1172.8499999999999"/>
  </r>
  <r>
    <s v="N"/>
    <x v="29"/>
    <s v="CROOKSTON"/>
    <s v="SURF APRON AND TAXI-WATER/SEW"/>
    <d v="1952-07-21T00:00:00"/>
    <n v="20000"/>
    <n v="18901.41"/>
    <n v="1426.55"/>
    <n v="40327.960000000006"/>
  </r>
  <r>
    <s v="N"/>
    <x v="29"/>
    <s v="CROOKSTON"/>
    <s v="SEAL COAT APRON AND TAXIWAY"/>
    <d v="1954-10-18T00:00:00"/>
    <n v="0"/>
    <n v="571.04999999999995"/>
    <n v="285.52999999999997"/>
    <n v="856.57999999999993"/>
  </r>
  <r>
    <s v="N"/>
    <x v="29"/>
    <s v="CROOKSTON"/>
    <s v="SEAL APRON AND TAXIWAY"/>
    <d v="1958-10-14T00:00:00"/>
    <n v="0"/>
    <n v="562.16999999999996"/>
    <n v="281.08999999999997"/>
    <n v="843.26"/>
  </r>
  <r>
    <s v="N"/>
    <x v="29"/>
    <s v="CROOKSTON"/>
    <s v="SURFACE APRON AND TAXIWAY"/>
    <d v="1962-12-18T00:00:00"/>
    <n v="0"/>
    <n v="5000"/>
    <n v="8152.61"/>
    <n v="13152.61"/>
  </r>
  <r>
    <s v="N"/>
    <x v="29"/>
    <s v="CROOKSTON"/>
    <s v="RUNWAY PAVING AND LIGHTING"/>
    <d v="1967-01-30T00:00:00"/>
    <n v="58582.82"/>
    <n v="39000"/>
    <n v="20580.7"/>
    <n v="118163.52"/>
  </r>
  <r>
    <s v="N"/>
    <x v="29"/>
    <s v="CROOKSTON"/>
    <s v="SEAL COAT AND MARK"/>
    <d v="1967-12-12T00:00:00"/>
    <n v="0"/>
    <n v="4396.8599999999997"/>
    <n v="2198.44"/>
    <n v="6595.2999999999993"/>
  </r>
  <r>
    <s v="N"/>
    <x v="29"/>
    <s v="CROOKSTON"/>
    <s v="ADMIN BLDG ATTACHED TO HANGAR"/>
    <d v="1973-04-13T00:00:00"/>
    <n v="0"/>
    <n v="7466"/>
    <n v="7466"/>
    <n v="14932"/>
  </r>
  <r>
    <s v="N"/>
    <x v="29"/>
    <s v="CROOKSTON"/>
    <s v="INTERIOR FINISH ADMIN BLDG"/>
    <d v="1973-04-13T00:00:00"/>
    <n v="0"/>
    <n v="1450.67"/>
    <n v="3776.74"/>
    <n v="5227.41"/>
  </r>
  <r>
    <s v="N"/>
    <x v="29"/>
    <s v="CROOKSTON"/>
    <s v="RAMP PAVING"/>
    <d v="1971-03-22T00:00:00"/>
    <n v="0"/>
    <n v="2209.25"/>
    <n v="2209.25"/>
    <n v="4418.5"/>
  </r>
  <r>
    <s v="N"/>
    <x v="29"/>
    <s v="CROOKSTON"/>
    <s v="RUNWAY REP."/>
    <d v="1971-11-15T00:00:00"/>
    <n v="0"/>
    <n v="3338.25"/>
    <n v="3388.64"/>
    <n v="6726.8899999999994"/>
  </r>
  <r>
    <s v="N"/>
    <x v="29"/>
    <s v="CROOKSTON"/>
    <s v="AIRPORT RESIDENCE"/>
    <d v="1976-11-23T00:00:00"/>
    <n v="0"/>
    <n v="10660.63"/>
    <n v="10660.63"/>
    <n v="21321.26"/>
  </r>
  <r>
    <s v="N"/>
    <x v="29"/>
    <s v="CROOKSTON"/>
    <s v="FUEL FACILITIES"/>
    <d v="1975-02-14T00:00:00"/>
    <n v="0"/>
    <n v="15370"/>
    <n v="3843.28"/>
    <n v="19213.28"/>
  </r>
  <r>
    <s v="N"/>
    <x v="29"/>
    <s v="CROOKSTON"/>
    <s v="SEAL COAT"/>
    <d v="1974-12-17T00:00:00"/>
    <n v="0"/>
    <n v="12510.96"/>
    <n v="12510.96"/>
    <n v="25021.919999999998"/>
  </r>
  <r>
    <s v="N"/>
    <x v="29"/>
    <s v="CROOKSTON"/>
    <s v="APRON EXPAN AND HANGAR SITE"/>
    <d v="1980-01-24T00:00:00"/>
    <n v="0"/>
    <n v="60845.7"/>
    <n v="30422.85"/>
    <n v="91268.549999999988"/>
  </r>
  <r>
    <s v="N"/>
    <x v="29"/>
    <s v="CROOKSTON"/>
    <s v="SEWAGE TREATMENT FACILITIES"/>
    <d v="1979-01-03T00:00:00"/>
    <n v="0"/>
    <n v="13455.5"/>
    <n v="13455.49"/>
    <n v="26910.989999999998"/>
  </r>
  <r>
    <s v="N"/>
    <x v="29"/>
    <s v="CROOKSTON"/>
    <s v="AMENDMENT/BLDG. AREA DRAINAGE"/>
    <d v="1978-10-23T00:00:00"/>
    <n v="0"/>
    <n v="11572.52"/>
    <n v="11572.52"/>
    <n v="23145.040000000001"/>
  </r>
  <r>
    <s v="N"/>
    <x v="29"/>
    <s v="CROOKSTON"/>
    <s v="BUILDING AREA DRAINAGE"/>
    <d v="1984-06-30T00:00:00"/>
    <n v="0"/>
    <n v="25018.61"/>
    <n v="12509.31"/>
    <n v="37527.919999999998"/>
  </r>
  <r>
    <s v="N"/>
    <x v="29"/>
    <s v="CROOKSTON"/>
    <s v="GRDNG/BASE-APRON/AG FACILITY"/>
    <d v="1985-05-03T00:00:00"/>
    <n v="0"/>
    <n v="24443.9"/>
    <n v="12221.95"/>
    <n v="36665.850000000006"/>
  </r>
  <r>
    <s v="N"/>
    <x v="29"/>
    <s v="CROOKSTON"/>
    <s v="PAVE APRON/TAXIWAY EXPANSION"/>
    <d v="1987-10-28T00:00:00"/>
    <n v="0"/>
    <n v="38200"/>
    <n v="19274.650000000001"/>
    <n v="57474.65"/>
  </r>
  <r>
    <s v="N"/>
    <x v="29"/>
    <s v="CROOKSTON"/>
    <s v="T-HANGAR SITE PREP."/>
    <d v="1987-06-26T00:00:00"/>
    <n v="0"/>
    <n v="20350.740000000002"/>
    <n v="10175.36"/>
    <n v="30526.100000000002"/>
  </r>
  <r>
    <s v="N"/>
    <x v="29"/>
    <s v="CROOKSTON"/>
    <s v="AERIAL APPLICATOR STATION"/>
    <d v="1988-11-28T00:00:00"/>
    <n v="0"/>
    <n v="33631.5"/>
    <n v="16815.759999999998"/>
    <n v="50447.259999999995"/>
  </r>
  <r>
    <s v="N"/>
    <x v="29"/>
    <s v="CROOKSTON"/>
    <s v="NEW ARRIVAL/DEPARTURE BUILDING"/>
    <d v="1989-09-13T00:00:00"/>
    <n v="0"/>
    <n v="103141.04"/>
    <n v="52000"/>
    <n v="155141.03999999998"/>
  </r>
  <r>
    <s v="N"/>
    <x v="29"/>
    <s v="CROOKSTON"/>
    <s v="1.RECONSTRUCT AND EXPAND"/>
    <d v="1990-10-03T00:00:00"/>
    <n v="257775.13"/>
    <n v="48802.33"/>
    <n v="35115.08"/>
    <n v="341692.54000000004"/>
  </r>
  <r>
    <s v="N"/>
    <x v="29"/>
    <s v="CROOKSTON"/>
    <s v="1.RECONSTRUCT AND EXPAND"/>
    <d v="1990-10-03T00:00:00"/>
    <n v="130650.26"/>
    <n v="42912.47"/>
    <n v="22958.65"/>
    <n v="196521.37999999998"/>
  </r>
  <r>
    <s v="N"/>
    <x v="29"/>
    <s v="CROOKSTON"/>
    <s v="1.RECONSTRUCT AND EXPAND"/>
    <d v="1990-11-05T00:00:00"/>
    <n v="177219.55"/>
    <n v="34091"/>
    <n v="24544.99"/>
    <n v="235855.53999999998"/>
  </r>
  <r>
    <s v="N"/>
    <x v="29"/>
    <s v="CROOKSTON"/>
    <s v="1.RECONSTRUCT AND EXPAND"/>
    <d v="1991-03-29T00:00:00"/>
    <n v="0"/>
    <n v="133184.69"/>
    <n v="8554.4500000000007"/>
    <n v="141739.14000000001"/>
  </r>
  <r>
    <s v="N"/>
    <x v="29"/>
    <s v="CROOKSTON"/>
    <s v="1.RECONSTRUCT AND EXPAND"/>
    <d v="1991-05-14T00:00:00"/>
    <n v="8122.5"/>
    <n v="5153.75"/>
    <n v="1733.75"/>
    <n v="15010"/>
  </r>
  <r>
    <s v="N"/>
    <x v="29"/>
    <s v="CROOKSTON"/>
    <s v="1.RECONSTRUCT AND EXPAND"/>
    <d v="1991-08-08T00:00:00"/>
    <n v="53157.06"/>
    <n v="11922.86"/>
    <n v="8103.45"/>
    <n v="73183.37"/>
  </r>
  <r>
    <s v="N"/>
    <x v="29"/>
    <s v="CROOKSTON"/>
    <s v="1.RECONSTRUCT AND EXPAND"/>
    <d v="1994-04-27T00:00:00"/>
    <n v="102294.81"/>
    <n v="32054.14"/>
    <n v="15716.85"/>
    <n v="150065.80000000002"/>
  </r>
  <r>
    <s v="N"/>
    <x v="29"/>
    <s v="CROOKSTON"/>
    <s v="1.RECONSTRUCT AND EXPAND"/>
    <d v="1994-04-29T00:00:00"/>
    <n v="109216"/>
    <n v="0"/>
    <n v="0"/>
    <n v="109216"/>
  </r>
  <r>
    <s v="N"/>
    <x v="29"/>
    <s v="CROOKSTON"/>
    <s v="1.RECONSTRUCT AND EXPAND"/>
    <d v="1994-06-29T00:00:00"/>
    <n v="3700.33"/>
    <n v="0"/>
    <n v="33209.269999999997"/>
    <n v="36909.599999999999"/>
  </r>
  <r>
    <s v="N"/>
    <x v="29"/>
    <s v="CROOKSTON"/>
    <s v="1.RECONSTRUCT AND EXPAND"/>
    <d v="1994-08-08T00:00:00"/>
    <n v="0"/>
    <n v="5598.15"/>
    <n v="0"/>
    <n v="5598.15"/>
  </r>
  <r>
    <s v="N"/>
    <x v="29"/>
    <s v="CROOKSTON"/>
    <s v="SITE PREP- 11 UNIT T-HANGAR"/>
    <d v="1993-12-06T00:00:00"/>
    <n v="0"/>
    <n v="45538.53"/>
    <n v="22769.25"/>
    <n v="68307.78"/>
  </r>
  <r>
    <s v="N"/>
    <x v="29"/>
    <s v="CROOKSTON"/>
    <s v="SITE PREP- 11 UNIT T-HANGAR"/>
    <d v="1995-08-08T00:00:00"/>
    <n v="0"/>
    <n v="10388.57"/>
    <n v="5194.29"/>
    <n v="15582.86"/>
  </r>
  <r>
    <s v="N"/>
    <x v="29"/>
    <s v="CROOKSTON"/>
    <s v="CRACK SEALING FOR 1993"/>
    <d v="1994-04-05T00:00:00"/>
    <n v="0"/>
    <n v="5626.02"/>
    <n v="2813.01"/>
    <n v="8439.0300000000007"/>
  </r>
  <r>
    <s v="N"/>
    <x v="29"/>
    <s v="CROOKSTON"/>
    <s v="CRACK SEALING FOR 1994"/>
    <d v="1994-12-13T00:00:00"/>
    <n v="0"/>
    <n v="3000"/>
    <n v="1500"/>
    <n v="4500"/>
  </r>
  <r>
    <s v="N"/>
    <x v="29"/>
    <s v="CROOKSTON"/>
    <s v="CRACK SEALING FOR 1994"/>
    <d v="1995-11-22T00:00:00"/>
    <n v="0"/>
    <n v="867.67"/>
    <n v="433.83"/>
    <n v="1301.5"/>
  </r>
  <r>
    <s v="N"/>
    <x v="29"/>
    <s v="CROOKSTON"/>
    <s v="PURCHASE WALK BEHIND SNOW BLOW"/>
    <d v="1995-05-10T00:00:00"/>
    <n v="0"/>
    <n v="844.19"/>
    <n v="422.1"/>
    <n v="1266.29"/>
  </r>
  <r>
    <s v="N"/>
    <x v="29"/>
    <s v="CROOKSTON"/>
    <s v="APRON BIT OVLY &amp; NEW HNGR PVMT"/>
    <d v="1995-12-06T00:00:00"/>
    <n v="0"/>
    <n v="50992.19"/>
    <n v="25496.07"/>
    <n v="76488.260000000009"/>
  </r>
  <r>
    <s v="N"/>
    <x v="29"/>
    <s v="CROOKSTON"/>
    <s v="REPAINT PAVEMENT MARKINGS"/>
    <d v="1996-10-28T00:00:00"/>
    <n v="0"/>
    <n v="2603.21"/>
    <n v="1301.5999999999999"/>
    <n v="3904.81"/>
  </r>
  <r>
    <s v="N"/>
    <x v="29"/>
    <s v="CROOKSTON"/>
    <s v="UPDATE COMP/ALP/WIRE.-CRK REPAIR, RADIO"/>
    <d v="1998-08-06T00:00:00"/>
    <n v="0"/>
    <n v="730.69"/>
    <n v="487.12"/>
    <n v="1217.81"/>
  </r>
  <r>
    <s v="N"/>
    <x v="29"/>
    <s v="CROOKSTON"/>
    <s v="UPDATE COMP/ALP/WIRE.-CRK REPAIR, RADIO"/>
    <d v="1998-10-22T00:00:00"/>
    <n v="0"/>
    <n v="5500"/>
    <n v="0"/>
    <n v="5500"/>
  </r>
  <r>
    <s v="N"/>
    <x v="29"/>
    <s v="CROOKSTON"/>
    <s v="UPDATE COMP/ALP/WIRE.-CRK REPAIR, RADIO"/>
    <d v="1998-12-07T00:00:00"/>
    <n v="0"/>
    <n v="2303.9299999999998"/>
    <n v="1535.95"/>
    <n v="3839.88"/>
  </r>
  <r>
    <s v="N"/>
    <x v="29"/>
    <s v="CROOKSTON"/>
    <s v="UPDATE COMP/ALP/WIRE.-CRK REPAIR, RADIO"/>
    <d v="1999-03-15T00:00:00"/>
    <n v="0"/>
    <n v="6167.89"/>
    <n v="4111.92"/>
    <n v="10279.810000000001"/>
  </r>
  <r>
    <s v="N"/>
    <x v="29"/>
    <s v="CROOKSTON"/>
    <s v="UPDATE COMP/ALP/WIRE.-CRK REPAIR, RADIO"/>
    <d v="1999-03-29T00:00:00"/>
    <n v="0"/>
    <n v="9449.7000000000007"/>
    <n v="6299.8"/>
    <n v="15749.5"/>
  </r>
  <r>
    <s v="N"/>
    <x v="29"/>
    <s v="CROOKSTON"/>
    <s v="UPDATE COMP/ALP/WIRE.-CRK REPAIR, RADIO"/>
    <d v="1999-05-06T00:00:00"/>
    <n v="0"/>
    <n v="2487.6"/>
    <n v="1658.4"/>
    <n v="4146"/>
  </r>
  <r>
    <s v="N"/>
    <x v="29"/>
    <s v="CROOKSTON"/>
    <s v="UPDATE COMP/ALP/WIRE.-CRK REPAIR, RADIO"/>
    <d v="1999-12-21T00:00:00"/>
    <n v="0"/>
    <n v="8169.6"/>
    <n v="5446.4"/>
    <n v="13616"/>
  </r>
  <r>
    <s v="N"/>
    <x v="29"/>
    <s v="CROOKSTON"/>
    <s v="UPDATE COMP/ALP/WIRE.-CRK REPAIR, RADIO"/>
    <d v="2000-03-29T00:00:00"/>
    <n v="0"/>
    <n v="6150.59"/>
    <n v="4402.6000000000004"/>
    <n v="10553.19"/>
  </r>
  <r>
    <s v="N"/>
    <x v="29"/>
    <s v="CROOKSTON"/>
    <s v="UPDATE COMP/ALP/WIRE.-CRK REPAIR, RADIO"/>
    <d v="2000-10-06T00:00:00"/>
    <n v="0"/>
    <n v="3481.39"/>
    <n v="2018.72"/>
    <n v="5500.11"/>
  </r>
  <r>
    <s v="N"/>
    <x v="29"/>
    <s v="CROOKSTON"/>
    <s v="PURCHASE USED FRONT END LOADER"/>
    <d v="1999-07-01T00:00:00"/>
    <n v="0"/>
    <n v="12000"/>
    <n v="8000"/>
    <n v="20000"/>
  </r>
  <r>
    <s v="N"/>
    <x v="29"/>
    <s v="CROOKSTON"/>
    <s v="AG HANGAR SITE PREP &amp; FBO PARKING AREA"/>
    <d v="2000-10-06T00:00:00"/>
    <n v="0"/>
    <n v="4469.62"/>
    <n v="4469.63"/>
    <n v="8939.25"/>
  </r>
  <r>
    <s v="N"/>
    <x v="29"/>
    <s v="CROOKSTON"/>
    <s v="AG HANGAR SITE PREP &amp; FBO PARKING AREA"/>
    <d v="2000-11-30T00:00:00"/>
    <n v="0"/>
    <n v="7929.02"/>
    <n v="7929.01"/>
    <n v="15858.03"/>
  </r>
  <r>
    <s v="N"/>
    <x v="29"/>
    <s v="CROOKSTON"/>
    <s v="AG HANGAR SITE PREP &amp; FBO PARKING AREA"/>
    <d v="2002-01-24T00:00:00"/>
    <n v="0"/>
    <n v="15177.04"/>
    <n v="12524"/>
    <n v="27701.040000000001"/>
  </r>
  <r>
    <s v="N"/>
    <x v="29"/>
    <s v="CROOKSTON"/>
    <s v="JET &quot;A&quot; REFUELING SYSTEM"/>
    <d v="2002-01-15T00:00:00"/>
    <n v="0"/>
    <n v="42000"/>
    <n v="44095.35"/>
    <n v="86095.35"/>
  </r>
  <r>
    <s v="N"/>
    <x v="29"/>
    <s v="CROOKSTON"/>
    <s v="JET &quot;A&quot; REFUELING SYSTEM"/>
    <d v="2002-01-15T00:00:00"/>
    <n v="0"/>
    <n v="2386.5700000000002"/>
    <n v="0"/>
    <n v="2386.5700000000002"/>
  </r>
  <r>
    <s v="N"/>
    <x v="29"/>
    <s v="CROOKSTON"/>
    <s v="2.Rehab. G.A. Apron &amp; Access Rd."/>
    <d v="2001-12-12T00:00:00"/>
    <n v="10889"/>
    <n v="5138.38"/>
    <n v="4636.12"/>
    <n v="20663.5"/>
  </r>
  <r>
    <s v="N"/>
    <x v="29"/>
    <s v="CROOKSTON"/>
    <s v="2.Rehab. G.A. Apron &amp; Access Rd."/>
    <d v="2003-01-28T00:00:00"/>
    <n v="11074"/>
    <n v="4973.22"/>
    <n v="4545.28"/>
    <n v="20592.5"/>
  </r>
  <r>
    <s v="N"/>
    <x v="29"/>
    <s v="CROOKSTON"/>
    <s v="2.Rehab. G.A. Apron &amp; Access Rd."/>
    <d v="2003-05-08T00:00:00"/>
    <n v="3294"/>
    <n v="0"/>
    <n v="0"/>
    <n v="3294"/>
  </r>
  <r>
    <s v="N"/>
    <x v="29"/>
    <s v="CROOKSTON"/>
    <s v="3.Rehabilitate Rwy 13/31 and Twys"/>
    <d v="2004-06-03T00:00:00"/>
    <n v="39163"/>
    <n v="0"/>
    <n v="4352.88"/>
    <n v="43515.88"/>
  </r>
  <r>
    <s v="N"/>
    <x v="29"/>
    <s v="CROOKSTON"/>
    <s v="3.Rehabilitate Rwy 13/31 and Twys"/>
    <d v="2004-10-15T00:00:00"/>
    <n v="119471"/>
    <n v="0"/>
    <n v="13275.51"/>
    <n v="132746.51"/>
  </r>
  <r>
    <s v="N"/>
    <x v="29"/>
    <s v="CROOKSTON"/>
    <s v="3.Rehabilitate Rwy 13/31 and Twys"/>
    <d v="2005-01-19T00:00:00"/>
    <n v="827"/>
    <n v="0"/>
    <n v="92"/>
    <n v="919"/>
  </r>
  <r>
    <s v="N"/>
    <x v="29"/>
    <s v="CROOKSTON"/>
    <s v="4.Loader+Snowblow &amp; Slurry Aprn/Txln"/>
    <d v="2004-10-15T00:00:00"/>
    <n v="29130"/>
    <n v="4578.07"/>
    <n v="3495.48"/>
    <n v="37203.550000000003"/>
  </r>
  <r>
    <s v="N"/>
    <x v="29"/>
    <s v="CROOKSTON"/>
    <s v="4.Loader+Snowblow &amp; Slurry Aprn/Txln"/>
    <d v="2004-11-04T00:00:00"/>
    <n v="94430"/>
    <n v="0"/>
    <n v="4970.71"/>
    <n v="99400.71"/>
  </r>
  <r>
    <s v="N"/>
    <x v="29"/>
    <s v="CROOKSTON"/>
    <s v="4.Loader+Snowblow &amp; Slurry Aprn/Txln"/>
    <d v="2004-12-08T00:00:00"/>
    <n v="68346"/>
    <n v="0"/>
    <n v="3596.88"/>
    <n v="71942.880000000005"/>
  </r>
  <r>
    <s v="N"/>
    <x v="29"/>
    <s v="CROOKSTON"/>
    <s v="4.Loader+Snowblow &amp; Slurry Aprn/Txln"/>
    <d v="2005-03-02T00:00:00"/>
    <n v="4207"/>
    <n v="52.18"/>
    <n v="244.82"/>
    <n v="4504"/>
  </r>
  <r>
    <s v="N"/>
    <x v="29"/>
    <s v="CROOKSTON"/>
    <s v="5. A/D Bldg Drainage, Snowplow, Cr. Seal"/>
    <d v="2005-11-22T00:00:00"/>
    <n v="42058"/>
    <n v="0"/>
    <n v="2215.02"/>
    <n v="44273.02"/>
  </r>
  <r>
    <s v="N"/>
    <x v="29"/>
    <s v="CROOKSTON"/>
    <s v="5. A/D Bldg Drainage, Snowplow, Cr. Seal"/>
    <d v="2006-02-03T00:00:00"/>
    <n v="99102"/>
    <n v="0"/>
    <n v="5215.7"/>
    <n v="104317.7"/>
  </r>
  <r>
    <s v="N"/>
    <x v="29"/>
    <s v="CROOKSTON"/>
    <s v="5. A/D Bldg Drainage, Snowplow, Cr. Seal"/>
    <d v="2006-11-08T00:00:00"/>
    <n v="18740"/>
    <n v="0"/>
    <n v="986.25"/>
    <n v="19726.25"/>
  </r>
  <r>
    <s v="N"/>
    <x v="29"/>
    <s v="CROOKSTON"/>
    <s v="5. A/D Bldg Drainage, Snowplow, Cr. Seal"/>
    <d v="2008-01-11T00:00:00"/>
    <n v="1975"/>
    <n v="0"/>
    <n v="103.8"/>
    <n v="2078.8000000000002"/>
  </r>
  <r>
    <s v="N"/>
    <x v="29"/>
    <s v="CROOKSTON"/>
    <s v="6. Access Rd Recon &amp; Pkg Lot Overlay"/>
    <d v="2006-11-16T00:00:00"/>
    <n v="191814"/>
    <n v="0"/>
    <n v="10096.77"/>
    <n v="201910.77"/>
  </r>
  <r>
    <s v="N"/>
    <x v="29"/>
    <s v="CROOKSTON"/>
    <s v="6. Access Rd Recon &amp; Pkg Lot Overlay"/>
    <d v="2008-01-11T00:00:00"/>
    <n v="5426"/>
    <n v="0"/>
    <n v="285.58999999999997"/>
    <n v="5711.59"/>
  </r>
  <r>
    <s v="N"/>
    <x v="29"/>
    <s v="CROOKSTON"/>
    <s v="Crack Seal Runway, Replace Beacon"/>
    <d v="2008-04-02T00:00:00"/>
    <n v="0"/>
    <n v="12074"/>
    <n v="3018.55"/>
    <n v="15092.55"/>
  </r>
  <r>
    <s v="N"/>
    <x v="29"/>
    <s v="CROOKSTON"/>
    <s v="7. 10 Unit T-Hngr/SRE Bldg; Crack Seal"/>
    <d v="2009-11-30T00:00:00"/>
    <n v="211251"/>
    <n v="487.47"/>
    <n v="12524.03"/>
    <n v="224262.5"/>
  </r>
  <r>
    <s v="N"/>
    <x v="29"/>
    <s v="CROOKSTON"/>
    <s v="7. 10 Unit T-Hngr/SRE Bldg; Crack Seal"/>
    <d v="2010-01-19T00:00:00"/>
    <n v="67755"/>
    <n v="4994.96"/>
    <n v="15405.05"/>
    <n v="88155.010000000009"/>
  </r>
  <r>
    <s v="N"/>
    <x v="29"/>
    <s v="CROOKSTON"/>
    <s v="7. 10 Unit T-Hngr/SRE Bldg; Crack Seal"/>
    <d v="2010-04-30T00:00:00"/>
    <n v="344948"/>
    <n v="43.86"/>
    <n v="18258.13"/>
    <n v="363249.99"/>
  </r>
  <r>
    <s v="N"/>
    <x v="29"/>
    <s v="CROOKSTON"/>
    <s v="7. 10 Unit T-Hngr/SRE Bldg; Crack Seal"/>
    <d v="2010-10-11T00:00:00"/>
    <n v="71153"/>
    <n v="5310.71"/>
    <n v="18716.79"/>
    <n v="95180.5"/>
  </r>
  <r>
    <s v="N"/>
    <x v="29"/>
    <s v="CROOKSTON"/>
    <s v="7. 10 Unit T-Hngr/SRE Bldg; Crack Seal"/>
    <d v="2011-03-14T00:00:00"/>
    <n v="44818"/>
    <n v="0"/>
    <n v="0"/>
    <n v="44818"/>
  </r>
  <r>
    <s v="N"/>
    <x v="29"/>
    <s v="CROOKSTON"/>
    <s v="FBO Expansion"/>
    <d v="2009-08-28T00:00:00"/>
    <n v="0"/>
    <n v="15769.86"/>
    <n v="15769.86"/>
    <n v="31539.72"/>
  </r>
  <r>
    <s v="N"/>
    <x v="29"/>
    <s v="CROOKSTON"/>
    <s v="FBO Expansion"/>
    <d v="2009-11-16T00:00:00"/>
    <n v="0"/>
    <n v="46503.92"/>
    <n v="46728.92"/>
    <n v="93232.84"/>
  </r>
  <r>
    <s v="N"/>
    <x v="29"/>
    <s v="CROOKSTON"/>
    <s v="FBO Expansion"/>
    <d v="2010-01-13T00:00:00"/>
    <n v="0"/>
    <n v="15709.5"/>
    <n v="16017.2"/>
    <n v="31726.7"/>
  </r>
  <r>
    <s v="N"/>
    <x v="29"/>
    <s v="CROOKSTON"/>
    <s v="FBO Expansion"/>
    <d v="2010-04-28T00:00:00"/>
    <n v="0"/>
    <n v="23375.08"/>
    <n v="21948.83"/>
    <n v="45323.91"/>
  </r>
  <r>
    <s v="N"/>
    <x v="29"/>
    <s v="CROOKSTON"/>
    <s v="FBO Expansion"/>
    <d v="2010-10-04T00:00:00"/>
    <n v="0"/>
    <n v="1091.6400000000001"/>
    <n v="1985.19"/>
    <n v="3076.83"/>
  </r>
  <r>
    <s v="N"/>
    <x v="29"/>
    <s v="CROOKSTON"/>
    <s v="8. Apron Pvmnt Rpr &amp; Drainage Imp; SWPPP"/>
    <d v="2010-12-22T00:00:00"/>
    <n v="39128"/>
    <n v="0"/>
    <n v="2586"/>
    <n v="41714"/>
  </r>
  <r>
    <s v="N"/>
    <x v="29"/>
    <s v="CROOKSTON"/>
    <s v="8. Apron Pvmnt Rpr &amp; Drainage Imp; SWPPP"/>
    <d v="2011-06-30T00:00:00"/>
    <n v="10000"/>
    <n v="0"/>
    <n v="0"/>
    <n v="10000"/>
  </r>
  <r>
    <s v="N"/>
    <x v="29"/>
    <s v="CROOKSTON"/>
    <s v="Rehab Runway (AIP-09) BOND FUNDS"/>
    <d v="2012-10-26T00:00:00"/>
    <n v="0"/>
    <n v="9570.43"/>
    <n v="86133.78"/>
    <n v="95704.209999999992"/>
  </r>
  <r>
    <s v="N"/>
    <x v="29"/>
    <s v="CROOKSTON"/>
    <s v="Rehab Runway (AIP-09) BOND FUNDS"/>
    <d v="2012-11-01T00:00:00"/>
    <n v="0"/>
    <n v="62076.86"/>
    <n v="558691.74"/>
    <n v="620768.6"/>
  </r>
  <r>
    <s v="N"/>
    <x v="29"/>
    <s v="CROOKSTON"/>
    <s v="Rehab Runway (AIP-09) BOND FUNDS"/>
    <d v="2014-01-08T00:00:00"/>
    <n v="0"/>
    <n v="10791.4"/>
    <n v="154596.51"/>
    <n v="165387.91"/>
  </r>
  <r>
    <s v="N"/>
    <x v="29"/>
    <s v="CROOKSTON"/>
    <s v="9. Rehab Rwy-13/31,Txwy A&amp;B,Apron,Hangr"/>
    <d v="2012-10-31T00:00:00"/>
    <n v="132903"/>
    <n v="0"/>
    <n v="14767.47"/>
    <n v="147670.47"/>
  </r>
  <r>
    <s v="N"/>
    <x v="29"/>
    <s v="CROOKSTON"/>
    <s v="9. Rehab Rwy-13/31,Txwy A&amp;B,Apron,Hangr"/>
    <d v="2012-10-31T00:00:00"/>
    <n v="759264"/>
    <n v="18968.55"/>
    <n v="86470.59"/>
    <n v="864703.14"/>
  </r>
  <r>
    <s v="N"/>
    <x v="29"/>
    <s v="CROOKSTON"/>
    <s v="9. Rehab Rwy-13/31,Txwy A&amp;B,Apron,Hangr"/>
    <d v="2013-10-31T00:00:00"/>
    <n v="476549"/>
    <n v="44699.23"/>
    <n v="81220.7"/>
    <n v="602468.92999999993"/>
  </r>
  <r>
    <s v="N"/>
    <x v="29"/>
    <s v="CROOKSTON"/>
    <s v="9. Rehab Rwy-13/31,Txwy A&amp;B,Apron,Hangr"/>
    <d v="2014-03-13T00:00:00"/>
    <n v="315418"/>
    <n v="16370.34"/>
    <n v="36358.080000000002"/>
    <n v="368146.42000000004"/>
  </r>
  <r>
    <s v="N"/>
    <x v="29"/>
    <s v="CROOKSTON"/>
    <s v="Rehab apron &amp; txwlns in hangar areas, expand fuel system.-Design only"/>
    <d v="2016-08-26T00:00:00"/>
    <n v="33751"/>
    <n v="13113.82"/>
    <n v="4791.72"/>
    <n v="51656.54"/>
  </r>
  <r>
    <s v="N"/>
    <x v="29"/>
    <s v="CROOKSTON"/>
    <s v="Rehab apron &amp; txwlns in hangar areas, expand fuel system.-Design only"/>
    <d v="2019-06-14T00:00:00"/>
    <n v="3751"/>
    <n v="883.97"/>
    <n v="278.02999999999997"/>
    <n v="4913"/>
  </r>
  <r>
    <s v="N"/>
    <x v="29"/>
    <s v="CROOKSTON"/>
    <s v="Rehab hanger area taxilanes,apron,access rd, and other pavements"/>
    <d v="2017-06-14T00:00:00"/>
    <n v="319865"/>
    <n v="110148.29"/>
    <n v="146257.91"/>
    <n v="576271.19999999995"/>
  </r>
  <r>
    <s v="N"/>
    <x v="29"/>
    <s v="CROOKSTON"/>
    <s v="Rehab hanger area taxilanes,apron,access rd, and other pavements"/>
    <d v="2018-06-15T00:00:00"/>
    <n v="13045"/>
    <n v="10851.71"/>
    <n v="0"/>
    <n v="23896.71"/>
  </r>
  <r>
    <s v="N"/>
    <x v="29"/>
    <s v="CROOKSTON"/>
    <s v="Rehab hanger area taxilanes,apron,access rd, and other pavements"/>
    <d v="2020-07-22T00:00:00"/>
    <n v="2938"/>
    <n v="0"/>
    <n v="56092.31"/>
    <n v="59030.31"/>
  </r>
  <r>
    <s v="N"/>
    <x v="29"/>
    <s v="CROOKSTON"/>
    <s v="Rehab hanger area taxilanes,apron,access rd, and other pavements"/>
    <d v="2020-07-22T00:00:00"/>
    <n v="36990"/>
    <n v="0"/>
    <n v="0"/>
    <n v="36990"/>
  </r>
  <r>
    <s v="N"/>
    <x v="29"/>
    <s v="CROOKSTON"/>
    <s v="Expand existing fuel system"/>
    <d v="2018-05-02T00:00:00"/>
    <n v="49639"/>
    <n v="2757.76"/>
    <n v="2758.56"/>
    <n v="55155.32"/>
  </r>
  <r>
    <s v="N"/>
    <x v="29"/>
    <s v="CROOKSTON"/>
    <s v="Expand existing fuel system"/>
    <d v="2019-11-26T00:00:00"/>
    <n v="224015"/>
    <n v="12445.29"/>
    <n v="15601.34"/>
    <n v="252061.63"/>
  </r>
  <r>
    <s v="N"/>
    <x v="29"/>
    <s v="CROOKSTON"/>
    <s v="Master Plan/ALP Update - Multiyear"/>
    <d v="2020-12-09T00:00:00"/>
    <n v="156816"/>
    <n v="8712"/>
    <n v="8712"/>
    <n v="174240"/>
  </r>
  <r>
    <s v="N"/>
    <x v="29"/>
    <s v="CROOKSTON"/>
    <s v="CARES Act amendment for Crookston"/>
    <d v="2021-03-03T00:00:00"/>
    <n v="30000"/>
    <n v="0"/>
    <n v="0"/>
    <n v="30000"/>
  </r>
  <r>
    <s v="N"/>
    <x v="30"/>
    <s v="DETROIT LAKES"/>
    <s v="GRADING/DRAINAGE/SEEDING/FENCE"/>
    <d v="1946-09-30T00:00:00"/>
    <n v="0"/>
    <n v="33270.29"/>
    <n v="6952.46"/>
    <n v="40222.75"/>
  </r>
  <r>
    <s v="N"/>
    <x v="30"/>
    <s v="DETROIT LAKES"/>
    <s v="SAFETY FENCE"/>
    <d v="1951-06-25T00:00:00"/>
    <n v="0"/>
    <n v="767.77"/>
    <n v="387.79"/>
    <n v="1155.56"/>
  </r>
  <r>
    <s v="N"/>
    <x v="30"/>
    <s v="DETROIT LAKES"/>
    <s v="CONST/SURF/LIGHT NW-SE RWY"/>
    <d v="1969-08-20T00:00:00"/>
    <n v="53355.93"/>
    <n v="26785.82"/>
    <n v="27001.55"/>
    <n v="107143.3"/>
  </r>
  <r>
    <s v="N"/>
    <x v="30"/>
    <s v="DETROIT LAKES"/>
    <s v="LAND COSTS"/>
    <d v="1969-11-13T00:00:00"/>
    <n v="3686.3"/>
    <n v="0"/>
    <n v="0"/>
    <n v="3686.3"/>
  </r>
  <r>
    <s v="N"/>
    <x v="30"/>
    <s v="DETROIT LAKES"/>
    <s v="SURFACE APRON-SEAL COAT RUNWAY"/>
    <d v="1969-12-16T00:00:00"/>
    <n v="0"/>
    <n v="10373.61"/>
    <n v="9338.7099999999991"/>
    <n v="19712.32"/>
  </r>
  <r>
    <s v="N"/>
    <x v="30"/>
    <s v="DETROIT LAKES"/>
    <s v="HANGAR APRON PAVING"/>
    <d v="1971-10-12T00:00:00"/>
    <n v="0"/>
    <n v="1199.05"/>
    <n v="1199.05"/>
    <n v="2398.1"/>
  </r>
  <r>
    <s v="N"/>
    <x v="30"/>
    <s v="DETROIT LAKES"/>
    <s v="LAND"/>
    <d v="1972-05-09T00:00:00"/>
    <n v="0"/>
    <n v="39888.06"/>
    <n v="39888.06"/>
    <n v="79776.12"/>
  </r>
  <r>
    <s v="N"/>
    <x v="30"/>
    <s v="DETROIT LAKES"/>
    <s v="MAINTENANCE EQUIPMENT"/>
    <d v="1972-10-13T00:00:00"/>
    <n v="0"/>
    <n v="1592"/>
    <n v="1592"/>
    <n v="3184"/>
  </r>
  <r>
    <s v="N"/>
    <x v="30"/>
    <s v="DETROIT LAKES"/>
    <s v="GRADING/PAVING/LIGHTING/FENCE"/>
    <d v="1978-10-27T00:00:00"/>
    <n v="222875.01"/>
    <n v="6038.9"/>
    <n v="49014.19"/>
    <n v="277928.09999999998"/>
  </r>
  <r>
    <s v="N"/>
    <x v="30"/>
    <s v="DETROIT LAKES"/>
    <s v="F &amp; I - 10000 GALLON FUEL TANK"/>
    <d v="1975-10-31T00:00:00"/>
    <n v="0"/>
    <n v="1812.5"/>
    <n v="1812.5"/>
    <n v="3625"/>
  </r>
  <r>
    <s v="N"/>
    <x v="30"/>
    <s v="DETROIT LAKES"/>
    <s v="SITE PREP/PAVE/FENCE"/>
    <d v="1977-12-21T00:00:00"/>
    <n v="0"/>
    <n v="14077.8"/>
    <n v="7569.48"/>
    <n v="21647.279999999999"/>
  </r>
  <r>
    <s v="N"/>
    <x v="30"/>
    <s v="DETROIT LAKES"/>
    <s v="ARRIVAL/DEPARTURE BUILDING"/>
    <d v="1977-12-22T00:00:00"/>
    <n v="0"/>
    <n v="54036.72"/>
    <n v="13509.19"/>
    <n v="67545.91"/>
  </r>
  <r>
    <s v="N"/>
    <x v="30"/>
    <s v="DETROIT LAKES"/>
    <s v="MAINTENANCE EQUIPMENT"/>
    <d v="1978-11-07T00:00:00"/>
    <n v="0"/>
    <n v="14030.6"/>
    <n v="7015.3"/>
    <n v="21045.9"/>
  </r>
  <r>
    <s v="N"/>
    <x v="30"/>
    <s v="DETROIT LAKES"/>
    <s v="SEAL COAT"/>
    <d v="1980-11-17T00:00:00"/>
    <n v="0"/>
    <n v="17005.830000000002"/>
    <n v="8502.92"/>
    <n v="25508.75"/>
  </r>
  <r>
    <s v="N"/>
    <x v="30"/>
    <s v="DETROIT LAKES"/>
    <s v="JET FUEL FACILITY"/>
    <d v="1981-10-21T00:00:00"/>
    <n v="0"/>
    <n v="18000"/>
    <n v="9490.33"/>
    <n v="27490.33"/>
  </r>
  <r>
    <s v="N"/>
    <x v="30"/>
    <s v="DETROIT LAKES"/>
    <s v="APRON &amp; HANGAR SITE PREP &amp; PAV"/>
    <d v="1982-06-22T00:00:00"/>
    <n v="0"/>
    <n v="21754.75"/>
    <n v="10877.38"/>
    <n v="32632.129999999997"/>
  </r>
  <r>
    <s v="N"/>
    <x v="30"/>
    <s v="DETROIT LAKES"/>
    <s v="PAVEMENT REFLECTORS"/>
    <d v="1983-12-20T00:00:00"/>
    <n v="0"/>
    <n v="12845.73"/>
    <n v="0"/>
    <n v="12845.73"/>
  </r>
  <r>
    <s v="N"/>
    <x v="30"/>
    <s v="DETROIT LAKES"/>
    <s v="ELECTRICAL REVISIONS"/>
    <d v="1984-01-03T00:00:00"/>
    <n v="0"/>
    <n v="34964.35"/>
    <n v="14876.59"/>
    <n v="49840.94"/>
  </r>
  <r>
    <s v="N"/>
    <x v="30"/>
    <s v="DETROIT LAKES"/>
    <s v="14 FOOT OFFSET MOWER"/>
    <d v="1984-07-23T00:00:00"/>
    <n v="0"/>
    <n v="4100"/>
    <n v="2050"/>
    <n v="6150"/>
  </r>
  <r>
    <s v="N"/>
    <x v="30"/>
    <s v="DETROIT LAKES"/>
    <s v="HANGAR SITE PREP &amp; PAVING"/>
    <d v="1985-06-12T00:00:00"/>
    <n v="0"/>
    <n v="18374.919999999998"/>
    <n v="9137.4599999999991"/>
    <n v="27512.379999999997"/>
  </r>
  <r>
    <s v="N"/>
    <x v="30"/>
    <s v="DETROIT LAKES"/>
    <s v="VASI-TAXIWAY REFL"/>
    <d v="1985-11-25T00:00:00"/>
    <n v="0"/>
    <n v="8196.34"/>
    <n v="4098.17"/>
    <n v="12294.51"/>
  </r>
  <r>
    <s v="N"/>
    <x v="30"/>
    <s v="DETROIT LAKES"/>
    <s v="BITUMINOUS SEAL COAT"/>
    <d v="1985-08-26T00:00:00"/>
    <n v="0"/>
    <n v="14684.88"/>
    <n v="7342.45"/>
    <n v="22027.329999999998"/>
  </r>
  <r>
    <s v="N"/>
    <x v="30"/>
    <s v="DETROIT LAKES"/>
    <s v="RELOCATE FUEL FACILITY &amp; MISC"/>
    <d v="1986-01-16T00:00:00"/>
    <n v="0"/>
    <n v="5585.94"/>
    <n v="2792.98"/>
    <n v="8378.92"/>
  </r>
  <r>
    <s v="N"/>
    <x v="30"/>
    <s v="DETROIT LAKES"/>
    <s v="MOWER WITH BROOM &amp; SNOWBLOWER"/>
    <d v="1986-05-30T00:00:00"/>
    <n v="0"/>
    <n v="7334.03"/>
    <n v="3667.02"/>
    <n v="11001.05"/>
  </r>
  <r>
    <s v="N"/>
    <x v="30"/>
    <s v="DETROIT LAKES"/>
    <s v="BITUMINOUS SEAL COAT"/>
    <d v="1989-10-05T00:00:00"/>
    <n v="0"/>
    <n v="5330.76"/>
    <n v="2665.38"/>
    <n v="7996.14"/>
  </r>
  <r>
    <s v="N"/>
    <x v="30"/>
    <s v="DETROIT LAKES"/>
    <s v="MAINTENANCE EQUIP STORAGE BLDG"/>
    <d v="1990-08-24T00:00:00"/>
    <n v="0"/>
    <n v="11627.5"/>
    <n v="5813.75"/>
    <n v="17441.25"/>
  </r>
  <r>
    <s v="N"/>
    <x v="30"/>
    <s v="DETROIT LAKES"/>
    <s v="MAINTENANCE EQUIP STORAGE BLDG"/>
    <d v="1990-11-13T00:00:00"/>
    <n v="0"/>
    <n v="12183.66"/>
    <n v="6091.84"/>
    <n v="18275.5"/>
  </r>
  <r>
    <s v="N"/>
    <x v="30"/>
    <s v="DETROIT LAKES"/>
    <s v="MAINTENANCE EQUIP STORAGE BLDG"/>
    <d v="1991-01-29T00:00:00"/>
    <n v="0"/>
    <n v="4420.92"/>
    <n v="2210.46"/>
    <n v="6631.38"/>
  </r>
  <r>
    <s v="N"/>
    <x v="30"/>
    <s v="DETROIT LAKES"/>
    <s v="BITUMINOUS OVELAY"/>
    <d v="1990-09-27T00:00:00"/>
    <n v="0"/>
    <n v="51623.88"/>
    <n v="25811.94"/>
    <n v="77435.819999999992"/>
  </r>
  <r>
    <s v="N"/>
    <x v="30"/>
    <s v="DETROIT LAKES"/>
    <s v="PURCHASE USED DUMP TRUCK"/>
    <d v="1990-11-05T00:00:00"/>
    <n v="0"/>
    <n v="4000"/>
    <n v="2000"/>
    <n v="6000"/>
  </r>
  <r>
    <s v="N"/>
    <x v="30"/>
    <s v="DETROIT LAKES"/>
    <s v="UNDERGROUND FUEL TANK IMPROVE."/>
    <d v="1992-03-23T00:00:00"/>
    <n v="0"/>
    <n v="39859.65"/>
    <n v="19929.84"/>
    <n v="59789.490000000005"/>
  </r>
  <r>
    <s v="N"/>
    <x v="30"/>
    <s v="DETROIT LAKES"/>
    <s v="HANGAR RESTORATION"/>
    <d v="1991-11-29T00:00:00"/>
    <n v="0"/>
    <n v="24000"/>
    <n v="12411.15"/>
    <n v="36411.15"/>
  </r>
  <r>
    <s v="N"/>
    <x v="30"/>
    <s v="DETROIT LAKES"/>
    <s v="FENCING REPAIRS &amp; IMPROVEMENTS"/>
    <d v="1991-09-09T00:00:00"/>
    <n v="0"/>
    <n v="2666.67"/>
    <n v="1333.33"/>
    <n v="4000"/>
  </r>
  <r>
    <s v="N"/>
    <x v="30"/>
    <s v="DETROIT LAKES"/>
    <s v="OVERLAY/DRAINAGE IMPROVEMENTS"/>
    <d v="1992-12-16T00:00:00"/>
    <n v="0"/>
    <n v="59000"/>
    <n v="29585.42"/>
    <n v="88585.42"/>
  </r>
  <r>
    <s v="N"/>
    <x v="30"/>
    <s v="DETROIT LAKES"/>
    <s v="HANGAR SITE PREP AND PAVING"/>
    <d v="1994-02-17T00:00:00"/>
    <n v="0"/>
    <n v="14296.3"/>
    <n v="7148.15"/>
    <n v="21444.449999999997"/>
  </r>
  <r>
    <s v="N"/>
    <x v="30"/>
    <s v="DETROIT LAKES"/>
    <s v="HANGAR SITE PREP AND PAVING"/>
    <d v="1994-10-19T00:00:00"/>
    <n v="0"/>
    <n v="2203.6999999999998"/>
    <n v="1535"/>
    <n v="3738.7"/>
  </r>
  <r>
    <s v="N"/>
    <x v="30"/>
    <s v="DETROIT LAKES"/>
    <s v="HANGAR SITE PREP AND PAVING"/>
    <d v="1994-10-19T00:00:00"/>
    <n v="0"/>
    <n v="946.28"/>
    <n v="0"/>
    <n v="946.28"/>
  </r>
  <r>
    <s v="N"/>
    <x v="30"/>
    <s v="DETROIT LAKES"/>
    <s v="PURCHASE OF SNOW PLOW WING"/>
    <d v="1993-10-25T00:00:00"/>
    <n v="0"/>
    <n v="2552.75"/>
    <n v="1276.3800000000001"/>
    <n v="3829.13"/>
  </r>
  <r>
    <s v="N"/>
    <x v="30"/>
    <s v="DETROIT LAKES"/>
    <s v="INSTALL NEW WELL"/>
    <d v="1994-01-13T00:00:00"/>
    <n v="0"/>
    <n v="1598"/>
    <n v="799"/>
    <n v="2397"/>
  </r>
  <r>
    <s v="N"/>
    <x v="30"/>
    <s v="DETROIT LAKES"/>
    <s v="HANGAR SITE PREP AND PAVING"/>
    <d v="1994-09-26T00:00:00"/>
    <n v="0"/>
    <n v="20872.060000000001"/>
    <n v="10436.049999999999"/>
    <n v="31308.11"/>
  </r>
  <r>
    <s v="N"/>
    <x v="30"/>
    <s v="DETROIT LAKES"/>
    <s v="HANGAR SITE PREP AND PAVING"/>
    <d v="1994-10-19T00:00:00"/>
    <n v="0"/>
    <n v="13692.87"/>
    <n v="6846.42"/>
    <n v="20539.29"/>
  </r>
  <r>
    <s v="N"/>
    <x v="30"/>
    <s v="DETROIT LAKES"/>
    <s v="HANGAR SITE PREP AND PAVING"/>
    <d v="1995-04-10T00:00:00"/>
    <n v="0"/>
    <n v="2746.45"/>
    <n v="1373.23"/>
    <n v="4119.68"/>
  </r>
  <r>
    <s v="N"/>
    <x v="30"/>
    <s v="DETROIT LAKES"/>
    <s v="AIRPORT SIGNING"/>
    <d v="1994-08-22T00:00:00"/>
    <n v="0"/>
    <n v="854.08"/>
    <n v="258.5"/>
    <n v="1112.58"/>
  </r>
  <r>
    <s v="N"/>
    <x v="30"/>
    <s v="DETROIT LAKES"/>
    <s v="RUBBERIZED ASPHALT CRACK FILLG"/>
    <d v="1994-11-28T00:00:00"/>
    <n v="0"/>
    <n v="25972.78"/>
    <n v="12986.41"/>
    <n v="38959.19"/>
  </r>
  <r>
    <s v="N"/>
    <x v="30"/>
    <s v="DETROIT LAKES"/>
    <s v="TRACTOR/LOADER/MOWER/SNOWBLOWR"/>
    <d v="1995-01-19T00:00:00"/>
    <n v="0"/>
    <n v="29820"/>
    <n v="14910"/>
    <n v="44730"/>
  </r>
  <r>
    <s v="N"/>
    <x v="30"/>
    <s v="DETROIT LAKES"/>
    <s v="AIRPORT SEAL COAT"/>
    <d v="1995-12-15T00:00:00"/>
    <n v="0"/>
    <n v="18400"/>
    <n v="9200"/>
    <n v="27600"/>
  </r>
  <r>
    <s v="N"/>
    <x v="30"/>
    <s v="DETROIT LAKES"/>
    <s v="AIRPORT SEAL COAT"/>
    <d v="1996-07-15T00:00:00"/>
    <n v="0"/>
    <n v="-980.33"/>
    <n v="-490.16"/>
    <n v="-1470.49"/>
  </r>
  <r>
    <s v="N"/>
    <x v="30"/>
    <s v="DETROIT LAKES"/>
    <s v="FORD DUMP TRUCK/PLOW &amp; WING"/>
    <d v="1996-08-23T00:00:00"/>
    <n v="0"/>
    <n v="45509.75"/>
    <n v="22754.880000000001"/>
    <n v="68264.63"/>
  </r>
  <r>
    <s v="N"/>
    <x v="30"/>
    <s v="DETROIT LAKES"/>
    <s v="TXWY AND TURNAROUND MODIFICATN"/>
    <d v="1996-07-23T00:00:00"/>
    <n v="0"/>
    <n v="21481.439999999999"/>
    <n v="10740.72"/>
    <n v="32222.159999999996"/>
  </r>
  <r>
    <s v="N"/>
    <x v="30"/>
    <s v="DETROIT LAKES"/>
    <s v="TXWY AND TURNAROUND MODIFICATN"/>
    <d v="1996-12-04T00:00:00"/>
    <n v="0"/>
    <n v="8518.56"/>
    <n v="6932.17"/>
    <n v="15450.73"/>
  </r>
  <r>
    <s v="N"/>
    <x v="30"/>
    <s v="DETROIT LAKES"/>
    <s v="Purchase 72in Commercial Mower"/>
    <d v="1997-08-08T00:00:00"/>
    <n v="0"/>
    <n v="10090.66"/>
    <n v="5045.34"/>
    <n v="15136"/>
  </r>
  <r>
    <s v="N"/>
    <x v="30"/>
    <s v="DETROIT LAKES"/>
    <s v="Replace Air Conditioning/Update ALP"/>
    <d v="1997-08-29T00:00:00"/>
    <n v="0"/>
    <n v="6904.27"/>
    <n v="4602.8500000000004"/>
    <n v="11507.12"/>
  </r>
  <r>
    <s v="N"/>
    <x v="30"/>
    <s v="DETROIT LAKES"/>
    <s v="Replace Air Conditioning/Update ALP"/>
    <d v="1997-09-15T00:00:00"/>
    <n v="0"/>
    <n v="5095.7299999999996"/>
    <n v="3513.16"/>
    <n v="8608.89"/>
  </r>
  <r>
    <s v="N"/>
    <x v="30"/>
    <s v="DETROIT LAKES"/>
    <s v="Purchase 44' x 56' Storage Hangar"/>
    <d v="1997-09-24T00:00:00"/>
    <n v="0"/>
    <n v="8719.17"/>
    <n v="8719.17"/>
    <n v="17438.34"/>
  </r>
  <r>
    <s v="N"/>
    <x v="30"/>
    <s v="DETROIT LAKES"/>
    <s v="Hangar Site Preparation &amp; Paving"/>
    <d v="1999-08-02T00:00:00"/>
    <n v="0"/>
    <n v="27000"/>
    <n v="29197.57"/>
    <n v="56197.57"/>
  </r>
  <r>
    <s v="N"/>
    <x v="30"/>
    <s v="DETROIT LAKES"/>
    <s v="Remodeling of Arrival/Departure Building"/>
    <d v="1998-10-22T00:00:00"/>
    <n v="0"/>
    <n v="6000"/>
    <n v="4861.03"/>
    <n v="10861.029999999999"/>
  </r>
  <r>
    <s v="N"/>
    <x v="30"/>
    <s v="DETROIT LAKES"/>
    <s v="Purchase of a Tractor/Loader/Flail Mower"/>
    <d v="1999-03-01T00:00:00"/>
    <n v="0"/>
    <n v="35384.370000000003"/>
    <n v="23589.59"/>
    <n v="58973.960000000006"/>
  </r>
  <r>
    <s v="N"/>
    <x v="30"/>
    <s v="DETROIT LAKES"/>
    <s v="Update Airport Master Plan Report"/>
    <d v="2001-07-10T00:00:00"/>
    <n v="0"/>
    <n v="15000"/>
    <n v="10000"/>
    <n v="25000"/>
  </r>
  <r>
    <s v="N"/>
    <x v="30"/>
    <s v="DETROIT LAKES"/>
    <s v="Land Acquisition (Driveway Services Par)"/>
    <d v="2001-03-02T00:00:00"/>
    <n v="0"/>
    <n v="10567.8"/>
    <n v="7066.35"/>
    <n v="17634.150000000001"/>
  </r>
  <r>
    <s v="N"/>
    <x v="30"/>
    <s v="DETROIT LAKES"/>
    <s v="Crack Repair &amp; Fog Seal Taxiway, Apron"/>
    <d v="2001-02-12T00:00:00"/>
    <n v="0"/>
    <n v="11076"/>
    <n v="7877.5"/>
    <n v="18953.5"/>
  </r>
  <r>
    <s v="N"/>
    <x v="30"/>
    <s v="DETROIT LAKES"/>
    <s v="1.EA, Twy, RECONST APRONS, FENCING"/>
    <d v="2001-12-19T00:00:00"/>
    <n v="156346"/>
    <n v="2341.58"/>
    <n v="18933.14"/>
    <n v="177620.71999999997"/>
  </r>
  <r>
    <s v="N"/>
    <x v="30"/>
    <s v="DETROIT LAKES"/>
    <s v="1.EA, Twy, RECONST APRONS, FENCING"/>
    <d v="2002-03-05T00:00:00"/>
    <n v="139474"/>
    <n v="2812.06"/>
    <n v="17372.310000000001"/>
    <n v="159658.37"/>
  </r>
  <r>
    <s v="N"/>
    <x v="30"/>
    <s v="DETROIT LAKES"/>
    <s v="1.EA, Twy, RECONST APRONS, FENCING"/>
    <d v="2002-04-25T00:00:00"/>
    <n v="25498"/>
    <n v="4.83"/>
    <n v="2837.17"/>
    <n v="28340"/>
  </r>
  <r>
    <s v="N"/>
    <x v="30"/>
    <s v="DETROIT LAKES"/>
    <s v="1.EA, Twy, RECONST APRONS, FENCING"/>
    <d v="2002-06-10T00:00:00"/>
    <n v="321775"/>
    <n v="1325.61"/>
    <n v="36636.46"/>
    <n v="359737.07"/>
  </r>
  <r>
    <s v="N"/>
    <x v="30"/>
    <s v="DETROIT LAKES"/>
    <s v="1.EA, Twy, RECONST APRONS, FENCING"/>
    <d v="2002-07-31T00:00:00"/>
    <n v="654609"/>
    <n v="2096.3200000000002"/>
    <n v="86380.77"/>
    <n v="743086.09"/>
  </r>
  <r>
    <s v="N"/>
    <x v="30"/>
    <s v="DETROIT LAKES"/>
    <s v="1.EA, Twy, RECONST APRONS, FENCING"/>
    <d v="2002-09-19T00:00:00"/>
    <n v="0"/>
    <n v="18374.080000000002"/>
    <n v="0"/>
    <n v="18374.080000000002"/>
  </r>
  <r>
    <s v="N"/>
    <x v="30"/>
    <s v="DETROIT LAKES"/>
    <s v="1.EA, Twy, RECONST APRONS, FENCING"/>
    <d v="2002-09-19T00:00:00"/>
    <n v="180555"/>
    <n v="0"/>
    <n v="20061.27"/>
    <n v="200616.27"/>
  </r>
  <r>
    <s v="N"/>
    <x v="30"/>
    <s v="DETROIT LAKES"/>
    <s v="1.EA, Twy, RECONST APRONS, FENCING"/>
    <d v="2003-06-13T00:00:00"/>
    <n v="85015"/>
    <n v="0"/>
    <n v="10529.38"/>
    <n v="95544.38"/>
  </r>
  <r>
    <s v="N"/>
    <x v="30"/>
    <s v="DETROIT LAKES"/>
    <s v="1.EA, Twy, RECONST APRONS, FENCING"/>
    <d v="2003-06-13T00:00:00"/>
    <n v="0"/>
    <n v="1625.92"/>
    <n v="0"/>
    <n v="1625.92"/>
  </r>
  <r>
    <s v="N"/>
    <x v="30"/>
    <s v="DETROIT LAKES"/>
    <s v="1.EA, Twy, RECONST APRONS, FENCING"/>
    <d v="2003-09-08T00:00:00"/>
    <n v="66771"/>
    <n v="0"/>
    <n v="0"/>
    <n v="66771"/>
  </r>
  <r>
    <s v="N"/>
    <x v="30"/>
    <s v="DETROIT LAKES"/>
    <s v="1.EA, Twy, RECONST APRONS, FENCING"/>
    <d v="2004-03-25T00:00:00"/>
    <n v="18720"/>
    <n v="0"/>
    <n v="0"/>
    <n v="18720"/>
  </r>
  <r>
    <s v="N"/>
    <x v="30"/>
    <s v="DETROIT LAKES"/>
    <s v="1.EA, Twy, RECONST APRONS, FENCING"/>
    <d v="2005-06-21T00:00:00"/>
    <n v="5469"/>
    <n v="0"/>
    <n v="0"/>
    <n v="5469"/>
  </r>
  <r>
    <s v="N"/>
    <x v="30"/>
    <s v="DETROIT LAKES"/>
    <s v="1.EA, Twy, RECONST APRONS, FENCING"/>
    <d v="2006-05-19T00:00:00"/>
    <n v="0"/>
    <n v="1131.4100000000001"/>
    <n v="0"/>
    <n v="1131.4100000000001"/>
  </r>
  <r>
    <s v="N"/>
    <x v="30"/>
    <s v="DETROIT LAKES"/>
    <s v="1.EA, Twy, RECONST APRONS, FENCING"/>
    <d v="2006-08-17T00:00:00"/>
    <n v="24483"/>
    <n v="0"/>
    <n v="0"/>
    <n v="24483"/>
  </r>
  <r>
    <s v="N"/>
    <x v="30"/>
    <s v="DETROIT LAKES"/>
    <s v="Relocate VOR Critical Area"/>
    <d v="2002-09-30T00:00:00"/>
    <n v="0"/>
    <n v="15786.42"/>
    <n v="0"/>
    <n v="15786.42"/>
  </r>
  <r>
    <s v="N"/>
    <x v="30"/>
    <s v="DETROIT LAKES"/>
    <s v="2.UPDATE AIRPORT LAYOUT PLAN"/>
    <d v="2003-09-12T00:00:00"/>
    <n v="11808"/>
    <n v="0"/>
    <n v="1312"/>
    <n v="13120"/>
  </r>
  <r>
    <s v="N"/>
    <x v="30"/>
    <s v="DETROIT LAKES"/>
    <s v="2.UPDATE AIRPORT LAYOUT PLAN"/>
    <d v="2004-01-28T00:00:00"/>
    <n v="2952"/>
    <n v="0"/>
    <n v="328"/>
    <n v="3280"/>
  </r>
  <r>
    <s v="N"/>
    <x v="30"/>
    <s v="DETROIT LAKES"/>
    <s v="2.UPDATE AIRPORT LAYOUT PLAN"/>
    <d v="2004-04-07T00:00:00"/>
    <n v="11808"/>
    <n v="0"/>
    <n v="1312"/>
    <n v="13120"/>
  </r>
  <r>
    <s v="N"/>
    <x v="30"/>
    <s v="DETROIT LAKES"/>
    <s v="2.UPDATE AIRPORT LAYOUT PLAN"/>
    <d v="2004-08-24T00:00:00"/>
    <n v="8856"/>
    <n v="0"/>
    <n v="984"/>
    <n v="9840"/>
  </r>
  <r>
    <s v="N"/>
    <x v="30"/>
    <s v="DETROIT LAKES"/>
    <s v="2.UPDATE AIRPORT LAYOUT PLAN"/>
    <d v="2005-03-02T00:00:00"/>
    <n v="11808"/>
    <n v="0"/>
    <n v="1312"/>
    <n v="13120"/>
  </r>
  <r>
    <s v="N"/>
    <x v="30"/>
    <s v="DETROIT LAKES"/>
    <s v="2.UPDATE AIRPORT LAYOUT PLAN"/>
    <d v="2006-02-03T00:00:00"/>
    <n v="2952"/>
    <n v="0"/>
    <n v="328"/>
    <n v="3280"/>
  </r>
  <r>
    <s v="N"/>
    <x v="30"/>
    <s v="DETROIT LAKES"/>
    <s v="2.UPDATE AIRPORT LAYOUT PLAN"/>
    <d v="2006-04-05T00:00:00"/>
    <n v="8856"/>
    <n v="0"/>
    <n v="984"/>
    <n v="9840"/>
  </r>
  <r>
    <s v="N"/>
    <x v="30"/>
    <s v="DETROIT LAKES"/>
    <s v="T-HANGAR SITE PREP (TH-133)"/>
    <d v="2004-04-29T00:00:00"/>
    <n v="0"/>
    <n v="41975.05"/>
    <n v="41663"/>
    <n v="83638.05"/>
  </r>
  <r>
    <s v="N"/>
    <x v="30"/>
    <s v="DETROIT LAKES"/>
    <s v="T-HANGAR SITE PREP (TH-133)"/>
    <d v="2005-03-25T00:00:00"/>
    <n v="0"/>
    <n v="14087.87"/>
    <n v="14934.25"/>
    <n v="29022.120000000003"/>
  </r>
  <r>
    <s v="N"/>
    <x v="30"/>
    <s v="DETROIT LAKES"/>
    <s v="FUEL MONITORING EQUIPMENT"/>
    <d v="2003-07-16T00:00:00"/>
    <n v="0"/>
    <n v="4893"/>
    <n v="4893"/>
    <n v="9786"/>
  </r>
  <r>
    <s v="N"/>
    <x v="30"/>
    <s v="DETROIT LAKES"/>
    <s v="*3. LAND (TRACT 12) FUEL CARD SYSTEM"/>
    <d v="2005-04-12T00:00:00"/>
    <n v="221953"/>
    <n v="0"/>
    <n v="11682.04"/>
    <n v="233635.04"/>
  </r>
  <r>
    <s v="N"/>
    <x v="30"/>
    <s v="DETROIT LAKES"/>
    <s v="*3. LAND (TRACT 12) FUEL CARD SYSTEM"/>
    <d v="2005-05-05T00:00:00"/>
    <n v="12394"/>
    <n v="0"/>
    <n v="652.96"/>
    <n v="13046.96"/>
  </r>
  <r>
    <s v="N"/>
    <x v="30"/>
    <s v="DETROIT LAKES"/>
    <s v="TAXILANE FOR PRIVATE HANGARS"/>
    <d v="2006-01-11T00:00:00"/>
    <n v="0"/>
    <n v="25097.98"/>
    <n v="42890.87"/>
    <n v="67988.850000000006"/>
  </r>
  <r>
    <s v="N"/>
    <x v="30"/>
    <s v="DETROIT LAKES"/>
    <s v="4. Tractor/Loader/Plow/Snowblower"/>
    <d v="2007-01-24T00:00:00"/>
    <n v="89697"/>
    <n v="-12158.5"/>
    <n v="-5222.63"/>
    <n v="72315.87"/>
  </r>
  <r>
    <s v="N"/>
    <x v="30"/>
    <s v="DETROIT LAKES"/>
    <s v="4. Tractor/Loader/Plow/Snowblower"/>
    <d v="2007-03-22T00:00:00"/>
    <n v="10000"/>
    <n v="0"/>
    <n v="0"/>
    <n v="10000"/>
  </r>
  <r>
    <s v="N"/>
    <x v="30"/>
    <s v="DETROIT LAKES"/>
    <s v="4. Tractor/Loader/Plow/Snowblower"/>
    <d v="2007-03-22T00:00:00"/>
    <n v="498"/>
    <n v="0"/>
    <n v="0"/>
    <n v="498"/>
  </r>
  <r>
    <s v="N"/>
    <x v="30"/>
    <s v="DETROIT LAKES"/>
    <s v="5.EA Supplement / Rehab Rwy 13/31"/>
    <d v="2008-01-11T00:00:00"/>
    <n v="116909"/>
    <n v="0"/>
    <n v="8710"/>
    <n v="125619"/>
  </r>
  <r>
    <s v="N"/>
    <x v="30"/>
    <s v="DETROIT LAKES"/>
    <s v="5.EA Supplement / Rehab Rwy 13/31"/>
    <d v="2009-05-01T00:00:00"/>
    <n v="5377"/>
    <n v="0"/>
    <n v="0"/>
    <n v="5377"/>
  </r>
  <r>
    <s v="N"/>
    <x v="30"/>
    <s v="DETROIT LAKES"/>
    <s v="5.EA Supplement / Rehab Rwy 13/31"/>
    <d v="2011-01-25T00:00:00"/>
    <n v="4750"/>
    <n v="0"/>
    <n v="0"/>
    <n v="4750"/>
  </r>
  <r>
    <s v="N"/>
    <x v="30"/>
    <s v="DETROIT LAKES"/>
    <s v="5.EA Supplement / Rehab Rwy 13/31"/>
    <d v="2012-02-08T00:00:00"/>
    <n v="12350"/>
    <n v="0"/>
    <n v="0"/>
    <n v="12350"/>
  </r>
  <r>
    <s v="N"/>
    <x v="30"/>
    <s v="DETROIT LAKES"/>
    <s v="5.EA Supplement / Rehab Rwy 13/31"/>
    <d v="2014-09-11T00:00:00"/>
    <n v="33400"/>
    <n v="0"/>
    <n v="0"/>
    <n v="33400"/>
  </r>
  <r>
    <s v="N"/>
    <x v="30"/>
    <s v="DETROIT LAKES"/>
    <s v="6.Sewer &amp; Water, Loader, Blower"/>
    <d v="2008-10-01T00:00:00"/>
    <n v="239183"/>
    <n v="0"/>
    <n v="12589.4"/>
    <n v="251772.4"/>
  </r>
  <r>
    <s v="N"/>
    <x v="30"/>
    <s v="DETROIT LAKES"/>
    <s v="6.Sewer &amp; Water, Loader, Blower"/>
    <d v="2009-03-05T00:00:00"/>
    <n v="91332"/>
    <n v="0"/>
    <n v="25965.4"/>
    <n v="117297.4"/>
  </r>
  <r>
    <s v="N"/>
    <x v="30"/>
    <s v="DETROIT LAKES"/>
    <s v="6.Sewer &amp; Water, Loader, Blower"/>
    <d v="2011-02-22T00:00:00"/>
    <n v="10000"/>
    <n v="0"/>
    <n v="6466.82"/>
    <n v="16466.82"/>
  </r>
  <r>
    <s v="N"/>
    <x v="30"/>
    <s v="DETROIT LAKES"/>
    <s v="6.Sewer &amp; Water, Loader, Blower"/>
    <d v="2011-02-22T00:00:00"/>
    <n v="9617"/>
    <n v="0"/>
    <n v="0"/>
    <n v="9617"/>
  </r>
  <r>
    <s v="N"/>
    <x v="30"/>
    <s v="DETROIT LAKES"/>
    <s v="3-Unit Hangar Site Prep"/>
    <d v="2010-06-09T00:00:00"/>
    <n v="0"/>
    <n v="85413.35"/>
    <n v="109438.15"/>
    <n v="194851.5"/>
  </r>
  <r>
    <s v="N"/>
    <x v="30"/>
    <s v="DETROIT LAKES"/>
    <s v="Expand Maintenance Building"/>
    <d v="2010-03-25T00:00:00"/>
    <n v="0"/>
    <n v="144678"/>
    <n v="100283.66"/>
    <n v="244961.66"/>
  </r>
  <r>
    <s v="N"/>
    <x v="30"/>
    <s v="DETROIT LAKES"/>
    <s v="Expand Maintenance Building"/>
    <d v="2010-08-03T00:00:00"/>
    <n v="0"/>
    <n v="3128.82"/>
    <n v="1212.95"/>
    <n v="4341.7700000000004"/>
  </r>
  <r>
    <s v="N"/>
    <x v="30"/>
    <s v="DETROIT LAKES"/>
    <s v="Replace Beacon"/>
    <d v="2011-04-11T00:00:00"/>
    <n v="0"/>
    <n v="4417.84"/>
    <n v="1893.36"/>
    <n v="6311.2"/>
  </r>
  <r>
    <s v="N"/>
    <x v="30"/>
    <s v="DETROIT LAKES"/>
    <s v="FBO Building Rehab"/>
    <d v="2011-11-18T00:00:00"/>
    <n v="0"/>
    <n v="32310.55"/>
    <n v="32310.55"/>
    <n v="64621.1"/>
  </r>
  <r>
    <s v="N"/>
    <x v="30"/>
    <s v="DETROIT LAKES"/>
    <s v="3 Bay Hangar Site Preparation"/>
    <d v="2011-11-23T00:00:00"/>
    <n v="0"/>
    <n v="59024"/>
    <n v="81255.839999999997"/>
    <n v="140279.84"/>
  </r>
  <r>
    <s v="N"/>
    <x v="30"/>
    <s v="DETROIT LAKES"/>
    <s v="3 Bay Hangar Site Preparation"/>
    <d v="2012-03-12T00:00:00"/>
    <n v="0"/>
    <n v="9097.34"/>
    <n v="14053.51"/>
    <n v="23150.85"/>
  </r>
  <r>
    <s v="N"/>
    <x v="30"/>
    <s v="DETROIT LAKES"/>
    <s v="3 Bay Hangar Site Preparation"/>
    <d v="2012-05-30T00:00:00"/>
    <n v="0"/>
    <n v="2195.41"/>
    <n v="3072.69"/>
    <n v="5268.1"/>
  </r>
  <r>
    <s v="N"/>
    <x v="30"/>
    <s v="DETROIT LAKES"/>
    <s v="7.Taxilane, relo windcone, EA-Phase3,WHA"/>
    <d v="2011-11-30T00:00:00"/>
    <n v="85588"/>
    <n v="0"/>
    <n v="4660.63"/>
    <n v="90248.63"/>
  </r>
  <r>
    <s v="N"/>
    <x v="30"/>
    <s v="DETROIT LAKES"/>
    <s v="7.Taxilane, relo windcone, EA-Phase3,WHA"/>
    <d v="2012-03-15T00:00:00"/>
    <n v="21224"/>
    <n v="0"/>
    <n v="1116.8900000000001"/>
    <n v="22340.89"/>
  </r>
  <r>
    <s v="N"/>
    <x v="30"/>
    <s v="DETROIT LAKES"/>
    <s v="7.Taxilane, relo windcone, EA-Phase3,WHA"/>
    <d v="2012-06-06T00:00:00"/>
    <n v="2912"/>
    <n v="0"/>
    <n v="162.53"/>
    <n v="3074.53"/>
  </r>
  <r>
    <s v="N"/>
    <x v="30"/>
    <s v="DETROIT LAKES"/>
    <s v="7.Taxilane, relo windcone, EA-Phase3,WHA"/>
    <d v="2013-03-11T00:00:00"/>
    <n v="14673"/>
    <n v="0"/>
    <n v="1334.95"/>
    <n v="16007.95"/>
  </r>
  <r>
    <s v="N"/>
    <x v="30"/>
    <s v="DETROIT LAKES"/>
    <s v="7.Taxilane, relo windcone, EA-Phase3,WHA"/>
    <d v="2014-05-14T00:00:00"/>
    <n v="12848"/>
    <n v="0"/>
    <n v="0"/>
    <n v="12848"/>
  </r>
  <r>
    <s v="N"/>
    <x v="30"/>
    <s v="DETROIT LAKES"/>
    <s v="8. Rehab Rwy 13/31-Mill&amp;Overlay;Fuel Rpr"/>
    <d v="2012-09-24T00:00:00"/>
    <n v="0"/>
    <n v="8125"/>
    <n v="8247.5"/>
    <n v="16372.5"/>
  </r>
  <r>
    <s v="N"/>
    <x v="30"/>
    <s v="DETROIT LAKES"/>
    <s v="8. Rehab Rwy 13/31-Mill&amp;Overlay;Fuel Rpr"/>
    <d v="2012-09-24T00:00:00"/>
    <n v="380903"/>
    <n v="0"/>
    <n v="50249.05"/>
    <n v="431152.05"/>
  </r>
  <r>
    <s v="N"/>
    <x v="30"/>
    <s v="DETROIT LAKES"/>
    <s v="8. Rehab Rwy 13/31-Mill&amp;Overlay;Fuel Rpr"/>
    <d v="2012-12-31T00:00:00"/>
    <n v="22434"/>
    <n v="0"/>
    <n v="0"/>
    <n v="22434"/>
  </r>
  <r>
    <s v="N"/>
    <x v="30"/>
    <s v="DETROIT LAKES"/>
    <s v="8. Rehab Rwy 13/31-Mill&amp;Overlay;Fuel Rpr"/>
    <d v="2013-02-04T00:00:00"/>
    <n v="8125"/>
    <n v="0"/>
    <n v="0"/>
    <n v="8125"/>
  </r>
  <r>
    <s v="N"/>
    <x v="30"/>
    <s v="DETROIT LAKES"/>
    <s v="8. Rehab Rwy 13/31-Mill&amp;Overlay;Fuel Rpr"/>
    <d v="2013-05-07T00:00:00"/>
    <n v="41875"/>
    <n v="0"/>
    <n v="0"/>
    <n v="41875"/>
  </r>
  <r>
    <s v="N"/>
    <x v="30"/>
    <s v="DETROIT LAKES"/>
    <s v="8. Rehab Rwy 13/31-Mill&amp;Overlay;Fuel Rpr"/>
    <d v="2013-05-07T00:00:00"/>
    <n v="576"/>
    <n v="0"/>
    <n v="0"/>
    <n v="576"/>
  </r>
  <r>
    <s v="N"/>
    <x v="30"/>
    <s v="DETROIT LAKES"/>
    <s v="9. Crack Seal Taxiway"/>
    <d v="2013-12-03T00:00:00"/>
    <n v="28172"/>
    <n v="2574.5700000000002"/>
    <n v="4234.09"/>
    <n v="34980.660000000003"/>
  </r>
  <r>
    <s v="N"/>
    <x v="30"/>
    <s v="DETROIT LAKES"/>
    <s v="9. Crack Seal Taxiway"/>
    <d v="2014-08-26T00:00:00"/>
    <n v="3022"/>
    <n v="2271.73"/>
    <n v="-1759.65"/>
    <n v="3534.0799999999995"/>
  </r>
  <r>
    <s v="N"/>
    <x v="30"/>
    <s v="DETROIT LAKES"/>
    <s v="Toro mower, and Erskine snow thrower and MB rotary broom attachments"/>
    <d v="2015-08-13T00:00:00"/>
    <n v="0"/>
    <n v="40331.599999999999"/>
    <n v="9666.23"/>
    <n v="49997.83"/>
  </r>
  <r>
    <s v="N"/>
    <x v="30"/>
    <s v="DETROIT LAKES"/>
    <s v="Conduct EA for Runway 13/31 Extension"/>
    <d v="2014-10-16T00:00:00"/>
    <n v="22939"/>
    <n v="1274.42"/>
    <n v="1274.92"/>
    <n v="25488.339999999997"/>
  </r>
  <r>
    <s v="N"/>
    <x v="30"/>
    <s v="DETROIT LAKES"/>
    <s v="Conduct EA for Runway 13/31 Extension"/>
    <d v="2014-10-30T00:00:00"/>
    <n v="33720"/>
    <n v="1873.33"/>
    <n v="1873.25"/>
    <n v="37466.58"/>
  </r>
  <r>
    <s v="N"/>
    <x v="30"/>
    <s v="DETROIT LAKES"/>
    <s v="Conduct EA for Runway 13/31 Extension"/>
    <d v="2014-11-14T00:00:00"/>
    <n v="31321"/>
    <n v="1740.13"/>
    <n v="1741.53"/>
    <n v="34802.659999999996"/>
  </r>
  <r>
    <s v="N"/>
    <x v="30"/>
    <s v="DETROIT LAKES"/>
    <s v="Conduct EA for Runway 13/31 Extension"/>
    <d v="2015-01-05T00:00:00"/>
    <n v="37737"/>
    <n v="2096.4699999999998"/>
    <n v="2095.9299999999998"/>
    <n v="41929.4"/>
  </r>
  <r>
    <s v="N"/>
    <x v="30"/>
    <s v="DETROIT LAKES"/>
    <s v="Conduct EA for Runway 13/31 Extension"/>
    <d v="2015-01-23T00:00:00"/>
    <n v="9173"/>
    <n v="509.61"/>
    <n v="509.72"/>
    <n v="10192.33"/>
  </r>
  <r>
    <s v="N"/>
    <x v="30"/>
    <s v="DETROIT LAKES"/>
    <s v="Conduct EA for Runway 13/31 Extension"/>
    <d v="2015-04-23T00:00:00"/>
    <n v="37895"/>
    <n v="2105.29"/>
    <n v="2105.4299999999998"/>
    <n v="42105.72"/>
  </r>
  <r>
    <s v="N"/>
    <x v="30"/>
    <s v="DETROIT LAKES"/>
    <s v="Conduct EA for Runway 13/31 Extension"/>
    <d v="2015-06-18T00:00:00"/>
    <n v="19268"/>
    <n v="1070.4000000000001"/>
    <n v="1069.7"/>
    <n v="21408.100000000002"/>
  </r>
  <r>
    <s v="N"/>
    <x v="30"/>
    <s v="DETROIT LAKES"/>
    <s v="Conduct EA for Runway 13/31 Extension"/>
    <d v="2015-08-10T00:00:00"/>
    <n v="12650"/>
    <n v="702.83"/>
    <n v="703.63"/>
    <n v="14056.46"/>
  </r>
  <r>
    <s v="N"/>
    <x v="30"/>
    <s v="DETROIT LAKES"/>
    <s v="Conduct EA for Runway 13/31 Extension"/>
    <d v="2015-10-07T00:00:00"/>
    <n v="39070"/>
    <n v="2170.5300000000002"/>
    <n v="2169.96"/>
    <n v="43410.49"/>
  </r>
  <r>
    <s v="N"/>
    <x v="30"/>
    <s v="DETROIT LAKES"/>
    <s v="Conduct EA for Runway 13/31 Extension"/>
    <d v="2015-12-21T00:00:00"/>
    <n v="18688"/>
    <n v="1038.23"/>
    <n v="1038.3599999999999"/>
    <n v="20764.59"/>
  </r>
  <r>
    <s v="N"/>
    <x v="30"/>
    <s v="DETROIT LAKES"/>
    <s v="Conduct EA for Runway 13/31 Extension"/>
    <d v="2016-01-20T00:00:00"/>
    <n v="11929"/>
    <n v="662.74"/>
    <n v="663.19"/>
    <n v="13254.93"/>
  </r>
  <r>
    <s v="N"/>
    <x v="30"/>
    <s v="DETROIT LAKES"/>
    <s v="Conduct EA for Runway 13/31 Extension"/>
    <d v="2016-03-14T00:00:00"/>
    <n v="28977"/>
    <n v="1876.52"/>
    <n v="1875.81"/>
    <n v="32729.33"/>
  </r>
  <r>
    <s v="N"/>
    <x v="30"/>
    <s v="DETROIT LAKES"/>
    <s v="Conduct EA for Runway 13/31 Extension"/>
    <d v="2017-04-10T00:00:00"/>
    <n v="27628"/>
    <n v="1268.1600000000001"/>
    <n v="1268.08"/>
    <n v="30164.239999999998"/>
  </r>
  <r>
    <s v="N"/>
    <x v="30"/>
    <s v="DETROIT LAKES"/>
    <s v="Emergency Electrical repairs to Rnwy 31 VASI; Tree Clearing"/>
    <d v="2015-10-05T00:00:00"/>
    <n v="0"/>
    <n v="11929.97"/>
    <n v="2982.49"/>
    <n v="14912.46"/>
  </r>
  <r>
    <s v="N"/>
    <x v="30"/>
    <s v="DETROIT LAKES"/>
    <s v="Emergency Electrical repairs to Rnwy 31 VASI; Tree Clearing"/>
    <d v="2015-12-14T00:00:00"/>
    <n v="0"/>
    <n v="2350.67"/>
    <n v="587.66"/>
    <n v="2938.33"/>
  </r>
  <r>
    <s v="N"/>
    <x v="30"/>
    <s v="DETROIT LAKES"/>
    <s v="Emergency Electrical repairs to Rnwy 31 VASI; Tree Clearing"/>
    <d v="2016-01-13T00:00:00"/>
    <n v="0"/>
    <n v="583.36"/>
    <n v="145.84"/>
    <n v="729.2"/>
  </r>
  <r>
    <s v="N"/>
    <x v="30"/>
    <s v="DETROIT LAKES"/>
    <s v="Emergency Electrical repairs to Rnwy 31 VASI; Tree Clearing"/>
    <d v="2016-06-20T00:00:00"/>
    <n v="0"/>
    <n v="5920"/>
    <n v="1480"/>
    <n v="7400"/>
  </r>
  <r>
    <s v="N"/>
    <x v="30"/>
    <s v="DETROIT LAKES"/>
    <s v="Emergency Electrical repairs to Rnwy 31 VASI; Tree Clearing"/>
    <d v="2016-12-02T00:00:00"/>
    <n v="0"/>
    <n v="5422.25"/>
    <n v="1355.56"/>
    <n v="6777.8099999999995"/>
  </r>
  <r>
    <s v="N"/>
    <x v="30"/>
    <s v="DETROIT LAKES"/>
    <s v="Emergency Electrical repairs to Rnwy 31 VASI; Tree Clearing"/>
    <d v="2017-04-21T00:00:00"/>
    <n v="0"/>
    <n v="15600"/>
    <n v="3900"/>
    <n v="19500"/>
  </r>
  <r>
    <s v="N"/>
    <x v="30"/>
    <s v="DETROIT LAKES"/>
    <s v="Airport Master Planning"/>
    <d v="2015-12-07T00:00:00"/>
    <n v="29010"/>
    <n v="1611.69"/>
    <n v="1612.09"/>
    <n v="32233.78"/>
  </r>
  <r>
    <s v="N"/>
    <x v="30"/>
    <s v="DETROIT LAKES"/>
    <s v="Airport Master Planning"/>
    <d v="2016-01-06T00:00:00"/>
    <n v="5062"/>
    <n v="281.25"/>
    <n v="281.7"/>
    <n v="5624.95"/>
  </r>
  <r>
    <s v="N"/>
    <x v="30"/>
    <s v="DETROIT LAKES"/>
    <s v="Airport Master Planning"/>
    <d v="2016-01-20T00:00:00"/>
    <n v="7258"/>
    <n v="403.22"/>
    <n v="403.3"/>
    <n v="8064.52"/>
  </r>
  <r>
    <s v="N"/>
    <x v="30"/>
    <s v="DETROIT LAKES"/>
    <s v="Airport Master Planning"/>
    <d v="2016-03-14T00:00:00"/>
    <n v="26475"/>
    <n v="1470.8"/>
    <n v="1470.18"/>
    <n v="29415.98"/>
  </r>
  <r>
    <s v="N"/>
    <x v="30"/>
    <s v="DETROIT LAKES"/>
    <s v="Airport Master Planning"/>
    <d v="2016-05-04T00:00:00"/>
    <n v="92296"/>
    <n v="5127.58"/>
    <n v="5128.03"/>
    <n v="102551.61"/>
  </r>
  <r>
    <s v="N"/>
    <x v="30"/>
    <s v="DETROIT LAKES"/>
    <s v="Airport Master Planning"/>
    <d v="2016-06-17T00:00:00"/>
    <n v="19555"/>
    <n v="1086.3900000000001"/>
    <n v="1086.27"/>
    <n v="21727.66"/>
  </r>
  <r>
    <s v="N"/>
    <x v="30"/>
    <s v="DETROIT LAKES"/>
    <s v="Airport Master Planning"/>
    <d v="2017-04-10T00:00:00"/>
    <n v="8013"/>
    <n v="607.28"/>
    <n v="608.19000000000005"/>
    <n v="9228.4700000000012"/>
  </r>
  <r>
    <s v="N"/>
    <x v="30"/>
    <s v="DETROIT LAKES"/>
    <s v="Airport Master Planning"/>
    <d v="2019-02-05T00:00:00"/>
    <n v="51972"/>
    <n v="2887.29"/>
    <n v="2886.65"/>
    <n v="57745.94"/>
  </r>
  <r>
    <s v="N"/>
    <x v="30"/>
    <s v="DETROIT LAKES"/>
    <s v="Airport Master Planning"/>
    <d v="2020-03-03T00:00:00"/>
    <n v="26447"/>
    <n v="1307.2"/>
    <n v="1306.8900000000001"/>
    <n v="29061.09"/>
  </r>
  <r>
    <s v="N"/>
    <x v="30"/>
    <s v="DETROIT LAKES"/>
    <s v="Land acquisition &amp; prelim engineering for rnwy 13/31 improvements"/>
    <d v="2017-04-10T00:00:00"/>
    <n v="60821"/>
    <n v="3379.03"/>
    <n v="3380.59"/>
    <n v="67580.62"/>
  </r>
  <r>
    <s v="N"/>
    <x v="30"/>
    <s v="DETROIT LAKES"/>
    <s v="Land acquisition &amp; prelim engineering for rnwy 13/31 improvements"/>
    <d v="2017-04-10T00:00:00"/>
    <n v="1203480"/>
    <n v="66859.94"/>
    <n v="66858.86"/>
    <n v="1337198.8"/>
  </r>
  <r>
    <s v="N"/>
    <x v="30"/>
    <s v="DETROIT LAKES"/>
    <s v="Land acquisition &amp; prelim engineering for rnwy 13/31 improvements"/>
    <d v="2017-05-09T00:00:00"/>
    <n v="442056"/>
    <n v="24558.74"/>
    <n v="24559.88"/>
    <n v="491174.62"/>
  </r>
  <r>
    <s v="N"/>
    <x v="30"/>
    <s v="DETROIT LAKES"/>
    <s v="Land acquisition &amp; prelim engineering for rnwy 13/31 improvements"/>
    <d v="2017-05-09T00:00:00"/>
    <n v="70462"/>
    <n v="3914.54"/>
    <n v="3914.36"/>
    <n v="78290.899999999994"/>
  </r>
  <r>
    <s v="N"/>
    <x v="30"/>
    <s v="DETROIT LAKES"/>
    <s v="Land acquisition &amp; prelim engineering for rnwy 13/31 improvements"/>
    <d v="2017-05-25T00:00:00"/>
    <n v="50864"/>
    <n v="2825.78"/>
    <n v="2825.85"/>
    <n v="56515.63"/>
  </r>
  <r>
    <s v="N"/>
    <x v="30"/>
    <s v="DETROIT LAKES"/>
    <s v="Land acquisition &amp; prelim engineering for rnwy 13/31 improvements"/>
    <d v="2017-07-13T00:00:00"/>
    <n v="49485"/>
    <n v="2749.16"/>
    <n v="2749.13"/>
    <n v="54983.29"/>
  </r>
  <r>
    <s v="N"/>
    <x v="30"/>
    <s v="DETROIT LAKES"/>
    <s v="Land acquisition &amp; prelim engineering for rnwy 13/31 improvements"/>
    <d v="2017-08-15T00:00:00"/>
    <n v="29814"/>
    <n v="1656.32"/>
    <n v="1656.03"/>
    <n v="33126.35"/>
  </r>
  <r>
    <s v="N"/>
    <x v="30"/>
    <s v="DETROIT LAKES"/>
    <s v="Land acquisition &amp; prelim engineering for rnwy 13/31 improvements"/>
    <d v="2017-09-12T00:00:00"/>
    <n v="17143"/>
    <n v="952.41"/>
    <n v="952.78"/>
    <n v="19048.189999999999"/>
  </r>
  <r>
    <s v="N"/>
    <x v="30"/>
    <s v="DETROIT LAKES"/>
    <s v="Land acquisition &amp; prelim engineering for rnwy 13/31 improvements"/>
    <d v="2017-09-21T00:00:00"/>
    <n v="51835"/>
    <n v="2879.72"/>
    <n v="2879.61"/>
    <n v="57594.33"/>
  </r>
  <r>
    <s v="N"/>
    <x v="30"/>
    <s v="DETROIT LAKES"/>
    <s v="Land acquisition &amp; prelim engineering for rnwy 13/31 improvements"/>
    <d v="2017-10-30T00:00:00"/>
    <n v="11620"/>
    <n v="645.53"/>
    <n v="645.07000000000005"/>
    <n v="12910.6"/>
  </r>
  <r>
    <s v="N"/>
    <x v="30"/>
    <s v="DETROIT LAKES"/>
    <s v="Land acquisition &amp; prelim engineering for rnwy 13/31 improvements"/>
    <d v="2017-12-12T00:00:00"/>
    <n v="9424"/>
    <n v="523.57000000000005"/>
    <n v="523.92999999999995"/>
    <n v="10471.5"/>
  </r>
  <r>
    <s v="N"/>
    <x v="30"/>
    <s v="DETROIT LAKES"/>
    <s v="Land acquisition &amp; prelim engineering for rnwy 13/31 improvements"/>
    <d v="2018-02-01T00:00:00"/>
    <n v="75567"/>
    <n v="4198.1499999999996"/>
    <n v="4197.8500000000004"/>
    <n v="83963"/>
  </r>
  <r>
    <s v="N"/>
    <x v="30"/>
    <s v="DETROIT LAKES"/>
    <s v="Land acquisition &amp; prelim engineering for rnwy 13/31 improvements"/>
    <d v="2018-02-01T00:00:00"/>
    <n v="38591"/>
    <n v="2143.94"/>
    <n v="2143.7600000000002"/>
    <n v="42878.700000000004"/>
  </r>
  <r>
    <s v="N"/>
    <x v="30"/>
    <s v="DETROIT LAKES"/>
    <s v="Land acquisition &amp; prelim engineering for rnwy 13/31 improvements"/>
    <d v="2018-03-23T00:00:00"/>
    <n v="39856"/>
    <n v="2214.1999999999998"/>
    <n v="2213.8000000000002"/>
    <n v="44284"/>
  </r>
  <r>
    <s v="N"/>
    <x v="30"/>
    <s v="DETROIT LAKES"/>
    <s v="Land acquisition &amp; prelim engineering for rnwy 13/31 improvements"/>
    <d v="2018-04-10T00:00:00"/>
    <n v="37004"/>
    <n v="2055.8000000000002"/>
    <n v="2056.1999999999998"/>
    <n v="41116"/>
  </r>
  <r>
    <s v="N"/>
    <x v="30"/>
    <s v="DETROIT LAKES"/>
    <s v="Land acquisition &amp; prelim engineering for rnwy 13/31 improvements"/>
    <d v="2018-05-10T00:00:00"/>
    <n v="54315"/>
    <n v="3017.5"/>
    <n v="3017.5"/>
    <n v="60350"/>
  </r>
  <r>
    <s v="N"/>
    <x v="30"/>
    <s v="DETROIT LAKES"/>
    <s v="Land acquisition &amp; prelim engineering for rnwy 13/31 improvements"/>
    <d v="2018-07-12T00:00:00"/>
    <n v="31834"/>
    <n v="1768.59"/>
    <n v="1769.13"/>
    <n v="35371.719999999994"/>
  </r>
  <r>
    <s v="N"/>
    <x v="30"/>
    <s v="DETROIT LAKES"/>
    <s v="Land acquisition &amp; prelim engineering for rnwy 13/31 improvements"/>
    <d v="2018-07-12T00:00:00"/>
    <n v="127777"/>
    <n v="7098.71"/>
    <n v="7098.63"/>
    <n v="141974.34"/>
  </r>
  <r>
    <s v="N"/>
    <x v="30"/>
    <s v="DETROIT LAKES"/>
    <s v="Land acquisition &amp; prelim engineering for rnwy 13/31 improvements"/>
    <d v="2018-08-22T00:00:00"/>
    <n v="45090"/>
    <n v="2505"/>
    <n v="2505"/>
    <n v="50100"/>
  </r>
  <r>
    <s v="N"/>
    <x v="30"/>
    <s v="DETROIT LAKES"/>
    <s v="Land acquisition &amp; prelim engineering for rnwy 13/31 improvements"/>
    <d v="2018-09-14T00:00:00"/>
    <n v="44739"/>
    <n v="2485.46"/>
    <n v="2484.79"/>
    <n v="49709.25"/>
  </r>
  <r>
    <s v="N"/>
    <x v="30"/>
    <s v="DETROIT LAKES"/>
    <s v="Land acquisition &amp; prelim engineering for rnwy 13/31 improvements"/>
    <d v="2018-10-16T00:00:00"/>
    <n v="18456"/>
    <n v="1025.3399999999999"/>
    <n v="1025.46"/>
    <n v="20506.8"/>
  </r>
  <r>
    <s v="N"/>
    <x v="30"/>
    <s v="DETROIT LAKES"/>
    <s v="Land acquisition &amp; prelim engineering for rnwy 13/31 improvements"/>
    <d v="2018-11-08T00:00:00"/>
    <n v="13050"/>
    <n v="725"/>
    <n v="725"/>
    <n v="14500"/>
  </r>
  <r>
    <s v="N"/>
    <x v="30"/>
    <s v="DETROIT LAKES"/>
    <s v="Land acquisition &amp; prelim engineering for rnwy 13/31 improvements"/>
    <d v="2018-12-05T00:00:00"/>
    <n v="12487"/>
    <n v="693.75"/>
    <n v="694.25"/>
    <n v="13875"/>
  </r>
  <r>
    <s v="N"/>
    <x v="30"/>
    <s v="DETROIT LAKES"/>
    <s v="Land acquisition &amp; prelim engineering for rnwy 13/31 improvements"/>
    <d v="2019-02-05T00:00:00"/>
    <n v="40172"/>
    <n v="2231.75"/>
    <n v="2231.27"/>
    <n v="44635.02"/>
  </r>
  <r>
    <s v="N"/>
    <x v="30"/>
    <s v="DETROIT LAKES"/>
    <s v="Land acquisition &amp; prelim engineering for rnwy 13/31 improvements"/>
    <d v="2019-04-08T00:00:00"/>
    <n v="81123"/>
    <n v="4506.8500000000004"/>
    <n v="4507.1499999999996"/>
    <n v="90137"/>
  </r>
  <r>
    <s v="N"/>
    <x v="30"/>
    <s v="DETROIT LAKES"/>
    <s v="Land acquisition &amp; prelim engineering for rnwy 13/31 improvements"/>
    <d v="2019-06-14T00:00:00"/>
    <n v="106478"/>
    <n v="5915.45"/>
    <n v="5915.55"/>
    <n v="118309"/>
  </r>
  <r>
    <s v="N"/>
    <x v="30"/>
    <s v="DETROIT LAKES"/>
    <s v="Land acquisition &amp; prelim engineering for rnwy 13/31 improvements"/>
    <d v="2019-08-05T00:00:00"/>
    <n v="47456"/>
    <n v="1770.17"/>
    <n v="2635.6"/>
    <n v="51861.77"/>
  </r>
  <r>
    <s v="N"/>
    <x v="30"/>
    <s v="DETROIT LAKES"/>
    <s v="Land acquisition &amp; prelim engineering for rnwy 13/31 improvements"/>
    <d v="2019-10-15T00:00:00"/>
    <n v="192859"/>
    <n v="0"/>
    <n v="10715.42"/>
    <n v="203574.42"/>
  </r>
  <r>
    <s v="N"/>
    <x v="30"/>
    <s v="DETROIT LAKES"/>
    <s v="Land acquisition &amp; prelim engineering for rnwy 13/31 improvements"/>
    <d v="2019-10-15T00:00:00"/>
    <n v="13590"/>
    <n v="0"/>
    <n v="755"/>
    <n v="14345"/>
  </r>
  <r>
    <s v="N"/>
    <x v="30"/>
    <s v="DETROIT LAKES"/>
    <s v="Land acquisition &amp; prelim engineering for rnwy 13/31 improvements"/>
    <d v="2019-11-05T00:00:00"/>
    <n v="21370"/>
    <n v="0"/>
    <n v="1186.8"/>
    <n v="22556.799999999999"/>
  </r>
  <r>
    <s v="N"/>
    <x v="30"/>
    <s v="DETROIT LAKES"/>
    <s v="Land acquisition &amp; prelim engineering for rnwy 13/31 improvements"/>
    <d v="2020-03-18T00:00:00"/>
    <n v="5832"/>
    <n v="0"/>
    <n v="324.38"/>
    <n v="6156.38"/>
  </r>
  <r>
    <s v="N"/>
    <x v="30"/>
    <s v="DETROIT LAKES"/>
    <s v="Land acquisition &amp; prelim engineering for rnwy 13/31 improvements"/>
    <d v="2020-04-07T00:00:00"/>
    <n v="44099"/>
    <n v="0"/>
    <n v="2449.29"/>
    <n v="46548.29"/>
  </r>
  <r>
    <s v="N"/>
    <x v="30"/>
    <s v="DETROIT LAKES"/>
    <s v="Land acquisition &amp; prelim engineering for rnwy 13/31 improvements"/>
    <d v="2020-05-06T00:00:00"/>
    <n v="49725"/>
    <n v="0"/>
    <n v="2762.5"/>
    <n v="52487.5"/>
  </r>
  <r>
    <s v="N"/>
    <x v="30"/>
    <s v="DETROIT LAKES"/>
    <s v="Land acquisition &amp; prelim engineering for rnwy 13/31 improvements"/>
    <d v="2020-07-22T00:00:00"/>
    <n v="237899"/>
    <n v="0"/>
    <n v="13216.71"/>
    <n v="251115.71"/>
  </r>
  <r>
    <s v="N"/>
    <x v="30"/>
    <s v="DETROIT LAKES"/>
    <s v="Land, Txwy Ext, Utility Relocates, Wetland Banking Credits, Supplemental EA"/>
    <d v="2017-10-30T00:00:00"/>
    <n v="571610"/>
    <n v="31756.15"/>
    <n v="31756.78"/>
    <n v="635122.93000000005"/>
  </r>
  <r>
    <s v="N"/>
    <x v="30"/>
    <s v="DETROIT LAKES"/>
    <s v="Land, Txwy Ext, Utility Relocates, Wetland Banking Credits, Supplemental EA"/>
    <d v="2017-12-12T00:00:00"/>
    <n v="531283"/>
    <n v="29515.77"/>
    <n v="29516.71"/>
    <n v="590315.48"/>
  </r>
  <r>
    <s v="N"/>
    <x v="30"/>
    <s v="DETROIT LAKES"/>
    <s v="Land, Txwy Ext, Utility Relocates, Wetland Banking Credits, Supplemental EA"/>
    <d v="2018-01-02T00:00:00"/>
    <n v="30458"/>
    <n v="1692.08"/>
    <n v="1691.62"/>
    <n v="33841.700000000004"/>
  </r>
  <r>
    <s v="N"/>
    <x v="30"/>
    <s v="DETROIT LAKES"/>
    <s v="Land, Txwy Ext, Utility Relocates, Wetland Banking Credits, Supplemental EA"/>
    <d v="2018-01-02T00:00:00"/>
    <n v="192423"/>
    <n v="10690.15"/>
    <n v="13729.84"/>
    <n v="216842.99"/>
  </r>
  <r>
    <s v="N"/>
    <x v="30"/>
    <s v="DETROIT LAKES"/>
    <s v="Land, Txwy Ext, Utility Relocates, Wetland Banking Credits, Supplemental EA"/>
    <d v="2018-02-01T00:00:00"/>
    <n v="147991"/>
    <n v="15954.95"/>
    <n v="7191.03"/>
    <n v="171136.98"/>
  </r>
  <r>
    <s v="N"/>
    <x v="30"/>
    <s v="DETROIT LAKES"/>
    <s v="Land, Txwy Ext, Utility Relocates, Wetland Banking Credits, Supplemental EA"/>
    <d v="2018-02-13T00:00:00"/>
    <n v="39561"/>
    <n v="2204.15"/>
    <n v="2124.1"/>
    <n v="43889.25"/>
  </r>
  <r>
    <s v="N"/>
    <x v="30"/>
    <s v="DETROIT LAKES"/>
    <s v="Land, Txwy Ext, Utility Relocates, Wetland Banking Credits, Supplemental EA"/>
    <d v="2018-03-23T00:00:00"/>
    <n v="146640"/>
    <n v="10402.68"/>
    <n v="8710.5300000000007"/>
    <n v="165753.21"/>
  </r>
  <r>
    <s v="N"/>
    <x v="30"/>
    <s v="DETROIT LAKES"/>
    <s v="Land, Txwy Ext, Utility Relocates, Wetland Banking Credits, Supplemental EA"/>
    <d v="2018-04-10T00:00:00"/>
    <n v="16270"/>
    <n v="947.44"/>
    <n v="914.75"/>
    <n v="18132.189999999999"/>
  </r>
  <r>
    <s v="N"/>
    <x v="30"/>
    <s v="DETROIT LAKES"/>
    <s v="Land, Txwy Ext, Utility Relocates, Wetland Banking Credits, Supplemental EA"/>
    <d v="2018-05-10T00:00:00"/>
    <n v="26386"/>
    <n v="1479.51"/>
    <n v="1469.49"/>
    <n v="29335"/>
  </r>
  <r>
    <s v="N"/>
    <x v="30"/>
    <s v="DETROIT LAKES"/>
    <s v="Land, Txwy Ext, Utility Relocates, Wetland Banking Credits, Supplemental EA"/>
    <d v="2018-05-24T00:00:00"/>
    <n v="18286"/>
    <n v="1077.68"/>
    <n v="1031.32"/>
    <n v="20395"/>
  </r>
  <r>
    <s v="N"/>
    <x v="30"/>
    <s v="DETROIT LAKES"/>
    <s v="Land, Txwy Ext, Utility Relocates, Wetland Banking Credits, Supplemental EA"/>
    <d v="2018-07-12T00:00:00"/>
    <n v="235488"/>
    <n v="16030.06"/>
    <n v="13819.75"/>
    <n v="265337.81"/>
  </r>
  <r>
    <s v="N"/>
    <x v="30"/>
    <s v="DETROIT LAKES"/>
    <s v="Land, Txwy Ext, Utility Relocates, Wetland Banking Credits, Supplemental EA"/>
    <d v="2018-08-22T00:00:00"/>
    <n v="1028086"/>
    <n v="66427.89"/>
    <n v="59443.05"/>
    <n v="1153956.94"/>
  </r>
  <r>
    <s v="N"/>
    <x v="30"/>
    <s v="DETROIT LAKES"/>
    <s v="Land, Txwy Ext, Utility Relocates, Wetland Banking Credits, Supplemental EA"/>
    <d v="2018-09-14T00:00:00"/>
    <n v="51712"/>
    <n v="2872.93"/>
    <n v="2873.51"/>
    <n v="57458.44"/>
  </r>
  <r>
    <s v="N"/>
    <x v="30"/>
    <s v="DETROIT LAKES"/>
    <s v="Land, Txwy Ext, Utility Relocates, Wetland Banking Credits, Supplemental EA"/>
    <d v="2018-11-08T00:00:00"/>
    <n v="282728"/>
    <n v="8948.56"/>
    <n v="16672.82"/>
    <n v="308349.38"/>
  </r>
  <r>
    <s v="N"/>
    <x v="30"/>
    <s v="DETROIT LAKES"/>
    <s v="Land, Txwy Ext, Utility Relocates, Wetland Banking Credits, Supplemental EA"/>
    <d v="2018-11-20T00:00:00"/>
    <n v="651437"/>
    <n v="0"/>
    <n v="156163.04"/>
    <n v="807600.04"/>
  </r>
  <r>
    <s v="N"/>
    <x v="30"/>
    <s v="DETROIT LAKES"/>
    <s v="Land, Txwy Ext, Utility Relocates, Wetland Banking Credits, Supplemental EA"/>
    <d v="2018-12-05T00:00:00"/>
    <n v="54253"/>
    <n v="0"/>
    <n v="0"/>
    <n v="54253"/>
  </r>
  <r>
    <s v="N"/>
    <x v="30"/>
    <s v="DETROIT LAKES"/>
    <s v="Land, Txwy Ext, Utility Relocates, Wetland Banking Credits, Supplemental EA"/>
    <d v="2020-07-22T00:00:00"/>
    <n v="313025"/>
    <n v="0"/>
    <n v="-87223.2"/>
    <n v="225801.8"/>
  </r>
  <r>
    <s v="N"/>
    <x v="30"/>
    <s v="DETROIT LAKES"/>
    <s v="Airport Zoning Update"/>
    <d v="1899-12-30T00:00:00"/>
    <n v="0"/>
    <n v="336.8"/>
    <n v="84.2"/>
    <n v="421"/>
  </r>
  <r>
    <s v="N"/>
    <x v="30"/>
    <s v="DETROIT LAKES"/>
    <s v="Airport Zoning Update"/>
    <d v="2020-08-28T00:00:00"/>
    <n v="0"/>
    <n v="3144.8"/>
    <n v="786.2"/>
    <n v="3931"/>
  </r>
  <r>
    <s v="N"/>
    <x v="30"/>
    <s v="DETROIT LAKES"/>
    <s v="Airport Zoning Update"/>
    <d v="2020-09-24T00:00:00"/>
    <n v="0"/>
    <n v="2920"/>
    <n v="730"/>
    <n v="3650"/>
  </r>
  <r>
    <s v="N"/>
    <x v="30"/>
    <s v="DETROIT LAKES"/>
    <s v="Airport Zoning Update"/>
    <d v="2020-10-30T00:00:00"/>
    <n v="0"/>
    <n v="4000"/>
    <n v="1000"/>
    <n v="5000"/>
  </r>
  <r>
    <s v="N"/>
    <x v="30"/>
    <s v="DETROIT LAKES"/>
    <s v="Airport Zoning Update"/>
    <d v="2020-12-23T00:00:00"/>
    <n v="0"/>
    <n v="2636.8"/>
    <n v="659.2"/>
    <n v="3296"/>
  </r>
  <r>
    <s v="N"/>
    <x v="30"/>
    <s v="DETROIT LAKES"/>
    <s v="Airport Zoning Update"/>
    <d v="2021-01-20T00:00:00"/>
    <n v="0"/>
    <n v="1360"/>
    <n v="340"/>
    <n v="1700"/>
  </r>
  <r>
    <s v="N"/>
    <x v="30"/>
    <s v="DETROIT LAKES"/>
    <s v="Phase II- Parallel Taxiway Construction, Land Acquisition"/>
    <d v="1899-12-30T00:00:00"/>
    <n v="377135"/>
    <n v="0"/>
    <n v="29078.65"/>
    <n v="406213.65"/>
  </r>
  <r>
    <s v="N"/>
    <x v="30"/>
    <s v="DETROIT LAKES"/>
    <s v="Phase II- Parallel Taxiway Construction, Land Acquisition"/>
    <d v="1899-12-30T00:00:00"/>
    <n v="544544"/>
    <n v="30252.5"/>
    <n v="30253.360000000001"/>
    <n v="605049.86"/>
  </r>
  <r>
    <s v="N"/>
    <x v="30"/>
    <s v="DETROIT LAKES"/>
    <s v="Phase II- Parallel Taxiway Construction, Land Acquisition"/>
    <d v="1899-12-30T00:00:00"/>
    <n v="-544544"/>
    <n v="-30252.5"/>
    <n v="-30253.360000000001"/>
    <n v="-605049.86"/>
  </r>
  <r>
    <s v="N"/>
    <x v="30"/>
    <s v="DETROIT LAKES"/>
    <s v="Phase II- Parallel Taxiway Construction, Land Acquisition"/>
    <d v="2018-12-05T00:00:00"/>
    <n v="539841"/>
    <n v="29991.3"/>
    <n v="54543.57"/>
    <n v="624375.87"/>
  </r>
  <r>
    <s v="N"/>
    <x v="30"/>
    <s v="DETROIT LAKES"/>
    <s v="Phase II- Parallel Taxiway Construction, Land Acquisition"/>
    <d v="2019-01-24T00:00:00"/>
    <n v="477251"/>
    <n v="26513.86"/>
    <n v="1962.53"/>
    <n v="505727.39"/>
  </r>
  <r>
    <s v="N"/>
    <x v="30"/>
    <s v="DETROIT LAKES"/>
    <s v="Phase II- Parallel Taxiway Construction, Land Acquisition"/>
    <d v="2019-02-05T00:00:00"/>
    <n v="5716"/>
    <n v="317.60000000000002"/>
    <n v="318.41000000000003"/>
    <n v="6352.01"/>
  </r>
  <r>
    <s v="N"/>
    <x v="30"/>
    <s v="DETROIT LAKES"/>
    <s v="Phase II- Parallel Taxiway Construction, Land Acquisition"/>
    <d v="2019-04-08T00:00:00"/>
    <n v="17744"/>
    <n v="985.75"/>
    <n v="985.26"/>
    <n v="19715.009999999998"/>
  </r>
  <r>
    <s v="N"/>
    <x v="30"/>
    <s v="DETROIT LAKES"/>
    <s v="Phase II- Parallel Taxiway Construction, Land Acquisition"/>
    <d v="2019-06-14T00:00:00"/>
    <n v="6318"/>
    <n v="351.03"/>
    <n v="351.57"/>
    <n v="7020.5999999999995"/>
  </r>
  <r>
    <s v="N"/>
    <x v="30"/>
    <s v="DETROIT LAKES"/>
    <s v="Phase II- Parallel Taxiway Construction, Land Acquisition"/>
    <d v="2019-08-05T00:00:00"/>
    <n v="534298"/>
    <n v="37658.28"/>
    <n v="33093.58"/>
    <n v="605049.86"/>
  </r>
  <r>
    <s v="N"/>
    <x v="30"/>
    <s v="DETROIT LAKES"/>
    <s v="Phase II- Parallel Taxiway Construction, Land Acquisition"/>
    <d v="2019-08-05T00:00:00"/>
    <n v="32618"/>
    <n v="1812.09"/>
    <n v="1811.76"/>
    <n v="36241.85"/>
  </r>
  <r>
    <s v="N"/>
    <x v="30"/>
    <s v="DETROIT LAKES"/>
    <s v="Phase II- Parallel Taxiway Construction, Land Acquisition"/>
    <d v="2019-08-26T00:00:00"/>
    <n v="69063"/>
    <n v="4280.87"/>
    <n v="3688.13"/>
    <n v="77032"/>
  </r>
  <r>
    <s v="N"/>
    <x v="30"/>
    <s v="DETROIT LAKES"/>
    <s v="Phase II- Parallel Taxiway Construction, Land Acquisition"/>
    <d v="2019-08-26T00:00:00"/>
    <n v="173696"/>
    <n v="12526.06"/>
    <n v="59493.75"/>
    <n v="245715.81"/>
  </r>
  <r>
    <s v="N"/>
    <x v="30"/>
    <s v="DETROIT LAKES"/>
    <s v="Phase II- Parallel Taxiway Construction, Land Acquisition"/>
    <d v="2019-09-11T00:00:00"/>
    <n v="14346"/>
    <n v="797"/>
    <n v="-13085.3"/>
    <n v="2057.7000000000007"/>
  </r>
  <r>
    <s v="N"/>
    <x v="30"/>
    <s v="DETROIT LAKES"/>
    <s v="Phase II- Parallel Taxiway Construction, Land Acquisition"/>
    <d v="2019-10-15T00:00:00"/>
    <n v="560243"/>
    <n v="37511.79"/>
    <n v="35565.15"/>
    <n v="633319.94000000006"/>
  </r>
  <r>
    <s v="N"/>
    <x v="30"/>
    <s v="DETROIT LAKES"/>
    <s v="Phase II- Parallel Taxiway Construction, Land Acquisition"/>
    <d v="2019-10-15T00:00:00"/>
    <n v="541448"/>
    <n v="32579.51"/>
    <n v="30595.66"/>
    <n v="604623.17000000004"/>
  </r>
  <r>
    <s v="N"/>
    <x v="30"/>
    <s v="DETROIT LAKES"/>
    <s v="Phase II- Parallel Taxiway Construction, Land Acquisition"/>
    <d v="2019-10-15T00:00:00"/>
    <n v="43222"/>
    <n v="2999.81"/>
    <n v="2201.19"/>
    <n v="48423"/>
  </r>
  <r>
    <s v="N"/>
    <x v="30"/>
    <s v="DETROIT LAKES"/>
    <s v="Phase II- Parallel Taxiway Construction, Land Acquisition"/>
    <d v="2019-11-05T00:00:00"/>
    <n v="52771"/>
    <n v="3671.78"/>
    <n v="2684.22"/>
    <n v="59127"/>
  </r>
  <r>
    <s v="N"/>
    <x v="30"/>
    <s v="DETROIT LAKES"/>
    <s v="Phase II- Parallel Taxiway Construction, Land Acquisition"/>
    <d v="2019-11-26T00:00:00"/>
    <n v="268590"/>
    <n v="8003.27"/>
    <n v="14166.52"/>
    <n v="290759.79000000004"/>
  </r>
  <r>
    <s v="N"/>
    <x v="30"/>
    <s v="DETROIT LAKES"/>
    <s v="Phase II- Parallel Taxiway Construction, Land Acquisition"/>
    <d v="2020-01-10T00:00:00"/>
    <n v="54741"/>
    <n v="0"/>
    <n v="2750.61"/>
    <n v="57491.61"/>
  </r>
  <r>
    <s v="N"/>
    <x v="30"/>
    <s v="DETROIT LAKES"/>
    <s v="Phase II- Parallel Taxiway Construction, Land Acquisition"/>
    <d v="2020-02-07T00:00:00"/>
    <n v="8620"/>
    <n v="0"/>
    <n v="438.63"/>
    <n v="9058.6299999999992"/>
  </r>
  <r>
    <s v="N"/>
    <x v="30"/>
    <s v="DETROIT LAKES"/>
    <s v="Phase II- Parallel Taxiway Construction, Land Acquisition"/>
    <d v="2020-03-18T00:00:00"/>
    <n v="1964"/>
    <n v="0"/>
    <n v="99.38"/>
    <n v="2063.38"/>
  </r>
  <r>
    <s v="N"/>
    <x v="30"/>
    <s v="DETROIT LAKES"/>
    <s v="Phase II- Parallel Taxiway Construction, Land Acquisition"/>
    <d v="2020-04-07T00:00:00"/>
    <n v="3615"/>
    <n v="0"/>
    <n v="183.5"/>
    <n v="3798.5"/>
  </r>
  <r>
    <s v="N"/>
    <x v="30"/>
    <s v="DETROIT LAKES"/>
    <s v="Phase II- Parallel Taxiway Construction, Land Acquisition"/>
    <d v="2020-05-06T00:00:00"/>
    <n v="26523"/>
    <n v="0"/>
    <n v="1468.1"/>
    <n v="27991.1"/>
  </r>
  <r>
    <s v="N"/>
    <x v="30"/>
    <s v="DETROIT LAKES"/>
    <s v="Phase II- Parallel Taxiway Construction, Land Acquisition"/>
    <d v="2020-07-16T00:00:00"/>
    <n v="62560"/>
    <n v="0"/>
    <n v="3513.62"/>
    <n v="66073.62"/>
  </r>
  <r>
    <s v="N"/>
    <x v="30"/>
    <s v="DETROIT LAKES"/>
    <s v="Phase II- Parallel Taxiway Construction, Land Acquisition"/>
    <d v="2020-08-20T00:00:00"/>
    <n v="4288"/>
    <n v="0"/>
    <n v="218.66"/>
    <n v="4506.66"/>
  </r>
  <r>
    <s v="N"/>
    <x v="30"/>
    <s v="DETROIT LAKES"/>
    <s v="Runway 13/31 and Parallel Taxiway Extension, (Phase III &amp; IV); Land Acquisition"/>
    <d v="1899-12-30T00:00:00"/>
    <n v="95403"/>
    <n v="121.38"/>
    <n v="0"/>
    <n v="95524.38"/>
  </r>
  <r>
    <s v="N"/>
    <x v="30"/>
    <s v="DETROIT LAKES"/>
    <s v="Runway 13/31 and Parallel Taxiway Extension, (Phase III &amp; IV); Land Acquisition"/>
    <d v="2020-01-10T00:00:00"/>
    <n v="469962"/>
    <n v="366.17"/>
    <n v="19304.86"/>
    <n v="489633.02999999997"/>
  </r>
  <r>
    <s v="N"/>
    <x v="30"/>
    <s v="DETROIT LAKES"/>
    <s v="Runway 13/31 and Parallel Taxiway Extension, (Phase III &amp; IV); Land Acquisition"/>
    <d v="2020-02-07T00:00:00"/>
    <n v="184900"/>
    <n v="0"/>
    <n v="-18488.28"/>
    <n v="166411.72"/>
  </r>
  <r>
    <s v="N"/>
    <x v="30"/>
    <s v="DETROIT LAKES"/>
    <s v="Runway 13/31 and Parallel Taxiway Extension, (Phase III &amp; IV); Land Acquisition"/>
    <d v="2020-02-07T00:00:00"/>
    <n v="10800"/>
    <n v="12.89"/>
    <n v="5.96"/>
    <n v="10818.849999999999"/>
  </r>
  <r>
    <s v="N"/>
    <x v="30"/>
    <s v="DETROIT LAKES"/>
    <s v="Runway 13/31 and Parallel Taxiway Extension, (Phase III &amp; IV); Land Acquisition"/>
    <d v="2020-03-18T00:00:00"/>
    <n v="39586"/>
    <n v="7.19"/>
    <n v="2.5499999999999998"/>
    <n v="39595.740000000005"/>
  </r>
  <r>
    <s v="N"/>
    <x v="30"/>
    <s v="DETROIT LAKES"/>
    <s v="Runway 13/31 and Parallel Taxiway Extension, (Phase III &amp; IV); Land Acquisition"/>
    <d v="2020-04-07T00:00:00"/>
    <n v="11094"/>
    <n v="1.34"/>
    <n v="1.08"/>
    <n v="11096.42"/>
  </r>
  <r>
    <s v="N"/>
    <x v="30"/>
    <s v="DETROIT LAKES"/>
    <s v="Runway 13/31 and Parallel Taxiway Extension, (Phase III &amp; IV); Land Acquisition"/>
    <d v="2020-05-06T00:00:00"/>
    <n v="3996"/>
    <n v="4.3"/>
    <n v="1.69"/>
    <n v="4001.9900000000002"/>
  </r>
  <r>
    <s v="N"/>
    <x v="30"/>
    <s v="DETROIT LAKES"/>
    <s v="Runway 13/31 and Parallel Taxiway Extension, (Phase III &amp; IV); Land Acquisition"/>
    <d v="2020-07-22T00:00:00"/>
    <n v="690277"/>
    <n v="1472.96"/>
    <n v="1140.8599999999999"/>
    <n v="692890.82"/>
  </r>
  <r>
    <s v="N"/>
    <x v="30"/>
    <s v="DETROIT LAKES"/>
    <s v="Runway 13/31 and Parallel Taxiway Extension, (Phase III &amp; IV); Land Acquisition"/>
    <d v="2020-08-20T00:00:00"/>
    <n v="1747404"/>
    <n v="3433.35"/>
    <n v="1590.1"/>
    <n v="1752427.4500000002"/>
  </r>
  <r>
    <s v="N"/>
    <x v="30"/>
    <s v="DETROIT LAKES"/>
    <s v="Runway 13/31 and Parallel Taxiway Extension, (Phase III &amp; IV); Land Acquisition"/>
    <d v="2020-09-18T00:00:00"/>
    <n v="3616317"/>
    <n v="6556.61"/>
    <n v="2808.64"/>
    <n v="3625682.25"/>
  </r>
  <r>
    <s v="N"/>
    <x v="30"/>
    <s v="DETROIT LAKES"/>
    <s v="Runway 13/31 and Parallel Taxiway Extension, (Phase III &amp; IV); Land Acquisition"/>
    <d v="2020-10-19T00:00:00"/>
    <n v="767302"/>
    <n v="445.94"/>
    <n v="191.78"/>
    <n v="767939.72"/>
  </r>
  <r>
    <s v="N"/>
    <x v="30"/>
    <s v="DETROIT LAKES"/>
    <s v="Runway 13/31 and Parallel Taxiway Extension, (Phase III &amp; IV); Land Acquisition"/>
    <d v="2020-11-09T00:00:00"/>
    <n v="56606"/>
    <n v="72.02"/>
    <n v="12745.62"/>
    <n v="69423.64"/>
  </r>
  <r>
    <s v="N"/>
    <x v="30"/>
    <s v="DETROIT LAKES"/>
    <s v="Runway 13/31 and Parallel Taxiway Extension, (Phase III &amp; IV); Land Acquisition"/>
    <d v="2020-11-09T00:00:00"/>
    <n v="1614445"/>
    <n v="64.88"/>
    <n v="0"/>
    <n v="1614509.88"/>
  </r>
  <r>
    <s v="N"/>
    <x v="30"/>
    <s v="DETROIT LAKES"/>
    <s v="Runway 13/31 and Parallel Taxiway Extension, (Phase III &amp; IV); Land Acquisition"/>
    <d v="2021-01-20T00:00:00"/>
    <n v="472158"/>
    <n v="86.1"/>
    <n v="0"/>
    <n v="472244.1"/>
  </r>
  <r>
    <s v="N"/>
    <x v="30"/>
    <s v="DETROIT LAKES"/>
    <s v="Runway 13/31 and Parallel Taxiway Extension, (Phase III &amp; IV); Land Acquisition"/>
    <d v="2021-02-12T00:00:00"/>
    <n v="282567"/>
    <n v="243.45"/>
    <n v="0"/>
    <n v="282810.45"/>
  </r>
  <r>
    <s v="N"/>
    <x v="30"/>
    <s v="DETROIT LAKES"/>
    <s v="Runway 31 MALSF Construction and Flight Check"/>
    <d v="2020-07-17T00:00:00"/>
    <n v="0"/>
    <n v="16227.66"/>
    <n v="6954.72"/>
    <n v="23182.38"/>
  </r>
  <r>
    <s v="N"/>
    <x v="30"/>
    <s v="DETROIT LAKES"/>
    <s v="Runway 31 MALSF Construction and Flight Check"/>
    <d v="2020-08-19T00:00:00"/>
    <n v="0"/>
    <n v="66832.5"/>
    <n v="28642.5"/>
    <n v="95475"/>
  </r>
  <r>
    <s v="N"/>
    <x v="30"/>
    <s v="DETROIT LAKES"/>
    <s v="Runway 31 MALSF Construction and Flight Check"/>
    <d v="2020-08-28T00:00:00"/>
    <n v="0"/>
    <n v="35594.129999999997"/>
    <n v="15254.61"/>
    <n v="50848.74"/>
  </r>
  <r>
    <s v="N"/>
    <x v="30"/>
    <s v="DETROIT LAKES"/>
    <s v="Runway 31 MALSF Construction and Flight Check"/>
    <d v="2020-09-24T00:00:00"/>
    <n v="0"/>
    <n v="50240.75"/>
    <n v="21531.75"/>
    <n v="71772.5"/>
  </r>
  <r>
    <s v="N"/>
    <x v="30"/>
    <s v="DETROIT LAKES"/>
    <s v="Runway 31 MALSF Construction and Flight Check"/>
    <d v="2020-10-30T00:00:00"/>
    <n v="0"/>
    <n v="1819.69"/>
    <n v="779.86"/>
    <n v="2599.5500000000002"/>
  </r>
  <r>
    <s v="N"/>
    <x v="30"/>
    <s v="DETROIT LAKES"/>
    <s v="Runway 31 MALSF Construction and Flight Check"/>
    <d v="2020-11-05T00:00:00"/>
    <n v="0"/>
    <n v="33416.25"/>
    <n v="14321.25"/>
    <n v="47737.5"/>
  </r>
  <r>
    <s v="N"/>
    <x v="30"/>
    <s v="DETROIT LAKES"/>
    <s v="Runway 31 MALSF Construction and Flight Check"/>
    <d v="2021-01-21T00:00:00"/>
    <n v="0"/>
    <n v="46899.99"/>
    <n v="20100.009999999998"/>
    <n v="67000"/>
  </r>
  <r>
    <s v="N"/>
    <x v="30"/>
    <s v="DETROIT LAKES"/>
    <s v="Construct Wildlife Fence (approximately 23,000 linear feet); Reimbursable Agreement #AJF-ON-AAC-20-AC-003548 for Flight Check; As-Built AGIS survey, As-built ALP and Wildlife Hazard Site Visit,"/>
    <d v="1899-12-30T00:00:00"/>
    <n v="291330"/>
    <n v="500.95"/>
    <n v="213.95"/>
    <n v="292044.90000000002"/>
  </r>
  <r>
    <s v="N"/>
    <x v="30"/>
    <s v="DETROIT LAKES"/>
    <s v="Construct Wildlife Fence (approximately 23,000 linear feet); Reimbursable Agreement #AJF-ON-AAC-20-AC-003548 for Flight Check; As-Built AGIS survey, As-built ALP and Wildlife Hazard Site Visit,"/>
    <d v="2020-11-09T00:00:00"/>
    <n v="99351"/>
    <n v="366.88"/>
    <n v="158.74"/>
    <n v="99876.62000000001"/>
  </r>
  <r>
    <s v="N"/>
    <x v="30"/>
    <s v="DETROIT LAKES"/>
    <s v="Construct Wildlife Fence (approximately 23,000 linear feet); Reimbursable Agreement #AJF-ON-AAC-20-AC-003548 for Flight Check; As-Built AGIS survey, As-built ALP and Wildlife Hazard Site Visit,"/>
    <d v="2021-01-20T00:00:00"/>
    <n v="356659.01"/>
    <n v="40.6"/>
    <n v="16.46"/>
    <n v="356716.07"/>
  </r>
  <r>
    <s v="N"/>
    <x v="30"/>
    <s v="DETROIT LAKES"/>
    <s v="Construct Wildlife Fence (approximately 23,000 linear feet); Reimbursable Agreement #AJF-ON-AAC-20-AC-003548 for Flight Check; As-Built AGIS survey, As-built ALP and Wildlife Hazard Site Visit,"/>
    <d v="2021-02-12T00:00:00"/>
    <n v="111174"/>
    <n v="796.85"/>
    <n v="342.16"/>
    <n v="112313.01000000001"/>
  </r>
  <r>
    <s v="N"/>
    <x v="30"/>
    <s v="DETROIT LAKES"/>
    <s v="Construct Wildlife Fence (approximately 23,000 linear feet); Reimbursable Agreement #AJF-ON-AAC-20-AC-003548 for Flight Check; As-Built AGIS survey, As-built ALP and Wildlife Hazard Site Visit,"/>
    <d v="2021-03-10T00:00:00"/>
    <n v="105174"/>
    <n v="0.12"/>
    <n v="0"/>
    <n v="105174.12"/>
  </r>
  <r>
    <s v="N"/>
    <x v="30"/>
    <s v="DETROIT LAKES"/>
    <s v="CARES Act amendment for Detroit Lakes"/>
    <d v="2021-02-11T00:00:00"/>
    <n v="30000"/>
    <n v="0"/>
    <n v="0"/>
    <n v="30000"/>
  </r>
  <r>
    <s v="N"/>
    <x v="30"/>
    <s v="DETROIT LAKES"/>
    <s v="LAND (DIRECT FEDERAL)"/>
    <d v="1979-05-15T00:00:00"/>
    <n v="57281.32"/>
    <n v="0"/>
    <n v="-43660.72"/>
    <n v="13620.599999999999"/>
  </r>
  <r>
    <s v="N"/>
    <x v="31"/>
    <s v="DULUTH"/>
    <s v="DULUTH AIRPORT"/>
    <d v="1945-11-14T00:00:00"/>
    <n v="0"/>
    <n v="129349.19"/>
    <n v="0"/>
    <n v="129349.19"/>
  </r>
  <r>
    <s v="N"/>
    <x v="31"/>
    <s v="DULUTH"/>
    <s v="FROST BOIL CORRECTION"/>
    <d v="1949-02-11T00:00:00"/>
    <n v="0"/>
    <n v="3772.72"/>
    <n v="0"/>
    <n v="3772.72"/>
  </r>
  <r>
    <s v="N"/>
    <x v="31"/>
    <s v="DULUTH"/>
    <s v="ACCESS ROADS"/>
    <d v="1950-04-24T00:00:00"/>
    <n v="53984.59"/>
    <n v="51577.15"/>
    <n v="2407.44"/>
    <n v="107969.18"/>
  </r>
  <r>
    <s v="N"/>
    <x v="31"/>
    <s v="DULUTH"/>
    <s v="ADMINISTRATION BUILDING"/>
    <d v="1952-01-25T00:00:00"/>
    <n v="102803.3"/>
    <n v="91922.85"/>
    <n v="10880.45"/>
    <n v="205606.60000000003"/>
  </r>
  <r>
    <s v="N"/>
    <x v="31"/>
    <s v="DULUTH"/>
    <s v="APRON AND TAXIWAY PAVING"/>
    <d v="1953-05-21T00:00:00"/>
    <n v="45000"/>
    <n v="40000"/>
    <n v="6770.54"/>
    <n v="91770.54"/>
  </r>
  <r>
    <s v="N"/>
    <x v="31"/>
    <s v="DULUTH"/>
    <s v="SEAL COAT BIT SURFACES"/>
    <d v="1953-10-19T00:00:00"/>
    <n v="0"/>
    <n v="10678.38"/>
    <n v="5339.19"/>
    <n v="16017.57"/>
  </r>
  <r>
    <s v="N"/>
    <x v="31"/>
    <s v="DULUTH"/>
    <s v="APRON PAVING AND DRAINAGE"/>
    <d v="1958-09-22T00:00:00"/>
    <n v="45565.01"/>
    <n v="30376.68"/>
    <n v="15188.34"/>
    <n v="91130.03"/>
  </r>
  <r>
    <s v="N"/>
    <x v="31"/>
    <s v="DULUTH"/>
    <s v="CLEAR APPR CONST CONC APRON"/>
    <d v="1962-11-16T00:00:00"/>
    <n v="13626.42"/>
    <n v="9084.2800000000007"/>
    <n v="4542.1499999999996"/>
    <n v="27252.85"/>
  </r>
  <r>
    <s v="N"/>
    <x v="31"/>
    <s v="DULUTH"/>
    <s v="SURF CAR PARK AND SEAL COAT"/>
    <d v="1960-01-19T00:00:00"/>
    <n v="0"/>
    <n v="17971.689999999999"/>
    <n v="8985.84"/>
    <n v="26957.53"/>
  </r>
  <r>
    <s v="N"/>
    <x v="31"/>
    <s v="DULUTH"/>
    <s v="REROOF TWO BUILDINGS"/>
    <d v="1992-12-16T00:00:00"/>
    <n v="0"/>
    <n v="9063"/>
    <n v="4531.5"/>
    <n v="13594.5"/>
  </r>
  <r>
    <s v="N"/>
    <x v="31"/>
    <s v="DULUTH"/>
    <s v="REROOF TWO BUILDINGS"/>
    <d v="1993-01-11T00:00:00"/>
    <n v="0"/>
    <n v="5895.31"/>
    <n v="2947.65"/>
    <n v="8842.9600000000009"/>
  </r>
  <r>
    <s v="N"/>
    <x v="31"/>
    <s v="DULUTH"/>
    <s v="REROOF TWO BUILDINGS"/>
    <d v="1993-02-16T00:00:00"/>
    <n v="0"/>
    <n v="41342.97"/>
    <n v="20671.48"/>
    <n v="62014.45"/>
  </r>
  <r>
    <s v="N"/>
    <x v="31"/>
    <s v="DULUTH"/>
    <s v="REROOF TWO BUILDINGS"/>
    <d v="1994-07-19T00:00:00"/>
    <n v="0"/>
    <n v="1032.05"/>
    <n v="3846.04"/>
    <n v="4878.09"/>
  </r>
  <r>
    <s v="N"/>
    <x v="31"/>
    <s v="DULUTH"/>
    <s v="REROOF TWO BUILDINGS"/>
    <d v="1994-07-19T00:00:00"/>
    <n v="0"/>
    <n v="6660"/>
    <n v="0"/>
    <n v="6660"/>
  </r>
  <r>
    <s v="N"/>
    <x v="31"/>
    <s v="DULUTH"/>
    <s v="REROOF TWO BUILDINGS"/>
    <d v="1994-09-12T00:00:00"/>
    <n v="0"/>
    <n v="10815.36"/>
    <n v="5407.7"/>
    <n v="16223.060000000001"/>
  </r>
  <r>
    <s v="N"/>
    <x v="31"/>
    <s v="DULUTH"/>
    <s v="18.PAVE &amp; LIGHT Twy B"/>
    <d v="1994-11-09T00:00:00"/>
    <n v="244041.49"/>
    <n v="0"/>
    <n v="27115.71"/>
    <n v="271157.2"/>
  </r>
  <r>
    <s v="N"/>
    <x v="31"/>
    <s v="DULUTH"/>
    <s v="18.PAVE &amp; LIGHT Twy B"/>
    <d v="1995-03-23T00:00:00"/>
    <n v="8316.2900000000009"/>
    <n v="0"/>
    <n v="924.03"/>
    <n v="9240.3200000000015"/>
  </r>
  <r>
    <s v="N"/>
    <x v="31"/>
    <s v="DULUTH"/>
    <s v="18.PAVE &amp; LIGHT Twy B"/>
    <d v="1995-08-23T00:00:00"/>
    <n v="173979.9"/>
    <n v="0"/>
    <n v="19331.09"/>
    <n v="193310.99"/>
  </r>
  <r>
    <s v="N"/>
    <x v="31"/>
    <s v="DULUTH"/>
    <s v="18.PAVE &amp; LIGHT Twy B"/>
    <d v="1995-09-11T00:00:00"/>
    <n v="4118.62"/>
    <n v="0"/>
    <n v="457.62"/>
    <n v="4576.24"/>
  </r>
  <r>
    <s v="N"/>
    <x v="31"/>
    <s v="DULUTH"/>
    <s v="18.PAVE &amp; LIGHT Twy B"/>
    <d v="1995-10-30T00:00:00"/>
    <n v="336784.28"/>
    <n v="0"/>
    <n v="37420.480000000003"/>
    <n v="374204.76"/>
  </r>
  <r>
    <s v="N"/>
    <x v="31"/>
    <s v="DULUTH"/>
    <s v="18.PAVE &amp; LIGHT Twy B"/>
    <d v="1995-12-06T00:00:00"/>
    <n v="106430.96"/>
    <n v="0"/>
    <n v="11825.67"/>
    <n v="118256.63"/>
  </r>
  <r>
    <s v="N"/>
    <x v="31"/>
    <s v="DULUTH"/>
    <s v="18.PAVE &amp; LIGHT Twy B"/>
    <d v="1996-02-05T00:00:00"/>
    <n v="1321.57"/>
    <n v="0"/>
    <n v="146.85"/>
    <n v="1468.4199999999998"/>
  </r>
  <r>
    <s v="N"/>
    <x v="31"/>
    <s v="DULUTH"/>
    <s v="18.PAVE &amp; LIGHT Twy B"/>
    <d v="1996-03-21T00:00:00"/>
    <n v="88435"/>
    <n v="0"/>
    <n v="9826.5"/>
    <n v="98261.5"/>
  </r>
  <r>
    <s v="N"/>
    <x v="31"/>
    <s v="DULUTH"/>
    <s v="18.PAVE &amp; LIGHT Twy B"/>
    <d v="1996-07-31T00:00:00"/>
    <n v="9769"/>
    <n v="0"/>
    <n v="1085.71"/>
    <n v="10854.71"/>
  </r>
  <r>
    <s v="N"/>
    <x v="31"/>
    <s v="DULUTH"/>
    <s v="18.PAVE &amp; LIGHT Twy B"/>
    <d v="1996-09-11T00:00:00"/>
    <n v="185043"/>
    <n v="0"/>
    <n v="20561.990000000002"/>
    <n v="205604.99"/>
  </r>
  <r>
    <s v="N"/>
    <x v="31"/>
    <s v="DULUTH"/>
    <s v="18.PAVE &amp; LIGHT Twy B"/>
    <d v="1997-01-03T00:00:00"/>
    <n v="128691"/>
    <n v="0"/>
    <n v="14298.61"/>
    <n v="142989.60999999999"/>
  </r>
  <r>
    <s v="N"/>
    <x v="31"/>
    <s v="DULUTH"/>
    <s v="AIRPORT DISASTER TRAILER"/>
    <d v="1993-04-21T00:00:00"/>
    <n v="0"/>
    <n v="6701.08"/>
    <n v="3350.53"/>
    <n v="10051.61"/>
  </r>
  <r>
    <s v="N"/>
    <x v="31"/>
    <s v="DULUTH"/>
    <s v="AIRPORT DISASTER TRAILER"/>
    <d v="1994-07-19T00:00:00"/>
    <n v="0"/>
    <n v="1166.3"/>
    <n v="583.17999999999995"/>
    <n v="1749.48"/>
  </r>
  <r>
    <s v="N"/>
    <x v="31"/>
    <s v="DULUTH"/>
    <s v="17.*Land &amp; AIRFIELD SIGNS"/>
    <d v="1993-10-13T00:00:00"/>
    <n v="38560.5"/>
    <n v="0"/>
    <n v="4284.5"/>
    <n v="42845"/>
  </r>
  <r>
    <s v="N"/>
    <x v="31"/>
    <s v="DULUTH"/>
    <s v="17.*Land &amp; AIRFIELD SIGNS"/>
    <d v="1993-12-06T00:00:00"/>
    <n v="87682.559999999998"/>
    <n v="0"/>
    <n v="9742.51"/>
    <n v="97425.069999999992"/>
  </r>
  <r>
    <s v="N"/>
    <x v="31"/>
    <s v="DULUTH"/>
    <s v="17.*Land &amp; AIRFIELD SIGNS"/>
    <d v="1994-01-13T00:00:00"/>
    <n v="85551.52"/>
    <n v="0"/>
    <n v="9505.7199999999993"/>
    <n v="95057.24"/>
  </r>
  <r>
    <s v="N"/>
    <x v="31"/>
    <s v="DULUTH"/>
    <s v="17.*Land &amp; AIRFIELD SIGNS"/>
    <d v="1994-01-25T00:00:00"/>
    <n v="77497.2"/>
    <n v="0"/>
    <n v="8610.7999999999993"/>
    <n v="86108"/>
  </r>
  <r>
    <s v="N"/>
    <x v="31"/>
    <s v="DULUTH"/>
    <s v="17.*Land &amp; AIRFIELD SIGNS"/>
    <d v="1994-03-03T00:00:00"/>
    <n v="88071.82"/>
    <n v="0"/>
    <n v="9785.75"/>
    <n v="97857.57"/>
  </r>
  <r>
    <s v="N"/>
    <x v="31"/>
    <s v="DULUTH"/>
    <s v="17.*Land &amp; AIRFIELD SIGNS"/>
    <d v="1994-04-19T00:00:00"/>
    <n v="74856.070000000007"/>
    <n v="0"/>
    <n v="8317.35"/>
    <n v="83173.420000000013"/>
  </r>
  <r>
    <s v="N"/>
    <x v="31"/>
    <s v="DULUTH"/>
    <s v="17.*Land &amp; AIRFIELD SIGNS"/>
    <d v="1994-08-08T00:00:00"/>
    <n v="30188.02"/>
    <n v="0"/>
    <n v="3354.22"/>
    <n v="33542.239999999998"/>
  </r>
  <r>
    <s v="N"/>
    <x v="31"/>
    <s v="DULUTH"/>
    <s v="17.*Land &amp; AIRFIELD SIGNS"/>
    <d v="1994-10-06T00:00:00"/>
    <n v="19481.77"/>
    <n v="0"/>
    <n v="2164.64"/>
    <n v="21646.41"/>
  </r>
  <r>
    <s v="N"/>
    <x v="31"/>
    <s v="DULUTH"/>
    <s v="17.*Land &amp; AIRFIELD SIGNS"/>
    <d v="1995-08-23T00:00:00"/>
    <n v="28670.18"/>
    <n v="0"/>
    <n v="13932.8"/>
    <n v="42602.979999999996"/>
  </r>
  <r>
    <s v="N"/>
    <x v="31"/>
    <s v="DULUTH"/>
    <s v="17.*Land &amp; AIRFIELD SIGNS"/>
    <d v="1995-08-23T00:00:00"/>
    <n v="57340.36"/>
    <n v="0"/>
    <n v="0"/>
    <n v="57340.36"/>
  </r>
  <r>
    <s v="N"/>
    <x v="31"/>
    <s v="DULUTH"/>
    <s v="17.*Land &amp; AIRFIELD SIGNS"/>
    <d v="1995-10-11T00:00:00"/>
    <n v="17752.240000000002"/>
    <n v="0"/>
    <n v="309185.40000000002"/>
    <n v="326937.64"/>
  </r>
  <r>
    <s v="N"/>
    <x v="31"/>
    <s v="DULUTH"/>
    <s v="17.*Land &amp; AIRFIELD SIGNS"/>
    <d v="1995-10-11T00:00:00"/>
    <n v="70432.759999999995"/>
    <n v="0"/>
    <n v="0"/>
    <n v="70432.759999999995"/>
  </r>
  <r>
    <s v="N"/>
    <x v="31"/>
    <s v="DULUTH"/>
    <s v="19.COMPAT. LAND USE STUDY"/>
    <d v="1994-12-13T00:00:00"/>
    <n v="10131.700000000001"/>
    <n v="0"/>
    <n v="1125.74"/>
    <n v="11257.44"/>
  </r>
  <r>
    <s v="N"/>
    <x v="31"/>
    <s v="DULUTH"/>
    <s v="19.COMPAT. LAND USE STUDY"/>
    <d v="1994-12-19T00:00:00"/>
    <n v="17237.04"/>
    <n v="0"/>
    <n v="1915.23"/>
    <n v="19152.27"/>
  </r>
  <r>
    <s v="N"/>
    <x v="31"/>
    <s v="DULUTH"/>
    <s v="19.COMPAT. LAND USE STUDY"/>
    <d v="1995-02-07T00:00:00"/>
    <n v="15028.61"/>
    <n v="0"/>
    <n v="1669.85"/>
    <n v="16698.46"/>
  </r>
  <r>
    <s v="N"/>
    <x v="31"/>
    <s v="DULUTH"/>
    <s v="19.COMPAT. LAND USE STUDY"/>
    <d v="1995-02-21T00:00:00"/>
    <n v="35648.35"/>
    <n v="0"/>
    <n v="3960.93"/>
    <n v="39609.279999999999"/>
  </r>
  <r>
    <s v="N"/>
    <x v="31"/>
    <s v="DULUTH"/>
    <s v="19.COMPAT. LAND USE STUDY"/>
    <d v="1995-05-25T00:00:00"/>
    <n v="4341.1400000000003"/>
    <n v="0"/>
    <n v="482.35"/>
    <n v="4823.4900000000007"/>
  </r>
  <r>
    <s v="N"/>
    <x v="31"/>
    <s v="DULUTH"/>
    <s v="19.COMPAT. LAND USE STUDY"/>
    <d v="1995-06-14T00:00:00"/>
    <n v="748.78"/>
    <n v="0"/>
    <n v="83.2"/>
    <n v="831.98"/>
  </r>
  <r>
    <s v="N"/>
    <x v="31"/>
    <s v="DULUTH"/>
    <s v="19.COMPAT. LAND USE STUDY"/>
    <d v="1995-07-24T00:00:00"/>
    <n v="12502.67"/>
    <n v="0"/>
    <n v="1389.18"/>
    <n v="13891.85"/>
  </r>
  <r>
    <s v="N"/>
    <x v="31"/>
    <s v="DULUTH"/>
    <s v="19.COMPAT. LAND USE STUDY"/>
    <d v="1995-08-08T00:00:00"/>
    <n v="6183.32"/>
    <n v="0"/>
    <n v="687.04"/>
    <n v="6870.36"/>
  </r>
  <r>
    <s v="N"/>
    <x v="31"/>
    <s v="DULUTH"/>
    <s v="19.COMPAT. LAND USE STUDY"/>
    <d v="1995-08-15T00:00:00"/>
    <n v="7051.98"/>
    <n v="0"/>
    <n v="783.55"/>
    <n v="7835.53"/>
  </r>
  <r>
    <s v="N"/>
    <x v="31"/>
    <s v="DULUTH"/>
    <s v="19.COMPAT. LAND USE STUDY"/>
    <d v="1995-09-11T00:00:00"/>
    <n v="1686.49"/>
    <n v="0"/>
    <n v="187.39"/>
    <n v="1873.88"/>
  </r>
  <r>
    <s v="N"/>
    <x v="31"/>
    <s v="DULUTH"/>
    <s v="19.COMPAT. LAND USE STUDY"/>
    <d v="1995-10-30T00:00:00"/>
    <n v="3430.8"/>
    <n v="0"/>
    <n v="381.2"/>
    <n v="3812"/>
  </r>
  <r>
    <s v="N"/>
    <x v="31"/>
    <s v="DULUTH"/>
    <s v="19.COMPAT. LAND USE STUDY"/>
    <d v="1996-02-05T00:00:00"/>
    <n v="6557.84"/>
    <n v="0"/>
    <n v="728.65"/>
    <n v="7286.49"/>
  </r>
  <r>
    <s v="N"/>
    <x v="31"/>
    <s v="DULUTH"/>
    <s v="19.COMPAT. LAND USE STUDY"/>
    <d v="1996-02-22T00:00:00"/>
    <n v="8572.19"/>
    <n v="0"/>
    <n v="952.47"/>
    <n v="9524.66"/>
  </r>
  <r>
    <s v="N"/>
    <x v="31"/>
    <s v="DULUTH"/>
    <s v="19.COMPAT. LAND USE STUDY"/>
    <d v="1996-03-21T00:00:00"/>
    <n v="4434"/>
    <n v="0"/>
    <n v="493.08"/>
    <n v="4927.08"/>
  </r>
  <r>
    <s v="N"/>
    <x v="31"/>
    <s v="DULUTH"/>
    <s v="19.COMPAT. LAND USE STUDY"/>
    <d v="1996-06-04T00:00:00"/>
    <n v="7325"/>
    <n v="0"/>
    <n v="814.27"/>
    <n v="8139.27"/>
  </r>
  <r>
    <s v="N"/>
    <x v="31"/>
    <s v="DULUTH"/>
    <s v="19.COMPAT. LAND USE STUDY"/>
    <d v="1996-07-12T00:00:00"/>
    <n v="6854"/>
    <n v="0"/>
    <n v="761.78"/>
    <n v="7615.78"/>
  </r>
  <r>
    <s v="N"/>
    <x v="31"/>
    <s v="DULUTH"/>
    <s v="19.COMPAT. LAND USE STUDY"/>
    <d v="1996-10-25T00:00:00"/>
    <n v="6623"/>
    <n v="0"/>
    <n v="735.49"/>
    <n v="7358.49"/>
  </r>
  <r>
    <s v="N"/>
    <x v="31"/>
    <s v="DULUTH"/>
    <s v="19.COMPAT. LAND USE STUDY"/>
    <d v="1998-02-25T00:00:00"/>
    <n v="7642"/>
    <n v="0"/>
    <n v="848.6"/>
    <n v="8490.6"/>
  </r>
  <r>
    <s v="N"/>
    <x v="31"/>
    <s v="DULUTH"/>
    <s v="FIVE (5) VHF RADIOS"/>
    <d v="1994-02-17T00:00:00"/>
    <n v="0"/>
    <n v="2903.44"/>
    <n v="1451.72"/>
    <n v="4355.16"/>
  </r>
  <r>
    <s v="N"/>
    <x v="31"/>
    <s v="DULUTH"/>
    <s v="SWPPP - STORM WATER POLLUT PREV PLN"/>
    <d v="1994-01-25T00:00:00"/>
    <n v="0"/>
    <n v="15497.73"/>
    <n v="7748.87"/>
    <n v="23246.6"/>
  </r>
  <r>
    <s v="N"/>
    <x v="31"/>
    <s v="DULUTH"/>
    <s v="20.REHAB 9-27 &amp; LIGHT 3-21"/>
    <d v="1994-12-13T00:00:00"/>
    <n v="42750"/>
    <n v="0"/>
    <n v="4750"/>
    <n v="47500"/>
  </r>
  <r>
    <s v="N"/>
    <x v="31"/>
    <s v="DULUTH"/>
    <s v="20.REHAB 9-27 &amp; LIGHT 3-21"/>
    <d v="1995-06-14T00:00:00"/>
    <n v="11970"/>
    <n v="0"/>
    <n v="1330"/>
    <n v="13300"/>
  </r>
  <r>
    <s v="N"/>
    <x v="31"/>
    <s v="DULUTH"/>
    <s v="20.REHAB 9-27 &amp; LIGHT 3-21"/>
    <d v="1995-07-24T00:00:00"/>
    <n v="573486.36"/>
    <n v="0"/>
    <n v="63720.71"/>
    <n v="637207.06999999995"/>
  </r>
  <r>
    <s v="N"/>
    <x v="31"/>
    <s v="DULUTH"/>
    <s v="20.REHAB 9-27 &amp; LIGHT 3-21"/>
    <d v="1995-09-11T00:00:00"/>
    <n v="195135.88"/>
    <n v="0"/>
    <n v="55391.81"/>
    <n v="250527.69"/>
  </r>
  <r>
    <s v="N"/>
    <x v="31"/>
    <s v="DULUTH"/>
    <s v="20.REHAB 9-27 &amp; LIGHT 3-21"/>
    <d v="1995-12-15T00:00:00"/>
    <n v="16091.22"/>
    <n v="0"/>
    <n v="2481.87"/>
    <n v="18573.09"/>
  </r>
  <r>
    <s v="N"/>
    <x v="31"/>
    <s v="DULUTH"/>
    <s v="20.REHAB 9-27 &amp; LIGHT 3-21"/>
    <d v="1996-02-05T00:00:00"/>
    <n v="13778.49"/>
    <n v="0"/>
    <n v="1530.94"/>
    <n v="15309.43"/>
  </r>
  <r>
    <s v="N"/>
    <x v="31"/>
    <s v="DULUTH"/>
    <s v="22.NEXT 1000' Twy B"/>
    <d v="1995-07-24T00:00:00"/>
    <n v="283725.57"/>
    <n v="0"/>
    <n v="31525.06"/>
    <n v="315250.63"/>
  </r>
  <r>
    <s v="N"/>
    <x v="31"/>
    <s v="DULUTH"/>
    <s v="22.NEXT 1000' Twy B"/>
    <d v="1995-09-11T00:00:00"/>
    <n v="460362.29"/>
    <n v="0"/>
    <n v="51151.37"/>
    <n v="511513.66"/>
  </r>
  <r>
    <s v="N"/>
    <x v="31"/>
    <s v="DULUTH"/>
    <s v="22.NEXT 1000' Twy B"/>
    <d v="1995-10-30T00:00:00"/>
    <n v="319608.14"/>
    <n v="0"/>
    <n v="36899.230000000003"/>
    <n v="356507.37"/>
  </r>
  <r>
    <s v="N"/>
    <x v="31"/>
    <s v="DULUTH"/>
    <s v="22.NEXT 1000' Twy B"/>
    <d v="1996-02-05T00:00:00"/>
    <n v="209008.88"/>
    <n v="0"/>
    <n v="21835.98"/>
    <n v="230844.86000000002"/>
  </r>
  <r>
    <s v="N"/>
    <x v="31"/>
    <s v="DULUTH"/>
    <s v="22.NEXT 1000' Twy B"/>
    <d v="1996-04-04T00:00:00"/>
    <n v="17719"/>
    <n v="0"/>
    <n v="1968.23"/>
    <n v="19687.23"/>
  </r>
  <r>
    <s v="N"/>
    <x v="31"/>
    <s v="DULUTH"/>
    <s v="22.NEXT 1000' Twy B"/>
    <d v="1996-07-31T00:00:00"/>
    <n v="3783"/>
    <n v="0"/>
    <n v="421.22"/>
    <n v="4204.22"/>
  </r>
  <r>
    <s v="N"/>
    <x v="31"/>
    <s v="DULUTH"/>
    <s v="22.NEXT 1000' Twy B"/>
    <d v="1996-09-11T00:00:00"/>
    <n v="101213"/>
    <n v="0"/>
    <n v="11245.91"/>
    <n v="112458.91"/>
  </r>
  <r>
    <s v="N"/>
    <x v="31"/>
    <s v="DULUTH"/>
    <s v="22.NEXT 1000' Twy B"/>
    <d v="1996-11-08T00:00:00"/>
    <n v="152468"/>
    <n v="0"/>
    <n v="16940.93"/>
    <n v="169408.93"/>
  </r>
  <r>
    <s v="N"/>
    <x v="31"/>
    <s v="DULUTH"/>
    <s v="22.NEXT 1000' Twy B"/>
    <d v="1996-12-18T00:00:00"/>
    <n v="10001"/>
    <n v="0"/>
    <n v="1111.93"/>
    <n v="11112.93"/>
  </r>
  <r>
    <s v="N"/>
    <x v="31"/>
    <s v="DULUTH"/>
    <s v="22.NEXT 1000' Twy B"/>
    <d v="1997-01-03T00:00:00"/>
    <n v="11931"/>
    <n v="0"/>
    <n v="1325"/>
    <n v="13256"/>
  </r>
  <r>
    <s v="N"/>
    <x v="31"/>
    <s v="DULUTH"/>
    <s v="22.NEXT 1000' Twy B"/>
    <d v="1997-01-16T00:00:00"/>
    <n v="28890"/>
    <n v="0"/>
    <n v="3209.89"/>
    <n v="32099.89"/>
  </r>
  <r>
    <s v="N"/>
    <x v="31"/>
    <s v="DULUTH"/>
    <s v="22.NEXT 1000' Twy B"/>
    <d v="1997-05-21T00:00:00"/>
    <n v="1555"/>
    <n v="0"/>
    <n v="173.03"/>
    <n v="1728.03"/>
  </r>
  <r>
    <s v="N"/>
    <x v="31"/>
    <s v="DULUTH"/>
    <s v="22.NEXT 1000' Twy B"/>
    <d v="1998-06-19T00:00:00"/>
    <n v="6561"/>
    <n v="0"/>
    <n v="728.54"/>
    <n v="7289.54"/>
  </r>
  <r>
    <s v="N"/>
    <x v="31"/>
    <s v="DULUTH"/>
    <s v="UPGRADE HANGAR II HEATING SYS."/>
    <d v="1994-11-29T00:00:00"/>
    <n v="0"/>
    <n v="26230"/>
    <n v="13115"/>
    <n v="39345"/>
  </r>
  <r>
    <s v="N"/>
    <x v="31"/>
    <s v="DULUTH"/>
    <s v="UPGRADE HANGAR II HEATING SYS."/>
    <d v="1994-12-19T00:00:00"/>
    <n v="0"/>
    <n v="8526.67"/>
    <n v="4272"/>
    <n v="12798.67"/>
  </r>
  <r>
    <s v="N"/>
    <x v="31"/>
    <s v="DULUTH"/>
    <s v="21.SWEEPER &amp; SECURITY SCANNER"/>
    <d v="1994-11-29T00:00:00"/>
    <n v="21870"/>
    <n v="0"/>
    <n v="2430"/>
    <n v="24300"/>
  </r>
  <r>
    <s v="N"/>
    <x v="31"/>
    <s v="DULUTH"/>
    <s v="21.SWEEPER &amp; SECURITY SCANNER"/>
    <d v="1995-01-11T00:00:00"/>
    <n v="223711.95"/>
    <n v="-2662.5"/>
    <n v="24561.05"/>
    <n v="245610.5"/>
  </r>
  <r>
    <s v="N"/>
    <x v="31"/>
    <s v="DULUTH"/>
    <s v="RADIOS (3-TAIT-T373) GND EQUIP"/>
    <d v="1996-02-13T00:00:00"/>
    <n v="0"/>
    <n v="2557.37"/>
    <n v="1278.69"/>
    <n v="3836.06"/>
  </r>
  <r>
    <s v="N"/>
    <x v="31"/>
    <s v="DULUTH"/>
    <s v="AIR QUALITY PERMIT- DLH &amp; D36"/>
    <d v="1996-02-12T00:00:00"/>
    <n v="0"/>
    <n v="9470.0400000000009"/>
    <n v="4735.0200000000004"/>
    <n v="14205.060000000001"/>
  </r>
  <r>
    <s v="N"/>
    <x v="31"/>
    <s v="DULUTH"/>
    <s v="23.Rwy 3-21 PAVE REHAB"/>
    <d v="1996-10-04T00:00:00"/>
    <n v="193985"/>
    <n v="0"/>
    <n v="21554.87"/>
    <n v="215539.87"/>
  </r>
  <r>
    <s v="N"/>
    <x v="31"/>
    <s v="DULUTH"/>
    <s v="23.Rwy 3-21 PAVE REHAB"/>
    <d v="1997-01-03T00:00:00"/>
    <n v="28706"/>
    <n v="0"/>
    <n v="3190.19"/>
    <n v="31896.19"/>
  </r>
  <r>
    <s v="N"/>
    <x v="31"/>
    <s v="DULUTH"/>
    <s v="24. SRE: GRADER &amp; SNOW PLOW TRUCK"/>
    <d v="1997-05-21T00:00:00"/>
    <n v="224638"/>
    <n v="0"/>
    <n v="24960.22"/>
    <n v="249598.22"/>
  </r>
  <r>
    <s v="N"/>
    <x v="31"/>
    <s v="DULUTH"/>
    <s v="24. SRE: GRADER &amp; SNOW PLOW TRUCK"/>
    <d v="1997-10-31T00:00:00"/>
    <n v="258668"/>
    <n v="0"/>
    <n v="28741.42"/>
    <n v="287409.42"/>
  </r>
  <r>
    <s v="N"/>
    <x v="31"/>
    <s v="DULUTH"/>
    <s v="25.MASTER PLAN"/>
    <d v="1998-05-13T00:00:00"/>
    <n v="47116"/>
    <n v="0"/>
    <n v="5235.1400000000003"/>
    <n v="52351.14"/>
  </r>
  <r>
    <s v="N"/>
    <x v="31"/>
    <s v="DULUTH"/>
    <s v="25.MASTER PLAN"/>
    <d v="1998-07-17T00:00:00"/>
    <n v="48852"/>
    <n v="0"/>
    <n v="5428.47"/>
    <n v="54280.47"/>
  </r>
  <r>
    <s v="N"/>
    <x v="31"/>
    <s v="DULUTH"/>
    <s v="25.MASTER PLAN"/>
    <d v="1998-10-22T00:00:00"/>
    <n v="46076"/>
    <n v="0"/>
    <n v="5120.0600000000004"/>
    <n v="51196.06"/>
  </r>
  <r>
    <s v="N"/>
    <x v="31"/>
    <s v="DULUTH"/>
    <s v="25.MASTER PLAN"/>
    <d v="1998-11-12T00:00:00"/>
    <n v="45050"/>
    <n v="0"/>
    <n v="5004.8100000000004"/>
    <n v="50054.81"/>
  </r>
  <r>
    <s v="N"/>
    <x v="31"/>
    <s v="DULUTH"/>
    <s v="25.MASTER PLAN"/>
    <d v="1999-06-10T00:00:00"/>
    <n v="31525"/>
    <n v="0"/>
    <n v="3503.3"/>
    <n v="35028.300000000003"/>
  </r>
  <r>
    <s v="N"/>
    <x v="31"/>
    <s v="DULUTH"/>
    <s v="25.MASTER PLAN"/>
    <d v="2000-09-19T00:00:00"/>
    <n v="11466"/>
    <n v="0"/>
    <n v="1273.22"/>
    <n v="12739.22"/>
  </r>
  <r>
    <s v="N"/>
    <x v="31"/>
    <s v="DULUTH"/>
    <s v="PICKUP TRUCK w/SNOWPLOW"/>
    <d v="1998-08-21T00:00:00"/>
    <n v="0"/>
    <n v="20106.07"/>
    <n v="13404.02"/>
    <n v="33510.089999999997"/>
  </r>
  <r>
    <s v="N"/>
    <x v="31"/>
    <s v="DULUTH"/>
    <s v="PICKUP TRUCK - TAR BUCKET- REMARK PAVE"/>
    <d v="1999-08-13T00:00:00"/>
    <n v="0"/>
    <n v="3109.78"/>
    <n v="2073.1799999999998"/>
    <n v="5182.96"/>
  </r>
  <r>
    <s v="N"/>
    <x v="31"/>
    <s v="DULUTH"/>
    <s v="PICKUP TRUCK - TAR BUCKET- REMARK PAVE"/>
    <d v="2000-03-02T00:00:00"/>
    <n v="0"/>
    <n v="1559.1"/>
    <n v="1039.4000000000001"/>
    <n v="2598.5"/>
  </r>
  <r>
    <s v="N"/>
    <x v="31"/>
    <s v="DULUTH"/>
    <s v="PICKUP TRUCK - TAR BUCKET- REMARK PAVE"/>
    <d v="2000-07-27T00:00:00"/>
    <n v="0"/>
    <n v="16826.080000000002"/>
    <n v="11217.39"/>
    <n v="28043.47"/>
  </r>
  <r>
    <s v="N"/>
    <x v="31"/>
    <s v="DULUTH"/>
    <s v="PICKUP TRUCK - TAR BUCKET- REMARK PAVE"/>
    <d v="2000-12-21T00:00:00"/>
    <n v="0"/>
    <n v="15705.04"/>
    <n v="10470.030000000001"/>
    <n v="26175.07"/>
  </r>
  <r>
    <s v="N"/>
    <x v="31"/>
    <s v="DULUTH"/>
    <s v="PICKUP TRUCK - TAR BUCKET- REMARK PAVE"/>
    <d v="2001-03-21T00:00:00"/>
    <n v="0"/>
    <n v="8548.68"/>
    <n v="5699.12"/>
    <n v="14247.8"/>
  </r>
  <r>
    <s v="N"/>
    <x v="31"/>
    <s v="DULUTH"/>
    <s v="APRON CONST AND LIGHTING"/>
    <d v="1962-03-23T00:00:00"/>
    <n v="48639.87"/>
    <n v="32701.62"/>
    <n v="16763.37"/>
    <n v="98104.86"/>
  </r>
  <r>
    <s v="N"/>
    <x v="31"/>
    <s v="DULUTH"/>
    <s v="26.VIDEO SECUR SYS-TRUCK w/SANDR"/>
    <d v="1999-07-13T00:00:00"/>
    <n v="170643"/>
    <n v="0"/>
    <n v="18960.5"/>
    <n v="189603.5"/>
  </r>
  <r>
    <s v="N"/>
    <x v="31"/>
    <s v="DULUTH"/>
    <s v="26.VIDEO SECUR SYS-TRUCK w/SANDR"/>
    <d v="1999-12-09T00:00:00"/>
    <n v="8407"/>
    <n v="0"/>
    <n v="935.26"/>
    <n v="9342.26"/>
  </r>
  <r>
    <s v="N"/>
    <x v="31"/>
    <s v="DULUTH"/>
    <s v="DES C/L&amp;TDZ LTG&amp; REHAB-DES/BLD VAULT-SUV"/>
    <d v="1999-08-11T00:00:00"/>
    <n v="162450"/>
    <n v="0"/>
    <n v="18050"/>
    <n v="180500"/>
  </r>
  <r>
    <s v="N"/>
    <x v="31"/>
    <s v="DULUTH"/>
    <s v="DES C/L&amp;TDZ LTG&amp; REHAB-DES/BLD VAULT-SUV"/>
    <d v="1999-09-15T00:00:00"/>
    <n v="39510"/>
    <n v="0"/>
    <n v="4390"/>
    <n v="43900"/>
  </r>
  <r>
    <s v="N"/>
    <x v="31"/>
    <s v="DULUTH"/>
    <s v="DES C/L&amp;TDZ LTG&amp; REHAB-DES/BLD VAULT-SUV"/>
    <d v="1999-11-25T00:00:00"/>
    <n v="7376"/>
    <n v="0"/>
    <n v="820.34"/>
    <n v="8196.34"/>
  </r>
  <r>
    <s v="N"/>
    <x v="31"/>
    <s v="DULUTH"/>
    <s v="DES C/L&amp;TDZ LTG&amp; REHAB-DES/BLD VAULT-SUV"/>
    <d v="2000-01-05T00:00:00"/>
    <n v="192431"/>
    <n v="0"/>
    <n v="21381.52"/>
    <n v="213812.52"/>
  </r>
  <r>
    <s v="N"/>
    <x v="31"/>
    <s v="DULUTH"/>
    <s v="DES C/L&amp;TDZ LTG&amp; REHAB-DES/BLD VAULT-SUV"/>
    <d v="2000-03-09T00:00:00"/>
    <n v="220346"/>
    <n v="0"/>
    <n v="24483.33"/>
    <n v="244829.33000000002"/>
  </r>
  <r>
    <s v="N"/>
    <x v="31"/>
    <s v="DULUTH"/>
    <s v="DES C/L&amp;TDZ LTG&amp; REHAB-DES/BLD VAULT-SUV"/>
    <d v="2000-08-10T00:00:00"/>
    <n v="14971"/>
    <n v="0"/>
    <n v="1662.74"/>
    <n v="16633.740000000002"/>
  </r>
  <r>
    <s v="N"/>
    <x v="31"/>
    <s v="DULUTH"/>
    <s v="DES C/L&amp;TDZ LTG&amp; REHAB-DES/BLD VAULT-SUV"/>
    <d v="2001-02-14T00:00:00"/>
    <n v="21604"/>
    <n v="0"/>
    <n v="2400.62"/>
    <n v="24004.62"/>
  </r>
  <r>
    <s v="N"/>
    <x v="31"/>
    <s v="DULUTH"/>
    <s v="DES C/L&amp;TDZ LTG&amp; REHAB-DES/BLD VAULT-SUV"/>
    <d v="2001-03-22T00:00:00"/>
    <n v="11928"/>
    <n v="0"/>
    <n v="1325.53"/>
    <n v="13253.53"/>
  </r>
  <r>
    <s v="N"/>
    <x v="31"/>
    <s v="DULUTH"/>
    <s v="DES C/L&amp;TDZ LTG&amp; REHAB-DES/BLD VAULT-SUV"/>
    <d v="2001-10-11T00:00:00"/>
    <n v="-1542"/>
    <n v="0"/>
    <n v="-170.79"/>
    <n v="-1712.79"/>
  </r>
  <r>
    <s v="N"/>
    <x v="31"/>
    <s v="DULUTH"/>
    <s v="DESIGN CAT II ILS &amp; OBSTRUCTION REMOVAL"/>
    <d v="2000-03-02T00:00:00"/>
    <n v="0"/>
    <n v="31105.58"/>
    <n v="3456.17"/>
    <n v="34561.75"/>
  </r>
  <r>
    <s v="N"/>
    <x v="31"/>
    <s v="DULUTH"/>
    <s v="DESIGN CAT II ILS &amp; OBSTRUCTION REMOVAL"/>
    <d v="2000-12-21T00:00:00"/>
    <n v="0"/>
    <n v="47026.8"/>
    <n v="5225.2"/>
    <n v="52252"/>
  </r>
  <r>
    <s v="N"/>
    <x v="31"/>
    <s v="DULUTH"/>
    <s v="28.Rehab Rwy 9-27 C/L-TDZ Lts, Twy A Rec"/>
    <d v="1999-11-25T00:00:00"/>
    <n v="1073980"/>
    <n v="0"/>
    <n v="119331.23"/>
    <n v="1193311.23"/>
  </r>
  <r>
    <s v="N"/>
    <x v="31"/>
    <s v="DULUTH"/>
    <s v="28.Rehab Rwy 9-27 C/L-TDZ Lts, Twy A Rec"/>
    <d v="1999-12-09T00:00:00"/>
    <n v="244040"/>
    <n v="0"/>
    <n v="27116.5"/>
    <n v="271156.5"/>
  </r>
  <r>
    <s v="N"/>
    <x v="31"/>
    <s v="DULUTH"/>
    <s v="28.Rehab Rwy 9-27 C/L-TDZ Lts, Twy A Rec"/>
    <d v="2000-01-05T00:00:00"/>
    <n v="158323"/>
    <n v="0"/>
    <n v="17593.03"/>
    <n v="175916.03"/>
  </r>
  <r>
    <s v="N"/>
    <x v="31"/>
    <s v="DULUTH"/>
    <s v="28.Rehab Rwy 9-27 C/L-TDZ Lts, Twy A Rec"/>
    <d v="2000-03-09T00:00:00"/>
    <n v="16002"/>
    <n v="0"/>
    <n v="1777.88"/>
    <n v="17779.88"/>
  </r>
  <r>
    <s v="N"/>
    <x v="31"/>
    <s v="DULUTH"/>
    <s v="28.Rehab Rwy 9-27 C/L-TDZ Lts, Twy A Rec"/>
    <d v="2000-09-07T00:00:00"/>
    <n v="39327"/>
    <n v="0"/>
    <n v="4369.6400000000003"/>
    <n v="43696.639999999999"/>
  </r>
  <r>
    <s v="N"/>
    <x v="31"/>
    <s v="DULUTH"/>
    <s v="28.Rehab Rwy 9-27 C/L-TDZ Lts, Twy A Rec"/>
    <d v="2001-02-14T00:00:00"/>
    <n v="4859"/>
    <n v="0"/>
    <n v="537.72"/>
    <n v="5396.72"/>
  </r>
  <r>
    <s v="N"/>
    <x v="31"/>
    <s v="DULUTH"/>
    <s v="28.Rehab Rwy 9-27 C/L-TDZ Lts, Twy A Rec"/>
    <d v="2001-10-11T00:00:00"/>
    <n v="65098"/>
    <n v="0"/>
    <n v="7235"/>
    <n v="72333"/>
  </r>
  <r>
    <s v="N"/>
    <x v="31"/>
    <s v="DULUTH"/>
    <s v="28.Rehab Rwy 9-27 C/L-TDZ Lts, Twy A Rec"/>
    <d v="2002-08-26T00:00:00"/>
    <n v="0"/>
    <n v="0"/>
    <n v="-498.62"/>
    <n v="-498.62"/>
  </r>
  <r>
    <s v="N"/>
    <x v="31"/>
    <s v="DULUTH"/>
    <s v="CAT II ILS INSTALLATION (State)"/>
    <d v="2001-02-14T00:00:00"/>
    <n v="0"/>
    <n v="411877.63"/>
    <n v="0"/>
    <n v="411877.63"/>
  </r>
  <r>
    <s v="N"/>
    <x v="31"/>
    <s v="DULUTH"/>
    <s v="CAT II ILS INSTALLATION (State)"/>
    <d v="2001-08-15T00:00:00"/>
    <n v="0"/>
    <n v="124261.14"/>
    <n v="0"/>
    <n v="124261.14"/>
  </r>
  <r>
    <s v="N"/>
    <x v="31"/>
    <s v="DULUTH"/>
    <s v="CAT II ILS INSTALLATION (State)"/>
    <d v="2001-10-10T00:00:00"/>
    <n v="0"/>
    <n v="417780.45"/>
    <n v="0"/>
    <n v="417780.45"/>
  </r>
  <r>
    <s v="N"/>
    <x v="31"/>
    <s v="DULUTH"/>
    <s v="CAT II ILS INSTALLATION (State)"/>
    <d v="2001-10-30T00:00:00"/>
    <n v="0"/>
    <n v="28990.25"/>
    <n v="0"/>
    <n v="28990.25"/>
  </r>
  <r>
    <s v="N"/>
    <x v="31"/>
    <s v="DULUTH"/>
    <s v="CAT II ILS INSTALLATION (State)"/>
    <d v="2002-05-03T00:00:00"/>
    <n v="0"/>
    <n v="198074"/>
    <n v="0"/>
    <n v="198074"/>
  </r>
  <r>
    <s v="N"/>
    <x v="31"/>
    <s v="DULUTH"/>
    <s v="CAT II ILS INSTALLATION (State)"/>
    <d v="2002-06-10T00:00:00"/>
    <n v="0"/>
    <n v="18881.560000000001"/>
    <n v="0"/>
    <n v="18881.560000000001"/>
  </r>
  <r>
    <s v="N"/>
    <x v="31"/>
    <s v="DULUTH"/>
    <s v="CAT II ILS INSTALLATION (State)"/>
    <d v="2002-07-09T00:00:00"/>
    <n v="0"/>
    <n v="50134.97"/>
    <n v="0"/>
    <n v="50134.97"/>
  </r>
  <r>
    <s v="N"/>
    <x v="31"/>
    <s v="DULUTH"/>
    <s v="CAT II ILS INSTALLATION (State)"/>
    <d v="2002-09-13T00:00:00"/>
    <n v="0"/>
    <n v="104292.93"/>
    <n v="2598.62"/>
    <n v="106891.54999999999"/>
  </r>
  <r>
    <s v="N"/>
    <x v="31"/>
    <s v="DULUTH"/>
    <s v="29.Rwy 9 ALSAF/RSA, 3/21 EA, Term Apr"/>
    <d v="2001-01-10T00:00:00"/>
    <n v="145601"/>
    <n v="0"/>
    <n v="16178.83"/>
    <n v="161779.82999999999"/>
  </r>
  <r>
    <s v="N"/>
    <x v="31"/>
    <s v="DULUTH"/>
    <s v="29.Rwy 9 ALSAF/RSA, 3/21 EA, Term Apr"/>
    <d v="2001-03-22T00:00:00"/>
    <n v="171461"/>
    <n v="0"/>
    <n v="19051.48"/>
    <n v="190512.48"/>
  </r>
  <r>
    <s v="N"/>
    <x v="31"/>
    <s v="DULUTH"/>
    <s v="29.Rwy 9 ALSAF/RSA, 3/21 EA, Term Apr"/>
    <d v="2001-04-30T00:00:00"/>
    <n v="130968"/>
    <n v="0"/>
    <n v="14553"/>
    <n v="145521"/>
  </r>
  <r>
    <s v="N"/>
    <x v="31"/>
    <s v="DULUTH"/>
    <s v="29.Rwy 9 ALSAF/RSA, 3/21 EA, Term Apr"/>
    <d v="2001-05-10T00:00:00"/>
    <n v="369080"/>
    <n v="0"/>
    <n v="41009.5"/>
    <n v="410089.5"/>
  </r>
  <r>
    <s v="N"/>
    <x v="31"/>
    <s v="DULUTH"/>
    <s v="29.Rwy 9 ALSAF/RSA, 3/21 EA, Term Apr"/>
    <d v="2001-05-29T00:00:00"/>
    <n v="632624"/>
    <n v="0"/>
    <n v="70290.5"/>
    <n v="702914.5"/>
  </r>
  <r>
    <s v="N"/>
    <x v="31"/>
    <s v="DULUTH"/>
    <s v="29.Rwy 9 ALSAF/RSA, 3/21 EA, Term Apr"/>
    <d v="2001-07-17T00:00:00"/>
    <n v="469997"/>
    <n v="0"/>
    <n v="52222.1"/>
    <n v="522219.1"/>
  </r>
  <r>
    <s v="N"/>
    <x v="31"/>
    <s v="DULUTH"/>
    <s v="29.Rwy 9 ALSAF/RSA, 3/21 EA, Term Apr"/>
    <d v="2001-08-17T00:00:00"/>
    <n v="405893"/>
    <n v="0"/>
    <n v="45099.26"/>
    <n v="450992.26"/>
  </r>
  <r>
    <s v="N"/>
    <x v="31"/>
    <s v="DULUTH"/>
    <s v="29.Rwy 9 ALSAF/RSA, 3/21 EA, Term Apr"/>
    <d v="2001-09-25T00:00:00"/>
    <n v="421730"/>
    <n v="0"/>
    <n v="46858.63"/>
    <n v="468588.63"/>
  </r>
  <r>
    <s v="N"/>
    <x v="31"/>
    <s v="DULUTH"/>
    <s v="29.Rwy 9 ALSAF/RSA, 3/21 EA, Term Apr"/>
    <d v="2001-10-30T00:00:00"/>
    <n v="44072"/>
    <n v="0"/>
    <n v="4897.3100000000004"/>
    <n v="48969.31"/>
  </r>
  <r>
    <s v="N"/>
    <x v="31"/>
    <s v="DULUTH"/>
    <s v="29.Rwy 9 ALSAF/RSA, 3/21 EA, Term Apr"/>
    <d v="2001-11-13T00:00:00"/>
    <n v="37146"/>
    <n v="0"/>
    <n v="4128.22"/>
    <n v="41274.22"/>
  </r>
  <r>
    <s v="N"/>
    <x v="31"/>
    <s v="DULUTH"/>
    <s v="29.Rwy 9 ALSAF/RSA, 3/21 EA, Term Apr"/>
    <d v="2001-12-17T00:00:00"/>
    <n v="102471"/>
    <n v="0"/>
    <n v="11386.66"/>
    <n v="113857.66"/>
  </r>
  <r>
    <s v="N"/>
    <x v="31"/>
    <s v="DULUTH"/>
    <s v="29.Rwy 9 ALSAF/RSA, 3/21 EA, Term Apr"/>
    <d v="2002-01-08T00:00:00"/>
    <n v="24723"/>
    <n v="0"/>
    <n v="2747"/>
    <n v="27470"/>
  </r>
  <r>
    <s v="N"/>
    <x v="31"/>
    <s v="DULUTH"/>
    <s v="29.Rwy 9 ALSAF/RSA, 3/21 EA, Term Apr"/>
    <d v="2002-03-05T00:00:00"/>
    <n v="8881"/>
    <n v="0"/>
    <n v="985.75"/>
    <n v="9866.75"/>
  </r>
  <r>
    <s v="N"/>
    <x v="31"/>
    <s v="DULUTH"/>
    <s v="29.Rwy 9 ALSAF/RSA, 3/21 EA, Term Apr"/>
    <d v="2002-03-15T00:00:00"/>
    <n v="29427"/>
    <n v="0"/>
    <n v="3269.43"/>
    <n v="32696.43"/>
  </r>
  <r>
    <s v="N"/>
    <x v="31"/>
    <s v="DULUTH"/>
    <s v="29.Rwy 9 ALSAF/RSA, 3/21 EA, Term Apr"/>
    <d v="2002-06-28T00:00:00"/>
    <n v="71063"/>
    <n v="0"/>
    <n v="7892.33"/>
    <n v="78955.33"/>
  </r>
  <r>
    <s v="N"/>
    <x v="31"/>
    <s v="DULUTH"/>
    <s v="29.Rwy 9 ALSAF/RSA, 3/21 EA, Term Apr"/>
    <d v="2002-09-09T00:00:00"/>
    <n v="129141"/>
    <n v="0"/>
    <n v="13463.17"/>
    <n v="142604.17000000001"/>
  </r>
  <r>
    <s v="N"/>
    <x v="31"/>
    <s v="DULUTH"/>
    <s v="32.SRE BUILDING"/>
    <d v="2001-10-30T00:00:00"/>
    <n v="0"/>
    <n v="22472.18"/>
    <n v="14981.44"/>
    <n v="37453.620000000003"/>
  </r>
  <r>
    <s v="N"/>
    <x v="31"/>
    <s v="DULUTH"/>
    <s v="32.SRE BUILDING"/>
    <d v="2002-01-15T00:00:00"/>
    <n v="0"/>
    <n v="3061.69"/>
    <n v="2041.13"/>
    <n v="5102.82"/>
  </r>
  <r>
    <s v="N"/>
    <x v="31"/>
    <s v="DULUTH"/>
    <s v="32.SRE BUILDING"/>
    <d v="2002-03-12T00:00:00"/>
    <n v="0"/>
    <n v="116983.92"/>
    <n v="77989.279999999999"/>
    <n v="194973.2"/>
  </r>
  <r>
    <s v="N"/>
    <x v="31"/>
    <s v="DULUTH"/>
    <s v="32.SRE BUILDING"/>
    <d v="2002-04-22T00:00:00"/>
    <n v="0"/>
    <n v="4936.42"/>
    <n v="3290.94"/>
    <n v="8227.36"/>
  </r>
  <r>
    <s v="N"/>
    <x v="31"/>
    <s v="DULUTH"/>
    <s v="32.SRE BUILDING"/>
    <d v="2002-07-10T00:00:00"/>
    <n v="54986"/>
    <n v="10130.700000000001"/>
    <n v="7235.3"/>
    <n v="72352"/>
  </r>
  <r>
    <s v="N"/>
    <x v="31"/>
    <s v="DULUTH"/>
    <s v="32.SRE BUILDING"/>
    <d v="2002-07-31T00:00:00"/>
    <n v="226507.72"/>
    <n v="0"/>
    <n v="0"/>
    <n v="226507.72"/>
  </r>
  <r>
    <s v="N"/>
    <x v="31"/>
    <s v="DULUTH"/>
    <s v="32.SRE BUILDING"/>
    <d v="2002-07-31T00:00:00"/>
    <n v="85169.279999999999"/>
    <n v="0"/>
    <n v="0"/>
    <n v="85169.279999999999"/>
  </r>
  <r>
    <s v="N"/>
    <x v="31"/>
    <s v="DULUTH"/>
    <s v="32.SRE BUILDING"/>
    <d v="2002-08-05T00:00:00"/>
    <n v="0"/>
    <n v="5647.5"/>
    <n v="627.5"/>
    <n v="6275"/>
  </r>
  <r>
    <s v="N"/>
    <x v="31"/>
    <s v="DULUTH"/>
    <s v="32.SRE BUILDING"/>
    <d v="2002-08-26T00:00:00"/>
    <n v="698064"/>
    <n v="140056.38"/>
    <n v="93123.77"/>
    <n v="931244.15"/>
  </r>
  <r>
    <s v="N"/>
    <x v="31"/>
    <s v="DULUTH"/>
    <s v="32.SRE BUILDING"/>
    <d v="2002-10-08T00:00:00"/>
    <n v="269935"/>
    <n v="72047.48"/>
    <n v="37998.519999999997"/>
    <n v="379981"/>
  </r>
  <r>
    <s v="N"/>
    <x v="31"/>
    <s v="DULUTH"/>
    <s v="32.SRE BUILDING"/>
    <d v="2002-10-08T00:00:00"/>
    <n v="14298"/>
    <n v="3741.31"/>
    <n v="2005.89"/>
    <n v="20045.2"/>
  </r>
  <r>
    <s v="N"/>
    <x v="31"/>
    <s v="DULUTH"/>
    <s v="32.SRE BUILDING"/>
    <d v="2002-11-18T00:00:00"/>
    <n v="0"/>
    <n v="86682.12"/>
    <n v="30569.63"/>
    <n v="117251.75"/>
  </r>
  <r>
    <s v="N"/>
    <x v="31"/>
    <s v="DULUTH"/>
    <s v="32.SRE BUILDING"/>
    <d v="2002-12-17T00:00:00"/>
    <n v="0"/>
    <n v="334240.3"/>
    <n v="53841.34"/>
    <n v="388081.64"/>
  </r>
  <r>
    <s v="N"/>
    <x v="31"/>
    <s v="DULUTH"/>
    <s v="32.SRE BUILDING"/>
    <d v="2003-05-14T00:00:00"/>
    <n v="269935"/>
    <n v="0"/>
    <n v="123714.69"/>
    <n v="393649.69"/>
  </r>
  <r>
    <s v="N"/>
    <x v="31"/>
    <s v="DULUTH"/>
    <s v="32.SRE BUILDING"/>
    <d v="2003-05-14T00:00:00"/>
    <n v="-269935"/>
    <n v="0"/>
    <n v="0"/>
    <n v="-269935"/>
  </r>
  <r>
    <s v="N"/>
    <x v="31"/>
    <s v="DULUTH"/>
    <s v="32.SRE BUILDING"/>
    <d v="2003-05-14T00:00:00"/>
    <n v="1026758"/>
    <n v="0"/>
    <n v="0"/>
    <n v="1026758"/>
  </r>
  <r>
    <s v="N"/>
    <x v="31"/>
    <s v="DULUTH"/>
    <s v="32.SRE BUILDING"/>
    <d v="2003-05-23T00:00:00"/>
    <n v="-269935"/>
    <n v="0"/>
    <n v="2651.86"/>
    <n v="-267283.14"/>
  </r>
  <r>
    <s v="N"/>
    <x v="31"/>
    <s v="DULUTH"/>
    <s v="32.SRE BUILDING"/>
    <d v="2003-05-23T00:00:00"/>
    <n v="288890"/>
    <n v="0"/>
    <n v="0"/>
    <n v="288890"/>
  </r>
  <r>
    <s v="N"/>
    <x v="31"/>
    <s v="DULUTH"/>
    <s v="32.SRE BUILDING"/>
    <d v="2003-06-13T00:00:00"/>
    <n v="-269935"/>
    <n v="0"/>
    <n v="2845.21"/>
    <n v="-267089.78999999998"/>
  </r>
  <r>
    <s v="N"/>
    <x v="31"/>
    <s v="DULUTH"/>
    <s v="32.SRE BUILDING"/>
    <d v="2003-06-13T00:00:00"/>
    <n v="290252"/>
    <n v="0"/>
    <n v="0"/>
    <n v="290252"/>
  </r>
  <r>
    <s v="N"/>
    <x v="31"/>
    <s v="DULUTH"/>
    <s v="32.SRE BUILDING"/>
    <d v="2003-07-23T00:00:00"/>
    <n v="-269935"/>
    <n v="0"/>
    <n v="6508.26"/>
    <n v="-263426.74"/>
  </r>
  <r>
    <s v="N"/>
    <x v="31"/>
    <s v="DULUTH"/>
    <s v="32.SRE BUILDING"/>
    <d v="2003-07-23T00:00:00"/>
    <n v="314649"/>
    <n v="0"/>
    <n v="0"/>
    <n v="314649"/>
  </r>
  <r>
    <s v="N"/>
    <x v="31"/>
    <s v="DULUTH"/>
    <s v="32.SRE BUILDING"/>
    <d v="2003-09-22T00:00:00"/>
    <n v="-269935"/>
    <n v="0"/>
    <n v="411.7"/>
    <n v="-269523.3"/>
  </r>
  <r>
    <s v="N"/>
    <x v="31"/>
    <s v="DULUTH"/>
    <s v="32.SRE BUILDING"/>
    <d v="2003-09-22T00:00:00"/>
    <n v="272881"/>
    <n v="0"/>
    <n v="0"/>
    <n v="272881"/>
  </r>
  <r>
    <s v="N"/>
    <x v="31"/>
    <s v="DULUTH"/>
    <s v="32.SRE BUILDING"/>
    <d v="2004-02-05T00:00:00"/>
    <n v="36479"/>
    <n v="0"/>
    <n v="4095.07"/>
    <n v="40574.07"/>
  </r>
  <r>
    <s v="N"/>
    <x v="31"/>
    <s v="DULUTH"/>
    <s v="32.SRE BUILDING"/>
    <d v="2004-02-19T00:00:00"/>
    <n v="0"/>
    <n v="85169.279999999999"/>
    <n v="0"/>
    <n v="85169.279999999999"/>
  </r>
  <r>
    <s v="N"/>
    <x v="31"/>
    <s v="DULUTH"/>
    <s v="32.SRE BUILDING"/>
    <d v="2004-03-04T00:00:00"/>
    <n v="184884"/>
    <n v="0"/>
    <n v="4035.21"/>
    <n v="188919.21"/>
  </r>
  <r>
    <s v="N"/>
    <x v="31"/>
    <s v="DULUTH"/>
    <s v="32.SRE BUILDING"/>
    <d v="2004-06-11T00:00:00"/>
    <n v="16234"/>
    <n v="0"/>
    <n v="-277.22000000000003"/>
    <n v="15956.78"/>
  </r>
  <r>
    <s v="N"/>
    <x v="31"/>
    <s v="DULUTH"/>
    <s v="CRACK SEALING, SHOULDER REPAIR,ROUTER"/>
    <d v="2001-01-18T00:00:00"/>
    <n v="0"/>
    <n v="5048.1000000000004"/>
    <n v="3365.4"/>
    <n v="8413.5"/>
  </r>
  <r>
    <s v="N"/>
    <x v="31"/>
    <s v="DULUTH"/>
    <s v="CRACK SEALING, SHOULDER REPAIR,ROUTER"/>
    <d v="2001-10-30T00:00:00"/>
    <n v="0"/>
    <n v="2702.87"/>
    <n v="1801.91"/>
    <n v="4504.78"/>
  </r>
  <r>
    <s v="N"/>
    <x v="31"/>
    <s v="DULUTH"/>
    <s v="CRACK SEALING, SHOULDER REPAIR,ROUTER"/>
    <d v="2002-02-20T00:00:00"/>
    <n v="0"/>
    <n v="37412.519999999997"/>
    <n v="24941.69"/>
    <n v="62354.209999999992"/>
  </r>
  <r>
    <s v="N"/>
    <x v="31"/>
    <s v="DULUTH"/>
    <s v="CRACK SEALING, SHOULDER REPAIR,ROUTER"/>
    <d v="2002-03-12T00:00:00"/>
    <n v="0"/>
    <n v="1679.71"/>
    <n v="1119.8"/>
    <n v="2799.51"/>
  </r>
  <r>
    <s v="N"/>
    <x v="31"/>
    <s v="DULUTH"/>
    <s v="CRACK SEALING, SHOULDER REPAIR,ROUTER"/>
    <d v="2002-08-05T00:00:00"/>
    <n v="0"/>
    <n v="1156.8"/>
    <n v="771.2"/>
    <n v="1928"/>
  </r>
  <r>
    <s v="N"/>
    <x v="31"/>
    <s v="DULUTH"/>
    <s v="CRACK SEALING, SHOULDER REPAIR,ROUTER"/>
    <d v="2002-09-13T00:00:00"/>
    <n v="0"/>
    <n v="672.41"/>
    <n v="448.27"/>
    <n v="1120.6799999999998"/>
  </r>
  <r>
    <s v="N"/>
    <x v="31"/>
    <s v="DULUTH"/>
    <s v="30.Rwy 3 RSA &amp; Road/Fencing/Gates"/>
    <d v="2001-10-23T00:00:00"/>
    <n v="87723"/>
    <n v="0"/>
    <n v="9747"/>
    <n v="97470"/>
  </r>
  <r>
    <s v="N"/>
    <x v="31"/>
    <s v="DULUTH"/>
    <s v="30.Rwy 3 RSA &amp; Road/Fencing/Gates"/>
    <d v="2001-10-30T00:00:00"/>
    <n v="87997"/>
    <n v="0"/>
    <n v="9777.65"/>
    <n v="97774.65"/>
  </r>
  <r>
    <s v="N"/>
    <x v="31"/>
    <s v="DULUTH"/>
    <s v="30.Rwy 3 RSA &amp; Road/Fencing/Gates"/>
    <d v="2001-10-30T00:00:00"/>
    <n v="158058"/>
    <n v="0"/>
    <n v="17562.400000000001"/>
    <n v="175620.4"/>
  </r>
  <r>
    <s v="N"/>
    <x v="31"/>
    <s v="DULUTH"/>
    <s v="30.Rwy 3 RSA &amp; Road/Fencing/Gates"/>
    <d v="2001-12-17T00:00:00"/>
    <n v="339272"/>
    <n v="0"/>
    <n v="37697.71"/>
    <n v="376969.71"/>
  </r>
  <r>
    <s v="N"/>
    <x v="31"/>
    <s v="DULUTH"/>
    <s v="30.Rwy 3 RSA &amp; Road/Fencing/Gates"/>
    <d v="2002-01-08T00:00:00"/>
    <n v="15623"/>
    <n v="0"/>
    <n v="1736.83"/>
    <n v="17359.830000000002"/>
  </r>
  <r>
    <s v="N"/>
    <x v="31"/>
    <s v="DULUTH"/>
    <s v="30.Rwy 3 RSA &amp; Road/Fencing/Gates"/>
    <d v="2002-03-05T00:00:00"/>
    <n v="164374"/>
    <n v="0"/>
    <n v="18263.580000000002"/>
    <n v="182637.58000000002"/>
  </r>
  <r>
    <s v="N"/>
    <x v="31"/>
    <s v="DULUTH"/>
    <s v="30.Rwy 3 RSA &amp; Road/Fencing/Gates"/>
    <d v="2002-03-15T00:00:00"/>
    <n v="34032"/>
    <n v="0"/>
    <n v="3780.98"/>
    <n v="37812.980000000003"/>
  </r>
  <r>
    <s v="N"/>
    <x v="31"/>
    <s v="DULUTH"/>
    <s v="30.Rwy 3 RSA &amp; Road/Fencing/Gates"/>
    <d v="2002-04-25T00:00:00"/>
    <n v="71767"/>
    <n v="0"/>
    <n v="7973.8"/>
    <n v="79740.800000000003"/>
  </r>
  <r>
    <s v="N"/>
    <x v="31"/>
    <s v="DULUTH"/>
    <s v="30.Rwy 3 RSA &amp; Road/Fencing/Gates"/>
    <d v="2002-07-02T00:00:00"/>
    <n v="14192"/>
    <n v="0"/>
    <n v="1577.06"/>
    <n v="15769.06"/>
  </r>
  <r>
    <s v="N"/>
    <x v="31"/>
    <s v="DULUTH"/>
    <s v="30.Rwy 3 RSA &amp; Road/Fencing/Gates"/>
    <d v="2002-08-26T00:00:00"/>
    <n v="189861"/>
    <n v="0"/>
    <n v="21095.32"/>
    <n v="210956.32"/>
  </r>
  <r>
    <s v="N"/>
    <x v="31"/>
    <s v="DULUTH"/>
    <s v="30.Rwy 3 RSA &amp; Road/Fencing/Gates"/>
    <d v="2002-09-09T00:00:00"/>
    <n v="5299"/>
    <n v="0"/>
    <n v="589.30999999999995"/>
    <n v="5888.3099999999995"/>
  </r>
  <r>
    <s v="N"/>
    <x v="31"/>
    <s v="DULUTH"/>
    <s v="30.Rwy 3 RSA &amp; Road/Fencing/Gates"/>
    <d v="2002-10-08T00:00:00"/>
    <n v="10906"/>
    <n v="0"/>
    <n v="1212.1600000000001"/>
    <n v="12118.16"/>
  </r>
  <r>
    <s v="N"/>
    <x v="31"/>
    <s v="DULUTH"/>
    <s v="30.Rwy 3 RSA &amp; Road/Fencing/Gates"/>
    <d v="2002-12-19T00:00:00"/>
    <n v="8492"/>
    <n v="0"/>
    <n v="941.2"/>
    <n v="9433.2000000000007"/>
  </r>
  <r>
    <s v="N"/>
    <x v="31"/>
    <s v="DULUTH"/>
    <s v="30.Rwy 3 RSA &amp; Road/Fencing/Gates"/>
    <d v="2003-09-08T00:00:00"/>
    <n v="20519"/>
    <n v="0"/>
    <n v="2281.77"/>
    <n v="22800.77"/>
  </r>
  <r>
    <s v="N"/>
    <x v="31"/>
    <s v="DULUTH"/>
    <s v="TAXI RECONST"/>
    <d v="1962-05-11T00:00:00"/>
    <n v="38121.589999999997"/>
    <n v="25414.400000000001"/>
    <n v="12707.2"/>
    <n v="76243.19"/>
  </r>
  <r>
    <s v="N"/>
    <x v="31"/>
    <s v="DULUTH"/>
    <s v="Paint runway 9 to Cat II"/>
    <d v="2002-01-02T00:00:00"/>
    <n v="0"/>
    <n v="11653.98"/>
    <n v="7769.32"/>
    <n v="19423.3"/>
  </r>
  <r>
    <s v="N"/>
    <x v="31"/>
    <s v="DULUTH"/>
    <s v="Wetland Credits"/>
    <d v="2002-01-02T00:00:00"/>
    <n v="0"/>
    <n v="4836"/>
    <n v="3224"/>
    <n v="8060"/>
  </r>
  <r>
    <s v="N"/>
    <x v="31"/>
    <s v="DULUTH"/>
    <s v="31.Security (100% Federal)"/>
    <d v="2002-06-10T00:00:00"/>
    <n v="87212"/>
    <n v="0"/>
    <n v="0"/>
    <n v="87212"/>
  </r>
  <r>
    <s v="N"/>
    <x v="31"/>
    <s v="DULUTH"/>
    <s v="31.Security (100% Federal)"/>
    <d v="2002-08-16T00:00:00"/>
    <n v="23804"/>
    <n v="0"/>
    <n v="0"/>
    <n v="23804"/>
  </r>
  <r>
    <s v="N"/>
    <x v="31"/>
    <s v="DULUTH"/>
    <s v="31.Security (100% Federal)"/>
    <d v="2002-11-07T00:00:00"/>
    <n v="17116"/>
    <n v="0"/>
    <n v="0"/>
    <n v="17116"/>
  </r>
  <r>
    <s v="N"/>
    <x v="31"/>
    <s v="DULUTH"/>
    <s v="33.Enhance Security 100% Discretionary"/>
    <d v="2003-02-13T00:00:00"/>
    <n v="87026"/>
    <n v="0"/>
    <n v="0"/>
    <n v="87026"/>
  </r>
  <r>
    <s v="N"/>
    <x v="31"/>
    <s v="DULUTH"/>
    <s v="33.Enhance Security 100% Discretionary"/>
    <d v="2003-05-30T00:00:00"/>
    <n v="24885"/>
    <n v="0"/>
    <n v="0"/>
    <n v="24885"/>
  </r>
  <r>
    <s v="N"/>
    <x v="31"/>
    <s v="DULUTH"/>
    <s v="33.Enhance Security 100% Discretionary"/>
    <d v="2003-06-13T00:00:00"/>
    <n v="82950"/>
    <n v="0"/>
    <n v="0"/>
    <n v="82950"/>
  </r>
  <r>
    <s v="N"/>
    <x v="31"/>
    <s v="DULUTH"/>
    <s v="33.Enhance Security 100% Discretionary"/>
    <d v="2003-09-08T00:00:00"/>
    <n v="24035"/>
    <n v="0"/>
    <n v="0"/>
    <n v="24035"/>
  </r>
  <r>
    <s v="N"/>
    <x v="31"/>
    <s v="DULUTH"/>
    <s v="33.Enhance Security 100% Discretionary"/>
    <d v="2004-03-19T00:00:00"/>
    <n v="2379"/>
    <n v="0"/>
    <n v="0"/>
    <n v="2379"/>
  </r>
  <r>
    <s v="N"/>
    <x v="31"/>
    <s v="DULUTH"/>
    <s v="Lighting, badge printer, signage, fricti"/>
    <d v="2002-11-20T00:00:00"/>
    <n v="0"/>
    <n v="8655.9599999999991"/>
    <n v="4000"/>
    <n v="12655.96"/>
  </r>
  <r>
    <s v="N"/>
    <x v="31"/>
    <s v="DULUTH"/>
    <s v="Lighting, badge printer, signage, fricti"/>
    <d v="2003-01-31T00:00:00"/>
    <n v="0"/>
    <n v="11016.51"/>
    <n v="6116.77"/>
    <n v="17133.28"/>
  </r>
  <r>
    <s v="N"/>
    <x v="31"/>
    <s v="DULUTH"/>
    <s v="34.Rwy 21 RSA Imprv. &amp; Rehab Twy A"/>
    <d v="2002-11-20T00:00:00"/>
    <n v="137718"/>
    <n v="0"/>
    <n v="15302"/>
    <n v="153020"/>
  </r>
  <r>
    <s v="N"/>
    <x v="31"/>
    <s v="DULUTH"/>
    <s v="34.Rwy 21 RSA Imprv. &amp; Rehab Twy A"/>
    <d v="2002-12-19T00:00:00"/>
    <n v="108934"/>
    <n v="0"/>
    <n v="12104.55"/>
    <n v="121038.55"/>
  </r>
  <r>
    <s v="N"/>
    <x v="31"/>
    <s v="DULUTH"/>
    <s v="34.Rwy 21 RSA Imprv. &amp; Rehab Twy A"/>
    <d v="2003-02-13T00:00:00"/>
    <n v="480756"/>
    <n v="0"/>
    <n v="53417.599999999999"/>
    <n v="534173.6"/>
  </r>
  <r>
    <s v="N"/>
    <x v="31"/>
    <s v="DULUTH"/>
    <s v="34.Rwy 21 RSA Imprv. &amp; Rehab Twy A"/>
    <d v="2003-02-13T00:00:00"/>
    <n v="136843"/>
    <n v="0"/>
    <n v="15205.32"/>
    <n v="152048.32000000001"/>
  </r>
  <r>
    <s v="N"/>
    <x v="31"/>
    <s v="DULUTH"/>
    <s v="34.Rwy 21 RSA Imprv. &amp; Rehab Twy A"/>
    <d v="2003-05-23T00:00:00"/>
    <n v="175933"/>
    <n v="0"/>
    <n v="19548.490000000002"/>
    <n v="195481.49"/>
  </r>
  <r>
    <s v="N"/>
    <x v="31"/>
    <s v="DULUTH"/>
    <s v="34.Rwy 21 RSA Imprv. &amp; Rehab Twy A"/>
    <d v="2003-06-13T00:00:00"/>
    <n v="32040"/>
    <n v="0"/>
    <n v="3560"/>
    <n v="35600"/>
  </r>
  <r>
    <s v="N"/>
    <x v="31"/>
    <s v="DULUTH"/>
    <s v="34.Rwy 21 RSA Imprv. &amp; Rehab Twy A"/>
    <d v="2003-07-23T00:00:00"/>
    <n v="303256"/>
    <n v="0"/>
    <n v="33694.959999999999"/>
    <n v="336950.96"/>
  </r>
  <r>
    <s v="N"/>
    <x v="31"/>
    <s v="DULUTH"/>
    <s v="34.Rwy 21 RSA Imprv. &amp; Rehab Twy A"/>
    <d v="2003-08-01T00:00:00"/>
    <n v="295544"/>
    <n v="0"/>
    <n v="32838.699999999997"/>
    <n v="328382.7"/>
  </r>
  <r>
    <s v="N"/>
    <x v="31"/>
    <s v="DULUTH"/>
    <s v="34.Rwy 21 RSA Imprv. &amp; Rehab Twy A"/>
    <d v="2003-08-27T00:00:00"/>
    <n v="360401"/>
    <n v="0"/>
    <n v="40043.86"/>
    <n v="400444.86"/>
  </r>
  <r>
    <s v="N"/>
    <x v="31"/>
    <s v="DULUTH"/>
    <s v="34.Rwy 21 RSA Imprv. &amp; Rehab Twy A"/>
    <d v="2003-09-12T00:00:00"/>
    <n v="412453"/>
    <n v="0"/>
    <n v="45828.42"/>
    <n v="458281.42"/>
  </r>
  <r>
    <s v="N"/>
    <x v="31"/>
    <s v="DULUTH"/>
    <s v="34.Rwy 21 RSA Imprv. &amp; Rehab Twy A"/>
    <d v="2003-10-02T00:00:00"/>
    <n v="192183"/>
    <n v="0"/>
    <n v="21353.51"/>
    <n v="213536.51"/>
  </r>
  <r>
    <s v="N"/>
    <x v="31"/>
    <s v="DULUTH"/>
    <s v="34.Rwy 21 RSA Imprv. &amp; Rehab Twy A"/>
    <d v="2003-10-21T00:00:00"/>
    <n v="673827"/>
    <n v="0"/>
    <n v="74870.19"/>
    <n v="748697.19"/>
  </r>
  <r>
    <s v="N"/>
    <x v="31"/>
    <s v="DULUTH"/>
    <s v="34.Rwy 21 RSA Imprv. &amp; Rehab Twy A"/>
    <d v="2003-11-12T00:00:00"/>
    <n v="57537"/>
    <n v="0"/>
    <n v="6393"/>
    <n v="63930"/>
  </r>
  <r>
    <s v="N"/>
    <x v="31"/>
    <s v="DULUTH"/>
    <s v="34.Rwy 21 RSA Imprv. &amp; Rehab Twy A"/>
    <d v="2004-01-21T00:00:00"/>
    <n v="54991"/>
    <n v="0"/>
    <n v="6109.98"/>
    <n v="61100.979999999996"/>
  </r>
  <r>
    <s v="N"/>
    <x v="31"/>
    <s v="DULUTH"/>
    <s v="34.Rwy 21 RSA Imprv. &amp; Rehab Twy A"/>
    <d v="2004-02-13T00:00:00"/>
    <n v="45422"/>
    <n v="0"/>
    <n v="5047.55"/>
    <n v="50469.55"/>
  </r>
  <r>
    <s v="N"/>
    <x v="31"/>
    <s v="DULUTH"/>
    <s v="34.Rwy 21 RSA Imprv. &amp; Rehab Twy A"/>
    <d v="2004-04-07T00:00:00"/>
    <n v="54244"/>
    <n v="0"/>
    <n v="6025.76"/>
    <n v="60269.760000000002"/>
  </r>
  <r>
    <s v="N"/>
    <x v="31"/>
    <s v="DULUTH"/>
    <s v="Airport Operations Vehicle"/>
    <d v="2003-06-13T00:00:00"/>
    <n v="0"/>
    <n v="17433.89"/>
    <n v="11622.59"/>
    <n v="29056.48"/>
  </r>
  <r>
    <s v="N"/>
    <x v="31"/>
    <s v="DULUTH"/>
    <s v="Design Rwy 9/27 Shlder&amp;Lt Rehab(Upfront)"/>
    <d v="2003-09-26T00:00:00"/>
    <n v="0"/>
    <n v="2586.02"/>
    <n v="1724.01"/>
    <n v="4310.03"/>
  </r>
  <r>
    <s v="N"/>
    <x v="31"/>
    <s v="DULUTH"/>
    <s v="Design Rwy 9/27 Shlder&amp;Lt Rehab(Upfront)"/>
    <d v="2003-11-12T00:00:00"/>
    <n v="0"/>
    <n v="102420"/>
    <n v="68280"/>
    <n v="170700"/>
  </r>
  <r>
    <s v="N"/>
    <x v="31"/>
    <s v="DULUTH"/>
    <s v="Design Rwy 9/27 Shlder&amp;Lt Rehab(Upfront)"/>
    <d v="2004-01-30T00:00:00"/>
    <n v="0"/>
    <n v="12110.4"/>
    <n v="8073.6"/>
    <n v="20184"/>
  </r>
  <r>
    <s v="N"/>
    <x v="31"/>
    <s v="DULUTH"/>
    <s v="Design Rwy 9/27 Shlder&amp;Lt Rehab(Upfront)"/>
    <d v="2004-03-29T00:00:00"/>
    <n v="0"/>
    <n v="6055.2"/>
    <n v="4036.8"/>
    <n v="10092"/>
  </r>
  <r>
    <s v="N"/>
    <x v="31"/>
    <s v="DULUTH"/>
    <s v="Design Rwy 9/27 Shlder&amp;Lt Rehab(Upfront)"/>
    <d v="2004-05-17T00:00:00"/>
    <n v="0"/>
    <n v="6055.2"/>
    <n v="4036.8"/>
    <n v="10092"/>
  </r>
  <r>
    <s v="N"/>
    <x v="31"/>
    <s v="DULUTH"/>
    <s v="Design Rwy 9/27 Shlder&amp;Lt Rehab(Upfront)"/>
    <d v="2005-04-07T00:00:00"/>
    <n v="0"/>
    <n v="9311.4"/>
    <n v="6207.6"/>
    <n v="15519"/>
  </r>
  <r>
    <s v="N"/>
    <x v="31"/>
    <s v="DULUTH"/>
    <s v="Design Rwy 9/27 Shlder&amp;Lt Rehab(Upfront)"/>
    <d v="2005-06-21T00:00:00"/>
    <n v="0"/>
    <n v="5320.8"/>
    <n v="3547.2"/>
    <n v="8868"/>
  </r>
  <r>
    <s v="N"/>
    <x v="31"/>
    <s v="DULUTH"/>
    <s v="35.EA - Perimeter Rd &amp; Security Fencing"/>
    <d v="2004-02-05T00:00:00"/>
    <n v="83630"/>
    <n v="0"/>
    <n v="9292.5"/>
    <n v="92922.5"/>
  </r>
  <r>
    <s v="N"/>
    <x v="31"/>
    <s v="DULUTH"/>
    <s v="35.EA - Perimeter Rd &amp; Security Fencing"/>
    <d v="2004-04-07T00:00:00"/>
    <n v="27370"/>
    <n v="0"/>
    <n v="3041"/>
    <n v="30411"/>
  </r>
  <r>
    <s v="N"/>
    <x v="31"/>
    <s v="DULUTH"/>
    <s v="35.EA - Perimeter Rd &amp; Security Fencing"/>
    <d v="2004-06-03T00:00:00"/>
    <n v="22042"/>
    <n v="0"/>
    <n v="2449.3000000000002"/>
    <n v="24491.3"/>
  </r>
  <r>
    <s v="N"/>
    <x v="31"/>
    <s v="DULUTH"/>
    <s v="35.EA - Perimeter Rd &amp; Security Fencing"/>
    <d v="2004-06-11T00:00:00"/>
    <n v="18525"/>
    <n v="171.69"/>
    <n v="2172.66"/>
    <n v="20869.349999999999"/>
  </r>
  <r>
    <s v="N"/>
    <x v="31"/>
    <s v="DULUTH"/>
    <s v="35.EA - Perimeter Rd &amp; Security Fencing"/>
    <d v="2004-07-13T00:00:00"/>
    <n v="488"/>
    <n v="0"/>
    <n v="936"/>
    <n v="1424"/>
  </r>
  <r>
    <s v="N"/>
    <x v="31"/>
    <s v="DULUTH"/>
    <s v="35.EA - Perimeter Rd &amp; Security Fencing"/>
    <d v="2004-11-30T00:00:00"/>
    <n v="0"/>
    <n v="413.18"/>
    <n v="203.54"/>
    <n v="616.72"/>
  </r>
  <r>
    <s v="N"/>
    <x v="31"/>
    <s v="DULUTH"/>
    <s v="Purchase riding lawn mower"/>
    <d v="2003-11-12T00:00:00"/>
    <n v="0"/>
    <n v="2773"/>
    <n v="1848.84"/>
    <n v="4621.84"/>
  </r>
  <r>
    <s v="N"/>
    <x v="31"/>
    <s v="DULUTH"/>
    <s v="T-HANGAR SITE"/>
    <d v="1962-01-31T00:00:00"/>
    <n v="0"/>
    <n v="7000"/>
    <n v="4022.79"/>
    <n v="11022.79"/>
  </r>
  <r>
    <s v="N"/>
    <x v="31"/>
    <s v="DULUTH"/>
    <s v="Safety equipment, lights, base radio etc"/>
    <d v="2004-03-29T00:00:00"/>
    <n v="0"/>
    <n v="7416.96"/>
    <n v="3178.69"/>
    <n v="10595.65"/>
  </r>
  <r>
    <s v="N"/>
    <x v="31"/>
    <s v="DULUTH"/>
    <s v="Safety equipment, lights, base radio etc"/>
    <d v="2004-05-17T00:00:00"/>
    <n v="0"/>
    <n v="820.05"/>
    <n v="351.45"/>
    <n v="1171.5"/>
  </r>
  <r>
    <s v="N"/>
    <x v="31"/>
    <s v="DULUTH"/>
    <s v="Safety equipment, lights, base radio etc"/>
    <d v="2004-07-06T00:00:00"/>
    <n v="0"/>
    <n v="4012.99"/>
    <n v="1719.86"/>
    <n v="5732.8499999999995"/>
  </r>
  <r>
    <s v="N"/>
    <x v="31"/>
    <s v="DULUTH"/>
    <s v="Rwy 9/27 Shoulder/Lighting - Phase I"/>
    <d v="2004-10-15T00:00:00"/>
    <n v="1105049"/>
    <n v="0"/>
    <n v="58161.77"/>
    <n v="1163210.77"/>
  </r>
  <r>
    <s v="N"/>
    <x v="31"/>
    <s v="DULUTH"/>
    <s v="Rwy 9/27 Shoulder/Lighting - Phase I"/>
    <d v="2004-10-27T00:00:00"/>
    <n v="989201"/>
    <n v="0"/>
    <n v="52062.65"/>
    <n v="1041263.65"/>
  </r>
  <r>
    <s v="N"/>
    <x v="31"/>
    <s v="DULUTH"/>
    <s v="Rwy 9/27 Shoulder/Lighting - Phase I"/>
    <d v="2004-11-30T00:00:00"/>
    <n v="661583"/>
    <n v="0"/>
    <n v="34820.129999999997"/>
    <n v="696403.13"/>
  </r>
  <r>
    <s v="N"/>
    <x v="31"/>
    <s v="DULUTH"/>
    <s v="Rwy 9/27 Shoulder/Lighting - Phase I"/>
    <d v="2004-12-16T00:00:00"/>
    <n v="517554"/>
    <n v="0"/>
    <n v="27239.89"/>
    <n v="544793.89"/>
  </r>
  <r>
    <s v="N"/>
    <x v="31"/>
    <s v="DULUTH"/>
    <s v="Rwy 9/27 Shoulder/Lighting - Phase I"/>
    <d v="2005-02-02T00:00:00"/>
    <n v="217596"/>
    <n v="0"/>
    <n v="11452.53"/>
    <n v="229048.53"/>
  </r>
  <r>
    <s v="N"/>
    <x v="31"/>
    <s v="DULUTH"/>
    <s v="Rwy 9/27 Shoulder/Lighting - Phase I"/>
    <d v="2005-02-23T00:00:00"/>
    <n v="67603"/>
    <n v="0"/>
    <n v="3558.88"/>
    <n v="71161.88"/>
  </r>
  <r>
    <s v="N"/>
    <x v="31"/>
    <s v="DULUTH"/>
    <s v="Rwy 9/27 Shoulder/Lighting - Phase I"/>
    <d v="2005-04-12T00:00:00"/>
    <n v="10514"/>
    <n v="0"/>
    <n v="553.15"/>
    <n v="11067.15"/>
  </r>
  <r>
    <s v="N"/>
    <x v="31"/>
    <s v="DULUTH"/>
    <s v="Rwy 9/27 Shoulder/Lighting - Phase I"/>
    <d v="2005-09-22T00:00:00"/>
    <n v="76970"/>
    <n v="0"/>
    <n v="4233.41"/>
    <n v="81203.41"/>
  </r>
  <r>
    <s v="N"/>
    <x v="31"/>
    <s v="DULUTH"/>
    <s v="Rwy 9/27 Shoulder/Lighting - Phase I"/>
    <d v="2006-03-08T00:00:00"/>
    <n v="33238"/>
    <n v="0"/>
    <n v="1567.03"/>
    <n v="34805.03"/>
  </r>
  <r>
    <s v="N"/>
    <x v="31"/>
    <s v="DULUTH"/>
    <s v="N Perim Rd/fence,ARFF Bldg,SRE, PAX Brdg"/>
    <d v="2004-10-15T00:00:00"/>
    <n v="215756"/>
    <n v="0"/>
    <n v="11356.17"/>
    <n v="227112.17"/>
  </r>
  <r>
    <s v="N"/>
    <x v="31"/>
    <s v="DULUTH"/>
    <s v="N Perim Rd/fence,ARFF Bldg,SRE, PAX Brdg"/>
    <d v="2005-02-23T00:00:00"/>
    <n v="476705"/>
    <n v="0"/>
    <n v="25091.3"/>
    <n v="501796.3"/>
  </r>
  <r>
    <s v="N"/>
    <x v="31"/>
    <s v="DULUTH"/>
    <s v="N Perim Rd/fence,ARFF Bldg,SRE, PAX Brdg"/>
    <d v="2005-04-12T00:00:00"/>
    <n v="694731"/>
    <n v="0"/>
    <n v="36564.9"/>
    <n v="731295.9"/>
  </r>
  <r>
    <s v="N"/>
    <x v="31"/>
    <s v="DULUTH"/>
    <s v="N Perim Rd/fence,ARFF Bldg,SRE, PAX Brdg"/>
    <d v="2005-04-12T00:00:00"/>
    <n v="672922"/>
    <n v="0"/>
    <n v="35417.86"/>
    <n v="708339.86"/>
  </r>
  <r>
    <s v="N"/>
    <x v="31"/>
    <s v="DULUTH"/>
    <s v="N Perim Rd/fence,ARFF Bldg,SRE, PAX Brdg"/>
    <d v="2005-06-21T00:00:00"/>
    <n v="97937"/>
    <n v="0"/>
    <n v="5154.25"/>
    <n v="103091.25"/>
  </r>
  <r>
    <s v="N"/>
    <x v="31"/>
    <s v="DULUTH"/>
    <s v="N Perim Rd/fence,ARFF Bldg,SRE, PAX Brdg"/>
    <d v="2005-08-04T00:00:00"/>
    <n v="72498"/>
    <n v="0"/>
    <n v="3815.11"/>
    <n v="76313.11"/>
  </r>
  <r>
    <s v="N"/>
    <x v="31"/>
    <s v="DULUTH"/>
    <s v="N Perim Rd/fence,ARFF Bldg,SRE, PAX Brdg"/>
    <d v="2005-09-22T00:00:00"/>
    <n v="198117"/>
    <n v="0"/>
    <n v="10427"/>
    <n v="208544"/>
  </r>
  <r>
    <s v="N"/>
    <x v="31"/>
    <s v="DULUTH"/>
    <s v="N Perim Rd/fence,ARFF Bldg,SRE, PAX Brdg"/>
    <d v="2005-09-28T00:00:00"/>
    <n v="151329"/>
    <n v="0"/>
    <n v="129278.61"/>
    <n v="280607.61"/>
  </r>
  <r>
    <s v="N"/>
    <x v="31"/>
    <s v="DULUTH"/>
    <s v="N Perim Rd/fence,ARFF Bldg,SRE, PAX Brdg"/>
    <d v="2005-10-13T00:00:00"/>
    <n v="142157"/>
    <n v="0"/>
    <n v="0"/>
    <n v="142157"/>
  </r>
  <r>
    <s v="N"/>
    <x v="31"/>
    <s v="DULUTH"/>
    <s v="N Perim Rd/fence,ARFF Bldg,SRE, PAX Brdg"/>
    <d v="2005-10-18T00:00:00"/>
    <n v="94236"/>
    <n v="0"/>
    <n v="0"/>
    <n v="94236"/>
  </r>
  <r>
    <s v="N"/>
    <x v="31"/>
    <s v="DULUTH"/>
    <s v="N Perim Rd/fence,ARFF Bldg,SRE, PAX Brdg"/>
    <d v="2005-11-01T00:00:00"/>
    <n v="342055"/>
    <n v="0"/>
    <n v="76626.06"/>
    <n v="418681.06"/>
  </r>
  <r>
    <s v="N"/>
    <x v="31"/>
    <s v="DULUTH"/>
    <s v="N Perim Rd/fence,ARFF Bldg,SRE, PAX Brdg"/>
    <d v="2005-11-07T00:00:00"/>
    <n v="398445"/>
    <n v="0"/>
    <n v="432187.5"/>
    <n v="830632.5"/>
  </r>
  <r>
    <s v="N"/>
    <x v="31"/>
    <s v="DULUTH"/>
    <s v="N Perim Rd/fence,ARFF Bldg,SRE, PAX Brdg"/>
    <d v="2005-11-22T00:00:00"/>
    <n v="258047"/>
    <n v="0"/>
    <n v="285209.55"/>
    <n v="543256.55000000005"/>
  </r>
  <r>
    <s v="N"/>
    <x v="31"/>
    <s v="DULUTH"/>
    <s v="N Perim Rd/fence,ARFF Bldg,SRE, PAX Brdg"/>
    <d v="2005-12-07T00:00:00"/>
    <n v="117782"/>
    <n v="0"/>
    <n v="6198.51"/>
    <n v="123980.51"/>
  </r>
  <r>
    <s v="N"/>
    <x v="31"/>
    <s v="DULUTH"/>
    <s v="N Perim Rd/fence,ARFF Bldg,SRE, PAX Brdg"/>
    <d v="2005-12-19T00:00:00"/>
    <n v="33835"/>
    <n v="0"/>
    <n v="1780"/>
    <n v="35615"/>
  </r>
  <r>
    <s v="N"/>
    <x v="31"/>
    <s v="DULUTH"/>
    <s v="N Perim Rd/fence,ARFF Bldg,SRE, PAX Brdg"/>
    <d v="2005-12-30T00:00:00"/>
    <n v="220629"/>
    <n v="0"/>
    <n v="191663.25"/>
    <n v="412292.25"/>
  </r>
  <r>
    <s v="N"/>
    <x v="31"/>
    <s v="DULUTH"/>
    <s v="N Perim Rd/fence,ARFF Bldg,SRE, PAX Brdg"/>
    <d v="2006-01-17T00:00:00"/>
    <n v="218078"/>
    <n v="0"/>
    <n v="11478.36"/>
    <n v="229556.36"/>
  </r>
  <r>
    <s v="N"/>
    <x v="31"/>
    <s v="DULUTH"/>
    <s v="N Perim Rd/fence,ARFF Bldg,SRE, PAX Brdg"/>
    <d v="2006-02-27T00:00:00"/>
    <n v="42451"/>
    <n v="0"/>
    <n v="2234"/>
    <n v="44685"/>
  </r>
  <r>
    <s v="N"/>
    <x v="31"/>
    <s v="DULUTH"/>
    <s v="N Perim Rd/fence,ARFF Bldg,SRE, PAX Brdg"/>
    <d v="2006-03-22T00:00:00"/>
    <n v="47714"/>
    <n v="0"/>
    <n v="2511"/>
    <n v="50225"/>
  </r>
  <r>
    <s v="N"/>
    <x v="31"/>
    <s v="DULUTH"/>
    <s v="N Perim Rd/fence,ARFF Bldg,SRE, PAX Brdg"/>
    <d v="2006-04-05T00:00:00"/>
    <n v="175875"/>
    <n v="0"/>
    <n v="194389.87"/>
    <n v="370264.87"/>
  </r>
  <r>
    <s v="N"/>
    <x v="31"/>
    <s v="DULUTH"/>
    <s v="N Perim Rd/fence,ARFF Bldg,SRE, PAX Brdg"/>
    <d v="2006-06-07T00:00:00"/>
    <n v="73550"/>
    <n v="0"/>
    <n v="3871.37"/>
    <n v="77421.37"/>
  </r>
  <r>
    <s v="N"/>
    <x v="31"/>
    <s v="DULUTH"/>
    <s v="N Perim Rd/fence,ARFF Bldg,SRE, PAX Brdg"/>
    <d v="2006-08-31T00:00:00"/>
    <n v="90145"/>
    <n v="0"/>
    <n v="115452.98"/>
    <n v="205597.97999999998"/>
  </r>
  <r>
    <s v="N"/>
    <x v="31"/>
    <s v="DULUTH"/>
    <s v="N Perim Rd/fence,ARFF Bldg,SRE, PAX Brdg"/>
    <d v="2008-03-14T00:00:00"/>
    <n v="10000"/>
    <n v="0"/>
    <n v="19378.59"/>
    <n v="29378.59"/>
  </r>
  <r>
    <s v="N"/>
    <x v="31"/>
    <s v="DULUTH"/>
    <s v="N Perim Rd/fence,ARFF Bldg,SRE, PAX Brdg"/>
    <d v="2008-06-17T00:00:00"/>
    <n v="40000"/>
    <n v="0"/>
    <n v="-3464"/>
    <n v="36536"/>
  </r>
  <r>
    <s v="N"/>
    <x v="31"/>
    <s v="DULUTH"/>
    <s v="N Perim Rd/fence,ARFF Bldg,SRE, PAX Brdg"/>
    <d v="2008-06-17T00:00:00"/>
    <n v="591268"/>
    <n v="0"/>
    <n v="0"/>
    <n v="591268"/>
  </r>
  <r>
    <s v="N"/>
    <x v="31"/>
    <s v="DULUTH"/>
    <s v="3/4 Truck, 1 ton Truck,Radios,Trm Carpet"/>
    <d v="2005-02-09T00:00:00"/>
    <n v="0"/>
    <n v="74401.460000000006"/>
    <n v="31886.34"/>
    <n v="106287.8"/>
  </r>
  <r>
    <s v="N"/>
    <x v="31"/>
    <s v="DULUTH"/>
    <s v="3/4 Truck, 1 ton Truck,Radios,Trm Carpet"/>
    <d v="2005-02-18T00:00:00"/>
    <n v="0"/>
    <n v="48011.34"/>
    <n v="20576.29"/>
    <n v="68587.63"/>
  </r>
  <r>
    <s v="N"/>
    <x v="31"/>
    <s v="DULUTH"/>
    <s v="3/4 Truck, 1 ton Truck,Radios,Trm Carpet"/>
    <d v="2005-04-07T00:00:00"/>
    <n v="0"/>
    <n v="6104.66"/>
    <n v="2616.29"/>
    <n v="8720.9500000000007"/>
  </r>
  <r>
    <s v="N"/>
    <x v="31"/>
    <s v="DULUTH"/>
    <s v="3/4 Truck, 1 ton Truck,Radios,Trm Carpet"/>
    <d v="2005-06-17T00:00:00"/>
    <n v="0"/>
    <n v="3541.86"/>
    <n v="1517.94"/>
    <n v="5059.8"/>
  </r>
  <r>
    <s v="N"/>
    <x v="31"/>
    <s v="DULUTH"/>
    <s v="3/4 Truck, 1 ton Truck,Radios,Trm Carpet"/>
    <d v="2005-07-12T00:00:00"/>
    <n v="0"/>
    <n v="14760.68"/>
    <n v="6326.14"/>
    <n v="21086.82"/>
  </r>
  <r>
    <s v="N"/>
    <x v="31"/>
    <s v="DULUTH"/>
    <s v="3/4 Truck, 1 ton Truck,Radios,Trm Carpet"/>
    <d v="2005-09-08T00:00:00"/>
    <n v="0"/>
    <n v="8079.77"/>
    <n v="3462.63"/>
    <n v="11542.400000000001"/>
  </r>
  <r>
    <s v="N"/>
    <x v="31"/>
    <s v="DULUTH"/>
    <s v="38.N Perimt Rd &amp; Fence (Ph2)+Wetland Mit"/>
    <d v="2005-08-04T00:00:00"/>
    <n v="386526"/>
    <n v="0"/>
    <n v="20344.46"/>
    <n v="406870.46"/>
  </r>
  <r>
    <s v="N"/>
    <x v="31"/>
    <s v="DULUTH"/>
    <s v="38.N Perimt Rd &amp; Fence (Ph2)+Wetland Mit"/>
    <d v="2005-09-22T00:00:00"/>
    <n v="197708"/>
    <n v="0"/>
    <n v="10406.11"/>
    <n v="208114.11"/>
  </r>
  <r>
    <s v="N"/>
    <x v="31"/>
    <s v="DULUTH"/>
    <s v="38.N Perimt Rd &amp; Fence (Ph2)+Wetland Mit"/>
    <d v="2005-11-01T00:00:00"/>
    <n v="857578"/>
    <n v="0"/>
    <n v="45136.37"/>
    <n v="902714.37"/>
  </r>
  <r>
    <s v="N"/>
    <x v="31"/>
    <s v="DULUTH"/>
    <s v="38.N Perimt Rd &amp; Fence (Ph2)+Wetland Mit"/>
    <d v="2005-11-07T00:00:00"/>
    <n v="246083"/>
    <n v="0"/>
    <n v="12952.36"/>
    <n v="259035.36"/>
  </r>
  <r>
    <s v="N"/>
    <x v="31"/>
    <s v="DULUTH"/>
    <s v="38.N Perimt Rd &amp; Fence (Ph2)+Wetland Mit"/>
    <d v="2005-12-07T00:00:00"/>
    <n v="487515"/>
    <n v="0"/>
    <n v="25658.37"/>
    <n v="513173.37"/>
  </r>
  <r>
    <s v="N"/>
    <x v="31"/>
    <s v="DULUTH"/>
    <s v="38.N Perimt Rd &amp; Fence (Ph2)+Wetland Mit"/>
    <d v="2005-12-19T00:00:00"/>
    <n v="28424"/>
    <n v="0"/>
    <n v="1496"/>
    <n v="29920"/>
  </r>
  <r>
    <s v="N"/>
    <x v="31"/>
    <s v="DULUTH"/>
    <s v="38.N Perimt Rd &amp; Fence (Ph2)+Wetland Mit"/>
    <d v="2006-01-17T00:00:00"/>
    <n v="324956"/>
    <n v="0"/>
    <n v="-31960.77"/>
    <n v="292995.23"/>
  </r>
  <r>
    <s v="N"/>
    <x v="31"/>
    <s v="DULUTH"/>
    <s v="38.N Perimt Rd &amp; Fence (Ph2)+Wetland Mit"/>
    <d v="2006-02-27T00:00:00"/>
    <n v="10678"/>
    <n v="0"/>
    <n v="562"/>
    <n v="11240"/>
  </r>
  <r>
    <s v="N"/>
    <x v="31"/>
    <s v="DULUTH"/>
    <s v="38.N Perimt Rd &amp; Fence (Ph2)+Wetland Mit"/>
    <d v="2006-03-22T00:00:00"/>
    <n v="32034"/>
    <n v="0"/>
    <n v="1686"/>
    <n v="33720"/>
  </r>
  <r>
    <s v="N"/>
    <x v="31"/>
    <s v="DULUTH"/>
    <s v="38.N Perimt Rd &amp; Fence (Ph2)+Wetland Mit"/>
    <d v="2006-06-07T00:00:00"/>
    <n v="63675"/>
    <n v="0"/>
    <n v="3350.13"/>
    <n v="67025.13"/>
  </r>
  <r>
    <s v="N"/>
    <x v="31"/>
    <s v="DULUTH"/>
    <s v="38.N Perimt Rd &amp; Fence (Ph2)+Wetland Mit"/>
    <d v="2006-08-31T00:00:00"/>
    <n v="176081"/>
    <n v="0"/>
    <n v="32228.95"/>
    <n v="208309.95"/>
  </r>
  <r>
    <s v="N"/>
    <x v="31"/>
    <s v="DULUTH"/>
    <s v="38.N Perimt Rd &amp; Fence (Ph2)+Wetland Mit"/>
    <d v="2006-09-26T00:00:00"/>
    <n v="58360"/>
    <n v="0"/>
    <n v="3072.16"/>
    <n v="61432.160000000003"/>
  </r>
  <r>
    <s v="N"/>
    <x v="31"/>
    <s v="DULUTH"/>
    <s v="38.N Perimt Rd &amp; Fence (Ph2)+Wetland Mit"/>
    <d v="2007-01-24T00:00:00"/>
    <n v="97511"/>
    <n v="0"/>
    <n v="5132.46"/>
    <n v="102643.46"/>
  </r>
  <r>
    <s v="N"/>
    <x v="31"/>
    <s v="DULUTH"/>
    <s v="38.N Perimt Rd &amp; Fence (Ph2)+Wetland Mit"/>
    <d v="2007-03-12T00:00:00"/>
    <n v="36551"/>
    <n v="0"/>
    <n v="4183.7299999999996"/>
    <n v="40734.729999999996"/>
  </r>
  <r>
    <s v="N"/>
    <x v="31"/>
    <s v="DULUTH"/>
    <s v="38.N Perimt Rd &amp; Fence (Ph2)+Wetland Mit"/>
    <d v="2007-05-30T00:00:00"/>
    <n v="44029"/>
    <n v="0"/>
    <n v="433.34"/>
    <n v="44462.34"/>
  </r>
  <r>
    <s v="N"/>
    <x v="31"/>
    <s v="DULUTH"/>
    <s v="38.N Perimt Rd &amp; Fence (Ph2)+Wetland Mit"/>
    <d v="2007-06-27T00:00:00"/>
    <n v="4924"/>
    <n v="0"/>
    <n v="260.20999999999998"/>
    <n v="5184.21"/>
  </r>
  <r>
    <s v="N"/>
    <x v="31"/>
    <s v="DULUTH"/>
    <s v="38.N Perimt Rd &amp; Fence (Ph2)+Wetland Mit"/>
    <d v="2007-09-21T00:00:00"/>
    <n v="440851"/>
    <n v="0"/>
    <n v="27060.35"/>
    <n v="467911.35"/>
  </r>
  <r>
    <s v="N"/>
    <x v="31"/>
    <s v="DULUTH"/>
    <s v="38.N Perimt Rd &amp; Fence (Ph2)+Wetland Mit"/>
    <d v="2007-12-19T00:00:00"/>
    <n v="61837"/>
    <n v="0"/>
    <n v="4864.1099999999997"/>
    <n v="66701.11"/>
  </r>
  <r>
    <s v="N"/>
    <x v="31"/>
    <s v="DULUTH"/>
    <s v="38.N Perimt Rd &amp; Fence (Ph2)+Wetland Mit"/>
    <d v="2008-03-06T00:00:00"/>
    <n v="176859"/>
    <n v="0"/>
    <n v="6794.17"/>
    <n v="183653.17"/>
  </r>
  <r>
    <s v="N"/>
    <x v="31"/>
    <s v="DULUTH"/>
    <s v="38.N Perimt Rd &amp; Fence (Ph2)+Wetland Mit"/>
    <d v="2008-04-10T00:00:00"/>
    <n v="776"/>
    <n v="0"/>
    <n v="-776"/>
    <n v="0"/>
  </r>
  <r>
    <s v="N"/>
    <x v="31"/>
    <s v="DULUTH"/>
    <s v="Auto Parking improvements, signs for DYT"/>
    <d v="2005-10-18T00:00:00"/>
    <n v="0"/>
    <n v="4186.18"/>
    <n v="2790.79"/>
    <n v="6976.97"/>
  </r>
  <r>
    <s v="N"/>
    <x v="31"/>
    <s v="DULUTH"/>
    <s v="Auto Parking improvements, signs for DYT"/>
    <d v="2005-12-05T00:00:00"/>
    <n v="0"/>
    <n v="58658.86"/>
    <n v="45994.85"/>
    <n v="104653.70999999999"/>
  </r>
  <r>
    <s v="N"/>
    <x v="31"/>
    <s v="DULUTH"/>
    <s v="Auto Parking improvements, signs for DYT"/>
    <d v="2005-12-30T00:00:00"/>
    <n v="0"/>
    <n v="2845.26"/>
    <n v="1184"/>
    <n v="4029.26"/>
  </r>
  <r>
    <s v="N"/>
    <x v="31"/>
    <s v="DULUTH"/>
    <s v="Auto Parking improvements, signs for DYT"/>
    <d v="2006-01-27T00:00:00"/>
    <n v="0"/>
    <n v="13533.7"/>
    <n v="20981.39"/>
    <n v="34515.089999999997"/>
  </r>
  <r>
    <s v="N"/>
    <x v="31"/>
    <s v="DULUTH"/>
    <s v="Auto Parking improvements, signs for DYT"/>
    <d v="2006-01-27T00:00:00"/>
    <n v="0"/>
    <n v="34392.47"/>
    <n v="0"/>
    <n v="34392.47"/>
  </r>
  <r>
    <s v="N"/>
    <x v="31"/>
    <s v="DULUTH"/>
    <s v="Auto Parking improvements, signs for DYT"/>
    <d v="2007-02-21T00:00:00"/>
    <n v="0"/>
    <n v="12407.34"/>
    <n v="7098.07"/>
    <n v="19505.41"/>
  </r>
  <r>
    <s v="N"/>
    <x v="31"/>
    <s v="DULUTH"/>
    <s v="*LAND (Cauchon Parcel)"/>
    <d v="2006-08-17T00:00:00"/>
    <n v="0"/>
    <n v="105665"/>
    <n v="45285"/>
    <n v="150950"/>
  </r>
  <r>
    <s v="N"/>
    <x v="31"/>
    <s v="DULUTH"/>
    <s v="39. Runway 9/27 shoulder reconstr (Ph 2)"/>
    <d v="2005-09-22T00:00:00"/>
    <n v="256652"/>
    <n v="0"/>
    <n v="13508.47"/>
    <n v="270160.46999999997"/>
  </r>
  <r>
    <s v="N"/>
    <x v="31"/>
    <s v="DULUTH"/>
    <s v="39. Runway 9/27 shoulder reconstr (Ph 2)"/>
    <d v="2005-11-01T00:00:00"/>
    <n v="1024565"/>
    <n v="0"/>
    <n v="53924.77"/>
    <n v="1078489.77"/>
  </r>
  <r>
    <s v="N"/>
    <x v="31"/>
    <s v="DULUTH"/>
    <s v="39. Runway 9/27 shoulder reconstr (Ph 2)"/>
    <d v="2005-12-07T00:00:00"/>
    <n v="350297"/>
    <n v="0"/>
    <n v="18436.310000000001"/>
    <n v="368733.31"/>
  </r>
  <r>
    <s v="N"/>
    <x v="31"/>
    <s v="DULUTH"/>
    <s v="39. Runway 9/27 shoulder reconstr (Ph 2)"/>
    <d v="2005-12-19T00:00:00"/>
    <n v="48450"/>
    <n v="0"/>
    <n v="2550"/>
    <n v="51000"/>
  </r>
  <r>
    <s v="N"/>
    <x v="31"/>
    <s v="DULUTH"/>
    <s v="39. Runway 9/27 shoulder reconstr (Ph 2)"/>
    <d v="2006-01-17T00:00:00"/>
    <n v="188876"/>
    <n v="0"/>
    <n v="9942.11"/>
    <n v="198818.11"/>
  </r>
  <r>
    <s v="N"/>
    <x v="31"/>
    <s v="DULUTH"/>
    <s v="39. Runway 9/27 shoulder reconstr (Ph 2)"/>
    <d v="2006-02-27T00:00:00"/>
    <n v="48450"/>
    <n v="0"/>
    <n v="2550"/>
    <n v="51000"/>
  </r>
  <r>
    <s v="N"/>
    <x v="31"/>
    <s v="DULUTH"/>
    <s v="39. Runway 9/27 shoulder reconstr (Ph 2)"/>
    <d v="2006-03-22T00:00:00"/>
    <n v="19380"/>
    <n v="0"/>
    <n v="1020"/>
    <n v="20400"/>
  </r>
  <r>
    <s v="N"/>
    <x v="31"/>
    <s v="DULUTH"/>
    <s v="39. Runway 9/27 shoulder reconstr (Ph 2)"/>
    <d v="2006-06-07T00:00:00"/>
    <n v="20188"/>
    <n v="0"/>
    <n v="1061.31"/>
    <n v="21249.31"/>
  </r>
  <r>
    <s v="N"/>
    <x v="31"/>
    <s v="DULUTH"/>
    <s v="39. Runway 9/27 shoulder reconstr (Ph 2)"/>
    <d v="2006-08-31T00:00:00"/>
    <n v="78068"/>
    <n v="0"/>
    <n v="4109.7"/>
    <n v="82177.7"/>
  </r>
  <r>
    <s v="N"/>
    <x v="31"/>
    <s v="DULUTH"/>
    <s v="39. Runway 9/27 shoulder reconstr (Ph 2)"/>
    <d v="2006-09-26T00:00:00"/>
    <n v="87850"/>
    <n v="0"/>
    <n v="4624.63"/>
    <n v="92474.63"/>
  </r>
  <r>
    <s v="N"/>
    <x v="31"/>
    <s v="DULUTH"/>
    <s v="39. Runway 9/27 shoulder reconstr (Ph 2)"/>
    <d v="2006-11-28T00:00:00"/>
    <n v="3876"/>
    <n v="0"/>
    <n v="204"/>
    <n v="4080"/>
  </r>
  <r>
    <s v="N"/>
    <x v="31"/>
    <s v="DULUTH"/>
    <s v="39. Runway 9/27 shoulder reconstr (Ph 2)"/>
    <d v="2007-08-14T00:00:00"/>
    <n v="85303"/>
    <n v="0"/>
    <n v="-42851.68"/>
    <n v="42451.32"/>
  </r>
  <r>
    <s v="N"/>
    <x v="31"/>
    <s v="DULUTH"/>
    <s v="39. Runway 9/27 shoulder reconstr (Ph 2)"/>
    <d v="2007-11-06T00:00:00"/>
    <n v="-42913"/>
    <n v="0"/>
    <n v="-2212.0500000000002"/>
    <n v="-45125.05"/>
  </r>
  <r>
    <s v="N"/>
    <x v="31"/>
    <s v="DULUTH"/>
    <s v="39. Runway 9/27 shoulder reconstr (Ph 2)"/>
    <d v="2008-03-21T00:00:00"/>
    <n v="0"/>
    <n v="2586.02"/>
    <n v="1724.01"/>
    <n v="4310.03"/>
  </r>
  <r>
    <s v="N"/>
    <x v="31"/>
    <s v="DULUTH"/>
    <s v="72&quot; sweeper &amp; Toro riding mower"/>
    <d v="2006-02-14T00:00:00"/>
    <n v="0"/>
    <n v="6084.4"/>
    <n v="2607.6"/>
    <n v="8692"/>
  </r>
  <r>
    <s v="N"/>
    <x v="31"/>
    <s v="DULUTH"/>
    <s v="72&quot; sweeper &amp; Toro riding mower"/>
    <d v="2007-01-23T00:00:00"/>
    <n v="0"/>
    <n v="1275.1300000000001"/>
    <n v="546.47"/>
    <n v="1821.6000000000001"/>
  </r>
  <r>
    <s v="N"/>
    <x v="31"/>
    <s v="DULUTH"/>
    <s v="40.Cargo Apron, Trml Sec. Dsgn, Fin. Pln"/>
    <d v="2005-11-01T00:00:00"/>
    <n v="225476"/>
    <n v="0"/>
    <n v="11867.25"/>
    <n v="237343.25"/>
  </r>
  <r>
    <s v="N"/>
    <x v="31"/>
    <s v="DULUTH"/>
    <s v="40.Cargo Apron, Trml Sec. Dsgn, Fin. Pln"/>
    <d v="2006-01-17T00:00:00"/>
    <n v="528556"/>
    <n v="0"/>
    <n v="27820.55"/>
    <n v="556376.55000000005"/>
  </r>
  <r>
    <s v="N"/>
    <x v="31"/>
    <s v="DULUTH"/>
    <s v="40.Cargo Apron, Trml Sec. Dsgn, Fin. Pln"/>
    <d v="2006-02-27T00:00:00"/>
    <n v="90214"/>
    <n v="0"/>
    <n v="4748"/>
    <n v="94962"/>
  </r>
  <r>
    <s v="N"/>
    <x v="31"/>
    <s v="DULUTH"/>
    <s v="40.Cargo Apron, Trml Sec. Dsgn, Fin. Pln"/>
    <d v="2006-03-22T00:00:00"/>
    <n v="61301"/>
    <n v="0"/>
    <n v="3227"/>
    <n v="64528"/>
  </r>
  <r>
    <s v="N"/>
    <x v="31"/>
    <s v="DULUTH"/>
    <s v="40.Cargo Apron, Trml Sec. Dsgn, Fin. Pln"/>
    <d v="2006-05-10T00:00:00"/>
    <n v="206739"/>
    <n v="0"/>
    <n v="10879.41"/>
    <n v="217618.41"/>
  </r>
  <r>
    <s v="N"/>
    <x v="31"/>
    <s v="DULUTH"/>
    <s v="40.Cargo Apron, Trml Sec. Dsgn, Fin. Pln"/>
    <d v="2006-09-26T00:00:00"/>
    <n v="49571"/>
    <n v="9604.19"/>
    <n v="6725.36"/>
    <n v="65900.55"/>
  </r>
  <r>
    <s v="N"/>
    <x v="31"/>
    <s v="DULUTH"/>
    <s v="40.Cargo Apron, Trml Sec. Dsgn, Fin. Pln"/>
    <d v="2006-11-28T00:00:00"/>
    <n v="135102"/>
    <n v="3201.4"/>
    <n v="8482.85"/>
    <n v="146786.25"/>
  </r>
  <r>
    <s v="N"/>
    <x v="31"/>
    <s v="DULUTH"/>
    <s v="40.Cargo Apron, Trml Sec. Dsgn, Fin. Pln"/>
    <d v="2007-05-30T00:00:00"/>
    <n v="38459"/>
    <n v="645.28"/>
    <n v="2397.4299999999998"/>
    <n v="41501.71"/>
  </r>
  <r>
    <s v="N"/>
    <x v="31"/>
    <s v="DULUTH"/>
    <s v="40.Cargo Apron, Trml Sec. Dsgn, Fin. Pln"/>
    <d v="2007-07-11T00:00:00"/>
    <n v="24116"/>
    <n v="483.96"/>
    <n v="1550.24"/>
    <n v="26150.2"/>
  </r>
  <r>
    <s v="N"/>
    <x v="31"/>
    <s v="DULUTH"/>
    <s v="40.Cargo Apron, Trml Sec. Dsgn, Fin. Pln"/>
    <d v="2008-01-11T00:00:00"/>
    <n v="94509"/>
    <n v="115.74"/>
    <n v="4853.8"/>
    <n v="99478.540000000008"/>
  </r>
  <r>
    <s v="N"/>
    <x v="31"/>
    <s v="DULUTH"/>
    <s v="40.Cargo Apron, Trml Sec. Dsgn, Fin. Pln"/>
    <d v="2008-01-17T00:00:00"/>
    <n v="63707"/>
    <n v="0"/>
    <n v="3353.18"/>
    <n v="67060.179999999993"/>
  </r>
  <r>
    <s v="N"/>
    <x v="31"/>
    <s v="DULUTH"/>
    <s v="40.Cargo Apron, Trml Sec. Dsgn, Fin. Pln"/>
    <d v="2008-03-06T00:00:00"/>
    <n v="279009"/>
    <n v="0"/>
    <n v="14684.57"/>
    <n v="293693.57"/>
  </r>
  <r>
    <s v="N"/>
    <x v="31"/>
    <s v="DULUTH"/>
    <s v="40.Cargo Apron, Trml Sec. Dsgn, Fin. Pln"/>
    <d v="2008-05-15T00:00:00"/>
    <n v="52028"/>
    <n v="0"/>
    <n v="2738.27"/>
    <n v="54766.27"/>
  </r>
  <r>
    <s v="N"/>
    <x v="31"/>
    <s v="DULUTH"/>
    <s v="40.Cargo Apron, Trml Sec. Dsgn, Fin. Pln"/>
    <d v="2008-06-17T00:00:00"/>
    <n v="30599"/>
    <n v="0"/>
    <n v="1609.74"/>
    <n v="32208.74"/>
  </r>
  <r>
    <s v="N"/>
    <x v="31"/>
    <s v="DULUTH"/>
    <s v="40.Cargo Apron, Trml Sec. Dsgn, Fin. Pln"/>
    <d v="2008-09-23T00:00:00"/>
    <n v="59276"/>
    <n v="0"/>
    <n v="18520.38"/>
    <n v="77796.38"/>
  </r>
  <r>
    <s v="N"/>
    <x v="31"/>
    <s v="DULUTH"/>
    <s v="40.Cargo Apron, Trml Sec. Dsgn, Fin. Pln"/>
    <d v="2008-12-11T00:00:00"/>
    <n v="60673"/>
    <n v="0"/>
    <n v="3193.37"/>
    <n v="63866.37"/>
  </r>
  <r>
    <s v="N"/>
    <x v="31"/>
    <s v="DULUTH"/>
    <s v="40.Cargo Apron, Trml Sec. Dsgn, Fin. Pln"/>
    <d v="2009-05-01T00:00:00"/>
    <n v="13270"/>
    <n v="0"/>
    <n v="698.47"/>
    <n v="13968.47"/>
  </r>
  <r>
    <s v="N"/>
    <x v="31"/>
    <s v="DULUTH"/>
    <s v="40.Cargo Apron, Trml Sec. Dsgn, Fin. Pln"/>
    <d v="2009-09-15T00:00:00"/>
    <n v="3893"/>
    <n v="0"/>
    <n v="444.62"/>
    <n v="4337.62"/>
  </r>
  <r>
    <s v="N"/>
    <x v="31"/>
    <s v="DULUTH"/>
    <s v="40.Cargo Apron, Trml Sec. Dsgn, Fin. Pln"/>
    <d v="2010-02-24T00:00:00"/>
    <n v="-1046"/>
    <n v="0"/>
    <n v="-57.1"/>
    <n v="-1103.0999999999999"/>
  </r>
  <r>
    <s v="N"/>
    <x v="31"/>
    <s v="DULUTH"/>
    <s v="APRON/RAMP/FENCING/LIGHTING"/>
    <d v="1964-01-13T00:00:00"/>
    <n v="44997.54"/>
    <n v="29998.36"/>
    <n v="14999.19"/>
    <n v="89995.09"/>
  </r>
  <r>
    <s v="N"/>
    <x v="31"/>
    <s v="DULUTH"/>
    <s v="41. 9/27 SHLDR (PH3), Seal 3/21, BOILER"/>
    <d v="2006-09-26T00:00:00"/>
    <n v="649648"/>
    <n v="0"/>
    <n v="34192.589999999997"/>
    <n v="683840.59"/>
  </r>
  <r>
    <s v="N"/>
    <x v="31"/>
    <s v="DULUTH"/>
    <s v="41. 9/27 SHLDR (PH3), Seal 3/21, BOILER"/>
    <d v="2006-09-26T00:00:00"/>
    <n v="395658"/>
    <n v="0"/>
    <n v="25846.959999999999"/>
    <n v="421504.96"/>
  </r>
  <r>
    <s v="N"/>
    <x v="31"/>
    <s v="DULUTH"/>
    <s v="41. 9/27 SHLDR (PH3), Seal 3/21, BOILER"/>
    <d v="2006-09-26T00:00:00"/>
    <n v="1068933"/>
    <n v="0"/>
    <n v="56260.01"/>
    <n v="1125193.01"/>
  </r>
  <r>
    <s v="N"/>
    <x v="31"/>
    <s v="DULUTH"/>
    <s v="41. 9/27 SHLDR (PH3), Seal 3/21, BOILER"/>
    <d v="2006-10-30T00:00:00"/>
    <n v="1514838"/>
    <n v="0"/>
    <n v="79728.31"/>
    <n v="1594566.31"/>
  </r>
  <r>
    <s v="N"/>
    <x v="31"/>
    <s v="DULUTH"/>
    <s v="41. 9/27 SHLDR (PH3), Seal 3/21, BOILER"/>
    <d v="2006-11-08T00:00:00"/>
    <n v="511518"/>
    <n v="0"/>
    <n v="26922.51"/>
    <n v="538440.51"/>
  </r>
  <r>
    <s v="N"/>
    <x v="31"/>
    <s v="DULUTH"/>
    <s v="41. 9/27 SHLDR (PH3), Seal 3/21, BOILER"/>
    <d v="2006-11-28T00:00:00"/>
    <n v="85143"/>
    <n v="0"/>
    <n v="4481.38"/>
    <n v="89624.38"/>
  </r>
  <r>
    <s v="N"/>
    <x v="31"/>
    <s v="DULUTH"/>
    <s v="41. 9/27 SHLDR (PH3), Seal 3/21, BOILER"/>
    <d v="2006-12-06T00:00:00"/>
    <n v="693836"/>
    <n v="0"/>
    <n v="36517.5"/>
    <n v="730353.5"/>
  </r>
  <r>
    <s v="N"/>
    <x v="31"/>
    <s v="DULUTH"/>
    <s v="41. 9/27 SHLDR (PH3), Seal 3/21, BOILER"/>
    <d v="2007-02-27T00:00:00"/>
    <n v="110287"/>
    <n v="0"/>
    <n v="18138.75"/>
    <n v="128425.75"/>
  </r>
  <r>
    <s v="N"/>
    <x v="31"/>
    <s v="DULUTH"/>
    <s v="41. 9/27 SHLDR (PH3), Seal 3/21, BOILER"/>
    <d v="2007-02-27T00:00:00"/>
    <n v="244612"/>
    <n v="0"/>
    <n v="56212.99"/>
    <n v="300824.99"/>
  </r>
  <r>
    <s v="N"/>
    <x v="31"/>
    <s v="DULUTH"/>
    <s v="41. 9/27 SHLDR (PH3), Seal 3/21, BOILER"/>
    <d v="2007-04-24T00:00:00"/>
    <n v="10698"/>
    <n v="0"/>
    <n v="0"/>
    <n v="10698"/>
  </r>
  <r>
    <s v="N"/>
    <x v="31"/>
    <s v="DULUTH"/>
    <s v="41. 9/27 SHLDR (PH3), Seal 3/21, BOILER"/>
    <d v="2007-04-27T00:00:00"/>
    <n v="47719"/>
    <n v="0"/>
    <n v="-18939.53"/>
    <n v="28779.47"/>
  </r>
  <r>
    <s v="N"/>
    <x v="31"/>
    <s v="DULUTH"/>
    <s v="41. 9/27 SHLDR (PH3), Seal 3/21, BOILER"/>
    <d v="2007-05-30T00:00:00"/>
    <n v="184499"/>
    <n v="0"/>
    <n v="9710.6200000000008"/>
    <n v="194209.62"/>
  </r>
  <r>
    <s v="N"/>
    <x v="31"/>
    <s v="DULUTH"/>
    <s v="41. 9/27 SHLDR (PH3), Seal 3/21, BOILER"/>
    <d v="2007-07-11T00:00:00"/>
    <n v="163987"/>
    <n v="0"/>
    <n v="8630.6"/>
    <n v="172617.60000000001"/>
  </r>
  <r>
    <s v="N"/>
    <x v="31"/>
    <s v="DULUTH"/>
    <s v="41. 9/27 SHLDR (PH3), Seal 3/21, BOILER"/>
    <d v="2007-11-06T00:00:00"/>
    <n v="100846"/>
    <n v="0"/>
    <n v="598.30999999999995"/>
    <n v="101444.31"/>
  </r>
  <r>
    <s v="N"/>
    <x v="31"/>
    <s v="DULUTH"/>
    <s v="41. 9/27 SHLDR (PH3), Seal 3/21, BOILER"/>
    <d v="2007-12-19T00:00:00"/>
    <n v="11844"/>
    <n v="0"/>
    <n v="-3024.07"/>
    <n v="8819.93"/>
  </r>
  <r>
    <s v="N"/>
    <x v="31"/>
    <s v="DULUTH"/>
    <s v="41. 9/27 SHLDR (PH3), Seal 3/21, BOILER"/>
    <d v="2008-06-05T00:00:00"/>
    <n v="24685"/>
    <n v="0"/>
    <n v="3024.07"/>
    <n v="27709.07"/>
  </r>
  <r>
    <s v="N"/>
    <x v="31"/>
    <s v="DULUTH"/>
    <s v="41. 9/27 SHLDR (PH3), Seal 3/21, BOILER"/>
    <d v="2008-07-29T00:00:00"/>
    <n v="104781"/>
    <n v="0"/>
    <n v="0"/>
    <n v="104781"/>
  </r>
  <r>
    <s v="N"/>
    <x v="31"/>
    <s v="DULUTH"/>
    <s v="41. 9/27 SHLDR (PH3), Seal 3/21, BOILER"/>
    <d v="2008-11-07T00:00:00"/>
    <n v="219584"/>
    <n v="0"/>
    <n v="0"/>
    <n v="219584"/>
  </r>
  <r>
    <s v="N"/>
    <x v="31"/>
    <s v="DULUTH"/>
    <s v="41. 9/27 SHLDR (PH3), Seal 3/21, BOILER"/>
    <d v="2008-12-11T00:00:00"/>
    <n v="17130"/>
    <n v="0"/>
    <n v="0"/>
    <n v="17130"/>
  </r>
  <r>
    <s v="N"/>
    <x v="31"/>
    <s v="DULUTH"/>
    <s v="41. 9/27 SHLDR (PH3), Seal 3/21, BOILER"/>
    <d v="2008-12-19T00:00:00"/>
    <n v="11025"/>
    <n v="0"/>
    <n v="0"/>
    <n v="11025"/>
  </r>
  <r>
    <s v="N"/>
    <x v="31"/>
    <s v="DULUTH"/>
    <s v="41. 9/27 SHLDR (PH3), Seal 3/21, BOILER"/>
    <d v="2009-01-29T00:00:00"/>
    <n v="46616"/>
    <n v="0"/>
    <n v="0"/>
    <n v="46616"/>
  </r>
  <r>
    <s v="N"/>
    <x v="31"/>
    <s v="DULUTH"/>
    <s v="41. 9/27 SHLDR (PH3), Seal 3/21, BOILER"/>
    <d v="2009-02-23T00:00:00"/>
    <n v="2365"/>
    <n v="0"/>
    <n v="0"/>
    <n v="2365"/>
  </r>
  <r>
    <s v="N"/>
    <x v="31"/>
    <s v="DULUTH"/>
    <s v="41. 9/27 SHLDR (PH3), Seal 3/21, BOILER"/>
    <d v="2009-04-22T00:00:00"/>
    <n v="11772"/>
    <n v="0"/>
    <n v="0"/>
    <n v="11772"/>
  </r>
  <r>
    <s v="N"/>
    <x v="31"/>
    <s v="DULUTH"/>
    <s v="41. 9/27 SHLDR (PH3), Seal 3/21, BOILER"/>
    <d v="2009-07-30T00:00:00"/>
    <n v="24409"/>
    <n v="0"/>
    <n v="0"/>
    <n v="24409"/>
  </r>
  <r>
    <s v="N"/>
    <x v="31"/>
    <s v="DULUTH"/>
    <s v="41. 9/27 SHLDR (PH3), Seal 3/21, BOILER"/>
    <d v="2010-02-05T00:00:00"/>
    <n v="2211"/>
    <n v="0"/>
    <n v="0"/>
    <n v="2211"/>
  </r>
  <r>
    <s v="N"/>
    <x v="31"/>
    <s v="DULUTH"/>
    <s v="Design S Hngr area Exp/A/D Bldg/DAA Hgr"/>
    <d v="2006-09-26T00:00:00"/>
    <n v="0"/>
    <n v="36225"/>
    <n v="56835"/>
    <n v="93060"/>
  </r>
  <r>
    <s v="N"/>
    <x v="31"/>
    <s v="DULUTH"/>
    <s v="Design S Hngr area Exp/A/D Bldg/DAA Hgr"/>
    <d v="2006-11-06T00:00:00"/>
    <n v="0"/>
    <n v="26623.47"/>
    <n v="-26623.47"/>
    <n v="0"/>
  </r>
  <r>
    <s v="N"/>
    <x v="31"/>
    <s v="DULUTH"/>
    <s v="Design S Hngr area Exp/A/D Bldg/DAA Hgr"/>
    <d v="2007-05-23T00:00:00"/>
    <n v="0"/>
    <n v="7407.89"/>
    <n v="8517.73"/>
    <n v="15925.619999999999"/>
  </r>
  <r>
    <s v="N"/>
    <x v="31"/>
    <s v="DULUTH"/>
    <s v="Design S Hngr area Exp/A/D Bldg/DAA Hgr"/>
    <d v="2007-06-25T00:00:00"/>
    <n v="0"/>
    <n v="4235.2299999999996"/>
    <n v="1974.77"/>
    <n v="6210"/>
  </r>
  <r>
    <s v="N"/>
    <x v="31"/>
    <s v="DULUTH"/>
    <s v="Design S Hngr area Exp/A/D Bldg/DAA Hgr"/>
    <d v="2007-11-19T00:00:00"/>
    <n v="0"/>
    <n v="25741.89"/>
    <n v="11728.11"/>
    <n v="37470"/>
  </r>
  <r>
    <s v="N"/>
    <x v="31"/>
    <s v="DULUTH"/>
    <s v="Design S Hngr area Exp/A/D Bldg/DAA Hgr"/>
    <d v="2008-02-08T00:00:00"/>
    <n v="0"/>
    <n v="10351.5"/>
    <n v="4140.5"/>
    <n v="14492"/>
  </r>
  <r>
    <s v="N"/>
    <x v="31"/>
    <s v="DULUTH"/>
    <s v="Design S Hngr area Exp/A/D Bldg/DAA Hgr"/>
    <d v="2008-03-11T00:00:00"/>
    <n v="0"/>
    <n v="27639.91"/>
    <n v="20422.79"/>
    <n v="48062.7"/>
  </r>
  <r>
    <s v="N"/>
    <x v="31"/>
    <s v="DULUTH"/>
    <s v="Design S Hngr area Exp/A/D Bldg/DAA Hgr"/>
    <d v="2008-04-10T00:00:00"/>
    <n v="0"/>
    <n v="1775.11"/>
    <n v="37629.81"/>
    <n v="39404.92"/>
  </r>
  <r>
    <s v="N"/>
    <x v="31"/>
    <s v="DULUTH"/>
    <s v="Design S Hngr area Exp/A/D Bldg/DAA Hgr"/>
    <d v="2008-04-10T00:00:00"/>
    <n v="0"/>
    <n v="55666.71"/>
    <n v="0"/>
    <n v="55666.71"/>
  </r>
  <r>
    <s v="N"/>
    <x v="31"/>
    <s v="DULUTH"/>
    <s v="Design S Hngr area Exp/A/D Bldg/DAA Hgr"/>
    <d v="2008-06-12T00:00:00"/>
    <n v="0"/>
    <n v="84501.59"/>
    <n v="52320.27"/>
    <n v="136821.85999999999"/>
  </r>
  <r>
    <s v="N"/>
    <x v="31"/>
    <s v="DULUTH"/>
    <s v="Design S Hngr area Exp/A/D Bldg/DAA Hgr"/>
    <d v="2008-07-28T00:00:00"/>
    <n v="0"/>
    <n v="57465.8"/>
    <n v="-9834.7999999999993"/>
    <n v="47631"/>
  </r>
  <r>
    <s v="N"/>
    <x v="31"/>
    <s v="DULUTH"/>
    <s v="Design S Hngr area Exp/A/D Bldg/DAA Hgr"/>
    <d v="2008-09-23T00:00:00"/>
    <n v="0"/>
    <n v="3335.05"/>
    <n v="30092.07"/>
    <n v="33427.120000000003"/>
  </r>
  <r>
    <s v="N"/>
    <x v="31"/>
    <s v="DULUTH"/>
    <s v="Design S Hngr area Exp/A/D Bldg/DAA Hgr"/>
    <d v="2008-09-23T00:00:00"/>
    <n v="0"/>
    <n v="33087.11"/>
    <n v="0"/>
    <n v="33087.11"/>
  </r>
  <r>
    <s v="N"/>
    <x v="31"/>
    <s v="DULUTH"/>
    <s v="Design S Hngr area Exp/A/D Bldg/DAA Hgr"/>
    <d v="2010-07-15T00:00:00"/>
    <n v="0"/>
    <n v="2970.96"/>
    <n v="-11924.4"/>
    <n v="-8953.4399999999987"/>
  </r>
  <r>
    <s v="N"/>
    <x v="31"/>
    <s v="DULUTH"/>
    <s v="42.Terminal Building Security/Safety Exp"/>
    <d v="2007-03-12T00:00:00"/>
    <n v="474549"/>
    <n v="0"/>
    <n v="25785.89"/>
    <n v="500334.89"/>
  </r>
  <r>
    <s v="N"/>
    <x v="31"/>
    <s v="DULUTH"/>
    <s v="42.Terminal Building Security/Safety Exp"/>
    <d v="2007-04-24T00:00:00"/>
    <n v="261604"/>
    <n v="0"/>
    <n v="13768.07"/>
    <n v="275372.07"/>
  </r>
  <r>
    <s v="N"/>
    <x v="31"/>
    <s v="DULUTH"/>
    <s v="42.Terminal Building Security/Safety Exp"/>
    <d v="2007-06-21T00:00:00"/>
    <n v="296466"/>
    <n v="0"/>
    <n v="14794.94"/>
    <n v="311260.94"/>
  </r>
  <r>
    <s v="N"/>
    <x v="31"/>
    <s v="DULUTH"/>
    <s v="42.Terminal Building Security/Safety Exp"/>
    <d v="2007-10-08T00:00:00"/>
    <n v="193546"/>
    <n v="0"/>
    <n v="41635.089999999997"/>
    <n v="235181.09"/>
  </r>
  <r>
    <s v="N"/>
    <x v="31"/>
    <s v="DULUTH"/>
    <s v="42.Terminal Building Security/Safety Exp"/>
    <d v="2007-11-06T00:00:00"/>
    <n v="167826"/>
    <n v="0"/>
    <n v="24051.37"/>
    <n v="191877.37"/>
  </r>
  <r>
    <s v="N"/>
    <x v="31"/>
    <s v="DULUTH"/>
    <s v="42.Terminal Building Security/Safety Exp"/>
    <d v="2008-02-08T00:00:00"/>
    <n v="6573"/>
    <n v="0"/>
    <n v="1061.8599999999999"/>
    <n v="7634.86"/>
  </r>
  <r>
    <s v="N"/>
    <x v="31"/>
    <s v="DULUTH"/>
    <s v="42.Terminal Building Security/Safety Exp"/>
    <d v="2008-03-06T00:00:00"/>
    <n v="16587"/>
    <n v="0"/>
    <n v="873"/>
    <n v="17460"/>
  </r>
  <r>
    <s v="N"/>
    <x v="31"/>
    <s v="DULUTH"/>
    <s v="42.Terminal Building Security/Safety Exp"/>
    <d v="2008-06-05T00:00:00"/>
    <n v="5638"/>
    <n v="0"/>
    <n v="66.8"/>
    <n v="5704.8"/>
  </r>
  <r>
    <s v="N"/>
    <x v="31"/>
    <s v="DULUTH"/>
    <s v="42.Terminal Building Security/Safety Exp"/>
    <d v="2008-07-29T00:00:00"/>
    <n v="475"/>
    <n v="0"/>
    <n v="25"/>
    <n v="500"/>
  </r>
  <r>
    <s v="N"/>
    <x v="31"/>
    <s v="DULUTH"/>
    <s v="42.Terminal Building Security/Safety Exp"/>
    <d v="2009-01-07T00:00:00"/>
    <n v="46109"/>
    <n v="0"/>
    <n v="11226.7"/>
    <n v="57335.7"/>
  </r>
  <r>
    <s v="N"/>
    <x v="31"/>
    <s v="DULUTH"/>
    <s v="42.Terminal Building Security/Safety Exp"/>
    <d v="2010-08-05T00:00:00"/>
    <n v="50475"/>
    <n v="0"/>
    <n v="-28791.87"/>
    <n v="21683.13"/>
  </r>
  <r>
    <s v="N"/>
    <x v="31"/>
    <s v="DULUTH"/>
    <s v="42.Terminal Building Security/Safety Exp"/>
    <d v="2010-08-05T00:00:00"/>
    <n v="-475"/>
    <n v="0"/>
    <n v="0"/>
    <n v="-475"/>
  </r>
  <r>
    <s v="N"/>
    <x v="31"/>
    <s v="DULUTH"/>
    <s v="42.Terminal Building Security/Safety Exp"/>
    <d v="2010-08-05T00:00:00"/>
    <n v="30768"/>
    <n v="0"/>
    <n v="0"/>
    <n v="30768"/>
  </r>
  <r>
    <s v="N"/>
    <x v="31"/>
    <s v="DULUTH"/>
    <s v="Imprv Terminal&amp;Pkg, Mowers, Boiler,Truck"/>
    <d v="2007-10-30T00:00:00"/>
    <n v="0"/>
    <n v="6875.06"/>
    <n v="2946.45"/>
    <n v="9821.51"/>
  </r>
  <r>
    <s v="N"/>
    <x v="31"/>
    <s v="DULUTH"/>
    <s v="Imprv Terminal&amp;Pkg, Mowers, Boiler,Truck"/>
    <d v="2007-11-06T00:00:00"/>
    <n v="0"/>
    <n v="24980.959999999999"/>
    <n v="10706.13"/>
    <n v="35687.089999999997"/>
  </r>
  <r>
    <s v="N"/>
    <x v="31"/>
    <s v="DULUTH"/>
    <s v="Imprv Terminal&amp;Pkg, Mowers, Boiler,Truck"/>
    <d v="2007-12-19T00:00:00"/>
    <n v="0"/>
    <n v="36980.800000000003"/>
    <n v="16290.28"/>
    <n v="53271.08"/>
  </r>
  <r>
    <s v="N"/>
    <x v="31"/>
    <s v="DULUTH"/>
    <s v="Imprv Terminal&amp;Pkg, Mowers, Boiler,Truck"/>
    <d v="2008-03-21T00:00:00"/>
    <n v="0"/>
    <n v="167792.97"/>
    <n v="100261.98"/>
    <n v="268054.95"/>
  </r>
  <r>
    <s v="N"/>
    <x v="31"/>
    <s v="DULUTH"/>
    <s v="Imprv Terminal&amp;Pkg, Mowers, Boiler,Truck"/>
    <d v="2008-04-10T00:00:00"/>
    <n v="0"/>
    <n v="15971.2"/>
    <n v="3992.8"/>
    <n v="19964"/>
  </r>
  <r>
    <s v="N"/>
    <x v="31"/>
    <s v="DULUTH"/>
    <s v="Imprv Terminal&amp;Pkg, Mowers, Boiler,Truck"/>
    <d v="2008-07-28T00:00:00"/>
    <n v="0"/>
    <n v="25888.15"/>
    <n v="6472.03"/>
    <n v="32360.18"/>
  </r>
  <r>
    <s v="N"/>
    <x v="31"/>
    <s v="DULUTH"/>
    <s v="Imprv Terminal&amp;Pkg, Mowers, Boiler,Truck"/>
    <d v="2008-10-01T00:00:00"/>
    <n v="0"/>
    <n v="40232.92"/>
    <n v="330.58"/>
    <n v="40563.5"/>
  </r>
  <r>
    <s v="N"/>
    <x v="31"/>
    <s v="DULUTH"/>
    <s v="Imprv Terminal&amp;Pkg, Mowers, Boiler,Truck"/>
    <d v="2009-06-29T00:00:00"/>
    <n v="0"/>
    <n v="72.2"/>
    <n v="18.05"/>
    <n v="90.25"/>
  </r>
  <r>
    <s v="N"/>
    <x v="31"/>
    <s v="DULUTH"/>
    <s v="Upg SRE Bld,Pv Maint,Hgr Door (not done)"/>
    <d v="2007-11-19T00:00:00"/>
    <n v="0"/>
    <n v="5592.33"/>
    <n v="2396.6999999999998"/>
    <n v="7989.03"/>
  </r>
  <r>
    <s v="N"/>
    <x v="31"/>
    <s v="DULUTH"/>
    <s v="Upg SRE Bld,Pv Maint,Hgr Door (not done)"/>
    <d v="2008-02-08T00:00:00"/>
    <n v="0"/>
    <n v="2510.89"/>
    <n v="-370.89"/>
    <n v="2140"/>
  </r>
  <r>
    <s v="N"/>
    <x v="31"/>
    <s v="DULUTH"/>
    <s v="Upg SRE Bld,Pv Maint,Hgr Door (not done)"/>
    <d v="2008-04-24T00:00:00"/>
    <n v="0"/>
    <n v="3871.49"/>
    <n v="1659.21"/>
    <n v="5530.7"/>
  </r>
  <r>
    <s v="N"/>
    <x v="31"/>
    <s v="DULUTH"/>
    <s v="Upg SRE Bld,Pv Maint,Hgr Door (not done)"/>
    <d v="2008-06-05T00:00:00"/>
    <n v="0"/>
    <n v="13759.86"/>
    <n v="6872.89"/>
    <n v="20632.75"/>
  </r>
  <r>
    <s v="N"/>
    <x v="31"/>
    <s v="DULUTH"/>
    <s v="Upg SRE Bld,Pv Maint,Hgr Door (not done)"/>
    <d v="2008-12-11T00:00:00"/>
    <n v="0"/>
    <n v="266.76"/>
    <n v="114.33"/>
    <n v="381.09"/>
  </r>
  <r>
    <s v="N"/>
    <x v="31"/>
    <s v="DULUTH"/>
    <s v="Upg SRE Bld,Pv Maint,Hgr Door (not done)"/>
    <d v="2009-06-18T00:00:00"/>
    <n v="0"/>
    <n v="294"/>
    <n v="126"/>
    <n v="420"/>
  </r>
  <r>
    <s v="N"/>
    <x v="31"/>
    <s v="DULUTH"/>
    <s v="Upg SRE Bld,Pv Maint,Hgr Door (not done)"/>
    <d v="2009-06-29T00:00:00"/>
    <n v="0"/>
    <n v="14292.11"/>
    <n v="6125.19"/>
    <n v="20417.3"/>
  </r>
  <r>
    <s v="N"/>
    <x v="31"/>
    <s v="DULUTH"/>
    <s v="Upg SRE Bld,Pv Maint,Hgr Door (not done)"/>
    <d v="2009-07-08T00:00:00"/>
    <n v="0"/>
    <n v="8319.91"/>
    <n v="3565.67"/>
    <n v="11885.58"/>
  </r>
  <r>
    <s v="N"/>
    <x v="31"/>
    <s v="DULUTH"/>
    <s v="43.GA Apron Expansion &amp; Rehab,PAX Br Des"/>
    <d v="2007-08-27T00:00:00"/>
    <n v="46978"/>
    <n v="0"/>
    <n v="3554.61"/>
    <n v="50532.61"/>
  </r>
  <r>
    <s v="N"/>
    <x v="31"/>
    <s v="DULUTH"/>
    <s v="43.GA Apron Expansion &amp; Rehab,PAX Br Des"/>
    <d v="2007-11-06T00:00:00"/>
    <n v="959344"/>
    <n v="0"/>
    <n v="50492.08"/>
    <n v="1009836.08"/>
  </r>
  <r>
    <s v="N"/>
    <x v="31"/>
    <s v="DULUTH"/>
    <s v="43.GA Apron Expansion &amp; Rehab,PAX Br Des"/>
    <d v="2007-12-03T00:00:00"/>
    <n v="70965"/>
    <n v="0"/>
    <n v="3735"/>
    <n v="74700"/>
  </r>
  <r>
    <s v="N"/>
    <x v="31"/>
    <s v="DULUTH"/>
    <s v="43.GA Apron Expansion &amp; Rehab,PAX Br Des"/>
    <d v="2008-02-01T00:00:00"/>
    <n v="4774"/>
    <n v="0"/>
    <n v="250.03"/>
    <n v="5024.03"/>
  </r>
  <r>
    <s v="N"/>
    <x v="31"/>
    <s v="DULUTH"/>
    <s v="43.GA Apron Expansion &amp; Rehab,PAX Br Des"/>
    <d v="2008-04-10T00:00:00"/>
    <n v="73462"/>
    <n v="0"/>
    <n v="3867.1"/>
    <n v="77329.100000000006"/>
  </r>
  <r>
    <s v="N"/>
    <x v="31"/>
    <s v="DULUTH"/>
    <s v="43.GA Apron Expansion &amp; Rehab,PAX Br Des"/>
    <d v="2008-11-07T00:00:00"/>
    <n v="5303"/>
    <n v="0"/>
    <n v="280.58"/>
    <n v="5583.58"/>
  </r>
  <r>
    <s v="N"/>
    <x v="31"/>
    <s v="DULUTH"/>
    <s v="43.GA Apron Expansion &amp; Rehab,PAX Br Des"/>
    <d v="2008-12-11T00:00:00"/>
    <n v="2181"/>
    <n v="0"/>
    <n v="113.78"/>
    <n v="2294.7800000000002"/>
  </r>
  <r>
    <s v="N"/>
    <x v="31"/>
    <s v="DULUTH"/>
    <s v="43.GA Apron Expansion &amp; Rehab,PAX Br Des"/>
    <d v="2009-02-23T00:00:00"/>
    <n v="21776"/>
    <n v="0"/>
    <n v="2695.82"/>
    <n v="24471.82"/>
  </r>
  <r>
    <s v="N"/>
    <x v="31"/>
    <s v="DULUTH"/>
    <s v="43.GA Apron Expansion &amp; Rehab,PAX Br Des"/>
    <d v="2010-02-11T00:00:00"/>
    <n v="36852"/>
    <n v="0"/>
    <n v="-690.63"/>
    <n v="36161.370000000003"/>
  </r>
  <r>
    <s v="N"/>
    <x v="31"/>
    <s v="DULUTH"/>
    <s v="GA Hangar Area Site Design"/>
    <d v="2008-06-05T00:00:00"/>
    <n v="0"/>
    <n v="3450"/>
    <n v="3450"/>
    <n v="6900"/>
  </r>
  <r>
    <s v="N"/>
    <x v="31"/>
    <s v="DULUTH"/>
    <s v="GA Hangar Area Site Design"/>
    <d v="2008-06-10T00:00:00"/>
    <n v="0"/>
    <n v="27600"/>
    <n v="27600"/>
    <n v="55200"/>
  </r>
  <r>
    <s v="N"/>
    <x v="31"/>
    <s v="DULUTH"/>
    <s v="GA Hangar Area Site Design"/>
    <d v="2008-07-28T00:00:00"/>
    <n v="0"/>
    <n v="3450"/>
    <n v="3350"/>
    <n v="6800"/>
  </r>
  <r>
    <s v="N"/>
    <x v="31"/>
    <s v="DULUTH"/>
    <s v="44.Expand GA Apron/Hangar Area"/>
    <d v="2008-09-09T00:00:00"/>
    <n v="413213"/>
    <n v="238024.84"/>
    <n v="614157.54"/>
    <n v="1265395.3799999999"/>
  </r>
  <r>
    <s v="N"/>
    <x v="31"/>
    <s v="DULUTH"/>
    <s v="44.Expand GA Apron/Hangar Area"/>
    <d v="2008-09-17T00:00:00"/>
    <n v="0"/>
    <n v="375250"/>
    <n v="-327112.83"/>
    <n v="48137.169999999984"/>
  </r>
  <r>
    <s v="N"/>
    <x v="31"/>
    <s v="DULUTH"/>
    <s v="44.Expand GA Apron/Hangar Area"/>
    <d v="2008-09-23T00:00:00"/>
    <n v="244488"/>
    <n v="187500.1"/>
    <n v="114689.97"/>
    <n v="546678.06999999995"/>
  </r>
  <r>
    <s v="N"/>
    <x v="31"/>
    <s v="DULUTH"/>
    <s v="44.Expand GA Apron/Hangar Area"/>
    <d v="2008-11-07T00:00:00"/>
    <n v="234984"/>
    <n v="169990.94"/>
    <n v="68900.17"/>
    <n v="473875.11"/>
  </r>
  <r>
    <s v="N"/>
    <x v="31"/>
    <s v="DULUTH"/>
    <s v="44.Expand GA Apron/Hangar Area"/>
    <d v="2008-12-11T00:00:00"/>
    <n v="229395"/>
    <n v="77054.94"/>
    <n v="19334.27"/>
    <n v="325784.21000000002"/>
  </r>
  <r>
    <s v="N"/>
    <x v="31"/>
    <s v="DULUTH"/>
    <s v="44.Expand GA Apron/Hangar Area"/>
    <d v="2008-12-11T00:00:00"/>
    <n v="0"/>
    <n v="106512.8"/>
    <n v="-106512.8"/>
    <n v="0"/>
  </r>
  <r>
    <s v="N"/>
    <x v="31"/>
    <s v="DULUTH"/>
    <s v="44.Expand GA Apron/Hangar Area"/>
    <d v="2009-01-29T00:00:00"/>
    <n v="35020"/>
    <n v="21664.720000000001"/>
    <n v="20048.599999999999"/>
    <n v="76733.320000000007"/>
  </r>
  <r>
    <s v="N"/>
    <x v="31"/>
    <s v="DULUTH"/>
    <s v="44.Expand GA Apron/Hangar Area"/>
    <d v="2009-02-23T00:00:00"/>
    <n v="5772"/>
    <n v="4569.3"/>
    <n v="2240.36"/>
    <n v="12581.66"/>
  </r>
  <r>
    <s v="N"/>
    <x v="31"/>
    <s v="DULUTH"/>
    <s v="44.Expand GA Apron/Hangar Area"/>
    <d v="2009-04-09T00:00:00"/>
    <n v="12565"/>
    <n v="35192.32"/>
    <n v="21898.44"/>
    <n v="69655.759999999995"/>
  </r>
  <r>
    <s v="N"/>
    <x v="31"/>
    <s v="DULUTH"/>
    <s v="44.Expand GA Apron/Hangar Area"/>
    <d v="2009-06-18T00:00:00"/>
    <n v="0"/>
    <n v="3264.76"/>
    <n v="1875.33"/>
    <n v="5140.09"/>
  </r>
  <r>
    <s v="N"/>
    <x v="31"/>
    <s v="DULUTH"/>
    <s v="44.Expand GA Apron/Hangar Area"/>
    <d v="2009-09-11T00:00:00"/>
    <n v="0"/>
    <n v="29168.98"/>
    <n v="22374.71"/>
    <n v="51543.69"/>
  </r>
  <r>
    <s v="N"/>
    <x v="31"/>
    <s v="DULUTH"/>
    <s v="44.Expand GA Apron/Hangar Area"/>
    <d v="2009-10-16T00:00:00"/>
    <n v="0"/>
    <n v="1006.09"/>
    <n v="1187.1600000000001"/>
    <n v="2193.25"/>
  </r>
  <r>
    <s v="N"/>
    <x v="31"/>
    <s v="DULUTH"/>
    <s v="44.Expand GA Apron/Hangar Area"/>
    <d v="2010-01-13T00:00:00"/>
    <n v="0"/>
    <n v="653.09"/>
    <n v="320.18"/>
    <n v="973.27"/>
  </r>
  <r>
    <s v="N"/>
    <x v="31"/>
    <s v="DULUTH"/>
    <s v="44.Expand GA Apron/Hangar Area"/>
    <d v="2010-07-12T00:00:00"/>
    <n v="50000"/>
    <n v="-7194.49"/>
    <n v="160756.44"/>
    <n v="203561.95"/>
  </r>
  <r>
    <s v="N"/>
    <x v="31"/>
    <s v="DULUTH"/>
    <s v="44.Expand GA Apron/Hangar Area"/>
    <d v="2010-08-05T00:00:00"/>
    <n v="58596"/>
    <n v="0"/>
    <n v="3084"/>
    <n v="61680"/>
  </r>
  <r>
    <s v="N"/>
    <x v="31"/>
    <s v="DULUTH"/>
    <s v="M&amp;O 3/21, Remove A4, Design Terminal"/>
    <d v="2008-12-19T00:00:00"/>
    <n v="6364"/>
    <n v="0"/>
    <n v="334.98"/>
    <n v="6698.98"/>
  </r>
  <r>
    <s v="N"/>
    <x v="31"/>
    <s v="DULUTH"/>
    <s v="M&amp;O 3/21, Remove A4, Design Terminal"/>
    <d v="2009-06-10T00:00:00"/>
    <n v="39327"/>
    <n v="0"/>
    <n v="2070.81"/>
    <n v="41397.81"/>
  </r>
  <r>
    <s v="N"/>
    <x v="31"/>
    <s v="DULUTH"/>
    <s v="M&amp;O 3/21, Remove A4, Design Terminal"/>
    <d v="2009-07-20T00:00:00"/>
    <n v="141646"/>
    <n v="0"/>
    <n v="7455.42"/>
    <n v="149101.42000000001"/>
  </r>
  <r>
    <s v="N"/>
    <x v="31"/>
    <s v="DULUTH"/>
    <s v="M&amp;O 3/21, Remove A4, Design Terminal"/>
    <d v="2009-08-19T00:00:00"/>
    <n v="353532"/>
    <n v="0"/>
    <n v="18606.810000000001"/>
    <n v="372138.81"/>
  </r>
  <r>
    <s v="N"/>
    <x v="31"/>
    <s v="DULUTH"/>
    <s v="M&amp;O 3/21, Remove A4, Design Terminal"/>
    <d v="2009-09-15T00:00:00"/>
    <n v="1328520"/>
    <n v="0"/>
    <n v="69923.31"/>
    <n v="1398443.31"/>
  </r>
  <r>
    <s v="N"/>
    <x v="31"/>
    <s v="DULUTH"/>
    <s v="M&amp;O 3/21, Remove A4, Design Terminal"/>
    <d v="2009-10-09T00:00:00"/>
    <n v="402543"/>
    <n v="0"/>
    <n v="39230.76"/>
    <n v="441773.76"/>
  </r>
  <r>
    <s v="N"/>
    <x v="31"/>
    <s v="DULUTH"/>
    <s v="M&amp;O 3/21, Remove A4, Design Terminal"/>
    <d v="2009-10-21T00:00:00"/>
    <n v="707088"/>
    <n v="0"/>
    <n v="37215.629999999997"/>
    <n v="744303.63"/>
  </r>
  <r>
    <s v="N"/>
    <x v="31"/>
    <s v="DULUTH"/>
    <s v="M&amp;O 3/21, Remove A4, Design Terminal"/>
    <d v="2009-12-09T00:00:00"/>
    <n v="59976"/>
    <n v="0"/>
    <n v="3155.87"/>
    <n v="63131.87"/>
  </r>
  <r>
    <s v="N"/>
    <x v="31"/>
    <s v="DULUTH"/>
    <s v="M&amp;O 3/21, Remove A4, Design Terminal"/>
    <d v="2009-12-24T00:00:00"/>
    <n v="303262"/>
    <n v="0"/>
    <n v="68373.33"/>
    <n v="371635.33"/>
  </r>
  <r>
    <s v="N"/>
    <x v="31"/>
    <s v="DULUTH"/>
    <s v="M&amp;O 3/21, Remove A4, Design Terminal"/>
    <d v="2010-02-11T00:00:00"/>
    <n v="663027"/>
    <n v="0"/>
    <n v="62428.09"/>
    <n v="725455.09"/>
  </r>
  <r>
    <s v="N"/>
    <x v="31"/>
    <s v="DULUTH"/>
    <s v="M&amp;O 3/21, Remove A4, Design Terminal"/>
    <d v="2010-03-25T00:00:00"/>
    <n v="3386"/>
    <n v="0"/>
    <n v="178.74"/>
    <n v="3564.74"/>
  </r>
  <r>
    <s v="N"/>
    <x v="31"/>
    <s v="DULUTH"/>
    <s v="M&amp;O 3/21, Remove A4, Design Terminal"/>
    <d v="2010-04-08T00:00:00"/>
    <n v="10247"/>
    <n v="0"/>
    <n v="539.32000000000005"/>
    <n v="10786.32"/>
  </r>
  <r>
    <s v="N"/>
    <x v="31"/>
    <s v="DULUTH"/>
    <s v="M&amp;O 3/21, Remove A4, Design Terminal"/>
    <d v="2010-04-30T00:00:00"/>
    <n v="88673"/>
    <n v="0"/>
    <n v="15574.14"/>
    <n v="104247.14"/>
  </r>
  <r>
    <s v="N"/>
    <x v="31"/>
    <s v="DULUTH"/>
    <s v="M&amp;O 3/21, Remove A4, Design Terminal"/>
    <d v="2010-05-19T00:00:00"/>
    <n v="93211"/>
    <n v="0"/>
    <n v="9622.09"/>
    <n v="102833.09"/>
  </r>
  <r>
    <s v="N"/>
    <x v="31"/>
    <s v="DULUTH"/>
    <s v="M&amp;O 3/21, Remove A4, Design Terminal"/>
    <d v="2010-06-11T00:00:00"/>
    <n v="1284"/>
    <n v="0"/>
    <n v="67.59"/>
    <n v="1351.59"/>
  </r>
  <r>
    <s v="N"/>
    <x v="31"/>
    <s v="DULUTH"/>
    <s v="M&amp;O 3/21, Remove A4, Design Terminal"/>
    <d v="2010-06-22T00:00:00"/>
    <n v="1546"/>
    <n v="0"/>
    <n v="81.83"/>
    <n v="1627.83"/>
  </r>
  <r>
    <s v="N"/>
    <x v="31"/>
    <s v="DULUTH"/>
    <s v="M&amp;O 3/21, Remove A4, Design Terminal"/>
    <d v="2011-03-14T00:00:00"/>
    <n v="-9178"/>
    <n v="0"/>
    <n v="-152538.75"/>
    <n v="-161716.75"/>
  </r>
  <r>
    <s v="N"/>
    <x v="31"/>
    <s v="DULUTH"/>
    <s v="Site work for North Development Area"/>
    <d v="2010-03-02T00:00:00"/>
    <n v="0"/>
    <n v="100949.81"/>
    <n v="212462.1"/>
    <n v="313411.91000000003"/>
  </r>
  <r>
    <s v="N"/>
    <x v="31"/>
    <s v="DULUTH"/>
    <s v="Site work for North Development Area"/>
    <d v="2010-04-02T00:00:00"/>
    <n v="0"/>
    <n v="2279.0500000000002"/>
    <n v="8106.46"/>
    <n v="10385.51"/>
  </r>
  <r>
    <s v="N"/>
    <x v="31"/>
    <s v="DULUTH"/>
    <s v="Site work for North Development Area"/>
    <d v="2010-05-21T00:00:00"/>
    <n v="0"/>
    <n v="301.95"/>
    <n v="1074.01"/>
    <n v="1375.96"/>
  </r>
  <r>
    <s v="N"/>
    <x v="31"/>
    <s v="DULUTH"/>
    <s v="Site work for North Development Area"/>
    <d v="2010-06-11T00:00:00"/>
    <n v="0"/>
    <n v="1379.24"/>
    <n v="4905.8999999999996"/>
    <n v="6285.1399999999994"/>
  </r>
  <r>
    <s v="N"/>
    <x v="31"/>
    <s v="DULUTH"/>
    <s v="Site work for North Development Area"/>
    <d v="2010-06-28T00:00:00"/>
    <n v="0"/>
    <n v="201205.69"/>
    <n v="481415.34"/>
    <n v="682621.03"/>
  </r>
  <r>
    <s v="N"/>
    <x v="31"/>
    <s v="DULUTH"/>
    <s v="Site work for North Development Area"/>
    <d v="2010-08-11T00:00:00"/>
    <n v="0"/>
    <n v="60861.13"/>
    <n v="400510.5"/>
    <n v="461371.63"/>
  </r>
  <r>
    <s v="N"/>
    <x v="31"/>
    <s v="DULUTH"/>
    <s v="Site work for North Development Area"/>
    <d v="2010-09-07T00:00:00"/>
    <n v="0"/>
    <n v="6116.56"/>
    <n v="21756.31"/>
    <n v="27872.870000000003"/>
  </r>
  <r>
    <s v="N"/>
    <x v="31"/>
    <s v="DULUTH"/>
    <s v="Site work for North Development Area"/>
    <d v="2010-09-23T00:00:00"/>
    <n v="0"/>
    <n v="8529.2800000000007"/>
    <n v="30338.21"/>
    <n v="38867.49"/>
  </r>
  <r>
    <s v="N"/>
    <x v="31"/>
    <s v="DULUTH"/>
    <s v="Site work for North Development Area"/>
    <d v="2010-10-15T00:00:00"/>
    <n v="0"/>
    <n v="178377.29"/>
    <n v="876899.96"/>
    <n v="1055277.25"/>
  </r>
  <r>
    <s v="N"/>
    <x v="31"/>
    <s v="DULUTH"/>
    <s v="Site work for North Development Area"/>
    <d v="2010-10-15T00:00:00"/>
    <n v="0"/>
    <n v="21719.39"/>
    <n v="0"/>
    <n v="21719.39"/>
  </r>
  <r>
    <s v="N"/>
    <x v="31"/>
    <s v="DULUTH"/>
    <s v="Site work for North Development Area"/>
    <d v="2010-11-09T00:00:00"/>
    <n v="0"/>
    <n v="6744.79"/>
    <n v="21794.92"/>
    <n v="28539.71"/>
  </r>
  <r>
    <s v="N"/>
    <x v="31"/>
    <s v="DULUTH"/>
    <s v="Site work for North Development Area"/>
    <d v="2010-12-03T00:00:00"/>
    <n v="0"/>
    <n v="1597.59"/>
    <n v="5583.02"/>
    <n v="7180.6100000000006"/>
  </r>
  <r>
    <s v="N"/>
    <x v="31"/>
    <s v="DULUTH"/>
    <s v="Site work for North Development Area"/>
    <d v="2011-02-02T00:00:00"/>
    <n v="0"/>
    <n v="800.33"/>
    <n v="2796.91"/>
    <n v="3597.24"/>
  </r>
  <r>
    <s v="N"/>
    <x v="31"/>
    <s v="DULUTH"/>
    <s v="Site work for North Development Area"/>
    <d v="2011-04-26T00:00:00"/>
    <n v="0"/>
    <n v="6606.73"/>
    <n v="126688.16"/>
    <n v="133294.89000000001"/>
  </r>
  <r>
    <s v="N"/>
    <x v="31"/>
    <s v="DULUTH"/>
    <s v="Site work for North Development Area"/>
    <d v="2011-06-28T00:00:00"/>
    <n v="0"/>
    <n v="86097.279999999999"/>
    <n v="77869.990000000005"/>
    <n v="163967.27000000002"/>
  </r>
  <r>
    <s v="N"/>
    <x v="31"/>
    <s v="DULUTH"/>
    <s v="TAXI WIDEN/DITCHING/FENCING"/>
    <d v="1965-02-15T00:00:00"/>
    <n v="41195.269999999997"/>
    <n v="27463.51"/>
    <n v="13731.75"/>
    <n v="82390.53"/>
  </r>
  <r>
    <s v="N"/>
    <x v="31"/>
    <s v="DULUTH"/>
    <s v="(ARRA) Term. Rd [Term. Ph 1] &amp; Ph 2 Dsgn"/>
    <d v="2009-08-17T00:00:00"/>
    <n v="561922"/>
    <n v="0"/>
    <n v="419.83"/>
    <n v="562341.82999999996"/>
  </r>
  <r>
    <s v="N"/>
    <x v="31"/>
    <s v="DULUTH"/>
    <s v="(ARRA) Term. Rd [Term. Ph 1] &amp; Ph 2 Dsgn"/>
    <d v="2009-10-06T00:00:00"/>
    <n v="730621"/>
    <n v="0"/>
    <n v="63.43"/>
    <n v="730684.43"/>
  </r>
  <r>
    <s v="N"/>
    <x v="31"/>
    <s v="DULUTH"/>
    <s v="(ARRA) Term. Rd [Term. Ph 1] &amp; Ph 2 Dsgn"/>
    <d v="2009-10-16T00:00:00"/>
    <n v="626598"/>
    <n v="0"/>
    <n v="313.45999999999998"/>
    <n v="626911.46"/>
  </r>
  <r>
    <s v="N"/>
    <x v="31"/>
    <s v="DULUTH"/>
    <s v="(ARRA) Term. Rd [Term. Ph 1] &amp; Ph 2 Dsgn"/>
    <d v="2009-11-25T00:00:00"/>
    <n v="440704"/>
    <n v="0"/>
    <n v="187.67"/>
    <n v="440891.67"/>
  </r>
  <r>
    <s v="N"/>
    <x v="31"/>
    <s v="DULUTH"/>
    <s v="(ARRA) Term. Rd [Term. Ph 1] &amp; Ph 2 Dsgn"/>
    <d v="2010-01-11T00:00:00"/>
    <n v="428214"/>
    <n v="0"/>
    <n v="173.52"/>
    <n v="428387.52"/>
  </r>
  <r>
    <s v="N"/>
    <x v="31"/>
    <s v="DULUTH"/>
    <s v="(ARRA) Term. Rd [Term. Ph 1] &amp; Ph 2 Dsgn"/>
    <d v="2010-02-17T00:00:00"/>
    <n v="7482"/>
    <n v="0"/>
    <n v="161.97"/>
    <n v="7643.97"/>
  </r>
  <r>
    <s v="N"/>
    <x v="31"/>
    <s v="DULUTH"/>
    <s v="(ARRA) Term. Rd [Term. Ph 1] &amp; Ph 2 Dsgn"/>
    <d v="2010-03-02T00:00:00"/>
    <n v="97115"/>
    <n v="0"/>
    <n v="2001.63"/>
    <n v="99116.63"/>
  </r>
  <r>
    <s v="N"/>
    <x v="31"/>
    <s v="DULUTH"/>
    <s v="(ARRA) Term. Rd [Term. Ph 1] &amp; Ph 2 Dsgn"/>
    <d v="2010-03-25T00:00:00"/>
    <n v="13854"/>
    <n v="0"/>
    <n v="1039.76"/>
    <n v="14893.76"/>
  </r>
  <r>
    <s v="N"/>
    <x v="31"/>
    <s v="DULUTH"/>
    <s v="(ARRA) Term. Rd [Term. Ph 1] &amp; Ph 2 Dsgn"/>
    <d v="2010-05-11T00:00:00"/>
    <n v="10496"/>
    <n v="0"/>
    <n v="589.99"/>
    <n v="11085.99"/>
  </r>
  <r>
    <s v="N"/>
    <x v="31"/>
    <s v="DULUTH"/>
    <s v="(ARRA) Term. Rd [Term. Ph 1] &amp; Ph 2 Dsgn"/>
    <d v="2010-05-21T00:00:00"/>
    <n v="769631"/>
    <n v="0"/>
    <n v="84819.89"/>
    <n v="854450.89"/>
  </r>
  <r>
    <s v="N"/>
    <x v="31"/>
    <s v="DULUTH"/>
    <s v="(ARRA) Term. Rd [Term. Ph 1] &amp; Ph 2 Dsgn"/>
    <d v="2010-06-30T00:00:00"/>
    <n v="634136"/>
    <n v="0"/>
    <n v="116402.85"/>
    <n v="750538.85"/>
  </r>
  <r>
    <s v="N"/>
    <x v="31"/>
    <s v="DULUTH"/>
    <s v="(ARRA) Term. Rd [Term. Ph 1] &amp; Ph 2 Dsgn"/>
    <d v="2010-08-09T00:00:00"/>
    <n v="78723"/>
    <n v="0"/>
    <n v="0"/>
    <n v="78723"/>
  </r>
  <r>
    <s v="N"/>
    <x v="31"/>
    <s v="DULUTH"/>
    <s v="(ARRA) Term. Rd [Term. Ph 1] &amp; Ph 2 Dsgn"/>
    <d v="2010-09-13T00:00:00"/>
    <n v="238508"/>
    <n v="0"/>
    <n v="0"/>
    <n v="238508"/>
  </r>
  <r>
    <s v="N"/>
    <x v="31"/>
    <s v="DULUTH"/>
    <s v="(ARRA) Term. Rd [Term. Ph 1] &amp; Ph 2 Dsgn"/>
    <d v="2010-10-15T00:00:00"/>
    <n v="64474"/>
    <n v="0"/>
    <n v="0"/>
    <n v="64474"/>
  </r>
  <r>
    <s v="N"/>
    <x v="31"/>
    <s v="DULUTH"/>
    <s v="(ARRA) Term. Rd [Term. Ph 1] &amp; Ph 2 Dsgn"/>
    <d v="2010-11-12T00:00:00"/>
    <n v="1130"/>
    <n v="0"/>
    <n v="0"/>
    <n v="1130"/>
  </r>
  <r>
    <s v="N"/>
    <x v="31"/>
    <s v="DULUTH"/>
    <s v="(ARRA) Term. Rd [Term. Ph 1] &amp; Ph 2 Dsgn"/>
    <d v="2010-12-06T00:00:00"/>
    <n v="30061"/>
    <n v="0"/>
    <n v="0"/>
    <n v="30061"/>
  </r>
  <r>
    <s v="N"/>
    <x v="31"/>
    <s v="DULUTH"/>
    <s v="(ARRA) Term. Rd [Term. Ph 1] &amp; Ph 2 Dsgn"/>
    <d v="2011-01-21T00:00:00"/>
    <n v="19522"/>
    <n v="0"/>
    <n v="0"/>
    <n v="19522"/>
  </r>
  <r>
    <s v="N"/>
    <x v="31"/>
    <s v="DULUTH"/>
    <s v="(ARRA) Term. Rd [Term. Ph 1] &amp; Ph 2 Dsgn"/>
    <d v="2011-02-09T00:00:00"/>
    <n v="232103"/>
    <n v="0"/>
    <n v="0"/>
    <n v="232103"/>
  </r>
  <r>
    <s v="N"/>
    <x v="31"/>
    <s v="DULUTH"/>
    <s v="(ARRA) Term. Rd [Term. Ph 1] &amp; Ph 2 Dsgn"/>
    <d v="2011-06-15T00:00:00"/>
    <n v="623"/>
    <n v="0"/>
    <n v="0"/>
    <n v="623"/>
  </r>
  <r>
    <s v="N"/>
    <x v="31"/>
    <s v="DULUTH"/>
    <s v="(ARRA) Term. Rd [Term. Ph 1] &amp; Ph 2 Dsgn"/>
    <d v="2011-06-24T00:00:00"/>
    <n v="10291"/>
    <n v="0"/>
    <n v="0"/>
    <n v="10291"/>
  </r>
  <r>
    <s v="N"/>
    <x v="31"/>
    <s v="DULUTH"/>
    <s v="Parking Lot (Grade/Pave &quot;Sched. B&quot;)-Ulland - Final"/>
    <d v="1899-12-30T00:00:00"/>
    <n v="0"/>
    <n v="1928479.33"/>
    <n v="497.8"/>
    <n v="1928977.1300000001"/>
  </r>
  <r>
    <s v="N"/>
    <x v="31"/>
    <s v="DULUTH"/>
    <s v="Parking Lot (Electrical &quot;Sched. B&quot;)-Poly- Final"/>
    <d v="1899-12-30T00:00:00"/>
    <n v="0"/>
    <n v="169495.26"/>
    <n v="0"/>
    <n v="169495.26"/>
  </r>
  <r>
    <s v="N"/>
    <x v="31"/>
    <s v="DULUTH"/>
    <s v="2010 Parking-Northland-Final"/>
    <d v="1899-12-30T00:00:00"/>
    <n v="0"/>
    <n v="454340.9"/>
    <n v="0"/>
    <n v="454340.9"/>
  </r>
  <r>
    <s v="N"/>
    <x v="31"/>
    <s v="DULUTH"/>
    <s v="2010 Parking-Northland-Final"/>
    <d v="1899-12-30T00:00:00"/>
    <n v="0"/>
    <n v="454340.9"/>
    <n v="-2704.15"/>
    <n v="451636.75"/>
  </r>
  <r>
    <s v="N"/>
    <x v="31"/>
    <s v="DULUTH"/>
    <s v="2012 Schedule B (Parking Lot)-KGM-Final"/>
    <d v="1899-12-30T00:00:00"/>
    <n v="0"/>
    <n v="493741.11"/>
    <n v="64050"/>
    <n v="557791.11"/>
  </r>
  <r>
    <s v="N"/>
    <x v="31"/>
    <s v="DULUTH"/>
    <s v="2012 Schedule B (Parking Lot)-KGM-Final"/>
    <d v="1899-12-30T00:00:00"/>
    <n v="0"/>
    <n v="518277.48"/>
    <n v="64050"/>
    <n v="582327.48"/>
  </r>
  <r>
    <s v="N"/>
    <x v="31"/>
    <s v="DULUTH"/>
    <s v="Landscaping (2.22C) [split w/-165]-Ullan-Final"/>
    <d v="1899-12-30T00:00:00"/>
    <n v="0"/>
    <n v="180070.3"/>
    <n v="64050"/>
    <n v="244120.3"/>
  </r>
  <r>
    <s v="N"/>
    <x v="31"/>
    <s v="DULUTH"/>
    <s v="TERMINAL (Ph 1) [2009 BONDING]"/>
    <d v="2009-08-26T00:00:00"/>
    <n v="0"/>
    <n v="394159.28"/>
    <n v="495.71"/>
    <n v="394654.99000000005"/>
  </r>
  <r>
    <s v="N"/>
    <x v="31"/>
    <s v="DULUTH"/>
    <s v="TERMINAL (Ph 1) [2009 BONDING]"/>
    <d v="2009-10-02T00:00:00"/>
    <n v="0"/>
    <n v="280346.93"/>
    <n v="-495.71"/>
    <n v="279851.21999999997"/>
  </r>
  <r>
    <s v="N"/>
    <x v="31"/>
    <s v="DULUTH"/>
    <s v="TERMINAL (Ph 1) [2009 BONDING]"/>
    <d v="2009-10-09T00:00:00"/>
    <n v="0"/>
    <n v="458853.17"/>
    <n v="198"/>
    <n v="459051.17"/>
  </r>
  <r>
    <s v="N"/>
    <x v="31"/>
    <s v="DULUTH"/>
    <s v="TERMINAL (Ph 1) [2009 BONDING]"/>
    <d v="2009-11-30T00:00:00"/>
    <n v="0"/>
    <n v="554695.9"/>
    <n v="1252"/>
    <n v="555947.9"/>
  </r>
  <r>
    <s v="N"/>
    <x v="31"/>
    <s v="DULUTH"/>
    <s v="TERMINAL (Ph 1) [2009 BONDING]"/>
    <d v="2009-12-18T00:00:00"/>
    <n v="0"/>
    <n v="423116.44"/>
    <n v="0"/>
    <n v="423116.44"/>
  </r>
  <r>
    <s v="N"/>
    <x v="31"/>
    <s v="DULUTH"/>
    <s v="TERMINAL (Ph 1) [2009 BONDING]"/>
    <d v="2010-03-09T00:00:00"/>
    <n v="0"/>
    <n v="63579.9"/>
    <n v="0"/>
    <n v="63579.9"/>
  </r>
  <r>
    <s v="N"/>
    <x v="31"/>
    <s v="DULUTH"/>
    <s v="TERMINAL (Ph 1) [2009 BONDING]"/>
    <d v="2010-04-02T00:00:00"/>
    <n v="0"/>
    <n v="5650.68"/>
    <n v="0"/>
    <n v="5650.68"/>
  </r>
  <r>
    <s v="N"/>
    <x v="31"/>
    <s v="DULUTH"/>
    <s v="TERMINAL (Ph 1) [2009 BONDING]"/>
    <d v="2010-04-02T00:00:00"/>
    <n v="0"/>
    <n v="20285.63"/>
    <n v="0"/>
    <n v="20285.63"/>
  </r>
  <r>
    <s v="N"/>
    <x v="31"/>
    <s v="DULUTH"/>
    <s v="TERMINAL (Ph 1) [2009 BONDING]"/>
    <d v="2010-04-28T00:00:00"/>
    <n v="0"/>
    <n v="33077.19"/>
    <n v="0"/>
    <n v="33077.19"/>
  </r>
  <r>
    <s v="N"/>
    <x v="31"/>
    <s v="DULUTH"/>
    <s v="TERMINAL (Ph 1) [2009 BONDING]"/>
    <d v="2010-05-19T00:00:00"/>
    <n v="0"/>
    <n v="19022.43"/>
    <n v="0"/>
    <n v="19022.43"/>
  </r>
  <r>
    <s v="N"/>
    <x v="31"/>
    <s v="DULUTH"/>
    <s v="TERMINAL (Ph 1) [2009 BONDING]"/>
    <d v="2010-06-11T00:00:00"/>
    <n v="0"/>
    <n v="2815.2"/>
    <n v="0"/>
    <n v="2815.2"/>
  </r>
  <r>
    <s v="N"/>
    <x v="31"/>
    <s v="DULUTH"/>
    <s v="TERMINAL (Ph 1) [2009 BONDING]"/>
    <d v="2010-07-02T00:00:00"/>
    <n v="0"/>
    <n v="63654.36"/>
    <n v="0"/>
    <n v="63654.36"/>
  </r>
  <r>
    <s v="N"/>
    <x v="31"/>
    <s v="DULUTH"/>
    <s v="TERMINAL (Ph 1) [2009 BONDING]"/>
    <d v="2010-08-19T00:00:00"/>
    <n v="0"/>
    <n v="1253.8900000000001"/>
    <n v="0"/>
    <n v="1253.8900000000001"/>
  </r>
  <r>
    <s v="N"/>
    <x v="31"/>
    <s v="DULUTH"/>
    <s v="TERMINAL (Ph 1) [2009 BONDING]"/>
    <d v="2010-09-30T00:00:00"/>
    <n v="0"/>
    <n v="844601.79"/>
    <n v="0"/>
    <n v="844601.79"/>
  </r>
  <r>
    <s v="N"/>
    <x v="31"/>
    <s v="DULUTH"/>
    <s v="TERMINAL (Ph 1) [2009 BONDING]"/>
    <d v="2010-11-18T00:00:00"/>
    <n v="0"/>
    <n v="84090.86"/>
    <n v="49222.41"/>
    <n v="133313.27000000002"/>
  </r>
  <r>
    <s v="N"/>
    <x v="31"/>
    <s v="DULUTH"/>
    <s v="TERMINAL (Ph 1) [2009 BONDING]"/>
    <d v="2010-12-14T00:00:00"/>
    <n v="0"/>
    <n v="198364.44"/>
    <n v="-33608.14"/>
    <n v="164756.29999999999"/>
  </r>
  <r>
    <s v="N"/>
    <x v="31"/>
    <s v="DULUTH"/>
    <s v="TERMINAL (Ph 1) [2009 BONDING]"/>
    <d v="2011-01-21T00:00:00"/>
    <n v="0"/>
    <n v="192135.75"/>
    <n v="0"/>
    <n v="192135.75"/>
  </r>
  <r>
    <s v="N"/>
    <x v="31"/>
    <s v="DULUTH"/>
    <s v="TERMINAL (Ph 1) [2009 BONDING]"/>
    <d v="2011-02-16T00:00:00"/>
    <n v="0"/>
    <n v="64291.96"/>
    <n v="0.95"/>
    <n v="64292.909999999996"/>
  </r>
  <r>
    <s v="N"/>
    <x v="31"/>
    <s v="DULUTH"/>
    <s v="TERMINAL (Ph 1) [2009 BONDING]"/>
    <d v="2011-03-15T00:00:00"/>
    <n v="0"/>
    <n v="50707.6"/>
    <n v="-1.01"/>
    <n v="50706.59"/>
  </r>
  <r>
    <s v="N"/>
    <x v="31"/>
    <s v="DULUTH"/>
    <s v="TERMINAL (Ph 1) [2009 BONDING]"/>
    <d v="2011-04-22T00:00:00"/>
    <n v="0"/>
    <n v="46672.28"/>
    <n v="0"/>
    <n v="46672.28"/>
  </r>
  <r>
    <s v="N"/>
    <x v="31"/>
    <s v="DULUTH"/>
    <s v="TERMINAL (Ph 1) [2009 BONDING]"/>
    <d v="2011-05-23T00:00:00"/>
    <n v="0"/>
    <n v="18640.55"/>
    <n v="0"/>
    <n v="18640.55"/>
  </r>
  <r>
    <s v="N"/>
    <x v="31"/>
    <s v="DULUTH"/>
    <s v="TERMINAL (Ph 1) [2009 BONDING]"/>
    <d v="2011-06-24T00:00:00"/>
    <n v="0"/>
    <n v="47895.34"/>
    <n v="0"/>
    <n v="47895.34"/>
  </r>
  <r>
    <s v="N"/>
    <x v="31"/>
    <s v="DULUTH"/>
    <s v="TERMINAL (Ph 1) [2009 BONDING]"/>
    <d v="2011-09-16T00:00:00"/>
    <n v="0"/>
    <n v="19779.310000000001"/>
    <n v="0"/>
    <n v="19779.310000000001"/>
  </r>
  <r>
    <s v="N"/>
    <x v="31"/>
    <s v="DULUTH"/>
    <s v="TERMINAL (Ph 1) [2009 BONDING]"/>
    <d v="2011-10-03T00:00:00"/>
    <n v="0"/>
    <n v="130332.95"/>
    <n v="0"/>
    <n v="130332.95"/>
  </r>
  <r>
    <s v="N"/>
    <x v="31"/>
    <s v="DULUTH"/>
    <s v="TERMINAL (Ph 1) [2009 BONDING]"/>
    <d v="2011-11-10T00:00:00"/>
    <n v="0"/>
    <n v="27295.58"/>
    <n v="0"/>
    <n v="27295.58"/>
  </r>
  <r>
    <s v="N"/>
    <x v="31"/>
    <s v="DULUTH"/>
    <s v="TERMINAL (Ph 1) [2009 BONDING]"/>
    <d v="2011-12-22T00:00:00"/>
    <n v="0"/>
    <n v="26338.9"/>
    <n v="0"/>
    <n v="26338.9"/>
  </r>
  <r>
    <s v="N"/>
    <x v="31"/>
    <s v="DULUTH"/>
    <s v="TERMINAL (Ph 1) [2009 BONDING]"/>
    <d v="2012-01-17T00:00:00"/>
    <n v="0"/>
    <n v="23655.45"/>
    <n v="0"/>
    <n v="23655.45"/>
  </r>
  <r>
    <s v="N"/>
    <x v="31"/>
    <s v="DULUTH"/>
    <s v="TERMINAL (Ph 1) [2009 BONDING]"/>
    <d v="2012-02-10T00:00:00"/>
    <n v="0"/>
    <n v="572.58000000000004"/>
    <n v="0"/>
    <n v="572.58000000000004"/>
  </r>
  <r>
    <s v="N"/>
    <x v="31"/>
    <s v="DULUTH"/>
    <s v="TERMINAL (Ph 1) [2009 BONDING]"/>
    <d v="2012-03-23T00:00:00"/>
    <n v="0"/>
    <n v="2037.61"/>
    <n v="0"/>
    <n v="2037.61"/>
  </r>
  <r>
    <s v="N"/>
    <x v="31"/>
    <s v="DULUTH"/>
    <s v="TERMINAL (Ph 1) [2009 BONDING]"/>
    <d v="2012-06-14T00:00:00"/>
    <n v="0"/>
    <n v="68441.77"/>
    <n v="0"/>
    <n v="68441.77"/>
  </r>
  <r>
    <s v="N"/>
    <x v="31"/>
    <s v="DULUTH"/>
    <s v="TERMINAL (Ph 1) [2009 BONDING]"/>
    <d v="2012-08-20T00:00:00"/>
    <n v="0"/>
    <n v="13150.25"/>
    <n v="0"/>
    <n v="13150.25"/>
  </r>
  <r>
    <s v="N"/>
    <x v="31"/>
    <s v="DULUTH"/>
    <s v="TERMINAL (Ph 1) [2009 BONDING]"/>
    <d v="2013-01-04T00:00:00"/>
    <n v="0"/>
    <n v="198504.18"/>
    <n v="46985.79"/>
    <n v="245489.97"/>
  </r>
  <r>
    <s v="N"/>
    <x v="31"/>
    <s v="DULUTH"/>
    <s v="TERMINAL (Ph 1) [2009 BONDING]"/>
    <d v="2013-01-28T00:00:00"/>
    <n v="0"/>
    <n v="30835.93"/>
    <n v="0"/>
    <n v="30835.93"/>
  </r>
  <r>
    <s v="N"/>
    <x v="31"/>
    <s v="DULUTH"/>
    <s v="TERMINAL (Ph 1) [2009 BONDING]"/>
    <d v="2013-02-13T00:00:00"/>
    <n v="0"/>
    <n v="3930.21"/>
    <n v="0"/>
    <n v="3930.21"/>
  </r>
  <r>
    <s v="N"/>
    <x v="31"/>
    <s v="DULUTH"/>
    <s v="TERMINAL (Ph 1) [2009 BONDING]"/>
    <d v="2013-03-20T00:00:00"/>
    <n v="0"/>
    <n v="78405.94"/>
    <n v="0"/>
    <n v="78405.94"/>
  </r>
  <r>
    <s v="N"/>
    <x v="31"/>
    <s v="DULUTH"/>
    <s v="TERMINAL (Ph 1) [2009 BONDING]"/>
    <d v="2013-04-01T00:00:00"/>
    <n v="0"/>
    <n v="20439.55"/>
    <n v="0"/>
    <n v="20439.55"/>
  </r>
  <r>
    <s v="N"/>
    <x v="31"/>
    <s v="DULUTH"/>
    <s v="TERMINAL (Ph 1) [2009 BONDING]"/>
    <d v="2013-05-29T00:00:00"/>
    <n v="0"/>
    <n v="106465.5"/>
    <n v="0"/>
    <n v="106465.5"/>
  </r>
  <r>
    <s v="N"/>
    <x v="31"/>
    <s v="DULUTH"/>
    <s v="TERMINAL (Ph 1) [2009 BONDING]"/>
    <d v="2013-08-02T00:00:00"/>
    <n v="0"/>
    <n v="30231.46"/>
    <n v="0"/>
    <n v="30231.46"/>
  </r>
  <r>
    <s v="N"/>
    <x v="31"/>
    <s v="DULUTH"/>
    <s v="TERMINAL (Ph 1) [2009 BONDING]"/>
    <d v="2013-09-19T00:00:00"/>
    <n v="0"/>
    <n v="35127.1"/>
    <n v="0"/>
    <n v="35127.1"/>
  </r>
  <r>
    <s v="N"/>
    <x v="31"/>
    <s v="DULUTH"/>
    <s v="TERMINAL (Ph 1) [2009 BONDING]"/>
    <d v="2013-11-18T00:00:00"/>
    <n v="0"/>
    <n v="36293.370000000003"/>
    <n v="0"/>
    <n v="36293.370000000003"/>
  </r>
  <r>
    <s v="N"/>
    <x v="31"/>
    <s v="DULUTH"/>
    <s v="TERMINAL (Ph 1) [2009 BONDING]"/>
    <d v="2014-01-08T00:00:00"/>
    <n v="0"/>
    <n v="88378.48"/>
    <n v="0"/>
    <n v="88378.48"/>
  </r>
  <r>
    <s v="N"/>
    <x v="31"/>
    <s v="DULUTH"/>
    <s v="TERMINAL (Ph 1) [2009 BONDING]"/>
    <d v="2014-11-24T00:00:00"/>
    <n v="0"/>
    <n v="24536.37"/>
    <n v="0"/>
    <n v="24536.37"/>
  </r>
  <r>
    <s v="N"/>
    <x v="31"/>
    <s v="DULUTH"/>
    <s v="TERMINAL (Ph 1) [2009 BONDING]"/>
    <d v="2015-01-14T00:00:00"/>
    <n v="0"/>
    <n v="67335.94"/>
    <n v="0"/>
    <n v="67335.94"/>
  </r>
  <r>
    <s v="N"/>
    <x v="31"/>
    <s v="DULUTH"/>
    <s v="47. 2 PAX Br, SWPPP, Update Master Plan"/>
    <d v="2009-10-21T00:00:00"/>
    <n v="22263"/>
    <n v="0"/>
    <n v="1172.04"/>
    <n v="23435.040000000001"/>
  </r>
  <r>
    <s v="N"/>
    <x v="31"/>
    <s v="DULUTH"/>
    <s v="47. 2 PAX Br, SWPPP, Update Master Plan"/>
    <d v="2009-12-09T00:00:00"/>
    <n v="31360"/>
    <n v="0"/>
    <n v="5025.9799999999996"/>
    <n v="36385.979999999996"/>
  </r>
  <r>
    <s v="N"/>
    <x v="31"/>
    <s v="DULUTH"/>
    <s v="47. 2 PAX Br, SWPPP, Update Master Plan"/>
    <d v="2009-12-24T00:00:00"/>
    <n v="119313"/>
    <n v="0"/>
    <n v="6279.64"/>
    <n v="125592.64"/>
  </r>
  <r>
    <s v="N"/>
    <x v="31"/>
    <s v="DULUTH"/>
    <s v="47. 2 PAX Br, SWPPP, Update Master Plan"/>
    <d v="2010-02-24T00:00:00"/>
    <n v="451656"/>
    <n v="0"/>
    <n v="23771.7"/>
    <n v="475427.7"/>
  </r>
  <r>
    <s v="N"/>
    <x v="31"/>
    <s v="DULUTH"/>
    <s v="47. 2 PAX Br, SWPPP, Update Master Plan"/>
    <d v="2010-04-08T00:00:00"/>
    <n v="1542"/>
    <n v="0"/>
    <n v="81.27"/>
    <n v="1623.27"/>
  </r>
  <r>
    <s v="N"/>
    <x v="31"/>
    <s v="DULUTH"/>
    <s v="47. 2 PAX Br, SWPPP, Update Master Plan"/>
    <d v="2010-05-19T00:00:00"/>
    <n v="1089"/>
    <n v="0"/>
    <n v="57.13"/>
    <n v="1146.1300000000001"/>
  </r>
  <r>
    <s v="N"/>
    <x v="31"/>
    <s v="DULUTH"/>
    <s v="47. 2 PAX Br, SWPPP, Update Master Plan"/>
    <d v="2010-06-11T00:00:00"/>
    <n v="74600"/>
    <n v="0"/>
    <n v="4301.7700000000004"/>
    <n v="78901.77"/>
  </r>
  <r>
    <s v="N"/>
    <x v="31"/>
    <s v="DULUTH"/>
    <s v="47. 2 PAX Br, SWPPP, Update Master Plan"/>
    <d v="2010-08-19T00:00:00"/>
    <n v="2288"/>
    <n v="0"/>
    <n v="120.32"/>
    <n v="2408.3200000000002"/>
  </r>
  <r>
    <s v="N"/>
    <x v="31"/>
    <s v="DULUTH"/>
    <s v="47. 2 PAX Br, SWPPP, Update Master Plan"/>
    <d v="2010-09-07T00:00:00"/>
    <n v="5879"/>
    <n v="0"/>
    <n v="309.5"/>
    <n v="6188.5"/>
  </r>
  <r>
    <s v="N"/>
    <x v="31"/>
    <s v="DULUTH"/>
    <s v="47. 2 PAX Br, SWPPP, Update Master Plan"/>
    <d v="2010-11-18T00:00:00"/>
    <n v="23757"/>
    <n v="0"/>
    <n v="1249.8"/>
    <n v="25006.799999999999"/>
  </r>
  <r>
    <s v="N"/>
    <x v="31"/>
    <s v="DULUTH"/>
    <s v="47. 2 PAX Br, SWPPP, Update Master Plan"/>
    <d v="2010-12-14T00:00:00"/>
    <n v="159473"/>
    <n v="0"/>
    <n v="14555.58"/>
    <n v="174028.58"/>
  </r>
  <r>
    <s v="N"/>
    <x v="31"/>
    <s v="DULUTH"/>
    <s v="47. 2 PAX Br, SWPPP, Update Master Plan"/>
    <d v="2011-02-02T00:00:00"/>
    <n v="38783"/>
    <n v="0"/>
    <n v="2148.5300000000002"/>
    <n v="40931.53"/>
  </r>
  <r>
    <s v="N"/>
    <x v="31"/>
    <s v="DULUTH"/>
    <s v="47. 2 PAX Br, SWPPP, Update Master Plan"/>
    <d v="2011-03-14T00:00:00"/>
    <n v="23252"/>
    <n v="0"/>
    <n v="1545.06"/>
    <n v="24797.06"/>
  </r>
  <r>
    <s v="N"/>
    <x v="31"/>
    <s v="DULUTH"/>
    <s v="47. 2 PAX Br, SWPPP, Update Master Plan"/>
    <d v="2011-04-26T00:00:00"/>
    <n v="26242"/>
    <n v="0"/>
    <n v="1381.52"/>
    <n v="27623.52"/>
  </r>
  <r>
    <s v="N"/>
    <x v="31"/>
    <s v="DULUTH"/>
    <s v="47. 2 PAX Br, SWPPP, Update Master Plan"/>
    <d v="2011-06-30T00:00:00"/>
    <n v="94972"/>
    <n v="0"/>
    <n v="4998.83"/>
    <n v="99970.83"/>
  </r>
  <r>
    <s v="N"/>
    <x v="31"/>
    <s v="DULUTH"/>
    <s v="47. 2 PAX Br, SWPPP, Update Master Plan"/>
    <d v="2011-08-15T00:00:00"/>
    <n v="60684"/>
    <n v="0"/>
    <n v="3194.05"/>
    <n v="63878.05"/>
  </r>
  <r>
    <s v="N"/>
    <x v="31"/>
    <s v="DULUTH"/>
    <s v="47. 2 PAX Br, SWPPP, Update Master Plan"/>
    <d v="2011-10-01T00:00:00"/>
    <n v="60915"/>
    <n v="0"/>
    <n v="2459.2800000000002"/>
    <n v="63374.28"/>
  </r>
  <r>
    <s v="N"/>
    <x v="31"/>
    <s v="DULUTH"/>
    <s v="47. 2 PAX Br, SWPPP, Update Master Plan"/>
    <d v="2011-11-07T00:00:00"/>
    <n v="69637"/>
    <n v="0"/>
    <n v="0"/>
    <n v="69637"/>
  </r>
  <r>
    <s v="N"/>
    <x v="31"/>
    <s v="DULUTH"/>
    <s v="47. 2 PAX Br, SWPPP, Update Master Plan"/>
    <d v="2011-12-08T00:00:00"/>
    <n v="6869"/>
    <n v="0"/>
    <n v="0"/>
    <n v="6869"/>
  </r>
  <r>
    <s v="N"/>
    <x v="31"/>
    <s v="DULUTH"/>
    <s v="47. 2 PAX Br, SWPPP, Update Master Plan"/>
    <d v="2012-01-11T00:00:00"/>
    <n v="55796"/>
    <n v="0"/>
    <n v="0"/>
    <n v="55796"/>
  </r>
  <r>
    <s v="N"/>
    <x v="31"/>
    <s v="DULUTH"/>
    <s v="47. 2 PAX Br, SWPPP, Update Master Plan"/>
    <d v="2015-08-31T00:00:00"/>
    <n v="50000"/>
    <n v="0"/>
    <n v="0"/>
    <n v="50000"/>
  </r>
  <r>
    <s v="N"/>
    <x v="31"/>
    <s v="DULUTH"/>
    <s v="47. 2 PAX Br, SWPPP, Update Master Plan"/>
    <d v="2015-08-31T00:00:00"/>
    <n v="8828"/>
    <n v="0"/>
    <n v="0"/>
    <n v="8828"/>
  </r>
  <r>
    <s v="N"/>
    <x v="31"/>
    <s v="DULUTH"/>
    <s v="Skid Steer Loader"/>
    <d v="2010-03-02T00:00:00"/>
    <n v="0"/>
    <n v="24457.59"/>
    <n v="12228.8"/>
    <n v="36686.39"/>
  </r>
  <r>
    <s v="N"/>
    <x v="31"/>
    <s v="DULUTH"/>
    <s v="Terminal Site Work-Northland"/>
    <d v="1899-12-30T00:00:00"/>
    <n v="0"/>
    <n v="289925.58"/>
    <n v="0"/>
    <n v="289925.58"/>
  </r>
  <r>
    <s v="N"/>
    <x v="31"/>
    <s v="DULUTH"/>
    <s v="Terminal Site Work-Northland"/>
    <d v="1899-12-30T00:00:00"/>
    <n v="0"/>
    <n v="287283.24"/>
    <n v="0"/>
    <n v="287283.24"/>
  </r>
  <r>
    <s v="N"/>
    <x v="31"/>
    <s v="DULUTH"/>
    <s v="Terminal Site Work-Northland"/>
    <d v="1899-12-30T00:00:00"/>
    <n v="0"/>
    <n v="305652.63"/>
    <n v="0"/>
    <n v="305652.63"/>
  </r>
  <r>
    <s v="N"/>
    <x v="31"/>
    <s v="DULUTH"/>
    <s v="Structural Concrete-Kelleher-COMPLETE"/>
    <d v="1899-12-30T00:00:00"/>
    <n v="0"/>
    <n v="459944.91"/>
    <n v="0"/>
    <n v="459944.91"/>
  </r>
  <r>
    <s v="N"/>
    <x v="31"/>
    <s v="DULUTH"/>
    <s v="Structural Concrete-Kelleher-COMPLETE"/>
    <d v="1899-12-30T00:00:00"/>
    <n v="0"/>
    <n v="476521.32"/>
    <n v="0"/>
    <n v="476521.32"/>
  </r>
  <r>
    <s v="N"/>
    <x v="31"/>
    <s v="DULUTH"/>
    <s v="Masonry [4.1] - Harbor City Masonry-COMPLETE"/>
    <d v="1899-12-30T00:00:00"/>
    <n v="0"/>
    <n v="21067.31"/>
    <n v="0"/>
    <n v="21067.31"/>
  </r>
  <r>
    <s v="N"/>
    <x v="31"/>
    <s v="DULUTH"/>
    <s v="Masonry [4.1] - Harbor City Masonry-COMPLETE"/>
    <d v="1899-12-30T00:00:00"/>
    <n v="0"/>
    <n v="56903"/>
    <n v="0"/>
    <n v="56903"/>
  </r>
  <r>
    <s v="N"/>
    <x v="31"/>
    <s v="DULUTH"/>
    <s v="Structural Steel - Dynamic Structural St-COMPLETE"/>
    <d v="1899-12-30T00:00:00"/>
    <n v="0"/>
    <n v="487911.01"/>
    <n v="0"/>
    <n v="487911.01"/>
  </r>
  <r>
    <s v="N"/>
    <x v="31"/>
    <s v="DULUTH"/>
    <s v="Structural Steel - Dynamic Structural St-COMPLETE"/>
    <d v="1899-12-30T00:00:00"/>
    <n v="0"/>
    <n v="486888.85"/>
    <n v="0"/>
    <n v="486888.85"/>
  </r>
  <r>
    <s v="N"/>
    <x v="31"/>
    <s v="DULUTH"/>
    <s v="AIP 49 Work Scopes-Multiple-AIP Closed"/>
    <d v="1899-12-30T00:00:00"/>
    <n v="0"/>
    <n v="199760.04"/>
    <n v="0"/>
    <n v="199760.04"/>
  </r>
  <r>
    <s v="N"/>
    <x v="31"/>
    <s v="DULUTH"/>
    <s v="Metal Panels &amp; Roof (7.1)- Jamar-COMPLETE - AIP 49 Closed"/>
    <d v="1899-12-30T00:00:00"/>
    <n v="0"/>
    <n v="276524.27"/>
    <n v="0"/>
    <n v="276524.27"/>
  </r>
  <r>
    <s v="N"/>
    <x v="31"/>
    <s v="DULUTH"/>
    <s v="Metal Panels &amp; Roof (7.1)- Jamar-COMPLETE - AIP 49 Closed"/>
    <d v="1899-12-30T00:00:00"/>
    <n v="0"/>
    <n v="291860.84000000003"/>
    <n v="0"/>
    <n v="291860.84000000003"/>
  </r>
  <r>
    <s v="N"/>
    <x v="31"/>
    <s v="DULUTH"/>
    <s v="Glass/Curtain Wall  (-167D) - Harmon-COMPLETE - AIP 49 Closed"/>
    <d v="1899-12-30T00:00:00"/>
    <n v="0"/>
    <n v="493024.82"/>
    <n v="0"/>
    <n v="493024.82"/>
  </r>
  <r>
    <s v="N"/>
    <x v="31"/>
    <s v="DULUTH"/>
    <s v="Glass/Curtain Wall  (-167D) - Harmon-COMPLETE - AIP 49 Closed"/>
    <d v="1899-12-30T00:00:00"/>
    <n v="0"/>
    <n v="481851.43"/>
    <n v="0"/>
    <n v="481851.43"/>
  </r>
  <r>
    <s v="N"/>
    <x v="31"/>
    <s v="DULUTH"/>
    <s v="AIP 50 Work Scopes -4.2, 15.2-COMPLETE"/>
    <d v="1899-12-30T00:00:00"/>
    <n v="0"/>
    <n v="599037.54"/>
    <n v="0"/>
    <n v="599037.54"/>
  </r>
  <r>
    <s v="N"/>
    <x v="31"/>
    <s v="DULUTH"/>
    <s v="AIP 50 Work Scopes -4.2, 15.2-COMPLETE"/>
    <d v="1899-12-30T00:00:00"/>
    <n v="0"/>
    <n v="454652.44"/>
    <n v="0"/>
    <n v="454652.44"/>
  </r>
  <r>
    <s v="N"/>
    <x v="31"/>
    <s v="DULUTH"/>
    <s v="6.22C Concessions &amp; 13.23C Control Booth"/>
    <d v="1899-12-30T00:00:00"/>
    <n v="0"/>
    <n v="209795"/>
    <n v="0"/>
    <n v="209795"/>
  </r>
  <r>
    <s v="N"/>
    <x v="31"/>
    <s v="DULUTH"/>
    <s v="AIP 50 -Kelleher  Concrete&amp;Earthwork -COMPLETE"/>
    <d v="1899-12-30T00:00:00"/>
    <n v="0"/>
    <n v="168693.46"/>
    <n v="0"/>
    <n v="168693.46"/>
  </r>
  <r>
    <s v="N"/>
    <x v="31"/>
    <s v="DULUTH"/>
    <s v="AIP 50 -Kelleher  Concrete&amp;Earthwork -COMPLETE"/>
    <d v="1899-12-30T00:00:00"/>
    <n v="0"/>
    <n v="123783.46"/>
    <n v="0"/>
    <n v="123783.46"/>
  </r>
  <r>
    <s v="N"/>
    <x v="31"/>
    <s v="DULUTH"/>
    <s v="AIP 50 -Kelleher  Concrete&amp;Earthwork -COMPLETE"/>
    <d v="1899-12-30T00:00:00"/>
    <n v="0"/>
    <n v="96828.33"/>
    <n v="0"/>
    <n v="96828.33"/>
  </r>
  <r>
    <s v="N"/>
    <x v="31"/>
    <s v="DULUTH"/>
    <s v="Landscaping (2.22C) [split w/ -162E] - Ulland"/>
    <d v="1899-12-30T00:00:00"/>
    <n v="0"/>
    <n v="158837.04999999999"/>
    <n v="0"/>
    <n v="158837.04999999999"/>
  </r>
  <r>
    <s v="N"/>
    <x v="31"/>
    <s v="DULUTH"/>
    <s v="Landscaping (2.22C) [split w/ -162E] - Ulland"/>
    <d v="1899-12-30T00:00:00"/>
    <n v="0"/>
    <n v="90050.48"/>
    <n v="0"/>
    <n v="90050.48"/>
  </r>
  <r>
    <s v="N"/>
    <x v="31"/>
    <s v="DULUTH"/>
    <s v="Parking Structure-2014"/>
    <d v="1899-12-30T00:00:00"/>
    <n v="0"/>
    <n v="2789074.89"/>
    <n v="-2783458.58"/>
    <n v="5616.3100000000559"/>
  </r>
  <r>
    <s v="N"/>
    <x v="31"/>
    <s v="DULUTH"/>
    <s v="Parking Structure-2014"/>
    <d v="1899-12-30T00:00:00"/>
    <n v="0"/>
    <n v="133290.44"/>
    <n v="0"/>
    <n v="133290.44"/>
  </r>
  <r>
    <s v="N"/>
    <x v="31"/>
    <s v="DULUTH"/>
    <s v="Parking Structure-2014"/>
    <d v="1899-12-30T00:00:00"/>
    <n v="0"/>
    <n v="82305.02"/>
    <n v="0"/>
    <n v="82305.02"/>
  </r>
  <r>
    <s v="N"/>
    <x v="31"/>
    <s v="DULUTH"/>
    <s v="Parking Structure-2014"/>
    <d v="1899-12-30T00:00:00"/>
    <n v="0"/>
    <n v="94910.81"/>
    <n v="0"/>
    <n v="94910.81"/>
  </r>
  <r>
    <s v="N"/>
    <x v="31"/>
    <s v="DULUTH"/>
    <s v="Parking Structure-2014"/>
    <d v="1899-12-30T00:00:00"/>
    <n v="0"/>
    <n v="938241.82"/>
    <n v="0"/>
    <n v="938241.82"/>
  </r>
  <r>
    <s v="N"/>
    <x v="31"/>
    <s v="DULUTH"/>
    <s v="Parking Structure-2014"/>
    <d v="1899-12-30T00:00:00"/>
    <n v="0"/>
    <n v="628613.26"/>
    <n v="0"/>
    <n v="628613.26"/>
  </r>
  <r>
    <s v="N"/>
    <x v="31"/>
    <s v="DULUTH"/>
    <s v="Parking Structure-2014"/>
    <d v="1899-12-30T00:00:00"/>
    <n v="0"/>
    <n v="697115.32"/>
    <n v="0"/>
    <n v="697115.32"/>
  </r>
  <r>
    <s v="N"/>
    <x v="31"/>
    <s v="DULUTH"/>
    <s v="Terminal Phase 2 - (2010 BONDING)"/>
    <d v="2010-11-18T00:00:00"/>
    <n v="0"/>
    <n v="93727.16"/>
    <n v="-0.04"/>
    <n v="93727.12000000001"/>
  </r>
  <r>
    <s v="N"/>
    <x v="31"/>
    <s v="DULUTH"/>
    <s v="Terminal Phase 2 - (2010 BONDING)"/>
    <d v="2010-12-14T00:00:00"/>
    <n v="0"/>
    <n v="202059.22"/>
    <n v="0.01"/>
    <n v="202059.23"/>
  </r>
  <r>
    <s v="N"/>
    <x v="31"/>
    <s v="DULUTH"/>
    <s v="Terminal Phase 2 - (2010 BONDING)"/>
    <d v="2011-01-21T00:00:00"/>
    <n v="0"/>
    <n v="378149.69"/>
    <n v="-0.03"/>
    <n v="378149.66"/>
  </r>
  <r>
    <s v="N"/>
    <x v="31"/>
    <s v="DULUTH"/>
    <s v="Terminal Phase 2 - (2010 BONDING)"/>
    <d v="2011-02-24T00:00:00"/>
    <n v="0"/>
    <n v="276669.77"/>
    <n v="0.06"/>
    <n v="276669.83"/>
  </r>
  <r>
    <s v="N"/>
    <x v="31"/>
    <s v="DULUTH"/>
    <s v="Terminal Phase 2 - (2010 BONDING)"/>
    <d v="2011-03-15T00:00:00"/>
    <n v="0"/>
    <n v="148638.01"/>
    <n v="0"/>
    <n v="148638.01"/>
  </r>
  <r>
    <s v="N"/>
    <x v="31"/>
    <s v="DULUTH"/>
    <s v="Terminal Phase 2 - (2010 BONDING)"/>
    <d v="2011-04-26T00:00:00"/>
    <n v="0"/>
    <n v="146300.48000000001"/>
    <n v="0"/>
    <n v="146300.48000000001"/>
  </r>
  <r>
    <s v="N"/>
    <x v="31"/>
    <s v="DULUTH"/>
    <s v="Terminal Phase 2 - (2010 BONDING)"/>
    <d v="2011-05-17T00:00:00"/>
    <n v="0"/>
    <n v="267250.07"/>
    <n v="0"/>
    <n v="267250.07"/>
  </r>
  <r>
    <s v="N"/>
    <x v="31"/>
    <s v="DULUTH"/>
    <s v="Terminal Phase 2 - (2010 BONDING)"/>
    <d v="2011-06-28T00:00:00"/>
    <n v="0"/>
    <n v="702067.35"/>
    <n v="0"/>
    <n v="702067.35"/>
  </r>
  <r>
    <s v="N"/>
    <x v="31"/>
    <s v="DULUTH"/>
    <s v="Terminal Phase 2 - (2010 BONDING)"/>
    <d v="2011-08-29T00:00:00"/>
    <n v="0"/>
    <n v="282715.24"/>
    <n v="0"/>
    <n v="282715.24"/>
  </r>
  <r>
    <s v="N"/>
    <x v="31"/>
    <s v="DULUTH"/>
    <s v="Terminal Phase 2 - (2010 BONDING)"/>
    <d v="2011-10-03T00:00:00"/>
    <n v="0"/>
    <n v="105720.29"/>
    <n v="0"/>
    <n v="105720.29"/>
  </r>
  <r>
    <s v="N"/>
    <x v="31"/>
    <s v="DULUTH"/>
    <s v="Terminal Phase 2 - (2010 BONDING)"/>
    <d v="2011-12-08T00:00:00"/>
    <n v="0"/>
    <n v="233538.01"/>
    <n v="0"/>
    <n v="233538.01"/>
  </r>
  <r>
    <s v="N"/>
    <x v="31"/>
    <s v="DULUTH"/>
    <s v="Terminal Phase 2 - (2010 BONDING)"/>
    <d v="2012-02-07T00:00:00"/>
    <n v="0"/>
    <n v="446009.05"/>
    <n v="0"/>
    <n v="446009.05"/>
  </r>
  <r>
    <s v="N"/>
    <x v="31"/>
    <s v="DULUTH"/>
    <s v="Terminal Phase 2 - (2010 BONDING)"/>
    <d v="2012-04-16T00:00:00"/>
    <n v="0"/>
    <n v="153290.65"/>
    <n v="0"/>
    <n v="153290.65"/>
  </r>
  <r>
    <s v="N"/>
    <x v="31"/>
    <s v="DULUTH"/>
    <s v="Terminal Phase 2 - (2010 BONDING)"/>
    <d v="2012-05-02T00:00:00"/>
    <n v="0"/>
    <n v="149807.67000000001"/>
    <n v="0"/>
    <n v="149807.67000000001"/>
  </r>
  <r>
    <s v="N"/>
    <x v="31"/>
    <s v="DULUTH"/>
    <s v="Terminal Phase 2 - (2010 BONDING)"/>
    <d v="2012-05-21T00:00:00"/>
    <n v="0"/>
    <n v="355711.65"/>
    <n v="0"/>
    <n v="355711.65"/>
  </r>
  <r>
    <s v="N"/>
    <x v="31"/>
    <s v="DULUTH"/>
    <s v="Terminal Phase 2 - (2010 BONDING)"/>
    <d v="2012-07-03T00:00:00"/>
    <n v="0"/>
    <n v="258211.38"/>
    <n v="0"/>
    <n v="258211.38"/>
  </r>
  <r>
    <s v="N"/>
    <x v="31"/>
    <s v="DULUTH"/>
    <s v="Terminal Phase 2 - (2010 BONDING)"/>
    <d v="2012-09-28T00:00:00"/>
    <n v="0"/>
    <n v="329196.07"/>
    <n v="0"/>
    <n v="329196.07"/>
  </r>
  <r>
    <s v="N"/>
    <x v="31"/>
    <s v="DULUTH"/>
    <s v="Terminal Phase 2 - (2010 BONDING)"/>
    <d v="2012-10-23T00:00:00"/>
    <n v="0"/>
    <n v="293370.08"/>
    <n v="0"/>
    <n v="293370.08"/>
  </r>
  <r>
    <s v="N"/>
    <x v="31"/>
    <s v="DULUTH"/>
    <s v="Terminal Phase 2 - (2010 BONDING)"/>
    <d v="2012-11-21T00:00:00"/>
    <n v="0"/>
    <n v="360958.52"/>
    <n v="0"/>
    <n v="360958.52"/>
  </r>
  <r>
    <s v="N"/>
    <x v="31"/>
    <s v="DULUTH"/>
    <s v="Terminal Phase 2 - (2010 BONDING)"/>
    <d v="2012-12-27T00:00:00"/>
    <n v="0"/>
    <n v="622812.49"/>
    <n v="0"/>
    <n v="622812.49"/>
  </r>
  <r>
    <s v="N"/>
    <x v="31"/>
    <s v="DULUTH"/>
    <s v="Terminal Phase 2 - (2010 BONDING)"/>
    <d v="2013-01-28T00:00:00"/>
    <n v="0"/>
    <n v="681656.43"/>
    <n v="0"/>
    <n v="681656.43"/>
  </r>
  <r>
    <s v="N"/>
    <x v="31"/>
    <s v="DULUTH"/>
    <s v="Terminal Phase 2 - (2010 BONDING)"/>
    <d v="2013-02-13T00:00:00"/>
    <n v="0"/>
    <n v="403198.28"/>
    <n v="0"/>
    <n v="403198.28"/>
  </r>
  <r>
    <s v="N"/>
    <x v="31"/>
    <s v="DULUTH"/>
    <s v="Terminal Phase 2 - (2010 BONDING)"/>
    <d v="2013-03-15T00:00:00"/>
    <n v="0"/>
    <n v="480730.61"/>
    <n v="0"/>
    <n v="480730.61"/>
  </r>
  <r>
    <s v="N"/>
    <x v="31"/>
    <s v="DULUTH"/>
    <s v="Terminal Phase 2 - (2010 BONDING)"/>
    <d v="2013-04-10T00:00:00"/>
    <n v="0"/>
    <n v="116749.15"/>
    <n v="0"/>
    <n v="116749.15"/>
  </r>
  <r>
    <s v="N"/>
    <x v="31"/>
    <s v="DULUTH"/>
    <s v="Terminal Phase 2 - (2010 BONDING)"/>
    <d v="2013-05-20T00:00:00"/>
    <n v="0"/>
    <n v="116822.79"/>
    <n v="0"/>
    <n v="116822.79"/>
  </r>
  <r>
    <s v="N"/>
    <x v="31"/>
    <s v="DULUTH"/>
    <s v="Terminal Phase 2 - (2010 BONDING)"/>
    <d v="2013-06-25T00:00:00"/>
    <n v="0"/>
    <n v="44287.98"/>
    <n v="0"/>
    <n v="44287.98"/>
  </r>
  <r>
    <s v="N"/>
    <x v="31"/>
    <s v="DULUTH"/>
    <s v="Terminal Phase 2 - (2010 BONDING)"/>
    <d v="2013-08-12T00:00:00"/>
    <n v="0"/>
    <n v="142735.38"/>
    <n v="0"/>
    <n v="142735.38"/>
  </r>
  <r>
    <s v="N"/>
    <x v="31"/>
    <s v="DULUTH"/>
    <s v="Terminal Phase 2 - (2010 BONDING)"/>
    <d v="2013-10-17T00:00:00"/>
    <n v="0"/>
    <n v="292750.84999999998"/>
    <n v="0"/>
    <n v="292750.84999999998"/>
  </r>
  <r>
    <s v="N"/>
    <x v="31"/>
    <s v="DULUTH"/>
    <s v="Terminal Phase 2 - (2010 BONDING)"/>
    <d v="2013-12-09T00:00:00"/>
    <n v="0"/>
    <n v="141543.84"/>
    <n v="0"/>
    <n v="141543.84"/>
  </r>
  <r>
    <s v="N"/>
    <x v="31"/>
    <s v="DULUTH"/>
    <s v="Terminal Phase 2 - (2010 BONDING)"/>
    <d v="2014-01-24T00:00:00"/>
    <n v="0"/>
    <n v="75307.7"/>
    <n v="0"/>
    <n v="75307.7"/>
  </r>
  <r>
    <s v="N"/>
    <x v="31"/>
    <s v="DULUTH"/>
    <s v="Terminal Phase 2 - (2010 BONDING)"/>
    <d v="2014-02-25T00:00:00"/>
    <n v="0"/>
    <n v="38583.949999999997"/>
    <n v="0"/>
    <n v="38583.949999999997"/>
  </r>
  <r>
    <s v="N"/>
    <x v="31"/>
    <s v="DULUTH"/>
    <s v="Terminal Phase 2 - (2010 BONDING)"/>
    <d v="2014-05-08T00:00:00"/>
    <n v="0"/>
    <n v="796639.51"/>
    <n v="0"/>
    <n v="796639.51"/>
  </r>
  <r>
    <s v="N"/>
    <x v="31"/>
    <s v="DULUTH"/>
    <s v="Terminal Phase 2 - (2010 BONDING)"/>
    <d v="2014-08-04T00:00:00"/>
    <n v="0"/>
    <n v="746041.9"/>
    <n v="0"/>
    <n v="746041.9"/>
  </r>
  <r>
    <s v="N"/>
    <x v="31"/>
    <s v="DULUTH"/>
    <s v="Terminal Phase 2 - (2010 BONDING)"/>
    <d v="2014-09-30T00:00:00"/>
    <n v="0"/>
    <n v="1041498.51"/>
    <n v="0"/>
    <n v="1041498.51"/>
  </r>
  <r>
    <s v="N"/>
    <x v="31"/>
    <s v="DULUTH"/>
    <s v="Terminal Phase 2 - (2010 BONDING)"/>
    <d v="2014-11-26T00:00:00"/>
    <n v="0"/>
    <n v="155236.64000000001"/>
    <n v="0"/>
    <n v="155236.64000000001"/>
  </r>
  <r>
    <s v="N"/>
    <x v="31"/>
    <s v="DULUTH"/>
    <s v="Terminal Phase 2 - (2010 BONDING)"/>
    <d v="2015-03-02T00:00:00"/>
    <n v="0"/>
    <n v="107312.32000000001"/>
    <n v="0"/>
    <n v="107312.32000000001"/>
  </r>
  <r>
    <s v="N"/>
    <x v="31"/>
    <s v="DULUTH"/>
    <s v="Terminal Phase 2 - (2010 BONDING)"/>
    <d v="2015-08-19T00:00:00"/>
    <n v="0"/>
    <n v="341079.25"/>
    <n v="0"/>
    <n v="341079.25"/>
  </r>
  <r>
    <s v="N"/>
    <x v="31"/>
    <s v="DULUTH"/>
    <s v="Terminal Phase 2 - (2010 BONDING)"/>
    <d v="2015-09-01T00:00:00"/>
    <n v="0"/>
    <n v="171622.06"/>
    <n v="0"/>
    <n v="171622.06"/>
  </r>
  <r>
    <s v="N"/>
    <x v="31"/>
    <s v="DULUTH"/>
    <s v="AIP 51 Work Scopes"/>
    <d v="1899-12-30T00:00:00"/>
    <n v="0"/>
    <n v="766241.59"/>
    <n v="0"/>
    <n v="766241.59"/>
  </r>
  <r>
    <s v="N"/>
    <x v="31"/>
    <s v="DULUTH"/>
    <s v="AIP 51 Work Scopes"/>
    <d v="1899-12-30T00:00:00"/>
    <n v="0"/>
    <n v="732016.67"/>
    <n v="0"/>
    <n v="732016.67"/>
  </r>
  <r>
    <s v="N"/>
    <x v="31"/>
    <s v="DULUTH"/>
    <s v="AIP 51 Baggage Handling - Diversified Conveyors"/>
    <d v="1899-12-30T00:00:00"/>
    <n v="0"/>
    <n v="62283.28"/>
    <n v="0"/>
    <n v="62283.28"/>
  </r>
  <r>
    <s v="N"/>
    <x v="31"/>
    <s v="DULUTH"/>
    <s v="AIP-52 Work Scopes-COMPLETE"/>
    <d v="1899-12-30T00:00:00"/>
    <n v="0"/>
    <n v="436857.01"/>
    <n v="0"/>
    <n v="436857.01"/>
  </r>
  <r>
    <s v="N"/>
    <x v="31"/>
    <s v="DULUTH"/>
    <s v="AIP-52 Work Scopes-COMPLETE"/>
    <d v="1899-12-30T00:00:00"/>
    <n v="0"/>
    <n v="438580.08"/>
    <n v="0"/>
    <n v="438580.08"/>
  </r>
  <r>
    <s v="N"/>
    <x v="31"/>
    <s v="DULUTH"/>
    <s v="AIP 53 Work Scopes-FINAL"/>
    <d v="1899-12-30T00:00:00"/>
    <n v="0"/>
    <n v="587003.43000000005"/>
    <n v="0"/>
    <n v="587003.43000000005"/>
  </r>
  <r>
    <s v="N"/>
    <x v="31"/>
    <s v="DULUTH"/>
    <s v="AIP 53 Work Scopes-FINAL"/>
    <d v="1899-12-30T00:00:00"/>
    <n v="0"/>
    <n v="578143.15"/>
    <n v="0"/>
    <n v="578143.15"/>
  </r>
  <r>
    <s v="N"/>
    <x v="31"/>
    <s v="DULUTH"/>
    <s v="AIP 53 Work Scopes-FINAL"/>
    <d v="1899-12-30T00:00:00"/>
    <n v="0"/>
    <n v="576179.78"/>
    <n v="0"/>
    <n v="576179.78"/>
  </r>
  <r>
    <s v="N"/>
    <x v="31"/>
    <s v="DULUTH"/>
    <s v="Generator &amp; Network Systems - Benson"/>
    <d v="1899-12-30T00:00:00"/>
    <n v="0"/>
    <n v="303970.09000000003"/>
    <n v="0"/>
    <n v="303970.09000000003"/>
  </r>
  <r>
    <s v="N"/>
    <x v="31"/>
    <s v="DULUTH"/>
    <s v="AIP 54 (w/13.21B)"/>
    <d v="1899-12-30T00:00:00"/>
    <n v="0"/>
    <n v="1165945.6000000001"/>
    <n v="0"/>
    <n v="1165945.6000000001"/>
  </r>
  <r>
    <s v="N"/>
    <x v="31"/>
    <s v="DULUTH"/>
    <s v="AIP 54 (w/13.21B)"/>
    <d v="1899-12-30T00:00:00"/>
    <n v="0"/>
    <n v="1165913.57"/>
    <n v="0"/>
    <n v="1165913.57"/>
  </r>
  <r>
    <s v="N"/>
    <x v="31"/>
    <s v="DULUTH"/>
    <s v="AIP 54 (w/13.21B)"/>
    <d v="1899-12-30T00:00:00"/>
    <n v="0"/>
    <n v="1167259.1399999999"/>
    <n v="0"/>
    <n v="1167259.1399999999"/>
  </r>
  <r>
    <s v="N"/>
    <x v="31"/>
    <s v="DULUTH"/>
    <s v="Pick-up/dropoff Rd &amp; site &quot;Schedule A&quot;"/>
    <d v="1899-12-30T00:00:00"/>
    <n v="2066221"/>
    <n v="0"/>
    <n v="63653.120000000003"/>
    <n v="2129874.12"/>
  </r>
  <r>
    <s v="N"/>
    <x v="31"/>
    <s v="DULUTH"/>
    <s v="Structural Concrete - Kelleher"/>
    <d v="1899-12-30T00:00:00"/>
    <n v="1181662"/>
    <n v="0"/>
    <n v="86108.58"/>
    <n v="1267770.58"/>
  </r>
  <r>
    <s v="N"/>
    <x v="31"/>
    <s v="DULUTH"/>
    <s v="Masonry - Harbor City Masonry"/>
    <d v="1899-12-30T00:00:00"/>
    <n v="58974"/>
    <n v="0"/>
    <n v="42693.7"/>
    <n v="101667.7"/>
  </r>
  <r>
    <s v="N"/>
    <x v="31"/>
    <s v="DULUTH"/>
    <s v="Structural Steel - Dynamic Structural St"/>
    <d v="1899-12-30T00:00:00"/>
    <n v="1242317"/>
    <n v="0"/>
    <n v="15609.96"/>
    <n v="1257926.96"/>
  </r>
  <r>
    <s v="N"/>
    <x v="31"/>
    <s v="DULUTH"/>
    <s v="TERM (Ph 2) - STRUCTURAL &amp; SITE WORK"/>
    <d v="2010-10-11T00:00:00"/>
    <n v="168443"/>
    <n v="0"/>
    <n v="19412.63"/>
    <n v="187855.63"/>
  </r>
  <r>
    <s v="N"/>
    <x v="31"/>
    <s v="DULUTH"/>
    <s v="TERM (Ph 2) - STRUCTURAL &amp; SITE WORK"/>
    <d v="2010-11-05T00:00:00"/>
    <n v="460632"/>
    <n v="0"/>
    <n v="71519.09"/>
    <n v="532151.09"/>
  </r>
  <r>
    <s v="N"/>
    <x v="31"/>
    <s v="DULUTH"/>
    <s v="TERM (Ph 2) - STRUCTURAL &amp; SITE WORK"/>
    <d v="2010-12-03T00:00:00"/>
    <n v="750327"/>
    <n v="0"/>
    <n v="191043.8"/>
    <n v="941370.8"/>
  </r>
  <r>
    <s v="N"/>
    <x v="31"/>
    <s v="DULUTH"/>
    <s v="TERM (Ph 2) - STRUCTURAL &amp; SITE WORK"/>
    <d v="2011-01-11T00:00:00"/>
    <n v="1021642"/>
    <n v="0"/>
    <n v="-278799.49"/>
    <n v="742842.51"/>
  </r>
  <r>
    <s v="N"/>
    <x v="31"/>
    <s v="DULUTH"/>
    <s v="TERM (Ph 2) - STRUCTURAL &amp; SITE WORK"/>
    <d v="2011-02-22T00:00:00"/>
    <n v="648714"/>
    <n v="0"/>
    <n v="1885.72"/>
    <n v="650599.72"/>
  </r>
  <r>
    <s v="N"/>
    <x v="31"/>
    <s v="DULUTH"/>
    <s v="TERM (Ph 2) - STRUCTURAL &amp; SITE WORK"/>
    <d v="2011-03-14T00:00:00"/>
    <n v="320210"/>
    <n v="0"/>
    <n v="0.01"/>
    <n v="320210.01"/>
  </r>
  <r>
    <s v="N"/>
    <x v="31"/>
    <s v="DULUTH"/>
    <s v="TERM (Ph 2) - STRUCTURAL &amp; SITE WORK"/>
    <d v="2011-04-18T00:00:00"/>
    <n v="346833"/>
    <n v="0"/>
    <n v="49763.47"/>
    <n v="396596.47"/>
  </r>
  <r>
    <s v="N"/>
    <x v="31"/>
    <s v="DULUTH"/>
    <s v="TERM (Ph 2) - STRUCTURAL &amp; SITE WORK"/>
    <d v="2011-05-23T00:00:00"/>
    <n v="346734"/>
    <n v="0"/>
    <n v="2140.7399999999998"/>
    <n v="348874.74"/>
  </r>
  <r>
    <s v="N"/>
    <x v="31"/>
    <s v="DULUTH"/>
    <s v="TERM (Ph 2) - STRUCTURAL &amp; SITE WORK"/>
    <d v="2011-06-08T00:00:00"/>
    <n v="436866"/>
    <n v="0"/>
    <n v="-49763.48"/>
    <n v="387102.52"/>
  </r>
  <r>
    <s v="N"/>
    <x v="31"/>
    <s v="DULUTH"/>
    <s v="TERM (Ph 2) - STRUCTURAL &amp; SITE WORK"/>
    <d v="2011-06-30T00:00:00"/>
    <n v="379030"/>
    <n v="0"/>
    <n v="16993.349999999999"/>
    <n v="396023.35"/>
  </r>
  <r>
    <s v="N"/>
    <x v="31"/>
    <s v="DULUTH"/>
    <s v="TERM (Ph 2) - STRUCTURAL &amp; SITE WORK"/>
    <d v="2011-08-16T00:00:00"/>
    <n v="325075"/>
    <n v="0"/>
    <n v="39413.769999999997"/>
    <n v="364488.77"/>
  </r>
  <r>
    <s v="N"/>
    <x v="31"/>
    <s v="DULUTH"/>
    <s v="TERM (Ph 2) - STRUCTURAL &amp; SITE WORK"/>
    <d v="2011-09-26T00:00:00"/>
    <n v="307710"/>
    <n v="0"/>
    <n v="48117.32"/>
    <n v="355827.32"/>
  </r>
  <r>
    <s v="N"/>
    <x v="31"/>
    <s v="DULUTH"/>
    <s v="TERM (Ph 2) - STRUCTURAL &amp; SITE WORK"/>
    <d v="2011-11-07T00:00:00"/>
    <n v="99573"/>
    <n v="0"/>
    <n v="15212.64"/>
    <n v="114785.64"/>
  </r>
  <r>
    <s v="N"/>
    <x v="31"/>
    <s v="DULUTH"/>
    <s v="TERM (Ph 2) - STRUCTURAL &amp; SITE WORK"/>
    <d v="2011-12-08T00:00:00"/>
    <n v="90480"/>
    <n v="0"/>
    <n v="15179.95"/>
    <n v="105659.95"/>
  </r>
  <r>
    <s v="N"/>
    <x v="31"/>
    <s v="DULUTH"/>
    <s v="TERM (Ph 2) - STRUCTURAL &amp; SITE WORK"/>
    <d v="2012-01-12T00:00:00"/>
    <n v="170087"/>
    <n v="0"/>
    <n v="26981.79"/>
    <n v="197068.79"/>
  </r>
  <r>
    <s v="N"/>
    <x v="31"/>
    <s v="DULUTH"/>
    <s v="TERM (Ph 2) - STRUCTURAL &amp; SITE WORK"/>
    <d v="2012-03-15T00:00:00"/>
    <n v="21310"/>
    <n v="0"/>
    <n v="3998.27"/>
    <n v="25308.27"/>
  </r>
  <r>
    <s v="N"/>
    <x v="31"/>
    <s v="DULUTH"/>
    <s v="TERM (Ph 2) - STRUCTURAL &amp; SITE WORK"/>
    <d v="2012-04-12T00:00:00"/>
    <n v="5245"/>
    <n v="0"/>
    <n v="816.3"/>
    <n v="6061.3"/>
  </r>
  <r>
    <s v="N"/>
    <x v="31"/>
    <s v="DULUTH"/>
    <s v="TERM (Ph 2) - STRUCTURAL &amp; SITE WORK"/>
    <d v="2012-05-04T00:00:00"/>
    <n v="1483"/>
    <n v="0"/>
    <n v="242.28"/>
    <n v="1725.28"/>
  </r>
  <r>
    <s v="N"/>
    <x v="31"/>
    <s v="DULUTH"/>
    <s v="TERM (Ph 2) - STRUCTURAL &amp; SITE WORK"/>
    <d v="2012-05-18T00:00:00"/>
    <n v="950"/>
    <n v="0"/>
    <n v="155.34"/>
    <n v="1105.3399999999999"/>
  </r>
  <r>
    <s v="N"/>
    <x v="31"/>
    <s v="DULUTH"/>
    <s v="TERM (Ph 2) - STRUCTURAL &amp; SITE WORK"/>
    <d v="2012-06-22T00:00:00"/>
    <n v="149570"/>
    <n v="0"/>
    <n v="-2344.1799999999998"/>
    <n v="147225.82"/>
  </r>
  <r>
    <s v="N"/>
    <x v="31"/>
    <s v="DULUTH"/>
    <s v="TERM (Ph 2) - STRUCTURAL &amp; SITE WORK"/>
    <d v="2012-10-04T00:00:00"/>
    <n v="2670"/>
    <n v="0"/>
    <n v="436.45"/>
    <n v="3106.45"/>
  </r>
  <r>
    <s v="N"/>
    <x v="31"/>
    <s v="DULUTH"/>
    <s v="TERM (Ph 2) - STRUCTURAL &amp; SITE WORK"/>
    <d v="2012-11-07T00:00:00"/>
    <n v="3245"/>
    <n v="0"/>
    <n v="938.93"/>
    <n v="4183.93"/>
  </r>
  <r>
    <s v="N"/>
    <x v="31"/>
    <s v="DULUTH"/>
    <s v="TERM (Ph 2) - STRUCTURAL &amp; SITE WORK"/>
    <d v="2015-01-23T00:00:00"/>
    <n v="236495"/>
    <n v="0"/>
    <n v="119379.26"/>
    <n v="355874.26"/>
  </r>
  <r>
    <s v="N"/>
    <x v="31"/>
    <s v="DULUTH"/>
    <s v="Metal Framing - Minuti-Ogle"/>
    <d v="1899-12-30T00:00:00"/>
    <n v="133416"/>
    <n v="0"/>
    <n v="9269.98"/>
    <n v="142685.98000000001"/>
  </r>
  <r>
    <s v="N"/>
    <x v="31"/>
    <s v="DULUTH"/>
    <s v="Metal Panels &amp; Roof (7.1) - Jamar"/>
    <d v="1899-12-30T00:00:00"/>
    <n v="1266538"/>
    <n v="0"/>
    <n v="236980.68"/>
    <n v="1503518.68"/>
  </r>
  <r>
    <s v="N"/>
    <x v="31"/>
    <s v="DULUTH"/>
    <s v="Below Grade Electrical - API"/>
    <d v="1899-12-30T00:00:00"/>
    <n v="77390"/>
    <n v="0"/>
    <n v="2733.51"/>
    <n v="80123.509999999995"/>
  </r>
  <r>
    <s v="N"/>
    <x v="31"/>
    <s v="DULUTH"/>
    <s v="Glass / Curtain Wall - Harmon"/>
    <d v="1899-12-30T00:00:00"/>
    <n v="1481204"/>
    <n v="0"/>
    <n v="107514.63"/>
    <n v="1588718.63"/>
  </r>
  <r>
    <s v="N"/>
    <x v="31"/>
    <s v="DULUTH"/>
    <s v="Below Grade Mechanical-AW Kuettel &amp; Sons"/>
    <d v="1899-12-30T00:00:00"/>
    <n v="434584"/>
    <n v="0"/>
    <n v="46322.32"/>
    <n v="480906.32"/>
  </r>
  <r>
    <s v="N"/>
    <x v="31"/>
    <s v="DULUTH"/>
    <s v="TERMINAL - ROOF, FRAMING, BELOW GROUND"/>
    <d v="2010-12-14T00:00:00"/>
    <n v="20069"/>
    <n v="0"/>
    <n v="277.10000000000002"/>
    <n v="20346.099999999999"/>
  </r>
  <r>
    <s v="N"/>
    <x v="31"/>
    <s v="DULUTH"/>
    <s v="TERMINAL - ROOF, FRAMING, BELOW GROUND"/>
    <d v="2011-01-11T00:00:00"/>
    <n v="13790"/>
    <n v="0"/>
    <n v="0"/>
    <n v="13790"/>
  </r>
  <r>
    <s v="N"/>
    <x v="31"/>
    <s v="DULUTH"/>
    <s v="TERMINAL - ROOF, FRAMING, BELOW GROUND"/>
    <d v="2011-02-22T00:00:00"/>
    <n v="18379"/>
    <n v="0"/>
    <n v="1099.8499999999999"/>
    <n v="19478.849999999999"/>
  </r>
  <r>
    <s v="N"/>
    <x v="31"/>
    <s v="DULUTH"/>
    <s v="TERMINAL - ROOF, FRAMING, BELOW GROUND"/>
    <d v="2011-03-14T00:00:00"/>
    <n v="19062"/>
    <n v="0"/>
    <n v="0"/>
    <n v="19062"/>
  </r>
  <r>
    <s v="N"/>
    <x v="31"/>
    <s v="DULUTH"/>
    <s v="TERMINAL - ROOF, FRAMING, BELOW GROUND"/>
    <d v="2011-04-18T00:00:00"/>
    <n v="36356"/>
    <n v="0"/>
    <n v="-0.25"/>
    <n v="36355.75"/>
  </r>
  <r>
    <s v="N"/>
    <x v="31"/>
    <s v="DULUTH"/>
    <s v="TERMINAL - ROOF, FRAMING, BELOW GROUND"/>
    <d v="2011-05-17T00:00:00"/>
    <n v="482839"/>
    <n v="0"/>
    <n v="1592.56"/>
    <n v="484431.56"/>
  </r>
  <r>
    <s v="N"/>
    <x v="31"/>
    <s v="DULUTH"/>
    <s v="TERMINAL - ROOF, FRAMING, BELOW GROUND"/>
    <d v="2011-06-08T00:00:00"/>
    <n v="313604"/>
    <n v="0"/>
    <n v="0"/>
    <n v="313604"/>
  </r>
  <r>
    <s v="N"/>
    <x v="31"/>
    <s v="DULUTH"/>
    <s v="TERMINAL - ROOF, FRAMING, BELOW GROUND"/>
    <d v="2011-06-30T00:00:00"/>
    <n v="448281"/>
    <n v="0"/>
    <n v="23695.13"/>
    <n v="471976.13"/>
  </r>
  <r>
    <s v="N"/>
    <x v="31"/>
    <s v="DULUTH"/>
    <s v="TERMINAL - ROOF, FRAMING, BELOW GROUND"/>
    <d v="2011-08-16T00:00:00"/>
    <n v="882233"/>
    <n v="0"/>
    <n v="141084.93"/>
    <n v="1023317.9299999999"/>
  </r>
  <r>
    <s v="N"/>
    <x v="31"/>
    <s v="DULUTH"/>
    <s v="TERMINAL - ROOF, FRAMING, BELOW GROUND"/>
    <d v="2011-09-26T00:00:00"/>
    <n v="221238"/>
    <n v="0"/>
    <n v="33173.1"/>
    <n v="254411.1"/>
  </r>
  <r>
    <s v="N"/>
    <x v="31"/>
    <s v="DULUTH"/>
    <s v="TERMINAL - ROOF, FRAMING, BELOW GROUND"/>
    <d v="2011-11-04T00:00:00"/>
    <n v="404123"/>
    <n v="0"/>
    <n v="60583.33"/>
    <n v="464706.33"/>
  </r>
  <r>
    <s v="N"/>
    <x v="31"/>
    <s v="DULUTH"/>
    <s v="TERMINAL - ROOF, FRAMING, BELOW GROUND"/>
    <d v="2011-12-09T00:00:00"/>
    <n v="68787"/>
    <n v="0"/>
    <n v="12276.83"/>
    <n v="81063.83"/>
  </r>
  <r>
    <s v="N"/>
    <x v="31"/>
    <s v="DULUTH"/>
    <s v="TERMINAL - ROOF, FRAMING, BELOW GROUND"/>
    <d v="2012-01-12T00:00:00"/>
    <n v="273041"/>
    <n v="0"/>
    <n v="43200.77"/>
    <n v="316241.77"/>
  </r>
  <r>
    <s v="N"/>
    <x v="31"/>
    <s v="DULUTH"/>
    <s v="TERMINAL - ROOF, FRAMING, BELOW GROUND"/>
    <d v="2012-03-15T00:00:00"/>
    <n v="91397"/>
    <n v="0"/>
    <n v="20107.46"/>
    <n v="111504.45999999999"/>
  </r>
  <r>
    <s v="N"/>
    <x v="31"/>
    <s v="DULUTH"/>
    <s v="TERMINAL - ROOF, FRAMING, BELOW GROUND"/>
    <d v="2012-04-13T00:00:00"/>
    <n v="14220"/>
    <n v="0"/>
    <n v="2241.81"/>
    <n v="16461.810000000001"/>
  </r>
  <r>
    <s v="N"/>
    <x v="31"/>
    <s v="DULUTH"/>
    <s v="TERMINAL - ROOF, FRAMING, BELOW GROUND"/>
    <d v="2012-05-18T00:00:00"/>
    <n v="40050"/>
    <n v="0"/>
    <n v="16045.16"/>
    <n v="56095.16"/>
  </r>
  <r>
    <s v="N"/>
    <x v="31"/>
    <s v="DULUTH"/>
    <s v="TERMINAL - ROOF, FRAMING, BELOW GROUND"/>
    <d v="2012-10-17T00:00:00"/>
    <n v="42870"/>
    <n v="0"/>
    <n v="17205.7"/>
    <n v="60075.7"/>
  </r>
  <r>
    <s v="N"/>
    <x v="31"/>
    <s v="DULUTH"/>
    <s v="TERMINAL - ROOF, FRAMING, BELOW GROUND"/>
    <d v="2012-11-14T00:00:00"/>
    <n v="15473"/>
    <n v="0"/>
    <n v="5972.98"/>
    <n v="21445.98"/>
  </r>
  <r>
    <s v="N"/>
    <x v="31"/>
    <s v="DULUTH"/>
    <s v="TERMINAL - ROOF, FRAMING, BELOW GROUND"/>
    <d v="2014-11-14T00:00:00"/>
    <n v="156762"/>
    <n v="0"/>
    <n v="143450.76"/>
    <n v="300212.76"/>
  </r>
  <r>
    <s v="N"/>
    <x v="31"/>
    <s v="DULUTH"/>
    <s v="Concrete &amp; Earthwork - Kelleher CO 1-8 COMPLETED &amp; AGREED"/>
    <d v="1899-12-30T00:00:00"/>
    <n v="137865"/>
    <n v="336142.91"/>
    <n v="156686.01999999999"/>
    <n v="630693.92999999993"/>
  </r>
  <r>
    <s v="N"/>
    <x v="31"/>
    <s v="DULUTH"/>
    <s v="Concrete &amp; Earthwork - Kelleher CO 1-8 COMPLETED &amp; AGREED"/>
    <d v="1899-12-30T00:00:00"/>
    <n v="137865"/>
    <n v="334204.86"/>
    <n v="161911.45000000001"/>
    <n v="633981.31000000006"/>
  </r>
  <r>
    <s v="N"/>
    <x v="31"/>
    <s v="DULUTH"/>
    <s v="Masonry - Harbor City Masonry"/>
    <d v="1899-12-30T00:00:00"/>
    <n v="69018"/>
    <n v="0"/>
    <n v="27983.02"/>
    <n v="97001.02"/>
  </r>
  <r>
    <s v="N"/>
    <x v="31"/>
    <s v="DULUTH"/>
    <s v="Masonry - Harbor City Masonry"/>
    <d v="1899-12-30T00:00:00"/>
    <n v="69018"/>
    <n v="0"/>
    <n v="27984.02"/>
    <n v="97002.02"/>
  </r>
  <r>
    <s v="N"/>
    <x v="31"/>
    <s v="DULUTH"/>
    <s v="Mechanical Systems - Jamar-CO1-11;ReReview Complete"/>
    <d v="1899-12-30T00:00:00"/>
    <n v="527056"/>
    <n v="2523229.73"/>
    <n v="1231585.6200000001"/>
    <n v="4281871.3499999996"/>
  </r>
  <r>
    <s v="N"/>
    <x v="31"/>
    <s v="DULUTH"/>
    <s v="Mechanical Systems - Jamar-CO1-11;ReReview Complete"/>
    <d v="1899-12-30T00:00:00"/>
    <n v="553422"/>
    <n v="2664193.67"/>
    <n v="1316925.3400000001"/>
    <n v="4534541.01"/>
  </r>
  <r>
    <s v="N"/>
    <x v="31"/>
    <s v="DULUTH"/>
    <s v="Replace Terminal (BP A)"/>
    <d v="1899-12-30T00:00:00"/>
    <n v="51660"/>
    <n v="0"/>
    <n v="0"/>
    <n v="51660"/>
  </r>
  <r>
    <s v="N"/>
    <x v="31"/>
    <s v="DULUTH"/>
    <s v="Replace Terminal (BP A)"/>
    <d v="2011-09-26T00:00:00"/>
    <n v="0"/>
    <n v="3073.48"/>
    <n v="12460.1"/>
    <n v="15533.58"/>
  </r>
  <r>
    <s v="N"/>
    <x v="31"/>
    <s v="DULUTH"/>
    <s v="Replace Terminal (BP A)"/>
    <d v="2011-09-26T00:00:00"/>
    <n v="4225"/>
    <n v="0"/>
    <n v="0"/>
    <n v="4225"/>
  </r>
  <r>
    <s v="N"/>
    <x v="31"/>
    <s v="DULUTH"/>
    <s v="Replace Terminal (BP A)"/>
    <d v="2011-11-30T00:00:00"/>
    <n v="0"/>
    <n v="90948.91"/>
    <n v="96383.92"/>
    <n v="187332.83000000002"/>
  </r>
  <r>
    <s v="N"/>
    <x v="31"/>
    <s v="DULUTH"/>
    <s v="Replace Terminal (BP A)"/>
    <d v="2011-11-30T00:00:00"/>
    <n v="176087"/>
    <n v="0"/>
    <n v="0"/>
    <n v="176087"/>
  </r>
  <r>
    <s v="N"/>
    <x v="31"/>
    <s v="DULUTH"/>
    <s v="Replace Terminal (BP A)"/>
    <d v="2011-12-20T00:00:00"/>
    <n v="0"/>
    <n v="269438.63"/>
    <n v="138605.03"/>
    <n v="408043.66000000003"/>
  </r>
  <r>
    <s v="N"/>
    <x v="31"/>
    <s v="DULUTH"/>
    <s v="Replace Terminal (BP A)"/>
    <d v="2011-12-20T00:00:00"/>
    <n v="88538"/>
    <n v="0"/>
    <n v="0"/>
    <n v="88538"/>
  </r>
  <r>
    <s v="N"/>
    <x v="31"/>
    <s v="DULUTH"/>
    <s v="Replace Terminal (BP A)"/>
    <d v="2012-01-12T00:00:00"/>
    <n v="0"/>
    <n v="350147.76"/>
    <n v="198663.59"/>
    <n v="548811.35"/>
  </r>
  <r>
    <s v="N"/>
    <x v="31"/>
    <s v="DULUTH"/>
    <s v="Replace Terminal (BP A)"/>
    <d v="2012-01-12T00:00:00"/>
    <n v="144787"/>
    <n v="0"/>
    <n v="0"/>
    <n v="144787"/>
  </r>
  <r>
    <s v="N"/>
    <x v="31"/>
    <s v="DULUTH"/>
    <s v="Replace Terminal (BP A)"/>
    <d v="2012-03-15T00:00:00"/>
    <n v="0"/>
    <n v="217433.01"/>
    <n v="115477.36"/>
    <n v="332910.37"/>
  </r>
  <r>
    <s v="N"/>
    <x v="31"/>
    <s v="DULUTH"/>
    <s v="Replace Terminal (BP A)"/>
    <d v="2012-03-15T00:00:00"/>
    <n v="73843"/>
    <n v="0"/>
    <n v="0"/>
    <n v="73843"/>
  </r>
  <r>
    <s v="N"/>
    <x v="31"/>
    <s v="DULUTH"/>
    <s v="Replace Terminal (BP A)"/>
    <d v="2012-03-27T00:00:00"/>
    <n v="0"/>
    <n v="434299.9"/>
    <n v="226177.22"/>
    <n v="660477.12"/>
  </r>
  <r>
    <s v="N"/>
    <x v="31"/>
    <s v="DULUTH"/>
    <s v="Replace Terminal (BP A)"/>
    <d v="2012-03-27T00:00:00"/>
    <n v="125794"/>
    <n v="0"/>
    <n v="0"/>
    <n v="125794"/>
  </r>
  <r>
    <s v="N"/>
    <x v="31"/>
    <s v="DULUTH"/>
    <s v="Replace Terminal (BP A)"/>
    <d v="2012-05-01T00:00:00"/>
    <n v="0"/>
    <n v="220404.78"/>
    <n v="121437.61"/>
    <n v="341842.39"/>
  </r>
  <r>
    <s v="N"/>
    <x v="31"/>
    <s v="DULUTH"/>
    <s v="Replace Terminal (BP A)"/>
    <d v="2012-05-01T00:00:00"/>
    <n v="80252"/>
    <n v="0"/>
    <n v="0"/>
    <n v="80252"/>
  </r>
  <r>
    <s v="N"/>
    <x v="31"/>
    <s v="DULUTH"/>
    <s v="Replace Terminal (BP A)"/>
    <d v="2012-05-18T00:00:00"/>
    <n v="0"/>
    <n v="475678.42"/>
    <n v="264748.19"/>
    <n v="740426.61"/>
  </r>
  <r>
    <s v="N"/>
    <x v="31"/>
    <s v="DULUTH"/>
    <s v="Replace Terminal (BP A)"/>
    <d v="2012-05-18T00:00:00"/>
    <n v="178904"/>
    <n v="0"/>
    <n v="0"/>
    <n v="178904"/>
  </r>
  <r>
    <s v="N"/>
    <x v="31"/>
    <s v="DULUTH"/>
    <s v="Replace Terminal (BP A)"/>
    <d v="2012-06-22T00:00:00"/>
    <n v="0"/>
    <n v="265753.33"/>
    <n v="152412.73000000001"/>
    <n v="418166.06000000006"/>
  </r>
  <r>
    <s v="N"/>
    <x v="31"/>
    <s v="DULUTH"/>
    <s v="Replace Terminal (BP A)"/>
    <d v="2012-06-22T00:00:00"/>
    <n v="110426"/>
    <n v="0"/>
    <n v="0"/>
    <n v="110426"/>
  </r>
  <r>
    <s v="N"/>
    <x v="31"/>
    <s v="DULUTH"/>
    <s v="Replace Terminal (BP A)"/>
    <d v="2012-07-30T00:00:00"/>
    <n v="0"/>
    <n v="228849.23"/>
    <n v="127507.58"/>
    <n v="356356.81"/>
  </r>
  <r>
    <s v="N"/>
    <x v="31"/>
    <s v="DULUTH"/>
    <s v="Replace Terminal (BP A)"/>
    <d v="2012-07-30T00:00:00"/>
    <n v="86823"/>
    <n v="0"/>
    <n v="0"/>
    <n v="86823"/>
  </r>
  <r>
    <s v="N"/>
    <x v="31"/>
    <s v="DULUTH"/>
    <s v="Replace Terminal (BP A)"/>
    <d v="2012-09-18T00:00:00"/>
    <n v="0"/>
    <n v="63316.7"/>
    <n v="47779.73"/>
    <n v="111096.43"/>
  </r>
  <r>
    <s v="N"/>
    <x v="31"/>
    <s v="DULUTH"/>
    <s v="Replace Terminal (BP A)"/>
    <d v="2012-09-18T00:00:00"/>
    <n v="54854"/>
    <n v="0"/>
    <n v="0"/>
    <n v="54854"/>
  </r>
  <r>
    <s v="N"/>
    <x v="31"/>
    <s v="DULUTH"/>
    <s v="Replace Terminal (BP A)"/>
    <d v="2012-10-17T00:00:00"/>
    <n v="0"/>
    <n v="71256.86"/>
    <n v="45408.77"/>
    <n v="116665.63"/>
  </r>
  <r>
    <s v="N"/>
    <x v="31"/>
    <s v="DULUTH"/>
    <s v="Replace Terminal (BP A)"/>
    <d v="2012-10-17T00:00:00"/>
    <n v="60697"/>
    <n v="0"/>
    <n v="0"/>
    <n v="60697"/>
  </r>
  <r>
    <s v="N"/>
    <x v="31"/>
    <s v="DULUTH"/>
    <s v="Replace Terminal (BP A)"/>
    <d v="2012-11-14T00:00:00"/>
    <n v="0"/>
    <n v="33481.160000000003"/>
    <n v="53848.81"/>
    <n v="87329.97"/>
  </r>
  <r>
    <s v="N"/>
    <x v="31"/>
    <s v="DULUTH"/>
    <s v="Replace Terminal (BP A)"/>
    <d v="2012-11-14T00:00:00"/>
    <n v="3793"/>
    <n v="0"/>
    <n v="0"/>
    <n v="3793"/>
  </r>
  <r>
    <s v="N"/>
    <x v="31"/>
    <s v="DULUTH"/>
    <s v="Replace Terminal (BP A)"/>
    <d v="2012-11-27T00:00:00"/>
    <n v="0"/>
    <n v="98084.39"/>
    <n v="46998.62"/>
    <n v="145083.01"/>
  </r>
  <r>
    <s v="N"/>
    <x v="31"/>
    <s v="DULUTH"/>
    <s v="Replace Terminal (BP A)"/>
    <d v="2012-11-27T00:00:00"/>
    <n v="55193"/>
    <n v="0"/>
    <n v="0"/>
    <n v="55193"/>
  </r>
  <r>
    <s v="N"/>
    <x v="31"/>
    <s v="DULUTH"/>
    <s v="Replace Terminal (BP A)"/>
    <d v="2013-02-11T00:00:00"/>
    <n v="0"/>
    <n v="20338.650000000001"/>
    <n v="21184.79"/>
    <n v="41523.440000000002"/>
  </r>
  <r>
    <s v="N"/>
    <x v="31"/>
    <s v="DULUTH"/>
    <s v="Replace Terminal (BP A)"/>
    <d v="2013-03-12T00:00:00"/>
    <n v="0"/>
    <n v="18512.45"/>
    <n v="19677.72"/>
    <n v="38190.17"/>
  </r>
  <r>
    <s v="N"/>
    <x v="31"/>
    <s v="DULUTH"/>
    <s v="Replace Terminal (BP A)"/>
    <d v="2014-12-10T00:00:00"/>
    <n v="0"/>
    <n v="135000"/>
    <n v="97280.88"/>
    <n v="232280.88"/>
  </r>
  <r>
    <s v="N"/>
    <x v="31"/>
    <s v="DULUTH"/>
    <s v="Replace Terminal (BP A)"/>
    <d v="2015-08-31T00:00:00"/>
    <n v="29182"/>
    <n v="0"/>
    <n v="0"/>
    <n v="29182"/>
  </r>
  <r>
    <s v="N"/>
    <x v="31"/>
    <s v="DULUTH"/>
    <s v="Replace Terminal (BP A)"/>
    <d v="2015-10-06T00:00:00"/>
    <n v="0"/>
    <n v="3981.78"/>
    <n v="0"/>
    <n v="3981.78"/>
  </r>
  <r>
    <s v="N"/>
    <x v="31"/>
    <s v="DULUTH"/>
    <s v="Electrical Systems (16.2) - Benson"/>
    <d v="1899-12-30T00:00:00"/>
    <n v="2130205"/>
    <n v="0"/>
    <n v="550214.44999999995"/>
    <n v="2680419.4500000002"/>
  </r>
  <r>
    <s v="N"/>
    <x v="31"/>
    <s v="DULUTH"/>
    <s v="Electrical Systems (16.2) - Benson"/>
    <d v="1899-12-30T00:00:00"/>
    <n v="2386033"/>
    <n v="0"/>
    <n v="626578.18000000005"/>
    <n v="3012611.18"/>
  </r>
  <r>
    <s v="N"/>
    <x v="31"/>
    <s v="DULUTH"/>
    <s v="Metal Studs &amp; Drywall (9.20)-Minuti-Ogle"/>
    <d v="1899-12-30T00:00:00"/>
    <n v="491665"/>
    <n v="0"/>
    <n v="164179.79"/>
    <n v="655844.79"/>
  </r>
  <r>
    <s v="N"/>
    <x v="31"/>
    <s v="DULUTH"/>
    <s v="Metal Studs &amp; Drywall (9.20)-Minuti-Ogle"/>
    <d v="1899-12-30T00:00:00"/>
    <n v="549892"/>
    <n v="0"/>
    <n v="147343.79999999999"/>
    <n v="697235.8"/>
  </r>
  <r>
    <s v="N"/>
    <x v="31"/>
    <s v="DULUTH"/>
    <s v="Hufcor Mn WS 10.20A"/>
    <d v="1899-12-30T00:00:00"/>
    <n v="18618"/>
    <n v="0"/>
    <n v="3036.36"/>
    <n v="21654.36"/>
  </r>
  <r>
    <s v="N"/>
    <x v="31"/>
    <s v="DULUTH"/>
    <s v="Hufcor Mn WS 10.20A"/>
    <d v="1899-12-30T00:00:00"/>
    <n v="76812"/>
    <n v="0"/>
    <n v="3398.46"/>
    <n v="80210.460000000006"/>
  </r>
  <r>
    <s v="N"/>
    <x v="31"/>
    <s v="DULUTH"/>
    <s v="Doors, Frames &amp; Hardware (8.20)-Northern"/>
    <d v="1899-12-30T00:00:00"/>
    <n v="121603"/>
    <n v="0"/>
    <n v="70439.03"/>
    <n v="192042.03"/>
  </r>
  <r>
    <s v="N"/>
    <x v="31"/>
    <s v="DULUTH"/>
    <s v="Doors, Frames &amp; Hardware (8.20)-Northern"/>
    <d v="1899-12-30T00:00:00"/>
    <n v="161696"/>
    <n v="0"/>
    <n v="35545.72"/>
    <n v="197241.72"/>
  </r>
  <r>
    <s v="N"/>
    <x v="31"/>
    <s v="DULUTH"/>
    <s v="Coiling Doors - Lipe (WS 8.22)"/>
    <d v="1899-12-30T00:00:00"/>
    <n v="36392"/>
    <n v="0"/>
    <n v="11019.13"/>
    <n v="47411.13"/>
  </r>
  <r>
    <s v="N"/>
    <x v="31"/>
    <s v="DULUTH"/>
    <s v="Coiling Doors - Lipe (WS 8.22)"/>
    <d v="1899-12-30T00:00:00"/>
    <n v="36392"/>
    <n v="0"/>
    <n v="53132.84"/>
    <n v="89524.84"/>
  </r>
  <r>
    <s v="N"/>
    <x v="31"/>
    <s v="DULUTH"/>
    <s v="Baggage Handling System (14.21)-Diversif"/>
    <d v="1899-12-30T00:00:00"/>
    <n v="862166"/>
    <n v="0"/>
    <n v="932817.86"/>
    <n v="1794983.8599999999"/>
  </r>
  <r>
    <s v="N"/>
    <x v="31"/>
    <s v="DULUTH"/>
    <s v="Baggage Handling System (14.21)-Diversif"/>
    <d v="1899-12-30T00:00:00"/>
    <n v="1084397"/>
    <n v="0"/>
    <n v="1240456.92"/>
    <n v="2324853.92"/>
  </r>
  <r>
    <s v="N"/>
    <x v="31"/>
    <s v="DULUTH"/>
    <s v="Fire Suppression System (13.20)-Viking"/>
    <d v="1899-12-30T00:00:00"/>
    <n v="280338"/>
    <n v="0"/>
    <n v="61434.43"/>
    <n v="341772.43"/>
  </r>
  <r>
    <s v="N"/>
    <x v="31"/>
    <s v="DULUTH"/>
    <s v="Fire Suppression System (13.20)-Viking"/>
    <d v="1899-12-30T00:00:00"/>
    <n v="281180"/>
    <n v="0"/>
    <n v="80650.19"/>
    <n v="361830.19"/>
  </r>
  <r>
    <s v="N"/>
    <x v="31"/>
    <s v="DULUTH"/>
    <s v="Steel (5.20)-Dynamic Structural Steel"/>
    <d v="1899-12-30T00:00:00"/>
    <n v="492216"/>
    <n v="0"/>
    <n v="48072.66"/>
    <n v="540288.66"/>
  </r>
  <r>
    <s v="N"/>
    <x v="31"/>
    <s v="DULUTH"/>
    <s v="Steel (5.20)-Dynamic Structural Steel"/>
    <d v="1899-12-30T00:00:00"/>
    <n v="492216"/>
    <n v="0"/>
    <n v="112641.49"/>
    <n v="604857.49"/>
  </r>
  <r>
    <s v="N"/>
    <x v="31"/>
    <s v="DULUTH"/>
    <s v="Rough Carpentry - Kellington Constructio"/>
    <d v="1899-12-30T00:00:00"/>
    <n v="60814"/>
    <n v="0"/>
    <n v="10904.32"/>
    <n v="71718.320000000007"/>
  </r>
  <r>
    <s v="N"/>
    <x v="31"/>
    <s v="DULUTH"/>
    <s v="Rough Carpentry - Kellington Constructio"/>
    <d v="1899-12-30T00:00:00"/>
    <n v="66338"/>
    <n v="0"/>
    <n v="11171.74"/>
    <n v="77509.740000000005"/>
  </r>
  <r>
    <s v="N"/>
    <x v="31"/>
    <s v="DULUTH"/>
    <s v="Replace Terminal (Ph 2011B)"/>
    <d v="2011-11-16T00:00:00"/>
    <n v="1000"/>
    <n v="0"/>
    <n v="524.87"/>
    <n v="1524.87"/>
  </r>
  <r>
    <s v="N"/>
    <x v="31"/>
    <s v="DULUTH"/>
    <s v="Replace Terminal (Ph 2011B)"/>
    <d v="2011-12-21T00:00:00"/>
    <n v="6267"/>
    <n v="0"/>
    <n v="988.17"/>
    <n v="7255.17"/>
  </r>
  <r>
    <s v="N"/>
    <x v="31"/>
    <s v="DULUTH"/>
    <s v="Replace Terminal (Ph 2011B)"/>
    <d v="2012-01-12T00:00:00"/>
    <n v="496002"/>
    <n v="0"/>
    <n v="110507.22"/>
    <n v="606509.22"/>
  </r>
  <r>
    <s v="N"/>
    <x v="31"/>
    <s v="DULUTH"/>
    <s v="Replace Terminal (Ph 2011B)"/>
    <d v="2012-03-15T00:00:00"/>
    <n v="240793"/>
    <n v="0"/>
    <n v="146787.64000000001"/>
    <n v="387580.64"/>
  </r>
  <r>
    <s v="N"/>
    <x v="31"/>
    <s v="DULUTH"/>
    <s v="Replace Terminal (Ph 2011B)"/>
    <d v="2012-03-27T00:00:00"/>
    <n v="182421"/>
    <n v="0"/>
    <n v="107646.18"/>
    <n v="290067.18"/>
  </r>
  <r>
    <s v="N"/>
    <x v="31"/>
    <s v="DULUTH"/>
    <s v="Replace Terminal (Ph 2011B)"/>
    <d v="2012-04-30T00:00:00"/>
    <n v="621020"/>
    <n v="0"/>
    <n v="114807.49"/>
    <n v="735827.49"/>
  </r>
  <r>
    <s v="N"/>
    <x v="31"/>
    <s v="DULUTH"/>
    <s v="Replace Terminal (Ph 2011B)"/>
    <d v="2012-05-18T00:00:00"/>
    <n v="875002"/>
    <n v="0"/>
    <n v="466235.22"/>
    <n v="1341237.22"/>
  </r>
  <r>
    <s v="N"/>
    <x v="31"/>
    <s v="DULUTH"/>
    <s v="Replace Terminal (Ph 2011B)"/>
    <d v="2012-06-22T00:00:00"/>
    <n v="904546"/>
    <n v="0"/>
    <n v="517475.2"/>
    <n v="1422021.2"/>
  </r>
  <r>
    <s v="N"/>
    <x v="31"/>
    <s v="DULUTH"/>
    <s v="Replace Terminal (Ph 2011B)"/>
    <d v="2012-08-03T00:00:00"/>
    <n v="241574"/>
    <n v="0"/>
    <n v="242696.07"/>
    <n v="484270.07"/>
  </r>
  <r>
    <s v="N"/>
    <x v="31"/>
    <s v="DULUTH"/>
    <s v="Replace Terminal (Ph 2011B)"/>
    <d v="2012-08-27T00:00:00"/>
    <n v="955061"/>
    <n v="0"/>
    <n v="169878.96"/>
    <n v="1124939.96"/>
  </r>
  <r>
    <s v="N"/>
    <x v="31"/>
    <s v="DULUTH"/>
    <s v="Replace Terminal (Ph 2011B)"/>
    <d v="2012-10-17T00:00:00"/>
    <n v="214975"/>
    <n v="0"/>
    <n v="93493.09"/>
    <n v="308468.08999999997"/>
  </r>
  <r>
    <s v="N"/>
    <x v="31"/>
    <s v="DULUTH"/>
    <s v="Replace Terminal (Ph 2011B)"/>
    <d v="2012-11-07T00:00:00"/>
    <n v="326073"/>
    <n v="0"/>
    <n v="75527.56"/>
    <n v="401600.56"/>
  </r>
  <r>
    <s v="N"/>
    <x v="31"/>
    <s v="DULUTH"/>
    <s v="Replace Terminal (Ph 2011B)"/>
    <d v="2012-12-14T00:00:00"/>
    <n v="128325"/>
    <n v="0"/>
    <n v="86940.59"/>
    <n v="215265.59"/>
  </r>
  <r>
    <s v="N"/>
    <x v="31"/>
    <s v="DULUTH"/>
    <s v="Replace Terminal (Ph 2011B)"/>
    <d v="2013-01-16T00:00:00"/>
    <n v="91141"/>
    <n v="0"/>
    <n v="39974.769999999997"/>
    <n v="131115.76999999999"/>
  </r>
  <r>
    <s v="N"/>
    <x v="31"/>
    <s v="DULUTH"/>
    <s v="Replace Terminal (Ph 2011B)"/>
    <d v="2013-02-11T00:00:00"/>
    <n v="57685"/>
    <n v="0"/>
    <n v="162761.07"/>
    <n v="220446.07"/>
  </r>
  <r>
    <s v="N"/>
    <x v="31"/>
    <s v="DULUTH"/>
    <s v="Replace Terminal (Ph 2011B)"/>
    <d v="2015-08-31T00:00:00"/>
    <n v="11517"/>
    <n v="0"/>
    <n v="0"/>
    <n v="11517"/>
  </r>
  <r>
    <s v="N"/>
    <x v="31"/>
    <s v="DULUTH"/>
    <s v="Replace Terminal (Ph 2011B)"/>
    <d v="2015-08-31T00:00:00"/>
    <n v="593543"/>
    <n v="0"/>
    <n v="486093.95"/>
    <n v="1079636.95"/>
  </r>
  <r>
    <s v="N"/>
    <x v="31"/>
    <s v="DULUTH"/>
    <s v="SEAL COAT AND RUNWAY MARK"/>
    <d v="1963-12-18T00:00:00"/>
    <n v="0"/>
    <n v="18515.05"/>
    <n v="9257.5300000000007"/>
    <n v="27772.58"/>
  </r>
  <r>
    <s v="N"/>
    <x v="31"/>
    <s v="DULUTH"/>
    <s v="2V General Construction-Lipe-COMPLETE"/>
    <d v="1899-12-30T00:00:00"/>
    <n v="185392"/>
    <n v="0"/>
    <n v="63559.45"/>
    <n v="248951.45"/>
  </r>
  <r>
    <s v="N"/>
    <x v="31"/>
    <s v="DULUTH"/>
    <s v="Electrical [VALE] - Benson-COMPLETE"/>
    <d v="1899-12-30T00:00:00"/>
    <n v="304536"/>
    <n v="0"/>
    <n v="28932.33"/>
    <n v="333468.33"/>
  </r>
  <r>
    <s v="N"/>
    <x v="31"/>
    <s v="DULUTH"/>
    <s v="Wells and Piping (1V) - Sam's Well Drill-COMPLETE"/>
    <d v="1899-12-30T00:00:00"/>
    <n v="1036411"/>
    <n v="0"/>
    <n v="407283.29"/>
    <n v="1443694.29"/>
  </r>
  <r>
    <s v="N"/>
    <x v="31"/>
    <s v="DULUTH"/>
    <s v="Mechanical - Jamar"/>
    <d v="1899-12-30T00:00:00"/>
    <n v="1414669"/>
    <n v="0"/>
    <n v="356786.18"/>
    <n v="1771455.18"/>
  </r>
  <r>
    <s v="N"/>
    <x v="31"/>
    <s v="DULUTH"/>
    <s v="GEOTHERMAL HVAC &amp; PBB Elec/Air [VALE]"/>
    <d v="2011-11-30T00:00:00"/>
    <n v="302412"/>
    <n v="0"/>
    <n v="41145.32"/>
    <n v="343557.32"/>
  </r>
  <r>
    <s v="N"/>
    <x v="31"/>
    <s v="DULUTH"/>
    <s v="GEOTHERMAL HVAC &amp; PBB Elec/Air [VALE]"/>
    <d v="2011-12-21T00:00:00"/>
    <n v="26248"/>
    <n v="0"/>
    <n v="3921.48"/>
    <n v="30169.48"/>
  </r>
  <r>
    <s v="N"/>
    <x v="31"/>
    <s v="DULUTH"/>
    <s v="GEOTHERMAL HVAC &amp; PBB Elec/Air [VALE]"/>
    <d v="2012-01-11T00:00:00"/>
    <n v="53154"/>
    <n v="0"/>
    <n v="4045.67"/>
    <n v="57199.67"/>
  </r>
  <r>
    <s v="N"/>
    <x v="31"/>
    <s v="DULUTH"/>
    <s v="GEOTHERMAL HVAC &amp; PBB Elec/Air [VALE]"/>
    <d v="2012-03-27T00:00:00"/>
    <n v="77551"/>
    <n v="0"/>
    <n v="13552.04"/>
    <n v="91103.040000000008"/>
  </r>
  <r>
    <s v="N"/>
    <x v="31"/>
    <s v="DULUTH"/>
    <s v="GEOTHERMAL HVAC &amp; PBB Elec/Air [VALE]"/>
    <d v="2012-04-13T00:00:00"/>
    <n v="5136"/>
    <n v="0"/>
    <n v="659.24"/>
    <n v="5795.24"/>
  </r>
  <r>
    <s v="N"/>
    <x v="31"/>
    <s v="DULUTH"/>
    <s v="GEOTHERMAL HVAC &amp; PBB Elec/Air [VALE]"/>
    <d v="2012-04-30T00:00:00"/>
    <n v="247091"/>
    <n v="0"/>
    <n v="64917.42"/>
    <n v="312008.42"/>
  </r>
  <r>
    <s v="N"/>
    <x v="31"/>
    <s v="DULUTH"/>
    <s v="GEOTHERMAL HVAC &amp; PBB Elec/Air [VALE]"/>
    <d v="2012-05-18T00:00:00"/>
    <n v="322131"/>
    <n v="0"/>
    <n v="109213.32"/>
    <n v="431344.32"/>
  </r>
  <r>
    <s v="N"/>
    <x v="31"/>
    <s v="DULUTH"/>
    <s v="GEOTHERMAL HVAC &amp; PBB Elec/Air [VALE]"/>
    <d v="2012-06-22T00:00:00"/>
    <n v="141771"/>
    <n v="0"/>
    <n v="38234.949999999997"/>
    <n v="180005.95"/>
  </r>
  <r>
    <s v="N"/>
    <x v="31"/>
    <s v="DULUTH"/>
    <s v="GEOTHERMAL HVAC &amp; PBB Elec/Air [VALE]"/>
    <d v="2012-08-03T00:00:00"/>
    <n v="217180"/>
    <n v="0"/>
    <n v="135590.44"/>
    <n v="352770.44"/>
  </r>
  <r>
    <s v="N"/>
    <x v="31"/>
    <s v="DULUTH"/>
    <s v="GEOTHERMAL HVAC &amp; PBB Elec/Air [VALE]"/>
    <d v="2012-09-24T00:00:00"/>
    <n v="257359"/>
    <n v="0"/>
    <n v="24828.1"/>
    <n v="282187.09999999998"/>
  </r>
  <r>
    <s v="N"/>
    <x v="31"/>
    <s v="DULUTH"/>
    <s v="GEOTHERMAL HVAC &amp; PBB Elec/Air [VALE]"/>
    <d v="2012-10-23T00:00:00"/>
    <n v="269932"/>
    <n v="0"/>
    <n v="199759.81"/>
    <n v="469691.81"/>
  </r>
  <r>
    <s v="N"/>
    <x v="31"/>
    <s v="DULUTH"/>
    <s v="GEOTHERMAL HVAC &amp; PBB Elec/Air [VALE]"/>
    <d v="2012-10-31T00:00:00"/>
    <n v="557233"/>
    <n v="0"/>
    <n v="201942.16"/>
    <n v="759175.16"/>
  </r>
  <r>
    <s v="N"/>
    <x v="31"/>
    <s v="DULUTH"/>
    <s v="GEOTHERMAL HVAC &amp; PBB Elec/Air [VALE]"/>
    <d v="2012-11-27T00:00:00"/>
    <n v="826652"/>
    <n v="0"/>
    <n v="107754"/>
    <n v="934406"/>
  </r>
  <r>
    <s v="N"/>
    <x v="31"/>
    <s v="DULUTH"/>
    <s v="GEOTHERMAL HVAC &amp; PBB Elec/Air [VALE]"/>
    <d v="2013-01-16T00:00:00"/>
    <n v="45631"/>
    <n v="0"/>
    <n v="16128.26"/>
    <n v="61759.26"/>
  </r>
  <r>
    <s v="N"/>
    <x v="31"/>
    <s v="DULUTH"/>
    <s v="GEOTHERMAL HVAC &amp; PBB Elec/Air [VALE]"/>
    <d v="2013-02-11T00:00:00"/>
    <n v="45293"/>
    <n v="0"/>
    <n v="15742.63"/>
    <n v="61035.63"/>
  </r>
  <r>
    <s v="N"/>
    <x v="31"/>
    <s v="DULUTH"/>
    <s v="GEOTHERMAL HVAC &amp; PBB Elec/Air [VALE]"/>
    <d v="2013-03-11T00:00:00"/>
    <n v="37117"/>
    <n v="0"/>
    <n v="17883.95"/>
    <n v="55000.95"/>
  </r>
  <r>
    <s v="N"/>
    <x v="31"/>
    <s v="DULUTH"/>
    <s v="GEOTHERMAL HVAC &amp; PBB Elec/Air [VALE]"/>
    <d v="2013-03-22T00:00:00"/>
    <n v="21548"/>
    <n v="0"/>
    <n v="6341.22"/>
    <n v="27889.22"/>
  </r>
  <r>
    <s v="N"/>
    <x v="31"/>
    <s v="DULUTH"/>
    <s v="GEOTHERMAL HVAC &amp; PBB Elec/Air [VALE]"/>
    <d v="2013-04-25T00:00:00"/>
    <n v="11202"/>
    <n v="0"/>
    <n v="2404.83"/>
    <n v="13606.83"/>
  </r>
  <r>
    <s v="N"/>
    <x v="31"/>
    <s v="DULUTH"/>
    <s v="GEOTHERMAL HVAC &amp; PBB Elec/Air [VALE]"/>
    <d v="2013-05-28T00:00:00"/>
    <n v="16935"/>
    <n v="0"/>
    <n v="21880.84"/>
    <n v="38815.839999999997"/>
  </r>
  <r>
    <s v="N"/>
    <x v="31"/>
    <s v="DULUTH"/>
    <s v="GEOTHERMAL HVAC &amp; PBB Elec/Air [VALE]"/>
    <d v="2016-01-06T00:00:00"/>
    <n v="217302"/>
    <n v="0"/>
    <n v="49704.32"/>
    <n v="267006.32"/>
  </r>
  <r>
    <s v="N"/>
    <x v="31"/>
    <s v="DULUTH"/>
    <s v="Wall Systems &amp; Casework-St. Germain's Ca"/>
    <d v="1899-12-30T00:00:00"/>
    <n v="777593"/>
    <n v="0"/>
    <n v="142903.45000000001"/>
    <n v="920496.45"/>
  </r>
  <r>
    <s v="N"/>
    <x v="31"/>
    <s v="DULUTH"/>
    <s v="Wall Systems &amp; Casework-St. Germain's Ca"/>
    <d v="1899-12-30T00:00:00"/>
    <n v="768689"/>
    <n v="0"/>
    <n v="159873.96"/>
    <n v="928562.96"/>
  </r>
  <r>
    <s v="N"/>
    <x v="31"/>
    <s v="DULUTH"/>
    <s v="PA System (16.22B)-Benson"/>
    <d v="1899-12-30T00:00:00"/>
    <n v="434276"/>
    <n v="0"/>
    <n v="54418.2"/>
    <n v="488694.2"/>
  </r>
  <r>
    <s v="N"/>
    <x v="31"/>
    <s v="DULUTH"/>
    <s v="PA System (16.22B)-Benson"/>
    <d v="1899-12-30T00:00:00"/>
    <n v="433099"/>
    <n v="0"/>
    <n v="57352.2"/>
    <n v="490451.20000000001"/>
  </r>
  <r>
    <s v="N"/>
    <x v="31"/>
    <s v="DULUTH"/>
    <s v="Glass and Glazing (8.21)-St. Germain Gla"/>
    <d v="1899-12-30T00:00:00"/>
    <n v="587865"/>
    <n v="0"/>
    <n v="94380.38"/>
    <n v="682245.38"/>
  </r>
  <r>
    <s v="N"/>
    <x v="31"/>
    <s v="DULUTH"/>
    <s v="Glass and Glazing (8.21)-St. Germain Gla"/>
    <d v="1899-12-30T00:00:00"/>
    <n v="574432"/>
    <n v="0"/>
    <n v="111958.78"/>
    <n v="686390.78"/>
  </r>
  <r>
    <s v="N"/>
    <x v="31"/>
    <s v="DULUTH"/>
    <s v="Terrazzo (9.23)-Advance Terrazzo&amp;Tile-FINAL"/>
    <d v="1899-12-30T00:00:00"/>
    <n v="350292"/>
    <n v="0"/>
    <n v="101345.89"/>
    <n v="451637.89"/>
  </r>
  <r>
    <s v="N"/>
    <x v="31"/>
    <s v="DULUTH"/>
    <s v="Terrazzo (9.23)-Advance Terrazzo&amp;Tile-FINAL"/>
    <d v="1899-12-30T00:00:00"/>
    <n v="332777"/>
    <n v="0"/>
    <n v="94284.93"/>
    <n v="427061.93"/>
  </r>
  <r>
    <s v="N"/>
    <x v="31"/>
    <s v="DULUTH"/>
    <s v="Painting (including Alt 6A) [9.24]-Swans-FINAL"/>
    <d v="1899-12-30T00:00:00"/>
    <n v="154917"/>
    <n v="0"/>
    <n v="45778.79"/>
    <n v="200695.79"/>
  </r>
  <r>
    <s v="N"/>
    <x v="31"/>
    <s v="DULUTH"/>
    <s v="Signage (10.22)-Sign Source-FINAL"/>
    <d v="1899-12-30T00:00:00"/>
    <n v="86554"/>
    <n v="0"/>
    <n v="18093.849999999999"/>
    <n v="104647.85"/>
  </r>
  <r>
    <s v="N"/>
    <x v="31"/>
    <s v="DULUTH"/>
    <s v="Signage (10.22)-Sign Source-FINAL"/>
    <d v="1899-12-30T00:00:00"/>
    <n v="78772"/>
    <n v="0"/>
    <n v="29875.85"/>
    <n v="108647.85"/>
  </r>
  <r>
    <s v="N"/>
    <x v="31"/>
    <s v="DULUTH"/>
    <s v="Elevators-Schindler Elevator Corp-FINAL"/>
    <d v="1899-12-30T00:00:00"/>
    <n v="521297"/>
    <n v="0"/>
    <n v="36530.9"/>
    <n v="557827.9"/>
  </r>
  <r>
    <s v="N"/>
    <x v="31"/>
    <s v="DULUTH"/>
    <s v="Elevators-Schindler Elevator Corp-FINAL"/>
    <d v="1899-12-30T00:00:00"/>
    <n v="525147"/>
    <n v="0"/>
    <n v="37763.24"/>
    <n v="562910.24"/>
  </r>
  <r>
    <s v="N"/>
    <x v="31"/>
    <s v="DULUTH"/>
    <s v="Flooring &amp; Tile-Johnson's Carpet One-FINAL"/>
    <d v="1899-12-30T00:00:00"/>
    <n v="358289"/>
    <n v="0"/>
    <n v="59645.72"/>
    <n v="417934.72"/>
  </r>
  <r>
    <s v="N"/>
    <x v="31"/>
    <s v="DULUTH"/>
    <s v="Flooring &amp; Tile-Johnson's Carpet One-FINAL"/>
    <d v="1899-12-30T00:00:00"/>
    <n v="345846"/>
    <n v="0"/>
    <n v="70926.539999999994"/>
    <n v="416772.54"/>
  </r>
  <r>
    <s v="N"/>
    <x v="31"/>
    <s v="DULUTH"/>
    <s v="Plumbing Fixtures- Jamar-FINAL"/>
    <d v="1899-12-30T00:00:00"/>
    <n v="92234"/>
    <n v="0"/>
    <n v="18315.55"/>
    <n v="110549.55"/>
  </r>
  <r>
    <s v="N"/>
    <x v="31"/>
    <s v="DULUTH"/>
    <s v="Plumbing Fixtures- Jamar-FINAL"/>
    <d v="1899-12-30T00:00:00"/>
    <n v="92960"/>
    <n v="0"/>
    <n v="17422.509999999998"/>
    <n v="110382.51"/>
  </r>
  <r>
    <s v="N"/>
    <x v="31"/>
    <s v="DULUTH"/>
    <s v="Computer Controlled Access(w/16.22C)-Ben"/>
    <d v="1899-12-30T00:00:00"/>
    <n v="0"/>
    <n v="0"/>
    <n v="1040061.33"/>
    <n v="1040061.33"/>
  </r>
  <r>
    <s v="N"/>
    <x v="31"/>
    <s v="DULUTH"/>
    <s v="Computer Controlled Access(w/16.22C)-Ben"/>
    <d v="1899-12-30T00:00:00"/>
    <n v="0"/>
    <n v="0"/>
    <n v="986369.31"/>
    <n v="986369.31"/>
  </r>
  <r>
    <s v="N"/>
    <x v="31"/>
    <s v="DULUTH"/>
    <s v="Replace Terminal (2B)"/>
    <d v="2012-03-27T00:00:00"/>
    <n v="18561"/>
    <n v="0"/>
    <n v="8494.66"/>
    <n v="27055.66"/>
  </r>
  <r>
    <s v="N"/>
    <x v="31"/>
    <s v="DULUTH"/>
    <s v="Replace Terminal (2B)"/>
    <d v="2012-04-13T00:00:00"/>
    <n v="19674"/>
    <n v="0"/>
    <n v="1036"/>
    <n v="20710"/>
  </r>
  <r>
    <s v="N"/>
    <x v="31"/>
    <s v="DULUTH"/>
    <s v="Replace Terminal (2B)"/>
    <d v="2012-04-30T00:00:00"/>
    <n v="18240"/>
    <n v="0"/>
    <n v="3737.03"/>
    <n v="21977.03"/>
  </r>
  <r>
    <s v="N"/>
    <x v="31"/>
    <s v="DULUTH"/>
    <s v="Replace Terminal (2B)"/>
    <d v="2012-05-18T00:00:00"/>
    <n v="38782"/>
    <n v="0"/>
    <n v="7676.51"/>
    <n v="46458.51"/>
  </r>
  <r>
    <s v="N"/>
    <x v="31"/>
    <s v="DULUTH"/>
    <s v="Replace Terminal (2B)"/>
    <d v="2012-06-22T00:00:00"/>
    <n v="61230"/>
    <n v="0"/>
    <n v="15493.21"/>
    <n v="76723.209999999992"/>
  </r>
  <r>
    <s v="N"/>
    <x v="31"/>
    <s v="DULUTH"/>
    <s v="Replace Terminal (2B)"/>
    <d v="2012-07-30T00:00:00"/>
    <n v="627162"/>
    <n v="0"/>
    <n v="80157.23"/>
    <n v="707319.23"/>
  </r>
  <r>
    <s v="N"/>
    <x v="31"/>
    <s v="DULUTH"/>
    <s v="Replace Terminal (2B)"/>
    <d v="2012-08-27T00:00:00"/>
    <n v="405950"/>
    <n v="0"/>
    <n v="101842.74"/>
    <n v="507792.74"/>
  </r>
  <r>
    <s v="N"/>
    <x v="31"/>
    <s v="DULUTH"/>
    <s v="Replace Terminal (2B)"/>
    <d v="2012-10-17T00:00:00"/>
    <n v="182717"/>
    <n v="0"/>
    <n v="1558.76"/>
    <n v="184275.76"/>
  </r>
  <r>
    <s v="N"/>
    <x v="31"/>
    <s v="DULUTH"/>
    <s v="Replace Terminal (2B)"/>
    <d v="2012-11-14T00:00:00"/>
    <n v="380924"/>
    <n v="0"/>
    <n v="79148.92"/>
    <n v="460072.92"/>
  </r>
  <r>
    <s v="N"/>
    <x v="31"/>
    <s v="DULUTH"/>
    <s v="Replace Terminal (2B)"/>
    <d v="2012-12-07T00:00:00"/>
    <n v="741670"/>
    <n v="0"/>
    <n v="483942.96"/>
    <n v="1225612.96"/>
  </r>
  <r>
    <s v="N"/>
    <x v="31"/>
    <s v="DULUTH"/>
    <s v="Replace Terminal (2B)"/>
    <d v="2013-01-16T00:00:00"/>
    <n v="424463"/>
    <n v="0"/>
    <n v="80486.81"/>
    <n v="504949.81"/>
  </r>
  <r>
    <s v="N"/>
    <x v="31"/>
    <s v="DULUTH"/>
    <s v="Replace Terminal (2B)"/>
    <d v="2013-02-04T00:00:00"/>
    <n v="606565"/>
    <n v="0"/>
    <n v="596585.84"/>
    <n v="1203150.8399999999"/>
  </r>
  <r>
    <s v="N"/>
    <x v="31"/>
    <s v="DULUTH"/>
    <s v="Replace Terminal (2B)"/>
    <d v="2013-02-11T00:00:00"/>
    <n v="311890"/>
    <n v="0"/>
    <n v="116595.14"/>
    <n v="428485.14"/>
  </r>
  <r>
    <s v="N"/>
    <x v="31"/>
    <s v="DULUTH"/>
    <s v="Replace Terminal (2B)"/>
    <d v="2013-03-22T00:00:00"/>
    <n v="129294"/>
    <n v="0"/>
    <n v="77576.2"/>
    <n v="206870.2"/>
  </r>
  <r>
    <s v="N"/>
    <x v="31"/>
    <s v="DULUTH"/>
    <s v="Replace Terminal (2B)"/>
    <d v="2013-04-25T00:00:00"/>
    <n v="45289"/>
    <n v="0"/>
    <n v="13599.93"/>
    <n v="58888.93"/>
  </r>
  <r>
    <s v="N"/>
    <x v="31"/>
    <s v="DULUTH"/>
    <s v="Replace Terminal (2B)"/>
    <d v="2013-06-25T00:00:00"/>
    <n v="85248"/>
    <n v="0"/>
    <n v="24432.15"/>
    <n v="109680.15"/>
  </r>
  <r>
    <s v="N"/>
    <x v="31"/>
    <s v="DULUTH"/>
    <s v="Replace Terminal (2B)"/>
    <d v="2013-10-01T00:00:00"/>
    <n v="39103"/>
    <n v="0"/>
    <n v="37221.839999999997"/>
    <n v="76324.84"/>
  </r>
  <r>
    <s v="N"/>
    <x v="31"/>
    <s v="DULUTH"/>
    <s v="Replace Terminal (2B)"/>
    <d v="2013-10-15T00:00:00"/>
    <n v="2407"/>
    <n v="0"/>
    <n v="47884.7"/>
    <n v="50291.7"/>
  </r>
  <r>
    <s v="N"/>
    <x v="31"/>
    <s v="DULUTH"/>
    <s v="Replace Terminal (2B)"/>
    <d v="2013-10-31T00:00:00"/>
    <n v="28611"/>
    <n v="0"/>
    <n v="37246.46"/>
    <n v="65857.459999999992"/>
  </r>
  <r>
    <s v="N"/>
    <x v="31"/>
    <s v="DULUTH"/>
    <s v="Replace Terminal (2B)"/>
    <d v="2014-08-08T00:00:00"/>
    <n v="3256"/>
    <n v="0"/>
    <n v="12805.55"/>
    <n v="16061.55"/>
  </r>
  <r>
    <s v="N"/>
    <x v="31"/>
    <s v="DULUTH"/>
    <s v="Replace Terminal (2B)"/>
    <d v="2016-04-11T00:00:00"/>
    <n v="105564"/>
    <n v="0"/>
    <n v="4694.74"/>
    <n v="110258.74"/>
  </r>
  <r>
    <s v="N"/>
    <x v="31"/>
    <s v="DULUTH"/>
    <s v="Tar Kettle"/>
    <d v="2012-04-20T00:00:00"/>
    <n v="0"/>
    <n v="33242.550000000003"/>
    <n v="15605.96"/>
    <n v="48848.51"/>
  </r>
  <r>
    <s v="N"/>
    <x v="31"/>
    <s v="DULUTH"/>
    <s v="Taxiway A Pavement Repair"/>
    <d v="2012-09-25T00:00:00"/>
    <n v="0"/>
    <n v="29967.52"/>
    <n v="12843.21"/>
    <n v="42810.729999999996"/>
  </r>
  <r>
    <s v="N"/>
    <x v="31"/>
    <s v="DULUTH"/>
    <s v="Taxiway A Pavement Repair"/>
    <d v="2013-02-19T00:00:00"/>
    <n v="0"/>
    <n v="3226.35"/>
    <n v="1382.73"/>
    <n v="4609.08"/>
  </r>
  <r>
    <s v="N"/>
    <x v="31"/>
    <s v="DULUTH"/>
    <s v="Term Emerg Gen &amp; Term Network"/>
    <d v="2012-10-23T00:00:00"/>
    <n v="0"/>
    <n v="389143.82"/>
    <n v="318269.18"/>
    <n v="707413"/>
  </r>
  <r>
    <s v="N"/>
    <x v="31"/>
    <s v="DULUTH"/>
    <s v="Term Emerg Gen &amp; Term Network"/>
    <d v="2012-12-06T00:00:00"/>
    <n v="0"/>
    <n v="75831.37"/>
    <n v="103576.63"/>
    <n v="179408"/>
  </r>
  <r>
    <s v="N"/>
    <x v="31"/>
    <s v="DULUTH"/>
    <s v="Term Emerg Gen &amp; Term Network"/>
    <d v="2013-02-05T00:00:00"/>
    <n v="0"/>
    <n v="2095.5300000000002"/>
    <n v="12466.47"/>
    <n v="14562"/>
  </r>
  <r>
    <s v="N"/>
    <x v="31"/>
    <s v="DULUTH"/>
    <s v="Term Emerg Gen &amp; Term Network"/>
    <d v="2013-04-01T00:00:00"/>
    <n v="0"/>
    <n v="5924.61"/>
    <n v="5632.39"/>
    <n v="11557"/>
  </r>
  <r>
    <s v="N"/>
    <x v="31"/>
    <s v="DULUTH"/>
    <s v="Term Emerg Gen &amp; Term Network"/>
    <d v="2013-05-08T00:00:00"/>
    <n v="0"/>
    <n v="16279.59"/>
    <n v="42055.33"/>
    <n v="58334.92"/>
  </r>
  <r>
    <s v="N"/>
    <x v="31"/>
    <s v="DULUTH"/>
    <s v="Term Emerg Gen &amp; Term Network"/>
    <d v="2013-08-02T00:00:00"/>
    <n v="0"/>
    <n v="10725.08"/>
    <n v="0"/>
    <n v="10725.08"/>
  </r>
  <r>
    <s v="N"/>
    <x v="31"/>
    <s v="DULUTH"/>
    <s v="Public Gate Seating - Fuid Interiors WS 12.22C-FINAL"/>
    <d v="1899-12-30T00:00:00"/>
    <n v="103212"/>
    <n v="0"/>
    <n v="13970.4"/>
    <n v="117182.39999999999"/>
  </r>
  <r>
    <s v="N"/>
    <x v="31"/>
    <s v="DULUTH"/>
    <s v="Public Gate Seating - Fuid Interiors WS 12.22C-FINAL"/>
    <d v="1899-12-30T00:00:00"/>
    <n v="103212"/>
    <n v="0"/>
    <n v="9793.52"/>
    <n v="113005.52"/>
  </r>
  <r>
    <s v="N"/>
    <x v="31"/>
    <s v="DULUTH"/>
    <s v="Terminal Ceiling Sys - TC Acoustics WS 9.21B - FINAL"/>
    <d v="1899-12-30T00:00:00"/>
    <n v="571249"/>
    <n v="0"/>
    <n v="275876.01"/>
    <n v="847125.01"/>
  </r>
  <r>
    <s v="N"/>
    <x v="31"/>
    <s v="DULUTH"/>
    <s v="Terminal Ceiling Sys - TC Acoustics WS 9.21B - FINAL"/>
    <d v="1899-12-30T00:00:00"/>
    <n v="571249"/>
    <n v="0"/>
    <n v="262496"/>
    <n v="833745"/>
  </r>
  <r>
    <s v="N"/>
    <x v="31"/>
    <s v="DULUTH"/>
    <s v="Specialties - Bldg Material Supply WS 10.21B"/>
    <d v="1899-12-30T00:00:00"/>
    <n v="77083"/>
    <n v="0"/>
    <n v="37271.83"/>
    <n v="114354.83"/>
  </r>
  <r>
    <s v="N"/>
    <x v="31"/>
    <s v="DULUTH"/>
    <s v="Specialties - Bldg Material Supply WS 10.21B"/>
    <d v="1899-12-30T00:00:00"/>
    <n v="77083"/>
    <n v="0"/>
    <n v="36623.83"/>
    <n v="113706.83"/>
  </r>
  <r>
    <s v="N"/>
    <x v="31"/>
    <s v="DULUTH"/>
    <s v="Window Treatments - Custom Express WS 12.20B"/>
    <d v="1899-12-30T00:00:00"/>
    <n v="79386"/>
    <n v="0"/>
    <n v="38571.01"/>
    <n v="117957.01000000001"/>
  </r>
  <r>
    <s v="N"/>
    <x v="31"/>
    <s v="DULUTH"/>
    <s v="Window Treatments - Custom Express WS 12.20B"/>
    <d v="1899-12-30T00:00:00"/>
    <n v="79386"/>
    <n v="0"/>
    <n v="38571"/>
    <n v="117957"/>
  </r>
  <r>
    <s v="N"/>
    <x v="31"/>
    <s v="DULUTH"/>
    <s v="Gate Seating - Arconas  WS 12.22B"/>
    <d v="1899-12-30T00:00:00"/>
    <n v="123565"/>
    <n v="0"/>
    <n v="13730.04"/>
    <n v="137295.04000000001"/>
  </r>
  <r>
    <s v="N"/>
    <x v="31"/>
    <s v="DULUTH"/>
    <s v="Gate Seating - Arconas  WS 12.22B"/>
    <d v="1899-12-30T00:00:00"/>
    <n v="115080"/>
    <n v="0"/>
    <n v="22215.040000000001"/>
    <n v="137295.04000000001"/>
  </r>
  <r>
    <s v="N"/>
    <x v="31"/>
    <s v="DULUTH"/>
    <s v="Passenger Boarding Bridge WS 5.21C"/>
    <d v="1899-12-30T00:00:00"/>
    <n v="171200"/>
    <n v="0"/>
    <n v="419422.9"/>
    <n v="590622.9"/>
  </r>
  <r>
    <s v="N"/>
    <x v="31"/>
    <s v="DULUTH"/>
    <s v="Passenger Boarding Bridge WS 5.21C"/>
    <d v="1899-12-30T00:00:00"/>
    <n v="171200"/>
    <n v="0"/>
    <n v="275555.7"/>
    <n v="446755.7"/>
  </r>
  <r>
    <s v="N"/>
    <x v="31"/>
    <s v="DULUTH"/>
    <s v="Apron/Civil Sitework w/Alternatives-KGM WS 2.21C"/>
    <d v="1899-12-30T00:00:00"/>
    <n v="3009284"/>
    <n v="1462855.87"/>
    <n v="498491.81"/>
    <n v="4970631.68"/>
  </r>
  <r>
    <s v="N"/>
    <x v="31"/>
    <s v="DULUTH"/>
    <s v="Apron/Civil Sitework w/Alternatives-KGM WS 2.21C"/>
    <d v="1899-12-30T00:00:00"/>
    <n v="2886091"/>
    <n v="1486008.95"/>
    <n v="543329.37"/>
    <n v="4915429.32"/>
  </r>
  <r>
    <s v="N"/>
    <x v="31"/>
    <s v="DULUTH"/>
    <s v="Concrete/Excavation - Homemenders WS 3.21C"/>
    <d v="1899-12-30T00:00:00"/>
    <n v="814184"/>
    <n v="0"/>
    <n v="322433.01"/>
    <n v="1136617.01"/>
  </r>
  <r>
    <s v="N"/>
    <x v="31"/>
    <s v="DULUTH"/>
    <s v="Concrete/Excavation - Homemenders WS 3.21C"/>
    <d v="1899-12-30T00:00:00"/>
    <n v="700854"/>
    <n v="0"/>
    <n v="435763"/>
    <n v="1136617"/>
  </r>
  <r>
    <s v="N"/>
    <x v="31"/>
    <s v="DULUTH"/>
    <s v="Overhead Fabric Doors - Lipe  WS 8.23C"/>
    <d v="1899-12-30T00:00:00"/>
    <n v="0"/>
    <n v="20896.259999999998"/>
    <n v="10103.74"/>
    <n v="31000"/>
  </r>
  <r>
    <s v="N"/>
    <x v="31"/>
    <s v="DULUTH"/>
    <s v="Overhead Fabric Doors - Lipe  WS 8.23C"/>
    <d v="1899-12-30T00:00:00"/>
    <n v="0"/>
    <n v="20896.25"/>
    <n v="10103.75"/>
    <n v="31000"/>
  </r>
  <r>
    <s v="N"/>
    <x v="31"/>
    <s v="DULUTH"/>
    <s v="Metal Wall Panels &amp; Firring - Jamar WS 7.22C"/>
    <d v="1899-12-30T00:00:00"/>
    <n v="103596"/>
    <n v="0"/>
    <n v="281844.01"/>
    <n v="385440.01"/>
  </r>
  <r>
    <s v="N"/>
    <x v="31"/>
    <s v="DULUTH"/>
    <s v="Metal Wall Panels &amp; Firring - Jamar WS 7.22C"/>
    <d v="1899-12-30T00:00:00"/>
    <n v="103596"/>
    <n v="0"/>
    <n v="132303"/>
    <n v="235899"/>
  </r>
  <r>
    <s v="N"/>
    <x v="31"/>
    <s v="DULUTH"/>
    <s v="Terminal Painting - Swanson&amp;Youngdale WS 9.25C"/>
    <d v="1899-12-30T00:00:00"/>
    <n v="47788"/>
    <n v="0"/>
    <n v="26827"/>
    <n v="74615"/>
  </r>
  <r>
    <s v="N"/>
    <x v="31"/>
    <s v="DULUTH"/>
    <s v="Terminal Painting - Swanson&amp;Youngdale WS 9.25C"/>
    <d v="1899-12-30T00:00:00"/>
    <n v="50295"/>
    <n v="0"/>
    <n v="22345"/>
    <n v="72640"/>
  </r>
  <r>
    <s v="N"/>
    <x v="31"/>
    <s v="DULUTH"/>
    <s v="Finish/Demolish Terminal &amp; New Apron"/>
    <d v="2012-10-23T00:00:00"/>
    <n v="78412"/>
    <n v="0"/>
    <n v="28611.42"/>
    <n v="107023.42"/>
  </r>
  <r>
    <s v="N"/>
    <x v="31"/>
    <s v="DULUTH"/>
    <s v="Finish/Demolish Terminal &amp; New Apron"/>
    <d v="2012-11-07T00:00:00"/>
    <n v="679144"/>
    <n v="484031"/>
    <n v="236434.43"/>
    <n v="1399609.43"/>
  </r>
  <r>
    <s v="N"/>
    <x v="31"/>
    <s v="DULUTH"/>
    <s v="Finish/Demolish Terminal &amp; New Apron"/>
    <d v="2012-12-07T00:00:00"/>
    <n v="996545"/>
    <n v="631486.56999999995"/>
    <n v="815739.19"/>
    <n v="2443770.7599999998"/>
  </r>
  <r>
    <s v="N"/>
    <x v="31"/>
    <s v="DULUTH"/>
    <s v="Finish/Demolish Terminal &amp; New Apron"/>
    <d v="2013-01-04T00:00:00"/>
    <n v="1242035"/>
    <n v="68988.800000000003"/>
    <n v="699955.86"/>
    <n v="2010979.6600000001"/>
  </r>
  <r>
    <s v="N"/>
    <x v="31"/>
    <s v="DULUTH"/>
    <s v="Finish/Demolish Terminal &amp; New Apron"/>
    <d v="2013-02-11T00:00:00"/>
    <n v="272173"/>
    <n v="18570.7"/>
    <n v="211053.99"/>
    <n v="501797.69"/>
  </r>
  <r>
    <s v="N"/>
    <x v="31"/>
    <s v="DULUTH"/>
    <s v="Finish/Demolish Terminal &amp; New Apron"/>
    <d v="2013-02-12T00:00:00"/>
    <n v="881601"/>
    <n v="20765.14"/>
    <n v="0"/>
    <n v="902366.14"/>
  </r>
  <r>
    <s v="N"/>
    <x v="31"/>
    <s v="DULUTH"/>
    <s v="Finish/Demolish Terminal &amp; New Apron"/>
    <d v="2013-03-22T00:00:00"/>
    <n v="684956"/>
    <n v="0"/>
    <n v="0"/>
    <n v="684956"/>
  </r>
  <r>
    <s v="N"/>
    <x v="31"/>
    <s v="DULUTH"/>
    <s v="Finish/Demolish Terminal &amp; New Apron"/>
    <d v="2013-04-25T00:00:00"/>
    <n v="268583"/>
    <n v="0"/>
    <n v="0"/>
    <n v="268583"/>
  </r>
  <r>
    <s v="N"/>
    <x v="31"/>
    <s v="DULUTH"/>
    <s v="Finish/Demolish Terminal &amp; New Apron"/>
    <d v="2013-06-11T00:00:00"/>
    <n v="142208"/>
    <n v="11682.04"/>
    <n v="0"/>
    <n v="153890.04"/>
  </r>
  <r>
    <s v="N"/>
    <x v="31"/>
    <s v="DULUTH"/>
    <s v="Finish/Demolish Terminal &amp; New Apron"/>
    <d v="2013-06-25T00:00:00"/>
    <n v="402936"/>
    <n v="79466.62"/>
    <n v="0"/>
    <n v="482402.62"/>
  </r>
  <r>
    <s v="N"/>
    <x v="31"/>
    <s v="DULUTH"/>
    <s v="Finish/Demolish Terminal &amp; New Apron"/>
    <d v="2013-08-14T00:00:00"/>
    <n v="182259"/>
    <n v="94088.06"/>
    <n v="0"/>
    <n v="276347.06"/>
  </r>
  <r>
    <s v="N"/>
    <x v="31"/>
    <s v="DULUTH"/>
    <s v="Finish/Demolish Terminal &amp; New Apron"/>
    <d v="2013-10-01T00:00:00"/>
    <n v="300811"/>
    <n v="49709.3"/>
    <n v="0"/>
    <n v="350520.3"/>
  </r>
  <r>
    <s v="N"/>
    <x v="31"/>
    <s v="DULUTH"/>
    <s v="Finish/Demolish Terminal &amp; New Apron"/>
    <d v="2013-10-31T00:00:00"/>
    <n v="892857"/>
    <n v="357.05"/>
    <n v="0"/>
    <n v="893214.05"/>
  </r>
  <r>
    <s v="N"/>
    <x v="31"/>
    <s v="DULUTH"/>
    <s v="Finish/Demolish Terminal &amp; New Apron"/>
    <d v="2013-12-23T00:00:00"/>
    <n v="473102"/>
    <n v="40854.720000000001"/>
    <n v="0"/>
    <n v="513956.72"/>
  </r>
  <r>
    <s v="N"/>
    <x v="31"/>
    <s v="DULUTH"/>
    <s v="Finish/Demolish Terminal &amp; New Apron"/>
    <d v="2014-01-10T00:00:00"/>
    <n v="152919"/>
    <n v="0"/>
    <n v="0"/>
    <n v="152919"/>
  </r>
  <r>
    <s v="N"/>
    <x v="31"/>
    <s v="DULUTH"/>
    <s v="Finish/Demolish Terminal &amp; New Apron"/>
    <d v="2014-03-04T00:00:00"/>
    <n v="6347"/>
    <n v="0"/>
    <n v="0"/>
    <n v="6347"/>
  </r>
  <r>
    <s v="N"/>
    <x v="31"/>
    <s v="DULUTH"/>
    <s v="Finish/Demolish Terminal &amp; New Apron"/>
    <d v="2016-02-04T00:00:00"/>
    <n v="172465"/>
    <n v="-16247.87"/>
    <n v="0"/>
    <n v="156217.13"/>
  </r>
  <r>
    <s v="N"/>
    <x v="31"/>
    <s v="DULUTH"/>
    <s v="Finish/Demolish Terminal &amp; New Apron"/>
    <d v="2016-08-26T00:00:00"/>
    <n v="547454"/>
    <n v="0"/>
    <n v="0"/>
    <n v="547454"/>
  </r>
  <r>
    <s v="N"/>
    <x v="31"/>
    <s v="DULUTH"/>
    <s v="Breach Control - Video &amp; Sound Service -   WS 13.22C"/>
    <d v="1899-12-30T00:00:00"/>
    <n v="123255"/>
    <n v="0"/>
    <n v="13695"/>
    <n v="136950"/>
  </r>
  <r>
    <s v="N"/>
    <x v="31"/>
    <s v="DULUTH"/>
    <s v="Mechanical Systems - Jamar  WS 15.21C"/>
    <d v="1899-12-30T00:00:00"/>
    <n v="7970"/>
    <n v="0"/>
    <n v="336354"/>
    <n v="344324"/>
  </r>
  <r>
    <s v="N"/>
    <x v="31"/>
    <s v="DULUTH"/>
    <s v="Mechanical Systems - Jamar  WS 15.21C"/>
    <d v="1899-12-30T00:00:00"/>
    <n v="7970"/>
    <n v="0"/>
    <n v="312429"/>
    <n v="320399"/>
  </r>
  <r>
    <s v="N"/>
    <x v="31"/>
    <s v="DULUTH"/>
    <s v="Elect, Cntrlled Accss &amp;FID - Benson  Ws 16.22C"/>
    <d v="1899-12-30T00:00:00"/>
    <n v="388915"/>
    <n v="0"/>
    <n v="1107987.6100000001"/>
    <n v="1496902.61"/>
  </r>
  <r>
    <s v="N"/>
    <x v="31"/>
    <s v="DULUTH"/>
    <s v="Elect, Cntrlled Accss &amp;FID - Benson  Ws 16.22C"/>
    <d v="1899-12-30T00:00:00"/>
    <n v="379659"/>
    <n v="0"/>
    <n v="1080623.3400000001"/>
    <n v="1460282.34"/>
  </r>
  <r>
    <s v="N"/>
    <x v="31"/>
    <s v="DULUTH"/>
    <s v="Pass Boarding Bridges - Thyssen-Krupp  WS 14.21C"/>
    <d v="1899-12-30T00:00:00"/>
    <n v="630938"/>
    <n v="0"/>
    <n v="70104.460000000006"/>
    <n v="701042.46"/>
  </r>
  <r>
    <s v="N"/>
    <x v="31"/>
    <s v="DULUTH"/>
    <s v="Pass Boarding Bridges - Thyssen-Krupp  WS 14.21C"/>
    <d v="1899-12-30T00:00:00"/>
    <n v="526029"/>
    <n v="0"/>
    <n v="396801.58"/>
    <n v="922830.58000000007"/>
  </r>
  <r>
    <s v="N"/>
    <x v="31"/>
    <s v="DULUTH"/>
    <s v="Demo Haz. Mat'l Abatement - Mavo 17.20C"/>
    <d v="1899-12-30T00:00:00"/>
    <n v="63090"/>
    <n v="0"/>
    <n v="27704"/>
    <n v="90794"/>
  </r>
  <r>
    <s v="N"/>
    <x v="31"/>
    <s v="DULUTH"/>
    <s v="Demo Haz. Mat'l Abatement - Mavo 17.20C"/>
    <d v="1899-12-30T00:00:00"/>
    <n v="53790"/>
    <n v="0"/>
    <n v="37004"/>
    <n v="90794"/>
  </r>
  <r>
    <s v="N"/>
    <x v="31"/>
    <s v="DULUTH"/>
    <s v="Fire Protection - Viking  WS 13.21C"/>
    <d v="1899-12-30T00:00:00"/>
    <n v="1660"/>
    <n v="0"/>
    <n v="804"/>
    <n v="2464"/>
  </r>
  <r>
    <s v="N"/>
    <x v="31"/>
    <s v="DULUTH"/>
    <s v="Exterior Signage - Harmon Signs WS  10.22C"/>
    <d v="1899-12-30T00:00:00"/>
    <n v="317799"/>
    <n v="0"/>
    <n v="35312"/>
    <n v="353111"/>
  </r>
  <r>
    <s v="N"/>
    <x v="31"/>
    <s v="DULUTH"/>
    <s v="Exterior Signage - Harmon Signs WS  10.22C"/>
    <d v="1899-12-30T00:00:00"/>
    <n v="-2553"/>
    <n v="0"/>
    <n v="-284"/>
    <n v="-2837"/>
  </r>
  <r>
    <s v="N"/>
    <x v="31"/>
    <s v="DULUTH"/>
    <s v="Exterior Signs (included in W.S. 10.22C)"/>
    <d v="1899-12-30T00:00:00"/>
    <n v="11157"/>
    <n v="0"/>
    <n v="1240"/>
    <n v="12397"/>
  </r>
  <r>
    <s v="N"/>
    <x v="31"/>
    <s v="DULUTH"/>
    <s v="Crack Sealing-DAA w/ Brock White mat'l"/>
    <d v="2013-06-25T00:00:00"/>
    <n v="0"/>
    <n v="32840.959999999999"/>
    <n v="14074.68"/>
    <n v="46915.64"/>
  </r>
  <r>
    <s v="N"/>
    <x v="31"/>
    <s v="DULUTH"/>
    <s v="Apron Phase 2-KGM"/>
    <d v="1899-12-30T00:00:00"/>
    <n v="147608"/>
    <n v="-227446.74"/>
    <n v="-74434.16"/>
    <n v="-154272.9"/>
  </r>
  <r>
    <s v="N"/>
    <x v="31"/>
    <s v="DULUTH"/>
    <s v="Apron Phase 2-KGM"/>
    <d v="2013-12-23T00:00:00"/>
    <n v="0"/>
    <n v="382955.28"/>
    <n v="200252.23"/>
    <n v="583207.51"/>
  </r>
  <r>
    <s v="N"/>
    <x v="31"/>
    <s v="DULUTH"/>
    <s v="Apron Phase 2-KGM"/>
    <d v="2013-12-23T00:00:00"/>
    <n v="1418463"/>
    <n v="0"/>
    <n v="0"/>
    <n v="1418463"/>
  </r>
  <r>
    <s v="N"/>
    <x v="31"/>
    <s v="DULUTH"/>
    <s v="Apron Phase 2-KGM"/>
    <d v="2014-11-26T00:00:00"/>
    <n v="0"/>
    <n v="66987.64"/>
    <n v="75620.13"/>
    <n v="142607.77000000002"/>
  </r>
  <r>
    <s v="N"/>
    <x v="31"/>
    <s v="DULUTH"/>
    <s v="Apron Phase 2-KGM"/>
    <d v="2016-02-04T00:00:00"/>
    <n v="10000"/>
    <n v="1137.25"/>
    <n v="1136.77"/>
    <n v="12274.02"/>
  </r>
  <r>
    <s v="N"/>
    <x v="31"/>
    <s v="DULUTH"/>
    <s v="Apron Phase 2-KGM"/>
    <d v="2016-08-26T00:00:00"/>
    <n v="232129"/>
    <n v="0"/>
    <n v="0"/>
    <n v="232129"/>
  </r>
  <r>
    <s v="N"/>
    <x v="31"/>
    <s v="DULUTH"/>
    <s v="Pavement Maintenance"/>
    <d v="2014-10-22T00:00:00"/>
    <n v="0"/>
    <n v="51399.23"/>
    <n v="12849.8"/>
    <n v="64249.03"/>
  </r>
  <r>
    <s v="N"/>
    <x v="31"/>
    <s v="DULUTH"/>
    <s v="Pavement Maintenance"/>
    <d v="2014-11-26T00:00:00"/>
    <n v="0"/>
    <n v="5453.44"/>
    <n v="1363.36"/>
    <n v="6816.7999999999993"/>
  </r>
  <r>
    <s v="N"/>
    <x v="31"/>
    <s v="DULUTH"/>
    <s v="Acquire SRE"/>
    <d v="2015-02-04T00:00:00"/>
    <n v="161226"/>
    <n v="9952.2199999999993"/>
    <n v="9952.2199999999993"/>
    <n v="181130.44"/>
  </r>
  <r>
    <s v="N"/>
    <x v="31"/>
    <s v="DULUTH"/>
    <s v="Acquire SRE"/>
    <d v="2015-05-06T00:00:00"/>
    <n v="487204"/>
    <n v="26071.72"/>
    <n v="26072.639999999999"/>
    <n v="539348.36"/>
  </r>
  <r>
    <s v="N"/>
    <x v="31"/>
    <s v="DULUTH"/>
    <s v="Acquire SRE"/>
    <d v="2016-08-26T00:00:00"/>
    <n v="10000"/>
    <n v="3988.74"/>
    <n v="3987.97"/>
    <n v="17976.71"/>
  </r>
  <r>
    <s v="N"/>
    <x v="31"/>
    <s v="DULUTH"/>
    <s v="Acquire SRE"/>
    <d v="2017-04-10T00:00:00"/>
    <n v="61798"/>
    <n v="0"/>
    <n v="0"/>
    <n v="61798"/>
  </r>
  <r>
    <s v="N"/>
    <x v="31"/>
    <s v="DULUTH"/>
    <s v="EQUIP MAINT SHOP"/>
    <d v="1965-11-18T00:00:00"/>
    <n v="42264.24"/>
    <n v="28176.16"/>
    <n v="14088.08"/>
    <n v="84528.48"/>
  </r>
  <r>
    <s v="N"/>
    <x v="31"/>
    <s v="DULUTH"/>
    <s v="Ulland Bros WS 2.20D-Civil&amp;Bldg"/>
    <d v="1899-12-30T00:00:00"/>
    <n v="6859"/>
    <n v="180.5"/>
    <n v="180.5"/>
    <n v="7220"/>
  </r>
  <r>
    <s v="N"/>
    <x v="31"/>
    <s v="DULUTH"/>
    <s v="Ulland Bros WS 2.20D-Civil&amp;Bldg"/>
    <d v="1899-12-30T00:00:00"/>
    <n v="741"/>
    <n v="19.5"/>
    <n v="19.5"/>
    <n v="780"/>
  </r>
  <r>
    <s v="N"/>
    <x v="31"/>
    <s v="DULUTH"/>
    <s v="Ulland Bros WS 2.20D-Civil&amp;Bldg"/>
    <d v="1899-12-30T00:00:00"/>
    <n v="9989"/>
    <n v="262.89"/>
    <n v="263.83"/>
    <n v="10515.72"/>
  </r>
  <r>
    <s v="N"/>
    <x v="31"/>
    <s v="DULUTH"/>
    <s v="Northland WS 3.30D-Concrete_FINAL"/>
    <d v="1899-12-30T00:00:00"/>
    <n v="1184.99"/>
    <n v="31.19"/>
    <n v="31.32"/>
    <n v="1247.5"/>
  </r>
  <r>
    <s v="N"/>
    <x v="31"/>
    <s v="DULUTH"/>
    <s v="Northland WS 3.30D-Concrete_FINAL"/>
    <d v="1899-12-30T00:00:00"/>
    <n v="22517.01"/>
    <n v="592.55999999999995"/>
    <n v="592.92999999999995"/>
    <n v="23702.5"/>
  </r>
  <r>
    <s v="N"/>
    <x v="31"/>
    <s v="DULUTH"/>
    <s v="Northern WS 5.10D-Steel-Not Final-Retain"/>
    <d v="1899-12-30T00:00:00"/>
    <n v="6062"/>
    <n v="159.52000000000001"/>
    <n v="159.62"/>
    <n v="6381.14"/>
  </r>
  <r>
    <s v="N"/>
    <x v="31"/>
    <s v="DULUTH"/>
    <s v="Northern WS 5.10D-Steel-Not Final-Retain"/>
    <d v="1899-12-30T00:00:00"/>
    <n v="168571"/>
    <n v="4436.1000000000004"/>
    <n v="4436.76"/>
    <n v="177443.86000000002"/>
  </r>
  <r>
    <s v="N"/>
    <x v="31"/>
    <s v="DULUTH"/>
    <s v="Northern WS 5.10D-Steel-Not Final-Retain"/>
    <d v="1899-12-30T00:00:00"/>
    <n v="9192"/>
    <n v="241.88"/>
    <n v="241.12"/>
    <n v="9675"/>
  </r>
  <r>
    <s v="N"/>
    <x v="31"/>
    <s v="DULUTH"/>
    <s v="Jamar WS 7.10D-Metal"/>
    <d v="1899-12-30T00:00:00"/>
    <n v="0"/>
    <n v="0"/>
    <n v="8821"/>
    <n v="8821"/>
  </r>
  <r>
    <s v="N"/>
    <x v="31"/>
    <s v="DULUTH"/>
    <s v="Jamar WS 7.10D-Metal"/>
    <d v="1899-12-30T00:00:00"/>
    <n v="15988"/>
    <n v="420.76"/>
    <n v="421.49"/>
    <n v="16830.25"/>
  </r>
  <r>
    <s v="N"/>
    <x v="31"/>
    <s v="DULUTH"/>
    <s v="Jamar WS 7.10D-Metal"/>
    <d v="1899-12-30T00:00:00"/>
    <n v="177436"/>
    <n v="4669.37"/>
    <n v="4669.3900000000003"/>
    <n v="186774.76"/>
  </r>
  <r>
    <s v="N"/>
    <x v="31"/>
    <s v="DULUTH"/>
    <s v="St. Germains WS 8.40D-Entrances"/>
    <d v="1899-12-30T00:00:00"/>
    <n v="11169.99"/>
    <n v="293.95999999999998"/>
    <n v="294.35000000000002"/>
    <n v="11758.3"/>
  </r>
  <r>
    <s v="N"/>
    <x v="31"/>
    <s v="DULUTH"/>
    <s v="St. Germains WS 8.40D-Entrances"/>
    <d v="1899-12-30T00:00:00"/>
    <n v="26666.01"/>
    <n v="701.73"/>
    <n v="701.9"/>
    <n v="28069.64"/>
  </r>
  <r>
    <s v="N"/>
    <x v="31"/>
    <s v="DULUTH"/>
    <s v="St. Germains WS 8.40D-Entrances"/>
    <d v="1899-12-30T00:00:00"/>
    <n v="42549"/>
    <n v="1119.7"/>
    <n v="1119.06"/>
    <n v="44787.759999999995"/>
  </r>
  <r>
    <s v="N"/>
    <x v="31"/>
    <s v="DULUTH"/>
    <s v="St. Germains WS 8.40D-Entrances"/>
    <d v="1899-12-30T00:00:00"/>
    <n v="143022"/>
    <n v="3763.76"/>
    <n v="3764.54"/>
    <n v="150550.30000000002"/>
  </r>
  <r>
    <s v="N"/>
    <x v="31"/>
    <s v="DULUTH"/>
    <s v="St. Germains WS 8.40D-Entrances"/>
    <d v="1899-12-30T00:00:00"/>
    <n v="14889"/>
    <n v="391.8"/>
    <n v="-711.7"/>
    <n v="14569.099999999999"/>
  </r>
  <r>
    <s v="N"/>
    <x v="31"/>
    <s v="DULUTH"/>
    <s v="St. Germains WS 8.40D-Entrances"/>
    <d v="1899-12-30T00:00:00"/>
    <n v="-4150"/>
    <n v="-109.2"/>
    <n v="-108.8"/>
    <n v="-4368"/>
  </r>
  <r>
    <s v="N"/>
    <x v="31"/>
    <s v="DULUTH"/>
    <s v="Minuti-Ogle  9.20D-Metal"/>
    <d v="1899-12-30T00:00:00"/>
    <n v="1463"/>
    <n v="38.49"/>
    <n v="38.26"/>
    <n v="1539.75"/>
  </r>
  <r>
    <s v="N"/>
    <x v="31"/>
    <s v="DULUTH"/>
    <s v="Minuti-Ogle  9.20D-Metal"/>
    <d v="1899-12-30T00:00:00"/>
    <n v="1855"/>
    <n v="48.81"/>
    <n v="48.45"/>
    <n v="1952.26"/>
  </r>
  <r>
    <s v="N"/>
    <x v="31"/>
    <s v="DULUTH"/>
    <s v="Minuti-Ogle  9.20D-Metal"/>
    <d v="1899-12-30T00:00:00"/>
    <n v="7215"/>
    <n v="189.88"/>
    <n v="190.36"/>
    <n v="7595.24"/>
  </r>
  <r>
    <s v="N"/>
    <x v="31"/>
    <s v="DULUTH"/>
    <s v="Minuti-Ogle  9.20D-Metal"/>
    <d v="1899-12-30T00:00:00"/>
    <n v="18722"/>
    <n v="492.7"/>
    <n v="493.06"/>
    <n v="19707.760000000002"/>
  </r>
  <r>
    <s v="N"/>
    <x v="31"/>
    <s v="DULUTH"/>
    <s v="Minuti-Ogle  9.20D-Metal"/>
    <d v="1899-12-30T00:00:00"/>
    <n v="22738"/>
    <n v="598.38"/>
    <n v="16683.66"/>
    <n v="40020.04"/>
  </r>
  <r>
    <s v="N"/>
    <x v="31"/>
    <s v="DULUTH"/>
    <s v="Adv Terazzo WS 9.65D"/>
    <d v="1899-12-30T00:00:00"/>
    <n v="13015.99"/>
    <n v="342.53"/>
    <n v="342.38"/>
    <n v="13700.9"/>
  </r>
  <r>
    <s v="N"/>
    <x v="31"/>
    <s v="DULUTH"/>
    <s v="Adv Terazzo WS 9.65D"/>
    <d v="1899-12-30T00:00:00"/>
    <n v="8373.01"/>
    <n v="220.35"/>
    <n v="220.74"/>
    <n v="8814.1"/>
  </r>
  <r>
    <s v="N"/>
    <x v="31"/>
    <s v="DULUTH"/>
    <s v="Adv Terazzo WS 9.65D"/>
    <d v="1899-12-30T00:00:00"/>
    <n v="3628"/>
    <n v="95.47"/>
    <n v="95.39"/>
    <n v="3818.8599999999997"/>
  </r>
  <r>
    <s v="N"/>
    <x v="31"/>
    <s v="DULUTH"/>
    <s v="Adv Terazzo WS 9.65D"/>
    <d v="1899-12-30T00:00:00"/>
    <n v="0"/>
    <n v="0"/>
    <n v="623.08000000000004"/>
    <n v="623.08000000000004"/>
  </r>
  <r>
    <s v="N"/>
    <x v="31"/>
    <s v="DULUTH"/>
    <s v="Swanson&amp;YoungdaleWS 9.90D"/>
    <d v="1899-12-30T00:00:00"/>
    <n v="149"/>
    <n v="3.92"/>
    <n v="379.08"/>
    <n v="532"/>
  </r>
  <r>
    <s v="N"/>
    <x v="31"/>
    <s v="DULUTH"/>
    <s v="Swanson&amp;YoungdaleWS 9.90D"/>
    <d v="1899-12-30T00:00:00"/>
    <n v="7125"/>
    <n v="187.5"/>
    <n v="-187.5"/>
    <n v="7125"/>
  </r>
  <r>
    <s v="N"/>
    <x v="31"/>
    <s v="DULUTH"/>
    <s v="Swanson&amp;YoungdaleWS 9.90D"/>
    <d v="1899-12-30T00:00:00"/>
    <n v="383"/>
    <n v="10.08"/>
    <n v="9.92"/>
    <n v="403"/>
  </r>
  <r>
    <s v="N"/>
    <x v="31"/>
    <s v="DULUTH"/>
    <s v="Swanson&amp;YoungdaleWS 9.90D"/>
    <d v="1899-12-30T00:00:00"/>
    <n v="0"/>
    <n v="0"/>
    <n v="-87027"/>
    <n v="-87027"/>
  </r>
  <r>
    <s v="N"/>
    <x v="31"/>
    <s v="DULUTH"/>
    <s v=" Viking  WS 21.10D-Fire Supp"/>
    <d v="1899-12-30T00:00:00"/>
    <n v="724.01"/>
    <n v="19.05"/>
    <n v="19.309999999999999"/>
    <n v="762.36999999999989"/>
  </r>
  <r>
    <s v="N"/>
    <x v="31"/>
    <s v="DULUTH"/>
    <s v=" Viking  WS 21.10D-Fire Supp"/>
    <d v="1899-12-30T00:00:00"/>
    <n v="6450"/>
    <n v="169.76"/>
    <n v="170.37"/>
    <n v="6790.13"/>
  </r>
  <r>
    <s v="N"/>
    <x v="31"/>
    <s v="DULUTH"/>
    <s v=" Viking  WS 21.10D-Fire Supp"/>
    <d v="1899-12-30T00:00:00"/>
    <n v="377.99"/>
    <n v="9.94"/>
    <n v="9.57"/>
    <n v="397.5"/>
  </r>
  <r>
    <s v="N"/>
    <x v="31"/>
    <s v="DULUTH"/>
    <s v=" Viking  WS 21.10D-Fire Supp"/>
    <d v="1899-12-30T00:00:00"/>
    <n v="0"/>
    <n v="0"/>
    <n v="5749.2"/>
    <n v="5749.2"/>
  </r>
  <r>
    <s v="N"/>
    <x v="31"/>
    <s v="DULUTH"/>
    <s v="Jamar   WS  22.10D-Mech Sys-FAA Review"/>
    <d v="1899-12-30T00:00:00"/>
    <n v="2884"/>
    <n v="75.88"/>
    <n v="19890.12"/>
    <n v="22850"/>
  </r>
  <r>
    <s v="N"/>
    <x v="31"/>
    <s v="DULUTH"/>
    <s v="Jamar   WS  22.10D-Mech Sys-FAA Review"/>
    <d v="1899-12-30T00:00:00"/>
    <n v="4512"/>
    <n v="118.74"/>
    <n v="119.26"/>
    <n v="4750"/>
  </r>
  <r>
    <s v="N"/>
    <x v="31"/>
    <s v="DULUTH"/>
    <s v="Jamar   WS  22.10D-Mech Sys-FAA Review"/>
    <d v="1899-12-30T00:00:00"/>
    <n v="10830"/>
    <n v="285"/>
    <n v="285"/>
    <n v="11400"/>
  </r>
  <r>
    <s v="N"/>
    <x v="31"/>
    <s v="DULUTH"/>
    <s v="Jamar   WS  22.10D-Mech Sys-FAA Review"/>
    <d v="1899-12-30T00:00:00"/>
    <n v="39439"/>
    <n v="1037.8800000000001"/>
    <n v="1038.1199999999999"/>
    <n v="41515"/>
  </r>
  <r>
    <s v="N"/>
    <x v="31"/>
    <s v="DULUTH"/>
    <s v="Jamar   WS  22.10D-Mech Sys-FAA Review"/>
    <d v="1899-12-30T00:00:00"/>
    <n v="18824"/>
    <n v="495.38"/>
    <n v="-24364.38"/>
    <n v="-5045"/>
  </r>
  <r>
    <s v="N"/>
    <x v="31"/>
    <s v="DULUTH"/>
    <s v="Jamar   WS  22.10D-Mech Sys-FAA Review"/>
    <d v="1899-12-30T00:00:00"/>
    <n v="0"/>
    <n v="0"/>
    <n v="4350.01"/>
    <n v="4350.01"/>
  </r>
  <r>
    <s v="N"/>
    <x v="31"/>
    <s v="DULUTH"/>
    <s v="Replace Terminal Phase 2B - Skywalk"/>
    <d v="2014-12-03T00:00:00"/>
    <n v="339043"/>
    <n v="9397.24"/>
    <n v="8074.36"/>
    <n v="356514.6"/>
  </r>
  <r>
    <s v="N"/>
    <x v="31"/>
    <s v="DULUTH"/>
    <s v="Replace Terminal Phase 2B - Skywalk"/>
    <d v="2014-12-03T00:00:00"/>
    <n v="572109.01"/>
    <n v="14580.59"/>
    <n v="17395.05"/>
    <n v="604084.65"/>
  </r>
  <r>
    <s v="N"/>
    <x v="31"/>
    <s v="DULUTH"/>
    <s v="Replace Terminal Phase 2B - Skywalk"/>
    <d v="2015-03-11T00:00:00"/>
    <n v="68815.990000000005"/>
    <n v="1810.96"/>
    <n v="7730.46"/>
    <n v="78357.410000000018"/>
  </r>
  <r>
    <s v="N"/>
    <x v="31"/>
    <s v="DULUTH"/>
    <s v="Replace Terminal Phase 2B - Skywalk"/>
    <d v="2015-03-11T00:00:00"/>
    <n v="149760.01999999999"/>
    <n v="3941.04"/>
    <n v="4316.62"/>
    <n v="158017.68"/>
  </r>
  <r>
    <s v="N"/>
    <x v="31"/>
    <s v="DULUTH"/>
    <s v="Replace Terminal Phase 2B - Skywalk"/>
    <d v="2015-04-07T00:00:00"/>
    <n v="136298"/>
    <n v="3586.79"/>
    <n v="0"/>
    <n v="139884.79"/>
  </r>
  <r>
    <s v="N"/>
    <x v="31"/>
    <s v="DULUTH"/>
    <s v="Replace Terminal Phase 2B - Skywalk"/>
    <d v="2015-08-10T00:00:00"/>
    <n v="17013.98"/>
    <n v="609.36"/>
    <n v="0"/>
    <n v="17623.34"/>
  </r>
  <r>
    <s v="N"/>
    <x v="31"/>
    <s v="DULUTH"/>
    <s v="Replace Terminal Phase 2B - Skywalk"/>
    <d v="2017-02-09T00:00:00"/>
    <n v="5000"/>
    <n v="3589.85"/>
    <n v="0"/>
    <n v="8589.85"/>
  </r>
  <r>
    <s v="N"/>
    <x v="31"/>
    <s v="DULUTH"/>
    <s v="Replace Terminal Phase 2B - Skywalk"/>
    <d v="2018-06-15T00:00:00"/>
    <n v="137561"/>
    <n v="0"/>
    <n v="-30597.01"/>
    <n v="106963.99"/>
  </r>
  <r>
    <s v="N"/>
    <x v="31"/>
    <s v="DULUTH"/>
    <s v="Replace Terminal Phase 2B - Skywalk"/>
    <d v="2018-06-15T00:00:00"/>
    <n v="70392"/>
    <n v="0"/>
    <n v="0"/>
    <n v="70392"/>
  </r>
  <r>
    <s v="N"/>
    <x v="31"/>
    <s v="DULUTH"/>
    <s v="Hunt WS 26.10D-Electrical"/>
    <d v="1899-12-30T00:00:00"/>
    <n v="31089"/>
    <n v="818.14"/>
    <n v="818.46"/>
    <n v="32725.599999999999"/>
  </r>
  <r>
    <s v="N"/>
    <x v="31"/>
    <s v="DULUTH"/>
    <s v="Hunt WS 26.10D-Electrical"/>
    <d v="1899-12-30T00:00:00"/>
    <n v="0"/>
    <n v="475"/>
    <n v="-475"/>
    <n v="0"/>
  </r>
  <r>
    <s v="N"/>
    <x v="31"/>
    <s v="DULUTH"/>
    <s v="Hunt WS 26.10D-Electrical"/>
    <d v="1899-12-30T00:00:00"/>
    <n v="18050"/>
    <n v="0"/>
    <n v="950"/>
    <n v="19000"/>
  </r>
  <r>
    <s v="N"/>
    <x v="31"/>
    <s v="DULUTH"/>
    <s v="Hunt WS 26.10D-Electrical"/>
    <d v="1899-12-30T00:00:00"/>
    <n v="4739"/>
    <n v="124.71"/>
    <n v="23355.69"/>
    <n v="28219.399999999998"/>
  </r>
  <r>
    <s v="N"/>
    <x v="31"/>
    <s v="DULUTH"/>
    <s v="Emergency Roof Repair - Hangar 104 &amp; HVAC, Floor, and Roof Replacement - Air Traffic Control Tower"/>
    <d v="2015-02-09T00:00:00"/>
    <n v="0"/>
    <n v="119480"/>
    <n v="29870"/>
    <n v="149350"/>
  </r>
  <r>
    <s v="N"/>
    <x v="31"/>
    <s v="DULUTH"/>
    <s v="Emergency Roof Repair - Hangar 104 &amp; HVAC, Floor, and Roof Replacement - Air Traffic Control Tower"/>
    <d v="2015-04-06T00:00:00"/>
    <n v="0"/>
    <n v="269600"/>
    <n v="67400"/>
    <n v="337000"/>
  </r>
  <r>
    <s v="N"/>
    <x v="31"/>
    <s v="DULUTH"/>
    <s v="Emergency Roof Repair - Hangar 104 &amp; HVAC, Floor, and Roof Replacement - Air Traffic Control Tower"/>
    <d v="2015-05-01T00:00:00"/>
    <n v="0"/>
    <n v="1308.28"/>
    <n v="327.07"/>
    <n v="1635.35"/>
  </r>
  <r>
    <s v="N"/>
    <x v="31"/>
    <s v="DULUTH"/>
    <s v="Emergency Roof Repair - Hangar 104 &amp; HVAC, Floor, and Roof Replacement - Air Traffic Control Tower"/>
    <d v="2015-06-03T00:00:00"/>
    <n v="0"/>
    <n v="80559.759999999995"/>
    <n v="20139.939999999999"/>
    <n v="100699.7"/>
  </r>
  <r>
    <s v="N"/>
    <x v="31"/>
    <s v="DULUTH"/>
    <s v="Emergency Roof Repair - Hangar 104 &amp; HVAC, Floor, and Roof Replacement - Air Traffic Control Tower"/>
    <d v="2016-01-19T00:00:00"/>
    <n v="0"/>
    <n v="71707.55"/>
    <n v="17926.88"/>
    <n v="89634.430000000008"/>
  </r>
  <r>
    <s v="N"/>
    <x v="31"/>
    <s v="DULUTH"/>
    <s v="Acquire SRE (Loader and Grader)"/>
    <d v="2016-03-14T00:00:00"/>
    <n v="696592"/>
    <n v="41242.949999999997"/>
    <n v="41243.050000000003"/>
    <n v="779078"/>
  </r>
  <r>
    <s v="N"/>
    <x v="31"/>
    <s v="DULUTH"/>
    <s v="Acquire SRE (Loader and Grader)"/>
    <d v="2017-03-24T00:00:00"/>
    <n v="77400"/>
    <n v="1756.64"/>
    <n v="1757.24"/>
    <n v="80913.88"/>
  </r>
  <r>
    <s v="N"/>
    <x v="31"/>
    <s v="DULUTH"/>
    <s v="Acquire SRE (Loader and Grader)"/>
    <d v="2017-03-24T00:00:00"/>
    <n v="8986"/>
    <n v="0"/>
    <n v="0"/>
    <n v="8986"/>
  </r>
  <r>
    <s v="N"/>
    <x v="31"/>
    <s v="DULUTH"/>
    <s v="Pavement Maintenance"/>
    <d v="2015-09-04T00:00:00"/>
    <n v="0"/>
    <n v="38492.14"/>
    <n v="9623.0300000000007"/>
    <n v="48115.17"/>
  </r>
  <r>
    <s v="N"/>
    <x v="31"/>
    <s v="DULUTH"/>
    <s v="Reconstruct Runway 9/27 - Phase 1 (approx. 6,200 ft)"/>
    <d v="2016-01-20T00:00:00"/>
    <n v="164848"/>
    <n v="9158.24"/>
    <n v="10330.34"/>
    <n v="184336.58"/>
  </r>
  <r>
    <s v="N"/>
    <x v="31"/>
    <s v="DULUTH"/>
    <s v="Reconstruct Runway 9/27 - Phase 1 (approx. 6,200 ft)"/>
    <d v="2016-03-14T00:00:00"/>
    <n v="377094"/>
    <n v="129987.73"/>
    <n v="48210.32"/>
    <n v="555292.04999999993"/>
  </r>
  <r>
    <s v="N"/>
    <x v="31"/>
    <s v="DULUTH"/>
    <s v="Reconstruct Runway 9/27 - Phase 1 (approx. 6,200 ft)"/>
    <d v="2016-04-01T00:00:00"/>
    <n v="146282"/>
    <n v="20606.8"/>
    <n v="11247.18"/>
    <n v="178135.97999999998"/>
  </r>
  <r>
    <s v="N"/>
    <x v="31"/>
    <s v="DULUTH"/>
    <s v="Reconstruct Runway 9/27 - Phase 1 (approx. 6,200 ft)"/>
    <d v="2016-07-12T00:00:00"/>
    <n v="433671"/>
    <n v="28904.62"/>
    <n v="25394.77"/>
    <n v="487970.39"/>
  </r>
  <r>
    <s v="N"/>
    <x v="31"/>
    <s v="DULUTH"/>
    <s v="Reconstruct Runway 9/27 - Phase 1 (approx. 6,200 ft)"/>
    <d v="2016-09-08T00:00:00"/>
    <n v="276061"/>
    <n v="15336.75"/>
    <n v="23675.43"/>
    <n v="315073.18"/>
  </r>
  <r>
    <s v="N"/>
    <x v="31"/>
    <s v="DULUTH"/>
    <s v="Reconstruct Runway 9/27 - Phase 1 (approx. 6,200 ft)"/>
    <d v="2016-09-20T00:00:00"/>
    <n v="1319058"/>
    <n v="79272.539999999994"/>
    <n v="74778.429999999993"/>
    <n v="1473108.97"/>
  </r>
  <r>
    <s v="N"/>
    <x v="31"/>
    <s v="DULUTH"/>
    <s v="Reconstruct Runway 9/27 - Phase 1 (approx. 6,200 ft)"/>
    <d v="2016-12-22T00:00:00"/>
    <n v="458891"/>
    <n v="25494.44"/>
    <n v="25493.49"/>
    <n v="509878.93"/>
  </r>
  <r>
    <s v="N"/>
    <x v="31"/>
    <s v="DULUTH"/>
    <s v="Reconstruct Runway 9/27 - Phase 1 (approx. 6,200 ft)"/>
    <d v="2017-07-13T00:00:00"/>
    <n v="110757"/>
    <n v="6153.23"/>
    <n v="37156.910000000003"/>
    <n v="154067.14000000001"/>
  </r>
  <r>
    <s v="N"/>
    <x v="31"/>
    <s v="DULUTH"/>
    <s v="Reconstruct Runway 9/27 - Phase 1 (approx. 6,200 ft)"/>
    <d v="2017-10-10T00:00:00"/>
    <n v="793885"/>
    <n v="38352.26"/>
    <n v="41177.78"/>
    <n v="873415.04"/>
  </r>
  <r>
    <s v="N"/>
    <x v="31"/>
    <s v="DULUTH"/>
    <s v="Reconstruct Runway 9/27 - Phase 1 (approx. 6,200 ft)"/>
    <d v="2017-12-12T00:00:00"/>
    <n v="1735164"/>
    <n v="99459.35"/>
    <n v="98651.24"/>
    <n v="1933274.59"/>
  </r>
  <r>
    <s v="N"/>
    <x v="31"/>
    <s v="DULUTH"/>
    <s v="Reconstruct Runway 9/27 - Phase 1 (approx. 6,200 ft)"/>
    <d v="2018-01-02T00:00:00"/>
    <n v="2805286"/>
    <n v="156990.15"/>
    <n v="128088.48"/>
    <n v="3090364.63"/>
  </r>
  <r>
    <s v="N"/>
    <x v="31"/>
    <s v="DULUTH"/>
    <s v="Reconstruct Runway 9/27 - Phase 1 (approx. 6,200 ft)"/>
    <d v="2018-02-01T00:00:00"/>
    <n v="133987"/>
    <n v="7443.75"/>
    <n v="7444.25"/>
    <n v="148875"/>
  </r>
  <r>
    <s v="N"/>
    <x v="31"/>
    <s v="DULUTH"/>
    <s v="Reconstruct Runway 9/27 - Phase 1 (approx. 6,200 ft)"/>
    <d v="2018-02-13T00:00:00"/>
    <n v="14493"/>
    <n v="805.2"/>
    <n v="805.8"/>
    <n v="16104"/>
  </r>
  <r>
    <s v="N"/>
    <x v="31"/>
    <s v="DULUTH"/>
    <s v="Reconstruct Runway 9/27 - Phase 1 (approx. 6,200 ft)"/>
    <d v="2018-03-06T00:00:00"/>
    <n v="769011"/>
    <n v="43212.36"/>
    <n v="46313.24"/>
    <n v="858536.6"/>
  </r>
  <r>
    <s v="N"/>
    <x v="31"/>
    <s v="DULUTH"/>
    <s v="Reconstruct Runway 9/27 - Phase 1 (approx. 6,200 ft)"/>
    <d v="2018-04-10T00:00:00"/>
    <n v="6494"/>
    <n v="360.78"/>
    <n v="444.33"/>
    <n v="7299.11"/>
  </r>
  <r>
    <s v="N"/>
    <x v="31"/>
    <s v="DULUTH"/>
    <s v="Reconstruct Runway 9/27 - Phase 1 (approx. 6,200 ft)"/>
    <d v="2018-04-10T00:00:00"/>
    <n v="44663"/>
    <n v="2481.25"/>
    <n v="2480.75"/>
    <n v="49625"/>
  </r>
  <r>
    <s v="N"/>
    <x v="31"/>
    <s v="DULUTH"/>
    <s v="Reconstruct Runway 9/27 - Phase 1 (approx. 6,200 ft)"/>
    <d v="2018-06-15T00:00:00"/>
    <n v="955382"/>
    <n v="38148.839999999997"/>
    <n v="117215.3"/>
    <n v="1110746.1399999999"/>
  </r>
  <r>
    <s v="N"/>
    <x v="31"/>
    <s v="DULUTH"/>
    <s v="Reconstruct Runway 9/27 - Phase 1 (approx. 6,200 ft)"/>
    <d v="2018-07-31T00:00:00"/>
    <n v="46111"/>
    <n v="2561.6999999999998"/>
    <n v="0"/>
    <n v="48672.7"/>
  </r>
  <r>
    <s v="N"/>
    <x v="31"/>
    <s v="DULUTH"/>
    <s v="Reconstruct Runway 9/27 - Phase 1 (approx. 6,200 ft)"/>
    <d v="2018-09-17T00:00:00"/>
    <n v="452181"/>
    <n v="91066.08"/>
    <n v="0"/>
    <n v="543247.07999999996"/>
  </r>
  <r>
    <s v="N"/>
    <x v="31"/>
    <s v="DULUTH"/>
    <s v="Reconstruct Runway 9/27 - Phase 1 (approx. 6,200 ft)"/>
    <d v="2019-09-11T00:00:00"/>
    <n v="1227036"/>
    <n v="32.61"/>
    <n v="0"/>
    <n v="1227068.6100000001"/>
  </r>
  <r>
    <s v="N"/>
    <x v="31"/>
    <s v="DULUTH"/>
    <s v="Reconstruct Runway 9/27 - Phase 1 (approx. 6,200 ft)"/>
    <d v="2019-09-11T00:00:00"/>
    <n v="117743"/>
    <n v="0"/>
    <n v="0"/>
    <n v="117743"/>
  </r>
  <r>
    <s v="N"/>
    <x v="31"/>
    <s v="DULUTH"/>
    <s v="Reconstruct runway 9/27 - phase 2"/>
    <d v="1899-12-30T00:00:00"/>
    <n v="143279"/>
    <n v="7182.35"/>
    <n v="0.01"/>
    <n v="150461.36000000002"/>
  </r>
  <r>
    <s v="N"/>
    <x v="31"/>
    <s v="DULUTH"/>
    <s v="Reconstruct runway 9/27 - phase 2"/>
    <d v="1899-12-30T00:00:00"/>
    <n v="362953"/>
    <n v="7900.78"/>
    <n v="0.06"/>
    <n v="370853.84"/>
  </r>
  <r>
    <s v="N"/>
    <x v="31"/>
    <s v="DULUTH"/>
    <s v="Reconstruct runway 9/27 - phase 2"/>
    <d v="1899-12-30T00:00:00"/>
    <n v="1215451"/>
    <n v="49403.58"/>
    <n v="-7.0000000000000007E-2"/>
    <n v="1264854.51"/>
  </r>
  <r>
    <s v="N"/>
    <x v="31"/>
    <s v="DULUTH"/>
    <s v="Reconstruct runway 9/27 - phase 2"/>
    <d v="1899-12-30T00:00:00"/>
    <n v="1805327"/>
    <n v="100295.95"/>
    <n v="0.27"/>
    <n v="1905623.22"/>
  </r>
  <r>
    <s v="N"/>
    <x v="31"/>
    <s v="DULUTH"/>
    <s v="Reconstruct runway 9/27 - phase 2"/>
    <d v="1899-12-30T00:00:00"/>
    <n v="704521"/>
    <n v="39140.019999999997"/>
    <n v="-0.7"/>
    <n v="743660.32000000007"/>
  </r>
  <r>
    <s v="N"/>
    <x v="31"/>
    <s v="DULUTH"/>
    <s v="Reconstruct runway 9/27 - phase 2"/>
    <d v="1899-12-30T00:00:00"/>
    <n v="664521"/>
    <n v="36917.83"/>
    <n v="-42429.91"/>
    <n v="659008.91999999993"/>
  </r>
  <r>
    <s v="N"/>
    <x v="31"/>
    <s v="DULUTH"/>
    <s v="Reconstruct runway 9/27 - phase 2"/>
    <d v="1899-12-30T00:00:00"/>
    <n v="763736"/>
    <n v="42429.81"/>
    <n v="42430.41"/>
    <n v="848596.22000000009"/>
  </r>
  <r>
    <s v="N"/>
    <x v="31"/>
    <s v="DULUTH"/>
    <s v="Reconstruct runway 9/27 - phase 2"/>
    <d v="1899-12-30T00:00:00"/>
    <n v="664521"/>
    <n v="36917.83"/>
    <n v="36917.730000000003"/>
    <n v="738356.55999999994"/>
  </r>
  <r>
    <s v="N"/>
    <x v="31"/>
    <s v="DULUTH"/>
    <s v="Reconstruct runway 9/27 - phase 2"/>
    <d v="1899-12-30T00:00:00"/>
    <n v="-664521"/>
    <n v="-36917.83"/>
    <n v="-36917.730000000003"/>
    <n v="-738356.55999999994"/>
  </r>
  <r>
    <s v="N"/>
    <x v="31"/>
    <s v="DULUTH"/>
    <s v="Airfield fence Improvements"/>
    <d v="1899-12-30T00:00:00"/>
    <n v="178354"/>
    <n v="9908.56"/>
    <n v="9908.6299999999992"/>
    <n v="198171.19"/>
  </r>
  <r>
    <s v="N"/>
    <x v="31"/>
    <s v="DULUTH"/>
    <s v="Airfield fence Improvements"/>
    <d v="1899-12-30T00:00:00"/>
    <n v="49677"/>
    <n v="2759.85"/>
    <n v="67390.98"/>
    <n v="119827.82999999999"/>
  </r>
  <r>
    <s v="N"/>
    <x v="31"/>
    <s v="DULUTH"/>
    <s v="Airfield fence Improvements"/>
    <d v="1899-12-30T00:00:00"/>
    <n v="91861"/>
    <n v="5103.3999999999996"/>
    <n v="9955.9599999999991"/>
    <n v="106920.35999999999"/>
  </r>
  <r>
    <s v="N"/>
    <x v="31"/>
    <s v="DULUTH"/>
    <s v="Airfield fence Improvements"/>
    <d v="1899-12-30T00:00:00"/>
    <n v="-4306"/>
    <n v="-239.25"/>
    <n v="114251.53"/>
    <n v="109706.28"/>
  </r>
  <r>
    <s v="N"/>
    <x v="31"/>
    <s v="DULUTH"/>
    <s v="Airfield fence Improvements"/>
    <d v="1899-12-30T00:00:00"/>
    <n v="21122"/>
    <n v="1173.49"/>
    <n v="-114250.89"/>
    <n v="-91955.4"/>
  </r>
  <r>
    <s v="N"/>
    <x v="31"/>
    <s v="DULUTH"/>
    <s v="Airfield fence Improvements"/>
    <d v="1899-12-30T00:00:00"/>
    <n v="91296"/>
    <n v="5071.97"/>
    <n v="-0.68"/>
    <n v="96367.290000000008"/>
  </r>
  <r>
    <s v="N"/>
    <x v="31"/>
    <s v="DULUTH"/>
    <s v="Airfield fence Improvements"/>
    <d v="1899-12-30T00:00:00"/>
    <n v="0"/>
    <n v="0"/>
    <n v="-60574.43"/>
    <n v="-60574.43"/>
  </r>
  <r>
    <s v="N"/>
    <x v="31"/>
    <s v="DULUTH"/>
    <s v="Airfield fence Improvements"/>
    <d v="1899-12-30T00:00:00"/>
    <n v="279956"/>
    <n v="15553.15"/>
    <n v="28560.03"/>
    <n v="324069.18000000005"/>
  </r>
  <r>
    <s v="N"/>
    <x v="31"/>
    <s v="DULUTH"/>
    <s v="Airfield fence Improvements"/>
    <d v="1899-12-30T00:00:00"/>
    <n v="218713"/>
    <n v="12150.72"/>
    <n v="12150.66"/>
    <n v="243014.38"/>
  </r>
  <r>
    <s v="N"/>
    <x v="31"/>
    <s v="DULUTH"/>
    <s v="Reconstruct rnwy 9/27 (PH 2); Fence; MP"/>
    <d v="2016-11-21T00:00:00"/>
    <n v="242302"/>
    <n v="13461.25"/>
    <n v="13461.75"/>
    <n v="269225"/>
  </r>
  <r>
    <s v="N"/>
    <x v="31"/>
    <s v="DULUTH"/>
    <s v="Reconstruct rnwy 9/27 (PH 2); Fence; MP"/>
    <d v="2016-12-22T00:00:00"/>
    <n v="208941"/>
    <n v="11607.81"/>
    <n v="11607.38"/>
    <n v="232156.19"/>
  </r>
  <r>
    <s v="N"/>
    <x v="31"/>
    <s v="DULUTH"/>
    <s v="Reconstruct rnwy 9/27 (PH 2); Fence; MP"/>
    <d v="2017-03-09T00:00:00"/>
    <n v="458630"/>
    <n v="25479.46"/>
    <n v="27895.8"/>
    <n v="512005.26"/>
  </r>
  <r>
    <s v="N"/>
    <x v="31"/>
    <s v="DULUTH"/>
    <s v="Reconstruct rnwy 9/27 (PH 2); Fence; MP"/>
    <d v="2017-06-14T00:00:00"/>
    <n v="124476"/>
    <n v="6915.35"/>
    <n v="6915.65"/>
    <n v="138307"/>
  </r>
  <r>
    <s v="N"/>
    <x v="31"/>
    <s v="DULUTH"/>
    <s v="Reconstruct rnwy 9/27 (PH 2); Fence; MP"/>
    <d v="2017-07-13T00:00:00"/>
    <n v="98601"/>
    <n v="5477.87"/>
    <n v="10330.82"/>
    <n v="114409.69"/>
  </r>
  <r>
    <s v="N"/>
    <x v="31"/>
    <s v="DULUTH"/>
    <s v="Reconstruct rnwy 9/27 (PH 2); Fence; MP"/>
    <d v="2017-09-21T00:00:00"/>
    <n v="240169"/>
    <n v="13342.72"/>
    <n v="13342.66"/>
    <n v="266854.38"/>
  </r>
  <r>
    <s v="N"/>
    <x v="31"/>
    <s v="DULUTH"/>
    <s v="Reconstruct rnwy 9/27 (PH 2); Fence; MP"/>
    <d v="2017-10-10T00:00:00"/>
    <n v="1280608"/>
    <n v="71144.960000000006"/>
    <n v="84152.44"/>
    <n v="1435905.4"/>
  </r>
  <r>
    <s v="N"/>
    <x v="31"/>
    <s v="DULUTH"/>
    <s v="Reconstruct rnwy 9/27 (PH 2); Fence; MP"/>
    <d v="2017-11-03T00:00:00"/>
    <n v="790763"/>
    <n v="43931.26"/>
    <n v="43930.93"/>
    <n v="878625.19000000006"/>
  </r>
  <r>
    <s v="N"/>
    <x v="31"/>
    <s v="DULUTH"/>
    <s v="Reconstruct rnwy 9/27 (PH 2); Fence; MP"/>
    <d v="2017-11-03T00:00:00"/>
    <n v="-790763"/>
    <n v="-43931.26"/>
    <n v="-43930.93"/>
    <n v="-878625.19000000006"/>
  </r>
  <r>
    <s v="N"/>
    <x v="31"/>
    <s v="DULUTH"/>
    <s v="Reconstruct rnwy 9/27 (PH 2); Fence; MP"/>
    <d v="2017-12-12T00:00:00"/>
    <n v="790763"/>
    <n v="43931.56"/>
    <n v="-167704.63"/>
    <n v="666989.93000000005"/>
  </r>
  <r>
    <s v="N"/>
    <x v="31"/>
    <s v="DULUTH"/>
    <s v="Reconstruct rnwy 9/27 (PH 2); Fence; MP"/>
    <d v="2018-01-02T00:00:00"/>
    <n v="2015081"/>
    <n v="111948.92"/>
    <n v="-0.41"/>
    <n v="2127029.5099999998"/>
  </r>
  <r>
    <s v="N"/>
    <x v="31"/>
    <s v="DULUTH"/>
    <s v="Reconstruct rnwy 9/27 (PH 2); Fence; MP"/>
    <d v="2018-02-13T00:00:00"/>
    <n v="45960"/>
    <n v="2553.8200000000002"/>
    <n v="114251.22"/>
    <n v="162765.04"/>
  </r>
  <r>
    <s v="N"/>
    <x v="31"/>
    <s v="DULUTH"/>
    <s v="Reconstruct rnwy 9/27 (PH 2); Fence; MP"/>
    <d v="2018-03-06T00:00:00"/>
    <n v="704521"/>
    <n v="39140.019999999997"/>
    <n v="-0.7"/>
    <n v="743660.32000000007"/>
  </r>
  <r>
    <s v="N"/>
    <x v="31"/>
    <s v="DULUTH"/>
    <s v="Reconstruct rnwy 9/27 (PH 2); Fence; MP"/>
    <d v="2018-05-24T00:00:00"/>
    <n v="75639"/>
    <n v="4201.79"/>
    <n v="-114250.89"/>
    <n v="-34410.100000000006"/>
  </r>
  <r>
    <s v="N"/>
    <x v="31"/>
    <s v="DULUTH"/>
    <s v="Reconstruct rnwy 9/27 (PH 2); Fence; MP"/>
    <d v="2018-06-15T00:00:00"/>
    <n v="367333"/>
    <n v="8144.1"/>
    <n v="-0.13"/>
    <n v="375476.97"/>
  </r>
  <r>
    <s v="N"/>
    <x v="31"/>
    <s v="DULUTH"/>
    <s v="Reconstruct rnwy 9/27 (PH 2); Fence; MP"/>
    <d v="2018-07-31T00:00:00"/>
    <n v="30832"/>
    <n v="1713.45"/>
    <n v="0.6"/>
    <n v="32546.05"/>
  </r>
  <r>
    <s v="N"/>
    <x v="31"/>
    <s v="DULUTH"/>
    <s v="Reconstruct rnwy 9/27 (PH 2); Fence; MP"/>
    <d v="2018-09-17T00:00:00"/>
    <n v="773628"/>
    <n v="49536.24"/>
    <n v="-0.69"/>
    <n v="823163.55"/>
  </r>
  <r>
    <s v="N"/>
    <x v="31"/>
    <s v="DULUTH"/>
    <s v="Reconstruct rnwy 9/27 (PH 2); Fence; MP"/>
    <d v="2020-05-06T00:00:00"/>
    <n v="718194"/>
    <n v="14199.28"/>
    <n v="67391.98"/>
    <n v="799785.26"/>
  </r>
  <r>
    <s v="N"/>
    <x v="31"/>
    <s v="DULUTH"/>
    <s v="RA for MALSR Threshold Relocate, Rnwy 9/27 Obstr Rem, Fence Phase 2"/>
    <d v="2017-10-10T00:00:00"/>
    <n v="118987"/>
    <n v="20496.2"/>
    <n v="0"/>
    <n v="139483.20000000001"/>
  </r>
  <r>
    <s v="N"/>
    <x v="31"/>
    <s v="DULUTH"/>
    <s v="RA for MALSR Threshold Relocate, Rnwy 9/27 Obstr Rem, Fence Phase 2"/>
    <d v="2017-11-08T00:00:00"/>
    <n v="16075"/>
    <n v="1787.23"/>
    <n v="0"/>
    <n v="17862.23"/>
  </r>
  <r>
    <s v="N"/>
    <x v="31"/>
    <s v="DULUTH"/>
    <s v="RA for MALSR Threshold Relocate, Rnwy 9/27 Obstr Rem, Fence Phase 2"/>
    <d v="2018-01-02T00:00:00"/>
    <n v="348757"/>
    <n v="41176.230000000003"/>
    <n v="0"/>
    <n v="389933.23"/>
  </r>
  <r>
    <s v="N"/>
    <x v="31"/>
    <s v="DULUTH"/>
    <s v="RA for MALSR Threshold Relocate, Rnwy 9/27 Obstr Rem, Fence Phase 2"/>
    <d v="2018-02-01T00:00:00"/>
    <n v="58655"/>
    <n v="6517.07"/>
    <n v="-0.01"/>
    <n v="65172.06"/>
  </r>
  <r>
    <s v="N"/>
    <x v="31"/>
    <s v="DULUTH"/>
    <s v="RA for MALSR Threshold Relocate, Rnwy 9/27 Obstr Rem, Fence Phase 2"/>
    <d v="2018-04-10T00:00:00"/>
    <n v="378022"/>
    <n v="42001.48"/>
    <n v="0"/>
    <n v="420023.48"/>
  </r>
  <r>
    <s v="N"/>
    <x v="31"/>
    <s v="DULUTH"/>
    <s v="RA for MALSR Threshold Relocate, Rnwy 9/27 Obstr Rem, Fence Phase 2"/>
    <d v="2018-05-24T00:00:00"/>
    <n v="55705"/>
    <n v="7444.28"/>
    <n v="0"/>
    <n v="63149.279999999999"/>
  </r>
  <r>
    <s v="N"/>
    <x v="31"/>
    <s v="DULUTH"/>
    <s v="RA for MALSR Threshold Relocate, Rnwy 9/27 Obstr Rem, Fence Phase 2"/>
    <d v="2018-07-18T00:00:00"/>
    <n v="0"/>
    <n v="2997.97"/>
    <n v="0"/>
    <n v="2997.97"/>
  </r>
  <r>
    <s v="N"/>
    <x v="31"/>
    <s v="DULUTH"/>
    <s v="RA for MALSR Threshold Relocate, Rnwy 9/27 Obstr Rem, Fence Phase 2"/>
    <d v="2018-09-19T00:00:00"/>
    <n v="0"/>
    <n v="4024.46"/>
    <n v="0.01"/>
    <n v="4024.4700000000003"/>
  </r>
  <r>
    <s v="N"/>
    <x v="31"/>
    <s v="DULUTH"/>
    <s v="RA for MALSR Threshold Relocate, Rnwy 9/27 Obstr Rem, Fence Phase 2"/>
    <d v="2020-03-18T00:00:00"/>
    <n v="10000"/>
    <n v="3774.38"/>
    <n v="0"/>
    <n v="13774.380000000001"/>
  </r>
  <r>
    <s v="N"/>
    <x v="31"/>
    <s v="DULUTH"/>
    <s v="RA for MALSR Threshold Relocate, Rnwy 9/27 Obstr Rem, Fence Phase 2"/>
    <d v="2021-01-20T00:00:00"/>
    <n v="72519"/>
    <n v="-2882.91"/>
    <n v="0"/>
    <n v="69636.09"/>
  </r>
  <r>
    <s v="N"/>
    <x v="31"/>
    <s v="DULUTH"/>
    <s v="Airside Pavement Maintenance"/>
    <d v="2017-10-31T00:00:00"/>
    <n v="0"/>
    <n v="31600"/>
    <n v="7900"/>
    <n v="39500"/>
  </r>
  <r>
    <s v="N"/>
    <x v="31"/>
    <s v="DULUTH"/>
    <s v="Airside Pavement Maintenance"/>
    <d v="2017-12-12T00:00:00"/>
    <n v="0"/>
    <n v="21520.799999999999"/>
    <n v="5380.2"/>
    <n v="26901"/>
  </r>
  <r>
    <s v="N"/>
    <x v="31"/>
    <s v="DULUTH"/>
    <s v="Reconstruct Runway 9/27 – Phase 1 (Change Order No. 1 includes SEH, Inc. Work Order 2017-9)"/>
    <d v="2017-10-31T00:00:00"/>
    <n v="0"/>
    <n v="2050000"/>
    <n v="0"/>
    <n v="2050000"/>
  </r>
  <r>
    <s v="N"/>
    <x v="31"/>
    <s v="DULUTH"/>
    <s v="Reconstruct Runway 9/27 – Phase 1 (Change Order No. 1 includes SEH, Inc. Work Order 2017-9)"/>
    <d v="2018-01-22T00:00:00"/>
    <n v="0"/>
    <n v="1034400"/>
    <n v="0"/>
    <n v="1034400"/>
  </r>
  <r>
    <s v="N"/>
    <x v="31"/>
    <s v="DULUTH"/>
    <s v="Reconstruct Runway 9/27 – Phase 1 (Change Order No. 1 includes SEH, Inc. Work Order 2017-9)"/>
    <d v="2018-02-01T00:00:00"/>
    <n v="0"/>
    <n v="42200"/>
    <n v="0"/>
    <n v="42200"/>
  </r>
  <r>
    <s v="N"/>
    <x v="31"/>
    <s v="DULUTH"/>
    <s v="Reconstruct Runway 9/27 – Phase 1 (Change Order No. 1 includes SEH, Inc. Work Order 2017-9)"/>
    <d v="2018-03-26T00:00:00"/>
    <n v="0"/>
    <n v="42200"/>
    <n v="-0.01"/>
    <n v="42199.99"/>
  </r>
  <r>
    <s v="N"/>
    <x v="31"/>
    <s v="DULUTH"/>
    <s v="Reimburse DAA the local share of SP A6901-185 Agr. No. 1026310"/>
    <d v="1899-12-30T00:00:00"/>
    <n v="0"/>
    <n v="40402.14"/>
    <n v="0"/>
    <n v="40402.14"/>
  </r>
  <r>
    <s v="N"/>
    <x v="31"/>
    <s v="DULUTH"/>
    <s v="Reimburse DAA the local share of SP A6901-185 Agr. No. 1026310"/>
    <d v="1899-12-30T00:00:00"/>
    <n v="0"/>
    <n v="35152.339999999997"/>
    <n v="0"/>
    <n v="35152.339999999997"/>
  </r>
  <r>
    <s v="N"/>
    <x v="31"/>
    <s v="DULUTH"/>
    <s v="Reimburse DAA the local share of SP A6901-185 Agr. No. 1026310"/>
    <d v="1899-12-30T00:00:00"/>
    <n v="0"/>
    <n v="48699.02"/>
    <n v="0"/>
    <n v="48699.02"/>
  </r>
  <r>
    <s v="N"/>
    <x v="31"/>
    <s v="DULUTH"/>
    <s v="Reimburse DAA the local share of SP A6901-185 Agr. No. 1026310"/>
    <d v="1899-12-30T00:00:00"/>
    <n v="0"/>
    <n v="4339.7700000000004"/>
    <n v="0"/>
    <n v="4339.7700000000004"/>
  </r>
  <r>
    <s v="N"/>
    <x v="31"/>
    <s v="DULUTH"/>
    <s v="Reimburse DAA the local share of SP A6901-185 Agr. No. 1026310"/>
    <d v="1899-12-30T00:00:00"/>
    <n v="0"/>
    <n v="140517.9"/>
    <n v="0"/>
    <n v="140517.9"/>
  </r>
  <r>
    <s v="N"/>
    <x v="31"/>
    <s v="DULUTH"/>
    <s v="Reimburse DAA the local share of SP A6901-185 Agr. No. 1026310"/>
    <d v="1899-12-30T00:00:00"/>
    <n v="0"/>
    <n v="211635.26"/>
    <n v="0"/>
    <n v="211635.26"/>
  </r>
  <r>
    <s v="N"/>
    <x v="31"/>
    <s v="DULUTH"/>
    <s v="RESURF RWY 3-21"/>
    <d v="1968-09-25T00:00:00"/>
    <n v="63337.82"/>
    <n v="31668.91"/>
    <n v="31668.91"/>
    <n v="126675.64"/>
  </r>
  <r>
    <s v="N"/>
    <x v="31"/>
    <s v="DULUTH"/>
    <s v="Reconstruct runway 9/27 Phase 4"/>
    <d v="2018-11-08T00:00:00"/>
    <n v="533408"/>
    <n v="59267.92"/>
    <n v="0"/>
    <n v="592675.92000000004"/>
  </r>
  <r>
    <s v="N"/>
    <x v="31"/>
    <s v="DULUTH"/>
    <s v="Reconstruct runway 9/27 Phase 4"/>
    <d v="2019-04-08T00:00:00"/>
    <n v="28424"/>
    <n v="3158.36"/>
    <n v="0"/>
    <n v="31582.36"/>
  </r>
  <r>
    <s v="N"/>
    <x v="31"/>
    <s v="DULUTH"/>
    <s v="Reconstruct runway 9/27 Phase 4"/>
    <d v="2019-08-26T00:00:00"/>
    <n v="2921435"/>
    <n v="256154.72"/>
    <n v="154046.14000000001"/>
    <n v="3331635.8600000003"/>
  </r>
  <r>
    <s v="N"/>
    <x v="31"/>
    <s v="DULUTH"/>
    <s v="Reconstruct runway 9/27 Phase 4"/>
    <d v="2019-10-14T00:00:00"/>
    <n v="4101493"/>
    <n v="354115.24"/>
    <n v="225879.8"/>
    <n v="4681488.04"/>
  </r>
  <r>
    <s v="N"/>
    <x v="31"/>
    <s v="DULUTH"/>
    <s v="Reconstruct runway 9/27 Phase 4"/>
    <d v="2019-11-26T00:00:00"/>
    <n v="2006976"/>
    <n v="0"/>
    <n v="106046.08"/>
    <n v="2113022.08"/>
  </r>
  <r>
    <s v="N"/>
    <x v="31"/>
    <s v="DULUTH"/>
    <s v="Reconstruct runway 9/27 Phase 4"/>
    <d v="2019-12-11T00:00:00"/>
    <n v="340893"/>
    <n v="0"/>
    <n v="15921.7"/>
    <n v="356814.7"/>
  </r>
  <r>
    <s v="N"/>
    <x v="31"/>
    <s v="DULUTH"/>
    <s v="Reconstruct runway 9/27 Phase 4"/>
    <d v="2020-01-13T00:00:00"/>
    <n v="0"/>
    <n v="200939.63"/>
    <n v="34419.22"/>
    <n v="235358.85"/>
  </r>
  <r>
    <s v="N"/>
    <x v="31"/>
    <s v="DULUTH"/>
    <s v="Reconstruct runway 9/27 Phase 4"/>
    <d v="2020-03-03T00:00:00"/>
    <n v="116816"/>
    <n v="0"/>
    <n v="4373.59"/>
    <n v="121189.59"/>
  </r>
  <r>
    <s v="N"/>
    <x v="31"/>
    <s v="DULUTH"/>
    <s v="Reconstruct runway 9/27 Phase 4"/>
    <d v="2020-03-18T00:00:00"/>
    <n v="10000"/>
    <n v="0"/>
    <n v="-0.23"/>
    <n v="9999.77"/>
  </r>
  <r>
    <s v="N"/>
    <x v="31"/>
    <s v="DULUTH"/>
    <s v="Reconstruct runway 9/27 Phase 4"/>
    <d v="2020-06-04T00:00:00"/>
    <n v="615965"/>
    <n v="0"/>
    <n v="593.73"/>
    <n v="616558.73"/>
  </r>
  <r>
    <s v="N"/>
    <x v="31"/>
    <s v="DULUTH"/>
    <s v="Reconstruct runway 9/27 Phase 4"/>
    <d v="2020-08-20T00:00:00"/>
    <n v="50067"/>
    <n v="0"/>
    <n v="1485.02"/>
    <n v="51552.02"/>
  </r>
  <r>
    <s v="N"/>
    <x v="31"/>
    <s v="DULUTH"/>
    <s v="Reconstruct runway 9/27 Phase 4"/>
    <d v="2020-10-20T00:00:00"/>
    <n v="40574"/>
    <n v="0"/>
    <n v="9997.84"/>
    <n v="50571.839999999997"/>
  </r>
  <r>
    <s v="N"/>
    <x v="31"/>
    <s v="DULUTH"/>
    <s v="Noise Study"/>
    <d v="1899-12-30T00:00:00"/>
    <n v="52440"/>
    <n v="6554.98"/>
    <n v="6554.81"/>
    <n v="65549.789999999994"/>
  </r>
  <r>
    <s v="N"/>
    <x v="31"/>
    <s v="DULUTH"/>
    <s v="Noise Study"/>
    <d v="2019-12-11T00:00:00"/>
    <n v="6496"/>
    <n v="811.92"/>
    <n v="811.31"/>
    <n v="8119.23"/>
  </r>
  <r>
    <s v="N"/>
    <x v="31"/>
    <s v="DULUTH"/>
    <s v="Noise Study"/>
    <d v="2019-12-11T00:00:00"/>
    <n v="83986"/>
    <n v="10498.46"/>
    <n v="10500.07"/>
    <n v="104984.53"/>
  </r>
  <r>
    <s v="N"/>
    <x v="31"/>
    <s v="DULUTH"/>
    <s v="Noise Study"/>
    <d v="2020-03-03T00:00:00"/>
    <n v="30042"/>
    <n v="3755.31"/>
    <n v="3755.86"/>
    <n v="37553.17"/>
  </r>
  <r>
    <s v="N"/>
    <x v="31"/>
    <s v="DULUTH"/>
    <s v="Noise Study"/>
    <d v="2020-04-07T00:00:00"/>
    <n v="55467"/>
    <n v="6933.31"/>
    <n v="6932.79"/>
    <n v="69333.099999999991"/>
  </r>
  <r>
    <s v="N"/>
    <x v="31"/>
    <s v="DULUTH"/>
    <s v="Noise Study"/>
    <d v="2020-06-04T00:00:00"/>
    <n v="56463"/>
    <n v="7057.95"/>
    <n v="7058.54"/>
    <n v="70579.489999999991"/>
  </r>
  <r>
    <s v="N"/>
    <x v="31"/>
    <s v="DULUTH"/>
    <s v="Noise Study"/>
    <d v="2020-07-22T00:00:00"/>
    <n v="27733"/>
    <n v="3466.65"/>
    <n v="3466.89"/>
    <n v="34666.54"/>
  </r>
  <r>
    <s v="N"/>
    <x v="31"/>
    <s v="DULUTH"/>
    <s v="Noise Study"/>
    <d v="2020-07-22T00:00:00"/>
    <n v="27734"/>
    <n v="3466.66"/>
    <n v="3465.9"/>
    <n v="34666.559999999998"/>
  </r>
  <r>
    <s v="N"/>
    <x v="31"/>
    <s v="DULUTH"/>
    <s v="Noise Study"/>
    <d v="2020-08-20T00:00:00"/>
    <n v="11093"/>
    <n v="1386.66"/>
    <n v="1386.96"/>
    <n v="13866.619999999999"/>
  </r>
  <r>
    <s v="N"/>
    <x v="31"/>
    <s v="DULUTH"/>
    <s v="Noise Study"/>
    <d v="2020-09-18T00:00:00"/>
    <n v="22187"/>
    <n v="2773.33"/>
    <n v="2772.92"/>
    <n v="27733.25"/>
  </r>
  <r>
    <s v="N"/>
    <x v="31"/>
    <s v="DULUTH"/>
    <s v="Noise Study"/>
    <d v="2020-10-19T00:00:00"/>
    <n v="47493"/>
    <n v="5936.67"/>
    <n v="5937.06"/>
    <n v="59366.729999999996"/>
  </r>
  <r>
    <s v="N"/>
    <x v="31"/>
    <s v="DULUTH"/>
    <s v="Noise Study"/>
    <d v="2020-11-09T00:00:00"/>
    <n v="46613"/>
    <n v="5826.65"/>
    <n v="5826.83"/>
    <n v="58266.48"/>
  </r>
  <r>
    <s v="N"/>
    <x v="31"/>
    <s v="DULUTH"/>
    <s v="Noise Study"/>
    <d v="2020-12-09T00:00:00"/>
    <n v="29133"/>
    <n v="3641.65"/>
    <n v="3641.89"/>
    <n v="36416.54"/>
  </r>
  <r>
    <s v="N"/>
    <x v="31"/>
    <s v="DULUTH"/>
    <s v="Pavement Maintenance"/>
    <d v="1899-12-30T00:00:00"/>
    <n v="0"/>
    <n v="29050"/>
    <n v="12450"/>
    <n v="41500"/>
  </r>
  <r>
    <s v="N"/>
    <x v="31"/>
    <s v="DULUTH"/>
    <s v="Master Plan, ALP, Exhibit A Property Map, SRE"/>
    <d v="1899-12-30T00:00:00"/>
    <n v="36564"/>
    <n v="2031.36"/>
    <n v="2736.53"/>
    <n v="41331.89"/>
  </r>
  <r>
    <s v="N"/>
    <x v="31"/>
    <s v="DULUTH"/>
    <s v="Master Plan, ALP, Exhibit A Property Map, SRE"/>
    <d v="2019-12-11T00:00:00"/>
    <n v="217789"/>
    <n v="12099.54"/>
    <n v="15625.89"/>
    <n v="245514.43"/>
  </r>
  <r>
    <s v="N"/>
    <x v="31"/>
    <s v="DULUTH"/>
    <s v="Master Plan, ALP, Exhibit A Property Map, SRE"/>
    <d v="2019-12-11T00:00:00"/>
    <n v="138021"/>
    <n v="7667.93"/>
    <n v="11193.18"/>
    <n v="156882.10999999999"/>
  </r>
  <r>
    <s v="N"/>
    <x v="31"/>
    <s v="DULUTH"/>
    <s v="Master Plan, ALP, Exhibit A Property Map, SRE"/>
    <d v="2020-03-03T00:00:00"/>
    <n v="75871"/>
    <n v="4215.03"/>
    <n v="6093.82"/>
    <n v="86179.85"/>
  </r>
  <r>
    <s v="N"/>
    <x v="31"/>
    <s v="DULUTH"/>
    <s v="Master Plan, ALP, Exhibit A Property Map, SRE"/>
    <d v="2020-04-07T00:00:00"/>
    <n v="164918"/>
    <n v="9162.17"/>
    <n v="12451.83"/>
    <n v="186532"/>
  </r>
  <r>
    <s v="N"/>
    <x v="31"/>
    <s v="DULUTH"/>
    <s v="Master Plan, ALP, Exhibit A Property Map, SRE"/>
    <d v="2020-07-22T00:00:00"/>
    <n v="17600"/>
    <n v="977.81"/>
    <n v="1448.19"/>
    <n v="20026"/>
  </r>
  <r>
    <s v="N"/>
    <x v="31"/>
    <s v="DULUTH"/>
    <s v="Master Plan, ALP, Exhibit A Property Map, SRE"/>
    <d v="2020-07-22T00:00:00"/>
    <n v="25840"/>
    <n v="1435.6"/>
    <n v="1906.22"/>
    <n v="29181.82"/>
  </r>
  <r>
    <s v="N"/>
    <x v="31"/>
    <s v="DULUTH"/>
    <s v="Master Plan, ALP, Exhibit A Property Map, SRE"/>
    <d v="2020-08-20T00:00:00"/>
    <n v="17600"/>
    <n v="977.81"/>
    <n v="1448.2"/>
    <n v="20026.010000000002"/>
  </r>
  <r>
    <s v="N"/>
    <x v="31"/>
    <s v="DULUTH"/>
    <s v="Master Plan, ALP, Exhibit A Property Map, SRE"/>
    <d v="2020-09-18T00:00:00"/>
    <n v="26401"/>
    <n v="1466.71"/>
    <n v="2171.29"/>
    <n v="30039"/>
  </r>
  <r>
    <s v="N"/>
    <x v="31"/>
    <s v="DULUTH"/>
    <s v="Master Plan, ALP, Exhibit A Property Map, SRE"/>
    <d v="2020-10-19T00:00:00"/>
    <n v="29991"/>
    <n v="1666.11"/>
    <n v="2369.84"/>
    <n v="34026.949999999997"/>
  </r>
  <r>
    <s v="N"/>
    <x v="31"/>
    <s v="DULUTH"/>
    <s v="Master Plan, ALP, Exhibit A Property Map, SRE"/>
    <d v="2020-11-09T00:00:00"/>
    <n v="17600"/>
    <n v="977.81"/>
    <n v="121317.19"/>
    <n v="139895"/>
  </r>
  <r>
    <s v="N"/>
    <x v="31"/>
    <s v="DULUTH"/>
    <s v="Master Plan, ALP, Exhibit A Property Map, SRE"/>
    <d v="2020-12-09T00:00:00"/>
    <n v="36140"/>
    <n v="2007.81"/>
    <n v="2478.19"/>
    <n v="40626"/>
  </r>
  <r>
    <s v="N"/>
    <x v="31"/>
    <s v="DULUTH"/>
    <s v="Master Plan, ALP, Exhibit A Property Map, SRE"/>
    <d v="2021-01-20T00:00:00"/>
    <n v="44896"/>
    <n v="2494.2199999999998"/>
    <n v="2964"/>
    <n v="50354.22"/>
  </r>
  <r>
    <s v="N"/>
    <x v="31"/>
    <s v="DULUTH"/>
    <s v="Change Orders in both AIP 59 (S.P. A6901-184) 0% 100% 0% and AIP 60 (S.P. A6901-185)"/>
    <d v="2019-08-22T00:00:00"/>
    <n v="0"/>
    <n v="757535.46"/>
    <n v="0"/>
    <n v="757535.46"/>
  </r>
  <r>
    <s v="N"/>
    <x v="31"/>
    <s v="DULUTH"/>
    <s v="Pavement Rehab"/>
    <d v="2020-06-15T00:00:00"/>
    <n v="0"/>
    <n v="27544.3"/>
    <n v="11804.7"/>
    <n v="39349"/>
  </r>
  <r>
    <s v="N"/>
    <x v="31"/>
    <s v="DULUTH"/>
    <s v="FFY20 Project"/>
    <d v="2020-11-09T00:00:00"/>
    <n v="735990"/>
    <n v="6835.5"/>
    <n v="2929.5"/>
    <n v="745755"/>
  </r>
  <r>
    <s v="N"/>
    <x v="31"/>
    <s v="DULUTH"/>
    <s v="FFY20 Project"/>
    <d v="2020-12-09T00:00:00"/>
    <n v="816390.3"/>
    <n v="0"/>
    <n v="0.88"/>
    <n v="816391.18"/>
  </r>
  <r>
    <s v="N"/>
    <x v="31"/>
    <s v="DULUTH"/>
    <s v="Airport Safety Zoning"/>
    <d v="2020-07-21T00:00:00"/>
    <n v="0"/>
    <n v="29699.040000000001"/>
    <n v="12728.16"/>
    <n v="42427.199999999997"/>
  </r>
  <r>
    <s v="N"/>
    <x v="31"/>
    <s v="DULUTH"/>
    <s v="Airport Safety Zoning"/>
    <d v="2020-09-03T00:00:00"/>
    <n v="0"/>
    <n v="3842.39"/>
    <n v="1646.74"/>
    <n v="5489.13"/>
  </r>
  <r>
    <s v="N"/>
    <x v="31"/>
    <s v="DULUTH"/>
    <s v="Airport Safety Zoning"/>
    <d v="2020-10-07T00:00:00"/>
    <n v="0"/>
    <n v="6962.29"/>
    <n v="2983.84"/>
    <n v="9946.130000000001"/>
  </r>
  <r>
    <s v="N"/>
    <x v="31"/>
    <s v="DULUTH"/>
    <s v="Airport Safety Zoning"/>
    <d v="2020-11-05T00:00:00"/>
    <n v="0"/>
    <n v="6027.95"/>
    <n v="2583.4"/>
    <n v="8611.35"/>
  </r>
  <r>
    <s v="N"/>
    <x v="31"/>
    <s v="DULUTH"/>
    <s v="Airport Safety Zoning"/>
    <d v="2021-01-05T00:00:00"/>
    <n v="0"/>
    <n v="916.59"/>
    <n v="392.83"/>
    <n v="1309.42"/>
  </r>
  <r>
    <s v="N"/>
    <x v="31"/>
    <s v="DULUTH"/>
    <s v="Airport Safety Zoning"/>
    <d v="2021-03-24T00:00:00"/>
    <n v="0"/>
    <n v="5154.38"/>
    <n v="2209.02"/>
    <n v="7363.4"/>
  </r>
  <r>
    <s v="N"/>
    <x v="31"/>
    <s v="DULUTH"/>
    <s v="PARKING RAMP EXTENSION"/>
    <d v="1969-07-31T00:00:00"/>
    <n v="51990.36"/>
    <n v="25995.17"/>
    <n v="25995.18"/>
    <n v="103980.70999999999"/>
  </r>
  <r>
    <s v="N"/>
    <x v="31"/>
    <s v="DULUTH"/>
    <s v="13-31 AND TAXI SEAL COAT"/>
    <d v="1969-01-15T00:00:00"/>
    <n v="0"/>
    <n v="15107.91"/>
    <n v="15107.92"/>
    <n v="30215.83"/>
  </r>
  <r>
    <s v="N"/>
    <x v="31"/>
    <s v="DULUTH"/>
    <s v="TAXI RESURF"/>
    <d v="1969-12-29T00:00:00"/>
    <n v="0"/>
    <n v="61381.02"/>
    <n v="61381.03"/>
    <n v="122762.04999999999"/>
  </r>
  <r>
    <s v="N"/>
    <x v="31"/>
    <s v="DULUTH"/>
    <s v="MAINT EQUIP-AUSTIN WEST GRADER"/>
    <d v="1971-05-20T00:00:00"/>
    <n v="0"/>
    <n v="16497.5"/>
    <n v="16497.5"/>
    <n v="32995"/>
  </r>
  <r>
    <s v="N"/>
    <x v="31"/>
    <s v="DULUTH"/>
    <s v="MAINTENANCE EQUIPMENT"/>
    <d v="1972-08-24T00:00:00"/>
    <n v="0"/>
    <n v="4997.5"/>
    <n v="4997.5"/>
    <n v="9995"/>
  </r>
  <r>
    <s v="N"/>
    <x v="31"/>
    <s v="DULUTH"/>
    <s v="SITE DEVELOPMENT"/>
    <d v="1975-07-17T00:00:00"/>
    <n v="1204571.55"/>
    <n v="446000"/>
    <n v="523745.32"/>
    <n v="2174316.87"/>
  </r>
  <r>
    <s v="N"/>
    <x v="31"/>
    <s v="DULUTH"/>
    <s v="TERMINAL COMPLEX"/>
    <d v="1975-04-17T00:00:00"/>
    <n v="2240996.65"/>
    <n v="304000"/>
    <n v="1500123.66"/>
    <n v="4045120.3099999996"/>
  </r>
  <r>
    <s v="N"/>
    <x v="31"/>
    <s v="DULUTH"/>
    <s v="MAINTENANCE EQUIPMENT"/>
    <d v="1973-04-19T00:00:00"/>
    <n v="0"/>
    <n v="2400"/>
    <n v="2400"/>
    <n v="4800"/>
  </r>
  <r>
    <s v="N"/>
    <x v="31"/>
    <s v="DULUTH"/>
    <s v="MAINTENANCE EQUIPMENT"/>
    <d v="1974-04-11T00:00:00"/>
    <n v="0"/>
    <n v="20186.66"/>
    <n v="10093.34"/>
    <n v="30280"/>
  </r>
  <r>
    <s v="N"/>
    <x v="31"/>
    <s v="DULUTH"/>
    <s v="MAINTENANCE EQUIPMENT"/>
    <d v="1974-06-18T00:00:00"/>
    <n v="0"/>
    <n v="3010.46"/>
    <n v="1505.23"/>
    <n v="4515.6900000000005"/>
  </r>
  <r>
    <s v="N"/>
    <x v="31"/>
    <s v="DULUTH"/>
    <s v="SECURITY FENCE"/>
    <d v="1975-08-07T00:00:00"/>
    <n v="12316.72"/>
    <n v="2463.35"/>
    <n v="1642.23"/>
    <n v="16422.3"/>
  </r>
  <r>
    <s v="N"/>
    <x v="31"/>
    <s v="DULUTH"/>
    <s v="MAINTENANCE EQUIPMENT"/>
    <d v="1976-01-05T00:00:00"/>
    <n v="0"/>
    <n v="61133"/>
    <n v="30567"/>
    <n v="91700"/>
  </r>
  <r>
    <s v="N"/>
    <x v="31"/>
    <s v="DULUTH"/>
    <s v="MAINTENANCE EQUIPMENT"/>
    <d v="1977-02-25T00:00:00"/>
    <n v="0"/>
    <n v="3974.03"/>
    <n v="1987.02"/>
    <n v="5961.05"/>
  </r>
  <r>
    <s v="N"/>
    <x v="31"/>
    <s v="DULUTH"/>
    <s v="REPAIR SECURITY FENCE"/>
    <d v="1977-07-15T00:00:00"/>
    <n v="0"/>
    <n v="955.92"/>
    <n v="955.92"/>
    <n v="1911.84"/>
  </r>
  <r>
    <s v="N"/>
    <x v="31"/>
    <s v="DULUTH"/>
    <s v="SHOULDER STABILIZATION/LIGHT"/>
    <d v="1988-09-15T00:00:00"/>
    <n v="1151004.81"/>
    <n v="9728.14"/>
    <n v="131796.56"/>
    <n v="1292529.51"/>
  </r>
  <r>
    <s v="N"/>
    <x v="31"/>
    <s v="DULUTH"/>
    <s v="MAINTENANCE EQUIPMENT"/>
    <d v="1978-06-07T00:00:00"/>
    <n v="0"/>
    <n v="5378.87"/>
    <n v="2689.44"/>
    <n v="8068.3099999999995"/>
  </r>
  <r>
    <s v="N"/>
    <x v="31"/>
    <s v="DULUTH"/>
    <s v="MAINTENANCE EQUIPMENT (RADIOS)"/>
    <d v="1978-12-19T00:00:00"/>
    <n v="0"/>
    <n v="6136.54"/>
    <n v="3068.27"/>
    <n v="9204.81"/>
  </r>
  <r>
    <s v="N"/>
    <x v="31"/>
    <s v="DULUTH"/>
    <s v="SNOW EQUIPMENT"/>
    <d v="1980-12-22T00:00:00"/>
    <n v="393346"/>
    <n v="11478.29"/>
    <n v="46701.96"/>
    <n v="451526.25"/>
  </r>
  <r>
    <s v="N"/>
    <x v="31"/>
    <s v="DULUTH"/>
    <s v="T-HANGAR TAXIWAY PAVING"/>
    <d v="1979-02-20T00:00:00"/>
    <n v="0"/>
    <n v="25679"/>
    <n v="12847.95"/>
    <n v="38526.949999999997"/>
  </r>
  <r>
    <s v="N"/>
    <x v="31"/>
    <s v="DULUTH"/>
    <s v="HANGAR REHABILITATION"/>
    <d v="1979-12-26T00:00:00"/>
    <n v="0"/>
    <n v="50000"/>
    <n v="42945.75"/>
    <n v="92945.75"/>
  </r>
  <r>
    <s v="N"/>
    <x v="31"/>
    <s v="DULUTH"/>
    <s v="DRAINAGE IMPROVEMENTS:ADAP-04"/>
    <d v="1980-08-13T00:00:00"/>
    <n v="230753.64"/>
    <n v="28844.21"/>
    <n v="28844.21"/>
    <n v="288442.06"/>
  </r>
  <r>
    <s v="N"/>
    <x v="31"/>
    <s v="DULUTH"/>
    <s v="RUNWAY 3-21 RECONSTRUCTION"/>
    <d v="1979-12-24T00:00:00"/>
    <n v="39254.120000000003"/>
    <n v="0"/>
    <n v="4361.57"/>
    <n v="43615.69"/>
  </r>
  <r>
    <s v="N"/>
    <x v="31"/>
    <s v="DULUTH"/>
    <s v="RUNWAY 3-21 RECONSTRUCTION"/>
    <d v="1980-07-29T00:00:00"/>
    <n v="162874.82999999999"/>
    <n v="25266.12"/>
    <n v="25266.12"/>
    <n v="213407.06999999998"/>
  </r>
  <r>
    <s v="N"/>
    <x v="31"/>
    <s v="DULUTH"/>
    <s v="RUNWAY 3-21 RECONSTRUCTION"/>
    <d v="1980-08-18T00:00:00"/>
    <n v="183623.58"/>
    <n v="22952.94"/>
    <n v="22952.94"/>
    <n v="229529.46"/>
  </r>
  <r>
    <s v="N"/>
    <x v="31"/>
    <s v="DULUTH"/>
    <s v="RUNWAY 3-21 RECONSTRUCTION"/>
    <d v="1980-09-19T00:00:00"/>
    <n v="475344.71"/>
    <n v="40963.519999999997"/>
    <n v="57367.59"/>
    <n v="573675.82000000007"/>
  </r>
  <r>
    <s v="N"/>
    <x v="31"/>
    <s v="DULUTH"/>
    <s v="RUNWAY 3-21 RECONSTRUCTION"/>
    <d v="1980-12-11T00:00:00"/>
    <n v="213272.55"/>
    <n v="10331.39"/>
    <n v="25008.71"/>
    <n v="248612.65"/>
  </r>
  <r>
    <s v="N"/>
    <x v="31"/>
    <s v="DULUTH"/>
    <s v="RUNWAY 3-21 RECONSTRUCTION"/>
    <d v="1981-02-24T00:00:00"/>
    <n v="62957.97"/>
    <n v="7784.17"/>
    <n v="7860.23"/>
    <n v="78602.37"/>
  </r>
  <r>
    <s v="N"/>
    <x v="31"/>
    <s v="DULUTH"/>
    <s v="RUNWAY 3-21 RECONSTRUCTION"/>
    <d v="1981-07-06T00:00:00"/>
    <n v="36844.03"/>
    <n v="18005.2"/>
    <n v="13602.82"/>
    <n v="68452.049999999988"/>
  </r>
  <r>
    <s v="N"/>
    <x v="31"/>
    <s v="DULUTH"/>
    <s v="RUNWAY 3-21 RECONSTRUCTION"/>
    <d v="1982-01-25T00:00:00"/>
    <n v="28795.200000000001"/>
    <n v="1876.73"/>
    <n v="1381.69"/>
    <n v="32053.62"/>
  </r>
  <r>
    <s v="N"/>
    <x v="31"/>
    <s v="DULUTH"/>
    <s v="RUNWAY 3-21 RECONSTRUCTION"/>
    <d v="1983-02-01T00:00:00"/>
    <n v="42293.43"/>
    <n v="0"/>
    <n v="4645.57"/>
    <n v="46939"/>
  </r>
  <r>
    <s v="N"/>
    <x v="31"/>
    <s v="DULUTH"/>
    <s v="RUNWAY 3-21 RECONSTRUCTION"/>
    <d v="1987-12-21T00:00:00"/>
    <n v="0"/>
    <n v="7851.85"/>
    <n v="1909.56"/>
    <n v="9761.41"/>
  </r>
  <r>
    <s v="N"/>
    <x v="31"/>
    <s v="DULUTH"/>
    <s v="RUNWAY 3-21 RECONSTRUCTION"/>
    <d v="1989-08-15T00:00:00"/>
    <n v="7353.04"/>
    <n v="0"/>
    <n v="0"/>
    <n v="7353.04"/>
  </r>
  <r>
    <s v="N"/>
    <x v="31"/>
    <s v="DULUTH"/>
    <s v="3/4 TON TRUCK WITH PLOW"/>
    <d v="1980-08-28T00:00:00"/>
    <n v="0"/>
    <n v="6080.72"/>
    <n v="3040.36"/>
    <n v="9121.08"/>
  </r>
  <r>
    <s v="N"/>
    <x v="31"/>
    <s v="DULUTH"/>
    <s v="NATURAL GAS MAIN"/>
    <d v="1980-08-28T00:00:00"/>
    <n v="0"/>
    <n v="34872.04"/>
    <n v="17436.02"/>
    <n v="52308.06"/>
  </r>
  <r>
    <s v="N"/>
    <x v="31"/>
    <s v="DULUTH"/>
    <s v="ENG SERVICES (EIAR-RWY 9-27)"/>
    <d v="1981-06-23T00:00:00"/>
    <n v="0"/>
    <n v="34431.410000000003"/>
    <n v="17215.7"/>
    <n v="51647.11"/>
  </r>
  <r>
    <s v="N"/>
    <x v="31"/>
    <s v="DULUTH"/>
    <s v="RUNWAY SWEEPER"/>
    <d v="1981-10-09T00:00:00"/>
    <n v="101938.4"/>
    <n v="14570.65"/>
    <n v="13656.48"/>
    <n v="130165.52999999998"/>
  </r>
  <r>
    <s v="N"/>
    <x v="31"/>
    <s v="DULUTH"/>
    <s v="RETENTION BASIN/GA APRON DRAIN"/>
    <d v="1988-07-21T00:00:00"/>
    <n v="187966.18"/>
    <n v="0"/>
    <n v="20885.14"/>
    <n v="208851.32"/>
  </r>
  <r>
    <s v="N"/>
    <x v="31"/>
    <s v="DULUTH"/>
    <s v="ENGINEERING SERVICES"/>
    <d v="1983-08-19T00:00:00"/>
    <n v="0"/>
    <n v="28312.83"/>
    <n v="14156.41"/>
    <n v="42469.240000000005"/>
  </r>
  <r>
    <s v="N"/>
    <x v="31"/>
    <s v="DULUTH"/>
    <s v="FURNACE CONVERSION"/>
    <d v="1983-06-28T00:00:00"/>
    <n v="0"/>
    <n v="18333.330000000002"/>
    <n v="9166.67"/>
    <n v="27500"/>
  </r>
  <r>
    <s v="N"/>
    <x v="31"/>
    <s v="DULUTH"/>
    <s v="ENGINEERING SERVICES"/>
    <d v="1984-01-04T00:00:00"/>
    <n v="0"/>
    <n v="49829.63"/>
    <n v="24914.82"/>
    <n v="74744.45"/>
  </r>
  <r>
    <s v="N"/>
    <x v="31"/>
    <s v="DULUTH"/>
    <s v="RUNWAY 9/27 REHABILITATION"/>
    <d v="1988-08-03T00:00:00"/>
    <n v="713310.75"/>
    <n v="13385.79"/>
    <n v="92047.35"/>
    <n v="818743.89"/>
  </r>
  <r>
    <s v="N"/>
    <x v="31"/>
    <s v="DULUTH"/>
    <s v="TAXIWAY A EXTENSION &amp; BYPASS"/>
    <d v="1990-01-02T00:00:00"/>
    <n v="1039396.4"/>
    <n v="-49829.63"/>
    <n v="200807.22"/>
    <n v="1190373.99"/>
  </r>
  <r>
    <s v="N"/>
    <x v="31"/>
    <s v="DULUTH"/>
    <s v="TWO - 3/4 TON PICK-UP TRUCKS"/>
    <d v="1983-11-30T00:00:00"/>
    <n v="0"/>
    <n v="20766.669999999998"/>
    <n v="10383.33"/>
    <n v="31150"/>
  </r>
  <r>
    <s v="N"/>
    <x v="31"/>
    <s v="DULUTH"/>
    <s v="AIRPORT ZONING"/>
    <d v="1984-04-27T00:00:00"/>
    <n v="0"/>
    <n v="9894.9500000000007"/>
    <n v="2473.7399999999998"/>
    <n v="12368.69"/>
  </r>
  <r>
    <s v="N"/>
    <x v="31"/>
    <s v="DULUTH"/>
    <s v="AIRPORT ZONING"/>
    <d v="1986-02-25T00:00:00"/>
    <n v="0"/>
    <n v="2105.0500000000002"/>
    <n v="526.28"/>
    <n v="2631.33"/>
  </r>
  <r>
    <s v="N"/>
    <x v="31"/>
    <s v="DULUTH"/>
    <s v="AIRPORT ZONING"/>
    <d v="1986-02-25T00:00:00"/>
    <n v="0"/>
    <n v="12588.2"/>
    <n v="6294.11"/>
    <n v="18882.310000000001"/>
  </r>
  <r>
    <s v="N"/>
    <x v="31"/>
    <s v="DULUTH"/>
    <s v="AIRPORT ZONING"/>
    <d v="1989-04-13T00:00:00"/>
    <n v="0"/>
    <n v="2644.8"/>
    <n v="1086.04"/>
    <n v="3730.84"/>
  </r>
  <r>
    <s v="N"/>
    <x v="31"/>
    <s v="DULUTH"/>
    <s v="NO.RETEN.BASIN,T/W L, W.CONES"/>
    <d v="1986-08-11T00:00:00"/>
    <n v="632597.93000000005"/>
    <n v="0"/>
    <n v="72324.41"/>
    <n v="704922.34000000008"/>
  </r>
  <r>
    <s v="N"/>
    <x v="31"/>
    <s v="DULUTH"/>
    <s v="MOTOR GRADERS (2)"/>
    <d v="1984-05-18T00:00:00"/>
    <n v="128700"/>
    <n v="0"/>
    <n v="14300"/>
    <n v="143000"/>
  </r>
  <r>
    <s v="N"/>
    <x v="31"/>
    <s v="DULUTH"/>
    <s v="R/W 3/21 RECONST &amp; CRACK RES."/>
    <d v="1989-08-28T00:00:00"/>
    <n v="487365.7"/>
    <n v="25353.759999999998"/>
    <n v="76671.759999999995"/>
    <n v="589391.22"/>
  </r>
  <r>
    <s v="N"/>
    <x v="31"/>
    <s v="DULUTH"/>
    <s v="TAXIWAY A BYPASS PAVING"/>
    <d v="1987-07-14T00:00:00"/>
    <n v="436213.45"/>
    <n v="4611.21"/>
    <n v="50773.760000000002"/>
    <n v="491598.42000000004"/>
  </r>
  <r>
    <s v="N"/>
    <x v="31"/>
    <s v="DULUTH"/>
    <s v="RUNWAY 9 RUNUP PAD"/>
    <d v="1987-03-05T00:00:00"/>
    <n v="518077.4"/>
    <n v="11497.09"/>
    <n v="63312.7"/>
    <n v="592887.18999999994"/>
  </r>
  <r>
    <s v="N"/>
    <x v="31"/>
    <s v="DULUTH"/>
    <s v="THREE MAINTENANCE VEHICLES"/>
    <d v="1985-05-17T00:00:00"/>
    <n v="0"/>
    <n v="36425.11"/>
    <n v="18212.55"/>
    <n v="54637.66"/>
  </r>
  <r>
    <s v="N"/>
    <x v="31"/>
    <s v="DULUTH"/>
    <s v="GAS INFRARED HEAT SYSTEM"/>
    <d v="1985-08-02T00:00:00"/>
    <n v="0"/>
    <n v="3000"/>
    <n v="1500"/>
    <n v="4500"/>
  </r>
  <r>
    <s v="N"/>
    <x v="31"/>
    <s v="DULUTH"/>
    <s v="TAXIWAY A  WIDENING &amp; OVERLAY"/>
    <d v="1985-09-13T00:00:00"/>
    <n v="160109.01999999999"/>
    <n v="0"/>
    <n v="17789.89"/>
    <n v="177898.90999999997"/>
  </r>
  <r>
    <s v="N"/>
    <x v="31"/>
    <s v="DULUTH"/>
    <s v="TAXIWAY A  WIDENING &amp; OVERLAY"/>
    <d v="1985-11-05T00:00:00"/>
    <n v="175335.63"/>
    <n v="0"/>
    <n v="19481.740000000002"/>
    <n v="194817.37"/>
  </r>
  <r>
    <s v="N"/>
    <x v="31"/>
    <s v="DULUTH"/>
    <s v="TAXIWAY A  WIDENING &amp; OVERLAY"/>
    <d v="1985-11-22T00:00:00"/>
    <n v="14373.24"/>
    <n v="0"/>
    <n v="1597.02"/>
    <n v="15970.26"/>
  </r>
  <r>
    <s v="N"/>
    <x v="31"/>
    <s v="DULUTH"/>
    <s v="TAXIWAY A  WIDENING &amp; OVERLAY"/>
    <d v="1985-12-19T00:00:00"/>
    <n v="93843.69"/>
    <n v="0"/>
    <n v="11830.6"/>
    <n v="105674.29000000001"/>
  </r>
  <r>
    <s v="N"/>
    <x v="31"/>
    <s v="DULUTH"/>
    <s v="TAXIWAY A  WIDENING &amp; OVERLAY"/>
    <d v="1986-10-22T00:00:00"/>
    <n v="13332.11"/>
    <n v="0"/>
    <n v="1457.87"/>
    <n v="14789.98"/>
  </r>
  <r>
    <s v="N"/>
    <x v="31"/>
    <s v="DULUTH"/>
    <s v="TAXIWAY A  WIDENING &amp; OVERLAY"/>
    <d v="1987-03-30T00:00:00"/>
    <n v="14831.53"/>
    <n v="0"/>
    <n v="1661.89"/>
    <n v="16493.420000000002"/>
  </r>
  <r>
    <s v="N"/>
    <x v="31"/>
    <s v="DULUTH"/>
    <s v="TAXIWAY A  WIDENING &amp; OVERLAY"/>
    <d v="1988-06-22T00:00:00"/>
    <n v="1286.96"/>
    <n v="0"/>
    <n v="142.99"/>
    <n v="1429.95"/>
  </r>
  <r>
    <s v="N"/>
    <x v="31"/>
    <s v="DULUTH"/>
    <s v="TAXIWAY A  WIDENING &amp; OVERLAY"/>
    <d v="1990-10-03T00:00:00"/>
    <n v="20851.39"/>
    <n v="887.45"/>
    <n v="3285.33"/>
    <n v="25024.17"/>
  </r>
  <r>
    <s v="N"/>
    <x v="31"/>
    <s v="DULUTH"/>
    <s v="TERMINAL AREA SITE IMPROVEMNTS"/>
    <d v="1987-10-30T00:00:00"/>
    <n v="0"/>
    <n v="132283.26999999999"/>
    <n v="66141.69"/>
    <n v="198424.95999999999"/>
  </r>
  <r>
    <s v="N"/>
    <x v="31"/>
    <s v="DULUTH"/>
    <s v="TAXIWAY A EXTENSION PAVING"/>
    <d v="1985-08-06T00:00:00"/>
    <n v="76546.009999999995"/>
    <n v="0"/>
    <n v="8505.11"/>
    <n v="85051.12"/>
  </r>
  <r>
    <s v="N"/>
    <x v="31"/>
    <s v="DULUTH"/>
    <s v="TAXIWAY A EXTENSION PAVING"/>
    <d v="1985-08-30T00:00:00"/>
    <n v="4883.1899999999996"/>
    <n v="0"/>
    <n v="542.57000000000005"/>
    <n v="5425.7599999999993"/>
  </r>
  <r>
    <s v="N"/>
    <x v="31"/>
    <s v="DULUTH"/>
    <s v="TAXIWAY A EXTENSION PAVING"/>
    <d v="1985-09-13T00:00:00"/>
    <n v="41747.199999999997"/>
    <n v="0"/>
    <n v="4638.59"/>
    <n v="46385.789999999994"/>
  </r>
  <r>
    <s v="N"/>
    <x v="31"/>
    <s v="DULUTH"/>
    <s v="TAXIWAY A EXTENSION PAVING"/>
    <d v="1985-11-05T00:00:00"/>
    <n v="315529.40000000002"/>
    <n v="0"/>
    <n v="37060.82"/>
    <n v="352590.22000000003"/>
  </r>
  <r>
    <s v="N"/>
    <x v="31"/>
    <s v="DULUTH"/>
    <s v="TAXIWAY A EXTENSION PAVING"/>
    <d v="1985-11-22T00:00:00"/>
    <n v="30982.959999999999"/>
    <n v="0"/>
    <n v="1440.54"/>
    <n v="32423.5"/>
  </r>
  <r>
    <s v="N"/>
    <x v="31"/>
    <s v="DULUTH"/>
    <s v="TAXIWAY A EXTENSION PAVING"/>
    <d v="1985-12-19T00:00:00"/>
    <n v="54722.71"/>
    <n v="0"/>
    <n v="7750.9"/>
    <n v="62473.61"/>
  </r>
  <r>
    <s v="N"/>
    <x v="31"/>
    <s v="DULUTH"/>
    <s v="TAXIWAY A EXTENSION PAVING"/>
    <d v="1986-10-22T00:00:00"/>
    <n v="17389.3"/>
    <n v="0"/>
    <n v="261.56"/>
    <n v="17650.86"/>
  </r>
  <r>
    <s v="N"/>
    <x v="31"/>
    <s v="DULUTH"/>
    <s v="TAXIWAY A EXTENSION PAVING"/>
    <d v="1987-03-30T00:00:00"/>
    <n v="8255.2199999999993"/>
    <n v="0"/>
    <n v="917.24"/>
    <n v="9172.4599999999991"/>
  </r>
  <r>
    <s v="N"/>
    <x v="31"/>
    <s v="DULUTH"/>
    <s v="TAXIWAY A EXTENSION PAVING"/>
    <d v="1988-06-21T00:00:00"/>
    <n v="6104.62"/>
    <n v="3800"/>
    <n v="2578.3000000000002"/>
    <n v="12482.919999999998"/>
  </r>
  <r>
    <s v="N"/>
    <x v="31"/>
    <s v="DULUTH"/>
    <s v="ELECTRICAL CONSTRUCTION"/>
    <d v="1985-09-06T00:00:00"/>
    <n v="1625.41"/>
    <n v="101.2"/>
    <n v="231.21"/>
    <n v="1957.8200000000002"/>
  </r>
  <r>
    <s v="N"/>
    <x v="31"/>
    <s v="DULUTH"/>
    <s v="ELECTRICAL CONSTRUCTION"/>
    <d v="1985-09-13T00:00:00"/>
    <n v="26819.39"/>
    <n v="125.25"/>
    <n v="3042.55"/>
    <n v="29987.19"/>
  </r>
  <r>
    <s v="N"/>
    <x v="31"/>
    <s v="DULUTH"/>
    <s v="ELECTRICAL CONSTRUCTION"/>
    <d v="1985-11-05T00:00:00"/>
    <n v="27271.35"/>
    <n v="148.87"/>
    <n v="3104.58"/>
    <n v="30524.799999999996"/>
  </r>
  <r>
    <s v="N"/>
    <x v="31"/>
    <s v="DULUTH"/>
    <s v="ELECTRICAL CONSTRUCTION"/>
    <d v="1985-11-22T00:00:00"/>
    <n v="1858.8"/>
    <n v="115.72"/>
    <n v="264.39999999999998"/>
    <n v="2238.92"/>
  </r>
  <r>
    <s v="N"/>
    <x v="31"/>
    <s v="DULUTH"/>
    <s v="ELECTRICAL CONSTRUCTION"/>
    <d v="1986-09-19T00:00:00"/>
    <n v="39522.6"/>
    <n v="7395.3"/>
    <n v="8089.05"/>
    <n v="55006.950000000004"/>
  </r>
  <r>
    <s v="N"/>
    <x v="31"/>
    <s v="DULUTH"/>
    <s v="ELECTRICAL CONSTRUCTION"/>
    <d v="1986-11-29T00:00:00"/>
    <n v="17207.79"/>
    <n v="0"/>
    <n v="1911.97"/>
    <n v="19119.760000000002"/>
  </r>
  <r>
    <s v="N"/>
    <x v="31"/>
    <s v="DULUTH"/>
    <s v="ELECTRICAL CONSTRUCTION"/>
    <d v="1987-03-30T00:00:00"/>
    <n v="14616.38"/>
    <n v="487.59"/>
    <n v="1867.83"/>
    <n v="16971.8"/>
  </r>
  <r>
    <s v="N"/>
    <x v="31"/>
    <s v="DULUTH"/>
    <s v="ELECTRICAL CONSTRUCTION"/>
    <d v="1988-04-29T00:00:00"/>
    <n v="27449.73"/>
    <n v="831.12"/>
    <n v="3907.34"/>
    <n v="32188.19"/>
  </r>
  <r>
    <s v="N"/>
    <x v="31"/>
    <s v="DULUTH"/>
    <s v="ELECTRICAL CONSTRUCTION"/>
    <d v="1988-06-21T00:00:00"/>
    <n v="2229.4"/>
    <n v="131.24"/>
    <n v="319.63"/>
    <n v="2680.2700000000004"/>
  </r>
  <r>
    <s v="N"/>
    <x v="31"/>
    <s v="DULUTH"/>
    <s v="RECARPET TERMINAL BUILDING"/>
    <d v="1986-04-08T00:00:00"/>
    <n v="0"/>
    <n v="19787"/>
    <n v="9893"/>
    <n v="29680"/>
  </r>
  <r>
    <s v="N"/>
    <x v="31"/>
    <s v="DULUTH"/>
    <s v="T/W WIDENING-OVERLAY-LIGHTING"/>
    <d v="1986-08-21T00:00:00"/>
    <n v="92110.82"/>
    <n v="0"/>
    <n v="10234.530000000001"/>
    <n v="102345.35"/>
  </r>
  <r>
    <s v="N"/>
    <x v="31"/>
    <s v="DULUTH"/>
    <s v="T/W WIDENING-OVERLAY-LIGHTING"/>
    <d v="1986-09-10T00:00:00"/>
    <n v="102079.91"/>
    <n v="0"/>
    <n v="11342.21"/>
    <n v="113422.12"/>
  </r>
  <r>
    <s v="N"/>
    <x v="31"/>
    <s v="DULUTH"/>
    <s v="T/W WIDENING-OVERLAY-LIGHTING"/>
    <d v="1986-09-29T00:00:00"/>
    <n v="25776.32"/>
    <n v="0"/>
    <n v="2864.04"/>
    <n v="28640.36"/>
  </r>
  <r>
    <s v="N"/>
    <x v="31"/>
    <s v="DULUTH"/>
    <s v="T/W WIDENING-OVERLAY-LIGHTING"/>
    <d v="1986-09-29T00:00:00"/>
    <n v="27913.06"/>
    <n v="0"/>
    <n v="3101.45"/>
    <n v="31014.510000000002"/>
  </r>
  <r>
    <s v="N"/>
    <x v="31"/>
    <s v="DULUTH"/>
    <s v="T/W WIDENING-OVERLAY-LIGHTING"/>
    <d v="1986-10-07T00:00:00"/>
    <n v="25203.43"/>
    <n v="0"/>
    <n v="2800.38"/>
    <n v="28003.81"/>
  </r>
  <r>
    <s v="N"/>
    <x v="31"/>
    <s v="DULUTH"/>
    <s v="T/W WIDENING-OVERLAY-LIGHTING"/>
    <d v="1986-11-03T00:00:00"/>
    <n v="24888.01"/>
    <n v="988"/>
    <n v="3259.34"/>
    <n v="29135.35"/>
  </r>
  <r>
    <s v="N"/>
    <x v="31"/>
    <s v="DULUTH"/>
    <s v="T/W WIDENING-OVERLAY-LIGHTING"/>
    <d v="1986-12-02T00:00:00"/>
    <n v="254205.22"/>
    <n v="0"/>
    <n v="28245.02"/>
    <n v="282450.24"/>
  </r>
  <r>
    <s v="N"/>
    <x v="31"/>
    <s v="DULUTH"/>
    <s v="T/W WIDENING-OVERLAY-LIGHTING"/>
    <d v="1986-12-03T00:00:00"/>
    <n v="20980.04"/>
    <n v="5005.8599999999997"/>
    <n v="4834.04"/>
    <n v="30819.940000000002"/>
  </r>
  <r>
    <s v="N"/>
    <x v="31"/>
    <s v="DULUTH"/>
    <s v="T/W WIDENING-OVERLAY-LIGHTING"/>
    <d v="1987-05-29T00:00:00"/>
    <n v="51847.63"/>
    <n v="252.38"/>
    <n v="5887.04"/>
    <n v="57987.049999999996"/>
  </r>
  <r>
    <s v="N"/>
    <x v="31"/>
    <s v="DULUTH"/>
    <s v="T/W WIDENING-OVERLAY-LIGHTING"/>
    <d v="1987-08-14T00:00:00"/>
    <n v="9720.9699999999993"/>
    <n v="35.4"/>
    <n v="1097.8"/>
    <n v="10854.169999999998"/>
  </r>
  <r>
    <s v="N"/>
    <x v="31"/>
    <s v="DULUTH"/>
    <s v="T/W WIDENING-OVERLAY-LIGHTING"/>
    <d v="1987-12-03T00:00:00"/>
    <n v="32949.15"/>
    <n v="2385.36"/>
    <n v="5494.16"/>
    <n v="40828.67"/>
  </r>
  <r>
    <s v="N"/>
    <x v="31"/>
    <s v="DULUTH"/>
    <s v="T/W WIDENING-OVERLAY-LIGHTING"/>
    <d v="1988-07-08T00:00:00"/>
    <n v="5543.1"/>
    <n v="0"/>
    <n v="657.2"/>
    <n v="6200.3"/>
  </r>
  <r>
    <s v="N"/>
    <x v="31"/>
    <s v="DULUTH"/>
    <s v="T/W WIDENING-OVERLAY-LIGHTING"/>
    <d v="1988-09-15T00:00:00"/>
    <n v="0"/>
    <n v="1363.47"/>
    <n v="0"/>
    <n v="1363.47"/>
  </r>
  <r>
    <s v="N"/>
    <x v="31"/>
    <s v="DULUTH"/>
    <s v="T/W WIDENING-OVERLAY-LIGHTING"/>
    <d v="1990-10-03T00:00:00"/>
    <n v="14875.12"/>
    <n v="0"/>
    <n v="5431.29"/>
    <n v="20306.41"/>
  </r>
  <r>
    <s v="N"/>
    <x v="31"/>
    <s v="DULUTH"/>
    <s v="TERMINAL BLDG. ROOF REPAIR"/>
    <d v="1987-09-30T00:00:00"/>
    <n v="0"/>
    <n v="31378.43"/>
    <n v="15689.21"/>
    <n v="47067.64"/>
  </r>
  <r>
    <s v="N"/>
    <x v="31"/>
    <s v="DULUTH"/>
    <s v="ACQUIRE AERIAL BOOM TRUCK"/>
    <d v="1987-08-26T00:00:00"/>
    <n v="0"/>
    <n v="19167"/>
    <n v="9583"/>
    <n v="28750"/>
  </r>
  <r>
    <s v="N"/>
    <x v="31"/>
    <s v="DULUTH"/>
    <s v="AIRFIELD IMPROVEMENTS"/>
    <d v="1987-12-02T00:00:00"/>
    <n v="67742.210000000006"/>
    <n v="48688.88"/>
    <n v="95333.23"/>
    <n v="211764.32"/>
  </r>
  <r>
    <s v="N"/>
    <x v="31"/>
    <s v="DULUTH"/>
    <s v="AIRFIELD IMPROVEMENTS"/>
    <d v="1988-04-28T00:00:00"/>
    <n v="87231.25"/>
    <n v="13927.12"/>
    <n v="49157.75"/>
    <n v="150316.12"/>
  </r>
  <r>
    <s v="N"/>
    <x v="31"/>
    <s v="DULUTH"/>
    <s v="AIRFIELD IMPROVEMENTS"/>
    <d v="1988-09-15T00:00:00"/>
    <n v="4955.95"/>
    <n v="5412.48"/>
    <n v="5087.0200000000004"/>
    <n v="15455.45"/>
  </r>
  <r>
    <s v="N"/>
    <x v="31"/>
    <s v="DULUTH"/>
    <s v="AIRFIELD IMPROVEMENTS"/>
    <d v="1988-10-01T00:00:00"/>
    <n v="0"/>
    <n v="0"/>
    <n v="0"/>
    <n v="0"/>
  </r>
  <r>
    <s v="N"/>
    <x v="31"/>
    <s v="DULUTH"/>
    <s v="AIRFIELD IMPROVEMENTS"/>
    <d v="1988-11-01T00:00:00"/>
    <n v="0"/>
    <n v="0"/>
    <n v="0"/>
    <n v="0"/>
  </r>
  <r>
    <s v="N"/>
    <x v="31"/>
    <s v="DULUTH"/>
    <s v="AIRFIELD IMPROVEMENTS"/>
    <d v="1990-09-27T00:00:00"/>
    <n v="0"/>
    <n v="1587.52"/>
    <n v="0"/>
    <n v="1587.52"/>
  </r>
  <r>
    <s v="N"/>
    <x v="31"/>
    <s v="DULUTH"/>
    <s v="8.Terminal Development (PHASE I)"/>
    <d v="1988-01-27T00:00:00"/>
    <n v="11920.38"/>
    <n v="13168.06"/>
    <n v="4199.96"/>
    <n v="29288.399999999998"/>
  </r>
  <r>
    <s v="N"/>
    <x v="31"/>
    <s v="DULUTH"/>
    <s v="8.Terminal Development (PHASE I)"/>
    <d v="1988-05-13T00:00:00"/>
    <n v="5199.13"/>
    <n v="5135.2700000000004"/>
    <n v="1527.8"/>
    <n v="11862.2"/>
  </r>
  <r>
    <s v="N"/>
    <x v="31"/>
    <s v="DULUTH"/>
    <s v="8.Terminal Development (PHASE I)"/>
    <d v="1988-06-13T00:00:00"/>
    <n v="54593.52"/>
    <n v="84156.4"/>
    <n v="31159.5"/>
    <n v="169909.41999999998"/>
  </r>
  <r>
    <s v="N"/>
    <x v="31"/>
    <s v="DULUTH"/>
    <s v="8.Terminal Development (PHASE I)"/>
    <d v="1988-06-22T00:00:00"/>
    <n v="3079.9"/>
    <n v="2463.92"/>
    <n v="615.98"/>
    <n v="6159.7999999999993"/>
  </r>
  <r>
    <s v="N"/>
    <x v="31"/>
    <s v="DULUTH"/>
    <s v="8.Terminal Development (PHASE I)"/>
    <d v="1988-07-13T00:00:00"/>
    <n v="55658.98"/>
    <n v="85959.73"/>
    <n v="31848.080000000002"/>
    <n v="173466.78999999998"/>
  </r>
  <r>
    <s v="N"/>
    <x v="31"/>
    <s v="DULUTH"/>
    <s v="8.Terminal Development (PHASE I)"/>
    <d v="1988-08-15T00:00:00"/>
    <n v="51864.78"/>
    <n v="41491.82"/>
    <n v="10372.950000000001"/>
    <n v="103729.55"/>
  </r>
  <r>
    <s v="N"/>
    <x v="31"/>
    <s v="DULUTH"/>
    <s v="8.Terminal Development (PHASE I)"/>
    <d v="1988-10-10T00:00:00"/>
    <n v="99247.96"/>
    <n v="81038.42"/>
    <n v="20669.62"/>
    <n v="200956"/>
  </r>
  <r>
    <s v="N"/>
    <x v="31"/>
    <s v="DULUTH"/>
    <s v="8.Terminal Development (PHASE I)"/>
    <d v="1988-12-07T00:00:00"/>
    <n v="9449"/>
    <n v="7559.2"/>
    <n v="1889.8"/>
    <n v="18898"/>
  </r>
  <r>
    <s v="N"/>
    <x v="31"/>
    <s v="DULUTH"/>
    <s v="8.Terminal Development (PHASE I)"/>
    <d v="1989-01-04T00:00:00"/>
    <n v="28341.71"/>
    <n v="11836.18"/>
    <n v="7015.14"/>
    <n v="47193.03"/>
  </r>
  <r>
    <s v="N"/>
    <x v="31"/>
    <s v="DULUTH"/>
    <s v="8.Terminal Development (PHASE I)"/>
    <d v="1989-05-04T00:00:00"/>
    <n v="0"/>
    <n v="13530.81"/>
    <n v="0"/>
    <n v="13530.81"/>
  </r>
  <r>
    <s v="N"/>
    <x v="31"/>
    <s v="DULUTH"/>
    <s v="8.Terminal Development (PHASE I)"/>
    <d v="1989-06-30T00:00:00"/>
    <n v="1166.6400000000001"/>
    <n v="6424"/>
    <n v="1606"/>
    <n v="9196.64"/>
  </r>
  <r>
    <s v="N"/>
    <x v="31"/>
    <s v="DULUTH"/>
    <s v="8.Terminal Development (PHASE I)"/>
    <d v="1991-04-04T00:00:00"/>
    <n v="13102.15"/>
    <n v="6303.21"/>
    <n v="8967.9599999999991"/>
    <n v="28373.32"/>
  </r>
  <r>
    <s v="N"/>
    <x v="31"/>
    <s v="DULUTH"/>
    <s v="ARCHITECTURAL SERVICES"/>
    <d v="1989-01-04T00:00:00"/>
    <n v="0"/>
    <n v="62946"/>
    <n v="31845.47"/>
    <n v="94791.47"/>
  </r>
  <r>
    <s v="N"/>
    <x v="31"/>
    <s v="DULUTH"/>
    <s v="LEASE X-BAND WEATHER RADAR"/>
    <d v="1988-04-22T00:00:00"/>
    <n v="0"/>
    <n v="1617"/>
    <n v="808.5"/>
    <n v="2425.5"/>
  </r>
  <r>
    <s v="N"/>
    <x v="31"/>
    <s v="DULUTH"/>
    <s v="TWO-WAY RADIO EQUIPMENT"/>
    <d v="1989-03-21T00:00:00"/>
    <n v="0"/>
    <n v="4496"/>
    <n v="2340.8000000000002"/>
    <n v="6836.8"/>
  </r>
  <r>
    <s v="N"/>
    <x v="31"/>
    <s v="DULUTH"/>
    <s v="PRE. ENG. SERV.-"/>
    <d v="1989-08-16T00:00:00"/>
    <n v="0"/>
    <n v="32733.33"/>
    <n v="16366.67"/>
    <n v="49100"/>
  </r>
  <r>
    <s v="N"/>
    <x v="31"/>
    <s v="DULUTH"/>
    <s v="INSTALL HANGAR DOOR HEATING"/>
    <d v="1989-05-22T00:00:00"/>
    <n v="0"/>
    <n v="6000"/>
    <n v="3967.07"/>
    <n v="9967.07"/>
  </r>
  <r>
    <s v="N"/>
    <x v="31"/>
    <s v="DULUTH"/>
    <s v="TAXIWAY E DESIGN SERVICES"/>
    <d v="1990-06-22T00:00:00"/>
    <n v="0"/>
    <n v="23160"/>
    <n v="11580"/>
    <n v="34740"/>
  </r>
  <r>
    <s v="N"/>
    <x v="31"/>
    <s v="DULUTH"/>
    <s v="TAXIWAY E DESIGN SERVICES"/>
    <d v="1991-04-09T00:00:00"/>
    <n v="0"/>
    <n v="22000"/>
    <n v="11000"/>
    <n v="33000"/>
  </r>
  <r>
    <s v="N"/>
    <x v="31"/>
    <s v="DULUTH"/>
    <s v="TAXIWAY E DESIGN SERVICES"/>
    <d v="1991-12-16T00:00:00"/>
    <n v="0"/>
    <n v="51333.33"/>
    <n v="25666.67"/>
    <n v="77000"/>
  </r>
  <r>
    <s v="N"/>
    <x v="31"/>
    <s v="DULUTH"/>
    <s v="TAXIWAY E DESIGN SERVICES"/>
    <d v="1993-11-23T00:00:00"/>
    <n v="0"/>
    <n v="20000"/>
    <n v="10000"/>
    <n v="30000"/>
  </r>
  <r>
    <s v="N"/>
    <x v="31"/>
    <s v="DULUTH"/>
    <s v="9.TERM. BLD. PHASE 2 &amp; 3"/>
    <d v="1992-02-23T00:00:00"/>
    <n v="1609513.64"/>
    <n v="604588"/>
    <n v="328190.32"/>
    <n v="2542291.9599999995"/>
  </r>
  <r>
    <s v="N"/>
    <x v="31"/>
    <s v="DULUTH"/>
    <s v="9.TERM. BLD. PHASE 2 &amp; 3"/>
    <d v="1992-02-23T00:00:00"/>
    <n v="87369.65"/>
    <n v="0"/>
    <n v="28119.68"/>
    <n v="115489.32999999999"/>
  </r>
  <r>
    <s v="N"/>
    <x v="31"/>
    <s v="DULUTH"/>
    <s v="9.TERM. BLD. PHASE 2 &amp; 3"/>
    <d v="1992-03-02T00:00:00"/>
    <n v="0"/>
    <n v="33810.76"/>
    <n v="31609.39"/>
    <n v="65420.15"/>
  </r>
  <r>
    <s v="N"/>
    <x v="31"/>
    <s v="DULUTH"/>
    <s v="RWY 3-21 DIST.SIGNS/RWY 9 PAPI"/>
    <d v="1991-06-12T00:00:00"/>
    <n v="40977.269999999997"/>
    <n v="3780"/>
    <n v="6443.03"/>
    <n v="51200.299999999996"/>
  </r>
  <r>
    <s v="N"/>
    <x v="31"/>
    <s v="DULUTH"/>
    <s v="RWY 3-21 DIST.SIGNS/RWY 9 PAPI"/>
    <d v="1991-07-17T00:00:00"/>
    <n v="23543.24"/>
    <n v="0"/>
    <n v="2615.92"/>
    <n v="26159.160000000003"/>
  </r>
  <r>
    <s v="N"/>
    <x v="31"/>
    <s v="DULUTH"/>
    <s v="RWY 3-21 DIST.SIGNS/RWY 9 PAPI"/>
    <d v="1991-09-05T00:00:00"/>
    <n v="33138.49"/>
    <n v="0"/>
    <n v="3682.05"/>
    <n v="36820.54"/>
  </r>
  <r>
    <s v="N"/>
    <x v="31"/>
    <s v="DULUTH"/>
    <s v="RWY 3-21 DIST.SIGNS/RWY 9 PAPI"/>
    <d v="1991-12-13T00:00:00"/>
    <n v="21301"/>
    <n v="0"/>
    <n v="2367"/>
    <n v="23668"/>
  </r>
  <r>
    <s v="N"/>
    <x v="31"/>
    <s v="DULUTH"/>
    <s v="RWY 3-21 DIST.SIGNS/RWY 9 PAPI"/>
    <d v="1993-08-18T00:00:00"/>
    <n v="-12210.19"/>
    <n v="0"/>
    <n v="3165.59"/>
    <n v="-9044.6"/>
  </r>
  <r>
    <s v="N"/>
    <x v="31"/>
    <s v="DULUTH"/>
    <s v="RWY 3-21 DIST.SIGNS/RWY 9 PAPI"/>
    <d v="1993-08-18T00:00:00"/>
    <n v="0"/>
    <n v="9044.6"/>
    <n v="0"/>
    <n v="9044.6"/>
  </r>
  <r>
    <s v="N"/>
    <x v="31"/>
    <s v="DULUTH"/>
    <s v="UPDATE MASTER PLAN"/>
    <d v="1989-06-29T00:00:00"/>
    <n v="53786.28"/>
    <n v="0"/>
    <n v="5976.25"/>
    <n v="59762.53"/>
  </r>
  <r>
    <s v="N"/>
    <x v="31"/>
    <s v="DULUTH"/>
    <s v="UPDATE MASTER PLAN"/>
    <d v="1989-08-03T00:00:00"/>
    <n v="12389.46"/>
    <n v="0"/>
    <n v="1376.61"/>
    <n v="13766.07"/>
  </r>
  <r>
    <s v="N"/>
    <x v="31"/>
    <s v="DULUTH"/>
    <s v="UPDATE MASTER PLAN"/>
    <d v="1989-10-03T00:00:00"/>
    <n v="14851.43"/>
    <n v="0"/>
    <n v="1650.16"/>
    <n v="16501.59"/>
  </r>
  <r>
    <s v="N"/>
    <x v="31"/>
    <s v="DULUTH"/>
    <s v="UPDATE MASTER PLAN"/>
    <d v="1990-01-04T00:00:00"/>
    <n v="10567.17"/>
    <n v="0"/>
    <n v="1174.1300000000001"/>
    <n v="11741.3"/>
  </r>
  <r>
    <s v="N"/>
    <x v="31"/>
    <s v="DULUTH"/>
    <s v="UPDATE MASTER PLAN"/>
    <d v="1990-02-08T00:00:00"/>
    <n v="29028.86"/>
    <n v="0"/>
    <n v="3225.43"/>
    <n v="32254.29"/>
  </r>
  <r>
    <s v="N"/>
    <x v="31"/>
    <s v="DULUTH"/>
    <s v="UPDATE MASTER PLAN"/>
    <d v="1990-03-09T00:00:00"/>
    <n v="3250.38"/>
    <n v="0"/>
    <n v="361.15"/>
    <n v="3611.53"/>
  </r>
  <r>
    <s v="N"/>
    <x v="31"/>
    <s v="DULUTH"/>
    <s v="UPDATE MASTER PLAN"/>
    <d v="1990-04-11T00:00:00"/>
    <n v="2497.81"/>
    <n v="0"/>
    <n v="277.54000000000002"/>
    <n v="2775.35"/>
  </r>
  <r>
    <s v="N"/>
    <x v="31"/>
    <s v="DULUTH"/>
    <s v="UPDATE MASTER PLAN"/>
    <d v="1990-05-14T00:00:00"/>
    <n v="3391.29"/>
    <n v="0"/>
    <n v="376.8"/>
    <n v="3768.09"/>
  </r>
  <r>
    <s v="N"/>
    <x v="31"/>
    <s v="DULUTH"/>
    <s v="UPDATE MASTER PLAN"/>
    <d v="1990-07-24T00:00:00"/>
    <n v="11956.27"/>
    <n v="0"/>
    <n v="1328.48"/>
    <n v="13284.75"/>
  </r>
  <r>
    <s v="N"/>
    <x v="31"/>
    <s v="DULUTH"/>
    <s v="UPDATE MASTER PLAN"/>
    <d v="1990-08-02T00:00:00"/>
    <n v="3844.05"/>
    <n v="0"/>
    <n v="427.12"/>
    <n v="4271.17"/>
  </r>
  <r>
    <s v="N"/>
    <x v="31"/>
    <s v="DULUTH"/>
    <s v="UPDATE MASTER PLAN"/>
    <d v="1991-11-02T00:00:00"/>
    <n v="11937"/>
    <n v="0"/>
    <n v="1326.33"/>
    <n v="13263.33"/>
  </r>
  <r>
    <s v="N"/>
    <x v="31"/>
    <s v="DULUTH"/>
    <s v="UPDATE MASTER PLAN"/>
    <d v="1992-08-10T00:00:00"/>
    <n v="0"/>
    <n v="21476"/>
    <n v="10738"/>
    <n v="32214"/>
  </r>
  <r>
    <s v="N"/>
    <x v="31"/>
    <s v="DULUTH"/>
    <s v="*LAND CONSULTANT SERVICES"/>
    <d v="1992-04-24T00:00:00"/>
    <n v="0"/>
    <n v="79733"/>
    <n v="39867"/>
    <n v="119600"/>
  </r>
  <r>
    <s v="N"/>
    <x v="31"/>
    <s v="DULUTH"/>
    <s v="*LAND CONSULTANT SERVICES"/>
    <d v="1992-04-24T00:00:00"/>
    <n v="0"/>
    <n v="45624.12"/>
    <n v="22811.56"/>
    <n v="68435.680000000008"/>
  </r>
  <r>
    <s v="N"/>
    <x v="31"/>
    <s v="DULUTH"/>
    <s v="*LAND CONSULTANT SERVICES"/>
    <d v="1992-05-11T00:00:00"/>
    <n v="0"/>
    <n v="1559.07"/>
    <n v="779.53"/>
    <n v="2338.6"/>
  </r>
  <r>
    <s v="N"/>
    <x v="31"/>
    <s v="DULUTH"/>
    <s v="*LAND CONSULTANT SERVICES"/>
    <d v="1992-06-22T00:00:00"/>
    <n v="0"/>
    <n v="309.32"/>
    <n v="154.66999999999999"/>
    <n v="463.99"/>
  </r>
  <r>
    <s v="N"/>
    <x v="31"/>
    <s v="DULUTH"/>
    <s v="*LAND CONSULTANT SERVICES"/>
    <d v="1992-10-05T00:00:00"/>
    <n v="0"/>
    <n v="2315.6799999999998"/>
    <n v="1157.8399999999999"/>
    <n v="3473.5199999999995"/>
  </r>
  <r>
    <s v="N"/>
    <x v="31"/>
    <s v="DULUTH"/>
    <s v="*LAND CONSULTANT SERVICES"/>
    <d v="1992-10-05T00:00:00"/>
    <n v="0"/>
    <n v="9524.81"/>
    <n v="4763.3999999999996"/>
    <n v="14288.21"/>
  </r>
  <r>
    <s v="N"/>
    <x v="31"/>
    <s v="DULUTH"/>
    <s v="*LAND CONSULTANT SERVICES"/>
    <d v="1995-11-22T00:00:00"/>
    <n v="0"/>
    <n v="9810.6299999999992"/>
    <n v="4904.33"/>
    <n v="14714.96"/>
  </r>
  <r>
    <s v="N"/>
    <x v="31"/>
    <s v="DULUTH"/>
    <s v="*LAND ACQUISTION"/>
    <d v="1991-07-10T00:00:00"/>
    <n v="0"/>
    <n v="60352.86"/>
    <n v="30176.43"/>
    <n v="90529.290000000008"/>
  </r>
  <r>
    <s v="N"/>
    <x v="31"/>
    <s v="DULUTH"/>
    <s v="*LAND ACQUISTION"/>
    <d v="1991-11-02T00:00:00"/>
    <n v="0"/>
    <n v="64351.68"/>
    <n v="32175.84"/>
    <n v="96527.52"/>
  </r>
  <r>
    <s v="N"/>
    <x v="31"/>
    <s v="DULUTH"/>
    <s v="*LAND ACQUISTION"/>
    <d v="1992-06-22T00:00:00"/>
    <n v="0"/>
    <n v="9400.81"/>
    <n v="4700.41"/>
    <n v="14101.22"/>
  </r>
  <r>
    <s v="N"/>
    <x v="31"/>
    <s v="DULUTH"/>
    <s v="*LAND ACQUISTION"/>
    <d v="1994-02-17T00:00:00"/>
    <n v="0"/>
    <n v="4400"/>
    <n v="2200"/>
    <n v="6600"/>
  </r>
  <r>
    <s v="N"/>
    <x v="31"/>
    <s v="DULUTH"/>
    <s v="*LAND ACQUISTION"/>
    <d v="1994-11-03T00:00:00"/>
    <n v="0"/>
    <n v="65370.73"/>
    <n v="32685.35"/>
    <n v="98056.08"/>
  </r>
  <r>
    <s v="N"/>
    <x v="31"/>
    <s v="DULUTH"/>
    <s v="REPAIR FRONT-END LOADER"/>
    <d v="1989-12-27T00:00:00"/>
    <n v="0"/>
    <n v="5631"/>
    <n v="2815.5"/>
    <n v="8446.5"/>
  </r>
  <r>
    <s v="N"/>
    <x v="31"/>
    <s v="DULUTH"/>
    <s v="PICKUP TRUCKS/TENNANT SWEEPER"/>
    <d v="1990-09-17T00:00:00"/>
    <n v="0"/>
    <n v="11180"/>
    <n v="5590"/>
    <n v="16770"/>
  </r>
  <r>
    <s v="N"/>
    <x v="31"/>
    <s v="DULUTH"/>
    <s v="PICKUP TRUCKS/TENNANT SWEEPER"/>
    <d v="1991-03-19T00:00:00"/>
    <n v="0"/>
    <n v="32056.66"/>
    <n v="16028.34"/>
    <n v="48085"/>
  </r>
  <r>
    <s v="N"/>
    <x v="31"/>
    <s v="DULUTH"/>
    <s v="PICKUP TRUCKS/TENNANT SWEEPER"/>
    <d v="1991-04-09T00:00:00"/>
    <n v="0"/>
    <n v="11338"/>
    <n v="5669"/>
    <n v="17007"/>
  </r>
  <r>
    <s v="N"/>
    <x v="31"/>
    <s v="DULUTH"/>
    <s v="PICKUP TRUCKS/TENNANT SWEEPER"/>
    <d v="1993-05-03T00:00:00"/>
    <n v="0"/>
    <n v="92.34"/>
    <n v="2416.12"/>
    <n v="2508.46"/>
  </r>
  <r>
    <s v="N"/>
    <x v="31"/>
    <s v="DULUTH"/>
    <s v="PICKUP TRUCKS/TENNANT SWEEPER"/>
    <d v="1993-05-03T00:00:00"/>
    <n v="0"/>
    <n v="4739.92"/>
    <n v="0"/>
    <n v="4739.92"/>
  </r>
  <r>
    <s v="N"/>
    <x v="31"/>
    <s v="DULUTH"/>
    <s v="GA AND AC RAMP REHABILITION"/>
    <d v="1991-06-12T00:00:00"/>
    <n v="26208"/>
    <n v="0"/>
    <n v="2912"/>
    <n v="29120"/>
  </r>
  <r>
    <s v="N"/>
    <x v="31"/>
    <s v="DULUTH"/>
    <s v="GA AND AC RAMP REHABILITION"/>
    <d v="1991-06-28T00:00:00"/>
    <n v="121014.14"/>
    <n v="0"/>
    <n v="13446.02"/>
    <n v="134460.16"/>
  </r>
  <r>
    <s v="N"/>
    <x v="31"/>
    <s v="DULUTH"/>
    <s v="GA AND AC RAMP REHABILITION"/>
    <d v="1991-07-17T00:00:00"/>
    <n v="222724.54"/>
    <n v="0"/>
    <n v="25302.71"/>
    <n v="248027.25"/>
  </r>
  <r>
    <s v="N"/>
    <x v="31"/>
    <s v="DULUTH"/>
    <s v="GA AND AC RAMP REHABILITION"/>
    <d v="1991-09-05T00:00:00"/>
    <n v="27235.040000000001"/>
    <n v="0"/>
    <n v="6548.58"/>
    <n v="33783.620000000003"/>
  </r>
  <r>
    <s v="N"/>
    <x v="31"/>
    <s v="DULUTH"/>
    <s v="GA AND AC RAMP REHABILITION"/>
    <d v="1991-09-05T00:00:00"/>
    <n v="0"/>
    <n v="8156.03"/>
    <n v="0"/>
    <n v="8156.03"/>
  </r>
  <r>
    <s v="N"/>
    <x v="31"/>
    <s v="DULUTH"/>
    <s v="GA AND AC RAMP REHABILITION"/>
    <d v="1991-10-10T00:00:00"/>
    <n v="31805.23"/>
    <n v="0"/>
    <n v="8631.44"/>
    <n v="40436.67"/>
  </r>
  <r>
    <s v="N"/>
    <x v="31"/>
    <s v="DULUTH"/>
    <s v="GA AND AC RAMP REHABILITION"/>
    <d v="1991-10-10T00:00:00"/>
    <n v="0"/>
    <n v="10195.030000000001"/>
    <n v="0"/>
    <n v="10195.030000000001"/>
  </r>
  <r>
    <s v="N"/>
    <x v="31"/>
    <s v="DULUTH"/>
    <s v="GA AND AC RAMP REHABILITION"/>
    <d v="1991-12-16T00:00:00"/>
    <n v="31097.95"/>
    <n v="3112.17"/>
    <n v="5011.41"/>
    <n v="39221.53"/>
  </r>
  <r>
    <s v="N"/>
    <x v="31"/>
    <s v="DULUTH"/>
    <s v="GA AND AC RAMP REHABILITION"/>
    <d v="1992-02-19T00:00:00"/>
    <n v="25618.15"/>
    <n v="0"/>
    <n v="2846.46"/>
    <n v="28464.61"/>
  </r>
  <r>
    <s v="N"/>
    <x v="31"/>
    <s v="DULUTH"/>
    <s v="GA AND AC RAMP REHABILITION"/>
    <d v="1993-05-12T00:00:00"/>
    <n v="0"/>
    <n v="0"/>
    <n v="16451.38"/>
    <n v="16451.38"/>
  </r>
  <r>
    <s v="N"/>
    <x v="31"/>
    <s v="DULUTH"/>
    <s v="GA AND AC RAMP REHABILITION"/>
    <d v="1993-05-12T00:00:00"/>
    <n v="0"/>
    <n v="783.77"/>
    <n v="0"/>
    <n v="783.77"/>
  </r>
  <r>
    <s v="N"/>
    <x v="31"/>
    <s v="DULUTH"/>
    <s v="GA AND AC RAMP REHABILITION"/>
    <d v="1993-05-12T00:00:00"/>
    <n v="0"/>
    <n v="26580"/>
    <n v="0"/>
    <n v="26580"/>
  </r>
  <r>
    <s v="N"/>
    <x v="31"/>
    <s v="DULUTH"/>
    <s v="GA AND AC RAMP REHABILITION"/>
    <d v="1993-05-12T00:00:00"/>
    <n v="0"/>
    <n v="15861.71"/>
    <n v="0"/>
    <n v="15861.71"/>
  </r>
  <r>
    <s v="N"/>
    <x v="31"/>
    <s v="DULUTH"/>
    <s v="GA AND AC RAMP REHABILITION"/>
    <d v="1993-08-18T00:00:00"/>
    <n v="-9028.6200000000008"/>
    <n v="0"/>
    <n v="8957.98"/>
    <n v="-70.640000000001237"/>
  </r>
  <r>
    <s v="N"/>
    <x v="31"/>
    <s v="DULUTH"/>
    <s v="GA AND AC RAMP REHABILITION"/>
    <d v="1993-08-18T00:00:00"/>
    <n v="0"/>
    <n v="10119.709999999999"/>
    <n v="0"/>
    <n v="10119.709999999999"/>
  </r>
  <r>
    <s v="N"/>
    <x v="31"/>
    <s v="DULUTH"/>
    <s v="PASSENGER BOARDING BRIDGE"/>
    <d v="1991-03-01T00:00:00"/>
    <n v="191571.75"/>
    <n v="38314.35"/>
    <n v="25542.9"/>
    <n v="255429"/>
  </r>
  <r>
    <s v="N"/>
    <x v="31"/>
    <s v="DULUTH"/>
    <s v="GRADE RUNWAY VISIBILITY ZONE"/>
    <d v="1993-01-19T00:00:00"/>
    <n v="87233.08"/>
    <n v="0"/>
    <n v="17840.71"/>
    <n v="105073.79000000001"/>
  </r>
  <r>
    <s v="N"/>
    <x v="31"/>
    <s v="DULUTH"/>
    <s v="GRADE RUNWAY VISIBILITY ZONE"/>
    <d v="1993-01-19T00:00:00"/>
    <n v="73333.33"/>
    <n v="0"/>
    <n v="0"/>
    <n v="73333.33"/>
  </r>
  <r>
    <s v="N"/>
    <x v="31"/>
    <s v="DULUTH"/>
    <s v="GRADE RUNWAY VISIBILITY ZONE"/>
    <d v="1993-02-16T00:00:00"/>
    <n v="13188.38"/>
    <n v="0"/>
    <n v="1465.38"/>
    <n v="14653.759999999998"/>
  </r>
  <r>
    <s v="N"/>
    <x v="31"/>
    <s v="DULUTH"/>
    <s v="GRADE RUNWAY VISIBILITY ZONE"/>
    <d v="1993-03-17T00:00:00"/>
    <n v="397478.95"/>
    <n v="0"/>
    <n v="44164.32"/>
    <n v="441643.27"/>
  </r>
  <r>
    <s v="N"/>
    <x v="31"/>
    <s v="DULUTH"/>
    <s v="GRADE RUNWAY VISIBILITY ZONE"/>
    <d v="1993-04-01T00:00:00"/>
    <n v="207792.09"/>
    <n v="0"/>
    <n v="23088.02"/>
    <n v="230880.11"/>
  </r>
  <r>
    <s v="N"/>
    <x v="31"/>
    <s v="DULUTH"/>
    <s v="GRADE RUNWAY VISIBILITY ZONE"/>
    <d v="1993-05-25T00:00:00"/>
    <n v="6973.04"/>
    <n v="0"/>
    <n v="774.78"/>
    <n v="7747.82"/>
  </r>
  <r>
    <s v="N"/>
    <x v="31"/>
    <s v="DULUTH"/>
    <s v="GRADE RUNWAY VISIBILITY ZONE"/>
    <d v="1993-06-24T00:00:00"/>
    <n v="10512.62"/>
    <n v="0"/>
    <n v="1168.07"/>
    <n v="11680.69"/>
  </r>
  <r>
    <s v="N"/>
    <x v="31"/>
    <s v="DULUTH"/>
    <s v="GRADE RUNWAY VISIBILITY ZONE"/>
    <d v="1993-07-08T00:00:00"/>
    <n v="5683.83"/>
    <n v="0"/>
    <n v="631.53"/>
    <n v="6315.36"/>
  </r>
  <r>
    <s v="N"/>
    <x v="31"/>
    <s v="DULUTH"/>
    <s v="GRADE RUNWAY VISIBILITY ZONE"/>
    <d v="1993-08-18T00:00:00"/>
    <n v="1595.64"/>
    <n v="0"/>
    <n v="177.3"/>
    <n v="1772.94"/>
  </r>
  <r>
    <s v="N"/>
    <x v="31"/>
    <s v="DULUTH"/>
    <s v="GRADE RUNWAY VISIBILITY ZONE"/>
    <d v="1993-09-23T00:00:00"/>
    <n v="3894.04"/>
    <n v="0"/>
    <n v="432.89"/>
    <n v="4326.93"/>
  </r>
  <r>
    <s v="N"/>
    <x v="31"/>
    <s v="DULUTH"/>
    <s v="GRADE RUNWAY VISIBILITY ZONE"/>
    <d v="1994-06-27T00:00:00"/>
    <n v="112058.04"/>
    <n v="0"/>
    <n v="12450.67"/>
    <n v="124508.70999999999"/>
  </r>
  <r>
    <s v="N"/>
    <x v="31"/>
    <s v="DULUTH"/>
    <s v="Design &quot;T&quot; HANGAR SITE"/>
    <d v="1991-06-10T00:00:00"/>
    <n v="0"/>
    <n v="9075"/>
    <n v="4537.5"/>
    <n v="13612.5"/>
  </r>
  <r>
    <s v="N"/>
    <x v="31"/>
    <s v="DULUTH"/>
    <s v="Design &quot;T&quot; HANGAR SITE"/>
    <d v="1991-08-01T00:00:00"/>
    <n v="0"/>
    <n v="3025"/>
    <n v="1512.5"/>
    <n v="4537.5"/>
  </r>
  <r>
    <s v="N"/>
    <x v="31"/>
    <s v="DULUTH"/>
    <s v="EMERGENCY STORM SEWER WORK"/>
    <d v="1991-04-09T00:00:00"/>
    <n v="0"/>
    <n v="16989.05"/>
    <n v="8494.52"/>
    <n v="25483.57"/>
  </r>
  <r>
    <s v="N"/>
    <x v="31"/>
    <s v="DULUTH"/>
    <s v="Install Fuel Tanks(Diesel&amp;MO)"/>
    <d v="1991-04-30T00:00:00"/>
    <n v="0"/>
    <n v="18190.5"/>
    <n v="9095.25"/>
    <n v="27285.75"/>
  </r>
  <r>
    <s v="N"/>
    <x v="31"/>
    <s v="DULUTH"/>
    <s v="Install Fuel Tanks(Diesel&amp;MO)"/>
    <d v="1992-12-31T00:00:00"/>
    <n v="0"/>
    <n v="-128.83000000000001"/>
    <n v="-64.42"/>
    <n v="-193.25"/>
  </r>
  <r>
    <s v="N"/>
    <x v="31"/>
    <s v="DULUTH"/>
    <s v="TRACTOR/MOWERS (2)"/>
    <d v="1991-08-05T00:00:00"/>
    <n v="0"/>
    <n v="91645"/>
    <n v="44623"/>
    <n v="136268"/>
  </r>
  <r>
    <s v="N"/>
    <x v="31"/>
    <s v="DULUTH"/>
    <s v="HANGAR SITE DEVELOPMENT"/>
    <d v="1991-09-16T00:00:00"/>
    <n v="0"/>
    <n v="60767.17"/>
    <n v="30383.58"/>
    <n v="91150.75"/>
  </r>
  <r>
    <s v="N"/>
    <x v="31"/>
    <s v="DULUTH"/>
    <s v="HANGAR SITE DEVELOPMENT"/>
    <d v="1991-10-05T00:00:00"/>
    <n v="0"/>
    <n v="88628.4"/>
    <n v="44314.23"/>
    <n v="132942.63"/>
  </r>
  <r>
    <s v="N"/>
    <x v="31"/>
    <s v="DULUTH"/>
    <s v="HANGAR SITE DEVELOPMENT"/>
    <d v="1991-11-02T00:00:00"/>
    <n v="0"/>
    <n v="96985.72"/>
    <n v="48492.84"/>
    <n v="145478.56"/>
  </r>
  <r>
    <s v="N"/>
    <x v="31"/>
    <s v="DULUTH"/>
    <s v="HANGAR SITE DEVELOPMENT"/>
    <d v="1992-03-02T00:00:00"/>
    <n v="0"/>
    <n v="25488.87"/>
    <n v="12744.44"/>
    <n v="38233.31"/>
  </r>
  <r>
    <s v="N"/>
    <x v="31"/>
    <s v="DULUTH"/>
    <s v="HANGAR SITE DEVELOPMENT"/>
    <d v="1993-12-15T00:00:00"/>
    <n v="0"/>
    <n v="129.84"/>
    <n v="3574.68"/>
    <n v="3704.52"/>
  </r>
  <r>
    <s v="N"/>
    <x v="31"/>
    <s v="DULUTH"/>
    <s v="HANGAR SITE DEVELOPMENT"/>
    <d v="1993-12-15T00:00:00"/>
    <n v="0"/>
    <n v="7019.51"/>
    <n v="0"/>
    <n v="7019.51"/>
  </r>
  <r>
    <s v="N"/>
    <x v="31"/>
    <s v="DULUTH"/>
    <s v="11.ARFF TRAIN ACAD (Ph 1)"/>
    <d v="1992-04-06T00:00:00"/>
    <n v="172104.37"/>
    <n v="0"/>
    <n v="19122.7"/>
    <n v="191227.07"/>
  </r>
  <r>
    <s v="N"/>
    <x v="31"/>
    <s v="DULUTH"/>
    <s v="11.ARFF TRAIN ACAD (Ph 1)"/>
    <d v="1992-07-01T00:00:00"/>
    <n v="352614.93"/>
    <n v="0"/>
    <n v="39179.449999999997"/>
    <n v="391794.38"/>
  </r>
  <r>
    <s v="N"/>
    <x v="31"/>
    <s v="DULUTH"/>
    <s v="11.ARFF TRAIN ACAD (Ph 1)"/>
    <d v="1993-04-01T00:00:00"/>
    <n v="528903.92000000004"/>
    <n v="0"/>
    <n v="58767.09"/>
    <n v="587671.01"/>
  </r>
  <r>
    <s v="N"/>
    <x v="31"/>
    <s v="DULUTH"/>
    <s v="11.ARFF TRAIN ACAD (Ph 1)"/>
    <d v="1994-06-14T00:00:00"/>
    <n v="157042.26999999999"/>
    <n v="0"/>
    <n v="17449.14"/>
    <n v="174491.40999999997"/>
  </r>
  <r>
    <s v="N"/>
    <x v="31"/>
    <s v="DULUTH"/>
    <s v="14.Twy K (PHASE I)"/>
    <d v="1992-12-16T00:00:00"/>
    <n v="98798.720000000001"/>
    <n v="0"/>
    <n v="10977.63"/>
    <n v="109776.35"/>
  </r>
  <r>
    <s v="N"/>
    <x v="31"/>
    <s v="DULUTH"/>
    <s v="14.Twy K (PHASE I)"/>
    <d v="1993-01-19T00:00:00"/>
    <n v="323891.55"/>
    <n v="0"/>
    <n v="35987.949999999997"/>
    <n v="359879.5"/>
  </r>
  <r>
    <s v="N"/>
    <x v="31"/>
    <s v="DULUTH"/>
    <s v="14.Twy K (PHASE I)"/>
    <d v="1993-03-17T00:00:00"/>
    <n v="207626.04"/>
    <n v="0"/>
    <n v="23069.56"/>
    <n v="230695.6"/>
  </r>
  <r>
    <s v="N"/>
    <x v="31"/>
    <s v="DULUTH"/>
    <s v="14.Twy K (PHASE I)"/>
    <d v="1993-04-01T00:00:00"/>
    <n v="244769.2"/>
    <n v="0"/>
    <n v="108561.59"/>
    <n v="353330.79000000004"/>
  </r>
  <r>
    <s v="N"/>
    <x v="31"/>
    <s v="DULUTH"/>
    <s v="14.Twy K (PHASE I)"/>
    <d v="1993-04-01T00:00:00"/>
    <n v="50000"/>
    <n v="0"/>
    <n v="0"/>
    <n v="50000"/>
  </r>
  <r>
    <s v="N"/>
    <x v="31"/>
    <s v="DULUTH"/>
    <s v="14.Twy K (PHASE I)"/>
    <d v="1993-05-25T00:00:00"/>
    <n v="295446.96000000002"/>
    <n v="0"/>
    <n v="92763.13"/>
    <n v="388210.09"/>
  </r>
  <r>
    <s v="N"/>
    <x v="31"/>
    <s v="DULUTH"/>
    <s v="14.Twy K (PHASE I)"/>
    <d v="1993-05-25T00:00:00"/>
    <n v="50000"/>
    <n v="0"/>
    <n v="0"/>
    <n v="50000"/>
  </r>
  <r>
    <s v="N"/>
    <x v="31"/>
    <s v="DULUTH"/>
    <s v="14.Twy K (PHASE I)"/>
    <d v="1993-06-24T00:00:00"/>
    <n v="0"/>
    <n v="0"/>
    <n v="11746.55"/>
    <n v="11746.55"/>
  </r>
  <r>
    <s v="N"/>
    <x v="31"/>
    <s v="DULUTH"/>
    <s v="14.Twy K (PHASE I)"/>
    <d v="1993-06-24T00:00:00"/>
    <n v="9477.16"/>
    <n v="0"/>
    <n v="0"/>
    <n v="9477.16"/>
  </r>
  <r>
    <s v="N"/>
    <x v="31"/>
    <s v="DULUTH"/>
    <s v="14.Twy K (PHASE I)"/>
    <d v="1993-07-02T00:00:00"/>
    <n v="0"/>
    <n v="0"/>
    <n v="4436.63"/>
    <n v="4436.63"/>
  </r>
  <r>
    <s v="N"/>
    <x v="31"/>
    <s v="DULUTH"/>
    <s v="14.Twy K (PHASE I)"/>
    <d v="1993-07-02T00:00:00"/>
    <n v="39929.620000000003"/>
    <n v="0"/>
    <n v="0"/>
    <n v="39929.620000000003"/>
  </r>
  <r>
    <s v="N"/>
    <x v="31"/>
    <s v="DULUTH"/>
    <s v="14.Twy K (PHASE I)"/>
    <d v="1993-08-18T00:00:00"/>
    <n v="24376.5"/>
    <n v="0"/>
    <n v="5068.3599999999997"/>
    <n v="29444.86"/>
  </r>
  <r>
    <s v="N"/>
    <x v="31"/>
    <s v="DULUTH"/>
    <s v="14.Twy K (PHASE I)"/>
    <d v="1993-08-18T00:00:00"/>
    <n v="21238.81"/>
    <n v="0"/>
    <n v="0"/>
    <n v="21238.81"/>
  </r>
  <r>
    <s v="N"/>
    <x v="31"/>
    <s v="DULUTH"/>
    <s v="14.Twy K (PHASE I)"/>
    <d v="1993-09-23T00:00:00"/>
    <n v="17034.41"/>
    <n v="0"/>
    <n v="5505.3"/>
    <n v="22539.71"/>
  </r>
  <r>
    <s v="N"/>
    <x v="31"/>
    <s v="DULUTH"/>
    <s v="14.Twy K (PHASE I)"/>
    <d v="1993-09-23T00:00:00"/>
    <n v="32513.22"/>
    <n v="0"/>
    <n v="0"/>
    <n v="32513.22"/>
  </r>
  <r>
    <s v="N"/>
    <x v="31"/>
    <s v="DULUTH"/>
    <s v="14.Twy K (PHASE I)"/>
    <d v="1993-11-23T00:00:00"/>
    <n v="599918.67000000004"/>
    <n v="0"/>
    <n v="66657.63"/>
    <n v="666576.30000000005"/>
  </r>
  <r>
    <s v="N"/>
    <x v="31"/>
    <s v="DULUTH"/>
    <s v="14.Twy K (PHASE I)"/>
    <d v="1994-01-13T00:00:00"/>
    <n v="72062.14"/>
    <n v="0"/>
    <n v="42087.18"/>
    <n v="114149.32"/>
  </r>
  <r>
    <s v="N"/>
    <x v="31"/>
    <s v="DULUTH"/>
    <s v="14.Twy K (PHASE I)"/>
    <d v="1995-03-23T00:00:00"/>
    <n v="209273.91"/>
    <n v="0"/>
    <n v="14900.42"/>
    <n v="224174.33000000002"/>
  </r>
  <r>
    <s v="N"/>
    <x v="31"/>
    <s v="DULUTH"/>
    <s v="Twy K - (PART I) - DESIGN"/>
    <d v="1992-05-11T00:00:00"/>
    <n v="0"/>
    <n v="20213.330000000002"/>
    <n v="10106.67"/>
    <n v="30320"/>
  </r>
  <r>
    <s v="N"/>
    <x v="31"/>
    <s v="DULUTH"/>
    <s v="Twy K - (PART I) - DESIGN"/>
    <d v="1992-06-22T00:00:00"/>
    <n v="0"/>
    <n v="24256"/>
    <n v="12128"/>
    <n v="36384"/>
  </r>
  <r>
    <s v="N"/>
    <x v="31"/>
    <s v="DULUTH"/>
    <s v="Twy K - (PART I) - DESIGN"/>
    <d v="1992-09-23T00:00:00"/>
    <n v="0"/>
    <n v="137450.67000000001"/>
    <n v="68725.33"/>
    <n v="206176"/>
  </r>
  <r>
    <s v="N"/>
    <x v="31"/>
    <s v="DULUTH"/>
    <s v="ONE-TON DUMP TRUCKS (2)"/>
    <d v="1993-02-22T00:00:00"/>
    <n v="0"/>
    <n v="23333.33"/>
    <n v="13925.39"/>
    <n v="37258.720000000001"/>
  </r>
  <r>
    <s v="N"/>
    <x v="31"/>
    <s v="DULUTH"/>
    <s v="ONE-TON DUMP TRUCKS (2)"/>
    <d v="1993-02-22T00:00:00"/>
    <n v="0"/>
    <n v="4402"/>
    <n v="0"/>
    <n v="4402"/>
  </r>
  <r>
    <s v="N"/>
    <x v="31"/>
    <s v="DULUTH"/>
    <s v="15.PASS TERM SECURITY SYS."/>
    <d v="1993-10-13T00:00:00"/>
    <n v="100746.36"/>
    <n v="0"/>
    <n v="11194.04"/>
    <n v="111940.4"/>
  </r>
  <r>
    <s v="N"/>
    <x v="31"/>
    <s v="DULUTH"/>
    <s v="15.PASS TERM SECURITY SYS."/>
    <d v="1994-03-03T00:00:00"/>
    <n v="5302.44"/>
    <n v="0"/>
    <n v="589.16"/>
    <n v="5891.5999999999995"/>
  </r>
  <r>
    <s v="N"/>
    <x v="31"/>
    <s v="DULUTH"/>
    <s v="15.PASS TERM SECURITY SYS."/>
    <d v="1995-01-04T00:00:00"/>
    <n v="1395.18"/>
    <n v="0"/>
    <n v="155.02000000000001"/>
    <n v="1550.2"/>
  </r>
  <r>
    <s v="N"/>
    <x v="31"/>
    <s v="DULUTH"/>
    <s v="REPAIR BLDG 104 HANGAR DOORS"/>
    <d v="1994-07-19T00:00:00"/>
    <n v="0"/>
    <n v="33333.33"/>
    <n v="16666.669999999998"/>
    <n v="50000"/>
  </r>
  <r>
    <s v="N"/>
    <x v="31"/>
    <s v="DULUTH"/>
    <s v="REPAIR BLDG 104 HANGAR DOORS"/>
    <d v="1994-09-12T00:00:00"/>
    <n v="0"/>
    <n v="1670"/>
    <n v="835"/>
    <n v="2505"/>
  </r>
  <r>
    <s v="N"/>
    <x v="31"/>
    <s v="DULUTH"/>
    <s v="Federal CAREs Act"/>
    <d v="2020-07-31T00:00:00"/>
    <n v="444252"/>
    <n v="0"/>
    <n v="0"/>
    <n v="444252"/>
  </r>
  <r>
    <s v="N"/>
    <x v="31"/>
    <s v="DULUTH"/>
    <s v="Federal CAREs Act"/>
    <d v="2020-09-11T00:00:00"/>
    <n v="253976"/>
    <n v="0"/>
    <n v="0"/>
    <n v="253976"/>
  </r>
  <r>
    <s v="N"/>
    <x v="31"/>
    <s v="DULUTH"/>
    <s v="Federal CAREs Act"/>
    <d v="2020-10-30T00:00:00"/>
    <n v="314930"/>
    <n v="0"/>
    <n v="0"/>
    <n v="314930"/>
  </r>
  <r>
    <s v="N"/>
    <x v="31"/>
    <s v="DULUTH"/>
    <s v="Federal CAREs Act"/>
    <d v="2020-11-24T00:00:00"/>
    <n v="325458"/>
    <n v="0"/>
    <n v="0"/>
    <n v="325458"/>
  </r>
  <r>
    <s v="N"/>
    <x v="31"/>
    <s v="DULUTH"/>
    <s v="Federal CAREs Act"/>
    <d v="2020-12-18T00:00:00"/>
    <n v="339419"/>
    <n v="0"/>
    <n v="0"/>
    <n v="339419"/>
  </r>
  <r>
    <s v="N"/>
    <x v="31"/>
    <s v="DULUTH"/>
    <s v="Federal CAREs Act"/>
    <d v="2021-01-08T00:00:00"/>
    <n v="590529"/>
    <n v="0"/>
    <n v="0"/>
    <n v="590529"/>
  </r>
  <r>
    <s v="N"/>
    <x v="31"/>
    <s v="DULUTH"/>
    <s v="Federal CAREs Act"/>
    <d v="2021-02-11T00:00:00"/>
    <n v="656825"/>
    <n v="0"/>
    <n v="0"/>
    <n v="656825"/>
  </r>
  <r>
    <s v="N"/>
    <x v="31"/>
    <s v="DULUTH"/>
    <s v="Federal CAREs Act"/>
    <d v="2021-03-03T00:00:00"/>
    <n v="1004272"/>
    <n v="0"/>
    <n v="0"/>
    <n v="1004272"/>
  </r>
  <r>
    <s v="N"/>
    <x v="31"/>
    <s v="DULUTH"/>
    <s v="LAND ACQUISITION"/>
    <d v="1960-11-14T00:00:00"/>
    <n v="13163.16"/>
    <n v="0"/>
    <n v="0"/>
    <n v="13163.16"/>
  </r>
  <r>
    <s v="N"/>
    <x v="31"/>
    <s v="DULUTH"/>
    <s v="LAND"/>
    <d v="1962-11-26T00:00:00"/>
    <n v="2612.5"/>
    <n v="0"/>
    <n v="0"/>
    <n v="2612.5"/>
  </r>
  <r>
    <s v="N"/>
    <x v="31"/>
    <s v="DULUTH"/>
    <s v="LAND"/>
    <d v="1983-09-29T00:00:00"/>
    <n v="104392.58"/>
    <n v="0"/>
    <n v="11599.17"/>
    <n v="115991.75"/>
  </r>
  <r>
    <s v="N"/>
    <x v="31"/>
    <s v="DULUTH"/>
    <s v="NDT ENGR"/>
    <d v="1982-03-23T00:00:00"/>
    <n v="54000"/>
    <n v="0"/>
    <n v="6000"/>
    <n v="60000"/>
  </r>
  <r>
    <s v="N"/>
    <x v="31"/>
    <s v="DULUTH"/>
    <s v="SNOW BLOWER"/>
    <d v="1983-02-11T00:00:00"/>
    <n v="155576.70000000001"/>
    <n v="0"/>
    <n v="17286.3"/>
    <n v="172863"/>
  </r>
  <r>
    <s v="N"/>
    <x v="31"/>
    <s v="DULUTH"/>
    <s v="SNOW REMOVAL EQUIPMENT"/>
    <d v="1988-07-07T00:00:00"/>
    <n v="147815.1"/>
    <n v="0"/>
    <n v="16423.900000000001"/>
    <n v="164239"/>
  </r>
  <r>
    <s v="N"/>
    <x v="31"/>
    <s v="DULUTH"/>
    <s v="SNOWBLOWER &amp; TWO SNOWPLOWS"/>
    <d v="1987-06-02T00:00:00"/>
    <n v="444529"/>
    <n v="0"/>
    <n v="49392.11"/>
    <n v="493921.11"/>
  </r>
  <r>
    <s v="N"/>
    <x v="31"/>
    <s v="DULUTH"/>
    <s v="PURCHASE TWO MOTOR GRADERS"/>
    <d v="1990-02-08T00:00:00"/>
    <n v="142860.6"/>
    <n v="0"/>
    <n v="15873.4"/>
    <n v="158734"/>
  </r>
  <r>
    <s v="N"/>
    <x v="31"/>
    <s v="DULUTH"/>
    <s v="Rwy 3-21 Dist ToGo SIGNS/RWY 9 PAPI"/>
    <d v="1991-12-13T00:00:00"/>
    <n v="2933.62"/>
    <n v="0"/>
    <n v="325.74"/>
    <n v="3259.3599999999997"/>
  </r>
  <r>
    <s v="N"/>
    <x v="32"/>
    <s v="DULUTH-SKY HARBOR"/>
    <s v="DULUTH SKYHARBOR AIRPORT"/>
    <d v="1951-08-27T00:00:00"/>
    <n v="0"/>
    <n v="1268.0999999999999"/>
    <n v="1522.63"/>
    <n v="2790.73"/>
  </r>
  <r>
    <s v="N"/>
    <x v="32"/>
    <s v="DULUTH-SKY HARBOR"/>
    <s v="Surf Rwy/Seaplane Ramp/Float"/>
    <d v="1965-11-22T00:00:00"/>
    <n v="41842.699999999997"/>
    <n v="29870"/>
    <n v="19935.04"/>
    <n v="91647.739999999991"/>
  </r>
  <r>
    <s v="N"/>
    <x v="32"/>
    <s v="DULUTH-SKY HARBOR"/>
    <s v="SEAL AND MARK"/>
    <d v="1967-02-28T00:00:00"/>
    <n v="0"/>
    <n v="3525.58"/>
    <n v="1762.79"/>
    <n v="5288.37"/>
  </r>
  <r>
    <s v="N"/>
    <x v="32"/>
    <s v="DULUTH-SKY HARBOR"/>
    <s v="BIT THIN OVRLY/LIGHTING RWY"/>
    <d v="1971-06-18T00:00:00"/>
    <n v="0"/>
    <n v="24669.85"/>
    <n v="16643.189999999999"/>
    <n v="41313.039999999994"/>
  </r>
  <r>
    <s v="N"/>
    <x v="32"/>
    <s v="DULUTH-SKY HARBOR"/>
    <s v="GRAVEL APRON AREA"/>
    <d v="1975-03-10T00:00:00"/>
    <n v="0"/>
    <n v="2000"/>
    <n v="2067.1999999999998"/>
    <n v="4067.2"/>
  </r>
  <r>
    <s v="N"/>
    <x v="32"/>
    <s v="DULUTH-SKY HARBOR"/>
    <s v="APRON EXPANSION - STAGE I"/>
    <d v="1982-10-07T00:00:00"/>
    <n v="0"/>
    <n v="14000"/>
    <n v="7834.55"/>
    <n v="21834.55"/>
  </r>
  <r>
    <s v="N"/>
    <x v="32"/>
    <s v="DULUTH-SKY HARBOR"/>
    <s v="LEAN-TO A/D BLDG/HNGR/SITE"/>
    <d v="1983-06-28T00:00:00"/>
    <n v="0"/>
    <n v="134391.20000000001"/>
    <n v="67195.59"/>
    <n v="201586.79"/>
  </r>
  <r>
    <s v="N"/>
    <x v="32"/>
    <s v="DULUTH-SKY HARBOR"/>
    <s v="BIT SURFACING"/>
    <d v="1981-04-23T00:00:00"/>
    <n v="0"/>
    <n v="52000"/>
    <n v="27819.98"/>
    <n v="79819.98"/>
  </r>
  <r>
    <s v="N"/>
    <x v="32"/>
    <s v="DULUTH-SKY HARBOR"/>
    <s v="ACQUIRE AND REMOVE HANGAR BLDG"/>
    <d v="1983-01-31T00:00:00"/>
    <n v="0"/>
    <n v="24997.55"/>
    <n v="12498.78"/>
    <n v="37496.33"/>
  </r>
  <r>
    <s v="N"/>
    <x v="32"/>
    <s v="DULUTH-SKY HARBOR"/>
    <s v="WATERLINE EXTENSION"/>
    <d v="1982-11-30T00:00:00"/>
    <n v="0"/>
    <n v="42235.24"/>
    <n v="21117.62"/>
    <n v="63352.86"/>
  </r>
  <r>
    <s v="N"/>
    <x v="32"/>
    <s v="DULUTH-SKY HARBOR"/>
    <s v="RESCUE BOAT"/>
    <d v="1982-12-27T00:00:00"/>
    <n v="0"/>
    <n v="1484.85"/>
    <n v="742.65"/>
    <n v="2227.5"/>
  </r>
  <r>
    <s v="N"/>
    <x v="32"/>
    <s v="DULUTH-SKY HARBOR"/>
    <s v="RECONSTRUCT FLOATPLANE RAMP"/>
    <d v="1983-06-28T00:00:00"/>
    <n v="0"/>
    <n v="17333"/>
    <n v="9328.09"/>
    <n v="26661.09"/>
  </r>
  <r>
    <s v="N"/>
    <x v="32"/>
    <s v="DULUTH-SKY HARBOR"/>
    <s v="USED SNOWPLOW TRACTORS (2)"/>
    <d v="1984-02-01T00:00:00"/>
    <n v="0"/>
    <n v="9523.1"/>
    <n v="4761.55"/>
    <n v="14284.650000000001"/>
  </r>
  <r>
    <s v="N"/>
    <x v="32"/>
    <s v="DULUTH-SKY HARBOR"/>
    <s v="OVRLY RWY/CONST TWY/PAPI/REIL"/>
    <d v="1984-01-25T00:00:00"/>
    <n v="24520.73"/>
    <n v="0"/>
    <n v="2724.52"/>
    <n v="27245.25"/>
  </r>
  <r>
    <s v="N"/>
    <x v="32"/>
    <s v="DULUTH-SKY HARBOR"/>
    <s v="OVRLY RWY/CONST TWY/PAPI/REIL"/>
    <d v="1984-06-25T00:00:00"/>
    <n v="67326.039999999994"/>
    <n v="0"/>
    <n v="7480.67"/>
    <n v="74806.709999999992"/>
  </r>
  <r>
    <s v="N"/>
    <x v="32"/>
    <s v="DULUTH-SKY HARBOR"/>
    <s v="OVRLY RWY/CONST TWY/PAPI/REIL"/>
    <d v="1984-07-31T00:00:00"/>
    <n v="26464.82"/>
    <n v="0"/>
    <n v="2940.54"/>
    <n v="29405.360000000001"/>
  </r>
  <r>
    <s v="N"/>
    <x v="32"/>
    <s v="DULUTH-SKY HARBOR"/>
    <s v="OVRLY RWY/CONST TWY/PAPI/REIL"/>
    <d v="1984-08-31T00:00:00"/>
    <n v="104884.12"/>
    <n v="0"/>
    <n v="24914.400000000001"/>
    <n v="129798.51999999999"/>
  </r>
  <r>
    <s v="N"/>
    <x v="32"/>
    <s v="DULUTH-SKY HARBOR"/>
    <s v="OVRLY RWY/CONST TWY/PAPI/REIL"/>
    <d v="1984-09-27T00:00:00"/>
    <n v="119345.55"/>
    <n v="0"/>
    <n v="0"/>
    <n v="119345.55"/>
  </r>
  <r>
    <s v="N"/>
    <x v="32"/>
    <s v="DULUTH-SKY HARBOR"/>
    <s v="OVRLY RWY/CONST TWY/PAPI/REIL"/>
    <d v="1984-11-30T00:00:00"/>
    <n v="72532.850000000006"/>
    <n v="0"/>
    <n v="4326.87"/>
    <n v="76859.72"/>
  </r>
  <r>
    <s v="N"/>
    <x v="32"/>
    <s v="DULUTH-SKY HARBOR"/>
    <s v="OVRLY RWY/CONST TWY/PAPI/REIL"/>
    <d v="1984-11-30T00:00:00"/>
    <n v="34468.879999999997"/>
    <n v="0"/>
    <n v="8671.7099999999991"/>
    <n v="43140.59"/>
  </r>
  <r>
    <s v="N"/>
    <x v="32"/>
    <s v="DULUTH-SKY HARBOR"/>
    <s v="OVRLY RWY/CONST TWY/PAPI/REIL"/>
    <d v="1985-12-19T00:00:00"/>
    <n v="37725.97"/>
    <n v="10568"/>
    <n v="8587.09"/>
    <n v="56881.06"/>
  </r>
  <r>
    <s v="N"/>
    <x v="32"/>
    <s v="DULUTH-SKY HARBOR"/>
    <s v="OVRLY RWY/CONST TWY/PAPI/REIL"/>
    <d v="1990-07-09T00:00:00"/>
    <n v="16731.04"/>
    <n v="432"/>
    <n v="4373.34"/>
    <n v="21536.38"/>
  </r>
  <r>
    <s v="N"/>
    <x v="32"/>
    <s v="DULUTH-SKY HARBOR"/>
    <s v="OVRLY RWY/CONST TWY/PAPI/REIL"/>
    <d v="1991-08-20T00:00:00"/>
    <n v="7246.52"/>
    <n v="2685.78"/>
    <n v="0"/>
    <n v="9932.3000000000011"/>
  </r>
  <r>
    <s v="N"/>
    <x v="32"/>
    <s v="DULUTH-SKY HARBOR"/>
    <s v="REPAIR SEAPLANE RAMP"/>
    <d v="1984-10-15T00:00:00"/>
    <n v="0"/>
    <n v="4349.97"/>
    <n v="2174.98"/>
    <n v="6524.9500000000007"/>
  </r>
  <r>
    <s v="N"/>
    <x v="32"/>
    <s v="DULUTH-SKY HARBOR"/>
    <s v="SHORE STABILIZATION-PROTECTION"/>
    <d v="1987-12-29T00:00:00"/>
    <n v="0"/>
    <n v="56642.69"/>
    <n v="29209.34"/>
    <n v="85852.03"/>
  </r>
  <r>
    <s v="N"/>
    <x v="32"/>
    <s v="DULUTH-SKY HARBOR"/>
    <s v="SHORE STABILIZATION-STAGE II"/>
    <d v="1989-04-25T00:00:00"/>
    <n v="0"/>
    <n v="12000"/>
    <n v="6148.64"/>
    <n v="18148.64"/>
  </r>
  <r>
    <s v="N"/>
    <x v="32"/>
    <s v="DULUTH-SKY HARBOR"/>
    <s v="SEAPLANE DOCK AND RAMP UPGRADE"/>
    <d v="1998-02-25T00:00:00"/>
    <n v="0"/>
    <n v="8146.59"/>
    <n v="5431.05"/>
    <n v="13577.64"/>
  </r>
  <r>
    <s v="N"/>
    <x v="32"/>
    <s v="DULUTH-SKY HARBOR"/>
    <s v="SEAPLANE DOCK AND RAMP UPGRADE"/>
    <d v="1999-06-17T00:00:00"/>
    <n v="0"/>
    <n v="1203.03"/>
    <n v="802.02"/>
    <n v="2005.05"/>
  </r>
  <r>
    <s v="N"/>
    <x v="32"/>
    <s v="DULUTH-SKY HARBOR"/>
    <s v="RUNWAY REHAB-THERMAL AND ROUTE/SEAL"/>
    <d v="1998-02-05T00:00:00"/>
    <n v="0"/>
    <n v="46414.26"/>
    <n v="30942.84"/>
    <n v="77357.100000000006"/>
  </r>
  <r>
    <s v="N"/>
    <x v="32"/>
    <s v="DULUTH-SKY HARBOR"/>
    <s v="RUNWAY REHAB-THERMAL AND ROUTE/SEAL"/>
    <d v="1998-06-12T00:00:00"/>
    <n v="0"/>
    <n v="3032.77"/>
    <n v="2021.84"/>
    <n v="5054.6099999999997"/>
  </r>
  <r>
    <s v="N"/>
    <x v="32"/>
    <s v="DULUTH-SKY HARBOR"/>
    <s v="RUNWAY REHAB-THERMAL AND ROUTE/SEAL"/>
    <d v="1999-01-29T00:00:00"/>
    <n v="0"/>
    <n v="4904.2299999999996"/>
    <n v="3510.3"/>
    <n v="8414.5299999999988"/>
  </r>
  <r>
    <s v="N"/>
    <x v="32"/>
    <s v="DULUTH-SKY HARBOR"/>
    <s v="RUNWAY REHAB-THERMAL AND ROUTE/SEAL"/>
    <d v="1999-06-17T00:00:00"/>
    <n v="0"/>
    <n v="947.21"/>
    <n v="390.67"/>
    <n v="1337.88"/>
  </r>
  <r>
    <s v="N"/>
    <x v="32"/>
    <s v="DULUTH-SKY HARBOR"/>
    <s v="INSTALL 4th OBST. LIGHT &amp; OBST. REMOVAL"/>
    <d v="1998-07-17T00:00:00"/>
    <n v="0"/>
    <n v="4955.2"/>
    <n v="3303.46"/>
    <n v="8258.66"/>
  </r>
  <r>
    <s v="N"/>
    <x v="32"/>
    <s v="DULUTH-SKY HARBOR"/>
    <s v="INSTALL 4th OBST. LIGHT &amp; OBST. REMOVAL"/>
    <d v="1998-11-09T00:00:00"/>
    <n v="0"/>
    <n v="6744.8"/>
    <n v="4496.54"/>
    <n v="11241.34"/>
  </r>
  <r>
    <s v="N"/>
    <x v="32"/>
    <s v="DULUTH-SKY HARBOR"/>
    <s v="SECUR CAM.-ELEC GATE-APRON LGTS-FUEL TNK"/>
    <d v="1998-07-28T00:00:00"/>
    <n v="0"/>
    <n v="19140.330000000002"/>
    <n v="19140.310000000001"/>
    <n v="38280.639999999999"/>
  </r>
  <r>
    <s v="N"/>
    <x v="32"/>
    <s v="DULUTH-SKY HARBOR"/>
    <s v="SECUR CAM.-ELEC GATE-APRON LGTS-FUEL TNK"/>
    <d v="1998-08-21T00:00:00"/>
    <n v="0"/>
    <n v="19371.669999999998"/>
    <n v="12867.69"/>
    <n v="32239.360000000001"/>
  </r>
  <r>
    <s v="N"/>
    <x v="32"/>
    <s v="DULUTH-SKY HARBOR"/>
    <s v="PERMANENT SEAPLANE RAMP"/>
    <d v="1999-09-13T00:00:00"/>
    <n v="0"/>
    <n v="5258.3"/>
    <n v="3505.53"/>
    <n v="8763.83"/>
  </r>
  <r>
    <s v="N"/>
    <x v="32"/>
    <s v="DULUTH-SKY HARBOR"/>
    <s v="PERMANENT SEAPLANE RAMP"/>
    <d v="1999-12-08T00:00:00"/>
    <n v="0"/>
    <n v="57741.7"/>
    <n v="38494.47"/>
    <n v="96236.17"/>
  </r>
  <r>
    <s v="N"/>
    <x v="32"/>
    <s v="DULUTH-SKY HARBOR"/>
    <s v="PERMANENT SEAPLANE RAMP"/>
    <d v="2000-03-02T00:00:00"/>
    <n v="0"/>
    <n v="37723.56"/>
    <n v="27232.37"/>
    <n v="64955.929999999993"/>
  </r>
  <r>
    <s v="N"/>
    <x v="32"/>
    <s v="DULUTH-SKY HARBOR"/>
    <s v="PERMANENT SEAPLANE RAMP"/>
    <d v="2000-06-02T00:00:00"/>
    <n v="0"/>
    <n v="4695.54"/>
    <n v="1880.37"/>
    <n v="6575.91"/>
  </r>
  <r>
    <s v="N"/>
    <x v="32"/>
    <s v="DULUTH-SKY HARBOR"/>
    <s v="PERMANENT SEAPLANE RAMP"/>
    <d v="2000-09-19T00:00:00"/>
    <n v="0"/>
    <n v="1113.03"/>
    <n v="0"/>
    <n v="1113.03"/>
  </r>
  <r>
    <s v="N"/>
    <x v="32"/>
    <s v="DULUTH-SKY HARBOR"/>
    <s v="2.Rehab RWY 14/32, Perimeter Fence"/>
    <d v="2002-11-20T00:00:00"/>
    <n v="41382"/>
    <n v="0"/>
    <n v="4599.1400000000003"/>
    <n v="45981.14"/>
  </r>
  <r>
    <s v="N"/>
    <x v="32"/>
    <s v="DULUTH-SKY HARBOR"/>
    <s v="2.Rehab RWY 14/32, Perimeter Fence"/>
    <d v="2002-12-12T00:00:00"/>
    <n v="35952"/>
    <n v="0"/>
    <n v="3995.5"/>
    <n v="39947.5"/>
  </r>
  <r>
    <s v="N"/>
    <x v="32"/>
    <s v="DULUTH-SKY HARBOR"/>
    <s v="2.Rehab RWY 14/32, Perimeter Fence"/>
    <d v="2003-02-13T00:00:00"/>
    <n v="36001"/>
    <n v="0"/>
    <n v="4000.6"/>
    <n v="40001.599999999999"/>
  </r>
  <r>
    <s v="N"/>
    <x v="32"/>
    <s v="DULUTH-SKY HARBOR"/>
    <s v="2.Rehab RWY 14/32, Perimeter Fence"/>
    <d v="2003-03-07T00:00:00"/>
    <n v="6522"/>
    <n v="0"/>
    <n v="724.35"/>
    <n v="7246.35"/>
  </r>
  <r>
    <s v="N"/>
    <x v="32"/>
    <s v="DULUTH-SKY HARBOR"/>
    <s v="2.Rehab RWY 14/32, Perimeter Fence"/>
    <d v="2003-05-23T00:00:00"/>
    <n v="20307"/>
    <n v="0"/>
    <n v="2256.17"/>
    <n v="22563.17"/>
  </r>
  <r>
    <s v="N"/>
    <x v="32"/>
    <s v="DULUTH-SKY HARBOR"/>
    <s v="2.Rehab RWY 14/32, Perimeter Fence"/>
    <d v="2003-09-12T00:00:00"/>
    <n v="39493"/>
    <n v="0"/>
    <n v="4389.05"/>
    <n v="43882.05"/>
  </r>
  <r>
    <s v="N"/>
    <x v="32"/>
    <s v="DULUTH-SKY HARBOR"/>
    <s v="2.Rehab RWY 14/32, Perimeter Fence"/>
    <d v="2003-10-02T00:00:00"/>
    <n v="13712"/>
    <n v="0"/>
    <n v="1523.11"/>
    <n v="15235.11"/>
  </r>
  <r>
    <s v="N"/>
    <x v="32"/>
    <s v="DULUTH-SKY HARBOR"/>
    <s v="2.Rehab RWY 14/32, Perimeter Fence"/>
    <d v="2003-10-21T00:00:00"/>
    <n v="7016"/>
    <n v="0"/>
    <n v="779.14"/>
    <n v="7795.14"/>
  </r>
  <r>
    <s v="N"/>
    <x v="32"/>
    <s v="DULUTH-SKY HARBOR"/>
    <s v="2.Rehab RWY 14/32, Perimeter Fence"/>
    <d v="2003-11-12T00:00:00"/>
    <n v="2415"/>
    <n v="0"/>
    <n v="268"/>
    <n v="2683"/>
  </r>
  <r>
    <s v="N"/>
    <x v="32"/>
    <s v="DULUTH-SKY HARBOR"/>
    <s v="2.Rehab RWY 14/32, Perimeter Fence"/>
    <d v="2004-02-05T00:00:00"/>
    <n v="1822"/>
    <n v="0"/>
    <n v="202"/>
    <n v="2024"/>
  </r>
  <r>
    <s v="N"/>
    <x v="32"/>
    <s v="DULUTH-SKY HARBOR"/>
    <s v="2.Rehab RWY 14/32, Perimeter Fence"/>
    <d v="2004-04-07T00:00:00"/>
    <n v="9742"/>
    <n v="0"/>
    <n v="1082.56"/>
    <n v="10824.56"/>
  </r>
  <r>
    <s v="N"/>
    <x v="32"/>
    <s v="DULUTH-SKY HARBOR"/>
    <s v="3. ALP Update and Apron Expansion"/>
    <d v="2003-11-12T00:00:00"/>
    <n v="22264"/>
    <n v="0"/>
    <n v="2475.5"/>
    <n v="24739.5"/>
  </r>
  <r>
    <s v="N"/>
    <x v="32"/>
    <s v="DULUTH-SKY HARBOR"/>
    <s v="3. ALP Update and Apron Expansion"/>
    <d v="2003-12-22T00:00:00"/>
    <n v="102792"/>
    <n v="0"/>
    <n v="11421.56"/>
    <n v="114213.56"/>
  </r>
  <r>
    <s v="N"/>
    <x v="32"/>
    <s v="DULUTH-SKY HARBOR"/>
    <s v="3. ALP Update and Apron Expansion"/>
    <d v="2004-01-21T00:00:00"/>
    <n v="7390"/>
    <n v="6120"/>
    <n v="5921.24"/>
    <n v="19431.239999999998"/>
  </r>
  <r>
    <s v="N"/>
    <x v="32"/>
    <s v="DULUTH-SKY HARBOR"/>
    <s v="3. ALP Update and Apron Expansion"/>
    <d v="2004-02-05T00:00:00"/>
    <n v="23302"/>
    <n v="0"/>
    <n v="2588.9299999999998"/>
    <n v="25890.93"/>
  </r>
  <r>
    <s v="N"/>
    <x v="32"/>
    <s v="DULUTH-SKY HARBOR"/>
    <s v="3. ALP Update and Apron Expansion"/>
    <d v="2004-04-07T00:00:00"/>
    <n v="7923"/>
    <n v="0"/>
    <n v="880"/>
    <n v="8803"/>
  </r>
  <r>
    <s v="N"/>
    <x v="32"/>
    <s v="DULUTH-SKY HARBOR"/>
    <s v="3. ALP Update and Apron Expansion"/>
    <d v="2004-06-10T00:00:00"/>
    <n v="3218"/>
    <n v="0"/>
    <n v="358"/>
    <n v="3576"/>
  </r>
  <r>
    <s v="N"/>
    <x v="32"/>
    <s v="DULUTH-SKY HARBOR"/>
    <s v="3. ALP Update and Apron Expansion"/>
    <d v="2004-07-13T00:00:00"/>
    <n v="1609"/>
    <n v="0"/>
    <n v="179"/>
    <n v="1788"/>
  </r>
  <r>
    <s v="N"/>
    <x v="32"/>
    <s v="DULUTH-SKY HARBOR"/>
    <s v="3. ALP Update and Apron Expansion"/>
    <d v="2004-08-24T00:00:00"/>
    <n v="3219"/>
    <n v="0"/>
    <n v="357"/>
    <n v="3576"/>
  </r>
  <r>
    <s v="N"/>
    <x v="32"/>
    <s v="DULUTH-SKY HARBOR"/>
    <s v="3. ALP Update and Apron Expansion"/>
    <d v="2005-07-25T00:00:00"/>
    <n v="0"/>
    <n v="5780"/>
    <n v="0"/>
    <n v="5780"/>
  </r>
  <r>
    <s v="N"/>
    <x v="32"/>
    <s v="DULUTH-SKY HARBOR"/>
    <s v="3. ALP Update and Apron Expansion"/>
    <d v="2005-09-02T00:00:00"/>
    <n v="596"/>
    <n v="0"/>
    <n v="232.91"/>
    <n v="828.91"/>
  </r>
  <r>
    <s v="N"/>
    <x v="32"/>
    <s v="DULUTH-SKY HARBOR"/>
    <s v="3. ALP Update and Apron Expansion"/>
    <d v="2006-05-10T00:00:00"/>
    <n v="-6312"/>
    <n v="0"/>
    <n v="1015.86"/>
    <n v="-5296.14"/>
  </r>
  <r>
    <s v="N"/>
    <x v="32"/>
    <s v="DULUTH-SKY HARBOR"/>
    <s v="4.Sea Plane Dock, SRE, SPCC, Pvmt Rehab"/>
    <d v="2006-08-23T00:00:00"/>
    <n v="268297"/>
    <n v="0"/>
    <n v="14121.09"/>
    <n v="282418.09000000003"/>
  </r>
  <r>
    <s v="N"/>
    <x v="32"/>
    <s v="DULUTH-SKY HARBOR"/>
    <s v="4.Sea Plane Dock, SRE, SPCC, Pvmt Rehab"/>
    <d v="2006-09-12T00:00:00"/>
    <n v="176398"/>
    <n v="0"/>
    <n v="9285.64"/>
    <n v="185683.64"/>
  </r>
  <r>
    <s v="N"/>
    <x v="32"/>
    <s v="DULUTH-SKY HARBOR"/>
    <s v="4.Sea Plane Dock, SRE, SPCC, Pvmt Rehab"/>
    <d v="2006-12-06T00:00:00"/>
    <n v="12152"/>
    <n v="0"/>
    <n v="1164.95"/>
    <n v="13316.95"/>
  </r>
  <r>
    <s v="N"/>
    <x v="32"/>
    <s v="DULUTH-SKY HARBOR"/>
    <s v="4.Sea Plane Dock, SRE, SPCC, Pvmt Rehab"/>
    <d v="2008-03-31T00:00:00"/>
    <n v="10000"/>
    <n v="0"/>
    <n v="1375.26"/>
    <n v="11375.26"/>
  </r>
  <r>
    <s v="N"/>
    <x v="32"/>
    <s v="DULUTH-SKY HARBOR"/>
    <s v="4.Sea Plane Dock, SRE, SPCC, Pvmt Rehab"/>
    <d v="2008-03-31T00:00:00"/>
    <n v="1"/>
    <n v="0"/>
    <n v="0"/>
    <n v="1"/>
  </r>
  <r>
    <s v="N"/>
    <x v="32"/>
    <s v="DULUTH-SKY HARBOR"/>
    <s v="4.Sea Plane Dock, SRE, SPCC, Pvmt Rehab"/>
    <d v="2008-03-31T00:00:00"/>
    <n v="26115"/>
    <n v="0"/>
    <n v="0"/>
    <n v="26115"/>
  </r>
  <r>
    <s v="N"/>
    <x v="32"/>
    <s v="DULUTH-SKY HARBOR"/>
    <s v="EA Scoping (Trees) w/Survey"/>
    <d v="2007-11-06T00:00:00"/>
    <n v="34592"/>
    <n v="0"/>
    <n v="1820.88"/>
    <n v="36412.879999999997"/>
  </r>
  <r>
    <s v="N"/>
    <x v="32"/>
    <s v="DULUTH-SKY HARBOR"/>
    <s v="EA Scoping (Trees) w/Survey"/>
    <d v="2007-12-03T00:00:00"/>
    <n v="24700"/>
    <n v="0"/>
    <n v="1300"/>
    <n v="26000"/>
  </r>
  <r>
    <s v="N"/>
    <x v="32"/>
    <s v="DULUTH-SKY HARBOR"/>
    <s v="EA Scoping (Trees) w/Survey"/>
    <d v="2008-03-06T00:00:00"/>
    <n v="50125"/>
    <n v="0"/>
    <n v="2638.58"/>
    <n v="52763.58"/>
  </r>
  <r>
    <s v="N"/>
    <x v="32"/>
    <s v="DULUTH-SKY HARBOR"/>
    <s v="EA Scoping (Trees) w/Survey"/>
    <d v="2008-04-10T00:00:00"/>
    <n v="13513"/>
    <n v="0"/>
    <n v="711.17"/>
    <n v="14224.17"/>
  </r>
  <r>
    <s v="N"/>
    <x v="32"/>
    <s v="DULUTH-SKY HARBOR"/>
    <s v="EA Scoping (Trees) w/Survey"/>
    <d v="2008-06-17T00:00:00"/>
    <n v="57087"/>
    <n v="0"/>
    <n v="3004.96"/>
    <n v="60091.96"/>
  </r>
  <r>
    <s v="N"/>
    <x v="32"/>
    <s v="DULUTH-SKY HARBOR"/>
    <s v="EA Scoping (Trees) w/Survey"/>
    <d v="2008-07-29T00:00:00"/>
    <n v="17114"/>
    <n v="0"/>
    <n v="901.11"/>
    <n v="18015.11"/>
  </r>
  <r>
    <s v="N"/>
    <x v="32"/>
    <s v="DULUTH-SKY HARBOR"/>
    <s v="EA Scoping (Trees) w/Survey"/>
    <d v="2008-09-23T00:00:00"/>
    <n v="11948"/>
    <n v="0"/>
    <n v="629.04999999999995"/>
    <n v="12577.05"/>
  </r>
  <r>
    <s v="N"/>
    <x v="32"/>
    <s v="DULUTH-SKY HARBOR"/>
    <s v="EA Scoping (Trees) w/Survey"/>
    <d v="2008-11-07T00:00:00"/>
    <n v="9112"/>
    <n v="0"/>
    <n v="479.53"/>
    <n v="9591.5300000000007"/>
  </r>
  <r>
    <s v="N"/>
    <x v="32"/>
    <s v="DULUTH-SKY HARBOR"/>
    <s v="EA Scoping (Trees) w/Survey"/>
    <d v="2009-01-29T00:00:00"/>
    <n v="12464"/>
    <n v="0"/>
    <n v="655.51"/>
    <n v="13119.51"/>
  </r>
  <r>
    <s v="N"/>
    <x v="32"/>
    <s v="DULUTH-SKY HARBOR"/>
    <s v="EA Scoping (Trees) w/Survey"/>
    <d v="2009-02-23T00:00:00"/>
    <n v="6545"/>
    <n v="0"/>
    <n v="344.27"/>
    <n v="6889.27"/>
  </r>
  <r>
    <s v="N"/>
    <x v="32"/>
    <s v="DULUTH-SKY HARBOR"/>
    <s v="EA Scoping (Trees) w/Survey"/>
    <d v="2009-04-22T00:00:00"/>
    <n v="44070"/>
    <n v="0"/>
    <n v="2319.2199999999998"/>
    <n v="46389.22"/>
  </r>
  <r>
    <s v="N"/>
    <x v="32"/>
    <s v="DULUTH-SKY HARBOR"/>
    <s v="EA Scoping (Trees) w/Survey"/>
    <d v="2009-07-20T00:00:00"/>
    <n v="53438"/>
    <n v="0"/>
    <n v="2812.95"/>
    <n v="56250.95"/>
  </r>
  <r>
    <s v="N"/>
    <x v="32"/>
    <s v="DULUTH-SKY HARBOR"/>
    <s v="EA Scoping (Trees) w/Survey"/>
    <d v="2009-07-30T00:00:00"/>
    <n v="23605"/>
    <n v="0"/>
    <n v="1242.42"/>
    <n v="24847.42"/>
  </r>
  <r>
    <s v="N"/>
    <x v="32"/>
    <s v="DULUTH-SKY HARBOR"/>
    <s v="EA Scoping (Trees) w/Survey"/>
    <d v="2009-09-23T00:00:00"/>
    <n v="5923"/>
    <n v="0"/>
    <n v="1648.6"/>
    <n v="7571.6"/>
  </r>
  <r>
    <s v="N"/>
    <x v="32"/>
    <s v="DULUTH-SKY HARBOR"/>
    <s v="EA Scoping (Trees) w/Survey"/>
    <d v="2009-10-09T00:00:00"/>
    <n v="31438"/>
    <n v="0"/>
    <n v="317.36"/>
    <n v="31755.360000000001"/>
  </r>
  <r>
    <s v="N"/>
    <x v="32"/>
    <s v="DULUTH-SKY HARBOR"/>
    <s v="EA Scoping (Trees) w/Survey"/>
    <d v="2009-12-09T00:00:00"/>
    <n v="10629"/>
    <n v="0"/>
    <n v="560.28"/>
    <n v="11189.28"/>
  </r>
  <r>
    <s v="N"/>
    <x v="32"/>
    <s v="DULUTH-SKY HARBOR"/>
    <s v="EA Scoping (Trees) w/Survey"/>
    <d v="2010-01-05T00:00:00"/>
    <n v="4333"/>
    <n v="0"/>
    <n v="227.85"/>
    <n v="4560.8500000000004"/>
  </r>
  <r>
    <s v="N"/>
    <x v="32"/>
    <s v="DULUTH-SKY HARBOR"/>
    <s v="EA Scoping (Trees) w/Survey"/>
    <d v="2010-02-24T00:00:00"/>
    <n v="23418"/>
    <n v="0"/>
    <n v="1232.55"/>
    <n v="24650.55"/>
  </r>
  <r>
    <s v="N"/>
    <x v="32"/>
    <s v="DULUTH-SKY HARBOR"/>
    <s v="EA Scoping (Trees) w/Survey"/>
    <d v="2010-04-08T00:00:00"/>
    <n v="9723"/>
    <n v="0"/>
    <n v="511.36"/>
    <n v="10234.36"/>
  </r>
  <r>
    <s v="N"/>
    <x v="32"/>
    <s v="DULUTH-SKY HARBOR"/>
    <s v="EA Scoping (Trees) w/Survey"/>
    <d v="2010-05-19T00:00:00"/>
    <n v="18541"/>
    <n v="0"/>
    <n v="976.57"/>
    <n v="19517.57"/>
  </r>
  <r>
    <s v="N"/>
    <x v="32"/>
    <s v="DULUTH-SKY HARBOR"/>
    <s v="EA Scoping (Trees) w/Survey"/>
    <d v="2010-06-11T00:00:00"/>
    <n v="29552"/>
    <n v="0"/>
    <n v="1555.42"/>
    <n v="31107.42"/>
  </r>
  <r>
    <s v="N"/>
    <x v="32"/>
    <s v="DULUTH-SKY HARBOR"/>
    <s v="EA Scoping (Trees) w/Survey"/>
    <d v="2010-08-09T00:00:00"/>
    <n v="23756"/>
    <n v="0"/>
    <n v="1249.47"/>
    <n v="25005.47"/>
  </r>
  <r>
    <s v="N"/>
    <x v="32"/>
    <s v="DULUTH-SKY HARBOR"/>
    <s v="EA Scoping (Trees) w/Survey"/>
    <d v="2010-10-11T00:00:00"/>
    <n v="7003"/>
    <n v="0"/>
    <n v="368.7"/>
    <n v="7371.7"/>
  </r>
  <r>
    <s v="N"/>
    <x v="32"/>
    <s v="DULUTH-SKY HARBOR"/>
    <s v="EA Scoping (Trees) w/Survey"/>
    <d v="2010-10-14T00:00:00"/>
    <n v="13739"/>
    <n v="0"/>
    <n v="723.34"/>
    <n v="14462.34"/>
  </r>
  <r>
    <s v="N"/>
    <x v="32"/>
    <s v="DULUTH-SKY HARBOR"/>
    <s v="EA Scoping (Trees) w/Survey"/>
    <d v="2010-11-18T00:00:00"/>
    <n v="21466"/>
    <n v="0"/>
    <n v="1130.0899999999999"/>
    <n v="22596.09"/>
  </r>
  <r>
    <s v="N"/>
    <x v="32"/>
    <s v="DULUTH-SKY HARBOR"/>
    <s v="EA Scoping (Trees) w/Survey"/>
    <d v="2011-02-02T00:00:00"/>
    <n v="1726"/>
    <n v="0"/>
    <n v="90.69"/>
    <n v="1816.69"/>
  </r>
  <r>
    <s v="N"/>
    <x v="32"/>
    <s v="DULUTH-SKY HARBOR"/>
    <s v="EA Scoping (Trees) w/Survey"/>
    <d v="2011-03-14T00:00:00"/>
    <n v="1618"/>
    <n v="0"/>
    <n v="85.08"/>
    <n v="1703.08"/>
  </r>
  <r>
    <s v="N"/>
    <x v="32"/>
    <s v="DULUTH-SKY HARBOR"/>
    <s v="EA Scoping (Trees) w/Survey"/>
    <d v="2011-04-26T00:00:00"/>
    <n v="15153"/>
    <n v="0"/>
    <n v="797.09"/>
    <n v="15950.09"/>
  </r>
  <r>
    <s v="N"/>
    <x v="32"/>
    <s v="DULUTH-SKY HARBOR"/>
    <s v="EA Scoping (Trees) w/Survey"/>
    <d v="2011-05-23T00:00:00"/>
    <n v="16416"/>
    <n v="0"/>
    <n v="1023.03"/>
    <n v="17439.03"/>
  </r>
  <r>
    <s v="N"/>
    <x v="32"/>
    <s v="DULUTH-SKY HARBOR"/>
    <s v="EA Scoping (Trees) w/Survey"/>
    <d v="2011-09-16T00:00:00"/>
    <n v="35619"/>
    <n v="0"/>
    <n v="1715.32"/>
    <n v="37334.32"/>
  </r>
  <r>
    <s v="N"/>
    <x v="32"/>
    <s v="DULUTH-SKY HARBOR"/>
    <s v="Tractor,Mower,Float Lift Rehab,Security"/>
    <d v="2007-08-27T00:00:00"/>
    <n v="0"/>
    <n v="12782"/>
    <n v="5478"/>
    <n v="18260"/>
  </r>
  <r>
    <s v="N"/>
    <x v="32"/>
    <s v="DULUTH-SKY HARBOR"/>
    <s v="Tractor,Mower,Float Lift Rehab,Security"/>
    <d v="2007-11-19T00:00:00"/>
    <n v="0"/>
    <n v="1719.35"/>
    <n v="736.87"/>
    <n v="2456.2199999999998"/>
  </r>
  <r>
    <s v="N"/>
    <x v="32"/>
    <s v="DULUTH-SKY HARBOR"/>
    <s v="Tractor,Mower,Float Lift Rehab,Security"/>
    <d v="2008-02-11T00:00:00"/>
    <n v="0"/>
    <n v="198.65"/>
    <n v="85.13"/>
    <n v="283.77999999999997"/>
  </r>
  <r>
    <s v="N"/>
    <x v="32"/>
    <s v="DULUTH-SKY HARBOR"/>
    <s v="Apron survey &amp; SRE Storage (not done)"/>
    <d v="2007-11-06T00:00:00"/>
    <n v="0"/>
    <n v="3405.5"/>
    <n v="1459.5"/>
    <n v="4865"/>
  </r>
  <r>
    <s v="N"/>
    <x v="32"/>
    <s v="DULUTH-SKY HARBOR"/>
    <s v="Apron survey &amp; SRE Storage (not done)"/>
    <d v="2009-07-08T00:00:00"/>
    <n v="0"/>
    <n v="4160"/>
    <n v="1040"/>
    <n v="5200"/>
  </r>
  <r>
    <s v="N"/>
    <x v="32"/>
    <s v="DULUTH-SKY HARBOR"/>
    <s v="Fuel line replacement"/>
    <d v="2008-07-29T00:00:00"/>
    <n v="0"/>
    <n v="5204.87"/>
    <n v="4629.75"/>
    <n v="9834.619999999999"/>
  </r>
  <r>
    <s v="N"/>
    <x v="32"/>
    <s v="DULUTH-SKY HARBOR"/>
    <s v="Relocate Rwy 32 Threshold"/>
    <d v="2008-10-07T00:00:00"/>
    <n v="0"/>
    <n v="28711.1"/>
    <n v="12050.2"/>
    <n v="40761.300000000003"/>
  </r>
  <r>
    <s v="N"/>
    <x v="32"/>
    <s v="DULUTH-SKY HARBOR"/>
    <s v="Relocate Rwy 32 Threshold"/>
    <d v="2009-06-29T00:00:00"/>
    <n v="0"/>
    <n v="16487.91"/>
    <n v="0"/>
    <n v="16487.91"/>
  </r>
  <r>
    <s v="N"/>
    <x v="32"/>
    <s v="DULUTH-SKY HARBOR"/>
    <s v="Relocate Rwy 32 Threshold"/>
    <d v="2010-02-19T00:00:00"/>
    <n v="0"/>
    <n v="800"/>
    <n v="0"/>
    <n v="800"/>
  </r>
  <r>
    <s v="N"/>
    <x v="32"/>
    <s v="DULUTH-SKY HARBOR"/>
    <s v="Relocate Rwy 32 Threshold"/>
    <d v="2010-03-02T00:00:00"/>
    <n v="0"/>
    <n v="1177.79"/>
    <n v="0"/>
    <n v="1177.79"/>
  </r>
  <r>
    <s v="N"/>
    <x v="32"/>
    <s v="DULUTH-SKY HARBOR"/>
    <s v="Env. Assessment - Rwy 13/31 (Ph II)"/>
    <d v="2009-06-10T00:00:00"/>
    <n v="33692"/>
    <n v="0"/>
    <n v="1773.53"/>
    <n v="35465.53"/>
  </r>
  <r>
    <s v="N"/>
    <x v="32"/>
    <s v="DULUTH-SKY HARBOR"/>
    <s v="Env. Assessment - Rwy 13/31 (Ph II)"/>
    <d v="2009-07-20T00:00:00"/>
    <n v="13056"/>
    <n v="0"/>
    <n v="687.28"/>
    <n v="13743.28"/>
  </r>
  <r>
    <s v="N"/>
    <x v="32"/>
    <s v="DULUTH-SKY HARBOR"/>
    <s v="Env. Assessment - Rwy 13/31 (Ph II)"/>
    <d v="2010-02-24T00:00:00"/>
    <n v="2682"/>
    <n v="0"/>
    <n v="142.09"/>
    <n v="2824.09"/>
  </r>
  <r>
    <s v="N"/>
    <x v="32"/>
    <s v="DULUTH-SKY HARBOR"/>
    <s v="Env. Assessment - Rwy 13/31 (Ph II)"/>
    <d v="2010-04-08T00:00:00"/>
    <n v="2726"/>
    <n v="0"/>
    <n v="143.47999999999999"/>
    <n v="2869.48"/>
  </r>
  <r>
    <s v="N"/>
    <x v="32"/>
    <s v="DULUTH-SKY HARBOR"/>
    <s v="Env. Assessment - Rwy 13/31 (Ph II)"/>
    <d v="2010-06-11T00:00:00"/>
    <n v="7077"/>
    <n v="0"/>
    <n v="372.51"/>
    <n v="7449.51"/>
  </r>
  <r>
    <s v="N"/>
    <x v="32"/>
    <s v="DULUTH-SKY HARBOR"/>
    <s v="Env. Assessment - Rwy 13/31 (Ph II)"/>
    <d v="2010-08-19T00:00:00"/>
    <n v="2530"/>
    <n v="0"/>
    <n v="133.46"/>
    <n v="2663.46"/>
  </r>
  <r>
    <s v="N"/>
    <x v="32"/>
    <s v="DULUTH-SKY HARBOR"/>
    <s v="Env. Assessment - Rwy 13/31 (Ph II)"/>
    <d v="2010-11-18T00:00:00"/>
    <n v="15357"/>
    <n v="0"/>
    <n v="807.84"/>
    <n v="16164.84"/>
  </r>
  <r>
    <s v="N"/>
    <x v="32"/>
    <s v="DULUTH-SKY HARBOR"/>
    <s v="Env. Assessment - Rwy 13/31 (Ph II)"/>
    <d v="2010-12-14T00:00:00"/>
    <n v="11136"/>
    <n v="0"/>
    <n v="585.32000000000005"/>
    <n v="11721.32"/>
  </r>
  <r>
    <s v="N"/>
    <x v="32"/>
    <s v="DULUTH-SKY HARBOR"/>
    <s v="Env. Assessment - Rwy 13/31 (Ph II)"/>
    <d v="2011-02-02T00:00:00"/>
    <n v="7420"/>
    <n v="0"/>
    <n v="390.85"/>
    <n v="7810.85"/>
  </r>
  <r>
    <s v="N"/>
    <x v="32"/>
    <s v="DULUTH-SKY HARBOR"/>
    <s v="Env. Assessment - Rwy 13/31 (Ph II)"/>
    <d v="2011-03-14T00:00:00"/>
    <n v="4833"/>
    <n v="0"/>
    <n v="306.33"/>
    <n v="5139.33"/>
  </r>
  <r>
    <s v="N"/>
    <x v="32"/>
    <s v="DULUTH-SKY HARBOR"/>
    <s v="Env. Assessment - Rwy 13/31 (Ph II)"/>
    <d v="2012-03-06T00:00:00"/>
    <n v="3000"/>
    <n v="0"/>
    <n v="474.31"/>
    <n v="3474.31"/>
  </r>
  <r>
    <s v="N"/>
    <x v="32"/>
    <s v="DULUTH-SKY HARBOR"/>
    <s v="Env. Assessment - Rwy 13/31 (Ph II)"/>
    <d v="2013-02-20T00:00:00"/>
    <n v="7000"/>
    <n v="0"/>
    <n v="0"/>
    <n v="7000"/>
  </r>
  <r>
    <s v="N"/>
    <x v="32"/>
    <s v="DULUTH-SKY HARBOR"/>
    <s v="Overhead Door Replacement"/>
    <d v="2010-02-19T00:00:00"/>
    <n v="0"/>
    <n v="2233"/>
    <n v="957"/>
    <n v="3190"/>
  </r>
  <r>
    <s v="N"/>
    <x v="32"/>
    <s v="DULUTH-SKY HARBOR"/>
    <s v="Update ALP"/>
    <d v="2011-06-08T00:00:00"/>
    <n v="2398"/>
    <n v="0"/>
    <n v="126.74"/>
    <n v="2524.7399999999998"/>
  </r>
  <r>
    <s v="N"/>
    <x v="32"/>
    <s v="DULUTH-SKY HARBOR"/>
    <s v="Update ALP"/>
    <d v="2011-09-16T00:00:00"/>
    <n v="6766"/>
    <n v="0"/>
    <n v="356.24"/>
    <n v="7122.24"/>
  </r>
  <r>
    <s v="N"/>
    <x v="32"/>
    <s v="DULUTH-SKY HARBOR"/>
    <s v="Update ALP"/>
    <d v="2012-01-12T00:00:00"/>
    <n v="4674"/>
    <n v="0"/>
    <n v="245.52"/>
    <n v="4919.5200000000004"/>
  </r>
  <r>
    <s v="N"/>
    <x v="32"/>
    <s v="DULUTH-SKY HARBOR"/>
    <s v="Update ALP"/>
    <d v="2012-05-04T00:00:00"/>
    <n v="1912"/>
    <n v="0"/>
    <n v="101.2"/>
    <n v="2013.2"/>
  </r>
  <r>
    <s v="N"/>
    <x v="32"/>
    <s v="DULUTH-SKY HARBOR"/>
    <s v="Update ALP"/>
    <d v="2012-10-17T00:00:00"/>
    <n v="1913"/>
    <n v="0"/>
    <n v="100.57"/>
    <n v="2013.57"/>
  </r>
  <r>
    <s v="N"/>
    <x v="32"/>
    <s v="DULUTH-SKY HARBOR"/>
    <s v="Update ALP"/>
    <d v="2013-04-25T00:00:00"/>
    <n v="3269"/>
    <n v="0"/>
    <n v="171.65"/>
    <n v="3440.65"/>
  </r>
  <r>
    <s v="N"/>
    <x v="32"/>
    <s v="DULUTH-SKY HARBOR"/>
    <s v="Update ALP"/>
    <d v="2013-05-17T00:00:00"/>
    <n v="1398"/>
    <n v="0"/>
    <n v="74.14"/>
    <n v="1472.14"/>
  </r>
  <r>
    <s v="N"/>
    <x v="32"/>
    <s v="DULUTH-SKY HARBOR"/>
    <s v="Update ALP"/>
    <d v="2013-06-25T00:00:00"/>
    <n v="6019"/>
    <n v="0"/>
    <n v="316.88"/>
    <n v="6335.88"/>
  </r>
  <r>
    <s v="N"/>
    <x v="32"/>
    <s v="DULUTH-SKY HARBOR"/>
    <s v="Update ALP"/>
    <d v="2013-08-07T00:00:00"/>
    <n v="2697"/>
    <n v="0"/>
    <n v="141.28"/>
    <n v="2838.28"/>
  </r>
  <r>
    <s v="N"/>
    <x v="32"/>
    <s v="DULUTH-SKY HARBOR"/>
    <s v="Update ALP"/>
    <d v="2013-10-31T00:00:00"/>
    <n v="7659"/>
    <n v="0"/>
    <n v="403.19"/>
    <n v="8062.19"/>
  </r>
  <r>
    <s v="N"/>
    <x v="32"/>
    <s v="DULUTH-SKY HARBOR"/>
    <s v="Update ALP"/>
    <d v="2013-12-03T00:00:00"/>
    <n v="12483"/>
    <n v="0"/>
    <n v="656.93"/>
    <n v="13139.93"/>
  </r>
  <r>
    <s v="N"/>
    <x v="32"/>
    <s v="DULUTH-SKY HARBOR"/>
    <s v="Update ALP"/>
    <d v="2014-01-10T00:00:00"/>
    <n v="5491"/>
    <n v="0"/>
    <n v="289.62"/>
    <n v="5780.62"/>
  </r>
  <r>
    <s v="N"/>
    <x v="32"/>
    <s v="DULUTH-SKY HARBOR"/>
    <s v="Update ALP"/>
    <d v="2014-05-14T00:00:00"/>
    <n v="1228"/>
    <n v="0"/>
    <n v="64.010000000000005"/>
    <n v="1292.01"/>
  </r>
  <r>
    <s v="N"/>
    <x v="32"/>
    <s v="DULUTH-SKY HARBOR"/>
    <s v="Update ALP"/>
    <d v="2014-08-08T00:00:00"/>
    <n v="1524"/>
    <n v="0"/>
    <n v="80.760000000000005"/>
    <n v="1604.76"/>
  </r>
  <r>
    <s v="N"/>
    <x v="32"/>
    <s v="DULUTH-SKY HARBOR"/>
    <s v="Update ALP"/>
    <d v="2014-09-11T00:00:00"/>
    <n v="3069"/>
    <n v="0"/>
    <n v="233.63"/>
    <n v="3302.63"/>
  </r>
  <r>
    <s v="N"/>
    <x v="32"/>
    <s v="DULUTH-SKY HARBOR"/>
    <s v="Update ALP"/>
    <d v="2015-08-10T00:00:00"/>
    <n v="6939"/>
    <n v="0"/>
    <n v="292.64"/>
    <n v="7231.64"/>
  </r>
  <r>
    <s v="N"/>
    <x v="32"/>
    <s v="DULUTH-SKY HARBOR"/>
    <s v="SWPPP"/>
    <d v="2012-07-11T00:00:00"/>
    <n v="0"/>
    <n v="4200"/>
    <n v="1800"/>
    <n v="6000"/>
  </r>
  <r>
    <s v="N"/>
    <x v="32"/>
    <s v="DULUTH-SKY HARBOR"/>
    <s v="Replace A/D Bldg Drain Field"/>
    <d v="2010-08-13T00:00:00"/>
    <n v="0"/>
    <n v="7000"/>
    <n v="3000"/>
    <n v="10000"/>
  </r>
  <r>
    <s v="N"/>
    <x v="32"/>
    <s v="DULUTH-SKY HARBOR"/>
    <s v="Operations Truck"/>
    <d v="2012-07-26T00:00:00"/>
    <n v="0"/>
    <n v="20883.45"/>
    <n v="10441.719999999999"/>
    <n v="31325.17"/>
  </r>
  <r>
    <s v="N"/>
    <x v="32"/>
    <s v="DULUTH-SKY HARBOR"/>
    <s v="Operations Truck"/>
    <d v="2012-08-25T00:00:00"/>
    <n v="0"/>
    <n v="6653.88"/>
    <n v="3326.94"/>
    <n v="9980.82"/>
  </r>
  <r>
    <s v="N"/>
    <x v="32"/>
    <s v="DULUTH-SKY HARBOR"/>
    <s v="Operations Truck"/>
    <d v="2012-10-26T00:00:00"/>
    <n v="0"/>
    <n v="551.15"/>
    <n v="275.58"/>
    <n v="826.73"/>
  </r>
  <r>
    <s v="N"/>
    <x v="32"/>
    <s v="DULUTH-SKY HARBOR"/>
    <s v="EA Phase 3"/>
    <d v="2012-12-07T00:00:00"/>
    <n v="31725"/>
    <n v="0"/>
    <n v="3525.61"/>
    <n v="35250.61"/>
  </r>
  <r>
    <s v="N"/>
    <x v="32"/>
    <s v="DULUTH-SKY HARBOR"/>
    <s v="EA Phase 3"/>
    <d v="2013-01-25T00:00:00"/>
    <n v="48386"/>
    <n v="0"/>
    <n v="5376.65"/>
    <n v="53762.65"/>
  </r>
  <r>
    <s v="N"/>
    <x v="32"/>
    <s v="DULUTH-SKY HARBOR"/>
    <s v="EA Phase 3"/>
    <d v="2013-02-20T00:00:00"/>
    <n v="28138"/>
    <n v="0"/>
    <n v="3126.82"/>
    <n v="31264.82"/>
  </r>
  <r>
    <s v="N"/>
    <x v="32"/>
    <s v="DULUTH-SKY HARBOR"/>
    <s v="EA Phase 3"/>
    <d v="2013-04-01T00:00:00"/>
    <n v="7714"/>
    <n v="0"/>
    <n v="857.56"/>
    <n v="8571.56"/>
  </r>
  <r>
    <s v="N"/>
    <x v="32"/>
    <s v="DULUTH-SKY HARBOR"/>
    <s v="EA Phase 3"/>
    <d v="2013-04-25T00:00:00"/>
    <n v="1965"/>
    <n v="0"/>
    <n v="217.53"/>
    <n v="2182.5300000000002"/>
  </r>
  <r>
    <s v="N"/>
    <x v="32"/>
    <s v="DULUTH-SKY HARBOR"/>
    <s v="EA Phase 3"/>
    <d v="2013-05-17T00:00:00"/>
    <n v="8565"/>
    <n v="0"/>
    <n v="951.53"/>
    <n v="9516.5300000000007"/>
  </r>
  <r>
    <s v="N"/>
    <x v="32"/>
    <s v="DULUTH-SKY HARBOR"/>
    <s v="EA Phase 3"/>
    <d v="2013-06-25T00:00:00"/>
    <n v="11123"/>
    <n v="0"/>
    <n v="1235.8900000000001"/>
    <n v="12358.89"/>
  </r>
  <r>
    <s v="N"/>
    <x v="32"/>
    <s v="DULUTH-SKY HARBOR"/>
    <s v="EA Phase 3"/>
    <d v="2013-08-07T00:00:00"/>
    <n v="8369"/>
    <n v="0"/>
    <n v="929.76"/>
    <n v="9298.76"/>
  </r>
  <r>
    <s v="N"/>
    <x v="32"/>
    <s v="DULUTH-SKY HARBOR"/>
    <s v="EA Phase 3"/>
    <d v="2013-10-15T00:00:00"/>
    <n v="6310"/>
    <n v="0"/>
    <n v="700.91"/>
    <n v="7010.91"/>
  </r>
  <r>
    <s v="N"/>
    <x v="32"/>
    <s v="DULUTH-SKY HARBOR"/>
    <s v="EA Phase 3"/>
    <d v="2013-10-31T00:00:00"/>
    <n v="5014"/>
    <n v="0"/>
    <n v="557.36"/>
    <n v="5571.36"/>
  </r>
  <r>
    <s v="N"/>
    <x v="32"/>
    <s v="DULUTH-SKY HARBOR"/>
    <s v="EA Phase 3"/>
    <d v="2013-12-03T00:00:00"/>
    <n v="3804"/>
    <n v="0"/>
    <n v="422.42"/>
    <n v="4226.42"/>
  </r>
  <r>
    <s v="N"/>
    <x v="32"/>
    <s v="DULUTH-SKY HARBOR"/>
    <s v="EA Phase 3"/>
    <d v="2014-01-10T00:00:00"/>
    <n v="7566"/>
    <n v="0"/>
    <n v="841.17"/>
    <n v="8407.17"/>
  </r>
  <r>
    <s v="N"/>
    <x v="32"/>
    <s v="DULUTH-SKY HARBOR"/>
    <s v="EA Phase 3"/>
    <d v="2014-02-19T00:00:00"/>
    <n v="13828"/>
    <n v="0"/>
    <n v="1536.89"/>
    <n v="15364.89"/>
  </r>
  <r>
    <s v="N"/>
    <x v="32"/>
    <s v="DULUTH-SKY HARBOR"/>
    <s v="EA Phase 3"/>
    <d v="2014-04-01T00:00:00"/>
    <n v="3454"/>
    <n v="0"/>
    <n v="383.49"/>
    <n v="3837.49"/>
  </r>
  <r>
    <s v="N"/>
    <x v="32"/>
    <s v="DULUTH-SKY HARBOR"/>
    <s v="EA Phase 3"/>
    <d v="2014-05-14T00:00:00"/>
    <n v="3130"/>
    <n v="0"/>
    <n v="402.07"/>
    <n v="3532.07"/>
  </r>
  <r>
    <s v="N"/>
    <x v="32"/>
    <s v="DULUTH-SKY HARBOR"/>
    <s v="EA Phase 3"/>
    <d v="2015-08-10T00:00:00"/>
    <n v="21011"/>
    <n v="0"/>
    <n v="2280.34"/>
    <n v="23291.34"/>
  </r>
  <r>
    <s v="N"/>
    <x v="32"/>
    <s v="DULUTH-SKY HARBOR"/>
    <s v="Rehab general aviation apron (mill &amp; overlay) 16,050 SY"/>
    <d v="2015-01-23T00:00:00"/>
    <n v="28863"/>
    <n v="2308.2800000000002"/>
    <n v="7543.34"/>
    <n v="38714.619999999995"/>
  </r>
  <r>
    <s v="N"/>
    <x v="32"/>
    <s v="DULUTH-SKY HARBOR"/>
    <s v="Rehab general aviation apron (mill &amp; overlay) 16,050 SY"/>
    <d v="2015-01-23T00:00:00"/>
    <n v="1797"/>
    <n v="143.78"/>
    <n v="470.57"/>
    <n v="2411.35"/>
  </r>
  <r>
    <s v="N"/>
    <x v="32"/>
    <s v="DULUTH-SKY HARBOR"/>
    <s v="Rehab general aviation apron (mill &amp; overlay) 16,050 SY"/>
    <d v="2015-02-04T00:00:00"/>
    <n v="13458"/>
    <n v="1076.22"/>
    <n v="3516.16"/>
    <n v="18050.379999999997"/>
  </r>
  <r>
    <s v="N"/>
    <x v="32"/>
    <s v="DULUTH-SKY HARBOR"/>
    <s v="Rehab general aviation apron (mill &amp; overlay) 16,050 SY"/>
    <d v="2015-03-12T00:00:00"/>
    <n v="18609"/>
    <n v="1309.22"/>
    <n v="3355.47"/>
    <n v="23273.690000000002"/>
  </r>
  <r>
    <s v="N"/>
    <x v="32"/>
    <s v="DULUTH-SKY HARBOR"/>
    <s v="Rehab general aviation apron (mill &amp; overlay) 16,050 SY"/>
    <d v="2015-05-06T00:00:00"/>
    <n v="1966"/>
    <n v="157.22999999999999"/>
    <n v="513.95000000000005"/>
    <n v="2637.1800000000003"/>
  </r>
  <r>
    <s v="N"/>
    <x v="32"/>
    <s v="DULUTH-SKY HARBOR"/>
    <s v="Rehab general aviation apron (mill &amp; overlay) 16,050 SY"/>
    <d v="2016-02-04T00:00:00"/>
    <n v="35433"/>
    <n v="2833.58"/>
    <n v="5136.55"/>
    <n v="43403.130000000005"/>
  </r>
  <r>
    <s v="N"/>
    <x v="32"/>
    <s v="DULUTH-SKY HARBOR"/>
    <s v="Rehab general aviation apron (mill &amp; overlay) 16,050 SY"/>
    <d v="2016-04-01T00:00:00"/>
    <n v="319439"/>
    <n v="25964.1"/>
    <n v="19832.54"/>
    <n v="365235.63999999996"/>
  </r>
  <r>
    <s v="N"/>
    <x v="32"/>
    <s v="DULUTH-SKY HARBOR"/>
    <s v="Rehab general aviation apron (mill &amp; overlay) 16,050 SY"/>
    <d v="2017-08-15T00:00:00"/>
    <n v="20000"/>
    <n v="2770.07"/>
    <n v="3250.48"/>
    <n v="26020.55"/>
  </r>
  <r>
    <s v="N"/>
    <x v="32"/>
    <s v="DULUTH-SKY HARBOR"/>
    <s v="Rehab general aviation apron (mill &amp; overlay) 16,050 SY"/>
    <d v="2018-02-01T00:00:00"/>
    <n v="15644"/>
    <n v="-295.22000000000003"/>
    <n v="3980.23"/>
    <n v="19329.010000000002"/>
  </r>
  <r>
    <s v="N"/>
    <x v="32"/>
    <s v="DULUTH-SKY HARBOR"/>
    <s v="Construct 6&quot; Water Main"/>
    <d v="2015-03-05T00:00:00"/>
    <n v="0"/>
    <n v="51895.65"/>
    <n v="12973.91"/>
    <n v="64869.56"/>
  </r>
  <r>
    <s v="N"/>
    <x v="32"/>
    <s v="DULUTH-SKY HARBOR"/>
    <s v="Construct 6&quot; Water Main"/>
    <d v="2016-10-24T00:00:00"/>
    <n v="0"/>
    <n v="2731.35"/>
    <n v="682.84"/>
    <n v="3414.19"/>
  </r>
  <r>
    <s v="N"/>
    <x v="32"/>
    <s v="DULUTH-SKY HARBOR"/>
    <s v="Install 6' High Perimeter Fence"/>
    <d v="2016-02-04T00:00:00"/>
    <n v="5260"/>
    <n v="292.24"/>
    <n v="292.5"/>
    <n v="5844.74"/>
  </r>
  <r>
    <s v="N"/>
    <x v="32"/>
    <s v="DULUTH-SKY HARBOR"/>
    <s v="Install 6' High Perimeter Fence"/>
    <d v="2016-03-14T00:00:00"/>
    <n v="74713"/>
    <n v="4150.7700000000004"/>
    <n v="4151.6899999999996"/>
    <n v="83015.460000000006"/>
  </r>
  <r>
    <s v="N"/>
    <x v="32"/>
    <s v="DULUTH-SKY HARBOR"/>
    <s v="Install 6' High Perimeter Fence"/>
    <d v="2016-04-01T00:00:00"/>
    <n v="15714"/>
    <n v="873.01"/>
    <n v="873.27"/>
    <n v="17460.28"/>
  </r>
  <r>
    <s v="N"/>
    <x v="32"/>
    <s v="DULUTH-SKY HARBOR"/>
    <s v="Install 6' High Perimeter Fence"/>
    <d v="2017-04-21T00:00:00"/>
    <n v="9593"/>
    <n v="532.9"/>
    <n v="532.03"/>
    <n v="10657.93"/>
  </r>
  <r>
    <s v="N"/>
    <x v="32"/>
    <s v="DULUTH-SKY HARBOR"/>
    <s v="Final Design, Permiting, Mitigation, AGIS"/>
    <d v="1899-12-30T00:00:00"/>
    <n v="43815"/>
    <n v="2073.58"/>
    <n v="2073.0100000000002"/>
    <n v="47961.590000000004"/>
  </r>
  <r>
    <s v="N"/>
    <x v="32"/>
    <s v="DULUTH-SKY HARBOR"/>
    <s v="Final Design, Permiting, Mitigation, AGIS"/>
    <d v="1899-12-30T00:00:00"/>
    <n v="-43815"/>
    <n v="-2073.58"/>
    <n v="-2073.0300000000002"/>
    <n v="-47961.61"/>
  </r>
  <r>
    <s v="N"/>
    <x v="32"/>
    <s v="DULUTH-SKY HARBOR"/>
    <s v="Final Design, Permiting, Mitigation, AGIS"/>
    <d v="2016-11-21T00:00:00"/>
    <n v="369698"/>
    <n v="20538.84"/>
    <n v="20539.939999999999"/>
    <n v="410776.78"/>
  </r>
  <r>
    <s v="N"/>
    <x v="32"/>
    <s v="DULUTH-SKY HARBOR"/>
    <s v="Final Design, Permiting, Mitigation, AGIS"/>
    <d v="2017-08-15T00:00:00"/>
    <n v="76694"/>
    <n v="4260.75"/>
    <n v="4260.25"/>
    <n v="85215"/>
  </r>
  <r>
    <s v="N"/>
    <x v="32"/>
    <s v="DULUTH-SKY HARBOR"/>
    <s v="Final Design, Permiting, Mitigation, AGIS"/>
    <d v="2018-02-13T00:00:00"/>
    <n v="3700"/>
    <n v="205.54"/>
    <n v="205.33"/>
    <n v="4110.87"/>
  </r>
  <r>
    <s v="N"/>
    <x v="32"/>
    <s v="DULUTH-SKY HARBOR"/>
    <s v="Final Design, Permiting, Mitigation, AGIS"/>
    <d v="2019-08-05T00:00:00"/>
    <n v="833"/>
    <n v="46.29"/>
    <n v="46.47"/>
    <n v="925.76"/>
  </r>
  <r>
    <s v="N"/>
    <x v="32"/>
    <s v="DULUTH-SKY HARBOR"/>
    <s v="Final Design, Permiting, Mitigation, AGIS"/>
    <d v="2019-08-26T00:00:00"/>
    <n v="66422"/>
    <n v="4884"/>
    <n v="4884"/>
    <n v="76190"/>
  </r>
  <r>
    <s v="N"/>
    <x v="32"/>
    <s v="DULUTH-SKY HARBOR"/>
    <s v="Final Design, Permiting, Mitigation, AGIS"/>
    <d v="2019-08-26T00:00:00"/>
    <n v="11988"/>
    <n v="666"/>
    <n v="666"/>
    <n v="13320"/>
  </r>
  <r>
    <s v="N"/>
    <x v="32"/>
    <s v="DULUTH-SKY HARBOR"/>
    <s v="Final Design, Permiting, Mitigation, AGIS"/>
    <d v="2019-12-11T00:00:00"/>
    <n v="15000"/>
    <n v="0"/>
    <n v="0"/>
    <n v="15000"/>
  </r>
  <r>
    <s v="N"/>
    <x v="32"/>
    <s v="DULUTH-SKY HARBOR"/>
    <s v="Final Design, Permiting, Mitigation, AGIS"/>
    <d v="2020-07-22T00:00:00"/>
    <n v="43553"/>
    <n v="2059.0300000000002"/>
    <n v="2073.0300000000002"/>
    <n v="47685.06"/>
  </r>
  <r>
    <s v="N"/>
    <x v="32"/>
    <s v="DULUTH-SKY HARBOR"/>
    <s v="Construct runway 14/32 – Phase 1 const. perimeter berm, Retaining wall, and environmental mitigation related to Terrestrial enhancement – Phase 1"/>
    <d v="1899-12-30T00:00:00"/>
    <n v="144559"/>
    <n v="16062.4"/>
    <n v="0"/>
    <n v="160621.4"/>
  </r>
  <r>
    <s v="N"/>
    <x v="32"/>
    <s v="DULUTH-SKY HARBOR"/>
    <s v="Construct runway 14/32 – Phase 1 const. perimeter berm, Retaining wall, and environmental mitigation related to Terrestrial enhancement – Phase 1"/>
    <d v="2017-10-10T00:00:00"/>
    <n v="679018"/>
    <n v="75446.91"/>
    <n v="0"/>
    <n v="754464.91"/>
  </r>
  <r>
    <s v="N"/>
    <x v="32"/>
    <s v="DULUTH-SKY HARBOR"/>
    <s v="Construct runway 14/32 – Phase 1 const. perimeter berm, Retaining wall, and environmental mitigation related to Terrestrial enhancement – Phase 1"/>
    <d v="2017-11-20T00:00:00"/>
    <n v="1118982"/>
    <n v="124331.21"/>
    <n v="0"/>
    <n v="1243313.21"/>
  </r>
  <r>
    <s v="N"/>
    <x v="32"/>
    <s v="DULUTH-SKY HARBOR"/>
    <s v="Construct runway 14/32 – Phase 1 const. perimeter berm, Retaining wall, and environmental mitigation related to Terrestrial enhancement – Phase 1"/>
    <d v="2018-01-02T00:00:00"/>
    <n v="1215029"/>
    <n v="135003.10999999999"/>
    <n v="0"/>
    <n v="1350032.1099999999"/>
  </r>
  <r>
    <s v="N"/>
    <x v="32"/>
    <s v="DULUTH-SKY HARBOR"/>
    <s v="Construct runway 14/32 – Phase 1 const. perimeter berm, Retaining wall, and environmental mitigation related to Terrestrial enhancement – Phase 1"/>
    <d v="2018-02-01T00:00:00"/>
    <n v="742910"/>
    <n v="82546.83"/>
    <n v="0"/>
    <n v="825456.83"/>
  </r>
  <r>
    <s v="N"/>
    <x v="32"/>
    <s v="DULUTH-SKY HARBOR"/>
    <s v="Construct runway 14/32 – Phase 1 const. perimeter berm, Retaining wall, and environmental mitigation related to Terrestrial enhancement – Phase 1"/>
    <d v="2018-02-13T00:00:00"/>
    <n v="140907"/>
    <n v="15656.35"/>
    <n v="0"/>
    <n v="156563.35"/>
  </r>
  <r>
    <s v="N"/>
    <x v="32"/>
    <s v="DULUTH-SKY HARBOR"/>
    <s v="Construct runway 14/32 – Phase 1 const. perimeter berm, Retaining wall, and environmental mitigation related to Terrestrial enhancement – Phase 1"/>
    <d v="2018-05-24T00:00:00"/>
    <n v="65025"/>
    <n v="7225"/>
    <n v="0"/>
    <n v="72250"/>
  </r>
  <r>
    <s v="N"/>
    <x v="32"/>
    <s v="DULUTH-SKY HARBOR"/>
    <s v="Construct runway 14/32 – Phase 1 const. perimeter berm, Retaining wall, and environmental mitigation related to Terrestrial enhancement – Phase 1"/>
    <d v="2018-07-31T00:00:00"/>
    <n v="93471"/>
    <n v="10385.530000000001"/>
    <n v="0"/>
    <n v="103856.53"/>
  </r>
  <r>
    <s v="N"/>
    <x v="32"/>
    <s v="DULUTH-SKY HARBOR"/>
    <s v="Construct runway 14/32 – Phase 1 const. perimeter berm, Retaining wall, and environmental mitigation related to Terrestrial enhancement – Phase 1"/>
    <d v="2018-12-05T00:00:00"/>
    <n v="3126"/>
    <n v="347.05"/>
    <n v="0"/>
    <n v="3473.05"/>
  </r>
  <r>
    <s v="N"/>
    <x v="32"/>
    <s v="DULUTH-SKY HARBOR"/>
    <s v="Construct runway 14/32 – Phase 1 const. perimeter berm, Retaining wall, and environmental mitigation related to Terrestrial enhancement – Phase 1"/>
    <d v="2019-12-11T00:00:00"/>
    <n v="2070"/>
    <n v="230.35"/>
    <n v="0"/>
    <n v="2300.35"/>
  </r>
  <r>
    <s v="N"/>
    <x v="32"/>
    <s v="DULUTH-SKY HARBOR"/>
    <s v="Construct runway 14/32 – Phase 1 const. perimeter berm, Retaining wall, and environmental mitigation related to Terrestrial enhancement – Phase 1"/>
    <d v="2020-03-18T00:00:00"/>
    <n v="229"/>
    <n v="25.6"/>
    <n v="0"/>
    <n v="254.6"/>
  </r>
  <r>
    <s v="N"/>
    <x v="32"/>
    <s v="DULUTH-SKY HARBOR"/>
    <s v="Construct runway 14/32 – Phase 1 const. perimeter berm, Retaining wall, and environmental mitigation related to Terrestrial enhancement – Phase 1"/>
    <d v="2020-06-04T00:00:00"/>
    <n v="33635"/>
    <n v="3736.78"/>
    <n v="0"/>
    <n v="37371.78"/>
  </r>
  <r>
    <s v="N"/>
    <x v="32"/>
    <s v="DULUTH-SKY HARBOR"/>
    <s v="Construct Runway 13/32 - Phase 2"/>
    <d v="2018-11-08T00:00:00"/>
    <n v="629871"/>
    <n v="69986.52"/>
    <n v="0"/>
    <n v="699857.52"/>
  </r>
  <r>
    <s v="N"/>
    <x v="32"/>
    <s v="DULUTH-SKY HARBOR"/>
    <s v="Construct Runway 13/32 - Phase 2"/>
    <d v="2018-12-05T00:00:00"/>
    <n v="993466"/>
    <n v="110385.59"/>
    <n v="0"/>
    <n v="1103851.5900000001"/>
  </r>
  <r>
    <s v="N"/>
    <x v="32"/>
    <s v="DULUTH-SKY HARBOR"/>
    <s v="Construct Runway 13/32 - Phase 2"/>
    <d v="2019-02-22T00:00:00"/>
    <n v="347531"/>
    <n v="46815.72"/>
    <n v="0"/>
    <n v="394346.72"/>
  </r>
  <r>
    <s v="N"/>
    <x v="32"/>
    <s v="DULUTH-SKY HARBOR"/>
    <s v="Construct Runway 13/32 - Phase 2"/>
    <d v="2020-03-18T00:00:00"/>
    <n v="5000"/>
    <n v="10254.52"/>
    <n v="0"/>
    <n v="15254.52"/>
  </r>
  <r>
    <s v="N"/>
    <x v="32"/>
    <s v="DULUTH-SKY HARBOR"/>
    <s v="FFY 19 - Runway 14/32 Relocation - Phase 3, Aquatic Resource Mitigation"/>
    <d v="1899-12-30T00:00:00"/>
    <n v="0"/>
    <n v="16149.21"/>
    <n v="-0.01"/>
    <n v="16149.199999999999"/>
  </r>
  <r>
    <s v="N"/>
    <x v="32"/>
    <s v="DULUTH-SKY HARBOR"/>
    <s v="FFY 19 - Runway 14/32 Relocation - Phase 3, Aquatic Resource Mitigation"/>
    <d v="2020-04-07T00:00:00"/>
    <n v="1005454"/>
    <n v="111718.52"/>
    <n v="0"/>
    <n v="1117172.52"/>
  </r>
  <r>
    <s v="N"/>
    <x v="32"/>
    <s v="DULUTH-SKY HARBOR"/>
    <s v="FFY 19 - Runway 14/32 Relocation - Phase 3, Aquatic Resource Mitigation"/>
    <d v="2020-06-04T00:00:00"/>
    <n v="1247"/>
    <n v="138.81"/>
    <n v="0"/>
    <n v="1385.81"/>
  </r>
  <r>
    <s v="N"/>
    <x v="32"/>
    <s v="DULUTH-SKY HARBOR"/>
    <s v="FFY 19 - Runway 14/32 Relocation - Phase 3, Aquatic Resource Mitigation"/>
    <d v="2020-07-22T00:00:00"/>
    <n v="1056386"/>
    <n v="118859.82"/>
    <n v="0"/>
    <n v="1175245.82"/>
  </r>
  <r>
    <s v="N"/>
    <x v="32"/>
    <s v="DULUTH-SKY HARBOR"/>
    <s v="FFY 19 - Runway 14/32 Relocation - Phase 3, Aquatic Resource Mitigation"/>
    <d v="2020-07-22T00:00:00"/>
    <n v="1485"/>
    <n v="-1319.35"/>
    <n v="0"/>
    <n v="165.65000000000009"/>
  </r>
  <r>
    <s v="N"/>
    <x v="32"/>
    <s v="DULUTH-SKY HARBOR"/>
    <s v="FFY 19 - Runway 14/32 Relocation - Phase 3, Aquatic Resource Mitigation"/>
    <d v="2020-07-22T00:00:00"/>
    <n v="51872"/>
    <n v="5764"/>
    <n v="0"/>
    <n v="57636"/>
  </r>
  <r>
    <s v="N"/>
    <x v="32"/>
    <s v="DULUTH-SKY HARBOR"/>
    <s v="FFY 19 - Runway 14/32 Relocation - Phase 3, Aquatic Resource Mitigation"/>
    <d v="2020-08-20T00:00:00"/>
    <n v="897432"/>
    <n v="99714.61"/>
    <n v="0"/>
    <n v="997146.61"/>
  </r>
  <r>
    <s v="N"/>
    <x v="32"/>
    <s v="DULUTH-SKY HARBOR"/>
    <s v="FFY 19 - Runway 14/32 Relocation - Phase 3, Aquatic Resource Mitigation"/>
    <d v="2020-09-18T00:00:00"/>
    <n v="7375"/>
    <n v="4257"/>
    <n v="0"/>
    <n v="11632"/>
  </r>
  <r>
    <s v="N"/>
    <x v="32"/>
    <s v="DULUTH-SKY HARBOR"/>
    <s v="Supplemental EAW for 75ft Runway Width"/>
    <d v="2019-07-30T00:00:00"/>
    <n v="0"/>
    <n v="8400"/>
    <n v="3600"/>
    <n v="12000"/>
  </r>
  <r>
    <s v="N"/>
    <x v="32"/>
    <s v="DULUTH-SKY HARBOR"/>
    <s v="Supplemental EAW for 75ft Runway Width"/>
    <d v="2019-11-26T00:00:00"/>
    <n v="0"/>
    <n v="4200"/>
    <n v="1800"/>
    <n v="6000"/>
  </r>
  <r>
    <s v="N"/>
    <x v="32"/>
    <s v="DULUTH-SKY HARBOR"/>
    <s v="Supplemental EAW for 75ft Runway Width"/>
    <d v="2019-11-26T00:00:00"/>
    <n v="0"/>
    <n v="1400"/>
    <n v="600"/>
    <n v="2000"/>
  </r>
  <r>
    <s v="N"/>
    <x v="32"/>
    <s v="DULUTH-SKY HARBOR"/>
    <s v="Supplemental EAW for 75ft Runway Width"/>
    <d v="2020-01-06T00:00:00"/>
    <n v="0"/>
    <n v="0"/>
    <n v="-6000"/>
    <n v="-6000"/>
  </r>
  <r>
    <s v="N"/>
    <x v="32"/>
    <s v="DULUTH-SKY HARBOR"/>
    <s v="Additional 15ft Runway Width and Fuel Card Reader"/>
    <d v="2020-01-13T00:00:00"/>
    <n v="0"/>
    <n v="6000"/>
    <n v="0"/>
    <n v="6000"/>
  </r>
  <r>
    <s v="N"/>
    <x v="32"/>
    <s v="DULUTH-SKY HARBOR"/>
    <s v="Additional 15ft Runway Width and Fuel Card Reader"/>
    <d v="2020-02-18T00:00:00"/>
    <n v="0"/>
    <n v="5669.37"/>
    <n v="0"/>
    <n v="5669.37"/>
  </r>
  <r>
    <s v="N"/>
    <x v="32"/>
    <s v="DULUTH-SKY HARBOR"/>
    <s v="Additional 15ft Runway Width and Fuel Card Reader"/>
    <d v="2020-08-04T00:00:00"/>
    <n v="0"/>
    <n v="148508.14000000001"/>
    <n v="0"/>
    <n v="148508.14000000001"/>
  </r>
  <r>
    <s v="N"/>
    <x v="32"/>
    <s v="DULUTH-SKY HARBOR"/>
    <s v="Additional 15ft Runway Width and Fuel Card Reader"/>
    <d v="2020-08-05T00:00:00"/>
    <n v="0"/>
    <n v="-148508.14000000001"/>
    <n v="0"/>
    <n v="-148508.14000000001"/>
  </r>
  <r>
    <s v="N"/>
    <x v="32"/>
    <s v="DULUTH-SKY HARBOR"/>
    <s v="Additional 15ft Runway Width and Fuel Card Reader"/>
    <d v="2020-08-11T00:00:00"/>
    <n v="0"/>
    <n v="148058.14000000001"/>
    <n v="0"/>
    <n v="148058.14000000001"/>
  </r>
  <r>
    <s v="N"/>
    <x v="32"/>
    <s v="DULUTH-SKY HARBOR"/>
    <s v="Additional 15ft Runway Width and Fuel Card Reader"/>
    <d v="2020-09-09T00:00:00"/>
    <n v="0"/>
    <n v="5000"/>
    <n v="0"/>
    <n v="5000"/>
  </r>
  <r>
    <s v="N"/>
    <x v="32"/>
    <s v="DULUTH-SKY HARBOR"/>
    <s v="Building Area Planning Study"/>
    <d v="1899-12-30T00:00:00"/>
    <n v="24725"/>
    <n v="0"/>
    <n v="0"/>
    <n v="24725"/>
  </r>
  <r>
    <s v="N"/>
    <x v="32"/>
    <s v="DULUTH-SKY HARBOR"/>
    <s v="Building Area Planning Study"/>
    <d v="2020-10-19T00:00:00"/>
    <n v="3956"/>
    <n v="0"/>
    <n v="0"/>
    <n v="3956"/>
  </r>
  <r>
    <s v="N"/>
    <x v="32"/>
    <s v="DULUTH-SKY HARBOR"/>
    <s v="Building Area Planning Study"/>
    <d v="2020-11-06T00:00:00"/>
    <n v="8901"/>
    <n v="0"/>
    <n v="0"/>
    <n v="8901"/>
  </r>
  <r>
    <s v="N"/>
    <x v="32"/>
    <s v="DULUTH-SKY HARBOR"/>
    <s v="Building Area Planning Study"/>
    <d v="2020-12-09T00:00:00"/>
    <n v="14835"/>
    <n v="0"/>
    <n v="0"/>
    <n v="14835"/>
  </r>
  <r>
    <s v="N"/>
    <x v="32"/>
    <s v="DULUTH-SKY HARBOR"/>
    <s v="Building Area Planning Study"/>
    <d v="2021-01-19T00:00:00"/>
    <n v="6923"/>
    <n v="0"/>
    <n v="0"/>
    <n v="6923"/>
  </r>
  <r>
    <s v="N"/>
    <x v="33"/>
    <s v="ELY"/>
    <s v="===ELY AIRPORT==="/>
    <d v="1947-12-04T00:00:00"/>
    <n v="0"/>
    <n v="7433.19"/>
    <n v="5137.03"/>
    <n v="12570.22"/>
  </r>
  <r>
    <s v="N"/>
    <x v="33"/>
    <s v="ELY"/>
    <s v="CLEAR APPROACHES"/>
    <d v="1961-07-07T00:00:00"/>
    <n v="0"/>
    <n v="2060.04"/>
    <n v="1030.03"/>
    <n v="3090.0699999999997"/>
  </r>
  <r>
    <s v="N"/>
    <x v="33"/>
    <s v="ELY"/>
    <s v="PRELIM. ENGRNG. ON NEW SITE"/>
    <d v="1965-01-25T00:00:00"/>
    <n v="0"/>
    <n v="1469.54"/>
    <n v="1469.55"/>
    <n v="2939.09"/>
  </r>
  <r>
    <s v="N"/>
    <x v="33"/>
    <s v="ELY"/>
    <s v="ADVANCE PLANNING"/>
    <d v="1970-03-05T00:00:00"/>
    <n v="7000"/>
    <n v="3500"/>
    <n v="3500"/>
    <n v="14000"/>
  </r>
  <r>
    <s v="N"/>
    <x v="33"/>
    <s v="ELY"/>
    <s v="CL/GR/GRADE/PAVE/LIGHT/BLDGS"/>
    <d v="1976-11-22T00:00:00"/>
    <n v="1470194.38"/>
    <n v="182886.8"/>
    <n v="199865.63"/>
    <n v="1852946.81"/>
  </r>
  <r>
    <s v="N"/>
    <x v="33"/>
    <s v="ELY"/>
    <s v="MAINTENANCE EQUIPMENT"/>
    <d v="1976-02-03T00:00:00"/>
    <n v="0"/>
    <n v="1693"/>
    <n v="847"/>
    <n v="2540"/>
  </r>
  <r>
    <s v="N"/>
    <x v="33"/>
    <s v="ELY"/>
    <s v="MAINTENANCE EQUIPMENT"/>
    <d v="1976-10-14T00:00:00"/>
    <n v="0"/>
    <n v="10132"/>
    <n v="5066"/>
    <n v="15198"/>
  </r>
  <r>
    <s v="N"/>
    <x v="33"/>
    <s v="ELY"/>
    <s v="A/D BUILDING ROOF REPAIR"/>
    <d v="1976-12-21T00:00:00"/>
    <n v="0"/>
    <n v="5524.55"/>
    <n v="1381.14"/>
    <n v="6905.6900000000005"/>
  </r>
  <r>
    <s v="N"/>
    <x v="33"/>
    <s v="ELY"/>
    <s v="1.R/W,T/W,APRON REHAB./PAPI/REIL"/>
    <d v="1986-12-11T00:00:00"/>
    <n v="919453.52"/>
    <n v="9051.23"/>
    <n v="103167.17"/>
    <n v="1031671.92"/>
  </r>
  <r>
    <s v="N"/>
    <x v="33"/>
    <s v="ELY"/>
    <s v="1.R/W,T/W,APRON REHAB./PAPI/REIL"/>
    <d v="1989-09-29T00:00:00"/>
    <n v="3487.93"/>
    <n v="-67.94"/>
    <n v="380.01"/>
    <n v="3800"/>
  </r>
  <r>
    <s v="N"/>
    <x v="33"/>
    <s v="ELY"/>
    <s v="SNOW BLOWER (USED)"/>
    <d v="1984-03-29T00:00:00"/>
    <n v="0"/>
    <n v="15429.4"/>
    <n v="7714.7"/>
    <n v="23144.1"/>
  </r>
  <r>
    <s v="N"/>
    <x v="33"/>
    <s v="ELY"/>
    <s v="SNOW PLOW WING"/>
    <d v="1985-02-21T00:00:00"/>
    <n v="0"/>
    <n v="6533.33"/>
    <n v="3266.67"/>
    <n v="9800"/>
  </r>
  <r>
    <s v="N"/>
    <x v="33"/>
    <s v="ELY"/>
    <s v="AIRPORT WELL SYSTEM"/>
    <d v="1987-06-08T00:00:00"/>
    <n v="0"/>
    <n v="4043.01"/>
    <n v="2021.51"/>
    <n v="6064.52"/>
  </r>
  <r>
    <s v="N"/>
    <x v="33"/>
    <s v="ELY"/>
    <s v="USED SNOWPLOW"/>
    <d v="1987-10-30T00:00:00"/>
    <n v="0"/>
    <n v="13348.6"/>
    <n v="6674.3"/>
    <n v="20022.900000000001"/>
  </r>
  <r>
    <s v="N"/>
    <x v="33"/>
    <s v="ELY"/>
    <s v="NEW WELL &amp; WATER SYSTEM"/>
    <d v="1988-08-08T00:00:00"/>
    <n v="0"/>
    <n v="7449.37"/>
    <n v="3724.69"/>
    <n v="11174.06"/>
  </r>
  <r>
    <s v="N"/>
    <x v="33"/>
    <s v="ELY"/>
    <s v="HEAT RETENTION CURTAIN-FBO BLD"/>
    <d v="1989-05-30T00:00:00"/>
    <n v="0"/>
    <n v="1663.73"/>
    <n v="831.86"/>
    <n v="2495.59"/>
  </r>
  <r>
    <s v="N"/>
    <x v="33"/>
    <s v="ELY"/>
    <s v="RUNWAY CRACK REPAIR"/>
    <d v="1989-10-11T00:00:00"/>
    <n v="0"/>
    <n v="25173.33"/>
    <n v="12586.67"/>
    <n v="37760"/>
  </r>
  <r>
    <s v="N"/>
    <x v="33"/>
    <s v="ELY"/>
    <s v="RUNWAY CRACK REPAIR"/>
    <d v="1990-08-02T00:00:00"/>
    <n v="0"/>
    <n v="22300"/>
    <n v="11163.33"/>
    <n v="33463.33"/>
  </r>
  <r>
    <s v="N"/>
    <x v="33"/>
    <s v="ELY"/>
    <s v="REPAIR TERMINAL BUILDING ROOF"/>
    <d v="1991-01-29T00:00:00"/>
    <n v="0"/>
    <n v="3361.85"/>
    <n v="1680.92"/>
    <n v="5042.7700000000004"/>
  </r>
  <r>
    <s v="N"/>
    <x v="33"/>
    <s v="ELY"/>
    <s v="MAINT. EQUIP. STORAGE BLDG."/>
    <d v="1992-10-08T00:00:00"/>
    <n v="0"/>
    <n v="12665.85"/>
    <n v="6332.94"/>
    <n v="18998.79"/>
  </r>
  <r>
    <s v="N"/>
    <x v="33"/>
    <s v="ELY"/>
    <s v="MAINT. EQUIP. STORAGE BLDG."/>
    <d v="1992-11-30T00:00:00"/>
    <n v="0"/>
    <n v="39877.47"/>
    <n v="19938.740000000002"/>
    <n v="59816.210000000006"/>
  </r>
  <r>
    <s v="N"/>
    <x v="33"/>
    <s v="ELY"/>
    <s v="MAINT. EQUIP. STORAGE BLDG."/>
    <d v="1992-12-23T00:00:00"/>
    <n v="0"/>
    <n v="23408.01"/>
    <n v="11703.99"/>
    <n v="35112"/>
  </r>
  <r>
    <s v="N"/>
    <x v="33"/>
    <s v="ELY"/>
    <s v="MAINT. EQUIP. STORAGE BLDG."/>
    <d v="1993-02-16T00:00:00"/>
    <n v="0"/>
    <n v="18607.34"/>
    <n v="9303.66"/>
    <n v="27911"/>
  </r>
  <r>
    <s v="N"/>
    <x v="33"/>
    <s v="ELY"/>
    <s v="MAINT. EQUIP. STORAGE BLDG."/>
    <d v="1993-03-17T00:00:00"/>
    <n v="0"/>
    <n v="11121.85"/>
    <n v="5560.93"/>
    <n v="16682.78"/>
  </r>
  <r>
    <s v="N"/>
    <x v="33"/>
    <s v="ELY"/>
    <s v="MAINT. EQUIP. STORAGE BLDG."/>
    <d v="1993-04-21T00:00:00"/>
    <n v="0"/>
    <n v="23989.27"/>
    <n v="11994.61"/>
    <n v="35983.880000000005"/>
  </r>
  <r>
    <s v="N"/>
    <x v="33"/>
    <s v="ELY"/>
    <s v="MAINT. EQUIP. STORAGE BLDG."/>
    <d v="1993-05-12T00:00:00"/>
    <n v="0"/>
    <n v="5430.21"/>
    <n v="5592.34"/>
    <n v="11022.55"/>
  </r>
  <r>
    <s v="N"/>
    <x v="33"/>
    <s v="ELY"/>
    <s v="MAINT. EQUIP. STORAGE BLDG."/>
    <d v="1993-05-12T00:00:00"/>
    <n v="0"/>
    <n v="5754.45"/>
    <n v="0"/>
    <n v="5754.45"/>
  </r>
  <r>
    <s v="N"/>
    <x v="33"/>
    <s v="ELY"/>
    <s v="MAINT. EQUIP. STORAGE BLDG."/>
    <d v="1993-10-25T00:00:00"/>
    <n v="0"/>
    <n v="12571.66"/>
    <n v="6285.84"/>
    <n v="18857.5"/>
  </r>
  <r>
    <s v="N"/>
    <x v="33"/>
    <s v="ELY"/>
    <s v="MAINT. EQUIP. STORAGE BLDG."/>
    <d v="1993-12-06T00:00:00"/>
    <n v="0"/>
    <n v="7197.69"/>
    <n v="3598.83"/>
    <n v="10796.52"/>
  </r>
  <r>
    <s v="N"/>
    <x v="33"/>
    <s v="ELY"/>
    <s v="MAINT. EQUIP. STORAGE BLDG."/>
    <d v="1994-03-03T00:00:00"/>
    <n v="0"/>
    <n v="5415"/>
    <n v="2707.5"/>
    <n v="8122.5"/>
  </r>
  <r>
    <s v="N"/>
    <x v="33"/>
    <s v="ELY"/>
    <s v="MAINT. EQUIP. STORAGE BLDG."/>
    <d v="1994-10-19T00:00:00"/>
    <n v="0"/>
    <n v="951.67"/>
    <n v="475.83"/>
    <n v="1427.5"/>
  </r>
  <r>
    <s v="N"/>
    <x v="33"/>
    <s v="ELY"/>
    <s v="MAINT. EQUIP. STORAGE BLDG."/>
    <d v="1994-12-19T00:00:00"/>
    <n v="0"/>
    <n v="1003.33"/>
    <n v="501.67"/>
    <n v="1505"/>
  </r>
  <r>
    <s v="N"/>
    <x v="33"/>
    <s v="ELY"/>
    <s v="INSULATED WORK AREA IN HANGAR"/>
    <d v="1992-03-02T00:00:00"/>
    <n v="0"/>
    <n v="4938.6400000000003"/>
    <n v="2469.3200000000002"/>
    <n v="7407.9600000000009"/>
  </r>
  <r>
    <s v="N"/>
    <x v="33"/>
    <s v="ELY"/>
    <s v="INSULATED WORK AREA IN HANGAR"/>
    <d v="1992-03-23T00:00:00"/>
    <n v="0"/>
    <n v="4061.36"/>
    <n v="2030.68"/>
    <n v="6092.04"/>
  </r>
  <r>
    <s v="N"/>
    <x v="33"/>
    <s v="ELY"/>
    <s v="REROOF &amp; REHABILITATE A/D BLDG"/>
    <d v="1994-07-19T00:00:00"/>
    <n v="0"/>
    <n v="10820.06"/>
    <n v="5410.02"/>
    <n v="16230.08"/>
  </r>
  <r>
    <s v="N"/>
    <x v="33"/>
    <s v="ELY"/>
    <s v="REROOF &amp; REHABILITATE A/D BLDG"/>
    <d v="1994-07-27T00:00:00"/>
    <n v="0"/>
    <n v="3991.51"/>
    <n v="1995.75"/>
    <n v="5987.26"/>
  </r>
  <r>
    <s v="N"/>
    <x v="33"/>
    <s v="ELY"/>
    <s v="REROOF &amp; REHABILITATE A/D BLDG"/>
    <d v="1994-10-19T00:00:00"/>
    <n v="0"/>
    <n v="1531.03"/>
    <n v="765.51"/>
    <n v="2296.54"/>
  </r>
  <r>
    <s v="N"/>
    <x v="33"/>
    <s v="ELY"/>
    <s v="REROOF &amp; REHABILITATE A/D BLDG"/>
    <d v="1995-05-25T00:00:00"/>
    <n v="0"/>
    <n v="14997.34"/>
    <n v="7498.66"/>
    <n v="22496"/>
  </r>
  <r>
    <s v="N"/>
    <x v="33"/>
    <s v="ELY"/>
    <s v="REROOF &amp; REHABILITATE A/D BLDG"/>
    <d v="1995-07-06T00:00:00"/>
    <n v="0"/>
    <n v="19670.7"/>
    <n v="9835.35"/>
    <n v="29506.050000000003"/>
  </r>
  <r>
    <s v="N"/>
    <x v="33"/>
    <s v="ELY"/>
    <s v="REROOF &amp; REHABILITATE A/D BLDG"/>
    <d v="1995-07-24T00:00:00"/>
    <n v="0"/>
    <n v="27734.799999999999"/>
    <n v="13867.4"/>
    <n v="41602.199999999997"/>
  </r>
  <r>
    <s v="N"/>
    <x v="33"/>
    <s v="ELY"/>
    <s v="REROOF &amp; REHABILITATE A/D BLDG"/>
    <d v="1995-08-23T00:00:00"/>
    <n v="0"/>
    <n v="16978.41"/>
    <n v="8489.19"/>
    <n v="25467.599999999999"/>
  </r>
  <r>
    <s v="N"/>
    <x v="33"/>
    <s v="ELY"/>
    <s v="REROOF &amp; REHABILITATE A/D BLDG"/>
    <d v="1995-11-09T00:00:00"/>
    <n v="0"/>
    <n v="6576.15"/>
    <n v="9862.59"/>
    <n v="16438.739999999998"/>
  </r>
  <r>
    <s v="N"/>
    <x v="33"/>
    <s v="ELY"/>
    <s v="REROOF &amp; REHABILITATE A/D BLDG"/>
    <d v="1995-11-09T00:00:00"/>
    <n v="0"/>
    <n v="13149.01"/>
    <n v="0"/>
    <n v="13149.01"/>
  </r>
  <r>
    <s v="N"/>
    <x v="33"/>
    <s v="ELY"/>
    <s v="REROOF &amp; REHABILITATE A/D BLDG"/>
    <d v="1995-11-09T00:00:00"/>
    <n v="0"/>
    <n v="17146.490000000002"/>
    <n v="8573.24"/>
    <n v="25719.730000000003"/>
  </r>
  <r>
    <s v="N"/>
    <x v="33"/>
    <s v="ELY"/>
    <s v="REROOF &amp; REHABILITATE A/D BLDG"/>
    <d v="1995-12-06T00:00:00"/>
    <n v="0"/>
    <n v="10637.46"/>
    <n v="5318.74"/>
    <n v="15956.199999999999"/>
  </r>
  <r>
    <s v="N"/>
    <x v="33"/>
    <s v="ELY"/>
    <s v="REROOF &amp; REHABILITATE A/D BLDG"/>
    <d v="1996-01-16T00:00:00"/>
    <n v="0"/>
    <n v="5100"/>
    <n v="2550"/>
    <n v="7650"/>
  </r>
  <r>
    <s v="N"/>
    <x v="33"/>
    <s v="ELY"/>
    <s v="REROOF &amp; REHABILITATE A/D BLDG"/>
    <d v="1996-07-25T00:00:00"/>
    <n v="0"/>
    <n v="16167.04"/>
    <n v="10338.42"/>
    <n v="26505.46"/>
  </r>
  <r>
    <s v="N"/>
    <x v="33"/>
    <s v="ELY"/>
    <s v="REROOF &amp; REHABILITATE A/D BLDG"/>
    <d v="1996-07-25T00:00:00"/>
    <n v="0"/>
    <n v="4509.75"/>
    <n v="0"/>
    <n v="4509.75"/>
  </r>
  <r>
    <s v="N"/>
    <x v="33"/>
    <s v="ELY"/>
    <s v="*LAND, OBST REM, SIGNS, HANGAR DOOR"/>
    <d v="1995-06-14T00:00:00"/>
    <n v="0"/>
    <n v="4732.47"/>
    <n v="1916.67"/>
    <n v="6649.14"/>
  </r>
  <r>
    <s v="N"/>
    <x v="33"/>
    <s v="ELY"/>
    <s v="2.LIGHTED RUNWAY SIGNS"/>
    <d v="1998-03-10T00:00:00"/>
    <n v="12824"/>
    <n v="0"/>
    <n v="1425.95"/>
    <n v="14249.95"/>
  </r>
  <r>
    <s v="N"/>
    <x v="33"/>
    <s v="ELY"/>
    <s v="2.LIGHTED RUNWAY SIGNS"/>
    <d v="1998-07-02T00:00:00"/>
    <n v="31150"/>
    <n v="0"/>
    <n v="3461.58"/>
    <n v="34611.58"/>
  </r>
  <r>
    <s v="N"/>
    <x v="33"/>
    <s v="ELY"/>
    <s v="2.LIGHTED RUNWAY SIGNS"/>
    <d v="1999-02-22T00:00:00"/>
    <n v="3046"/>
    <n v="0"/>
    <n v="338.52"/>
    <n v="3384.52"/>
  </r>
  <r>
    <s v="N"/>
    <x v="33"/>
    <s v="ELY"/>
    <s v="FUEL SYSTEM UPGRADE"/>
    <d v="1998-09-25T00:00:00"/>
    <n v="0"/>
    <n v="11346.41"/>
    <n v="11346.4"/>
    <n v="22692.809999999998"/>
  </r>
  <r>
    <s v="N"/>
    <x v="33"/>
    <s v="ELY"/>
    <s v="FUEL SYSTEM UPGRADE"/>
    <d v="1998-11-02T00:00:00"/>
    <n v="0"/>
    <n v="52865.36"/>
    <n v="52865.36"/>
    <n v="105730.72"/>
  </r>
  <r>
    <s v="N"/>
    <x v="33"/>
    <s v="ELY"/>
    <s v="FUEL SYSTEM UPGRADE"/>
    <d v="1999-01-29T00:00:00"/>
    <n v="0"/>
    <n v="7443.24"/>
    <n v="6826.04"/>
    <n v="14269.279999999999"/>
  </r>
  <r>
    <s v="N"/>
    <x v="33"/>
    <s v="ELY"/>
    <s v="CRACK SEAL, USED TRUCK/PLOW, MOWER"/>
    <d v="1998-10-20T00:00:00"/>
    <n v="0"/>
    <n v="14997"/>
    <n v="9998"/>
    <n v="24995"/>
  </r>
  <r>
    <s v="N"/>
    <x v="33"/>
    <s v="ELY"/>
    <s v="CRACK SEAL, USED TRUCK/PLOW, MOWER"/>
    <d v="1998-11-20T00:00:00"/>
    <n v="0"/>
    <n v="15003"/>
    <n v="18858"/>
    <n v="33861"/>
  </r>
  <r>
    <s v="N"/>
    <x v="33"/>
    <s v="ELY"/>
    <s v="CRACK SEAL, USED TRUCK/PLOW, MOWER"/>
    <d v="1998-11-20T00:00:00"/>
    <n v="0"/>
    <n v="13284"/>
    <n v="0"/>
    <n v="13284"/>
  </r>
  <r>
    <s v="N"/>
    <x v="33"/>
    <s v="ELY"/>
    <s v="CRACK SEAL, USED TRUCK/PLOW, MOWER"/>
    <d v="1999-02-11T00:00:00"/>
    <n v="0"/>
    <n v="7163.19"/>
    <n v="4775.46"/>
    <n v="11938.65"/>
  </r>
  <r>
    <s v="N"/>
    <x v="33"/>
    <s v="ELY"/>
    <s v="PAVM CRACK REPAIR/MARKG, MASTER PLAN/ALP"/>
    <d v="1999-08-27T00:00:00"/>
    <n v="0"/>
    <n v="18371.7"/>
    <n v="12247.8"/>
    <n v="30619.5"/>
  </r>
  <r>
    <s v="N"/>
    <x v="33"/>
    <s v="ELY"/>
    <s v="PAVM CRACK REPAIR/MARKG, MASTER PLAN/ALP"/>
    <d v="2000-06-02T00:00:00"/>
    <n v="0"/>
    <n v="8480.4"/>
    <n v="5653.6"/>
    <n v="14134"/>
  </r>
  <r>
    <s v="N"/>
    <x v="33"/>
    <s v="ELY"/>
    <s v="PAVM CRACK REPAIR/MARKG, MASTER PLAN/ALP"/>
    <d v="2000-07-13T00:00:00"/>
    <n v="0"/>
    <n v="10616.4"/>
    <n v="7077.6"/>
    <n v="17694"/>
  </r>
  <r>
    <s v="N"/>
    <x v="33"/>
    <s v="ELY"/>
    <s v="PAVM CRACK REPAIR/MARKG, MASTER PLAN/ALP"/>
    <d v="2000-10-06T00:00:00"/>
    <n v="0"/>
    <n v="13891.5"/>
    <n v="9261"/>
    <n v="23152.5"/>
  </r>
  <r>
    <s v="N"/>
    <x v="33"/>
    <s v="ELY"/>
    <s v="PAVM CRACK REPAIR/MARKG, MASTER PLAN/ALP"/>
    <d v="2000-11-09T00:00:00"/>
    <n v="0"/>
    <n v="11152.5"/>
    <n v="7435"/>
    <n v="18587.5"/>
  </r>
  <r>
    <s v="N"/>
    <x v="33"/>
    <s v="ELY"/>
    <s v="PAVM CRACK REPAIR/MARKG, MASTER PLAN/ALP"/>
    <d v="2001-08-31T00:00:00"/>
    <n v="0"/>
    <n v="1017.3"/>
    <n v="678.2"/>
    <n v="1695.5"/>
  </r>
  <r>
    <s v="N"/>
    <x v="33"/>
    <s v="ELY"/>
    <s v="HANGAR DOOR, FUEL TRUCK, GATE, TERM ROOF"/>
    <d v="2000-08-25T00:00:00"/>
    <n v="0"/>
    <n v="6275"/>
    <n v="6275"/>
    <n v="12550"/>
  </r>
  <r>
    <s v="N"/>
    <x v="33"/>
    <s v="ELY"/>
    <s v="HANGAR DOOR, FUEL TRUCK, GATE, TERM ROOF"/>
    <d v="2001-06-14T00:00:00"/>
    <n v="0"/>
    <n v="20100"/>
    <n v="13400"/>
    <n v="33500"/>
  </r>
  <r>
    <s v="N"/>
    <x v="33"/>
    <s v="ELY"/>
    <s v="HANGAR DOOR, FUEL TRUCK, GATE, TERM ROOF"/>
    <d v="2001-08-31T00:00:00"/>
    <n v="0"/>
    <n v="7507.5"/>
    <n v="7507.5"/>
    <n v="15015"/>
  </r>
  <r>
    <s v="N"/>
    <x v="33"/>
    <s v="ELY"/>
    <s v="3.Fencing, EA, SRE, Rwy 12/30 Crack R&amp;S"/>
    <d v="2002-01-17T00:00:00"/>
    <n v="44900"/>
    <n v="0"/>
    <n v="4989.8500000000004"/>
    <n v="49889.85"/>
  </r>
  <r>
    <s v="N"/>
    <x v="33"/>
    <s v="ELY"/>
    <s v="3.Fencing, EA, SRE, Rwy 12/30 Crack R&amp;S"/>
    <d v="2002-03-15T00:00:00"/>
    <n v="13185"/>
    <n v="0"/>
    <n v="1465"/>
    <n v="14650"/>
  </r>
  <r>
    <s v="N"/>
    <x v="33"/>
    <s v="ELY"/>
    <s v="3.Fencing, EA, SRE, Rwy 12/30 Crack R&amp;S"/>
    <d v="2002-05-22T00:00:00"/>
    <n v="6480"/>
    <n v="0"/>
    <n v="720"/>
    <n v="7200"/>
  </r>
  <r>
    <s v="N"/>
    <x v="33"/>
    <s v="ELY"/>
    <s v="3.Fencing, EA, SRE, Rwy 12/30 Crack R&amp;S"/>
    <d v="2002-09-09T00:00:00"/>
    <n v="2250"/>
    <n v="0"/>
    <n v="250"/>
    <n v="2500"/>
  </r>
  <r>
    <s v="N"/>
    <x v="33"/>
    <s v="ELY"/>
    <s v="3.Fencing, EA, SRE, Rwy 12/30 Crack R&amp;S"/>
    <d v="2002-10-30T00:00:00"/>
    <n v="2135"/>
    <n v="0"/>
    <n v="238.15"/>
    <n v="2373.15"/>
  </r>
  <r>
    <s v="N"/>
    <x v="33"/>
    <s v="ELY"/>
    <s v="3.Fencing, EA, SRE, Rwy 12/30 Crack R&amp;S"/>
    <d v="2003-02-13T00:00:00"/>
    <n v="4500"/>
    <n v="0"/>
    <n v="500"/>
    <n v="5000"/>
  </r>
  <r>
    <s v="N"/>
    <x v="33"/>
    <s v="ELY"/>
    <s v="3.Fencing, EA, SRE, Rwy 12/30 Crack R&amp;S"/>
    <d v="2003-06-13T00:00:00"/>
    <n v="20060"/>
    <n v="0"/>
    <n v="2228"/>
    <n v="22288"/>
  </r>
  <r>
    <s v="N"/>
    <x v="33"/>
    <s v="ELY"/>
    <s v="3.Fencing, EA, SRE, Rwy 12/30 Crack R&amp;S"/>
    <d v="2004-04-12T00:00:00"/>
    <n v="0"/>
    <n v="8354.14"/>
    <n v="2588.9299999999998"/>
    <n v="10943.07"/>
  </r>
  <r>
    <s v="N"/>
    <x v="33"/>
    <s v="ELY"/>
    <s v="3.Fencing, EA, SRE, Rwy 12/30 Crack R&amp;S"/>
    <d v="2004-05-17T00:00:00"/>
    <n v="0"/>
    <n v="1321.77"/>
    <n v="330.44"/>
    <n v="1652.21"/>
  </r>
  <r>
    <s v="N"/>
    <x v="33"/>
    <s v="ELY"/>
    <s v="3.Fencing, EA, SRE, Rwy 12/30 Crack R&amp;S"/>
    <d v="2004-08-18T00:00:00"/>
    <n v="772"/>
    <n v="0"/>
    <n v="-415.14"/>
    <n v="356.86"/>
  </r>
  <r>
    <s v="N"/>
    <x v="33"/>
    <s v="ELY"/>
    <s v="3.Fencing, EA, SRE, Rwy 12/30 Crack R&amp;S"/>
    <d v="2004-12-30T00:00:00"/>
    <n v="0"/>
    <n v="2250.35"/>
    <n v="495.77"/>
    <n v="2746.12"/>
  </r>
  <r>
    <s v="N"/>
    <x v="33"/>
    <s v="ELY"/>
    <s v="GEOTECH INVESTIGATION - RWY/TAXI/APRON"/>
    <d v="2003-02-05T00:00:00"/>
    <n v="0"/>
    <n v="13200"/>
    <n v="8800"/>
    <n v="22000"/>
  </r>
  <r>
    <s v="N"/>
    <x v="33"/>
    <s v="ELY"/>
    <s v="4.Passenger security area, clearing grub"/>
    <d v="2002-10-30T00:00:00"/>
    <n v="1800"/>
    <n v="0"/>
    <n v="200"/>
    <n v="2000"/>
  </r>
  <r>
    <s v="N"/>
    <x v="33"/>
    <s v="ELY"/>
    <s v="4.Passenger security area, clearing grub"/>
    <d v="2002-10-30T00:00:00"/>
    <n v="13886"/>
    <n v="0"/>
    <n v="1543.68"/>
    <n v="15429.68"/>
  </r>
  <r>
    <s v="N"/>
    <x v="33"/>
    <s v="ELY"/>
    <s v="4.Passenger security area, clearing grub"/>
    <d v="2003-01-28T00:00:00"/>
    <n v="18900"/>
    <n v="0"/>
    <n v="2100"/>
    <n v="21000"/>
  </r>
  <r>
    <s v="N"/>
    <x v="33"/>
    <s v="ELY"/>
    <s v="4.Passenger security area, clearing grub"/>
    <d v="2003-10-02T00:00:00"/>
    <n v="6133"/>
    <n v="0"/>
    <n v="682.42"/>
    <n v="6815.42"/>
  </r>
  <r>
    <s v="N"/>
    <x v="33"/>
    <s v="ELY"/>
    <s v="SRE, rehab roof"/>
    <d v="2002-12-23T00:00:00"/>
    <n v="0"/>
    <n v="2970"/>
    <n v="1980"/>
    <n v="4950"/>
  </r>
  <r>
    <s v="N"/>
    <x v="33"/>
    <s v="ELY"/>
    <s v="SRE, rehab roof"/>
    <d v="2003-02-27T00:00:00"/>
    <n v="0"/>
    <n v="33000"/>
    <n v="22000"/>
    <n v="55000"/>
  </r>
  <r>
    <s v="N"/>
    <x v="33"/>
    <s v="ELY"/>
    <s v="SRE, rehab roof"/>
    <d v="2003-03-26T00:00:00"/>
    <n v="0"/>
    <n v="2145"/>
    <n v="1430"/>
    <n v="3575"/>
  </r>
  <r>
    <s v="N"/>
    <x v="33"/>
    <s v="ELY"/>
    <s v="5.Rwy. 12/30 Seal + R&amp;S Cracks"/>
    <d v="2003-11-12T00:00:00"/>
    <n v="27000"/>
    <n v="0"/>
    <n v="3000"/>
    <n v="30000"/>
  </r>
  <r>
    <s v="N"/>
    <x v="33"/>
    <s v="ELY"/>
    <s v="5.Rwy. 12/30 Seal + R&amp;S Cracks"/>
    <d v="2004-04-29T00:00:00"/>
    <n v="1764"/>
    <n v="0"/>
    <n v="196"/>
    <n v="1960"/>
  </r>
  <r>
    <s v="N"/>
    <x v="33"/>
    <s v="ELY"/>
    <s v="5.Rwy. 12/30 Seal + R&amp;S Cracks"/>
    <d v="2004-08-18T00:00:00"/>
    <n v="36"/>
    <n v="0"/>
    <n v="103.58"/>
    <n v="139.57999999999998"/>
  </r>
  <r>
    <s v="N"/>
    <x v="33"/>
    <s v="ELY"/>
    <s v="5.Rwy. 12/30 Seal + R&amp;S Cracks"/>
    <d v="2004-08-18T00:00:00"/>
    <n v="888"/>
    <n v="0"/>
    <n v="0"/>
    <n v="888"/>
  </r>
  <r>
    <s v="N"/>
    <x v="33"/>
    <s v="ELY"/>
    <s v="6.SRE, EA, ALP Update"/>
    <d v="2005-01-19T00:00:00"/>
    <n v="85270"/>
    <n v="0"/>
    <n v="4488.7"/>
    <n v="89758.7"/>
  </r>
  <r>
    <s v="N"/>
    <x v="33"/>
    <s v="ELY"/>
    <s v="6.SRE, EA, ALP Update"/>
    <d v="2005-02-23T00:00:00"/>
    <n v="17807"/>
    <n v="0"/>
    <n v="937"/>
    <n v="18744"/>
  </r>
  <r>
    <s v="N"/>
    <x v="33"/>
    <s v="ELY"/>
    <s v="6.SRE, EA, ALP Update"/>
    <d v="2005-03-22T00:00:00"/>
    <n v="8043"/>
    <n v="0"/>
    <n v="423.75"/>
    <n v="8466.75"/>
  </r>
  <r>
    <s v="N"/>
    <x v="33"/>
    <s v="ELY"/>
    <s v="6.SRE, EA, ALP Update"/>
    <d v="2005-06-29T00:00:00"/>
    <n v="3852"/>
    <n v="0"/>
    <n v="203.4"/>
    <n v="4055.4"/>
  </r>
  <r>
    <s v="N"/>
    <x v="33"/>
    <s v="ELY"/>
    <s v="6.SRE, EA, ALP Update"/>
    <d v="2006-08-31T00:00:00"/>
    <n v="6494"/>
    <n v="0"/>
    <n v="340.15"/>
    <n v="6834.15"/>
  </r>
  <r>
    <s v="N"/>
    <x v="33"/>
    <s v="ELY"/>
    <s v="6.SRE, EA, ALP Update"/>
    <d v="2006-12-06T00:00:00"/>
    <n v="1198"/>
    <n v="0"/>
    <n v="0"/>
    <n v="1198"/>
  </r>
  <r>
    <s v="N"/>
    <x v="33"/>
    <s v="ELY"/>
    <s v="Riding Mower &amp; Tractor Mower Attachments"/>
    <d v="2004-08-12T00:00:00"/>
    <n v="0"/>
    <n v="6444.1"/>
    <n v="2761.76"/>
    <n v="9205.86"/>
  </r>
  <r>
    <s v="N"/>
    <x v="33"/>
    <s v="ELY"/>
    <s v="Riding Mower &amp; Tractor Mower Attachments"/>
    <d v="2005-02-09T00:00:00"/>
    <n v="0"/>
    <n v="8349.6"/>
    <n v="3578.4"/>
    <n v="11928"/>
  </r>
  <r>
    <s v="N"/>
    <x v="33"/>
    <s v="ELY"/>
    <s v="7.Correct RSA = 400' Rwy Shift"/>
    <d v="2005-11-01T00:00:00"/>
    <n v="58508"/>
    <n v="0"/>
    <n v="3079.88"/>
    <n v="61587.88"/>
  </r>
  <r>
    <s v="N"/>
    <x v="33"/>
    <s v="ELY"/>
    <s v="7.Correct RSA = 400' Rwy Shift"/>
    <d v="2006-01-24T00:00:00"/>
    <n v="18099"/>
    <n v="0"/>
    <n v="952.09"/>
    <n v="19051.09"/>
  </r>
  <r>
    <s v="N"/>
    <x v="33"/>
    <s v="ELY"/>
    <s v="7.Correct RSA = 400' Rwy Shift"/>
    <d v="2006-03-08T00:00:00"/>
    <n v="15317"/>
    <n v="0"/>
    <n v="806.51"/>
    <n v="16123.51"/>
  </r>
  <r>
    <s v="N"/>
    <x v="33"/>
    <s v="ELY"/>
    <s v="7.Correct RSA = 400' Rwy Shift"/>
    <d v="2006-03-08T00:00:00"/>
    <n v="92729"/>
    <n v="0"/>
    <n v="4880.67"/>
    <n v="97609.67"/>
  </r>
  <r>
    <s v="N"/>
    <x v="33"/>
    <s v="ELY"/>
    <s v="7.Correct RSA = 400' Rwy Shift"/>
    <d v="2006-05-01T00:00:00"/>
    <n v="9704"/>
    <n v="0"/>
    <n v="510.46"/>
    <n v="10214.459999999999"/>
  </r>
  <r>
    <s v="N"/>
    <x v="33"/>
    <s v="ELY"/>
    <s v="7.Correct RSA = 400' Rwy Shift"/>
    <d v="2006-07-11T00:00:00"/>
    <n v="33843"/>
    <n v="0"/>
    <n v="1782"/>
    <n v="35625"/>
  </r>
  <r>
    <s v="N"/>
    <x v="33"/>
    <s v="ELY"/>
    <s v="7.Correct RSA = 400' Rwy Shift"/>
    <d v="2006-10-11T00:00:00"/>
    <n v="27945"/>
    <n v="0"/>
    <n v="92946.6"/>
    <n v="120891.6"/>
  </r>
  <r>
    <s v="N"/>
    <x v="33"/>
    <s v="ELY"/>
    <s v="7.Correct RSA = 400' Rwy Shift"/>
    <d v="2006-12-13T00:00:00"/>
    <n v="351364"/>
    <n v="0"/>
    <n v="-72982.789999999994"/>
    <n v="278381.21000000002"/>
  </r>
  <r>
    <s v="N"/>
    <x v="33"/>
    <s v="ELY"/>
    <s v="7.Correct RSA = 400' Rwy Shift"/>
    <d v="2006-12-18T00:00:00"/>
    <n v="153648"/>
    <n v="0"/>
    <n v="8086.97"/>
    <n v="161734.97"/>
  </r>
  <r>
    <s v="N"/>
    <x v="33"/>
    <s v="ELY"/>
    <s v="7.Correct RSA = 400' Rwy Shift"/>
    <d v="2007-01-02T00:00:00"/>
    <n v="14537"/>
    <n v="0"/>
    <n v="765.15"/>
    <n v="15302.15"/>
  </r>
  <r>
    <s v="N"/>
    <x v="33"/>
    <s v="ELY"/>
    <s v="7.Correct RSA = 400' Rwy Shift"/>
    <d v="2007-02-01T00:00:00"/>
    <n v="31415"/>
    <n v="0"/>
    <n v="34826.67"/>
    <n v="66241.67"/>
  </r>
  <r>
    <s v="N"/>
    <x v="33"/>
    <s v="ELY"/>
    <s v="7.Correct RSA = 400' Rwy Shift"/>
    <d v="2007-02-27T00:00:00"/>
    <n v="45135"/>
    <n v="0"/>
    <n v="2376.04"/>
    <n v="47511.040000000001"/>
  </r>
  <r>
    <s v="N"/>
    <x v="33"/>
    <s v="ELY"/>
    <s v="7.Correct RSA = 400' Rwy Shift"/>
    <d v="2007-04-06T00:00:00"/>
    <n v="349813"/>
    <n v="0"/>
    <n v="18410.63"/>
    <n v="368223.63"/>
  </r>
  <r>
    <s v="N"/>
    <x v="33"/>
    <s v="ELY"/>
    <s v="7.Correct RSA = 400' Rwy Shift"/>
    <d v="2007-11-20T00:00:00"/>
    <n v="161262"/>
    <n v="0"/>
    <n v="13057.66"/>
    <n v="174319.66"/>
  </r>
  <r>
    <s v="N"/>
    <x v="33"/>
    <s v="ELY"/>
    <s v="7.Correct RSA = 400' Rwy Shift"/>
    <d v="2007-12-13T00:00:00"/>
    <n v="260230"/>
    <n v="0"/>
    <n v="0"/>
    <n v="260230"/>
  </r>
  <r>
    <s v="N"/>
    <x v="33"/>
    <s v="ELY"/>
    <s v="7.Correct RSA = 400' Rwy Shift"/>
    <d v="2008-02-08T00:00:00"/>
    <n v="351436"/>
    <n v="0"/>
    <n v="0"/>
    <n v="351436"/>
  </r>
  <r>
    <s v="N"/>
    <x v="33"/>
    <s v="ELY"/>
    <s v="7.Correct RSA = 400' Rwy Shift"/>
    <d v="2008-03-14T00:00:00"/>
    <n v="17854"/>
    <n v="0"/>
    <n v="0"/>
    <n v="17854"/>
  </r>
  <r>
    <s v="N"/>
    <x v="33"/>
    <s v="ELY"/>
    <s v="7.Correct RSA = 400' Rwy Shift"/>
    <d v="2008-07-23T00:00:00"/>
    <n v="22654"/>
    <n v="0"/>
    <n v="0"/>
    <n v="22654"/>
  </r>
  <r>
    <s v="N"/>
    <x v="33"/>
    <s v="ELY"/>
    <s v="7.Correct RSA = 400' Rwy Shift"/>
    <d v="2008-11-07T00:00:00"/>
    <n v="14987"/>
    <n v="0"/>
    <n v="0"/>
    <n v="14987"/>
  </r>
  <r>
    <s v="N"/>
    <x v="33"/>
    <s v="ELY"/>
    <s v="7.Correct RSA = 400' Rwy Shift"/>
    <d v="2010-08-05T00:00:00"/>
    <n v="50000"/>
    <n v="0"/>
    <n v="0"/>
    <n v="50000"/>
  </r>
  <r>
    <s v="N"/>
    <x v="33"/>
    <s v="ELY"/>
    <s v="7.Correct RSA = 400' Rwy Shift"/>
    <d v="2010-09-23T00:00:00"/>
    <n v="312072"/>
    <n v="0"/>
    <n v="0"/>
    <n v="312072"/>
  </r>
  <r>
    <s v="N"/>
    <x v="33"/>
    <s v="ELY"/>
    <s v="Maint. bldg rehab - Doors &amp; heaters"/>
    <d v="2006-01-17T00:00:00"/>
    <n v="0"/>
    <n v="11627.7"/>
    <n v="4983.3"/>
    <n v="16611"/>
  </r>
  <r>
    <s v="N"/>
    <x v="33"/>
    <s v="ELY"/>
    <s v="8. SRE (Plow Truck w/ Spreader)"/>
    <d v="2007-02-01T00:00:00"/>
    <n v="43200"/>
    <n v="0"/>
    <n v="2739.79"/>
    <n v="45939.79"/>
  </r>
  <r>
    <s v="N"/>
    <x v="33"/>
    <s v="ELY"/>
    <s v="8. SRE (Plow Truck w/ Spreader)"/>
    <d v="2007-04-06T00:00:00"/>
    <n v="8841"/>
    <n v="0"/>
    <n v="0"/>
    <n v="8841"/>
  </r>
  <r>
    <s v="N"/>
    <x v="33"/>
    <s v="ELY"/>
    <s v="9.Design Apron; Rwy Length Rpt"/>
    <d v="2008-09-09T00:00:00"/>
    <n v="51465"/>
    <n v="0"/>
    <n v="3235"/>
    <n v="54700"/>
  </r>
  <r>
    <s v="N"/>
    <x v="33"/>
    <s v="ELY"/>
    <s v="9.Design Apron; Rwy Length Rpt"/>
    <d v="2009-11-30T00:00:00"/>
    <n v="10000"/>
    <n v="0"/>
    <n v="0"/>
    <n v="10000"/>
  </r>
  <r>
    <s v="N"/>
    <x v="33"/>
    <s v="ELY"/>
    <s v="10.Crack Seal"/>
    <d v="2009-05-13T00:00:00"/>
    <n v="7854"/>
    <n v="0"/>
    <n v="413.76"/>
    <n v="8267.76"/>
  </r>
  <r>
    <s v="N"/>
    <x v="33"/>
    <s v="ELY"/>
    <s v="10.Crack Seal"/>
    <d v="2009-07-30T00:00:00"/>
    <n v="1694"/>
    <n v="0"/>
    <n v="89.61"/>
    <n v="1783.61"/>
  </r>
  <r>
    <s v="N"/>
    <x v="33"/>
    <s v="ELY"/>
    <s v="10.Crack Seal"/>
    <d v="2009-10-21T00:00:00"/>
    <n v="26082"/>
    <n v="0"/>
    <n v="1373"/>
    <n v="27455"/>
  </r>
  <r>
    <s v="N"/>
    <x v="33"/>
    <s v="ELY"/>
    <s v="10.Crack Seal"/>
    <d v="2009-12-18T00:00:00"/>
    <n v="4340"/>
    <n v="0"/>
    <n v="523.71"/>
    <n v="4863.71"/>
  </r>
  <r>
    <s v="N"/>
    <x v="33"/>
    <s v="ELY"/>
    <s v="10.Crack Seal"/>
    <d v="2010-12-14T00:00:00"/>
    <n v="9007"/>
    <n v="0"/>
    <n v="177.78"/>
    <n v="9184.7800000000007"/>
  </r>
  <r>
    <s v="N"/>
    <x v="33"/>
    <s v="ELY"/>
    <s v="11.Snow Plow"/>
    <d v="2009-12-09T00:00:00"/>
    <n v="380651"/>
    <n v="0"/>
    <n v="20261.29"/>
    <n v="400912.29"/>
  </r>
  <r>
    <s v="N"/>
    <x v="33"/>
    <s v="ELY"/>
    <s v="11.Snow Plow"/>
    <d v="2010-10-14T00:00:00"/>
    <n v="9050"/>
    <n v="0"/>
    <n v="250"/>
    <n v="9300"/>
  </r>
  <r>
    <s v="N"/>
    <x v="33"/>
    <s v="ELY"/>
    <s v="Crk Seal Airside Pave; A/D Roof"/>
    <d v="2012-01-31T00:00:00"/>
    <n v="162083"/>
    <n v="4906.3100000000004"/>
    <n v="10634.24"/>
    <n v="177623.55"/>
  </r>
  <r>
    <s v="N"/>
    <x v="33"/>
    <s v="ELY"/>
    <s v="Crk Seal Airside Pave; A/D Roof"/>
    <d v="2012-12-07T00:00:00"/>
    <n v="106784"/>
    <n v="468.3"/>
    <n v="6366.96"/>
    <n v="113619.26000000001"/>
  </r>
  <r>
    <s v="N"/>
    <x v="33"/>
    <s v="ELY"/>
    <s v="Crk Seal Airside Pave; A/D Roof"/>
    <d v="2013-12-23T00:00:00"/>
    <n v="10000"/>
    <n v="47.19"/>
    <n v="0"/>
    <n v="10047.19"/>
  </r>
  <r>
    <s v="N"/>
    <x v="33"/>
    <s v="ELY"/>
    <s v="Crk Seal Airside Pave; A/D Roof"/>
    <d v="2013-12-23T00:00:00"/>
    <n v="13008"/>
    <n v="0"/>
    <n v="0"/>
    <n v="13008"/>
  </r>
  <r>
    <s v="N"/>
    <x v="33"/>
    <s v="ELY"/>
    <s v="13. Rwy Cr. Seal and Design MIRLs/Rehab"/>
    <d v="2013-12-23T00:00:00"/>
    <n v="93300"/>
    <n v="0"/>
    <n v="19630.13"/>
    <n v="112930.13"/>
  </r>
  <r>
    <s v="N"/>
    <x v="33"/>
    <s v="ELY"/>
    <s v="13. Rwy Cr. Seal and Design MIRLs/Rehab"/>
    <d v="2014-07-21T00:00:00"/>
    <n v="81146"/>
    <n v="0"/>
    <n v="-1710.48"/>
    <n v="79435.520000000004"/>
  </r>
  <r>
    <s v="N"/>
    <x v="33"/>
    <s v="ELY"/>
    <s v="13. Rwy Cr. Seal and Design MIRLs/Rehab"/>
    <d v="2015-03-25T00:00:00"/>
    <n v="35546"/>
    <n v="8005.35"/>
    <n v="-4578.47"/>
    <n v="38972.879999999997"/>
  </r>
  <r>
    <s v="N"/>
    <x v="33"/>
    <s v="ELY"/>
    <s v="13. Rwy Cr. Seal and Design MIRLs/Rehab"/>
    <d v="2016-02-24T00:00:00"/>
    <n v="6805"/>
    <n v="0"/>
    <n v="0"/>
    <n v="6805"/>
  </r>
  <r>
    <s v="N"/>
    <x v="33"/>
    <s v="ELY"/>
    <s v="13. Rwy Cr. Seal and Design MIRLs/Rehab"/>
    <d v="2016-02-24T00:00:00"/>
    <n v="23333"/>
    <n v="0"/>
    <n v="0"/>
    <n v="23333"/>
  </r>
  <r>
    <s v="N"/>
    <x v="33"/>
    <s v="ELY"/>
    <s v="Rehab Rwy 12/30; MIRL, PAPI, Signs; Replace Airport Beacon"/>
    <d v="2015-03-25T00:00:00"/>
    <n v="10370"/>
    <n v="576.15"/>
    <n v="576.85"/>
    <n v="11523"/>
  </r>
  <r>
    <s v="N"/>
    <x v="33"/>
    <s v="ELY"/>
    <s v="Rehab Rwy 12/30; MIRL, PAPI, Signs; Replace Airport Beacon"/>
    <d v="2015-04-07T00:00:00"/>
    <n v="3420"/>
    <n v="190"/>
    <n v="190"/>
    <n v="3800"/>
  </r>
  <r>
    <s v="N"/>
    <x v="33"/>
    <s v="ELY"/>
    <s v="Rehab Rwy 12/30; MIRL, PAPI, Signs; Replace Airport Beacon"/>
    <d v="2015-08-10T00:00:00"/>
    <n v="919655"/>
    <n v="51091.97"/>
    <n v="51092.45"/>
    <n v="1021839.4199999999"/>
  </r>
  <r>
    <s v="N"/>
    <x v="33"/>
    <s v="ELY"/>
    <s v="Rehab Rwy 12/30; MIRL, PAPI, Signs; Replace Airport Beacon"/>
    <d v="2015-10-07T00:00:00"/>
    <n v="1097899"/>
    <n v="72068.94"/>
    <n v="63763.85"/>
    <n v="1233731.79"/>
  </r>
  <r>
    <s v="N"/>
    <x v="33"/>
    <s v="ELY"/>
    <s v="Rehab Rwy 12/30; MIRL, PAPI, Signs; Replace Airport Beacon"/>
    <d v="2016-02-04T00:00:00"/>
    <n v="1117501"/>
    <n v="72189.11"/>
    <n v="70096.05"/>
    <n v="1259786.1600000001"/>
  </r>
  <r>
    <s v="N"/>
    <x v="33"/>
    <s v="ELY"/>
    <s v="Rehab Rwy 12/30; MIRL, PAPI, Signs; Replace Airport Beacon"/>
    <d v="2017-01-09T00:00:00"/>
    <n v="137067"/>
    <n v="7614.78"/>
    <n v="7613.91"/>
    <n v="152295.69"/>
  </r>
  <r>
    <s v="N"/>
    <x v="33"/>
    <s v="ELY"/>
    <s v="Rehab Rwy 12/30; MIRL, PAPI, Signs; Replace Airport Beacon"/>
    <d v="2017-03-24T00:00:00"/>
    <n v="48239"/>
    <n v="4194.08"/>
    <n v="3438.3"/>
    <n v="55871.380000000005"/>
  </r>
  <r>
    <s v="N"/>
    <x v="33"/>
    <s v="ELY"/>
    <s v="Rehab Rwy 12/30; MIRL, PAPI, Signs; Replace Airport Beacon"/>
    <d v="2018-08-22T00:00:00"/>
    <n v="201014"/>
    <n v="4325.32"/>
    <n v="6313.59"/>
    <n v="211652.91"/>
  </r>
  <r>
    <s v="N"/>
    <x v="33"/>
    <s v="ELY"/>
    <s v="Brush Clearing Equipment"/>
    <d v="2016-02-09T00:00:00"/>
    <n v="0"/>
    <n v="101539.2"/>
    <n v="25384.799999999999"/>
    <n v="126924"/>
  </r>
  <r>
    <s v="N"/>
    <x v="33"/>
    <s v="ELY"/>
    <s v="Conduct EA"/>
    <d v="2016-04-01T00:00:00"/>
    <n v="40142"/>
    <n v="2230.16"/>
    <n v="2231.0100000000002"/>
    <n v="44603.170000000006"/>
  </r>
  <r>
    <s v="N"/>
    <x v="33"/>
    <s v="ELY"/>
    <s v="Conduct EA"/>
    <d v="2017-01-19T00:00:00"/>
    <n v="12508"/>
    <n v="713.04"/>
    <n v="712.71"/>
    <n v="13933.75"/>
  </r>
  <r>
    <s v="N"/>
    <x v="33"/>
    <s v="ELY"/>
    <s v="Conduct EA"/>
    <d v="2017-04-10T00:00:00"/>
    <n v="3927"/>
    <n v="200"/>
    <n v="200"/>
    <n v="4327"/>
  </r>
  <r>
    <s v="N"/>
    <x v="33"/>
    <s v="ELY"/>
    <s v="Connector txwy; obs. removal"/>
    <d v="2017-01-09T00:00:00"/>
    <n v="335512"/>
    <n v="18639.62"/>
    <n v="18640.64"/>
    <n v="372792.26"/>
  </r>
  <r>
    <s v="N"/>
    <x v="33"/>
    <s v="ELY"/>
    <s v="Connector txwy; obs. removal"/>
    <d v="2017-04-21T00:00:00"/>
    <n v="934769"/>
    <n v="51931.65"/>
    <n v="51932.3"/>
    <n v="1038632.9500000001"/>
  </r>
  <r>
    <s v="N"/>
    <x v="33"/>
    <s v="ELY"/>
    <s v="Connector txwy; obs. removal"/>
    <d v="2018-01-02T00:00:00"/>
    <n v="1282719"/>
    <n v="79261.05"/>
    <n v="87278.96"/>
    <n v="1449259.01"/>
  </r>
  <r>
    <s v="N"/>
    <x v="33"/>
    <s v="ELY"/>
    <s v="Connector txwy; obs. removal"/>
    <d v="2019-08-05T00:00:00"/>
    <n v="303019"/>
    <n v="8810.7800000000007"/>
    <n v="2250.4699999999998"/>
    <n v="314080.25"/>
  </r>
  <r>
    <s v="N"/>
    <x v="33"/>
    <s v="ELY"/>
    <s v="Apron Resurfacing Phase 1 - Design, ALP Sheet 2 Update"/>
    <d v="2018-04-10T00:00:00"/>
    <n v="29122"/>
    <n v="6340.25"/>
    <n v="3192.09"/>
    <n v="38654.339999999997"/>
  </r>
  <r>
    <s v="N"/>
    <x v="33"/>
    <s v="ELY"/>
    <s v="Apron Resurfacing Phase 1 - Design, ALP Sheet 2 Update"/>
    <d v="2019-02-05T00:00:00"/>
    <n v="44677"/>
    <n v="26385.98"/>
    <n v="11857.91"/>
    <n v="82920.89"/>
  </r>
  <r>
    <s v="N"/>
    <x v="33"/>
    <s v="ELY"/>
    <s v="Apron Resurfacing Phase 1 - Design, ALP Sheet 2 Update"/>
    <d v="2019-06-14T00:00:00"/>
    <n v="2700"/>
    <n v="150"/>
    <n v="0"/>
    <n v="2850"/>
  </r>
  <r>
    <s v="N"/>
    <x v="33"/>
    <s v="ELY"/>
    <s v="Apron Resurfacing Phase 1 - Design, ALP Sheet 2 Update"/>
    <d v="2020-01-10T00:00:00"/>
    <n v="1799"/>
    <n v="99.94"/>
    <n v="0"/>
    <n v="1898.94"/>
  </r>
  <r>
    <s v="N"/>
    <x v="33"/>
    <s v="ELY"/>
    <s v="Apron Rehab Ph2, reconst Entrance Rd, rehab part of rnwy"/>
    <d v="2019-06-14T00:00:00"/>
    <n v="99397"/>
    <n v="5853.15"/>
    <n v="5635.56"/>
    <n v="110885.70999999999"/>
  </r>
  <r>
    <s v="N"/>
    <x v="33"/>
    <s v="ELY"/>
    <s v="Apron Rehab Ph2, reconst Entrance Rd, rehab part of rnwy"/>
    <d v="2019-11-05T00:00:00"/>
    <n v="1064020"/>
    <n v="83279.42"/>
    <n v="77087.100000000006"/>
    <n v="1224386.52"/>
  </r>
  <r>
    <s v="N"/>
    <x v="33"/>
    <s v="ELY"/>
    <s v="Apron Rehab Ph2, reconst Entrance Rd, rehab part of rnwy"/>
    <d v="2020-06-04T00:00:00"/>
    <n v="31750"/>
    <n v="5676.66"/>
    <n v="0"/>
    <n v="37426.660000000003"/>
  </r>
  <r>
    <s v="N"/>
    <x v="33"/>
    <s v="ELY"/>
    <s v="Parking Lot Reconstruction"/>
    <d v="1899-12-30T00:00:00"/>
    <n v="0"/>
    <n v="84405.98"/>
    <n v="28135.32"/>
    <n v="112541.29999999999"/>
  </r>
  <r>
    <s v="N"/>
    <x v="33"/>
    <s v="ELY"/>
    <s v="Parking Lot Reconstruction"/>
    <d v="2019-11-06T00:00:00"/>
    <n v="0"/>
    <n v="424840.62"/>
    <n v="141613.54"/>
    <n v="566454.16"/>
  </r>
  <r>
    <s v="N"/>
    <x v="33"/>
    <s v="ELY"/>
    <s v="Parking Lot Reconstruction"/>
    <d v="2020-05-05T00:00:00"/>
    <n v="0"/>
    <n v="29084.15"/>
    <n v="9694.7199999999993"/>
    <n v="38778.870000000003"/>
  </r>
  <r>
    <s v="N"/>
    <x v="33"/>
    <s v="ELY"/>
    <s v="TWY A3 and Partial Parallel TWY-Design, PAPI and REIL Replacement"/>
    <d v="2020-06-04T00:00:00"/>
    <n v="42323"/>
    <n v="2351.3200000000002"/>
    <n v="2351.9899999999998"/>
    <n v="47026.31"/>
  </r>
  <r>
    <s v="N"/>
    <x v="33"/>
    <s v="ELY"/>
    <s v="Fuel system piping upgrade"/>
    <d v="2020-05-05T00:00:00"/>
    <n v="0"/>
    <n v="39617.550000000003"/>
    <n v="16978.95"/>
    <n v="56596.5"/>
  </r>
  <r>
    <s v="N"/>
    <x v="33"/>
    <s v="ELY"/>
    <s v="CARES Act amendment for Ely"/>
    <d v="2021-03-03T00:00:00"/>
    <n v="30000"/>
    <n v="0"/>
    <n v="0"/>
    <n v="30000"/>
  </r>
  <r>
    <s v="N"/>
    <x v="33"/>
    <s v="ELY"/>
    <s v="LAND ACQUISITION"/>
    <d v="1976-12-02T00:00:00"/>
    <n v="81805.62"/>
    <n v="0"/>
    <n v="20451.41"/>
    <n v="102257.03"/>
  </r>
  <r>
    <s v="N"/>
    <x v="33"/>
    <s v="ELY"/>
    <s v="ENGINEERING FOR SP 6920-10:RUNWAY REHAB"/>
    <d v="1984-07-12T00:00:00"/>
    <n v="43359.3"/>
    <n v="0"/>
    <n v="4817.7"/>
    <n v="48177"/>
  </r>
  <r>
    <s v="N"/>
    <x v="34"/>
    <s v="EVELETH-VIRGINIA"/>
    <s v="FILL-GRADE-SEED"/>
    <d v="1952-01-04T00:00:00"/>
    <n v="0"/>
    <n v="5686.52"/>
    <n v="2843.26"/>
    <n v="8529.7800000000007"/>
  </r>
  <r>
    <s v="N"/>
    <x v="34"/>
    <s v="EVELETH-VIRGINIA"/>
    <s v="PLANS AND SPECIFICATIONS"/>
    <d v="1952-01-21T00:00:00"/>
    <n v="0"/>
    <n v="562.5"/>
    <n v="562.5"/>
    <n v="1125"/>
  </r>
  <r>
    <s v="N"/>
    <x v="34"/>
    <s v="EVELETH-VIRGINIA"/>
    <s v="EVELETH-VIRGINIA AIRPORT"/>
    <d v="1948-06-14T00:00:00"/>
    <n v="0"/>
    <n v="16503"/>
    <n v="85"/>
    <n v="16588"/>
  </r>
  <r>
    <s v="N"/>
    <x v="34"/>
    <s v="EVELETH-VIRGINIA"/>
    <s v="PLUMBING AND HEATING"/>
    <d v="1948-06-11T00:00:00"/>
    <n v="0"/>
    <n v="3904.5"/>
    <n v="0"/>
    <n v="3904.5"/>
  </r>
  <r>
    <s v="N"/>
    <x v="34"/>
    <s v="EVELETH-VIRGINIA"/>
    <s v="ELECTRICAL INSTALLATION"/>
    <d v="1948-06-14T00:00:00"/>
    <n v="0"/>
    <n v="925"/>
    <n v="47.27"/>
    <n v="972.27"/>
  </r>
  <r>
    <s v="N"/>
    <x v="34"/>
    <s v="EVELETH-VIRGINIA"/>
    <s v="PLANS AND GEN. SUP."/>
    <d v="1948-06-14T00:00:00"/>
    <n v="0"/>
    <n v="1248.8699999999999"/>
    <n v="39.01"/>
    <n v="1287.8799999999999"/>
  </r>
  <r>
    <s v="N"/>
    <x v="34"/>
    <s v="EVELETH-VIRGINIA"/>
    <s v="SEWERAGE SYSTEM"/>
    <d v="1948-06-11T00:00:00"/>
    <n v="0"/>
    <n v="7508"/>
    <n v="0"/>
    <n v="7508"/>
  </r>
  <r>
    <s v="N"/>
    <x v="34"/>
    <s v="EVELETH-VIRGINIA"/>
    <s v="WATER MAIN"/>
    <d v="1948-09-20T00:00:00"/>
    <n v="0"/>
    <n v="16395.080000000002"/>
    <n v="400.87"/>
    <n v="16795.95"/>
  </r>
  <r>
    <s v="N"/>
    <x v="34"/>
    <s v="EVELETH-VIRGINIA"/>
    <s v="REM AND REL POW/TEL LINE, ETC."/>
    <d v="1950-09-13T00:00:00"/>
    <n v="0"/>
    <n v="8396.6"/>
    <n v="0"/>
    <n v="8396.6"/>
  </r>
  <r>
    <s v="N"/>
    <x v="34"/>
    <s v="EVELETH-VIRGINIA"/>
    <s v="BIT. PARK APRON, ENT. RD/FENC"/>
    <d v="1953-11-13T00:00:00"/>
    <n v="0"/>
    <n v="13750.98"/>
    <n v="425.63"/>
    <n v="14176.609999999999"/>
  </r>
  <r>
    <s v="N"/>
    <x v="34"/>
    <s v="EVELETH-VIRGINIA"/>
    <s v="RUNWAY LIGHTING"/>
    <d v="1954-03-23T00:00:00"/>
    <n v="0"/>
    <n v="7788.9"/>
    <n v="3894.45"/>
    <n v="11683.349999999999"/>
  </r>
  <r>
    <s v="N"/>
    <x v="34"/>
    <s v="EVELETH-VIRGINIA"/>
    <s v="EXT SURF LIGHT EW RUNWAY:FAAP-01"/>
    <d v="1961-09-07T00:00:00"/>
    <n v="64880.94"/>
    <n v="44084.5"/>
    <n v="23288.06"/>
    <n v="132253.5"/>
  </r>
  <r>
    <s v="N"/>
    <x v="34"/>
    <s v="EVELETH-VIRGINIA"/>
    <s v="SEAL COAT"/>
    <d v="1957-11-14T00:00:00"/>
    <n v="0"/>
    <n v="7619.02"/>
    <n v="3809.51"/>
    <n v="11428.53"/>
  </r>
  <r>
    <s v="N"/>
    <x v="34"/>
    <s v="EVELETH-VIRGINIA"/>
    <s v="LIGHTED WIND TEE"/>
    <d v="1963-08-13T00:00:00"/>
    <n v="1912.7"/>
    <n v="1200"/>
    <n v="712.71"/>
    <n v="3825.41"/>
  </r>
  <r>
    <s v="N"/>
    <x v="34"/>
    <s v="EVELETH-VIRGINIA"/>
    <s v="CLEAN DRAINAGE DITCH"/>
    <d v="1961-03-15T00:00:00"/>
    <n v="0"/>
    <n v="1120"/>
    <n v="603.25"/>
    <n v="1723.25"/>
  </r>
  <r>
    <s v="N"/>
    <x v="34"/>
    <s v="EVELETH-VIRGINIA"/>
    <s v="SEWER DRAIN. AND ELEC CABLE"/>
    <d v="1960-12-19T00:00:00"/>
    <n v="0"/>
    <n v="2199.87"/>
    <n v="1099.93"/>
    <n v="3299.8"/>
  </r>
  <r>
    <s v="N"/>
    <x v="34"/>
    <s v="EVELETH-VIRGINIA"/>
    <s v="SEAL COAT AND RUNWAY MARKING"/>
    <d v="1961-11-27T00:00:00"/>
    <n v="0"/>
    <n v="2795.89"/>
    <n v="1397.95"/>
    <n v="4193.84"/>
  </r>
  <r>
    <s v="N"/>
    <x v="34"/>
    <s v="EVELETH-VIRGINIA"/>
    <s v="RESURFACE E-W RUNWAY"/>
    <d v="1964-04-01T00:00:00"/>
    <n v="23901.39"/>
    <n v="15934.26"/>
    <n v="7967.13"/>
    <n v="47802.78"/>
  </r>
  <r>
    <s v="N"/>
    <x v="34"/>
    <s v="EVELETH-VIRGINIA"/>
    <s v="SURF/ENT RD AND APRON, ETC."/>
    <d v="1967-01-31T00:00:00"/>
    <n v="7964.59"/>
    <n v="5309.72"/>
    <n v="2654.87"/>
    <n v="15929.18"/>
  </r>
  <r>
    <s v="N"/>
    <x v="34"/>
    <s v="EVELETH-VIRGINIA"/>
    <s v="SEAL COAT E-W RWY"/>
    <d v="1966-01-04T00:00:00"/>
    <n v="0"/>
    <n v="3400"/>
    <n v="1869.33"/>
    <n v="5269.33"/>
  </r>
  <r>
    <s v="N"/>
    <x v="34"/>
    <s v="EVELETH-VIRGINIA"/>
    <s v="SEAL COAT"/>
    <d v="1966-10-07T00:00:00"/>
    <n v="0"/>
    <n v="6550.15"/>
    <n v="3275.08"/>
    <n v="9825.23"/>
  </r>
  <r>
    <s v="N"/>
    <x v="34"/>
    <s v="EVELETH-VIRGINIA"/>
    <s v="MARKING"/>
    <d v="1966-12-15T00:00:00"/>
    <n v="0"/>
    <n v="1516"/>
    <n v="774.67"/>
    <n v="2290.67"/>
  </r>
  <r>
    <s v="N"/>
    <x v="34"/>
    <s v="EVELETH-VIRGINIA"/>
    <s v="NEW APRON AREA"/>
    <d v="1968-09-03T00:00:00"/>
    <n v="7486.08"/>
    <n v="3743.04"/>
    <n v="3743.05"/>
    <n v="14972.169999999998"/>
  </r>
  <r>
    <s v="N"/>
    <x v="34"/>
    <s v="EVELETH-VIRGINIA"/>
    <s v="CONSTRUCT PARKING RAMP"/>
    <d v="1969-03-20T00:00:00"/>
    <n v="6575.03"/>
    <n v="3671.2"/>
    <n v="4438.5600000000004"/>
    <n v="14684.79"/>
  </r>
  <r>
    <s v="N"/>
    <x v="34"/>
    <s v="EVELETH-VIRGINIA"/>
    <s v="RUNWAY 9-27 OVERLAY"/>
    <d v="1976-06-01T00:00:00"/>
    <n v="169315.26"/>
    <n v="22106.5"/>
    <n v="26208.51"/>
    <n v="217630.27000000002"/>
  </r>
  <r>
    <s v="N"/>
    <x v="34"/>
    <s v="EVELETH-VIRGINIA"/>
    <s v="RW 14/32 OVERLAY/LIGHTING"/>
    <d v="1980-09-16T00:00:00"/>
    <n v="0"/>
    <n v="268361.52"/>
    <n v="134180.94"/>
    <n v="402542.46"/>
  </r>
  <r>
    <s v="N"/>
    <x v="34"/>
    <s v="EVELETH-VIRGINIA"/>
    <s v="RUNWAY 9-27 DRAINAGE"/>
    <d v="1981-12-17T00:00:00"/>
    <n v="0"/>
    <n v="117107.74"/>
    <n v="69126.67"/>
    <n v="186234.41"/>
  </r>
  <r>
    <s v="N"/>
    <x v="34"/>
    <s v="EVELETH-VIRGINIA"/>
    <s v="ADMIN BUILDING"/>
    <d v="1983-06-13T00:00:00"/>
    <n v="0"/>
    <n v="204632.98"/>
    <n v="102316.49"/>
    <n v="306949.47000000003"/>
  </r>
  <r>
    <s v="N"/>
    <x v="34"/>
    <s v="EVELETH-VIRGINIA"/>
    <s v="AMENDMENT/PARKING LOT"/>
    <d v="1983-10-20T00:00:00"/>
    <n v="0"/>
    <n v="119717.35"/>
    <n v="66277.41"/>
    <n v="185994.76"/>
  </r>
  <r>
    <s v="N"/>
    <x v="34"/>
    <s v="EVELETH-VIRGINIA"/>
    <s v="TRUCK WITH SNOWPLOW"/>
    <d v="1984-08-31T00:00:00"/>
    <n v="0"/>
    <n v="26913.83"/>
    <n v="13456.92"/>
    <n v="40370.75"/>
  </r>
  <r>
    <s v="N"/>
    <x v="34"/>
    <s v="EVELETH-VIRGINIA"/>
    <s v="PRELIMINARY ENG. FOR R/W 9-27"/>
    <d v="1985-12-13T00:00:00"/>
    <n v="0"/>
    <n v="6333.33"/>
    <n v="3575.11"/>
    <n v="9908.44"/>
  </r>
  <r>
    <s v="N"/>
    <x v="34"/>
    <s v="EVELETH-VIRGINIA"/>
    <s v="RECONSTRUCT Rwy 9-27 (AIP-01)"/>
    <d v="1986-12-31T00:00:00"/>
    <n v="46302.05"/>
    <n v="16130.07"/>
    <n v="13209.77"/>
    <n v="75641.89"/>
  </r>
  <r>
    <s v="N"/>
    <x v="34"/>
    <s v="EVELETH-VIRGINIA"/>
    <s v="RECONSTRUCT Rwy 9-27 (AIP-01)"/>
    <d v="1987-03-24T00:00:00"/>
    <n v="7722.44"/>
    <n v="795.96"/>
    <n v="1256.03"/>
    <n v="9774.43"/>
  </r>
  <r>
    <s v="N"/>
    <x v="34"/>
    <s v="EVELETH-VIRGINIA"/>
    <s v="RECONSTRUCT Rwy 9-27 (AIP-01)"/>
    <d v="1987-05-26T00:00:00"/>
    <n v="12089.52"/>
    <n v="639.14"/>
    <n v="1662.85"/>
    <n v="14391.51"/>
  </r>
  <r>
    <s v="N"/>
    <x v="34"/>
    <s v="EVELETH-VIRGINIA"/>
    <s v="RECONSTRUCT Rwy 9-27 (AIP-01)"/>
    <d v="1987-06-18T00:00:00"/>
    <n v="70679.12"/>
    <n v="139.62"/>
    <n v="7923.06"/>
    <n v="78741.799999999988"/>
  </r>
  <r>
    <s v="N"/>
    <x v="34"/>
    <s v="EVELETH-VIRGINIA"/>
    <s v="RECONSTRUCT Rwy 9-27 (AIP-01)"/>
    <d v="1987-07-13T00:00:00"/>
    <n v="132887.32999999999"/>
    <n v="10917.31"/>
    <n v="20223.84"/>
    <n v="164028.47999999998"/>
  </r>
  <r>
    <s v="N"/>
    <x v="34"/>
    <s v="EVELETH-VIRGINIA"/>
    <s v="RECONSTRUCT Rwy 9-27 (AIP-01)"/>
    <d v="1987-07-31T00:00:00"/>
    <n v="265694.76"/>
    <n v="101429.9"/>
    <n v="80762.350000000006"/>
    <n v="447887.01"/>
  </r>
  <r>
    <s v="N"/>
    <x v="34"/>
    <s v="EVELETH-VIRGINIA"/>
    <s v="RECONSTRUCT Rwy 9-27 (AIP-01)"/>
    <d v="1987-09-24T00:00:00"/>
    <n v="42035.49"/>
    <n v="0"/>
    <n v="8886.23"/>
    <n v="50921.72"/>
  </r>
  <r>
    <s v="N"/>
    <x v="34"/>
    <s v="EVELETH-VIRGINIA"/>
    <s v="RECONSTRUCT Rwy 9-27 (AIP-01)"/>
    <d v="1987-09-30T00:00:00"/>
    <n v="0"/>
    <n v="9482.83"/>
    <n v="0"/>
    <n v="9482.83"/>
  </r>
  <r>
    <s v="N"/>
    <x v="34"/>
    <s v="EVELETH-VIRGINIA"/>
    <s v="RECONSTRUCT Rwy 9-27 (AIP-01)"/>
    <d v="1987-10-16T00:00:00"/>
    <n v="24441.26"/>
    <n v="487.67"/>
    <n v="2959.51"/>
    <n v="27888.439999999995"/>
  </r>
  <r>
    <s v="N"/>
    <x v="34"/>
    <s v="EVELETH-VIRGINIA"/>
    <s v="RECONSTRUCT Rwy 9-27 (AIP-01)"/>
    <d v="1987-11-25T00:00:00"/>
    <n v="44690.79"/>
    <n v="525.5"/>
    <n v="14031.61"/>
    <n v="59247.9"/>
  </r>
  <r>
    <s v="N"/>
    <x v="34"/>
    <s v="EVELETH-VIRGINIA"/>
    <s v="RECONSTRUCT Rwy 9-27 (AIP-01)"/>
    <d v="1988-01-19T00:00:00"/>
    <n v="4547.3599999999997"/>
    <n v="18715.72"/>
    <n v="1059.93"/>
    <n v="24323.010000000002"/>
  </r>
  <r>
    <s v="N"/>
    <x v="34"/>
    <s v="EVELETH-VIRGINIA"/>
    <s v="RECONSTRUCT Rwy 9-27 (AIP-01)"/>
    <d v="1988-06-02T00:00:00"/>
    <n v="1595.4"/>
    <n v="389.2"/>
    <n v="371.84"/>
    <n v="2356.44"/>
  </r>
  <r>
    <s v="N"/>
    <x v="34"/>
    <s v="EVELETH-VIRGINIA"/>
    <s v="RECONSTRUCT Rwy 9-27 (AIP-01)"/>
    <d v="1990-06-25T00:00:00"/>
    <n v="6578.66"/>
    <n v="1859.19"/>
    <n v="3629.34"/>
    <n v="12067.19"/>
  </r>
  <r>
    <s v="N"/>
    <x v="34"/>
    <s v="EVELETH-VIRGINIA"/>
    <s v="Rwy 9-27 OBSTRUCTION REMOVAL"/>
    <d v="1988-06-10T00:00:00"/>
    <n v="0"/>
    <n v="16289.37"/>
    <n v="8144.68"/>
    <n v="24434.050000000003"/>
  </r>
  <r>
    <s v="N"/>
    <x v="34"/>
    <s v="EVELETH-VIRGINIA"/>
    <s v="TRACTOR WITH MOWER &amp; LOADER"/>
    <d v="1989-03-13T00:00:00"/>
    <n v="0"/>
    <n v="24128.23"/>
    <n v="12933.56"/>
    <n v="37061.79"/>
  </r>
  <r>
    <s v="N"/>
    <x v="34"/>
    <s v="EVELETH-VIRGINIA"/>
    <s v="RUNWAY 9-27 CRACK REPAIR"/>
    <d v="1989-12-06T00:00:00"/>
    <n v="0"/>
    <n v="6666"/>
    <n v="3333"/>
    <n v="9999"/>
  </r>
  <r>
    <s v="N"/>
    <x v="34"/>
    <s v="EVELETH-VIRGINIA"/>
    <s v="MAINTENANCE STORAGE BLD. ADD."/>
    <d v="1991-03-19T00:00:00"/>
    <n v="0"/>
    <n v="10292.030000000001"/>
    <n v="5146.01"/>
    <n v="15438.04"/>
  </r>
  <r>
    <s v="N"/>
    <x v="34"/>
    <s v="EVELETH-VIRGINIA"/>
    <s v="MAINTENANCE STORAGE BLD. ADD."/>
    <d v="1991-05-10T00:00:00"/>
    <n v="0"/>
    <n v="16466.66"/>
    <n v="8233.34"/>
    <n v="24700"/>
  </r>
  <r>
    <s v="N"/>
    <x v="34"/>
    <s v="EVELETH-VIRGINIA"/>
    <s v="MAINTENANCE STORAGE BLD. ADD."/>
    <d v="1991-06-10T00:00:00"/>
    <n v="0"/>
    <n v="30026.34"/>
    <n v="15013.16"/>
    <n v="45039.5"/>
  </r>
  <r>
    <s v="N"/>
    <x v="34"/>
    <s v="EVELETH-VIRGINIA"/>
    <s v="MAINTENANCE STORAGE BLD. ADD."/>
    <d v="1991-08-18T00:00:00"/>
    <n v="0"/>
    <n v="17549.66"/>
    <n v="8774.84"/>
    <n v="26324.5"/>
  </r>
  <r>
    <s v="N"/>
    <x v="34"/>
    <s v="EVELETH-VIRGINIA"/>
    <s v="MAINTENANCE STORAGE BLD. ADD."/>
    <d v="1991-08-20T00:00:00"/>
    <n v="0"/>
    <n v="14642"/>
    <n v="7321"/>
    <n v="21963"/>
  </r>
  <r>
    <s v="N"/>
    <x v="34"/>
    <s v="EVELETH-VIRGINIA"/>
    <s v="MAINTENANCE STORAGE BLD. ADD."/>
    <d v="1991-11-02T00:00:00"/>
    <n v="0"/>
    <n v="7405.34"/>
    <n v="3702.66"/>
    <n v="11108"/>
  </r>
  <r>
    <s v="N"/>
    <x v="34"/>
    <s v="EVELETH-VIRGINIA"/>
    <s v="EXPAND FUEL FACILITY"/>
    <d v="1990-10-17T00:00:00"/>
    <n v="0"/>
    <n v="20000"/>
    <n v="10000"/>
    <n v="30000"/>
  </r>
  <r>
    <s v="N"/>
    <x v="34"/>
    <s v="EVELETH-VIRGINIA"/>
    <s v="EXPAND FUEL FACILITY"/>
    <d v="1991-03-29T00:00:00"/>
    <n v="0"/>
    <n v="1739.41"/>
    <n v="869.7"/>
    <n v="2609.11"/>
  </r>
  <r>
    <s v="N"/>
    <x v="34"/>
    <s v="EVELETH-VIRGINIA"/>
    <s v="INSTALL PAPIs-RUNWAY 9-27"/>
    <d v="1990-10-17T00:00:00"/>
    <n v="0"/>
    <n v="6508.01"/>
    <n v="3254.01"/>
    <n v="9762.02"/>
  </r>
  <r>
    <s v="N"/>
    <x v="34"/>
    <s v="EVELETH-VIRGINIA"/>
    <s v="INSTALL PAPIs-RUNWAY 9-27"/>
    <d v="1990-11-30T00:00:00"/>
    <n v="0"/>
    <n v="19152.86"/>
    <n v="9576.43"/>
    <n v="28729.29"/>
  </r>
  <r>
    <s v="N"/>
    <x v="34"/>
    <s v="EVELETH-VIRGINIA"/>
    <s v="INSTALL PAPIs-RUNWAY 9-27"/>
    <d v="1990-12-28T00:00:00"/>
    <n v="0"/>
    <n v="9641.4"/>
    <n v="4820.7"/>
    <n v="14462.099999999999"/>
  </r>
  <r>
    <s v="N"/>
    <x v="34"/>
    <s v="EVELETH-VIRGINIA"/>
    <s v="IDENT. &amp; SAFETY SIGNS"/>
    <d v="1990-04-30T00:00:00"/>
    <n v="0"/>
    <n v="4348"/>
    <n v="0"/>
    <n v="4348"/>
  </r>
  <r>
    <s v="N"/>
    <x v="34"/>
    <s v="EVELETH-VIRGINIA"/>
    <s v="USED SNOW BLOWER"/>
    <d v="1990-11-16T00:00:00"/>
    <n v="0"/>
    <n v="25000"/>
    <n v="12500"/>
    <n v="37500"/>
  </r>
  <r>
    <s v="N"/>
    <x v="34"/>
    <s v="EVELETH-VIRGINIA"/>
    <s v="LAND ACQ.-PAR 5&amp;6 JULIE REED"/>
    <d v="1990-08-24T00:00:00"/>
    <n v="0"/>
    <n v="33400"/>
    <n v="16700"/>
    <n v="50100"/>
  </r>
  <r>
    <s v="N"/>
    <x v="34"/>
    <s v="EVELETH-VIRGINIA"/>
    <s v="LAND ACQ.-PAR 5&amp;6 JULIE REED"/>
    <d v="1990-11-13T00:00:00"/>
    <n v="0"/>
    <n v="3116.67"/>
    <n v="1558.33"/>
    <n v="4675"/>
  </r>
  <r>
    <s v="N"/>
    <x v="34"/>
    <s v="EVELETH-VIRGINIA"/>
    <s v="LAND ACQ.-PAR 5&amp;6 JULIE REED"/>
    <d v="1991-01-29T00:00:00"/>
    <n v="0"/>
    <n v="187.77"/>
    <n v="93.88"/>
    <n v="281.64999999999998"/>
  </r>
  <r>
    <s v="N"/>
    <x v="34"/>
    <s v="EVELETH-VIRGINIA"/>
    <s v="LAND ACQ.- PARCEL #1-FRITZ"/>
    <d v="1993-02-22T00:00:00"/>
    <n v="0"/>
    <n v="18911.330000000002"/>
    <n v="9455.67"/>
    <n v="28367"/>
  </r>
  <r>
    <s v="N"/>
    <x v="34"/>
    <s v="EVELETH-VIRGINIA"/>
    <s v="AIRPORT FENCING"/>
    <d v="1992-07-24T00:00:00"/>
    <n v="0"/>
    <n v="24618"/>
    <n v="12309"/>
    <n v="36927"/>
  </r>
  <r>
    <s v="N"/>
    <x v="34"/>
    <s v="EVELETH-VIRGINIA"/>
    <s v="LAND ACQ.-PAR #3 - JOHN MATKO"/>
    <d v="1992-12-16T00:00:00"/>
    <n v="0"/>
    <n v="10329.27"/>
    <n v="5164.63"/>
    <n v="15493.900000000001"/>
  </r>
  <r>
    <s v="N"/>
    <x v="34"/>
    <s v="EVELETH-VIRGINIA"/>
    <s v="2.OBSTRUCTION/DITCH/DRAIN"/>
    <d v="1994-08-22T00:00:00"/>
    <n v="33679.82"/>
    <n v="0"/>
    <n v="3742.18"/>
    <n v="37422"/>
  </r>
  <r>
    <s v="N"/>
    <x v="34"/>
    <s v="EVELETH-VIRGINIA"/>
    <s v="2.OBSTRUCTION/DITCH/DRAIN"/>
    <d v="1994-09-15T00:00:00"/>
    <n v="99222.9"/>
    <n v="0"/>
    <n v="11024.76"/>
    <n v="110247.65999999999"/>
  </r>
  <r>
    <s v="N"/>
    <x v="34"/>
    <s v="EVELETH-VIRGINIA"/>
    <s v="2.OBSTRUCTION/DITCH/DRAIN"/>
    <d v="1994-10-31T00:00:00"/>
    <n v="75145.850000000006"/>
    <n v="0"/>
    <n v="657.37"/>
    <n v="75803.22"/>
  </r>
  <r>
    <s v="N"/>
    <x v="34"/>
    <s v="EVELETH-VIRGINIA"/>
    <s v="2.OBSTRUCTION/DITCH/DRAIN"/>
    <d v="1994-10-31T00:00:00"/>
    <n v="17226"/>
    <n v="0"/>
    <n v="0"/>
    <n v="17226"/>
  </r>
  <r>
    <s v="N"/>
    <x v="34"/>
    <s v="EVELETH-VIRGINIA"/>
    <s v="2.OBSTRUCTION/DITCH/DRAIN"/>
    <d v="1994-11-29T00:00:00"/>
    <n v="50783.6"/>
    <n v="7556.35"/>
    <n v="9420.82"/>
    <n v="67760.76999999999"/>
  </r>
  <r>
    <s v="N"/>
    <x v="34"/>
    <s v="EVELETH-VIRGINIA"/>
    <s v="2.OBSTRUCTION/DITCH/DRAIN"/>
    <d v="1994-11-29T00:00:00"/>
    <n v="0"/>
    <n v="0"/>
    <n v="9606.17"/>
    <n v="9606.17"/>
  </r>
  <r>
    <s v="N"/>
    <x v="34"/>
    <s v="EVELETH-VIRGINIA"/>
    <s v="2.OBSTRUCTION/DITCH/DRAIN"/>
    <d v="1994-12-19T00:00:00"/>
    <n v="56570.48"/>
    <n v="2660"/>
    <n v="7615.6"/>
    <n v="66846.080000000002"/>
  </r>
  <r>
    <s v="N"/>
    <x v="34"/>
    <s v="EVELETH-VIRGINIA"/>
    <s v="2.OBSTRUCTION/DITCH/DRAIN"/>
    <d v="1995-02-07T00:00:00"/>
    <n v="35672.629999999997"/>
    <n v="0"/>
    <n v="3963.63"/>
    <n v="39636.259999999995"/>
  </r>
  <r>
    <s v="N"/>
    <x v="34"/>
    <s v="EVELETH-VIRGINIA"/>
    <s v="2.OBSTRUCTION/DITCH/DRAIN"/>
    <d v="1995-03-23T00:00:00"/>
    <n v="16688.580000000002"/>
    <n v="0"/>
    <n v="1854.28"/>
    <n v="18542.86"/>
  </r>
  <r>
    <s v="N"/>
    <x v="34"/>
    <s v="EVELETH-VIRGINIA"/>
    <s v="2.OBSTRUCTION/DITCH/DRAIN"/>
    <d v="1995-08-08T00:00:00"/>
    <n v="94238.14"/>
    <n v="126.1"/>
    <n v="10791.76"/>
    <n v="105156"/>
  </r>
  <r>
    <s v="N"/>
    <x v="34"/>
    <s v="EVELETH-VIRGINIA"/>
    <s v="2.OBSTRUCTION/DITCH/DRAIN"/>
    <d v="1995-08-10T00:00:00"/>
    <n v="0"/>
    <n v="0"/>
    <n v="588.1"/>
    <n v="588.1"/>
  </r>
  <r>
    <s v="N"/>
    <x v="34"/>
    <s v="EVELETH-VIRGINIA"/>
    <s v="2.OBSTRUCTION/DITCH/DRAIN"/>
    <d v="1996-03-21T00:00:00"/>
    <n v="0"/>
    <n v="198.96"/>
    <n v="2659.97"/>
    <n v="2858.93"/>
  </r>
  <r>
    <s v="N"/>
    <x v="34"/>
    <s v="EVELETH-VIRGINIA"/>
    <s v="2.OBSTRUCTION/DITCH/DRAIN"/>
    <d v="1996-03-21T00:00:00"/>
    <n v="30654"/>
    <n v="0"/>
    <n v="0"/>
    <n v="30654"/>
  </r>
  <r>
    <s v="N"/>
    <x v="34"/>
    <s v="EVELETH-VIRGINIA"/>
    <s v="2.OBSTRUCTION/DITCH/DRAIN"/>
    <d v="1996-09-11T00:00:00"/>
    <n v="0"/>
    <n v="1458.59"/>
    <n v="329.01"/>
    <n v="1787.6"/>
  </r>
  <r>
    <s v="N"/>
    <x v="34"/>
    <s v="EVELETH-VIRGINIA"/>
    <s v="2.OBSTRUCTION/DITCH/DRAIN"/>
    <d v="1996-09-11T00:00:00"/>
    <n v="0"/>
    <n v="2800"/>
    <n v="0"/>
    <n v="2800"/>
  </r>
  <r>
    <s v="N"/>
    <x v="34"/>
    <s v="EVELETH-VIRGINIA"/>
    <s v="DESIGN AND BIDDING SERVICES"/>
    <d v="1993-10-25T00:00:00"/>
    <n v="0"/>
    <n v="16827.98"/>
    <n v="8413.98"/>
    <n v="25241.96"/>
  </r>
  <r>
    <s v="N"/>
    <x v="34"/>
    <s v="EVELETH-VIRGINIA"/>
    <s v="DESIGN AND BIDDING SERVICES"/>
    <d v="1994-03-21T00:00:00"/>
    <n v="0"/>
    <n v="398.02"/>
    <n v="1192.19"/>
    <n v="1590.21"/>
  </r>
  <r>
    <s v="N"/>
    <x v="34"/>
    <s v="EVELETH-VIRGINIA"/>
    <s v="RIDING LAWNMOWER/TRACTOR"/>
    <d v="1993-09-15T00:00:00"/>
    <n v="0"/>
    <n v="5014.0200000000004"/>
    <n v="2507.0100000000002"/>
    <n v="7521.0300000000007"/>
  </r>
  <r>
    <s v="N"/>
    <x v="34"/>
    <s v="EVELETH-VIRGINIA"/>
    <s v="(See AIP-05) LAND=PARCEL 20-A. GOERDT"/>
    <d v="1993-12-06T00:00:00"/>
    <n v="0"/>
    <n v="8741.94"/>
    <n v="4370.97"/>
    <n v="13112.91"/>
  </r>
  <r>
    <s v="N"/>
    <x v="34"/>
    <s v="EVELETH-VIRGINIA"/>
    <s v="*LAND=PAR 2-WILBERT MATTSON (See AIP-05)"/>
    <d v="1994-03-16T00:00:00"/>
    <n v="0"/>
    <n v="4166.33"/>
    <n v="2083.17"/>
    <n v="6249.5"/>
  </r>
  <r>
    <s v="N"/>
    <x v="34"/>
    <s v="EVELETH-VIRGINIA"/>
    <s v="REPAINT RUNWAY MARKINGS"/>
    <d v="1995-11-16T00:00:00"/>
    <n v="0"/>
    <n v="3978.33"/>
    <n v="1989.17"/>
    <n v="5967.5"/>
  </r>
  <r>
    <s v="N"/>
    <x v="34"/>
    <s v="EVELETH-VIRGINIA"/>
    <s v="GRADING/DRAINAGE-Twy A, B, ENT"/>
    <d v="1996-12-04T00:00:00"/>
    <n v="0"/>
    <n v="37475.43"/>
    <n v="18737.72"/>
    <n v="56213.15"/>
  </r>
  <r>
    <s v="N"/>
    <x v="34"/>
    <s v="EVELETH-VIRGINIA"/>
    <s v="GRADING/DRAINAGE-Twy A, B, ENT"/>
    <d v="1997-01-30T00:00:00"/>
    <n v="0"/>
    <n v="4396.03"/>
    <n v="2198.0100000000002"/>
    <n v="6594.04"/>
  </r>
  <r>
    <s v="N"/>
    <x v="34"/>
    <s v="EVELETH-VIRGINIA"/>
    <s v="GRADING/DRAINAGE-Twy A, B, ENT"/>
    <d v="1997-06-23T00:00:00"/>
    <n v="0"/>
    <n v="28119.61"/>
    <n v="14059.79"/>
    <n v="42179.4"/>
  </r>
  <r>
    <s v="N"/>
    <x v="34"/>
    <s v="EVELETH-VIRGINIA"/>
    <s v="GRADING/DRAINAGE-Twy A, B, ENT"/>
    <d v="1997-08-22T00:00:00"/>
    <n v="0"/>
    <n v="21581.62"/>
    <n v="10790.81"/>
    <n v="32372.43"/>
  </r>
  <r>
    <s v="N"/>
    <x v="34"/>
    <s v="EVELETH-VIRGINIA"/>
    <s v="GRADING/DRAINAGE-Twy A, B, ENT"/>
    <d v="1997-09-11T00:00:00"/>
    <n v="0"/>
    <n v="12379.42"/>
    <n v="6189.7"/>
    <n v="18569.12"/>
  </r>
  <r>
    <s v="N"/>
    <x v="34"/>
    <s v="EVELETH-VIRGINIA"/>
    <s v="GRADING/DRAINAGE-Twy A, B, ENT"/>
    <d v="1997-12-20T00:00:00"/>
    <n v="0"/>
    <n v="47.89"/>
    <n v="23.97"/>
    <n v="71.86"/>
  </r>
  <r>
    <s v="N"/>
    <x v="34"/>
    <s v="EVELETH-VIRGINIA"/>
    <s v="FUEL TANK PROJECT"/>
    <d v="1996-09-24T00:00:00"/>
    <n v="0"/>
    <n v="21887.21"/>
    <n v="10943.61"/>
    <n v="32830.82"/>
  </r>
  <r>
    <s v="N"/>
    <x v="34"/>
    <s v="EVELETH-VIRGINIA"/>
    <s v="FUEL TANK PROJECT"/>
    <d v="1996-11-05T00:00:00"/>
    <n v="0"/>
    <n v="9106.1200000000008"/>
    <n v="4553.05"/>
    <n v="13659.170000000002"/>
  </r>
  <r>
    <s v="N"/>
    <x v="34"/>
    <s v="EVELETH-VIRGINIA"/>
    <s v="FUEL TANK PROJECT"/>
    <d v="1997-05-21T00:00:00"/>
    <n v="0"/>
    <n v="4748.08"/>
    <n v="3734.46"/>
    <n v="8482.5400000000009"/>
  </r>
  <r>
    <s v="N"/>
    <x v="34"/>
    <s v="EVELETH-VIRGINIA"/>
    <s v="FUEL TANK PROJECT"/>
    <d v="1997-05-21T00:00:00"/>
    <n v="0"/>
    <n v="2720.83"/>
    <n v="0"/>
    <n v="2720.83"/>
  </r>
  <r>
    <s v="N"/>
    <x v="34"/>
    <s v="EVELETH-VIRGINIA"/>
    <s v="Entrance Imprv, PKG, APRON &amp; TIEDOWN BIT"/>
    <d v="1998-09-25T00:00:00"/>
    <n v="0"/>
    <n v="49716.87"/>
    <n v="33144.57"/>
    <n v="82861.440000000002"/>
  </r>
  <r>
    <s v="N"/>
    <x v="34"/>
    <s v="EVELETH-VIRGINIA"/>
    <s v="Entrance Imprv, PKG, APRON &amp; TIEDOWN BIT"/>
    <d v="1998-11-20T00:00:00"/>
    <n v="0"/>
    <n v="6047.93"/>
    <n v="4181.95"/>
    <n v="10229.880000000001"/>
  </r>
  <r>
    <s v="N"/>
    <x v="34"/>
    <s v="EVELETH-VIRGINIA"/>
    <s v="Entrance Imprv, PKG, APRON &amp; TIEDOWN BIT"/>
    <d v="1998-11-20T00:00:00"/>
    <n v="0"/>
    <n v="2610.89"/>
    <n v="1740.59"/>
    <n v="4351.4799999999996"/>
  </r>
  <r>
    <s v="N"/>
    <x v="34"/>
    <s v="EVELETH-VIRGINIA"/>
    <s v="Entrance Imprv, PKG, APRON &amp; TIEDOWN BIT"/>
    <d v="1999-04-26T00:00:00"/>
    <n v="0"/>
    <n v="8799.7000000000007"/>
    <n v="5866.46"/>
    <n v="14666.16"/>
  </r>
  <r>
    <s v="N"/>
    <x v="34"/>
    <s v="EVELETH-VIRGINIA"/>
    <s v="Entrance Imprv, PKG, APRON &amp; TIEDOWN BIT"/>
    <d v="1999-09-28T00:00:00"/>
    <n v="0"/>
    <n v="6048"/>
    <n v="4032"/>
    <n v="10080"/>
  </r>
  <r>
    <s v="N"/>
    <x v="34"/>
    <s v="EVELETH-VIRGINIA"/>
    <s v="Entrance Imprv, PKG, APRON &amp; TIEDOWN BIT"/>
    <d v="2000-01-25T00:00:00"/>
    <n v="0"/>
    <n v="576.61"/>
    <n v="803.5"/>
    <n v="1380.1100000000001"/>
  </r>
  <r>
    <s v="N"/>
    <x v="34"/>
    <s v="EVELETH-VIRGINIA"/>
    <s v="Entrance Imprv, PKG, APRON &amp; TIEDOWN BIT"/>
    <d v="2000-01-25T00:00:00"/>
    <n v="0"/>
    <n v="628.65"/>
    <n v="0"/>
    <n v="628.65"/>
  </r>
  <r>
    <s v="N"/>
    <x v="34"/>
    <s v="EVELETH-VIRGINIA"/>
    <s v="SNOW PLOW TRUCK-1985-27' FOLDG WING PLOW"/>
    <d v="1998-11-02T00:00:00"/>
    <n v="0"/>
    <n v="28170"/>
    <n v="18780"/>
    <n v="46950"/>
  </r>
  <r>
    <s v="N"/>
    <x v="34"/>
    <s v="EVELETH-VIRGINIA"/>
    <s v="PAVEMENT CRACK REPAIR"/>
    <d v="1998-11-02T00:00:00"/>
    <n v="0"/>
    <n v="5999.76"/>
    <n v="3999.84"/>
    <n v="9999.6"/>
  </r>
  <r>
    <s v="N"/>
    <x v="34"/>
    <s v="EVELETH-VIRGINIA"/>
    <s v="MASTER PLAN &amp; ALP UPDATE"/>
    <d v="2000-03-23T00:00:00"/>
    <n v="0"/>
    <n v="24591.02"/>
    <n v="16393.98"/>
    <n v="40985"/>
  </r>
  <r>
    <s v="N"/>
    <x v="34"/>
    <s v="EVELETH-VIRGINIA"/>
    <s v="PURCHASE RIDING LAWN MOWER"/>
    <d v="2000-09-07T00:00:00"/>
    <n v="0"/>
    <n v="3715.2"/>
    <n v="2476.8000000000002"/>
    <n v="6192"/>
  </r>
  <r>
    <s v="N"/>
    <x v="34"/>
    <s v="EVELETH-VIRGINIA"/>
    <s v="Runway Crack Repair"/>
    <d v="2001-07-17T00:00:00"/>
    <n v="0"/>
    <n v="5994.6"/>
    <n v="3996.4"/>
    <n v="9991"/>
  </r>
  <r>
    <s v="N"/>
    <x v="34"/>
    <s v="EVELETH-VIRGINIA"/>
    <s v="Maintenance Utility Truck"/>
    <d v="2001-01-03T00:00:00"/>
    <n v="0"/>
    <n v="17800.419999999998"/>
    <n v="11866.94"/>
    <n v="29667.360000000001"/>
  </r>
  <r>
    <s v="N"/>
    <x v="34"/>
    <s v="EVELETH-VIRGINIA"/>
    <s v="A/D SEWER, EA Rwy 9-27 EXT"/>
    <d v="2001-11-26T00:00:00"/>
    <n v="0"/>
    <n v="49162.07"/>
    <n v="32774.730000000003"/>
    <n v="81936.800000000003"/>
  </r>
  <r>
    <s v="N"/>
    <x v="34"/>
    <s v="EVELETH-VIRGINIA"/>
    <s v="A/D SEWER, EA Rwy 9-27 EXT"/>
    <d v="2001-12-19T00:00:00"/>
    <n v="0"/>
    <n v="11114.71"/>
    <n v="7409.8"/>
    <n v="18524.509999999998"/>
  </r>
  <r>
    <s v="N"/>
    <x v="34"/>
    <s v="EVELETH-VIRGINIA"/>
    <s v="A/D SEWER, EA Rwy 9-27 EXT"/>
    <d v="2002-03-05T00:00:00"/>
    <n v="0"/>
    <n v="2088.6799999999998"/>
    <n v="1392.45"/>
    <n v="3481.13"/>
  </r>
  <r>
    <s v="N"/>
    <x v="34"/>
    <s v="EVELETH-VIRGINIA"/>
    <s v="A/D SEWER, EA Rwy 9-27 EXT"/>
    <d v="2002-07-19T00:00:00"/>
    <n v="0"/>
    <n v="2268.1999999999998"/>
    <n v="1512.14"/>
    <n v="3780.34"/>
  </r>
  <r>
    <s v="N"/>
    <x v="34"/>
    <s v="EVELETH-VIRGINIA"/>
    <s v="A/D SEWER, EA Rwy 9-27 EXT"/>
    <d v="2003-03-20T00:00:00"/>
    <n v="0"/>
    <n v="330"/>
    <n v="220"/>
    <n v="550"/>
  </r>
  <r>
    <s v="N"/>
    <x v="34"/>
    <s v="EVELETH-VIRGINIA"/>
    <s v="A/D SEWER, EA Rwy 9-27 EXT"/>
    <d v="2003-10-31T00:00:00"/>
    <n v="0"/>
    <n v="14124.02"/>
    <n v="9416.01"/>
    <n v="23540.03"/>
  </r>
  <r>
    <s v="N"/>
    <x v="34"/>
    <s v="EVELETH-VIRGINIA"/>
    <s v="A/D SEWER, EA Rwy 9-27 EXT"/>
    <d v="2004-01-30T00:00:00"/>
    <n v="0"/>
    <n v="924.81"/>
    <n v="617.53"/>
    <n v="1542.34"/>
  </r>
  <r>
    <s v="N"/>
    <x v="34"/>
    <s v="EVELETH-VIRGINIA"/>
    <s v="3.REHAB Rwy 14-32; PAPI FOUNDATION"/>
    <d v="2001-11-29T00:00:00"/>
    <n v="24938"/>
    <n v="0"/>
    <n v="2773.29"/>
    <n v="27711.29"/>
  </r>
  <r>
    <s v="N"/>
    <x v="34"/>
    <s v="EVELETH-VIRGINIA"/>
    <s v="3.REHAB Rwy 14-32; PAPI FOUNDATION"/>
    <d v="2002-03-05T00:00:00"/>
    <n v="2043"/>
    <n v="0"/>
    <n v="226.01"/>
    <n v="2269.0100000000002"/>
  </r>
  <r>
    <s v="N"/>
    <x v="34"/>
    <s v="EVELETH-VIRGINIA"/>
    <s v="3.REHAB Rwy 14-32; PAPI FOUNDATION"/>
    <d v="2002-07-16T00:00:00"/>
    <n v="97012"/>
    <n v="0"/>
    <n v="10779.72"/>
    <n v="107791.72"/>
  </r>
  <r>
    <s v="N"/>
    <x v="34"/>
    <s v="EVELETH-VIRGINIA"/>
    <s v="3.REHAB Rwy 14-32; PAPI FOUNDATION"/>
    <d v="2002-09-09T00:00:00"/>
    <n v="11154"/>
    <n v="0"/>
    <n v="1239.21"/>
    <n v="12393.21"/>
  </r>
  <r>
    <s v="N"/>
    <x v="34"/>
    <s v="EVELETH-VIRGINIA"/>
    <s v="4.Drainage Ditch &amp; Apron Rehab"/>
    <d v="2003-02-13T00:00:00"/>
    <n v="41193"/>
    <n v="0"/>
    <n v="4578.5200000000004"/>
    <n v="45771.520000000004"/>
  </r>
  <r>
    <s v="N"/>
    <x v="34"/>
    <s v="EVELETH-VIRGINIA"/>
    <s v="4.Drainage Ditch &amp; Apron Rehab"/>
    <d v="2003-03-20T00:00:00"/>
    <n v="3809"/>
    <n v="0"/>
    <n v="423.17"/>
    <n v="4232.17"/>
  </r>
  <r>
    <s v="N"/>
    <x v="34"/>
    <s v="EVELETH-VIRGINIA"/>
    <s v="4.Drainage Ditch &amp; Apron Rehab"/>
    <d v="2003-07-23T00:00:00"/>
    <n v="93831"/>
    <n v="0"/>
    <n v="10425.93"/>
    <n v="104256.93"/>
  </r>
  <r>
    <s v="N"/>
    <x v="34"/>
    <s v="EVELETH-VIRGINIA"/>
    <s v="4.Drainage Ditch &amp; Apron Rehab"/>
    <d v="2003-08-27T00:00:00"/>
    <n v="7287"/>
    <n v="0"/>
    <n v="809.37"/>
    <n v="8096.37"/>
  </r>
  <r>
    <s v="N"/>
    <x v="34"/>
    <s v="EVELETH-VIRGINIA"/>
    <s v="4.Drainage Ditch &amp; Apron Rehab"/>
    <d v="2003-11-04T00:00:00"/>
    <n v="2857"/>
    <n v="0"/>
    <n v="317.35000000000002"/>
    <n v="3174.35"/>
  </r>
  <r>
    <s v="N"/>
    <x v="34"/>
    <s v="EVELETH-VIRGINIA"/>
    <s v="4.Drainage Ditch &amp; Apron Rehab"/>
    <d v="2004-02-05T00:00:00"/>
    <n v="720"/>
    <n v="0"/>
    <n v="80"/>
    <n v="800"/>
  </r>
  <r>
    <s v="N"/>
    <x v="34"/>
    <s v="EVELETH-VIRGINIA"/>
    <s v="Acq. Plow Truck and Snow Blower"/>
    <d v="2002-10-22T00:00:00"/>
    <n v="0"/>
    <n v="47893.05"/>
    <n v="31928.7"/>
    <n v="79821.75"/>
  </r>
  <r>
    <s v="N"/>
    <x v="34"/>
    <s v="EVELETH-VIRGINIA"/>
    <s v="Rehabilitate Runway Pavement"/>
    <d v="2002-12-12T00:00:00"/>
    <n v="0"/>
    <n v="6082.5"/>
    <n v="4055"/>
    <n v="10137.5"/>
  </r>
  <r>
    <s v="N"/>
    <x v="34"/>
    <s v="EVELETH-VIRGINIA"/>
    <s v="*LAND: Parcels 21 &amp; 23 [State $]"/>
    <d v="2003-12-15T00:00:00"/>
    <n v="0"/>
    <n v="18074.400000000001"/>
    <n v="12049.6"/>
    <n v="30124"/>
  </r>
  <r>
    <s v="N"/>
    <x v="34"/>
    <s v="EVELETH-VIRGINIA"/>
    <s v="*LAND: Parcels 21 &amp; 23 [State $]"/>
    <d v="2004-01-30T00:00:00"/>
    <n v="0"/>
    <n v="16725.599999999999"/>
    <n v="11150.4"/>
    <n v="27876"/>
  </r>
  <r>
    <s v="N"/>
    <x v="34"/>
    <s v="EVELETH-VIRGINIA"/>
    <s v="Runway Crack Repair"/>
    <d v="2003-06-26T00:00:00"/>
    <n v="0"/>
    <n v="3750"/>
    <n v="2500"/>
    <n v="6250"/>
  </r>
  <r>
    <s v="N"/>
    <x v="34"/>
    <s v="EVELETH-VIRGINIA"/>
    <s v="5.**LAND**  Parcels: Past 16-20; New 23"/>
    <d v="2004-04-29T00:00:00"/>
    <n v="137153"/>
    <n v="0"/>
    <n v="3240.17"/>
    <n v="140393.17000000001"/>
  </r>
  <r>
    <s v="N"/>
    <x v="34"/>
    <s v="EVELETH-VIRGINIA"/>
    <s v="5.**LAND**  Parcels: Past 16-20; New 23"/>
    <d v="2005-07-13T00:00:00"/>
    <n v="459"/>
    <n v="0"/>
    <n v="12051"/>
    <n v="12510"/>
  </r>
  <r>
    <s v="N"/>
    <x v="34"/>
    <s v="EVELETH-VIRGINIA"/>
    <s v="5.**LAND**  Parcels: Past 16-20; New 23"/>
    <d v="2006-04-20T00:00:00"/>
    <n v="15"/>
    <n v="0"/>
    <n v="2.2599999999999998"/>
    <n v="17.259999999999998"/>
  </r>
  <r>
    <s v="N"/>
    <x v="34"/>
    <s v="EVELETH-VIRGINIA"/>
    <s v="[Upfront] Complete Rwy EA (-59)"/>
    <d v="2004-05-17T00:00:00"/>
    <n v="0"/>
    <n v="2688.35"/>
    <n v="1792.23"/>
    <n v="4480.58"/>
  </r>
  <r>
    <s v="N"/>
    <x v="34"/>
    <s v="EVELETH-VIRGINIA"/>
    <s v="*6.Reimb Parcel 21; Update ALP"/>
    <d v="2005-01-19T00:00:00"/>
    <n v="29775"/>
    <n v="0"/>
    <n v="-10482.01"/>
    <n v="19292.989999999998"/>
  </r>
  <r>
    <s v="N"/>
    <x v="34"/>
    <s v="EVELETH-VIRGINIA"/>
    <s v="*6.Reimb Parcel 21; Update ALP"/>
    <d v="2005-02-09T00:00:00"/>
    <n v="38935"/>
    <n v="0"/>
    <n v="-14344"/>
    <n v="24591"/>
  </r>
  <r>
    <s v="N"/>
    <x v="34"/>
    <s v="EVELETH-VIRGINIA"/>
    <s v="*6.Reimb Parcel 21; Update ALP"/>
    <d v="2006-02-03T00:00:00"/>
    <n v="1354"/>
    <n v="0"/>
    <n v="71"/>
    <n v="1425"/>
  </r>
  <r>
    <s v="N"/>
    <x v="34"/>
    <s v="EVELETH-VIRGINIA"/>
    <s v="*6.Reimb Parcel 21; Update ALP"/>
    <d v="2007-05-30T00:00:00"/>
    <n v="3935"/>
    <n v="0"/>
    <n v="207.81"/>
    <n v="4142.8100000000004"/>
  </r>
  <r>
    <s v="N"/>
    <x v="34"/>
    <s v="EVELETH-VIRGINIA"/>
    <s v="Runway 9-27 Crack Sealing"/>
    <d v="2004-12-08T00:00:00"/>
    <n v="0"/>
    <n v="6999.4"/>
    <n v="2999.74"/>
    <n v="9999.14"/>
  </r>
  <r>
    <s v="N"/>
    <x v="34"/>
    <s v="EVELETH-VIRGINIA"/>
    <s v="7.Environmental Assessment"/>
    <d v="2006-04-20T00:00:00"/>
    <n v="7818.2"/>
    <n v="0"/>
    <n v="2207"/>
    <n v="10025.200000000001"/>
  </r>
  <r>
    <s v="N"/>
    <x v="34"/>
    <s v="EVELETH-VIRGINIA"/>
    <s v="7.Environmental Assessment"/>
    <d v="2006-04-20T00:00:00"/>
    <n v="26473.8"/>
    <n v="0"/>
    <n v="0"/>
    <n v="26473.8"/>
  </r>
  <r>
    <s v="N"/>
    <x v="34"/>
    <s v="EVELETH-VIRGINIA"/>
    <s v="7.Environmental Assessment"/>
    <d v="2007-10-25T00:00:00"/>
    <n v="1000"/>
    <n v="0"/>
    <n v="0"/>
    <n v="1000"/>
  </r>
  <r>
    <s v="N"/>
    <x v="34"/>
    <s v="EVELETH-VIRGINIA"/>
    <s v="7.Environmental Assessment"/>
    <d v="2009-08-19T00:00:00"/>
    <n v="6624"/>
    <n v="0"/>
    <n v="0"/>
    <n v="6624"/>
  </r>
  <r>
    <s v="N"/>
    <x v="34"/>
    <s v="EVELETH-VIRGINIA"/>
    <s v="8.Master Plan w/Survey, Signage"/>
    <d v="2008-09-23T00:00:00"/>
    <n v="45152"/>
    <n v="0"/>
    <n v="2376.9899999999998"/>
    <n v="47528.99"/>
  </r>
  <r>
    <s v="N"/>
    <x v="34"/>
    <s v="EVELETH-VIRGINIA"/>
    <s v="8.Master Plan w/Survey, Signage"/>
    <d v="2008-10-01T00:00:00"/>
    <n v="27158"/>
    <n v="0"/>
    <n v="1429.22"/>
    <n v="28587.22"/>
  </r>
  <r>
    <s v="N"/>
    <x v="34"/>
    <s v="EVELETH-VIRGINIA"/>
    <s v="8.Master Plan w/Survey, Signage"/>
    <d v="2008-11-19T00:00:00"/>
    <n v="68454"/>
    <n v="0"/>
    <n v="3603.5"/>
    <n v="72057.5"/>
  </r>
  <r>
    <s v="N"/>
    <x v="34"/>
    <s v="EVELETH-VIRGINIA"/>
    <s v="8.Master Plan w/Survey, Signage"/>
    <d v="2008-12-03T00:00:00"/>
    <n v="47440"/>
    <n v="0"/>
    <n v="2497.52"/>
    <n v="49937.52"/>
  </r>
  <r>
    <s v="N"/>
    <x v="34"/>
    <s v="EVELETH-VIRGINIA"/>
    <s v="8.Master Plan w/Survey, Signage"/>
    <d v="2008-12-11T00:00:00"/>
    <n v="38604"/>
    <n v="0"/>
    <n v="2031.99"/>
    <n v="40635.99"/>
  </r>
  <r>
    <s v="N"/>
    <x v="34"/>
    <s v="EVELETH-VIRGINIA"/>
    <s v="8.Master Plan w/Survey, Signage"/>
    <d v="2009-02-23T00:00:00"/>
    <n v="26058"/>
    <n v="0"/>
    <n v="1372.01"/>
    <n v="27430.01"/>
  </r>
  <r>
    <s v="N"/>
    <x v="34"/>
    <s v="EVELETH-VIRGINIA"/>
    <s v="8.Master Plan w/Survey, Signage"/>
    <d v="2009-03-05T00:00:00"/>
    <n v="7088"/>
    <n v="0"/>
    <n v="373.03"/>
    <n v="7461.03"/>
  </r>
  <r>
    <s v="N"/>
    <x v="34"/>
    <s v="EVELETH-VIRGINIA"/>
    <s v="8.Master Plan w/Survey, Signage"/>
    <d v="2009-06-10T00:00:00"/>
    <n v="55603"/>
    <n v="0"/>
    <n v="2925.61"/>
    <n v="58528.61"/>
  </r>
  <r>
    <s v="N"/>
    <x v="34"/>
    <s v="EVELETH-VIRGINIA"/>
    <s v="8.Master Plan w/Survey, Signage"/>
    <d v="2009-08-28T00:00:00"/>
    <n v="716"/>
    <n v="0"/>
    <n v="37.28"/>
    <n v="753.28"/>
  </r>
  <r>
    <s v="N"/>
    <x v="34"/>
    <s v="EVELETH-VIRGINIA"/>
    <s v="8.Master Plan w/Survey, Signage"/>
    <d v="2009-10-09T00:00:00"/>
    <n v="29197"/>
    <n v="0"/>
    <n v="1537.56"/>
    <n v="30734.560000000001"/>
  </r>
  <r>
    <s v="N"/>
    <x v="34"/>
    <s v="EVELETH-VIRGINIA"/>
    <s v="8.Master Plan w/Survey, Signage"/>
    <d v="2009-11-19T00:00:00"/>
    <n v="58786"/>
    <n v="0"/>
    <n v="3617.29"/>
    <n v="62403.29"/>
  </r>
  <r>
    <s v="N"/>
    <x v="34"/>
    <s v="EVELETH-VIRGINIA"/>
    <s v="8.Master Plan w/Survey, Signage"/>
    <d v="2011-02-02T00:00:00"/>
    <n v="1000"/>
    <n v="0"/>
    <n v="0"/>
    <n v="1000"/>
  </r>
  <r>
    <s v="N"/>
    <x v="34"/>
    <s v="EVELETH-VIRGINIA"/>
    <s v="8.Master Plan w/Survey, Signage"/>
    <d v="2012-08-06T00:00:00"/>
    <n v="9000"/>
    <n v="0"/>
    <n v="455.34"/>
    <n v="9455.34"/>
  </r>
  <r>
    <s v="N"/>
    <x v="34"/>
    <s v="EVELETH-VIRGINIA"/>
    <s v="8.Master Plan w/Survey, Signage"/>
    <d v="2012-08-06T00:00:00"/>
    <n v="8627"/>
    <n v="0"/>
    <n v="0"/>
    <n v="8627"/>
  </r>
  <r>
    <s v="N"/>
    <x v="34"/>
    <s v="EVELETH-VIRGINIA"/>
    <s v="ALP Zoning Sheet"/>
    <d v="2008-09-17T00:00:00"/>
    <n v="0"/>
    <n v="2690.02"/>
    <n v="672.5"/>
    <n v="3362.52"/>
  </r>
  <r>
    <s v="N"/>
    <x v="34"/>
    <s v="EVELETH-VIRGINIA"/>
    <s v="9.Mstr Plan (Ph 2) &amp; ALP; Aprn Re, Crack"/>
    <d v="2009-10-09T00:00:00"/>
    <n v="47559"/>
    <n v="0"/>
    <n v="2504.0100000000002"/>
    <n v="50063.01"/>
  </r>
  <r>
    <s v="N"/>
    <x v="34"/>
    <s v="EVELETH-VIRGINIA"/>
    <s v="9.Mstr Plan (Ph 2) &amp; ALP; Aprn Re, Crack"/>
    <d v="2009-11-30T00:00:00"/>
    <n v="22188"/>
    <n v="0"/>
    <n v="1167.4100000000001"/>
    <n v="23355.41"/>
  </r>
  <r>
    <s v="N"/>
    <x v="34"/>
    <s v="EVELETH-VIRGINIA"/>
    <s v="9.Mstr Plan (Ph 2) &amp; ALP; Aprn Re, Crack"/>
    <d v="2009-12-18T00:00:00"/>
    <n v="18517"/>
    <n v="0"/>
    <n v="974.73"/>
    <n v="19491.73"/>
  </r>
  <r>
    <s v="N"/>
    <x v="34"/>
    <s v="EVELETH-VIRGINIA"/>
    <s v="9.Mstr Plan (Ph 2) &amp; ALP; Aprn Re, Crack"/>
    <d v="2010-03-08T00:00:00"/>
    <n v="4658"/>
    <n v="0"/>
    <n v="245.45"/>
    <n v="4903.45"/>
  </r>
  <r>
    <s v="N"/>
    <x v="34"/>
    <s v="EVELETH-VIRGINIA"/>
    <s v="9.Mstr Plan (Ph 2) &amp; ALP; Aprn Re, Crack"/>
    <d v="2010-03-25T00:00:00"/>
    <n v="6155"/>
    <n v="0"/>
    <n v="324.13"/>
    <n v="6479.13"/>
  </r>
  <r>
    <s v="N"/>
    <x v="34"/>
    <s v="EVELETH-VIRGINIA"/>
    <s v="9.Mstr Plan (Ph 2) &amp; ALP; Aprn Re, Crack"/>
    <d v="2010-04-30T00:00:00"/>
    <n v="7574"/>
    <n v="0"/>
    <n v="398.45"/>
    <n v="7972.45"/>
  </r>
  <r>
    <s v="N"/>
    <x v="34"/>
    <s v="EVELETH-VIRGINIA"/>
    <s v="9.Mstr Plan (Ph 2) &amp; ALP; Aprn Re, Crack"/>
    <d v="2010-05-28T00:00:00"/>
    <n v="5893"/>
    <n v="0"/>
    <n v="310.64999999999998"/>
    <n v="6203.65"/>
  </r>
  <r>
    <s v="N"/>
    <x v="34"/>
    <s v="EVELETH-VIRGINIA"/>
    <s v="9.Mstr Plan (Ph 2) &amp; ALP; Aprn Re, Crack"/>
    <d v="2010-09-07T00:00:00"/>
    <n v="2905"/>
    <n v="0"/>
    <n v="152.62"/>
    <n v="3057.62"/>
  </r>
  <r>
    <s v="N"/>
    <x v="34"/>
    <s v="EVELETH-VIRGINIA"/>
    <s v="9.Mstr Plan (Ph 2) &amp; ALP; Aprn Re, Crack"/>
    <d v="2010-09-23T00:00:00"/>
    <n v="2232"/>
    <n v="0"/>
    <n v="116.99"/>
    <n v="2348.9899999999998"/>
  </r>
  <r>
    <s v="N"/>
    <x v="34"/>
    <s v="EVELETH-VIRGINIA"/>
    <s v="9.Mstr Plan (Ph 2) &amp; ALP; Aprn Re, Crack"/>
    <d v="2010-10-22T00:00:00"/>
    <n v="1232"/>
    <n v="0"/>
    <n v="64.900000000000006"/>
    <n v="1296.9000000000001"/>
  </r>
  <r>
    <s v="N"/>
    <x v="34"/>
    <s v="EVELETH-VIRGINIA"/>
    <s v="9.Mstr Plan (Ph 2) &amp; ALP; Aprn Re, Crack"/>
    <d v="2010-12-03T00:00:00"/>
    <n v="13552"/>
    <n v="0"/>
    <n v="713.9"/>
    <n v="14265.9"/>
  </r>
  <r>
    <s v="N"/>
    <x v="34"/>
    <s v="EVELETH-VIRGINIA"/>
    <s v="9.Mstr Plan (Ph 2) &amp; ALP; Aprn Re, Crack"/>
    <d v="2011-02-02T00:00:00"/>
    <n v="3383"/>
    <n v="0"/>
    <n v="177.35"/>
    <n v="3560.35"/>
  </r>
  <r>
    <s v="N"/>
    <x v="34"/>
    <s v="EVELETH-VIRGINIA"/>
    <s v="9.Mstr Plan (Ph 2) &amp; ALP; Aprn Re, Crack"/>
    <d v="2012-07-16T00:00:00"/>
    <n v="24969"/>
    <n v="0"/>
    <n v="1314.99"/>
    <n v="26283.99"/>
  </r>
  <r>
    <s v="N"/>
    <x v="34"/>
    <s v="EVELETH-VIRGINIA"/>
    <s v="Design 9/27 &amp; 14/32 Rehab; ALP Update"/>
    <d v="2013-02-28T00:00:00"/>
    <n v="47467"/>
    <n v="0"/>
    <n v="5275"/>
    <n v="52742"/>
  </r>
  <r>
    <s v="N"/>
    <x v="34"/>
    <s v="EVELETH-VIRGINIA"/>
    <s v="Design 9/27 &amp; 14/32 Rehab; ALP Update"/>
    <d v="2013-04-12T00:00:00"/>
    <n v="42656"/>
    <n v="0"/>
    <n v="4739.6000000000004"/>
    <n v="47395.6"/>
  </r>
  <r>
    <s v="N"/>
    <x v="34"/>
    <s v="EVELETH-VIRGINIA"/>
    <s v="Design 9/27 &amp; 14/32 Rehab; ALP Update"/>
    <d v="2013-05-28T00:00:00"/>
    <n v="11867"/>
    <n v="0"/>
    <n v="1318.5"/>
    <n v="13185.5"/>
  </r>
  <r>
    <s v="N"/>
    <x v="34"/>
    <s v="EVELETH-VIRGINIA"/>
    <s v="Design 9/27 &amp; 14/32 Rehab; ALP Update"/>
    <d v="2013-06-25T00:00:00"/>
    <n v="29668"/>
    <n v="0"/>
    <n v="3295.75"/>
    <n v="32963.75"/>
  </r>
  <r>
    <s v="N"/>
    <x v="34"/>
    <s v="EVELETH-VIRGINIA"/>
    <s v="Design 9/27 &amp; 14/32 Rehab; ALP Update"/>
    <d v="2013-08-14T00:00:00"/>
    <n v="1890"/>
    <n v="0"/>
    <n v="4381.1499999999996"/>
    <n v="6271.15"/>
  </r>
  <r>
    <s v="N"/>
    <x v="34"/>
    <s v="EVELETH-VIRGINIA"/>
    <s v="Design 9/27 &amp; 14/32 Rehab; ALP Update"/>
    <d v="2014-08-08T00:00:00"/>
    <n v="13088"/>
    <n v="0"/>
    <n v="0"/>
    <n v="13088"/>
  </r>
  <r>
    <s v="N"/>
    <x v="34"/>
    <s v="EVELETH-VIRGINIA"/>
    <s v="Design 9/27 &amp; 14/32 Rehab; ALP Update"/>
    <d v="2014-08-18T00:00:00"/>
    <n v="37536"/>
    <n v="0"/>
    <n v="0"/>
    <n v="37536"/>
  </r>
  <r>
    <s v="N"/>
    <x v="34"/>
    <s v="EVELETH-VIRGINIA"/>
    <s v="11. Reconstruct Runway 14/32 and 9/27"/>
    <d v="2013-12-10T00:00:00"/>
    <n v="10085"/>
    <n v="0"/>
    <n v="1121.69"/>
    <n v="11206.69"/>
  </r>
  <r>
    <s v="N"/>
    <x v="34"/>
    <s v="EVELETH-VIRGINIA"/>
    <s v="11. Reconstruct Runway 14/32 and 9/27"/>
    <d v="2014-06-10T00:00:00"/>
    <n v="31510"/>
    <n v="0"/>
    <n v="3501.68"/>
    <n v="35011.68"/>
  </r>
  <r>
    <s v="N"/>
    <x v="34"/>
    <s v="EVELETH-VIRGINIA"/>
    <s v="11. Reconstruct Runway 14/32 and 9/27"/>
    <d v="2014-09-11T00:00:00"/>
    <n v="80856"/>
    <n v="0"/>
    <n v="8983.33"/>
    <n v="89839.33"/>
  </r>
  <r>
    <s v="N"/>
    <x v="34"/>
    <s v="EVELETH-VIRGINIA"/>
    <s v="11. Reconstruct Runway 14/32 and 9/27"/>
    <d v="2014-09-19T00:00:00"/>
    <n v="1037414"/>
    <n v="0"/>
    <n v="71298.820000000007"/>
    <n v="1108712.82"/>
  </r>
  <r>
    <s v="N"/>
    <x v="34"/>
    <s v="EVELETH-VIRGINIA"/>
    <s v="11. Reconstruct Runway 14/32 and 9/27"/>
    <d v="2014-09-19T00:00:00"/>
    <n v="272700"/>
    <n v="0"/>
    <n v="30300"/>
    <n v="303000"/>
  </r>
  <r>
    <s v="N"/>
    <x v="34"/>
    <s v="EVELETH-VIRGINIA"/>
    <s v="11. Reconstruct Runway 14/32 and 9/27"/>
    <d v="2014-11-14T00:00:00"/>
    <n v="10163"/>
    <n v="80151.649999999994"/>
    <n v="-35052.199999999997"/>
    <n v="55262.45"/>
  </r>
  <r>
    <s v="N"/>
    <x v="34"/>
    <s v="EVELETH-VIRGINIA"/>
    <s v="11. Reconstruct Runway 14/32 and 9/27"/>
    <d v="2014-12-03T00:00:00"/>
    <n v="423598"/>
    <n v="25598.13"/>
    <n v="-14402.81"/>
    <n v="434793.32"/>
  </r>
  <r>
    <s v="N"/>
    <x v="34"/>
    <s v="EVELETH-VIRGINIA"/>
    <s v="11. Reconstruct Runway 14/32 and 9/27"/>
    <d v="2015-10-29T00:00:00"/>
    <n v="145159"/>
    <n v="6562.31"/>
    <n v="46563.4"/>
    <n v="198284.71"/>
  </r>
  <r>
    <s v="N"/>
    <x v="34"/>
    <s v="EVELETH-VIRGINIA"/>
    <s v="11. Reconstruct Runway 14/32 and 9/27"/>
    <d v="2016-08-08T00:00:00"/>
    <n v="62211"/>
    <n v="2893.43"/>
    <n v="2891.61"/>
    <n v="67996.039999999994"/>
  </r>
  <r>
    <s v="N"/>
    <x v="34"/>
    <s v="EVELETH-VIRGINIA"/>
    <s v="11. Reconstruct Runway 14/32 and 9/27"/>
    <d v="2016-08-08T00:00:00"/>
    <n v="4309"/>
    <n v="0"/>
    <n v="0"/>
    <n v="4309"/>
  </r>
  <r>
    <s v="N"/>
    <x v="34"/>
    <s v="EVELETH-VIRGINIA"/>
    <s v="Reconstruct Rnwy 9/27 (Bonding)"/>
    <d v="2015-02-19T00:00:00"/>
    <n v="0"/>
    <n v="56201.35"/>
    <n v="0"/>
    <n v="56201.35"/>
  </r>
  <r>
    <s v="N"/>
    <x v="34"/>
    <s v="EVELETH-VIRGINIA"/>
    <s v="Reconstruct Rnwy 9/27 (Bonding)"/>
    <d v="2016-03-30T00:00:00"/>
    <n v="0"/>
    <n v="14866.59"/>
    <n v="0"/>
    <n v="14866.59"/>
  </r>
  <r>
    <s v="N"/>
    <x v="34"/>
    <s v="EVELETH-VIRGINIA"/>
    <s v="Obstruction Removal"/>
    <d v="2016-06-10T00:00:00"/>
    <n v="0"/>
    <n v="25400.04"/>
    <n v="6350.01"/>
    <n v="31750.050000000003"/>
  </r>
  <r>
    <s v="N"/>
    <x v="34"/>
    <s v="EVELETH-VIRGINIA"/>
    <s v="Obstruction Removal"/>
    <d v="2016-11-01T00:00:00"/>
    <n v="0"/>
    <n v="605.42999999999995"/>
    <n v="151.35"/>
    <n v="756.78"/>
  </r>
  <r>
    <s v="N"/>
    <x v="34"/>
    <s v="EVELETH-VIRGINIA"/>
    <s v="ALP UPdate, Recons Hanger Taxilane-Design"/>
    <d v="2017-01-19T00:00:00"/>
    <n v="32091"/>
    <n v="1782.86"/>
    <n v="1783.39"/>
    <n v="35657.25"/>
  </r>
  <r>
    <s v="N"/>
    <x v="34"/>
    <s v="EVELETH-VIRGINIA"/>
    <s v="ALP UPdate, Recons Hanger Taxilane-Design"/>
    <d v="2017-03-28T00:00:00"/>
    <n v="-32091"/>
    <n v="-1782.86"/>
    <n v="-1783.39"/>
    <n v="-35657.25"/>
  </r>
  <r>
    <s v="N"/>
    <x v="34"/>
    <s v="EVELETH-VIRGINIA"/>
    <s v="ALP UPdate, Recons Hanger Taxilane-Design"/>
    <d v="2017-04-10T00:00:00"/>
    <n v="38781"/>
    <n v="2154.54"/>
    <n v="2155.2800000000002"/>
    <n v="43090.82"/>
  </r>
  <r>
    <s v="N"/>
    <x v="34"/>
    <s v="EVELETH-VIRGINIA"/>
    <s v="ALP UPdate, Recons Hanger Taxilane-Design"/>
    <d v="2017-06-14T00:00:00"/>
    <n v="56269"/>
    <n v="3126.05"/>
    <n v="3448.94"/>
    <n v="62843.990000000005"/>
  </r>
  <r>
    <s v="N"/>
    <x v="34"/>
    <s v="EVELETH-VIRGINIA"/>
    <s v="ALP UPdate, Recons Hanger Taxilane-Design"/>
    <d v="2017-10-10T00:00:00"/>
    <n v="8458"/>
    <n v="1108.8499999999999"/>
    <n v="786.08"/>
    <n v="10352.93"/>
  </r>
  <r>
    <s v="N"/>
    <x v="34"/>
    <s v="EVELETH-VIRGINIA"/>
    <s v="ALP UPdate, Recons Hanger Taxilane-Design"/>
    <d v="2018-11-20T00:00:00"/>
    <n v="11501"/>
    <n v="0"/>
    <n v="0"/>
    <n v="11501"/>
  </r>
  <r>
    <s v="N"/>
    <x v="34"/>
    <s v="EVELETH-VIRGINIA"/>
    <s v="Rehab Pavemnts, Constr Txwy/Access Rd-Ph 1-Design-Ph2"/>
    <d v="2017-10-30T00:00:00"/>
    <n v="61974"/>
    <n v="3443.01"/>
    <n v="3443.21"/>
    <n v="68860.22"/>
  </r>
  <r>
    <s v="N"/>
    <x v="34"/>
    <s v="EVELETH-VIRGINIA"/>
    <s v="Rehab Pavemnts, Constr Txwy/Access Rd-Ph 1-Design-Ph2"/>
    <d v="2017-10-30T00:00:00"/>
    <n v="236762"/>
    <n v="42942.18"/>
    <n v="25920.3"/>
    <n v="305624.48"/>
  </r>
  <r>
    <s v="N"/>
    <x v="34"/>
    <s v="EVELETH-VIRGINIA"/>
    <s v="Rehab Pavemnts, Constr Txwy/Access Rd-Ph 1-Design-Ph2"/>
    <d v="2017-11-08T00:00:00"/>
    <n v="35347"/>
    <n v="1963.72"/>
    <n v="1963.63"/>
    <n v="39274.35"/>
  </r>
  <r>
    <s v="N"/>
    <x v="34"/>
    <s v="EVELETH-VIRGINIA"/>
    <s v="Rehab Pavemnts, Constr Txwy/Access Rd-Ph 1-Design-Ph2"/>
    <d v="2017-12-29T00:00:00"/>
    <n v="222263.03"/>
    <n v="40312.35"/>
    <n v="14332.37"/>
    <n v="276907.75"/>
  </r>
  <r>
    <s v="N"/>
    <x v="34"/>
    <s v="EVELETH-VIRGINIA"/>
    <s v="Rehab Pavemnts, Constr Txwy/Access Rd-Ph 1-Design-Ph2"/>
    <d v="2018-03-06T00:00:00"/>
    <n v="56150"/>
    <n v="3119.48"/>
    <n v="3120.22"/>
    <n v="62389.700000000004"/>
  </r>
  <r>
    <s v="N"/>
    <x v="34"/>
    <s v="EVELETH-VIRGINIA"/>
    <s v="Rehab Pavemnts, Constr Txwy/Access Rd-Ph 1-Design-Ph2"/>
    <d v="2018-03-23T00:00:00"/>
    <n v="28402.97"/>
    <n v="1844.67"/>
    <n v="1844.57"/>
    <n v="32092.21"/>
  </r>
  <r>
    <s v="N"/>
    <x v="34"/>
    <s v="EVELETH-VIRGINIA"/>
    <s v="Rehab Pavemnts, Constr Txwy/Access Rd-Ph 1-Design-Ph2"/>
    <d v="2018-04-26T00:00:00"/>
    <n v="0"/>
    <n v="2201.52"/>
    <n v="2201.0500000000002"/>
    <n v="4402.57"/>
  </r>
  <r>
    <s v="N"/>
    <x v="34"/>
    <s v="EVELETH-VIRGINIA"/>
    <s v="Rehab Pavemnts, Constr Txwy/Access Rd-Ph 1-Design-Ph2"/>
    <d v="2018-05-09T00:00:00"/>
    <n v="0"/>
    <n v="1491.68"/>
    <n v="1491.9"/>
    <n v="2983.58"/>
  </r>
  <r>
    <s v="N"/>
    <x v="34"/>
    <s v="EVELETH-VIRGINIA"/>
    <s v="Rehab Pavemnts, Constr Txwy/Access Rd-Ph 1-Design-Ph2"/>
    <d v="2019-02-05T00:00:00"/>
    <n v="20450"/>
    <n v="13630"/>
    <n v="15839.4"/>
    <n v="49919.4"/>
  </r>
  <r>
    <s v="N"/>
    <x v="34"/>
    <s v="EVELETH-VIRGINIA"/>
    <s v="Rehab Pavemnts, Constr Txwy/Access Rd-Ph 1-Design-Ph2"/>
    <d v="2019-09-11T00:00:00"/>
    <n v="50762"/>
    <n v="0"/>
    <n v="0"/>
    <n v="50762"/>
  </r>
  <r>
    <s v="N"/>
    <x v="34"/>
    <s v="EVELETH-VIRGINIA"/>
    <s v="Rehab Pavemnts, Constr Txwy/Access Rd-Ph 1-Design-Ph2"/>
    <d v="2019-09-11T00:00:00"/>
    <n v="16557"/>
    <n v="0"/>
    <n v="0"/>
    <n v="16557"/>
  </r>
  <r>
    <s v="N"/>
    <x v="34"/>
    <s v="EVELETH-VIRGINIA"/>
    <s v="Construct Taxiway, Reconstruction Apron (Ph2)-Design"/>
    <d v="2019-09-11T00:00:00"/>
    <n v="982585"/>
    <n v="120301.97"/>
    <n v="82752.7"/>
    <n v="1185639.67"/>
  </r>
  <r>
    <s v="N"/>
    <x v="34"/>
    <s v="EVELETH-VIRGINIA"/>
    <s v="Construct Taxiway, Reconstruction Apron (Ph2)-Design"/>
    <d v="2019-10-15T00:00:00"/>
    <n v="28652"/>
    <n v="3615.98"/>
    <n v="2459.71"/>
    <n v="34727.69"/>
  </r>
  <r>
    <s v="N"/>
    <x v="34"/>
    <s v="EVELETH-VIRGINIA"/>
    <s v="Construct Taxiway, Reconstruction Apron (Ph2)-Design"/>
    <d v="2019-10-15T00:00:00"/>
    <n v="35824"/>
    <n v="3953.34"/>
    <n v="2831.85"/>
    <n v="42609.189999999995"/>
  </r>
  <r>
    <s v="N"/>
    <x v="34"/>
    <s v="EVELETH-VIRGINIA"/>
    <s v="Construct Taxiway, Reconstruction Apron (Ph2)-Design"/>
    <d v="2019-11-05T00:00:00"/>
    <n v="6665"/>
    <n v="1418.06"/>
    <n v="818.46"/>
    <n v="8901.52"/>
  </r>
  <r>
    <s v="N"/>
    <x v="34"/>
    <s v="EVELETH-VIRGINIA"/>
    <s v="Construct Taxiway, Reconstruction Apron (Ph2)-Design"/>
    <d v="2019-11-26T00:00:00"/>
    <n v="355350"/>
    <n v="32316"/>
    <n v="27594.77"/>
    <n v="415260.77"/>
  </r>
  <r>
    <s v="N"/>
    <x v="34"/>
    <s v="EVELETH-VIRGINIA"/>
    <s v="Construct Taxiway, Reconstruction Apron (Ph2)-Design"/>
    <d v="2019-11-27T00:00:00"/>
    <n v="0"/>
    <n v="1631.33"/>
    <n v="1073.25"/>
    <n v="2704.58"/>
  </r>
  <r>
    <s v="N"/>
    <x v="34"/>
    <s v="EVELETH-VIRGINIA"/>
    <s v="Obstruction Removal, Design Fuel Facility*********LOCATION ID 2"/>
    <d v="2018-05-11T00:00:00"/>
    <n v="0"/>
    <n v="9754.5"/>
    <n v="4180.5"/>
    <n v="13935"/>
  </r>
  <r>
    <s v="N"/>
    <x v="34"/>
    <s v="EVELETH-VIRGINIA"/>
    <s v="Obstruction Removal, Design Fuel Facility*********LOCATION ID 2"/>
    <d v="2018-07-10T00:00:00"/>
    <n v="0"/>
    <n v="24501.63"/>
    <n v="10500.69"/>
    <n v="35002.32"/>
  </r>
  <r>
    <s v="N"/>
    <x v="34"/>
    <s v="EVELETH-VIRGINIA"/>
    <s v="Obstruction Removal, Design Fuel Facility*********LOCATION ID 2"/>
    <d v="2018-07-13T00:00:00"/>
    <n v="0"/>
    <n v="6466.57"/>
    <n v="2771.39"/>
    <n v="9237.9599999999991"/>
  </r>
  <r>
    <s v="N"/>
    <x v="34"/>
    <s v="EVELETH-VIRGINIA"/>
    <s v="Obstruction Removal, Design Fuel Facility*********LOCATION ID 2"/>
    <d v="2018-08-01T00:00:00"/>
    <n v="0"/>
    <n v="26904.5"/>
    <n v="11530.5"/>
    <n v="38435"/>
  </r>
  <r>
    <s v="N"/>
    <x v="34"/>
    <s v="EVELETH-VIRGINIA"/>
    <s v="Obstruction Removal, Design Fuel Facility*********LOCATION ID 2"/>
    <d v="2018-08-16T00:00:00"/>
    <n v="0"/>
    <n v="3266.88"/>
    <n v="1400.1"/>
    <n v="4666.9799999999996"/>
  </r>
  <r>
    <s v="N"/>
    <x v="34"/>
    <s v="EVELETH-VIRGINIA"/>
    <s v="Obstruction Removal, Design Fuel Facility*********LOCATION ID 2"/>
    <d v="2018-10-12T00:00:00"/>
    <n v="0"/>
    <n v="1543.5"/>
    <n v="661.5"/>
    <n v="2205"/>
  </r>
  <r>
    <s v="N"/>
    <x v="34"/>
    <s v="EVELETH-VIRGINIA"/>
    <s v="Construct Fuel Facility"/>
    <d v="2019-07-18T00:00:00"/>
    <n v="0"/>
    <n v="3996.37"/>
    <n v="1712.73"/>
    <n v="5709.1"/>
  </r>
  <r>
    <s v="N"/>
    <x v="34"/>
    <s v="EVELETH-VIRGINIA"/>
    <s v="Construct Fuel Facility"/>
    <d v="2019-10-03T00:00:00"/>
    <n v="0"/>
    <n v="208280.08"/>
    <n v="89262.89"/>
    <n v="297542.96999999997"/>
  </r>
  <r>
    <s v="N"/>
    <x v="34"/>
    <s v="EVELETH-VIRGINIA"/>
    <s v="Construct Fuel Facility"/>
    <d v="2019-10-19T00:00:00"/>
    <n v="0"/>
    <n v="3813.41"/>
    <n v="1634.31"/>
    <n v="5447.7199999999993"/>
  </r>
  <r>
    <s v="N"/>
    <x v="34"/>
    <s v="EVELETH-VIRGINIA"/>
    <s v="Construct Fuel Facility"/>
    <d v="2019-10-25T00:00:00"/>
    <n v="0"/>
    <n v="3286.55"/>
    <n v="1408.53"/>
    <n v="4695.08"/>
  </r>
  <r>
    <s v="N"/>
    <x v="34"/>
    <s v="EVELETH-VIRGINIA"/>
    <s v="Construct Fuel Facility"/>
    <d v="2019-11-26T00:00:00"/>
    <n v="0"/>
    <n v="5704.47"/>
    <n v="2444.77"/>
    <n v="8149.24"/>
  </r>
  <r>
    <s v="N"/>
    <x v="34"/>
    <s v="EVELETH-VIRGINIA"/>
    <s v="Construct Fuel Facility"/>
    <d v="2019-12-24T00:00:00"/>
    <n v="0"/>
    <n v="14049.74"/>
    <n v="6021.32"/>
    <n v="20071.059999999998"/>
  </r>
  <r>
    <s v="N"/>
    <x v="34"/>
    <s v="EVELETH-VIRGINIA"/>
    <s v="Rehab GA Apron (Approx. 3,680 sq. yds. of west half)"/>
    <d v="2020-02-07T00:00:00"/>
    <n v="2250"/>
    <n v="125"/>
    <n v="125"/>
    <n v="2500"/>
  </r>
  <r>
    <s v="N"/>
    <x v="34"/>
    <s v="EVELETH-VIRGINIA"/>
    <s v="Rehab GA Apron (Approx. 3,680 sq. yds. of west half)"/>
    <d v="2020-07-22T00:00:00"/>
    <n v="186562"/>
    <n v="14778.74"/>
    <n v="15455.01"/>
    <n v="216795.75"/>
  </r>
  <r>
    <s v="N"/>
    <x v="34"/>
    <s v="EVELETH-VIRGINIA"/>
    <s v="Rehab GA Apron (Approx. 3,680 sq. yds. of west half)"/>
    <d v="2020-09-18T00:00:00"/>
    <n v="332820"/>
    <n v="49543.13"/>
    <n v="60451.56"/>
    <n v="442814.69"/>
  </r>
  <r>
    <s v="N"/>
    <x v="34"/>
    <s v="EVELETH-VIRGINIA"/>
    <s v="Rehab GA Apron (Approx. 3,680 sq. yds. of west half)"/>
    <d v="2020-09-18T00:00:00"/>
    <n v="194972"/>
    <n v="27767.919999999998"/>
    <n v="37574.82"/>
    <n v="260314.74"/>
  </r>
  <r>
    <s v="N"/>
    <x v="34"/>
    <s v="EVELETH-VIRGINIA"/>
    <s v="Rehab GA Apron (Approx. 3,680 sq. yds. of west half)"/>
    <d v="2020-09-18T00:00:00"/>
    <n v="285871"/>
    <n v="62871.47"/>
    <n v="61218.080000000002"/>
    <n v="409960.55"/>
  </r>
  <r>
    <s v="N"/>
    <x v="34"/>
    <s v="EVELETH-VIRGINIA"/>
    <s v="CARES Act amendment for Eveleth/Virginia"/>
    <d v="1899-12-30T00:00:00"/>
    <n v="16294"/>
    <n v="0"/>
    <n v="0"/>
    <n v="16294"/>
  </r>
  <r>
    <s v="N"/>
    <x v="34"/>
    <s v="EVELETH-VIRGINIA"/>
    <s v="CARES Act amendment for Eveleth/Virginia"/>
    <d v="2020-11-25T00:00:00"/>
    <n v="13706"/>
    <n v="0"/>
    <n v="0"/>
    <n v="13706"/>
  </r>
  <r>
    <s v="N"/>
    <x v="34"/>
    <s v="EVELETH-VIRGINIA"/>
    <s v="LAND COSTS-(SEE SP 6908-10:PAR #4 &amp; 5)"/>
    <d v="1957-11-15T00:00:00"/>
    <n v="1515.96"/>
    <n v="0"/>
    <n v="0"/>
    <n v="1515.96"/>
  </r>
  <r>
    <s v="N"/>
    <x v="34"/>
    <s v="EVELETH-VIRGINIA"/>
    <s v="LAND"/>
    <d v="1964-03-23T00:00:00"/>
    <n v="5922.44"/>
    <n v="0"/>
    <n v="0"/>
    <n v="5922.44"/>
  </r>
  <r>
    <s v="N"/>
    <x v="35"/>
    <s v="FERTILE"/>
    <s v="====FERTILE AIRPORT===="/>
    <d v="1955-08-29T00:00:00"/>
    <n v="0"/>
    <n v="5989.6"/>
    <n v="0"/>
    <n v="5989.6"/>
  </r>
  <r>
    <s v="N"/>
    <x v="35"/>
    <s v="FERTILE"/>
    <s v="FENCE (WOVEN WIRE)"/>
    <d v="1955-08-03T00:00:00"/>
    <n v="0"/>
    <n v="342.8"/>
    <n v="0"/>
    <n v="342.8"/>
  </r>
  <r>
    <s v="N"/>
    <x v="35"/>
    <s v="FERTILE"/>
    <s v="RUNWAY PAVING"/>
    <d v="1978-10-23T00:00:00"/>
    <n v="0"/>
    <n v="171578.22"/>
    <n v="42894.559999999998"/>
    <n v="214472.78"/>
  </r>
  <r>
    <s v="N"/>
    <x v="35"/>
    <s v="FERTILE"/>
    <s v="LAND"/>
    <d v="1978-12-14T00:00:00"/>
    <n v="0"/>
    <n v="55256.59"/>
    <n v="13814.15"/>
    <n v="69070.739999999991"/>
  </r>
  <r>
    <s v="N"/>
    <x v="35"/>
    <s v="FERTILE"/>
    <s v="CLEARING AND GRUBBING"/>
    <d v="1983-01-03T00:00:00"/>
    <n v="0"/>
    <n v="6600"/>
    <n v="4625"/>
    <n v="11225"/>
  </r>
  <r>
    <s v="N"/>
    <x v="35"/>
    <s v="FERTILE"/>
    <s v="REWIRE VASIs"/>
    <d v="1983-07-27T00:00:00"/>
    <n v="0"/>
    <n v="966.67"/>
    <n v="483.33"/>
    <n v="1450"/>
  </r>
  <r>
    <s v="N"/>
    <x v="35"/>
    <s v="FERTILE"/>
    <s v="INSTALL REFURB. BEACON-36 INCH"/>
    <d v="1985-09-05T00:00:00"/>
    <n v="0"/>
    <n v="8159.11"/>
    <n v="4579.55"/>
    <n v="12738.66"/>
  </r>
  <r>
    <s v="N"/>
    <x v="35"/>
    <s v="FERTILE"/>
    <s v="REPLACE POWER LINE-RNWY LIGHTS"/>
    <d v="1989-09-19T00:00:00"/>
    <n v="0"/>
    <n v="6663.33"/>
    <n v="3331.67"/>
    <n v="9995"/>
  </r>
  <r>
    <s v="N"/>
    <x v="35"/>
    <s v="FERTILE"/>
    <s v="SEALCOAT &amp; REPAINT PVMTS-FERTILE"/>
    <d v="1995-10-13T00:00:00"/>
    <n v="0"/>
    <n v="12600"/>
    <n v="6300"/>
    <n v="18900"/>
  </r>
  <r>
    <s v="N"/>
    <x v="35"/>
    <s v="FERTILE"/>
    <s v="SEALCOAT &amp; REPAINT PVMTS-FERTILE"/>
    <d v="1995-11-16T00:00:00"/>
    <n v="0"/>
    <n v="2841.99"/>
    <n v="1421"/>
    <n v="4262.99"/>
  </r>
  <r>
    <s v="N"/>
    <x v="35"/>
    <s v="FERTILE"/>
    <s v="GASTNKS-3 OUT/1 IN,RWY MKG,ALP,CRK,CLN"/>
    <d v="1999-01-29T00:00:00"/>
    <n v="0"/>
    <n v="22662.37"/>
    <n v="19768.009999999998"/>
    <n v="42430.38"/>
  </r>
  <r>
    <s v="N"/>
    <x v="35"/>
    <s v="FERTILE"/>
    <s v="New Fuel System"/>
    <d v="2008-12-03T00:00:00"/>
    <n v="0"/>
    <n v="8583"/>
    <n v="8583.5"/>
    <n v="17166.5"/>
  </r>
  <r>
    <s v="N"/>
    <x v="35"/>
    <s v="FERTILE"/>
    <s v="New Fuel System"/>
    <d v="2008-12-03T00:00:00"/>
    <n v="0"/>
    <n v="0.5"/>
    <n v="0"/>
    <n v="0.5"/>
  </r>
  <r>
    <s v="N"/>
    <x v="35"/>
    <s v="FERTILE"/>
    <s v="ALP with Narrative Report"/>
    <d v="2010-06-18T00:00:00"/>
    <n v="0"/>
    <n v="14785.16"/>
    <n v="3696.29"/>
    <n v="18481.45"/>
  </r>
  <r>
    <s v="N"/>
    <x v="35"/>
    <s v="FERTILE"/>
    <s v="ALP with Narrative Report"/>
    <d v="2011-06-21T00:00:00"/>
    <n v="0"/>
    <n v="1518.98"/>
    <n v="379.75"/>
    <n v="1898.73"/>
  </r>
  <r>
    <s v="N"/>
    <x v="35"/>
    <s v="FERTILE"/>
    <s v="Crack Seal; Replace Beacon; VASI Footing"/>
    <d v="2010-12-14T00:00:00"/>
    <n v="0"/>
    <n v="14989.43"/>
    <n v="3747.36"/>
    <n v="18736.79"/>
  </r>
  <r>
    <s v="N"/>
    <x v="35"/>
    <s v="FERTILE"/>
    <s v="Drainage Improvements - Clear Zone"/>
    <d v="2015-10-01T00:00:00"/>
    <n v="0"/>
    <n v="111856.1"/>
    <n v="7310.56"/>
    <n v="119166.66"/>
  </r>
  <r>
    <s v="N"/>
    <x v="35"/>
    <s v="FERTILE"/>
    <s v="Drainage Improvements - Clear Zone"/>
    <d v="2015-11-25T00:00:00"/>
    <n v="0"/>
    <n v="1115.8"/>
    <n v="5241.87"/>
    <n v="6357.67"/>
  </r>
  <r>
    <s v="N"/>
    <x v="35"/>
    <s v="FERTILE"/>
    <s v="Runway Crack Sealing"/>
    <d v="1899-12-30T00:00:00"/>
    <n v="0"/>
    <n v="19575"/>
    <n v="2175"/>
    <n v="21750"/>
  </r>
  <r>
    <s v="N"/>
    <x v="35"/>
    <s v="FERTILE"/>
    <s v="Airport Zoning"/>
    <d v="2020-03-13T00:00:00"/>
    <n v="0"/>
    <n v="17580.7"/>
    <n v="925.3"/>
    <n v="18506"/>
  </r>
  <r>
    <s v="N"/>
    <x v="35"/>
    <s v="FERTILE"/>
    <s v="Airport Zoning"/>
    <d v="2020-07-28T00:00:00"/>
    <n v="0"/>
    <n v="3491.25"/>
    <n v="183.75"/>
    <n v="3675"/>
  </r>
  <r>
    <s v="N"/>
    <x v="35"/>
    <s v="FERTILE"/>
    <s v="Runway Predesign, Lighting, PAPIs, Flight Check &amp; Appr Survey"/>
    <d v="2019-08-08T00:00:00"/>
    <n v="0"/>
    <n v="55404"/>
    <n v="2916"/>
    <n v="58320"/>
  </r>
  <r>
    <s v="N"/>
    <x v="35"/>
    <s v="FERTILE"/>
    <s v="Runway Predesign, Lighting, PAPIs, Flight Check &amp; Appr Survey"/>
    <d v="2019-10-22T00:00:00"/>
    <n v="0"/>
    <n v="216782.88"/>
    <n v="11409.62"/>
    <n v="228192.5"/>
  </r>
  <r>
    <s v="N"/>
    <x v="35"/>
    <s v="FERTILE"/>
    <s v="Runway Predesign, Lighting, PAPIs, Flight Check &amp; Appr Survey"/>
    <d v="2019-11-26T00:00:00"/>
    <n v="0"/>
    <n v="98737.56"/>
    <n v="5196.71"/>
    <n v="103934.27"/>
  </r>
  <r>
    <s v="N"/>
    <x v="35"/>
    <s v="FERTILE"/>
    <s v="Runway Predesign, Lighting, PAPIs, Flight Check &amp; Appr Survey"/>
    <d v="2020-01-28T00:00:00"/>
    <n v="0"/>
    <n v="30118.7"/>
    <n v="1585.19"/>
    <n v="31703.89"/>
  </r>
  <r>
    <s v="N"/>
    <x v="35"/>
    <s v="FERTILE"/>
    <s v="Runway Predesign, Lighting, PAPIs, Flight Check &amp; Appr Survey"/>
    <d v="2020-07-13T00:00:00"/>
    <n v="0"/>
    <n v="1946.55"/>
    <n v="102.45"/>
    <n v="2049"/>
  </r>
  <r>
    <s v="N"/>
    <x v="35"/>
    <s v="FERTILE"/>
    <s v="Runway Predesign, Lighting, PAPIs, Flight Check &amp; Appr Survey"/>
    <d v="2020-08-06T00:00:00"/>
    <n v="0"/>
    <n v="11865.5"/>
    <n v="624.5"/>
    <n v="12490"/>
  </r>
  <r>
    <s v="N"/>
    <x v="35"/>
    <s v="FERTILE"/>
    <s v="Land Acquisition Pre-Work, Runway Final Design"/>
    <d v="2019-11-26T00:00:00"/>
    <n v="0"/>
    <n v="15127.8"/>
    <n v="796.2"/>
    <n v="15924"/>
  </r>
  <r>
    <s v="N"/>
    <x v="35"/>
    <s v="FERTILE"/>
    <s v="Land Acquisition Pre-Work, Runway Final Design"/>
    <d v="2020-01-28T00:00:00"/>
    <n v="0"/>
    <n v="27736.2"/>
    <n v="1459.8"/>
    <n v="29196"/>
  </r>
  <r>
    <s v="N"/>
    <x v="35"/>
    <s v="FERTILE"/>
    <s v="Land Acquisition Pre-Work, Runway Final Design"/>
    <d v="2020-07-13T00:00:00"/>
    <n v="0"/>
    <n v="27018"/>
    <n v="1422"/>
    <n v="28440"/>
  </r>
  <r>
    <s v="N"/>
    <x v="35"/>
    <s v="FERTILE"/>
    <s v="Land Acquisition Pre-Work, Runway Final Design"/>
    <d v="2020-07-13T00:00:00"/>
    <n v="0"/>
    <n v="33953"/>
    <n v="1787"/>
    <n v="35740"/>
  </r>
  <r>
    <s v="N"/>
    <x v="35"/>
    <s v="FERTILE"/>
    <s v="Land Acquisition Pre-Work, Runway Final Design"/>
    <d v="2020-08-06T00:00:00"/>
    <n v="0"/>
    <n v="45847"/>
    <n v="2413"/>
    <n v="48260"/>
  </r>
  <r>
    <s v="N"/>
    <x v="35"/>
    <s v="FERTILE"/>
    <s v="Land Acquisition Pre-Work, Runway Final Design"/>
    <d v="2020-11-24T00:00:00"/>
    <n v="0"/>
    <n v="17090.5"/>
    <n v="899.5"/>
    <n v="17990"/>
  </r>
  <r>
    <s v="N"/>
    <x v="35"/>
    <s v="FERTILE"/>
    <s v="RW Reconstr &amp; Widerning, &amp; TW Turnaround  - Construct &amp; CA &amp; Bldg Area Study/ALP Update"/>
    <d v="2020-10-23T00:00:00"/>
    <n v="0"/>
    <n v="366754.77"/>
    <n v="19302.88"/>
    <n v="386057.65"/>
  </r>
  <r>
    <s v="N"/>
    <x v="35"/>
    <s v="FERTILE"/>
    <s v="RW Reconstr &amp; Widerning, &amp; TW Turnaround  - Construct &amp; CA &amp; Bldg Area Study/ALP Update"/>
    <d v="2020-11-25T00:00:00"/>
    <n v="0"/>
    <n v="165881.92000000001"/>
    <n v="11680.38"/>
    <n v="177562.30000000002"/>
  </r>
  <r>
    <s v="N"/>
    <x v="35"/>
    <s v="FERTILE"/>
    <s v="RW Reconstr &amp; Widerning, &amp; TW Turnaround  - Construct &amp; CA &amp; Bldg Area Study/ALP Update"/>
    <d v="2021-03-16T00:00:00"/>
    <n v="0"/>
    <n v="17185.5"/>
    <n v="904.5"/>
    <n v="18090"/>
  </r>
  <r>
    <s v="N"/>
    <x v="36"/>
    <s v="FOSSTON"/>
    <s v="FOSSTON AIRPORT"/>
    <d v="1948-06-28T00:00:00"/>
    <n v="0"/>
    <n v="8195.16"/>
    <n v="8195.16"/>
    <n v="16390.32"/>
  </r>
  <r>
    <s v="N"/>
    <x v="36"/>
    <s v="FOSSTON"/>
    <s v="PAVE TAXIWAY AND APRON"/>
    <d v="1969-08-22T00:00:00"/>
    <n v="0"/>
    <n v="8212.2999999999993"/>
    <n v="8212.31"/>
    <n v="16424.61"/>
  </r>
  <r>
    <s v="N"/>
    <x v="36"/>
    <s v="FOSSTON"/>
    <s v="REALIGN, PAVE, AND LIGHT"/>
    <d v="1982-04-30T00:00:00"/>
    <n v="263483.09999999998"/>
    <n v="57835.56"/>
    <n v="40270.03"/>
    <n v="361588.68999999994"/>
  </r>
  <r>
    <s v="N"/>
    <x v="36"/>
    <s v="FOSSTON"/>
    <s v="APRON EXPANSION"/>
    <d v="1979-12-19T00:00:00"/>
    <n v="0"/>
    <n v="14232.39"/>
    <n v="7116.2"/>
    <n v="21348.59"/>
  </r>
  <r>
    <s v="N"/>
    <x v="36"/>
    <s v="FOSSTON"/>
    <s v="PAVEMENT CRACK REPAIR"/>
    <d v="1988-12-23T00:00:00"/>
    <n v="0"/>
    <n v="11947.94"/>
    <n v="5973.98"/>
    <n v="17921.919999999998"/>
  </r>
  <r>
    <s v="N"/>
    <x v="36"/>
    <s v="FOSSTON"/>
    <s v="SEE M&amp;O DATA BASE FOR FY 91"/>
    <d v="1992-04-27T00:00:00"/>
    <n v="0"/>
    <n v="0"/>
    <n v="0"/>
    <n v="0"/>
  </r>
  <r>
    <s v="N"/>
    <x v="36"/>
    <s v="FOSSTON"/>
    <s v="TRACTOR/MOWER"/>
    <d v="1992-12-16T00:00:00"/>
    <n v="0"/>
    <n v="7802.19"/>
    <n v="3901.1"/>
    <n v="11703.289999999999"/>
  </r>
  <r>
    <s v="N"/>
    <x v="36"/>
    <s v="FOSSTON"/>
    <s v="BIT PVMT CRACK REPAIR &amp; PAINTG"/>
    <d v="1996-01-16T00:00:00"/>
    <n v="0"/>
    <n v="17442.54"/>
    <n v="8721.26"/>
    <n v="26163.800000000003"/>
  </r>
  <r>
    <s v="N"/>
    <x v="36"/>
    <s v="FOSSTON"/>
    <s v="BIT PVMT CRACK REPAIR &amp; PAINTG"/>
    <d v="1996-11-21T00:00:00"/>
    <n v="0"/>
    <n v="2557.46"/>
    <n v="5278.74"/>
    <n v="7836.2"/>
  </r>
  <r>
    <s v="N"/>
    <x v="36"/>
    <s v="FOSSTON"/>
    <s v="BIT PVMT CRACK REPAIR &amp; PAINTG"/>
    <d v="1996-11-21T00:00:00"/>
    <n v="0"/>
    <n v="8000"/>
    <n v="0"/>
    <n v="8000"/>
  </r>
  <r>
    <s v="N"/>
    <x v="36"/>
    <s v="FOSSTON"/>
    <s v="AIRPORT PAINT STRIPING"/>
    <d v="1996-11-21T00:00:00"/>
    <n v="0"/>
    <n v="2594.62"/>
    <n v="1297.31"/>
    <n v="3891.93"/>
  </r>
  <r>
    <s v="N"/>
    <x v="36"/>
    <s v="FOSSTON"/>
    <s v="RWY CRACK REPAIR (TRIAL) &amp; A/D BLDG REPR"/>
    <d v="1998-07-13T00:00:00"/>
    <n v="0"/>
    <n v="16198.9"/>
    <n v="10799.26"/>
    <n v="26998.16"/>
  </r>
  <r>
    <s v="N"/>
    <x v="36"/>
    <s v="FOSSTON"/>
    <s v="BITUMINOUS CRACK REPAIR - PHASE II"/>
    <d v="1999-12-21T00:00:00"/>
    <n v="0"/>
    <n v="10380"/>
    <n v="6920"/>
    <n v="17300"/>
  </r>
  <r>
    <s v="N"/>
    <x v="36"/>
    <s v="FOSSTON"/>
    <s v="AIRCRAFT FUELING SYSTEM"/>
    <d v="2001-06-14T00:00:00"/>
    <n v="0"/>
    <n v="15941.57"/>
    <n v="15941.54"/>
    <n v="31883.11"/>
  </r>
  <r>
    <s v="N"/>
    <x v="36"/>
    <s v="FOSSTON"/>
    <s v="NEW SEPTIC SYSTEM (Canceled purchase FBO"/>
    <d v="2002-11-27T00:00:00"/>
    <n v="0"/>
    <n v="4274.3999999999996"/>
    <n v="2849.6"/>
    <n v="7124"/>
  </r>
  <r>
    <s v="N"/>
    <x v="36"/>
    <s v="FOSSTON"/>
    <s v="1.PvmtOvrly,MIRLs,REILs,Drain (AIP-01)"/>
    <d v="2001-10-11T00:00:00"/>
    <n v="110257"/>
    <n v="0"/>
    <n v="12251.82"/>
    <n v="122508.82"/>
  </r>
  <r>
    <s v="N"/>
    <x v="36"/>
    <s v="FOSSTON"/>
    <s v="1.PvmtOvrly,MIRLs,REILs,Drain (AIP-01)"/>
    <d v="2001-10-30T00:00:00"/>
    <n v="81215"/>
    <n v="0"/>
    <n v="9018.68"/>
    <n v="90233.68"/>
  </r>
  <r>
    <s v="N"/>
    <x v="36"/>
    <s v="FOSSTON"/>
    <s v="1.PvmtOvrly,MIRLs,REILs,Drain (AIP-01)"/>
    <d v="2001-12-20T00:00:00"/>
    <n v="223020"/>
    <n v="0"/>
    <n v="24785.15"/>
    <n v="247805.15"/>
  </r>
  <r>
    <s v="N"/>
    <x v="36"/>
    <s v="FOSSTON"/>
    <s v="1.PvmtOvrly,MIRLs,REILs,Drain (AIP-01)"/>
    <d v="2002-02-06T00:00:00"/>
    <n v="104096"/>
    <n v="0"/>
    <n v="11566.65"/>
    <n v="115662.65"/>
  </r>
  <r>
    <s v="N"/>
    <x v="36"/>
    <s v="FOSSTON"/>
    <s v="1.PvmtOvrly,MIRLs,REILs,Drain (AIP-01)"/>
    <d v="2002-04-03T00:00:00"/>
    <n v="218352"/>
    <n v="0"/>
    <n v="24260.66"/>
    <n v="242612.66"/>
  </r>
  <r>
    <s v="N"/>
    <x v="36"/>
    <s v="FOSSTON"/>
    <s v="1.PvmtOvrly,MIRLs,REILs,Drain (AIP-01)"/>
    <d v="2002-09-23T00:00:00"/>
    <n v="11913"/>
    <n v="0"/>
    <n v="1324.5"/>
    <n v="13237.5"/>
  </r>
  <r>
    <s v="N"/>
    <x v="36"/>
    <s v="FOSSTON"/>
    <s v="1.PvmtOvrly,MIRLs,REILs,Drain (AIP-01)"/>
    <d v="2003-02-13T00:00:00"/>
    <n v="48090"/>
    <n v="0"/>
    <n v="16999.939999999999"/>
    <n v="65089.94"/>
  </r>
  <r>
    <s v="N"/>
    <x v="36"/>
    <s v="FOSSTON"/>
    <s v="1.PvmtOvrly,MIRLs,REILs,Drain (AIP-01)"/>
    <d v="2003-07-28T00:00:00"/>
    <n v="0"/>
    <n v="0"/>
    <n v="1614.18"/>
    <n v="1614.18"/>
  </r>
  <r>
    <s v="N"/>
    <x v="36"/>
    <s v="FOSSTON"/>
    <s v="1.PvmtOvrly,MIRLs,REILs,Drain (AIP-01)"/>
    <d v="2004-10-05T00:00:00"/>
    <n v="0"/>
    <n v="75783.48"/>
    <n v="6736.39"/>
    <n v="82519.87"/>
  </r>
  <r>
    <s v="N"/>
    <x v="36"/>
    <s v="FOSSTON"/>
    <s v="1.PvmtOvrly,MIRLs,REILs,Drain (AIP-01)"/>
    <d v="2005-03-25T00:00:00"/>
    <n v="0"/>
    <n v="41486.32"/>
    <n v="4983.7700000000004"/>
    <n v="46470.09"/>
  </r>
  <r>
    <s v="N"/>
    <x v="36"/>
    <s v="FOSSTON"/>
    <s v="1.PvmtOvrly,MIRLs,REILs,Drain (AIP-01)"/>
    <d v="2005-04-05T00:00:00"/>
    <n v="0"/>
    <n v="4205.38"/>
    <n v="92.23"/>
    <n v="4297.6099999999997"/>
  </r>
  <r>
    <s v="N"/>
    <x v="36"/>
    <s v="FOSSTON"/>
    <s v="1.PvmtOvrly,MIRLs,REILs,Drain (AIP-01)"/>
    <d v="2007-07-11T00:00:00"/>
    <n v="0"/>
    <n v="137585.16"/>
    <n v="22322.09"/>
    <n v="159907.25"/>
  </r>
  <r>
    <s v="N"/>
    <x v="36"/>
    <s v="FOSSTON"/>
    <s v="1.PvmtOvrly,MIRLs,REILs,Drain (AIP-01)"/>
    <d v="2010-09-07T00:00:00"/>
    <n v="119541"/>
    <n v="0"/>
    <n v="213.74"/>
    <n v="119754.74"/>
  </r>
  <r>
    <s v="N"/>
    <x v="36"/>
    <s v="FOSSTON"/>
    <s v="2. Access Rd, ALP, SRE"/>
    <d v="2006-11-08T00:00:00"/>
    <n v="172607"/>
    <n v="0"/>
    <n v="9084.99"/>
    <n v="181691.99"/>
  </r>
  <r>
    <s v="N"/>
    <x v="36"/>
    <s v="FOSSTON"/>
    <s v="2. Access Rd, ALP, SRE"/>
    <d v="2006-12-06T00:00:00"/>
    <n v="67842"/>
    <n v="0"/>
    <n v="3570.97"/>
    <n v="71412.97"/>
  </r>
  <r>
    <s v="N"/>
    <x v="36"/>
    <s v="FOSSTON"/>
    <s v="2. Access Rd, ALP, SRE"/>
    <d v="2007-10-08T00:00:00"/>
    <n v="41213"/>
    <n v="0"/>
    <n v="2241.39"/>
    <n v="43454.39"/>
  </r>
  <r>
    <s v="N"/>
    <x v="36"/>
    <s v="FOSSTON"/>
    <s v="2. Access Rd, ALP, SRE"/>
    <d v="2009-04-09T00:00:00"/>
    <n v="7927"/>
    <n v="0"/>
    <n v="345"/>
    <n v="8272"/>
  </r>
  <r>
    <s v="N"/>
    <x v="36"/>
    <s v="FOSSTON"/>
    <s v="Beacon Replacemt"/>
    <d v="2007-10-05T00:00:00"/>
    <n v="0"/>
    <n v="5209.78"/>
    <n v="2232.7600000000002"/>
    <n v="7442.54"/>
  </r>
  <r>
    <s v="N"/>
    <x v="36"/>
    <s v="FOSSTON"/>
    <s v="3.Design SRE Bldg &amp; Rw trnd, Rw/Tw Cr Sl"/>
    <d v="2007-10-25T00:00:00"/>
    <n v="44403"/>
    <n v="0"/>
    <n v="2337"/>
    <n v="46740"/>
  </r>
  <r>
    <s v="N"/>
    <x v="36"/>
    <s v="FOSSTON"/>
    <s v="3.Design SRE Bldg &amp; Rw trnd, Rw/Tw Cr Sl"/>
    <d v="2008-11-07T00:00:00"/>
    <n v="3499"/>
    <n v="0"/>
    <n v="711"/>
    <n v="4210"/>
  </r>
  <r>
    <s v="N"/>
    <x v="36"/>
    <s v="FOSSTON"/>
    <s v="3.Design SRE Bldg &amp; Rw trnd, Rw/Tw Cr Sl"/>
    <d v="2009-04-09T00:00:00"/>
    <n v="3790"/>
    <n v="0"/>
    <n v="-326.36"/>
    <n v="3463.64"/>
  </r>
  <r>
    <s v="N"/>
    <x v="36"/>
    <s v="FOSSTON"/>
    <s v="4.SRE Bldg w/Fnc, Rwy Trnrd, Twy EA"/>
    <d v="1908-11-19T00:00:00"/>
    <n v="138534"/>
    <n v="0"/>
    <n v="10962.92"/>
    <n v="149496.92000000001"/>
  </r>
  <r>
    <s v="N"/>
    <x v="36"/>
    <s v="FOSSTON"/>
    <s v="4.SRE Bldg w/Fnc, Rwy Trnrd, Twy EA"/>
    <d v="2008-11-07T00:00:00"/>
    <n v="200642"/>
    <n v="11016.71"/>
    <n v="11141.98"/>
    <n v="222800.69"/>
  </r>
  <r>
    <s v="N"/>
    <x v="36"/>
    <s v="FOSSTON"/>
    <s v="4.SRE Bldg w/Fnc, Rwy Trnrd, Twy EA"/>
    <d v="2009-03-05T00:00:00"/>
    <n v="37121"/>
    <n v="0"/>
    <n v="0"/>
    <n v="37121"/>
  </r>
  <r>
    <s v="N"/>
    <x v="36"/>
    <s v="FOSSTON"/>
    <s v="4.SRE Bldg w/Fnc, Rwy Trnrd, Twy EA"/>
    <d v="2010-02-11T00:00:00"/>
    <n v="21181"/>
    <n v="0"/>
    <n v="0"/>
    <n v="21181"/>
  </r>
  <r>
    <s v="N"/>
    <x v="36"/>
    <s v="FOSSTON"/>
    <s v="4.SRE Bldg w/Fnc, Rwy Trnrd, Twy EA"/>
    <d v="2011-02-22T00:00:00"/>
    <n v="10000"/>
    <n v="0"/>
    <n v="1462.99"/>
    <n v="11462.99"/>
  </r>
  <r>
    <s v="N"/>
    <x v="36"/>
    <s v="FOSSTON"/>
    <s v="4.SRE Bldg w/Fnc, Rwy Trnrd, Twy EA"/>
    <d v="2011-02-22T00:00:00"/>
    <n v="29241"/>
    <n v="0"/>
    <n v="0"/>
    <n v="29241"/>
  </r>
  <r>
    <s v="N"/>
    <x v="36"/>
    <s v="FOSSTON"/>
    <s v="5. Replace Beacon Pole"/>
    <d v="2010-03-25T00:00:00"/>
    <n v="21635"/>
    <n v="0"/>
    <n v="1650"/>
    <n v="23285"/>
  </r>
  <r>
    <s v="N"/>
    <x v="36"/>
    <s v="FOSSTON"/>
    <s v="5. Replace Beacon Pole"/>
    <d v="2011-05-10T00:00:00"/>
    <n v="10000"/>
    <n v="0"/>
    <n v="67.150000000000006"/>
    <n v="10067.15"/>
  </r>
  <r>
    <s v="N"/>
    <x v="36"/>
    <s v="FOSSTON"/>
    <s v="5. Replace Beacon Pole"/>
    <d v="2011-05-10T00:00:00"/>
    <n v="986"/>
    <n v="0"/>
    <n v="0"/>
    <n v="986"/>
  </r>
  <r>
    <s v="N"/>
    <x v="36"/>
    <s v="FOSSTON"/>
    <s v="Replace Card Control, Signs"/>
    <d v="2010-09-02T00:00:00"/>
    <n v="0"/>
    <n v="9290.07"/>
    <n v="8610.0300000000007"/>
    <n v="17900.099999999999"/>
  </r>
  <r>
    <s v="N"/>
    <x v="36"/>
    <s v="FOSSTON"/>
    <s v="6. LAND-Wetland Credit, Crack Seal"/>
    <d v="2011-11-04T00:00:00"/>
    <n v="101148"/>
    <n v="0"/>
    <n v="5324.28"/>
    <n v="106472.28"/>
  </r>
  <r>
    <s v="N"/>
    <x v="36"/>
    <s v="FOSSTON"/>
    <s v="6. LAND-Wetland Credit, Crack Seal"/>
    <d v="2011-11-30T00:00:00"/>
    <n v="21059"/>
    <n v="0"/>
    <n v="1427.17"/>
    <n v="22486.17"/>
  </r>
  <r>
    <s v="N"/>
    <x v="36"/>
    <s v="FOSSTON"/>
    <s v="6. LAND-Wetland Credit, Crack Seal"/>
    <d v="2012-10-18T00:00:00"/>
    <n v="10000"/>
    <n v="0"/>
    <n v="207.55"/>
    <n v="10207.549999999999"/>
  </r>
  <r>
    <s v="N"/>
    <x v="36"/>
    <s v="FOSSTON"/>
    <s v="6. LAND-Wetland Credit, Crack Seal"/>
    <d v="2012-10-31T00:00:00"/>
    <n v="3503"/>
    <n v="0"/>
    <n v="184.45"/>
    <n v="3687.45"/>
  </r>
  <r>
    <s v="N"/>
    <x v="36"/>
    <s v="FOSSTON"/>
    <s v="7. Construct Parallel Taxiway"/>
    <d v="2012-09-24T00:00:00"/>
    <n v="0"/>
    <n v="84465.52"/>
    <n v="69501.509999999995"/>
    <n v="153967.03"/>
  </r>
  <r>
    <s v="N"/>
    <x v="36"/>
    <s v="FOSSTON"/>
    <s v="7. Construct Parallel Taxiway"/>
    <d v="2012-09-24T00:00:00"/>
    <n v="541027"/>
    <n v="0"/>
    <n v="0"/>
    <n v="541027"/>
  </r>
  <r>
    <s v="N"/>
    <x v="36"/>
    <s v="FOSSTON"/>
    <s v="7. Construct Parallel Taxiway"/>
    <d v="2012-10-17T00:00:00"/>
    <n v="0"/>
    <n v="180821.41"/>
    <n v="38950.720000000001"/>
    <n v="219772.13"/>
  </r>
  <r>
    <s v="N"/>
    <x v="36"/>
    <s v="FOSSTON"/>
    <s v="7. Construct Parallel Taxiway"/>
    <d v="2012-10-17T00:00:00"/>
    <n v="169744"/>
    <n v="0"/>
    <n v="0"/>
    <n v="169744"/>
  </r>
  <r>
    <s v="N"/>
    <x v="36"/>
    <s v="FOSSTON"/>
    <s v="7. Construct Parallel Taxiway"/>
    <d v="2012-10-26T00:00:00"/>
    <n v="0"/>
    <n v="30363.16"/>
    <n v="3373.68"/>
    <n v="33736.839999999997"/>
  </r>
  <r>
    <s v="N"/>
    <x v="36"/>
    <s v="FOSSTON"/>
    <s v="7. Construct Parallel Taxiway"/>
    <d v="2013-01-04T00:00:00"/>
    <n v="0"/>
    <n v="15519.26"/>
    <n v="8355.43"/>
    <n v="23874.690000000002"/>
  </r>
  <r>
    <s v="N"/>
    <x v="36"/>
    <s v="FOSSTON"/>
    <s v="7. Construct Parallel Taxiway"/>
    <d v="2013-01-04T00:00:00"/>
    <n v="30586"/>
    <n v="0"/>
    <n v="0"/>
    <n v="30586"/>
  </r>
  <r>
    <s v="N"/>
    <x v="36"/>
    <s v="FOSSTON"/>
    <s v="7. Construct Parallel Taxiway"/>
    <d v="2014-08-26T00:00:00"/>
    <n v="0"/>
    <n v="20036.93"/>
    <n v="4264.08"/>
    <n v="24301.010000000002"/>
  </r>
  <r>
    <s v="N"/>
    <x v="36"/>
    <s v="FOSSTON"/>
    <s v="7. Construct Parallel Taxiway"/>
    <d v="2014-09-10T00:00:00"/>
    <n v="0"/>
    <n v="1293.75"/>
    <n v="143.75"/>
    <n v="1437.5"/>
  </r>
  <r>
    <s v="N"/>
    <x v="36"/>
    <s v="FOSSTON"/>
    <s v="7. Construct Parallel Taxiway"/>
    <d v="2015-03-11T00:00:00"/>
    <n v="47445"/>
    <n v="0"/>
    <n v="0"/>
    <n v="47445"/>
  </r>
  <r>
    <s v="N"/>
    <x v="36"/>
    <s v="FOSSTON"/>
    <s v="Crack seal airside pavements"/>
    <d v="2015-12-21T00:00:00"/>
    <n v="34297.01"/>
    <n v="1905.43"/>
    <n v="1906.11"/>
    <n v="38108.550000000003"/>
  </r>
  <r>
    <s v="N"/>
    <x v="36"/>
    <s v="FOSSTON"/>
    <s v="Crack seal airside pavements"/>
    <d v="2016-02-24T00:00:00"/>
    <n v="8686.99"/>
    <n v="482.59"/>
    <n v="482.23"/>
    <n v="9651.81"/>
  </r>
  <r>
    <s v="N"/>
    <x v="36"/>
    <s v="FOSSTON"/>
    <s v="Apron Rehab, Engineering Report, Enviro &amp; Wetland Reports"/>
    <d v="2018-01-02T00:00:00"/>
    <n v="229432"/>
    <n v="44039.67"/>
    <n v="23211.7"/>
    <n v="296683.37"/>
  </r>
  <r>
    <s v="N"/>
    <x v="36"/>
    <s v="FOSSTON"/>
    <s v="Apron Rehab, Engineering Report, Enviro &amp; Wetland Reports"/>
    <d v="2020-01-10T00:00:00"/>
    <n v="23032"/>
    <n v="4235.3500000000004"/>
    <n v="2231.7600000000002"/>
    <n v="29499.11"/>
  </r>
  <r>
    <s v="N"/>
    <x v="36"/>
    <s v="FOSSTON"/>
    <s v="EA Wetland delineation, Rnwy/Txwy Crackseal"/>
    <d v="1899-12-30T00:00:00"/>
    <n v="250"/>
    <n v="0"/>
    <n v="0"/>
    <n v="250"/>
  </r>
  <r>
    <s v="N"/>
    <x v="36"/>
    <s v="FOSSTON"/>
    <s v="EA Wetland delineation, Rnwy/Txwy Crackseal"/>
    <d v="1899-12-30T00:00:00"/>
    <n v="4331"/>
    <n v="0"/>
    <n v="0"/>
    <n v="4331"/>
  </r>
  <r>
    <s v="N"/>
    <x v="36"/>
    <s v="FOSSTON"/>
    <s v="EA Wetland delineation, Rnwy/Txwy Crackseal"/>
    <d v="2018-12-05T00:00:00"/>
    <n v="150983"/>
    <n v="8388"/>
    <n v="8389.0400000000009"/>
    <n v="167760.04"/>
  </r>
  <r>
    <s v="N"/>
    <x v="36"/>
    <s v="FOSSTON"/>
    <s v="EA Wetland delineation, Rnwy/Txwy Crackseal"/>
    <d v="2019-12-11T00:00:00"/>
    <n v="4914"/>
    <n v="675.33"/>
    <n v="675.14"/>
    <n v="6264.47"/>
  </r>
  <r>
    <s v="N"/>
    <x v="36"/>
    <s v="FOSSTON"/>
    <s v="EA Wetland delineation, Rnwy/Txwy Crackseal"/>
    <d v="2021-01-20T00:00:00"/>
    <n v="12991"/>
    <n v="559.97"/>
    <n v="559.52"/>
    <n v="14110.49"/>
  </r>
  <r>
    <s v="N"/>
    <x v="36"/>
    <s v="FOSSTON"/>
    <s v="Airport Wildlife Hazard Management Plan, improve airfield drainage (wetland fill, mitigate wetlands and permitting) - Phase 1 – Design"/>
    <d v="2021-01-20T00:00:00"/>
    <n v="34095"/>
    <n v="0"/>
    <n v="5115.8999999999996"/>
    <n v="39210.9"/>
  </r>
  <r>
    <s v="N"/>
    <x v="36"/>
    <s v="FOSSTON"/>
    <s v="CARES Act amendment for Fosston"/>
    <d v="2020-12-21T00:00:00"/>
    <n v="6038"/>
    <n v="0"/>
    <n v="0"/>
    <n v="6038"/>
  </r>
  <r>
    <s v="N"/>
    <x v="36"/>
    <s v="FOSSTON"/>
    <s v="CARES Act amendment for Fosston"/>
    <d v="2021-02-11T00:00:00"/>
    <n v="13962"/>
    <n v="0"/>
    <n v="0"/>
    <n v="13962"/>
  </r>
  <r>
    <s v="N"/>
    <x v="36"/>
    <s v="FOSSTON"/>
    <s v="SEE SP 6009-03"/>
    <d v="1980-04-22T00:00:00"/>
    <n v="13862.82"/>
    <n v="0"/>
    <n v="5266.59"/>
    <n v="19129.41"/>
  </r>
  <r>
    <s v="N"/>
    <x v="37"/>
    <s v="GRAND MARAIS-COOK COUNTY"/>
    <s v="GRADING"/>
    <d v="1949-01-12T00:00:00"/>
    <n v="0"/>
    <n v="10243.65"/>
    <n v="1368.16"/>
    <n v="11611.81"/>
  </r>
  <r>
    <s v="N"/>
    <x v="37"/>
    <s v="GRAND MARAIS-COOK COUNTY"/>
    <s v="CLEAR/PILING OF BRUSH &amp; TIMBER"/>
    <d v="1947-05-08T00:00:00"/>
    <n v="0"/>
    <n v="1023.28"/>
    <n v="146.72"/>
    <n v="1170"/>
  </r>
  <r>
    <s v="N"/>
    <x v="37"/>
    <s v="GRAND MARAIS-COOK COUNTY"/>
    <s v="GRAND MARAIS-COOK CO. AIRPORT"/>
    <d v="1952-05-06T00:00:00"/>
    <n v="32912.29"/>
    <n v="32932.89"/>
    <n v="0"/>
    <n v="65845.179999999993"/>
  </r>
  <r>
    <s v="N"/>
    <x v="37"/>
    <s v="GRAND MARAIS-COOK COUNTY"/>
    <s v="MOWING GRASS/CLEAR APPROACHES"/>
    <d v="1959-12-04T00:00:00"/>
    <n v="0"/>
    <n v="632.9"/>
    <n v="0"/>
    <n v="632.9"/>
  </r>
  <r>
    <s v="N"/>
    <x v="37"/>
    <s v="GRAND MARAIS-COOK COUNTY"/>
    <s v="REGRADE AND SURFACE"/>
    <d v="1969-07-18T00:00:00"/>
    <n v="30522.799999999999"/>
    <n v="18576.259999999998"/>
    <n v="21315.9"/>
    <n v="70414.959999999992"/>
  </r>
  <r>
    <s v="N"/>
    <x v="37"/>
    <s v="GRAND MARAIS-COOK COUNTY"/>
    <s v="RELOCATE POWER LINE"/>
    <d v="1969-07-18T00:00:00"/>
    <n v="0"/>
    <n v="728"/>
    <n v="2184"/>
    <n v="2912"/>
  </r>
  <r>
    <s v="N"/>
    <x v="37"/>
    <s v="GRAND MARAIS-COOK COUNTY"/>
    <s v="SEAL COAT"/>
    <d v="1970-02-05T00:00:00"/>
    <n v="0"/>
    <n v="1600"/>
    <n v="1492.41"/>
    <n v="3092.41"/>
  </r>
  <r>
    <s v="N"/>
    <x v="37"/>
    <s v="GRAND MARAIS-COOK COUNTY"/>
    <s v="SEAL COAT"/>
    <d v="1976-10-05T00:00:00"/>
    <n v="0"/>
    <n v="3333"/>
    <n v="2269.58"/>
    <n v="5602.58"/>
  </r>
  <r>
    <s v="N"/>
    <x v="37"/>
    <s v="GRAND MARAIS-COOK COUNTY"/>
    <s v="1.ARPT PLANNING STUDY:DEVIL TRACK SITE"/>
    <d v="1989-12-28T00:00:00"/>
    <n v="25000"/>
    <n v="2450"/>
    <n v="3050"/>
    <n v="30500"/>
  </r>
  <r>
    <s v="N"/>
    <x v="37"/>
    <s v="GRAND MARAIS-COOK COUNTY"/>
    <s v="NEW SITE: ALP, PLAN, Design"/>
    <d v="1989-12-22T00:00:00"/>
    <n v="0"/>
    <n v="5972.34"/>
    <n v="2986.17"/>
    <n v="8958.51"/>
  </r>
  <r>
    <s v="N"/>
    <x v="37"/>
    <s v="GRAND MARAIS-COOK COUNTY"/>
    <s v="NEW SITE: ALP, PLAN, Design"/>
    <d v="1991-04-10T00:00:00"/>
    <n v="0"/>
    <n v="16360.66"/>
    <n v="19819.650000000001"/>
    <n v="36180.31"/>
  </r>
  <r>
    <s v="N"/>
    <x v="37"/>
    <s v="GRAND MARAIS-COOK COUNTY"/>
    <s v="NEW SITE: ALP, PLAN, Design"/>
    <d v="1991-04-10T00:00:00"/>
    <n v="0"/>
    <n v="17067"/>
    <n v="0"/>
    <n v="17067"/>
  </r>
  <r>
    <s v="N"/>
    <x v="37"/>
    <s v="GRAND MARAIS-COOK COUNTY"/>
    <s v="NEW SITE: ALP, PLAN, Design"/>
    <d v="1991-04-10T00:00:00"/>
    <n v="0"/>
    <n v="6211.63"/>
    <n v="0"/>
    <n v="6211.63"/>
  </r>
  <r>
    <s v="N"/>
    <x v="37"/>
    <s v="GRAND MARAIS-COOK COUNTY"/>
    <s v="NEW SITE: ALP, PLAN, Design"/>
    <d v="1991-10-05T00:00:00"/>
    <n v="0"/>
    <n v="19778.75"/>
    <n v="9889.36"/>
    <n v="29668.11"/>
  </r>
  <r>
    <s v="N"/>
    <x v="37"/>
    <s v="GRAND MARAIS-COOK COUNTY"/>
    <s v="NEW SITE: ALP, PLAN, Design"/>
    <d v="1991-12-16T00:00:00"/>
    <n v="0"/>
    <n v="60241.440000000002"/>
    <n v="30120.73"/>
    <n v="90362.17"/>
  </r>
  <r>
    <s v="N"/>
    <x v="37"/>
    <s v="GRAND MARAIS-COOK COUNTY"/>
    <s v="AIRPORT SAFETY SIGNS"/>
    <d v="1990-03-13T00:00:00"/>
    <n v="0"/>
    <n v="1053.77"/>
    <n v="526.88"/>
    <n v="1580.65"/>
  </r>
  <r>
    <s v="N"/>
    <x v="37"/>
    <s v="GRAND MARAIS-COOK COUNTY"/>
    <s v="2.CLEAR &amp; GRADE NEW SITE"/>
    <d v="1991-12-13T00:00:00"/>
    <n v="115339.5"/>
    <n v="0"/>
    <n v="12815.5"/>
    <n v="128155"/>
  </r>
  <r>
    <s v="N"/>
    <x v="37"/>
    <s v="GRAND MARAIS-COOK COUNTY"/>
    <s v="2.CLEAR &amp; GRADE NEW SITE"/>
    <d v="1991-12-13T00:00:00"/>
    <n v="94924.71"/>
    <n v="0"/>
    <n v="12047.19"/>
    <n v="106971.90000000001"/>
  </r>
  <r>
    <s v="N"/>
    <x v="37"/>
    <s v="GRAND MARAIS-COOK COUNTY"/>
    <s v="2.CLEAR &amp; GRADE NEW SITE"/>
    <d v="1992-01-16T00:00:00"/>
    <n v="160376.62"/>
    <n v="0"/>
    <n v="17819.62"/>
    <n v="178196.24"/>
  </r>
  <r>
    <s v="N"/>
    <x v="37"/>
    <s v="GRAND MARAIS-COOK COUNTY"/>
    <s v="2.CLEAR &amp; GRADE NEW SITE"/>
    <d v="1992-01-29T00:00:00"/>
    <n v="185654.7"/>
    <n v="0"/>
    <n v="20628.3"/>
    <n v="206283"/>
  </r>
  <r>
    <s v="N"/>
    <x v="37"/>
    <s v="GRAND MARAIS-COOK COUNTY"/>
    <s v="2.CLEAR &amp; GRADE NEW SITE"/>
    <d v="1992-02-19T00:00:00"/>
    <n v="107744.74"/>
    <n v="0"/>
    <n v="11971.64"/>
    <n v="119716.38"/>
  </r>
  <r>
    <s v="N"/>
    <x v="37"/>
    <s v="GRAND MARAIS-COOK COUNTY"/>
    <s v="2.CLEAR &amp; GRADE NEW SITE"/>
    <d v="1992-03-13T00:00:00"/>
    <n v="64552.5"/>
    <n v="0"/>
    <n v="7172.5"/>
    <n v="71725"/>
  </r>
  <r>
    <s v="N"/>
    <x v="37"/>
    <s v="GRAND MARAIS-COOK COUNTY"/>
    <s v="2.CLEAR &amp; GRADE NEW SITE"/>
    <d v="1992-04-06T00:00:00"/>
    <n v="245896.22"/>
    <n v="0"/>
    <n v="27321.79"/>
    <n v="273218.01"/>
  </r>
  <r>
    <s v="N"/>
    <x v="37"/>
    <s v="GRAND MARAIS-COOK COUNTY"/>
    <s v="2.CLEAR &amp; GRADE NEW SITE"/>
    <d v="1992-06-01T00:00:00"/>
    <n v="257397.75"/>
    <n v="0"/>
    <n v="28599.75"/>
    <n v="285997.5"/>
  </r>
  <r>
    <s v="N"/>
    <x v="37"/>
    <s v="GRAND MARAIS-COOK COUNTY"/>
    <s v="2.CLEAR &amp; GRADE NEW SITE"/>
    <d v="1992-07-21T00:00:00"/>
    <n v="151240.26"/>
    <n v="0"/>
    <n v="15637.81"/>
    <n v="166878.07"/>
  </r>
  <r>
    <s v="N"/>
    <x v="37"/>
    <s v="GRAND MARAIS-COOK COUNTY"/>
    <s v="2.CLEAR &amp; GRADE NEW SITE"/>
    <d v="1993-08-10T00:00:00"/>
    <n v="0"/>
    <n v="3000"/>
    <n v="0"/>
    <n v="3000"/>
  </r>
  <r>
    <s v="N"/>
    <x v="37"/>
    <s v="GRAND MARAIS-COOK COUNTY"/>
    <s v="2.CLEAR &amp; GRADE NEW SITE"/>
    <d v="1993-08-10T00:00:00"/>
    <n v="0"/>
    <n v="9364.7800000000007"/>
    <n v="0"/>
    <n v="9364.7800000000007"/>
  </r>
  <r>
    <s v="N"/>
    <x v="37"/>
    <s v="GRAND MARAIS-COOK COUNTY"/>
    <s v="2.CLEAR &amp; GRADE NEW SITE"/>
    <d v="1994-06-27T00:00:00"/>
    <n v="197448.67"/>
    <n v="0"/>
    <n v="29297"/>
    <n v="226745.67"/>
  </r>
  <r>
    <s v="N"/>
    <x v="37"/>
    <s v="GRAND MARAIS-COOK COUNTY"/>
    <s v="ABOVE GRADE FUEL SYSTEM"/>
    <d v="1991-06-05T00:00:00"/>
    <n v="0"/>
    <n v="15718.95"/>
    <n v="7859.48"/>
    <n v="23578.43"/>
  </r>
  <r>
    <s v="N"/>
    <x v="37"/>
    <s v="GRAND MARAIS-COOK COUNTY"/>
    <s v="3.PAVE &amp; LIGHT NEW AIRPORT"/>
    <d v="1992-03-13T00:00:00"/>
    <n v="92981.25"/>
    <n v="0"/>
    <n v="10331.25"/>
    <n v="103312.5"/>
  </r>
  <r>
    <s v="N"/>
    <x v="37"/>
    <s v="GRAND MARAIS-COOK COUNTY"/>
    <s v="3.PAVE &amp; LIGHT NEW AIRPORT"/>
    <d v="1992-04-06T00:00:00"/>
    <n v="192489.81"/>
    <n v="1265.92"/>
    <n v="22020.720000000001"/>
    <n v="215776.45"/>
  </r>
  <r>
    <s v="N"/>
    <x v="37"/>
    <s v="GRAND MARAIS-COOK COUNTY"/>
    <s v="3.PAVE &amp; LIGHT NEW AIRPORT"/>
    <d v="1992-06-23T00:00:00"/>
    <n v="98225.82"/>
    <n v="0"/>
    <n v="10913.98"/>
    <n v="109139.8"/>
  </r>
  <r>
    <s v="N"/>
    <x v="37"/>
    <s v="GRAND MARAIS-COOK COUNTY"/>
    <s v="3.PAVE &amp; LIGHT NEW AIRPORT"/>
    <d v="1992-07-21T00:00:00"/>
    <n v="266348.7"/>
    <n v="0"/>
    <n v="31009.599999999999"/>
    <n v="297358.3"/>
  </r>
  <r>
    <s v="N"/>
    <x v="37"/>
    <s v="GRAND MARAIS-COOK COUNTY"/>
    <s v="3.PAVE &amp; LIGHT NEW AIRPORT"/>
    <d v="1992-07-21T00:00:00"/>
    <n v="0"/>
    <n v="2830.65"/>
    <n v="0"/>
    <n v="2830.65"/>
  </r>
  <r>
    <s v="N"/>
    <x v="37"/>
    <s v="GRAND MARAIS-COOK COUNTY"/>
    <s v="3.PAVE &amp; LIGHT NEW AIRPORT"/>
    <d v="1992-09-29T00:00:00"/>
    <n v="282129.15000000002"/>
    <n v="11729.34"/>
    <n v="37212.339999999997"/>
    <n v="331070.83000000007"/>
  </r>
  <r>
    <s v="N"/>
    <x v="37"/>
    <s v="GRAND MARAIS-COOK COUNTY"/>
    <s v="3.PAVE &amp; LIGHT NEW AIRPORT"/>
    <d v="1992-10-09T00:00:00"/>
    <n v="433232.59"/>
    <n v="111071.83"/>
    <n v="107255.4"/>
    <n v="651559.82000000007"/>
  </r>
  <r>
    <s v="N"/>
    <x v="37"/>
    <s v="GRAND MARAIS-COOK COUNTY"/>
    <s v="3.PAVE &amp; LIGHT NEW AIRPORT"/>
    <d v="1992-10-09T00:00:00"/>
    <n v="0"/>
    <n v="7165.05"/>
    <n v="0"/>
    <n v="7165.05"/>
  </r>
  <r>
    <s v="N"/>
    <x v="37"/>
    <s v="GRAND MARAIS-COOK COUNTY"/>
    <s v="3.PAVE &amp; LIGHT NEW AIRPORT"/>
    <d v="1992-11-16T00:00:00"/>
    <n v="572507.43000000005"/>
    <n v="13472.21"/>
    <n v="82578.880000000005"/>
    <n v="668558.52"/>
  </r>
  <r>
    <s v="N"/>
    <x v="37"/>
    <s v="GRAND MARAIS-COOK COUNTY"/>
    <s v="3.PAVE &amp; LIGHT NEW AIRPORT"/>
    <d v="1993-02-01T00:00:00"/>
    <n v="259217.37"/>
    <n v="0"/>
    <n v="37399.51"/>
    <n v="296616.88"/>
  </r>
  <r>
    <s v="N"/>
    <x v="37"/>
    <s v="GRAND MARAIS-COOK COUNTY"/>
    <s v="3.PAVE &amp; LIGHT NEW AIRPORT"/>
    <d v="1993-02-01T00:00:00"/>
    <n v="0"/>
    <n v="35386.910000000003"/>
    <n v="0"/>
    <n v="35386.910000000003"/>
  </r>
  <r>
    <s v="N"/>
    <x v="37"/>
    <s v="GRAND MARAIS-COOK COUNTY"/>
    <s v="3.PAVE &amp; LIGHT NEW AIRPORT"/>
    <d v="1993-03-17T00:00:00"/>
    <n v="109271.87"/>
    <n v="0"/>
    <n v="12141.32"/>
    <n v="121413.19"/>
  </r>
  <r>
    <s v="N"/>
    <x v="37"/>
    <s v="GRAND MARAIS-COOK COUNTY"/>
    <s v="3.PAVE &amp; LIGHT NEW AIRPORT"/>
    <d v="1994-01-04T00:00:00"/>
    <n v="11375.48"/>
    <n v="0"/>
    <n v="24670.81"/>
    <n v="36046.29"/>
  </r>
  <r>
    <s v="N"/>
    <x v="37"/>
    <s v="GRAND MARAIS-COOK COUNTY"/>
    <s v="3.PAVE &amp; LIGHT NEW AIRPORT"/>
    <d v="1994-01-04T00:00:00"/>
    <n v="0"/>
    <n v="19245.669999999998"/>
    <n v="0"/>
    <n v="19245.669999999998"/>
  </r>
  <r>
    <s v="N"/>
    <x v="37"/>
    <s v="GRAND MARAIS-COOK COUNTY"/>
    <s v="3.PAVE &amp; LIGHT NEW AIRPORT"/>
    <d v="1994-08-16T00:00:00"/>
    <n v="-64850.78"/>
    <n v="0"/>
    <n v="21438.79"/>
    <n v="-43411.99"/>
  </r>
  <r>
    <s v="N"/>
    <x v="37"/>
    <s v="GRAND MARAIS-COOK COUNTY"/>
    <s v="3.PAVE &amp; LIGHT NEW AIRPORT"/>
    <d v="1994-08-16T00:00:00"/>
    <n v="0"/>
    <n v="34982.589999999997"/>
    <n v="0"/>
    <n v="34982.589999999997"/>
  </r>
  <r>
    <s v="N"/>
    <x v="37"/>
    <s v="GRAND MARAIS-COOK COUNTY"/>
    <s v="PRELIM-ENGRG. HANGAR, A/D, FBO"/>
    <d v="1992-03-23T00:00:00"/>
    <n v="0"/>
    <n v="3755.96"/>
    <n v="1877.98"/>
    <n v="5633.9400000000005"/>
  </r>
  <r>
    <s v="N"/>
    <x v="37"/>
    <s v="GRAND MARAIS-COOK COUNTY"/>
    <s v="PRELIM-ENGRG. HANGAR, A/D, FBO"/>
    <d v="1992-06-23T00:00:00"/>
    <n v="0"/>
    <n v="1260.8599999999999"/>
    <n v="630.44000000000005"/>
    <n v="1891.3"/>
  </r>
  <r>
    <s v="N"/>
    <x v="37"/>
    <s v="GRAND MARAIS-COOK COUNTY"/>
    <s v="PRELIM-ENGRG. HANGAR, A/D, FBO"/>
    <d v="1992-07-27T00:00:00"/>
    <n v="0"/>
    <n v="1666.67"/>
    <n v="833.33"/>
    <n v="2500"/>
  </r>
  <r>
    <s v="N"/>
    <x v="37"/>
    <s v="GRAND MARAIS-COOK COUNTY"/>
    <s v="PRELIM-ENGRG. HANGAR, A/D, FBO"/>
    <d v="1993-09-23T00:00:00"/>
    <n v="0"/>
    <n v="203.18"/>
    <n v="10189.879999999999"/>
    <n v="10393.06"/>
  </r>
  <r>
    <s v="N"/>
    <x v="37"/>
    <s v="GRAND MARAIS-COOK COUNTY"/>
    <s v="PRELIM-ENGRG. HANGAR, A/D, FBO"/>
    <d v="1993-09-23T00:00:00"/>
    <n v="0"/>
    <n v="20176.580000000002"/>
    <n v="0"/>
    <n v="20176.580000000002"/>
  </r>
  <r>
    <s v="N"/>
    <x v="37"/>
    <s v="GRAND MARAIS-COOK COUNTY"/>
    <s v="PRELIM-ENGRG. HANGAR, A/D, FBO"/>
    <d v="1994-06-14T00:00:00"/>
    <n v="0"/>
    <n v="904.64"/>
    <n v="452.32"/>
    <n v="1356.96"/>
  </r>
  <r>
    <s v="N"/>
    <x v="37"/>
    <s v="GRAND MARAIS-COOK COUNTY"/>
    <s v="PRELIM-ENGRG. HANGAR, A/D, FBO"/>
    <d v="1994-10-19T00:00:00"/>
    <n v="0"/>
    <n v="150.1"/>
    <n v="75.05"/>
    <n v="225.14999999999998"/>
  </r>
  <r>
    <s v="N"/>
    <x v="37"/>
    <s v="GRAND MARAIS-COOK COUNTY"/>
    <s v="PRELIM-ENGRG. HANGAR, A/D, FBO"/>
    <d v="1996-06-04T00:00:00"/>
    <n v="0"/>
    <n v="5694.66"/>
    <n v="2847.34"/>
    <n v="8542"/>
  </r>
  <r>
    <s v="N"/>
    <x v="37"/>
    <s v="GRAND MARAIS-COOK COUNTY"/>
    <s v="PRELIM-ENGRG. HANGAR, A/D, FBO"/>
    <d v="1997-06-23T00:00:00"/>
    <n v="0"/>
    <n v="2193.7800000000002"/>
    <n v="1096.8699999999999"/>
    <n v="3290.65"/>
  </r>
  <r>
    <s v="N"/>
    <x v="37"/>
    <s v="GRAND MARAIS-COOK COUNTY"/>
    <s v="AV. GAS CREDIT CARD SYSTEM"/>
    <d v="1995-09-06T00:00:00"/>
    <n v="0"/>
    <n v="7880"/>
    <n v="3940"/>
    <n v="11820"/>
  </r>
  <r>
    <s v="N"/>
    <x v="37"/>
    <s v="GRAND MARAIS-COOK COUNTY"/>
    <s v="AV. GAS CREDIT CARD SYSTEM"/>
    <d v="1995-11-17T00:00:00"/>
    <n v="0"/>
    <n v="14413.66"/>
    <n v="7206.82"/>
    <n v="21620.48"/>
  </r>
  <r>
    <s v="N"/>
    <x v="37"/>
    <s v="GRAND MARAIS-COOK COUNTY"/>
    <s v="ARRIVAL/DEPARTURE BUILDING"/>
    <d v="1994-03-17T00:00:00"/>
    <n v="0"/>
    <n v="52109.09"/>
    <n v="26054.54"/>
    <n v="78163.63"/>
  </r>
  <r>
    <s v="N"/>
    <x v="37"/>
    <s v="GRAND MARAIS-COOK COUNTY"/>
    <s v="ARRIVAL/DEPARTURE BUILDING"/>
    <d v="1994-06-14T00:00:00"/>
    <n v="0"/>
    <n v="9325.83"/>
    <n v="4662.91"/>
    <n v="13988.74"/>
  </r>
  <r>
    <s v="N"/>
    <x v="37"/>
    <s v="GRAND MARAIS-COOK COUNTY"/>
    <s v="ARRIVAL/DEPARTURE BUILDING"/>
    <d v="1994-10-19T00:00:00"/>
    <n v="0"/>
    <n v="9616.76"/>
    <n v="4808.37"/>
    <n v="14425.130000000001"/>
  </r>
  <r>
    <s v="N"/>
    <x v="37"/>
    <s v="GRAND MARAIS-COOK COUNTY"/>
    <s v="ARRIVAL/DEPARTURE BUILDING"/>
    <d v="1995-09-20T00:00:00"/>
    <n v="0"/>
    <n v="23015.32"/>
    <n v="11507.18"/>
    <n v="34522.5"/>
  </r>
  <r>
    <s v="N"/>
    <x v="37"/>
    <s v="GRAND MARAIS-COOK COUNTY"/>
    <s v="ARRIVAL/DEPARTURE BUILDING"/>
    <d v="1996-11-08T00:00:00"/>
    <n v="0"/>
    <n v="1209.0899999999999"/>
    <n v="604.54"/>
    <n v="1813.6299999999999"/>
  </r>
  <r>
    <s v="N"/>
    <x v="37"/>
    <s v="GRAND MARAIS-COOK COUNTY"/>
    <s v="SNOWBLOWER"/>
    <d v="1994-06-01T00:00:00"/>
    <n v="0"/>
    <n v="5753.33"/>
    <n v="2876.67"/>
    <n v="8630"/>
  </r>
  <r>
    <s v="N"/>
    <x v="37"/>
    <s v="GRAND MARAIS-COOK COUNTY"/>
    <s v="AIRPORT SIGNING PROJECT"/>
    <d v="1995-09-20T00:00:00"/>
    <n v="0"/>
    <n v="2200"/>
    <n v="1160.77"/>
    <n v="3360.77"/>
  </r>
  <r>
    <s v="N"/>
    <x v="37"/>
    <s v="GRAND MARAIS-COOK COUNTY"/>
    <s v="Extend TAXIWAY - 720'"/>
    <d v="1995-08-31T00:00:00"/>
    <n v="0"/>
    <n v="17999.060000000001"/>
    <n v="8999.5300000000007"/>
    <n v="26998.590000000004"/>
  </r>
  <r>
    <s v="N"/>
    <x v="37"/>
    <s v="GRAND MARAIS-COOK COUNTY"/>
    <s v="BUYOUT/HANGARS AT OLD SITE"/>
    <d v="1996-01-10T00:00:00"/>
    <n v="0"/>
    <n v="35842.46"/>
    <n v="17921.240000000002"/>
    <n v="53763.7"/>
  </r>
  <r>
    <s v="N"/>
    <x v="37"/>
    <s v="GRAND MARAIS-COOK COUNTY"/>
    <s v="USED PICKUP/SNOWPLOW/RADI0"/>
    <d v="1996-04-18T00:00:00"/>
    <n v="0"/>
    <n v="2655.07"/>
    <n v="1327.53"/>
    <n v="3982.6000000000004"/>
  </r>
  <r>
    <s v="N"/>
    <x v="37"/>
    <s v="GRAND MARAIS-COOK COUNTY"/>
    <s v="Design for FBO HANG/MAINT BLD."/>
    <d v="1996-01-16T00:00:00"/>
    <n v="0"/>
    <n v="1412.27"/>
    <n v="706.13"/>
    <n v="2118.4"/>
  </r>
  <r>
    <s v="N"/>
    <x v="37"/>
    <s v="GRAND MARAIS-COOK COUNTY"/>
    <s v="Design for FBO HANG/MAINT BLD."/>
    <d v="1996-05-29T00:00:00"/>
    <n v="0"/>
    <n v="4130.78"/>
    <n v="2065.39"/>
    <n v="6196.17"/>
  </r>
  <r>
    <s v="N"/>
    <x v="37"/>
    <s v="GRAND MARAIS-COOK COUNTY"/>
    <s v="Design for FBO HANG/MAINT BLD."/>
    <d v="1997-06-23T00:00:00"/>
    <n v="0"/>
    <n v="1687.22"/>
    <n v="843.61"/>
    <n v="2530.83"/>
  </r>
  <r>
    <s v="N"/>
    <x v="37"/>
    <s v="GRAND MARAIS-COOK COUNTY"/>
    <s v="A/D FURNITURE"/>
    <d v="1997-08-22T00:00:00"/>
    <n v="0"/>
    <n v="1913.45"/>
    <n v="956.73"/>
    <n v="2870.1800000000003"/>
  </r>
  <r>
    <s v="N"/>
    <x v="37"/>
    <s v="GRAND MARAIS-COOK COUNTY"/>
    <s v="MULTIPLE PLANE STORAGE HANGAR"/>
    <d v="1997-12-05T00:00:00"/>
    <n v="0"/>
    <n v="97897.99"/>
    <n v="97897.97"/>
    <n v="195795.96000000002"/>
  </r>
  <r>
    <s v="N"/>
    <x v="37"/>
    <s v="GRAND MARAIS-COOK COUNTY"/>
    <s v="MULTIPLE PLANE STORAGE HANGAR"/>
    <d v="1998-02-05T00:00:00"/>
    <n v="0"/>
    <n v="27013.55"/>
    <n v="27013.55"/>
    <n v="54027.1"/>
  </r>
  <r>
    <s v="N"/>
    <x v="37"/>
    <s v="GRAND MARAIS-COOK COUNTY"/>
    <s v="MULTIPLE PLANE STORAGE HANGAR"/>
    <d v="1998-04-14T00:00:00"/>
    <n v="0"/>
    <n v="15088.46"/>
    <n v="16684"/>
    <n v="31772.46"/>
  </r>
  <r>
    <s v="N"/>
    <x v="37"/>
    <s v="GRAND MARAIS-COOK COUNTY"/>
    <s v="SEAPLN, FUEL TRUCKS/TANK, Mtnc Trk,CRACK"/>
    <d v="1998-08-21T00:00:00"/>
    <n v="0"/>
    <n v="32242"/>
    <n v="30818"/>
    <n v="63060"/>
  </r>
  <r>
    <s v="N"/>
    <x v="37"/>
    <s v="GRAND MARAIS-COOK COUNTY"/>
    <s v="SEAPLN, FUEL TRUCKS/TANK, Mtnc Trk,CRACK"/>
    <d v="1999-01-22T00:00:00"/>
    <n v="0"/>
    <n v="46058"/>
    <n v="49093.51"/>
    <n v="95151.510000000009"/>
  </r>
  <r>
    <s v="N"/>
    <x v="37"/>
    <s v="GRAND MARAIS-COOK COUNTY"/>
    <s v="SEAPLN, FUEL TRUCKS/TANK, Mtnc Trk,CRACK"/>
    <d v="1999-11-08T00:00:00"/>
    <n v="0"/>
    <n v="0"/>
    <n v="2718.88"/>
    <n v="2718.88"/>
  </r>
  <r>
    <s v="N"/>
    <x v="37"/>
    <s v="GRAND MARAIS-COOK COUNTY"/>
    <s v="SEA BASE-PARK LOT-EQUIP BLD.-TRACTOR"/>
    <d v="1999-11-16T00:00:00"/>
    <n v="0"/>
    <n v="37888.68"/>
    <n v="25259.119999999999"/>
    <n v="63147.8"/>
  </r>
  <r>
    <s v="N"/>
    <x v="37"/>
    <s v="GRAND MARAIS-COOK COUNTY"/>
    <s v="SEA BASE-PARK LOT-EQUIP BLD.-TRACTOR"/>
    <d v="2000-03-09T00:00:00"/>
    <n v="0"/>
    <n v="17996.13"/>
    <n v="17533.37"/>
    <n v="35529.5"/>
  </r>
  <r>
    <s v="N"/>
    <x v="37"/>
    <s v="GRAND MARAIS-COOK COUNTY"/>
    <s v="SEA BASE-PARK LOT-EQUIP BLD.-TRACTOR"/>
    <d v="2000-08-25T00:00:00"/>
    <n v="0"/>
    <n v="24122.71"/>
    <n v="12807.51"/>
    <n v="36930.22"/>
  </r>
  <r>
    <s v="N"/>
    <x v="37"/>
    <s v="GRAND MARAIS-COOK COUNTY"/>
    <s v="SEA BASE-PARK LOT-EQUIP BLD.-TRACTOR"/>
    <d v="2001-03-22T00:00:00"/>
    <n v="0"/>
    <n v="3194.28"/>
    <n v="5403.82"/>
    <n v="8598.1"/>
  </r>
  <r>
    <s v="N"/>
    <x v="37"/>
    <s v="GRAND MARAIS-COOK COUNTY"/>
    <s v="MP/ALP, ENT.RD, PLOW, RWY JUST. STUDY"/>
    <d v="2001-03-22T00:00:00"/>
    <n v="0"/>
    <n v="10865.64"/>
    <n v="7243.76"/>
    <n v="18109.400000000001"/>
  </r>
  <r>
    <s v="N"/>
    <x v="37"/>
    <s v="GRAND MARAIS-COOK COUNTY"/>
    <s v="MP/ALP, ENT.RD, PLOW, RWY JUST. STUDY"/>
    <d v="2002-01-02T00:00:00"/>
    <n v="0"/>
    <n v="28437.279999999999"/>
    <n v="18958.189999999999"/>
    <n v="47395.47"/>
  </r>
  <r>
    <s v="N"/>
    <x v="37"/>
    <s v="GRAND MARAIS-COOK COUNTY"/>
    <s v="MP/ALP, ENT.RD, PLOW, RWY JUST. STUDY"/>
    <d v="2002-07-09T00:00:00"/>
    <n v="0"/>
    <n v="4497.08"/>
    <n v="2998.05"/>
    <n v="7495.13"/>
  </r>
  <r>
    <s v="N"/>
    <x v="37"/>
    <s v="GRAND MARAIS-COOK COUNTY"/>
    <s v="MP/ALP, ENT.RD, PLOW, RWY JUST. STUDY"/>
    <d v="2002-08-16T00:00:00"/>
    <n v="0"/>
    <n v="4370.59"/>
    <n v="2913.74"/>
    <n v="7284.33"/>
  </r>
  <r>
    <s v="N"/>
    <x v="37"/>
    <s v="GRAND MARAIS-COOK COUNTY"/>
    <s v="4.Purchase Tractor, Loader, Snowblower"/>
    <d v="2002-04-03T00:00:00"/>
    <n v="95175"/>
    <n v="6752.58"/>
    <n v="15077.52"/>
    <n v="117005.1"/>
  </r>
  <r>
    <s v="N"/>
    <x v="37"/>
    <s v="GRAND MARAIS-COOK COUNTY"/>
    <s v="Design Entrance Rd &amp; hangar site"/>
    <d v="2002-01-02T00:00:00"/>
    <n v="0"/>
    <n v="19858.830000000002"/>
    <n v="14530.58"/>
    <n v="34389.410000000003"/>
  </r>
  <r>
    <s v="N"/>
    <x v="37"/>
    <s v="GRAND MARAIS-COOK COUNTY"/>
    <s v="Pave Access Rd &amp; Txln, Fuel Sys., SRE"/>
    <d v="2003-02-27T00:00:00"/>
    <n v="0"/>
    <n v="33309.269999999997"/>
    <n v="27523.32"/>
    <n v="60832.59"/>
  </r>
  <r>
    <s v="N"/>
    <x v="37"/>
    <s v="GRAND MARAIS-COOK COUNTY"/>
    <s v="Pave Access Rd &amp; Txln, Fuel Sys., SRE"/>
    <d v="2003-12-19T00:00:00"/>
    <n v="0"/>
    <n v="27521.73"/>
    <n v="27520.68"/>
    <n v="55042.41"/>
  </r>
  <r>
    <s v="N"/>
    <x v="37"/>
    <s v="GRAND MARAIS-COOK COUNTY"/>
    <s v="Pave Access Rd &amp; Txln, Fuel Sys., SRE"/>
    <d v="2004-03-19T00:00:00"/>
    <n v="0"/>
    <n v="13844.53"/>
    <n v="9247.77"/>
    <n v="23092.300000000003"/>
  </r>
  <r>
    <s v="N"/>
    <x v="37"/>
    <s v="GRAND MARAIS-COOK COUNTY"/>
    <s v="5.Acquire Snow Removal Equipment"/>
    <d v="2003-12-22T00:00:00"/>
    <n v="97893"/>
    <n v="0"/>
    <n v="10878"/>
    <n v="108771"/>
  </r>
  <r>
    <s v="N"/>
    <x v="37"/>
    <s v="GRAND MARAIS-COOK COUNTY"/>
    <s v="5.Acquire Snow Removal Equipment"/>
    <d v="2004-07-02T00:00:00"/>
    <n v="1107"/>
    <n v="3498.07"/>
    <n v="2454.0500000000002"/>
    <n v="7059.12"/>
  </r>
  <r>
    <s v="N"/>
    <x v="37"/>
    <s v="GRAND MARAIS-COOK COUNTY"/>
    <s v="Site Work for 8 Unit T-Hangar &amp; Taxilane"/>
    <d v="2003-12-31T00:00:00"/>
    <n v="0"/>
    <n v="24600"/>
    <n v="24600"/>
    <n v="49200"/>
  </r>
  <r>
    <s v="N"/>
    <x v="37"/>
    <s v="GRAND MARAIS-COOK COUNTY"/>
    <s v="Site Work for 8 Unit T-Hangar &amp; Taxilane"/>
    <d v="2004-11-04T00:00:00"/>
    <n v="0"/>
    <n v="21653.55"/>
    <n v="14435.7"/>
    <n v="36089.25"/>
  </r>
  <r>
    <s v="N"/>
    <x v="37"/>
    <s v="GRAND MARAIS-COOK COUNTY"/>
    <s v="6. Airport Pavement Rehab"/>
    <d v="2004-12-08T00:00:00"/>
    <n v="129781"/>
    <n v="0"/>
    <n v="6831.5"/>
    <n v="136612.5"/>
  </r>
  <r>
    <s v="N"/>
    <x v="37"/>
    <s v="GRAND MARAIS-COOK COUNTY"/>
    <s v="6. Airport Pavement Rehab"/>
    <d v="2005-05-17T00:00:00"/>
    <n v="225"/>
    <n v="0"/>
    <n v="12.54"/>
    <n v="237.54"/>
  </r>
  <r>
    <s v="N"/>
    <x v="37"/>
    <s v="GRAND MARAIS-COOK COUNTY"/>
    <s v="Pickup Truck w/plow"/>
    <d v="2004-11-05T00:00:00"/>
    <n v="0"/>
    <n v="21021.919999999998"/>
    <n v="9009.4"/>
    <n v="30031.32"/>
  </r>
  <r>
    <s v="N"/>
    <x v="37"/>
    <s v="GRAND MARAIS-COOK COUNTY"/>
    <s v="7.Hgr Txln to B-II &amp; Seaplane Base Imprv"/>
    <d v="2005-10-13T00:00:00"/>
    <n v="123610"/>
    <n v="0"/>
    <n v="6506.75"/>
    <n v="130116.75"/>
  </r>
  <r>
    <s v="N"/>
    <x v="37"/>
    <s v="GRAND MARAIS-COOK COUNTY"/>
    <s v="7.Hgr Txln to B-II &amp; Seaplane Base Imprv"/>
    <d v="2006-02-03T00:00:00"/>
    <n v="154578"/>
    <n v="0"/>
    <n v="8135.3"/>
    <n v="162713.29999999999"/>
  </r>
  <r>
    <s v="N"/>
    <x v="37"/>
    <s v="GRAND MARAIS-COOK COUNTY"/>
    <s v="7.Hgr Txln to B-II &amp; Seaplane Base Imprv"/>
    <d v="2006-03-08T00:00:00"/>
    <n v="98375"/>
    <n v="0"/>
    <n v="5177.7"/>
    <n v="103552.7"/>
  </r>
  <r>
    <s v="N"/>
    <x v="37"/>
    <s v="GRAND MARAIS-COOK COUNTY"/>
    <s v="7.Hgr Txln to B-II &amp; Seaplane Base Imprv"/>
    <d v="2007-02-01T00:00:00"/>
    <n v="14642"/>
    <n v="0"/>
    <n v="770.11"/>
    <n v="15412.11"/>
  </r>
  <r>
    <s v="N"/>
    <x v="37"/>
    <s v="GRAND MARAIS-COOK COUNTY"/>
    <s v="8. Apron &amp; Taxilane Pave Rehab"/>
    <d v="2007-03-07T00:00:00"/>
    <n v="37298"/>
    <n v="0"/>
    <n v="2195.5100000000002"/>
    <n v="39493.51"/>
  </r>
  <r>
    <s v="N"/>
    <x v="37"/>
    <s v="GRAND MARAIS-COOK COUNTY"/>
    <s v="8. Apron &amp; Taxilane Pave Rehab"/>
    <d v="2007-08-14T00:00:00"/>
    <n v="6365"/>
    <n v="0"/>
    <n v="103.3"/>
    <n v="6468.3"/>
  </r>
  <r>
    <s v="N"/>
    <x v="37"/>
    <s v="GRAND MARAIS-COOK COUNTY"/>
    <s v="9.Seaplane Fencing, Rwy 9/27 Justfy &amp; EA"/>
    <d v="2009-02-23T00:00:00"/>
    <n v="125983"/>
    <n v="0"/>
    <n v="6631.28"/>
    <n v="132614.28"/>
  </r>
  <r>
    <s v="N"/>
    <x v="37"/>
    <s v="GRAND MARAIS-COOK COUNTY"/>
    <s v="9.Seaplane Fencing, Rwy 9/27 Justfy &amp; EA"/>
    <d v="2009-04-22T00:00:00"/>
    <n v="27872"/>
    <n v="0"/>
    <n v="1467.48"/>
    <n v="29339.48"/>
  </r>
  <r>
    <s v="N"/>
    <x v="37"/>
    <s v="GRAND MARAIS-COOK COUNTY"/>
    <s v="9.Seaplane Fencing, Rwy 9/27 Justfy &amp; EA"/>
    <d v="2009-05-01T00:00:00"/>
    <n v="1900"/>
    <n v="0"/>
    <n v="100"/>
    <n v="2000"/>
  </r>
  <r>
    <s v="N"/>
    <x v="37"/>
    <s v="GRAND MARAIS-COOK COUNTY"/>
    <s v="9.Seaplane Fencing, Rwy 9/27 Justfy &amp; EA"/>
    <d v="2010-02-24T00:00:00"/>
    <n v="78443"/>
    <n v="0"/>
    <n v="4502"/>
    <n v="82945"/>
  </r>
  <r>
    <s v="N"/>
    <x v="37"/>
    <s v="GRAND MARAIS-COOK COUNTY"/>
    <s v="9.Seaplane Fencing, Rwy 9/27 Justfy &amp; EA"/>
    <d v="2010-12-22T00:00:00"/>
    <n v="7091"/>
    <n v="0"/>
    <n v="0"/>
    <n v="7091"/>
  </r>
  <r>
    <s v="N"/>
    <x v="37"/>
    <s v="GRAND MARAIS-COOK COUNTY"/>
    <s v="10. EA (Parallel Twy)-Phase II"/>
    <d v="2011-01-11T00:00:00"/>
    <n v="37848"/>
    <n v="0"/>
    <n v="1992"/>
    <n v="39840"/>
  </r>
  <r>
    <s v="N"/>
    <x v="37"/>
    <s v="GRAND MARAIS-COOK COUNTY"/>
    <s v="10. EA (Parallel Twy)-Phase II"/>
    <d v="2011-12-12T00:00:00"/>
    <n v="9538"/>
    <n v="0"/>
    <n v="503"/>
    <n v="10041"/>
  </r>
  <r>
    <s v="N"/>
    <x v="37"/>
    <s v="GRAND MARAIS-COOK COUNTY"/>
    <s v="PACS &amp; SACS; SWPPP"/>
    <d v="2011-06-08T00:00:00"/>
    <n v="42786"/>
    <n v="0"/>
    <n v="2252"/>
    <n v="45038"/>
  </r>
  <r>
    <s v="N"/>
    <x v="37"/>
    <s v="GRAND MARAIS-COOK COUNTY"/>
    <s v="PACS &amp; SACS; SWPPP"/>
    <d v="2012-02-08T00:00:00"/>
    <n v="817"/>
    <n v="0"/>
    <n v="1246.75"/>
    <n v="2063.75"/>
  </r>
  <r>
    <s v="N"/>
    <x v="37"/>
    <s v="GRAND MARAIS-COOK COUNTY"/>
    <s v="PACS &amp; SACS; SWPPP"/>
    <d v="2013-01-16T00:00:00"/>
    <n v="10643"/>
    <n v="0"/>
    <n v="-643"/>
    <n v="10000"/>
  </r>
  <r>
    <s v="N"/>
    <x v="37"/>
    <s v="GRAND MARAIS-COOK COUNTY"/>
    <s v="JOHN DEERE WIDE AREA MOWER"/>
    <d v="2011-09-22T00:00:00"/>
    <n v="0"/>
    <n v="34575.599999999999"/>
    <n v="17287.79"/>
    <n v="51863.39"/>
  </r>
  <r>
    <s v="N"/>
    <x v="37"/>
    <s v="GRAND MARAIS-COOK COUNTY"/>
    <s v="12. Runway 9/27 B/C Analysis"/>
    <d v="2012-06-06T00:00:00"/>
    <n v="248203"/>
    <n v="0"/>
    <n v="13064.2"/>
    <n v="261267.20000000001"/>
  </r>
  <r>
    <s v="N"/>
    <x v="37"/>
    <s v="GRAND MARAIS-COOK COUNTY"/>
    <s v="12. Runway 9/27 B/C Analysis"/>
    <d v="2013-03-19T00:00:00"/>
    <n v="30356"/>
    <n v="0"/>
    <n v="2734.8"/>
    <n v="33090.800000000003"/>
  </r>
  <r>
    <s v="N"/>
    <x v="37"/>
    <s v="GRAND MARAIS-COOK COUNTY"/>
    <s v="12. Runway 9/27 B/C Analysis"/>
    <d v="2013-10-31T00:00:00"/>
    <n v="27021"/>
    <n v="0"/>
    <n v="319"/>
    <n v="27340"/>
  </r>
  <r>
    <s v="N"/>
    <x v="37"/>
    <s v="GRAND MARAIS-COOK COUNTY"/>
    <s v="Rehabilitate Rwy 9/27, Taxiway &amp; Apron"/>
    <d v="2013-01-04T00:00:00"/>
    <n v="1251764"/>
    <n v="0"/>
    <n v="139085.42000000001"/>
    <n v="1390849.42"/>
  </r>
  <r>
    <s v="N"/>
    <x v="37"/>
    <s v="GRAND MARAIS-COOK COUNTY"/>
    <s v="Rehabilitate Rwy 9/27, Taxiway &amp; Apron"/>
    <d v="2013-05-28T00:00:00"/>
    <n v="217148"/>
    <n v="0"/>
    <n v="29777.55"/>
    <n v="246925.55"/>
  </r>
  <r>
    <s v="N"/>
    <x v="37"/>
    <s v="GRAND MARAIS-COOK COUNTY"/>
    <s v="Rehabilitate Rwy 9/27, Taxiway &amp; Apron"/>
    <d v="2013-10-15T00:00:00"/>
    <n v="150629"/>
    <n v="0"/>
    <n v="16353.04"/>
    <n v="166982.04"/>
  </r>
  <r>
    <s v="N"/>
    <x v="37"/>
    <s v="GRAND MARAIS-COOK COUNTY"/>
    <s v="Rehabilitate Rwy 9/27, Taxiway &amp; Apron"/>
    <d v="2015-03-11T00:00:00"/>
    <n v="48175"/>
    <n v="0"/>
    <n v="87"/>
    <n v="48262"/>
  </r>
  <r>
    <s v="N"/>
    <x v="37"/>
    <s v="GRAND MARAIS-COOK COUNTY"/>
    <s v="Rehab Rwy [BONDING]"/>
    <d v="2013-02-11T00:00:00"/>
    <n v="0"/>
    <n v="93422.12"/>
    <n v="0"/>
    <n v="93422.12"/>
  </r>
  <r>
    <s v="N"/>
    <x v="37"/>
    <s v="GRAND MARAIS-COOK COUNTY"/>
    <s v="Rehab Rwy [BONDING]"/>
    <d v="2013-05-29T00:00:00"/>
    <n v="0"/>
    <n v="17025.759999999998"/>
    <n v="0"/>
    <n v="17025.759999999998"/>
  </r>
  <r>
    <s v="N"/>
    <x v="37"/>
    <s v="GRAND MARAIS-COOK COUNTY"/>
    <s v="Rehab Rwy [BONDING]"/>
    <d v="2013-10-10T00:00:00"/>
    <n v="0"/>
    <n v="12649.27"/>
    <n v="0"/>
    <n v="12649.27"/>
  </r>
  <r>
    <s v="N"/>
    <x v="37"/>
    <s v="GRAND MARAIS-COOK COUNTY"/>
    <s v="Widen &amp; Extend Runway 9/27 Phase 1 Grading"/>
    <d v="2015-06-18T00:00:00"/>
    <n v="222260"/>
    <n v="12347.81"/>
    <n v="12348.44"/>
    <n v="246956.25"/>
  </r>
  <r>
    <s v="N"/>
    <x v="37"/>
    <s v="GRAND MARAIS-COOK COUNTY"/>
    <s v="Widen &amp; Extend Runway 9/27 Phase 1 Grading"/>
    <d v="2015-08-31T00:00:00"/>
    <n v="1425061"/>
    <n v="79170.11"/>
    <n v="79503.55"/>
    <n v="1583734.6600000001"/>
  </r>
  <r>
    <s v="N"/>
    <x v="37"/>
    <s v="GRAND MARAIS-COOK COUNTY"/>
    <s v="Widen &amp; Extend Runway 9/27 Phase 1 Grading"/>
    <d v="2016-03-14T00:00:00"/>
    <n v="119899"/>
    <n v="17569.78"/>
    <n v="17236.310000000001"/>
    <n v="154705.09"/>
  </r>
  <r>
    <s v="N"/>
    <x v="37"/>
    <s v="GRAND MARAIS-COOK COUNTY"/>
    <s v="Widen &amp; Extend Runway 9/27 Phase 1 Grading"/>
    <d v="2019-12-11T00:00:00"/>
    <n v="181772"/>
    <n v="-60.36"/>
    <n v="0"/>
    <n v="181711.64"/>
  </r>
  <r>
    <s v="N"/>
    <x v="37"/>
    <s v="GRAND MARAIS-COOK COUNTY"/>
    <s v="CAT Skid Steer, Brusher Head, and Radio"/>
    <d v="2015-07-09T00:00:00"/>
    <n v="0"/>
    <n v="74578.8"/>
    <n v="18644.7"/>
    <n v="93223.5"/>
  </r>
  <r>
    <s v="N"/>
    <x v="37"/>
    <s v="GRAND MARAIS-COOK COUNTY"/>
    <s v="CAT Skid Steer, Brusher Head, and Radio"/>
    <d v="2017-06-07T00:00:00"/>
    <n v="0"/>
    <n v="771.2"/>
    <n v="192.8"/>
    <n v="964"/>
  </r>
  <r>
    <s v="N"/>
    <x v="37"/>
    <s v="GRAND MARAIS-COOK COUNTY"/>
    <s v="Extend and Widen runway - 9/27 - Phase 2"/>
    <d v="2016-04-21T00:00:00"/>
    <n v="3838"/>
    <n v="213.25"/>
    <n v="213.75"/>
    <n v="4265"/>
  </r>
  <r>
    <s v="N"/>
    <x v="37"/>
    <s v="GRAND MARAIS-COOK COUNTY"/>
    <s v="Extend and Widen runway - 9/27 - Phase 2"/>
    <d v="2016-09-20T00:00:00"/>
    <n v="272642"/>
    <n v="15146.78"/>
    <n v="15146.85"/>
    <n v="302935.63"/>
  </r>
  <r>
    <s v="N"/>
    <x v="37"/>
    <s v="GRAND MARAIS-COOK COUNTY"/>
    <s v="Extend and Widen runway - 9/27 - Phase 2"/>
    <d v="2016-09-20T00:00:00"/>
    <n v="471399"/>
    <n v="26188.87"/>
    <n v="28518.28"/>
    <n v="526106.15"/>
  </r>
  <r>
    <s v="N"/>
    <x v="37"/>
    <s v="GRAND MARAIS-COOK COUNTY"/>
    <s v="Extend and Widen runway - 9/27 - Phase 2"/>
    <d v="2016-10-10T00:00:00"/>
    <n v="1257704"/>
    <n v="69872.44"/>
    <n v="101007.95"/>
    <n v="1428584.39"/>
  </r>
  <r>
    <s v="N"/>
    <x v="37"/>
    <s v="GRAND MARAIS-COOK COUNTY"/>
    <s v="Extend and Widen runway - 9/27 - Phase 2"/>
    <d v="2017-03-09T00:00:00"/>
    <n v="141364"/>
    <n v="7853.55"/>
    <n v="0"/>
    <n v="149217.54999999999"/>
  </r>
  <r>
    <s v="N"/>
    <x v="37"/>
    <s v="GRAND MARAIS-COOK COUNTY"/>
    <s v="Extend and Widen runway - 9/27 - Phase 2"/>
    <d v="2017-04-21T00:00:00"/>
    <n v="200210"/>
    <n v="13839.29"/>
    <n v="0"/>
    <n v="214049.29"/>
  </r>
  <r>
    <s v="N"/>
    <x v="37"/>
    <s v="GRAND MARAIS-COOK COUNTY"/>
    <s v="Extend and Widen runway - 9/27 - Phase 2"/>
    <d v="2019-12-11T00:00:00"/>
    <n v="72447"/>
    <n v="1308.28"/>
    <n v="0"/>
    <n v="73755.28"/>
  </r>
  <r>
    <s v="N"/>
    <x v="37"/>
    <s v="GRAND MARAIS-COOK COUNTY"/>
    <s v="Expand &amp; Remodel A/D Building"/>
    <d v="2017-08-15T00:00:00"/>
    <n v="43974"/>
    <n v="36556.71"/>
    <n v="109287.51"/>
    <n v="189818.21999999997"/>
  </r>
  <r>
    <s v="N"/>
    <x v="37"/>
    <s v="GRAND MARAIS-COOK COUNTY"/>
    <s v="Expand &amp; Remodel A/D Building"/>
    <d v="2018-06-15T00:00:00"/>
    <n v="118417"/>
    <n v="181161.54"/>
    <n v="265218.99"/>
    <n v="564797.53"/>
  </r>
  <r>
    <s v="N"/>
    <x v="37"/>
    <s v="GRAND MARAIS-COOK COUNTY"/>
    <s v="Expand &amp; Remodel A/D Building"/>
    <d v="2020-06-04T00:00:00"/>
    <n v="18044"/>
    <n v="2281.75"/>
    <n v="3925"/>
    <n v="24250.75"/>
  </r>
  <r>
    <s v="N"/>
    <x v="37"/>
    <s v="GRAND MARAIS-COOK COUNTY"/>
    <s v="Expand &amp; Remodel A/D Building"/>
    <d v="2020-06-04T00:00:00"/>
    <n v="27065"/>
    <n v="0"/>
    <n v="0"/>
    <n v="27065"/>
  </r>
  <r>
    <s v="N"/>
    <x v="37"/>
    <s v="GRAND MARAIS-COOK COUNTY"/>
    <s v="Conduct Environmental Assessment for obstruction removal"/>
    <d v="1899-12-30T00:00:00"/>
    <n v="37183"/>
    <n v="2065.69"/>
    <n v="2065.0700000000002"/>
    <n v="41313.760000000002"/>
  </r>
  <r>
    <s v="N"/>
    <x v="37"/>
    <s v="GRAND MARAIS-COOK COUNTY"/>
    <s v="Conduct Environmental Assessment for obstruction removal"/>
    <d v="2018-05-10T00:00:00"/>
    <n v="30317"/>
    <n v="1684.31"/>
    <n v="1684.93"/>
    <n v="33686.239999999998"/>
  </r>
  <r>
    <s v="N"/>
    <x v="37"/>
    <s v="GRAND MARAIS-COOK COUNTY"/>
    <s v="Rehab Airport Beacon, Rehab Airport Seaplane Base Ramp"/>
    <d v="2019-01-24T00:00:00"/>
    <n v="127226"/>
    <n v="7068.19"/>
    <n v="7069.54"/>
    <n v="141363.73000000001"/>
  </r>
  <r>
    <s v="N"/>
    <x v="37"/>
    <s v="GRAND MARAIS-COOK COUNTY"/>
    <s v="Rehab Airport Beacon, Rehab Airport Seaplane Base Ramp"/>
    <d v="2019-11-05T00:00:00"/>
    <n v="42114"/>
    <n v="3109.06"/>
    <n v="3384.01"/>
    <n v="48607.07"/>
  </r>
  <r>
    <s v="N"/>
    <x v="37"/>
    <s v="GRAND MARAIS-COOK COUNTY"/>
    <s v="Wetland Mitigation"/>
    <d v="2019-12-11T00:00:00"/>
    <n v="195865"/>
    <n v="0"/>
    <n v="24181.1"/>
    <n v="220046.1"/>
  </r>
  <r>
    <s v="N"/>
    <x v="37"/>
    <s v="GRAND MARAIS-COOK COUNTY"/>
    <s v="New 2018 Ram 2500 Tradesman Pick-up Truck and Boss Plow"/>
    <d v="2019-10-29T00:00:00"/>
    <n v="0"/>
    <n v="38721.120000000003"/>
    <n v="12907.04"/>
    <n v="51628.160000000003"/>
  </r>
  <r>
    <s v="N"/>
    <x v="37"/>
    <s v="GRAND MARAIS-COOK COUNTY"/>
    <s v="Clear 10.29 acres of tree obstructions to Runway 10 Approach Surface."/>
    <d v="1899-12-30T00:00:00"/>
    <n v="87616"/>
    <n v="0"/>
    <n v="0"/>
    <n v="87616"/>
  </r>
  <r>
    <s v="N"/>
    <x v="37"/>
    <s v="GRAND MARAIS-COOK COUNTY"/>
    <s v="CARES Act amendment for Grand Marais"/>
    <d v="2021-01-08T00:00:00"/>
    <n v="30000"/>
    <n v="0"/>
    <n v="0"/>
    <n v="30000"/>
  </r>
  <r>
    <s v="N"/>
    <x v="38"/>
    <s v="GRAND RAPIDS-ITASCA COUNTY"/>
    <s v="GRAND RAPIDS-ITASCA COUNTY AIRPORT"/>
    <d v="1950-01-16T00:00:00"/>
    <n v="58492.37"/>
    <n v="44994.14"/>
    <n v="13498.24"/>
    <n v="116984.75000000001"/>
  </r>
  <r>
    <s v="N"/>
    <x v="38"/>
    <s v="GRAND RAPIDS-ITASCA COUNTY"/>
    <s v="WATER/SEWER/FENCE, ETC."/>
    <d v="1953-03-03T00:00:00"/>
    <n v="5552.68"/>
    <n v="3609.86"/>
    <n v="1942.82"/>
    <n v="11105.36"/>
  </r>
  <r>
    <s v="N"/>
    <x v="38"/>
    <s v="GRAND RAPIDS-ITASCA COUNTY"/>
    <s v="LIGHTING"/>
    <d v="1951-11-26T00:00:00"/>
    <n v="0"/>
    <n v="450"/>
    <n v="415.29"/>
    <n v="865.29"/>
  </r>
  <r>
    <s v="N"/>
    <x v="38"/>
    <s v="GRAND RAPIDS-ITASCA COUNTY"/>
    <s v="BIT SURF APRON AND TAXIWAY"/>
    <d v="1954-04-12T00:00:00"/>
    <n v="10631.67"/>
    <n v="10308.06"/>
    <n v="323.61"/>
    <n v="21263.34"/>
  </r>
  <r>
    <s v="N"/>
    <x v="38"/>
    <s v="GRAND RAPIDS-ITASCA COUNTY"/>
    <s v="SEAL"/>
    <d v="1955-10-24T00:00:00"/>
    <n v="0"/>
    <n v="800"/>
    <n v="519.25"/>
    <n v="1319.25"/>
  </r>
  <r>
    <s v="N"/>
    <x v="38"/>
    <s v="GRAND RAPIDS-ITASCA COUNTY"/>
    <s v="GRADE/SURF/LIGHT"/>
    <d v="1958-10-13T00:00:00"/>
    <n v="72106.95"/>
    <n v="48071.3"/>
    <n v="24035.65"/>
    <n v="144213.9"/>
  </r>
  <r>
    <s v="N"/>
    <x v="38"/>
    <s v="GRAND RAPIDS-ITASCA COUNTY"/>
    <s v="SEAL COAT"/>
    <d v="1960-02-25T00:00:00"/>
    <n v="0"/>
    <n v="3300"/>
    <n v="2525.9"/>
    <n v="5825.9"/>
  </r>
  <r>
    <s v="N"/>
    <x v="38"/>
    <s v="GRAND RAPIDS-ITASCA COUNTY"/>
    <s v="REPAIR, SEAL, MARK RUNWAY"/>
    <d v="1966-11-29T00:00:00"/>
    <n v="0"/>
    <n v="10787"/>
    <n v="5393.51"/>
    <n v="16180.51"/>
  </r>
  <r>
    <s v="N"/>
    <x v="38"/>
    <s v="GRAND RAPIDS-ITASCA COUNTY"/>
    <s v="RESURF APRON/TXI; EXTEND APRON"/>
    <d v="1968-05-23T00:00:00"/>
    <n v="14115.81"/>
    <n v="10185.120000000001"/>
    <n v="10185.129999999999"/>
    <n v="34486.06"/>
  </r>
  <r>
    <s v="N"/>
    <x v="38"/>
    <s v="GRAND RAPIDS-ITASCA COUNTY"/>
    <s v="RESURF RWY/TXI/APRON/PARK LOT"/>
    <d v="1971-09-08T00:00:00"/>
    <n v="0"/>
    <n v="49322.080000000002"/>
    <n v="49322.080000000002"/>
    <n v="98644.160000000003"/>
  </r>
  <r>
    <s v="N"/>
    <x v="38"/>
    <s v="GRAND RAPIDS-ITASCA COUNTY"/>
    <s v="ADMINISTRATION BUILDING"/>
    <d v="1973-01-02T00:00:00"/>
    <n v="0"/>
    <n v="26250"/>
    <n v="48871.02"/>
    <n v="75121.01999999999"/>
  </r>
  <r>
    <s v="N"/>
    <x v="38"/>
    <s v="GRAND RAPIDS-ITASCA COUNTY"/>
    <s v="MAINTENANCE EQUIPMENT"/>
    <d v="1975-10-22T00:00:00"/>
    <n v="0"/>
    <n v="7827.58"/>
    <n v="3913.8"/>
    <n v="11741.380000000001"/>
  </r>
  <r>
    <s v="N"/>
    <x v="38"/>
    <s v="GRAND RAPIDS-ITASCA COUNTY"/>
    <s v="MAINTENANCE EQUIPMENT"/>
    <d v="1975-10-22T00:00:00"/>
    <n v="0"/>
    <n v="3569.27"/>
    <n v="1784.64"/>
    <n v="5353.91"/>
  </r>
  <r>
    <s v="N"/>
    <x v="38"/>
    <s v="GRAND RAPIDS-ITASCA COUNTY"/>
    <s v="LAND-NO FAA PART.ON 4,24,25,39"/>
    <d v="1978-07-31T00:00:00"/>
    <n v="0"/>
    <n v="128184.09"/>
    <n v="32046.03"/>
    <n v="160230.12"/>
  </r>
  <r>
    <s v="N"/>
    <x v="38"/>
    <s v="GRAND RAPIDS-ITASCA COUNTY"/>
    <s v="LAND-NO FAA PART.ON 4,24,25,39"/>
    <d v="1978-09-01T00:00:00"/>
    <n v="0"/>
    <n v="32510.31"/>
    <n v="8127.59"/>
    <n v="40637.9"/>
  </r>
  <r>
    <s v="N"/>
    <x v="38"/>
    <s v="GRAND RAPIDS-ITASCA COUNTY"/>
    <s v="LAND-NO FAA PART.ON 4,24,25,39"/>
    <d v="1979-03-02T00:00:00"/>
    <n v="0"/>
    <n v="111240.57"/>
    <n v="27810.14"/>
    <n v="139050.71000000002"/>
  </r>
  <r>
    <s v="N"/>
    <x v="38"/>
    <s v="GRAND RAPIDS-ITASCA COUNTY"/>
    <s v="LAND-NO FAA PART.ON 4,24,25,39"/>
    <d v="1979-06-14T00:00:00"/>
    <n v="0"/>
    <n v="66722.399999999994"/>
    <n v="16680.599999999999"/>
    <n v="83403"/>
  </r>
  <r>
    <s v="N"/>
    <x v="38"/>
    <s v="GRAND RAPIDS-ITASCA COUNTY"/>
    <s v="LAND-NO FAA PART.ON 4,24,25,39"/>
    <d v="1979-11-19T00:00:00"/>
    <n v="0"/>
    <n v="32765.86"/>
    <n v="8191.47"/>
    <n v="40957.33"/>
  </r>
  <r>
    <s v="N"/>
    <x v="38"/>
    <s v="GRAND RAPIDS-ITASCA COUNTY"/>
    <s v="LAND-NO FAA PART.ON 4,24,25,39"/>
    <d v="1980-09-22T00:00:00"/>
    <n v="0"/>
    <n v="82086.399999999994"/>
    <n v="20521.599999999999"/>
    <n v="102608"/>
  </r>
  <r>
    <s v="N"/>
    <x v="38"/>
    <s v="GRAND RAPIDS-ITASCA COUNTY"/>
    <s v="LAND-NO FAA PART.ON 4,24,25,39"/>
    <d v="1980-10-13T00:00:00"/>
    <n v="0"/>
    <n v="3896.1"/>
    <n v="974.03"/>
    <n v="4870.13"/>
  </r>
  <r>
    <s v="N"/>
    <x v="38"/>
    <s v="GRAND RAPIDS-ITASCA COUNTY"/>
    <s v="BOUNDARY ROAD FENCE"/>
    <d v="1978-12-28T00:00:00"/>
    <n v="0"/>
    <n v="5134"/>
    <n v="2566"/>
    <n v="7700"/>
  </r>
  <r>
    <s v="N"/>
    <x v="38"/>
    <s v="GRAND RAPIDS-ITASCA COUNTY"/>
    <s v="BLDG RELOC/TXWY &amp; APRON CONST"/>
    <d v="1986-07-01T00:00:00"/>
    <n v="1144509"/>
    <n v="677212.54"/>
    <n v="237618.79"/>
    <n v="2059340.33"/>
  </r>
  <r>
    <s v="N"/>
    <x v="38"/>
    <s v="GRAND RAPIDS-ITASCA COUNTY"/>
    <s v="ENGINEERING SERVICES AGREEMENT"/>
    <d v="1980-04-02T00:00:00"/>
    <n v="0"/>
    <n v="100000"/>
    <n v="71046.33"/>
    <n v="171046.33000000002"/>
  </r>
  <r>
    <s v="N"/>
    <x v="38"/>
    <s v="GRAND RAPIDS-ITASCA COUNTY"/>
    <s v="ENGRNG SERV AGREE (STAGE III)"/>
    <d v="1982-11-03T00:00:00"/>
    <n v="0"/>
    <n v="60158.67"/>
    <n v="30388.2"/>
    <n v="90546.87"/>
  </r>
  <r>
    <s v="N"/>
    <x v="38"/>
    <s v="GRAND RAPIDS-ITASCA COUNTY"/>
    <s v="RUNWAY 16-34 EXT."/>
    <d v="1982-06-08T00:00:00"/>
    <n v="87368.04"/>
    <n v="0"/>
    <n v="9707.56"/>
    <n v="97075.599999999991"/>
  </r>
  <r>
    <s v="N"/>
    <x v="38"/>
    <s v="GRAND RAPIDS-ITASCA COUNTY"/>
    <s v="RUNWAY 16-34 EXT."/>
    <d v="1982-07-08T00:00:00"/>
    <n v="51137.46"/>
    <n v="0"/>
    <n v="22175.119999999999"/>
    <n v="73312.58"/>
  </r>
  <r>
    <s v="N"/>
    <x v="38"/>
    <s v="GRAND RAPIDS-ITASCA COUNTY"/>
    <s v="RUNWAY 16-34 EXT."/>
    <d v="1982-07-10T00:00:00"/>
    <n v="0"/>
    <n v="0"/>
    <n v="0"/>
    <n v="0"/>
  </r>
  <r>
    <s v="N"/>
    <x v="38"/>
    <s v="GRAND RAPIDS-ITASCA COUNTY"/>
    <s v="RUNWAY 16-34 EXT."/>
    <d v="1982-07-26T00:00:00"/>
    <n v="148438.57"/>
    <n v="0"/>
    <n v="0"/>
    <n v="148438.57"/>
  </r>
  <r>
    <s v="N"/>
    <x v="38"/>
    <s v="GRAND RAPIDS-ITASCA COUNTY"/>
    <s v="RUNWAY 16-34 EXT."/>
    <d v="1982-08-10T00:00:00"/>
    <n v="85490.33"/>
    <n v="0"/>
    <n v="32497.32"/>
    <n v="117987.65"/>
  </r>
  <r>
    <s v="N"/>
    <x v="38"/>
    <s v="GRAND RAPIDS-ITASCA COUNTY"/>
    <s v="RUNWAY 16-34 EXT."/>
    <d v="1982-08-16T00:00:00"/>
    <n v="75917.83"/>
    <n v="0"/>
    <n v="0"/>
    <n v="75917.83"/>
  </r>
  <r>
    <s v="N"/>
    <x v="38"/>
    <s v="GRAND RAPIDS-ITASCA COUNTY"/>
    <s v="RUNWAY 16-34 EXT."/>
    <d v="1982-08-20T00:00:00"/>
    <n v="103568.34"/>
    <n v="0"/>
    <n v="21385"/>
    <n v="124953.34"/>
  </r>
  <r>
    <s v="N"/>
    <x v="38"/>
    <s v="GRAND RAPIDS-ITASCA COUNTY"/>
    <s v="RUNWAY 16-34 EXT."/>
    <d v="1982-09-02T00:00:00"/>
    <n v="95378.64"/>
    <n v="0"/>
    <n v="26583.59"/>
    <n v="121962.23"/>
  </r>
  <r>
    <s v="N"/>
    <x v="38"/>
    <s v="GRAND RAPIDS-ITASCA COUNTY"/>
    <s v="RUNWAY 16-34 EXT."/>
    <d v="1982-10-06T00:00:00"/>
    <n v="250455.13"/>
    <n v="0"/>
    <n v="175567.34"/>
    <n v="426022.47"/>
  </r>
  <r>
    <s v="N"/>
    <x v="38"/>
    <s v="GRAND RAPIDS-ITASCA COUNTY"/>
    <s v="RUNWAY 16-34 EXT."/>
    <d v="1982-11-23T00:00:00"/>
    <n v="120384.49"/>
    <n v="0"/>
    <n v="98920.34"/>
    <n v="219304.83000000002"/>
  </r>
  <r>
    <s v="N"/>
    <x v="38"/>
    <s v="GRAND RAPIDS-ITASCA COUNTY"/>
    <s v="RUNWAY 16-34 EXT."/>
    <d v="1982-12-27T00:00:00"/>
    <n v="60516.88"/>
    <n v="0"/>
    <n v="17776.34"/>
    <n v="78293.22"/>
  </r>
  <r>
    <s v="N"/>
    <x v="38"/>
    <s v="GRAND RAPIDS-ITASCA COUNTY"/>
    <s v="RUNWAY 16-34 EXT."/>
    <d v="1983-02-02T00:00:00"/>
    <n v="7607.17"/>
    <n v="0"/>
    <n v="-661.75"/>
    <n v="6945.42"/>
  </r>
  <r>
    <s v="N"/>
    <x v="38"/>
    <s v="GRAND RAPIDS-ITASCA COUNTY"/>
    <s v="RUNWAY 16-34 EXT."/>
    <d v="1983-05-31T00:00:00"/>
    <n v="54333.06"/>
    <n v="0"/>
    <n v="19934.64"/>
    <n v="74267.7"/>
  </r>
  <r>
    <s v="N"/>
    <x v="38"/>
    <s v="GRAND RAPIDS-ITASCA COUNTY"/>
    <s v="RUNWAY 16-34 EXT."/>
    <d v="1983-06-14T00:00:00"/>
    <n v="98165.58"/>
    <n v="0"/>
    <n v="129584.12"/>
    <n v="227749.7"/>
  </r>
  <r>
    <s v="N"/>
    <x v="38"/>
    <s v="GRAND RAPIDS-ITASCA COUNTY"/>
    <s v="RUNWAY 16-34 EXT."/>
    <d v="1983-09-07T00:00:00"/>
    <n v="15764.64"/>
    <n v="0"/>
    <n v="16261.68"/>
    <n v="32026.32"/>
  </r>
  <r>
    <s v="N"/>
    <x v="38"/>
    <s v="GRAND RAPIDS-ITASCA COUNTY"/>
    <s v="RUNWAY 16-34 EXT."/>
    <d v="1984-03-16T00:00:00"/>
    <n v="36905.85"/>
    <n v="0"/>
    <n v="7350.02"/>
    <n v="44255.869999999995"/>
  </r>
  <r>
    <s v="N"/>
    <x v="38"/>
    <s v="GRAND RAPIDS-ITASCA COUNTY"/>
    <s v="RUNWAY 16-34 EXT."/>
    <d v="1987-02-10T00:00:00"/>
    <n v="39523.089999999997"/>
    <n v="0"/>
    <n v="52778.68"/>
    <n v="92301.76999999999"/>
  </r>
  <r>
    <s v="N"/>
    <x v="38"/>
    <s v="GRAND RAPIDS-ITASCA COUNTY"/>
    <s v="RUNWAY 16-34 EXT."/>
    <d v="1990-07-09T00:00:00"/>
    <n v="70094.539999999994"/>
    <n v="0"/>
    <n v="32462.73"/>
    <n v="102557.26999999999"/>
  </r>
  <r>
    <s v="N"/>
    <x v="38"/>
    <s v="GRAND RAPIDS-ITASCA COUNTY"/>
    <s v="RUNWAY 16-34 EXT."/>
    <d v="1991-01-29T00:00:00"/>
    <n v="0"/>
    <n v="21317.26"/>
    <n v="2368.62"/>
    <n v="23685.879999999997"/>
  </r>
  <r>
    <s v="N"/>
    <x v="38"/>
    <s v="GRAND RAPIDS-ITASCA COUNTY"/>
    <s v="TRACTOR/MOWER (MAINT EQUIP)"/>
    <d v="1983-01-24T00:00:00"/>
    <n v="0"/>
    <n v="27476.47"/>
    <n v="13738.23"/>
    <n v="41214.699999999997"/>
  </r>
  <r>
    <s v="N"/>
    <x v="38"/>
    <s v="GRAND RAPIDS-ITASCA COUNTY"/>
    <s v="AIRPORT SIGNING"/>
    <d v="1983-06-01T00:00:00"/>
    <n v="0"/>
    <n v="1806.92"/>
    <n v="598.48"/>
    <n v="2405.4"/>
  </r>
  <r>
    <s v="N"/>
    <x v="38"/>
    <s v="GRAND RAPIDS-ITASCA COUNTY"/>
    <s v="CLEAR &amp; GRUB ARPT WEST"/>
    <d v="1984-02-03T00:00:00"/>
    <n v="0"/>
    <n v="4983.33"/>
    <n v="2491.67"/>
    <n v="7475"/>
  </r>
  <r>
    <s v="N"/>
    <x v="38"/>
    <s v="GRAND RAPIDS-ITASCA COUNTY"/>
    <s v="FENCE WEST AIRPORT BOUNDARY"/>
    <d v="1984-05-08T00:00:00"/>
    <n v="0"/>
    <n v="8725.33"/>
    <n v="4362.67"/>
    <n v="13088"/>
  </r>
  <r>
    <s v="N"/>
    <x v="38"/>
    <s v="GRAND RAPIDS-ITASCA COUNTY"/>
    <s v="HANGAR AREA TAXIWAY CONST."/>
    <d v="1986-01-30T00:00:00"/>
    <n v="0"/>
    <n v="19220.669999999998"/>
    <n v="9610"/>
    <n v="28830.67"/>
  </r>
  <r>
    <s v="N"/>
    <x v="38"/>
    <s v="GRAND RAPIDS-ITASCA COUNTY"/>
    <s v="CONSTRUCT CFR/MAINT. BLDG."/>
    <d v="1985-05-17T00:00:00"/>
    <n v="0"/>
    <n v="55274.38"/>
    <n v="27637.19"/>
    <n v="82911.569999999992"/>
  </r>
  <r>
    <s v="N"/>
    <x v="38"/>
    <s v="GRAND RAPIDS-ITASCA COUNTY"/>
    <s v="1985 DODGE PICK-UP TRUCK"/>
    <d v="1985-02-25T00:00:00"/>
    <n v="0"/>
    <n v="5780.93"/>
    <n v="2890.47"/>
    <n v="8671.4"/>
  </r>
  <r>
    <s v="N"/>
    <x v="38"/>
    <s v="GRAND RAPIDS-ITASCA COUNTY"/>
    <s v="CRACK REPAIR"/>
    <d v="1986-01-28T00:00:00"/>
    <n v="0"/>
    <n v="10013.33"/>
    <n v="5006.67"/>
    <n v="15020"/>
  </r>
  <r>
    <s v="N"/>
    <x v="38"/>
    <s v="GRAND RAPIDS-ITASCA COUNTY"/>
    <s v="PURCHASE HAND SNOWBLOWER"/>
    <d v="1986-01-13T00:00:00"/>
    <n v="0"/>
    <n v="674.31"/>
    <n v="337.15"/>
    <n v="1011.4599999999999"/>
  </r>
  <r>
    <s v="N"/>
    <x v="38"/>
    <s v="GRAND RAPIDS-ITASCA COUNTY"/>
    <s v="ALTERING MAIN HANGAR DOOR"/>
    <d v="1986-08-21T00:00:00"/>
    <n v="0"/>
    <n v="5013.33"/>
    <n v="2506.67"/>
    <n v="7520"/>
  </r>
  <r>
    <s v="N"/>
    <x v="38"/>
    <s v="GRAND RAPIDS-ITASCA COUNTY"/>
    <s v="ALTERING MAIN HANGAR DOOR"/>
    <d v="1988-03-10T00:00:00"/>
    <n v="0"/>
    <n v="5046.67"/>
    <n v="2523.33"/>
    <n v="7570"/>
  </r>
  <r>
    <s v="N"/>
    <x v="38"/>
    <s v="GRAND RAPIDS-ITASCA COUNTY"/>
    <s v="ROUT &amp; SEAL PAVEMENT CRACKS"/>
    <d v="1986-08-21T00:00:00"/>
    <n v="0"/>
    <n v="9986.67"/>
    <n v="4993.33"/>
    <n v="14980"/>
  </r>
  <r>
    <s v="N"/>
    <x v="38"/>
    <s v="GRAND RAPIDS-ITASCA COUNTY"/>
    <s v="GRADING - EXTENDED RWY SAFETY AREA"/>
    <d v="1986-10-27T00:00:00"/>
    <n v="0"/>
    <n v="3860"/>
    <n v="1930"/>
    <n v="5790"/>
  </r>
  <r>
    <s v="N"/>
    <x v="38"/>
    <s v="GRAND RAPIDS-ITASCA COUNTY"/>
    <s v="SNOW PLOW FOR AIRPORT PICKUP"/>
    <d v="1986-12-31T00:00:00"/>
    <n v="0"/>
    <n v="1026.67"/>
    <n v="513.33000000000004"/>
    <n v="1540"/>
  </r>
  <r>
    <s v="N"/>
    <x v="38"/>
    <s v="GRAND RAPIDS-ITASCA COUNTY"/>
    <s v="LAND ACQUISITION"/>
    <d v="1987-10-20T00:00:00"/>
    <n v="0"/>
    <n v="40526.199999999997"/>
    <n v="20263.099999999999"/>
    <n v="60789.299999999996"/>
  </r>
  <r>
    <s v="N"/>
    <x v="38"/>
    <s v="GRAND RAPIDS-ITASCA COUNTY"/>
    <s v="WINDCONE/MOWING EQUIPMENT"/>
    <d v="1987-08-28T00:00:00"/>
    <n v="0"/>
    <n v="3617.84"/>
    <n v="1808.92"/>
    <n v="5426.76"/>
  </r>
  <r>
    <s v="N"/>
    <x v="38"/>
    <s v="GRAND RAPIDS-ITASCA COUNTY"/>
    <s v="UNICOM RADIO-CEILIOMETER CONTR"/>
    <d v="1989-12-15T00:00:00"/>
    <n v="0"/>
    <n v="898.67"/>
    <n v="449.33"/>
    <n v="1348"/>
  </r>
  <r>
    <s v="N"/>
    <x v="38"/>
    <s v="GRAND RAPIDS-ITASCA COUNTY"/>
    <s v="SAND SPREADER/MALS EQUIPMENT"/>
    <d v="1989-05-22T00:00:00"/>
    <n v="0"/>
    <n v="2828"/>
    <n v="1415.22"/>
    <n v="4243.22"/>
  </r>
  <r>
    <s v="N"/>
    <x v="38"/>
    <s v="GRAND RAPIDS-ITASCA COUNTY"/>
    <s v="PICKUP TRUCK WITH SNOW PLOW"/>
    <d v="1989-07-26T00:00:00"/>
    <n v="0"/>
    <n v="9174.82"/>
    <n v="4587.42"/>
    <n v="13762.24"/>
  </r>
  <r>
    <s v="N"/>
    <x v="38"/>
    <s v="GRAND RAPIDS-ITASCA COUNTY"/>
    <s v="RWY FRICTION TREAT. &amp; LIGHTS AIP-01"/>
    <d v="1989-12-26T00:00:00"/>
    <n v="0"/>
    <n v="13458.34"/>
    <n v="6729.16"/>
    <n v="20187.5"/>
  </r>
  <r>
    <s v="N"/>
    <x v="38"/>
    <s v="GRAND RAPIDS-ITASCA COUNTY"/>
    <s v="RWY FRICTION TREAT. &amp; LIGHTS AIP-01"/>
    <d v="1990-05-14T00:00:00"/>
    <n v="25521.27"/>
    <n v="7984.18"/>
    <n v="6827.81"/>
    <n v="40333.259999999995"/>
  </r>
  <r>
    <s v="N"/>
    <x v="38"/>
    <s v="GRAND RAPIDS-ITASCA COUNTY"/>
    <s v="RWY FRICTION TREAT. &amp; LIGHTS AIP-01"/>
    <d v="1990-07-09T00:00:00"/>
    <n v="72613.97"/>
    <n v="28449.13"/>
    <n v="22292.83"/>
    <n v="123355.93000000001"/>
  </r>
  <r>
    <s v="N"/>
    <x v="38"/>
    <s v="GRAND RAPIDS-ITASCA COUNTY"/>
    <s v="RWY FRICTION TREAT. &amp; LIGHTS AIP-01"/>
    <d v="1990-08-02T00:00:00"/>
    <n v="16767.849999999999"/>
    <n v="32500.51"/>
    <n v="18113.330000000002"/>
    <n v="67381.69"/>
  </r>
  <r>
    <s v="N"/>
    <x v="38"/>
    <s v="GRAND RAPIDS-ITASCA COUNTY"/>
    <s v="RWY FRICTION TREAT. &amp; LIGHTS AIP-01"/>
    <d v="1990-08-24T00:00:00"/>
    <n v="137620.97"/>
    <n v="8879.18"/>
    <n v="19730.810000000001"/>
    <n v="166230.96"/>
  </r>
  <r>
    <s v="N"/>
    <x v="38"/>
    <s v="GRAND RAPIDS-ITASCA COUNTY"/>
    <s v="RWY FRICTION TREAT. &amp; LIGHTS AIP-01"/>
    <d v="1990-10-03T00:00:00"/>
    <n v="7402.42"/>
    <n v="22159.66"/>
    <n v="66810.87"/>
    <n v="96372.95"/>
  </r>
  <r>
    <s v="N"/>
    <x v="38"/>
    <s v="GRAND RAPIDS-ITASCA COUNTY"/>
    <s v="RWY FRICTION TREAT. &amp; LIGHTS AIP-01"/>
    <d v="1990-12-21T00:00:00"/>
    <n v="30492.66"/>
    <n v="0"/>
    <n v="171.31"/>
    <n v="30663.97"/>
  </r>
  <r>
    <s v="N"/>
    <x v="38"/>
    <s v="GRAND RAPIDS-ITASCA COUNTY"/>
    <s v="RWY FRICTION TREAT. &amp; LIGHTS AIP-01"/>
    <d v="1991-03-29T00:00:00"/>
    <n v="46400.86"/>
    <n v="0"/>
    <n v="-38794.03"/>
    <n v="7606.8300000000017"/>
  </r>
  <r>
    <s v="N"/>
    <x v="38"/>
    <s v="GRAND RAPIDS-ITASCA COUNTY"/>
    <s v="RWY FRICTION TREAT. &amp; LIGHTS AIP-01"/>
    <d v="1993-04-05T00:00:00"/>
    <n v="5900.04"/>
    <n v="14986.68"/>
    <n v="406.78"/>
    <n v="21293.5"/>
  </r>
  <r>
    <s v="N"/>
    <x v="38"/>
    <s v="GRAND RAPIDS-ITASCA COUNTY"/>
    <s v="BUSH HOG ROTARY CUTTER"/>
    <d v="1989-10-27T00:00:00"/>
    <n v="0"/>
    <n v="1128.26"/>
    <n v="564.13"/>
    <n v="1692.3899999999999"/>
  </r>
  <r>
    <s v="N"/>
    <x v="38"/>
    <s v="GRAND RAPIDS-ITASCA COUNTY"/>
    <s v="ACQUISITION OF PARCEL #35"/>
    <d v="1990-07-10T00:00:00"/>
    <n v="0"/>
    <n v="14786.43"/>
    <n v="7393.22"/>
    <n v="22179.65"/>
  </r>
  <r>
    <s v="N"/>
    <x v="38"/>
    <s v="GRAND RAPIDS-ITASCA COUNTY"/>
    <s v="OBSTRUCTION CLEARING &amp; GRADING"/>
    <d v="1989-12-08T00:00:00"/>
    <n v="0"/>
    <n v="4000"/>
    <n v="2000"/>
    <n v="6000"/>
  </r>
  <r>
    <s v="N"/>
    <x v="38"/>
    <s v="GRAND RAPIDS-ITASCA COUNTY"/>
    <s v="OBSTRUCTION CLEARING &amp; GRADING"/>
    <d v="1990-04-30T00:00:00"/>
    <n v="0"/>
    <n v="4000"/>
    <n v="2000"/>
    <n v="6000"/>
  </r>
  <r>
    <s v="N"/>
    <x v="38"/>
    <s v="GRAND RAPIDS-ITASCA COUNTY"/>
    <s v="PURCHASE SNOWBLOWER"/>
    <d v="1990-12-21T00:00:00"/>
    <n v="0"/>
    <n v="125523.33"/>
    <n v="62761.67"/>
    <n v="188285"/>
  </r>
  <r>
    <s v="N"/>
    <x v="38"/>
    <s v="GRAND RAPIDS-ITASCA COUNTY"/>
    <s v="T-HANGAR SITE PREPARATION"/>
    <d v="1991-03-06T00:00:00"/>
    <n v="0"/>
    <n v="60011.42"/>
    <n v="30005.7"/>
    <n v="90017.12"/>
  </r>
  <r>
    <s v="N"/>
    <x v="38"/>
    <s v="GRAND RAPIDS-ITASCA COUNTY"/>
    <s v="UPDATE MASTER PLAN"/>
    <d v="1991-02-28T00:00:00"/>
    <n v="0"/>
    <n v="6861.79"/>
    <n v="3430.9"/>
    <n v="10292.69"/>
  </r>
  <r>
    <s v="N"/>
    <x v="38"/>
    <s v="GRAND RAPIDS-ITASCA COUNTY"/>
    <s v="UPDATE MASTER PLAN"/>
    <d v="1991-05-10T00:00:00"/>
    <n v="0"/>
    <n v="7303.44"/>
    <n v="3651.73"/>
    <n v="10955.17"/>
  </r>
  <r>
    <s v="N"/>
    <x v="38"/>
    <s v="GRAND RAPIDS-ITASCA COUNTY"/>
    <s v="UPDATE MASTER PLAN"/>
    <d v="1991-08-18T00:00:00"/>
    <n v="0"/>
    <n v="10888.65"/>
    <n v="5444.33"/>
    <n v="16332.98"/>
  </r>
  <r>
    <s v="N"/>
    <x v="38"/>
    <s v="GRAND RAPIDS-ITASCA COUNTY"/>
    <s v="UPDATE MASTER PLAN"/>
    <d v="1991-11-02T00:00:00"/>
    <n v="0"/>
    <n v="4428.7299999999996"/>
    <n v="2214.36"/>
    <n v="6643.09"/>
  </r>
  <r>
    <s v="N"/>
    <x v="38"/>
    <s v="GRAND RAPIDS-ITASCA COUNTY"/>
    <s v="UPDATE MASTER PLAN"/>
    <d v="1991-12-27T00:00:00"/>
    <n v="0"/>
    <n v="3089.2"/>
    <n v="1544.6"/>
    <n v="4633.7999999999993"/>
  </r>
  <r>
    <s v="N"/>
    <x v="38"/>
    <s v="GRAND RAPIDS-ITASCA COUNTY"/>
    <s v="UPDATE MASTER PLAN"/>
    <d v="1992-04-06T00:00:00"/>
    <n v="0"/>
    <n v="6728.38"/>
    <n v="3364.19"/>
    <n v="10092.57"/>
  </r>
  <r>
    <s v="N"/>
    <x v="38"/>
    <s v="GRAND RAPIDS-ITASCA COUNTY"/>
    <s v="UPDATE MASTER PLAN"/>
    <d v="1992-05-11T00:00:00"/>
    <n v="0"/>
    <n v="553.33000000000004"/>
    <n v="276.67"/>
    <n v="830"/>
  </r>
  <r>
    <s v="N"/>
    <x v="38"/>
    <s v="GRAND RAPIDS-ITASCA COUNTY"/>
    <s v="UPDATE MASTER PLAN"/>
    <d v="1992-08-10T00:00:00"/>
    <n v="0"/>
    <n v="146.47999999999999"/>
    <n v="73.22"/>
    <n v="219.7"/>
  </r>
  <r>
    <s v="N"/>
    <x v="38"/>
    <s v="GRAND RAPIDS-ITASCA COUNTY"/>
    <s v="MAINT. GARAGE BLD. ADDITION"/>
    <d v="1991-01-30T00:00:00"/>
    <n v="0"/>
    <n v="56841.599999999999"/>
    <n v="28420.799999999999"/>
    <n v="85262.399999999994"/>
  </r>
  <r>
    <s v="N"/>
    <x v="38"/>
    <s v="GRAND RAPIDS-ITASCA COUNTY"/>
    <s v="MAINT. GARAGE BLD. ADDITION"/>
    <d v="1991-04-10T00:00:00"/>
    <n v="0"/>
    <n v="2264.5"/>
    <n v="1132.27"/>
    <n v="3396.77"/>
  </r>
  <r>
    <s v="N"/>
    <x v="38"/>
    <s v="GRAND RAPIDS-ITASCA COUNTY"/>
    <s v="MAINT. GARAGE BLD. ADDITION"/>
    <d v="1991-04-10T00:00:00"/>
    <n v="0"/>
    <n v="6893.9"/>
    <n v="3446.93"/>
    <n v="10340.83"/>
  </r>
  <r>
    <s v="N"/>
    <x v="38"/>
    <s v="GRAND RAPIDS-ITASCA COUNTY"/>
    <s v="MAINT. GARAGE BLD. ADDITION"/>
    <d v="1991-08-19T00:00:00"/>
    <n v="0"/>
    <n v="4600.17"/>
    <n v="2300.1"/>
    <n v="6900.27"/>
  </r>
  <r>
    <s v="N"/>
    <x v="38"/>
    <s v="GRAND RAPIDS-ITASCA COUNTY"/>
    <s v="INSTALL ILS: PARCEL #41 AIP-02"/>
    <d v="1991-12-27T00:00:00"/>
    <n v="5628.9"/>
    <n v="73825.429999999993"/>
    <n v="8828.26"/>
    <n v="88282.589999999982"/>
  </r>
  <r>
    <s v="N"/>
    <x v="38"/>
    <s v="GRAND RAPIDS-ITASCA COUNTY"/>
    <s v="INSTALL ILS: PARCEL #41 AIP-02"/>
    <d v="1992-12-23T00:00:00"/>
    <n v="889988.28"/>
    <n v="78274.570000000007"/>
    <n v="107630.68"/>
    <n v="1075893.53"/>
  </r>
  <r>
    <s v="N"/>
    <x v="38"/>
    <s v="GRAND RAPIDS-ITASCA COUNTY"/>
    <s v="INSTALL ILS: PARCEL #41 AIP-02"/>
    <d v="1993-01-04T00:00:00"/>
    <n v="58831.37"/>
    <n v="0"/>
    <n v="7347.67"/>
    <n v="66179.040000000008"/>
  </r>
  <r>
    <s v="N"/>
    <x v="38"/>
    <s v="GRAND RAPIDS-ITASCA COUNTY"/>
    <s v="INSTALL ILS: PARCEL #41 AIP-02"/>
    <d v="1993-09-08T00:00:00"/>
    <n v="0"/>
    <n v="7710.99"/>
    <n v="0"/>
    <n v="7710.99"/>
  </r>
  <r>
    <s v="N"/>
    <x v="38"/>
    <s v="GRAND RAPIDS-ITASCA COUNTY"/>
    <s v="INSTALL ILS: PARCEL #41 AIP-02"/>
    <d v="1994-06-01T00:00:00"/>
    <n v="4690.7"/>
    <n v="-102.83"/>
    <n v="-1036.74"/>
    <n v="3551.13"/>
  </r>
  <r>
    <s v="N"/>
    <x v="38"/>
    <s v="GRAND RAPIDS-ITASCA COUNTY"/>
    <s v="HI-PRESSURE WASHER"/>
    <d v="1991-10-19T00:00:00"/>
    <n v="0"/>
    <n v="1359.33"/>
    <n v="679.67"/>
    <n v="2039"/>
  </r>
  <r>
    <s v="N"/>
    <x v="38"/>
    <s v="GRAND RAPIDS-ITASCA COUNTY"/>
    <s v="PAVING NEAR MAINT BLDG &amp; RADIO"/>
    <d v="1992-03-02T00:00:00"/>
    <n v="0"/>
    <n v="6517.33"/>
    <n v="3258.67"/>
    <n v="9776"/>
  </r>
  <r>
    <s v="N"/>
    <x v="38"/>
    <s v="GRAND RAPIDS-ITASCA COUNTY"/>
    <s v="HANNA, STORR AND AKRE PARCELS"/>
    <d v="1992-04-06T00:00:00"/>
    <n v="0"/>
    <n v="9892.67"/>
    <n v="4946.33"/>
    <n v="14839"/>
  </r>
  <r>
    <s v="N"/>
    <x v="38"/>
    <s v="GRAND RAPIDS-ITASCA COUNTY"/>
    <s v="HANNA, STORR AND AKRE PARCELS"/>
    <d v="1993-04-21T00:00:00"/>
    <n v="0"/>
    <n v="107.33"/>
    <n v="2087"/>
    <n v="2194.33"/>
  </r>
  <r>
    <s v="N"/>
    <x v="38"/>
    <s v="GRAND RAPIDS-ITASCA COUNTY"/>
    <s v="HANNA, STORR AND AKRE PARCELS"/>
    <d v="1993-04-21T00:00:00"/>
    <n v="0"/>
    <n v="4066.67"/>
    <n v="0"/>
    <n v="4066.67"/>
  </r>
  <r>
    <s v="N"/>
    <x v="38"/>
    <s v="GRAND RAPIDS-ITASCA COUNTY"/>
    <s v="CLEARING THE ILS APPROACH"/>
    <d v="1992-06-23T00:00:00"/>
    <n v="0"/>
    <n v="6637.34"/>
    <n v="3318.66"/>
    <n v="9956"/>
  </r>
  <r>
    <s v="N"/>
    <x v="38"/>
    <s v="GRAND RAPIDS-ITASCA COUNTY"/>
    <s v="CLEARING THE ILS APPROACH"/>
    <d v="1992-07-27T00:00:00"/>
    <n v="0"/>
    <n v="782.27"/>
    <n v="391.13"/>
    <n v="1173.4000000000001"/>
  </r>
  <r>
    <s v="N"/>
    <x v="38"/>
    <s v="GRAND RAPIDS-ITASCA COUNTY"/>
    <s v="CLEARING THE ILS APPROACH"/>
    <d v="1992-09-09T00:00:00"/>
    <n v="0"/>
    <n v="1076.25"/>
    <n v="538.13"/>
    <n v="1614.38"/>
  </r>
  <r>
    <s v="N"/>
    <x v="38"/>
    <s v="GRAND RAPIDS-ITASCA COUNTY"/>
    <s v="CLEARING THE ILS APPROACH"/>
    <d v="1992-10-05T00:00:00"/>
    <n v="0"/>
    <n v="3243.08"/>
    <n v="1621.54"/>
    <n v="4864.62"/>
  </r>
  <r>
    <s v="N"/>
    <x v="38"/>
    <s v="GRAND RAPIDS-ITASCA COUNTY"/>
    <s v="CLEARING THE ILS APPROACH"/>
    <d v="1993-12-15T00:00:00"/>
    <n v="0"/>
    <n v="261.06"/>
    <n v="4869.6099999999997"/>
    <n v="5130.67"/>
  </r>
  <r>
    <s v="N"/>
    <x v="38"/>
    <s v="GRAND RAPIDS-ITASCA COUNTY"/>
    <s v="CLEARING THE ILS APPROACH"/>
    <d v="1993-12-15T00:00:00"/>
    <n v="0"/>
    <n v="9478.14"/>
    <n v="0"/>
    <n v="9478.14"/>
  </r>
  <r>
    <s v="N"/>
    <x v="38"/>
    <s v="GRAND RAPIDS-ITASCA COUNTY"/>
    <s v="SIGNS/DEER FENCE/CRACKS AIP-03"/>
    <d v="1993-09-08T00:00:00"/>
    <n v="101443.17"/>
    <n v="0"/>
    <n v="11271.42"/>
    <n v="112714.59"/>
  </r>
  <r>
    <s v="N"/>
    <x v="38"/>
    <s v="GRAND RAPIDS-ITASCA COUNTY"/>
    <s v="SIGNS/DEER FENCE/CRACKS AIP-03"/>
    <d v="1993-09-23T00:00:00"/>
    <n v="57675.71"/>
    <n v="0"/>
    <n v="6408.39"/>
    <n v="64084.1"/>
  </r>
  <r>
    <s v="N"/>
    <x v="38"/>
    <s v="GRAND RAPIDS-ITASCA COUNTY"/>
    <s v="SIGNS/DEER FENCE/CRACKS AIP-03"/>
    <d v="1993-10-13T00:00:00"/>
    <n v="80357.22"/>
    <n v="0"/>
    <n v="8928.58"/>
    <n v="89285.8"/>
  </r>
  <r>
    <s v="N"/>
    <x v="38"/>
    <s v="GRAND RAPIDS-ITASCA COUNTY"/>
    <s v="SIGNS/DEER FENCE/CRACKS AIP-03"/>
    <d v="1993-10-25T00:00:00"/>
    <n v="13385.92"/>
    <n v="0"/>
    <n v="1487.34"/>
    <n v="14873.26"/>
  </r>
  <r>
    <s v="N"/>
    <x v="38"/>
    <s v="GRAND RAPIDS-ITASCA COUNTY"/>
    <s v="SIGNS/DEER FENCE/CRACKS AIP-03"/>
    <d v="1994-01-04T00:00:00"/>
    <n v="51672.480000000003"/>
    <n v="0"/>
    <n v="5741.38"/>
    <n v="57413.86"/>
  </r>
  <r>
    <s v="N"/>
    <x v="38"/>
    <s v="GRAND RAPIDS-ITASCA COUNTY"/>
    <s v="SIGNS/DEER FENCE/CRACKS AIP-03"/>
    <d v="1994-01-13T00:00:00"/>
    <n v="9832.1200000000008"/>
    <n v="0"/>
    <n v="1092.44"/>
    <n v="10924.560000000001"/>
  </r>
  <r>
    <s v="N"/>
    <x v="38"/>
    <s v="GRAND RAPIDS-ITASCA COUNTY"/>
    <s v="SIGNS/DEER FENCE/CRACKS AIP-03"/>
    <d v="1994-04-19T00:00:00"/>
    <n v="2163.38"/>
    <n v="0"/>
    <n v="240.45"/>
    <n v="2403.83"/>
  </r>
  <r>
    <s v="N"/>
    <x v="38"/>
    <s v="GRAND RAPIDS-ITASCA COUNTY"/>
    <s v="SIGNS/DEER FENCE/CRACKS AIP-03"/>
    <d v="1994-06-27T00:00:00"/>
    <n v="22033.94"/>
    <n v="0"/>
    <n v="2448.21"/>
    <n v="24482.149999999998"/>
  </r>
  <r>
    <s v="N"/>
    <x v="38"/>
    <s v="GRAND RAPIDS-ITASCA COUNTY"/>
    <s v="PATCHING RESEARCH PROJECT"/>
    <d v="1993-08-10T00:00:00"/>
    <n v="0"/>
    <n v="8378"/>
    <n v="0"/>
    <n v="8378"/>
  </r>
  <r>
    <s v="N"/>
    <x v="38"/>
    <s v="GRAND RAPIDS-ITASCA COUNTY"/>
    <s v="APRON CRACK REPAIR &amp; SEAL COAT"/>
    <d v="1992-11-30T00:00:00"/>
    <n v="0"/>
    <n v="16662"/>
    <n v="8331"/>
    <n v="24993"/>
  </r>
  <r>
    <s v="N"/>
    <x v="38"/>
    <s v="GRAND RAPIDS-ITASCA COUNTY"/>
    <s v="HANGAR ACCESS ROAD-TOPSOIL RWY-closed"/>
    <d v="1993-01-27T00:00:00"/>
    <n v="0"/>
    <n v="9966.67"/>
    <n v="4983.33"/>
    <n v="14950"/>
  </r>
  <r>
    <s v="N"/>
    <x v="38"/>
    <s v="GRAND RAPIDS-ITASCA COUNTY"/>
    <s v="PASSENGER TERMINAL BLD. AIP-04 - closed"/>
    <d v="1993-09-15T00:00:00"/>
    <n v="0"/>
    <n v="20609.72"/>
    <n v="10304.870000000001"/>
    <n v="30914.590000000004"/>
  </r>
  <r>
    <s v="N"/>
    <x v="38"/>
    <s v="GRAND RAPIDS-ITASCA COUNTY"/>
    <s v="PASSENGER TERMINAL BLD. AIP-04 - closed"/>
    <d v="1993-10-25T00:00:00"/>
    <n v="0"/>
    <n v="74492.53"/>
    <n v="37246.269999999997"/>
    <n v="111738.79999999999"/>
  </r>
  <r>
    <s v="N"/>
    <x v="38"/>
    <s v="GRAND RAPIDS-ITASCA COUNTY"/>
    <s v="PASSENGER TERMINAL BLD. AIP-04 - closed"/>
    <d v="1994-01-25T00:00:00"/>
    <n v="20304.36"/>
    <n v="140999.91"/>
    <n v="53015.65"/>
    <n v="214319.92"/>
  </r>
  <r>
    <s v="N"/>
    <x v="38"/>
    <s v="GRAND RAPIDS-ITASCA COUNTY"/>
    <s v="PASSENGER TERMINAL BLD. AIP-04 - closed"/>
    <d v="1994-01-27T00:00:00"/>
    <n v="0"/>
    <n v="3095.89"/>
    <n v="1547.95"/>
    <n v="4643.84"/>
  </r>
  <r>
    <s v="N"/>
    <x v="38"/>
    <s v="GRAND RAPIDS-ITASCA COUNTY"/>
    <s v="PASSENGER TERMINAL BLD. AIP-04 - closed"/>
    <d v="1994-04-19T00:00:00"/>
    <n v="0"/>
    <n v="4700.9799999999996"/>
    <n v="2350.48"/>
    <n v="7051.4599999999991"/>
  </r>
  <r>
    <s v="N"/>
    <x v="38"/>
    <s v="GRAND RAPIDS-ITASCA COUNTY"/>
    <s v="PASSENGER TERMINAL BLD. AIP-04 - closed"/>
    <d v="1994-06-14T00:00:00"/>
    <n v="27166.78"/>
    <n v="102543.01"/>
    <n v="27877.88"/>
    <n v="157587.66999999998"/>
  </r>
  <r>
    <s v="N"/>
    <x v="38"/>
    <s v="GRAND RAPIDS-ITASCA COUNTY"/>
    <s v="PASSENGER TERMINAL BLD. AIP-04 - closed"/>
    <d v="1994-06-27T00:00:00"/>
    <n v="41416.199999999997"/>
    <n v="149558.5"/>
    <n v="39115.300000000003"/>
    <n v="230090"/>
  </r>
  <r>
    <s v="N"/>
    <x v="38"/>
    <s v="GRAND RAPIDS-ITASCA COUNTY"/>
    <s v="PASSENGER TERMINAL BLD. AIP-04 - closed"/>
    <d v="1994-06-27T00:00:00"/>
    <n v="0"/>
    <n v="8856.4699999999993"/>
    <n v="4428.24"/>
    <n v="13284.71"/>
  </r>
  <r>
    <s v="N"/>
    <x v="38"/>
    <s v="GRAND RAPIDS-ITASCA COUNTY"/>
    <s v="PASSENGER TERMINAL BLD. AIP-04 - closed"/>
    <d v="1994-08-08T00:00:00"/>
    <n v="23156.48"/>
    <n v="83620.61"/>
    <n v="21870.01"/>
    <n v="128647.09999999999"/>
  </r>
  <r>
    <s v="N"/>
    <x v="38"/>
    <s v="GRAND RAPIDS-ITASCA COUNTY"/>
    <s v="PASSENGER TERMINAL BLD. AIP-04 - closed"/>
    <d v="1994-08-22T00:00:00"/>
    <n v="14700.7"/>
    <n v="53085.86"/>
    <n v="24364.39"/>
    <n v="92150.95"/>
  </r>
  <r>
    <s v="N"/>
    <x v="38"/>
    <s v="GRAND RAPIDS-ITASCA COUNTY"/>
    <s v="PASSENGER TERMINAL BLD. AIP-04 - closed"/>
    <d v="1994-10-06T00:00:00"/>
    <n v="13676.75"/>
    <n v="66455.48"/>
    <n v="23320.13"/>
    <n v="103452.36"/>
  </r>
  <r>
    <s v="N"/>
    <x v="38"/>
    <s v="GRAND RAPIDS-ITASCA COUNTY"/>
    <s v="PASSENGER TERMINAL BLD. AIP-04 - closed"/>
    <d v="1994-10-19T00:00:00"/>
    <n v="23112.01"/>
    <n v="1693.42"/>
    <n v="152361"/>
    <n v="177166.43"/>
  </r>
  <r>
    <s v="N"/>
    <x v="38"/>
    <s v="GRAND RAPIDS-ITASCA COUNTY"/>
    <s v="PASSENGER TERMINAL BLD. AIP-04 - closed"/>
    <d v="1994-12-13T00:00:00"/>
    <n v="8010.16"/>
    <n v="1287.6199999999999"/>
    <n v="54548.23"/>
    <n v="63846.01"/>
  </r>
  <r>
    <s v="N"/>
    <x v="38"/>
    <s v="GRAND RAPIDS-ITASCA COUNTY"/>
    <s v="PASSENGER TERMINAL BLD. AIP-04 - closed"/>
    <d v="1995-01-11T00:00:00"/>
    <n v="15461.48"/>
    <n v="0"/>
    <n v="26501.32"/>
    <n v="41962.8"/>
  </r>
  <r>
    <s v="N"/>
    <x v="38"/>
    <s v="GRAND RAPIDS-ITASCA COUNTY"/>
    <s v="PASSENGER TERMINAL BLD. AIP-04 - closed"/>
    <d v="1995-03-23T00:00:00"/>
    <n v="12995.08"/>
    <n v="0"/>
    <n v="-43882.92"/>
    <n v="-30887.839999999997"/>
  </r>
  <r>
    <s v="N"/>
    <x v="38"/>
    <s v="GRAND RAPIDS-ITASCA COUNTY"/>
    <s v="STORM WATER PLAN - closed"/>
    <d v="1994-04-19T00:00:00"/>
    <n v="0"/>
    <n v="2595.5100000000002"/>
    <n v="1297.76"/>
    <n v="3893.2700000000004"/>
  </r>
  <r>
    <s v="N"/>
    <x v="38"/>
    <s v="GRAND RAPIDS-ITASCA COUNTY"/>
    <s v="APRON, PK.LOT, ENT. RD. AIP-05  CLOSED"/>
    <d v="1994-10-19T00:00:00"/>
    <n v="0"/>
    <n v="193287.1"/>
    <n v="124881.58"/>
    <n v="318168.68"/>
  </r>
  <r>
    <s v="N"/>
    <x v="38"/>
    <s v="GRAND RAPIDS-ITASCA COUNTY"/>
    <s v="APRON, PK.LOT, ENT. RD. AIP-05  CLOSED"/>
    <d v="1994-11-29T00:00:00"/>
    <n v="254142.13"/>
    <n v="0"/>
    <n v="0"/>
    <n v="254142.13"/>
  </r>
  <r>
    <s v="N"/>
    <x v="38"/>
    <s v="GRAND RAPIDS-ITASCA COUNTY"/>
    <s v="APRON, PK.LOT, ENT. RD. AIP-05  CLOSED"/>
    <d v="1994-12-19T00:00:00"/>
    <n v="0"/>
    <n v="81381.350000000006"/>
    <n v="54792.01"/>
    <n v="136173.36000000002"/>
  </r>
  <r>
    <s v="N"/>
    <x v="38"/>
    <s v="GRAND RAPIDS-ITASCA COUNTY"/>
    <s v="APRON, PK.LOT, ENT. RD. AIP-05  CLOSED"/>
    <d v="1994-12-19T00:00:00"/>
    <n v="126809.05"/>
    <n v="0"/>
    <n v="0"/>
    <n v="126809.05"/>
  </r>
  <r>
    <s v="N"/>
    <x v="38"/>
    <s v="GRAND RAPIDS-ITASCA COUNTY"/>
    <s v="APRON, PK.LOT, ENT. RD. AIP-05  CLOSED"/>
    <d v="1995-03-08T00:00:00"/>
    <n v="0"/>
    <n v="30.72"/>
    <n v="2429.6799999999998"/>
    <n v="2460.3999999999996"/>
  </r>
  <r>
    <s v="N"/>
    <x v="38"/>
    <s v="GRAND RAPIDS-ITASCA COUNTY"/>
    <s v="APRON, PK.LOT, ENT. RD. AIP-05  CLOSED"/>
    <d v="1995-03-08T00:00:00"/>
    <n v="21728.97"/>
    <n v="0"/>
    <n v="0"/>
    <n v="21728.97"/>
  </r>
  <r>
    <s v="N"/>
    <x v="38"/>
    <s v="GRAND RAPIDS-ITASCA COUNTY"/>
    <s v="APRON, PK.LOT, ENT. RD. AIP-05  CLOSED"/>
    <d v="1995-07-06T00:00:00"/>
    <n v="0"/>
    <n v="30147.040000000001"/>
    <n v="22851.52"/>
    <n v="52998.559999999998"/>
  </r>
  <r>
    <s v="N"/>
    <x v="38"/>
    <s v="GRAND RAPIDS-ITASCA COUNTY"/>
    <s v="APRON, PK.LOT, ENT. RD. AIP-05  CLOSED"/>
    <d v="1995-07-06T00:00:00"/>
    <n v="69960.12"/>
    <n v="0"/>
    <n v="0"/>
    <n v="69960.12"/>
  </r>
  <r>
    <s v="N"/>
    <x v="38"/>
    <s v="GRAND RAPIDS-ITASCA COUNTY"/>
    <s v="APRON, PK.LOT, ENT. RD. AIP-05  CLOSED"/>
    <d v="1995-08-08T00:00:00"/>
    <n v="0"/>
    <n v="11153.79"/>
    <n v="42617.81"/>
    <n v="53771.6"/>
  </r>
  <r>
    <s v="N"/>
    <x v="38"/>
    <s v="GRAND RAPIDS-ITASCA COUNTY"/>
    <s v="APRON, PK.LOT, ENT. RD. AIP-05  CLOSED"/>
    <d v="1995-08-08T00:00:00"/>
    <n v="287523.73"/>
    <n v="18177.580000000002"/>
    <n v="5472.21"/>
    <n v="311173.52"/>
  </r>
  <r>
    <s v="N"/>
    <x v="38"/>
    <s v="GRAND RAPIDS-ITASCA COUNTY"/>
    <s v="APRON, PK.LOT, ENT. RD. AIP-05  CLOSED"/>
    <d v="1995-09-06T00:00:00"/>
    <n v="0"/>
    <n v="13692.86"/>
    <n v="11506"/>
    <n v="25198.86"/>
  </r>
  <r>
    <s v="N"/>
    <x v="38"/>
    <s v="GRAND RAPIDS-ITASCA COUNTY"/>
    <s v="APRON, PK.LOT, ENT. RD. AIP-05  CLOSED"/>
    <d v="1996-03-21T00:00:00"/>
    <n v="0"/>
    <n v="23020.23"/>
    <n v="9250.19"/>
    <n v="32270.42"/>
  </r>
  <r>
    <s v="N"/>
    <x v="38"/>
    <s v="GRAND RAPIDS-ITASCA COUNTY"/>
    <s v="APRON, PK.LOT, ENT. RD. AIP-05  CLOSED"/>
    <d v="1996-03-21T00:00:00"/>
    <n v="112340"/>
    <n v="0"/>
    <n v="0"/>
    <n v="112340"/>
  </r>
  <r>
    <s v="N"/>
    <x v="38"/>
    <s v="GRAND RAPIDS-ITASCA COUNTY"/>
    <s v="APRON, PK.LOT, ENT. RD. AIP-05  CLOSED"/>
    <d v="1996-10-07T00:00:00"/>
    <n v="0"/>
    <n v="4333.34"/>
    <n v="0"/>
    <n v="4333.34"/>
  </r>
  <r>
    <s v="N"/>
    <x v="38"/>
    <s v="GRAND RAPIDS-ITASCA COUNTY"/>
    <s v="APRON, PK.LOT, ENT. RD. AIP-05  CLOSED"/>
    <d v="1999-03-01T00:00:00"/>
    <n v="0"/>
    <n v="3367.5"/>
    <n v="0"/>
    <n v="3367.5"/>
  </r>
  <r>
    <s v="N"/>
    <x v="38"/>
    <s v="GRAND RAPIDS-ITASCA COUNTY"/>
    <s v="CFR VEHICLE FROM ROCHESTER"/>
    <d v="1994-07-19T00:00:00"/>
    <n v="0"/>
    <n v="16666.669999999998"/>
    <n v="8333.33"/>
    <n v="25000"/>
  </r>
  <r>
    <s v="N"/>
    <x v="38"/>
    <s v="GRAND RAPIDS-ITASCA COUNTY"/>
    <s v="POWER BROOM FOR TRACTOR - closed"/>
    <d v="1995-03-23T00:00:00"/>
    <n v="0"/>
    <n v="1746.19"/>
    <n v="873.09"/>
    <n v="2619.2800000000002"/>
  </r>
  <r>
    <s v="N"/>
    <x v="38"/>
    <s v="GRAND RAPIDS-ITASCA COUNTY"/>
    <s v="PURCHASE SNOW PLOW TRUCK - closed"/>
    <d v="1995-09-06T00:00:00"/>
    <n v="0"/>
    <n v="60000"/>
    <n v="30000"/>
    <n v="90000"/>
  </r>
  <r>
    <s v="N"/>
    <x v="38"/>
    <s v="GRAND RAPIDS-ITASCA COUNTY"/>
    <s v="AVGAS &amp; VEH/GEN FUEL TANK REPL - closed"/>
    <d v="1997-05-01T00:00:00"/>
    <n v="0"/>
    <n v="14707.24"/>
    <n v="7353.63"/>
    <n v="22060.87"/>
  </r>
  <r>
    <s v="N"/>
    <x v="38"/>
    <s v="GRAND RAPIDS-ITASCA COUNTY"/>
    <s v="AVGAS &amp; VEH/GEN FUEL TANK REPL - closed"/>
    <d v="1997-07-17T00:00:00"/>
    <n v="0"/>
    <n v="38626.089999999997"/>
    <n v="19313.04"/>
    <n v="57939.13"/>
  </r>
  <r>
    <s v="N"/>
    <x v="38"/>
    <s v="GRAND RAPIDS-ITASCA COUNTY"/>
    <s v="RUNWAY CRACK REPAIR - closed"/>
    <d v="1997-05-01T00:00:00"/>
    <n v="0"/>
    <n v="9999.89"/>
    <n v="4999.95"/>
    <n v="14999.84"/>
  </r>
  <r>
    <s v="N"/>
    <x v="38"/>
    <s v="GRAND RAPIDS-ITASCA COUNTY"/>
    <s v="97 FUEL FARM UPGRADE-II (JET) - CLOSED"/>
    <d v="1997-12-05T00:00:00"/>
    <n v="0"/>
    <n v="7306.03"/>
    <n v="7306.01"/>
    <n v="14612.04"/>
  </r>
  <r>
    <s v="N"/>
    <x v="38"/>
    <s v="GRAND RAPIDS-ITASCA COUNTY"/>
    <s v="97 FUEL FARM UPGRADE-II (JET) - CLOSED"/>
    <d v="1998-07-17T00:00:00"/>
    <n v="0"/>
    <n v="51394.89"/>
    <n v="51394.879999999997"/>
    <n v="102789.76999999999"/>
  </r>
  <r>
    <s v="N"/>
    <x v="38"/>
    <s v="GRAND RAPIDS-ITASCA COUNTY"/>
    <s v="97 FUEL FARM UPGRADE-II (JET) - CLOSED"/>
    <d v="1998-09-25T00:00:00"/>
    <n v="0"/>
    <n v="3655.01"/>
    <n v="3655"/>
    <n v="7310.01"/>
  </r>
  <r>
    <s v="N"/>
    <x v="38"/>
    <s v="GRAND RAPIDS-ITASCA COUNTY"/>
    <s v="97 FUEL FARM UPGRADE-II (JET) - CLOSED"/>
    <d v="1999-01-22T00:00:00"/>
    <n v="0"/>
    <n v="3044.2"/>
    <n v="4091.25"/>
    <n v="7135.45"/>
  </r>
  <r>
    <s v="N"/>
    <x v="38"/>
    <s v="GRAND RAPIDS-ITASCA COUNTY"/>
    <s v="97 FUEL FARM UPGRADE-II (JET) - CLOSED"/>
    <d v="1999-03-01T00:00:00"/>
    <n v="0"/>
    <n v="2599.16"/>
    <n v="1552.86"/>
    <n v="4152.0199999999995"/>
  </r>
  <r>
    <s v="N"/>
    <x v="38"/>
    <s v="GRAND RAPIDS-ITASCA COUNTY"/>
    <s v="REPAIR CRACKS - RESTRIPE RWY16/34"/>
    <d v="1997-12-05T00:00:00"/>
    <n v="0"/>
    <n v="17234.2"/>
    <n v="11489.47"/>
    <n v="28723.67"/>
  </r>
  <r>
    <s v="N"/>
    <x v="38"/>
    <s v="GRAND RAPIDS-ITASCA COUNTY"/>
    <s v="ARFF VehiC &amp; Ltg Deer Fence:AIP-06-CLOSD"/>
    <d v="1998-04-09T00:00:00"/>
    <n v="547"/>
    <n v="0"/>
    <n v="61.05"/>
    <n v="608.04999999999995"/>
  </r>
  <r>
    <s v="N"/>
    <x v="38"/>
    <s v="GRAND RAPIDS-ITASCA COUNTY"/>
    <s v="ARFF VehiC &amp; Ltg Deer Fence:AIP-06-CLOSD"/>
    <d v="1998-04-17T00:00:00"/>
    <n v="253940"/>
    <n v="0"/>
    <n v="28216"/>
    <n v="282156"/>
  </r>
  <r>
    <s v="N"/>
    <x v="38"/>
    <s v="GRAND RAPIDS-ITASCA COUNTY"/>
    <s v="ARFF VehiC &amp; Ltg Deer Fence:AIP-06-CLOSD"/>
    <d v="1999-01-07T00:00:00"/>
    <n v="9513"/>
    <n v="0"/>
    <n v="1055.95"/>
    <n v="10568.95"/>
  </r>
  <r>
    <s v="N"/>
    <x v="38"/>
    <s v="GRAND RAPIDS-ITASCA COUNTY"/>
    <s v="ARFF VehiC &amp; Ltg Deer Fence:AIP-06-CLOSD"/>
    <d v="1999-05-06T00:00:00"/>
    <n v="1880"/>
    <n v="0"/>
    <n v="210.8"/>
    <n v="2090.8000000000002"/>
  </r>
  <r>
    <s v="N"/>
    <x v="38"/>
    <s v="GRAND RAPIDS-ITASCA COUNTY"/>
    <s v="TRACTR,HNGR SITE, CRK REP,RWY EXT SERV."/>
    <d v="1998-11-09T00:00:00"/>
    <n v="0"/>
    <n v="18571.28"/>
    <n v="17658.59"/>
    <n v="36229.869999999995"/>
  </r>
  <r>
    <s v="N"/>
    <x v="38"/>
    <s v="GRAND RAPIDS-ITASCA COUNTY"/>
    <s v="TRACTR,HNGR SITE, CRK REP,RWY EXT SERV."/>
    <d v="1999-01-04T00:00:00"/>
    <n v="0"/>
    <n v="9495.4599999999991"/>
    <n v="9495.4599999999991"/>
    <n v="18990.919999999998"/>
  </r>
  <r>
    <s v="N"/>
    <x v="38"/>
    <s v="GRAND RAPIDS-ITASCA COUNTY"/>
    <s v="TRACTR,HNGR SITE, CRK REP,RWY EXT SERV."/>
    <d v="1999-02-11T00:00:00"/>
    <n v="0"/>
    <n v="50410.66"/>
    <n v="33607.11"/>
    <n v="84017.77"/>
  </r>
  <r>
    <s v="N"/>
    <x v="38"/>
    <s v="GRAND RAPIDS-ITASCA COUNTY"/>
    <s v="TRACTR,HNGR SITE, CRK REP,RWY EXT SERV."/>
    <d v="1999-03-01T00:00:00"/>
    <n v="0"/>
    <n v="8434.83"/>
    <n v="5756.34"/>
    <n v="14191.17"/>
  </r>
  <r>
    <s v="N"/>
    <x v="38"/>
    <s v="GRAND RAPIDS-ITASCA COUNTY"/>
    <s v="TRACTR,HNGR SITE, CRK REP,RWY EXT SERV."/>
    <d v="1999-07-07T00:00:00"/>
    <n v="0"/>
    <n v="22333.05"/>
    <n v="14888.7"/>
    <n v="37221.75"/>
  </r>
  <r>
    <s v="N"/>
    <x v="38"/>
    <s v="GRAND RAPIDS-ITASCA COUNTY"/>
    <s v="TRACTR,HNGR SITE, CRK REP,RWY EXT SERV."/>
    <d v="1999-09-13T00:00:00"/>
    <n v="0"/>
    <n v="670.52"/>
    <n v="447.02"/>
    <n v="1117.54"/>
  </r>
  <r>
    <s v="N"/>
    <x v="38"/>
    <s v="GRAND RAPIDS-ITASCA COUNTY"/>
    <s v="TRACTR,HNGR SITE, CRK REP,RWY EXT SERV."/>
    <d v="2001-05-29T00:00:00"/>
    <n v="0"/>
    <n v="2794.97"/>
    <n v="1863.31"/>
    <n v="4658.28"/>
  </r>
  <r>
    <s v="N"/>
    <x v="38"/>
    <s v="GRAND RAPIDS-ITASCA COUNTY"/>
    <s v="REHAB PVMT:FOG SEAL RWY-SLURRY APRN/TAXI"/>
    <d v="1999-08-11T00:00:00"/>
    <n v="27491"/>
    <n v="0"/>
    <n v="3056.14"/>
    <n v="30547.14"/>
  </r>
  <r>
    <s v="N"/>
    <x v="38"/>
    <s v="GRAND RAPIDS-ITASCA COUNTY"/>
    <s v="REHAB PVMT:FOG SEAL RWY-SLURRY APRN/TAXI"/>
    <d v="1999-09-15T00:00:00"/>
    <n v="80968"/>
    <n v="0"/>
    <n v="8996.58"/>
    <n v="89964.58"/>
  </r>
  <r>
    <s v="N"/>
    <x v="38"/>
    <s v="GRAND RAPIDS-ITASCA COUNTY"/>
    <s v="REHAB PVMT:FOG SEAL RWY-SLURRY APRN/TAXI"/>
    <d v="1999-10-20T00:00:00"/>
    <n v="98212"/>
    <n v="0"/>
    <n v="10911.97"/>
    <n v="109123.97"/>
  </r>
  <r>
    <s v="N"/>
    <x v="38"/>
    <s v="GRAND RAPIDS-ITASCA COUNTY"/>
    <s v="REHAB PVMT:FOG SEAL RWY-SLURRY APRN/TAXI"/>
    <d v="2000-01-05T00:00:00"/>
    <n v="41710"/>
    <n v="0"/>
    <n v="4635.53"/>
    <n v="46345.53"/>
  </r>
  <r>
    <s v="N"/>
    <x v="38"/>
    <s v="GRAND RAPIDS-ITASCA COUNTY"/>
    <s v="REHAB PVMT:FOG SEAL RWY-SLURRY APRN/TAXI"/>
    <d v="2000-03-29T00:00:00"/>
    <n v="88"/>
    <n v="0"/>
    <n v="9.81"/>
    <n v="97.81"/>
  </r>
  <r>
    <s v="N"/>
    <x v="38"/>
    <s v="GRAND RAPIDS-ITASCA COUNTY"/>
    <s v="CHEV 3/4 PICKUP W/ PLOW, RADIO, LIGHTS"/>
    <d v="2001-08-28T00:00:00"/>
    <n v="0"/>
    <n v="20719.8"/>
    <n v="13813.2"/>
    <n v="34533"/>
  </r>
  <r>
    <s v="N"/>
    <x v="38"/>
    <s v="GRAND RAPIDS-ITASCA COUNTY"/>
    <s v="CHEV 3/4 PICKUP W/ PLOW, RADIO, LIGHTS"/>
    <d v="2002-12-20T00:00:00"/>
    <n v="0"/>
    <n v="449.21"/>
    <n v="299.47000000000003"/>
    <n v="748.68000000000006"/>
  </r>
  <r>
    <s v="N"/>
    <x v="38"/>
    <s v="GRAND RAPIDS-ITASCA COUNTY"/>
    <s v="SAFE AREA:TAXILANE:REG.:PARK LOT:FENCE"/>
    <d v="2001-11-29T00:00:00"/>
    <n v="172031"/>
    <n v="92563.56"/>
    <n v="139538.48000000001"/>
    <n v="404133.04000000004"/>
  </r>
  <r>
    <s v="N"/>
    <x v="38"/>
    <s v="GRAND RAPIDS-ITASCA COUNTY"/>
    <s v="SAFE AREA:TAXILANE:REG.:PARK LOT:FENCE"/>
    <d v="2002-02-20T00:00:00"/>
    <n v="62592"/>
    <n v="28928.79"/>
    <n v="-634.11"/>
    <n v="90886.680000000008"/>
  </r>
  <r>
    <s v="N"/>
    <x v="38"/>
    <s v="GRAND RAPIDS-ITASCA COUNTY"/>
    <s v="SAFE AREA:TAXILANE:REG.:PARK LOT:FENCE"/>
    <d v="2002-05-22T00:00:00"/>
    <n v="50331"/>
    <n v="26936.89"/>
    <n v="30931.94"/>
    <n v="108199.83"/>
  </r>
  <r>
    <s v="N"/>
    <x v="38"/>
    <s v="GRAND RAPIDS-ITASCA COUNTY"/>
    <s v="SAFE AREA:TAXILANE:REG.:PARK LOT:FENCE"/>
    <d v="2002-08-16T00:00:00"/>
    <n v="59876"/>
    <n v="32968.89"/>
    <n v="37407.82"/>
    <n v="130252.70999999999"/>
  </r>
  <r>
    <s v="N"/>
    <x v="38"/>
    <s v="GRAND RAPIDS-ITASCA COUNTY"/>
    <s v="SAFE AREA:TAXILANE:REG.:PARK LOT:FENCE"/>
    <d v="2002-09-09T00:00:00"/>
    <n v="7061"/>
    <n v="3251.4"/>
    <n v="3803.86"/>
    <n v="14116.26"/>
  </r>
  <r>
    <s v="N"/>
    <x v="38"/>
    <s v="GRAND RAPIDS-ITASCA COUNTY"/>
    <s v="SAFE AREA:TAXILANE:REG.:PARK LOT:FENCE"/>
    <d v="2002-11-20T00:00:00"/>
    <n v="57689"/>
    <n v="6135.47"/>
    <n v="12277.01"/>
    <n v="76101.48"/>
  </r>
  <r>
    <s v="N"/>
    <x v="38"/>
    <s v="GRAND RAPIDS-ITASCA COUNTY"/>
    <s v="SAFE AREA:TAXILANE:REG.:PARK LOT:FENCE"/>
    <d v="2003-06-26T00:00:00"/>
    <n v="5507"/>
    <n v="0"/>
    <n v="9265.91"/>
    <n v="14772.91"/>
  </r>
  <r>
    <s v="N"/>
    <x v="38"/>
    <s v="GRAND RAPIDS-ITASCA COUNTY"/>
    <s v="SAFE AREA:TAXILANE:REG.:PARK LOT:FENCE"/>
    <d v="2003-06-26T00:00:00"/>
    <n v="21787"/>
    <n v="7603.9"/>
    <n v="0"/>
    <n v="29390.9"/>
  </r>
  <r>
    <s v="N"/>
    <x v="38"/>
    <s v="GRAND RAPIDS-ITASCA COUNTY"/>
    <s v="A/D and terminal building window rehab"/>
    <d v="2001-12-07T00:00:00"/>
    <n v="0"/>
    <n v="9840"/>
    <n v="6560"/>
    <n v="16400"/>
  </r>
  <r>
    <s v="N"/>
    <x v="38"/>
    <s v="GRAND RAPIDS-ITASCA COUNTY"/>
    <s v="Hangar Taxiway Clearing and Grubbing"/>
    <d v="2002-03-05T00:00:00"/>
    <n v="0"/>
    <n v="4537.05"/>
    <n v="3024.7"/>
    <n v="7561.75"/>
  </r>
  <r>
    <s v="N"/>
    <x v="38"/>
    <s v="GRAND RAPIDS-ITASCA COUNTY"/>
    <s v="Fence, RSA, ALP, terminal security"/>
    <d v="2002-12-06T00:00:00"/>
    <n v="109363"/>
    <n v="0"/>
    <n v="12152.39"/>
    <n v="121515.39"/>
  </r>
  <r>
    <s v="N"/>
    <x v="38"/>
    <s v="GRAND RAPIDS-ITASCA COUNTY"/>
    <s v="Fence, RSA, ALP, terminal security"/>
    <d v="2003-01-28T00:00:00"/>
    <n v="73459"/>
    <n v="0"/>
    <n v="8162.65"/>
    <n v="81621.649999999994"/>
  </r>
  <r>
    <s v="N"/>
    <x v="38"/>
    <s v="GRAND RAPIDS-ITASCA COUNTY"/>
    <s v="Fence, RSA, ALP, terminal security"/>
    <d v="2003-02-13T00:00:00"/>
    <n v="63358"/>
    <n v="3042"/>
    <n v="7853.54"/>
    <n v="74253.539999999994"/>
  </r>
  <r>
    <s v="N"/>
    <x v="38"/>
    <s v="GRAND RAPIDS-ITASCA COUNTY"/>
    <s v="Fence, RSA, ALP, terminal security"/>
    <d v="2003-03-07T00:00:00"/>
    <n v="14364"/>
    <n v="0"/>
    <n v="1595.97"/>
    <n v="15959.97"/>
  </r>
  <r>
    <s v="N"/>
    <x v="38"/>
    <s v="GRAND RAPIDS-ITASCA COUNTY"/>
    <s v="Fence, RSA, ALP, terminal security"/>
    <d v="2003-05-30T00:00:00"/>
    <n v="14256"/>
    <n v="0"/>
    <n v="1583.81"/>
    <n v="15839.81"/>
  </r>
  <r>
    <s v="N"/>
    <x v="38"/>
    <s v="GRAND RAPIDS-ITASCA COUNTY"/>
    <s v="Fence, RSA, ALP, terminal security"/>
    <d v="2003-08-27T00:00:00"/>
    <n v="9229"/>
    <n v="0"/>
    <n v="1026"/>
    <n v="10255"/>
  </r>
  <r>
    <s v="N"/>
    <x v="38"/>
    <s v="GRAND RAPIDS-ITASCA COUNTY"/>
    <s v="Fence, RSA, ALP, terminal security"/>
    <d v="2003-09-22T00:00:00"/>
    <n v="3402"/>
    <n v="0"/>
    <n v="378.8"/>
    <n v="3780.8"/>
  </r>
  <r>
    <s v="N"/>
    <x v="38"/>
    <s v="GRAND RAPIDS-ITASCA COUNTY"/>
    <s v="Fence, RSA, ALP, terminal security"/>
    <d v="2004-08-10T00:00:00"/>
    <n v="31500"/>
    <n v="0"/>
    <n v="3500"/>
    <n v="35000"/>
  </r>
  <r>
    <s v="N"/>
    <x v="38"/>
    <s v="GRAND RAPIDS-ITASCA COUNTY"/>
    <s v="Fence, RSA, ALP, terminal security"/>
    <d v="2004-12-22T00:00:00"/>
    <n v="4420"/>
    <n v="0"/>
    <n v="491.24"/>
    <n v="4911.24"/>
  </r>
  <r>
    <s v="N"/>
    <x v="38"/>
    <s v="GRAND RAPIDS-ITASCA COUNTY"/>
    <s v="DEER FENCE, TAXILANE RECON, CRACK REPAIR"/>
    <d v="2004-11-30T00:00:00"/>
    <n v="40119"/>
    <n v="0"/>
    <n v="2111.9899999999998"/>
    <n v="42230.99"/>
  </r>
  <r>
    <s v="N"/>
    <x v="38"/>
    <s v="GRAND RAPIDS-ITASCA COUNTY"/>
    <s v="DEER FENCE, TAXILANE RECON, CRACK REPAIR"/>
    <d v="2004-11-30T00:00:00"/>
    <n v="22903"/>
    <n v="0"/>
    <n v="1205.93"/>
    <n v="24108.93"/>
  </r>
  <r>
    <s v="N"/>
    <x v="38"/>
    <s v="GRAND RAPIDS-ITASCA COUNTY"/>
    <s v="DEER FENCE, TAXILANE RECON, CRACK REPAIR"/>
    <d v="2005-01-19T00:00:00"/>
    <n v="48020"/>
    <n v="0"/>
    <n v="2528.34"/>
    <n v="50548.34"/>
  </r>
  <r>
    <s v="N"/>
    <x v="38"/>
    <s v="GRAND RAPIDS-ITASCA COUNTY"/>
    <s v="DEER FENCE, TAXILANE RECON, CRACK REPAIR"/>
    <d v="2005-09-28T00:00:00"/>
    <n v="960"/>
    <n v="0"/>
    <n v="265.68"/>
    <n v="1225.68"/>
  </r>
  <r>
    <s v="N"/>
    <x v="38"/>
    <s v="GRAND RAPIDS-ITASCA COUNTY"/>
    <s v="DEER FENCE, TAXILANE RECON, CRACK REPAIR"/>
    <d v="2006-03-22T00:00:00"/>
    <n v="5178"/>
    <n v="0"/>
    <n v="56.27"/>
    <n v="5234.2700000000004"/>
  </r>
  <r>
    <s v="N"/>
    <x v="38"/>
    <s v="GRAND RAPIDS-ITASCA COUNTY"/>
    <s v="RWY 16/34 LIGHTING &amp; TWY A RESURFACING"/>
    <d v="2005-09-22T00:00:00"/>
    <n v="510080"/>
    <n v="0"/>
    <n v="26848.44"/>
    <n v="536928.43999999994"/>
  </r>
  <r>
    <s v="N"/>
    <x v="38"/>
    <s v="GRAND RAPIDS-ITASCA COUNTY"/>
    <s v="RWY 16/34 LIGHTING &amp; TWY A RESURFACING"/>
    <d v="2005-11-01T00:00:00"/>
    <n v="230476"/>
    <n v="0"/>
    <n v="12130.28"/>
    <n v="242606.28"/>
  </r>
  <r>
    <s v="N"/>
    <x v="38"/>
    <s v="GRAND RAPIDS-ITASCA COUNTY"/>
    <s v="RWY 16/34 LIGHTING &amp; TWY A RESURFACING"/>
    <d v="2005-12-07T00:00:00"/>
    <n v="186437"/>
    <n v="0"/>
    <n v="9812.86"/>
    <n v="196249.86"/>
  </r>
  <r>
    <s v="N"/>
    <x v="38"/>
    <s v="GRAND RAPIDS-ITASCA COUNTY"/>
    <s v="RWY 16/34 LIGHTING &amp; TWY A RESURFACING"/>
    <d v="2005-12-30T00:00:00"/>
    <n v="133780"/>
    <n v="0"/>
    <n v="11898.36"/>
    <n v="145678.35999999999"/>
  </r>
  <r>
    <s v="N"/>
    <x v="38"/>
    <s v="GRAND RAPIDS-ITASCA COUNTY"/>
    <s v="RWY 16/34 LIGHTING &amp; TWY A RESURFACING"/>
    <d v="2006-02-27T00:00:00"/>
    <n v="9477"/>
    <n v="0"/>
    <n v="4229.08"/>
    <n v="13706.08"/>
  </r>
  <r>
    <s v="N"/>
    <x v="38"/>
    <s v="GRAND RAPIDS-ITASCA COUNTY"/>
    <s v="RWY 16/34 LIGHTING &amp; TWY A RESURFACING"/>
    <d v="2006-06-29T00:00:00"/>
    <n v="63717"/>
    <n v="0"/>
    <n v="10132.17"/>
    <n v="73849.17"/>
  </r>
  <r>
    <s v="N"/>
    <x v="38"/>
    <s v="GRAND RAPIDS-ITASCA COUNTY"/>
    <s v="RWY 16/34 LIGHTING &amp; TWY A RESURFACING"/>
    <d v="2006-08-23T00:00:00"/>
    <n v="29560"/>
    <n v="0"/>
    <n v="1555.21"/>
    <n v="31115.21"/>
  </r>
  <r>
    <s v="N"/>
    <x v="38"/>
    <s v="GRAND RAPIDS-ITASCA COUNTY"/>
    <s v="RWY 16/34 LIGHTING &amp; TWY A RESURFACING"/>
    <d v="2006-08-31T00:00:00"/>
    <n v="10397"/>
    <n v="0"/>
    <n v="547.36"/>
    <n v="10944.36"/>
  </r>
  <r>
    <s v="N"/>
    <x v="38"/>
    <s v="GRAND RAPIDS-ITASCA COUNTY"/>
    <s v="RWY 16/34 LIGHTING &amp; TWY A RESURFACING"/>
    <d v="2007-01-24T00:00:00"/>
    <n v="30076"/>
    <n v="0"/>
    <n v="5299.88"/>
    <n v="35375.879999999997"/>
  </r>
  <r>
    <s v="N"/>
    <x v="38"/>
    <s v="GRAND RAPIDS-ITASCA COUNTY"/>
    <s v="RWY 16/34 LIGHTING &amp; TWY A RESURFACING"/>
    <d v="2007-12-13T00:00:00"/>
    <n v="20533"/>
    <n v="0"/>
    <n v="780.9"/>
    <n v="21313.9"/>
  </r>
  <r>
    <s v="N"/>
    <x v="38"/>
    <s v="GRAND RAPIDS-ITASCA COUNTY"/>
    <s v="RWY 16/34 LIGHTING &amp; TWY A RESURFACING"/>
    <d v="2009-02-09T00:00:00"/>
    <n v="20951"/>
    <n v="0"/>
    <n v="2318.2600000000002"/>
    <n v="23269.260000000002"/>
  </r>
  <r>
    <s v="N"/>
    <x v="38"/>
    <s v="GRAND RAPIDS-ITASCA COUNTY"/>
    <s v="A/D BUILDING REMODEL &amp; SAFETY COMPLIANCE"/>
    <d v="2005-12-30T00:00:00"/>
    <n v="0"/>
    <n v="19354.509999999998"/>
    <n v="8294.7900000000009"/>
    <n v="27649.3"/>
  </r>
  <r>
    <s v="N"/>
    <x v="38"/>
    <s v="GRAND RAPIDS-ITASCA COUNTY"/>
    <s v="SRE, SRE BLDG MODS, REPLACE BEACON"/>
    <d v="2006-12-18T00:00:00"/>
    <n v="317128"/>
    <n v="0"/>
    <n v="16691.25"/>
    <n v="333819.25"/>
  </r>
  <r>
    <s v="N"/>
    <x v="38"/>
    <s v="GRAND RAPIDS-ITASCA COUNTY"/>
    <s v="SRE, SRE BLDG MODS, REPLACE BEACON"/>
    <d v="2007-01-27T00:00:00"/>
    <n v="37753"/>
    <n v="0"/>
    <n v="1987.72"/>
    <n v="39740.720000000001"/>
  </r>
  <r>
    <s v="N"/>
    <x v="38"/>
    <s v="GRAND RAPIDS-ITASCA COUNTY"/>
    <s v="SRE, SRE BLDG MODS, REPLACE BEACON"/>
    <d v="2007-03-12T00:00:00"/>
    <n v="108968"/>
    <n v="0"/>
    <n v="8366.0300000000007"/>
    <n v="117334.03"/>
  </r>
  <r>
    <s v="N"/>
    <x v="38"/>
    <s v="GRAND RAPIDS-ITASCA COUNTY"/>
    <s v="SRE, SRE BLDG MODS, REPLACE BEACON"/>
    <d v="2007-06-07T00:00:00"/>
    <n v="50000"/>
    <n v="0"/>
    <n v="0"/>
    <n v="50000"/>
  </r>
  <r>
    <s v="N"/>
    <x v="38"/>
    <s v="GRAND RAPIDS-ITASCA COUNTY"/>
    <s v="SRE, SRE BLDG MODS, REPLACE BEACON"/>
    <d v="2007-06-07T00:00:00"/>
    <n v="15849"/>
    <n v="0"/>
    <n v="834.06"/>
    <n v="16683.060000000001"/>
  </r>
  <r>
    <s v="N"/>
    <x v="38"/>
    <s v="GRAND RAPIDS-ITASCA COUNTY"/>
    <s v="DEER FENCE AND RUNWAY 4/22 PAVING DESIGN"/>
    <d v="2007-11-06T00:00:00"/>
    <n v="88940"/>
    <n v="0"/>
    <n v="4682.8999999999996"/>
    <n v="93622.9"/>
  </r>
  <r>
    <s v="N"/>
    <x v="38"/>
    <s v="GRAND RAPIDS-ITASCA COUNTY"/>
    <s v="DEER FENCE AND RUNWAY 4/22 PAVING DESIGN"/>
    <d v="2007-12-03T00:00:00"/>
    <n v="74197"/>
    <n v="0"/>
    <n v="3904.78"/>
    <n v="78101.78"/>
  </r>
  <r>
    <s v="N"/>
    <x v="38"/>
    <s v="GRAND RAPIDS-ITASCA COUNTY"/>
    <s v="DEER FENCE AND RUNWAY 4/22 PAVING DESIGN"/>
    <d v="2008-02-01T00:00:00"/>
    <n v="23954"/>
    <n v="0"/>
    <n v="1261.24"/>
    <n v="25215.24"/>
  </r>
  <r>
    <s v="N"/>
    <x v="38"/>
    <s v="GRAND RAPIDS-ITASCA COUNTY"/>
    <s v="DEER FENCE AND RUNWAY 4/22 PAVING DESIGN"/>
    <d v="2008-03-06T00:00:00"/>
    <n v="42579"/>
    <n v="0"/>
    <n v="2240.38"/>
    <n v="44819.38"/>
  </r>
  <r>
    <s v="N"/>
    <x v="38"/>
    <s v="GRAND RAPIDS-ITASCA COUNTY"/>
    <s v="DEER FENCE AND RUNWAY 4/22 PAVING DESIGN"/>
    <d v="2008-06-05T00:00:00"/>
    <n v="91920"/>
    <n v="0"/>
    <n v="5213.7"/>
    <n v="97133.7"/>
  </r>
  <r>
    <s v="N"/>
    <x v="38"/>
    <s v="GRAND RAPIDS-ITASCA COUNTY"/>
    <s v="DEER FENCE AND RUNWAY 4/22 PAVING DESIGN"/>
    <d v="2009-08-28T00:00:00"/>
    <n v="10000"/>
    <n v="0"/>
    <n v="150"/>
    <n v="10150"/>
  </r>
  <r>
    <s v="N"/>
    <x v="38"/>
    <s v="GRAND RAPIDS-ITASCA COUNTY"/>
    <s v="DEER FENCE AND RUNWAY 4/22 PAVING DESIGN"/>
    <d v="2009-08-28T00:00:00"/>
    <n v="6132"/>
    <n v="0"/>
    <n v="322.45999999999998"/>
    <n v="6454.46"/>
  </r>
  <r>
    <s v="N"/>
    <x v="38"/>
    <s v="GRAND RAPIDS-ITASCA COUNTY"/>
    <s v="Maintance Vehicle (Pick Up Truck)"/>
    <d v="2007-11-29T00:00:00"/>
    <n v="0"/>
    <n v="22124.26"/>
    <n v="9481.82"/>
    <n v="31606.079999999998"/>
  </r>
  <r>
    <s v="N"/>
    <x v="38"/>
    <s v="GRAND RAPIDS-ITASCA COUNTY"/>
    <s v="Maintance Vehicle (Pick Up Truck)"/>
    <d v="2008-02-01T00:00:00"/>
    <n v="0"/>
    <n v="10169.85"/>
    <n v="4358.49"/>
    <n v="14528.34"/>
  </r>
  <r>
    <s v="N"/>
    <x v="38"/>
    <s v="GRAND RAPIDS-ITASCA COUNTY"/>
    <s v="RUNWAY 5/23 PAVING AND LIGHTING"/>
    <d v="2008-07-29T00:00:00"/>
    <n v="2710"/>
    <n v="86742.77"/>
    <n v="4708.51"/>
    <n v="94161.279999999999"/>
  </r>
  <r>
    <s v="N"/>
    <x v="38"/>
    <s v="GRAND RAPIDS-ITASCA COUNTY"/>
    <s v="RUNWAY 5/23 PAVING AND LIGHTING"/>
    <d v="2008-08-25T00:00:00"/>
    <n v="328813"/>
    <n v="25432.57"/>
    <n v="18644.98"/>
    <n v="372890.55"/>
  </r>
  <r>
    <s v="N"/>
    <x v="38"/>
    <s v="GRAND RAPIDS-ITASCA COUNTY"/>
    <s v="RUNWAY 5/23 PAVING AND LIGHTING"/>
    <d v="2008-09-22T00:00:00"/>
    <n v="218466"/>
    <n v="61924.22"/>
    <n v="14757.76"/>
    <n v="295147.98"/>
  </r>
  <r>
    <s v="N"/>
    <x v="38"/>
    <s v="GRAND RAPIDS-ITASCA COUNTY"/>
    <s v="RUNWAY 5/23 PAVING AND LIGHTING"/>
    <d v="2008-10-28T00:00:00"/>
    <n v="603093"/>
    <n v="82099.09"/>
    <n v="36062.75"/>
    <n v="721254.84"/>
  </r>
  <r>
    <s v="N"/>
    <x v="38"/>
    <s v="GRAND RAPIDS-ITASCA COUNTY"/>
    <s v="RUNWAY 5/23 PAVING AND LIGHTING"/>
    <d v="2008-12-03T00:00:00"/>
    <n v="45753"/>
    <n v="42026.83"/>
    <n v="4620.8999999999996"/>
    <n v="92400.73"/>
  </r>
  <r>
    <s v="N"/>
    <x v="38"/>
    <s v="GRAND RAPIDS-ITASCA COUNTY"/>
    <s v="RUNWAY 5/23 PAVING AND LIGHTING"/>
    <d v="2009-01-07T00:00:00"/>
    <n v="60978"/>
    <n v="43449.25"/>
    <n v="5495.94"/>
    <n v="109923.19"/>
  </r>
  <r>
    <s v="N"/>
    <x v="38"/>
    <s v="GRAND RAPIDS-ITASCA COUNTY"/>
    <s v="RUNWAY 5/23 PAVING AND LIGHTING"/>
    <d v="2009-02-23T00:00:00"/>
    <n v="181"/>
    <n v="3040"/>
    <n v="169"/>
    <n v="3390"/>
  </r>
  <r>
    <s v="N"/>
    <x v="38"/>
    <s v="GRAND RAPIDS-ITASCA COUNTY"/>
    <s v="RUNWAY 5/23 PAVING AND LIGHTING"/>
    <d v="2009-08-28T00:00:00"/>
    <n v="11438"/>
    <n v="21009.27"/>
    <n v="4040.94"/>
    <n v="36488.21"/>
  </r>
  <r>
    <s v="N"/>
    <x v="38"/>
    <s v="GRAND RAPIDS-ITASCA COUNTY"/>
    <s v="RUNWAY 5/23 PAVING AND LIGHTING"/>
    <d v="2011-04-26T00:00:00"/>
    <n v="10000"/>
    <n v="0"/>
    <n v="80"/>
    <n v="10080"/>
  </r>
  <r>
    <s v="N"/>
    <x v="38"/>
    <s v="GRAND RAPIDS-ITASCA COUNTY"/>
    <s v="RUNWAY 5/23 PAVING AND LIGHTING"/>
    <d v="2011-11-07T00:00:00"/>
    <n v="36157"/>
    <n v="0"/>
    <n v="10.9"/>
    <n v="36167.9"/>
  </r>
  <r>
    <s v="N"/>
    <x v="38"/>
    <s v="GRAND RAPIDS-ITASCA COUNTY"/>
    <s v="FBO HANGAR ROOF REPAIR"/>
    <d v="2009-04-17T00:00:00"/>
    <n v="0"/>
    <n v="18443"/>
    <n v="18443"/>
    <n v="36886"/>
  </r>
  <r>
    <s v="N"/>
    <x v="38"/>
    <s v="GRAND RAPIDS-ITASCA COUNTY"/>
    <s v="COMMERCIAL TURF MOWER"/>
    <d v="2009-07-30T00:00:00"/>
    <n v="0"/>
    <n v="8875"/>
    <n v="4437.5"/>
    <n v="13312.5"/>
  </r>
  <r>
    <s v="N"/>
    <x v="38"/>
    <s v="GRAND RAPIDS-ITASCA COUNTY"/>
    <s v="PLANNING, DESIGN &amp; LAND ACQ. (YUHALA)"/>
    <d v="2009-09-23T00:00:00"/>
    <n v="47143"/>
    <n v="0"/>
    <n v="16624"/>
    <n v="63767"/>
  </r>
  <r>
    <s v="N"/>
    <x v="38"/>
    <s v="GRAND RAPIDS-ITASCA COUNTY"/>
    <s v="PLANNING, DESIGN &amp; LAND ACQ. (YUHALA)"/>
    <d v="2009-11-19T00:00:00"/>
    <n v="19365"/>
    <n v="0"/>
    <n v="0"/>
    <n v="19365"/>
  </r>
  <r>
    <s v="N"/>
    <x v="38"/>
    <s v="GRAND RAPIDS-ITASCA COUNTY"/>
    <s v="PLANNING, DESIGN &amp; LAND ACQ. (YUHALA)"/>
    <d v="2009-12-24T00:00:00"/>
    <n v="7422"/>
    <n v="0"/>
    <n v="0"/>
    <n v="7422"/>
  </r>
  <r>
    <s v="N"/>
    <x v="38"/>
    <s v="GRAND RAPIDS-ITASCA COUNTY"/>
    <s v="PLANNING, DESIGN &amp; LAND ACQ. (YUHALA)"/>
    <d v="2010-02-05T00:00:00"/>
    <n v="3277"/>
    <n v="0"/>
    <n v="0"/>
    <n v="3277"/>
  </r>
  <r>
    <s v="N"/>
    <x v="38"/>
    <s v="GRAND RAPIDS-ITASCA COUNTY"/>
    <s v="PLANNING, DESIGN &amp; LAND ACQ. (YUHALA)"/>
    <d v="2010-03-08T00:00:00"/>
    <n v="175969"/>
    <n v="0"/>
    <n v="0"/>
    <n v="175969"/>
  </r>
  <r>
    <s v="N"/>
    <x v="38"/>
    <s v="GRAND RAPIDS-ITASCA COUNTY"/>
    <s v="PLANNING, DESIGN &amp; LAND ACQ. (YUHALA)"/>
    <d v="2010-05-19T00:00:00"/>
    <n v="4191"/>
    <n v="0"/>
    <n v="0"/>
    <n v="4191"/>
  </r>
  <r>
    <s v="N"/>
    <x v="38"/>
    <s v="GRAND RAPIDS-ITASCA COUNTY"/>
    <s v="PLANNING, DESIGN &amp; LAND ACQ. (YUHALA)"/>
    <d v="2010-05-28T00:00:00"/>
    <n v="962"/>
    <n v="0"/>
    <n v="0"/>
    <n v="962"/>
  </r>
  <r>
    <s v="N"/>
    <x v="38"/>
    <s v="GRAND RAPIDS-ITASCA COUNTY"/>
    <s v="PLANNING, DESIGN &amp; LAND ACQ. (YUHALA)"/>
    <d v="2010-07-12T00:00:00"/>
    <n v="4900"/>
    <n v="0"/>
    <n v="0"/>
    <n v="4900"/>
  </r>
  <r>
    <s v="N"/>
    <x v="38"/>
    <s v="GRAND RAPIDS-ITASCA COUNTY"/>
    <s v="PLANNING, DESIGN &amp; LAND ACQ. (YUHALA)"/>
    <d v="2010-08-11T00:00:00"/>
    <n v="3808"/>
    <n v="0"/>
    <n v="0"/>
    <n v="3808"/>
  </r>
  <r>
    <s v="N"/>
    <x v="38"/>
    <s v="GRAND RAPIDS-ITASCA COUNTY"/>
    <s v="PLANNING, DESIGN &amp; LAND ACQ. (YUHALA)"/>
    <d v="2010-10-11T00:00:00"/>
    <n v="1763"/>
    <n v="0"/>
    <n v="0"/>
    <n v="1763"/>
  </r>
  <r>
    <s v="N"/>
    <x v="38"/>
    <s v="GRAND RAPIDS-ITASCA COUNTY"/>
    <s v="PLANNING, DESIGN &amp; LAND ACQ. (YUHALA)"/>
    <d v="2010-12-03T00:00:00"/>
    <n v="2469"/>
    <n v="0"/>
    <n v="0"/>
    <n v="2469"/>
  </r>
  <r>
    <s v="N"/>
    <x v="38"/>
    <s v="GRAND RAPIDS-ITASCA COUNTY"/>
    <s v="PLANNING, DESIGN &amp; LAND ACQ. (YUHALA)"/>
    <d v="2011-01-11T00:00:00"/>
    <n v="1416"/>
    <n v="0"/>
    <n v="0"/>
    <n v="1416"/>
  </r>
  <r>
    <s v="N"/>
    <x v="38"/>
    <s v="GRAND RAPIDS-ITASCA COUNTY"/>
    <s v="PLANNING, DESIGN &amp; LAND ACQ. (YUHALA)"/>
    <d v="2011-01-25T00:00:00"/>
    <n v="611"/>
    <n v="0"/>
    <n v="0"/>
    <n v="611"/>
  </r>
  <r>
    <s v="N"/>
    <x v="38"/>
    <s v="GRAND RAPIDS-ITASCA COUNTY"/>
    <s v="PLANNING, DESIGN &amp; LAND ACQ. (YUHALA)"/>
    <d v="2011-03-02T00:00:00"/>
    <n v="658"/>
    <n v="0"/>
    <n v="0"/>
    <n v="658"/>
  </r>
  <r>
    <s v="N"/>
    <x v="38"/>
    <s v="GRAND RAPIDS-ITASCA COUNTY"/>
    <s v="PLANNING, DESIGN &amp; LAND ACQ. (YUHALA)"/>
    <d v="2011-04-26T00:00:00"/>
    <n v="1275"/>
    <n v="0"/>
    <n v="0"/>
    <n v="1275"/>
  </r>
  <r>
    <s v="N"/>
    <x v="38"/>
    <s v="GRAND RAPIDS-ITASCA COUNTY"/>
    <s v="PLANNING, DESIGN &amp; LAND ACQ. (YUHALA)"/>
    <d v="2011-05-23T00:00:00"/>
    <n v="1765"/>
    <n v="0"/>
    <n v="0"/>
    <n v="1765"/>
  </r>
  <r>
    <s v="N"/>
    <x v="38"/>
    <s v="GRAND RAPIDS-ITASCA COUNTY"/>
    <s v="PLANNING, DESIGN &amp; LAND ACQ. (YUHALA)"/>
    <d v="2011-06-30T00:00:00"/>
    <n v="1118"/>
    <n v="0"/>
    <n v="0"/>
    <n v="1118"/>
  </r>
  <r>
    <s v="N"/>
    <x v="38"/>
    <s v="GRAND RAPIDS-ITASCA COUNTY"/>
    <s v="PLANNING, DESIGN &amp; LAND ACQ. (YUHALA)"/>
    <d v="2011-09-15T00:00:00"/>
    <n v="11477"/>
    <n v="0"/>
    <n v="0"/>
    <n v="11477"/>
  </r>
  <r>
    <s v="N"/>
    <x v="38"/>
    <s v="GRAND RAPIDS-ITASCA COUNTY"/>
    <s v="PLANNING, DESIGN &amp; LAND ACQ. (YUHALA)"/>
    <d v="2011-10-05T00:00:00"/>
    <n v="11258"/>
    <n v="0"/>
    <n v="0"/>
    <n v="11258"/>
  </r>
  <r>
    <s v="N"/>
    <x v="38"/>
    <s v="GRAND RAPIDS-ITASCA COUNTY"/>
    <s v="PLANNING, DESIGN &amp; LAND ACQ. (YUHALA)"/>
    <d v="2012-05-04T00:00:00"/>
    <n v="13955"/>
    <n v="0"/>
    <n v="15528.31"/>
    <n v="29483.309999999998"/>
  </r>
  <r>
    <s v="N"/>
    <x v="38"/>
    <s v="GRAND RAPIDS-ITASCA COUNTY"/>
    <s v="AIRPORT ZONING ORDINANCE UPDATE"/>
    <d v="2011-05-23T00:00:00"/>
    <n v="0"/>
    <n v="14000"/>
    <n v="6000"/>
    <n v="20000"/>
  </r>
  <r>
    <s v="N"/>
    <x v="38"/>
    <s v="GRAND RAPIDS-ITASCA COUNTY"/>
    <s v="STORM WATER POLLUTION PREVENTION PLAN"/>
    <d v="2010-09-29T00:00:00"/>
    <n v="0"/>
    <n v="5250"/>
    <n v="2250"/>
    <n v="7500"/>
  </r>
  <r>
    <s v="N"/>
    <x v="38"/>
    <s v="GRAND RAPIDS-ITASCA COUNTY"/>
    <s v="DRY SPRINKLER SYSTEM REPLACEMENT"/>
    <d v="2010-12-22T00:00:00"/>
    <n v="0"/>
    <n v="1643.84"/>
    <n v="704.5"/>
    <n v="2348.34"/>
  </r>
  <r>
    <s v="N"/>
    <x v="38"/>
    <s v="GRAND RAPIDS-ITASCA COUNTY"/>
    <s v="DRY SPRINKLER SYSTEM REPLACEMENT"/>
    <d v="2011-01-25T00:00:00"/>
    <n v="0"/>
    <n v="9299.59"/>
    <n v="3985.54"/>
    <n v="13285.130000000001"/>
  </r>
  <r>
    <s v="N"/>
    <x v="38"/>
    <s v="GRAND RAPIDS-ITASCA COUNTY"/>
    <s v="CULVERT REPLACEMENT"/>
    <d v="2015-04-25T00:00:00"/>
    <n v="53612"/>
    <n v="0"/>
    <n v="12864"/>
    <n v="66476"/>
  </r>
  <r>
    <s v="N"/>
    <x v="38"/>
    <s v="GRAND RAPIDS-ITASCA COUNTY"/>
    <s v="RUNWAY 16 THRESHOLD RELOCATION"/>
    <d v="2015-04-24T00:00:00"/>
    <n v="112309"/>
    <n v="0"/>
    <n v="5911"/>
    <n v="118220"/>
  </r>
  <r>
    <s v="N"/>
    <x v="38"/>
    <s v="GRAND RAPIDS-ITASCA COUNTY"/>
    <s v="RELOC THRESHOLD/INSTALL CULVERT/DESIGN"/>
    <d v="2011-11-30T00:00:00"/>
    <n v="170201"/>
    <n v="0"/>
    <n v="8960.2000000000007"/>
    <n v="179161.2"/>
  </r>
  <r>
    <s v="N"/>
    <x v="38"/>
    <s v="GRAND RAPIDS-ITASCA COUNTY"/>
    <s v="RELOC THRESHOLD/INSTALL CULVERT/DESIGN"/>
    <d v="2012-03-06T00:00:00"/>
    <n v="25690"/>
    <n v="0"/>
    <n v="3903.8"/>
    <n v="29593.8"/>
  </r>
  <r>
    <s v="N"/>
    <x v="38"/>
    <s v="GRAND RAPIDS-ITASCA COUNTY"/>
    <s v="RELOC THRESHOLD/INSTALL CULVERT/DESIGN"/>
    <d v="2012-09-18T00:00:00"/>
    <n v="10434"/>
    <n v="0"/>
    <n v="0"/>
    <n v="10434"/>
  </r>
  <r>
    <s v="N"/>
    <x v="38"/>
    <s v="GRAND RAPIDS-ITASCA COUNTY"/>
    <s v="RELOC THRESHOLD/INSTALL CULVERT/DESIGN"/>
    <d v="2012-12-07T00:00:00"/>
    <n v="2078"/>
    <n v="0"/>
    <n v="0"/>
    <n v="2078"/>
  </r>
  <r>
    <s v="N"/>
    <x v="38"/>
    <s v="GRAND RAPIDS-ITASCA COUNTY"/>
    <s v="RELOC THRESHOLD/INSTALL CULVERT/DESIGN"/>
    <d v="2013-01-04T00:00:00"/>
    <n v="2202"/>
    <n v="0"/>
    <n v="0"/>
    <n v="2202"/>
  </r>
  <r>
    <s v="N"/>
    <x v="38"/>
    <s v="GRAND RAPIDS-ITASCA COUNTY"/>
    <s v="RELOC THRESHOLD/INSTALL CULVERT/DESIGN"/>
    <d v="2013-02-20T00:00:00"/>
    <n v="1997"/>
    <n v="0"/>
    <n v="0"/>
    <n v="1997"/>
  </r>
  <r>
    <s v="N"/>
    <x v="38"/>
    <s v="GRAND RAPIDS-ITASCA COUNTY"/>
    <s v="RELOC THRESHOLD/INSTALL CULVERT/DESIGN"/>
    <d v="2013-05-09T00:00:00"/>
    <n v="6564"/>
    <n v="0"/>
    <n v="0"/>
    <n v="6564"/>
  </r>
  <r>
    <s v="N"/>
    <x v="38"/>
    <s v="GRAND RAPIDS-ITASCA COUNTY"/>
    <s v="RELOC THRESHOLD/INSTALL CULVERT/DESIGN"/>
    <d v="2013-08-07T00:00:00"/>
    <n v="803"/>
    <n v="0"/>
    <n v="0"/>
    <n v="803"/>
  </r>
  <r>
    <s v="N"/>
    <x v="38"/>
    <s v="GRAND RAPIDS-ITASCA COUNTY"/>
    <s v="RELOC THRESHOLD/INSTALL CULVERT/DESIGN"/>
    <d v="2015-04-23T00:00:00"/>
    <n v="15573"/>
    <n v="0"/>
    <n v="0"/>
    <n v="15573"/>
  </r>
  <r>
    <s v="N"/>
    <x v="38"/>
    <s v="GRAND RAPIDS-ITASCA COUNTY"/>
    <s v="2012 Sno-Go MP 318 Snow Blower Attach."/>
    <d v="2012-12-06T00:00:00"/>
    <n v="0"/>
    <n v="154296.85999999999"/>
    <n v="77148.429999999993"/>
    <n v="231445.28999999998"/>
  </r>
  <r>
    <s v="N"/>
    <x v="38"/>
    <s v="GRAND RAPIDS-ITASCA COUNTY"/>
    <s v="JD tractor &amp; Tiger R/F flail mower"/>
    <d v="2013-06-14T00:00:00"/>
    <n v="0"/>
    <n v="59776.32"/>
    <n v="26232.16"/>
    <n v="86008.48"/>
  </r>
  <r>
    <s v="N"/>
    <x v="38"/>
    <s v="GRAND RAPIDS-ITASCA COUNTY"/>
    <s v="17. Apron Reconst, Land, Obstruction"/>
    <d v="2014-04-01T00:00:00"/>
    <n v="400171"/>
    <n v="32189.21"/>
    <n v="83984.74"/>
    <n v="516344.95"/>
  </r>
  <r>
    <s v="N"/>
    <x v="38"/>
    <s v="GRAND RAPIDS-ITASCA COUNTY"/>
    <s v="17. Apron Reconst, Land, Obstruction"/>
    <d v="2016-06-03T00:00:00"/>
    <n v="8000"/>
    <n v="42033.33"/>
    <n v="-39642.28"/>
    <n v="10391.050000000003"/>
  </r>
  <r>
    <s v="N"/>
    <x v="38"/>
    <s v="GRAND RAPIDS-ITASCA COUNTY"/>
    <s v="17. Apron Reconst, Land, Obstruction"/>
    <d v="2016-09-08T00:00:00"/>
    <n v="35656"/>
    <n v="0"/>
    <n v="0"/>
    <n v="35656"/>
  </r>
  <r>
    <s v="N"/>
    <x v="38"/>
    <s v="GRAND RAPIDS-ITASCA COUNTY"/>
    <s v="Acquire Land"/>
    <d v="2015-01-14T00:00:00"/>
    <n v="263507"/>
    <n v="25563.39"/>
    <n v="18656.439999999999"/>
    <n v="307726.83"/>
  </r>
  <r>
    <s v="N"/>
    <x v="38"/>
    <s v="GRAND RAPIDS-ITASCA COUNTY"/>
    <s v="Acquire Land"/>
    <d v="2016-08-08T00:00:00"/>
    <n v="8000"/>
    <n v="0"/>
    <n v="0"/>
    <n v="8000"/>
  </r>
  <r>
    <s v="N"/>
    <x v="38"/>
    <s v="GRAND RAPIDS-ITASCA COUNTY"/>
    <s v="Acquire Land"/>
    <d v="2018-01-16T00:00:00"/>
    <n v="18597"/>
    <n v="93.5"/>
    <n v="-154.47"/>
    <n v="18536.03"/>
  </r>
  <r>
    <s v="N"/>
    <x v="38"/>
    <s v="GRAND RAPIDS-ITASCA COUNTY"/>
    <s v="Master Plan;  Rehab Runway's &amp; Parallel Taxiway"/>
    <d v="2015-12-21T00:00:00"/>
    <n v="135413"/>
    <n v="7523.03"/>
    <n v="7524.54"/>
    <n v="150460.57"/>
  </r>
  <r>
    <s v="N"/>
    <x v="38"/>
    <s v="GRAND RAPIDS-ITASCA COUNTY"/>
    <s v="Master Plan;  Rehab Runway's &amp; Parallel Taxiway"/>
    <d v="2016-03-14T00:00:00"/>
    <n v="16564"/>
    <n v="920.25"/>
    <n v="920.75"/>
    <n v="18405"/>
  </r>
  <r>
    <s v="N"/>
    <x v="38"/>
    <s v="GRAND RAPIDS-ITASCA COUNTY"/>
    <s v="Master Plan;  Rehab Runway's &amp; Parallel Taxiway"/>
    <d v="2016-04-01T00:00:00"/>
    <n v="33129"/>
    <n v="1840.5"/>
    <n v="1840.5"/>
    <n v="36810"/>
  </r>
  <r>
    <s v="N"/>
    <x v="38"/>
    <s v="GRAND RAPIDS-ITASCA COUNTY"/>
    <s v="Master Plan;  Rehab Runway's &amp; Parallel Taxiway"/>
    <d v="2016-06-03T00:00:00"/>
    <n v="17465"/>
    <n v="970.25"/>
    <n v="969.75"/>
    <n v="19405"/>
  </r>
  <r>
    <s v="N"/>
    <x v="38"/>
    <s v="GRAND RAPIDS-ITASCA COUNTY"/>
    <s v="Master Plan;  Rehab Runway's &amp; Parallel Taxiway"/>
    <d v="2016-12-22T00:00:00"/>
    <n v="101596"/>
    <n v="5644.25"/>
    <n v="5644.75"/>
    <n v="112885"/>
  </r>
  <r>
    <s v="N"/>
    <x v="38"/>
    <s v="GRAND RAPIDS-ITASCA COUNTY"/>
    <s v="Master Plan;  Rehab Runway's &amp; Parallel Taxiway"/>
    <d v="2017-02-23T00:00:00"/>
    <n v="33129"/>
    <n v="1840.5"/>
    <n v="1840.5"/>
    <n v="36810"/>
  </r>
  <r>
    <s v="N"/>
    <x v="38"/>
    <s v="GRAND RAPIDS-ITASCA COUNTY"/>
    <s v="Master Plan;  Rehab Runway's &amp; Parallel Taxiway"/>
    <d v="2017-03-09T00:00:00"/>
    <n v="33130"/>
    <n v="1840.5"/>
    <n v="1840.5"/>
    <n v="36811"/>
  </r>
  <r>
    <s v="N"/>
    <x v="38"/>
    <s v="GRAND RAPIDS-ITASCA COUNTY"/>
    <s v="Master Plan;  Rehab Runway's &amp; Parallel Taxiway"/>
    <d v="2017-10-30T00:00:00"/>
    <n v="33128"/>
    <n v="1840.5"/>
    <n v="1840.5"/>
    <n v="36809"/>
  </r>
  <r>
    <s v="N"/>
    <x v="38"/>
    <s v="GRAND RAPIDS-ITASCA COUNTY"/>
    <s v="Master Plan;  Rehab Runway's &amp; Parallel Taxiway"/>
    <d v="2018-05-10T00:00:00"/>
    <n v="16565"/>
    <n v="920.25"/>
    <n v="919.75"/>
    <n v="18405"/>
  </r>
  <r>
    <s v="N"/>
    <x v="38"/>
    <s v="GRAND RAPIDS-ITASCA COUNTY"/>
    <s v="Master Plan;  Rehab Runway's &amp; Parallel Taxiway"/>
    <d v="2018-07-12T00:00:00"/>
    <n v="133"/>
    <n v="920.25"/>
    <n v="920.75"/>
    <n v="1974"/>
  </r>
  <r>
    <s v="N"/>
    <x v="38"/>
    <s v="GRAND RAPIDS-ITASCA COUNTY"/>
    <s v="Master Plan;  Rehab Runway's &amp; Parallel Taxiway"/>
    <d v="2019-08-05T00:00:00"/>
    <n v="47351"/>
    <n v="1681.22"/>
    <n v="1717.25"/>
    <n v="50749.47"/>
  </r>
  <r>
    <s v="N"/>
    <x v="38"/>
    <s v="GRAND RAPIDS-ITASCA COUNTY"/>
    <s v="Const Taxilane; Design Apron"/>
    <d v="2017-10-30T00:00:00"/>
    <n v="13903"/>
    <n v="772.41"/>
    <n v="772.83"/>
    <n v="15448.24"/>
  </r>
  <r>
    <s v="N"/>
    <x v="38"/>
    <s v="GRAND RAPIDS-ITASCA COUNTY"/>
    <s v="Const Taxilane; Design Apron"/>
    <d v="2017-12-12T00:00:00"/>
    <n v="125916"/>
    <n v="6995.39"/>
    <n v="6996.32"/>
    <n v="139907.71000000002"/>
  </r>
  <r>
    <s v="N"/>
    <x v="38"/>
    <s v="GRAND RAPIDS-ITASCA COUNTY"/>
    <s v="Const Taxilane; Design Apron"/>
    <d v="2018-02-01T00:00:00"/>
    <n v="50017"/>
    <n v="2778.72"/>
    <n v="2778.65"/>
    <n v="55574.37"/>
  </r>
  <r>
    <s v="N"/>
    <x v="38"/>
    <s v="GRAND RAPIDS-ITASCA COUNTY"/>
    <s v="Const Taxilane; Design Apron"/>
    <d v="2018-02-13T00:00:00"/>
    <n v="14715"/>
    <n v="817.5"/>
    <n v="817.5"/>
    <n v="16350"/>
  </r>
  <r>
    <s v="N"/>
    <x v="38"/>
    <s v="GRAND RAPIDS-ITASCA COUNTY"/>
    <s v="Const Taxilane; Design Apron"/>
    <d v="2018-05-10T00:00:00"/>
    <n v="12448"/>
    <n v="912.5"/>
    <n v="912.5"/>
    <n v="14273"/>
  </r>
  <r>
    <s v="N"/>
    <x v="38"/>
    <s v="GRAND RAPIDS-ITASCA COUNTY"/>
    <s v="Const Taxilane; Design Apron"/>
    <d v="2019-08-05T00:00:00"/>
    <n v="26024"/>
    <n v="1118.48"/>
    <n v="1330.15"/>
    <n v="28472.63"/>
  </r>
  <r>
    <s v="N"/>
    <x v="38"/>
    <s v="GRAND RAPIDS-ITASCA COUNTY"/>
    <s v="GA Apron Rehab"/>
    <d v="2018-10-16T00:00:00"/>
    <n v="18455"/>
    <n v="1491.37"/>
    <n v="1226.3399999999999"/>
    <n v="21172.71"/>
  </r>
  <r>
    <s v="N"/>
    <x v="38"/>
    <s v="GRAND RAPIDS-ITASCA COUNTY"/>
    <s v="GA Apron Rehab"/>
    <d v="2018-11-08T00:00:00"/>
    <n v="30149"/>
    <n v="2571.77"/>
    <n v="2059.2399999999998"/>
    <n v="34780.01"/>
  </r>
  <r>
    <s v="N"/>
    <x v="38"/>
    <s v="GRAND RAPIDS-ITASCA COUNTY"/>
    <s v="GA Apron Rehab"/>
    <d v="2018-12-05T00:00:00"/>
    <n v="52760"/>
    <n v="4500.6000000000004"/>
    <n v="3604.39"/>
    <n v="60864.99"/>
  </r>
  <r>
    <s v="N"/>
    <x v="38"/>
    <s v="GRAND RAPIDS-ITASCA COUNTY"/>
    <s v="GA Apron Rehab"/>
    <d v="2019-01-24T00:00:00"/>
    <n v="22612"/>
    <n v="1928.83"/>
    <n v="1544.18"/>
    <n v="26085.010000000002"/>
  </r>
  <r>
    <s v="N"/>
    <x v="38"/>
    <s v="GRAND RAPIDS-ITASCA COUNTY"/>
    <s v="GA Apron Rehab"/>
    <d v="2019-01-24T00:00:00"/>
    <n v="562492"/>
    <n v="31249.61"/>
    <n v="31250.58"/>
    <n v="624992.18999999994"/>
  </r>
  <r>
    <s v="N"/>
    <x v="38"/>
    <s v="GRAND RAPIDS-ITASCA COUNTY"/>
    <s v="GA Apron Rehab"/>
    <d v="2019-05-02T00:00:00"/>
    <n v="274075"/>
    <n v="40168.71"/>
    <n v="25915.65"/>
    <n v="340159.36000000004"/>
  </r>
  <r>
    <s v="N"/>
    <x v="38"/>
    <s v="GRAND RAPIDS-ITASCA COUNTY"/>
    <s v="GA Apron Rehab"/>
    <d v="2019-08-05T00:00:00"/>
    <n v="22612"/>
    <n v="1928.83"/>
    <n v="1544.16"/>
    <n v="26084.99"/>
  </r>
  <r>
    <s v="N"/>
    <x v="38"/>
    <s v="GRAND RAPIDS-ITASCA COUNTY"/>
    <s v="GA Apron Rehab"/>
    <d v="2019-09-11T00:00:00"/>
    <n v="75803"/>
    <n v="6471.34"/>
    <n v="5179.76"/>
    <n v="87454.099999999991"/>
  </r>
  <r>
    <s v="N"/>
    <x v="38"/>
    <s v="GRAND RAPIDS-ITASCA COUNTY"/>
    <s v="GA Apron Rehab"/>
    <d v="2019-12-11T00:00:00"/>
    <n v="45870"/>
    <n v="10250.049999999999"/>
    <n v="11525.9"/>
    <n v="67645.95"/>
  </r>
  <r>
    <s v="N"/>
    <x v="38"/>
    <s v="GRAND RAPIDS-ITASCA COUNTY"/>
    <s v="Acquire SRE"/>
    <d v="2020-01-22T00:00:00"/>
    <n v="0"/>
    <n v="19801.599999999999"/>
    <n v="8486.4"/>
    <n v="28288"/>
  </r>
  <r>
    <s v="N"/>
    <x v="38"/>
    <s v="GRAND RAPIDS-ITASCA COUNTY"/>
    <s v="Acquire SRE"/>
    <d v="2020-03-18T00:00:00"/>
    <n v="85681"/>
    <n v="4760.1000000000004"/>
    <n v="4760.8999999999996"/>
    <n v="95202"/>
  </r>
  <r>
    <s v="N"/>
    <x v="38"/>
    <s v="GRAND RAPIDS-ITASCA COUNTY"/>
    <s v="Acquire SRE"/>
    <d v="2020-10-19T00:00:00"/>
    <n v="96176"/>
    <n v="6425.7"/>
    <n v="6425.3"/>
    <n v="109027"/>
  </r>
  <r>
    <s v="N"/>
    <x v="38"/>
    <s v="GRAND RAPIDS-ITASCA COUNTY"/>
    <s v="Rehabilitate Runway 16/34 (5700 x 100 feet), replace existing High Intensity Runway Lighting (HIRL) system, replace PAPIs, and relocate wastewater treatment plant access road."/>
    <d v="2020-12-09T00:00:00"/>
    <n v="249486"/>
    <n v="0"/>
    <n v="0"/>
    <n v="249486"/>
  </r>
  <r>
    <s v="N"/>
    <x v="38"/>
    <s v="GRAND RAPIDS-ITASCA COUNTY"/>
    <s v="CARES Act amendment for Grand Rapids"/>
    <d v="2020-09-11T00:00:00"/>
    <n v="16880"/>
    <n v="0"/>
    <n v="0"/>
    <n v="16880"/>
  </r>
  <r>
    <s v="N"/>
    <x v="38"/>
    <s v="GRAND RAPIDS-ITASCA COUNTY"/>
    <s v="CARES Act amendment for Grand Rapids"/>
    <d v="2020-12-21T00:00:00"/>
    <n v="9221"/>
    <n v="0"/>
    <n v="0"/>
    <n v="9221"/>
  </r>
  <r>
    <s v="N"/>
    <x v="38"/>
    <s v="GRAND RAPIDS-ITASCA COUNTY"/>
    <s v="CARES Act amendment for Grand Rapids"/>
    <d v="2021-02-11T00:00:00"/>
    <n v="27371"/>
    <n v="0"/>
    <n v="0"/>
    <n v="27371"/>
  </r>
  <r>
    <s v="N"/>
    <x v="38"/>
    <s v="GRAND RAPIDS-ITASCA COUNTY"/>
    <s v="LAND"/>
    <d v="1949-05-25T00:00:00"/>
    <n v="2158.34"/>
    <n v="0"/>
    <n v="0"/>
    <n v="2158.34"/>
  </r>
  <r>
    <s v="N"/>
    <x v="38"/>
    <s v="GRAND RAPIDS-ITASCA COUNTY"/>
    <s v="LAND"/>
    <d v="1958-10-30T00:00:00"/>
    <n v="830.35"/>
    <n v="0"/>
    <n v="0"/>
    <n v="830.35"/>
  </r>
  <r>
    <s v="N"/>
    <x v="38"/>
    <s v="GRAND RAPIDS-ITASCA COUNTY"/>
    <s v="LAND"/>
    <d v="1982-07-08T00:00:00"/>
    <n v="492357.17"/>
    <n v="0"/>
    <n v="54706.35"/>
    <n v="547063.52"/>
  </r>
  <r>
    <s v="N"/>
    <x v="39"/>
    <s v="GRYGLA"/>
    <s v="---GRYGLA---   LAND FOR SITE"/>
    <d v="1995-08-01T00:00:00"/>
    <n v="0"/>
    <n v="20000"/>
    <n v="10000"/>
    <n v="30000"/>
  </r>
  <r>
    <s v="N"/>
    <x v="39"/>
    <s v="GRYGLA"/>
    <s v="---GRYGLA---   LAND FOR SITE"/>
    <d v="1996-12-19T00:00:00"/>
    <n v="0"/>
    <n v="18630.41"/>
    <n v="9315.19"/>
    <n v="27945.599999999999"/>
  </r>
  <r>
    <s v="N"/>
    <x v="39"/>
    <s v="GRYGLA"/>
    <s v="---GRYGLA---   LAND FOR SITE"/>
    <d v="1997-10-20T00:00:00"/>
    <n v="0"/>
    <n v="2401.9899999999998"/>
    <n v="1200.99"/>
    <n v="3602.9799999999996"/>
  </r>
  <r>
    <s v="N"/>
    <x v="39"/>
    <s v="GRYGLA"/>
    <s v="---GRYGLA---   LAND FOR SITE"/>
    <d v="1999-01-07T00:00:00"/>
    <n v="0"/>
    <n v="1633.18"/>
    <n v="816.6"/>
    <n v="2449.7800000000002"/>
  </r>
  <r>
    <s v="N"/>
    <x v="39"/>
    <s v="GRYGLA"/>
    <s v="---GRYGLA---   LAND FOR SITE"/>
    <d v="2000-11-30T00:00:00"/>
    <n v="0"/>
    <n v="233.44"/>
    <n v="116.72"/>
    <n v="350.15999999999997"/>
  </r>
  <r>
    <s v="N"/>
    <x v="39"/>
    <s v="GRYGLA"/>
    <s v="PRE. ENG. REPORT W/ COST EST."/>
    <d v="1995-04-24T00:00:00"/>
    <n v="0"/>
    <n v="4000"/>
    <n v="2000"/>
    <n v="6000"/>
  </r>
  <r>
    <s v="N"/>
    <x v="39"/>
    <s v="GRYGLA"/>
    <s v="NEW AIRPORT - 3,400 FT RWY"/>
    <d v="1995-12-15T00:00:00"/>
    <n v="0"/>
    <n v="79797.899999999994"/>
    <n v="0"/>
    <n v="79797.899999999994"/>
  </r>
  <r>
    <s v="N"/>
    <x v="39"/>
    <s v="GRYGLA"/>
    <s v="NEW AIRPORT - 3,400 FT RWY"/>
    <d v="1996-12-19T00:00:00"/>
    <n v="0"/>
    <n v="89274.14"/>
    <n v="4374.8100000000004"/>
    <n v="93648.95"/>
  </r>
  <r>
    <s v="N"/>
    <x v="39"/>
    <s v="GRYGLA"/>
    <s v="NEW AIRPORT - 3,400 FT RWY"/>
    <d v="1997-10-20T00:00:00"/>
    <n v="0"/>
    <n v="50760.13"/>
    <n v="7541.27"/>
    <n v="58301.399999999994"/>
  </r>
  <r>
    <s v="N"/>
    <x v="39"/>
    <s v="GRYGLA"/>
    <s v="NEW AIRPORT - 3,400 FT RWY"/>
    <d v="1999-01-07T00:00:00"/>
    <n v="0"/>
    <n v="36167.83"/>
    <n v="12197.87"/>
    <n v="48365.700000000004"/>
  </r>
  <r>
    <s v="N"/>
    <x v="39"/>
    <s v="GRYGLA"/>
    <s v="NEW AIRPORT - 3,400 FT RWY"/>
    <d v="2000-12-06T00:00:00"/>
    <n v="0"/>
    <n v="35300.83"/>
    <n v="21536.46"/>
    <n v="56837.29"/>
  </r>
  <r>
    <s v="N"/>
    <x v="39"/>
    <s v="GRYGLA"/>
    <s v="Final Construction of Runway"/>
    <d v="2002-11-27T00:00:00"/>
    <n v="0"/>
    <n v="27360.85"/>
    <n v="18240.560000000001"/>
    <n v="45601.41"/>
  </r>
  <r>
    <s v="N"/>
    <x v="39"/>
    <s v="GRYGLA"/>
    <s v="Final Construction of Runway"/>
    <d v="2003-01-10T00:00:00"/>
    <n v="0"/>
    <n v="3176.62"/>
    <n v="2117.7399999999998"/>
    <n v="5294.36"/>
  </r>
  <r>
    <s v="N"/>
    <x v="40"/>
    <s v="HALLOCK"/>
    <s v="HALLOCK AIRPORT"/>
    <d v="1966-07-19T00:00:00"/>
    <n v="8865.11"/>
    <n v="10000"/>
    <n v="23.15"/>
    <n v="18888.260000000002"/>
  </r>
  <r>
    <s v="N"/>
    <x v="40"/>
    <s v="HALLOCK"/>
    <s v="1.GRADING/PAVING/LIGHTING"/>
    <d v="1976-11-19T00:00:00"/>
    <n v="282707.39"/>
    <n v="133728.54"/>
    <n v="51667.98"/>
    <n v="468103.91000000003"/>
  </r>
  <r>
    <s v="N"/>
    <x v="40"/>
    <s v="HALLOCK"/>
    <s v="ARRIVAL/DEPARTURE BUILDING"/>
    <d v="1976-11-17T00:00:00"/>
    <n v="0"/>
    <n v="62409.88"/>
    <n v="15602.48"/>
    <n v="78012.36"/>
  </r>
  <r>
    <s v="N"/>
    <x v="40"/>
    <s v="HALLOCK"/>
    <s v="MAINTENANCE EQUIPMENT"/>
    <d v="1976-08-20T00:00:00"/>
    <n v="0"/>
    <n v="10666.66"/>
    <n v="5333.34"/>
    <n v="16000"/>
  </r>
  <r>
    <s v="N"/>
    <x v="40"/>
    <s v="HALLOCK"/>
    <s v="LAND"/>
    <d v="1977-04-12T00:00:00"/>
    <n v="0"/>
    <n v="9018.9"/>
    <n v="9946.23"/>
    <n v="18965.129999999997"/>
  </r>
  <r>
    <s v="N"/>
    <x v="40"/>
    <s v="HALLOCK"/>
    <s v="CRACK FILLING"/>
    <d v="1978-12-21T00:00:00"/>
    <n v="0"/>
    <n v="2600"/>
    <n v="1607.89"/>
    <n v="4207.8900000000003"/>
  </r>
  <r>
    <s v="N"/>
    <x v="40"/>
    <s v="HALLOCK"/>
    <s v="HANGAR BUILDING REPAIR"/>
    <d v="1981-01-05T00:00:00"/>
    <n v="0"/>
    <n v="8000"/>
    <n v="0"/>
    <n v="8000"/>
  </r>
  <r>
    <s v="N"/>
    <x v="40"/>
    <s v="HALLOCK"/>
    <s v="RESURFACE R/W, T/W, &amp; APRON"/>
    <d v="1985-01-11T00:00:00"/>
    <n v="0"/>
    <n v="73590.94"/>
    <n v="36795.47"/>
    <n v="110386.41"/>
  </r>
  <r>
    <s v="N"/>
    <x v="40"/>
    <s v="HALLOCK"/>
    <s v="REIL'S AND HANG. LIGHTS"/>
    <d v="1988-01-06T00:00:00"/>
    <n v="0"/>
    <n v="6272.46"/>
    <n v="3136.23"/>
    <n v="9408.69"/>
  </r>
  <r>
    <s v="N"/>
    <x v="40"/>
    <s v="HALLOCK"/>
    <s v="UNICOM BASE RADIO - NAV AIDS PROJ."/>
    <d v="1991-03-29T00:00:00"/>
    <n v="0"/>
    <n v="628.07000000000005"/>
    <n v="314.02999999999997"/>
    <n v="942.1"/>
  </r>
  <r>
    <s v="N"/>
    <x v="40"/>
    <s v="HALLOCK"/>
    <s v="HANGER SITE PREPARATION"/>
    <d v="1991-01-30T00:00:00"/>
    <n v="0"/>
    <n v="14574.55"/>
    <n v="7287.29"/>
    <n v="21861.84"/>
  </r>
  <r>
    <s v="N"/>
    <x v="40"/>
    <s v="HALLOCK"/>
    <s v="HANGER SITE PREPARATION"/>
    <d v="1991-10-05T00:00:00"/>
    <n v="0"/>
    <n v="1581.85"/>
    <n v="790.92"/>
    <n v="2372.77"/>
  </r>
  <r>
    <s v="N"/>
    <x v="40"/>
    <s v="HALLOCK"/>
    <s v="PAINT BOOTH &amp; CABINETS"/>
    <d v="1990-11-30T00:00:00"/>
    <n v="0"/>
    <n v="2234.09"/>
    <n v="1117.05"/>
    <n v="3351.1400000000003"/>
  </r>
  <r>
    <s v="N"/>
    <x v="40"/>
    <s v="HALLOCK"/>
    <s v="PAINT BOOTH &amp; CABINETS"/>
    <d v="1991-01-29T00:00:00"/>
    <n v="0"/>
    <n v="226.07"/>
    <n v="113.03"/>
    <n v="339.1"/>
  </r>
  <r>
    <s v="N"/>
    <x v="40"/>
    <s v="HALLOCK"/>
    <s v="HANGAR ENTRANCE W/ CHAIN GATE"/>
    <d v="1991-09-19T00:00:00"/>
    <n v="0"/>
    <n v="800"/>
    <n v="400"/>
    <n v="1200"/>
  </r>
  <r>
    <s v="N"/>
    <x v="40"/>
    <s v="HALLOCK"/>
    <s v="CRACK REPAIR - RWY, TWY &amp; RAMP"/>
    <d v="1992-10-05T00:00:00"/>
    <n v="0"/>
    <n v="6315.73"/>
    <n v="3157.87"/>
    <n v="9473.5999999999985"/>
  </r>
  <r>
    <s v="N"/>
    <x v="40"/>
    <s v="HALLOCK"/>
    <s v="J.D. TRACTOR W/ MOWER &amp; BLOWER"/>
    <d v="1994-10-06T00:00:00"/>
    <n v="0"/>
    <n v="29334.67"/>
    <n v="14667.33"/>
    <n v="44002"/>
  </r>
  <r>
    <s v="N"/>
    <x v="40"/>
    <s v="HALLOCK"/>
    <s v="J.D. TRACTOR W/ MOWER &amp; BLOWER"/>
    <d v="1995-01-11T00:00:00"/>
    <n v="0"/>
    <n v="2067.17"/>
    <n v="1033.58"/>
    <n v="3100.75"/>
  </r>
  <r>
    <s v="N"/>
    <x v="40"/>
    <s v="HALLOCK"/>
    <s v="STORM WATER POLL. PREV. PLAN"/>
    <d v="1994-04-05T00:00:00"/>
    <n v="0"/>
    <n v="1633.89"/>
    <n v="816.94"/>
    <n v="2450.83"/>
  </r>
  <r>
    <s v="N"/>
    <x v="40"/>
    <s v="HALLOCK"/>
    <s v="A/D ROOF, PVMT CRACK, $ REILS REPAIR"/>
    <d v="1998-04-14T00:00:00"/>
    <n v="0"/>
    <n v="2572.1999999999998"/>
    <n v="1714.8"/>
    <n v="4287"/>
  </r>
  <r>
    <s v="N"/>
    <x v="40"/>
    <s v="HALLOCK"/>
    <s v="A/D ROOF, PVMT CRACK, $ REILS REPAIR"/>
    <d v="1998-11-20T00:00:00"/>
    <n v="0"/>
    <n v="14947.19"/>
    <n v="9964.7999999999993"/>
    <n v="24911.989999999998"/>
  </r>
  <r>
    <s v="N"/>
    <x v="40"/>
    <s v="HALLOCK"/>
    <s v="TRANSVERS CRACK REPAIR &amp; SURFACE TREATMT"/>
    <d v="1999-12-09T00:00:00"/>
    <n v="0"/>
    <n v="17110.3"/>
    <n v="10509.92"/>
    <n v="27620.22"/>
  </r>
  <r>
    <s v="N"/>
    <x v="40"/>
    <s v="HALLOCK"/>
    <s v="TRANSVERS CRACK REPAIR &amp; SURFACE TREATMT"/>
    <d v="2000-01-25T00:00:00"/>
    <n v="0"/>
    <n v="896.94"/>
    <n v="0"/>
    <n v="896.94"/>
  </r>
  <r>
    <s v="N"/>
    <x v="40"/>
    <s v="HALLOCK"/>
    <s v="Insulate Hangar"/>
    <d v="2002-01-02T00:00:00"/>
    <n v="0"/>
    <n v="9670"/>
    <n v="9670"/>
    <n v="19340"/>
  </r>
  <r>
    <s v="N"/>
    <x v="40"/>
    <s v="HALLOCK"/>
    <s v="1.VASI rehab-pvmnt rehab-fence-ALP"/>
    <d v="2003-01-28T00:00:00"/>
    <n v="46816"/>
    <n v="0"/>
    <n v="5204.01"/>
    <n v="52020.01"/>
  </r>
  <r>
    <s v="N"/>
    <x v="40"/>
    <s v="HALLOCK"/>
    <s v="1.VASI rehab-pvmnt rehab-fence-ALP"/>
    <d v="2004-04-07T00:00:00"/>
    <n v="4844"/>
    <n v="0"/>
    <n v="535.99"/>
    <n v="5379.99"/>
  </r>
  <r>
    <s v="N"/>
    <x v="40"/>
    <s v="HALLOCK"/>
    <s v="A/D building remodeling"/>
    <d v="2003-07-14T00:00:00"/>
    <n v="0"/>
    <n v="10800"/>
    <n v="7200"/>
    <n v="18000"/>
  </r>
  <r>
    <s v="N"/>
    <x v="40"/>
    <s v="HALLOCK"/>
    <s v="Cardtrol Fuel System"/>
    <d v="2004-09-24T00:00:00"/>
    <n v="0"/>
    <n v="7000"/>
    <n v="7000"/>
    <n v="14000"/>
  </r>
  <r>
    <s v="N"/>
    <x v="40"/>
    <s v="HALLOCK"/>
    <s v="Cardtrol Fuel System"/>
    <d v="2004-10-25T00:00:00"/>
    <n v="0"/>
    <n v="3552"/>
    <n v="3552"/>
    <n v="7104"/>
  </r>
  <r>
    <s v="N"/>
    <x v="40"/>
    <s v="HALLOCK"/>
    <s v="2. Rwy, Txy, Apron Overlay"/>
    <d v="2004-10-27T00:00:00"/>
    <n v="160142"/>
    <n v="0"/>
    <n v="8429.5300000000007"/>
    <n v="168571.53"/>
  </r>
  <r>
    <s v="N"/>
    <x v="40"/>
    <s v="HALLOCK"/>
    <s v="2. Rwy, Txy, Apron Overlay"/>
    <d v="2004-12-22T00:00:00"/>
    <n v="45681"/>
    <n v="0"/>
    <n v="2403.67"/>
    <n v="48084.67"/>
  </r>
  <r>
    <s v="N"/>
    <x v="40"/>
    <s v="HALLOCK"/>
    <s v="2. Rwy, Txy, Apron Overlay"/>
    <d v="2005-08-17T00:00:00"/>
    <n v="4429"/>
    <n v="0"/>
    <n v="233.49"/>
    <n v="4662.49"/>
  </r>
  <r>
    <s v="N"/>
    <x v="40"/>
    <s v="HALLOCK"/>
    <s v="Tractor, mower, blower, A/D insulation"/>
    <d v="2005-11-10T00:00:00"/>
    <n v="0"/>
    <n v="83766.98"/>
    <n v="35900.129999999997"/>
    <n v="119667.10999999999"/>
  </r>
  <r>
    <s v="N"/>
    <x v="40"/>
    <s v="HALLOCK"/>
    <s v="Refurbish Airport Beacon"/>
    <d v="2007-07-11T00:00:00"/>
    <n v="0"/>
    <n v="5188.78"/>
    <n v="2223.7600000000002"/>
    <n v="7412.54"/>
  </r>
  <r>
    <s v="N"/>
    <x v="40"/>
    <s v="HALLOCK"/>
    <s v="3. Reconstruct Entrance Rd &amp; Parking Lot"/>
    <d v="2007-10-08T00:00:00"/>
    <n v="123816"/>
    <n v="0"/>
    <n v="6516.67"/>
    <n v="130332.67"/>
  </r>
  <r>
    <s v="N"/>
    <x v="40"/>
    <s v="HALLOCK"/>
    <s v="3. Reconstruct Entrance Rd &amp; Parking Lot"/>
    <d v="2008-01-11T00:00:00"/>
    <n v="84199"/>
    <n v="0"/>
    <n v="4432.8599999999997"/>
    <n v="88631.86"/>
  </r>
  <r>
    <s v="N"/>
    <x v="40"/>
    <s v="HALLOCK"/>
    <s v="3. Reconstruct Entrance Rd &amp; Parking Lot"/>
    <d v="2008-03-25T00:00:00"/>
    <n v="1140"/>
    <n v="0"/>
    <n v="60"/>
    <n v="1200"/>
  </r>
  <r>
    <s v="N"/>
    <x v="40"/>
    <s v="HALLOCK"/>
    <s v="A/D Roof Repairs"/>
    <d v="2010-04-02T00:00:00"/>
    <n v="0"/>
    <n v="14194.76"/>
    <n v="3548.69"/>
    <n v="17743.45"/>
  </r>
  <r>
    <s v="N"/>
    <x v="40"/>
    <s v="HALLOCK"/>
    <s v="ALP Update; Crack Seal Rwy, Txwy, Ap"/>
    <d v="2009-11-19T00:00:00"/>
    <n v="48220"/>
    <n v="0"/>
    <n v="2538.79"/>
    <n v="50758.79"/>
  </r>
  <r>
    <s v="N"/>
    <x v="40"/>
    <s v="HALLOCK"/>
    <s v="ALP Update; Crack Seal Rwy, Txwy, Ap"/>
    <d v="2010-12-14T00:00:00"/>
    <n v="49605"/>
    <n v="0"/>
    <n v="2908.75"/>
    <n v="52513.75"/>
  </r>
  <r>
    <s v="N"/>
    <x v="40"/>
    <s v="HALLOCK"/>
    <s v="ALP Update; Crack Seal Rwy, Txwy, Ap"/>
    <d v="2012-08-21T00:00:00"/>
    <n v="9502"/>
    <n v="0"/>
    <n v="201.5"/>
    <n v="9703.5"/>
  </r>
  <r>
    <s v="N"/>
    <x v="40"/>
    <s v="HALLOCK"/>
    <s v="Fuel System Upgrade - Compliance"/>
    <d v="2010-12-02T00:00:00"/>
    <n v="0"/>
    <n v="3410.84"/>
    <n v="3410.84"/>
    <n v="6821.68"/>
  </r>
  <r>
    <s v="N"/>
    <x v="40"/>
    <s v="HALLOCK"/>
    <s v="5.Hangar Area Pvmnt Rpr; SWPPP"/>
    <d v="2010-10-11T00:00:00"/>
    <n v="33525"/>
    <n v="24658.66"/>
    <n v="21638.26"/>
    <n v="79821.919999999998"/>
  </r>
  <r>
    <s v="N"/>
    <x v="40"/>
    <s v="HALLOCK"/>
    <s v="5.Hangar Area Pvmnt Rpr; SWPPP"/>
    <d v="2010-12-14T00:00:00"/>
    <n v="7478"/>
    <n v="120.97"/>
    <n v="6850.4"/>
    <n v="14449.369999999999"/>
  </r>
  <r>
    <s v="N"/>
    <x v="40"/>
    <s v="HALLOCK"/>
    <s v="5.Hangar Area Pvmnt Rpr; SWPPP"/>
    <d v="2012-06-22T00:00:00"/>
    <n v="7545"/>
    <n v="0"/>
    <n v="7270.21"/>
    <n v="14815.21"/>
  </r>
  <r>
    <s v="N"/>
    <x v="40"/>
    <s v="HALLOCK"/>
    <s v="Sewer Lift Station Repair"/>
    <d v="2011-09-30T00:00:00"/>
    <n v="0"/>
    <n v="12981.5"/>
    <n v="5563.5"/>
    <n v="18545"/>
  </r>
  <r>
    <s v="N"/>
    <x v="40"/>
    <s v="HALLOCK"/>
    <s v="Replace/New Fuel System"/>
    <d v="2012-06-22T00:00:00"/>
    <n v="156285"/>
    <n v="0"/>
    <n v="8226.5"/>
    <n v="164511.5"/>
  </r>
  <r>
    <s v="N"/>
    <x v="40"/>
    <s v="HALLOCK"/>
    <s v="Replace/New Fuel System"/>
    <d v="2012-07-16T00:00:00"/>
    <n v="135972"/>
    <n v="0"/>
    <n v="7156.9"/>
    <n v="143128.9"/>
  </r>
  <r>
    <s v="N"/>
    <x v="40"/>
    <s v="HALLOCK"/>
    <s v="Replace/New Fuel System"/>
    <d v="2012-12-07T00:00:00"/>
    <n v="30805"/>
    <n v="0"/>
    <n v="1778.1"/>
    <n v="32583.1"/>
  </r>
  <r>
    <s v="N"/>
    <x v="40"/>
    <s v="HALLOCK"/>
    <s v="Replace/New Fuel System"/>
    <d v="2013-02-20T00:00:00"/>
    <n v="5098"/>
    <n v="0"/>
    <n v="112"/>
    <n v="5210"/>
  </r>
  <r>
    <s v="N"/>
    <x v="40"/>
    <s v="HALLOCK"/>
    <s v="Snow Blowers &amp; Mower"/>
    <d v="2012-03-12T00:00:00"/>
    <n v="0"/>
    <n v="17602.990000000002"/>
    <n v="9325.25"/>
    <n v="26928.240000000002"/>
  </r>
  <r>
    <s v="N"/>
    <x v="40"/>
    <s v="HALLOCK"/>
    <s v="Rehabilitate Runway 13/31; Apron and Taxiway (Crack Repair/Slurry Seal)"/>
    <d v="2016-01-20T00:00:00"/>
    <n v="206289"/>
    <n v="11899.75"/>
    <n v="11900.2"/>
    <n v="230088.95"/>
  </r>
  <r>
    <s v="N"/>
    <x v="40"/>
    <s v="HALLOCK"/>
    <s v="Rehabilitate Runway 13/31; Apron and Taxiway (Crack Repair/Slurry Seal)"/>
    <d v="2017-02-23T00:00:00"/>
    <n v="10000"/>
    <n v="293.04000000000002"/>
    <n v="293.73"/>
    <n v="10586.77"/>
  </r>
  <r>
    <s v="N"/>
    <x v="40"/>
    <s v="HALLOCK"/>
    <s v="Rehabilitate Runway 13/31; Apron and Taxiway (Crack Repair/Slurry Seal)"/>
    <d v="2017-03-24T00:00:00"/>
    <n v="3181"/>
    <n v="0"/>
    <n v="-1"/>
    <n v="3180"/>
  </r>
  <r>
    <s v="N"/>
    <x v="40"/>
    <s v="HALLOCK"/>
    <s v="Replace REIl's, Construct Hangar Taxilanes - Design, Replace PAPI's - Design"/>
    <d v="2017-05-09T00:00:00"/>
    <n v="96991"/>
    <n v="5388.41"/>
    <n v="5388.83"/>
    <n v="107768.24"/>
  </r>
  <r>
    <s v="N"/>
    <x v="40"/>
    <s v="HALLOCK"/>
    <s v="Replace REIl's, Construct Hangar Taxilanes - Design, Replace PAPI's - Design"/>
    <d v="2017-10-10T00:00:00"/>
    <n v="85321"/>
    <n v="4740.1000000000004"/>
    <n v="4740.88"/>
    <n v="94801.98000000001"/>
  </r>
  <r>
    <s v="N"/>
    <x v="40"/>
    <s v="HALLOCK"/>
    <s v="Replace REIl's, Construct Hangar Taxilanes - Design, Replace PAPI's - Design"/>
    <d v="2018-02-13T00:00:00"/>
    <n v="11539"/>
    <n v="641.04"/>
    <n v="640.70000000000005"/>
    <n v="12820.740000000002"/>
  </r>
  <r>
    <s v="N"/>
    <x v="40"/>
    <s v="HALLOCK"/>
    <s v="Replace REIl's, Construct Hangar Taxilanes - Design, Replace PAPI's - Design"/>
    <d v="2018-05-10T00:00:00"/>
    <n v="3073"/>
    <n v="700"/>
    <n v="700"/>
    <n v="4473"/>
  </r>
  <r>
    <s v="N"/>
    <x v="40"/>
    <s v="HALLOCK"/>
    <s v="Replace REIl's, Construct Hangar Taxilanes - Design, Replace PAPI's - Design"/>
    <d v="2020-02-07T00:00:00"/>
    <n v="21307"/>
    <n v="654.4"/>
    <n v="653.57000000000005"/>
    <n v="22614.97"/>
  </r>
  <r>
    <s v="N"/>
    <x v="40"/>
    <s v="HALLOCK"/>
    <s v="Install PAPI's"/>
    <d v="1899-12-30T00:00:00"/>
    <n v="16803"/>
    <n v="0"/>
    <n v="-1"/>
    <n v="16802"/>
  </r>
  <r>
    <s v="N"/>
    <x v="40"/>
    <s v="HALLOCK"/>
    <s v="Install PAPI's"/>
    <d v="2018-11-20T00:00:00"/>
    <n v="21282"/>
    <n v="1182.3900000000001"/>
    <n v="1183.3699999999999"/>
    <n v="23647.759999999998"/>
  </r>
  <r>
    <s v="N"/>
    <x v="40"/>
    <s v="HALLOCK"/>
    <s v="Install PAPI's"/>
    <d v="2018-12-18T00:00:00"/>
    <n v="93653"/>
    <n v="5202.9399999999996"/>
    <n v="5202.8100000000004"/>
    <n v="104058.75"/>
  </r>
  <r>
    <s v="N"/>
    <x v="40"/>
    <s v="HALLOCK"/>
    <s v="Install PAPI's"/>
    <d v="2019-04-08T00:00:00"/>
    <n v="839"/>
    <n v="46.64"/>
    <n v="46.98"/>
    <n v="932.62"/>
  </r>
  <r>
    <s v="N"/>
    <x v="40"/>
    <s v="HALLOCK"/>
    <s v="Install PAPI's"/>
    <d v="2019-09-11T00:00:00"/>
    <n v="1033"/>
    <n v="57.37"/>
    <n v="57.21"/>
    <n v="1147.58"/>
  </r>
  <r>
    <s v="N"/>
    <x v="40"/>
    <s v="HALLOCK"/>
    <s v="Install PAPI's"/>
    <d v="2019-10-15T00:00:00"/>
    <n v="7264"/>
    <n v="403.54"/>
    <n v="403.21"/>
    <n v="8070.75"/>
  </r>
  <r>
    <s v="N"/>
    <x v="40"/>
    <s v="HALLOCK"/>
    <s v="Install PAPI's"/>
    <d v="2019-11-26T00:00:00"/>
    <n v="57639"/>
    <n v="4135.63"/>
    <n v="4136.05"/>
    <n v="65910.679999999993"/>
  </r>
  <r>
    <s v="N"/>
    <x v="40"/>
    <s v="HALLOCK"/>
    <s v="Construct 9-unit T-hangar"/>
    <d v="2018-12-18T00:00:00"/>
    <n v="106257"/>
    <n v="5911.22"/>
    <n v="6056.06"/>
    <n v="118224.28"/>
  </r>
  <r>
    <s v="N"/>
    <x v="40"/>
    <s v="HALLOCK"/>
    <s v="Construct 9-unit T-hangar"/>
    <d v="2019-04-08T00:00:00"/>
    <n v="13307"/>
    <n v="740.31"/>
    <n v="758.78"/>
    <n v="14806.09"/>
  </r>
  <r>
    <s v="N"/>
    <x v="40"/>
    <s v="HALLOCK"/>
    <s v="Construct 9-unit T-hangar"/>
    <d v="2019-04-08T00:00:00"/>
    <n v="91330"/>
    <n v="5080.78"/>
    <n v="5204.92"/>
    <n v="101615.7"/>
  </r>
  <r>
    <s v="N"/>
    <x v="40"/>
    <s v="HALLOCK"/>
    <s v="Construct 9-unit T-hangar"/>
    <d v="2019-05-02T00:00:00"/>
    <n v="7226"/>
    <n v="401.96"/>
    <n v="411.14"/>
    <n v="8039.1"/>
  </r>
  <r>
    <s v="N"/>
    <x v="40"/>
    <s v="HALLOCK"/>
    <s v="Construct 9-unit T-hangar"/>
    <d v="2019-05-02T00:00:00"/>
    <n v="251679"/>
    <n v="14001.14"/>
    <n v="14342.66"/>
    <n v="280022.8"/>
  </r>
  <r>
    <s v="N"/>
    <x v="40"/>
    <s v="HALLOCK"/>
    <s v="Construct 9-unit T-hangar"/>
    <d v="2019-09-11T00:00:00"/>
    <n v="273923"/>
    <n v="15238.65"/>
    <n v="15611.14"/>
    <n v="304772.79000000004"/>
  </r>
  <r>
    <s v="N"/>
    <x v="40"/>
    <s v="HALLOCK"/>
    <s v="Construct 9-unit T-hangar"/>
    <d v="2019-10-15T00:00:00"/>
    <n v="2445"/>
    <n v="136.01"/>
    <n v="3143.18"/>
    <n v="5724.1900000000005"/>
  </r>
  <r>
    <s v="N"/>
    <x v="40"/>
    <s v="HALLOCK"/>
    <s v="Construct 9-unit T-hangar"/>
    <d v="2019-11-26T00:00:00"/>
    <n v="91223"/>
    <n v="7611.26"/>
    <n v="6163.73"/>
    <n v="104997.98999999999"/>
  </r>
  <r>
    <s v="N"/>
    <x v="40"/>
    <s v="HALLOCK"/>
    <s v="Replace Hangar Door"/>
    <d v="2018-10-03T00:00:00"/>
    <n v="0"/>
    <n v="11799.75"/>
    <n v="3933.25"/>
    <n v="15733"/>
  </r>
  <r>
    <s v="N"/>
    <x v="40"/>
    <s v="HALLOCK"/>
    <s v="Replace Hangar Door"/>
    <d v="2018-11-14T00:00:00"/>
    <n v="0"/>
    <n v="60894.879999999997"/>
    <n v="20298.29"/>
    <n v="81193.17"/>
  </r>
  <r>
    <s v="N"/>
    <x v="40"/>
    <s v="HALLOCK"/>
    <s v="Replace Hangar Door"/>
    <d v="2019-03-28T00:00:00"/>
    <n v="0"/>
    <n v="8152.34"/>
    <n v="2717.45"/>
    <n v="10869.79"/>
  </r>
  <r>
    <s v="N"/>
    <x v="40"/>
    <s v="HALLOCK"/>
    <s v="Multi-Year - Construct T-Hangar (Phase 3): Construct 1,328 square yard apron on each side of the T-hangar;construct Taxilane A3 (260 foot x 25 feet) and Taxilane A2 (470 feet x 25 feet)"/>
    <d v="1899-12-30T00:00:00"/>
    <n v="363411"/>
    <n v="21355.86"/>
    <n v="16847.47"/>
    <n v="401614.32999999996"/>
  </r>
  <r>
    <s v="N"/>
    <x v="40"/>
    <s v="HALLOCK"/>
    <s v="CARES Act amendment for Hallock"/>
    <d v="2021-01-08T00:00:00"/>
    <n v="21686"/>
    <n v="0"/>
    <n v="0"/>
    <n v="21686"/>
  </r>
  <r>
    <s v="N"/>
    <x v="40"/>
    <s v="HALLOCK"/>
    <s v="CARES Act amendment for Hallock"/>
    <d v="2021-03-03T00:00:00"/>
    <n v="6013"/>
    <n v="0"/>
    <n v="0"/>
    <n v="6013"/>
  </r>
  <r>
    <s v="N"/>
    <x v="40"/>
    <s v="HALLOCK"/>
    <s v="LAND"/>
    <d v="1966-10-24T00:00:00"/>
    <n v="7093.25"/>
    <n v="0"/>
    <n v="0"/>
    <n v="7093.25"/>
  </r>
  <r>
    <s v="N"/>
    <x v="40"/>
    <s v="HALLOCK"/>
    <s v="LAND"/>
    <d v="1976-12-02T00:00:00"/>
    <n v="72151.199999999997"/>
    <n v="0"/>
    <n v="0"/>
    <n v="72151.199999999997"/>
  </r>
  <r>
    <s v="N"/>
    <x v="41"/>
    <s v="HAWLEY"/>
    <s v="&gt;---Hawley---&lt; CONSTRUCT LANDING STRIP"/>
    <d v="1973-06-22T00:00:00"/>
    <n v="0"/>
    <n v="34999.9"/>
    <n v="0"/>
    <n v="34999.9"/>
  </r>
  <r>
    <s v="N"/>
    <x v="41"/>
    <s v="HAWLEY"/>
    <s v="LAND"/>
    <d v="1971-01-11T00:00:00"/>
    <n v="0"/>
    <n v="10000"/>
    <n v="10000"/>
    <n v="20000"/>
  </r>
  <r>
    <s v="N"/>
    <x v="41"/>
    <s v="HAWLEY"/>
    <s v="PAVE AND LIGHT"/>
    <d v="1974-05-17T00:00:00"/>
    <n v="116795.35"/>
    <n v="21231.37"/>
    <n v="17915.39"/>
    <n v="155942.10999999999"/>
  </r>
  <r>
    <s v="N"/>
    <x v="41"/>
    <s v="HAWLEY"/>
    <s v="ELEC IMPROVE - T-HANGAR"/>
    <d v="1974-10-04T00:00:00"/>
    <n v="0"/>
    <n v="1670"/>
    <n v="1670"/>
    <n v="3340"/>
  </r>
  <r>
    <s v="N"/>
    <x v="41"/>
    <s v="HAWLEY"/>
    <s v="HANGAR AREA PAVING"/>
    <d v="1974-10-04T00:00:00"/>
    <n v="0"/>
    <n v="4839.82"/>
    <n v="4838.83"/>
    <n v="9678.65"/>
  </r>
  <r>
    <s v="N"/>
    <x v="41"/>
    <s v="HAWLEY"/>
    <s v="WELL &amp; SEWAGE TREAT FACILITIES"/>
    <d v="1974-10-04T00:00:00"/>
    <n v="0"/>
    <n v="2560"/>
    <n v="640"/>
    <n v="3200"/>
  </r>
  <r>
    <s v="N"/>
    <x v="41"/>
    <s v="HAWLEY"/>
    <s v="FINISH ARRIVAL/DEPARTURE AREA"/>
    <d v="1975-06-13T00:00:00"/>
    <n v="0"/>
    <n v="3999.31"/>
    <n v="999.83"/>
    <n v="4999.1400000000003"/>
  </r>
  <r>
    <s v="N"/>
    <x v="41"/>
    <s v="HAWLEY"/>
    <s v="SEAL COAT"/>
    <d v="1979-01-19T00:00:00"/>
    <n v="0"/>
    <n v="6441.72"/>
    <n v="3220.87"/>
    <n v="9662.59"/>
  </r>
  <r>
    <s v="N"/>
    <x v="41"/>
    <s v="HAWLEY"/>
    <s v="HANGAR SITE PREP AND PAVE"/>
    <d v="1979-08-09T00:00:00"/>
    <n v="0"/>
    <n v="22206.59"/>
    <n v="11103.3"/>
    <n v="33309.89"/>
  </r>
  <r>
    <s v="N"/>
    <x v="41"/>
    <s v="HAWLEY"/>
    <s v="LAND for Building Area"/>
    <d v="1979-01-15T00:00:00"/>
    <n v="0"/>
    <n v="9143.57"/>
    <n v="4571.79"/>
    <n v="13715.36"/>
  </r>
  <r>
    <s v="N"/>
    <x v="41"/>
    <s v="HAWLEY"/>
    <s v="HANGAR SITE PREP AND PAVING"/>
    <d v="1982-07-08T00:00:00"/>
    <n v="0"/>
    <n v="28948.61"/>
    <n v="14474.3"/>
    <n v="43422.91"/>
  </r>
  <r>
    <s v="N"/>
    <x v="41"/>
    <s v="HAWLEY"/>
    <s v="HANGAR SITE PREP &amp; DRAINAGE"/>
    <d v="1984-07-30T00:00:00"/>
    <n v="0"/>
    <n v="38288.69"/>
    <n v="19144.34"/>
    <n v="57433.03"/>
  </r>
  <r>
    <s v="N"/>
    <x v="41"/>
    <s v="HAWLEY"/>
    <s v="SAND SEAL"/>
    <d v="1983-11-07T00:00:00"/>
    <n v="0"/>
    <n v="11378.82"/>
    <n v="5689.41"/>
    <n v="17068.23"/>
  </r>
  <r>
    <s v="N"/>
    <x v="41"/>
    <s v="HAWLEY"/>
    <s v="HANGAR SITE PREP &amp; PAVING"/>
    <d v="1987-02-20T00:00:00"/>
    <n v="0"/>
    <n v="4348.1499999999996"/>
    <n v="2174.08"/>
    <n v="6522.23"/>
  </r>
  <r>
    <s v="N"/>
    <x v="41"/>
    <s v="HAWLEY"/>
    <s v="AG-SPRAY WASH FACILITY"/>
    <d v="1987-07-28T00:00:00"/>
    <n v="0"/>
    <n v="19267.84"/>
    <n v="9633.93"/>
    <n v="28901.77"/>
  </r>
  <r>
    <s v="N"/>
    <x v="41"/>
    <s v="HAWLEY"/>
    <s v="HANGAR SITE PREP AND PAVING"/>
    <d v="1990-02-12T00:00:00"/>
    <n v="0"/>
    <n v="19165.05"/>
    <n v="9582.52"/>
    <n v="28747.57"/>
  </r>
  <r>
    <s v="N"/>
    <x v="41"/>
    <s v="HAWLEY"/>
    <s v="HANGAR SITE PREP AND PAVING"/>
    <d v="1990-03-13T00:00:00"/>
    <n v="0"/>
    <n v="1357.19"/>
    <n v="678.6"/>
    <n v="2035.79"/>
  </r>
  <r>
    <s v="N"/>
    <x v="41"/>
    <s v="HAWLEY"/>
    <s v="HANGAR SITE PREP AND PAVING"/>
    <d v="1990-12-04T00:00:00"/>
    <n v="0"/>
    <n v="1015.74"/>
    <n v="507.87"/>
    <n v="1523.6100000000001"/>
  </r>
  <r>
    <s v="N"/>
    <x v="41"/>
    <s v="HAWLEY"/>
    <s v="BITUMINOUS OVERLAY &amp; RECONSTR"/>
    <d v="1990-08-02T00:00:00"/>
    <n v="0"/>
    <n v="82394.64"/>
    <n v="41197.33"/>
    <n v="123591.97"/>
  </r>
  <r>
    <s v="N"/>
    <x v="41"/>
    <s v="HAWLEY"/>
    <s v="BITUMINOUS OVERLAY &amp; RECONSTR"/>
    <d v="1991-01-29T00:00:00"/>
    <n v="0"/>
    <n v="4605.3599999999997"/>
    <n v="9962.39"/>
    <n v="14567.75"/>
  </r>
  <r>
    <s v="N"/>
    <x v="41"/>
    <s v="HAWLEY"/>
    <s v="POWERLINE BURIAL"/>
    <d v="1992-02-14T00:00:00"/>
    <n v="0"/>
    <n v="4708.0200000000004"/>
    <n v="2354.02"/>
    <n v="7062.0400000000009"/>
  </r>
  <r>
    <s v="N"/>
    <x v="41"/>
    <s v="HAWLEY"/>
    <s v="RUBBERIZED ASPHALT CRACK REPAR"/>
    <d v="1992-11-12T00:00:00"/>
    <n v="0"/>
    <n v="7000"/>
    <n v="4782.01"/>
    <n v="11782.01"/>
  </r>
  <r>
    <s v="N"/>
    <x v="41"/>
    <s v="HAWLEY"/>
    <s v="AIRPORT SIGNING"/>
    <d v="1993-01-27T00:00:00"/>
    <n v="0"/>
    <n v="922.28"/>
    <n v="280"/>
    <n v="1202.28"/>
  </r>
  <r>
    <s v="N"/>
    <x v="41"/>
    <s v="HAWLEY"/>
    <s v="AIRPORT SEALCOAT"/>
    <d v="1993-10-25T00:00:00"/>
    <n v="0"/>
    <n v="10300"/>
    <n v="5336.9"/>
    <n v="15636.9"/>
  </r>
  <r>
    <s v="N"/>
    <x v="41"/>
    <s v="HAWLEY"/>
    <s v="APRON RECONSTRUCTION"/>
    <d v="1993-08-10T00:00:00"/>
    <n v="0"/>
    <n v="1140"/>
    <n v="570"/>
    <n v="1710"/>
  </r>
  <r>
    <s v="N"/>
    <x v="41"/>
    <s v="HAWLEY"/>
    <s v="APRON RECONSTRUCTION"/>
    <d v="1993-09-08T00:00:00"/>
    <n v="0"/>
    <n v="6698.76"/>
    <n v="3349.39"/>
    <n v="10048.15"/>
  </r>
  <r>
    <s v="N"/>
    <x v="41"/>
    <s v="HAWLEY"/>
    <s v="APRON RECONSTRUCTION"/>
    <d v="1993-09-08T00:00:00"/>
    <n v="0"/>
    <n v="3147.6"/>
    <n v="1573.81"/>
    <n v="4721.41"/>
  </r>
  <r>
    <s v="N"/>
    <x v="41"/>
    <s v="HAWLEY"/>
    <s v="APRON RECONSTRUCTION"/>
    <d v="1993-10-25T00:00:00"/>
    <n v="0"/>
    <n v="10713.64"/>
    <n v="5356.8"/>
    <n v="16070.439999999999"/>
  </r>
  <r>
    <s v="N"/>
    <x v="41"/>
    <s v="HAWLEY"/>
    <s v="APRON RECONSTRUCTION"/>
    <d v="1994-01-04T00:00:00"/>
    <n v="0"/>
    <n v="7382.98"/>
    <n v="3691.49"/>
    <n v="11074.47"/>
  </r>
  <r>
    <s v="N"/>
    <x v="41"/>
    <s v="HAWLEY"/>
    <s v="PILOT CONTR. LIGHTING EQUIP."/>
    <d v="1995-03-08T00:00:00"/>
    <n v="0"/>
    <n v="13912.55"/>
    <n v="6956.27"/>
    <n v="20868.82"/>
  </r>
  <r>
    <s v="N"/>
    <x v="41"/>
    <s v="HAWLEY"/>
    <s v="REMOVE AND REPLACE FUEL TANKS"/>
    <d v="1995-10-26T00:00:00"/>
    <n v="0"/>
    <n v="19100"/>
    <n v="9550"/>
    <n v="28650"/>
  </r>
  <r>
    <s v="N"/>
    <x v="41"/>
    <s v="HAWLEY"/>
    <s v="REMOVE AND REPLACE FUEL TANKS"/>
    <d v="1996-01-25T00:00:00"/>
    <n v="0"/>
    <n v="1537.63"/>
    <n v="1889.96"/>
    <n v="3427.59"/>
  </r>
  <r>
    <s v="N"/>
    <x v="41"/>
    <s v="HAWLEY"/>
    <s v="PAVEMENT MARKING"/>
    <d v="1996-01-10T00:00:00"/>
    <n v="0"/>
    <n v="894.6"/>
    <n v="447.3"/>
    <n v="1341.9"/>
  </r>
  <r>
    <s v="N"/>
    <x v="41"/>
    <s v="HAWLEY"/>
    <s v="Rubberized Asphalt Crack Repair"/>
    <d v="1998-02-05T00:00:00"/>
    <n v="0"/>
    <n v="14800.68"/>
    <n v="9867.1299999999992"/>
    <n v="24667.809999999998"/>
  </r>
  <r>
    <s v="N"/>
    <x v="41"/>
    <s v="HAWLEY"/>
    <s v="Pave Entrance Road &amp; Parking Lot"/>
    <d v="1998-12-07T00:00:00"/>
    <n v="0"/>
    <n v="27661.06"/>
    <n v="18440.7"/>
    <n v="46101.760000000002"/>
  </r>
  <r>
    <s v="N"/>
    <x v="41"/>
    <s v="HAWLEY"/>
    <s v="Update Airport Layout Plan"/>
    <d v="1999-12-13T00:00:00"/>
    <n v="0"/>
    <n v="6397.8"/>
    <n v="4265.2"/>
    <n v="10663"/>
  </r>
  <r>
    <s v="N"/>
    <x v="41"/>
    <s v="HAWLEY"/>
    <s v="Hangar Floor Replacement"/>
    <d v="2000-10-20T00:00:00"/>
    <n v="0"/>
    <n v="8868.75"/>
    <n v="8868.75"/>
    <n v="17737.5"/>
  </r>
  <r>
    <s v="N"/>
    <x v="41"/>
    <s v="HAWLEY"/>
    <s v="BEACON REPLACEMENT"/>
    <d v="2001-11-02T00:00:00"/>
    <n v="0"/>
    <n v="5763.09"/>
    <n v="3842.06"/>
    <n v="9605.15"/>
  </r>
  <r>
    <s v="N"/>
    <x v="41"/>
    <s v="HAWLEY"/>
    <s v="Rubberized Asphalt Crack Repair"/>
    <d v="2003-07-16T00:00:00"/>
    <n v="0"/>
    <n v="1374.54"/>
    <n v="916.36"/>
    <n v="2290.9"/>
  </r>
  <r>
    <s v="N"/>
    <x v="41"/>
    <s v="HAWLEY"/>
    <s v="Seal Coat Apron, Entr. Rd., Hangar Area"/>
    <d v="2004-01-12T00:00:00"/>
    <n v="0"/>
    <n v="14502.6"/>
    <n v="9668.4"/>
    <n v="24171"/>
  </r>
  <r>
    <s v="N"/>
    <x v="41"/>
    <s v="HAWLEY"/>
    <s v="1. Runway Overlay"/>
    <d v="2004-08-18T00:00:00"/>
    <n v="140617"/>
    <n v="0"/>
    <n v="7401.97"/>
    <n v="148018.97"/>
  </r>
  <r>
    <s v="N"/>
    <x v="41"/>
    <s v="HAWLEY"/>
    <s v="1. Runway Overlay"/>
    <d v="2005-01-07T00:00:00"/>
    <n v="35556"/>
    <n v="0"/>
    <n v="1871.9"/>
    <n v="37427.9"/>
  </r>
  <r>
    <s v="N"/>
    <x v="41"/>
    <s v="HAWLEY"/>
    <s v="2. Update ALP/Replace Fuel Pump &amp; Reader"/>
    <d v="2005-12-19T00:00:00"/>
    <n v="52441"/>
    <n v="0"/>
    <n v="2760.8"/>
    <n v="55201.8"/>
  </r>
  <r>
    <s v="N"/>
    <x v="41"/>
    <s v="HAWLEY"/>
    <s v="2. Update ALP/Replace Fuel Pump &amp; Reader"/>
    <d v="2005-12-30T00:00:00"/>
    <n v="32632"/>
    <n v="0"/>
    <n v="2827.2"/>
    <n v="35459.199999999997"/>
  </r>
  <r>
    <s v="N"/>
    <x v="41"/>
    <s v="HAWLEY"/>
    <s v="2. Update ALP/Replace Fuel Pump &amp; Reader"/>
    <d v="2006-08-09T00:00:00"/>
    <n v="11541"/>
    <n v="0"/>
    <n v="0"/>
    <n v="11541"/>
  </r>
  <r>
    <s v="N"/>
    <x v="41"/>
    <s v="HAWLEY"/>
    <s v="2. Update ALP/Replace Fuel Pump &amp; Reader"/>
    <d v="2007-07-27T00:00:00"/>
    <n v="7650"/>
    <n v="0"/>
    <n v="0"/>
    <n v="7650"/>
  </r>
  <r>
    <s v="N"/>
    <x v="41"/>
    <s v="HAWLEY"/>
    <s v="3. SRE, Replace MIRLs/MITLs/PAPIs"/>
    <d v="2006-08-22T00:00:00"/>
    <n v="29832"/>
    <n v="0"/>
    <n v="1571.13"/>
    <n v="31403.13"/>
  </r>
  <r>
    <s v="N"/>
    <x v="41"/>
    <s v="HAWLEY"/>
    <s v="3. SRE, Replace MIRLs/MITLs/PAPIs"/>
    <d v="2006-09-26T00:00:00"/>
    <n v="90133"/>
    <n v="0"/>
    <n v="4744.42"/>
    <n v="94877.42"/>
  </r>
  <r>
    <s v="N"/>
    <x v="41"/>
    <s v="HAWLEY"/>
    <s v="3. SRE, Replace MIRLs/MITLs/PAPIs"/>
    <d v="2006-12-06T00:00:00"/>
    <n v="84328"/>
    <n v="0"/>
    <n v="10837.45"/>
    <n v="95165.45"/>
  </r>
  <r>
    <s v="N"/>
    <x v="41"/>
    <s v="HAWLEY"/>
    <s v="3. SRE, Replace MIRLs/MITLs/PAPIs"/>
    <d v="2007-01-02T00:00:00"/>
    <n v="111597"/>
    <n v="0"/>
    <n v="0"/>
    <n v="111597"/>
  </r>
  <r>
    <s v="N"/>
    <x v="41"/>
    <s v="HAWLEY"/>
    <s v="3. SRE, Replace MIRLs/MITLs/PAPIs"/>
    <d v="2007-07-27T00:00:00"/>
    <n v="10000"/>
    <n v="0"/>
    <n v="0"/>
    <n v="10000"/>
  </r>
  <r>
    <s v="N"/>
    <x v="41"/>
    <s v="HAWLEY"/>
    <s v="3. SRE, Replace MIRLs/MITLs/PAPIs"/>
    <d v="2007-07-27T00:00:00"/>
    <n v="15694"/>
    <n v="0"/>
    <n v="0"/>
    <n v="15694"/>
  </r>
  <r>
    <s v="N"/>
    <x v="41"/>
    <s v="HAWLEY"/>
    <s v="4.Construct A/D Building- Phase I"/>
    <d v="2007-10-25T00:00:00"/>
    <n v="31471"/>
    <n v="0"/>
    <n v="8017.55"/>
    <n v="39488.550000000003"/>
  </r>
  <r>
    <s v="N"/>
    <x v="41"/>
    <s v="HAWLEY"/>
    <s v="4.Construct A/D Building- Phase I"/>
    <d v="2008-02-08T00:00:00"/>
    <n v="12448"/>
    <n v="0"/>
    <n v="554.45000000000005"/>
    <n v="13002.45"/>
  </r>
  <r>
    <s v="N"/>
    <x v="41"/>
    <s v="HAWLEY"/>
    <s v="4.Construct A/D Building- Phase I"/>
    <d v="2008-02-20T00:00:00"/>
    <n v="49603"/>
    <n v="0"/>
    <n v="0"/>
    <n v="49603"/>
  </r>
  <r>
    <s v="N"/>
    <x v="41"/>
    <s v="HAWLEY"/>
    <s v="4.Construct A/D Building- Phase I"/>
    <d v="2008-05-15T00:00:00"/>
    <n v="52857"/>
    <n v="0"/>
    <n v="0"/>
    <n v="52857"/>
  </r>
  <r>
    <s v="N"/>
    <x v="41"/>
    <s v="HAWLEY"/>
    <s v="4.Construct A/D Building- Phase I"/>
    <d v="2008-08-14T00:00:00"/>
    <n v="6474"/>
    <n v="0"/>
    <n v="0"/>
    <n v="6474"/>
  </r>
  <r>
    <s v="N"/>
    <x v="41"/>
    <s v="HAWLEY"/>
    <s v="4.Construct A/D Building- Phase I"/>
    <d v="2008-11-19T00:00:00"/>
    <n v="10000"/>
    <n v="0"/>
    <n v="0"/>
    <n v="10000"/>
  </r>
  <r>
    <s v="N"/>
    <x v="41"/>
    <s v="HAWLEY"/>
    <s v="4.Construct A/D Building- Phase I"/>
    <d v="2008-12-19T00:00:00"/>
    <n v="6186"/>
    <n v="0"/>
    <n v="345"/>
    <n v="6531"/>
  </r>
  <r>
    <s v="N"/>
    <x v="41"/>
    <s v="HAWLEY"/>
    <s v="5. A/D Building, Phase ll"/>
    <d v="2008-07-23T00:00:00"/>
    <n v="32655"/>
    <n v="0"/>
    <n v="1776.97"/>
    <n v="34431.97"/>
  </r>
  <r>
    <s v="N"/>
    <x v="41"/>
    <s v="HAWLEY"/>
    <s v="5. A/D Building, Phase ll"/>
    <d v="2008-11-19T00:00:00"/>
    <n v="7228"/>
    <n v="0"/>
    <n v="322.58999999999997"/>
    <n v="7550.59"/>
  </r>
  <r>
    <s v="N"/>
    <x v="41"/>
    <s v="HAWLEY"/>
    <s v="6. Apron and Taxiway Pavement Rehab."/>
    <d v="2010-10-11T00:00:00"/>
    <n v="69982"/>
    <n v="10972.55"/>
    <n v="14681.91"/>
    <n v="95636.46"/>
  </r>
  <r>
    <s v="N"/>
    <x v="41"/>
    <s v="HAWLEY"/>
    <s v="6. Apron and Taxiway Pavement Rehab."/>
    <d v="2010-11-05T00:00:00"/>
    <n v="195593"/>
    <n v="41126.94"/>
    <n v="53199.27"/>
    <n v="289919.21000000002"/>
  </r>
  <r>
    <s v="N"/>
    <x v="41"/>
    <s v="HAWLEY"/>
    <s v="6. Apron and Taxiway Pavement Rehab."/>
    <d v="2011-01-11T00:00:00"/>
    <n v="52954"/>
    <n v="6373.12"/>
    <n v="9361.41"/>
    <n v="68688.53"/>
  </r>
  <r>
    <s v="N"/>
    <x v="41"/>
    <s v="HAWLEY"/>
    <s v="7. Crack Seal and Slurry Seal Pavements"/>
    <d v="2012-03-27T00:00:00"/>
    <n v="23554"/>
    <n v="0"/>
    <n v="1239.68"/>
    <n v="24793.68"/>
  </r>
  <r>
    <s v="N"/>
    <x v="41"/>
    <s v="HAWLEY"/>
    <s v="7. Crack Seal and Slurry Seal Pavements"/>
    <d v="2012-07-30T00:00:00"/>
    <n v="86955"/>
    <n v="0"/>
    <n v="4577.25"/>
    <n v="91532.25"/>
  </r>
  <r>
    <s v="N"/>
    <x v="41"/>
    <s v="HAWLEY"/>
    <s v="7. Crack Seal and Slurry Seal Pavements"/>
    <d v="2012-08-03T00:00:00"/>
    <n v="8824"/>
    <n v="0"/>
    <n v="875.9"/>
    <n v="9699.9"/>
  </r>
  <r>
    <s v="N"/>
    <x v="41"/>
    <s v="HAWLEY"/>
    <s v="7. Crack Seal and Slurry Seal Pavements"/>
    <d v="2012-09-24T00:00:00"/>
    <n v="7810"/>
    <n v="0"/>
    <n v="0"/>
    <n v="7810"/>
  </r>
  <r>
    <s v="N"/>
    <x v="41"/>
    <s v="HAWLEY"/>
    <s v="8. Master Plan"/>
    <d v="2013-12-23T00:00:00"/>
    <n v="30187"/>
    <n v="0"/>
    <n v="3355"/>
    <n v="33542"/>
  </r>
  <r>
    <s v="N"/>
    <x v="41"/>
    <s v="HAWLEY"/>
    <s v="8. Master Plan"/>
    <d v="2014-03-13T00:00:00"/>
    <n v="18917"/>
    <n v="0"/>
    <n v="2102"/>
    <n v="21019"/>
  </r>
  <r>
    <s v="N"/>
    <x v="41"/>
    <s v="HAWLEY"/>
    <s v="8. Master Plan"/>
    <d v="2014-04-15T00:00:00"/>
    <n v="15671"/>
    <n v="0"/>
    <n v="1741"/>
    <n v="17412"/>
  </r>
  <r>
    <s v="N"/>
    <x v="41"/>
    <s v="HAWLEY"/>
    <s v="8. Master Plan"/>
    <d v="2014-06-10T00:00:00"/>
    <n v="35016"/>
    <n v="0"/>
    <n v="3890"/>
    <n v="38906"/>
  </r>
  <r>
    <s v="N"/>
    <x v="41"/>
    <s v="HAWLEY"/>
    <s v="8. Master Plan"/>
    <d v="2014-08-08T00:00:00"/>
    <n v="2436"/>
    <n v="5679.3"/>
    <n v="-5408.3"/>
    <n v="2707"/>
  </r>
  <r>
    <s v="N"/>
    <x v="41"/>
    <s v="HAWLEY"/>
    <s v="8. Master Plan"/>
    <d v="2014-10-15T00:00:00"/>
    <n v="3555"/>
    <n v="197.5"/>
    <n v="197.5"/>
    <n v="3950"/>
  </r>
  <r>
    <s v="N"/>
    <x v="41"/>
    <s v="HAWLEY"/>
    <s v="8. Master Plan"/>
    <d v="2014-12-03T00:00:00"/>
    <n v="7675"/>
    <n v="426.4"/>
    <n v="426.6"/>
    <n v="8528"/>
  </r>
  <r>
    <s v="N"/>
    <x v="41"/>
    <s v="HAWLEY"/>
    <s v="8. Master Plan"/>
    <d v="2015-01-05T00:00:00"/>
    <n v="23179"/>
    <n v="1287.7"/>
    <n v="1287.3"/>
    <n v="25754"/>
  </r>
  <r>
    <s v="N"/>
    <x v="41"/>
    <s v="HAWLEY"/>
    <s v="8. Master Plan"/>
    <d v="2015-02-04T00:00:00"/>
    <n v="3959"/>
    <n v="222.55"/>
    <n v="222.45"/>
    <n v="4404"/>
  </r>
  <r>
    <s v="N"/>
    <x v="41"/>
    <s v="HAWLEY"/>
    <s v="8. Master Plan"/>
    <d v="2016-08-08T00:00:00"/>
    <n v="7000"/>
    <n v="776.55"/>
    <n v="776.45"/>
    <n v="8553"/>
  </r>
  <r>
    <s v="N"/>
    <x v="41"/>
    <s v="HAWLEY"/>
    <s v="8. Master Plan"/>
    <d v="2017-07-24T00:00:00"/>
    <n v="7025"/>
    <n v="0"/>
    <n v="0"/>
    <n v="7025"/>
  </r>
  <r>
    <s v="N"/>
    <x v="41"/>
    <s v="HAWLEY"/>
    <s v="Emeregency Fuel System Repair"/>
    <d v="2013-10-17T00:00:00"/>
    <n v="0"/>
    <n v="4355"/>
    <n v="4355"/>
    <n v="8710"/>
  </r>
  <r>
    <s v="N"/>
    <x v="41"/>
    <s v="HAWLEY"/>
    <s v="Reconstruct taxilanes &amp; Hangar Area Pavement"/>
    <d v="2015-11-18T00:00:00"/>
    <n v="106531"/>
    <n v="121102.41"/>
    <n v="34715.26"/>
    <n v="262348.67"/>
  </r>
  <r>
    <s v="N"/>
    <x v="41"/>
    <s v="HAWLEY"/>
    <s v="Reconstruct taxilanes &amp; Hangar Area Pavement"/>
    <d v="2015-11-18T00:00:00"/>
    <n v="40843"/>
    <n v="2269.08"/>
    <n v="2269.4299999999998"/>
    <n v="45381.51"/>
  </r>
  <r>
    <s v="N"/>
    <x v="41"/>
    <s v="HAWLEY"/>
    <s v="Reconstruct taxilanes &amp; Hangar Area Pavement"/>
    <d v="2015-12-21T00:00:00"/>
    <n v="2322"/>
    <n v="1943.4"/>
    <n v="582.1"/>
    <n v="4847.5"/>
  </r>
  <r>
    <s v="N"/>
    <x v="41"/>
    <s v="HAWLEY"/>
    <s v="Reconstruct taxilanes &amp; Hangar Area Pavement"/>
    <d v="2016-01-06T00:00:00"/>
    <n v="3821"/>
    <n v="3199.24"/>
    <n v="959.75"/>
    <n v="7979.99"/>
  </r>
  <r>
    <s v="N"/>
    <x v="41"/>
    <s v="HAWLEY"/>
    <s v="Reconstruct taxilanes &amp; Hangar Area Pavement"/>
    <d v="2016-02-24T00:00:00"/>
    <n v="4029"/>
    <n v="3372.95"/>
    <n v="1011.34"/>
    <n v="8413.2899999999991"/>
  </r>
  <r>
    <s v="N"/>
    <x v="41"/>
    <s v="HAWLEY"/>
    <s v="Reconstruct taxilanes &amp; Hangar Area Pavement"/>
    <d v="2016-03-14T00:00:00"/>
    <n v="1354"/>
    <n v="1133.17"/>
    <n v="339.34"/>
    <n v="2826.51"/>
  </r>
  <r>
    <s v="N"/>
    <x v="41"/>
    <s v="HAWLEY"/>
    <s v="Reconstruct taxilanes &amp; Hangar Area Pavement"/>
    <d v="2016-04-11T00:00:00"/>
    <n v="5848"/>
    <n v="4895.1400000000003"/>
    <n v="1466.99"/>
    <n v="12210.13"/>
  </r>
  <r>
    <s v="N"/>
    <x v="41"/>
    <s v="HAWLEY"/>
    <s v="Reconstruct taxilanes &amp; Hangar Area Pavement"/>
    <d v="2017-07-24T00:00:00"/>
    <n v="876"/>
    <n v="733.44"/>
    <n v="219.99"/>
    <n v="1829.43"/>
  </r>
  <r>
    <s v="N"/>
    <x v="41"/>
    <s v="HAWLEY"/>
    <s v="Crack Repair"/>
    <d v="2016-11-21T00:00:00"/>
    <n v="56141"/>
    <n v="3118.97"/>
    <n v="3119.42"/>
    <n v="62379.39"/>
  </r>
  <r>
    <s v="N"/>
    <x v="41"/>
    <s v="HAWLEY"/>
    <s v="Crack Repair"/>
    <d v="2017-04-21T00:00:00"/>
    <n v="27577"/>
    <n v="1532.08"/>
    <n v="1532.53"/>
    <n v="30641.61"/>
  </r>
  <r>
    <s v="N"/>
    <x v="41"/>
    <s v="HAWLEY"/>
    <s v="Taxilane &amp; Apron"/>
    <d v="2016-11-21T00:00:00"/>
    <n v="37822"/>
    <n v="16785.650000000001"/>
    <n v="5773.31"/>
    <n v="60380.959999999999"/>
  </r>
  <r>
    <s v="N"/>
    <x v="41"/>
    <s v="HAWLEY"/>
    <s v="Taxilane &amp; Apron"/>
    <d v="2017-02-09T00:00:00"/>
    <n v="70664"/>
    <n v="38748.730000000003"/>
    <n v="12631.41"/>
    <n v="122044.14000000001"/>
  </r>
  <r>
    <s v="N"/>
    <x v="41"/>
    <s v="HAWLEY"/>
    <s v="Taxilane &amp; Apron"/>
    <d v="2018-02-01T00:00:00"/>
    <n v="43874"/>
    <n v="26269.08"/>
    <n v="8395.43"/>
    <n v="78538.510000000009"/>
  </r>
  <r>
    <s v="N"/>
    <x v="41"/>
    <s v="HAWLEY"/>
    <s v="Const T-Hangar, Const Taxilane; Rehab Pavement; storm water stdy"/>
    <d v="2016-11-21T00:00:00"/>
    <n v="182870"/>
    <n v="46482.14"/>
    <n v="19242.21"/>
    <n v="248594.35"/>
  </r>
  <r>
    <s v="N"/>
    <x v="41"/>
    <s v="HAWLEY"/>
    <s v="Const T-Hangar, Const Taxilane; Rehab Pavement; storm water stdy"/>
    <d v="2017-02-09T00:00:00"/>
    <n v="81436"/>
    <n v="42782.45"/>
    <n v="14088.19"/>
    <n v="138306.63999999998"/>
  </r>
  <r>
    <s v="N"/>
    <x v="41"/>
    <s v="HAWLEY"/>
    <s v="Const T-Hangar, Const Taxilane; Rehab Pavement; storm water stdy"/>
    <d v="2017-02-23T00:00:00"/>
    <n v="15688"/>
    <n v="5444.47"/>
    <n v="2015.29"/>
    <n v="23147.760000000002"/>
  </r>
  <r>
    <s v="N"/>
    <x v="41"/>
    <s v="HAWLEY"/>
    <s v="Const T-Hangar, Const Taxilane; Rehab Pavement; storm water stdy"/>
    <d v="2017-04-21T00:00:00"/>
    <n v="27577"/>
    <n v="1532.08"/>
    <n v="1532.53"/>
    <n v="30641.61"/>
  </r>
  <r>
    <s v="N"/>
    <x v="41"/>
    <s v="HAWLEY"/>
    <s v="Const T-Hangar, Const Taxilane; Rehab Pavement; storm water stdy"/>
    <d v="2017-09-12T00:00:00"/>
    <n v="5346"/>
    <n v="538.07000000000005"/>
    <n v="357.17"/>
    <n v="6241.24"/>
  </r>
  <r>
    <s v="N"/>
    <x v="41"/>
    <s v="HAWLEY"/>
    <s v="Const T-Hangar, Const Taxilane; Rehab Pavement; storm water stdy"/>
    <d v="2017-11-20T00:00:00"/>
    <n v="1317"/>
    <n v="493.22"/>
    <n v="178.28"/>
    <n v="1988.5"/>
  </r>
  <r>
    <s v="N"/>
    <x v="41"/>
    <s v="HAWLEY"/>
    <s v="Const T-Hangar, Const Taxilane; Rehab Pavement; storm water stdy"/>
    <d v="2018-02-01T00:00:00"/>
    <n v="47148"/>
    <n v="27604.73"/>
    <n v="8865.7800000000007"/>
    <n v="83618.509999999995"/>
  </r>
  <r>
    <s v="N"/>
    <x v="41"/>
    <s v="HAWLEY"/>
    <s v="Const T-Hangar, Const Taxilane; Rehab Pavement; storm water stdy"/>
    <d v="2018-08-22T00:00:00"/>
    <n v="3012"/>
    <n v="324.82"/>
    <n v="206.78"/>
    <n v="3543.6000000000004"/>
  </r>
  <r>
    <s v="N"/>
    <x v="41"/>
    <s v="HAWLEY"/>
    <s v="8 Unit T Hangar Construction"/>
    <d v="2017-09-12T00:00:00"/>
    <n v="92334"/>
    <n v="5435.6"/>
    <n v="5231.91"/>
    <n v="103001.51000000001"/>
  </r>
  <r>
    <s v="N"/>
    <x v="41"/>
    <s v="HAWLEY"/>
    <s v="8 Unit T Hangar Construction"/>
    <d v="2017-11-20T00:00:00"/>
    <n v="110197"/>
    <n v="8031.94"/>
    <n v="6760.57"/>
    <n v="124989.51000000001"/>
  </r>
  <r>
    <s v="N"/>
    <x v="41"/>
    <s v="HAWLEY"/>
    <s v="8 Unit T Hangar Construction"/>
    <d v="2017-12-29T00:00:00"/>
    <n v="128450"/>
    <n v="7160.14"/>
    <n v="7143.52"/>
    <n v="142753.66"/>
  </r>
  <r>
    <s v="N"/>
    <x v="41"/>
    <s v="HAWLEY"/>
    <s v="8 Unit T Hangar Construction"/>
    <d v="2018-02-01T00:00:00"/>
    <n v="160956"/>
    <n v="8950.89"/>
    <n v="8945.51"/>
    <n v="178852.40000000002"/>
  </r>
  <r>
    <s v="N"/>
    <x v="41"/>
    <s v="HAWLEY"/>
    <s v="8 Unit T Hangar Construction"/>
    <d v="2018-03-06T00:00:00"/>
    <n v="35172"/>
    <n v="1959.71"/>
    <n v="1955.33"/>
    <n v="39087.040000000001"/>
  </r>
  <r>
    <s v="N"/>
    <x v="41"/>
    <s v="HAWLEY"/>
    <s v="8 Unit T Hangar Construction"/>
    <d v="2018-05-02T00:00:00"/>
    <n v="52457"/>
    <n v="2937.82"/>
    <n v="2923.08"/>
    <n v="58317.9"/>
  </r>
  <r>
    <s v="N"/>
    <x v="41"/>
    <s v="HAWLEY"/>
    <s v="8 Unit T Hangar Construction"/>
    <d v="2018-05-10T00:00:00"/>
    <n v="40748"/>
    <n v="2269.77"/>
    <n v="2265.8000000000002"/>
    <n v="45283.57"/>
  </r>
  <r>
    <s v="N"/>
    <x v="41"/>
    <s v="HAWLEY"/>
    <s v="8 Unit T Hangar Construction"/>
    <d v="2018-07-12T00:00:00"/>
    <n v="16186"/>
    <n v="3101.27"/>
    <n v="3094.04"/>
    <n v="22381.31"/>
  </r>
  <r>
    <s v="N"/>
    <x v="41"/>
    <s v="HAWLEY"/>
    <s v="8 Unit T Hangar Construction"/>
    <d v="2018-09-20T00:00:00"/>
    <n v="0"/>
    <n v="1739.25"/>
    <n v="1336.68"/>
    <n v="3075.9300000000003"/>
  </r>
  <r>
    <s v="N"/>
    <x v="41"/>
    <s v="HAWLEY"/>
    <s v="8 Unit T Hangar Construction"/>
    <d v="2019-06-24T00:00:00"/>
    <n v="70188"/>
    <n v="101.02"/>
    <n v="433.15"/>
    <n v="70722.17"/>
  </r>
  <r>
    <s v="N"/>
    <x v="41"/>
    <s v="HAWLEY"/>
    <s v="CARES Act amendment for Hawley"/>
    <d v="2020-10-12T00:00:00"/>
    <n v="28886"/>
    <n v="0"/>
    <n v="0"/>
    <n v="28886"/>
  </r>
  <r>
    <s v="N"/>
    <x v="41"/>
    <s v="HAWLEY"/>
    <s v="CARES Act amendment for Hawley"/>
    <d v="2021-01-08T00:00:00"/>
    <n v="1114"/>
    <n v="0"/>
    <n v="0"/>
    <n v="1114"/>
  </r>
  <r>
    <s v="N"/>
    <x v="41"/>
    <s v="HAWLEY"/>
    <s v="LAND (DIRECT FEDERAL)"/>
    <d v="1974-02-11T00:00:00"/>
    <n v="16000"/>
    <n v="-8000"/>
    <n v="-8000"/>
    <n v="0"/>
  </r>
  <r>
    <s v="N"/>
    <x v="42"/>
    <s v="INTL. FALLS-KOOCHICHING COUNTY"/>
    <s v="INTERNATIONAL FALLS AIRPORT"/>
    <d v="1946-09-19T00:00:00"/>
    <n v="0"/>
    <n v="24114.68"/>
    <n v="0"/>
    <n v="24114.68"/>
  </r>
  <r>
    <s v="N"/>
    <x v="42"/>
    <s v="INTL. FALLS-KOOCHICHING COUNTY"/>
    <s v="TIE DOWN AND AUTO PARK AREA"/>
    <d v="1948-03-30T00:00:00"/>
    <n v="0"/>
    <n v="6315.96"/>
    <n v="0"/>
    <n v="6315.96"/>
  </r>
  <r>
    <s v="N"/>
    <x v="42"/>
    <s v="INTL. FALLS-KOOCHICHING COUNTY"/>
    <s v="GRADE BASE/MISC ACCSS RD, ETC."/>
    <d v="1950-05-03T00:00:00"/>
    <n v="10359.51"/>
    <n v="8287.6200000000008"/>
    <n v="2071.9"/>
    <n v="20719.030000000002"/>
  </r>
  <r>
    <s v="N"/>
    <x v="42"/>
    <s v="INTL. FALLS-KOOCHICHING COUNTY"/>
    <s v="RWY LIGHTING/BEACON/SEG CIRCLE"/>
    <d v="1950-05-03T00:00:00"/>
    <n v="9250"/>
    <n v="7400"/>
    <n v="1916.04"/>
    <n v="18566.04"/>
  </r>
  <r>
    <s v="N"/>
    <x v="42"/>
    <s v="INTL. FALLS-KOOCHICHING COUNTY"/>
    <s v="ADMIN BLDG/WATER/SEWER"/>
    <d v="1950-05-04T00:00:00"/>
    <n v="20390.490000000002"/>
    <n v="16312.38"/>
    <n v="5964.62"/>
    <n v="42667.490000000005"/>
  </r>
  <r>
    <s v="N"/>
    <x v="42"/>
    <s v="INTL. FALLS-KOOCHICHING COUNTY"/>
    <s v="GRADE/SURF/LIGHT RWY EXTENSION"/>
    <d v="1954-09-16T00:00:00"/>
    <n v="45037.93"/>
    <n v="29757.279999999999"/>
    <n v="15280.67"/>
    <n v="90075.87999999999"/>
  </r>
  <r>
    <s v="N"/>
    <x v="42"/>
    <s v="INTL. FALLS-KOOCHICHING COUNTY"/>
    <s v="BITUMINOUS SEAL COAT"/>
    <d v="1954-11-26T00:00:00"/>
    <n v="0"/>
    <n v="6351.12"/>
    <n v="3175.56"/>
    <n v="9526.68"/>
  </r>
  <r>
    <s v="N"/>
    <x v="42"/>
    <s v="INTL. FALLS-KOOCHICHING COUNTY"/>
    <s v="WATERMAIN"/>
    <d v="1958-02-06T00:00:00"/>
    <n v="0"/>
    <n v="2668.63"/>
    <n v="1334.32"/>
    <n v="4002.95"/>
  </r>
  <r>
    <s v="N"/>
    <x v="42"/>
    <s v="INTL. FALLS-KOOCHICHING COUNTY"/>
    <s v="CLEAR TR/BRUSH/REGRADE, ETC."/>
    <d v="1959-02-04T00:00:00"/>
    <n v="0"/>
    <n v="2484.31"/>
    <n v="1242.1600000000001"/>
    <n v="3726.4700000000003"/>
  </r>
  <r>
    <s v="N"/>
    <x v="42"/>
    <s v="INTL. FALLS-KOOCHICHING COUNTY"/>
    <s v="RESURFACING AND ADDL APRON"/>
    <d v="1961-11-17T00:00:00"/>
    <n v="10612.01"/>
    <n v="7215.17"/>
    <n v="3818.34"/>
    <n v="21645.52"/>
  </r>
  <r>
    <s v="N"/>
    <x v="42"/>
    <s v="INTL. FALLS-KOOCHICHING COUNTY"/>
    <s v="Emergency Heating Repairs"/>
    <d v="2015-02-02T00:00:00"/>
    <n v="0"/>
    <n v="2160"/>
    <n v="540"/>
    <n v="2700"/>
  </r>
  <r>
    <s v="N"/>
    <x v="42"/>
    <s v="INTL. FALLS-KOOCHICHING COUNTY"/>
    <s v="Pavement Rehab"/>
    <d v="2016-01-20T00:00:00"/>
    <n v="206419"/>
    <n v="5432.1"/>
    <n v="5433.08"/>
    <n v="217284.18"/>
  </r>
  <r>
    <s v="N"/>
    <x v="42"/>
    <s v="INTL. FALLS-KOOCHICHING COUNTY"/>
    <m/>
    <d v="2016-08-09T00:00:00"/>
    <n v="76000"/>
    <n v="2000"/>
    <n v="2000"/>
    <n v="80000"/>
  </r>
  <r>
    <s v="N"/>
    <x v="42"/>
    <s v="INTL. FALLS-KOOCHICHING COUNTY"/>
    <m/>
    <d v="2016-12-08T00:00:00"/>
    <n v="18449"/>
    <n v="485.5"/>
    <n v="485.5"/>
    <n v="19420"/>
  </r>
  <r>
    <s v="N"/>
    <x v="42"/>
    <s v="INTL. FALLS-KOOCHICHING COUNTY"/>
    <s v="rehab rnwy 13/31, txwy, apron; replace guidance signs; conduct WHA"/>
    <d v="2016-01-20T00:00:00"/>
    <n v="233707"/>
    <n v="6150.23"/>
    <n v="6577.78"/>
    <n v="246435.01"/>
  </r>
  <r>
    <s v="N"/>
    <x v="42"/>
    <s v="INTL. FALLS-KOOCHICHING COUNTY"/>
    <s v="rehab rnwy 13/31, txwy, apron; replace guidance signs; conduct WHA"/>
    <d v="2016-03-14T00:00:00"/>
    <n v="34486"/>
    <n v="907.53"/>
    <n v="908.02"/>
    <n v="36301.549999999996"/>
  </r>
  <r>
    <s v="N"/>
    <x v="42"/>
    <s v="INTL. FALLS-KOOCHICHING COUNTY"/>
    <s v="rehab rnwy 13/31, txwy, apron; replace guidance signs; conduct WHA"/>
    <d v="2016-08-09T00:00:00"/>
    <n v="88303"/>
    <n v="2323.75"/>
    <n v="2323.25"/>
    <n v="92950"/>
  </r>
  <r>
    <s v="N"/>
    <x v="42"/>
    <s v="INTL. FALLS-KOOCHICHING COUNTY"/>
    <s v="rehab rnwy 13/31, txwy, apron; replace guidance signs; conduct WHA"/>
    <d v="2016-10-10T00:00:00"/>
    <n v="14198"/>
    <n v="788.75"/>
    <n v="788.25"/>
    <n v="15775"/>
  </r>
  <r>
    <s v="N"/>
    <x v="42"/>
    <s v="INTL. FALLS-KOOCHICHING COUNTY"/>
    <s v="rehab rnwy 13/31, txwy, apron; replace guidance signs; conduct WHA"/>
    <d v="2016-12-08T00:00:00"/>
    <n v="8673"/>
    <n v="485.5"/>
    <n v="485.5"/>
    <n v="9644"/>
  </r>
  <r>
    <s v="N"/>
    <x v="42"/>
    <s v="INTL. FALLS-KOOCHICHING COUNTY"/>
    <s v="rehab rnwy 13/31, txwy, apron; replace guidance signs; conduct WHA"/>
    <d v="2018-06-15T00:00:00"/>
    <n v="42152"/>
    <n v="436.86"/>
    <n v="10.58"/>
    <n v="42599.44"/>
  </r>
  <r>
    <s v="N"/>
    <x v="42"/>
    <s v="INTL. FALLS-KOOCHICHING COUNTY"/>
    <s v="rehab rnwy 13/31, txwy, apron; replace guidance signs; conduct WHA"/>
    <d v="2018-06-15T00:00:00"/>
    <n v="2565"/>
    <n v="0"/>
    <n v="0"/>
    <n v="2565"/>
  </r>
  <r>
    <s v="N"/>
    <x v="42"/>
    <s v="INTL. FALLS-KOOCHICHING COUNTY"/>
    <s v="Airline Terminal Building Expansion Project - Value Engineering"/>
    <d v="2016-02-23T00:00:00"/>
    <n v="0"/>
    <n v="140328"/>
    <n v="35082"/>
    <n v="175410"/>
  </r>
  <r>
    <s v="N"/>
    <x v="42"/>
    <s v="INTL. FALLS-KOOCHICHING COUNTY"/>
    <s v="Airline Terminal Building Expansion Project - Value Engineering"/>
    <d v="2016-04-27T00:00:00"/>
    <n v="0"/>
    <n v="93552"/>
    <n v="23388"/>
    <n v="116940"/>
  </r>
  <r>
    <s v="N"/>
    <x v="42"/>
    <s v="INTL. FALLS-KOOCHICHING COUNTY"/>
    <s v="Airline Terminal Building Expansion Project - Value Engineering"/>
    <d v="2016-06-01T00:00:00"/>
    <n v="0"/>
    <n v="31184"/>
    <n v="7796"/>
    <n v="38980"/>
  </r>
  <r>
    <s v="N"/>
    <x v="42"/>
    <s v="INTL. FALLS-KOOCHICHING COUNTY"/>
    <s v="Airline Terminal Building Expansion Project - Value Engineering"/>
    <d v="2016-07-18T00:00:00"/>
    <n v="0"/>
    <n v="15592"/>
    <n v="3898"/>
    <n v="19490"/>
  </r>
  <r>
    <s v="N"/>
    <x v="42"/>
    <s v="INTL. FALLS-KOOCHICHING COUNTY"/>
    <s v="Airline Terminal Building Expansion Project - Value Engineering"/>
    <d v="2016-08-09T00:00:00"/>
    <n v="0"/>
    <n v="15592.01"/>
    <n v="3898"/>
    <n v="19490.010000000002"/>
  </r>
  <r>
    <s v="N"/>
    <x v="42"/>
    <s v="INTL. FALLS-KOOCHICHING COUNTY"/>
    <s v="Airline Terminal Building Expansion Project - Value Engineering"/>
    <d v="2016-11-21T00:00:00"/>
    <n v="0"/>
    <n v="9355.2099999999991"/>
    <n v="2338.8000000000002"/>
    <n v="11694.009999999998"/>
  </r>
  <r>
    <s v="N"/>
    <x v="42"/>
    <s v="INTL. FALLS-KOOCHICHING COUNTY"/>
    <s v="Airline Terminal Building Expansion Project - Value Engineering"/>
    <d v="2019-04-11T00:00:00"/>
    <n v="0"/>
    <n v="3118.41"/>
    <n v="779.6"/>
    <n v="3898.0099999999998"/>
  </r>
  <r>
    <s v="N"/>
    <x v="42"/>
    <s v="INTL. FALLS-KOOCHICHING COUNTY"/>
    <s v="Airline Terminal Building Expansion Project - Value Engineering"/>
    <d v="2019-05-30T00:00:00"/>
    <n v="0"/>
    <n v="3118.37"/>
    <n v="779.6"/>
    <n v="3897.97"/>
  </r>
  <r>
    <s v="N"/>
    <x v="42"/>
    <s v="INTL. FALLS-KOOCHICHING COUNTY"/>
    <s v="Expand Terminal"/>
    <d v="2016-10-10T00:00:00"/>
    <n v="278540"/>
    <n v="65543.64"/>
    <n v="120967.66"/>
    <n v="465051.30000000005"/>
  </r>
  <r>
    <s v="N"/>
    <x v="42"/>
    <s v="INTL. FALLS-KOOCHICHING COUNTY"/>
    <s v="Expand Terminal"/>
    <d v="2016-10-10T00:00:00"/>
    <n v="1"/>
    <n v="0.02"/>
    <n v="-0.03"/>
    <n v="0.99"/>
  </r>
  <r>
    <s v="N"/>
    <x v="42"/>
    <s v="INTL. FALLS-KOOCHICHING COUNTY"/>
    <s v="Expand Terminal"/>
    <d v="2016-12-08T00:00:00"/>
    <n v="212608"/>
    <n v="25310.09"/>
    <n v="118842.93"/>
    <n v="356761.02"/>
  </r>
  <r>
    <s v="N"/>
    <x v="42"/>
    <s v="INTL. FALLS-KOOCHICHING COUNTY"/>
    <s v="Expand Terminal"/>
    <d v="2016-12-22T00:00:00"/>
    <n v="447182"/>
    <n v="25881.81"/>
    <n v="272546.64"/>
    <n v="745610.45"/>
  </r>
  <r>
    <s v="N"/>
    <x v="42"/>
    <s v="INTL. FALLS-KOOCHICHING COUNTY"/>
    <s v="Expand Terminal"/>
    <d v="2017-01-09T00:00:00"/>
    <n v="381758"/>
    <n v="30196.32"/>
    <n v="171551.15"/>
    <n v="583505.47"/>
  </r>
  <r>
    <s v="N"/>
    <x v="42"/>
    <s v="INTL. FALLS-KOOCHICHING COUNTY"/>
    <s v="Expand Terminal"/>
    <d v="2017-02-09T00:00:00"/>
    <n v="277437"/>
    <n v="39737.550000000003"/>
    <n v="285874.62"/>
    <n v="603049.16999999993"/>
  </r>
  <r>
    <s v="N"/>
    <x v="42"/>
    <s v="INTL. FALLS-KOOCHICHING COUNTY"/>
    <s v="Expand Terminal"/>
    <d v="2017-03-09T00:00:00"/>
    <n v="231018"/>
    <n v="38244.31"/>
    <n v="-156734.95000000001"/>
    <n v="112527.35999999999"/>
  </r>
  <r>
    <s v="N"/>
    <x v="42"/>
    <s v="INTL. FALLS-KOOCHICHING COUNTY"/>
    <s v="Expand Terminal"/>
    <d v="2017-04-10T00:00:00"/>
    <n v="373926"/>
    <n v="88339.58"/>
    <n v="65618.55"/>
    <n v="527884.13"/>
  </r>
  <r>
    <s v="N"/>
    <x v="42"/>
    <s v="INTL. FALLS-KOOCHICHING COUNTY"/>
    <s v="Expand Terminal"/>
    <d v="2017-05-09T00:00:00"/>
    <n v="452342"/>
    <n v="121308.94"/>
    <n v="46899.16"/>
    <n v="620550.1"/>
  </r>
  <r>
    <s v="N"/>
    <x v="42"/>
    <s v="INTL. FALLS-KOOCHICHING COUNTY"/>
    <s v="Expand Terminal"/>
    <d v="2017-06-14T00:00:00"/>
    <n v="594102"/>
    <n v="174352.93"/>
    <n v="17249.95"/>
    <n v="785704.87999999989"/>
  </r>
  <r>
    <s v="N"/>
    <x v="42"/>
    <s v="INTL. FALLS-KOOCHICHING COUNTY"/>
    <s v="Expand Terminal"/>
    <d v="2017-07-13T00:00:00"/>
    <n v="437754"/>
    <n v="125387.21"/>
    <n v="51102.71"/>
    <n v="614243.91999999993"/>
  </r>
  <r>
    <s v="N"/>
    <x v="42"/>
    <s v="INTL. FALLS-KOOCHICHING COUNTY"/>
    <s v="Expand Terminal"/>
    <d v="2017-08-15T00:00:00"/>
    <n v="491684"/>
    <n v="111028.58"/>
    <n v="11684.85"/>
    <n v="614397.42999999993"/>
  </r>
  <r>
    <s v="N"/>
    <x v="42"/>
    <s v="INTL. FALLS-KOOCHICHING COUNTY"/>
    <s v="Expand Terminal"/>
    <d v="2017-09-12T00:00:00"/>
    <n v="404979"/>
    <n v="83507.56"/>
    <n v="122242.85"/>
    <n v="610729.41"/>
  </r>
  <r>
    <s v="N"/>
    <x v="42"/>
    <s v="INTL. FALLS-KOOCHICHING COUNTY"/>
    <s v="Expand Terminal"/>
    <d v="2017-10-10T00:00:00"/>
    <n v="253121"/>
    <n v="24882.36"/>
    <n v="21684.58"/>
    <n v="299687.94"/>
  </r>
  <r>
    <s v="N"/>
    <x v="42"/>
    <s v="INTL. FALLS-KOOCHICHING COUNTY"/>
    <s v="Expand Terminal"/>
    <d v="2017-11-08T00:00:00"/>
    <n v="268591"/>
    <n v="29980.240000000002"/>
    <n v="157306.43"/>
    <n v="455877.67"/>
  </r>
  <r>
    <s v="N"/>
    <x v="42"/>
    <s v="INTL. FALLS-KOOCHICHING COUNTY"/>
    <s v="Expand Terminal"/>
    <d v="2017-12-12T00:00:00"/>
    <n v="65674"/>
    <n v="18524.599999999999"/>
    <n v="143142.70000000001"/>
    <n v="227341.30000000002"/>
  </r>
  <r>
    <s v="N"/>
    <x v="42"/>
    <s v="INTL. FALLS-KOOCHICHING COUNTY"/>
    <s v="Expand Terminal"/>
    <d v="2018-02-09T00:00:00"/>
    <n v="0"/>
    <n v="23584.59"/>
    <n v="-11280.03"/>
    <n v="12304.56"/>
  </r>
  <r>
    <s v="N"/>
    <x v="42"/>
    <s v="INTL. FALLS-KOOCHICHING COUNTY"/>
    <s v="Expand Terminal"/>
    <d v="2018-05-22T00:00:00"/>
    <n v="0"/>
    <n v="30031.09"/>
    <n v="85571.94"/>
    <n v="115603.03"/>
  </r>
  <r>
    <s v="N"/>
    <x v="42"/>
    <s v="INTL. FALLS-KOOCHICHING COUNTY"/>
    <s v="Expand Terminal"/>
    <d v="2018-05-24T00:00:00"/>
    <n v="141970"/>
    <n v="-4208.6000000000004"/>
    <n v="-10281.9"/>
    <n v="127479.5"/>
  </r>
  <r>
    <s v="N"/>
    <x v="42"/>
    <s v="INTL. FALLS-KOOCHICHING COUNTY"/>
    <s v="Expand Terminal"/>
    <d v="2020-07-22T00:00:00"/>
    <n v="483696"/>
    <n v="101505.65"/>
    <n v="-367997.6"/>
    <n v="217204.05000000005"/>
  </r>
  <r>
    <s v="N"/>
    <x v="42"/>
    <s v="INTL. FALLS-KOOCHICHING COUNTY"/>
    <s v="Expand Terminal (GO Bond)"/>
    <d v="2017-03-27T00:00:00"/>
    <n v="0"/>
    <n v="-286435.89"/>
    <n v="0"/>
    <n v="-286435.89"/>
  </r>
  <r>
    <s v="N"/>
    <x v="42"/>
    <s v="INTL. FALLS-KOOCHICHING COUNTY"/>
    <s v="Expand Terminal (GO Bond)"/>
    <d v="2017-03-27T00:00:00"/>
    <n v="0"/>
    <n v="286435.89"/>
    <n v="0"/>
    <n v="286435.89"/>
  </r>
  <r>
    <s v="N"/>
    <x v="42"/>
    <s v="INTL. FALLS-KOOCHICHING COUNTY"/>
    <s v="Expand Terminal (GO Bond)"/>
    <d v="2017-04-10T00:00:00"/>
    <n v="0"/>
    <n v="496833.99"/>
    <n v="0"/>
    <n v="496833.99"/>
  </r>
  <r>
    <s v="N"/>
    <x v="42"/>
    <s v="INTL. FALLS-KOOCHICHING COUNTY"/>
    <s v="Expand Terminal (GO Bond)"/>
    <d v="2017-05-12T00:00:00"/>
    <n v="0"/>
    <n v="187456.85"/>
    <n v="0"/>
    <n v="187456.85"/>
  </r>
  <r>
    <s v="N"/>
    <x v="42"/>
    <s v="INTL. FALLS-KOOCHICHING COUNTY"/>
    <s v="Expand Terminal (GO Bond)"/>
    <d v="2017-06-07T00:00:00"/>
    <n v="0"/>
    <n v="226005.35"/>
    <n v="0"/>
    <n v="226005.35"/>
  </r>
  <r>
    <s v="N"/>
    <x v="42"/>
    <s v="INTL. FALLS-KOOCHICHING COUNTY"/>
    <s v="Expand Terminal (GO Bond)"/>
    <d v="2017-07-11T00:00:00"/>
    <n v="0"/>
    <n v="216484.34"/>
    <n v="0"/>
    <n v="216484.34"/>
  </r>
  <r>
    <s v="N"/>
    <x v="42"/>
    <s v="INTL. FALLS-KOOCHICHING COUNTY"/>
    <s v="Expand Terminal (GO Bond)"/>
    <d v="2017-08-15T00:00:00"/>
    <n v="0"/>
    <n v="274600.53999999998"/>
    <n v="0"/>
    <n v="274600.53999999998"/>
  </r>
  <r>
    <s v="N"/>
    <x v="42"/>
    <s v="INTL. FALLS-KOOCHICHING COUNTY"/>
    <s v="Expand Terminal (GO Bond)"/>
    <d v="2017-09-14T00:00:00"/>
    <n v="0"/>
    <n v="165806.57"/>
    <n v="0"/>
    <n v="165806.57"/>
  </r>
  <r>
    <s v="N"/>
    <x v="42"/>
    <s v="INTL. FALLS-KOOCHICHING COUNTY"/>
    <s v="Expand Terminal (GO Bond)"/>
    <d v="2017-10-06T00:00:00"/>
    <n v="0"/>
    <n v="187445.26"/>
    <n v="0"/>
    <n v="187445.26"/>
  </r>
  <r>
    <s v="N"/>
    <x v="42"/>
    <s v="INTL. FALLS-KOOCHICHING COUNTY"/>
    <s v="Expand Terminal (GO Bond)"/>
    <d v="2017-11-08T00:00:00"/>
    <n v="0"/>
    <n v="81823.45"/>
    <n v="0"/>
    <n v="81823.45"/>
  </r>
  <r>
    <s v="N"/>
    <x v="42"/>
    <s v="INTL. FALLS-KOOCHICHING COUNTY"/>
    <s v="Expand Terminal (GO Bond)"/>
    <d v="2017-12-22T00:00:00"/>
    <n v="0"/>
    <n v="72364.240000000005"/>
    <n v="0"/>
    <n v="72364.240000000005"/>
  </r>
  <r>
    <s v="N"/>
    <x v="42"/>
    <s v="INTL. FALLS-KOOCHICHING COUNTY"/>
    <s v="Expand Terminal (GO Bond)"/>
    <d v="2018-02-09T00:00:00"/>
    <n v="0"/>
    <n v="25340.23"/>
    <n v="0"/>
    <n v="25340.23"/>
  </r>
  <r>
    <s v="N"/>
    <x v="42"/>
    <s v="INTL. FALLS-KOOCHICHING COUNTY"/>
    <s v="Expand Terminal (GO Bond)"/>
    <d v="2018-06-01T00:00:00"/>
    <n v="0"/>
    <n v="65659.12"/>
    <n v="0"/>
    <n v="65659.12"/>
  </r>
  <r>
    <s v="N"/>
    <x v="42"/>
    <s v="INTL. FALLS-KOOCHICHING COUNTY"/>
    <s v="Expand Terminal (GO Bond)"/>
    <d v="2020-02-10T00:00:00"/>
    <n v="0"/>
    <n v="67659.02"/>
    <n v="0"/>
    <n v="67659.02"/>
  </r>
  <r>
    <s v="N"/>
    <x v="42"/>
    <s v="INTL. FALLS-KOOCHICHING COUNTY"/>
    <s v="Expand Terminal (GO Bond)"/>
    <d v="2020-09-03T00:00:00"/>
    <n v="0"/>
    <n v="132521.04"/>
    <n v="0"/>
    <n v="132521.04"/>
  </r>
  <r>
    <s v="N"/>
    <x v="42"/>
    <s v="INTL. FALLS-KOOCHICHING COUNTY"/>
    <s v="Rehab airside pavements"/>
    <d v="2016-10-27T00:00:00"/>
    <n v="8499"/>
    <n v="223.68"/>
    <n v="224.46"/>
    <n v="8947.14"/>
  </r>
  <r>
    <s v="N"/>
    <x v="42"/>
    <s v="INTL. FALLS-KOOCHICHING COUNTY"/>
    <s v="Rehab airside pavements"/>
    <d v="2016-12-09T00:00:00"/>
    <n v="132276"/>
    <n v="3610.03"/>
    <n v="3610.08"/>
    <n v="139496.10999999999"/>
  </r>
  <r>
    <s v="N"/>
    <x v="42"/>
    <s v="INTL. FALLS-KOOCHICHING COUNTY"/>
    <s v="Rehab airside pavements"/>
    <d v="2016-12-22T00:00:00"/>
    <n v="13645"/>
    <n v="230"/>
    <n v="230"/>
    <n v="14105"/>
  </r>
  <r>
    <s v="N"/>
    <x v="42"/>
    <s v="INTL. FALLS-KOOCHICHING COUNTY"/>
    <s v="Airport Terminal Phase 2 - AIP"/>
    <d v="2018-08-22T00:00:00"/>
    <n v="85778"/>
    <n v="0"/>
    <n v="1.97"/>
    <n v="85779.97"/>
  </r>
  <r>
    <s v="N"/>
    <x v="42"/>
    <s v="INTL. FALLS-KOOCHICHING COUNTY"/>
    <s v="Airport Terminal Phase 2 - AIP"/>
    <d v="2018-10-16T00:00:00"/>
    <n v="184809"/>
    <n v="0"/>
    <n v="-0.73"/>
    <n v="184808.27"/>
  </r>
  <r>
    <s v="N"/>
    <x v="42"/>
    <s v="INTL. FALLS-KOOCHICHING COUNTY"/>
    <s v="Airport Terminal Phase 2 - AIP"/>
    <d v="2018-11-08T00:00:00"/>
    <n v="276633"/>
    <n v="0"/>
    <n v="1242.56"/>
    <n v="277875.56"/>
  </r>
  <r>
    <s v="N"/>
    <x v="42"/>
    <s v="INTL. FALLS-KOOCHICHING COUNTY"/>
    <s v="Airport Terminal Phase 2 - AIP"/>
    <d v="2018-11-20T00:00:00"/>
    <n v="412536"/>
    <n v="0"/>
    <n v="-0.02"/>
    <n v="412535.98"/>
  </r>
  <r>
    <s v="N"/>
    <x v="42"/>
    <s v="INTL. FALLS-KOOCHICHING COUNTY"/>
    <s v="Airport Terminal Phase 2 - AIP"/>
    <d v="2019-01-24T00:00:00"/>
    <n v="227509"/>
    <n v="0"/>
    <n v="40079.370000000003"/>
    <n v="267588.37"/>
  </r>
  <r>
    <s v="N"/>
    <x v="42"/>
    <s v="INTL. FALLS-KOOCHICHING COUNTY"/>
    <s v="Airport Terminal Phase 2 - AIP"/>
    <d v="2019-02-22T00:00:00"/>
    <n v="526245"/>
    <n v="0"/>
    <n v="52595.79"/>
    <n v="578840.79"/>
  </r>
  <r>
    <s v="N"/>
    <x v="42"/>
    <s v="INTL. FALLS-KOOCHICHING COUNTY"/>
    <s v="Airport Terminal Phase 2 - AIP"/>
    <d v="2019-04-08T00:00:00"/>
    <n v="359097"/>
    <n v="0"/>
    <n v="17454.169999999998"/>
    <n v="376551.17"/>
  </r>
  <r>
    <s v="N"/>
    <x v="42"/>
    <s v="INTL. FALLS-KOOCHICHING COUNTY"/>
    <s v="Airport Terminal Phase 2 - AIP"/>
    <d v="2019-05-17T00:00:00"/>
    <n v="244491"/>
    <n v="0"/>
    <n v="0.6"/>
    <n v="244491.6"/>
  </r>
  <r>
    <s v="N"/>
    <x v="42"/>
    <s v="INTL. FALLS-KOOCHICHING COUNTY"/>
    <s v="Airport Terminal Phase 2 - AIP"/>
    <d v="2019-06-14T00:00:00"/>
    <n v="239425"/>
    <n v="0"/>
    <n v="15518.13"/>
    <n v="254943.13"/>
  </r>
  <r>
    <s v="N"/>
    <x v="42"/>
    <s v="INTL. FALLS-KOOCHICHING COUNTY"/>
    <s v="Airport Terminal Phase 2 - AIP"/>
    <d v="2019-08-05T00:00:00"/>
    <n v="321560"/>
    <n v="0"/>
    <n v="87260.75"/>
    <n v="408820.75"/>
  </r>
  <r>
    <s v="N"/>
    <x v="42"/>
    <s v="INTL. FALLS-KOOCHICHING COUNTY"/>
    <s v="Airport Terminal Phase 2 - AIP"/>
    <d v="2019-09-11T00:00:00"/>
    <n v="7163"/>
    <n v="0"/>
    <n v="8461.6299999999992"/>
    <n v="15624.63"/>
  </r>
  <r>
    <s v="N"/>
    <x v="42"/>
    <s v="INTL. FALLS-KOOCHICHING COUNTY"/>
    <s v="Airport Terminal Phase 2 - Bond"/>
    <d v="1899-12-30T00:00:00"/>
    <n v="0"/>
    <n v="20450.349999999999"/>
    <n v="0"/>
    <n v="20450.349999999999"/>
  </r>
  <r>
    <s v="N"/>
    <x v="42"/>
    <s v="INTL. FALLS-KOOCHICHING COUNTY"/>
    <s v="Airport Terminal Phase 2 - Bond"/>
    <d v="2018-09-20T00:00:00"/>
    <n v="0"/>
    <n v="-183668.04"/>
    <n v="0"/>
    <n v="-183668.04"/>
  </r>
  <r>
    <s v="N"/>
    <x v="42"/>
    <s v="INTL. FALLS-KOOCHICHING COUNTY"/>
    <s v="Airport Terminal Phase 2 - Bond"/>
    <d v="2018-09-20T00:00:00"/>
    <n v="0"/>
    <n v="183668.04"/>
    <n v="0"/>
    <n v="183668.04"/>
  </r>
  <r>
    <s v="N"/>
    <x v="42"/>
    <s v="INTL. FALLS-KOOCHICHING COUNTY"/>
    <s v="Airport Terminal Phase 2 - Bond"/>
    <d v="2018-10-12T00:00:00"/>
    <n v="0"/>
    <n v="182424.74"/>
    <n v="0"/>
    <n v="182424.74"/>
  </r>
  <r>
    <s v="N"/>
    <x v="42"/>
    <s v="INTL. FALLS-KOOCHICHING COUNTY"/>
    <s v="Airport Terminal Phase 2 - Bond"/>
    <d v="2018-11-05T00:00:00"/>
    <n v="0"/>
    <n v="187773.12"/>
    <n v="0"/>
    <n v="187773.12"/>
  </r>
  <r>
    <s v="N"/>
    <x v="42"/>
    <s v="INTL. FALLS-KOOCHICHING COUNTY"/>
    <s v="Airport Terminal Phase 2 - Bond"/>
    <d v="2019-01-03T00:00:00"/>
    <n v="0"/>
    <n v="435105.55"/>
    <n v="0"/>
    <n v="435105.55"/>
  </r>
  <r>
    <s v="N"/>
    <x v="42"/>
    <s v="INTL. FALLS-KOOCHICHING COUNTY"/>
    <s v="Airport Terminal Phase 2 - Bond"/>
    <d v="2019-02-14T00:00:00"/>
    <n v="0"/>
    <n v="362389.34"/>
    <n v="0"/>
    <n v="362389.34"/>
  </r>
  <r>
    <s v="N"/>
    <x v="42"/>
    <s v="INTL. FALLS-KOOCHICHING COUNTY"/>
    <s v="Airport Terminal Phase 2 - Bond"/>
    <d v="2019-04-02T00:00:00"/>
    <n v="0"/>
    <n v="238557.34"/>
    <n v="0"/>
    <n v="238557.34"/>
  </r>
  <r>
    <s v="N"/>
    <x v="42"/>
    <s v="INTL. FALLS-KOOCHICHING COUNTY"/>
    <s v="Airport Terminal Phase 2 - Bond"/>
    <d v="2019-05-10T00:00:00"/>
    <n v="0"/>
    <n v="166022.31"/>
    <n v="0"/>
    <n v="166022.31"/>
  </r>
  <r>
    <s v="N"/>
    <x v="42"/>
    <s v="INTL. FALLS-KOOCHICHING COUNTY"/>
    <s v="Airport Terminal Phase 2 - Bond"/>
    <d v="2019-06-05T00:00:00"/>
    <n v="0"/>
    <n v="178427.95"/>
    <n v="0"/>
    <n v="178427.95"/>
  </r>
  <r>
    <s v="N"/>
    <x v="42"/>
    <s v="INTL. FALLS-KOOCHICHING COUNTY"/>
    <s v="Airport Terminal Phase 2 - Bond"/>
    <d v="2019-08-07T00:00:00"/>
    <n v="0"/>
    <n v="232587.62"/>
    <n v="0"/>
    <n v="232587.62"/>
  </r>
  <r>
    <s v="N"/>
    <x v="42"/>
    <s v="INTL. FALLS-KOOCHICHING COUNTY"/>
    <s v="Airport Terminal Phase 2 - Bond"/>
    <d v="2019-09-06T00:00:00"/>
    <n v="0"/>
    <n v="57418.41"/>
    <n v="0"/>
    <n v="57418.41"/>
  </r>
  <r>
    <s v="N"/>
    <x v="42"/>
    <s v="INTL. FALLS-KOOCHICHING COUNTY"/>
    <s v="Airport Terminal Phase 2 - Bond"/>
    <d v="2020-01-10T00:00:00"/>
    <n v="0"/>
    <n v="27828.77"/>
    <n v="0"/>
    <n v="27828.77"/>
  </r>
  <r>
    <s v="N"/>
    <x v="42"/>
    <s v="INTL. FALLS-KOOCHICHING COUNTY"/>
    <s v="Airport Terminal Phase 2 - Bond"/>
    <d v="2020-02-03T00:00:00"/>
    <n v="0"/>
    <n v="82240.009999999995"/>
    <n v="0"/>
    <n v="82240.009999999995"/>
  </r>
  <r>
    <s v="N"/>
    <x v="42"/>
    <s v="INTL. FALLS-KOOCHICHING COUNTY"/>
    <s v="Rehab airside pavements; TEMP"/>
    <d v="2018-02-13T00:00:00"/>
    <n v="7885"/>
    <n v="207.53"/>
    <n v="208.47"/>
    <n v="8301"/>
  </r>
  <r>
    <s v="N"/>
    <x v="42"/>
    <s v="INTL. FALLS-KOOCHICHING COUNTY"/>
    <s v="Rehab airside pavements; TEMP"/>
    <d v="2018-02-13T00:00:00"/>
    <n v="52573"/>
    <n v="1383.5"/>
    <n v="1383.5"/>
    <n v="55340"/>
  </r>
  <r>
    <s v="N"/>
    <x v="42"/>
    <s v="INTL. FALLS-KOOCHICHING COUNTY"/>
    <s v="Rehab airside pavements; TEMP"/>
    <d v="2018-04-10T00:00:00"/>
    <n v="132176"/>
    <n v="3478.34"/>
    <n v="3479.03"/>
    <n v="139133.37"/>
  </r>
  <r>
    <s v="N"/>
    <x v="42"/>
    <s v="INTL. FALLS-KOOCHICHING COUNTY"/>
    <s v="Rehab airside pavements; TEMP"/>
    <d v="2018-06-15T00:00:00"/>
    <n v="102518"/>
    <n v="2697.82"/>
    <n v="2697.18"/>
    <n v="107913"/>
  </r>
  <r>
    <s v="N"/>
    <x v="42"/>
    <s v="INTL. FALLS-KOOCHICHING COUNTY"/>
    <s v="Rehab airside pavements; TEMP"/>
    <d v="2019-05-02T00:00:00"/>
    <n v="61494"/>
    <n v="2150.4899999999998"/>
    <n v="2150.96"/>
    <n v="65795.45"/>
  </r>
  <r>
    <s v="N"/>
    <x v="42"/>
    <s v="INTL. FALLS-KOOCHICHING COUNTY"/>
    <s v="Acquire SRE; Runway Reconstruction - Phase 1"/>
    <d v="2019-01-24T00:00:00"/>
    <n v="533215"/>
    <n v="14032.01"/>
    <n v="14033.36"/>
    <n v="561280.37"/>
  </r>
  <r>
    <s v="N"/>
    <x v="42"/>
    <s v="INTL. FALLS-KOOCHICHING COUNTY"/>
    <s v="Acquire SRE; Runway Reconstruction - Phase 1"/>
    <d v="2019-02-22T00:00:00"/>
    <n v="23688"/>
    <n v="623.38"/>
    <n v="623.63"/>
    <n v="24935.010000000002"/>
  </r>
  <r>
    <s v="N"/>
    <x v="42"/>
    <s v="INTL. FALLS-KOOCHICHING COUNTY"/>
    <s v="Acquire SRE; Runway Reconstruction - Phase 1"/>
    <d v="2019-02-22T00:00:00"/>
    <n v="7434"/>
    <n v="195.62"/>
    <n v="195.37"/>
    <n v="7824.99"/>
  </r>
  <r>
    <s v="N"/>
    <x v="42"/>
    <s v="INTL. FALLS-KOOCHICHING COUNTY"/>
    <s v="Acquire SRE; Runway Reconstruction - Phase 1"/>
    <d v="2019-02-22T00:00:00"/>
    <n v="83116"/>
    <n v="2187.25"/>
    <n v="2186.75"/>
    <n v="87490"/>
  </r>
  <r>
    <s v="N"/>
    <x v="42"/>
    <s v="INTL. FALLS-KOOCHICHING COUNTY"/>
    <s v="Acquire SRE; Runway Reconstruction - Phase 1"/>
    <d v="2019-05-02T00:00:00"/>
    <n v="106803"/>
    <n v="2810.63"/>
    <n v="9099.67"/>
    <n v="118713.3"/>
  </r>
  <r>
    <s v="N"/>
    <x v="42"/>
    <s v="INTL. FALLS-KOOCHICHING COUNTY"/>
    <s v="Acquire SRE; Runway Reconstruction - Phase 1"/>
    <d v="2019-05-17T00:00:00"/>
    <n v="765543"/>
    <n v="40195.980000000003"/>
    <n v="28739.02"/>
    <n v="834478"/>
  </r>
  <r>
    <s v="N"/>
    <x v="42"/>
    <s v="INTL. FALLS-KOOCHICHING COUNTY"/>
    <s v="Acquire SRE; Runway Reconstruction - Phase 1"/>
    <d v="2019-08-26T00:00:00"/>
    <n v="249347"/>
    <n v="6561.75"/>
    <n v="6561.26"/>
    <n v="262470.01"/>
  </r>
  <r>
    <s v="N"/>
    <x v="42"/>
    <s v="INTL. FALLS-KOOCHICHING COUNTY"/>
    <s v="Acquire SRE; Runway Reconstruction - Phase 1"/>
    <d v="2019-09-11T00:00:00"/>
    <n v="1148590"/>
    <n v="30226.05"/>
    <n v="80748.95"/>
    <n v="1259565"/>
  </r>
  <r>
    <s v="N"/>
    <x v="42"/>
    <s v="INTL. FALLS-KOOCHICHING COUNTY"/>
    <s v="Acquire SRE; Runway Reconstruction - Phase 1"/>
    <d v="2019-09-26T00:00:00"/>
    <n v="603733"/>
    <n v="15887.71"/>
    <n v="15887.75"/>
    <n v="635508.46"/>
  </r>
  <r>
    <s v="N"/>
    <x v="42"/>
    <s v="INTL. FALLS-KOOCHICHING COUNTY"/>
    <s v="Acquire SRE; Runway Reconstruction - Phase 1"/>
    <d v="2019-10-15T00:00:00"/>
    <n v="1601425"/>
    <n v="42142.77"/>
    <n v="-8379.7999999999993"/>
    <n v="1635187.97"/>
  </r>
  <r>
    <s v="N"/>
    <x v="42"/>
    <s v="INTL. FALLS-KOOCHICHING COUNTY"/>
    <s v="Acquire SRE; Runway Reconstruction - Phase 1"/>
    <d v="2020-01-10T00:00:00"/>
    <n v="44722"/>
    <n v="1176.8900000000001"/>
    <n v="15046.37"/>
    <n v="60945.26"/>
  </r>
  <r>
    <s v="N"/>
    <x v="42"/>
    <s v="INTL. FALLS-KOOCHICHING COUNTY"/>
    <s v="Acquire SRE; Runway Reconstruction - Phase 1"/>
    <d v="2020-02-07T00:00:00"/>
    <n v="42373"/>
    <n v="1115.08"/>
    <n v="0"/>
    <n v="43488.08"/>
  </r>
  <r>
    <s v="N"/>
    <x v="42"/>
    <s v="INTL. FALLS-KOOCHICHING COUNTY"/>
    <s v="Acquire SRE; Runway Reconstruction - Phase 1"/>
    <d v="2020-02-07T00:00:00"/>
    <n v="130581"/>
    <n v="3713.65"/>
    <n v="0"/>
    <n v="134294.65"/>
  </r>
  <r>
    <s v="N"/>
    <x v="42"/>
    <s v="INTL. FALLS-KOOCHICHING COUNTY"/>
    <s v="SEAL COAT"/>
    <d v="1962-12-04T00:00:00"/>
    <n v="0"/>
    <n v="5863.05"/>
    <n v="2931.52"/>
    <n v="8794.57"/>
  </r>
  <r>
    <s v="N"/>
    <x v="42"/>
    <s v="INTL. FALLS-KOOCHICHING COUNTY"/>
    <s v="FFY 19 Project"/>
    <d v="1899-12-30T00:00:00"/>
    <n v="1409462"/>
    <n v="0"/>
    <n v="0"/>
    <n v="1409462"/>
  </r>
  <r>
    <s v="N"/>
    <x v="42"/>
    <s v="INTL. FALLS-KOOCHICHING COUNTY"/>
    <s v="FFY 19 Project"/>
    <d v="2020-02-07T00:00:00"/>
    <n v="278377"/>
    <n v="0"/>
    <n v="338820.61"/>
    <n v="617197.61"/>
  </r>
  <r>
    <s v="N"/>
    <x v="42"/>
    <s v="INTL. FALLS-KOOCHICHING COUNTY"/>
    <s v="FFY 19 Project"/>
    <d v="2020-03-03T00:00:00"/>
    <n v="913947"/>
    <n v="0"/>
    <n v="96501.81"/>
    <n v="1010448.81"/>
  </r>
  <r>
    <s v="N"/>
    <x v="42"/>
    <s v="INTL. FALLS-KOOCHICHING COUNTY"/>
    <s v="FFY 19 Project"/>
    <d v="2020-05-06T00:00:00"/>
    <n v="285872"/>
    <n v="0"/>
    <n v="15045.57"/>
    <n v="300917.57"/>
  </r>
  <r>
    <s v="N"/>
    <x v="42"/>
    <s v="INTL. FALLS-KOOCHICHING COUNTY"/>
    <s v="FFY 19 Project"/>
    <d v="2020-07-22T00:00:00"/>
    <n v="1786024"/>
    <n v="0"/>
    <n v="96401.76"/>
    <n v="1882425.76"/>
  </r>
  <r>
    <s v="N"/>
    <x v="42"/>
    <s v="INTL. FALLS-KOOCHICHING COUNTY"/>
    <s v="FFY 19 Project"/>
    <d v="2020-08-20T00:00:00"/>
    <n v="3085219"/>
    <n v="0"/>
    <n v="162260.35"/>
    <n v="3247479.35"/>
  </r>
  <r>
    <s v="N"/>
    <x v="42"/>
    <s v="INTL. FALLS-KOOCHICHING COUNTY"/>
    <s v="FFY 19 Project"/>
    <d v="2020-10-19T00:00:00"/>
    <n v="5935851"/>
    <n v="0"/>
    <n v="154405.51"/>
    <n v="6090256.5099999998"/>
  </r>
  <r>
    <s v="N"/>
    <x v="42"/>
    <s v="INTL. FALLS-KOOCHICHING COUNTY"/>
    <s v="FFY 2020 Entitlment Project"/>
    <d v="1899-12-30T00:00:00"/>
    <n v="753416"/>
    <n v="0"/>
    <n v="13917.22"/>
    <n v="767333.22"/>
  </r>
  <r>
    <s v="N"/>
    <x v="42"/>
    <s v="INTL. FALLS-KOOCHICHING COUNTY"/>
    <s v="RUNWAY EXTENSION, LAND, AND MISC."/>
    <d v="1968-03-25T00:00:00"/>
    <n v="85928.7"/>
    <n v="55500"/>
    <n v="30908.1"/>
    <n v="172336.80000000002"/>
  </r>
  <r>
    <s v="N"/>
    <x v="42"/>
    <s v="INTL. FALLS-KOOCHICHING COUNTY"/>
    <s v="RELOCATE TELE AND POWER LINES"/>
    <d v="1967-03-23T00:00:00"/>
    <n v="2292.63"/>
    <n v="1528.42"/>
    <n v="764.22"/>
    <n v="4585.2700000000004"/>
  </r>
  <r>
    <s v="N"/>
    <x v="42"/>
    <s v="INTL. FALLS-KOOCHICHING COUNTY"/>
    <s v="SEAL AND MARK"/>
    <d v="1968-01-11T00:00:00"/>
    <n v="0"/>
    <n v="8003.19"/>
    <n v="4001.6"/>
    <n v="12004.789999999999"/>
  </r>
  <r>
    <s v="N"/>
    <x v="42"/>
    <s v="INTL. FALLS-KOOCHICHING COUNTY"/>
    <s v="ENTRANCE ROAD IMPROVEMENTS"/>
    <d v="1969-06-26T00:00:00"/>
    <n v="0"/>
    <n v="6796.3"/>
    <n v="6796.31"/>
    <n v="13592.61"/>
  </r>
  <r>
    <s v="N"/>
    <x v="42"/>
    <s v="INTL. FALLS-KOOCHICHING COUNTY"/>
    <s v="RESURF/EXT RWY/SURF TXWY, ETC."/>
    <d v="1973-05-22T00:00:00"/>
    <n v="368406.5"/>
    <n v="64681.36"/>
    <n v="64681.36"/>
    <n v="497769.22"/>
  </r>
  <r>
    <s v="N"/>
    <x v="42"/>
    <s v="INTL. FALLS-KOOCHICHING COUNTY"/>
    <s v="MED INTENSITY LIGHTS/RWY EXT"/>
    <d v="1971-02-23T00:00:00"/>
    <n v="0"/>
    <n v="8957.35"/>
    <n v="10068.1"/>
    <n v="19025.45"/>
  </r>
  <r>
    <s v="N"/>
    <x v="42"/>
    <s v="INTL. FALLS-KOOCHICHING COUNTY"/>
    <s v="SEAL COAT"/>
    <d v="1973-01-02T00:00:00"/>
    <n v="0"/>
    <n v="8772.69"/>
    <n v="4386.34"/>
    <n v="13159.03"/>
  </r>
  <r>
    <s v="N"/>
    <x v="42"/>
    <s v="INTL. FALLS-KOOCHICHING COUNTY"/>
    <s v="MAINTENANCE EQUIPMENT"/>
    <d v="1972-11-07T00:00:00"/>
    <n v="0"/>
    <n v="650"/>
    <n v="650"/>
    <n v="1300"/>
  </r>
  <r>
    <s v="N"/>
    <x v="42"/>
    <s v="INTL. FALLS-KOOCHICHING COUNTY"/>
    <s v="FENCE AND APRON REHABILITATION"/>
    <d v="1976-02-19T00:00:00"/>
    <n v="75206.570000000007"/>
    <n v="19838.330000000002"/>
    <n v="11336.08"/>
    <n v="106380.98000000001"/>
  </r>
  <r>
    <s v="N"/>
    <x v="42"/>
    <s v="INTL. FALLS-KOOCHICHING COUNTY"/>
    <s v="CFR VEHICLE"/>
    <d v="1975-08-28T00:00:00"/>
    <n v="79044.72"/>
    <n v="7711.68"/>
    <n v="9639.6"/>
    <n v="96396"/>
  </r>
  <r>
    <s v="N"/>
    <x v="42"/>
    <s v="INTL. FALLS-KOOCHICHING COUNTY"/>
    <s v="PARALLEL TXWY, LIGHTING, ETC."/>
    <d v="1978-12-15T00:00:00"/>
    <n v="650470.68000000005"/>
    <n v="36437.33"/>
    <n v="87751.07"/>
    <n v="774659.08000000007"/>
  </r>
  <r>
    <s v="N"/>
    <x v="42"/>
    <s v="INTL. FALLS-KOOCHICHING COUNTY"/>
    <s v="CFR AND MAINT EQUIPMENT BLDG"/>
    <d v="1977-09-26T00:00:00"/>
    <n v="175720.45"/>
    <n v="0"/>
    <n v="19524.5"/>
    <n v="195244.95"/>
  </r>
  <r>
    <s v="N"/>
    <x v="42"/>
    <s v="INTL. FALLS-KOOCHICHING COUNTY"/>
    <s v="SEWAGE COLLECTION FACILITIES"/>
    <d v="1977-12-13T00:00:00"/>
    <n v="0"/>
    <n v="18792.07"/>
    <n v="4698.0200000000004"/>
    <n v="23490.09"/>
  </r>
  <r>
    <s v="N"/>
    <x v="42"/>
    <s v="INTL. FALLS-KOOCHICHING COUNTY"/>
    <s v="ENGINEERING SERVICES"/>
    <d v="1978-01-17T00:00:00"/>
    <n v="0"/>
    <n v="21567"/>
    <n v="10783"/>
    <n v="32350"/>
  </r>
  <r>
    <s v="N"/>
    <x v="42"/>
    <s v="INTL. FALLS-KOOCHICHING COUNTY"/>
    <s v="ARCHITECTURAL SERVICES"/>
    <d v="1978-01-17T00:00:00"/>
    <n v="0"/>
    <n v="13067"/>
    <n v="6533"/>
    <n v="19600"/>
  </r>
  <r>
    <s v="N"/>
    <x v="42"/>
    <s v="INTL. FALLS-KOOCHICHING COUNTY"/>
    <s v="RWY REHAB CONSTRUCTION"/>
    <d v="1987-03-02T00:00:00"/>
    <n v="2888843.82"/>
    <n v="719911.38"/>
    <n v="460062.86"/>
    <n v="4068818.0599999996"/>
  </r>
  <r>
    <s v="N"/>
    <x v="42"/>
    <s v="INTL. FALLS-KOOCHICHING COUNTY"/>
    <s v="LAND"/>
    <d v="1979-05-17T00:00:00"/>
    <n v="0"/>
    <n v="6940.86"/>
    <n v="6940.86"/>
    <n v="13881.72"/>
  </r>
  <r>
    <s v="N"/>
    <x v="42"/>
    <s v="INTL. FALLS-KOOCHICHING COUNTY"/>
    <s v="LAND: PAR. H: LYLE MOSTAD"/>
    <d v="1979-05-18T00:00:00"/>
    <n v="0"/>
    <n v="4573.6000000000004"/>
    <n v="2286.8000000000002"/>
    <n v="6860.4000000000005"/>
  </r>
  <r>
    <s v="N"/>
    <x v="42"/>
    <s v="INTL. FALLS-KOOCHICHING COUNTY"/>
    <s v="LAND (ERICKSON PARCEL)"/>
    <d v="1979-05-21T00:00:00"/>
    <n v="0"/>
    <n v="3507.8"/>
    <n v="1753.9"/>
    <n v="5261.7000000000007"/>
  </r>
  <r>
    <s v="N"/>
    <x v="42"/>
    <s v="INTL. FALLS-KOOCHICHING COUNTY"/>
    <s v="LAND"/>
    <d v="1980-07-24T00:00:00"/>
    <n v="0"/>
    <n v="16117.29"/>
    <n v="8058.65"/>
    <n v="24175.940000000002"/>
  </r>
  <r>
    <s v="N"/>
    <x v="42"/>
    <s v="INTL. FALLS-KOOCHICHING COUNTY"/>
    <s v="ADAP-06:EQUIP-EXT. RWY SAFETY"/>
    <d v="1985-04-22T00:00:00"/>
    <n v="124910.01"/>
    <n v="10070.42"/>
    <n v="45558.93"/>
    <n v="180539.36"/>
  </r>
  <r>
    <s v="N"/>
    <x v="42"/>
    <s v="INTL. FALLS-KOOCHICHING COUNTY"/>
    <s v="TRUCK W/MOUNTED SNOW BLOWER"/>
    <d v="1983-01-19T00:00:00"/>
    <n v="116463"/>
    <n v="8053.54"/>
    <n v="13835.17"/>
    <n v="138351.71"/>
  </r>
  <r>
    <s v="N"/>
    <x v="42"/>
    <s v="INTL. FALLS-KOOCHICHING COUNTY"/>
    <s v="LAND ACQUISITION"/>
    <d v="1982-04-27T00:00:00"/>
    <n v="0"/>
    <n v="3688.34"/>
    <n v="1844.16"/>
    <n v="5532.5"/>
  </r>
  <r>
    <s v="N"/>
    <x v="42"/>
    <s v="INTL. FALLS-KOOCHICHING COUNTY"/>
    <s v="GA APRON RECONST/LAND ACQ"/>
    <d v="1985-10-30T00:00:00"/>
    <n v="94502.49"/>
    <n v="79494.44"/>
    <n v="23431.15"/>
    <n v="197428.08"/>
  </r>
  <r>
    <s v="N"/>
    <x v="42"/>
    <s v="INTL. FALLS-KOOCHICHING COUNTY"/>
    <s v="LAND ACQUISITION"/>
    <d v="1984-07-12T00:00:00"/>
    <n v="0"/>
    <n v="157200"/>
    <n v="39300"/>
    <n v="196500"/>
  </r>
  <r>
    <s v="N"/>
    <x v="42"/>
    <s v="INTL. FALLS-KOOCHICHING COUNTY"/>
    <s v="CRACK SEALING R/W 13-31"/>
    <d v="1983-12-01T00:00:00"/>
    <n v="0"/>
    <n v="15729.37"/>
    <n v="0"/>
    <n v="15729.37"/>
  </r>
  <r>
    <s v="N"/>
    <x v="42"/>
    <s v="INTL. FALLS-KOOCHICHING COUNTY"/>
    <s v="*LAND- KENNETH WALLS-5 AC. FEE"/>
    <d v="1986-10-22T00:00:00"/>
    <n v="0"/>
    <n v="20559.14"/>
    <n v="5139.79"/>
    <n v="25698.93"/>
  </r>
  <r>
    <s v="N"/>
    <x v="42"/>
    <s v="INTL. FALLS-KOOCHICHING COUNTY"/>
    <s v="*LAND-EARNEST PARCEL"/>
    <d v="1987-06-18T00:00:00"/>
    <n v="0"/>
    <n v="1124"/>
    <n v="562"/>
    <n v="1686"/>
  </r>
  <r>
    <s v="N"/>
    <x v="42"/>
    <s v="INTL. FALLS-KOOCHICHING COUNTY"/>
    <s v="TERM. BLDG-REPAIR HEAT, COOL'G"/>
    <d v="1988-04-12T00:00:00"/>
    <n v="0"/>
    <n v="10000"/>
    <n v="10182.620000000001"/>
    <n v="20182.620000000003"/>
  </r>
  <r>
    <s v="N"/>
    <x v="42"/>
    <s v="INTL. FALLS-KOOCHICHING COUNTY"/>
    <s v="ALP w/ Exh.A  &amp;  Friction Test"/>
    <d v="1989-01-20T00:00:00"/>
    <n v="0"/>
    <n v="2100"/>
    <n v="1050"/>
    <n v="3150"/>
  </r>
  <r>
    <s v="N"/>
    <x v="42"/>
    <s v="INTL. FALLS-KOOCHICHING COUNTY"/>
    <s v="ALP w/ Exh.A  &amp;  Friction Test"/>
    <d v="1989-02-09T00:00:00"/>
    <n v="0"/>
    <n v="3259.08"/>
    <n v="1629.54"/>
    <n v="4888.62"/>
  </r>
  <r>
    <s v="N"/>
    <x v="42"/>
    <s v="INTL. FALLS-KOOCHICHING COUNTY"/>
    <s v="ALP w/ Exh.A  &amp;  Friction Test"/>
    <d v="1989-12-11T00:00:00"/>
    <n v="0"/>
    <n v="783.79"/>
    <n v="391.56"/>
    <n v="1175.3499999999999"/>
  </r>
  <r>
    <s v="N"/>
    <x v="42"/>
    <s v="INTL. FALLS-KOOCHICHING COUNTY"/>
    <s v="CRACK ROUTE &amp; SEAL RW 13-31"/>
    <d v="1989-01-20T00:00:00"/>
    <n v="0"/>
    <n v="5400"/>
    <n v="2700"/>
    <n v="8100"/>
  </r>
  <r>
    <s v="N"/>
    <x v="42"/>
    <s v="INTL. FALLS-KOOCHICHING COUNTY"/>
    <s v="AIRPORT SAFETY SIGNS"/>
    <d v="1991-04-19T00:00:00"/>
    <n v="0"/>
    <n v="702"/>
    <n v="351"/>
    <n v="1053"/>
  </r>
  <r>
    <s v="N"/>
    <x v="42"/>
    <s v="INTL. FALLS-KOOCHICHING COUNTY"/>
    <s v="TRACTOR/MOWER WITH SNOW BUCKET"/>
    <d v="1990-06-14T00:00:00"/>
    <n v="0"/>
    <n v="18316.669999999998"/>
    <n v="9158.33"/>
    <n v="27475"/>
  </r>
  <r>
    <s v="N"/>
    <x v="42"/>
    <s v="INTL. FALLS-KOOCHICHING COUNTY"/>
    <s v="3.LIGHTED SIGNS-FENCING-DRAINAGE"/>
    <d v="1990-03-23T00:00:00"/>
    <n v="0"/>
    <n v="29725.5"/>
    <n v="14862.75"/>
    <n v="44588.25"/>
  </r>
  <r>
    <s v="N"/>
    <x v="42"/>
    <s v="INTL. FALLS-KOOCHICHING COUNTY"/>
    <s v="3.LIGHTED SIGNS-FENCING-DRAINAGE"/>
    <d v="1990-05-02T00:00:00"/>
    <n v="16744.72"/>
    <n v="2034.23"/>
    <n v="2877.64"/>
    <n v="21656.59"/>
  </r>
  <r>
    <s v="N"/>
    <x v="42"/>
    <s v="INTL. FALLS-KOOCHICHING COUNTY"/>
    <s v="3.LIGHTED SIGNS-FENCING-DRAINAGE"/>
    <d v="1990-06-06T00:00:00"/>
    <n v="56191.67"/>
    <n v="21308.49"/>
    <n v="16897.740000000002"/>
    <n v="94397.900000000009"/>
  </r>
  <r>
    <s v="N"/>
    <x v="42"/>
    <s v="INTL. FALLS-KOOCHICHING COUNTY"/>
    <s v="3.LIGHTED SIGNS-FENCING-DRAINAGE"/>
    <d v="1990-09-04T00:00:00"/>
    <n v="30381.71"/>
    <n v="0"/>
    <n v="1023.66"/>
    <n v="31405.37"/>
  </r>
  <r>
    <s v="N"/>
    <x v="42"/>
    <s v="INTL. FALLS-KOOCHICHING COUNTY"/>
    <s v="3.LIGHTED SIGNS-FENCING-DRAINAGE"/>
    <d v="1990-09-04T00:00:00"/>
    <n v="79028.710000000006"/>
    <n v="17888.93"/>
    <n v="17725.43"/>
    <n v="114643.07"/>
  </r>
  <r>
    <s v="N"/>
    <x v="42"/>
    <s v="INTL. FALLS-KOOCHICHING COUNTY"/>
    <s v="3.LIGHTED SIGNS-FENCING-DRAINAGE"/>
    <d v="1990-10-03T00:00:00"/>
    <n v="12697.21"/>
    <n v="634.97"/>
    <n v="1728.27"/>
    <n v="15060.449999999999"/>
  </r>
  <r>
    <s v="N"/>
    <x v="42"/>
    <s v="INTL. FALLS-KOOCHICHING COUNTY"/>
    <s v="3.LIGHTED SIGNS-FENCING-DRAINAGE"/>
    <d v="1990-12-03T00:00:00"/>
    <n v="15884.36"/>
    <n v="6490.34"/>
    <n v="5010.1099999999997"/>
    <n v="27384.81"/>
  </r>
  <r>
    <s v="N"/>
    <x v="42"/>
    <s v="INTL. FALLS-KOOCHICHING COUNTY"/>
    <s v="3.LIGHTED SIGNS-FENCING-DRAINAGE"/>
    <d v="1991-02-05T00:00:00"/>
    <n v="14724.77"/>
    <n v="4812.93"/>
    <n v="4042.56"/>
    <n v="23580.260000000002"/>
  </r>
  <r>
    <s v="N"/>
    <x v="42"/>
    <s v="INTL. FALLS-KOOCHICHING COUNTY"/>
    <s v="3.LIGHTED SIGNS-FENCING-DRAINAGE"/>
    <d v="1991-03-29T00:00:00"/>
    <n v="16153.63"/>
    <n v="4710.99"/>
    <n v="4150.32"/>
    <n v="25014.94"/>
  </r>
  <r>
    <s v="N"/>
    <x v="42"/>
    <s v="INTL. FALLS-KOOCHICHING COUNTY"/>
    <s v="3.LIGHTED SIGNS-FENCING-DRAINAGE"/>
    <d v="1991-11-01T00:00:00"/>
    <n v="1677.69"/>
    <n v="36.5"/>
    <n v="3025.26"/>
    <n v="4739.4500000000007"/>
  </r>
  <r>
    <s v="N"/>
    <x v="42"/>
    <s v="INTL. FALLS-KOOCHICHING COUNTY"/>
    <s v="3.LIGHTED SIGNS-FENCING-DRAINAGE"/>
    <d v="1992-02-06T00:00:00"/>
    <n v="987.31"/>
    <n v="2267.02"/>
    <n v="-1577.42"/>
    <n v="1676.9099999999999"/>
  </r>
  <r>
    <s v="N"/>
    <x v="42"/>
    <s v="INTL. FALLS-KOOCHICHING COUNTY"/>
    <s v="3.LIGHTED SIGNS-FENCING-DRAINAGE"/>
    <d v="1992-04-22T00:00:00"/>
    <n v="83.14"/>
    <n v="11.75"/>
    <n v="15.11"/>
    <n v="110"/>
  </r>
  <r>
    <s v="N"/>
    <x v="42"/>
    <s v="INTL. FALLS-KOOCHICHING COUNTY"/>
    <s v="3.LIGHTED SIGNS-FENCING-DRAINAGE"/>
    <d v="1992-12-15T00:00:00"/>
    <n v="60.46"/>
    <n v="8.5500000000000007"/>
    <n v="10.99"/>
    <n v="80"/>
  </r>
  <r>
    <s v="N"/>
    <x v="42"/>
    <s v="INTL. FALLS-KOOCHICHING COUNTY"/>
    <s v="3.LIGHTED SIGNS-FENCING-DRAINAGE"/>
    <d v="1993-04-26T00:00:00"/>
    <n v="438.36"/>
    <n v="61.96"/>
    <n v="79.680000000000007"/>
    <n v="580"/>
  </r>
  <r>
    <s v="N"/>
    <x v="42"/>
    <s v="INTL. FALLS-KOOCHICHING COUNTY"/>
    <s v="3.RECON. 4-22, MISC. PAVE."/>
    <d v="1990-10-23T00:00:00"/>
    <n v="371358.43"/>
    <n v="10394.76"/>
    <n v="46459.38"/>
    <n v="428212.57"/>
  </r>
  <r>
    <s v="N"/>
    <x v="42"/>
    <s v="INTL. FALLS-KOOCHICHING COUNTY"/>
    <s v="3.RECON. 4-22, MISC. PAVE."/>
    <d v="1990-11-13T00:00:00"/>
    <n v="50346.15"/>
    <n v="9605.24"/>
    <n v="10640.81"/>
    <n v="70592.2"/>
  </r>
  <r>
    <s v="N"/>
    <x v="42"/>
    <s v="INTL. FALLS-KOOCHICHING COUNTY"/>
    <s v="3.RECON. 4-22, MISC. PAVE."/>
    <d v="1991-02-25T00:00:00"/>
    <n v="65165.37"/>
    <n v="0"/>
    <n v="8622.17"/>
    <n v="73787.540000000008"/>
  </r>
  <r>
    <s v="N"/>
    <x v="42"/>
    <s v="INTL. FALLS-KOOCHICHING COUNTY"/>
    <s v="3.RECON. 4-22, MISC. PAVE."/>
    <d v="1991-02-25T00:00:00"/>
    <n v="0"/>
    <n v="3251.66"/>
    <n v="0"/>
    <n v="3251.66"/>
  </r>
  <r>
    <s v="N"/>
    <x v="42"/>
    <s v="INTL. FALLS-KOOCHICHING COUNTY"/>
    <s v="3.RECON. 4-22, MISC. PAVE."/>
    <d v="1991-08-20T00:00:00"/>
    <n v="25306.94"/>
    <n v="0"/>
    <n v="3622.02"/>
    <n v="28928.959999999999"/>
  </r>
  <r>
    <s v="N"/>
    <x v="42"/>
    <s v="INTL. FALLS-KOOCHICHING COUNTY"/>
    <s v="3.RECON. 4-22, MISC. PAVE."/>
    <d v="1991-08-20T00:00:00"/>
    <n v="0"/>
    <n v="1620.26"/>
    <n v="0"/>
    <n v="1620.26"/>
  </r>
  <r>
    <s v="N"/>
    <x v="42"/>
    <s v="INTL. FALLS-KOOCHICHING COUNTY"/>
    <s v="3.RECON. 4-22, MISC. PAVE."/>
    <d v="1991-10-25T00:00:00"/>
    <n v="1446.54"/>
    <n v="0"/>
    <n v="155.62"/>
    <n v="1602.1599999999999"/>
  </r>
  <r>
    <s v="N"/>
    <x v="42"/>
    <s v="INTL. FALLS-KOOCHICHING COUNTY"/>
    <s v="3.RECON. 4-22, MISC. PAVE."/>
    <d v="1991-10-25T00:00:00"/>
    <n v="0"/>
    <n v="76.59"/>
    <n v="0"/>
    <n v="76.59"/>
  </r>
  <r>
    <s v="N"/>
    <x v="42"/>
    <s v="INTL. FALLS-KOOCHICHING COUNTY"/>
    <s v="3.RECON. 4-22, MISC. PAVE."/>
    <d v="1992-02-06T00:00:00"/>
    <n v="182.49"/>
    <n v="0"/>
    <n v="-139.1"/>
    <n v="43.390000000000015"/>
  </r>
  <r>
    <s v="N"/>
    <x v="42"/>
    <s v="INTL. FALLS-KOOCHICHING COUNTY"/>
    <s v="3.RECON. 4-22, MISC. PAVE."/>
    <d v="1992-02-06T00:00:00"/>
    <n v="521.42999999999995"/>
    <n v="0"/>
    <n v="0"/>
    <n v="521.42999999999995"/>
  </r>
  <r>
    <s v="N"/>
    <x v="42"/>
    <s v="INTL. FALLS-KOOCHICHING COUNTY"/>
    <s v="3.RECON. 4-22, MISC. PAVE."/>
    <d v="1994-09-06T00:00:00"/>
    <n v="35.14"/>
    <n v="0"/>
    <n v="0"/>
    <n v="35.14"/>
  </r>
  <r>
    <s v="N"/>
    <x v="42"/>
    <s v="INTL. FALLS-KOOCHICHING COUNTY"/>
    <s v="3.RECON. 4-22, MISC. PAVE."/>
    <d v="1994-10-19T00:00:00"/>
    <n v="-7709.59"/>
    <n v="0"/>
    <n v="2580.66"/>
    <n v="-5128.93"/>
  </r>
  <r>
    <s v="N"/>
    <x v="42"/>
    <s v="INTL. FALLS-KOOCHICHING COUNTY"/>
    <s v="3.RECON. 4-22, MISC. PAVE."/>
    <d v="1994-10-19T00:00:00"/>
    <n v="0"/>
    <n v="5303.15"/>
    <n v="0"/>
    <n v="5303.15"/>
  </r>
  <r>
    <s v="N"/>
    <x v="42"/>
    <s v="INTL. FALLS-KOOCHICHING COUNTY"/>
    <s v="3.RECON. 4-22, MISC. PAVE."/>
    <d v="1994-10-19T00:00:00"/>
    <n v="0"/>
    <n v="-3251.66"/>
    <n v="0"/>
    <n v="-3251.66"/>
  </r>
  <r>
    <s v="N"/>
    <x v="42"/>
    <s v="INTL. FALLS-KOOCHICHING COUNTY"/>
    <s v="3.RECON. 4-22, MISC. PAVE."/>
    <d v="1994-10-19T00:00:00"/>
    <n v="0"/>
    <n v="4815.0600000000004"/>
    <n v="0"/>
    <n v="4815.0600000000004"/>
  </r>
  <r>
    <s v="N"/>
    <x v="42"/>
    <s v="INTL. FALLS-KOOCHICHING COUNTY"/>
    <s v="RUNWAY EDGE LIGHTS REGULATOR"/>
    <d v="1991-06-05T00:00:00"/>
    <n v="0"/>
    <n v="2895.15"/>
    <n v="1447.57"/>
    <n v="4342.72"/>
  </r>
  <r>
    <s v="N"/>
    <x v="42"/>
    <s v="INTL. FALLS-KOOCHICHING COUNTY"/>
    <s v="3.*LAND"/>
    <d v="1992-04-22T00:00:00"/>
    <n v="21683.14"/>
    <n v="0"/>
    <n v="0"/>
    <n v="21683.14"/>
  </r>
  <r>
    <s v="N"/>
    <x v="42"/>
    <s v="INTL. FALLS-KOOCHICHING COUNTY"/>
    <s v="3.*LAND"/>
    <d v="1992-06-23T00:00:00"/>
    <n v="147313.01"/>
    <n v="0"/>
    <n v="18932.09"/>
    <n v="166245.1"/>
  </r>
  <r>
    <s v="N"/>
    <x v="42"/>
    <s v="INTL. FALLS-KOOCHICHING COUNTY"/>
    <s v="3.*LAND"/>
    <d v="1992-06-23T00:00:00"/>
    <n v="1392.75"/>
    <n v="0"/>
    <n v="0"/>
    <n v="1392.75"/>
  </r>
  <r>
    <s v="N"/>
    <x v="42"/>
    <s v="INTL. FALLS-KOOCHICHING COUNTY"/>
    <s v="3.*LAND"/>
    <d v="1992-12-15T00:00:00"/>
    <n v="2787.59"/>
    <n v="0"/>
    <n v="309.72000000000003"/>
    <n v="3097.3100000000004"/>
  </r>
  <r>
    <s v="N"/>
    <x v="42"/>
    <s v="INTL. FALLS-KOOCHICHING COUNTY"/>
    <s v="3.*LAND"/>
    <d v="1993-04-26T00:00:00"/>
    <n v="946.07"/>
    <n v="0"/>
    <n v="105.11"/>
    <n v="1051.18"/>
  </r>
  <r>
    <s v="N"/>
    <x v="42"/>
    <s v="INTL. FALLS-KOOCHICHING COUNTY"/>
    <s v="3.*LAND"/>
    <d v="1993-07-08T00:00:00"/>
    <n v="836.02"/>
    <n v="0"/>
    <n v="92.88"/>
    <n v="928.9"/>
  </r>
  <r>
    <s v="N"/>
    <x v="42"/>
    <s v="INTL. FALLS-KOOCHICHING COUNTY"/>
    <s v="3.*LAND"/>
    <d v="1993-09-23T00:00:00"/>
    <n v="45383.44"/>
    <n v="0"/>
    <n v="5042.6099999999997"/>
    <n v="50426.05"/>
  </r>
  <r>
    <s v="N"/>
    <x v="42"/>
    <s v="INTL. FALLS-KOOCHICHING COUNTY"/>
    <s v="3.*LAND"/>
    <d v="1994-10-19T00:00:00"/>
    <n v="0"/>
    <n v="10776.58"/>
    <n v="9900.1299999999992"/>
    <n v="20676.71"/>
  </r>
  <r>
    <s v="N"/>
    <x v="42"/>
    <s v="INTL. FALLS-KOOCHICHING COUNTY"/>
    <s v="NEW TAXIWAY MARKERS"/>
    <d v="1991-10-05T00:00:00"/>
    <n v="0"/>
    <n v="641"/>
    <n v="320.5"/>
    <n v="961.5"/>
  </r>
  <r>
    <s v="N"/>
    <x v="42"/>
    <s v="INTL. FALLS-KOOCHICHING COUNTY"/>
    <s v="GAS FURNACES FOR ARFF BUILDING"/>
    <d v="1992-02-07T00:00:00"/>
    <n v="0"/>
    <n v="5919.38"/>
    <n v="2959.69"/>
    <n v="8879.07"/>
  </r>
  <r>
    <s v="N"/>
    <x v="42"/>
    <s v="INTL. FALLS-KOOCHICHING COUNTY"/>
    <s v="4.PAVEMENT CRACK REPAIR"/>
    <d v="1992-11-16T00:00:00"/>
    <n v="238482.34"/>
    <n v="0"/>
    <n v="27405.97"/>
    <n v="265888.31"/>
  </r>
  <r>
    <s v="N"/>
    <x v="42"/>
    <s v="INTL. FALLS-KOOCHICHING COUNTY"/>
    <s v="4.PAVEMENT CRACK REPAIR"/>
    <d v="1992-11-16T00:00:00"/>
    <n v="8171.39"/>
    <n v="0"/>
    <n v="0"/>
    <n v="8171.39"/>
  </r>
  <r>
    <s v="N"/>
    <x v="42"/>
    <s v="INTL. FALLS-KOOCHICHING COUNTY"/>
    <s v="4.PAVEMENT CRACK REPAIR"/>
    <d v="1992-11-30T00:00:00"/>
    <n v="25953.9"/>
    <n v="0"/>
    <n v="2883.77"/>
    <n v="28837.670000000002"/>
  </r>
  <r>
    <s v="N"/>
    <x v="42"/>
    <s v="INTL. FALLS-KOOCHICHING COUNTY"/>
    <s v="4.PAVEMENT CRACK REPAIR"/>
    <d v="1993-02-16T00:00:00"/>
    <n v="10337.43"/>
    <n v="0"/>
    <n v="1148.6099999999999"/>
    <n v="11486.04"/>
  </r>
  <r>
    <s v="N"/>
    <x v="42"/>
    <s v="INTL. FALLS-KOOCHICHING COUNTY"/>
    <s v="4.PAVEMENT CRACK REPAIR"/>
    <d v="1993-04-26T00:00:00"/>
    <n v="11276.49"/>
    <n v="0"/>
    <n v="1252.93"/>
    <n v="12529.42"/>
  </r>
  <r>
    <s v="N"/>
    <x v="42"/>
    <s v="INTL. FALLS-KOOCHICHING COUNTY"/>
    <s v="4.PAVEMENT CRACK REPAIR"/>
    <d v="1993-09-23T00:00:00"/>
    <n v="993.21"/>
    <n v="0"/>
    <n v="110.35"/>
    <n v="1103.56"/>
  </r>
  <r>
    <s v="N"/>
    <x v="42"/>
    <s v="INTL. FALLS-KOOCHICHING COUNTY"/>
    <s v="4.PAVEMENT CRACK REPAIR"/>
    <d v="1994-03-17T00:00:00"/>
    <n v="8134.1"/>
    <n v="0"/>
    <n v="903.78"/>
    <n v="9037.880000000001"/>
  </r>
  <r>
    <s v="N"/>
    <x v="42"/>
    <s v="INTL. FALLS-KOOCHICHING COUNTY"/>
    <s v="4.PAVEMENT CRACK REPAIR"/>
    <d v="1994-08-22T00:00:00"/>
    <n v="7690.51"/>
    <n v="0"/>
    <n v="854.49"/>
    <n v="8545"/>
  </r>
  <r>
    <s v="N"/>
    <x v="42"/>
    <s v="INTL. FALLS-KOOCHICHING COUNTY"/>
    <s v="4.PAVEMENT CRACK REPAIR"/>
    <d v="1995-08-23T00:00:00"/>
    <n v="11297.63"/>
    <n v="0"/>
    <n v="2925.9"/>
    <n v="14223.529999999999"/>
  </r>
  <r>
    <s v="N"/>
    <x v="42"/>
    <s v="INTL. FALLS-KOOCHICHING COUNTY"/>
    <s v="4.PAVEMENT CRACK REPAIR"/>
    <d v="1996-02-13T00:00:00"/>
    <n v="26648.5"/>
    <n v="0"/>
    <n v="1290.3399999999999"/>
    <n v="27938.84"/>
  </r>
  <r>
    <s v="N"/>
    <x v="42"/>
    <s v="INTL. FALLS-KOOCHICHING COUNTY"/>
    <s v="PRELIMINARY ENGINEERING"/>
    <d v="1992-10-08T00:00:00"/>
    <n v="0"/>
    <n v="8171.39"/>
    <n v="4085.7"/>
    <n v="12257.09"/>
  </r>
  <r>
    <s v="N"/>
    <x v="42"/>
    <s v="INTL. FALLS-KOOCHICHING COUNTY"/>
    <s v="*LAND: GRILL &amp; JOHNSON"/>
    <d v="1993-02-16T00:00:00"/>
    <n v="0"/>
    <n v="6697"/>
    <n v="3348.5"/>
    <n v="10045.5"/>
  </r>
  <r>
    <s v="N"/>
    <x v="42"/>
    <s v="INTL. FALLS-KOOCHICHING COUNTY"/>
    <s v="*LAND: GRILL &amp; JOHNSON"/>
    <d v="1993-02-16T00:00:00"/>
    <n v="0"/>
    <n v="9310.3700000000008"/>
    <n v="4655.18"/>
    <n v="13965.550000000001"/>
  </r>
  <r>
    <s v="N"/>
    <x v="42"/>
    <s v="INTL. FALLS-KOOCHICHING COUNTY"/>
    <s v="*LAND: GRILL &amp; JOHNSON"/>
    <d v="1993-04-21T00:00:00"/>
    <n v="0"/>
    <n v="659.3"/>
    <n v="329.65"/>
    <n v="988.94999999999993"/>
  </r>
  <r>
    <s v="N"/>
    <x v="42"/>
    <s v="INTL. FALLS-KOOCHICHING COUNTY"/>
    <s v="*LAND: GRILL &amp; JOHNSON"/>
    <d v="1993-12-15T00:00:00"/>
    <n v="0"/>
    <n v="535.87"/>
    <n v="267.93"/>
    <n v="803.8"/>
  </r>
  <r>
    <s v="N"/>
    <x v="42"/>
    <s v="INTL. FALLS-KOOCHICHING COUNTY"/>
    <s v="ENGINEERING FOR AIRFIELD SIGNS"/>
    <d v="1993-03-08T00:00:00"/>
    <n v="0"/>
    <n v="11804.67"/>
    <n v="5902.34"/>
    <n v="17707.010000000002"/>
  </r>
  <r>
    <s v="N"/>
    <x v="42"/>
    <s v="INTL. FALLS-KOOCHICHING COUNTY"/>
    <s v="ENGINEERING FOR AIRFIELD SIGNS"/>
    <d v="1993-04-21T00:00:00"/>
    <n v="0"/>
    <n v="240"/>
    <n v="120"/>
    <n v="360"/>
  </r>
  <r>
    <s v="N"/>
    <x v="42"/>
    <s v="INTL. FALLS-KOOCHICHING COUNTY"/>
    <s v="ENGINEERING FOR AIRFIELD SIGNS"/>
    <d v="1993-07-14T00:00:00"/>
    <n v="0"/>
    <n v="1730.66"/>
    <n v="865.34"/>
    <n v="2596"/>
  </r>
  <r>
    <s v="N"/>
    <x v="42"/>
    <s v="INTL. FALLS-KOOCHICHING COUNTY"/>
    <s v="5.INSTALL AIRFIELD SIGNS"/>
    <d v="1993-10-13T00:00:00"/>
    <n v="18523.060000000001"/>
    <n v="0"/>
    <n v="2914.4"/>
    <n v="21437.460000000003"/>
  </r>
  <r>
    <s v="N"/>
    <x v="42"/>
    <s v="INTL. FALLS-KOOCHICHING COUNTY"/>
    <s v="5.INSTALL AIRFIELD SIGNS"/>
    <d v="1993-10-13T00:00:00"/>
    <n v="7706.67"/>
    <n v="0"/>
    <n v="0"/>
    <n v="7706.67"/>
  </r>
  <r>
    <s v="N"/>
    <x v="42"/>
    <s v="INTL. FALLS-KOOCHICHING COUNTY"/>
    <s v="5.INSTALL AIRFIELD SIGNS"/>
    <d v="1993-10-13T00:00:00"/>
    <n v="26923.8"/>
    <n v="0"/>
    <n v="2991.53"/>
    <n v="29915.329999999998"/>
  </r>
  <r>
    <s v="N"/>
    <x v="42"/>
    <s v="INTL. FALLS-KOOCHICHING COUNTY"/>
    <s v="5.INSTALL AIRFIELD SIGNS"/>
    <d v="1993-11-03T00:00:00"/>
    <n v="24237.69"/>
    <n v="0"/>
    <n v="2693.08"/>
    <n v="26930.769999999997"/>
  </r>
  <r>
    <s v="N"/>
    <x v="42"/>
    <s v="INTL. FALLS-KOOCHICHING COUNTY"/>
    <s v="5.INSTALL AIRFIELD SIGNS"/>
    <d v="1994-01-13T00:00:00"/>
    <n v="9802.7099999999991"/>
    <n v="0"/>
    <n v="1089.19"/>
    <n v="10891.9"/>
  </r>
  <r>
    <s v="N"/>
    <x v="42"/>
    <s v="INTL. FALLS-KOOCHICHING COUNTY"/>
    <s v="5.INSTALL AIRFIELD SIGNS"/>
    <d v="1994-03-17T00:00:00"/>
    <n v="23621.47"/>
    <n v="0"/>
    <n v="2624.6"/>
    <n v="26246.07"/>
  </r>
  <r>
    <s v="N"/>
    <x v="42"/>
    <s v="INTL. FALLS-KOOCHICHING COUNTY"/>
    <s v="5.INSTALL AIRFIELD SIGNS"/>
    <d v="1994-12-13T00:00:00"/>
    <n v="13806.95"/>
    <n v="0"/>
    <n v="1534.13"/>
    <n v="15341.080000000002"/>
  </r>
  <r>
    <s v="N"/>
    <x v="42"/>
    <s v="INTL. FALLS-KOOCHICHING COUNTY"/>
    <s v="EMER. REPAIR-AIRFIELD LIGHTS"/>
    <d v="1993-04-05T00:00:00"/>
    <n v="0"/>
    <n v="3981.81"/>
    <n v="1990.9"/>
    <n v="5972.71"/>
  </r>
  <r>
    <s v="N"/>
    <x v="42"/>
    <s v="INTL. FALLS-KOOCHICHING COUNTY"/>
    <s v="INSTALL RWY 13 APPROACH LIGHTS"/>
    <d v="1997-08-01T00:00:00"/>
    <n v="0"/>
    <n v="4166.67"/>
    <n v="2083.33"/>
    <n v="6250"/>
  </r>
  <r>
    <s v="N"/>
    <x v="42"/>
    <s v="INTL. FALLS-KOOCHICHING COUNTY"/>
    <s v="TERMINAL BLD. HEATING CONTROLS"/>
    <d v="1994-03-17T00:00:00"/>
    <n v="0"/>
    <n v="6535.23"/>
    <n v="3267.61"/>
    <n v="9802.84"/>
  </r>
  <r>
    <s v="N"/>
    <x v="42"/>
    <s v="INTL. FALLS-KOOCHICHING COUNTY"/>
    <s v="TERMINAL BLD. HEATING CONTROLS"/>
    <d v="1994-08-16T00:00:00"/>
    <n v="0"/>
    <n v="1464.77"/>
    <n v="732.39"/>
    <n v="2197.16"/>
  </r>
  <r>
    <s v="N"/>
    <x v="42"/>
    <s v="INTL. FALLS-KOOCHICHING COUNTY"/>
    <s v="TERMINAL BLD. HEATING CONTROLS"/>
    <d v="1997-08-01T00:00:00"/>
    <n v="0"/>
    <n v="3000"/>
    <n v="1500"/>
    <n v="4500"/>
  </r>
  <r>
    <s v="N"/>
    <x v="42"/>
    <s v="INTL. FALLS-KOOCHICHING COUNTY"/>
    <s v="BLDG/APRON REPAIR, AND SANDER"/>
    <d v="1994-08-24T00:00:00"/>
    <n v="0"/>
    <n v="4466.93"/>
    <n v="2233.46"/>
    <n v="6700.39"/>
  </r>
  <r>
    <s v="N"/>
    <x v="42"/>
    <s v="INTL. FALLS-KOOCHICHING COUNTY"/>
    <s v="BLDG/APRON REPAIR, AND SANDER"/>
    <d v="1997-08-01T00:00:00"/>
    <n v="0"/>
    <n v="14049.33"/>
    <n v="7024.67"/>
    <n v="21074"/>
  </r>
  <r>
    <s v="N"/>
    <x v="42"/>
    <s v="INTL. FALLS-KOOCHICHING COUNTY"/>
    <s v="6.Twy + Txln / Mod Terminal / SNOWPLOW"/>
    <d v="1995-10-11T00:00:00"/>
    <n v="23800"/>
    <n v="0"/>
    <n v="10200"/>
    <n v="34000"/>
  </r>
  <r>
    <s v="N"/>
    <x v="42"/>
    <s v="INTL. FALLS-KOOCHICHING COUNTY"/>
    <s v="6.Twy + Txln / Mod Terminal / SNOWPLOW"/>
    <d v="1995-10-11T00:00:00"/>
    <n v="68000"/>
    <n v="0"/>
    <n v="0"/>
    <n v="68000"/>
  </r>
  <r>
    <s v="N"/>
    <x v="42"/>
    <s v="INTL. FALLS-KOOCHICHING COUNTY"/>
    <s v="6.Twy + Txln / Mod Terminal / SNOWPLOW"/>
    <d v="1995-10-11T00:00:00"/>
    <n v="391563.21"/>
    <n v="0"/>
    <n v="43507.01"/>
    <n v="435070.22000000003"/>
  </r>
  <r>
    <s v="N"/>
    <x v="42"/>
    <s v="INTL. FALLS-KOOCHICHING COUNTY"/>
    <s v="6.Twy + Txln / Mod Terminal / SNOWPLOW"/>
    <d v="1996-01-26T00:00:00"/>
    <n v="222680.5"/>
    <n v="0"/>
    <n v="24742.27"/>
    <n v="247422.77"/>
  </r>
  <r>
    <s v="N"/>
    <x v="42"/>
    <s v="INTL. FALLS-KOOCHICHING COUNTY"/>
    <s v="6.Twy + Txln / Mod Terminal / SNOWPLOW"/>
    <d v="1996-02-05T00:00:00"/>
    <n v="227901.08"/>
    <n v="0"/>
    <n v="25322.33"/>
    <n v="253223.40999999997"/>
  </r>
  <r>
    <s v="N"/>
    <x v="42"/>
    <s v="INTL. FALLS-KOOCHICHING COUNTY"/>
    <s v="6.Twy + Txln / Mod Terminal / SNOWPLOW"/>
    <d v="1996-04-04T00:00:00"/>
    <n v="224757"/>
    <n v="0"/>
    <n v="24972.720000000001"/>
    <n v="249729.72"/>
  </r>
  <r>
    <s v="N"/>
    <x v="42"/>
    <s v="INTL. FALLS-KOOCHICHING COUNTY"/>
    <s v="6.Twy + Txln / Mod Terminal / SNOWPLOW"/>
    <d v="1996-06-04T00:00:00"/>
    <n v="19907"/>
    <n v="0"/>
    <n v="2211.63"/>
    <n v="22118.63"/>
  </r>
  <r>
    <s v="N"/>
    <x v="42"/>
    <s v="INTL. FALLS-KOOCHICHING COUNTY"/>
    <s v="6.Twy + Txln / Mod Terminal / SNOWPLOW"/>
    <d v="1996-12-18T00:00:00"/>
    <n v="40182"/>
    <n v="0"/>
    <n v="4466.84"/>
    <n v="44648.84"/>
  </r>
  <r>
    <s v="N"/>
    <x v="42"/>
    <s v="INTL. FALLS-KOOCHICHING COUNTY"/>
    <s v="6.Twy + Txln / Mod Terminal / SNOWPLOW"/>
    <d v="1997-11-17T00:00:00"/>
    <n v="9038"/>
    <n v="0"/>
    <n v="1005"/>
    <n v="10043"/>
  </r>
  <r>
    <s v="N"/>
    <x v="42"/>
    <s v="INTL. FALLS-KOOCHICHING COUNTY"/>
    <s v="6.Twy + Txln / Mod Terminal / SNOWPLOW"/>
    <d v="1998-04-09T00:00:00"/>
    <n v="24651"/>
    <n v="0"/>
    <n v="2739"/>
    <n v="27390"/>
  </r>
  <r>
    <s v="N"/>
    <x v="42"/>
    <s v="INTL. FALLS-KOOCHICHING COUNTY"/>
    <s v="6.Twy + Txln / Mod Terminal / SNOWPLOW"/>
    <d v="1999-11-04T00:00:00"/>
    <n v="2465"/>
    <n v="0"/>
    <n v="274"/>
    <n v="2739"/>
  </r>
  <r>
    <s v="N"/>
    <x v="42"/>
    <s v="INTL. FALLS-KOOCHICHING COUNTY"/>
    <s v="6.Twy + Txln / Mod Terminal / SNOWPLOW"/>
    <d v="2000-12-21T00:00:00"/>
    <n v="1644"/>
    <n v="0"/>
    <n v="182"/>
    <n v="1826"/>
  </r>
  <r>
    <s v="N"/>
    <x v="42"/>
    <s v="INTL. FALLS-KOOCHICHING COUNTY"/>
    <s v="6.Twy + Txln / Mod Terminal / SNOWPLOW"/>
    <d v="2001-03-06T00:00:00"/>
    <n v="23061"/>
    <n v="0"/>
    <n v="2560.6999999999998"/>
    <n v="25621.7"/>
  </r>
  <r>
    <s v="N"/>
    <x v="42"/>
    <s v="INTL. FALLS-KOOCHICHING COUNTY"/>
    <s v="6.Twy + Txln / Mod Terminal / SNOWPLOW"/>
    <d v="2001-09-06T00:00:00"/>
    <n v="0.21"/>
    <n v="0"/>
    <n v="5055.79"/>
    <n v="5056"/>
  </r>
  <r>
    <s v="N"/>
    <x v="42"/>
    <s v="INTL. FALLS-KOOCHICHING COUNTY"/>
    <s v="6.Twy + Txln / Mod Terminal / SNOWPLOW"/>
    <d v="2001-09-06T00:00:00"/>
    <n v="15646.79"/>
    <n v="0"/>
    <n v="0"/>
    <n v="15646.79"/>
  </r>
  <r>
    <s v="N"/>
    <x v="42"/>
    <s v="INTL. FALLS-KOOCHICHING COUNTY"/>
    <s v="PRELM ENG. AND DESIGN: AIP-06"/>
    <d v="1995-06-06T00:00:00"/>
    <n v="0"/>
    <n v="68000"/>
    <n v="34000"/>
    <n v="102000"/>
  </r>
  <r>
    <s v="N"/>
    <x v="42"/>
    <s v="INTL. FALLS-KOOCHICHING COUNTY"/>
    <s v="PAINT RUNWAY AND HOLD LINE"/>
    <d v="1995-12-06T00:00:00"/>
    <n v="0"/>
    <n v="1974.67"/>
    <n v="987.33"/>
    <n v="2962"/>
  </r>
  <r>
    <s v="N"/>
    <x v="42"/>
    <s v="INTL. FALLS-KOOCHICHING COUNTY"/>
    <s v="7.OVRLAY RWY13-31, ARFF"/>
    <d v="1996-08-14T00:00:00"/>
    <n v="467409"/>
    <n v="0"/>
    <n v="51935.05"/>
    <n v="519344.05"/>
  </r>
  <r>
    <s v="N"/>
    <x v="42"/>
    <s v="INTL. FALLS-KOOCHICHING COUNTY"/>
    <s v="7.OVRLAY RWY13-31, ARFF"/>
    <d v="1996-09-19T00:00:00"/>
    <n v="467409"/>
    <n v="0"/>
    <n v="59883.13"/>
    <n v="527292.13"/>
  </r>
  <r>
    <s v="N"/>
    <x v="42"/>
    <s v="INTL. FALLS-KOOCHICHING COUNTY"/>
    <s v="7.OVRLAY RWY13-31, ARFF"/>
    <d v="1996-09-19T00:00:00"/>
    <n v="71520"/>
    <n v="0"/>
    <n v="0"/>
    <n v="71520"/>
  </r>
  <r>
    <s v="N"/>
    <x v="42"/>
    <s v="INTL. FALLS-KOOCHICHING COUNTY"/>
    <s v="7.OVRLAY RWY13-31, ARFF"/>
    <d v="1996-12-18T00:00:00"/>
    <n v="11173"/>
    <n v="0"/>
    <n v="30241.5"/>
    <n v="41414.5"/>
  </r>
  <r>
    <s v="N"/>
    <x v="42"/>
    <s v="INTL. FALLS-KOOCHICHING COUNTY"/>
    <s v="7.OVRLAY RWY13-31, ARFF"/>
    <d v="1996-12-18T00:00:00"/>
    <n v="260999"/>
    <n v="0"/>
    <n v="0"/>
    <n v="260999"/>
  </r>
  <r>
    <s v="N"/>
    <x v="42"/>
    <s v="INTL. FALLS-KOOCHICHING COUNTY"/>
    <s v="7.OVRLAY RWY13-31, ARFF"/>
    <d v="1997-01-03T00:00:00"/>
    <n v="48607"/>
    <n v="0"/>
    <n v="5400.29"/>
    <n v="54007.29"/>
  </r>
  <r>
    <s v="N"/>
    <x v="42"/>
    <s v="INTL. FALLS-KOOCHICHING COUNTY"/>
    <s v="7.OVRLAY RWY13-31, ARFF"/>
    <d v="1997-01-03T00:00:00"/>
    <n v="18934"/>
    <n v="0"/>
    <n v="2103"/>
    <n v="21037"/>
  </r>
  <r>
    <s v="N"/>
    <x v="42"/>
    <s v="INTL. FALLS-KOOCHICHING COUNTY"/>
    <s v="7.OVRLAY RWY13-31, ARFF"/>
    <d v="1997-02-12T00:00:00"/>
    <n v="0"/>
    <n v="0"/>
    <n v="2056.6999999999998"/>
    <n v="2056.6999999999998"/>
  </r>
  <r>
    <s v="N"/>
    <x v="42"/>
    <s v="INTL. FALLS-KOOCHICHING COUNTY"/>
    <s v="7.OVRLAY RWY13-31, ARFF"/>
    <d v="1997-02-12T00:00:00"/>
    <n v="18511"/>
    <n v="0"/>
    <n v="0"/>
    <n v="18511"/>
  </r>
  <r>
    <s v="N"/>
    <x v="42"/>
    <s v="INTL. FALLS-KOOCHICHING COUNTY"/>
    <s v="7.OVRLAY RWY13-31, ARFF"/>
    <d v="1997-05-08T00:00:00"/>
    <n v="30241"/>
    <n v="0"/>
    <n v="3360.5"/>
    <n v="33601.5"/>
  </r>
  <r>
    <s v="N"/>
    <x v="42"/>
    <s v="INTL. FALLS-KOOCHICHING COUNTY"/>
    <s v="7.OVRLAY RWY13-31, ARFF"/>
    <d v="1998-05-13T00:00:00"/>
    <n v="1800"/>
    <n v="0"/>
    <n v="200"/>
    <n v="2000"/>
  </r>
  <r>
    <s v="N"/>
    <x v="42"/>
    <s v="INTL. FALLS-KOOCHICHING COUNTY"/>
    <s v="7.OVRLAY RWY13-31, ARFF"/>
    <d v="1998-07-17T00:00:00"/>
    <n v="18933"/>
    <n v="0"/>
    <n v="2104"/>
    <n v="21037"/>
  </r>
  <r>
    <s v="N"/>
    <x v="42"/>
    <s v="INTL. FALLS-KOOCHICHING COUNTY"/>
    <s v="7.OVRLAY RWY13-31, ARFF"/>
    <d v="1998-12-07T00:00:00"/>
    <n v="67281"/>
    <n v="0"/>
    <n v="7474.19"/>
    <n v="74755.19"/>
  </r>
  <r>
    <s v="N"/>
    <x v="42"/>
    <s v="INTL. FALLS-KOOCHICHING COUNTY"/>
    <s v="7.OVRLAY RWY13-31, ARFF"/>
    <d v="1999-04-08T00:00:00"/>
    <n v="32218"/>
    <n v="0"/>
    <n v="3579.64"/>
    <n v="35797.64"/>
  </r>
  <r>
    <s v="N"/>
    <x v="42"/>
    <s v="INTL. FALLS-KOOCHICHING COUNTY"/>
    <s v="7.OVRLAY RWY13-31, ARFF"/>
    <d v="1999-06-25T00:00:00"/>
    <n v="4636"/>
    <n v="0"/>
    <n v="0"/>
    <n v="4636"/>
  </r>
  <r>
    <s v="N"/>
    <x v="42"/>
    <s v="INTL. FALLS-KOOCHICHING COUNTY"/>
    <s v="8.RWY 13-31 HIRLS &amp; PAVE SHLDRS"/>
    <d v="1997-08-01T00:00:00"/>
    <n v="180554"/>
    <n v="0"/>
    <n v="20062.240000000002"/>
    <n v="200616.24"/>
  </r>
  <r>
    <s v="N"/>
    <x v="42"/>
    <s v="INTL. FALLS-KOOCHICHING COUNTY"/>
    <s v="8.RWY 13-31 HIRLS &amp; PAVE SHLDRS"/>
    <d v="1997-09-11T00:00:00"/>
    <n v="230180"/>
    <n v="0"/>
    <n v="25576.26"/>
    <n v="255756.26"/>
  </r>
  <r>
    <s v="N"/>
    <x v="42"/>
    <s v="INTL. FALLS-KOOCHICHING COUNTY"/>
    <s v="8.RWY 13-31 HIRLS &amp; PAVE SHLDRS"/>
    <d v="1997-09-24T00:00:00"/>
    <n v="489120"/>
    <n v="0"/>
    <n v="59134.39"/>
    <n v="548254.39"/>
  </r>
  <r>
    <s v="N"/>
    <x v="42"/>
    <s v="INTL. FALLS-KOOCHICHING COUNTY"/>
    <s v="8.RWY 13-31 HIRLS &amp; PAVE SHLDRS"/>
    <d v="1997-09-24T00:00:00"/>
    <n v="0"/>
    <n v="7182"/>
    <n v="0"/>
    <n v="7182"/>
  </r>
  <r>
    <s v="N"/>
    <x v="42"/>
    <s v="INTL. FALLS-KOOCHICHING COUNTY"/>
    <s v="8.RWY 13-31 HIRLS &amp; PAVE SHLDRS"/>
    <d v="1997-10-31T00:00:00"/>
    <n v="7896"/>
    <n v="0"/>
    <n v="877.05"/>
    <n v="8773.0499999999993"/>
  </r>
  <r>
    <s v="N"/>
    <x v="42"/>
    <s v="INTL. FALLS-KOOCHICHING COUNTY"/>
    <s v="8.RWY 13-31 HIRLS &amp; PAVE SHLDRS"/>
    <d v="1997-11-17T00:00:00"/>
    <n v="71699"/>
    <n v="0"/>
    <n v="7967"/>
    <n v="79666"/>
  </r>
  <r>
    <s v="N"/>
    <x v="42"/>
    <s v="INTL. FALLS-KOOCHICHING COUNTY"/>
    <s v="8.RWY 13-31 HIRLS &amp; PAVE SHLDRS"/>
    <d v="1997-12-05T00:00:00"/>
    <n v="31952"/>
    <n v="0"/>
    <n v="3701.32"/>
    <n v="35653.32"/>
  </r>
  <r>
    <s v="N"/>
    <x v="42"/>
    <s v="INTL. FALLS-KOOCHICHING COUNTY"/>
    <s v="8.RWY 13-31 HIRLS &amp; PAVE SHLDRS"/>
    <d v="1997-12-05T00:00:00"/>
    <n v="0"/>
    <n v="226.8"/>
    <n v="0"/>
    <n v="226.8"/>
  </r>
  <r>
    <s v="N"/>
    <x v="42"/>
    <s v="INTL. FALLS-KOOCHICHING COUNTY"/>
    <s v="8.RWY 13-31 HIRLS &amp; PAVE SHLDRS"/>
    <d v="1998-02-25T00:00:00"/>
    <n v="130574"/>
    <n v="0"/>
    <n v="14508.22"/>
    <n v="145082.22"/>
  </r>
  <r>
    <s v="N"/>
    <x v="42"/>
    <s v="INTL. FALLS-KOOCHICHING COUNTY"/>
    <s v="8.RWY 13-31 HIRLS &amp; PAVE SHLDRS"/>
    <d v="1998-05-13T00:00:00"/>
    <n v="0"/>
    <n v="7408.8"/>
    <n v="4939.2"/>
    <n v="12348"/>
  </r>
  <r>
    <s v="N"/>
    <x v="42"/>
    <s v="INTL. FALLS-KOOCHICHING COUNTY"/>
    <s v="8.RWY 13-31 HIRLS &amp; PAVE SHLDRS"/>
    <d v="1998-09-17T00:00:00"/>
    <n v="14703"/>
    <n v="0"/>
    <n v="1794.23"/>
    <n v="16497.23"/>
  </r>
  <r>
    <s v="N"/>
    <x v="42"/>
    <s v="INTL. FALLS-KOOCHICHING COUNTY"/>
    <s v="8.RWY 13-31 HIRLS &amp; PAVE SHLDRS"/>
    <d v="1998-09-17T00:00:00"/>
    <n v="0"/>
    <n v="239.96"/>
    <n v="0"/>
    <n v="239.96"/>
  </r>
  <r>
    <s v="N"/>
    <x v="42"/>
    <s v="INTL. FALLS-KOOCHICHING COUNTY"/>
    <s v="8.RWY 13-31 HIRLS &amp; PAVE SHLDRS"/>
    <d v="1998-12-07T00:00:00"/>
    <n v="3589"/>
    <n v="0"/>
    <n v="438.09"/>
    <n v="4027.09"/>
  </r>
  <r>
    <s v="N"/>
    <x v="42"/>
    <s v="INTL. FALLS-KOOCHICHING COUNTY"/>
    <s v="8.RWY 13-31 HIRLS &amp; PAVE SHLDRS"/>
    <d v="1998-12-07T00:00:00"/>
    <n v="0"/>
    <n v="62.44"/>
    <n v="0"/>
    <n v="62.44"/>
  </r>
  <r>
    <s v="N"/>
    <x v="42"/>
    <s v="INTL. FALLS-KOOCHICHING COUNTY"/>
    <s v="8.RWY 13-31 HIRLS &amp; PAVE SHLDRS"/>
    <d v="1999-06-25T00:00:00"/>
    <n v="5727"/>
    <n v="0"/>
    <n v="0"/>
    <n v="5727"/>
  </r>
  <r>
    <s v="N"/>
    <x v="42"/>
    <s v="INTL. FALLS-KOOCHICHING COUNTY"/>
    <s v="SEAPLANE PORT OF ENTRY IN INT. FALLS"/>
    <d v="1998-01-16T00:00:00"/>
    <n v="0"/>
    <n v="9273.33"/>
    <n v="4636.67"/>
    <n v="13910"/>
  </r>
  <r>
    <s v="N"/>
    <x v="42"/>
    <s v="INTL. FALLS-KOOCHICHING COUNTY"/>
    <s v="AIRPORT LIFT STA-EMERG REPLCMT"/>
    <d v="1999-10-15T00:00:00"/>
    <n v="0"/>
    <n v="3240"/>
    <n v="2160"/>
    <n v="5400"/>
  </r>
  <r>
    <s v="N"/>
    <x v="42"/>
    <s v="INTL. FALLS-KOOCHICHING COUNTY"/>
    <s v="9.Snowblower, EA-SEG CIRC-PASS CAN"/>
    <d v="1999-03-17T00:00:00"/>
    <n v="329957"/>
    <n v="0"/>
    <n v="36662.870000000003"/>
    <n v="366619.87"/>
  </r>
  <r>
    <s v="N"/>
    <x v="42"/>
    <s v="INTL. FALLS-KOOCHICHING COUNTY"/>
    <s v="9.Snowblower, EA-SEG CIRC-PASS CAN"/>
    <d v="1999-04-08T00:00:00"/>
    <n v="31834"/>
    <n v="0"/>
    <n v="3538"/>
    <n v="35372"/>
  </r>
  <r>
    <s v="N"/>
    <x v="42"/>
    <s v="INTL. FALLS-KOOCHICHING COUNTY"/>
    <s v="9.Snowblower, EA-SEG CIRC-PASS CAN"/>
    <d v="2000-07-19T00:00:00"/>
    <n v="15918"/>
    <n v="0"/>
    <n v="1768"/>
    <n v="17686"/>
  </r>
  <r>
    <s v="N"/>
    <x v="42"/>
    <s v="INTL. FALLS-KOOCHICHING COUNTY"/>
    <s v="9.Snowblower, EA-SEG CIRC-PASS CAN"/>
    <d v="2001-09-06T00:00:00"/>
    <n v="15691"/>
    <n v="0"/>
    <n v="1751"/>
    <n v="17442"/>
  </r>
  <r>
    <s v="N"/>
    <x v="42"/>
    <s v="INTL. FALLS-KOOCHICHING COUNTY"/>
    <s v="9.Snowblower, EA-SEG CIRC-PASS CAN"/>
    <d v="2001-09-21T00:00:00"/>
    <n v="71"/>
    <n v="0"/>
    <n v="0"/>
    <n v="71"/>
  </r>
  <r>
    <s v="N"/>
    <x v="42"/>
    <s v="INTL. FALLS-KOOCHICHING COUNTY"/>
    <s v="10.TERMINAL CANOPY"/>
    <d v="1999-09-02T00:00:00"/>
    <n v="54036"/>
    <n v="0"/>
    <n v="6004"/>
    <n v="60040"/>
  </r>
  <r>
    <s v="N"/>
    <x v="42"/>
    <s v="INTL. FALLS-KOOCHICHING COUNTY"/>
    <s v="10.TERMINAL CANOPY"/>
    <d v="2000-05-17T00:00:00"/>
    <n v="22914"/>
    <n v="0"/>
    <n v="2546"/>
    <n v="25460"/>
  </r>
  <r>
    <s v="N"/>
    <x v="42"/>
    <s v="INTL. FALLS-KOOCHICHING COUNTY"/>
    <s v="10.TERMINAL CANOPY"/>
    <d v="2002-04-03T00:00:00"/>
    <n v="8678"/>
    <n v="0"/>
    <n v="964.35"/>
    <n v="9642.35"/>
  </r>
  <r>
    <s v="N"/>
    <x v="42"/>
    <s v="INTL. FALLS-KOOCHICHING COUNTY"/>
    <s v="*11.LAND, Sander/Plow Truck, Twy Mark"/>
    <d v="2000-11-16T00:00:00"/>
    <n v="83160"/>
    <n v="0"/>
    <n v="9240"/>
    <n v="92400"/>
  </r>
  <r>
    <s v="N"/>
    <x v="42"/>
    <s v="INTL. FALLS-KOOCHICHING COUNTY"/>
    <s v="*11.LAND, Sander/Plow Truck, Twy Mark"/>
    <d v="2000-12-21T00:00:00"/>
    <n v="18360"/>
    <n v="0"/>
    <n v="2040"/>
    <n v="20400"/>
  </r>
  <r>
    <s v="N"/>
    <x v="42"/>
    <s v="INTL. FALLS-KOOCHICHING COUNTY"/>
    <s v="*11.LAND, Sander/Plow Truck, Twy Mark"/>
    <d v="2001-01-30T00:00:00"/>
    <n v="12200"/>
    <n v="0"/>
    <n v="1356.33"/>
    <n v="13556.33"/>
  </r>
  <r>
    <s v="N"/>
    <x v="42"/>
    <s v="INTL. FALLS-KOOCHICHING COUNTY"/>
    <s v="*11.LAND, Sander/Plow Truck, Twy Mark"/>
    <d v="2001-04-11T00:00:00"/>
    <n v="32130"/>
    <n v="0"/>
    <n v="3570"/>
    <n v="35700"/>
  </r>
  <r>
    <s v="N"/>
    <x v="42"/>
    <s v="INTL. FALLS-KOOCHICHING COUNTY"/>
    <s v="*11.LAND, Sander/Plow Truck, Twy Mark"/>
    <d v="2001-05-10T00:00:00"/>
    <n v="184519"/>
    <n v="0"/>
    <n v="20501.740000000002"/>
    <n v="205020.74"/>
  </r>
  <r>
    <s v="N"/>
    <x v="42"/>
    <s v="INTL. FALLS-KOOCHICHING COUNTY"/>
    <s v="*11.LAND, Sander/Plow Truck, Twy Mark"/>
    <d v="2001-09-21T00:00:00"/>
    <n v="21424"/>
    <n v="0"/>
    <n v="2381"/>
    <n v="23805"/>
  </r>
  <r>
    <s v="N"/>
    <x v="42"/>
    <s v="INTL. FALLS-KOOCHICHING COUNTY"/>
    <s v="*11.LAND, Sander/Plow Truck, Twy Mark"/>
    <d v="2002-07-31T00:00:00"/>
    <n v="20699"/>
    <n v="0"/>
    <n v="2300.25"/>
    <n v="22999.25"/>
  </r>
  <r>
    <s v="N"/>
    <x v="42"/>
    <s v="INTL. FALLS-KOOCHICHING COUNTY"/>
    <s v="*11.LAND, Sander/Plow Truck, Twy Mark"/>
    <d v="2003-11-12T00:00:00"/>
    <n v="6354"/>
    <n v="0"/>
    <n v="705.42"/>
    <n v="7059.42"/>
  </r>
  <r>
    <s v="N"/>
    <x v="42"/>
    <s v="INTL. FALLS-KOOCHICHING COUNTY"/>
    <s v="*11.LAND, Sander/Plow Truck, Twy Mark"/>
    <d v="2004-07-02T00:00:00"/>
    <n v="-42871"/>
    <n v="0"/>
    <n v="-4764.67"/>
    <n v="-47635.67"/>
  </r>
  <r>
    <s v="N"/>
    <x v="42"/>
    <s v="INTL. FALLS-KOOCHICHING COUNTY"/>
    <s v="EXPAND SEAPLANE DOCK &amp; BUMPERS"/>
    <d v="2004-02-13T00:00:00"/>
    <n v="0"/>
    <n v="2160"/>
    <n v="1440"/>
    <n v="3600"/>
  </r>
  <r>
    <s v="N"/>
    <x v="42"/>
    <s v="INTL. FALLS-KOOCHICHING COUNTY"/>
    <s v="*12.Land Purchase (Haak / Reeve)"/>
    <d v="2001-10-11T00:00:00"/>
    <n v="141214"/>
    <n v="0"/>
    <n v="15691.46"/>
    <n v="156905.46"/>
  </r>
  <r>
    <s v="N"/>
    <x v="42"/>
    <s v="INTL. FALLS-KOOCHICHING COUNTY"/>
    <s v="*12.Land Purchase (Haak / Reeve)"/>
    <d v="2003-01-28T00:00:00"/>
    <n v="230"/>
    <n v="0"/>
    <n v="25"/>
    <n v="255"/>
  </r>
  <r>
    <s v="N"/>
    <x v="42"/>
    <s v="INTL. FALLS-KOOCHICHING COUNTY"/>
    <s v="*12.Land Purchase (Haak / Reeve)"/>
    <d v="2003-11-12T00:00:00"/>
    <n v="201"/>
    <n v="0"/>
    <n v="22"/>
    <n v="223"/>
  </r>
  <r>
    <s v="N"/>
    <x v="42"/>
    <s v="INTL. FALLS-KOOCHICHING COUNTY"/>
    <s v="*12.Land Purchase (Haak / Reeve)"/>
    <d v="2004-07-02T00:00:00"/>
    <n v="7192"/>
    <n v="0"/>
    <n v="800.08"/>
    <n v="7992.08"/>
  </r>
  <r>
    <s v="N"/>
    <x v="42"/>
    <s v="INTL. FALLS-KOOCHICHING COUNTY"/>
    <s v="*12.Land Purchase (Haak / Reeve)"/>
    <d v="2004-10-15T00:00:00"/>
    <n v="-3"/>
    <n v="0"/>
    <n v="0"/>
    <n v="-3"/>
  </r>
  <r>
    <s v="N"/>
    <x v="42"/>
    <s v="INTL. FALLS-KOOCHICHING COUNTY"/>
    <s v="*13.LAND, Apron Rehab, SRE &amp; Term. Lgt"/>
    <d v="2001-11-29T00:00:00"/>
    <n v="115535"/>
    <n v="0"/>
    <n v="12837.83"/>
    <n v="128372.83"/>
  </r>
  <r>
    <s v="N"/>
    <x v="42"/>
    <s v="INTL. FALLS-KOOCHICHING COUNTY"/>
    <s v="*13.LAND, Apron Rehab, SRE &amp; Term. Lgt"/>
    <d v="2002-02-06T00:00:00"/>
    <n v="57502"/>
    <n v="3376.47"/>
    <n v="7215.28"/>
    <n v="68093.75"/>
  </r>
  <r>
    <s v="N"/>
    <x v="42"/>
    <s v="INTL. FALLS-KOOCHICHING COUNTY"/>
    <s v="*13.LAND, Apron Rehab, SRE &amp; Term. Lgt"/>
    <d v="2002-04-03T00:00:00"/>
    <n v="115491"/>
    <n v="0"/>
    <n v="12832"/>
    <n v="128323"/>
  </r>
  <r>
    <s v="N"/>
    <x v="42"/>
    <s v="INTL. FALLS-KOOCHICHING COUNTY"/>
    <s v="*13.LAND, Apron Rehab, SRE &amp; Term. Lgt"/>
    <d v="2002-07-31T00:00:00"/>
    <n v="84626"/>
    <n v="0"/>
    <n v="9402.91"/>
    <n v="94028.91"/>
  </r>
  <r>
    <s v="N"/>
    <x v="42"/>
    <s v="INTL. FALLS-KOOCHICHING COUNTY"/>
    <s v="*13.LAND, Apron Rehab, SRE &amp; Term. Lgt"/>
    <d v="2002-10-08T00:00:00"/>
    <n v="20070"/>
    <n v="0"/>
    <n v="2230"/>
    <n v="22300"/>
  </r>
  <r>
    <s v="N"/>
    <x v="42"/>
    <s v="INTL. FALLS-KOOCHICHING COUNTY"/>
    <s v="*13.LAND, Apron Rehab, SRE &amp; Term. Lgt"/>
    <d v="2003-11-12T00:00:00"/>
    <n v="1651"/>
    <n v="0"/>
    <n v="184"/>
    <n v="1835"/>
  </r>
  <r>
    <s v="N"/>
    <x v="42"/>
    <s v="INTL. FALLS-KOOCHICHING COUNTY"/>
    <s v="*13.LAND, Apron Rehab, SRE &amp; Term. Lgt"/>
    <d v="2004-07-02T00:00:00"/>
    <n v="17456"/>
    <n v="0"/>
    <n v="1940.17"/>
    <n v="19396.169999999998"/>
  </r>
  <r>
    <s v="N"/>
    <x v="42"/>
    <s v="INTL. FALLS-KOOCHICHING COUNTY"/>
    <s v="*13.LAND, Apron Rehab, SRE &amp; Term. Lgt"/>
    <d v="2004-10-15T00:00:00"/>
    <n v="41938"/>
    <n v="0"/>
    <n v="4660"/>
    <n v="46598"/>
  </r>
  <r>
    <s v="N"/>
    <x v="42"/>
    <s v="INTL. FALLS-KOOCHICHING COUNTY"/>
    <s v="14.Secure Term, HVAC, sand bunker, Etc."/>
    <d v="2002-10-22T00:00:00"/>
    <n v="90211"/>
    <n v="0"/>
    <n v="10024.5"/>
    <n v="100235.5"/>
  </r>
  <r>
    <s v="N"/>
    <x v="42"/>
    <s v="INTL. FALLS-KOOCHICHING COUNTY"/>
    <s v="14.Secure Term, HVAC, sand bunker, Etc."/>
    <d v="2002-11-20T00:00:00"/>
    <n v="48791"/>
    <n v="0"/>
    <n v="5421.7"/>
    <n v="54212.7"/>
  </r>
  <r>
    <s v="N"/>
    <x v="42"/>
    <s v="INTL. FALLS-KOOCHICHING COUNTY"/>
    <s v="14.Secure Term, HVAC, sand bunker, Etc."/>
    <d v="2003-01-28T00:00:00"/>
    <n v="223644"/>
    <n v="0"/>
    <n v="24849.03"/>
    <n v="248493.03"/>
  </r>
  <r>
    <s v="N"/>
    <x v="42"/>
    <s v="INTL. FALLS-KOOCHICHING COUNTY"/>
    <s v="14.Secure Term, HVAC, sand bunker, Etc."/>
    <d v="2003-02-20T00:00:00"/>
    <n v="27301"/>
    <n v="41606.61"/>
    <n v="30772.23"/>
    <n v="99679.84"/>
  </r>
  <r>
    <s v="N"/>
    <x v="42"/>
    <s v="INTL. FALLS-KOOCHICHING COUNTY"/>
    <s v="14.Secure Term, HVAC, sand bunker, Etc."/>
    <d v="2003-10-13T00:00:00"/>
    <n v="12330"/>
    <n v="0"/>
    <n v="1370"/>
    <n v="13700"/>
  </r>
  <r>
    <s v="N"/>
    <x v="42"/>
    <s v="INTL. FALLS-KOOCHICHING COUNTY"/>
    <s v="14.Secure Term, HVAC, sand bunker, Etc."/>
    <d v="2003-11-12T00:00:00"/>
    <n v="80100"/>
    <n v="0"/>
    <n v="8900"/>
    <n v="89000"/>
  </r>
  <r>
    <s v="N"/>
    <x v="42"/>
    <s v="INTL. FALLS-KOOCHICHING COUNTY"/>
    <s v="14.Secure Term, HVAC, sand bunker, Etc."/>
    <d v="2004-07-02T00:00:00"/>
    <n v="20601"/>
    <n v="0"/>
    <n v="2289"/>
    <n v="22890"/>
  </r>
  <r>
    <s v="N"/>
    <x v="42"/>
    <s v="INTL. FALLS-KOOCHICHING COUNTY"/>
    <s v="14.Secure Term, HVAC, sand bunker, Etc."/>
    <d v="2004-08-24T00:00:00"/>
    <n v="17488"/>
    <n v="0"/>
    <n v="1942.81"/>
    <n v="19430.810000000001"/>
  </r>
  <r>
    <s v="N"/>
    <x v="42"/>
    <s v="INTL. FALLS-KOOCHICHING COUNTY"/>
    <s v="14.Secure Term, HVAC, sand bunker, Etc."/>
    <d v="2005-02-09T00:00:00"/>
    <n v="22050"/>
    <n v="0"/>
    <n v="2450"/>
    <n v="24500"/>
  </r>
  <r>
    <s v="N"/>
    <x v="42"/>
    <s v="INTL. FALLS-KOOCHICHING COUNTY"/>
    <s v="14.Secure Term, HVAC, sand bunker, Etc."/>
    <d v="2005-03-25T00:00:00"/>
    <n v="14011"/>
    <n v="3511.46"/>
    <n v="7687.64"/>
    <n v="25210.1"/>
  </r>
  <r>
    <s v="N"/>
    <x v="42"/>
    <s v="INTL. FALLS-KOOCHICHING COUNTY"/>
    <s v="14.Secure Term, HVAC, sand bunker, Etc."/>
    <d v="2005-06-29T00:00:00"/>
    <n v="4880"/>
    <n v="0"/>
    <n v="239.09"/>
    <n v="5119.09"/>
  </r>
  <r>
    <s v="N"/>
    <x v="42"/>
    <s v="INTL. FALLS-KOOCHICHING COUNTY"/>
    <s v="14.Secure Term, HVAC, sand bunker, Etc."/>
    <d v="2005-10-13T00:00:00"/>
    <n v="-4709"/>
    <n v="4538.93"/>
    <n v="-448.38"/>
    <n v="-618.4499999999997"/>
  </r>
  <r>
    <s v="N"/>
    <x v="42"/>
    <s v="INTL. FALLS-KOOCHICHING COUNTY"/>
    <s v="14.Secure Term, HVAC, sand bunker, Etc."/>
    <d v="2006-03-08T00:00:00"/>
    <n v="-2703"/>
    <n v="0"/>
    <n v="-301"/>
    <n v="-3004"/>
  </r>
  <r>
    <s v="N"/>
    <x v="42"/>
    <s v="INTL. FALLS-KOOCHICHING COUNTY"/>
    <s v="15.MALSR, 31 EA, SRE Bldg, Wtlnds, Cust"/>
    <d v="2003-10-13T00:00:00"/>
    <n v="279642"/>
    <n v="0"/>
    <n v="31072.79"/>
    <n v="310714.78999999998"/>
  </r>
  <r>
    <s v="N"/>
    <x v="42"/>
    <s v="INTL. FALLS-KOOCHICHING COUNTY"/>
    <s v="15.MALSR, 31 EA, SRE Bldg, Wtlnds, Cust"/>
    <d v="2003-11-12T00:00:00"/>
    <n v="250723"/>
    <n v="0"/>
    <n v="27858.43"/>
    <n v="278581.43"/>
  </r>
  <r>
    <s v="N"/>
    <x v="42"/>
    <s v="INTL. FALLS-KOOCHICHING COUNTY"/>
    <s v="15.MALSR, 31 EA, SRE Bldg, Wtlnds, Cust"/>
    <d v="2003-12-18T00:00:00"/>
    <n v="264819"/>
    <n v="0"/>
    <n v="29423.84"/>
    <n v="294242.84000000003"/>
  </r>
  <r>
    <s v="N"/>
    <x v="42"/>
    <s v="INTL. FALLS-KOOCHICHING COUNTY"/>
    <s v="15.MALSR, 31 EA, SRE Bldg, Wtlnds, Cust"/>
    <d v="2004-01-05T00:00:00"/>
    <n v="137844"/>
    <n v="0"/>
    <n v="15315.53"/>
    <n v="153159.53"/>
  </r>
  <r>
    <s v="N"/>
    <x v="42"/>
    <s v="INTL. FALLS-KOOCHICHING COUNTY"/>
    <s v="15.MALSR, 31 EA, SRE Bldg, Wtlnds, Cust"/>
    <d v="2004-03-19T00:00:00"/>
    <n v="65588"/>
    <n v="0"/>
    <n v="7288"/>
    <n v="72876"/>
  </r>
  <r>
    <s v="N"/>
    <x v="42"/>
    <s v="INTL. FALLS-KOOCHICHING COUNTY"/>
    <s v="15.MALSR, 31 EA, SRE Bldg, Wtlnds, Cust"/>
    <d v="2004-04-07T00:00:00"/>
    <n v="87742"/>
    <n v="0"/>
    <n v="9749.2099999999991"/>
    <n v="97491.209999999992"/>
  </r>
  <r>
    <s v="N"/>
    <x v="42"/>
    <s v="INTL. FALLS-KOOCHICHING COUNTY"/>
    <s v="15.MALSR, 31 EA, SRE Bldg, Wtlnds, Cust"/>
    <d v="2004-08-24T00:00:00"/>
    <n v="36436"/>
    <n v="0"/>
    <n v="4047.4"/>
    <n v="40483.4"/>
  </r>
  <r>
    <s v="N"/>
    <x v="42"/>
    <s v="INTL. FALLS-KOOCHICHING COUNTY"/>
    <s v="15.MALSR, 31 EA, SRE Bldg, Wtlnds, Cust"/>
    <d v="2004-09-15T00:00:00"/>
    <n v="19342"/>
    <n v="0"/>
    <n v="2150"/>
    <n v="21492"/>
  </r>
  <r>
    <s v="N"/>
    <x v="42"/>
    <s v="INTL. FALLS-KOOCHICHING COUNTY"/>
    <s v="15.MALSR, 31 EA, SRE Bldg, Wtlnds, Cust"/>
    <d v="2004-11-09T00:00:00"/>
    <n v="40485"/>
    <n v="0"/>
    <n v="4497.8999999999996"/>
    <n v="44982.9"/>
  </r>
  <r>
    <s v="N"/>
    <x v="42"/>
    <s v="INTL. FALLS-KOOCHICHING COUNTY"/>
    <s v="15.MALSR, 31 EA, SRE Bldg, Wtlnds, Cust"/>
    <d v="2004-12-08T00:00:00"/>
    <n v="91065"/>
    <n v="0"/>
    <n v="10118.35"/>
    <n v="101183.35"/>
  </r>
  <r>
    <s v="N"/>
    <x v="42"/>
    <s v="INTL. FALLS-KOOCHICHING COUNTY"/>
    <s v="15.MALSR, 31 EA, SRE Bldg, Wtlnds, Cust"/>
    <d v="2005-01-19T00:00:00"/>
    <n v="30998"/>
    <n v="0"/>
    <n v="3445.04"/>
    <n v="34443.040000000001"/>
  </r>
  <r>
    <s v="N"/>
    <x v="42"/>
    <s v="INTL. FALLS-KOOCHICHING COUNTY"/>
    <s v="15.MALSR, 31 EA, SRE Bldg, Wtlnds, Cust"/>
    <d v="2005-02-09T00:00:00"/>
    <n v="-22049"/>
    <n v="0"/>
    <n v="-2451"/>
    <n v="-24500"/>
  </r>
  <r>
    <s v="N"/>
    <x v="42"/>
    <s v="INTL. FALLS-KOOCHICHING COUNTY"/>
    <s v="15.MALSR, 31 EA, SRE Bldg, Wtlnds, Cust"/>
    <d v="2005-03-25T00:00:00"/>
    <n v="44999"/>
    <n v="0"/>
    <n v="5001"/>
    <n v="50000"/>
  </r>
  <r>
    <s v="N"/>
    <x v="42"/>
    <s v="INTL. FALLS-KOOCHICHING COUNTY"/>
    <s v="15.MALSR, 31 EA, SRE Bldg, Wtlnds, Cust"/>
    <d v="2005-05-05T00:00:00"/>
    <n v="11016"/>
    <n v="0"/>
    <n v="1224"/>
    <n v="12240"/>
  </r>
  <r>
    <s v="N"/>
    <x v="42"/>
    <s v="INTL. FALLS-KOOCHICHING COUNTY"/>
    <s v="15.MALSR, 31 EA, SRE Bldg, Wtlnds, Cust"/>
    <d v="2005-10-13T00:00:00"/>
    <n v="20946"/>
    <n v="0"/>
    <n v="4225"/>
    <n v="25171"/>
  </r>
  <r>
    <s v="N"/>
    <x v="42"/>
    <s v="INTL. FALLS-KOOCHICHING COUNTY"/>
    <s v="15.MALSR, 31 EA, SRE Bldg, Wtlnds, Cust"/>
    <d v="2006-12-13T00:00:00"/>
    <n v="2000"/>
    <n v="0"/>
    <n v="3655.69"/>
    <n v="5655.6900000000005"/>
  </r>
  <r>
    <s v="N"/>
    <x v="42"/>
    <s v="INTL. FALLS-KOOCHICHING COUNTY"/>
    <s v="15.MALSR, 31 EA, SRE Bldg, Wtlnds, Cust"/>
    <d v="2007-06-07T00:00:00"/>
    <n v="48000"/>
    <n v="0"/>
    <n v="0"/>
    <n v="48000"/>
  </r>
  <r>
    <s v="N"/>
    <x v="42"/>
    <s v="INTL. FALLS-KOOCHICHING COUNTY"/>
    <s v="15.MALSR, 31 EA, SRE Bldg, Wtlnds, Cust"/>
    <d v="2007-06-07T00:00:00"/>
    <n v="11004"/>
    <n v="0"/>
    <n v="40223.79"/>
    <n v="51227.79"/>
  </r>
  <r>
    <s v="N"/>
    <x v="42"/>
    <s v="INTL. FALLS-KOOCHICHING COUNTY"/>
    <s v="Terminal Improvements (Flush Valves)"/>
    <d v="2005-07-12T00:00:00"/>
    <n v="0"/>
    <n v="1260"/>
    <n v="840"/>
    <n v="2100"/>
  </r>
  <r>
    <s v="N"/>
    <x v="42"/>
    <s v="INTL. FALLS-KOOCHICHING COUNTY"/>
    <s v="Glide Slope Critical Area"/>
    <d v="2007-07-18T00:00:00"/>
    <n v="0"/>
    <n v="39000"/>
    <n v="0"/>
    <n v="39000"/>
  </r>
  <r>
    <s v="N"/>
    <x v="42"/>
    <s v="INTL. FALLS-KOOCHICHING COUNTY"/>
    <s v="16.Aprn,SRE,Trm Cx,Emrg Gen,Spot Mill"/>
    <d v="2004-09-24T00:00:00"/>
    <n v="686313"/>
    <n v="0"/>
    <n v="36123.269999999997"/>
    <n v="722436.27"/>
  </r>
  <r>
    <s v="N"/>
    <x v="42"/>
    <s v="INTL. FALLS-KOOCHICHING COUNTY"/>
    <s v="16.Aprn,SRE,Trm Cx,Emrg Gen,Spot Mill"/>
    <d v="2004-11-09T00:00:00"/>
    <n v="503569"/>
    <n v="0"/>
    <n v="26502.7"/>
    <n v="530071.69999999995"/>
  </r>
  <r>
    <s v="N"/>
    <x v="42"/>
    <s v="INTL. FALLS-KOOCHICHING COUNTY"/>
    <s v="16.Aprn,SRE,Trm Cx,Emrg Gen,Spot Mill"/>
    <d v="2004-12-08T00:00:00"/>
    <n v="41848"/>
    <n v="0"/>
    <n v="12143.77"/>
    <n v="53991.770000000004"/>
  </r>
  <r>
    <s v="N"/>
    <x v="42"/>
    <s v="INTL. FALLS-KOOCHICHING COUNTY"/>
    <s v="16.Aprn,SRE,Trm Cx,Emrg Gen,Spot Mill"/>
    <d v="2004-12-16T00:00:00"/>
    <n v="28873"/>
    <n v="0"/>
    <n v="1519.5"/>
    <n v="30392.5"/>
  </r>
  <r>
    <s v="N"/>
    <x v="42"/>
    <s v="INTL. FALLS-KOOCHICHING COUNTY"/>
    <s v="16.Aprn,SRE,Trm Cx,Emrg Gen,Spot Mill"/>
    <d v="2004-12-16T00:00:00"/>
    <n v="679259"/>
    <n v="0"/>
    <n v="25808.76"/>
    <n v="705067.76"/>
  </r>
  <r>
    <s v="N"/>
    <x v="42"/>
    <s v="INTL. FALLS-KOOCHICHING COUNTY"/>
    <s v="16.Aprn,SRE,Trm Cx,Emrg Gen,Spot Mill"/>
    <d v="2005-02-09T00:00:00"/>
    <n v="408227"/>
    <n v="0"/>
    <n v="36722.35"/>
    <n v="444949.35"/>
  </r>
  <r>
    <s v="N"/>
    <x v="42"/>
    <s v="INTL. FALLS-KOOCHICHING COUNTY"/>
    <s v="16.Aprn,SRE,Trm Cx,Emrg Gen,Spot Mill"/>
    <d v="2005-03-25T00:00:00"/>
    <n v="289491"/>
    <n v="0"/>
    <n v="0"/>
    <n v="289491"/>
  </r>
  <r>
    <s v="N"/>
    <x v="42"/>
    <s v="INTL. FALLS-KOOCHICHING COUNTY"/>
    <s v="16.Aprn,SRE,Trm Cx,Emrg Gen,Spot Mill"/>
    <d v="2006-04-05T00:00:00"/>
    <n v="169248"/>
    <n v="0"/>
    <n v="8907.8799999999992"/>
    <n v="178155.88"/>
  </r>
  <r>
    <s v="N"/>
    <x v="42"/>
    <s v="INTL. FALLS-KOOCHICHING COUNTY"/>
    <s v="Purchase Mower deck"/>
    <d v="2004-07-26T00:00:00"/>
    <n v="0"/>
    <n v="25200"/>
    <n v="10800"/>
    <n v="36000"/>
  </r>
  <r>
    <s v="N"/>
    <x v="42"/>
    <s v="INTL. FALLS-KOOCHICHING COUNTY"/>
    <s v="17.Extend 13-31 w/wetland cr;Fence; Plow"/>
    <d v="2005-11-01T00:00:00"/>
    <n v="425885"/>
    <n v="0"/>
    <n v="22415"/>
    <n v="448300"/>
  </r>
  <r>
    <s v="N"/>
    <x v="42"/>
    <s v="INTL. FALLS-KOOCHICHING COUNTY"/>
    <s v="17.Extend 13-31 w/wetland cr;Fence; Plow"/>
    <d v="2005-11-30T00:00:00"/>
    <n v="0"/>
    <n v="17065.3"/>
    <n v="7313.7"/>
    <n v="24379"/>
  </r>
  <r>
    <s v="N"/>
    <x v="42"/>
    <s v="INTL. FALLS-KOOCHICHING COUNTY"/>
    <s v="17.Extend 13-31 w/wetland cr;Fence; Plow"/>
    <d v="2005-12-30T00:00:00"/>
    <n v="63050"/>
    <n v="0"/>
    <n v="3318.64"/>
    <n v="66368.639999999999"/>
  </r>
  <r>
    <s v="N"/>
    <x v="42"/>
    <s v="INTL. FALLS-KOOCHICHING COUNTY"/>
    <s v="17.Extend 13-31 w/wetland cr;Fence; Plow"/>
    <d v="2006-02-03T00:00:00"/>
    <n v="259893"/>
    <n v="0"/>
    <n v="13679.58"/>
    <n v="273572.58"/>
  </r>
  <r>
    <s v="N"/>
    <x v="42"/>
    <s v="INTL. FALLS-KOOCHICHING COUNTY"/>
    <s v="17.Extend 13-31 w/wetland cr;Fence; Plow"/>
    <d v="2006-02-27T00:00:00"/>
    <n v="20927"/>
    <n v="0"/>
    <n v="1101.73"/>
    <n v="22028.73"/>
  </r>
  <r>
    <s v="N"/>
    <x v="42"/>
    <s v="INTL. FALLS-KOOCHICHING COUNTY"/>
    <s v="17.Extend 13-31 w/wetland cr;Fence; Plow"/>
    <d v="2006-03-08T00:00:00"/>
    <n v="118588"/>
    <n v="0"/>
    <n v="6241.45"/>
    <n v="124829.45"/>
  </r>
  <r>
    <s v="N"/>
    <x v="42"/>
    <s v="INTL. FALLS-KOOCHICHING COUNTY"/>
    <s v="17.Extend 13-31 w/wetland cr;Fence; Plow"/>
    <d v="2006-07-11T00:00:00"/>
    <n v="13878"/>
    <n v="0"/>
    <n v="730.7"/>
    <n v="14608.7"/>
  </r>
  <r>
    <s v="N"/>
    <x v="42"/>
    <s v="INTL. FALLS-KOOCHICHING COUNTY"/>
    <s v="17.Extend 13-31 w/wetland cr;Fence; Plow"/>
    <d v="2006-08-09T00:00:00"/>
    <n v="25594"/>
    <n v="0"/>
    <n v="1347.33"/>
    <n v="26941.33"/>
  </r>
  <r>
    <s v="N"/>
    <x v="42"/>
    <s v="INTL. FALLS-KOOCHICHING COUNTY"/>
    <s v="17.Extend 13-31 w/wetland cr;Fence; Plow"/>
    <d v="2006-08-23T00:00:00"/>
    <n v="361466"/>
    <n v="0"/>
    <n v="155836.57"/>
    <n v="517302.57"/>
  </r>
  <r>
    <s v="N"/>
    <x v="42"/>
    <s v="INTL. FALLS-KOOCHICHING COUNTY"/>
    <s v="17.Extend 13-31 w/wetland cr;Fence; Plow"/>
    <d v="2006-08-31T00:00:00"/>
    <n v="201466"/>
    <n v="0"/>
    <n v="-126209.32"/>
    <n v="75256.679999999993"/>
  </r>
  <r>
    <s v="N"/>
    <x v="42"/>
    <s v="INTL. FALLS-KOOCHICHING COUNTY"/>
    <s v="17.Extend 13-31 w/wetland cr;Fence; Plow"/>
    <d v="2006-09-19T00:00:00"/>
    <n v="298237"/>
    <n v="0"/>
    <n v="15697.49"/>
    <n v="313934.49"/>
  </r>
  <r>
    <s v="N"/>
    <x v="42"/>
    <s v="INTL. FALLS-KOOCHICHING COUNTY"/>
    <s v="17.Extend 13-31 w/wetland cr;Fence; Plow"/>
    <d v="2006-09-19T00:00:00"/>
    <n v="1"/>
    <n v="0"/>
    <n v="0"/>
    <n v="1"/>
  </r>
  <r>
    <s v="N"/>
    <x v="42"/>
    <s v="INTL. FALLS-KOOCHICHING COUNTY"/>
    <s v="17.Extend 13-31 w/wetland cr;Fence; Plow"/>
    <d v="2006-09-26T00:00:00"/>
    <n v="71812"/>
    <n v="0"/>
    <n v="3780.41"/>
    <n v="75592.41"/>
  </r>
  <r>
    <s v="N"/>
    <x v="42"/>
    <s v="INTL. FALLS-KOOCHICHING COUNTY"/>
    <s v="17.Extend 13-31 w/wetland cr;Fence; Plow"/>
    <d v="2006-10-11T00:00:00"/>
    <n v="298185"/>
    <n v="0"/>
    <n v="15693.18"/>
    <n v="313878.18"/>
  </r>
  <r>
    <s v="N"/>
    <x v="42"/>
    <s v="INTL. FALLS-KOOCHICHING COUNTY"/>
    <s v="17.Extend 13-31 w/wetland cr;Fence; Plow"/>
    <d v="2006-11-16T00:00:00"/>
    <n v="408490"/>
    <n v="0"/>
    <n v="33073.08"/>
    <n v="441563.08"/>
  </r>
  <r>
    <s v="N"/>
    <x v="42"/>
    <s v="INTL. FALLS-KOOCHICHING COUNTY"/>
    <s v="17.Extend 13-31 w/wetland cr;Fence; Plow"/>
    <d v="2006-12-13T00:00:00"/>
    <n v="619684"/>
    <n v="0"/>
    <n v="21041.17"/>
    <n v="640725.17000000004"/>
  </r>
  <r>
    <s v="N"/>
    <x v="42"/>
    <s v="INTL. FALLS-KOOCHICHING COUNTY"/>
    <s v="17.Extend 13-31 w/wetland cr;Fence; Plow"/>
    <d v="2007-01-24T00:00:00"/>
    <n v="63889"/>
    <n v="0"/>
    <n v="3363.22"/>
    <n v="67252.22"/>
  </r>
  <r>
    <s v="N"/>
    <x v="42"/>
    <s v="INTL. FALLS-KOOCHICHING COUNTY"/>
    <s v="17.Extend 13-31 w/wetland cr;Fence; Plow"/>
    <d v="2007-02-27T00:00:00"/>
    <n v="81537"/>
    <n v="0"/>
    <n v="4291.0200000000004"/>
    <n v="85828.02"/>
  </r>
  <r>
    <s v="N"/>
    <x v="42"/>
    <s v="INTL. FALLS-KOOCHICHING COUNTY"/>
    <s v="17.Extend 13-31 w/wetland cr;Fence; Plow"/>
    <d v="2007-03-22T00:00:00"/>
    <n v="10735"/>
    <n v="0"/>
    <n v="565"/>
    <n v="11300"/>
  </r>
  <r>
    <s v="N"/>
    <x v="42"/>
    <s v="INTL. FALLS-KOOCHICHING COUNTY"/>
    <s v="17.Extend 13-31 w/wetland cr;Fence; Plow"/>
    <d v="2007-04-24T00:00:00"/>
    <n v="3420"/>
    <n v="0"/>
    <n v="180"/>
    <n v="3600"/>
  </r>
  <r>
    <s v="N"/>
    <x v="42"/>
    <s v="INTL. FALLS-KOOCHICHING COUNTY"/>
    <s v="17.Extend 13-31 w/wetland cr;Fence; Plow"/>
    <d v="2007-07-11T00:00:00"/>
    <n v="89693"/>
    <n v="0"/>
    <n v="4721.24"/>
    <n v="94414.24"/>
  </r>
  <r>
    <s v="N"/>
    <x v="42"/>
    <s v="INTL. FALLS-KOOCHICHING COUNTY"/>
    <s v="17.Extend 13-31 w/wetland cr;Fence; Plow"/>
    <d v="2007-08-27T00:00:00"/>
    <n v="206260"/>
    <n v="0"/>
    <n v="10855.34"/>
    <n v="217115.34"/>
  </r>
  <r>
    <s v="N"/>
    <x v="42"/>
    <s v="INTL. FALLS-KOOCHICHING COUNTY"/>
    <s v="17.Extend 13-31 w/wetland cr;Fence; Plow"/>
    <d v="2007-09-21T00:00:00"/>
    <n v="246057"/>
    <n v="0"/>
    <n v="13388.89"/>
    <n v="259445.89"/>
  </r>
  <r>
    <s v="N"/>
    <x v="42"/>
    <s v="INTL. FALLS-KOOCHICHING COUNTY"/>
    <s v="17.Extend 13-31 w/wetland cr;Fence; Plow"/>
    <d v="2007-09-21T00:00:00"/>
    <n v="-1"/>
    <n v="0"/>
    <n v="0"/>
    <n v="-1"/>
  </r>
  <r>
    <s v="N"/>
    <x v="42"/>
    <s v="INTL. FALLS-KOOCHICHING COUNTY"/>
    <s v="17.Extend 13-31 w/wetland cr;Fence; Plow"/>
    <d v="2007-09-21T00:00:00"/>
    <n v="8330"/>
    <n v="0"/>
    <n v="0"/>
    <n v="8330"/>
  </r>
  <r>
    <s v="N"/>
    <x v="42"/>
    <s v="INTL. FALLS-KOOCHICHING COUNTY"/>
    <s v="17.Extend 13-31 w/wetland cr;Fence; Plow"/>
    <d v="2007-10-25T00:00:00"/>
    <n v="-1"/>
    <n v="0"/>
    <n v="1729.25"/>
    <n v="1728.25"/>
  </r>
  <r>
    <s v="N"/>
    <x v="42"/>
    <s v="INTL. FALLS-KOOCHICHING COUNTY"/>
    <s v="17.Extend 13-31 w/wetland cr;Fence; Plow"/>
    <d v="2007-10-25T00:00:00"/>
    <n v="32864"/>
    <n v="0"/>
    <n v="0"/>
    <n v="32864"/>
  </r>
  <r>
    <s v="N"/>
    <x v="42"/>
    <s v="INTL. FALLS-KOOCHICHING COUNTY"/>
    <s v="17.Extend 13-31 w/wetland cr;Fence; Plow"/>
    <d v="2007-12-03T00:00:00"/>
    <n v="110068"/>
    <n v="0"/>
    <n v="5793.15"/>
    <n v="115861.15"/>
  </r>
  <r>
    <s v="N"/>
    <x v="42"/>
    <s v="INTL. FALLS-KOOCHICHING COUNTY"/>
    <s v="17.Extend 13-31 w/wetland cr;Fence; Plow"/>
    <d v="2008-01-11T00:00:00"/>
    <n v="3730"/>
    <n v="0"/>
    <n v="196.24"/>
    <n v="3926.24"/>
  </r>
  <r>
    <s v="N"/>
    <x v="42"/>
    <s v="INTL. FALLS-KOOCHICHING COUNTY"/>
    <s v="17.Extend 13-31 w/wetland cr;Fence; Plow"/>
    <d v="2008-02-08T00:00:00"/>
    <n v="43239"/>
    <n v="0"/>
    <n v="9488.73"/>
    <n v="52727.729999999996"/>
  </r>
  <r>
    <s v="N"/>
    <x v="42"/>
    <s v="INTL. FALLS-KOOCHICHING COUNTY"/>
    <s v="17.Extend 13-31 w/wetland cr;Fence; Plow"/>
    <d v="2008-03-31T00:00:00"/>
    <n v="59828"/>
    <n v="0"/>
    <n v="0"/>
    <n v="59828"/>
  </r>
  <r>
    <s v="N"/>
    <x v="42"/>
    <s v="INTL. FALLS-KOOCHICHING COUNTY"/>
    <s v="17.Extend 13-31 w/wetland cr;Fence; Plow"/>
    <d v="2008-07-23T00:00:00"/>
    <n v="18365"/>
    <n v="0"/>
    <n v="0"/>
    <n v="18365"/>
  </r>
  <r>
    <s v="N"/>
    <x v="42"/>
    <s v="INTL. FALLS-KOOCHICHING COUNTY"/>
    <s v="17.Extend 13-31 w/wetland cr;Fence; Plow"/>
    <d v="2008-07-29T00:00:00"/>
    <n v="5472"/>
    <n v="0"/>
    <n v="-1373.14"/>
    <n v="4098.8599999999997"/>
  </r>
  <r>
    <s v="N"/>
    <x v="42"/>
    <s v="INTL. FALLS-KOOCHICHING COUNTY"/>
    <s v="17.Extend 13-31 w/wetland cr;Fence; Plow"/>
    <d v="2010-05-19T00:00:00"/>
    <n v="-61729"/>
    <n v="0"/>
    <n v="-4685.46"/>
    <n v="-66414.460000000006"/>
  </r>
  <r>
    <s v="N"/>
    <x v="42"/>
    <s v="INTL. FALLS-KOOCHICHING COUNTY"/>
    <s v="18.Rwy 13 Safety Area &amp; Wetland Mitig"/>
    <d v="2007-10-25T00:00:00"/>
    <n v="53933"/>
    <n v="0"/>
    <n v="2839"/>
    <n v="56772"/>
  </r>
  <r>
    <s v="N"/>
    <x v="42"/>
    <s v="INTL. FALLS-KOOCHICHING COUNTY"/>
    <s v="18.Rwy 13 Safety Area &amp; Wetland Mitig"/>
    <d v="2007-12-03T00:00:00"/>
    <n v="93682"/>
    <n v="0"/>
    <n v="4930.37"/>
    <n v="98612.37"/>
  </r>
  <r>
    <s v="N"/>
    <x v="42"/>
    <s v="INTL. FALLS-KOOCHICHING COUNTY"/>
    <s v="18.Rwy 13 Safety Area &amp; Wetland Mitig"/>
    <d v="2008-01-17T00:00:00"/>
    <n v="34742"/>
    <n v="0"/>
    <n v="1828.59"/>
    <n v="36570.589999999997"/>
  </r>
  <r>
    <s v="N"/>
    <x v="42"/>
    <s v="INTL. FALLS-KOOCHICHING COUNTY"/>
    <s v="18.Rwy 13 Safety Area &amp; Wetland Mitig"/>
    <d v="2008-04-10T00:00:00"/>
    <n v="5640"/>
    <n v="0"/>
    <n v="296.75"/>
    <n v="5936.75"/>
  </r>
  <r>
    <s v="N"/>
    <x v="42"/>
    <s v="INTL. FALLS-KOOCHICHING COUNTY"/>
    <s v="18.Rwy 13 Safety Area &amp; Wetland Mitig"/>
    <d v="2009-12-24T00:00:00"/>
    <n v="12803"/>
    <n v="0"/>
    <n v="674.46"/>
    <n v="13477.46"/>
  </r>
  <r>
    <s v="N"/>
    <x v="42"/>
    <s v="INTL. FALLS-KOOCHICHING COUNTY"/>
    <s v="19.Equip,De-icer,Swepr,Frictn Mtr,P Srvy"/>
    <d v="2007-12-03T00:00:00"/>
    <n v="496388"/>
    <n v="0"/>
    <n v="26126.69"/>
    <n v="522514.69"/>
  </r>
  <r>
    <s v="N"/>
    <x v="42"/>
    <s v="INTL. FALLS-KOOCHICHING COUNTY"/>
    <s v="19.Equip,De-icer,Swepr,Frictn Mtr,P Srvy"/>
    <d v="2008-01-11T00:00:00"/>
    <n v="11989"/>
    <n v="0"/>
    <n v="631"/>
    <n v="12620"/>
  </r>
  <r>
    <s v="N"/>
    <x v="42"/>
    <s v="INTL. FALLS-KOOCHICHING COUNTY"/>
    <s v="19.Equip,De-icer,Swepr,Frictn Mtr,P Srvy"/>
    <d v="2008-04-25T00:00:00"/>
    <n v="195529"/>
    <n v="0"/>
    <n v="10290"/>
    <n v="205819"/>
  </r>
  <r>
    <s v="N"/>
    <x v="42"/>
    <s v="INTL. FALLS-KOOCHICHING COUNTY"/>
    <s v="19.Equip,De-icer,Swepr,Frictn Mtr,P Srvy"/>
    <d v="2008-07-23T00:00:00"/>
    <n v="2712"/>
    <n v="0"/>
    <n v="2524"/>
    <n v="5236"/>
  </r>
  <r>
    <s v="N"/>
    <x v="42"/>
    <s v="INTL. FALLS-KOOCHICHING COUNTY"/>
    <s v="19.Equip,De-icer,Swepr,Frictn Mtr,P Srvy"/>
    <d v="2008-10-07T00:00:00"/>
    <n v="25000"/>
    <n v="0"/>
    <n v="250.31"/>
    <n v="25250.31"/>
  </r>
  <r>
    <s v="N"/>
    <x v="42"/>
    <s v="INTL. FALLS-KOOCHICHING COUNTY"/>
    <s v="19.Equip,De-icer,Swepr,Frictn Mtr,P Srvy"/>
    <d v="2008-10-07T00:00:00"/>
    <n v="25000"/>
    <n v="0"/>
    <n v="0"/>
    <n v="25000"/>
  </r>
  <r>
    <s v="N"/>
    <x v="42"/>
    <s v="INTL. FALLS-KOOCHICHING COUNTY"/>
    <s v="19.Equip,De-icer,Swepr,Frictn Mtr,P Srvy"/>
    <d v="2008-12-11T00:00:00"/>
    <n v="1434"/>
    <n v="0"/>
    <n v="0"/>
    <n v="1434"/>
  </r>
  <r>
    <s v="N"/>
    <x v="42"/>
    <s v="INTL. FALLS-KOOCHICHING COUNTY"/>
    <s v="Engineering for RSA corrections"/>
    <d v="2009-04-13T00:00:00"/>
    <n v="0"/>
    <n v="20160"/>
    <n v="8640"/>
    <n v="28800"/>
  </r>
  <r>
    <s v="N"/>
    <x v="42"/>
    <s v="INTL. FALLS-KOOCHICHING COUNTY"/>
    <s v="20.Exp/Rehab PkgLot, Hgr Twy/Rd, Customs"/>
    <d v="2008-07-23T00:00:00"/>
    <n v="51049"/>
    <n v="27832.99"/>
    <n v="5718.01"/>
    <n v="84600"/>
  </r>
  <r>
    <s v="N"/>
    <x v="42"/>
    <s v="INTL. FALLS-KOOCHICHING COUNTY"/>
    <s v="20.Exp/Rehab PkgLot, Hgr Twy/Rd, Customs"/>
    <d v="2008-09-23T00:00:00"/>
    <n v="163059"/>
    <n v="117076.59"/>
    <n v="14897.64"/>
    <n v="295033.23"/>
  </r>
  <r>
    <s v="N"/>
    <x v="42"/>
    <s v="INTL. FALLS-KOOCHICHING COUNTY"/>
    <s v="20.Exp/Rehab PkgLot, Hgr Twy/Rd, Customs"/>
    <d v="2008-10-15T00:00:00"/>
    <n v="111604"/>
    <n v="80738.34"/>
    <n v="10122.549999999999"/>
    <n v="202464.88999999998"/>
  </r>
  <r>
    <s v="N"/>
    <x v="42"/>
    <s v="INTL. FALLS-KOOCHICHING COUNTY"/>
    <s v="20.Exp/Rehab PkgLot, Hgr Twy/Rd, Customs"/>
    <d v="2008-11-19T00:00:00"/>
    <n v="88140"/>
    <n v="32543.69"/>
    <n v="11981.29"/>
    <n v="132664.98000000001"/>
  </r>
  <r>
    <s v="N"/>
    <x v="42"/>
    <s v="INTL. FALLS-KOOCHICHING COUNTY"/>
    <s v="20.Exp/Rehab PkgLot, Hgr Twy/Rd, Customs"/>
    <d v="2008-11-19T00:00:00"/>
    <n v="103640"/>
    <n v="74977.539999999994"/>
    <n v="9401.16"/>
    <n v="188018.69999999998"/>
  </r>
  <r>
    <s v="N"/>
    <x v="42"/>
    <s v="INTL. FALLS-KOOCHICHING COUNTY"/>
    <s v="20.Exp/Rehab PkgLot, Hgr Twy/Rd, Customs"/>
    <d v="2008-12-19T00:00:00"/>
    <n v="5593"/>
    <n v="4084.26"/>
    <n v="15189.79"/>
    <n v="24867.050000000003"/>
  </r>
  <r>
    <s v="N"/>
    <x v="42"/>
    <s v="INTL. FALLS-KOOCHICHING COUNTY"/>
    <s v="20.Exp/Rehab PkgLot, Hgr Twy/Rd, Customs"/>
    <d v="2009-02-09T00:00:00"/>
    <n v="9278"/>
    <n v="13812.99"/>
    <n v="6061.67"/>
    <n v="29152.659999999996"/>
  </r>
  <r>
    <s v="N"/>
    <x v="42"/>
    <s v="INTL. FALLS-KOOCHICHING COUNTY"/>
    <s v="20.Exp/Rehab PkgLot, Hgr Twy/Rd, Customs"/>
    <d v="2009-03-19T00:00:00"/>
    <n v="17851"/>
    <n v="12914.59"/>
    <n v="2471.42"/>
    <n v="33237.01"/>
  </r>
  <r>
    <s v="N"/>
    <x v="42"/>
    <s v="INTL. FALLS-KOOCHICHING COUNTY"/>
    <s v="20.Exp/Rehab PkgLot, Hgr Twy/Rd, Customs"/>
    <d v="2009-06-25T00:00:00"/>
    <n v="32622"/>
    <n v="11966.14"/>
    <n v="-11692.73"/>
    <n v="32895.410000000003"/>
  </r>
  <r>
    <s v="N"/>
    <x v="42"/>
    <s v="INTL. FALLS-KOOCHICHING COUNTY"/>
    <s v="20.Exp/Rehab PkgLot, Hgr Twy/Rd, Customs"/>
    <d v="2009-11-19T00:00:00"/>
    <n v="109609"/>
    <n v="28328.21"/>
    <n v="14682"/>
    <n v="152619.21"/>
  </r>
  <r>
    <s v="N"/>
    <x v="42"/>
    <s v="INTL. FALLS-KOOCHICHING COUNTY"/>
    <s v="20.Exp/Rehab PkgLot, Hgr Twy/Rd, Customs"/>
    <d v="2009-12-22T00:00:00"/>
    <n v="0"/>
    <n v="4973.16"/>
    <n v="3004.27"/>
    <n v="7977.43"/>
  </r>
  <r>
    <s v="N"/>
    <x v="42"/>
    <s v="INTL. FALLS-KOOCHICHING COUNTY"/>
    <s v="20.Exp/Rehab PkgLot, Hgr Twy/Rd, Customs"/>
    <d v="2010-08-30T00:00:00"/>
    <n v="0"/>
    <n v="24625.81"/>
    <n v="-2055.94"/>
    <n v="22569.870000000003"/>
  </r>
  <r>
    <s v="N"/>
    <x v="42"/>
    <s v="INTL. FALLS-KOOCHICHING COUNTY"/>
    <s v="20.Exp/Rehab PkgLot, Hgr Twy/Rd, Customs"/>
    <d v="2011-05-10T00:00:00"/>
    <n v="5000"/>
    <n v="0"/>
    <n v="0"/>
    <n v="5000"/>
  </r>
  <r>
    <s v="N"/>
    <x v="42"/>
    <s v="INTL. FALLS-KOOCHICHING COUNTY"/>
    <s v="20.Exp/Rehab PkgLot, Hgr Twy/Rd, Customs"/>
    <d v="2011-10-27T00:00:00"/>
    <n v="45000"/>
    <n v="78.62"/>
    <n v="78.459999999999994"/>
    <n v="45157.08"/>
  </r>
  <r>
    <s v="N"/>
    <x v="42"/>
    <s v="INTL. FALLS-KOOCHICHING COUNTY"/>
    <s v="20.Exp/Rehab PkgLot, Hgr Twy/Rd, Customs"/>
    <d v="2012-01-31T00:00:00"/>
    <n v="16319"/>
    <n v="0"/>
    <n v="0"/>
    <n v="16319"/>
  </r>
  <r>
    <s v="N"/>
    <x v="42"/>
    <s v="INTL. FALLS-KOOCHICHING COUNTY"/>
    <s v="LAND, Update ALP, SRE"/>
    <d v="2009-10-21T00:00:00"/>
    <n v="38057"/>
    <n v="0"/>
    <n v="2003"/>
    <n v="40060"/>
  </r>
  <r>
    <s v="N"/>
    <x v="42"/>
    <s v="INTL. FALLS-KOOCHICHING COUNTY"/>
    <s v="LAND, Update ALP, SRE"/>
    <d v="2009-11-30T00:00:00"/>
    <n v="19028"/>
    <n v="0"/>
    <n v="1002"/>
    <n v="20030"/>
  </r>
  <r>
    <s v="N"/>
    <x v="42"/>
    <s v="INTL. FALLS-KOOCHICHING COUNTY"/>
    <s v="LAND, Update ALP, SRE"/>
    <d v="2009-12-24T00:00:00"/>
    <n v="9514"/>
    <n v="0"/>
    <n v="501"/>
    <n v="10015"/>
  </r>
  <r>
    <s v="N"/>
    <x v="42"/>
    <s v="INTL. FALLS-KOOCHICHING COUNTY"/>
    <s v="LAND, Update ALP, SRE"/>
    <d v="2010-05-19T00:00:00"/>
    <n v="66600"/>
    <n v="0"/>
    <n v="3505"/>
    <n v="70105"/>
  </r>
  <r>
    <s v="N"/>
    <x v="42"/>
    <s v="INTL. FALLS-KOOCHICHING COUNTY"/>
    <s v="LAND, Update ALP, SRE"/>
    <d v="2010-12-14T00:00:00"/>
    <n v="9514"/>
    <n v="0"/>
    <n v="501"/>
    <n v="10015"/>
  </r>
  <r>
    <s v="N"/>
    <x v="42"/>
    <s v="INTL. FALLS-KOOCHICHING COUNTY"/>
    <s v="LAND, Update ALP, SRE"/>
    <d v="2011-11-07T00:00:00"/>
    <n v="69087"/>
    <n v="0"/>
    <n v="3636.76"/>
    <n v="72723.759999999995"/>
  </r>
  <r>
    <s v="N"/>
    <x v="42"/>
    <s v="INTL. FALLS-KOOCHICHING COUNTY"/>
    <s v="LAND, Update ALP, SRE"/>
    <d v="2013-02-28T00:00:00"/>
    <n v="9514"/>
    <n v="0"/>
    <n v="501"/>
    <n v="10015"/>
  </r>
  <r>
    <s v="N"/>
    <x v="42"/>
    <s v="INTL. FALLS-KOOCHICHING COUNTY"/>
    <s v="LAND, Update ALP, SRE"/>
    <d v="2013-10-15T00:00:00"/>
    <n v="8899"/>
    <n v="0"/>
    <n v="26063"/>
    <n v="34962"/>
  </r>
  <r>
    <s v="N"/>
    <x v="42"/>
    <s v="INTL. FALLS-KOOCHICHING COUNTY"/>
    <s v="LAND, Update ALP, SRE"/>
    <d v="2014-09-18T00:00:00"/>
    <n v="616"/>
    <n v="0"/>
    <n v="0"/>
    <n v="616"/>
  </r>
  <r>
    <s v="N"/>
    <x v="42"/>
    <s v="INTL. FALLS-KOOCHICHING COUNTY"/>
    <s v="Airfield Mower"/>
    <d v="2009-08-28T00:00:00"/>
    <n v="0"/>
    <n v="24071.18"/>
    <n v="12035.59"/>
    <n v="36106.770000000004"/>
  </r>
  <r>
    <s v="N"/>
    <x v="42"/>
    <s v="INTL. FALLS-KOOCHICHING COUNTY"/>
    <s v="22.Des Term, Cr Seal, Obs Rem, SRE, Beac"/>
    <d v="2009-10-21T00:00:00"/>
    <n v="31530"/>
    <n v="0"/>
    <n v="1660"/>
    <n v="33190"/>
  </r>
  <r>
    <s v="N"/>
    <x v="42"/>
    <s v="INTL. FALLS-KOOCHICHING COUNTY"/>
    <s v="22.Des Term, Cr Seal, Obs Rem, SRE, Beac"/>
    <d v="2009-11-19T00:00:00"/>
    <n v="94185"/>
    <n v="0"/>
    <n v="5757.72"/>
    <n v="99942.720000000001"/>
  </r>
  <r>
    <s v="N"/>
    <x v="42"/>
    <s v="INTL. FALLS-KOOCHICHING COUNTY"/>
    <s v="22.Des Term, Cr Seal, Obs Rem, SRE, Beac"/>
    <d v="2009-12-24T00:00:00"/>
    <n v="440279"/>
    <n v="0"/>
    <n v="23172.68"/>
    <n v="463451.68"/>
  </r>
  <r>
    <s v="N"/>
    <x v="42"/>
    <s v="INTL. FALLS-KOOCHICHING COUNTY"/>
    <s v="22.Des Term, Cr Seal, Obs Rem, SRE, Beac"/>
    <d v="2010-01-05T00:00:00"/>
    <n v="47296"/>
    <n v="0"/>
    <n v="2489"/>
    <n v="49785"/>
  </r>
  <r>
    <s v="N"/>
    <x v="42"/>
    <s v="INTL. FALLS-KOOCHICHING COUNTY"/>
    <s v="22.Des Term, Cr Seal, Obs Rem, SRE, Beac"/>
    <d v="2010-02-05T00:00:00"/>
    <n v="78826"/>
    <n v="0"/>
    <n v="4149"/>
    <n v="82975"/>
  </r>
  <r>
    <s v="N"/>
    <x v="42"/>
    <s v="INTL. FALLS-KOOCHICHING COUNTY"/>
    <s v="22.Des Term, Cr Seal, Obs Rem, SRE, Beac"/>
    <d v="2010-05-19T00:00:00"/>
    <n v="31530"/>
    <n v="0"/>
    <n v="1660"/>
    <n v="33190"/>
  </r>
  <r>
    <s v="N"/>
    <x v="42"/>
    <s v="INTL. FALLS-KOOCHICHING COUNTY"/>
    <s v="22.Des Term, Cr Seal, Obs Rem, SRE, Beac"/>
    <d v="2011-05-10T00:00:00"/>
    <n v="31531"/>
    <n v="0"/>
    <n v="1659"/>
    <n v="33190"/>
  </r>
  <r>
    <s v="N"/>
    <x v="42"/>
    <s v="INTL. FALLS-KOOCHICHING COUNTY"/>
    <s v="22.Des Term, Cr Seal, Obs Rem, SRE, Beac"/>
    <d v="2011-08-15T00:00:00"/>
    <n v="8996"/>
    <n v="0"/>
    <n v="2303.98"/>
    <n v="11299.98"/>
  </r>
  <r>
    <s v="N"/>
    <x v="42"/>
    <s v="INTL. FALLS-KOOCHICHING COUNTY"/>
    <s v="22.Des Term, Cr Seal, Obs Rem, SRE, Beac"/>
    <d v="2011-11-17T00:00:00"/>
    <n v="42668"/>
    <n v="0"/>
    <n v="414.8"/>
    <n v="43082.8"/>
  </r>
  <r>
    <s v="N"/>
    <x v="42"/>
    <s v="INTL. FALLS-KOOCHICHING COUNTY"/>
    <s v="23.Snow Blower"/>
    <d v="2010-10-11T00:00:00"/>
    <n v="674036"/>
    <n v="0"/>
    <n v="35476"/>
    <n v="709512"/>
  </r>
  <r>
    <s v="N"/>
    <x v="42"/>
    <s v="INTL. FALLS-KOOCHICHING COUNTY"/>
    <s v="Voltage Regulator"/>
    <d v="2010-11-18T00:00:00"/>
    <n v="0"/>
    <n v="8960"/>
    <n v="3840"/>
    <n v="12800"/>
  </r>
  <r>
    <s v="N"/>
    <x v="42"/>
    <s v="INTL. FALLS-KOOCHICHING COUNTY"/>
    <s v="Master Plan, Crack Rpr"/>
    <d v="2012-01-31T00:00:00"/>
    <n v="83493"/>
    <n v="0"/>
    <n v="4395.12"/>
    <n v="87888.12"/>
  </r>
  <r>
    <s v="N"/>
    <x v="42"/>
    <s v="INTL. FALLS-KOOCHICHING COUNTY"/>
    <s v="Master Plan, Crack Rpr"/>
    <d v="2012-03-15T00:00:00"/>
    <n v="28569"/>
    <n v="0"/>
    <n v="1503"/>
    <n v="30072"/>
  </r>
  <r>
    <s v="N"/>
    <x v="42"/>
    <s v="INTL. FALLS-KOOCHICHING COUNTY"/>
    <s v="Master Plan, Crack Rpr"/>
    <d v="2012-12-19T00:00:00"/>
    <n v="101368"/>
    <n v="0"/>
    <n v="5336"/>
    <n v="106704"/>
  </r>
  <r>
    <s v="N"/>
    <x v="42"/>
    <s v="INTL. FALLS-KOOCHICHING COUNTY"/>
    <s v="Master Plan, Crack Rpr"/>
    <d v="2013-01-04T00:00:00"/>
    <n v="15596"/>
    <n v="0"/>
    <n v="820"/>
    <n v="16416"/>
  </r>
  <r>
    <s v="N"/>
    <x v="42"/>
    <s v="INTL. FALLS-KOOCHICHING COUNTY"/>
    <s v="Master Plan, Crack Rpr"/>
    <d v="2013-09-05T00:00:00"/>
    <n v="13013"/>
    <n v="0"/>
    <n v="1539"/>
    <n v="14552"/>
  </r>
  <r>
    <s v="N"/>
    <x v="42"/>
    <s v="INTL. FALLS-KOOCHICHING COUNTY"/>
    <s v="Master Plan, Crack Rpr"/>
    <d v="2015-04-23T00:00:00"/>
    <n v="25975"/>
    <n v="0"/>
    <n v="513"/>
    <n v="26488"/>
  </r>
  <r>
    <s v="N"/>
    <x v="42"/>
    <s v="INTL. FALLS-KOOCHICHING COUNTY"/>
    <s v="South MALSR Fence"/>
    <d v="2014-12-03T00:00:00"/>
    <n v="0"/>
    <n v="0"/>
    <n v="6436.48"/>
    <n v="6436.48"/>
  </r>
  <r>
    <s v="N"/>
    <x v="42"/>
    <s v="INTL. FALLS-KOOCHICHING COUNTY"/>
    <s v="MALSR Fence, Term. Concept, Rehab Twy"/>
    <d v="2012-12-14T00:00:00"/>
    <n v="74169"/>
    <n v="0"/>
    <n v="8242.26"/>
    <n v="82411.259999999995"/>
  </r>
  <r>
    <s v="N"/>
    <x v="42"/>
    <s v="INTL. FALLS-KOOCHICHING COUNTY"/>
    <s v="MALSR Fence, Term. Concept, Rehab Twy"/>
    <d v="2013-01-04T00:00:00"/>
    <n v="2897"/>
    <n v="0"/>
    <n v="321.22000000000003"/>
    <n v="3218.2200000000003"/>
  </r>
  <r>
    <s v="N"/>
    <x v="42"/>
    <s v="INTL. FALLS-KOOCHICHING COUNTY"/>
    <s v="MALSR Fence, Term. Concept, Rehab Twy"/>
    <d v="2013-03-22T00:00:00"/>
    <n v="22433"/>
    <n v="0"/>
    <n v="2492"/>
    <n v="24925"/>
  </r>
  <r>
    <s v="N"/>
    <x v="42"/>
    <s v="INTL. FALLS-KOOCHICHING COUNTY"/>
    <s v="MALSR Fence, Term. Concept, Rehab Twy"/>
    <d v="2013-09-05T00:00:00"/>
    <n v="68796"/>
    <n v="0"/>
    <n v="7644"/>
    <n v="76440"/>
  </r>
  <r>
    <s v="N"/>
    <x v="42"/>
    <s v="INTL. FALLS-KOOCHICHING COUNTY"/>
    <s v="MALSR Fence, Term. Concept, Rehab Twy"/>
    <d v="2014-12-03T00:00:00"/>
    <n v="14985"/>
    <n v="0"/>
    <n v="1665"/>
    <n v="16650"/>
  </r>
  <r>
    <s v="N"/>
    <x v="42"/>
    <s v="INTL. FALLS-KOOCHICHING COUNTY"/>
    <s v="MALSR Fence, Term. Concept, Rehab Twy"/>
    <d v="2015-01-14T00:00:00"/>
    <n v="26577"/>
    <n v="0"/>
    <n v="2953"/>
    <n v="29530"/>
  </r>
  <r>
    <s v="N"/>
    <x v="42"/>
    <s v="INTL. FALLS-KOOCHICHING COUNTY"/>
    <s v="Paint Terminal &amp; ARFF Bldg Exterior"/>
    <d v="2013-01-04T00:00:00"/>
    <n v="0"/>
    <n v="26291.3"/>
    <n v="11267.7"/>
    <n v="37559"/>
  </r>
  <r>
    <s v="N"/>
    <x v="42"/>
    <s v="INTL. FALLS-KOOCHICHING COUNTY"/>
    <s v="Paint Terminal &amp; ARFF Bldg Exterior"/>
    <d v="2013-08-08T00:00:00"/>
    <n v="0"/>
    <n v="1579.51"/>
    <n v="676.93"/>
    <n v="2256.44"/>
  </r>
  <r>
    <s v="N"/>
    <x v="42"/>
    <s v="INTL. FALLS-KOOCHICHING COUNTY"/>
    <s v="Catch Basin Repair - near fuel system"/>
    <d v="2014-11-19T00:00:00"/>
    <n v="0"/>
    <n v="570.5"/>
    <n v="244.5"/>
    <n v="815"/>
  </r>
  <r>
    <s v="N"/>
    <x v="42"/>
    <s v="INTL. FALLS-KOOCHICHING COUNTY"/>
    <s v="Terminal Final Design and Pavement Rehab"/>
    <d v="2014-08-26T00:00:00"/>
    <n v="207912"/>
    <n v="20992.39"/>
    <n v="50112.7"/>
    <n v="279017.09000000003"/>
  </r>
  <r>
    <s v="N"/>
    <x v="42"/>
    <s v="INTL. FALLS-KOOCHICHING COUNTY"/>
    <s v="Terminal Final Design and Pavement Rehab"/>
    <d v="2014-10-30T00:00:00"/>
    <n v="268493"/>
    <n v="67396.61"/>
    <n v="116547.39"/>
    <n v="452437"/>
  </r>
  <r>
    <s v="N"/>
    <x v="42"/>
    <s v="INTL. FALLS-KOOCHICHING COUNTY"/>
    <s v="Terminal Final Design and Pavement Rehab"/>
    <d v="2015-02-04T00:00:00"/>
    <n v="73194"/>
    <n v="18782.599999999999"/>
    <n v="33195.51"/>
    <n v="125172.11000000002"/>
  </r>
  <r>
    <s v="N"/>
    <x v="42"/>
    <s v="INTL. FALLS-KOOCHICHING COUNTY"/>
    <s v="Terminal Final Design and Pavement Rehab"/>
    <d v="2016-10-10T00:00:00"/>
    <n v="43255"/>
    <n v="3314.65"/>
    <n v="8173.36"/>
    <n v="54743.01"/>
  </r>
  <r>
    <s v="N"/>
    <x v="42"/>
    <s v="INTL. FALLS-KOOCHICHING COUNTY"/>
    <s v="Boiler Replacement"/>
    <d v="2015-05-15T00:00:00"/>
    <n v="0"/>
    <n v="5139"/>
    <n v="2202.42"/>
    <n v="7341.42"/>
  </r>
  <r>
    <s v="N"/>
    <x v="42"/>
    <s v="INTL. FALLS-KOOCHICHING COUNTY"/>
    <s v="Rehab runway 13/31"/>
    <d v="2014-12-22T00:00:00"/>
    <n v="0"/>
    <n v="5767.23"/>
    <n v="1441.8"/>
    <n v="7209.03"/>
  </r>
  <r>
    <s v="N"/>
    <x v="42"/>
    <s v="INTL. FALLS-KOOCHICHING COUNTY"/>
    <s v="Rehab runway 13/31"/>
    <d v="2015-02-04T00:00:00"/>
    <n v="154791"/>
    <n v="8865.48"/>
    <n v="8866.17"/>
    <n v="172522.65000000002"/>
  </r>
  <r>
    <s v="N"/>
    <x v="42"/>
    <s v="INTL. FALLS-KOOCHICHING COUNTY"/>
    <s v="Rehab runway 13/31"/>
    <d v="2016-10-10T00:00:00"/>
    <n v="15317"/>
    <n v="585"/>
    <n v="585"/>
    <n v="16487"/>
  </r>
  <r>
    <s v="N"/>
    <x v="42"/>
    <s v="INTL. FALLS-KOOCHICHING COUNTY"/>
    <s v="Ford Pickup w/Plow Attachment and Radio"/>
    <d v="2015-01-14T00:00:00"/>
    <n v="0"/>
    <n v="29230.400000000001"/>
    <n v="7307.6"/>
    <n v="36538"/>
  </r>
  <r>
    <s v="N"/>
    <x v="42"/>
    <s v="INTL. FALLS-KOOCHICHING COUNTY"/>
    <s v="Ford Pickup w/Plow Attachment and Radio"/>
    <d v="2015-03-30T00:00:00"/>
    <n v="0"/>
    <n v="655"/>
    <n v="163.75"/>
    <n v="818.75"/>
  </r>
  <r>
    <s v="N"/>
    <x v="42"/>
    <s v="INTL. FALLS-KOOCHICHING COUNTY"/>
    <s v="CARES act amendment for Falls International Airport"/>
    <d v="2020-10-30T00:00:00"/>
    <n v="184869"/>
    <n v="0"/>
    <n v="0"/>
    <n v="184869"/>
  </r>
  <r>
    <s v="N"/>
    <x v="42"/>
    <s v="INTL. FALLS-KOOCHICHING COUNTY"/>
    <s v="CARES act amendment for Falls International Airport"/>
    <d v="2021-02-11T00:00:00"/>
    <n v="127620"/>
    <n v="0"/>
    <n v="0"/>
    <n v="127620"/>
  </r>
  <r>
    <s v="N"/>
    <x v="42"/>
    <s v="INTL. FALLS-KOOCHICHING COUNTY"/>
    <s v="LAND"/>
    <d v="1954-06-23T00:00:00"/>
    <n v="1915.63"/>
    <n v="0"/>
    <n v="0"/>
    <n v="1915.63"/>
  </r>
  <r>
    <s v="N"/>
    <x v="42"/>
    <s v="INTL. FALLS-KOOCHICHING COUNTY"/>
    <s v="1 TON TRUCK/SNOW PLOW-SWEEPER"/>
    <d v="1990-03-23T00:00:00"/>
    <n v="26707.5"/>
    <n v="0"/>
    <n v="2967.5"/>
    <n v="29675"/>
  </r>
  <r>
    <s v="N"/>
    <x v="42"/>
    <s v="INTL. FALLS-KOOCHICHING COUNTY"/>
    <s v="REVISE RADIO CONTROL SYSTEM"/>
    <d v="1990-06-22T00:00:00"/>
    <n v="2339.37"/>
    <n v="0"/>
    <n v="259.93"/>
    <n v="2599.2999999999997"/>
  </r>
  <r>
    <s v="N"/>
    <x v="42"/>
    <s v="INTL. FALLS-KOOCHICHING COUNTY"/>
    <s v="REVISE RADIO CONTROL SYSTEM"/>
    <d v="1991-06-12T00:00:00"/>
    <n v="8992.0300000000007"/>
    <n v="0"/>
    <n v="999.11"/>
    <n v="9991.1400000000012"/>
  </r>
  <r>
    <s v="N"/>
    <x v="42"/>
    <s v="INTL. FALLS-KOOCHICHING COUNTY"/>
    <s v="REVISE RADIO CONTROL SYSTEM"/>
    <d v="1991-12-04T00:00:00"/>
    <n v="313.31"/>
    <n v="0"/>
    <n v="34.81"/>
    <n v="348.12"/>
  </r>
  <r>
    <s v="N"/>
    <x v="42"/>
    <s v="INTL. FALLS-KOOCHICHING COUNTY"/>
    <s v="REVISE RADIO CONTROL SYSTEM"/>
    <d v="1992-04-22T00:00:00"/>
    <n v="137.66"/>
    <n v="0"/>
    <n v="15.3"/>
    <n v="152.96"/>
  </r>
  <r>
    <s v="N"/>
    <x v="42"/>
    <s v="INTL. FALLS-KOOCHICHING COUNTY"/>
    <s v="REVISE RADIO CONTROL SYSTEM"/>
    <d v="1992-12-15T00:00:00"/>
    <n v="439.88"/>
    <n v="0"/>
    <n v="48.88"/>
    <n v="488.76"/>
  </r>
  <r>
    <s v="N"/>
    <x v="42"/>
    <s v="INTL. FALLS-KOOCHICHING COUNTY"/>
    <s v="AIP-03 CLOSEOUT AMENDMENT"/>
    <d v="1994-09-21T00:00:00"/>
    <n v="38795.49"/>
    <n v="0"/>
    <n v="0"/>
    <n v="38795.49"/>
  </r>
  <r>
    <s v="N"/>
    <x v="42"/>
    <s v="INTL. FALLS-KOOCHICHING COUNTY"/>
    <s v="LAND"/>
    <d v="1968-03-26T00:00:00"/>
    <n v="20662.21"/>
    <n v="0"/>
    <n v="0"/>
    <n v="20662.21"/>
  </r>
  <r>
    <s v="N"/>
    <x v="42"/>
    <s v="INTL. FALLS-KOOCHICHING COUNTY"/>
    <s v="LAND"/>
    <d v="1973-11-05T00:00:00"/>
    <n v="14848.54"/>
    <n v="0"/>
    <n v="15492.54"/>
    <n v="30341.08"/>
  </r>
  <r>
    <s v="N"/>
    <x v="42"/>
    <s v="INTL. FALLS-KOOCHICHING COUNTY"/>
    <s v="LAND"/>
    <d v="1975-04-22T00:00:00"/>
    <n v="1315.12"/>
    <n v="0"/>
    <n v="175.35"/>
    <n v="1490.4699999999998"/>
  </r>
  <r>
    <s v="N"/>
    <x v="42"/>
    <s v="INTL. FALLS-KOOCHICHING COUNTY"/>
    <s v="LAND"/>
    <d v="1978-01-06T00:00:00"/>
    <n v="4385.47"/>
    <n v="0"/>
    <n v="487.28"/>
    <n v="4872.75"/>
  </r>
  <r>
    <s v="N"/>
    <x v="42"/>
    <s v="INTL. FALLS-KOOCHICHING COUNTY"/>
    <s v="EWALD PARCEL (LAND)"/>
    <d v="1979-05-18T00:00:00"/>
    <n v="16001.51"/>
    <n v="0"/>
    <n v="1777.94"/>
    <n v="17779.45"/>
  </r>
  <r>
    <s v="N"/>
    <x v="42"/>
    <s v="INTL. FALLS-KOOCHICHING COUNTY"/>
    <s v="LAND"/>
    <d v="1980-12-11T00:00:00"/>
    <n v="38620.39"/>
    <n v="0"/>
    <n v="4291.1499999999996"/>
    <n v="42911.54"/>
  </r>
  <r>
    <s v="N"/>
    <x v="42"/>
    <s v="INTL. FALLS-KOOCHICHING COUNTY"/>
    <s v="LAND"/>
    <d v="1983-11-16T00:00:00"/>
    <n v="6021.45"/>
    <n v="0"/>
    <n v="669.05"/>
    <n v="6690.5"/>
  </r>
  <r>
    <s v="N"/>
    <x v="42"/>
    <s v="INTL. FALLS-KOOCHICHING COUNTY"/>
    <s v="LAND ACQUISITION"/>
    <d v="1985-05-13T00:00:00"/>
    <n v="150000"/>
    <n v="-119382.78"/>
    <n v="16666.669999999998"/>
    <n v="47283.89"/>
  </r>
  <r>
    <s v="N"/>
    <x v="43"/>
    <s v="KARLSTAD"/>
    <s v="=====KARLSTAD=====  GRADING"/>
    <d v="1954-12-10T00:00:00"/>
    <n v="0"/>
    <n v="8559.02"/>
    <n v="0"/>
    <n v="8559.02"/>
  </r>
  <r>
    <s v="N"/>
    <x v="43"/>
    <s v="KARLSTAD"/>
    <s v="TEMP. AIRP. LIGHTING SYS."/>
    <d v="1988-01-15T00:00:00"/>
    <n v="0"/>
    <n v="7600"/>
    <n v="3800"/>
    <n v="11400"/>
  </r>
  <r>
    <s v="N"/>
    <x v="43"/>
    <s v="KARLSTAD"/>
    <s v="Airport Site Search and Zoning Review"/>
    <d v="1899-12-30T00:00:00"/>
    <n v="0"/>
    <n v="7736.42"/>
    <n v="407.18"/>
    <n v="8143.6"/>
  </r>
  <r>
    <s v="N"/>
    <x v="43"/>
    <s v="KARLSTAD"/>
    <s v="Airport Site Search and Zoning Review"/>
    <d v="2018-08-16T00:00:00"/>
    <n v="0"/>
    <n v="5531.13"/>
    <n v="291.11"/>
    <n v="5822.24"/>
  </r>
  <r>
    <s v="N"/>
    <x v="43"/>
    <s v="KARLSTAD"/>
    <s v="Airport Site Search and Zoning Review"/>
    <d v="2018-10-03T00:00:00"/>
    <n v="0"/>
    <n v="10767.64"/>
    <n v="566.72"/>
    <n v="11334.359999999999"/>
  </r>
  <r>
    <s v="N"/>
    <x v="43"/>
    <s v="KARLSTAD"/>
    <s v="Airport Site Search and Zoning Review"/>
    <d v="2019-01-31T00:00:00"/>
    <n v="0"/>
    <n v="21089.81"/>
    <n v="1109.99"/>
    <n v="22199.800000000003"/>
  </r>
  <r>
    <s v="N"/>
    <x v="43"/>
    <s v="KARLSTAD"/>
    <s v="Airport Site Search and Zoning Review"/>
    <d v="2019-07-16T00:00:00"/>
    <n v="0"/>
    <n v="2375"/>
    <n v="125"/>
    <n v="2500"/>
  </r>
  <r>
    <s v="N"/>
    <x v="43"/>
    <s v="KARLSTAD"/>
    <s v="Obstruction Removal"/>
    <d v="1899-12-30T00:00:00"/>
    <n v="0"/>
    <n v="2660"/>
    <n v="140"/>
    <n v="2800"/>
  </r>
  <r>
    <s v="N"/>
    <x v="43"/>
    <s v="KARLSTAD"/>
    <s v="Airport Site Selection"/>
    <d v="2019-07-16T00:00:00"/>
    <n v="0"/>
    <n v="28181.15"/>
    <n v="1483.21"/>
    <n v="29664.36"/>
  </r>
  <r>
    <s v="N"/>
    <x v="43"/>
    <s v="KARLSTAD"/>
    <s v="Airport Site Selection"/>
    <d v="2019-10-10T00:00:00"/>
    <n v="0"/>
    <n v="27925.85"/>
    <n v="1469.79"/>
    <n v="29395.64"/>
  </r>
  <r>
    <s v="N"/>
    <x v="43"/>
    <s v="KARLSTAD"/>
    <s v="Airport Site Selection"/>
    <d v="2020-01-20T00:00:00"/>
    <n v="0"/>
    <n v="18037.169999999998"/>
    <n v="4547"/>
    <n v="22584.17"/>
  </r>
  <r>
    <s v="N"/>
    <x v="43"/>
    <s v="KARLSTAD"/>
    <s v="Airport Site Selection"/>
    <d v="2020-08-13T00:00:00"/>
    <n v="0"/>
    <n v="36242.03"/>
    <n v="0"/>
    <n v="36242.03"/>
  </r>
  <r>
    <s v="N"/>
    <x v="44"/>
    <s v="LITTLEFORK"/>
    <s v="===LITTLE FORK==="/>
    <d v="1951-12-26T00:00:00"/>
    <n v="5998.24"/>
    <n v="5998.24"/>
    <n v="0"/>
    <n v="11996.48"/>
  </r>
  <r>
    <s v="N"/>
    <x v="44"/>
    <s v="LITTLEFORK"/>
    <s v="LAND (HUSET PROPERTY)"/>
    <d v="1979-05-22T00:00:00"/>
    <n v="0"/>
    <n v="10077.6"/>
    <n v="2519.4"/>
    <n v="12597"/>
  </r>
  <r>
    <s v="N"/>
    <x v="44"/>
    <s v="LITTLEFORK"/>
    <s v="GRADE RWY EXT AND APRON AREA"/>
    <d v="1985-10-11T00:00:00"/>
    <n v="0"/>
    <n v="64719.79"/>
    <n v="16179.95"/>
    <n v="80899.740000000005"/>
  </r>
  <r>
    <s v="N"/>
    <x v="44"/>
    <s v="LITTLEFORK"/>
    <s v="RAMP REPAIR"/>
    <d v="1993-11-03T00:00:00"/>
    <n v="0"/>
    <n v="12266.67"/>
    <n v="6133.33"/>
    <n v="18400"/>
  </r>
  <r>
    <s v="N"/>
    <x v="44"/>
    <s v="LITTLEFORK"/>
    <s v="RAMP REPAIR"/>
    <d v="1993-12-15T00:00:00"/>
    <n v="0"/>
    <n v="1710.5"/>
    <n v="855.26"/>
    <n v="2565.7600000000002"/>
  </r>
  <r>
    <s v="N"/>
    <x v="44"/>
    <s v="LITTLEFORK"/>
    <s v="AIRPORT SIGNING PROJECT"/>
    <d v="1994-09-26T00:00:00"/>
    <n v="0"/>
    <n v="1421.07"/>
    <n v="710.54"/>
    <n v="2131.6099999999997"/>
  </r>
  <r>
    <s v="N"/>
    <x v="44"/>
    <s v="LITTLEFORK"/>
    <s v="BRUSH CLEARING"/>
    <d v="1998-01-07T00:00:00"/>
    <n v="0"/>
    <n v="2313.6"/>
    <n v="1542.4"/>
    <n v="3856"/>
  </r>
  <r>
    <s v="N"/>
    <x v="44"/>
    <s v="LITTLEFORK"/>
    <s v="Perimeter/Warning Signs"/>
    <d v="2012-07-13T00:00:00"/>
    <n v="0"/>
    <n v="680.47"/>
    <n v="170.12"/>
    <n v="850.59"/>
  </r>
  <r>
    <s v="N"/>
    <x v="44"/>
    <s v="LITTLEFORK"/>
    <s v="Obstruction Removal"/>
    <d v="1899-12-30T00:00:00"/>
    <n v="0"/>
    <n v="5737.39"/>
    <n v="301.95999999999998"/>
    <n v="6039.35"/>
  </r>
  <r>
    <s v="N"/>
    <x v="44"/>
    <s v="LITTLEFORK"/>
    <s v="Construct AD Building"/>
    <d v="2020-07-14T00:00:00"/>
    <n v="0"/>
    <n v="13366.48"/>
    <n v="703.5"/>
    <n v="14069.98"/>
  </r>
  <r>
    <s v="N"/>
    <x v="45"/>
    <s v="LONGVILLE"/>
    <s v="===Longville===  GRADING"/>
    <d v="1953-11-27T00:00:00"/>
    <n v="0"/>
    <n v="13551.8"/>
    <n v="0"/>
    <n v="13551.8"/>
  </r>
  <r>
    <s v="N"/>
    <x v="45"/>
    <s v="LONGVILLE"/>
    <s v="EXTEND STRIP"/>
    <d v="1961-09-25T00:00:00"/>
    <n v="0"/>
    <n v="4530"/>
    <n v="2311.8000000000002"/>
    <n v="6841.8"/>
  </r>
  <r>
    <s v="N"/>
    <x v="45"/>
    <s v="LONGVILLE"/>
    <s v="BIT SURF RWY, APRON, TXWY"/>
    <d v="1967-02-27T00:00:00"/>
    <n v="34650"/>
    <n v="23874.9"/>
    <n v="13099.81"/>
    <n v="71624.710000000006"/>
  </r>
  <r>
    <s v="N"/>
    <x v="45"/>
    <s v="LONGVILLE"/>
    <s v="RUNWAY EXTENSION"/>
    <d v="1969-12-09T00:00:00"/>
    <n v="0"/>
    <n v="22000"/>
    <n v="25522.7"/>
    <n v="47522.7"/>
  </r>
  <r>
    <s v="N"/>
    <x v="45"/>
    <s v="LONGVILLE"/>
    <s v="LIGHTING"/>
    <d v="1973-02-12T00:00:00"/>
    <n v="0"/>
    <n v="7253.33"/>
    <n v="3626.67"/>
    <n v="10880"/>
  </r>
  <r>
    <s v="N"/>
    <x v="45"/>
    <s v="LONGVILLE"/>
    <s v="RUNWAY CRACK REPAIR"/>
    <d v="1982-10-18T00:00:00"/>
    <n v="0"/>
    <n v="10118.69"/>
    <n v="5059.34"/>
    <n v="15178.03"/>
  </r>
  <r>
    <s v="N"/>
    <x v="45"/>
    <s v="LONGVILLE"/>
    <s v="ALP, Design Reconstruction, Parcel IDs"/>
    <d v="1992-03-23T00:00:00"/>
    <n v="0"/>
    <n v="4604.13"/>
    <n v="2302.0700000000002"/>
    <n v="6906.2000000000007"/>
  </r>
  <r>
    <s v="N"/>
    <x v="45"/>
    <s v="LONGVILLE"/>
    <s v="ALP, Design Reconstruction, Parcel IDs"/>
    <d v="1992-11-12T00:00:00"/>
    <n v="0"/>
    <n v="4246.88"/>
    <n v="2123.4299999999998"/>
    <n v="6370.3099999999995"/>
  </r>
  <r>
    <s v="N"/>
    <x v="45"/>
    <s v="LONGVILLE"/>
    <s v="ALP, Design Reconstruction, Parcel IDs"/>
    <d v="1992-12-16T00:00:00"/>
    <n v="0"/>
    <n v="1835.58"/>
    <n v="917.8"/>
    <n v="2753.38"/>
  </r>
  <r>
    <s v="N"/>
    <x v="45"/>
    <s v="LONGVILLE"/>
    <s v="ALP, Design Reconstruction, Parcel IDs"/>
    <d v="1993-09-08T00:00:00"/>
    <n v="0"/>
    <n v="6805.22"/>
    <n v="3402.61"/>
    <n v="10207.83"/>
  </r>
  <r>
    <s v="N"/>
    <x v="45"/>
    <s v="LONGVILLE"/>
    <s v="ALP, Design Reconstruction, Parcel IDs"/>
    <d v="1994-04-19T00:00:00"/>
    <n v="0"/>
    <n v="1410.68"/>
    <n v="7178.39"/>
    <n v="8589.07"/>
  </r>
  <r>
    <s v="N"/>
    <x v="45"/>
    <s v="LONGVILLE"/>
    <s v="ALP, Design Reconstruction, Parcel IDs"/>
    <d v="1994-04-19T00:00:00"/>
    <n v="0"/>
    <n v="12946.11"/>
    <n v="0"/>
    <n v="12946.11"/>
  </r>
  <r>
    <s v="N"/>
    <x v="45"/>
    <s v="LONGVILLE"/>
    <s v="ALP, Design Reconstruction, Parcel IDs"/>
    <d v="1997-08-21T00:00:00"/>
    <n v="0"/>
    <n v="3575.53"/>
    <n v="1586.6"/>
    <n v="5162.13"/>
  </r>
  <r>
    <s v="N"/>
    <x v="45"/>
    <s v="LONGVILLE"/>
    <s v="ALP, Design Reconstruction, Parcel IDs"/>
    <d v="1997-08-21T00:00:00"/>
    <n v="0"/>
    <n v="10703.88"/>
    <n v="0"/>
    <n v="10703.88"/>
  </r>
  <r>
    <s v="N"/>
    <x v="45"/>
    <s v="LONGVILLE"/>
    <s v="ALP, Design Reconstruction, Parcel IDs"/>
    <d v="1997-10-24T00:00:00"/>
    <n v="0"/>
    <n v="1376.33"/>
    <n v="263.77999999999997"/>
    <n v="1640.11"/>
  </r>
  <r>
    <s v="N"/>
    <x v="45"/>
    <s v="LONGVILLE"/>
    <s v="*1.LAND, Rwy Reconstruct, Fence, Ob Rem"/>
    <d v="1995-03-20T00:00:00"/>
    <n v="0"/>
    <n v="16987.66"/>
    <n v="1887.52"/>
    <n v="18875.18"/>
  </r>
  <r>
    <s v="N"/>
    <x v="45"/>
    <s v="LONGVILLE"/>
    <s v="*1.LAND, Rwy Reconstruct, Fence, Ob Rem"/>
    <d v="1995-07-06T00:00:00"/>
    <n v="5546.4"/>
    <n v="0"/>
    <n v="616.26"/>
    <n v="6162.66"/>
  </r>
  <r>
    <s v="N"/>
    <x v="45"/>
    <s v="LONGVILLE"/>
    <s v="*1.LAND, Rwy Reconstruct, Fence, Ob Rem"/>
    <d v="1995-08-15T00:00:00"/>
    <n v="0"/>
    <n v="11470.32"/>
    <n v="1274.48"/>
    <n v="12744.8"/>
  </r>
  <r>
    <s v="N"/>
    <x v="45"/>
    <s v="LONGVILLE"/>
    <s v="*1.LAND, Rwy Reconstruct, Fence, Ob Rem"/>
    <d v="1995-09-27T00:00:00"/>
    <n v="0"/>
    <n v="19334.599999999999"/>
    <n v="2148.29"/>
    <n v="21482.89"/>
  </r>
  <r>
    <s v="N"/>
    <x v="45"/>
    <s v="LONGVILLE"/>
    <s v="*1.LAND, Rwy Reconstruct, Fence, Ob Rem"/>
    <d v="1995-10-19T00:00:00"/>
    <n v="175952.13"/>
    <n v="0"/>
    <n v="19550.240000000002"/>
    <n v="195502.37"/>
  </r>
  <r>
    <s v="N"/>
    <x v="45"/>
    <s v="LONGVILLE"/>
    <s v="*1.LAND, Rwy Reconstruct, Fence, Ob Rem"/>
    <d v="1995-10-30T00:00:00"/>
    <n v="62302.16"/>
    <n v="0"/>
    <n v="6922.46"/>
    <n v="69224.62000000001"/>
  </r>
  <r>
    <s v="N"/>
    <x v="45"/>
    <s v="LONGVILLE"/>
    <s v="*1.LAND, Rwy Reconstruct, Fence, Ob Rem"/>
    <d v="1996-02-05T00:00:00"/>
    <n v="13876.1"/>
    <n v="0"/>
    <n v="1541.79"/>
    <n v="15417.89"/>
  </r>
  <r>
    <s v="N"/>
    <x v="45"/>
    <s v="LONGVILLE"/>
    <s v="*1.LAND, Rwy Reconstruct, Fence, Ob Rem"/>
    <d v="1996-05-29T00:00:00"/>
    <n v="0"/>
    <n v="36099.9"/>
    <n v="4011.1"/>
    <n v="40111"/>
  </r>
  <r>
    <s v="N"/>
    <x v="45"/>
    <s v="LONGVILLE"/>
    <s v="*1.LAND, Rwy Reconstruct, Fence, Ob Rem"/>
    <d v="1996-06-04T00:00:00"/>
    <n v="0"/>
    <n v="9523.6200000000008"/>
    <n v="1058.18"/>
    <n v="10581.800000000001"/>
  </r>
  <r>
    <s v="N"/>
    <x v="45"/>
    <s v="LONGVILLE"/>
    <s v="*1.LAND, Rwy Reconstruct, Fence, Ob Rem"/>
    <d v="1996-08-14T00:00:00"/>
    <n v="0"/>
    <n v="5617.19"/>
    <n v="624.13"/>
    <n v="6241.32"/>
  </r>
  <r>
    <s v="N"/>
    <x v="45"/>
    <s v="LONGVILLE"/>
    <s v="*1.LAND, Rwy Reconstruct, Fence, Ob Rem"/>
    <d v="1997-02-12T00:00:00"/>
    <n v="45278"/>
    <n v="0"/>
    <n v="5031.93"/>
    <n v="50309.93"/>
  </r>
  <r>
    <s v="N"/>
    <x v="45"/>
    <s v="LONGVILLE"/>
    <s v="*1.LAND, Rwy Reconstruct, Fence, Ob Rem"/>
    <d v="1997-03-06T00:00:00"/>
    <n v="14808"/>
    <n v="0"/>
    <n v="1645.11"/>
    <n v="16453.11"/>
  </r>
  <r>
    <s v="N"/>
    <x v="45"/>
    <s v="LONGVILLE"/>
    <s v="*1.LAND, Rwy Reconstruct, Fence, Ob Rem"/>
    <d v="1997-07-24T00:00:00"/>
    <n v="0"/>
    <n v="5575.71"/>
    <n v="2206.12"/>
    <n v="7781.83"/>
  </r>
  <r>
    <s v="N"/>
    <x v="45"/>
    <s v="LONGVILLE"/>
    <s v="*1.LAND, Rwy Reconstruct, Fence, Ob Rem"/>
    <d v="1997-10-31T00:00:00"/>
    <n v="7175"/>
    <n v="0"/>
    <n v="796.44"/>
    <n v="7971.4400000000005"/>
  </r>
  <r>
    <s v="N"/>
    <x v="45"/>
    <s v="LONGVILLE"/>
    <s v="*1.LAND, Rwy Reconstruct, Fence, Ob Rem"/>
    <d v="1998-02-05T00:00:00"/>
    <n v="27324"/>
    <n v="0"/>
    <n v="3035.55"/>
    <n v="30359.55"/>
  </r>
  <r>
    <s v="N"/>
    <x v="45"/>
    <s v="LONGVILLE"/>
    <s v="LAND ACQUISITION (see -10)"/>
    <d v="1995-08-01T00:00:00"/>
    <n v="0"/>
    <n v="1060.67"/>
    <n v="530.33000000000004"/>
    <n v="1591"/>
  </r>
  <r>
    <s v="N"/>
    <x v="45"/>
    <s v="LONGVILLE"/>
    <s v="LAND ACQUISITION (see -10)"/>
    <d v="1996-05-29T00:00:00"/>
    <n v="0"/>
    <n v="41911.32"/>
    <n v="4244.34"/>
    <n v="46155.66"/>
  </r>
  <r>
    <s v="N"/>
    <x v="45"/>
    <s v="LONGVILLE"/>
    <s v="LAND ACQUISITION (see -10)"/>
    <d v="1997-03-27T00:00:00"/>
    <n v="0"/>
    <n v="2378.06"/>
    <n v="1189.03"/>
    <n v="3567.09"/>
  </r>
  <r>
    <s v="N"/>
    <x v="45"/>
    <s v="LONGVILLE"/>
    <s v="LAND ACQUISITION (see -10)"/>
    <d v="1997-08-21T00:00:00"/>
    <n v="0"/>
    <n v="9672.1200000000008"/>
    <n v="149.88"/>
    <n v="9822"/>
  </r>
  <r>
    <s v="N"/>
    <x v="45"/>
    <s v="LONGVILLE"/>
    <s v="LAND ACQUISITION (see -10)"/>
    <d v="1997-10-31T00:00:00"/>
    <n v="0"/>
    <n v="5293.1"/>
    <n v="588.12"/>
    <n v="5881.22"/>
  </r>
  <r>
    <s v="N"/>
    <x v="45"/>
    <s v="LONGVILLE"/>
    <s v="LAND ACQUISITION (see -10)"/>
    <d v="1998-03-10T00:00:00"/>
    <n v="0"/>
    <n v="35190"/>
    <n v="3910"/>
    <n v="39100"/>
  </r>
  <r>
    <s v="N"/>
    <x v="45"/>
    <s v="LONGVILLE"/>
    <s v="1.LAND, pave taxilanes, Remv Obstr"/>
    <d v="1998-04-09T00:00:00"/>
    <n v="0"/>
    <n v="21452.1"/>
    <n v="2383.5700000000002"/>
    <n v="23835.67"/>
  </r>
  <r>
    <s v="N"/>
    <x v="45"/>
    <s v="LONGVILLE"/>
    <s v="1.LAND, pave taxilanes, Remv Obstr"/>
    <d v="1998-06-12T00:00:00"/>
    <n v="0"/>
    <n v="51692.19"/>
    <n v="6543.56"/>
    <n v="58235.75"/>
  </r>
  <r>
    <s v="N"/>
    <x v="45"/>
    <s v="LONGVILLE"/>
    <s v="1.LAND, pave taxilanes, Remv Obstr"/>
    <d v="1998-08-21T00:00:00"/>
    <n v="0"/>
    <n v="34773.49"/>
    <n v="3063.73"/>
    <n v="37837.22"/>
  </r>
  <r>
    <s v="N"/>
    <x v="45"/>
    <s v="LONGVILLE"/>
    <s v="1.LAND, pave taxilanes, Remv Obstr"/>
    <d v="1999-04-20T00:00:00"/>
    <n v="49254"/>
    <n v="0"/>
    <n v="0"/>
    <n v="49254"/>
  </r>
  <r>
    <s v="N"/>
    <x v="45"/>
    <s v="LONGVILLE"/>
    <s v="1.LAND, pave taxilanes, Remv Obstr"/>
    <d v="1999-04-20T00:00:00"/>
    <n v="0"/>
    <n v="-31444.43"/>
    <n v="0"/>
    <n v="-31444.43"/>
  </r>
  <r>
    <s v="N"/>
    <x v="45"/>
    <s v="LONGVILLE"/>
    <s v="Crack Seal"/>
    <d v="2001-09-28T00:00:00"/>
    <n v="0"/>
    <n v="3423.81"/>
    <n v="2282.54"/>
    <n v="5706.35"/>
  </r>
  <r>
    <s v="N"/>
    <x v="45"/>
    <s v="LONGVILLE"/>
    <s v="2.Update ALP,PROPERTY MAP, SWPP"/>
    <d v="2004-05-14T00:00:00"/>
    <n v="18900"/>
    <n v="0"/>
    <n v="2100"/>
    <n v="21000"/>
  </r>
  <r>
    <s v="N"/>
    <x v="45"/>
    <s v="LONGVILLE"/>
    <s v="2.Update ALP,PROPERTY MAP, SWPP"/>
    <d v="2005-01-19T00:00:00"/>
    <n v="4500"/>
    <n v="2400"/>
    <n v="1700"/>
    <n v="8600"/>
  </r>
  <r>
    <s v="N"/>
    <x v="45"/>
    <s v="LONGVILLE"/>
    <s v="2.Update ALP,PROPERTY MAP, SWPP"/>
    <d v="2006-01-24T00:00:00"/>
    <n v="1800"/>
    <n v="0"/>
    <n v="200"/>
    <n v="2000"/>
  </r>
  <r>
    <s v="N"/>
    <x v="45"/>
    <s v="LONGVILLE"/>
    <s v="2.Update ALP,PROPERTY MAP, SWPP"/>
    <d v="2006-05-19T00:00:00"/>
    <n v="0"/>
    <n v="400"/>
    <n v="0"/>
    <n v="400"/>
  </r>
  <r>
    <s v="N"/>
    <x v="45"/>
    <s v="LONGVILLE"/>
    <s v="3.TWY EXT, ENT RD, HNGR SITE, AUTO PKG"/>
    <d v="2005-02-02T00:00:00"/>
    <n v="116451"/>
    <n v="6913.2"/>
    <n v="12841.37"/>
    <n v="136205.57"/>
  </r>
  <r>
    <s v="N"/>
    <x v="45"/>
    <s v="LONGVILLE"/>
    <s v="3.TWY EXT, ENT RD, HNGR SITE, AUTO PKG"/>
    <d v="2005-08-04T00:00:00"/>
    <n v="2729"/>
    <n v="230.23"/>
    <n v="340.77"/>
    <n v="3300"/>
  </r>
  <r>
    <s v="N"/>
    <x v="45"/>
    <s v="LONGVILLE"/>
    <s v="3.TWY EXT, ENT RD, HNGR SITE, AUTO PKG"/>
    <d v="2005-11-01T00:00:00"/>
    <n v="67559"/>
    <n v="8260.25"/>
    <n v="9648.86"/>
    <n v="85468.11"/>
  </r>
  <r>
    <s v="N"/>
    <x v="45"/>
    <s v="LONGVILLE"/>
    <s v="3.TWY EXT, ENT RD, HNGR SITE, AUTO PKG"/>
    <d v="2006-01-11T00:00:00"/>
    <n v="0"/>
    <n v="250.93"/>
    <n v="0"/>
    <n v="250.93"/>
  </r>
  <r>
    <s v="N"/>
    <x v="45"/>
    <s v="LONGVILLE"/>
    <s v="3.TWY EXT, ENT RD, HNGR SITE, AUTO PKG"/>
    <d v="2006-08-23T00:00:00"/>
    <n v="10000"/>
    <n v="-93.17"/>
    <n v="0"/>
    <n v="9906.83"/>
  </r>
  <r>
    <s v="N"/>
    <x v="45"/>
    <s v="LONGVILLE"/>
    <s v="3.TWY EXT, ENT RD, HNGR SITE, AUTO PKG"/>
    <d v="2006-08-23T00:00:00"/>
    <n v="11547"/>
    <n v="0"/>
    <n v="0"/>
    <n v="11547"/>
  </r>
  <r>
    <s v="N"/>
    <x v="45"/>
    <s v="LONGVILLE"/>
    <s v="3.TWY EXT, ENT RD, HNGR SITE, AUTO PKG"/>
    <d v="2007-06-14T00:00:00"/>
    <n v="-1"/>
    <n v="0"/>
    <n v="0"/>
    <n v="-1"/>
  </r>
  <r>
    <s v="N"/>
    <x v="45"/>
    <s v="LONGVILLE"/>
    <s v="FUELING SYSTEM"/>
    <d v="2005-01-07T00:00:00"/>
    <n v="0"/>
    <n v="27150"/>
    <n v="27150"/>
    <n v="54300"/>
  </r>
  <r>
    <s v="N"/>
    <x v="45"/>
    <s v="LONGVILLE"/>
    <s v="FUELING SYSTEM"/>
    <d v="2006-11-30T00:00:00"/>
    <n v="0"/>
    <n v="994.21"/>
    <n v="0"/>
    <n v="994.21"/>
  </r>
  <r>
    <s v="N"/>
    <x v="45"/>
    <s v="LONGVILLE"/>
    <s v="4. TAXILANE EXTENSION"/>
    <d v="2005-11-01T00:00:00"/>
    <n v="4417"/>
    <n v="0"/>
    <n v="233"/>
    <n v="4650"/>
  </r>
  <r>
    <s v="N"/>
    <x v="45"/>
    <s v="LONGVILLE"/>
    <s v="4. TAXILANE EXTENSION"/>
    <d v="2005-11-30T00:00:00"/>
    <n v="10308"/>
    <n v="0"/>
    <n v="542"/>
    <n v="10850"/>
  </r>
  <r>
    <s v="N"/>
    <x v="45"/>
    <s v="LONGVILLE"/>
    <s v="4. TAXILANE EXTENSION"/>
    <d v="2006-11-28T00:00:00"/>
    <n v="127278"/>
    <n v="0"/>
    <n v="7269.64"/>
    <n v="134547.64000000001"/>
  </r>
  <r>
    <s v="N"/>
    <x v="45"/>
    <s v="LONGVILLE"/>
    <s v="4. TAXILANE EXTENSION"/>
    <d v="2007-05-14T00:00:00"/>
    <n v="5899"/>
    <n v="0"/>
    <n v="-243.82"/>
    <n v="5655.18"/>
  </r>
  <r>
    <s v="N"/>
    <x v="45"/>
    <s v="LONGVILLE"/>
    <s v="4. TAXILANE EXTENSION"/>
    <d v="2008-03-25T00:00:00"/>
    <n v="949"/>
    <n v="0"/>
    <n v="33.950000000000003"/>
    <n v="982.95"/>
  </r>
  <r>
    <s v="N"/>
    <x v="45"/>
    <s v="LONGVILLE"/>
    <s v="SRE, ALP, Obstruct Rem"/>
    <d v="2007-11-20T00:00:00"/>
    <n v="21878"/>
    <n v="0"/>
    <n v="1152"/>
    <n v="23030"/>
  </r>
  <r>
    <s v="N"/>
    <x v="45"/>
    <s v="LONGVILLE"/>
    <s v="SRE, ALP, Obstruct Rem"/>
    <d v="2008-01-11T00:00:00"/>
    <n v="104152"/>
    <n v="0"/>
    <n v="5481.76"/>
    <n v="109633.76"/>
  </r>
  <r>
    <s v="N"/>
    <x v="45"/>
    <s v="LONGVILLE"/>
    <s v="SRE, ALP, Obstruct Rem"/>
    <d v="2008-03-14T00:00:00"/>
    <n v="3849"/>
    <n v="0"/>
    <n v="203"/>
    <n v="4052"/>
  </r>
  <r>
    <s v="N"/>
    <x v="45"/>
    <s v="LONGVILLE"/>
    <s v="SRE, ALP, Obstruct Rem"/>
    <d v="2008-04-10T00:00:00"/>
    <n v="3850"/>
    <n v="0"/>
    <n v="202.32"/>
    <n v="4052.32"/>
  </r>
  <r>
    <s v="N"/>
    <x v="45"/>
    <s v="LONGVILLE"/>
    <s v="SRE, ALP, Obstruct Rem"/>
    <d v="2008-06-17T00:00:00"/>
    <n v="10100"/>
    <n v="0"/>
    <n v="532.32000000000005"/>
    <n v="10632.32"/>
  </r>
  <r>
    <s v="N"/>
    <x v="45"/>
    <s v="LONGVILLE"/>
    <s v="SRE, ALP, Obstruct Rem"/>
    <d v="2010-05-19T00:00:00"/>
    <n v="1563"/>
    <n v="0"/>
    <n v="82"/>
    <n v="1645"/>
  </r>
  <r>
    <s v="N"/>
    <x v="45"/>
    <s v="LONGVILLE"/>
    <s v="SRE, ALP, Obstruct Rem"/>
    <d v="2011-05-17T00:00:00"/>
    <n v="89"/>
    <n v="0"/>
    <n v="507"/>
    <n v="596"/>
  </r>
  <r>
    <s v="N"/>
    <x v="45"/>
    <s v="LONGVILLE"/>
    <s v="SRE, ALP, Obstruct Rem"/>
    <d v="2011-09-16T00:00:00"/>
    <n v="9549"/>
    <n v="0"/>
    <n v="0"/>
    <n v="9549"/>
  </r>
  <r>
    <s v="N"/>
    <x v="45"/>
    <s v="LONGVILLE"/>
    <s v="6.PAPIs &amp; NE Bldg Area Design"/>
    <d v="2008-07-23T00:00:00"/>
    <n v="27343"/>
    <n v="0"/>
    <n v="1439.52"/>
    <n v="28782.52"/>
  </r>
  <r>
    <s v="N"/>
    <x v="45"/>
    <s v="LONGVILLE"/>
    <s v="6.PAPIs &amp; NE Bldg Area Design"/>
    <d v="2008-10-15T00:00:00"/>
    <n v="1824"/>
    <n v="0"/>
    <n v="96"/>
    <n v="1920"/>
  </r>
  <r>
    <s v="N"/>
    <x v="45"/>
    <s v="LONGVILLE"/>
    <s v="6.PAPIs &amp; NE Bldg Area Design"/>
    <d v="2009-01-07T00:00:00"/>
    <n v="87539"/>
    <n v="0"/>
    <n v="5042.5"/>
    <n v="92581.5"/>
  </r>
  <r>
    <s v="N"/>
    <x v="45"/>
    <s v="LONGVILLE"/>
    <s v="6.PAPIs &amp; NE Bldg Area Design"/>
    <d v="2010-01-05T00:00:00"/>
    <n v="10000"/>
    <n v="0"/>
    <n v="337.5"/>
    <n v="10337.5"/>
  </r>
  <r>
    <s v="N"/>
    <x v="45"/>
    <s v="LONGVILLE"/>
    <s v="6.PAPIs &amp; NE Bldg Area Design"/>
    <d v="2010-01-05T00:00:00"/>
    <n v="4671"/>
    <n v="0"/>
    <n v="0"/>
    <n v="4671"/>
  </r>
  <r>
    <s v="N"/>
    <x v="45"/>
    <s v="LONGVILLE"/>
    <s v="Airfield Mower &amp; Security system"/>
    <d v="2008-08-22T00:00:00"/>
    <n v="0"/>
    <n v="5588"/>
    <n v="1397"/>
    <n v="6985"/>
  </r>
  <r>
    <s v="N"/>
    <x v="45"/>
    <s v="LONGVILLE"/>
    <s v="Airfield Mower &amp; Security system"/>
    <d v="2008-10-01T00:00:00"/>
    <n v="0"/>
    <n v="209.43"/>
    <n v="4373.2"/>
    <n v="4582.63"/>
  </r>
  <r>
    <s v="N"/>
    <x v="45"/>
    <s v="LONGVILLE"/>
    <s v="Airfield Mower &amp; Security system"/>
    <d v="2008-11-17T00:00:00"/>
    <n v="0"/>
    <n v="8432.3700000000008"/>
    <n v="0"/>
    <n v="8432.3700000000008"/>
  </r>
  <r>
    <s v="N"/>
    <x v="45"/>
    <s v="LONGVILLE"/>
    <s v="7.Rehab Rwy 13/31, Relocate Rwy End 13"/>
    <d v="2009-11-19T00:00:00"/>
    <n v="78880"/>
    <n v="0"/>
    <n v="4152.28"/>
    <n v="83032.28"/>
  </r>
  <r>
    <s v="N"/>
    <x v="45"/>
    <s v="LONGVILLE"/>
    <s v="7.Rehab Rwy 13/31, Relocate Rwy End 13"/>
    <d v="2009-12-18T00:00:00"/>
    <n v="32933"/>
    <n v="0"/>
    <n v="1830.06"/>
    <n v="34763.06"/>
  </r>
  <r>
    <s v="N"/>
    <x v="45"/>
    <s v="LONGVILLE"/>
    <s v="7.Rehab Rwy 13/31, Relocate Rwy End 13"/>
    <d v="2010-01-05T00:00:00"/>
    <n v="409774"/>
    <n v="0"/>
    <n v="23044.26"/>
    <n v="432818.26"/>
  </r>
  <r>
    <s v="N"/>
    <x v="45"/>
    <s v="LONGVILLE"/>
    <s v="7.Rehab Rwy 13/31, Relocate Rwy End 13"/>
    <d v="2011-05-17T00:00:00"/>
    <n v="5000"/>
    <n v="0"/>
    <n v="466.99"/>
    <n v="5466.99"/>
  </r>
  <r>
    <s v="N"/>
    <x v="45"/>
    <s v="LONGVILLE"/>
    <s v="7.Rehab Rwy 13/31, Relocate Rwy End 13"/>
    <d v="2012-05-04T00:00:00"/>
    <n v="22589"/>
    <n v="0"/>
    <n v="176"/>
    <n v="22765"/>
  </r>
  <r>
    <s v="N"/>
    <x v="45"/>
    <s v="LONGVILLE"/>
    <s v="Runway Obstruction Analysis"/>
    <d v="2013-05-17T00:00:00"/>
    <n v="7740"/>
    <n v="0"/>
    <n v="860"/>
    <n v="8600"/>
  </r>
  <r>
    <s v="N"/>
    <x v="45"/>
    <s v="LONGVILLE"/>
    <s v="Runway Obstruction Analysis"/>
    <d v="2014-08-26T00:00:00"/>
    <n v="13320"/>
    <n v="0"/>
    <n v="1640"/>
    <n v="14960"/>
  </r>
  <r>
    <s v="N"/>
    <x v="45"/>
    <s v="LONGVILLE"/>
    <s v="Runway Obstruction Analysis"/>
    <d v="2015-01-05T00:00:00"/>
    <n v="1440"/>
    <n v="0"/>
    <n v="0"/>
    <n v="1440"/>
  </r>
  <r>
    <s v="N"/>
    <x v="45"/>
    <s v="LONGVILLE"/>
    <s v="A/D Building Improvements"/>
    <d v="2013-08-08T00:00:00"/>
    <n v="0"/>
    <n v="4484.03"/>
    <n v="1921.74"/>
    <n v="6405.7699999999995"/>
  </r>
  <r>
    <s v="N"/>
    <x v="45"/>
    <s v="LONGVILLE"/>
    <s v="9.  Master Plan Study; Design twy rehab"/>
    <d v="2014-09-11T00:00:00"/>
    <n v="25920"/>
    <n v="1440"/>
    <n v="1440"/>
    <n v="28800"/>
  </r>
  <r>
    <s v="N"/>
    <x v="45"/>
    <s v="LONGVILLE"/>
    <s v="9.  Master Plan Study; Design twy rehab"/>
    <d v="2014-09-11T00:00:00"/>
    <n v="35604"/>
    <n v="1978"/>
    <n v="1978"/>
    <n v="39560"/>
  </r>
  <r>
    <s v="N"/>
    <x v="45"/>
    <s v="LONGVILLE"/>
    <s v="9.  Master Plan Study; Design twy rehab"/>
    <d v="2014-10-15T00:00:00"/>
    <n v="8901"/>
    <n v="494.5"/>
    <n v="494.5"/>
    <n v="9890"/>
  </r>
  <r>
    <s v="N"/>
    <x v="45"/>
    <s v="LONGVILLE"/>
    <s v="9.  Master Plan Study; Design twy rehab"/>
    <d v="2015-01-14T00:00:00"/>
    <n v="9"/>
    <n v="0.5"/>
    <n v="0.5"/>
    <n v="10"/>
  </r>
  <r>
    <s v="N"/>
    <x v="45"/>
    <s v="LONGVILLE"/>
    <s v="9.  Master Plan Study; Design twy rehab"/>
    <d v="2015-02-06T00:00:00"/>
    <n v="9"/>
    <n v="0.5"/>
    <n v="0.5"/>
    <n v="10"/>
  </r>
  <r>
    <s v="N"/>
    <x v="45"/>
    <s v="LONGVILLE"/>
    <s v="9.  Master Plan Study; Design twy rehab"/>
    <d v="2015-02-06T00:00:00"/>
    <n v="-9"/>
    <n v="-0.5"/>
    <n v="-0.5"/>
    <n v="-10"/>
  </r>
  <r>
    <s v="N"/>
    <x v="45"/>
    <s v="LONGVILLE"/>
    <s v="9.  Master Plan Study; Design twy rehab"/>
    <d v="2015-02-17T00:00:00"/>
    <n v="-9"/>
    <n v="-0.5"/>
    <n v="-0.5"/>
    <n v="-10"/>
  </r>
  <r>
    <s v="N"/>
    <x v="45"/>
    <s v="LONGVILLE"/>
    <s v="9.  Master Plan Study; Design twy rehab"/>
    <d v="2015-02-17T00:00:00"/>
    <n v="8901"/>
    <n v="494.5"/>
    <n v="494.5"/>
    <n v="9890"/>
  </r>
  <r>
    <s v="N"/>
    <x v="45"/>
    <s v="LONGVILLE"/>
    <s v="9.  Master Plan Study; Design twy rehab"/>
    <d v="2015-10-07T00:00:00"/>
    <n v="4450"/>
    <n v="247.25"/>
    <n v="247.75"/>
    <n v="4945"/>
  </r>
  <r>
    <s v="N"/>
    <x v="45"/>
    <s v="LONGVILLE"/>
    <s v="9.  Master Plan Study; Design twy rehab"/>
    <d v="2015-10-07T00:00:00"/>
    <n v="8901"/>
    <n v="494.5"/>
    <n v="494.5"/>
    <n v="9890"/>
  </r>
  <r>
    <s v="N"/>
    <x v="45"/>
    <s v="LONGVILLE"/>
    <s v="9.  Master Plan Study; Design twy rehab"/>
    <d v="2015-10-29T00:00:00"/>
    <n v="11570"/>
    <n v="741.75"/>
    <n v="741.25"/>
    <n v="13053"/>
  </r>
  <r>
    <s v="N"/>
    <x v="45"/>
    <s v="LONGVILLE"/>
    <s v="9.  Master Plan Study; Design twy rehab"/>
    <d v="2017-02-09T00:00:00"/>
    <n v="2500"/>
    <n v="494.5"/>
    <n v="494.5"/>
    <n v="3489"/>
  </r>
  <r>
    <s v="N"/>
    <x v="45"/>
    <s v="LONGVILLE"/>
    <s v="9.  Master Plan Study; Design twy rehab"/>
    <d v="2017-05-09T00:00:00"/>
    <n v="8183"/>
    <n v="0"/>
    <n v="0"/>
    <n v="8183"/>
  </r>
  <r>
    <s v="N"/>
    <x v="45"/>
    <s v="LONGVILLE"/>
    <s v="Reconstruct General Aviation Apron &amp; Connecting Taxiways"/>
    <d v="2014-09-19T00:00:00"/>
    <n v="159091"/>
    <n v="18501.75"/>
    <n v="11254.66"/>
    <n v="188847.41"/>
  </r>
  <r>
    <s v="N"/>
    <x v="45"/>
    <s v="LONGVILLE"/>
    <s v="Reconstruct General Aviation Apron &amp; Connecting Taxiways"/>
    <d v="2014-10-15T00:00:00"/>
    <n v="28424"/>
    <n v="3305.67"/>
    <n v="2011.24"/>
    <n v="33740.909999999996"/>
  </r>
  <r>
    <s v="N"/>
    <x v="45"/>
    <s v="LONGVILLE"/>
    <s v="Reconstruct General Aviation Apron &amp; Connecting Taxiways"/>
    <d v="2015-01-14T00:00:00"/>
    <n v="3749"/>
    <n v="435.52"/>
    <n v="265.49"/>
    <n v="4450.01"/>
  </r>
  <r>
    <s v="N"/>
    <x v="45"/>
    <s v="LONGVILLE"/>
    <s v="Reconstruct General Aviation Apron &amp; Connecting Taxiways"/>
    <d v="2015-01-23T00:00:00"/>
    <n v="16183"/>
    <n v="1881.89"/>
    <n v="1143.8800000000001"/>
    <n v="19208.77"/>
  </r>
  <r>
    <s v="N"/>
    <x v="45"/>
    <s v="LONGVILLE"/>
    <s v="Reconstruct General Aviation Apron &amp; Connecting Taxiways"/>
    <d v="2015-03-25T00:00:00"/>
    <n v="269"/>
    <n v="31.29"/>
    <n v="19.079999999999998"/>
    <n v="319.37"/>
  </r>
  <r>
    <s v="N"/>
    <x v="45"/>
    <s v="LONGVILLE"/>
    <s v="Extend Taxiway A approximately 175 feet; rehabilitate (crack seal) approximately 3,549 feet of Runway 13/31"/>
    <d v="2015-11-18T00:00:00"/>
    <n v="12150"/>
    <n v="675"/>
    <n v="675"/>
    <n v="13500"/>
  </r>
  <r>
    <s v="N"/>
    <x v="45"/>
    <s v="LONGVILLE"/>
    <s v="Extend Taxiway A approximately 175 feet; rehabilitate (crack seal) approximately 3,549 feet of Runway 13/31"/>
    <d v="2015-11-18T00:00:00"/>
    <n v="26280"/>
    <n v="1460"/>
    <n v="1460"/>
    <n v="29200"/>
  </r>
  <r>
    <s v="N"/>
    <x v="45"/>
    <s v="LONGVILLE"/>
    <s v="Extend Taxiway A approximately 175 feet; rehabilitate (crack seal) approximately 3,549 feet of Runway 13/31"/>
    <d v="2015-12-21T00:00:00"/>
    <n v="119167"/>
    <n v="6620.41"/>
    <n v="6620.7"/>
    <n v="132408.11000000002"/>
  </r>
  <r>
    <s v="N"/>
    <x v="45"/>
    <s v="LONGVILLE"/>
    <s v="Extend Taxiway A approximately 175 feet; rehabilitate (crack seal) approximately 3,549 feet of Runway 13/31"/>
    <d v="2016-03-14T00:00:00"/>
    <n v="3885"/>
    <n v="270"/>
    <n v="270"/>
    <n v="4425"/>
  </r>
  <r>
    <s v="N"/>
    <x v="45"/>
    <s v="LONGVILLE"/>
    <s v="Extend Taxiway A approximately 175 feet; rehabilitate (crack seal) approximately 3,549 feet of Runway 13/31"/>
    <d v="2017-03-24T00:00:00"/>
    <n v="7990"/>
    <n v="389.74"/>
    <n v="390.07"/>
    <n v="8769.81"/>
  </r>
  <r>
    <s v="N"/>
    <x v="45"/>
    <s v="LONGVILLE"/>
    <s v="Rhino 4150 Flex Wing Cutter (Batwing Mower)"/>
    <d v="2015-09-04T00:00:00"/>
    <n v="0"/>
    <n v="11817.22"/>
    <n v="2954.3"/>
    <n v="14771.52"/>
  </r>
  <r>
    <s v="N"/>
    <x v="45"/>
    <s v="LONGVILLE"/>
    <s v="Master Plan Phase 2; Reconstruct Taxilanes (West Taxilane X x X; East taxilane X x X)"/>
    <d v="1899-12-30T00:00:00"/>
    <n v="35982"/>
    <n v="1999"/>
    <n v="1999"/>
    <n v="39980"/>
  </r>
  <r>
    <s v="N"/>
    <x v="45"/>
    <s v="LONGVILLE"/>
    <s v="Master Plan Phase 2; Reconstruct Taxilanes (West Taxilane X x X; East taxilane X x X)"/>
    <d v="2016-11-21T00:00:00"/>
    <n v="100632"/>
    <n v="5590.67"/>
    <n v="5590.7"/>
    <n v="111813.37"/>
  </r>
  <r>
    <s v="N"/>
    <x v="45"/>
    <s v="LONGVILLE"/>
    <s v="Master Plan Phase 2; Reconstruct Taxilanes (West Taxilane X x X; East taxilane X x X)"/>
    <d v="2016-12-22T00:00:00"/>
    <n v="20637"/>
    <n v="1146.55"/>
    <n v="1147.45"/>
    <n v="22931"/>
  </r>
  <r>
    <s v="N"/>
    <x v="45"/>
    <s v="LONGVILLE"/>
    <s v="Master Plan Phase 2; Reconstruct Taxilanes (West Taxilane X x X; East taxilane X x X)"/>
    <d v="2017-01-20T00:00:00"/>
    <n v="3270"/>
    <n v="181.72"/>
    <n v="182.67"/>
    <n v="3634.39"/>
  </r>
  <r>
    <s v="N"/>
    <x v="45"/>
    <s v="LONGVILLE"/>
    <s v="Master Plan Phase 2; Reconstruct Taxilanes (West Taxilane X x X; East taxilane X x X)"/>
    <d v="2017-02-09T00:00:00"/>
    <n v="19791"/>
    <n v="1099.45"/>
    <n v="1098.55"/>
    <n v="21989"/>
  </r>
  <r>
    <s v="N"/>
    <x v="45"/>
    <s v="LONGVILLE"/>
    <s v="Master Plan Phase 2; Reconstruct Taxilanes (West Taxilane X x X; East taxilane X x X)"/>
    <d v="2017-05-25T00:00:00"/>
    <n v="35982"/>
    <n v="1999"/>
    <n v="1999"/>
    <n v="39980"/>
  </r>
  <r>
    <s v="N"/>
    <x v="45"/>
    <s v="LONGVILLE"/>
    <s v="Master Plan Phase 2; Reconstruct Taxilanes (West Taxilane X x X; East taxilane X x X)"/>
    <d v="2017-07-13T00:00:00"/>
    <n v="17991"/>
    <n v="999.5"/>
    <n v="999.5"/>
    <n v="19990"/>
  </r>
  <r>
    <s v="N"/>
    <x v="45"/>
    <s v="LONGVILLE"/>
    <s v="Master Plan Phase 2; Reconstruct Taxilanes (West Taxilane X x X; East taxilane X x X)"/>
    <d v="2017-08-15T00:00:00"/>
    <n v="17992"/>
    <n v="999.5"/>
    <n v="999.5"/>
    <n v="19991"/>
  </r>
  <r>
    <s v="N"/>
    <x v="45"/>
    <s v="LONGVILLE"/>
    <s v="Master Plan Phase 2; Reconstruct Taxilanes (West Taxilane X x X; East taxilane X x X)"/>
    <d v="2017-08-28T00:00:00"/>
    <n v="3598"/>
    <n v="199.9"/>
    <n v="200.1"/>
    <n v="3998"/>
  </r>
  <r>
    <s v="N"/>
    <x v="45"/>
    <s v="LONGVILLE"/>
    <s v="Master Plan Phase 2; Reconstruct Taxilanes (West Taxilane X x X; East taxilane X x X)"/>
    <d v="2017-10-30T00:00:00"/>
    <n v="5397"/>
    <n v="299.85000000000002"/>
    <n v="300.14999999999998"/>
    <n v="5997"/>
  </r>
  <r>
    <s v="N"/>
    <x v="45"/>
    <s v="LONGVILLE"/>
    <s v="Master Plan Phase 2; Reconstruct Taxilanes (West Taxilane X x X; East taxilane X x X)"/>
    <d v="2018-03-06T00:00:00"/>
    <n v="3599"/>
    <n v="199.9"/>
    <n v="199.1"/>
    <n v="3998"/>
  </r>
  <r>
    <s v="N"/>
    <x v="45"/>
    <s v="LONGVILLE"/>
    <s v="Master Plan Phase 2; Reconstruct Taxilanes (West Taxilane X x X; East taxilane X x X)"/>
    <d v="2018-03-06T00:00:00"/>
    <n v="5396"/>
    <n v="299.85000000000002"/>
    <n v="300.14999999999998"/>
    <n v="5996"/>
  </r>
  <r>
    <s v="N"/>
    <x v="45"/>
    <s v="LONGVILLE"/>
    <s v="Master Plan Phase 2; Reconstruct Taxilanes (West Taxilane X x X; East taxilane X x X)"/>
    <d v="2018-05-02T00:00:00"/>
    <n v="3598"/>
    <n v="199.9"/>
    <n v="200.1"/>
    <n v="3998"/>
  </r>
  <r>
    <s v="N"/>
    <x v="45"/>
    <s v="LONGVILLE"/>
    <s v="Master Plan Phase 2; Reconstruct Taxilanes (West Taxilane X x X; East taxilane X x X)"/>
    <d v="2018-11-08T00:00:00"/>
    <n v="5397"/>
    <n v="299.85000000000002"/>
    <n v="300.14999999999998"/>
    <n v="5997"/>
  </r>
  <r>
    <s v="N"/>
    <x v="45"/>
    <s v="LONGVILLE"/>
    <s v="Master Plan Phase 2; Reconstruct Taxilanes (West Taxilane X x X; East taxilane X x X)"/>
    <d v="2020-01-10T00:00:00"/>
    <n v="11240"/>
    <n v="624.41999999999996"/>
    <n v="623.97"/>
    <n v="12488.39"/>
  </r>
  <r>
    <s v="N"/>
    <x v="45"/>
    <s v="LONGVILLE"/>
    <s v="Obstruction Removal legal and admin fees only"/>
    <d v="2018-09-17T00:00:00"/>
    <n v="0"/>
    <n v="1904.2"/>
    <n v="476.05"/>
    <n v="2380.25"/>
  </r>
  <r>
    <s v="N"/>
    <x v="45"/>
    <s v="LONGVILLE"/>
    <s v="Obstruction removal &amp; grading, SRE, Crack Seal apron &amp; taxilane"/>
    <d v="1899-12-30T00:00:00"/>
    <n v="38699"/>
    <n v="0"/>
    <n v="0"/>
    <n v="38699"/>
  </r>
  <r>
    <s v="N"/>
    <x v="45"/>
    <s v="LONGVILLE"/>
    <s v="Obstruction removal &amp; grading, SRE, Crack Seal apron &amp; taxilane"/>
    <d v="1899-12-30T00:00:00"/>
    <n v="28385"/>
    <n v="0"/>
    <n v="2341.87"/>
    <n v="30726.87"/>
  </r>
  <r>
    <s v="N"/>
    <x v="45"/>
    <s v="LONGVILLE"/>
    <s v="Obstruction removal &amp; grading, SRE, Crack Seal apron &amp; taxilane"/>
    <d v="1899-12-30T00:00:00"/>
    <n v="51632.37"/>
    <n v="4252.8"/>
    <n v="10525.92"/>
    <n v="66411.090000000011"/>
  </r>
  <r>
    <s v="N"/>
    <x v="45"/>
    <s v="LONGVILLE"/>
    <s v="Obstruction removal &amp; grading, SRE, Crack Seal apron &amp; taxilane"/>
    <d v="1899-12-30T00:00:00"/>
    <n v="-51632.37"/>
    <n v="-4252.8"/>
    <n v="-10525.92"/>
    <n v="-66411.090000000011"/>
  </r>
  <r>
    <s v="N"/>
    <x v="45"/>
    <s v="LONGVILLE"/>
    <s v="Obstruction removal &amp; grading, SRE, Crack Seal apron &amp; taxilane"/>
    <d v="2018-11-08T00:00:00"/>
    <n v="133605.63"/>
    <n v="7422.54"/>
    <n v="1149.55"/>
    <n v="142177.72"/>
  </r>
  <r>
    <s v="N"/>
    <x v="45"/>
    <s v="LONGVILLE"/>
    <s v="Obstruction removal &amp; grading, SRE, Crack Seal apron &amp; taxilane"/>
    <d v="2018-11-08T00:00:00"/>
    <n v="50889"/>
    <n v="2827.22"/>
    <n v="2828.18"/>
    <n v="56544.4"/>
  </r>
  <r>
    <s v="N"/>
    <x v="45"/>
    <s v="LONGVILLE"/>
    <s v="Obstruction removal &amp; grading, SRE, Crack Seal apron &amp; taxilane"/>
    <d v="2018-12-05T00:00:00"/>
    <n v="4833"/>
    <n v="268.5"/>
    <n v="268.5"/>
    <n v="5370"/>
  </r>
  <r>
    <s v="N"/>
    <x v="45"/>
    <s v="LONGVILLE"/>
    <s v="Obstruction removal &amp; grading, SRE, Crack Seal apron &amp; taxilane"/>
    <d v="2019-01-24T00:00:00"/>
    <n v="14499"/>
    <n v="805.5"/>
    <n v="805.5"/>
    <n v="16110"/>
  </r>
  <r>
    <s v="N"/>
    <x v="45"/>
    <s v="LONGVILLE"/>
    <s v="Obstruction removal &amp; grading, SRE, Crack Seal apron &amp; taxilane"/>
    <d v="2019-03-15T00:00:00"/>
    <n v="51632.37"/>
    <n v="4445.3900000000003"/>
    <n v="4588.9799999999996"/>
    <n v="60666.740000000005"/>
  </r>
  <r>
    <s v="N"/>
    <x v="45"/>
    <s v="LONGVILLE"/>
    <s v="Crack Seal Runway 13/31 (3,549 x 75 feet)"/>
    <d v="1899-12-30T00:00:00"/>
    <n v="17300"/>
    <n v="0"/>
    <n v="0"/>
    <n v="17300"/>
  </r>
  <r>
    <s v="N"/>
    <x v="45"/>
    <s v="LONGVILLE"/>
    <s v="Crack Seal Runway 13/31 (3,549 x 75 feet)"/>
    <d v="1899-12-30T00:00:00"/>
    <n v="47572"/>
    <n v="0"/>
    <n v="0"/>
    <n v="47572"/>
  </r>
  <r>
    <s v="N"/>
    <x v="45"/>
    <s v="LONGVILLE"/>
    <s v="Brush Cutter/Caterpillar D279D3 Tracked Skid Steer"/>
    <d v="1899-12-30T00:00:00"/>
    <n v="0"/>
    <n v="69067.5"/>
    <n v="23022.5"/>
    <n v="92090"/>
  </r>
  <r>
    <s v="N"/>
    <x v="45"/>
    <s v="LONGVILLE"/>
    <s v="Fuel System Repair"/>
    <d v="2020-12-15T00:00:00"/>
    <n v="0"/>
    <n v="39812.97"/>
    <n v="17062.7"/>
    <n v="56875.67"/>
  </r>
  <r>
    <s v="N"/>
    <x v="45"/>
    <s v="LONGVILLE"/>
    <s v="CARES Act amendment for Longville"/>
    <d v="1899-12-30T00:00:00"/>
    <n v="17125"/>
    <n v="0"/>
    <n v="0"/>
    <n v="17125"/>
  </r>
  <r>
    <s v="N"/>
    <x v="45"/>
    <s v="LONGVILLE"/>
    <s v="CARES Act amendment for Longville"/>
    <d v="2020-10-12T00:00:00"/>
    <n v="12875"/>
    <n v="0"/>
    <n v="0"/>
    <n v="12875"/>
  </r>
  <r>
    <s v="N"/>
    <x v="46"/>
    <s v="MAHNOMEN COUNTY"/>
    <s v="===Mahnomen===   GRADING"/>
    <d v="1977-10-18T00:00:00"/>
    <n v="0"/>
    <n v="47230.9"/>
    <n v="0"/>
    <n v="47230.9"/>
  </r>
  <r>
    <s v="N"/>
    <x v="46"/>
    <s v="MAHNOMEN COUNTY"/>
    <s v="LAND"/>
    <d v="1973-06-20T00:00:00"/>
    <n v="0"/>
    <n v="10093"/>
    <n v="10093"/>
    <n v="20186"/>
  </r>
  <r>
    <s v="N"/>
    <x v="46"/>
    <s v="MAHNOMEN COUNTY"/>
    <s v="TXWY &amp; APRON GRDNG &amp; PAVING"/>
    <d v="1984-10-15T00:00:00"/>
    <n v="0"/>
    <n v="10338.66"/>
    <n v="5169.34"/>
    <n v="15508"/>
  </r>
  <r>
    <s v="N"/>
    <x v="46"/>
    <s v="MAHNOMEN COUNTY"/>
    <s v="MAINT EQUIP STORAGE BUILDING"/>
    <d v="1986-01-10T00:00:00"/>
    <n v="0"/>
    <n v="5969.6"/>
    <n v="2984.81"/>
    <n v="8954.41"/>
  </r>
  <r>
    <s v="N"/>
    <x v="46"/>
    <s v="MAHNOMEN COUNTY"/>
    <s v="MAINT. EQUIP. - FLAIL MOWER"/>
    <d v="1987-08-03T00:00:00"/>
    <n v="0"/>
    <n v="1259.6500000000001"/>
    <n v="629.83000000000004"/>
    <n v="1889.48"/>
  </r>
  <r>
    <s v="N"/>
    <x v="46"/>
    <s v="MAHNOMEN COUNTY"/>
    <s v="RIDING MOWER, JOHN DEERE M160"/>
    <d v="1988-01-27T00:00:00"/>
    <n v="0"/>
    <n v="1415.47"/>
    <n v="707.73"/>
    <n v="2123.1999999999998"/>
  </r>
  <r>
    <s v="N"/>
    <x v="46"/>
    <s v="MAHNOMEN COUNTY"/>
    <s v="HANGAR DOORS &amp; CONCRETE PADS"/>
    <d v="1989-06-30T00:00:00"/>
    <n v="0"/>
    <n v="6480"/>
    <n v="1620"/>
    <n v="8100"/>
  </r>
  <r>
    <s v="N"/>
    <x v="46"/>
    <s v="MAHNOMEN COUNTY"/>
    <s v="EQUIPMENT-USED BOBCAT"/>
    <d v="1990-01-19T00:00:00"/>
    <n v="0"/>
    <n v="1666.67"/>
    <n v="833.33"/>
    <n v="2500"/>
  </r>
  <r>
    <s v="N"/>
    <x v="46"/>
    <s v="MAHNOMEN COUNTY"/>
    <s v="SNOWBLOWER; WIRE 3-UNIT HNGR."/>
    <d v="1990-12-28T00:00:00"/>
    <n v="0"/>
    <n v="2580.83"/>
    <n v="1290.42"/>
    <n v="3871.25"/>
  </r>
  <r>
    <s v="N"/>
    <x v="46"/>
    <s v="MAHNOMEN COUNTY"/>
    <s v="95 HP JOHN DEERE TR.,MODEL4020"/>
    <d v="1991-06-05T00:00:00"/>
    <n v="0"/>
    <n v="5333.33"/>
    <n v="2666.67"/>
    <n v="8000"/>
  </r>
  <r>
    <s v="N"/>
    <x v="46"/>
    <s v="MAHNOMEN COUNTY"/>
    <s v="FRONT END LOADER"/>
    <d v="1995-02-21T00:00:00"/>
    <n v="0"/>
    <n v="3057.39"/>
    <n v="1528.69"/>
    <n v="4586.08"/>
  </r>
  <r>
    <s v="N"/>
    <x v="46"/>
    <s v="MAHNOMEN COUNTY"/>
    <s v="WOODS RIDING MOWER-M5200"/>
    <d v="1995-02-21T00:00:00"/>
    <n v="0"/>
    <n v="3727.5"/>
    <n v="1863.75"/>
    <n v="5591.25"/>
  </r>
  <r>
    <s v="N"/>
    <x v="46"/>
    <s v="MAHNOMEN COUNTY"/>
    <s v="J.DEERE 425 TRACTOR-MOWER,60FT"/>
    <d v="1995-11-09T00:00:00"/>
    <n v="0"/>
    <n v="2378.5"/>
    <n v="1189.25"/>
    <n v="3567.75"/>
  </r>
  <r>
    <s v="N"/>
    <x v="46"/>
    <s v="MAHNOMEN COUNTY"/>
    <s v="REPLACE WINDSOCK ASSEMBLY"/>
    <d v="2000-06-16T00:00:00"/>
    <n v="0"/>
    <n v="1754.81"/>
    <n v="1169.8699999999999"/>
    <n v="2924.68"/>
  </r>
  <r>
    <s v="N"/>
    <x v="46"/>
    <s v="MAHNOMEN COUNTY"/>
    <s v="Case 585 Tractor for Mower"/>
    <d v="2001-09-06T00:00:00"/>
    <n v="0"/>
    <n v="7938.6"/>
    <n v="5292.4"/>
    <n v="13231"/>
  </r>
  <r>
    <s v="N"/>
    <x v="46"/>
    <s v="MAHNOMEN COUNTY"/>
    <s v="1.UPDATE MASTER PLAN; SNOW REMOVAL EQUIP"/>
    <d v="2002-01-08T00:00:00"/>
    <n v="5662"/>
    <n v="0"/>
    <n v="630.08000000000004"/>
    <n v="6292.08"/>
  </r>
  <r>
    <s v="N"/>
    <x v="46"/>
    <s v="MAHNOMEN COUNTY"/>
    <s v="1.UPDATE MASTER PLAN; SNOW REMOVAL EQUIP"/>
    <d v="2002-03-15T00:00:00"/>
    <n v="12860"/>
    <n v="0"/>
    <n v="1428.4"/>
    <n v="14288.4"/>
  </r>
  <r>
    <s v="N"/>
    <x v="46"/>
    <s v="MAHNOMEN COUNTY"/>
    <s v="1.UPDATE MASTER PLAN; SNOW REMOVAL EQUIP"/>
    <d v="2002-04-03T00:00:00"/>
    <n v="4490"/>
    <n v="0"/>
    <n v="499.31"/>
    <n v="4989.3100000000004"/>
  </r>
  <r>
    <s v="N"/>
    <x v="46"/>
    <s v="MAHNOMEN COUNTY"/>
    <s v="1.UPDATE MASTER PLAN; SNOW REMOVAL EQUIP"/>
    <d v="2002-07-31T00:00:00"/>
    <n v="61390"/>
    <n v="0"/>
    <n v="6821.27"/>
    <n v="68211.27"/>
  </r>
  <r>
    <s v="N"/>
    <x v="46"/>
    <s v="MAHNOMEN COUNTY"/>
    <s v="1.UPDATE MASTER PLAN; SNOW REMOVAL EQUIP"/>
    <d v="2002-11-27T00:00:00"/>
    <n v="1070"/>
    <n v="0"/>
    <n v="119.72"/>
    <n v="1189.72"/>
  </r>
  <r>
    <s v="N"/>
    <x v="46"/>
    <s v="MAHNOMEN COUNTY"/>
    <s v="1.UPDATE MASTER PLAN; SNOW REMOVAL EQUIP"/>
    <d v="2003-02-13T00:00:00"/>
    <n v="6511"/>
    <n v="0"/>
    <n v="723.43"/>
    <n v="7234.43"/>
  </r>
  <r>
    <s v="N"/>
    <x v="46"/>
    <s v="MAHNOMEN COUNTY"/>
    <s v="1.UPDATE MASTER PLAN; SNOW REMOVAL EQUIP"/>
    <d v="2003-03-27T00:00:00"/>
    <n v="3697"/>
    <n v="0"/>
    <n v="410.27"/>
    <n v="4107.2700000000004"/>
  </r>
  <r>
    <s v="N"/>
    <x v="46"/>
    <s v="MAHNOMEN COUNTY"/>
    <s v="1.UPDATE MASTER PLAN; SNOW REMOVAL EQUIP"/>
    <d v="2004-04-29T00:00:00"/>
    <n v="1121"/>
    <n v="0"/>
    <n v="124.77"/>
    <n v="1245.77"/>
  </r>
  <r>
    <s v="N"/>
    <x v="46"/>
    <s v="MAHNOMEN COUNTY"/>
    <s v="1.UPDATE MASTER PLAN; SNOW REMOVAL EQUIP"/>
    <d v="2004-08-10T00:00:00"/>
    <n v="1394"/>
    <n v="0"/>
    <n v="154.91999999999999"/>
    <n v="1548.92"/>
  </r>
  <r>
    <s v="N"/>
    <x v="46"/>
    <s v="MAHNOMEN COUNTY"/>
    <s v="1.UPDATE MASTER PLAN; SNOW REMOVAL EQUIP"/>
    <d v="2004-08-18T00:00:00"/>
    <n v="1033"/>
    <n v="0"/>
    <n v="114.47"/>
    <n v="1147.47"/>
  </r>
  <r>
    <s v="N"/>
    <x v="46"/>
    <s v="MAHNOMEN COUNTY"/>
    <s v="2. ENVIRONMENTAL ASSESSMENT"/>
    <d v="2003-08-12T00:00:00"/>
    <n v="5341"/>
    <n v="0"/>
    <n v="593.85"/>
    <n v="5934.85"/>
  </r>
  <r>
    <s v="N"/>
    <x v="46"/>
    <s v="MAHNOMEN COUNTY"/>
    <s v="2. ENVIRONMENTAL ASSESSMENT"/>
    <d v="2003-09-08T00:00:00"/>
    <n v="6811"/>
    <n v="0"/>
    <n v="757.27"/>
    <n v="7568.27"/>
  </r>
  <r>
    <s v="N"/>
    <x v="46"/>
    <s v="MAHNOMEN COUNTY"/>
    <s v="2. ENVIRONMENTAL ASSESSMENT"/>
    <d v="2004-02-05T00:00:00"/>
    <n v="13681"/>
    <n v="0"/>
    <n v="1519.95"/>
    <n v="15200.95"/>
  </r>
  <r>
    <s v="N"/>
    <x v="46"/>
    <s v="MAHNOMEN COUNTY"/>
    <s v="2. ENVIRONMENTAL ASSESSMENT"/>
    <d v="2004-08-10T00:00:00"/>
    <n v="7175"/>
    <n v="0"/>
    <n v="796.67"/>
    <n v="7971.67"/>
  </r>
  <r>
    <s v="N"/>
    <x v="46"/>
    <s v="MAHNOMEN COUNTY"/>
    <s v="2. ENVIRONMENTAL ASSESSMENT"/>
    <d v="2005-01-19T00:00:00"/>
    <n v="2722"/>
    <n v="0"/>
    <n v="302.26"/>
    <n v="3024.26"/>
  </r>
  <r>
    <s v="N"/>
    <x v="46"/>
    <s v="MAHNOMEN COUNTY"/>
    <s v="3.UPDATE MASTER PLAN (APPROACH DRAWINGS)"/>
    <d v="2004-02-05T00:00:00"/>
    <n v="3796"/>
    <n v="0"/>
    <n v="422"/>
    <n v="4218"/>
  </r>
  <r>
    <s v="N"/>
    <x v="46"/>
    <s v="MAHNOMEN COUNTY"/>
    <s v="3.UPDATE MASTER PLAN (APPROACH DRAWINGS)"/>
    <d v="2004-08-18T00:00:00"/>
    <n v="613"/>
    <n v="0"/>
    <n v="68.2"/>
    <n v="681.2"/>
  </r>
  <r>
    <s v="N"/>
    <x v="46"/>
    <s v="MAHNOMEN COUNTY"/>
    <s v="AIRPORT ZONING"/>
    <d v="2008-07-03T00:00:00"/>
    <n v="0"/>
    <n v="2100"/>
    <n v="900"/>
    <n v="3000"/>
  </r>
  <r>
    <s v="N"/>
    <x v="46"/>
    <s v="MAHNOMEN COUNTY"/>
    <s v="4. T-HANGAR (6-UNIT) w/SITE PREP"/>
    <d v="2005-11-01T00:00:00"/>
    <n v="9815"/>
    <n v="0"/>
    <n v="517.11"/>
    <n v="10332.11"/>
  </r>
  <r>
    <s v="N"/>
    <x v="46"/>
    <s v="MAHNOMEN COUNTY"/>
    <s v="4. T-HANGAR (6-UNIT) w/SITE PREP"/>
    <d v="2006-07-11T00:00:00"/>
    <n v="152040"/>
    <n v="0"/>
    <n v="8002.71"/>
    <n v="160042.71"/>
  </r>
  <r>
    <s v="N"/>
    <x v="46"/>
    <s v="MAHNOMEN COUNTY"/>
    <s v="4. T-HANGAR (6-UNIT) w/SITE PREP"/>
    <d v="2007-11-20T00:00:00"/>
    <n v="21869"/>
    <n v="0"/>
    <n v="1427.44"/>
    <n v="23296.44"/>
  </r>
  <r>
    <s v="N"/>
    <x v="46"/>
    <s v="MAHNOMEN COUNTY"/>
    <s v="4. T-HANGAR (6-UNIT) w/SITE PREP"/>
    <d v="2008-07-11T00:00:00"/>
    <n v="6709"/>
    <n v="0"/>
    <n v="76.290000000000006"/>
    <n v="6785.29"/>
  </r>
  <r>
    <s v="N"/>
    <x v="46"/>
    <s v="MAHNOMEN COUNTY"/>
    <s v="5.LAND, Design 9/27 &amp; EA, Powerline"/>
    <d v="2007-07-19T00:00:00"/>
    <n v="23164"/>
    <n v="0"/>
    <n v="1219.97"/>
    <n v="24383.97"/>
  </r>
  <r>
    <s v="N"/>
    <x v="46"/>
    <s v="MAHNOMEN COUNTY"/>
    <s v="5.LAND, Design 9/27 &amp; EA, Powerline"/>
    <d v="2008-01-17T00:00:00"/>
    <n v="127382"/>
    <n v="0"/>
    <n v="6704.96"/>
    <n v="134086.96"/>
  </r>
  <r>
    <s v="N"/>
    <x v="46"/>
    <s v="MAHNOMEN COUNTY"/>
    <s v="5.LAND, Design 9/27 &amp; EA, Powerline"/>
    <d v="2009-05-13T00:00:00"/>
    <n v="144874"/>
    <n v="0"/>
    <n v="8150.07"/>
    <n v="153024.07"/>
  </r>
  <r>
    <s v="N"/>
    <x v="46"/>
    <s v="MAHNOMEN COUNTY"/>
    <s v="5.LAND, Design 9/27 &amp; EA, Powerline"/>
    <d v="2009-06-18T00:00:00"/>
    <n v="0"/>
    <n v="3920"/>
    <n v="847.97"/>
    <n v="4767.97"/>
  </r>
  <r>
    <s v="N"/>
    <x v="46"/>
    <s v="MAHNOMEN COUNTY"/>
    <s v="5.LAND, Design 9/27 &amp; EA, Powerline"/>
    <d v="2009-11-30T00:00:00"/>
    <n v="7482"/>
    <n v="0"/>
    <n v="0"/>
    <n v="7482"/>
  </r>
  <r>
    <s v="N"/>
    <x v="46"/>
    <s v="MAHNOMEN COUNTY"/>
    <s v="Construct turf Rwy 9/27,Twy, Drain Imp"/>
    <d v="2008-01-11T00:00:00"/>
    <n v="125823"/>
    <n v="0"/>
    <n v="6623.71"/>
    <n v="132446.71"/>
  </r>
  <r>
    <s v="N"/>
    <x v="46"/>
    <s v="MAHNOMEN COUNTY"/>
    <s v="Construct turf Rwy 9/27,Twy, Drain Imp"/>
    <d v="2008-02-01T00:00:00"/>
    <n v="58697"/>
    <n v="0"/>
    <n v="3088.77"/>
    <n v="61785.77"/>
  </r>
  <r>
    <s v="N"/>
    <x v="46"/>
    <s v="MAHNOMEN COUNTY"/>
    <s v="Construct turf Rwy 9/27,Twy, Drain Imp"/>
    <d v="2008-08-22T00:00:00"/>
    <n v="19451"/>
    <n v="0"/>
    <n v="1023.92"/>
    <n v="20474.919999999998"/>
  </r>
  <r>
    <s v="N"/>
    <x v="46"/>
    <s v="MAHNOMEN COUNTY"/>
    <s v="Construct turf Rwy 9/27,Twy, Drain Imp"/>
    <d v="2008-11-07T00:00:00"/>
    <n v="41369"/>
    <n v="0"/>
    <n v="2176.4299999999998"/>
    <n v="43545.43"/>
  </r>
  <r>
    <s v="N"/>
    <x v="46"/>
    <s v="MAHNOMEN COUNTY"/>
    <s v="Construct turf Rwy 9/27,Twy, Drain Imp"/>
    <d v="2009-06-10T00:00:00"/>
    <n v="58332"/>
    <n v="0"/>
    <n v="3597.17"/>
    <n v="61929.17"/>
  </r>
  <r>
    <s v="N"/>
    <x v="46"/>
    <s v="MAHNOMEN COUNTY"/>
    <s v="Construct turf Rwy 9/27,Twy, Drain Imp"/>
    <d v="2011-03-30T00:00:00"/>
    <n v="10000"/>
    <n v="0"/>
    <n v="2569.94"/>
    <n v="12569.94"/>
  </r>
  <r>
    <s v="N"/>
    <x v="46"/>
    <s v="MAHNOMEN COUNTY"/>
    <s v="Construct turf Rwy 9/27,Twy, Drain Imp"/>
    <d v="2011-03-30T00:00:00"/>
    <n v="47050"/>
    <n v="0"/>
    <n v="0"/>
    <n v="47050"/>
  </r>
  <r>
    <s v="N"/>
    <x v="46"/>
    <s v="MAHNOMEN COUNTY"/>
    <s v="7.Design Pave Rwy 17/35; SRE Truck"/>
    <d v="2008-11-07T00:00:00"/>
    <n v="79404"/>
    <n v="0"/>
    <n v="4180.28"/>
    <n v="83584.28"/>
  </r>
  <r>
    <s v="N"/>
    <x v="46"/>
    <s v="MAHNOMEN COUNTY"/>
    <s v="7.Design Pave Rwy 17/35; SRE Truck"/>
    <d v="2009-06-10T00:00:00"/>
    <n v="1297"/>
    <n v="0"/>
    <n v="309.43"/>
    <n v="1606.43"/>
  </r>
  <r>
    <s v="N"/>
    <x v="46"/>
    <s v="MAHNOMEN COUNTY"/>
    <s v="7.Design Pave Rwy 17/35; SRE Truck"/>
    <d v="2010-01-19T00:00:00"/>
    <n v="10000"/>
    <n v="0"/>
    <n v="295.38"/>
    <n v="10295.379999999999"/>
  </r>
  <r>
    <s v="N"/>
    <x v="46"/>
    <s v="MAHNOMEN COUNTY"/>
    <s v="7.Design Pave Rwy 17/35; SRE Truck"/>
    <d v="2010-01-19T00:00:00"/>
    <n v="191"/>
    <n v="0"/>
    <n v="0"/>
    <n v="191"/>
  </r>
  <r>
    <s v="N"/>
    <x v="46"/>
    <s v="MAHNOMEN COUNTY"/>
    <s v="8.Pave Runway 17-35 &amp; Taxilanes"/>
    <d v="2009-09-15T00:00:00"/>
    <n v="230817"/>
    <n v="12149.6"/>
    <n v="0"/>
    <n v="242966.6"/>
  </r>
  <r>
    <s v="N"/>
    <x v="46"/>
    <s v="MAHNOMEN COUNTY"/>
    <s v="8.Pave Runway 17-35 &amp; Taxilanes"/>
    <d v="2009-10-09T00:00:00"/>
    <n v="452935"/>
    <n v="23837.59"/>
    <n v="0"/>
    <n v="476772.59"/>
  </r>
  <r>
    <s v="N"/>
    <x v="46"/>
    <s v="MAHNOMEN COUNTY"/>
    <s v="8.Pave Runway 17-35 &amp; Taxilanes"/>
    <d v="2009-11-04T00:00:00"/>
    <n v="885162"/>
    <n v="46588.85"/>
    <n v="0"/>
    <n v="931750.85"/>
  </r>
  <r>
    <s v="N"/>
    <x v="46"/>
    <s v="MAHNOMEN COUNTY"/>
    <s v="8.Pave Runway 17-35 &amp; Taxilanes"/>
    <d v="2009-12-09T00:00:00"/>
    <n v="35556"/>
    <n v="1871.27"/>
    <n v="0"/>
    <n v="37427.269999999997"/>
  </r>
  <r>
    <s v="N"/>
    <x v="46"/>
    <s v="MAHNOMEN COUNTY"/>
    <s v="8.Pave Runway 17-35 &amp; Taxilanes"/>
    <d v="2010-01-19T00:00:00"/>
    <n v="52461"/>
    <n v="2760.47"/>
    <n v="0"/>
    <n v="55221.47"/>
  </r>
  <r>
    <s v="N"/>
    <x v="46"/>
    <s v="MAHNOMEN COUNTY"/>
    <s v="8.Pave Runway 17-35 &amp; Taxilanes"/>
    <d v="2010-02-24T00:00:00"/>
    <n v="35569"/>
    <n v="1872.51"/>
    <n v="0"/>
    <n v="37441.51"/>
  </r>
  <r>
    <s v="N"/>
    <x v="46"/>
    <s v="MAHNOMEN COUNTY"/>
    <s v="8.Pave Runway 17-35 &amp; Taxilanes"/>
    <d v="2010-03-08T00:00:00"/>
    <n v="10783"/>
    <n v="567.5"/>
    <n v="0"/>
    <n v="11350.5"/>
  </r>
  <r>
    <s v="N"/>
    <x v="46"/>
    <s v="MAHNOMEN COUNTY"/>
    <s v="8.Pave Runway 17-35 &amp; Taxilanes"/>
    <d v="2010-05-19T00:00:00"/>
    <n v="1439"/>
    <n v="75.739999999999995"/>
    <n v="0"/>
    <n v="1514.74"/>
  </r>
  <r>
    <s v="N"/>
    <x v="46"/>
    <s v="MAHNOMEN COUNTY"/>
    <s v="8.Pave Runway 17-35 &amp; Taxilanes"/>
    <d v="2010-06-11T00:00:00"/>
    <n v="144479"/>
    <n v="7603.39"/>
    <n v="0"/>
    <n v="152082.39000000001"/>
  </r>
  <r>
    <s v="N"/>
    <x v="46"/>
    <s v="MAHNOMEN COUNTY"/>
    <s v="8.Pave Runway 17-35 &amp; Taxilanes"/>
    <d v="2010-09-07T00:00:00"/>
    <n v="102359"/>
    <n v="5387.33"/>
    <n v="0"/>
    <n v="107746.33"/>
  </r>
  <r>
    <s v="N"/>
    <x v="46"/>
    <s v="MAHNOMEN COUNTY"/>
    <s v="8.Pave Runway 17-35 &amp; Taxilanes"/>
    <d v="2010-11-18T00:00:00"/>
    <n v="7690"/>
    <n v="1020.2"/>
    <n v="0"/>
    <n v="8710.2000000000007"/>
  </r>
  <r>
    <s v="N"/>
    <x v="46"/>
    <s v="MAHNOMEN COUNTY"/>
    <s v="8.Pave Runway 17-35 &amp; Taxilanes"/>
    <d v="2011-01-11T00:00:00"/>
    <n v="0"/>
    <n v="179.18"/>
    <n v="0"/>
    <n v="179.18"/>
  </r>
  <r>
    <s v="N"/>
    <x v="46"/>
    <s v="MAHNOMEN COUNTY"/>
    <s v="8.Pave Runway 17-35 &amp; Taxilanes"/>
    <d v="2012-08-03T00:00:00"/>
    <n v="1000"/>
    <n v="0"/>
    <n v="0"/>
    <n v="1000"/>
  </r>
  <r>
    <s v="N"/>
    <x v="46"/>
    <s v="MAHNOMEN COUNTY"/>
    <s v="8.Pave Runway 17-35 &amp; Taxilanes"/>
    <d v="2014-07-21T00:00:00"/>
    <n v="32394"/>
    <n v="964.4"/>
    <n v="0"/>
    <n v="33358.400000000001"/>
  </r>
  <r>
    <s v="N"/>
    <x v="46"/>
    <s v="MAHNOMEN COUNTY"/>
    <s v="9. Fuel System"/>
    <d v="2011-01-25T00:00:00"/>
    <n v="49446"/>
    <n v="0"/>
    <n v="2605.16"/>
    <n v="52051.16"/>
  </r>
  <r>
    <s v="N"/>
    <x v="46"/>
    <s v="MAHNOMEN COUNTY"/>
    <s v="9. Fuel System"/>
    <d v="2011-12-09T00:00:00"/>
    <n v="9742"/>
    <n v="0"/>
    <n v="510.34"/>
    <n v="10252.34"/>
  </r>
  <r>
    <s v="N"/>
    <x v="46"/>
    <s v="MAHNOMEN COUNTY"/>
    <s v="Mower-JD Flex Wing Grooming w/Hitch"/>
    <d v="2011-01-11T00:00:00"/>
    <n v="0"/>
    <n v="14193.76"/>
    <n v="7096.88"/>
    <n v="21290.639999999999"/>
  </r>
  <r>
    <s v="N"/>
    <x v="46"/>
    <s v="MAHNOMEN COUNTY"/>
    <s v="10. Apron Expansion-Design"/>
    <d v="2013-03-11T00:00:00"/>
    <n v="22069"/>
    <n v="0"/>
    <n v="2452.75"/>
    <n v="24521.75"/>
  </r>
  <r>
    <s v="N"/>
    <x v="46"/>
    <s v="MAHNOMEN COUNTY"/>
    <s v="10. Apron Expansion-Design"/>
    <d v="2013-05-07T00:00:00"/>
    <n v="10032"/>
    <n v="0"/>
    <n v="1114.25"/>
    <n v="11146.25"/>
  </r>
  <r>
    <s v="N"/>
    <x v="46"/>
    <s v="MAHNOMEN COUNTY"/>
    <s v="10. Apron Expansion-Design"/>
    <d v="2014-03-13T00:00:00"/>
    <n v="13863"/>
    <n v="0"/>
    <n v="1541"/>
    <n v="15404"/>
  </r>
  <r>
    <s v="N"/>
    <x v="46"/>
    <s v="MAHNOMEN COUNTY"/>
    <s v="John Deere Loader"/>
    <d v="2014-02-19T00:00:00"/>
    <n v="0"/>
    <n v="1197.3399999999999"/>
    <n v="-135.63"/>
    <n v="1061.71"/>
  </r>
  <r>
    <s v="N"/>
    <x v="46"/>
    <s v="MAHNOMEN COUNTY"/>
    <s v="11.  Expand Apron, Relocate Hangar"/>
    <d v="2014-05-14T00:00:00"/>
    <n v="10460"/>
    <n v="0"/>
    <n v="1164.1099999999999"/>
    <n v="11624.11"/>
  </r>
  <r>
    <s v="N"/>
    <x v="46"/>
    <s v="MAHNOMEN COUNTY"/>
    <s v="11.  Expand Apron, Relocate Hangar"/>
    <d v="2014-11-14T00:00:00"/>
    <n v="43614"/>
    <n v="3004.2"/>
    <n v="4299.09"/>
    <n v="50917.289999999994"/>
  </r>
  <r>
    <s v="N"/>
    <x v="46"/>
    <s v="MAHNOMEN COUNTY"/>
    <s v="11.  Expand Apron, Relocate Hangar"/>
    <d v="2015-01-14T00:00:00"/>
    <n v="46661"/>
    <n v="2592.33"/>
    <n v="2593.13"/>
    <n v="51846.46"/>
  </r>
  <r>
    <s v="N"/>
    <x v="46"/>
    <s v="MAHNOMEN COUNTY"/>
    <s v="11.  Expand Apron, Relocate Hangar"/>
    <d v="2015-10-07T00:00:00"/>
    <n v="13550"/>
    <n v="1031.76"/>
    <n v="1031.43"/>
    <n v="15613.19"/>
  </r>
  <r>
    <s v="N"/>
    <x v="46"/>
    <s v="MAHNOMEN COUNTY"/>
    <s v="11.  Expand Apron, Relocate Hangar"/>
    <d v="2016-08-08T00:00:00"/>
    <n v="9479"/>
    <n v="247.53"/>
    <n v="247.05"/>
    <n v="9973.58"/>
  </r>
  <r>
    <s v="N"/>
    <x v="46"/>
    <s v="MAHNOMEN COUNTY"/>
    <s v="Apron Exp, Const Txln, Rehab Txln, Dgn Hangar"/>
    <d v="2014-10-15T00:00:00"/>
    <n v="100092"/>
    <n v="5560.75"/>
    <n v="5562.25"/>
    <n v="111215"/>
  </r>
  <r>
    <s v="N"/>
    <x v="46"/>
    <s v="MAHNOMEN COUNTY"/>
    <s v="Apron Exp, Const Txln, Rehab Txln, Dgn Hangar"/>
    <d v="2014-11-14T00:00:00"/>
    <n v="75203"/>
    <n v="4177.96"/>
    <n v="4178.3599999999997"/>
    <n v="83559.320000000007"/>
  </r>
  <r>
    <s v="N"/>
    <x v="46"/>
    <s v="MAHNOMEN COUNTY"/>
    <s v="Apron Exp, Const Txln, Rehab Txln, Dgn Hangar"/>
    <d v="2015-02-04T00:00:00"/>
    <n v="190759"/>
    <n v="10597.7"/>
    <n v="10597.2"/>
    <n v="211953.90000000002"/>
  </r>
  <r>
    <s v="N"/>
    <x v="46"/>
    <s v="MAHNOMEN COUNTY"/>
    <s v="Apron Exp, Const Txln, Rehab Txln, Dgn Hangar"/>
    <d v="2015-10-07T00:00:00"/>
    <n v="6694"/>
    <n v="371.91"/>
    <n v="372.29"/>
    <n v="7438.2"/>
  </r>
  <r>
    <s v="N"/>
    <x v="46"/>
    <s v="MAHNOMEN COUNTY"/>
    <s v="Apron Exp, Const Txln, Rehab Txln, Dgn Hangar"/>
    <d v="2016-02-24T00:00:00"/>
    <n v="29931"/>
    <n v="2811.92"/>
    <n v="2811.43"/>
    <n v="35554.35"/>
  </r>
  <r>
    <s v="N"/>
    <x v="46"/>
    <s v="MAHNOMEN COUNTY"/>
    <s v="Apron Exp, Const Txln, Rehab Txln, Dgn Hangar"/>
    <d v="2016-08-08T00:00:00"/>
    <n v="12897"/>
    <n v="-432.67"/>
    <n v="-432.68"/>
    <n v="12031.65"/>
  </r>
  <r>
    <s v="N"/>
    <x v="46"/>
    <s v="MAHNOMEN COUNTY"/>
    <s v="Schulte RDX-102 Snow Blower Attachment"/>
    <d v="2015-03-05T00:00:00"/>
    <n v="0"/>
    <n v="9134.6"/>
    <n v="2283.65"/>
    <n v="11418.25"/>
  </r>
  <r>
    <s v="N"/>
    <x v="46"/>
    <s v="MAHNOMEN COUNTY"/>
    <s v="Construct 7 Unit T-Hanger (Phase 2)"/>
    <d v="2015-11-18T00:00:00"/>
    <n v="435452"/>
    <n v="24191.89"/>
    <n v="28566.65"/>
    <n v="488210.54000000004"/>
  </r>
  <r>
    <s v="N"/>
    <x v="46"/>
    <s v="MAHNOMEN COUNTY"/>
    <s v="Construct 7 Unit T-Hanger (Phase 2)"/>
    <d v="2016-02-24T00:00:00"/>
    <n v="10475"/>
    <n v="581.94000000000005"/>
    <n v="671.09"/>
    <n v="11728.03"/>
  </r>
  <r>
    <s v="N"/>
    <x v="46"/>
    <s v="MAHNOMEN COUNTY"/>
    <s v="Construct 7 Unit T-Hanger (Phase 2)"/>
    <d v="2016-03-14T00:00:00"/>
    <n v="130721.9"/>
    <n v="7412.15"/>
    <n v="7441.56"/>
    <n v="145575.60999999999"/>
  </r>
  <r>
    <s v="N"/>
    <x v="46"/>
    <s v="MAHNOMEN COUNTY"/>
    <s v="Construct 7 Unit T-Hanger (Phase 2)"/>
    <d v="2017-06-13T00:00:00"/>
    <n v="15000"/>
    <n v="3409.63"/>
    <n v="-19014.71"/>
    <n v="-605.07999999999811"/>
  </r>
  <r>
    <s v="N"/>
    <x v="46"/>
    <s v="MAHNOMEN COUNTY"/>
    <s v="Construct 7 Unit T-Hanger (Phase 2)"/>
    <d v="2017-12-22T00:00:00"/>
    <n v="-15000"/>
    <n v="-632.34"/>
    <n v="23021.79"/>
    <n v="7389.4500000000007"/>
  </r>
  <r>
    <s v="N"/>
    <x v="46"/>
    <s v="MAHNOMEN COUNTY"/>
    <s v="Construct 7 Unit T-Hanger (Phase 2)"/>
    <d v="2018-04-10T00:00:00"/>
    <n v="52603"/>
    <n v="632.34"/>
    <n v="-1053.1199999999999"/>
    <n v="52182.219999999994"/>
  </r>
  <r>
    <s v="N"/>
    <x v="46"/>
    <s v="MAHNOMEN COUNTY"/>
    <s v="Design Arrival/Departure Building"/>
    <d v="2018-02-13T00:00:00"/>
    <n v="43763"/>
    <n v="2431.31"/>
    <n v="2431.79"/>
    <n v="48626.1"/>
  </r>
  <r>
    <s v="N"/>
    <x v="46"/>
    <s v="MAHNOMEN COUNTY"/>
    <s v="Design Arrival/Departure Building"/>
    <d v="2018-11-20T00:00:00"/>
    <n v="5181"/>
    <n v="287.83"/>
    <n v="287.87"/>
    <n v="5756.7"/>
  </r>
  <r>
    <s v="N"/>
    <x v="46"/>
    <s v="MAHNOMEN COUNTY"/>
    <s v="Construct A/D Building"/>
    <d v="2019-01-24T00:00:00"/>
    <n v="397312"/>
    <n v="22072.99"/>
    <n v="22074.46"/>
    <n v="441459.45"/>
  </r>
  <r>
    <s v="N"/>
    <x v="46"/>
    <s v="MAHNOMEN COUNTY"/>
    <s v="Construct A/D Building"/>
    <d v="2019-04-08T00:00:00"/>
    <n v="108254"/>
    <n v="6014.12"/>
    <n v="6014.57"/>
    <n v="120282.69"/>
  </r>
  <r>
    <s v="N"/>
    <x v="46"/>
    <s v="MAHNOMEN COUNTY"/>
    <s v="Construct A/D Building"/>
    <d v="2019-11-05T00:00:00"/>
    <n v="18740"/>
    <n v="2856.73"/>
    <n v="3866.72"/>
    <n v="25463.45"/>
  </r>
  <r>
    <s v="N"/>
    <x v="46"/>
    <s v="MAHNOMEN COUNTY"/>
    <s v="Construct A/D Building"/>
    <d v="2020-10-19T00:00:00"/>
    <n v="28258"/>
    <n v="3847.31"/>
    <n v="2922.89"/>
    <n v="35028.200000000004"/>
  </r>
  <r>
    <s v="N"/>
    <x v="46"/>
    <s v="MAHNOMEN COUNTY"/>
    <s v="AD Building Furnishings"/>
    <d v="1899-12-30T00:00:00"/>
    <n v="0"/>
    <n v="7108.79"/>
    <n v="2369.59"/>
    <n v="9478.380000000001"/>
  </r>
  <r>
    <s v="N"/>
    <x v="47"/>
    <s v="McGREGOR"/>
    <s v="PLANS/GRAD/SEED/MARKERS/LEV BLD AREA"/>
    <d v="1948-08-14T00:00:00"/>
    <n v="0"/>
    <n v="14750.9"/>
    <n v="0"/>
    <n v="14750.9"/>
  </r>
  <r>
    <s v="N"/>
    <x v="47"/>
    <s v="McGREGOR"/>
    <s v="REMOVE BRUSH/STUMPS BETWEEN LD STRIPS"/>
    <d v="1950-11-21T00:00:00"/>
    <n v="0"/>
    <n v="890"/>
    <n v="445"/>
    <n v="1335"/>
  </r>
  <r>
    <s v="N"/>
    <x v="47"/>
    <s v="McGREGOR"/>
    <s v="PRELIMINARY ENGINEERING SERVICES"/>
    <d v="1993-04-05T00:00:00"/>
    <n v="0"/>
    <n v="4897.05"/>
    <n v="2448.5300000000002"/>
    <n v="7345.58"/>
  </r>
  <r>
    <s v="N"/>
    <x v="47"/>
    <s v="McGREGOR"/>
    <s v="NEW RUNWAY MARKERS"/>
    <d v="1993-05-12T00:00:00"/>
    <n v="0"/>
    <n v="763.18"/>
    <n v="381.59"/>
    <n v="1144.77"/>
  </r>
  <r>
    <s v="N"/>
    <x v="47"/>
    <s v="McGREGOR"/>
    <s v="McGREGOR SITE ANALYSIS-RWY ALIGN"/>
    <d v="1993-05-26T00:00:00"/>
    <n v="0"/>
    <n v="3484.22"/>
    <n v="1742.11"/>
    <n v="5226.33"/>
  </r>
  <r>
    <s v="N"/>
    <x v="47"/>
    <s v="McGREGOR"/>
    <s v="McGREGOR SITE ANALYSIS-RWY ALIGN"/>
    <d v="1993-08-10T00:00:00"/>
    <n v="0"/>
    <n v="1502.23"/>
    <n v="751.12"/>
    <n v="2253.35"/>
  </r>
  <r>
    <s v="N"/>
    <x v="47"/>
    <s v="McGREGOR"/>
    <s v="McGREGOR SITE ANALYSIS-RWY ALIGN"/>
    <d v="1993-09-08T00:00:00"/>
    <n v="0"/>
    <n v="838.28"/>
    <n v="419.14"/>
    <n v="1257.42"/>
  </r>
  <r>
    <s v="N"/>
    <x v="47"/>
    <s v="McGREGOR"/>
    <s v="McGREGOR SITE ANALYSIS-RWY ALIGN"/>
    <d v="1993-10-04T00:00:00"/>
    <n v="0"/>
    <n v="1477.14"/>
    <n v="738.57"/>
    <n v="2215.71"/>
  </r>
  <r>
    <s v="N"/>
    <x v="47"/>
    <s v="McGREGOR"/>
    <s v="McGREGOR SITE ANALYSIS-RWY ALIGN"/>
    <d v="1993-12-06T00:00:00"/>
    <n v="0"/>
    <n v="3718.49"/>
    <n v="1859.24"/>
    <n v="5577.73"/>
  </r>
  <r>
    <s v="N"/>
    <x v="47"/>
    <s v="McGREGOR"/>
    <s v="McGREGOR SITE ANALYSIS-RWY ALIGN"/>
    <d v="1994-01-04T00:00:00"/>
    <n v="0"/>
    <n v="405.9"/>
    <n v="202.95"/>
    <n v="608.84999999999991"/>
  </r>
  <r>
    <s v="N"/>
    <x v="47"/>
    <s v="McGREGOR"/>
    <s v="McGREGOR SITE ANALYSIS-RWY ALIGN"/>
    <d v="1994-01-27T00:00:00"/>
    <n v="0"/>
    <n v="273.29000000000002"/>
    <n v="136.63999999999999"/>
    <n v="409.93"/>
  </r>
  <r>
    <s v="N"/>
    <x v="47"/>
    <s v="McGREGOR"/>
    <s v="McGREGOR SITE ANALYSIS-RWY ALIGN"/>
    <d v="1994-07-27T00:00:00"/>
    <n v="0"/>
    <n v="202.99"/>
    <n v="101.5"/>
    <n v="304.49"/>
  </r>
  <r>
    <s v="N"/>
    <x v="47"/>
    <s v="McGREGOR"/>
    <s v="McGREGOR SITE ANALYSIS-RWY ALIGN"/>
    <d v="1995-08-08T00:00:00"/>
    <n v="0"/>
    <n v="1941.52"/>
    <n v="970.76"/>
    <n v="2912.2799999999997"/>
  </r>
  <r>
    <s v="N"/>
    <x v="47"/>
    <s v="McGREGOR"/>
    <s v="McGREGOR SITE ANALYSIS-RWY ALIGN"/>
    <d v="1995-08-15T00:00:00"/>
    <n v="0"/>
    <n v="843.49"/>
    <n v="421.74"/>
    <n v="1265.23"/>
  </r>
  <r>
    <s v="N"/>
    <x v="47"/>
    <s v="McGREGOR"/>
    <s v="McGREGOR SITE ANALYSIS-RWY ALIGN"/>
    <d v="1996-08-06T00:00:00"/>
    <n v="0"/>
    <n v="4480"/>
    <n v="8581"/>
    <n v="13061"/>
  </r>
  <r>
    <s v="N"/>
    <x v="47"/>
    <s v="McGREGOR"/>
    <s v="McGREGOR SITE ANALYSIS-RWY ALIGN"/>
    <d v="1996-08-06T00:00:00"/>
    <n v="0"/>
    <n v="12682.01"/>
    <n v="0"/>
    <n v="12682.01"/>
  </r>
  <r>
    <s v="N"/>
    <x v="47"/>
    <s v="McGREGOR"/>
    <s v="PAVE AND LIGHT NEW ALIGNMENT-EDA GRANT"/>
    <d v="1997-10-31T00:00:00"/>
    <n v="0"/>
    <n v="56376.22"/>
    <n v="6532.65"/>
    <n v="62908.87"/>
  </r>
  <r>
    <s v="N"/>
    <x v="47"/>
    <s v="McGREGOR"/>
    <s v="PAVE AND LIGHT NEW ALIGNMENT-EDA GRANT"/>
    <d v="1997-11-21T00:00:00"/>
    <n v="104190"/>
    <n v="0"/>
    <n v="20418.900000000001"/>
    <n v="124608.9"/>
  </r>
  <r>
    <s v="N"/>
    <x v="47"/>
    <s v="McGREGOR"/>
    <s v="PAVE AND LIGHT NEW ALIGNMENT-EDA GRANT"/>
    <d v="1998-02-10T00:00:00"/>
    <n v="0"/>
    <n v="96762.91"/>
    <n v="1099.3399999999999"/>
    <n v="97862.25"/>
  </r>
  <r>
    <s v="N"/>
    <x v="47"/>
    <s v="McGREGOR"/>
    <s v="PAVE AND LIGHT NEW ALIGNMENT-EDA GRANT"/>
    <d v="1998-04-30T00:00:00"/>
    <n v="0"/>
    <n v="2956.83"/>
    <n v="736.81"/>
    <n v="3693.64"/>
  </r>
  <r>
    <s v="N"/>
    <x v="47"/>
    <s v="McGREGOR"/>
    <s v="PAVE AND LIGHT NEW ALIGNMENT-EDA GRANT"/>
    <d v="1998-05-13T00:00:00"/>
    <n v="0"/>
    <n v="6878.69"/>
    <n v="2610.87"/>
    <n v="9489.56"/>
  </r>
  <r>
    <s v="N"/>
    <x v="47"/>
    <s v="McGREGOR"/>
    <s v="PAVE AND LIGHT NEW ALIGNMENT-EDA GRANT"/>
    <d v="1998-06-24T00:00:00"/>
    <n v="0"/>
    <n v="5175.79"/>
    <n v="9526.7099999999991"/>
    <n v="14702.5"/>
  </r>
  <r>
    <s v="N"/>
    <x v="47"/>
    <s v="McGREGOR"/>
    <s v="PAVE AND LIGHT NEW ALIGNMENT-EDA GRANT"/>
    <d v="1998-06-24T00:00:00"/>
    <n v="0"/>
    <n v="31849.56"/>
    <n v="0"/>
    <n v="31849.56"/>
  </r>
  <r>
    <s v="N"/>
    <x v="47"/>
    <s v="McGREGOR"/>
    <s v="PAVE AND LIGHT NEW ALIGNMENT-EDA GRANT"/>
    <d v="1998-06-24T00:00:00"/>
    <n v="0"/>
    <n v="2113.81"/>
    <n v="0"/>
    <n v="2113.81"/>
  </r>
  <r>
    <s v="N"/>
    <x v="47"/>
    <s v="McGREGOR"/>
    <s v="PAVE AND LIGHT NEW ALIGNMENT-EDA GRANT"/>
    <d v="1998-07-17T00:00:00"/>
    <n v="0"/>
    <n v="73816.95"/>
    <n v="15685.66"/>
    <n v="89502.61"/>
  </r>
  <r>
    <s v="N"/>
    <x v="47"/>
    <s v="McGREGOR"/>
    <s v="PAVE AND LIGHT NEW ALIGNMENT-EDA GRANT"/>
    <d v="1998-08-21T00:00:00"/>
    <n v="0"/>
    <n v="21682.09"/>
    <n v="2861.39"/>
    <n v="24543.48"/>
  </r>
  <r>
    <s v="N"/>
    <x v="47"/>
    <s v="McGREGOR"/>
    <s v="PAVE AND LIGHT NEW ALIGNMENT-EDA GRANT"/>
    <d v="1998-09-03T00:00:00"/>
    <n v="0"/>
    <n v="37183.51"/>
    <n v="6701.94"/>
    <n v="43885.450000000004"/>
  </r>
  <r>
    <s v="N"/>
    <x v="47"/>
    <s v="McGREGOR"/>
    <s v="PAVE AND LIGHT NEW ALIGNMENT-EDA GRANT"/>
    <d v="1999-01-22T00:00:00"/>
    <n v="0"/>
    <n v="2503.35"/>
    <n v="0"/>
    <n v="2503.35"/>
  </r>
  <r>
    <s v="N"/>
    <x v="47"/>
    <s v="McGREGOR"/>
    <s v="PAVE AND LIGHT NEW ALIGNMENT-EDA GRANT"/>
    <d v="1999-08-02T00:00:00"/>
    <n v="8998"/>
    <n v="0"/>
    <n v="2692.19"/>
    <n v="11690.19"/>
  </r>
  <r>
    <s v="N"/>
    <x v="47"/>
    <s v="McGREGOR"/>
    <s v="PAVE AND LIGHT NEW ALIGNMENT-EDA GRANT"/>
    <d v="1999-08-02T00:00:00"/>
    <n v="0"/>
    <n v="12519.2"/>
    <n v="0"/>
    <n v="12519.2"/>
  </r>
  <r>
    <s v="N"/>
    <x v="47"/>
    <s v="McGREGOR"/>
    <s v="PAVE AND LIGHT NEW ALIGNMENT-EDA GRANT"/>
    <d v="1999-08-06T00:00:00"/>
    <n v="0"/>
    <n v="1236.67"/>
    <n v="307.69"/>
    <n v="1544.3600000000001"/>
  </r>
  <r>
    <s v="N"/>
    <x v="47"/>
    <s v="McGREGOR"/>
    <s v="PAVE AND LIGHT NEW ALIGNMENT-EDA GRANT"/>
    <d v="1999-08-06T00:00:00"/>
    <n v="0"/>
    <n v="1236.67"/>
    <n v="307.69"/>
    <n v="1544.3600000000001"/>
  </r>
  <r>
    <s v="N"/>
    <x v="47"/>
    <s v="McGREGOR"/>
    <s v="PAVE AND LIGHT NEW ALIGNMENT-EDA GRANT"/>
    <d v="2001-07-17T00:00:00"/>
    <n v="0"/>
    <n v="6042.47"/>
    <n v="1259.8"/>
    <n v="7302.27"/>
  </r>
  <r>
    <s v="N"/>
    <x v="47"/>
    <s v="McGREGOR"/>
    <s v="Construct A/D Building &amp; Pave Taxiway"/>
    <d v="2004-03-19T00:00:00"/>
    <n v="0"/>
    <n v="1094.92"/>
    <n v="729.94"/>
    <n v="1824.8600000000001"/>
  </r>
  <r>
    <s v="N"/>
    <x v="47"/>
    <s v="McGREGOR"/>
    <s v="Construct A/D Building &amp; Pave Taxiway"/>
    <d v="2004-07-09T00:00:00"/>
    <n v="0"/>
    <n v="17587.87"/>
    <n v="11725.24"/>
    <n v="29313.11"/>
  </r>
  <r>
    <s v="N"/>
    <x v="47"/>
    <s v="McGREGOR"/>
    <s v="RUNWAY TURNAROUNDS"/>
    <d v="2004-07-09T00:00:00"/>
    <n v="0"/>
    <n v="5211.45"/>
    <n v="3474.3"/>
    <n v="8685.75"/>
  </r>
  <r>
    <s v="N"/>
    <x v="47"/>
    <s v="McGREGOR"/>
    <s v="Install AvGas Fueling System"/>
    <d v="2003-12-15T00:00:00"/>
    <n v="0"/>
    <n v="25000"/>
    <n v="25000"/>
    <n v="50000"/>
  </r>
  <r>
    <s v="N"/>
    <x v="47"/>
    <s v="McGREGOR"/>
    <s v="Install AvGas Fueling System"/>
    <d v="2004-01-28T00:00:00"/>
    <n v="0"/>
    <n v="1650"/>
    <n v="1650"/>
    <n v="3300"/>
  </r>
  <r>
    <s v="N"/>
    <x v="47"/>
    <s v="McGREGOR"/>
    <s v="ENT RD,EXPAND APRON,A/D BLDG IMPROVEMENT"/>
    <d v="2004-12-21T00:00:00"/>
    <n v="0"/>
    <n v="4051.16"/>
    <n v="1012.79"/>
    <n v="5063.95"/>
  </r>
  <r>
    <s v="N"/>
    <x v="47"/>
    <s v="McGREGOR"/>
    <s v="ENT RD,EXPAND APRON,A/D BLDG IMPROVEMENT"/>
    <d v="2005-12-07T00:00:00"/>
    <n v="0"/>
    <n v="34724.67"/>
    <n v="8681.17"/>
    <n v="43405.84"/>
  </r>
  <r>
    <s v="N"/>
    <x v="47"/>
    <s v="McGREGOR"/>
    <s v="ENT RD,EXPAND APRON,A/D BLDG IMPROVEMENT"/>
    <d v="2006-01-11T00:00:00"/>
    <n v="0"/>
    <n v="340"/>
    <n v="85"/>
    <n v="425"/>
  </r>
  <r>
    <s v="N"/>
    <x v="47"/>
    <s v="McGREGOR"/>
    <s v="ENT RD,EXPAND APRON,A/D BLDG IMPROVEMENT"/>
    <d v="2006-08-29T00:00:00"/>
    <n v="0"/>
    <n v="884.17"/>
    <n v="221.04"/>
    <n v="1105.21"/>
  </r>
  <r>
    <s v="N"/>
    <x v="47"/>
    <s v="McGREGOR"/>
    <s v="INSTALL VASI SYSTEM"/>
    <d v="2004-12-21T00:00:00"/>
    <n v="0"/>
    <n v="6892.68"/>
    <n v="1723.17"/>
    <n v="8615.85"/>
  </r>
  <r>
    <s v="N"/>
    <x v="47"/>
    <s v="McGREGOR"/>
    <s v="INSTALL VASI SYSTEM"/>
    <d v="2005-10-10T00:00:00"/>
    <n v="0"/>
    <n v="20067.32"/>
    <n v="5016.83"/>
    <n v="25084.15"/>
  </r>
  <r>
    <s v="N"/>
    <x v="47"/>
    <s v="McGREGOR"/>
    <s v="INSTALL VASI SYSTEM"/>
    <d v="2007-10-12T00:00:00"/>
    <n v="0"/>
    <n v="4647.01"/>
    <n v="1161.75"/>
    <n v="5808.76"/>
  </r>
  <r>
    <s v="N"/>
    <x v="47"/>
    <s v="McGREGOR"/>
    <s v="INSTALL VASI SYSTEM"/>
    <d v="2008-07-02T00:00:00"/>
    <n v="0"/>
    <n v="1039.78"/>
    <n v="259.94"/>
    <n v="1299.72"/>
  </r>
  <r>
    <s v="N"/>
    <x v="47"/>
    <s v="McGREGOR"/>
    <s v="UPDATE ALP &amp; NARRATIVE REPORT"/>
    <d v="2006-03-22T00:00:00"/>
    <n v="0"/>
    <n v="5576.97"/>
    <n v="2390.13"/>
    <n v="7967.1"/>
  </r>
  <r>
    <s v="N"/>
    <x v="47"/>
    <s v="McGREGOR"/>
    <s v="UPDATE ALP &amp; NARRATIVE REPORT"/>
    <d v="2006-06-14T00:00:00"/>
    <n v="0"/>
    <n v="5576.97"/>
    <n v="2390.13"/>
    <n v="7967.1"/>
  </r>
  <r>
    <s v="N"/>
    <x v="47"/>
    <s v="McGREGOR"/>
    <s v="UPDATE ALP &amp; NARRATIVE REPORT"/>
    <d v="2006-09-26T00:00:00"/>
    <n v="0"/>
    <n v="33461.81"/>
    <n v="6373.68"/>
    <n v="39835.49"/>
  </r>
  <r>
    <s v="N"/>
    <x v="47"/>
    <s v="McGREGOR"/>
    <s v="UPDATE ALP &amp; NARRATIVE REPORT"/>
    <d v="2006-12-19T00:00:00"/>
    <n v="0"/>
    <n v="12747.36"/>
    <n v="3186.84"/>
    <n v="15934.2"/>
  </r>
  <r>
    <s v="N"/>
    <x v="47"/>
    <s v="McGREGOR"/>
    <s v="UPDATE ALP &amp; NARRATIVE REPORT"/>
    <d v="2007-07-19T00:00:00"/>
    <n v="0"/>
    <n v="3186.84"/>
    <n v="796.71"/>
    <n v="3983.55"/>
  </r>
  <r>
    <s v="N"/>
    <x v="47"/>
    <s v="McGREGOR"/>
    <s v="UPDATE ALP &amp; NARRATIVE REPORT"/>
    <d v="2008-05-29T00:00:00"/>
    <n v="0"/>
    <n v="3186.84"/>
    <n v="796.71"/>
    <n v="3983.55"/>
  </r>
  <r>
    <s v="N"/>
    <x v="47"/>
    <s v="McGREGOR"/>
    <s v="SOIL BORINGS &amp; GEOTECHNICAL EVALUATION"/>
    <d v="2007-07-31T00:00:00"/>
    <n v="0"/>
    <n v="4800"/>
    <n v="1200"/>
    <n v="6000"/>
  </r>
  <r>
    <s v="N"/>
    <x v="47"/>
    <s v="McGREGOR"/>
    <s v="SOIL BORINGS &amp; GEOTECHNICAL EVALUATION"/>
    <d v="2008-08-04T00:00:00"/>
    <n v="0"/>
    <n v="4800"/>
    <n v="1200"/>
    <n v="6000"/>
  </r>
  <r>
    <s v="N"/>
    <x v="47"/>
    <s v="McGREGOR"/>
    <s v="NORTH BUILDING AREA - PHASE 1"/>
    <d v="2008-12-19T00:00:00"/>
    <n v="0"/>
    <n v="36623.18"/>
    <n v="17452.5"/>
    <n v="54075.68"/>
  </r>
  <r>
    <s v="N"/>
    <x v="47"/>
    <s v="McGREGOR"/>
    <s v="NORTH BUILDING AREA - PHASE 1"/>
    <d v="2009-01-14T00:00:00"/>
    <n v="0"/>
    <n v="2791.95"/>
    <n v="1158.05"/>
    <n v="3950"/>
  </r>
  <r>
    <s v="N"/>
    <x v="47"/>
    <s v="McGREGOR"/>
    <s v="NORTH BUILDING AREA - PHASE 1"/>
    <d v="2009-01-16T00:00:00"/>
    <n v="0"/>
    <n v="7259.06"/>
    <n v="3010.94"/>
    <n v="10270"/>
  </r>
  <r>
    <s v="N"/>
    <x v="47"/>
    <s v="McGREGOR"/>
    <s v="NORTH BUILDING AREA - PHASE 1"/>
    <d v="2009-03-05T00:00:00"/>
    <n v="0"/>
    <n v="16151.1"/>
    <n v="3729.81"/>
    <n v="19880.91"/>
  </r>
  <r>
    <s v="N"/>
    <x v="47"/>
    <s v="McGREGOR"/>
    <s v="NORTH BUILDING AREA - PHASE 1"/>
    <d v="2009-07-08T00:00:00"/>
    <n v="0"/>
    <n v="9474.06"/>
    <n v="3978.63"/>
    <n v="13452.689999999999"/>
  </r>
  <r>
    <s v="N"/>
    <x v="47"/>
    <s v="McGREGOR"/>
    <s v="NORTH BUILDING AREA - PHASE 1"/>
    <d v="2011-07-01T00:00:00"/>
    <n v="0"/>
    <n v="1729.99"/>
    <n v="469.35"/>
    <n v="2199.34"/>
  </r>
  <r>
    <s v="N"/>
    <x v="47"/>
    <s v="McGREGOR"/>
    <s v="FUEL SYSTEM CREDIT CARD READER UPGRADE"/>
    <d v="2011-03-03T00:00:00"/>
    <n v="0"/>
    <n v="6589.64"/>
    <n v="6589.64"/>
    <n v="13179.28"/>
  </r>
  <r>
    <s v="N"/>
    <x v="47"/>
    <s v="McGREGOR"/>
    <s v="Fuel System Upgrades-MPCA Requirements"/>
    <d v="2012-11-09T00:00:00"/>
    <n v="0"/>
    <n v="1958.6"/>
    <n v="1958.59"/>
    <n v="3917.1899999999996"/>
  </r>
  <r>
    <s v="N"/>
    <x v="47"/>
    <s v="McGREGOR"/>
    <s v="Rehabilitate Runway (Bonding)"/>
    <d v="2013-03-21T00:00:00"/>
    <n v="0"/>
    <n v="282055.40000000002"/>
    <n v="204304.55"/>
    <n v="486359.95"/>
  </r>
  <r>
    <s v="N"/>
    <x v="47"/>
    <s v="McGREGOR"/>
    <s v="Rehab Apron, Taxiway, and Runway Match"/>
    <d v="2013-05-29T00:00:00"/>
    <n v="0"/>
    <n v="260822.24"/>
    <n v="300353.65000000002"/>
    <n v="561175.89"/>
  </r>
  <r>
    <s v="N"/>
    <x v="47"/>
    <s v="McGREGOR"/>
    <s v="NH tractor w/snow blower &amp; mower deck attachments"/>
    <d v="2014-08-08T00:00:00"/>
    <n v="0"/>
    <n v="7300"/>
    <n v="3649.99"/>
    <n v="10949.99"/>
  </r>
  <r>
    <s v="N"/>
    <x v="47"/>
    <s v="McGREGOR"/>
    <s v="Airport Zoning"/>
    <d v="2015-01-06T00:00:00"/>
    <n v="0"/>
    <n v="7435.35"/>
    <n v="826.15"/>
    <n v="8261.5"/>
  </r>
  <r>
    <s v="N"/>
    <x v="47"/>
    <s v="McGREGOR"/>
    <s v="Install Fence around Airport Fueling Station"/>
    <d v="2015-08-13T00:00:00"/>
    <n v="0"/>
    <n v="3645"/>
    <n v="405"/>
    <n v="4050"/>
  </r>
  <r>
    <s v="N"/>
    <x v="47"/>
    <s v="McGREGOR"/>
    <s v="Obstruction Removal"/>
    <d v="2015-04-27T00:00:00"/>
    <n v="0"/>
    <n v="10584"/>
    <n v="1176"/>
    <n v="11760"/>
  </r>
  <r>
    <s v="N"/>
    <x v="47"/>
    <s v="McGREGOR"/>
    <s v="Obstruction Removal"/>
    <d v="2015-08-13T00:00:00"/>
    <n v="0"/>
    <n v="7056"/>
    <n v="784"/>
    <n v="7840"/>
  </r>
  <r>
    <s v="N"/>
    <x v="47"/>
    <s v="McGREGOR"/>
    <s v="ALP Update and Flight Inspection - Agreement Number 1000678"/>
    <d v="2016-02-23T00:00:00"/>
    <n v="0"/>
    <n v="22455"/>
    <n v="2495"/>
    <n v="24950"/>
  </r>
  <r>
    <s v="N"/>
    <x v="47"/>
    <s v="McGREGOR"/>
    <s v="ALP Update and Flight Inspection - Agreement Number 1000678"/>
    <d v="2016-02-24T00:00:00"/>
    <n v="0"/>
    <n v="12125.7"/>
    <n v="1347.3"/>
    <n v="13473"/>
  </r>
  <r>
    <s v="N"/>
    <x v="47"/>
    <s v="McGREGOR"/>
    <s v="ALP Update and Flight Inspection - Agreement Number 1000678"/>
    <d v="2016-05-27T00:00:00"/>
    <n v="0"/>
    <n v="5838.3"/>
    <n v="648.70000000000005"/>
    <n v="6487"/>
  </r>
  <r>
    <s v="N"/>
    <x v="47"/>
    <s v="McGREGOR"/>
    <s v="ALP Update and Flight Inspection - Agreement Number 1000678"/>
    <d v="2016-07-18T00:00:00"/>
    <n v="0"/>
    <n v="2245.5"/>
    <n v="249.5"/>
    <n v="2495"/>
  </r>
  <r>
    <s v="N"/>
    <x v="47"/>
    <s v="McGREGOR"/>
    <s v="ALP Update and Flight Inspection - Agreement Number 1000678"/>
    <d v="2016-08-09T00:00:00"/>
    <n v="0"/>
    <n v="1347.3"/>
    <n v="149.69999999999999"/>
    <n v="1497"/>
  </r>
  <r>
    <s v="N"/>
    <x v="47"/>
    <s v="McGREGOR"/>
    <s v="ALP Update and Flight Inspection - Agreement Number 1000678"/>
    <d v="2017-08-04T00:00:00"/>
    <n v="0"/>
    <n v="898.2"/>
    <n v="99.8"/>
    <n v="998"/>
  </r>
  <r>
    <s v="N"/>
    <x v="47"/>
    <s v="McGREGOR"/>
    <s v="Crack seal pavements"/>
    <d v="2018-11-02T00:00:00"/>
    <n v="0"/>
    <n v="3330"/>
    <n v="370"/>
    <n v="3700"/>
  </r>
  <r>
    <s v="N"/>
    <x v="47"/>
    <s v="McGREGOR"/>
    <s v="Zoning Update"/>
    <d v="2020-08-28T00:00:00"/>
    <n v="0"/>
    <n v="9385.6200000000008"/>
    <n v="493.98"/>
    <n v="9879.6"/>
  </r>
  <r>
    <s v="N"/>
    <x v="47"/>
    <s v="McGREGOR"/>
    <s v="AD Building Heating System Replacement, Replace Fuel Hoses and Construct fuel system weather surround"/>
    <d v="2018-03-29T00:00:00"/>
    <n v="0"/>
    <n v="5369.4"/>
    <n v="282.60000000000002"/>
    <n v="5652"/>
  </r>
  <r>
    <s v="N"/>
    <x v="47"/>
    <s v="McGREGOR"/>
    <s v="AD Building Heating System Replacement, Replace Fuel Hoses and Construct fuel system weather surround"/>
    <d v="2018-07-10T00:00:00"/>
    <n v="0"/>
    <n v="6507.5"/>
    <n v="342.5"/>
    <n v="6850"/>
  </r>
  <r>
    <s v="N"/>
    <x v="47"/>
    <s v="McGREGOR"/>
    <s v="AD Building Heating System Replacement, Replace Fuel Hoses and Construct fuel system weather surround"/>
    <d v="2019-07-30T00:00:00"/>
    <n v="0"/>
    <n v="2952.77"/>
    <n v="155.41"/>
    <n v="3108.18"/>
  </r>
  <r>
    <s v="N"/>
    <x v="47"/>
    <s v="McGREGOR"/>
    <s v="Construct Equipment Garage, Security Fencing"/>
    <d v="2018-11-08T00:00:00"/>
    <n v="0"/>
    <n v="14250"/>
    <n v="750"/>
    <n v="15000"/>
  </r>
  <r>
    <s v="N"/>
    <x v="47"/>
    <s v="McGREGOR"/>
    <s v="Construct Equipment Garage, Security Fencing"/>
    <d v="2019-04-26T00:00:00"/>
    <n v="0"/>
    <n v="16417.919999999998"/>
    <n v="864.1"/>
    <n v="17282.019999999997"/>
  </r>
  <r>
    <s v="N"/>
    <x v="47"/>
    <s v="McGREGOR"/>
    <s v="Construct Equipment Garage, Security Fencing"/>
    <d v="2019-06-18T00:00:00"/>
    <n v="0"/>
    <n v="6662.38"/>
    <n v="350.65"/>
    <n v="7013.03"/>
  </r>
  <r>
    <s v="N"/>
    <x v="47"/>
    <s v="McGREGOR"/>
    <s v="Construct Equipment Garage, Security Fencing"/>
    <d v="2019-06-21T00:00:00"/>
    <n v="0"/>
    <n v="7267.5"/>
    <n v="382.5"/>
    <n v="7650"/>
  </r>
  <r>
    <s v="N"/>
    <x v="47"/>
    <s v="McGREGOR"/>
    <s v="Construct Equipment Garage, Security Fencing"/>
    <d v="2019-07-30T00:00:00"/>
    <n v="0"/>
    <n v="5112.42"/>
    <n v="269.08"/>
    <n v="5381.5"/>
  </r>
  <r>
    <s v="N"/>
    <x v="47"/>
    <s v="McGREGOR"/>
    <s v="Obstruction Removal"/>
    <d v="2019-05-16T00:00:00"/>
    <n v="0"/>
    <n v="3800"/>
    <n v="200"/>
    <n v="4000"/>
  </r>
  <r>
    <s v="N"/>
    <x v="47"/>
    <s v="McGREGOR"/>
    <s v="Crack Repair and Seal Coat Runway and Taxiways"/>
    <d v="2021-01-12T00:00:00"/>
    <n v="0"/>
    <n v="87070.35"/>
    <n v="4582.6499999999996"/>
    <n v="91653"/>
  </r>
  <r>
    <s v="N"/>
    <x v="47"/>
    <s v="McGREGOR"/>
    <s v="Toro Mower (7000 Series Diesel 72 inch 25 HP-Model #72274)"/>
    <d v="2021-02-12T00:00:00"/>
    <n v="0"/>
    <n v="12555.27"/>
    <n v="1395.03"/>
    <n v="13950.300000000001"/>
  </r>
  <r>
    <s v="N"/>
    <x v="47"/>
    <s v="McGREGOR"/>
    <s v="Obstruction Removal"/>
    <d v="2020-08-19T00:00:00"/>
    <n v="0"/>
    <n v="4275"/>
    <n v="225"/>
    <n v="4500"/>
  </r>
  <r>
    <s v="N"/>
    <x v="48"/>
    <s v="MOORHEAD"/>
    <s v="---Moorhead---AIRPORT FEASILIBITY STUDY"/>
    <d v="1980-07-30T00:00:00"/>
    <n v="0"/>
    <n v="12000"/>
    <n v="3000"/>
    <n v="15000"/>
  </r>
  <r>
    <s v="N"/>
    <x v="48"/>
    <s v="MOORHEAD"/>
    <s v="UPDATE AIRPORT FEASIBILTY STUDY"/>
    <d v="1991-01-30T00:00:00"/>
    <n v="0"/>
    <n v="4782.4799999999996"/>
    <n v="2391.2399999999998"/>
    <n v="7173.7199999999993"/>
  </r>
  <r>
    <s v="N"/>
    <x v="48"/>
    <s v="MOORHEAD"/>
    <s v="UPDATE AIRPORT FEASIBILTY STUDY"/>
    <d v="1992-03-23T00:00:00"/>
    <n v="0"/>
    <n v="1837.11"/>
    <n v="918.56"/>
    <n v="2755.67"/>
  </r>
  <r>
    <s v="N"/>
    <x v="48"/>
    <s v="MOORHEAD"/>
    <s v="AIRPORT LAYOUT PLAN"/>
    <d v="1992-03-23T00:00:00"/>
    <n v="0"/>
    <n v="7996.93"/>
    <n v="3998.47"/>
    <n v="11995.4"/>
  </r>
  <r>
    <s v="N"/>
    <x v="48"/>
    <s v="MOORHEAD"/>
    <s v="AIRPORT LAYOUT PLAN"/>
    <d v="1992-09-09T00:00:00"/>
    <n v="0"/>
    <n v="4003.07"/>
    <n v="4483.26"/>
    <n v="8486.33"/>
  </r>
  <r>
    <s v="N"/>
    <x v="48"/>
    <s v="MOORHEAD"/>
    <s v="AIRPORT LAYOUT PLAN"/>
    <d v="1992-09-09T00:00:00"/>
    <n v="0"/>
    <n v="4963.4399999999996"/>
    <n v="0"/>
    <n v="4963.4399999999996"/>
  </r>
  <r>
    <s v="N"/>
    <x v="48"/>
    <s v="MOORHEAD"/>
    <s v="AIRPORT LAYOUT PLAN"/>
    <d v="1994-04-05T00:00:00"/>
    <n v="0"/>
    <n v="4536.5600000000004"/>
    <n v="10791.88"/>
    <n v="15328.439999999999"/>
  </r>
  <r>
    <s v="N"/>
    <x v="48"/>
    <s v="MOORHEAD"/>
    <s v="AIRPORT LAYOUT PLAN"/>
    <d v="1994-04-05T00:00:00"/>
    <n v="0"/>
    <n v="17047.21"/>
    <n v="0"/>
    <n v="17047.21"/>
  </r>
  <r>
    <s v="N"/>
    <x v="48"/>
    <s v="MOORHEAD"/>
    <s v="AIRPORT LAYOUT PLAN"/>
    <d v="1994-10-06T00:00:00"/>
    <n v="0"/>
    <n v="13384.39"/>
    <n v="17036.95"/>
    <n v="30421.34"/>
  </r>
  <r>
    <s v="N"/>
    <x v="48"/>
    <s v="MOORHEAD"/>
    <s v="AIRPORT LAYOUT PLAN"/>
    <d v="1994-10-06T00:00:00"/>
    <n v="0"/>
    <n v="20689.52"/>
    <n v="0"/>
    <n v="20689.52"/>
  </r>
  <r>
    <s v="N"/>
    <x v="48"/>
    <s v="MOORHEAD"/>
    <s v="AIRPORT LAYOUT PLAN"/>
    <d v="1996-12-18T00:00:00"/>
    <n v="0"/>
    <n v="3341.93"/>
    <n v="43136.92"/>
    <n v="46478.85"/>
  </r>
  <r>
    <s v="N"/>
    <x v="48"/>
    <s v="MOORHEAD"/>
    <s v="AIRPORT LAYOUT PLAN"/>
    <d v="1996-12-18T00:00:00"/>
    <n v="0"/>
    <n v="49264.19"/>
    <n v="0"/>
    <n v="49264.19"/>
  </r>
  <r>
    <s v="N"/>
    <x v="48"/>
    <s v="MOORHEAD"/>
    <s v="AIRPORT LAYOUT PLAN"/>
    <d v="1996-12-18T00:00:00"/>
    <n v="0"/>
    <n v="33667.730000000003"/>
    <n v="0"/>
    <n v="33667.730000000003"/>
  </r>
  <r>
    <s v="N"/>
    <x v="48"/>
    <s v="MOORHEAD"/>
    <s v="AIRPORT LAYOUT PLAN"/>
    <d v="1997-02-06T00:00:00"/>
    <n v="0"/>
    <n v="0"/>
    <n v="27053.33"/>
    <n v="27053.33"/>
  </r>
  <r>
    <s v="N"/>
    <x v="48"/>
    <s v="MOORHEAD"/>
    <s v="AIRPORT LAYOUT PLAN"/>
    <d v="1997-02-06T00:00:00"/>
    <n v="0"/>
    <n v="15065.27"/>
    <n v="0"/>
    <n v="15065.27"/>
  </r>
  <r>
    <s v="N"/>
    <x v="48"/>
    <s v="MOORHEAD"/>
    <s v="AIRPORT LAYOUT PLAN"/>
    <d v="1997-08-22T00:00:00"/>
    <n v="0"/>
    <n v="26694.35"/>
    <n v="-6173.52"/>
    <n v="20520.829999999998"/>
  </r>
  <r>
    <s v="N"/>
    <x v="48"/>
    <s v="MOORHEAD"/>
    <s v="AIRPORT LAYOUT PLAN"/>
    <d v="1999-01-04T00:00:00"/>
    <n v="0"/>
    <n v="2314.7399999999998"/>
    <n v="1157.3699999999999"/>
    <n v="3472.1099999999997"/>
  </r>
  <r>
    <s v="N"/>
    <x v="48"/>
    <s v="MOORHEAD"/>
    <s v="LAND ACQUISITION"/>
    <d v="1995-04-10T00:00:00"/>
    <n v="0"/>
    <n v="172414"/>
    <n v="116667"/>
    <n v="289081"/>
  </r>
  <r>
    <s v="N"/>
    <x v="48"/>
    <s v="MOORHEAD"/>
    <s v="LAND ACQUISITION"/>
    <d v="1995-08-08T00:00:00"/>
    <n v="0"/>
    <n v="33222"/>
    <n v="-13849"/>
    <n v="19373"/>
  </r>
  <r>
    <s v="N"/>
    <x v="48"/>
    <s v="MOORHEAD"/>
    <s v="LAND ACQUISITION"/>
    <d v="1997-02-06T00:00:00"/>
    <n v="0"/>
    <n v="27697"/>
    <n v="21071.14"/>
    <n v="48768.14"/>
  </r>
  <r>
    <s v="N"/>
    <x v="48"/>
    <s v="MOORHEAD"/>
    <s v="GRADE, DRAINAGE, PAVE, LIGHT"/>
    <d v="1995-04-10T00:00:00"/>
    <n v="0"/>
    <n v="354808.1"/>
    <n v="77404.05"/>
    <n v="432212.14999999997"/>
  </r>
  <r>
    <s v="N"/>
    <x v="48"/>
    <s v="MOORHEAD"/>
    <s v="GRADE, DRAINAGE, PAVE, LIGHT"/>
    <d v="1995-08-01T00:00:00"/>
    <n v="0"/>
    <n v="75972.66"/>
    <n v="37986.339999999997"/>
    <n v="113959"/>
  </r>
  <r>
    <s v="N"/>
    <x v="48"/>
    <s v="MOORHEAD"/>
    <s v="GRADE, DRAINAGE, PAVE, LIGHT"/>
    <d v="1995-10-27T00:00:00"/>
    <n v="0"/>
    <n v="258207.42"/>
    <n v="129103.71"/>
    <n v="387311.13"/>
  </r>
  <r>
    <s v="N"/>
    <x v="48"/>
    <s v="MOORHEAD"/>
    <s v="GRADE, DRAINAGE, PAVE, LIGHT"/>
    <d v="1995-11-22T00:00:00"/>
    <n v="0"/>
    <n v="83033.95"/>
    <n v="50514.12"/>
    <n v="133548.07"/>
  </r>
  <r>
    <s v="N"/>
    <x v="48"/>
    <s v="MOORHEAD"/>
    <s v="GRADE, DRAINAGE, PAVE, LIGHT"/>
    <d v="1996-03-21T00:00:00"/>
    <n v="0"/>
    <n v="1"/>
    <n v="80625.27"/>
    <n v="80626.27"/>
  </r>
  <r>
    <s v="N"/>
    <x v="48"/>
    <s v="MOORHEAD"/>
    <s v="GRADE, DRAINAGE, PAVE, LIGHT"/>
    <d v="1996-03-21T00:00:00"/>
    <n v="0"/>
    <n v="179243.85"/>
    <n v="0"/>
    <n v="179243.85"/>
  </r>
  <r>
    <s v="N"/>
    <x v="48"/>
    <s v="MOORHEAD"/>
    <s v="GRADE, DRAINAGE, PAVE, LIGHT"/>
    <d v="1997-12-19T00:00:00"/>
    <n v="0"/>
    <n v="37402.269999999997"/>
    <n v="108202.03"/>
    <n v="145604.29999999999"/>
  </r>
  <r>
    <s v="N"/>
    <x v="48"/>
    <s v="MOORHEAD"/>
    <s v="GRADE, DRAINAGE, PAVE, LIGHT"/>
    <d v="1997-12-19T00:00:00"/>
    <n v="0"/>
    <n v="110959.32"/>
    <n v="0"/>
    <n v="110959.32"/>
  </r>
  <r>
    <s v="N"/>
    <x v="48"/>
    <s v="MOORHEAD"/>
    <s v="A/D BLDG - FBO FACILITY"/>
    <d v="1996-04-04T00:00:00"/>
    <n v="0"/>
    <n v="22874.99"/>
    <n v="81000"/>
    <n v="103874.99"/>
  </r>
  <r>
    <s v="N"/>
    <x v="48"/>
    <s v="MOORHEAD"/>
    <s v="A/D BLDG - FBO FACILITY"/>
    <d v="1996-05-08T00:00:00"/>
    <n v="0"/>
    <n v="11263.5"/>
    <n v="0"/>
    <n v="11263.5"/>
  </r>
  <r>
    <s v="N"/>
    <x v="48"/>
    <s v="MOORHEAD"/>
    <s v="A/D BLDG - FBO FACILITY"/>
    <d v="1996-08-28T00:00:00"/>
    <n v="0"/>
    <n v="70069.38"/>
    <n v="0"/>
    <n v="70069.38"/>
  </r>
  <r>
    <s v="N"/>
    <x v="48"/>
    <s v="MOORHEAD"/>
    <s v="A/D BLDG - FBO FACILITY"/>
    <d v="1996-12-18T00:00:00"/>
    <n v="0"/>
    <n v="9792.1299999999992"/>
    <n v="570"/>
    <n v="10362.129999999999"/>
  </r>
  <r>
    <s v="N"/>
    <x v="48"/>
    <s v="MOORHEAD"/>
    <s v="AVIATION FUEL FACILITY"/>
    <d v="1997-02-06T00:00:00"/>
    <n v="0"/>
    <n v="35997.599999999999"/>
    <n v="17998.8"/>
    <n v="53996.399999999994"/>
  </r>
  <r>
    <s v="N"/>
    <x v="48"/>
    <s v="MOORHEAD"/>
    <s v="AVIATION FUEL FACILITY"/>
    <d v="1997-07-15T00:00:00"/>
    <n v="0"/>
    <n v="11332.4"/>
    <n v="5666.2"/>
    <n v="16998.599999999999"/>
  </r>
  <r>
    <s v="N"/>
    <x v="48"/>
    <s v="MOORHEAD"/>
    <s v="Hangar Site Preparation and Paving"/>
    <d v="1999-01-04T00:00:00"/>
    <n v="0"/>
    <n v="92232.52"/>
    <n v="92232.51"/>
    <n v="184465.03"/>
  </r>
  <r>
    <s v="N"/>
    <x v="48"/>
    <s v="MOORHEAD"/>
    <s v="Hangar Site Preparation and Paving"/>
    <d v="1999-07-28T00:00:00"/>
    <n v="0"/>
    <n v="1998.59"/>
    <n v="1998.58"/>
    <n v="3997.17"/>
  </r>
  <r>
    <s v="N"/>
    <x v="48"/>
    <s v="MOORHEAD"/>
    <s v="Airport Paint Striping"/>
    <d v="1999-01-04T00:00:00"/>
    <n v="0"/>
    <n v="3126.6"/>
    <n v="2084.4"/>
    <n v="5211"/>
  </r>
  <r>
    <s v="N"/>
    <x v="48"/>
    <s v="MOORHEAD"/>
    <s v="1.Extend RW 12/30 &amp; Expand Apron"/>
    <d v="2001-12-19T00:00:00"/>
    <n v="377498"/>
    <n v="0"/>
    <n v="42547.97"/>
    <n v="420045.97"/>
  </r>
  <r>
    <s v="N"/>
    <x v="48"/>
    <s v="MOORHEAD"/>
    <s v="1.Extend RW 12/30 &amp; Expand Apron"/>
    <d v="2002-01-08T00:00:00"/>
    <n v="325113"/>
    <n v="0"/>
    <n v="36123.620000000003"/>
    <n v="361236.62"/>
  </r>
  <r>
    <s v="N"/>
    <x v="48"/>
    <s v="MOORHEAD"/>
    <s v="1.Extend RW 12/30 &amp; Expand Apron"/>
    <d v="2002-08-16T00:00:00"/>
    <n v="168817"/>
    <n v="0"/>
    <n v="18757.86"/>
    <n v="187574.86"/>
  </r>
  <r>
    <s v="N"/>
    <x v="48"/>
    <s v="MOORHEAD"/>
    <s v="1.Extend RW 12/30 &amp; Expand Apron"/>
    <d v="2002-09-23T00:00:00"/>
    <n v="411943"/>
    <n v="0"/>
    <n v="45771.29"/>
    <n v="457714.29"/>
  </r>
  <r>
    <s v="N"/>
    <x v="48"/>
    <s v="MOORHEAD"/>
    <s v="1.Extend RW 12/30 &amp; Expand Apron"/>
    <d v="2003-02-20T00:00:00"/>
    <n v="57046"/>
    <n v="0"/>
    <n v="6338.42"/>
    <n v="63384.42"/>
  </r>
  <r>
    <s v="N"/>
    <x v="48"/>
    <s v="MOORHEAD"/>
    <s v="1.Extend RW 12/30 &amp; Expand Apron"/>
    <d v="2003-03-20T00:00:00"/>
    <n v="42334"/>
    <n v="0"/>
    <n v="4704.2"/>
    <n v="47038.2"/>
  </r>
  <r>
    <s v="N"/>
    <x v="48"/>
    <s v="MOORHEAD"/>
    <s v="1.Extend RW 12/30 &amp; Expand Apron"/>
    <d v="2003-04-15T00:00:00"/>
    <n v="101889"/>
    <n v="0"/>
    <n v="13525.79"/>
    <n v="115414.79000000001"/>
  </r>
  <r>
    <s v="N"/>
    <x v="48"/>
    <s v="MOORHEAD"/>
    <s v="1.Extend RW 12/30 &amp; Expand Apron"/>
    <d v="2003-08-12T00:00:00"/>
    <n v="31624"/>
    <n v="0"/>
    <n v="3513.58"/>
    <n v="35137.58"/>
  </r>
  <r>
    <s v="N"/>
    <x v="48"/>
    <s v="MOORHEAD"/>
    <s v="1.Extend RW 12/30 &amp; Expand Apron"/>
    <d v="2003-09-22T00:00:00"/>
    <n v="13166"/>
    <n v="0"/>
    <n v="1463.4"/>
    <n v="14629.4"/>
  </r>
  <r>
    <s v="N"/>
    <x v="48"/>
    <s v="MOORHEAD"/>
    <s v="1.Extend RW 12/30 &amp; Expand Apron"/>
    <d v="2004-07-28T00:00:00"/>
    <n v="16608"/>
    <n v="0"/>
    <n v="1845"/>
    <n v="18453"/>
  </r>
  <r>
    <s v="N"/>
    <x v="48"/>
    <s v="MOORHEAD"/>
    <s v="1.Extend RW 12/30 &amp; Expand Apron"/>
    <d v="2004-08-10T00:00:00"/>
    <n v="53962"/>
    <n v="0"/>
    <n v="3188.87"/>
    <n v="57150.87"/>
  </r>
  <r>
    <s v="N"/>
    <x v="48"/>
    <s v="MOORHEAD"/>
    <s v="1.Extend RW 12/30 &amp; Expand Apron"/>
    <d v="2005-02-23T00:00:00"/>
    <n v="13409"/>
    <n v="0"/>
    <n v="5243.07"/>
    <n v="18652.07"/>
  </r>
  <r>
    <s v="N"/>
    <x v="48"/>
    <s v="MOORHEAD"/>
    <s v="Zoning Plan Revision"/>
    <d v="2009-02-13T00:00:00"/>
    <n v="0"/>
    <n v="4648"/>
    <n v="1992"/>
    <n v="6640"/>
  </r>
  <r>
    <s v="N"/>
    <x v="48"/>
    <s v="MOORHEAD"/>
    <s v="2.Hangar Taxilanes, SRE, A/D Prel Design"/>
    <d v="2007-02-12T00:00:00"/>
    <n v="113853"/>
    <n v="0"/>
    <n v="5993.3"/>
    <n v="119846.3"/>
  </r>
  <r>
    <s v="N"/>
    <x v="48"/>
    <s v="MOORHEAD"/>
    <s v="2.Hangar Taxilanes, SRE, A/D Prel Design"/>
    <d v="2007-03-07T00:00:00"/>
    <n v="101040"/>
    <n v="0"/>
    <n v="6884.05"/>
    <n v="107924.05"/>
  </r>
  <r>
    <s v="N"/>
    <x v="48"/>
    <s v="MOORHEAD"/>
    <s v="2.Hangar Taxilanes, SRE, A/D Prel Design"/>
    <d v="2007-04-27T00:00:00"/>
    <n v="16712"/>
    <n v="0"/>
    <n v="-685.76"/>
    <n v="16026.24"/>
  </r>
  <r>
    <s v="N"/>
    <x v="48"/>
    <s v="MOORHEAD"/>
    <s v="2.Hangar Taxilanes, SRE, A/D Prel Design"/>
    <d v="2007-12-03T00:00:00"/>
    <n v="5395"/>
    <n v="0"/>
    <n v="556.1"/>
    <n v="5951.1"/>
  </r>
  <r>
    <s v="N"/>
    <x v="48"/>
    <s v="MOORHEAD"/>
    <s v="2.Hangar Taxilanes, SRE, A/D Prel Design"/>
    <d v="2008-10-28T00:00:00"/>
    <n v="10000"/>
    <n v="0"/>
    <n v="252.31"/>
    <n v="10252.31"/>
  </r>
  <r>
    <s v="N"/>
    <x v="48"/>
    <s v="MOORHEAD"/>
    <s v="2.Hangar Taxilanes, SRE, A/D Prel Design"/>
    <d v="2008-12-19T00:00:00"/>
    <n v="1370"/>
    <n v="0"/>
    <n v="72.69"/>
    <n v="1442.69"/>
  </r>
  <r>
    <s v="N"/>
    <x v="48"/>
    <s v="MOORHEAD"/>
    <s v="SRE Building, SRE Equip, EA &amp; Update ALP"/>
    <d v="2008-03-06T00:00:00"/>
    <n v="190455"/>
    <n v="70671.86"/>
    <n v="27692.720000000001"/>
    <n v="288819.57999999996"/>
  </r>
  <r>
    <s v="N"/>
    <x v="48"/>
    <s v="MOORHEAD"/>
    <s v="SRE Building, SRE Equip, EA &amp; Update ALP"/>
    <d v="2008-07-11T00:00:00"/>
    <n v="53811"/>
    <n v="35245"/>
    <n v="11644"/>
    <n v="100700"/>
  </r>
  <r>
    <s v="N"/>
    <x v="48"/>
    <s v="MOORHEAD"/>
    <s v="SRE Building, SRE Equip, EA &amp; Update ALP"/>
    <d v="2009-03-05T00:00:00"/>
    <n v="1757"/>
    <n v="6327.44"/>
    <n v="2089.96"/>
    <n v="10174.4"/>
  </r>
  <r>
    <s v="N"/>
    <x v="48"/>
    <s v="MOORHEAD"/>
    <s v="SRE Building, SRE Equip, EA &amp; Update ALP"/>
    <d v="2010-02-11T00:00:00"/>
    <n v="7904"/>
    <n v="0"/>
    <n v="0"/>
    <n v="7904"/>
  </r>
  <r>
    <s v="N"/>
    <x v="48"/>
    <s v="MOORHEAD"/>
    <s v="4. Pavement Joint and Crack Repair"/>
    <d v="2009-11-19T00:00:00"/>
    <n v="46832"/>
    <n v="0"/>
    <n v="2907.03"/>
    <n v="49739.03"/>
  </r>
  <r>
    <s v="N"/>
    <x v="48"/>
    <s v="MOORHEAD"/>
    <s v="4. Pavement Joint and Crack Repair"/>
    <d v="2011-02-22T00:00:00"/>
    <n v="10000"/>
    <n v="0"/>
    <n v="367.03"/>
    <n v="10367.030000000001"/>
  </r>
  <r>
    <s v="N"/>
    <x v="48"/>
    <s v="MOORHEAD"/>
    <s v="4. Pavement Joint and Crack Repair"/>
    <d v="2011-02-22T00:00:00"/>
    <n v="5359"/>
    <n v="0"/>
    <n v="0"/>
    <n v="5359"/>
  </r>
  <r>
    <s v="N"/>
    <x v="48"/>
    <s v="MOORHEAD"/>
    <s v="5. Buy-Out of T-Hangar Lease"/>
    <d v="2010-08-19T00:00:00"/>
    <n v="153400"/>
    <n v="0"/>
    <n v="8600"/>
    <n v="162000"/>
  </r>
  <r>
    <s v="N"/>
    <x v="48"/>
    <s v="MOORHEAD"/>
    <s v="5. Buy-Out of T-Hangar Lease"/>
    <d v="2011-02-22T00:00:00"/>
    <n v="10000"/>
    <n v="0"/>
    <n v="200"/>
    <n v="10200"/>
  </r>
  <r>
    <s v="N"/>
    <x v="48"/>
    <s v="MOORHEAD"/>
    <s v="5. Buy-Out of T-Hangar Lease"/>
    <d v="2011-02-22T00:00:00"/>
    <n v="3800"/>
    <n v="0"/>
    <n v="0"/>
    <n v="3800"/>
  </r>
  <r>
    <s v="N"/>
    <x v="48"/>
    <s v="MOORHEAD"/>
    <s v="6. Design of T-Hangar &amp; Taxilane Extensn"/>
    <d v="2011-01-11T00:00:00"/>
    <n v="9264"/>
    <n v="0"/>
    <n v="488"/>
    <n v="9752"/>
  </r>
  <r>
    <s v="N"/>
    <x v="48"/>
    <s v="MOORHEAD"/>
    <s v="6. Design of T-Hangar &amp; Taxilane Extensn"/>
    <d v="2011-03-30T00:00:00"/>
    <n v="24245"/>
    <n v="0"/>
    <n v="5753"/>
    <n v="29998"/>
  </r>
  <r>
    <s v="N"/>
    <x v="48"/>
    <s v="MOORHEAD"/>
    <s v="6. Design of T-Hangar &amp; Taxilane Extensn"/>
    <d v="2011-05-17T00:00:00"/>
    <n v="1170"/>
    <n v="0"/>
    <n v="663"/>
    <n v="1833"/>
  </r>
  <r>
    <s v="N"/>
    <x v="48"/>
    <s v="MOORHEAD"/>
    <s v="6. Design of T-Hangar &amp; Taxilane Extensn"/>
    <d v="2012-06-22T00:00:00"/>
    <n v="10000"/>
    <n v="0"/>
    <n v="1417"/>
    <n v="11417"/>
  </r>
  <r>
    <s v="N"/>
    <x v="48"/>
    <s v="MOORHEAD"/>
    <s v="SWPPP Update"/>
    <d v="2011-01-11T00:00:00"/>
    <n v="0"/>
    <n v="6140.4"/>
    <n v="2631.6"/>
    <n v="8772"/>
  </r>
  <r>
    <s v="N"/>
    <x v="48"/>
    <s v="MOORHEAD"/>
    <s v="SWPPP Update"/>
    <d v="2011-09-22T00:00:00"/>
    <n v="0"/>
    <n v="623"/>
    <n v="267"/>
    <n v="890"/>
  </r>
  <r>
    <s v="N"/>
    <x v="48"/>
    <s v="MOORHEAD"/>
    <s v="7.Construct 6-Unit T-Hangar &amp; Extend Txy"/>
    <d v="2011-11-30T00:00:00"/>
    <n v="18041"/>
    <n v="854.64"/>
    <n v="16627.63"/>
    <n v="35523.270000000004"/>
  </r>
  <r>
    <s v="N"/>
    <x v="48"/>
    <s v="MOORHEAD"/>
    <s v="7.Construct 6-Unit T-Hangar &amp; Extend Txy"/>
    <d v="2012-01-12T00:00:00"/>
    <n v="341174"/>
    <n v="14302.28"/>
    <n v="25778.3"/>
    <n v="381254.58"/>
  </r>
  <r>
    <s v="N"/>
    <x v="48"/>
    <s v="MOORHEAD"/>
    <s v="7.Construct 6-Unit T-Hangar &amp; Extend Txy"/>
    <d v="2012-03-15T00:00:00"/>
    <n v="37186"/>
    <n v="0"/>
    <n v="-7966.16"/>
    <n v="29219.84"/>
  </r>
  <r>
    <s v="N"/>
    <x v="48"/>
    <s v="MOORHEAD"/>
    <s v="7.Construct 6-Unit T-Hangar &amp; Extend Txy"/>
    <d v="2012-04-30T00:00:00"/>
    <n v="43598"/>
    <n v="0"/>
    <n v="2499.84"/>
    <n v="46097.84"/>
  </r>
  <r>
    <s v="N"/>
    <x v="48"/>
    <s v="MOORHEAD"/>
    <s v="7.Construct 6-Unit T-Hangar &amp; Extend Txy"/>
    <d v="2013-03-19T00:00:00"/>
    <n v="50000"/>
    <n v="0"/>
    <n v="5284.81"/>
    <n v="55284.81"/>
  </r>
  <r>
    <s v="N"/>
    <x v="48"/>
    <s v="MOORHEAD"/>
    <s v="7.Construct 6-Unit T-Hangar &amp; Extend Txy"/>
    <d v="2013-03-19T00:00:00"/>
    <n v="0"/>
    <n v="-0.01"/>
    <n v="0"/>
    <n v="-0.01"/>
  </r>
  <r>
    <s v="N"/>
    <x v="48"/>
    <s v="MOORHEAD"/>
    <s v="7.Construct 6-Unit T-Hangar &amp; Extend Txy"/>
    <d v="2013-03-19T00:00:00"/>
    <n v="20288"/>
    <n v="0"/>
    <n v="0"/>
    <n v="20288"/>
  </r>
  <r>
    <s v="N"/>
    <x v="48"/>
    <s v="MOORHEAD"/>
    <s v="7.Construct 6-Unit T-Hangar &amp; Extend Txy"/>
    <d v="2013-04-15T00:00:00"/>
    <n v="0"/>
    <n v="8905.23"/>
    <n v="0"/>
    <n v="8905.23"/>
  </r>
  <r>
    <s v="N"/>
    <x v="48"/>
    <s v="MOORHEAD"/>
    <s v="7.Construct 6-Unit T-Hangar &amp; Extend Txy"/>
    <d v="2013-04-15T00:00:00"/>
    <n v="0"/>
    <n v="0.01"/>
    <n v="0"/>
    <n v="0.01"/>
  </r>
  <r>
    <s v="N"/>
    <x v="48"/>
    <s v="MOORHEAD"/>
    <s v="8. Crack Seal Pvmnt, Replace Tie Downs"/>
    <d v="2013-12-03T00:00:00"/>
    <n v="36844"/>
    <n v="2643.38"/>
    <n v="6806.53"/>
    <n v="46293.909999999996"/>
  </r>
  <r>
    <s v="N"/>
    <x v="48"/>
    <s v="MOORHEAD"/>
    <s v="8. Crack Seal Pvmnt, Replace Tie Downs"/>
    <d v="2014-02-25T00:00:00"/>
    <n v="9655"/>
    <n v="-25.79"/>
    <n v="1971.69"/>
    <n v="11600.9"/>
  </r>
  <r>
    <s v="N"/>
    <x v="48"/>
    <s v="MOORHEAD"/>
    <s v="8. Crack Seal Pvmnt, Replace Tie Downs"/>
    <d v="2015-10-29T00:00:00"/>
    <n v="5167"/>
    <n v="4262.92"/>
    <n v="-4262.91"/>
    <n v="5167.01"/>
  </r>
  <r>
    <s v="N"/>
    <x v="48"/>
    <s v="MOORHEAD"/>
    <s v="8. Crack Seal Pvmnt, Replace Tie Downs"/>
    <d v="2015-12-07T00:00:00"/>
    <n v="3156"/>
    <n v="0"/>
    <n v="-2"/>
    <n v="3154"/>
  </r>
  <r>
    <s v="N"/>
    <x v="48"/>
    <s v="MOORHEAD"/>
    <s v="Storm Water Prevention Plan"/>
    <d v="2014-11-13T00:00:00"/>
    <n v="0"/>
    <n v="10231.200000000001"/>
    <n v="2557.8000000000002"/>
    <n v="12789"/>
  </r>
  <r>
    <s v="N"/>
    <x v="48"/>
    <s v="MOORHEAD"/>
    <s v="Construct Taxilane and StormWater Retention Pond"/>
    <d v="2014-11-14T00:00:00"/>
    <n v="304705"/>
    <n v="18164.54"/>
    <n v="18165.22"/>
    <n v="341034.76"/>
  </r>
  <r>
    <s v="N"/>
    <x v="48"/>
    <s v="MOORHEAD"/>
    <s v="Construct Taxilane and StormWater Retention Pond"/>
    <d v="2015-08-31T00:00:00"/>
    <n v="65062"/>
    <n v="3614.61"/>
    <n v="3615.52"/>
    <n v="72292.13"/>
  </r>
  <r>
    <s v="N"/>
    <x v="48"/>
    <s v="MOORHEAD"/>
    <s v="Rehab Hanger Txwys-Phase1 Design, triggering event master plan"/>
    <d v="2017-01-20T00:00:00"/>
    <n v="13458"/>
    <n v="2945.13"/>
    <n v="3289.86"/>
    <n v="19692.990000000002"/>
  </r>
  <r>
    <s v="N"/>
    <x v="48"/>
    <s v="MOORHEAD"/>
    <s v="Rehab Hanger Txwys-Phase1 Design, triggering event master plan"/>
    <d v="2017-04-10T00:00:00"/>
    <n v="16875"/>
    <n v="3546.93"/>
    <n v="3955.08"/>
    <n v="24377.010000000002"/>
  </r>
  <r>
    <s v="N"/>
    <x v="48"/>
    <s v="MOORHEAD"/>
    <s v="Rehab Hanger Txwys-Phase1 Design, triggering event master plan"/>
    <d v="2017-10-30T00:00:00"/>
    <n v="22853"/>
    <n v="11398.35"/>
    <n v="12983.65"/>
    <n v="47235"/>
  </r>
  <r>
    <s v="N"/>
    <x v="48"/>
    <s v="MOORHEAD"/>
    <s v="Rehab Hanger Txwys-Phase1 Design, triggering event master plan"/>
    <d v="2017-11-08T00:00:00"/>
    <n v="10385"/>
    <n v="777.61"/>
    <n v="589.39"/>
    <n v="11752"/>
  </r>
  <r>
    <s v="N"/>
    <x v="48"/>
    <s v="MOORHEAD"/>
    <s v="Rehab Hanger Txwys-Phase1 Design, triggering event master plan"/>
    <d v="2018-02-01T00:00:00"/>
    <n v="7015"/>
    <n v="0"/>
    <n v="0"/>
    <n v="7015"/>
  </r>
  <r>
    <s v="N"/>
    <x v="48"/>
    <s v="MOORHEAD"/>
    <s v="Rehab Hanger Txwys-Phase1 Design, triggering event master plan"/>
    <d v="2018-07-12T00:00:00"/>
    <n v="9346"/>
    <n v="0"/>
    <n v="0"/>
    <n v="9346"/>
  </r>
  <r>
    <s v="N"/>
    <x v="48"/>
    <s v="MOORHEAD"/>
    <s v="Rehab Hanger Txwys-Phase1 Design, triggering event master plan"/>
    <d v="2019-08-05T00:00:00"/>
    <n v="10193"/>
    <n v="0"/>
    <n v="2784"/>
    <n v="12977"/>
  </r>
  <r>
    <s v="N"/>
    <x v="48"/>
    <s v="MOORHEAD"/>
    <s v="Reconst Hangar area Taxilane A - (phase 2, construction)"/>
    <d v="2018-02-13T00:00:00"/>
    <n v="433951.2"/>
    <n v="287703.27"/>
    <n v="450484.52"/>
    <n v="1172138.99"/>
  </r>
  <r>
    <s v="N"/>
    <x v="48"/>
    <s v="MOORHEAD"/>
    <s v="Reconst Hangar area Taxilane A - (phase 2, construction)"/>
    <d v="2018-08-22T00:00:00"/>
    <n v="47454"/>
    <n v="-205"/>
    <n v="1582.63"/>
    <n v="48831.63"/>
  </r>
  <r>
    <s v="N"/>
    <x v="48"/>
    <s v="MOORHEAD"/>
    <s v="Apron/Twy Reconstruction, Design Rwy/Twys Rehabilitation"/>
    <d v="1899-12-30T00:00:00"/>
    <n v="178672"/>
    <n v="23779.51"/>
    <n v="15894.67"/>
    <n v="218346.18000000002"/>
  </r>
  <r>
    <s v="N"/>
    <x v="48"/>
    <s v="MOORHEAD"/>
    <s v="Apron/Twy Reconstruction, Design Rwy/Twys Rehabilitation"/>
    <d v="1899-12-30T00:00:00"/>
    <n v="-178672"/>
    <n v="-23779.51"/>
    <n v="-15894.67"/>
    <n v="-218346.18000000002"/>
  </r>
  <r>
    <s v="N"/>
    <x v="48"/>
    <s v="MOORHEAD"/>
    <s v="Apron/Twy Reconstruction, Design Rwy/Twys Rehabilitation"/>
    <d v="2019-03-15T00:00:00"/>
    <n v="178672"/>
    <n v="23779.51"/>
    <n v="15894.67"/>
    <n v="218346.18000000002"/>
  </r>
  <r>
    <s v="N"/>
    <x v="48"/>
    <s v="MOORHEAD"/>
    <s v="Apron/Twy Reconstruction, Design Rwy/Twys Rehabilitation"/>
    <d v="2019-05-17T00:00:00"/>
    <n v="92240"/>
    <n v="5175.99"/>
    <n v="5146.4799999999996"/>
    <n v="102562.47"/>
  </r>
  <r>
    <s v="N"/>
    <x v="48"/>
    <s v="MOORHEAD"/>
    <s v="Apron/Twy Reconstruction, Design Rwy/Twys Rehabilitation"/>
    <d v="2019-11-26T00:00:00"/>
    <n v="503879"/>
    <n v="65824.09"/>
    <n v="44176.75"/>
    <n v="613879.84"/>
  </r>
  <r>
    <s v="N"/>
    <x v="48"/>
    <s v="MOORHEAD"/>
    <s v="Runway 12/30 and Parallel Taxiway Rehabilitation &amp; Lighting Design"/>
    <d v="2020-08-20T00:00:00"/>
    <n v="1496005"/>
    <n v="84535.75"/>
    <n v="84536.47"/>
    <n v="1665077.22"/>
  </r>
  <r>
    <s v="N"/>
    <x v="48"/>
    <s v="MOORHEAD"/>
    <s v="CARES Act amendment for Moorhead"/>
    <d v="1899-12-30T00:00:00"/>
    <n v="7808"/>
    <n v="0"/>
    <n v="0"/>
    <n v="7808"/>
  </r>
  <r>
    <s v="N"/>
    <x v="48"/>
    <s v="MOORHEAD"/>
    <s v="CARES Act amendment for Moorhead"/>
    <d v="2020-09-11T00:00:00"/>
    <n v="22192"/>
    <n v="0"/>
    <n v="0"/>
    <n v="22192"/>
  </r>
  <r>
    <s v="N"/>
    <x v="49"/>
    <s v="MOOSE LAKE- CARLTON COUNTY"/>
    <s v="MOOSE LAKE-CARLTON CO AIRPORT"/>
    <d v="1950-12-01T00:00:00"/>
    <n v="0"/>
    <n v="5947.75"/>
    <n v="0"/>
    <n v="5947.75"/>
  </r>
  <r>
    <s v="N"/>
    <x v="49"/>
    <s v="MOOSE LAKE- CARLTON COUNTY"/>
    <s v="GRADE/SEED/MARKERS"/>
    <d v="1952-07-18T00:00:00"/>
    <n v="11433.58"/>
    <n v="11133.58"/>
    <n v="0"/>
    <n v="22567.16"/>
  </r>
  <r>
    <s v="N"/>
    <x v="49"/>
    <s v="MOOSE LAKE- CARLTON COUNTY"/>
    <s v="REM LOOSE STONES-LAND STRIP/TX"/>
    <d v="1951-10-05T00:00:00"/>
    <n v="0"/>
    <n v="1297.75"/>
    <n v="0"/>
    <n v="1297.75"/>
  </r>
  <r>
    <s v="N"/>
    <x v="49"/>
    <s v="MOOSE LAKE- CARLTON COUNTY"/>
    <s v="IMPROVE DRAINAGE, ETC."/>
    <d v="1970-12-28T00:00:00"/>
    <n v="0"/>
    <n v="982.98"/>
    <n v="982.98"/>
    <n v="1965.96"/>
  </r>
  <r>
    <s v="N"/>
    <x v="49"/>
    <s v="MOOSE LAKE- CARLTON COUNTY"/>
    <s v="ADMINISTRATION BUILDING"/>
    <d v="1972-09-21T00:00:00"/>
    <n v="0"/>
    <n v="7500"/>
    <n v="7665.58"/>
    <n v="15165.58"/>
  </r>
  <r>
    <s v="N"/>
    <x v="49"/>
    <s v="MOOSE LAKE- CARLTON COUNTY"/>
    <s v="RUNWAY AND TAXIWAY EXTENSION"/>
    <d v="1977-08-09T00:00:00"/>
    <n v="0"/>
    <n v="24524.26"/>
    <n v="6131.07"/>
    <n v="30655.329999999998"/>
  </r>
  <r>
    <s v="N"/>
    <x v="49"/>
    <s v="MOOSE LAKE- CARLTON COUNTY"/>
    <s v="LAND - PAR 1 THRU 7- NEED #8"/>
    <d v="1985-08-21T00:00:00"/>
    <n v="0"/>
    <n v="23234.2"/>
    <n v="11617.1"/>
    <n v="34851.300000000003"/>
  </r>
  <r>
    <s v="N"/>
    <x v="49"/>
    <s v="MOOSE LAKE- CARLTON COUNTY"/>
    <s v="LAND - PAR 1 THRU 7- NEED #8"/>
    <d v="1985-11-05T00:00:00"/>
    <n v="0"/>
    <n v="5429.24"/>
    <n v="2714.62"/>
    <n v="8143.86"/>
  </r>
  <r>
    <s v="N"/>
    <x v="49"/>
    <s v="MOOSE LAKE- CARLTON COUNTY"/>
    <s v="LAND - PAR 1 THRU 7- NEED #8"/>
    <d v="1986-11-05T00:00:00"/>
    <n v="0"/>
    <n v="1550.45"/>
    <n v="775.22"/>
    <n v="2325.67"/>
  </r>
  <r>
    <s v="N"/>
    <x v="49"/>
    <s v="MOOSE LAKE- CARLTON COUNTY"/>
    <s v="LAND - PAR 1 THRU 7- NEED #8"/>
    <d v="1987-10-20T00:00:00"/>
    <n v="0"/>
    <n v="14579.05"/>
    <n v="7289.52"/>
    <n v="21868.57"/>
  </r>
  <r>
    <s v="N"/>
    <x v="49"/>
    <s v="MOOSE LAKE- CARLTON COUNTY"/>
    <s v="LAND - PAR 1 THRU 7- NEED #8"/>
    <d v="1987-12-11T00:00:00"/>
    <n v="0"/>
    <n v="15189.51"/>
    <n v="7594.75"/>
    <n v="22784.260000000002"/>
  </r>
  <r>
    <s v="N"/>
    <x v="49"/>
    <s v="MOOSE LAKE- CARLTON COUNTY"/>
    <s v="LAND - PAR 1 THRU 7- NEED #8"/>
    <d v="1990-02-27T00:00:00"/>
    <n v="0"/>
    <n v="4949.2299999999996"/>
    <n v="2474.62"/>
    <n v="7423.8499999999995"/>
  </r>
  <r>
    <s v="N"/>
    <x v="49"/>
    <s v="MOOSE LAKE- CARLTON COUNTY"/>
    <s v="REESTABLISH TURF ON RUNWAY"/>
    <d v="1988-12-07T00:00:00"/>
    <n v="0"/>
    <n v="2946.67"/>
    <n v="1473.33"/>
    <n v="4420"/>
  </r>
  <r>
    <s v="N"/>
    <x v="49"/>
    <s v="MOOSE LAKE- CARLTON COUNTY"/>
    <s v="RIDING MOWER"/>
    <d v="1989-09-06T00:00:00"/>
    <n v="0"/>
    <n v="2466"/>
    <n v="1233"/>
    <n v="3699"/>
  </r>
  <r>
    <s v="N"/>
    <x v="49"/>
    <s v="MOOSE LAKE- CARLTON COUNTY"/>
    <s v="BURY OVERHEAD POWER CABLE"/>
    <d v="1989-12-14T00:00:00"/>
    <n v="0"/>
    <n v="3833.34"/>
    <n v="1916.66"/>
    <n v="5750"/>
  </r>
  <r>
    <s v="N"/>
    <x v="49"/>
    <s v="MOOSE LAKE- CARLTON COUNTY"/>
    <s v="PAVE ENTRANCE ROAD &amp; PARKING L"/>
    <d v="1990-06-01T00:00:00"/>
    <n v="0"/>
    <n v="8278.48"/>
    <n v="4139.24"/>
    <n v="12417.72"/>
  </r>
  <r>
    <s v="N"/>
    <x v="49"/>
    <s v="MOOSE LAKE- CARLTON COUNTY"/>
    <s v="EQUIPMENT STORAGE BUILDING"/>
    <d v="1991-02-11T00:00:00"/>
    <n v="0"/>
    <n v="23568.959999999999"/>
    <n v="11784.46"/>
    <n v="35353.42"/>
  </r>
  <r>
    <s v="N"/>
    <x v="49"/>
    <s v="MOOSE LAKE- CARLTON COUNTY"/>
    <s v="EQUIPMENT STORAGE BUILDING"/>
    <d v="1991-05-10T00:00:00"/>
    <n v="0"/>
    <n v="1857.53"/>
    <n v="928.77"/>
    <n v="2786.3"/>
  </r>
  <r>
    <s v="N"/>
    <x v="49"/>
    <s v="MOOSE LAKE- CARLTON COUNTY"/>
    <s v="EQUIPMENT STORAGE BUILDING"/>
    <d v="1992-11-12T00:00:00"/>
    <n v="0"/>
    <n v="235.29"/>
    <n v="117.64"/>
    <n v="352.93"/>
  </r>
  <r>
    <s v="N"/>
    <x v="49"/>
    <s v="MOOSE LAKE- CARLTON COUNTY"/>
    <s v="MASTER PLAN UPDATE"/>
    <d v="1991-05-13T00:00:00"/>
    <n v="0"/>
    <n v="6394.52"/>
    <n v="3197.25"/>
    <n v="9591.77"/>
  </r>
  <r>
    <s v="N"/>
    <x v="49"/>
    <s v="MOOSE LAKE- CARLTON COUNTY"/>
    <s v="PAVE &amp; LIGHT RUNWY-3200 FT"/>
    <d v="1991-10-19T00:00:00"/>
    <n v="0"/>
    <n v="121258.72"/>
    <n v="60629.36"/>
    <n v="181888.08000000002"/>
  </r>
  <r>
    <s v="N"/>
    <x v="49"/>
    <s v="MOOSE LAKE- CARLTON COUNTY"/>
    <s v="PAVE &amp; LIGHT RUNWY-3200 FT"/>
    <d v="1991-11-29T00:00:00"/>
    <n v="0"/>
    <n v="178323.28"/>
    <n v="89161.64"/>
    <n v="267484.92"/>
  </r>
  <r>
    <s v="N"/>
    <x v="49"/>
    <s v="MOOSE LAKE- CARLTON COUNTY"/>
    <s v="PAVE &amp; LIGHT RUNWY-3200 FT"/>
    <d v="1992-04-06T00:00:00"/>
    <n v="0"/>
    <n v="22213.48"/>
    <n v="11106.75"/>
    <n v="33320.229999999996"/>
  </r>
  <r>
    <s v="N"/>
    <x v="49"/>
    <s v="MOOSE LAKE- CARLTON COUNTY"/>
    <s v="PAVE &amp; LIGHT RUNWY-3200 FT"/>
    <d v="1992-08-10T00:00:00"/>
    <n v="0"/>
    <n v="2625.85"/>
    <n v="1312.94"/>
    <n v="3938.79"/>
  </r>
  <r>
    <s v="N"/>
    <x v="49"/>
    <s v="MOOSE LAKE- CARLTON COUNTY"/>
    <s v="PAVE &amp; LIGHT RUNWY-3200 FT"/>
    <d v="1992-12-28T00:00:00"/>
    <n v="0"/>
    <n v="710.67"/>
    <n v="355.31"/>
    <n v="1065.98"/>
  </r>
  <r>
    <s v="N"/>
    <x v="49"/>
    <s v="MOOSE LAKE- CARLTON COUNTY"/>
    <s v="PAVE &amp; LIGHT RUNWY-3200 FT"/>
    <d v="1993-07-08T00:00:00"/>
    <n v="0"/>
    <n v="13509.93"/>
    <n v="6755"/>
    <n v="20264.93"/>
  </r>
  <r>
    <s v="N"/>
    <x v="49"/>
    <s v="MOOSE LAKE- CARLTON COUNTY"/>
    <s v="AVIATION FUELING SYSTEM (1,500 GAL??)"/>
    <d v="1993-03-08T00:00:00"/>
    <n v="0"/>
    <n v="20600"/>
    <n v="10300"/>
    <n v="30900"/>
  </r>
  <r>
    <s v="N"/>
    <x v="49"/>
    <s v="MOOSE LAKE- CARLTON COUNTY"/>
    <s v="AVIATION FUELING SYSTEM (1,500 GAL??)"/>
    <d v="1993-05-12T00:00:00"/>
    <n v="0"/>
    <n v="1454.68"/>
    <n v="727.36"/>
    <n v="2182.04"/>
  </r>
  <r>
    <s v="N"/>
    <x v="49"/>
    <s v="MOOSE LAKE- CARLTON COUNTY"/>
    <s v="PURCHASE SNOW BLOWER"/>
    <d v="1993-01-27T00:00:00"/>
    <n v="0"/>
    <n v="95.54"/>
    <n v="516.88"/>
    <n v="612.41999999999996"/>
  </r>
  <r>
    <s v="N"/>
    <x v="49"/>
    <s v="MOOSE LAKE- CARLTON COUNTY"/>
    <s v="AIRPORT STORM WATER PLAN"/>
    <d v="1994-04-27T00:00:00"/>
    <n v="0"/>
    <n v="2818.09"/>
    <n v="1409.06"/>
    <n v="4227.1499999999996"/>
  </r>
  <r>
    <s v="N"/>
    <x v="49"/>
    <s v="MOOSE LAKE- CARLTON COUNTY"/>
    <s v="RUNWAY PAVEMENT CRACK REPAIR"/>
    <d v="1996-11-21T00:00:00"/>
    <n v="0"/>
    <n v="8466.66"/>
    <n v="4233.33"/>
    <n v="12699.99"/>
  </r>
  <r>
    <s v="N"/>
    <x v="49"/>
    <s v="MOOSE LAKE- CARLTON COUNTY"/>
    <s v="PAVEMENT MARKINGS"/>
    <d v="1996-11-21T00:00:00"/>
    <n v="0"/>
    <n v="1006.09"/>
    <n v="503.04"/>
    <n v="1509.13"/>
  </r>
  <r>
    <s v="N"/>
    <x v="49"/>
    <s v="MOOSE LAKE- CARLTON COUNTY"/>
    <s v="PAVEMENT CRACK REPAIR"/>
    <d v="1998-10-08T00:00:00"/>
    <n v="0"/>
    <n v="12780"/>
    <n v="8520"/>
    <n v="21300"/>
  </r>
  <r>
    <s v="N"/>
    <x v="49"/>
    <s v="MOOSE LAKE- CARLTON COUNTY"/>
    <s v="6-UNIT &quot;T&quot; HANGAR SITE WORK"/>
    <d v="2002-01-08T00:00:00"/>
    <n v="0"/>
    <n v="23614.54"/>
    <n v="23614.52"/>
    <n v="47229.06"/>
  </r>
  <r>
    <s v="N"/>
    <x v="49"/>
    <s v="MOOSE LAKE- CARLTON COUNTY"/>
    <s v="6-UNIT &quot;T&quot; HANGAR SITE WORK"/>
    <d v="2003-12-31T00:00:00"/>
    <n v="0"/>
    <n v="5995.76"/>
    <n v="5995.72"/>
    <n v="11991.48"/>
  </r>
  <r>
    <s v="N"/>
    <x v="49"/>
    <s v="MOOSE LAKE- CARLTON COUNTY"/>
    <s v="AIRPORT BEACON UPGRADE"/>
    <d v="2001-06-14T00:00:00"/>
    <n v="0"/>
    <n v="4754.43"/>
    <n v="2377.2199999999998"/>
    <n v="7131.65"/>
  </r>
  <r>
    <s v="N"/>
    <x v="49"/>
    <s v="MOOSE LAKE- CARLTON COUNTY"/>
    <s v="New fuel system"/>
    <d v="2003-07-03T00:00:00"/>
    <n v="0"/>
    <n v="5487.5"/>
    <n v="7891.59"/>
    <n v="13379.09"/>
  </r>
  <r>
    <s v="N"/>
    <x v="49"/>
    <s v="MOOSE LAKE- CARLTON COUNTY"/>
    <s v="New fuel system"/>
    <d v="2003-07-03T00:00:00"/>
    <n v="0"/>
    <n v="2404.09"/>
    <n v="0"/>
    <n v="2404.09"/>
  </r>
  <r>
    <s v="N"/>
    <x v="49"/>
    <s v="MOOSE LAKE- CARLTON COUNTY"/>
    <s v="Security Cameras"/>
    <d v="2003-05-23T00:00:00"/>
    <n v="0"/>
    <n v="1444.27"/>
    <n v="962.85"/>
    <n v="2407.12"/>
  </r>
  <r>
    <s v="N"/>
    <x v="49"/>
    <s v="MOOSE LAKE- CARLTON COUNTY"/>
    <s v="Security Cameras"/>
    <d v="2003-06-26T00:00:00"/>
    <n v="0"/>
    <n v="55.73"/>
    <n v="37.15"/>
    <n v="92.88"/>
  </r>
  <r>
    <s v="N"/>
    <x v="49"/>
    <s v="MOOSE LAKE- CARLTON COUNTY"/>
    <s v="RUNWAY 4/22 REILs"/>
    <d v="2006-02-03T00:00:00"/>
    <n v="0"/>
    <n v="39726.03"/>
    <n v="9931.51"/>
    <n v="49657.54"/>
  </r>
  <r>
    <s v="N"/>
    <x v="49"/>
    <s v="MOOSE LAKE- CARLTON COUNTY"/>
    <s v="RUNWAY 4/22 REILs"/>
    <d v="2007-06-07T00:00:00"/>
    <n v="0"/>
    <n v="2273.9699999999998"/>
    <n v="568.49"/>
    <n v="2842.46"/>
  </r>
  <r>
    <s v="N"/>
    <x v="49"/>
    <s v="MOOSE LAKE- CARLTON COUNTY"/>
    <s v="FLAIL MOWER"/>
    <d v="2007-08-06T00:00:00"/>
    <n v="0"/>
    <n v="4901.5"/>
    <n v="2100.65"/>
    <n v="7002.15"/>
  </r>
  <r>
    <s v="N"/>
    <x v="49"/>
    <s v="MOOSE LAKE- CARLTON COUNTY"/>
    <s v="1.Rehabilitate Rwy 4/22, Twy &amp; Apron"/>
    <d v="2009-06-25T00:00:00"/>
    <n v="93649"/>
    <n v="0"/>
    <n v="4929.92"/>
    <n v="98578.92"/>
  </r>
  <r>
    <s v="N"/>
    <x v="49"/>
    <s v="MOOSE LAKE- CARLTON COUNTY"/>
    <s v="1.Rehabilitate Rwy 4/22, Twy &amp; Apron"/>
    <d v="2009-09-15T00:00:00"/>
    <n v="5645"/>
    <n v="0"/>
    <n v="297.14999999999998"/>
    <n v="5942.15"/>
  </r>
  <r>
    <s v="N"/>
    <x v="49"/>
    <s v="MOOSE LAKE- CARLTON COUNTY"/>
    <s v="1.Rehabilitate Rwy 4/22, Twy &amp; Apron"/>
    <d v="2010-12-14T00:00:00"/>
    <n v="9975"/>
    <n v="0"/>
    <n v="525"/>
    <n v="10500"/>
  </r>
  <r>
    <s v="N"/>
    <x v="49"/>
    <s v="MOOSE LAKE- CARLTON COUNTY"/>
    <s v="ALP UPDATE &amp; SRE"/>
    <d v="2009-03-19T00:00:00"/>
    <n v="34590"/>
    <n v="0"/>
    <n v="1820.84"/>
    <n v="36410.839999999997"/>
  </r>
  <r>
    <s v="N"/>
    <x v="49"/>
    <s v="MOOSE LAKE- CARLTON COUNTY"/>
    <s v="ALP UPDATE &amp; SRE"/>
    <d v="2010-04-30T00:00:00"/>
    <n v="145074"/>
    <n v="0"/>
    <n v="7794.78"/>
    <n v="152868.78"/>
  </r>
  <r>
    <s v="N"/>
    <x v="49"/>
    <s v="MOOSE LAKE- CARLTON COUNTY"/>
    <s v="ALP UPDATE &amp; SRE"/>
    <d v="2011-03-02T00:00:00"/>
    <n v="3022"/>
    <n v="0"/>
    <n v="0"/>
    <n v="3022"/>
  </r>
  <r>
    <s v="N"/>
    <x v="49"/>
    <s v="MOOSE LAKE- CARLTON COUNTY"/>
    <s v="ALP UPDATE &amp; SRE"/>
    <d v="2013-02-07T00:00:00"/>
    <n v="0"/>
    <n v="7490"/>
    <n v="3210"/>
    <n v="10700"/>
  </r>
  <r>
    <s v="N"/>
    <x v="49"/>
    <s v="MOOSE LAKE- CARLTON COUNTY"/>
    <s v="4/22 PAPIs and Hold signs"/>
    <d v="2010-05-14T00:00:00"/>
    <n v="42037"/>
    <n v="0"/>
    <n v="2213"/>
    <n v="44250"/>
  </r>
  <r>
    <s v="N"/>
    <x v="49"/>
    <s v="MOOSE LAKE- CARLTON COUNTY"/>
    <s v="4/22 PAPIs and Hold signs"/>
    <d v="2010-08-11T00:00:00"/>
    <n v="85656"/>
    <n v="0"/>
    <n v="4508.28"/>
    <n v="90164.28"/>
  </r>
  <r>
    <s v="N"/>
    <x v="49"/>
    <s v="MOOSE LAKE- CARLTON COUNTY"/>
    <s v="4/22 PAPIs and Hold signs"/>
    <d v="2011-03-30T00:00:00"/>
    <n v="18267"/>
    <n v="0"/>
    <n v="962.37"/>
    <n v="19229.37"/>
  </r>
  <r>
    <s v="N"/>
    <x v="49"/>
    <s v="MOOSE LAKE- CARLTON COUNTY"/>
    <s v="4/22 PAPIs and Hold signs"/>
    <d v="2012-01-20T00:00:00"/>
    <n v="2242"/>
    <n v="0"/>
    <n v="234"/>
    <n v="2476"/>
  </r>
  <r>
    <s v="N"/>
    <x v="49"/>
    <s v="MOOSE LAKE- CARLTON COUNTY"/>
    <s v="4/22 PAPIs and Hold signs"/>
    <d v="2014-08-18T00:00:00"/>
    <n v="2199"/>
    <n v="0"/>
    <n v="0"/>
    <n v="2199"/>
  </r>
  <r>
    <s v="N"/>
    <x v="49"/>
    <s v="MOOSE LAKE- CARLTON COUNTY"/>
    <s v="Replace Fuel Card Reader"/>
    <d v="2012-07-26T00:00:00"/>
    <n v="0"/>
    <n v="4637.5"/>
    <n v="4637.5"/>
    <n v="9275"/>
  </r>
  <r>
    <s v="N"/>
    <x v="49"/>
    <s v="MOOSE LAKE- CARLTON COUNTY"/>
    <s v="Riding Mower/Blower"/>
    <d v="2010-10-11T00:00:00"/>
    <n v="0"/>
    <n v="7541.81"/>
    <n v="3770.91"/>
    <n v="11312.720000000001"/>
  </r>
  <r>
    <s v="N"/>
    <x v="49"/>
    <s v="MOOSE LAKE- CARLTON COUNTY"/>
    <s v="A/D Building"/>
    <d v="2012-01-12T00:00:00"/>
    <n v="176195"/>
    <n v="0"/>
    <n v="9274"/>
    <n v="185469"/>
  </r>
  <r>
    <s v="N"/>
    <x v="49"/>
    <s v="MOOSE LAKE- CARLTON COUNTY"/>
    <s v="A/D Building"/>
    <d v="2012-07-16T00:00:00"/>
    <n v="120491"/>
    <n v="0"/>
    <n v="6341.1"/>
    <n v="126832.1"/>
  </r>
  <r>
    <s v="N"/>
    <x v="49"/>
    <s v="MOOSE LAKE- CARLTON COUNTY"/>
    <s v="A/D Building"/>
    <d v="2014-08-26T00:00:00"/>
    <n v="20640"/>
    <n v="0"/>
    <n v="1087.08"/>
    <n v="21727.08"/>
  </r>
  <r>
    <s v="N"/>
    <x v="49"/>
    <s v="MOOSE LAKE- CARLTON COUNTY"/>
    <s v="Rehab Runway, Taxiway, &amp; Apron"/>
    <d v="2013-05-09T00:00:00"/>
    <n v="70213"/>
    <n v="1601.92"/>
    <n v="8185.08"/>
    <n v="80000"/>
  </r>
  <r>
    <s v="N"/>
    <x v="49"/>
    <s v="MOOSE LAKE- CARLTON COUNTY"/>
    <s v="Rehab Runway, Taxiway, &amp; Apron"/>
    <d v="2013-09-19T00:00:00"/>
    <n v="613204"/>
    <n v="11850.46"/>
    <n v="74483.22"/>
    <n v="699537.67999999993"/>
  </r>
  <r>
    <s v="N"/>
    <x v="49"/>
    <s v="MOOSE LAKE- CARLTON COUNTY"/>
    <s v="Rehab Runway, Taxiway, &amp; Apron"/>
    <d v="2014-01-28T00:00:00"/>
    <n v="34220"/>
    <n v="2032.52"/>
    <n v="14536.56"/>
    <n v="50789.079999999994"/>
  </r>
  <r>
    <s v="N"/>
    <x v="49"/>
    <s v="MOOSE LAKE- CARLTON COUNTY"/>
    <s v="Rehab Runway, Taxiway, &amp; Apron"/>
    <d v="2016-06-17T00:00:00"/>
    <n v="79738"/>
    <n v="4515.1000000000004"/>
    <n v="0"/>
    <n v="84253.1"/>
  </r>
  <r>
    <s v="N"/>
    <x v="49"/>
    <s v="MOOSE LAKE- CARLTON COUNTY"/>
    <s v="Rehab Runway, Taxiway, &amp; Apron"/>
    <d v="2016-06-17T00:00:00"/>
    <n v="31982"/>
    <n v="0"/>
    <n v="0"/>
    <n v="31982"/>
  </r>
  <r>
    <s v="N"/>
    <x v="49"/>
    <s v="MOOSE LAKE- CARLTON COUNTY"/>
    <s v="Rehab Runway  [BONDING]"/>
    <d v="2013-09-05T00:00:00"/>
    <n v="0"/>
    <n v="63209.11"/>
    <n v="1929.94"/>
    <n v="65139.05"/>
  </r>
  <r>
    <s v="N"/>
    <x v="49"/>
    <s v="MOOSE LAKE- CARLTON COUNTY"/>
    <s v="Rehab Runway  [BONDING]"/>
    <d v="2014-01-28T00:00:00"/>
    <n v="0"/>
    <n v="7355.2"/>
    <n v="111.54"/>
    <n v="7466.74"/>
  </r>
  <r>
    <s v="N"/>
    <x v="49"/>
    <s v="MOOSE LAKE- CARLTON COUNTY"/>
    <s v="Rehabilitate Runway Lighting"/>
    <d v="2015-12-21T00:00:00"/>
    <n v="174196"/>
    <n v="9677.61"/>
    <n v="9678.51"/>
    <n v="193552.12"/>
  </r>
  <r>
    <s v="N"/>
    <x v="49"/>
    <s v="MOOSE LAKE- CARLTON COUNTY"/>
    <s v="Rehabilitate Runway Lighting"/>
    <d v="2016-01-06T00:00:00"/>
    <n v="42374"/>
    <n v="2354.1"/>
    <n v="2354.1"/>
    <n v="47082.2"/>
  </r>
  <r>
    <s v="N"/>
    <x v="49"/>
    <s v="MOOSE LAKE- CARLTON COUNTY"/>
    <s v="Rehabilitate Runway Lighting"/>
    <d v="2016-05-04T00:00:00"/>
    <n v="8569"/>
    <n v="959.33"/>
    <n v="960.13"/>
    <n v="10488.46"/>
  </r>
  <r>
    <s v="N"/>
    <x v="49"/>
    <s v="MOOSE LAKE- CARLTON COUNTY"/>
    <s v="Rehabilitate Runway Lighting"/>
    <d v="2016-10-27T00:00:00"/>
    <n v="8699"/>
    <n v="0"/>
    <n v="-1"/>
    <n v="8698"/>
  </r>
  <r>
    <s v="N"/>
    <x v="49"/>
    <s v="MOOSE LAKE- CARLTON COUNTY"/>
    <s v="Runway 4/22, Taxiway, and Apron Crack Seal and Sealcoat"/>
    <d v="2017-11-08T00:00:00"/>
    <n v="190631"/>
    <n v="10590.69"/>
    <n v="10592.18"/>
    <n v="211813.87"/>
  </r>
  <r>
    <s v="N"/>
    <x v="49"/>
    <s v="MOOSE LAKE- CARLTON COUNTY"/>
    <s v="Runway 4/22, Taxiway, and Apron Crack Seal and Sealcoat"/>
    <d v="2019-05-17T00:00:00"/>
    <n v="6482"/>
    <n v="3208.28"/>
    <n v="2129.31"/>
    <n v="11819.59"/>
  </r>
  <r>
    <s v="N"/>
    <x v="49"/>
    <s v="MOOSE LAKE- CARLTON COUNTY"/>
    <s v="Runway 4/22, Taxiway, and Apron Crack Seal and Sealcoat"/>
    <d v="2020-01-10T00:00:00"/>
    <n v="17272"/>
    <n v="10.84"/>
    <n v="4.21"/>
    <n v="17287.05"/>
  </r>
  <r>
    <s v="N"/>
    <x v="49"/>
    <s v="MOOSE LAKE- CARLTON COUNTY"/>
    <s v="Install Airport Security System"/>
    <d v="2020-11-10T00:00:00"/>
    <n v="0"/>
    <n v="7487.9"/>
    <n v="3209.1"/>
    <n v="10697"/>
  </r>
  <r>
    <s v="N"/>
    <x v="49"/>
    <s v="MOOSE LAKE- CARLTON COUNTY"/>
    <s v="LAND"/>
    <d v="1951-01-29T00:00:00"/>
    <n v="1150.44"/>
    <n v="0"/>
    <n v="0"/>
    <n v="1150.44"/>
  </r>
  <r>
    <s v="N"/>
    <x v="49"/>
    <s v="MOOSE LAKE- CARLTON COUNTY"/>
    <s v="LAND"/>
    <d v="1952-07-18T00:00:00"/>
    <n v="1110.3800000000001"/>
    <n v="0"/>
    <n v="0"/>
    <n v="1110.3800000000001"/>
  </r>
  <r>
    <s v="N"/>
    <x v="50"/>
    <s v="NORMAN CO.-ADA-TWIN VALLEY"/>
    <s v="NORMAN CO.-ADA-TWIN VALLEY AIRPORT"/>
    <d v="1978-01-11T00:00:00"/>
    <n v="0"/>
    <n v="193864.37"/>
    <n v="24237.89"/>
    <n v="218102.26"/>
  </r>
  <r>
    <s v="N"/>
    <x v="50"/>
    <s v="NORMAN CO.-ADA-TWIN VALLEY"/>
    <s v="LAND"/>
    <d v="1977-08-26T00:00:00"/>
    <n v="0"/>
    <n v="35788.92"/>
    <n v="35788.93"/>
    <n v="71577.850000000006"/>
  </r>
  <r>
    <s v="N"/>
    <x v="50"/>
    <s v="NORMAN CO.-ADA-TWIN VALLEY"/>
    <s v="A/D BUILDING"/>
    <d v="1979-06-13T00:00:00"/>
    <n v="0"/>
    <n v="17777.060000000001"/>
    <n v="4444.26"/>
    <n v="22221.32"/>
  </r>
  <r>
    <s v="N"/>
    <x v="50"/>
    <s v="NORMAN CO.-ADA-TWIN VALLEY"/>
    <s v="BEACON REPLACEMENT"/>
    <d v="1983-09-16T00:00:00"/>
    <n v="0"/>
    <n v="8151.04"/>
    <n v="5075.5200000000004"/>
    <n v="13226.560000000001"/>
  </r>
  <r>
    <s v="N"/>
    <x v="50"/>
    <s v="NORMAN CO.-ADA-TWIN VALLEY"/>
    <s v="REPAIR HANGAR FOOTNGS,A/D DOOR"/>
    <d v="1986-06-09T00:00:00"/>
    <n v="0"/>
    <n v="1932.31"/>
    <n v="966.16"/>
    <n v="2898.47"/>
  </r>
  <r>
    <s v="N"/>
    <x v="50"/>
    <s v="NORMAN CO.-ADA-TWIN VALLEY"/>
    <s v="3000 GAL. ABOVE GROUND FUEL FACILITY"/>
    <d v="1987-10-23T00:00:00"/>
    <n v="0"/>
    <n v="6333.33"/>
    <n v="3166.67"/>
    <n v="9500"/>
  </r>
  <r>
    <s v="N"/>
    <x v="50"/>
    <s v="NORMAN CO.-ADA-TWIN VALLEY"/>
    <s v="HANGAR FOOTINGS &amp; DOOR REPAIR"/>
    <d v="1988-11-02T00:00:00"/>
    <n v="0"/>
    <n v="3809.67"/>
    <n v="1904.83"/>
    <n v="5714.5"/>
  </r>
  <r>
    <s v="N"/>
    <x v="50"/>
    <s v="NORMAN CO.-ADA-TWIN VALLEY"/>
    <s v="CRACK SEAL &amp; SURFACE REPAIR RW"/>
    <d v="1988-11-30T00:00:00"/>
    <n v="0"/>
    <n v="5000"/>
    <n v="2500"/>
    <n v="7500"/>
  </r>
  <r>
    <s v="N"/>
    <x v="50"/>
    <s v="NORMAN CO.-ADA-TWIN VALLEY"/>
    <s v="CRACK SEAL &amp; SURFACE REPAIR RW"/>
    <d v="1990-08-24T00:00:00"/>
    <n v="0"/>
    <n v="6813.72"/>
    <n v="3406.85"/>
    <n v="10220.57"/>
  </r>
  <r>
    <s v="N"/>
    <x v="50"/>
    <s v="NORMAN CO.-ADA-TWIN VALLEY"/>
    <s v="CRACK SEAL &amp; SURFACE REPAIR RW"/>
    <d v="1991-11-02T00:00:00"/>
    <n v="0"/>
    <n v="2933.09"/>
    <n v="1466.55"/>
    <n v="4399.6400000000003"/>
  </r>
  <r>
    <s v="N"/>
    <x v="50"/>
    <s v="NORMAN CO.-ADA-TWIN VALLEY"/>
    <s v="SEAL &amp; PAINT RWY, FENCE REPAIR-ADA"/>
    <d v="1995-10-13T00:00:00"/>
    <n v="0"/>
    <n v="13989.83"/>
    <n v="6994.92"/>
    <n v="20984.75"/>
  </r>
  <r>
    <s v="N"/>
    <x v="50"/>
    <s v="NORMAN CO.-ADA-TWIN VALLEY"/>
    <s v="RWY CRACK REPAIR, APRON PATCH, &amp; MP/ALP"/>
    <d v="2000-08-10T00:00:00"/>
    <n v="0"/>
    <n v="5856.3"/>
    <n v="3904.2"/>
    <n v="9760.5"/>
  </r>
  <r>
    <s v="N"/>
    <x v="50"/>
    <s v="NORMAN CO.-ADA-TWIN VALLEY"/>
    <s v="Airport beacon improvement project"/>
    <d v="2003-01-10T00:00:00"/>
    <n v="0"/>
    <n v="4001.94"/>
    <n v="2667.96"/>
    <n v="6669.9"/>
  </r>
  <r>
    <s v="N"/>
    <x v="50"/>
    <s v="NORMAN CO.-ADA-TWIN VALLEY"/>
    <s v="Pavement Rehab"/>
    <d v="2003-10-31T00:00:00"/>
    <n v="0"/>
    <n v="107942.71"/>
    <n v="26985.68"/>
    <n v="134928.39000000001"/>
  </r>
  <r>
    <s v="N"/>
    <x v="50"/>
    <s v="NORMAN CO.-ADA-TWIN VALLEY"/>
    <s v="Pavement Rehab"/>
    <d v="2004-02-18T00:00:00"/>
    <n v="0"/>
    <n v="41653.11"/>
    <n v="10413.280000000001"/>
    <n v="52066.39"/>
  </r>
  <r>
    <s v="N"/>
    <x v="50"/>
    <s v="NORMAN CO.-ADA-TWIN VALLEY"/>
    <s v="Pavement Rehab"/>
    <d v="2004-11-04T00:00:00"/>
    <n v="0"/>
    <n v="18404.18"/>
    <n v="4601.04"/>
    <n v="23005.22"/>
  </r>
  <r>
    <s v="N"/>
    <x v="50"/>
    <s v="NORMAN CO.-ADA-TWIN VALLEY"/>
    <s v="Pavement Rehab"/>
    <d v="2005-09-23T00:00:00"/>
    <n v="0"/>
    <n v="13796.49"/>
    <n v="3449.13"/>
    <n v="17245.62"/>
  </r>
  <r>
    <s v="N"/>
    <x v="50"/>
    <s v="NORMAN CO.-ADA-TWIN VALLEY"/>
    <s v="Fuel System"/>
    <d v="2007-10-25T00:00:00"/>
    <n v="0"/>
    <n v="4470.75"/>
    <n v="4470.75"/>
    <n v="8941.5"/>
  </r>
  <r>
    <s v="N"/>
    <x v="50"/>
    <s v="NORMAN CO.-ADA-TWIN VALLEY"/>
    <s v="Fuel System"/>
    <d v="2008-02-19T00:00:00"/>
    <n v="0"/>
    <n v="20529.25"/>
    <n v="20529.25"/>
    <n v="41058.5"/>
  </r>
  <r>
    <s v="N"/>
    <x v="50"/>
    <s v="NORMAN CO.-ADA-TWIN VALLEY"/>
    <s v="Pavement Crack Rpr, Sealng, Obst Rmvl"/>
    <d v="2014-04-17T00:00:00"/>
    <n v="0"/>
    <n v="10970.31"/>
    <n v="2742.58"/>
    <n v="13712.89"/>
  </r>
  <r>
    <s v="N"/>
    <x v="51"/>
    <s v="ORR"/>
    <s v="===ORR AIRPORT==="/>
    <d v="1965-02-16T00:00:00"/>
    <n v="0"/>
    <n v="19847.990000000002"/>
    <n v="3056.01"/>
    <n v="22904"/>
  </r>
  <r>
    <s v="N"/>
    <x v="51"/>
    <s v="ORR"/>
    <s v="CLEAR, GRUB, ETC."/>
    <d v="1974-12-06T00:00:00"/>
    <n v="0"/>
    <n v="117110.52"/>
    <n v="0"/>
    <n v="117110.52"/>
  </r>
  <r>
    <s v="N"/>
    <x v="51"/>
    <s v="ORR"/>
    <s v="SURVEYING (FRED BARRET)"/>
    <d v="1973-05-16T00:00:00"/>
    <n v="0"/>
    <n v="4580.25"/>
    <n v="0"/>
    <n v="4580.25"/>
  </r>
  <r>
    <s v="N"/>
    <x v="51"/>
    <s v="ORR"/>
    <s v="PAVING"/>
    <d v="1973-10-02T00:00:00"/>
    <n v="0"/>
    <n v="189900.49"/>
    <n v="0"/>
    <n v="189900.49"/>
  </r>
  <r>
    <s v="N"/>
    <x v="51"/>
    <s v="ORR"/>
    <s v="LIGHTING"/>
    <d v="1974-06-28T00:00:00"/>
    <n v="0"/>
    <n v="41185.94"/>
    <n v="0"/>
    <n v="41185.94"/>
  </r>
  <r>
    <s v="N"/>
    <x v="51"/>
    <s v="ORR"/>
    <s v="ADMIN BLDG AND HANGAR"/>
    <d v="1974-03-14T00:00:00"/>
    <n v="0"/>
    <n v="190981.8"/>
    <n v="0"/>
    <n v="190981.8"/>
  </r>
  <r>
    <s v="N"/>
    <x v="51"/>
    <s v="ORR"/>
    <s v="CLEARING AND GRUBBING (BRISK)"/>
    <d v="1975-08-15T00:00:00"/>
    <n v="0"/>
    <n v="18280"/>
    <n v="0"/>
    <n v="18280"/>
  </r>
  <r>
    <s v="N"/>
    <x v="51"/>
    <s v="ORR"/>
    <s v="ENTRANCE ROAD (WINEGARNER)"/>
    <d v="1975-08-27T00:00:00"/>
    <n v="0"/>
    <n v="28351.14"/>
    <n v="0"/>
    <n v="28351.14"/>
  </r>
  <r>
    <s v="N"/>
    <x v="51"/>
    <s v="ORR"/>
    <s v="SUBGRADE CORRECTION"/>
    <d v="1976-07-30T00:00:00"/>
    <n v="0"/>
    <n v="19876.7"/>
    <n v="0"/>
    <n v="19876.7"/>
  </r>
  <r>
    <s v="N"/>
    <x v="51"/>
    <s v="ORR"/>
    <s v="JET FUEL FACILITY"/>
    <d v="1983-07-01T00:00:00"/>
    <n v="0"/>
    <n v="15015"/>
    <n v="7507.5"/>
    <n v="22522.5"/>
  </r>
  <r>
    <s v="N"/>
    <x v="51"/>
    <s v="ORR"/>
    <s v="RUNWAY REPAIR"/>
    <d v="1984-09-06T00:00:00"/>
    <n v="0"/>
    <n v="101191.08"/>
    <n v="25463.61"/>
    <n v="126654.69"/>
  </r>
  <r>
    <s v="N"/>
    <x v="51"/>
    <s v="ORR"/>
    <s v="BEACON AND VASI REPAIR"/>
    <d v="1984-09-06T00:00:00"/>
    <n v="0"/>
    <n v="26410.65"/>
    <n v="0"/>
    <n v="26410.65"/>
  </r>
  <r>
    <s v="N"/>
    <x v="51"/>
    <s v="ORR"/>
    <s v="SNOWBLOWER"/>
    <d v="1983-12-16T00:00:00"/>
    <n v="0"/>
    <n v="1058.17"/>
    <n v="529.09"/>
    <n v="1587.2600000000002"/>
  </r>
  <r>
    <s v="N"/>
    <x v="51"/>
    <s v="ORR"/>
    <s v="JET FUEL TANK REINSTALLATION"/>
    <d v="1989-03-07T00:00:00"/>
    <n v="0"/>
    <n v="4533.33"/>
    <n v="2266.67"/>
    <n v="6800"/>
  </r>
  <r>
    <s v="N"/>
    <x v="51"/>
    <s v="ORR"/>
    <s v="WELL PUMP"/>
    <d v="1986-08-05T00:00:00"/>
    <n v="0"/>
    <n v="452.8"/>
    <n v="226.4"/>
    <n v="679.2"/>
  </r>
  <r>
    <s v="N"/>
    <x v="51"/>
    <s v="ORR"/>
    <s v="PRELIM. ENGINEERING SERVICES"/>
    <d v="1987-07-27T00:00:00"/>
    <n v="0"/>
    <n v="7804.67"/>
    <n v="3902.33"/>
    <n v="11707"/>
  </r>
  <r>
    <s v="N"/>
    <x v="51"/>
    <s v="ORR"/>
    <s v="PRELIM. ENGINEERING SERVICES"/>
    <d v="1988-01-15T00:00:00"/>
    <n v="0"/>
    <n v="4082"/>
    <n v="2041"/>
    <n v="6123"/>
  </r>
  <r>
    <s v="N"/>
    <x v="51"/>
    <s v="ORR"/>
    <s v="PRELIM. ENGINEERING SERVICES"/>
    <d v="1988-03-10T00:00:00"/>
    <n v="0"/>
    <n v="184.66"/>
    <n v="92.34"/>
    <n v="277"/>
  </r>
  <r>
    <s v="N"/>
    <x v="51"/>
    <s v="ORR"/>
    <s v="ROTARY MOWER (BRUSH HOG)"/>
    <d v="1988-02-16T00:00:00"/>
    <n v="0"/>
    <n v="609.37"/>
    <n v="304.69"/>
    <n v="914.06"/>
  </r>
  <r>
    <s v="N"/>
    <x v="51"/>
    <s v="ORR"/>
    <s v="CONSULTANT SERVICES"/>
    <d v="1988-09-12T00:00:00"/>
    <n v="0"/>
    <n v="7195.18"/>
    <n v="3597.58"/>
    <n v="10792.76"/>
  </r>
  <r>
    <s v="N"/>
    <x v="51"/>
    <s v="ORR"/>
    <s v="CONSULTANT SERVICES"/>
    <d v="1988-10-07T00:00:00"/>
    <n v="0"/>
    <n v="2855.44"/>
    <n v="1427.73"/>
    <n v="4283.17"/>
  </r>
  <r>
    <s v="N"/>
    <x v="51"/>
    <s v="ORR"/>
    <s v="CONSULTANT SERVICES"/>
    <d v="1988-12-21T00:00:00"/>
    <n v="0"/>
    <n v="3094.57"/>
    <n v="1547.29"/>
    <n v="4641.8600000000006"/>
  </r>
  <r>
    <s v="N"/>
    <x v="51"/>
    <s v="ORR"/>
    <s v="CONSULTANT SERVICES"/>
    <d v="1989-02-08T00:00:00"/>
    <n v="0"/>
    <n v="1411.34"/>
    <n v="705.66"/>
    <n v="2117"/>
  </r>
  <r>
    <s v="N"/>
    <x v="51"/>
    <s v="ORR"/>
    <s v="CONSULTANT SERVICES"/>
    <d v="1989-04-06T00:00:00"/>
    <n v="0"/>
    <n v="991.21"/>
    <n v="495.61"/>
    <n v="1486.8200000000002"/>
  </r>
  <r>
    <s v="N"/>
    <x v="51"/>
    <s v="ORR"/>
    <s v="CONSULTANT SERVICES"/>
    <d v="1989-04-28T00:00:00"/>
    <n v="0"/>
    <n v="1193.68"/>
    <n v="596.84"/>
    <n v="1790.52"/>
  </r>
  <r>
    <s v="N"/>
    <x v="51"/>
    <s v="ORR"/>
    <s v="CONSULTANT SERVICES"/>
    <d v="1989-07-11T00:00:00"/>
    <n v="0"/>
    <n v="7714.91"/>
    <n v="3857.45"/>
    <n v="11572.36"/>
  </r>
  <r>
    <s v="N"/>
    <x v="51"/>
    <s v="ORR"/>
    <s v="CONSULTANT SERVICES"/>
    <d v="1989-07-25T00:00:00"/>
    <n v="0"/>
    <n v="13587.12"/>
    <n v="6793.56"/>
    <n v="20380.68"/>
  </r>
  <r>
    <s v="N"/>
    <x v="51"/>
    <s v="ORR"/>
    <s v="CONSULTANT SERVICES"/>
    <d v="1989-08-09T00:00:00"/>
    <n v="0"/>
    <n v="17287.34"/>
    <n v="8643.67"/>
    <n v="25931.010000000002"/>
  </r>
  <r>
    <s v="N"/>
    <x v="51"/>
    <s v="ORR"/>
    <s v="CONSULTANT SERVICES"/>
    <d v="1989-09-11T00:00:00"/>
    <n v="0"/>
    <n v="8783.2900000000009"/>
    <n v="4391.66"/>
    <n v="13174.95"/>
  </r>
  <r>
    <s v="N"/>
    <x v="51"/>
    <s v="ORR"/>
    <s v="CONSULTANT SERVICES"/>
    <d v="1989-10-10T00:00:00"/>
    <n v="0"/>
    <n v="3987.94"/>
    <n v="1993.96"/>
    <n v="5981.9"/>
  </r>
  <r>
    <s v="N"/>
    <x v="51"/>
    <s v="ORR"/>
    <s v="CONSULTANT SERVICES"/>
    <d v="1989-11-27T00:00:00"/>
    <n v="0"/>
    <n v="1444.9"/>
    <n v="722.45"/>
    <n v="2167.3500000000004"/>
  </r>
  <r>
    <s v="N"/>
    <x v="51"/>
    <s v="ORR"/>
    <s v="1.RECONSTRUCT &amp; EXTEND RWY"/>
    <d v="1990-08-02T00:00:00"/>
    <n v="92439.29"/>
    <n v="0"/>
    <n v="-48912.29"/>
    <n v="43526.999999999993"/>
  </r>
  <r>
    <s v="N"/>
    <x v="51"/>
    <s v="ORR"/>
    <s v="1.RECONSTRUCT &amp; EXTEND RWY"/>
    <d v="1990-08-02T00:00:00"/>
    <n v="99689.1"/>
    <n v="96468.33"/>
    <n v="22385.88"/>
    <n v="218543.31"/>
  </r>
  <r>
    <s v="N"/>
    <x v="51"/>
    <s v="ORR"/>
    <s v="1.RECONSTRUCT &amp; EXTEND RWY"/>
    <d v="1990-08-24T00:00:00"/>
    <n v="196022.64"/>
    <n v="262750.31"/>
    <n v="53348.33"/>
    <n v="512121.28"/>
  </r>
  <r>
    <s v="N"/>
    <x v="51"/>
    <s v="ORR"/>
    <s v="1.RECONSTRUCT &amp; EXTEND RWY"/>
    <d v="1990-10-03T00:00:00"/>
    <n v="262559.49"/>
    <n v="89244.61"/>
    <n v="47925.93"/>
    <n v="399730.02999999997"/>
  </r>
  <r>
    <s v="N"/>
    <x v="51"/>
    <s v="ORR"/>
    <s v="1.RECONSTRUCT &amp; EXTEND RWY"/>
    <d v="1990-12-03T00:00:00"/>
    <n v="123791.5"/>
    <n v="20235.75"/>
    <n v="28550.91"/>
    <n v="172578.16"/>
  </r>
  <r>
    <s v="N"/>
    <x v="51"/>
    <s v="ORR"/>
    <s v="1.RECONSTRUCT &amp; EXTEND RWY"/>
    <d v="1991-12-13T00:00:00"/>
    <n v="5908.21"/>
    <n v="0"/>
    <n v="-1684.02"/>
    <n v="4224.1900000000005"/>
  </r>
  <r>
    <s v="N"/>
    <x v="51"/>
    <s v="ORR"/>
    <s v="1.RECONSTRUCT &amp; EXTEND RWY"/>
    <d v="1992-04-22T00:00:00"/>
    <n v="5953.27"/>
    <n v="18084.650000000001"/>
    <n v="885.75"/>
    <n v="24923.670000000002"/>
  </r>
  <r>
    <s v="N"/>
    <x v="51"/>
    <s v="ORR"/>
    <s v="1.RECONSTRUCT &amp; EXTEND RWY"/>
    <d v="1992-12-15T00:00:00"/>
    <n v="1378.05"/>
    <n v="837.75"/>
    <n v="625.36"/>
    <n v="2841.1600000000003"/>
  </r>
  <r>
    <s v="N"/>
    <x v="51"/>
    <s v="ORR"/>
    <s v="1.RECONSTRUCT &amp; EXTEND RWY"/>
    <d v="1993-02-16T00:00:00"/>
    <n v="3473.14"/>
    <n v="0"/>
    <n v="0"/>
    <n v="3473.14"/>
  </r>
  <r>
    <s v="N"/>
    <x v="51"/>
    <s v="ORR"/>
    <s v="1.RECONSTRUCT &amp; EXTEND RWY"/>
    <d v="1993-02-16T00:00:00"/>
    <n v="1.7"/>
    <n v="0"/>
    <n v="385.86"/>
    <n v="387.56"/>
  </r>
  <r>
    <s v="N"/>
    <x v="51"/>
    <s v="ORR"/>
    <s v="1.RECONSTRUCT &amp; EXTEND RWY"/>
    <d v="1993-10-25T00:00:00"/>
    <n v="1037.54"/>
    <n v="249.39"/>
    <n v="151.04"/>
    <n v="1437.9699999999998"/>
  </r>
  <r>
    <s v="N"/>
    <x v="51"/>
    <s v="ORR"/>
    <s v="1.RECONSTRUCT &amp; EXTEND RWY"/>
    <d v="1994-04-19T00:00:00"/>
    <n v="6715.56"/>
    <n v="0"/>
    <n v="-331"/>
    <n v="6384.56"/>
  </r>
  <r>
    <s v="N"/>
    <x v="51"/>
    <s v="ORR"/>
    <s v="1.RECONSTRUCT &amp; EXTEND RWY"/>
    <d v="1994-04-19T00:00:00"/>
    <n v="0"/>
    <n v="3828.21"/>
    <n v="0"/>
    <n v="3828.21"/>
  </r>
  <r>
    <s v="N"/>
    <x v="51"/>
    <s v="ORR"/>
    <s v="1.RECONSTRUCT &amp; EXTEND RWY"/>
    <d v="1994-04-19T00:00:00"/>
    <n v="13563.86"/>
    <n v="0"/>
    <n v="2119.42"/>
    <n v="15683.28"/>
  </r>
  <r>
    <s v="N"/>
    <x v="51"/>
    <s v="ORR"/>
    <s v="1.RECONSTRUCT &amp; EXTEND RWY"/>
    <d v="1994-08-22T00:00:00"/>
    <n v="8086.18"/>
    <n v="-3162.87"/>
    <n v="260.64999999999998"/>
    <n v="5183.96"/>
  </r>
  <r>
    <s v="N"/>
    <x v="51"/>
    <s v="ORR"/>
    <s v="REMODEL A/D BUILDING &amp; MISC."/>
    <d v="1989-12-28T00:00:00"/>
    <n v="0"/>
    <n v="11311.33"/>
    <n v="5655.67"/>
    <n v="16967"/>
  </r>
  <r>
    <s v="N"/>
    <x v="51"/>
    <s v="ORR"/>
    <s v="REMODEL A/D BUILDING &amp; MISC."/>
    <d v="1990-01-18T00:00:00"/>
    <n v="0"/>
    <n v="25124.34"/>
    <n v="12562.16"/>
    <n v="37686.5"/>
  </r>
  <r>
    <s v="N"/>
    <x v="51"/>
    <s v="ORR"/>
    <s v="REMODEL A/D BUILDING &amp; MISC."/>
    <d v="1990-02-27T00:00:00"/>
    <n v="0"/>
    <n v="24072"/>
    <n v="12036"/>
    <n v="36108"/>
  </r>
  <r>
    <s v="N"/>
    <x v="51"/>
    <s v="ORR"/>
    <s v="REMODEL A/D BUILDING &amp; MISC."/>
    <d v="1990-04-27T00:00:00"/>
    <n v="0"/>
    <n v="6917.09"/>
    <n v="3458.56"/>
    <n v="10375.65"/>
  </r>
  <r>
    <s v="N"/>
    <x v="51"/>
    <s v="ORR"/>
    <s v="REMODEL A/D BUILDING &amp; MISC."/>
    <d v="1990-07-24T00:00:00"/>
    <n v="0"/>
    <n v="5001.78"/>
    <n v="2500.88"/>
    <n v="7502.66"/>
  </r>
  <r>
    <s v="N"/>
    <x v="51"/>
    <s v="ORR"/>
    <s v="REMODEL A/D BUILDING &amp; MISC."/>
    <d v="1990-08-27T00:00:00"/>
    <n v="0"/>
    <n v="1573.46"/>
    <n v="786.73"/>
    <n v="2360.19"/>
  </r>
  <r>
    <s v="N"/>
    <x v="51"/>
    <s v="ORR"/>
    <s v="NEW 1/2 TON PICKUP TRUCK"/>
    <d v="1990-02-20T00:00:00"/>
    <n v="0"/>
    <n v="6104"/>
    <n v="3052"/>
    <n v="9156"/>
  </r>
  <r>
    <s v="N"/>
    <x v="51"/>
    <s v="ORR"/>
    <s v="RIDING LAWN MOWER"/>
    <d v="1991-08-12T00:00:00"/>
    <n v="0"/>
    <n v="2500"/>
    <n v="1250"/>
    <n v="3750"/>
  </r>
  <r>
    <s v="N"/>
    <x v="51"/>
    <s v="ORR"/>
    <s v="WELCOME SIGN ON NETT LAKE RD."/>
    <d v="1992-09-09T00:00:00"/>
    <n v="0"/>
    <n v="833.33"/>
    <n v="416.67"/>
    <n v="1250"/>
  </r>
  <r>
    <s v="N"/>
    <x v="51"/>
    <s v="ORR"/>
    <s v="CLEAR OBSRUCTIONS/RUNWAY 13"/>
    <d v="1993-09-23T00:00:00"/>
    <n v="0"/>
    <n v="2750"/>
    <n v="1375"/>
    <n v="4125"/>
  </r>
  <r>
    <s v="N"/>
    <x v="51"/>
    <s v="ORR"/>
    <s v="CRACK SEALING"/>
    <d v="1995-10-02T00:00:00"/>
    <n v="0"/>
    <n v="9000"/>
    <n v="4500"/>
    <n v="13500"/>
  </r>
  <r>
    <s v="N"/>
    <x v="51"/>
    <s v="ORR"/>
    <s v="CRACK SEALING"/>
    <d v="1995-11-17T00:00:00"/>
    <n v="0"/>
    <n v="7932.68"/>
    <n v="3966.34"/>
    <n v="11899.02"/>
  </r>
  <r>
    <s v="N"/>
    <x v="51"/>
    <s v="ORR"/>
    <s v="4WD PU TRUCK W/PLOW &amp; UNICOM"/>
    <d v="1995-01-04T00:00:00"/>
    <n v="0"/>
    <n v="18930"/>
    <n v="9465"/>
    <n v="28395"/>
  </r>
  <r>
    <s v="N"/>
    <x v="51"/>
    <s v="ORR"/>
    <s v="4WD PU TRUCK W/PLOW &amp; UNICOM"/>
    <d v="1995-02-06T00:00:00"/>
    <n v="0"/>
    <n v="1070"/>
    <n v="535"/>
    <n v="1605"/>
  </r>
  <r>
    <s v="N"/>
    <x v="51"/>
    <s v="ORR"/>
    <s v="TREE AND BRUSH CLEARING - CLOSED"/>
    <d v="1999-10-06T00:00:00"/>
    <n v="0"/>
    <n v="2634.24"/>
    <n v="1500"/>
    <n v="4134.24"/>
  </r>
  <r>
    <s v="N"/>
    <x v="51"/>
    <s v="ORR"/>
    <s v="SNOWPLOW TRUCK/12' 1-WAY PLOW- 1988 INTL"/>
    <d v="1998-03-10T00:00:00"/>
    <n v="0"/>
    <n v="13200"/>
    <n v="8800"/>
    <n v="22000"/>
  </r>
  <r>
    <s v="N"/>
    <x v="51"/>
    <s v="ORR"/>
    <s v="RS1000 1989 USED SNOWBLOWER - CLOSED"/>
    <d v="1998-03-31T00:00:00"/>
    <n v="0"/>
    <n v="0"/>
    <n v="0"/>
    <n v="0"/>
  </r>
  <r>
    <s v="N"/>
    <x v="51"/>
    <s v="ORR"/>
    <s v="RS1000 1989 USED SNOWBLOWER - CLOSED"/>
    <d v="1998-08-21T00:00:00"/>
    <n v="0"/>
    <n v="25879.5"/>
    <n v="17253"/>
    <n v="43132.5"/>
  </r>
  <r>
    <s v="N"/>
    <x v="51"/>
    <s v="ORR"/>
    <s v="RS1000 1989 USED SNOWBLOWER - CLOSED"/>
    <d v="2000-07-27T00:00:00"/>
    <n v="0"/>
    <n v="375"/>
    <n v="375"/>
    <n v="750"/>
  </r>
  <r>
    <s v="N"/>
    <x v="51"/>
    <s v="ORR"/>
    <s v="FUEL SYSTEM &amp; TRACTOR/MOWER-closed"/>
    <d v="1998-07-30T00:00:00"/>
    <n v="0"/>
    <n v="6638.89"/>
    <n v="4425.93"/>
    <n v="11064.82"/>
  </r>
  <r>
    <s v="N"/>
    <x v="51"/>
    <s v="ORR"/>
    <s v="FUEL SYSTEM &amp; TRACTOR/MOWER-closed"/>
    <d v="1998-11-09T00:00:00"/>
    <n v="0"/>
    <n v="35148"/>
    <n v="35148"/>
    <n v="70296"/>
  </r>
  <r>
    <s v="N"/>
    <x v="51"/>
    <s v="ORR"/>
    <s v="FUEL SYSTEM &amp; TRACTOR/MOWER-closed"/>
    <d v="1998-12-16T00:00:00"/>
    <n v="0"/>
    <n v="5498.13"/>
    <n v="5498.12"/>
    <n v="10996.25"/>
  </r>
  <r>
    <s v="N"/>
    <x v="51"/>
    <s v="ORR"/>
    <s v="FUEL SYSTEM &amp; TRACTOR/MOWER-closed"/>
    <d v="1999-06-10T00:00:00"/>
    <n v="0"/>
    <n v="1374.92"/>
    <n v="995.92"/>
    <n v="2370.84"/>
  </r>
  <r>
    <s v="N"/>
    <x v="51"/>
    <s v="ORR"/>
    <s v="CRACK R&amp;SEAL &amp; SURFACE TREATMENT-CLOSED"/>
    <d v="1999-10-06T00:00:00"/>
    <n v="0"/>
    <n v="33600"/>
    <n v="22400"/>
    <n v="56000"/>
  </r>
  <r>
    <s v="N"/>
    <x v="51"/>
    <s v="ORR"/>
    <s v="CREDIT CARD FUEL SYS. -  ALP -  BRUSHING"/>
    <d v="2001-06-29T00:00:00"/>
    <n v="0"/>
    <n v="2050"/>
    <n v="2050"/>
    <n v="4100"/>
  </r>
  <r>
    <s v="N"/>
    <x v="51"/>
    <s v="ORR"/>
    <s v="CREDIT CARD FUEL SYS. -  ALP -  BRUSHING"/>
    <d v="2001-08-15T00:00:00"/>
    <n v="0"/>
    <n v="11534.82"/>
    <n v="10656.81"/>
    <n v="22191.629999999997"/>
  </r>
  <r>
    <s v="N"/>
    <x v="51"/>
    <s v="ORR"/>
    <s v="CREDIT CARD FUEL SYS. -  ALP -  BRUSHING"/>
    <d v="2002-01-02T00:00:00"/>
    <n v="0"/>
    <n v="2972.18"/>
    <n v="580.19000000000005"/>
    <n v="3552.37"/>
  </r>
  <r>
    <s v="N"/>
    <x v="51"/>
    <s v="ORR"/>
    <s v="CREDIT CARD FUEL SYS. -  ALP -  BRUSHING"/>
    <d v="2002-06-11T00:00:00"/>
    <n v="0"/>
    <n v="2816.32"/>
    <n v="3278.81"/>
    <n v="6095.13"/>
  </r>
  <r>
    <s v="N"/>
    <x v="51"/>
    <s v="ORR"/>
    <s v="CREDIT CARD FUEL SYS. -  ALP -  BRUSHING"/>
    <d v="2003-03-27T00:00:00"/>
    <n v="0"/>
    <n v="2440.5"/>
    <n v="1481"/>
    <n v="3921.5"/>
  </r>
  <r>
    <s v="N"/>
    <x v="51"/>
    <s v="ORR"/>
    <s v="Replace Shingled Roof With Metal"/>
    <d v="2002-07-17T00:00:00"/>
    <n v="0"/>
    <n v="11920.8"/>
    <n v="7947.2"/>
    <n v="19868"/>
  </r>
  <r>
    <s v="N"/>
    <x v="51"/>
    <s v="ORR"/>
    <s v="Replace Shingled Roof With Metal"/>
    <d v="2002-07-30T00:00:00"/>
    <n v="0"/>
    <n v="2351.4"/>
    <n v="1567.6"/>
    <n v="3919"/>
  </r>
  <r>
    <s v="N"/>
    <x v="51"/>
    <s v="ORR"/>
    <s v="Replace Shingled Roof With Metal"/>
    <d v="2002-09-13T00:00:00"/>
    <n v="0"/>
    <n v="5589.89"/>
    <n v="3726.6"/>
    <n v="9316.49"/>
  </r>
  <r>
    <s v="N"/>
    <x v="51"/>
    <s v="ORR"/>
    <s v="Replace Shingled Roof With Metal"/>
    <d v="2002-10-30T00:00:00"/>
    <n v="0"/>
    <n v="6180"/>
    <n v="4120"/>
    <n v="10300"/>
  </r>
  <r>
    <s v="N"/>
    <x v="51"/>
    <s v="ORR"/>
    <s v="2.Access Rd. &amp; Txln Const; 13-31 REILs"/>
    <d v="2003-12-22T00:00:00"/>
    <n v="139321"/>
    <n v="0"/>
    <n v="15480.94"/>
    <n v="154801.94"/>
  </r>
  <r>
    <s v="N"/>
    <x v="51"/>
    <s v="ORR"/>
    <s v="2.Access Rd. &amp; Txln Const; 13-31 REILs"/>
    <d v="2004-02-05T00:00:00"/>
    <n v="43725"/>
    <n v="0"/>
    <n v="4858.68"/>
    <n v="48583.68"/>
  </r>
  <r>
    <s v="N"/>
    <x v="51"/>
    <s v="ORR"/>
    <s v="2.Access Rd. &amp; Txln Const; 13-31 REILs"/>
    <d v="2004-08-24T00:00:00"/>
    <n v="51231"/>
    <n v="0"/>
    <n v="24537.77"/>
    <n v="75768.77"/>
  </r>
  <r>
    <s v="N"/>
    <x v="51"/>
    <s v="ORR"/>
    <s v="2.Access Rd. &amp; Txln Const; 13-31 REILs"/>
    <d v="2005-09-14T00:00:00"/>
    <n v="0"/>
    <n v="25000"/>
    <n v="6153.01"/>
    <n v="31153.010000000002"/>
  </r>
  <r>
    <s v="N"/>
    <x v="51"/>
    <s v="ORR"/>
    <s v="2.Access Rd. &amp; Txln Const; 13-31 REILs"/>
    <d v="2005-11-30T00:00:00"/>
    <n v="0"/>
    <n v="11085.75"/>
    <n v="11192.07"/>
    <n v="22277.82"/>
  </r>
  <r>
    <s v="N"/>
    <x v="51"/>
    <s v="ORR"/>
    <s v="2.Access Rd. &amp; Txln Const; 13-31 REILs"/>
    <d v="2005-11-30T00:00:00"/>
    <n v="1397"/>
    <n v="0"/>
    <n v="0"/>
    <n v="1397"/>
  </r>
  <r>
    <s v="N"/>
    <x v="51"/>
    <s v="ORR"/>
    <s v="Building Area Electrical Rehab"/>
    <d v="2004-09-24T00:00:00"/>
    <n v="0"/>
    <n v="9497.64"/>
    <n v="4070.41"/>
    <n v="13568.05"/>
  </r>
  <r>
    <s v="N"/>
    <x v="51"/>
    <s v="ORR"/>
    <s v="Building Area Electrical Rehab"/>
    <d v="2004-10-26T00:00:00"/>
    <n v="0"/>
    <n v="8009.65"/>
    <n v="3432.71"/>
    <n v="11442.36"/>
  </r>
  <r>
    <s v="N"/>
    <x v="51"/>
    <s v="ORR"/>
    <s v="Building Area Electrical Rehab"/>
    <d v="2004-12-30T00:00:00"/>
    <n v="0"/>
    <n v="3142.71"/>
    <n v="1346.88"/>
    <n v="4489.59"/>
  </r>
  <r>
    <s v="N"/>
    <x v="51"/>
    <s v="ORR"/>
    <s v="Building Area Electrical Rehab"/>
    <d v="2005-01-28T00:00:00"/>
    <n v="0"/>
    <n v="10690.69"/>
    <n v="4581.72"/>
    <n v="15272.41"/>
  </r>
  <r>
    <s v="N"/>
    <x v="51"/>
    <s v="ORR"/>
    <s v="3. Sign work &amp; 3/4 ton truck w/plow"/>
    <d v="2006-10-11T00:00:00"/>
    <n v="17122"/>
    <n v="0"/>
    <n v="1428.13"/>
    <n v="18550.13"/>
  </r>
  <r>
    <s v="N"/>
    <x v="51"/>
    <s v="ORR"/>
    <s v="3. Sign work &amp; 3/4 ton truck w/plow"/>
    <d v="2006-12-13T00:00:00"/>
    <n v="10000"/>
    <n v="0"/>
    <n v="7.44"/>
    <n v="10007.44"/>
  </r>
  <r>
    <s v="N"/>
    <x v="51"/>
    <s v="ORR"/>
    <s v="3. Sign work &amp; 3/4 ton truck w/plow"/>
    <d v="2006-12-13T00:00:00"/>
    <n v="132"/>
    <n v="0"/>
    <n v="0"/>
    <n v="132"/>
  </r>
  <r>
    <s v="N"/>
    <x v="51"/>
    <s v="ORR"/>
    <s v="4. Hangar, SRE, PAPIs"/>
    <d v="2007-12-13T00:00:00"/>
    <n v="106567"/>
    <n v="0"/>
    <n v="5609.86"/>
    <n v="112176.86"/>
  </r>
  <r>
    <s v="N"/>
    <x v="51"/>
    <s v="ORR"/>
    <s v="4. Hangar, SRE, PAPIs"/>
    <d v="2008-01-11T00:00:00"/>
    <n v="227792"/>
    <n v="0"/>
    <n v="11989.13"/>
    <n v="239781.13"/>
  </r>
  <r>
    <s v="N"/>
    <x v="51"/>
    <s v="ORR"/>
    <s v="4. Hangar, SRE, PAPIs"/>
    <d v="2008-02-08T00:00:00"/>
    <n v="34053"/>
    <n v="0"/>
    <n v="9648.01"/>
    <n v="43701.01"/>
  </r>
  <r>
    <s v="N"/>
    <x v="51"/>
    <s v="ORR"/>
    <s v="4. Hangar, SRE, PAPIs"/>
    <d v="2008-03-06T00:00:00"/>
    <n v="28242"/>
    <n v="0"/>
    <n v="-6368.39"/>
    <n v="21873.61"/>
  </r>
  <r>
    <s v="N"/>
    <x v="51"/>
    <s v="ORR"/>
    <s v="4. Hangar, SRE, PAPIs"/>
    <d v="2008-03-25T00:00:00"/>
    <n v="20126"/>
    <n v="0"/>
    <n v="1059"/>
    <n v="21185"/>
  </r>
  <r>
    <s v="N"/>
    <x v="51"/>
    <s v="ORR"/>
    <s v="4. Hangar, SRE, PAPIs"/>
    <d v="2008-03-31T00:00:00"/>
    <n v="28058"/>
    <n v="0"/>
    <n v="-0.35"/>
    <n v="28057.65"/>
  </r>
  <r>
    <s v="N"/>
    <x v="51"/>
    <s v="ORR"/>
    <s v="4. Hangar, SRE, PAPIs"/>
    <d v="2008-04-25T00:00:00"/>
    <n v="22853"/>
    <n v="0"/>
    <n v="2140.58"/>
    <n v="24993.58"/>
  </r>
  <r>
    <s v="N"/>
    <x v="51"/>
    <s v="ORR"/>
    <s v="4. Hangar, SRE, PAPIs"/>
    <d v="2008-07-23T00:00:00"/>
    <n v="39675"/>
    <n v="0"/>
    <n v="1150.47"/>
    <n v="40825.47"/>
  </r>
  <r>
    <s v="N"/>
    <x v="51"/>
    <s v="ORR"/>
    <s v="4. Hangar, SRE, PAPIs"/>
    <d v="2008-08-14T00:00:00"/>
    <n v="325"/>
    <n v="0"/>
    <n v="1528.59"/>
    <n v="1853.59"/>
  </r>
  <r>
    <s v="N"/>
    <x v="51"/>
    <s v="ORR"/>
    <s v="4. Hangar, SRE, PAPIs"/>
    <d v="2009-02-23T00:00:00"/>
    <n v="10000"/>
    <n v="0"/>
    <n v="490.1"/>
    <n v="10490.1"/>
  </r>
  <r>
    <s v="N"/>
    <x v="51"/>
    <s v="ORR"/>
    <s v="4. Hangar, SRE, PAPIs"/>
    <d v="2009-02-23T00:00:00"/>
    <n v="58684"/>
    <n v="0"/>
    <n v="3089.51"/>
    <n v="61773.51"/>
  </r>
  <r>
    <s v="N"/>
    <x v="51"/>
    <s v="ORR"/>
    <s v="5.Obs. Rem., SRE Blade, Broom, Plow"/>
    <d v="2009-11-30T00:00:00"/>
    <n v="18037"/>
    <n v="0"/>
    <n v="1316.37"/>
    <n v="19353.37"/>
  </r>
  <r>
    <s v="N"/>
    <x v="51"/>
    <s v="ORR"/>
    <s v="5.Obs. Rem., SRE Blade, Broom, Plow"/>
    <d v="2010-05-19T00:00:00"/>
    <n v="8855"/>
    <n v="0"/>
    <n v="100"/>
    <n v="8955"/>
  </r>
  <r>
    <s v="N"/>
    <x v="51"/>
    <s v="ORR"/>
    <s v="6. Final Dgn Rwy 13/31, twy, apr, ent Rd"/>
    <d v="2010-05-28T00:00:00"/>
    <n v="18962"/>
    <n v="0"/>
    <n v="998"/>
    <n v="19960"/>
  </r>
  <r>
    <s v="N"/>
    <x v="51"/>
    <s v="ORR"/>
    <s v="6. Final Dgn Rwy 13/31, twy, apr, ent Rd"/>
    <d v="2010-09-07T00:00:00"/>
    <n v="18443"/>
    <n v="0"/>
    <n v="1248"/>
    <n v="19691"/>
  </r>
  <r>
    <s v="N"/>
    <x v="51"/>
    <s v="ORR"/>
    <s v="6. Final Dgn Rwy 13/31, twy, apr, ent Rd"/>
    <d v="2011-11-07T00:00:00"/>
    <n v="1000"/>
    <n v="0"/>
    <n v="0"/>
    <n v="1000"/>
  </r>
  <r>
    <s v="N"/>
    <x v="51"/>
    <s v="ORR"/>
    <s v="6. Final Dgn Rwy 13/31, twy, apr, ent Rd"/>
    <d v="2012-01-20T00:00:00"/>
    <n v="9000"/>
    <n v="0"/>
    <n v="249"/>
    <n v="9249"/>
  </r>
  <r>
    <s v="N"/>
    <x v="51"/>
    <s v="ORR"/>
    <s v="7.Recon Rwy,Txwy, Prll Txwy &amp; Apron,"/>
    <d v="2011-06-08T00:00:00"/>
    <n v="848"/>
    <n v="0"/>
    <n v="45.13"/>
    <n v="893.13"/>
  </r>
  <r>
    <s v="N"/>
    <x v="51"/>
    <s v="ORR"/>
    <s v="7.Recon Rwy,Txwy, Prll Txwy &amp; Apron,"/>
    <d v="2011-06-24T00:00:00"/>
    <n v="47747"/>
    <n v="0"/>
    <n v="7263"/>
    <n v="55010"/>
  </r>
  <r>
    <s v="N"/>
    <x v="51"/>
    <s v="ORR"/>
    <s v="7.Recon Rwy,Txwy, Prll Txwy &amp; Apron,"/>
    <d v="2011-06-30T00:00:00"/>
    <n v="115916"/>
    <n v="0"/>
    <n v="1351.13"/>
    <n v="117267.13"/>
  </r>
  <r>
    <s v="N"/>
    <x v="51"/>
    <s v="ORR"/>
    <s v="7.Recon Rwy,Txwy, Prll Txwy &amp; Apron,"/>
    <d v="2011-08-11T00:00:00"/>
    <n v="434811"/>
    <n v="0"/>
    <n v="22885.07"/>
    <n v="457696.07"/>
  </r>
  <r>
    <s v="N"/>
    <x v="51"/>
    <s v="ORR"/>
    <s v="7.Recon Rwy,Txwy, Prll Txwy &amp; Apron,"/>
    <d v="2011-09-25T00:00:00"/>
    <n v="103579"/>
    <n v="0"/>
    <n v="5451.89"/>
    <n v="109030.89"/>
  </r>
  <r>
    <s v="N"/>
    <x v="51"/>
    <s v="ORR"/>
    <s v="7.Recon Rwy,Txwy, Prll Txwy &amp; Apron,"/>
    <d v="2012-02-08T00:00:00"/>
    <n v="88920"/>
    <n v="0"/>
    <n v="6427.81"/>
    <n v="95347.81"/>
  </r>
  <r>
    <s v="N"/>
    <x v="51"/>
    <s v="ORR"/>
    <s v="7.Recon Rwy,Txwy, Prll Txwy &amp; Apron,"/>
    <d v="2012-05-04T00:00:00"/>
    <n v="38625"/>
    <n v="0"/>
    <n v="285"/>
    <n v="38910"/>
  </r>
  <r>
    <s v="N"/>
    <x v="51"/>
    <s v="ORR"/>
    <s v="Replace Failed Septic System"/>
    <d v="2011-02-09T00:00:00"/>
    <n v="0"/>
    <n v="13430.18"/>
    <n v="5755.79"/>
    <n v="19185.97"/>
  </r>
  <r>
    <s v="N"/>
    <x v="51"/>
    <s v="ORR"/>
    <s v="Replace Failed Septic System"/>
    <d v="2011-03-09T00:00:00"/>
    <n v="0"/>
    <n v="223.64"/>
    <n v="95.84"/>
    <n v="319.48"/>
  </r>
  <r>
    <s v="N"/>
    <x v="51"/>
    <s v="ORR"/>
    <s v="Access Road &amp; Parking Lot rehab"/>
    <d v="2011-12-20T00:00:00"/>
    <n v="200534"/>
    <n v="0"/>
    <n v="10965.96"/>
    <n v="211499.96"/>
  </r>
  <r>
    <s v="N"/>
    <x v="51"/>
    <s v="ORR"/>
    <s v="Access Road &amp; Parking Lot rehab"/>
    <d v="2012-01-25T00:00:00"/>
    <n v="10450"/>
    <n v="0"/>
    <n v="640"/>
    <n v="11090"/>
  </r>
  <r>
    <s v="N"/>
    <x v="51"/>
    <s v="ORR"/>
    <s v="Access Road &amp; Parking Lot rehab"/>
    <d v="2012-05-07T00:00:00"/>
    <n v="1639"/>
    <n v="0"/>
    <n v="111.59"/>
    <n v="1750.59"/>
  </r>
  <r>
    <s v="N"/>
    <x v="51"/>
    <s v="ORR"/>
    <s v="Access Road &amp; Parking Lot rehab"/>
    <d v="2012-06-06T00:00:00"/>
    <n v="2988"/>
    <n v="0"/>
    <n v="-368.94"/>
    <n v="2619.06"/>
  </r>
  <r>
    <s v="N"/>
    <x v="51"/>
    <s v="ORR"/>
    <s v="Rehabilitate Runway 13/31; Taxiway; Apron"/>
    <d v="2015-12-07T00:00:00"/>
    <n v="22538"/>
    <n v="1306.9100000000001"/>
    <n v="1307.31"/>
    <n v="25152.22"/>
  </r>
  <r>
    <s v="N"/>
    <x v="51"/>
    <s v="ORR"/>
    <s v="Rehabilitate Runway 13/31; Taxiway; Apron"/>
    <d v="2016-10-27T00:00:00"/>
    <n v="1798"/>
    <n v="45.1"/>
    <n v="44.91"/>
    <n v="1888.01"/>
  </r>
  <r>
    <s v="N"/>
    <x v="51"/>
    <s v="ORR"/>
    <s v="2019 Chevy Silverado Truck and DXT Stainless Steel Boss 9'2&quot; Plow"/>
    <d v="2019-02-13T00:00:00"/>
    <n v="0"/>
    <n v="32068.639999999999"/>
    <n v="10689.55"/>
    <n v="42758.19"/>
  </r>
  <r>
    <s v="N"/>
    <x v="51"/>
    <s v="ORR"/>
    <s v="CARES Act amendment for Orr"/>
    <d v="1899-12-30T00:00:00"/>
    <n v="12389"/>
    <n v="0"/>
    <n v="0"/>
    <n v="12389"/>
  </r>
  <r>
    <s v="N"/>
    <x v="51"/>
    <s v="ORR"/>
    <s v="CARES Act amendment for Orr"/>
    <d v="1899-12-30T00:00:00"/>
    <n v="7611"/>
    <n v="0"/>
    <n v="0"/>
    <n v="7611"/>
  </r>
  <r>
    <s v="N"/>
    <x v="52"/>
    <s v="PARK RAPIDS"/>
    <s v="PARK RAPIDS AIRPORT"/>
    <d v="1946-06-20T00:00:00"/>
    <n v="0"/>
    <n v="6029.01"/>
    <n v="6029.01"/>
    <n v="12058.02"/>
  </r>
  <r>
    <s v="N"/>
    <x v="52"/>
    <s v="PARK RAPIDS"/>
    <s v="GRADE TXWY AND BUILDING AREA"/>
    <d v="1949-11-04T00:00:00"/>
    <n v="0"/>
    <n v="4557.72"/>
    <n v="4557.71"/>
    <n v="9115.43"/>
  </r>
  <r>
    <s v="N"/>
    <x v="52"/>
    <s v="PARK RAPIDS"/>
    <s v="BITUMINOUS SURFACE (APRON/RD)"/>
    <d v="1951-09-19T00:00:00"/>
    <n v="0"/>
    <n v="852.68"/>
    <n v="852.69"/>
    <n v="1705.37"/>
  </r>
  <r>
    <s v="N"/>
    <x v="52"/>
    <s v="PARK RAPIDS"/>
    <s v="RESEEDING/ADD. SAFETY FENCE"/>
    <d v="1948-09-21T00:00:00"/>
    <n v="0"/>
    <n v="3039.94"/>
    <n v="0"/>
    <n v="3039.94"/>
  </r>
  <r>
    <s v="N"/>
    <x v="52"/>
    <s v="PARK RAPIDS"/>
    <s v="BIT SURFACE APRON"/>
    <d v="1955-08-03T00:00:00"/>
    <n v="0"/>
    <n v="3000"/>
    <n v="1630.5"/>
    <n v="4630.5"/>
  </r>
  <r>
    <s v="N"/>
    <x v="52"/>
    <s v="PARK RAPIDS"/>
    <s v="SURFACE NW-SE"/>
    <d v="1960-03-09T00:00:00"/>
    <n v="14887.22"/>
    <n v="9924.81"/>
    <n v="4962.41"/>
    <n v="29774.44"/>
  </r>
  <r>
    <s v="N"/>
    <x v="52"/>
    <s v="PARK RAPIDS"/>
    <s v="SEAL COAT"/>
    <d v="1959-10-13T00:00:00"/>
    <n v="0"/>
    <n v="2539.33"/>
    <n v="1269.67"/>
    <n v="3809"/>
  </r>
  <r>
    <s v="N"/>
    <x v="52"/>
    <s v="PARK RAPIDS"/>
    <s v="GRADE-SURF RUNWAY EXTENSION"/>
    <d v="1964-05-13T00:00:00"/>
    <n v="25137.16"/>
    <n v="16758.11"/>
    <n v="8379.06"/>
    <n v="50274.33"/>
  </r>
  <r>
    <s v="N"/>
    <x v="52"/>
    <s v="PARK RAPIDS"/>
    <s v="SEAL COAT"/>
    <d v="1963-09-23T00:00:00"/>
    <n v="0"/>
    <n v="3151.01"/>
    <n v="1575.51"/>
    <n v="4726.5200000000004"/>
  </r>
  <r>
    <s v="N"/>
    <x v="52"/>
    <s v="PARK RAPIDS"/>
    <s v="SEAL COAT"/>
    <d v="1968-11-01T00:00:00"/>
    <n v="0"/>
    <n v="4854.5"/>
    <n v="2427.2600000000002"/>
    <n v="7281.76"/>
  </r>
  <r>
    <s v="N"/>
    <x v="52"/>
    <s v="PARK RAPIDS"/>
    <s v="AIRPORT EXTENSION AND LIGHTING"/>
    <d v="1977-12-02T00:00:00"/>
    <n v="325893.58"/>
    <n v="73810.490000000005"/>
    <n v="53883.62"/>
    <n v="453587.69"/>
  </r>
  <r>
    <s v="N"/>
    <x v="52"/>
    <s v="PARK RAPIDS"/>
    <s v="F AND I FUEL TANK"/>
    <d v="1977-09-20T00:00:00"/>
    <n v="0"/>
    <n v="3067.82"/>
    <n v="3067.83"/>
    <n v="6135.65"/>
  </r>
  <r>
    <s v="N"/>
    <x v="52"/>
    <s v="PARK RAPIDS"/>
    <s v="LAND"/>
    <d v="1978-01-16T00:00:00"/>
    <n v="0"/>
    <n v="5936.85"/>
    <n v="4542.66"/>
    <n v="10479.51"/>
  </r>
  <r>
    <s v="N"/>
    <x v="52"/>
    <s v="PARK RAPIDS"/>
    <s v="SEAL COAT"/>
    <d v="1979-10-30T00:00:00"/>
    <n v="0"/>
    <n v="19631.830000000002"/>
    <n v="9815.92"/>
    <n v="29447.75"/>
  </r>
  <r>
    <s v="N"/>
    <x v="52"/>
    <s v="PARK RAPIDS"/>
    <s v="JET FUEL FACILITY"/>
    <d v="1982-08-17T00:00:00"/>
    <n v="0"/>
    <n v="14091.4"/>
    <n v="7045.7"/>
    <n v="21137.1"/>
  </r>
  <r>
    <s v="N"/>
    <x v="52"/>
    <s v="PARK RAPIDS"/>
    <s v="*LAND (4 PAYM'T)  [no fed yet]"/>
    <d v="1985-07-08T00:00:00"/>
    <n v="0"/>
    <n v="99999.99"/>
    <n v="50000"/>
    <n v="149999.99"/>
  </r>
  <r>
    <s v="N"/>
    <x v="52"/>
    <s v="PARK RAPIDS"/>
    <s v="SAND SEAL COAT"/>
    <d v="1985-08-29T00:00:00"/>
    <n v="0"/>
    <n v="18600"/>
    <n v="9300"/>
    <n v="27900"/>
  </r>
  <r>
    <s v="N"/>
    <x v="52"/>
    <s v="PARK RAPIDS"/>
    <s v="1.AIRPORT IMPROVEMENTS"/>
    <d v="1986-01-06T00:00:00"/>
    <n v="0"/>
    <n v="38750.379999999997"/>
    <n v="46275.93"/>
    <n v="85026.31"/>
  </r>
  <r>
    <s v="N"/>
    <x v="52"/>
    <s v="PARK RAPIDS"/>
    <s v="1.AIRPORT IMPROVEMENTS"/>
    <d v="1986-03-05T00:00:00"/>
    <n v="198759.74"/>
    <n v="0"/>
    <n v="0"/>
    <n v="198759.74"/>
  </r>
  <r>
    <s v="N"/>
    <x v="52"/>
    <s v="PARK RAPIDS"/>
    <s v="1.AIRPORT IMPROVEMENTS"/>
    <d v="1986-06-06T00:00:00"/>
    <n v="0"/>
    <n v="2841.62"/>
    <n v="14605.96"/>
    <n v="17447.579999999998"/>
  </r>
  <r>
    <s v="N"/>
    <x v="52"/>
    <s v="PARK RAPIDS"/>
    <s v="1.AIRPORT IMPROVEMENTS"/>
    <d v="1986-06-18T00:00:00"/>
    <n v="261326.64"/>
    <n v="14081.1"/>
    <n v="18075.43"/>
    <n v="293483.17"/>
  </r>
  <r>
    <s v="N"/>
    <x v="52"/>
    <s v="PARK RAPIDS"/>
    <s v="1.AIRPORT IMPROVEMENTS"/>
    <d v="1986-09-04T00:00:00"/>
    <n v="349717.81"/>
    <n v="20572.759999999998"/>
    <n v="49143.96"/>
    <n v="419434.53"/>
  </r>
  <r>
    <s v="N"/>
    <x v="52"/>
    <s v="PARK RAPIDS"/>
    <s v="1.AIRPORT IMPROVEMENTS"/>
    <d v="1986-09-19T00:00:00"/>
    <n v="75360.320000000007"/>
    <n v="7158.03"/>
    <n v="11952.39"/>
    <n v="94470.74"/>
  </r>
  <r>
    <s v="N"/>
    <x v="52"/>
    <s v="PARK RAPIDS"/>
    <s v="1.AIRPORT IMPROVEMENTS"/>
    <d v="1987-01-15T00:00:00"/>
    <n v="49725.7"/>
    <n v="3416.34"/>
    <n v="7233.19"/>
    <n v="60375.229999999996"/>
  </r>
  <r>
    <s v="N"/>
    <x v="52"/>
    <s v="PARK RAPIDS"/>
    <s v="1.AIRPORT IMPROVEMENTS"/>
    <d v="1987-01-30T00:00:00"/>
    <n v="26090.45"/>
    <n v="2421.2399999999998"/>
    <n v="5189.5600000000004"/>
    <n v="33701.25"/>
  </r>
  <r>
    <s v="N"/>
    <x v="52"/>
    <s v="PARK RAPIDS"/>
    <s v="1.AIRPORT IMPROVEMENTS"/>
    <d v="1987-03-05T00:00:00"/>
    <n v="2443.1"/>
    <n v="221.13"/>
    <n v="382.03"/>
    <n v="3046.26"/>
  </r>
  <r>
    <s v="N"/>
    <x v="52"/>
    <s v="PARK RAPIDS"/>
    <s v="1.AIRPORT IMPROVEMENTS"/>
    <d v="1987-05-15T00:00:00"/>
    <n v="34955.620000000003"/>
    <n v="6153.22"/>
    <n v="9006.57"/>
    <n v="50115.41"/>
  </r>
  <r>
    <s v="N"/>
    <x v="52"/>
    <s v="PARK RAPIDS"/>
    <s v="1.AIRPORT IMPROVEMENTS"/>
    <d v="1987-07-29T00:00:00"/>
    <n v="3920.11"/>
    <n v="351.18"/>
    <n v="635.15"/>
    <n v="4906.4399999999996"/>
  </r>
  <r>
    <s v="N"/>
    <x v="52"/>
    <s v="PARK RAPIDS"/>
    <s v="1.AIRPORT IMPROVEMENTS"/>
    <d v="1988-06-01T00:00:00"/>
    <n v="21353.98"/>
    <n v="6683.53"/>
    <n v="6446.77"/>
    <n v="34484.28"/>
  </r>
  <r>
    <s v="N"/>
    <x v="52"/>
    <s v="PARK RAPIDS"/>
    <s v="1.AIRPORT IMPROVEMENTS"/>
    <d v="1990-02-12T00:00:00"/>
    <n v="8757.18"/>
    <n v="65.28"/>
    <n v="1008.18"/>
    <n v="9830.6400000000012"/>
  </r>
  <r>
    <s v="N"/>
    <x v="52"/>
    <s v="PARK RAPIDS"/>
    <s v="1.AIRPORT IMPROVEMENTS"/>
    <d v="1991-03-29T00:00:00"/>
    <n v="2038.01"/>
    <n v="4530.3900000000003"/>
    <n v="1756.71"/>
    <n v="8325.11"/>
  </r>
  <r>
    <s v="N"/>
    <x v="52"/>
    <s v="PARK RAPIDS"/>
    <s v="SNOWPLOW DUMP TRUCK W/HOIST"/>
    <d v="1986-02-06T00:00:00"/>
    <n v="0"/>
    <n v="30191.81"/>
    <n v="15095.91"/>
    <n v="45287.72"/>
  </r>
  <r>
    <s v="N"/>
    <x v="52"/>
    <s v="PARK RAPIDS"/>
    <s v="A/D-MAINTENANCE HANGER BLDG."/>
    <d v="1986-11-14T00:00:00"/>
    <n v="0"/>
    <n v="281532.5"/>
    <n v="140766.26999999999"/>
    <n v="422298.77"/>
  </r>
  <r>
    <s v="N"/>
    <x v="52"/>
    <s v="PARK RAPIDS"/>
    <s v="CORP. HANGAR APRON"/>
    <d v="1986-11-14T00:00:00"/>
    <n v="0"/>
    <n v="31768.7"/>
    <n v="15884.35"/>
    <n v="47653.05"/>
  </r>
  <r>
    <s v="N"/>
    <x v="52"/>
    <s v="PARK RAPIDS"/>
    <s v="16 UNIT T-HANGAR"/>
    <d v="1986-06-18T00:00:00"/>
    <n v="0"/>
    <n v="132230.07999999999"/>
    <n v="66115.039999999994"/>
    <n v="198345.12"/>
  </r>
  <r>
    <s v="N"/>
    <x v="52"/>
    <s v="PARK RAPIDS"/>
    <s v="*LAND - PARCEL H (no fed yet)"/>
    <d v="1988-12-15T00:00:00"/>
    <n v="0"/>
    <n v="34378.33"/>
    <n v="17189.169999999998"/>
    <n v="51567.5"/>
  </r>
  <r>
    <s v="N"/>
    <x v="52"/>
    <s v="PARK RAPIDS"/>
    <s v="UNICOM RADIO"/>
    <d v="1989-04-26T00:00:00"/>
    <n v="0"/>
    <n v="620.37"/>
    <n v="310.19"/>
    <n v="930.56"/>
  </r>
  <r>
    <s v="N"/>
    <x v="52"/>
    <s v="PARK RAPIDS"/>
    <s v="FLAIL MOWER"/>
    <d v="1989-08-22T00:00:00"/>
    <n v="0"/>
    <n v="1400"/>
    <n v="700"/>
    <n v="2100"/>
  </r>
  <r>
    <s v="N"/>
    <x v="52"/>
    <s v="PARK RAPIDS"/>
    <s v="PAVEMENT CRACK SEALING"/>
    <d v="1989-08-22T00:00:00"/>
    <n v="0"/>
    <n v="10818.3"/>
    <n v="5409.15"/>
    <n v="16227.449999999999"/>
  </r>
  <r>
    <s v="N"/>
    <x v="52"/>
    <s v="PARK RAPIDS"/>
    <s v="PAVEMENT CRACK SEALING"/>
    <d v="1989-12-15T00:00:00"/>
    <n v="0"/>
    <n v="17061.27"/>
    <n v="8530.6299999999992"/>
    <n v="25591.9"/>
  </r>
  <r>
    <s v="N"/>
    <x v="52"/>
    <s v="PARK RAPIDS"/>
    <s v="SEAL COAT RUNWAY, TAXI, APRONS"/>
    <d v="1990-09-17T00:00:00"/>
    <n v="0"/>
    <n v="22559.33"/>
    <n v="11279.67"/>
    <n v="33839"/>
  </r>
  <r>
    <s v="N"/>
    <x v="52"/>
    <s v="PARK RAPIDS"/>
    <s v="SEAL COAT RUNWAY, TAXI, APRONS"/>
    <d v="1991-09-19T00:00:00"/>
    <n v="0"/>
    <n v="3881.98"/>
    <n v="1940.97"/>
    <n v="5822.95"/>
  </r>
  <r>
    <s v="N"/>
    <x v="52"/>
    <s v="PARK RAPIDS"/>
    <s v="18 HP TRACTOR/MOWER &amp; SNOWBLOW"/>
    <d v="1992-03-23T00:00:00"/>
    <n v="0"/>
    <n v="3115"/>
    <n v="1557.5"/>
    <n v="4672.5"/>
  </r>
  <r>
    <s v="N"/>
    <x v="52"/>
    <s v="PARK RAPIDS"/>
    <s v="UPGRADE HEATING/AIR CONDITION"/>
    <d v="1993-03-08T00:00:00"/>
    <n v="0"/>
    <n v="5619.77"/>
    <n v="2809.88"/>
    <n v="8429.6500000000015"/>
  </r>
  <r>
    <s v="N"/>
    <x v="52"/>
    <s v="PARK RAPIDS"/>
    <s v="UPGRADE HEATING/AIR CONDITION"/>
    <d v="1994-01-04T00:00:00"/>
    <n v="0"/>
    <n v="666.66"/>
    <n v="333.34"/>
    <n v="1000"/>
  </r>
  <r>
    <s v="N"/>
    <x v="52"/>
    <s v="PARK RAPIDS"/>
    <s v="FUEL FACILITY &amp; TANK REMOVAL"/>
    <d v="1995-11-03T00:00:00"/>
    <n v="0"/>
    <n v="26259.9"/>
    <n v="13129.95"/>
    <n v="39389.850000000006"/>
  </r>
  <r>
    <s v="N"/>
    <x v="52"/>
    <s v="PARK RAPIDS"/>
    <s v="FUEL FACILITY &amp; TANK REMOVAL"/>
    <d v="1997-03-27T00:00:00"/>
    <n v="0"/>
    <n v="6340.1"/>
    <n v="3170.05"/>
    <n v="9510.1500000000015"/>
  </r>
  <r>
    <s v="N"/>
    <x v="52"/>
    <s v="PARK RAPIDS"/>
    <s v="FUEL FACILITY &amp; TANK REMOVAL"/>
    <d v="1997-06-05T00:00:00"/>
    <n v="0"/>
    <n v="2098.54"/>
    <n v="1049.26"/>
    <n v="3147.8"/>
  </r>
  <r>
    <s v="N"/>
    <x v="52"/>
    <s v="PARK RAPIDS"/>
    <s v="TREE REMOVAL SERVICES"/>
    <d v="1994-12-19T00:00:00"/>
    <n v="0"/>
    <n v="10666.67"/>
    <n v="5333.33"/>
    <n v="16000"/>
  </r>
  <r>
    <s v="N"/>
    <x v="52"/>
    <s v="PARK RAPIDS"/>
    <s v="TREE REMOVAL SERVICES"/>
    <d v="1995-02-06T00:00:00"/>
    <n v="0"/>
    <n v="480"/>
    <n v="240"/>
    <n v="720"/>
  </r>
  <r>
    <s v="N"/>
    <x v="52"/>
    <s v="PARK RAPIDS"/>
    <s v="*LAND  3.2 ACRS-RON PRITCHETT"/>
    <d v="1995-01-04T00:00:00"/>
    <n v="0"/>
    <n v="2133.33"/>
    <n v="1066.67"/>
    <n v="3200"/>
  </r>
  <r>
    <s v="N"/>
    <x v="52"/>
    <s v="PARK RAPIDS"/>
    <s v="CAT PAYLOADER &amp; WILDCAT BLOWER"/>
    <d v="1995-04-24T00:00:00"/>
    <n v="0"/>
    <n v="94613.89"/>
    <n v="47306.95"/>
    <n v="141920.84"/>
  </r>
  <r>
    <s v="N"/>
    <x v="52"/>
    <s v="PARK RAPIDS"/>
    <s v="SECURITY FENCE ALONG IND. PARK"/>
    <d v="1996-01-08T00:00:00"/>
    <n v="0"/>
    <n v="12363.75"/>
    <n v="6181.9"/>
    <n v="18545.650000000001"/>
  </r>
  <r>
    <s v="N"/>
    <x v="52"/>
    <s v="PARK RAPIDS"/>
    <s v="CITY EQUIP TRADE-IN"/>
    <d v="1995-08-08T00:00:00"/>
    <n v="0"/>
    <n v="14904.11"/>
    <n v="7452.05"/>
    <n v="22356.16"/>
  </r>
  <r>
    <s v="N"/>
    <x v="52"/>
    <s v="PARK RAPIDS"/>
    <s v="7.5K-RUNWAY LIGHTING REGULATOR"/>
    <d v="1995-11-17T00:00:00"/>
    <n v="0"/>
    <n v="2253.37"/>
    <n v="1126.68"/>
    <n v="3380.05"/>
  </r>
  <r>
    <s v="N"/>
    <x v="52"/>
    <s v="PARK RAPIDS"/>
    <s v="NEW REILS RWY 13-31"/>
    <d v="1997-08-01T00:00:00"/>
    <n v="0"/>
    <n v="3391.46"/>
    <n v="1695.73"/>
    <n v="5087.1900000000005"/>
  </r>
  <r>
    <s v="N"/>
    <x v="52"/>
    <s v="PARK RAPIDS"/>
    <s v="THERMAL CRACK REPAIR RWY 13-31"/>
    <d v="1997-03-06T00:00:00"/>
    <n v="0"/>
    <n v="19876.400000000001"/>
    <n v="9938.19"/>
    <n v="29814.590000000004"/>
  </r>
  <r>
    <s v="N"/>
    <x v="52"/>
    <s v="PARK RAPIDS"/>
    <s v="SITE PREP. 12 UNIT 'T' HANGAR"/>
    <d v="1997-03-06T00:00:00"/>
    <n v="0"/>
    <n v="5465.14"/>
    <n v="2732.58"/>
    <n v="8197.7200000000012"/>
  </r>
  <r>
    <s v="N"/>
    <x v="52"/>
    <s v="PARK RAPIDS"/>
    <s v="SITE PREP. 12 UNIT 'T' HANGAR"/>
    <d v="1997-08-22T00:00:00"/>
    <n v="0"/>
    <n v="18314.86"/>
    <n v="9157.42"/>
    <n v="27472.28"/>
  </r>
  <r>
    <s v="N"/>
    <x v="52"/>
    <s v="PARK RAPIDS"/>
    <s v="SITE PREP. 12 UNIT 'T' HANGAR"/>
    <d v="1997-09-11T00:00:00"/>
    <n v="0"/>
    <n v="3720.38"/>
    <n v="1860.21"/>
    <n v="5580.59"/>
  </r>
  <r>
    <s v="N"/>
    <x v="52"/>
    <s v="PARK RAPIDS"/>
    <s v="2.REHAB RWY 13/31&amp;TXI/APR; MASTR PL/ALP"/>
    <d v="1998-06-29T00:00:00"/>
    <n v="0"/>
    <n v="4354.7299999999996"/>
    <n v="2903.15"/>
    <n v="7257.8799999999992"/>
  </r>
  <r>
    <s v="N"/>
    <x v="52"/>
    <s v="PARK RAPIDS"/>
    <s v="2.REHAB RWY 13/31&amp;TXI/APR; MASTR PL/ALP"/>
    <d v="1998-08-27T00:00:00"/>
    <n v="263422"/>
    <n v="94825.1"/>
    <n v="92485.96"/>
    <n v="450733.06"/>
  </r>
  <r>
    <s v="N"/>
    <x v="52"/>
    <s v="PARK RAPIDS"/>
    <s v="2.REHAB RWY 13/31&amp;TXI/APR; MASTR PL/ALP"/>
    <d v="1998-12-22T00:00:00"/>
    <n v="74323"/>
    <n v="37320.26"/>
    <n v="32522.67"/>
    <n v="144165.93"/>
  </r>
  <r>
    <s v="N"/>
    <x v="52"/>
    <s v="PARK RAPIDS"/>
    <s v="2.REHAB RWY 13/31&amp;TXI/APR; MASTR PL/ALP"/>
    <d v="1999-09-23T00:00:00"/>
    <n v="8137"/>
    <n v="15758.08"/>
    <n v="12024.98"/>
    <n v="35920.06"/>
  </r>
  <r>
    <s v="N"/>
    <x v="52"/>
    <s v="PARK RAPIDS"/>
    <s v="2.REHAB RWY 13/31&amp;TXI/APR; MASTR PL/ALP"/>
    <d v="1999-12-21T00:00:00"/>
    <n v="5794"/>
    <n v="35592.699999999997"/>
    <n v="24372.51"/>
    <n v="65759.209999999992"/>
  </r>
  <r>
    <s v="N"/>
    <x v="52"/>
    <s v="PARK RAPIDS"/>
    <s v="2.REHAB RWY 13/31&amp;TXI/APR; MASTR PL/ALP"/>
    <d v="2001-08-09T00:00:00"/>
    <n v="7858"/>
    <n v="3207.37"/>
    <n v="3012.23"/>
    <n v="14077.599999999999"/>
  </r>
  <r>
    <s v="N"/>
    <x v="52"/>
    <s v="PARK RAPIDS"/>
    <s v="UPGRADE FUELING SYSM-TANK REMOVE/REPLACE"/>
    <d v="1998-08-21T00:00:00"/>
    <n v="0"/>
    <n v="47176.06"/>
    <n v="47711.74"/>
    <n v="94887.799999999988"/>
  </r>
  <r>
    <s v="N"/>
    <x v="52"/>
    <s v="PARK RAPIDS"/>
    <s v="UPGRADE FUELING SYSM-TANK REMOVE/REPLACE"/>
    <d v="1998-09-01T00:00:00"/>
    <n v="0"/>
    <n v="9796.01"/>
    <n v="9796.01"/>
    <n v="19592.02"/>
  </r>
  <r>
    <s v="N"/>
    <x v="52"/>
    <s v="PARK RAPIDS"/>
    <s v="UPGRADE FUELING SYSM-TANK REMOVE/REPLACE"/>
    <d v="1999-06-10T00:00:00"/>
    <n v="0"/>
    <n v="1777.93"/>
    <n v="1242.25"/>
    <n v="3020.1800000000003"/>
  </r>
  <r>
    <s v="N"/>
    <x v="52"/>
    <s v="PARK RAPIDS"/>
    <s v="SNOWPLOW TRUCK &amp; SKID LOADER"/>
    <d v="2000-06-02T00:00:00"/>
    <n v="0"/>
    <n v="75451.89"/>
    <n v="50301.26"/>
    <n v="125753.15"/>
  </r>
  <r>
    <s v="N"/>
    <x v="52"/>
    <s v="PARK RAPIDS"/>
    <s v="Mower, Beacon, Lighting Study"/>
    <d v="2000-04-10T00:00:00"/>
    <n v="0"/>
    <n v="3924.17"/>
    <n v="2616.11"/>
    <n v="6540.2800000000007"/>
  </r>
  <r>
    <s v="N"/>
    <x v="52"/>
    <s v="PARK RAPIDS"/>
    <s v="Mower, Beacon, Lighting Study"/>
    <d v="2000-04-10T00:00:00"/>
    <n v="0"/>
    <n v="9528.1299999999992"/>
    <n v="6782.35"/>
    <n v="16310.48"/>
  </r>
  <r>
    <s v="N"/>
    <x v="52"/>
    <s v="PARK RAPIDS"/>
    <s v="*Land &amp; Hangar Acquisition - Marjama"/>
    <d v="2002-04-03T00:00:00"/>
    <n v="0"/>
    <n v="95000"/>
    <n v="95000"/>
    <n v="190000"/>
  </r>
  <r>
    <s v="N"/>
    <x v="52"/>
    <s v="PARK RAPIDS"/>
    <s v="*Land &amp; Hangar Acquisition - Marjama"/>
    <d v="2002-04-25T00:00:00"/>
    <n v="0"/>
    <n v="1834.75"/>
    <n v="1834.75"/>
    <n v="3669.5"/>
  </r>
  <r>
    <s v="N"/>
    <x v="52"/>
    <s v="PARK RAPIDS"/>
    <s v="SITE PREP T-HANGAR #3 (TH-121)"/>
    <d v="1901-01-01T00:00:00"/>
    <n v="0"/>
    <n v="0"/>
    <n v="142680.45000000001"/>
    <n v="142680.45000000001"/>
  </r>
  <r>
    <s v="N"/>
    <x v="52"/>
    <s v="PARK RAPIDS"/>
    <s v="SITE PREP T-HANGAR #3 (TH-121)"/>
    <d v="1901-01-01T00:00:00"/>
    <n v="0"/>
    <n v="0"/>
    <n v="229309.08"/>
    <n v="229309.08"/>
  </r>
  <r>
    <s v="N"/>
    <x v="52"/>
    <s v="PARK RAPIDS"/>
    <s v="SITE PREP T-HANGAR #3 (TH-121)"/>
    <d v="1901-01-01T00:00:00"/>
    <n v="0"/>
    <n v="-14677.61"/>
    <n v="14677.61"/>
    <n v="0"/>
  </r>
  <r>
    <s v="N"/>
    <x v="52"/>
    <s v="PARK RAPIDS"/>
    <s v="SITE PREP T-HANGAR #3 (TH-121)"/>
    <d v="2000-11-09T00:00:00"/>
    <n v="0"/>
    <n v="39555.480000000003"/>
    <n v="85976.76"/>
    <n v="125532.23999999999"/>
  </r>
  <r>
    <s v="N"/>
    <x v="52"/>
    <s v="PARK RAPIDS"/>
    <s v="SITE PREP T-HANGAR #3 (TH-121)"/>
    <d v="2000-11-30T00:00:00"/>
    <n v="0"/>
    <n v="48055.34"/>
    <n v="2323.2399999999998"/>
    <n v="50378.579999999994"/>
  </r>
  <r>
    <s v="N"/>
    <x v="52"/>
    <s v="PARK RAPIDS"/>
    <s v="3.PUBLIC WORKS/MAINTENANCE BLDG"/>
    <d v="2002-07-15T00:00:00"/>
    <n v="83115"/>
    <n v="12731.39"/>
    <n v="468800.11"/>
    <n v="564646.5"/>
  </r>
  <r>
    <s v="N"/>
    <x v="52"/>
    <s v="PARK RAPIDS"/>
    <s v="3.PUBLIC WORKS/MAINTENANCE BLDG"/>
    <d v="2002-09-16T00:00:00"/>
    <n v="0"/>
    <n v="7000"/>
    <n v="0"/>
    <n v="7000"/>
  </r>
  <r>
    <s v="N"/>
    <x v="52"/>
    <s v="PARK RAPIDS"/>
    <s v="3.PUBLIC WORKS/MAINTENANCE BLDG"/>
    <d v="2003-07-23T00:00:00"/>
    <n v="30067"/>
    <n v="4605.37"/>
    <n v="180079.22"/>
    <n v="214751.59"/>
  </r>
  <r>
    <s v="N"/>
    <x v="52"/>
    <s v="PARK RAPIDS"/>
    <s v="3.PUBLIC WORKS/MAINTENANCE BLDG"/>
    <d v="2003-09-08T00:00:00"/>
    <n v="36818"/>
    <n v="11899.24"/>
    <n v="242779.67"/>
    <n v="291496.91000000003"/>
  </r>
  <r>
    <s v="N"/>
    <x v="52"/>
    <s v="PARK RAPIDS"/>
    <s v="HANGAR DOOR REPAIR; ENTRANCE SIGNS"/>
    <d v="2002-03-12T00:00:00"/>
    <n v="0"/>
    <n v="7595.3"/>
    <n v="7535.2"/>
    <n v="15130.5"/>
  </r>
  <r>
    <s v="N"/>
    <x v="52"/>
    <s v="PARK RAPIDS"/>
    <s v="HANGAR DOOR REPAIR; ENTRANCE SIGNS"/>
    <d v="2002-04-26T00:00:00"/>
    <n v="0"/>
    <n v="2676.2"/>
    <n v="1968.56"/>
    <n v="4644.76"/>
  </r>
  <r>
    <s v="N"/>
    <x v="52"/>
    <s v="PARK RAPIDS"/>
    <s v="HANGAR DOOR REPAIR; ENTRANCE SIGNS"/>
    <d v="2002-09-30T00:00:00"/>
    <n v="0"/>
    <n v="1651.89"/>
    <n v="945.26"/>
    <n v="2597.15"/>
  </r>
  <r>
    <s v="N"/>
    <x v="52"/>
    <s v="PARK RAPIDS"/>
    <s v="REPLACE JET FUEL SYSTEM"/>
    <d v="2002-09-30T00:00:00"/>
    <n v="0"/>
    <n v="11558.47"/>
    <n v="12892.13"/>
    <n v="24450.6"/>
  </r>
  <r>
    <s v="N"/>
    <x v="52"/>
    <s v="PARK RAPIDS"/>
    <s v="REPLACE JET FUEL SYSTEM"/>
    <d v="2003-05-13T00:00:00"/>
    <n v="0"/>
    <n v="1141.8900000000001"/>
    <n v="1141.8900000000001"/>
    <n v="2283.7800000000002"/>
  </r>
  <r>
    <s v="N"/>
    <x v="52"/>
    <s v="PARK RAPIDS"/>
    <s v="REPLACE JET FUEL SYSTEM"/>
    <d v="2003-06-06T00:00:00"/>
    <n v="0"/>
    <n v="2038.94"/>
    <n v="1038.5999999999999"/>
    <n v="3077.54"/>
  </r>
  <r>
    <s v="N"/>
    <x v="52"/>
    <s v="PARK RAPIDS"/>
    <s v="4.UPGRADE/REPLACE AIRFIELD LIGHTING"/>
    <d v="2002-11-20T00:00:00"/>
    <n v="76592"/>
    <n v="0"/>
    <n v="8511.39"/>
    <n v="85103.39"/>
  </r>
  <r>
    <s v="N"/>
    <x v="52"/>
    <s v="PARK RAPIDS"/>
    <s v="4.UPGRADE/REPLACE AIRFIELD LIGHTING"/>
    <d v="2002-12-19T00:00:00"/>
    <n v="115193"/>
    <n v="0"/>
    <n v="12800.07"/>
    <n v="127993.07"/>
  </r>
  <r>
    <s v="N"/>
    <x v="52"/>
    <s v="PARK RAPIDS"/>
    <s v="4.UPGRADE/REPLACE AIRFIELD LIGHTING"/>
    <d v="2003-02-13T00:00:00"/>
    <n v="18525"/>
    <n v="0"/>
    <n v="2058.2600000000002"/>
    <n v="20583.260000000002"/>
  </r>
  <r>
    <s v="N"/>
    <x v="52"/>
    <s v="PARK RAPIDS"/>
    <s v="4.UPGRADE/REPLACE AIRFIELD LIGHTING"/>
    <d v="2003-03-20T00:00:00"/>
    <n v="34030"/>
    <n v="0"/>
    <n v="3781.71"/>
    <n v="37811.71"/>
  </r>
  <r>
    <s v="N"/>
    <x v="52"/>
    <s v="PARK RAPIDS"/>
    <s v="4.UPGRADE/REPLACE AIRFIELD LIGHTING"/>
    <d v="2003-04-15T00:00:00"/>
    <n v="12187"/>
    <n v="0"/>
    <n v="1354.23"/>
    <n v="13541.23"/>
  </r>
  <r>
    <s v="N"/>
    <x v="52"/>
    <s v="PARK RAPIDS"/>
    <s v="4.UPGRADE/REPLACE AIRFIELD LIGHTING"/>
    <d v="2003-05-14T00:00:00"/>
    <n v="8291"/>
    <n v="0"/>
    <n v="921.02"/>
    <n v="9212.02"/>
  </r>
  <r>
    <s v="N"/>
    <x v="52"/>
    <s v="PARK RAPIDS"/>
    <s v="4.UPGRADE/REPLACE AIRFIELD LIGHTING"/>
    <d v="2003-05-30T00:00:00"/>
    <n v="228872"/>
    <n v="0"/>
    <n v="25429.42"/>
    <n v="254301.41999999998"/>
  </r>
  <r>
    <s v="N"/>
    <x v="52"/>
    <s v="PARK RAPIDS"/>
    <s v="4.UPGRADE/REPLACE AIRFIELD LIGHTING"/>
    <d v="2003-06-13T00:00:00"/>
    <n v="919"/>
    <n v="0"/>
    <n v="101.96"/>
    <n v="1020.96"/>
  </r>
  <r>
    <s v="N"/>
    <x v="52"/>
    <s v="PARK RAPIDS"/>
    <s v="4.UPGRADE/REPLACE AIRFIELD LIGHTING"/>
    <d v="2003-07-23T00:00:00"/>
    <n v="203296"/>
    <n v="0"/>
    <n v="22589.22"/>
    <n v="225885.22"/>
  </r>
  <r>
    <s v="N"/>
    <x v="52"/>
    <s v="PARK RAPIDS"/>
    <s v="4.UPGRADE/REPLACE AIRFIELD LIGHTING"/>
    <d v="2003-08-01T00:00:00"/>
    <n v="60754"/>
    <n v="0"/>
    <n v="6750.02"/>
    <n v="67504.02"/>
  </r>
  <r>
    <s v="N"/>
    <x v="52"/>
    <s v="PARK RAPIDS"/>
    <s v="4.UPGRADE/REPLACE AIRFIELD LIGHTING"/>
    <d v="2003-09-22T00:00:00"/>
    <n v="45260"/>
    <n v="0"/>
    <n v="5029.22"/>
    <n v="50289.22"/>
  </r>
  <r>
    <s v="N"/>
    <x v="52"/>
    <s v="PARK RAPIDS"/>
    <s v="4.UPGRADE/REPLACE AIRFIELD LIGHTING"/>
    <d v="2003-10-13T00:00:00"/>
    <n v="3802"/>
    <n v="0"/>
    <n v="422.15"/>
    <n v="4224.1499999999996"/>
  </r>
  <r>
    <s v="N"/>
    <x v="52"/>
    <s v="PARK RAPIDS"/>
    <s v="4.UPGRADE/REPLACE AIRFIELD LIGHTING"/>
    <d v="2003-11-21T00:00:00"/>
    <n v="428"/>
    <n v="0"/>
    <n v="47"/>
    <n v="475"/>
  </r>
  <r>
    <s v="N"/>
    <x v="52"/>
    <s v="PARK RAPIDS"/>
    <s v="4.UPGRADE/REPLACE AIRFIELD LIGHTING"/>
    <d v="2004-02-05T00:00:00"/>
    <n v="4000"/>
    <n v="0"/>
    <n v="444.53"/>
    <n v="4444.53"/>
  </r>
  <r>
    <s v="N"/>
    <x v="52"/>
    <s v="PARK RAPIDS"/>
    <s v="4.UPGRADE/REPLACE AIRFIELD LIGHTING"/>
    <d v="2004-12-16T00:00:00"/>
    <n v="35581"/>
    <n v="0"/>
    <n v="3953.46"/>
    <n v="39534.46"/>
  </r>
  <r>
    <s v="N"/>
    <x v="52"/>
    <s v="PARK RAPIDS"/>
    <s v="5.PERIMETER FENCING &amp; SRE"/>
    <d v="2003-10-02T00:00:00"/>
    <n v="746"/>
    <n v="0"/>
    <n v="83.92"/>
    <n v="829.92"/>
  </r>
  <r>
    <s v="N"/>
    <x v="52"/>
    <s v="PARK RAPIDS"/>
    <s v="5.PERIMETER FENCING &amp; SRE"/>
    <d v="2003-10-13T00:00:00"/>
    <n v="6871"/>
    <n v="0"/>
    <n v="764.15"/>
    <n v="7635.15"/>
  </r>
  <r>
    <s v="N"/>
    <x v="52"/>
    <s v="PARK RAPIDS"/>
    <s v="5.PERIMETER FENCING &amp; SRE"/>
    <d v="2004-03-19T00:00:00"/>
    <n v="126110"/>
    <n v="0"/>
    <n v="14012.72"/>
    <n v="140122.72"/>
  </r>
  <r>
    <s v="N"/>
    <x v="52"/>
    <s v="PARK RAPIDS"/>
    <s v="5.PERIMETER FENCING &amp; SRE"/>
    <d v="2004-10-15T00:00:00"/>
    <n v="3752"/>
    <n v="0"/>
    <n v="416.71"/>
    <n v="4168.71"/>
  </r>
  <r>
    <s v="N"/>
    <x v="52"/>
    <s v="PARK RAPIDS"/>
    <s v="5.PERIMETER FENCING &amp; SRE"/>
    <d v="2004-10-27T00:00:00"/>
    <n v="6179"/>
    <n v="0"/>
    <n v="685.85"/>
    <n v="6864.85"/>
  </r>
  <r>
    <s v="N"/>
    <x v="52"/>
    <s v="PARK RAPIDS"/>
    <s v="MOWER (SIDE &amp; REAR FLAIL FOR 6420JD)"/>
    <d v="2004-08-18T00:00:00"/>
    <n v="0"/>
    <n v="13195.35"/>
    <n v="5655.15"/>
    <n v="18850.5"/>
  </r>
  <r>
    <s v="N"/>
    <x v="52"/>
    <s v="PARK RAPIDS"/>
    <s v="6.TRUCK/SNOWPLOW; CLEAR &amp; GRUB RPZ"/>
    <d v="2005-04-12T00:00:00"/>
    <n v="146999"/>
    <n v="0"/>
    <n v="7737"/>
    <n v="154736"/>
  </r>
  <r>
    <s v="N"/>
    <x v="52"/>
    <s v="PARK RAPIDS"/>
    <s v="FBO FACILITY"/>
    <d v="2005-11-28T00:00:00"/>
    <n v="0"/>
    <n v="23147.5"/>
    <n v="23147.5"/>
    <n v="46295"/>
  </r>
  <r>
    <s v="N"/>
    <x v="52"/>
    <s v="PARK RAPIDS"/>
    <s v="FBO FACILITY"/>
    <d v="2006-01-19T00:00:00"/>
    <n v="0"/>
    <n v="246573.03"/>
    <n v="246572.99"/>
    <n v="493146.02"/>
  </r>
  <r>
    <s v="N"/>
    <x v="52"/>
    <s v="PARK RAPIDS"/>
    <s v="FBO FACILITY"/>
    <d v="2006-05-19T00:00:00"/>
    <n v="0"/>
    <n v="173709.36"/>
    <n v="173709.35"/>
    <n v="347418.70999999996"/>
  </r>
  <r>
    <s v="N"/>
    <x v="52"/>
    <s v="PARK RAPIDS"/>
    <s v="FBO FACILITY"/>
    <d v="2006-11-06T00:00:00"/>
    <n v="0"/>
    <n v="41399.74"/>
    <n v="340400.91"/>
    <n v="381800.64999999997"/>
  </r>
  <r>
    <s v="N"/>
    <x v="52"/>
    <s v="PARK RAPIDS"/>
    <s v="FBO FACILITY"/>
    <d v="2007-05-30T00:00:00"/>
    <n v="0"/>
    <n v="44284.32"/>
    <n v="84465.25"/>
    <n v="128749.57"/>
  </r>
  <r>
    <s v="N"/>
    <x v="52"/>
    <s v="PARK RAPIDS"/>
    <s v="FBO FACILITY"/>
    <d v="2008-07-01T00:00:00"/>
    <n v="0"/>
    <n v="831.74"/>
    <n v="0"/>
    <n v="831.74"/>
  </r>
  <r>
    <s v="N"/>
    <x v="52"/>
    <s v="PARK RAPIDS"/>
    <s v="7.Revise ALP; SRE"/>
    <d v="2007-05-30T00:00:00"/>
    <n v="16600"/>
    <n v="0"/>
    <n v="998.5"/>
    <n v="17598.5"/>
  </r>
  <r>
    <s v="N"/>
    <x v="52"/>
    <s v="PARK RAPIDS"/>
    <s v="7.Revise ALP; SRE"/>
    <d v="2008-04-10T00:00:00"/>
    <n v="1000"/>
    <n v="0"/>
    <n v="0"/>
    <n v="1000"/>
  </r>
  <r>
    <s v="N"/>
    <x v="52"/>
    <s v="PARK RAPIDS"/>
    <s v="7.Revise ALP; SRE"/>
    <d v="2010-05-28T00:00:00"/>
    <n v="1000"/>
    <n v="0"/>
    <n v="0"/>
    <n v="1000"/>
  </r>
  <r>
    <s v="N"/>
    <x v="52"/>
    <s v="PARK RAPIDS"/>
    <s v="7.Revise ALP; SRE"/>
    <d v="2011-02-22T00:00:00"/>
    <n v="8000"/>
    <n v="0"/>
    <n v="475"/>
    <n v="8475"/>
  </r>
  <r>
    <s v="N"/>
    <x v="52"/>
    <s v="PARK RAPIDS"/>
    <s v="7.Revise ALP; SRE"/>
    <d v="2011-02-22T00:00:00"/>
    <n v="1388"/>
    <n v="0"/>
    <n v="0"/>
    <n v="1388"/>
  </r>
  <r>
    <s v="N"/>
    <x v="52"/>
    <s v="PARK RAPIDS"/>
    <s v="8.Apron Expansion &amp; Relocate Fuel"/>
    <d v="2007-12-19T00:00:00"/>
    <n v="224936"/>
    <n v="0"/>
    <n v="11839.31"/>
    <n v="236775.31"/>
  </r>
  <r>
    <s v="N"/>
    <x v="52"/>
    <s v="PARK RAPIDS"/>
    <s v="8.Apron Expansion &amp; Relocate Fuel"/>
    <d v="2008-02-08T00:00:00"/>
    <n v="148320"/>
    <n v="0"/>
    <n v="10745.69"/>
    <n v="159065.69"/>
  </r>
  <r>
    <s v="N"/>
    <x v="52"/>
    <s v="PARK RAPIDS"/>
    <s v="8.Apron Expansion &amp; Relocate Fuel"/>
    <d v="2008-11-07T00:00:00"/>
    <n v="9597"/>
    <n v="0"/>
    <n v="0"/>
    <n v="9597"/>
  </r>
  <r>
    <s v="N"/>
    <x v="52"/>
    <s v="PARK RAPIDS"/>
    <s v="8.Apron Expansion &amp; Relocate Fuel"/>
    <d v="2009-04-22T00:00:00"/>
    <n v="31369"/>
    <n v="0"/>
    <n v="-781.92"/>
    <n v="30587.08"/>
  </r>
  <r>
    <s v="N"/>
    <x v="52"/>
    <s v="PARK RAPIDS"/>
    <s v="8.Apron Expansion &amp; Relocate Fuel"/>
    <d v="2009-07-30T00:00:00"/>
    <n v="760"/>
    <n v="0"/>
    <n v="40"/>
    <n v="800"/>
  </r>
  <r>
    <s v="N"/>
    <x v="52"/>
    <s v="PARK RAPIDS"/>
    <s v="9.Env. Assess (Pave &amp; Extend Rwy 18/36)"/>
    <d v="2009-04-22T00:00:00"/>
    <n v="22647"/>
    <n v="0"/>
    <n v="1192.1300000000001"/>
    <n v="23839.13"/>
  </r>
  <r>
    <s v="N"/>
    <x v="52"/>
    <s v="PARK RAPIDS"/>
    <s v="9.Env. Assess (Pave &amp; Extend Rwy 18/36)"/>
    <d v="2009-07-30T00:00:00"/>
    <n v="14623"/>
    <n v="0"/>
    <n v="770.31"/>
    <n v="15393.31"/>
  </r>
  <r>
    <s v="N"/>
    <x v="52"/>
    <s v="PARK RAPIDS"/>
    <s v="9.Env. Assess (Pave &amp; Extend Rwy 18/36)"/>
    <d v="2010-04-30T00:00:00"/>
    <n v="230"/>
    <n v="0"/>
    <n v="529.63"/>
    <n v="759.63"/>
  </r>
  <r>
    <s v="N"/>
    <x v="52"/>
    <s v="PARK RAPIDS"/>
    <s v="9.Env. Assess (Pave &amp; Extend Rwy 18/36)"/>
    <d v="2011-02-02T00:00:00"/>
    <n v="9842"/>
    <n v="0"/>
    <n v="0"/>
    <n v="9842"/>
  </r>
  <r>
    <s v="N"/>
    <x v="52"/>
    <s v="PARK RAPIDS"/>
    <s v="FBO Hangar Door Repair"/>
    <d v="2009-08-28T00:00:00"/>
    <n v="0"/>
    <n v="5399.02"/>
    <n v="5399.02"/>
    <n v="10798.04"/>
  </r>
  <r>
    <s v="N"/>
    <x v="52"/>
    <s v="PARK RAPIDS"/>
    <s v="Storm Water Pollution Prevention Plan"/>
    <d v="2010-10-04T00:00:00"/>
    <n v="0"/>
    <n v="5250"/>
    <n v="2250"/>
    <n v="7500"/>
  </r>
  <r>
    <s v="N"/>
    <x v="52"/>
    <s v="PARK RAPIDS"/>
    <s v="10.Dgn S&amp;W, Pkg, Drng, Rd, Fence; S&amp;W EA"/>
    <d v="2011-08-12T00:00:00"/>
    <n v="56500"/>
    <n v="0"/>
    <n v="3500"/>
    <n v="60000"/>
  </r>
  <r>
    <s v="N"/>
    <x v="52"/>
    <s v="PARK RAPIDS"/>
    <s v="10.Dgn S&amp;W, Pkg, Drng, Rd, Fence; S&amp;W EA"/>
    <d v="2012-03-15T00:00:00"/>
    <n v="9969"/>
    <n v="0"/>
    <n v="0"/>
    <n v="9969"/>
  </r>
  <r>
    <s v="N"/>
    <x v="52"/>
    <s v="PARK RAPIDS"/>
    <s v="11. Construct Drng, Prkng, Fence, ALP"/>
    <d v="2011-11-30T00:00:00"/>
    <n v="93925"/>
    <n v="0"/>
    <n v="38690.28"/>
    <n v="132615.28"/>
  </r>
  <r>
    <s v="N"/>
    <x v="52"/>
    <s v="PARK RAPIDS"/>
    <s v="11. Construct Drng, Prkng, Fence, ALP"/>
    <d v="2011-12-20T00:00:00"/>
    <n v="338225"/>
    <n v="0"/>
    <n v="29358.74"/>
    <n v="367583.74"/>
  </r>
  <r>
    <s v="N"/>
    <x v="52"/>
    <s v="PARK RAPIDS"/>
    <s v="11. Construct Drng, Prkng, Fence, ALP"/>
    <d v="2012-03-15T00:00:00"/>
    <n v="57056"/>
    <n v="0"/>
    <n v="6429.48"/>
    <n v="63485.479999999996"/>
  </r>
  <r>
    <s v="N"/>
    <x v="52"/>
    <s v="PARK RAPIDS"/>
    <s v="11. Construct Drng, Prkng, Fence, ALP"/>
    <d v="2012-08-03T00:00:00"/>
    <n v="3346"/>
    <n v="0"/>
    <n v="0"/>
    <n v="3346"/>
  </r>
  <r>
    <s v="N"/>
    <x v="52"/>
    <s v="PARK RAPIDS"/>
    <s v="11. Construct Drng, Prkng, Fence, ALP"/>
    <d v="2013-05-07T00:00:00"/>
    <n v="12632"/>
    <n v="0"/>
    <n v="0"/>
    <n v="12632"/>
  </r>
  <r>
    <s v="N"/>
    <x v="52"/>
    <s v="PARK RAPIDS"/>
    <s v="11. Construct Drng, Prkng, Fence, ALP"/>
    <d v="2015-01-05T00:00:00"/>
    <n v="6132"/>
    <n v="0"/>
    <n v="-2728.55"/>
    <n v="3403.45"/>
  </r>
  <r>
    <s v="N"/>
    <x v="52"/>
    <s v="PARK RAPIDS"/>
    <s v="11. Construct Drng, Prkng, Fence, ALP"/>
    <d v="2015-02-04T00:00:00"/>
    <n v="57091"/>
    <n v="0"/>
    <n v="0"/>
    <n v="57091"/>
  </r>
  <r>
    <s v="N"/>
    <x v="52"/>
    <s v="PARK RAPIDS"/>
    <s v="12. Crosswind Runway 18/36 - Design"/>
    <d v="2013-04-12T00:00:00"/>
    <n v="20440"/>
    <n v="0"/>
    <n v="2271.4699999999998"/>
    <n v="22711.47"/>
  </r>
  <r>
    <s v="N"/>
    <x v="52"/>
    <s v="PARK RAPIDS"/>
    <s v="12. Crosswind Runway 18/36 - Design"/>
    <d v="2014-02-07T00:00:00"/>
    <n v="102125"/>
    <n v="0"/>
    <n v="11346.87"/>
    <n v="113471.87"/>
  </r>
  <r>
    <s v="N"/>
    <x v="52"/>
    <s v="PARK RAPIDS"/>
    <s v="12. Crosswind Runway 18/36 - Design"/>
    <d v="2014-10-30T00:00:00"/>
    <n v="11247"/>
    <n v="0"/>
    <n v="2432.8200000000002"/>
    <n v="13679.82"/>
  </r>
  <r>
    <s v="N"/>
    <x v="52"/>
    <s v="PARK RAPIDS"/>
    <s v="12. Crosswind Runway 18/36 - Design"/>
    <d v="2015-12-07T00:00:00"/>
    <n v="14603"/>
    <n v="0"/>
    <n v="440"/>
    <n v="15043"/>
  </r>
  <r>
    <s v="N"/>
    <x v="52"/>
    <s v="PARK RAPIDS"/>
    <s v="13.Pave&amp;Ext Rwy 18/36 w/Txwy,Lights,Sgns"/>
    <d v="2014-04-01T00:00:00"/>
    <n v="742369"/>
    <n v="68353.33"/>
    <n v="110875.6"/>
    <n v="921597.92999999993"/>
  </r>
  <r>
    <s v="N"/>
    <x v="52"/>
    <s v="PARK RAPIDS"/>
    <s v="13.Pave&amp;Ext Rwy 18/36 w/Txwy,Lights,Sgns"/>
    <d v="2014-05-15T00:00:00"/>
    <n v="12209"/>
    <n v="1393.69"/>
    <n v="1771.35"/>
    <n v="15374.04"/>
  </r>
  <r>
    <s v="N"/>
    <x v="52"/>
    <s v="PARK RAPIDS"/>
    <s v="13.Pave&amp;Ext Rwy 18/36 w/Txwy,Lights,Sgns"/>
    <d v="2014-05-22T00:00:00"/>
    <n v="-12209"/>
    <n v="-1393.68"/>
    <n v="-1771.35"/>
    <n v="-15374.03"/>
  </r>
  <r>
    <s v="N"/>
    <x v="52"/>
    <s v="PARK RAPIDS"/>
    <s v="13.Pave&amp;Ext Rwy 18/36 w/Txwy,Lights,Sgns"/>
    <d v="2014-06-10T00:00:00"/>
    <n v="12209"/>
    <n v="1393.68"/>
    <n v="1771.35"/>
    <n v="15374.03"/>
  </r>
  <r>
    <s v="N"/>
    <x v="52"/>
    <s v="PARK RAPIDS"/>
    <s v="13.Pave&amp;Ext Rwy 18/36 w/Txwy,Lights,Sgns"/>
    <d v="2014-08-08T00:00:00"/>
    <n v="784351"/>
    <n v="229702.41"/>
    <n v="15234.53"/>
    <n v="1029287.9400000001"/>
  </r>
  <r>
    <s v="N"/>
    <x v="52"/>
    <s v="PARK RAPIDS"/>
    <s v="13.Pave&amp;Ext Rwy 18/36 w/Txwy,Lights,Sgns"/>
    <d v="2014-10-15T00:00:00"/>
    <n v="61461"/>
    <n v="16699.91"/>
    <n v="-734.37"/>
    <n v="77426.540000000008"/>
  </r>
  <r>
    <s v="N"/>
    <x v="52"/>
    <s v="PARK RAPIDS"/>
    <s v="13.Pave&amp;Ext Rwy 18/36 w/Txwy,Lights,Sgns"/>
    <d v="2015-06-18T00:00:00"/>
    <n v="641865"/>
    <n v="55511.1"/>
    <n v="59184.09"/>
    <n v="756560.19"/>
  </r>
  <r>
    <s v="N"/>
    <x v="52"/>
    <s v="PARK RAPIDS"/>
    <s v="13.Pave&amp;Ext Rwy 18/36 w/Txwy,Lights,Sgns"/>
    <d v="2016-12-08T00:00:00"/>
    <n v="10000"/>
    <n v="0"/>
    <n v="-12024.92"/>
    <n v="-2024.92"/>
  </r>
  <r>
    <s v="N"/>
    <x v="52"/>
    <s v="PARK RAPIDS"/>
    <s v="13.Pave&amp;Ext Rwy 18/36 w/Txwy,Lights,Sgns"/>
    <d v="2017-05-25T00:00:00"/>
    <n v="113724"/>
    <n v="0"/>
    <n v="-1.08"/>
    <n v="113722.92"/>
  </r>
  <r>
    <s v="N"/>
    <x v="52"/>
    <s v="PARK RAPIDS"/>
    <s v="PAPI installation"/>
    <d v="2016-10-25T00:00:00"/>
    <n v="0"/>
    <n v="79800"/>
    <n v="0"/>
    <n v="79800"/>
  </r>
  <r>
    <s v="N"/>
    <x v="52"/>
    <s v="PARK RAPIDS"/>
    <s v="Emergency Sewer Repairs"/>
    <d v="2014-10-15T00:00:00"/>
    <n v="0"/>
    <n v="1744"/>
    <n v="436"/>
    <n v="2180"/>
  </r>
  <r>
    <s v="N"/>
    <x v="52"/>
    <s v="PARK RAPIDS"/>
    <s v="Hangar Site Preparation"/>
    <d v="2014-10-15T00:00:00"/>
    <n v="0"/>
    <n v="10000.19"/>
    <n v="2881.6"/>
    <n v="12881.79"/>
  </r>
  <r>
    <s v="N"/>
    <x v="52"/>
    <s v="PARK RAPIDS"/>
    <s v="Hangar Site Preparation"/>
    <d v="2015-07-09T00:00:00"/>
    <n v="0"/>
    <n v="197659.78"/>
    <n v="57648.31"/>
    <n v="255308.09"/>
  </r>
  <r>
    <s v="N"/>
    <x v="52"/>
    <s v="PARK RAPIDS"/>
    <s v="Airport Master Plan; Rehab Taxiway A and Apron - Design"/>
    <d v="2016-12-22T00:00:00"/>
    <n v="150633"/>
    <n v="8368.52"/>
    <n v="8368.93"/>
    <n v="167370.44999999998"/>
  </r>
  <r>
    <s v="N"/>
    <x v="52"/>
    <s v="PARK RAPIDS"/>
    <s v="Airport Master Plan; Rehab Taxiway A and Apron - Design"/>
    <d v="2017-05-09T00:00:00"/>
    <n v="95516"/>
    <n v="5306.47"/>
    <n v="5306.92"/>
    <n v="106129.39"/>
  </r>
  <r>
    <s v="N"/>
    <x v="52"/>
    <s v="PARK RAPIDS"/>
    <s v="Airport Master Plan; Rehab Taxiway A and Apron - Design"/>
    <d v="2018-05-25T00:00:00"/>
    <n v="106201"/>
    <n v="7275.94"/>
    <n v="7275.72"/>
    <n v="120752.66"/>
  </r>
  <r>
    <s v="N"/>
    <x v="52"/>
    <s v="PARK RAPIDS"/>
    <s v="Airport Master Plan; Rehab Taxiway A and Apron - Design"/>
    <d v="2020-01-10T00:00:00"/>
    <n v="39078"/>
    <n v="795.08"/>
    <n v="794.52"/>
    <n v="40667.599999999999"/>
  </r>
  <r>
    <s v="N"/>
    <x v="52"/>
    <s v="PARK RAPIDS"/>
    <s v="John Deere Mower"/>
    <d v="2016-06-29T00:00:00"/>
    <n v="0"/>
    <n v="11842.42"/>
    <n v="2960.6"/>
    <n v="14803.02"/>
  </r>
  <r>
    <s v="N"/>
    <x v="52"/>
    <s v="PARK RAPIDS"/>
    <s v="Rehab Apron and Txwy A"/>
    <d v="2017-06-14T00:00:00"/>
    <n v="10526"/>
    <n v="584.80999999999995"/>
    <n v="585.32000000000005"/>
    <n v="11696.13"/>
  </r>
  <r>
    <s v="N"/>
    <x v="52"/>
    <s v="PARK RAPIDS"/>
    <s v="Rehab Apron and Txwy A"/>
    <d v="2018-07-12T00:00:00"/>
    <n v="1355444"/>
    <n v="81144.84"/>
    <n v="81145.070000000007"/>
    <n v="1517733.9100000001"/>
  </r>
  <r>
    <s v="N"/>
    <x v="52"/>
    <s v="PARK RAPIDS"/>
    <s v="Rehab Apron and Txwy A"/>
    <d v="2020-02-07T00:00:00"/>
    <n v="99457"/>
    <n v="-316.99"/>
    <n v="2589.41"/>
    <n v="101729.42"/>
  </r>
  <r>
    <s v="N"/>
    <x v="52"/>
    <s v="PARK RAPIDS"/>
    <s v="2018 Pavement Crack &amp; Joint Repairs &amp;2018 Apron Lighting Upgrades"/>
    <d v="1899-12-30T00:00:00"/>
    <n v="-62259"/>
    <n v="-3454.47"/>
    <n v="0"/>
    <n v="-65713.47"/>
  </r>
  <r>
    <s v="N"/>
    <x v="52"/>
    <s v="PARK RAPIDS"/>
    <s v="2018 Pavement Crack &amp; Joint Repairs &amp;2018 Apron Lighting Upgrades"/>
    <d v="1899-12-30T00:00:00"/>
    <n v="10548"/>
    <n v="0"/>
    <n v="0"/>
    <n v="10548"/>
  </r>
  <r>
    <s v="N"/>
    <x v="52"/>
    <s v="PARK RAPIDS"/>
    <s v="2018 Pavement Crack &amp; Joint Repairs &amp;2018 Apron Lighting Upgrades"/>
    <d v="1899-12-30T00:00:00"/>
    <n v="737"/>
    <n v="0"/>
    <n v="0"/>
    <n v="737"/>
  </r>
  <r>
    <s v="N"/>
    <x v="52"/>
    <s v="PARK RAPIDS"/>
    <s v="2018 Pavement Crack &amp; Joint Repairs &amp;2018 Apron Lighting Upgrades"/>
    <d v="1899-12-30T00:00:00"/>
    <n v="62259"/>
    <n v="3454.47"/>
    <n v="0"/>
    <n v="65713.47"/>
  </r>
  <r>
    <s v="N"/>
    <x v="52"/>
    <s v="PARK RAPIDS"/>
    <s v="2018 Pavement Crack &amp; Joint Repairs &amp;2018 Apron Lighting Upgrades"/>
    <d v="2019-11-05T00:00:00"/>
    <n v="43220"/>
    <n v="4354.3900000000003"/>
    <n v="6971.14"/>
    <n v="54545.53"/>
  </r>
  <r>
    <s v="N"/>
    <x v="52"/>
    <s v="PARK RAPIDS"/>
    <s v="2018 Pavement Crack &amp; Joint Repairs &amp;2018 Apron Lighting Upgrades"/>
    <d v="2020-12-09T00:00:00"/>
    <n v="51711"/>
    <n v="3454.47"/>
    <n v="0"/>
    <n v="55165.47"/>
  </r>
  <r>
    <s v="N"/>
    <x v="52"/>
    <s v="PARK RAPIDS"/>
    <s v="CARES Act amendment for Park Rapids"/>
    <d v="1899-12-30T00:00:00"/>
    <n v="30000"/>
    <n v="0"/>
    <n v="0"/>
    <n v="30000"/>
  </r>
  <r>
    <s v="N"/>
    <x v="52"/>
    <s v="PARK RAPIDS"/>
    <s v="LAND"/>
    <d v="1959-05-13T00:00:00"/>
    <n v="70.67"/>
    <n v="0"/>
    <n v="70.67"/>
    <n v="141.34"/>
  </r>
  <r>
    <s v="N"/>
    <x v="52"/>
    <s v="PARK RAPIDS"/>
    <s v="LAND"/>
    <d v="1964-05-13T00:00:00"/>
    <n v="1149.3599999999999"/>
    <n v="0"/>
    <n v="0"/>
    <n v="1149.3599999999999"/>
  </r>
  <r>
    <s v="N"/>
    <x v="52"/>
    <s v="PARK RAPIDS"/>
    <s v="LAND"/>
    <d v="1974-07-16T00:00:00"/>
    <n v="20913.11"/>
    <n v="0"/>
    <n v="0"/>
    <n v="20913.11"/>
  </r>
  <r>
    <s v="N"/>
    <x v="52"/>
    <s v="PARK RAPIDS"/>
    <s v="LAND"/>
    <d v="1988-08-05T00:00:00"/>
    <n v="244289.3"/>
    <n v="-99999.99"/>
    <n v="-144289.31"/>
    <n v="0"/>
  </r>
  <r>
    <s v="N"/>
    <x v="53"/>
    <s v="PINE RIVER"/>
    <s v="===Pine River===&gt;GRADE/SEED/MARK"/>
    <d v="1947-11-12T00:00:00"/>
    <n v="0"/>
    <n v="17987"/>
    <n v="0"/>
    <n v="17987"/>
  </r>
  <r>
    <s v="N"/>
    <x v="53"/>
    <s v="PINE RIVER"/>
    <s v="RUNWAY RECONSTRUCTION-NEW SITE"/>
    <d v="1982-03-03T00:00:00"/>
    <n v="0"/>
    <n v="90189.2"/>
    <n v="45094.6"/>
    <n v="135283.79999999999"/>
  </r>
  <r>
    <s v="N"/>
    <x v="53"/>
    <s v="PINE RIVER"/>
    <s v="LAND ACQUISITION"/>
    <d v="1984-11-02T00:00:00"/>
    <n v="0"/>
    <n v="70399.27"/>
    <n v="35199.620000000003"/>
    <n v="105598.89000000001"/>
  </r>
  <r>
    <s v="N"/>
    <x v="53"/>
    <s v="PINE RIVER"/>
    <s v="PAVING AND LIGHTING"/>
    <d v="1993-04-21T00:00:00"/>
    <n v="0"/>
    <n v="7333.33"/>
    <n v="3666.67"/>
    <n v="11000"/>
  </r>
  <r>
    <s v="N"/>
    <x v="53"/>
    <s v="PINE RIVER"/>
    <s v="PAVING AND LIGHTING"/>
    <d v="1993-07-14T00:00:00"/>
    <n v="0"/>
    <n v="39354.14"/>
    <n v="19677.07"/>
    <n v="59031.21"/>
  </r>
  <r>
    <s v="N"/>
    <x v="53"/>
    <s v="PINE RIVER"/>
    <s v="PAVING AND LIGHTING"/>
    <d v="1993-08-10T00:00:00"/>
    <n v="0"/>
    <n v="39181.800000000003"/>
    <n v="19590.91"/>
    <n v="58772.710000000006"/>
  </r>
  <r>
    <s v="N"/>
    <x v="53"/>
    <s v="PINE RIVER"/>
    <s v="PAVING AND LIGHTING"/>
    <d v="1993-09-08T00:00:00"/>
    <n v="0"/>
    <n v="55428.47"/>
    <n v="27714.240000000002"/>
    <n v="83142.710000000006"/>
  </r>
  <r>
    <s v="N"/>
    <x v="53"/>
    <s v="PINE RIVER"/>
    <s v="PAVING AND LIGHTING"/>
    <d v="1993-10-25T00:00:00"/>
    <n v="0"/>
    <n v="49113.23"/>
    <n v="24664.720000000001"/>
    <n v="73777.950000000012"/>
  </r>
  <r>
    <s v="N"/>
    <x v="53"/>
    <s v="PINE RIVER"/>
    <s v="PAVING AND LIGHTING"/>
    <d v="1993-11-30T00:00:00"/>
    <n v="0"/>
    <n v="37589.03"/>
    <n v="18686.39"/>
    <n v="56275.42"/>
  </r>
  <r>
    <s v="N"/>
    <x v="53"/>
    <s v="PINE RIVER"/>
    <s v="PAVING AND LIGHTING"/>
    <d v="1994-01-04T00:00:00"/>
    <n v="0"/>
    <n v="5321.22"/>
    <n v="2768.74"/>
    <n v="8089.96"/>
  </r>
  <r>
    <s v="N"/>
    <x v="53"/>
    <s v="PINE RIVER"/>
    <s v="ARRIVAL/DEPARTURE BUILDING"/>
    <d v="1993-08-10T00:00:00"/>
    <n v="0"/>
    <n v="15833.33"/>
    <n v="7916.67"/>
    <n v="23750"/>
  </r>
  <r>
    <s v="N"/>
    <x v="53"/>
    <s v="PINE RIVER"/>
    <s v="ARRIVAL/DEPARTURE BUILDING"/>
    <d v="1993-09-08T00:00:00"/>
    <n v="0"/>
    <n v="7932.5"/>
    <n v="3966.25"/>
    <n v="11898.75"/>
  </r>
  <r>
    <s v="N"/>
    <x v="53"/>
    <s v="PINE RIVER"/>
    <s v="ARRIVAL/DEPARTURE BUILDING"/>
    <d v="1993-10-25T00:00:00"/>
    <n v="0"/>
    <n v="2791.23"/>
    <n v="1395.62"/>
    <n v="4186.8500000000004"/>
  </r>
  <r>
    <s v="N"/>
    <x v="53"/>
    <s v="PINE RIVER"/>
    <s v="ARRIVAL/DEPARTURE BUILDING"/>
    <d v="1993-12-06T00:00:00"/>
    <n v="0"/>
    <n v="1553.1"/>
    <n v="776.55"/>
    <n v="2329.6499999999996"/>
  </r>
  <r>
    <s v="N"/>
    <x v="53"/>
    <s v="PINE RIVER"/>
    <s v="CRACK REPAIR/BIT. WALKWAY"/>
    <d v="1994-09-12T00:00:00"/>
    <n v="0"/>
    <n v="4071.58"/>
    <n v="2035.79"/>
    <n v="6107.37"/>
  </r>
  <r>
    <s v="N"/>
    <x v="53"/>
    <s v="PINE RIVER"/>
    <s v="CRACK REPAIR"/>
    <d v="1996-11-05T00:00:00"/>
    <n v="0"/>
    <n v="13599.96"/>
    <n v="6799.98"/>
    <n v="20399.939999999999"/>
  </r>
  <r>
    <s v="N"/>
    <x v="53"/>
    <s v="PINE RIVER"/>
    <s v="produce approach profile/rw 34"/>
    <d v="1998-08-21T00:00:00"/>
    <n v="0"/>
    <n v="2000"/>
    <n v="0"/>
    <n v="2000"/>
  </r>
  <r>
    <s v="N"/>
    <x v="53"/>
    <s v="PINE RIVER"/>
    <s v="Airport Paint Striping"/>
    <d v="1998-07-28T00:00:00"/>
    <n v="0"/>
    <n v="1493.27"/>
    <n v="995.51"/>
    <n v="2488.7799999999997"/>
  </r>
  <r>
    <s v="N"/>
    <x v="53"/>
    <s v="PINE RIVER"/>
    <s v="Seal Coat &amp; Crack Seal"/>
    <d v="2001-09-24T00:00:00"/>
    <n v="0"/>
    <n v="10478.4"/>
    <n v="6985.6"/>
    <n v="17464"/>
  </r>
  <r>
    <s v="N"/>
    <x v="53"/>
    <s v="PINE RIVER"/>
    <s v="Airport Layout Plan/Narrative Report"/>
    <d v="2003-04-03T00:00:00"/>
    <n v="0"/>
    <n v="11169.7"/>
    <n v="2792.43"/>
    <n v="13962.130000000001"/>
  </r>
  <r>
    <s v="N"/>
    <x v="53"/>
    <s v="PINE RIVER"/>
    <s v="Airport Layout Plan/Narrative Report"/>
    <d v="2003-06-26T00:00:00"/>
    <n v="0"/>
    <n v="4948.3999999999996"/>
    <n v="1237.0999999999999"/>
    <n v="6185.5"/>
  </r>
  <r>
    <s v="N"/>
    <x v="53"/>
    <s v="PINE RIVER"/>
    <s v="Airport Layout Plan/Narrative Report"/>
    <d v="2003-08-15T00:00:00"/>
    <n v="0"/>
    <n v="3163.48"/>
    <n v="790.87"/>
    <n v="3954.35"/>
  </r>
  <r>
    <s v="N"/>
    <x v="53"/>
    <s v="PINE RIVER"/>
    <s v="Airport Layout Plan/Narrative Report"/>
    <d v="2003-11-17T00:00:00"/>
    <n v="0"/>
    <n v="5135.16"/>
    <n v="1283.79"/>
    <n v="6418.95"/>
  </r>
  <r>
    <s v="N"/>
    <x v="53"/>
    <s v="PINE RIVER"/>
    <s v="Airport Layout Plan/Narrative Report"/>
    <d v="2004-01-26T00:00:00"/>
    <n v="0"/>
    <n v="15300.79"/>
    <n v="3825.19"/>
    <n v="19125.98"/>
  </r>
  <r>
    <s v="N"/>
    <x v="53"/>
    <s v="PINE RIVER"/>
    <s v="Airport Layout Plan/Narrative Report"/>
    <d v="2004-03-19T00:00:00"/>
    <n v="0"/>
    <n v="3482.47"/>
    <n v="870.62"/>
    <n v="4353.09"/>
  </r>
  <r>
    <s v="N"/>
    <x v="53"/>
    <s v="PINE RIVER"/>
    <s v="HANGAR SITE PREPARATION"/>
    <d v="2004-12-14T00:00:00"/>
    <n v="0"/>
    <n v="408"/>
    <n v="408"/>
    <n v="816"/>
  </r>
  <r>
    <s v="N"/>
    <x v="53"/>
    <s v="PINE RIVER"/>
    <s v="HANGAR SITE PREPARATION"/>
    <d v="2005-07-12T00:00:00"/>
    <n v="0"/>
    <n v="6500"/>
    <n v="7450"/>
    <n v="13950"/>
  </r>
  <r>
    <s v="N"/>
    <x v="53"/>
    <s v="PINE RIVER"/>
    <s v="HANGAR SITE PREPARATION"/>
    <d v="2005-09-02T00:00:00"/>
    <n v="0"/>
    <n v="950"/>
    <n v="0"/>
    <n v="950"/>
  </r>
  <r>
    <s v="N"/>
    <x v="53"/>
    <s v="PINE RIVER"/>
    <s v="1.Twy, TAXILANE, REMOVE HANGAR, SIGNS"/>
    <d v="2005-10-13T00:00:00"/>
    <n v="47546"/>
    <n v="3917.8"/>
    <n v="36682.870000000003"/>
    <n v="88146.670000000013"/>
  </r>
  <r>
    <s v="N"/>
    <x v="53"/>
    <s v="PINE RIVER"/>
    <s v="1.Twy, TAXILANE, REMOVE HANGAR, SIGNS"/>
    <d v="2005-11-01T00:00:00"/>
    <n v="27550"/>
    <n v="0"/>
    <n v="-27550"/>
    <n v="0"/>
  </r>
  <r>
    <s v="N"/>
    <x v="53"/>
    <s v="PINE RIVER"/>
    <s v="1.Twy, TAXILANE, REMOVE HANGAR, SIGNS"/>
    <d v="2006-01-17T00:00:00"/>
    <n v="116841"/>
    <n v="2377.5700000000002"/>
    <n v="3668.73"/>
    <n v="122887.3"/>
  </r>
  <r>
    <s v="N"/>
    <x v="53"/>
    <s v="PINE RIVER"/>
    <s v="1.Twy, TAXILANE, REMOVE HANGAR, SIGNS"/>
    <d v="2006-01-24T00:00:00"/>
    <n v="185670"/>
    <n v="22853.03"/>
    <n v="19565.41"/>
    <n v="228088.44"/>
  </r>
  <r>
    <s v="N"/>
    <x v="53"/>
    <s v="PINE RIVER"/>
    <s v="1.Twy, TAXILANE, REMOVE HANGAR, SIGNS"/>
    <d v="2006-03-22T00:00:00"/>
    <n v="13504"/>
    <n v="1246.8499999999999"/>
    <n v="1245.8800000000001"/>
    <n v="15996.73"/>
  </r>
  <r>
    <s v="N"/>
    <x v="53"/>
    <s v="PINE RIVER"/>
    <s v="1.Twy, TAXILANE, REMOVE HANGAR, SIGNS"/>
    <d v="2006-07-25T00:00:00"/>
    <n v="4942"/>
    <n v="567.80999999999995"/>
    <n v="503.18"/>
    <n v="6012.99"/>
  </r>
  <r>
    <s v="N"/>
    <x v="53"/>
    <s v="PINE RIVER"/>
    <s v="1.Twy, TAXILANE, REMOVE HANGAR, SIGNS"/>
    <d v="2006-09-19T00:00:00"/>
    <n v="2156"/>
    <n v="0"/>
    <n v="112.88"/>
    <n v="2268.88"/>
  </r>
  <r>
    <s v="N"/>
    <x v="53"/>
    <s v="PINE RIVER"/>
    <s v="1.Twy, TAXILANE, REMOVE HANGAR, SIGNS"/>
    <d v="2006-11-08T00:00:00"/>
    <n v="306"/>
    <n v="28.29"/>
    <n v="28.63"/>
    <n v="362.92"/>
  </r>
  <r>
    <s v="N"/>
    <x v="53"/>
    <s v="PINE RIVER"/>
    <s v="1.Twy, TAXILANE, REMOVE HANGAR, SIGNS"/>
    <d v="2006-12-18T00:00:00"/>
    <n v="12285"/>
    <n v="-171.57"/>
    <n v="572.32000000000005"/>
    <n v="12685.75"/>
  </r>
  <r>
    <s v="N"/>
    <x v="53"/>
    <s v="PINE RIVER"/>
    <s v="1.Twy, TAXILANE, REMOVE HANGAR, SIGNS"/>
    <d v="2007-02-27T00:00:00"/>
    <n v="1388"/>
    <n v="128.31"/>
    <n v="129.86000000000001"/>
    <n v="1646.17"/>
  </r>
  <r>
    <s v="N"/>
    <x v="53"/>
    <s v="PINE RIVER"/>
    <s v="1.Twy, TAXILANE, REMOVE HANGAR, SIGNS"/>
    <d v="2007-07-27T00:00:00"/>
    <n v="14325"/>
    <n v="155.38"/>
    <n v="959.29"/>
    <n v="15439.669999999998"/>
  </r>
  <r>
    <s v="N"/>
    <x v="53"/>
    <s v="PINE RIVER"/>
    <s v="1.Twy, TAXILANE, REMOVE HANGAR, SIGNS"/>
    <d v="2007-12-19T00:00:00"/>
    <n v="8314"/>
    <n v="-847.5"/>
    <n v="-63.7"/>
    <n v="7402.8"/>
  </r>
  <r>
    <s v="N"/>
    <x v="53"/>
    <s v="PINE RIVER"/>
    <s v="2.SRE, Fuel Sys, Cracks (RY,TWY,Apron)"/>
    <d v="2006-09-19T00:00:00"/>
    <n v="7240"/>
    <n v="0"/>
    <n v="382.59"/>
    <n v="7622.59"/>
  </r>
  <r>
    <s v="N"/>
    <x v="53"/>
    <s v="PINE RIVER"/>
    <s v="2.SRE, Fuel Sys, Cracks (RY,TWY,Apron)"/>
    <d v="2006-11-28T00:00:00"/>
    <n v="47550"/>
    <n v="0"/>
    <n v="2503.02"/>
    <n v="50053.02"/>
  </r>
  <r>
    <s v="N"/>
    <x v="53"/>
    <s v="PINE RIVER"/>
    <s v="2.SRE, Fuel Sys, Cracks (RY,TWY,Apron)"/>
    <d v="2006-12-18T00:00:00"/>
    <n v="87667"/>
    <n v="0"/>
    <n v="5057.6400000000003"/>
    <n v="92724.64"/>
  </r>
  <r>
    <s v="N"/>
    <x v="53"/>
    <s v="PINE RIVER"/>
    <s v="2.SRE, Fuel Sys, Cracks (RY,TWY,Apron)"/>
    <d v="2007-12-19T00:00:00"/>
    <n v="10000"/>
    <n v="0"/>
    <n v="81.11"/>
    <n v="10081.11"/>
  </r>
  <r>
    <s v="N"/>
    <x v="53"/>
    <s v="PINE RIVER"/>
    <s v="2.SRE, Fuel Sys, Cracks (RY,TWY,Apron)"/>
    <d v="2008-03-25T00:00:00"/>
    <n v="3293"/>
    <n v="0"/>
    <n v="174.53"/>
    <n v="3467.53"/>
  </r>
  <r>
    <s v="N"/>
    <x v="53"/>
    <s v="PINE RIVER"/>
    <s v="Mower w/painting"/>
    <d v="2007-08-27T00:00:00"/>
    <n v="0"/>
    <n v="10929.03"/>
    <n v="4683.87"/>
    <n v="15612.900000000001"/>
  </r>
  <r>
    <s v="N"/>
    <x v="53"/>
    <s v="PINE RIVER"/>
    <s v="Rwy Seal Coat, ALP update, EA (X-wind)"/>
    <d v="2007-10-08T00:00:00"/>
    <n v="3155"/>
    <n v="0"/>
    <n v="166.65"/>
    <n v="3321.65"/>
  </r>
  <r>
    <s v="N"/>
    <x v="53"/>
    <s v="PINE RIVER"/>
    <s v="Rwy Seal Coat, ALP update, EA (X-wind)"/>
    <d v="2007-11-06T00:00:00"/>
    <n v="46273"/>
    <n v="0"/>
    <n v="2435.8000000000002"/>
    <n v="48708.800000000003"/>
  </r>
  <r>
    <s v="N"/>
    <x v="53"/>
    <s v="PINE RIVER"/>
    <s v="Rwy Seal Coat, ALP update, EA (X-wind)"/>
    <d v="2007-11-20T00:00:00"/>
    <n v="7475"/>
    <n v="0"/>
    <n v="393.41"/>
    <n v="7868.41"/>
  </r>
  <r>
    <s v="N"/>
    <x v="53"/>
    <s v="PINE RIVER"/>
    <s v="Rwy Seal Coat, ALP update, EA (X-wind)"/>
    <d v="2008-01-11T00:00:00"/>
    <n v="4130"/>
    <n v="0"/>
    <n v="217.56"/>
    <n v="4347.5600000000004"/>
  </r>
  <r>
    <s v="N"/>
    <x v="53"/>
    <s v="PINE RIVER"/>
    <s v="Rwy Seal Coat, ALP update, EA (X-wind)"/>
    <d v="2008-02-08T00:00:00"/>
    <n v="3817"/>
    <n v="0"/>
    <n v="200.66"/>
    <n v="4017.66"/>
  </r>
  <r>
    <s v="N"/>
    <x v="53"/>
    <s v="PINE RIVER"/>
    <s v="Rwy Seal Coat, ALP update, EA (X-wind)"/>
    <d v="2008-03-14T00:00:00"/>
    <n v="6892"/>
    <n v="0"/>
    <n v="362.79"/>
    <n v="7254.79"/>
  </r>
  <r>
    <s v="N"/>
    <x v="53"/>
    <s v="PINE RIVER"/>
    <s v="Rwy Seal Coat, ALP update, EA (X-wind)"/>
    <d v="2008-03-25T00:00:00"/>
    <n v="5225"/>
    <n v="0"/>
    <n v="275.95999999999998"/>
    <n v="5500.96"/>
  </r>
  <r>
    <s v="N"/>
    <x v="53"/>
    <s v="PINE RIVER"/>
    <s v="Rwy Seal Coat, ALP update, EA (X-wind)"/>
    <d v="2008-04-25T00:00:00"/>
    <n v="5961"/>
    <n v="0"/>
    <n v="313.29000000000002"/>
    <n v="6274.29"/>
  </r>
  <r>
    <s v="N"/>
    <x v="53"/>
    <s v="PINE RIVER"/>
    <s v="Rwy Seal Coat, ALP update, EA (X-wind)"/>
    <d v="2008-05-15T00:00:00"/>
    <n v="4621"/>
    <n v="0"/>
    <n v="243.34"/>
    <n v="4864.34"/>
  </r>
  <r>
    <s v="N"/>
    <x v="53"/>
    <s v="PINE RIVER"/>
    <s v="Rwy Seal Coat, ALP update, EA (X-wind)"/>
    <d v="2008-06-17T00:00:00"/>
    <n v="5596"/>
    <n v="0"/>
    <n v="294.68"/>
    <n v="5890.68"/>
  </r>
  <r>
    <s v="N"/>
    <x v="53"/>
    <s v="PINE RIVER"/>
    <s v="Rwy Seal Coat, ALP update, EA (X-wind)"/>
    <d v="2008-07-29T00:00:00"/>
    <n v="509"/>
    <n v="0"/>
    <n v="26.6"/>
    <n v="535.6"/>
  </r>
  <r>
    <s v="N"/>
    <x v="53"/>
    <s v="PINE RIVER"/>
    <s v="Rwy Seal Coat, ALP update, EA (X-wind)"/>
    <d v="2008-08-22T00:00:00"/>
    <n v="7488"/>
    <n v="0"/>
    <n v="394.34"/>
    <n v="7882.34"/>
  </r>
  <r>
    <s v="N"/>
    <x v="53"/>
    <s v="PINE RIVER"/>
    <s v="Rwy Seal Coat, ALP update, EA (X-wind)"/>
    <d v="2008-09-22T00:00:00"/>
    <n v="12433"/>
    <n v="0"/>
    <n v="654.67999999999995"/>
    <n v="13087.68"/>
  </r>
  <r>
    <s v="N"/>
    <x v="53"/>
    <s v="PINE RIVER"/>
    <s v="Rwy Seal Coat, ALP update, EA (X-wind)"/>
    <d v="2009-03-27T00:00:00"/>
    <n v="5008"/>
    <n v="0"/>
    <n v="603.04"/>
    <n v="5611.04"/>
  </r>
  <r>
    <s v="N"/>
    <x v="53"/>
    <s v="PINE RIVER"/>
    <s v="Rwy Seal Coat, ALP update, EA (X-wind)"/>
    <d v="2010-06-22T00:00:00"/>
    <n v="1000"/>
    <n v="0"/>
    <n v="185.2"/>
    <n v="1185.2"/>
  </r>
  <r>
    <s v="N"/>
    <x v="53"/>
    <s v="PINE RIVER"/>
    <s v="Rwy Seal Coat, ALP update, EA (X-wind)"/>
    <d v="2011-09-26T00:00:00"/>
    <n v="9000"/>
    <n v="0"/>
    <n v="0"/>
    <n v="9000"/>
  </r>
  <r>
    <s v="N"/>
    <x v="53"/>
    <s v="PINE RIVER"/>
    <s v="Rwy Seal Coat, ALP update, EA (X-wind)"/>
    <d v="2011-12-09T00:00:00"/>
    <n v="1688"/>
    <n v="0"/>
    <n v="90.45"/>
    <n v="1778.45"/>
  </r>
  <r>
    <s v="N"/>
    <x v="53"/>
    <s v="PINE RIVER"/>
    <s v="*4.LAND, Pave Apron &amp; Taxilanes, Fencing"/>
    <d v="2008-08-14T00:00:00"/>
    <n v="1831"/>
    <n v="13107.65"/>
    <n v="2548.48"/>
    <n v="17487.13"/>
  </r>
  <r>
    <s v="N"/>
    <x v="53"/>
    <s v="PINE RIVER"/>
    <s v="*4.LAND, Pave Apron &amp; Taxilanes, Fencing"/>
    <d v="2008-09-22T00:00:00"/>
    <n v="107549"/>
    <n v="771.24"/>
    <n v="4971.7299999999996"/>
    <n v="113291.97"/>
  </r>
  <r>
    <s v="N"/>
    <x v="53"/>
    <s v="PINE RIVER"/>
    <s v="*4.LAND, Pave Apron &amp; Taxilanes, Fencing"/>
    <d v="2008-10-01T00:00:00"/>
    <n v="17609"/>
    <n v="0"/>
    <n v="1177.5899999999999"/>
    <n v="18786.59"/>
  </r>
  <r>
    <s v="N"/>
    <x v="53"/>
    <s v="PINE RIVER"/>
    <s v="*4.LAND, Pave Apron &amp; Taxilanes, Fencing"/>
    <d v="2008-12-18T00:00:00"/>
    <n v="0"/>
    <n v="4927.25"/>
    <n v="454.03"/>
    <n v="5381.28"/>
  </r>
  <r>
    <s v="N"/>
    <x v="53"/>
    <s v="PINE RIVER"/>
    <s v="*4.LAND, Pave Apron &amp; Taxilanes, Fencing"/>
    <d v="2009-01-23T00:00:00"/>
    <n v="0"/>
    <n v="15582.01"/>
    <n v="0"/>
    <n v="15582.01"/>
  </r>
  <r>
    <s v="N"/>
    <x v="53"/>
    <s v="PINE RIVER"/>
    <s v="*4.LAND, Pave Apron &amp; Taxilanes, Fencing"/>
    <d v="2009-03-27T00:00:00"/>
    <n v="0"/>
    <n v="993.09"/>
    <n v="0"/>
    <n v="993.09"/>
  </r>
  <r>
    <s v="N"/>
    <x v="53"/>
    <s v="PINE RIVER"/>
    <s v="*4.LAND, Pave Apron &amp; Taxilanes, Fencing"/>
    <d v="2009-05-13T00:00:00"/>
    <n v="0"/>
    <n v="934.07"/>
    <n v="0"/>
    <n v="934.07"/>
  </r>
  <r>
    <s v="N"/>
    <x v="53"/>
    <s v="PINE RIVER"/>
    <s v="*4.LAND, Pave Apron &amp; Taxilanes, Fencing"/>
    <d v="2009-07-10T00:00:00"/>
    <n v="0"/>
    <n v="539.12"/>
    <n v="0"/>
    <n v="539.12"/>
  </r>
  <r>
    <s v="N"/>
    <x v="53"/>
    <s v="PINE RIVER"/>
    <s v="*4.LAND, Pave Apron &amp; Taxilanes, Fencing"/>
    <d v="2009-08-19T00:00:00"/>
    <n v="10000"/>
    <n v="0"/>
    <n v="83.53"/>
    <n v="10083.530000000001"/>
  </r>
  <r>
    <s v="N"/>
    <x v="53"/>
    <s v="PINE RIVER"/>
    <s v="*4.LAND, Pave Apron &amp; Taxilanes, Fencing"/>
    <d v="2009-08-19T00:00:00"/>
    <n v="1587"/>
    <n v="0"/>
    <n v="0"/>
    <n v="1587"/>
  </r>
  <r>
    <s v="N"/>
    <x v="53"/>
    <s v="PINE RIVER"/>
    <s v="*5.LAND &amp; SRE Brush Attachment"/>
    <d v="2009-11-19T00:00:00"/>
    <n v="21065"/>
    <n v="0"/>
    <n v="1109.3900000000001"/>
    <n v="22174.39"/>
  </r>
  <r>
    <s v="N"/>
    <x v="53"/>
    <s v="PINE RIVER"/>
    <s v="*5.LAND &amp; SRE Brush Attachment"/>
    <d v="2010-03-08T00:00:00"/>
    <n v="15935"/>
    <n v="0"/>
    <n v="954.24"/>
    <n v="16889.240000000002"/>
  </r>
  <r>
    <s v="N"/>
    <x v="53"/>
    <s v="PINE RIVER"/>
    <s v="*5.LAND &amp; SRE Brush Attachment"/>
    <d v="2011-02-02T00:00:00"/>
    <n v="6910"/>
    <n v="0"/>
    <n v="248.46"/>
    <n v="7158.46"/>
  </r>
  <r>
    <s v="N"/>
    <x v="53"/>
    <s v="PINE RIVER"/>
    <s v="Replace Fuel Card Reader"/>
    <d v="2010-07-22T00:00:00"/>
    <n v="0"/>
    <n v="1165.33"/>
    <n v="1165.32"/>
    <n v="2330.6499999999996"/>
  </r>
  <r>
    <s v="N"/>
    <x v="53"/>
    <s v="PINE RIVER"/>
    <s v="Replace Fuel Card Reader"/>
    <d v="2010-08-19T00:00:00"/>
    <n v="0"/>
    <n v="2389.17"/>
    <n v="2389.1799999999998"/>
    <n v="4778.3500000000004"/>
  </r>
  <r>
    <s v="N"/>
    <x v="53"/>
    <s v="PINE RIVER"/>
    <s v="6.*LAND, Rwy Frost Heave, REILs, SWPPP"/>
    <d v="2010-10-22T00:00:00"/>
    <n v="17353"/>
    <n v="0"/>
    <n v="913.58"/>
    <n v="18266.580000000002"/>
  </r>
  <r>
    <s v="N"/>
    <x v="53"/>
    <s v="PINE RIVER"/>
    <s v="6.*LAND, Rwy Frost Heave, REILs, SWPPP"/>
    <d v="2010-12-03T00:00:00"/>
    <n v="14535"/>
    <n v="0"/>
    <n v="765"/>
    <n v="15300"/>
  </r>
  <r>
    <s v="N"/>
    <x v="53"/>
    <s v="PINE RIVER"/>
    <s v="6.*LAND, Rwy Frost Heave, REILs, SWPPP"/>
    <d v="2011-01-11T00:00:00"/>
    <n v="61189"/>
    <n v="0"/>
    <n v="3610.69"/>
    <n v="64799.69"/>
  </r>
  <r>
    <s v="N"/>
    <x v="53"/>
    <s v="PINE RIVER"/>
    <s v="6.*LAND, Rwy Frost Heave, REILs, SWPPP"/>
    <d v="2012-06-06T00:00:00"/>
    <n v="9498"/>
    <n v="0"/>
    <n v="111.32"/>
    <n v="9609.32"/>
  </r>
  <r>
    <s v="N"/>
    <x v="53"/>
    <s v="PINE RIVER"/>
    <s v="Runway 16/34 Rehabilitation [BONDING]"/>
    <d v="2012-07-03T00:00:00"/>
    <n v="0"/>
    <n v="46882.07"/>
    <n v="23406.81"/>
    <n v="70288.88"/>
  </r>
  <r>
    <s v="N"/>
    <x v="53"/>
    <s v="PINE RIVER"/>
    <s v="Runway 16/34 Rehabilitation [BONDING]"/>
    <d v="2012-07-11T00:00:00"/>
    <n v="0"/>
    <n v="855.91"/>
    <n v="80.09"/>
    <n v="936"/>
  </r>
  <r>
    <s v="N"/>
    <x v="53"/>
    <s v="PINE RIVER"/>
    <s v="Runway 16/34 Rehabilitation [BONDING]"/>
    <d v="2012-09-18T00:00:00"/>
    <n v="0"/>
    <n v="272824.33"/>
    <n v="116924.71"/>
    <n v="389749.04000000004"/>
  </r>
  <r>
    <s v="N"/>
    <x v="53"/>
    <s v="PINE RIVER"/>
    <s v="Runway 16/34 Rehabilitation [BONDING]"/>
    <d v="2012-10-23T00:00:00"/>
    <n v="0"/>
    <n v="2359.15"/>
    <n v="991.35"/>
    <n v="3350.5"/>
  </r>
  <r>
    <s v="N"/>
    <x v="53"/>
    <s v="PINE RIVER"/>
    <s v="Runway 16/34 Rehabilitation [BONDING]"/>
    <d v="2012-11-28T00:00:00"/>
    <n v="0"/>
    <n v="20952.68"/>
    <n v="8979.7199999999993"/>
    <n v="29932.400000000001"/>
  </r>
  <r>
    <s v="N"/>
    <x v="53"/>
    <s v="PINE RIVER"/>
    <s v="Runway 16/34 Rehabilitation [BONDING]"/>
    <d v="2012-12-18T00:00:00"/>
    <n v="0"/>
    <n v="23430.880000000001"/>
    <n v="10440.049999999999"/>
    <n v="33870.93"/>
  </r>
  <r>
    <s v="N"/>
    <x v="53"/>
    <s v="PINE RIVER"/>
    <s v="Runway 16/34 Rehabilitation [BONDING]"/>
    <d v="2013-01-14T00:00:00"/>
    <n v="0"/>
    <n v="728.29"/>
    <n v="719.71"/>
    <n v="1448"/>
  </r>
  <r>
    <s v="N"/>
    <x v="53"/>
    <s v="PINE RIVER"/>
    <s v="Land, Twy Crack Repair &amp; Rehab"/>
    <d v="2012-09-18T00:00:00"/>
    <n v="30143"/>
    <n v="0"/>
    <n v="3350.5"/>
    <n v="33493.5"/>
  </r>
  <r>
    <s v="N"/>
    <x v="53"/>
    <s v="PINE RIVER"/>
    <s v="Land, Twy Crack Repair &amp; Rehab"/>
    <d v="2012-09-24T00:00:00"/>
    <n v="98060"/>
    <n v="0"/>
    <n v="10895.37"/>
    <n v="108955.37"/>
  </r>
  <r>
    <s v="N"/>
    <x v="53"/>
    <s v="PINE RIVER"/>
    <s v="Land, Twy Crack Repair &amp; Rehab"/>
    <d v="2012-10-23T00:00:00"/>
    <n v="315"/>
    <n v="0"/>
    <n v="35"/>
    <n v="350"/>
  </r>
  <r>
    <s v="N"/>
    <x v="53"/>
    <s v="PINE RIVER"/>
    <s v="Land, Twy Crack Repair &amp; Rehab"/>
    <d v="2012-10-31T00:00:00"/>
    <n v="4666"/>
    <n v="0"/>
    <n v="517.9"/>
    <n v="5183.8999999999996"/>
  </r>
  <r>
    <s v="N"/>
    <x v="53"/>
    <s v="PINE RIVER"/>
    <s v="Land, Twy Crack Repair &amp; Rehab"/>
    <d v="2012-12-26T00:00:00"/>
    <n v="12639"/>
    <n v="0"/>
    <n v="1404.38"/>
    <n v="14043.380000000001"/>
  </r>
  <r>
    <s v="N"/>
    <x v="53"/>
    <s v="PINE RIVER"/>
    <s v="Land, Twy Crack Repair &amp; Rehab"/>
    <d v="2013-05-17T00:00:00"/>
    <n v="8131"/>
    <n v="0"/>
    <n v="904.5"/>
    <n v="9035.5"/>
  </r>
  <r>
    <s v="N"/>
    <x v="53"/>
    <s v="PINE RIVER"/>
    <s v="Runway 16/34 Rehab (Airport fund)"/>
    <d v="2012-07-03T00:00:00"/>
    <n v="0"/>
    <n v="21854.69"/>
    <n v="48434.19"/>
    <n v="70288.88"/>
  </r>
  <r>
    <s v="N"/>
    <x v="53"/>
    <s v="PINE RIVER"/>
    <s v="Runway 16/34 Rehab (Airport fund)"/>
    <d v="2012-07-11T00:00:00"/>
    <n v="0"/>
    <n v="401.53"/>
    <n v="534.47"/>
    <n v="936"/>
  </r>
  <r>
    <s v="N"/>
    <x v="53"/>
    <s v="PINE RIVER"/>
    <s v="Runway 16/34 Rehab (Airport fund)"/>
    <d v="2012-09-18T00:00:00"/>
    <n v="0"/>
    <n v="116924.72"/>
    <n v="272824.32000000001"/>
    <n v="389749.04000000004"/>
  </r>
  <r>
    <s v="N"/>
    <x v="53"/>
    <s v="PINE RIVER"/>
    <s v="Runway 16/34 Rehab (Airport fund)"/>
    <d v="2012-10-23T00:00:00"/>
    <n v="0"/>
    <n v="991.35"/>
    <n v="2313.15"/>
    <n v="3304.5"/>
  </r>
  <r>
    <s v="N"/>
    <x v="53"/>
    <s v="PINE RIVER"/>
    <s v="Runway 16/34 Rehab (Airport fund)"/>
    <d v="2012-10-26T00:00:00"/>
    <n v="0"/>
    <n v="7227.87"/>
    <n v="16865.03"/>
    <n v="24092.899999999998"/>
  </r>
  <r>
    <s v="N"/>
    <x v="53"/>
    <s v="PINE RIVER"/>
    <s v="Runway 16/34 Rehab (Airport fund)"/>
    <d v="2012-11-27T00:00:00"/>
    <n v="0"/>
    <n v="1751.85"/>
    <n v="4087.65"/>
    <n v="5839.5"/>
  </r>
  <r>
    <s v="N"/>
    <x v="53"/>
    <s v="PINE RIVER"/>
    <s v="Runway 16/34 Rehab (Airport fund)"/>
    <d v="2012-12-18T00:00:00"/>
    <n v="0"/>
    <n v="10320.58"/>
    <n v="23550.35"/>
    <n v="33870.93"/>
  </r>
  <r>
    <s v="N"/>
    <x v="53"/>
    <s v="PINE RIVER"/>
    <s v="Runway 16/34 Rehab (Airport fund)"/>
    <d v="2013-01-14T00:00:00"/>
    <n v="0"/>
    <n v="351.06"/>
    <n v="1096.94"/>
    <n v="1448"/>
  </r>
  <r>
    <s v="N"/>
    <x v="53"/>
    <s v="PINE RIVER"/>
    <s v="Construct SRE storage bldg; adjoining apron; pave adjacent segment of entrance road"/>
    <d v="2014-10-20T00:00:00"/>
    <n v="34334"/>
    <n v="1907.49"/>
    <n v="1908.29"/>
    <n v="38149.78"/>
  </r>
  <r>
    <s v="N"/>
    <x v="53"/>
    <s v="PINE RIVER"/>
    <s v="Construct SRE storage bldg; adjoining apron; pave adjacent segment of entrance road"/>
    <d v="2014-12-10T00:00:00"/>
    <n v="37724"/>
    <n v="2095.85"/>
    <n v="2096.14"/>
    <n v="41915.99"/>
  </r>
  <r>
    <s v="N"/>
    <x v="53"/>
    <s v="PINE RIVER"/>
    <s v="Construct SRE storage bldg; adjoining apron; pave adjacent segment of entrance road"/>
    <d v="2015-01-14T00:00:00"/>
    <n v="53064"/>
    <n v="5454.35"/>
    <n v="5372.56"/>
    <n v="63890.909999999996"/>
  </r>
  <r>
    <s v="N"/>
    <x v="53"/>
    <s v="PINE RIVER"/>
    <s v="Construct SRE storage bldg; adjoining apron; pave adjacent segment of entrance road"/>
    <d v="2015-02-04T00:00:00"/>
    <n v="81898"/>
    <n v="8016.58"/>
    <n v="3618.68"/>
    <n v="93533.26"/>
  </r>
  <r>
    <s v="N"/>
    <x v="53"/>
    <s v="PINE RIVER"/>
    <s v="Construct SRE storage bldg; adjoining apron; pave adjacent segment of entrance road"/>
    <d v="2015-03-26T00:00:00"/>
    <n v="87110"/>
    <n v="6629.72"/>
    <n v="6066.91"/>
    <n v="99806.63"/>
  </r>
  <r>
    <s v="N"/>
    <x v="53"/>
    <s v="PINE RIVER"/>
    <s v="Construct SRE storage bldg; adjoining apron; pave adjacent segment of entrance road"/>
    <d v="2015-04-23T00:00:00"/>
    <n v="12244"/>
    <n v="1127.8"/>
    <n v="3656.79"/>
    <n v="17028.59"/>
  </r>
  <r>
    <s v="N"/>
    <x v="53"/>
    <s v="PINE RIVER"/>
    <s v="Construct SRE storage bldg; adjoining apron; pave adjacent segment of entrance road"/>
    <d v="2015-06-18T00:00:00"/>
    <n v="10458"/>
    <n v="939.02"/>
    <n v="482.98"/>
    <n v="11880"/>
  </r>
  <r>
    <s v="N"/>
    <x v="53"/>
    <s v="PINE RIVER"/>
    <s v="Construct SRE storage bldg; adjoining apron; pave adjacent segment of entrance road"/>
    <d v="2015-10-07T00:00:00"/>
    <n v="18760"/>
    <n v="3562.08"/>
    <n v="0"/>
    <n v="22322.080000000002"/>
  </r>
  <r>
    <s v="N"/>
    <x v="53"/>
    <s v="PINE RIVER"/>
    <s v="Construct SRE storage bldg; adjoining apron; pave adjacent segment of entrance road"/>
    <d v="2016-12-08T00:00:00"/>
    <n v="36636"/>
    <n v="928.76"/>
    <n v="0"/>
    <n v="37564.76"/>
  </r>
  <r>
    <s v="N"/>
    <x v="53"/>
    <s v="PINE RIVER"/>
    <s v="Update Airport Zoning"/>
    <d v="2015-03-30T00:00:00"/>
    <n v="0"/>
    <n v="13808"/>
    <n v="6765.78"/>
    <n v="20573.78"/>
  </r>
  <r>
    <s v="N"/>
    <x v="53"/>
    <s v="PINE RIVER"/>
    <s v="Update Airport Zoning"/>
    <d v="2016-10-31T00:00:00"/>
    <n v="0"/>
    <n v="9240.1"/>
    <n v="6393.46"/>
    <n v="15633.560000000001"/>
  </r>
  <r>
    <s v="N"/>
    <x v="53"/>
    <s v="PINE RIVER"/>
    <s v="Reconst N Apron, Airfield Crack Repairs, SRE"/>
    <d v="2017-12-12T00:00:00"/>
    <n v="226379"/>
    <n v="23794.34"/>
    <n v="16316.9"/>
    <n v="266490.23999999999"/>
  </r>
  <r>
    <s v="N"/>
    <x v="53"/>
    <s v="PINE RIVER"/>
    <s v="Reconst N Apron, Airfield Crack Repairs, SRE"/>
    <d v="2018-03-06T00:00:00"/>
    <n v="18327"/>
    <n v="12628.42"/>
    <n v="5894.34"/>
    <n v="36849.759999999995"/>
  </r>
  <r>
    <s v="N"/>
    <x v="53"/>
    <s v="PINE RIVER"/>
    <s v="Reconst N Apron, Airfield Crack Repairs, SRE"/>
    <d v="2019-05-17T00:00:00"/>
    <n v="17798"/>
    <n v="0"/>
    <n v="0"/>
    <n v="17798"/>
  </r>
  <r>
    <s v="N"/>
    <x v="53"/>
    <s v="PINE RIVER"/>
    <s v="Airspace Feasibility Study"/>
    <d v="1899-12-30T00:00:00"/>
    <n v="2250"/>
    <n v="125"/>
    <n v="125"/>
    <n v="2500"/>
  </r>
  <r>
    <s v="N"/>
    <x v="53"/>
    <s v="PINE RIVER"/>
    <s v="Airspace Feasibility Study"/>
    <d v="2019-12-11T00:00:00"/>
    <n v="20250"/>
    <n v="1125"/>
    <n v="1125"/>
    <n v="22500"/>
  </r>
  <r>
    <s v="N"/>
    <x v="53"/>
    <s v="PINE RIVER"/>
    <s v="Master Plan w ALP Update &amp; Aeronautical Survey"/>
    <d v="2019-11-26T00:00:00"/>
    <n v="24333"/>
    <n v="1351.85"/>
    <n v="1352.15"/>
    <n v="27037"/>
  </r>
  <r>
    <s v="N"/>
    <x v="53"/>
    <s v="PINE RIVER"/>
    <s v="Master Plan w ALP Update &amp; Aeronautical Survey"/>
    <d v="2020-08-20T00:00:00"/>
    <n v="148249"/>
    <n v="8236.0499999999993"/>
    <n v="8235.86"/>
    <n v="164720.90999999997"/>
  </r>
  <r>
    <s v="N"/>
    <x v="53"/>
    <s v="PINE RIVER"/>
    <s v="Master Plan w ALP Update &amp; Aeronautical Survey"/>
    <d v="2020-12-18T00:00:00"/>
    <n v="86361"/>
    <n v="4797.8500000000004"/>
    <n v="4798.2"/>
    <n v="95957.05"/>
  </r>
  <r>
    <s v="N"/>
    <x v="53"/>
    <s v="PINE RIVER"/>
    <s v="Entrance Road and Parking Lot Construction"/>
    <d v="2020-12-18T00:00:00"/>
    <n v="24415"/>
    <n v="0"/>
    <n v="0"/>
    <n v="24415"/>
  </r>
  <r>
    <s v="N"/>
    <x v="53"/>
    <s v="PINE RIVER"/>
    <s v="CARES Act amendment for Pine River"/>
    <d v="1899-12-30T00:00:00"/>
    <n v="3878"/>
    <n v="0"/>
    <n v="0"/>
    <n v="3878"/>
  </r>
  <r>
    <s v="N"/>
    <x v="53"/>
    <s v="PINE RIVER"/>
    <s v="CARES Act amendment for Pine River"/>
    <d v="2020-10-12T00:00:00"/>
    <n v="1007"/>
    <n v="0"/>
    <n v="0"/>
    <n v="1007"/>
  </r>
  <r>
    <s v="N"/>
    <x v="53"/>
    <s v="PINE RIVER"/>
    <s v="CARES Act amendment for Pine River"/>
    <d v="2020-10-30T00:00:00"/>
    <n v="4046"/>
    <n v="0"/>
    <n v="0"/>
    <n v="4046"/>
  </r>
  <r>
    <s v="N"/>
    <x v="53"/>
    <s v="PINE RIVER"/>
    <s v="CARES Act amendment for Pine River"/>
    <d v="2021-03-03T00:00:00"/>
    <n v="7917"/>
    <n v="0"/>
    <n v="0"/>
    <n v="7917"/>
  </r>
  <r>
    <s v="N"/>
    <x v="54"/>
    <s v="PINEY-PINECREEK"/>
    <s v="PINEY-PINECREEK AIRPORT CONSTRUCTION"/>
    <d v="1952-10-25T00:00:00"/>
    <n v="0"/>
    <n v="7477.14"/>
    <n v="0"/>
    <n v="7477.14"/>
  </r>
  <r>
    <s v="N"/>
    <x v="54"/>
    <s v="PINEY-PINECREEK"/>
    <s v="LAND ACQUISITION"/>
    <d v="1952-05-27T00:00:00"/>
    <n v="0"/>
    <n v="2619.5100000000002"/>
    <n v="0"/>
    <n v="2619.5100000000002"/>
  </r>
  <r>
    <s v="N"/>
    <x v="54"/>
    <s v="PINEY-PINECREEK"/>
    <s v="POWER LINE REMOVAL"/>
    <d v="1953-08-08T00:00:00"/>
    <n v="0"/>
    <n v="812.65"/>
    <n v="0"/>
    <n v="812.65"/>
  </r>
  <r>
    <s v="N"/>
    <x v="54"/>
    <s v="PINEY-PINECREEK"/>
    <s v="RUNWAY EXTENSION"/>
    <d v="1978-08-17T00:00:00"/>
    <n v="0"/>
    <n v="15212.63"/>
    <n v="0"/>
    <n v="15212.63"/>
  </r>
  <r>
    <s v="N"/>
    <x v="54"/>
    <s v="PINEY-PINECREEK"/>
    <s v="A/D AND MAINTENANCE BUILDING"/>
    <d v="1981-11-03T00:00:00"/>
    <n v="0"/>
    <n v="41770"/>
    <n v="0"/>
    <n v="41770"/>
  </r>
  <r>
    <s v="N"/>
    <x v="54"/>
    <s v="PINEY-PINECREEK"/>
    <s v="MISCELLANEOUS IMPROVEMENTS"/>
    <d v="1981-09-01T00:00:00"/>
    <n v="0"/>
    <n v="762.33"/>
    <n v="0"/>
    <n v="762.33"/>
  </r>
  <r>
    <s v="N"/>
    <x v="54"/>
    <s v="PINEY-PINECREEK"/>
    <s v="MISCELLANEOUS IMPROVEMENTS"/>
    <d v="1981-10-27T00:00:00"/>
    <n v="0"/>
    <n v="549.1"/>
    <n v="0"/>
    <n v="549.1"/>
  </r>
  <r>
    <s v="N"/>
    <x v="54"/>
    <s v="PINEY-PINECREEK"/>
    <s v="MISCELLANEOUS IMPROVEMENTS"/>
    <d v="1982-02-05T00:00:00"/>
    <n v="0"/>
    <n v="302.66000000000003"/>
    <n v="0"/>
    <n v="302.66000000000003"/>
  </r>
  <r>
    <s v="N"/>
    <x v="54"/>
    <s v="PINEY-PINECREEK"/>
    <s v="6 FOOT ROTARY MOWER"/>
    <d v="1981-10-19T00:00:00"/>
    <n v="0"/>
    <n v="1730"/>
    <n v="0"/>
    <n v="1730"/>
  </r>
  <r>
    <s v="N"/>
    <x v="54"/>
    <s v="PINEY-PINECREEK"/>
    <s v="GARDEN TRACTOR-MOWER"/>
    <d v="1982-09-23T00:00:00"/>
    <n v="0"/>
    <n v="999"/>
    <n v="0"/>
    <n v="999"/>
  </r>
  <r>
    <s v="N"/>
    <x v="54"/>
    <s v="PINEY-PINECREEK"/>
    <s v="ENGINEERING FOR BEACON REPLACEMENT"/>
    <d v="1984-11-20T00:00:00"/>
    <n v="0"/>
    <n v="4200"/>
    <n v="0"/>
    <n v="4200"/>
  </r>
  <r>
    <s v="N"/>
    <x v="54"/>
    <s v="PINEY-PINECREEK"/>
    <s v="REPLACE BEACON"/>
    <d v="1983-10-03T00:00:00"/>
    <n v="0"/>
    <n v="6547.5"/>
    <n v="0"/>
    <n v="6547.5"/>
  </r>
  <r>
    <s v="N"/>
    <x v="54"/>
    <s v="PINEY-PINECREEK"/>
    <s v="REPLACE BEACON"/>
    <d v="1984-03-08T00:00:00"/>
    <n v="0"/>
    <n v="15921.45"/>
    <n v="0"/>
    <n v="15921.45"/>
  </r>
  <r>
    <s v="N"/>
    <x v="54"/>
    <s v="PINEY-PINECREEK"/>
    <s v="LAND; PAVE AND LIGHT, ALP, FUEL"/>
    <d v="1993-08-18T00:00:00"/>
    <n v="0"/>
    <n v="4863.3900000000003"/>
    <n v="4863.3900000000003"/>
    <n v="9726.7800000000007"/>
  </r>
  <r>
    <s v="N"/>
    <x v="54"/>
    <s v="PINEY-PINECREEK"/>
    <s v="LAND; PAVE AND LIGHT, ALP, FUEL"/>
    <d v="1993-09-08T00:00:00"/>
    <n v="0"/>
    <n v="6032.39"/>
    <n v="6032.38"/>
    <n v="12064.77"/>
  </r>
  <r>
    <s v="N"/>
    <x v="54"/>
    <s v="PINEY-PINECREEK"/>
    <s v="LAND; PAVE AND LIGHT, ALP, FUEL"/>
    <d v="1993-10-04T00:00:00"/>
    <n v="0"/>
    <n v="30653.67"/>
    <n v="35781.9"/>
    <n v="66435.570000000007"/>
  </r>
  <r>
    <s v="N"/>
    <x v="54"/>
    <s v="PINEY-PINECREEK"/>
    <s v="LAND; PAVE AND LIGHT, ALP, FUEL"/>
    <d v="1993-10-25T00:00:00"/>
    <n v="0"/>
    <n v="53985.64"/>
    <n v="56036.91"/>
    <n v="110022.55"/>
  </r>
  <r>
    <s v="N"/>
    <x v="54"/>
    <s v="PINEY-PINECREEK"/>
    <s v="LAND; PAVE AND LIGHT, ALP, FUEL"/>
    <d v="1993-11-03T00:00:00"/>
    <n v="0"/>
    <n v="127387.45"/>
    <n v="135592.60999999999"/>
    <n v="262980.06"/>
  </r>
  <r>
    <s v="N"/>
    <x v="54"/>
    <s v="PINEY-PINECREEK"/>
    <s v="LAND; PAVE AND LIGHT, ALP, FUEL"/>
    <d v="1993-12-06T00:00:00"/>
    <n v="0"/>
    <n v="27270.38"/>
    <n v="32398.6"/>
    <n v="59668.979999999996"/>
  </r>
  <r>
    <s v="N"/>
    <x v="54"/>
    <s v="PINEY-PINECREEK"/>
    <s v="LAND; PAVE AND LIGHT, ALP, FUEL"/>
    <d v="1994-01-04T00:00:00"/>
    <n v="0"/>
    <n v="5618.19"/>
    <n v="3889.9"/>
    <n v="9508.09"/>
  </r>
  <r>
    <s v="N"/>
    <x v="54"/>
    <s v="PINEY-PINECREEK"/>
    <s v="LAND; PAVE AND LIGHT, ALP, FUEL"/>
    <d v="1994-04-22T00:00:00"/>
    <n v="0"/>
    <n v="13040.08"/>
    <n v="21610.79"/>
    <n v="34650.870000000003"/>
  </r>
  <r>
    <s v="N"/>
    <x v="54"/>
    <s v="PINEY-PINECREEK"/>
    <s v="LAND; PAVE AND LIGHT, ALP, FUEL"/>
    <d v="1994-05-20T00:00:00"/>
    <n v="0"/>
    <n v="410.26"/>
    <n v="260.92"/>
    <n v="671.18000000000006"/>
  </r>
  <r>
    <s v="N"/>
    <x v="54"/>
    <s v="PINEY-PINECREEK"/>
    <s v="LAND; PAVE AND LIGHT, ALP, FUEL"/>
    <d v="1994-06-01T00:00:00"/>
    <n v="0"/>
    <n v="10588.95"/>
    <n v="0"/>
    <n v="10588.95"/>
  </r>
  <r>
    <s v="N"/>
    <x v="54"/>
    <s v="PINEY-PINECREEK"/>
    <s v="LAND; PAVE AND LIGHT, ALP, FUEL"/>
    <d v="1994-06-14T00:00:00"/>
    <n v="0"/>
    <n v="1500"/>
    <n v="0"/>
    <n v="1500"/>
  </r>
  <r>
    <s v="N"/>
    <x v="54"/>
    <s v="PINEY-PINECREEK"/>
    <s v="LAND; PAVE AND LIGHT, ALP, FUEL"/>
    <d v="1994-06-14T00:00:00"/>
    <n v="0"/>
    <n v="34506.5"/>
    <n v="0"/>
    <n v="34506.5"/>
  </r>
  <r>
    <s v="N"/>
    <x v="54"/>
    <s v="PINEY-PINECREEK"/>
    <s v="LAND; PAVE AND LIGHT, ALP, FUEL"/>
    <d v="1994-08-16T00:00:00"/>
    <n v="0"/>
    <n v="13223.65"/>
    <n v="14294.34"/>
    <n v="27517.989999999998"/>
  </r>
  <r>
    <s v="N"/>
    <x v="54"/>
    <s v="PINEY-PINECREEK"/>
    <s v="LAND; PAVE AND LIGHT, ALP, FUEL"/>
    <d v="1994-09-15T00:00:00"/>
    <n v="0"/>
    <n v="9080.91"/>
    <n v="9462.1200000000008"/>
    <n v="18543.03"/>
  </r>
  <r>
    <s v="N"/>
    <x v="54"/>
    <s v="PINEY-PINECREEK"/>
    <s v="LAND; PAVE AND LIGHT, ALP, FUEL"/>
    <d v="1994-09-15T00:00:00"/>
    <n v="0"/>
    <n v="446.41"/>
    <n v="340.5"/>
    <n v="786.91000000000008"/>
  </r>
  <r>
    <s v="N"/>
    <x v="54"/>
    <s v="PINEY-PINECREEK"/>
    <s v="LAND; PAVE AND LIGHT, ALP, FUEL"/>
    <d v="1994-11-15T00:00:00"/>
    <n v="0"/>
    <n v="526.42999999999995"/>
    <n v="526.41999999999996"/>
    <n v="1052.8499999999999"/>
  </r>
  <r>
    <s v="N"/>
    <x v="54"/>
    <s v="PINEY-PINECREEK"/>
    <s v="LAND; PAVE AND LIGHT, ALP, FUEL"/>
    <d v="1995-08-24T00:00:00"/>
    <n v="0"/>
    <n v="16841.18"/>
    <n v="0"/>
    <n v="16841.18"/>
  </r>
  <r>
    <s v="N"/>
    <x v="54"/>
    <s v="PINEY-PINECREEK"/>
    <s v="LAND; PAVE AND LIGHT, ALP, FUEL"/>
    <d v="1995-12-06T00:00:00"/>
    <n v="0"/>
    <n v="9000"/>
    <n v="0"/>
    <n v="9000"/>
  </r>
  <r>
    <s v="N"/>
    <x v="54"/>
    <s v="PINEY-PINECREEK"/>
    <s v="LAND; PAVE AND LIGHT, ALP, FUEL"/>
    <d v="1996-03-21T00:00:00"/>
    <n v="0"/>
    <n v="706.49"/>
    <n v="0"/>
    <n v="706.49"/>
  </r>
  <r>
    <s v="N"/>
    <x v="54"/>
    <s v="PINEY-PINECREEK"/>
    <s v="LAND; PAVE AND LIGHT, ALP, FUEL"/>
    <d v="1996-10-02T00:00:00"/>
    <n v="0"/>
    <n v="11670.75"/>
    <n v="0"/>
    <n v="11670.75"/>
  </r>
  <r>
    <s v="N"/>
    <x v="54"/>
    <s v="PINEY-PINECREEK"/>
    <s v="LAND; PAVE AND LIGHT, ALP, FUEL"/>
    <d v="1996-11-22T00:00:00"/>
    <n v="0"/>
    <n v="4516.93"/>
    <n v="0"/>
    <n v="4516.93"/>
  </r>
  <r>
    <s v="N"/>
    <x v="54"/>
    <s v="PINEY-PINECREEK"/>
    <s v="Crack Seal"/>
    <d v="2007-03-09T00:00:00"/>
    <n v="0"/>
    <n v="7500"/>
    <n v="0"/>
    <n v="7500"/>
  </r>
  <r>
    <s v="N"/>
    <x v="54"/>
    <s v="PINEY-PINECREEK"/>
    <s v="Crack Seal"/>
    <d v="2008-03-21T00:00:00"/>
    <n v="0"/>
    <n v="2200"/>
    <n v="0"/>
    <n v="2200"/>
  </r>
  <r>
    <s v="N"/>
    <x v="54"/>
    <s v="PINEY-PINECREEK"/>
    <s v="1.5&quot; Overlay Rwy, Twy, Apron, Rd"/>
    <d v="2008-08-26T00:00:00"/>
    <n v="0"/>
    <n v="4958.3100000000004"/>
    <n v="0"/>
    <n v="4958.3100000000004"/>
  </r>
  <r>
    <s v="N"/>
    <x v="54"/>
    <s v="PINEY-PINECREEK"/>
    <s v="1.5&quot; Overlay Rwy, Twy, Apron, Rd"/>
    <d v="2008-10-28T00:00:00"/>
    <n v="0"/>
    <n v="3628.64"/>
    <n v="0"/>
    <n v="3628.64"/>
  </r>
  <r>
    <s v="N"/>
    <x v="54"/>
    <s v="PINEY-PINECREEK"/>
    <s v="1.5&quot; Overlay Rwy, Twy, Apron, Rd"/>
    <d v="2009-01-16T00:00:00"/>
    <n v="0"/>
    <n v="769.51"/>
    <n v="0"/>
    <n v="769.51"/>
  </r>
  <r>
    <s v="N"/>
    <x v="54"/>
    <s v="PINEY-PINECREEK"/>
    <s v="1.5&quot; Overlay Rwy, Twy, Apron, Rd"/>
    <d v="2009-03-25T00:00:00"/>
    <n v="0"/>
    <n v="523.48"/>
    <n v="0"/>
    <n v="523.48"/>
  </r>
  <r>
    <s v="N"/>
    <x v="54"/>
    <s v="PINEY-PINECREEK"/>
    <s v="1.5&quot; Overlay Rwy, Twy, Apron, Rd"/>
    <d v="2009-12-04T00:00:00"/>
    <n v="0"/>
    <n v="735.24"/>
    <n v="0"/>
    <n v="735.24"/>
  </r>
  <r>
    <s v="N"/>
    <x v="54"/>
    <s v="PINEY-PINECREEK"/>
    <s v="1.5&quot; Overlay Rwy, Twy, Apron, Rd"/>
    <d v="2010-02-17T00:00:00"/>
    <n v="0"/>
    <n v="436.44"/>
    <n v="0"/>
    <n v="436.44"/>
  </r>
  <r>
    <s v="N"/>
    <x v="54"/>
    <s v="PINEY-PINECREEK"/>
    <s v="1.5&quot; Overlay Rwy, Twy, Apron, Rd"/>
    <d v="2010-06-03T00:00:00"/>
    <n v="0"/>
    <n v="174683.62"/>
    <n v="0"/>
    <n v="174683.62"/>
  </r>
  <r>
    <s v="N"/>
    <x v="54"/>
    <s v="PINEY-PINECREEK"/>
    <s v="1.5&quot; Overlay Rwy, Twy, Apron, Rd"/>
    <d v="2010-06-03T00:00:00"/>
    <n v="0"/>
    <n v="-735.24"/>
    <n v="0"/>
    <n v="-735.24"/>
  </r>
  <r>
    <s v="N"/>
    <x v="54"/>
    <s v="PINEY-PINECREEK"/>
    <s v="1.5&quot; Overlay Rwy, Twy, Apron, Rd"/>
    <d v="2010-06-03T00:00:00"/>
    <n v="0"/>
    <n v="22523.43"/>
    <n v="0"/>
    <n v="22523.43"/>
  </r>
  <r>
    <s v="N"/>
    <x v="54"/>
    <s v="PINEY-PINECREEK"/>
    <s v="Replace Fuel Card Reader"/>
    <d v="2010-09-23T00:00:00"/>
    <n v="0"/>
    <n v="16699.62"/>
    <n v="0"/>
    <n v="16699.62"/>
  </r>
  <r>
    <s v="N"/>
    <x v="55"/>
    <s v="RED LAKE FALLS"/>
    <s v="===REDLAKE FALLS AIRPORT==="/>
    <d v="1951-01-29T00:00:00"/>
    <n v="0"/>
    <n v="2765.25"/>
    <n v="1382.63"/>
    <n v="4147.88"/>
  </r>
  <r>
    <s v="N"/>
    <x v="55"/>
    <s v="RED LAKE FALLS"/>
    <s v="A/P EXPAND FEASIBILITY STUDY"/>
    <d v="1975-05-15T00:00:00"/>
    <n v="0"/>
    <n v="12382.93"/>
    <n v="6590.38"/>
    <n v="18973.310000000001"/>
  </r>
  <r>
    <s v="N"/>
    <x v="55"/>
    <s v="RED LAKE FALLS"/>
    <s v="LAND"/>
    <d v="1979-03-13T00:00:00"/>
    <n v="0"/>
    <n v="36244.68"/>
    <n v="36244.69"/>
    <n v="72489.37"/>
  </r>
  <r>
    <s v="N"/>
    <x v="55"/>
    <s v="RED LAKE FALLS"/>
    <s v="CONSTRUCT LANDING STRIP"/>
    <d v="1979-06-25T00:00:00"/>
    <n v="0"/>
    <n v="73230"/>
    <n v="813.07"/>
    <n v="74043.070000000007"/>
  </r>
  <r>
    <s v="N"/>
    <x v="55"/>
    <s v="RED LAKE FALLS"/>
    <s v="FENCING"/>
    <d v="1976-08-05T00:00:00"/>
    <n v="0"/>
    <n v="3333"/>
    <n v="1667"/>
    <n v="5000"/>
  </r>
  <r>
    <s v="N"/>
    <x v="55"/>
    <s v="RED LAKE FALLS"/>
    <s v="APRON AND TAXIWAY PAVING"/>
    <d v="1977-04-07T00:00:00"/>
    <n v="0"/>
    <n v="48000"/>
    <n v="12742.48"/>
    <n v="60742.479999999996"/>
  </r>
  <r>
    <s v="N"/>
    <x v="55"/>
    <s v="RED LAKE FALLS"/>
    <s v="WELL"/>
    <d v="1978-01-03T00:00:00"/>
    <n v="0"/>
    <n v="3704.52"/>
    <n v="1852.26"/>
    <n v="5556.78"/>
  </r>
  <r>
    <s v="N"/>
    <x v="55"/>
    <s v="RED LAKE FALLS"/>
    <s v="UTILITY IMPROVEMENTS"/>
    <d v="1979-11-07T00:00:00"/>
    <n v="0"/>
    <n v="11343.29"/>
    <n v="8231.48"/>
    <n v="19574.77"/>
  </r>
  <r>
    <s v="N"/>
    <x v="55"/>
    <s v="RED LAKE FALLS"/>
    <s v="ARRIVAL/DEPARTURE BUILDING"/>
    <d v="1980-01-18T00:00:00"/>
    <n v="0"/>
    <n v="21194.67"/>
    <n v="10094.39"/>
    <n v="31289.059999999998"/>
  </r>
  <r>
    <s v="N"/>
    <x v="55"/>
    <s v="RED LAKE FALLS"/>
    <s v="Airport Layout Plan-Improvment-RED LAKE"/>
    <d v="1988-07-29T00:00:00"/>
    <n v="0"/>
    <n v="2933.33"/>
    <n v="1466.67"/>
    <n v="4400"/>
  </r>
  <r>
    <s v="N"/>
    <x v="55"/>
    <s v="RED LAKE FALLS"/>
    <s v="AIRPORT USER STUDY"/>
    <d v="1992-08-11T00:00:00"/>
    <n v="0"/>
    <n v="959.41"/>
    <n v="479.71"/>
    <n v="1439.12"/>
  </r>
  <r>
    <s v="N"/>
    <x v="55"/>
    <s v="RED LAKE FALLS"/>
    <s v="PAVED/TURF RUNWAY IMPROVEMENT"/>
    <d v="1996-11-21T00:00:00"/>
    <n v="0"/>
    <n v="30000"/>
    <n v="15000"/>
    <n v="45000"/>
  </r>
  <r>
    <s v="N"/>
    <x v="55"/>
    <s v="RED LAKE FALLS"/>
    <s v="PAVE REST OF RWY - 1,500 X 60 FT+OTHERS"/>
    <d v="1997-12-19T00:00:00"/>
    <n v="0"/>
    <n v="78639.3"/>
    <n v="52426.21"/>
    <n v="131065.51000000001"/>
  </r>
  <r>
    <s v="N"/>
    <x v="55"/>
    <s v="RED LAKE FALLS"/>
    <s v="PAVE REST OF RWY - 1,500 X 60 FT+OTHERS"/>
    <d v="1998-02-25T00:00:00"/>
    <n v="0"/>
    <n v="13326.47"/>
    <n v="8884.2900000000009"/>
    <n v="22210.760000000002"/>
  </r>
  <r>
    <s v="N"/>
    <x v="55"/>
    <s v="RED LAKE FALLS"/>
    <s v="PAVE REST OF RWY - 1,500 X 60 FT+OTHERS"/>
    <d v="1998-09-01T00:00:00"/>
    <n v="0"/>
    <n v="2587.0500000000002"/>
    <n v="0"/>
    <n v="2587.0500000000002"/>
  </r>
  <r>
    <s v="N"/>
    <x v="55"/>
    <s v="RED LAKE FALLS"/>
    <s v="PAVE REST OF RWY - 1,500 X 60 FT+OTHERS"/>
    <d v="1998-10-08T00:00:00"/>
    <n v="0"/>
    <n v="3788.81"/>
    <n v="2525.87"/>
    <n v="6314.68"/>
  </r>
  <r>
    <s v="N"/>
    <x v="55"/>
    <s v="RED LAKE FALLS"/>
    <s v="PAVE REST OF RWY - 1,500 X 60 FT+OTHERS"/>
    <d v="1998-12-05T00:00:00"/>
    <n v="0"/>
    <n v="3478.37"/>
    <n v="4043.63"/>
    <n v="7522"/>
  </r>
  <r>
    <s v="N"/>
    <x v="55"/>
    <s v="RED LAKE FALLS"/>
    <s v="Overlay Apron, Txy, &amp; Hangar Area"/>
    <d v="2004-10-25T00:00:00"/>
    <n v="0"/>
    <n v="31984"/>
    <n v="7996"/>
    <n v="39980"/>
  </r>
  <r>
    <s v="N"/>
    <x v="55"/>
    <s v="RED LAKE FALLS"/>
    <s v="Overlay Apron, Txy, &amp; Hangar Area"/>
    <d v="2004-11-30T00:00:00"/>
    <n v="0"/>
    <n v="1200"/>
    <n v="300"/>
    <n v="1500"/>
  </r>
  <r>
    <s v="N"/>
    <x v="55"/>
    <s v="RED LAKE FALLS"/>
    <s v="Airport Pavement Repairs"/>
    <d v="2009-01-02T00:00:00"/>
    <n v="0"/>
    <n v="6560"/>
    <n v="1640"/>
    <n v="8200"/>
  </r>
  <r>
    <s v="N"/>
    <x v="55"/>
    <s v="RED LAKE FALLS"/>
    <s v="Replace Beacon Pole &amp; Light"/>
    <d v="2010-02-11T00:00:00"/>
    <n v="0"/>
    <n v="15887.98"/>
    <n v="3972"/>
    <n v="19859.98"/>
  </r>
  <r>
    <s v="N"/>
    <x v="55"/>
    <s v="RED LAKE FALLS"/>
    <s v="Rehab Runway 15/33 - State Aero Funds"/>
    <d v="2014-10-22T00:00:00"/>
    <n v="0"/>
    <n v="140330.25"/>
    <n v="90735.49"/>
    <n v="231065.74"/>
  </r>
  <r>
    <s v="N"/>
    <x v="55"/>
    <s v="RED LAKE FALLS"/>
    <s v="Rehab Runway 15/33 - State Aero Funds"/>
    <d v="2015-08-19T00:00:00"/>
    <n v="0"/>
    <n v="14312.89"/>
    <n v="9254.4500000000007"/>
    <n v="23567.34"/>
  </r>
  <r>
    <s v="N"/>
    <x v="55"/>
    <s v="RED LAKE FALLS"/>
    <s v="Rehab Runway 15/33 - BOND FUNDS"/>
    <d v="2014-10-22T00:00:00"/>
    <n v="0"/>
    <n v="90735.49"/>
    <n v="140330.25"/>
    <n v="231065.74"/>
  </r>
  <r>
    <s v="N"/>
    <x v="55"/>
    <s v="RED LAKE FALLS"/>
    <s v="Emergency Hangar Repair"/>
    <d v="2015-01-21T00:00:00"/>
    <n v="0"/>
    <n v="2250"/>
    <n v="250"/>
    <n v="2500"/>
  </r>
  <r>
    <s v="N"/>
    <x v="55"/>
    <s v="RED LAKE FALLS"/>
    <s v="Crack Seal Project"/>
    <d v="2015-10-12T00:00:00"/>
    <n v="0"/>
    <n v="1887.31"/>
    <n v="209.7"/>
    <n v="2097.0099999999998"/>
  </r>
  <r>
    <s v="N"/>
    <x v="55"/>
    <s v="RED LAKE FALLS"/>
    <s v="Runway Lighting Improvement"/>
    <d v="2018-09-05T00:00:00"/>
    <n v="0"/>
    <n v="259791.31"/>
    <n v="13673.23"/>
    <n v="273464.53999999998"/>
  </r>
  <r>
    <s v="N"/>
    <x v="55"/>
    <s v="RED LAKE FALLS"/>
    <s v="Runway Lighting Improvement"/>
    <d v="2020-02-03T00:00:00"/>
    <n v="0"/>
    <n v="10239.200000000001"/>
    <n v="538.9"/>
    <n v="10778.1"/>
  </r>
  <r>
    <s v="N"/>
    <x v="55"/>
    <s v="RED LAKE FALLS"/>
    <s v="Replace Hangar Doors"/>
    <d v="2020-04-01T00:00:00"/>
    <n v="0"/>
    <n v="180500"/>
    <n v="9500"/>
    <n v="190000"/>
  </r>
  <r>
    <s v="N"/>
    <x v="55"/>
    <s v="RED LAKE FALLS"/>
    <s v="Replace Hangar Doors"/>
    <d v="2020-09-16T00:00:00"/>
    <n v="0"/>
    <n v="76950"/>
    <n v="4050"/>
    <n v="81000"/>
  </r>
  <r>
    <s v="N"/>
    <x v="55"/>
    <s v="RED LAKE FALLS"/>
    <s v="Design Hangar Site Prep and Taxilanes"/>
    <d v="2020-04-01T00:00:00"/>
    <n v="0"/>
    <n v="14507.07"/>
    <n v="763.53"/>
    <n v="15270.6"/>
  </r>
  <r>
    <s v="N"/>
    <x v="55"/>
    <s v="RED LAKE FALLS"/>
    <s v="Design Hangar Site Prep and Taxilanes"/>
    <d v="2020-11-24T00:00:00"/>
    <n v="0"/>
    <n v="7727.68"/>
    <n v="406.72"/>
    <n v="8134.4000000000005"/>
  </r>
  <r>
    <s v="N"/>
    <x v="55"/>
    <s v="RED LAKE FALLS"/>
    <s v="Construct Hangar Site Prep and Taxilanes"/>
    <d v="2020-11-24T00:00:00"/>
    <n v="0"/>
    <n v="129884.79"/>
    <n v="6836.04"/>
    <n v="136720.82999999999"/>
  </r>
  <r>
    <s v="N"/>
    <x v="56"/>
    <s v="ROSEAU"/>
    <s v="===ROSEAU AIRPORT==="/>
    <d v="1948-07-16T00:00:00"/>
    <n v="0"/>
    <n v="1613.12"/>
    <n v="54.94"/>
    <n v="1668.06"/>
  </r>
  <r>
    <s v="N"/>
    <x v="56"/>
    <s v="ROSEAU"/>
    <s v="DITCH/ACCESS RD/FENCE, ETC."/>
    <d v="1951-11-07T00:00:00"/>
    <n v="0"/>
    <n v="5000"/>
    <n v="164.13"/>
    <n v="5164.13"/>
  </r>
  <r>
    <s v="N"/>
    <x v="56"/>
    <s v="ROSEAU"/>
    <s v="CL/GRADE/SURF/LIGHT"/>
    <d v="1965-10-04T00:00:00"/>
    <n v="77899.5"/>
    <n v="53814.91"/>
    <n v="29730.31"/>
    <n v="161444.72"/>
  </r>
  <r>
    <s v="N"/>
    <x v="56"/>
    <s v="ROSEAU"/>
    <s v="WATER/SEWER/LT CONT/FENCE"/>
    <d v="1964-12-21T00:00:00"/>
    <n v="0"/>
    <n v="3958.98"/>
    <n v="1979.49"/>
    <n v="5938.47"/>
  </r>
  <r>
    <s v="N"/>
    <x v="56"/>
    <s v="ROSEAU"/>
    <s v="SEAL COAT"/>
    <d v="1964-08-18T00:00:00"/>
    <n v="0"/>
    <n v="2954.38"/>
    <n v="1477.19"/>
    <n v="4431.57"/>
  </r>
  <r>
    <s v="N"/>
    <x v="56"/>
    <s v="ROSEAU"/>
    <s v="F.PAVE AND LIGHT"/>
    <d v="1983-02-07T00:00:00"/>
    <n v="109974"/>
    <n v="52468.74"/>
    <n v="22000.5"/>
    <n v="184443.24"/>
  </r>
  <r>
    <s v="N"/>
    <x v="56"/>
    <s v="ROSEAU"/>
    <s v="PREM. REPORT/EVAL. ELEC. SYS."/>
    <d v="1983-02-07T00:00:00"/>
    <n v="0"/>
    <n v="7739.85"/>
    <n v="5589.9"/>
    <n v="13329.75"/>
  </r>
  <r>
    <s v="N"/>
    <x v="56"/>
    <s v="ROSEAU"/>
    <s v="ENGINEERING SERVICES"/>
    <d v="1984-09-17T00:00:00"/>
    <n v="0"/>
    <n v="5615.33"/>
    <n v="2807.67"/>
    <n v="8423"/>
  </r>
  <r>
    <s v="N"/>
    <x v="56"/>
    <s v="ROSEAU"/>
    <s v="PLANNING &amp; PRELIM ENG."/>
    <d v="1988-03-10T00:00:00"/>
    <n v="0"/>
    <n v="2066.67"/>
    <n v="1033.33"/>
    <n v="3100"/>
  </r>
  <r>
    <s v="N"/>
    <x v="56"/>
    <s v="ROSEAU"/>
    <s v="PLANNING &amp; PRELIM ENG."/>
    <d v="1988-04-12T00:00:00"/>
    <n v="0"/>
    <n v="557.37"/>
    <n v="278.68"/>
    <n v="836.05"/>
  </r>
  <r>
    <s v="N"/>
    <x v="56"/>
    <s v="ROSEAU"/>
    <s v="PLANNING &amp; PRELIM ENG."/>
    <d v="1988-05-10T00:00:00"/>
    <n v="0"/>
    <n v="2786.75"/>
    <n v="1393.37"/>
    <n v="4180.12"/>
  </r>
  <r>
    <s v="N"/>
    <x v="56"/>
    <s v="ROSEAU"/>
    <s v="PLANNING &amp; PRELIM ENG."/>
    <d v="1988-06-10T00:00:00"/>
    <n v="0"/>
    <n v="6619.78"/>
    <n v="3309.91"/>
    <n v="9929.6899999999987"/>
  </r>
  <r>
    <s v="N"/>
    <x v="56"/>
    <s v="ROSEAU"/>
    <s v="PLANNING &amp; PRELIM ENG."/>
    <d v="1988-07-27T00:00:00"/>
    <n v="0"/>
    <n v="9106.2999999999993"/>
    <n v="4553.1499999999996"/>
    <n v="13659.449999999999"/>
  </r>
  <r>
    <s v="N"/>
    <x v="56"/>
    <s v="ROSEAU"/>
    <s v="PLANNING &amp; PRELIM ENG."/>
    <d v="1988-09-13T00:00:00"/>
    <n v="0"/>
    <n v="3154.91"/>
    <n v="1577.45"/>
    <n v="4732.3599999999997"/>
  </r>
  <r>
    <s v="N"/>
    <x v="56"/>
    <s v="ROSEAU"/>
    <s v="PLANNING &amp; PRELIM ENG."/>
    <d v="1988-10-31T00:00:00"/>
    <n v="0"/>
    <n v="333.37"/>
    <n v="166.69"/>
    <n v="500.06"/>
  </r>
  <r>
    <s v="N"/>
    <x v="56"/>
    <s v="ROSEAU"/>
    <s v="PLANNING &amp; PRELIM ENG."/>
    <d v="1989-03-27T00:00:00"/>
    <n v="0"/>
    <n v="7631.81"/>
    <n v="3815.9"/>
    <n v="11447.710000000001"/>
  </r>
  <r>
    <s v="N"/>
    <x v="56"/>
    <s v="ROSEAU"/>
    <s v="PLANNING &amp; PRELIM ENG."/>
    <d v="1989-05-30T00:00:00"/>
    <n v="0"/>
    <n v="299.85000000000002"/>
    <n v="150.41999999999999"/>
    <n v="450.27"/>
  </r>
  <r>
    <s v="N"/>
    <x v="56"/>
    <s v="ROSEAU"/>
    <s v="PLANNING &amp; PRELIM ENG."/>
    <d v="1989-05-30T00:00:00"/>
    <n v="0"/>
    <n v="4599.46"/>
    <n v="2299.7399999999998"/>
    <n v="6899.2"/>
  </r>
  <r>
    <s v="N"/>
    <x v="56"/>
    <s v="ROSEAU"/>
    <s v="PURCHASE USED SNOWBLOWER"/>
    <d v="1986-03-25T00:00:00"/>
    <n v="0"/>
    <n v="12333"/>
    <n v="6167"/>
    <n v="18500"/>
  </r>
  <r>
    <s v="N"/>
    <x v="56"/>
    <s v="ROSEAU"/>
    <s v="AWSOM"/>
    <d v="1987-12-29T00:00:00"/>
    <n v="0"/>
    <n v="16991.400000000001"/>
    <n v="8495.7099999999991"/>
    <n v="25487.11"/>
  </r>
  <r>
    <s v="N"/>
    <x v="56"/>
    <s v="ROSEAU"/>
    <s v="F.RECONSTRUCT &amp; EXTEND RWY &amp; TWY"/>
    <d v="1989-08-22T00:00:00"/>
    <n v="74105.11"/>
    <n v="0"/>
    <n v="8233.9"/>
    <n v="82339.009999999995"/>
  </r>
  <r>
    <s v="N"/>
    <x v="56"/>
    <s v="ROSEAU"/>
    <s v="F.RECONSTRUCT &amp; EXTEND RWY &amp; TWY"/>
    <d v="1989-09-19T00:00:00"/>
    <n v="166951.54"/>
    <n v="0"/>
    <n v="18550.169999999998"/>
    <n v="185501.71000000002"/>
  </r>
  <r>
    <s v="N"/>
    <x v="56"/>
    <s v="ROSEAU"/>
    <s v="F.RECONSTRUCT &amp; EXTEND RWY &amp; TWY"/>
    <d v="1989-10-03T00:00:00"/>
    <n v="23142.799999999999"/>
    <n v="0"/>
    <n v="2571.42"/>
    <n v="25714.22"/>
  </r>
  <r>
    <s v="N"/>
    <x v="56"/>
    <s v="ROSEAU"/>
    <s v="F.RECONSTRUCT &amp; EXTEND RWY &amp; TWY"/>
    <d v="1989-11-02T00:00:00"/>
    <n v="48469.440000000002"/>
    <n v="0"/>
    <n v="5385.49"/>
    <n v="53854.93"/>
  </r>
  <r>
    <s v="N"/>
    <x v="56"/>
    <s v="ROSEAU"/>
    <s v="F.RECONSTRUCT &amp; EXTEND RWY &amp; TWY"/>
    <d v="1990-01-04T00:00:00"/>
    <n v="74825.98"/>
    <n v="0"/>
    <n v="8314"/>
    <n v="83139.98"/>
  </r>
  <r>
    <s v="N"/>
    <x v="56"/>
    <s v="ROSEAU"/>
    <s v="F.RECONSTRUCT &amp; EXTEND RWY &amp; TWY"/>
    <d v="1990-02-08T00:00:00"/>
    <n v="1902.15"/>
    <n v="0"/>
    <n v="211.35"/>
    <n v="2113.5"/>
  </r>
  <r>
    <s v="N"/>
    <x v="56"/>
    <s v="ROSEAU"/>
    <s v="F.RECONSTRUCT &amp; EXTEND RWY &amp; TWY"/>
    <d v="1990-03-02T00:00:00"/>
    <n v="439.71"/>
    <n v="0"/>
    <n v="48.85"/>
    <n v="488.56"/>
  </r>
  <r>
    <s v="N"/>
    <x v="56"/>
    <s v="ROSEAU"/>
    <s v="F.RECONSTRUCT &amp; EXTEND RWY &amp; TWY"/>
    <d v="1990-05-02T00:00:00"/>
    <n v="35493.599999999999"/>
    <n v="0"/>
    <n v="3943.74"/>
    <n v="39437.339999999997"/>
  </r>
  <r>
    <s v="N"/>
    <x v="56"/>
    <s v="ROSEAU"/>
    <s v="F.RECONSTRUCT &amp; EXTEND RWY &amp; TWY"/>
    <d v="1990-06-22T00:00:00"/>
    <n v="768.19"/>
    <n v="0"/>
    <n v="85.35"/>
    <n v="853.54000000000008"/>
  </r>
  <r>
    <s v="N"/>
    <x v="56"/>
    <s v="ROSEAU"/>
    <s v="F.RECONSTRUCT &amp; EXTEND RWY &amp; TWY"/>
    <d v="1990-09-04T00:00:00"/>
    <n v="355616.68"/>
    <n v="0"/>
    <n v="39512.949999999997"/>
    <n v="395129.63"/>
  </r>
  <r>
    <s v="N"/>
    <x v="56"/>
    <s v="ROSEAU"/>
    <s v="F.RECONSTRUCT &amp; EXTEND RWY &amp; TWY"/>
    <d v="1990-11-19T00:00:00"/>
    <n v="120887.85"/>
    <n v="4050.66"/>
    <n v="15457.33"/>
    <n v="140395.84"/>
  </r>
  <r>
    <s v="N"/>
    <x v="56"/>
    <s v="ROSEAU"/>
    <s v="F.RECONSTRUCT &amp; EXTEND RWY &amp; TWY"/>
    <d v="1991-03-01T00:00:00"/>
    <n v="8476.2000000000007"/>
    <n v="0"/>
    <n v="941.8"/>
    <n v="9418"/>
  </r>
  <r>
    <s v="N"/>
    <x v="56"/>
    <s v="ROSEAU"/>
    <s v="F.RECONSTRUCT &amp; EXTEND RWY &amp; TWY"/>
    <d v="1991-11-08T00:00:00"/>
    <n v="30706.29"/>
    <n v="765.87"/>
    <n v="3794.76"/>
    <n v="35266.92"/>
  </r>
  <r>
    <s v="N"/>
    <x v="56"/>
    <s v="ROSEAU"/>
    <s v="F.RECONSTRUCT &amp; EXTEND RWY &amp; TWY"/>
    <d v="1992-07-01T00:00:00"/>
    <n v="3790.9"/>
    <n v="0"/>
    <n v="422"/>
    <n v="4212.8999999999996"/>
  </r>
  <r>
    <s v="N"/>
    <x v="56"/>
    <s v="ROSEAU"/>
    <s v="F.RECONSTRUCT &amp; EXTEND RWY &amp; TWY"/>
    <d v="1992-07-01T00:00:00"/>
    <n v="0"/>
    <n v="1925.56"/>
    <n v="0"/>
    <n v="1925.56"/>
  </r>
  <r>
    <s v="N"/>
    <x v="56"/>
    <s v="ROSEAU"/>
    <s v="FUELING &amp; OPERATIONS FACILITY"/>
    <d v="1992-01-21T00:00:00"/>
    <n v="0"/>
    <n v="12779.13"/>
    <n v="6389.56"/>
    <n v="19168.689999999999"/>
  </r>
  <r>
    <s v="N"/>
    <x v="56"/>
    <s v="ROSEAU"/>
    <s v="FUELING &amp; OPERATIONS FACILITY"/>
    <d v="1992-06-23T00:00:00"/>
    <n v="0"/>
    <n v="33042.050000000003"/>
    <n v="16521.03"/>
    <n v="49563.08"/>
  </r>
  <r>
    <s v="N"/>
    <x v="56"/>
    <s v="ROSEAU"/>
    <s v="FUELING &amp; OPERATIONS FACILITY"/>
    <d v="1992-07-27T00:00:00"/>
    <n v="0"/>
    <n v="12976.36"/>
    <n v="6488.17"/>
    <n v="19464.53"/>
  </r>
  <r>
    <s v="N"/>
    <x v="56"/>
    <s v="ROSEAU"/>
    <s v="FUELING &amp; OPERATIONS FACILITY"/>
    <d v="1992-10-05T00:00:00"/>
    <n v="0"/>
    <n v="5359.98"/>
    <n v="2679.99"/>
    <n v="8039.9699999999993"/>
  </r>
  <r>
    <s v="N"/>
    <x v="56"/>
    <s v="ROSEAU"/>
    <s v="FUELING &amp; OPERATIONS FACILITY"/>
    <d v="1992-12-16T00:00:00"/>
    <n v="0"/>
    <n v="1277.46"/>
    <n v="638.73"/>
    <n v="1916.19"/>
  </r>
  <r>
    <s v="N"/>
    <x v="56"/>
    <s v="ROSEAU"/>
    <s v="FUELING &amp; OPERATIONS FACILITY"/>
    <d v="1993-02-16T00:00:00"/>
    <n v="0"/>
    <n v="3293.34"/>
    <n v="1646.68"/>
    <n v="4940.0200000000004"/>
  </r>
  <r>
    <s v="N"/>
    <x v="56"/>
    <s v="ROSEAU"/>
    <s v="FUELING &amp; OPERATIONS FACILITY"/>
    <d v="1993-03-17T00:00:00"/>
    <n v="0"/>
    <n v="632.53"/>
    <n v="316.26"/>
    <n v="948.79"/>
  </r>
  <r>
    <s v="N"/>
    <x v="56"/>
    <s v="ROSEAU"/>
    <s v="TRACTOR WITH MOWER"/>
    <d v="1991-06-28T00:00:00"/>
    <n v="0"/>
    <n v="13429.33"/>
    <n v="6714.67"/>
    <n v="20144"/>
  </r>
  <r>
    <s v="N"/>
    <x v="56"/>
    <s v="ROSEAU"/>
    <s v="STORM WATER PLAN"/>
    <d v="1997-08-21T00:00:00"/>
    <n v="0"/>
    <n v="3404.67"/>
    <n v="1702.33"/>
    <n v="5107"/>
  </r>
  <r>
    <s v="N"/>
    <x v="56"/>
    <s v="ROSEAU"/>
    <s v="PAVE ACCESS RD &amp; PARKING LOT"/>
    <d v="1995-10-17T00:00:00"/>
    <n v="0"/>
    <n v="9537.18"/>
    <n v="4768.58"/>
    <n v="14305.76"/>
  </r>
  <r>
    <s v="N"/>
    <x v="56"/>
    <s v="ROSEAU"/>
    <s v="PAVE ACCESS RD &amp; PARKING LOT"/>
    <d v="1996-01-26T00:00:00"/>
    <n v="0"/>
    <n v="1062.82"/>
    <n v="1313.05"/>
    <n v="2375.87"/>
  </r>
  <r>
    <s v="N"/>
    <x v="56"/>
    <s v="ROSEAU"/>
    <s v="PAVE ACCESS RD &amp; PARKING LOT"/>
    <d v="1996-01-26T00:00:00"/>
    <n v="0"/>
    <n v="1563.27"/>
    <n v="0"/>
    <n v="1563.27"/>
  </r>
  <r>
    <s v="N"/>
    <x v="56"/>
    <s v="ROSEAU"/>
    <s v="RUNWAY CRACK REPAIR &amp; MARKING"/>
    <d v="1996-07-23T00:00:00"/>
    <n v="0"/>
    <n v="3151.25"/>
    <n v="1575.63"/>
    <n v="4726.88"/>
  </r>
  <r>
    <s v="N"/>
    <x v="56"/>
    <s v="ROSEAU"/>
    <s v="RUNWAY CRACK REPAIR &amp; MARKING"/>
    <d v="1996-12-04T00:00:00"/>
    <n v="0"/>
    <n v="55034.080000000002"/>
    <n v="27517.040000000001"/>
    <n v="82551.12"/>
  </r>
  <r>
    <s v="N"/>
    <x v="56"/>
    <s v="ROSEAU"/>
    <s v="TRACTOR MOWER"/>
    <d v="1996-10-17T00:00:00"/>
    <n v="0"/>
    <n v="2076.75"/>
    <n v="1038.3699999999999"/>
    <n v="3115.12"/>
  </r>
  <r>
    <s v="N"/>
    <x v="56"/>
    <s v="ROSEAU"/>
    <s v="REPAIR GENERAL AVIATION  APRON"/>
    <d v="1999-07-29T00:00:00"/>
    <n v="0"/>
    <n v="9859.34"/>
    <n v="9859.33"/>
    <n v="19718.669999999998"/>
  </r>
  <r>
    <s v="N"/>
    <x v="56"/>
    <s v="ROSEAU"/>
    <s v="REPAIR GENERAL AVIATION  APRON"/>
    <d v="1999-10-29T00:00:00"/>
    <n v="0"/>
    <n v="70168.13"/>
    <n v="43492.33"/>
    <n v="113660.46"/>
  </r>
  <r>
    <s v="N"/>
    <x v="56"/>
    <s v="ROSEAU"/>
    <s v="REPAIR GENERAL AVIATION  APRON"/>
    <d v="1999-12-21T00:00:00"/>
    <n v="0"/>
    <n v="7668.84"/>
    <n v="2612.56"/>
    <n v="10281.4"/>
  </r>
  <r>
    <s v="N"/>
    <x v="56"/>
    <s v="ROSEAU"/>
    <s v="REPAIR GENERAL AVIATION  APRON"/>
    <d v="2000-12-18T00:00:00"/>
    <n v="0"/>
    <n v="1980.01"/>
    <n v="3820"/>
    <n v="5800.01"/>
  </r>
  <r>
    <s v="N"/>
    <x v="56"/>
    <s v="ROSEAU"/>
    <s v="2.ALP W/ MASTERPLAN &amp; SNOW PLOW TRUCK"/>
    <d v="2002-04-08T00:00:00"/>
    <n v="81175"/>
    <n v="0"/>
    <n v="9019.4500000000007"/>
    <n v="90194.45"/>
  </r>
  <r>
    <s v="N"/>
    <x v="56"/>
    <s v="ROSEAU"/>
    <s v="2.ALP W/ MASTERPLAN &amp; SNOW PLOW TRUCK"/>
    <d v="2002-05-22T00:00:00"/>
    <n v="13214"/>
    <n v="0"/>
    <n v="1468.73"/>
    <n v="14682.73"/>
  </r>
  <r>
    <s v="N"/>
    <x v="56"/>
    <s v="ROSEAU"/>
    <s v="2.ALP W/ MASTERPLAN &amp; SNOW PLOW TRUCK"/>
    <d v="2002-08-26T00:00:00"/>
    <n v="5458"/>
    <n v="0"/>
    <n v="607.53"/>
    <n v="6065.53"/>
  </r>
  <r>
    <s v="N"/>
    <x v="56"/>
    <s v="ROSEAU"/>
    <s v="2.ALP W/ MASTERPLAN &amp; SNOW PLOW TRUCK"/>
    <d v="2003-10-13T00:00:00"/>
    <n v="21802"/>
    <n v="0"/>
    <n v="2422.4499999999998"/>
    <n v="24224.45"/>
  </r>
  <r>
    <s v="N"/>
    <x v="56"/>
    <s v="ROSEAU"/>
    <s v="2.ALP W/ MASTERPLAN &amp; SNOW PLOW TRUCK"/>
    <d v="2004-12-16T00:00:00"/>
    <n v="5480"/>
    <n v="0"/>
    <n v="608.82000000000005"/>
    <n v="6088.82"/>
  </r>
  <r>
    <s v="N"/>
    <x v="56"/>
    <s v="ROSEAU"/>
    <s v="2.ALP W/ MASTERPLAN &amp; SNOW PLOW TRUCK"/>
    <d v="2005-07-27T00:00:00"/>
    <n v="12871"/>
    <n v="0"/>
    <n v="2927.15"/>
    <n v="15798.15"/>
  </r>
  <r>
    <s v="N"/>
    <x v="56"/>
    <s v="ROSEAU"/>
    <s v="2.ALP W/ MASTERPLAN &amp; SNOW PLOW TRUCK"/>
    <d v="2005-08-17T00:00:00"/>
    <n v="10000"/>
    <n v="0"/>
    <n v="0"/>
    <n v="10000"/>
  </r>
  <r>
    <s v="N"/>
    <x v="56"/>
    <s v="ROSEAU"/>
    <s v="3.Rehab Rwy 16/34, Ext Twy"/>
    <d v="2003-10-21T00:00:00"/>
    <n v="150690"/>
    <n v="0"/>
    <n v="16743.39"/>
    <n v="167433.39000000001"/>
  </r>
  <r>
    <s v="N"/>
    <x v="56"/>
    <s v="ROSEAU"/>
    <s v="3.Rehab Rwy 16/34, Ext Twy"/>
    <d v="2003-11-21T00:00:00"/>
    <n v="68175"/>
    <n v="0"/>
    <n v="7576.42"/>
    <n v="75751.42"/>
  </r>
  <r>
    <s v="N"/>
    <x v="56"/>
    <s v="ROSEAU"/>
    <s v="3.Rehab Rwy 16/34, Ext Twy"/>
    <d v="2004-01-21T00:00:00"/>
    <n v="855"/>
    <n v="0"/>
    <n v="95"/>
    <n v="950"/>
  </r>
  <r>
    <s v="N"/>
    <x v="56"/>
    <s v="ROSEAU"/>
    <s v="3.Rehab Rwy 16/34, Ext Twy"/>
    <d v="2005-01-12T00:00:00"/>
    <n v="32298"/>
    <n v="0"/>
    <n v="3587.19"/>
    <n v="35885.19"/>
  </r>
  <r>
    <s v="N"/>
    <x v="56"/>
    <s v="ROSEAU"/>
    <s v="3.Rehab Rwy 16/34, Ext Twy"/>
    <d v="2005-09-02T00:00:00"/>
    <n v="18243"/>
    <n v="0"/>
    <n v="0"/>
    <n v="18243"/>
  </r>
  <r>
    <s v="N"/>
    <x v="56"/>
    <s v="ROSEAU"/>
    <s v="Fuel Card Reader"/>
    <d v="2005-11-17T00:00:00"/>
    <n v="0"/>
    <n v="8318.36"/>
    <n v="8318.36"/>
    <n v="16636.72"/>
  </r>
  <r>
    <s v="N"/>
    <x v="56"/>
    <s v="ROSEAU"/>
    <s v="4. Rwy Drainage, Txy Overlay, Crack Seal"/>
    <d v="2007-01-02T00:00:00"/>
    <n v="420427"/>
    <n v="0"/>
    <n v="26180.25"/>
    <n v="446607.25"/>
  </r>
  <r>
    <s v="N"/>
    <x v="56"/>
    <s v="ROSEAU"/>
    <s v="4. Rwy Drainage, Txy Overlay, Crack Seal"/>
    <d v="2007-06-27T00:00:00"/>
    <n v="33582"/>
    <n v="0"/>
    <n v="-2284.0100000000002"/>
    <n v="31297.989999999998"/>
  </r>
  <r>
    <s v="N"/>
    <x v="56"/>
    <s v="ROSEAU"/>
    <s v="Rwy 6/24 Shift E - Env Assessment"/>
    <d v="2008-07-11T00:00:00"/>
    <n v="5416"/>
    <n v="0"/>
    <n v="285.73"/>
    <n v="5701.73"/>
  </r>
  <r>
    <s v="N"/>
    <x v="56"/>
    <s v="ROSEAU"/>
    <s v="Rwy 6/24 Shift E - Env Assessment"/>
    <d v="2010-03-08T00:00:00"/>
    <n v="5335"/>
    <n v="0"/>
    <n v="280.48"/>
    <n v="5615.48"/>
  </r>
  <r>
    <s v="N"/>
    <x v="56"/>
    <s v="ROSEAU"/>
    <s v="Rwy 6/24 Shift E - Env Assessment"/>
    <d v="2010-08-05T00:00:00"/>
    <n v="9701"/>
    <n v="0"/>
    <n v="812.21"/>
    <n v="10513.21"/>
  </r>
  <r>
    <s v="N"/>
    <x v="56"/>
    <s v="ROSEAU"/>
    <s v="Rwy 6/24 Shift E - Env Assessment"/>
    <d v="2011-10-05T00:00:00"/>
    <n v="9930"/>
    <n v="0"/>
    <n v="221.22"/>
    <n v="10151.219999999999"/>
  </r>
  <r>
    <s v="N"/>
    <x v="56"/>
    <s v="ROSEAU"/>
    <s v="6. Taxiway 16/34 Underdrain"/>
    <d v="2008-10-09T00:00:00"/>
    <n v="68933"/>
    <n v="0"/>
    <n v="3628.4"/>
    <n v="72561.399999999994"/>
  </r>
  <r>
    <s v="N"/>
    <x v="56"/>
    <s v="ROSEAU"/>
    <s v="6. Taxiway 16/34 Underdrain"/>
    <d v="2008-10-28T00:00:00"/>
    <n v="12027"/>
    <n v="0"/>
    <n v="633.99"/>
    <n v="12660.99"/>
  </r>
  <r>
    <s v="N"/>
    <x v="56"/>
    <s v="ROSEAU"/>
    <s v="6. Taxiway 16/34 Underdrain"/>
    <d v="2008-12-03T00:00:00"/>
    <n v="7659"/>
    <n v="0"/>
    <n v="403.38"/>
    <n v="8062.38"/>
  </r>
  <r>
    <s v="N"/>
    <x v="56"/>
    <s v="ROSEAU"/>
    <s v="6. Taxiway 16/34 Underdrain"/>
    <d v="2009-01-07T00:00:00"/>
    <n v="954"/>
    <n v="0"/>
    <n v="475.36"/>
    <n v="1429.3600000000001"/>
  </r>
  <r>
    <s v="N"/>
    <x v="56"/>
    <s v="ROSEAU"/>
    <s v="6. Taxiway 16/34 Underdrain"/>
    <d v="2010-06-21T00:00:00"/>
    <n v="9192"/>
    <n v="0"/>
    <n v="57.79"/>
    <n v="9249.7900000000009"/>
  </r>
  <r>
    <s v="N"/>
    <x v="56"/>
    <s v="ROSEAU"/>
    <s v="Zoning"/>
    <d v="2010-02-24T00:00:00"/>
    <n v="0"/>
    <n v="8268.2800000000007"/>
    <n v="2067.0700000000002"/>
    <n v="10335.35"/>
  </r>
  <r>
    <s v="N"/>
    <x v="56"/>
    <s v="ROSEAU"/>
    <s v="Zoning"/>
    <d v="2014-11-05T00:00:00"/>
    <n v="0"/>
    <n v="12000"/>
    <n v="3001"/>
    <n v="15001"/>
  </r>
  <r>
    <s v="N"/>
    <x v="56"/>
    <s v="ROSEAU"/>
    <s v="Tractor w/Mower attach; VASI"/>
    <d v="2010-07-26T00:00:00"/>
    <n v="0"/>
    <n v="48768"/>
    <n v="24274"/>
    <n v="73042"/>
  </r>
  <r>
    <s v="N"/>
    <x v="56"/>
    <s v="ROSEAU"/>
    <s v="Reconst Apron, Taxilane &amp; Hangar Pave"/>
    <d v="2012-03-27T00:00:00"/>
    <n v="43974"/>
    <n v="0"/>
    <n v="2314.7800000000002"/>
    <n v="46288.78"/>
  </r>
  <r>
    <s v="N"/>
    <x v="56"/>
    <s v="ROSEAU"/>
    <s v="Reconst Apron, Taxilane &amp; Hangar Pave"/>
    <d v="2012-08-27T00:00:00"/>
    <n v="130445"/>
    <n v="14537.78"/>
    <n v="21404.75"/>
    <n v="166387.53"/>
  </r>
  <r>
    <s v="N"/>
    <x v="56"/>
    <s v="ROSEAU"/>
    <s v="Reconst Apron, Taxilane &amp; Hangar Pave"/>
    <d v="2012-10-17T00:00:00"/>
    <n v="253617"/>
    <n v="21340.29"/>
    <n v="34688.03"/>
    <n v="309645.31999999995"/>
  </r>
  <r>
    <s v="N"/>
    <x v="56"/>
    <s v="ROSEAU"/>
    <s v="Reconst Apron, Taxilane &amp; Hangar Pave"/>
    <d v="2013-01-04T00:00:00"/>
    <n v="34611"/>
    <n v="9464.17"/>
    <n v="11682.62"/>
    <n v="55757.79"/>
  </r>
  <r>
    <s v="N"/>
    <x v="56"/>
    <s v="ROSEAU"/>
    <s v="Reconst Apron, Taxilane &amp; Hangar Pave"/>
    <d v="2013-05-28T00:00:00"/>
    <n v="10000"/>
    <n v="240.03"/>
    <n v="370.97"/>
    <n v="10611"/>
  </r>
  <r>
    <s v="N"/>
    <x v="56"/>
    <s v="ROSEAU"/>
    <s v="Crack Seal Rwy 16/34 and Taxiway"/>
    <d v="2013-12-03T00:00:00"/>
    <n v="66347"/>
    <n v="6817.54"/>
    <n v="10296.879999999999"/>
    <n v="83461.42"/>
  </r>
  <r>
    <s v="N"/>
    <x v="56"/>
    <s v="ROSEAU"/>
    <s v="Crack Seal Rwy 16/34 and Taxiway"/>
    <d v="2014-03-13T00:00:00"/>
    <n v="3940"/>
    <n v="621.78"/>
    <n v="938.09"/>
    <n v="5499.87"/>
  </r>
  <r>
    <s v="N"/>
    <x v="56"/>
    <s v="ROSEAU"/>
    <s v="Crack Seal Rwy 16/34 and Taxiway"/>
    <d v="2014-08-26T00:00:00"/>
    <n v="5539"/>
    <n v="5677.94"/>
    <n v="-4793.08"/>
    <n v="6423.8599999999988"/>
  </r>
  <r>
    <s v="N"/>
    <x v="56"/>
    <s v="ROSEAU"/>
    <s v="Construct Aircraft Storage Hangar"/>
    <d v="2015-03-26T00:00:00"/>
    <n v="77638"/>
    <n v="4313.29"/>
    <n v="4314.6000000000004"/>
    <n v="86265.89"/>
  </r>
  <r>
    <s v="N"/>
    <x v="56"/>
    <s v="ROSEAU"/>
    <s v="Construct Aircraft Storage Hangar"/>
    <d v="2015-05-06T00:00:00"/>
    <n v="60669"/>
    <n v="3370.5"/>
    <n v="3370.5"/>
    <n v="67410"/>
  </r>
  <r>
    <s v="N"/>
    <x v="56"/>
    <s v="ROSEAU"/>
    <s v="Construct Aircraft Storage Hangar"/>
    <d v="2015-10-07T00:00:00"/>
    <n v="238372"/>
    <n v="13242.92"/>
    <n v="13243.46"/>
    <n v="264858.38"/>
  </r>
  <r>
    <s v="N"/>
    <x v="56"/>
    <s v="ROSEAU"/>
    <s v="Construct Aircraft Storage Hangar"/>
    <d v="2016-02-04T00:00:00"/>
    <n v="172238"/>
    <n v="9568.77"/>
    <n v="15279.58"/>
    <n v="197086.34999999998"/>
  </r>
  <r>
    <s v="N"/>
    <x v="56"/>
    <s v="ROSEAU"/>
    <s v="Construct Aircraft Storage Hangar"/>
    <d v="2016-06-17T00:00:00"/>
    <n v="37644"/>
    <n v="4142.51"/>
    <n v="-1569.31"/>
    <n v="40217.200000000004"/>
  </r>
  <r>
    <s v="N"/>
    <x v="56"/>
    <s v="ROSEAU"/>
    <s v="Construct Aircraft Storage Hangar"/>
    <d v="2018-02-01T00:00:00"/>
    <n v="48290"/>
    <n v="631.54999999999995"/>
    <n v="631.54999999999995"/>
    <n v="49553.100000000006"/>
  </r>
  <r>
    <s v="N"/>
    <x v="56"/>
    <s v="ROSEAU"/>
    <s v="Slurry Seal Apron Pavement"/>
    <d v="2014-11-13T00:00:00"/>
    <n v="0"/>
    <n v="27233.24"/>
    <n v="6808.31"/>
    <n v="34041.550000000003"/>
  </r>
  <r>
    <s v="N"/>
    <x v="56"/>
    <s v="ROSEAU"/>
    <s v="Slurry Seal Apron Pavement"/>
    <d v="2016-03-02T00:00:00"/>
    <n v="0"/>
    <n v="3659.74"/>
    <n v="914.94"/>
    <n v="4574.68"/>
  </r>
  <r>
    <s v="N"/>
    <x v="56"/>
    <s v="ROSEAU"/>
    <s v="Conduct Master Plan study"/>
    <d v="2015-10-29T00:00:00"/>
    <n v="48581"/>
    <n v="2699.01"/>
    <n v="2700.22"/>
    <n v="53980.23"/>
  </r>
  <r>
    <s v="N"/>
    <x v="56"/>
    <s v="ROSEAU"/>
    <s v="Conduct Master Plan study"/>
    <d v="2016-01-06T00:00:00"/>
    <n v="57627"/>
    <n v="3201.5"/>
    <n v="3201.56"/>
    <n v="64030.06"/>
  </r>
  <r>
    <s v="N"/>
    <x v="56"/>
    <s v="ROSEAU"/>
    <s v="Conduct Master Plan study"/>
    <d v="2016-06-17T00:00:00"/>
    <n v="87836"/>
    <n v="4879.76"/>
    <n v="4879.43"/>
    <n v="97595.19"/>
  </r>
  <r>
    <s v="N"/>
    <x v="56"/>
    <s v="ROSEAU"/>
    <s v="Conduct Master Plan study"/>
    <d v="2017-05-25T00:00:00"/>
    <n v="112784"/>
    <n v="6919.79"/>
    <n v="6920.05"/>
    <n v="126623.84"/>
  </r>
  <r>
    <s v="N"/>
    <x v="56"/>
    <s v="ROSEAU"/>
    <s v="Conduct Master Plan study"/>
    <d v="2019-06-24T00:00:00"/>
    <n v="33729"/>
    <n v="1219.83"/>
    <n v="1219.6500000000001"/>
    <n v="36168.480000000003"/>
  </r>
  <r>
    <s v="N"/>
    <x v="56"/>
    <s v="ROSEAU"/>
    <s v="Replace Jet-A Fuel Tank"/>
    <d v="2017-05-18T00:00:00"/>
    <n v="0"/>
    <n v="52401.18"/>
    <n v="34934.120000000003"/>
    <n v="87335.3"/>
  </r>
  <r>
    <s v="N"/>
    <x v="56"/>
    <s v="ROSEAU"/>
    <s v="Crackseal Runway 16-34 and Parallel Taxiway"/>
    <d v="2019-03-28T00:00:00"/>
    <n v="0"/>
    <n v="26552.94"/>
    <n v="6638.23"/>
    <n v="33191.17"/>
  </r>
  <r>
    <s v="N"/>
    <x v="56"/>
    <s v="ROSEAU"/>
    <s v="Bush Hog TD1700 Finishing Mower"/>
    <d v="2017-09-21T00:00:00"/>
    <n v="0"/>
    <n v="12335.26"/>
    <n v="3083.81"/>
    <n v="15419.07"/>
  </r>
  <r>
    <s v="N"/>
    <x v="56"/>
    <s v="ROSEAU"/>
    <s v="Conduct environment study, construct terminal building and parking lot"/>
    <d v="2018-11-20T00:00:00"/>
    <n v="158656"/>
    <n v="23701.13"/>
    <n v="23372.05"/>
    <n v="205729.18"/>
  </r>
  <r>
    <s v="N"/>
    <x v="56"/>
    <s v="ROSEAU"/>
    <s v="Conduct environment study, construct terminal building and parking lot"/>
    <d v="2019-04-08T00:00:00"/>
    <n v="98161"/>
    <n v="34976.82"/>
    <n v="29602.67"/>
    <n v="162740.49"/>
  </r>
  <r>
    <s v="N"/>
    <x v="56"/>
    <s v="ROSEAU"/>
    <s v="Conduct environment study, construct terminal building and parking lot"/>
    <d v="2019-04-08T00:00:00"/>
    <n v="259471"/>
    <n v="73051.199999999997"/>
    <n v="93749.11"/>
    <n v="426271.31"/>
  </r>
  <r>
    <s v="N"/>
    <x v="56"/>
    <s v="ROSEAU"/>
    <s v="Conduct environment study, construct terminal building and parking lot"/>
    <d v="2019-12-05T00:00:00"/>
    <n v="0"/>
    <n v="1263.5899999999999"/>
    <n v="0"/>
    <n v="1263.5899999999999"/>
  </r>
  <r>
    <s v="N"/>
    <x v="56"/>
    <s v="ROSEAU"/>
    <s v="Design Fuel Facility"/>
    <d v="2019-05-16T00:00:00"/>
    <n v="0"/>
    <n v="32124.83"/>
    <n v="13767.78"/>
    <n v="45892.61"/>
  </r>
  <r>
    <s v="N"/>
    <x v="56"/>
    <s v="ROSEAU"/>
    <s v="Relocate Apron, Construct Taxiway, Rehab Rwy 16-34"/>
    <d v="2019-10-15T00:00:00"/>
    <n v="469624"/>
    <n v="35912.99"/>
    <n v="29365.64"/>
    <n v="534902.63"/>
  </r>
  <r>
    <s v="N"/>
    <x v="56"/>
    <s v="ROSEAU"/>
    <s v="Relocate Apron, Construct Taxiway, Rehab Rwy 16-34"/>
    <d v="2019-10-15T00:00:00"/>
    <n v="241339"/>
    <n v="16316.83"/>
    <n v="14378.12"/>
    <n v="272033.95"/>
  </r>
  <r>
    <s v="N"/>
    <x v="56"/>
    <s v="ROSEAU"/>
    <s v="Relocate Apron, Construct Taxiway, Rehab Rwy 16-34"/>
    <d v="2019-12-11T00:00:00"/>
    <n v="819593"/>
    <n v="62395.47"/>
    <n v="51053.47"/>
    <n v="933041.94"/>
  </r>
  <r>
    <s v="N"/>
    <x v="56"/>
    <s v="ROSEAU"/>
    <s v="Relocate Apron, Construct Taxiway, Rehab Rwy 16-34"/>
    <d v="2020-06-04T00:00:00"/>
    <n v="882"/>
    <n v="67.459999999999994"/>
    <n v="55.19"/>
    <n v="1004.6500000000001"/>
  </r>
  <r>
    <s v="N"/>
    <x v="56"/>
    <s v="ROSEAU"/>
    <s v="Relocate Apron, Construct Taxiway, Rehab Rwy 16-34"/>
    <d v="2020-06-04T00:00:00"/>
    <n v="45535"/>
    <n v="3462.93"/>
    <n v="2839.66"/>
    <n v="51837.59"/>
  </r>
  <r>
    <s v="N"/>
    <x v="56"/>
    <s v="ROSEAU"/>
    <s v="Relocate Apron, Construct Taxiway, Rehab Rwy 16-34"/>
    <d v="2020-08-20T00:00:00"/>
    <n v="680171"/>
    <n v="52028.65"/>
    <n v="42635.05"/>
    <n v="774834.70000000007"/>
  </r>
  <r>
    <s v="N"/>
    <x v="56"/>
    <s v="ROSEAU"/>
    <s v="Relocate Apron, Construct Taxiway, Rehab Rwy 16-34"/>
    <d v="2020-09-18T00:00:00"/>
    <n v="24544"/>
    <n v="11303.96"/>
    <n v="17391.169999999998"/>
    <n v="53239.13"/>
  </r>
  <r>
    <s v="N"/>
    <x v="56"/>
    <s v="ROSEAU"/>
    <s v="Construct Fuel System"/>
    <d v="1899-12-30T00:00:00"/>
    <n v="0"/>
    <n v="57074.19"/>
    <n v="24460.36"/>
    <n v="81534.55"/>
  </r>
  <r>
    <s v="N"/>
    <x v="56"/>
    <s v="ROSEAU"/>
    <s v="Construct Fuel System"/>
    <d v="1899-12-30T00:00:00"/>
    <n v="0"/>
    <n v="2046.31"/>
    <n v="876.99"/>
    <n v="2923.3"/>
  </r>
  <r>
    <s v="N"/>
    <x v="56"/>
    <s v="ROSEAU"/>
    <s v="Construct Fuel System"/>
    <d v="1899-12-30T00:00:00"/>
    <n v="0"/>
    <n v="70468.67"/>
    <n v="30200.86"/>
    <n v="100669.53"/>
  </r>
  <r>
    <s v="N"/>
    <x v="56"/>
    <s v="ROSEAU"/>
    <s v="Construct Fuel System"/>
    <d v="2019-12-05T00:00:00"/>
    <n v="0"/>
    <n v="111990.63"/>
    <n v="47995.98"/>
    <n v="159986.61000000002"/>
  </r>
  <r>
    <s v="N"/>
    <x v="56"/>
    <s v="ROSEAU"/>
    <s v="Design Approach Lighting System (MALSF)"/>
    <d v="2020-03-17T00:00:00"/>
    <n v="0"/>
    <n v="43860.94"/>
    <n v="14620.31"/>
    <n v="58481.25"/>
  </r>
  <r>
    <s v="N"/>
    <x v="56"/>
    <s v="ROSEAU"/>
    <s v="Design Approach Lighting System (MALSF)"/>
    <d v="2020-06-11T00:00:00"/>
    <n v="0"/>
    <n v="20094.990000000002"/>
    <n v="6698.33"/>
    <n v="26793.32"/>
  </r>
  <r>
    <s v="N"/>
    <x v="56"/>
    <s v="ROSEAU"/>
    <s v="Design Approach Lighting System (MALSF)"/>
    <d v="2020-07-17T00:00:00"/>
    <n v="0"/>
    <n v="3625.25"/>
    <n v="1208.42"/>
    <n v="4833.67"/>
  </r>
  <r>
    <s v="N"/>
    <x v="56"/>
    <s v="ROSEAU"/>
    <s v="Design Approach Lighting System (MALSF)"/>
    <d v="2020-10-23T00:00:00"/>
    <n v="0"/>
    <n v="4222.5"/>
    <n v="1407.5"/>
    <n v="5630"/>
  </r>
  <r>
    <s v="N"/>
    <x v="56"/>
    <s v="ROSEAU"/>
    <s v="Construct Approach Lighting System (MALSF)"/>
    <d v="2020-10-23T00:00:00"/>
    <n v="0"/>
    <n v="152057.44"/>
    <n v="50685.81"/>
    <n v="202743.25"/>
  </r>
  <r>
    <s v="N"/>
    <x v="56"/>
    <s v="ROSEAU"/>
    <s v="Construct Approach Lighting System (MALSF)"/>
    <d v="2020-11-25T00:00:00"/>
    <n v="0"/>
    <n v="414182.85"/>
    <n v="138060.96"/>
    <n v="552243.80999999994"/>
  </r>
  <r>
    <s v="N"/>
    <x v="56"/>
    <s v="ROSEAU"/>
    <s v="Construct Approach Lighting System (MALSF)"/>
    <d v="2021-01-12T00:00:00"/>
    <n v="0"/>
    <n v="26287.040000000001"/>
    <n v="8762.34"/>
    <n v="35049.380000000005"/>
  </r>
  <r>
    <s v="N"/>
    <x v="56"/>
    <s v="ROSEAU"/>
    <s v="CARES Act amendment for Roseau"/>
    <d v="2020-10-12T00:00:00"/>
    <n v="17901"/>
    <n v="0"/>
    <n v="0"/>
    <n v="17901"/>
  </r>
  <r>
    <s v="N"/>
    <x v="56"/>
    <s v="ROSEAU"/>
    <s v="CARES Act amendment for Roseau"/>
    <d v="2020-12-18T00:00:00"/>
    <n v="12099"/>
    <n v="0"/>
    <n v="0"/>
    <n v="12099"/>
  </r>
  <r>
    <s v="N"/>
    <x v="56"/>
    <s v="ROSEAU"/>
    <s v="LAND"/>
    <d v="1965-10-04T00:00:00"/>
    <n v="16579.240000000002"/>
    <n v="0"/>
    <n v="0"/>
    <n v="16579.240000000002"/>
  </r>
  <r>
    <s v="N"/>
    <x v="56"/>
    <s v="ROSEAU"/>
    <s v="LAND"/>
    <d v="1977-02-25T00:00:00"/>
    <n v="5967.44"/>
    <n v="0"/>
    <n v="0"/>
    <n v="5967.44"/>
  </r>
  <r>
    <s v="N"/>
    <x v="56"/>
    <s v="ROSEAU"/>
    <s v="LAND"/>
    <d v="1978-01-04T00:00:00"/>
    <n v="24605.01"/>
    <n v="0"/>
    <n v="0"/>
    <n v="24605.01"/>
  </r>
  <r>
    <s v="N"/>
    <x v="56"/>
    <s v="ROSEAU"/>
    <s v="LAND"/>
    <d v="1982-12-13T00:00:00"/>
    <n v="4752.67"/>
    <n v="0"/>
    <n v="0"/>
    <n v="4752.67"/>
  </r>
  <r>
    <s v="N"/>
    <x v="57"/>
    <s v="STAPLES"/>
    <s v="GRADE TWO LANDING STRIPS"/>
    <d v="1969-04-08T00:00:00"/>
    <n v="0"/>
    <n v="7501.88"/>
    <n v="3750.94"/>
    <n v="11252.82"/>
  </r>
  <r>
    <s v="N"/>
    <x v="57"/>
    <s v="STAPLES"/>
    <s v="SURFACE AND LIGHT"/>
    <d v="1970-05-04T00:00:00"/>
    <n v="0"/>
    <n v="49118.559999999998"/>
    <n v="24559.29"/>
    <n v="73677.850000000006"/>
  </r>
  <r>
    <s v="N"/>
    <x v="57"/>
    <s v="STAPLES"/>
    <s v="SEAL COAT"/>
    <d v="1971-11-12T00:00:00"/>
    <n v="0"/>
    <n v="3415.89"/>
    <n v="1707.95"/>
    <n v="5123.84"/>
  </r>
  <r>
    <s v="N"/>
    <x v="57"/>
    <s v="STAPLES"/>
    <s v="BITUMINOUS OVERLAY"/>
    <d v="1977-12-22T00:00:00"/>
    <n v="0"/>
    <n v="22829.759999999998"/>
    <n v="11414.88"/>
    <n v="34244.639999999999"/>
  </r>
  <r>
    <s v="N"/>
    <x v="57"/>
    <s v="STAPLES"/>
    <s v="HANGAR SITE PREP &amp; PAVING"/>
    <d v="1988-07-08T00:00:00"/>
    <n v="0"/>
    <n v="36729.08"/>
    <n v="18364.55"/>
    <n v="55093.630000000005"/>
  </r>
  <r>
    <s v="N"/>
    <x v="57"/>
    <s v="STAPLES"/>
    <s v="ARRIVAL/DEPARTURE BUILDING"/>
    <d v="1988-07-08T00:00:00"/>
    <n v="0"/>
    <n v="36482.61"/>
    <n v="18241.32"/>
    <n v="54723.93"/>
  </r>
  <r>
    <s v="N"/>
    <x v="57"/>
    <s v="STAPLES"/>
    <s v="HANGAR ACCESS TAXIWAY PAVING"/>
    <d v="1989-03-23T00:00:00"/>
    <n v="0"/>
    <n v="4311.63"/>
    <n v="2155.83"/>
    <n v="6467.46"/>
  </r>
  <r>
    <s v="N"/>
    <x v="57"/>
    <s v="STAPLES"/>
    <s v="BIT. SEAL COAT OF RUNWAY"/>
    <d v="1989-11-03T00:00:00"/>
    <n v="0"/>
    <n v="8169.01"/>
    <n v="4084.51"/>
    <n v="12253.52"/>
  </r>
  <r>
    <s v="N"/>
    <x v="57"/>
    <s v="STAPLES"/>
    <s v="OVERLAY &amp; HANGAR SITE PREP &amp; P"/>
    <d v="1990-08-24T00:00:00"/>
    <n v="0"/>
    <n v="7225.38"/>
    <n v="3612.69"/>
    <n v="10838.07"/>
  </r>
  <r>
    <s v="N"/>
    <x v="57"/>
    <s v="STAPLES"/>
    <s v="OVERLAY &amp; HANGAR SITE PREP &amp; P"/>
    <d v="1990-09-17T00:00:00"/>
    <n v="0"/>
    <n v="4807.6099999999997"/>
    <n v="2403.8000000000002"/>
    <n v="7211.41"/>
  </r>
  <r>
    <s v="N"/>
    <x v="57"/>
    <s v="STAPLES"/>
    <s v="OVERLAY &amp; HANGAR SITE PREP &amp; P"/>
    <d v="1990-11-13T00:00:00"/>
    <n v="0"/>
    <n v="37378.370000000003"/>
    <n v="18689.189999999999"/>
    <n v="56067.56"/>
  </r>
  <r>
    <s v="N"/>
    <x v="57"/>
    <s v="STAPLES"/>
    <s v="OVERLAY &amp; HANGAR SITE PREP &amp; P"/>
    <d v="1991-02-11T00:00:00"/>
    <n v="0"/>
    <n v="7839.09"/>
    <n v="3919.55"/>
    <n v="11758.64"/>
  </r>
  <r>
    <s v="N"/>
    <x v="57"/>
    <s v="STAPLES"/>
    <s v="AIRPORT SIGNING"/>
    <d v="1992-09-09T00:00:00"/>
    <n v="0"/>
    <n v="870.74"/>
    <n v="435.37"/>
    <n v="1306.1100000000001"/>
  </r>
  <r>
    <s v="N"/>
    <x v="57"/>
    <s v="STAPLES"/>
    <s v="CRACK SEALING AND REPAIR"/>
    <d v="1992-07-24T00:00:00"/>
    <n v="0"/>
    <n v="5563.56"/>
    <n v="2781.78"/>
    <n v="8345.34"/>
  </r>
  <r>
    <s v="N"/>
    <x v="57"/>
    <s v="STAPLES"/>
    <s v="FUEL FACILITY"/>
    <d v="1995-01-04T00:00:00"/>
    <n v="0"/>
    <n v="38012.6"/>
    <n v="19006.3"/>
    <n v="57018.899999999994"/>
  </r>
  <r>
    <s v="N"/>
    <x v="57"/>
    <s v="STAPLES"/>
    <s v="HANGAR SITE PREP &amp; PAVING"/>
    <d v="1995-12-06T00:00:00"/>
    <n v="0"/>
    <n v="34206.230000000003"/>
    <n v="17103.12"/>
    <n v="51309.350000000006"/>
  </r>
  <r>
    <s v="N"/>
    <x v="57"/>
    <s v="STAPLES"/>
    <s v="Rotating Beacon Refurbishment"/>
    <d v="1995-01-04T00:00:00"/>
    <n v="0"/>
    <n v="3495"/>
    <n v="1747.5"/>
    <n v="5242.5"/>
  </r>
  <r>
    <s v="N"/>
    <x v="57"/>
    <s v="STAPLES"/>
    <s v="PILOT CONTROLLED LIGHTING INSTALLATION"/>
    <d v="1998-04-30T00:00:00"/>
    <n v="0"/>
    <n v="4491.8900000000003"/>
    <n v="2994.59"/>
    <n v="7486.4800000000005"/>
  </r>
  <r>
    <s v="N"/>
    <x v="57"/>
    <s v="STAPLES"/>
    <s v="Update Airport Layout Plan"/>
    <d v="1997-10-20T00:00:00"/>
    <n v="0"/>
    <n v="8868.86"/>
    <n v="5912.57"/>
    <n v="14781.43"/>
  </r>
  <r>
    <s v="N"/>
    <x v="57"/>
    <s v="STAPLES"/>
    <s v="Crack sealing and paint stripping"/>
    <d v="1998-08-21T00:00:00"/>
    <n v="0"/>
    <n v="5541.42"/>
    <n v="3694.27"/>
    <n v="9235.69"/>
  </r>
  <r>
    <s v="N"/>
    <x v="57"/>
    <s v="STAPLES"/>
    <s v="1.Pavement Rehabilitation"/>
    <d v="2003-11-21T00:00:00"/>
    <n v="69350"/>
    <n v="0"/>
    <n v="7705.69"/>
    <n v="77055.69"/>
  </r>
  <r>
    <s v="N"/>
    <x v="57"/>
    <s v="STAPLES"/>
    <s v="1.Pavement Rehabilitation"/>
    <d v="2003-12-18T00:00:00"/>
    <n v="258508"/>
    <n v="15600"/>
    <n v="39123.39"/>
    <n v="313231.39"/>
  </r>
  <r>
    <s v="N"/>
    <x v="57"/>
    <s v="STAPLES"/>
    <s v="1.Pavement Rehabilitation"/>
    <d v="2004-04-07T00:00:00"/>
    <n v="41232"/>
    <n v="0"/>
    <n v="4582.21"/>
    <n v="45814.21"/>
  </r>
  <r>
    <s v="N"/>
    <x v="57"/>
    <s v="STAPLES"/>
    <s v="1.Pavement Rehabilitation"/>
    <d v="2004-07-02T00:00:00"/>
    <n v="11746"/>
    <n v="0"/>
    <n v="1304.8399999999999"/>
    <n v="13050.84"/>
  </r>
  <r>
    <s v="N"/>
    <x v="57"/>
    <s v="STAPLES"/>
    <s v="1.Pavement Rehabilitation"/>
    <d v="2005-06-29T00:00:00"/>
    <n v="22364"/>
    <n v="0"/>
    <n v="2560.0500000000002"/>
    <n v="24924.05"/>
  </r>
  <r>
    <s v="N"/>
    <x v="57"/>
    <s v="STAPLES"/>
    <s v="1.Pavement Rehabilitation"/>
    <d v="2005-09-02T00:00:00"/>
    <n v="675"/>
    <n v="0"/>
    <n v="-1"/>
    <n v="674"/>
  </r>
  <r>
    <s v="N"/>
    <x v="57"/>
    <s v="STAPLES"/>
    <s v="Extend Sanitary Sewer Service"/>
    <d v="2004-01-26T00:00:00"/>
    <n v="0"/>
    <n v="5100"/>
    <n v="2209.09"/>
    <n v="7309.09"/>
  </r>
  <r>
    <s v="N"/>
    <x v="57"/>
    <s v="STAPLES"/>
    <s v="2.REILS, PAPIS, Elec. Bldg, Fuel Faci"/>
    <d v="2006-03-08T00:00:00"/>
    <n v="77358"/>
    <n v="0"/>
    <n v="4072.08"/>
    <n v="81430.080000000002"/>
  </r>
  <r>
    <s v="N"/>
    <x v="57"/>
    <s v="STAPLES"/>
    <s v="2.REILS, PAPIS, Elec. Bldg, Fuel Faci"/>
    <d v="2006-04-20T00:00:00"/>
    <n v="45702"/>
    <n v="0"/>
    <n v="2406"/>
    <n v="48108"/>
  </r>
  <r>
    <s v="N"/>
    <x v="57"/>
    <s v="STAPLES"/>
    <s v="2.REILS, PAPIS, Elec. Bldg, Fuel Faci"/>
    <d v="2006-07-25T00:00:00"/>
    <n v="30340"/>
    <n v="0"/>
    <n v="2015.25"/>
    <n v="32355.25"/>
  </r>
  <r>
    <s v="N"/>
    <x v="57"/>
    <s v="STAPLES"/>
    <s v="2.REILS, PAPIS, Elec. Bldg, Fuel Faci"/>
    <d v="2006-11-28T00:00:00"/>
    <n v="7961"/>
    <n v="0"/>
    <n v="0"/>
    <n v="7961"/>
  </r>
  <r>
    <s v="N"/>
    <x v="57"/>
    <s v="STAPLES"/>
    <s v="3.Update ALP &amp; Narrative Report"/>
    <d v="2008-06-20T00:00:00"/>
    <n v="22562"/>
    <n v="0"/>
    <n v="1188"/>
    <n v="23750"/>
  </r>
  <r>
    <s v="N"/>
    <x v="57"/>
    <s v="STAPLES"/>
    <s v="3.Update ALP &amp; Narrative Report"/>
    <d v="2008-08-22T00:00:00"/>
    <n v="22563"/>
    <n v="0"/>
    <n v="1187"/>
    <n v="23750"/>
  </r>
  <r>
    <s v="N"/>
    <x v="57"/>
    <s v="STAPLES"/>
    <s v="3.Update ALP &amp; Narrative Report"/>
    <d v="2009-01-16T00:00:00"/>
    <n v="22562"/>
    <n v="0"/>
    <n v="1188"/>
    <n v="23750"/>
  </r>
  <r>
    <s v="N"/>
    <x v="57"/>
    <s v="STAPLES"/>
    <s v="3.Update ALP &amp; Narrative Report"/>
    <d v="2009-04-22T00:00:00"/>
    <n v="12563"/>
    <n v="0"/>
    <n v="712"/>
    <n v="13275"/>
  </r>
  <r>
    <s v="N"/>
    <x v="57"/>
    <s v="STAPLES"/>
    <s v="3.Update ALP &amp; Narrative Report"/>
    <d v="2011-04-18T00:00:00"/>
    <n v="10000"/>
    <n v="0"/>
    <n v="475"/>
    <n v="10475"/>
  </r>
  <r>
    <s v="N"/>
    <x v="57"/>
    <s v="STAPLES"/>
    <s v="4.Purchase Snow Removal Equipment"/>
    <d v="2009-05-13T00:00:00"/>
    <n v="94544"/>
    <n v="0"/>
    <n v="5180.9399999999996"/>
    <n v="99724.94"/>
  </r>
  <r>
    <s v="N"/>
    <x v="57"/>
    <s v="STAPLES"/>
    <s v="4.Purchase Snow Removal Equipment"/>
    <d v="2010-08-05T00:00:00"/>
    <n v="9240"/>
    <n v="0"/>
    <n v="282.24"/>
    <n v="9522.24"/>
  </r>
  <r>
    <s v="N"/>
    <x v="57"/>
    <s v="STAPLES"/>
    <s v="5.Dgn of SRE Storage Bldg &amp; EA for Txwy"/>
    <d v="2009-11-04T00:00:00"/>
    <n v="13770"/>
    <n v="0"/>
    <n v="725"/>
    <n v="14495"/>
  </r>
  <r>
    <s v="N"/>
    <x v="57"/>
    <s v="STAPLES"/>
    <s v="5.Dgn of SRE Storage Bldg &amp; EA for Txwy"/>
    <d v="2009-12-09T00:00:00"/>
    <n v="9020"/>
    <n v="0"/>
    <n v="475"/>
    <n v="9495"/>
  </r>
  <r>
    <s v="N"/>
    <x v="57"/>
    <s v="STAPLES"/>
    <s v="5.Dgn of SRE Storage Bldg &amp; EA for Txwy"/>
    <d v="2009-12-18T00:00:00"/>
    <n v="11395"/>
    <n v="0"/>
    <n v="600"/>
    <n v="11995"/>
  </r>
  <r>
    <s v="N"/>
    <x v="57"/>
    <s v="STAPLES"/>
    <s v="5.Dgn of SRE Storage Bldg &amp; EA for Txwy"/>
    <d v="2010-02-05T00:00:00"/>
    <n v="3791"/>
    <n v="0"/>
    <n v="199"/>
    <n v="3990"/>
  </r>
  <r>
    <s v="N"/>
    <x v="57"/>
    <s v="STAPLES"/>
    <s v="5.Dgn of SRE Storage Bldg &amp; EA for Txwy"/>
    <d v="2010-03-08T00:00:00"/>
    <n v="14250"/>
    <n v="0"/>
    <n v="750"/>
    <n v="15000"/>
  </r>
  <r>
    <s v="N"/>
    <x v="57"/>
    <s v="STAPLES"/>
    <s v="5.Dgn of SRE Storage Bldg &amp; EA for Txwy"/>
    <d v="2010-04-30T00:00:00"/>
    <n v="13267"/>
    <n v="0"/>
    <n v="698"/>
    <n v="13965"/>
  </r>
  <r>
    <s v="N"/>
    <x v="57"/>
    <s v="STAPLES"/>
    <s v="5.Dgn of SRE Storage Bldg &amp; EA for Txwy"/>
    <d v="2010-07-12T00:00:00"/>
    <n v="9912"/>
    <n v="0"/>
    <n v="809"/>
    <n v="10721"/>
  </r>
  <r>
    <s v="N"/>
    <x v="57"/>
    <s v="STAPLES"/>
    <s v="5.Dgn of SRE Storage Bldg &amp; EA for Txwy"/>
    <d v="2011-04-18T00:00:00"/>
    <n v="10000"/>
    <n v="0"/>
    <n v="239"/>
    <n v="10239"/>
  </r>
  <r>
    <s v="N"/>
    <x v="57"/>
    <s v="STAPLES"/>
    <s v="6.Construct SRE Storage Building"/>
    <d v="2010-12-03T00:00:00"/>
    <n v="59654"/>
    <n v="0"/>
    <n v="3140.7"/>
    <n v="62794.7"/>
  </r>
  <r>
    <s v="N"/>
    <x v="57"/>
    <s v="STAPLES"/>
    <s v="6.Construct SRE Storage Building"/>
    <d v="2011-02-02T00:00:00"/>
    <n v="71666"/>
    <n v="0"/>
    <n v="4198.42"/>
    <n v="75864.42"/>
  </r>
  <r>
    <s v="N"/>
    <x v="57"/>
    <s v="STAPLES"/>
    <s v="6.Construct SRE Storage Building"/>
    <d v="2011-03-30T00:00:00"/>
    <n v="13894"/>
    <n v="0"/>
    <n v="456"/>
    <n v="14350"/>
  </r>
  <r>
    <s v="N"/>
    <x v="57"/>
    <s v="STAPLES"/>
    <s v="6.Construct SRE Storage Building"/>
    <d v="2011-06-08T00:00:00"/>
    <n v="109621"/>
    <n v="0"/>
    <n v="5769.8"/>
    <n v="115390.8"/>
  </r>
  <r>
    <s v="N"/>
    <x v="57"/>
    <s v="STAPLES"/>
    <s v="6.Construct SRE Storage Building"/>
    <d v="2011-08-15T00:00:00"/>
    <n v="1948"/>
    <n v="0"/>
    <n v="102"/>
    <n v="2050"/>
  </r>
  <r>
    <s v="N"/>
    <x v="57"/>
    <s v="STAPLES"/>
    <s v="6.Construct SRE Storage Building"/>
    <d v="2011-11-17T00:00:00"/>
    <n v="26408"/>
    <n v="0"/>
    <n v="1390.12"/>
    <n v="27798.12"/>
  </r>
  <r>
    <s v="N"/>
    <x v="57"/>
    <s v="STAPLES"/>
    <s v="6.Construct SRE Storage Building"/>
    <d v="2012-01-20T00:00:00"/>
    <n v="2812"/>
    <n v="0"/>
    <n v="673.48"/>
    <n v="3485.48"/>
  </r>
  <r>
    <s v="N"/>
    <x v="57"/>
    <s v="STAPLES"/>
    <s v="6.Construct SRE Storage Building"/>
    <d v="2012-06-06T00:00:00"/>
    <n v="10000"/>
    <n v="0"/>
    <n v="0"/>
    <n v="10000"/>
  </r>
  <r>
    <s v="N"/>
    <x v="57"/>
    <s v="STAPLES"/>
    <s v="Arrival Departure Bldg Improvements"/>
    <d v="2011-09-26T00:00:00"/>
    <n v="0"/>
    <n v="2782"/>
    <n v="1995.9"/>
    <n v="4777.8999999999996"/>
  </r>
  <r>
    <s v="N"/>
    <x v="57"/>
    <s v="STAPLES"/>
    <s v="Arrival Departure Bldg Improvements"/>
    <d v="2011-09-26T00:00:00"/>
    <n v="0"/>
    <n v="1874"/>
    <n v="0"/>
    <n v="1874"/>
  </r>
  <r>
    <s v="N"/>
    <x v="57"/>
    <s v="STAPLES"/>
    <s v="7. Apron Rehabilitation - Design"/>
    <d v="2012-01-20T00:00:00"/>
    <n v="12996"/>
    <n v="0"/>
    <n v="684"/>
    <n v="13680"/>
  </r>
  <r>
    <s v="N"/>
    <x v="57"/>
    <s v="STAPLES"/>
    <s v="7. Apron Rehabilitation - Design"/>
    <d v="2012-04-30T00:00:00"/>
    <n v="2004"/>
    <n v="0"/>
    <n v="171"/>
    <n v="2175"/>
  </r>
  <r>
    <s v="N"/>
    <x v="57"/>
    <s v="STAPLES"/>
    <s v="7. Apron Rehabilitation - Design"/>
    <d v="2012-11-27T00:00:00"/>
    <n v="6660"/>
    <n v="0"/>
    <n v="285"/>
    <n v="6945"/>
  </r>
  <r>
    <s v="N"/>
    <x v="57"/>
    <s v="STAPLES"/>
    <s v="8. Apron Rehabilitation"/>
    <d v="2012-12-14T00:00:00"/>
    <n v="214249"/>
    <n v="0"/>
    <n v="23806.28"/>
    <n v="238055.28"/>
  </r>
  <r>
    <s v="N"/>
    <x v="57"/>
    <s v="STAPLES"/>
    <s v="8. Apron Rehabilitation"/>
    <d v="2014-03-04T00:00:00"/>
    <n v="24158"/>
    <n v="0"/>
    <n v="2684.83"/>
    <n v="26842.83"/>
  </r>
  <r>
    <s v="N"/>
    <x v="57"/>
    <s v="STAPLES"/>
    <s v="9. Construct Parallel Taxiway"/>
    <d v="2013-12-23T00:00:00"/>
    <n v="88279"/>
    <n v="0"/>
    <n v="9809.74"/>
    <n v="98088.74"/>
  </r>
  <r>
    <s v="N"/>
    <x v="57"/>
    <s v="STAPLES"/>
    <s v="9. Construct Parallel Taxiway"/>
    <d v="2014-01-10T00:00:00"/>
    <n v="186824"/>
    <n v="0"/>
    <n v="20758.599999999999"/>
    <n v="207582.6"/>
  </r>
  <r>
    <s v="N"/>
    <x v="57"/>
    <s v="STAPLES"/>
    <s v="9. Construct Parallel Taxiway"/>
    <d v="2014-08-08T00:00:00"/>
    <n v="154595"/>
    <n v="23872.19"/>
    <n v="-6694.82"/>
    <n v="171772.37"/>
  </r>
  <r>
    <s v="N"/>
    <x v="57"/>
    <s v="STAPLES"/>
    <s v="9. Construct Parallel Taxiway"/>
    <d v="2014-09-11T00:00:00"/>
    <n v="3191"/>
    <n v="177.25"/>
    <n v="176.75"/>
    <n v="3545"/>
  </r>
  <r>
    <s v="N"/>
    <x v="57"/>
    <s v="STAPLES"/>
    <s v="9. Construct Parallel Taxiway"/>
    <d v="2015-01-23T00:00:00"/>
    <n v="46220"/>
    <n v="2567.77"/>
    <n v="2567.7199999999998"/>
    <n v="51355.49"/>
  </r>
  <r>
    <s v="N"/>
    <x v="57"/>
    <s v="STAPLES"/>
    <s v="3815 Bush Hog Flex-Wing Cutter"/>
    <d v="2014-07-30T00:00:00"/>
    <n v="0"/>
    <n v="12176.8"/>
    <n v="3044.2"/>
    <n v="15221"/>
  </r>
  <r>
    <s v="N"/>
    <x v="57"/>
    <s v="STAPLES"/>
    <s v="Emergency Beacon Repair"/>
    <d v="2015-03-12T00:00:00"/>
    <n v="0"/>
    <n v="2191.04"/>
    <n v="547.76"/>
    <n v="2738.8"/>
  </r>
  <r>
    <s v="N"/>
    <x v="57"/>
    <s v="STAPLES"/>
    <s v="Rehab Rnwy14/32;rehab TxwyA&amp;2;reconst taxilanes"/>
    <d v="2017-03-09T00:00:00"/>
    <n v="106943"/>
    <n v="22531.01"/>
    <n v="22993.58"/>
    <n v="152467.59"/>
  </r>
  <r>
    <s v="N"/>
    <x v="57"/>
    <s v="STAPLES"/>
    <s v="Rehab Rnwy14/32;rehab TxwyA&amp;2;reconst taxilanes"/>
    <d v="2018-05-02T00:00:00"/>
    <n v="47952"/>
    <n v="-3565.8"/>
    <n v="-10788.94"/>
    <n v="33597.259999999995"/>
  </r>
  <r>
    <s v="N"/>
    <x v="57"/>
    <s v="STAPLES"/>
    <s v="Rehab Rnwy14/32;rehab TxwyA&amp;2;reconst taxilanes"/>
    <d v="2018-12-05T00:00:00"/>
    <n v="17211"/>
    <n v="0"/>
    <n v="0"/>
    <n v="17211"/>
  </r>
  <r>
    <s v="N"/>
    <x v="57"/>
    <s v="STAPLES"/>
    <s v="Rehab Rnwy14/32;rehab TxwyA&amp;2;reconst taxilanes"/>
    <d v="2018-12-05T00:00:00"/>
    <n v="6991"/>
    <n v="0"/>
    <n v="0"/>
    <n v="6991"/>
  </r>
  <r>
    <s v="N"/>
    <x v="57"/>
    <s v="STAPLES"/>
    <s v="Pavement rehab, federally ineligible pavements from prior project"/>
    <d v="2018-04-04T00:00:00"/>
    <n v="0"/>
    <n v="33965.07"/>
    <n v="8491.26"/>
    <n v="42456.33"/>
  </r>
  <r>
    <s v="N"/>
    <x v="57"/>
    <s v="STAPLES"/>
    <s v="Pavement rehab, federally ineligible pavements from prior project"/>
    <d v="2019-04-11T00:00:00"/>
    <n v="0"/>
    <n v="1577.11"/>
    <n v="394.28"/>
    <n v="1971.3899999999999"/>
  </r>
  <r>
    <s v="N"/>
    <x v="57"/>
    <s v="STAPLES"/>
    <s v="Hangar construction, SRE Plow Attachment"/>
    <d v="2019-05-02T00:00:00"/>
    <n v="28916"/>
    <n v="1606.45"/>
    <n v="1606.55"/>
    <n v="32129"/>
  </r>
  <r>
    <s v="N"/>
    <x v="57"/>
    <s v="STAPLES"/>
    <s v="Hangar construction, SRE Plow Attachment"/>
    <d v="2019-08-26T00:00:00"/>
    <n v="10908"/>
    <n v="606"/>
    <n v="606"/>
    <n v="12120"/>
  </r>
  <r>
    <s v="N"/>
    <x v="57"/>
    <s v="STAPLES"/>
    <s v="Multi-Aircraft Storage Hangar Construction"/>
    <d v="1899-12-30T00:00:00"/>
    <n v="17776"/>
    <n v="3147.66"/>
    <n v="4045.42"/>
    <n v="24969.08"/>
  </r>
  <r>
    <s v="N"/>
    <x v="57"/>
    <s v="STAPLES"/>
    <s v="Multi-Aircraft Storage Hangar Construction"/>
    <d v="2019-12-11T00:00:00"/>
    <n v="28332"/>
    <n v="1574"/>
    <n v="1574"/>
    <n v="31480"/>
  </r>
  <r>
    <s v="N"/>
    <x v="57"/>
    <s v="STAPLES"/>
    <s v="Multi-Aircraft Storage Hangar Construction"/>
    <d v="2020-01-10T00:00:00"/>
    <n v="287002"/>
    <n v="15944.6"/>
    <n v="15945.35"/>
    <n v="318891.94999999995"/>
  </r>
  <r>
    <s v="N"/>
    <x v="57"/>
    <s v="STAPLES"/>
    <s v="Multi-Aircraft Storage Hangar Construction"/>
    <d v="2020-04-07T00:00:00"/>
    <n v="162329"/>
    <n v="9018.2900000000009"/>
    <n v="9018.43"/>
    <n v="180365.72"/>
  </r>
  <r>
    <s v="N"/>
    <x v="57"/>
    <s v="STAPLES"/>
    <s v="Acquire Snow Removal Equipment (Western Star 4700 with plow and dump box) and replace Runway 14/32 Runway End Identifier Lights."/>
    <d v="1899-12-30T00:00:00"/>
    <n v="31044"/>
    <n v="0"/>
    <n v="0"/>
    <n v="31044"/>
  </r>
  <r>
    <s v="N"/>
    <x v="57"/>
    <s v="STAPLES"/>
    <s v="Acquire Snow Removal Equipment (Western Star 4700 with plow and dump box) and replace Runway 14/32 Runway End Identifier Lights."/>
    <d v="2020-11-09T00:00:00"/>
    <n v="14673"/>
    <n v="0"/>
    <n v="0"/>
    <n v="14673"/>
  </r>
  <r>
    <s v="N"/>
    <x v="57"/>
    <s v="STAPLES"/>
    <s v="Acquire Snow Removal Equipment (Western Star 4700 with plow and dump box) and replace Runway 14/32 Runway End Identifier Lights."/>
    <d v="2021-01-20T00:00:00"/>
    <n v="28232"/>
    <n v="0"/>
    <n v="0"/>
    <n v="28232"/>
  </r>
  <r>
    <s v="N"/>
    <x v="57"/>
    <s v="STAPLES"/>
    <s v="CARES Act amendment for Staples"/>
    <d v="1899-12-30T00:00:00"/>
    <n v="7253"/>
    <n v="0"/>
    <n v="0"/>
    <n v="7253"/>
  </r>
  <r>
    <s v="N"/>
    <x v="57"/>
    <s v="STAPLES"/>
    <s v="CARES Act amendment for Staples"/>
    <d v="2021-03-03T00:00:00"/>
    <n v="16651"/>
    <n v="0"/>
    <n v="0"/>
    <n v="16651"/>
  </r>
  <r>
    <s v="N"/>
    <x v="58"/>
    <s v="STEPHEN"/>
    <s v="---STEPHEN AIRPORT---"/>
    <d v="1952-06-06T00:00:00"/>
    <n v="0"/>
    <n v="6981.1"/>
    <n v="0"/>
    <n v="6981.1"/>
  </r>
  <r>
    <s v="N"/>
    <x v="58"/>
    <s v="STEPHEN"/>
    <s v="RESEEDING - $300"/>
    <d v="1953-12-08T00:00:00"/>
    <n v="0"/>
    <n v="274.5"/>
    <n v="0"/>
    <n v="274.5"/>
  </r>
  <r>
    <s v="N"/>
    <x v="58"/>
    <s v="STEPHEN"/>
    <s v="LAND - $8,555"/>
    <d v="1975-10-02T00:00:00"/>
    <n v="0"/>
    <n v="6844.6"/>
    <n v="1711.15"/>
    <n v="8555.75"/>
  </r>
  <r>
    <s v="N"/>
    <x v="58"/>
    <s v="STEPHEN"/>
    <s v="GRADING &amp; PAVING - $58,000"/>
    <d v="1975-08-05T00:00:00"/>
    <n v="0"/>
    <n v="46400"/>
    <n v="11726.19"/>
    <n v="58126.19"/>
  </r>
  <r>
    <s v="N"/>
    <x v="58"/>
    <s v="STEPHEN"/>
    <s v="RUNWAY PAVING AT $114,000"/>
    <d v="1977-03-09T00:00:00"/>
    <n v="0"/>
    <n v="91135.49"/>
    <n v="22783.88"/>
    <n v="113919.37000000001"/>
  </r>
  <r>
    <s v="N"/>
    <x v="58"/>
    <s v="STEPHEN"/>
    <s v="REHAB-RWY, TXI/APRON, Draing, Lts"/>
    <d v="1998-11-02T00:00:00"/>
    <n v="0"/>
    <n v="152484.70000000001"/>
    <n v="101656.46"/>
    <n v="254141.16000000003"/>
  </r>
  <r>
    <s v="N"/>
    <x v="58"/>
    <s v="STEPHEN"/>
    <s v="REHAB-RWY, TXI/APRON, Draing, Lts"/>
    <d v="1998-12-22T00:00:00"/>
    <n v="0"/>
    <n v="28101.67"/>
    <n v="13091.02"/>
    <n v="41192.69"/>
  </r>
  <r>
    <s v="N"/>
    <x v="58"/>
    <s v="STEPHEN"/>
    <s v="REHAB-RWY, TXI/APRON, Draing, Lts"/>
    <d v="1999-10-15T00:00:00"/>
    <n v="0"/>
    <n v="8935.0300000000007"/>
    <n v="5890.03"/>
    <n v="14825.060000000001"/>
  </r>
  <r>
    <s v="N"/>
    <x v="58"/>
    <s v="STEPHEN"/>
    <s v="PURCHASE SMALL RIDING MOWER"/>
    <d v="2000-07-03T00:00:00"/>
    <n v="0"/>
    <n v="4920"/>
    <n v="3280"/>
    <n v="8200"/>
  </r>
  <r>
    <s v="N"/>
    <x v="58"/>
    <s v="STEPHEN"/>
    <s v="PURCHASE USED SNOW BLOWER"/>
    <d v="2001-06-22T00:00:00"/>
    <n v="0"/>
    <n v="40080"/>
    <n v="26720"/>
    <n v="66800"/>
  </r>
  <r>
    <s v="N"/>
    <x v="58"/>
    <s v="STEPHEN"/>
    <s v="Paved Taxiway Extension"/>
    <d v="2004-08-27T00:00:00"/>
    <n v="0"/>
    <n v="23962.27"/>
    <n v="5990.56"/>
    <n v="29952.83"/>
  </r>
  <r>
    <s v="N"/>
    <x v="58"/>
    <s v="STEPHEN"/>
    <s v="Paved Taxiway Extension"/>
    <d v="2004-09-22T00:00:00"/>
    <n v="0"/>
    <n v="20964.96"/>
    <n v="5241.24"/>
    <n v="26206.199999999997"/>
  </r>
  <r>
    <s v="N"/>
    <x v="58"/>
    <s v="STEPHEN"/>
    <s v="Paved Taxiway Extension"/>
    <d v="2004-10-07T00:00:00"/>
    <n v="0"/>
    <n v="80682.539999999994"/>
    <n v="20170.64"/>
    <n v="100853.18"/>
  </r>
  <r>
    <s v="N"/>
    <x v="58"/>
    <s v="STEPHEN"/>
    <s v="Paved Taxiway Extension"/>
    <d v="2005-01-25T00:00:00"/>
    <n v="0"/>
    <n v="2390.23"/>
    <n v="597.55999999999995"/>
    <n v="2987.79"/>
  </r>
  <r>
    <s v="N"/>
    <x v="58"/>
    <s v="STEPHEN"/>
    <s v="Taxiway extension Lts &amp; amend"/>
    <d v="2005-08-23T00:00:00"/>
    <n v="0"/>
    <n v="3096.94"/>
    <n v="774.24"/>
    <n v="3871.1800000000003"/>
  </r>
  <r>
    <s v="N"/>
    <x v="58"/>
    <s v="STEPHEN"/>
    <s v="Taxiway extension Lts &amp; amend"/>
    <d v="2005-10-10T00:00:00"/>
    <n v="0"/>
    <n v="2588.08"/>
    <n v="647.02"/>
    <n v="3235.1"/>
  </r>
  <r>
    <s v="N"/>
    <x v="58"/>
    <s v="STEPHEN"/>
    <s v="Replace Beacon"/>
    <d v="2010-05-28T00:00:00"/>
    <n v="0"/>
    <n v="3337.27"/>
    <n v="834.32"/>
    <n v="4171.59"/>
  </r>
  <r>
    <s v="N"/>
    <x v="58"/>
    <s v="STEPHEN"/>
    <s v="Slurry Seal Runway"/>
    <d v="2010-10-15T00:00:00"/>
    <n v="0"/>
    <n v="63796.17"/>
    <n v="15949.04"/>
    <n v="79745.209999999992"/>
  </r>
  <r>
    <s v="N"/>
    <x v="58"/>
    <s v="STEPHEN"/>
    <s v="Airport Layout Plan, Radios"/>
    <d v="2011-08-11T00:00:00"/>
    <n v="0"/>
    <n v="2400"/>
    <n v="600"/>
    <n v="3000"/>
  </r>
  <r>
    <s v="N"/>
    <x v="58"/>
    <s v="STEPHEN"/>
    <s v="Airport Layout Plan, Radios"/>
    <d v="2011-11-01T00:00:00"/>
    <n v="0"/>
    <n v="4490.3999999999996"/>
    <n v="1122.5999999999999"/>
    <n v="5613"/>
  </r>
  <r>
    <s v="N"/>
    <x v="58"/>
    <s v="STEPHEN"/>
    <s v="Airport Layout Plan, Radios"/>
    <d v="2011-12-20T00:00:00"/>
    <n v="0"/>
    <n v="3261.6"/>
    <n v="815.4"/>
    <n v="4077"/>
  </r>
  <r>
    <s v="N"/>
    <x v="58"/>
    <s v="STEPHEN"/>
    <s v="Airport Layout Plan, Radios"/>
    <d v="2012-02-07T00:00:00"/>
    <n v="0"/>
    <n v="4248"/>
    <n v="1062"/>
    <n v="5310"/>
  </r>
  <r>
    <s v="N"/>
    <x v="58"/>
    <s v="STEPHEN"/>
    <s v="Airport Layout Plan, Radios"/>
    <d v="2012-03-23T00:00:00"/>
    <n v="0"/>
    <n v="3091.2"/>
    <n v="772.8"/>
    <n v="3864"/>
  </r>
  <r>
    <s v="N"/>
    <x v="58"/>
    <s v="STEPHEN"/>
    <s v="Airport Layout Plan, Radios"/>
    <d v="2012-04-30T00:00:00"/>
    <n v="0"/>
    <n v="1708.8"/>
    <n v="427.2"/>
    <n v="2136"/>
  </r>
  <r>
    <s v="N"/>
    <x v="58"/>
    <s v="STEPHEN"/>
    <s v="Airport Layout Plan, Radios"/>
    <d v="2012-05-29T00:00:00"/>
    <n v="0"/>
    <n v="2400"/>
    <n v="600"/>
    <n v="3000"/>
  </r>
  <r>
    <s v="N"/>
    <x v="58"/>
    <s v="STEPHEN"/>
    <s v="Airport Layout Plan, Radios"/>
    <d v="2012-12-14T00:00:00"/>
    <n v="0"/>
    <n v="2400"/>
    <n v="600"/>
    <n v="3000"/>
  </r>
  <r>
    <s v="N"/>
    <x v="58"/>
    <s v="STEPHEN"/>
    <s v="Hangar Area &amp; Taxi Lane Pavement Repair"/>
    <d v="2014-12-10T00:00:00"/>
    <n v="0"/>
    <n v="123882.61"/>
    <n v="13764.73"/>
    <n v="137647.34"/>
  </r>
  <r>
    <s v="N"/>
    <x v="58"/>
    <s v="STEPHEN"/>
    <s v="Hangar Area &amp; Taxi Lane Pavement Repair"/>
    <d v="2015-12-14T00:00:00"/>
    <n v="0"/>
    <n v="25769.759999999998"/>
    <n v="2863.31"/>
    <n v="28633.07"/>
  </r>
  <r>
    <s v="N"/>
    <x v="58"/>
    <s v="STEPHEN"/>
    <s v="Airport Layout Plan"/>
    <d v="2019-03-28T00:00:00"/>
    <n v="0"/>
    <n v="3627.1"/>
    <n v="190.9"/>
    <n v="3818"/>
  </r>
  <r>
    <s v="N"/>
    <x v="58"/>
    <s v="STEPHEN"/>
    <s v="Airport Layout Plan"/>
    <d v="2019-06-05T00:00:00"/>
    <n v="0"/>
    <n v="15838.4"/>
    <n v="833.6"/>
    <n v="16672"/>
  </r>
  <r>
    <s v="N"/>
    <x v="58"/>
    <s v="STEPHEN"/>
    <s v="Airport Layout Plan"/>
    <d v="2019-07-30T00:00:00"/>
    <n v="0"/>
    <n v="9172.25"/>
    <n v="482.75"/>
    <n v="9655"/>
  </r>
  <r>
    <s v="N"/>
    <x v="58"/>
    <s v="STEPHEN"/>
    <s v="Airport Layout Plan"/>
    <d v="2019-10-10T00:00:00"/>
    <n v="0"/>
    <n v="7671.25"/>
    <n v="403.75"/>
    <n v="8075"/>
  </r>
  <r>
    <s v="N"/>
    <x v="58"/>
    <s v="STEPHEN"/>
    <s v="Airport Layout Plan"/>
    <d v="2020-01-22T00:00:00"/>
    <n v="0"/>
    <n v="4750"/>
    <n v="250"/>
    <n v="5000"/>
  </r>
  <r>
    <s v="N"/>
    <x v="58"/>
    <s v="STEPHEN"/>
    <s v="Airport Layout Plan"/>
    <d v="2020-07-13T00:00:00"/>
    <n v="0"/>
    <n v="4778.5"/>
    <n v="251.5"/>
    <n v="5030"/>
  </r>
  <r>
    <s v="N"/>
    <x v="58"/>
    <s v="STEPHEN"/>
    <s v="Airport Layout Plan"/>
    <d v="2020-08-05T00:00:00"/>
    <n v="0"/>
    <n v="950"/>
    <n v="50"/>
    <n v="1000"/>
  </r>
  <r>
    <s v="N"/>
    <x v="58"/>
    <s v="STEPHEN"/>
    <s v="Runway and Taxiway Crack Sealing"/>
    <d v="1899-12-30T00:00:00"/>
    <n v="0"/>
    <n v="30604.25"/>
    <n v="1610.75"/>
    <n v="32215"/>
  </r>
  <r>
    <s v="N"/>
    <x v="59"/>
    <s v="TOWER"/>
    <s v="===TOWER AIRPORT==="/>
    <d v="1953-07-29T00:00:00"/>
    <n v="0"/>
    <n v="15442.65"/>
    <n v="0"/>
    <n v="15442.65"/>
  </r>
  <r>
    <s v="N"/>
    <x v="59"/>
    <s v="TOWER"/>
    <s v="LAND"/>
    <d v="1984-06-08T00:00:00"/>
    <n v="0"/>
    <n v="13267.17"/>
    <n v="6633.58"/>
    <n v="19900.75"/>
  </r>
  <r>
    <s v="N"/>
    <x v="59"/>
    <s v="TOWER"/>
    <s v="SIGNING AND SECURITY LIGHTING"/>
    <d v="1986-12-05T00:00:00"/>
    <n v="0"/>
    <n v="1586.52"/>
    <n v="793.26"/>
    <n v="2379.7799999999997"/>
  </r>
  <r>
    <s v="N"/>
    <x v="59"/>
    <s v="TOWER"/>
    <s v="GRADE, PAVE AND LIGHT AIRPORT"/>
    <d v="1990-08-17T00:00:00"/>
    <n v="0"/>
    <n v="178468.18"/>
    <n v="89234.11"/>
    <n v="267702.28999999998"/>
  </r>
  <r>
    <s v="N"/>
    <x v="59"/>
    <s v="TOWER"/>
    <s v="GRADE, PAVE AND LIGHT AIRPORT"/>
    <d v="1990-09-13T00:00:00"/>
    <n v="0"/>
    <n v="137297.23000000001"/>
    <n v="68648.62"/>
    <n v="205945.85"/>
  </r>
  <r>
    <s v="N"/>
    <x v="59"/>
    <s v="TOWER"/>
    <s v="GRADE, PAVE AND LIGHT AIRPORT"/>
    <d v="1990-10-26T00:00:00"/>
    <n v="0"/>
    <n v="169880.21"/>
    <n v="84940.08"/>
    <n v="254820.28999999998"/>
  </r>
  <r>
    <s v="N"/>
    <x v="59"/>
    <s v="TOWER"/>
    <s v="GRADE, PAVE AND LIGHT AIRPORT"/>
    <d v="1990-12-21T00:00:00"/>
    <n v="0"/>
    <n v="52973.74"/>
    <n v="26486.86"/>
    <n v="79460.600000000006"/>
  </r>
  <r>
    <s v="N"/>
    <x v="59"/>
    <s v="TOWER"/>
    <s v="GRADE, PAVE AND LIGHT AIRPORT"/>
    <d v="1991-01-30T00:00:00"/>
    <n v="0"/>
    <n v="32680.93"/>
    <n v="16340.47"/>
    <n v="49021.4"/>
  </r>
  <r>
    <s v="N"/>
    <x v="59"/>
    <s v="TOWER"/>
    <s v="GRADE, PAVE AND LIGHT AIRPORT"/>
    <d v="1991-06-17T00:00:00"/>
    <n v="0"/>
    <n v="5229.33"/>
    <n v="2614.67"/>
    <n v="7844"/>
  </r>
  <r>
    <s v="N"/>
    <x v="59"/>
    <s v="TOWER"/>
    <s v="GRADE, PAVE AND LIGHT AIRPORT"/>
    <d v="1991-09-16T00:00:00"/>
    <n v="0"/>
    <n v="25870.38"/>
    <n v="12935.19"/>
    <n v="38805.57"/>
  </r>
  <r>
    <s v="N"/>
    <x v="59"/>
    <s v="TOWER"/>
    <s v="GRADE, PAVE AND LIGHT AIRPORT"/>
    <d v="1991-12-16T00:00:00"/>
    <n v="0"/>
    <n v="29690.34"/>
    <n v="14845.17"/>
    <n v="44535.51"/>
  </r>
  <r>
    <s v="N"/>
    <x v="59"/>
    <s v="TOWER"/>
    <s v="GRADE &amp; PAVE 290 FT TAXIWAY"/>
    <d v="1991-10-05T00:00:00"/>
    <n v="0"/>
    <n v="5286.67"/>
    <n v="2643.33"/>
    <n v="7930"/>
  </r>
  <r>
    <s v="N"/>
    <x v="59"/>
    <s v="TOWER"/>
    <s v="GRADE &amp; PAVE 290 FT TAXIWAY"/>
    <d v="1993-08-10T00:00:00"/>
    <n v="0"/>
    <n v="5316.67"/>
    <n v="2658.33"/>
    <n v="7975"/>
  </r>
  <r>
    <s v="N"/>
    <x v="59"/>
    <s v="TOWER"/>
    <s v="ABOVE GROUND FUEL FACILITY"/>
    <d v="1994-01-04T00:00:00"/>
    <n v="0"/>
    <n v="24039.84"/>
    <n v="12019.92"/>
    <n v="36059.760000000002"/>
  </r>
  <r>
    <s v="N"/>
    <x v="59"/>
    <s v="TOWER"/>
    <s v="PAVE 180 FT. TAXIWAY EXTENSION"/>
    <d v="1994-03-16T00:00:00"/>
    <n v="0"/>
    <n v="4752"/>
    <n v="2376"/>
    <n v="7128"/>
  </r>
  <r>
    <s v="N"/>
    <x v="59"/>
    <s v="TOWER"/>
    <s v="CRACK ROUT &amp; SEAL-TOWER AIRPORT"/>
    <d v="1994-10-31T00:00:00"/>
    <n v="0"/>
    <n v="4400"/>
    <n v="2200"/>
    <n v="6600"/>
  </r>
  <r>
    <s v="N"/>
    <x v="59"/>
    <s v="TOWER"/>
    <s v="CRACK ROUT &amp; SEAL-TOWER AIRPORT"/>
    <d v="1994-12-20T00:00:00"/>
    <n v="0"/>
    <n v="1302.67"/>
    <n v="651.33000000000004"/>
    <n v="1954"/>
  </r>
  <r>
    <s v="N"/>
    <x v="59"/>
    <s v="TOWER"/>
    <s v="TAXI/HANGAR EXD/ALP/BRUSH/DITCH CL/CRK R"/>
    <d v="1999-04-26T00:00:00"/>
    <n v="0"/>
    <n v="19657.16"/>
    <n v="19657.150000000001"/>
    <n v="39314.31"/>
  </r>
  <r>
    <s v="N"/>
    <x v="59"/>
    <s v="TOWER"/>
    <s v="TAXI/HANGAR EXD/ALP/BRUSH/DITCH CL/CRK R"/>
    <d v="1999-10-29T00:00:00"/>
    <n v="0"/>
    <n v="8525.57"/>
    <n v="8525.5400000000009"/>
    <n v="17051.11"/>
  </r>
  <r>
    <s v="N"/>
    <x v="59"/>
    <s v="TOWER"/>
    <s v="TAXI/HANGAR EXD/ALP/BRUSH/DITCH CL/CRK R"/>
    <d v="2000-11-30T00:00:00"/>
    <n v="0"/>
    <n v="9650.92"/>
    <n v="8650.91"/>
    <n v="18301.830000000002"/>
  </r>
  <r>
    <s v="N"/>
    <x v="59"/>
    <s v="TOWER"/>
    <s v="TAXI/HANGAR EXD/ALP/BRUSH/DITCH CL/CRK R"/>
    <d v="2001-09-06T00:00:00"/>
    <n v="0"/>
    <n v="4699.2700000000004"/>
    <n v="4699.26"/>
    <n v="9398.5300000000007"/>
  </r>
  <r>
    <s v="N"/>
    <x v="59"/>
    <s v="TOWER"/>
    <s v="NPIAS APPLICATION"/>
    <d v="2000-12-06T00:00:00"/>
    <n v="0"/>
    <n v="673.61"/>
    <n v="336.8"/>
    <n v="1010.4100000000001"/>
  </r>
  <r>
    <s v="N"/>
    <x v="59"/>
    <s v="TOWER"/>
    <s v="Thermal patching, crack sealing, brushin"/>
    <d v="2001-09-06T00:00:00"/>
    <n v="0"/>
    <n v="29222.93"/>
    <n v="19481.95"/>
    <n v="48704.880000000005"/>
  </r>
  <r>
    <s v="N"/>
    <x v="59"/>
    <s v="TOWER"/>
    <s v="Purchase tractor/mower/broom"/>
    <d v="2002-12-10T00:00:00"/>
    <n v="0"/>
    <n v="14952"/>
    <n v="9968"/>
    <n v="24920"/>
  </r>
  <r>
    <s v="N"/>
    <x v="59"/>
    <s v="TOWER"/>
    <s v="Purchase tractor/mower/broom"/>
    <d v="2003-01-10T00:00:00"/>
    <n v="0"/>
    <n v="901.58"/>
    <n v="601.05999999999995"/>
    <n v="1502.6399999999999"/>
  </r>
  <r>
    <s v="N"/>
    <x v="59"/>
    <s v="TOWER"/>
    <s v="Purchase A/D building"/>
    <d v="2004-03-04T00:00:00"/>
    <n v="0"/>
    <n v="45957"/>
    <n v="30638"/>
    <n v="76595"/>
  </r>
  <r>
    <s v="N"/>
    <x v="59"/>
    <s v="TOWER"/>
    <s v="Purchase A/D building"/>
    <d v="2005-06-27T00:00:00"/>
    <n v="0"/>
    <n v="6243"/>
    <n v="4162"/>
    <n v="10405"/>
  </r>
  <r>
    <s v="N"/>
    <x v="59"/>
    <s v="TOWER"/>
    <s v="1.Seaplane Base improvements"/>
    <d v="2005-11-01T00:00:00"/>
    <n v="69136"/>
    <n v="0"/>
    <n v="3639.7"/>
    <n v="72775.7"/>
  </r>
  <r>
    <s v="N"/>
    <x v="59"/>
    <s v="TOWER"/>
    <s v="1.Seaplane Base improvements"/>
    <d v="2005-11-30T00:00:00"/>
    <n v="111860"/>
    <n v="0"/>
    <n v="5886.85"/>
    <n v="117746.85"/>
  </r>
  <r>
    <s v="N"/>
    <x v="59"/>
    <s v="TOWER"/>
    <s v="1.Seaplane Base improvements"/>
    <d v="2006-03-22T00:00:00"/>
    <n v="123372"/>
    <n v="0"/>
    <n v="6494.37"/>
    <n v="129866.37"/>
  </r>
  <r>
    <s v="N"/>
    <x v="59"/>
    <s v="TOWER"/>
    <s v="1.Seaplane Base improvements"/>
    <d v="2006-11-08T00:00:00"/>
    <n v="2740"/>
    <n v="0"/>
    <n v="144.68"/>
    <n v="2884.68"/>
  </r>
  <r>
    <s v="N"/>
    <x v="59"/>
    <s v="TOWER"/>
    <s v="1.Seaplane Base improvements"/>
    <d v="2006-12-13T00:00:00"/>
    <n v="3600"/>
    <n v="0"/>
    <n v="190"/>
    <n v="3790"/>
  </r>
  <r>
    <s v="N"/>
    <x v="59"/>
    <s v="TOWER"/>
    <s v="1.Seaplane Base improvements"/>
    <d v="2007-01-24T00:00:00"/>
    <n v="66978"/>
    <n v="0"/>
    <n v="4048.9"/>
    <n v="71026.899999999994"/>
  </r>
  <r>
    <s v="N"/>
    <x v="59"/>
    <s v="TOWER"/>
    <s v="1.Seaplane Base improvements"/>
    <d v="2008-03-06T00:00:00"/>
    <n v="2500"/>
    <n v="0"/>
    <n v="0"/>
    <n v="2500"/>
  </r>
  <r>
    <s v="N"/>
    <x v="59"/>
    <s v="TOWER"/>
    <s v="1.Seaplane Base improvements"/>
    <d v="2010-03-25T00:00:00"/>
    <n v="7500"/>
    <n v="0"/>
    <n v="920.64"/>
    <n v="8420.64"/>
  </r>
  <r>
    <s v="N"/>
    <x v="59"/>
    <s v="TOWER"/>
    <s v="1.Seaplane Base improvements"/>
    <d v="2010-03-25T00:00:00"/>
    <n v="17491"/>
    <n v="0"/>
    <n v="0"/>
    <n v="17491"/>
  </r>
  <r>
    <s v="N"/>
    <x v="59"/>
    <s v="TOWER"/>
    <s v="2. ALP, Obstruction Removal, Crack/Seal"/>
    <d v="2006-12-13T00:00:00"/>
    <n v="82281"/>
    <n v="0"/>
    <n v="4331.75"/>
    <n v="86612.75"/>
  </r>
  <r>
    <s v="N"/>
    <x v="59"/>
    <s v="TOWER"/>
    <s v="2. ALP, Obstruction Removal, Crack/Seal"/>
    <d v="2007-06-07T00:00:00"/>
    <n v="5090"/>
    <n v="0"/>
    <n v="482"/>
    <n v="5572"/>
  </r>
  <r>
    <s v="N"/>
    <x v="59"/>
    <s v="TOWER"/>
    <s v="2. ALP, Obstruction Removal, Crack/Seal"/>
    <d v="2008-04-10T00:00:00"/>
    <n v="1000"/>
    <n v="0"/>
    <n v="0"/>
    <n v="1000"/>
  </r>
  <r>
    <s v="N"/>
    <x v="59"/>
    <s v="TOWER"/>
    <s v="2. ALP, Obstruction Removal, Crack/Seal"/>
    <d v="2009-11-19T00:00:00"/>
    <n v="8959"/>
    <n v="0"/>
    <n v="310"/>
    <n v="9269"/>
  </r>
  <r>
    <s v="N"/>
    <x v="59"/>
    <s v="TOWER"/>
    <s v="3. Obstruction Removal"/>
    <d v="2008-06-17T00:00:00"/>
    <n v="10069"/>
    <n v="0"/>
    <n v="530.62"/>
    <n v="10599.62"/>
  </r>
  <r>
    <s v="N"/>
    <x v="59"/>
    <s v="TOWER"/>
    <s v="3. Obstruction Removal"/>
    <d v="2008-10-01T00:00:00"/>
    <n v="5273"/>
    <n v="0"/>
    <n v="277.31"/>
    <n v="5550.31"/>
  </r>
  <r>
    <s v="N"/>
    <x v="59"/>
    <s v="TOWER"/>
    <s v="3. Obstruction Removal"/>
    <d v="2009-07-20T00:00:00"/>
    <n v="2566"/>
    <n v="0"/>
    <n v="154.5"/>
    <n v="2720.5"/>
  </r>
  <r>
    <s v="N"/>
    <x v="59"/>
    <s v="TOWER"/>
    <s v="3. Obstruction Removal"/>
    <d v="2010-02-24T00:00:00"/>
    <n v="9022"/>
    <n v="0"/>
    <n v="455"/>
    <n v="9477"/>
  </r>
  <r>
    <s v="N"/>
    <x v="59"/>
    <s v="TOWER"/>
    <s v="4.User Stdy, SRE Trctr, Swpr, pshr, blw"/>
    <d v="2008-09-09T00:00:00"/>
    <n v="163665"/>
    <n v="0"/>
    <n v="8613.9500000000007"/>
    <n v="172278.95"/>
  </r>
  <r>
    <s v="N"/>
    <x v="59"/>
    <s v="TOWER"/>
    <s v="4.User Stdy, SRE Trctr, Swpr, pshr, blw"/>
    <d v="2009-01-07T00:00:00"/>
    <n v="556"/>
    <n v="0"/>
    <n v="66.91"/>
    <n v="622.91"/>
  </r>
  <r>
    <s v="N"/>
    <x v="59"/>
    <s v="TOWER"/>
    <s v="4.User Stdy, SRE Trctr, Swpr, pshr, blw"/>
    <d v="2010-02-24T00:00:00"/>
    <n v="10000"/>
    <n v="0"/>
    <n v="488.85"/>
    <n v="10488.85"/>
  </r>
  <r>
    <s v="N"/>
    <x v="59"/>
    <s v="TOWER"/>
    <s v="Flail Mower, Radios (4)"/>
    <d v="2008-09-09T00:00:00"/>
    <n v="0"/>
    <n v="19501.310000000001"/>
    <n v="9750.69"/>
    <n v="29252"/>
  </r>
  <r>
    <s v="N"/>
    <x v="59"/>
    <s v="TOWER"/>
    <s v="Flail Mower, Radios (4)"/>
    <d v="2009-01-07T00:00:00"/>
    <n v="0"/>
    <n v="3258.02"/>
    <n v="1628.98"/>
    <n v="4887"/>
  </r>
  <r>
    <s v="N"/>
    <x v="59"/>
    <s v="TOWER"/>
    <s v="5.Obstr Removal - NPI Primary"/>
    <d v="2010-08-05T00:00:00"/>
    <n v="23685"/>
    <n v="0"/>
    <n v="1246.9000000000001"/>
    <n v="24931.9"/>
  </r>
  <r>
    <s v="N"/>
    <x v="59"/>
    <s v="TOWER"/>
    <s v="6.Rwy 8 Ob Rem (Relocate Rd)- Prelim Eng"/>
    <d v="2010-12-03T00:00:00"/>
    <n v="19000"/>
    <n v="0"/>
    <n v="1000"/>
    <n v="20000"/>
  </r>
  <r>
    <s v="N"/>
    <x v="59"/>
    <s v="TOWER"/>
    <s v="6.Rwy 8 Ob Rem (Relocate Rd)- Prelim Eng"/>
    <d v="2011-02-02T00:00:00"/>
    <n v="4750"/>
    <n v="0"/>
    <n v="250"/>
    <n v="5000"/>
  </r>
  <r>
    <s v="N"/>
    <x v="59"/>
    <s v="TOWER"/>
    <s v="7.Relocate Co Rd 697 (Ph 2) - EA"/>
    <d v="2010-12-03T00:00:00"/>
    <n v="30875"/>
    <n v="0"/>
    <n v="1625"/>
    <n v="32500"/>
  </r>
  <r>
    <s v="N"/>
    <x v="59"/>
    <s v="TOWER"/>
    <s v="7.Relocate Co Rd 697 (Ph 2) - EA"/>
    <d v="2011-05-17T00:00:00"/>
    <n v="20875"/>
    <n v="0"/>
    <n v="1625"/>
    <n v="22500"/>
  </r>
  <r>
    <s v="N"/>
    <x v="59"/>
    <s v="TOWER"/>
    <s v="7.Relocate Co Rd 697 (Ph 2) - EA"/>
    <d v="2011-06-09T00:00:00"/>
    <n v="10000"/>
    <n v="0"/>
    <n v="0"/>
    <n v="10000"/>
  </r>
  <r>
    <s v="N"/>
    <x v="59"/>
    <s v="TOWER"/>
    <s v="8. Cty Rd 697 Relocation-Design"/>
    <d v="2012-03-27T00:00:00"/>
    <n v="24010"/>
    <n v="0"/>
    <n v="1416"/>
    <n v="25426"/>
  </r>
  <r>
    <s v="N"/>
    <x v="59"/>
    <s v="TOWER"/>
    <s v="8. Cty Rd 697 Relocation-Design"/>
    <d v="2013-02-04T00:00:00"/>
    <n v="6200"/>
    <n v="0"/>
    <n v="174"/>
    <n v="6374"/>
  </r>
  <r>
    <s v="N"/>
    <x v="59"/>
    <s v="TOWER"/>
    <s v="8. Cty Rd 697 Relocation-Design"/>
    <d v="2013-12-03T00:00:00"/>
    <n v="475"/>
    <n v="0"/>
    <n v="25"/>
    <n v="500"/>
  </r>
  <r>
    <s v="N"/>
    <x v="59"/>
    <s v="TOWER"/>
    <s v="Rwy 8 Obstr Rmv Relocate County Rd 697"/>
    <d v="2012-09-24T00:00:00"/>
    <n v="6823"/>
    <n v="0"/>
    <n v="759.83"/>
    <n v="7582.83"/>
  </r>
  <r>
    <s v="N"/>
    <x v="59"/>
    <s v="TOWER"/>
    <s v="Rwy 8 Obstr Rmv Relocate County Rd 697"/>
    <d v="2012-10-23T00:00:00"/>
    <n v="2139"/>
    <n v="0"/>
    <n v="237"/>
    <n v="2376"/>
  </r>
  <r>
    <s v="N"/>
    <x v="59"/>
    <s v="TOWER"/>
    <s v="Rwy 8 Obstr Rmv Relocate County Rd 697"/>
    <d v="2012-11-27T00:00:00"/>
    <n v="7128"/>
    <n v="0"/>
    <n v="792"/>
    <n v="7920"/>
  </r>
  <r>
    <s v="N"/>
    <x v="59"/>
    <s v="TOWER"/>
    <s v="Rwy 8 Obstr Rmv Relocate County Rd 697"/>
    <d v="2012-12-07T00:00:00"/>
    <n v="8235"/>
    <n v="0"/>
    <n v="915"/>
    <n v="9150"/>
  </r>
  <r>
    <s v="N"/>
    <x v="59"/>
    <s v="TOWER"/>
    <s v="Rwy 8 Obstr Rmv Relocate County Rd 697"/>
    <d v="2013-01-04T00:00:00"/>
    <n v="8910"/>
    <n v="0"/>
    <n v="990"/>
    <n v="9900"/>
  </r>
  <r>
    <s v="N"/>
    <x v="59"/>
    <s v="TOWER"/>
    <s v="Rwy 8 Obstr Rmv Relocate County Rd 697"/>
    <d v="2013-02-04T00:00:00"/>
    <n v="165404"/>
    <n v="0"/>
    <n v="19913.14"/>
    <n v="185317.14"/>
  </r>
  <r>
    <s v="N"/>
    <x v="59"/>
    <s v="TOWER"/>
    <s v="Rwy 8 Obstr Rmv Relocate County Rd 697"/>
    <d v="2014-12-03T00:00:00"/>
    <n v="2072"/>
    <n v="0"/>
    <n v="917.21"/>
    <n v="2989.21"/>
  </r>
  <r>
    <s v="N"/>
    <x v="59"/>
    <s v="TOWER"/>
    <s v="Rwy 8 Obstr Rmv Relocate County Rd 697"/>
    <d v="2015-02-04T00:00:00"/>
    <n v="20000"/>
    <n v="0"/>
    <n v="0"/>
    <n v="20000"/>
  </r>
  <r>
    <s v="N"/>
    <x v="59"/>
    <s v="TOWER"/>
    <s v="Rwy 8 Obstr Rmv Relocate County Rd 697"/>
    <d v="2015-02-04T00:00:00"/>
    <n v="17199"/>
    <n v="0"/>
    <n v="0"/>
    <n v="17199"/>
  </r>
  <r>
    <s v="N"/>
    <x v="59"/>
    <s v="TOWER"/>
    <s v="Reconstruct Rwy 8/26/Twys"/>
    <d v="2012-09-24T00:00:00"/>
    <n v="41850"/>
    <n v="0"/>
    <n v="4650"/>
    <n v="46500"/>
  </r>
  <r>
    <s v="N"/>
    <x v="59"/>
    <s v="TOWER"/>
    <s v="Reconstruct Rwy 8/26/Twys"/>
    <d v="2012-10-23T00:00:00"/>
    <n v="4320"/>
    <n v="0"/>
    <n v="480"/>
    <n v="4800"/>
  </r>
  <r>
    <s v="N"/>
    <x v="59"/>
    <s v="TOWER"/>
    <s v="Reconstruct Rwy 8/26/Twys"/>
    <d v="2012-11-27T00:00:00"/>
    <n v="218409"/>
    <n v="0"/>
    <n v="18247.64"/>
    <n v="236656.64000000001"/>
  </r>
  <r>
    <s v="N"/>
    <x v="59"/>
    <s v="TOWER"/>
    <s v="Reconstruct Rwy 8/26/Twys"/>
    <d v="2012-12-11T00:00:00"/>
    <n v="30240"/>
    <n v="0"/>
    <n v="3360"/>
    <n v="33600"/>
  </r>
  <r>
    <s v="N"/>
    <x v="59"/>
    <s v="TOWER"/>
    <s v="Reconstruct Rwy 8/26/Twys"/>
    <d v="2013-01-04T00:00:00"/>
    <n v="21600"/>
    <n v="0"/>
    <n v="2400"/>
    <n v="24000"/>
  </r>
  <r>
    <s v="N"/>
    <x v="59"/>
    <s v="TOWER"/>
    <s v="Reconstruct Rwy 8/26/Twys"/>
    <d v="2013-02-04T00:00:00"/>
    <n v="467843"/>
    <n v="0"/>
    <n v="4668.9799999999996"/>
    <n v="472511.98"/>
  </r>
  <r>
    <s v="N"/>
    <x v="59"/>
    <s v="TOWER"/>
    <s v="Reconstruct Rwy 8/26/Twys"/>
    <d v="2015-08-10T00:00:00"/>
    <n v="72971"/>
    <n v="0"/>
    <n v="1867.17"/>
    <n v="74838.17"/>
  </r>
  <r>
    <s v="N"/>
    <x v="59"/>
    <s v="TOWER"/>
    <s v="Rehabilitate Rwy [Bonding]"/>
    <d v="2013-02-06T00:00:00"/>
    <n v="0"/>
    <n v="66447.520000000004"/>
    <n v="0"/>
    <n v="66447.520000000004"/>
  </r>
  <r>
    <s v="N"/>
    <x v="59"/>
    <s v="TOWER"/>
    <s v="Rehabilitate Rwy [Bonding]"/>
    <d v="2015-07-21T00:00:00"/>
    <n v="0"/>
    <n v="3776.6"/>
    <n v="0"/>
    <n v="3776.6"/>
  </r>
  <r>
    <s v="N"/>
    <x v="59"/>
    <s v="TOWER"/>
    <s v="Fuel System Repairs"/>
    <d v="2013-08-29T00:00:00"/>
    <n v="0"/>
    <n v="4244.08"/>
    <n v="4244.08"/>
    <n v="8488.16"/>
  </r>
  <r>
    <s v="N"/>
    <x v="59"/>
    <s v="TOWER"/>
    <s v="Reconstruct Txwys A&amp;B, Rehab Rnwy 8-26"/>
    <d v="1899-12-30T00:00:00"/>
    <n v="25657"/>
    <n v="0"/>
    <n v="0"/>
    <n v="25657"/>
  </r>
  <r>
    <s v="N"/>
    <x v="59"/>
    <s v="TOWER"/>
    <s v="Reconstruct Txwys A&amp;B, Rehab Rnwy 8-26"/>
    <d v="2017-02-23T00:00:00"/>
    <n v="354183"/>
    <n v="19676.849999999999"/>
    <n v="19677.13"/>
    <n v="393536.98"/>
  </r>
  <r>
    <s v="N"/>
    <x v="59"/>
    <s v="TOWER"/>
    <s v="Reconstruct Txwys A&amp;B, Rehab Rnwy 8-26"/>
    <d v="2018-11-08T00:00:00"/>
    <n v="26478"/>
    <n v="1471.01"/>
    <n v="1471.22"/>
    <n v="29420.23"/>
  </r>
  <r>
    <s v="N"/>
    <x v="59"/>
    <s v="TOWER"/>
    <s v="Reconstruct Txwys A&amp;B, Rehab Rnwy 8-26"/>
    <d v="2019-10-15T00:00:00"/>
    <n v="64803"/>
    <n v="5025.57"/>
    <n v="5025.8"/>
    <n v="74854.37000000001"/>
  </r>
  <r>
    <s v="N"/>
    <x v="59"/>
    <s v="TOWER"/>
    <s v="Windcone relocate, 5 guidance signs, fence"/>
    <d v="1899-12-30T00:00:00"/>
    <n v="-61852"/>
    <n v="-3436.26"/>
    <n v="-4753.5"/>
    <n v="-70041.760000000009"/>
  </r>
  <r>
    <s v="N"/>
    <x v="59"/>
    <s v="TOWER"/>
    <s v="Windcone relocate, 5 guidance signs, fence"/>
    <d v="1899-12-30T00:00:00"/>
    <n v="61852"/>
    <n v="3436.26"/>
    <n v="4753.5"/>
    <n v="70041.760000000009"/>
  </r>
  <r>
    <s v="N"/>
    <x v="59"/>
    <s v="TOWER"/>
    <s v="Windcone relocate, 5 guidance signs, fence"/>
    <d v="2019-02-22T00:00:00"/>
    <n v="50897"/>
    <n v="2827.64"/>
    <n v="4753.5"/>
    <n v="58478.14"/>
  </r>
  <r>
    <s v="N"/>
    <x v="59"/>
    <s v="TOWER"/>
    <s v="Windcone relocate, 5 guidance signs, fence"/>
    <d v="2019-04-08T00:00:00"/>
    <n v="13500"/>
    <n v="750"/>
    <n v="0"/>
    <n v="14250"/>
  </r>
  <r>
    <s v="N"/>
    <x v="59"/>
    <s v="TOWER"/>
    <s v="Windcone relocate, 5 guidance signs, fence"/>
    <d v="2019-10-15T00:00:00"/>
    <n v="12609"/>
    <n v="1158.75"/>
    <n v="0"/>
    <n v="13767.75"/>
  </r>
  <r>
    <s v="N"/>
    <x v="59"/>
    <s v="TOWER"/>
    <s v="Septic Holding Tank, Obstruction Removal"/>
    <d v="2019-06-10T00:00:00"/>
    <n v="0"/>
    <n v="22687.5"/>
    <n v="7562.5"/>
    <n v="30250"/>
  </r>
  <r>
    <s v="N"/>
    <x v="59"/>
    <s v="TOWER"/>
    <s v="SRE Building_Runway Crack Sealing and Drain Tile Improvements"/>
    <d v="2020-07-22T00:00:00"/>
    <n v="75872"/>
    <n v="4527.5"/>
    <n v="4528.42"/>
    <n v="84927.92"/>
  </r>
  <r>
    <s v="N"/>
    <x v="59"/>
    <s v="TOWER"/>
    <s v="Construct Snow Removal Equipment building (40 x 40 feet)."/>
    <d v="1899-12-30T00:00:00"/>
    <n v="75189"/>
    <n v="0"/>
    <n v="0"/>
    <n v="75189"/>
  </r>
  <r>
    <s v="N"/>
    <x v="59"/>
    <s v="TOWER"/>
    <s v="Construct Snow Removal Equipment building (40 x 40 feet)."/>
    <d v="2020-12-09T00:00:00"/>
    <n v="150286"/>
    <n v="0"/>
    <n v="0"/>
    <n v="150286"/>
  </r>
  <r>
    <s v="N"/>
    <x v="59"/>
    <s v="TOWER"/>
    <s v="Construct Snow Removal Equipment building (40 x 40 feet)."/>
    <d v="2021-01-20T00:00:00"/>
    <n v="230250"/>
    <n v="0"/>
    <n v="0"/>
    <n v="230250"/>
  </r>
  <r>
    <s v="N"/>
    <x v="60"/>
    <s v="TWO HARBORS"/>
    <s v="===TWO HARBORS AIRPORT==="/>
    <d v="1965-11-04T00:00:00"/>
    <n v="0"/>
    <n v="923.75"/>
    <n v="0"/>
    <n v="923.75"/>
  </r>
  <r>
    <s v="N"/>
    <x v="60"/>
    <s v="TWO HARBORS"/>
    <s v="LAND"/>
    <d v="1968-09-06T00:00:00"/>
    <n v="0"/>
    <n v="4642.5"/>
    <n v="4642.5"/>
    <n v="9285"/>
  </r>
  <r>
    <s v="N"/>
    <x v="60"/>
    <s v="TWO HARBORS"/>
    <s v="CONSTRUCT LANDING STRIP"/>
    <d v="1969-10-21T00:00:00"/>
    <n v="0"/>
    <n v="29076.25"/>
    <n v="1067.2"/>
    <n v="30143.45"/>
  </r>
  <r>
    <s v="N"/>
    <x v="60"/>
    <s v="TWO HARBORS"/>
    <s v="FENCING"/>
    <d v="1972-10-19T00:00:00"/>
    <n v="0"/>
    <n v="600"/>
    <n v="600"/>
    <n v="1200"/>
  </r>
  <r>
    <s v="N"/>
    <x v="60"/>
    <s v="TWO HARBORS"/>
    <s v="FUEL FACILITY"/>
    <d v="1972-12-04T00:00:00"/>
    <n v="0"/>
    <n v="1000"/>
    <n v="1528.3"/>
    <n v="2528.3000000000002"/>
  </r>
  <r>
    <s v="N"/>
    <x v="60"/>
    <s v="TWO HARBORS"/>
    <s v="PAVE AND LIGHT"/>
    <d v="1981-06-22T00:00:00"/>
    <n v="284072.12"/>
    <n v="101976.48"/>
    <n v="49110.51"/>
    <n v="435159.11"/>
  </r>
  <r>
    <s v="N"/>
    <x v="60"/>
    <s v="TWO HARBORS"/>
    <s v="DRILL WELL"/>
    <d v="1977-07-06T00:00:00"/>
    <n v="0"/>
    <n v="1840"/>
    <n v="523"/>
    <n v="2363"/>
  </r>
  <r>
    <s v="N"/>
    <x v="60"/>
    <s v="TWO HARBORS"/>
    <s v="MAINTENANCE EQUIPMENT"/>
    <d v="1977-06-02T00:00:00"/>
    <n v="0"/>
    <n v="1200"/>
    <n v="650.23"/>
    <n v="1850.23"/>
  </r>
  <r>
    <s v="N"/>
    <x v="60"/>
    <s v="TWO HARBORS"/>
    <s v="RUNWAY EROSION REPAIR"/>
    <d v="1977-08-18T00:00:00"/>
    <n v="0"/>
    <n v="1127.05"/>
    <n v="563.53"/>
    <n v="1690.58"/>
  </r>
  <r>
    <s v="N"/>
    <x v="60"/>
    <s v="TWO HARBORS"/>
    <s v="F AND I FUEL FACILITY"/>
    <d v="1978-11-21T00:00:00"/>
    <n v="0"/>
    <n v="4167.17"/>
    <n v="2083.59"/>
    <n v="6250.76"/>
  </r>
  <r>
    <s v="N"/>
    <x v="60"/>
    <s v="TWO HARBORS"/>
    <s v="BITUMINOUS CRACK REPAIR"/>
    <d v="1979-12-07T00:00:00"/>
    <n v="0"/>
    <n v="3856.82"/>
    <n v="1928.4"/>
    <n v="5785.22"/>
  </r>
  <r>
    <s v="N"/>
    <x v="60"/>
    <s v="TWO HARBORS"/>
    <s v="BITUMINOUS OVERLAY"/>
    <d v="1980-06-30T00:00:00"/>
    <n v="0"/>
    <n v="48436.7"/>
    <n v="24218.35"/>
    <n v="72655.049999999988"/>
  </r>
  <r>
    <s v="N"/>
    <x v="60"/>
    <s v="TWO HARBORS"/>
    <s v="ARRIVAL/DEPARTURE BUILDING"/>
    <d v="1981-12-21T00:00:00"/>
    <n v="0"/>
    <n v="38356.660000000003"/>
    <n v="19178.34"/>
    <n v="57535"/>
  </r>
  <r>
    <s v="N"/>
    <x v="60"/>
    <s v="TWO HARBORS"/>
    <s v="USED ROTARY SNOW BLOWER"/>
    <d v="1985-04-19T00:00:00"/>
    <n v="0"/>
    <n v="19600"/>
    <n v="9800"/>
    <n v="29400"/>
  </r>
  <r>
    <s v="N"/>
    <x v="60"/>
    <s v="TWO HARBORS"/>
    <s v="MAINTENANCE STORAGE ADDITION"/>
    <d v="1987-09-24T00:00:00"/>
    <n v="0"/>
    <n v="8709.7999999999993"/>
    <n v="4354.8999999999996"/>
    <n v="13064.699999999999"/>
  </r>
  <r>
    <s v="N"/>
    <x v="60"/>
    <s v="TWO HARBORS"/>
    <s v="PURCHASE TRACTOR/MOWER"/>
    <d v="1988-09-15T00:00:00"/>
    <n v="0"/>
    <n v="9496.5499999999993"/>
    <n v="4748.28"/>
    <n v="14244.829999999998"/>
  </r>
  <r>
    <s v="N"/>
    <x v="60"/>
    <s v="TWO HARBORS"/>
    <s v="VASI REPAIR"/>
    <d v="1989-09-06T00:00:00"/>
    <n v="0"/>
    <n v="1606.99"/>
    <n v="803.5"/>
    <n v="2410.4899999999998"/>
  </r>
  <r>
    <s v="N"/>
    <x v="60"/>
    <s v="TWO HARBORS"/>
    <s v="ROTARY MOWER SHREDDER"/>
    <d v="1989-09-06T00:00:00"/>
    <n v="0"/>
    <n v="833.34"/>
    <n v="416.66"/>
    <n v="1250"/>
  </r>
  <r>
    <s v="N"/>
    <x v="60"/>
    <s v="TWO HARBORS"/>
    <s v="CONSULTANT SERVICES-ALP AND DESIGN PROJ"/>
    <d v="1990-04-27T00:00:00"/>
    <n v="0"/>
    <n v="14555.3"/>
    <n v="7277.65"/>
    <n v="21832.949999999997"/>
  </r>
  <r>
    <s v="N"/>
    <x v="60"/>
    <s v="TWO HARBORS"/>
    <s v="CONSULTANT SERVICES-ALP AND DESIGN PROJ"/>
    <d v="1990-11-30T00:00:00"/>
    <n v="0"/>
    <n v="5444.7"/>
    <n v="10245.5"/>
    <n v="15690.2"/>
  </r>
  <r>
    <s v="N"/>
    <x v="60"/>
    <s v="TWO HARBORS"/>
    <s v="CONSULTANT SERVICES-ALP AND DESIGN PROJ"/>
    <d v="1990-11-30T00:00:00"/>
    <n v="0"/>
    <n v="8000"/>
    <n v="0"/>
    <n v="8000"/>
  </r>
  <r>
    <s v="N"/>
    <x v="60"/>
    <s v="TWO HARBORS"/>
    <s v="CONSULTANT SERVICES-ALP AND DESIGN PROJ"/>
    <d v="1990-11-30T00:00:00"/>
    <n v="0"/>
    <n v="7046.3"/>
    <n v="0"/>
    <n v="7046.3"/>
  </r>
  <r>
    <s v="N"/>
    <x v="60"/>
    <s v="TWO HARBORS"/>
    <s v="CONSULTANT SERVICES-ALP AND DESIGN PROJ"/>
    <d v="1991-01-10T00:00:00"/>
    <n v="0"/>
    <n v="27607.26"/>
    <n v="13803.63"/>
    <n v="41410.89"/>
  </r>
  <r>
    <s v="N"/>
    <x v="60"/>
    <s v="TWO HARBORS"/>
    <s v="42&quot; RIDING MOWER w/SPREADER"/>
    <d v="1990-08-02T00:00:00"/>
    <n v="2630"/>
    <n v="1315"/>
    <n v="0"/>
    <n v="3945"/>
  </r>
  <r>
    <s v="N"/>
    <x v="60"/>
    <s v="TWO HARBORS"/>
    <s v="1.Reconst/EXT. RWY &amp; CONST. X-WIND"/>
    <d v="1991-07-09T00:00:00"/>
    <n v="23679.16"/>
    <n v="0"/>
    <n v="2631.02"/>
    <n v="26310.18"/>
  </r>
  <r>
    <s v="N"/>
    <x v="60"/>
    <s v="TWO HARBORS"/>
    <s v="1.Reconst/EXT. RWY &amp; CONST. X-WIND"/>
    <d v="1991-08-20T00:00:00"/>
    <n v="125172.13"/>
    <n v="836"/>
    <n v="14326.01"/>
    <n v="140334.14000000001"/>
  </r>
  <r>
    <s v="N"/>
    <x v="60"/>
    <s v="TWO HARBORS"/>
    <s v="1.Reconst/EXT. RWY &amp; CONST. X-WIND"/>
    <d v="1991-09-12T00:00:00"/>
    <n v="207119.92"/>
    <n v="0"/>
    <n v="1586.06"/>
    <n v="208705.98"/>
  </r>
  <r>
    <s v="N"/>
    <x v="60"/>
    <s v="TWO HARBORS"/>
    <s v="1.Reconst/EXT. RWY &amp; CONST. X-WIND"/>
    <d v="1991-09-12T00:00:00"/>
    <n v="55098.64"/>
    <n v="7554.92"/>
    <n v="0"/>
    <n v="62653.56"/>
  </r>
  <r>
    <s v="N"/>
    <x v="60"/>
    <s v="TWO HARBORS"/>
    <s v="1.Reconst/EXT. RWY &amp; CONST. X-WIND"/>
    <d v="1991-10-10T00:00:00"/>
    <n v="380198.26"/>
    <n v="14923.53"/>
    <n v="49706.01"/>
    <n v="444827.80000000005"/>
  </r>
  <r>
    <s v="N"/>
    <x v="60"/>
    <s v="TWO HARBORS"/>
    <s v="1.Reconst/EXT. RWY &amp; CONST. X-WIND"/>
    <d v="1991-12-18T00:00:00"/>
    <n v="674194.53"/>
    <n v="38366.720000000001"/>
    <n v="92439.64"/>
    <n v="805000.89"/>
  </r>
  <r>
    <s v="N"/>
    <x v="60"/>
    <s v="TWO HARBORS"/>
    <s v="1.Reconst/EXT. RWY &amp; CONST. X-WIND"/>
    <d v="1992-01-16T00:00:00"/>
    <n v="50832.37"/>
    <n v="0"/>
    <n v="5648.03"/>
    <n v="56480.4"/>
  </r>
  <r>
    <s v="N"/>
    <x v="60"/>
    <s v="TWO HARBORS"/>
    <s v="1.Reconst/EXT. RWY &amp; CONST. X-WIND"/>
    <d v="1992-02-19T00:00:00"/>
    <n v="51832.160000000003"/>
    <n v="719.64"/>
    <n v="6118.97"/>
    <n v="58670.770000000004"/>
  </r>
  <r>
    <s v="N"/>
    <x v="60"/>
    <s v="TWO HARBORS"/>
    <s v="1.Reconst/EXT. RWY &amp; CONST. X-WIND"/>
    <d v="1992-08-04T00:00:00"/>
    <n v="35123.5"/>
    <n v="274.68"/>
    <n v="4039.95"/>
    <n v="39438.129999999997"/>
  </r>
  <r>
    <s v="N"/>
    <x v="60"/>
    <s v="TWO HARBORS"/>
    <s v="1.Reconst/EXT. RWY &amp; CONST. X-WIND"/>
    <d v="1993-01-11T00:00:00"/>
    <n v="32103.14"/>
    <n v="5113.13"/>
    <n v="8051.76"/>
    <n v="45268.03"/>
  </r>
  <r>
    <s v="N"/>
    <x v="60"/>
    <s v="TWO HARBORS"/>
    <s v="1.Reconst/EXT. RWY &amp; CONST. X-WIND"/>
    <d v="1994-09-15T00:00:00"/>
    <n v="33357.269999999997"/>
    <n v="106.3"/>
    <n v="19898.46"/>
    <n v="53362.03"/>
  </r>
  <r>
    <s v="N"/>
    <x v="60"/>
    <s v="TWO HARBORS"/>
    <s v="1.Reconst/EXT. RWY &amp; CONST. X-WIND"/>
    <d v="1996-04-18T00:00:00"/>
    <n v="24829"/>
    <n v="0"/>
    <n v="-9646.6299999999992"/>
    <n v="15182.37"/>
  </r>
  <r>
    <s v="N"/>
    <x v="60"/>
    <s v="TWO HARBORS"/>
    <s v="1.Reconst/EXT. RWY &amp; CONST. X-WIND"/>
    <d v="1996-05-20T00:00:00"/>
    <n v="0"/>
    <n v="6278.51"/>
    <n v="0"/>
    <n v="6278.51"/>
  </r>
  <r>
    <s v="N"/>
    <x v="60"/>
    <s v="TWO HARBORS"/>
    <s v="AIRPORT IDENTIFICATION SIGN"/>
    <d v="1991-02-27T00:00:00"/>
    <n v="0"/>
    <n v="209"/>
    <n v="104.5"/>
    <n v="313.5"/>
  </r>
  <r>
    <s v="N"/>
    <x v="60"/>
    <s v="TWO HARBORS"/>
    <s v="BEACON TOWER LADDER CAGE"/>
    <d v="1991-10-19T00:00:00"/>
    <n v="0"/>
    <n v="858.08"/>
    <n v="429.04"/>
    <n v="1287.1200000000001"/>
  </r>
  <r>
    <s v="N"/>
    <x v="60"/>
    <s v="TWO HARBORS"/>
    <s v="1 TON 4WD 1985 CHEV DIESEL PU"/>
    <d v="1992-12-16T00:00:00"/>
    <n v="0"/>
    <n v="4333.33"/>
    <n v="2166.67"/>
    <n v="6500"/>
  </r>
  <r>
    <s v="N"/>
    <x v="60"/>
    <s v="TWO HARBORS"/>
    <s v="TRAILER SPRAYER"/>
    <d v="1993-06-14T00:00:00"/>
    <n v="0"/>
    <n v="4256.45"/>
    <n v="2128.2199999999998"/>
    <n v="6384.67"/>
  </r>
  <r>
    <s v="N"/>
    <x v="60"/>
    <s v="TWO HARBORS"/>
    <s v="AIRPORT SIGNING-WARNING/TRES."/>
    <d v="1994-03-16T00:00:00"/>
    <n v="0"/>
    <n v="231.31"/>
    <n v="115.66"/>
    <n v="346.97"/>
  </r>
  <r>
    <s v="N"/>
    <x v="60"/>
    <s v="TWO HARBORS"/>
    <s v="RADIO &amp; ANT. FOR 1 TON TRUCK"/>
    <d v="1994-05-11T00:00:00"/>
    <n v="0"/>
    <n v="986.45"/>
    <n v="493.23"/>
    <n v="1479.68"/>
  </r>
  <r>
    <s v="N"/>
    <x v="60"/>
    <s v="TWO HARBORS"/>
    <s v="UPGRADE AVIATION FUEL SYSTEM"/>
    <d v="1996-03-01T00:00:00"/>
    <n v="0"/>
    <n v="46000"/>
    <n v="23000"/>
    <n v="69000"/>
  </r>
  <r>
    <s v="N"/>
    <x v="60"/>
    <s v="TWO HARBORS"/>
    <s v="UPGRADE AVIATION FUEL SYSTEM"/>
    <d v="1996-12-19T00:00:00"/>
    <n v="0"/>
    <n v="4845"/>
    <n v="2423"/>
    <n v="7268"/>
  </r>
  <r>
    <s v="N"/>
    <x v="60"/>
    <s v="TWO HARBORS"/>
    <s v="SITE PREPARATION FOR 10 UNIT &quot;T&quot; HANGAR"/>
    <d v="1998-01-07T00:00:00"/>
    <n v="0"/>
    <n v="59506.3"/>
    <n v="39670.86"/>
    <n v="99177.16"/>
  </r>
  <r>
    <s v="N"/>
    <x v="60"/>
    <s v="TWO HARBORS"/>
    <s v="PAINTING (REMARKING) PAVEMENTS"/>
    <d v="1997-10-10T00:00:00"/>
    <n v="0"/>
    <n v="1446.98"/>
    <n v="964.66"/>
    <n v="2411.64"/>
  </r>
  <r>
    <s v="N"/>
    <x v="60"/>
    <s v="TWO HARBORS"/>
    <s v="SNOW PLOW (Boss)"/>
    <d v="1997-10-24T00:00:00"/>
    <n v="0"/>
    <n v="2329.9699999999998"/>
    <n v="1553.32"/>
    <n v="3883.29"/>
  </r>
  <r>
    <s v="N"/>
    <x v="60"/>
    <s v="TWO HARBORS"/>
    <s v="TRACTOR w/ 72&quot; MOWER DECK"/>
    <d v="1998-05-13T00:00:00"/>
    <n v="0"/>
    <n v="10847.02"/>
    <n v="7231.35"/>
    <n v="18078.370000000003"/>
  </r>
  <r>
    <s v="N"/>
    <x v="60"/>
    <s v="TWO HARBORS"/>
    <s v="CRACK ROUTE &amp; SEAL"/>
    <d v="1999-08-11T00:00:00"/>
    <n v="0"/>
    <n v="10227"/>
    <n v="6818"/>
    <n v="17045"/>
  </r>
  <r>
    <s v="N"/>
    <x v="60"/>
    <s v="TWO HARBORS"/>
    <s v="no longer in service-GMC FUEL TRUCK - 3000 GAL"/>
    <d v="2000-10-06T00:00:00"/>
    <n v="0"/>
    <n v="27571"/>
    <n v="27571"/>
    <n v="55142"/>
  </r>
  <r>
    <s v="N"/>
    <x v="60"/>
    <s v="TWO HARBORS"/>
    <s v="SMALL RIDING MOWER"/>
    <d v="2001-03-19T00:00:00"/>
    <n v="0"/>
    <n v="3095.96"/>
    <n v="2063.9699999999998"/>
    <n v="5159.93"/>
  </r>
  <r>
    <s v="N"/>
    <x v="60"/>
    <s v="TWO HARBORS"/>
    <s v="2.Slurry Seal / ALP Update"/>
    <d v="2003-02-13T00:00:00"/>
    <n v="202235"/>
    <n v="0"/>
    <n v="22472.14"/>
    <n v="224707.14"/>
  </r>
  <r>
    <s v="N"/>
    <x v="60"/>
    <s v="TWO HARBORS"/>
    <s v="2.Slurry Seal / ALP Update"/>
    <d v="2003-04-09T00:00:00"/>
    <n v="39902"/>
    <n v="0"/>
    <n v="4433"/>
    <n v="44335"/>
  </r>
  <r>
    <s v="N"/>
    <x v="60"/>
    <s v="TWO HARBORS"/>
    <s v="2.Slurry Seal / ALP Update"/>
    <d v="2003-06-13T00:00:00"/>
    <n v="11889"/>
    <n v="0"/>
    <n v="1321"/>
    <n v="13210"/>
  </r>
  <r>
    <s v="N"/>
    <x v="60"/>
    <s v="TWO HARBORS"/>
    <s v="2.Slurry Seal / ALP Update"/>
    <d v="2003-09-22T00:00:00"/>
    <n v="1602"/>
    <n v="0"/>
    <n v="178"/>
    <n v="1780"/>
  </r>
  <r>
    <s v="N"/>
    <x v="60"/>
    <s v="TWO HARBORS"/>
    <s v="2.Slurry Seal / ALP Update"/>
    <d v="2005-04-05T00:00:00"/>
    <n v="42"/>
    <n v="0"/>
    <n v="5.5"/>
    <n v="47.5"/>
  </r>
  <r>
    <s v="N"/>
    <x v="60"/>
    <s v="TWO HARBORS"/>
    <s v="2.Slurry Seal / ALP Update"/>
    <d v="2005-06-29T00:00:00"/>
    <n v="893"/>
    <n v="0"/>
    <n v="96.36"/>
    <n v="989.36"/>
  </r>
  <r>
    <s v="N"/>
    <x v="60"/>
    <s v="TWO HARBORS"/>
    <s v="2.Slurry Seal / ALP Update"/>
    <d v="2005-08-11T00:00:00"/>
    <n v="907"/>
    <n v="0"/>
    <n v="103.64"/>
    <n v="1010.64"/>
  </r>
  <r>
    <s v="N"/>
    <x v="60"/>
    <s v="TWO HARBORS"/>
    <s v="3.Acquire Snow Removal Equipment"/>
    <d v="2004-02-05T00:00:00"/>
    <n v="94500"/>
    <n v="318.32"/>
    <n v="10603.46"/>
    <n v="105421.78"/>
  </r>
  <r>
    <s v="N"/>
    <x v="60"/>
    <s v="TWO HARBORS"/>
    <s v="3.Acquire Snow Removal Equipment"/>
    <d v="2005-03-02T00:00:00"/>
    <n v="1158"/>
    <n v="0"/>
    <n v="141.85"/>
    <n v="1299.8499999999999"/>
  </r>
  <r>
    <s v="N"/>
    <x v="60"/>
    <s v="TWO HARBORS"/>
    <s v="Fuel system card reader"/>
    <d v="2005-03-25T00:00:00"/>
    <n v="0"/>
    <n v="8012"/>
    <n v="8011.99"/>
    <n v="16023.99"/>
  </r>
  <r>
    <s v="N"/>
    <x v="60"/>
    <s v="TWO HARBORS"/>
    <s v="4.Extd Parl Txy W, Bldg Area Txy, Runups"/>
    <d v="2005-10-18T00:00:00"/>
    <n v="222562"/>
    <n v="0"/>
    <n v="11714.65"/>
    <n v="234276.65"/>
  </r>
  <r>
    <s v="N"/>
    <x v="60"/>
    <s v="TWO HARBORS"/>
    <s v="4.Extd Parl Txy W, Bldg Area Txy, Runups"/>
    <d v="2005-12-30T00:00:00"/>
    <n v="30522"/>
    <n v="0"/>
    <n v="1605.69"/>
    <n v="32127.69"/>
  </r>
  <r>
    <s v="N"/>
    <x v="60"/>
    <s v="TWO HARBORS"/>
    <s v="4.Extd Parl Txy W, Bldg Area Txy, Runups"/>
    <d v="2006-02-27T00:00:00"/>
    <n v="88982"/>
    <n v="0"/>
    <n v="4684.84"/>
    <n v="93666.84"/>
  </r>
  <r>
    <s v="N"/>
    <x v="60"/>
    <s v="TWO HARBORS"/>
    <s v="4.Extd Parl Txy W, Bldg Area Txy, Runups"/>
    <d v="2006-04-20T00:00:00"/>
    <n v="2892"/>
    <n v="0"/>
    <n v="677.82"/>
    <n v="3569.82"/>
  </r>
  <r>
    <s v="N"/>
    <x v="60"/>
    <s v="TWO HARBORS"/>
    <s v="4.Extd Parl Txy W, Bldg Area Txy, Runups"/>
    <d v="2007-07-27T00:00:00"/>
    <n v="10000"/>
    <n v="0"/>
    <n v="0"/>
    <n v="10000"/>
  </r>
  <r>
    <s v="N"/>
    <x v="60"/>
    <s v="TWO HARBORS"/>
    <s v="4.Extd Parl Txy W, Bldg Area Txy, Runups"/>
    <d v="2007-08-09T00:00:00"/>
    <n v="15370"/>
    <n v="0"/>
    <n v="810.26"/>
    <n v="16180.26"/>
  </r>
  <r>
    <s v="N"/>
    <x v="60"/>
    <s v="TWO HARBORS"/>
    <s v="5. Taxilanes &amp; Access Rd"/>
    <d v="2007-01-11T00:00:00"/>
    <n v="87499"/>
    <n v="0"/>
    <n v="4963.6000000000004"/>
    <n v="92462.6"/>
  </r>
  <r>
    <s v="N"/>
    <x v="60"/>
    <s v="TWO HARBORS"/>
    <s v="5. Taxilanes &amp; Access Rd"/>
    <d v="2007-04-06T00:00:00"/>
    <n v="210043"/>
    <n v="0"/>
    <n v="11055.44"/>
    <n v="221098.44"/>
  </r>
  <r>
    <s v="N"/>
    <x v="60"/>
    <s v="TWO HARBORS"/>
    <s v="5. Taxilanes &amp; Access Rd"/>
    <d v="2007-07-11T00:00:00"/>
    <n v="6950"/>
    <n v="0"/>
    <n v="366.22"/>
    <n v="7316.22"/>
  </r>
  <r>
    <s v="N"/>
    <x v="60"/>
    <s v="TWO HARBORS"/>
    <s v="5. Taxilanes &amp; Access Rd"/>
    <d v="2008-08-22T00:00:00"/>
    <n v="10000"/>
    <n v="0"/>
    <n v="245.87"/>
    <n v="10245.870000000001"/>
  </r>
  <r>
    <s v="N"/>
    <x v="60"/>
    <s v="TWO HARBORS"/>
    <s v="5. Taxilanes &amp; Access Rd"/>
    <d v="2008-08-22T00:00:00"/>
    <n v="1486"/>
    <n v="0"/>
    <n v="0"/>
    <n v="1486"/>
  </r>
  <r>
    <s v="N"/>
    <x v="60"/>
    <s v="TWO HARBORS"/>
    <s v="ARRIVAL/DEPARTURE BUILDING REPAIRS"/>
    <d v="2007-03-01T00:00:00"/>
    <n v="0"/>
    <n v="7896"/>
    <n v="4100"/>
    <n v="11996"/>
  </r>
  <r>
    <s v="N"/>
    <x v="60"/>
    <s v="TWO HARBORS"/>
    <s v="Riding Mower"/>
    <d v="2007-11-19T00:00:00"/>
    <n v="0"/>
    <n v="4473"/>
    <n v="1917"/>
    <n v="6390"/>
  </r>
  <r>
    <s v="N"/>
    <x v="60"/>
    <s v="TWO HARBORS"/>
    <s v="6. T-Hangar (Ph 1) w/Site Prep"/>
    <d v="2009-03-05T00:00:00"/>
    <n v="82934"/>
    <n v="7394.2"/>
    <n v="15975.09"/>
    <n v="106303.29"/>
  </r>
  <r>
    <s v="N"/>
    <x v="60"/>
    <s v="TWO HARBORS"/>
    <s v="6. T-Hangar (Ph 1) w/Site Prep"/>
    <d v="2009-07-20T00:00:00"/>
    <n v="223283"/>
    <n v="4467.78"/>
    <n v="16219.52"/>
    <n v="243970.3"/>
  </r>
  <r>
    <s v="N"/>
    <x v="60"/>
    <s v="TWO HARBORS"/>
    <s v="6. T-Hangar (Ph 1) w/Site Prep"/>
    <d v="2009-11-30T00:00:00"/>
    <n v="55699"/>
    <n v="1665.89"/>
    <n v="907.78"/>
    <n v="58272.67"/>
  </r>
  <r>
    <s v="N"/>
    <x v="60"/>
    <s v="TWO HARBORS"/>
    <s v="6. T-Hangar (Ph 1) w/Site Prep"/>
    <d v="2010-09-07T00:00:00"/>
    <n v="10000"/>
    <n v="0"/>
    <n v="460.04"/>
    <n v="10460.040000000001"/>
  </r>
  <r>
    <s v="N"/>
    <x v="60"/>
    <s v="TWO HARBORS"/>
    <s v="6. T-Hangar (Ph 1) w/Site Prep"/>
    <d v="2010-09-07T00:00:00"/>
    <n v="5091"/>
    <n v="0"/>
    <n v="0"/>
    <n v="5091"/>
  </r>
  <r>
    <s v="N"/>
    <x v="60"/>
    <s v="TWO HARBORS"/>
    <s v="Wide Area Mower John Deere 1600"/>
    <d v="2008-07-28T00:00:00"/>
    <n v="0"/>
    <n v="29067.54"/>
    <n v="14533.92"/>
    <n v="43601.46"/>
  </r>
  <r>
    <s v="N"/>
    <x v="60"/>
    <s v="TWO HARBORS"/>
    <s v="Wide Area Mower John Deere 1600"/>
    <d v="2008-11-17T00:00:00"/>
    <n v="0"/>
    <n v="0.28999999999999998"/>
    <n v="944.7"/>
    <n v="944.99"/>
  </r>
  <r>
    <s v="N"/>
    <x v="60"/>
    <s v="TWO HARBORS"/>
    <s v="Wide Area Mower John Deere 1600"/>
    <d v="2008-11-17T00:00:00"/>
    <n v="0"/>
    <n v="1889.41"/>
    <n v="0"/>
    <n v="1889.41"/>
  </r>
  <r>
    <s v="N"/>
    <x v="60"/>
    <s v="TWO HARBORS"/>
    <s v="7.T-Hangar (Ph 2)"/>
    <d v="2009-07-20T00:00:00"/>
    <n v="37532"/>
    <n v="0"/>
    <n v="1975.71"/>
    <n v="39507.71"/>
  </r>
  <r>
    <s v="N"/>
    <x v="60"/>
    <s v="TWO HARBORS"/>
    <s v="7.T-Hangar (Ph 2)"/>
    <d v="2009-11-30T00:00:00"/>
    <n v="3092"/>
    <n v="0"/>
    <n v="689.29"/>
    <n v="3781.29"/>
  </r>
  <r>
    <s v="N"/>
    <x v="60"/>
    <s v="TWO HARBORS"/>
    <s v="7.T-Hangar (Ph 2)"/>
    <d v="2010-10-22T00:00:00"/>
    <n v="10000"/>
    <n v="0"/>
    <n v="0"/>
    <n v="10000"/>
  </r>
  <r>
    <s v="N"/>
    <x v="60"/>
    <s v="TWO HARBORS"/>
    <s v="14' Plow"/>
    <d v="2010-03-25T00:00:00"/>
    <n v="0"/>
    <n v="4698.2299999999996"/>
    <n v="2349.11"/>
    <n v="7047.34"/>
  </r>
  <r>
    <s v="N"/>
    <x v="60"/>
    <s v="TWO HARBORS"/>
    <s v="Repaint Beacon"/>
    <d v="2011-01-18T00:00:00"/>
    <n v="0"/>
    <n v="3360"/>
    <n v="1440"/>
    <n v="4800"/>
  </r>
  <r>
    <s v="N"/>
    <x v="60"/>
    <s v="TWO HARBORS"/>
    <s v="Pavement Rehab"/>
    <d v="2011-11-30T00:00:00"/>
    <n v="725064"/>
    <n v="2664.95"/>
    <n v="40829.06"/>
    <n v="768558.01"/>
  </r>
  <r>
    <s v="N"/>
    <x v="60"/>
    <s v="TWO HARBORS"/>
    <s v="Pavement Rehab"/>
    <d v="2011-12-08T00:00:00"/>
    <n v="399776"/>
    <n v="1528.24"/>
    <n v="22570.93"/>
    <n v="423875.17"/>
  </r>
  <r>
    <s v="N"/>
    <x v="60"/>
    <s v="TWO HARBORS"/>
    <s v="Pavement Rehab"/>
    <d v="2012-01-11T00:00:00"/>
    <n v="21261"/>
    <n v="22.61"/>
    <n v="1141.3900000000001"/>
    <n v="22425"/>
  </r>
  <r>
    <s v="N"/>
    <x v="60"/>
    <s v="TWO HARBORS"/>
    <s v="Pavement Rehab"/>
    <d v="2012-05-18T00:00:00"/>
    <n v="108204"/>
    <n v="-623.99"/>
    <n v="5068.68"/>
    <n v="112648.69"/>
  </r>
  <r>
    <s v="N"/>
    <x v="60"/>
    <s v="TWO HARBORS"/>
    <s v="Pavement Rehab"/>
    <d v="2012-11-27T00:00:00"/>
    <n v="3730"/>
    <n v="0"/>
    <n v="196.37"/>
    <n v="3926.37"/>
  </r>
  <r>
    <s v="N"/>
    <x v="60"/>
    <s v="TWO HARBORS"/>
    <s v="Pavement Rehab"/>
    <d v="2014-01-28T00:00:00"/>
    <n v="30750"/>
    <n v="24.65"/>
    <n v="1643.87"/>
    <n v="32418.52"/>
  </r>
  <r>
    <s v="N"/>
    <x v="60"/>
    <s v="TWO HARBORS"/>
    <s v="Rehab Enter Rd/Parking Lot N Txln"/>
    <d v="2013-02-11T00:00:00"/>
    <n v="172525"/>
    <n v="6168.45"/>
    <n v="33991.99"/>
    <n v="212685.44"/>
  </r>
  <r>
    <s v="N"/>
    <x v="60"/>
    <s v="TWO HARBORS"/>
    <s v="Rehab Enter Rd/Parking Lot N Txln"/>
    <d v="2013-12-23T00:00:00"/>
    <n v="19319"/>
    <n v="927.14"/>
    <n v="5885.13"/>
    <n v="26131.27"/>
  </r>
  <r>
    <s v="N"/>
    <x v="60"/>
    <s v="TWO HARBORS"/>
    <s v="Rehab Enter Rd/Parking Lot N Txln"/>
    <d v="2014-03-13T00:00:00"/>
    <n v="20313"/>
    <n v="0"/>
    <n v="0"/>
    <n v="20313"/>
  </r>
  <r>
    <s v="N"/>
    <x v="60"/>
    <s v="TWO HARBORS"/>
    <s v="Ford Pick-up Truck w/Plow and Aviation Radio"/>
    <d v="2016-05-27T00:00:00"/>
    <n v="0"/>
    <n v="37942.17"/>
    <n v="9485.5400000000009"/>
    <n v="47427.71"/>
  </r>
  <r>
    <s v="N"/>
    <x v="60"/>
    <s v="TWO HARBORS"/>
    <s v="Jet A fueling system, rehab taxiway/aprons for T-Hangar"/>
    <d v="2019-04-08T00:00:00"/>
    <n v="0"/>
    <n v="115876.98"/>
    <n v="67268.05"/>
    <n v="183145.03"/>
  </r>
  <r>
    <s v="N"/>
    <x v="60"/>
    <s v="TWO HARBORS"/>
    <s v="Jet A fueling system, rehab taxiway/aprons for T-Hangar"/>
    <d v="2019-04-08T00:00:00"/>
    <n v="193347"/>
    <n v="0"/>
    <n v="0"/>
    <n v="193347"/>
  </r>
  <r>
    <s v="N"/>
    <x v="60"/>
    <s v="TWO HARBORS"/>
    <s v="Jet A fueling system, rehab taxiway/aprons for T-Hangar"/>
    <d v="2019-11-26T00:00:00"/>
    <n v="167106"/>
    <n v="20510.669999999998"/>
    <n v="14419.98"/>
    <n v="202036.65"/>
  </r>
  <r>
    <s v="N"/>
    <x v="60"/>
    <s v="TWO HARBORS"/>
    <s v="Jet A fueling system, rehab taxiway/aprons for T-Hangar"/>
    <d v="2020-01-10T00:00:00"/>
    <n v="57505"/>
    <n v="3464.03"/>
    <n v="4084.69"/>
    <n v="65053.72"/>
  </r>
  <r>
    <s v="N"/>
    <x v="60"/>
    <s v="TWO HARBORS"/>
    <s v="Construct T-Hangar"/>
    <d v="2020-01-10T00:00:00"/>
    <n v="433921"/>
    <n v="24106.79"/>
    <n v="24108.01"/>
    <n v="482135.8"/>
  </r>
  <r>
    <s v="N"/>
    <x v="60"/>
    <s v="TWO HARBORS"/>
    <s v="Construct T-Hangar"/>
    <d v="2020-08-20T00:00:00"/>
    <n v="389725"/>
    <n v="21651.35"/>
    <n v="47016.09"/>
    <n v="458392.43999999994"/>
  </r>
  <r>
    <s v="N"/>
    <x v="60"/>
    <s v="TWO HARBORS"/>
    <s v="Construct T-Hangar"/>
    <d v="2020-12-09T00:00:00"/>
    <n v="298333"/>
    <n v="20386.25"/>
    <n v="0"/>
    <n v="318719.25"/>
  </r>
  <r>
    <s v="N"/>
    <x v="60"/>
    <s v="TWO HARBORS"/>
    <s v="Crack Repair and Seal Pavements"/>
    <d v="2020-12-15T00:00:00"/>
    <n v="0"/>
    <n v="35895"/>
    <n v="11965"/>
    <n v="47860"/>
  </r>
  <r>
    <s v="N"/>
    <x v="60"/>
    <s v="TWO HARBORS"/>
    <s v="CARES Act amendment for Two Harbors"/>
    <d v="2020-10-12T00:00:00"/>
    <n v="30000"/>
    <n v="0"/>
    <n v="0"/>
    <n v="30000"/>
  </r>
  <r>
    <s v="N"/>
    <x v="60"/>
    <s v="TWO HARBORS"/>
    <s v="LAND"/>
    <d v="1981-06-22T00:00:00"/>
    <n v="25239.03"/>
    <n v="0"/>
    <n v="0"/>
    <n v="25239.03"/>
  </r>
  <r>
    <s v="N"/>
    <x v="61"/>
    <s v="WADENA"/>
    <s v="LIGHTING SYSTEM"/>
    <d v="1948-01-16T00:00:00"/>
    <n v="0"/>
    <n v="461.86"/>
    <n v="0"/>
    <n v="461.86"/>
  </r>
  <r>
    <s v="N"/>
    <x v="61"/>
    <s v="WADENA"/>
    <s v="BITUMINOUS APRON/FENCE/SEED"/>
    <d v="1949-12-02T00:00:00"/>
    <n v="0"/>
    <n v="3666.67"/>
    <n v="1858.99"/>
    <n v="5525.66"/>
  </r>
  <r>
    <s v="N"/>
    <x v="61"/>
    <s v="WADENA"/>
    <s v="SEAL COAT AND FENCE"/>
    <d v="1956-07-27T00:00:00"/>
    <n v="0"/>
    <n v="390.35"/>
    <n v="195.17"/>
    <n v="585.52"/>
  </r>
  <r>
    <s v="N"/>
    <x v="61"/>
    <s v="WADENA"/>
    <s v="GRADE PORTIONS OF LAND STRIPS"/>
    <d v="1959-09-23T00:00:00"/>
    <n v="0"/>
    <n v="4000"/>
    <n v="2093.77"/>
    <n v="6093.77"/>
  </r>
  <r>
    <s v="N"/>
    <x v="61"/>
    <s v="WADENA"/>
    <s v="RUNWAY LIGHTING"/>
    <d v="1960-10-19T00:00:00"/>
    <n v="0"/>
    <n v="4688.75"/>
    <n v="2344.37"/>
    <n v="7033.12"/>
  </r>
  <r>
    <s v="N"/>
    <x v="61"/>
    <s v="WADENA"/>
    <s v="SEAL COAT APRON"/>
    <d v="1963-10-21T00:00:00"/>
    <n v="0"/>
    <n v="166.33"/>
    <n v="83.17"/>
    <n v="249.5"/>
  </r>
  <r>
    <s v="N"/>
    <x v="61"/>
    <s v="WADENA"/>
    <s v="SEAL COAT APRON"/>
    <d v="1971-03-30T00:00:00"/>
    <n v="0"/>
    <n v="740"/>
    <n v="420.65"/>
    <n v="1160.6500000000001"/>
  </r>
  <r>
    <s v="N"/>
    <x v="61"/>
    <s v="WADENA"/>
    <s v="ARPT PLANNING STUDY"/>
    <d v="1985-05-29T00:00:00"/>
    <n v="0"/>
    <n v="7640"/>
    <n v="1910"/>
    <n v="9550"/>
  </r>
  <r>
    <s v="N"/>
    <x v="61"/>
    <s v="WADENA"/>
    <s v="AIRPORT ZONING"/>
    <d v="1987-03-19T00:00:00"/>
    <n v="0"/>
    <n v="2588.71"/>
    <n v="1294.3599999999999"/>
    <n v="3883.0699999999997"/>
  </r>
  <r>
    <s v="N"/>
    <x v="61"/>
    <s v="WADENA"/>
    <s v="ENGINEERING AGREEMENT"/>
    <d v="1990-02-02T00:00:00"/>
    <n v="0"/>
    <n v="58723.27"/>
    <n v="29361.64"/>
    <n v="88084.91"/>
  </r>
  <r>
    <s v="N"/>
    <x v="61"/>
    <s v="WADENA"/>
    <s v="ENGINEERING AGREEMENT"/>
    <d v="1990-11-13T00:00:00"/>
    <n v="0"/>
    <n v="31620.23"/>
    <n v="9034.35"/>
    <n v="40654.58"/>
  </r>
  <r>
    <s v="N"/>
    <x v="61"/>
    <s v="WADENA"/>
    <s v="AIRPORT PROPERTY ACQUISITION"/>
    <d v="1989-08-16T00:00:00"/>
    <n v="0"/>
    <n v="7488"/>
    <n v="1872"/>
    <n v="9360"/>
  </r>
  <r>
    <s v="N"/>
    <x v="61"/>
    <s v="WADENA"/>
    <s v="AIRPORT PROPERTY ACQUISITION"/>
    <d v="1990-02-12T00:00:00"/>
    <n v="0"/>
    <n v="5073.33"/>
    <n v="2536.67"/>
    <n v="7610"/>
  </r>
  <r>
    <s v="N"/>
    <x v="61"/>
    <s v="WADENA"/>
    <s v="AIRPORT PROPERTY ACQUISITION"/>
    <d v="1990-10-26T00:00:00"/>
    <n v="0"/>
    <n v="73450.27"/>
    <n v="17094.23"/>
    <n v="90544.5"/>
  </r>
  <r>
    <s v="N"/>
    <x v="61"/>
    <s v="WADENA"/>
    <s v="AIRPORT PROPERTY ACQUISITION"/>
    <d v="1991-07-10T00:00:00"/>
    <n v="0"/>
    <n v="5533.7"/>
    <n v="1383.42"/>
    <n v="6917.12"/>
  </r>
  <r>
    <s v="N"/>
    <x v="61"/>
    <s v="WADENA"/>
    <s v="AIRPORT PROPERTY ACQUISITION"/>
    <d v="1992-06-23T00:00:00"/>
    <n v="0"/>
    <n v="50828.15"/>
    <n v="12707.05"/>
    <n v="63535.199999999997"/>
  </r>
  <r>
    <s v="N"/>
    <x v="61"/>
    <s v="WADENA"/>
    <s v="AIRPORT PROPERTY ACQUISITION"/>
    <d v="1993-06-09T00:00:00"/>
    <n v="0"/>
    <n v="153350.35"/>
    <n v="40560.800000000003"/>
    <n v="193911.15000000002"/>
  </r>
  <r>
    <s v="N"/>
    <x v="61"/>
    <s v="WADENA"/>
    <s v="AIRPORT PROPERTY ACQUISITION"/>
    <d v="1994-03-03T00:00:00"/>
    <n v="0"/>
    <n v="23427.02"/>
    <n v="3633.53"/>
    <n v="27060.55"/>
  </r>
  <r>
    <s v="N"/>
    <x v="61"/>
    <s v="WADENA"/>
    <s v="AIRPORT PROPERTY ACQUISITION"/>
    <d v="1996-11-06T00:00:00"/>
    <n v="0"/>
    <n v="32441.9"/>
    <n v="12493.57"/>
    <n v="44935.47"/>
  </r>
  <r>
    <s v="N"/>
    <x v="61"/>
    <s v="WADENA"/>
    <s v="AIRPORT PROPERTY ACQUISITION"/>
    <d v="1996-12-04T00:00:00"/>
    <n v="0"/>
    <n v="12245.33"/>
    <n v="6122.67"/>
    <n v="18368"/>
  </r>
  <r>
    <s v="N"/>
    <x v="61"/>
    <s v="WADENA"/>
    <s v="AIRPORT PROPERTY ACQUISITION"/>
    <d v="1997-01-03T00:00:00"/>
    <n v="0"/>
    <n v="21059.42"/>
    <n v="10529.71"/>
    <n v="31589.129999999997"/>
  </r>
  <r>
    <s v="N"/>
    <x v="61"/>
    <s v="WADENA"/>
    <s v="AIRPORT PROPERTY ACQUISITION"/>
    <d v="1997-02-12T00:00:00"/>
    <n v="0"/>
    <n v="11254.67"/>
    <n v="5627.33"/>
    <n v="16882"/>
  </r>
  <r>
    <s v="N"/>
    <x v="61"/>
    <s v="WADENA"/>
    <s v="AIRPORT PROPERTY ACQUISITION"/>
    <d v="1997-03-06T00:00:00"/>
    <n v="0"/>
    <n v="27608.16"/>
    <n v="13804.08"/>
    <n v="41412.239999999998"/>
  </r>
  <r>
    <s v="N"/>
    <x v="61"/>
    <s v="WADENA"/>
    <s v="AIRPORT PROPERTY ACQUISITION"/>
    <d v="1997-03-27T00:00:00"/>
    <n v="0"/>
    <n v="15816.26"/>
    <n v="14084"/>
    <n v="29900.260000000002"/>
  </r>
  <r>
    <s v="N"/>
    <x v="61"/>
    <s v="WADENA"/>
    <s v="AIRPORT PROPERTY ACQUISITION"/>
    <d v="1997-03-27T00:00:00"/>
    <n v="0"/>
    <n v="12351.74"/>
    <n v="0"/>
    <n v="12351.74"/>
  </r>
  <r>
    <s v="N"/>
    <x v="61"/>
    <s v="WADENA"/>
    <s v="AIRPORT PROPERTY ACQUISITION"/>
    <d v="1997-04-17T00:00:00"/>
    <n v="0"/>
    <n v="17204.21"/>
    <n v="8602.11"/>
    <n v="25806.32"/>
  </r>
  <r>
    <s v="N"/>
    <x v="61"/>
    <s v="WADENA"/>
    <s v="AIRPORT PROPERTY ACQUISITION"/>
    <d v="1997-08-04T00:00:00"/>
    <n v="0"/>
    <n v="140251.95000000001"/>
    <n v="70125.97"/>
    <n v="210377.92"/>
  </r>
  <r>
    <s v="N"/>
    <x v="61"/>
    <s v="WADENA"/>
    <s v="AIRPORT PROPERTY ACQUISITION"/>
    <d v="1997-08-13T00:00:00"/>
    <n v="171000"/>
    <n v="0"/>
    <n v="19000"/>
    <n v="190000"/>
  </r>
  <r>
    <s v="N"/>
    <x v="61"/>
    <s v="WADENA"/>
    <s v="AIRPORT PROPERTY ACQUISITION"/>
    <d v="1998-07-13T00:00:00"/>
    <n v="0"/>
    <n v="32379.33"/>
    <n v="16024.54"/>
    <n v="48403.87"/>
  </r>
  <r>
    <s v="N"/>
    <x v="61"/>
    <s v="WADENA"/>
    <s v="AIRPORT PROPERTY ACQUISITION"/>
    <d v="1998-07-13T00:00:00"/>
    <n v="0"/>
    <n v="-408545.43"/>
    <n v="-128086.35"/>
    <n v="-536631.78"/>
  </r>
  <r>
    <s v="N"/>
    <x v="61"/>
    <s v="WADENA"/>
    <s v="AIRPORT PROPERTY ACQUISITION"/>
    <d v="1998-08-06T00:00:00"/>
    <n v="34350"/>
    <n v="0"/>
    <n v="0"/>
    <n v="34350"/>
  </r>
  <r>
    <s v="N"/>
    <x v="61"/>
    <s v="WADENA"/>
    <s v="AIRPORT PROPERTY ACQUISITION"/>
    <d v="1998-08-06T00:00:00"/>
    <n v="0"/>
    <n v="69020.91"/>
    <n v="38328.230000000003"/>
    <n v="107349.14000000001"/>
  </r>
  <r>
    <s v="N"/>
    <x v="61"/>
    <s v="WADENA"/>
    <s v="AIRPORT PROPERTY ACQUISITION"/>
    <d v="1998-08-06T00:00:00"/>
    <n v="0"/>
    <n v="16268.67"/>
    <n v="8134.33"/>
    <n v="24403"/>
  </r>
  <r>
    <s v="N"/>
    <x v="61"/>
    <s v="WADENA"/>
    <s v="AIRPORT PROPERTY ACQUISITION"/>
    <d v="1998-09-03T00:00:00"/>
    <n v="0"/>
    <n v="6638.66"/>
    <n v="3319.34"/>
    <n v="9958"/>
  </r>
  <r>
    <s v="N"/>
    <x v="61"/>
    <s v="WADENA"/>
    <s v="AIRPORT PROPERTY ACQUISITION"/>
    <d v="1998-10-09T00:00:00"/>
    <n v="0"/>
    <n v="3846"/>
    <n v="1923"/>
    <n v="5769"/>
  </r>
  <r>
    <s v="N"/>
    <x v="61"/>
    <s v="WADENA"/>
    <s v="AIRPORT PROPERTY ACQUISITION"/>
    <d v="1998-11-09T00:00:00"/>
    <n v="0"/>
    <n v="2564"/>
    <n v="1282"/>
    <n v="3846"/>
  </r>
  <r>
    <s v="N"/>
    <x v="61"/>
    <s v="WADENA"/>
    <s v="AIRPORT PROPERTY ACQUISITION"/>
    <d v="1998-12-11T00:00:00"/>
    <n v="0"/>
    <n v="9238.52"/>
    <n v="5800.68"/>
    <n v="15039.2"/>
  </r>
  <r>
    <s v="N"/>
    <x v="61"/>
    <s v="WADENA"/>
    <s v="AIRPORT PROPERTY ACQUISITION"/>
    <d v="1999-01-22T00:00:00"/>
    <n v="0"/>
    <n v="3211.45"/>
    <n v="2886.45"/>
    <n v="6097.9"/>
  </r>
  <r>
    <s v="N"/>
    <x v="61"/>
    <s v="WADENA"/>
    <s v="AIRPORT PROPERTY ACQUISITION"/>
    <d v="1999-01-29T00:00:00"/>
    <n v="0"/>
    <n v="3950"/>
    <n v="3950"/>
    <n v="7900"/>
  </r>
  <r>
    <s v="N"/>
    <x v="61"/>
    <s v="WADENA"/>
    <s v="AIRPORT PROPERTY ACQUISITION"/>
    <d v="1999-05-05T00:00:00"/>
    <n v="0"/>
    <n v="54675.06"/>
    <n v="36450.04"/>
    <n v="91125.1"/>
  </r>
  <r>
    <s v="N"/>
    <x v="61"/>
    <s v="WADENA"/>
    <s v="AIRPORT PROPERTY ACQUISITION"/>
    <d v="1999-07-21T00:00:00"/>
    <n v="0"/>
    <n v="6341.84"/>
    <n v="4172.22"/>
    <n v="10514.060000000001"/>
  </r>
  <r>
    <s v="N"/>
    <x v="61"/>
    <s v="WADENA"/>
    <s v="AIRPORT PROPERTY ACQUISITION"/>
    <d v="1999-10-15T00:00:00"/>
    <n v="0"/>
    <n v="25247.64"/>
    <n v="21626.45"/>
    <n v="46874.09"/>
  </r>
  <r>
    <s v="N"/>
    <x v="61"/>
    <s v="WADENA"/>
    <s v="AIRPORT PROPERTY ACQUISITION"/>
    <d v="1999-10-15T00:00:00"/>
    <n v="0"/>
    <n v="3312"/>
    <n v="0"/>
    <n v="3312"/>
  </r>
  <r>
    <s v="N"/>
    <x v="61"/>
    <s v="WADENA"/>
    <s v="AIRPORT PROPERTY ACQUISITION"/>
    <d v="1999-10-15T00:00:00"/>
    <n v="0"/>
    <n v="-344566.74"/>
    <n v="0"/>
    <n v="-344566.74"/>
  </r>
  <r>
    <s v="N"/>
    <x v="61"/>
    <s v="WADENA"/>
    <s v="AIRPORT PROPERTY ACQUISITION"/>
    <d v="1999-10-15T00:00:00"/>
    <n v="0"/>
    <n v="367933.65"/>
    <n v="0"/>
    <n v="367933.65"/>
  </r>
  <r>
    <s v="N"/>
    <x v="61"/>
    <s v="WADENA"/>
    <s v="AIRPORT PROPERTY ACQUISITION"/>
    <d v="2000-12-06T00:00:00"/>
    <n v="0"/>
    <n v="2903.42"/>
    <n v="22152.78"/>
    <n v="25056.199999999997"/>
  </r>
  <r>
    <s v="N"/>
    <x v="61"/>
    <s v="WADENA"/>
    <s v="AIRPORT PROPERTY ACQUISITION"/>
    <d v="2001-08-17T00:00:00"/>
    <n v="6204"/>
    <n v="0"/>
    <n v="0"/>
    <n v="6204"/>
  </r>
  <r>
    <s v="N"/>
    <x v="61"/>
    <s v="WADENA"/>
    <s v="NEW AIRPORT CONSTRUCTION"/>
    <d v="1901-01-01T00:00:00"/>
    <n v="0"/>
    <n v="408545.43"/>
    <n v="128086.35"/>
    <n v="536631.78"/>
  </r>
  <r>
    <s v="N"/>
    <x v="61"/>
    <s v="WADENA"/>
    <s v="NEW AIRPORT CONSTRUCTION"/>
    <d v="1997-12-18T00:00:00"/>
    <n v="284405"/>
    <n v="0"/>
    <n v="31600.959999999999"/>
    <n v="316005.96000000002"/>
  </r>
  <r>
    <s v="N"/>
    <x v="61"/>
    <s v="WADENA"/>
    <s v="NEW AIRPORT CONSTRUCTION"/>
    <d v="1998-03-10T00:00:00"/>
    <n v="142885"/>
    <n v="0"/>
    <n v="15876.75"/>
    <n v="158761.75"/>
  </r>
  <r>
    <s v="N"/>
    <x v="61"/>
    <s v="WADENA"/>
    <s v="NEW AIRPORT CONSTRUCTION"/>
    <d v="1998-05-28T00:00:00"/>
    <n v="14528"/>
    <n v="0"/>
    <n v="1613.98"/>
    <n v="16141.98"/>
  </r>
  <r>
    <s v="N"/>
    <x v="61"/>
    <s v="WADENA"/>
    <s v="NEW AIRPORT CONSTRUCTION"/>
    <d v="1998-08-06T00:00:00"/>
    <n v="161225"/>
    <n v="0"/>
    <n v="17913.689999999999"/>
    <n v="179138.69"/>
  </r>
  <r>
    <s v="N"/>
    <x v="61"/>
    <s v="WADENA"/>
    <s v="NEW AIRPORT CONSTRUCTION"/>
    <d v="1998-08-06T00:00:00"/>
    <n v="88529"/>
    <n v="0"/>
    <n v="41979.25"/>
    <n v="130508.25"/>
  </r>
  <r>
    <s v="N"/>
    <x v="61"/>
    <s v="WADENA"/>
    <s v="NEW AIRPORT CONSTRUCTION"/>
    <d v="1998-08-27T00:00:00"/>
    <n v="82441"/>
    <n v="0"/>
    <n v="55555.37"/>
    <n v="137996.37"/>
  </r>
  <r>
    <s v="N"/>
    <x v="61"/>
    <s v="WADENA"/>
    <s v="NEW AIRPORT CONSTRUCTION"/>
    <d v="1998-09-17T00:00:00"/>
    <n v="53166"/>
    <n v="0"/>
    <n v="19412.11"/>
    <n v="72578.11"/>
  </r>
  <r>
    <s v="N"/>
    <x v="61"/>
    <s v="WADENA"/>
    <s v="NEW AIRPORT CONSTRUCTION"/>
    <d v="1998-09-17T00:00:00"/>
    <n v="37829"/>
    <n v="0"/>
    <n v="0"/>
    <n v="37829"/>
  </r>
  <r>
    <s v="N"/>
    <x v="61"/>
    <s v="WADENA"/>
    <s v="NEW AIRPORT CONSTRUCTION"/>
    <d v="1998-10-08T00:00:00"/>
    <n v="90854"/>
    <n v="0"/>
    <n v="0"/>
    <n v="90854"/>
  </r>
  <r>
    <s v="N"/>
    <x v="61"/>
    <s v="WADENA"/>
    <s v="NEW AIRPORT CONSTRUCTION"/>
    <d v="1998-10-22T00:00:00"/>
    <n v="491564"/>
    <n v="0"/>
    <n v="0"/>
    <n v="491564"/>
  </r>
  <r>
    <s v="N"/>
    <x v="61"/>
    <s v="WADENA"/>
    <s v="NEW AIRPORT CONSTRUCTION"/>
    <d v="1998-11-12T00:00:00"/>
    <n v="66434"/>
    <n v="0"/>
    <n v="0"/>
    <n v="66434"/>
  </r>
  <r>
    <s v="N"/>
    <x v="61"/>
    <s v="WADENA"/>
    <s v="NEW AIRPORT CONSTRUCTION"/>
    <d v="1998-12-16T00:00:00"/>
    <n v="66188"/>
    <n v="0"/>
    <n v="0"/>
    <n v="66188"/>
  </r>
  <r>
    <s v="N"/>
    <x v="61"/>
    <s v="WADENA"/>
    <s v="NEW AIRPORT CONSTRUCTION"/>
    <d v="1999-01-28T00:00:00"/>
    <n v="65327"/>
    <n v="0"/>
    <n v="199935.07"/>
    <n v="265262.07"/>
  </r>
  <r>
    <s v="N"/>
    <x v="61"/>
    <s v="WADENA"/>
    <s v="NEW AIRPORT CONSTRUCTION"/>
    <d v="1999-05-19T00:00:00"/>
    <n v="0"/>
    <n v="0"/>
    <n v="7106.29"/>
    <n v="7106.29"/>
  </r>
  <r>
    <s v="N"/>
    <x v="61"/>
    <s v="WADENA"/>
    <s v="NEW AIRPORT CONSTRUCTION"/>
    <d v="1999-09-14T00:00:00"/>
    <n v="0"/>
    <n v="0"/>
    <n v="28295.93"/>
    <n v="28295.93"/>
  </r>
  <r>
    <s v="N"/>
    <x v="61"/>
    <s v="WADENA"/>
    <s v="NEW AIRPORT CONSTRUCTION"/>
    <d v="1999-10-06T00:00:00"/>
    <n v="0"/>
    <n v="0"/>
    <n v="9528.8799999999992"/>
    <n v="9528.8799999999992"/>
  </r>
  <r>
    <s v="N"/>
    <x v="61"/>
    <s v="WADENA"/>
    <s v="NEW AIRPORT CONSTRUCTION"/>
    <d v="2001-08-17T00:00:00"/>
    <n v="10194"/>
    <n v="0"/>
    <n v="0"/>
    <n v="10194"/>
  </r>
  <r>
    <s v="N"/>
    <x v="61"/>
    <s v="WADENA"/>
    <s v="NEW AIRPORT CONSTRUCTION"/>
    <d v="2001-08-17T00:00:00"/>
    <n v="0"/>
    <n v="-22729.68"/>
    <n v="0"/>
    <n v="-22729.68"/>
  </r>
  <r>
    <s v="N"/>
    <x v="61"/>
    <s v="WADENA"/>
    <s v="NEW AIRPORT CONSTRUCTION"/>
    <d v="2001-08-17T00:00:00"/>
    <n v="-10194"/>
    <n v="0"/>
    <n v="0"/>
    <n v="-10194"/>
  </r>
  <r>
    <s v="N"/>
    <x v="61"/>
    <s v="WADENA"/>
    <s v="NEW AIRPORT CONSTRUCTION"/>
    <d v="2001-08-17T00:00:00"/>
    <n v="160336"/>
    <n v="0"/>
    <n v="0"/>
    <n v="160336"/>
  </r>
  <r>
    <s v="N"/>
    <x v="61"/>
    <s v="WADENA"/>
    <s v="AIRPORT SIGNS"/>
    <d v="1999-05-05T00:00:00"/>
    <n v="0"/>
    <n v="2471.7199999999998"/>
    <n v="1647.81"/>
    <n v="4119.53"/>
  </r>
  <r>
    <s v="N"/>
    <x v="61"/>
    <s v="WADENA"/>
    <s v="2.Seal Coat &amp; SRE Truck/Plow/Wing"/>
    <d v="2004-02-13T00:00:00"/>
    <n v="80486"/>
    <n v="0"/>
    <n v="8943.93"/>
    <n v="89429.93"/>
  </r>
  <r>
    <s v="N"/>
    <x v="61"/>
    <s v="WADENA"/>
    <s v="2.Seal Coat &amp; SRE Truck/Plow/Wing"/>
    <d v="2004-03-10T00:00:00"/>
    <n v="38702"/>
    <n v="10484.36"/>
    <n v="11289.85"/>
    <n v="60476.21"/>
  </r>
  <r>
    <s v="N"/>
    <x v="61"/>
    <s v="WADENA"/>
    <s v="2.Seal Coat &amp; SRE Truck/Plow/Wing"/>
    <d v="2005-09-14T00:00:00"/>
    <n v="1166"/>
    <n v="769.64"/>
    <n v="642.22"/>
    <n v="2577.8599999999997"/>
  </r>
  <r>
    <s v="N"/>
    <x v="61"/>
    <s v="WADENA"/>
    <s v="2.Seal Coat &amp; SRE Truck/Plow/Wing"/>
    <d v="2005-12-19T00:00:00"/>
    <n v="0"/>
    <n v="0"/>
    <n v="3011.44"/>
    <n v="3011.44"/>
  </r>
  <r>
    <s v="N"/>
    <x v="61"/>
    <s v="WADENA"/>
    <s v="3.Deer Fence"/>
    <d v="2004-10-15T00:00:00"/>
    <n v="74445"/>
    <n v="0"/>
    <n v="3919.61"/>
    <n v="78364.61"/>
  </r>
  <r>
    <s v="N"/>
    <x v="61"/>
    <s v="WADENA"/>
    <s v="3.Deer Fence"/>
    <d v="2004-11-30T00:00:00"/>
    <n v="50480"/>
    <n v="0"/>
    <n v="2655.39"/>
    <n v="53135.39"/>
  </r>
  <r>
    <s v="N"/>
    <x v="61"/>
    <s v="WADENA"/>
    <s v="3.Deer Fence"/>
    <d v="2005-09-02T00:00:00"/>
    <n v="2947"/>
    <n v="0"/>
    <n v="155.28"/>
    <n v="3102.28"/>
  </r>
  <r>
    <s v="N"/>
    <x v="61"/>
    <s v="WADENA"/>
    <s v="4.Update Airport Layout Plan &amp; Narrative"/>
    <d v="2008-09-09T00:00:00"/>
    <n v="5624"/>
    <n v="0"/>
    <n v="296"/>
    <n v="5920"/>
  </r>
  <r>
    <s v="N"/>
    <x v="61"/>
    <s v="WADENA"/>
    <s v="4.Update Airport Layout Plan &amp; Narrative"/>
    <d v="2008-09-23T00:00:00"/>
    <n v="5624"/>
    <n v="0"/>
    <n v="296"/>
    <n v="5920"/>
  </r>
  <r>
    <s v="N"/>
    <x v="61"/>
    <s v="WADENA"/>
    <s v="4.Update Airport Layout Plan &amp; Narrative"/>
    <d v="2009-01-07T00:00:00"/>
    <n v="11248"/>
    <n v="0"/>
    <n v="592"/>
    <n v="11840"/>
  </r>
  <r>
    <s v="N"/>
    <x v="61"/>
    <s v="WADENA"/>
    <s v="4.Update Airport Layout Plan &amp; Narrative"/>
    <d v="2009-08-28T00:00:00"/>
    <n v="23744"/>
    <n v="0"/>
    <n v="1505.7"/>
    <n v="25249.7"/>
  </r>
  <r>
    <s v="N"/>
    <x v="61"/>
    <s v="WADENA"/>
    <s v="4.Update Airport Layout Plan &amp; Narrative"/>
    <d v="2010-06-21T00:00:00"/>
    <n v="10000"/>
    <n v="0"/>
    <n v="270.3"/>
    <n v="10270.299999999999"/>
  </r>
  <r>
    <s v="N"/>
    <x v="61"/>
    <s v="WADENA"/>
    <s v="5.Extend Parallel Taxiway"/>
    <d v="2009-09-23T00:00:00"/>
    <n v="24001"/>
    <n v="0"/>
    <n v="1264"/>
    <n v="25265"/>
  </r>
  <r>
    <s v="N"/>
    <x v="61"/>
    <s v="WADENA"/>
    <s v="5.Extend Parallel Taxiway"/>
    <d v="2009-10-21T00:00:00"/>
    <n v="232752"/>
    <n v="0"/>
    <n v="12250.86"/>
    <n v="245002.86"/>
  </r>
  <r>
    <s v="N"/>
    <x v="61"/>
    <s v="WADENA"/>
    <s v="5.Extend Parallel Taxiway"/>
    <d v="2009-12-09T00:00:00"/>
    <n v="55481"/>
    <n v="0"/>
    <n v="2918.76"/>
    <n v="58399.76"/>
  </r>
  <r>
    <s v="N"/>
    <x v="61"/>
    <s v="WADENA"/>
    <s v="5.Extend Parallel Taxiway"/>
    <d v="2010-02-11T00:00:00"/>
    <n v="29783"/>
    <n v="0"/>
    <n v="1568.52"/>
    <n v="31351.52"/>
  </r>
  <r>
    <s v="N"/>
    <x v="61"/>
    <s v="WADENA"/>
    <s v="5.Extend Parallel Taxiway"/>
    <d v="2011-04-26T00:00:00"/>
    <n v="7406"/>
    <n v="0"/>
    <n v="916.08"/>
    <n v="8322.08"/>
  </r>
  <r>
    <s v="N"/>
    <x v="61"/>
    <s v="WADENA"/>
    <s v="5.Extend Parallel Taxiway"/>
    <d v="2011-06-30T00:00:00"/>
    <n v="10000"/>
    <n v="0"/>
    <n v="0"/>
    <n v="10000"/>
  </r>
  <r>
    <s v="N"/>
    <x v="61"/>
    <s v="WADENA"/>
    <s v="Acquire Tractor with Mower Attachment"/>
    <d v="2010-08-30T00:00:00"/>
    <n v="0"/>
    <n v="66588"/>
    <n v="33294"/>
    <n v="99882"/>
  </r>
  <r>
    <s v="N"/>
    <x v="61"/>
    <s v="WADENA"/>
    <s v="6.Conduct EA for Future X-Wind Runway"/>
    <d v="2010-10-22T00:00:00"/>
    <n v="36366"/>
    <n v="0"/>
    <n v="1914"/>
    <n v="38280"/>
  </r>
  <r>
    <s v="N"/>
    <x v="61"/>
    <s v="WADENA"/>
    <s v="6.Conduct EA for Future X-Wind Runway"/>
    <d v="2010-12-14T00:00:00"/>
    <n v="9091"/>
    <n v="0"/>
    <n v="479"/>
    <n v="9570"/>
  </r>
  <r>
    <s v="N"/>
    <x v="61"/>
    <s v="WADENA"/>
    <s v="6.Conduct EA for Future X-Wind Runway"/>
    <d v="2011-01-12T00:00:00"/>
    <n v="27275"/>
    <n v="0"/>
    <n v="1435"/>
    <n v="28710"/>
  </r>
  <r>
    <s v="N"/>
    <x v="61"/>
    <s v="WADENA"/>
    <s v="6.Conduct EA for Future X-Wind Runway"/>
    <d v="2013-07-29T00:00:00"/>
    <n v="9091"/>
    <n v="0"/>
    <n v="957"/>
    <n v="10048"/>
  </r>
  <r>
    <s v="N"/>
    <x v="61"/>
    <s v="WADENA"/>
    <s v="6.Conduct EA for Future X-Wind Runway"/>
    <d v="2014-08-18T00:00:00"/>
    <n v="9092"/>
    <n v="0"/>
    <n v="0"/>
    <n v="9092"/>
  </r>
  <r>
    <s v="N"/>
    <x v="61"/>
    <s v="WADENA"/>
    <s v="7.Pavement Rehabilitation &amp; SRE Purchase"/>
    <d v="2012-01-11T00:00:00"/>
    <n v="8360"/>
    <n v="0"/>
    <n v="440"/>
    <n v="8800"/>
  </r>
  <r>
    <s v="N"/>
    <x v="61"/>
    <s v="WADENA"/>
    <s v="7.Pavement Rehabilitation &amp; SRE Purchase"/>
    <d v="2012-04-30T00:00:00"/>
    <n v="151259"/>
    <n v="0"/>
    <n v="7962.1"/>
    <n v="159221.1"/>
  </r>
  <r>
    <s v="N"/>
    <x v="61"/>
    <s v="WADENA"/>
    <s v="7.Pavement Rehabilitation &amp; SRE Purchase"/>
    <d v="2012-05-04T00:00:00"/>
    <n v="157888"/>
    <n v="0"/>
    <n v="8836.23"/>
    <n v="166724.23000000001"/>
  </r>
  <r>
    <s v="N"/>
    <x v="61"/>
    <s v="WADENA"/>
    <s v="7.Pavement Rehabilitation &amp; SRE Purchase"/>
    <d v="2013-07-16T00:00:00"/>
    <n v="18252"/>
    <n v="0"/>
    <n v="434"/>
    <n v="18686"/>
  </r>
  <r>
    <s v="N"/>
    <x v="61"/>
    <s v="WADENA"/>
    <s v="John Deere Tractor, Loader, and Mower"/>
    <d v="2012-08-24T00:00:00"/>
    <n v="0"/>
    <n v="51656.25"/>
    <n v="25828.13"/>
    <n v="77484.38"/>
  </r>
  <r>
    <s v="N"/>
    <x v="61"/>
    <s v="WADENA"/>
    <s v="Repair Fuel System - Card Reader"/>
    <d v="2013-12-04T00:00:00"/>
    <n v="0"/>
    <n v="6675.96"/>
    <n v="6675.96"/>
    <n v="13351.92"/>
  </r>
  <r>
    <s v="N"/>
    <x v="61"/>
    <s v="WADENA"/>
    <s v="Repair Fuel System - Card Reader"/>
    <d v="2014-01-28T00:00:00"/>
    <n v="0"/>
    <n v="1112.08"/>
    <n v="1112.08"/>
    <n v="2224.16"/>
  </r>
  <r>
    <s v="N"/>
    <x v="61"/>
    <s v="WADENA"/>
    <s v="Pavement Rehab: Ent. Rd., Parking Lot Hang Area; Apron &amp; Install Gate"/>
    <d v="2015-01-05T00:00:00"/>
    <n v="289521"/>
    <n v="68774.42"/>
    <n v="35324.75"/>
    <n v="393620.17"/>
  </r>
  <r>
    <s v="N"/>
    <x v="61"/>
    <s v="WADENA"/>
    <s v="Pavement Rehab: Ent. Rd., Parking Lot Hang Area; Apron &amp; Install Gate"/>
    <d v="2016-02-24T00:00:00"/>
    <n v="17578"/>
    <n v="38614.32"/>
    <n v="11210.03"/>
    <n v="67402.350000000006"/>
  </r>
  <r>
    <s v="N"/>
    <x v="61"/>
    <s v="WADENA"/>
    <s v="Install Perimeter fence, Replace PAPI system"/>
    <d v="2017-01-20T00:00:00"/>
    <n v="360211"/>
    <n v="31439.25"/>
    <n v="20013.66"/>
    <n v="411663.91"/>
  </r>
  <r>
    <s v="N"/>
    <x v="61"/>
    <s v="WADENA"/>
    <s v="Install Perimeter fence, Replace PAPI system"/>
    <d v="2017-12-12T00:00:00"/>
    <n v="149104"/>
    <n v="0"/>
    <n v="9564.18"/>
    <n v="158668.18"/>
  </r>
  <r>
    <s v="N"/>
    <x v="61"/>
    <s v="WADENA"/>
    <s v="Install Perimeter fence, Replace PAPI system"/>
    <d v="2020-06-04T00:00:00"/>
    <n v="21939"/>
    <n v="0"/>
    <n v="1682.28"/>
    <n v="23621.279999999999"/>
  </r>
  <r>
    <s v="N"/>
    <x v="61"/>
    <s v="WADENA"/>
    <s v="Replace 12,800 LF of Airfield Perimeter Fence"/>
    <d v="2017-12-12T00:00:00"/>
    <n v="179393"/>
    <n v="9966.34"/>
    <n v="9967.3799999999992"/>
    <n v="199326.72"/>
  </r>
  <r>
    <s v="N"/>
    <x v="61"/>
    <s v="WADENA"/>
    <s v="Replace 12,800 LF of Airfield Perimeter Fence"/>
    <d v="2018-10-16T00:00:00"/>
    <n v="224216"/>
    <n v="14688.38"/>
    <n v="14688.22"/>
    <n v="253592.6"/>
  </r>
  <r>
    <s v="N"/>
    <x v="61"/>
    <s v="WADENA"/>
    <s v="Crosswind-EA Completion &amp; Prelim Eng"/>
    <d v="2017-11-20T00:00:00"/>
    <n v="0"/>
    <n v="2208"/>
    <n v="552"/>
    <n v="2760"/>
  </r>
  <r>
    <s v="N"/>
    <x v="61"/>
    <s v="WADENA"/>
    <s v="Crack seal apron (13,004 square yards), Runway 16/34 (4,007 feet x 75 feet), and parallel and connector taxiways (consists of a 2,249 feet x 40 feet section and a 2090 x 35 feet section)"/>
    <d v="2020-12-07T00:00:00"/>
    <n v="87425"/>
    <n v="252.19"/>
    <n v="110.12"/>
    <n v="87787.31"/>
  </r>
  <r>
    <s v="N"/>
    <x v="61"/>
    <s v="WADENA"/>
    <s v="Crosswind Runway Construction"/>
    <d v="2021-01-12T00:00:00"/>
    <n v="0"/>
    <n v="401488.25"/>
    <n v="135335.67000000001"/>
    <n v="536823.92000000004"/>
  </r>
  <r>
    <s v="N"/>
    <x v="62"/>
    <s v="WALKER"/>
    <s v="GRADE/DRAIN/SEED/MARKERS"/>
    <d v="1952-08-28T00:00:00"/>
    <n v="0"/>
    <n v="15903.17"/>
    <n v="0"/>
    <n v="15903.17"/>
  </r>
  <r>
    <s v="N"/>
    <x v="62"/>
    <s v="WALKER"/>
    <s v="CONST HANGAR SITE &amp; BIT APRON"/>
    <d v="1973-06-08T00:00:00"/>
    <n v="0"/>
    <n v="5752.13"/>
    <n v="6462.14"/>
    <n v="12214.27"/>
  </r>
  <r>
    <s v="N"/>
    <x v="62"/>
    <s v="WALKER"/>
    <s v="GRADING/PAVING/DRAINAGE"/>
    <d v="1979-07-09T00:00:00"/>
    <n v="0"/>
    <n v="179760.52"/>
    <n v="61114.23"/>
    <n v="240874.75"/>
  </r>
  <r>
    <s v="N"/>
    <x v="62"/>
    <s v="WALKER"/>
    <s v="A/D BLDG, UTILITIES, ELECT"/>
    <d v="1979-05-11T00:00:00"/>
    <n v="0"/>
    <n v="45000"/>
    <n v="19501.25"/>
    <n v="64501.25"/>
  </r>
  <r>
    <s v="N"/>
    <x v="62"/>
    <s v="WALKER"/>
    <s v="LAND"/>
    <d v="1979-12-20T00:00:00"/>
    <n v="0"/>
    <n v="72428.679999999993"/>
    <n v="18107.169999999998"/>
    <n v="90535.849999999991"/>
  </r>
  <r>
    <s v="N"/>
    <x v="62"/>
    <s v="WALKER"/>
    <s v="POWER LINE BURIAL"/>
    <d v="1979-10-19T00:00:00"/>
    <n v="0"/>
    <n v="400"/>
    <n v="100"/>
    <n v="500"/>
  </r>
  <r>
    <s v="N"/>
    <x v="62"/>
    <s v="WALKER"/>
    <s v="HANGAR SITE PREPARATION"/>
    <d v="1985-11-25T00:00:00"/>
    <n v="0"/>
    <n v="26283.58"/>
    <n v="13141.77"/>
    <n v="39425.350000000006"/>
  </r>
  <r>
    <s v="N"/>
    <x v="62"/>
    <s v="WALKER"/>
    <s v="CRACK SEALING"/>
    <d v="1992-03-02T00:00:00"/>
    <n v="0"/>
    <n v="10000"/>
    <n v="5860.67"/>
    <n v="15860.67"/>
  </r>
  <r>
    <s v="N"/>
    <x v="62"/>
    <s v="WALKER"/>
    <s v="CRACK SEALING"/>
    <d v="1992-03-02T00:00:00"/>
    <n v="0"/>
    <n v="1721.33"/>
    <n v="0"/>
    <n v="1721.33"/>
  </r>
  <r>
    <s v="N"/>
    <x v="62"/>
    <s v="WALKER"/>
    <s v="VISA CARD ABOVE GR. FUEL SYST."/>
    <d v="1996-05-29T00:00:00"/>
    <n v="0"/>
    <n v="24666.67"/>
    <n v="12333.33"/>
    <n v="37000"/>
  </r>
  <r>
    <s v="N"/>
    <x v="62"/>
    <s v="WALKER"/>
    <s v="AIRPORT PAINT STRIPING"/>
    <d v="1996-11-04T00:00:00"/>
    <n v="0"/>
    <n v="892.87"/>
    <n v="446.44"/>
    <n v="1339.31"/>
  </r>
  <r>
    <s v="N"/>
    <x v="62"/>
    <s v="WALKER"/>
    <s v="RUNWAY LIGHTING IMPROVEMENT"/>
    <d v="1997-12-22T00:00:00"/>
    <n v="0"/>
    <n v="85422.95"/>
    <n v="56948.62"/>
    <n v="142371.57"/>
  </r>
  <r>
    <s v="N"/>
    <x v="62"/>
    <s v="WALKER"/>
    <s v="RUNWAY LIGHTING IMPROVEMENT"/>
    <d v="1998-10-08T00:00:00"/>
    <n v="0"/>
    <n v="2006.1"/>
    <n v="1337.4"/>
    <n v="3343.5"/>
  </r>
  <r>
    <s v="N"/>
    <x v="62"/>
    <s v="WALKER"/>
    <s v="PAVEMENT REPAIR"/>
    <d v="1998-02-18T00:00:00"/>
    <n v="0"/>
    <n v="8353.1200000000008"/>
    <n v="5568.75"/>
    <n v="13921.87"/>
  </r>
  <r>
    <s v="N"/>
    <x v="62"/>
    <s v="WALKER"/>
    <s v="HANGAR SITE PREP (TH-130)"/>
    <d v="2003-01-31T00:00:00"/>
    <n v="0"/>
    <n v="48969.65"/>
    <n v="48969.64"/>
    <n v="97939.290000000008"/>
  </r>
  <r>
    <s v="N"/>
    <x v="62"/>
    <s v="WALKER"/>
    <s v="HANGAR SITE PREP (TH-130)"/>
    <d v="2003-02-14T00:00:00"/>
    <n v="0"/>
    <n v="5041.51"/>
    <n v="13960.36"/>
    <n v="19001.870000000003"/>
  </r>
  <r>
    <s v="N"/>
    <x v="62"/>
    <s v="WALKER"/>
    <s v="HANGAR SITE PREP (TH-130)"/>
    <d v="2003-07-03T00:00:00"/>
    <n v="0"/>
    <n v="3906.86"/>
    <n v="0"/>
    <n v="3906.86"/>
  </r>
  <r>
    <s v="N"/>
    <x v="62"/>
    <s v="WALKER"/>
    <s v="HANGAR SITE PREP (TH-130)"/>
    <d v="2003-10-27T00:00:00"/>
    <n v="0"/>
    <n v="5011.9799999999996"/>
    <n v="0"/>
    <n v="5011.9799999999996"/>
  </r>
  <r>
    <s v="N"/>
    <x v="62"/>
    <s v="WALKER"/>
    <s v="HANGAR SITE PREP (TH-130)"/>
    <d v="2004-01-26T00:00:00"/>
    <n v="0"/>
    <n v="954.72"/>
    <n v="955"/>
    <n v="1909.72"/>
  </r>
  <r>
    <s v="N"/>
    <x v="62"/>
    <s v="WALKER"/>
    <s v="Purchase Truck/Plow/Sander/Snowblower"/>
    <d v="2003-03-26T00:00:00"/>
    <n v="0"/>
    <n v="30790.43"/>
    <n v="20526.95"/>
    <n v="51317.380000000005"/>
  </r>
  <r>
    <s v="N"/>
    <x v="62"/>
    <s v="WALKER"/>
    <s v="PAINT T-HANGARS (2 HANGARS)"/>
    <d v="2005-01-28T00:00:00"/>
    <n v="0"/>
    <n v="5677.5"/>
    <n v="5677.5"/>
    <n v="11355"/>
  </r>
  <r>
    <s v="N"/>
    <x v="62"/>
    <s v="WALKER"/>
    <s v="1. ALP &amp; NARRATIVE REPORT"/>
    <d v="2006-05-24T00:00:00"/>
    <n v="27313"/>
    <n v="0"/>
    <n v="1437.59"/>
    <n v="28750.59"/>
  </r>
  <r>
    <s v="N"/>
    <x v="62"/>
    <s v="WALKER"/>
    <s v="1. ALP &amp; NARRATIVE REPORT"/>
    <d v="2007-04-27T00:00:00"/>
    <n v="24546"/>
    <n v="0"/>
    <n v="1437.59"/>
    <n v="25983.59"/>
  </r>
  <r>
    <s v="N"/>
    <x v="62"/>
    <s v="WALKER"/>
    <s v="1. ALP &amp; NARRATIVE REPORT"/>
    <d v="2008-03-06T00:00:00"/>
    <n v="1000"/>
    <n v="0"/>
    <n v="366.02"/>
    <n v="1366.02"/>
  </r>
  <r>
    <s v="N"/>
    <x v="62"/>
    <s v="WALKER"/>
    <s v="1. ALP &amp; NARRATIVE REPORT"/>
    <d v="2008-06-05T00:00:00"/>
    <n v="8695"/>
    <n v="0"/>
    <n v="0"/>
    <n v="8695"/>
  </r>
  <r>
    <s v="N"/>
    <x v="62"/>
    <s v="WALKER"/>
    <s v="2.Rehab &amp; Ext Rwy 15/33,Rehab Apron/Txln"/>
    <d v="2007-11-20T00:00:00"/>
    <n v="234929"/>
    <n v="4122.8599999999997"/>
    <n v="16757.86"/>
    <n v="255809.71999999997"/>
  </r>
  <r>
    <s v="N"/>
    <x v="62"/>
    <s v="WALKER"/>
    <s v="2.Rehab &amp; Ext Rwy 15/33,Rehab Apron/Txln"/>
    <d v="2008-01-17T00:00:00"/>
    <n v="358232"/>
    <n v="14703.39"/>
    <n v="22402.33"/>
    <n v="395337.72000000003"/>
  </r>
  <r>
    <s v="N"/>
    <x v="62"/>
    <s v="WALKER"/>
    <s v="2.Rehab &amp; Ext Rwy 15/33,Rehab Apron/Txln"/>
    <d v="2008-03-14T00:00:00"/>
    <n v="22627"/>
    <n v="0"/>
    <n v="1364.56"/>
    <n v="23991.56"/>
  </r>
  <r>
    <s v="N"/>
    <x v="62"/>
    <s v="WALKER"/>
    <s v="2.Rehab &amp; Ext Rwy 15/33,Rehab Apron/Txln"/>
    <d v="2008-08-14T00:00:00"/>
    <n v="211433"/>
    <n v="0"/>
    <n v="17327.759999999998"/>
    <n v="228760.76"/>
  </r>
  <r>
    <s v="N"/>
    <x v="62"/>
    <s v="WALKER"/>
    <s v="2.Rehab &amp; Ext Rwy 15/33,Rehab Apron/Txln"/>
    <d v="2009-01-16T00:00:00"/>
    <n v="48192"/>
    <n v="0"/>
    <n v="20378.580000000002"/>
    <n v="68570.58"/>
  </r>
  <r>
    <s v="N"/>
    <x v="62"/>
    <s v="WALKER"/>
    <s v="2.Rehab &amp; Ext Rwy 15/33,Rehab Apron/Txln"/>
    <d v="2009-08-19T00:00:00"/>
    <n v="37869"/>
    <n v="0"/>
    <n v="-94.61"/>
    <n v="37774.39"/>
  </r>
  <r>
    <s v="N"/>
    <x v="62"/>
    <s v="WALKER"/>
    <s v="3.Design Parallel Twy"/>
    <d v="2009-02-23T00:00:00"/>
    <n v="27335"/>
    <n v="0"/>
    <n v="1965"/>
    <n v="29300"/>
  </r>
  <r>
    <s v="N"/>
    <x v="62"/>
    <s v="WALKER"/>
    <s v="3.Design Parallel Twy"/>
    <d v="2009-06-25T00:00:00"/>
    <n v="10000"/>
    <n v="0"/>
    <n v="0"/>
    <n v="10000"/>
  </r>
  <r>
    <s v="N"/>
    <x v="62"/>
    <s v="WALKER"/>
    <s v="Replace Fuel Pump, Reader, &amp; Hose"/>
    <d v="2009-11-30T00:00:00"/>
    <n v="0"/>
    <n v="14304.5"/>
    <n v="14304.5"/>
    <n v="28609"/>
  </r>
  <r>
    <s v="N"/>
    <x v="62"/>
    <s v="WALKER"/>
    <s v="Replace Fuel Pump, Reader, &amp; Hose"/>
    <d v="2010-04-02T00:00:00"/>
    <n v="0"/>
    <n v="5853.01"/>
    <n v="5853.01"/>
    <n v="11706.02"/>
  </r>
  <r>
    <s v="N"/>
    <x v="62"/>
    <s v="WALKER"/>
    <s v="4.EA (Parallel Taxiway)"/>
    <d v="2009-10-21T00:00:00"/>
    <n v="41015"/>
    <n v="0"/>
    <n v="2685"/>
    <n v="43700"/>
  </r>
  <r>
    <s v="N"/>
    <x v="62"/>
    <s v="WALKER"/>
    <s v="4.EA (Parallel Taxiway)"/>
    <d v="2009-11-30T00:00:00"/>
    <n v="10000"/>
    <n v="0"/>
    <n v="0"/>
    <n v="10000"/>
  </r>
  <r>
    <s v="N"/>
    <x v="62"/>
    <s v="WALKER"/>
    <s v="5. Parallel Taxiway (Ph 1); 33 Obstr Rem"/>
    <d v="2010-06-24T00:00:00"/>
    <n v="125906"/>
    <n v="0"/>
    <n v="6907.75"/>
    <n v="132813.75"/>
  </r>
  <r>
    <s v="N"/>
    <x v="62"/>
    <s v="WALKER"/>
    <s v="5. Parallel Taxiway (Ph 1); 33 Obstr Rem"/>
    <d v="2010-09-07T00:00:00"/>
    <n v="238111"/>
    <n v="0"/>
    <n v="12932.05"/>
    <n v="251043.05"/>
  </r>
  <r>
    <s v="N"/>
    <x v="62"/>
    <s v="WALKER"/>
    <s v="5. Parallel Taxiway (Ph 1); 33 Obstr Rem"/>
    <d v="2010-09-23T00:00:00"/>
    <n v="1709"/>
    <n v="0"/>
    <n v="89.85"/>
    <n v="1798.85"/>
  </r>
  <r>
    <s v="N"/>
    <x v="62"/>
    <s v="WALKER"/>
    <s v="5. Parallel Taxiway (Ph 1); 33 Obstr Rem"/>
    <d v="2011-01-25T00:00:00"/>
    <n v="115328"/>
    <n v="0"/>
    <n v="7277.76"/>
    <n v="122605.75999999999"/>
  </r>
  <r>
    <s v="N"/>
    <x v="62"/>
    <s v="WALKER"/>
    <s v="5. Parallel Taxiway (Ph 1); 33 Obstr Rem"/>
    <d v="2012-04-13T00:00:00"/>
    <n v="45005"/>
    <n v="0"/>
    <n v="481.06"/>
    <n v="45486.06"/>
  </r>
  <r>
    <s v="N"/>
    <x v="62"/>
    <s v="WALKER"/>
    <s v="6.Parallel Taxiway (Ph 2)"/>
    <d v="2010-10-22T00:00:00"/>
    <n v="54102"/>
    <n v="0"/>
    <n v="2848"/>
    <n v="56950"/>
  </r>
  <r>
    <s v="N"/>
    <x v="62"/>
    <s v="WALKER"/>
    <s v="6.Parallel Taxiway (Ph 2)"/>
    <d v="2011-01-25T00:00:00"/>
    <n v="99465"/>
    <n v="0"/>
    <n v="5235.21"/>
    <n v="104700.21"/>
  </r>
  <r>
    <s v="N"/>
    <x v="62"/>
    <s v="WALKER"/>
    <s v="6.Parallel Taxiway (Ph 2)"/>
    <d v="2011-09-26T00:00:00"/>
    <n v="2030"/>
    <n v="0"/>
    <n v="106.74"/>
    <n v="2136.7399999999998"/>
  </r>
  <r>
    <s v="N"/>
    <x v="62"/>
    <s v="WALKER"/>
    <s v="6.Parallel Taxiway (Ph 2)"/>
    <d v="2011-10-24T00:00:00"/>
    <n v="9548"/>
    <n v="0"/>
    <n v="502"/>
    <n v="10050"/>
  </r>
  <r>
    <s v="N"/>
    <x v="62"/>
    <s v="WALKER"/>
    <s v="John Deere CX 15 Rotary Cutter"/>
    <d v="2012-05-09T00:00:00"/>
    <n v="0"/>
    <n v="11542.5"/>
    <n v="5771.25"/>
    <n v="17313.75"/>
  </r>
  <r>
    <s v="N"/>
    <x v="62"/>
    <s v="WALKER"/>
    <s v="7.JD Tractor, Blower, Blade, Broom"/>
    <d v="2012-05-18T00:00:00"/>
    <n v="130391"/>
    <n v="0"/>
    <n v="7389.34"/>
    <n v="137780.34"/>
  </r>
  <r>
    <s v="N"/>
    <x v="62"/>
    <s v="WALKER"/>
    <s v="7.JD Tractor, Blower, Blade, Broom"/>
    <d v="2012-06-29T00:00:00"/>
    <n v="10000"/>
    <n v="0"/>
    <n v="374.25"/>
    <n v="10374.25"/>
  </r>
  <r>
    <s v="N"/>
    <x v="62"/>
    <s v="WALKER"/>
    <s v="7.JD Tractor, Blower, Blade, Broom"/>
    <d v="2012-06-29T00:00:00"/>
    <n v="7107"/>
    <n v="0"/>
    <n v="0"/>
    <n v="7107"/>
  </r>
  <r>
    <s v="N"/>
    <x v="62"/>
    <s v="WALKER"/>
    <s v="A/D Building"/>
    <d v="2012-12-14T00:00:00"/>
    <n v="119585"/>
    <n v="0"/>
    <n v="13287.74"/>
    <n v="132872.74"/>
  </r>
  <r>
    <s v="N"/>
    <x v="62"/>
    <s v="WALKER"/>
    <s v="A/D Building"/>
    <d v="2013-02-28T00:00:00"/>
    <n v="15371"/>
    <n v="0"/>
    <n v="1708.44"/>
    <n v="17079.439999999999"/>
  </r>
  <r>
    <s v="N"/>
    <x v="62"/>
    <s v="WALKER"/>
    <s v="A/D Building"/>
    <d v="2013-11-15T00:00:00"/>
    <n v="39733"/>
    <n v="0"/>
    <n v="6974.18"/>
    <n v="46707.18"/>
  </r>
  <r>
    <s v="N"/>
    <x v="62"/>
    <s v="WALKER"/>
    <s v="A/D Building"/>
    <d v="2013-11-15T00:00:00"/>
    <n v="0"/>
    <n v="942.2"/>
    <n v="0"/>
    <n v="942.2"/>
  </r>
  <r>
    <s v="N"/>
    <x v="62"/>
    <s v="WALKER"/>
    <s v="A/D Building"/>
    <d v="2014-04-15T00:00:00"/>
    <n v="600"/>
    <n v="0"/>
    <n v="0"/>
    <n v="600"/>
  </r>
  <r>
    <s v="N"/>
    <x v="62"/>
    <s v="WALKER"/>
    <s v="A/D Building"/>
    <d v="2014-04-15T00:00:00"/>
    <n v="18810"/>
    <n v="0"/>
    <n v="0"/>
    <n v="18810"/>
  </r>
  <r>
    <s v="N"/>
    <x v="62"/>
    <s v="WALKER"/>
    <s v="A/D Building"/>
    <d v="2014-04-15T00:00:00"/>
    <n v="11406"/>
    <n v="0"/>
    <n v="0"/>
    <n v="11406"/>
  </r>
  <r>
    <s v="N"/>
    <x v="62"/>
    <s v="WALKER"/>
    <s v="A/D Building Furniture"/>
    <d v="2011-05-10T00:00:00"/>
    <n v="0"/>
    <n v="2589.1799999999998"/>
    <n v="1109.6500000000001"/>
    <n v="3698.83"/>
  </r>
  <r>
    <s v="N"/>
    <x v="62"/>
    <s v="WALKER"/>
    <s v="Rehab airside pavement, repair fuel system"/>
    <d v="2014-12-10T00:00:00"/>
    <n v="27686"/>
    <n v="1538.15"/>
    <n v="1538.9"/>
    <n v="30763.050000000003"/>
  </r>
  <r>
    <s v="N"/>
    <x v="62"/>
    <s v="WALKER"/>
    <s v="Rehab airside pavement, repair fuel system"/>
    <d v="2015-01-06T00:00:00"/>
    <n v="0"/>
    <n v="460.8"/>
    <n v="307.2"/>
    <n v="768"/>
  </r>
  <r>
    <s v="N"/>
    <x v="62"/>
    <s v="WALKER"/>
    <s v="Rehabilitate (crack seal) approximately 7,000 feet of Runway 15/33, approximmately 3,035 feet of the parallel taxiway, and approximately 5,000 square yards of the apron."/>
    <d v="2016-01-06T00:00:00"/>
    <n v="30010"/>
    <n v="1813.61"/>
    <n v="1813.64"/>
    <n v="33637.25"/>
  </r>
  <r>
    <s v="N"/>
    <x v="62"/>
    <s v="WALKER"/>
    <s v="Rehabilitate (crack seal) approximately 7,000 feet of Runway 15/33, approximmately 3,035 feet of the parallel taxiway, and approximately 5,000 square yards of the apron."/>
    <d v="2016-02-24T00:00:00"/>
    <n v="2635"/>
    <n v="0"/>
    <n v="0"/>
    <n v="2635"/>
  </r>
  <r>
    <s v="N"/>
    <x v="62"/>
    <s v="WALKER"/>
    <s v="Conduct Master Plan with ALP; wildlife hazard site visit"/>
    <d v="1899-12-30T00:00:00"/>
    <n v="8055"/>
    <n v="622.5"/>
    <n v="622.5"/>
    <n v="9300"/>
  </r>
  <r>
    <s v="N"/>
    <x v="62"/>
    <s v="WALKER"/>
    <s v="Conduct Master Plan with ALP; wildlife hazard site visit"/>
    <d v="2018-05-02T00:00:00"/>
    <n v="60174"/>
    <n v="3343"/>
    <n v="3343"/>
    <n v="66860"/>
  </r>
  <r>
    <s v="N"/>
    <x v="62"/>
    <s v="WALKER"/>
    <s v="Conduct Master Plan with ALP; wildlife hazard site visit"/>
    <d v="2019-02-05T00:00:00"/>
    <n v="31374"/>
    <n v="1743"/>
    <n v="1743"/>
    <n v="34860"/>
  </r>
  <r>
    <s v="N"/>
    <x v="62"/>
    <s v="WALKER"/>
    <s v="Conduct Master Plan with ALP; wildlife hazard site visit"/>
    <d v="2019-05-02T00:00:00"/>
    <n v="26892"/>
    <n v="1494"/>
    <n v="1494"/>
    <n v="29880"/>
  </r>
  <r>
    <s v="N"/>
    <x v="62"/>
    <s v="WALKER"/>
    <s v="Conduct Master Plan with ALP; wildlife hazard site visit"/>
    <d v="2019-11-04T00:00:00"/>
    <n v="44820"/>
    <n v="2490"/>
    <n v="2490"/>
    <n v="49800"/>
  </r>
  <r>
    <s v="N"/>
    <x v="62"/>
    <s v="WALKER"/>
    <s v="Conduct Master Plan with ALP; wildlife hazard site visit"/>
    <d v="2019-12-11T00:00:00"/>
    <n v="17928"/>
    <n v="996"/>
    <n v="996"/>
    <n v="19920"/>
  </r>
  <r>
    <s v="N"/>
    <x v="62"/>
    <s v="WALKER"/>
    <s v="Conduct Master Plan with ALP; wildlife hazard site visit"/>
    <d v="2020-01-10T00:00:00"/>
    <n v="15687"/>
    <n v="871.5"/>
    <n v="871.5"/>
    <n v="17430"/>
  </r>
  <r>
    <s v="N"/>
    <x v="62"/>
    <s v="WALKER"/>
    <s v="Reconstruct Access Road and Parking Lot"/>
    <d v="1899-12-30T00:00:00"/>
    <n v="13329"/>
    <n v="0"/>
    <n v="0"/>
    <n v="13329"/>
  </r>
  <r>
    <s v="N"/>
    <x v="62"/>
    <s v="WALKER"/>
    <s v="Reconstruct Access Road and Parking Lot"/>
    <d v="1899-12-30T00:00:00"/>
    <n v="16335"/>
    <n v="0"/>
    <n v="0"/>
    <n v="16335"/>
  </r>
  <r>
    <s v="N"/>
    <x v="62"/>
    <s v="WALKER"/>
    <s v="Reconstruct Access Road and Parking Lot"/>
    <d v="2019-11-26T00:00:00"/>
    <n v="27816"/>
    <n v="1545.37"/>
    <n v="1546"/>
    <n v="30907.37"/>
  </r>
  <r>
    <s v="N"/>
    <x v="62"/>
    <s v="WALKER"/>
    <s v="Reconstruct Access Road and Parking Lot"/>
    <d v="2019-12-11T00:00:00"/>
    <n v="97264"/>
    <n v="5403.6"/>
    <n v="5404.5"/>
    <n v="108072.1"/>
  </r>
  <r>
    <s v="N"/>
    <x v="62"/>
    <s v="WALKER"/>
    <s v="Reconstruct Access Road and Parking Lot"/>
    <d v="2020-01-10T00:00:00"/>
    <n v="7875"/>
    <n v="437.5"/>
    <n v="437.5"/>
    <n v="8750"/>
  </r>
  <r>
    <s v="N"/>
    <x v="62"/>
    <s v="WALKER"/>
    <s v="Reconstruct Access Road and Parking Lot"/>
    <d v="2020-08-20T00:00:00"/>
    <n v="14060"/>
    <n v="1688.53"/>
    <n v="1687"/>
    <n v="17435.53"/>
  </r>
  <r>
    <s v="N"/>
    <x v="62"/>
    <s v="WALKER"/>
    <s v="Beacon and REIL Replacement"/>
    <d v="1899-12-30T00:00:00"/>
    <n v="1205"/>
    <n v="0"/>
    <n v="0"/>
    <n v="1205"/>
  </r>
  <r>
    <s v="N"/>
    <x v="62"/>
    <s v="WALKER"/>
    <s v="Beacon and REIL Replacement"/>
    <d v="1899-12-30T00:00:00"/>
    <n v="23066"/>
    <n v="0"/>
    <n v="0"/>
    <n v="23066"/>
  </r>
  <r>
    <s v="N"/>
    <x v="62"/>
    <s v="WALKER"/>
    <s v="Beacon and REIL Replacement"/>
    <d v="2020-11-09T00:00:00"/>
    <n v="31398"/>
    <n v="0"/>
    <n v="0"/>
    <n v="31398"/>
  </r>
  <r>
    <s v="N"/>
    <x v="62"/>
    <s v="WALKER"/>
    <s v="Beacon and REIL Replacement"/>
    <d v="2020-12-09T00:00:00"/>
    <n v="14460"/>
    <n v="0"/>
    <n v="0"/>
    <n v="14460"/>
  </r>
  <r>
    <s v="N"/>
    <x v="62"/>
    <s v="WALKER"/>
    <s v="Beacon and REIL Replacement"/>
    <d v="2020-12-18T00:00:00"/>
    <n v="64503"/>
    <n v="0"/>
    <n v="0"/>
    <n v="64503"/>
  </r>
  <r>
    <s v="N"/>
    <x v="62"/>
    <s v="WALKER"/>
    <s v="CARES Act amendment for Walker"/>
    <d v="2021-02-11T00:00:00"/>
    <n v="30000"/>
    <n v="0"/>
    <n v="0"/>
    <n v="30000"/>
  </r>
  <r>
    <s v="N"/>
    <x v="63"/>
    <s v="WARREN"/>
    <s v="===WARREN AIRPORT==="/>
    <d v="1972-01-31T00:00:00"/>
    <n v="47591.85"/>
    <n v="31727.9"/>
    <n v="16529.97"/>
    <n v="95849.72"/>
  </r>
  <r>
    <s v="N"/>
    <x v="63"/>
    <s v="WARREN"/>
    <s v="SEAL COAT"/>
    <d v="1968-09-20T00:00:00"/>
    <n v="0"/>
    <n v="2321.11"/>
    <n v="1160.56"/>
    <n v="3481.67"/>
  </r>
  <r>
    <s v="N"/>
    <x v="63"/>
    <s v="WARREN"/>
    <s v="RUNWAY LIGHTING"/>
    <d v="1971-07-26T00:00:00"/>
    <n v="0"/>
    <n v="14539.14"/>
    <n v="7269.57"/>
    <n v="21808.71"/>
  </r>
  <r>
    <s v="N"/>
    <x v="63"/>
    <s v="WARREN"/>
    <s v="SEAL COAT"/>
    <d v="1975-08-07T00:00:00"/>
    <n v="0"/>
    <n v="3599.86"/>
    <n v="1799.93"/>
    <n v="5399.79"/>
  </r>
  <r>
    <s v="N"/>
    <x v="63"/>
    <s v="WARREN"/>
    <s v="SLURRY SEAL"/>
    <d v="1978-04-24T00:00:00"/>
    <n v="0"/>
    <n v="13488.12"/>
    <n v="6744.07"/>
    <n v="20232.190000000002"/>
  </r>
  <r>
    <s v="N"/>
    <x v="63"/>
    <s v="WARREN"/>
    <s v="MAINTENANCE EQUIPMENT"/>
    <d v="1979-07-12T00:00:00"/>
    <n v="0"/>
    <n v="7710.92"/>
    <n v="5081.1400000000003"/>
    <n v="12792.060000000001"/>
  </r>
  <r>
    <s v="N"/>
    <x v="63"/>
    <s v="WARREN"/>
    <s v="SAND SEAL COAT"/>
    <d v="1983-10-18T00:00:00"/>
    <n v="0"/>
    <n v="10000"/>
    <n v="5000"/>
    <n v="15000"/>
  </r>
  <r>
    <s v="N"/>
    <x v="63"/>
    <s v="WARREN"/>
    <s v="WASHROOM ADD. FOR A/D BLDG."/>
    <d v="1984-12-20T00:00:00"/>
    <n v="0"/>
    <n v="17334.12"/>
    <n v="8957.07"/>
    <n v="26291.19"/>
  </r>
  <r>
    <s v="N"/>
    <x v="63"/>
    <s v="WARREN"/>
    <s v="UNICOM RADIO"/>
    <d v="1987-10-30T00:00:00"/>
    <n v="0"/>
    <n v="570"/>
    <n v="285"/>
    <n v="855"/>
  </r>
  <r>
    <s v="N"/>
    <x v="63"/>
    <s v="WARREN"/>
    <s v="SITE WORK FOR 'T' HANGAR"/>
    <d v="1990-06-01T00:00:00"/>
    <n v="0"/>
    <n v="28329.65"/>
    <n v="14164.83"/>
    <n v="42494.48"/>
  </r>
  <r>
    <s v="N"/>
    <x v="63"/>
    <s v="WARREN"/>
    <s v="ABOVE GROUND FUEL TANK &amp; MOWER"/>
    <d v="1992-12-16T00:00:00"/>
    <n v="0"/>
    <n v="8000"/>
    <n v="4000"/>
    <n v="12000"/>
  </r>
  <r>
    <s v="N"/>
    <x v="63"/>
    <s v="WARREN"/>
    <s v="ABOVE GROUND FUEL TANK &amp; MOWER"/>
    <d v="1993-01-27T00:00:00"/>
    <n v="0"/>
    <n v="1127.08"/>
    <n v="563.54999999999995"/>
    <n v="1690.6299999999999"/>
  </r>
  <r>
    <s v="N"/>
    <x v="63"/>
    <s v="WARREN"/>
    <s v="ARIENS TRACTOR MOWER"/>
    <d v="1994-05-11T00:00:00"/>
    <n v="0"/>
    <n v="8125.07"/>
    <n v="4062.53"/>
    <n v="12187.6"/>
  </r>
  <r>
    <s v="N"/>
    <x v="63"/>
    <s v="WARREN"/>
    <s v="AIRPORT LAYOUT PLAN"/>
    <d v="1995-05-25T00:00:00"/>
    <n v="0"/>
    <n v="2851.28"/>
    <n v="1425.63"/>
    <n v="4276.91"/>
  </r>
  <r>
    <s v="N"/>
    <x v="63"/>
    <s v="WARREN"/>
    <s v="OVERLAY OF ALL PAVEMENT"/>
    <d v="1994-07-07T00:00:00"/>
    <n v="0"/>
    <n v="61666.67"/>
    <n v="30833.33"/>
    <n v="92500"/>
  </r>
  <r>
    <s v="N"/>
    <x v="63"/>
    <s v="WARREN"/>
    <s v="PAVE REPAIR &amp; BRUSH/STUMP REMOVAL"/>
    <d v="1999-12-23T00:00:00"/>
    <n v="0"/>
    <n v="2832.3"/>
    <n v="1888.2"/>
    <n v="4720.5"/>
  </r>
  <r>
    <s v="N"/>
    <x v="63"/>
    <s v="WARREN"/>
    <s v="Airport Layout Plan"/>
    <d v="2007-04-24T00:00:00"/>
    <n v="0"/>
    <n v="39000"/>
    <n v="9750"/>
    <n v="48750"/>
  </r>
  <r>
    <s v="N"/>
    <x v="63"/>
    <s v="WARREN"/>
    <s v="Airport Layout Plan"/>
    <d v="2008-04-17T00:00:00"/>
    <n v="0"/>
    <n v="21000"/>
    <n v="5250"/>
    <n v="26250"/>
  </r>
  <r>
    <s v="N"/>
    <x v="63"/>
    <s v="WARREN"/>
    <s v="Replace Airport Beacon"/>
    <d v="2006-11-30T00:00:00"/>
    <n v="0"/>
    <n v="5616.9"/>
    <n v="1404.22"/>
    <n v="7021.12"/>
  </r>
  <r>
    <s v="N"/>
    <x v="63"/>
    <s v="WARREN"/>
    <s v="Crack Repair"/>
    <d v="2008-04-02T00:00:00"/>
    <n v="0"/>
    <n v="22405.51"/>
    <n v="5601.38"/>
    <n v="28006.89"/>
  </r>
  <r>
    <s v="N"/>
    <x v="63"/>
    <s v="WARREN"/>
    <s v="Hangar Area Pavement Rehab;SWPPP"/>
    <d v="2011-02-02T00:00:00"/>
    <n v="0"/>
    <n v="28177.52"/>
    <n v="27001.21"/>
    <n v="55178.729999999996"/>
  </r>
  <r>
    <s v="N"/>
    <x v="63"/>
    <s v="WARREN"/>
    <s v="Rehab Runway 12/30 [BOND FUNDS]"/>
    <d v="2012-08-16T00:00:00"/>
    <n v="0"/>
    <n v="218494.13"/>
    <n v="216494.11"/>
    <n v="434988.24"/>
  </r>
  <r>
    <s v="N"/>
    <x v="63"/>
    <s v="WARREN"/>
    <s v="Rehab Runway 12/30 [BOND FUNDS]"/>
    <d v="2013-03-08T00:00:00"/>
    <n v="0"/>
    <n v="2351.87"/>
    <n v="4351.8900000000003"/>
    <n v="6703.76"/>
  </r>
  <r>
    <s v="N"/>
    <x v="63"/>
    <s v="WARREN"/>
    <s v="Airport Layout Plan - Phase 2"/>
    <d v="2012-12-21T00:00:00"/>
    <n v="0"/>
    <n v="7601.6"/>
    <n v="1900.4"/>
    <n v="9502"/>
  </r>
  <r>
    <s v="N"/>
    <x v="63"/>
    <s v="WARREN"/>
    <s v="Rehabilitate Runway 12/30"/>
    <d v="2012-08-16T00:00:00"/>
    <n v="0"/>
    <n v="218494.13"/>
    <n v="216494.11"/>
    <n v="434988.24"/>
  </r>
  <r>
    <s v="N"/>
    <x v="63"/>
    <s v="WARREN"/>
    <s v="Rehabilitate Runway 12/30"/>
    <d v="2013-05-03T00:00:00"/>
    <n v="0"/>
    <n v="2351.87"/>
    <n v="4351.8900000000003"/>
    <n v="6703.76"/>
  </r>
  <r>
    <s v="N"/>
    <x v="63"/>
    <s v="WARREN"/>
    <s v="Rehabilitate Runway 12/30"/>
    <d v="2013-05-03T00:00:00"/>
    <n v="0"/>
    <n v="6239.68"/>
    <n v="0"/>
    <n v="6239.68"/>
  </r>
  <r>
    <s v="N"/>
    <x v="63"/>
    <s v="WARREN"/>
    <s v="Runway Lighting Improvements"/>
    <d v="2012-12-04T00:00:00"/>
    <n v="0"/>
    <n v="42999.46"/>
    <n v="10749.87"/>
    <n v="53749.33"/>
  </r>
  <r>
    <s v="N"/>
    <x v="63"/>
    <s v="WARREN"/>
    <s v="Apron and Taxiway Impovements"/>
    <d v="2015-10-16T00:00:00"/>
    <n v="0"/>
    <n v="11250"/>
    <n v="1250"/>
    <n v="12500"/>
  </r>
  <r>
    <s v="N"/>
    <x v="63"/>
    <s v="WARREN"/>
    <s v="Apron and Taxiway Impovements"/>
    <d v="2016-01-13T00:00:00"/>
    <n v="0"/>
    <n v="501146.86"/>
    <n v="33759.53"/>
    <n v="534906.39"/>
  </r>
  <r>
    <s v="N"/>
    <x v="63"/>
    <s v="WARREN"/>
    <s v="Apron and Taxiway Impovements"/>
    <d v="2017-01-03T00:00:00"/>
    <n v="0"/>
    <n v="70472.350000000006"/>
    <n v="29753.71"/>
    <n v="100226.06"/>
  </r>
  <r>
    <s v="N"/>
    <x v="63"/>
    <s v="WARREN"/>
    <s v="Apron and Taxiway Impovements"/>
    <d v="2018-11-08T00:00:00"/>
    <n v="0"/>
    <n v="9507.3700000000008"/>
    <n v="1056.3699999999999"/>
    <n v="10563.740000000002"/>
  </r>
  <r>
    <s v="N"/>
    <x v="63"/>
    <s v="WARREN"/>
    <s v="Design A/D Building"/>
    <d v="1899-12-30T00:00:00"/>
    <n v="0"/>
    <n v="387"/>
    <n v="43"/>
    <n v="430"/>
  </r>
  <r>
    <s v="N"/>
    <x v="63"/>
    <s v="WARREN"/>
    <s v="Design A/D Building"/>
    <d v="2018-11-02T00:00:00"/>
    <n v="0"/>
    <n v="54793.599999999999"/>
    <n v="6088.17"/>
    <n v="60881.77"/>
  </r>
  <r>
    <s v="N"/>
    <x v="63"/>
    <s v="WARREN"/>
    <s v="Crack Seal Runway"/>
    <d v="2017-11-07T00:00:00"/>
    <n v="0"/>
    <n v="6135.48"/>
    <n v="322.92"/>
    <n v="6458.4"/>
  </r>
  <r>
    <s v="N"/>
    <x v="63"/>
    <s v="WARREN"/>
    <s v="Snowpusher"/>
    <d v="2018-02-14T00:00:00"/>
    <n v="0"/>
    <n v="16867.8"/>
    <n v="1874.2"/>
    <n v="18742"/>
  </r>
  <r>
    <s v="N"/>
    <x v="63"/>
    <s v="WARREN"/>
    <s v=" Construct AD Bldg, Apron Improvements, Lighting Controls"/>
    <d v="1899-12-30T00:00:00"/>
    <n v="0"/>
    <n v="20643.93"/>
    <n v="0"/>
    <n v="20643.93"/>
  </r>
  <r>
    <s v="N"/>
    <x v="63"/>
    <s v="WARREN"/>
    <s v=" Construct AD Bldg, Apron Improvements, Lighting Controls"/>
    <d v="2018-11-08T00:00:00"/>
    <n v="0"/>
    <n v="684057.66"/>
    <n v="69724.88"/>
    <n v="753782.54"/>
  </r>
  <r>
    <s v="N"/>
    <x v="63"/>
    <s v="WARREN"/>
    <s v=" Construct AD Bldg, Apron Improvements, Lighting Controls"/>
    <d v="2019-07-08T00:00:00"/>
    <n v="0"/>
    <n v="127317.87"/>
    <n v="12977.31"/>
    <n v="140295.18"/>
  </r>
  <r>
    <s v="N"/>
    <x v="63"/>
    <s v="WARREN"/>
    <s v=" Construct AD Bldg, Apron Improvements, Lighting Controls"/>
    <d v="2019-12-17T00:00:00"/>
    <n v="0"/>
    <n v="72419.05"/>
    <n v="10197.81"/>
    <n v="82616.86"/>
  </r>
  <r>
    <s v="N"/>
    <x v="63"/>
    <s v="WARREN"/>
    <s v="Beacon Pole and Light"/>
    <d v="1899-12-30T00:00:00"/>
    <n v="0"/>
    <n v="38285.69"/>
    <n v="4253.97"/>
    <n v="42539.66"/>
  </r>
  <r>
    <s v="N"/>
    <x v="63"/>
    <s v="WARREN"/>
    <s v="FBO Hangar Design and Bidding"/>
    <d v="2020-05-20T00:00:00"/>
    <n v="0"/>
    <n v="65508.97"/>
    <n v="3447.84"/>
    <n v="68956.81"/>
  </r>
  <r>
    <s v="N"/>
    <x v="63"/>
    <s v="WARREN"/>
    <s v="FBO Hangar Design and Bidding"/>
    <d v="2020-11-10T00:00:00"/>
    <n v="0"/>
    <n v="21836.32"/>
    <n v="1149.28"/>
    <n v="22985.599999999999"/>
  </r>
  <r>
    <s v="N"/>
    <x v="63"/>
    <s v="WARREN"/>
    <s v="Construct FBO Hangar, with Apron, Taxilane and Parkinglot Expansion"/>
    <d v="2020-11-10T00:00:00"/>
    <n v="0"/>
    <n v="428044.08"/>
    <n v="30965.22"/>
    <n v="459009.30000000005"/>
  </r>
  <r>
    <s v="N"/>
    <x v="63"/>
    <s v="WARREN"/>
    <s v="Construct FBO Hangar, with Apron, Taxilane and Parkinglot Expansion"/>
    <d v="2020-12-09T00:00:00"/>
    <n v="0"/>
    <n v="230001.86"/>
    <n v="19335.41"/>
    <n v="249337.27"/>
  </r>
  <r>
    <s v="N"/>
    <x v="63"/>
    <s v="WARREN"/>
    <s v="LAND"/>
    <d v="1966-12-16T00:00:00"/>
    <n v="2880"/>
    <n v="0"/>
    <n v="0"/>
    <n v="2880"/>
  </r>
  <r>
    <s v="N"/>
    <x v="63"/>
    <s v="WARREN"/>
    <s v="LAND"/>
    <d v="1972-01-31T00:00:00"/>
    <n v="2031.22"/>
    <n v="0"/>
    <n v="0"/>
    <n v="2031.22"/>
  </r>
  <r>
    <s v="N"/>
    <x v="64"/>
    <s v="WARROAD"/>
    <s v="====WARROAD AIRPORT===="/>
    <d v="1950-05-02T00:00:00"/>
    <n v="13750"/>
    <n v="10667"/>
    <n v="7490.77"/>
    <n v="31907.77"/>
  </r>
  <r>
    <s v="N"/>
    <x v="64"/>
    <s v="WARROAD"/>
    <s v="OFFICE BLDG/DOCK"/>
    <d v="1969-10-17T00:00:00"/>
    <n v="0"/>
    <n v="1000"/>
    <n v="1049.26"/>
    <n v="2049.2600000000002"/>
  </r>
  <r>
    <s v="N"/>
    <x v="64"/>
    <s v="WARROAD"/>
    <s v="LAND; SITE IMPROVEMENTS/LIGHTING"/>
    <d v="1985-12-06T00:00:00"/>
    <n v="188277.98"/>
    <n v="140050"/>
    <n v="60975.199999999997"/>
    <n v="389303.18"/>
  </r>
  <r>
    <s v="N"/>
    <x v="64"/>
    <s v="WARROAD"/>
    <s v="A/D BUILDING"/>
    <d v="1975-12-10T00:00:00"/>
    <n v="0"/>
    <n v="44410.14"/>
    <n v="11102.54"/>
    <n v="55512.68"/>
  </r>
  <r>
    <s v="N"/>
    <x v="64"/>
    <s v="WARROAD"/>
    <s v="A/D ADDITION"/>
    <d v="1976-07-01T00:00:00"/>
    <n v="0"/>
    <n v="25140.21"/>
    <n v="12570.11"/>
    <n v="37710.32"/>
  </r>
  <r>
    <s v="N"/>
    <x v="64"/>
    <s v="WARROAD"/>
    <s v="HANGAR APRON GRADING/PAVING"/>
    <d v="1981-10-08T00:00:00"/>
    <n v="0"/>
    <n v="5532.65"/>
    <n v="2766.33"/>
    <n v="8298.98"/>
  </r>
  <r>
    <s v="N"/>
    <x v="64"/>
    <s v="WARROAD"/>
    <s v="JET FUEL FACILITY"/>
    <d v="1983-02-22T00:00:00"/>
    <n v="0"/>
    <n v="21986.82"/>
    <n v="10993.41"/>
    <n v="32980.229999999996"/>
  </r>
  <r>
    <s v="N"/>
    <x v="64"/>
    <s v="WARROAD"/>
    <s v="700 FT.EXT.TO R/W 13/31"/>
    <d v="1988-01-22T00:00:00"/>
    <n v="0"/>
    <n v="101772.57"/>
    <n v="51118.13"/>
    <n v="152890.70000000001"/>
  </r>
  <r>
    <s v="N"/>
    <x v="64"/>
    <s v="WARROAD"/>
    <s v="UPDATE AIRPORT LAYOUT PLAN"/>
    <d v="1990-04-30T00:00:00"/>
    <n v="0"/>
    <n v="9491.33"/>
    <n v="4745.67"/>
    <n v="14237"/>
  </r>
  <r>
    <s v="N"/>
    <x v="64"/>
    <s v="WARROAD"/>
    <s v="PRELIMINARY ENG. &amp; E.A. - CLOSED"/>
    <d v="1991-06-10T00:00:00"/>
    <n v="0"/>
    <n v="22217.08"/>
    <n v="11108.54"/>
    <n v="33325.620000000003"/>
  </r>
  <r>
    <s v="N"/>
    <x v="64"/>
    <s v="WARROAD"/>
    <s v="LAND CONSULTANT SERVICES - CLOSED"/>
    <d v="1991-03-15T00:00:00"/>
    <n v="0"/>
    <n v="17868.77"/>
    <n v="8934.3799999999992"/>
    <n v="26803.15"/>
  </r>
  <r>
    <s v="N"/>
    <x v="64"/>
    <s v="WARROAD"/>
    <s v="LAND CONSULTANT SERVICES - CLOSED"/>
    <d v="1991-04-15T00:00:00"/>
    <n v="0"/>
    <n v="4268.25"/>
    <n v="2134.13"/>
    <n v="6402.38"/>
  </r>
  <r>
    <s v="N"/>
    <x v="64"/>
    <s v="WARROAD"/>
    <s v="LAND CONSULTANT SERVICES - CLOSED"/>
    <d v="1991-06-17T00:00:00"/>
    <n v="0"/>
    <n v="5252.72"/>
    <n v="2626.36"/>
    <n v="7879.08"/>
  </r>
  <r>
    <s v="N"/>
    <x v="64"/>
    <s v="WARROAD"/>
    <s v="LAND CONSULTANT SERVICES - CLOSED"/>
    <d v="1991-09-13T00:00:00"/>
    <n v="0"/>
    <n v="42068.57"/>
    <n v="21034.28"/>
    <n v="63102.85"/>
  </r>
  <r>
    <s v="N"/>
    <x v="64"/>
    <s v="WARROAD"/>
    <s v="LAND CONSULTANT SERVICES - CLOSED"/>
    <d v="1991-09-13T00:00:00"/>
    <n v="0"/>
    <n v="2658.5"/>
    <n v="1329.26"/>
    <n v="3987.76"/>
  </r>
  <r>
    <s v="N"/>
    <x v="64"/>
    <s v="WARROAD"/>
    <s v="LAND CONSULTANT SERVICES - CLOSED"/>
    <d v="1991-10-05T00:00:00"/>
    <n v="0"/>
    <n v="6000"/>
    <n v="3000"/>
    <n v="9000"/>
  </r>
  <r>
    <s v="N"/>
    <x v="64"/>
    <s v="WARROAD"/>
    <s v="LAND CONSULTANT SERVICES - CLOSED"/>
    <d v="1991-11-29T00:00:00"/>
    <n v="0"/>
    <n v="2897.2"/>
    <n v="1448.6"/>
    <n v="4345.7999999999993"/>
  </r>
  <r>
    <s v="N"/>
    <x v="64"/>
    <s v="WARROAD"/>
    <s v="LAND CONSULTANT SERVICES - CLOSED"/>
    <d v="1992-04-06T00:00:00"/>
    <n v="0"/>
    <n v="13818.4"/>
    <n v="6909.19"/>
    <n v="20727.59"/>
  </r>
  <r>
    <s v="N"/>
    <x v="64"/>
    <s v="WARROAD"/>
    <s v="LAND CONSULTANT SERVICES - CLOSED"/>
    <d v="1992-05-11T00:00:00"/>
    <n v="0"/>
    <n v="11518.65"/>
    <n v="5759.33"/>
    <n v="17277.98"/>
  </r>
  <r>
    <s v="N"/>
    <x v="64"/>
    <s v="WARROAD"/>
    <s v="LAND CONSULTANT SERVICES - CLOSED"/>
    <d v="1992-08-10T00:00:00"/>
    <n v="0"/>
    <n v="8401.01"/>
    <n v="4200.51"/>
    <n v="12601.52"/>
  </r>
  <r>
    <s v="N"/>
    <x v="64"/>
    <s v="WARROAD"/>
    <s v="LAND CONSULTANT SERVICES - CLOSED"/>
    <d v="1992-09-09T00:00:00"/>
    <n v="0"/>
    <n v="517.97"/>
    <n v="258.98"/>
    <n v="776.95"/>
  </r>
  <r>
    <s v="N"/>
    <x v="64"/>
    <s v="WARROAD"/>
    <s v="LAND CONSULTANT SERVICES - CLOSED"/>
    <d v="1993-09-08T00:00:00"/>
    <n v="0"/>
    <n v="9515.1200000000008"/>
    <n v="4757.5600000000004"/>
    <n v="14272.68"/>
  </r>
  <r>
    <s v="N"/>
    <x v="64"/>
    <s v="WARROAD"/>
    <s v="LAND CONSULTANT SERVICES - CLOSED"/>
    <d v="1994-01-04T00:00:00"/>
    <n v="0"/>
    <n v="8534.18"/>
    <n v="4267.09"/>
    <n v="12801.27"/>
  </r>
  <r>
    <s v="N"/>
    <x v="64"/>
    <s v="WARROAD"/>
    <s v="LAND CONSULTANT SERVICES - CLOSED"/>
    <d v="1996-01-16T00:00:00"/>
    <n v="0"/>
    <n v="2480.66"/>
    <n v="1240.33"/>
    <n v="3720.99"/>
  </r>
  <r>
    <s v="N"/>
    <x v="64"/>
    <s v="WARROAD"/>
    <s v="LAND CONSULTANT SERVICES - CLOSED"/>
    <d v="1997-06-23T00:00:00"/>
    <n v="0"/>
    <n v="925.24"/>
    <n v="462.61"/>
    <n v="1387.85"/>
  </r>
  <r>
    <s v="N"/>
    <x v="64"/>
    <s v="WARROAD"/>
    <s v="LAND ACQUISITION - CLOSED"/>
    <d v="1993-08-18T00:00:00"/>
    <n v="0"/>
    <n v="466434"/>
    <n v="51826"/>
    <n v="518260"/>
  </r>
  <r>
    <s v="N"/>
    <x v="64"/>
    <s v="WARROAD"/>
    <s v="LAND ACQUISITION - CLOSED"/>
    <d v="1996-01-16T00:00:00"/>
    <n v="0"/>
    <n v="168518"/>
    <n v="19609.73"/>
    <n v="188127.73"/>
  </r>
  <r>
    <s v="N"/>
    <x v="64"/>
    <s v="WARROAD"/>
    <s v="LAND ACQUISITION - CLOSED"/>
    <d v="1996-01-16T00:00:00"/>
    <n v="0"/>
    <n v="7969.62"/>
    <n v="0"/>
    <n v="7969.62"/>
  </r>
  <r>
    <s v="N"/>
    <x v="64"/>
    <s v="WARROAD"/>
    <s v="LAND ACQUISITION - CLOSED"/>
    <d v="1996-01-16T00:00:00"/>
    <n v="0"/>
    <n v="88202.94"/>
    <n v="9619.4699999999993"/>
    <n v="97822.41"/>
  </r>
  <r>
    <s v="N"/>
    <x v="64"/>
    <s v="WARROAD"/>
    <s v="LAND ACQUISITION - CLOSED"/>
    <d v="1996-02-05T00:00:00"/>
    <n v="0"/>
    <n v="14850"/>
    <n v="1650"/>
    <n v="16500"/>
  </r>
  <r>
    <s v="N"/>
    <x v="64"/>
    <s v="WARROAD"/>
    <s v="LAND ACQUISITION - CLOSED"/>
    <d v="1996-03-01T00:00:00"/>
    <n v="0"/>
    <n v="6651.39"/>
    <n v="22.41"/>
    <n v="6673.8"/>
  </r>
  <r>
    <s v="N"/>
    <x v="64"/>
    <s v="WARROAD"/>
    <s v="LAND ACQUISITION - CLOSED"/>
    <d v="1996-05-20T00:00:00"/>
    <n v="0"/>
    <n v="12925.05"/>
    <n v="12700"/>
    <n v="25625.05"/>
  </r>
  <r>
    <s v="N"/>
    <x v="64"/>
    <s v="WARROAD"/>
    <s v="LAND ACQUISITION - CLOSED"/>
    <d v="1996-05-20T00:00:00"/>
    <n v="0"/>
    <n v="101374.95"/>
    <n v="0"/>
    <n v="101374.95"/>
  </r>
  <r>
    <s v="N"/>
    <x v="64"/>
    <s v="WARROAD"/>
    <s v="LAND ACQUISITION - CLOSED"/>
    <d v="1997-06-23T00:00:00"/>
    <n v="0"/>
    <n v="13471.96"/>
    <n v="2394.29"/>
    <n v="15866.25"/>
  </r>
  <r>
    <s v="N"/>
    <x v="64"/>
    <s v="WARROAD"/>
    <s v="AIRPORT RECONSTRUCTION PHASE 1-CLOSED"/>
    <d v="1991-10-10T00:00:00"/>
    <n v="21954.13"/>
    <n v="0"/>
    <n v="0"/>
    <n v="21954.13"/>
  </r>
  <r>
    <s v="N"/>
    <x v="64"/>
    <s v="WARROAD"/>
    <s v="AIRPORT RECONSTRUCTION PHASE 1-CLOSED"/>
    <d v="1992-01-14T00:00:00"/>
    <n v="1922351.56"/>
    <n v="43168"/>
    <n v="238357.4"/>
    <n v="2203876.96"/>
  </r>
  <r>
    <s v="N"/>
    <x v="64"/>
    <s v="WARROAD"/>
    <s v="AIRPORT RECONSTRUCTION PHASE 1-CLOSED"/>
    <d v="1992-08-04T00:00:00"/>
    <n v="250.42"/>
    <n v="0"/>
    <n v="0"/>
    <n v="250.42"/>
  </r>
  <r>
    <s v="N"/>
    <x v="64"/>
    <s v="WARROAD"/>
    <s v="AIRPORT RECONSTRUCTION PHASE 1-CLOSED"/>
    <d v="1993-03-17T00:00:00"/>
    <n v="0"/>
    <n v="1423.28"/>
    <n v="0"/>
    <n v="1423.28"/>
  </r>
  <r>
    <s v="N"/>
    <x v="64"/>
    <s v="WARROAD"/>
    <s v="AIRPORT RECONSTRUCTION PHASE 1-CLOSED"/>
    <d v="1993-03-18T00:00:00"/>
    <n v="12.53"/>
    <n v="0"/>
    <n v="0"/>
    <n v="12.53"/>
  </r>
  <r>
    <s v="N"/>
    <x v="64"/>
    <s v="WARROAD"/>
    <s v="AIRPORT RECONSTRUCTION PHASE 1-CLOSED"/>
    <d v="1993-05-10T00:00:00"/>
    <n v="15949.3"/>
    <n v="72.12"/>
    <n v="1809.59"/>
    <n v="17831.009999999998"/>
  </r>
  <r>
    <s v="N"/>
    <x v="64"/>
    <s v="WARROAD"/>
    <s v="AIRPORT RECONSTRUCTION PHASE 1-CLOSED"/>
    <d v="1993-06-24T00:00:00"/>
    <n v="86575.33"/>
    <n v="1825.8"/>
    <n v="10532.37"/>
    <n v="98933.5"/>
  </r>
  <r>
    <s v="N"/>
    <x v="64"/>
    <s v="WARROAD"/>
    <s v="AIRPORT RECONSTRUCTION PHASE 1-CLOSED"/>
    <d v="1993-07-08T00:00:00"/>
    <n v="13585.47"/>
    <n v="0"/>
    <n v="1509.5"/>
    <n v="15094.97"/>
  </r>
  <r>
    <s v="N"/>
    <x v="64"/>
    <s v="WARROAD"/>
    <s v="AIRPORT RECONSTRUCTION PHASE 1-CLOSED"/>
    <d v="1994-03-17T00:00:00"/>
    <n v="201011.74"/>
    <n v="0"/>
    <n v="26149.13"/>
    <n v="227160.87"/>
  </r>
  <r>
    <s v="N"/>
    <x v="64"/>
    <s v="WARROAD"/>
    <s v="AIRPORT RECONSTRUCTION PHASE 1-CLOSED"/>
    <d v="1994-03-17T00:00:00"/>
    <n v="0"/>
    <n v="7629.05"/>
    <n v="0"/>
    <n v="7629.05"/>
  </r>
  <r>
    <s v="N"/>
    <x v="64"/>
    <s v="WARROAD"/>
    <s v="AIRPORT RECONSTRUCTION PHASE 1-CLOSED"/>
    <d v="1995-01-04T00:00:00"/>
    <n v="87602.63"/>
    <n v="0"/>
    <n v="10661.02"/>
    <n v="98263.650000000009"/>
  </r>
  <r>
    <s v="N"/>
    <x v="64"/>
    <s v="WARROAD"/>
    <s v="AIRPORT RECONSTRUCTION PHASE 1-CLOSED"/>
    <d v="1995-01-04T00:00:00"/>
    <n v="0"/>
    <n v="1854.52"/>
    <n v="0"/>
    <n v="1854.52"/>
  </r>
  <r>
    <s v="N"/>
    <x v="64"/>
    <s v="WARROAD"/>
    <s v="AIRPORT RECONSTRUCTION PHASE 1-CLOSED"/>
    <d v="1995-09-11T00:00:00"/>
    <n v="87091.97"/>
    <n v="0"/>
    <n v="-2524.16"/>
    <n v="84567.81"/>
  </r>
  <r>
    <s v="N"/>
    <x v="64"/>
    <s v="WARROAD"/>
    <s v="AIRPORT RECONSTRUCTION PHASE 1-CLOSED"/>
    <d v="1995-09-11T00:00:00"/>
    <n v="20437.919999999998"/>
    <n v="0"/>
    <n v="0"/>
    <n v="20437.919999999998"/>
  </r>
  <r>
    <s v="N"/>
    <x v="64"/>
    <s v="WARROAD"/>
    <s v="AIRPORT RECONSTRUCTION PHASE 1-CLOSED"/>
    <d v="1996-02-21T00:00:00"/>
    <n v="9639.5300000000007"/>
    <n v="0"/>
    <n v="19629.27"/>
    <n v="29268.800000000003"/>
  </r>
  <r>
    <s v="N"/>
    <x v="64"/>
    <s v="WARROAD"/>
    <s v="AIRPORT RECONSTRUCTION PHASE 1-CLOSED"/>
    <d v="1996-02-21T00:00:00"/>
    <n v="0"/>
    <n v="560.23"/>
    <n v="0"/>
    <n v="560.23"/>
  </r>
  <r>
    <s v="N"/>
    <x v="64"/>
    <s v="WARROAD"/>
    <s v="AIRPORT RECONSTRUCTION PHASE 1-CLOSED"/>
    <d v="1996-04-18T00:00:00"/>
    <n v="0"/>
    <n v="10797.95"/>
    <n v="0"/>
    <n v="10797.95"/>
  </r>
  <r>
    <s v="N"/>
    <x v="64"/>
    <s v="WARROAD"/>
    <s v="AIRPORT RECONSTRUCTION PHASE 2"/>
    <d v="1992-12-08T00:00:00"/>
    <n v="396941.08"/>
    <n v="3688.47"/>
    <n v="44514.400000000001"/>
    <n v="445143.95"/>
  </r>
  <r>
    <s v="N"/>
    <x v="64"/>
    <s v="WARROAD"/>
    <s v="AIRPORT RECONSTRUCTION PHASE 2"/>
    <d v="1993-06-24T00:00:00"/>
    <n v="61303.35"/>
    <n v="30627.11"/>
    <n v="10214.48"/>
    <n v="102144.93999999999"/>
  </r>
  <r>
    <s v="N"/>
    <x v="64"/>
    <s v="WARROAD"/>
    <s v="AIRPORT RECONSTRUCTION PHASE 2"/>
    <d v="1993-12-06T00:00:00"/>
    <n v="1395725.84"/>
    <n v="112484.58"/>
    <n v="167578.9"/>
    <n v="1675789.32"/>
  </r>
  <r>
    <s v="N"/>
    <x v="64"/>
    <s v="WARROAD"/>
    <s v="AIRPORT RECONSTRUCTION PHASE 2"/>
    <d v="1994-03-17T00:00:00"/>
    <n v="40038.6"/>
    <n v="33914.65"/>
    <n v="8217.0400000000009"/>
    <n v="82170.290000000008"/>
  </r>
  <r>
    <s v="N"/>
    <x v="64"/>
    <s v="WARROAD"/>
    <s v="AIRPORT RECONSTRUCTION PHASE 2"/>
    <d v="1994-08-08T00:00:00"/>
    <n v="11658.91"/>
    <n v="11756.34"/>
    <n v="2601.69"/>
    <n v="26016.94"/>
  </r>
  <r>
    <s v="N"/>
    <x v="64"/>
    <s v="WARROAD"/>
    <s v="AIRPORT RECONSTRUCTION PHASE 2"/>
    <d v="1994-11-09T00:00:00"/>
    <n v="92982.68"/>
    <n v="7260.85"/>
    <n v="11299.14"/>
    <n v="111542.67"/>
  </r>
  <r>
    <s v="N"/>
    <x v="64"/>
    <s v="WARROAD"/>
    <s v="AIRPORT RECONSTRUCTION PHASE 2"/>
    <d v="1995-01-04T00:00:00"/>
    <n v="20490.87"/>
    <n v="0"/>
    <n v="2568.7199999999998"/>
    <n v="23059.59"/>
  </r>
  <r>
    <s v="N"/>
    <x v="64"/>
    <s v="WARROAD"/>
    <s v="AIRPORT RECONSTRUCTION PHASE 2"/>
    <d v="1995-09-11T00:00:00"/>
    <n v="27797.35"/>
    <n v="0"/>
    <n v="4799.63"/>
    <n v="32596.98"/>
  </r>
  <r>
    <s v="N"/>
    <x v="64"/>
    <s v="WARROAD"/>
    <s v="AIRPORT RECONSTRUCTION PHASE 2"/>
    <d v="1995-11-22T00:00:00"/>
    <n v="0"/>
    <n v="0"/>
    <n v="786.79"/>
    <n v="786.79"/>
  </r>
  <r>
    <s v="N"/>
    <x v="64"/>
    <s v="WARROAD"/>
    <s v="AIRPORT RECONSTRUCTION PHASE 2"/>
    <d v="1995-11-22T00:00:00"/>
    <n v="0"/>
    <n v="26556.81"/>
    <n v="0"/>
    <n v="26556.81"/>
  </r>
  <r>
    <s v="N"/>
    <x v="64"/>
    <s v="WARROAD"/>
    <s v="PAVEMENT MARKING - CLOSED"/>
    <d v="1995-11-09T00:00:00"/>
    <n v="0"/>
    <n v="6501"/>
    <n v="3250.5"/>
    <n v="9751.5"/>
  </r>
  <r>
    <s v="N"/>
    <x v="64"/>
    <s v="WARROAD"/>
    <s v="FUEL TANKS - REMOVE 3/PLACE 2"/>
    <d v="1998-12-05T00:00:00"/>
    <n v="0"/>
    <n v="66863.039999999994"/>
    <n v="91587.05"/>
    <n v="158450.09"/>
  </r>
  <r>
    <s v="N"/>
    <x v="64"/>
    <s v="WARROAD"/>
    <s v="PVMT CRACK REPAIR, PROP MAP/ALP, SWPP"/>
    <d v="1997-12-08T00:00:00"/>
    <n v="0"/>
    <n v="14990.72"/>
    <n v="9993.82"/>
    <n v="24984.54"/>
  </r>
  <r>
    <s v="N"/>
    <x v="64"/>
    <s v="WARROAD"/>
    <s v="PVMT CRACK REPAIR, PROP MAP/ALP, SWPP"/>
    <d v="1998-12-16T00:00:00"/>
    <n v="0"/>
    <n v="6009.28"/>
    <n v="13461.49"/>
    <n v="19470.77"/>
  </r>
  <r>
    <s v="N"/>
    <x v="64"/>
    <s v="WARROAD"/>
    <s v="PVMT CRACK REPAIR, PROP MAP/ALP, SWPP"/>
    <d v="1998-12-16T00:00:00"/>
    <n v="0"/>
    <n v="14182.94"/>
    <n v="0"/>
    <n v="14182.94"/>
  </r>
  <r>
    <s v="N"/>
    <x v="64"/>
    <s v="WARROAD"/>
    <s v="PVMT CRACK REPAIR, PROP MAP/ALP, SWPP"/>
    <d v="1999-01-04T00:00:00"/>
    <n v="0"/>
    <n v="4869.8999999999996"/>
    <n v="3246.6"/>
    <n v="8116.5"/>
  </r>
  <r>
    <s v="N"/>
    <x v="64"/>
    <s v="WARROAD"/>
    <s v="PVMT CRACK REPAIR, PROP MAP/ALP, SWPP"/>
    <d v="1999-05-28T00:00:00"/>
    <n v="0"/>
    <n v="5966.7"/>
    <n v="3977.8"/>
    <n v="9944.5"/>
  </r>
  <r>
    <s v="N"/>
    <x v="64"/>
    <s v="WARROAD"/>
    <s v="PVMT CRACK REPAIR, PROP MAP/ALP, SWPP"/>
    <d v="2000-08-25T00:00:00"/>
    <n v="0"/>
    <n v="7102.2"/>
    <n v="4734.8"/>
    <n v="11837"/>
  </r>
  <r>
    <s v="N"/>
    <x v="64"/>
    <s v="WARROAD"/>
    <s v="HEATED STORAGE BUILDING FOR SNOWPLOW EQU"/>
    <d v="1998-12-05T00:00:00"/>
    <n v="0"/>
    <n v="15589.29"/>
    <n v="10392.85"/>
    <n v="25982.14"/>
  </r>
  <r>
    <s v="N"/>
    <x v="64"/>
    <s v="WARROAD"/>
    <s v="AIRPORT SAFETY SIGNS-RUBBER CRACK SEAL"/>
    <d v="2000-12-18T00:00:00"/>
    <n v="0"/>
    <n v="4799.96"/>
    <n v="3199.98"/>
    <n v="7999.9400000000005"/>
  </r>
  <r>
    <s v="N"/>
    <x v="64"/>
    <s v="WARROAD"/>
    <s v="AIRPORT SAFETY SIGNS-RUBBER CRACK SEAL"/>
    <d v="2000-12-21T00:00:00"/>
    <n v="0"/>
    <n v="2717.05"/>
    <n v="0"/>
    <n v="2717.05"/>
  </r>
  <r>
    <s v="N"/>
    <x v="64"/>
    <s v="WARROAD"/>
    <s v="Crack Sealing &amp; Beacon Upgrade"/>
    <d v="2002-01-02T00:00:00"/>
    <n v="0"/>
    <n v="8596.52"/>
    <n v="5731.02"/>
    <n v="14327.54"/>
  </r>
  <r>
    <s v="N"/>
    <x v="64"/>
    <s v="WARROAD"/>
    <s v="3.Twy/lanes, Service Rd, Crack Repair"/>
    <d v="2002-10-30T00:00:00"/>
    <n v="69683"/>
    <n v="14140.57"/>
    <n v="16586.12"/>
    <n v="100409.69"/>
  </r>
  <r>
    <s v="N"/>
    <x v="64"/>
    <s v="WARROAD"/>
    <s v="3.Twy/lanes, Service Rd, Crack Repair"/>
    <d v="2003-02-13T00:00:00"/>
    <n v="98614"/>
    <n v="12584.53"/>
    <n v="17677.88"/>
    <n v="128876.41"/>
  </r>
  <r>
    <s v="N"/>
    <x v="64"/>
    <s v="WARROAD"/>
    <s v="3.Twy/lanes, Service Rd, Crack Repair"/>
    <d v="2003-06-13T00:00:00"/>
    <n v="0"/>
    <n v="622.9"/>
    <n v="0"/>
    <n v="622.9"/>
  </r>
  <r>
    <s v="N"/>
    <x v="64"/>
    <s v="WARROAD"/>
    <s v="3.Twy/lanes, Service Rd, Crack Repair"/>
    <d v="2003-07-28T00:00:00"/>
    <n v="-335"/>
    <n v="0"/>
    <n v="13570.64"/>
    <n v="13235.64"/>
  </r>
  <r>
    <s v="N"/>
    <x v="64"/>
    <s v="WARROAD"/>
    <s v="3.Twy/lanes, Service Rd, Crack Repair"/>
    <d v="2003-07-28T00:00:00"/>
    <n v="0"/>
    <n v="3045.47"/>
    <n v="0"/>
    <n v="3045.47"/>
  </r>
  <r>
    <s v="N"/>
    <x v="64"/>
    <s v="WARROAD"/>
    <s v="ALP update, Hangar site prep w/Hang LOAN"/>
    <d v="2002-09-23T00:00:00"/>
    <n v="0"/>
    <n v="46141.15"/>
    <n v="82987"/>
    <n v="129128.15"/>
  </r>
  <r>
    <s v="N"/>
    <x v="64"/>
    <s v="WARROAD"/>
    <s v="ALP update, Hangar site prep w/Hang LOAN"/>
    <d v="2002-10-30T00:00:00"/>
    <n v="0"/>
    <n v="17705.72"/>
    <n v="0"/>
    <n v="17705.72"/>
  </r>
  <r>
    <s v="N"/>
    <x v="64"/>
    <s v="WARROAD"/>
    <s v="ALP update, Hangar site prep w/Hang LOAN"/>
    <d v="2003-01-27T00:00:00"/>
    <n v="0"/>
    <n v="19500.13"/>
    <n v="0"/>
    <n v="19500.13"/>
  </r>
  <r>
    <s v="N"/>
    <x v="64"/>
    <s v="WARROAD"/>
    <s v="ALP update, Hangar site prep w/Hang LOAN"/>
    <d v="2003-04-14T00:00:00"/>
    <n v="0"/>
    <n v="12385.98"/>
    <n v="79502.95"/>
    <n v="91888.93"/>
  </r>
  <r>
    <s v="N"/>
    <x v="64"/>
    <s v="WARROAD"/>
    <s v="4.Acquire Snow Removal Equipment"/>
    <d v="2004-03-10T00:00:00"/>
    <n v="52412"/>
    <n v="0"/>
    <n v="5824"/>
    <n v="58236"/>
  </r>
  <r>
    <s v="N"/>
    <x v="64"/>
    <s v="WARROAD"/>
    <s v="4.Acquire Snow Removal Equipment"/>
    <d v="2004-08-24T00:00:00"/>
    <n v="1530"/>
    <n v="0"/>
    <n v="170"/>
    <n v="1700"/>
  </r>
  <r>
    <s v="N"/>
    <x v="64"/>
    <s v="WARROAD"/>
    <s v="Crack sealing, mower deck"/>
    <d v="2004-05-25T00:00:00"/>
    <n v="0"/>
    <n v="12161.27"/>
    <n v="8107.51"/>
    <n v="20268.78"/>
  </r>
  <r>
    <s v="N"/>
    <x v="64"/>
    <s v="WARROAD"/>
    <s v="5.Apron expansion &amp; crack repair"/>
    <d v="2004-09-24T00:00:00"/>
    <n v="50931"/>
    <n v="0"/>
    <n v="2682.2"/>
    <n v="53613.2"/>
  </r>
  <r>
    <s v="N"/>
    <x v="64"/>
    <s v="WARROAD"/>
    <s v="5.Apron expansion &amp; crack repair"/>
    <d v="2004-11-30T00:00:00"/>
    <n v="74544"/>
    <n v="0"/>
    <n v="3922.65"/>
    <n v="78466.649999999994"/>
  </r>
  <r>
    <s v="N"/>
    <x v="64"/>
    <s v="WARROAD"/>
    <s v="5.Apron expansion &amp; crack repair"/>
    <d v="2004-12-08T00:00:00"/>
    <n v="53860"/>
    <n v="0"/>
    <n v="2835.5"/>
    <n v="56695.5"/>
  </r>
  <r>
    <s v="N"/>
    <x v="64"/>
    <s v="WARROAD"/>
    <s v="5.Apron expansion &amp; crack repair"/>
    <d v="2005-02-09T00:00:00"/>
    <n v="4935"/>
    <n v="0"/>
    <n v="259.12"/>
    <n v="5194.12"/>
  </r>
  <r>
    <s v="N"/>
    <x v="64"/>
    <s v="WARROAD"/>
    <s v="5.Apron expansion &amp; crack repair"/>
    <d v="2005-04-06T00:00:00"/>
    <n v="1600"/>
    <n v="0"/>
    <n v="83.25"/>
    <n v="1683.25"/>
  </r>
  <r>
    <s v="N"/>
    <x v="64"/>
    <s v="WARROAD"/>
    <s v="5.Apron expansion &amp; crack repair"/>
    <d v="2006-05-24T00:00:00"/>
    <n v="3295"/>
    <n v="0"/>
    <n v="173.53"/>
    <n v="3468.53"/>
  </r>
  <r>
    <s v="N"/>
    <x v="64"/>
    <s v="WARROAD"/>
    <s v="5.Apron expansion &amp; crack repair"/>
    <d v="2006-05-24T00:00:00"/>
    <n v="17774"/>
    <n v="0"/>
    <n v="0"/>
    <n v="17774"/>
  </r>
  <r>
    <s v="N"/>
    <x v="64"/>
    <s v="WARROAD"/>
    <s v="6. SRE, Fuel, Crk Fill"/>
    <d v="2006-01-24T00:00:00"/>
    <n v="925"/>
    <n v="5600"/>
    <n v="2883"/>
    <n v="9408"/>
  </r>
  <r>
    <s v="N"/>
    <x v="64"/>
    <s v="WARROAD"/>
    <s v="6. SRE, Fuel, Crk Fill"/>
    <d v="2006-02-14T00:00:00"/>
    <n v="8235"/>
    <n v="0"/>
    <n v="0"/>
    <n v="8235"/>
  </r>
  <r>
    <s v="N"/>
    <x v="64"/>
    <s v="WARROAD"/>
    <s v="6. SRE, Fuel, Crk Fill"/>
    <d v="2006-07-10T00:00:00"/>
    <n v="0"/>
    <n v="7811.79"/>
    <n v="7811.79"/>
    <n v="15623.58"/>
  </r>
  <r>
    <s v="N"/>
    <x v="64"/>
    <s v="WARROAD"/>
    <s v="7. SRE BUILDING &amp; SITEWORK"/>
    <d v="2006-10-11T00:00:00"/>
    <n v="57174"/>
    <n v="0"/>
    <n v="11259"/>
    <n v="68433"/>
  </r>
  <r>
    <s v="N"/>
    <x v="64"/>
    <s v="WARROAD"/>
    <s v="7. SRE BUILDING &amp; SITEWORK"/>
    <d v="2006-11-08T00:00:00"/>
    <n v="41367"/>
    <n v="0"/>
    <n v="-5820.52"/>
    <n v="35546.479999999996"/>
  </r>
  <r>
    <s v="N"/>
    <x v="64"/>
    <s v="WARROAD"/>
    <s v="7. SRE BUILDING &amp; SITEWORK"/>
    <d v="2006-12-06T00:00:00"/>
    <n v="37476"/>
    <n v="0"/>
    <n v="1971.51"/>
    <n v="39447.51"/>
  </r>
  <r>
    <s v="N"/>
    <x v="64"/>
    <s v="WARROAD"/>
    <s v="7. SRE BUILDING &amp; SITEWORK"/>
    <d v="2007-03-12T00:00:00"/>
    <n v="19399"/>
    <n v="0"/>
    <n v="1021.34"/>
    <n v="20420.34"/>
  </r>
  <r>
    <s v="N"/>
    <x v="64"/>
    <s v="WARROAD"/>
    <s v="7. SRE BUILDING &amp; SITEWORK"/>
    <d v="2007-09-21T00:00:00"/>
    <n v="45841"/>
    <n v="0"/>
    <n v="2412.59"/>
    <n v="48253.59"/>
  </r>
  <r>
    <s v="N"/>
    <x v="64"/>
    <s v="WARROAD"/>
    <s v="7. SRE BUILDING &amp; SITEWORK"/>
    <d v="2008-02-01T00:00:00"/>
    <n v="2649"/>
    <n v="0"/>
    <n v="-103"/>
    <n v="2546"/>
  </r>
  <r>
    <s v="N"/>
    <x v="64"/>
    <s v="WARROAD"/>
    <s v="7. SRE BUILDING &amp; SITEWORK"/>
    <d v="2008-03-06T00:00:00"/>
    <n v="136"/>
    <n v="0"/>
    <n v="0"/>
    <n v="136"/>
  </r>
  <r>
    <s v="N"/>
    <x v="64"/>
    <s v="WARROAD"/>
    <s v="8.Expand &amp; Remodel A/D Building"/>
    <d v="2007-09-21T00:00:00"/>
    <n v="83677"/>
    <n v="14720.79"/>
    <n v="10709.83"/>
    <n v="109107.62000000001"/>
  </r>
  <r>
    <s v="N"/>
    <x v="64"/>
    <s v="WARROAD"/>
    <s v="8.Expand &amp; Remodel A/D Building"/>
    <d v="2007-11-06T00:00:00"/>
    <n v="63065"/>
    <n v="11576"/>
    <n v="8368.6"/>
    <n v="83009.600000000006"/>
  </r>
  <r>
    <s v="N"/>
    <x v="64"/>
    <s v="WARROAD"/>
    <s v="8.Expand &amp; Remodel A/D Building"/>
    <d v="2007-12-19T00:00:00"/>
    <n v="0"/>
    <n v="1283.9100000000001"/>
    <n v="946.19"/>
    <n v="2230.1000000000004"/>
  </r>
  <r>
    <s v="N"/>
    <x v="64"/>
    <s v="WARROAD"/>
    <s v="8.Expand &amp; Remodel A/D Building"/>
    <d v="2008-05-15T00:00:00"/>
    <n v="9330"/>
    <n v="3769.01"/>
    <n v="-3762.01"/>
    <n v="9337"/>
  </r>
  <r>
    <s v="N"/>
    <x v="64"/>
    <s v="WARROAD"/>
    <s v="Pavement Crack Sealing / Crack Repair"/>
    <d v="2007-09-07T00:00:00"/>
    <n v="0"/>
    <n v="7000"/>
    <n v="3000"/>
    <n v="10000"/>
  </r>
  <r>
    <s v="N"/>
    <x v="64"/>
    <s v="WARROAD"/>
    <s v="9. Rehab Rwy 13/31 w/ Porous Friction Co"/>
    <d v="2008-08-22T00:00:00"/>
    <n v="1732"/>
    <n v="8416.25"/>
    <n v="534.16"/>
    <n v="10682.41"/>
  </r>
  <r>
    <s v="N"/>
    <x v="64"/>
    <s v="WARROAD"/>
    <s v="9. Rehab Rwy 13/31 w/ Porous Friction Co"/>
    <d v="2008-10-09T00:00:00"/>
    <n v="249993"/>
    <n v="58241.1"/>
    <n v="16224.15"/>
    <n v="324458.25"/>
  </r>
  <r>
    <s v="N"/>
    <x v="64"/>
    <s v="WARROAD"/>
    <s v="9. Rehab Rwy 13/31 w/ Porous Friction Co"/>
    <d v="2008-12-19T00:00:00"/>
    <n v="6319"/>
    <n v="4412.9799999999996"/>
    <n v="1049.02"/>
    <n v="11781"/>
  </r>
  <r>
    <s v="N"/>
    <x v="64"/>
    <s v="WARROAD"/>
    <s v="9. Rehab Rwy 13/31 w/ Porous Friction Co"/>
    <d v="2009-04-09T00:00:00"/>
    <n v="9189"/>
    <n v="0"/>
    <n v="0"/>
    <n v="9189"/>
  </r>
  <r>
    <s v="N"/>
    <x v="64"/>
    <s v="WARROAD"/>
    <s v="10.Airport Layout Plan Update"/>
    <d v="2009-05-01T00:00:00"/>
    <n v="8911"/>
    <n v="0"/>
    <n v="469.64"/>
    <n v="9380.64"/>
  </r>
  <r>
    <s v="N"/>
    <x v="64"/>
    <s v="WARROAD"/>
    <s v="10.Airport Layout Plan Update"/>
    <d v="2009-07-30T00:00:00"/>
    <n v="10661"/>
    <n v="0"/>
    <n v="561.1"/>
    <n v="11222.1"/>
  </r>
  <r>
    <s v="N"/>
    <x v="64"/>
    <s v="WARROAD"/>
    <s v="10.Airport Layout Plan Update"/>
    <d v="2009-10-09T00:00:00"/>
    <n v="5021"/>
    <n v="0"/>
    <n v="263.86"/>
    <n v="5284.86"/>
  </r>
  <r>
    <s v="N"/>
    <x v="64"/>
    <s v="WARROAD"/>
    <s v="10.Airport Layout Plan Update"/>
    <d v="2010-03-25T00:00:00"/>
    <n v="3407"/>
    <n v="0"/>
    <n v="277.39999999999998"/>
    <n v="3684.4"/>
  </r>
  <r>
    <s v="N"/>
    <x v="64"/>
    <s v="WARROAD"/>
    <s v="10.Airport Layout Plan Update"/>
    <d v="2010-12-14T00:00:00"/>
    <n v="1855"/>
    <n v="0"/>
    <n v="0"/>
    <n v="1855"/>
  </r>
  <r>
    <s v="N"/>
    <x v="64"/>
    <s v="WARROAD"/>
    <s v="10.Airport Layout Plan Update"/>
    <d v="2012-04-30T00:00:00"/>
    <n v="6150"/>
    <n v="0"/>
    <n v="323"/>
    <n v="6473"/>
  </r>
  <r>
    <s v="N"/>
    <x v="64"/>
    <s v="WARROAD"/>
    <s v="Crack Repair"/>
    <d v="2009-12-18T00:00:00"/>
    <n v="0"/>
    <n v="6999.92"/>
    <n v="2999.96"/>
    <n v="9999.880000000001"/>
  </r>
  <r>
    <s v="N"/>
    <x v="64"/>
    <s v="WARROAD"/>
    <s v="11.Sand Storage Shed"/>
    <d v="2010-09-07T00:00:00"/>
    <n v="3761"/>
    <n v="0"/>
    <n v="198.69"/>
    <n v="3959.69"/>
  </r>
  <r>
    <s v="N"/>
    <x v="64"/>
    <s v="WARROAD"/>
    <s v="11.Sand Storage Shed"/>
    <d v="2010-11-05T00:00:00"/>
    <n v="37620"/>
    <n v="0"/>
    <n v="2262.1799999999998"/>
    <n v="39882.18"/>
  </r>
  <r>
    <s v="N"/>
    <x v="64"/>
    <s v="WARROAD"/>
    <s v="11.Sand Storage Shed"/>
    <d v="2011-06-30T00:00:00"/>
    <n v="7565"/>
    <n v="0"/>
    <n v="116.5"/>
    <n v="7681.5"/>
  </r>
  <r>
    <s v="N"/>
    <x v="64"/>
    <s v="WARROAD"/>
    <s v="Taxilane, Apron Rehab, SRE"/>
    <d v="2012-10-29T00:00:00"/>
    <n v="402784"/>
    <n v="0"/>
    <n v="47605.04"/>
    <n v="450389.04"/>
  </r>
  <r>
    <s v="N"/>
    <x v="64"/>
    <s v="WARROAD"/>
    <s v="Taxilane, Apron Rehab, SRE"/>
    <d v="2012-11-27T00:00:00"/>
    <n v="147216"/>
    <n v="0"/>
    <n v="21922.68"/>
    <n v="169138.68"/>
  </r>
  <r>
    <s v="N"/>
    <x v="64"/>
    <s v="WARROAD"/>
    <s v="Taxilane, Apron Rehab, SRE"/>
    <d v="2013-05-28T00:00:00"/>
    <n v="50000"/>
    <n v="0"/>
    <n v="-558.54"/>
    <n v="49441.46"/>
  </r>
  <r>
    <s v="N"/>
    <x v="64"/>
    <s v="WARROAD"/>
    <s v="Taxilane, Apron Rehab, SRE"/>
    <d v="2013-08-14T00:00:00"/>
    <n v="20714"/>
    <n v="0"/>
    <n v="-23016.51"/>
    <n v="-2302.5099999999984"/>
  </r>
  <r>
    <s v="N"/>
    <x v="64"/>
    <s v="WARROAD"/>
    <s v="Pickup Truck, Plow, and Aviation Radio"/>
    <d v="2013-05-29T00:00:00"/>
    <n v="0"/>
    <n v="23415.32"/>
    <n v="11707.65"/>
    <n v="35122.97"/>
  </r>
  <r>
    <s v="N"/>
    <x v="64"/>
    <s v="WARROAD"/>
    <s v="2013 Dixon DX272 Mower"/>
    <d v="2013-08-16T00:00:00"/>
    <n v="0"/>
    <n v="6155.97"/>
    <n v="3077.99"/>
    <n v="9233.9599999999991"/>
  </r>
  <r>
    <s v="N"/>
    <x v="64"/>
    <s v="WARROAD"/>
    <s v="2013 Runway Crack Sealing"/>
    <d v="2013-12-10T00:00:00"/>
    <n v="0"/>
    <n v="12600"/>
    <n v="5400"/>
    <n v="18000"/>
  </r>
  <r>
    <s v="N"/>
    <x v="64"/>
    <s v="WARROAD"/>
    <s v="Rehab taxiway - Seal Coat; Conduct EA for Wildlife Perimter Fence"/>
    <d v="2015-01-23T00:00:00"/>
    <n v="151851"/>
    <n v="8760.98"/>
    <n v="8762.6299999999992"/>
    <n v="169374.61000000002"/>
  </r>
  <r>
    <s v="N"/>
    <x v="64"/>
    <s v="WARROAD"/>
    <s v="Rehab taxiway - Seal Coat; Conduct EA for Wildlife Perimter Fence"/>
    <d v="2015-08-31T00:00:00"/>
    <n v="9802"/>
    <n v="219.77"/>
    <n v="218.81"/>
    <n v="10240.58"/>
  </r>
  <r>
    <s v="N"/>
    <x v="64"/>
    <s v="WARROAD"/>
    <s v="Construct Wildlife Fence Phase 1 and Obstruction Removal"/>
    <d v="2016-02-04T00:00:00"/>
    <n v="137946"/>
    <n v="9936.08"/>
    <n v="8232.5499999999993"/>
    <n v="156114.62999999998"/>
  </r>
  <r>
    <s v="N"/>
    <x v="64"/>
    <s v="WARROAD"/>
    <s v="Construct Wildlife Fence Phase 1 and Obstruction Removal"/>
    <d v="2016-02-26T00:00:00"/>
    <n v="248226"/>
    <n v="15655.63"/>
    <n v="14257.06"/>
    <n v="278138.69"/>
  </r>
  <r>
    <s v="N"/>
    <x v="64"/>
    <s v="WARROAD"/>
    <s v="Construct Wildlife Fence Phase 1 and Obstruction Removal"/>
    <d v="2016-09-21T00:00:00"/>
    <n v="134988"/>
    <n v="7894.85"/>
    <n v="7599.61"/>
    <n v="150482.46"/>
  </r>
  <r>
    <s v="N"/>
    <x v="64"/>
    <s v="WARROAD"/>
    <s v="Construct Wildlife Fence Phase 1 and Obstruction Removal"/>
    <d v="2016-12-08T00:00:00"/>
    <n v="174252"/>
    <n v="12044.88"/>
    <n v="11446.08"/>
    <n v="197742.96"/>
  </r>
  <r>
    <s v="N"/>
    <x v="64"/>
    <s v="WARROAD"/>
    <s v="Construct Wildlife Fence Phase 1 and Obstruction Removal"/>
    <d v="2018-08-22T00:00:00"/>
    <n v="31616"/>
    <n v="189.36"/>
    <n v="188.66"/>
    <n v="31994.02"/>
  </r>
  <r>
    <s v="N"/>
    <x v="64"/>
    <s v="WARROAD"/>
    <s v="Construct wildlife exclusuin fence - phase 2"/>
    <d v="2017-01-09T00:00:00"/>
    <n v="304004"/>
    <n v="16889.2"/>
    <n v="16890.98"/>
    <n v="337784.18"/>
  </r>
  <r>
    <s v="N"/>
    <x v="64"/>
    <s v="WARROAD"/>
    <s v="Construct wildlife exclusuin fence - phase 2"/>
    <d v="2017-02-23T00:00:00"/>
    <n v="179302"/>
    <n v="9961.19"/>
    <n v="10517.99"/>
    <n v="199781.18"/>
  </r>
  <r>
    <s v="N"/>
    <x v="64"/>
    <s v="WARROAD"/>
    <s v="Construct wildlife exclusuin fence - phase 2"/>
    <d v="2018-02-13T00:00:00"/>
    <n v="13562"/>
    <n v="1442.78"/>
    <n v="2460.29"/>
    <n v="17465.07"/>
  </r>
  <r>
    <s v="N"/>
    <x v="64"/>
    <s v="WARROAD"/>
    <s v="Construct wildlife exclusuin fence - phase 2"/>
    <d v="2018-08-22T00:00:00"/>
    <n v="12408"/>
    <n v="0"/>
    <n v="0"/>
    <n v="12408"/>
  </r>
  <r>
    <s v="N"/>
    <x v="64"/>
    <s v="WARROAD"/>
    <s v="Crack seal"/>
    <d v="2017-10-25T00:00:00"/>
    <n v="0"/>
    <n v="23999.4"/>
    <n v="5999.85"/>
    <n v="29999.25"/>
  </r>
  <r>
    <s v="N"/>
    <x v="64"/>
    <s v="WARROAD"/>
    <s v="Apron Culvert Repair"/>
    <d v="1899-12-30T00:00:00"/>
    <n v="0"/>
    <n v="48545.9"/>
    <n v="16181.96"/>
    <n v="64727.86"/>
  </r>
  <r>
    <s v="N"/>
    <x v="64"/>
    <s v="WARROAD"/>
    <s v="Crack Seal Airfield Pavements; Seal Coat Runway, Apron and Taxilanes; and Chip Seal Airport Access Roads"/>
    <d v="1899-12-30T00:00:00"/>
    <n v="270219"/>
    <n v="22510.68"/>
    <n v="7504.58"/>
    <n v="300234.26"/>
  </r>
  <r>
    <s v="N"/>
    <x v="65"/>
    <s v="WASKISH"/>
    <s v="WASKISH AIRPORT"/>
    <d v="1953-09-28T00:00:00"/>
    <n v="0"/>
    <n v="14449"/>
    <n v="0"/>
    <n v="14449"/>
  </r>
  <r>
    <s v="N"/>
    <x v="65"/>
    <s v="WASKISH"/>
    <s v="RUNWAY EXTENSION"/>
    <d v="1976-03-23T00:00:00"/>
    <n v="0"/>
    <n v="14910.24"/>
    <n v="3727.56"/>
    <n v="18637.8"/>
  </r>
  <r>
    <s v="N"/>
    <x v="65"/>
    <s v="WASKISH"/>
    <s v="PRE. ENG. FOR TAXIWAY &amp; APRON"/>
    <d v="1990-02-05T00:00:00"/>
    <n v="0"/>
    <n v="4052"/>
    <n v="1013"/>
    <n v="5065"/>
  </r>
  <r>
    <s v="N"/>
    <x v="65"/>
    <s v="WASKISH"/>
    <s v="ADDITIONAL ENG.-COMPLETE ALP"/>
    <d v="1995-09-25T00:00:00"/>
    <n v="0"/>
    <n v="1600"/>
    <n v="400"/>
    <n v="2000"/>
  </r>
  <r>
    <s v="N"/>
    <x v="65"/>
    <s v="WASKISH"/>
    <s v="ALP"/>
    <d v="1996-03-07T00:00:00"/>
    <n v="0"/>
    <n v="3771.13"/>
    <n v="942.78"/>
    <n v="4713.91"/>
  </r>
  <r>
    <s v="N"/>
    <x v="65"/>
    <s v="WASKISH"/>
    <s v="*LAND &amp; TREE &amp; BRUSH REMOVAL"/>
    <d v="1998-06-09T00:00:00"/>
    <n v="0"/>
    <n v="9440"/>
    <n v="4560"/>
    <n v="14000"/>
  </r>
  <r>
    <s v="N"/>
    <x v="65"/>
    <s v="WASKISH"/>
    <s v="SIGNS-OBSERVATION PARKING-CLEAR BRUSH"/>
    <d v="1999-05-28T00:00:00"/>
    <n v="0"/>
    <n v="919.68"/>
    <n v="0"/>
    <n v="919.68"/>
  </r>
  <r>
    <s v="N"/>
    <x v="65"/>
    <s v="WASKISH"/>
    <s v="*LAND, Apron/Relo. Rd, ALP, BRUSH, HNGR"/>
    <d v="1999-11-16T00:00:00"/>
    <n v="0"/>
    <n v="8539.14"/>
    <n v="5692.76"/>
    <n v="14231.9"/>
  </r>
  <r>
    <s v="N"/>
    <x v="65"/>
    <s v="WASKISH"/>
    <s v="*LAND, Apron/Relo. Rd, ALP, BRUSH, HNGR"/>
    <d v="2000-06-16T00:00:00"/>
    <n v="0"/>
    <n v="26171.26"/>
    <n v="17420.240000000002"/>
    <n v="43591.5"/>
  </r>
  <r>
    <s v="N"/>
    <x v="65"/>
    <s v="WASKISH"/>
    <s v="*LAND, Apron/Relo. Rd, ALP, BRUSH, HNGR"/>
    <d v="2001-09-24T00:00:00"/>
    <n v="0"/>
    <n v="1845.13"/>
    <n v="1230.0899999999999"/>
    <n v="3075.2200000000003"/>
  </r>
  <r>
    <s v="N"/>
    <x v="65"/>
    <s v="WASKISH"/>
    <s v="Clear &amp; grub for New Rwy 2/20"/>
    <d v="2003-02-13T00:00:00"/>
    <n v="0"/>
    <n v="6511.31"/>
    <n v="4340.87"/>
    <n v="10852.18"/>
  </r>
  <r>
    <s v="N"/>
    <x v="65"/>
    <s v="WASKISH"/>
    <s v="Clear &amp; grub for New Rwy 2/20"/>
    <d v="2003-06-26T00:00:00"/>
    <n v="0"/>
    <n v="6006"/>
    <n v="4004"/>
    <n v="10010"/>
  </r>
  <r>
    <s v="N"/>
    <x v="65"/>
    <s v="WASKISH"/>
    <s v="*LAND &amp; Relocate Turf Runway"/>
    <d v="2004-07-02T00:00:00"/>
    <n v="0"/>
    <n v="14400"/>
    <n v="9600"/>
    <n v="24000"/>
  </r>
  <r>
    <s v="N"/>
    <x v="65"/>
    <s v="WASKISH"/>
    <s v="*LAND &amp; Relocate Turf Runway"/>
    <d v="2004-08-03T00:00:00"/>
    <n v="0"/>
    <n v="58576.05"/>
    <n v="39050.699999999997"/>
    <n v="97626.75"/>
  </r>
  <r>
    <s v="N"/>
    <x v="65"/>
    <s v="WASKISH"/>
    <s v="*LAND &amp; Relocate Turf Runway"/>
    <d v="2004-09-24T00:00:00"/>
    <n v="0"/>
    <n v="62023.95"/>
    <n v="41349.300000000003"/>
    <n v="103373.25"/>
  </r>
  <r>
    <s v="N"/>
    <x v="65"/>
    <s v="WASKISH"/>
    <s v="*LAND &amp; Relocate Turf Runway"/>
    <d v="2004-11-17T00:00:00"/>
    <n v="0"/>
    <n v="23455.23"/>
    <n v="16592.37"/>
    <n v="40047.599999999999"/>
  </r>
  <r>
    <s v="N"/>
    <x v="65"/>
    <s v="WASKISH"/>
    <s v="*LAND &amp; Relocate Turf Runway"/>
    <d v="2005-01-25T00:00:00"/>
    <n v="0"/>
    <n v="6490.16"/>
    <n v="4326.78"/>
    <n v="10816.939999999999"/>
  </r>
  <r>
    <s v="N"/>
    <x v="65"/>
    <s v="WASKISH"/>
    <s v="*LAND &amp; Relocate Turf Runway"/>
    <d v="2005-06-07T00:00:00"/>
    <n v="0"/>
    <n v="6000"/>
    <n v="4000"/>
    <n v="10000"/>
  </r>
  <r>
    <s v="N"/>
    <x v="65"/>
    <s v="WASKISH"/>
    <s v="*LAND &amp; Relocate Turf Runway"/>
    <d v="2006-04-20T00:00:00"/>
    <n v="0"/>
    <n v="8166.83"/>
    <n v="5444.55"/>
    <n v="13611.380000000001"/>
  </r>
  <r>
    <s v="N"/>
    <x v="65"/>
    <s v="WASKISH"/>
    <s v="*LAND &amp; Relocate Turf Runway"/>
    <d v="2008-10-23T00:00:00"/>
    <n v="0"/>
    <n v="5862.44"/>
    <n v="3908.3"/>
    <n v="9770.74"/>
  </r>
  <r>
    <s v="N"/>
    <x v="65"/>
    <s v="WASKISH"/>
    <s v="Windsock Pole"/>
    <d v="2005-06-21T00:00:00"/>
    <n v="0"/>
    <n v="2475.02"/>
    <n v="618.76"/>
    <n v="3093.7799999999997"/>
  </r>
  <r>
    <s v="N"/>
    <x v="65"/>
    <s v="WASKISH"/>
    <s v="LAND - Purchase DNR Parcel"/>
    <d v="2005-09-08T00:00:00"/>
    <n v="0"/>
    <n v="26966.720000000001"/>
    <n v="6741.68"/>
    <n v="33708.400000000001"/>
  </r>
  <r>
    <s v="N"/>
    <x v="65"/>
    <s v="WASKISH"/>
    <s v="Tractor w/mower"/>
    <d v="2005-09-14T00:00:00"/>
    <n v="0"/>
    <n v="29600"/>
    <n v="7400"/>
    <n v="37000"/>
  </r>
  <r>
    <s v="N"/>
    <x v="65"/>
    <s v="WASKISH"/>
    <s v="Zoning Map with propery Table"/>
    <d v="2017-01-17T00:00:00"/>
    <n v="0"/>
    <n v="2880"/>
    <n v="320"/>
    <n v="3200"/>
  </r>
  <r>
    <s v="N"/>
    <x v="65"/>
    <s v="WASKISH"/>
    <s v="John Deere R240 Disc Mower (6 Discs)"/>
    <d v="2018-05-22T00:00:00"/>
    <n v="0"/>
    <n v="10980"/>
    <n v="1220"/>
    <n v="12200"/>
  </r>
  <r>
    <s v="N"/>
    <x v="65"/>
    <s v="WASKISH"/>
    <s v="Runway Obstruction Removal"/>
    <d v="2018-05-22T00:00:00"/>
    <n v="0"/>
    <n v="6331.75"/>
    <n v="333.25"/>
    <n v="6665"/>
  </r>
  <r>
    <s v="N"/>
    <x v="65"/>
    <s v="WASKISH"/>
    <s v="Runway Obstruction Removal"/>
    <d v="2018-07-10T00:00:00"/>
    <n v="0"/>
    <n v="2869"/>
    <n v="151"/>
    <n v="3020"/>
  </r>
  <r>
    <s v="N"/>
    <x v="65"/>
    <s v="WASKISH"/>
    <s v="Compact Runway, Seed and Fertilize"/>
    <d v="2020-08-13T00:00:00"/>
    <n v="0"/>
    <n v="3170.86"/>
    <n v="166.88"/>
    <n v="3337.7400000000002"/>
  </r>
  <r>
    <s v="S"/>
    <x v="66"/>
    <s v="ALBERT LEA"/>
    <s v="PLANS AND SPECIFICATIONS"/>
    <d v="1948-10-08T00:00:00"/>
    <n v="0"/>
    <n v="2909.1"/>
    <n v="2909.1"/>
    <n v="5818.2"/>
  </r>
  <r>
    <s v="S"/>
    <x v="66"/>
    <s v="ALBERT LEA"/>
    <s v="GRADE/SURF/SEED/FENCE/RUNWAY"/>
    <d v="1954-06-01T00:00:00"/>
    <n v="60736.63"/>
    <n v="40491.1"/>
    <n v="20245.53"/>
    <n v="121473.26"/>
  </r>
  <r>
    <s v="S"/>
    <x v="66"/>
    <s v="ALBERT LEA"/>
    <s v="RELOCATE POWER LINE"/>
    <d v="1952-05-22T00:00:00"/>
    <n v="0"/>
    <n v="1343.34"/>
    <n v="1165.3399999999999"/>
    <n v="2508.6799999999998"/>
  </r>
  <r>
    <s v="S"/>
    <x v="66"/>
    <s v="ALBERT LEA"/>
    <s v="SEAL COAT"/>
    <d v="1954-10-21T00:00:00"/>
    <n v="0"/>
    <n v="1654.52"/>
    <n v="827.26"/>
    <n v="2481.7799999999997"/>
  </r>
  <r>
    <s v="S"/>
    <x v="66"/>
    <s v="ALBERT LEA"/>
    <s v="SEAL COAT"/>
    <d v="1958-12-04T00:00:00"/>
    <n v="0"/>
    <n v="1997.16"/>
    <n v="998.58"/>
    <n v="2995.7400000000002"/>
  </r>
  <r>
    <s v="S"/>
    <x v="66"/>
    <s v="ALBERT LEA"/>
    <s v="SURF ENTRANCE ROAD"/>
    <d v="1959-09-28T00:00:00"/>
    <n v="0"/>
    <n v="4006.97"/>
    <n v="2003.48"/>
    <n v="6010.45"/>
  </r>
  <r>
    <s v="S"/>
    <x v="66"/>
    <s v="ALBERT LEA"/>
    <s v="RUNWAY LIGHTS"/>
    <d v="1961-10-30T00:00:00"/>
    <n v="0"/>
    <n v="7939.23"/>
    <n v="3969.61"/>
    <n v="11908.84"/>
  </r>
  <r>
    <s v="S"/>
    <x v="66"/>
    <s v="ALBERT LEA"/>
    <s v="SEAL RUNWAY/TAXI/APRON"/>
    <d v="1962-10-11T00:00:00"/>
    <n v="0"/>
    <n v="2433.2800000000002"/>
    <n v="1216.6400000000001"/>
    <n v="3649.92"/>
  </r>
  <r>
    <s v="S"/>
    <x v="66"/>
    <s v="ALBERT LEA"/>
    <s v="RESURF RWY/APRON/TXI/BEACON"/>
    <d v="1971-03-12T00:00:00"/>
    <n v="36701.75"/>
    <n v="25376.37"/>
    <n v="14051"/>
    <n v="76129.119999999995"/>
  </r>
  <r>
    <s v="S"/>
    <x v="66"/>
    <s v="ALBERT LEA"/>
    <s v="SEAL/MARK/FENCE/TAXI/LOT IMPRV"/>
    <d v="1968-11-18T00:00:00"/>
    <n v="0"/>
    <n v="7794.01"/>
    <n v="4980.8999999999996"/>
    <n v="12774.91"/>
  </r>
  <r>
    <s v="S"/>
    <x v="66"/>
    <s v="ALBERT LEA"/>
    <s v="TURNAROUNDS - FENCE AND GRUB/LAND DOC"/>
    <d v="1970-12-16T00:00:00"/>
    <n v="0"/>
    <n v="3729.54"/>
    <n v="3729.55"/>
    <n v="7459.09"/>
  </r>
  <r>
    <s v="S"/>
    <x v="66"/>
    <s v="ALBERT LEA"/>
    <s v="PAVE AND LIGHT"/>
    <d v="1975-06-23T00:00:00"/>
    <n v="131453.64000000001"/>
    <n v="94500"/>
    <n v="43446.51"/>
    <n v="269400.15000000002"/>
  </r>
  <r>
    <s v="S"/>
    <x v="66"/>
    <s v="ALBERT LEA"/>
    <s v="ADMINISTRATION BUILDING"/>
    <d v="1974-02-11T00:00:00"/>
    <n v="0"/>
    <n v="12054.47"/>
    <n v="12054.48"/>
    <n v="24108.949999999997"/>
  </r>
  <r>
    <s v="S"/>
    <x v="66"/>
    <s v="ALBERT LEA"/>
    <s v="TRACTOR AND MOWER"/>
    <d v="1975-01-31T00:00:00"/>
    <n v="0"/>
    <n v="9962.9599999999991"/>
    <n v="4981.49"/>
    <n v="14944.449999999999"/>
  </r>
  <r>
    <s v="S"/>
    <x v="66"/>
    <s v="ALBERT LEA"/>
    <s v="JET FUEL AND APRON PAVING"/>
    <d v="1976-05-05T00:00:00"/>
    <n v="0"/>
    <n v="29073.78"/>
    <n v="29073.79"/>
    <n v="58147.57"/>
  </r>
  <r>
    <s v="S"/>
    <x v="66"/>
    <s v="ALBERT LEA"/>
    <s v="LAND"/>
    <d v="1975-12-23T00:00:00"/>
    <n v="0"/>
    <n v="2835.62"/>
    <n v="2835.63"/>
    <n v="5671.25"/>
  </r>
  <r>
    <s v="S"/>
    <x v="66"/>
    <s v="ALBERT LEA"/>
    <s v="SLURRY SEAL"/>
    <d v="1976-11-17T00:00:00"/>
    <n v="0"/>
    <n v="33133.61"/>
    <n v="16566.810000000001"/>
    <n v="49700.42"/>
  </r>
  <r>
    <s v="S"/>
    <x v="66"/>
    <s v="ALBERT LEA"/>
    <s v="HANGAR AREA PAVING AND FENCING"/>
    <d v="1979-02-20T00:00:00"/>
    <n v="0"/>
    <n v="33280.230000000003"/>
    <n v="16640.11"/>
    <n v="49920.340000000004"/>
  </r>
  <r>
    <s v="S"/>
    <x v="66"/>
    <s v="ALBERT LEA"/>
    <s v="LAND ACQUSITION  NELSON PARCEL"/>
    <d v="1984-05-10T00:00:00"/>
    <n v="0"/>
    <n v="33010.300000000003"/>
    <n v="16505.14"/>
    <n v="49515.44"/>
  </r>
  <r>
    <s v="S"/>
    <x v="66"/>
    <s v="ALBERT LEA"/>
    <s v="WEATHER OBSERVATION EQUIPMENT"/>
    <d v="1985-12-09T00:00:00"/>
    <n v="0"/>
    <n v="2667"/>
    <n v="1334"/>
    <n v="4001"/>
  </r>
  <r>
    <s v="S"/>
    <x v="66"/>
    <s v="ALBERT LEA"/>
    <s v="LWOATS RESEARCH WEATHER SYSTEM"/>
    <d v="1985-12-09T00:00:00"/>
    <n v="0"/>
    <n v="9754"/>
    <n v="0"/>
    <n v="9754"/>
  </r>
  <r>
    <s v="S"/>
    <x v="66"/>
    <s v="ALBERT LEA"/>
    <s v="LWOATS RESEARCH WEATHER SYSTEM"/>
    <d v="1986-03-25T00:00:00"/>
    <n v="0"/>
    <n v="879.82"/>
    <n v="0"/>
    <n v="879.82"/>
  </r>
  <r>
    <s v="S"/>
    <x v="66"/>
    <s v="ALBERT LEA"/>
    <s v="LWOATS RESEARCH WEATHER SYSTEM"/>
    <d v="1986-06-19T00:00:00"/>
    <n v="0"/>
    <n v="3514"/>
    <n v="0"/>
    <n v="3514"/>
  </r>
  <r>
    <s v="S"/>
    <x v="66"/>
    <s v="ALBERT LEA"/>
    <s v="CRACK REPAIR &amp; SEAL COAT"/>
    <d v="1986-07-29T00:00:00"/>
    <n v="0"/>
    <n v="59978.35"/>
    <n v="29989.17"/>
    <n v="89967.51999999999"/>
  </r>
  <r>
    <s v="S"/>
    <x v="66"/>
    <s v="ALBERT LEA"/>
    <s v="SECURITY FENCE"/>
    <d v="1986-10-06T00:00:00"/>
    <n v="0"/>
    <n v="7991.11"/>
    <n v="3995.57"/>
    <n v="11986.68"/>
  </r>
  <r>
    <s v="S"/>
    <x v="66"/>
    <s v="ALBERT LEA"/>
    <s v="UNICOM RADIO"/>
    <d v="1986-08-21T00:00:00"/>
    <n v="0"/>
    <n v="570"/>
    <n v="285"/>
    <n v="855"/>
  </r>
  <r>
    <s v="S"/>
    <x v="66"/>
    <s v="ALBERT LEA"/>
    <s v="TRACTOR,MOWER,SNOW BLOWER"/>
    <d v="1987-03-19T00:00:00"/>
    <n v="0"/>
    <n v="28389.33"/>
    <n v="14194.67"/>
    <n v="42584"/>
  </r>
  <r>
    <s v="S"/>
    <x v="66"/>
    <s v="ALBERT LEA"/>
    <s v="MODIFY HANGAR DOOR(AEROLIFT)"/>
    <d v="1988-04-06T00:00:00"/>
    <n v="0"/>
    <n v="3607.92"/>
    <n v="1803.96"/>
    <n v="5411.88"/>
  </r>
  <r>
    <s v="S"/>
    <x v="66"/>
    <s v="ALBERT LEA"/>
    <s v="REVERSIBLE PLOW &amp; RADIO"/>
    <d v="1988-03-24T00:00:00"/>
    <n v="0"/>
    <n v="2879.33"/>
    <n v="1439.66"/>
    <n v="4318.99"/>
  </r>
  <r>
    <s v="S"/>
    <x v="66"/>
    <s v="ALBERT LEA"/>
    <s v="POWER LINE BURIAL RUNWAY 22"/>
    <d v="1989-10-23T00:00:00"/>
    <n v="0"/>
    <n v="108961.33"/>
    <n v="54480.67"/>
    <n v="163442"/>
  </r>
  <r>
    <s v="S"/>
    <x v="66"/>
    <s v="ALBERT LEA"/>
    <s v="POWER LINE BURIAL RUNWAY 22"/>
    <d v="1990-10-10T00:00:00"/>
    <n v="0"/>
    <n v="24372"/>
    <n v="37168.910000000003"/>
    <n v="61540.91"/>
  </r>
  <r>
    <s v="S"/>
    <x v="66"/>
    <s v="ALBERT LEA"/>
    <s v="POWER LINE BURIAL RUNWAY 22"/>
    <d v="1990-10-10T00:00:00"/>
    <n v="0"/>
    <n v="49965.82"/>
    <n v="0"/>
    <n v="49965.82"/>
  </r>
  <r>
    <s v="S"/>
    <x v="66"/>
    <s v="ALBERT LEA"/>
    <s v="POWER LINE BURIAL RUNWAY 22"/>
    <d v="1993-01-05T00:00:00"/>
    <n v="0"/>
    <n v="33119.300000000003"/>
    <n v="16559.650000000001"/>
    <n v="49678.950000000004"/>
  </r>
  <r>
    <s v="S"/>
    <x v="66"/>
    <s v="ALBERT LEA"/>
    <s v="HANGAR SITE PREPARATION"/>
    <d v="1990-04-06T00:00:00"/>
    <n v="0"/>
    <n v="6777.72"/>
    <n v="3388.86"/>
    <n v="10166.58"/>
  </r>
  <r>
    <s v="S"/>
    <x v="66"/>
    <s v="ALBERT LEA"/>
    <s v="HVAC SYST REPLACEMENT"/>
    <d v="1990-07-10T00:00:00"/>
    <n v="0"/>
    <n v="2788.08"/>
    <n v="1394.04"/>
    <n v="4182.12"/>
  </r>
  <r>
    <s v="S"/>
    <x v="66"/>
    <s v="ALBERT LEA"/>
    <s v="REPLACE REILS-RUNWY 34"/>
    <d v="1991-06-05T00:00:00"/>
    <n v="0"/>
    <n v="10000"/>
    <n v="5014.34"/>
    <n v="15014.34"/>
  </r>
  <r>
    <s v="S"/>
    <x v="66"/>
    <s v="ALBERT LEA"/>
    <s v="REPLACE HANGAR DOOR"/>
    <d v="1991-06-05T00:00:00"/>
    <n v="0"/>
    <n v="3147.8"/>
    <n v="1573.9"/>
    <n v="4721.7000000000007"/>
  </r>
  <r>
    <s v="S"/>
    <x v="66"/>
    <s v="ALBERT LEA"/>
    <s v="UST MONITORING SYSTEM"/>
    <d v="1992-08-10T00:00:00"/>
    <n v="0"/>
    <n v="7123.31"/>
    <n v="3561.66"/>
    <n v="10684.970000000001"/>
  </r>
  <r>
    <s v="S"/>
    <x v="66"/>
    <s v="ALBERT LEA"/>
    <s v="RWY 34 OBSTR. INVESTIGATION"/>
    <d v="1994-02-22T00:00:00"/>
    <n v="0"/>
    <n v="2333.33"/>
    <n v="1166.67"/>
    <n v="3500"/>
  </r>
  <r>
    <s v="S"/>
    <x v="66"/>
    <s v="ALBERT LEA"/>
    <s v="HANGAR DOOR REP.&amp; GATE REPL."/>
    <d v="1992-09-23T00:00:00"/>
    <n v="0"/>
    <n v="3225.33"/>
    <n v="1612.67"/>
    <n v="4838"/>
  </r>
  <r>
    <s v="S"/>
    <x v="66"/>
    <s v="ALBERT LEA"/>
    <s v="HANGAR DOOR REP.&amp; GATE REPL."/>
    <d v="1993-04-20T00:00:00"/>
    <n v="0"/>
    <n v="4774.67"/>
    <n v="2387.33"/>
    <n v="7162"/>
  </r>
  <r>
    <s v="S"/>
    <x v="66"/>
    <s v="ALBERT LEA"/>
    <s v="MOWING EQUIPMENT"/>
    <d v="1992-09-09T00:00:00"/>
    <n v="0"/>
    <n v="5864.67"/>
    <n v="2932.33"/>
    <n v="8797"/>
  </r>
  <r>
    <s v="S"/>
    <x v="66"/>
    <s v="ALBERT LEA"/>
    <s v="MOWING EQUIPMENT"/>
    <d v="1993-01-05T00:00:00"/>
    <n v="0"/>
    <n v="135.33000000000001"/>
    <n v="995.17"/>
    <n v="1130.5"/>
  </r>
  <r>
    <s v="S"/>
    <x v="66"/>
    <s v="ALBERT LEA"/>
    <s v="MOWING EQUIPMENT"/>
    <d v="1993-01-05T00:00:00"/>
    <n v="0"/>
    <n v="1855"/>
    <n v="0"/>
    <n v="1855"/>
  </r>
  <r>
    <s v="S"/>
    <x v="66"/>
    <s v="ALBERT LEA"/>
    <s v="SEGMENTED CIRCLE REPLACEMENT"/>
    <d v="1992-10-29T00:00:00"/>
    <n v="0"/>
    <n v="2353.12"/>
    <n v="1176.56"/>
    <n v="3529.68"/>
  </r>
  <r>
    <s v="S"/>
    <x v="66"/>
    <s v="ALBERT LEA"/>
    <s v="SNOWPLOW TRUCK"/>
    <d v="1993-01-05T00:00:00"/>
    <n v="0"/>
    <n v="26000"/>
    <n v="13000"/>
    <n v="39000"/>
  </r>
  <r>
    <s v="S"/>
    <x v="66"/>
    <s v="ALBERT LEA"/>
    <s v="MOBILE RADIO FOR SNOWPLOW TRK"/>
    <d v="1993-08-10T00:00:00"/>
    <n v="0"/>
    <n v="586.76"/>
    <n v="293.38"/>
    <n v="880.14"/>
  </r>
  <r>
    <s v="S"/>
    <x v="66"/>
    <s v="ALBERT LEA"/>
    <s v="HANGAR REROOF"/>
    <d v="1994-01-04T00:00:00"/>
    <n v="0"/>
    <n v="1766.67"/>
    <n v="883.33"/>
    <n v="2650"/>
  </r>
  <r>
    <s v="S"/>
    <x v="66"/>
    <s v="ALBERT LEA"/>
    <s v="RUNWAY OVERLAY"/>
    <d v="1993-08-10T00:00:00"/>
    <n v="0"/>
    <n v="102973.98"/>
    <n v="51486.99"/>
    <n v="154460.97"/>
  </r>
  <r>
    <s v="S"/>
    <x v="66"/>
    <s v="ALBERT LEA"/>
    <s v="RUNWAY OVERLAY"/>
    <d v="1993-08-10T00:00:00"/>
    <n v="0"/>
    <n v="75093.289999999994"/>
    <n v="37546.660000000003"/>
    <n v="112639.95"/>
  </r>
  <r>
    <s v="S"/>
    <x v="66"/>
    <s v="ALBERT LEA"/>
    <s v="RUNWAY OVERLAY"/>
    <d v="1994-02-17T00:00:00"/>
    <n v="0"/>
    <n v="33932.730000000003"/>
    <n v="16966.349999999999"/>
    <n v="50899.08"/>
  </r>
  <r>
    <s v="S"/>
    <x v="66"/>
    <s v="ALBERT LEA"/>
    <s v="AIRPORT SURVEY"/>
    <d v="1995-12-15T00:00:00"/>
    <n v="0"/>
    <n v="2000"/>
    <n v="1000"/>
    <n v="3000"/>
  </r>
  <r>
    <s v="S"/>
    <x v="66"/>
    <s v="ALBERT LEA"/>
    <s v="HANGAR RENOVATION"/>
    <d v="1994-11-03T00:00:00"/>
    <n v="0"/>
    <n v="4080.67"/>
    <n v="2040.33"/>
    <n v="6121"/>
  </r>
  <r>
    <s v="S"/>
    <x v="66"/>
    <s v="ALBERT LEA"/>
    <s v="SUBSURFACE DRAINAGE SYSTEM"/>
    <d v="1994-11-28T00:00:00"/>
    <n v="0"/>
    <n v="9595.44"/>
    <n v="4797.72"/>
    <n v="14393.16"/>
  </r>
  <r>
    <s v="S"/>
    <x v="66"/>
    <s v="ALBERT LEA"/>
    <s v="FEASIBILITY STUDY"/>
    <d v="1995-06-14T00:00:00"/>
    <n v="0"/>
    <n v="1472.54"/>
    <n v="736.27"/>
    <n v="2208.81"/>
  </r>
  <r>
    <s v="S"/>
    <x v="66"/>
    <s v="ALBERT LEA"/>
    <s v="FEASIBILITY STUDY"/>
    <d v="1995-12-06T00:00:00"/>
    <n v="0"/>
    <n v="7360.2"/>
    <n v="3680.1"/>
    <n v="11040.3"/>
  </r>
  <r>
    <s v="S"/>
    <x v="66"/>
    <s v="ALBERT LEA"/>
    <s v="FEASIBILITY STUDY"/>
    <d v="1999-03-03T00:00:00"/>
    <n v="0"/>
    <n v="10259.19"/>
    <n v="5129.59"/>
    <n v="15388.78"/>
  </r>
  <r>
    <s v="S"/>
    <x v="66"/>
    <s v="ALBERT LEA"/>
    <s v="HEATING &amp; AIR SYSTEM REPLACE."/>
    <d v="1996-03-21T00:00:00"/>
    <n v="0"/>
    <n v="9773.4500000000007"/>
    <n v="4886.7299999999996"/>
    <n v="14660.18"/>
  </r>
  <r>
    <s v="S"/>
    <x v="66"/>
    <s v="ALBERT LEA"/>
    <s v="SNOWBLOWER HEAD"/>
    <d v="1998-02-25T00:00:00"/>
    <n v="0"/>
    <n v="2460"/>
    <n v="1640"/>
    <n v="4100"/>
  </r>
  <r>
    <s v="S"/>
    <x v="66"/>
    <s v="ALBERT LEA"/>
    <s v="ADA A/D BUILDING REMODELLING"/>
    <d v="1998-07-17T00:00:00"/>
    <n v="0"/>
    <n v="12600"/>
    <n v="8599.61"/>
    <n v="21199.61"/>
  </r>
  <r>
    <s v="S"/>
    <x v="66"/>
    <s v="ALBERT LEA"/>
    <s v="FUEL SYSTEM REPLACEMENT"/>
    <d v="1999-03-24T00:00:00"/>
    <n v="0"/>
    <n v="110436.91"/>
    <n v="110436.91"/>
    <n v="220873.82"/>
  </r>
  <r>
    <s v="S"/>
    <x v="66"/>
    <s v="ALBERT LEA"/>
    <s v="FUEL SYSTEM REPLACEMENT"/>
    <d v="2002-02-20T00:00:00"/>
    <n v="0"/>
    <n v="5812.47"/>
    <n v="5812.47"/>
    <n v="11624.94"/>
  </r>
  <r>
    <s v="S"/>
    <x v="66"/>
    <s v="ALBERT LEA"/>
    <s v="AIRPORT SIGN"/>
    <d v="1999-02-22T00:00:00"/>
    <n v="0"/>
    <n v="9923.98"/>
    <n v="6615.98"/>
    <n v="16539.96"/>
  </r>
  <r>
    <s v="S"/>
    <x v="66"/>
    <s v="ALBERT LEA"/>
    <s v="CRACK SEALING OF BITUMINOUS SURFACES"/>
    <d v="1998-12-11T00:00:00"/>
    <n v="0"/>
    <n v="25767.72"/>
    <n v="17178.48"/>
    <n v="42946.2"/>
  </r>
  <r>
    <s v="S"/>
    <x v="66"/>
    <s v="ALBERT LEA"/>
    <s v="CRACK SEAL BIT. SURF. PHASE II"/>
    <d v="1999-12-08T00:00:00"/>
    <n v="0"/>
    <n v="11715.16"/>
    <n v="7810.11"/>
    <n v="19525.27"/>
  </r>
  <r>
    <s v="S"/>
    <x v="66"/>
    <s v="ALBERT LEA"/>
    <s v="OBSTRUCTION REMOVAL"/>
    <d v="2001-02-12T00:00:00"/>
    <n v="0"/>
    <n v="4814.1000000000004"/>
    <n v="3209.4"/>
    <n v="8023.5"/>
  </r>
  <r>
    <s v="S"/>
    <x v="66"/>
    <s v="ALBERT LEA"/>
    <s v="OBSTRUCTION REMOVAL"/>
    <d v="2002-02-04T00:00:00"/>
    <n v="0"/>
    <n v="12256.2"/>
    <n v="8170.8"/>
    <n v="20427"/>
  </r>
  <r>
    <s v="S"/>
    <x v="66"/>
    <s v="ALBERT LEA"/>
    <s v="OBSTRUCTION REMOVAL"/>
    <d v="2002-02-26T00:00:00"/>
    <n v="0"/>
    <n v="7987.24"/>
    <n v="5324.82"/>
    <n v="13312.06"/>
  </r>
  <r>
    <s v="S"/>
    <x v="66"/>
    <s v="ALBERT LEA"/>
    <s v="Crack Seal &amp; Bit Replacemt &amp; Plow Blade"/>
    <d v="2002-01-02T00:00:00"/>
    <n v="0"/>
    <n v="36691.89"/>
    <n v="24461.26"/>
    <n v="61153.149999999994"/>
  </r>
  <r>
    <s v="S"/>
    <x v="66"/>
    <s v="ALBERT LEA"/>
    <s v="Master Plan, ALP, SRE Bldg  01-01"/>
    <d v="2002-01-08T00:00:00"/>
    <n v="24282"/>
    <n v="0"/>
    <n v="2699"/>
    <n v="26981"/>
  </r>
  <r>
    <s v="S"/>
    <x v="66"/>
    <s v="ALBERT LEA"/>
    <s v="Master Plan, ALP, SRE Bldg  01-01"/>
    <d v="2002-02-27T00:00:00"/>
    <n v="26978"/>
    <n v="0"/>
    <n v="2997"/>
    <n v="29975"/>
  </r>
  <r>
    <s v="S"/>
    <x v="66"/>
    <s v="ALBERT LEA"/>
    <s v="Master Plan, ALP, SRE Bldg  01-01"/>
    <d v="2002-05-22T00:00:00"/>
    <n v="15654"/>
    <n v="0"/>
    <n v="1739.2"/>
    <n v="17393.2"/>
  </r>
  <r>
    <s v="S"/>
    <x v="66"/>
    <s v="ALBERT LEA"/>
    <s v="Master Plan, ALP, SRE Bldg  01-01"/>
    <d v="2002-07-15T00:00:00"/>
    <n v="24828"/>
    <n v="0"/>
    <n v="2758.8"/>
    <n v="27586.799999999999"/>
  </r>
  <r>
    <s v="S"/>
    <x v="66"/>
    <s v="ALBERT LEA"/>
    <s v="Master Plan, ALP, SRE Bldg  01-01"/>
    <d v="2003-02-13T00:00:00"/>
    <n v="32671"/>
    <n v="16431"/>
    <n v="14584"/>
    <n v="63686"/>
  </r>
  <r>
    <s v="S"/>
    <x v="66"/>
    <s v="ALBERT LEA"/>
    <s v="Master Plan, ALP, SRE Bldg  01-01"/>
    <d v="2004-08-24T00:00:00"/>
    <n v="10074"/>
    <n v="0"/>
    <n v="0"/>
    <n v="10074"/>
  </r>
  <r>
    <s v="S"/>
    <x v="66"/>
    <s v="ALBERT LEA"/>
    <s v="Master Plan, ALP, SRE Bldg  01-01"/>
    <d v="2004-12-17T00:00:00"/>
    <n v="0"/>
    <n v="5066.87"/>
    <n v="4498.2299999999996"/>
    <n v="9565.0999999999985"/>
  </r>
  <r>
    <s v="S"/>
    <x v="66"/>
    <s v="ALBERT LEA"/>
    <s v="Tractor, Mower, Snow Blade"/>
    <d v="2003-02-27T00:00:00"/>
    <n v="0"/>
    <n v="64777.27"/>
    <n v="43184.85"/>
    <n v="107962.12"/>
  </r>
  <r>
    <s v="S"/>
    <x v="66"/>
    <s v="ALBERT LEA"/>
    <s v="Environmental Assessment 02-02"/>
    <d v="2003-02-13T00:00:00"/>
    <n v="17087"/>
    <n v="0"/>
    <n v="1899.24"/>
    <n v="18986.240000000002"/>
  </r>
  <r>
    <s v="S"/>
    <x v="66"/>
    <s v="ALBERT LEA"/>
    <s v="Environmental Assessment 02-02"/>
    <d v="2003-03-04T00:00:00"/>
    <n v="12793"/>
    <n v="0"/>
    <n v="1420.94"/>
    <n v="14213.94"/>
  </r>
  <r>
    <s v="S"/>
    <x v="66"/>
    <s v="ALBERT LEA"/>
    <s v="Environmental Assessment 02-02"/>
    <d v="2003-10-21T00:00:00"/>
    <n v="7985"/>
    <n v="0"/>
    <n v="888.1"/>
    <n v="8873.1"/>
  </r>
  <r>
    <s v="S"/>
    <x v="66"/>
    <s v="ALBERT LEA"/>
    <s v="Environmental Assessment 02-02"/>
    <d v="2003-11-04T00:00:00"/>
    <n v="36669"/>
    <n v="0"/>
    <n v="4073.32"/>
    <n v="40742.32"/>
  </r>
  <r>
    <s v="S"/>
    <x v="66"/>
    <s v="ALBERT LEA"/>
    <s v="Environmental Assessment 02-02"/>
    <d v="2004-03-19T00:00:00"/>
    <n v="26619"/>
    <n v="0"/>
    <n v="2958"/>
    <n v="29577"/>
  </r>
  <r>
    <s v="S"/>
    <x v="66"/>
    <s v="ALBERT LEA"/>
    <s v="Environmental Assessment 02-02"/>
    <d v="2004-06-18T00:00:00"/>
    <n v="7050"/>
    <n v="0"/>
    <n v="783"/>
    <n v="7833"/>
  </r>
  <r>
    <s v="S"/>
    <x v="66"/>
    <s v="ALBERT LEA"/>
    <s v="Wildlife Assessment"/>
    <d v="2006-09-26T00:00:00"/>
    <n v="0"/>
    <n v="6183.15"/>
    <n v="4122.1000000000004"/>
    <n v="10305.25"/>
  </r>
  <r>
    <s v="S"/>
    <x v="66"/>
    <s v="ALBERT LEA"/>
    <s v="REILS 03-05"/>
    <d v="2006-11-16T00:00:00"/>
    <n v="47787"/>
    <n v="0"/>
    <n v="2516.5"/>
    <n v="50303.5"/>
  </r>
  <r>
    <s v="S"/>
    <x v="66"/>
    <s v="ALBERT LEA"/>
    <s v="REILS 03-05"/>
    <d v="2007-01-24T00:00:00"/>
    <n v="1688"/>
    <n v="0"/>
    <n v="88.5"/>
    <n v="1776.5"/>
  </r>
  <r>
    <s v="S"/>
    <x v="66"/>
    <s v="ALBERT LEA"/>
    <s v="Land Acquisition 04-06"/>
    <d v="2006-12-18T00:00:00"/>
    <n v="191678"/>
    <n v="0"/>
    <n v="10089.42"/>
    <n v="201767.42"/>
  </r>
  <r>
    <s v="S"/>
    <x v="66"/>
    <s v="ALBERT LEA"/>
    <s v="Land Acquisition 04-06"/>
    <d v="2008-04-25T00:00:00"/>
    <n v="246339"/>
    <n v="0"/>
    <n v="12964.92"/>
    <n v="259303.92"/>
  </r>
  <r>
    <s v="S"/>
    <x v="66"/>
    <s v="ALBERT LEA"/>
    <s v="Land Acquisition 04-06"/>
    <d v="2010-02-24T00:00:00"/>
    <n v="987"/>
    <n v="0"/>
    <n v="51.71"/>
    <n v="1038.71"/>
  </r>
  <r>
    <s v="S"/>
    <x v="66"/>
    <s v="ALBERT LEA"/>
    <s v="Ob. Removal, Crack Fill, Design 05-07"/>
    <d v="2008-03-14T00:00:00"/>
    <n v="57516"/>
    <n v="0"/>
    <n v="3028.14"/>
    <n v="60544.14"/>
  </r>
  <r>
    <s v="S"/>
    <x v="66"/>
    <s v="ALBERT LEA"/>
    <s v="Ob. Removal, Crack Fill, Design 05-07"/>
    <d v="2008-03-25T00:00:00"/>
    <n v="71791"/>
    <n v="0"/>
    <n v="3778.53"/>
    <n v="75569.53"/>
  </r>
  <r>
    <s v="S"/>
    <x v="66"/>
    <s v="ALBERT LEA"/>
    <s v="Ob. Removal, Crack Fill, Design 05-07"/>
    <d v="2008-08-25T00:00:00"/>
    <n v="170129"/>
    <n v="0"/>
    <n v="8954.58"/>
    <n v="179083.58"/>
  </r>
  <r>
    <s v="S"/>
    <x v="66"/>
    <s v="ALBERT LEA"/>
    <s v="Ob. Removal, Crack Fill, Design 05-07"/>
    <d v="2009-02-23T00:00:00"/>
    <n v="21515"/>
    <n v="0"/>
    <n v="1133.1500000000001"/>
    <n v="22648.15"/>
  </r>
  <r>
    <s v="S"/>
    <x v="66"/>
    <s v="ALBERT LEA"/>
    <s v="Ob. Removal, Crack Fill, Design 05-07"/>
    <d v="2009-02-23T00:00:00"/>
    <n v="90626"/>
    <n v="0"/>
    <n v="4769.68"/>
    <n v="95395.68"/>
  </r>
  <r>
    <s v="S"/>
    <x v="66"/>
    <s v="ALBERT LEA"/>
    <s v="Ob. Removal, Crack Fill, Design 05-07"/>
    <d v="2009-08-28T00:00:00"/>
    <n v="73830"/>
    <n v="0"/>
    <n v="3886.23"/>
    <n v="77716.23"/>
  </r>
  <r>
    <s v="S"/>
    <x v="66"/>
    <s v="ALBERT LEA"/>
    <s v="Ob. Removal, Crack Fill, Design 05-07"/>
    <d v="2009-11-04T00:00:00"/>
    <n v="14643"/>
    <n v="0"/>
    <n v="3399.69"/>
    <n v="18042.689999999999"/>
  </r>
  <r>
    <s v="S"/>
    <x v="66"/>
    <s v="ALBERT LEA"/>
    <s v="Ob. Removal, Crack Fill, Design 05-07"/>
    <d v="2011-03-30T00:00:00"/>
    <n v="50000"/>
    <n v="0"/>
    <n v="0"/>
    <n v="50000"/>
  </r>
  <r>
    <s v="S"/>
    <x v="66"/>
    <s v="ALBERT LEA"/>
    <s v="Ob. Removal, Crack Fill, Design 05-07"/>
    <d v="2011-03-30T00:00:00"/>
    <n v="2436"/>
    <n v="0"/>
    <n v="0"/>
    <n v="2436"/>
  </r>
  <r>
    <s v="S"/>
    <x v="66"/>
    <s v="ALBERT LEA"/>
    <s v="Construct Rwy 16/34 - Ph 1  06-08"/>
    <d v="2009-02-23T00:00:00"/>
    <n v="604004"/>
    <n v="0"/>
    <n v="31789.87"/>
    <n v="635793.87"/>
  </r>
  <r>
    <s v="S"/>
    <x v="66"/>
    <s v="ALBERT LEA"/>
    <s v="Construct Rwy 16/34 - Ph 1  06-08"/>
    <d v="2009-08-28T00:00:00"/>
    <n v="40525"/>
    <n v="0"/>
    <n v="2135.06"/>
    <n v="42660.06"/>
  </r>
  <r>
    <s v="S"/>
    <x v="66"/>
    <s v="ALBERT LEA"/>
    <s v="Construct Rwy 16/34 - Ph 1  06-08"/>
    <d v="2009-11-04T00:00:00"/>
    <n v="411721"/>
    <n v="0"/>
    <n v="21669.75"/>
    <n v="433390.75"/>
  </r>
  <r>
    <s v="S"/>
    <x v="66"/>
    <s v="ALBERT LEA"/>
    <s v="Construct Rwy 16/34 - Ph 1  06-08"/>
    <d v="2010-01-19T00:00:00"/>
    <n v="19595"/>
    <n v="0"/>
    <n v="2053.88"/>
    <n v="21648.880000000001"/>
  </r>
  <r>
    <s v="S"/>
    <x v="66"/>
    <s v="ALBERT LEA"/>
    <s v="Construct Rwy 16/34 - Ph 1  06-08"/>
    <d v="2011-04-18T00:00:00"/>
    <n v="50000"/>
    <n v="0"/>
    <n v="1606.44"/>
    <n v="51606.44"/>
  </r>
  <r>
    <s v="S"/>
    <x v="66"/>
    <s v="ALBERT LEA"/>
    <s v="Construct Rwy 16/34 - Ph 1  06-08"/>
    <d v="2011-04-18T00:00:00"/>
    <n v="19743"/>
    <n v="0"/>
    <n v="0"/>
    <n v="19743"/>
  </r>
  <r>
    <s v="S"/>
    <x v="66"/>
    <s v="ALBERT LEA"/>
    <s v="Rwy 16/34 Ph 2 Bridge  07-08"/>
    <d v="2009-03-05T00:00:00"/>
    <n v="533013"/>
    <n v="0"/>
    <n v="28054.65"/>
    <n v="561067.65"/>
  </r>
  <r>
    <s v="S"/>
    <x v="66"/>
    <s v="ALBERT LEA"/>
    <s v="Rwy 16/34 Ph 2 Bridge  07-08"/>
    <d v="2009-11-04T00:00:00"/>
    <n v="338987"/>
    <n v="0"/>
    <n v="19985.53"/>
    <n v="358972.53"/>
  </r>
  <r>
    <s v="S"/>
    <x v="66"/>
    <s v="ALBERT LEA"/>
    <s v="Rwy 16/34 Ph 2 Bridge  07-08"/>
    <d v="2011-04-18T00:00:00"/>
    <n v="50000"/>
    <n v="0"/>
    <n v="486.14"/>
    <n v="50486.14"/>
  </r>
  <r>
    <s v="S"/>
    <x v="66"/>
    <s v="ALBERT LEA"/>
    <s v="Rwy 16/34 Ph 2 Bridge  07-08"/>
    <d v="2011-04-18T00:00:00"/>
    <n v="36055"/>
    <n v="0"/>
    <n v="0"/>
    <n v="36055"/>
  </r>
  <r>
    <s v="S"/>
    <x v="66"/>
    <s v="ALBERT LEA"/>
    <s v="ARRA - Rehab Rwy 4/22 09-09"/>
    <d v="2009-09-22T00:00:00"/>
    <n v="1183"/>
    <n v="0"/>
    <n v="0"/>
    <n v="1183"/>
  </r>
  <r>
    <s v="S"/>
    <x v="66"/>
    <s v="ALBERT LEA"/>
    <s v="ARRA - Rehab Rwy 4/22 09-09"/>
    <d v="2009-11-02T00:00:00"/>
    <n v="412"/>
    <n v="0"/>
    <n v="0"/>
    <n v="412"/>
  </r>
  <r>
    <s v="S"/>
    <x v="66"/>
    <s v="ALBERT LEA"/>
    <s v="ARRA - Rehab Rwy 4/22 09-09"/>
    <d v="2009-11-25T00:00:00"/>
    <n v="958"/>
    <n v="0"/>
    <n v="0"/>
    <n v="958"/>
  </r>
  <r>
    <s v="S"/>
    <x v="66"/>
    <s v="ALBERT LEA"/>
    <s v="ARRA - Rehab Rwy 4/22 09-09"/>
    <d v="2010-01-19T00:00:00"/>
    <n v="530"/>
    <n v="0"/>
    <n v="0"/>
    <n v="530"/>
  </r>
  <r>
    <s v="S"/>
    <x v="66"/>
    <s v="ALBERT LEA"/>
    <s v="ARRA - Rehab Rwy 4/22 09-09"/>
    <d v="2010-02-17T00:00:00"/>
    <n v="236"/>
    <n v="0"/>
    <n v="0"/>
    <n v="236"/>
  </r>
  <r>
    <s v="S"/>
    <x v="66"/>
    <s v="ALBERT LEA"/>
    <s v="ARRA - Rehab Rwy 4/22 09-09"/>
    <d v="2010-03-25T00:00:00"/>
    <n v="327"/>
    <n v="0"/>
    <n v="0"/>
    <n v="327"/>
  </r>
  <r>
    <s v="S"/>
    <x v="66"/>
    <s v="ALBERT LEA"/>
    <s v="ARRA - Rehab Rwy 4/22 09-09"/>
    <d v="2010-04-28T00:00:00"/>
    <n v="792"/>
    <n v="0"/>
    <n v="0"/>
    <n v="792"/>
  </r>
  <r>
    <s v="S"/>
    <x v="66"/>
    <s v="ALBERT LEA"/>
    <s v="ARRA - Rehab Rwy 4/22 09-09"/>
    <d v="2010-06-09T00:00:00"/>
    <n v="512"/>
    <n v="0"/>
    <n v="0"/>
    <n v="512"/>
  </r>
  <r>
    <s v="S"/>
    <x v="66"/>
    <s v="ALBERT LEA"/>
    <s v="ARRA - Rehab Rwy 4/22 09-09"/>
    <d v="2010-07-26T00:00:00"/>
    <n v="1645"/>
    <n v="0"/>
    <n v="0"/>
    <n v="1645"/>
  </r>
  <r>
    <s v="S"/>
    <x v="66"/>
    <s v="ALBERT LEA"/>
    <s v="ARRA - Rehab Rwy 4/22 09-09"/>
    <d v="2010-08-09T00:00:00"/>
    <n v="914"/>
    <n v="0"/>
    <n v="0"/>
    <n v="914"/>
  </r>
  <r>
    <s v="S"/>
    <x v="66"/>
    <s v="ALBERT LEA"/>
    <s v="ARRA - Rehab Rwy 4/22 09-09"/>
    <d v="2010-08-25T00:00:00"/>
    <n v="34373"/>
    <n v="0"/>
    <n v="0"/>
    <n v="34373"/>
  </r>
  <r>
    <s v="S"/>
    <x v="66"/>
    <s v="ALBERT LEA"/>
    <s v="ARRA - Rehab Rwy 4/22 09-09"/>
    <d v="2010-09-13T00:00:00"/>
    <n v="139815"/>
    <n v="0"/>
    <n v="0"/>
    <n v="139815"/>
  </r>
  <r>
    <s v="S"/>
    <x v="66"/>
    <s v="ALBERT LEA"/>
    <s v="ARRA - Rehab Rwy 4/22 09-09"/>
    <d v="2010-11-01T00:00:00"/>
    <n v="66767"/>
    <n v="0"/>
    <n v="0"/>
    <n v="66767"/>
  </r>
  <r>
    <s v="S"/>
    <x v="66"/>
    <s v="ALBERT LEA"/>
    <s v="ARRA - Rehab Rwy 4/22 09-09"/>
    <d v="2010-12-29T00:00:00"/>
    <n v="30531"/>
    <n v="0"/>
    <n v="0"/>
    <n v="30531"/>
  </r>
  <r>
    <s v="S"/>
    <x v="66"/>
    <s v="ALBERT LEA"/>
    <s v="ARRA - Rehab Rwy 4/22 09-09"/>
    <d v="2011-02-24T00:00:00"/>
    <n v="838"/>
    <n v="0"/>
    <n v="0"/>
    <n v="838"/>
  </r>
  <r>
    <s v="S"/>
    <x v="66"/>
    <s v="ALBERT LEA"/>
    <s v="ARRA - Rehab Rwy 4/22 09-09"/>
    <d v="2011-09-16T00:00:00"/>
    <n v="72432"/>
    <n v="0"/>
    <n v="0"/>
    <n v="72432"/>
  </r>
  <r>
    <s v="S"/>
    <x v="66"/>
    <s v="ALBERT LEA"/>
    <s v="ARRA - Rehab Rwy 4/22 09-09"/>
    <d v="2011-10-25T00:00:00"/>
    <n v="34327"/>
    <n v="0"/>
    <n v="0"/>
    <n v="34327"/>
  </r>
  <r>
    <s v="S"/>
    <x v="66"/>
    <s v="ALBERT LEA"/>
    <s v="ARRA - Rehab Rwy 4/22 09-09"/>
    <d v="2011-12-05T00:00:00"/>
    <n v="26849"/>
    <n v="0"/>
    <n v="0"/>
    <n v="26849"/>
  </r>
  <r>
    <s v="S"/>
    <x v="66"/>
    <s v="ALBERT LEA"/>
    <s v="ARRA - Rehab Rwy 4/22 09-09"/>
    <d v="2011-12-21T00:00:00"/>
    <n v="13611"/>
    <n v="0"/>
    <n v="0"/>
    <n v="13611"/>
  </r>
  <r>
    <s v="S"/>
    <x v="66"/>
    <s v="ALBERT LEA"/>
    <s v="ARRA Rwy 16/34 Phase 3 - 10-09"/>
    <d v="2009-09-22T00:00:00"/>
    <n v="294084"/>
    <n v="0"/>
    <n v="0"/>
    <n v="294084"/>
  </r>
  <r>
    <s v="S"/>
    <x v="66"/>
    <s v="ALBERT LEA"/>
    <s v="ARRA Rwy 16/34 Phase 3 - 10-09"/>
    <d v="2009-11-02T00:00:00"/>
    <n v="270031"/>
    <n v="0"/>
    <n v="0"/>
    <n v="270031"/>
  </r>
  <r>
    <s v="S"/>
    <x v="66"/>
    <s v="ALBERT LEA"/>
    <s v="ARRA Rwy 16/34 Phase 3 - 10-09"/>
    <d v="2009-11-25T00:00:00"/>
    <n v="327867"/>
    <n v="0"/>
    <n v="0"/>
    <n v="327867"/>
  </r>
  <r>
    <s v="S"/>
    <x v="66"/>
    <s v="ALBERT LEA"/>
    <s v="ARRA Rwy 16/34 Phase 3 - 10-09"/>
    <d v="2010-01-19T00:00:00"/>
    <n v="277898"/>
    <n v="0"/>
    <n v="0"/>
    <n v="277898"/>
  </r>
  <r>
    <s v="S"/>
    <x v="66"/>
    <s v="ALBERT LEA"/>
    <s v="ARRA Rwy 16/34 Phase 3 - 10-09"/>
    <d v="2010-02-17T00:00:00"/>
    <n v="61210"/>
    <n v="0"/>
    <n v="0"/>
    <n v="61210"/>
  </r>
  <r>
    <s v="S"/>
    <x v="66"/>
    <s v="ALBERT LEA"/>
    <s v="ARRA Rwy 16/34 Phase 3 - 10-09"/>
    <d v="2010-04-28T00:00:00"/>
    <n v="17707"/>
    <n v="0"/>
    <n v="0"/>
    <n v="17707"/>
  </r>
  <r>
    <s v="S"/>
    <x v="66"/>
    <s v="ALBERT LEA"/>
    <s v="ARRA Rwy 16/34 Phase 3 - 10-09"/>
    <d v="2010-06-11T00:00:00"/>
    <n v="27612"/>
    <n v="0"/>
    <n v="0"/>
    <n v="27612"/>
  </r>
  <r>
    <s v="S"/>
    <x v="66"/>
    <s v="ALBERT LEA"/>
    <s v="ARRA Rwy 16/34 Phase 3 - 10-09"/>
    <d v="2010-07-26T00:00:00"/>
    <n v="85782"/>
    <n v="0"/>
    <n v="0"/>
    <n v="85782"/>
  </r>
  <r>
    <s v="S"/>
    <x v="66"/>
    <s v="ALBERT LEA"/>
    <s v="ARRA Rwy 16/34 Phase 3 - 10-09"/>
    <d v="2010-08-09T00:00:00"/>
    <n v="245650"/>
    <n v="0"/>
    <n v="0"/>
    <n v="245650"/>
  </r>
  <r>
    <s v="S"/>
    <x v="66"/>
    <s v="ALBERT LEA"/>
    <s v="ARRA Rwy 16/34 Phase 3 - 10-09"/>
    <d v="2010-08-25T00:00:00"/>
    <n v="37620"/>
    <n v="0"/>
    <n v="0"/>
    <n v="37620"/>
  </r>
  <r>
    <s v="S"/>
    <x v="66"/>
    <s v="ALBERT LEA"/>
    <s v="ARRA Rwy 16/34 Phase 3 - 10-09"/>
    <d v="2010-09-13T00:00:00"/>
    <n v="259406"/>
    <n v="0"/>
    <n v="0"/>
    <n v="259406"/>
  </r>
  <r>
    <s v="S"/>
    <x v="66"/>
    <s v="ALBERT LEA"/>
    <s v="ARRA Rwy 16/34 Phase 3 - 10-09"/>
    <d v="2010-11-01T00:00:00"/>
    <n v="305550"/>
    <n v="0"/>
    <n v="0"/>
    <n v="305550"/>
  </r>
  <r>
    <s v="S"/>
    <x v="66"/>
    <s v="ALBERT LEA"/>
    <s v="ARRA Rwy 16/34 Phase 3 - 10-09"/>
    <d v="2010-12-06T00:00:00"/>
    <n v="203671"/>
    <n v="0"/>
    <n v="0"/>
    <n v="203671"/>
  </r>
  <r>
    <s v="S"/>
    <x v="66"/>
    <s v="ALBERT LEA"/>
    <s v="ARRA Rwy 16/34 Phase 3 - 10-09"/>
    <d v="2010-12-29T00:00:00"/>
    <n v="213477"/>
    <n v="0"/>
    <n v="0"/>
    <n v="213477"/>
  </r>
  <r>
    <s v="S"/>
    <x v="66"/>
    <s v="ALBERT LEA"/>
    <s v="ARRA Rwy 16/34 Phase 3 - 10-09"/>
    <d v="2011-09-15T00:00:00"/>
    <n v="93780"/>
    <n v="0"/>
    <n v="0"/>
    <n v="93780"/>
  </r>
  <r>
    <s v="S"/>
    <x v="66"/>
    <s v="ALBERT LEA"/>
    <s v="ARRA Rwy 16/34 Phase 3 - 10-09"/>
    <d v="2011-12-02T00:00:00"/>
    <n v="7297"/>
    <n v="0"/>
    <n v="0"/>
    <n v="7297"/>
  </r>
  <r>
    <s v="S"/>
    <x v="66"/>
    <s v="ALBERT LEA"/>
    <s v="ARRA Rwy 16/34 Phase 3 - 10-09"/>
    <d v="2011-12-21T00:00:00"/>
    <n v="124951"/>
    <n v="0"/>
    <n v="0"/>
    <n v="124951"/>
  </r>
  <r>
    <s v="S"/>
    <x v="66"/>
    <s v="ALBERT LEA"/>
    <s v="Rwy 16/34 Paving 11-09"/>
    <d v="2009-11-04T00:00:00"/>
    <n v="108575"/>
    <n v="0"/>
    <n v="5715.03"/>
    <n v="114290.03"/>
  </r>
  <r>
    <s v="S"/>
    <x v="66"/>
    <s v="ALBERT LEA"/>
    <s v="Rwy 16/34 Paving 11-09"/>
    <d v="2009-11-04T00:00:00"/>
    <n v="41619"/>
    <n v="0"/>
    <n v="2190.8000000000002"/>
    <n v="43809.8"/>
  </r>
  <r>
    <s v="S"/>
    <x v="66"/>
    <s v="ALBERT LEA"/>
    <s v="Rwy 16/34 Paving 11-09"/>
    <d v="2009-11-30T00:00:00"/>
    <n v="29555"/>
    <n v="0"/>
    <n v="1554.82"/>
    <n v="31109.82"/>
  </r>
  <r>
    <s v="S"/>
    <x v="66"/>
    <s v="ALBERT LEA"/>
    <s v="Rwy 16/34 Paving 11-09"/>
    <d v="2010-02-05T00:00:00"/>
    <n v="27254"/>
    <n v="0"/>
    <n v="1435.01"/>
    <n v="28689.01"/>
  </r>
  <r>
    <s v="S"/>
    <x v="66"/>
    <s v="ALBERT LEA"/>
    <s v="Rwy 16/34 Paving 11-09"/>
    <d v="2010-03-08T00:00:00"/>
    <n v="97655"/>
    <n v="0"/>
    <n v="5140.04"/>
    <n v="102795.04"/>
  </r>
  <r>
    <s v="S"/>
    <x v="66"/>
    <s v="ALBERT LEA"/>
    <s v="Rwy 16/34 Paving 11-09"/>
    <d v="2010-04-30T00:00:00"/>
    <n v="45946"/>
    <n v="0"/>
    <n v="2418.04"/>
    <n v="48364.04"/>
  </r>
  <r>
    <s v="S"/>
    <x v="66"/>
    <s v="ALBERT LEA"/>
    <s v="Rwy 16/34 Paving 11-09"/>
    <d v="2010-04-30T00:00:00"/>
    <n v="51549"/>
    <n v="0"/>
    <n v="2713.68"/>
    <n v="54262.68"/>
  </r>
  <r>
    <s v="S"/>
    <x v="66"/>
    <s v="ALBERT LEA"/>
    <s v="Rwy 16/34 Paving 11-09"/>
    <d v="2010-06-21T00:00:00"/>
    <n v="55967"/>
    <n v="0"/>
    <n v="2946.43"/>
    <n v="58913.43"/>
  </r>
  <r>
    <s v="S"/>
    <x v="66"/>
    <s v="ALBERT LEA"/>
    <s v="Rwy 16/34 Paving 11-09"/>
    <d v="2010-08-11T00:00:00"/>
    <n v="127447"/>
    <n v="0"/>
    <n v="6708.18"/>
    <n v="134155.18"/>
  </r>
  <r>
    <s v="S"/>
    <x v="66"/>
    <s v="ALBERT LEA"/>
    <s v="Rwy 16/34 Paving 11-09"/>
    <d v="2010-08-19T00:00:00"/>
    <n v="41688"/>
    <n v="0"/>
    <n v="2194.46"/>
    <n v="43882.46"/>
  </r>
  <r>
    <s v="S"/>
    <x v="66"/>
    <s v="ALBERT LEA"/>
    <s v="Rwy 16/34 Paving 11-09"/>
    <d v="2010-09-23T00:00:00"/>
    <n v="266133"/>
    <n v="0"/>
    <n v="14007.94"/>
    <n v="280140.94"/>
  </r>
  <r>
    <s v="S"/>
    <x v="66"/>
    <s v="ALBERT LEA"/>
    <s v="Rwy 16/34 Paving 11-09"/>
    <d v="2010-11-18T00:00:00"/>
    <n v="253661"/>
    <n v="0"/>
    <n v="13349.37"/>
    <n v="267010.37"/>
  </r>
  <r>
    <s v="S"/>
    <x v="66"/>
    <s v="ALBERT LEA"/>
    <s v="Rwy 16/34 Paving 11-09"/>
    <d v="2010-12-03T00:00:00"/>
    <n v="378515"/>
    <n v="0"/>
    <n v="19921.97"/>
    <n v="398436.97"/>
  </r>
  <r>
    <s v="S"/>
    <x v="66"/>
    <s v="ALBERT LEA"/>
    <s v="Rwy 16/34 Paving 11-09"/>
    <d v="2010-12-22T00:00:00"/>
    <n v="461239"/>
    <n v="0"/>
    <n v="24275.95"/>
    <n v="485514.95"/>
  </r>
  <r>
    <s v="S"/>
    <x v="66"/>
    <s v="ALBERT LEA"/>
    <s v="Rwy 16/34 Paving 11-09"/>
    <d v="2011-03-14T00:00:00"/>
    <n v="81507"/>
    <n v="0"/>
    <n v="4290.3"/>
    <n v="85797.3"/>
  </r>
  <r>
    <s v="S"/>
    <x v="66"/>
    <s v="ALBERT LEA"/>
    <s v="Rwy 16/34 Paving 11-09"/>
    <d v="2011-04-18T00:00:00"/>
    <n v="3944"/>
    <n v="0"/>
    <n v="208.16"/>
    <n v="4152.16"/>
  </r>
  <r>
    <s v="S"/>
    <x v="66"/>
    <s v="ALBERT LEA"/>
    <s v="Rwy 16/34 Paving 11-09"/>
    <d v="2011-05-17T00:00:00"/>
    <n v="9702"/>
    <n v="0"/>
    <n v="509.88"/>
    <n v="10211.879999999999"/>
  </r>
  <r>
    <s v="S"/>
    <x v="66"/>
    <s v="ALBERT LEA"/>
    <s v="Rwy 16/34 Paving 11-09"/>
    <d v="2011-08-15T00:00:00"/>
    <n v="4629"/>
    <n v="0"/>
    <n v="243.93"/>
    <n v="4872.93"/>
  </r>
  <r>
    <s v="S"/>
    <x v="66"/>
    <s v="ALBERT LEA"/>
    <s v="Rwy 16/34 Paving 11-09"/>
    <d v="2011-09-26T00:00:00"/>
    <n v="27262"/>
    <n v="0"/>
    <n v="1433.54"/>
    <n v="28695.54"/>
  </r>
  <r>
    <s v="S"/>
    <x v="66"/>
    <s v="ALBERT LEA"/>
    <s v="Rwy 16/34 Paving 11-09"/>
    <d v="2011-10-24T00:00:00"/>
    <n v="1853"/>
    <n v="0"/>
    <n v="375.12"/>
    <n v="2228.12"/>
  </r>
  <r>
    <s v="S"/>
    <x v="66"/>
    <s v="ALBERT LEA"/>
    <s v="Rwy 16/34 Paving 11-09"/>
    <d v="2012-12-14T00:00:00"/>
    <n v="50000"/>
    <n v="0"/>
    <n v="2351.35"/>
    <n v="52351.35"/>
  </r>
  <r>
    <s v="S"/>
    <x v="66"/>
    <s v="ALBERT LEA"/>
    <s v="Rwy 16/34 Paving 11-09"/>
    <d v="2012-12-14T00:00:00"/>
    <n v="194512"/>
    <n v="0"/>
    <n v="10237.19"/>
    <n v="204749.19"/>
  </r>
  <r>
    <s v="S"/>
    <x v="66"/>
    <s v="ALBERT LEA"/>
    <s v="Beacon"/>
    <d v="2009-07-10T00:00:00"/>
    <n v="0"/>
    <n v="8239.91"/>
    <n v="2059.98"/>
    <n v="10299.89"/>
  </r>
  <r>
    <s v="S"/>
    <x v="66"/>
    <s v="ALBERT LEA"/>
    <s v="Parallel Taxiway, Fence 12-10"/>
    <d v="2011-02-02T00:00:00"/>
    <n v="236240"/>
    <n v="0"/>
    <n v="12434.62"/>
    <n v="248674.62"/>
  </r>
  <r>
    <s v="S"/>
    <x v="66"/>
    <s v="ALBERT LEA"/>
    <s v="Parallel Taxiway, Fence 12-10"/>
    <d v="2011-03-14T00:00:00"/>
    <n v="29977"/>
    <n v="0"/>
    <n v="1578.24"/>
    <n v="31555.24"/>
  </r>
  <r>
    <s v="S"/>
    <x v="66"/>
    <s v="ALBERT LEA"/>
    <s v="Parallel Taxiway, Fence 12-10"/>
    <d v="2011-04-18T00:00:00"/>
    <n v="3961"/>
    <n v="0"/>
    <n v="207.55"/>
    <n v="4168.55"/>
  </r>
  <r>
    <s v="S"/>
    <x v="66"/>
    <s v="ALBERT LEA"/>
    <s v="Parallel Taxiway, Fence 12-10"/>
    <d v="2011-05-17T00:00:00"/>
    <n v="21961"/>
    <n v="0"/>
    <n v="1156.31"/>
    <n v="23117.31"/>
  </r>
  <r>
    <s v="S"/>
    <x v="66"/>
    <s v="ALBERT LEA"/>
    <s v="Parallel Taxiway, Fence 12-10"/>
    <d v="2011-08-15T00:00:00"/>
    <n v="291050"/>
    <n v="0"/>
    <n v="15318.43"/>
    <n v="306368.43"/>
  </r>
  <r>
    <s v="S"/>
    <x v="66"/>
    <s v="ALBERT LEA"/>
    <s v="Parallel Taxiway, Fence 12-10"/>
    <d v="2011-09-26T00:00:00"/>
    <n v="176639"/>
    <n v="0"/>
    <n v="9296.32"/>
    <n v="185935.32"/>
  </r>
  <r>
    <s v="S"/>
    <x v="66"/>
    <s v="ALBERT LEA"/>
    <s v="Parallel Taxiway, Fence 12-10"/>
    <d v="2011-10-24T00:00:00"/>
    <n v="346220"/>
    <n v="0"/>
    <n v="18223.490000000002"/>
    <n v="364443.49"/>
  </r>
  <r>
    <s v="S"/>
    <x v="66"/>
    <s v="ALBERT LEA"/>
    <s v="Parallel Taxiway, Fence 12-10"/>
    <d v="2011-11-30T00:00:00"/>
    <n v="282742"/>
    <n v="0"/>
    <n v="14879.72"/>
    <n v="297621.71999999997"/>
  </r>
  <r>
    <s v="S"/>
    <x v="66"/>
    <s v="ALBERT LEA"/>
    <s v="Parallel Taxiway, Fence 12-10"/>
    <d v="2011-12-20T00:00:00"/>
    <n v="673997"/>
    <n v="0"/>
    <n v="35474.14"/>
    <n v="709471.14"/>
  </r>
  <r>
    <s v="S"/>
    <x v="66"/>
    <s v="ALBERT LEA"/>
    <s v="Parallel Taxiway, Fence 12-10"/>
    <d v="2011-12-20T00:00:00"/>
    <n v="339868"/>
    <n v="0"/>
    <n v="17887.27"/>
    <n v="357755.27"/>
  </r>
  <r>
    <s v="S"/>
    <x v="66"/>
    <s v="ALBERT LEA"/>
    <s v="Parallel Taxiway, Fence 12-10"/>
    <d v="2012-02-08T00:00:00"/>
    <n v="9310"/>
    <n v="0"/>
    <n v="490.06"/>
    <n v="9800.06"/>
  </r>
  <r>
    <s v="S"/>
    <x v="66"/>
    <s v="ALBERT LEA"/>
    <s v="Parallel Taxiway, Fence 12-10"/>
    <d v="2012-04-12T00:00:00"/>
    <n v="52160"/>
    <n v="0"/>
    <n v="2745.5"/>
    <n v="54905.5"/>
  </r>
  <r>
    <s v="S"/>
    <x v="66"/>
    <s v="ALBERT LEA"/>
    <s v="Parallel Taxiway, Fence 12-10"/>
    <d v="2012-05-18T00:00:00"/>
    <n v="228556"/>
    <n v="0"/>
    <n v="12028.79"/>
    <n v="240584.79"/>
  </r>
  <r>
    <s v="S"/>
    <x v="66"/>
    <s v="ALBERT LEA"/>
    <s v="Parallel Taxiway, Fence 12-10"/>
    <d v="2012-06-22T00:00:00"/>
    <n v="10685"/>
    <n v="0"/>
    <n v="563.16"/>
    <n v="11248.16"/>
  </r>
  <r>
    <s v="S"/>
    <x v="66"/>
    <s v="ALBERT LEA"/>
    <s v="Parallel Taxiway, Fence 12-10"/>
    <d v="2012-08-03T00:00:00"/>
    <n v="312266"/>
    <n v="0"/>
    <n v="17731.23"/>
    <n v="329997.23"/>
  </r>
  <r>
    <s v="S"/>
    <x v="66"/>
    <s v="ALBERT LEA"/>
    <s v="Parallel Taxiway, Fence 12-10"/>
    <d v="2013-09-05T00:00:00"/>
    <n v="50000"/>
    <n v="0"/>
    <n v="1334.17"/>
    <n v="51334.17"/>
  </r>
  <r>
    <s v="S"/>
    <x v="66"/>
    <s v="ALBERT LEA"/>
    <s v="Parallel Taxiway, Fence 12-10"/>
    <d v="2013-09-05T00:00:00"/>
    <n v="270893"/>
    <n v="0"/>
    <n v="0"/>
    <n v="270893"/>
  </r>
  <r>
    <s v="S"/>
    <x v="66"/>
    <s v="ALBERT LEA"/>
    <s v="Pave &amp; Light Txy A, Land 13-11"/>
    <d v="2012-01-20T00:00:00"/>
    <n v="109900"/>
    <n v="0"/>
    <n v="5784.56"/>
    <n v="115684.56"/>
  </r>
  <r>
    <s v="S"/>
    <x v="66"/>
    <s v="ALBERT LEA"/>
    <s v="Pave &amp; Light Txy A, Land 13-11"/>
    <d v="2012-03-15T00:00:00"/>
    <n v="8143"/>
    <n v="0"/>
    <n v="428.85"/>
    <n v="8571.85"/>
  </r>
  <r>
    <s v="S"/>
    <x v="66"/>
    <s v="ALBERT LEA"/>
    <s v="Pave &amp; Light Txy A, Land 13-11"/>
    <d v="2012-04-12T00:00:00"/>
    <n v="4239"/>
    <n v="0"/>
    <n v="223.1"/>
    <n v="4462.1000000000004"/>
  </r>
  <r>
    <s v="S"/>
    <x v="66"/>
    <s v="ALBERT LEA"/>
    <s v="Pave &amp; Light Txy A, Land 13-11"/>
    <d v="2012-05-18T00:00:00"/>
    <n v="11104"/>
    <n v="0"/>
    <n v="585.16"/>
    <n v="11689.16"/>
  </r>
  <r>
    <s v="S"/>
    <x v="66"/>
    <s v="ALBERT LEA"/>
    <s v="Pave &amp; Light Txy A, Land 13-11"/>
    <d v="2012-06-22T00:00:00"/>
    <n v="1721"/>
    <n v="0"/>
    <n v="90.68"/>
    <n v="1811.68"/>
  </r>
  <r>
    <s v="S"/>
    <x v="66"/>
    <s v="ALBERT LEA"/>
    <s v="Pave &amp; Light Txy A, Land 13-11"/>
    <d v="2012-08-03T00:00:00"/>
    <n v="138393"/>
    <n v="0"/>
    <n v="7283.77"/>
    <n v="145676.76999999999"/>
  </r>
  <r>
    <s v="S"/>
    <x v="66"/>
    <s v="ALBERT LEA"/>
    <s v="Pave &amp; Light Txy A, Land 13-11"/>
    <d v="2012-08-27T00:00:00"/>
    <n v="413304"/>
    <n v="0"/>
    <n v="21752.7"/>
    <n v="435056.7"/>
  </r>
  <r>
    <s v="S"/>
    <x v="66"/>
    <s v="ALBERT LEA"/>
    <s v="Pave &amp; Light Txy A, Land 13-11"/>
    <d v="2012-09-24T00:00:00"/>
    <n v="294719"/>
    <n v="0"/>
    <n v="15511.56"/>
    <n v="310230.56"/>
  </r>
  <r>
    <s v="S"/>
    <x v="66"/>
    <s v="ALBERT LEA"/>
    <s v="Pave &amp; Light Txy A, Land 13-11"/>
    <d v="2012-10-23T00:00:00"/>
    <n v="137982"/>
    <n v="0"/>
    <n v="7261.97"/>
    <n v="145243.97"/>
  </r>
  <r>
    <s v="S"/>
    <x v="66"/>
    <s v="ALBERT LEA"/>
    <s v="Pave &amp; Light Txy A, Land 13-11"/>
    <d v="2012-11-19T00:00:00"/>
    <n v="62809"/>
    <n v="0"/>
    <n v="3305.73"/>
    <n v="66114.73"/>
  </r>
  <r>
    <s v="S"/>
    <x v="66"/>
    <s v="ALBERT LEA"/>
    <s v="Pave &amp; Light Txy A, Land 13-11"/>
    <d v="2013-01-16T00:00:00"/>
    <n v="54659"/>
    <n v="0"/>
    <n v="2877.67"/>
    <n v="57536.67"/>
  </r>
  <r>
    <s v="S"/>
    <x v="66"/>
    <s v="ALBERT LEA"/>
    <s v="Pave &amp; Light Txy A, Land 13-11"/>
    <d v="2013-02-04T00:00:00"/>
    <n v="2695"/>
    <n v="0"/>
    <n v="141.80000000000001"/>
    <n v="2836.8"/>
  </r>
  <r>
    <s v="S"/>
    <x v="66"/>
    <s v="ALBERT LEA"/>
    <s v="Pave &amp; Light Txy A, Land 13-11"/>
    <d v="2013-05-17T00:00:00"/>
    <n v="56640"/>
    <n v="0"/>
    <n v="2981.09"/>
    <n v="59621.09"/>
  </r>
  <r>
    <s v="S"/>
    <x v="66"/>
    <s v="ALBERT LEA"/>
    <s v="Pave &amp; Light Txy A, Land 13-11"/>
    <d v="2014-08-18T00:00:00"/>
    <n v="757"/>
    <n v="0"/>
    <n v="35.21"/>
    <n v="792.21"/>
  </r>
  <r>
    <s v="S"/>
    <x v="66"/>
    <s v="ALBERT LEA"/>
    <s v="Fuel System Improvements"/>
    <d v="2012-03-23T00:00:00"/>
    <n v="0"/>
    <n v="22942.95"/>
    <n v="14606.68"/>
    <n v="37549.630000000005"/>
  </r>
  <r>
    <s v="S"/>
    <x v="66"/>
    <s v="ALBERT LEA"/>
    <s v="Fuel System Improvements"/>
    <d v="2012-08-24T00:00:00"/>
    <n v="0"/>
    <n v="7158.77"/>
    <n v="7158.76"/>
    <n v="14317.53"/>
  </r>
  <r>
    <s v="S"/>
    <x v="66"/>
    <s v="ALBERT LEA"/>
    <s v="Fence, Apron Rehab 14-12"/>
    <d v="2013-03-01T00:00:00"/>
    <n v="0"/>
    <n v="35323.58"/>
    <n v="15138.66"/>
    <n v="50462.240000000005"/>
  </r>
  <r>
    <s v="S"/>
    <x v="66"/>
    <s v="ALBERT LEA"/>
    <s v="Fence, Apron Rehab 14-12"/>
    <d v="2013-07-16T00:00:00"/>
    <n v="147864"/>
    <n v="31631.71"/>
    <n v="28343.93"/>
    <n v="207839.63999999998"/>
  </r>
  <r>
    <s v="S"/>
    <x v="66"/>
    <s v="ALBERT LEA"/>
    <s v="Fence, Apron Rehab 14-12"/>
    <d v="2013-08-07T00:00:00"/>
    <n v="192110"/>
    <n v="62917.48"/>
    <n v="46174.8"/>
    <n v="301202.28000000003"/>
  </r>
  <r>
    <s v="S"/>
    <x v="66"/>
    <s v="ALBERT LEA"/>
    <s v="Fence, Apron Rehab 14-12"/>
    <d v="2013-09-05T00:00:00"/>
    <n v="239480"/>
    <n v="51230.3"/>
    <n v="45904"/>
    <n v="336614.3"/>
  </r>
  <r>
    <s v="S"/>
    <x v="66"/>
    <s v="ALBERT LEA"/>
    <s v="Fence, Apron Rehab 14-12"/>
    <d v="2013-10-01T00:00:00"/>
    <n v="29790"/>
    <n v="6372.86"/>
    <n v="5710.76"/>
    <n v="41873.620000000003"/>
  </r>
  <r>
    <s v="S"/>
    <x v="66"/>
    <s v="ALBERT LEA"/>
    <s v="Fence, Apron Rehab 14-12"/>
    <d v="2013-11-15T00:00:00"/>
    <n v="309127"/>
    <n v="86931.41"/>
    <n v="74061.710000000006"/>
    <n v="470120.12000000005"/>
  </r>
  <r>
    <s v="S"/>
    <x v="66"/>
    <s v="ALBERT LEA"/>
    <s v="Fence, Apron Rehab 14-12"/>
    <d v="2013-12-17T00:00:00"/>
    <n v="0"/>
    <n v="61080.42"/>
    <n v="26177.32"/>
    <n v="87257.739999999991"/>
  </r>
  <r>
    <s v="S"/>
    <x v="66"/>
    <s v="ALBERT LEA"/>
    <s v="Fence, Apron Rehab 14-12"/>
    <d v="2016-02-24T00:00:00"/>
    <n v="30000"/>
    <n v="32662.98"/>
    <n v="22787.66"/>
    <n v="85450.64"/>
  </r>
  <r>
    <s v="S"/>
    <x v="66"/>
    <s v="ALBERT LEA"/>
    <s v="Fence, Apron Rehab 14-12"/>
    <d v="2016-07-12T00:00:00"/>
    <n v="125102"/>
    <n v="10450.200000000001"/>
    <n v="0"/>
    <n v="135552.20000000001"/>
  </r>
  <r>
    <s v="S"/>
    <x v="66"/>
    <s v="ALBERT LEA"/>
    <s v="Used Truck w/Plow, Wing, &amp; Underbdy Plow"/>
    <d v="2014-02-19T00:00:00"/>
    <n v="0"/>
    <n v="883.33"/>
    <n v="441.67"/>
    <n v="1325"/>
  </r>
  <r>
    <s v="S"/>
    <x v="66"/>
    <s v="ALBERT LEA"/>
    <s v="Furniture for A/D Building"/>
    <d v="2014-08-18T00:00:00"/>
    <n v="0"/>
    <n v="5260.53"/>
    <n v="2254.5100000000002"/>
    <n v="7515.04"/>
  </r>
  <r>
    <s v="S"/>
    <x v="66"/>
    <s v="ALBERT LEA"/>
    <s v="RPZ Analysis Plaza Street Realignemtnt"/>
    <d v="2015-10-05T00:00:00"/>
    <n v="0"/>
    <n v="14998"/>
    <n v="3749.5"/>
    <n v="18747.5"/>
  </r>
  <r>
    <s v="S"/>
    <x v="66"/>
    <s v="ALBERT LEA"/>
    <s v="RPZ Analysis Plaza Street Realignemtnt"/>
    <d v="2016-02-17T00:00:00"/>
    <n v="0"/>
    <n v="23799.11"/>
    <n v="5949.77"/>
    <n v="29748.880000000001"/>
  </r>
  <r>
    <s v="S"/>
    <x v="66"/>
    <s v="ALBERT LEA"/>
    <s v="RPZ Analysis Plaza Street Realignemtnt"/>
    <d v="2016-05-20T00:00:00"/>
    <n v="0"/>
    <n v="1449.04"/>
    <n v="362.26"/>
    <n v="1811.3"/>
  </r>
  <r>
    <s v="S"/>
    <x v="66"/>
    <s v="ALBERT LEA"/>
    <s v="EA for Constructing a new Arrival/Departure Building"/>
    <d v="2016-03-14T00:00:00"/>
    <n v="0"/>
    <n v="2081.21"/>
    <n v="2082"/>
    <n v="4163.21"/>
  </r>
  <r>
    <s v="S"/>
    <x v="66"/>
    <s v="ALBERT LEA"/>
    <s v="EA for Constructing a new Arrival/Departure Building"/>
    <d v="2016-03-14T00:00:00"/>
    <n v="37461"/>
    <n v="0"/>
    <n v="0"/>
    <n v="37461"/>
  </r>
  <r>
    <s v="S"/>
    <x v="66"/>
    <s v="ALBERT LEA"/>
    <s v="EA for Constructing a new Arrival/Departure Building"/>
    <d v="2016-06-03T00:00:00"/>
    <n v="12653"/>
    <n v="702.91"/>
    <n v="702.22"/>
    <n v="14058.13"/>
  </r>
  <r>
    <s v="S"/>
    <x v="66"/>
    <s v="ALBERT LEA"/>
    <s v="Design A/D Building &amp; Parking Lot; Purchase SRE"/>
    <d v="2017-03-09T00:00:00"/>
    <n v="106222"/>
    <n v="46003.74"/>
    <n v="20535"/>
    <n v="172760.74"/>
  </r>
  <r>
    <s v="S"/>
    <x v="66"/>
    <s v="ALBERT LEA"/>
    <s v="Design A/D Building &amp; Parking Lot; Purchase SRE"/>
    <d v="2017-05-25T00:00:00"/>
    <n v="5967"/>
    <n v="938.05"/>
    <n v="0"/>
    <n v="6905.05"/>
  </r>
  <r>
    <s v="S"/>
    <x v="66"/>
    <s v="ALBERT LEA"/>
    <s v="Design A/D Building &amp; Parking Lot; Purchase SRE"/>
    <d v="2019-03-15T00:00:00"/>
    <n v="10917"/>
    <n v="0"/>
    <n v="0"/>
    <n v="10917"/>
  </r>
  <r>
    <s v="S"/>
    <x v="66"/>
    <s v="ALBERT LEA"/>
    <s v="Construct Arrival Departure Building &amp; Parking Lot"/>
    <d v="2018-02-13T00:00:00"/>
    <n v="37077"/>
    <n v="45872.06"/>
    <n v="21116.42"/>
    <n v="104065.48"/>
  </r>
  <r>
    <s v="S"/>
    <x v="66"/>
    <s v="ALBERT LEA"/>
    <s v="Construct Arrival Departure Building &amp; Parking Lot"/>
    <d v="2018-05-10T00:00:00"/>
    <n v="138316"/>
    <n v="171123.28"/>
    <n v="78771.42"/>
    <n v="388210.7"/>
  </r>
  <r>
    <s v="S"/>
    <x v="66"/>
    <s v="ALBERT LEA"/>
    <s v="Construct Arrival Departure Building &amp; Parking Lot"/>
    <d v="2018-07-12T00:00:00"/>
    <n v="292268"/>
    <n v="361586.03"/>
    <n v="166440.94"/>
    <n v="820294.97"/>
  </r>
  <r>
    <s v="S"/>
    <x v="66"/>
    <s v="ALBERT LEA"/>
    <s v="Construct Arrival Departure Building &amp; Parking Lot"/>
    <d v="2018-11-20T00:00:00"/>
    <n v="175345"/>
    <n v="216932.58"/>
    <n v="118421.22"/>
    <n v="510698.79999999993"/>
  </r>
  <r>
    <s v="S"/>
    <x v="66"/>
    <s v="ALBERT LEA"/>
    <s v="Construct Arrival Departure Building &amp; Parking Lot"/>
    <d v="2019-05-17T00:00:00"/>
    <n v="46736"/>
    <n v="71853.91"/>
    <n v="0"/>
    <n v="118589.91"/>
  </r>
  <r>
    <s v="S"/>
    <x v="66"/>
    <s v="ALBERT LEA"/>
    <s v="Master Plan with Airport Layout Plan"/>
    <d v="1899-12-30T00:00:00"/>
    <n v="125098"/>
    <n v="6949.89"/>
    <n v="6949.79"/>
    <n v="138997.68000000002"/>
  </r>
  <r>
    <s v="S"/>
    <x v="66"/>
    <s v="ALBERT LEA"/>
    <s v="Master Plan with Airport Layout Plan"/>
    <d v="2020-05-06T00:00:00"/>
    <n v="53388"/>
    <n v="2966.02"/>
    <n v="2966.42"/>
    <n v="59320.439999999995"/>
  </r>
  <r>
    <s v="S"/>
    <x v="66"/>
    <s v="ALBERT LEA"/>
    <s v="Repair-Replace Jet - A Fuel System Cabinet"/>
    <d v="2019-09-05T00:00:00"/>
    <n v="0"/>
    <n v="0"/>
    <n v="406"/>
    <n v="406"/>
  </r>
  <r>
    <s v="S"/>
    <x v="66"/>
    <s v="ALBERT LEA"/>
    <s v="Repair-Replace Jet - A Fuel System Cabinet"/>
    <d v="2019-09-05T00:00:00"/>
    <n v="0"/>
    <n v="58300"/>
    <n v="25000"/>
    <n v="83300"/>
  </r>
  <r>
    <s v="S"/>
    <x v="66"/>
    <s v="ALBERT LEA"/>
    <s v="CAREs - ACT Albert Lea"/>
    <d v="1899-12-30T00:00:00"/>
    <n v="30000"/>
    <n v="0"/>
    <n v="0"/>
    <n v="30000"/>
  </r>
  <r>
    <s v="S"/>
    <x v="66"/>
    <s v="ALBERT LEA"/>
    <s v="LAND"/>
    <d v="1971-03-15T00:00:00"/>
    <n v="23951.45"/>
    <n v="0"/>
    <n v="0"/>
    <n v="23951.45"/>
  </r>
  <r>
    <s v="S"/>
    <x v="66"/>
    <s v="ALBERT LEA"/>
    <s v="LAND"/>
    <d v="1975-11-13T00:00:00"/>
    <n v="5671.25"/>
    <n v="0"/>
    <n v="0"/>
    <n v="5671.25"/>
  </r>
  <r>
    <s v="S"/>
    <x v="67"/>
    <s v="AUSTIN"/>
    <s v="SOILS SURVEY"/>
    <d v="1947-09-05T00:00:00"/>
    <n v="0"/>
    <n v="50"/>
    <n v="0"/>
    <n v="50"/>
  </r>
  <r>
    <s v="S"/>
    <x v="67"/>
    <s v="AUSTIN"/>
    <s v="BIT SURF APRON/SAFETY FENCE"/>
    <d v="1950-02-17T00:00:00"/>
    <n v="0"/>
    <n v="722.17"/>
    <n v="361.08"/>
    <n v="1083.25"/>
  </r>
  <r>
    <s v="S"/>
    <x v="67"/>
    <s v="AUSTIN"/>
    <s v="GRADE/DRAIN/SURF/SEED/MARKERS"/>
    <d v="1954-06-01T00:00:00"/>
    <n v="70489"/>
    <n v="46992.67"/>
    <n v="52"/>
    <n v="117533.67"/>
  </r>
  <r>
    <s v="S"/>
    <x v="67"/>
    <s v="AUSTIN"/>
    <s v="RUNWAY LIGHTING"/>
    <d v="1954-10-13T00:00:00"/>
    <n v="8790.83"/>
    <n v="5782.85"/>
    <n v="3007.98"/>
    <n v="17581.66"/>
  </r>
  <r>
    <s v="S"/>
    <x v="67"/>
    <s v="AUSTIN"/>
    <s v="TVOR BUILDING"/>
    <d v="1953-07-29T00:00:00"/>
    <n v="0"/>
    <n v="850"/>
    <n v="0"/>
    <n v="850"/>
  </r>
  <r>
    <s v="S"/>
    <x v="67"/>
    <s v="AUSTIN"/>
    <s v="ELEC &amp; TEL CABLE FOR TVOR BLDG"/>
    <d v="1953-10-30T00:00:00"/>
    <n v="0"/>
    <n v="805.77"/>
    <n v="0"/>
    <n v="805.77"/>
  </r>
  <r>
    <s v="S"/>
    <x v="67"/>
    <s v="AUSTIN"/>
    <s v="SEAL COAT"/>
    <d v="1955-02-23T00:00:00"/>
    <n v="0"/>
    <n v="3094.71"/>
    <n v="1547.36"/>
    <n v="4642.07"/>
  </r>
  <r>
    <s v="S"/>
    <x v="67"/>
    <s v="AUSTIN"/>
    <s v="TERMINAL BUILDING"/>
    <d v="1960-12-07T00:00:00"/>
    <n v="0"/>
    <n v="32595.46"/>
    <n v="16297.73"/>
    <n v="48893.19"/>
  </r>
  <r>
    <s v="S"/>
    <x v="67"/>
    <s v="AUSTIN"/>
    <s v="GRADE &amp; SURF APRON &amp; TAXIWAY"/>
    <d v="1963-08-28T00:00:00"/>
    <n v="13707.85"/>
    <n v="9000"/>
    <n v="4707.8500000000004"/>
    <n v="27415.699999999997"/>
  </r>
  <r>
    <s v="S"/>
    <x v="67"/>
    <s v="AUSTIN"/>
    <s v="RWY RESURF &amp; TAXI CONST"/>
    <d v="1961-10-30T00:00:00"/>
    <n v="41412.17"/>
    <n v="27607.97"/>
    <n v="13804"/>
    <n v="82824.14"/>
  </r>
  <r>
    <s v="S"/>
    <x v="67"/>
    <s v="AUSTIN"/>
    <s v="SEAL COAT"/>
    <d v="1962-01-12T00:00:00"/>
    <n v="0"/>
    <n v="2082.21"/>
    <n v="1041.1099999999999"/>
    <n v="3123.3199999999997"/>
  </r>
  <r>
    <s v="S"/>
    <x v="67"/>
    <s v="AUSTIN"/>
    <s v="SURFACE N-S TAXIWAY"/>
    <d v="1966-07-07T00:00:00"/>
    <n v="19376.87"/>
    <n v="14020.05"/>
    <n v="8721.49"/>
    <n v="42118.409999999996"/>
  </r>
  <r>
    <s v="S"/>
    <x v="67"/>
    <s v="AUSTIN"/>
    <s v="SEAL COAT"/>
    <d v="1966-12-08T00:00:00"/>
    <n v="0"/>
    <n v="3135.82"/>
    <n v="1567.92"/>
    <n v="4703.74"/>
  </r>
  <r>
    <s v="S"/>
    <x v="67"/>
    <s v="AUSTIN"/>
    <s v="SEAL COAT"/>
    <d v="1971-10-27T00:00:00"/>
    <n v="0"/>
    <n v="3961.87"/>
    <n v="1980.93"/>
    <n v="5942.8"/>
  </r>
  <r>
    <s v="S"/>
    <x v="67"/>
    <s v="AUSTIN"/>
    <s v="SEAL COAT"/>
    <d v="1978-01-06T00:00:00"/>
    <n v="0"/>
    <n v="8000"/>
    <n v="4139.03"/>
    <n v="12139.029999999999"/>
  </r>
  <r>
    <s v="S"/>
    <x v="67"/>
    <s v="AUSTIN"/>
    <s v="TRACTOR/LOADER/BLOWER/MOWER"/>
    <d v="1981-01-27T00:00:00"/>
    <n v="0"/>
    <n v="20800"/>
    <n v="10400"/>
    <n v="31200"/>
  </r>
  <r>
    <s v="S"/>
    <x v="67"/>
    <s v="AUSTIN"/>
    <s v="RUNWAY RECONSTRUCTION"/>
    <d v="1982-12-13T00:00:00"/>
    <n v="0"/>
    <n v="395097.52"/>
    <n v="197548.77"/>
    <n v="592646.29"/>
  </r>
  <r>
    <s v="S"/>
    <x v="67"/>
    <s v="AUSTIN"/>
    <s v="TAXIWAY OVERLAY"/>
    <d v="1982-11-05T00:00:00"/>
    <n v="0"/>
    <n v="52682.93"/>
    <n v="26341.46"/>
    <n v="79024.39"/>
  </r>
  <r>
    <s v="S"/>
    <x v="67"/>
    <s v="AUSTIN"/>
    <s v="SAFETY AREA GRADING AND DRAIN"/>
    <d v="1983-11-18T00:00:00"/>
    <n v="0"/>
    <n v="215324.56"/>
    <n v="107662.29"/>
    <n v="322986.84999999998"/>
  </r>
  <r>
    <s v="S"/>
    <x v="67"/>
    <s v="AUSTIN"/>
    <s v="LAND ACQUISITION"/>
    <d v="1984-03-13T00:00:00"/>
    <n v="0"/>
    <n v="168000"/>
    <n v="84000"/>
    <n v="252000"/>
  </r>
  <r>
    <s v="S"/>
    <x v="67"/>
    <s v="AUSTIN"/>
    <s v="LAND ACQUISITION"/>
    <d v="1989-04-27T00:00:00"/>
    <n v="0"/>
    <n v="-52801.8"/>
    <n v="-58800"/>
    <n v="-111601.8"/>
  </r>
  <r>
    <s v="S"/>
    <x v="67"/>
    <s v="AUSTIN"/>
    <s v="LAND ACQUISITION"/>
    <d v="1991-07-10T00:00:00"/>
    <n v="0"/>
    <n v="-113371.94"/>
    <n v="0"/>
    <n v="-113371.94"/>
  </r>
  <r>
    <s v="S"/>
    <x v="67"/>
    <s v="AUSTIN"/>
    <s v="LAND ACQUISITION"/>
    <d v="1991-07-10T00:00:00"/>
    <n v="0"/>
    <n v="-1826.26"/>
    <n v="0"/>
    <n v="-1826.26"/>
  </r>
  <r>
    <s v="S"/>
    <x v="67"/>
    <s v="AUSTIN"/>
    <s v="LAND ACQUISITION"/>
    <d v="1989-05-08T00:00:00"/>
    <n v="328500"/>
    <n v="0"/>
    <n v="36500"/>
    <n v="365000"/>
  </r>
  <r>
    <s v="S"/>
    <x v="67"/>
    <s v="AUSTIN"/>
    <s v="LAND ACQUISITION"/>
    <d v="1991-07-17T00:00:00"/>
    <n v="113371.94"/>
    <n v="-113371.94"/>
    <n v="0"/>
    <n v="0"/>
  </r>
  <r>
    <s v="S"/>
    <x v="67"/>
    <s v="AUSTIN"/>
    <s v="OVERLAY RUNWAY &amp; PAVE EXT."/>
    <d v="1984-12-07T00:00:00"/>
    <n v="425331.20000000001"/>
    <n v="0"/>
    <n v="47259.03"/>
    <n v="472590.23"/>
  </r>
  <r>
    <s v="S"/>
    <x v="67"/>
    <s v="AUSTIN"/>
    <s v="OVERLAY RUNWAY &amp; PAVE EXT."/>
    <d v="1985-01-09T00:00:00"/>
    <n v="90104.63"/>
    <n v="0"/>
    <n v="10011.620000000001"/>
    <n v="100116.25"/>
  </r>
  <r>
    <s v="S"/>
    <x v="67"/>
    <s v="AUSTIN"/>
    <s v="OVERLAY RUNWAY &amp; PAVE EXT."/>
    <d v="1987-01-26T00:00:00"/>
    <n v="44581.01"/>
    <n v="0"/>
    <n v="4953.4399999999996"/>
    <n v="49534.450000000004"/>
  </r>
  <r>
    <s v="S"/>
    <x v="67"/>
    <s v="AUSTIN"/>
    <s v="OVERLAY RUNWAY &amp; PAVE EXT."/>
    <d v="1989-01-20T00:00:00"/>
    <n v="7841.5"/>
    <n v="0"/>
    <n v="871.27"/>
    <n v="8712.77"/>
  </r>
  <r>
    <s v="S"/>
    <x v="67"/>
    <s v="AUSTIN"/>
    <s v="OVERLAY RUNWAY &amp; PAVE EXT."/>
    <d v="1991-08-08T00:00:00"/>
    <n v="63084.959999999999"/>
    <n v="145.6"/>
    <n v="25854.25"/>
    <n v="89084.81"/>
  </r>
  <r>
    <s v="S"/>
    <x v="67"/>
    <s v="AUSTIN"/>
    <s v="ELEC DIST BLDG &amp; LIGHTS : AIP- 01"/>
    <d v="1989-08-03T00:00:00"/>
    <n v="157038.29"/>
    <n v="75000"/>
    <n v="56079.15"/>
    <n v="288117.44"/>
  </r>
  <r>
    <s v="S"/>
    <x v="67"/>
    <s v="AUSTIN"/>
    <s v="ELEC DIST BLDG &amp; LIGHTS : AIP- 01"/>
    <d v="1991-11-01T00:00:00"/>
    <n v="6900.4"/>
    <n v="14824.08"/>
    <n v="8470.32"/>
    <n v="30194.799999999999"/>
  </r>
  <r>
    <s v="S"/>
    <x v="67"/>
    <s v="AUSTIN"/>
    <s v="VOR RELOCATION"/>
    <d v="1985-07-01T00:00:00"/>
    <n v="0"/>
    <n v="30880.9"/>
    <n v="0"/>
    <n v="30880.9"/>
  </r>
  <r>
    <s v="S"/>
    <x v="67"/>
    <s v="AUSTIN"/>
    <s v="VOR RELOCATION"/>
    <d v="1991-07-10T00:00:00"/>
    <n v="0"/>
    <n v="170036.01"/>
    <n v="0"/>
    <n v="170036.01"/>
  </r>
  <r>
    <s v="S"/>
    <x v="67"/>
    <s v="AUSTIN"/>
    <s v="VOR RELOCATION"/>
    <d v="1991-12-26T00:00:00"/>
    <n v="0"/>
    <n v="1710"/>
    <n v="0"/>
    <n v="1710"/>
  </r>
  <r>
    <s v="S"/>
    <x v="67"/>
    <s v="AUSTIN"/>
    <s v="VOR RELOCATION"/>
    <d v="1992-07-06T00:00:00"/>
    <n v="0"/>
    <n v="14368.51"/>
    <n v="0"/>
    <n v="14368.51"/>
  </r>
  <r>
    <s v="S"/>
    <x v="67"/>
    <s v="AUSTIN"/>
    <s v="VOR RELOCATION"/>
    <d v="1992-10-08T00:00:00"/>
    <n v="0"/>
    <n v="2602.0500000000002"/>
    <n v="0"/>
    <n v="2602.0500000000002"/>
  </r>
  <r>
    <s v="S"/>
    <x v="67"/>
    <s v="AUSTIN"/>
    <s v="TAXIWAY &amp; APRON OVERLAY &amp; SEAL"/>
    <d v="1991-03-08T00:00:00"/>
    <n v="0"/>
    <n v="54682.34"/>
    <n v="27341.17"/>
    <n v="82023.509999999995"/>
  </r>
  <r>
    <s v="S"/>
    <x v="67"/>
    <s v="AUSTIN"/>
    <s v="FUEL SYSTEM REPLACEMENT"/>
    <d v="1995-01-19T00:00:00"/>
    <n v="0"/>
    <n v="60000"/>
    <n v="32486.05"/>
    <n v="92486.05"/>
  </r>
  <r>
    <s v="S"/>
    <x v="67"/>
    <s v="AUSTIN"/>
    <s v="FUEL SYSTEM REPLACEMENT"/>
    <d v="1995-01-19T00:00:00"/>
    <n v="0"/>
    <n v="4972.09"/>
    <n v="0"/>
    <n v="4972.09"/>
  </r>
  <r>
    <s v="S"/>
    <x v="67"/>
    <s v="AUSTIN"/>
    <s v="AIRPORT DEER FENCE"/>
    <d v="1994-05-11T00:00:00"/>
    <n v="0"/>
    <n v="66000"/>
    <n v="33000"/>
    <n v="99000"/>
  </r>
  <r>
    <s v="S"/>
    <x v="67"/>
    <s v="AUSTIN"/>
    <s v="BEACON REPLACEMENT"/>
    <d v="1994-05-20T00:00:00"/>
    <n v="0"/>
    <n v="2981.33"/>
    <n v="1490.67"/>
    <n v="4472"/>
  </r>
  <r>
    <s v="S"/>
    <x v="67"/>
    <s v="AUSTIN"/>
    <s v="CONSULTANT SERVICES- FEAS.STDY"/>
    <d v="1996-10-07T00:00:00"/>
    <n v="0"/>
    <n v="17435.830000000002"/>
    <n v="8717.92"/>
    <n v="26153.75"/>
  </r>
  <r>
    <s v="S"/>
    <x v="67"/>
    <s v="AUSTIN"/>
    <s v="PAVEMENT MARKING"/>
    <d v="1996-02-01T00:00:00"/>
    <n v="0"/>
    <n v="4424.59"/>
    <n v="2212.3000000000002"/>
    <n v="6636.89"/>
  </r>
  <r>
    <s v="S"/>
    <x v="67"/>
    <s v="AUSTIN"/>
    <s v="DEER FENCE EXTENSION"/>
    <d v="1998-03-24T00:00:00"/>
    <n v="0"/>
    <n v="5477.4"/>
    <n v="3651.6"/>
    <n v="9129"/>
  </r>
  <r>
    <s v="S"/>
    <x v="67"/>
    <s v="AUSTIN"/>
    <s v="PAVEMENT MARKING"/>
    <d v="1998-09-25T00:00:00"/>
    <n v="0"/>
    <n v="3491.53"/>
    <n v="2327.69"/>
    <n v="5819.22"/>
  </r>
  <r>
    <s v="S"/>
    <x v="67"/>
    <s v="AUSTIN"/>
    <s v="LAND - PHASE I : AIP- 02 (00)"/>
    <d v="2000-11-09T00:00:00"/>
    <n v="895083"/>
    <n v="0"/>
    <n v="99454.56"/>
    <n v="994537.56"/>
  </r>
  <r>
    <s v="S"/>
    <x v="67"/>
    <s v="AUSTIN"/>
    <s v="LAND - PHASE I : AIP- 02 (00)"/>
    <d v="2001-02-14T00:00:00"/>
    <n v="655697"/>
    <n v="0"/>
    <n v="72854.81"/>
    <n v="728551.81"/>
  </r>
  <r>
    <s v="S"/>
    <x v="67"/>
    <s v="AUSTIN"/>
    <s v="LAND - PHASE I : AIP- 02 (00)"/>
    <d v="2001-04-11T00:00:00"/>
    <n v="86581"/>
    <n v="0"/>
    <n v="9619.94"/>
    <n v="96200.94"/>
  </r>
  <r>
    <s v="S"/>
    <x v="67"/>
    <s v="AUSTIN"/>
    <s v="LAND - PHASE I : AIP- 02 (00)"/>
    <d v="2001-06-22T00:00:00"/>
    <n v="73566"/>
    <n v="0"/>
    <n v="8174.05"/>
    <n v="81740.05"/>
  </r>
  <r>
    <s v="S"/>
    <x v="67"/>
    <s v="AUSTIN"/>
    <s v="LAND - PHASE I : AIP- 02 (00)"/>
    <d v="2001-10-30T00:00:00"/>
    <n v="130077"/>
    <n v="0"/>
    <n v="14452.78"/>
    <n v="144529.78"/>
  </r>
  <r>
    <s v="S"/>
    <x v="67"/>
    <s v="AUSTIN"/>
    <s v="LAND - PHASE I : AIP- 02 (00)"/>
    <d v="2002-01-17T00:00:00"/>
    <n v="27525"/>
    <n v="0"/>
    <n v="3058.55"/>
    <n v="30583.55"/>
  </r>
  <r>
    <s v="S"/>
    <x v="67"/>
    <s v="AUSTIN"/>
    <s v="LAND - PHASE I : AIP- 02 (00)"/>
    <d v="2002-02-27T00:00:00"/>
    <n v="72393"/>
    <n v="0"/>
    <n v="8043.38"/>
    <n v="80436.38"/>
  </r>
  <r>
    <s v="S"/>
    <x v="67"/>
    <s v="AUSTIN"/>
    <s v="LAND - PHASE I : AIP- 02 (00)"/>
    <d v="2002-12-06T00:00:00"/>
    <n v="76166"/>
    <n v="0"/>
    <n v="8463.7999999999993"/>
    <n v="84629.8"/>
  </r>
  <r>
    <s v="S"/>
    <x v="67"/>
    <s v="AUSTIN"/>
    <s v="LAND - PHASE I : AIP- 02 (00)"/>
    <d v="2003-05-08T00:00:00"/>
    <n v="58335"/>
    <n v="0"/>
    <n v="6480.76"/>
    <n v="64815.76"/>
  </r>
  <r>
    <s v="S"/>
    <x v="67"/>
    <s v="AUSTIN"/>
    <s v="LAND - PHASE I : AIP- 02 (00)"/>
    <d v="2004-01-21T00:00:00"/>
    <n v="18297"/>
    <n v="0"/>
    <n v="2033"/>
    <n v="20330"/>
  </r>
  <r>
    <s v="S"/>
    <x v="67"/>
    <s v="AUSTIN"/>
    <s v="LAND - PHASE I : AIP- 02 (00)"/>
    <d v="2004-05-14T00:00:00"/>
    <n v="37453"/>
    <n v="0"/>
    <n v="4161.75"/>
    <n v="41614.75"/>
  </r>
  <r>
    <s v="S"/>
    <x v="67"/>
    <s v="AUSTIN"/>
    <s v="LAND - PHASE I : AIP- 02 (00)"/>
    <d v="2004-08-24T00:00:00"/>
    <n v="15129"/>
    <n v="0"/>
    <n v="1681.48"/>
    <n v="16810.48"/>
  </r>
  <r>
    <s v="S"/>
    <x v="67"/>
    <s v="AUSTIN"/>
    <s v="LAND - PHASE I : AIP- 02 (00)"/>
    <d v="2004-08-30T00:00:00"/>
    <n v="18586"/>
    <n v="0"/>
    <n v="2066"/>
    <n v="20652"/>
  </r>
  <r>
    <s v="S"/>
    <x v="67"/>
    <s v="AUSTIN"/>
    <s v="Fuel System &amp; Hangar Taxilanes"/>
    <d v="2002-05-14T00:00:00"/>
    <n v="0"/>
    <n v="44984.959999999999"/>
    <n v="44984.959999999999"/>
    <n v="89969.919999999998"/>
  </r>
  <r>
    <s v="S"/>
    <x v="67"/>
    <s v="AUSTIN"/>
    <s v="Fuel System &amp; Hangar Taxilanes"/>
    <d v="2003-05-01T00:00:00"/>
    <n v="0"/>
    <n v="5766.44"/>
    <n v="5766.44"/>
    <n v="11532.88"/>
  </r>
  <r>
    <s v="S"/>
    <x v="67"/>
    <s v="AUSTIN"/>
    <s v="FBO Hanger Purchase"/>
    <d v="2003-05-05T00:00:00"/>
    <n v="0"/>
    <n v="61000"/>
    <n v="61000"/>
    <n v="122000"/>
  </r>
  <r>
    <s v="S"/>
    <x v="67"/>
    <s v="AUSTIN"/>
    <s v="FBO Hanger Purchase"/>
    <d v="2003-06-27T00:00:00"/>
    <n v="0"/>
    <n v="8817.66"/>
    <n v="12022.96"/>
    <n v="20840.62"/>
  </r>
  <r>
    <s v="S"/>
    <x v="67"/>
    <s v="AUSTIN"/>
    <s v="Land - Phase 2  AIP-03"/>
    <d v="2001-12-19T00:00:00"/>
    <n v="286432"/>
    <n v="0"/>
    <n v="31825.82"/>
    <n v="318257.82"/>
  </r>
  <r>
    <s v="S"/>
    <x v="67"/>
    <s v="AUSTIN"/>
    <s v="Land - Phase 2  AIP-03"/>
    <d v="2002-02-27T00:00:00"/>
    <n v="86423"/>
    <n v="0"/>
    <n v="9603.14"/>
    <n v="96026.14"/>
  </r>
  <r>
    <s v="S"/>
    <x v="67"/>
    <s v="AUSTIN"/>
    <s v="Land - Phase 2  AIP-03"/>
    <d v="2002-12-06T00:00:00"/>
    <n v="17884"/>
    <n v="0"/>
    <n v="1986.66"/>
    <n v="19870.66"/>
  </r>
  <r>
    <s v="S"/>
    <x v="67"/>
    <s v="AUSTIN"/>
    <s v="Land - Phase 2  AIP-03"/>
    <d v="2003-05-08T00:00:00"/>
    <n v="15705"/>
    <n v="0"/>
    <n v="1745"/>
    <n v="17450"/>
  </r>
  <r>
    <s v="S"/>
    <x v="67"/>
    <s v="AUSTIN"/>
    <s v="Land - Phase 2  AIP-03"/>
    <d v="2004-01-28T00:00:00"/>
    <n v="215853"/>
    <n v="0"/>
    <n v="23984.29"/>
    <n v="239837.29"/>
  </r>
  <r>
    <s v="S"/>
    <x v="67"/>
    <s v="AUSTIN"/>
    <s v="Land - Phase 2  AIP-03"/>
    <d v="2004-05-07T00:00:00"/>
    <n v="49447"/>
    <n v="0"/>
    <n v="5494.58"/>
    <n v="54941.58"/>
  </r>
  <r>
    <s v="S"/>
    <x v="67"/>
    <s v="AUSTIN"/>
    <s v="Land - Phase 2  AIP-03"/>
    <d v="2004-08-24T00:00:00"/>
    <n v="162552"/>
    <n v="0"/>
    <n v="18062.060000000001"/>
    <n v="180614.06"/>
  </r>
  <r>
    <s v="S"/>
    <x v="67"/>
    <s v="AUSTIN"/>
    <s v="Land - Phase 2  AIP-03"/>
    <d v="2004-12-16T00:00:00"/>
    <n v="14077"/>
    <n v="0"/>
    <n v="1565.07"/>
    <n v="15642.07"/>
  </r>
  <r>
    <s v="S"/>
    <x v="67"/>
    <s v="AUSTIN"/>
    <s v="Land - Phase 2  AIP-03"/>
    <d v="2005-03-10T00:00:00"/>
    <n v="43520"/>
    <n v="0"/>
    <n v="4835.62"/>
    <n v="48355.62"/>
  </r>
  <r>
    <s v="S"/>
    <x v="67"/>
    <s v="AUSTIN"/>
    <s v="Land - Phase 2  AIP-03"/>
    <d v="2005-11-01T00:00:00"/>
    <n v="40308"/>
    <n v="0"/>
    <n v="4477.8999999999996"/>
    <n v="44785.9"/>
  </r>
  <r>
    <s v="S"/>
    <x v="67"/>
    <s v="AUSTIN"/>
    <s v="Land - Phase 2  AIP-03"/>
    <d v="2006-03-08T00:00:00"/>
    <n v="3180"/>
    <n v="0"/>
    <n v="352.46"/>
    <n v="3532.46"/>
  </r>
  <r>
    <s v="S"/>
    <x v="67"/>
    <s v="AUSTIN"/>
    <s v="Land - Phase 2  AIP-03"/>
    <d v="2007-02-01T00:00:00"/>
    <n v="611717"/>
    <n v="0"/>
    <n v="67968.320000000007"/>
    <n v="679685.32000000007"/>
  </r>
  <r>
    <s v="S"/>
    <x v="67"/>
    <s v="AUSTIN"/>
    <s v="Land - Phase 2  AIP-03"/>
    <d v="2007-08-14T00:00:00"/>
    <n v="10097"/>
    <n v="0"/>
    <n v="1121.1300000000001"/>
    <n v="11218.130000000001"/>
  </r>
  <r>
    <s v="S"/>
    <x v="67"/>
    <s v="AUSTIN"/>
    <s v="Road Relocation AIP-04"/>
    <d v="2003-05-08T00:00:00"/>
    <n v="60618"/>
    <n v="0"/>
    <n v="6736.38"/>
    <n v="67354.38"/>
  </r>
  <r>
    <s v="S"/>
    <x v="67"/>
    <s v="AUSTIN"/>
    <s v="Road Relocation AIP-04"/>
    <d v="2004-01-21T00:00:00"/>
    <n v="16020"/>
    <n v="0"/>
    <n v="1780.66"/>
    <n v="17800.66"/>
  </r>
  <r>
    <s v="S"/>
    <x v="67"/>
    <s v="AUSTIN"/>
    <s v="Road Relocation AIP-04"/>
    <d v="2004-05-14T00:00:00"/>
    <n v="71722"/>
    <n v="0"/>
    <n v="7969.22"/>
    <n v="79691.22"/>
  </r>
  <r>
    <s v="S"/>
    <x v="67"/>
    <s v="AUSTIN"/>
    <s v="Road Relocation AIP-04"/>
    <d v="2004-07-28T00:00:00"/>
    <n v="384801"/>
    <n v="0"/>
    <n v="42756.06"/>
    <n v="427557.06"/>
  </r>
  <r>
    <s v="S"/>
    <x v="67"/>
    <s v="AUSTIN"/>
    <s v="Road Relocation AIP-04"/>
    <d v="2004-08-24T00:00:00"/>
    <n v="32296"/>
    <n v="0"/>
    <n v="3587.36"/>
    <n v="35883.360000000001"/>
  </r>
  <r>
    <s v="S"/>
    <x v="67"/>
    <s v="AUSTIN"/>
    <s v="Road Relocation AIP-04"/>
    <d v="2004-10-15T00:00:00"/>
    <n v="440204"/>
    <n v="0"/>
    <n v="48912.07"/>
    <n v="489116.07"/>
  </r>
  <r>
    <s v="S"/>
    <x v="67"/>
    <s v="AUSTIN"/>
    <s v="Road Relocation AIP-04"/>
    <d v="2005-03-02T00:00:00"/>
    <n v="116444"/>
    <n v="0"/>
    <n v="12937.78"/>
    <n v="129381.78"/>
  </r>
  <r>
    <s v="S"/>
    <x v="67"/>
    <s v="AUSTIN"/>
    <s v="Road Relocation AIP-04"/>
    <d v="2005-03-10T00:00:00"/>
    <n v="37264"/>
    <n v="0"/>
    <n v="4140.68"/>
    <n v="41404.68"/>
  </r>
  <r>
    <s v="S"/>
    <x v="67"/>
    <s v="AUSTIN"/>
    <s v="Road Relocation AIP-04"/>
    <d v="2005-11-01T00:00:00"/>
    <n v="96511"/>
    <n v="0"/>
    <n v="10723.75"/>
    <n v="107234.75"/>
  </r>
  <r>
    <s v="S"/>
    <x v="67"/>
    <s v="AUSTIN"/>
    <s v="Road Relocation AIP-04"/>
    <d v="2006-08-09T00:00:00"/>
    <n v="45160"/>
    <n v="0"/>
    <n v="5016.04"/>
    <n v="50176.04"/>
  </r>
  <r>
    <s v="S"/>
    <x v="67"/>
    <s v="AUSTIN"/>
    <s v="Road Relocation AIP-04"/>
    <d v="2010-08-19T00:00:00"/>
    <n v="112746"/>
    <n v="0"/>
    <n v="12528.84"/>
    <n v="125274.84"/>
  </r>
  <r>
    <s v="S"/>
    <x v="67"/>
    <s v="AUSTIN"/>
    <s v="Parallel Taxiway AIP-05"/>
    <d v="2004-01-28T00:00:00"/>
    <n v="65621"/>
    <n v="0"/>
    <n v="7293.03"/>
    <n v="72914.03"/>
  </r>
  <r>
    <s v="S"/>
    <x v="67"/>
    <s v="AUSTIN"/>
    <s v="Parallel Taxiway AIP-05"/>
    <d v="2004-05-14T00:00:00"/>
    <n v="21843"/>
    <n v="0"/>
    <n v="2427.02"/>
    <n v="24270.02"/>
  </r>
  <r>
    <s v="S"/>
    <x v="67"/>
    <s v="AUSTIN"/>
    <s v="Parallel Taxiway AIP-05"/>
    <d v="2004-07-13T00:00:00"/>
    <n v="433205"/>
    <n v="0"/>
    <n v="48133.96"/>
    <n v="481338.96"/>
  </r>
  <r>
    <s v="S"/>
    <x v="67"/>
    <s v="AUSTIN"/>
    <s v="Parallel Taxiway AIP-05"/>
    <d v="2004-08-24T00:00:00"/>
    <n v="8251"/>
    <n v="0"/>
    <n v="915.93"/>
    <n v="9166.93"/>
  </r>
  <r>
    <s v="S"/>
    <x v="67"/>
    <s v="AUSTIN"/>
    <s v="Parallel Taxiway AIP-05"/>
    <d v="2004-10-15T00:00:00"/>
    <n v="641807"/>
    <n v="0"/>
    <n v="71312.03"/>
    <n v="713119.03"/>
  </r>
  <r>
    <s v="S"/>
    <x v="67"/>
    <s v="AUSTIN"/>
    <s v="Parallel Taxiway AIP-05"/>
    <d v="2004-12-16T00:00:00"/>
    <n v="711150"/>
    <n v="0"/>
    <n v="79016.84"/>
    <n v="790166.84"/>
  </r>
  <r>
    <s v="S"/>
    <x v="67"/>
    <s v="AUSTIN"/>
    <s v="Parallel Taxiway AIP-05"/>
    <d v="2005-03-02T00:00:00"/>
    <n v="7724"/>
    <n v="0"/>
    <n v="858.17"/>
    <n v="8582.17"/>
  </r>
  <r>
    <s v="S"/>
    <x v="67"/>
    <s v="AUSTIN"/>
    <s v="Parallel Taxiway AIP-05"/>
    <d v="2005-03-10T00:00:00"/>
    <n v="76051"/>
    <n v="0"/>
    <n v="8450.16"/>
    <n v="84501.16"/>
  </r>
  <r>
    <s v="S"/>
    <x v="67"/>
    <s v="AUSTIN"/>
    <s v="Parallel Taxiway AIP-05"/>
    <d v="2005-03-22T00:00:00"/>
    <n v="61992"/>
    <n v="0"/>
    <n v="6888.62"/>
    <n v="68880.62"/>
  </r>
  <r>
    <s v="S"/>
    <x v="67"/>
    <s v="AUSTIN"/>
    <s v="Parallel Taxiway AIP-05"/>
    <d v="2005-08-11T00:00:00"/>
    <n v="69147"/>
    <n v="0"/>
    <n v="7682.76"/>
    <n v="76829.759999999995"/>
  </r>
  <r>
    <s v="S"/>
    <x v="67"/>
    <s v="AUSTIN"/>
    <s v="Parallel Taxiway AIP-05"/>
    <d v="2005-12-19T00:00:00"/>
    <n v="15605"/>
    <n v="0"/>
    <n v="1734.05"/>
    <n v="17339.05"/>
  </r>
  <r>
    <s v="S"/>
    <x v="67"/>
    <s v="AUSTIN"/>
    <s v="Parallel Taxiway AIP-05"/>
    <d v="2006-02-27T00:00:00"/>
    <n v="4060"/>
    <n v="0"/>
    <n v="450.42"/>
    <n v="4510.42"/>
  </r>
  <r>
    <s v="S"/>
    <x v="67"/>
    <s v="AUSTIN"/>
    <s v="Parallel Taxiway AIP-05"/>
    <d v="2007-02-01T00:00:00"/>
    <n v="46366"/>
    <n v="0"/>
    <n v="5151.8900000000003"/>
    <n v="51517.89"/>
  </r>
  <r>
    <s v="S"/>
    <x v="67"/>
    <s v="AUSTIN"/>
    <s v="Parallel Taxiway AIP-05"/>
    <d v="2007-05-30T00:00:00"/>
    <n v="27169"/>
    <n v="0"/>
    <n v="3018.13"/>
    <n v="30187.13"/>
  </r>
  <r>
    <s v="S"/>
    <x v="67"/>
    <s v="AUSTIN"/>
    <s v="Obstruction Removal (Hangar) &amp; Taxilane"/>
    <d v="2004-01-26T00:00:00"/>
    <n v="0"/>
    <n v="85405.26"/>
    <n v="56936.86"/>
    <n v="142342.12"/>
  </r>
  <r>
    <s v="S"/>
    <x v="67"/>
    <s v="AUSTIN"/>
    <s v="Obstruction Removal (Hangar) &amp; Taxilane"/>
    <d v="2004-05-12T00:00:00"/>
    <n v="0"/>
    <n v="5750.54"/>
    <n v="3833.67"/>
    <n v="9584.2099999999991"/>
  </r>
  <r>
    <s v="S"/>
    <x v="67"/>
    <s v="AUSTIN"/>
    <s v="Obstruction Removal (Hangar) &amp; Taxilane"/>
    <d v="2004-10-14T00:00:00"/>
    <n v="0"/>
    <n v="224.87"/>
    <n v="149.91"/>
    <n v="374.78"/>
  </r>
  <r>
    <s v="S"/>
    <x v="67"/>
    <s v="AUSTIN"/>
    <s v="A/D Building"/>
    <d v="2005-03-10T00:00:00"/>
    <n v="0"/>
    <n v="23929.33"/>
    <n v="10255.43"/>
    <n v="34184.76"/>
  </r>
  <r>
    <s v="S"/>
    <x v="67"/>
    <s v="AUSTIN"/>
    <s v="A/D Building"/>
    <d v="2005-09-23T00:00:00"/>
    <n v="0"/>
    <n v="225607.07"/>
    <n v="96688.74"/>
    <n v="322295.81"/>
  </r>
  <r>
    <s v="S"/>
    <x v="67"/>
    <s v="AUSTIN"/>
    <s v="A/D Building"/>
    <d v="2006-02-23T00:00:00"/>
    <n v="0"/>
    <n v="53114.09"/>
    <n v="22763.19"/>
    <n v="75877.279999999999"/>
  </r>
  <r>
    <s v="S"/>
    <x v="67"/>
    <s v="AUSTIN"/>
    <s v="A/D Building"/>
    <d v="2006-07-10T00:00:00"/>
    <n v="0"/>
    <n v="14450.72"/>
    <n v="6193.16"/>
    <n v="20643.879999999997"/>
  </r>
  <r>
    <s v="S"/>
    <x v="67"/>
    <s v="AUSTIN"/>
    <s v="A/D Building"/>
    <d v="2006-09-26T00:00:00"/>
    <n v="0"/>
    <n v="4938.9799999999996"/>
    <n v="2116.71"/>
    <n v="7055.69"/>
  </r>
  <r>
    <s v="S"/>
    <x v="67"/>
    <s v="AUSTIN"/>
    <s v="A/D Building"/>
    <d v="2006-10-11T00:00:00"/>
    <n v="0"/>
    <n v="1889.14"/>
    <n v="2617.5"/>
    <n v="4506.6400000000003"/>
  </r>
  <r>
    <s v="S"/>
    <x v="67"/>
    <s v="AUSTIN"/>
    <s v="A/D Building"/>
    <d v="2006-10-11T00:00:00"/>
    <n v="0"/>
    <n v="4218.3599999999997"/>
    <n v="0"/>
    <n v="4218.3599999999997"/>
  </r>
  <r>
    <s v="S"/>
    <x v="67"/>
    <s v="AUSTIN"/>
    <s v="A/D Building"/>
    <d v="2007-01-31T00:00:00"/>
    <n v="0"/>
    <n v="14962.13"/>
    <n v="6412.34"/>
    <n v="21374.47"/>
  </r>
  <r>
    <s v="S"/>
    <x v="67"/>
    <s v="AUSTIN"/>
    <s v="A/D Building"/>
    <d v="2007-09-07T00:00:00"/>
    <n v="0"/>
    <n v="6857.56"/>
    <n v="2938.96"/>
    <n v="9796.52"/>
  </r>
  <r>
    <s v="S"/>
    <x v="67"/>
    <s v="AUSTIN"/>
    <s v="06-04  Extend Runway 18/36 - Phase 5"/>
    <d v="2005-03-02T00:00:00"/>
    <n v="119275"/>
    <n v="0"/>
    <n v="6278.24"/>
    <n v="125553.24"/>
  </r>
  <r>
    <s v="S"/>
    <x v="67"/>
    <s v="AUSTIN"/>
    <s v="06-04  Extend Runway 18/36 - Phase 5"/>
    <d v="2005-03-10T00:00:00"/>
    <n v="298798"/>
    <n v="0"/>
    <n v="15727.81"/>
    <n v="314525.81"/>
  </r>
  <r>
    <s v="S"/>
    <x v="67"/>
    <s v="AUSTIN"/>
    <s v="06-04  Extend Runway 18/36 - Phase 5"/>
    <d v="2005-09-28T00:00:00"/>
    <n v="345678"/>
    <n v="0"/>
    <n v="18193.25"/>
    <n v="363871.25"/>
  </r>
  <r>
    <s v="S"/>
    <x v="67"/>
    <s v="AUSTIN"/>
    <s v="06-04  Extend Runway 18/36 - Phase 5"/>
    <d v="2006-02-27T00:00:00"/>
    <n v="462776"/>
    <n v="0"/>
    <n v="24356.35"/>
    <n v="487132.35"/>
  </r>
  <r>
    <s v="S"/>
    <x v="67"/>
    <s v="AUSTIN"/>
    <s v="06-04  Extend Runway 18/36 - Phase 5"/>
    <d v="2006-07-11T00:00:00"/>
    <n v="1647"/>
    <n v="0"/>
    <n v="86.75"/>
    <n v="1733.75"/>
  </r>
  <r>
    <s v="S"/>
    <x v="67"/>
    <s v="AUSTIN"/>
    <s v="06-04  Extend Runway 18/36 - Phase 5"/>
    <d v="2007-02-01T00:00:00"/>
    <n v="2078"/>
    <n v="0"/>
    <n v="109"/>
    <n v="2187"/>
  </r>
  <r>
    <s v="S"/>
    <x v="67"/>
    <s v="AUSTIN"/>
    <s v="06-04  Extend Runway 18/36 - Phase 5"/>
    <d v="2007-09-21T00:00:00"/>
    <n v="30398"/>
    <n v="0"/>
    <n v="1990.75"/>
    <n v="32388.75"/>
  </r>
  <r>
    <s v="S"/>
    <x v="67"/>
    <s v="AUSTIN"/>
    <s v="06-04  Extend Runway 18/36 - Phase 5"/>
    <d v="2008-08-14T00:00:00"/>
    <n v="39845"/>
    <n v="0"/>
    <n v="1807.01"/>
    <n v="41652.01"/>
  </r>
  <r>
    <s v="S"/>
    <x v="67"/>
    <s v="AUSTIN"/>
    <s v="07-05  Reconstruct &amp; Ext. Runway, HIRLS"/>
    <d v="2006-02-27T00:00:00"/>
    <n v="2832377"/>
    <n v="0"/>
    <n v="149073.79999999999"/>
    <n v="2981450.8"/>
  </r>
  <r>
    <s v="S"/>
    <x v="67"/>
    <s v="AUSTIN"/>
    <s v="07-05  Reconstruct &amp; Ext. Runway, HIRLS"/>
    <d v="2006-07-11T00:00:00"/>
    <n v="55733"/>
    <n v="0"/>
    <n v="2932.54"/>
    <n v="58665.54"/>
  </r>
  <r>
    <s v="S"/>
    <x v="67"/>
    <s v="AUSTIN"/>
    <s v="07-05  Reconstruct &amp; Ext. Runway, HIRLS"/>
    <d v="2007-02-12T00:00:00"/>
    <n v="60185"/>
    <n v="0"/>
    <n v="3168.13"/>
    <n v="63353.13"/>
  </r>
  <r>
    <s v="S"/>
    <x v="67"/>
    <s v="AUSTIN"/>
    <s v="07-05  Reconstruct &amp; Ext. Runway, HIRLS"/>
    <d v="2007-09-21T00:00:00"/>
    <n v="119060"/>
    <n v="0"/>
    <n v="6266.18"/>
    <n v="125326.18"/>
  </r>
  <r>
    <s v="S"/>
    <x v="67"/>
    <s v="AUSTIN"/>
    <s v="07-05  Reconstruct &amp; Ext. Runway, HIRLS"/>
    <d v="2008-03-31T00:00:00"/>
    <n v="80648"/>
    <n v="0"/>
    <n v="4244.79"/>
    <n v="84892.79"/>
  </r>
  <r>
    <s v="S"/>
    <x v="67"/>
    <s v="AUSTIN"/>
    <s v="07-05  Reconstruct &amp; Ext. Runway, HIRLS"/>
    <d v="2009-03-05T00:00:00"/>
    <n v="1045"/>
    <n v="0"/>
    <n v="55"/>
    <n v="1100"/>
  </r>
  <r>
    <s v="S"/>
    <x v="67"/>
    <s v="AUSTIN"/>
    <s v="Powerline Relocation 08-05"/>
    <d v="2006-08-09T00:00:00"/>
    <n v="286694"/>
    <n v="0"/>
    <n v="15090.01"/>
    <n v="301784.01"/>
  </r>
  <r>
    <s v="S"/>
    <x v="67"/>
    <s v="AUSTIN"/>
    <s v="Powerline Relocation 08-05"/>
    <d v="2006-10-19T00:00:00"/>
    <n v="111597"/>
    <n v="111023.92"/>
    <n v="53454.37"/>
    <n v="276075.28999999998"/>
  </r>
  <r>
    <s v="S"/>
    <x v="67"/>
    <s v="AUSTIN"/>
    <s v="Powerline Relocation 08-05"/>
    <d v="2006-11-28T00:00:00"/>
    <n v="410234"/>
    <n v="114438.41"/>
    <n v="70635.55"/>
    <n v="595307.96000000008"/>
  </r>
  <r>
    <s v="S"/>
    <x v="67"/>
    <s v="AUSTIN"/>
    <s v="Powerline Relocation 08-05"/>
    <d v="2007-02-12T00:00:00"/>
    <n v="53667"/>
    <n v="14712.42"/>
    <n v="9131.02"/>
    <n v="77510.44"/>
  </r>
  <r>
    <s v="S"/>
    <x v="67"/>
    <s v="AUSTIN"/>
    <s v="Powerline Relocation 08-05"/>
    <d v="2007-10-08T00:00:00"/>
    <n v="1929"/>
    <n v="538.16999999999996"/>
    <n v="332.83"/>
    <n v="2800"/>
  </r>
  <r>
    <s v="S"/>
    <x v="67"/>
    <s v="AUSTIN"/>
    <s v="Powerline Relocation 08-05"/>
    <d v="2008-03-31T00:00:00"/>
    <n v="26215"/>
    <n v="7311.39"/>
    <n v="4513.76"/>
    <n v="38040.15"/>
  </r>
  <r>
    <s v="S"/>
    <x v="67"/>
    <s v="AUSTIN"/>
    <s v="Powerline Relocation 08-05"/>
    <d v="2009-07-20T00:00:00"/>
    <n v="344489"/>
    <n v="-248024.31"/>
    <n v="-88164.69"/>
    <n v="8300"/>
  </r>
  <r>
    <s v="S"/>
    <x v="67"/>
    <s v="AUSTIN"/>
    <s v="Apron 09-06"/>
    <d v="2007-02-01T00:00:00"/>
    <n v="83853"/>
    <n v="0"/>
    <n v="4413.8500000000004"/>
    <n v="88266.85"/>
  </r>
  <r>
    <s v="S"/>
    <x v="67"/>
    <s v="AUSTIN"/>
    <s v="Apron 09-06"/>
    <d v="2007-09-12T00:00:00"/>
    <n v="897815"/>
    <n v="0"/>
    <n v="47253.01"/>
    <n v="945068.01"/>
  </r>
  <r>
    <s v="S"/>
    <x v="67"/>
    <s v="AUSTIN"/>
    <s v="Apron 09-06"/>
    <d v="2008-03-31T00:00:00"/>
    <n v="311451"/>
    <n v="0"/>
    <n v="16392.88"/>
    <n v="327843.88"/>
  </r>
  <r>
    <s v="S"/>
    <x v="67"/>
    <s v="AUSTIN"/>
    <s v="Apron 09-06"/>
    <d v="2009-03-05T00:00:00"/>
    <n v="8541"/>
    <n v="0"/>
    <n v="3080.26"/>
    <n v="11621.26"/>
  </r>
  <r>
    <s v="S"/>
    <x v="67"/>
    <s v="AUSTIN"/>
    <s v="Apron 09-06"/>
    <d v="2010-07-12T00:00:00"/>
    <n v="30611"/>
    <n v="0"/>
    <n v="-1020.96"/>
    <n v="29590.04"/>
  </r>
  <r>
    <s v="S"/>
    <x v="67"/>
    <s v="AUSTIN"/>
    <s v="Runway 35 Glideslope Grading"/>
    <d v="2008-03-31T00:00:00"/>
    <n v="0"/>
    <n v="113176.01"/>
    <n v="0"/>
    <n v="113176.01"/>
  </r>
  <r>
    <s v="S"/>
    <x v="67"/>
    <s v="AUSTIN"/>
    <s v="Runway 35 Glideslope Grading"/>
    <d v="2009-03-05T00:00:00"/>
    <n v="0"/>
    <n v="4629.37"/>
    <n v="0"/>
    <n v="4629.37"/>
  </r>
  <r>
    <s v="S"/>
    <x v="67"/>
    <s v="AUSTIN"/>
    <s v="Beacon"/>
    <d v="2008-08-25T00:00:00"/>
    <n v="0"/>
    <n v="6694.3"/>
    <n v="1673.57"/>
    <n v="8367.8700000000008"/>
  </r>
  <r>
    <s v="S"/>
    <x v="67"/>
    <s v="AUSTIN"/>
    <s v="ALP Update 10-08"/>
    <d v="2009-03-05T00:00:00"/>
    <n v="20295"/>
    <n v="0"/>
    <n v="1069"/>
    <n v="21364"/>
  </r>
  <r>
    <s v="S"/>
    <x v="67"/>
    <s v="AUSTIN"/>
    <s v="ALP Update 10-08"/>
    <d v="2009-05-13T00:00:00"/>
    <n v="15222"/>
    <n v="0"/>
    <n v="801"/>
    <n v="16023"/>
  </r>
  <r>
    <s v="S"/>
    <x v="67"/>
    <s v="AUSTIN"/>
    <s v="ALP Update 10-08"/>
    <d v="2009-07-20T00:00:00"/>
    <n v="5223"/>
    <n v="0"/>
    <n v="534"/>
    <n v="5757"/>
  </r>
  <r>
    <s v="S"/>
    <x v="67"/>
    <s v="AUSTIN"/>
    <s v="ALP Update 10-08"/>
    <d v="2011-09-26T00:00:00"/>
    <n v="9999"/>
    <n v="0"/>
    <n v="267"/>
    <n v="10266"/>
  </r>
  <r>
    <s v="S"/>
    <x v="67"/>
    <s v="AUSTIN"/>
    <s v="REHAB RNWY &amp; TXWY; INSTALL SIGN"/>
    <d v="2012-12-26T00:00:00"/>
    <n v="16066"/>
    <n v="0"/>
    <n v="1785.45"/>
    <n v="17851.45"/>
  </r>
  <r>
    <s v="S"/>
    <x v="67"/>
    <s v="AUSTIN"/>
    <s v="REHAB RNWY &amp; TXWY; INSTALL SIGN"/>
    <d v="2013-04-17T00:00:00"/>
    <n v="15992"/>
    <n v="0"/>
    <n v="1777.55"/>
    <n v="17769.55"/>
  </r>
  <r>
    <s v="S"/>
    <x v="67"/>
    <s v="AUSTIN"/>
    <s v="REHAB RNWY &amp; TXWY; INSTALL SIGN"/>
    <d v="2013-07-29T00:00:00"/>
    <n v="63290"/>
    <n v="0"/>
    <n v="7446.04"/>
    <n v="70736.039999999994"/>
  </r>
  <r>
    <s v="S"/>
    <x v="67"/>
    <s v="AUSTIN"/>
    <s v="REHAB RNWY &amp; TXWY; INSTALL SIGN"/>
    <d v="2015-03-11T00:00:00"/>
    <n v="2500"/>
    <n v="0"/>
    <n v="688.48"/>
    <n v="3188.48"/>
  </r>
  <r>
    <s v="S"/>
    <x v="67"/>
    <s v="AUSTIN"/>
    <s v="REHAB RNWY &amp; TXWY; INSTALL SIGN"/>
    <d v="2015-08-10T00:00:00"/>
    <n v="17809"/>
    <n v="0"/>
    <n v="74.48"/>
    <n v="17883.48"/>
  </r>
  <r>
    <s v="S"/>
    <x v="67"/>
    <s v="AUSTIN"/>
    <s v="Acquire SRE"/>
    <d v="2014-06-10T00:00:00"/>
    <n v="227090"/>
    <n v="0"/>
    <n v="26232.5"/>
    <n v="253322.5"/>
  </r>
  <r>
    <s v="S"/>
    <x v="67"/>
    <s v="AUSTIN"/>
    <s v="Acquire SRE"/>
    <d v="2015-08-10T00:00:00"/>
    <n v="9002"/>
    <n v="0"/>
    <n v="0"/>
    <n v="9002"/>
  </r>
  <r>
    <s v="S"/>
    <x v="67"/>
    <s v="AUSTIN"/>
    <s v="John Deere Mower"/>
    <d v="2014-08-08T00:00:00"/>
    <n v="0"/>
    <n v="15200"/>
    <n v="3800"/>
    <n v="19000"/>
  </r>
  <r>
    <s v="S"/>
    <x v="67"/>
    <s v="AUSTIN"/>
    <s v="Seal Coat Taxiway &amp; Apron"/>
    <d v="2016-03-14T00:00:00"/>
    <n v="189586"/>
    <n v="20632.04"/>
    <n v="14472.46"/>
    <n v="224690.5"/>
  </r>
  <r>
    <s v="S"/>
    <x v="67"/>
    <s v="AUSTIN"/>
    <s v="Seal Coat Taxiway &amp; Apron"/>
    <d v="2017-05-09T00:00:00"/>
    <n v="10000"/>
    <n v="0"/>
    <n v="0"/>
    <n v="10000"/>
  </r>
  <r>
    <s v="S"/>
    <x v="67"/>
    <s v="AUSTIN"/>
    <s v="Seal Coat Taxiway &amp; Apron"/>
    <d v="2018-07-31T00:00:00"/>
    <n v="12112"/>
    <n v="988.96"/>
    <n v="709.54"/>
    <n v="13810.5"/>
  </r>
  <r>
    <s v="S"/>
    <x v="67"/>
    <s v="AUSTIN"/>
    <s v="Hangar Roof Rehabilitation"/>
    <d v="2019-12-24T00:00:00"/>
    <n v="0"/>
    <n v="128293.99"/>
    <n v="57240"/>
    <n v="185533.99"/>
  </r>
  <r>
    <s v="S"/>
    <x v="67"/>
    <s v="AUSTIN"/>
    <s v="Hangar Roof Rehabilitation"/>
    <d v="2020-10-30T00:00:00"/>
    <n v="0"/>
    <n v="3868.2"/>
    <n v="0"/>
    <n v="3868.2"/>
  </r>
  <r>
    <s v="S"/>
    <x v="67"/>
    <s v="AUSTIN"/>
    <s v="Hangar Roof Rehabilitation"/>
    <d v="2021-02-17T00:00:00"/>
    <n v="0"/>
    <n v="14014"/>
    <n v="5406.93"/>
    <n v="19420.93"/>
  </r>
  <r>
    <s v="S"/>
    <x v="67"/>
    <s v="AUSTIN"/>
    <s v="Easement &amp; Fence w/ ALP &amp; Exhibit &quot;A&quot; updates"/>
    <d v="2021-03-09T00:00:00"/>
    <n v="124453"/>
    <n v="0"/>
    <n v="0"/>
    <n v="124453"/>
  </r>
  <r>
    <s v="S"/>
    <x v="67"/>
    <s v="AUSTIN"/>
    <s v="LAND"/>
    <d v="1953-01-20T00:00:00"/>
    <n v="37275.620000000003"/>
    <n v="0"/>
    <n v="0"/>
    <n v="37275.620000000003"/>
  </r>
  <r>
    <s v="S"/>
    <x v="67"/>
    <s v="AUSTIN"/>
    <s v="LAND"/>
    <d v="1963-08-28T00:00:00"/>
    <n v="4691.18"/>
    <n v="0"/>
    <n v="0"/>
    <n v="4691.18"/>
  </r>
  <r>
    <s v="S"/>
    <x v="68"/>
    <s v="BLUE EARTH"/>
    <s v="GRADE/DRAIN/SEED/MARKERS"/>
    <d v="1951-12-06T00:00:00"/>
    <n v="11333.62"/>
    <n v="7555.74"/>
    <n v="3777.88"/>
    <n v="22667.24"/>
  </r>
  <r>
    <s v="S"/>
    <x v="68"/>
    <s v="BLUE EARTH"/>
    <s v="LIGHT STRIP"/>
    <d v="1960-10-19T00:00:00"/>
    <n v="0"/>
    <n v="3542.65"/>
    <n v="1771.33"/>
    <n v="5313.98"/>
  </r>
  <r>
    <s v="S"/>
    <x v="68"/>
    <s v="BLUE EARTH"/>
    <s v="SLURRY SEAL APRON"/>
    <d v="1970-02-17T00:00:00"/>
    <n v="0"/>
    <n v="566.66999999999996"/>
    <n v="283.33"/>
    <n v="850"/>
  </r>
  <r>
    <s v="S"/>
    <x v="68"/>
    <s v="BLUE EARTH"/>
    <s v="BIT TXWY AND HANGAR SITE PREP"/>
    <d v="1971-07-27T00:00:00"/>
    <n v="0"/>
    <n v="7803.19"/>
    <n v="9355.17"/>
    <n v="17158.36"/>
  </r>
  <r>
    <s v="S"/>
    <x v="68"/>
    <s v="BLUE EARTH"/>
    <s v="FUEL FACILITY"/>
    <d v="1975-01-08T00:00:00"/>
    <n v="0"/>
    <n v="12180.46"/>
    <n v="3045.12"/>
    <n v="15225.579999999998"/>
  </r>
  <r>
    <s v="S"/>
    <x v="68"/>
    <s v="BLUE EARTH"/>
    <s v="TXWY AND HANGAR FLOOR PAVING"/>
    <d v="1977-08-22T00:00:00"/>
    <n v="0"/>
    <n v="36000"/>
    <n v="9562.66"/>
    <n v="45562.66"/>
  </r>
  <r>
    <s v="S"/>
    <x v="68"/>
    <s v="BLUE EARTH"/>
    <s v="Land, PAVE, LIGHT, MISC"/>
    <d v="1984-03-13T00:00:00"/>
    <n v="413971.81"/>
    <n v="140739.98000000001"/>
    <n v="74943.62"/>
    <n v="629655.41"/>
  </r>
  <r>
    <s v="S"/>
    <x v="68"/>
    <s v="BLUE EARTH"/>
    <s v="LAND"/>
    <d v="1978-04-20T00:00:00"/>
    <n v="0"/>
    <n v="105000"/>
    <n v="76458.070000000007"/>
    <n v="181458.07"/>
  </r>
  <r>
    <s v="S"/>
    <x v="68"/>
    <s v="BLUE EARTH"/>
    <s v="APRON AND HANGAR PAVING"/>
    <d v="1980-10-23T00:00:00"/>
    <n v="0"/>
    <n v="42952.4"/>
    <n v="21476.19"/>
    <n v="64428.59"/>
  </r>
  <r>
    <s v="S"/>
    <x v="68"/>
    <s v="BLUE EARTH"/>
    <s v="SLURRY SEAL COAT"/>
    <d v="1982-01-26T00:00:00"/>
    <n v="0"/>
    <n v="31275.53"/>
    <n v="15637.76"/>
    <n v="46913.29"/>
  </r>
  <r>
    <s v="S"/>
    <x v="68"/>
    <s v="BLUE EARTH"/>
    <s v="HANGAR WEATHERIZATION"/>
    <d v="1984-07-20T00:00:00"/>
    <n v="0"/>
    <n v="19015.41"/>
    <n v="9507.7000000000007"/>
    <n v="28523.11"/>
  </r>
  <r>
    <s v="S"/>
    <x v="68"/>
    <s v="BLUE EARTH"/>
    <s v="CRACK REPAIR &amp; BIT SEAL COAT"/>
    <d v="1986-01-03T00:00:00"/>
    <n v="0"/>
    <n v="40000"/>
    <n v="20000"/>
    <n v="60000"/>
  </r>
  <r>
    <s v="S"/>
    <x v="68"/>
    <s v="BLUE EARTH"/>
    <s v="REVERSIBLE SNOWPLOW"/>
    <d v="1986-05-02T00:00:00"/>
    <n v="0"/>
    <n v="4921.33"/>
    <n v="2460.67"/>
    <n v="7382"/>
  </r>
  <r>
    <s v="S"/>
    <x v="68"/>
    <s v="BLUE EARTH"/>
    <s v="A/D BUILDING"/>
    <d v="1991-01-29T00:00:00"/>
    <n v="0"/>
    <n v="40000"/>
    <n v="20000"/>
    <n v="60000"/>
  </r>
  <r>
    <s v="S"/>
    <x v="68"/>
    <s v="BLUE EARTH"/>
    <s v="RNWY,TXWY,APRN RECONSTRUCTION"/>
    <d v="1990-11-13T00:00:00"/>
    <n v="0"/>
    <n v="58619.64"/>
    <n v="29309.82"/>
    <n v="87929.459999999992"/>
  </r>
  <r>
    <s v="S"/>
    <x v="68"/>
    <s v="BLUE EARTH"/>
    <s v="RNWY,TXWY,APRN RECONSTRUCTION"/>
    <d v="1990-11-30T00:00:00"/>
    <n v="0"/>
    <n v="62028.86"/>
    <n v="31014.43"/>
    <n v="93043.290000000008"/>
  </r>
  <r>
    <s v="S"/>
    <x v="68"/>
    <s v="BLUE EARTH"/>
    <s v="RNWY,TXWY,APRN RECONSTRUCTION"/>
    <d v="1991-02-11T00:00:00"/>
    <n v="0"/>
    <n v="122580.87"/>
    <n v="61290.44"/>
    <n v="183871.31"/>
  </r>
  <r>
    <s v="S"/>
    <x v="68"/>
    <s v="BLUE EARTH"/>
    <s v="RNWY,TXWY,APRN RECONSTRUCTION"/>
    <d v="1991-09-16T00:00:00"/>
    <n v="0"/>
    <n v="28594.31"/>
    <n v="14297.15"/>
    <n v="42891.46"/>
  </r>
  <r>
    <s v="S"/>
    <x v="68"/>
    <s v="BLUE EARTH"/>
    <s v="RNWY,TXWY,APRN RECONSTRUCTION"/>
    <d v="1992-05-18T00:00:00"/>
    <n v="0"/>
    <n v="36176.32"/>
    <n v="55725.7"/>
    <n v="91902.01999999999"/>
  </r>
  <r>
    <s v="S"/>
    <x v="68"/>
    <s v="BLUE EARTH"/>
    <s v="RNWY,TXWY,APRN RECONSTRUCTION"/>
    <d v="1992-05-18T00:00:00"/>
    <n v="0"/>
    <n v="75275.070000000007"/>
    <n v="0"/>
    <n v="75275.070000000007"/>
  </r>
  <r>
    <s v="S"/>
    <x v="68"/>
    <s v="BLUE EARTH"/>
    <s v="RNWY,TXWY,APRN RECONSTRUCTION"/>
    <d v="1993-03-17T00:00:00"/>
    <n v="0"/>
    <n v="19864.23"/>
    <n v="9932.1200000000008"/>
    <n v="29796.35"/>
  </r>
  <r>
    <s v="S"/>
    <x v="68"/>
    <s v="BLUE EARTH"/>
    <s v="BIT. CRACK REPAIR"/>
    <d v="1994-04-27T00:00:00"/>
    <n v="0"/>
    <n v="6900"/>
    <n v="3450"/>
    <n v="10350"/>
  </r>
  <r>
    <s v="S"/>
    <x v="68"/>
    <s v="BLUE EARTH"/>
    <s v="BIT. CRACK REPAIR"/>
    <d v="1994-05-11T00:00:00"/>
    <n v="0"/>
    <n v="2390"/>
    <n v="1195"/>
    <n v="3585"/>
  </r>
  <r>
    <s v="S"/>
    <x v="68"/>
    <s v="BLUE EARTH"/>
    <s v="SAW &amp; SEAL JOINTS, ETC."/>
    <d v="1994-08-24T00:00:00"/>
    <n v="0"/>
    <n v="6000"/>
    <n v="3000"/>
    <n v="9000"/>
  </r>
  <r>
    <s v="S"/>
    <x v="68"/>
    <s v="BLUE EARTH"/>
    <s v="SAW &amp; SEAL JOINTS, ETC."/>
    <d v="1994-09-13T00:00:00"/>
    <n v="0"/>
    <n v="10256.08"/>
    <n v="5128.04"/>
    <n v="15384.119999999999"/>
  </r>
  <r>
    <s v="S"/>
    <x v="68"/>
    <s v="BLUE EARTH"/>
    <s v="TRACTOR &amp; MOWER"/>
    <d v="1995-01-04T00:00:00"/>
    <n v="0"/>
    <n v="30000"/>
    <n v="15000"/>
    <n v="45000"/>
  </r>
  <r>
    <s v="S"/>
    <x v="68"/>
    <s v="BLUE EARTH"/>
    <s v="CONSULT. SERV.--SWPPP"/>
    <d v="1998-03-24T00:00:00"/>
    <n v="0"/>
    <n v="3332.15"/>
    <n v="1666.07"/>
    <n v="4998.22"/>
  </r>
  <r>
    <s v="S"/>
    <x v="68"/>
    <s v="BLUE EARTH"/>
    <s v="BEACON REPLACEMENT"/>
    <d v="1995-03-23T00:00:00"/>
    <n v="0"/>
    <n v="1483.12"/>
    <n v="741.56"/>
    <n v="2224.6799999999998"/>
  </r>
  <r>
    <s v="S"/>
    <x v="68"/>
    <s v="BLUE EARTH"/>
    <s v="UST REMOVAL"/>
    <d v="1996-09-11T00:00:00"/>
    <n v="0"/>
    <n v="5185"/>
    <n v="2592.5"/>
    <n v="7777.5"/>
  </r>
  <r>
    <s v="S"/>
    <x v="68"/>
    <s v="BLUE EARTH"/>
    <s v="CRACK REPAIR &amp; RIDING MOWER"/>
    <d v="1995-11-08T00:00:00"/>
    <n v="0"/>
    <n v="13711.73"/>
    <n v="6855.86"/>
    <n v="20567.59"/>
  </r>
  <r>
    <s v="S"/>
    <x v="68"/>
    <s v="BLUE EARTH"/>
    <s v="TAXILANE PAVING"/>
    <d v="1996-09-11T00:00:00"/>
    <n v="0"/>
    <n v="26000"/>
    <n v="13000"/>
    <n v="39000"/>
  </r>
  <r>
    <s v="S"/>
    <x v="68"/>
    <s v="BLUE EARTH"/>
    <s v="MISC. HANGAR MAINTENANCE ANAL."/>
    <d v="1996-09-11T00:00:00"/>
    <n v="0"/>
    <n v="3937.94"/>
    <n v="1968.96"/>
    <n v="5906.9"/>
  </r>
  <r>
    <s v="S"/>
    <x v="68"/>
    <s v="BLUE EARTH"/>
    <s v="A/D BUILDING REMODELLING"/>
    <d v="1998-08-06T00:00:00"/>
    <n v="0"/>
    <n v="2697"/>
    <n v="1798"/>
    <n v="4495"/>
  </r>
  <r>
    <s v="S"/>
    <x v="68"/>
    <s v="BLUE EARTH"/>
    <s v="UNDERGROUND STORAGE TANK UP-GRADE"/>
    <d v="1999-01-22T00:00:00"/>
    <n v="0"/>
    <n v="30055.3"/>
    <n v="30055.3"/>
    <n v="60110.6"/>
  </r>
  <r>
    <s v="S"/>
    <x v="68"/>
    <s v="BLUE EARTH"/>
    <s v="T-HANGAR REPAIRS"/>
    <d v="1998-08-21T00:00:00"/>
    <n v="0"/>
    <n v="5000"/>
    <n v="5000"/>
    <n v="10000"/>
  </r>
  <r>
    <s v="S"/>
    <x v="68"/>
    <s v="BLUE EARTH"/>
    <s v="CRACK SEAL &amp; SEAL COAT BIT. PAVEMENT"/>
    <d v="1999-01-22T00:00:00"/>
    <n v="0"/>
    <n v="17104.66"/>
    <n v="11403.11"/>
    <n v="28507.77"/>
  </r>
  <r>
    <s v="S"/>
    <x v="68"/>
    <s v="BLUE EARTH"/>
    <s v="HANGAR SITE PREPARATION"/>
    <d v="2000-04-10T00:00:00"/>
    <n v="0"/>
    <n v="27000"/>
    <n v="27000"/>
    <n v="54000"/>
  </r>
  <r>
    <s v="S"/>
    <x v="68"/>
    <s v="BLUE EARTH"/>
    <s v="HANGAR RELOC. &amp; BIT. CRACK SEALING"/>
    <d v="2000-04-10T00:00:00"/>
    <n v="0"/>
    <n v="19495.82"/>
    <n v="12997.22"/>
    <n v="32493.040000000001"/>
  </r>
  <r>
    <s v="S"/>
    <x v="68"/>
    <s v="BLUE EARTH"/>
    <s v="FBO Facility"/>
    <d v="2002-10-22T00:00:00"/>
    <n v="0"/>
    <n v="140983.96"/>
    <n v="140983.94"/>
    <n v="281967.90000000002"/>
  </r>
  <r>
    <s v="S"/>
    <x v="68"/>
    <s v="BLUE EARTH"/>
    <s v="Update ALP  AIP-01"/>
    <d v="2003-10-02T00:00:00"/>
    <n v="22049"/>
    <n v="0"/>
    <n v="2450"/>
    <n v="24499"/>
  </r>
  <r>
    <s v="S"/>
    <x v="68"/>
    <s v="BLUE EARTH"/>
    <s v="Update ALP  AIP-01"/>
    <d v="2005-02-09T00:00:00"/>
    <n v="451"/>
    <n v="0"/>
    <n v="50"/>
    <n v="501"/>
  </r>
  <r>
    <s v="S"/>
    <x v="68"/>
    <s v="BLUE EARTH"/>
    <s v="Crack Repair"/>
    <d v="2002-01-13T00:00:00"/>
    <n v="0"/>
    <n v="3635.7"/>
    <n v="2423.8000000000002"/>
    <n v="6059.5"/>
  </r>
  <r>
    <s v="S"/>
    <x v="68"/>
    <s v="BLUE EARTH"/>
    <s v="Past Land Reimbursement AIP-02"/>
    <d v="2004-02-13T00:00:00"/>
    <n v="164955"/>
    <n v="0"/>
    <n v="18329.07"/>
    <n v="183284.07"/>
  </r>
  <r>
    <s v="S"/>
    <x v="68"/>
    <s v="BLUE EARTH"/>
    <s v="Past Land Reimbursement AIP-02"/>
    <d v="2004-08-18T00:00:00"/>
    <n v="2179"/>
    <n v="0"/>
    <n v="242.51"/>
    <n v="2421.5100000000002"/>
  </r>
  <r>
    <s v="S"/>
    <x v="68"/>
    <s v="BLUE EARTH"/>
    <s v="Past Land Reimbursement AIP-02"/>
    <d v="2004-12-08T00:00:00"/>
    <n v="576"/>
    <n v="0"/>
    <n v="64"/>
    <n v="640"/>
  </r>
  <r>
    <s v="S"/>
    <x v="68"/>
    <s v="BLUE EARTH"/>
    <s v="Crack Seal"/>
    <d v="2003-12-31T00:00:00"/>
    <n v="0"/>
    <n v="3000"/>
    <n v="2060"/>
    <n v="5060"/>
  </r>
  <r>
    <s v="S"/>
    <x v="68"/>
    <s v="BLUE EARTH"/>
    <s v="Access Road, Apron, Wastewater System"/>
    <d v="2005-02-09T00:00:00"/>
    <n v="30624"/>
    <n v="0"/>
    <n v="1612"/>
    <n v="32236"/>
  </r>
  <r>
    <s v="S"/>
    <x v="68"/>
    <s v="BLUE EARTH"/>
    <s v="Access Road, Apron, Wastewater System"/>
    <d v="2005-09-28T00:00:00"/>
    <n v="140097"/>
    <n v="0"/>
    <n v="7373.78"/>
    <n v="147470.78"/>
  </r>
  <r>
    <s v="S"/>
    <x v="68"/>
    <s v="BLUE EARTH"/>
    <s v="Access Road, Apron, Wastewater System"/>
    <d v="2006-03-23T00:00:00"/>
    <n v="121141"/>
    <n v="0"/>
    <n v="0"/>
    <n v="121141"/>
  </r>
  <r>
    <s v="S"/>
    <x v="68"/>
    <s v="BLUE EARTH"/>
    <s v="Crack Sealing"/>
    <d v="2005-05-04T00:00:00"/>
    <n v="0"/>
    <n v="8887.9"/>
    <n v="3809"/>
    <n v="12696.9"/>
  </r>
  <r>
    <s v="S"/>
    <x v="68"/>
    <s v="BLUE EARTH"/>
    <s v="FBO Hangar Electrical Repairs"/>
    <d v="2006-03-24T00:00:00"/>
    <n v="0"/>
    <n v="972.5"/>
    <n v="972.5"/>
    <n v="1945"/>
  </r>
  <r>
    <s v="S"/>
    <x v="68"/>
    <s v="BLUE EARTH"/>
    <s v="EA AIP 04-05"/>
    <d v="2006-06-16T00:00:00"/>
    <n v="18521"/>
    <n v="0"/>
    <n v="975"/>
    <n v="19496"/>
  </r>
  <r>
    <s v="S"/>
    <x v="68"/>
    <s v="BLUE EARTH"/>
    <s v="EA AIP 04-05"/>
    <d v="2006-11-28T00:00:00"/>
    <n v="21401"/>
    <n v="0"/>
    <n v="1126.75"/>
    <n v="22527.75"/>
  </r>
  <r>
    <s v="S"/>
    <x v="68"/>
    <s v="BLUE EARTH"/>
    <s v="EA AIP 04-05"/>
    <d v="2007-01-24T00:00:00"/>
    <n v="13223"/>
    <n v="0"/>
    <n v="696.05"/>
    <n v="13919.05"/>
  </r>
  <r>
    <s v="S"/>
    <x v="68"/>
    <s v="BLUE EARTH"/>
    <s v="EA AIP 04-05"/>
    <d v="2008-04-25T00:00:00"/>
    <n v="17605"/>
    <n v="0"/>
    <n v="1120.3800000000001"/>
    <n v="18725.38"/>
  </r>
  <r>
    <s v="S"/>
    <x v="68"/>
    <s v="BLUE EARTH"/>
    <s v="EA AIP 04-05"/>
    <d v="2009-01-29T00:00:00"/>
    <n v="9830"/>
    <n v="0"/>
    <n v="323"/>
    <n v="10153"/>
  </r>
  <r>
    <s v="S"/>
    <x v="68"/>
    <s v="BLUE EARTH"/>
    <s v="Crack Seal"/>
    <d v="2006-06-12T00:00:00"/>
    <n v="0"/>
    <n v="7023.8"/>
    <n v="3010.2"/>
    <n v="10034"/>
  </r>
  <r>
    <s v="S"/>
    <x v="68"/>
    <s v="BLUE EARTH"/>
    <s v="Crack Seal"/>
    <d v="2007-02-14T00:00:00"/>
    <n v="0"/>
    <n v="12824.98"/>
    <n v="5496.41"/>
    <n v="18321.39"/>
  </r>
  <r>
    <s v="S"/>
    <x v="68"/>
    <s v="BLUE EARTH"/>
    <s v="Master Plan &amp; ALP Update 05-07"/>
    <d v="2007-12-19T00:00:00"/>
    <n v="20435"/>
    <n v="0"/>
    <n v="1076.5"/>
    <n v="21511.5"/>
  </r>
  <r>
    <s v="S"/>
    <x v="68"/>
    <s v="BLUE EARTH"/>
    <s v="Master Plan &amp; ALP Update 05-07"/>
    <d v="2008-11-07T00:00:00"/>
    <n v="24344"/>
    <n v="0"/>
    <n v="1281"/>
    <n v="25625"/>
  </r>
  <r>
    <s v="S"/>
    <x v="68"/>
    <s v="BLUE EARTH"/>
    <s v="Master Plan &amp; ALP Update 05-07"/>
    <d v="2009-03-05T00:00:00"/>
    <n v="21221"/>
    <n v="0"/>
    <n v="1175"/>
    <n v="22396"/>
  </r>
  <r>
    <s v="S"/>
    <x v="68"/>
    <s v="BLUE EARTH"/>
    <s v="Master Plan &amp; ALP Update 05-07"/>
    <d v="2010-08-19T00:00:00"/>
    <n v="6033"/>
    <n v="0"/>
    <n v="258.5"/>
    <n v="6291.5"/>
  </r>
  <r>
    <s v="S"/>
    <x v="68"/>
    <s v="BLUE EARTH"/>
    <s v="SRE-Tractor, Blower 06-08"/>
    <d v="2008-10-01T00:00:00"/>
    <n v="97867"/>
    <n v="0"/>
    <n v="5151.0600000000004"/>
    <n v="103018.06"/>
  </r>
  <r>
    <s v="S"/>
    <x v="68"/>
    <s v="BLUE EARTH"/>
    <s v="SRE-Tractor, Blower 06-08"/>
    <d v="2009-01-29T00:00:00"/>
    <n v="3985"/>
    <n v="0"/>
    <n v="426"/>
    <n v="4411"/>
  </r>
  <r>
    <s v="S"/>
    <x v="68"/>
    <s v="BLUE EARTH"/>
    <s v="SRE-Tractor, Blower 06-08"/>
    <d v="2009-05-13T00:00:00"/>
    <n v="8098"/>
    <n v="0"/>
    <n v="210.82"/>
    <n v="8308.82"/>
  </r>
  <r>
    <s v="S"/>
    <x v="68"/>
    <s v="BLUE EARTH"/>
    <s v="Ext Rny 16/34 EA Ph 2 07-08"/>
    <d v="2009-03-05T00:00:00"/>
    <n v="9000"/>
    <n v="0"/>
    <n v="1000"/>
    <n v="10000"/>
  </r>
  <r>
    <s v="S"/>
    <x v="68"/>
    <s v="BLUE EARTH"/>
    <s v="Ext Rny 16/34 EA Ph 2 07-08"/>
    <d v="2009-05-13T00:00:00"/>
    <n v="10000"/>
    <n v="0"/>
    <n v="0"/>
    <n v="10000"/>
  </r>
  <r>
    <s v="S"/>
    <x v="68"/>
    <s v="BLUE EARTH"/>
    <s v="Mower Attachment"/>
    <d v="2009-10-02T00:00:00"/>
    <n v="0"/>
    <n v="8951.6299999999992"/>
    <n v="4475.8100000000004"/>
    <n v="13427.439999999999"/>
  </r>
  <r>
    <s v="S"/>
    <x v="68"/>
    <s v="BLUE EARTH"/>
    <s v="Runway 16/34 Design AIP 08-09"/>
    <d v="2009-10-21T00:00:00"/>
    <n v="292119"/>
    <n v="0"/>
    <n v="15374.97"/>
    <n v="307493.96999999997"/>
  </r>
  <r>
    <s v="S"/>
    <x v="68"/>
    <s v="BLUE EARTH"/>
    <s v="Runway 16/34 Design AIP 08-09"/>
    <d v="2010-11-18T00:00:00"/>
    <n v="34057"/>
    <n v="0"/>
    <n v="1793"/>
    <n v="35850"/>
  </r>
  <r>
    <s v="S"/>
    <x v="68"/>
    <s v="BLUE EARTH"/>
    <s v="Stby Gen; CC Fuel Sys; T-Hangar roof rep"/>
    <d v="2009-11-30T00:00:00"/>
    <n v="0"/>
    <n v="7870.03"/>
    <n v="4817.67"/>
    <n v="12687.7"/>
  </r>
  <r>
    <s v="S"/>
    <x v="68"/>
    <s v="BLUE EARTH"/>
    <s v="Stby Gen; CC Fuel Sys; T-Hangar roof rep"/>
    <d v="2010-03-25T00:00:00"/>
    <n v="0"/>
    <n v="26950"/>
    <n v="11550"/>
    <n v="38500"/>
  </r>
  <r>
    <s v="S"/>
    <x v="68"/>
    <s v="BLUE EARTH"/>
    <s v="Stby Gen; CC Fuel Sys; T-Hangar roof rep"/>
    <d v="2011-04-07T00:00:00"/>
    <n v="0"/>
    <n v="8080.03"/>
    <n v="9893.9699999999993"/>
    <n v="17974"/>
  </r>
  <r>
    <s v="S"/>
    <x v="68"/>
    <s v="BLUE EARTH"/>
    <s v="Stby Gen; CC Fuel Sys; T-Hangar roof rep"/>
    <d v="2011-09-16T00:00:00"/>
    <n v="0"/>
    <n v="3006.54"/>
    <n v="1840.46"/>
    <n v="4847"/>
  </r>
  <r>
    <s v="S"/>
    <x v="68"/>
    <s v="BLUE EARTH"/>
    <s v="Parallel Txy, Rehab Apron 09-10"/>
    <d v="2011-06-08T00:00:00"/>
    <n v="284454"/>
    <n v="0"/>
    <n v="25072.55"/>
    <n v="309526.55"/>
  </r>
  <r>
    <s v="S"/>
    <x v="68"/>
    <s v="BLUE EARTH"/>
    <s v="Parallel Txy, Rehab Apron 09-10"/>
    <d v="2011-06-30T00:00:00"/>
    <n v="405933"/>
    <n v="0"/>
    <n v="30464.02"/>
    <n v="436397.02"/>
  </r>
  <r>
    <s v="S"/>
    <x v="68"/>
    <s v="BLUE EARTH"/>
    <s v="Parallel Txy, Rehab Apron 09-10"/>
    <d v="2011-09-16T00:00:00"/>
    <n v="593543"/>
    <n v="0"/>
    <n v="31240.14"/>
    <n v="624783.14"/>
  </r>
  <r>
    <s v="S"/>
    <x v="68"/>
    <s v="BLUE EARTH"/>
    <s v="Parallel Txy, Rehab Apron 09-10"/>
    <d v="2011-09-26T00:00:00"/>
    <n v="692693"/>
    <n v="0"/>
    <n v="36456.74"/>
    <n v="729149.74"/>
  </r>
  <r>
    <s v="S"/>
    <x v="68"/>
    <s v="BLUE EARTH"/>
    <s v="Parallel Txy, Rehab Apron 09-10"/>
    <d v="2012-04-30T00:00:00"/>
    <n v="286532"/>
    <n v="0"/>
    <n v="3003.39"/>
    <n v="289535.39"/>
  </r>
  <r>
    <s v="S"/>
    <x v="68"/>
    <s v="BLUE EARTH"/>
    <s v="Parallel Txy, Rehab Apron 09-10"/>
    <d v="2013-03-11T00:00:00"/>
    <n v="135345"/>
    <n v="0"/>
    <n v="0"/>
    <n v="135345"/>
  </r>
  <r>
    <s v="S"/>
    <x v="68"/>
    <s v="BLUE EARTH"/>
    <s v="Parallel Txy, Rehab Apron 09-10"/>
    <d v="2013-03-11T00:00:00"/>
    <n v="11943"/>
    <n v="0"/>
    <n v="0"/>
    <n v="11943"/>
  </r>
  <r>
    <s v="S"/>
    <x v="68"/>
    <s v="BLUE EARTH"/>
    <s v="Update Airport Zoning Ordinance"/>
    <d v="2011-04-26T00:00:00"/>
    <n v="0"/>
    <n v="19691"/>
    <n v="9001.42"/>
    <n v="28692.42"/>
  </r>
  <r>
    <s v="S"/>
    <x v="68"/>
    <s v="BLUE EARTH"/>
    <s v="Rehab Rwy 16/34 grading, drainage 10-11"/>
    <d v="2012-06-06T00:00:00"/>
    <n v="151641"/>
    <n v="0"/>
    <n v="7982.38"/>
    <n v="159623.38"/>
  </r>
  <r>
    <s v="S"/>
    <x v="68"/>
    <s v="BLUE EARTH"/>
    <s v="Rehab Rwy 16/34 grading, drainage 10-11"/>
    <d v="2012-08-03T00:00:00"/>
    <n v="579837"/>
    <n v="0"/>
    <n v="30517.74"/>
    <n v="610354.74"/>
  </r>
  <r>
    <s v="S"/>
    <x v="68"/>
    <s v="BLUE EARTH"/>
    <s v="Rehab Rwy 16/34 grading, drainage 10-11"/>
    <d v="2012-09-18T00:00:00"/>
    <n v="389331"/>
    <n v="0"/>
    <n v="20491.18"/>
    <n v="409822.18"/>
  </r>
  <r>
    <s v="S"/>
    <x v="68"/>
    <s v="BLUE EARTH"/>
    <s v="Rehab Rwy 16/34 grading, drainage 10-11"/>
    <d v="2012-10-23T00:00:00"/>
    <n v="150400"/>
    <n v="0"/>
    <n v="7915.63"/>
    <n v="158315.63"/>
  </r>
  <r>
    <s v="S"/>
    <x v="68"/>
    <s v="BLUE EARTH"/>
    <s v="Rehab Rwy 16/34 grading, drainage 10-11"/>
    <d v="2013-09-19T00:00:00"/>
    <n v="255612"/>
    <n v="0"/>
    <n v="13453.06"/>
    <n v="269065.06"/>
  </r>
  <r>
    <s v="S"/>
    <x v="68"/>
    <s v="BLUE EARTH"/>
    <s v="Rehab Rwy 16/34 grading, drainage 10-11"/>
    <d v="2013-09-19T00:00:00"/>
    <n v="16930"/>
    <n v="0"/>
    <n v="0"/>
    <n v="16930"/>
  </r>
  <r>
    <s v="S"/>
    <x v="68"/>
    <s v="BLUE EARTH"/>
    <s v="Rehab Rwy 16/34 Paving (Bond) 10-11"/>
    <d v="2012-09-18T00:00:00"/>
    <n v="326274"/>
    <n v="17172.66"/>
    <n v="0"/>
    <n v="343446.66"/>
  </r>
  <r>
    <s v="S"/>
    <x v="68"/>
    <s v="BLUE EARTH"/>
    <s v="Rehab Rwy 16/34 Paving (Bond) 10-11"/>
    <d v="2012-10-23T00:00:00"/>
    <n v="398655"/>
    <n v="22002.11"/>
    <n v="0"/>
    <n v="420657.11"/>
  </r>
  <r>
    <s v="S"/>
    <x v="68"/>
    <s v="BLUE EARTH"/>
    <s v="Rehab Rwy 16/34 Paving (Bond) 10-11"/>
    <d v="2013-09-19T00:00:00"/>
    <n v="50000"/>
    <n v="1611.09"/>
    <n v="0"/>
    <n v="51611.09"/>
  </r>
  <r>
    <s v="S"/>
    <x v="68"/>
    <s v="BLUE EARTH"/>
    <s v="Rehab Rwy 16/34 Paving (Bond) 10-11"/>
    <d v="2013-09-19T00:00:00"/>
    <n v="8552"/>
    <n v="0"/>
    <n v="0"/>
    <n v="8552"/>
  </r>
  <r>
    <s v="S"/>
    <x v="68"/>
    <s v="BLUE EARTH"/>
    <s v="Const GA Apron (5,585 SY SF) 11-12"/>
    <d v="2013-05-09T00:00:00"/>
    <n v="115037"/>
    <n v="28007.37"/>
    <n v="240811.59"/>
    <n v="383855.95999999996"/>
  </r>
  <r>
    <s v="S"/>
    <x v="68"/>
    <s v="BLUE EARTH"/>
    <s v="Const GA Apron (5,585 SY SF) 11-12"/>
    <d v="2014-07-21T00:00:00"/>
    <n v="180019"/>
    <n v="0.02"/>
    <n v="-180018.99"/>
    <n v="2.9999999998835847E-2"/>
  </r>
  <r>
    <s v="S"/>
    <x v="68"/>
    <s v="BLUE EARTH"/>
    <s v="Const GA Apron (5,585 SY SF) 11-12"/>
    <d v="2014-07-28T00:00:00"/>
    <n v="1"/>
    <n v="0"/>
    <n v="0"/>
    <n v="1"/>
  </r>
  <r>
    <s v="S"/>
    <x v="68"/>
    <s v="BLUE EARTH"/>
    <s v="Const GA Apron (5,585 SY SF) 11-12"/>
    <d v="2015-05-27T00:00:00"/>
    <n v="325"/>
    <n v="30.99"/>
    <n v="67.81"/>
    <n v="423.8"/>
  </r>
  <r>
    <s v="S"/>
    <x v="68"/>
    <s v="BLUE EARTH"/>
    <s v="Const GA Apron (5,585 SY SF) 11-12"/>
    <d v="2015-08-31T00:00:00"/>
    <n v="59348"/>
    <n v="7797.68"/>
    <n v="16925.77"/>
    <n v="84071.45"/>
  </r>
  <r>
    <s v="S"/>
    <x v="68"/>
    <s v="BLUE EARTH"/>
    <s v="Const GA Apron (5,585 SY SF) 11-12"/>
    <d v="2016-10-19T00:00:00"/>
    <n v="-59348"/>
    <n v="-7797.68"/>
    <n v="-16925.77"/>
    <n v="-84071.45"/>
  </r>
  <r>
    <s v="S"/>
    <x v="68"/>
    <s v="BLUE EARTH"/>
    <s v="Const GA Apron (5,585 SY SF) 11-12"/>
    <d v="2016-10-27T00:00:00"/>
    <n v="50875"/>
    <n v="6922.12"/>
    <n v="15025.33"/>
    <n v="72822.45"/>
  </r>
  <r>
    <s v="S"/>
    <x v="68"/>
    <s v="BLUE EARTH"/>
    <s v="Const GA Apron (5,585 SY SF) 11-12"/>
    <d v="2016-12-08T00:00:00"/>
    <n v="22050"/>
    <n v="0"/>
    <n v="0"/>
    <n v="22050"/>
  </r>
  <r>
    <s v="S"/>
    <x v="68"/>
    <s v="BLUE EARTH"/>
    <s v="Reconstruct Taxiways &amp; Taxilanes &amp; Hangar Apron  12-15"/>
    <d v="2016-08-08T00:00:00"/>
    <n v="122699"/>
    <n v="124486.39"/>
    <n v="36253.57"/>
    <n v="283438.96000000002"/>
  </r>
  <r>
    <s v="S"/>
    <x v="68"/>
    <s v="BLUE EARTH"/>
    <s v="Reconstruct Taxiways &amp; Taxilanes &amp; Hangar Apron  12-15"/>
    <d v="2017-01-09T00:00:00"/>
    <n v="245025"/>
    <n v="290084.61"/>
    <n v="80422.149999999994"/>
    <n v="615531.76"/>
  </r>
  <r>
    <s v="S"/>
    <x v="68"/>
    <s v="BLUE EARTH"/>
    <s v="Reconstruct Taxiways &amp; Taxilanes &amp; Hangar Apron  12-15"/>
    <d v="2018-06-15T00:00:00"/>
    <n v="55180"/>
    <n v="0"/>
    <n v="3991.28"/>
    <n v="59171.28"/>
  </r>
  <r>
    <s v="S"/>
    <x v="68"/>
    <s v="BLUE EARTH"/>
    <s v="SRE Building Const &amp; A/D Bldg.  Expan. (Phase I Design) 13-16"/>
    <d v="2016-12-22T00:00:00"/>
    <n v="54153"/>
    <n v="6370"/>
    <n v="4250"/>
    <n v="64773"/>
  </r>
  <r>
    <s v="S"/>
    <x v="68"/>
    <s v="BLUE EARTH"/>
    <s v="SRE Building Const &amp; A/D Bldg.  Expan. (Phase I Design) 13-16"/>
    <d v="2017-07-13T00:00:00"/>
    <n v="6017"/>
    <n v="0"/>
    <n v="0"/>
    <n v="6017"/>
  </r>
  <r>
    <s v="S"/>
    <x v="68"/>
    <s v="BLUE EARTH"/>
    <s v="SRE Building Construction"/>
    <d v="2018-03-23T00:00:00"/>
    <n v="257320"/>
    <n v="33799.17"/>
    <n v="20796.29"/>
    <n v="311915.45999999996"/>
  </r>
  <r>
    <s v="S"/>
    <x v="68"/>
    <s v="BLUE EARTH"/>
    <s v="SRE Building Construction"/>
    <d v="2018-05-24T00:00:00"/>
    <n v="34805"/>
    <n v="6683.98"/>
    <n v="4113.22"/>
    <n v="45602.2"/>
  </r>
  <r>
    <s v="S"/>
    <x v="68"/>
    <s v="BLUE EARTH"/>
    <s v="SRE Building Construction"/>
    <d v="2020-03-03T00:00:00"/>
    <n v="32929"/>
    <n v="2154.98"/>
    <n v="1327.36"/>
    <n v="36411.340000000004"/>
  </r>
  <r>
    <s v="S"/>
    <x v="68"/>
    <s v="BLUE EARTH"/>
    <s v="Snow Removal Equipment (Carrier Vehicle)"/>
    <d v="2020-03-18T00:00:00"/>
    <n v="137610"/>
    <n v="8445"/>
    <n v="8445"/>
    <n v="154500"/>
  </r>
  <r>
    <s v="S"/>
    <x v="68"/>
    <s v="BLUE EARTH"/>
    <s v="Pavement Maint. &amp; SRE (Snow Blower)"/>
    <d v="2021-01-20T00:00:00"/>
    <n v="202570"/>
    <n v="0"/>
    <n v="0"/>
    <n v="202570"/>
  </r>
  <r>
    <s v="S"/>
    <x v="68"/>
    <s v="BLUE EARTH"/>
    <s v="LAND"/>
    <d v="1951-12-06T00:00:00"/>
    <n v="9291.8799999999992"/>
    <n v="0"/>
    <n v="0"/>
    <n v="9291.8799999999992"/>
  </r>
  <r>
    <s v="S"/>
    <x v="69"/>
    <s v="CANBY"/>
    <s v="---CANBY---ENGINEERING"/>
    <d v="1962-07-03T00:00:00"/>
    <n v="0"/>
    <n v="286.2"/>
    <n v="0"/>
    <n v="286.2"/>
  </r>
  <r>
    <s v="S"/>
    <x v="69"/>
    <s v="CANBY"/>
    <s v="GRADE LANDING STRIP"/>
    <d v="1962-01-11T00:00:00"/>
    <n v="0"/>
    <n v="8690.5"/>
    <n v="0"/>
    <n v="8690.5"/>
  </r>
  <r>
    <s v="S"/>
    <x v="69"/>
    <s v="CANBY"/>
    <s v="MARK AND LIGHT POWERLINE"/>
    <d v="1981-06-08T00:00:00"/>
    <n v="0"/>
    <n v="7527.88"/>
    <n v="1881.97"/>
    <n v="9409.85"/>
  </r>
  <r>
    <s v="S"/>
    <x v="69"/>
    <s v="CANBY"/>
    <s v="SEAL COAT"/>
    <d v="1981-09-28T00:00:00"/>
    <n v="0"/>
    <n v="8705.84"/>
    <n v="4352.92"/>
    <n v="13058.76"/>
  </r>
  <r>
    <s v="S"/>
    <x v="69"/>
    <s v="CANBY"/>
    <s v="FUEL FACILITY"/>
    <d v="1983-07-08T00:00:00"/>
    <n v="0"/>
    <n v="7327.33"/>
    <n v="3663.67"/>
    <n v="10991"/>
  </r>
  <r>
    <s v="S"/>
    <x v="69"/>
    <s v="CANBY"/>
    <s v="ARRIVAL/DEPARTURE BUILDING"/>
    <d v="1984-11-06T00:00:00"/>
    <n v="0"/>
    <n v="14076.61"/>
    <n v="7038.31"/>
    <n v="21114.920000000002"/>
  </r>
  <r>
    <s v="S"/>
    <x v="69"/>
    <s v="CANBY"/>
    <s v="OVERLAY AND FENCE"/>
    <d v="1985-11-25T00:00:00"/>
    <n v="0"/>
    <n v="41048.61"/>
    <n v="20524.310000000001"/>
    <n v="61572.92"/>
  </r>
  <r>
    <s v="S"/>
    <x v="69"/>
    <s v="CANBY"/>
    <s v="MOWER WITH SNOW BLOWER ATTACH"/>
    <d v="1989-07-13T00:00:00"/>
    <n v="0"/>
    <n v="9020.67"/>
    <n v="4510.33"/>
    <n v="13531"/>
  </r>
  <r>
    <s v="S"/>
    <x v="69"/>
    <s v="CANBY"/>
    <s v="RUBBERIZED AC CRACK SEAL/ROUT"/>
    <d v="1992-03-02T00:00:00"/>
    <n v="0"/>
    <n v="3200"/>
    <n v="1600"/>
    <n v="4800"/>
  </r>
  <r>
    <s v="S"/>
    <x v="69"/>
    <s v="CANBY"/>
    <s v="PRELIM. ENGIN. STUDY REPORT"/>
    <d v="1992-12-21T00:00:00"/>
    <n v="0"/>
    <n v="7066.67"/>
    <n v="4899.68"/>
    <n v="11966.35"/>
  </r>
  <r>
    <s v="S"/>
    <x v="69"/>
    <s v="CANBY"/>
    <s v="PRELIM. ENGIN. STUDY REPORT"/>
    <d v="1992-12-21T00:00:00"/>
    <n v="0"/>
    <n v="2732.7"/>
    <n v="0"/>
    <n v="2732.7"/>
  </r>
  <r>
    <s v="S"/>
    <x v="69"/>
    <s v="CANBY"/>
    <s v="PRELIM. ENGIN. STUDY REPORT"/>
    <d v="1993-03-08T00:00:00"/>
    <n v="0"/>
    <n v="390.09"/>
    <n v="195.05"/>
    <n v="585.14"/>
  </r>
  <r>
    <s v="S"/>
    <x v="69"/>
    <s v="CANBY"/>
    <s v="PRELIM. ENGIN. STUDY REPORT"/>
    <d v="1993-09-08T00:00:00"/>
    <n v="0"/>
    <n v="3641.66"/>
    <n v="1820.83"/>
    <n v="5462.49"/>
  </r>
  <r>
    <s v="S"/>
    <x v="69"/>
    <s v="CANBY"/>
    <s v="PRELIM. ENGIN. STUDY REPORT"/>
    <d v="1994-01-04T00:00:00"/>
    <n v="0"/>
    <n v="8919.68"/>
    <n v="4459.84"/>
    <n v="13379.52"/>
  </r>
  <r>
    <s v="S"/>
    <x v="69"/>
    <s v="CANBY"/>
    <s v="PRELIM. ENGIN. STUDY REPORT"/>
    <d v="1994-07-14T00:00:00"/>
    <n v="0"/>
    <n v="2933.02"/>
    <n v="1466.51"/>
    <n v="4399.53"/>
  </r>
  <r>
    <s v="S"/>
    <x v="69"/>
    <s v="CANBY"/>
    <s v="PRELIM. ENGIN. STUDY REPORT"/>
    <d v="1994-12-19T00:00:00"/>
    <n v="0"/>
    <n v="87.64"/>
    <n v="2191.4"/>
    <n v="2279.04"/>
  </r>
  <r>
    <s v="S"/>
    <x v="69"/>
    <s v="CANBY"/>
    <s v="PRELIM. ENGIN. STUDY REPORT"/>
    <d v="1994-12-19T00:00:00"/>
    <n v="0"/>
    <n v="4295.17"/>
    <n v="0"/>
    <n v="4295.17"/>
  </r>
  <r>
    <s v="S"/>
    <x v="69"/>
    <s v="CANBY"/>
    <s v="PRELIM. ENGIN. STUDY REPORT"/>
    <d v="1995-03-23T00:00:00"/>
    <n v="0"/>
    <n v="2375.44"/>
    <n v="1187.73"/>
    <n v="3563.17"/>
  </r>
  <r>
    <s v="S"/>
    <x v="69"/>
    <s v="CANBY"/>
    <s v="PRELIM. ENGIN. STUDY REPORT"/>
    <d v="1995-09-25T00:00:00"/>
    <n v="0"/>
    <n v="563.96"/>
    <n v="868.99"/>
    <n v="1432.95"/>
  </r>
  <r>
    <s v="S"/>
    <x v="69"/>
    <s v="CANBY"/>
    <s v="PRELIM. ENGIN. STUDY REPORT"/>
    <d v="1995-09-25T00:00:00"/>
    <n v="0"/>
    <n v="1174.04"/>
    <n v="0"/>
    <n v="1174.04"/>
  </r>
  <r>
    <s v="S"/>
    <x v="69"/>
    <s v="CANBY"/>
    <s v="PRELIM. ENGIN. STUDY REPORT"/>
    <d v="1999-12-13T00:00:00"/>
    <n v="0"/>
    <n v="2133.33"/>
    <n v="1066.67"/>
    <n v="3200"/>
  </r>
  <r>
    <s v="S"/>
    <x v="69"/>
    <s v="CANBY"/>
    <s v="SNOW PLOW WING ATTACHMENT"/>
    <d v="1995-04-24T00:00:00"/>
    <n v="0"/>
    <n v="2532.61"/>
    <n v="1266.31"/>
    <n v="3798.92"/>
  </r>
  <r>
    <s v="S"/>
    <x v="69"/>
    <s v="CANBY"/>
    <s v="LandAcq;115KVPowrlnReloc-R/W11"/>
    <d v="1998-12-16T00:00:00"/>
    <n v="70386"/>
    <n v="0"/>
    <n v="7822.09"/>
    <n v="78208.09"/>
  </r>
  <r>
    <s v="S"/>
    <x v="69"/>
    <s v="CANBY"/>
    <s v="LandAcq;115KVPowrlnReloc-R/W11"/>
    <d v="1999-06-10T00:00:00"/>
    <n v="54333"/>
    <n v="0"/>
    <n v="6036.96"/>
    <n v="60369.96"/>
  </r>
  <r>
    <s v="S"/>
    <x v="69"/>
    <s v="CANBY"/>
    <s v="LandAcq;115KVPowrlnReloc-R/W11"/>
    <d v="1999-09-02T00:00:00"/>
    <n v="8232"/>
    <n v="0"/>
    <n v="913.83"/>
    <n v="9145.83"/>
  </r>
  <r>
    <s v="S"/>
    <x v="69"/>
    <s v="CANBY"/>
    <s v="LandAcq;115KVPowrlnReloc-R/W11"/>
    <d v="2000-03-29T00:00:00"/>
    <n v="701641"/>
    <n v="0"/>
    <n v="77959.56"/>
    <n v="779600.56"/>
  </r>
  <r>
    <s v="S"/>
    <x v="69"/>
    <s v="CANBY"/>
    <s v="LandAcq;115KVPowrlnReloc-R/W11"/>
    <d v="2000-09-26T00:00:00"/>
    <n v="57892"/>
    <n v="0"/>
    <n v="11440.11"/>
    <n v="69332.11"/>
  </r>
  <r>
    <s v="S"/>
    <x v="69"/>
    <s v="CANBY"/>
    <s v="2.LAND (FEE); PowerLn. RELOC(SE Appr)"/>
    <d v="1998-12-16T00:00:00"/>
    <n v="7722"/>
    <n v="0"/>
    <n v="858"/>
    <n v="8580"/>
  </r>
  <r>
    <s v="S"/>
    <x v="69"/>
    <s v="CANBY"/>
    <s v="2.LAND (FEE); PowerLn. RELOC(SE Appr)"/>
    <d v="1999-06-10T00:00:00"/>
    <n v="14560"/>
    <n v="0"/>
    <n v="1618.92"/>
    <n v="16178.92"/>
  </r>
  <r>
    <s v="S"/>
    <x v="69"/>
    <s v="CANBY"/>
    <s v="2.LAND (FEE); PowerLn. RELOC(SE Appr)"/>
    <d v="1999-06-10T00:00:00"/>
    <n v="9719"/>
    <n v="0"/>
    <n v="1080.75"/>
    <n v="10799.75"/>
  </r>
  <r>
    <s v="S"/>
    <x v="69"/>
    <s v="CANBY"/>
    <s v="2.LAND (FEE); PowerLn. RELOC(SE Appr)"/>
    <d v="1999-09-02T00:00:00"/>
    <n v="2147"/>
    <n v="0"/>
    <n v="238.5"/>
    <n v="2385.5"/>
  </r>
  <r>
    <s v="S"/>
    <x v="69"/>
    <s v="CANBY"/>
    <s v="2.LAND (FEE); PowerLn. RELOC(SE Appr)"/>
    <d v="1999-12-21T00:00:00"/>
    <n v="8988"/>
    <n v="0"/>
    <n v="1728.22"/>
    <n v="10716.22"/>
  </r>
  <r>
    <s v="S"/>
    <x v="69"/>
    <s v="CANBY"/>
    <s v="2.LAND (FEE); PowerLn. RELOC(SE Appr)"/>
    <d v="2000-07-19T00:00:00"/>
    <n v="3178"/>
    <n v="0"/>
    <n v="352.69"/>
    <n v="3530.69"/>
  </r>
  <r>
    <s v="S"/>
    <x v="69"/>
    <s v="CANBY"/>
    <s v="2.LAND (FEE); PowerLn. RELOC(SE Appr)"/>
    <d v="2001-06-22T00:00:00"/>
    <n v="171719"/>
    <n v="0"/>
    <n v="19080.36"/>
    <n v="190799.35999999999"/>
  </r>
  <r>
    <s v="S"/>
    <x v="69"/>
    <s v="CANBY"/>
    <s v="2.LAND (FEE); PowerLn. RELOC(SE Appr)"/>
    <d v="2001-09-21T00:00:00"/>
    <n v="15209"/>
    <n v="0"/>
    <n v="1688.65"/>
    <n v="16897.650000000001"/>
  </r>
  <r>
    <s v="S"/>
    <x v="69"/>
    <s v="CANBY"/>
    <s v="4000 GAL. FUEL TANK, ABOVE GROUND"/>
    <d v="1999-12-09T00:00:00"/>
    <n v="0"/>
    <n v="42974.559999999998"/>
    <n v="42974.559999999998"/>
    <n v="85949.119999999995"/>
  </r>
  <r>
    <s v="S"/>
    <x v="69"/>
    <s v="CANBY"/>
    <s v="GRADING FOR HANGARS&amp;TXY, DRAINAGE DITCH"/>
    <d v="2002-01-23T00:00:00"/>
    <n v="0"/>
    <n v="16215"/>
    <n v="19290.45"/>
    <n v="35505.449999999997"/>
  </r>
  <r>
    <s v="S"/>
    <x v="69"/>
    <s v="CANBY"/>
    <s v="GRADING FOR HANGARS&amp;TXY, DRAINAGE DITCH"/>
    <d v="2002-01-23T00:00:00"/>
    <n v="0"/>
    <n v="2940"/>
    <n v="0"/>
    <n v="2940"/>
  </r>
  <r>
    <s v="S"/>
    <x v="69"/>
    <s v="CANBY"/>
    <s v="GRADING FOR HANGARS&amp;TXY, DRAINAGE DITCH"/>
    <d v="2002-01-23T00:00:00"/>
    <n v="0"/>
    <n v="4035.45"/>
    <n v="0"/>
    <n v="4035.45"/>
  </r>
  <r>
    <s v="S"/>
    <x v="69"/>
    <s v="CANBY"/>
    <s v="PAVE EXISTING TAXIWAY &amp; APRON (REHAB)"/>
    <d v="2002-01-23T00:00:00"/>
    <n v="0"/>
    <n v="10640.45"/>
    <n v="7093.63"/>
    <n v="17734.080000000002"/>
  </r>
  <r>
    <s v="S"/>
    <x v="69"/>
    <s v="CANBY"/>
    <s v="HANGAR PURCHASE &amp; SITE PREP"/>
    <d v="2002-01-23T00:00:00"/>
    <n v="0"/>
    <n v="53951.96"/>
    <n v="53951.94"/>
    <n v="107903.9"/>
  </r>
  <r>
    <s v="S"/>
    <x v="69"/>
    <s v="CANBY"/>
    <s v="HANGAR PURCHASE &amp; SITE PREP"/>
    <d v="2002-10-16T00:00:00"/>
    <n v="0"/>
    <n v="68668.899999999994"/>
    <n v="85138.89"/>
    <n v="153807.78999999998"/>
  </r>
  <r>
    <s v="S"/>
    <x v="69"/>
    <s v="CANBY"/>
    <s v="HANGAR PURCHASE &amp; SITE PREP"/>
    <d v="2003-12-05T00:00:00"/>
    <n v="0"/>
    <n v="163.34"/>
    <n v="326.66000000000003"/>
    <n v="490"/>
  </r>
  <r>
    <s v="S"/>
    <x v="69"/>
    <s v="CANBY"/>
    <s v="17-FT MOWER (CYCLONE FLEX)"/>
    <d v="2002-10-16T00:00:00"/>
    <n v="0"/>
    <n v="6319.2"/>
    <n v="4212.8"/>
    <n v="10532"/>
  </r>
  <r>
    <s v="S"/>
    <x v="69"/>
    <s v="CANBY"/>
    <s v="3.SNOW BLOWER"/>
    <d v="2002-12-19T00:00:00"/>
    <n v="67731"/>
    <n v="0"/>
    <n v="2525.9899999999998"/>
    <n v="70256.990000000005"/>
  </r>
  <r>
    <s v="S"/>
    <x v="69"/>
    <s v="CANBY"/>
    <s v="PAINT 12-UNIT T-HANGAR"/>
    <d v="2002-10-16T00:00:00"/>
    <n v="0"/>
    <n v="3033"/>
    <n v="3033"/>
    <n v="6066"/>
  </r>
  <r>
    <s v="S"/>
    <x v="69"/>
    <s v="CANBY"/>
    <s v="4.LAND; OBSTRUCTION REM"/>
    <d v="2004-04-29T00:00:00"/>
    <n v="0"/>
    <n v="33373.47"/>
    <n v="16686.740000000002"/>
    <n v="50060.210000000006"/>
  </r>
  <r>
    <s v="S"/>
    <x v="69"/>
    <s v="CANBY"/>
    <s v="4.LAND; OBSTRUCTION REM"/>
    <d v="2004-04-29T00:00:00"/>
    <n v="208366"/>
    <n v="0"/>
    <n v="6466.51"/>
    <n v="214832.51"/>
  </r>
  <r>
    <s v="S"/>
    <x v="69"/>
    <s v="CANBY"/>
    <s v="4.LAND; OBSTRUCTION REM"/>
    <d v="2004-04-29T00:00:00"/>
    <n v="0"/>
    <n v="-33373.47"/>
    <n v="0"/>
    <n v="-33373.47"/>
  </r>
  <r>
    <s v="S"/>
    <x v="69"/>
    <s v="CANBY"/>
    <s v="4.LAND; OBSTRUCTION REM"/>
    <d v="2005-08-04T00:00:00"/>
    <n v="4242"/>
    <n v="0"/>
    <n v="645.5"/>
    <n v="4887.5"/>
  </r>
  <r>
    <s v="S"/>
    <x v="69"/>
    <s v="CANBY"/>
    <s v="4.LAND; OBSTRUCTION REM"/>
    <d v="2005-08-24T00:00:00"/>
    <n v="5166"/>
    <n v="0"/>
    <n v="400"/>
    <n v="5566"/>
  </r>
  <r>
    <s v="S"/>
    <x v="69"/>
    <s v="CANBY"/>
    <s v="ZONING (Consulting)"/>
    <d v="2004-10-26T00:00:00"/>
    <n v="0"/>
    <n v="2781.75"/>
    <n v="1192.17"/>
    <n v="3973.92"/>
  </r>
  <r>
    <s v="S"/>
    <x v="69"/>
    <s v="CANBY"/>
    <s v="ZONING (Consulting)"/>
    <d v="2005-03-03T00:00:00"/>
    <n v="0"/>
    <n v="2818.25"/>
    <n v="1207.83"/>
    <n v="4026.08"/>
  </r>
  <r>
    <s v="S"/>
    <x v="69"/>
    <s v="CANBY"/>
    <s v="DESIGN:RWY,TWY,APRON,ENT RD,PKG,UTILS"/>
    <d v="2004-10-27T00:00:00"/>
    <n v="52287"/>
    <n v="0"/>
    <n v="2752.03"/>
    <n v="55039.03"/>
  </r>
  <r>
    <s v="S"/>
    <x v="69"/>
    <s v="CANBY"/>
    <s v="DESIGN:RWY,TWY,APRON,ENT RD,PKG,UTILS"/>
    <d v="2005-03-02T00:00:00"/>
    <n v="19290"/>
    <n v="0"/>
    <n v="1016"/>
    <n v="20306"/>
  </r>
  <r>
    <s v="S"/>
    <x v="69"/>
    <s v="CANBY"/>
    <s v="DESIGN:RWY,TWY,APRON,ENT RD,PKG,UTILS"/>
    <d v="2005-08-11T00:00:00"/>
    <n v="9508"/>
    <n v="0"/>
    <n v="1025.97"/>
    <n v="10533.97"/>
  </r>
  <r>
    <s v="S"/>
    <x v="69"/>
    <s v="CANBY"/>
    <s v="DESIGN:RWY,TWY,APRON,ENT RD,PKG,UTILS"/>
    <d v="2005-08-24T00:00:00"/>
    <n v="10000"/>
    <n v="0"/>
    <n v="0"/>
    <n v="10000"/>
  </r>
  <r>
    <s v="S"/>
    <x v="69"/>
    <s v="CANBY"/>
    <s v="DESIGN:RWY,TWY,APRON,ENT RD,PKG,UTILS"/>
    <d v="2005-08-24T00:00:00"/>
    <n v="514"/>
    <n v="0"/>
    <n v="0"/>
    <n v="514"/>
  </r>
  <r>
    <s v="S"/>
    <x v="69"/>
    <s v="CANBY"/>
    <s v="RWY RECONST; A/D BLDG; UTILITIES; LAND"/>
    <d v="2005-09-22T00:00:00"/>
    <n v="402411"/>
    <n v="2919.31"/>
    <n v="229731"/>
    <n v="635061.31000000006"/>
  </r>
  <r>
    <s v="S"/>
    <x v="69"/>
    <s v="CANBY"/>
    <s v="RWY RECONST; A/D BLDG; UTILITIES; LAND"/>
    <d v="2005-10-13T00:00:00"/>
    <n v="348517"/>
    <n v="5982.45"/>
    <n v="-38230.04"/>
    <n v="316269.41000000003"/>
  </r>
  <r>
    <s v="S"/>
    <x v="69"/>
    <s v="CANBY"/>
    <s v="RWY RECONST; A/D BLDG; UTILITIES; LAND"/>
    <d v="2005-11-10T00:00:00"/>
    <n v="506474"/>
    <n v="7024.7"/>
    <n v="38230.04"/>
    <n v="551728.74"/>
  </r>
  <r>
    <s v="S"/>
    <x v="69"/>
    <s v="CANBY"/>
    <s v="RWY RECONST; A/D BLDG; UTILITIES; LAND"/>
    <d v="2006-01-11T00:00:00"/>
    <n v="53200"/>
    <n v="110.29"/>
    <n v="0"/>
    <n v="53310.29"/>
  </r>
  <r>
    <s v="S"/>
    <x v="69"/>
    <s v="CANBY"/>
    <s v="RWY RECONST; A/D BLDG; UTILITIES; LAND"/>
    <d v="2006-01-24T00:00:00"/>
    <n v="73891"/>
    <n v="8749.49"/>
    <n v="0"/>
    <n v="82640.490000000005"/>
  </r>
  <r>
    <s v="S"/>
    <x v="69"/>
    <s v="CANBY"/>
    <s v="RWY RECONST; A/D BLDG; UTILITIES; LAND"/>
    <d v="2006-02-03T00:00:00"/>
    <n v="46079"/>
    <n v="0"/>
    <n v="0"/>
    <n v="46079"/>
  </r>
  <r>
    <s v="S"/>
    <x v="69"/>
    <s v="CANBY"/>
    <s v="RWY RECONST; A/D BLDG; UTILITIES; LAND"/>
    <d v="2006-06-29T00:00:00"/>
    <n v="15085"/>
    <n v="428.01"/>
    <n v="0"/>
    <n v="15513.01"/>
  </r>
  <r>
    <s v="S"/>
    <x v="69"/>
    <s v="CANBY"/>
    <s v="RWY RECONST; A/D BLDG; UTILITIES; LAND"/>
    <d v="2006-08-09T00:00:00"/>
    <n v="72494"/>
    <n v="1515.75"/>
    <n v="0"/>
    <n v="74009.75"/>
  </r>
  <r>
    <s v="S"/>
    <x v="69"/>
    <s v="CANBY"/>
    <s v="RWY RECONST; A/D BLDG; UTILITIES; LAND"/>
    <d v="2006-08-09T00:00:00"/>
    <n v="16342"/>
    <n v="0"/>
    <n v="0"/>
    <n v="16342"/>
  </r>
  <r>
    <s v="S"/>
    <x v="69"/>
    <s v="CANBY"/>
    <s v="RWY RECONST; A/D BLDG; UTILITIES; LAND"/>
    <d v="2007-04-24T00:00:00"/>
    <n v="70447"/>
    <n v="0"/>
    <n v="0"/>
    <n v="70447"/>
  </r>
  <r>
    <s v="S"/>
    <x v="69"/>
    <s v="CANBY"/>
    <s v="RWY RECONST; A/D BLDG; UTILITIES; LAND"/>
    <d v="2007-11-20T00:00:00"/>
    <n v="18763"/>
    <n v="0"/>
    <n v="0"/>
    <n v="18763"/>
  </r>
  <r>
    <s v="S"/>
    <x v="69"/>
    <s v="CANBY"/>
    <s v="RWY RECONST; A/D BLDG; UTILITIES; LAND"/>
    <d v="2009-09-15T00:00:00"/>
    <n v="33214"/>
    <n v="0"/>
    <n v="0"/>
    <n v="33214"/>
  </r>
  <r>
    <s v="S"/>
    <x v="69"/>
    <s v="CANBY"/>
    <s v="Rehab Apron; Fuel System Upgrade"/>
    <d v="2010-11-18T00:00:00"/>
    <n v="170395"/>
    <n v="0"/>
    <n v="8969.02"/>
    <n v="179364.02"/>
  </r>
  <r>
    <s v="S"/>
    <x v="69"/>
    <s v="CANBY"/>
    <s v="Rehab Apron; Fuel System Upgrade"/>
    <d v="2010-12-14T00:00:00"/>
    <n v="122476"/>
    <n v="0"/>
    <n v="6446.61"/>
    <n v="128922.61"/>
  </r>
  <r>
    <s v="S"/>
    <x v="69"/>
    <s v="CANBY"/>
    <s v="Rehab Apron; Fuel System Upgrade"/>
    <d v="2011-03-14T00:00:00"/>
    <n v="11164"/>
    <n v="0"/>
    <n v="588.51"/>
    <n v="11752.51"/>
  </r>
  <r>
    <s v="S"/>
    <x v="69"/>
    <s v="CANBY"/>
    <s v="Rehab Apron; Fuel System Upgrade"/>
    <d v="2012-01-31T00:00:00"/>
    <n v="8965"/>
    <n v="0"/>
    <n v="995.86"/>
    <n v="9960.86"/>
  </r>
  <r>
    <s v="S"/>
    <x v="69"/>
    <s v="CANBY"/>
    <s v="Rehab Apron; Fuel System Upgrade"/>
    <d v="2013-05-28T00:00:00"/>
    <n v="10000"/>
    <n v="0"/>
    <n v="904.5"/>
    <n v="10904.5"/>
  </r>
  <r>
    <s v="S"/>
    <x v="69"/>
    <s v="CANBY"/>
    <s v="Rehab Apron; Fuel System Upgrade"/>
    <d v="2013-05-28T00:00:00"/>
    <n v="9470"/>
    <n v="0"/>
    <n v="0"/>
    <n v="9470"/>
  </r>
  <r>
    <s v="S"/>
    <x v="69"/>
    <s v="CANBY"/>
    <s v="New Septic System Pump"/>
    <d v="2011-09-16T00:00:00"/>
    <n v="0"/>
    <n v="3500"/>
    <n v="1500"/>
    <n v="5000"/>
  </r>
  <r>
    <s v="S"/>
    <x v="69"/>
    <s v="CANBY"/>
    <s v="9. ALP; SRE-JD 524K Loader"/>
    <d v="2012-01-31T00:00:00"/>
    <n v="161734"/>
    <n v="0"/>
    <n v="8512.81"/>
    <n v="170246.81"/>
  </r>
  <r>
    <s v="S"/>
    <x v="69"/>
    <s v="CANBY"/>
    <s v="9. ALP; SRE-JD 524K Loader"/>
    <d v="2013-03-11T00:00:00"/>
    <n v="35771"/>
    <n v="0"/>
    <n v="2668"/>
    <n v="38439"/>
  </r>
  <r>
    <s v="S"/>
    <x v="69"/>
    <s v="CANBY"/>
    <s v="9. ALP; SRE-JD 524K Loader"/>
    <d v="2014-06-10T00:00:00"/>
    <n v="18646"/>
    <n v="0"/>
    <n v="196"/>
    <n v="18842"/>
  </r>
  <r>
    <s v="S"/>
    <x v="69"/>
    <s v="CANBY"/>
    <s v="BEFCO 17-FOOT MOWER"/>
    <d v="2013-08-27T00:00:00"/>
    <n v="0"/>
    <n v="9925.6299999999992"/>
    <n v="1830.62"/>
    <n v="11756.25"/>
  </r>
  <r>
    <s v="S"/>
    <x v="69"/>
    <s v="CANBY"/>
    <s v="Crack Seal airport pavements"/>
    <d v="2013-12-24T00:00:00"/>
    <n v="18409"/>
    <n v="4670.1000000000004"/>
    <n v="6888.9"/>
    <n v="29968"/>
  </r>
  <r>
    <s v="S"/>
    <x v="69"/>
    <s v="CANBY"/>
    <s v="Crack Seal airport pavements"/>
    <d v="2015-03-11T00:00:00"/>
    <n v="2046"/>
    <n v="115.57"/>
    <n v="170.42"/>
    <n v="2331.9900000000002"/>
  </r>
  <r>
    <s v="S"/>
    <x v="69"/>
    <s v="CANBY"/>
    <s v="Airport Slurry Seal"/>
    <d v="2015-03-11T00:00:00"/>
    <n v="104512"/>
    <n v="17231.919999999998"/>
    <n v="9380.14"/>
    <n v="131124.06"/>
  </r>
  <r>
    <s v="S"/>
    <x v="69"/>
    <s v="CANBY"/>
    <s v="Airport Slurry Seal"/>
    <d v="2016-05-04T00:00:00"/>
    <n v="17166"/>
    <n v="0"/>
    <n v="0"/>
    <n v="17166"/>
  </r>
  <r>
    <s v="S"/>
    <x v="69"/>
    <s v="CANBY"/>
    <s v="Construct T-Hangar with SRE Bay &amp; Taxi-Lanes"/>
    <d v="2017-03-09T00:00:00"/>
    <n v="171780"/>
    <n v="12766"/>
    <n v="26835.82"/>
    <n v="211381.82"/>
  </r>
  <r>
    <s v="S"/>
    <x v="69"/>
    <s v="CANBY"/>
    <s v="Construct T-Hangar with SRE Bay &amp; Taxi-Lanes"/>
    <d v="2017-05-25T00:00:00"/>
    <n v="61413"/>
    <n v="4563.88"/>
    <n v="9459.16"/>
    <n v="75436.040000000008"/>
  </r>
  <r>
    <s v="S"/>
    <x v="69"/>
    <s v="CANBY"/>
    <s v="Construct T-Hangar with SRE Bay &amp; Taxi-Lanes"/>
    <d v="2017-07-10T00:00:00"/>
    <n v="130300"/>
    <n v="9683.2099999999991"/>
    <n v="20069.919999999998"/>
    <n v="160053.13"/>
  </r>
  <r>
    <s v="S"/>
    <x v="69"/>
    <s v="CANBY"/>
    <s v="Construct T-Hangar with SRE Bay &amp; Taxi-Lanes"/>
    <d v="2017-08-15T00:00:00"/>
    <n v="342234"/>
    <n v="25433.19"/>
    <n v="52716.18"/>
    <n v="420383.37"/>
  </r>
  <r>
    <s v="S"/>
    <x v="69"/>
    <s v="CANBY"/>
    <s v="Construct T-Hangar with SRE Bay &amp; Taxi-Lanes"/>
    <d v="2017-08-28T00:00:00"/>
    <n v="75534"/>
    <n v="5613.36"/>
    <n v="11635.42"/>
    <n v="92782.78"/>
  </r>
  <r>
    <s v="S"/>
    <x v="69"/>
    <s v="CANBY"/>
    <s v="Construct T-Hangar with SRE Bay &amp; Taxi-Lanes"/>
    <d v="2017-12-12T00:00:00"/>
    <n v="21810"/>
    <n v="1620.85"/>
    <n v="3360.15"/>
    <n v="26791"/>
  </r>
  <r>
    <s v="S"/>
    <x v="69"/>
    <s v="CANBY"/>
    <s v="Construct T-Hangar with SRE Bay &amp; Taxi-Lanes"/>
    <d v="2018-06-15T00:00:00"/>
    <n v="59129"/>
    <n v="5938.02"/>
    <n v="12307.99"/>
    <n v="77375.010000000009"/>
  </r>
  <r>
    <s v="S"/>
    <x v="69"/>
    <s v="CANBY"/>
    <s v="Construct T-Hangar with SRE Bay &amp; Taxi-Lanes"/>
    <d v="2020-04-07T00:00:00"/>
    <n v="20774"/>
    <n v="0"/>
    <n v="0"/>
    <n v="20774"/>
  </r>
  <r>
    <s v="S"/>
    <x v="69"/>
    <s v="CANBY"/>
    <s v="Construct  a New Aircraft Turn Around Taxi-way (Phase 1 - Design Only)"/>
    <d v="2020-05-06T00:00:00"/>
    <n v="27504"/>
    <n v="1528.05"/>
    <n v="1528.95"/>
    <n v="30561"/>
  </r>
  <r>
    <s v="S"/>
    <x v="69"/>
    <s v="CANBY"/>
    <s v="Airport Pavement Crack Repair"/>
    <d v="2020-08-19T00:00:00"/>
    <n v="0"/>
    <n v="26925"/>
    <n v="8975"/>
    <n v="35900"/>
  </r>
  <r>
    <s v="S"/>
    <x v="69"/>
    <s v="CANBY"/>
    <s v="Construct new Turn-Around Taxiway"/>
    <d v="2021-01-20T00:00:00"/>
    <n v="346826"/>
    <n v="0"/>
    <n v="0"/>
    <n v="346826"/>
  </r>
  <r>
    <s v="S"/>
    <x v="69"/>
    <s v="CANBY"/>
    <s v="CARES Act - Canby"/>
    <d v="2020-12-15T00:00:00"/>
    <n v="30000"/>
    <n v="0"/>
    <n v="0"/>
    <n v="30000"/>
  </r>
  <r>
    <s v="S"/>
    <x v="70"/>
    <s v="DODGE CENTER"/>
    <s v="GRADE/FENCE/SEED"/>
    <d v="1951-01-22T00:00:00"/>
    <n v="10413.450000000001"/>
    <n v="10000"/>
    <n v="413.45"/>
    <n v="20826.900000000001"/>
  </r>
  <r>
    <s v="S"/>
    <x v="70"/>
    <s v="DODGE CENTER"/>
    <s v="EXTEND LANDING STRIP/LAND DOCUMENTS"/>
    <d v="1970-08-19T00:00:00"/>
    <n v="6760"/>
    <n v="3200"/>
    <n v="3732.32"/>
    <n v="13692.32"/>
  </r>
  <r>
    <s v="S"/>
    <x v="70"/>
    <s v="DODGE CENTER"/>
    <s v="MAINTENANCE EQUIPMENT"/>
    <d v="1973-02-03T00:00:00"/>
    <n v="0"/>
    <n v="865.37"/>
    <n v="865.38"/>
    <n v="1730.75"/>
  </r>
  <r>
    <s v="S"/>
    <x v="70"/>
    <s v="DODGE CENTER"/>
    <s v="DRAIN TILE"/>
    <d v="1982-11-18T00:00:00"/>
    <n v="0"/>
    <n v="2011.57"/>
    <n v="1005.78"/>
    <n v="3017.35"/>
  </r>
  <r>
    <s v="S"/>
    <x v="70"/>
    <s v="DODGE CENTER"/>
    <s v="TAXIWAY PAVING"/>
    <d v="1985-01-11T00:00:00"/>
    <n v="0"/>
    <n v="17251.23"/>
    <n v="8625.61"/>
    <n v="25876.84"/>
  </r>
  <r>
    <s v="S"/>
    <x v="70"/>
    <s v="DODGE CENTER"/>
    <s v="AIRPORT RECONSTRUCTION"/>
    <d v="1993-07-15T00:00:00"/>
    <n v="620123.66"/>
    <n v="707.09"/>
    <n v="69756.100000000006"/>
    <n v="690586.85"/>
  </r>
  <r>
    <s v="S"/>
    <x v="70"/>
    <s v="DODGE CENTER"/>
    <s v="AIRPORT RECONSTRUCTION"/>
    <d v="1994-01-13T00:00:00"/>
    <n v="711913.25"/>
    <n v="0"/>
    <n v="79269.16"/>
    <n v="791182.41"/>
  </r>
  <r>
    <s v="S"/>
    <x v="70"/>
    <s v="DODGE CENTER"/>
    <s v="AIRPORT RECONSTRUCTION"/>
    <d v="1994-01-13T00:00:00"/>
    <n v="0"/>
    <n v="335.41"/>
    <n v="0"/>
    <n v="335.41"/>
  </r>
  <r>
    <s v="S"/>
    <x v="70"/>
    <s v="DODGE CENTER"/>
    <s v="AIRPORT RECONSTRUCTION"/>
    <d v="1994-01-25T00:00:00"/>
    <n v="54053.55"/>
    <n v="0"/>
    <n v="6005.95"/>
    <n v="60059.5"/>
  </r>
  <r>
    <s v="S"/>
    <x v="70"/>
    <s v="DODGE CENTER"/>
    <s v="AIRPORT RECONSTRUCTION"/>
    <d v="1994-06-01T00:00:00"/>
    <n v="219915.18"/>
    <n v="0"/>
    <n v="24463.68"/>
    <n v="244378.86"/>
  </r>
  <r>
    <s v="S"/>
    <x v="70"/>
    <s v="DODGE CENTER"/>
    <s v="AIRPORT RECONSTRUCTION"/>
    <d v="1994-06-01T00:00:00"/>
    <n v="0"/>
    <n v="57.34"/>
    <n v="0"/>
    <n v="57.34"/>
  </r>
  <r>
    <s v="S"/>
    <x v="70"/>
    <s v="DODGE CENTER"/>
    <s v="AIRPORT RECONSTRUCTION"/>
    <d v="1994-08-22T00:00:00"/>
    <n v="146294.35999999999"/>
    <n v="0"/>
    <n v="15205.11"/>
    <n v="161499.46999999997"/>
  </r>
  <r>
    <s v="S"/>
    <x v="70"/>
    <s v="DODGE CENTER"/>
    <s v="AIRPORT RECONSTRUCTION"/>
    <d v="1994-11-29T00:00:00"/>
    <n v="0"/>
    <n v="4900.16"/>
    <n v="0"/>
    <n v="4900.16"/>
  </r>
  <r>
    <s v="S"/>
    <x v="70"/>
    <s v="DODGE CENTER"/>
    <s v="AIRPORT RECONSTRUCTION"/>
    <d v="1995-03-23T00:00:00"/>
    <n v="262845"/>
    <n v="352000"/>
    <n v="0"/>
    <n v="614845"/>
  </r>
  <r>
    <s v="S"/>
    <x v="70"/>
    <s v="DODGE CENTER"/>
    <s v="AIRPORT RECONSTRUCTION"/>
    <d v="1995-05-10T00:00:00"/>
    <n v="0"/>
    <n v="91967.64"/>
    <n v="31000"/>
    <n v="122967.64"/>
  </r>
  <r>
    <s v="S"/>
    <x v="70"/>
    <s v="DODGE CENTER"/>
    <s v="AIRPORT RECONSTRUCTION"/>
    <d v="1996-05-08T00:00:00"/>
    <n v="0"/>
    <n v="305.22000000000003"/>
    <n v="0"/>
    <n v="305.22000000000003"/>
  </r>
  <r>
    <s v="S"/>
    <x v="70"/>
    <s v="DODGE CENTER"/>
    <s v="TRACTOR W/ MOWER &amp; SNOWBLOWER"/>
    <d v="1994-12-19T00:00:00"/>
    <n v="0"/>
    <n v="58710.61"/>
    <n v="29355.31"/>
    <n v="88065.919999999998"/>
  </r>
  <r>
    <s v="S"/>
    <x v="70"/>
    <s v="DODGE CENTER"/>
    <s v="SWEEPER ATTACHMENT"/>
    <d v="1996-01-30T00:00:00"/>
    <n v="0"/>
    <n v="2000"/>
    <n v="1000"/>
    <n v="3000"/>
  </r>
  <r>
    <s v="S"/>
    <x v="70"/>
    <s v="DODGE CENTER"/>
    <s v="GRADING, PAVING &amp; DRAINAGE IMP"/>
    <d v="1996-09-24T00:00:00"/>
    <n v="0"/>
    <n v="34180.239999999998"/>
    <n v="17090.12"/>
    <n v="51270.36"/>
  </r>
  <r>
    <s v="S"/>
    <x v="70"/>
    <s v="DODGE CENTER"/>
    <s v="GRADING, PAVING &amp; DRAINAGE IMP"/>
    <d v="1996-10-07T00:00:00"/>
    <n v="0"/>
    <n v="74932.800000000003"/>
    <n v="37466.379999999997"/>
    <n v="112399.18"/>
  </r>
  <r>
    <s v="S"/>
    <x v="70"/>
    <s v="DODGE CENTER"/>
    <s v="GRADING, PAVING &amp; DRAINAGE IMP"/>
    <d v="1996-11-05T00:00:00"/>
    <n v="0"/>
    <n v="87613.91"/>
    <n v="43806.95"/>
    <n v="131420.85999999999"/>
  </r>
  <r>
    <s v="S"/>
    <x v="70"/>
    <s v="DODGE CENTER"/>
    <s v="GRADING, PAVING &amp; DRAINAGE IMP"/>
    <d v="1996-12-18T00:00:00"/>
    <n v="0"/>
    <n v="2580.83"/>
    <n v="1290.43"/>
    <n v="3871.26"/>
  </r>
  <r>
    <s v="S"/>
    <x v="70"/>
    <s v="DODGE CENTER"/>
    <s v="GRADING, PAVING &amp; DRAINAGE IMP"/>
    <d v="1997-01-30T00:00:00"/>
    <n v="0"/>
    <n v="4860.21"/>
    <n v="2430.09"/>
    <n v="7290.3"/>
  </r>
  <r>
    <s v="S"/>
    <x v="70"/>
    <s v="DODGE CENTER"/>
    <s v="GRADING, PAVING &amp; DRAINAGE IMP"/>
    <d v="1997-09-24T00:00:00"/>
    <n v="0"/>
    <n v="17848.009999999998"/>
    <n v="8924.01"/>
    <n v="26772.019999999997"/>
  </r>
  <r>
    <s v="S"/>
    <x v="70"/>
    <s v="DODGE CENTER"/>
    <s v="PAVE ENTRANCE ROAD &amp; PARKING LOT"/>
    <d v="1998-09-03T00:00:00"/>
    <n v="0"/>
    <n v="8545.2099999999991"/>
    <n v="5696.81"/>
    <n v="14242.02"/>
  </r>
  <r>
    <s v="S"/>
    <x v="70"/>
    <s v="DODGE CENTER"/>
    <s v="PAVE ENTRANCE ROAD &amp; PARKING LOT"/>
    <d v="1998-10-20T00:00:00"/>
    <n v="0"/>
    <n v="30635.89"/>
    <n v="20423.93"/>
    <n v="51059.82"/>
  </r>
  <r>
    <s v="S"/>
    <x v="70"/>
    <s v="DODGE CENTER"/>
    <s v="PAVE ENTRANCE ROAD &amp; PARKING LOT"/>
    <d v="1998-11-20T00:00:00"/>
    <n v="0"/>
    <n v="4420.0600000000004"/>
    <n v="2133.6999999999998"/>
    <n v="6553.76"/>
  </r>
  <r>
    <s v="S"/>
    <x v="70"/>
    <s v="DODGE CENTER"/>
    <s v="PAVE ENTRANCE ROAD &amp; PARKING LOT"/>
    <d v="1999-07-21T00:00:00"/>
    <n v="0"/>
    <n v="17750"/>
    <n v="11833"/>
    <n v="29583"/>
  </r>
  <r>
    <s v="S"/>
    <x v="70"/>
    <s v="DODGE CENTER"/>
    <s v="Seal Coat &amp; Fencing"/>
    <d v="2002-10-23T00:00:00"/>
    <n v="0"/>
    <n v="3802.56"/>
    <n v="2535.04"/>
    <n v="6337.6"/>
  </r>
  <r>
    <s v="S"/>
    <x v="70"/>
    <s v="DODGE CENTER"/>
    <s v="PURCHASE SNOW BLOWER"/>
    <d v="2003-02-27T00:00:00"/>
    <n v="0"/>
    <n v="2886.48"/>
    <n v="1924.32"/>
    <n v="4810.8"/>
  </r>
  <r>
    <s v="S"/>
    <x v="70"/>
    <s v="DODGE CENTER"/>
    <s v="PURCHASE SNOW BLOWER"/>
    <d v="2003-05-13T00:00:00"/>
    <n v="0"/>
    <n v="178.81"/>
    <n v="119.2"/>
    <n v="298.01"/>
  </r>
  <r>
    <s v="S"/>
    <x v="70"/>
    <s v="DODGE CENTER"/>
    <s v="Hangar Site Grading, Taxilanes, Drainag"/>
    <d v="2006-12-18T00:00:00"/>
    <n v="337655"/>
    <n v="0"/>
    <n v="17772.43"/>
    <n v="355427.43"/>
  </r>
  <r>
    <s v="S"/>
    <x v="70"/>
    <s v="DODGE CENTER"/>
    <s v="Hangar Site Grading, Taxilanes, Drainag"/>
    <d v="2007-05-14T00:00:00"/>
    <n v="14962"/>
    <n v="0"/>
    <n v="787.53"/>
    <n v="15749.53"/>
  </r>
  <r>
    <s v="S"/>
    <x v="70"/>
    <s v="DODGE CENTER"/>
    <s v="Hangar Site Grading, Taxilanes, Drainag"/>
    <d v="2008-12-03T00:00:00"/>
    <n v="36229"/>
    <n v="0"/>
    <n v="1907.04"/>
    <n v="38136.04"/>
  </r>
  <r>
    <s v="S"/>
    <x v="70"/>
    <s v="DODGE CENTER"/>
    <s v="ALP Update AIP-02"/>
    <d v="2004-09-15T00:00:00"/>
    <n v="14"/>
    <n v="0"/>
    <n v="1.75"/>
    <n v="15.75"/>
  </r>
  <r>
    <s v="S"/>
    <x v="70"/>
    <s v="DODGE CENTER"/>
    <s v="ALP Update AIP-02"/>
    <d v="2005-01-19T00:00:00"/>
    <n v="17743"/>
    <n v="0"/>
    <n v="933.9"/>
    <n v="18676.900000000001"/>
  </r>
  <r>
    <s v="S"/>
    <x v="70"/>
    <s v="DODGE CENTER"/>
    <s v="ALP Update AIP-02"/>
    <d v="2006-04-05T00:00:00"/>
    <n v="13916"/>
    <n v="0"/>
    <n v="2584"/>
    <n v="16500"/>
  </r>
  <r>
    <s v="S"/>
    <x v="70"/>
    <s v="DODGE CENTER"/>
    <s v="Fenc, Crk &amp; Slurry, PAPI Repairs 04-08"/>
    <d v="2009-01-07T00:00:00"/>
    <n v="59905"/>
    <n v="0"/>
    <n v="2200.42"/>
    <n v="62105.42"/>
  </r>
  <r>
    <s v="S"/>
    <x v="70"/>
    <s v="DODGE CENTER"/>
    <s v="Fenc, Crk &amp; Slurry, PAPI Repairs 04-08"/>
    <d v="2010-03-08T00:00:00"/>
    <n v="10000"/>
    <n v="0"/>
    <n v="1479.58"/>
    <n v="11479.58"/>
  </r>
  <r>
    <s v="S"/>
    <x v="70"/>
    <s v="DODGE CENTER"/>
    <s v="Fenc, Crk &amp; Slurry, PAPI Repairs 04-08"/>
    <d v="2010-03-08T00:00:00"/>
    <n v="6309"/>
    <n v="0"/>
    <n v="332.31"/>
    <n v="6641.31"/>
  </r>
  <r>
    <s v="S"/>
    <x v="70"/>
    <s v="DODGE CENTER"/>
    <s v="SRE"/>
    <d v="2010-01-19T00:00:00"/>
    <n v="87587"/>
    <n v="0"/>
    <n v="5135.9799999999996"/>
    <n v="92722.98"/>
  </r>
  <r>
    <s v="S"/>
    <x v="70"/>
    <s v="DODGE CENTER"/>
    <s v="SRE"/>
    <d v="2010-02-24T00:00:00"/>
    <n v="9999"/>
    <n v="0"/>
    <n v="0"/>
    <n v="9999"/>
  </r>
  <r>
    <s v="S"/>
    <x v="70"/>
    <s v="DODGE CENTER"/>
    <s v="Fuel billing system upgrade"/>
    <d v="2010-10-15T00:00:00"/>
    <n v="0"/>
    <n v="7424"/>
    <n v="7424"/>
    <n v="14848"/>
  </r>
  <r>
    <s v="S"/>
    <x v="70"/>
    <s v="DODGE CENTER"/>
    <s v="Construct T-Hangar - Phase 1 Design"/>
    <d v="2011-11-16T00:00:00"/>
    <n v="4275"/>
    <n v="0"/>
    <n v="225"/>
    <n v="4500"/>
  </r>
  <r>
    <s v="S"/>
    <x v="70"/>
    <s v="DODGE CENTER"/>
    <s v="Construct T-Hangar - Phase 1 Design"/>
    <d v="2011-12-08T00:00:00"/>
    <n v="2843"/>
    <n v="0"/>
    <n v="149.66"/>
    <n v="2992.66"/>
  </r>
  <r>
    <s v="S"/>
    <x v="70"/>
    <s v="DODGE CENTER"/>
    <s v="Construct T-Hangar - Phase 1 Design"/>
    <d v="2011-12-21T00:00:00"/>
    <n v="2425"/>
    <n v="0"/>
    <n v="128.08000000000001"/>
    <n v="2553.08"/>
  </r>
  <r>
    <s v="S"/>
    <x v="70"/>
    <s v="DODGE CENTER"/>
    <s v="Construct T-Hangar - Phase 1 Design"/>
    <d v="2012-02-08T00:00:00"/>
    <n v="3174"/>
    <n v="0"/>
    <n v="167.43"/>
    <n v="3341.43"/>
  </r>
  <r>
    <s v="S"/>
    <x v="70"/>
    <s v="DODGE CENTER"/>
    <s v="Construct T-Hangar - Phase 1 Design"/>
    <d v="2012-06-22T00:00:00"/>
    <n v="10274"/>
    <n v="0"/>
    <n v="540.9"/>
    <n v="10814.9"/>
  </r>
  <r>
    <s v="S"/>
    <x v="70"/>
    <s v="DODGE CENTER"/>
    <s v="Construct T-Hangar - Phase 1 Design"/>
    <d v="2012-10-31T00:00:00"/>
    <n v="6909"/>
    <n v="0"/>
    <n v="716.18"/>
    <n v="7625.18"/>
  </r>
  <r>
    <s v="S"/>
    <x v="70"/>
    <s v="DODGE CENTER"/>
    <s v="Construct T-Hangar - Phase 1 Design"/>
    <d v="2013-02-28T00:00:00"/>
    <n v="8409"/>
    <n v="0"/>
    <n v="90"/>
    <n v="8499"/>
  </r>
  <r>
    <s v="S"/>
    <x v="70"/>
    <s v="DODGE CENTER"/>
    <s v="Split Fuel System"/>
    <d v="2015-04-23T00:00:00"/>
    <n v="20663"/>
    <n v="1148.02"/>
    <n v="1149.43"/>
    <n v="22960.45"/>
  </r>
  <r>
    <s v="S"/>
    <x v="70"/>
    <s v="DODGE CENTER"/>
    <s v="Split Fuel System"/>
    <d v="2015-05-27T00:00:00"/>
    <n v="172265"/>
    <n v="9570.31"/>
    <n v="10767.07"/>
    <n v="192602.38"/>
  </r>
  <r>
    <s v="S"/>
    <x v="70"/>
    <s v="DODGE CENTER"/>
    <s v="Split Fuel System"/>
    <d v="2017-07-24T00:00:00"/>
    <n v="10561"/>
    <n v="1198.17"/>
    <n v="0"/>
    <n v="11759.17"/>
  </r>
  <r>
    <s v="S"/>
    <x v="70"/>
    <s v="DODGE CENTER"/>
    <s v="Split Fuel System"/>
    <d v="2018-06-15T00:00:00"/>
    <n v="14507"/>
    <n v="0"/>
    <n v="0"/>
    <n v="14507"/>
  </r>
  <r>
    <s v="S"/>
    <x v="70"/>
    <s v="DODGE CENTER"/>
    <s v="Reseal concrete joints on Runway16/34"/>
    <d v="2016-03-02T00:00:00"/>
    <n v="0"/>
    <n v="15600"/>
    <n v="3900"/>
    <n v="19500"/>
  </r>
  <r>
    <s v="S"/>
    <x v="70"/>
    <s v="DODGE CENTER"/>
    <s v="Construct 80' X 80' Aircraft Hangar"/>
    <d v="2017-02-09T00:00:00"/>
    <n v="177561"/>
    <n v="9864.5300000000007"/>
    <n v="9865.16"/>
    <n v="197290.69"/>
  </r>
  <r>
    <s v="S"/>
    <x v="70"/>
    <s v="DODGE CENTER"/>
    <s v="Construct 80' X 80' Aircraft Hangar"/>
    <d v="2017-07-13T00:00:00"/>
    <n v="55480"/>
    <n v="3082.25"/>
    <n v="3082.83"/>
    <n v="61645.08"/>
  </r>
  <r>
    <s v="S"/>
    <x v="70"/>
    <s v="DODGE CENTER"/>
    <s v="Construct 80' X 80' Aircraft Hangar"/>
    <d v="2017-11-20T00:00:00"/>
    <n v="355155"/>
    <n v="20725.82"/>
    <n v="20725.400000000001"/>
    <n v="396606.22000000003"/>
  </r>
  <r>
    <s v="S"/>
    <x v="70"/>
    <s v="DODGE CENTER"/>
    <s v="Construct 80' X 80' Aircraft Hangar"/>
    <d v="2020-02-07T00:00:00"/>
    <n v="60454"/>
    <n v="2363.56"/>
    <n v="2363.59"/>
    <n v="65181.149999999994"/>
  </r>
  <r>
    <s v="S"/>
    <x v="70"/>
    <s v="DODGE CENTER"/>
    <s v="Concrete Paving Joint Seal &amp; Design for Taxi-lane Reconstruction"/>
    <d v="2018-01-02T00:00:00"/>
    <n v="209281"/>
    <n v="11626.77"/>
    <n v="11627.53"/>
    <n v="232535.3"/>
  </r>
  <r>
    <s v="S"/>
    <x v="70"/>
    <s v="DODGE CENTER"/>
    <s v="Concrete Paving Joint Seal &amp; Design for Taxi-lane Reconstruction"/>
    <d v="2019-02-05T00:00:00"/>
    <n v="22879"/>
    <n v="1568"/>
    <n v="1568.13"/>
    <n v="26015.13"/>
  </r>
  <r>
    <s v="S"/>
    <x v="70"/>
    <s v="DODGE CENTER"/>
    <s v="CAREs ACT for Dodge Center"/>
    <d v="2020-11-20T00:00:00"/>
    <n v="14467"/>
    <n v="0"/>
    <n v="0"/>
    <n v="14467"/>
  </r>
  <r>
    <s v="S"/>
    <x v="70"/>
    <s v="DODGE CENTER"/>
    <s v="LAND"/>
    <d v="1950-11-15T00:00:00"/>
    <n v="3375"/>
    <n v="0"/>
    <n v="51"/>
    <n v="3426"/>
  </r>
  <r>
    <s v="S"/>
    <x v="70"/>
    <s v="DODGE CENTER"/>
    <s v="LAND"/>
    <d v="1970-06-15T00:00:00"/>
    <n v="2250"/>
    <n v="0"/>
    <n v="0"/>
    <n v="2250"/>
  </r>
  <r>
    <s v="S"/>
    <x v="71"/>
    <s v="FAIRMONT"/>
    <s v="CL/GR/GRADE/SEED/MARK, ETC."/>
    <d v="1950-04-28T00:00:00"/>
    <n v="34884.76"/>
    <n v="20930.86"/>
    <n v="13979.31"/>
    <n v="69794.930000000008"/>
  </r>
  <r>
    <s v="S"/>
    <x v="71"/>
    <s v="FAIRMONT"/>
    <s v="ADMIN-SERV BLDG WATER &amp; SEWER"/>
    <d v="1951-05-17T00:00:00"/>
    <n v="20424.91"/>
    <n v="13616.6"/>
    <n v="6808.31"/>
    <n v="40849.82"/>
  </r>
  <r>
    <s v="S"/>
    <x v="71"/>
    <s v="FAIRMONT"/>
    <s v="BITUMINOUS SURFACE"/>
    <d v="1954-12-10T00:00:00"/>
    <n v="0"/>
    <n v="39241.660000000003"/>
    <n v="19620.830000000002"/>
    <n v="58862.490000000005"/>
  </r>
  <r>
    <s v="S"/>
    <x v="71"/>
    <s v="FAIRMONT"/>
    <s v="SEAL COAT RWY, TXWY, AND APRON"/>
    <d v="1955-09-23T00:00:00"/>
    <n v="0"/>
    <n v="2846.83"/>
    <n v="1423.42"/>
    <n v="4270.25"/>
  </r>
  <r>
    <s v="S"/>
    <x v="71"/>
    <s v="FAIRMONT"/>
    <s v="LIGHTING"/>
    <d v="1957-01-10T00:00:00"/>
    <n v="0"/>
    <n v="4429.3500000000004"/>
    <n v="2214.6799999999998"/>
    <n v="6644.0300000000007"/>
  </r>
  <r>
    <s v="S"/>
    <x v="71"/>
    <s v="FAIRMONT"/>
    <s v="SEAL COAT"/>
    <d v="1958-11-17T00:00:00"/>
    <n v="0"/>
    <n v="2723.09"/>
    <n v="1361.54"/>
    <n v="4084.63"/>
  </r>
  <r>
    <s v="S"/>
    <x v="71"/>
    <s v="FAIRMONT"/>
    <s v="RWY AND LIGHTS EXTENSION"/>
    <d v="1961-02-28T00:00:00"/>
    <n v="36564.589999999997"/>
    <n v="24376.400000000001"/>
    <n v="12188.2"/>
    <n v="73129.19"/>
  </r>
  <r>
    <s v="S"/>
    <x v="71"/>
    <s v="FAIRMONT"/>
    <s v="SEAL COAT"/>
    <d v="1961-10-04T00:00:00"/>
    <n v="0"/>
    <n v="4567.68"/>
    <n v="2283.84"/>
    <n v="6851.52"/>
  </r>
  <r>
    <s v="S"/>
    <x v="71"/>
    <s v="FAIRMONT"/>
    <s v="RUNWAY MARKING"/>
    <d v="1962-01-12T00:00:00"/>
    <n v="0"/>
    <n v="400"/>
    <n v="259.22000000000003"/>
    <n v="659.22"/>
  </r>
  <r>
    <s v="S"/>
    <x v="71"/>
    <s v="FAIRMONT"/>
    <s v="ADD APRON AND TAXIWAY"/>
    <d v="1962-12-28T00:00:00"/>
    <n v="0"/>
    <n v="4150.43"/>
    <n v="2075.2199999999998"/>
    <n v="6225.65"/>
  </r>
  <r>
    <s v="S"/>
    <x v="71"/>
    <s v="FAIRMONT"/>
    <s v="BITUMINOUS OVERLAY RUNWAY"/>
    <d v="1966-02-18T00:00:00"/>
    <n v="29221.03"/>
    <n v="21668.45"/>
    <n v="14556.02"/>
    <n v="65445.5"/>
  </r>
  <r>
    <s v="S"/>
    <x v="71"/>
    <s v="FAIRMONT"/>
    <s v="EXTEND RWY &amp; LIGHTS--SEAL COAT"/>
    <d v="1968-04-26T00:00:00"/>
    <n v="55265.11"/>
    <n v="29668.48"/>
    <n v="30449.41"/>
    <n v="115383"/>
  </r>
  <r>
    <s v="S"/>
    <x v="71"/>
    <s v="FAIRMONT"/>
    <s v="PAVE,LIGHT,MALS/RAILS,&amp; LAND"/>
    <d v="1974-02-12T00:00:00"/>
    <n v="61448.04"/>
    <n v="12289.61"/>
    <n v="8193.07"/>
    <n v="81930.720000000001"/>
  </r>
  <r>
    <s v="S"/>
    <x v="71"/>
    <s v="FAIRMONT"/>
    <s v="PAVE,LIGHT,MALS/RAILS,&amp; LAND"/>
    <d v="1974-08-06T00:00:00"/>
    <n v="203531.08"/>
    <n v="40706.21"/>
    <n v="27137.48"/>
    <n v="271374.76999999996"/>
  </r>
  <r>
    <s v="S"/>
    <x v="71"/>
    <s v="FAIRMONT"/>
    <s v="PAVE,LIGHT,MALS/RAILS,&amp; LAND"/>
    <d v="1974-10-09T00:00:00"/>
    <n v="284258.96000000002"/>
    <n v="56851.8"/>
    <n v="37901.19"/>
    <n v="379011.95"/>
  </r>
  <r>
    <s v="S"/>
    <x v="71"/>
    <s v="FAIRMONT"/>
    <s v="PAVE,LIGHT,MALS/RAILS,&amp; LAND"/>
    <d v="1975-01-03T00:00:00"/>
    <n v="106488.05"/>
    <n v="21297.599999999999"/>
    <n v="14198.41"/>
    <n v="141984.06"/>
  </r>
  <r>
    <s v="S"/>
    <x v="71"/>
    <s v="FAIRMONT"/>
    <s v="PAVE,LIGHT,MALS/RAILS,&amp; LAND"/>
    <d v="1975-06-24T00:00:00"/>
    <n v="16786.61"/>
    <n v="3357.33"/>
    <n v="2238.2199999999998"/>
    <n v="22382.160000000003"/>
  </r>
  <r>
    <s v="S"/>
    <x v="71"/>
    <s v="FAIRMONT"/>
    <s v="PAVE,LIGHT,MALS/RAILS,&amp; LAND"/>
    <d v="1976-09-30T00:00:00"/>
    <n v="63875.26"/>
    <n v="25954.58"/>
    <n v="9155.9"/>
    <n v="98985.739999999991"/>
  </r>
  <r>
    <s v="S"/>
    <x v="71"/>
    <s v="FAIRMONT"/>
    <s v="PAVE,LIGHT,MALS/RAILS,&amp; LAND"/>
    <d v="1990-12-03T00:00:00"/>
    <n v="87742.399999999994"/>
    <n v="6512.87"/>
    <n v="-44640.24"/>
    <n v="49615.029999999992"/>
  </r>
  <r>
    <s v="S"/>
    <x v="71"/>
    <s v="FAIRMONT"/>
    <s v="PAVE,LIGHT,MALS/RAILS,&amp; LAND"/>
    <d v="1990-12-28T00:00:00"/>
    <n v="0"/>
    <n v="55641.57"/>
    <n v="0"/>
    <n v="55641.57"/>
  </r>
  <r>
    <s v="S"/>
    <x v="71"/>
    <s v="FAIRMONT"/>
    <s v="CFR VEHICLE"/>
    <d v="1976-04-12T00:00:00"/>
    <n v="22960"/>
    <n v="57016"/>
    <n v="16494"/>
    <n v="96470"/>
  </r>
  <r>
    <s v="S"/>
    <x v="71"/>
    <s v="FAIRMONT"/>
    <s v="BITUMINOUS RAMP AND TAXIWAY"/>
    <d v="1977-11-15T00:00:00"/>
    <n v="0"/>
    <n v="14526.1"/>
    <n v="14526.1"/>
    <n v="29052.2"/>
  </r>
  <r>
    <s v="S"/>
    <x v="71"/>
    <s v="FAIRMONT"/>
    <s v="MAINTENANCE EQUIPMENT"/>
    <d v="1978-03-22T00:00:00"/>
    <n v="0"/>
    <n v="11473.33"/>
    <n v="5736.67"/>
    <n v="17210"/>
  </r>
  <r>
    <s v="S"/>
    <x v="71"/>
    <s v="FAIRMONT"/>
    <s v="X-WIND RUNWAY PAVING"/>
    <d v="1978-12-04T00:00:00"/>
    <n v="56203.16"/>
    <n v="0"/>
    <n v="6244.8"/>
    <n v="62447.960000000006"/>
  </r>
  <r>
    <s v="S"/>
    <x v="71"/>
    <s v="FAIRMONT"/>
    <s v="X-WIND RUNWAY PAVING"/>
    <d v="1979-02-02T00:00:00"/>
    <n v="239188.41"/>
    <n v="0"/>
    <n v="26576.49"/>
    <n v="265764.90000000002"/>
  </r>
  <r>
    <s v="S"/>
    <x v="71"/>
    <s v="FAIRMONT"/>
    <s v="X-WIND RUNWAY PAVING"/>
    <d v="1979-07-31T00:00:00"/>
    <n v="62910.25"/>
    <n v="0"/>
    <n v="6690.03"/>
    <n v="69600.28"/>
  </r>
  <r>
    <s v="S"/>
    <x v="71"/>
    <s v="FAIRMONT"/>
    <s v="X-WIND RUNWAY PAVING"/>
    <d v="1980-04-22T00:00:00"/>
    <n v="14298.18"/>
    <n v="0"/>
    <n v="1588.68"/>
    <n v="15886.86"/>
  </r>
  <r>
    <s v="S"/>
    <x v="71"/>
    <s v="FAIRMONT"/>
    <s v="X-WIND RUNWAY PAVING"/>
    <d v="1990-10-26T00:00:00"/>
    <n v="7015.64"/>
    <n v="2314"/>
    <n v="2546.23"/>
    <n v="11875.869999999999"/>
  </r>
  <r>
    <s v="S"/>
    <x v="71"/>
    <s v="FAIRMONT"/>
    <s v="LIGHTING AND NAV-AIDS"/>
    <d v="1988-12-16T00:00:00"/>
    <n v="88229.49"/>
    <n v="6971.19"/>
    <n v="10577.85"/>
    <n v="105778.53000000001"/>
  </r>
  <r>
    <s v="S"/>
    <x v="71"/>
    <s v="FAIRMONT"/>
    <s v="TERMINAL AREA IMPROVEMENTS"/>
    <d v="1988-01-06T00:00:00"/>
    <n v="623466.56999999995"/>
    <n v="175160.53"/>
    <n v="97331.53"/>
    <n v="895958.63"/>
  </r>
  <r>
    <s v="S"/>
    <x v="71"/>
    <s v="FAIRMONT"/>
    <s v="TERMINAL AREA IMPROVEMENTS"/>
    <d v="1988-10-06T00:00:00"/>
    <n v="2301.4299999999998"/>
    <n v="221.4"/>
    <n v="303.52999999999997"/>
    <n v="2826.3599999999997"/>
  </r>
  <r>
    <s v="S"/>
    <x v="71"/>
    <s v="FAIRMONT"/>
    <s v="TERMINAL AREA IMPROVEMENTS"/>
    <d v="1991-06-27T00:00:00"/>
    <n v="-22998.67"/>
    <n v="26274.13"/>
    <n v="3042.66"/>
    <n v="6318.1200000000026"/>
  </r>
  <r>
    <s v="S"/>
    <x v="71"/>
    <s v="FAIRMONT"/>
    <s v="AWSOM WEATHER STATION"/>
    <d v="1987-02-25T00:00:00"/>
    <n v="0"/>
    <n v="10000"/>
    <n v="5000"/>
    <n v="15000"/>
  </r>
  <r>
    <s v="S"/>
    <x v="71"/>
    <s v="FAIRMONT"/>
    <s v="BITUMINOUS CRACK REPAIR"/>
    <d v="1986-12-10T00:00:00"/>
    <n v="0"/>
    <n v="60255.21"/>
    <n v="30127.61"/>
    <n v="90382.82"/>
  </r>
  <r>
    <s v="S"/>
    <x v="71"/>
    <s v="FAIRMONT"/>
    <s v="UNICOM RADIO"/>
    <d v="1987-02-03T00:00:00"/>
    <n v="0"/>
    <n v="640.89"/>
    <n v="250"/>
    <n v="890.89"/>
  </r>
  <r>
    <s v="S"/>
    <x v="71"/>
    <s v="FAIRMONT"/>
    <s v="HANGAR RELOCAT/AV GAS/PAVING"/>
    <d v="1987-07-22T00:00:00"/>
    <n v="0"/>
    <n v="66295.45"/>
    <n v="33147.74"/>
    <n v="99443.19"/>
  </r>
  <r>
    <s v="S"/>
    <x v="71"/>
    <s v="FAIRMONT"/>
    <s v="HANGAR RELOCAT/AV GAS/PAVING"/>
    <d v="1987-08-19T00:00:00"/>
    <n v="0"/>
    <n v="26162.52"/>
    <n v="13081.25"/>
    <n v="39243.770000000004"/>
  </r>
  <r>
    <s v="S"/>
    <x v="71"/>
    <s v="FAIRMONT"/>
    <s v="HANGAR RELOCAT/AV GAS/PAVING"/>
    <d v="1987-09-23T00:00:00"/>
    <n v="0"/>
    <n v="27586.51"/>
    <n v="13793.26"/>
    <n v="41379.769999999997"/>
  </r>
  <r>
    <s v="S"/>
    <x v="71"/>
    <s v="FAIRMONT"/>
    <s v="HANGAR RELOCAT/AV GAS/PAVING"/>
    <d v="1987-10-20T00:00:00"/>
    <n v="0"/>
    <n v="39073.43"/>
    <n v="19536.71"/>
    <n v="58610.14"/>
  </r>
  <r>
    <s v="S"/>
    <x v="71"/>
    <s v="FAIRMONT"/>
    <s v="HANGAR RELOCAT/AV GAS/PAVING"/>
    <d v="1987-12-11T00:00:00"/>
    <n v="0"/>
    <n v="15349.04"/>
    <n v="7674.5"/>
    <n v="23023.54"/>
  </r>
  <r>
    <s v="S"/>
    <x v="71"/>
    <s v="FAIRMONT"/>
    <s v="HANGAR RELOCAT/AV GAS/PAVING"/>
    <d v="1987-12-24T00:00:00"/>
    <n v="0"/>
    <n v="12377.94"/>
    <n v="6188.96"/>
    <n v="18566.900000000001"/>
  </r>
  <r>
    <s v="S"/>
    <x v="71"/>
    <s v="FAIRMONT"/>
    <s v="HANGAR RELOCAT/AV GAS/PAVING"/>
    <d v="1988-08-30T00:00:00"/>
    <n v="0"/>
    <n v="1184.8399999999999"/>
    <n v="592.41999999999996"/>
    <n v="1777.2599999999998"/>
  </r>
  <r>
    <s v="S"/>
    <x v="71"/>
    <s v="FAIRMONT"/>
    <s v="HANGAR RELOCAT/AV GAS/PAVING"/>
    <d v="1988-12-23T00:00:00"/>
    <n v="0"/>
    <n v="1321.86"/>
    <n v="660.94"/>
    <n v="1982.8"/>
  </r>
  <r>
    <s v="S"/>
    <x v="71"/>
    <s v="FAIRMONT"/>
    <s v="HANGAR RELOCAT/AV GAS/PAVING"/>
    <d v="1989-03-31T00:00:00"/>
    <n v="0"/>
    <n v="5689.75"/>
    <n v="2844.87"/>
    <n v="8534.619999999999"/>
  </r>
  <r>
    <s v="S"/>
    <x v="71"/>
    <s v="FAIRMONT"/>
    <s v="HANGAR RELOCAT/AV GAS/PAVING"/>
    <d v="1990-07-19T00:00:00"/>
    <n v="0"/>
    <n v="1353.35"/>
    <n v="676.68"/>
    <n v="2030.0299999999997"/>
  </r>
  <r>
    <s v="S"/>
    <x v="71"/>
    <s v="FAIRMONT"/>
    <s v="HANGAR RELOCAT/AV GAS/PAVING"/>
    <d v="1993-04-05T00:00:00"/>
    <n v="0"/>
    <n v="202.86"/>
    <n v="101.43"/>
    <n v="304.29000000000002"/>
  </r>
  <r>
    <s v="S"/>
    <x v="71"/>
    <s v="FAIRMONT"/>
    <s v="RUNWAY 13/31 REHABILITATION"/>
    <d v="1989-10-16T00:00:00"/>
    <n v="412694.42"/>
    <n v="619.5"/>
    <n v="46164.67"/>
    <n v="459478.58999999997"/>
  </r>
  <r>
    <s v="S"/>
    <x v="71"/>
    <s v="FAIRMONT"/>
    <s v="RUNWAY 13/31 REHABILITATION"/>
    <d v="1989-12-21T00:00:00"/>
    <n v="67305.58"/>
    <n v="15916.71"/>
    <n v="15436.72"/>
    <n v="98659.010000000009"/>
  </r>
  <r>
    <s v="S"/>
    <x v="71"/>
    <s v="FAIRMONT"/>
    <s v="RUNWAY 13/31 REHABILITATION"/>
    <d v="1991-08-27T00:00:00"/>
    <n v="0"/>
    <n v="-13073.86"/>
    <n v="-885.54"/>
    <n v="-13959.400000000001"/>
  </r>
  <r>
    <s v="S"/>
    <x v="71"/>
    <s v="FAIRMONT"/>
    <s v="RUNWAY 13/31 REHABILITATION"/>
    <d v="1991-08-27T00:00:00"/>
    <n v="50862.18"/>
    <n v="0"/>
    <n v="0"/>
    <n v="50862.18"/>
  </r>
  <r>
    <s v="S"/>
    <x v="71"/>
    <s v="FAIRMONT"/>
    <s v="HANGAR ROOF REPAIR"/>
    <d v="1989-03-23T00:00:00"/>
    <n v="0"/>
    <n v="26456.1"/>
    <n v="13228.05"/>
    <n v="39684.149999999994"/>
  </r>
  <r>
    <s v="S"/>
    <x v="71"/>
    <s v="FAIRMONT"/>
    <s v="LIGHTED GUIDANCE SIGNS"/>
    <d v="1991-08-08T00:00:00"/>
    <n v="29017.19"/>
    <n v="0"/>
    <n v="3224.14"/>
    <n v="32241.329999999998"/>
  </r>
  <r>
    <s v="S"/>
    <x v="71"/>
    <s v="FAIRMONT"/>
    <s v="LIGHTED GUIDANCE SIGNS"/>
    <d v="1991-09-25T00:00:00"/>
    <n v="22506.43"/>
    <n v="0"/>
    <n v="2500.71"/>
    <n v="25007.14"/>
  </r>
  <r>
    <s v="S"/>
    <x v="71"/>
    <s v="FAIRMONT"/>
    <s v="LIGHTED GUIDANCE SIGNS"/>
    <d v="1992-02-19T00:00:00"/>
    <n v="3635.98"/>
    <n v="0"/>
    <n v="403.99"/>
    <n v="4039.9700000000003"/>
  </r>
  <r>
    <s v="S"/>
    <x v="71"/>
    <s v="FAIRMONT"/>
    <s v="SNOW REMOVAL EQUIPMENT"/>
    <d v="1992-03-02T00:00:00"/>
    <n v="0"/>
    <n v="86150.67"/>
    <n v="43075.33"/>
    <n v="129226"/>
  </r>
  <r>
    <s v="S"/>
    <x v="71"/>
    <s v="FAIRMONT"/>
    <s v="RUNWAY 2-20 REHABILITATION"/>
    <d v="1992-12-16T00:00:00"/>
    <n v="0"/>
    <n v="61873.97"/>
    <n v="30936.98"/>
    <n v="92810.95"/>
  </r>
  <r>
    <s v="S"/>
    <x v="71"/>
    <s v="FAIRMONT"/>
    <s v="RUNWAY 2-20 REHABILITATION"/>
    <d v="1993-02-16T00:00:00"/>
    <n v="0"/>
    <n v="8735"/>
    <n v="4367.5"/>
    <n v="13102.5"/>
  </r>
  <r>
    <s v="S"/>
    <x v="71"/>
    <s v="FAIRMONT"/>
    <s v="RUNWAY 2-20 REHABILITATION"/>
    <d v="1993-02-16T00:00:00"/>
    <n v="0"/>
    <n v="3373.19"/>
    <n v="1686.6"/>
    <n v="5059.79"/>
  </r>
  <r>
    <s v="S"/>
    <x v="71"/>
    <s v="FAIRMONT"/>
    <s v="RUNWAY 2-20 REHABILITATION"/>
    <d v="1993-07-19T00:00:00"/>
    <n v="0"/>
    <n v="1750.91"/>
    <n v="875.45"/>
    <n v="2626.36"/>
  </r>
  <r>
    <s v="S"/>
    <x v="71"/>
    <s v="FAIRMONT"/>
    <s v="ADDL LIGHTED SIGNS"/>
    <d v="1994-02-01T00:00:00"/>
    <n v="23451.37"/>
    <n v="0"/>
    <n v="2605.71"/>
    <n v="26057.079999999998"/>
  </r>
  <r>
    <s v="S"/>
    <x v="71"/>
    <s v="FAIRMONT"/>
    <s v="ADDL LIGHTED SIGNS"/>
    <d v="1994-05-11T00:00:00"/>
    <n v="53161.22"/>
    <n v="0"/>
    <n v="5906.8"/>
    <n v="59068.020000000004"/>
  </r>
  <r>
    <s v="S"/>
    <x v="71"/>
    <s v="FAIRMONT"/>
    <s v="ADDL LIGHTED SIGNS"/>
    <d v="1995-03-23T00:00:00"/>
    <n v="7828.43"/>
    <n v="0"/>
    <n v="869.82"/>
    <n v="8698.25"/>
  </r>
  <r>
    <s v="S"/>
    <x v="71"/>
    <s v="FAIRMONT"/>
    <s v="CONSULT. SERV.-OBSTR. REM."/>
    <d v="1995-03-07T00:00:00"/>
    <n v="0"/>
    <n v="5988"/>
    <n v="2994"/>
    <n v="8982"/>
  </r>
  <r>
    <s v="S"/>
    <x v="71"/>
    <s v="FAIRMONT"/>
    <s v="CONSULT. SERV.-OBSTR. REM."/>
    <d v="1996-08-14T00:00:00"/>
    <n v="0"/>
    <n v="3051.67"/>
    <n v="1525.83"/>
    <n v="4577.5"/>
  </r>
  <r>
    <s v="S"/>
    <x v="71"/>
    <s v="FAIRMONT"/>
    <s v="CONSULT. SERV.-OBSTR. REM."/>
    <d v="1998-04-30T00:00:00"/>
    <n v="0"/>
    <n v="115.67"/>
    <n v="57.83"/>
    <n v="173.5"/>
  </r>
  <r>
    <s v="S"/>
    <x v="71"/>
    <s v="FAIRMONT"/>
    <s v="LAND ACQUISITION-OBST. REM."/>
    <d v="1995-03-07T00:00:00"/>
    <n v="0"/>
    <n v="8402.33"/>
    <n v="4201.17"/>
    <n v="12603.5"/>
  </r>
  <r>
    <s v="S"/>
    <x v="71"/>
    <s v="FAIRMONT"/>
    <s v="LAND ACQUISITION-OBST. REM."/>
    <d v="1996-08-14T00:00:00"/>
    <n v="0"/>
    <n v="198.34"/>
    <n v="99.16"/>
    <n v="297.5"/>
  </r>
  <r>
    <s v="S"/>
    <x v="71"/>
    <s v="FAIRMONT"/>
    <s v="LAND ACQUISITION-OBST. REM."/>
    <d v="1997-02-06T00:00:00"/>
    <n v="0"/>
    <n v="21399.33"/>
    <n v="24699.67"/>
    <n v="46099"/>
  </r>
  <r>
    <s v="S"/>
    <x v="71"/>
    <s v="FAIRMONT"/>
    <s v="LAND ACQUISITION-OBST. REM."/>
    <d v="1997-02-06T00:00:00"/>
    <n v="0"/>
    <n v="28000"/>
    <n v="0"/>
    <n v="28000"/>
  </r>
  <r>
    <s v="S"/>
    <x v="71"/>
    <s v="FAIRMONT"/>
    <s v="LAND ACQUISITION-OBST. REM."/>
    <d v="1997-08-01T00:00:00"/>
    <n v="0"/>
    <n v="1229.42"/>
    <n v="0"/>
    <n v="1229.42"/>
  </r>
  <r>
    <s v="S"/>
    <x v="71"/>
    <s v="FAIRMONT"/>
    <s v="TRACTOR, LOADER, &amp; MOWER"/>
    <d v="1994-08-24T00:00:00"/>
    <n v="0"/>
    <n v="56000"/>
    <n v="28000"/>
    <n v="84000"/>
  </r>
  <r>
    <s v="S"/>
    <x v="71"/>
    <s v="FAIRMONT"/>
    <s v="TRACTOR, LOADER, &amp; MOWER"/>
    <d v="1994-10-19T00:00:00"/>
    <n v="0"/>
    <n v="3486.33"/>
    <n v="1743.17"/>
    <n v="5229.5"/>
  </r>
  <r>
    <s v="S"/>
    <x v="71"/>
    <s v="FAIRMONT"/>
    <s v="OBSTRUCTION REMOVAL-GRADING"/>
    <d v="1994-09-26T00:00:00"/>
    <n v="0"/>
    <n v="15816.11"/>
    <n v="7908.05"/>
    <n v="23724.16"/>
  </r>
  <r>
    <s v="S"/>
    <x v="71"/>
    <s v="FAIRMONT"/>
    <s v="OBSTRUCTION REMOVAL-GRADING"/>
    <d v="1995-03-01T00:00:00"/>
    <n v="0"/>
    <n v="22183.89"/>
    <n v="11091.95"/>
    <n v="33275.839999999997"/>
  </r>
  <r>
    <s v="S"/>
    <x v="71"/>
    <s v="FAIRMONT"/>
    <s v="OBSTRUCTION REMOVAL-GRADING"/>
    <d v="1995-05-10T00:00:00"/>
    <n v="0"/>
    <n v="13020.12"/>
    <n v="6510.05"/>
    <n v="19530.170000000002"/>
  </r>
  <r>
    <s v="S"/>
    <x v="71"/>
    <s v="FAIRMONT"/>
    <s v="OBSTRUCTION REMOVAL-GRADING"/>
    <d v="1995-07-12T00:00:00"/>
    <n v="0"/>
    <n v="1979.88"/>
    <n v="989.95"/>
    <n v="2969.83"/>
  </r>
  <r>
    <s v="S"/>
    <x v="71"/>
    <s v="FAIRMONT"/>
    <s v="OBSTRUCTION REMOVAL-GRADING"/>
    <d v="1997-08-01T00:00:00"/>
    <n v="0"/>
    <n v="9617.2099999999991"/>
    <n v="0"/>
    <n v="9617.2099999999991"/>
  </r>
  <r>
    <s v="S"/>
    <x v="71"/>
    <s v="FAIRMONT"/>
    <s v="TREE REMOVAL-STAGE ONE"/>
    <d v="1995-03-07T00:00:00"/>
    <n v="0"/>
    <n v="6559.17"/>
    <n v="3279.58"/>
    <n v="9838.75"/>
  </r>
  <r>
    <s v="S"/>
    <x v="71"/>
    <s v="FAIRMONT"/>
    <s v="TREE REMOVAL-STAGE ONE"/>
    <d v="1996-08-14T00:00:00"/>
    <n v="0"/>
    <n v="260.66000000000003"/>
    <n v="130.34"/>
    <n v="391"/>
  </r>
  <r>
    <s v="S"/>
    <x v="71"/>
    <s v="FAIRMONT"/>
    <s v="TREE REMOVAL-STAGE ONE"/>
    <d v="1996-10-04T00:00:00"/>
    <n v="0"/>
    <n v="7180.17"/>
    <n v="3590.08"/>
    <n v="10770.25"/>
  </r>
  <r>
    <s v="S"/>
    <x v="71"/>
    <s v="FAIRMONT"/>
    <s v="AIRPORT FUEL SYSTEM"/>
    <d v="1997-12-19T00:00:00"/>
    <n v="0"/>
    <n v="67980.12"/>
    <n v="67980.12"/>
    <n v="135960.24"/>
  </r>
  <r>
    <s v="S"/>
    <x v="71"/>
    <s v="FAIRMONT"/>
    <s v="PAINT STRIPPING"/>
    <d v="1999-05-04T00:00:00"/>
    <n v="0"/>
    <n v="4206.62"/>
    <n v="2804.41"/>
    <n v="7011.03"/>
  </r>
  <r>
    <s v="S"/>
    <x v="71"/>
    <s v="FAIRMONT"/>
    <s v="MicroSurf Rwys, Txys, &amp; Apron 05-02"/>
    <d v="2003-10-02T00:00:00"/>
    <n v="278510"/>
    <n v="0"/>
    <n v="30946.560000000001"/>
    <n v="309456.56"/>
  </r>
  <r>
    <s v="S"/>
    <x v="71"/>
    <s v="FAIRMONT"/>
    <s v="MicroSurf Rwys, Txys, &amp; Apron 05-02"/>
    <d v="2004-01-05T00:00:00"/>
    <n v="22756"/>
    <n v="0"/>
    <n v="2528.25"/>
    <n v="25284.25"/>
  </r>
  <r>
    <s v="S"/>
    <x v="71"/>
    <s v="FAIRMONT"/>
    <s v="MicroSurf Rwys, Txys, &amp; Apron 05-02"/>
    <d v="2004-02-05T00:00:00"/>
    <n v="59109"/>
    <n v="0"/>
    <n v="6567.97"/>
    <n v="65676.97"/>
  </r>
  <r>
    <s v="S"/>
    <x v="71"/>
    <s v="FAIRMONT"/>
    <s v="MicroSurf Rwys, Txys, &amp; Apron 05-02"/>
    <d v="2005-08-24T00:00:00"/>
    <n v="22723"/>
    <n v="0"/>
    <n v="2524.91"/>
    <n v="25247.91"/>
  </r>
  <r>
    <s v="S"/>
    <x v="71"/>
    <s v="FAIRMONT"/>
    <s v="T-Hangar"/>
    <d v="2006-08-23T00:00:00"/>
    <n v="436330"/>
    <n v="0"/>
    <n v="22966.22"/>
    <n v="459296.22"/>
  </r>
  <r>
    <s v="S"/>
    <x v="71"/>
    <s v="FAIRMONT"/>
    <s v="T-Hangar"/>
    <d v="2008-02-20T00:00:00"/>
    <n v="36170"/>
    <n v="0"/>
    <n v="4533.78"/>
    <n v="40703.78"/>
  </r>
  <r>
    <s v="S"/>
    <x v="71"/>
    <s v="FAIRMONT"/>
    <s v="T-Hangar"/>
    <d v="2009-08-19T00:00:00"/>
    <n v="50000"/>
    <n v="0"/>
    <n v="0"/>
    <n v="50000"/>
  </r>
  <r>
    <s v="S"/>
    <x v="71"/>
    <s v="FAIRMONT"/>
    <s v="T-Hangar"/>
    <d v="2009-08-19T00:00:00"/>
    <n v="40557"/>
    <n v="0"/>
    <n v="0"/>
    <n v="40557"/>
  </r>
  <r>
    <s v="S"/>
    <x v="71"/>
    <s v="FAIRMONT"/>
    <s v="SRE, ALP Update 07-06"/>
    <d v="2007-05-14T00:00:00"/>
    <n v="136204"/>
    <n v="0"/>
    <n v="7169.73"/>
    <n v="143373.73000000001"/>
  </r>
  <r>
    <s v="S"/>
    <x v="71"/>
    <s v="FAIRMONT"/>
    <s v="SRE, ALP Update 07-06"/>
    <d v="2008-04-25T00:00:00"/>
    <n v="12446"/>
    <n v="0"/>
    <n v="665"/>
    <n v="13111"/>
  </r>
  <r>
    <s v="S"/>
    <x v="71"/>
    <s v="FAIRMONT"/>
    <s v="SRE, ALP Update 07-06"/>
    <d v="2009-04-09T00:00:00"/>
    <n v="5962"/>
    <n v="0"/>
    <n v="303"/>
    <n v="6265"/>
  </r>
  <r>
    <s v="S"/>
    <x v="71"/>
    <s v="FAIRMONT"/>
    <s v="Crack Repair 08-07"/>
    <d v="2008-03-25T00:00:00"/>
    <n v="29900"/>
    <n v="0"/>
    <n v="2100"/>
    <n v="32000"/>
  </r>
  <r>
    <s v="S"/>
    <x v="71"/>
    <s v="FAIRMONT"/>
    <s v="Crack Repair 08-07"/>
    <d v="2009-05-13T00:00:00"/>
    <n v="10000"/>
    <n v="0"/>
    <n v="0"/>
    <n v="10000"/>
  </r>
  <r>
    <s v="S"/>
    <x v="71"/>
    <s v="FAIRMONT"/>
    <s v="Crack Repair 08-07"/>
    <d v="2009-05-13T00:00:00"/>
    <n v="4496"/>
    <n v="0"/>
    <n v="237.24"/>
    <n v="4733.24"/>
  </r>
  <r>
    <s v="S"/>
    <x v="71"/>
    <s v="FAIRMONT"/>
    <s v="Perimeter fence; rehab apron 09-08"/>
    <d v="2009-04-22T00:00:00"/>
    <n v="71432"/>
    <n v="0"/>
    <n v="3761.02"/>
    <n v="75193.02"/>
  </r>
  <r>
    <s v="S"/>
    <x v="71"/>
    <s v="FAIRMONT"/>
    <s v="Perimeter fence; rehab apron 09-08"/>
    <d v="2011-06-08T00:00:00"/>
    <n v="17173"/>
    <n v="0"/>
    <n v="904.21"/>
    <n v="18077.21"/>
  </r>
  <r>
    <s v="S"/>
    <x v="71"/>
    <s v="FAIRMONT"/>
    <s v="Perimeter fence; rehab apron 09-08"/>
    <d v="2012-03-06T00:00:00"/>
    <n v="5405"/>
    <n v="0"/>
    <n v="283"/>
    <n v="5688"/>
  </r>
  <r>
    <s v="S"/>
    <x v="71"/>
    <s v="FAIRMONT"/>
    <s v="Rehab Ent Rd/Rem Obs Rwy 13/Terminal Imp"/>
    <d v="2010-05-28T00:00:00"/>
    <n v="182850"/>
    <n v="0"/>
    <n v="9763.33"/>
    <n v="192613.33"/>
  </r>
  <r>
    <s v="S"/>
    <x v="71"/>
    <s v="FAIRMONT"/>
    <s v="Rehab Ent Rd/Rem Obs Rwy 13/Terminal Imp"/>
    <d v="2010-11-18T00:00:00"/>
    <n v="2993"/>
    <n v="0"/>
    <n v="18.5"/>
    <n v="3011.5"/>
  </r>
  <r>
    <s v="S"/>
    <x v="71"/>
    <s v="FAIRMONT"/>
    <s v="Fuel Card Reader Upgrade"/>
    <d v="2010-12-06T00:00:00"/>
    <n v="0"/>
    <n v="7190.5"/>
    <n v="7190.49"/>
    <n v="14380.99"/>
  </r>
  <r>
    <s v="S"/>
    <x v="71"/>
    <s v="FAIRMONT"/>
    <s v="Reconstruct Runway 2/20 &amp; SWPPP"/>
    <d v="2010-11-05T00:00:00"/>
    <n v="224609"/>
    <n v="0"/>
    <n v="12222.89"/>
    <n v="236831.89"/>
  </r>
  <r>
    <s v="S"/>
    <x v="71"/>
    <s v="FAIRMONT"/>
    <s v="Reconstruct Runway 2/20 &amp; SWPPP"/>
    <d v="2011-06-08T00:00:00"/>
    <n v="835052"/>
    <n v="0"/>
    <n v="54176.18"/>
    <n v="889228.18"/>
  </r>
  <r>
    <s v="S"/>
    <x v="71"/>
    <s v="FAIRMONT"/>
    <s v="Reconstruct Runway 2/20 &amp; SWPPP"/>
    <d v="2011-06-30T00:00:00"/>
    <n v="387002"/>
    <n v="0"/>
    <n v="20368"/>
    <n v="407370"/>
  </r>
  <r>
    <s v="S"/>
    <x v="71"/>
    <s v="FAIRMONT"/>
    <s v="Reconstruct Runway 2/20 &amp; SWPPP"/>
    <d v="2012-01-12T00:00:00"/>
    <n v="166459"/>
    <n v="0"/>
    <n v="6904.05"/>
    <n v="173363.05"/>
  </r>
  <r>
    <s v="S"/>
    <x v="71"/>
    <s v="FAIRMONT"/>
    <s v="Reconstruct Runway 2/20 &amp; SWPPP"/>
    <d v="2013-04-12T00:00:00"/>
    <n v="119631"/>
    <n v="0"/>
    <n v="-2072.79"/>
    <n v="117558.21"/>
  </r>
  <r>
    <s v="S"/>
    <x v="71"/>
    <s v="FAIRMONT"/>
    <s v="Construct Concrete Fueling Pad"/>
    <d v="2012-01-11T00:00:00"/>
    <n v="20267"/>
    <n v="0"/>
    <n v="1067"/>
    <n v="21334"/>
  </r>
  <r>
    <s v="S"/>
    <x v="71"/>
    <s v="FAIRMONT"/>
    <s v="Construct Concrete Fueling Pad"/>
    <d v="2013-06-11T00:00:00"/>
    <n v="48595"/>
    <n v="0"/>
    <n v="2558.12"/>
    <n v="51153.120000000003"/>
  </r>
  <r>
    <s v="S"/>
    <x v="71"/>
    <s v="FAIRMONT"/>
    <s v="Rehab Rwy 13/31, Txy, Apron, RSA  13-12"/>
    <d v="2013-02-28T00:00:00"/>
    <n v="232113"/>
    <n v="0"/>
    <n v="25790.799999999999"/>
    <n v="257903.8"/>
  </r>
  <r>
    <s v="S"/>
    <x v="71"/>
    <s v="FAIRMONT"/>
    <s v="Rehab Rwy 13/31, Txy, Apron, RSA  13-12"/>
    <d v="2013-09-05T00:00:00"/>
    <n v="2073094"/>
    <n v="2130.66"/>
    <n v="231258.43"/>
    <n v="2306483.09"/>
  </r>
  <r>
    <s v="S"/>
    <x v="71"/>
    <s v="FAIRMONT"/>
    <s v="Rehab Rwy 13/31, Txy, Apron, RSA  13-12"/>
    <d v="2013-11-15T00:00:00"/>
    <n v="1385171"/>
    <n v="28940.080000000002"/>
    <n v="131760.87"/>
    <n v="1545871.9500000002"/>
  </r>
  <r>
    <s v="S"/>
    <x v="71"/>
    <s v="FAIRMONT"/>
    <s v="Rehab Rwy 13/31, Txy, Apron, RSA  13-12"/>
    <d v="2014-02-07T00:00:00"/>
    <n v="128122"/>
    <n v="30870.09"/>
    <n v="0"/>
    <n v="158992.09"/>
  </r>
  <r>
    <s v="S"/>
    <x v="71"/>
    <s v="FAIRMONT"/>
    <s v="Rehab Rwy 13/31, Txy, Apron, RSA  13-12"/>
    <d v="2014-03-13T00:00:00"/>
    <n v="100"/>
    <n v="0"/>
    <n v="0"/>
    <n v="100"/>
  </r>
  <r>
    <s v="S"/>
    <x v="71"/>
    <s v="FAIRMONT"/>
    <s v="Rehab Rwy 13/31, Txy, Apron, RSA  13-12"/>
    <d v="2016-08-26T00:00:00"/>
    <n v="369520"/>
    <n v="3727.11"/>
    <n v="0"/>
    <n v="373247.11"/>
  </r>
  <r>
    <s v="S"/>
    <x v="71"/>
    <s v="FAIRMONT"/>
    <s v="Hangar Door Replacement"/>
    <d v="2013-09-04T00:00:00"/>
    <n v="0"/>
    <n v="27531.47"/>
    <n v="27531.47"/>
    <n v="55062.94"/>
  </r>
  <r>
    <s v="S"/>
    <x v="71"/>
    <s v="FAIRMONT"/>
    <s v="Bond Eligible Runway Paving"/>
    <d v="2013-09-04T00:00:00"/>
    <n v="0"/>
    <n v="35593.39"/>
    <n v="0"/>
    <n v="35593.39"/>
  </r>
  <r>
    <s v="S"/>
    <x v="71"/>
    <s v="FAIRMONT"/>
    <s v="Bond Eligible Runway Paving"/>
    <d v="2014-02-05T00:00:00"/>
    <n v="0"/>
    <n v="181349.61"/>
    <n v="0"/>
    <n v="181349.61"/>
  </r>
  <r>
    <s v="S"/>
    <x v="71"/>
    <s v="FAIRMONT"/>
    <s v="Reconstruction Design -Taxilanes in Hangar Area"/>
    <d v="2016-03-14T00:00:00"/>
    <n v="32255"/>
    <n v="60373.99"/>
    <n v="16438.09"/>
    <n v="109067.07999999999"/>
  </r>
  <r>
    <s v="S"/>
    <x v="71"/>
    <s v="FAIRMONT"/>
    <s v="Reconstruction Design -Taxilanes in Hangar Area"/>
    <d v="2016-09-08T00:00:00"/>
    <n v="15267"/>
    <n v="20334.13"/>
    <n v="5902.84"/>
    <n v="41503.97"/>
  </r>
  <r>
    <s v="S"/>
    <x v="71"/>
    <s v="FAIRMONT"/>
    <s v="Reconstruction Design -Taxilanes in Hangar Area"/>
    <d v="2017-04-21T00:00:00"/>
    <n v="4397"/>
    <n v="0"/>
    <n v="0"/>
    <n v="4397"/>
  </r>
  <r>
    <s v="S"/>
    <x v="71"/>
    <s v="FAIRMONT"/>
    <s v="Rehabilitate Taxilanes  AIP 15-16"/>
    <d v="2017-02-09T00:00:00"/>
    <n v="298236"/>
    <n v="317924.76"/>
    <n v="107578.28"/>
    <n v="723739.04"/>
  </r>
  <r>
    <s v="S"/>
    <x v="71"/>
    <s v="FAIRMONT"/>
    <s v="Rehabilitate Taxilanes  AIP 15-16"/>
    <d v="2018-10-17T00:00:00"/>
    <n v="13405"/>
    <n v="45134.48"/>
    <n v="-1875.12"/>
    <n v="56664.36"/>
  </r>
  <r>
    <s v="S"/>
    <x v="71"/>
    <s v="FAIRMONT"/>
    <s v="Rehabilitate Taxilanes  AIP 15-16"/>
    <d v="2019-05-02T00:00:00"/>
    <n v="27368"/>
    <n v="0"/>
    <n v="0"/>
    <n v="27368"/>
  </r>
  <r>
    <s v="S"/>
    <x v="71"/>
    <s v="FAIRMONT"/>
    <s v="Construct Hangar (Phase 1) - Design only"/>
    <d v="2019-03-15T00:00:00"/>
    <n v="63343"/>
    <n v="3519.08"/>
    <n v="3519.48"/>
    <n v="70381.56"/>
  </r>
  <r>
    <s v="S"/>
    <x v="71"/>
    <s v="FAIRMONT"/>
    <s v="Construct Hangar (Phase 1) - Design only"/>
    <d v="2019-10-15T00:00:00"/>
    <n v="39856"/>
    <n v="2756.15"/>
    <n v="2755.87"/>
    <n v="45368.020000000004"/>
  </r>
  <r>
    <s v="S"/>
    <x v="71"/>
    <s v="FAIRMONT"/>
    <s v="Maintenance Truck and Plow"/>
    <d v="2018-12-21T00:00:00"/>
    <n v="0"/>
    <n v="30318.37"/>
    <n v="12993.58"/>
    <n v="43311.95"/>
  </r>
  <r>
    <s v="S"/>
    <x v="71"/>
    <s v="FAIRMONT"/>
    <s v="Airfield Pavement Rehab"/>
    <d v="2019-10-22T00:00:00"/>
    <n v="0"/>
    <n v="11689.89"/>
    <n v="5009.95"/>
    <n v="16699.84"/>
  </r>
  <r>
    <s v="S"/>
    <x v="71"/>
    <s v="FAIRMONT"/>
    <s v="Airfield Pavement Rehab"/>
    <d v="2020-04-15T00:00:00"/>
    <n v="0"/>
    <n v="117153.88"/>
    <n v="50208.800000000003"/>
    <n v="167362.68"/>
  </r>
  <r>
    <s v="S"/>
    <x v="71"/>
    <s v="FAIRMONT"/>
    <s v="Airfield Pavement Rehab"/>
    <d v="2020-07-29T00:00:00"/>
    <n v="0"/>
    <n v="16208.51"/>
    <n v="6946.5"/>
    <n v="23155.010000000002"/>
  </r>
  <r>
    <s v="S"/>
    <x v="71"/>
    <s v="FAIRMONT"/>
    <s v="Airfield Pavement Rehab"/>
    <d v="2020-07-29T00:00:00"/>
    <n v="0"/>
    <n v="22654.81"/>
    <n v="9709.2099999999991"/>
    <n v="32364.02"/>
  </r>
  <r>
    <s v="S"/>
    <x v="71"/>
    <s v="FAIRMONT"/>
    <s v="Construct Hangar (7 T-Hangars)"/>
    <d v="1899-12-30T00:00:00"/>
    <n v="647746"/>
    <n v="38845.82"/>
    <n v="38847.449999999997"/>
    <n v="725439.2699999999"/>
  </r>
  <r>
    <s v="S"/>
    <x v="71"/>
    <s v="FAIRMONT"/>
    <s v="Construct Hangar (7 T-Hangars)"/>
    <d v="2020-05-06T00:00:00"/>
    <n v="148054"/>
    <n v="8225.23"/>
    <n v="8225.52"/>
    <n v="164504.75"/>
  </r>
  <r>
    <s v="S"/>
    <x v="71"/>
    <s v="FAIRMONT"/>
    <s v="Construct Hangar Taxi-lanes &amp; Aprons"/>
    <d v="2021-03-24T00:00:00"/>
    <n v="259588"/>
    <n v="102541.29"/>
    <n v="44031.519999999997"/>
    <n v="406160.81"/>
  </r>
  <r>
    <s v="S"/>
    <x v="71"/>
    <s v="FAIRMONT"/>
    <s v="CARES Act - Fairmont"/>
    <d v="2021-02-11T00:00:00"/>
    <n v="29999"/>
    <n v="0"/>
    <n v="0"/>
    <n v="29999"/>
  </r>
  <r>
    <s v="S"/>
    <x v="71"/>
    <s v="FAIRMONT"/>
    <s v="LAND"/>
    <d v="1948-10-08T00:00:00"/>
    <n v="8000"/>
    <n v="0"/>
    <n v="24000"/>
    <n v="32000"/>
  </r>
  <r>
    <s v="S"/>
    <x v="71"/>
    <s v="FAIRMONT"/>
    <s v="LAND"/>
    <d v="1961-02-28T00:00:00"/>
    <n v="16267.19"/>
    <n v="0"/>
    <n v="0"/>
    <n v="16267.19"/>
  </r>
  <r>
    <s v="S"/>
    <x v="71"/>
    <s v="FAIRMONT"/>
    <s v="LAND"/>
    <d v="1968-02-21T00:00:00"/>
    <n v="9592.77"/>
    <n v="0"/>
    <n v="0"/>
    <n v="9592.77"/>
  </r>
  <r>
    <s v="S"/>
    <x v="71"/>
    <s v="FAIRMONT"/>
    <s v="LAND"/>
    <d v="1990-12-28T00:00:00"/>
    <n v="0"/>
    <n v="5077"/>
    <n v="0"/>
    <n v="5077"/>
  </r>
  <r>
    <s v="S"/>
    <x v="72"/>
    <s v="FARIBAULT"/>
    <m/>
    <d v="1947-07-17T00:00:00"/>
    <n v="0"/>
    <n v="3046.29"/>
    <n v="1785.21"/>
    <n v="4831.5"/>
  </r>
  <r>
    <s v="S"/>
    <x v="72"/>
    <s v="FARIBAULT"/>
    <m/>
    <d v="1947-07-17T00:00:00"/>
    <n v="0"/>
    <n v="1784.75"/>
    <n v="2098.25"/>
    <n v="3883"/>
  </r>
  <r>
    <s v="S"/>
    <x v="72"/>
    <s v="FARIBAULT"/>
    <m/>
    <d v="1947-07-17T00:00:00"/>
    <n v="0"/>
    <n v="3124"/>
    <n v="10277.219999999999"/>
    <n v="13401.22"/>
  </r>
  <r>
    <s v="S"/>
    <x v="72"/>
    <s v="FARIBAULT"/>
    <m/>
    <d v="1947-10-24T00:00:00"/>
    <n v="0"/>
    <n v="786.47"/>
    <n v="788.41"/>
    <n v="1574.88"/>
  </r>
  <r>
    <s v="S"/>
    <x v="72"/>
    <s v="FARIBAULT"/>
    <m/>
    <d v="1947-07-17T00:00:00"/>
    <n v="0"/>
    <n v="120"/>
    <n v="120"/>
    <n v="240"/>
  </r>
  <r>
    <s v="S"/>
    <x v="72"/>
    <s v="FARIBAULT"/>
    <m/>
    <d v="1947-07-17T00:00:00"/>
    <n v="0"/>
    <n v="175.65"/>
    <n v="175.65"/>
    <n v="351.3"/>
  </r>
  <r>
    <s v="S"/>
    <x v="72"/>
    <s v="FARIBAULT"/>
    <m/>
    <d v="1949-01-21T00:00:00"/>
    <n v="0"/>
    <n v="1062.98"/>
    <n v="1062.98"/>
    <n v="2125.96"/>
  </r>
  <r>
    <s v="S"/>
    <x v="72"/>
    <s v="FARIBAULT"/>
    <s v="WELL"/>
    <d v="1947-11-14T00:00:00"/>
    <n v="0"/>
    <n v="591.5"/>
    <n v="591.5"/>
    <n v="1183"/>
  </r>
  <r>
    <s v="S"/>
    <x v="72"/>
    <s v="FARIBAULT"/>
    <s v="PUMPHOUSE-PUMP"/>
    <d v="1948-12-17T00:00:00"/>
    <n v="0"/>
    <n v="1426.5"/>
    <n v="1426.5"/>
    <n v="2853"/>
  </r>
  <r>
    <s v="S"/>
    <x v="72"/>
    <s v="FARIBAULT"/>
    <s v="GRAD-DRAIN-SURFACE-RUNWAY"/>
    <d v="1949-12-13T00:00:00"/>
    <n v="26550.720000000001"/>
    <n v="20658.560000000001"/>
    <n v="5892.17"/>
    <n v="53101.45"/>
  </r>
  <r>
    <s v="S"/>
    <x v="72"/>
    <s v="FARIBAULT"/>
    <s v="BIT. TREATED GRAVEL SURF."/>
    <d v="1948-11-18T00:00:00"/>
    <n v="0"/>
    <n v="400"/>
    <n v="103"/>
    <n v="503"/>
  </r>
  <r>
    <s v="S"/>
    <x v="72"/>
    <s v="FARIBAULT"/>
    <s v="REFLECTOR LIGHTING"/>
    <d v="1950-05-09T00:00:00"/>
    <n v="0"/>
    <n v="75"/>
    <n v="0"/>
    <n v="75"/>
  </r>
  <r>
    <s v="S"/>
    <x v="72"/>
    <s v="FARIBAULT"/>
    <s v="FOG SEAL RUNWAY AND TAXIWAY"/>
    <d v="1951-12-31T00:00:00"/>
    <n v="0"/>
    <n v="300"/>
    <n v="556.15"/>
    <n v="856.15"/>
  </r>
  <r>
    <s v="S"/>
    <x v="72"/>
    <s v="FARIBAULT"/>
    <s v="SEAL COAT RUNWAYS"/>
    <d v="1955-12-29T00:00:00"/>
    <n v="0"/>
    <n v="978.13"/>
    <n v="489.07"/>
    <n v="1467.2"/>
  </r>
  <r>
    <s v="S"/>
    <x v="72"/>
    <s v="FARIBAULT"/>
    <s v="RUNWAY EXTENTION AND LIGHTING"/>
    <d v="1962-03-28T00:00:00"/>
    <n v="24394.76"/>
    <n v="16263.17"/>
    <n v="8131.59"/>
    <n v="48789.520000000004"/>
  </r>
  <r>
    <s v="S"/>
    <x v="72"/>
    <s v="FARIBAULT"/>
    <s v="SEAL COAT"/>
    <d v="1961-11-20T00:00:00"/>
    <n v="0"/>
    <n v="2075.6"/>
    <n v="1037.8"/>
    <n v="3113.3999999999996"/>
  </r>
  <r>
    <s v="S"/>
    <x v="72"/>
    <s v="FARIBAULT"/>
    <s v="BIT. OVERLAY"/>
    <d v="1966-01-07T00:00:00"/>
    <n v="21958.75"/>
    <n v="14650.43"/>
    <n v="7342.1"/>
    <n v="43951.28"/>
  </r>
  <r>
    <s v="S"/>
    <x v="72"/>
    <s v="FARIBAULT"/>
    <s v="SEAL COAT"/>
    <d v="1967-09-14T00:00:00"/>
    <n v="0"/>
    <n v="4000"/>
    <n v="2000.16"/>
    <n v="6000.16"/>
  </r>
  <r>
    <s v="S"/>
    <x v="72"/>
    <s v="FARIBAULT"/>
    <s v="HANGAR SITE PREPARATION"/>
    <d v="1969-04-07T00:00:00"/>
    <n v="0"/>
    <n v="3800"/>
    <n v="5817"/>
    <n v="9617"/>
  </r>
  <r>
    <s v="S"/>
    <x v="72"/>
    <s v="FARIBAULT"/>
    <s v="FENCE-TAXI-CLEARING"/>
    <d v="1971-09-28T00:00:00"/>
    <n v="0"/>
    <n v="12026.8"/>
    <n v="12026.8"/>
    <n v="24053.599999999999"/>
  </r>
  <r>
    <s v="S"/>
    <x v="72"/>
    <s v="FARIBAULT"/>
    <s v="TRACTOR/MOWER/BROOM"/>
    <d v="1970-10-27T00:00:00"/>
    <n v="0"/>
    <n v="2435"/>
    <n v="2435"/>
    <n v="4870"/>
  </r>
  <r>
    <s v="S"/>
    <x v="72"/>
    <s v="FARIBAULT"/>
    <s v="MAINTENANCE EQUIPMENT"/>
    <d v="1974-01-04T00:00:00"/>
    <n v="0"/>
    <n v="658"/>
    <n v="658"/>
    <n v="1316"/>
  </r>
  <r>
    <s v="S"/>
    <x v="72"/>
    <s v="FARIBAULT"/>
    <s v="SEAL COAT"/>
    <d v="1973-01-02T00:00:00"/>
    <n v="0"/>
    <n v="6529.47"/>
    <n v="3264.73"/>
    <n v="9794.2000000000007"/>
  </r>
  <r>
    <s v="S"/>
    <x v="72"/>
    <s v="FARIBAULT"/>
    <s v="SEAL COAT"/>
    <d v="1974-11-27T00:00:00"/>
    <n v="0"/>
    <n v="10184"/>
    <n v="6718"/>
    <n v="16902"/>
  </r>
  <r>
    <s v="S"/>
    <x v="72"/>
    <s v="FARIBAULT"/>
    <s v="HANGAR AREA PAVING"/>
    <d v="1977-03-15T00:00:00"/>
    <n v="0"/>
    <n v="10795.64"/>
    <n v="10795.65"/>
    <n v="21591.29"/>
  </r>
  <r>
    <s v="S"/>
    <x v="72"/>
    <s v="FARIBAULT"/>
    <s v="AIRPORT ENTRANCE"/>
    <d v="1978-01-05T00:00:00"/>
    <n v="0"/>
    <n v="3917.15"/>
    <n v="3917.15"/>
    <n v="7834.3"/>
  </r>
  <r>
    <s v="S"/>
    <x v="72"/>
    <s v="FARIBAULT"/>
    <s v="LAND ACQUISITION"/>
    <d v="1982-02-01T00:00:00"/>
    <n v="0"/>
    <n v="176136.36"/>
    <n v="88068.19"/>
    <n v="264204.55"/>
  </r>
  <r>
    <s v="S"/>
    <x v="72"/>
    <s v="FARIBAULT"/>
    <s v="RUNWAY EXTENSION"/>
    <d v="1982-01-21T00:00:00"/>
    <n v="0"/>
    <n v="400000"/>
    <n v="200000"/>
    <n v="600000"/>
  </r>
  <r>
    <s v="S"/>
    <x v="72"/>
    <s v="FARIBAULT"/>
    <s v="BIT PAVEMENT OVERLAY IMPR"/>
    <d v="1984-12-28T00:00:00"/>
    <n v="0"/>
    <n v="70335.11"/>
    <n v="35167.56"/>
    <n v="105502.67"/>
  </r>
  <r>
    <s v="S"/>
    <x v="72"/>
    <s v="FARIBAULT"/>
    <s v="AUTO WEATHER OBSERVATION SYSTM"/>
    <d v="1986-12-04T00:00:00"/>
    <n v="0"/>
    <n v="12573.09"/>
    <n v="6286.57"/>
    <n v="18859.66"/>
  </r>
  <r>
    <s v="S"/>
    <x v="72"/>
    <s v="FARIBAULT"/>
    <s v="UNICOM RADIO"/>
    <d v="1987-02-03T00:00:00"/>
    <n v="0"/>
    <n v="992.33"/>
    <n v="496.17"/>
    <n v="1488.5"/>
  </r>
  <r>
    <s v="S"/>
    <x v="72"/>
    <s v="FARIBAULT"/>
    <s v="CONSULT SERV--T-HANGAR DESIGN"/>
    <d v="1988-10-12T00:00:00"/>
    <n v="0"/>
    <n v="2666.67"/>
    <n v="1333.33"/>
    <n v="4000"/>
  </r>
  <r>
    <s v="S"/>
    <x v="72"/>
    <s v="FARIBAULT"/>
    <s v="USED ROTARY SNOWBLOWER"/>
    <d v="1988-09-28T00:00:00"/>
    <n v="0"/>
    <n v="15266.67"/>
    <n v="7633.33"/>
    <n v="22900"/>
  </r>
  <r>
    <s v="S"/>
    <x v="72"/>
    <s v="FARIBAULT"/>
    <s v="T-HANGAR SITE PREPARATION"/>
    <d v="1989-11-06T00:00:00"/>
    <n v="0"/>
    <n v="12401.43"/>
    <n v="6200.72"/>
    <n v="18602.150000000001"/>
  </r>
  <r>
    <s v="S"/>
    <x v="72"/>
    <s v="FARIBAULT"/>
    <s v="T-HANGAR SITE PREPARATION"/>
    <d v="1990-12-28T00:00:00"/>
    <n v="0"/>
    <n v="3962.37"/>
    <n v="1981.18"/>
    <n v="5943.55"/>
  </r>
  <r>
    <s v="S"/>
    <x v="72"/>
    <s v="FARIBAULT"/>
    <s v="MASTER PLAN &amp; ALP UPDATE"/>
    <d v="1993-04-01T00:00:00"/>
    <n v="0"/>
    <n v="14127.04"/>
    <n v="7063.52"/>
    <n v="21190.560000000001"/>
  </r>
  <r>
    <s v="S"/>
    <x v="72"/>
    <s v="FARIBAULT"/>
    <s v="MASTER PLAN &amp; ALP UPDATE"/>
    <d v="1994-01-04T00:00:00"/>
    <n v="0"/>
    <n v="7888.1"/>
    <n v="3944.05"/>
    <n v="11832.150000000001"/>
  </r>
  <r>
    <s v="S"/>
    <x v="72"/>
    <s v="FARIBAULT"/>
    <s v="MASTER PLAN &amp; ALP UPDATE"/>
    <d v="1994-10-18T00:00:00"/>
    <n v="0"/>
    <n v="637.07000000000005"/>
    <n v="318.52999999999997"/>
    <n v="955.6"/>
  </r>
  <r>
    <s v="S"/>
    <x v="72"/>
    <s v="FARIBAULT"/>
    <s v="SWPPP"/>
    <d v="1994-03-16T00:00:00"/>
    <n v="0"/>
    <n v="3666.67"/>
    <n v="1833.33"/>
    <n v="5500"/>
  </r>
  <r>
    <s v="S"/>
    <x v="72"/>
    <s v="FARIBAULT"/>
    <s v="DRAINAGE CORRECTION"/>
    <d v="1994-01-04T00:00:00"/>
    <n v="0"/>
    <n v="8000"/>
    <n v="5401"/>
    <n v="13401"/>
  </r>
  <r>
    <s v="S"/>
    <x v="72"/>
    <s v="FARIBAULT"/>
    <s v="DRAINAGE CORRECTION"/>
    <d v="1994-01-04T00:00:00"/>
    <n v="0"/>
    <n v="2802"/>
    <n v="0"/>
    <n v="2802"/>
  </r>
  <r>
    <s v="S"/>
    <x v="72"/>
    <s v="FARIBAULT"/>
    <s v="SITE PREP &amp; A/D BUILDING"/>
    <d v="1994-08-24T00:00:00"/>
    <n v="0"/>
    <n v="3090.66"/>
    <n v="1545.34"/>
    <n v="4636"/>
  </r>
  <r>
    <s v="S"/>
    <x v="72"/>
    <s v="FARIBAULT"/>
    <s v="SITE PREP &amp; A/D BUILDING"/>
    <d v="1994-10-06T00:00:00"/>
    <n v="0"/>
    <n v="18718.82"/>
    <n v="9359.4"/>
    <n v="28078.22"/>
  </r>
  <r>
    <s v="S"/>
    <x v="72"/>
    <s v="FARIBAULT"/>
    <s v="SITE PREP &amp; A/D BUILDING"/>
    <d v="1994-11-03T00:00:00"/>
    <n v="0"/>
    <n v="25779.19"/>
    <n v="12889.6"/>
    <n v="38668.79"/>
  </r>
  <r>
    <s v="S"/>
    <x v="72"/>
    <s v="FARIBAULT"/>
    <s v="SITE PREP &amp; A/D BUILDING"/>
    <d v="1994-12-13T00:00:00"/>
    <n v="0"/>
    <n v="21339.53"/>
    <n v="10669.77"/>
    <n v="32009.3"/>
  </r>
  <r>
    <s v="S"/>
    <x v="72"/>
    <s v="FARIBAULT"/>
    <s v="SITE PREP &amp; A/D BUILDING"/>
    <d v="1994-12-21T00:00:00"/>
    <n v="0"/>
    <n v="52957.45"/>
    <n v="26478.69"/>
    <n v="79436.14"/>
  </r>
  <r>
    <s v="S"/>
    <x v="72"/>
    <s v="FARIBAULT"/>
    <s v="SITE PREP &amp; A/D BUILDING"/>
    <d v="1995-02-16T00:00:00"/>
    <n v="0"/>
    <n v="17751.05"/>
    <n v="8875.5499999999993"/>
    <n v="26626.6"/>
  </r>
  <r>
    <s v="S"/>
    <x v="72"/>
    <s v="FARIBAULT"/>
    <s v="SITE PREP &amp; A/D BUILDING"/>
    <d v="1995-03-03T00:00:00"/>
    <n v="0"/>
    <n v="7630.41"/>
    <n v="3815.19"/>
    <n v="11445.6"/>
  </r>
  <r>
    <s v="S"/>
    <x v="72"/>
    <s v="FARIBAULT"/>
    <s v="SITE PREP &amp; A/D BUILDING"/>
    <d v="1995-04-10T00:00:00"/>
    <n v="0"/>
    <n v="10893.96"/>
    <n v="5446.99"/>
    <n v="16340.949999999999"/>
  </r>
  <r>
    <s v="S"/>
    <x v="72"/>
    <s v="FARIBAULT"/>
    <s v="SITE PREP &amp; A/D BUILDING"/>
    <d v="1995-05-25T00:00:00"/>
    <n v="0"/>
    <n v="5343.84"/>
    <n v="2671.91"/>
    <n v="8015.75"/>
  </r>
  <r>
    <s v="S"/>
    <x v="72"/>
    <s v="FARIBAULT"/>
    <s v="SITE PREP &amp; A/D BUILDING"/>
    <d v="1995-10-16T00:00:00"/>
    <n v="0"/>
    <n v="18495.09"/>
    <n v="9247.56"/>
    <n v="27742.65"/>
  </r>
  <r>
    <s v="S"/>
    <x v="72"/>
    <s v="FARIBAULT"/>
    <s v="SITE PREP &amp; A/D BUILDING"/>
    <d v="1997-08-01T00:00:00"/>
    <n v="0"/>
    <n v="23789.79"/>
    <n v="0"/>
    <n v="23789.79"/>
  </r>
  <r>
    <s v="S"/>
    <x v="72"/>
    <s v="FARIBAULT"/>
    <s v="FUEL SYSTEM REPLACEMENT"/>
    <d v="1994-09-26T00:00:00"/>
    <n v="0"/>
    <n v="30556.91"/>
    <n v="15278.45"/>
    <n v="45835.360000000001"/>
  </r>
  <r>
    <s v="S"/>
    <x v="72"/>
    <s v="FARIBAULT"/>
    <s v="FUEL SYSTEM REPLACEMENT"/>
    <d v="1994-09-26T00:00:00"/>
    <n v="0"/>
    <n v="24067.93"/>
    <n v="12033.97"/>
    <n v="36101.9"/>
  </r>
  <r>
    <s v="S"/>
    <x v="72"/>
    <s v="FARIBAULT"/>
    <s v="FUEL SYSTEM REPLACEMENT"/>
    <d v="1996-07-10T00:00:00"/>
    <n v="0"/>
    <n v="29375.16"/>
    <n v="14687.58"/>
    <n v="44062.74"/>
  </r>
  <r>
    <s v="S"/>
    <x v="72"/>
    <s v="FARIBAULT"/>
    <s v="FUEL SYSTEM REPLACEMENT"/>
    <d v="1997-08-01T00:00:00"/>
    <n v="0"/>
    <n v="6547.83"/>
    <n v="0"/>
    <n v="6547.83"/>
  </r>
  <r>
    <s v="S"/>
    <x v="72"/>
    <s v="FARIBAULT"/>
    <s v="PAVEMENT MARKING"/>
    <d v="1996-05-08T00:00:00"/>
    <n v="0"/>
    <n v="2396"/>
    <n v="1198"/>
    <n v="3594"/>
  </r>
  <r>
    <s v="S"/>
    <x v="72"/>
    <s v="FARIBAULT"/>
    <s v="TRACTOR/MOWER/SNOWPLOW"/>
    <d v="1998-03-24T00:00:00"/>
    <n v="0"/>
    <n v="74000"/>
    <n v="37000"/>
    <n v="111000"/>
  </r>
  <r>
    <s v="S"/>
    <x v="72"/>
    <s v="FARIBAULT"/>
    <s v="HANGAR &amp; OFFICE REROOF"/>
    <d v="1998-08-21T00:00:00"/>
    <n v="0"/>
    <n v="15900"/>
    <n v="10600"/>
    <n v="26500"/>
  </r>
  <r>
    <s v="S"/>
    <x v="72"/>
    <s v="FARIBAULT"/>
    <s v="RNWY, MIRL, TXWY, APRON RECONST/EXP."/>
    <d v="2001-04-11T00:00:00"/>
    <n v="304604"/>
    <n v="0"/>
    <n v="33846.199999999997"/>
    <n v="338450.2"/>
  </r>
  <r>
    <s v="S"/>
    <x v="72"/>
    <s v="FARIBAULT"/>
    <s v="RNWY, MIRL, TXWY, APRON RECONST/EXP."/>
    <d v="2002-01-08T00:00:00"/>
    <n v="76172"/>
    <n v="0"/>
    <n v="8463.0400000000009"/>
    <n v="84635.040000000008"/>
  </r>
  <r>
    <s v="S"/>
    <x v="72"/>
    <s v="FARIBAULT"/>
    <s v="RNWY, MIRL, TXWY, APRON RECONST/EXP."/>
    <d v="2003-04-09T00:00:00"/>
    <n v="90976"/>
    <n v="0"/>
    <n v="10109.41"/>
    <n v="101085.41"/>
  </r>
  <r>
    <s v="S"/>
    <x v="72"/>
    <s v="FARIBAULT"/>
    <s v="RNWY, MIRL, TXWY, APRON RECONST/EXP."/>
    <d v="2003-07-23T00:00:00"/>
    <n v="46876"/>
    <n v="0"/>
    <n v="5208.71"/>
    <n v="52084.71"/>
  </r>
  <r>
    <s v="S"/>
    <x v="72"/>
    <s v="FARIBAULT"/>
    <s v="CONNECTING TO CITY WATER/SEWER"/>
    <d v="2001-04-04T00:00:00"/>
    <n v="0"/>
    <n v="44703.54"/>
    <n v="29802.37"/>
    <n v="74505.91"/>
  </r>
  <r>
    <s v="S"/>
    <x v="72"/>
    <s v="FARIBAULT"/>
    <s v="CONNECTING TO CITY WATER/SEWER"/>
    <d v="2002-05-17T00:00:00"/>
    <n v="0"/>
    <n v="4636.38"/>
    <n v="3090.92"/>
    <n v="7727.3"/>
  </r>
  <r>
    <s v="S"/>
    <x v="72"/>
    <s v="FARIBAULT"/>
    <s v="CONNECTING TO CITY WATER/SEWER"/>
    <d v="2003-04-03T00:00:00"/>
    <n v="0"/>
    <n v="4214.1400000000003"/>
    <n v="2809.42"/>
    <n v="7023.56"/>
  </r>
  <r>
    <s v="S"/>
    <x v="72"/>
    <s v="FARIBAULT"/>
    <s v="CONNECTING TO CITY WATER/SEWER"/>
    <d v="2003-07-14T00:00:00"/>
    <n v="0"/>
    <n v="5355.41"/>
    <n v="3570.27"/>
    <n v="8925.68"/>
  </r>
  <r>
    <s v="S"/>
    <x v="72"/>
    <s v="FARIBAULT"/>
    <s v="ALP, Rehab Twy &amp; Taxilanes, Fence"/>
    <d v="2004-01-12T00:00:00"/>
    <n v="50624"/>
    <n v="0"/>
    <n v="5624.88"/>
    <n v="56248.88"/>
  </r>
  <r>
    <s v="S"/>
    <x v="72"/>
    <s v="FARIBAULT"/>
    <s v="ALP, Rehab Twy &amp; Taxilanes, Fence"/>
    <d v="2004-04-29T00:00:00"/>
    <n v="44924"/>
    <n v="0"/>
    <n v="4992"/>
    <n v="49916"/>
  </r>
  <r>
    <s v="S"/>
    <x v="72"/>
    <s v="FARIBAULT"/>
    <s v="ALP, Rehab Twy &amp; Taxilanes, Fence"/>
    <d v="2004-11-09T00:00:00"/>
    <n v="43895"/>
    <n v="0"/>
    <n v="4877.4399999999996"/>
    <n v="48772.44"/>
  </r>
  <r>
    <s v="S"/>
    <x v="72"/>
    <s v="FARIBAULT"/>
    <s v="ALP, Rehab Twy &amp; Taxilanes, Fence"/>
    <d v="2006-03-08T00:00:00"/>
    <n v="4407"/>
    <n v="0"/>
    <n v="490.47"/>
    <n v="4897.47"/>
  </r>
  <r>
    <s v="S"/>
    <x v="72"/>
    <s v="FARIBAULT"/>
    <s v="Rehab Twys, Drain, Sign AIP-03"/>
    <d v="2005-04-05T00:00:00"/>
    <n v="296858"/>
    <n v="0"/>
    <n v="15625.39"/>
    <n v="312483.39"/>
  </r>
  <r>
    <s v="S"/>
    <x v="72"/>
    <s v="FARIBAULT"/>
    <s v="Rehab Twys, Drain, Sign AIP-03"/>
    <d v="2006-02-14T00:00:00"/>
    <n v="6208"/>
    <n v="0"/>
    <n v="326.85000000000002"/>
    <n v="6534.85"/>
  </r>
  <r>
    <s v="S"/>
    <x v="72"/>
    <s v="FARIBAULT"/>
    <s v="Rehab Twys, Drain, Sign AIP-03"/>
    <d v="2006-09-12T00:00:00"/>
    <n v="880"/>
    <n v="0"/>
    <n v="44.66"/>
    <n v="924.66"/>
  </r>
  <r>
    <s v="S"/>
    <x v="72"/>
    <s v="FARIBAULT"/>
    <s v="Airport Boundry Survey"/>
    <d v="2005-11-10T00:00:00"/>
    <n v="0"/>
    <n v="16498.3"/>
    <n v="7070.7"/>
    <n v="23569"/>
  </r>
  <r>
    <s v="S"/>
    <x v="72"/>
    <s v="FARIBAULT"/>
    <s v="Buidling Area, Perimeter Rd., Tln 04-05"/>
    <d v="2006-02-14T00:00:00"/>
    <n v="425550"/>
    <n v="0"/>
    <n v="23591.58"/>
    <n v="449141.58"/>
  </r>
  <r>
    <s v="S"/>
    <x v="72"/>
    <s v="FARIBAULT"/>
    <s v="Buidling Area, Perimeter Rd., Tln 04-05"/>
    <d v="2007-08-08T00:00:00"/>
    <n v="-150000"/>
    <n v="0"/>
    <n v="0"/>
    <n v="-150000"/>
  </r>
  <r>
    <s v="S"/>
    <x v="72"/>
    <s v="FARIBAULT"/>
    <s v="Buidling Area, Perimeter Rd., Tln 04-05"/>
    <d v="2007-08-08T00:00:00"/>
    <n v="-10000"/>
    <n v="0"/>
    <n v="0"/>
    <n v="-10000"/>
  </r>
  <r>
    <s v="S"/>
    <x v="72"/>
    <s v="FARIBAULT"/>
    <s v="Buidling Area, Perimeter Rd., Tln 04-05"/>
    <d v="2007-08-08T00:00:00"/>
    <n v="150000"/>
    <n v="0"/>
    <n v="0"/>
    <n v="150000"/>
  </r>
  <r>
    <s v="S"/>
    <x v="72"/>
    <s v="FARIBAULT"/>
    <s v="Buidling Area, Perimeter Rd., Tln 04-05"/>
    <d v="2007-08-14T00:00:00"/>
    <n v="10000"/>
    <n v="1558.42"/>
    <n v="13016.94"/>
    <n v="24575.360000000001"/>
  </r>
  <r>
    <s v="S"/>
    <x v="72"/>
    <s v="FARIBAULT"/>
    <s v="Buidling Area, Perimeter Rd., Tln 04-05"/>
    <d v="2007-08-14T00:00:00"/>
    <n v="75331"/>
    <n v="0"/>
    <n v="0"/>
    <n v="75331"/>
  </r>
  <r>
    <s v="S"/>
    <x v="72"/>
    <s v="FARIBAULT"/>
    <s v="Buidling Area, Perimeter Rd., Tln 04-05"/>
    <d v="2007-08-14T00:00:00"/>
    <n v="0"/>
    <n v="22349.58"/>
    <n v="0"/>
    <n v="22349.58"/>
  </r>
  <r>
    <s v="S"/>
    <x v="72"/>
    <s v="FARIBAULT"/>
    <s v="Broom Attachment"/>
    <d v="2007-05-14T00:00:00"/>
    <n v="0"/>
    <n v="4473.75"/>
    <n v="1917.32"/>
    <n v="6391.07"/>
  </r>
  <r>
    <s v="S"/>
    <x v="72"/>
    <s v="FARIBAULT"/>
    <s v="X-Wind EA &amp; Security Fence 05-07"/>
    <d v="2008-03-31T00:00:00"/>
    <n v="371107"/>
    <n v="0"/>
    <n v="19533.46"/>
    <n v="390640.46"/>
  </r>
  <r>
    <s v="S"/>
    <x v="72"/>
    <s v="FARIBAULT"/>
    <s v="X-Wind EA &amp; Security Fence 05-07"/>
    <d v="2009-01-29T00:00:00"/>
    <n v="117911"/>
    <n v="0"/>
    <n v="6205.04"/>
    <n v="124116.04"/>
  </r>
  <r>
    <s v="S"/>
    <x v="72"/>
    <s v="FARIBAULT"/>
    <s v="X-Wind EA &amp; Security Fence 05-07"/>
    <d v="2009-03-27T00:00:00"/>
    <n v="76284"/>
    <n v="0"/>
    <n v="5145.6499999999996"/>
    <n v="81429.649999999994"/>
  </r>
  <r>
    <s v="S"/>
    <x v="72"/>
    <s v="FARIBAULT"/>
    <s v="X-Wind EA &amp; Security Fence 05-07"/>
    <d v="2010-04-08T00:00:00"/>
    <n v="40886"/>
    <n v="0"/>
    <n v="1021.05"/>
    <n v="41907.050000000003"/>
  </r>
  <r>
    <s v="S"/>
    <x v="72"/>
    <s v="FARIBAULT"/>
    <s v="SRE - Loader &amp; Blower"/>
    <d v="2010-03-08T00:00:00"/>
    <n v="289873"/>
    <n v="0"/>
    <n v="15685.85"/>
    <n v="305558.84999999998"/>
  </r>
  <r>
    <s v="S"/>
    <x v="72"/>
    <s v="FARIBAULT"/>
    <s v="SRE - Loader &amp; Blower"/>
    <d v="2010-06-11T00:00:00"/>
    <n v="10000"/>
    <n v="0"/>
    <n v="97.79"/>
    <n v="10097.790000000001"/>
  </r>
  <r>
    <s v="S"/>
    <x v="72"/>
    <s v="FARIBAULT"/>
    <s v="SRE - Loader &amp; Blower"/>
    <d v="2010-07-12T00:00:00"/>
    <n v="996"/>
    <n v="0"/>
    <n v="0"/>
    <n v="996"/>
  </r>
  <r>
    <s v="S"/>
    <x v="72"/>
    <s v="FARIBAULT"/>
    <s v="SRE (Wing &amp; Blade)"/>
    <d v="2010-06-11T00:00:00"/>
    <n v="15382"/>
    <n v="0"/>
    <n v="1336.75"/>
    <n v="16718.75"/>
  </r>
  <r>
    <s v="S"/>
    <x v="72"/>
    <s v="FARIBAULT"/>
    <s v="SRE (Wing &amp; Blade)"/>
    <d v="2010-06-21T00:00:00"/>
    <n v="10000"/>
    <n v="0"/>
    <n v="0"/>
    <n v="10000"/>
  </r>
  <r>
    <s v="S"/>
    <x v="72"/>
    <s v="FARIBAULT"/>
    <s v="New Txy, Rehab Rnwy, Apron, Mower 08-10"/>
    <d v="2011-04-18T00:00:00"/>
    <n v="0"/>
    <n v="49366.93"/>
    <n v="24683.46"/>
    <n v="74050.39"/>
  </r>
  <r>
    <s v="S"/>
    <x v="72"/>
    <s v="FARIBAULT"/>
    <s v="New Txy, Rehab Rnwy, Apron, Mower 08-10"/>
    <d v="2011-06-08T00:00:00"/>
    <n v="530052"/>
    <n v="750.26"/>
    <n v="29521.88"/>
    <n v="560324.14"/>
  </r>
  <r>
    <s v="S"/>
    <x v="72"/>
    <s v="FARIBAULT"/>
    <s v="New Txy, Rehab Rnwy, Apron, Mower 08-10"/>
    <d v="2011-09-16T00:00:00"/>
    <n v="563235"/>
    <n v="5110.4399999999996"/>
    <n v="40697.199999999997"/>
    <n v="609042.6399999999"/>
  </r>
  <r>
    <s v="S"/>
    <x v="72"/>
    <s v="FARIBAULT"/>
    <s v="New Txy, Rehab Rnwy, Apron, Mower 08-10"/>
    <d v="2011-09-26T00:00:00"/>
    <n v="601790"/>
    <n v="2221.65"/>
    <n v="36479.120000000003"/>
    <n v="640490.77"/>
  </r>
  <r>
    <s v="S"/>
    <x v="72"/>
    <s v="FARIBAULT"/>
    <s v="New Txy, Rehab Rnwy, Apron, Mower 08-10"/>
    <d v="2012-04-13T00:00:00"/>
    <n v="795853"/>
    <n v="4220.58"/>
    <n v="65071.98"/>
    <n v="865145.55999999994"/>
  </r>
  <r>
    <s v="S"/>
    <x v="72"/>
    <s v="FARIBAULT"/>
    <s v="New Txy, Rehab Rnwy, Apron, Mower 08-10"/>
    <d v="2012-04-13T00:00:00"/>
    <n v="0"/>
    <n v="10805.72"/>
    <n v="0"/>
    <n v="10805.72"/>
  </r>
  <r>
    <s v="S"/>
    <x v="72"/>
    <s v="FARIBAULT"/>
    <s v="New Txy, Rehab Rnwy, Apron, Mower 08-10"/>
    <d v="2013-02-12T00:00:00"/>
    <n v="50000"/>
    <n v="0"/>
    <n v="0"/>
    <n v="50000"/>
  </r>
  <r>
    <s v="S"/>
    <x v="72"/>
    <s v="FARIBAULT"/>
    <s v="New Txy, Rehab Rnwy, Apron, Mower 08-10"/>
    <d v="2013-02-12T00:00:00"/>
    <n v="63090"/>
    <n v="0"/>
    <n v="0"/>
    <n v="63090"/>
  </r>
  <r>
    <s v="S"/>
    <x v="72"/>
    <s v="FARIBAULT"/>
    <s v="Construct X-Wind Rwy 1/19  09-11 ACQUIRE LAND"/>
    <d v="2012-03-15T00:00:00"/>
    <n v="402657"/>
    <n v="0"/>
    <n v="21194.44"/>
    <n v="423851.44"/>
  </r>
  <r>
    <s v="S"/>
    <x v="72"/>
    <s v="FARIBAULT"/>
    <s v="Construct X-Wind Rwy 1/19  09-11 ACQUIRE LAND"/>
    <d v="2012-09-24T00:00:00"/>
    <n v="237530"/>
    <n v="0"/>
    <n v="12501.39"/>
    <n v="250031.39"/>
  </r>
  <r>
    <s v="S"/>
    <x v="72"/>
    <s v="FARIBAULT"/>
    <s v="Construct X-Wind Rwy 1/19  09-11 ACQUIRE LAND"/>
    <d v="2012-11-07T00:00:00"/>
    <n v="13832"/>
    <n v="0"/>
    <n v="727.56"/>
    <n v="14559.56"/>
  </r>
  <r>
    <s v="S"/>
    <x v="72"/>
    <s v="FARIBAULT"/>
    <s v="Construct X-Wind Rwy 1/19  09-11 ACQUIRE LAND"/>
    <d v="2013-11-18T00:00:00"/>
    <n v="490016"/>
    <n v="0"/>
    <n v="26195.45"/>
    <n v="516211.45"/>
  </r>
  <r>
    <s v="S"/>
    <x v="72"/>
    <s v="FARIBAULT"/>
    <s v="Construct X-Wind Rwy 1/19  09-11 ACQUIRE LAND"/>
    <d v="2015-03-11T00:00:00"/>
    <n v="2600"/>
    <n v="0"/>
    <n v="116.96"/>
    <n v="2716.96"/>
  </r>
  <r>
    <s v="S"/>
    <x v="72"/>
    <s v="FARIBAULT"/>
    <s v="Construct X-Wind Rwy 1/19  09-11 ACQUIRE LAND"/>
    <d v="2015-04-07T00:00:00"/>
    <n v="82916"/>
    <n v="0"/>
    <n v="3978.91"/>
    <n v="86894.91"/>
  </r>
  <r>
    <s v="S"/>
    <x v="72"/>
    <s v="FARIBAULT"/>
    <s v="Hangar Site Prep"/>
    <d v="2012-04-03T00:00:00"/>
    <n v="0"/>
    <n v="99581.95"/>
    <n v="100014.69"/>
    <n v="199596.64"/>
  </r>
  <r>
    <s v="S"/>
    <x v="72"/>
    <s v="FARIBAULT"/>
    <s v="Hangar Site Prep"/>
    <d v="2012-11-06T00:00:00"/>
    <n v="0"/>
    <n v="20492.080000000002"/>
    <n v="20059.34"/>
    <n v="40551.42"/>
  </r>
  <r>
    <s v="S"/>
    <x v="72"/>
    <s v="FARIBAULT"/>
    <s v="Taxilanes"/>
    <d v="2012-04-03T00:00:00"/>
    <n v="0"/>
    <n v="113005.9"/>
    <n v="108308.47"/>
    <n v="221314.37"/>
  </r>
  <r>
    <s v="S"/>
    <x v="72"/>
    <s v="FARIBAULT"/>
    <s v="Taxilanes"/>
    <d v="2012-11-06T00:00:00"/>
    <n v="0"/>
    <n v="896.84"/>
    <n v="896.85"/>
    <n v="1793.69"/>
  </r>
  <r>
    <s v="S"/>
    <x v="72"/>
    <s v="FARIBAULT"/>
    <s v="Taxilanes"/>
    <d v="2013-05-29T00:00:00"/>
    <n v="0"/>
    <n v="5856.87"/>
    <n v="10554.27"/>
    <n v="16411.14"/>
  </r>
  <r>
    <s v="S"/>
    <x v="72"/>
    <s v="FARIBAULT"/>
    <s v="Bonnell 18-Foot Rubber Edge Snow Pusher"/>
    <d v="2012-03-12T00:00:00"/>
    <n v="0"/>
    <n v="7737.75"/>
    <n v="3868.88"/>
    <n v="11606.630000000001"/>
  </r>
  <r>
    <s v="S"/>
    <x v="72"/>
    <s v="FARIBAULT"/>
    <s v="MASTER PLAN &amp; UPDATE ALP  10-12"/>
    <d v="2013-05-07T00:00:00"/>
    <n v="54850"/>
    <n v="0"/>
    <n v="6095"/>
    <n v="60945"/>
  </r>
  <r>
    <s v="S"/>
    <x v="72"/>
    <s v="FARIBAULT"/>
    <s v="MASTER PLAN &amp; UPDATE ALP  10-12"/>
    <d v="2014-07-21T00:00:00"/>
    <n v="46709"/>
    <n v="0"/>
    <n v="5190.5"/>
    <n v="51899.5"/>
  </r>
  <r>
    <s v="S"/>
    <x v="72"/>
    <s v="FARIBAULT"/>
    <s v="MASTER PLAN &amp; UPDATE ALP  10-12"/>
    <d v="2015-05-06T00:00:00"/>
    <n v="21721"/>
    <n v="0"/>
    <n v="3934.5"/>
    <n v="25655.5"/>
  </r>
  <r>
    <s v="S"/>
    <x v="72"/>
    <s v="FARIBAULT"/>
    <s v="MASTER PLAN &amp; UPDATE ALP  10-12"/>
    <d v="2016-08-26T00:00:00"/>
    <n v="12887"/>
    <n v="0"/>
    <n v="-89.5"/>
    <n v="12797.5"/>
  </r>
  <r>
    <s v="S"/>
    <x v="72"/>
    <s v="FARIBAULT"/>
    <s v="Taxilane Rehab PreDesign  AIP 11-13"/>
    <d v="2014-05-14T00:00:00"/>
    <n v="28458"/>
    <n v="0"/>
    <n v="3162"/>
    <n v="31620"/>
  </r>
  <r>
    <s v="S"/>
    <x v="72"/>
    <s v="FARIBAULT"/>
    <s v="Taxilane Rehab PreDesign  AIP 11-13"/>
    <d v="2015-05-06T00:00:00"/>
    <n v="3052"/>
    <n v="0"/>
    <n v="728"/>
    <n v="3780"/>
  </r>
  <r>
    <s v="S"/>
    <x v="72"/>
    <s v="FARIBAULT"/>
    <s v="Taxilane Rehab PreDesign  AIP 11-13"/>
    <d v="2016-08-26T00:00:00"/>
    <n v="3500"/>
    <n v="0"/>
    <n v="0"/>
    <n v="3500"/>
  </r>
  <r>
    <s v="S"/>
    <x v="72"/>
    <s v="FARIBAULT"/>
    <s v="Rehabilitate A/D Building"/>
    <d v="2014-10-10T00:00:00"/>
    <n v="0"/>
    <n v="75050.48"/>
    <n v="18762.61"/>
    <n v="93813.09"/>
  </r>
  <r>
    <s v="S"/>
    <x v="72"/>
    <s v="FARIBAULT"/>
    <s v="Rehabilitate A/D Building"/>
    <d v="2015-05-13T00:00:00"/>
    <n v="0"/>
    <n v="121345.56"/>
    <n v="30336.400000000001"/>
    <n v="151681.96"/>
  </r>
  <r>
    <s v="S"/>
    <x v="72"/>
    <s v="FARIBAULT"/>
    <s v="Rehabilitate Taxiways, taxilane and hangar apron areas"/>
    <d v="2016-04-06T00:00:00"/>
    <n v="206835"/>
    <n v="29580.77"/>
    <n v="31770.51"/>
    <n v="268186.27999999997"/>
  </r>
  <r>
    <s v="S"/>
    <x v="72"/>
    <s v="FARIBAULT"/>
    <s v="Rehabilitate Taxiways, taxilane and hangar apron areas"/>
    <d v="2016-09-20T00:00:00"/>
    <n v="331149"/>
    <n v="62539.14"/>
    <n v="26389.99"/>
    <n v="420078.13"/>
  </r>
  <r>
    <s v="S"/>
    <x v="72"/>
    <s v="FARIBAULT"/>
    <s v="Rehabilitate Taxiways, taxilane and hangar apron areas"/>
    <d v="2017-02-10T00:00:00"/>
    <n v="26044"/>
    <n v="6329.58"/>
    <n v="0"/>
    <n v="32373.58"/>
  </r>
  <r>
    <s v="S"/>
    <x v="72"/>
    <s v="FARIBAULT"/>
    <s v="Rehabilitate Taxiways, taxilane and hangar apron areas"/>
    <d v="2017-03-28T00:00:00"/>
    <n v="0"/>
    <n v="8268.52"/>
    <n v="0"/>
    <n v="8268.52"/>
  </r>
  <r>
    <s v="S"/>
    <x v="72"/>
    <s v="FARIBAULT"/>
    <s v="Rehabilitate Taxiways, taxilane and hangar apron areas"/>
    <d v="2017-03-28T00:00:00"/>
    <n v="0"/>
    <n v="4064.99"/>
    <n v="0"/>
    <n v="4064.99"/>
  </r>
  <r>
    <s v="S"/>
    <x v="72"/>
    <s v="FARIBAULT"/>
    <s v="Rehabilitate Taxiways, taxilane and hangar apron areas"/>
    <d v="2018-07-31T00:00:00"/>
    <n v="143147"/>
    <n v="36356.239999999998"/>
    <n v="8090.26"/>
    <n v="187593.5"/>
  </r>
  <r>
    <s v="S"/>
    <x v="72"/>
    <s v="FARIBAULT"/>
    <s v="Airfield Pavement Joint Seal"/>
    <d v="2017-11-15T00:00:00"/>
    <n v="0"/>
    <n v="58138.559999999998"/>
    <n v="14534.64"/>
    <n v="72673.2"/>
  </r>
  <r>
    <s v="S"/>
    <x v="72"/>
    <s v="FARIBAULT"/>
    <s v="Taxi-Lane 'G' pavement Rehabilitation"/>
    <d v="2019-05-02T00:00:00"/>
    <n v="226212"/>
    <n v="12939.98"/>
    <n v="12940.66"/>
    <n v="252092.64"/>
  </r>
  <r>
    <s v="S"/>
    <x v="72"/>
    <s v="FARIBAULT"/>
    <s v="New Fuel Systems - 100LL &amp; Jet 'A'"/>
    <d v="2018-11-08T00:00:00"/>
    <n v="0"/>
    <n v="132102.74"/>
    <n v="96172.26"/>
    <n v="228275"/>
  </r>
  <r>
    <s v="S"/>
    <x v="72"/>
    <s v="FARIBAULT"/>
    <s v="New Fuel Systems - 100LL &amp; Jet 'A'"/>
    <d v="2019-04-03T00:00:00"/>
    <n v="0"/>
    <n v="242869.18"/>
    <n v="176605.81"/>
    <n v="419474.99"/>
  </r>
  <r>
    <s v="S"/>
    <x v="72"/>
    <s v="FARIBAULT"/>
    <s v="New Fuel Systems - 100LL &amp; Jet 'A'"/>
    <d v="2019-12-30T00:00:00"/>
    <n v="0"/>
    <n v="189403.49"/>
    <n v="-13578.07"/>
    <n v="175825.41999999998"/>
  </r>
  <r>
    <s v="S"/>
    <x v="72"/>
    <s v="FARIBAULT"/>
    <s v="New Fuel Systems - 100LL &amp; Jet 'A'"/>
    <d v="2020-01-22T00:00:00"/>
    <n v="0"/>
    <n v="35571.99"/>
    <n v="0"/>
    <n v="35571.99"/>
  </r>
  <r>
    <s v="S"/>
    <x v="72"/>
    <s v="FARIBAULT"/>
    <s v="FBL Tornado Recovery Assistance"/>
    <d v="2020-02-11T00:00:00"/>
    <n v="0"/>
    <n v="80219.06"/>
    <n v="0"/>
    <n v="80219.06"/>
  </r>
  <r>
    <s v="S"/>
    <x v="72"/>
    <s v="FARIBAULT"/>
    <s v="FBL Tornado Recovery Assistance"/>
    <d v="2020-12-03T00:00:00"/>
    <n v="0"/>
    <n v="42330.94"/>
    <n v="0"/>
    <n v="42330.94"/>
  </r>
  <r>
    <s v="S"/>
    <x v="72"/>
    <s v="FARIBAULT"/>
    <s v="FBL Tornado Recovery Assistance"/>
    <d v="2021-01-06T00:00:00"/>
    <n v="0"/>
    <n v="12569.06"/>
    <n v="0"/>
    <n v="12569.06"/>
  </r>
  <r>
    <s v="S"/>
    <x v="72"/>
    <s v="FARIBAULT"/>
    <s v="CAREs ACT - Faribault"/>
    <d v="1899-12-30T00:00:00"/>
    <n v="30000"/>
    <n v="0"/>
    <n v="0"/>
    <n v="30000"/>
  </r>
  <r>
    <s v="S"/>
    <x v="73"/>
    <s v="FILLMORE COUNTY"/>
    <s v="CONSTRUCT LANDING STRIP"/>
    <d v="1970-11-03T00:00:00"/>
    <n v="0"/>
    <n v="34128.28"/>
    <n v="0"/>
    <n v="34128.28"/>
  </r>
  <r>
    <s v="S"/>
    <x v="73"/>
    <s v="FILLMORE COUNTY"/>
    <s v="LAND"/>
    <d v="1969-11-26T00:00:00"/>
    <n v="0"/>
    <n v="10000"/>
    <n v="17712.68"/>
    <n v="27712.68"/>
  </r>
  <r>
    <s v="S"/>
    <x v="73"/>
    <s v="FILLMORE COUNTY"/>
    <s v="PAVE"/>
    <d v="1981-11-20T00:00:00"/>
    <n v="211458.5"/>
    <n v="55503.5"/>
    <n v="41406.269999999997"/>
    <n v="308368.27"/>
  </r>
  <r>
    <s v="S"/>
    <x v="73"/>
    <s v="FILLMORE COUNTY"/>
    <s v="LIGHTING"/>
    <d v="1978-07-20T00:00:00"/>
    <n v="37188.39"/>
    <n v="8179.97"/>
    <n v="5700.74"/>
    <n v="51069.1"/>
  </r>
  <r>
    <s v="S"/>
    <x v="73"/>
    <s v="FILLMORE COUNTY"/>
    <s v="SLURRY SEAL"/>
    <d v="1980-02-21T00:00:00"/>
    <n v="0"/>
    <n v="24831.71"/>
    <n v="12415.85"/>
    <n v="37247.56"/>
  </r>
  <r>
    <s v="S"/>
    <x v="73"/>
    <s v="FILLMORE COUNTY"/>
    <s v="ARRIVAL/DEPARTURE BUILDING"/>
    <d v="1982-02-10T00:00:00"/>
    <n v="0"/>
    <n v="21885.26"/>
    <n v="10942.63"/>
    <n v="32827.89"/>
  </r>
  <r>
    <s v="S"/>
    <x v="73"/>
    <s v="FILLMORE COUNTY"/>
    <s v="WELL CONT"/>
    <d v="1982-02-10T00:00:00"/>
    <n v="0"/>
    <n v="9644.0499999999993"/>
    <n v="4822.03"/>
    <n v="14466.079999999998"/>
  </r>
  <r>
    <s v="S"/>
    <x v="73"/>
    <s v="FILLMORE COUNTY"/>
    <s v="AIRPORT SAFETY SIGNS"/>
    <d v="1983-01-04T00:00:00"/>
    <n v="0"/>
    <n v="637.16999999999996"/>
    <n v="216"/>
    <n v="853.17"/>
  </r>
  <r>
    <s v="S"/>
    <x v="73"/>
    <s v="FILLMORE COUNTY"/>
    <s v="PREL.ENGINEERING &amp;FINAL DESIGN"/>
    <d v="1987-09-18T00:00:00"/>
    <n v="0"/>
    <n v="14936.7"/>
    <n v="7468.35"/>
    <n v="22405.050000000003"/>
  </r>
  <r>
    <s v="S"/>
    <x v="73"/>
    <s v="FILLMORE COUNTY"/>
    <s v="PREL.ENGINEERING &amp;FINAL DESIGN"/>
    <d v="1989-01-27T00:00:00"/>
    <n v="0"/>
    <n v="7787.91"/>
    <n v="3893.95"/>
    <n v="11681.86"/>
  </r>
  <r>
    <s v="S"/>
    <x v="73"/>
    <s v="FILLMORE COUNTY"/>
    <s v="MOWER/SNOW BLOWER"/>
    <d v="1988-10-24T00:00:00"/>
    <n v="0"/>
    <n v="13936.67"/>
    <n v="6968.33"/>
    <n v="20905"/>
  </r>
  <r>
    <s v="S"/>
    <x v="73"/>
    <s v="FILLMORE COUNTY"/>
    <s v="RECONST.&amp;EXT.RUNWAY 10/28"/>
    <d v="1989-08-09T00:00:00"/>
    <n v="83945.37"/>
    <n v="245.18"/>
    <n v="9449.86"/>
    <n v="93640.409999999989"/>
  </r>
  <r>
    <s v="S"/>
    <x v="73"/>
    <s v="FILLMORE COUNTY"/>
    <s v="RECONST.&amp;EXT.RUNWAY 10/28"/>
    <d v="1989-08-24T00:00:00"/>
    <n v="55762.98"/>
    <n v="0"/>
    <n v="6195.88"/>
    <n v="61958.86"/>
  </r>
  <r>
    <s v="S"/>
    <x v="73"/>
    <s v="FILLMORE COUNTY"/>
    <s v="RECONST.&amp;EXT.RUNWAY 10/28"/>
    <d v="1989-09-14T00:00:00"/>
    <n v="58806.89"/>
    <n v="658.86"/>
    <n v="6863.53"/>
    <n v="66329.279999999999"/>
  </r>
  <r>
    <s v="S"/>
    <x v="73"/>
    <s v="FILLMORE COUNTY"/>
    <s v="RECONST.&amp;EXT.RUNWAY 10/28"/>
    <d v="1989-09-26T00:00:00"/>
    <n v="16930.28"/>
    <n v="1000.67"/>
    <n v="2381.4699999999998"/>
    <n v="20312.419999999998"/>
  </r>
  <r>
    <s v="S"/>
    <x v="73"/>
    <s v="FILLMORE COUNTY"/>
    <s v="RECONST.&amp;EXT.RUNWAY 10/28"/>
    <d v="1989-10-23T00:00:00"/>
    <n v="134548.59"/>
    <n v="2452.9899999999998"/>
    <n v="16176.36"/>
    <n v="153177.94"/>
  </r>
  <r>
    <s v="S"/>
    <x v="73"/>
    <s v="FILLMORE COUNTY"/>
    <s v="RECONST.&amp;EXT.RUNWAY 10/28"/>
    <d v="1989-11-22T00:00:00"/>
    <n v="17572.59"/>
    <n v="0"/>
    <n v="1952.5"/>
    <n v="19525.09"/>
  </r>
  <r>
    <s v="S"/>
    <x v="73"/>
    <s v="FILLMORE COUNTY"/>
    <s v="RECONST.&amp;EXT.RUNWAY 10/28"/>
    <d v="1990-01-04T00:00:00"/>
    <n v="47963.88"/>
    <n v="151.18"/>
    <n v="5404.93"/>
    <n v="53519.99"/>
  </r>
  <r>
    <s v="S"/>
    <x v="73"/>
    <s v="FILLMORE COUNTY"/>
    <s v="RECONST.&amp;EXT.RUNWAY 10/28"/>
    <d v="1990-09-04T00:00:00"/>
    <n v="41291.83"/>
    <n v="800.86"/>
    <n v="4988.41"/>
    <n v="47081.100000000006"/>
  </r>
  <r>
    <s v="S"/>
    <x v="73"/>
    <s v="FILLMORE COUNTY"/>
    <s v="RECONST.&amp;EXT.RUNWAY 10/28"/>
    <d v="1990-10-23T00:00:00"/>
    <n v="38823.51"/>
    <n v="793.73"/>
    <n v="4710.62"/>
    <n v="44327.860000000008"/>
  </r>
  <r>
    <s v="S"/>
    <x v="73"/>
    <s v="FILLMORE COUNTY"/>
    <s v="RECONST.&amp;EXT.RUNWAY 10/28"/>
    <d v="1991-03-12T00:00:00"/>
    <n v="4153.59"/>
    <n v="717.04"/>
    <n v="819.95"/>
    <n v="5690.58"/>
  </r>
  <r>
    <s v="S"/>
    <x v="73"/>
    <s v="FILLMORE COUNTY"/>
    <s v="Crack Repair"/>
    <d v="1996-01-11T00:00:00"/>
    <n v="0"/>
    <n v="11823.97"/>
    <n v="5911.99"/>
    <n v="17735.96"/>
  </r>
  <r>
    <s v="S"/>
    <x v="73"/>
    <s v="FILLMORE COUNTY"/>
    <s v="AIRPORT PAINT STRIPING"/>
    <d v="1996-08-23T00:00:00"/>
    <n v="0"/>
    <n v="1250.8800000000001"/>
    <n v="625.44000000000005"/>
    <n v="1876.3200000000002"/>
  </r>
  <r>
    <s v="S"/>
    <x v="73"/>
    <s v="FILLMORE COUNTY"/>
    <s v="Pavement Crack Repair"/>
    <d v="1997-12-08T00:00:00"/>
    <n v="0"/>
    <n v="6400"/>
    <n v="3200"/>
    <n v="9600"/>
  </r>
  <r>
    <s v="S"/>
    <x v="73"/>
    <s v="FILLMORE COUNTY"/>
    <s v="Sealcoat of Airport Pavements"/>
    <d v="1997-12-08T00:00:00"/>
    <n v="0"/>
    <n v="9724"/>
    <n v="4862"/>
    <n v="14586"/>
  </r>
  <r>
    <s v="S"/>
    <x v="73"/>
    <s v="FILLMORE COUNTY"/>
    <s v="Equipment Storage Building"/>
    <d v="1998-08-21T00:00:00"/>
    <n v="0"/>
    <n v="32400"/>
    <n v="21650.44"/>
    <n v="54050.44"/>
  </r>
  <r>
    <s v="S"/>
    <x v="73"/>
    <s v="FILLMORE COUNTY"/>
    <s v="SNOW REMOVAL EQUIPMENT"/>
    <d v="1998-07-17T00:00:00"/>
    <n v="0"/>
    <n v="53215.13"/>
    <n v="35476.76"/>
    <n v="88691.89"/>
  </r>
  <r>
    <s v="S"/>
    <x v="73"/>
    <s v="FILLMORE COUNTY"/>
    <s v="Refurbish 4 Box Vasi"/>
    <d v="1999-10-06T00:00:00"/>
    <n v="0"/>
    <n v="3234.33"/>
    <n v="2156.2199999999998"/>
    <n v="5390.5499999999993"/>
  </r>
  <r>
    <s v="S"/>
    <x v="73"/>
    <s v="FILLMORE COUNTY"/>
    <s v="PAVEMENT CRACK SEAL"/>
    <d v="1999-10-06T00:00:00"/>
    <n v="0"/>
    <n v="6000"/>
    <n v="4069.5"/>
    <n v="10069.5"/>
  </r>
  <r>
    <s v="S"/>
    <x v="73"/>
    <s v="FILLMORE COUNTY"/>
    <s v="Rehab Runway &amp; Update ALP AIP-02"/>
    <d v="2001-12-12T00:00:00"/>
    <n v="9637"/>
    <n v="0"/>
    <n v="1071.7"/>
    <n v="10708.7"/>
  </r>
  <r>
    <s v="S"/>
    <x v="73"/>
    <s v="FILLMORE COUNTY"/>
    <s v="Rehab Runway &amp; Update ALP AIP-02"/>
    <d v="2002-02-27T00:00:00"/>
    <n v="2254"/>
    <n v="0"/>
    <n v="250.59"/>
    <n v="2504.59"/>
  </r>
  <r>
    <s v="S"/>
    <x v="73"/>
    <s v="FILLMORE COUNTY"/>
    <s v="Rehab Runway &amp; Update ALP AIP-02"/>
    <d v="2002-03-05T00:00:00"/>
    <n v="2509"/>
    <n v="0"/>
    <n v="279.29000000000002"/>
    <n v="2788.29"/>
  </r>
  <r>
    <s v="S"/>
    <x v="73"/>
    <s v="FILLMORE COUNTY"/>
    <s v="Rehab Runway &amp; Update ALP AIP-02"/>
    <d v="2002-03-26T00:00:00"/>
    <n v="2664"/>
    <n v="0"/>
    <n v="295.56"/>
    <n v="2959.56"/>
  </r>
  <r>
    <s v="S"/>
    <x v="73"/>
    <s v="FILLMORE COUNTY"/>
    <s v="Rehab Runway &amp; Update ALP AIP-02"/>
    <d v="2002-05-22T00:00:00"/>
    <n v="2686"/>
    <n v="0"/>
    <n v="298.94"/>
    <n v="2984.94"/>
  </r>
  <r>
    <s v="S"/>
    <x v="73"/>
    <s v="FILLMORE COUNTY"/>
    <s v="Rehab Runway &amp; Update ALP AIP-02"/>
    <d v="2002-07-01T00:00:00"/>
    <n v="9425"/>
    <n v="0"/>
    <n v="1046.53"/>
    <n v="10471.530000000001"/>
  </r>
  <r>
    <s v="S"/>
    <x v="73"/>
    <s v="FILLMORE COUNTY"/>
    <s v="Rehab Runway &amp; Update ALP AIP-02"/>
    <d v="2002-08-26T00:00:00"/>
    <n v="3707"/>
    <n v="0"/>
    <n v="412.45"/>
    <n v="4119.45"/>
  </r>
  <r>
    <s v="S"/>
    <x v="73"/>
    <s v="FILLMORE COUNTY"/>
    <s v="Rehab Runway &amp; Update ALP AIP-02"/>
    <d v="2002-10-30T00:00:00"/>
    <n v="277"/>
    <n v="0"/>
    <n v="30.74"/>
    <n v="307.74"/>
  </r>
  <r>
    <s v="S"/>
    <x v="73"/>
    <s v="FILLMORE COUNTY"/>
    <s v="Rehab Runway &amp; Update ALP AIP-02"/>
    <d v="2002-12-06T00:00:00"/>
    <n v="12737"/>
    <n v="0"/>
    <n v="1414.69"/>
    <n v="14151.69"/>
  </r>
  <r>
    <s v="S"/>
    <x v="73"/>
    <s v="FILLMORE COUNTY"/>
    <s v="Rehab Runway &amp; Update ALP AIP-02"/>
    <d v="2003-11-04T00:00:00"/>
    <n v="2252"/>
    <n v="0"/>
    <n v="250.21"/>
    <n v="2502.21"/>
  </r>
  <r>
    <s v="S"/>
    <x v="73"/>
    <s v="FILLMORE COUNTY"/>
    <s v="Parallel Twy 10/28 &amp; Ent Rd AIP-03"/>
    <d v="2003-12-22T00:00:00"/>
    <n v="15264"/>
    <n v="0"/>
    <n v="1696.8"/>
    <n v="16960.8"/>
  </r>
  <r>
    <s v="S"/>
    <x v="73"/>
    <s v="FILLMORE COUNTY"/>
    <s v="Parallel Twy 10/28 &amp; Ent Rd AIP-03"/>
    <d v="2004-01-05T00:00:00"/>
    <n v="16351"/>
    <n v="0"/>
    <n v="4379.7700000000004"/>
    <n v="20730.77"/>
  </r>
  <r>
    <s v="S"/>
    <x v="73"/>
    <s v="FILLMORE COUNTY"/>
    <s v="Parallel Twy 10/28 &amp; Ent Rd AIP-03"/>
    <d v="2004-02-05T00:00:00"/>
    <n v="313298"/>
    <n v="0"/>
    <n v="34811.97"/>
    <n v="348109.97"/>
  </r>
  <r>
    <s v="S"/>
    <x v="73"/>
    <s v="FILLMORE COUNTY"/>
    <s v="Parallel Twy 10/28 &amp; Ent Rd AIP-03"/>
    <d v="2004-03-25T00:00:00"/>
    <n v="26771"/>
    <n v="0"/>
    <n v="2974.87"/>
    <n v="29745.87"/>
  </r>
  <r>
    <s v="S"/>
    <x v="73"/>
    <s v="FILLMORE COUNTY"/>
    <s v="Parallel Twy 10/28 &amp; Ent Rd AIP-03"/>
    <d v="2004-06-18T00:00:00"/>
    <n v="2310"/>
    <n v="0"/>
    <n v="255.99"/>
    <n v="2565.9899999999998"/>
  </r>
  <r>
    <s v="S"/>
    <x v="73"/>
    <s v="FILLMORE COUNTY"/>
    <s v="Parallel Twy 10/28 &amp; Ent Rd AIP-03"/>
    <d v="2004-11-30T00:00:00"/>
    <n v="1915"/>
    <n v="0"/>
    <n v="100.93"/>
    <n v="2015.93"/>
  </r>
  <r>
    <s v="S"/>
    <x v="73"/>
    <s v="FILLMORE COUNTY"/>
    <s v="Parallel Twy 10/28 &amp; Ent Rd AIP-03"/>
    <d v="2004-12-16T00:00:00"/>
    <n v="3178"/>
    <n v="0"/>
    <n v="159.66999999999999"/>
    <n v="3337.67"/>
  </r>
  <r>
    <s v="S"/>
    <x v="73"/>
    <s v="FILLMORE COUNTY"/>
    <s v="Parallel Twy 10/28 &amp; Ent Rd AIP-03"/>
    <d v="2005-03-02T00:00:00"/>
    <n v="2219"/>
    <n v="0"/>
    <n v="0"/>
    <n v="2219"/>
  </r>
  <r>
    <s v="S"/>
    <x v="73"/>
    <s v="FILLMORE COUNTY"/>
    <s v="Parallel Twy 10/28 &amp; Ent Rd AIP-03"/>
    <d v="2005-04-05T00:00:00"/>
    <n v="10994"/>
    <n v="0"/>
    <n v="0"/>
    <n v="10994"/>
  </r>
  <r>
    <s v="S"/>
    <x v="73"/>
    <s v="FILLMORE COUNTY"/>
    <s v="Parallel Twy 10/28 &amp; Ent Rd AIP-03"/>
    <d v="2005-05-05T00:00:00"/>
    <n v="165"/>
    <n v="0"/>
    <n v="0"/>
    <n v="165"/>
  </r>
  <r>
    <s v="S"/>
    <x v="73"/>
    <s v="FILLMORE COUNTY"/>
    <s v="Parallel Twy 10/28 &amp; Ent Rd AIP-03"/>
    <d v="2006-10-30T00:00:00"/>
    <n v="6955"/>
    <n v="0"/>
    <n v="0"/>
    <n v="6955"/>
  </r>
  <r>
    <s v="S"/>
    <x v="73"/>
    <s v="FILLMORE COUNTY"/>
    <s v="Parallel Twy 10/28 &amp; Ent Rd AIP-03"/>
    <d v="2006-12-13T00:00:00"/>
    <n v="46171"/>
    <n v="0"/>
    <n v="0"/>
    <n v="46171"/>
  </r>
  <r>
    <s v="S"/>
    <x v="73"/>
    <s v="FILLMORE COUNTY"/>
    <s v="Taxiway Paving &amp; Lighting AIP 04-04"/>
    <d v="2004-11-30T00:00:00"/>
    <n v="10290"/>
    <n v="0"/>
    <n v="542.54"/>
    <n v="10832.54"/>
  </r>
  <r>
    <s v="S"/>
    <x v="73"/>
    <s v="FILLMORE COUNTY"/>
    <s v="Taxiway Paving &amp; Lighting AIP 04-04"/>
    <d v="2004-12-16T00:00:00"/>
    <n v="2259"/>
    <n v="0"/>
    <n v="118.76"/>
    <n v="2377.7600000000002"/>
  </r>
  <r>
    <s v="S"/>
    <x v="73"/>
    <s v="FILLMORE COUNTY"/>
    <s v="Taxiway Paving &amp; Lighting AIP 04-04"/>
    <d v="2005-03-02T00:00:00"/>
    <n v="32077"/>
    <n v="0"/>
    <n v="1688.48"/>
    <n v="33765.480000000003"/>
  </r>
  <r>
    <s v="S"/>
    <x v="73"/>
    <s v="FILLMORE COUNTY"/>
    <s v="Taxiway Paving &amp; Lighting AIP 04-04"/>
    <d v="2005-04-05T00:00:00"/>
    <n v="94274"/>
    <n v="0"/>
    <n v="4961.8999999999996"/>
    <n v="99235.9"/>
  </r>
  <r>
    <s v="S"/>
    <x v="73"/>
    <s v="FILLMORE COUNTY"/>
    <s v="Taxiway Paving &amp; Lighting AIP 04-04"/>
    <d v="2005-05-05T00:00:00"/>
    <n v="580"/>
    <n v="0"/>
    <n v="30.06"/>
    <n v="610.05999999999995"/>
  </r>
  <r>
    <s v="S"/>
    <x v="73"/>
    <s v="FILLMORE COUNTY"/>
    <s v="Taxiway Paving &amp; Lighting AIP 04-04"/>
    <d v="2006-07-11T00:00:00"/>
    <n v="1120"/>
    <n v="0"/>
    <n v="58.26"/>
    <n v="1178.26"/>
  </r>
  <r>
    <s v="S"/>
    <x v="73"/>
    <s v="FILLMORE COUNTY"/>
    <s v="Taxiway Paving &amp; Lighting AIP 04-04"/>
    <d v="2006-08-23T00:00:00"/>
    <n v="6833"/>
    <n v="0"/>
    <n v="0"/>
    <n v="6833"/>
  </r>
  <r>
    <s v="S"/>
    <x v="73"/>
    <s v="FILLMORE COUNTY"/>
    <s v="Crack Seal"/>
    <d v="2006-01-12T00:00:00"/>
    <n v="0"/>
    <n v="3203.4"/>
    <n v="1372.89"/>
    <n v="4576.29"/>
  </r>
  <r>
    <s v="S"/>
    <x v="73"/>
    <s v="FILLMORE COUNTY"/>
    <s v="Runway Rehab AIP 05-06"/>
    <d v="2006-12-18T00:00:00"/>
    <n v="318779"/>
    <n v="0"/>
    <n v="16780.05"/>
    <n v="335559.05"/>
  </r>
  <r>
    <s v="S"/>
    <x v="73"/>
    <s v="FILLMORE COUNTY"/>
    <s v="Runway Rehab AIP 05-06"/>
    <d v="2007-12-19T00:00:00"/>
    <n v="32265"/>
    <n v="0"/>
    <n v="1697.77"/>
    <n v="33962.769999999997"/>
  </r>
  <r>
    <s v="S"/>
    <x v="73"/>
    <s v="FILLMORE COUNTY"/>
    <s v="Apron, Txy, Txl, Acc. Rd. Rehab 06-07"/>
    <d v="2008-06-05T00:00:00"/>
    <n v="140000"/>
    <n v="35473.82"/>
    <n v="22966.7"/>
    <n v="198440.52000000002"/>
  </r>
  <r>
    <s v="S"/>
    <x v="73"/>
    <s v="FILLMORE COUNTY"/>
    <s v="Apron, Txy, Txl, Acc. Rd. Rehab 06-07"/>
    <d v="2009-03-03T00:00:00"/>
    <n v="10000"/>
    <n v="605.82000000000005"/>
    <n v="390.74"/>
    <n v="10996.56"/>
  </r>
  <r>
    <s v="S"/>
    <x v="73"/>
    <s v="FILLMORE COUNTY"/>
    <s v="Apron, Txy, Txl, Acc. Rd. Rehab 06-07"/>
    <d v="2009-03-03T00:00:00"/>
    <n v="1588"/>
    <n v="0"/>
    <n v="0"/>
    <n v="1588"/>
  </r>
  <r>
    <s v="S"/>
    <x v="73"/>
    <s v="FILLMORE COUNTY"/>
    <s v="Construct FBO Hangar Building"/>
    <d v="2009-09-15T00:00:00"/>
    <n v="185587"/>
    <n v="0"/>
    <n v="9769.15"/>
    <n v="195356.15"/>
  </r>
  <r>
    <s v="S"/>
    <x v="73"/>
    <s v="FILLMORE COUNTY"/>
    <s v="Construct FBO Hangar Building"/>
    <d v="2011-04-26T00:00:00"/>
    <n v="10022"/>
    <n v="0"/>
    <n v="526.05999999999995"/>
    <n v="10548.06"/>
  </r>
  <r>
    <s v="S"/>
    <x v="73"/>
    <s v="FILLMORE COUNTY"/>
    <s v="Construct FBO Hangar Building"/>
    <d v="2011-04-26T00:00:00"/>
    <n v="11683"/>
    <n v="0"/>
    <n v="0"/>
    <n v="11683"/>
  </r>
  <r>
    <s v="S"/>
    <x v="73"/>
    <s v="FILLMORE COUNTY"/>
    <s v="Roof, Side A/D, ADA Ramp 07-08"/>
    <d v="2009-03-27T00:00:00"/>
    <n v="13480"/>
    <n v="0"/>
    <n v="1236"/>
    <n v="14716"/>
  </r>
  <r>
    <s v="S"/>
    <x v="73"/>
    <s v="FILLMORE COUNTY"/>
    <s v="Roof, Side A/D, ADA Ramp 07-08"/>
    <d v="2010-06-02T00:00:00"/>
    <n v="407"/>
    <n v="0"/>
    <n v="21.98"/>
    <n v="428.98"/>
  </r>
  <r>
    <s v="S"/>
    <x v="73"/>
    <s v="FILLMORE COUNTY"/>
    <s v="Roof, Side A/D, ADA Ramp 07-08"/>
    <d v="2010-06-11T00:00:00"/>
    <n v="10000"/>
    <n v="0"/>
    <n v="0"/>
    <n v="10000"/>
  </r>
  <r>
    <s v="S"/>
    <x v="73"/>
    <s v="FILLMORE COUNTY"/>
    <s v="Mower"/>
    <d v="2010-07-19T00:00:00"/>
    <n v="0"/>
    <n v="38585.14"/>
    <n v="19298.36"/>
    <n v="57883.5"/>
  </r>
  <r>
    <s v="S"/>
    <x v="73"/>
    <s v="FILLMORE COUNTY"/>
    <s v="BEACON, CONE, REILS, PAPIS,MIRLS 10-12"/>
    <d v="2013-01-04T00:00:00"/>
    <n v="195383"/>
    <n v="0"/>
    <n v="21709.77"/>
    <n v="217092.77"/>
  </r>
  <r>
    <s v="S"/>
    <x v="73"/>
    <s v="FILLMORE COUNTY"/>
    <s v="BEACON, CONE, REILS, PAPIS,MIRLS 10-12"/>
    <d v="2013-01-25T00:00:00"/>
    <n v="51393"/>
    <n v="0"/>
    <n v="5710.9"/>
    <n v="57103.9"/>
  </r>
  <r>
    <s v="S"/>
    <x v="73"/>
    <s v="FILLMORE COUNTY"/>
    <s v="BEACON, CONE, REILS, PAPIS,MIRLS 10-12"/>
    <d v="2014-04-15T00:00:00"/>
    <n v="140889"/>
    <n v="0"/>
    <n v="19507.96"/>
    <n v="160396.96"/>
  </r>
  <r>
    <s v="S"/>
    <x v="73"/>
    <s v="FILLMORE COUNTY"/>
    <s v="BEACON, CONE, REILS, PAPIS,MIRLS 10-12"/>
    <d v="2015-02-17T00:00:00"/>
    <n v="36441"/>
    <n v="0"/>
    <n v="196.74"/>
    <n v="36637.74"/>
  </r>
  <r>
    <s v="S"/>
    <x v="73"/>
    <s v="FILLMORE COUNTY"/>
    <s v="Taxiway construction &amp; SRE (Snow Blower)"/>
    <d v="2016-01-06T00:00:00"/>
    <n v="76869"/>
    <n v="41238.75"/>
    <n v="13511.1"/>
    <n v="131618.85"/>
  </r>
  <r>
    <s v="S"/>
    <x v="73"/>
    <s v="FILLMORE COUNTY"/>
    <s v="Taxiway construction &amp; SRE (Snow Blower)"/>
    <d v="2017-08-15T00:00:00"/>
    <n v="109973"/>
    <n v="10162.64"/>
    <n v="7436.14"/>
    <n v="127571.78"/>
  </r>
  <r>
    <s v="S"/>
    <x v="73"/>
    <s v="FILLMORE COUNTY"/>
    <s v="Taxiway construction &amp; SRE (Snow Blower)"/>
    <d v="2018-04-10T00:00:00"/>
    <n v="12913"/>
    <n v="2533.3200000000002"/>
    <n v="856.37"/>
    <n v="16302.69"/>
  </r>
  <r>
    <s v="S"/>
    <x v="73"/>
    <s v="FILLMORE COUNTY"/>
    <s v="FBO Supplemental Heat"/>
    <d v="2016-10-12T00:00:00"/>
    <n v="0"/>
    <n v="2719.2"/>
    <n v="679.8"/>
    <n v="3399"/>
  </r>
  <r>
    <s v="S"/>
    <x v="73"/>
    <s v="FILLMORE COUNTY"/>
    <s v="Airport Master Plan &amp; RWY 11/29 cack repair &amp; Seal Coat"/>
    <d v="2017-11-20T00:00:00"/>
    <n v="237333"/>
    <n v="13185.25"/>
    <n v="13186.64"/>
    <n v="263704.89"/>
  </r>
  <r>
    <s v="S"/>
    <x v="73"/>
    <s v="FILLMORE COUNTY"/>
    <s v="Airport Master Plan &amp; RWY 11/29 cack repair &amp; Seal Coat"/>
    <d v="2018-07-31T00:00:00"/>
    <n v="54434"/>
    <n v="3024.1"/>
    <n v="3024.01"/>
    <n v="60482.11"/>
  </r>
  <r>
    <s v="S"/>
    <x v="73"/>
    <s v="FILLMORE COUNTY"/>
    <s v="Airport Master Plan &amp; RWY 11/29 cack repair &amp; Seal Coat"/>
    <d v="2018-11-08T00:00:00"/>
    <n v="73281"/>
    <n v="4071.14"/>
    <n v="4070.65"/>
    <n v="81422.789999999994"/>
  </r>
  <r>
    <s v="S"/>
    <x v="73"/>
    <s v="FILLMORE COUNTY"/>
    <s v="Airport Master Plan &amp; RWY 11/29 cack repair &amp; Seal Coat"/>
    <d v="2019-02-05T00:00:00"/>
    <n v="55496"/>
    <n v="3083.15"/>
    <n v="3083.76"/>
    <n v="61662.91"/>
  </r>
  <r>
    <s v="S"/>
    <x v="73"/>
    <s v="FILLMORE COUNTY"/>
    <s v="Airport Master Plan &amp; RWY 11/29 cack repair &amp; Seal Coat"/>
    <d v="2019-10-15T00:00:00"/>
    <n v="7233"/>
    <n v="401.81"/>
    <n v="401.51"/>
    <n v="8036.3200000000006"/>
  </r>
  <r>
    <s v="S"/>
    <x v="74"/>
    <s v="GLENCOE"/>
    <s v="LAND"/>
    <d v="1969-03-24T00:00:00"/>
    <n v="0"/>
    <n v="100000"/>
    <n v="23433.1"/>
    <n v="123433.1"/>
  </r>
  <r>
    <s v="S"/>
    <x v="74"/>
    <s v="GLENCOE"/>
    <s v="CONST. LAND STRIP"/>
    <d v="1969-11-07T00:00:00"/>
    <n v="0"/>
    <n v="28812.9"/>
    <n v="0"/>
    <n v="28812.9"/>
  </r>
  <r>
    <s v="S"/>
    <x v="74"/>
    <s v="GLENCOE"/>
    <s v="ADMINISTRATION BLDG. AND WELL"/>
    <d v="1972-04-18T00:00:00"/>
    <n v="0"/>
    <n v="12399.5"/>
    <n v="12399.51"/>
    <n v="24799.010000000002"/>
  </r>
  <r>
    <s v="S"/>
    <x v="74"/>
    <s v="GLENCOE"/>
    <s v="HANGAR SITE PREP AND PAVING"/>
    <d v="1980-12-09T00:00:00"/>
    <n v="0"/>
    <n v="41157.78"/>
    <n v="20578.900000000001"/>
    <n v="61736.68"/>
  </r>
  <r>
    <s v="S"/>
    <x v="74"/>
    <s v="GLENCOE"/>
    <s v="FUEL FACILITY"/>
    <d v="1980-12-31T00:00:00"/>
    <n v="0"/>
    <n v="5876.82"/>
    <n v="2938.41"/>
    <n v="8815.23"/>
  </r>
  <r>
    <s v="S"/>
    <x v="74"/>
    <s v="GLENCOE"/>
    <s v="DRAIN TILE IMPROVEMENTS"/>
    <d v="1985-01-18T00:00:00"/>
    <n v="0"/>
    <n v="11550.94"/>
    <n v="5966.13"/>
    <n v="17517.07"/>
  </r>
  <r>
    <s v="S"/>
    <x v="74"/>
    <s v="GLENCOE"/>
    <s v="ALP UPDATE &amp; FEASIBILITY RPRT"/>
    <d v="1985-06-04T00:00:00"/>
    <n v="0"/>
    <n v="2600"/>
    <n v="1300"/>
    <n v="3900"/>
  </r>
  <r>
    <s v="S"/>
    <x v="74"/>
    <s v="GLENCOE"/>
    <s v="TRACTOR, SNOWBLOWER &amp; MOWER"/>
    <d v="1985-06-07T00:00:00"/>
    <n v="0"/>
    <n v="23702.66"/>
    <n v="11851.34"/>
    <n v="35554"/>
  </r>
  <r>
    <s v="S"/>
    <x v="74"/>
    <s v="GLENCOE"/>
    <s v="TAXIWAY PAVING"/>
    <d v="1989-12-07T00:00:00"/>
    <n v="0"/>
    <n v="7059.66"/>
    <n v="3529.84"/>
    <n v="10589.5"/>
  </r>
  <r>
    <s v="S"/>
    <x v="74"/>
    <s v="GLENCOE"/>
    <s v="TREE REMOVAL"/>
    <d v="1991-11-02T00:00:00"/>
    <n v="0"/>
    <n v="4666.67"/>
    <n v="2333.33"/>
    <n v="7000"/>
  </r>
  <r>
    <s v="S"/>
    <x v="74"/>
    <s v="GLENCOE"/>
    <s v="HANGAR SITE PREPARATION"/>
    <d v="1992-11-12T00:00:00"/>
    <n v="0"/>
    <n v="8000"/>
    <n v="4000"/>
    <n v="12000"/>
  </r>
  <r>
    <s v="S"/>
    <x v="74"/>
    <s v="GLENCOE"/>
    <s v="CONSULTANT SERVICES-ALP"/>
    <d v="1993-04-21T00:00:00"/>
    <n v="0"/>
    <n v="10259.98"/>
    <n v="5129.99"/>
    <n v="15389.97"/>
  </r>
  <r>
    <s v="S"/>
    <x v="74"/>
    <s v="GLENCOE"/>
    <s v="CONSULT. SERV.--PRE-DESIGN"/>
    <d v="1995-06-06T00:00:00"/>
    <n v="0"/>
    <n v="10967.08"/>
    <n v="5483.54"/>
    <n v="16450.62"/>
  </r>
  <r>
    <s v="S"/>
    <x v="74"/>
    <s v="GLENCOE"/>
    <s v="CONSULTANT SERVICES--DESIGN"/>
    <d v="1995-06-14T00:00:00"/>
    <n v="0"/>
    <n v="6045.7"/>
    <n v="3022.85"/>
    <n v="9068.5499999999993"/>
  </r>
  <r>
    <s v="S"/>
    <x v="74"/>
    <s v="GLENCOE"/>
    <s v="CONSULTANT SERVICES--DESIGN"/>
    <d v="1997-01-09T00:00:00"/>
    <n v="0"/>
    <n v="2986.59"/>
    <n v="1493.3"/>
    <n v="4479.8900000000003"/>
  </r>
  <r>
    <s v="S"/>
    <x v="74"/>
    <s v="GLENCOE"/>
    <s v="RECONSTRUCTION"/>
    <d v="1995-10-13T00:00:00"/>
    <n v="0"/>
    <n v="67630.240000000005"/>
    <n v="33815.120000000003"/>
    <n v="101445.36000000002"/>
  </r>
  <r>
    <s v="S"/>
    <x v="74"/>
    <s v="GLENCOE"/>
    <s v="RECONSTRUCTION"/>
    <d v="1996-01-16T00:00:00"/>
    <n v="0"/>
    <n v="54835.08"/>
    <n v="27417.53"/>
    <n v="82252.61"/>
  </r>
  <r>
    <s v="S"/>
    <x v="74"/>
    <s v="GLENCOE"/>
    <s v="RECONSTRUCTION"/>
    <d v="1996-03-01T00:00:00"/>
    <n v="0"/>
    <n v="175935.54"/>
    <n v="87967.79"/>
    <n v="263903.33"/>
  </r>
  <r>
    <s v="S"/>
    <x v="74"/>
    <s v="GLENCOE"/>
    <s v="RECONSTRUCTION"/>
    <d v="1996-03-07T00:00:00"/>
    <n v="0"/>
    <n v="18516.169999999998"/>
    <n v="9258.11"/>
    <n v="27774.28"/>
  </r>
  <r>
    <s v="S"/>
    <x v="74"/>
    <s v="GLENCOE"/>
    <s v="RECONSTRUCTION"/>
    <d v="1996-08-28T00:00:00"/>
    <n v="0"/>
    <n v="39057.1"/>
    <n v="19528.52"/>
    <n v="58585.619999999995"/>
  </r>
  <r>
    <s v="S"/>
    <x v="74"/>
    <s v="GLENCOE"/>
    <s v="RECONSTRUCTION"/>
    <d v="1998-11-20T00:00:00"/>
    <n v="0"/>
    <n v="33599.56"/>
    <n v="16799.78"/>
    <n v="50399.34"/>
  </r>
  <r>
    <s v="S"/>
    <x v="74"/>
    <s v="GLENCOE"/>
    <s v="LAND ACQUISITION"/>
    <d v="1995-08-22T00:00:00"/>
    <n v="0"/>
    <n v="26764.73"/>
    <n v="13382.37"/>
    <n v="40147.1"/>
  </r>
  <r>
    <s v="S"/>
    <x v="74"/>
    <s v="GLENCOE"/>
    <s v="LAND ACQUISITION"/>
    <d v="1996-02-20T00:00:00"/>
    <n v="0"/>
    <n v="11785.34"/>
    <n v="5892.66"/>
    <n v="17678"/>
  </r>
  <r>
    <s v="S"/>
    <x v="74"/>
    <s v="GLENCOE"/>
    <s v="LAND ACQUISITION"/>
    <d v="1997-02-12T00:00:00"/>
    <n v="0"/>
    <n v="1449.93"/>
    <n v="724.97"/>
    <n v="2174.9"/>
  </r>
  <r>
    <s v="S"/>
    <x v="74"/>
    <s v="GLENCOE"/>
    <s v="LAND ACQUISITION"/>
    <d v="2003-09-17T00:00:00"/>
    <n v="0"/>
    <n v="9966.73"/>
    <n v="4983.37"/>
    <n v="14950.099999999999"/>
  </r>
  <r>
    <s v="S"/>
    <x v="74"/>
    <s v="GLENCOE"/>
    <s v="REPLACE FUEL SYSTEM"/>
    <d v="1999-04-21T00:00:00"/>
    <n v="0"/>
    <n v="32433"/>
    <n v="24000"/>
    <n v="56433"/>
  </r>
  <r>
    <s v="S"/>
    <x v="74"/>
    <s v="GLENCOE"/>
    <s v="Crack Seal"/>
    <d v="2003-10-21T00:00:00"/>
    <n v="0"/>
    <n v="15600"/>
    <n v="10400"/>
    <n v="26000"/>
  </r>
  <r>
    <s v="S"/>
    <x v="74"/>
    <s v="GLENCOE"/>
    <s v="Crack Seal"/>
    <d v="2003-12-10T00:00:00"/>
    <n v="0"/>
    <n v="2116.5"/>
    <n v="1411"/>
    <n v="3527.5"/>
  </r>
  <r>
    <s v="S"/>
    <x v="74"/>
    <s v="GLENCOE"/>
    <s v="Fuel System Card Reader"/>
    <d v="2004-12-08T00:00:00"/>
    <n v="0"/>
    <n v="3000"/>
    <n v="3000"/>
    <n v="6000"/>
  </r>
  <r>
    <s v="S"/>
    <x v="74"/>
    <s v="GLENCOE"/>
    <s v="Fuel System Card Reader"/>
    <d v="2005-01-19T00:00:00"/>
    <n v="0"/>
    <n v="880.73"/>
    <n v="880.72"/>
    <n v="1761.45"/>
  </r>
  <r>
    <s v="S"/>
    <x v="74"/>
    <s v="GLENCOE"/>
    <s v="ALP"/>
    <d v="2009-11-02T00:00:00"/>
    <n v="0"/>
    <n v="46400"/>
    <n v="11600"/>
    <n v="58000"/>
  </r>
  <r>
    <s v="S"/>
    <x v="74"/>
    <s v="GLENCOE"/>
    <s v="Land Purchase"/>
    <d v="2008-07-03T00:00:00"/>
    <n v="0"/>
    <n v="79476.509999999995"/>
    <n v="19869.12"/>
    <n v="99345.62999999999"/>
  </r>
  <r>
    <s v="S"/>
    <x v="74"/>
    <s v="GLENCOE"/>
    <s v="Entrance Road Reconstruction"/>
    <d v="2009-01-07T00:00:00"/>
    <n v="0"/>
    <n v="71069.56"/>
    <n v="17767.39"/>
    <n v="88836.95"/>
  </r>
  <r>
    <s v="S"/>
    <x v="74"/>
    <s v="GLENCOE"/>
    <s v="Entrance Road Reconstruction"/>
    <d v="2009-07-30T00:00:00"/>
    <n v="0"/>
    <n v="3906.44"/>
    <n v="976.61"/>
    <n v="4883.05"/>
  </r>
  <r>
    <s v="S"/>
    <x v="74"/>
    <s v="GLENCOE"/>
    <s v="Runwy 13/31Seal coat/Slurry Seal"/>
    <d v="2010-02-19T00:00:00"/>
    <n v="0"/>
    <n v="66044.66"/>
    <n v="16511.16"/>
    <n v="82555.820000000007"/>
  </r>
  <r>
    <s v="S"/>
    <x v="74"/>
    <s v="GLENCOE"/>
    <s v="Arpt master plan; remove obstructions"/>
    <d v="2012-05-01T00:00:00"/>
    <n v="9500"/>
    <n v="0"/>
    <n v="500"/>
    <n v="10000"/>
  </r>
  <r>
    <s v="S"/>
    <x v="74"/>
    <s v="GLENCOE"/>
    <s v="Arpt master plan; remove obstructions"/>
    <d v="2012-06-29T00:00:00"/>
    <n v="9500"/>
    <n v="0"/>
    <n v="500"/>
    <n v="10000"/>
  </r>
  <r>
    <s v="S"/>
    <x v="74"/>
    <s v="GLENCOE"/>
    <s v="Arpt master plan; remove obstructions"/>
    <d v="2012-09-18T00:00:00"/>
    <n v="18500"/>
    <n v="0"/>
    <n v="1000"/>
    <n v="19500"/>
  </r>
  <r>
    <s v="S"/>
    <x v="74"/>
    <s v="GLENCOE"/>
    <s v="Arpt master plan; remove obstructions"/>
    <d v="2013-01-04T00:00:00"/>
    <n v="10000"/>
    <n v="0"/>
    <n v="500"/>
    <n v="10500"/>
  </r>
  <r>
    <s v="S"/>
    <x v="74"/>
    <s v="GLENCOE"/>
    <s v="EA - Phase 2(Parallel Txwy)"/>
    <d v="2013-02-28T00:00:00"/>
    <n v="6201"/>
    <n v="0"/>
    <n v="689"/>
    <n v="6890"/>
  </r>
  <r>
    <s v="S"/>
    <x v="74"/>
    <s v="GLENCOE"/>
    <s v="EA - Phase 2(Parallel Txwy)"/>
    <d v="2013-06-11T00:00:00"/>
    <n v="18603"/>
    <n v="0"/>
    <n v="2067"/>
    <n v="20670"/>
  </r>
  <r>
    <s v="S"/>
    <x v="74"/>
    <s v="GLENCOE"/>
    <s v="EA - Phase 2(Parallel Txwy)"/>
    <d v="2013-08-07T00:00:00"/>
    <n v="6201"/>
    <n v="0"/>
    <n v="689"/>
    <n v="6890"/>
  </r>
  <r>
    <s v="S"/>
    <x v="74"/>
    <s v="GLENCOE"/>
    <s v="EA - Phase 2(Parallel Txwy)"/>
    <d v="2013-10-15T00:00:00"/>
    <n v="6201"/>
    <n v="0"/>
    <n v="689"/>
    <n v="6890"/>
  </r>
  <r>
    <s v="S"/>
    <x v="74"/>
    <s v="GLENCOE"/>
    <s v="EA - Phase 2(Parallel Txwy)"/>
    <d v="2014-01-28T00:00:00"/>
    <n v="3100"/>
    <n v="0"/>
    <n v="345"/>
    <n v="3445"/>
  </r>
  <r>
    <s v="S"/>
    <x v="74"/>
    <s v="GLENCOE"/>
    <s v="EA - Phase 2(Parallel Txwy)"/>
    <d v="2014-08-08T00:00:00"/>
    <n v="12402"/>
    <n v="0"/>
    <n v="1378"/>
    <n v="13780"/>
  </r>
  <r>
    <s v="S"/>
    <x v="74"/>
    <s v="GLENCOE"/>
    <s v="EA - Phase 2(Parallel Txwy)"/>
    <d v="2015-06-18T00:00:00"/>
    <n v="9302"/>
    <n v="0"/>
    <n v="1033"/>
    <n v="10335"/>
  </r>
  <r>
    <s v="S"/>
    <x v="74"/>
    <s v="GLENCOE"/>
    <s v="Repair hangar door"/>
    <d v="2013-06-03T00:00:00"/>
    <n v="0"/>
    <n v="2735.51"/>
    <n v="2735.51"/>
    <n v="5471.02"/>
  </r>
  <r>
    <s v="S"/>
    <x v="74"/>
    <s v="GLENCOE"/>
    <s v="Repair hangar door"/>
    <d v="2013-10-07T00:00:00"/>
    <n v="0"/>
    <n v="1674.55"/>
    <n v="714.55"/>
    <n v="2389.1"/>
  </r>
  <r>
    <s v="S"/>
    <x v="74"/>
    <s v="GLENCOE"/>
    <s v="Upgrade Fuel Facility"/>
    <d v="2014-02-19T00:00:00"/>
    <n v="0"/>
    <n v="6913.25"/>
    <n v="6913.24"/>
    <n v="13826.49"/>
  </r>
  <r>
    <s v="S"/>
    <x v="74"/>
    <s v="GLENCOE"/>
    <s v="Rehab Rwy, MIRLs, REILs, PAPIs  03-14"/>
    <d v="2014-12-10T00:00:00"/>
    <n v="217698"/>
    <n v="12094.36"/>
    <n v="12094.85"/>
    <n v="241887.21"/>
  </r>
  <r>
    <s v="S"/>
    <x v="74"/>
    <s v="GLENCOE"/>
    <s v="Rehab Rwy, MIRLs, REILs, PAPIs  03-14"/>
    <d v="2015-01-05T00:00:00"/>
    <n v="111307"/>
    <n v="6183.75"/>
    <n v="6184.25"/>
    <n v="123675"/>
  </r>
  <r>
    <s v="S"/>
    <x v="74"/>
    <s v="GLENCOE"/>
    <s v="Rehab Rwy, MIRLs, REILs, PAPIs  03-14"/>
    <d v="2015-01-23T00:00:00"/>
    <n v="724987"/>
    <n v="85608.48"/>
    <n v="52548.22"/>
    <n v="863143.7"/>
  </r>
  <r>
    <s v="S"/>
    <x v="74"/>
    <s v="GLENCOE"/>
    <s v="Rehab Rwy, MIRLs, REILs, PAPIs  03-14"/>
    <d v="2016-01-06T00:00:00"/>
    <n v="83941"/>
    <n v="5731.97"/>
    <n v="3992.36"/>
    <n v="93665.33"/>
  </r>
  <r>
    <s v="S"/>
    <x v="74"/>
    <s v="GLENCOE"/>
    <s v="Replace roof on A/D Electrical Building"/>
    <d v="2015-05-15T00:00:00"/>
    <n v="0"/>
    <n v="4118.16"/>
    <n v="1029.54"/>
    <n v="5147.7"/>
  </r>
  <r>
    <s v="S"/>
    <x v="74"/>
    <s v="GLENCOE"/>
    <s v="Construct Parallel Taxi, Re-construct Apron and Acquire Land"/>
    <d v="2015-12-21T00:00:00"/>
    <n v="503259"/>
    <n v="27958.880000000001"/>
    <n v="27959.69"/>
    <n v="559177.56999999995"/>
  </r>
  <r>
    <s v="S"/>
    <x v="74"/>
    <s v="GLENCOE"/>
    <s v="Construct Parallel Taxi, Re-construct Apron and Acquire Land"/>
    <d v="2016-01-20T00:00:00"/>
    <n v="1146108"/>
    <n v="64564.68"/>
    <n v="64565.87"/>
    <n v="1275238.55"/>
  </r>
  <r>
    <s v="S"/>
    <x v="74"/>
    <s v="GLENCOE"/>
    <s v="Construct Parallel Taxi, Re-construct Apron and Acquire Land"/>
    <d v="2016-12-08T00:00:00"/>
    <n v="150000"/>
    <n v="9289.44"/>
    <n v="9287.44"/>
    <n v="168576.88"/>
  </r>
  <r>
    <s v="S"/>
    <x v="74"/>
    <s v="GLENCOE"/>
    <s v="Construct Parallel Taxi, Re-construct Apron and Acquire Land"/>
    <d v="2019-03-15T00:00:00"/>
    <n v="46847"/>
    <n v="0"/>
    <n v="0"/>
    <n v="46847"/>
  </r>
  <r>
    <s v="S"/>
    <x v="74"/>
    <s v="GLENCOE"/>
    <s v="Mater Plan/ ALP update"/>
    <d v="1899-12-30T00:00:00"/>
    <n v="39415"/>
    <n v="2189.6999999999998"/>
    <n v="2189.3000000000002"/>
    <n v="43794"/>
  </r>
  <r>
    <s v="S"/>
    <x v="74"/>
    <s v="GLENCOE"/>
    <s v="Mater Plan/ ALP update"/>
    <d v="2017-02-09T00:00:00"/>
    <n v="28301"/>
    <n v="1572.3"/>
    <n v="1572.7"/>
    <n v="31446"/>
  </r>
  <r>
    <s v="S"/>
    <x v="74"/>
    <s v="GLENCOE"/>
    <s v="Mater Plan/ ALP update"/>
    <d v="2017-08-28T00:00:00"/>
    <n v="105106"/>
    <n v="5839.2"/>
    <n v="5838.8"/>
    <n v="116784"/>
  </r>
  <r>
    <s v="S"/>
    <x v="74"/>
    <s v="GLENCOE"/>
    <s v="Mater Plan/ ALP update"/>
    <d v="2018-02-13T00:00:00"/>
    <n v="13138"/>
    <n v="729.9"/>
    <n v="730.1"/>
    <n v="14598"/>
  </r>
  <r>
    <s v="S"/>
    <x v="74"/>
    <s v="GLENCOE"/>
    <s v="Mater Plan/ ALP update"/>
    <d v="2018-10-16T00:00:00"/>
    <n v="19707"/>
    <n v="1094.8499999999999"/>
    <n v="1095.1500000000001"/>
    <n v="21897"/>
  </r>
  <r>
    <s v="S"/>
    <x v="74"/>
    <s v="GLENCOE"/>
    <s v="Mater Plan/ ALP update"/>
    <d v="2019-02-22T00:00:00"/>
    <n v="15328"/>
    <n v="851.55"/>
    <n v="851.45"/>
    <n v="17031"/>
  </r>
  <r>
    <s v="S"/>
    <x v="74"/>
    <s v="GLENCOE"/>
    <s v="Taxi-Lane Hangar Area pavement Reconstruction (Phase 1 - Design)"/>
    <d v="2019-11-26T00:00:00"/>
    <n v="14004"/>
    <n v="778"/>
    <n v="778"/>
    <n v="15560"/>
  </r>
  <r>
    <s v="S"/>
    <x v="74"/>
    <s v="GLENCOE"/>
    <s v="Taxi-Lane Hangar Area pavement Reconstruction (Phase 1 - Design)"/>
    <d v="2020-05-06T00:00:00"/>
    <n v="15754"/>
    <n v="875.25"/>
    <n v="875.75"/>
    <n v="17505"/>
  </r>
  <r>
    <s v="S"/>
    <x v="74"/>
    <s v="GLENCOE"/>
    <s v="Taxi-Lane Hangar Area pavement Reconstruction (Phase 1 - Design)"/>
    <d v="2020-09-18T00:00:00"/>
    <n v="2642"/>
    <n v="291.75"/>
    <n v="291.25"/>
    <n v="3225"/>
  </r>
  <r>
    <s v="S"/>
    <x v="74"/>
    <s v="GLENCOE"/>
    <s v="Re-Construct Hangar Area Pvmnt &amp; RWY Crack Repair"/>
    <d v="2020-12-18T00:00:00"/>
    <n v="520474"/>
    <n v="221378.24"/>
    <n v="94876.25"/>
    <n v="836728.49"/>
  </r>
  <r>
    <s v="S"/>
    <x v="74"/>
    <s v="GLENCOE"/>
    <s v="Re-Construct Hangar Area Pvmnt &amp; RWY Crack Repair"/>
    <d v="2021-03-10T00:00:00"/>
    <n v="127401"/>
    <n v="26059.56"/>
    <n v="11168.11"/>
    <n v="164628.66999999998"/>
  </r>
  <r>
    <s v="S"/>
    <x v="74"/>
    <s v="GLENCOE"/>
    <s v="CARES Act Glencoe"/>
    <d v="2021-03-03T00:00:00"/>
    <n v="30000"/>
    <n v="0"/>
    <n v="0"/>
    <n v="30000"/>
  </r>
  <r>
    <s v="S"/>
    <x v="75"/>
    <s v="GRANITE FALLS"/>
    <s v="AIRPORT ZONING COSTS"/>
    <d v="1989-01-11T00:00:00"/>
    <n v="0"/>
    <n v="1950.98"/>
    <n v="975.49"/>
    <n v="2926.4700000000003"/>
  </r>
  <r>
    <s v="S"/>
    <x v="75"/>
    <s v="GRANITE FALLS"/>
    <s v="Site Selection"/>
    <d v="1988-01-17T00:00:00"/>
    <n v="0"/>
    <n v="2666.67"/>
    <n v="1333.33"/>
    <n v="4000"/>
  </r>
  <r>
    <s v="S"/>
    <x v="75"/>
    <s v="GRANITE FALLS"/>
    <s v="ALP / ZONING ORD."/>
    <d v="1990-06-13T00:00:00"/>
    <n v="0"/>
    <n v="3540.63"/>
    <n v="1770.31"/>
    <n v="5310.9400000000005"/>
  </r>
  <r>
    <s v="S"/>
    <x v="75"/>
    <s v="GRANITE FALLS"/>
    <s v="ALP / ZONING ORD."/>
    <d v="1990-10-17T00:00:00"/>
    <n v="0"/>
    <n v="2760.29"/>
    <n v="1380.15"/>
    <n v="4140.4400000000005"/>
  </r>
  <r>
    <s v="S"/>
    <x v="75"/>
    <s v="GRANITE FALLS"/>
    <s v="ALP / ZONING ORD."/>
    <d v="1991-05-10T00:00:00"/>
    <n v="0"/>
    <n v="5419.59"/>
    <n v="2709.8"/>
    <n v="8129.39"/>
  </r>
  <r>
    <s v="S"/>
    <x v="75"/>
    <s v="GRANITE FALLS"/>
    <s v="ALP / ZONING ORD."/>
    <d v="1992-07-06T00:00:00"/>
    <n v="0"/>
    <n v="546.16"/>
    <n v="273.07"/>
    <n v="819.23"/>
  </r>
  <r>
    <s v="S"/>
    <x v="75"/>
    <s v="GRANITE FALLS"/>
    <s v="ALP / ZONING ORD."/>
    <d v="1993-04-21T00:00:00"/>
    <n v="0"/>
    <n v="3235.83"/>
    <n v="1617.92"/>
    <n v="4853.75"/>
  </r>
  <r>
    <s v="S"/>
    <x v="75"/>
    <s v="GRANITE FALLS"/>
    <s v="ALP / ZONING ORD."/>
    <d v="1993-06-09T00:00:00"/>
    <n v="0"/>
    <n v="304.8"/>
    <n v="1089.29"/>
    <n v="1394.09"/>
  </r>
  <r>
    <s v="S"/>
    <x v="75"/>
    <s v="GRANITE FALLS"/>
    <s v="ALP / ZONING ORD."/>
    <d v="1993-06-09T00:00:00"/>
    <n v="0"/>
    <n v="-3540.63"/>
    <n v="0"/>
    <n v="-3540.63"/>
  </r>
  <r>
    <s v="S"/>
    <x v="75"/>
    <s v="GRANITE FALLS"/>
    <s v="ALP / ZONING ORD."/>
    <d v="1993-06-09T00:00:00"/>
    <n v="0"/>
    <n v="5414.39"/>
    <n v="0"/>
    <n v="5414.39"/>
  </r>
  <r>
    <s v="S"/>
    <x v="75"/>
    <s v="GRANITE FALLS"/>
    <s v="ALP / ZONING ORD."/>
    <d v="1994-05-20T00:00:00"/>
    <n v="0"/>
    <n v="585.61"/>
    <n v="292.79000000000002"/>
    <n v="878.40000000000009"/>
  </r>
  <r>
    <s v="S"/>
    <x v="75"/>
    <s v="GRANITE FALLS"/>
    <s v="NEW AIRPORT - Design, EA, Zone"/>
    <d v="1994-05-20T00:00:00"/>
    <n v="0"/>
    <n v="11394"/>
    <n v="5697"/>
    <n v="17091"/>
  </r>
  <r>
    <s v="S"/>
    <x v="75"/>
    <s v="GRANITE FALLS"/>
    <s v="NEW AIRPORT - Design, EA, Zone"/>
    <d v="1995-02-07T00:00:00"/>
    <n v="0"/>
    <n v="2578.34"/>
    <n v="1289.1600000000001"/>
    <n v="3867.5"/>
  </r>
  <r>
    <s v="S"/>
    <x v="75"/>
    <s v="GRANITE FALLS"/>
    <s v="NEW AIRPORT - Design, EA, Zone"/>
    <d v="1996-09-11T00:00:00"/>
    <n v="0"/>
    <n v="34717.660000000003"/>
    <n v="17358.84"/>
    <n v="52076.5"/>
  </r>
  <r>
    <s v="S"/>
    <x v="75"/>
    <s v="GRANITE FALLS"/>
    <s v="LAND for NEW AIRPORT"/>
    <d v="1995-02-02T00:00:00"/>
    <n v="0"/>
    <n v="9496.9699999999993"/>
    <n v="4748.4799999999996"/>
    <n v="14245.449999999999"/>
  </r>
  <r>
    <s v="S"/>
    <x v="75"/>
    <s v="GRANITE FALLS"/>
    <s v="LAND for NEW AIRPORT"/>
    <d v="1995-11-22T00:00:00"/>
    <n v="0"/>
    <n v="111205.19"/>
    <n v="55602.6"/>
    <n v="166807.79"/>
  </r>
  <r>
    <s v="S"/>
    <x v="75"/>
    <s v="GRANITE FALLS"/>
    <s v="LAND for NEW AIRPORT"/>
    <d v="1996-03-01T00:00:00"/>
    <n v="0"/>
    <n v="32631.17"/>
    <n v="16315.59"/>
    <n v="48946.759999999995"/>
  </r>
  <r>
    <s v="S"/>
    <x v="75"/>
    <s v="GRANITE FALLS"/>
    <s v="LAND for NEW AIRPORT"/>
    <d v="1996-07-10T00:00:00"/>
    <n v="0"/>
    <n v="38463.480000000003"/>
    <n v="19231.740000000002"/>
    <n v="57695.22"/>
  </r>
  <r>
    <s v="S"/>
    <x v="75"/>
    <s v="GRANITE FALLS"/>
    <s v="NEW AIRPORT CONSTRUCTION"/>
    <d v="1996-10-16T00:00:00"/>
    <n v="0"/>
    <n v="266200.37"/>
    <n v="39145.839999999997"/>
    <n v="305346.20999999996"/>
  </r>
  <r>
    <s v="S"/>
    <x v="75"/>
    <s v="GRANITE FALLS"/>
    <s v="NEW AIRPORT CONSTRUCTION"/>
    <d v="1997-01-03T00:00:00"/>
    <n v="0"/>
    <n v="265964.76"/>
    <n v="131936.73000000001"/>
    <n v="397901.49"/>
  </r>
  <r>
    <s v="S"/>
    <x v="75"/>
    <s v="GRANITE FALLS"/>
    <s v="NEW AIRPORT CONSTRUCTION"/>
    <d v="1997-10-10T00:00:00"/>
    <n v="0"/>
    <n v="143306.68"/>
    <n v="92493.95"/>
    <n v="235800.63"/>
  </r>
  <r>
    <s v="S"/>
    <x v="75"/>
    <s v="GRANITE FALLS"/>
    <s v="NEW AIRPORT CONSTRUCTION"/>
    <d v="1998-12-05T00:00:00"/>
    <n v="0"/>
    <n v="151868.19"/>
    <n v="50093.48"/>
    <n v="201961.67"/>
  </r>
  <r>
    <s v="S"/>
    <x v="75"/>
    <s v="GRANITE FALLS"/>
    <s v="NEW AIRPORT CONSTRUCTION"/>
    <d v="2000-09-19T00:00:00"/>
    <n v="0"/>
    <n v="20536.419999999998"/>
    <n v="10268.23"/>
    <n v="30804.649999999998"/>
  </r>
  <r>
    <s v="S"/>
    <x v="75"/>
    <s v="GRANITE FALLS"/>
    <s v="Arrival/Departure Building"/>
    <d v="2001-01-18T00:00:00"/>
    <n v="0"/>
    <n v="81025.149999999994"/>
    <n v="54016.77"/>
    <n v="135041.91999999998"/>
  </r>
  <r>
    <s v="S"/>
    <x v="75"/>
    <s v="GRANITE FALLS"/>
    <s v="Arrival/Departure Building"/>
    <d v="2001-10-23T00:00:00"/>
    <n v="0"/>
    <n v="27458.12"/>
    <n v="18305.41"/>
    <n v="45763.53"/>
  </r>
  <r>
    <s v="S"/>
    <x v="75"/>
    <s v="GRANITE FALLS"/>
    <s v="FUEL FACILITY"/>
    <d v="2003-03-26T00:00:00"/>
    <n v="0"/>
    <n v="39573.89"/>
    <n v="39573.82"/>
    <n v="79147.709999999992"/>
  </r>
  <r>
    <s v="S"/>
    <x v="75"/>
    <s v="GRANITE FALLS"/>
    <s v="FUEL FACILITY"/>
    <d v="2004-01-30T00:00:00"/>
    <n v="0"/>
    <n v="2926.11"/>
    <n v="2926.18"/>
    <n v="5852.29"/>
  </r>
  <r>
    <s v="S"/>
    <x v="75"/>
    <s v="GRANITE FALLS"/>
    <s v="FUEL FACILITY"/>
    <d v="2004-02-27T00:00:00"/>
    <n v="0"/>
    <n v="758.36"/>
    <n v="758.28"/>
    <n v="1516.6399999999999"/>
  </r>
  <r>
    <s v="S"/>
    <x v="75"/>
    <s v="GRANITE FALLS"/>
    <s v="CRACK SEALING"/>
    <d v="2001-10-19T00:00:00"/>
    <n v="0"/>
    <n v="10254.31"/>
    <n v="6836.21"/>
    <n v="17090.52"/>
  </r>
  <r>
    <s v="S"/>
    <x v="75"/>
    <s v="GRANITE FALLS"/>
    <s v="UPDATE AIRPORT LAYOUT PLAN"/>
    <d v="2004-01-28T00:00:00"/>
    <n v="0"/>
    <n v="7886.7"/>
    <n v="5257.8"/>
    <n v="13144.5"/>
  </r>
  <r>
    <s v="S"/>
    <x v="75"/>
    <s v="GRANITE FALLS"/>
    <s v="UPDATE AIRPORT LAYOUT PLAN"/>
    <d v="2005-01-11T00:00:00"/>
    <n v="0"/>
    <n v="10113.299999999999"/>
    <n v="5142.2"/>
    <n v="15255.5"/>
  </r>
  <r>
    <s v="S"/>
    <x v="75"/>
    <s v="GRANITE FALLS"/>
    <s v="UPDATE AIRPORT LAYOUT PLAN"/>
    <d v="2005-01-11T00:00:00"/>
    <n v="0"/>
    <n v="6866.4"/>
    <n v="0"/>
    <n v="6866.4"/>
  </r>
  <r>
    <s v="S"/>
    <x v="75"/>
    <s v="GRANITE FALLS"/>
    <s v="UPDATE AIRPORT LAYOUT PLAN"/>
    <d v="2006-09-21T00:00:00"/>
    <n v="0"/>
    <n v="16733.599999999999"/>
    <n v="0"/>
    <n v="16733.599999999999"/>
  </r>
  <r>
    <s v="S"/>
    <x v="75"/>
    <s v="GRANITE FALLS"/>
    <s v="MASTER PLAN, ALP, Displ TH Lt globes"/>
    <d v="2006-09-26T00:00:00"/>
    <n v="0"/>
    <n v="54048"/>
    <n v="13512"/>
    <n v="67560"/>
  </r>
  <r>
    <s v="S"/>
    <x v="75"/>
    <s v="GRANITE FALLS"/>
    <s v="MASTER PLAN, ALP, Displ TH Lt globes"/>
    <d v="2007-05-30T00:00:00"/>
    <n v="0"/>
    <n v="5424"/>
    <n v="3367.25"/>
    <n v="8791.25"/>
  </r>
  <r>
    <s v="S"/>
    <x v="75"/>
    <s v="GRANITE FALLS"/>
    <s v="MASTER PLAN, ALP, Displ TH Lt globes"/>
    <d v="2009-08-05T00:00:00"/>
    <n v="0"/>
    <n v="192"/>
    <n v="0"/>
    <n v="192"/>
  </r>
  <r>
    <s v="S"/>
    <x v="75"/>
    <s v="GRANITE FALLS"/>
    <s v="MASTER PLAN, ALP, Displ TH Lt globes"/>
    <d v="2009-08-05T00:00:00"/>
    <n v="0"/>
    <n v="7232"/>
    <n v="-155.25"/>
    <n v="7076.75"/>
  </r>
  <r>
    <s v="S"/>
    <x v="75"/>
    <s v="GRANITE FALLS"/>
    <s v="RW Safety Area/Hangar Site/Seal Coat"/>
    <d v="2008-02-08T00:00:00"/>
    <n v="0"/>
    <n v="477655.71"/>
    <n v="233919.46"/>
    <n v="711575.17"/>
  </r>
  <r>
    <s v="S"/>
    <x v="75"/>
    <s v="GRANITE FALLS"/>
    <s v="RW Safety Area/Hangar Site/Seal Coat"/>
    <d v="2008-04-22T00:00:00"/>
    <n v="0"/>
    <n v="4834.29"/>
    <n v="1301.54"/>
    <n v="6135.83"/>
  </r>
  <r>
    <s v="S"/>
    <x v="75"/>
    <s v="GRANITE FALLS"/>
    <s v="Hangar Access Road/Airfield Lighting"/>
    <d v="2009-02-04T00:00:00"/>
    <n v="0"/>
    <n v="167735.28"/>
    <n v="46759.94"/>
    <n v="214495.22"/>
  </r>
  <r>
    <s v="S"/>
    <x v="75"/>
    <s v="GRANITE FALLS"/>
    <s v="Hangar Access Road/Airfield Lighting"/>
    <d v="2010-02-19T00:00:00"/>
    <n v="0"/>
    <n v="26501.43"/>
    <n v="7387.87"/>
    <n v="33889.300000000003"/>
  </r>
  <r>
    <s v="S"/>
    <x v="75"/>
    <s v="GRANITE FALLS"/>
    <s v="Hangar Access Road/Airfield Lighting"/>
    <d v="2011-01-11T00:00:00"/>
    <n v="0"/>
    <n v="5763.29"/>
    <n v="1612.19"/>
    <n v="7375.48"/>
  </r>
  <r>
    <s v="S"/>
    <x v="75"/>
    <s v="GRANITE FALLS"/>
    <s v="Terminal area security fence"/>
    <d v="2010-02-19T00:00:00"/>
    <n v="0"/>
    <n v="42769.85"/>
    <n v="10692.46"/>
    <n v="53462.31"/>
  </r>
  <r>
    <s v="S"/>
    <x v="75"/>
    <s v="GRANITE FALLS"/>
    <s v="Terminal area security fence"/>
    <d v="2011-01-06T00:00:00"/>
    <n v="0"/>
    <n v="3106.15"/>
    <n v="776.54"/>
    <n v="3882.69"/>
  </r>
  <r>
    <s v="S"/>
    <x v="75"/>
    <s v="GRANITE FALLS"/>
    <s v="Airport Zoning Ordinance Update"/>
    <d v="2011-07-28T00:00:00"/>
    <n v="0"/>
    <n v="11447.68"/>
    <n v="9504.82"/>
    <n v="20952.5"/>
  </r>
  <r>
    <s v="S"/>
    <x v="75"/>
    <s v="GRANITE FALLS"/>
    <s v="Airport Zoning Ordinance Update"/>
    <d v="2012-03-23T00:00:00"/>
    <n v="0"/>
    <n v="12592.32"/>
    <n v="10455.18"/>
    <n v="23047.5"/>
  </r>
  <r>
    <s v="S"/>
    <x v="75"/>
    <s v="GRANITE FALLS"/>
    <s v="Fuel Card Reader System"/>
    <d v="2011-01-11T00:00:00"/>
    <n v="0"/>
    <n v="6648.88"/>
    <n v="6648.88"/>
    <n v="13297.76"/>
  </r>
  <r>
    <s v="S"/>
    <x v="75"/>
    <s v="GRANITE FALLS"/>
    <s v="Fuel Card Reader System"/>
    <d v="2011-09-30T00:00:00"/>
    <n v="0"/>
    <n v="4444.13"/>
    <n v="4444.12"/>
    <n v="8888.25"/>
  </r>
  <r>
    <s v="S"/>
    <x v="75"/>
    <s v="GRANITE FALLS"/>
    <s v="Fuel Card Reader System"/>
    <d v="2011-09-30T00:00:00"/>
    <n v="0"/>
    <n v="746.99"/>
    <n v="747"/>
    <n v="1493.99"/>
  </r>
  <r>
    <s v="S"/>
    <x v="75"/>
    <s v="GRANITE FALLS"/>
    <s v="Update Airport SWPPP"/>
    <d v="2010-10-04T00:00:00"/>
    <n v="0"/>
    <n v="4000"/>
    <n v="1000"/>
    <n v="5000"/>
  </r>
  <r>
    <s v="S"/>
    <x v="75"/>
    <s v="GRANITE FALLS"/>
    <s v="Fueling System Upgrades"/>
    <d v="2011-01-11T00:00:00"/>
    <n v="0"/>
    <n v="19870.72"/>
    <n v="19870.689999999999"/>
    <n v="39741.410000000003"/>
  </r>
  <r>
    <s v="S"/>
    <x v="75"/>
    <s v="GRANITE FALLS"/>
    <s v="Fueling System Upgrades"/>
    <d v="2011-09-30T00:00:00"/>
    <n v="0"/>
    <n v="3051.11"/>
    <n v="3051.15"/>
    <n v="6102.26"/>
  </r>
  <r>
    <s v="S"/>
    <x v="75"/>
    <s v="GRANITE FALLS"/>
    <s v="Granite Falls Water System Improvments"/>
    <d v="2013-03-08T00:00:00"/>
    <n v="0"/>
    <n v="22948.799999999999"/>
    <n v="5737.2"/>
    <n v="28686"/>
  </r>
  <r>
    <s v="S"/>
    <x v="75"/>
    <s v="GRANITE FALLS"/>
    <s v="Rehab rnwy 15/33 - crack repair"/>
    <d v="2013-06-12T00:00:00"/>
    <n v="0"/>
    <n v="100004.78"/>
    <n v="25166.2"/>
    <n v="125170.98"/>
  </r>
  <r>
    <s v="S"/>
    <x v="75"/>
    <s v="GRANITE FALLS"/>
    <s v="ALP Update"/>
    <d v="2015-10-01T00:00:00"/>
    <n v="0"/>
    <n v="55625.62"/>
    <n v="6180.62"/>
    <n v="61806.240000000005"/>
  </r>
  <r>
    <s v="S"/>
    <x v="75"/>
    <s v="GRANITE FALLS"/>
    <s v="Paint Aviation Fuel Tank &amp; Install Retro-Reflective taxi markers"/>
    <d v="2015-10-01T00:00:00"/>
    <n v="0"/>
    <n v="4151.25"/>
    <n v="461.25"/>
    <n v="4612.5"/>
  </r>
  <r>
    <s v="S"/>
    <x v="75"/>
    <s v="GRANITE FALLS"/>
    <s v="Design - Runway 15/33 Reclaimation"/>
    <d v="2016-11-21T00:00:00"/>
    <n v="0"/>
    <n v="68310"/>
    <n v="7590"/>
    <n v="75900"/>
  </r>
  <r>
    <s v="S"/>
    <x v="75"/>
    <s v="GRANITE FALLS"/>
    <s v="Design - Runway 15/33 Reclaimation"/>
    <d v="2017-03-20T00:00:00"/>
    <n v="0"/>
    <n v="35190"/>
    <n v="3910"/>
    <n v="39100"/>
  </r>
  <r>
    <s v="S"/>
    <x v="75"/>
    <s v="GRANITE FALLS"/>
    <s v="Runway 15/33 w/Taxi way &amp; Apron Reclamation Construction"/>
    <d v="2017-10-09T00:00:00"/>
    <n v="0"/>
    <n v="725721.9"/>
    <n v="80635.759999999995"/>
    <n v="806357.66"/>
  </r>
  <r>
    <s v="S"/>
    <x v="75"/>
    <s v="GRANITE FALLS"/>
    <s v="Runway 15/33 w/Taxi way &amp; Apron Reclamation Construction"/>
    <d v="2018-03-29T00:00:00"/>
    <n v="0"/>
    <n v="84731.21"/>
    <n v="9414.59"/>
    <n v="94145.8"/>
  </r>
  <r>
    <s v="S"/>
    <x v="75"/>
    <s v="GRANITE FALLS"/>
    <s v="Runway 15/33 w/Taxi way &amp; Apron Reclamation Construction"/>
    <d v="2018-11-21T00:00:00"/>
    <n v="0"/>
    <n v="42655.43"/>
    <n v="4739.49"/>
    <n v="47394.92"/>
  </r>
  <r>
    <s v="S"/>
    <x v="75"/>
    <s v="GRANITE FALLS"/>
    <s v="A/D Buiding Roof Repair &amp; Sliding Gate Repair"/>
    <d v="2017-08-04T00:00:00"/>
    <n v="0"/>
    <n v="10003.5"/>
    <n v="1115.5"/>
    <n v="11119"/>
  </r>
  <r>
    <s v="S"/>
    <x v="75"/>
    <s v="GRANITE FALLS"/>
    <s v="Entrance Road Reconstruction"/>
    <d v="2018-11-30T00:00:00"/>
    <n v="0"/>
    <n v="106565.72"/>
    <n v="5608.72"/>
    <n v="112174.44"/>
  </r>
  <r>
    <s v="S"/>
    <x v="75"/>
    <s v="GRANITE FALLS"/>
    <s v="Entrance Road Reconstruction"/>
    <d v="2019-01-23T00:00:00"/>
    <n v="0"/>
    <n v="22901.94"/>
    <n v="1205.3699999999999"/>
    <n v="24107.309999999998"/>
  </r>
  <r>
    <s v="S"/>
    <x v="75"/>
    <s v="GRANITE FALLS"/>
    <s v="Entrance Road Reconstruction"/>
    <d v="2019-02-14T00:00:00"/>
    <n v="0"/>
    <n v="1330"/>
    <n v="70"/>
    <n v="1400"/>
  </r>
  <r>
    <s v="S"/>
    <x v="75"/>
    <s v="GRANITE FALLS"/>
    <s v="Design - T-Hangar, Taxilane, Apron, and Hangar Foundation"/>
    <d v="1899-12-30T00:00:00"/>
    <n v="0"/>
    <n v="8122.5"/>
    <n v="427.5"/>
    <n v="8550"/>
  </r>
  <r>
    <s v="S"/>
    <x v="76"/>
    <s v="HECTOR"/>
    <s v="CL/GR/GRADE/SEED/MARK/DRAIN"/>
    <d v="1949-07-13T00:00:00"/>
    <n v="13746.01"/>
    <n v="9164.01"/>
    <n v="4582.0200000000004"/>
    <n v="27492.04"/>
  </r>
  <r>
    <s v="S"/>
    <x v="76"/>
    <s v="HECTOR"/>
    <s v="BLDG/WATER/SEWER/FENCING"/>
    <d v="1952-08-29T00:00:00"/>
    <n v="6124.89"/>
    <n v="4083.56"/>
    <n v="2042.23"/>
    <n v="12250.68"/>
  </r>
  <r>
    <s v="S"/>
    <x v="76"/>
    <s v="HECTOR"/>
    <s v="FILL AND RESEED"/>
    <d v="1952-02-20T00:00:00"/>
    <n v="0"/>
    <n v="185.3"/>
    <n v="0"/>
    <n v="185.3"/>
  </r>
  <r>
    <s v="S"/>
    <x v="76"/>
    <s v="HECTOR"/>
    <s v="WELL"/>
    <d v="1954-01-15T00:00:00"/>
    <n v="0"/>
    <n v="1000"/>
    <n v="894"/>
    <n v="1894"/>
  </r>
  <r>
    <s v="S"/>
    <x v="76"/>
    <s v="HECTOR"/>
    <s v="BIT APRON/CONC SIDEWALK"/>
    <d v="1956-10-19T00:00:00"/>
    <n v="0"/>
    <n v="2400"/>
    <n v="1690.75"/>
    <n v="4090.75"/>
  </r>
  <r>
    <s v="S"/>
    <x v="76"/>
    <s v="HECTOR"/>
    <s v="RWY, TXWY, AND APRON CONSTRUCT"/>
    <d v="1969-03-20T00:00:00"/>
    <n v="34495.5"/>
    <n v="21700"/>
    <n v="21834.07"/>
    <n v="78029.570000000007"/>
  </r>
  <r>
    <s v="S"/>
    <x v="76"/>
    <s v="HECTOR"/>
    <s v="LAND"/>
    <d v="1969-03-20T00:00:00"/>
    <n v="9100.52"/>
    <n v="0"/>
    <n v="0"/>
    <n v="9100.52"/>
  </r>
  <r>
    <s v="S"/>
    <x v="76"/>
    <s v="HECTOR"/>
    <s v="RUNWAY LIGHTS"/>
    <d v="1968-10-01T00:00:00"/>
    <n v="0"/>
    <n v="6700"/>
    <n v="3403.93"/>
    <n v="10103.93"/>
  </r>
  <r>
    <s v="S"/>
    <x v="76"/>
    <s v="HECTOR"/>
    <s v="SEAL COAT"/>
    <d v="1974-02-19T00:00:00"/>
    <n v="0"/>
    <n v="5400"/>
    <n v="2711.98"/>
    <n v="8111.98"/>
  </r>
  <r>
    <s v="S"/>
    <x v="76"/>
    <s v="HECTOR"/>
    <s v="SLURRY SEAL"/>
    <d v="1979-07-19T00:00:00"/>
    <n v="0"/>
    <n v="23921.53"/>
    <n v="11960.77"/>
    <n v="35882.300000000003"/>
  </r>
  <r>
    <s v="S"/>
    <x v="76"/>
    <s v="HECTOR"/>
    <s v="OVERLAY AND APRON EXPANSION"/>
    <d v="1986-06-20T00:00:00"/>
    <n v="0"/>
    <n v="77188.639999999999"/>
    <n v="38594.32"/>
    <n v="115782.95999999999"/>
  </r>
  <r>
    <s v="S"/>
    <x v="76"/>
    <s v="HECTOR"/>
    <s v="ARRIVAL/DEPARTURE BUILDING"/>
    <d v="1988-05-23T00:00:00"/>
    <n v="0"/>
    <n v="5400"/>
    <n v="2700"/>
    <n v="8100"/>
  </r>
  <r>
    <s v="S"/>
    <x v="76"/>
    <s v="HECTOR"/>
    <s v="PURCHASE AIRCRAFT FUEL TRUCK"/>
    <d v="1991-05-13T00:00:00"/>
    <n v="0"/>
    <n v="2800"/>
    <n v="1564.77"/>
    <n v="4364.7700000000004"/>
  </r>
  <r>
    <s v="S"/>
    <x v="76"/>
    <s v="HECTOR"/>
    <s v="STORMW. POLLUTION PREVEN. PL."/>
    <d v="1994-01-04T00:00:00"/>
    <n v="0"/>
    <n v="2828.09"/>
    <n v="1414.04"/>
    <n v="4242.13"/>
  </r>
  <r>
    <s v="S"/>
    <x v="76"/>
    <s v="HECTOR"/>
    <s v="RWY, TWY &amp; Apron Overlay; Update ALP"/>
    <d v="2000-06-02T00:00:00"/>
    <n v="0"/>
    <n v="14734.17"/>
    <n v="9822.7800000000007"/>
    <n v="24556.95"/>
  </r>
  <r>
    <s v="S"/>
    <x v="76"/>
    <s v="HECTOR"/>
    <s v="RWY, TWY &amp; Apron Overlay; Update ALP"/>
    <d v="2000-09-19T00:00:00"/>
    <n v="0"/>
    <n v="96689.19"/>
    <n v="64459.46"/>
    <n v="161148.65"/>
  </r>
  <r>
    <s v="S"/>
    <x v="76"/>
    <s v="HECTOR"/>
    <s v="RWY, TWY &amp; Apron Overlay; Update ALP"/>
    <d v="2000-09-26T00:00:00"/>
    <n v="0"/>
    <n v="3776.64"/>
    <n v="2517.7600000000002"/>
    <n v="6294.4"/>
  </r>
  <r>
    <s v="S"/>
    <x v="76"/>
    <s v="HECTOR"/>
    <s v="1. SRE (TRACTOR w/10' BLADE &amp; BLOWER)"/>
    <d v="2004-08-18T00:00:00"/>
    <n v="77842"/>
    <n v="0"/>
    <n v="4098.6099999999997"/>
    <n v="81940.61"/>
  </r>
  <r>
    <s v="S"/>
    <x v="76"/>
    <s v="HECTOR"/>
    <s v="1. SRE (TRACTOR w/10' BLADE &amp; BLOWER)"/>
    <d v="2004-11-04T00:00:00"/>
    <n v="2137"/>
    <n v="0"/>
    <n v="111.6"/>
    <n v="2248.6"/>
  </r>
  <r>
    <s v="S"/>
    <x v="76"/>
    <s v="HECTOR"/>
    <s v="MOWER"/>
    <d v="2005-07-12T00:00:00"/>
    <n v="0"/>
    <n v="8200.5"/>
    <n v="3514.5"/>
    <n v="11715"/>
  </r>
  <r>
    <s v="S"/>
    <x v="76"/>
    <s v="HECTOR"/>
    <s v="2. HANGARS &amp; TAXILANES"/>
    <d v="2005-10-13T00:00:00"/>
    <n v="120790"/>
    <n v="0"/>
    <n v="6359.25"/>
    <n v="127149.25"/>
  </r>
  <r>
    <s v="S"/>
    <x v="76"/>
    <s v="HECTOR"/>
    <s v="2. HANGARS &amp; TAXILANES"/>
    <d v="2005-11-01T00:00:00"/>
    <n v="93575"/>
    <n v="0"/>
    <n v="4925.67"/>
    <n v="98500.67"/>
  </r>
  <r>
    <s v="S"/>
    <x v="76"/>
    <s v="HECTOR"/>
    <s v="2. HANGARS &amp; TAXILANES"/>
    <d v="2005-11-30T00:00:00"/>
    <n v="93210"/>
    <n v="0"/>
    <n v="4904.8900000000003"/>
    <n v="98114.89"/>
  </r>
  <r>
    <s v="S"/>
    <x v="76"/>
    <s v="HECTOR"/>
    <s v="2. HANGARS &amp; TAXILANES"/>
    <d v="2006-01-11T00:00:00"/>
    <n v="70517"/>
    <n v="0"/>
    <n v="3712.56"/>
    <n v="74229.56"/>
  </r>
  <r>
    <s v="S"/>
    <x v="76"/>
    <s v="HECTOR"/>
    <s v="2. HANGARS &amp; TAXILANES"/>
    <d v="2006-02-27T00:00:00"/>
    <n v="4816"/>
    <n v="0"/>
    <n v="318.67"/>
    <n v="5134.67"/>
  </r>
  <r>
    <s v="S"/>
    <x v="76"/>
    <s v="HECTOR"/>
    <s v="2. HANGARS &amp; TAXILANES"/>
    <d v="2007-02-12T00:00:00"/>
    <n v="10000"/>
    <n v="0"/>
    <n v="1051.73"/>
    <n v="11051.73"/>
  </r>
  <r>
    <s v="S"/>
    <x v="76"/>
    <s v="HECTOR"/>
    <s v="2. HANGARS &amp; TAXILANES"/>
    <d v="2007-04-24T00:00:00"/>
    <n v="11261"/>
    <n v="0"/>
    <n v="-2"/>
    <n v="11259"/>
  </r>
  <r>
    <s v="S"/>
    <x v="76"/>
    <s v="HECTOR"/>
    <s v="3. SRE &amp; SRE BUILDING"/>
    <d v="2006-10-11T00:00:00"/>
    <n v="45518"/>
    <n v="0"/>
    <n v="2396.08"/>
    <n v="47914.080000000002"/>
  </r>
  <r>
    <s v="S"/>
    <x v="76"/>
    <s v="HECTOR"/>
    <s v="3. SRE &amp; SRE BUILDING"/>
    <d v="2006-11-08T00:00:00"/>
    <n v="66290"/>
    <n v="0"/>
    <n v="3490.91"/>
    <n v="69780.91"/>
  </r>
  <r>
    <s v="S"/>
    <x v="76"/>
    <s v="HECTOR"/>
    <s v="3. SRE &amp; SRE BUILDING"/>
    <d v="2007-01-02T00:00:00"/>
    <n v="46817"/>
    <n v="0"/>
    <n v="2954.87"/>
    <n v="49771.87"/>
  </r>
  <r>
    <s v="S"/>
    <x v="76"/>
    <s v="HECTOR"/>
    <s v="3. SRE &amp; SRE BUILDING"/>
    <d v="2008-02-01T00:00:00"/>
    <n v="8607"/>
    <n v="0"/>
    <n v="33.14"/>
    <n v="8640.14"/>
  </r>
  <r>
    <s v="S"/>
    <x v="76"/>
    <s v="HECTOR"/>
    <s v="Purchase 46&quot; Hydrostatic Mower"/>
    <d v="2007-06-27T00:00:00"/>
    <n v="0"/>
    <n v="1348.61"/>
    <n v="577.97"/>
    <n v="1926.58"/>
  </r>
  <r>
    <s v="S"/>
    <x v="76"/>
    <s v="HECTOR"/>
    <s v="SRE (Broom) &amp; Construct A/D Bldg"/>
    <d v="2009-03-27T00:00:00"/>
    <n v="120509"/>
    <n v="0"/>
    <n v="6869"/>
    <n v="127378"/>
  </r>
  <r>
    <s v="S"/>
    <x v="76"/>
    <s v="HECTOR"/>
    <s v="SRE (Broom) &amp; Construct A/D Bldg"/>
    <d v="2010-07-12T00:00:00"/>
    <n v="10000"/>
    <n v="0"/>
    <n v="0"/>
    <n v="10000"/>
  </r>
  <r>
    <s v="S"/>
    <x v="76"/>
    <s v="HECTOR"/>
    <s v="SRE (Broom) &amp; Construct A/D Bldg"/>
    <d v="2010-08-11T00:00:00"/>
    <n v="17974"/>
    <n v="0"/>
    <n v="946.7"/>
    <n v="18920.7"/>
  </r>
  <r>
    <s v="S"/>
    <x v="76"/>
    <s v="HECTOR"/>
    <s v="Environmental study-Judical Ditch"/>
    <d v="2010-04-30T00:00:00"/>
    <n v="18500"/>
    <n v="0"/>
    <n v="1452"/>
    <n v="19952"/>
  </r>
  <r>
    <s v="S"/>
    <x v="76"/>
    <s v="HECTOR"/>
    <s v="Environmental study-Judical Ditch"/>
    <d v="2010-12-14T00:00:00"/>
    <n v="10000"/>
    <n v="0"/>
    <n v="48"/>
    <n v="10048"/>
  </r>
  <r>
    <s v="S"/>
    <x v="76"/>
    <s v="HECTOR"/>
    <s v="Acquire 520 ft of 14 X 14 Box Culvert"/>
    <d v="2011-02-22T00:00:00"/>
    <n v="415741"/>
    <n v="0"/>
    <n v="21882.6"/>
    <n v="437623.6"/>
  </r>
  <r>
    <s v="S"/>
    <x v="76"/>
    <s v="HECTOR"/>
    <s v="Acquire 520 ft of 14 X 14 Box Culvert"/>
    <d v="2011-09-16T00:00:00"/>
    <n v="13032"/>
    <n v="0"/>
    <n v="686.2"/>
    <n v="13718.2"/>
  </r>
  <r>
    <s v="S"/>
    <x v="76"/>
    <s v="HECTOR"/>
    <s v="Acquire 520 ft of 14 X 14 Box Culvert"/>
    <d v="2011-12-12T00:00:00"/>
    <n v="60599"/>
    <n v="0"/>
    <n v="3771.2"/>
    <n v="64370.2"/>
  </r>
  <r>
    <s v="S"/>
    <x v="76"/>
    <s v="HECTOR"/>
    <s v="Acquire 520 ft of 14 X 14 Box Culvert"/>
    <d v="2013-02-28T00:00:00"/>
    <n v="50000"/>
    <n v="0"/>
    <n v="2048"/>
    <n v="52048"/>
  </r>
  <r>
    <s v="S"/>
    <x v="76"/>
    <s v="HECTOR"/>
    <s v="Acquire 520 ft of 14 X 14 Box Culvert"/>
    <d v="2013-02-28T00:00:00"/>
    <n v="2940"/>
    <n v="0"/>
    <n v="0"/>
    <n v="2940"/>
  </r>
  <r>
    <s v="S"/>
    <x v="76"/>
    <s v="HECTOR"/>
    <s v="Install box culvert &amp; Acquire land"/>
    <d v="2011-12-09T00:00:00"/>
    <n v="392079"/>
    <n v="0"/>
    <n v="20636.91"/>
    <n v="412715.91"/>
  </r>
  <r>
    <s v="S"/>
    <x v="76"/>
    <s v="HECTOR"/>
    <s v="Install box culvert &amp; Acquire land"/>
    <d v="2013-02-28T00:00:00"/>
    <n v="79471"/>
    <n v="0"/>
    <n v="4974.68"/>
    <n v="84445.68"/>
  </r>
  <r>
    <s v="S"/>
    <x v="76"/>
    <s v="HECTOR"/>
    <s v="Install box culvert &amp; Acquire land"/>
    <d v="2013-02-28T00:00:00"/>
    <n v="18634"/>
    <n v="0"/>
    <n v="188.15"/>
    <n v="18822.150000000001"/>
  </r>
  <r>
    <s v="S"/>
    <x v="76"/>
    <s v="HECTOR"/>
    <s v="Rwy Pavement Repairs, EA Fuel Syst., Elctric Design, Zoning, Taxi Design"/>
    <d v="2015-03-25T00:00:00"/>
    <n v="9172"/>
    <n v="16214.29"/>
    <n v="4436.57"/>
    <n v="29822.86"/>
  </r>
  <r>
    <s v="S"/>
    <x v="76"/>
    <s v="HECTOR"/>
    <s v="Rwy Pavement Repairs, EA Fuel Syst., Elctric Design, Zoning, Taxi Design"/>
    <d v="2017-02-09T00:00:00"/>
    <n v="43478"/>
    <n v="9250.14"/>
    <n v="4228.4799999999996"/>
    <n v="56956.619999999995"/>
  </r>
  <r>
    <s v="S"/>
    <x v="76"/>
    <s v="HECTOR"/>
    <s v="Rwy Pavement Repairs, EA Fuel Syst., Elctric Design, Zoning, Taxi Design"/>
    <d v="2017-03-20T00:00:00"/>
    <n v="0"/>
    <n v="316.85000000000002"/>
    <n v="79.209999999999994"/>
    <n v="396.06"/>
  </r>
  <r>
    <s v="S"/>
    <x v="76"/>
    <s v="HECTOR"/>
    <s v="Rwy Pavement Repairs, EA Fuel Syst., Elctric Design, Zoning, Taxi Design"/>
    <d v="2019-08-26T00:00:00"/>
    <n v="4562"/>
    <n v="0"/>
    <n v="6.29"/>
    <n v="4568.29"/>
  </r>
  <r>
    <s v="S"/>
    <x v="76"/>
    <s v="HECTOR"/>
    <s v="Snow Pusher and Radio"/>
    <d v="2016-04-27T00:00:00"/>
    <n v="0"/>
    <n v="4831.16"/>
    <n v="1207.79"/>
    <n v="6038.95"/>
  </r>
  <r>
    <s v="S"/>
    <x v="76"/>
    <s v="HECTOR"/>
    <s v="Construct a New Fuel System and Electrical Modifications"/>
    <d v="2016-12-22T00:00:00"/>
    <n v="25649"/>
    <n v="1424.95"/>
    <n v="1425.06"/>
    <n v="28499.010000000002"/>
  </r>
  <r>
    <s v="S"/>
    <x v="76"/>
    <s v="HECTOR"/>
    <s v="Construct a New Fuel System and Electrical Modifications"/>
    <d v="2017-02-09T00:00:00"/>
    <n v="65021.01"/>
    <n v="3612.34"/>
    <n v="3613.44"/>
    <n v="72246.790000000008"/>
  </r>
  <r>
    <s v="S"/>
    <x v="76"/>
    <s v="HECTOR"/>
    <s v="Construct a New Fuel System and Electrical Modifications"/>
    <d v="2017-07-24T00:00:00"/>
    <n v="91716.99"/>
    <n v="5095.3999999999996"/>
    <n v="5095.6899999999996"/>
    <n v="101908.08"/>
  </r>
  <r>
    <s v="S"/>
    <x v="76"/>
    <s v="HECTOR"/>
    <s v="Construct a New Fuel System and Electrical Modifications"/>
    <d v="2018-02-01T00:00:00"/>
    <n v="36313"/>
    <n v="3002.62"/>
    <n v="3002.64"/>
    <n v="42318.26"/>
  </r>
  <r>
    <s v="S"/>
    <x v="76"/>
    <s v="HECTOR"/>
    <s v="Construct a New Fuel System and Electrical Modifications"/>
    <d v="2020-02-07T00:00:00"/>
    <n v="21438"/>
    <n v="205.72"/>
    <n v="204.82"/>
    <n v="21848.54"/>
  </r>
  <r>
    <s v="S"/>
    <x v="76"/>
    <s v="HECTOR"/>
    <s v="New Mower"/>
    <d v="2016-06-10T00:00:00"/>
    <n v="0"/>
    <n v="11220"/>
    <n v="2430"/>
    <n v="13650"/>
  </r>
  <r>
    <s v="S"/>
    <x v="76"/>
    <s v="HECTOR"/>
    <s v="SWPPP Update"/>
    <d v="2017-12-28T00:00:00"/>
    <n v="0"/>
    <n v="2625"/>
    <n v="875"/>
    <n v="3500"/>
  </r>
  <r>
    <s v="S"/>
    <x v="76"/>
    <s v="HECTOR"/>
    <s v="Fence &amp; Gate Replacement"/>
    <d v="2019-01-09T00:00:00"/>
    <n v="0"/>
    <n v="6000"/>
    <n v="2000"/>
    <n v="8000"/>
  </r>
  <r>
    <s v="S"/>
    <x v="76"/>
    <s v="HECTOR"/>
    <s v="Master Plan"/>
    <d v="2019-05-02T00:00:00"/>
    <n v="31105"/>
    <n v="1728.08"/>
    <n v="20512"/>
    <n v="53345.08"/>
  </r>
  <r>
    <s v="S"/>
    <x v="76"/>
    <s v="HECTOR"/>
    <s v="Master Plan"/>
    <d v="2019-05-17T00:00:00"/>
    <n v="79395"/>
    <n v="4410.8500000000004"/>
    <n v="-7949.35"/>
    <n v="75856.5"/>
  </r>
  <r>
    <s v="S"/>
    <x v="76"/>
    <s v="HECTOR"/>
    <s v="Master Plan"/>
    <d v="2019-08-05T00:00:00"/>
    <n v="33073"/>
    <n v="1837.37"/>
    <n v="1837.08"/>
    <n v="36747.450000000004"/>
  </r>
  <r>
    <s v="S"/>
    <x v="76"/>
    <s v="HECTOR"/>
    <s v="Master Plan"/>
    <d v="2019-11-26T00:00:00"/>
    <n v="20132"/>
    <n v="1118.46"/>
    <n v="1118.73"/>
    <n v="22369.19"/>
  </r>
  <r>
    <s v="S"/>
    <x v="76"/>
    <s v="HECTOR"/>
    <s v="Master Plan"/>
    <d v="2020-02-07T00:00:00"/>
    <n v="16864"/>
    <n v="936.9"/>
    <n v="937.1"/>
    <n v="18738"/>
  </r>
  <r>
    <s v="S"/>
    <x v="76"/>
    <s v="HECTOR"/>
    <s v="Joint Seal &amp; Pavement Seal Coat"/>
    <d v="2021-01-11T00:00:00"/>
    <n v="169564"/>
    <n v="0"/>
    <n v="0"/>
    <n v="169564"/>
  </r>
  <r>
    <s v="S"/>
    <x v="76"/>
    <s v="HECTOR"/>
    <s v="2020 New Grasshopper 725KT Mower/Zero Turn"/>
    <d v="1899-12-30T00:00:00"/>
    <n v="0"/>
    <n v="8962.5"/>
    <n v="2987.5"/>
    <n v="11950"/>
  </r>
  <r>
    <s v="S"/>
    <x v="76"/>
    <s v="HECTOR"/>
    <s v="CARES Act - Hector"/>
    <d v="2020-12-18T00:00:00"/>
    <n v="20278"/>
    <n v="0"/>
    <n v="0"/>
    <n v="20278"/>
  </r>
  <r>
    <s v="S"/>
    <x v="76"/>
    <s v="HECTOR"/>
    <s v="CARES Act - Hector"/>
    <d v="2021-02-11T00:00:00"/>
    <n v="9180"/>
    <n v="0"/>
    <n v="0"/>
    <n v="9180"/>
  </r>
  <r>
    <s v="S"/>
    <x v="77"/>
    <s v="HOUSTON COUNTY"/>
    <s v="CONST. LANDING STRIP/LAND DOCUMENTS"/>
    <d v="1970-02-17T00:00:00"/>
    <n v="13541.4"/>
    <n v="14063.45"/>
    <n v="0"/>
    <n v="27604.85"/>
  </r>
  <r>
    <s v="S"/>
    <x v="77"/>
    <s v="HOUSTON COUNTY"/>
    <s v="LAND"/>
    <d v="1968-10-07T00:00:00"/>
    <n v="0"/>
    <n v="10000"/>
    <n v="40844.35"/>
    <n v="50844.35"/>
  </r>
  <r>
    <s v="S"/>
    <x v="77"/>
    <s v="HOUSTON COUNTY"/>
    <s v="RELOCATE POWER LINE"/>
    <d v="1970-02-17T00:00:00"/>
    <n v="2833.5"/>
    <n v="2833.5"/>
    <n v="0"/>
    <n v="5667"/>
  </r>
  <r>
    <s v="S"/>
    <x v="77"/>
    <s v="HOUSTON COUNTY"/>
    <s v="SURF, LIGHT, BLDG."/>
    <d v="1969-12-04T00:00:00"/>
    <n v="0"/>
    <n v="59222.68"/>
    <n v="29611.35"/>
    <n v="88834.03"/>
  </r>
  <r>
    <s v="S"/>
    <x v="77"/>
    <s v="HOUSTON COUNTY"/>
    <s v="SEAL COAT"/>
    <d v="1972-01-27T00:00:00"/>
    <n v="0"/>
    <n v="9937.35"/>
    <n v="4968.67"/>
    <n v="14906.02"/>
  </r>
  <r>
    <s v="S"/>
    <x v="77"/>
    <s v="HOUSTON COUNTY"/>
    <s v="POWER LINE"/>
    <d v="1973-07-26T00:00:00"/>
    <n v="0"/>
    <n v="4724.8599999999997"/>
    <n v="4724.87"/>
    <n v="9449.73"/>
  </r>
  <r>
    <s v="S"/>
    <x v="77"/>
    <s v="HOUSTON COUNTY"/>
    <s v="SEAL COAT"/>
    <d v="1977-11-13T00:00:00"/>
    <n v="0"/>
    <n v="4465.01"/>
    <n v="2232.5100000000002"/>
    <n v="6697.52"/>
  </r>
  <r>
    <s v="S"/>
    <x v="77"/>
    <s v="HOUSTON COUNTY"/>
    <s v="OVERLAY (RUNWAY) AND APRON"/>
    <d v="1982-09-20T00:00:00"/>
    <n v="0"/>
    <n v="48831"/>
    <n v="24415.5"/>
    <n v="73246.5"/>
  </r>
  <r>
    <s v="S"/>
    <x v="77"/>
    <s v="HOUSTON COUNTY"/>
    <s v="CRACK REPAIR"/>
    <d v="1993-11-03T00:00:00"/>
    <n v="0"/>
    <n v="14098.8"/>
    <n v="7049.4"/>
    <n v="21148.199999999997"/>
  </r>
  <r>
    <s v="S"/>
    <x v="77"/>
    <s v="HOUSTON COUNTY"/>
    <s v="TRACTOR / MOWER"/>
    <d v="1993-10-25T00:00:00"/>
    <n v="0"/>
    <n v="11335.86"/>
    <n v="5667.93"/>
    <n v="17003.79"/>
  </r>
  <r>
    <s v="S"/>
    <x v="77"/>
    <s v="HOUSTON COUNTY"/>
    <s v="REFURBISH BEACON"/>
    <d v="1994-10-31T00:00:00"/>
    <n v="0"/>
    <n v="3195"/>
    <n v="1597.5"/>
    <n v="4792.5"/>
  </r>
  <r>
    <s v="S"/>
    <x v="77"/>
    <s v="HOUSTON COUNTY"/>
    <s v="REFURBISH BEACON"/>
    <d v="1994-11-28T00:00:00"/>
    <n v="0"/>
    <n v="186.67"/>
    <n v="93.33"/>
    <n v="280"/>
  </r>
  <r>
    <s v="S"/>
    <x v="77"/>
    <s v="HOUSTON COUNTY"/>
    <s v="Fuel Tank Removal &amp; Crack Repair"/>
    <d v="1998-12-07T00:00:00"/>
    <n v="0"/>
    <n v="7368.31"/>
    <n v="4912.2"/>
    <n v="12280.51"/>
  </r>
  <r>
    <s v="S"/>
    <x v="77"/>
    <s v="HOUSTON COUNTY"/>
    <s v="Fuel Tank Removal &amp; Crack Repair"/>
    <d v="1999-02-22T00:00:00"/>
    <n v="0"/>
    <n v="2700"/>
    <n v="1800"/>
    <n v="4500"/>
  </r>
  <r>
    <s v="S"/>
    <x v="77"/>
    <s v="HOUSTON COUNTY"/>
    <s v="Lighting &amp; Parking Lot Restoration"/>
    <d v="2000-07-13T00:00:00"/>
    <n v="0"/>
    <n v="37022.6"/>
    <n v="24681.74"/>
    <n v="61704.34"/>
  </r>
  <r>
    <s v="S"/>
    <x v="77"/>
    <s v="HOUSTON COUNTY"/>
    <s v="PAVEMENT SEALING AND MARKING"/>
    <d v="2000-12-18T00:00:00"/>
    <n v="0"/>
    <n v="10500"/>
    <n v="7000"/>
    <n v="17500"/>
  </r>
  <r>
    <s v="S"/>
    <x v="77"/>
    <s v="HOUSTON COUNTY"/>
    <s v="Master Plan (ALP)"/>
    <d v="2005-05-05T00:00:00"/>
    <n v="47500"/>
    <n v="0"/>
    <n v="2500"/>
    <n v="50000"/>
  </r>
  <r>
    <s v="S"/>
    <x v="77"/>
    <s v="HOUSTON COUNTY"/>
    <s v="Master Plan (ALP)"/>
    <d v="2006-09-12T00:00:00"/>
    <n v="7526"/>
    <n v="0"/>
    <n v="397"/>
    <n v="7923"/>
  </r>
  <r>
    <s v="S"/>
    <x v="77"/>
    <s v="HOUSTON COUNTY"/>
    <s v="Crack Repair, Micro-Surfacing, Paint"/>
    <d v="2006-03-08T00:00:00"/>
    <n v="0"/>
    <n v="44100"/>
    <n v="18900"/>
    <n v="63000"/>
  </r>
  <r>
    <s v="S"/>
    <x v="77"/>
    <s v="HOUSTON COUNTY"/>
    <s v="Restrooms, Fuel, Past Land AIP 02-06"/>
    <d v="2007-01-10T00:00:00"/>
    <n v="103428"/>
    <n v="0"/>
    <n v="5444.37"/>
    <n v="108872.37"/>
  </r>
  <r>
    <s v="S"/>
    <x v="77"/>
    <s v="HOUSTON COUNTY"/>
    <s v="Restrooms, Fuel, Past Land AIP 02-06"/>
    <d v="2007-04-24T00:00:00"/>
    <n v="181760"/>
    <n v="0"/>
    <n v="9566.98"/>
    <n v="191326.98"/>
  </r>
  <r>
    <s v="S"/>
    <x v="77"/>
    <s v="HOUSTON COUNTY"/>
    <s v="Restrooms, Fuel, Past Land AIP 02-06"/>
    <d v="2007-09-21T00:00:00"/>
    <n v="101250"/>
    <n v="0"/>
    <n v="5329.2"/>
    <n v="106579.2"/>
  </r>
  <r>
    <s v="S"/>
    <x v="77"/>
    <s v="HOUSTON COUNTY"/>
    <s v="Restrooms, Fuel, Past Land AIP 02-06"/>
    <d v="2007-12-19T00:00:00"/>
    <n v="33462"/>
    <n v="0"/>
    <n v="1759.45"/>
    <n v="35221.449999999997"/>
  </r>
  <r>
    <s v="S"/>
    <x v="77"/>
    <s v="HOUSTON COUNTY"/>
    <s v="Restrooms, Fuel, Past Land AIP 02-06"/>
    <d v="2008-08-15T00:00:00"/>
    <n v="-10000"/>
    <n v="0"/>
    <n v="230.84"/>
    <n v="-9769.16"/>
  </r>
  <r>
    <s v="S"/>
    <x v="77"/>
    <s v="HOUSTON COUNTY"/>
    <s v="Restrooms, Fuel, Past Land AIP 02-06"/>
    <d v="2008-08-15T00:00:00"/>
    <n v="10000"/>
    <n v="0"/>
    <n v="0"/>
    <n v="10000"/>
  </r>
  <r>
    <s v="S"/>
    <x v="77"/>
    <s v="HOUSTON COUNTY"/>
    <s v="Restrooms, Fuel, Past Land AIP 02-06"/>
    <d v="2008-08-25T00:00:00"/>
    <n v="4385"/>
    <n v="0"/>
    <n v="0"/>
    <n v="4385"/>
  </r>
  <r>
    <s v="S"/>
    <x v="77"/>
    <s v="HOUSTON COUNTY"/>
    <s v="Beacon"/>
    <d v="2009-07-30T00:00:00"/>
    <n v="0"/>
    <n v="6668.54"/>
    <n v="1667.13"/>
    <n v="8335.67"/>
  </r>
  <r>
    <s v="S"/>
    <x v="77"/>
    <s v="HOUSTON COUNTY"/>
    <s v="EA &amp; SWPPP update"/>
    <d v="2010-12-14T00:00:00"/>
    <n v="3081"/>
    <n v="0"/>
    <n v="162.19999999999999"/>
    <n v="3243.2"/>
  </r>
  <r>
    <s v="S"/>
    <x v="77"/>
    <s v="HOUSTON COUNTY"/>
    <s v="EA &amp; SWPPP update"/>
    <d v="2010-12-22T00:00:00"/>
    <n v="7566"/>
    <n v="0"/>
    <n v="398.7"/>
    <n v="7964.7"/>
  </r>
  <r>
    <s v="S"/>
    <x v="77"/>
    <s v="HOUSTON COUNTY"/>
    <s v="EA &amp; SWPPP update"/>
    <d v="2011-01-11T00:00:00"/>
    <n v="2618"/>
    <n v="0"/>
    <n v="137.57"/>
    <n v="2755.57"/>
  </r>
  <r>
    <s v="S"/>
    <x v="77"/>
    <s v="HOUSTON COUNTY"/>
    <s v="EA &amp; SWPPP update"/>
    <d v="2011-03-02T00:00:00"/>
    <n v="4027"/>
    <n v="0"/>
    <n v="212.22"/>
    <n v="4239.22"/>
  </r>
  <r>
    <s v="S"/>
    <x v="77"/>
    <s v="HOUSTON COUNTY"/>
    <s v="EA &amp; SWPPP update"/>
    <d v="2011-06-24T00:00:00"/>
    <n v="4513"/>
    <n v="0"/>
    <n v="237.66"/>
    <n v="4750.66"/>
  </r>
  <r>
    <s v="S"/>
    <x v="77"/>
    <s v="HOUSTON COUNTY"/>
    <s v="EA &amp; SWPPP update"/>
    <d v="2011-09-16T00:00:00"/>
    <n v="22216"/>
    <n v="0"/>
    <n v="1169.57"/>
    <n v="23385.57"/>
  </r>
  <r>
    <s v="S"/>
    <x v="77"/>
    <s v="HOUSTON COUNTY"/>
    <s v="EA &amp; SWPPP update"/>
    <d v="2011-09-26T00:00:00"/>
    <n v="18937"/>
    <n v="0"/>
    <n v="996.39"/>
    <n v="19933.39"/>
  </r>
  <r>
    <s v="S"/>
    <x v="77"/>
    <s v="HOUSTON COUNTY"/>
    <s v="EA &amp; SWPPP update"/>
    <d v="2011-11-07T00:00:00"/>
    <n v="27814"/>
    <n v="0"/>
    <n v="1463.78"/>
    <n v="29277.78"/>
  </r>
  <r>
    <s v="S"/>
    <x v="77"/>
    <s v="HOUSTON COUNTY"/>
    <s v="EA &amp; SWPPP update"/>
    <d v="2011-12-09T00:00:00"/>
    <n v="17468"/>
    <n v="0"/>
    <n v="919.49"/>
    <n v="18387.490000000002"/>
  </r>
  <r>
    <s v="S"/>
    <x v="77"/>
    <s v="HOUSTON COUNTY"/>
    <s v="EA &amp; SWPPP update"/>
    <d v="2011-12-21T00:00:00"/>
    <n v="8618"/>
    <n v="0"/>
    <n v="453.61"/>
    <n v="9071.61"/>
  </r>
  <r>
    <s v="S"/>
    <x v="77"/>
    <s v="HOUSTON COUNTY"/>
    <s v="EA &amp; SWPPP update"/>
    <d v="2012-03-15T00:00:00"/>
    <n v="2033"/>
    <n v="0"/>
    <n v="106.91"/>
    <n v="2139.91"/>
  </r>
  <r>
    <s v="S"/>
    <x v="77"/>
    <s v="HOUSTON COUNTY"/>
    <s v="EA &amp; SWPPP update"/>
    <d v="2012-03-27T00:00:00"/>
    <n v="6029"/>
    <n v="0"/>
    <n v="317.18"/>
    <n v="6346.18"/>
  </r>
  <r>
    <s v="S"/>
    <x v="77"/>
    <s v="HOUSTON COUNTY"/>
    <s v="EA &amp; SWPPP update"/>
    <d v="2012-07-30T00:00:00"/>
    <n v="11970"/>
    <n v="0"/>
    <n v="629.72"/>
    <n v="12599.72"/>
  </r>
  <r>
    <s v="S"/>
    <x v="77"/>
    <s v="HOUSTON COUNTY"/>
    <s v="EA &amp; SWPPP update"/>
    <d v="2012-10-31T00:00:00"/>
    <n v="1256"/>
    <n v="0"/>
    <n v="66.86"/>
    <n v="1322.86"/>
  </r>
  <r>
    <s v="S"/>
    <x v="77"/>
    <s v="HOUSTON COUNTY"/>
    <s v="Fuel System Software Update"/>
    <d v="2011-06-21T00:00:00"/>
    <n v="0"/>
    <n v="537.44000000000005"/>
    <n v="537.42999999999995"/>
    <n v="1074.8699999999999"/>
  </r>
  <r>
    <s v="S"/>
    <x v="77"/>
    <s v="HOUSTON COUNTY"/>
    <s v="Pav't Rehab Ent Rd Taxilanes 04-12"/>
    <d v="2012-12-26T00:00:00"/>
    <n v="150637"/>
    <n v="10370"/>
    <n v="27719.599999999999"/>
    <n v="188726.6"/>
  </r>
  <r>
    <s v="S"/>
    <x v="77"/>
    <s v="HOUSTON COUNTY"/>
    <s v="Pav't Rehab Ent Rd Taxilanes 04-12"/>
    <d v="2014-08-08T00:00:00"/>
    <n v="35003"/>
    <n v="0"/>
    <n v="1356.4"/>
    <n v="36359.4"/>
  </r>
  <r>
    <s v="S"/>
    <x v="77"/>
    <s v="HOUSTON COUNTY"/>
    <s v="Fuel Tank Conversion Jet to 100LL"/>
    <d v="2012-07-13T00:00:00"/>
    <n v="0"/>
    <n v="1500"/>
    <n v="1500"/>
    <n v="3000"/>
  </r>
  <r>
    <s v="S"/>
    <x v="77"/>
    <s v="HOUSTON COUNTY"/>
    <s v="Rehab Rwy 13/31 &amp; Apron  AIP 05-13"/>
    <d v="2014-02-07T00:00:00"/>
    <n v="395833"/>
    <n v="0"/>
    <n v="15336.28"/>
    <n v="411169.28000000003"/>
  </r>
  <r>
    <s v="S"/>
    <x v="77"/>
    <s v="HOUSTON COUNTY"/>
    <s v="Rehab Rwy 13/31 &amp; Apron  AIP 05-13"/>
    <d v="2016-04-01T00:00:00"/>
    <n v="56230"/>
    <n v="5322.63"/>
    <n v="0"/>
    <n v="61552.63"/>
  </r>
  <r>
    <s v="S"/>
    <x v="77"/>
    <s v="HOUSTON COUNTY"/>
    <s v="Rwy 13/31 Rehab Bonding Match"/>
    <d v="2016-03-02T00:00:00"/>
    <n v="0"/>
    <n v="39762.9"/>
    <n v="0"/>
    <n v="39762.9"/>
  </r>
  <r>
    <s v="S"/>
    <x v="77"/>
    <s v="HOUSTON COUNTY"/>
    <s v="Electrical &amp; A/D Bldg Repairs"/>
    <d v="2014-03-11T00:00:00"/>
    <n v="0"/>
    <n v="6564"/>
    <n v="2813.14"/>
    <n v="9377.14"/>
  </r>
  <r>
    <s v="S"/>
    <x v="77"/>
    <s v="HOUSTON COUNTY"/>
    <s v="Tree Removal, Crack Filling"/>
    <d v="2015-09-01T00:00:00"/>
    <n v="0"/>
    <n v="16070.14"/>
    <n v="4017.53"/>
    <n v="20087.669999999998"/>
  </r>
  <r>
    <s v="S"/>
    <x v="77"/>
    <s v="HOUSTON COUNTY"/>
    <s v="Fuel System Upgrade"/>
    <d v="2016-06-29T00:00:00"/>
    <n v="0"/>
    <n v="10874.5"/>
    <n v="7249.67"/>
    <n v="18124.169999999998"/>
  </r>
  <r>
    <s v="S"/>
    <x v="77"/>
    <s v="HOUSTON COUNTY"/>
    <s v="Seal - Coat Runway and other Airport Pavements"/>
    <d v="2017-10-30T00:00:00"/>
    <n v="126339"/>
    <n v="9300"/>
    <n v="20744"/>
    <n v="156383"/>
  </r>
  <r>
    <s v="S"/>
    <x v="77"/>
    <s v="HOUSTON COUNTY"/>
    <s v="Seal - Coat Runway and other Airport Pavements"/>
    <d v="2018-06-15T00:00:00"/>
    <n v="23254"/>
    <n v="0"/>
    <n v="0"/>
    <n v="23254"/>
  </r>
  <r>
    <s v="S"/>
    <x v="77"/>
    <s v="HOUSTON COUNTY"/>
    <s v="Master Plan with ALP"/>
    <d v="2019-05-17T00:00:00"/>
    <n v="25681"/>
    <n v="1426.74"/>
    <n v="1427.02"/>
    <n v="28534.760000000002"/>
  </r>
  <r>
    <s v="S"/>
    <x v="77"/>
    <s v="HOUSTON COUNTY"/>
    <s v="Master Plan with ALP"/>
    <d v="2019-09-11T00:00:00"/>
    <n v="91830"/>
    <n v="5101.67"/>
    <n v="5101.7700000000004"/>
    <n v="102033.44"/>
  </r>
  <r>
    <s v="S"/>
    <x v="77"/>
    <s v="HOUSTON COUNTY"/>
    <s v="Master Plan with ALP"/>
    <d v="2020-04-07T00:00:00"/>
    <n v="43590"/>
    <n v="2421.67"/>
    <n v="2421.71"/>
    <n v="48433.38"/>
  </r>
  <r>
    <s v="S"/>
    <x v="77"/>
    <s v="HOUSTON COUNTY"/>
    <s v="Runway &amp; Apron Bituminous Crack fill"/>
    <d v="2021-01-08T00:00:00"/>
    <n v="0"/>
    <n v="7140"/>
    <n v="3060"/>
    <n v="10200"/>
  </r>
  <r>
    <s v="S"/>
    <x v="77"/>
    <s v="HOUSTON COUNTY"/>
    <s v="CARES Act Caledonia"/>
    <d v="2020-10-30T00:00:00"/>
    <n v="8912"/>
    <n v="0"/>
    <n v="0"/>
    <n v="8912"/>
  </r>
  <r>
    <s v="S"/>
    <x v="78"/>
    <s v="HUTCHINSON"/>
    <s v="CONST LAND STRIP"/>
    <d v="1967-05-12T00:00:00"/>
    <n v="17716.18"/>
    <n v="11600"/>
    <n v="6116.19"/>
    <n v="35432.370000000003"/>
  </r>
  <r>
    <s v="S"/>
    <x v="78"/>
    <s v="HUTCHINSON"/>
    <s v="LAND"/>
    <d v="1967-05-12T00:00:00"/>
    <n v="28776.69"/>
    <n v="0"/>
    <n v="0"/>
    <n v="28776.69"/>
  </r>
  <r>
    <s v="S"/>
    <x v="78"/>
    <s v="HUTCHINSON"/>
    <s v="WATER AND SEWER"/>
    <d v="1967-02-02T00:00:00"/>
    <n v="0"/>
    <n v="1300"/>
    <n v="1364.04"/>
    <n v="2664.04"/>
  </r>
  <r>
    <s v="S"/>
    <x v="78"/>
    <s v="HUTCHINSON"/>
    <s v="CONST APRON AND TAXI"/>
    <d v="1967-02-02T00:00:00"/>
    <n v="0"/>
    <n v="3300"/>
    <n v="3626.72"/>
    <n v="6926.7199999999993"/>
  </r>
  <r>
    <s v="S"/>
    <x v="78"/>
    <s v="HUTCHINSON"/>
    <s v="SAFETY FENCE"/>
    <d v="1967-11-21T00:00:00"/>
    <n v="0"/>
    <n v="1007.27"/>
    <n v="1007.28"/>
    <n v="2014.55"/>
  </r>
  <r>
    <s v="S"/>
    <x v="78"/>
    <s v="HUTCHINSON"/>
    <s v="SURFACE AND LIGHT RUNWAY"/>
    <d v="1971-09-08T00:00:00"/>
    <n v="0"/>
    <n v="86000"/>
    <n v="43087.85"/>
    <n v="129087.85"/>
  </r>
  <r>
    <s v="S"/>
    <x v="78"/>
    <s v="HUTCHINSON"/>
    <s v="UNICOM RADIO"/>
    <d v="1987-05-22T00:00:00"/>
    <n v="0"/>
    <n v="570"/>
    <n v="285"/>
    <n v="855"/>
  </r>
  <r>
    <s v="S"/>
    <x v="78"/>
    <s v="HUTCHINSON"/>
    <s v="MT. EQ. 14 FOOT FLAIL MOWER"/>
    <d v="1987-07-22T00:00:00"/>
    <n v="0"/>
    <n v="3886.66"/>
    <n v="1943.34"/>
    <n v="5830"/>
  </r>
  <r>
    <s v="S"/>
    <x v="78"/>
    <s v="HUTCHINSON"/>
    <s v="T-H SITE PREP.; APRON, TWY;"/>
    <d v="1988-12-15T00:00:00"/>
    <n v="0"/>
    <n v="56061.29"/>
    <n v="28030.65"/>
    <n v="84091.94"/>
  </r>
  <r>
    <s v="S"/>
    <x v="78"/>
    <s v="HUTCHINSON"/>
    <s v="T-H SITE PREP.; APRON, TWY;"/>
    <d v="1989-01-06T00:00:00"/>
    <n v="0"/>
    <n v="14149.05"/>
    <n v="7074.52"/>
    <n v="21223.57"/>
  </r>
  <r>
    <s v="S"/>
    <x v="78"/>
    <s v="HUTCHINSON"/>
    <s v="T-H SITE PREP.; APRON, TWY;"/>
    <d v="1990-06-13T00:00:00"/>
    <n v="0"/>
    <n v="8274.23"/>
    <n v="4137.1099999999997"/>
    <n v="12411.34"/>
  </r>
  <r>
    <s v="S"/>
    <x v="78"/>
    <s v="HUTCHINSON"/>
    <s v="LAND ACQUISITION"/>
    <d v="1990-04-03T00:00:00"/>
    <n v="0"/>
    <n v="44333.33"/>
    <n v="61666.67"/>
    <n v="106000"/>
  </r>
  <r>
    <s v="S"/>
    <x v="78"/>
    <s v="HUTCHINSON"/>
    <s v="LAND ACQUISITION"/>
    <d v="1990-12-12T00:00:00"/>
    <n v="0"/>
    <n v="95666.67"/>
    <n v="64377.8"/>
    <n v="160044.47"/>
  </r>
  <r>
    <s v="S"/>
    <x v="78"/>
    <s v="HUTCHINSON"/>
    <s v="LAND ACQUISITION"/>
    <d v="1990-12-12T00:00:00"/>
    <n v="0"/>
    <n v="18228.669999999998"/>
    <n v="0"/>
    <n v="18228.669999999998"/>
  </r>
  <r>
    <s v="S"/>
    <x v="78"/>
    <s v="HUTCHINSON"/>
    <s v="LAND ACQUISITION"/>
    <d v="1992-03-23T00:00:00"/>
    <n v="0"/>
    <n v="7588.08"/>
    <n v="6666.67"/>
    <n v="14254.75"/>
  </r>
  <r>
    <s v="S"/>
    <x v="78"/>
    <s v="HUTCHINSON"/>
    <s v="LAND ACQUISITION"/>
    <d v="1992-03-23T00:00:00"/>
    <n v="0"/>
    <n v="5745.25"/>
    <n v="0"/>
    <n v="5745.25"/>
  </r>
  <r>
    <s v="S"/>
    <x v="78"/>
    <s v="HUTCHINSON"/>
    <s v="LAND ACQUISITION"/>
    <d v="1994-10-31T00:00:00"/>
    <n v="0"/>
    <n v="-171562"/>
    <n v="-60046.7"/>
    <n v="-231608.7"/>
  </r>
  <r>
    <s v="S"/>
    <x v="78"/>
    <s v="HUTCHINSON"/>
    <s v="LAND ACQUISITION"/>
    <d v="1994-10-31T00:00:00"/>
    <n v="231608.7"/>
    <n v="0"/>
    <n v="0"/>
    <n v="231608.7"/>
  </r>
  <r>
    <s v="S"/>
    <x v="78"/>
    <s v="HUTCHINSON"/>
    <s v="LAND ACQUISITION"/>
    <d v="1998-03-10T00:00:00"/>
    <n v="0"/>
    <n v="139.07"/>
    <n v="6001.54"/>
    <n v="6140.61"/>
  </r>
  <r>
    <s v="S"/>
    <x v="78"/>
    <s v="HUTCHINSON"/>
    <s v="LAND ACQUISITION"/>
    <d v="1998-03-10T00:00:00"/>
    <n v="82632"/>
    <n v="0"/>
    <n v="0"/>
    <n v="82632"/>
  </r>
  <r>
    <s v="S"/>
    <x v="78"/>
    <s v="HUTCHINSON"/>
    <s v="ENGIN. WORKSCOPE FORMULATION"/>
    <d v="1992-03-23T00:00:00"/>
    <n v="0"/>
    <n v="2156.16"/>
    <n v="1078.08"/>
    <n v="3234.24"/>
  </r>
  <r>
    <s v="S"/>
    <x v="78"/>
    <s v="HUTCHINSON"/>
    <s v="RUNWAY EXPANSION"/>
    <d v="1993-07-08T00:00:00"/>
    <n v="100652.08"/>
    <n v="0"/>
    <n v="11183.56"/>
    <n v="111835.64"/>
  </r>
  <r>
    <s v="S"/>
    <x v="78"/>
    <s v="HUTCHINSON"/>
    <s v="RUNWAY EXPANSION"/>
    <d v="1993-08-18T00:00:00"/>
    <n v="48137.279999999999"/>
    <n v="0"/>
    <n v="5348.58"/>
    <n v="53485.86"/>
  </r>
  <r>
    <s v="S"/>
    <x v="78"/>
    <s v="HUTCHINSON"/>
    <s v="RUNWAY EXPANSION"/>
    <d v="1993-09-08T00:00:00"/>
    <n v="16949.439999999999"/>
    <n v="0"/>
    <n v="1883.27"/>
    <n v="18832.71"/>
  </r>
  <r>
    <s v="S"/>
    <x v="78"/>
    <s v="HUTCHINSON"/>
    <s v="RUNWAY EXPANSION"/>
    <d v="1993-10-04T00:00:00"/>
    <n v="282785.69"/>
    <n v="0"/>
    <n v="31420.639999999999"/>
    <n v="314206.33"/>
  </r>
  <r>
    <s v="S"/>
    <x v="78"/>
    <s v="HUTCHINSON"/>
    <s v="RUNWAY EXPANSION"/>
    <d v="1993-11-03T00:00:00"/>
    <n v="228728.97"/>
    <n v="0"/>
    <n v="25414.32"/>
    <n v="254143.29"/>
  </r>
  <r>
    <s v="S"/>
    <x v="78"/>
    <s v="HUTCHINSON"/>
    <s v="RUNWAY EXPANSION"/>
    <d v="1994-03-23T00:00:00"/>
    <n v="343489.46"/>
    <n v="0"/>
    <n v="38165.49"/>
    <n v="381654.95"/>
  </r>
  <r>
    <s v="S"/>
    <x v="78"/>
    <s v="HUTCHINSON"/>
    <s v="RUNWAY EXPANSION"/>
    <d v="1994-05-11T00:00:00"/>
    <n v="34297.660000000003"/>
    <n v="0"/>
    <n v="3810.85"/>
    <n v="38108.51"/>
  </r>
  <r>
    <s v="S"/>
    <x v="78"/>
    <s v="HUTCHINSON"/>
    <s v="RUNWAY EXPANSION"/>
    <d v="1994-08-08T00:00:00"/>
    <n v="283421.12"/>
    <n v="0"/>
    <n v="31491.23"/>
    <n v="314912.34999999998"/>
  </r>
  <r>
    <s v="S"/>
    <x v="78"/>
    <s v="HUTCHINSON"/>
    <s v="RUNWAY EXPANSION"/>
    <d v="1994-09-21T00:00:00"/>
    <n v="79271.87"/>
    <n v="0"/>
    <n v="8808"/>
    <n v="88079.87"/>
  </r>
  <r>
    <s v="S"/>
    <x v="78"/>
    <s v="HUTCHINSON"/>
    <s v="RUNWAY EXPANSION"/>
    <d v="1994-09-21T00:00:00"/>
    <n v="389815.33"/>
    <n v="0"/>
    <n v="43312.81"/>
    <n v="433128.14"/>
  </r>
  <r>
    <s v="S"/>
    <x v="78"/>
    <s v="HUTCHINSON"/>
    <s v="RUNWAY EXPANSION"/>
    <d v="1994-10-31T00:00:00"/>
    <n v="244815.37"/>
    <n v="0"/>
    <n v="27201.71"/>
    <n v="272017.08"/>
  </r>
  <r>
    <s v="S"/>
    <x v="78"/>
    <s v="HUTCHINSON"/>
    <s v="RUNWAY EXPANSION"/>
    <d v="1995-01-11T00:00:00"/>
    <n v="164896.35999999999"/>
    <n v="0"/>
    <n v="18321.810000000001"/>
    <n v="183218.16999999998"/>
  </r>
  <r>
    <s v="S"/>
    <x v="78"/>
    <s v="HUTCHINSON"/>
    <s v="RUNWAY EXPANSION"/>
    <d v="1995-02-21T00:00:00"/>
    <n v="79631.44"/>
    <n v="0"/>
    <n v="29070.13"/>
    <n v="108701.57"/>
  </r>
  <r>
    <s v="S"/>
    <x v="78"/>
    <s v="HUTCHINSON"/>
    <s v="RUNWAY EXPANSION"/>
    <d v="1998-03-10T00:00:00"/>
    <n v="245857.93"/>
    <n v="0"/>
    <n v="28562.36"/>
    <n v="274420.28999999998"/>
  </r>
  <r>
    <s v="S"/>
    <x v="78"/>
    <s v="HUTCHINSON"/>
    <s v="RUNWAY EXPANSION"/>
    <d v="1998-03-10T00:00:00"/>
    <n v="9363.07"/>
    <n v="0"/>
    <n v="0"/>
    <n v="9363.07"/>
  </r>
  <r>
    <s v="S"/>
    <x v="78"/>
    <s v="HUTCHINSON"/>
    <s v="ABOVE-GROUND FUEL FACILITY"/>
    <d v="1993-06-09T00:00:00"/>
    <n v="0"/>
    <n v="44853.55"/>
    <n v="22426.78"/>
    <n v="67280.33"/>
  </r>
  <r>
    <s v="S"/>
    <x v="78"/>
    <s v="HUTCHINSON"/>
    <s v="ABOVE-GROUND FUEL FACILITY"/>
    <d v="1993-06-30T00:00:00"/>
    <n v="0"/>
    <n v="1733.17"/>
    <n v="866.58"/>
    <n v="2599.75"/>
  </r>
  <r>
    <s v="S"/>
    <x v="78"/>
    <s v="HUTCHINSON"/>
    <s v="ABOVE-GROUND FUEL FACILITY"/>
    <d v="1999-04-21T00:00:00"/>
    <n v="0"/>
    <n v="10796.7"/>
    <n v="5398.33"/>
    <n v="16195.03"/>
  </r>
  <r>
    <s v="S"/>
    <x v="78"/>
    <s v="HUTCHINSON"/>
    <s v="AIRPORT EQUIPMENT"/>
    <d v="1996-10-17T00:00:00"/>
    <n v="0"/>
    <n v="87135.07"/>
    <n v="43567.53"/>
    <n v="130702.6"/>
  </r>
  <r>
    <s v="S"/>
    <x v="78"/>
    <s v="HUTCHINSON"/>
    <s v="Arrival/Departure Building/FBO Facility"/>
    <d v="1999-10-06T00:00:00"/>
    <n v="0"/>
    <n v="53825.440000000002"/>
    <n v="46030.87"/>
    <n v="99856.31"/>
  </r>
  <r>
    <s v="S"/>
    <x v="78"/>
    <s v="HUTCHINSON"/>
    <s v="Arrival/Departure Building/FBO Facility"/>
    <d v="1999-11-04T00:00:00"/>
    <n v="0"/>
    <n v="54584.43"/>
    <n v="46679.9"/>
    <n v="101264.33"/>
  </r>
  <r>
    <s v="S"/>
    <x v="78"/>
    <s v="HUTCHINSON"/>
    <s v="Arrival/Departure Building/FBO Facility"/>
    <d v="1999-12-08T00:00:00"/>
    <n v="0"/>
    <n v="37460"/>
    <n v="32035.35"/>
    <n v="69495.350000000006"/>
  </r>
  <r>
    <s v="S"/>
    <x v="78"/>
    <s v="HUTCHINSON"/>
    <s v="Arrival/Departure Building/FBO Facility"/>
    <d v="2000-01-11T00:00:00"/>
    <n v="0"/>
    <n v="97473.07"/>
    <n v="83183.72"/>
    <n v="180656.79"/>
  </r>
  <r>
    <s v="S"/>
    <x v="78"/>
    <s v="HUTCHINSON"/>
    <s v="Arrival/Departure Building/FBO Facility"/>
    <d v="2000-02-16T00:00:00"/>
    <n v="0"/>
    <n v="25806.720000000001"/>
    <n v="21993.82"/>
    <n v="47800.54"/>
  </r>
  <r>
    <s v="S"/>
    <x v="78"/>
    <s v="HUTCHINSON"/>
    <s v="Arrival/Departure Building/FBO Facility"/>
    <d v="2000-03-02T00:00:00"/>
    <n v="0"/>
    <n v="22326.52"/>
    <n v="19512.43"/>
    <n v="41838.949999999997"/>
  </r>
  <r>
    <s v="S"/>
    <x v="78"/>
    <s v="HUTCHINSON"/>
    <s v="Arrival/Departure Building/FBO Facility"/>
    <d v="2000-03-29T00:00:00"/>
    <n v="0"/>
    <n v="1486.69"/>
    <n v="1271.4100000000001"/>
    <n v="2758.1000000000004"/>
  </r>
  <r>
    <s v="S"/>
    <x v="78"/>
    <s v="HUTCHINSON"/>
    <s v="Arrival/Departure Building/FBO Facility"/>
    <d v="2000-06-02T00:00:00"/>
    <n v="0"/>
    <n v="4160.5200000000004"/>
    <n v="3060.5"/>
    <n v="7221.02"/>
  </r>
  <r>
    <s v="S"/>
    <x v="78"/>
    <s v="HUTCHINSON"/>
    <s v="Parallel Taxiway, Apron, Entrance Road"/>
    <d v="1999-08-11T00:00:00"/>
    <n v="70674"/>
    <n v="41826.29"/>
    <n v="47330.96"/>
    <n v="159831.25"/>
  </r>
  <r>
    <s v="S"/>
    <x v="78"/>
    <s v="HUTCHINSON"/>
    <s v="Parallel Taxiway, Apron, Entrance Road"/>
    <d v="1999-09-16T00:00:00"/>
    <n v="113002"/>
    <n v="54614.43"/>
    <n v="62852"/>
    <n v="230468.43"/>
  </r>
  <r>
    <s v="S"/>
    <x v="78"/>
    <s v="HUTCHINSON"/>
    <s v="Parallel Taxiway, Apron, Entrance Road"/>
    <d v="1999-10-06T00:00:00"/>
    <n v="148681"/>
    <n v="50588.9"/>
    <n v="71957.100000000006"/>
    <n v="271227"/>
  </r>
  <r>
    <s v="S"/>
    <x v="78"/>
    <s v="HUTCHINSON"/>
    <s v="Parallel Taxiway, Apron, Entrance Road"/>
    <d v="1999-11-04T00:00:00"/>
    <n v="106511"/>
    <n v="50047.47"/>
    <n v="64659.34"/>
    <n v="221217.81"/>
  </r>
  <r>
    <s v="S"/>
    <x v="78"/>
    <s v="HUTCHINSON"/>
    <s v="Parallel Taxiway, Apron, Entrance Road"/>
    <d v="1999-11-25T00:00:00"/>
    <n v="173521"/>
    <n v="55091.64"/>
    <n v="75109.67"/>
    <n v="303722.31"/>
  </r>
  <r>
    <s v="S"/>
    <x v="78"/>
    <s v="HUTCHINSON"/>
    <s v="Parallel Taxiway, Apron, Entrance Road"/>
    <d v="2000-01-20T00:00:00"/>
    <n v="100382"/>
    <n v="46904.45"/>
    <n v="56505.5"/>
    <n v="203791.95"/>
  </r>
  <r>
    <s v="S"/>
    <x v="78"/>
    <s v="HUTCHINSON"/>
    <s v="Parallel Taxiway, Apron, Entrance Road"/>
    <d v="2000-02-16T00:00:00"/>
    <n v="13618"/>
    <n v="5839.16"/>
    <n v="8881.23"/>
    <n v="28338.39"/>
  </r>
  <r>
    <s v="S"/>
    <x v="78"/>
    <s v="HUTCHINSON"/>
    <s v="Parallel Taxiway, Apron, Entrance Road"/>
    <d v="2000-03-29T00:00:00"/>
    <n v="2395"/>
    <n v="6560.23"/>
    <n v="5678.2"/>
    <n v="14633.43"/>
  </r>
  <r>
    <s v="S"/>
    <x v="78"/>
    <s v="HUTCHINSON"/>
    <s v="Parallel Taxiway, Apron, Entrance Road"/>
    <d v="2000-06-02T00:00:00"/>
    <n v="1276"/>
    <n v="533.89"/>
    <n v="0"/>
    <n v="1809.8899999999999"/>
  </r>
  <r>
    <s v="S"/>
    <x v="78"/>
    <s v="HUTCHINSON"/>
    <s v="Parallel Taxiway, Apron, Entrance Road"/>
    <d v="2000-12-21T00:00:00"/>
    <n v="23096"/>
    <n v="18309.54"/>
    <n v="0"/>
    <n v="41405.54"/>
  </r>
  <r>
    <s v="S"/>
    <x v="78"/>
    <s v="HUTCHINSON"/>
    <s v="Parallel Taxiway, Apron, Entrance Road"/>
    <d v="2001-05-29T00:00:00"/>
    <n v="6695"/>
    <n v="0"/>
    <n v="0"/>
    <n v="6695"/>
  </r>
  <r>
    <s v="S"/>
    <x v="78"/>
    <s v="HUTCHINSON"/>
    <s v="Parallel Taxiway, Apron, Entrance Road"/>
    <d v="2002-02-06T00:00:00"/>
    <n v="9850"/>
    <n v="0"/>
    <n v="0"/>
    <n v="9850"/>
  </r>
  <r>
    <s v="S"/>
    <x v="78"/>
    <s v="HUTCHINSON"/>
    <s v="Parallel Taxiway, Apron, Entrance Road"/>
    <d v="2002-02-06T00:00:00"/>
    <n v="0"/>
    <n v="0"/>
    <n v="78832.210000000006"/>
    <n v="78832.210000000006"/>
  </r>
  <r>
    <s v="S"/>
    <x v="78"/>
    <s v="HUTCHINSON"/>
    <s v="Fueling System - Credit Card Reader Upgr"/>
    <d v="2001-10-30T00:00:00"/>
    <n v="0"/>
    <n v="7162.75"/>
    <n v="7162.75"/>
    <n v="14325.5"/>
  </r>
  <r>
    <s v="S"/>
    <x v="78"/>
    <s v="HUTCHINSON"/>
    <s v="Replacement of Rotating Beacon Light"/>
    <d v="2001-03-02T00:00:00"/>
    <n v="0"/>
    <n v="4109.5200000000004"/>
    <n v="2739.68"/>
    <n v="6849.2000000000007"/>
  </r>
  <r>
    <s v="S"/>
    <x v="78"/>
    <s v="HUTCHINSON"/>
    <s v="3.SRE &amp; CRACK REPAIR"/>
    <d v="2002-01-08T00:00:00"/>
    <n v="148551"/>
    <n v="0"/>
    <n v="16505.96"/>
    <n v="165056.95999999999"/>
  </r>
  <r>
    <s v="S"/>
    <x v="78"/>
    <s v="HUTCHINSON"/>
    <s v="Navaids Service Road and Hangar Apron"/>
    <d v="2005-03-10T00:00:00"/>
    <n v="182738"/>
    <n v="0"/>
    <n v="14207"/>
    <n v="196945"/>
  </r>
  <r>
    <s v="S"/>
    <x v="78"/>
    <s v="HUTCHINSON"/>
    <s v="Navaids Service Road and Hangar Apron"/>
    <d v="2006-09-26T00:00:00"/>
    <n v="13856"/>
    <n v="302.69"/>
    <n v="0"/>
    <n v="14158.69"/>
  </r>
  <r>
    <s v="S"/>
    <x v="78"/>
    <s v="HUTCHINSON"/>
    <s v="Navaids Service Road and Hangar Apron"/>
    <d v="2007-06-27T00:00:00"/>
    <n v="36573"/>
    <n v="104.3"/>
    <n v="0"/>
    <n v="36677.300000000003"/>
  </r>
  <r>
    <s v="S"/>
    <x v="78"/>
    <s v="HUTCHINSON"/>
    <s v="Replace REILS, Install Jet Fuel System"/>
    <d v="2006-09-26T00:00:00"/>
    <n v="173860"/>
    <n v="0"/>
    <n v="9150.82"/>
    <n v="183010.82"/>
  </r>
  <r>
    <s v="S"/>
    <x v="78"/>
    <s v="HUTCHINSON"/>
    <s v="Replace REILS, Install Jet Fuel System"/>
    <d v="2007-08-07T00:00:00"/>
    <n v="13017"/>
    <n v="0"/>
    <n v="1212"/>
    <n v="14229"/>
  </r>
  <r>
    <s v="S"/>
    <x v="78"/>
    <s v="HUTCHINSON"/>
    <s v="Replace REILS, Install Jet Fuel System"/>
    <d v="2007-12-19T00:00:00"/>
    <n v="10000"/>
    <n v="0"/>
    <n v="0"/>
    <n v="10000"/>
  </r>
  <r>
    <s v="S"/>
    <x v="78"/>
    <s v="HUTCHINSON"/>
    <s v="8 Unit T Hangar 06-06"/>
    <d v="2007-09-12T00:00:00"/>
    <n v="292100"/>
    <n v="0"/>
    <n v="15900"/>
    <n v="308000"/>
  </r>
  <r>
    <s v="S"/>
    <x v="78"/>
    <s v="HUTCHINSON"/>
    <s v="8 Unit T Hangar 06-06"/>
    <d v="2008-09-09T00:00:00"/>
    <n v="10000"/>
    <n v="0"/>
    <n v="339.58"/>
    <n v="10339.58"/>
  </r>
  <r>
    <s v="S"/>
    <x v="78"/>
    <s v="HUTCHINSON"/>
    <s v="8 Unit T Hangar 06-06"/>
    <d v="2008-09-09T00:00:00"/>
    <n v="6452"/>
    <n v="0"/>
    <n v="0"/>
    <n v="6452"/>
  </r>
  <r>
    <s v="S"/>
    <x v="78"/>
    <s v="HUTCHINSON"/>
    <s v="Update Airport Layout Plan 07-07"/>
    <d v="2008-05-15T00:00:00"/>
    <n v="19095"/>
    <n v="0"/>
    <n v="1005"/>
    <n v="20100"/>
  </r>
  <r>
    <s v="S"/>
    <x v="78"/>
    <s v="HUTCHINSON"/>
    <s v="Update Airport Layout Plan 07-07"/>
    <d v="2010-07-12T00:00:00"/>
    <n v="9405"/>
    <n v="0"/>
    <n v="495"/>
    <n v="9900"/>
  </r>
  <r>
    <s v="S"/>
    <x v="78"/>
    <s v="HUTCHINSON"/>
    <s v="Crack Repair Rwy 15/33  08-08"/>
    <d v="2008-12-03T00:00:00"/>
    <n v="47189"/>
    <n v="0"/>
    <n v="2484.3000000000002"/>
    <n v="49673.3"/>
  </r>
  <r>
    <s v="S"/>
    <x v="78"/>
    <s v="HUTCHINSON"/>
    <s v="Crack Repair Rwy 15/33  08-08"/>
    <d v="2009-04-09T00:00:00"/>
    <n v="3317"/>
    <n v="0"/>
    <n v="175.13"/>
    <n v="3492.13"/>
  </r>
  <r>
    <s v="S"/>
    <x v="78"/>
    <s v="HUTCHINSON"/>
    <s v="Crack Repair Rwy 15/33  08-08"/>
    <d v="2009-11-30T00:00:00"/>
    <n v="20434"/>
    <n v="0"/>
    <n v="1600.57"/>
    <n v="22034.57"/>
  </r>
  <r>
    <s v="S"/>
    <x v="78"/>
    <s v="HUTCHINSON"/>
    <s v="Crack Repair Rwy 15/33  08-08"/>
    <d v="2010-03-08T00:00:00"/>
    <n v="10000"/>
    <n v="0"/>
    <n v="0"/>
    <n v="10000"/>
  </r>
  <r>
    <s v="S"/>
    <x v="78"/>
    <s v="HUTCHINSON"/>
    <s v="Crack Repair Rwy 15/33  08-08"/>
    <d v="2010-03-08T00:00:00"/>
    <n v="1912"/>
    <n v="0"/>
    <n v="100.08"/>
    <n v="2012.08"/>
  </r>
  <r>
    <s v="S"/>
    <x v="78"/>
    <s v="HUTCHINSON"/>
    <s v="Life-Link Hangar Design 09-09"/>
    <d v="2009-10-21T00:00:00"/>
    <n v="50800"/>
    <n v="0"/>
    <n v="3200"/>
    <n v="54000"/>
  </r>
  <r>
    <s v="S"/>
    <x v="78"/>
    <s v="HUTCHINSON"/>
    <s v="Life-Link Hangar Design 09-09"/>
    <d v="2010-11-05T00:00:00"/>
    <n v="10000"/>
    <n v="0"/>
    <n v="0"/>
    <n v="10000"/>
  </r>
  <r>
    <s v="S"/>
    <x v="78"/>
    <s v="HUTCHINSON"/>
    <s v="Life-Link Hangar Construction 10-09"/>
    <d v="2009-11-19T00:00:00"/>
    <n v="15148"/>
    <n v="0"/>
    <n v="797.57"/>
    <n v="15945.57"/>
  </r>
  <r>
    <s v="S"/>
    <x v="78"/>
    <s v="HUTCHINSON"/>
    <s v="Life-Link Hangar Construction 10-09"/>
    <d v="2010-02-05T00:00:00"/>
    <n v="143056"/>
    <n v="0"/>
    <n v="7529.85"/>
    <n v="150585.85"/>
  </r>
  <r>
    <s v="S"/>
    <x v="78"/>
    <s v="HUTCHINSON"/>
    <s v="Life-Link Hangar Construction 10-09"/>
    <d v="2010-04-30T00:00:00"/>
    <n v="84551"/>
    <n v="0"/>
    <n v="4449.67"/>
    <n v="89000.67"/>
  </r>
  <r>
    <s v="S"/>
    <x v="78"/>
    <s v="HUTCHINSON"/>
    <s v="Life-Link Hangar Construction 10-09"/>
    <d v="2010-06-21T00:00:00"/>
    <n v="108185"/>
    <n v="0"/>
    <n v="6144.97"/>
    <n v="114329.97"/>
  </r>
  <r>
    <s v="S"/>
    <x v="78"/>
    <s v="HUTCHINSON"/>
    <s v="Life-Link Hangar Construction 10-09"/>
    <d v="2011-04-18T00:00:00"/>
    <n v="10000"/>
    <n v="0"/>
    <n v="75.819999999999993"/>
    <n v="10075.82"/>
  </r>
  <r>
    <s v="S"/>
    <x v="78"/>
    <s v="HUTCHINSON"/>
    <s v="Life-Link Hangar Construction 10-09"/>
    <d v="2011-04-18T00:00:00"/>
    <n v="21809"/>
    <n v="0"/>
    <n v="0"/>
    <n v="21809"/>
  </r>
  <r>
    <s v="S"/>
    <x v="78"/>
    <s v="HUTCHINSON"/>
    <s v="Credit Card Reader for Fuel System"/>
    <d v="2010-10-15T00:00:00"/>
    <n v="0"/>
    <n v="6666.67"/>
    <n v="7726.04"/>
    <n v="14392.71"/>
  </r>
  <r>
    <s v="S"/>
    <x v="78"/>
    <s v="HUTCHINSON"/>
    <s v="Credit Card Reader for Fuel System"/>
    <d v="2010-10-15T00:00:00"/>
    <n v="0"/>
    <n v="1059.3800000000001"/>
    <n v="0"/>
    <n v="1059.3800000000001"/>
  </r>
  <r>
    <s v="S"/>
    <x v="78"/>
    <s v="HUTCHINSON"/>
    <s v="Credit Card Reader for Fuel System"/>
    <d v="2011-06-06T00:00:00"/>
    <n v="0"/>
    <n v="7144.87"/>
    <n v="7144.87"/>
    <n v="14289.74"/>
  </r>
  <r>
    <s v="S"/>
    <x v="78"/>
    <s v="HUTCHINSON"/>
    <s v="Crack Repair  11-11"/>
    <d v="2012-05-18T00:00:00"/>
    <n v="76250"/>
    <n v="0"/>
    <n v="4015.19"/>
    <n v="80265.19"/>
  </r>
  <r>
    <s v="S"/>
    <x v="78"/>
    <s v="HUTCHINSON"/>
    <s v="Crack Repair  11-11"/>
    <d v="2013-01-16T00:00:00"/>
    <n v="2756"/>
    <n v="0"/>
    <n v="144"/>
    <n v="2900"/>
  </r>
  <r>
    <s v="S"/>
    <x v="78"/>
    <s v="HUTCHINSON"/>
    <s v="Natural Gas Connection A/D"/>
    <d v="2012-01-10T00:00:00"/>
    <n v="0"/>
    <n v="1642.8"/>
    <n v="704.06"/>
    <n v="2346.8599999999997"/>
  </r>
  <r>
    <s v="S"/>
    <x v="78"/>
    <s v="HUTCHINSON"/>
    <s v="SRE-tractor,blower, plow  13-12"/>
    <d v="2013-04-12T00:00:00"/>
    <n v="45648"/>
    <n v="11676.45"/>
    <n v="11474.56"/>
    <n v="68799.009999999995"/>
  </r>
  <r>
    <s v="S"/>
    <x v="78"/>
    <s v="HUTCHINSON"/>
    <s v="SRE-tractor,blower, plow  13-12"/>
    <d v="2013-08-07T00:00:00"/>
    <n v="5073"/>
    <n v="0"/>
    <n v="0"/>
    <n v="5073"/>
  </r>
  <r>
    <s v="S"/>
    <x v="78"/>
    <s v="HUTCHINSON"/>
    <s v="MP/ALP Update, Obstruction Removal 14-13"/>
    <d v="2014-02-07T00:00:00"/>
    <n v="33885"/>
    <n v="0"/>
    <n v="3765.5"/>
    <n v="37650.5"/>
  </r>
  <r>
    <s v="S"/>
    <x v="78"/>
    <s v="HUTCHINSON"/>
    <s v="MP/ALP Update, Obstruction Removal 14-13"/>
    <d v="2014-07-21T00:00:00"/>
    <n v="26991"/>
    <n v="0"/>
    <n v="2999"/>
    <n v="29990"/>
  </r>
  <r>
    <s v="S"/>
    <x v="78"/>
    <s v="HUTCHINSON"/>
    <s v="MP/ALP Update, Obstruction Removal 14-13"/>
    <d v="2014-08-26T00:00:00"/>
    <n v="26797"/>
    <n v="0"/>
    <n v="2977.5"/>
    <n v="29774.5"/>
  </r>
  <r>
    <s v="S"/>
    <x v="78"/>
    <s v="HUTCHINSON"/>
    <s v="MP/ALP Update, Obstruction Removal 14-13"/>
    <d v="2014-12-10T00:00:00"/>
    <n v="10300"/>
    <n v="0"/>
    <n v="1145"/>
    <n v="11445"/>
  </r>
  <r>
    <s v="S"/>
    <x v="78"/>
    <s v="HUTCHINSON"/>
    <s v="MP/ALP Update, Obstruction Removal 14-13"/>
    <d v="2014-12-10T00:00:00"/>
    <n v="32547"/>
    <n v="0"/>
    <n v="3616"/>
    <n v="36163"/>
  </r>
  <r>
    <s v="S"/>
    <x v="78"/>
    <s v="HUTCHINSON"/>
    <s v="MP/ALP Update, Obstruction Removal 14-13"/>
    <d v="2015-01-05T00:00:00"/>
    <n v="18362"/>
    <n v="0"/>
    <n v="2040.5"/>
    <n v="20402.5"/>
  </r>
  <r>
    <s v="S"/>
    <x v="78"/>
    <s v="HUTCHINSON"/>
    <s v="MP/ALP Update, Obstruction Removal 14-13"/>
    <d v="2015-03-25T00:00:00"/>
    <n v="21859"/>
    <n v="0"/>
    <n v="2429"/>
    <n v="24288"/>
  </r>
  <r>
    <s v="S"/>
    <x v="78"/>
    <s v="HUTCHINSON"/>
    <s v="MP/ALP Update, Obstruction Removal 14-13"/>
    <d v="2015-08-31T00:00:00"/>
    <n v="12767"/>
    <n v="0"/>
    <n v="1418"/>
    <n v="14185"/>
  </r>
  <r>
    <s v="S"/>
    <x v="78"/>
    <s v="HUTCHINSON"/>
    <s v="MP/ALP Update, Obstruction Removal 14-13"/>
    <d v="2015-12-07T00:00:00"/>
    <n v="707"/>
    <n v="0"/>
    <n v="79"/>
    <n v="786"/>
  </r>
  <r>
    <s v="S"/>
    <x v="78"/>
    <s v="HUTCHINSON"/>
    <s v="MP/ALP Update, Obstruction Removal 14-13"/>
    <d v="2016-03-14T00:00:00"/>
    <n v="5608"/>
    <n v="0"/>
    <n v="642"/>
    <n v="6250"/>
  </r>
  <r>
    <s v="S"/>
    <x v="78"/>
    <s v="HUTCHINSON"/>
    <s v="MP/ALP Update, Obstruction Removal 14-13"/>
    <d v="2016-06-17T00:00:00"/>
    <n v="16180"/>
    <n v="0"/>
    <n v="1778"/>
    <n v="17958"/>
  </r>
  <r>
    <s v="S"/>
    <x v="78"/>
    <s v="HUTCHINSON"/>
    <s v="Design for reclamation of Rwy 15/33, Taxiway 'A' &amp; Apron: Parking lot repair"/>
    <d v="2015-01-05T00:00:00"/>
    <n v="23778"/>
    <n v="1321.05"/>
    <n v="1321.95"/>
    <n v="26421"/>
  </r>
  <r>
    <s v="S"/>
    <x v="78"/>
    <s v="HUTCHINSON"/>
    <s v="Design for reclamation of Rwy 15/33, Taxiway 'A' &amp; Apron: Parking lot repair"/>
    <d v="2015-03-25T00:00:00"/>
    <n v="74508"/>
    <n v="4139.29"/>
    <n v="4138.51"/>
    <n v="82785.799999999988"/>
  </r>
  <r>
    <s v="S"/>
    <x v="78"/>
    <s v="HUTCHINSON"/>
    <s v="Design for reclamation of Rwy 15/33, Taxiway 'A' &amp; Apron: Parking lot repair"/>
    <d v="2015-08-31T00:00:00"/>
    <n v="61742"/>
    <n v="3430.12"/>
    <n v="3430.28"/>
    <n v="68602.400000000009"/>
  </r>
  <r>
    <s v="S"/>
    <x v="78"/>
    <s v="HUTCHINSON"/>
    <s v="Design for reclamation of Rwy 15/33, Taxiway 'A' &amp; Apron: Parking lot repair"/>
    <d v="2015-12-07T00:00:00"/>
    <n v="151"/>
    <n v="464.7"/>
    <n v="465.3"/>
    <n v="1081"/>
  </r>
  <r>
    <s v="S"/>
    <x v="78"/>
    <s v="HUTCHINSON"/>
    <s v="Design for reclamation of Rwy 15/33, Taxiway 'A' &amp; Apron: Parking lot repair"/>
    <d v="2016-02-24T00:00:00"/>
    <n v="12246"/>
    <n v="1417.25"/>
    <n v="521.59"/>
    <n v="14184.84"/>
  </r>
  <r>
    <s v="S"/>
    <x v="78"/>
    <s v="HUTCHINSON"/>
    <s v="Runway and Taxiway pavement reconstruction"/>
    <d v="2015-12-07T00:00:00"/>
    <n v="6429"/>
    <n v="401.72"/>
    <n v="369.28"/>
    <n v="7200"/>
  </r>
  <r>
    <s v="S"/>
    <x v="78"/>
    <s v="HUTCHINSON"/>
    <s v="Runway and Taxiway pavement reconstruction"/>
    <d v="2015-12-21T00:00:00"/>
    <n v="1528657"/>
    <n v="96642.94"/>
    <n v="87855.360000000001"/>
    <n v="1713155.3"/>
  </r>
  <r>
    <s v="S"/>
    <x v="78"/>
    <s v="HUTCHINSON"/>
    <s v="Runway and Taxiway pavement reconstruction"/>
    <d v="2016-03-14T00:00:00"/>
    <n v="222183"/>
    <n v="13485.61"/>
    <n v="12629.09"/>
    <n v="248297.69999999998"/>
  </r>
  <r>
    <s v="S"/>
    <x v="78"/>
    <s v="HUTCHINSON"/>
    <s v="Runway and Taxiway pavement reconstruction"/>
    <d v="2016-07-12T00:00:00"/>
    <n v="12860"/>
    <n v="803.44"/>
    <n v="736.56"/>
    <n v="14400"/>
  </r>
  <r>
    <s v="S"/>
    <x v="78"/>
    <s v="HUTCHINSON"/>
    <s v="Runway and Taxiway pavement reconstruction"/>
    <d v="2017-01-09T00:00:00"/>
    <n v="152451"/>
    <n v="9478.26"/>
    <n v="8720.98"/>
    <n v="170650.24000000002"/>
  </r>
  <r>
    <s v="S"/>
    <x v="78"/>
    <s v="HUTCHINSON"/>
    <s v="Runway 15/33 Seal Coat"/>
    <d v="2017-09-28T00:00:00"/>
    <n v="0"/>
    <n v="33113.919999999998"/>
    <n v="8278.48"/>
    <n v="41392.399999999994"/>
  </r>
  <r>
    <s v="S"/>
    <x v="78"/>
    <s v="HUTCHINSON"/>
    <s v="T-Hangar Taxilane Seal Coat"/>
    <d v="2017-12-18T00:00:00"/>
    <n v="0"/>
    <n v="8400"/>
    <n v="2100"/>
    <n v="10500"/>
  </r>
  <r>
    <s v="S"/>
    <x v="78"/>
    <s v="HUTCHINSON"/>
    <s v="Update Airport Zoning"/>
    <d v="1899-12-30T00:00:00"/>
    <n v="0"/>
    <n v="11497.92"/>
    <n v="15406.08"/>
    <n v="26904"/>
  </r>
  <r>
    <s v="S"/>
    <x v="78"/>
    <s v="HUTCHINSON"/>
    <s v="Update Airport Zoning"/>
    <d v="2020-11-10T00:00:00"/>
    <n v="0"/>
    <n v="38062.080000000002"/>
    <n v="5833.92"/>
    <n v="43896"/>
  </r>
  <r>
    <s v="S"/>
    <x v="78"/>
    <s v="HUTCHINSON"/>
    <s v="Construct T-Hangar and Associated Pavement"/>
    <d v="2018-10-16T00:00:00"/>
    <n v="65435"/>
    <n v="5239.29"/>
    <n v="4323.71"/>
    <n v="74998"/>
  </r>
  <r>
    <s v="S"/>
    <x v="78"/>
    <s v="HUTCHINSON"/>
    <s v="Construct T-Hangar and Associated Pavement"/>
    <d v="2019-02-05T00:00:00"/>
    <n v="327798"/>
    <n v="26245.97"/>
    <n v="24268.21"/>
    <n v="378312.18"/>
  </r>
  <r>
    <s v="S"/>
    <x v="78"/>
    <s v="HUTCHINSON"/>
    <s v="Construct T-Hangar and Associated Pavement"/>
    <d v="2019-11-05T00:00:00"/>
    <n v="343975"/>
    <n v="33325.94"/>
    <n v="24884.12"/>
    <n v="402185.06"/>
  </r>
  <r>
    <s v="S"/>
    <x v="78"/>
    <s v="HUTCHINSON"/>
    <s v="CARES ACT AMENDMENT FOR HUTCHINSON"/>
    <d v="1899-12-30T00:00:00"/>
    <n v="23629"/>
    <n v="0"/>
    <n v="0"/>
    <n v="23629"/>
  </r>
  <r>
    <s v="S"/>
    <x v="78"/>
    <s v="HUTCHINSON"/>
    <s v="MASTER PLAN STUDY"/>
    <d v="1978-11-27T00:00:00"/>
    <n v="0"/>
    <n v="24152.400000000001"/>
    <n v="6038.1"/>
    <n v="30190.5"/>
  </r>
  <r>
    <s v="S"/>
    <x v="79"/>
    <s v="JACKSON"/>
    <s v="RESEEDING"/>
    <d v="1949-05-16T00:00:00"/>
    <n v="0"/>
    <n v="886.2"/>
    <n v="0"/>
    <n v="886.2"/>
  </r>
  <r>
    <s v="S"/>
    <x v="79"/>
    <s v="JACKSON"/>
    <s v="ADM. BLDG."/>
    <d v="1953-02-10T00:00:00"/>
    <n v="6603.3"/>
    <n v="5000"/>
    <n v="1603.3"/>
    <n v="13206.599999999999"/>
  </r>
  <r>
    <s v="S"/>
    <x v="79"/>
    <s v="JACKSON"/>
    <s v="MISC IMP-BIT SURF-TAXI-SW FENC"/>
    <d v="1953-12-14T00:00:00"/>
    <n v="0"/>
    <n v="2200"/>
    <n v="1212.95"/>
    <n v="3412.95"/>
  </r>
  <r>
    <s v="S"/>
    <x v="79"/>
    <s v="JACKSON"/>
    <s v="SURFACE RUNWAYS"/>
    <d v="1967-12-26T00:00:00"/>
    <n v="30069.81"/>
    <n v="20046.54"/>
    <n v="10023.27"/>
    <n v="60139.62000000001"/>
  </r>
  <r>
    <s v="S"/>
    <x v="79"/>
    <s v="JACKSON"/>
    <s v="MED. INT. LIGHTS"/>
    <d v="1967-11-16T00:00:00"/>
    <n v="8100"/>
    <n v="5500"/>
    <n v="3049.13"/>
    <n v="16649.13"/>
  </r>
  <r>
    <s v="S"/>
    <x v="79"/>
    <s v="JACKSON"/>
    <s v="SEAL COAT"/>
    <d v="1966-01-12T00:00:00"/>
    <n v="0"/>
    <n v="3304.9"/>
    <n v="1652.45"/>
    <n v="4957.3500000000004"/>
  </r>
  <r>
    <s v="S"/>
    <x v="79"/>
    <s v="JACKSON"/>
    <s v="PAVE APRON &amp; PREPARE HAN. SITE"/>
    <d v="1969-01-30T00:00:00"/>
    <n v="0"/>
    <n v="11964.6"/>
    <n v="11964.64"/>
    <n v="23929.239999999998"/>
  </r>
  <r>
    <s v="S"/>
    <x v="79"/>
    <s v="JACKSON"/>
    <s v="SEAL COAT"/>
    <d v="1972-03-14T00:00:00"/>
    <n v="0"/>
    <n v="3087.33"/>
    <n v="1543.67"/>
    <n v="4631"/>
  </r>
  <r>
    <s v="S"/>
    <x v="79"/>
    <s v="JACKSON"/>
    <s v="PAVING, DRAINAGE, LIGHTING"/>
    <d v="1985-05-18T00:00:00"/>
    <n v="260500.65"/>
    <n v="7435.04"/>
    <n v="32662.05"/>
    <n v="300597.74"/>
  </r>
  <r>
    <s v="S"/>
    <x v="79"/>
    <s v="JACKSON"/>
    <s v="FUEL FACILITY"/>
    <d v="1980-05-30T00:00:00"/>
    <n v="0"/>
    <n v="12200.03"/>
    <n v="6100.02"/>
    <n v="18300.050000000003"/>
  </r>
  <r>
    <s v="S"/>
    <x v="79"/>
    <s v="JACKSON"/>
    <s v="SIGNS"/>
    <d v="1981-02-13T00:00:00"/>
    <n v="0"/>
    <n v="309.31"/>
    <n v="0"/>
    <n v="309.31"/>
  </r>
  <r>
    <s v="S"/>
    <x v="79"/>
    <s v="JACKSON"/>
    <s v="SEAL COAT"/>
    <d v="1988-10-06T00:00:00"/>
    <n v="0"/>
    <n v="14553.34"/>
    <n v="7276.65"/>
    <n v="21829.989999999998"/>
  </r>
  <r>
    <s v="S"/>
    <x v="79"/>
    <s v="JACKSON"/>
    <s v="FUEL FACILITY CAP"/>
    <d v="1981-12-07T00:00:00"/>
    <n v="0"/>
    <n v="2174.04"/>
    <n v="1087.02"/>
    <n v="3261.06"/>
  </r>
  <r>
    <s v="S"/>
    <x v="79"/>
    <s v="JACKSON"/>
    <s v="MAINT. EQUIPMENT"/>
    <d v="1983-03-18T00:00:00"/>
    <n v="0"/>
    <n v="18560"/>
    <n v="9280"/>
    <n v="27840"/>
  </r>
  <r>
    <s v="S"/>
    <x v="79"/>
    <s v="JACKSON"/>
    <s v="TRACTOR AND ROTARY MOWER"/>
    <d v="1985-01-28T00:00:00"/>
    <n v="0"/>
    <n v="16166.66"/>
    <n v="8083.34"/>
    <n v="24250"/>
  </r>
  <r>
    <s v="S"/>
    <x v="79"/>
    <s v="JACKSON"/>
    <s v="AD BUILDING ROOF &amp; INSLUATION"/>
    <d v="1985-02-07T00:00:00"/>
    <n v="0"/>
    <n v="4960"/>
    <n v="2480"/>
    <n v="7440"/>
  </r>
  <r>
    <s v="S"/>
    <x v="79"/>
    <s v="JACKSON"/>
    <s v="BIT OVERLAY AND UNDERDRAINS"/>
    <d v="1985-12-13T00:00:00"/>
    <n v="0"/>
    <n v="11014.28"/>
    <n v="2753.57"/>
    <n v="13767.85"/>
  </r>
  <r>
    <s v="S"/>
    <x v="79"/>
    <s v="JACKSON"/>
    <s v="SEAL COAT &amp; CRACK FILLING"/>
    <d v="1987-01-12T00:00:00"/>
    <n v="0"/>
    <n v="12224.01"/>
    <n v="6112.02"/>
    <n v="18336.03"/>
  </r>
  <r>
    <s v="S"/>
    <x v="79"/>
    <s v="JACKSON"/>
    <s v="SIGN REPLACEMENTS"/>
    <d v="1989-10-16T00:00:00"/>
    <n v="0"/>
    <n v="447.89"/>
    <n v="0"/>
    <n v="447.89"/>
  </r>
  <r>
    <s v="S"/>
    <x v="79"/>
    <s v="JACKSON"/>
    <s v="A/D BLDG REMODELLING"/>
    <d v="1989-10-16T00:00:00"/>
    <n v="0"/>
    <n v="10261.32"/>
    <n v="5130.66"/>
    <n v="15391.98"/>
  </r>
  <r>
    <s v="S"/>
    <x v="79"/>
    <s v="JACKSON"/>
    <s v="HANGAR HEATING UNIT REPLACEMET"/>
    <d v="1990-03-16T00:00:00"/>
    <n v="0"/>
    <n v="3804.35"/>
    <n v="1902.17"/>
    <n v="5706.52"/>
  </r>
  <r>
    <s v="S"/>
    <x v="79"/>
    <s v="JACKSON"/>
    <s v="BUILDING REPAIRS"/>
    <d v="1990-12-28T00:00:00"/>
    <n v="0"/>
    <n v="6400"/>
    <n v="3200"/>
    <n v="9600"/>
  </r>
  <r>
    <s v="S"/>
    <x v="79"/>
    <s v="JACKSON"/>
    <s v="WATER WELL IMPROVEMENTS"/>
    <d v="1990-12-13T00:00:00"/>
    <n v="0"/>
    <n v="3000"/>
    <n v="1500"/>
    <n v="4500"/>
  </r>
  <r>
    <s v="S"/>
    <x v="79"/>
    <s v="JACKSON"/>
    <s v="FEASIBILITY STUDY"/>
    <d v="1993-04-21T00:00:00"/>
    <n v="0"/>
    <n v="23687.33"/>
    <n v="11843.67"/>
    <n v="35531"/>
  </r>
  <r>
    <s v="S"/>
    <x v="79"/>
    <s v="JACKSON"/>
    <s v="PAVEMENT RECONSTRUCTION, ETC."/>
    <d v="1994-10-06T00:00:00"/>
    <n v="222594.85"/>
    <n v="12843.9"/>
    <n v="32452.3"/>
    <n v="267891.05"/>
  </r>
  <r>
    <s v="S"/>
    <x v="79"/>
    <s v="JACKSON"/>
    <s v="PAVEMENT RECONSTRUCTION, ETC."/>
    <d v="1994-10-31T00:00:00"/>
    <n v="378319.92"/>
    <n v="54636.84"/>
    <n v="70996.820000000007"/>
    <n v="503953.58"/>
  </r>
  <r>
    <s v="S"/>
    <x v="79"/>
    <s v="JACKSON"/>
    <s v="PAVEMENT RECONSTRUCTION, ETC."/>
    <d v="1994-10-31T00:00:00"/>
    <n v="23095.38"/>
    <n v="2088.8000000000002"/>
    <n v="4421.1400000000003"/>
    <n v="29605.32"/>
  </r>
  <r>
    <s v="S"/>
    <x v="79"/>
    <s v="JACKSON"/>
    <s v="PAVEMENT RECONSTRUCTION, ETC."/>
    <d v="1994-11-29T00:00:00"/>
    <n v="102673.03"/>
    <n v="11354.97"/>
    <n v="18980.89"/>
    <n v="133008.89000000001"/>
  </r>
  <r>
    <s v="S"/>
    <x v="79"/>
    <s v="JACKSON"/>
    <s v="PAVEMENT RECONSTRUCTION, ETC."/>
    <d v="1995-01-04T00:00:00"/>
    <n v="73578.31"/>
    <n v="0"/>
    <n v="8175.37"/>
    <n v="81753.679999999993"/>
  </r>
  <r>
    <s v="S"/>
    <x v="79"/>
    <s v="JACKSON"/>
    <s v="PAVEMENT RECONSTRUCTION, ETC."/>
    <d v="1995-02-21T00:00:00"/>
    <n v="75895.81"/>
    <n v="6864.21"/>
    <n v="14528.71"/>
    <n v="97288.73000000001"/>
  </r>
  <r>
    <s v="S"/>
    <x v="79"/>
    <s v="JACKSON"/>
    <s v="PAVEMENT RECONSTRUCTION, ETC."/>
    <d v="1995-02-23T00:00:00"/>
    <n v="35392.81"/>
    <n v="0"/>
    <n v="3932.53"/>
    <n v="39325.339999999997"/>
  </r>
  <r>
    <s v="S"/>
    <x v="79"/>
    <s v="JACKSON"/>
    <s v="PAVEMENT RECONSTRUCTION, ETC."/>
    <d v="1995-07-06T00:00:00"/>
    <n v="225801.77"/>
    <n v="24350.3"/>
    <n v="37264.21"/>
    <n v="287416.27999999997"/>
  </r>
  <r>
    <s v="S"/>
    <x v="79"/>
    <s v="JACKSON"/>
    <s v="PAVEMENT RECONSTRUCTION, ETC."/>
    <d v="1995-11-22T00:00:00"/>
    <n v="58335.25"/>
    <n v="2382.23"/>
    <n v="7672.84"/>
    <n v="68390.320000000007"/>
  </r>
  <r>
    <s v="S"/>
    <x v="79"/>
    <s v="JACKSON"/>
    <s v="PAVEMENT RECONSTRUCTION, ETC."/>
    <d v="1996-02-05T00:00:00"/>
    <n v="36575.08"/>
    <n v="10812.44"/>
    <n v="9632.89"/>
    <n v="57020.41"/>
  </r>
  <r>
    <s v="S"/>
    <x v="79"/>
    <s v="JACKSON"/>
    <s v="PAVEMENT RECONSTRUCTION, ETC."/>
    <d v="1996-05-17T00:00:00"/>
    <n v="70099"/>
    <n v="7667.62"/>
    <n v="11084.53"/>
    <n v="88851.15"/>
  </r>
  <r>
    <s v="S"/>
    <x v="79"/>
    <s v="JACKSON"/>
    <s v="PAVEMENT RECONSTRUCTION, ETC."/>
    <d v="1996-12-18T00:00:00"/>
    <n v="89411"/>
    <n v="13555.62"/>
    <n v="6895.38"/>
    <n v="109862"/>
  </r>
  <r>
    <s v="S"/>
    <x v="79"/>
    <s v="JACKSON"/>
    <s v="SNOW REMOVAL EQUIPMENT"/>
    <d v="1993-04-05T00:00:00"/>
    <n v="0"/>
    <n v="3827.61"/>
    <n v="1913.81"/>
    <n v="5741.42"/>
  </r>
  <r>
    <s v="S"/>
    <x v="79"/>
    <s v="JACKSON"/>
    <s v="CONSULT. SERV. DESIGN"/>
    <d v="1993-09-15T00:00:00"/>
    <n v="0"/>
    <n v="33548.080000000002"/>
    <n v="16774.04"/>
    <n v="50322.12"/>
  </r>
  <r>
    <s v="S"/>
    <x v="79"/>
    <s v="JACKSON"/>
    <s v="CONSULT. SERV. DESIGN"/>
    <d v="1994-03-17T00:00:00"/>
    <n v="0"/>
    <n v="28076.080000000002"/>
    <n v="14038.04"/>
    <n v="42114.12"/>
  </r>
  <r>
    <s v="S"/>
    <x v="79"/>
    <s v="JACKSON"/>
    <s v="CONSULT. SERV. DESIGN"/>
    <d v="1994-10-31T00:00:00"/>
    <n v="0"/>
    <n v="4375.84"/>
    <n v="2187.92"/>
    <n v="6563.76"/>
  </r>
  <r>
    <s v="S"/>
    <x v="79"/>
    <s v="JACKSON"/>
    <s v="CONSULT. SERV. DESIGN"/>
    <d v="1994-12-19T00:00:00"/>
    <n v="0"/>
    <n v="5108"/>
    <n v="2554"/>
    <n v="7662"/>
  </r>
  <r>
    <s v="S"/>
    <x v="79"/>
    <s v="JACKSON"/>
    <s v="REPLACE MAINT. BLDG DOORS"/>
    <d v="1994-01-13T00:00:00"/>
    <n v="0"/>
    <n v="7800"/>
    <n v="3900"/>
    <n v="11700"/>
  </r>
  <r>
    <s v="S"/>
    <x v="79"/>
    <s v="JACKSON"/>
    <s v="TRACTOR &amp; MOWER REPLACEMENT"/>
    <d v="1994-06-01T00:00:00"/>
    <n v="0"/>
    <n v="66000"/>
    <n v="33000"/>
    <n v="99000"/>
  </r>
  <r>
    <s v="S"/>
    <x v="79"/>
    <s v="JACKSON"/>
    <s v="SEPTIC SYSTEM REPLACEMENT"/>
    <d v="1994-12-13T00:00:00"/>
    <n v="0"/>
    <n v="2989.93"/>
    <n v="1494.97"/>
    <n v="4484.8999999999996"/>
  </r>
  <r>
    <s v="S"/>
    <x v="79"/>
    <s v="JACKSON"/>
    <s v="FUEL SYSTEM UPGRADE"/>
    <d v="1996-04-11T00:00:00"/>
    <n v="0"/>
    <n v="6050"/>
    <n v="3025"/>
    <n v="9075"/>
  </r>
  <r>
    <s v="S"/>
    <x v="79"/>
    <s v="JACKSON"/>
    <s v="CONSULT. SERV.--FEAS. STDY &amp; ALP"/>
    <d v="1998-01-07T00:00:00"/>
    <n v="0"/>
    <n v="4824.13"/>
    <n v="3216.08"/>
    <n v="8040.21"/>
  </r>
  <r>
    <s v="S"/>
    <x v="79"/>
    <s v="JACKSON"/>
    <s v="CONSULT. SERV.--FEAS. STDY &amp; ALP"/>
    <d v="1999-03-24T00:00:00"/>
    <n v="0"/>
    <n v="1475.87"/>
    <n v="5885.32"/>
    <n v="7361.19"/>
  </r>
  <r>
    <s v="S"/>
    <x v="79"/>
    <s v="JACKSON"/>
    <s v="CONSULT. SERV.--FEAS. STDY &amp; ALP"/>
    <d v="1999-03-24T00:00:00"/>
    <n v="0"/>
    <n v="7352.11"/>
    <n v="0"/>
    <n v="7352.11"/>
  </r>
  <r>
    <s v="S"/>
    <x v="79"/>
    <s v="JACKSON"/>
    <s v="CONSULT. SERV.--FEAS. STDY &amp; ALP"/>
    <d v="2003-06-19T00:00:00"/>
    <n v="0"/>
    <n v="1497.73"/>
    <n v="2531.92"/>
    <n v="4029.65"/>
  </r>
  <r>
    <s v="S"/>
    <x v="79"/>
    <s v="JACKSON"/>
    <s v="RIDING MOWER"/>
    <d v="1997-10-24T00:00:00"/>
    <n v="0"/>
    <n v="8407.9599999999991"/>
    <n v="5605.31"/>
    <n v="14013.27"/>
  </r>
  <r>
    <s v="S"/>
    <x v="79"/>
    <s v="JACKSON"/>
    <s v="GRADE-DRAIN-SEED"/>
    <d v="1949-02-09T00:00:00"/>
    <n v="9949.4"/>
    <n v="5000"/>
    <n v="5514.54"/>
    <n v="20463.939999999999"/>
  </r>
  <r>
    <s v="S"/>
    <x v="79"/>
    <s v="JACKSON"/>
    <s v="SITE WORK &amp; MAINTENANCE BUILDING"/>
    <d v="1999-11-16T00:00:00"/>
    <n v="0"/>
    <n v="61189.36"/>
    <n v="50510.87"/>
    <n v="111700.23000000001"/>
  </r>
  <r>
    <s v="S"/>
    <x v="79"/>
    <s v="JACKSON"/>
    <s v="SITE WORK &amp; MAINTENANCE BUILDING"/>
    <d v="1999-12-08T00:00:00"/>
    <n v="0"/>
    <n v="17561.77"/>
    <n v="13549.28"/>
    <n v="31111.050000000003"/>
  </r>
  <r>
    <s v="S"/>
    <x v="79"/>
    <s v="JACKSON"/>
    <s v="SITE WORK &amp; MAINTENANCE BUILDING"/>
    <d v="1999-12-21T00:00:00"/>
    <n v="0"/>
    <n v="33265.58"/>
    <n v="26959.53"/>
    <n v="60225.11"/>
  </r>
  <r>
    <s v="S"/>
    <x v="79"/>
    <s v="JACKSON"/>
    <s v="SITE WORK &amp; MAINTENANCE BUILDING"/>
    <d v="2000-03-03T00:00:00"/>
    <n v="0"/>
    <n v="8644.0499999999993"/>
    <n v="5762.7"/>
    <n v="14406.75"/>
  </r>
  <r>
    <s v="S"/>
    <x v="79"/>
    <s v="JACKSON"/>
    <s v="SITE WORK &amp; MAINTENANCE BUILDING"/>
    <d v="2000-05-12T00:00:00"/>
    <n v="0"/>
    <n v="3454.21"/>
    <n v="2302.81"/>
    <n v="5757.02"/>
  </r>
  <r>
    <s v="S"/>
    <x v="79"/>
    <s v="JACKSON"/>
    <s v="SITE WORK &amp; MAINTENANCE BUILDING"/>
    <d v="2000-09-07T00:00:00"/>
    <n v="0"/>
    <n v="36872.58"/>
    <n v="26652.37"/>
    <n v="63524.95"/>
  </r>
  <r>
    <s v="S"/>
    <x v="79"/>
    <s v="JACKSON"/>
    <s v="SITE WORK &amp; MAINTENANCE BUILDING"/>
    <d v="2001-01-24T00:00:00"/>
    <n v="0"/>
    <n v="36512.449999999997"/>
    <n v="26110.34"/>
    <n v="62622.789999999994"/>
  </r>
  <r>
    <s v="S"/>
    <x v="79"/>
    <s v="JACKSON"/>
    <s v="SITE WORK &amp; MAINTENANCE BUILDING"/>
    <d v="2003-06-11T00:00:00"/>
    <n v="0"/>
    <n v="0"/>
    <n v="652.1"/>
    <n v="652.1"/>
  </r>
  <r>
    <s v="S"/>
    <x v="79"/>
    <s v="JACKSON"/>
    <s v="MAINTENANCE HANGAR LIGHT REPLACEMENT"/>
    <d v="2000-05-12T00:00:00"/>
    <n v="0"/>
    <n v="1890"/>
    <n v="1260"/>
    <n v="3150"/>
  </r>
  <r>
    <s v="S"/>
    <x v="79"/>
    <s v="JACKSON"/>
    <s v="Hangar Site Prep &amp; Apron Extension"/>
    <d v="2001-10-10T00:00:00"/>
    <n v="0"/>
    <n v="46626.55"/>
    <n v="43200.22"/>
    <n v="89826.77"/>
  </r>
  <r>
    <s v="S"/>
    <x v="79"/>
    <s v="JACKSON"/>
    <s v="Hangar Site Prep &amp; Apron Extension"/>
    <d v="2001-11-26T00:00:00"/>
    <n v="0"/>
    <n v="13133.49"/>
    <n v="12164.55"/>
    <n v="25298.04"/>
  </r>
  <r>
    <s v="S"/>
    <x v="79"/>
    <s v="JACKSON"/>
    <s v="Hangar Site Prep &amp; Apron Extension"/>
    <d v="2002-03-05T00:00:00"/>
    <n v="0"/>
    <n v="6311.47"/>
    <n v="6030.93"/>
    <n v="12342.400000000001"/>
  </r>
  <r>
    <s v="S"/>
    <x v="79"/>
    <s v="JACKSON"/>
    <s v="Hangar Site Prep &amp; Apron Extension"/>
    <d v="2002-07-12T00:00:00"/>
    <n v="0"/>
    <n v="10618.32"/>
    <n v="9914.4699999999993"/>
    <n v="20532.79"/>
  </r>
  <r>
    <s v="S"/>
    <x v="79"/>
    <s v="JACKSON"/>
    <s v="Hangar Site Prep &amp; Apron Extension"/>
    <d v="2002-09-03T00:00:00"/>
    <n v="0"/>
    <n v="1586.64"/>
    <n v="1426.77"/>
    <n v="3013.41"/>
  </r>
  <r>
    <s v="S"/>
    <x v="79"/>
    <s v="JACKSON"/>
    <s v="Snow Removal Truck and Plow"/>
    <d v="2001-12-07T00:00:00"/>
    <n v="0"/>
    <n v="22335.599999999999"/>
    <n v="14890.4"/>
    <n v="37226"/>
  </r>
  <r>
    <s v="S"/>
    <x v="79"/>
    <s v="JACKSON"/>
    <s v="Building Demolition"/>
    <d v="2002-10-22T00:00:00"/>
    <n v="0"/>
    <n v="9600"/>
    <n v="6400"/>
    <n v="16000"/>
  </r>
  <r>
    <s v="S"/>
    <x v="79"/>
    <s v="JACKSON"/>
    <s v="City Sewer &amp; Water Hook up"/>
    <d v="2003-02-27T00:00:00"/>
    <n v="0"/>
    <n v="11301.01"/>
    <n v="7534"/>
    <n v="18835.010000000002"/>
  </r>
  <r>
    <s v="S"/>
    <x v="79"/>
    <s v="JACKSON"/>
    <s v="Master Plan Update &amp; Sealcoat AIP-02"/>
    <d v="2004-07-28T00:00:00"/>
    <n v="42659"/>
    <n v="0"/>
    <n v="4740"/>
    <n v="47399"/>
  </r>
  <r>
    <s v="S"/>
    <x v="79"/>
    <s v="JACKSON"/>
    <s v="Master Plan Update &amp; Sealcoat AIP-02"/>
    <d v="2004-08-18T00:00:00"/>
    <n v="11313"/>
    <n v="0"/>
    <n v="1257.4000000000001"/>
    <n v="12570.4"/>
  </r>
  <r>
    <s v="S"/>
    <x v="79"/>
    <s v="JACKSON"/>
    <s v="Master Plan Update &amp; Sealcoat AIP-02"/>
    <d v="2005-05-05T00:00:00"/>
    <n v="12313"/>
    <n v="0"/>
    <n v="1368"/>
    <n v="13681"/>
  </r>
  <r>
    <s v="S"/>
    <x v="79"/>
    <s v="JACKSON"/>
    <s v="Master Plan Update &amp; Sealcoat AIP-02"/>
    <d v="2006-04-05T00:00:00"/>
    <n v="7451"/>
    <n v="0"/>
    <n v="828.54"/>
    <n v="8279.5400000000009"/>
  </r>
  <r>
    <s v="S"/>
    <x v="79"/>
    <s v="JACKSON"/>
    <s v="Master Plan Update &amp; Sealcoat AIP-02"/>
    <d v="2007-03-22T00:00:00"/>
    <n v="1080"/>
    <n v="0"/>
    <n v="120"/>
    <n v="1200"/>
  </r>
  <r>
    <s v="S"/>
    <x v="79"/>
    <s v="JACKSON"/>
    <s v="Master Plan Phase 2  AIP 03-04"/>
    <d v="2005-05-05T00:00:00"/>
    <n v="86775"/>
    <n v="0"/>
    <n v="4568.09"/>
    <n v="91343.09"/>
  </r>
  <r>
    <s v="S"/>
    <x v="79"/>
    <s v="JACKSON"/>
    <s v="Master Plan Phase 2  AIP 03-04"/>
    <d v="2006-10-30T00:00:00"/>
    <n v="1140"/>
    <n v="0"/>
    <n v="60"/>
    <n v="1200"/>
  </r>
  <r>
    <s v="S"/>
    <x v="79"/>
    <s v="JACKSON"/>
    <s v="Master Plan Phase 2  AIP 03-04"/>
    <d v="2007-06-07T00:00:00"/>
    <n v="-2383"/>
    <n v="0"/>
    <n v="-127"/>
    <n v="-2510"/>
  </r>
  <r>
    <s v="S"/>
    <x v="79"/>
    <s v="JACKSON"/>
    <s v="Fuel Facility Credit Card Reader"/>
    <d v="2006-04-04T00:00:00"/>
    <n v="0"/>
    <n v="11187.47"/>
    <n v="6712.21"/>
    <n v="17899.68"/>
  </r>
  <r>
    <s v="S"/>
    <x v="79"/>
    <s v="JACKSON"/>
    <s v="GSB Seal Coat"/>
    <d v="2006-04-05T00:00:00"/>
    <n v="73455"/>
    <n v="0"/>
    <n v="3868.26"/>
    <n v="77323.259999999995"/>
  </r>
  <r>
    <s v="S"/>
    <x v="79"/>
    <s v="JACKSON"/>
    <s v="GSB Seal Coat"/>
    <d v="2007-06-07T00:00:00"/>
    <n v="2280"/>
    <n v="0"/>
    <n v="120"/>
    <n v="2400"/>
  </r>
  <r>
    <s v="S"/>
    <x v="79"/>
    <s v="JACKSON"/>
    <s v="Beacon"/>
    <d v="2006-10-18T00:00:00"/>
    <n v="0"/>
    <n v="5188.78"/>
    <n v="2223.7600000000002"/>
    <n v="7412.54"/>
  </r>
  <r>
    <s v="S"/>
    <x v="79"/>
    <s v="JACKSON"/>
    <s v="A/D Building Design"/>
    <d v="2007-02-27T00:00:00"/>
    <n v="17226"/>
    <n v="0"/>
    <n v="907.29"/>
    <n v="18133.29"/>
  </r>
  <r>
    <s v="S"/>
    <x v="79"/>
    <s v="JACKSON"/>
    <s v="A/D Building Design"/>
    <d v="2007-06-07T00:00:00"/>
    <n v="25421"/>
    <n v="0"/>
    <n v="1337.87"/>
    <n v="26758.87"/>
  </r>
  <r>
    <s v="S"/>
    <x v="79"/>
    <s v="JACKSON"/>
    <s v="A/D Building Design"/>
    <d v="2009-01-29T00:00:00"/>
    <n v="1901"/>
    <n v="0"/>
    <n v="100"/>
    <n v="2001"/>
  </r>
  <r>
    <s v="S"/>
    <x v="79"/>
    <s v="JACKSON"/>
    <s v="Snow Blower and Accessories"/>
    <d v="2007-05-14T00:00:00"/>
    <n v="0"/>
    <n v="2468.4899999999998"/>
    <n v="1057.92"/>
    <n v="3526.41"/>
  </r>
  <r>
    <s v="S"/>
    <x v="79"/>
    <s v="JACKSON"/>
    <s v="A/D Building Construction 06-07"/>
    <d v="2007-12-19T00:00:00"/>
    <n v="168332"/>
    <n v="14688.55"/>
    <n v="15156.83"/>
    <n v="198177.37999999998"/>
  </r>
  <r>
    <s v="S"/>
    <x v="79"/>
    <s v="JACKSON"/>
    <s v="A/D Building Construction 06-07"/>
    <d v="2008-02-20T00:00:00"/>
    <n v="112785"/>
    <n v="9841.36"/>
    <n v="10153.25"/>
    <n v="132779.60999999999"/>
  </r>
  <r>
    <s v="S"/>
    <x v="79"/>
    <s v="JACKSON"/>
    <s v="A/D Building Construction 06-07"/>
    <d v="2008-04-10T00:00:00"/>
    <n v="58883"/>
    <n v="6138.86"/>
    <n v="6333.51"/>
    <n v="71355.37"/>
  </r>
  <r>
    <s v="S"/>
    <x v="79"/>
    <s v="JACKSON"/>
    <s v="A/D Building Construction 06-07"/>
    <d v="2010-09-23T00:00:00"/>
    <n v="-21512"/>
    <n v="37321.31"/>
    <n v="14258.73"/>
    <n v="30068.039999999997"/>
  </r>
  <r>
    <s v="S"/>
    <x v="79"/>
    <s v="JACKSON"/>
    <s v="Mower"/>
    <d v="2008-02-05T00:00:00"/>
    <n v="0"/>
    <n v="6002.73"/>
    <n v="2572.6"/>
    <n v="8575.33"/>
  </r>
  <r>
    <s v="S"/>
    <x v="79"/>
    <s v="JACKSON"/>
    <s v="Crack fill &amp; slurry seal rwy 13-31; txwy"/>
    <d v="2009-07-20T00:00:00"/>
    <n v="31663"/>
    <n v="0"/>
    <n v="2657.15"/>
    <n v="34320.15"/>
  </r>
  <r>
    <s v="S"/>
    <x v="79"/>
    <s v="JACKSON"/>
    <s v="Crack fill &amp; slurry seal rwy 13-31; txwy"/>
    <d v="2009-10-09T00:00:00"/>
    <n v="123250"/>
    <n v="0"/>
    <n v="6336.53"/>
    <n v="129586.53"/>
  </r>
  <r>
    <s v="S"/>
    <x v="79"/>
    <s v="JACKSON"/>
    <s v="Crack fill &amp; slurry seal rwy 13-31; txwy"/>
    <d v="2009-12-18T00:00:00"/>
    <n v="5967"/>
    <n v="0"/>
    <n v="0"/>
    <n v="5967"/>
  </r>
  <r>
    <s v="S"/>
    <x v="79"/>
    <s v="JACKSON"/>
    <s v="Crack fill &amp; slurry seal rwy 13-31; txwy"/>
    <d v="2011-08-11T00:00:00"/>
    <n v="10000"/>
    <n v="0"/>
    <n v="0"/>
    <n v="10000"/>
  </r>
  <r>
    <s v="S"/>
    <x v="79"/>
    <s v="JACKSON"/>
    <s v="Crack fill &amp; slurry seal rwy 13-31; txwy"/>
    <d v="2011-08-11T00:00:00"/>
    <n v="1109"/>
    <n v="0"/>
    <n v="0"/>
    <n v="1109"/>
  </r>
  <r>
    <s v="S"/>
    <x v="79"/>
    <s v="JACKSON"/>
    <s v="Rwy 13-31 PAPIs, REILs   08-09"/>
    <d v="2009-12-18T00:00:00"/>
    <n v="67968"/>
    <n v="0"/>
    <n v="3578.62"/>
    <n v="71546.62"/>
  </r>
  <r>
    <s v="S"/>
    <x v="79"/>
    <s v="JACKSON"/>
    <s v="Rwy 13-31 PAPIs, REILs   08-09"/>
    <d v="2010-09-23T00:00:00"/>
    <n v="26592"/>
    <n v="0"/>
    <n v="1398.5"/>
    <n v="27990.5"/>
  </r>
  <r>
    <s v="S"/>
    <x v="79"/>
    <s v="JACKSON"/>
    <s v="Rwy 13-31 PAPIs, REILs   08-09"/>
    <d v="2011-08-11T00:00:00"/>
    <n v="4240"/>
    <n v="0"/>
    <n v="222.88"/>
    <n v="4462.88"/>
  </r>
  <r>
    <s v="S"/>
    <x v="79"/>
    <s v="JACKSON"/>
    <s v="Rwy 13-31 PAPIs, REILs   08-09"/>
    <d v="2013-01-18T00:00:00"/>
    <n v="653"/>
    <n v="0"/>
    <n v="35.15"/>
    <n v="688.15"/>
  </r>
  <r>
    <s v="S"/>
    <x v="79"/>
    <s v="JACKSON"/>
    <s v="Aircraft Storage Hangar (Phase 1) 10-11"/>
    <d v="2012-05-04T00:00:00"/>
    <n v="304367"/>
    <n v="0"/>
    <n v="16020.38"/>
    <n v="320387.38"/>
  </r>
  <r>
    <s v="S"/>
    <x v="79"/>
    <s v="JACKSON"/>
    <s v="Aircraft Storage Hangar (Phase 1) 10-11"/>
    <d v="2013-03-19T00:00:00"/>
    <n v="25623"/>
    <n v="0"/>
    <n v="1514.32"/>
    <n v="27137.32"/>
  </r>
  <r>
    <s v="S"/>
    <x v="79"/>
    <s v="JACKSON"/>
    <s v="Aircraft Storage Hangar (Phase 1) 10-11"/>
    <d v="2013-09-19T00:00:00"/>
    <n v="15935"/>
    <n v="0"/>
    <n v="672.26"/>
    <n v="16607.259999999998"/>
  </r>
  <r>
    <s v="S"/>
    <x v="79"/>
    <s v="JACKSON"/>
    <s v="Const hangar (phase 2), Mas Plan 11-12"/>
    <d v="2013-03-19T00:00:00"/>
    <n v="485943"/>
    <n v="0"/>
    <n v="57385.32"/>
    <n v="543328.31999999995"/>
  </r>
  <r>
    <s v="S"/>
    <x v="79"/>
    <s v="JACKSON"/>
    <s v="Const hangar (phase 2), Mas Plan 11-12"/>
    <d v="2013-06-11T00:00:00"/>
    <n v="34027"/>
    <n v="0"/>
    <n v="389.43"/>
    <n v="34416.43"/>
  </r>
  <r>
    <s v="S"/>
    <x v="79"/>
    <s v="JACKSON"/>
    <s v="Fuel system improvements &amp; Arpt ent sign"/>
    <d v="2013-04-15T00:00:00"/>
    <n v="0"/>
    <n v="13173"/>
    <n v="11315.03"/>
    <n v="24488.03"/>
  </r>
  <r>
    <s v="S"/>
    <x v="79"/>
    <s v="JACKSON"/>
    <s v="Tractor &amp; sweep/snow blower/mower"/>
    <d v="2013-09-26T00:00:00"/>
    <n v="0"/>
    <n v="83068.259999999995"/>
    <n v="41694.14"/>
    <n v="124762.4"/>
  </r>
  <r>
    <s v="S"/>
    <x v="79"/>
    <s v="JACKSON"/>
    <s v="Tractor &amp; sweep/snow blower/mower"/>
    <d v="2013-10-10T00:00:00"/>
    <n v="0"/>
    <n v="29363.55"/>
    <n v="14681.78"/>
    <n v="44045.33"/>
  </r>
  <r>
    <s v="S"/>
    <x v="79"/>
    <s v="JACKSON"/>
    <s v="Conduct Airport Plan Study - Phase 1"/>
    <d v="2013-12-10T00:00:00"/>
    <n v="11421"/>
    <n v="0"/>
    <n v="1269"/>
    <n v="12690"/>
  </r>
  <r>
    <s v="S"/>
    <x v="79"/>
    <s v="JACKSON"/>
    <s v="Conduct Airport Plan Study - Phase 1"/>
    <d v="2014-01-10T00:00:00"/>
    <n v="10659"/>
    <n v="0"/>
    <n v="1185"/>
    <n v="11844"/>
  </r>
  <r>
    <s v="S"/>
    <x v="79"/>
    <s v="JACKSON"/>
    <s v="Conduct Airport Plan Study - Phase 1"/>
    <d v="2014-04-15T00:00:00"/>
    <n v="4569"/>
    <n v="0"/>
    <n v="507"/>
    <n v="5076"/>
  </r>
  <r>
    <s v="S"/>
    <x v="79"/>
    <s v="JACKSON"/>
    <s v="Conduct Airport Plan Study - Phase 1"/>
    <d v="2014-04-15T00:00:00"/>
    <n v="8375"/>
    <n v="0"/>
    <n v="931"/>
    <n v="9306"/>
  </r>
  <r>
    <s v="S"/>
    <x v="79"/>
    <s v="JACKSON"/>
    <s v="Conduct Airport Plan Study - Phase 1"/>
    <d v="2014-06-10T00:00:00"/>
    <n v="3807"/>
    <n v="0"/>
    <n v="423"/>
    <n v="4230"/>
  </r>
  <r>
    <s v="S"/>
    <x v="79"/>
    <s v="JACKSON"/>
    <s v="Conduct Airport Plan Study - Phase 1"/>
    <d v="2014-07-21T00:00:00"/>
    <n v="5330"/>
    <n v="0"/>
    <n v="592"/>
    <n v="5922"/>
  </r>
  <r>
    <s v="S"/>
    <x v="79"/>
    <s v="JACKSON"/>
    <s v="Conduct Airport Plan Study - Phase 1"/>
    <d v="2014-07-21T00:00:00"/>
    <n v="9137"/>
    <n v="0"/>
    <n v="1015"/>
    <n v="10152"/>
  </r>
  <r>
    <s v="S"/>
    <x v="79"/>
    <s v="JACKSON"/>
    <s v="Conduct Airport Plan Study - Phase 1"/>
    <d v="2014-12-10T00:00:00"/>
    <n v="15228"/>
    <n v="0"/>
    <n v="2454"/>
    <n v="17682"/>
  </r>
  <r>
    <s v="S"/>
    <x v="79"/>
    <s v="JACKSON"/>
    <s v="Conduct Airport Plan Study - Phase 1"/>
    <d v="2016-08-26T00:00:00"/>
    <n v="3800"/>
    <n v="0"/>
    <n v="84"/>
    <n v="3884"/>
  </r>
  <r>
    <s v="S"/>
    <x v="79"/>
    <s v="JACKSON"/>
    <s v="Conduct Airport Plan Study - Phase 1"/>
    <d v="2016-10-10T00:00:00"/>
    <n v="3814"/>
    <n v="0"/>
    <n v="0"/>
    <n v="3814"/>
  </r>
  <r>
    <s v="S"/>
    <x v="79"/>
    <s v="JACKSON"/>
    <s v="Crack Sealing"/>
    <d v="2013-10-01T00:00:00"/>
    <n v="0"/>
    <n v="2551.5"/>
    <n v="1093.5"/>
    <n v="3645"/>
  </r>
  <r>
    <s v="S"/>
    <x v="79"/>
    <s v="JACKSON"/>
    <s v="Crack Sealing"/>
    <d v="2013-12-04T00:00:00"/>
    <n v="0"/>
    <n v="40067.56"/>
    <n v="17171.810000000001"/>
    <n v="57239.369999999995"/>
  </r>
  <r>
    <s v="S"/>
    <x v="79"/>
    <s v="JACKSON"/>
    <s v="Crack Sealing"/>
    <d v="2013-12-20T00:00:00"/>
    <n v="0"/>
    <n v="3809.82"/>
    <n v="1632.78"/>
    <n v="5442.6"/>
  </r>
  <r>
    <s v="S"/>
    <x v="79"/>
    <s v="JACKSON"/>
    <s v="Crack Sealing"/>
    <d v="2014-01-16T00:00:00"/>
    <n v="0"/>
    <n v="567"/>
    <n v="243"/>
    <n v="810"/>
  </r>
  <r>
    <s v="S"/>
    <x v="79"/>
    <s v="JACKSON"/>
    <s v="Update Airport Master Plan (Phase 2 - Including ALP)"/>
    <d v="2015-06-18T00:00:00"/>
    <n v="13088"/>
    <n v="727.14"/>
    <n v="727.7"/>
    <n v="14542.84"/>
  </r>
  <r>
    <s v="S"/>
    <x v="79"/>
    <s v="JACKSON"/>
    <s v="Update Airport Master Plan (Phase 2 - Including ALP)"/>
    <d v="2015-07-21T00:00:00"/>
    <n v="11934"/>
    <n v="663"/>
    <n v="663"/>
    <n v="13260"/>
  </r>
  <r>
    <s v="S"/>
    <x v="79"/>
    <s v="JACKSON"/>
    <s v="Update Airport Master Plan (Phase 2 - Including ALP)"/>
    <d v="2015-10-07T00:00:00"/>
    <n v="11934"/>
    <n v="663"/>
    <n v="662.99"/>
    <n v="13259.99"/>
  </r>
  <r>
    <s v="S"/>
    <x v="79"/>
    <s v="JACKSON"/>
    <s v="Update Airport Master Plan (Phase 2 - Including ALP)"/>
    <d v="2015-11-18T00:00:00"/>
    <n v="54896"/>
    <n v="3049.8"/>
    <n v="3050.21"/>
    <n v="60996.01"/>
  </r>
  <r>
    <s v="S"/>
    <x v="79"/>
    <s v="JACKSON"/>
    <s v="Update Airport Master Plan (Phase 2 - Including ALP)"/>
    <d v="2015-12-21T00:00:00"/>
    <n v="9547"/>
    <n v="530.4"/>
    <n v="530.61"/>
    <n v="10608.01"/>
  </r>
  <r>
    <s v="S"/>
    <x v="79"/>
    <s v="JACKSON"/>
    <s v="Update Airport Master Plan (Phase 2 - Including ALP)"/>
    <d v="2016-01-06T00:00:00"/>
    <n v="23868"/>
    <n v="1326"/>
    <n v="1326.01"/>
    <n v="26520.01"/>
  </r>
  <r>
    <s v="S"/>
    <x v="79"/>
    <s v="JACKSON"/>
    <s v="Update Airport Master Plan (Phase 2 - Including ALP)"/>
    <d v="2016-04-21T00:00:00"/>
    <n v="23868"/>
    <n v="1326.64"/>
    <n v="1326.32"/>
    <n v="26520.959999999999"/>
  </r>
  <r>
    <s v="S"/>
    <x v="79"/>
    <s v="JACKSON"/>
    <s v="Update Airport Master Plan (Phase 2 - Including ALP)"/>
    <d v="2016-08-08T00:00:00"/>
    <n v="16708"/>
    <n v="928.2"/>
    <n v="927.81"/>
    <n v="18564.010000000002"/>
  </r>
  <r>
    <s v="S"/>
    <x v="79"/>
    <s v="JACKSON"/>
    <s v="Update Airport Master Plan (Phase 2 - Including ALP)"/>
    <d v="2016-10-10T00:00:00"/>
    <n v="9547"/>
    <n v="530.4"/>
    <n v="530.61"/>
    <n v="10608.01"/>
  </r>
  <r>
    <s v="S"/>
    <x v="79"/>
    <s v="JACKSON"/>
    <s v="Update Airport Master Plan (Phase 2 - Including ALP)"/>
    <d v="2016-10-27T00:00:00"/>
    <n v="7160"/>
    <n v="397.8"/>
    <n v="398.21"/>
    <n v="7956.01"/>
  </r>
  <r>
    <s v="S"/>
    <x v="79"/>
    <s v="JACKSON"/>
    <s v="Update Airport Master Plan (Phase 2 - Including ALP)"/>
    <d v="2016-12-08T00:00:00"/>
    <n v="2387"/>
    <n v="132.6"/>
    <n v="132.41"/>
    <n v="2652.0099999999998"/>
  </r>
  <r>
    <s v="S"/>
    <x v="79"/>
    <s v="JACKSON"/>
    <s v="Update Airport Master Plan (Phase 2 - Including ALP)"/>
    <d v="2017-02-23T00:00:00"/>
    <n v="2387"/>
    <n v="132.6"/>
    <n v="132.41999999999999"/>
    <n v="2652.02"/>
  </r>
  <r>
    <s v="S"/>
    <x v="79"/>
    <s v="JACKSON"/>
    <s v="Update Airport Master Plan (Phase 2 - Including ALP)"/>
    <d v="2017-07-13T00:00:00"/>
    <n v="2387"/>
    <n v="132.6"/>
    <n v="132.41"/>
    <n v="2652.0099999999998"/>
  </r>
  <r>
    <s v="S"/>
    <x v="79"/>
    <s v="JACKSON"/>
    <s v="Update Airport Master Plan (Phase 2 - Including ALP)"/>
    <d v="2018-09-14T00:00:00"/>
    <n v="26101"/>
    <n v="2782.82"/>
    <n v="2782.29"/>
    <n v="31666.11"/>
  </r>
  <r>
    <s v="S"/>
    <x v="79"/>
    <s v="JACKSON"/>
    <s v="Update Airport Master Plan (Phase 2 - Including ALP)"/>
    <d v="2019-06-24T00:00:00"/>
    <n v="24000"/>
    <n v="0"/>
    <n v="0"/>
    <n v="24000"/>
  </r>
  <r>
    <s v="S"/>
    <x v="79"/>
    <s v="JACKSON"/>
    <s v="Aircraft Fuel pump repairs"/>
    <d v="2017-08-15T00:00:00"/>
    <n v="0"/>
    <n v="1364.09"/>
    <n v="909.48"/>
    <n v="2273.5699999999997"/>
  </r>
  <r>
    <s v="S"/>
    <x v="79"/>
    <s v="JACKSON"/>
    <s v="EA Runway reconst.  &amp; RWY pavement Crack Seal"/>
    <d v="1899-12-30T00:00:00"/>
    <n v="2249"/>
    <n v="462.65"/>
    <n v="1568.45"/>
    <n v="4280.1000000000004"/>
  </r>
  <r>
    <s v="S"/>
    <x v="79"/>
    <s v="JACKSON"/>
    <s v="EA Runway reconst.  &amp; RWY pavement Crack Seal"/>
    <d v="2018-12-18T00:00:00"/>
    <n v="90022"/>
    <n v="5001.25"/>
    <n v="5001.6400000000003"/>
    <n v="100024.89"/>
  </r>
  <r>
    <s v="S"/>
    <x v="79"/>
    <s v="JACKSON"/>
    <s v="EA Runway reconst.  &amp; RWY pavement Crack Seal"/>
    <d v="2019-04-08T00:00:00"/>
    <n v="41409"/>
    <n v="2300.54"/>
    <n v="2301.36"/>
    <n v="46010.9"/>
  </r>
  <r>
    <s v="S"/>
    <x v="79"/>
    <s v="JACKSON"/>
    <s v="EA Runway reconst.  &amp; RWY pavement Crack Seal"/>
    <d v="2019-05-17T00:00:00"/>
    <n v="17784"/>
    <n v="988"/>
    <n v="988"/>
    <n v="19760"/>
  </r>
  <r>
    <s v="S"/>
    <x v="79"/>
    <s v="JACKSON"/>
    <s v="EA Runway reconst.  &amp; RWY pavement Crack Seal"/>
    <d v="2019-10-15T00:00:00"/>
    <n v="8781"/>
    <n v="487.8"/>
    <n v="487.2"/>
    <n v="9756"/>
  </r>
  <r>
    <s v="S"/>
    <x v="79"/>
    <s v="JACKSON"/>
    <s v="EA Runway reconst.  &amp; RWY pavement Crack Seal"/>
    <d v="2020-01-10T00:00:00"/>
    <n v="19371"/>
    <n v="1076.2"/>
    <n v="1076.8"/>
    <n v="21524"/>
  </r>
  <r>
    <s v="S"/>
    <x v="79"/>
    <s v="JACKSON"/>
    <s v="EA Runway reconst.  &amp; RWY pavement Crack Seal"/>
    <d v="2020-05-06T00:00:00"/>
    <n v="15967"/>
    <n v="887.05"/>
    <n v="886.95"/>
    <n v="17741"/>
  </r>
  <r>
    <s v="S"/>
    <x v="79"/>
    <s v="JACKSON"/>
    <s v="EA Runway reconst.  &amp; RWY pavement Crack Seal"/>
    <d v="2020-09-18T00:00:00"/>
    <n v="26979"/>
    <n v="1498.85"/>
    <n v="1499.15"/>
    <n v="29977"/>
  </r>
  <r>
    <s v="S"/>
    <x v="79"/>
    <s v="JACKSON"/>
    <s v="EA Runway reconst.  &amp; RWY pavement Crack Seal"/>
    <d v="2020-10-19T00:00:00"/>
    <n v="12817"/>
    <n v="712.05"/>
    <n v="711.95"/>
    <n v="14241"/>
  </r>
  <r>
    <s v="S"/>
    <x v="79"/>
    <s v="JACKSON"/>
    <s v="Hangar Area Taxi-lane Rehabilitation"/>
    <d v="1899-12-30T00:00:00"/>
    <n v="20646"/>
    <n v="8424.64"/>
    <n v="2805.49"/>
    <n v="31876.129999999997"/>
  </r>
  <r>
    <s v="S"/>
    <x v="79"/>
    <s v="JACKSON"/>
    <s v="CARES Act Jackson"/>
    <d v="2020-10-12T00:00:00"/>
    <n v="30000"/>
    <n v="0"/>
    <n v="0"/>
    <n v="30000"/>
  </r>
  <r>
    <s v="S"/>
    <x v="79"/>
    <s v="JACKSON"/>
    <s v="DIRECT FEDERAL LAND"/>
    <d v="1983-02-08T00:00:00"/>
    <n v="248228.3"/>
    <n v="0"/>
    <n v="0"/>
    <n v="248228.3"/>
  </r>
  <r>
    <s v="S"/>
    <x v="80"/>
    <s v="LE SUEUR"/>
    <s v="---LE SUEUR---"/>
    <d v="1966-03-18T00:00:00"/>
    <n v="7829.16"/>
    <n v="4590"/>
    <n v="3239.16"/>
    <n v="15658.32"/>
  </r>
  <r>
    <s v="S"/>
    <x v="80"/>
    <s v="LE SUEUR"/>
    <s v="RUNWAY, TAXIWAY, APRON"/>
    <d v="1975-01-13T00:00:00"/>
    <n v="66212.47"/>
    <n v="35512.769999999997"/>
    <n v="35512.78"/>
    <n v="137238.01999999999"/>
  </r>
  <r>
    <s v="S"/>
    <x v="80"/>
    <s v="LE SUEUR"/>
    <s v="SEAL COAT"/>
    <d v="1974-12-20T00:00:00"/>
    <n v="0"/>
    <n v="2410.3000000000002"/>
    <n v="1205.1500000000001"/>
    <n v="3615.4500000000003"/>
  </r>
  <r>
    <s v="S"/>
    <x v="80"/>
    <s v="LE SUEUR"/>
    <s v="ARRIVAL/DEPT. BLDG"/>
    <d v="1975-05-14T00:00:00"/>
    <n v="0"/>
    <n v="14391.67"/>
    <n v="14485.24"/>
    <n v="28876.91"/>
  </r>
  <r>
    <s v="S"/>
    <x v="80"/>
    <s v="LE SUEUR"/>
    <s v="WATER MAIN CONSTRUCTION"/>
    <d v="1975-03-12T00:00:00"/>
    <n v="0"/>
    <n v="4408.5"/>
    <n v="4730.74"/>
    <n v="9139.24"/>
  </r>
  <r>
    <s v="S"/>
    <x v="80"/>
    <s v="LE SUEUR"/>
    <s v="SEAL COAT"/>
    <d v="1982-10-18T00:00:00"/>
    <n v="0"/>
    <n v="8400"/>
    <n v="4200"/>
    <n v="12600"/>
  </r>
  <r>
    <s v="S"/>
    <x v="80"/>
    <s v="LE SUEUR"/>
    <s v="MULTI PLANE STORAGE HANGAR INS"/>
    <d v="1982-08-30T00:00:00"/>
    <n v="0"/>
    <n v="6266"/>
    <n v="3133"/>
    <n v="9399"/>
  </r>
  <r>
    <s v="S"/>
    <x v="80"/>
    <s v="LE SUEUR"/>
    <s v="AIRPORT SAFETY SIGNING"/>
    <d v="1988-09-28T00:00:00"/>
    <n v="0"/>
    <n v="1775.35"/>
    <n v="650"/>
    <n v="2425.35"/>
  </r>
  <r>
    <s v="S"/>
    <x v="80"/>
    <s v="LE SUEUR"/>
    <s v="CONSULT SERVICES-A.L.P."/>
    <d v="1991-01-29T00:00:00"/>
    <n v="0"/>
    <n v="12000"/>
    <n v="6000"/>
    <n v="18000"/>
  </r>
  <r>
    <s v="S"/>
    <x v="80"/>
    <s v="LE SUEUR"/>
    <s v="CONSULT SERVICES-A.L.P."/>
    <d v="1991-04-15T00:00:00"/>
    <n v="0"/>
    <n v="5932.15"/>
    <n v="2966.08"/>
    <n v="8898.23"/>
  </r>
  <r>
    <s v="S"/>
    <x v="80"/>
    <s v="LE SUEUR"/>
    <s v="RUNWAY CRACK REPAIR"/>
    <d v="1992-06-23T00:00:00"/>
    <n v="0"/>
    <n v="72000"/>
    <n v="40488.910000000003"/>
    <n v="112488.91"/>
  </r>
  <r>
    <s v="S"/>
    <x v="80"/>
    <s v="LE SUEUR"/>
    <s v="RUNWAY CRACK REPAIR"/>
    <d v="1992-06-23T00:00:00"/>
    <n v="0"/>
    <n v="4400"/>
    <n v="0"/>
    <n v="4400"/>
  </r>
  <r>
    <s v="S"/>
    <x v="80"/>
    <s v="LE SUEUR"/>
    <s v="RUNWAY CRACK REPAIR"/>
    <d v="1992-06-23T00:00:00"/>
    <n v="0"/>
    <n v="4577.82"/>
    <n v="0"/>
    <n v="4577.82"/>
  </r>
  <r>
    <s v="S"/>
    <x v="80"/>
    <s v="LE SUEUR"/>
    <s v="UST REMOVAL"/>
    <d v="1993-02-03T00:00:00"/>
    <n v="0"/>
    <n v="4394.45"/>
    <n v="2197.2199999999998"/>
    <n v="6591.67"/>
  </r>
  <r>
    <s v="S"/>
    <x v="80"/>
    <s v="LE SUEUR"/>
    <s v="A/D BUILDING FURNISHINGS"/>
    <d v="1992-09-23T00:00:00"/>
    <n v="0"/>
    <n v="1953.24"/>
    <n v="976.62"/>
    <n v="2929.86"/>
  </r>
  <r>
    <s v="S"/>
    <x v="80"/>
    <s v="LE SUEUR"/>
    <s v="RUNWAY SEAL COAT"/>
    <d v="1992-10-05T00:00:00"/>
    <n v="0"/>
    <n v="9634.75"/>
    <n v="4817.37"/>
    <n v="14452.119999999999"/>
  </r>
  <r>
    <s v="S"/>
    <x v="80"/>
    <s v="LE SUEUR"/>
    <s v="TAXIWAY &amp; ENTRANCE ROAD RELOC."/>
    <d v="1994-03-16T00:00:00"/>
    <n v="0"/>
    <n v="116000"/>
    <n v="66976.160000000003"/>
    <n v="182976.16"/>
  </r>
  <r>
    <s v="S"/>
    <x v="80"/>
    <s v="LE SUEUR"/>
    <s v="TAXIWAY &amp; ENTRANCE ROAD RELOC."/>
    <d v="1994-03-16T00:00:00"/>
    <n v="0"/>
    <n v="17952.38"/>
    <n v="0"/>
    <n v="17952.38"/>
  </r>
  <r>
    <s v="S"/>
    <x v="80"/>
    <s v="LE SUEUR"/>
    <s v="A.L.P. UP-DATE"/>
    <d v="1994-05-20T00:00:00"/>
    <n v="0"/>
    <n v="2800"/>
    <n v="1400"/>
    <n v="4200"/>
  </r>
  <r>
    <s v="S"/>
    <x v="80"/>
    <s v="LE SUEUR"/>
    <s v="A.L.P. UP-DATE"/>
    <d v="1994-06-27T00:00:00"/>
    <n v="0"/>
    <n v="425.6"/>
    <n v="212.8"/>
    <n v="638.40000000000009"/>
  </r>
  <r>
    <s v="S"/>
    <x v="80"/>
    <s v="LE SUEUR"/>
    <s v="SECURITY LIGHTING"/>
    <d v="1994-03-03T00:00:00"/>
    <n v="0"/>
    <n v="1245.43"/>
    <n v="622.72"/>
    <n v="1868.15"/>
  </r>
  <r>
    <s v="S"/>
    <x v="80"/>
    <s v="LE SUEUR"/>
    <s v="FUEL SYSTEM"/>
    <d v="1995-11-16T00:00:00"/>
    <n v="0"/>
    <n v="14000"/>
    <n v="8535.3799999999992"/>
    <n v="22535.379999999997"/>
  </r>
  <r>
    <s v="S"/>
    <x v="80"/>
    <s v="LE SUEUR"/>
    <s v="FUEL SYSTEM"/>
    <d v="1995-11-16T00:00:00"/>
    <n v="0"/>
    <n v="3070.75"/>
    <n v="0"/>
    <n v="3070.75"/>
  </r>
  <r>
    <s v="S"/>
    <x v="80"/>
    <s v="LE SUEUR"/>
    <s v="HANGAR MODIFICATIONS"/>
    <d v="1995-09-06T00:00:00"/>
    <n v="0"/>
    <n v="3000"/>
    <n v="1500"/>
    <n v="4500"/>
  </r>
  <r>
    <s v="S"/>
    <x v="80"/>
    <s v="LE SUEUR"/>
    <s v="PAVEMENT MARKING"/>
    <d v="1995-11-22T00:00:00"/>
    <n v="0"/>
    <n v="746.32"/>
    <n v="373.16"/>
    <n v="1119.48"/>
  </r>
  <r>
    <s v="S"/>
    <x v="80"/>
    <s v="LE SUEUR"/>
    <s v="OBSTRUCT.REMOVAL(TREES) RNWY 13"/>
    <d v="1999-01-22T00:00:00"/>
    <n v="0"/>
    <n v="15000"/>
    <n v="10000"/>
    <n v="25000"/>
  </r>
  <r>
    <s v="S"/>
    <x v="80"/>
    <s v="LE SUEUR"/>
    <s v="OBSTRUCT.REMOVAL(TREES) RNWY 13"/>
    <d v="1999-03-04T00:00:00"/>
    <n v="0"/>
    <n v="586.51"/>
    <n v="391.01"/>
    <n v="977.52"/>
  </r>
  <r>
    <s v="S"/>
    <x v="80"/>
    <s v="LE SUEUR"/>
    <s v="Arrival/Departure Building Improvements"/>
    <d v="1999-03-15T00:00:00"/>
    <n v="0"/>
    <n v="4710.5"/>
    <n v="3140.33"/>
    <n v="7850.83"/>
  </r>
  <r>
    <s v="S"/>
    <x v="80"/>
    <s v="LE SUEUR"/>
    <s v="CRACK REPAIR &amp; SEALING"/>
    <d v="1999-11-16T00:00:00"/>
    <n v="0"/>
    <n v="14400"/>
    <n v="9725.3799999999992"/>
    <n v="24125.379999999997"/>
  </r>
  <r>
    <s v="S"/>
    <x v="80"/>
    <s v="LE SUEUR"/>
    <s v="FUEL TANK MONITORING SYSTEM MODIF."/>
    <d v="2000-11-09T00:00:00"/>
    <n v="0"/>
    <n v="2100"/>
    <n v="1400"/>
    <n v="3500"/>
  </r>
  <r>
    <s v="S"/>
    <x v="80"/>
    <s v="LE SUEUR"/>
    <s v="FUEL DISPENSER &amp; CONTROL REPLACEMENT"/>
    <d v="2000-10-27T00:00:00"/>
    <n v="0"/>
    <n v="10901.83"/>
    <n v="10901.84"/>
    <n v="21803.67"/>
  </r>
  <r>
    <s v="S"/>
    <x v="80"/>
    <s v="LE SUEUR"/>
    <s v="FUEL DISPENSER &amp; CONTROL REPLACEMENT"/>
    <d v="2000-11-09T00:00:00"/>
    <n v="0"/>
    <n v="2098.17"/>
    <n v="1767.26"/>
    <n v="3865.4300000000003"/>
  </r>
  <r>
    <s v="S"/>
    <x v="80"/>
    <s v="LE SUEUR"/>
    <s v="Misc: Crack Seal/Seal Coat, A/D Repair,"/>
    <d v="2001-01-10T00:00:00"/>
    <n v="0"/>
    <n v="16687.25"/>
    <n v="11124.83"/>
    <n v="27812.080000000002"/>
  </r>
  <r>
    <s v="S"/>
    <x v="80"/>
    <s v="LE SUEUR"/>
    <s v="Misc: Crack Seal/Seal Coat, A/D Repair,"/>
    <d v="2002-10-22T00:00:00"/>
    <n v="0"/>
    <n v="3412.75"/>
    <n v="2275.17"/>
    <n v="5687.92"/>
  </r>
  <r>
    <s v="S"/>
    <x v="80"/>
    <s v="LE SUEUR"/>
    <s v="Misc: Crack Seal/Seal Coat, A/D Repair,"/>
    <d v="2002-12-10T00:00:00"/>
    <n v="0"/>
    <n v="1412.51"/>
    <n v="941.67"/>
    <n v="2354.1799999999998"/>
  </r>
  <r>
    <s v="S"/>
    <x v="80"/>
    <s v="LE SUEUR"/>
    <s v="FBO Facility &amp; A/D Building"/>
    <d v="2004-01-08T00:00:00"/>
    <n v="0"/>
    <n v="23590.06"/>
    <n v="21347.84"/>
    <n v="44937.9"/>
  </r>
  <r>
    <s v="S"/>
    <x v="80"/>
    <s v="LE SUEUR"/>
    <s v="FBO Facility &amp; A/D Building"/>
    <d v="2004-09-22T00:00:00"/>
    <n v="0"/>
    <n v="85272.83"/>
    <n v="84616.92"/>
    <n v="169889.75"/>
  </r>
  <r>
    <s v="S"/>
    <x v="80"/>
    <s v="LE SUEUR"/>
    <s v="FBO Facility &amp; A/D Building"/>
    <d v="2004-11-04T00:00:00"/>
    <n v="0"/>
    <n v="248331.51"/>
    <n v="222977.17"/>
    <n v="471308.68000000005"/>
  </r>
  <r>
    <s v="S"/>
    <x v="80"/>
    <s v="LE SUEUR"/>
    <s v="FBO Facility &amp; A/D Building"/>
    <d v="2006-08-25T00:00:00"/>
    <n v="0"/>
    <n v="56719.199999999997"/>
    <n v="44495.32"/>
    <n v="101214.51999999999"/>
  </r>
  <r>
    <s v="S"/>
    <x v="80"/>
    <s v="LE SUEUR"/>
    <s v="FBO Facility &amp; A/D Building"/>
    <d v="2007-04-10T00:00:00"/>
    <n v="0"/>
    <n v="21275.57"/>
    <n v="523.79999999999995"/>
    <n v="21799.37"/>
  </r>
  <r>
    <s v="S"/>
    <x v="80"/>
    <s v="LE SUEUR"/>
    <s v="LAND: Plonske &amp; Sewer (A/D Bldg)"/>
    <d v="2004-01-08T00:00:00"/>
    <n v="0"/>
    <n v="21000"/>
    <n v="27660.19"/>
    <n v="48660.19"/>
  </r>
  <r>
    <s v="S"/>
    <x v="80"/>
    <s v="LE SUEUR"/>
    <s v="LAND: Plonske &amp; Sewer (A/D Bldg)"/>
    <d v="2004-01-08T00:00:00"/>
    <n v="0"/>
    <n v="10226.709999999999"/>
    <n v="0"/>
    <n v="10226.709999999999"/>
  </r>
  <r>
    <s v="S"/>
    <x v="80"/>
    <s v="LE SUEUR"/>
    <s v="LAND: Plonske &amp; Sewer (A/D Bldg)"/>
    <d v="2005-09-23T00:00:00"/>
    <n v="0"/>
    <n v="13978.14"/>
    <n v="7613.1"/>
    <n v="21591.239999999998"/>
  </r>
  <r>
    <s v="S"/>
    <x v="80"/>
    <s v="LE SUEUR"/>
    <s v="LAND: Plonske &amp; Sewer (A/D Bldg)"/>
    <d v="2007-03-06T00:00:00"/>
    <n v="0"/>
    <n v="0"/>
    <n v="1712.47"/>
    <n v="1712.47"/>
  </r>
  <r>
    <s v="S"/>
    <x v="80"/>
    <s v="LE SUEUR"/>
    <s v="1.Parallel Twy, Apron, Parking Lot (ST)"/>
    <d v="2004-01-21T00:00:00"/>
    <n v="102584"/>
    <n v="22725.03"/>
    <n v="21139.279999999999"/>
    <n v="146448.31"/>
  </r>
  <r>
    <s v="S"/>
    <x v="80"/>
    <s v="LE SUEUR"/>
    <s v="1.Parallel Twy, Apron, Parking Lot (ST)"/>
    <d v="2004-09-15T00:00:00"/>
    <n v="7366"/>
    <n v="-750.05"/>
    <n v="496.8"/>
    <n v="7112.75"/>
  </r>
  <r>
    <s v="S"/>
    <x v="80"/>
    <s v="LE SUEUR"/>
    <s v="1.Parallel Twy, Apron, Parking Lot (ST)"/>
    <d v="2004-10-15T00:00:00"/>
    <n v="16327"/>
    <n v="0"/>
    <n v="1813.63"/>
    <n v="18140.63"/>
  </r>
  <r>
    <s v="S"/>
    <x v="80"/>
    <s v="LE SUEUR"/>
    <s v="1.Parallel Twy, Apron, Parking Lot (ST)"/>
    <d v="2005-05-17T00:00:00"/>
    <n v="73723"/>
    <n v="9901.2000000000007"/>
    <n v="19289.29"/>
    <n v="102913.48999999999"/>
  </r>
  <r>
    <s v="S"/>
    <x v="80"/>
    <s v="LE SUEUR"/>
    <s v="1.Parallel Twy, Apron, Parking Lot (ST)"/>
    <d v="2006-08-31T00:00:00"/>
    <n v="30000"/>
    <n v="0"/>
    <n v="10491.65"/>
    <n v="40491.65"/>
  </r>
  <r>
    <s v="S"/>
    <x v="80"/>
    <s v="LE SUEUR"/>
    <s v="1.Parallel Twy, Apron, Parking Lot (ST)"/>
    <d v="2007-04-09T00:00:00"/>
    <n v="0"/>
    <n v="0"/>
    <n v="1312.83"/>
    <n v="1312.83"/>
  </r>
  <r>
    <s v="S"/>
    <x v="80"/>
    <s v="LE SUEUR"/>
    <s v="Mower Attachments (3)"/>
    <d v="2005-01-21T00:00:00"/>
    <n v="0"/>
    <n v="36921.01"/>
    <n v="13906.29"/>
    <n v="50827.3"/>
  </r>
  <r>
    <s v="S"/>
    <x v="80"/>
    <s v="LE SUEUR"/>
    <s v="2.SRE &amp; Taxiway"/>
    <d v="2004-11-04T00:00:00"/>
    <n v="14716"/>
    <n v="0"/>
    <n v="775.33"/>
    <n v="15491.33"/>
  </r>
  <r>
    <s v="S"/>
    <x v="80"/>
    <s v="LE SUEUR"/>
    <s v="2.SRE &amp; Taxiway"/>
    <d v="2004-12-22T00:00:00"/>
    <n v="22695"/>
    <n v="0"/>
    <n v="1194.02"/>
    <n v="23889.02"/>
  </r>
  <r>
    <s v="S"/>
    <x v="80"/>
    <s v="LE SUEUR"/>
    <s v="2.SRE &amp; Taxiway"/>
    <d v="2005-01-19T00:00:00"/>
    <n v="83040"/>
    <n v="0"/>
    <n v="4370.37"/>
    <n v="87410.37"/>
  </r>
  <r>
    <s v="S"/>
    <x v="80"/>
    <s v="LE SUEUR"/>
    <s v="2.SRE &amp; Taxiway"/>
    <d v="2005-02-23T00:00:00"/>
    <n v="91399"/>
    <n v="0"/>
    <n v="4810.28"/>
    <n v="96209.279999999999"/>
  </r>
  <r>
    <s v="S"/>
    <x v="80"/>
    <s v="LE SUEUR"/>
    <s v="2.SRE &amp; Taxiway"/>
    <d v="2006-06-29T00:00:00"/>
    <n v="21145"/>
    <n v="0"/>
    <n v="1114.19"/>
    <n v="22259.19"/>
  </r>
  <r>
    <s v="S"/>
    <x v="80"/>
    <s v="LE SUEUR"/>
    <s v="3. ALP UPDATE &amp; FUEL SYSTEM UPGRADE"/>
    <d v="2006-12-06T00:00:00"/>
    <n v="36145"/>
    <n v="0"/>
    <n v="1903.35"/>
    <n v="38048.35"/>
  </r>
  <r>
    <s v="S"/>
    <x v="80"/>
    <s v="LE SUEUR"/>
    <s v="3. ALP UPDATE &amp; FUEL SYSTEM UPGRADE"/>
    <d v="2007-04-24T00:00:00"/>
    <n v="36426"/>
    <n v="0"/>
    <n v="1917.19"/>
    <n v="38343.19"/>
  </r>
  <r>
    <s v="S"/>
    <x v="80"/>
    <s v="LE SUEUR"/>
    <s v="3. ALP UPDATE &amp; FUEL SYSTEM UPGRADE"/>
    <d v="2008-12-03T00:00:00"/>
    <n v="9950"/>
    <n v="0"/>
    <n v="523"/>
    <n v="10473"/>
  </r>
  <r>
    <s v="S"/>
    <x v="80"/>
    <s v="LE SUEUR"/>
    <s v="Design Engr for Pvmt Recon Rwy 13-31 Txy"/>
    <d v="2008-02-20T00:00:00"/>
    <n v="48777"/>
    <n v="0"/>
    <n v="4049.7"/>
    <n v="52826.7"/>
  </r>
  <r>
    <s v="S"/>
    <x v="80"/>
    <s v="LE SUEUR"/>
    <s v="Design Engr for Pvmt Recon Rwy 13-31 Txy"/>
    <d v="2008-06-17T00:00:00"/>
    <n v="34988"/>
    <n v="0"/>
    <n v="885.3"/>
    <n v="35873.300000000003"/>
  </r>
  <r>
    <s v="S"/>
    <x v="80"/>
    <s v="LE SUEUR"/>
    <s v="Design Engr for Pvmt Recon Rwy 13-31 Txy"/>
    <d v="2009-05-01T00:00:00"/>
    <n v="9913"/>
    <n v="0"/>
    <n v="0"/>
    <n v="9913"/>
  </r>
  <r>
    <s v="S"/>
    <x v="80"/>
    <s v="LE SUEUR"/>
    <s v="Rehab Rwy 13-31, Recon Apr, Lighting"/>
    <d v="2008-10-09T00:00:00"/>
    <n v="2375"/>
    <n v="23474.35"/>
    <n v="1360.49"/>
    <n v="27209.84"/>
  </r>
  <r>
    <s v="S"/>
    <x v="80"/>
    <s v="LE SUEUR"/>
    <s v="Rehab Rwy 13-31, Recon Apr, Lighting"/>
    <d v="2008-10-09T00:00:00"/>
    <n v="259295"/>
    <n v="14125.25"/>
    <n v="15569.56"/>
    <n v="288989.81"/>
  </r>
  <r>
    <s v="S"/>
    <x v="80"/>
    <s v="LE SUEUR"/>
    <s v="Rehab Rwy 13-31, Recon Apr, Lighting"/>
    <d v="2008-11-19T00:00:00"/>
    <n v="312602"/>
    <n v="86700.04"/>
    <n v="26996.87"/>
    <n v="426298.91"/>
  </r>
  <r>
    <s v="S"/>
    <x v="80"/>
    <s v="LE SUEUR"/>
    <s v="Rehab Rwy 13-31, Recon Apr, Lighting"/>
    <d v="2009-05-01T00:00:00"/>
    <n v="59041"/>
    <n v="29128.47"/>
    <n v="12645.08"/>
    <n v="100814.55"/>
  </r>
  <r>
    <s v="S"/>
    <x v="80"/>
    <s v="LE SUEUR"/>
    <s v="Rehab Rwy 13-31, Recon Apr, Lighting"/>
    <d v="2009-05-01T00:00:00"/>
    <n v="0"/>
    <n v="36355.83"/>
    <n v="0"/>
    <n v="36355.83"/>
  </r>
  <r>
    <s v="S"/>
    <x v="80"/>
    <s v="LE SUEUR"/>
    <s v="Rehab Rwy 13-31, Recon Apr, Lighting"/>
    <d v="2009-11-04T00:00:00"/>
    <n v="50000"/>
    <n v="0"/>
    <n v="0"/>
    <n v="50000"/>
  </r>
  <r>
    <s v="S"/>
    <x v="80"/>
    <s v="LE SUEUR"/>
    <s v="Rehab Rwy 13-31, Recon Apr, Lighting"/>
    <d v="2009-11-04T00:00:00"/>
    <n v="0"/>
    <n v="2764.8"/>
    <n v="0"/>
    <n v="2764.8"/>
  </r>
  <r>
    <s v="S"/>
    <x v="80"/>
    <s v="LE SUEUR"/>
    <s v="Rehab Rwy 13-31, Recon Apr, Lighting"/>
    <d v="2010-02-11T00:00:00"/>
    <n v="22417"/>
    <n v="0"/>
    <n v="0"/>
    <n v="22417"/>
  </r>
  <r>
    <s v="S"/>
    <x v="80"/>
    <s v="LE SUEUR"/>
    <s v="Crack fill &amp; seal coat - taxiway, apron"/>
    <d v="2009-09-15T00:00:00"/>
    <n v="45570"/>
    <n v="0"/>
    <n v="2448.17"/>
    <n v="48018.17"/>
  </r>
  <r>
    <s v="S"/>
    <x v="80"/>
    <s v="LE SUEUR"/>
    <s v="Crack fill &amp; seal coat - taxiway, apron"/>
    <d v="2011-08-11T00:00:00"/>
    <n v="10000"/>
    <n v="0"/>
    <n v="476.57"/>
    <n v="10476.57"/>
  </r>
  <r>
    <s v="S"/>
    <x v="80"/>
    <s v="LE SUEUR"/>
    <s v="Crack fill &amp; seal coat - taxiway, apron"/>
    <d v="2011-08-11T00:00:00"/>
    <n v="3213"/>
    <n v="0"/>
    <n v="168.44"/>
    <n v="3381.44"/>
  </r>
  <r>
    <s v="S"/>
    <x v="80"/>
    <s v="LE SUEUR"/>
    <s v="Update Airport Zoning Ordinance"/>
    <d v="2015-06-28T00:00:00"/>
    <n v="0"/>
    <n v="27279"/>
    <n v="16123.95"/>
    <n v="43402.95"/>
  </r>
  <r>
    <s v="S"/>
    <x v="80"/>
    <s v="LE SUEUR"/>
    <s v="Acquire and Rehab Hangar Bldg for SRE"/>
    <d v="2011-06-30T00:00:00"/>
    <n v="155000"/>
    <n v="0"/>
    <n v="8685"/>
    <n v="163685"/>
  </r>
  <r>
    <s v="S"/>
    <x v="80"/>
    <s v="LE SUEUR"/>
    <s v="Acquire and Rehab Hangar Bldg for SRE"/>
    <d v="2012-04-30T00:00:00"/>
    <n v="3865"/>
    <n v="0"/>
    <n v="0"/>
    <n v="3865"/>
  </r>
  <r>
    <s v="S"/>
    <x v="80"/>
    <s v="LE SUEUR"/>
    <s v="Fuel System Upgrade"/>
    <d v="2011-09-16T00:00:00"/>
    <n v="0"/>
    <n v="9002.3799999999992"/>
    <n v="9002.3799999999992"/>
    <n v="18004.759999999998"/>
  </r>
  <r>
    <s v="S"/>
    <x v="80"/>
    <s v="LE SUEUR"/>
    <s v="Acquire land for approaches-(Phase 1 EA)"/>
    <d v="2012-07-30T00:00:00"/>
    <n v="87341"/>
    <n v="0"/>
    <n v="4664.3500000000004"/>
    <n v="92005.35"/>
  </r>
  <r>
    <s v="S"/>
    <x v="80"/>
    <s v="LE SUEUR"/>
    <s v="Acquire land for approaches-(Phase 1 EA)"/>
    <d v="2013-02-11T00:00:00"/>
    <n v="7088"/>
    <n v="0"/>
    <n v="306.05"/>
    <n v="7394.05"/>
  </r>
  <r>
    <s v="S"/>
    <x v="80"/>
    <s v="LE SUEUR"/>
    <s v="Acquire land for approaches-(Phase 2 EA)"/>
    <d v="2012-12-26T00:00:00"/>
    <n v="57771"/>
    <n v="0"/>
    <n v="6419.43"/>
    <n v="64190.43"/>
  </r>
  <r>
    <s v="S"/>
    <x v="80"/>
    <s v="LE SUEUR"/>
    <s v="Acquire land for approaches-(Phase 2 EA)"/>
    <d v="2014-01-10T00:00:00"/>
    <n v="365994"/>
    <n v="0"/>
    <n v="43122.87"/>
    <n v="409116.87"/>
  </r>
  <r>
    <s v="S"/>
    <x v="80"/>
    <s v="LE SUEUR"/>
    <s v="Acquire land for approaches-(Phase 2 EA)"/>
    <d v="2015-06-18T00:00:00"/>
    <n v="56522"/>
    <n v="0"/>
    <n v="2775.33"/>
    <n v="59297.33"/>
  </r>
  <r>
    <s v="S"/>
    <x v="80"/>
    <s v="LE SUEUR"/>
    <s v="John Deere Tractor/Mower"/>
    <d v="2014-07-03T00:00:00"/>
    <n v="0"/>
    <n v="5976.04"/>
    <n v="2988.01"/>
    <n v="8964.0499999999993"/>
  </r>
  <r>
    <s v="S"/>
    <x v="80"/>
    <s v="LE SUEUR"/>
    <s v="Crack Repair  AIP 10-14"/>
    <d v="2015-02-04T00:00:00"/>
    <n v="59582"/>
    <n v="3394.58"/>
    <n v="3394.95"/>
    <n v="66371.53"/>
  </r>
  <r>
    <s v="S"/>
    <x v="80"/>
    <s v="LE SUEUR"/>
    <s v="Crack Repair  AIP 10-14"/>
    <d v="2016-06-17T00:00:00"/>
    <n v="3793"/>
    <n v="126.33"/>
    <n v="127.25"/>
    <n v="4046.58"/>
  </r>
  <r>
    <s v="S"/>
    <x v="80"/>
    <s v="LE SUEUR"/>
    <s v="Acquire Land for Runway 13 RPZ  FEE / Easement"/>
    <d v="2016-05-23T00:00:00"/>
    <n v="493897"/>
    <n v="29948.67"/>
    <n v="29948.81"/>
    <n v="553794.48"/>
  </r>
  <r>
    <s v="S"/>
    <x v="80"/>
    <s v="LE SUEUR"/>
    <s v="Acquire Land for Runway 13 RPZ  FEE / Easement"/>
    <d v="2018-02-01T00:00:00"/>
    <n v="45179"/>
    <n v="0"/>
    <n v="0"/>
    <n v="45179"/>
  </r>
  <r>
    <s v="S"/>
    <x v="80"/>
    <s v="LE SUEUR"/>
    <s v="Obstruction Removal RWY 13 RPZ"/>
    <d v="2016-10-27T00:00:00"/>
    <n v="18900"/>
    <n v="1050"/>
    <n v="1050"/>
    <n v="21000"/>
  </r>
  <r>
    <s v="S"/>
    <x v="80"/>
    <s v="LE SUEUR"/>
    <s v="Obstruction Removal RWY 13 RPZ"/>
    <d v="2017-03-24T00:00:00"/>
    <n v="78300"/>
    <n v="4947.95"/>
    <n v="4950"/>
    <n v="88197.95"/>
  </r>
  <r>
    <s v="S"/>
    <x v="80"/>
    <s v="LE SUEUR"/>
    <s v="Obstruction Removal RWY 13 RPZ"/>
    <d v="2017-07-24T00:00:00"/>
    <n v="19763"/>
    <n v="2.0499999999999998"/>
    <n v="0"/>
    <n v="19765.05"/>
  </r>
  <r>
    <s v="S"/>
    <x v="80"/>
    <s v="LE SUEUR"/>
    <s v="Airfield Crack &amp; Joint Repair w/ Emulsifide Asphalt Seal Coat"/>
    <d v="2017-11-08T00:00:00"/>
    <n v="129945"/>
    <n v="12213.61"/>
    <n v="9430.2999999999993"/>
    <n v="151588.90999999997"/>
  </r>
  <r>
    <s v="S"/>
    <x v="80"/>
    <s v="LE SUEUR"/>
    <s v="Airfield Crack &amp; Joint Repair w/ Emulsifide Asphalt Seal Coat"/>
    <d v="2018-04-10T00:00:00"/>
    <n v="12756"/>
    <n v="967.25"/>
    <n v="749.95"/>
    <n v="14473.2"/>
  </r>
  <r>
    <s v="S"/>
    <x v="80"/>
    <s v="LE SUEUR"/>
    <s v="Land Acquisition"/>
    <d v="2021-01-06T00:00:00"/>
    <n v="198679"/>
    <n v="0"/>
    <n v="0"/>
    <n v="198679"/>
  </r>
  <r>
    <s v="S"/>
    <x v="80"/>
    <s v="LE SUEUR"/>
    <s v="CAREs ACT - Le Sueur"/>
    <d v="2020-10-30T00:00:00"/>
    <n v="20000"/>
    <n v="0"/>
    <n v="0"/>
    <n v="20000"/>
  </r>
  <r>
    <s v="S"/>
    <x v="81"/>
    <s v="LUVERNE"/>
    <s v="GRADE LAND STRIP"/>
    <d v="1960-12-02T00:00:00"/>
    <n v="0"/>
    <n v="7701.28"/>
    <n v="0"/>
    <n v="7701.28"/>
  </r>
  <r>
    <s v="S"/>
    <x v="81"/>
    <s v="LUVERNE"/>
    <s v="LIGHTING"/>
    <d v="1963-02-11T00:00:00"/>
    <n v="0"/>
    <n v="3603"/>
    <n v="1801.5"/>
    <n v="5404.5"/>
  </r>
  <r>
    <s v="S"/>
    <x v="81"/>
    <s v="LUVERNE"/>
    <s v="PAVE RUNWAY"/>
    <d v="1997-03-02T00:00:00"/>
    <n v="26773.07"/>
    <n v="17848.71"/>
    <n v="8924.36"/>
    <n v="53546.14"/>
  </r>
  <r>
    <s v="S"/>
    <x v="81"/>
    <s v="LUVERNE"/>
    <s v="SEAL COAT"/>
    <d v="1967-09-14T00:00:00"/>
    <n v="0"/>
    <n v="2688.03"/>
    <n v="1344.02"/>
    <n v="4032.05"/>
  </r>
  <r>
    <s v="S"/>
    <x v="81"/>
    <s v="LUVERNE"/>
    <s v="SEAL COAT"/>
    <d v="1974-09-27T00:00:00"/>
    <n v="0"/>
    <n v="3884.89"/>
    <n v="1942.45"/>
    <n v="5827.34"/>
  </r>
  <r>
    <s v="S"/>
    <x v="81"/>
    <s v="LUVERNE"/>
    <s v="OVERLAY"/>
    <d v="1978-08-21T00:00:00"/>
    <n v="0"/>
    <n v="47894.22"/>
    <n v="23947.11"/>
    <n v="71841.33"/>
  </r>
  <r>
    <s v="S"/>
    <x v="81"/>
    <s v="LUVERNE"/>
    <s v="PAVING HANGAR AREA"/>
    <d v="1983-04-27T00:00:00"/>
    <n v="0"/>
    <n v="4398.6499999999996"/>
    <n v="2199.33"/>
    <n v="6597.98"/>
  </r>
  <r>
    <s v="S"/>
    <x v="81"/>
    <s v="LUVERNE"/>
    <s v="SIGNING"/>
    <d v="1982-11-24T00:00:00"/>
    <n v="0"/>
    <n v="1152.6099999999999"/>
    <n v="504"/>
    <n v="1656.61"/>
  </r>
  <r>
    <s v="S"/>
    <x v="81"/>
    <s v="LUVERNE"/>
    <s v="CRACK REPAIR, BIT REHAB, ETC"/>
    <d v="1988-09-14T00:00:00"/>
    <n v="0"/>
    <n v="26742.04"/>
    <n v="13371.02"/>
    <n v="40113.06"/>
  </r>
  <r>
    <s v="S"/>
    <x v="81"/>
    <s v="LUVERNE"/>
    <s v="FUEL TANK INSTALLATION"/>
    <d v="1988-03-10T00:00:00"/>
    <n v="0"/>
    <n v="5572.94"/>
    <n v="2786.47"/>
    <n v="8359.41"/>
  </r>
  <r>
    <s v="S"/>
    <x v="81"/>
    <s v="LUVERNE"/>
    <s v="AIRPORT LAYOUT PLAN PREPARATIN"/>
    <d v="1990-01-29T00:00:00"/>
    <n v="0"/>
    <n v="6347.76"/>
    <n v="3173.88"/>
    <n v="9521.64"/>
  </r>
  <r>
    <s v="S"/>
    <x v="81"/>
    <s v="LUVERNE"/>
    <s v="CRACK REPAIR &amp; RUNWAY OVERLAY"/>
    <d v="1990-11-30T00:00:00"/>
    <n v="0"/>
    <n v="46000"/>
    <n v="23000"/>
    <n v="69000"/>
  </r>
  <r>
    <s v="S"/>
    <x v="81"/>
    <s v="LUVERNE"/>
    <s v="CRACK REPAIR &amp; RUNWAY OVERLAY"/>
    <d v="1990-12-28T00:00:00"/>
    <n v="0"/>
    <n v="5266.97"/>
    <n v="2633.48"/>
    <n v="7900.4500000000007"/>
  </r>
  <r>
    <s v="S"/>
    <x v="81"/>
    <s v="LUVERNE"/>
    <s v="NEW WATER SERVICE-FORCE ACCOUT"/>
    <d v="1990-09-14T00:00:00"/>
    <n v="0"/>
    <n v="6600"/>
    <n v="3300"/>
    <n v="9900"/>
  </r>
  <r>
    <s v="S"/>
    <x v="81"/>
    <s v="LUVERNE"/>
    <s v="NEW SEPTIC SYSTEM"/>
    <d v="1991-03-06T00:00:00"/>
    <n v="0"/>
    <n v="5600"/>
    <n v="2800"/>
    <n v="8400"/>
  </r>
  <r>
    <s v="S"/>
    <x v="81"/>
    <s v="LUVERNE"/>
    <s v="CRACK REPAIR"/>
    <d v="1991-06-05T00:00:00"/>
    <n v="0"/>
    <n v="7000"/>
    <n v="4036"/>
    <n v="11036"/>
  </r>
  <r>
    <s v="S"/>
    <x v="81"/>
    <s v="LUVERNE"/>
    <s v="TAXIWAY IMPROVEMENTS"/>
    <d v="1992-04-06T00:00:00"/>
    <n v="0"/>
    <n v="26229.39"/>
    <n v="13114.7"/>
    <n v="39344.089999999997"/>
  </r>
  <r>
    <s v="S"/>
    <x v="81"/>
    <s v="LUVERNE"/>
    <s v="HANGAR SITE PREPARATION"/>
    <d v="1992-10-05T00:00:00"/>
    <n v="0"/>
    <n v="26800"/>
    <n v="14098.7"/>
    <n v="40898.699999999997"/>
  </r>
  <r>
    <s v="S"/>
    <x v="81"/>
    <s v="LUVERNE"/>
    <s v="CONSULTANT SERVICES"/>
    <d v="1994-02-14T00:00:00"/>
    <n v="0"/>
    <n v="15933"/>
    <n v="10357.200000000001"/>
    <n v="26290.2"/>
  </r>
  <r>
    <s v="S"/>
    <x v="81"/>
    <s v="LUVERNE"/>
    <s v="CONSULTANT SERVICES"/>
    <d v="1994-02-14T00:00:00"/>
    <n v="0"/>
    <n v="4781.3999999999996"/>
    <n v="0"/>
    <n v="4781.3999999999996"/>
  </r>
  <r>
    <s v="S"/>
    <x v="81"/>
    <s v="LUVERNE"/>
    <s v="WEATHER EQUIPMENT"/>
    <d v="1994-01-04T00:00:00"/>
    <n v="0"/>
    <n v="961.71"/>
    <n v="480.86"/>
    <n v="1442.5700000000002"/>
  </r>
  <r>
    <s v="S"/>
    <x v="81"/>
    <s v="LUVERNE"/>
    <s v="CONSULTANT SERVICES"/>
    <d v="1995-06-22T00:00:00"/>
    <n v="0"/>
    <n v="13668.93"/>
    <n v="6834.47"/>
    <n v="20503.400000000001"/>
  </r>
  <r>
    <s v="S"/>
    <x v="81"/>
    <s v="LUVERNE"/>
    <s v="SWPPP"/>
    <d v="1994-01-13T00:00:00"/>
    <n v="0"/>
    <n v="3333.33"/>
    <n v="1666.67"/>
    <n v="5000"/>
  </r>
  <r>
    <s v="S"/>
    <x v="81"/>
    <s v="LUVERNE"/>
    <s v="HANGAR SITE PREPARATION"/>
    <d v="1994-01-13T00:00:00"/>
    <n v="0"/>
    <n v="18000"/>
    <n v="9000"/>
    <n v="27000"/>
  </r>
  <r>
    <s v="S"/>
    <x v="81"/>
    <s v="LUVERNE"/>
    <s v="HANGAR SITE PREPARATION"/>
    <d v="1994-02-14T00:00:00"/>
    <n v="0"/>
    <n v="3040.33"/>
    <n v="1520.17"/>
    <n v="4560.5"/>
  </r>
  <r>
    <s v="S"/>
    <x v="81"/>
    <s v="LUVERNE"/>
    <s v="RELOCATE HANGAR"/>
    <d v="1994-08-29T00:00:00"/>
    <n v="0"/>
    <n v="5790"/>
    <n v="2895"/>
    <n v="8685"/>
  </r>
  <r>
    <s v="S"/>
    <x v="81"/>
    <s v="LUVERNE"/>
    <s v="A/D BUILDING"/>
    <d v="1994-06-27T00:00:00"/>
    <n v="0"/>
    <n v="42000"/>
    <n v="21000"/>
    <n v="63000"/>
  </r>
  <r>
    <s v="S"/>
    <x v="81"/>
    <s v="LUVERNE"/>
    <s v="SNOW REMOVAL EQUIPMENT"/>
    <d v="1994-02-14T00:00:00"/>
    <n v="0"/>
    <n v="4828"/>
    <n v="2414"/>
    <n v="7242"/>
  </r>
  <r>
    <s v="S"/>
    <x v="81"/>
    <s v="LUVERNE"/>
    <s v="BITUMINOUS PAVEMENT"/>
    <d v="1994-08-29T00:00:00"/>
    <n v="0"/>
    <n v="21848.2"/>
    <n v="10924.1"/>
    <n v="32772.300000000003"/>
  </r>
  <r>
    <s v="S"/>
    <x v="81"/>
    <s v="LUVERNE"/>
    <s v="A/D BLDG FURNISHINGS"/>
    <d v="1994-07-19T00:00:00"/>
    <n v="0"/>
    <n v="6000"/>
    <n v="3000"/>
    <n v="9000"/>
  </r>
  <r>
    <s v="S"/>
    <x v="81"/>
    <s v="LUVERNE"/>
    <s v="MOWER"/>
    <d v="1994-07-19T00:00:00"/>
    <n v="0"/>
    <n v="10000"/>
    <n v="5442.5"/>
    <n v="15442.5"/>
  </r>
  <r>
    <s v="S"/>
    <x v="81"/>
    <s v="LUVERNE"/>
    <s v="ENGINEERING SERVICES"/>
    <d v="1995-05-10T00:00:00"/>
    <n v="0"/>
    <n v="14363.33"/>
    <n v="7181.67"/>
    <n v="21545"/>
  </r>
  <r>
    <s v="S"/>
    <x v="81"/>
    <s v="LUVERNE"/>
    <s v="ENGINEERING SERVICES"/>
    <d v="2001-01-24T00:00:00"/>
    <n v="0"/>
    <n v="6491.67"/>
    <n v="3245.83"/>
    <n v="9737.5"/>
  </r>
  <r>
    <s v="S"/>
    <x v="81"/>
    <s v="LUVERNE"/>
    <s v="ENGINEERING SERVICES"/>
    <d v="2002-10-22T00:00:00"/>
    <n v="0"/>
    <n v="1145"/>
    <n v="572.5"/>
    <n v="1717.5"/>
  </r>
  <r>
    <s v="S"/>
    <x v="81"/>
    <s v="LUVERNE"/>
    <s v="FUEL FACILITY UPGRADE"/>
    <d v="1995-05-25T00:00:00"/>
    <n v="0"/>
    <n v="18000"/>
    <n v="9035.99"/>
    <n v="27035.989999999998"/>
  </r>
  <r>
    <s v="S"/>
    <x v="81"/>
    <s v="LUVERNE"/>
    <s v="AIRPORT BEACON"/>
    <d v="1995-02-06T00:00:00"/>
    <n v="0"/>
    <n v="1347.78"/>
    <n v="698.9"/>
    <n v="2046.6799999999998"/>
  </r>
  <r>
    <s v="S"/>
    <x v="81"/>
    <s v="LUVERNE"/>
    <s v="PAVEMENT MARKING"/>
    <d v="1995-12-06T00:00:00"/>
    <n v="0"/>
    <n v="577.33000000000004"/>
    <n v="288.67"/>
    <n v="866"/>
  </r>
  <r>
    <s v="S"/>
    <x v="81"/>
    <s v="LUVERNE"/>
    <s v="Crack Repair &amp; Sealcoat of Airport Pave."/>
    <d v="1997-08-01T00:00:00"/>
    <n v="0"/>
    <n v="18281.7"/>
    <n v="9140.85"/>
    <n v="27422.550000000003"/>
  </r>
  <r>
    <s v="S"/>
    <x v="81"/>
    <s v="LUVERNE"/>
    <s v="PAVEMENT MARKING"/>
    <d v="1997-09-26T00:00:00"/>
    <n v="0"/>
    <n v="1125.79"/>
    <n v="750.53"/>
    <n v="1876.32"/>
  </r>
  <r>
    <s v="S"/>
    <x v="81"/>
    <s v="LUVERNE"/>
    <s v="ALP Update"/>
    <d v="2001-10-23T00:00:00"/>
    <n v="0"/>
    <n v="2858.1"/>
    <n v="1905.4"/>
    <n v="4763.5"/>
  </r>
  <r>
    <s v="S"/>
    <x v="81"/>
    <s v="LUVERNE"/>
    <s v="ALP Update"/>
    <d v="2002-10-21T00:00:00"/>
    <n v="0"/>
    <n v="6043.44"/>
    <n v="4028.96"/>
    <n v="10072.4"/>
  </r>
  <r>
    <s v="S"/>
    <x v="81"/>
    <s v="LUVERNE"/>
    <s v="ALP Update"/>
    <d v="2003-07-14T00:00:00"/>
    <n v="0"/>
    <n v="98.46"/>
    <n v="65.64"/>
    <n v="164.1"/>
  </r>
  <r>
    <s v="S"/>
    <x v="81"/>
    <s v="LUVERNE"/>
    <s v="ALP Update"/>
    <d v="2004-05-18T00:00:00"/>
    <n v="0"/>
    <n v="6628.47"/>
    <n v="4418.9799999999996"/>
    <n v="11047.45"/>
  </r>
  <r>
    <s v="S"/>
    <x v="81"/>
    <s v="LUVERNE"/>
    <s v="Environmental Assessment"/>
    <d v="2003-07-14T00:00:00"/>
    <n v="0"/>
    <n v="18354.61"/>
    <n v="12236.41"/>
    <n v="30591.02"/>
  </r>
  <r>
    <s v="S"/>
    <x v="81"/>
    <s v="LUVERNE"/>
    <s v="Environmental Assessment"/>
    <d v="2004-05-14T00:00:00"/>
    <n v="0"/>
    <n v="1145.3900000000001"/>
    <n v="9471.33"/>
    <n v="10616.72"/>
  </r>
  <r>
    <s v="S"/>
    <x v="81"/>
    <s v="LUVERNE"/>
    <s v="Environmental Assessment"/>
    <d v="2004-05-14T00:00:00"/>
    <n v="0"/>
    <n v="4800"/>
    <n v="0"/>
    <n v="4800"/>
  </r>
  <r>
    <s v="S"/>
    <x v="81"/>
    <s v="LUVERNE"/>
    <s v="Environmental Assessment"/>
    <d v="2004-05-14T00:00:00"/>
    <n v="0"/>
    <n v="8261.61"/>
    <n v="0"/>
    <n v="8261.61"/>
  </r>
  <r>
    <s v="S"/>
    <x v="81"/>
    <s v="LUVERNE"/>
    <s v="1.SRE (Loader)"/>
    <d v="2004-06-18T00:00:00"/>
    <n v="148483"/>
    <n v="0"/>
    <n v="16498.28"/>
    <n v="164981.28"/>
  </r>
  <r>
    <s v="S"/>
    <x v="81"/>
    <s v="LUVERNE"/>
    <s v="LAND &amp; Zoning"/>
    <d v="2004-05-14T00:00:00"/>
    <n v="0"/>
    <n v="25615.8"/>
    <n v="17077.2"/>
    <n v="42693"/>
  </r>
  <r>
    <s v="S"/>
    <x v="81"/>
    <s v="LUVERNE"/>
    <s v="LAND &amp; Zoning"/>
    <d v="2006-03-24T00:00:00"/>
    <n v="0"/>
    <n v="2742.45"/>
    <n v="1828.3"/>
    <n v="4570.75"/>
  </r>
  <r>
    <s v="S"/>
    <x v="81"/>
    <s v="LUVERNE"/>
    <s v="2.LAND (Vegge), Apron Rehab, Txilns"/>
    <d v="2004-11-30T00:00:00"/>
    <n v="228729"/>
    <n v="0"/>
    <n v="12038.52"/>
    <n v="240767.52"/>
  </r>
  <r>
    <s v="S"/>
    <x v="81"/>
    <s v="LUVERNE"/>
    <s v="2.LAND (Vegge), Apron Rehab, Txilns"/>
    <d v="2005-03-02T00:00:00"/>
    <n v="97140"/>
    <n v="0"/>
    <n v="3113.82"/>
    <n v="100253.82"/>
  </r>
  <r>
    <s v="S"/>
    <x v="81"/>
    <s v="LUVERNE"/>
    <s v="2.LAND (Vegge), Apron Rehab, Txilns"/>
    <d v="2005-03-23T00:00:00"/>
    <n v="124131"/>
    <n v="0"/>
    <n v="15785.03"/>
    <n v="139916.03"/>
  </r>
  <r>
    <s v="S"/>
    <x v="81"/>
    <s v="LUVERNE"/>
    <s v="2.LAND (Vegge), Apron Rehab, Txilns"/>
    <d v="2005-03-23T00:00:00"/>
    <n v="137790"/>
    <n v="0"/>
    <n v="0"/>
    <n v="137790"/>
  </r>
  <r>
    <s v="S"/>
    <x v="81"/>
    <s v="LUVERNE"/>
    <s v="2.LAND (Vegge), Apron Rehab, Txilns"/>
    <d v="2006-08-23T00:00:00"/>
    <n v="2710"/>
    <n v="0"/>
    <n v="141.58000000000001"/>
    <n v="2851.58"/>
  </r>
  <r>
    <s v="S"/>
    <x v="81"/>
    <s v="LUVERNE"/>
    <s v="2.LAND (Vegge), Apron Rehab, Txilns"/>
    <d v="2006-08-23T00:00:00"/>
    <n v="14287"/>
    <n v="0"/>
    <n v="0"/>
    <n v="14287"/>
  </r>
  <r>
    <s v="S"/>
    <x v="81"/>
    <s v="LUVERNE"/>
    <s v="Hangar Site Prep"/>
    <d v="2006-10-11T00:00:00"/>
    <n v="0"/>
    <n v="51252.66"/>
    <n v="51252.66"/>
    <n v="102505.32"/>
  </r>
  <r>
    <s v="S"/>
    <x v="81"/>
    <s v="LUVERNE"/>
    <s v="Hangar Site Prep"/>
    <d v="2006-12-18T00:00:00"/>
    <n v="0"/>
    <n v="24225"/>
    <n v="24225"/>
    <n v="48450"/>
  </r>
  <r>
    <s v="S"/>
    <x v="81"/>
    <s v="LUVERNE"/>
    <s v="Hangar Site Prep"/>
    <d v="2007-12-19T00:00:00"/>
    <n v="0"/>
    <n v="9062.82"/>
    <n v="9062.81"/>
    <n v="18125.629999999997"/>
  </r>
  <r>
    <s v="S"/>
    <x v="81"/>
    <s v="LUVERNE"/>
    <s v="EA Rwy 18/36 03-06"/>
    <d v="2006-10-19T00:00:00"/>
    <n v="8318"/>
    <n v="0"/>
    <n v="438"/>
    <n v="8756"/>
  </r>
  <r>
    <s v="S"/>
    <x v="81"/>
    <s v="LUVERNE"/>
    <s v="EA Rwy 18/36 03-06"/>
    <d v="2006-11-16T00:00:00"/>
    <n v="11343"/>
    <n v="0"/>
    <n v="597"/>
    <n v="11940"/>
  </r>
  <r>
    <s v="S"/>
    <x v="81"/>
    <s v="LUVERNE"/>
    <s v="EA Rwy 18/36 03-06"/>
    <d v="2007-07-27T00:00:00"/>
    <n v="21867"/>
    <n v="0"/>
    <n v="1535.5"/>
    <n v="23402.5"/>
  </r>
  <r>
    <s v="S"/>
    <x v="81"/>
    <s v="LUVERNE"/>
    <s v="EA Rwy 18/36 03-06"/>
    <d v="2009-01-29T00:00:00"/>
    <n v="9249"/>
    <n v="0"/>
    <n v="102.5"/>
    <n v="9351.5"/>
  </r>
  <r>
    <s v="S"/>
    <x v="81"/>
    <s v="LUVERNE"/>
    <s v="Rwy &amp; Txy 18/36 Realign/Ext Design 04-07"/>
    <d v="2008-06-05T00:00:00"/>
    <n v="63119"/>
    <n v="0"/>
    <n v="3322.2"/>
    <n v="66441.2"/>
  </r>
  <r>
    <s v="S"/>
    <x v="81"/>
    <s v="LUVERNE"/>
    <s v="Rwy &amp; Txy 18/36 Realign/Ext Design 04-07"/>
    <d v="2009-01-07T00:00:00"/>
    <n v="63443"/>
    <n v="0"/>
    <n v="3339.8"/>
    <n v="66782.8"/>
  </r>
  <r>
    <s v="S"/>
    <x v="81"/>
    <s v="LUVERNE"/>
    <s v="Rwy &amp; Txy 18/36 Realign/Ext Design 04-07"/>
    <d v="2009-03-19T00:00:00"/>
    <n v="3088"/>
    <n v="0"/>
    <n v="546"/>
    <n v="3634"/>
  </r>
  <r>
    <s v="S"/>
    <x v="81"/>
    <s v="LUVERNE"/>
    <s v="Rwy &amp; Txy 18/36 Realign/Ext Design 04-07"/>
    <d v="2010-11-18T00:00:00"/>
    <n v="8921"/>
    <n v="0"/>
    <n v="85.42"/>
    <n v="9006.42"/>
  </r>
  <r>
    <s v="S"/>
    <x v="81"/>
    <s v="LUVERNE"/>
    <s v="Fuel Facility Upgrade"/>
    <d v="2008-05-09T00:00:00"/>
    <n v="0"/>
    <n v="9215.65"/>
    <n v="9215.65"/>
    <n v="18431.3"/>
  </r>
  <r>
    <s v="S"/>
    <x v="81"/>
    <s v="LUVERNE"/>
    <s v="Rwy Realign Grading, Land 05-08"/>
    <d v="2008-11-19T00:00:00"/>
    <n v="672386"/>
    <n v="408315.78"/>
    <n v="74742.509999999995"/>
    <n v="1155444.29"/>
  </r>
  <r>
    <s v="S"/>
    <x v="81"/>
    <s v="LUVERNE"/>
    <s v="Rwy Realign Grading, Land 05-08"/>
    <d v="2009-01-07T00:00:00"/>
    <n v="14049"/>
    <n v="3863.9"/>
    <n v="4152.7700000000004"/>
    <n v="22065.670000000002"/>
  </r>
  <r>
    <s v="S"/>
    <x v="81"/>
    <s v="LUVERNE"/>
    <s v="Rwy Realign Grading, Land 05-08"/>
    <d v="2009-03-19T00:00:00"/>
    <n v="0"/>
    <n v="725.17"/>
    <n v="650.24"/>
    <n v="1375.4099999999999"/>
  </r>
  <r>
    <s v="S"/>
    <x v="81"/>
    <s v="LUVERNE"/>
    <s v="Rwy Realign Grading, Land 05-08"/>
    <d v="2009-04-30T00:00:00"/>
    <n v="0"/>
    <n v="77669.149999999994"/>
    <n v="19461.900000000001"/>
    <n v="97131.049999999988"/>
  </r>
  <r>
    <s v="S"/>
    <x v="81"/>
    <s v="LUVERNE"/>
    <s v="Rwy Realign Grading, Land 05-08"/>
    <d v="2009-07-22T00:00:00"/>
    <n v="0"/>
    <n v="27877.69"/>
    <n v="6969.42"/>
    <n v="34847.11"/>
  </r>
  <r>
    <s v="S"/>
    <x v="81"/>
    <s v="LUVERNE"/>
    <s v="Rwy Realign Grading, Land 05-08"/>
    <d v="2011-04-26T00:00:00"/>
    <n v="50000"/>
    <n v="0"/>
    <n v="0"/>
    <n v="50000"/>
  </r>
  <r>
    <s v="S"/>
    <x v="81"/>
    <s v="LUVERNE"/>
    <s v="Rwy Realign Grading, Land 05-08"/>
    <d v="2011-04-26T00:00:00"/>
    <n v="2445"/>
    <n v="0"/>
    <n v="0"/>
    <n v="2445"/>
  </r>
  <r>
    <s v="S"/>
    <x v="81"/>
    <s v="LUVERNE"/>
    <s v="Rnwy Realign- Pave &amp; Light  06-09"/>
    <d v="2009-06-10T00:00:00"/>
    <n v="160643"/>
    <n v="18501.96"/>
    <n v="13081.9"/>
    <n v="192226.86"/>
  </r>
  <r>
    <s v="S"/>
    <x v="81"/>
    <s v="LUVERNE"/>
    <s v="Rnwy Realign- Pave &amp; Light  06-09"/>
    <d v="2009-09-15T00:00:00"/>
    <n v="845258"/>
    <n v="64888.67"/>
    <n v="60708.81"/>
    <n v="970855.48"/>
  </r>
  <r>
    <s v="S"/>
    <x v="81"/>
    <s v="LUVERNE"/>
    <s v="Rnwy Realign- Pave &amp; Light  06-09"/>
    <d v="2009-10-21T00:00:00"/>
    <n v="153626"/>
    <n v="1058.0999999999999"/>
    <n v="8352.4"/>
    <n v="163036.5"/>
  </r>
  <r>
    <s v="S"/>
    <x v="81"/>
    <s v="LUVERNE"/>
    <s v="Rnwy Realign- Pave &amp; Light  06-09"/>
    <d v="2011-04-18T00:00:00"/>
    <n v="-4577"/>
    <n v="4533.95"/>
    <n v="890.08"/>
    <n v="847.02999999999986"/>
  </r>
  <r>
    <s v="S"/>
    <x v="81"/>
    <s v="LUVERNE"/>
    <s v="Rehab Parallel Taxiway  07-09"/>
    <d v="2010-01-05T00:00:00"/>
    <n v="68349"/>
    <n v="0"/>
    <n v="3597.6"/>
    <n v="71946.600000000006"/>
  </r>
  <r>
    <s v="S"/>
    <x v="81"/>
    <s v="LUVERNE"/>
    <s v="Rehab Parallel Taxiway  07-09"/>
    <d v="2011-04-18T00:00:00"/>
    <n v="16651"/>
    <n v="0"/>
    <n v="876.08"/>
    <n v="17527.080000000002"/>
  </r>
  <r>
    <s v="S"/>
    <x v="81"/>
    <s v="LUVERNE"/>
    <s v="Rehab Parallel Taxiway  07-09"/>
    <d v="2011-05-17T00:00:00"/>
    <n v="12667"/>
    <n v="0"/>
    <n v="0"/>
    <n v="12667"/>
  </r>
  <r>
    <s v="S"/>
    <x v="81"/>
    <s v="LUVERNE"/>
    <s v="Hangar Area Site Prep"/>
    <d v="2010-01-22T00:00:00"/>
    <n v="0"/>
    <n v="69876.45"/>
    <n v="75655.02"/>
    <n v="145531.47"/>
  </r>
  <r>
    <s v="S"/>
    <x v="81"/>
    <s v="LUVERNE"/>
    <s v="Hangar Area Site Prep"/>
    <d v="2010-04-13T00:00:00"/>
    <n v="0"/>
    <n v="3577.81"/>
    <n v="0"/>
    <n v="3577.81"/>
  </r>
  <r>
    <s v="S"/>
    <x v="81"/>
    <s v="LUVERNE"/>
    <s v="Hangar Area Site Prep"/>
    <d v="2010-04-28T00:00:00"/>
    <n v="0"/>
    <n v="436.87"/>
    <n v="0"/>
    <n v="436.87"/>
  </r>
  <r>
    <s v="S"/>
    <x v="81"/>
    <s v="LUVERNE"/>
    <s v="SRE 08-10"/>
    <d v="2010-09-07T00:00:00"/>
    <n v="86259"/>
    <n v="0"/>
    <n v="4540.71"/>
    <n v="90799.71"/>
  </r>
  <r>
    <s v="S"/>
    <x v="81"/>
    <s v="LUVERNE"/>
    <s v="SRE 08-10"/>
    <d v="2010-12-03T00:00:00"/>
    <n v="8550"/>
    <n v="0"/>
    <n v="892.13"/>
    <n v="9442.1299999999992"/>
  </r>
  <r>
    <s v="S"/>
    <x v="81"/>
    <s v="LUVERNE"/>
    <s v="SRE 08-10"/>
    <d v="2011-08-11T00:00:00"/>
    <n v="9999"/>
    <n v="0"/>
    <n v="83.88"/>
    <n v="10082.879999999999"/>
  </r>
  <r>
    <s v="S"/>
    <x v="81"/>
    <s v="LUVERNE"/>
    <s v="Mower Attachment"/>
    <d v="2010-08-25T00:00:00"/>
    <n v="0"/>
    <n v="9821.07"/>
    <n v="4910.46"/>
    <n v="14731.529999999999"/>
  </r>
  <r>
    <s v="S"/>
    <x v="81"/>
    <s v="LUVERNE"/>
    <s v="FBO Hangar Heating &amp; Insulation"/>
    <d v="2011-02-24T00:00:00"/>
    <n v="0"/>
    <n v="29493.21"/>
    <n v="29493.21"/>
    <n v="58986.42"/>
  </r>
  <r>
    <s v="S"/>
    <x v="81"/>
    <s v="LUVERNE"/>
    <s v="Hangar Site Prep - 5 unit T-Hangar"/>
    <d v="2011-05-31T00:00:00"/>
    <n v="0"/>
    <n v="43817.56"/>
    <n v="79156.740000000005"/>
    <n v="122974.3"/>
  </r>
  <r>
    <s v="S"/>
    <x v="81"/>
    <s v="LUVERNE"/>
    <s v="Hangar Site Prep - 5 unit T-Hangar"/>
    <d v="2011-11-23T00:00:00"/>
    <n v="0"/>
    <n v="35339.18"/>
    <n v="0"/>
    <n v="35339.18"/>
  </r>
  <r>
    <s v="S"/>
    <x v="81"/>
    <s v="LUVERNE"/>
    <s v="Reconst &amp; Expand Apron - Design"/>
    <d v="2012-12-26T00:00:00"/>
    <n v="6358"/>
    <n v="0"/>
    <n v="707"/>
    <n v="7065"/>
  </r>
  <r>
    <s v="S"/>
    <x v="81"/>
    <s v="LUVERNE"/>
    <s v="Reconst &amp; Expand Apron - Design"/>
    <d v="2014-01-28T00:00:00"/>
    <n v="37133"/>
    <n v="0"/>
    <n v="4126.28"/>
    <n v="41259.279999999999"/>
  </r>
  <r>
    <s v="S"/>
    <x v="81"/>
    <s v="LUVERNE"/>
    <s v="Reconstruct &amp; expand GA Apron 10-13"/>
    <d v="2014-01-10T00:00:00"/>
    <n v="320435"/>
    <n v="0"/>
    <n v="35605.17"/>
    <n v="356040.17"/>
  </r>
  <r>
    <s v="S"/>
    <x v="81"/>
    <s v="LUVERNE"/>
    <s v="Reconstruct &amp; expand GA Apron 10-13"/>
    <d v="2014-06-10T00:00:00"/>
    <n v="15666"/>
    <n v="0"/>
    <n v="1740.87"/>
    <n v="17406.87"/>
  </r>
  <r>
    <s v="S"/>
    <x v="81"/>
    <s v="LUVERNE"/>
    <s v="Reconstruct &amp; expand GA Apron 10-13"/>
    <d v="2014-10-15T00:00:00"/>
    <n v="2843"/>
    <n v="0"/>
    <n v="316.26"/>
    <n v="3159.26"/>
  </r>
  <r>
    <s v="S"/>
    <x v="81"/>
    <s v="LUVERNE"/>
    <s v="Reconstruct &amp; expand GA Apron 10-13"/>
    <d v="2016-02-04T00:00:00"/>
    <n v="40391"/>
    <n v="0"/>
    <n v="4337.7"/>
    <n v="44728.7"/>
  </r>
  <r>
    <s v="S"/>
    <x v="81"/>
    <s v="LUVERNE"/>
    <s v="Hangar Area/Taxiway Design 11-14"/>
    <d v="2015-03-11T00:00:00"/>
    <n v="15683"/>
    <n v="871.3"/>
    <n v="871.7"/>
    <n v="17426"/>
  </r>
  <r>
    <s v="S"/>
    <x v="81"/>
    <s v="LUVERNE"/>
    <s v="Hangar Area/Taxiway Design 11-14"/>
    <d v="2016-03-14T00:00:00"/>
    <n v="3966"/>
    <n v="220.35"/>
    <n v="220.65"/>
    <n v="4407"/>
  </r>
  <r>
    <s v="S"/>
    <x v="81"/>
    <s v="LUVERNE"/>
    <s v="Hangar Area/Taxiway Design 11-14"/>
    <d v="2017-05-25T00:00:00"/>
    <n v="9458"/>
    <n v="525.45000000000005"/>
    <n v="525.54999999999995"/>
    <n v="10509"/>
  </r>
  <r>
    <s v="S"/>
    <x v="81"/>
    <s v="LUVERNE"/>
    <s v="Hangar Area/Taxiway Design 11-14"/>
    <d v="2017-10-10T00:00:00"/>
    <n v="2136"/>
    <n v="118.65"/>
    <n v="118.35"/>
    <n v="2373"/>
  </r>
  <r>
    <s v="S"/>
    <x v="81"/>
    <s v="LUVERNE"/>
    <s v="Hangar Area/Taxiway Design 11-14"/>
    <d v="2018-03-23T00:00:00"/>
    <n v="1967"/>
    <n v="254.25"/>
    <n v="253.75"/>
    <n v="2475"/>
  </r>
  <r>
    <s v="S"/>
    <x v="81"/>
    <s v="LUVERNE"/>
    <s v="Hangar Area/Taxiway Design 11-14"/>
    <d v="2019-05-17T00:00:00"/>
    <n v="2610"/>
    <n v="0"/>
    <n v="0"/>
    <n v="2610"/>
  </r>
  <r>
    <s v="S"/>
    <x v="81"/>
    <s v="LUVERNE"/>
    <s v="Seal coat Runway,Taxiway, Apron and Entrance Road"/>
    <d v="2016-04-06T00:00:00"/>
    <n v="159520"/>
    <n v="17156.11"/>
    <n v="11365.4"/>
    <n v="188041.50999999998"/>
  </r>
  <r>
    <s v="S"/>
    <x v="81"/>
    <s v="LUVERNE"/>
    <s v="Seal coat Runway,Taxiway, Apron and Entrance Road"/>
    <d v="2016-08-26T00:00:00"/>
    <n v="10343"/>
    <n v="4.8600000000000003"/>
    <n v="3.36"/>
    <n v="10351.220000000001"/>
  </r>
  <r>
    <s v="S"/>
    <x v="81"/>
    <s v="LUVERNE"/>
    <s v="Construct  a New Aircraft Fuel System"/>
    <d v="2020-02-06T00:00:00"/>
    <n v="462500"/>
    <n v="27511.85"/>
    <n v="27512.32"/>
    <n v="517524.17"/>
  </r>
  <r>
    <s v="S"/>
    <x v="81"/>
    <s v="LUVERNE"/>
    <s v="Airfield Pavement Crack Repair &amp; Fill"/>
    <d v="2020-01-09T00:00:00"/>
    <n v="0"/>
    <n v="129000"/>
    <n v="43000"/>
    <n v="172000"/>
  </r>
  <r>
    <s v="S"/>
    <x v="81"/>
    <s v="LUVERNE"/>
    <s v="CARES Act Luverne"/>
    <d v="2020-10-30T00:00:00"/>
    <n v="30000"/>
    <n v="0"/>
    <n v="0"/>
    <n v="30000"/>
  </r>
  <r>
    <s v="S"/>
    <x v="82"/>
    <s v="MANKATO"/>
    <s v="GRAD-DRAIN-LIGHT-WATER-SEWER"/>
    <d v="1951-12-31T00:00:00"/>
    <n v="114885.82"/>
    <n v="97878.57"/>
    <n v="18459.68"/>
    <n v="231224.07"/>
  </r>
  <r>
    <s v="S"/>
    <x v="82"/>
    <s v="MANKATO"/>
    <s v="LOWER GAS LINE"/>
    <d v="1950-03-15T00:00:00"/>
    <n v="1099.05"/>
    <n v="934.19"/>
    <n v="164.86"/>
    <n v="2198.1"/>
  </r>
  <r>
    <s v="S"/>
    <x v="82"/>
    <s v="MANKATO"/>
    <s v="REM POWER LINE"/>
    <d v="1949-09-11T00:00:00"/>
    <n v="3750"/>
    <n v="3187.5"/>
    <n v="562.5"/>
    <n v="7500"/>
  </r>
  <r>
    <s v="S"/>
    <x v="82"/>
    <s v="MANKATO"/>
    <s v="ADM. BLDG. AND SURF. APRON"/>
    <d v="1953-02-10T00:00:00"/>
    <n v="43853.71"/>
    <n v="28066.38"/>
    <n v="15787.34"/>
    <n v="87707.43"/>
  </r>
  <r>
    <s v="S"/>
    <x v="82"/>
    <s v="MANKATO"/>
    <s v="WIDEN TAXIWAYS &amp; SEAL COAT RUN"/>
    <d v="1953-12-03T00:00:00"/>
    <n v="0"/>
    <n v="17486.62"/>
    <n v="8743.31"/>
    <n v="26229.93"/>
  </r>
  <r>
    <s v="S"/>
    <x v="82"/>
    <s v="MANKATO"/>
    <s v="REHABILITATE LIGHTING SYSTEM"/>
    <d v="1957-06-20T00:00:00"/>
    <n v="0"/>
    <n v="3100"/>
    <n v="1556.17"/>
    <n v="4656.17"/>
  </r>
  <r>
    <s v="S"/>
    <x v="82"/>
    <s v="MANKATO"/>
    <s v="SEAL COAT"/>
    <d v="1957-10-21T00:00:00"/>
    <n v="0"/>
    <n v="6655.55"/>
    <n v="3327.78"/>
    <n v="9983.33"/>
  </r>
  <r>
    <s v="S"/>
    <x v="82"/>
    <s v="MANKATO"/>
    <s v="MARKETING"/>
    <d v="1958-09-15T00:00:00"/>
    <n v="0"/>
    <n v="500"/>
    <n v="265.97000000000003"/>
    <n v="765.97"/>
  </r>
  <r>
    <s v="S"/>
    <x v="82"/>
    <s v="MANKATO"/>
    <s v="LIGHTING"/>
    <d v="1962-04-10T00:00:00"/>
    <n v="13824.19"/>
    <n v="9000"/>
    <n v="5085.2"/>
    <n v="27909.390000000003"/>
  </r>
  <r>
    <s v="S"/>
    <x v="82"/>
    <s v="MANKATO"/>
    <s v="SURFACE REPAIR"/>
    <d v="1963-11-15T00:00:00"/>
    <n v="0"/>
    <n v="2539.2600000000002"/>
    <n v="1269.6300000000001"/>
    <n v="3808.8900000000003"/>
  </r>
  <r>
    <s v="S"/>
    <x v="82"/>
    <s v="MANKATO"/>
    <s v="Hangar Rehab"/>
    <d v="2014-05-06T00:00:00"/>
    <n v="0"/>
    <n v="31199.03"/>
    <n v="31199.03"/>
    <n v="62398.06"/>
  </r>
  <r>
    <s v="S"/>
    <x v="82"/>
    <s v="MANKATO"/>
    <s v="Hangar Rehab"/>
    <d v="2015-03-16T00:00:00"/>
    <n v="0"/>
    <n v="3899.25"/>
    <n v="3899.25"/>
    <n v="7798.5"/>
  </r>
  <r>
    <s v="S"/>
    <x v="82"/>
    <s v="MANKATO"/>
    <s v="Airport Security Fence Repairs"/>
    <d v="2014-05-14T00:00:00"/>
    <n v="131792"/>
    <n v="0"/>
    <n v="14838.59"/>
    <n v="146630.59"/>
  </r>
  <r>
    <s v="S"/>
    <x v="82"/>
    <s v="MANKATO"/>
    <s v="Airport Security Fence Repairs"/>
    <d v="2016-04-11T00:00:00"/>
    <n v="13235"/>
    <n v="0"/>
    <n v="1277.19"/>
    <n v="14512.19"/>
  </r>
  <r>
    <s v="S"/>
    <x v="82"/>
    <s v="MANKATO"/>
    <s v="Comm Dev Access Rd &amp; CFR Apron Overlay"/>
    <d v="2014-05-08T00:00:00"/>
    <n v="0"/>
    <n v="66619.3"/>
    <n v="28551.13"/>
    <n v="95170.430000000008"/>
  </r>
  <r>
    <s v="S"/>
    <x v="82"/>
    <s v="MANKATO"/>
    <s v="Comm Dev Access Rd &amp; CFR Apron Overlay"/>
    <d v="2015-10-27T00:00:00"/>
    <n v="0"/>
    <n v="9517.0499999999993"/>
    <n v="-9517.0499999999993"/>
    <n v="0"/>
  </r>
  <r>
    <s v="S"/>
    <x v="82"/>
    <s v="MANKATO"/>
    <s v="New Holland Tractor, Bucket, and Loader"/>
    <d v="2015-04-16T00:00:00"/>
    <n v="0"/>
    <n v="100168.59"/>
    <n v="24542.14"/>
    <n v="124710.73"/>
  </r>
  <r>
    <s v="S"/>
    <x v="82"/>
    <s v="MANKATO"/>
    <s v="Overlay Taxiway 'A' &amp; Runway 15/33 Crack Repair"/>
    <d v="2015-03-25T00:00:00"/>
    <n v="436384"/>
    <n v="26567.24"/>
    <n v="26937.46"/>
    <n v="489888.7"/>
  </r>
  <r>
    <s v="S"/>
    <x v="82"/>
    <s v="MANKATO"/>
    <s v="Overlay Taxiway 'A' &amp; Runway 15/33 Crack Repair"/>
    <d v="2017-02-22T00:00:00"/>
    <n v="48487"/>
    <n v="370.05"/>
    <n v="0"/>
    <n v="48857.05"/>
  </r>
  <r>
    <s v="S"/>
    <x v="82"/>
    <s v="MANKATO"/>
    <s v="Overlay Taxiway 'A' &amp; Runway 15/33 Crack Repair"/>
    <d v="2017-07-18T00:00:00"/>
    <n v="-44418"/>
    <n v="-2467.62"/>
    <n v="0"/>
    <n v="-46885.62"/>
  </r>
  <r>
    <s v="S"/>
    <x v="82"/>
    <s v="MANKATO"/>
    <s v="Overlay Taxiway 'A' &amp; Runway 15/33 Crack Repair"/>
    <d v="2017-07-24T00:00:00"/>
    <n v="8000"/>
    <n v="0"/>
    <n v="0"/>
    <n v="8000"/>
  </r>
  <r>
    <s v="S"/>
    <x v="82"/>
    <s v="MANKATO"/>
    <s v="Overlay Taxiway 'A' &amp; Runway 15/33 Crack Repair"/>
    <d v="2019-05-17T00:00:00"/>
    <n v="84673"/>
    <n v="370.05"/>
    <n v="0"/>
    <n v="85043.05"/>
  </r>
  <r>
    <s v="S"/>
    <x v="82"/>
    <s v="MANKATO"/>
    <s v="Mill &amp; Overlay Taxiway'B' and part of Taxiway 'D'"/>
    <d v="2016-02-24T00:00:00"/>
    <n v="355226"/>
    <n v="19734.900000000001"/>
    <n v="19737.02"/>
    <n v="394697.92000000004"/>
  </r>
  <r>
    <s v="S"/>
    <x v="82"/>
    <s v="MANKATO"/>
    <s v="Mill &amp; Overlay Taxiway'B' and part of Taxiway 'D'"/>
    <d v="2017-03-09T00:00:00"/>
    <n v="20361"/>
    <n v="1131.1400000000001"/>
    <n v="1130.71"/>
    <n v="22622.85"/>
  </r>
  <r>
    <s v="S"/>
    <x v="82"/>
    <s v="MANKATO"/>
    <s v="Mill &amp; Overlay Taxiway'B' and part of Taxiway 'D'"/>
    <d v="2019-05-17T00:00:00"/>
    <n v="10003"/>
    <n v="555.75"/>
    <n v="556.24"/>
    <n v="11114.99"/>
  </r>
  <r>
    <s v="S"/>
    <x v="82"/>
    <s v="MANKATO"/>
    <s v="2015 Apron Expansion"/>
    <d v="2016-02-05T00:00:00"/>
    <n v="0"/>
    <n v="539283.89"/>
    <n v="134820.97"/>
    <n v="674104.86"/>
  </r>
  <r>
    <s v="S"/>
    <x v="82"/>
    <s v="MANKATO"/>
    <s v="Mower and Snow Blade"/>
    <d v="2016-02-08T00:00:00"/>
    <n v="0"/>
    <n v="46749.599999999999"/>
    <n v="11687.4"/>
    <n v="58437"/>
  </r>
  <r>
    <s v="S"/>
    <x v="82"/>
    <s v="MANKATO"/>
    <s v="New Runway Directional Signs"/>
    <d v="2017-10-30T00:00:00"/>
    <n v="164430"/>
    <n v="6766.02"/>
    <n v="11872.88"/>
    <n v="183068.9"/>
  </r>
  <r>
    <s v="S"/>
    <x v="82"/>
    <s v="MANKATO"/>
    <s v="New Runway Directional Signs"/>
    <d v="2020-06-04T00:00:00"/>
    <n v="13648"/>
    <n v="630.33000000000004"/>
    <n v="518.63"/>
    <n v="14796.96"/>
  </r>
  <r>
    <s v="S"/>
    <x v="82"/>
    <s v="MANKATO"/>
    <s v="Fuel System update &amp; Hangar Roof Repair"/>
    <d v="2017-03-07T00:00:00"/>
    <n v="0"/>
    <n v="13769.14"/>
    <n v="9179.42"/>
    <n v="22948.559999999998"/>
  </r>
  <r>
    <s v="S"/>
    <x v="82"/>
    <s v="MANKATO"/>
    <s v="Fuel System update &amp; Hangar Roof Repair"/>
    <d v="2017-11-07T00:00:00"/>
    <n v="0"/>
    <n v="59730.86"/>
    <n v="18320.580000000002"/>
    <n v="78051.44"/>
  </r>
  <r>
    <s v="S"/>
    <x v="82"/>
    <s v="MANKATO"/>
    <s v="SEAL COAT"/>
    <d v="1963-12-02T00:00:00"/>
    <n v="0"/>
    <n v="6965.48"/>
    <n v="3482.74"/>
    <n v="10448.219999999999"/>
  </r>
  <r>
    <s v="S"/>
    <x v="82"/>
    <s v="MANKATO"/>
    <s v="Taxiway Lighting &amp; Master Plan"/>
    <d v="2018-06-26T00:00:00"/>
    <n v="139284"/>
    <n v="7738.02"/>
    <n v="7738.47"/>
    <n v="154760.49"/>
  </r>
  <r>
    <s v="S"/>
    <x v="82"/>
    <s v="MANKATO"/>
    <s v="Taxiway Lighting &amp; Master Plan"/>
    <d v="2018-11-20T00:00:00"/>
    <n v="782361"/>
    <n v="43464.53"/>
    <n v="43465.01"/>
    <n v="869290.54"/>
  </r>
  <r>
    <s v="S"/>
    <x v="82"/>
    <s v="MANKATO"/>
    <s v="Taxiway Lighting &amp; Master Plan"/>
    <d v="2018-12-05T00:00:00"/>
    <n v="97801"/>
    <n v="5433.38"/>
    <n v="5433.22"/>
    <n v="108667.6"/>
  </r>
  <r>
    <s v="S"/>
    <x v="82"/>
    <s v="MANKATO"/>
    <s v="Taxiway Lighting &amp; Master Plan"/>
    <d v="2019-03-15T00:00:00"/>
    <n v="612991"/>
    <n v="34728.379999999997"/>
    <n v="34729.040000000001"/>
    <n v="682448.42"/>
  </r>
  <r>
    <s v="S"/>
    <x v="82"/>
    <s v="MANKATO"/>
    <s v="Crack Seal &amp; Crack Repair Taxi-lanes &amp; apron  T-hangar area"/>
    <d v="2019-03-15T00:00:00"/>
    <n v="60937"/>
    <n v="29450.68"/>
    <n v="22191.05"/>
    <n v="112578.73"/>
  </r>
  <r>
    <s v="S"/>
    <x v="82"/>
    <s v="MANKATO"/>
    <s v="RUNWAY MARKETING"/>
    <d v="1962-11-15T00:00:00"/>
    <n v="0"/>
    <n v="993.8"/>
    <n v="496.9"/>
    <n v="1490.6999999999998"/>
  </r>
  <r>
    <s v="S"/>
    <x v="82"/>
    <s v="MANKATO"/>
    <s v="SLURRY SEAL"/>
    <d v="1967-03-07T00:00:00"/>
    <n v="0"/>
    <n v="19714.240000000002"/>
    <n v="9857.1200000000008"/>
    <n v="29571.360000000001"/>
  </r>
  <r>
    <s v="S"/>
    <x v="82"/>
    <s v="MANKATO"/>
    <s v="NEW AIRPORT"/>
    <d v="1968-06-25T00:00:00"/>
    <n v="0"/>
    <n v="16393.13"/>
    <n v="49179.39"/>
    <n v="65572.52"/>
  </r>
  <r>
    <s v="S"/>
    <x v="82"/>
    <s v="MANKATO"/>
    <s v="NEW AIRPORT"/>
    <d v="1968-07-16T00:00:00"/>
    <n v="0"/>
    <n v="6890.62"/>
    <n v="20671.88"/>
    <n v="27562.5"/>
  </r>
  <r>
    <s v="S"/>
    <x v="82"/>
    <s v="MANKATO"/>
    <s v="NEW AIRPORT"/>
    <d v="1968-09-11T00:00:00"/>
    <n v="0"/>
    <n v="9300.31"/>
    <n v="27900.92"/>
    <n v="37201.229999999996"/>
  </r>
  <r>
    <s v="S"/>
    <x v="82"/>
    <s v="MANKATO"/>
    <s v="NEW AIRPORT"/>
    <d v="1968-10-25T00:00:00"/>
    <n v="0"/>
    <n v="9473.6200000000008"/>
    <n v="28420.880000000001"/>
    <n v="37894.5"/>
  </r>
  <r>
    <s v="S"/>
    <x v="82"/>
    <s v="MANKATO"/>
    <s v="NEW AIRPORT"/>
    <d v="1969-11-17T00:00:00"/>
    <n v="0"/>
    <n v="86002.15"/>
    <n v="258006.44"/>
    <n v="344008.58999999997"/>
  </r>
  <r>
    <s v="S"/>
    <x v="82"/>
    <s v="MANKATO"/>
    <s v="NEW AIRPORT"/>
    <d v="1970-08-31T00:00:00"/>
    <n v="245692.79999999999"/>
    <n v="137955.75"/>
    <n v="-110422.23"/>
    <n v="273226.32"/>
  </r>
  <r>
    <s v="S"/>
    <x v="82"/>
    <s v="MANKATO"/>
    <s v="NEW AIRPORT"/>
    <d v="1976-04-14T00:00:00"/>
    <n v="33480.83"/>
    <n v="67234.42"/>
    <n v="206674.36"/>
    <n v="307389.61"/>
  </r>
  <r>
    <s v="S"/>
    <x v="82"/>
    <s v="MANKATO"/>
    <s v="ADM. BLDG MISC. MOD."/>
    <d v="1971-06-07T00:00:00"/>
    <n v="0"/>
    <n v="75000"/>
    <n v="87948.02"/>
    <n v="162948.02000000002"/>
  </r>
  <r>
    <s v="S"/>
    <x v="82"/>
    <s v="MANKATO"/>
    <s v="SERVICE BLDG"/>
    <d v="1974-01-22T00:00:00"/>
    <n v="0"/>
    <n v="9609.94"/>
    <n v="11959.94"/>
    <n v="21569.88"/>
  </r>
  <r>
    <s v="S"/>
    <x v="82"/>
    <s v="MANKATO"/>
    <s v="STANDLEY GENERATOR"/>
    <d v="1973-01-23T00:00:00"/>
    <n v="0"/>
    <n v="4483.33"/>
    <n v="2241.67"/>
    <n v="6725"/>
  </r>
  <r>
    <s v="S"/>
    <x v="82"/>
    <s v="MANKATO"/>
    <s v="RUNWAY AND TAXIWAYS"/>
    <d v="1977-11-02T00:00:00"/>
    <n v="548438.64"/>
    <n v="453667.49"/>
    <n v="297645.8"/>
    <n v="1299751.93"/>
  </r>
  <r>
    <s v="S"/>
    <x v="82"/>
    <s v="MANKATO"/>
    <s v="LIGHTING"/>
    <d v="1976-11-23T00:00:00"/>
    <n v="63478.3"/>
    <n v="46915.5"/>
    <n v="29922.71"/>
    <n v="140316.51"/>
  </r>
  <r>
    <s v="S"/>
    <x v="82"/>
    <s v="MANKATO"/>
    <s v="SECURITY FENCE"/>
    <d v="1976-04-26T00:00:00"/>
    <n v="3961.8"/>
    <n v="857.46"/>
    <n v="593.34"/>
    <n v="5412.6"/>
  </r>
  <r>
    <s v="S"/>
    <x v="82"/>
    <s v="MANKATO"/>
    <s v="MAINT. EQUIP."/>
    <d v="1976-02-02T00:00:00"/>
    <n v="0"/>
    <n v="7589.04"/>
    <n v="3794.52"/>
    <n v="11383.56"/>
  </r>
  <r>
    <s v="S"/>
    <x v="82"/>
    <s v="MANKATO"/>
    <s v="MAINT. EQUIP."/>
    <d v="1976-02-06T00:00:00"/>
    <n v="0"/>
    <n v="7520"/>
    <n v="3760"/>
    <n v="11280"/>
  </r>
  <r>
    <s v="S"/>
    <x v="82"/>
    <s v="MANKATO"/>
    <s v="RUNWAY REHABILITATION"/>
    <d v="1987-07-23T00:00:00"/>
    <n v="167754"/>
    <n v="0"/>
    <n v="51972.67"/>
    <n v="219726.66999999998"/>
  </r>
  <r>
    <s v="S"/>
    <x v="82"/>
    <s v="MANKATO"/>
    <s v="LAND"/>
    <d v="1988-07-19T00:00:00"/>
    <n v="0"/>
    <n v="529136.89"/>
    <n v="141679.66"/>
    <n v="670816.55000000005"/>
  </r>
  <r>
    <s v="S"/>
    <x v="82"/>
    <s v="MANKATO"/>
    <s v="MAINT. EQUIP. (ROTARY MOWER)"/>
    <d v="1978-04-24T00:00:00"/>
    <n v="0"/>
    <n v="4663.33"/>
    <n v="2331.67"/>
    <n v="6995"/>
  </r>
  <r>
    <s v="S"/>
    <x v="82"/>
    <s v="MANKATO"/>
    <s v="CFR VEHICLE AND PROX SUITS"/>
    <d v="1987-09-18T00:00:00"/>
    <n v="20857.169999999998"/>
    <n v="0"/>
    <n v="4325.42"/>
    <n v="25182.589999999997"/>
  </r>
  <r>
    <s v="S"/>
    <x v="82"/>
    <s v="MANKATO"/>
    <s v="MAINT. EQUIP."/>
    <d v="1982-11-10T00:00:00"/>
    <n v="0"/>
    <n v="15435.33"/>
    <n v="7717.67"/>
    <n v="23153"/>
  </r>
  <r>
    <s v="S"/>
    <x v="82"/>
    <s v="MANKATO"/>
    <s v="POWERLINE BURIAL"/>
    <d v="1986-02-20T00:00:00"/>
    <n v="528000"/>
    <n v="60000"/>
    <n v="140877.95000000001"/>
    <n v="728877.95"/>
  </r>
  <r>
    <s v="S"/>
    <x v="82"/>
    <s v="MANKATO"/>
    <s v="MAINT. EQUIP (PICK-UP &amp; MOWER)"/>
    <d v="1982-10-11T00:00:00"/>
    <n v="0"/>
    <n v="9479.33"/>
    <n v="4739.67"/>
    <n v="14219"/>
  </r>
  <r>
    <s v="S"/>
    <x v="82"/>
    <s v="MANKATO"/>
    <s v="TAXIWAY AND APRON REHAB"/>
    <d v="1983-12-21T00:00:00"/>
    <n v="337500"/>
    <n v="45677.48"/>
    <n v="52070.73"/>
    <n v="435248.20999999996"/>
  </r>
  <r>
    <s v="S"/>
    <x v="82"/>
    <s v="MANKATO"/>
    <s v="TAXIWAY AND APRON REHAB"/>
    <d v="1987-08-31T00:00:00"/>
    <n v="37500"/>
    <n v="25559.360000000001"/>
    <n v="3002.74"/>
    <n v="66062.100000000006"/>
  </r>
  <r>
    <s v="S"/>
    <x v="82"/>
    <s v="MANKATO"/>
    <s v="TAXIWAY AND APRON REHAB"/>
    <d v="1988-07-18T00:00:00"/>
    <n v="37500"/>
    <n v="14373.82"/>
    <n v="272.16000000000003"/>
    <n v="52145.98"/>
  </r>
  <r>
    <s v="S"/>
    <x v="82"/>
    <s v="MANKATO"/>
    <s v="RADIO CONTROLLERS &amp; ELECTRICAL"/>
    <d v="1987-09-18T00:00:00"/>
    <n v="10939.5"/>
    <n v="3170.3"/>
    <n v="1567.75"/>
    <n v="15677.55"/>
  </r>
  <r>
    <s v="S"/>
    <x v="82"/>
    <s v="MANKATO"/>
    <s v="SNOW REMOVAL EQUIP DOOR"/>
    <d v="1983-09-13T00:00:00"/>
    <n v="0"/>
    <n v="2862"/>
    <n v="1431"/>
    <n v="4293"/>
  </r>
  <r>
    <s v="S"/>
    <x v="82"/>
    <s v="MANKATO"/>
    <s v="TRUCK MT ROTARY SNOWBLOWER"/>
    <d v="1984-08-21T00:00:00"/>
    <n v="132564.6"/>
    <n v="0"/>
    <n v="14729.4"/>
    <n v="147294"/>
  </r>
  <r>
    <s v="S"/>
    <x v="82"/>
    <s v="MANKATO"/>
    <s v="HANGAR SITE AREA SURCHARGE"/>
    <d v="1987-08-11T00:00:00"/>
    <n v="0"/>
    <n v="23241.85"/>
    <n v="11620.93"/>
    <n v="34862.78"/>
  </r>
  <r>
    <s v="S"/>
    <x v="82"/>
    <s v="MANKATO"/>
    <s v="HANGER SITE PREPARATION"/>
    <d v="1987-08-11T00:00:00"/>
    <n v="0"/>
    <n v="38645.519999999997"/>
    <n v="25483.73"/>
    <n v="64129.25"/>
  </r>
  <r>
    <s v="S"/>
    <x v="82"/>
    <s v="MANKATO"/>
    <s v="CFR BLDG.HIRL &amp; LAND"/>
    <d v="1989-07-17T00:00:00"/>
    <n v="228571.34"/>
    <n v="67453.070000000007"/>
    <n v="60567.16"/>
    <n v="356591.57000000007"/>
  </r>
  <r>
    <s v="S"/>
    <x v="82"/>
    <s v="MANKATO"/>
    <s v="CFR BLDG.HIRL &amp; LAND"/>
    <d v="1989-09-20T00:00:00"/>
    <n v="83244.69"/>
    <n v="31617.43"/>
    <n v="35307.360000000001"/>
    <n v="150169.47999999998"/>
  </r>
  <r>
    <s v="S"/>
    <x v="82"/>
    <s v="MANKATO"/>
    <s v="CFR BLDG.HIRL &amp; LAND"/>
    <d v="1989-10-30T00:00:00"/>
    <n v="104682.63"/>
    <n v="6955.24"/>
    <n v="17092.03"/>
    <n v="128729.90000000001"/>
  </r>
  <r>
    <s v="S"/>
    <x v="82"/>
    <s v="MANKATO"/>
    <s v="CFR BLDG.HIRL &amp; LAND"/>
    <d v="1992-12-08T00:00:00"/>
    <n v="27715.34"/>
    <n v="-27715.34"/>
    <n v="3446.63"/>
    <n v="3446.63"/>
  </r>
  <r>
    <s v="S"/>
    <x v="82"/>
    <s v="MANKATO"/>
    <s v="CFR BLDG.HIRL &amp; LAND"/>
    <d v="1993-03-24T00:00:00"/>
    <n v="0"/>
    <n v="-7835.9"/>
    <n v="-2742.57"/>
    <n v="-10578.47"/>
  </r>
  <r>
    <s v="S"/>
    <x v="82"/>
    <s v="MANKATO"/>
    <s v="CFR BLDG.HIRL &amp; LAND"/>
    <d v="1993-03-24T00:00:00"/>
    <n v="44421.4"/>
    <n v="0"/>
    <n v="0"/>
    <n v="44421.4"/>
  </r>
  <r>
    <s v="S"/>
    <x v="82"/>
    <s v="MANKATO"/>
    <s v="INSTALL APPROACH LIGHT SYS."/>
    <d v="1993-07-14T00:00:00"/>
    <n v="0"/>
    <n v="22973.18"/>
    <n v="0"/>
    <n v="22973.18"/>
  </r>
  <r>
    <s v="S"/>
    <x v="82"/>
    <s v="MANKATO"/>
    <s v="INSTALL APPROACH LIGHT SYS."/>
    <d v="1993-07-14T00:00:00"/>
    <n v="0"/>
    <n v="3026.82"/>
    <n v="0"/>
    <n v="3026.82"/>
  </r>
  <r>
    <s v="S"/>
    <x v="82"/>
    <s v="MANKATO"/>
    <s v="INSTALL APPROACH LIGHT SYS."/>
    <d v="1993-07-14T00:00:00"/>
    <n v="0"/>
    <n v="33559.49"/>
    <n v="0"/>
    <n v="33559.49"/>
  </r>
  <r>
    <s v="S"/>
    <x v="82"/>
    <s v="MANKATO"/>
    <s v="INSTALL APPROACH LIGHT SYS."/>
    <d v="1993-10-04T00:00:00"/>
    <n v="0"/>
    <n v="33162.980000000003"/>
    <n v="0"/>
    <n v="33162.980000000003"/>
  </r>
  <r>
    <s v="S"/>
    <x v="82"/>
    <s v="MANKATO"/>
    <s v="INSTALL APPROACH LIGHT SYS."/>
    <d v="1993-11-23T00:00:00"/>
    <n v="0"/>
    <n v="39883.94"/>
    <n v="0"/>
    <n v="39883.94"/>
  </r>
  <r>
    <s v="S"/>
    <x v="82"/>
    <s v="MANKATO"/>
    <s v="INSTALL APPROACH LIGHT SYS."/>
    <d v="1994-01-04T00:00:00"/>
    <n v="0"/>
    <n v="21833.09"/>
    <n v="0"/>
    <n v="21833.09"/>
  </r>
  <r>
    <s v="S"/>
    <x v="82"/>
    <s v="MANKATO"/>
    <s v="INSTALL APPROACH LIGHT SYS."/>
    <d v="1994-02-02T00:00:00"/>
    <n v="0"/>
    <n v="10945.89"/>
    <n v="0"/>
    <n v="10945.89"/>
  </r>
  <r>
    <s v="S"/>
    <x v="82"/>
    <s v="MANKATO"/>
    <s v="CONSULTANT SERVICES--RCM"/>
    <d v="1994-01-04T00:00:00"/>
    <n v="0"/>
    <n v="12333.33"/>
    <n v="6166.67"/>
    <n v="18500"/>
  </r>
  <r>
    <s v="S"/>
    <x v="82"/>
    <s v="MANKATO"/>
    <s v="OBSTRUCTION REMOVAL &amp; SIGNS"/>
    <d v="1991-06-28T00:00:00"/>
    <n v="2041"/>
    <n v="4371.42"/>
    <n v="1246.5"/>
    <n v="7658.92"/>
  </r>
  <r>
    <s v="S"/>
    <x v="82"/>
    <s v="MANKATO"/>
    <s v="OBSTRUCTION REMOVAL &amp; SIGNS"/>
    <d v="1991-07-17T00:00:00"/>
    <n v="80743.31"/>
    <n v="172280.53"/>
    <n v="18600.43"/>
    <n v="271624.27"/>
  </r>
  <r>
    <s v="S"/>
    <x v="82"/>
    <s v="MANKATO"/>
    <s v="OBSTRUCTION REMOVAL &amp; SIGNS"/>
    <d v="1991-08-27T00:00:00"/>
    <n v="70484.06"/>
    <n v="279868.96999999997"/>
    <n v="80364.89"/>
    <n v="430717.92"/>
  </r>
  <r>
    <s v="S"/>
    <x v="82"/>
    <s v="MANKATO"/>
    <s v="OBSTRUCTION REMOVAL &amp; SIGNS"/>
    <d v="1991-09-12T00:00:00"/>
    <n v="251464.73"/>
    <n v="240030.95"/>
    <n v="89306.32"/>
    <n v="580802"/>
  </r>
  <r>
    <s v="S"/>
    <x v="82"/>
    <s v="MANKATO"/>
    <s v="OBSTRUCTION REMOVAL &amp; SIGNS"/>
    <d v="1991-10-10T00:00:00"/>
    <n v="16922.72"/>
    <n v="143948.13"/>
    <n v="52341.42"/>
    <n v="213212.27000000002"/>
  </r>
  <r>
    <s v="S"/>
    <x v="82"/>
    <s v="MANKATO"/>
    <s v="OBSTRUCTION REMOVAL &amp; SIGNS"/>
    <d v="1993-02-10T00:00:00"/>
    <n v="165950.49"/>
    <n v="-54278.37"/>
    <n v="-394.39"/>
    <n v="111277.73"/>
  </r>
  <r>
    <s v="S"/>
    <x v="82"/>
    <s v="MANKATO"/>
    <s v="OBSTRUCTION REMOVAL &amp; SIGNS"/>
    <d v="1995-05-25T00:00:00"/>
    <n v="35855.519999999997"/>
    <n v="51979.62"/>
    <n v="45136.44"/>
    <n v="132971.58000000002"/>
  </r>
  <r>
    <s v="S"/>
    <x v="82"/>
    <s v="MANKATO"/>
    <s v="RNWY REHAB,GROOVE &amp; LAND"/>
    <d v="1991-09-05T00:00:00"/>
    <n v="63974.97"/>
    <n v="0"/>
    <n v="7108.33"/>
    <n v="71083.3"/>
  </r>
  <r>
    <s v="S"/>
    <x v="82"/>
    <s v="MANKATO"/>
    <s v="RNWY REHAB,GROOVE &amp; LAND"/>
    <d v="1991-10-02T00:00:00"/>
    <n v="501702.24"/>
    <n v="0"/>
    <n v="55744.69"/>
    <n v="557446.92999999993"/>
  </r>
  <r>
    <s v="S"/>
    <x v="82"/>
    <s v="MANKATO"/>
    <s v="RNWY REHAB,GROOVE &amp; LAND"/>
    <d v="1991-10-25T00:00:00"/>
    <n v="101795.44"/>
    <n v="0"/>
    <n v="11310.6"/>
    <n v="113106.04000000001"/>
  </r>
  <r>
    <s v="S"/>
    <x v="82"/>
    <s v="MANKATO"/>
    <s v="RNWY REHAB,GROOVE &amp; LAND"/>
    <d v="1991-11-08T00:00:00"/>
    <n v="85015.13"/>
    <n v="0"/>
    <n v="9446.1299999999992"/>
    <n v="94461.260000000009"/>
  </r>
  <r>
    <s v="S"/>
    <x v="82"/>
    <s v="MANKATO"/>
    <s v="RNWY REHAB,GROOVE &amp; LAND"/>
    <d v="1992-01-06T00:00:00"/>
    <n v="78002.5"/>
    <n v="0"/>
    <n v="-26188.87"/>
    <n v="51813.630000000005"/>
  </r>
  <r>
    <s v="S"/>
    <x v="82"/>
    <s v="MANKATO"/>
    <s v="RNWY REHAB,GROOVE &amp; LAND"/>
    <d v="1992-01-06T00:00:00"/>
    <n v="250961.81"/>
    <n v="0"/>
    <n v="0"/>
    <n v="250961.81"/>
  </r>
  <r>
    <s v="S"/>
    <x v="82"/>
    <s v="MANKATO"/>
    <s v="RNWY REHAB,GROOVE &amp; LAND"/>
    <d v="1994-03-03T00:00:00"/>
    <n v="4500"/>
    <n v="0"/>
    <n v="500"/>
    <n v="5000"/>
  </r>
  <r>
    <s v="S"/>
    <x v="82"/>
    <s v="MANKATO"/>
    <s v="RNWY REHAB,GROOVE &amp; LAND"/>
    <d v="1994-08-08T00:00:00"/>
    <n v="94681.91"/>
    <n v="0"/>
    <n v="14170.11"/>
    <n v="108852.02"/>
  </r>
  <r>
    <s v="S"/>
    <x v="82"/>
    <s v="MANKATO"/>
    <s v="RNWY REHAB,GROOVE &amp; LAND"/>
    <d v="1994-09-15T00:00:00"/>
    <n v="31949.1"/>
    <n v="0"/>
    <n v="0"/>
    <n v="31949.1"/>
  </r>
  <r>
    <s v="S"/>
    <x v="82"/>
    <s v="MANKATO"/>
    <s v="TAXIWAY &amp; APRON REHABILITATION"/>
    <d v="1991-10-05T00:00:00"/>
    <n v="0"/>
    <n v="247276.65"/>
    <n v="123638.33"/>
    <n v="370914.98"/>
  </r>
  <r>
    <s v="S"/>
    <x v="82"/>
    <s v="MANKATO"/>
    <s v="TAXIWAY &amp; APRON REHABILITATION"/>
    <d v="1994-01-19T00:00:00"/>
    <n v="0"/>
    <n v="6723.35"/>
    <n v="19361.669999999998"/>
    <n v="26085.019999999997"/>
  </r>
  <r>
    <s v="S"/>
    <x v="82"/>
    <s v="MANKATO"/>
    <s v="TAXIWAY &amp; APRON REHABILITATION"/>
    <d v="1994-01-19T00:00:00"/>
    <n v="0"/>
    <n v="8000"/>
    <n v="0"/>
    <n v="8000"/>
  </r>
  <r>
    <s v="S"/>
    <x v="82"/>
    <s v="MANKATO"/>
    <s v="TAXIWAY &amp; APRON REHABILITATION"/>
    <d v="1994-01-19T00:00:00"/>
    <n v="0"/>
    <n v="24957.88"/>
    <n v="0"/>
    <n v="24957.88"/>
  </r>
  <r>
    <s v="S"/>
    <x v="82"/>
    <s v="MANKATO"/>
    <s v="MASTER PLAN &amp; ALP UPDATE"/>
    <d v="1995-01-04T00:00:00"/>
    <n v="78646"/>
    <n v="0"/>
    <n v="8738.44"/>
    <n v="87384.44"/>
  </r>
  <r>
    <s v="S"/>
    <x v="82"/>
    <s v="MANKATO"/>
    <s v="AIRPORT EQUIPMENT"/>
    <d v="1992-09-09T00:00:00"/>
    <n v="0"/>
    <n v="22528"/>
    <n v="11264"/>
    <n v="33792"/>
  </r>
  <r>
    <s v="S"/>
    <x v="82"/>
    <s v="MANKATO"/>
    <s v="ADDL LIGHTED SIGNS"/>
    <d v="1994-01-04T00:00:00"/>
    <n v="43821.31"/>
    <n v="0"/>
    <n v="4869.03"/>
    <n v="48690.34"/>
  </r>
  <r>
    <s v="S"/>
    <x v="82"/>
    <s v="MANKATO"/>
    <s v="ADDL LIGHTED SIGNS"/>
    <d v="1994-04-27T00:00:00"/>
    <n v="37132.65"/>
    <n v="0"/>
    <n v="4125.8500000000004"/>
    <n v="41258.5"/>
  </r>
  <r>
    <s v="S"/>
    <x v="82"/>
    <s v="MANKATO"/>
    <s v="ADDL LIGHTED SIGNS"/>
    <d v="1994-08-22T00:00:00"/>
    <n v="14840.24"/>
    <n v="0"/>
    <n v="1648.92"/>
    <n v="16489.16"/>
  </r>
  <r>
    <s v="S"/>
    <x v="82"/>
    <s v="MANKATO"/>
    <s v="ADDL LIGHTED SIGNS"/>
    <d v="1994-10-31T00:00:00"/>
    <n v="1510.2"/>
    <n v="0"/>
    <n v="167.8"/>
    <n v="1678"/>
  </r>
  <r>
    <s v="S"/>
    <x v="82"/>
    <s v="MANKATO"/>
    <s v="ADDL LIGHTED SIGNS"/>
    <d v="1996-09-11T00:00:00"/>
    <n v="37695"/>
    <n v="0"/>
    <n v="4188.3999999999996"/>
    <n v="41883.4"/>
  </r>
  <r>
    <s v="S"/>
    <x v="82"/>
    <s v="MANKATO"/>
    <s v="ADDL LIGHTED SIGNS"/>
    <d v="1996-10-04T00:00:00"/>
    <n v="0.6"/>
    <n v="0"/>
    <n v="0"/>
    <n v="0.6"/>
  </r>
  <r>
    <s v="S"/>
    <x v="82"/>
    <s v="MANKATO"/>
    <s v="ADDL LIGHTED SIGNS"/>
    <d v="1996-10-04T00:00:00"/>
    <n v="10967.4"/>
    <n v="0"/>
    <n v="0"/>
    <n v="10967.4"/>
  </r>
  <r>
    <s v="S"/>
    <x v="82"/>
    <s v="MANKATO"/>
    <s v="PICKUP PLOW &amp; SAND SPREADER"/>
    <d v="1992-12-30T00:00:00"/>
    <n v="0"/>
    <n v="3049.34"/>
    <n v="1524.66"/>
    <n v="4574"/>
  </r>
  <r>
    <s v="S"/>
    <x v="82"/>
    <s v="MANKATO"/>
    <s v="FUEL SYSTEM REPLACEMENT"/>
    <d v="1994-12-13T00:00:00"/>
    <n v="0"/>
    <n v="80000"/>
    <n v="40000"/>
    <n v="120000"/>
  </r>
  <r>
    <s v="S"/>
    <x v="82"/>
    <s v="MANKATO"/>
    <s v="FUEL SYSTEM REPLACEMENT"/>
    <d v="1995-02-06T00:00:00"/>
    <n v="0"/>
    <n v="27642.39"/>
    <n v="13821.19"/>
    <n v="41463.58"/>
  </r>
  <r>
    <s v="S"/>
    <x v="82"/>
    <s v="MANKATO"/>
    <s v="TAXIWAY 4-22 EXTENSION"/>
    <d v="1994-10-19T00:00:00"/>
    <n v="125511.41"/>
    <n v="0"/>
    <n v="13945.7"/>
    <n v="139457.11000000002"/>
  </r>
  <r>
    <s v="S"/>
    <x v="82"/>
    <s v="MANKATO"/>
    <s v="TAXIWAY 4-22 EXTENSION"/>
    <d v="1994-10-19T00:00:00"/>
    <n v="41316.85"/>
    <n v="0"/>
    <n v="4590.76"/>
    <n v="45907.61"/>
  </r>
  <r>
    <s v="S"/>
    <x v="82"/>
    <s v="MANKATO"/>
    <s v="TAXIWAY 4-22 EXTENSION"/>
    <d v="1995-01-04T00:00:00"/>
    <n v="27196.26"/>
    <n v="0"/>
    <n v="3021.8"/>
    <n v="30218.059999999998"/>
  </r>
  <r>
    <s v="S"/>
    <x v="82"/>
    <s v="MANKATO"/>
    <s v="TAXIWAY 4-22 EXTENSION"/>
    <d v="1995-10-30T00:00:00"/>
    <n v="43924.2"/>
    <n v="0"/>
    <n v="4880.47"/>
    <n v="48804.67"/>
  </r>
  <r>
    <s v="S"/>
    <x v="82"/>
    <s v="MANKATO"/>
    <s v="TAXIWAY 4-22 EXTENSION"/>
    <d v="1995-12-06T00:00:00"/>
    <n v="13422.34"/>
    <n v="0"/>
    <n v="1491.37"/>
    <n v="14913.71"/>
  </r>
  <r>
    <s v="S"/>
    <x v="82"/>
    <s v="MANKATO"/>
    <s v="TAXIWAY 4-22 EXTENSION"/>
    <d v="1996-09-11T00:00:00"/>
    <n v="22853"/>
    <n v="9086.64"/>
    <n v="11653.77"/>
    <n v="43593.41"/>
  </r>
  <r>
    <s v="S"/>
    <x v="82"/>
    <s v="MANKATO"/>
    <s v="TAXIWAY 4-22 EXTENSION"/>
    <d v="1996-10-04T00:00:00"/>
    <n v="41133"/>
    <n v="0"/>
    <n v="1"/>
    <n v="41134"/>
  </r>
  <r>
    <s v="S"/>
    <x v="82"/>
    <s v="MANKATO"/>
    <s v="MISC. PAVEMENT REHABILITATION"/>
    <d v="1995-12-15T00:00:00"/>
    <n v="0"/>
    <n v="212993.71"/>
    <n v="106496.85"/>
    <n v="319490.56"/>
  </r>
  <r>
    <s v="S"/>
    <x v="82"/>
    <s v="MANKATO"/>
    <s v="MISC. PAVEMENT REHABILITATION"/>
    <d v="1996-02-02T00:00:00"/>
    <n v="0"/>
    <n v="114609.88"/>
    <n v="57304.95"/>
    <n v="171914.83000000002"/>
  </r>
  <r>
    <s v="S"/>
    <x v="82"/>
    <s v="MANKATO"/>
    <s v="MISC. PAVEMENT REHABILITATION"/>
    <d v="1996-07-10T00:00:00"/>
    <n v="0"/>
    <n v="151844.62"/>
    <n v="75922.31"/>
    <n v="227766.93"/>
  </r>
  <r>
    <s v="S"/>
    <x v="82"/>
    <s v="MANKATO"/>
    <s v="MISC. PAVEMENT REHABILITATION"/>
    <d v="1996-08-28T00:00:00"/>
    <n v="0"/>
    <n v="231774.65"/>
    <n v="115887.31"/>
    <n v="347661.95999999996"/>
  </r>
  <r>
    <s v="S"/>
    <x v="82"/>
    <s v="MANKATO"/>
    <s v="MISC. PAVEMENT REHABILITATION"/>
    <d v="1996-11-05T00:00:00"/>
    <n v="0"/>
    <n v="28354.29"/>
    <n v="14177.15"/>
    <n v="42531.44"/>
  </r>
  <r>
    <s v="S"/>
    <x v="82"/>
    <s v="MANKATO"/>
    <s v="MISC. PAVEMENT REHABILITATION"/>
    <d v="1997-01-03T00:00:00"/>
    <n v="0"/>
    <n v="8139.66"/>
    <n v="4069.83"/>
    <n v="12209.49"/>
  </r>
  <r>
    <s v="S"/>
    <x v="82"/>
    <s v="MANKATO"/>
    <s v="MISC. PAVEMENT REHABILITATION"/>
    <d v="1997-02-12T00:00:00"/>
    <n v="0"/>
    <n v="15577.84"/>
    <n v="7788.91"/>
    <n v="23366.75"/>
  </r>
  <r>
    <s v="S"/>
    <x v="82"/>
    <s v="MANKATO"/>
    <s v="MISC. PAVEMENT REHABILITATION"/>
    <d v="1999-06-28T00:00:00"/>
    <n v="0"/>
    <n v="136756.84"/>
    <n v="68378.42"/>
    <n v="205135.26"/>
  </r>
  <r>
    <s v="S"/>
    <x v="82"/>
    <s v="MANKATO"/>
    <s v="FWD TRUCK W/PLOW"/>
    <d v="1995-02-06T00:00:00"/>
    <n v="0"/>
    <n v="24850"/>
    <n v="12425"/>
    <n v="37275"/>
  </r>
  <r>
    <s v="S"/>
    <x v="82"/>
    <s v="MANKATO"/>
    <s v="PERSONNEL LIFT"/>
    <d v="1995-05-25T00:00:00"/>
    <n v="0"/>
    <n v="3922.62"/>
    <n v="1961.31"/>
    <n v="5883.93"/>
  </r>
  <r>
    <s v="S"/>
    <x v="82"/>
    <s v="MANKATO"/>
    <s v="PAVEMENT MARKING"/>
    <d v="1996-04-12T00:00:00"/>
    <n v="0"/>
    <n v="6974.76"/>
    <n v="3487.38"/>
    <n v="10462.14"/>
  </r>
  <r>
    <s v="S"/>
    <x v="82"/>
    <s v="MANKATO"/>
    <s v="TRACTOR WITH MOWER"/>
    <d v="1996-10-17T00:00:00"/>
    <n v="0"/>
    <n v="65672.160000000003"/>
    <n v="32836.080000000002"/>
    <n v="98508.24"/>
  </r>
  <r>
    <s v="S"/>
    <x v="82"/>
    <s v="MANKATO"/>
    <s v="TERMINAL BUILDING"/>
    <d v="1996-12-04T00:00:00"/>
    <n v="0"/>
    <n v="97726.05"/>
    <n v="192245.04"/>
    <n v="289971.09000000003"/>
  </r>
  <r>
    <s v="S"/>
    <x v="82"/>
    <s v="MANKATO"/>
    <s v="TERMINAL BUILDING"/>
    <d v="1997-01-03T00:00:00"/>
    <n v="0"/>
    <n v="75776.38"/>
    <n v="135704.63"/>
    <n v="211481.01"/>
  </r>
  <r>
    <s v="S"/>
    <x v="82"/>
    <s v="MANKATO"/>
    <s v="TERMINAL BUILDING"/>
    <d v="1997-02-06T00:00:00"/>
    <n v="0"/>
    <n v="78104.039999999994"/>
    <n v="147630.35999999999"/>
    <n v="225734.39999999997"/>
  </r>
  <r>
    <s v="S"/>
    <x v="82"/>
    <s v="MANKATO"/>
    <s v="TERMINAL BUILDING"/>
    <d v="1997-03-06T00:00:00"/>
    <n v="0"/>
    <n v="30154.7"/>
    <n v="56997.59"/>
    <n v="87152.29"/>
  </r>
  <r>
    <s v="S"/>
    <x v="82"/>
    <s v="MANKATO"/>
    <s v="TERMINAL BUILDING"/>
    <d v="1997-04-17T00:00:00"/>
    <n v="0"/>
    <n v="51617.74"/>
    <n v="97566.39"/>
    <n v="149184.13"/>
  </r>
  <r>
    <s v="S"/>
    <x v="82"/>
    <s v="MANKATO"/>
    <s v="TERMINAL BUILDING"/>
    <d v="1997-06-05T00:00:00"/>
    <n v="0"/>
    <n v="120429.5"/>
    <n v="135258.48000000001"/>
    <n v="255687.98"/>
  </r>
  <r>
    <s v="S"/>
    <x v="82"/>
    <s v="MANKATO"/>
    <s v="TERMINAL BUILDING"/>
    <d v="1997-07-15T00:00:00"/>
    <n v="0"/>
    <n v="105158.05"/>
    <n v="198766.91"/>
    <n v="303924.96000000002"/>
  </r>
  <r>
    <s v="S"/>
    <x v="82"/>
    <s v="MANKATO"/>
    <s v="TERMINAL BUILDING"/>
    <d v="1997-08-22T00:00:00"/>
    <n v="0"/>
    <n v="49366.68"/>
    <n v="93109.32"/>
    <n v="142476"/>
  </r>
  <r>
    <s v="S"/>
    <x v="82"/>
    <s v="MANKATO"/>
    <s v="TERMINAL BUILDING"/>
    <d v="1997-09-15T00:00:00"/>
    <n v="0"/>
    <n v="22276.42"/>
    <n v="134681.34"/>
    <n v="156957.76000000001"/>
  </r>
  <r>
    <s v="S"/>
    <x v="82"/>
    <s v="MANKATO"/>
    <s v="TERMINAL BUILDING"/>
    <d v="1998-04-15T00:00:00"/>
    <n v="0"/>
    <n v="9390.44"/>
    <n v="12965.06"/>
    <n v="22355.5"/>
  </r>
  <r>
    <s v="S"/>
    <x v="82"/>
    <s v="MANKATO"/>
    <s v="RECONST. TWY A &amp; PART. B"/>
    <d v="1997-08-14T00:00:00"/>
    <n v="201784"/>
    <n v="0"/>
    <n v="22421.03"/>
    <n v="224205.03"/>
  </r>
  <r>
    <s v="S"/>
    <x v="82"/>
    <s v="MANKATO"/>
    <s v="RECONST. TWY A &amp; PART. B"/>
    <d v="1997-09-24T00:00:00"/>
    <n v="232920"/>
    <n v="0"/>
    <n v="25879.47"/>
    <n v="258799.47"/>
  </r>
  <r>
    <s v="S"/>
    <x v="82"/>
    <s v="MANKATO"/>
    <s v="RECONST. TWY A &amp; PART. B"/>
    <d v="1997-11-17T00:00:00"/>
    <n v="365486"/>
    <n v="0"/>
    <n v="40610.29"/>
    <n v="406096.29"/>
  </r>
  <r>
    <s v="S"/>
    <x v="82"/>
    <s v="MANKATO"/>
    <s v="RECONST. TWY A &amp; PART. B"/>
    <d v="1998-02-25T00:00:00"/>
    <n v="44586"/>
    <n v="0"/>
    <n v="94247.31"/>
    <n v="138833.31"/>
  </r>
  <r>
    <s v="S"/>
    <x v="82"/>
    <s v="MANKATO"/>
    <s v="RECONST. TWY A &amp; PART. B"/>
    <d v="1998-02-25T00:00:00"/>
    <n v="0"/>
    <n v="112339.07"/>
    <n v="0"/>
    <n v="112339.07"/>
  </r>
  <r>
    <s v="S"/>
    <x v="82"/>
    <s v="MANKATO"/>
    <s v="RECONST. TWY A &amp; PART. B"/>
    <d v="1998-07-28T00:00:00"/>
    <n v="0"/>
    <n v="113425.68"/>
    <n v="80127.12"/>
    <n v="193552.8"/>
  </r>
  <r>
    <s v="S"/>
    <x v="82"/>
    <s v="MANKATO"/>
    <s v="RECONST. TWY A &amp; PART. B"/>
    <d v="1999-02-22T00:00:00"/>
    <n v="4685"/>
    <n v="0"/>
    <n v="24691.73"/>
    <n v="29376.73"/>
  </r>
  <r>
    <s v="S"/>
    <x v="82"/>
    <s v="MANKATO"/>
    <s v="RECONST. TWY A &amp; PART. B"/>
    <d v="1999-02-22T00:00:00"/>
    <n v="0"/>
    <n v="17937.75"/>
    <n v="0"/>
    <n v="17937.75"/>
  </r>
  <r>
    <s v="S"/>
    <x v="82"/>
    <s v="MANKATO"/>
    <s v="RECONST. TWY A &amp; PART. B"/>
    <d v="2000-03-29T00:00:00"/>
    <n v="192474"/>
    <n v="0"/>
    <n v="32779.57"/>
    <n v="225253.57"/>
  </r>
  <r>
    <s v="S"/>
    <x v="82"/>
    <s v="MANKATO"/>
    <s v="RECONST. TWY A &amp; PART. B"/>
    <d v="2000-03-29T00:00:00"/>
    <n v="0"/>
    <n v="17088.849999999999"/>
    <n v="0"/>
    <n v="17088.849999999999"/>
  </r>
  <r>
    <s v="S"/>
    <x v="82"/>
    <s v="MANKATO"/>
    <s v="RECONST. TWY A &amp; PART. B"/>
    <d v="2000-06-09T00:00:00"/>
    <n v="0"/>
    <n v="2565.98"/>
    <n v="1710.66"/>
    <n v="4276.6400000000003"/>
  </r>
  <r>
    <s v="S"/>
    <x v="82"/>
    <s v="MANKATO"/>
    <s v="RECONST. TWY A &amp; PART. B"/>
    <d v="2000-06-14T00:00:00"/>
    <n v="0"/>
    <n v="5642.67"/>
    <n v="6144"/>
    <n v="11786.67"/>
  </r>
  <r>
    <s v="S"/>
    <x v="82"/>
    <s v="MANKATO"/>
    <s v="AIRPORT WATER &amp; SEWER"/>
    <d v="1998-03-10T00:00:00"/>
    <n v="0"/>
    <n v="468065.59"/>
    <n v="572089.41"/>
    <n v="1040155"/>
  </r>
  <r>
    <s v="S"/>
    <x v="82"/>
    <s v="MANKATO"/>
    <s v="AIRPORT WATER &amp; SEWER"/>
    <d v="1998-09-25T00:00:00"/>
    <n v="0"/>
    <n v="14934.41"/>
    <n v="18253.53"/>
    <n v="33187.94"/>
  </r>
  <r>
    <s v="S"/>
    <x v="82"/>
    <s v="MANKATO"/>
    <s v="TERMINAL BUILDING FURNISHINGS"/>
    <d v="1997-11-13T00:00:00"/>
    <n v="0"/>
    <n v="43585.03"/>
    <n v="29056.69"/>
    <n v="72641.72"/>
  </r>
  <r>
    <s v="S"/>
    <x v="82"/>
    <s v="MANKATO"/>
    <s v="GRADE &amp; PAVE PARKING LOT &amp; ACCESS RD."/>
    <d v="1998-09-25T00:00:00"/>
    <n v="0"/>
    <n v="65212.71"/>
    <n v="43475.14"/>
    <n v="108687.85"/>
  </r>
  <r>
    <s v="S"/>
    <x v="82"/>
    <s v="MANKATO"/>
    <s v="GRADE &amp; PAVE PARKING LOT &amp; ACCESS RD."/>
    <d v="1998-11-02T00:00:00"/>
    <n v="0"/>
    <n v="72345.53"/>
    <n v="48230.35"/>
    <n v="120575.88"/>
  </r>
  <r>
    <s v="S"/>
    <x v="82"/>
    <s v="MANKATO"/>
    <s v="GRADE &amp; PAVE PARKING LOT &amp; ACCESS RD."/>
    <d v="1998-11-20T00:00:00"/>
    <n v="0"/>
    <n v="73069.59"/>
    <n v="48713.07"/>
    <n v="121782.66"/>
  </r>
  <r>
    <s v="S"/>
    <x v="82"/>
    <s v="MANKATO"/>
    <s v="GRADE &amp; PAVE PARKING LOT &amp; ACCESS RD."/>
    <d v="1999-02-11T00:00:00"/>
    <n v="0"/>
    <n v="8692.99"/>
    <n v="7624.07"/>
    <n v="16317.06"/>
  </r>
  <r>
    <s v="S"/>
    <x v="82"/>
    <s v="MANKATO"/>
    <s v="GRADE &amp; PAVE PARKING LOT &amp; ACCESS RD."/>
    <d v="1999-08-13T00:00:00"/>
    <n v="0"/>
    <n v="19223.96"/>
    <n v="12912.22"/>
    <n v="32136.18"/>
  </r>
  <r>
    <s v="S"/>
    <x v="82"/>
    <s v="MANKATO"/>
    <s v="GRADE &amp; PAVE PARKING LOT &amp; ACCESS RD."/>
    <d v="2000-03-03T00:00:00"/>
    <n v="0"/>
    <n v="109087.34"/>
    <n v="71845.149999999994"/>
    <n v="180932.49"/>
  </r>
  <r>
    <s v="S"/>
    <x v="82"/>
    <s v="MANKATO"/>
    <s v="VEHICLE SWAP W/PLOW"/>
    <d v="1998-07-13T00:00:00"/>
    <n v="0"/>
    <n v="3000"/>
    <n v="2000"/>
    <n v="5000"/>
  </r>
  <r>
    <s v="S"/>
    <x v="82"/>
    <s v="MANKATO"/>
    <s v="HANGAR SITE PREPARATION"/>
    <d v="1999-01-22T00:00:00"/>
    <n v="0"/>
    <n v="71606.39"/>
    <n v="71677.179999999993"/>
    <n v="143283.57"/>
  </r>
  <r>
    <s v="S"/>
    <x v="82"/>
    <s v="MANKATO"/>
    <s v="HANGAR SITE PREPARATION"/>
    <d v="1999-08-13T00:00:00"/>
    <n v="0"/>
    <n v="19610.36"/>
    <n v="19614.080000000002"/>
    <n v="39224.44"/>
  </r>
  <r>
    <s v="S"/>
    <x v="82"/>
    <s v="MANKATO"/>
    <s v="HANGAR SITE PREPARATION"/>
    <d v="2000-03-03T00:00:00"/>
    <n v="0"/>
    <n v="12893.5"/>
    <n v="12893.5"/>
    <n v="25787"/>
  </r>
  <r>
    <s v="S"/>
    <x v="82"/>
    <s v="MANKATO"/>
    <s v="ENTRANCE ROAD RELOCATION"/>
    <d v="1999-12-21T00:00:00"/>
    <n v="0"/>
    <n v="171589.73"/>
    <n v="114393.14"/>
    <n v="285982.87"/>
  </r>
  <r>
    <s v="S"/>
    <x v="82"/>
    <s v="MANKATO"/>
    <s v="ENTRANCE ROAD RELOCATION"/>
    <d v="2000-02-07T00:00:00"/>
    <n v="0"/>
    <n v="3131.86"/>
    <n v="2087.91"/>
    <n v="5219.7700000000004"/>
  </r>
  <r>
    <s v="S"/>
    <x v="82"/>
    <s v="MANKATO"/>
    <s v="ENTRANCE ROAD RELOCATION"/>
    <d v="2000-04-10T00:00:00"/>
    <n v="0"/>
    <n v="20878.41"/>
    <n v="13918.95"/>
    <n v="34797.360000000001"/>
  </r>
  <r>
    <s v="S"/>
    <x v="82"/>
    <s v="MANKATO"/>
    <s v="AIRPORT SECURITY FENCING"/>
    <d v="1999-12-13T00:00:00"/>
    <n v="0"/>
    <n v="15264.98"/>
    <n v="10176.65"/>
    <n v="25441.629999999997"/>
  </r>
  <r>
    <s v="S"/>
    <x v="82"/>
    <s v="MANKATO"/>
    <s v="AIRPORT SECURITY FENCING"/>
    <d v="2000-03-03T00:00:00"/>
    <n v="0"/>
    <n v="6673.8"/>
    <n v="4449.2"/>
    <n v="11123"/>
  </r>
  <r>
    <s v="S"/>
    <x v="82"/>
    <s v="MANKATO"/>
    <s v="UNPAID PAST PROJECT COSTS/FEES"/>
    <d v="2000-08-09T00:00:00"/>
    <n v="0"/>
    <n v="11781.98"/>
    <n v="7854.66"/>
    <n v="19636.64"/>
  </r>
  <r>
    <s v="S"/>
    <x v="82"/>
    <s v="MANKATO"/>
    <s v="PRELIM ENG-RWY EXTENS/MASTER PLAN UPDATE"/>
    <d v="2002-07-12T00:00:00"/>
    <n v="0"/>
    <n v="50664.61"/>
    <n v="33776.410000000003"/>
    <n v="84441.02"/>
  </r>
  <r>
    <s v="S"/>
    <x v="82"/>
    <s v="MANKATO"/>
    <s v="PRELIM ENG-RWY EXTENS/MASTER PLAN UPDATE"/>
    <d v="2002-10-22T00:00:00"/>
    <n v="0"/>
    <n v="43431.45"/>
    <n v="28954.29"/>
    <n v="72385.739999999991"/>
  </r>
  <r>
    <s v="S"/>
    <x v="82"/>
    <s v="MANKATO"/>
    <s v="PRELIM ENG-RWY EXTENS/MASTER PLAN UPDATE"/>
    <d v="2004-04-29T00:00:00"/>
    <n v="0"/>
    <n v="7903.94"/>
    <n v="5269.3"/>
    <n v="13173.24"/>
  </r>
  <r>
    <s v="S"/>
    <x v="82"/>
    <s v="MANKATO"/>
    <s v="PRELIM ENG-RWY EXTENS/MASTER PLAN UPDATE"/>
    <d v="2005-01-28T00:00:00"/>
    <n v="0"/>
    <n v="2787.07"/>
    <n v="1858.04"/>
    <n v="4645.1100000000006"/>
  </r>
  <r>
    <s v="S"/>
    <x v="82"/>
    <s v="MANKATO"/>
    <s v="Emerg Generator &amp; Aprn Rehab AIP-10"/>
    <d v="2002-07-05T00:00:00"/>
    <n v="109517"/>
    <n v="4088.68"/>
    <n v="13359.25"/>
    <n v="126964.93"/>
  </r>
  <r>
    <s v="S"/>
    <x v="82"/>
    <s v="MANKATO"/>
    <s v="Emerg Generator &amp; Aprn Rehab AIP-10"/>
    <d v="2003-07-08T00:00:00"/>
    <n v="40483"/>
    <n v="1511.32"/>
    <n v="7040.75"/>
    <n v="49035.07"/>
  </r>
  <r>
    <s v="S"/>
    <x v="82"/>
    <s v="MANKATO"/>
    <s v="Emerg Generator &amp; Aprn Rehab AIP-10"/>
    <d v="2004-12-30T00:00:00"/>
    <n v="0"/>
    <n v="635.5"/>
    <n v="2322.34"/>
    <n v="2957.84"/>
  </r>
  <r>
    <s v="S"/>
    <x v="82"/>
    <s v="MANKATO"/>
    <s v="Emerg Generator &amp; Aprn Rehab AIP-10"/>
    <d v="2005-08-04T00:00:00"/>
    <n v="17075"/>
    <n v="0"/>
    <n v="0"/>
    <n v="17075"/>
  </r>
  <r>
    <s v="S"/>
    <x v="82"/>
    <s v="MANKATO"/>
    <s v="Prelim Engr - Drainage Improvements"/>
    <d v="2004-04-29T00:00:00"/>
    <n v="0"/>
    <n v="30000"/>
    <n v="20000"/>
    <n v="50000"/>
  </r>
  <r>
    <s v="S"/>
    <x v="82"/>
    <s v="MANKATO"/>
    <s v="Building Demolition &amp; Hangar Site Prep"/>
    <d v="2003-02-27T00:00:00"/>
    <n v="0"/>
    <n v="9375.2999999999993"/>
    <n v="9375.2800000000007"/>
    <n v="18750.580000000002"/>
  </r>
  <r>
    <s v="S"/>
    <x v="82"/>
    <s v="MANKATO"/>
    <s v="Building Demolition &amp; Hangar Site Prep"/>
    <d v="2003-07-14T00:00:00"/>
    <n v="0"/>
    <n v="116512.95"/>
    <n v="116512.97"/>
    <n v="233025.91999999998"/>
  </r>
  <r>
    <s v="S"/>
    <x v="82"/>
    <s v="MANKATO"/>
    <s v="Building Demolition &amp; Hangar Site Prep"/>
    <d v="2004-01-08T00:00:00"/>
    <n v="0"/>
    <n v="22132.720000000001"/>
    <n v="22132.69"/>
    <n v="44265.41"/>
  </r>
  <r>
    <s v="S"/>
    <x v="82"/>
    <s v="MANKATO"/>
    <s v="Fencing AIP-11"/>
    <d v="2003-10-21T00:00:00"/>
    <n v="208934"/>
    <n v="0"/>
    <n v="23216.52"/>
    <n v="232150.52"/>
  </r>
  <r>
    <s v="S"/>
    <x v="82"/>
    <s v="MANKATO"/>
    <s v="Fencing AIP-11"/>
    <d v="2004-04-29T00:00:00"/>
    <n v="8488"/>
    <n v="0"/>
    <n v="941.48"/>
    <n v="9429.48"/>
  </r>
  <r>
    <s v="S"/>
    <x v="82"/>
    <s v="MANKATO"/>
    <s v="Fencing AIP-11"/>
    <d v="2005-03-23T00:00:00"/>
    <n v="5664"/>
    <n v="0"/>
    <n v="629.91"/>
    <n v="6293.91"/>
  </r>
  <r>
    <s v="S"/>
    <x v="82"/>
    <s v="MANKATO"/>
    <s v="Maintenance Truck"/>
    <d v="2003-10-21T00:00:00"/>
    <n v="0"/>
    <n v="13178.25"/>
    <n v="8785.5"/>
    <n v="21963.75"/>
  </r>
  <r>
    <s v="S"/>
    <x v="82"/>
    <s v="MANKATO"/>
    <s v="Prelm Engr - ALP, Zoning, Rwy Recnst Dgn"/>
    <d v="2004-04-29T00:00:00"/>
    <n v="0"/>
    <n v="50586.720000000001"/>
    <n v="33724.480000000003"/>
    <n v="84311.200000000012"/>
  </r>
  <r>
    <s v="S"/>
    <x v="82"/>
    <s v="MANKATO"/>
    <s v="Prelm Engr - ALP, Zoning, Rwy Recnst Dgn"/>
    <d v="2005-01-28T00:00:00"/>
    <n v="0"/>
    <n v="35278.36"/>
    <n v="23518.91"/>
    <n v="58797.270000000004"/>
  </r>
  <r>
    <s v="S"/>
    <x v="82"/>
    <s v="MANKATO"/>
    <s v="Prelm Engr - ALP, Zoning, Rwy Recnst Dgn"/>
    <d v="2006-01-17T00:00:00"/>
    <n v="0"/>
    <n v="19534.47"/>
    <n v="13022.98"/>
    <n v="32557.45"/>
  </r>
  <r>
    <s v="S"/>
    <x v="82"/>
    <s v="MANKATO"/>
    <s v="Prelm Engr - ALP, Zoning, Rwy Recnst Dgn"/>
    <d v="2006-03-24T00:00:00"/>
    <n v="0"/>
    <n v="18753.650000000001"/>
    <n v="12502.44"/>
    <n v="31256.090000000004"/>
  </r>
  <r>
    <s v="S"/>
    <x v="82"/>
    <s v="MANKATO"/>
    <s v="Prelm Engr - ALP, Zoning, Rwy Recnst Dgn"/>
    <d v="2006-09-19T00:00:00"/>
    <n v="0"/>
    <n v="19846.8"/>
    <n v="13231.19"/>
    <n v="33077.99"/>
  </r>
  <r>
    <s v="S"/>
    <x v="82"/>
    <s v="MANKATO"/>
    <s v="Prelm Engr - ALP, Zoning, Rwy Recnst Dgn"/>
    <d v="2007-05-23T00:00:00"/>
    <n v="0"/>
    <n v="70212.320000000007"/>
    <n v="30091"/>
    <n v="100303.32"/>
  </r>
  <r>
    <s v="S"/>
    <x v="82"/>
    <s v="MANKATO"/>
    <s v="Prelm Engr - ALP, Zoning, Rwy Recnst Dgn"/>
    <d v="2007-09-27T00:00:00"/>
    <n v="0"/>
    <n v="9185.93"/>
    <n v="3936.83"/>
    <n v="13122.76"/>
  </r>
  <r>
    <s v="S"/>
    <x v="82"/>
    <s v="MANKATO"/>
    <s v="Pvmt Rehab Twy &amp; Taxilane AIP-12"/>
    <d v="2004-06-11T00:00:00"/>
    <n v="150000"/>
    <n v="22340"/>
    <n v="27864.99"/>
    <n v="200204.99"/>
  </r>
  <r>
    <s v="S"/>
    <x v="82"/>
    <s v="MANKATO"/>
    <s v="Rwy 15/33 RSA AIP 13-04"/>
    <d v="2005-01-25T00:00:00"/>
    <n v="6222"/>
    <n v="0"/>
    <n v="328.11"/>
    <n v="6550.11"/>
  </r>
  <r>
    <s v="S"/>
    <x v="82"/>
    <s v="MANKATO"/>
    <s v="Rwy 15/33 RSA AIP 13-04"/>
    <d v="2005-05-05T00:00:00"/>
    <n v="55859"/>
    <n v="0"/>
    <n v="2939.43"/>
    <n v="58798.43"/>
  </r>
  <r>
    <s v="S"/>
    <x v="82"/>
    <s v="MANKATO"/>
    <s v="Rwy 15/33 RSA AIP 13-04"/>
    <d v="2006-01-24T00:00:00"/>
    <n v="134638"/>
    <n v="0"/>
    <n v="7087.08"/>
    <n v="141725.07999999999"/>
  </r>
  <r>
    <s v="S"/>
    <x v="82"/>
    <s v="MANKATO"/>
    <s v="Rwy 15/33 RSA AIP 13-04"/>
    <d v="2006-10-19T00:00:00"/>
    <n v="11918"/>
    <n v="0"/>
    <n v="626.54"/>
    <n v="12544.54"/>
  </r>
  <r>
    <s v="S"/>
    <x v="82"/>
    <s v="MANKATO"/>
    <s v="Drainage"/>
    <d v="2006-02-09T00:00:00"/>
    <n v="0"/>
    <n v="429389.12"/>
    <n v="184023.9"/>
    <n v="613413.02"/>
  </r>
  <r>
    <s v="S"/>
    <x v="82"/>
    <s v="MANKATO"/>
    <s v="Drainage"/>
    <d v="2006-09-19T00:00:00"/>
    <n v="0"/>
    <n v="113315.29"/>
    <n v="41157.43"/>
    <n v="154472.72"/>
  </r>
  <r>
    <s v="S"/>
    <x v="82"/>
    <s v="MANKATO"/>
    <s v="Drainage"/>
    <d v="2007-12-19T00:00:00"/>
    <n v="0"/>
    <n v="6601.18"/>
    <n v="10235.34"/>
    <n v="16836.52"/>
  </r>
  <r>
    <s v="S"/>
    <x v="82"/>
    <s v="MANKATO"/>
    <s v="Hangar Site Prep"/>
    <d v="2006-10-30T00:00:00"/>
    <n v="0"/>
    <n v="83412.22"/>
    <n v="79689.81"/>
    <n v="163102.03"/>
  </r>
  <r>
    <s v="S"/>
    <x v="82"/>
    <s v="MANKATO"/>
    <s v="Runway Reconstruction, Ext. 14-07, 15-07"/>
    <d v="2007-10-08T00:00:00"/>
    <n v="763381"/>
    <n v="76576.960000000006"/>
    <n v="72998.259999999995"/>
    <n v="912956.22"/>
  </r>
  <r>
    <s v="S"/>
    <x v="82"/>
    <s v="MANKATO"/>
    <s v="Runway Reconstruction, Ext. 14-07, 15-07"/>
    <d v="2007-12-19T00:00:00"/>
    <n v="1059777"/>
    <n v="394416.52"/>
    <n v="377842.35"/>
    <n v="1832035.87"/>
  </r>
  <r>
    <s v="S"/>
    <x v="82"/>
    <s v="MANKATO"/>
    <s v="Runway Reconstruction, Ext. 14-07, 15-07"/>
    <d v="2007-12-19T00:00:00"/>
    <n v="2907493"/>
    <n v="0"/>
    <n v="0"/>
    <n v="2907493"/>
  </r>
  <r>
    <s v="S"/>
    <x v="82"/>
    <s v="MANKATO"/>
    <s v="Runway Reconstruction, Ext. 14-07, 15-07"/>
    <d v="2008-03-14T00:00:00"/>
    <n v="0"/>
    <n v="83229.740000000005"/>
    <n v="79339.070000000007"/>
    <n v="162568.81"/>
  </r>
  <r>
    <s v="S"/>
    <x v="82"/>
    <s v="MANKATO"/>
    <s v="Runway Reconstruction, Ext. 14-07, 15-07"/>
    <d v="2008-03-14T00:00:00"/>
    <n v="829703"/>
    <n v="0"/>
    <n v="0"/>
    <n v="829703"/>
  </r>
  <r>
    <s v="S"/>
    <x v="82"/>
    <s v="MANKATO"/>
    <s v="Runway Reconstruction, Ext. 14-07, 15-07"/>
    <d v="2009-08-19T00:00:00"/>
    <n v="0"/>
    <n v="32923.519999999997"/>
    <n v="29515.58"/>
    <n v="62439.1"/>
  </r>
  <r>
    <s v="S"/>
    <x v="82"/>
    <s v="MANKATO"/>
    <s v="Runway Reconstruction, Ext. 14-07, 15-07"/>
    <d v="2009-08-19T00:00:00"/>
    <n v="192804"/>
    <n v="0"/>
    <n v="0"/>
    <n v="192804"/>
  </r>
  <r>
    <s v="S"/>
    <x v="82"/>
    <s v="MANKATO"/>
    <s v="Runway Reconstruction, Ext. 14-07, 15-07"/>
    <d v="2011-05-10T00:00:00"/>
    <n v="50000"/>
    <n v="0"/>
    <n v="0"/>
    <n v="50000"/>
  </r>
  <r>
    <s v="S"/>
    <x v="82"/>
    <s v="MANKATO"/>
    <s v="Runway Reconstruction, Ext. 14-07, 15-07"/>
    <d v="2011-05-23T00:00:00"/>
    <n v="50000"/>
    <n v="0"/>
    <n v="0"/>
    <n v="50000"/>
  </r>
  <r>
    <s v="S"/>
    <x v="82"/>
    <s v="MANKATO"/>
    <s v="Runway Reconstruction, Ext. 14-07, 15-07"/>
    <d v="2011-05-23T00:00:00"/>
    <n v="216239"/>
    <n v="0"/>
    <n v="0"/>
    <n v="216239"/>
  </r>
  <r>
    <s v="S"/>
    <x v="82"/>
    <s v="MANKATO"/>
    <s v="Mower and Bobcat"/>
    <d v="2007-12-19T00:00:00"/>
    <n v="0"/>
    <n v="58527.71"/>
    <n v="25083.31"/>
    <n v="83611.02"/>
  </r>
  <r>
    <s v="S"/>
    <x v="82"/>
    <s v="MANKATO"/>
    <s v="Broom"/>
    <d v="2008-02-13T00:00:00"/>
    <n v="0"/>
    <n v="60729.63"/>
    <n v="26026.98"/>
    <n v="86756.61"/>
  </r>
  <r>
    <s v="S"/>
    <x v="82"/>
    <s v="MANKATO"/>
    <s v="Land Acquisition Parcel 19B  16-08"/>
    <d v="2008-12-03T00:00:00"/>
    <n v="216106"/>
    <n v="24174.17"/>
    <n v="12646.41"/>
    <n v="252926.58"/>
  </r>
  <r>
    <s v="S"/>
    <x v="82"/>
    <s v="MANKATO"/>
    <s v="ARRA - Rwy 4/22 Rehab 17-09"/>
    <d v="2009-09-15T00:00:00"/>
    <n v="150166"/>
    <n v="0"/>
    <n v="0"/>
    <n v="150166"/>
  </r>
  <r>
    <s v="S"/>
    <x v="82"/>
    <s v="MANKATO"/>
    <s v="ARRA - Rwy 4/22 Rehab 17-09"/>
    <d v="2009-09-22T00:00:00"/>
    <n v="21411"/>
    <n v="0"/>
    <n v="0"/>
    <n v="21411"/>
  </r>
  <r>
    <s v="S"/>
    <x v="82"/>
    <s v="MANKATO"/>
    <s v="ARRA - Rwy 4/22 Rehab 17-09"/>
    <d v="2009-10-06T00:00:00"/>
    <n v="437408"/>
    <n v="0"/>
    <n v="0"/>
    <n v="437408"/>
  </r>
  <r>
    <s v="S"/>
    <x v="82"/>
    <s v="MANKATO"/>
    <s v="ARRA - Rwy 4/22 Rehab 17-09"/>
    <d v="2009-11-16T00:00:00"/>
    <n v="50716"/>
    <n v="0"/>
    <n v="0"/>
    <n v="50716"/>
  </r>
  <r>
    <s v="S"/>
    <x v="82"/>
    <s v="MANKATO"/>
    <s v="ARRA - Rwy 4/22 Rehab 17-09"/>
    <d v="2009-12-16T00:00:00"/>
    <n v="395024"/>
    <n v="0"/>
    <n v="0"/>
    <n v="395024"/>
  </r>
  <r>
    <s v="S"/>
    <x v="82"/>
    <s v="MANKATO"/>
    <s v="ARRA - Rwy 4/22 Rehab 17-09"/>
    <d v="2010-02-17T00:00:00"/>
    <n v="16258"/>
    <n v="0"/>
    <n v="0"/>
    <n v="16258"/>
  </r>
  <r>
    <s v="S"/>
    <x v="82"/>
    <s v="MANKATO"/>
    <s v="ARRA - Rwy 4/22 Rehab 17-09"/>
    <d v="2010-03-25T00:00:00"/>
    <n v="1218"/>
    <n v="0"/>
    <n v="0"/>
    <n v="1218"/>
  </r>
  <r>
    <s v="S"/>
    <x v="82"/>
    <s v="MANKATO"/>
    <s v="ARRA - Rwy 4/22 Rehab 17-09"/>
    <d v="2010-04-28T00:00:00"/>
    <n v="8240"/>
    <n v="0"/>
    <n v="0"/>
    <n v="8240"/>
  </r>
  <r>
    <s v="S"/>
    <x v="82"/>
    <s v="MANKATO"/>
    <s v="ARRA - Rwy 4/22 Rehab 17-09"/>
    <d v="2010-06-11T00:00:00"/>
    <n v="32083"/>
    <n v="0"/>
    <n v="0"/>
    <n v="32083"/>
  </r>
  <r>
    <s v="S"/>
    <x v="82"/>
    <s v="MANKATO"/>
    <s v="ARRA - Rwy 4/22 Rehab 17-09"/>
    <d v="2010-09-20T00:00:00"/>
    <n v="15925"/>
    <n v="0"/>
    <n v="0"/>
    <n v="15925"/>
  </r>
  <r>
    <s v="S"/>
    <x v="82"/>
    <s v="MANKATO"/>
    <s v="Rwy 4/22 PAPI's, REIL's  18-09"/>
    <d v="2009-09-23T00:00:00"/>
    <n v="34516"/>
    <n v="0"/>
    <n v="11570.18"/>
    <n v="46086.18"/>
  </r>
  <r>
    <s v="S"/>
    <x v="82"/>
    <s v="MANKATO"/>
    <s v="Rwy 4/22 PAPI's, REIL's  18-09"/>
    <d v="2009-12-24T00:00:00"/>
    <n v="98779"/>
    <n v="0"/>
    <n v="5930.15"/>
    <n v="104709.15"/>
  </r>
  <r>
    <s v="S"/>
    <x v="82"/>
    <s v="MANKATO"/>
    <s v="Rwy 4/22 PAPI's, REIL's  18-09"/>
    <d v="2010-05-19T00:00:00"/>
    <n v="18455"/>
    <n v="0"/>
    <n v="971.36"/>
    <n v="19426.36"/>
  </r>
  <r>
    <s v="S"/>
    <x v="82"/>
    <s v="MANKATO"/>
    <s v="Rwy 4/22 PAPI's, REIL's  18-09"/>
    <d v="2011-12-21T00:00:00"/>
    <n v="37913"/>
    <n v="0"/>
    <n v="1775.31"/>
    <n v="39688.31"/>
  </r>
  <r>
    <s v="S"/>
    <x v="82"/>
    <s v="MANKATO"/>
    <s v="Rwy 4/22 PAPI's, REIL's  18-09"/>
    <d v="2011-12-21T00:00:00"/>
    <n v="5506"/>
    <n v="0"/>
    <n v="0"/>
    <n v="5506"/>
  </r>
  <r>
    <s v="S"/>
    <x v="82"/>
    <s v="MANKATO"/>
    <s v="Fuel Management System"/>
    <d v="2011-12-20T00:00:00"/>
    <n v="0"/>
    <n v="9600"/>
    <n v="9600"/>
    <n v="19200"/>
  </r>
  <r>
    <s v="S"/>
    <x v="82"/>
    <s v="MANKATO"/>
    <s v="SRE Tractor/Diamond Mower"/>
    <d v="2010-03-25T00:00:00"/>
    <n v="0"/>
    <n v="97399.33"/>
    <n v="48699.67"/>
    <n v="146099"/>
  </r>
  <r>
    <s v="S"/>
    <x v="82"/>
    <s v="MANKATO"/>
    <s v="F&amp;I REIL's Runway 15"/>
    <d v="2012-05-11T00:00:00"/>
    <n v="0"/>
    <n v="5862.5"/>
    <n v="2512.5"/>
    <n v="8375"/>
  </r>
  <r>
    <s v="S"/>
    <x v="82"/>
    <s v="MANKATO"/>
    <s v="Airport Security System"/>
    <d v="2011-02-24T00:00:00"/>
    <n v="0"/>
    <n v="64607.49"/>
    <n v="34726.28"/>
    <n v="99333.76999999999"/>
  </r>
  <r>
    <s v="S"/>
    <x v="82"/>
    <s v="MANKATO"/>
    <s v="Airport Security System"/>
    <d v="2011-12-20T00:00:00"/>
    <n v="0"/>
    <n v="65491.01"/>
    <n v="32607.22"/>
    <n v="98098.23000000001"/>
  </r>
  <r>
    <s v="S"/>
    <x v="82"/>
    <s v="MANKATO"/>
    <s v="Crack Seal, Seal Txy, Park Lot, Ent. Rd."/>
    <d v="2012-05-16T00:00:00"/>
    <n v="0"/>
    <n v="120712.22"/>
    <n v="51733.8"/>
    <n v="172446.02000000002"/>
  </r>
  <r>
    <s v="S"/>
    <x v="82"/>
    <s v="MANKATO"/>
    <s v="Land"/>
    <d v="2010-09-09T00:00:00"/>
    <n v="0"/>
    <n v="820952.95"/>
    <n v="351836.97"/>
    <n v="1172789.92"/>
  </r>
  <r>
    <s v="S"/>
    <x v="82"/>
    <s v="MANKATO"/>
    <s v="Hangar Site Prep"/>
    <d v="2012-01-17T00:00:00"/>
    <n v="0"/>
    <n v="55265.09"/>
    <n v="55265.06"/>
    <n v="110530.15"/>
  </r>
  <r>
    <s v="S"/>
    <x v="82"/>
    <s v="MANKATO"/>
    <s v="Hangar Site Prep"/>
    <d v="2012-10-04T00:00:00"/>
    <n v="0"/>
    <n v="52645.68"/>
    <n v="52645.67"/>
    <n v="105291.35"/>
  </r>
  <r>
    <s v="S"/>
    <x v="82"/>
    <s v="MANKATO"/>
    <s v="Storm Sewer Relocation"/>
    <d v="2012-05-11T00:00:00"/>
    <n v="0"/>
    <n v="31100.28"/>
    <n v="31100.27"/>
    <n v="62200.55"/>
  </r>
  <r>
    <s v="S"/>
    <x v="82"/>
    <s v="MANKATO"/>
    <s v="GA Pavement Maintenance/Truck &amp; Plow"/>
    <d v="2012-05-17T00:00:00"/>
    <n v="0"/>
    <n v="201625.11"/>
    <n v="88277.99"/>
    <n v="289903.09999999998"/>
  </r>
  <r>
    <s v="S"/>
    <x v="82"/>
    <s v="MANKATO"/>
    <s v="Airport Building Terminal Re-Roof"/>
    <d v="2012-10-10T00:00:00"/>
    <n v="0"/>
    <n v="119758.72"/>
    <n v="51325.15"/>
    <n v="171083.87"/>
  </r>
  <r>
    <s v="S"/>
    <x v="82"/>
    <s v="MANKATO"/>
    <s v="Construct FBO Facility, Repair T-Hangar"/>
    <d v="2013-05-08T00:00:00"/>
    <n v="0"/>
    <n v="700000"/>
    <n v="700000"/>
    <n v="1400000"/>
  </r>
  <r>
    <s v="S"/>
    <x v="82"/>
    <s v="MANKATO"/>
    <s v="Apron Rehab  19-12"/>
    <d v="2013-05-07T00:00:00"/>
    <n v="135236"/>
    <n v="0"/>
    <n v="15027.66"/>
    <n v="150263.66"/>
  </r>
  <r>
    <s v="S"/>
    <x v="82"/>
    <s v="MANKATO"/>
    <s v="Apron Rehab  19-12"/>
    <d v="2013-11-14T00:00:00"/>
    <n v="14020"/>
    <n v="0"/>
    <n v="1558.37"/>
    <n v="15578.369999999999"/>
  </r>
  <r>
    <s v="S"/>
    <x v="82"/>
    <s v="MANKATO"/>
    <s v="Used Snow Blower, Snow Pusher &amp; Radio"/>
    <d v="2013-06-28T00:00:00"/>
    <n v="0"/>
    <n v="18278.62"/>
    <n v="9139.31"/>
    <n v="27417.93"/>
  </r>
  <r>
    <s v="S"/>
    <x v="82"/>
    <s v="MANKATO"/>
    <s v="Master Plan Update"/>
    <d v="2014-05-06T00:00:00"/>
    <n v="0"/>
    <n v="17333.98"/>
    <n v="7428.84"/>
    <n v="24762.82"/>
  </r>
  <r>
    <s v="S"/>
    <x v="82"/>
    <s v="MANKATO"/>
    <s v="Master Plan Update"/>
    <d v="2015-03-16T00:00:00"/>
    <n v="0"/>
    <n v="50784.58"/>
    <n v="21764.83"/>
    <n v="72549.41"/>
  </r>
  <r>
    <s v="S"/>
    <x v="82"/>
    <s v="MANKATO"/>
    <s v="Master Plan Update"/>
    <d v="2016-01-27T00:00:00"/>
    <n v="0"/>
    <n v="30422.6"/>
    <n v="13038.25"/>
    <n v="43460.85"/>
  </r>
  <r>
    <s v="S"/>
    <x v="82"/>
    <s v="MANKATO"/>
    <s v="Master Plan Update"/>
    <d v="2017-03-03T00:00:00"/>
    <n v="0"/>
    <n v="40626.42"/>
    <n v="17411.32"/>
    <n v="58037.74"/>
  </r>
  <r>
    <s v="S"/>
    <x v="83"/>
    <s v="MARSHALL"/>
    <s v="GRADING/DRAINAGE/SEEDING"/>
    <d v="1946-10-09T00:00:00"/>
    <n v="0"/>
    <n v="36458.769999999997"/>
    <n v="36458.78"/>
    <n v="72917.549999999988"/>
  </r>
  <r>
    <s v="S"/>
    <x v="83"/>
    <s v="MARSHALL"/>
    <s v="SEEDING"/>
    <d v="1946-12-19T00:00:00"/>
    <n v="0"/>
    <n v="920"/>
    <n v="920"/>
    <n v="1840"/>
  </r>
  <r>
    <s v="S"/>
    <x v="83"/>
    <s v="MARSHALL"/>
    <s v="GRAVEL FOR PARK LOT &amp; RAMP ARE"/>
    <d v="1946-12-19T00:00:00"/>
    <n v="0"/>
    <n v="749.64"/>
    <n v="749.64"/>
    <n v="1499.28"/>
  </r>
  <r>
    <s v="S"/>
    <x v="83"/>
    <s v="MARSHALL"/>
    <s v="FENCING"/>
    <d v="1948-12-03T00:00:00"/>
    <n v="0"/>
    <n v="494.18"/>
    <n v="494.18"/>
    <n v="988.36"/>
  </r>
  <r>
    <s v="S"/>
    <x v="83"/>
    <s v="MARSHALL"/>
    <s v="RE-SEEDING"/>
    <d v="1948-12-03T00:00:00"/>
    <n v="0"/>
    <n v="572.08000000000004"/>
    <n v="572.07000000000005"/>
    <n v="1144.1500000000001"/>
  </r>
  <r>
    <s v="S"/>
    <x v="83"/>
    <s v="MARSHALL"/>
    <s v="GRADE/DRAIN/STAB BASE/BIT PAVE"/>
    <d v="1949-07-18T00:00:00"/>
    <n v="22960.43"/>
    <n v="22990.87"/>
    <n v="30.44"/>
    <n v="45981.740000000005"/>
  </r>
  <r>
    <s v="S"/>
    <x v="83"/>
    <s v="MARSHALL"/>
    <s v="LIGHTING"/>
    <d v="1949-07-18T00:00:00"/>
    <n v="5684.79"/>
    <n v="5684.79"/>
    <n v="0"/>
    <n v="11369.58"/>
  </r>
  <r>
    <s v="S"/>
    <x v="83"/>
    <s v="MARSHALL"/>
    <s v="PRIME COAT AND SWEEPING"/>
    <d v="1949-10-04T00:00:00"/>
    <n v="0"/>
    <n v="1645.9"/>
    <n v="0"/>
    <n v="1645.9"/>
  </r>
  <r>
    <s v="S"/>
    <x v="83"/>
    <s v="MARSHALL"/>
    <s v="SEAL COAT"/>
    <d v="1950-05-09T00:00:00"/>
    <n v="1473.45"/>
    <n v="1473.46"/>
    <n v="0"/>
    <n v="2946.91"/>
  </r>
  <r>
    <s v="S"/>
    <x v="83"/>
    <s v="MARSHALL"/>
    <s v="BIT SURF APRON &amp; CONC HANG ARE"/>
    <d v="1952-12-30T00:00:00"/>
    <n v="0"/>
    <n v="13000"/>
    <n v="233.17"/>
    <n v="13233.17"/>
  </r>
  <r>
    <s v="S"/>
    <x v="83"/>
    <s v="MARSHALL"/>
    <s v="Pavement Crack Fill and Seal Phase II"/>
    <d v="2019-10-22T00:00:00"/>
    <n v="0"/>
    <n v="35000"/>
    <n v="15000"/>
    <n v="50000"/>
  </r>
  <r>
    <s v="S"/>
    <x v="83"/>
    <s v="MARSHALL"/>
    <s v="Pavement Crack Fill and Seal Phase II"/>
    <d v="2020-09-03T00:00:00"/>
    <n v="0"/>
    <n v="32379.06"/>
    <n v="13876.74"/>
    <n v="46255.8"/>
  </r>
  <r>
    <s v="S"/>
    <x v="83"/>
    <s v="MARSHALL"/>
    <s v="John Deere 644L Wheel Loader and Push Blade, and Aviation Radio"/>
    <d v="2021-03-24T00:00:00"/>
    <n v="0"/>
    <n v="172217.5"/>
    <n v="73807.5"/>
    <n v="246025"/>
  </r>
  <r>
    <s v="S"/>
    <x v="83"/>
    <s v="MARSHALL"/>
    <s v="PLANT MIX SURFACING"/>
    <d v="1954-12-16T00:00:00"/>
    <n v="0"/>
    <n v="18762.189999999999"/>
    <n v="9381.1"/>
    <n v="28143.29"/>
  </r>
  <r>
    <s v="S"/>
    <x v="83"/>
    <s v="MARSHALL"/>
    <s v="SEAL COAT"/>
    <d v="1956-12-06T00:00:00"/>
    <n v="0"/>
    <n v="1881.08"/>
    <n v="940.54"/>
    <n v="2821.62"/>
  </r>
  <r>
    <s v="S"/>
    <x v="83"/>
    <s v="MARSHALL"/>
    <s v="SEAL COAT"/>
    <d v="1959-12-23T00:00:00"/>
    <n v="0"/>
    <n v="2722.64"/>
    <n v="1361.32"/>
    <n v="4083.96"/>
  </r>
  <r>
    <s v="S"/>
    <x v="83"/>
    <s v="MARSHALL"/>
    <s v="SURF ENT ROAD"/>
    <d v="1960-11-02T00:00:00"/>
    <n v="0"/>
    <n v="1868.35"/>
    <n v="934.18"/>
    <n v="2802.5299999999997"/>
  </r>
  <r>
    <s v="S"/>
    <x v="83"/>
    <s v="MARSHALL"/>
    <s v="SEAL COAT - WATER AND SEWER"/>
    <d v="1964-01-24T00:00:00"/>
    <n v="0"/>
    <n v="3907.53"/>
    <n v="1953.76"/>
    <n v="5861.29"/>
  </r>
  <r>
    <s v="S"/>
    <x v="83"/>
    <s v="MARSHALL"/>
    <s v="RUNWAY LIGHTING"/>
    <d v="1968-05-02T00:00:00"/>
    <n v="0"/>
    <n v="5479.15"/>
    <n v="2739.58"/>
    <n v="8218.73"/>
  </r>
  <r>
    <s v="S"/>
    <x v="83"/>
    <s v="MARSHALL"/>
    <s v="SEAL COAT"/>
    <d v="1968-12-09T00:00:00"/>
    <n v="0"/>
    <n v="2510.38"/>
    <n v="1255.2"/>
    <n v="3765.58"/>
  </r>
  <r>
    <s v="S"/>
    <x v="83"/>
    <s v="MARSHALL"/>
    <s v="SURF APRON &amp; TAXI T-HNGR AREA"/>
    <d v="1971-11-24T00:00:00"/>
    <n v="0"/>
    <n v="7160.3"/>
    <n v="8367.36"/>
    <n v="15527.66"/>
  </r>
  <r>
    <s v="S"/>
    <x v="83"/>
    <s v="MARSHALL"/>
    <s v="SEAL COAT"/>
    <d v="1972-11-07T00:00:00"/>
    <n v="0"/>
    <n v="3832.31"/>
    <n v="1916.15"/>
    <n v="5748.46"/>
  </r>
  <r>
    <s v="S"/>
    <x v="83"/>
    <s v="MARSHALL"/>
    <s v="600-FT PAVEMENT EXTENSION"/>
    <d v="1973-12-13T00:00:00"/>
    <n v="0"/>
    <n v="29366.11"/>
    <n v="14683.05"/>
    <n v="44049.16"/>
  </r>
  <r>
    <s v="S"/>
    <x v="83"/>
    <s v="MARSHALL"/>
    <s v="HANGAR SITE PREP AND PAVING"/>
    <d v="1973-12-14T00:00:00"/>
    <n v="0"/>
    <n v="13243.37"/>
    <n v="3310.84"/>
    <n v="16554.21"/>
  </r>
  <r>
    <s v="S"/>
    <x v="83"/>
    <s v="MARSHALL"/>
    <s v="PAVE AND LIGHT"/>
    <d v="1984-08-20T00:00:00"/>
    <n v="476107.31"/>
    <n v="99157.31"/>
    <n v="82099.88"/>
    <n v="657364.5"/>
  </r>
  <r>
    <s v="S"/>
    <x v="83"/>
    <s v="MARSHALL"/>
    <s v="LAND"/>
    <d v="1984-08-21T00:00:00"/>
    <n v="330683.48"/>
    <n v="106079.92"/>
    <n v="84034.37"/>
    <n v="520797.76999999996"/>
  </r>
  <r>
    <s v="S"/>
    <x v="83"/>
    <s v="MARSHALL"/>
    <s v="MAINTENANCE EQUIPMENT"/>
    <d v="1979-12-03T00:00:00"/>
    <n v="0"/>
    <n v="17973.330000000002"/>
    <n v="8986.67"/>
    <n v="26960"/>
  </r>
  <r>
    <s v="S"/>
    <x v="83"/>
    <s v="MARSHALL"/>
    <s v="HANGAR SITE PREP AND PAVING"/>
    <d v="1980-11-21T00:00:00"/>
    <n v="0"/>
    <n v="34999.75"/>
    <n v="17499.88"/>
    <n v="52499.630000000005"/>
  </r>
  <r>
    <s v="S"/>
    <x v="83"/>
    <s v="MARSHALL"/>
    <s v="SEAL COAT"/>
    <d v="1981-09-25T00:00:00"/>
    <n v="0"/>
    <n v="6014.56"/>
    <n v="3007.29"/>
    <n v="9021.85"/>
  </r>
  <r>
    <s v="S"/>
    <x v="83"/>
    <s v="MARSHALL"/>
    <s v="LAND ACQUISITION"/>
    <d v="1985-01-11T00:00:00"/>
    <n v="0"/>
    <n v="234412.79999999999"/>
    <n v="119609.81"/>
    <n v="354022.61"/>
  </r>
  <r>
    <s v="S"/>
    <x v="83"/>
    <s v="MARSHALL"/>
    <s v="LAND ACQUISITION"/>
    <d v="1985-08-23T00:00:00"/>
    <n v="0"/>
    <n v="52600.15"/>
    <n v="26711.119999999999"/>
    <n v="79311.27"/>
  </r>
  <r>
    <s v="S"/>
    <x v="83"/>
    <s v="MARSHALL"/>
    <s v="LAND ACQUISITION"/>
    <d v="1987-03-11T00:00:00"/>
    <n v="0"/>
    <n v="146771.85"/>
    <n v="73521.62"/>
    <n v="220293.47"/>
  </r>
  <r>
    <s v="S"/>
    <x v="83"/>
    <s v="MARSHALL"/>
    <s v="LAND ACQUISITION"/>
    <d v="1987-10-01T00:00:00"/>
    <n v="0"/>
    <n v="99003.02"/>
    <n v="63142.5"/>
    <n v="162145.52000000002"/>
  </r>
  <r>
    <s v="S"/>
    <x v="83"/>
    <s v="MARSHALL"/>
    <s v="LAND ACQUISITION"/>
    <d v="1988-02-19T00:00:00"/>
    <n v="0"/>
    <n v="9978"/>
    <n v="-4954.25"/>
    <n v="5023.75"/>
  </r>
  <r>
    <s v="S"/>
    <x v="83"/>
    <s v="MARSHALL"/>
    <s v="LAND ACQUISITION"/>
    <d v="1988-03-03T00:00:00"/>
    <n v="0"/>
    <n v="1512"/>
    <n v="-1512"/>
    <n v="0"/>
  </r>
  <r>
    <s v="S"/>
    <x v="83"/>
    <s v="MARSHALL"/>
    <s v="LAND ACQUISITION"/>
    <d v="1990-01-30T00:00:00"/>
    <n v="0"/>
    <n v="43348.63"/>
    <n v="21674.31"/>
    <n v="65022.94"/>
  </r>
  <r>
    <s v="S"/>
    <x v="83"/>
    <s v="MARSHALL"/>
    <s v="LAND ACQUISITION"/>
    <d v="1990-10-03T00:00:00"/>
    <n v="0"/>
    <n v="573.1"/>
    <n v="286.55"/>
    <n v="859.65000000000009"/>
  </r>
  <r>
    <s v="S"/>
    <x v="83"/>
    <s v="MARSHALL"/>
    <s v="LAND ACQUISITION"/>
    <d v="1990-12-21T00:00:00"/>
    <n v="0"/>
    <n v="17254.79"/>
    <n v="21091.78"/>
    <n v="38346.57"/>
  </r>
  <r>
    <s v="S"/>
    <x v="83"/>
    <s v="MARSHALL"/>
    <s v="LAND ACQUISITION"/>
    <d v="1991-01-30T00:00:00"/>
    <n v="0"/>
    <n v="8342.92"/>
    <n v="-8272.92"/>
    <n v="70"/>
  </r>
  <r>
    <s v="S"/>
    <x v="83"/>
    <s v="MARSHALL"/>
    <s v="LAND ACQUISITION"/>
    <d v="1991-04-10T00:00:00"/>
    <n v="0"/>
    <n v="35361.56"/>
    <n v="17680.79"/>
    <n v="53042.35"/>
  </r>
  <r>
    <s v="S"/>
    <x v="83"/>
    <s v="MARSHALL"/>
    <s v="LAND ACQUISITION"/>
    <d v="1992-07-27T00:00:00"/>
    <n v="0"/>
    <n v="370.12"/>
    <n v="185.06"/>
    <n v="555.18000000000006"/>
  </r>
  <r>
    <s v="S"/>
    <x v="83"/>
    <s v="MARSHALL"/>
    <s v="LAND ACQUISITION"/>
    <d v="1993-02-16T00:00:00"/>
    <n v="0"/>
    <n v="14471.06"/>
    <n v="23702.15"/>
    <n v="38173.21"/>
  </r>
  <r>
    <s v="S"/>
    <x v="83"/>
    <s v="MARSHALL"/>
    <s v="LAND ACQUISITION"/>
    <d v="1993-02-16T00:00:00"/>
    <n v="0"/>
    <n v="32933.25"/>
    <n v="0"/>
    <n v="32933.25"/>
  </r>
  <r>
    <s v="S"/>
    <x v="83"/>
    <s v="MARSHALL"/>
    <s v="LAND ACQUISITION"/>
    <d v="1996-03-21T00:00:00"/>
    <n v="0"/>
    <n v="23301.1"/>
    <n v="11650.55"/>
    <n v="34951.649999999994"/>
  </r>
  <r>
    <s v="S"/>
    <x v="83"/>
    <s v="MARSHALL"/>
    <s v="AIRPORT SAFETY SIGNS"/>
    <d v="1990-02-05T00:00:00"/>
    <n v="0"/>
    <n v="751.5"/>
    <n v="216"/>
    <n v="967.5"/>
  </r>
  <r>
    <s v="S"/>
    <x v="83"/>
    <s v="MARSHALL"/>
    <s v="ODALS"/>
    <d v="1984-12-18T00:00:00"/>
    <n v="0"/>
    <n v="23428.06"/>
    <n v="11714.03"/>
    <n v="35142.090000000004"/>
  </r>
  <r>
    <s v="S"/>
    <x v="83"/>
    <s v="MARSHALL"/>
    <s v="HANGAR SITE PREP AND PAVING"/>
    <d v="1984-12-04T00:00:00"/>
    <n v="0"/>
    <n v="25000"/>
    <n v="15328.08"/>
    <n v="40328.080000000002"/>
  </r>
  <r>
    <s v="S"/>
    <x v="83"/>
    <s v="MARSHALL"/>
    <s v="MAINT EQUIP BLDG SITE PREP"/>
    <d v="1985-01-21T00:00:00"/>
    <n v="0"/>
    <n v="11810"/>
    <n v="5905"/>
    <n v="17715"/>
  </r>
  <r>
    <s v="S"/>
    <x v="83"/>
    <s v="MARSHALL"/>
    <s v="MAINT EQUIP BLDG SITE PREP"/>
    <d v="1990-02-05T00:00:00"/>
    <n v="0"/>
    <n v="4190"/>
    <n v="3430"/>
    <n v="7620"/>
  </r>
  <r>
    <s v="S"/>
    <x v="83"/>
    <s v="MARSHALL"/>
    <s v="APRON EXPANSION-GRADING &amp; PAVE"/>
    <d v="1986-02-06T00:00:00"/>
    <n v="0"/>
    <n v="31453.24"/>
    <n v="15726.62"/>
    <n v="47179.86"/>
  </r>
  <r>
    <s v="S"/>
    <x v="83"/>
    <s v="MARSHALL"/>
    <s v="USED SNOWBLOWER"/>
    <d v="1985-10-04T00:00:00"/>
    <n v="0"/>
    <n v="5800"/>
    <n v="3000"/>
    <n v="8800"/>
  </r>
  <r>
    <s v="S"/>
    <x v="83"/>
    <s v="MARSHALL"/>
    <s v="SEAL COAT"/>
    <d v="1986-09-05T00:00:00"/>
    <n v="0"/>
    <n v="7736.45"/>
    <n v="3868.23"/>
    <n v="11604.68"/>
  </r>
  <r>
    <s v="S"/>
    <x v="83"/>
    <s v="MARSHALL"/>
    <s v="AG-SPRAY WASH FACILITY"/>
    <d v="1987-10-20T00:00:00"/>
    <n v="0"/>
    <n v="20000"/>
    <n v="11740.26"/>
    <n v="31740.260000000002"/>
  </r>
  <r>
    <s v="S"/>
    <x v="83"/>
    <s v="MARSHALL"/>
    <s v="A/D BLDG. ADDITION"/>
    <d v="1988-03-17T00:00:00"/>
    <n v="0"/>
    <n v="16815.16"/>
    <n v="8407.58"/>
    <n v="25222.739999999998"/>
  </r>
  <r>
    <s v="S"/>
    <x v="83"/>
    <s v="MARSHALL"/>
    <s v="ROTARY MOWER"/>
    <d v="1987-10-26T00:00:00"/>
    <n v="0"/>
    <n v="4430.66"/>
    <n v="2215.34"/>
    <n v="6646"/>
  </r>
  <r>
    <s v="S"/>
    <x v="83"/>
    <s v="MARSHALL"/>
    <s v="HANGAR AREA PAVE AND SEAL"/>
    <d v="1987-12-16T00:00:00"/>
    <n v="0"/>
    <n v="16800"/>
    <n v="11541.72"/>
    <n v="28341.72"/>
  </r>
  <r>
    <s v="S"/>
    <x v="83"/>
    <s v="MARSHALL"/>
    <s v="PURCHASE OF TRACTOR &amp; LOADER"/>
    <d v="1988-12-23T00:00:00"/>
    <n v="0"/>
    <n v="15325"/>
    <n v="7663"/>
    <n v="22988"/>
  </r>
  <r>
    <s v="S"/>
    <x v="83"/>
    <s v="MARSHALL"/>
    <s v="WATERMAIN REPLACEMENT"/>
    <d v="1988-12-23T00:00:00"/>
    <n v="0"/>
    <n v="13346.7"/>
    <n v="6673.35"/>
    <n v="20020.050000000003"/>
  </r>
  <r>
    <s v="S"/>
    <x v="83"/>
    <s v="MARSHALL"/>
    <s v="HANGAR ROOF REPLACEMENT"/>
    <d v="1993-09-15T00:00:00"/>
    <n v="0"/>
    <n v="27704"/>
    <n v="13852"/>
    <n v="41556"/>
  </r>
  <r>
    <s v="S"/>
    <x v="83"/>
    <s v="MARSHALL"/>
    <s v="PRELIMINARY &amp; DESIGN PHASE"/>
    <d v="1993-09-15T00:00:00"/>
    <n v="0"/>
    <n v="88088.51"/>
    <n v="44044.26"/>
    <n v="132132.76999999999"/>
  </r>
  <r>
    <s v="S"/>
    <x v="83"/>
    <s v="MARSHALL"/>
    <s v="PRELIMINARY &amp; DESIGN PHASE"/>
    <d v="1994-07-07T00:00:00"/>
    <n v="0"/>
    <n v="97244.82"/>
    <n v="48622.41"/>
    <n v="145867.23000000001"/>
  </r>
  <r>
    <s v="S"/>
    <x v="83"/>
    <s v="MARSHALL"/>
    <s v="PRELIMINARY &amp; DESIGN PHASE"/>
    <d v="1995-10-13T00:00:00"/>
    <n v="0"/>
    <n v="84432.4"/>
    <n v="42216.19"/>
    <n v="126648.59"/>
  </r>
  <r>
    <s v="S"/>
    <x v="83"/>
    <s v="MARSHALL"/>
    <s v="PRELIMINARY &amp; DESIGN PHASE"/>
    <d v="1995-11-16T00:00:00"/>
    <n v="0"/>
    <n v="42182.53"/>
    <n v="21091.26"/>
    <n v="63273.789999999994"/>
  </r>
  <r>
    <s v="S"/>
    <x v="83"/>
    <s v="MARSHALL"/>
    <s v="PRELIMINARY &amp; DESIGN PHASE"/>
    <d v="1996-03-01T00:00:00"/>
    <n v="0"/>
    <n v="32483.63"/>
    <n v="16241.82"/>
    <n v="48725.45"/>
  </r>
  <r>
    <s v="S"/>
    <x v="83"/>
    <s v="MARSHALL"/>
    <s v="PRELIMINARY &amp; DESIGN PHASE"/>
    <d v="1996-08-06T00:00:00"/>
    <n v="0"/>
    <n v="18970.77"/>
    <n v="20483.25"/>
    <n v="39454.020000000004"/>
  </r>
  <r>
    <s v="S"/>
    <x v="83"/>
    <s v="MARSHALL"/>
    <s v="PRELIMINARY &amp; DESIGN PHASE"/>
    <d v="1996-08-06T00:00:00"/>
    <n v="0"/>
    <n v="21995.72"/>
    <n v="0"/>
    <n v="21995.72"/>
  </r>
  <r>
    <s v="S"/>
    <x v="83"/>
    <s v="MARSHALL"/>
    <s v="PRELIMINARY &amp; DESIGN PHASE"/>
    <d v="1996-11-05T00:00:00"/>
    <n v="0"/>
    <n v="36278.68"/>
    <n v="18139.34"/>
    <n v="54418.020000000004"/>
  </r>
  <r>
    <s v="S"/>
    <x v="83"/>
    <s v="MARSHALL"/>
    <s v="PRELIMINARY &amp; DESIGN PHASE"/>
    <d v="1997-01-03T00:00:00"/>
    <n v="0"/>
    <n v="51914.720000000001"/>
    <n v="25957.360000000001"/>
    <n v="77872.08"/>
  </r>
  <r>
    <s v="S"/>
    <x v="83"/>
    <s v="MARSHALL"/>
    <s v="PRELIMINARY &amp; DESIGN PHASE"/>
    <d v="1997-08-22T00:00:00"/>
    <n v="0"/>
    <n v="26022.93"/>
    <n v="13011.46"/>
    <n v="39034.39"/>
  </r>
  <r>
    <s v="S"/>
    <x v="83"/>
    <s v="MARSHALL"/>
    <s v="PRELIMINARY &amp; DESIGN PHASE"/>
    <d v="1997-09-11T00:00:00"/>
    <n v="0"/>
    <n v="-125040"/>
    <n v="-43764"/>
    <n v="-168804"/>
  </r>
  <r>
    <s v="S"/>
    <x v="83"/>
    <s v="MARSHALL"/>
    <s v="PRELIMINARY &amp; DESIGN PHASE"/>
    <d v="1997-09-11T00:00:00"/>
    <n v="168804"/>
    <n v="0"/>
    <n v="0"/>
    <n v="168804"/>
  </r>
  <r>
    <s v="S"/>
    <x v="83"/>
    <s v="MARSHALL"/>
    <s v="PRELIMINARY &amp; DESIGN PHASE"/>
    <d v="1998-01-07T00:00:00"/>
    <n v="0"/>
    <n v="4434.8100000000004"/>
    <n v="2217.4"/>
    <n v="6652.2100000000009"/>
  </r>
  <r>
    <s v="S"/>
    <x v="83"/>
    <s v="MARSHALL"/>
    <s v="1995 AIRFIELD IMPROVEMENTS"/>
    <d v="1995-07-24T00:00:00"/>
    <n v="127978.32"/>
    <n v="0"/>
    <n v="14219.81"/>
    <n v="142198.13"/>
  </r>
  <r>
    <s v="S"/>
    <x v="83"/>
    <s v="MARSHALL"/>
    <s v="1995 AIRFIELD IMPROVEMENTS"/>
    <d v="1995-08-15T00:00:00"/>
    <n v="168786.25"/>
    <n v="0"/>
    <n v="18754.03"/>
    <n v="187540.28"/>
  </r>
  <r>
    <s v="S"/>
    <x v="83"/>
    <s v="MARSHALL"/>
    <s v="1995 AIRFIELD IMPROVEMENTS"/>
    <d v="1995-09-11T00:00:00"/>
    <n v="253120.66"/>
    <n v="0"/>
    <n v="28124.52"/>
    <n v="281245.18"/>
  </r>
  <r>
    <s v="S"/>
    <x v="83"/>
    <s v="MARSHALL"/>
    <s v="1995 AIRFIELD IMPROVEMENTS"/>
    <d v="1995-10-19T00:00:00"/>
    <n v="749816.23"/>
    <n v="0"/>
    <n v="83312.899999999994"/>
    <n v="833129.13"/>
  </r>
  <r>
    <s v="S"/>
    <x v="83"/>
    <s v="MARSHALL"/>
    <s v="1995 AIRFIELD IMPROVEMENTS"/>
    <d v="1995-11-22T00:00:00"/>
    <n v="108378.16"/>
    <n v="0"/>
    <n v="12042.02"/>
    <n v="120420.18000000001"/>
  </r>
  <r>
    <s v="S"/>
    <x v="83"/>
    <s v="MARSHALL"/>
    <s v="1995 AIRFIELD IMPROVEMENTS"/>
    <d v="1995-12-15T00:00:00"/>
    <n v="20503.8"/>
    <n v="0"/>
    <n v="2278.19"/>
    <n v="22781.989999999998"/>
  </r>
  <r>
    <s v="S"/>
    <x v="83"/>
    <s v="MARSHALL"/>
    <s v="1995 AIRFIELD IMPROVEMENTS"/>
    <d v="1996-02-05T00:00:00"/>
    <n v="38756.58"/>
    <n v="0"/>
    <n v="6576.71"/>
    <n v="45333.29"/>
  </r>
  <r>
    <s v="S"/>
    <x v="83"/>
    <s v="MARSHALL"/>
    <s v="1995 AIRFIELD IMPROVEMENTS"/>
    <d v="1996-02-05T00:00:00"/>
    <n v="0"/>
    <n v="4540.78"/>
    <n v="0"/>
    <n v="4540.78"/>
  </r>
  <r>
    <s v="S"/>
    <x v="83"/>
    <s v="MARSHALL"/>
    <s v="1995 AIRFIELD IMPROVEMENTS"/>
    <d v="1997-01-30T00:00:00"/>
    <n v="0"/>
    <n v="0"/>
    <n v="16728.57"/>
    <n v="16728.57"/>
  </r>
  <r>
    <s v="S"/>
    <x v="83"/>
    <s v="MARSHALL"/>
    <s v="1995 AIRFIELD IMPROVEMENTS"/>
    <d v="1997-01-30T00:00:00"/>
    <n v="0"/>
    <n v="33457.15"/>
    <n v="0"/>
    <n v="33457.15"/>
  </r>
  <r>
    <s v="S"/>
    <x v="83"/>
    <s v="MARSHALL"/>
    <s v="1995 AIRFIELD IMPROVEMENTS"/>
    <d v="1997-09-11T00:00:00"/>
    <n v="0"/>
    <n v="-37997.93"/>
    <n v="-13299.07"/>
    <n v="-51297"/>
  </r>
  <r>
    <s v="S"/>
    <x v="83"/>
    <s v="MARSHALL"/>
    <s v="1995 AIRFIELD IMPROVEMENTS"/>
    <d v="1997-09-11T00:00:00"/>
    <n v="51297"/>
    <n v="0"/>
    <n v="0"/>
    <n v="51297"/>
  </r>
  <r>
    <s v="S"/>
    <x v="83"/>
    <s v="MARSHALL"/>
    <s v="HANGAR DOOR REPLACEMENT"/>
    <d v="1995-01-25T00:00:00"/>
    <n v="0"/>
    <n v="32000"/>
    <n v="16188"/>
    <n v="48188"/>
  </r>
  <r>
    <s v="S"/>
    <x v="83"/>
    <s v="MARSHALL"/>
    <s v="33500 GVW TRUCK WITH PLOW"/>
    <d v="1995-05-10T00:00:00"/>
    <n v="0"/>
    <n v="41058.26"/>
    <n v="20529.14"/>
    <n v="61587.4"/>
  </r>
  <r>
    <s v="S"/>
    <x v="83"/>
    <s v="MARSHALL"/>
    <s v="PURCHASE USED SNOW BLOWER"/>
    <d v="1995-10-26T00:00:00"/>
    <n v="0"/>
    <n v="36778"/>
    <n v="18389"/>
    <n v="55167"/>
  </r>
  <r>
    <s v="S"/>
    <x v="83"/>
    <s v="MARSHALL"/>
    <s v="PURCHASE USED SNOW BLOWER"/>
    <d v="1996-02-05T00:00:00"/>
    <n v="0"/>
    <n v="222"/>
    <n v="322.42"/>
    <n v="544.42000000000007"/>
  </r>
  <r>
    <s v="S"/>
    <x v="83"/>
    <s v="MARSHALL"/>
    <s v="PURCHASE USED SNOW BLOWER"/>
    <d v="1996-02-05T00:00:00"/>
    <n v="0"/>
    <n v="422.84"/>
    <n v="0"/>
    <n v="422.84"/>
  </r>
  <r>
    <s v="S"/>
    <x v="83"/>
    <s v="MARSHALL"/>
    <s v="1996 AIRFIELD IMPROVEMENTS"/>
    <d v="1996-07-31T00:00:00"/>
    <n v="145340"/>
    <n v="0"/>
    <n v="16149.93"/>
    <n v="161489.93"/>
  </r>
  <r>
    <s v="S"/>
    <x v="83"/>
    <s v="MARSHALL"/>
    <s v="1996 AIRFIELD IMPROVEMENTS"/>
    <d v="1996-08-14T00:00:00"/>
    <n v="154943"/>
    <n v="195733.2"/>
    <n v="39016.42"/>
    <n v="389692.62"/>
  </r>
  <r>
    <s v="S"/>
    <x v="83"/>
    <s v="MARSHALL"/>
    <s v="1996 AIRFIELD IMPROVEMENTS"/>
    <d v="1996-09-19T00:00:00"/>
    <n v="100251"/>
    <n v="76678.78"/>
    <n v="19658.2"/>
    <n v="196587.98"/>
  </r>
  <r>
    <s v="S"/>
    <x v="83"/>
    <s v="MARSHALL"/>
    <s v="1996 AIRFIELD IMPROVEMENTS"/>
    <d v="1996-10-16T00:00:00"/>
    <n v="129073"/>
    <n v="24659.95"/>
    <n v="24627.66"/>
    <n v="178360.61000000002"/>
  </r>
  <r>
    <s v="S"/>
    <x v="83"/>
    <s v="MARSHALL"/>
    <s v="1996 AIRFIELD IMPROVEMENTS"/>
    <d v="1996-10-16T00:00:00"/>
    <n v="0"/>
    <n v="68084.490000000005"/>
    <n v="0"/>
    <n v="68084.490000000005"/>
  </r>
  <r>
    <s v="S"/>
    <x v="83"/>
    <s v="MARSHALL"/>
    <s v="1996 AIRFIELD IMPROVEMENTS"/>
    <d v="1996-11-22T00:00:00"/>
    <n v="356703"/>
    <n v="0"/>
    <n v="49728.1"/>
    <n v="406431.1"/>
  </r>
  <r>
    <s v="S"/>
    <x v="83"/>
    <s v="MARSHALL"/>
    <s v="1996 AIRFIELD IMPROVEMENTS"/>
    <d v="1996-11-22T00:00:00"/>
    <n v="0"/>
    <n v="89027.91"/>
    <n v="0"/>
    <n v="89027.91"/>
  </r>
  <r>
    <s v="S"/>
    <x v="83"/>
    <s v="MARSHALL"/>
    <s v="1996 AIRFIELD IMPROVEMENTS"/>
    <d v="1996-12-18T00:00:00"/>
    <n v="17343"/>
    <n v="0"/>
    <n v="3450.13"/>
    <n v="20793.13"/>
  </r>
  <r>
    <s v="S"/>
    <x v="83"/>
    <s v="MARSHALL"/>
    <s v="1996 AIRFIELD IMPROVEMENTS"/>
    <d v="1996-12-18T00:00:00"/>
    <n v="0"/>
    <n v="15831.73"/>
    <n v="0"/>
    <n v="15831.73"/>
  </r>
  <r>
    <s v="S"/>
    <x v="83"/>
    <s v="MARSHALL"/>
    <s v="1996 AIRFIELD IMPROVEMENTS"/>
    <d v="1997-03-06T00:00:00"/>
    <n v="20193"/>
    <n v="0"/>
    <n v="5546.73"/>
    <n v="25739.73"/>
  </r>
  <r>
    <s v="S"/>
    <x v="83"/>
    <s v="MARSHALL"/>
    <s v="1996 AIRFIELD IMPROVEMENTS"/>
    <d v="1997-03-06T00:00:00"/>
    <n v="0"/>
    <n v="29845.24"/>
    <n v="0"/>
    <n v="29845.24"/>
  </r>
  <r>
    <s v="S"/>
    <x v="83"/>
    <s v="MARSHALL"/>
    <s v="1996 AIRFIELD IMPROVEMENTS"/>
    <d v="1997-06-23T00:00:00"/>
    <n v="0"/>
    <n v="12692.7"/>
    <n v="3074.95"/>
    <n v="15767.650000000001"/>
  </r>
  <r>
    <s v="S"/>
    <x v="83"/>
    <s v="MARSHALL"/>
    <s v="1996 AIRFIELD IMPROVEMENTS"/>
    <d v="1998-01-07T00:00:00"/>
    <n v="0"/>
    <n v="47828.27"/>
    <n v="3662.43"/>
    <n v="51490.7"/>
  </r>
  <r>
    <s v="S"/>
    <x v="83"/>
    <s v="MARSHALL"/>
    <s v="1996 AIRFIELD IMPROVEMENTS"/>
    <d v="1998-09-03T00:00:00"/>
    <n v="0"/>
    <n v="7745"/>
    <n v="1298.1500000000001"/>
    <n v="9043.15"/>
  </r>
  <r>
    <s v="S"/>
    <x v="83"/>
    <s v="MARSHALL"/>
    <s v="1996 AIRFIELD IMPROVEMENTS"/>
    <d v="1999-04-08T00:00:00"/>
    <n v="0"/>
    <n v="-58108.15"/>
    <n v="-298.44"/>
    <n v="-58406.590000000004"/>
  </r>
  <r>
    <s v="S"/>
    <x v="83"/>
    <s v="MARSHALL"/>
    <s v="1996 AIRFIELD IMPROVEMENTS"/>
    <d v="1999-04-08T00:00:00"/>
    <n v="61398"/>
    <n v="0"/>
    <n v="0"/>
    <n v="61398"/>
  </r>
  <r>
    <s v="S"/>
    <x v="83"/>
    <s v="MARSHALL"/>
    <s v="Crack Sealing/Fuel Tank Replacement"/>
    <d v="1998-12-22T00:00:00"/>
    <n v="0"/>
    <n v="10800"/>
    <n v="8434.07"/>
    <n v="19234.07"/>
  </r>
  <r>
    <s v="S"/>
    <x v="83"/>
    <s v="MARSHALL"/>
    <s v="Purchase of a used truck and plow"/>
    <d v="1998-12-21T00:00:00"/>
    <n v="0"/>
    <n v="27157.5"/>
    <n v="18105"/>
    <n v="45262.5"/>
  </r>
  <r>
    <s v="S"/>
    <x v="83"/>
    <s v="MARSHALL"/>
    <s v="Parking Lot Overlay"/>
    <d v="1999-08-20T00:00:00"/>
    <n v="0"/>
    <n v="8400"/>
    <n v="8861.4599999999991"/>
    <n v="17261.46"/>
  </r>
  <r>
    <s v="S"/>
    <x v="83"/>
    <s v="MARSHALL"/>
    <s v="Flexible Mower Purchase"/>
    <d v="1999-12-21T00:00:00"/>
    <n v="0"/>
    <n v="7604.1"/>
    <n v="5069.3999999999996"/>
    <n v="12673.5"/>
  </r>
  <r>
    <s v="S"/>
    <x v="83"/>
    <s v="MARSHALL"/>
    <s v="Land Acquisition - Parcel 115 Schroeder"/>
    <d v="2000-10-06T00:00:00"/>
    <n v="0"/>
    <n v="5870.49"/>
    <n v="3913.66"/>
    <n v="9784.15"/>
  </r>
  <r>
    <s v="S"/>
    <x v="83"/>
    <s v="MARSHALL"/>
    <s v="Crack Seal, Fog Seal, and Painting"/>
    <d v="2000-09-19T00:00:00"/>
    <n v="0"/>
    <n v="24306"/>
    <n v="16610.36"/>
    <n v="40916.36"/>
  </r>
  <r>
    <s v="S"/>
    <x v="83"/>
    <s v="MARSHALL"/>
    <s v="Purchase Tractor/Loader"/>
    <d v="2001-01-30T00:00:00"/>
    <n v="0"/>
    <n v="30460.67"/>
    <n v="20307.11"/>
    <n v="50767.78"/>
  </r>
  <r>
    <s v="S"/>
    <x v="83"/>
    <s v="MARSHALL"/>
    <s v="New Terminal Area Construction"/>
    <d v="2001-09-21T00:00:00"/>
    <n v="39557"/>
    <n v="227877.92"/>
    <n v="184446"/>
    <n v="451880.92000000004"/>
  </r>
  <r>
    <s v="S"/>
    <x v="83"/>
    <s v="MARSHALL"/>
    <s v="New Terminal Area Construction"/>
    <d v="2001-10-11T00:00:00"/>
    <n v="37094"/>
    <n v="166902.14000000001"/>
    <n v="139522.17000000001"/>
    <n v="343518.31000000006"/>
  </r>
  <r>
    <s v="S"/>
    <x v="83"/>
    <s v="MARSHALL"/>
    <s v="New Terminal Area Construction"/>
    <d v="2001-11-14T00:00:00"/>
    <n v="18541"/>
    <n v="252794.53"/>
    <n v="273183.17"/>
    <n v="544518.69999999995"/>
  </r>
  <r>
    <s v="S"/>
    <x v="83"/>
    <s v="MARSHALL"/>
    <s v="New Terminal Area Construction"/>
    <d v="2001-11-28T00:00:00"/>
    <n v="39388"/>
    <n v="192586.75"/>
    <n v="141218.66"/>
    <n v="373193.41000000003"/>
  </r>
  <r>
    <s v="S"/>
    <x v="83"/>
    <s v="MARSHALL"/>
    <s v="New Terminal Area Construction"/>
    <d v="2002-01-17T00:00:00"/>
    <n v="2289"/>
    <n v="94583.32"/>
    <n v="0"/>
    <n v="96872.320000000007"/>
  </r>
  <r>
    <s v="S"/>
    <x v="83"/>
    <s v="MARSHALL"/>
    <s v="New Terminal Area Construction"/>
    <d v="2002-05-17T00:00:00"/>
    <n v="0"/>
    <n v="4019.34"/>
    <n v="0"/>
    <n v="4019.34"/>
  </r>
  <r>
    <s v="S"/>
    <x v="83"/>
    <s v="MARSHALL"/>
    <s v="New Terminal Area Construction"/>
    <d v="2002-08-16T00:00:00"/>
    <n v="13131"/>
    <n v="0"/>
    <n v="0"/>
    <n v="13131"/>
  </r>
  <r>
    <s v="S"/>
    <x v="83"/>
    <s v="MARSHALL"/>
    <s v="Extend City Sanitary Sewer &amp; Watermain"/>
    <d v="2002-04-03T00:00:00"/>
    <n v="0"/>
    <n v="4149.74"/>
    <n v="2766.49"/>
    <n v="6916.23"/>
  </r>
  <r>
    <s v="S"/>
    <x v="83"/>
    <s v="MARSHALL"/>
    <s v="Extend City Sanitary Sewer &amp; Watermain"/>
    <d v="2003-03-20T00:00:00"/>
    <n v="0"/>
    <n v="50019.35"/>
    <n v="33346.239999999998"/>
    <n v="83365.59"/>
  </r>
  <r>
    <s v="S"/>
    <x v="83"/>
    <s v="MARSHALL"/>
    <s v="Construct Fixed Based Operator Facility"/>
    <d v="2001-10-10T00:00:00"/>
    <n v="0"/>
    <n v="209389.96"/>
    <n v="270477.71999999997"/>
    <n v="479867.67999999993"/>
  </r>
  <r>
    <s v="S"/>
    <x v="83"/>
    <s v="MARSHALL"/>
    <s v="Construct Fixed Based Operator Facility"/>
    <d v="2001-11-14T00:00:00"/>
    <n v="0"/>
    <n v="13005.96"/>
    <n v="16800.34"/>
    <n v="29806.3"/>
  </r>
  <r>
    <s v="S"/>
    <x v="83"/>
    <s v="MARSHALL"/>
    <s v="Construct Fixed Based Operator Facility"/>
    <d v="2002-01-02T00:00:00"/>
    <n v="0"/>
    <n v="28131.57"/>
    <n v="36338.699999999997"/>
    <n v="64470.27"/>
  </r>
  <r>
    <s v="S"/>
    <x v="83"/>
    <s v="MARSHALL"/>
    <s v="Construct Fixed Based Operator Facility"/>
    <d v="2002-01-17T00:00:00"/>
    <n v="0"/>
    <n v="8041.91"/>
    <n v="12430.59"/>
    <n v="20472.5"/>
  </r>
  <r>
    <s v="S"/>
    <x v="83"/>
    <s v="MARSHALL"/>
    <s v="Construct Fixed Based Operator Facility"/>
    <d v="2002-02-11T00:00:00"/>
    <n v="0"/>
    <n v="21976.01"/>
    <n v="28494.83"/>
    <n v="50470.84"/>
  </r>
  <r>
    <s v="S"/>
    <x v="83"/>
    <s v="MARSHALL"/>
    <s v="Construct Fixed Based Operator Facility"/>
    <d v="2002-03-26T00:00:00"/>
    <n v="0"/>
    <n v="4719.21"/>
    <n v="7662.37"/>
    <n v="12381.58"/>
  </r>
  <r>
    <s v="S"/>
    <x v="83"/>
    <s v="MARSHALL"/>
    <s v="Construct Fixed Based Operator Facility"/>
    <d v="2002-09-30T00:00:00"/>
    <n v="0"/>
    <n v="3072.38"/>
    <n v="253.45"/>
    <n v="3325.83"/>
  </r>
  <r>
    <s v="S"/>
    <x v="83"/>
    <s v="MARSHALL"/>
    <s v="Construct Arrival/Departure Building"/>
    <d v="2002-04-03T00:00:00"/>
    <n v="0"/>
    <n v="150668.29"/>
    <n v="802620.15"/>
    <n v="953288.44000000006"/>
  </r>
  <r>
    <s v="S"/>
    <x v="83"/>
    <s v="MARSHALL"/>
    <s v="Construct Arrival/Departure Building"/>
    <d v="2002-05-14T00:00:00"/>
    <n v="0"/>
    <n v="175865.52"/>
    <n v="710539.2"/>
    <n v="886404.72"/>
  </r>
  <r>
    <s v="S"/>
    <x v="83"/>
    <s v="MARSHALL"/>
    <s v="Construct Arrival/Departure Building"/>
    <d v="2002-06-28T00:00:00"/>
    <n v="0"/>
    <n v="107816.83"/>
    <n v="457868.05"/>
    <n v="565684.88"/>
  </r>
  <r>
    <s v="S"/>
    <x v="83"/>
    <s v="MARSHALL"/>
    <s v="Construct Arrival/Departure Building"/>
    <d v="2002-08-08T00:00:00"/>
    <n v="0"/>
    <n v="46308.800000000003"/>
    <n v="191469.23"/>
    <n v="237778.03000000003"/>
  </r>
  <r>
    <s v="S"/>
    <x v="83"/>
    <s v="MARSHALL"/>
    <s v="Construct Arrival/Departure Building"/>
    <d v="2002-09-30T00:00:00"/>
    <n v="0"/>
    <n v="8662.76"/>
    <n v="43991.26"/>
    <n v="52654.020000000004"/>
  </r>
  <r>
    <s v="S"/>
    <x v="83"/>
    <s v="MARSHALL"/>
    <s v="Construct Arrival/Departure Building"/>
    <d v="2003-05-13T00:00:00"/>
    <n v="0"/>
    <n v="10677.8"/>
    <n v="180148.76"/>
    <n v="190826.56"/>
  </r>
  <r>
    <s v="S"/>
    <x v="83"/>
    <s v="MARSHALL"/>
    <s v="Apron, Entrance Road, Parking Lot"/>
    <d v="2002-07-12T00:00:00"/>
    <n v="0"/>
    <n v="162192.26"/>
    <n v="108368.18"/>
    <n v="270560.44"/>
  </r>
  <r>
    <s v="S"/>
    <x v="83"/>
    <s v="MARSHALL"/>
    <s v="Apron, Entrance Road, Parking Lot"/>
    <d v="2002-08-16T00:00:00"/>
    <n v="46012"/>
    <n v="80767.86"/>
    <n v="93082.19"/>
    <n v="219862.05"/>
  </r>
  <r>
    <s v="S"/>
    <x v="83"/>
    <s v="MARSHALL"/>
    <s v="Apron, Entrance Road, Parking Lot"/>
    <d v="2002-10-08T00:00:00"/>
    <n v="79851"/>
    <n v="149697.06"/>
    <n v="110824.73"/>
    <n v="340372.79"/>
  </r>
  <r>
    <s v="S"/>
    <x v="83"/>
    <s v="MARSHALL"/>
    <s v="Apron, Entrance Road, Parking Lot"/>
    <d v="2002-11-20T00:00:00"/>
    <n v="11293"/>
    <n v="55768.67"/>
    <n v="71078.39"/>
    <n v="138140.06"/>
  </r>
  <r>
    <s v="S"/>
    <x v="83"/>
    <s v="MARSHALL"/>
    <s v="Apron, Entrance Road, Parking Lot"/>
    <d v="2002-12-04T00:00:00"/>
    <n v="0"/>
    <n v="22927.88"/>
    <n v="46528.51"/>
    <n v="69456.39"/>
  </r>
  <r>
    <s v="S"/>
    <x v="83"/>
    <s v="MARSHALL"/>
    <s v="Apron, Entrance Road, Parking Lot"/>
    <d v="2003-01-28T00:00:00"/>
    <n v="12844"/>
    <n v="38420.18"/>
    <n v="56942.84"/>
    <n v="108207.01999999999"/>
  </r>
  <r>
    <s v="S"/>
    <x v="83"/>
    <s v="MARSHALL"/>
    <s v="Apron, Entrance Road, Parking Lot"/>
    <d v="2004-10-20T00:00:00"/>
    <n v="0"/>
    <n v="5440.74"/>
    <n v="4638.04"/>
    <n v="10078.779999999999"/>
  </r>
  <r>
    <s v="S"/>
    <x v="83"/>
    <s v="MARSHALL"/>
    <s v="Apron, Entrance Road, Parking Lot"/>
    <d v="2005-02-09T00:00:00"/>
    <n v="0"/>
    <n v="26164.799999999999"/>
    <n v="-10087.799999999999"/>
    <n v="16077"/>
  </r>
  <r>
    <s v="S"/>
    <x v="83"/>
    <s v="MARSHALL"/>
    <s v="Apron, Entrance Road, Parking Lot"/>
    <d v="2005-02-15T00:00:00"/>
    <n v="0"/>
    <n v="0"/>
    <n v="1"/>
    <n v="1"/>
  </r>
  <r>
    <s v="S"/>
    <x v="83"/>
    <s v="MARSHALL"/>
    <s v="GMC 4 X 4 Pickup Truck"/>
    <d v="2003-04-03T00:00:00"/>
    <n v="0"/>
    <n v="14800"/>
    <n v="9894.83"/>
    <n v="24694.83"/>
  </r>
  <r>
    <s v="S"/>
    <x v="83"/>
    <s v="MARSHALL"/>
    <s v="Crack Seal and Fog Seal Coat"/>
    <d v="2003-10-21T00:00:00"/>
    <n v="0"/>
    <n v="33000"/>
    <n v="23636.080000000002"/>
    <n v="56636.08"/>
  </r>
  <r>
    <s v="S"/>
    <x v="83"/>
    <s v="MARSHALL"/>
    <s v="Purchase Truck &amp; Pickup Reversible Plows"/>
    <d v="2004-01-21T00:00:00"/>
    <n v="0"/>
    <n v="8050"/>
    <n v="3569.16"/>
    <n v="11619.16"/>
  </r>
  <r>
    <s v="S"/>
    <x v="83"/>
    <s v="MARSHALL"/>
    <s v="Extend Runway 2/20/Parallel Taxiway"/>
    <d v="2004-10-15T00:00:00"/>
    <n v="167034"/>
    <n v="3864.03"/>
    <n v="10447.629999999999"/>
    <n v="181345.66"/>
  </r>
  <r>
    <s v="S"/>
    <x v="83"/>
    <s v="MARSHALL"/>
    <s v="Extend Runway 2/20/Parallel Taxiway"/>
    <d v="2004-12-22T00:00:00"/>
    <n v="139278"/>
    <n v="880.08"/>
    <n v="7709.09"/>
    <n v="147867.16999999998"/>
  </r>
  <r>
    <s v="S"/>
    <x v="83"/>
    <s v="MARSHALL"/>
    <s v="Extend Runway 2/20/Parallel Taxiway"/>
    <d v="2005-01-12T00:00:00"/>
    <n v="217694"/>
    <n v="642.95000000000005"/>
    <n v="11732.2"/>
    <n v="230069.15000000002"/>
  </r>
  <r>
    <s v="S"/>
    <x v="83"/>
    <s v="MARSHALL"/>
    <s v="Extend Runway 2/20/Parallel Taxiway"/>
    <d v="2005-04-05T00:00:00"/>
    <n v="64827"/>
    <n v="280.02"/>
    <n v="3532.49"/>
    <n v="68639.509999999995"/>
  </r>
  <r>
    <s v="S"/>
    <x v="83"/>
    <s v="MARSHALL"/>
    <s v="Extend Runway 2/20/Parallel Taxiway"/>
    <d v="2005-06-21T00:00:00"/>
    <n v="134245"/>
    <n v="3990.19"/>
    <n v="8775.58"/>
    <n v="147010.76999999999"/>
  </r>
  <r>
    <s v="S"/>
    <x v="83"/>
    <s v="MARSHALL"/>
    <s v="Extend Runway 2/20/Parallel Taxiway"/>
    <d v="2005-07-13T00:00:00"/>
    <n v="145620"/>
    <n v="8212.5"/>
    <n v="11183.95"/>
    <n v="165016.45000000001"/>
  </r>
  <r>
    <s v="S"/>
    <x v="83"/>
    <s v="MARSHALL"/>
    <s v="Extend Runway 2/20/Parallel Taxiway"/>
    <d v="2005-08-11T00:00:00"/>
    <n v="336231"/>
    <n v="17806.98"/>
    <n v="25326.99"/>
    <n v="379364.97"/>
  </r>
  <r>
    <s v="S"/>
    <x v="83"/>
    <s v="MARSHALL"/>
    <s v="Extend Runway 2/20/Parallel Taxiway"/>
    <d v="2005-09-14T00:00:00"/>
    <n v="259002"/>
    <n v="8385.98"/>
    <n v="17226.97"/>
    <n v="284614.94999999995"/>
  </r>
  <r>
    <s v="S"/>
    <x v="83"/>
    <s v="MARSHALL"/>
    <s v="Extend Runway 2/20/Parallel Taxiway"/>
    <d v="2005-11-07T00:00:00"/>
    <n v="69967"/>
    <n v="219.25"/>
    <n v="3776.5"/>
    <n v="73962.75"/>
  </r>
  <r>
    <s v="S"/>
    <x v="83"/>
    <s v="MARSHALL"/>
    <s v="Extend Runway 2/20/Parallel Taxiway"/>
    <d v="2005-12-07T00:00:00"/>
    <n v="43794"/>
    <n v="134.41999999999999"/>
    <n v="2362.27"/>
    <n v="46290.689999999995"/>
  </r>
  <r>
    <s v="S"/>
    <x v="83"/>
    <s v="MARSHALL"/>
    <s v="Extend Runway 2/20/Parallel Taxiway"/>
    <d v="2006-01-24T00:00:00"/>
    <n v="55425"/>
    <n v="573.6"/>
    <n v="7402.57"/>
    <n v="63401.17"/>
  </r>
  <r>
    <s v="S"/>
    <x v="83"/>
    <s v="MARSHALL"/>
    <s v="Extend Runway 2/20/Parallel Taxiway"/>
    <d v="2006-03-22T00:00:00"/>
    <n v="9872"/>
    <n v="140.6"/>
    <n v="579.37"/>
    <n v="10591.970000000001"/>
  </r>
  <r>
    <s v="S"/>
    <x v="83"/>
    <s v="MARSHALL"/>
    <s v="Extend Runway 2/20/Parallel Taxiway"/>
    <d v="2007-01-24T00:00:00"/>
    <n v="13783"/>
    <n v="537.61"/>
    <n v="4181.3900000000003"/>
    <n v="18502"/>
  </r>
  <r>
    <s v="S"/>
    <x v="83"/>
    <s v="MARSHALL"/>
    <s v="Extend Runway 2/20/Parallel Taxiway"/>
    <d v="2007-07-11T00:00:00"/>
    <n v="44068"/>
    <n v="1033.8599999999999"/>
    <n v="0"/>
    <n v="45101.86"/>
  </r>
  <r>
    <s v="S"/>
    <x v="83"/>
    <s v="MARSHALL"/>
    <s v="Extend Runway 2/20/Parallel Taxiway"/>
    <d v="2007-12-03T00:00:00"/>
    <n v="9661"/>
    <n v="278.56"/>
    <n v="0"/>
    <n v="9939.56"/>
  </r>
  <r>
    <s v="S"/>
    <x v="83"/>
    <s v="MARSHALL"/>
    <s v="Skidloader with Attachments"/>
    <d v="2004-09-09T00:00:00"/>
    <n v="0"/>
    <n v="29576.23"/>
    <n v="12675.52"/>
    <n v="42251.75"/>
  </r>
  <r>
    <s v="S"/>
    <x v="83"/>
    <s v="MARSHALL"/>
    <s v="Off-Road Utility Vehicle"/>
    <d v="2005-02-23T00:00:00"/>
    <n v="0"/>
    <n v="6605.87"/>
    <n v="2831.08"/>
    <n v="9436.9500000000007"/>
  </r>
  <r>
    <s v="S"/>
    <x v="83"/>
    <s v="MARSHALL"/>
    <s v="Extend Runway to 7,220 ft./Expand Apron"/>
    <d v="2005-11-07T00:00:00"/>
    <n v="123311"/>
    <n v="0"/>
    <n v="54704.73"/>
    <n v="178015.73"/>
  </r>
  <r>
    <s v="S"/>
    <x v="83"/>
    <s v="MARSHALL"/>
    <s v="Extend Runway to 7,220 ft./Expand Apron"/>
    <d v="2006-01-24T00:00:00"/>
    <n v="23127"/>
    <n v="0"/>
    <n v="10347.15"/>
    <n v="33474.15"/>
  </r>
  <r>
    <s v="S"/>
    <x v="83"/>
    <s v="MARSHALL"/>
    <s v="Extend Runway to 7,220 ft./Expand Apron"/>
    <d v="2006-03-22T00:00:00"/>
    <n v="31222"/>
    <n v="0"/>
    <n v="4164.16"/>
    <n v="35386.160000000003"/>
  </r>
  <r>
    <s v="S"/>
    <x v="83"/>
    <s v="MARSHALL"/>
    <s v="Extend Runway to 7,220 ft./Expand Apron"/>
    <d v="2006-04-24T00:00:00"/>
    <n v="100000"/>
    <n v="0"/>
    <n v="0"/>
    <n v="100000"/>
  </r>
  <r>
    <s v="S"/>
    <x v="83"/>
    <s v="MARSHALL"/>
    <s v="Extend Runway to 7,220 ft./Expand Apron"/>
    <d v="2006-06-16T00:00:00"/>
    <n v="201904"/>
    <n v="0"/>
    <n v="20756.2"/>
    <n v="222660.2"/>
  </r>
  <r>
    <s v="S"/>
    <x v="83"/>
    <s v="MARSHALL"/>
    <s v="Extend Runway to 7,220 ft./Expand Apron"/>
    <d v="2006-07-25T00:00:00"/>
    <n v="407755"/>
    <n v="0"/>
    <n v="32492.14"/>
    <n v="440247.14"/>
  </r>
  <r>
    <s v="S"/>
    <x v="83"/>
    <s v="MARSHALL"/>
    <s v="Extend Runway to 7,220 ft./Expand Apron"/>
    <d v="2006-08-17T00:00:00"/>
    <n v="705412"/>
    <n v="0"/>
    <n v="51999.29"/>
    <n v="757411.29"/>
  </r>
  <r>
    <s v="S"/>
    <x v="83"/>
    <s v="MARSHALL"/>
    <s v="Extend Runway to 7,220 ft./Expand Apron"/>
    <d v="2006-09-19T00:00:00"/>
    <n v="642340"/>
    <n v="0"/>
    <n v="48855.55"/>
    <n v="691195.55"/>
  </r>
  <r>
    <s v="S"/>
    <x v="83"/>
    <s v="MARSHALL"/>
    <s v="Extend Runway to 7,220 ft./Expand Apron"/>
    <d v="2006-10-19T00:00:00"/>
    <n v="373610"/>
    <n v="0"/>
    <n v="36955.78"/>
    <n v="410565.78"/>
  </r>
  <r>
    <s v="S"/>
    <x v="83"/>
    <s v="MARSHALL"/>
    <s v="Extend Runway to 7,220 ft./Expand Apron"/>
    <d v="2006-11-14T00:00:00"/>
    <n v="0"/>
    <n v="0"/>
    <n v="22590.32"/>
    <n v="22590.32"/>
  </r>
  <r>
    <s v="S"/>
    <x v="83"/>
    <s v="MARSHALL"/>
    <s v="Extend Runway to 7,220 ft./Expand Apron"/>
    <d v="2007-01-24T00:00:00"/>
    <n v="0"/>
    <n v="0"/>
    <n v="17482.63"/>
    <n v="17482.63"/>
  </r>
  <r>
    <s v="S"/>
    <x v="83"/>
    <s v="MARSHALL"/>
    <s v="Extend Runway to 7,220 ft./Expand Apron"/>
    <d v="2008-04-10T00:00:00"/>
    <n v="20000"/>
    <n v="0"/>
    <n v="2318"/>
    <n v="22318"/>
  </r>
  <r>
    <s v="S"/>
    <x v="83"/>
    <s v="MARSHALL"/>
    <s v="Extend Runway to 7,220 ft./Expand Apron"/>
    <d v="2009-06-10T00:00:00"/>
    <n v="30000"/>
    <n v="0"/>
    <n v="-11408.79"/>
    <n v="18591.21"/>
  </r>
  <r>
    <s v="S"/>
    <x v="83"/>
    <s v="MARSHALL"/>
    <s v="Extend Runway to 7,220 ft./Expand Apron"/>
    <d v="2009-06-10T00:00:00"/>
    <n v="111580"/>
    <n v="0"/>
    <n v="0"/>
    <n v="111580"/>
  </r>
  <r>
    <s v="S"/>
    <x v="83"/>
    <s v="MARSHALL"/>
    <s v="Pave &amp; Light Runway Extension, Land"/>
    <d v="2006-11-28T00:00:00"/>
    <n v="802230"/>
    <n v="0"/>
    <n v="91494.85"/>
    <n v="893724.85"/>
  </r>
  <r>
    <s v="S"/>
    <x v="83"/>
    <s v="MARSHALL"/>
    <s v="Pave &amp; Light Runway Extension, Land"/>
    <d v="2007-01-02T00:00:00"/>
    <n v="298003"/>
    <n v="0"/>
    <n v="26435.56"/>
    <n v="324438.56"/>
  </r>
  <r>
    <s v="S"/>
    <x v="83"/>
    <s v="MARSHALL"/>
    <s v="Pave &amp; Light Runway Extension, Land"/>
    <d v="2007-01-24T00:00:00"/>
    <n v="27004"/>
    <n v="0"/>
    <n v="1420.55"/>
    <n v="28424.55"/>
  </r>
  <r>
    <s v="S"/>
    <x v="83"/>
    <s v="MARSHALL"/>
    <s v="Pave &amp; Light Runway Extension, Land"/>
    <d v="2007-03-29T00:00:00"/>
    <n v="67194"/>
    <n v="0"/>
    <n v="8964"/>
    <n v="76158"/>
  </r>
  <r>
    <s v="S"/>
    <x v="83"/>
    <s v="MARSHALL"/>
    <s v="Pave &amp; Light Runway Extension, Land"/>
    <d v="2007-06-27T00:00:00"/>
    <n v="326903"/>
    <n v="0"/>
    <n v="17792.169999999998"/>
    <n v="344695.17"/>
  </r>
  <r>
    <s v="S"/>
    <x v="83"/>
    <s v="MARSHALL"/>
    <s v="Pave &amp; Light Runway Extension, Land"/>
    <d v="2007-07-19T00:00:00"/>
    <n v="2489076"/>
    <n v="0"/>
    <n v="113157.87"/>
    <n v="2602233.87"/>
  </r>
  <r>
    <s v="S"/>
    <x v="83"/>
    <s v="MARSHALL"/>
    <s v="Pave &amp; Light Runway Extension, Land"/>
    <d v="2007-08-27T00:00:00"/>
    <n v="376909"/>
    <n v="0"/>
    <n v="0"/>
    <n v="376909"/>
  </r>
  <r>
    <s v="S"/>
    <x v="83"/>
    <s v="MARSHALL"/>
    <s v="Pave &amp; Light Runway Extension, Land"/>
    <d v="2007-09-21T00:00:00"/>
    <n v="171144"/>
    <n v="0"/>
    <n v="0"/>
    <n v="171144"/>
  </r>
  <r>
    <s v="S"/>
    <x v="83"/>
    <s v="MARSHALL"/>
    <s v="Pave &amp; Light Runway Extension, Land"/>
    <d v="2007-11-20T00:00:00"/>
    <n v="56265"/>
    <n v="0"/>
    <n v="0"/>
    <n v="56265"/>
  </r>
  <r>
    <s v="S"/>
    <x v="83"/>
    <s v="MARSHALL"/>
    <s v="Pave &amp; Light Runway Extension, Land"/>
    <d v="2007-12-19T00:00:00"/>
    <n v="116581"/>
    <n v="0"/>
    <n v="0"/>
    <n v="116581"/>
  </r>
  <r>
    <s v="S"/>
    <x v="83"/>
    <s v="MARSHALL"/>
    <s v="Pave &amp; Light Runway Extension, Land"/>
    <d v="2008-02-08T00:00:00"/>
    <n v="26313"/>
    <n v="0"/>
    <n v="0"/>
    <n v="26313"/>
  </r>
  <r>
    <s v="S"/>
    <x v="83"/>
    <s v="MARSHALL"/>
    <s v="Pave &amp; Light Runway Extension, Land"/>
    <d v="2008-11-19T00:00:00"/>
    <n v="108506"/>
    <n v="0"/>
    <n v="0"/>
    <n v="108506"/>
  </r>
  <r>
    <s v="S"/>
    <x v="83"/>
    <s v="MARSHALL"/>
    <s v="Pave &amp; Light Runway Extension, Land"/>
    <d v="2010-03-25T00:00:00"/>
    <n v="39124"/>
    <n v="0"/>
    <n v="0"/>
    <n v="39124"/>
  </r>
  <r>
    <s v="S"/>
    <x v="83"/>
    <s v="MARSHALL"/>
    <s v="Crack Repair &amp; Sealing"/>
    <d v="2006-12-18T00:00:00"/>
    <n v="0"/>
    <n v="18886.14"/>
    <n v="8094.06"/>
    <n v="26980.2"/>
  </r>
  <r>
    <s v="S"/>
    <x v="83"/>
    <s v="MARSHALL"/>
    <s v="Fog Seal and Seal Coating"/>
    <d v="2007-10-12T00:00:00"/>
    <n v="0"/>
    <n v="34885.769999999997"/>
    <n v="14951.04"/>
    <n v="49836.81"/>
  </r>
  <r>
    <s v="S"/>
    <x v="83"/>
    <s v="MARSHALL"/>
    <s v="Trailer, Radio Eq, SRE Sweeper, Bldg Mod"/>
    <d v="2008-02-01T00:00:00"/>
    <n v="0"/>
    <n v="13197.03"/>
    <n v="5655.87"/>
    <n v="18852.900000000001"/>
  </r>
  <r>
    <s v="S"/>
    <x v="83"/>
    <s v="MARSHALL"/>
    <s v="Ext. Rnwy 12/30, Ph. III (Utility Reloc)"/>
    <d v="2008-09-23T00:00:00"/>
    <n v="101240"/>
    <n v="0"/>
    <n v="5855"/>
    <n v="107095"/>
  </r>
  <r>
    <s v="S"/>
    <x v="83"/>
    <s v="MARSHALL"/>
    <s v="Ext. Rnwy 12/30, Ph. III (Utility Reloc)"/>
    <d v="2010-03-25T00:00:00"/>
    <n v="10000"/>
    <n v="0"/>
    <n v="0"/>
    <n v="10000"/>
  </r>
  <r>
    <s v="S"/>
    <x v="83"/>
    <s v="MARSHALL"/>
    <s v="EA for East Bldg Area &amp; ALP Update"/>
    <d v="2009-12-24T00:00:00"/>
    <n v="71915"/>
    <n v="0"/>
    <n v="3785"/>
    <n v="75700"/>
  </r>
  <r>
    <s v="S"/>
    <x v="83"/>
    <s v="MARSHALL"/>
    <s v="EA for East Bldg Area &amp; ALP Update"/>
    <d v="2011-03-14T00:00:00"/>
    <n v="11909"/>
    <n v="0"/>
    <n v="626.88"/>
    <n v="12535.88"/>
  </r>
  <r>
    <s v="S"/>
    <x v="83"/>
    <s v="MARSHALL"/>
    <s v="Runway Crack Repair"/>
    <d v="2009-12-09T00:00:00"/>
    <n v="0"/>
    <n v="12411"/>
    <n v="5319"/>
    <n v="17730"/>
  </r>
  <r>
    <s v="S"/>
    <x v="83"/>
    <s v="MARSHALL"/>
    <s v="Acquire Pull Type Mower"/>
    <d v="2010-01-22T00:00:00"/>
    <n v="0"/>
    <n v="12076"/>
    <n v="6039.31"/>
    <n v="18115.310000000001"/>
  </r>
  <r>
    <s v="S"/>
    <x v="83"/>
    <s v="MARSHALL"/>
    <s v="Acquire 1-Ton Truck and Plow"/>
    <d v="2011-02-02T00:00:00"/>
    <n v="0"/>
    <n v="37184"/>
    <n v="18593"/>
    <n v="55777"/>
  </r>
  <r>
    <s v="S"/>
    <x v="83"/>
    <s v="MARSHALL"/>
    <s v="Demolition of Arrival/Departure Building"/>
    <d v="2010-10-15T00:00:00"/>
    <n v="0"/>
    <n v="47523"/>
    <n v="20367.3"/>
    <n v="67890.3"/>
  </r>
  <r>
    <s v="S"/>
    <x v="83"/>
    <s v="MARSHALL"/>
    <s v="Runway Crack Sealing"/>
    <d v="2011-01-05T00:00:00"/>
    <n v="0"/>
    <n v="15757"/>
    <n v="6753"/>
    <n v="22510"/>
  </r>
  <r>
    <s v="S"/>
    <x v="83"/>
    <s v="MARSHALL"/>
    <s v="Bridge to East Building Area"/>
    <d v="2011-08-08T00:00:00"/>
    <n v="0"/>
    <n v="42796.82"/>
    <n v="18341.48"/>
    <n v="61138.3"/>
  </r>
  <r>
    <s v="S"/>
    <x v="83"/>
    <s v="MARSHALL"/>
    <s v="Bridge to East Building Area"/>
    <d v="2011-09-19T00:00:00"/>
    <n v="0"/>
    <n v="165718.20000000001"/>
    <n v="71022.11"/>
    <n v="236740.31"/>
  </r>
  <r>
    <s v="S"/>
    <x v="83"/>
    <s v="MARSHALL"/>
    <s v="Bridge to East Building Area"/>
    <d v="2011-09-26T00:00:00"/>
    <n v="0"/>
    <n v="198072.23"/>
    <n v="84888.09"/>
    <n v="282960.32"/>
  </r>
  <r>
    <s v="S"/>
    <x v="83"/>
    <s v="MARSHALL"/>
    <s v="Bridge to East Building Area"/>
    <d v="2012-11-06T00:00:00"/>
    <n v="0"/>
    <n v="146286.04999999999"/>
    <n v="62693.99"/>
    <n v="208980.03999999998"/>
  </r>
  <r>
    <s v="S"/>
    <x v="83"/>
    <s v="MARSHALL"/>
    <s v="Bridge to East Building Area"/>
    <d v="2012-12-18T00:00:00"/>
    <n v="0"/>
    <n v="22897.03"/>
    <n v="12921.83"/>
    <n v="35818.86"/>
  </r>
  <r>
    <s v="S"/>
    <x v="83"/>
    <s v="MARSHALL"/>
    <s v="Bridge to East Building Area"/>
    <d v="2013-10-07T00:00:00"/>
    <n v="0"/>
    <n v="601.49"/>
    <n v="0"/>
    <n v="601.49"/>
  </r>
  <r>
    <s v="S"/>
    <x v="83"/>
    <s v="MARSHALL"/>
    <s v="10. Dgn East Building Area; SRE Plow"/>
    <d v="2012-01-13T00:00:00"/>
    <n v="266450"/>
    <n v="0"/>
    <n v="14295"/>
    <n v="280745"/>
  </r>
  <r>
    <s v="S"/>
    <x v="83"/>
    <s v="MARSHALL"/>
    <s v="10. Dgn East Building Area; SRE Plow"/>
    <d v="2013-04-17T00:00:00"/>
    <n v="10000"/>
    <n v="0"/>
    <n v="594.22"/>
    <n v="10594.22"/>
  </r>
  <r>
    <s v="S"/>
    <x v="83"/>
    <s v="MARSHALL"/>
    <s v="10. Dgn East Building Area; SRE Plow"/>
    <d v="2013-04-17T00:00:00"/>
    <n v="6423"/>
    <n v="0"/>
    <n v="0"/>
    <n v="6423"/>
  </r>
  <r>
    <s v="S"/>
    <x v="83"/>
    <s v="MARSHALL"/>
    <s v="Pavement Crack Sealing"/>
    <d v="2011-11-18T00:00:00"/>
    <n v="0"/>
    <n v="51058"/>
    <n v="21822.799999999999"/>
    <n v="72880.800000000003"/>
  </r>
  <r>
    <s v="S"/>
    <x v="83"/>
    <s v="MARSHALL"/>
    <s v="Airport Signage"/>
    <d v="2012-01-10T00:00:00"/>
    <n v="0"/>
    <n v="28142"/>
    <n v="12061.2"/>
    <n v="40203.199999999997"/>
  </r>
  <r>
    <s v="S"/>
    <x v="83"/>
    <s v="MARSHALL"/>
    <s v="Road to East Building Area"/>
    <d v="2012-05-18T00:00:00"/>
    <n v="0"/>
    <n v="12527.23"/>
    <n v="5368.81"/>
    <n v="17896.04"/>
  </r>
  <r>
    <s v="S"/>
    <x v="83"/>
    <s v="MARSHALL"/>
    <s v="Road to East Building Area"/>
    <d v="2012-06-05T00:00:00"/>
    <n v="0"/>
    <n v="118508.89"/>
    <n v="50789.52"/>
    <n v="169298.41"/>
  </r>
  <r>
    <s v="S"/>
    <x v="83"/>
    <s v="MARSHALL"/>
    <s v="Road to East Building Area"/>
    <d v="2012-06-21T00:00:00"/>
    <n v="0"/>
    <n v="285672.09000000003"/>
    <n v="170491.8"/>
    <n v="456163.89"/>
  </r>
  <r>
    <s v="S"/>
    <x v="83"/>
    <s v="MARSHALL"/>
    <s v="Road to East Building Area"/>
    <d v="2012-07-19T00:00:00"/>
    <n v="0"/>
    <n v="70071.179999999993"/>
    <n v="37297.33"/>
    <n v="107368.51"/>
  </r>
  <r>
    <s v="S"/>
    <x v="83"/>
    <s v="MARSHALL"/>
    <s v="Road to East Building Area"/>
    <d v="2012-08-24T00:00:00"/>
    <n v="0"/>
    <n v="134152.64000000001"/>
    <n v="59274.21"/>
    <n v="193426.85"/>
  </r>
  <r>
    <s v="S"/>
    <x v="83"/>
    <s v="MARSHALL"/>
    <s v="Road to East Building Area"/>
    <d v="2012-10-10T00:00:00"/>
    <n v="0"/>
    <n v="114781.88"/>
    <n v="48814.78"/>
    <n v="163596.66"/>
  </r>
  <r>
    <s v="S"/>
    <x v="83"/>
    <s v="MARSHALL"/>
    <s v="Road to East Building Area"/>
    <d v="2013-03-08T00:00:00"/>
    <n v="0"/>
    <n v="41308.81"/>
    <n v="0"/>
    <n v="41308.81"/>
  </r>
  <r>
    <s v="S"/>
    <x v="83"/>
    <s v="MARSHALL"/>
    <s v="Road to East Building Area"/>
    <d v="2013-07-31T00:00:00"/>
    <n v="0"/>
    <n v="3242.66"/>
    <n v="0"/>
    <n v="3242.66"/>
  </r>
  <r>
    <s v="S"/>
    <x v="83"/>
    <s v="MARSHALL"/>
    <s v="Tractor w/Attachments &amp; 72-in Mower"/>
    <d v="2012-06-15T00:00:00"/>
    <n v="0"/>
    <n v="62165.62"/>
    <n v="31082.81"/>
    <n v="93248.430000000008"/>
  </r>
  <r>
    <s v="S"/>
    <x v="83"/>
    <s v="MARSHALL"/>
    <s v="11. Env. Assess for LAND"/>
    <d v="2013-03-11T00:00:00"/>
    <n v="23422"/>
    <n v="0"/>
    <n v="2602.64"/>
    <n v="26024.639999999999"/>
  </r>
  <r>
    <s v="S"/>
    <x v="83"/>
    <s v="MARSHALL"/>
    <s v="11. Env. Assess for LAND"/>
    <d v="2014-12-03T00:00:00"/>
    <n v="2498"/>
    <n v="0"/>
    <n v="460"/>
    <n v="2958"/>
  </r>
  <r>
    <s v="S"/>
    <x v="83"/>
    <s v="MARSHALL"/>
    <s v="11. Env. Assess for LAND"/>
    <d v="2015-08-31T00:00:00"/>
    <n v="2611"/>
    <n v="0"/>
    <n v="107.86"/>
    <n v="2718.86"/>
  </r>
  <r>
    <s v="S"/>
    <x v="83"/>
    <s v="MARSHALL"/>
    <s v="UTV"/>
    <d v="2012-11-01T00:00:00"/>
    <n v="0"/>
    <n v="8427.6299999999992"/>
    <n v="4388.82"/>
    <n v="12816.449999999999"/>
  </r>
  <r>
    <s v="S"/>
    <x v="83"/>
    <s v="MARSHALL"/>
    <s v="East Building Area Apron"/>
    <d v="2012-11-16T00:00:00"/>
    <n v="0"/>
    <n v="53186.239999999998"/>
    <n v="22794.1"/>
    <n v="75980.34"/>
  </r>
  <r>
    <s v="S"/>
    <x v="83"/>
    <s v="MARSHALL"/>
    <s v="East Building Area Apron"/>
    <d v="2013-03-07T00:00:00"/>
    <n v="0"/>
    <n v="1613.86"/>
    <n v="691.65"/>
    <n v="2305.5099999999998"/>
  </r>
  <r>
    <s v="S"/>
    <x v="83"/>
    <s v="MARSHALL"/>
    <s v="East Building Area Apron"/>
    <d v="2013-07-31T00:00:00"/>
    <n v="0"/>
    <n v="79043.240000000005"/>
    <n v="33875.67"/>
    <n v="112918.91"/>
  </r>
  <r>
    <s v="S"/>
    <x v="83"/>
    <s v="MARSHALL"/>
    <s v="East Building Area Apron"/>
    <d v="2013-09-10T00:00:00"/>
    <n v="0"/>
    <n v="375979.28"/>
    <n v="161133.97"/>
    <n v="537113.25"/>
  </r>
  <r>
    <s v="S"/>
    <x v="83"/>
    <s v="MARSHALL"/>
    <s v="East Building Area Apron"/>
    <d v="2013-10-01T00:00:00"/>
    <n v="0"/>
    <n v="75943.520000000004"/>
    <n v="32547.21"/>
    <n v="108490.73000000001"/>
  </r>
  <r>
    <s v="S"/>
    <x v="83"/>
    <s v="MARSHALL"/>
    <s v="East Building Area Apron"/>
    <d v="2013-11-05T00:00:00"/>
    <n v="0"/>
    <n v="490406.64"/>
    <n v="210174.28"/>
    <n v="700580.92"/>
  </r>
  <r>
    <s v="S"/>
    <x v="83"/>
    <s v="MARSHALL"/>
    <s v="East Building Area Apron"/>
    <d v="2013-11-27T00:00:00"/>
    <n v="0"/>
    <n v="398727.62"/>
    <n v="170883.26"/>
    <n v="569610.88"/>
  </r>
  <r>
    <s v="S"/>
    <x v="83"/>
    <s v="MARSHALL"/>
    <s v="East Building Area Apron"/>
    <d v="2015-09-21T00:00:00"/>
    <n v="0"/>
    <n v="104327.91"/>
    <n v="44711.99"/>
    <n v="149039.9"/>
  </r>
  <r>
    <s v="S"/>
    <x v="83"/>
    <s v="MARSHALL"/>
    <s v="Tree Removal and Concrete Pavemnt Repair"/>
    <d v="2013-01-18T00:00:00"/>
    <n v="0"/>
    <n v="13657"/>
    <n v="5853"/>
    <n v="19510"/>
  </r>
  <r>
    <s v="S"/>
    <x v="83"/>
    <s v="MARSHALL"/>
    <s v="Beacon Repair"/>
    <d v="2013-05-03T00:00:00"/>
    <n v="0"/>
    <n v="5340.85"/>
    <n v="2288.94"/>
    <n v="7629.7900000000009"/>
  </r>
  <r>
    <s v="S"/>
    <x v="83"/>
    <s v="MARSHALL"/>
    <s v="Rehab Runway 12/30 - Micro Seal"/>
    <d v="2013-12-04T00:00:00"/>
    <n v="0"/>
    <n v="113747.14"/>
    <n v="48748.78"/>
    <n v="162495.91999999998"/>
  </r>
  <r>
    <s v="S"/>
    <x v="83"/>
    <s v="MARSHALL"/>
    <s v="Acquire land for approaches (rnwy 30)"/>
    <d v="2014-02-07T00:00:00"/>
    <n v="258291"/>
    <n v="0"/>
    <n v="31888.05"/>
    <n v="290179.05"/>
  </r>
  <r>
    <s v="S"/>
    <x v="83"/>
    <s v="MARSHALL"/>
    <s v="Acquire land for approaches (rnwy 30)"/>
    <d v="2017-05-25T00:00:00"/>
    <n v="28700"/>
    <n v="0"/>
    <n v="0"/>
    <n v="28700"/>
  </r>
  <r>
    <s v="S"/>
    <x v="83"/>
    <s v="MARSHALL"/>
    <s v="Acquire land for approaches (rnwy 30)"/>
    <d v="2017-05-25T00:00:00"/>
    <n v="4791"/>
    <n v="0"/>
    <n v="0"/>
    <n v="4791"/>
  </r>
  <r>
    <s v="S"/>
    <x v="83"/>
    <s v="MARSHALL"/>
    <s v="Construct ramp area (phase 2)"/>
    <d v="2013-10-23T00:00:00"/>
    <n v="0"/>
    <n v="96491.79"/>
    <n v="41353.620000000003"/>
    <n v="137845.41"/>
  </r>
  <r>
    <s v="S"/>
    <x v="83"/>
    <s v="MARSHALL"/>
    <s v="Construct ramp area (phase 2)"/>
    <d v="2013-11-05T00:00:00"/>
    <n v="0"/>
    <n v="198789.48"/>
    <n v="85195.49"/>
    <n v="283984.97000000003"/>
  </r>
  <r>
    <s v="S"/>
    <x v="83"/>
    <s v="MARSHALL"/>
    <s v="Construct ramp area (phase 2)"/>
    <d v="2013-11-27T00:00:00"/>
    <n v="0"/>
    <n v="92537.2"/>
    <n v="39658.800000000003"/>
    <n v="132196"/>
  </r>
  <r>
    <s v="S"/>
    <x v="83"/>
    <s v="MARSHALL"/>
    <s v="Construct ramp area (phase 2)"/>
    <d v="2015-09-21T00:00:00"/>
    <n v="0"/>
    <n v="96262.54"/>
    <n v="-44204.82"/>
    <n v="52057.719999999994"/>
  </r>
  <r>
    <s v="S"/>
    <x v="83"/>
    <s v="MARSHALL"/>
    <s v="A/D Building Upgrades"/>
    <d v="2014-03-12T00:00:00"/>
    <n v="0"/>
    <n v="19632.41"/>
    <n v="8413.89"/>
    <n v="28046.3"/>
  </r>
  <r>
    <s v="S"/>
    <x v="83"/>
    <s v="MARSHALL"/>
    <s v="Rehab airport pavements - Crack Fill"/>
    <d v="2014-08-08T00:00:00"/>
    <n v="0"/>
    <n v="22425.15"/>
    <n v="5606.28"/>
    <n v="28031.43"/>
  </r>
  <r>
    <s v="S"/>
    <x v="83"/>
    <s v="MARSHALL"/>
    <s v="Rehab Pavement-Crackfill Runway 12/30/Apron/Taxiways/Parking loty &amp; Roadway"/>
    <d v="2014-11-24T00:00:00"/>
    <n v="0"/>
    <n v="32000"/>
    <n v="8000"/>
    <n v="40000"/>
  </r>
  <r>
    <s v="S"/>
    <x v="83"/>
    <s v="MARSHALL"/>
    <s v="Master Plan/ ALP Update"/>
    <d v="2016-03-14T00:00:00"/>
    <n v="88690"/>
    <n v="4927.24"/>
    <n v="4927.57"/>
    <n v="98544.81"/>
  </r>
  <r>
    <s v="S"/>
    <x v="83"/>
    <s v="MARSHALL"/>
    <s v="Master Plan/ ALP Update"/>
    <d v="2016-08-08T00:00:00"/>
    <n v="82197"/>
    <n v="4566.53"/>
    <n v="4567.0200000000004"/>
    <n v="91330.55"/>
  </r>
  <r>
    <s v="S"/>
    <x v="83"/>
    <s v="MARSHALL"/>
    <s v="Master Plan/ ALP Update"/>
    <d v="2016-12-08T00:00:00"/>
    <n v="19783"/>
    <n v="1099.06"/>
    <n v="1099.1400000000001"/>
    <n v="21981.200000000001"/>
  </r>
  <r>
    <s v="S"/>
    <x v="83"/>
    <s v="MARSHALL"/>
    <s v="Master Plan/ ALP Update"/>
    <d v="2017-02-09T00:00:00"/>
    <n v="1875"/>
    <n v="104.21"/>
    <n v="104.95"/>
    <n v="2084.16"/>
  </r>
  <r>
    <s v="S"/>
    <x v="83"/>
    <s v="MARSHALL"/>
    <s v="Master Plan/ ALP Update"/>
    <d v="2017-02-23T00:00:00"/>
    <n v="17052"/>
    <n v="947.31"/>
    <n v="946.97"/>
    <n v="18946.280000000002"/>
  </r>
  <r>
    <s v="S"/>
    <x v="83"/>
    <s v="MARSHALL"/>
    <s v="Master Plan/ ALP Update"/>
    <d v="2017-07-24T00:00:00"/>
    <n v="20000"/>
    <n v="5472.33"/>
    <n v="5472.26"/>
    <n v="30944.590000000004"/>
  </r>
  <r>
    <s v="S"/>
    <x v="83"/>
    <s v="MARSHALL"/>
    <s v="Master Plan/ ALP Update"/>
    <d v="2018-05-10T00:00:00"/>
    <n v="60383"/>
    <n v="343.97"/>
    <n v="344.45"/>
    <n v="61071.42"/>
  </r>
  <r>
    <s v="S"/>
    <x v="83"/>
    <s v="MARSHALL"/>
    <s v="Master Plan/ ALP Update"/>
    <d v="2019-08-26T00:00:00"/>
    <n v="6184.99"/>
    <n v="343.56"/>
    <n v="342.59"/>
    <n v="6871.14"/>
  </r>
  <r>
    <s v="S"/>
    <x v="83"/>
    <s v="MARSHALL"/>
    <s v="Master Plan/ ALP Update"/>
    <d v="2020-04-07T00:00:00"/>
    <n v="24302"/>
    <n v="-0.41"/>
    <n v="0.14000000000000001"/>
    <n v="24301.73"/>
  </r>
  <r>
    <s v="S"/>
    <x v="83"/>
    <s v="MARSHALL"/>
    <s v="Mill &amp; Overlay Runway 2/20"/>
    <d v="2018-06-15T00:00:00"/>
    <n v="32438"/>
    <n v="1802.18"/>
    <n v="1803.46"/>
    <n v="36043.64"/>
  </r>
  <r>
    <s v="S"/>
    <x v="83"/>
    <s v="MARSHALL"/>
    <s v="Mill &amp; Overlay Runway 2/20"/>
    <d v="2018-12-18T00:00:00"/>
    <n v="544302"/>
    <n v="32095.1"/>
    <n v="32095.82"/>
    <n v="608492.91999999993"/>
  </r>
  <r>
    <s v="S"/>
    <x v="83"/>
    <s v="MARSHALL"/>
    <s v="Pavement Crack Fill and Seal"/>
    <d v="2019-08-12T00:00:00"/>
    <n v="0"/>
    <n v="28000"/>
    <n v="12000"/>
    <n v="40000"/>
  </r>
  <r>
    <s v="S"/>
    <x v="83"/>
    <s v="MARSHALL"/>
    <s v="CARES Act Marshall - Southwest Minnesota Regional"/>
    <d v="1899-12-30T00:00:00"/>
    <n v="69000"/>
    <n v="0"/>
    <n v="0"/>
    <n v="69000"/>
  </r>
  <r>
    <s v="S"/>
    <x v="84"/>
    <s v="NEW ULM"/>
    <s v="---- New Ulm Airport ----"/>
    <d v="1947-09-02T00:00:00"/>
    <n v="0"/>
    <n v="625.25"/>
    <n v="746.56"/>
    <n v="1371.81"/>
  </r>
  <r>
    <s v="S"/>
    <x v="84"/>
    <s v="NEW ULM"/>
    <s v="GRAD. SEED-MARKERS-DRAIN-FENCE"/>
    <d v="1950-02-02T00:00:00"/>
    <n v="33026.339999999997"/>
    <n v="22008.2"/>
    <n v="11548.79"/>
    <n v="66583.329999999987"/>
  </r>
  <r>
    <s v="S"/>
    <x v="84"/>
    <s v="NEW ULM"/>
    <s v="RESEEDING"/>
    <d v="1949-06-22T00:00:00"/>
    <n v="0"/>
    <n v="650"/>
    <n v="145.25"/>
    <n v="795.25"/>
  </r>
  <r>
    <s v="S"/>
    <x v="84"/>
    <s v="NEW ULM"/>
    <s v="ADM &amp; OPER BLDG-WATER &amp; SEWER"/>
    <d v="1951-05-14T00:00:00"/>
    <n v="19882.330000000002"/>
    <n v="13187.22"/>
    <n v="6695.12"/>
    <n v="39764.670000000006"/>
  </r>
  <r>
    <s v="S"/>
    <x v="84"/>
    <s v="NEW ULM"/>
    <s v="EXT. WATER MAIN"/>
    <d v="1952-05-05T00:00:00"/>
    <n v="62236.78"/>
    <n v="4268.41"/>
    <n v="22245.09"/>
    <n v="88750.28"/>
  </r>
  <r>
    <s v="S"/>
    <x v="84"/>
    <s v="NEW ULM"/>
    <s v="BIT. SURF. APRON &amp; TAXIWAY"/>
    <d v="1953-09-14T00:00:00"/>
    <n v="0"/>
    <n v="8585.84"/>
    <n v="1972.9"/>
    <n v="10558.74"/>
  </r>
  <r>
    <s v="S"/>
    <x v="84"/>
    <s v="NEW ULM"/>
    <s v="SEAL COAT APRON"/>
    <d v="1955-12-09T00:00:00"/>
    <n v="0"/>
    <n v="254.31"/>
    <n v="127.15"/>
    <n v="381.46000000000004"/>
  </r>
  <r>
    <s v="S"/>
    <x v="84"/>
    <s v="NEW ULM"/>
    <s v="LIGHT. NW-SE"/>
    <d v="1958-02-07T00:00:00"/>
    <n v="0"/>
    <n v="2200"/>
    <n v="1329.08"/>
    <n v="3529.08"/>
  </r>
  <r>
    <s v="S"/>
    <x v="84"/>
    <s v="NEW ULM"/>
    <s v="SEAL APRON"/>
    <d v="1959-10-09T00:00:00"/>
    <n v="0"/>
    <n v="221.51"/>
    <n v="110.75"/>
    <n v="332.26"/>
  </r>
  <r>
    <s v="S"/>
    <x v="84"/>
    <s v="NEW ULM"/>
    <s v="GRADE APRON &amp; BLDG AREA"/>
    <d v="1961-12-05T00:00:00"/>
    <n v="0"/>
    <n v="2400"/>
    <n v="1374.05"/>
    <n v="3774.05"/>
  </r>
  <r>
    <s v="S"/>
    <x v="84"/>
    <s v="NEW ULM"/>
    <s v="BIT. SURF. RUNWAY &amp; TAXIWAY"/>
    <d v="1974-11-05T00:00:00"/>
    <n v="34017.35"/>
    <n v="22678.23"/>
    <n v="11339.12"/>
    <n v="68034.7"/>
  </r>
  <r>
    <s v="S"/>
    <x v="84"/>
    <s v="NEW ULM"/>
    <s v="BIT. SURF. PARK. LOT"/>
    <d v="1963-12-12T00:00:00"/>
    <n v="0"/>
    <n v="4097.3900000000003"/>
    <n v="2048.69"/>
    <n v="6146.08"/>
  </r>
  <r>
    <s v="S"/>
    <x v="84"/>
    <s v="NEW ULM"/>
    <s v="APRON EXT. &amp; SURF. ENT. ROAD"/>
    <d v="1966-07-05T00:00:00"/>
    <n v="14102.18"/>
    <n v="9500"/>
    <n v="5561.9"/>
    <n v="29164.080000000002"/>
  </r>
  <r>
    <s v="S"/>
    <x v="84"/>
    <s v="NEW ULM"/>
    <s v="RUNWAY LIGHTING"/>
    <d v="1966-03-18T00:00:00"/>
    <n v="3850"/>
    <n v="2566.66"/>
    <n v="2107.87"/>
    <n v="8524.5299999999988"/>
  </r>
  <r>
    <s v="S"/>
    <x v="84"/>
    <s v="NEW ULM"/>
    <s v="SEAL COAT"/>
    <d v="1965-11-17T00:00:00"/>
    <n v="0"/>
    <n v="2630.47"/>
    <n v="1315.23"/>
    <n v="3945.7"/>
  </r>
  <r>
    <s v="S"/>
    <x v="84"/>
    <s v="NEW ULM"/>
    <s v="RWY. MARKING"/>
    <d v="1966-08-19T00:00:00"/>
    <n v="0"/>
    <n v="240.5"/>
    <n v="240.5"/>
    <n v="481"/>
  </r>
  <r>
    <s v="S"/>
    <x v="84"/>
    <s v="NEW ULM"/>
    <s v="SLURRY SEAL"/>
    <d v="1969-12-23T00:00:00"/>
    <n v="0"/>
    <n v="7923.28"/>
    <n v="3961.65"/>
    <n v="11884.93"/>
  </r>
  <r>
    <s v="S"/>
    <x v="84"/>
    <s v="NEW ULM"/>
    <s v="FORD TRACTOR, MOWER, LOADER"/>
    <d v="1975-05-14T00:00:00"/>
    <n v="0"/>
    <n v="7333.33"/>
    <n v="3666.67"/>
    <n v="11000"/>
  </r>
  <r>
    <s v="S"/>
    <x v="84"/>
    <s v="NEW ULM"/>
    <s v="SEAL COAT"/>
    <d v="1975-08-21T00:00:00"/>
    <n v="0"/>
    <n v="8520.68"/>
    <n v="4260.34"/>
    <n v="12781.02"/>
  </r>
  <r>
    <s v="S"/>
    <x v="84"/>
    <s v="NEW ULM"/>
    <s v="FUEL FACILITY &amp; APRON PAVING"/>
    <d v="1977-09-20T00:00:00"/>
    <n v="0"/>
    <n v="13039.73"/>
    <n v="13039.73"/>
    <n v="26079.46"/>
  </r>
  <r>
    <s v="S"/>
    <x v="84"/>
    <s v="NEW ULM"/>
    <s v="MAINT. EQUIP."/>
    <d v="1977-08-18T00:00:00"/>
    <n v="0"/>
    <n v="11267.33"/>
    <n v="5633.67"/>
    <n v="16901"/>
  </r>
  <r>
    <s v="S"/>
    <x v="84"/>
    <s v="NEW ULM"/>
    <s v="APRON TAXIWAY OVERLAY APRON EX"/>
    <d v="1980-11-25T00:00:00"/>
    <n v="0"/>
    <n v="60857.56"/>
    <n v="30428.78"/>
    <n v="91286.34"/>
  </r>
  <r>
    <s v="S"/>
    <x v="84"/>
    <s v="NEW ULM"/>
    <s v="MAINT. EQUIP.  ROTARY MOWER"/>
    <d v="1980-09-17T00:00:00"/>
    <n v="0"/>
    <n v="4094.67"/>
    <n v="2047.33"/>
    <n v="6142"/>
  </r>
  <r>
    <s v="S"/>
    <x v="84"/>
    <s v="NEW ULM"/>
    <s v="RELOCATE WIND SOCK"/>
    <d v="1980-11-25T00:00:00"/>
    <n v="0"/>
    <n v="2462.27"/>
    <n v="1231.1300000000001"/>
    <n v="3693.4"/>
  </r>
  <r>
    <s v="S"/>
    <x v="84"/>
    <s v="NEW ULM"/>
    <s v="GR,PAVE Rwy &amp; Twy 15-33"/>
    <d v="1988-10-13T00:00:00"/>
    <n v="1556570.2"/>
    <n v="69712.63"/>
    <n v="208520.28"/>
    <n v="1834803.11"/>
  </r>
  <r>
    <s v="S"/>
    <x v="84"/>
    <s v="NEW ULM"/>
    <s v="GR,PAVE Rwy &amp; Twy 15-33"/>
    <d v="1991-09-05T00:00:00"/>
    <n v="88725.7"/>
    <n v="6172.6"/>
    <n v="35389.919999999998"/>
    <n v="130288.22"/>
  </r>
  <r>
    <s v="S"/>
    <x v="84"/>
    <s v="NEW ULM"/>
    <s v="1.LAND ACQUISITION"/>
    <d v="1988-03-25T00:00:00"/>
    <n v="666293.29"/>
    <n v="0"/>
    <n v="75172.850000000006"/>
    <n v="741466.14"/>
  </r>
  <r>
    <s v="S"/>
    <x v="84"/>
    <s v="NEW ULM"/>
    <s v="2.ELECTRICAL SYSTEMS"/>
    <d v="1984-12-07T00:00:00"/>
    <n v="42277.93"/>
    <n v="1760.35"/>
    <n v="5577.73"/>
    <n v="49616.009999999995"/>
  </r>
  <r>
    <s v="S"/>
    <x v="84"/>
    <s v="NEW ULM"/>
    <s v="2.ELECTRICAL SYSTEMS"/>
    <d v="1984-12-21T00:00:00"/>
    <n v="27183.17"/>
    <n v="6523.65"/>
    <n v="6282.17"/>
    <n v="39988.99"/>
  </r>
  <r>
    <s v="S"/>
    <x v="84"/>
    <s v="NEW ULM"/>
    <s v="2.ELECTRICAL SYSTEMS"/>
    <d v="1985-02-22T00:00:00"/>
    <n v="3796.81"/>
    <n v="1035.5"/>
    <n v="939.62"/>
    <n v="5771.9299999999994"/>
  </r>
  <r>
    <s v="S"/>
    <x v="84"/>
    <s v="NEW ULM"/>
    <s v="2.ELECTRICAL SYSTEMS"/>
    <d v="1985-07-02T00:00:00"/>
    <n v="12602.68"/>
    <n v="2050.7399999999998"/>
    <n v="2425.66"/>
    <n v="17079.080000000002"/>
  </r>
  <r>
    <s v="S"/>
    <x v="84"/>
    <s v="NEW ULM"/>
    <s v="2.ELECTRICAL SYSTEMS"/>
    <d v="1985-08-05T00:00:00"/>
    <n v="20225.05"/>
    <n v="1219.1600000000001"/>
    <n v="2856.82"/>
    <n v="24301.03"/>
  </r>
  <r>
    <s v="S"/>
    <x v="84"/>
    <s v="NEW ULM"/>
    <s v="2.ELECTRICAL SYSTEMS"/>
    <d v="1985-09-06T00:00:00"/>
    <n v="0"/>
    <n v="1424.18"/>
    <n v="3141.26"/>
    <n v="4565.4400000000005"/>
  </r>
  <r>
    <s v="S"/>
    <x v="84"/>
    <s v="NEW ULM"/>
    <s v="2.ELECTRICAL SYSTEMS"/>
    <d v="1985-10-07T00:00:00"/>
    <n v="8705.0499999999993"/>
    <n v="937.64"/>
    <n v="1436.05"/>
    <n v="11078.739999999998"/>
  </r>
  <r>
    <s v="S"/>
    <x v="84"/>
    <s v="NEW ULM"/>
    <s v="2.ELECTRICAL SYSTEMS"/>
    <d v="1985-11-22T00:00:00"/>
    <n v="0"/>
    <n v="126.68"/>
    <n v="63.33"/>
    <n v="190.01"/>
  </r>
  <r>
    <s v="S"/>
    <x v="84"/>
    <s v="NEW ULM"/>
    <s v="2.ELECTRICAL SYSTEMS"/>
    <d v="1985-12-09T00:00:00"/>
    <n v="-6246.43"/>
    <n v="6246.43"/>
    <n v="0"/>
    <n v="0"/>
  </r>
  <r>
    <s v="S"/>
    <x v="84"/>
    <s v="NEW ULM"/>
    <s v="2.ELECTRICAL SYSTEMS"/>
    <d v="1986-02-03T00:00:00"/>
    <n v="17960.330000000002"/>
    <n v="666.87"/>
    <n v="1367.16"/>
    <n v="19994.36"/>
  </r>
  <r>
    <s v="S"/>
    <x v="84"/>
    <s v="NEW ULM"/>
    <s v="2.ELECTRICAL SYSTEMS"/>
    <d v="1991-09-05T00:00:00"/>
    <n v="0"/>
    <n v="1010.83"/>
    <n v="1642.57"/>
    <n v="2653.4"/>
  </r>
  <r>
    <s v="S"/>
    <x v="84"/>
    <s v="NEW ULM"/>
    <s v="2.ELECTRICAL SYSTEMS"/>
    <d v="1991-09-05T00:00:00"/>
    <n v="1577.6"/>
    <n v="0"/>
    <n v="0"/>
    <n v="1577.6"/>
  </r>
  <r>
    <s v="S"/>
    <x v="84"/>
    <s v="NEW ULM"/>
    <s v="AD BUILDING IMPROVEMENTS"/>
    <d v="1987-12-15T00:00:00"/>
    <n v="0"/>
    <n v="11710.72"/>
    <n v="5855.36"/>
    <n v="17566.079999999998"/>
  </r>
  <r>
    <s v="S"/>
    <x v="84"/>
    <s v="NEW ULM"/>
    <s v="RUNWAY ALIGNMENT MARKERS"/>
    <d v="1986-10-06T00:00:00"/>
    <n v="0"/>
    <n v="1792"/>
    <n v="896"/>
    <n v="2688"/>
  </r>
  <r>
    <s v="S"/>
    <x v="84"/>
    <s v="NEW ULM"/>
    <s v="SNOW BLOWER"/>
    <d v="1987-06-03T00:00:00"/>
    <n v="0"/>
    <n v="11200.27"/>
    <n v="5600.13"/>
    <n v="16800.400000000001"/>
  </r>
  <r>
    <s v="S"/>
    <x v="84"/>
    <s v="NEW ULM"/>
    <s v="A/D BUILDING IMPROVEMENTS"/>
    <d v="1989-12-18T00:00:00"/>
    <n v="0"/>
    <n v="1843.92"/>
    <n v="921.96"/>
    <n v="2765.88"/>
  </r>
  <r>
    <s v="S"/>
    <x v="84"/>
    <s v="NEW ULM"/>
    <s v="TRACTOR WITH MOWER,LOADER"/>
    <d v="1988-06-30T00:00:00"/>
    <n v="0"/>
    <n v="13974.4"/>
    <n v="6987.2"/>
    <n v="20961.599999999999"/>
  </r>
  <r>
    <s v="S"/>
    <x v="84"/>
    <s v="NEW ULM"/>
    <s v="STORM SEWER POND OUTLET"/>
    <d v="1989-07-18T00:00:00"/>
    <n v="0"/>
    <n v="27161.43"/>
    <n v="14838.13"/>
    <n v="41999.56"/>
  </r>
  <r>
    <s v="S"/>
    <x v="84"/>
    <s v="NEW ULM"/>
    <s v="JET FUEL FACILITY"/>
    <d v="1991-06-05T00:00:00"/>
    <n v="0"/>
    <n v="45333.33"/>
    <n v="22666.67"/>
    <n v="68000"/>
  </r>
  <r>
    <s v="S"/>
    <x v="84"/>
    <s v="NEW ULM"/>
    <s v="100 OCTANE FUEL FACILITY"/>
    <d v="1991-06-05T00:00:00"/>
    <n v="0"/>
    <n v="36000"/>
    <n v="18000"/>
    <n v="54000"/>
  </r>
  <r>
    <s v="S"/>
    <x v="84"/>
    <s v="NEW ULM"/>
    <s v="APRON,PARKING LOT,ENT. ROAD"/>
    <d v="1992-09-09T00:00:00"/>
    <n v="0"/>
    <n v="80403.520000000004"/>
    <n v="40201.760000000002"/>
    <n v="120605.28"/>
  </r>
  <r>
    <s v="S"/>
    <x v="84"/>
    <s v="NEW ULM"/>
    <s v="APRON,PARKING LOT,ENT. ROAD"/>
    <d v="1993-02-16T00:00:00"/>
    <n v="0"/>
    <n v="133596.48000000001"/>
    <n v="66798.240000000005"/>
    <n v="200394.72000000003"/>
  </r>
  <r>
    <s v="S"/>
    <x v="84"/>
    <s v="NEW ULM"/>
    <s v="APRON,PARKING LOT,ENT. ROAD"/>
    <d v="1994-01-27T00:00:00"/>
    <n v="0"/>
    <n v="26528.17"/>
    <n v="14000"/>
    <n v="40528.17"/>
  </r>
  <r>
    <s v="S"/>
    <x v="84"/>
    <s v="NEW ULM"/>
    <s v="CRACK REPAIR"/>
    <d v="1994-01-04T00:00:00"/>
    <n v="0"/>
    <n v="9627.61"/>
    <n v="4813.8"/>
    <n v="14441.41"/>
  </r>
  <r>
    <s v="S"/>
    <x v="84"/>
    <s v="NEW ULM"/>
    <s v="CONSULT SERVICES-FEAS.&amp; ALP"/>
    <d v="1995-07-24T00:00:00"/>
    <n v="0"/>
    <n v="19537.93"/>
    <n v="9768.9699999999993"/>
    <n v="29306.9"/>
  </r>
  <r>
    <s v="S"/>
    <x v="84"/>
    <s v="NEW ULM"/>
    <s v="CONSULT SERVICES-FEAS.&amp; ALP"/>
    <d v="1996-09-11T00:00:00"/>
    <n v="0"/>
    <n v="13850.14"/>
    <n v="6925.07"/>
    <n v="20775.21"/>
  </r>
  <r>
    <s v="S"/>
    <x v="84"/>
    <s v="NEW ULM"/>
    <s v="CONSULT SERVICES-FEAS.&amp; ALP"/>
    <d v="2000-09-07T00:00:00"/>
    <n v="0"/>
    <n v="10611.93"/>
    <n v="5305.96"/>
    <n v="15917.89"/>
  </r>
  <r>
    <s v="S"/>
    <x v="84"/>
    <s v="NEW ULM"/>
    <s v="SITE PREP, A/D &amp; FB0 BLDGS."/>
    <d v="1995-08-08T00:00:00"/>
    <n v="0"/>
    <n v="65035.1"/>
    <n v="0"/>
    <n v="65035.1"/>
  </r>
  <r>
    <s v="S"/>
    <x v="84"/>
    <s v="NEW ULM"/>
    <s v="SITE PREP, A/D &amp; FB0 BLDGS."/>
    <d v="1995-10-27T00:00:00"/>
    <n v="0"/>
    <n v="423248.65"/>
    <n v="0"/>
    <n v="423248.65"/>
  </r>
  <r>
    <s v="S"/>
    <x v="84"/>
    <s v="NEW ULM"/>
    <s v="SITE PREP, A/D &amp; FB0 BLDGS."/>
    <d v="1996-01-08T00:00:00"/>
    <n v="0"/>
    <n v="242793.08"/>
    <n v="0"/>
    <n v="242793.08"/>
  </r>
  <r>
    <s v="S"/>
    <x v="84"/>
    <s v="NEW ULM"/>
    <s v="SITE PREP, A/D &amp; FB0 BLDGS."/>
    <d v="1996-01-24T00:00:00"/>
    <n v="0"/>
    <n v="0"/>
    <n v="264388.8"/>
    <n v="264388.8"/>
  </r>
  <r>
    <s v="S"/>
    <x v="84"/>
    <s v="NEW ULM"/>
    <s v="SITE PREP, A/D &amp; FB0 BLDGS."/>
    <d v="1996-05-30T00:00:00"/>
    <n v="0"/>
    <n v="0"/>
    <n v="112170.3"/>
    <n v="112170.3"/>
  </r>
  <r>
    <s v="S"/>
    <x v="84"/>
    <s v="NEW ULM"/>
    <s v="SITE PREP, A/D &amp; FB0 BLDGS."/>
    <d v="1996-08-28T00:00:00"/>
    <n v="0"/>
    <n v="0"/>
    <n v="123764.06"/>
    <n v="123764.06"/>
  </r>
  <r>
    <s v="S"/>
    <x v="84"/>
    <s v="NEW ULM"/>
    <s v="SITE PREP, A/D &amp; FB0 BLDGS."/>
    <d v="1998-01-07T00:00:00"/>
    <n v="0"/>
    <n v="1609.04"/>
    <n v="23095.67"/>
    <n v="24704.71"/>
  </r>
  <r>
    <s v="S"/>
    <x v="84"/>
    <s v="NEW ULM"/>
    <s v="CRACK SEALING"/>
    <d v="1994-12-19T00:00:00"/>
    <n v="0"/>
    <n v="3049.8"/>
    <n v="1524.9"/>
    <n v="4574.7000000000007"/>
  </r>
  <r>
    <s v="S"/>
    <x v="84"/>
    <s v="NEW ULM"/>
    <s v="96 CRACK SEALING"/>
    <d v="1996-01-10T00:00:00"/>
    <n v="0"/>
    <n v="10000"/>
    <n v="5000"/>
    <n v="15000"/>
  </r>
  <r>
    <s v="S"/>
    <x v="84"/>
    <s v="NEW ULM"/>
    <s v="TRUCK WITH PLOW"/>
    <d v="1996-01-25T00:00:00"/>
    <n v="0"/>
    <n v="48033.440000000002"/>
    <n v="24016.720000000001"/>
    <n v="72050.16"/>
  </r>
  <r>
    <s v="S"/>
    <x v="84"/>
    <s v="NEW ULM"/>
    <s v="TRACTOR W/MOWER &amp; BLOWER"/>
    <d v="1997-06-23T00:00:00"/>
    <n v="0"/>
    <n v="65419.33"/>
    <n v="32709.67"/>
    <n v="98129"/>
  </r>
  <r>
    <s v="S"/>
    <x v="84"/>
    <s v="NEW ULM"/>
    <s v="PAVEMENT MARKING"/>
    <d v="1998-01-07T00:00:00"/>
    <n v="0"/>
    <n v="1907.53"/>
    <n v="1271.68"/>
    <n v="3179.21"/>
  </r>
  <r>
    <s v="S"/>
    <x v="84"/>
    <s v="NEW ULM"/>
    <s v="97 CRACK REPAIR"/>
    <d v="1998-01-07T00:00:00"/>
    <n v="0"/>
    <n v="4800"/>
    <n v="3200"/>
    <n v="8000"/>
  </r>
  <r>
    <s v="S"/>
    <x v="84"/>
    <s v="NEW ULM"/>
    <s v="1999 BIT. CRACK SEALING"/>
    <d v="1999-12-13T00:00:00"/>
    <n v="0"/>
    <n v="6624"/>
    <n v="4416"/>
    <n v="11040"/>
  </r>
  <r>
    <s v="S"/>
    <x v="84"/>
    <s v="NEW ULM"/>
    <s v="5 HANGAR DOOR REPLACEMENTS"/>
    <d v="1999-12-08T00:00:00"/>
    <n v="0"/>
    <n v="10482.5"/>
    <n v="10482.5"/>
    <n v="20965"/>
  </r>
  <r>
    <s v="S"/>
    <x v="84"/>
    <s v="NEW ULM"/>
    <s v="PAVEMENT CRACK REPAIR"/>
    <d v="2000-11-09T00:00:00"/>
    <n v="0"/>
    <n v="6000"/>
    <n v="4000"/>
    <n v="10000"/>
  </r>
  <r>
    <s v="S"/>
    <x v="84"/>
    <s v="NEW ULM"/>
    <s v="SIX BI-FOLD TEE HANGAR DOOR REPLACEMENTS"/>
    <d v="2001-03-02T00:00:00"/>
    <n v="0"/>
    <n v="17200"/>
    <n v="16800"/>
    <n v="34000"/>
  </r>
  <r>
    <s v="S"/>
    <x v="84"/>
    <s v="NEW ULM"/>
    <s v="Re-roof, Crack Seal, &amp; 3 Hangar Doors"/>
    <d v="2002-06-28T00:00:00"/>
    <n v="0"/>
    <n v="34084.49"/>
    <n v="25667.09"/>
    <n v="59751.58"/>
  </r>
  <r>
    <s v="S"/>
    <x v="84"/>
    <s v="NEW ULM"/>
    <s v="Tee Hangar Door Replacements"/>
    <d v="2003-03-04T00:00:00"/>
    <n v="0"/>
    <n v="10974.38"/>
    <n v="10974.37"/>
    <n v="21948.75"/>
  </r>
  <r>
    <s v="S"/>
    <x v="84"/>
    <s v="NEW ULM"/>
    <s v="3.EA (Extend 15/33) &amp; Crack Seal"/>
    <d v="2004-03-04T00:00:00"/>
    <n v="26695"/>
    <n v="0"/>
    <n v="2967.05"/>
    <n v="29662.05"/>
  </r>
  <r>
    <s v="S"/>
    <x v="84"/>
    <s v="NEW ULM"/>
    <s v="3.EA (Extend 15/33) &amp; Crack Seal"/>
    <d v="2005-05-05T00:00:00"/>
    <n v="24656"/>
    <n v="0"/>
    <n v="2740.2"/>
    <n v="27396.2"/>
  </r>
  <r>
    <s v="S"/>
    <x v="84"/>
    <s v="NEW ULM"/>
    <s v="3.EA (Extend 15/33) &amp; Crack Seal"/>
    <d v="2006-06-07T00:00:00"/>
    <n v="15177"/>
    <n v="0"/>
    <n v="1686.72"/>
    <n v="16863.72"/>
  </r>
  <r>
    <s v="S"/>
    <x v="84"/>
    <s v="NEW ULM"/>
    <s v="3.EA (Extend 15/33) &amp; Crack Seal"/>
    <d v="2007-03-07T00:00:00"/>
    <n v="66342"/>
    <n v="0"/>
    <n v="7370.42"/>
    <n v="73712.42"/>
  </r>
  <r>
    <s v="S"/>
    <x v="84"/>
    <s v="NEW ULM"/>
    <s v="3.EA (Extend 15/33) &amp; Crack Seal"/>
    <d v="2007-08-07T00:00:00"/>
    <n v="22830"/>
    <n v="0"/>
    <n v="2536.61"/>
    <n v="25366.61"/>
  </r>
  <r>
    <s v="S"/>
    <x v="84"/>
    <s v="NEW ULM"/>
    <s v="3.EA (Extend 15/33) &amp; Crack Seal"/>
    <d v="2007-08-07T00:00:00"/>
    <n v="4967"/>
    <n v="0"/>
    <n v="0"/>
    <n v="4967"/>
  </r>
  <r>
    <s v="S"/>
    <x v="84"/>
    <s v="NEW ULM"/>
    <s v="4. Crack Repair"/>
    <d v="2005-05-05T00:00:00"/>
    <n v="216286"/>
    <n v="0"/>
    <n v="11385.19"/>
    <n v="227671.19"/>
  </r>
  <r>
    <s v="S"/>
    <x v="84"/>
    <s v="NEW ULM"/>
    <s v="4. Crack Repair"/>
    <d v="2005-09-28T00:00:00"/>
    <n v="24371"/>
    <n v="0"/>
    <n v="1282.75"/>
    <n v="25653.75"/>
  </r>
  <r>
    <s v="S"/>
    <x v="84"/>
    <s v="NEW ULM"/>
    <s v="4. Crack Repair"/>
    <d v="2006-09-26T00:00:00"/>
    <n v="8288"/>
    <n v="0"/>
    <n v="435.6"/>
    <n v="8723.6"/>
  </r>
  <r>
    <s v="S"/>
    <x v="84"/>
    <s v="NEW ULM"/>
    <s v="5. Txy Crack Rehab, ALP Update"/>
    <d v="2006-09-12T00:00:00"/>
    <n v="268001"/>
    <n v="0"/>
    <n v="14106.66"/>
    <n v="282107.65999999997"/>
  </r>
  <r>
    <s v="S"/>
    <x v="84"/>
    <s v="NEW ULM"/>
    <s v="5. Txy Crack Rehab, ALP Update"/>
    <d v="2007-06-21T00:00:00"/>
    <n v="1299"/>
    <n v="0"/>
    <n v="593.34"/>
    <n v="1892.3400000000001"/>
  </r>
  <r>
    <s v="S"/>
    <x v="84"/>
    <s v="NEW ULM"/>
    <s v="5. Txy Crack Rehab, ALP Update"/>
    <d v="2008-08-25T00:00:00"/>
    <n v="10000"/>
    <n v="0"/>
    <n v="876.11"/>
    <n v="10876.11"/>
  </r>
  <r>
    <s v="S"/>
    <x v="84"/>
    <s v="NEW ULM"/>
    <s v="5. Txy Crack Rehab, ALP Update"/>
    <d v="2008-08-25T00:00:00"/>
    <n v="16646"/>
    <n v="0"/>
    <n v="0"/>
    <n v="16646"/>
  </r>
  <r>
    <s v="S"/>
    <x v="84"/>
    <s v="NEW ULM"/>
    <s v="EA X-Wind  06-06"/>
    <d v="2007-09-12T00:00:00"/>
    <n v="69296"/>
    <n v="0"/>
    <n v="3647.58"/>
    <n v="72943.58"/>
  </r>
  <r>
    <s v="S"/>
    <x v="84"/>
    <s v="NEW ULM"/>
    <s v="EA X-Wind  06-06"/>
    <d v="2008-04-10T00:00:00"/>
    <n v="33939"/>
    <n v="0"/>
    <n v="1786.8"/>
    <n v="35725.800000000003"/>
  </r>
  <r>
    <s v="S"/>
    <x v="84"/>
    <s v="NEW ULM"/>
    <s v="EA X-Wind  06-06"/>
    <d v="2009-05-13T00:00:00"/>
    <n v="3330"/>
    <n v="0"/>
    <n v="700.62"/>
    <n v="4030.62"/>
  </r>
  <r>
    <s v="S"/>
    <x v="84"/>
    <s v="NEW ULM"/>
    <s v="EA X-Wind  06-06"/>
    <d v="2010-11-18T00:00:00"/>
    <n v="9911"/>
    <n v="0"/>
    <n v="-5.46"/>
    <n v="9905.5400000000009"/>
  </r>
  <r>
    <s v="S"/>
    <x v="84"/>
    <s v="NEW ULM"/>
    <s v="Riding Lawn Mower"/>
    <d v="2009-09-29T00:00:00"/>
    <n v="0"/>
    <n v="4247.3900000000003"/>
    <n v="2123.69"/>
    <n v="6371.08"/>
  </r>
  <r>
    <s v="S"/>
    <x v="84"/>
    <s v="NEW ULM"/>
    <s v="Fueling sysytem upgrades"/>
    <d v="2011-04-18T00:00:00"/>
    <n v="0"/>
    <n v="29122.5"/>
    <n v="39490.5"/>
    <n v="68613"/>
  </r>
  <r>
    <s v="S"/>
    <x v="84"/>
    <s v="NEW ULM"/>
    <s v="Fueling sysytem upgrades"/>
    <d v="2011-04-18T00:00:00"/>
    <n v="0"/>
    <n v="10368"/>
    <n v="0"/>
    <n v="10368"/>
  </r>
  <r>
    <s v="S"/>
    <x v="84"/>
    <s v="NEW ULM"/>
    <s v="Rwy,Txy 15/33 Recon/Ext. - Design 07-09"/>
    <d v="2010-09-07T00:00:00"/>
    <n v="267809"/>
    <n v="0"/>
    <n v="14095.23"/>
    <n v="281904.23"/>
  </r>
  <r>
    <s v="S"/>
    <x v="84"/>
    <s v="NEW ULM"/>
    <s v="Rwy,Txy 15/33 Recon/Ext. - Design 07-09"/>
    <d v="2011-04-26T00:00:00"/>
    <n v="144096"/>
    <n v="0"/>
    <n v="7584.7"/>
    <n v="151680.70000000001"/>
  </r>
  <r>
    <s v="S"/>
    <x v="84"/>
    <s v="NEW ULM"/>
    <s v="Rwy,Txy 15/33 Recon/Ext. - Design 07-09"/>
    <d v="2012-04-13T00:00:00"/>
    <n v="10537"/>
    <n v="0"/>
    <n v="554.63"/>
    <n v="11091.63"/>
  </r>
  <r>
    <s v="S"/>
    <x v="84"/>
    <s v="NEW ULM"/>
    <s v="Rwy,Txy 15/33 Recon/Ext. - Design 07-09"/>
    <d v="2013-03-22T00:00:00"/>
    <n v="36075"/>
    <n v="0"/>
    <n v="1943.14"/>
    <n v="38018.14"/>
  </r>
  <r>
    <s v="S"/>
    <x v="84"/>
    <s v="NEW ULM"/>
    <s v="Rwy,Txy 15/33 Recon/Ext. - Design 07-09"/>
    <d v="2013-09-05T00:00:00"/>
    <n v="50947"/>
    <n v="0"/>
    <n v="2636.3"/>
    <n v="53583.3"/>
  </r>
  <r>
    <s v="S"/>
    <x v="84"/>
    <s v="NEW ULM"/>
    <s v="Extend Rwy 15/33 Ph 1 Grading 08-10"/>
    <d v="2011-05-17T00:00:00"/>
    <n v="110040"/>
    <n v="0"/>
    <n v="5793.29"/>
    <n v="115833.29"/>
  </r>
  <r>
    <s v="S"/>
    <x v="84"/>
    <s v="NEW ULM"/>
    <s v="Extend Rwy 15/33 Ph 1 Grading 08-10"/>
    <d v="2011-09-16T00:00:00"/>
    <n v="318802"/>
    <n v="0"/>
    <n v="16778.72"/>
    <n v="335580.72"/>
  </r>
  <r>
    <s v="S"/>
    <x v="84"/>
    <s v="NEW ULM"/>
    <s v="Extend Rwy 15/33 Ph 1 Grading 08-10"/>
    <d v="2011-11-16T00:00:00"/>
    <n v="919185"/>
    <n v="0"/>
    <n v="48377.91"/>
    <n v="967562.91"/>
  </r>
  <r>
    <s v="S"/>
    <x v="84"/>
    <s v="NEW ULM"/>
    <s v="Extend Rwy 15/33 Ph 1 Grading 08-10"/>
    <d v="2012-05-01T00:00:00"/>
    <n v="216754"/>
    <n v="0"/>
    <n v="-8591.57"/>
    <n v="208162.43"/>
  </r>
  <r>
    <s v="S"/>
    <x v="84"/>
    <s v="NEW ULM"/>
    <s v="Extend Rwy 15/33 Ph 1 Grading 08-10"/>
    <d v="2013-03-22T00:00:00"/>
    <n v="113"/>
    <n v="0"/>
    <n v="23456.49"/>
    <n v="23569.49"/>
  </r>
  <r>
    <s v="S"/>
    <x v="84"/>
    <s v="NEW ULM"/>
    <s v="Extend Rwy 15/33 Ph 1 Grading 08-10"/>
    <d v="2014-12-10T00:00:00"/>
    <n v="113493"/>
    <n v="0"/>
    <n v="2523.02"/>
    <n v="116016.02"/>
  </r>
  <r>
    <s v="S"/>
    <x v="84"/>
    <s v="NEW ULM"/>
    <s v="Tractor &amp; Snow Blower"/>
    <d v="2011-09-26T00:00:00"/>
    <n v="0"/>
    <n v="93012.98"/>
    <n v="46499.51"/>
    <n v="139512.49"/>
  </r>
  <r>
    <s v="S"/>
    <x v="84"/>
    <s v="NEW ULM"/>
    <s v="Rwy 15/33 Reconst. &amp; Ext. Ph 2 AIP 09-11"/>
    <d v="2012-03-27T00:00:00"/>
    <n v="279908"/>
    <n v="0"/>
    <n v="14732.85"/>
    <n v="294640.84999999998"/>
  </r>
  <r>
    <s v="S"/>
    <x v="84"/>
    <s v="NEW ULM"/>
    <s v="Rwy 15/33 Reconst. &amp; Ext. Ph 2 AIP 09-11"/>
    <d v="2012-05-04T00:00:00"/>
    <n v="254384"/>
    <n v="0"/>
    <n v="13389.88"/>
    <n v="267773.88"/>
  </r>
  <r>
    <s v="S"/>
    <x v="84"/>
    <s v="NEW ULM"/>
    <s v="Rwy 15/33 Reconst. &amp; Ext. Ph 2 AIP 09-11"/>
    <d v="2012-09-24T00:00:00"/>
    <n v="1477208"/>
    <n v="0"/>
    <n v="77746.960000000006"/>
    <n v="1554954.96"/>
  </r>
  <r>
    <s v="S"/>
    <x v="84"/>
    <s v="NEW ULM"/>
    <s v="Rwy 15/33 Reconst. &amp; Ext. Ph 2 AIP 09-11"/>
    <d v="2013-04-12T00:00:00"/>
    <n v="1258300"/>
    <n v="0"/>
    <n v="66227.59"/>
    <n v="1324527.5900000001"/>
  </r>
  <r>
    <s v="S"/>
    <x v="84"/>
    <s v="NEW ULM"/>
    <s v="Rwy 15/33 Reconst. &amp; Ext. Ph 2 AIP 09-11"/>
    <d v="2014-05-14T00:00:00"/>
    <n v="94962"/>
    <n v="0"/>
    <n v="14077.82"/>
    <n v="109039.82"/>
  </r>
  <r>
    <s v="S"/>
    <x v="84"/>
    <s v="NEW ULM"/>
    <s v="Rwy 15/33 Reconst. &amp; Ext. Ph 2 AIP 09-11"/>
    <d v="2015-04-23T00:00:00"/>
    <n v="2"/>
    <n v="0"/>
    <n v="0"/>
    <n v="2"/>
  </r>
  <r>
    <s v="S"/>
    <x v="84"/>
    <s v="NEW ULM"/>
    <s v="Rwy 15/33 Reconst. &amp; Ext. Ph 2 AIP 09-11"/>
    <d v="2015-04-23T00:00:00"/>
    <n v="174028"/>
    <n v="0"/>
    <n v="79.22"/>
    <n v="174107.22"/>
  </r>
  <r>
    <s v="S"/>
    <x v="84"/>
    <s v="NEW ULM"/>
    <s v="Triple Flail Mower"/>
    <d v="2011-11-29T00:00:00"/>
    <n v="0"/>
    <n v="-2221.3000000000002"/>
    <n v="12439.36"/>
    <n v="10218.060000000001"/>
  </r>
  <r>
    <s v="S"/>
    <x v="84"/>
    <s v="NEW ULM"/>
    <s v="Pave &amp; Lt Rwy 15/33, MALSF Ph 3  10-12"/>
    <d v="2013-05-28T00:00:00"/>
    <n v="1122394"/>
    <n v="0"/>
    <n v="124711.61"/>
    <n v="1247105.6100000001"/>
  </r>
  <r>
    <s v="S"/>
    <x v="84"/>
    <s v="NEW ULM"/>
    <s v="Pave &amp; Lt Rwy 15/33, MALSF Ph 3  10-12"/>
    <d v="2014-09-19T00:00:00"/>
    <n v="593884"/>
    <n v="151772"/>
    <n v="73646.64"/>
    <n v="819302.64"/>
  </r>
  <r>
    <s v="S"/>
    <x v="84"/>
    <s v="NEW ULM"/>
    <s v="Pave &amp; Lt Rwy 15/33, MALSF Ph 3  10-12"/>
    <d v="2017-02-09T00:00:00"/>
    <n v="164002"/>
    <n v="6547.95"/>
    <n v="10562.79"/>
    <n v="181112.74000000002"/>
  </r>
  <r>
    <s v="S"/>
    <x v="84"/>
    <s v="NEW ULM"/>
    <s v="Hangar Repairs"/>
    <d v="2013-11-01T00:00:00"/>
    <n v="0"/>
    <n v="11197"/>
    <n v="11197"/>
    <n v="22394"/>
  </r>
  <r>
    <s v="S"/>
    <x v="84"/>
    <s v="NEW ULM"/>
    <s v="Truck and Wing Plow"/>
    <d v="2013-05-03T00:00:00"/>
    <n v="0"/>
    <n v="101080.06"/>
    <n v="50540.03"/>
    <n v="151620.09"/>
  </r>
  <r>
    <s v="S"/>
    <x v="84"/>
    <s v="NEW ULM"/>
    <s v="Taxiway Reconstruction, Apron  11-13"/>
    <d v="2014-09-19T00:00:00"/>
    <n v="259773"/>
    <n v="14431.89"/>
    <n v="14432.86"/>
    <n v="288637.75"/>
  </r>
  <r>
    <s v="S"/>
    <x v="84"/>
    <s v="NEW ULM"/>
    <s v="Taxiway Reconstruction, Apron  11-13"/>
    <d v="2015-01-23T00:00:00"/>
    <n v="2005440"/>
    <n v="117810.87"/>
    <n v="113145.22"/>
    <n v="2236396.0900000003"/>
  </r>
  <r>
    <s v="S"/>
    <x v="84"/>
    <s v="NEW ULM"/>
    <s v="Taxiway Reconstruction, Apron  11-13"/>
    <d v="2015-06-18T00:00:00"/>
    <n v="375347"/>
    <n v="28137.14"/>
    <n v="37790.879999999997"/>
    <n v="441275.02"/>
  </r>
  <r>
    <s v="S"/>
    <x v="84"/>
    <s v="NEW ULM"/>
    <s v="Taxiway Reconstruction, Apron  11-13"/>
    <d v="2017-03-24T00:00:00"/>
    <n v="253341"/>
    <n v="7432.34"/>
    <n v="0"/>
    <n v="260773.34"/>
  </r>
  <r>
    <s v="S"/>
    <x v="84"/>
    <s v="NEW ULM"/>
    <s v="Bond Eligible Rwy 15/33 Bond Funds"/>
    <d v="2014-09-23T00:00:00"/>
    <n v="0"/>
    <n v="230115"/>
    <n v="0"/>
    <n v="230115"/>
  </r>
  <r>
    <s v="S"/>
    <x v="84"/>
    <s v="NEW ULM"/>
    <s v="Bond Eligible Rwy 15/33 Aero Funds"/>
    <d v="2015-10-12T00:00:00"/>
    <n v="0"/>
    <n v="87700"/>
    <n v="0"/>
    <n v="87700"/>
  </r>
  <r>
    <s v="S"/>
    <x v="84"/>
    <s v="NEW ULM"/>
    <s v="Hangar Roof Repair"/>
    <d v="2014-09-16T00:00:00"/>
    <n v="0"/>
    <n v="35432.93"/>
    <n v="8858.23"/>
    <n v="44291.16"/>
  </r>
  <r>
    <s v="S"/>
    <x v="84"/>
    <s v="NEW ULM"/>
    <s v="Land"/>
    <d v="2014-12-03T00:00:00"/>
    <n v="720000"/>
    <n v="22919.87"/>
    <n v="22920.73"/>
    <n v="765840.6"/>
  </r>
  <r>
    <s v="S"/>
    <x v="84"/>
    <s v="NEW ULM"/>
    <s v="Land"/>
    <d v="2016-08-08T00:00:00"/>
    <n v="119704"/>
    <n v="0"/>
    <n v="0"/>
    <n v="119704"/>
  </r>
  <r>
    <s v="S"/>
    <x v="84"/>
    <s v="NEW ULM"/>
    <s v="Land"/>
    <d v="2018-07-31T00:00:00"/>
    <n v="46500"/>
    <n v="1443.7"/>
    <n v="1444.2"/>
    <n v="49387.899999999994"/>
  </r>
  <r>
    <s v="S"/>
    <x v="84"/>
    <s v="NEW ULM"/>
    <s v="Land"/>
    <d v="2019-11-06T00:00:00"/>
    <n v="46500"/>
    <n v="181.27"/>
    <n v="179.96"/>
    <n v="46861.229999999996"/>
  </r>
  <r>
    <s v="S"/>
    <x v="84"/>
    <s v="NEW ULM"/>
    <s v="Crosswind Runway 4/22 Relocation Study"/>
    <d v="2015-09-21T00:00:00"/>
    <n v="0"/>
    <n v="58486.92"/>
    <n v="14621.73"/>
    <n v="73108.649999999994"/>
  </r>
  <r>
    <s v="S"/>
    <x v="84"/>
    <s v="NEW ULM"/>
    <s v="Crosswind Runway 4/22 Relocation Study"/>
    <d v="2017-11-22T00:00:00"/>
    <n v="0"/>
    <n v="35821.879999999997"/>
    <n v="8955.4699999999993"/>
    <n v="44777.35"/>
  </r>
  <r>
    <s v="S"/>
    <x v="84"/>
    <s v="NEW ULM"/>
    <s v="Pavement Repair"/>
    <d v="2018-03-29T00:00:00"/>
    <n v="0"/>
    <n v="11760"/>
    <n v="5040"/>
    <n v="16800"/>
  </r>
  <r>
    <s v="S"/>
    <x v="84"/>
    <s v="NEW ULM"/>
    <s v="EA Update X-Wind; Update Mstr Plan/ALP; Wildlife Hazard Assessment"/>
    <d v="2019-09-11T00:00:00"/>
    <n v="80631"/>
    <n v="4479.55"/>
    <n v="4480.41"/>
    <n v="89590.96"/>
  </r>
  <r>
    <s v="S"/>
    <x v="84"/>
    <s v="NEW ULM"/>
    <s v="Hangar Taxiway  Pavement Re-hab.(Ph 1 Design) WHzAsses"/>
    <d v="2021-01-20T00:00:00"/>
    <n v="12804"/>
    <n v="13381.5"/>
    <n v="6150"/>
    <n v="32335.5"/>
  </r>
  <r>
    <s v="S"/>
    <x v="84"/>
    <s v="NEW ULM"/>
    <s v="CARES Act - New ULm"/>
    <d v="1899-12-30T00:00:00"/>
    <n v="24899"/>
    <n v="0"/>
    <n v="0"/>
    <n v="24899"/>
  </r>
  <r>
    <s v="S"/>
    <x v="85"/>
    <s v="OLIVIA"/>
    <s v="GRADE/SURFACE/LIGHT/ADMIN BLDG"/>
    <d v="1970-11-09T00:00:00"/>
    <n v="0"/>
    <n v="130000"/>
    <n v="62643.46"/>
    <n v="192643.46"/>
  </r>
  <r>
    <s v="S"/>
    <x v="85"/>
    <s v="OLIVIA"/>
    <s v="LAND"/>
    <d v="1971-05-10T00:00:00"/>
    <n v="0"/>
    <n v="10000"/>
    <n v="77790.13"/>
    <n v="87790.13"/>
  </r>
  <r>
    <s v="S"/>
    <x v="85"/>
    <s v="OLIVIA"/>
    <s v="APRON/TAXI/HANGAR SITE PREP"/>
    <d v="1971-12-07T00:00:00"/>
    <n v="0"/>
    <n v="37500"/>
    <n v="46122.85"/>
    <n v="83622.850000000006"/>
  </r>
  <r>
    <s v="S"/>
    <x v="85"/>
    <s v="OLIVIA"/>
    <s v="MAINTENANCE EQUIPMENT"/>
    <d v="1975-02-21T00:00:00"/>
    <n v="0"/>
    <n v="11145"/>
    <n v="5573"/>
    <n v="16718"/>
  </r>
  <r>
    <s v="S"/>
    <x v="85"/>
    <s v="OLIVIA"/>
    <s v="DRAINAGE TILE"/>
    <d v="1977-01-18T00:00:00"/>
    <n v="0"/>
    <n v="12000"/>
    <n v="3739.2"/>
    <n v="15739.2"/>
  </r>
  <r>
    <s v="S"/>
    <x v="85"/>
    <s v="OLIVIA"/>
    <s v="FROST HEAVE CORRECT &amp; OVERLAY"/>
    <d v="1984-08-17T00:00:00"/>
    <n v="0"/>
    <n v="189477.82"/>
    <n v="94738.92"/>
    <n v="284216.74"/>
  </r>
  <r>
    <s v="S"/>
    <x v="85"/>
    <s v="OLIVIA"/>
    <s v="INSULATE 60 BY 80 MPSH"/>
    <d v="1985-04-12T00:00:00"/>
    <n v="0"/>
    <n v="13535.39"/>
    <n v="6767.7"/>
    <n v="20303.09"/>
  </r>
  <r>
    <s v="S"/>
    <x v="85"/>
    <s v="OLIVIA"/>
    <s v="CRACK REPAIR"/>
    <d v="1985-12-02T00:00:00"/>
    <n v="0"/>
    <n v="5483.33"/>
    <n v="2741.67"/>
    <n v="8225"/>
  </r>
  <r>
    <s v="S"/>
    <x v="85"/>
    <s v="OLIVIA"/>
    <s v="TXWY FROST HEAVE REPAIR"/>
    <d v="1988-02-18T00:00:00"/>
    <n v="0"/>
    <n v="143132.98000000001"/>
    <n v="71566.490000000005"/>
    <n v="214699.47000000003"/>
  </r>
  <r>
    <s v="S"/>
    <x v="85"/>
    <s v="OLIVIA"/>
    <s v="REPAIR HANGAR DOOR"/>
    <d v="1988-11-02T00:00:00"/>
    <n v="0"/>
    <n v="1400"/>
    <n v="1266.69"/>
    <n v="2666.69"/>
  </r>
  <r>
    <s v="S"/>
    <x v="85"/>
    <s v="OLIVIA"/>
    <s v="CRACK ROUTING/SAWING &amp; SEALING"/>
    <d v="1991-01-29T00:00:00"/>
    <n v="0"/>
    <n v="11000"/>
    <n v="5882.28"/>
    <n v="16882.28"/>
  </r>
  <r>
    <s v="S"/>
    <x v="85"/>
    <s v="OLIVIA"/>
    <s v="AIRPORT SEAL COAT"/>
    <d v="1991-10-05T00:00:00"/>
    <n v="0"/>
    <n v="15578.36"/>
    <n v="7789.19"/>
    <n v="23367.55"/>
  </r>
  <r>
    <s v="S"/>
    <x v="85"/>
    <s v="OLIVIA"/>
    <s v="STORM WATER POLLUTION PLAN"/>
    <d v="1994-02-14T00:00:00"/>
    <n v="0"/>
    <n v="3186.92"/>
    <n v="1593.46"/>
    <n v="4780.38"/>
  </r>
  <r>
    <s v="S"/>
    <x v="85"/>
    <s v="OLIVIA"/>
    <s v="ARRIVAL/DEPARTURE BUILDING"/>
    <d v="1996-10-17T00:00:00"/>
    <n v="0"/>
    <n v="108000"/>
    <n v="58061.07"/>
    <n v="166061.07"/>
  </r>
  <r>
    <s v="S"/>
    <x v="85"/>
    <s v="OLIVIA"/>
    <s v="Sanitary Sewer Improvements"/>
    <d v="1997-08-22T00:00:00"/>
    <n v="0"/>
    <n v="24409"/>
    <n v="19000"/>
    <n v="43409"/>
  </r>
  <r>
    <s v="S"/>
    <x v="85"/>
    <s v="OLIVIA"/>
    <s v="Tractor/Loader/Mower/Snowblower"/>
    <d v="1997-12-19T00:00:00"/>
    <n v="0"/>
    <n v="49529.53"/>
    <n v="33019.69"/>
    <n v="82549.22"/>
  </r>
  <r>
    <s v="S"/>
    <x v="85"/>
    <s v="OLIVIA"/>
    <s v="Master Plan Facility Inventory Update"/>
    <d v="1999-03-01T00:00:00"/>
    <n v="0"/>
    <n v="4543.49"/>
    <n v="3029"/>
    <n v="7572.49"/>
  </r>
  <r>
    <s v="S"/>
    <x v="85"/>
    <s v="OLIVIA"/>
    <s v="Master Plan Facility Inventory Update"/>
    <d v="1999-10-18T00:00:00"/>
    <n v="0"/>
    <n v="436.51"/>
    <n v="5819.91"/>
    <n v="6256.42"/>
  </r>
  <r>
    <s v="S"/>
    <x v="85"/>
    <s v="OLIVIA"/>
    <s v="Master Plan Facility Inventory Update"/>
    <d v="1999-10-18T00:00:00"/>
    <n v="0"/>
    <n v="8293.36"/>
    <n v="0"/>
    <n v="8293.36"/>
  </r>
  <r>
    <s v="S"/>
    <x v="85"/>
    <s v="OLIVIA"/>
    <s v="Master Plan Facility Inventory Update"/>
    <d v="1999-12-08T00:00:00"/>
    <n v="0"/>
    <n v="10803.67"/>
    <n v="7202.45"/>
    <n v="18006.12"/>
  </r>
  <r>
    <s v="S"/>
    <x v="85"/>
    <s v="OLIVIA"/>
    <s v="Overlay Apron and South Taxiway"/>
    <d v="2001-10-23T00:00:00"/>
    <n v="0"/>
    <n v="68880"/>
    <n v="51449.96"/>
    <n v="120329.95999999999"/>
  </r>
  <r>
    <s v="S"/>
    <x v="85"/>
    <s v="OLIVIA"/>
    <s v="MPSH Hangar Door Replacement"/>
    <d v="2001-03-19T00:00:00"/>
    <n v="0"/>
    <n v="11684.04"/>
    <n v="11684.04"/>
    <n v="23368.080000000002"/>
  </r>
  <r>
    <s v="S"/>
    <x v="85"/>
    <s v="OLIVIA"/>
    <s v="Planning, Heating Replacement, RW Repair"/>
    <d v="2002-09-30T00:00:00"/>
    <n v="0"/>
    <n v="10432.36"/>
    <n v="6954.91"/>
    <n v="17387.27"/>
  </r>
  <r>
    <s v="S"/>
    <x v="85"/>
    <s v="OLIVIA"/>
    <s v="Replace Beacon Assembly"/>
    <d v="2002-09-30T00:00:00"/>
    <n v="0"/>
    <n v="4177.5200000000004"/>
    <n v="2785.02"/>
    <n v="6962.5400000000009"/>
  </r>
  <r>
    <s v="S"/>
    <x v="85"/>
    <s v="OLIVIA"/>
    <s v="Pavement Reconstruction"/>
    <d v="2003-08-01T00:00:00"/>
    <n v="0"/>
    <n v="75334.179999999993"/>
    <n v="18902.349999999999"/>
    <n v="94236.53"/>
  </r>
  <r>
    <s v="S"/>
    <x v="85"/>
    <s v="OLIVIA"/>
    <s v="Pavement Reconstruction"/>
    <d v="2003-09-08T00:00:00"/>
    <n v="0"/>
    <n v="155617.19"/>
    <n v="38904.29"/>
    <n v="194521.48"/>
  </r>
  <r>
    <s v="S"/>
    <x v="85"/>
    <s v="OLIVIA"/>
    <s v="Pavement Reconstruction"/>
    <d v="2003-10-02T00:00:00"/>
    <n v="0"/>
    <n v="491147.81"/>
    <n v="122787.04"/>
    <n v="613934.85"/>
  </r>
  <r>
    <s v="S"/>
    <x v="85"/>
    <s v="OLIVIA"/>
    <s v="Pavement Reconstruction"/>
    <d v="2003-12-04T00:00:00"/>
    <n v="0"/>
    <n v="83882.19"/>
    <n v="22755.87"/>
    <n v="106638.06"/>
  </r>
  <r>
    <s v="S"/>
    <x v="85"/>
    <s v="OLIVIA"/>
    <s v="Pavement Reconstruction"/>
    <d v="2004-05-06T00:00:00"/>
    <n v="0"/>
    <n v="6718.63"/>
    <n v="40314.160000000003"/>
    <n v="47032.79"/>
  </r>
  <r>
    <s v="S"/>
    <x v="85"/>
    <s v="OLIVIA"/>
    <s v="Pavement Reconstruction"/>
    <d v="2004-05-06T00:00:00"/>
    <n v="0"/>
    <n v="83681.89"/>
    <n v="0"/>
    <n v="83681.89"/>
  </r>
  <r>
    <s v="S"/>
    <x v="85"/>
    <s v="OLIVIA"/>
    <s v="Mower"/>
    <d v="2010-08-13T00:00:00"/>
    <n v="0"/>
    <n v="31417.5"/>
    <n v="15708.75"/>
    <n v="47126.25"/>
  </r>
  <r>
    <s v="S"/>
    <x v="85"/>
    <s v="OLIVIA"/>
    <s v="FBO Building, Taxilane"/>
    <d v="2011-01-28T00:00:00"/>
    <n v="0"/>
    <n v="54606.11"/>
    <n v="54850.64"/>
    <n v="109456.75"/>
  </r>
  <r>
    <s v="S"/>
    <x v="85"/>
    <s v="OLIVIA"/>
    <s v="FBO Building, Taxilane"/>
    <d v="2011-06-24T00:00:00"/>
    <n v="0"/>
    <n v="47687.519999999997"/>
    <n v="47687.51"/>
    <n v="95375.03"/>
  </r>
  <r>
    <s v="S"/>
    <x v="85"/>
    <s v="OLIVIA"/>
    <s v="FBO Building, Taxilane"/>
    <d v="2011-07-28T00:00:00"/>
    <n v="0"/>
    <n v="43137.04"/>
    <n v="43137.05"/>
    <n v="86274.09"/>
  </r>
  <r>
    <s v="S"/>
    <x v="85"/>
    <s v="OLIVIA"/>
    <s v="FBO Building, Taxilane"/>
    <d v="2011-09-22T00:00:00"/>
    <n v="0"/>
    <n v="1200"/>
    <n v="1200"/>
    <n v="2400"/>
  </r>
  <r>
    <s v="S"/>
    <x v="85"/>
    <s v="OLIVIA"/>
    <s v="FBO Building, Taxilane"/>
    <d v="2012-02-07T00:00:00"/>
    <n v="0"/>
    <n v="31737.759999999998"/>
    <n v="32767.34"/>
    <n v="64505.1"/>
  </r>
  <r>
    <s v="S"/>
    <x v="85"/>
    <s v="OLIVIA"/>
    <s v="FBO Building, Taxilane"/>
    <d v="2012-06-05T00:00:00"/>
    <n v="0"/>
    <n v="1556.75"/>
    <n v="1569.62"/>
    <n v="3126.37"/>
  </r>
  <r>
    <s v="S"/>
    <x v="85"/>
    <s v="OLIVIA"/>
    <s v="Tank Fuel Conversion"/>
    <d v="2012-09-12T00:00:00"/>
    <n v="0"/>
    <n v="4250"/>
    <n v="4250"/>
    <n v="8500"/>
  </r>
  <r>
    <s v="S"/>
    <x v="85"/>
    <s v="OLIVIA"/>
    <s v="A/D Building Rehab"/>
    <d v="2014-12-17T00:00:00"/>
    <n v="0"/>
    <n v="9135.39"/>
    <n v="2283.84"/>
    <n v="11419.23"/>
  </r>
  <r>
    <s v="S"/>
    <x v="85"/>
    <s v="OLIVIA"/>
    <s v="Hangar Site Prep/Repair Hangar"/>
    <d v="2013-10-07T00:00:00"/>
    <n v="0"/>
    <n v="25000"/>
    <n v="25000"/>
    <n v="50000"/>
  </r>
  <r>
    <s v="S"/>
    <x v="85"/>
    <s v="OLIVIA"/>
    <s v="ALP Update; Code Review City Hangar"/>
    <d v="2015-01-28T00:00:00"/>
    <n v="0"/>
    <n v="47610"/>
    <n v="5290"/>
    <n v="52900"/>
  </r>
  <r>
    <s v="S"/>
    <x v="85"/>
    <s v="OLIVIA"/>
    <s v="Property Acquisition RWY 29 RPZ"/>
    <d v="2016-08-22T00:00:00"/>
    <n v="0"/>
    <n v="197258.13"/>
    <n v="21917.57"/>
    <n v="219175.7"/>
  </r>
  <r>
    <s v="S"/>
    <x v="85"/>
    <s v="OLIVIA"/>
    <s v="Rehabilitate Pavement &amp; RPZ Building Removal"/>
    <d v="2019-11-12T00:00:00"/>
    <n v="0"/>
    <n v="14853.36"/>
    <n v="781.76"/>
    <n v="15635.12"/>
  </r>
  <r>
    <s v="S"/>
    <x v="85"/>
    <s v="OLIVIA"/>
    <s v="Apron Expansion,  Crack Seal &amp; New Tie-downs"/>
    <d v="2020-05-05T00:00:00"/>
    <n v="0"/>
    <n v="428141.64"/>
    <n v="25010"/>
    <n v="453151.64"/>
  </r>
  <r>
    <s v="S"/>
    <x v="85"/>
    <s v="OLIVIA"/>
    <s v="Apron Expansion,  Crack Seal &amp; New Tie-downs"/>
    <d v="2020-08-19T00:00:00"/>
    <n v="0"/>
    <n v="31190.3"/>
    <n v="-834.63"/>
    <n v="30355.67"/>
  </r>
  <r>
    <s v="S"/>
    <x v="85"/>
    <s v="OLIVIA"/>
    <s v="Apron Expansion,  Crack Seal &amp; New Tie-downs"/>
    <d v="2020-10-14T00:00:00"/>
    <n v="0"/>
    <n v="3990"/>
    <n v="210"/>
    <n v="4200"/>
  </r>
  <r>
    <s v="S"/>
    <x v="85"/>
    <s v="OLIVIA"/>
    <s v="Fuel System Repair/Upgrade"/>
    <d v="2021-01-21T00:00:00"/>
    <n v="0"/>
    <n v="20003.2"/>
    <n v="8571"/>
    <n v="28574.2"/>
  </r>
  <r>
    <s v="S"/>
    <x v="85"/>
    <s v="OLIVIA"/>
    <s v="MASTER PLAN STUDY"/>
    <d v="1980-02-15T00:00:00"/>
    <n v="0"/>
    <n v="11200"/>
    <n v="2800"/>
    <n v="14000"/>
  </r>
  <r>
    <s v="S"/>
    <x v="86"/>
    <s v="OWATONNA"/>
    <s v="POWER LINE"/>
    <d v="1947-05-05T00:00:00"/>
    <n v="0"/>
    <n v="4305.4399999999996"/>
    <n v="4305.4399999999996"/>
    <n v="8610.8799999999992"/>
  </r>
  <r>
    <s v="S"/>
    <x v="86"/>
    <s v="OWATONNA"/>
    <s v="GRADING"/>
    <d v="1947-03-01T00:00:00"/>
    <n v="0"/>
    <n v="36334.07"/>
    <n v="36334.050000000003"/>
    <n v="72668.12"/>
  </r>
  <r>
    <s v="S"/>
    <x v="86"/>
    <s v="OWATONNA"/>
    <m/>
    <d v="1948-10-07T00:00:00"/>
    <n v="0"/>
    <n v="35000"/>
    <n v="668.28"/>
    <n v="35668.28"/>
  </r>
  <r>
    <s v="S"/>
    <x v="86"/>
    <s v="OWATONNA"/>
    <s v="LOWER UNDERGROUND CABLE"/>
    <d v="1949-10-19T00:00:00"/>
    <n v="700"/>
    <n v="700"/>
    <n v="0"/>
    <n v="1400"/>
  </r>
  <r>
    <s v="S"/>
    <x v="86"/>
    <s v="OWATONNA"/>
    <s v="RUNWAY EXT.  DRAIN - MISC."/>
    <d v="1950-05-02T00:00:00"/>
    <n v="25403.18"/>
    <n v="16907.12"/>
    <n v="8496.06"/>
    <n v="50806.36"/>
  </r>
  <r>
    <s v="S"/>
    <x v="86"/>
    <s v="OWATONNA"/>
    <s v="BIT. RESURF."/>
    <d v="1952-07-02T00:00:00"/>
    <n v="3275.36"/>
    <n v="3275.36"/>
    <n v="0"/>
    <n v="6550.72"/>
  </r>
  <r>
    <s v="S"/>
    <x v="86"/>
    <s v="OWATONNA"/>
    <s v="RUNWAY LIGHTING"/>
    <d v="1952-02-11T00:00:00"/>
    <n v="0"/>
    <n v="7537.94"/>
    <n v="0"/>
    <n v="7537.94"/>
  </r>
  <r>
    <s v="S"/>
    <x v="86"/>
    <s v="OWATONNA"/>
    <s v="H. MARKER"/>
    <d v="1955-01-10T00:00:00"/>
    <n v="0"/>
    <n v="186.67"/>
    <n v="0"/>
    <n v="186.67"/>
  </r>
  <r>
    <s v="S"/>
    <x v="86"/>
    <s v="OWATONNA"/>
    <s v="REPAIR BITUM. SURF."/>
    <d v="1954-11-17T00:00:00"/>
    <n v="0"/>
    <n v="865.05"/>
    <n v="432.52"/>
    <n v="1297.57"/>
  </r>
  <r>
    <s v="S"/>
    <x v="86"/>
    <s v="OWATONNA"/>
    <s v="T-Hangar &amp; Taxiway Design"/>
    <d v="1899-12-30T00:00:00"/>
    <n v="49221"/>
    <n v="0"/>
    <n v="0"/>
    <n v="49221"/>
  </r>
  <r>
    <s v="S"/>
    <x v="86"/>
    <s v="OWATONNA"/>
    <s v="Av-Jet Fuel System Repair &amp; Maint."/>
    <d v="2020-08-07T00:00:00"/>
    <n v="0"/>
    <n v="700"/>
    <n v="300"/>
    <n v="1000"/>
  </r>
  <r>
    <s v="S"/>
    <x v="86"/>
    <s v="OWATONNA"/>
    <s v="Av-Jet Fuel System Repair &amp; Maint."/>
    <d v="2020-08-07T00:00:00"/>
    <n v="0"/>
    <n v="7667.56"/>
    <n v="3286.1"/>
    <n v="10953.66"/>
  </r>
  <r>
    <s v="S"/>
    <x v="86"/>
    <s v="OWATONNA"/>
    <s v="SEAL COAT"/>
    <d v="1956-11-23T00:00:00"/>
    <n v="0"/>
    <n v="3000.27"/>
    <n v="1500.14"/>
    <n v="4500.41"/>
  </r>
  <r>
    <s v="S"/>
    <x v="86"/>
    <s v="OWATONNA"/>
    <s v="BITUM. PATCHING"/>
    <d v="1956-10-05T00:00:00"/>
    <n v="0"/>
    <n v="600"/>
    <n v="354.75"/>
    <n v="954.75"/>
  </r>
  <r>
    <s v="S"/>
    <x v="86"/>
    <s v="OWATONNA"/>
    <s v="RESURFACING &amp; TAXI CONST."/>
    <d v="1965-02-18T00:00:00"/>
    <n v="42862.62"/>
    <n v="28669.95"/>
    <n v="14477.27"/>
    <n v="86009.840000000011"/>
  </r>
  <r>
    <s v="S"/>
    <x v="86"/>
    <s v="OWATONNA"/>
    <s v="SEAL COAT"/>
    <d v="1961-10-06T00:00:00"/>
    <n v="0"/>
    <n v="2008.7"/>
    <n v="1004.35"/>
    <n v="3013.05"/>
  </r>
  <r>
    <s v="S"/>
    <x v="86"/>
    <s v="OWATONNA"/>
    <s v="GRADE &amp; SURFACE TAXIWAY-FENCE"/>
    <d v="1966-06-29T00:00:00"/>
    <n v="7055.15"/>
    <n v="4703.4399999999996"/>
    <n v="2351.7199999999998"/>
    <n v="14110.31"/>
  </r>
  <r>
    <s v="S"/>
    <x v="86"/>
    <s v="OWATONNA"/>
    <s v="SEAL COAT &amp; RWY MARK."/>
    <d v="1966-06-02T00:00:00"/>
    <n v="0"/>
    <n v="2293.66"/>
    <n v="1146.83"/>
    <n v="3440.49"/>
  </r>
  <r>
    <s v="S"/>
    <x v="86"/>
    <s v="OWATONNA"/>
    <s v="BOUNDARY FENCE"/>
    <d v="1965-12-02T00:00:00"/>
    <n v="0"/>
    <n v="135.63"/>
    <n v="135.62"/>
    <n v="271.25"/>
  </r>
  <r>
    <s v="S"/>
    <x v="86"/>
    <s v="OWATONNA"/>
    <s v="GRAD. &amp; SURF. T-HANGAR TAXI"/>
    <d v="1967-09-13T00:00:00"/>
    <n v="0"/>
    <n v="1160.71"/>
    <n v="1160.71"/>
    <n v="2321.42"/>
  </r>
  <r>
    <s v="S"/>
    <x v="86"/>
    <s v="OWATONNA"/>
    <s v="SURF. 400' EXTEN."/>
    <d v="1968-11-04T00:00:00"/>
    <n v="0"/>
    <n v="1519.04"/>
    <n v="1519.04"/>
    <n v="3038.08"/>
  </r>
  <r>
    <s v="S"/>
    <x v="86"/>
    <s v="OWATONNA"/>
    <s v="SEAL COAT"/>
    <d v="1970-12-04T00:00:00"/>
    <n v="0"/>
    <n v="4294.67"/>
    <n v="2147.33"/>
    <n v="6442"/>
  </r>
  <r>
    <s v="S"/>
    <x v="86"/>
    <s v="OWATONNA"/>
    <s v="MAINT. EQUIP."/>
    <d v="1971-10-21T00:00:00"/>
    <n v="0"/>
    <n v="2674.77"/>
    <n v="2674.77"/>
    <n v="5349.54"/>
  </r>
  <r>
    <s v="S"/>
    <x v="86"/>
    <s v="OWATONNA"/>
    <s v="SEAL COAT"/>
    <d v="1975-09-16T00:00:00"/>
    <n v="0"/>
    <n v="5770.46"/>
    <n v="2885.24"/>
    <n v="8655.7000000000007"/>
  </r>
  <r>
    <s v="S"/>
    <x v="86"/>
    <s v="OWATONNA"/>
    <s v="OVERLAY &amp; APRON EXPAN."/>
    <d v="1979-12-28T00:00:00"/>
    <n v="0"/>
    <n v="103490.1"/>
    <n v="51745.05"/>
    <n v="155235.15000000002"/>
  </r>
  <r>
    <s v="S"/>
    <x v="86"/>
    <s v="OWATONNA"/>
    <s v="FUEL FACILITY"/>
    <d v="1978-11-29T00:00:00"/>
    <n v="0"/>
    <n v="22021.17"/>
    <n v="11010.59"/>
    <n v="33031.759999999995"/>
  </r>
  <r>
    <s v="S"/>
    <x v="86"/>
    <s v="OWATONNA"/>
    <s v="BLOWER ATTACH."/>
    <d v="1979-02-15T00:00:00"/>
    <n v="0"/>
    <n v="690"/>
    <n v="398.04"/>
    <n v="1088.04"/>
  </r>
  <r>
    <s v="S"/>
    <x v="86"/>
    <s v="OWATONNA"/>
    <s v="MOVE HANGAR"/>
    <d v="1981-04-28T00:00:00"/>
    <n v="0"/>
    <n v="7262.27"/>
    <n v="3631.14"/>
    <n v="10893.41"/>
  </r>
  <r>
    <s v="S"/>
    <x v="86"/>
    <s v="OWATONNA"/>
    <s v="HANGAR DOOR REPLACEMENT"/>
    <d v="1981-08-18T00:00:00"/>
    <n v="0"/>
    <n v="4000"/>
    <n v="4044.09"/>
    <n v="8044.09"/>
  </r>
  <r>
    <s v="S"/>
    <x v="86"/>
    <s v="OWATONNA"/>
    <s v="SEAL COAT"/>
    <d v="1981-09-17T00:00:00"/>
    <n v="0"/>
    <n v="16252.37"/>
    <n v="8126.18"/>
    <n v="24378.550000000003"/>
  </r>
  <r>
    <s v="S"/>
    <x v="86"/>
    <s v="OWATONNA"/>
    <s v="PLANNING ALP"/>
    <d v="1986-01-15T00:00:00"/>
    <n v="0"/>
    <n v="10000"/>
    <n v="5000"/>
    <n v="15000"/>
  </r>
  <r>
    <s v="S"/>
    <x v="86"/>
    <s v="OWATONNA"/>
    <s v="MAINT. EQUIP."/>
    <d v="1982-12-10T00:00:00"/>
    <n v="0"/>
    <n v="16005.94"/>
    <n v="8002.97"/>
    <n v="24008.91"/>
  </r>
  <r>
    <s v="S"/>
    <x v="86"/>
    <s v="OWATONNA"/>
    <s v="MAINT. EQUIP. BLDG."/>
    <d v="1985-12-12T00:00:00"/>
    <n v="0"/>
    <n v="5539"/>
    <n v="2841.44"/>
    <n v="8380.44"/>
  </r>
  <r>
    <s v="S"/>
    <x v="86"/>
    <s v="OWATONNA"/>
    <s v="AIRPORT DRAINAGE IMPROVEMENTS"/>
    <d v="1985-12-11T00:00:00"/>
    <n v="0"/>
    <n v="12000"/>
    <n v="10346.049999999999"/>
    <n v="22346.05"/>
  </r>
  <r>
    <s v="S"/>
    <x v="86"/>
    <s v="OWATONNA"/>
    <s v="JET FUEL NOZZLE"/>
    <d v="1988-09-14T00:00:00"/>
    <n v="0"/>
    <n v="666.67"/>
    <n v="333.33"/>
    <n v="1000"/>
  </r>
  <r>
    <s v="S"/>
    <x v="86"/>
    <s v="OWATONNA"/>
    <s v="TRACTOR, MOWER, AND LOADER"/>
    <d v="1988-12-01T00:00:00"/>
    <n v="0"/>
    <n v="18426.66"/>
    <n v="9213.33"/>
    <n v="27639.989999999998"/>
  </r>
  <r>
    <s v="S"/>
    <x v="86"/>
    <s v="OWATONNA"/>
    <s v="UNICOM RADIO FOR TRACTOR"/>
    <d v="1989-07-13T00:00:00"/>
    <n v="0"/>
    <n v="328.33"/>
    <n v="164.67"/>
    <n v="493"/>
  </r>
  <r>
    <s v="S"/>
    <x v="86"/>
    <s v="OWATONNA"/>
    <s v="FUEL PUMP MODIFICATIONS"/>
    <d v="1989-06-19T00:00:00"/>
    <n v="0"/>
    <n v="2728.25"/>
    <n v="1364.13"/>
    <n v="4092.38"/>
  </r>
  <r>
    <s v="S"/>
    <x v="86"/>
    <s v="OWATONNA"/>
    <s v="CONSULT.SER. FEASIBILITY STUDY"/>
    <d v="1991-11-02T00:00:00"/>
    <n v="0"/>
    <n v="39607.33"/>
    <n v="42305.84"/>
    <n v="81913.17"/>
  </r>
  <r>
    <s v="S"/>
    <x v="86"/>
    <s v="OWATONNA"/>
    <s v="CONSULT.SER. FEASIBILITY STUDY"/>
    <d v="1991-11-02T00:00:00"/>
    <n v="0"/>
    <n v="45004.36"/>
    <n v="0"/>
    <n v="45004.36"/>
  </r>
  <r>
    <s v="S"/>
    <x v="86"/>
    <s v="OWATONNA"/>
    <s v="CONSULT.SER. FEASIBILITY STUDY"/>
    <d v="1992-06-23T00:00:00"/>
    <n v="0"/>
    <n v="19483.3"/>
    <n v="9741.66"/>
    <n v="29224.959999999999"/>
  </r>
  <r>
    <s v="S"/>
    <x v="86"/>
    <s v="OWATONNA"/>
    <s v="CONSULT.SER. FEASIBILITY STUDY"/>
    <d v="1993-07-14T00:00:00"/>
    <n v="0"/>
    <n v="2905.01"/>
    <n v="1452.5"/>
    <n v="4357.51"/>
  </r>
  <r>
    <s v="S"/>
    <x v="86"/>
    <s v="OWATONNA"/>
    <s v="CONSULT.SER. FEASIBILITY STUDY"/>
    <d v="1994-09-15T00:00:00"/>
    <n v="0"/>
    <n v="15750.21"/>
    <n v="7875.1"/>
    <n v="23625.309999999998"/>
  </r>
  <r>
    <s v="S"/>
    <x v="86"/>
    <s v="OWATONNA"/>
    <s v="CONSULT.SER. FEASIBILITY STUDY"/>
    <d v="1995-10-27T00:00:00"/>
    <n v="0"/>
    <n v="1685.9"/>
    <n v="842.95"/>
    <n v="2528.8500000000004"/>
  </r>
  <r>
    <s v="S"/>
    <x v="86"/>
    <s v="OWATONNA"/>
    <s v="CONSULT.SER. FEASIBILITY STUDY"/>
    <d v="2000-06-16T00:00:00"/>
    <n v="0"/>
    <n v="10127.719999999999"/>
    <n v="0"/>
    <n v="10127.719999999999"/>
  </r>
  <r>
    <s v="S"/>
    <x v="86"/>
    <s v="OWATONNA"/>
    <s v="CONSULT.SER. FEASIBILITY STUDY"/>
    <d v="2000-12-18T00:00:00"/>
    <n v="0"/>
    <n v="17866.39"/>
    <n v="11910.92"/>
    <n v="29777.309999999998"/>
  </r>
  <r>
    <s v="S"/>
    <x v="86"/>
    <s v="OWATONNA"/>
    <s v="CONSULT.SER. FEASIBILITY STUDY"/>
    <d v="2003-05-30T00:00:00"/>
    <n v="0"/>
    <n v="6680.34"/>
    <n v="4453.57"/>
    <n v="11133.91"/>
  </r>
  <r>
    <s v="S"/>
    <x v="86"/>
    <s v="OWATONNA"/>
    <s v="TRUCK WITH SNOWPLOW"/>
    <d v="1990-05-18T00:00:00"/>
    <n v="0"/>
    <n v="33618.67"/>
    <n v="16809.330000000002"/>
    <n v="50428"/>
  </r>
  <r>
    <s v="S"/>
    <x v="86"/>
    <s v="OWATONNA"/>
    <s v="RUNWAY CRACK REPAIR"/>
    <d v="1990-12-12T00:00:00"/>
    <n v="0"/>
    <n v="12849.57"/>
    <n v="6424.79"/>
    <n v="19274.36"/>
  </r>
  <r>
    <s v="S"/>
    <x v="86"/>
    <s v="OWATONNA"/>
    <s v="REPLACE REILS"/>
    <d v="1991-03-29T00:00:00"/>
    <n v="0"/>
    <n v="16986"/>
    <n v="8493.01"/>
    <n v="25479.010000000002"/>
  </r>
  <r>
    <s v="S"/>
    <x v="86"/>
    <s v="OWATONNA"/>
    <s v="A/D BLDG ROOF REPAIR"/>
    <d v="1991-10-05T00:00:00"/>
    <n v="0"/>
    <n v="12000"/>
    <n v="6000"/>
    <n v="18000"/>
  </r>
  <r>
    <s v="S"/>
    <x v="86"/>
    <s v="OWATONNA"/>
    <s v="RUNWAY OVERLAY"/>
    <d v="1992-01-14T00:00:00"/>
    <n v="0"/>
    <n v="67616.66"/>
    <n v="33808.33"/>
    <n v="101424.99"/>
  </r>
  <r>
    <s v="S"/>
    <x v="86"/>
    <s v="OWATONNA"/>
    <s v="FUEL TANK REPAIR"/>
    <d v="1992-03-23T00:00:00"/>
    <n v="0"/>
    <n v="6617.13"/>
    <n v="3308.57"/>
    <n v="9925.7000000000007"/>
  </r>
  <r>
    <s v="S"/>
    <x v="86"/>
    <s v="OWATONNA"/>
    <s v="FUEL TANK REPAIR"/>
    <d v="1994-10-06T00:00:00"/>
    <n v="0"/>
    <n v="2695.2"/>
    <n v="1347.6"/>
    <n v="4042.7999999999997"/>
  </r>
  <r>
    <s v="S"/>
    <x v="86"/>
    <s v="OWATONNA"/>
    <s v="LAND ACQUISITION STATE/LOCAL"/>
    <d v="1992-12-16T00:00:00"/>
    <n v="0"/>
    <n v="38414.660000000003"/>
    <n v="19207.34"/>
    <n v="57622"/>
  </r>
  <r>
    <s v="S"/>
    <x v="86"/>
    <s v="OWATONNA"/>
    <s v="A/D RESTROOM REMODELLING"/>
    <d v="1997-12-19T00:00:00"/>
    <n v="0"/>
    <n v="26000"/>
    <n v="13000"/>
    <n v="39000"/>
  </r>
  <r>
    <s v="S"/>
    <x v="86"/>
    <s v="OWATONNA"/>
    <s v="A/D RESTROOM REMODELLING"/>
    <d v="1998-02-25T00:00:00"/>
    <n v="0"/>
    <n v="25480"/>
    <n v="12740"/>
    <n v="38220"/>
  </r>
  <r>
    <s v="S"/>
    <x v="86"/>
    <s v="OWATONNA"/>
    <s v="Phase One, LAND - AIP-01"/>
    <d v="1994-10-31T00:00:00"/>
    <n v="377340.84"/>
    <n v="0"/>
    <n v="41926.76"/>
    <n v="419267.60000000003"/>
  </r>
  <r>
    <s v="S"/>
    <x v="86"/>
    <s v="OWATONNA"/>
    <s v="Phase One, LAND - AIP-01"/>
    <d v="1994-12-19T00:00:00"/>
    <n v="142470"/>
    <n v="0"/>
    <n v="15830"/>
    <n v="158300"/>
  </r>
  <r>
    <s v="S"/>
    <x v="86"/>
    <s v="OWATONNA"/>
    <s v="Phase One, LAND - AIP-01"/>
    <d v="1995-03-23T00:00:00"/>
    <n v="83790.16"/>
    <n v="0"/>
    <n v="9310.24"/>
    <n v="93100.400000000009"/>
  </r>
  <r>
    <s v="S"/>
    <x v="86"/>
    <s v="OWATONNA"/>
    <s v="Phase One, LAND - AIP-01"/>
    <d v="2000-01-27T00:00:00"/>
    <n v="150900"/>
    <n v="0"/>
    <n v="15090"/>
    <n v="165990"/>
  </r>
  <r>
    <s v="S"/>
    <x v="86"/>
    <s v="OWATONNA"/>
    <s v="Phase One, LAND - AIP-01"/>
    <d v="2002-10-10T00:00:00"/>
    <n v="107028"/>
    <n v="0"/>
    <n v="11892"/>
    <n v="118920"/>
  </r>
  <r>
    <s v="S"/>
    <x v="86"/>
    <s v="OWATONNA"/>
    <s v="REPLACE FUEL DISPENSERS"/>
    <d v="1993-08-30T00:00:00"/>
    <n v="0"/>
    <n v="7349.48"/>
    <n v="3674.74"/>
    <n v="11024.22"/>
  </r>
  <r>
    <s v="S"/>
    <x v="86"/>
    <s v="OWATONNA"/>
    <s v="Phase Two, LAND - AIP -02"/>
    <d v="1994-12-19T00:00:00"/>
    <n v="452208.6"/>
    <n v="0"/>
    <n v="50245.4"/>
    <n v="502454"/>
  </r>
  <r>
    <s v="S"/>
    <x v="86"/>
    <s v="OWATONNA"/>
    <s v="Phase Two, LAND - AIP -02"/>
    <d v="1995-03-23T00:00:00"/>
    <n v="113861.86"/>
    <n v="0"/>
    <n v="12651.31"/>
    <n v="126513.17"/>
  </r>
  <r>
    <s v="S"/>
    <x v="86"/>
    <s v="OWATONNA"/>
    <s v="Phase Two, LAND - AIP -02"/>
    <d v="1995-08-24T00:00:00"/>
    <n v="321857.55"/>
    <n v="0"/>
    <n v="35761.949999999997"/>
    <n v="357619.5"/>
  </r>
  <r>
    <s v="S"/>
    <x v="86"/>
    <s v="OWATONNA"/>
    <s v="Phase Two, LAND - AIP -02"/>
    <d v="1998-02-05T00:00:00"/>
    <n v="121500"/>
    <n v="0"/>
    <n v="13500"/>
    <n v="135000"/>
  </r>
  <r>
    <s v="S"/>
    <x v="86"/>
    <s v="OWATONNA"/>
    <s v="Phase Two, LAND - AIP -02"/>
    <d v="1998-05-28T00:00:00"/>
    <n v="19242"/>
    <n v="0"/>
    <n v="2138"/>
    <n v="21380"/>
  </r>
  <r>
    <s v="S"/>
    <x v="86"/>
    <s v="OWATONNA"/>
    <s v="Phase Two, LAND - AIP -02"/>
    <d v="1998-12-16T00:00:00"/>
    <n v="211529"/>
    <n v="0"/>
    <n v="23503.34"/>
    <n v="235032.34"/>
  </r>
  <r>
    <s v="S"/>
    <x v="86"/>
    <s v="OWATONNA"/>
    <s v="Phase Two, LAND - AIP -02"/>
    <d v="1999-10-06T00:00:00"/>
    <n v="0.99"/>
    <n v="0"/>
    <n v="0"/>
    <n v="0.99"/>
  </r>
  <r>
    <s v="S"/>
    <x v="86"/>
    <s v="OWATONNA"/>
    <s v="Phase Two, LAND - AIP -02"/>
    <d v="1999-10-06T00:00:00"/>
    <n v="106343.01"/>
    <n v="0"/>
    <n v="0"/>
    <n v="106343.01"/>
  </r>
  <r>
    <s v="S"/>
    <x v="86"/>
    <s v="OWATONNA"/>
    <s v="CONSULT SERVICES-DESIGN"/>
    <d v="1994-07-19T00:00:00"/>
    <n v="0"/>
    <n v="148254.94"/>
    <n v="74127.47"/>
    <n v="222382.41"/>
  </r>
  <r>
    <s v="S"/>
    <x v="86"/>
    <s v="OWATONNA"/>
    <s v="CONSULT SERVICES-DESIGN"/>
    <d v="1994-08-24T00:00:00"/>
    <n v="0"/>
    <n v="60466.39"/>
    <n v="30233.19"/>
    <n v="90699.58"/>
  </r>
  <r>
    <s v="S"/>
    <x v="86"/>
    <s v="OWATONNA"/>
    <s v="CONSULT SERVICES-DESIGN"/>
    <d v="1995-10-27T00:00:00"/>
    <n v="0"/>
    <n v="107278.67"/>
    <n v="53639.34"/>
    <n v="160918.01"/>
  </r>
  <r>
    <s v="S"/>
    <x v="86"/>
    <s v="OWATONNA"/>
    <s v="CONSULT SERVICES-DESIGN"/>
    <d v="1996-04-12T00:00:00"/>
    <n v="0"/>
    <n v="59713.74"/>
    <n v="29856.87"/>
    <n v="89570.61"/>
  </r>
  <r>
    <s v="S"/>
    <x v="86"/>
    <s v="OWATONNA"/>
    <s v="CONSULT SERVICES-DESIGN"/>
    <d v="2000-04-19T00:00:00"/>
    <n v="0"/>
    <n v="26105.74"/>
    <n v="0"/>
    <n v="26105.74"/>
  </r>
  <r>
    <s v="S"/>
    <x v="86"/>
    <s v="OWATONNA"/>
    <s v="PHASE THREE: REMOVE &amp; RELOCATE"/>
    <d v="1995-07-06T00:00:00"/>
    <n v="70389.070000000007"/>
    <n v="0"/>
    <n v="7821.01"/>
    <n v="78210.080000000002"/>
  </r>
  <r>
    <s v="S"/>
    <x v="86"/>
    <s v="OWATONNA"/>
    <s v="PHASE THREE: REMOVE &amp; RELOCATE"/>
    <d v="1995-07-24T00:00:00"/>
    <n v="331527.40999999997"/>
    <n v="0"/>
    <n v="36836.370000000003"/>
    <n v="368363.77999999997"/>
  </r>
  <r>
    <s v="S"/>
    <x v="86"/>
    <s v="OWATONNA"/>
    <s v="PHASE THREE: REMOVE &amp; RELOCATE"/>
    <d v="1995-08-08T00:00:00"/>
    <n v="322088.63"/>
    <n v="0"/>
    <n v="35787.629999999997"/>
    <n v="357876.26"/>
  </r>
  <r>
    <s v="S"/>
    <x v="86"/>
    <s v="OWATONNA"/>
    <s v="PHASE THREE: REMOVE &amp; RELOCATE"/>
    <d v="1995-09-11T00:00:00"/>
    <n v="292071.08"/>
    <n v="0"/>
    <n v="32452.33"/>
    <n v="324523.41000000003"/>
  </r>
  <r>
    <s v="S"/>
    <x v="86"/>
    <s v="OWATONNA"/>
    <s v="PHASE THREE: REMOVE &amp; RELOCATE"/>
    <d v="1995-10-19T00:00:00"/>
    <n v="180948.41"/>
    <n v="0"/>
    <n v="20105.39"/>
    <n v="201053.8"/>
  </r>
  <r>
    <s v="S"/>
    <x v="86"/>
    <s v="OWATONNA"/>
    <s v="PHASE THREE: REMOVE &amp; RELOCATE"/>
    <d v="1995-11-22T00:00:00"/>
    <n v="55505.41"/>
    <n v="0"/>
    <n v="12589.27"/>
    <n v="68094.680000000008"/>
  </r>
  <r>
    <s v="S"/>
    <x v="86"/>
    <s v="OWATONNA"/>
    <s v="PHASE THREE: REMOVE &amp; RELOCATE"/>
    <d v="1995-11-22T00:00:00"/>
    <n v="0"/>
    <n v="0"/>
    <n v="0"/>
    <n v="0"/>
  </r>
  <r>
    <s v="S"/>
    <x v="86"/>
    <s v="OWATONNA"/>
    <s v="PHASE THREE: REMOVE &amp; RELOCATE"/>
    <d v="1996-02-05T00:00:00"/>
    <n v="43710.34"/>
    <n v="0"/>
    <n v="5059.51"/>
    <n v="48769.85"/>
  </r>
  <r>
    <s v="S"/>
    <x v="86"/>
    <s v="OWATONNA"/>
    <s v="PHASE THREE: REMOVE &amp; RELOCATE"/>
    <d v="1996-02-05T00:00:00"/>
    <n v="0"/>
    <n v="0"/>
    <n v="0"/>
    <n v="0"/>
  </r>
  <r>
    <s v="S"/>
    <x v="86"/>
    <s v="OWATONNA"/>
    <s v="PHASE THREE: REMOVE &amp; RELOCATE"/>
    <d v="1996-07-12T00:00:00"/>
    <n v="29050"/>
    <n v="0"/>
    <n v="3295.57"/>
    <n v="32345.57"/>
  </r>
  <r>
    <s v="S"/>
    <x v="86"/>
    <s v="OWATONNA"/>
    <s v="PHASE THREE: REMOVE &amp; RELOCATE"/>
    <d v="1996-07-12T00:00:00"/>
    <n v="0"/>
    <n v="0"/>
    <n v="0"/>
    <n v="0"/>
  </r>
  <r>
    <s v="S"/>
    <x v="86"/>
    <s v="OWATONNA"/>
    <s v="PHASE THREE: REMOVE &amp; RELOCATE"/>
    <d v="1996-11-08T00:00:00"/>
    <n v="13386"/>
    <n v="0"/>
    <n v="1555.79"/>
    <n v="14941.79"/>
  </r>
  <r>
    <s v="S"/>
    <x v="86"/>
    <s v="OWATONNA"/>
    <s v="PHASE THREE: REMOVE &amp; RELOCATE"/>
    <d v="1996-11-08T00:00:00"/>
    <n v="0"/>
    <n v="0"/>
    <n v="0"/>
    <n v="0"/>
  </r>
  <r>
    <s v="S"/>
    <x v="86"/>
    <s v="OWATONNA"/>
    <s v="PHASE THREE: REMOVE &amp; RELOCATE"/>
    <d v="1997-02-21T00:00:00"/>
    <n v="229323"/>
    <n v="0"/>
    <n v="44854.34"/>
    <n v="274177.33999999997"/>
  </r>
  <r>
    <s v="S"/>
    <x v="86"/>
    <s v="OWATONNA"/>
    <s v="PHASE THREE: REMOVE &amp; RELOCATE"/>
    <d v="1997-12-19T00:00:00"/>
    <n v="0"/>
    <n v="2700"/>
    <n v="1800"/>
    <n v="4500"/>
  </r>
  <r>
    <s v="S"/>
    <x v="86"/>
    <s v="OWATONNA"/>
    <s v="HANGAR SITE PREPARATION"/>
    <d v="1994-10-19T00:00:00"/>
    <n v="0"/>
    <n v="95262.8"/>
    <n v="47631.41"/>
    <n v="142894.21000000002"/>
  </r>
  <r>
    <s v="S"/>
    <x v="86"/>
    <s v="OWATONNA"/>
    <s v="HANGAR SITE PREPARATION"/>
    <d v="1994-12-13T00:00:00"/>
    <n v="0"/>
    <n v="17787.16"/>
    <n v="8893.59"/>
    <n v="26680.75"/>
  </r>
  <r>
    <s v="S"/>
    <x v="86"/>
    <s v="OWATONNA"/>
    <s v="HANGAR SITE PREPARATION"/>
    <d v="1995-11-22T00:00:00"/>
    <n v="0"/>
    <n v="39343.65"/>
    <n v="19671.830000000002"/>
    <n v="59015.48"/>
  </r>
  <r>
    <s v="S"/>
    <x v="86"/>
    <s v="OWATONNA"/>
    <s v="HANGAR SITE PREPARATION"/>
    <d v="1995-12-06T00:00:00"/>
    <n v="0"/>
    <n v="4375.7"/>
    <n v="2187.85"/>
    <n v="6563.5499999999993"/>
  </r>
  <r>
    <s v="S"/>
    <x v="86"/>
    <s v="OWATONNA"/>
    <s v="HANGAR SITE PREPARATION"/>
    <d v="1995-12-15T00:00:00"/>
    <n v="0"/>
    <n v="3230.69"/>
    <n v="1615.32"/>
    <n v="4846.01"/>
  </r>
  <r>
    <s v="S"/>
    <x v="86"/>
    <s v="OWATONNA"/>
    <s v="HANGAR SITE PREPARATION"/>
    <d v="1997-07-17T00:00:00"/>
    <n v="0"/>
    <n v="8252.24"/>
    <n v="0"/>
    <n v="8252.24"/>
  </r>
  <r>
    <s v="S"/>
    <x v="86"/>
    <s v="OWATONNA"/>
    <s v="FURNACE REPLACEMENT"/>
    <d v="1995-01-19T00:00:00"/>
    <n v="0"/>
    <n v="8783.33"/>
    <n v="4391.67"/>
    <n v="13175"/>
  </r>
  <r>
    <s v="S"/>
    <x v="86"/>
    <s v="OWATONNA"/>
    <s v="JET FUEL CABINET REPLACEMENT"/>
    <d v="1995-02-21T00:00:00"/>
    <n v="0"/>
    <n v="10000"/>
    <n v="5000"/>
    <n v="15000"/>
  </r>
  <r>
    <s v="S"/>
    <x v="86"/>
    <s v="OWATONNA"/>
    <s v="PHASE 4: TAXIWAY GRADE &amp; PAVE"/>
    <d v="1996-07-12T00:00:00"/>
    <n v="225115"/>
    <n v="0"/>
    <n v="25013.43"/>
    <n v="250128.43"/>
  </r>
  <r>
    <s v="S"/>
    <x v="86"/>
    <s v="OWATONNA"/>
    <s v="PHASE 4: TAXIWAY GRADE &amp; PAVE"/>
    <d v="1996-08-28T00:00:00"/>
    <n v="327711"/>
    <n v="0"/>
    <n v="36411.65"/>
    <n v="364122.65"/>
  </r>
  <r>
    <s v="S"/>
    <x v="86"/>
    <s v="OWATONNA"/>
    <s v="PHASE 4: TAXIWAY GRADE &amp; PAVE"/>
    <d v="1996-09-11T00:00:00"/>
    <n v="1305505"/>
    <n v="0"/>
    <n v="145056.45000000001"/>
    <n v="1450561.45"/>
  </r>
  <r>
    <s v="S"/>
    <x v="86"/>
    <s v="OWATONNA"/>
    <s v="PHASE 4: TAXIWAY GRADE &amp; PAVE"/>
    <d v="1996-10-16T00:00:00"/>
    <n v="162760"/>
    <n v="0"/>
    <n v="18084.330000000002"/>
    <n v="180844.33000000002"/>
  </r>
  <r>
    <s v="S"/>
    <x v="86"/>
    <s v="OWATONNA"/>
    <s v="PHASE 4: TAXIWAY GRADE &amp; PAVE"/>
    <d v="1996-10-24T00:00:00"/>
    <n v="3243"/>
    <n v="124518.15"/>
    <n v="62620.28"/>
    <n v="190381.43"/>
  </r>
  <r>
    <s v="S"/>
    <x v="86"/>
    <s v="OWATONNA"/>
    <s v="PHASE 4: TAXIWAY GRADE &amp; PAVE"/>
    <d v="1996-11-22T00:00:00"/>
    <n v="136411"/>
    <n v="0"/>
    <n v="15157.58"/>
    <n v="151568.57999999999"/>
  </r>
  <r>
    <s v="S"/>
    <x v="86"/>
    <s v="OWATONNA"/>
    <s v="PHASE 4: TAXIWAY GRADE &amp; PAVE"/>
    <d v="1996-12-18T00:00:00"/>
    <n v="75745"/>
    <n v="0"/>
    <n v="8415.23"/>
    <n v="84160.23"/>
  </r>
  <r>
    <s v="S"/>
    <x v="86"/>
    <s v="OWATONNA"/>
    <s v="PHASE 4: TAXIWAY GRADE &amp; PAVE"/>
    <d v="1997-04-17T00:00:00"/>
    <n v="19038"/>
    <n v="0"/>
    <n v="2115.89"/>
    <n v="21153.89"/>
  </r>
  <r>
    <s v="S"/>
    <x v="86"/>
    <s v="OWATONNA"/>
    <s v="PHASE 4: TAXIWAY GRADE &amp; PAVE"/>
    <d v="1997-08-14T00:00:00"/>
    <n v="14941"/>
    <n v="0"/>
    <n v="1659.77"/>
    <n v="16600.77"/>
  </r>
  <r>
    <s v="S"/>
    <x v="86"/>
    <s v="OWATONNA"/>
    <s v="PHASE 4: TAXIWAY GRADE &amp; PAVE"/>
    <d v="1997-12-19T00:00:00"/>
    <n v="0"/>
    <n v="75481.850000000006"/>
    <n v="39965.39"/>
    <n v="115447.24"/>
  </r>
  <r>
    <s v="S"/>
    <x v="86"/>
    <s v="OWATONNA"/>
    <s v="PHASE 4: TAXIWAY GRADE &amp; PAVE"/>
    <d v="1998-04-09T00:00:00"/>
    <n v="20031"/>
    <n v="0"/>
    <n v="0"/>
    <n v="20031"/>
  </r>
  <r>
    <s v="S"/>
    <x v="86"/>
    <s v="OWATONNA"/>
    <s v="PHASE 4: TAXIWAY GRADE &amp; PAVE"/>
    <d v="1999-05-19T00:00:00"/>
    <n v="184768"/>
    <n v="-119324.33"/>
    <n v="-21678.37"/>
    <n v="43765.3"/>
  </r>
  <r>
    <s v="S"/>
    <x v="86"/>
    <s v="OWATONNA"/>
    <s v="PAVEMENT MARKING"/>
    <d v="1996-03-21T00:00:00"/>
    <n v="0"/>
    <n v="2541"/>
    <n v="1270.5"/>
    <n v="3811.5"/>
  </r>
  <r>
    <s v="S"/>
    <x v="86"/>
    <s v="OWATONNA"/>
    <s v="RUNWAY GRADING &amp;  - CLOSED"/>
    <d v="1997-07-21T00:00:00"/>
    <n v="65133"/>
    <n v="29698.3"/>
    <n v="73241.38"/>
    <n v="168072.68"/>
  </r>
  <r>
    <s v="S"/>
    <x v="86"/>
    <s v="OWATONNA"/>
    <s v="RUNWAY GRADING &amp;  - CLOSED"/>
    <d v="1997-08-21T00:00:00"/>
    <n v="0"/>
    <n v="21575.07"/>
    <n v="14383.38"/>
    <n v="35958.449999999997"/>
  </r>
  <r>
    <s v="S"/>
    <x v="86"/>
    <s v="OWATONNA"/>
    <s v="RUNWAY GRADING &amp;  - CLOSED"/>
    <d v="1997-08-29T00:00:00"/>
    <n v="122694"/>
    <n v="22358.560000000001"/>
    <n v="49763.6"/>
    <n v="194816.16"/>
  </r>
  <r>
    <s v="S"/>
    <x v="86"/>
    <s v="OWATONNA"/>
    <s v="RUNWAY GRADING &amp;  - CLOSED"/>
    <d v="1997-09-24T00:00:00"/>
    <n v="150111"/>
    <n v="19230.849999999999"/>
    <n v="39977.129999999997"/>
    <n v="209318.98"/>
  </r>
  <r>
    <s v="S"/>
    <x v="86"/>
    <s v="OWATONNA"/>
    <s v="RUNWAY GRADING &amp;  - CLOSED"/>
    <d v="1997-10-16T00:00:00"/>
    <n v="297654"/>
    <n v="5020.5600000000004"/>
    <n v="37061.550000000003"/>
    <n v="339736.11"/>
  </r>
  <r>
    <s v="S"/>
    <x v="86"/>
    <s v="OWATONNA"/>
    <s v="RUNWAY GRADING &amp;  - CLOSED"/>
    <d v="1997-11-17T00:00:00"/>
    <n v="337780"/>
    <n v="28490.5"/>
    <n v="90490.67"/>
    <n v="456761.17"/>
  </r>
  <r>
    <s v="S"/>
    <x v="86"/>
    <s v="OWATONNA"/>
    <s v="RUNWAY GRADING &amp;  - CLOSED"/>
    <d v="1997-12-18T00:00:00"/>
    <n v="597507"/>
    <n v="19814.57"/>
    <n v="83082.289999999994"/>
    <n v="700403.86"/>
  </r>
  <r>
    <s v="S"/>
    <x v="86"/>
    <s v="OWATONNA"/>
    <s v="RUNWAY GRADING &amp;  - CLOSED"/>
    <d v="1998-01-16T00:00:00"/>
    <n v="146412"/>
    <n v="6157.56"/>
    <n v="0"/>
    <n v="152569.56"/>
  </r>
  <r>
    <s v="S"/>
    <x v="86"/>
    <s v="OWATONNA"/>
    <s v="RUNWAY GRADING &amp;  - CLOSED"/>
    <d v="1998-07-17T00:00:00"/>
    <n v="84069"/>
    <n v="0"/>
    <n v="0"/>
    <n v="84069"/>
  </r>
  <r>
    <s v="S"/>
    <x v="86"/>
    <s v="OWATONNA"/>
    <s v="RUNWAY GRADING &amp;  - CLOSED"/>
    <d v="1998-10-22T00:00:00"/>
    <n v="5133"/>
    <n v="0"/>
    <n v="0"/>
    <n v="5133"/>
  </r>
  <r>
    <s v="S"/>
    <x v="86"/>
    <s v="OWATONNA"/>
    <s v="RUNWAY GRADING &amp;  - CLOSED"/>
    <d v="1998-12-07T00:00:00"/>
    <n v="53094"/>
    <n v="4351.16"/>
    <n v="0"/>
    <n v="57445.16"/>
  </r>
  <r>
    <s v="S"/>
    <x v="86"/>
    <s v="OWATONNA"/>
    <s v="RUNWAY GRADING &amp;  - CLOSED"/>
    <d v="1999-04-08T00:00:00"/>
    <n v="33409"/>
    <n v="2793.81"/>
    <n v="0"/>
    <n v="36202.81"/>
  </r>
  <r>
    <s v="S"/>
    <x v="86"/>
    <s v="OWATONNA"/>
    <s v="RUNWAY GRADING &amp;  - CLOSED"/>
    <d v="1999-07-13T00:00:00"/>
    <n v="54815"/>
    <n v="4877.2700000000004"/>
    <n v="0"/>
    <n v="59692.270000000004"/>
  </r>
  <r>
    <s v="S"/>
    <x v="86"/>
    <s v="OWATONNA"/>
    <s v="RUNWAY GRADING &amp;  - CLOSED"/>
    <d v="2000-01-27T00:00:00"/>
    <n v="89189"/>
    <n v="7994.28"/>
    <n v="-43693.13"/>
    <n v="53490.15"/>
  </r>
  <r>
    <s v="S"/>
    <x v="86"/>
    <s v="OWATONNA"/>
    <s v="RUNWAY GRADING &amp;  - CLOSED"/>
    <d v="2000-02-16T00:00:00"/>
    <n v="27571"/>
    <n v="0"/>
    <n v="0"/>
    <n v="27571"/>
  </r>
  <r>
    <s v="S"/>
    <x v="86"/>
    <s v="OWATONNA"/>
    <s v="RUNWAY GRADING &amp;  - CLOSED"/>
    <d v="2000-04-28T00:00:00"/>
    <n v="0"/>
    <n v="2533.5"/>
    <n v="0"/>
    <n v="2533.5"/>
  </r>
  <r>
    <s v="S"/>
    <x v="86"/>
    <s v="OWATONNA"/>
    <s v="RUNWAY GRADING &amp;  - CLOSED"/>
    <d v="2000-06-16T00:00:00"/>
    <n v="0"/>
    <n v="6104.01"/>
    <n v="0"/>
    <n v="6104.01"/>
  </r>
  <r>
    <s v="S"/>
    <x v="86"/>
    <s v="OWATONNA"/>
    <s v="RUNWAY PAVING &amp; LIGHTING - CLOSED"/>
    <d v="1998-05-28T00:00:00"/>
    <n v="59889"/>
    <n v="3147.01"/>
    <n v="9265.51"/>
    <n v="72301.52"/>
  </r>
  <r>
    <s v="S"/>
    <x v="86"/>
    <s v="OWATONNA"/>
    <s v="RUNWAY PAVING &amp; LIGHTING - CLOSED"/>
    <d v="1998-07-17T00:00:00"/>
    <n v="110783"/>
    <n v="19901.39"/>
    <n v="28817.91"/>
    <n v="159502.29999999999"/>
  </r>
  <r>
    <s v="S"/>
    <x v="86"/>
    <s v="OWATONNA"/>
    <s v="RUNWAY PAVING &amp; LIGHTING - CLOSED"/>
    <d v="1998-07-17T00:00:00"/>
    <n v="1291218"/>
    <n v="338984.57"/>
    <n v="412246.33"/>
    <n v="2042448.9000000001"/>
  </r>
  <r>
    <s v="S"/>
    <x v="86"/>
    <s v="OWATONNA"/>
    <s v="RUNWAY PAVING &amp; LIGHTING - CLOSED"/>
    <d v="1998-08-19T00:00:00"/>
    <n v="79572"/>
    <n v="20870.669999999998"/>
    <n v="26152.97"/>
    <n v="126595.64"/>
  </r>
  <r>
    <s v="S"/>
    <x v="86"/>
    <s v="OWATONNA"/>
    <s v="RUNWAY PAVING &amp; LIGHTING - CLOSED"/>
    <d v="1998-09-17T00:00:00"/>
    <n v="156757"/>
    <n v="24048.97"/>
    <n v="37367.47"/>
    <n v="218173.44"/>
  </r>
  <r>
    <s v="S"/>
    <x v="86"/>
    <s v="OWATONNA"/>
    <s v="RUNWAY PAVING &amp; LIGHTING - CLOSED"/>
    <d v="1998-10-22T00:00:00"/>
    <n v="58146"/>
    <n v="23129.17"/>
    <n v="25646"/>
    <n v="106921.17"/>
  </r>
  <r>
    <s v="S"/>
    <x v="86"/>
    <s v="OWATONNA"/>
    <s v="RUNWAY PAVING &amp; LIGHTING - CLOSED"/>
    <d v="1998-11-12T00:00:00"/>
    <n v="102512"/>
    <n v="21079.79"/>
    <n v="28876.91"/>
    <n v="152468.70000000001"/>
  </r>
  <r>
    <s v="S"/>
    <x v="86"/>
    <s v="OWATONNA"/>
    <s v="RUNWAY PAVING &amp; LIGHTING - CLOSED"/>
    <d v="1999-01-28T00:00:00"/>
    <n v="74973"/>
    <n v="8138.43"/>
    <n v="22604.49"/>
    <n v="105715.92"/>
  </r>
  <r>
    <s v="S"/>
    <x v="86"/>
    <s v="OWATONNA"/>
    <s v="RUNWAY PAVING &amp; LIGHTING - CLOSED"/>
    <d v="1999-05-06T00:00:00"/>
    <n v="6466"/>
    <n v="0"/>
    <n v="1867.02"/>
    <n v="8333.02"/>
  </r>
  <r>
    <s v="S"/>
    <x v="86"/>
    <s v="OWATONNA"/>
    <s v="RUNWAY PAVING &amp; LIGHTING - CLOSED"/>
    <d v="1999-08-11T00:00:00"/>
    <n v="13768"/>
    <n v="0"/>
    <n v="26655.39"/>
    <n v="40423.39"/>
  </r>
  <r>
    <s v="S"/>
    <x v="86"/>
    <s v="OWATONNA"/>
    <s v="RUNWAY PAVING &amp; LIGHTING - CLOSED"/>
    <d v="1999-09-16T00:00:00"/>
    <n v="39214"/>
    <n v="0"/>
    <n v="0"/>
    <n v="39214"/>
  </r>
  <r>
    <s v="S"/>
    <x v="86"/>
    <s v="OWATONNA"/>
    <s v="RUNWAY PAVING &amp; LIGHTING - CLOSED"/>
    <d v="2000-02-16T00:00:00"/>
    <n v="27261"/>
    <n v="0"/>
    <n v="0"/>
    <n v="27261"/>
  </r>
  <r>
    <s v="S"/>
    <x v="86"/>
    <s v="OWATONNA"/>
    <s v="RUNWAY PAVING &amp; LIGHTING - CLOSED"/>
    <d v="2000-05-17T00:00:00"/>
    <n v="125941"/>
    <n v="0"/>
    <n v="-45489.79"/>
    <n v="80451.209999999992"/>
  </r>
  <r>
    <s v="S"/>
    <x v="86"/>
    <s v="OWATONNA"/>
    <s v="RUNWAY PAVING &amp; LIGHTING - CLOSED"/>
    <d v="2000-06-19T00:00:00"/>
    <n v="164505"/>
    <n v="0"/>
    <n v="-213.8"/>
    <n v="164291.20000000001"/>
  </r>
  <r>
    <s v="S"/>
    <x v="86"/>
    <s v="OWATONNA"/>
    <s v="REPLACE FUEL SYSTEM"/>
    <d v="1998-05-26T00:00:00"/>
    <n v="0"/>
    <n v="61447.519999999997"/>
    <n v="61447.519999999997"/>
    <n v="122895.03999999999"/>
  </r>
  <r>
    <s v="S"/>
    <x v="86"/>
    <s v="OWATONNA"/>
    <s v="REPLACE FUEL SYSTEM"/>
    <d v="1998-12-05T00:00:00"/>
    <n v="0"/>
    <n v="13126.56"/>
    <n v="13126.56"/>
    <n v="26253.119999999999"/>
  </r>
  <r>
    <s v="S"/>
    <x v="86"/>
    <s v="OWATONNA"/>
    <s v="REPLACE FUEL SYSTEM"/>
    <d v="1999-06-10T00:00:00"/>
    <n v="0"/>
    <n v="-1456.08"/>
    <n v="14425.92"/>
    <n v="12969.84"/>
  </r>
  <r>
    <s v="S"/>
    <x v="86"/>
    <s v="OWATONNA"/>
    <s v="REPLACE FUEL SYSTEM"/>
    <d v="2000-04-05T00:00:00"/>
    <n v="0"/>
    <n v="12000"/>
    <n v="0"/>
    <n v="12000"/>
  </r>
  <r>
    <s v="S"/>
    <x v="86"/>
    <s v="OWATONNA"/>
    <s v="A/D BUILDING"/>
    <d v="1999-02-01T00:00:00"/>
    <n v="0"/>
    <n v="7737.75"/>
    <n v="5158.5"/>
    <n v="12896.25"/>
  </r>
  <r>
    <s v="S"/>
    <x v="86"/>
    <s v="OWATONNA"/>
    <s v="A/D BUILDING"/>
    <d v="1999-03-04T00:00:00"/>
    <n v="0"/>
    <n v="23267.4"/>
    <n v="15511.6"/>
    <n v="38779"/>
  </r>
  <r>
    <s v="S"/>
    <x v="86"/>
    <s v="OWATONNA"/>
    <s v="A/D BUILDING"/>
    <d v="1999-03-29T00:00:00"/>
    <n v="0"/>
    <n v="27010.59"/>
    <n v="18007.060000000001"/>
    <n v="45017.65"/>
  </r>
  <r>
    <s v="S"/>
    <x v="86"/>
    <s v="OWATONNA"/>
    <s v="A/D BUILDING"/>
    <d v="1999-04-26T00:00:00"/>
    <n v="0"/>
    <n v="73009.02"/>
    <n v="48672.68"/>
    <n v="121681.70000000001"/>
  </r>
  <r>
    <s v="S"/>
    <x v="86"/>
    <s v="OWATONNA"/>
    <s v="A/D BUILDING"/>
    <d v="1999-05-19T00:00:00"/>
    <n v="0"/>
    <n v="35690.550000000003"/>
    <n v="23793.7"/>
    <n v="59484.25"/>
  </r>
  <r>
    <s v="S"/>
    <x v="86"/>
    <s v="OWATONNA"/>
    <s v="A/D BUILDING"/>
    <d v="1999-05-28T00:00:00"/>
    <n v="0"/>
    <n v="30034.44"/>
    <n v="20022.96"/>
    <n v="50057.399999999994"/>
  </r>
  <r>
    <s v="S"/>
    <x v="86"/>
    <s v="OWATONNA"/>
    <s v="A/D BUILDING"/>
    <d v="1999-10-15T00:00:00"/>
    <n v="0"/>
    <n v="53973.87"/>
    <n v="35982.58"/>
    <n v="89956.450000000012"/>
  </r>
  <r>
    <s v="S"/>
    <x v="86"/>
    <s v="OWATONNA"/>
    <s v="A/D BUILDING"/>
    <d v="1999-11-16T00:00:00"/>
    <n v="0"/>
    <n v="8395.98"/>
    <n v="5597.32"/>
    <n v="13993.3"/>
  </r>
  <r>
    <s v="S"/>
    <x v="86"/>
    <s v="OWATONNA"/>
    <s v="A/D BUILDING"/>
    <d v="2000-04-19T00:00:00"/>
    <n v="0"/>
    <n v="3080.4"/>
    <n v="2053.6"/>
    <n v="5134"/>
  </r>
  <r>
    <s v="S"/>
    <x v="86"/>
    <s v="OWATONNA"/>
    <s v="MAINTENANCE EQUIPMENT"/>
    <d v="1999-08-11T00:00:00"/>
    <n v="0"/>
    <n v="106265.62"/>
    <n v="70843.740000000005"/>
    <n v="177109.36"/>
  </r>
  <r>
    <s v="S"/>
    <x v="86"/>
    <s v="OWATONNA"/>
    <s v="A/D BUILDING FURNISHINGS"/>
    <d v="2000-04-19T00:00:00"/>
    <n v="0"/>
    <n v="24000"/>
    <n v="16000"/>
    <n v="40000"/>
  </r>
  <r>
    <s v="S"/>
    <x v="86"/>
    <s v="OWATONNA"/>
    <s v="HANGAR SITE PREPARATION"/>
    <d v="1999-11-04T00:00:00"/>
    <n v="0"/>
    <n v="10293.09"/>
    <n v="10293.08"/>
    <n v="20586.169999999998"/>
  </r>
  <r>
    <s v="S"/>
    <x v="86"/>
    <s v="OWATONNA"/>
    <s v="SNOW BLOWER ATTACHMENT"/>
    <d v="2000-02-07T00:00:00"/>
    <n v="0"/>
    <n v="35402.400000000001"/>
    <n v="23601.599999999999"/>
    <n v="59004"/>
  </r>
  <r>
    <s v="S"/>
    <x v="86"/>
    <s v="OWATONNA"/>
    <s v="EQUIPMENT STORAGE BUILDING"/>
    <d v="2000-02-07T00:00:00"/>
    <n v="0"/>
    <n v="15525"/>
    <n v="10350"/>
    <n v="25875"/>
  </r>
  <r>
    <s v="S"/>
    <x v="86"/>
    <s v="OWATONNA"/>
    <s v="EQUIPMENT STORAGE BUILDING"/>
    <d v="2000-04-19T00:00:00"/>
    <n v="0"/>
    <n v="33284.74"/>
    <n v="22189.83"/>
    <n v="55474.57"/>
  </r>
  <r>
    <s v="S"/>
    <x v="86"/>
    <s v="OWATONNA"/>
    <s v="EQUIPMENT STORAGE BUILDING"/>
    <d v="2000-12-18T00:00:00"/>
    <n v="0"/>
    <n v="46822.67"/>
    <n v="31215.119999999999"/>
    <n v="78037.789999999994"/>
  </r>
  <r>
    <s v="S"/>
    <x v="86"/>
    <s v="OWATONNA"/>
    <s v="EQUIPMENT STORAGE BUILDING"/>
    <d v="2002-01-15T00:00:00"/>
    <n v="0"/>
    <n v="577.59"/>
    <n v="13056.26"/>
    <n v="13633.85"/>
  </r>
  <r>
    <s v="S"/>
    <x v="86"/>
    <s v="OWATONNA"/>
    <s v="EQUIPMENT STORAGE BUILDING"/>
    <d v="2002-01-15T00:00:00"/>
    <n v="0"/>
    <n v="19006.77"/>
    <n v="0"/>
    <n v="19006.77"/>
  </r>
  <r>
    <s v="S"/>
    <x v="86"/>
    <s v="OWATONNA"/>
    <s v="RIDING MOWER W/ ATTACHMENTS"/>
    <d v="2000-04-05T00:00:00"/>
    <n v="0"/>
    <n v="18658.349999999999"/>
    <n v="12438.9"/>
    <n v="31097.25"/>
  </r>
  <r>
    <s v="S"/>
    <x v="86"/>
    <s v="OWATONNA"/>
    <s v="Self Fueling System"/>
    <d v="2002-12-19T00:00:00"/>
    <n v="0"/>
    <n v="9471.69"/>
    <n v="9471.69"/>
    <n v="18943.38"/>
  </r>
  <r>
    <s v="S"/>
    <x v="86"/>
    <s v="OWATONNA"/>
    <s v="Fire Protection Utility &amp; Airport Signs"/>
    <d v="2002-08-16T00:00:00"/>
    <n v="0"/>
    <n v="16800"/>
    <n v="11200"/>
    <n v="28000"/>
  </r>
  <r>
    <s v="S"/>
    <x v="86"/>
    <s v="OWATONNA"/>
    <s v="FBO Entry Door on A/D Building"/>
    <d v="2002-12-10T00:00:00"/>
    <n v="0"/>
    <n v="6767.01"/>
    <n v="6766.99"/>
    <n v="13534"/>
  </r>
  <r>
    <s v="S"/>
    <x v="86"/>
    <s v="OWATONNA"/>
    <s v="SRE &amp; Crack Seal 07-03"/>
    <d v="2003-12-18T00:00:00"/>
    <n v="156804"/>
    <n v="0"/>
    <n v="17423.61"/>
    <n v="174227.61"/>
  </r>
  <r>
    <s v="S"/>
    <x v="86"/>
    <s v="OWATONNA"/>
    <s v="SRE &amp; Crack Seal 07-03"/>
    <d v="2004-11-30T00:00:00"/>
    <n v="17076"/>
    <n v="0"/>
    <n v="1896.39"/>
    <n v="18972.39"/>
  </r>
  <r>
    <s v="S"/>
    <x v="86"/>
    <s v="OWATONNA"/>
    <s v="SRE &amp; Crack Seal 07-03"/>
    <d v="2005-09-14T00:00:00"/>
    <n v="5008"/>
    <n v="0"/>
    <n v="0"/>
    <n v="5008"/>
  </r>
  <r>
    <s v="S"/>
    <x v="86"/>
    <s v="OWATONNA"/>
    <s v="Mower"/>
    <d v="2004-01-06T00:00:00"/>
    <n v="0"/>
    <n v="12268.07"/>
    <n v="5257.75"/>
    <n v="17525.82"/>
  </r>
  <r>
    <s v="S"/>
    <x v="86"/>
    <s v="OWATONNA"/>
    <s v="11 Unit Tee Hangar &amp; Site Prep 08-04"/>
    <d v="2005-01-07T00:00:00"/>
    <n v="175004"/>
    <n v="0"/>
    <n v="9212.07"/>
    <n v="184216.07"/>
  </r>
  <r>
    <s v="S"/>
    <x v="86"/>
    <s v="OWATONNA"/>
    <s v="11 Unit Tee Hangar &amp; Site Prep 08-04"/>
    <d v="2005-01-19T00:00:00"/>
    <n v="144088"/>
    <n v="0"/>
    <n v="9757.73"/>
    <n v="153845.73000000001"/>
  </r>
  <r>
    <s v="S"/>
    <x v="86"/>
    <s v="OWATONNA"/>
    <s v="11 Unit Tee Hangar &amp; Site Prep 08-04"/>
    <d v="2005-02-09T00:00:00"/>
    <n v="41308"/>
    <n v="0"/>
    <n v="0"/>
    <n v="41308"/>
  </r>
  <r>
    <s v="S"/>
    <x v="86"/>
    <s v="OWATONNA"/>
    <s v="11 Unit Tee Hangar &amp; Site Prep 08-04"/>
    <d v="2006-01-24T00:00:00"/>
    <n v="75101"/>
    <n v="0"/>
    <n v="3952.52"/>
    <n v="79053.52"/>
  </r>
  <r>
    <s v="S"/>
    <x v="86"/>
    <s v="OWATONNA"/>
    <s v="11 Unit Tee Hangar &amp; Site Prep 08-04"/>
    <d v="2007-03-07T00:00:00"/>
    <n v="19854"/>
    <n v="0"/>
    <n v="1044.75"/>
    <n v="20898.75"/>
  </r>
  <r>
    <s v="S"/>
    <x v="86"/>
    <s v="OWATONNA"/>
    <s v="11 Unit Tee Hangar &amp; Site Prep 08-04"/>
    <d v="2008-03-06T00:00:00"/>
    <n v="950"/>
    <n v="0"/>
    <n v="50"/>
    <n v="1000"/>
  </r>
  <r>
    <s v="S"/>
    <x v="86"/>
    <s v="OWATONNA"/>
    <s v="EA Re-evaluation 09-05"/>
    <d v="2006-01-24T00:00:00"/>
    <n v="8983"/>
    <n v="0"/>
    <n v="473.61"/>
    <n v="9456.61"/>
  </r>
  <r>
    <s v="S"/>
    <x v="86"/>
    <s v="OWATONNA"/>
    <s v="EA Re-evaluation 09-05"/>
    <d v="2006-06-29T00:00:00"/>
    <n v="19002"/>
    <n v="0"/>
    <n v="999.86"/>
    <n v="20001.86"/>
  </r>
  <r>
    <s v="S"/>
    <x v="86"/>
    <s v="OWATONNA"/>
    <s v="EA Re-evaluation 09-05"/>
    <d v="2006-11-28T00:00:00"/>
    <n v="1915"/>
    <n v="0"/>
    <n v="608.73"/>
    <n v="2523.73"/>
  </r>
  <r>
    <s v="S"/>
    <x v="86"/>
    <s v="OWATONNA"/>
    <s v="EA Re-evaluation 09-05"/>
    <d v="2008-03-25T00:00:00"/>
    <n v="1000"/>
    <n v="0"/>
    <n v="0"/>
    <n v="1000"/>
  </r>
  <r>
    <s v="S"/>
    <x v="86"/>
    <s v="OWATONNA"/>
    <s v="EA Re-evaluation 09-05"/>
    <d v="2008-04-25T00:00:00"/>
    <n v="8658"/>
    <n v="0"/>
    <n v="0"/>
    <n v="8658"/>
  </r>
  <r>
    <s v="S"/>
    <x v="86"/>
    <s v="OWATONNA"/>
    <s v="Maint. Hangar Roof Repair"/>
    <d v="2006-01-19T00:00:00"/>
    <n v="0"/>
    <n v="9713.66"/>
    <n v="10772.8"/>
    <n v="20486.46"/>
  </r>
  <r>
    <s v="S"/>
    <x v="86"/>
    <s v="OWATONNA"/>
    <s v="Maint. Hangar Roof Repair"/>
    <d v="2006-01-19T00:00:00"/>
    <n v="0"/>
    <n v="1059.1400000000001"/>
    <n v="0"/>
    <n v="1059.1400000000001"/>
  </r>
  <r>
    <s v="S"/>
    <x v="86"/>
    <s v="OWATONNA"/>
    <s v="X-Wind Final Design &amp; SWPPP 10-06"/>
    <d v="2006-11-28T00:00:00"/>
    <n v="135852"/>
    <n v="0"/>
    <n v="7151.1"/>
    <n v="143003.1"/>
  </r>
  <r>
    <s v="S"/>
    <x v="86"/>
    <s v="OWATONNA"/>
    <s v="X-Wind Final Design &amp; SWPPP 10-06"/>
    <d v="2007-12-19T00:00:00"/>
    <n v="22393"/>
    <n v="0"/>
    <n v="1648.48"/>
    <n v="24041.48"/>
  </r>
  <r>
    <s v="S"/>
    <x v="86"/>
    <s v="OWATONNA"/>
    <s v="X-Wind Final Design &amp; SWPPP 10-06"/>
    <d v="2008-03-25T00:00:00"/>
    <n v="10000"/>
    <n v="0"/>
    <n v="55.42"/>
    <n v="10055.42"/>
  </r>
  <r>
    <s v="S"/>
    <x v="86"/>
    <s v="OWATONNA"/>
    <s v="X-Wind Final Design &amp; SWPPP 10-06"/>
    <d v="2008-05-15T00:00:00"/>
    <n v="25004"/>
    <n v="0"/>
    <n v="0"/>
    <n v="25004"/>
  </r>
  <r>
    <s v="S"/>
    <x v="86"/>
    <s v="OWATONNA"/>
    <s v="X-Wind Ph 1, WL Mit., Truck 11-07"/>
    <d v="2008-02-01T00:00:00"/>
    <n v="145509"/>
    <n v="0"/>
    <n v="7659.45"/>
    <n v="153168.45000000001"/>
  </r>
  <r>
    <s v="S"/>
    <x v="86"/>
    <s v="OWATONNA"/>
    <s v="X-Wind Ph 1, WL Mit., Truck 11-07"/>
    <d v="2008-03-14T00:00:00"/>
    <n v="178923"/>
    <n v="0"/>
    <n v="9416.9500000000007"/>
    <n v="188339.95"/>
  </r>
  <r>
    <s v="S"/>
    <x v="86"/>
    <s v="OWATONNA"/>
    <s v="X-Wind Ph 1, WL Mit., Truck 11-07"/>
    <d v="2008-10-15T00:00:00"/>
    <n v="63704"/>
    <n v="0"/>
    <n v="3352.28"/>
    <n v="67056.28"/>
  </r>
  <r>
    <s v="S"/>
    <x v="86"/>
    <s v="OWATONNA"/>
    <s v="X-Wind Ph 1, WL Mit., Truck 11-07"/>
    <d v="2011-04-18T00:00:00"/>
    <n v="13009"/>
    <n v="0"/>
    <n v="685.45"/>
    <n v="13694.45"/>
  </r>
  <r>
    <s v="S"/>
    <x v="86"/>
    <s v="OWATONNA"/>
    <s v="Security Cameras &amp; Hangar Repair"/>
    <d v="2009-02-13T00:00:00"/>
    <n v="0"/>
    <n v="12869.78"/>
    <n v="3920"/>
    <n v="16789.78"/>
  </r>
  <r>
    <s v="S"/>
    <x v="86"/>
    <s v="OWATONNA"/>
    <s v="5/23 X-Wind Phase 2, Grading 12-08"/>
    <d v="2008-08-25T00:00:00"/>
    <n v="124912"/>
    <n v="14855.19"/>
    <n v="7357.02"/>
    <n v="147124.21"/>
  </r>
  <r>
    <s v="S"/>
    <x v="86"/>
    <s v="OWATONNA"/>
    <s v="5/23 X-Wind Phase 2, Grading 12-08"/>
    <d v="2008-10-15T00:00:00"/>
    <n v="649294"/>
    <n v="85049.42"/>
    <n v="38650.050000000003"/>
    <n v="772993.47000000009"/>
  </r>
  <r>
    <s v="S"/>
    <x v="86"/>
    <s v="OWATONNA"/>
    <s v="5/23 X-Wind Phase 2, Grading 12-08"/>
    <d v="2009-01-16T00:00:00"/>
    <n v="695121"/>
    <n v="167568.15"/>
    <n v="45403.79"/>
    <n v="908092.94000000006"/>
  </r>
  <r>
    <s v="S"/>
    <x v="86"/>
    <s v="OWATONNA"/>
    <s v="5/23 X-Wind Phase 2, Grading 12-08"/>
    <d v="2009-08-28T00:00:00"/>
    <n v="72076"/>
    <n v="20779.419999999998"/>
    <n v="4888.01"/>
    <n v="97743.43"/>
  </r>
  <r>
    <s v="S"/>
    <x v="86"/>
    <s v="OWATONNA"/>
    <s v="5/23 X-Wind Phase 2, Grading 12-08"/>
    <d v="2009-09-15T00:00:00"/>
    <n v="3354"/>
    <n v="0"/>
    <n v="176.08"/>
    <n v="3530.08"/>
  </r>
  <r>
    <s v="S"/>
    <x v="86"/>
    <s v="OWATONNA"/>
    <s v="5/23 X-Wind Phase 2, Grading 12-08"/>
    <d v="2010-01-05T00:00:00"/>
    <n v="9210"/>
    <n v="0"/>
    <n v="485.48"/>
    <n v="9695.48"/>
  </r>
  <r>
    <s v="S"/>
    <x v="86"/>
    <s v="OWATONNA"/>
    <s v="5/23 X-Wind Phase 2, Grading 12-08"/>
    <d v="2010-12-22T00:00:00"/>
    <n v="12187"/>
    <n v="13122.46"/>
    <n v="1331.95"/>
    <n v="26641.41"/>
  </r>
  <r>
    <s v="S"/>
    <x v="86"/>
    <s v="OWATONNA"/>
    <s v="5/23 X-Wind Phase 2, Grading 12-08"/>
    <d v="2011-02-21T00:00:00"/>
    <n v="119276"/>
    <n v="15775.34"/>
    <n v="8494.83"/>
    <n v="143546.16999999998"/>
  </r>
  <r>
    <s v="S"/>
    <x v="86"/>
    <s v="OWATONNA"/>
    <s v="5/23 X-Wind Phase 2, Grading 12-08"/>
    <d v="2012-09-18T00:00:00"/>
    <n v="11219"/>
    <n v="86.48"/>
    <n v="-792.24"/>
    <n v="10513.24"/>
  </r>
  <r>
    <s v="S"/>
    <x v="86"/>
    <s v="OWATONNA"/>
    <s v="5/23 X-Wind Phase 3, Paving 13-08"/>
    <d v="2009-02-23T00:00:00"/>
    <n v="514104"/>
    <n v="0"/>
    <n v="27058.62"/>
    <n v="541162.62"/>
  </r>
  <r>
    <s v="S"/>
    <x v="86"/>
    <s v="OWATONNA"/>
    <s v="5/23 X-Wind Phase 3, Paving 13-08"/>
    <d v="2009-08-28T00:00:00"/>
    <n v="835376"/>
    <n v="0"/>
    <n v="43968.21"/>
    <n v="879344.21"/>
  </r>
  <r>
    <s v="S"/>
    <x v="86"/>
    <s v="OWATONNA"/>
    <s v="5/23 X-Wind Phase 3, Paving 13-08"/>
    <d v="2009-09-15T00:00:00"/>
    <n v="350330"/>
    <n v="0"/>
    <n v="18437.86"/>
    <n v="368767.86"/>
  </r>
  <r>
    <s v="S"/>
    <x v="86"/>
    <s v="OWATONNA"/>
    <s v="5/23 X-Wind Phase 3, Paving 13-08"/>
    <d v="2010-01-05T00:00:00"/>
    <n v="107091"/>
    <n v="0"/>
    <n v="5636.7"/>
    <n v="112727.7"/>
  </r>
  <r>
    <s v="S"/>
    <x v="86"/>
    <s v="OWATONNA"/>
    <s v="5/23 X-Wind Phase 3, Paving 13-08"/>
    <d v="2011-02-22T00:00:00"/>
    <n v="214604"/>
    <n v="0"/>
    <n v="11295.49"/>
    <n v="225899.49"/>
  </r>
  <r>
    <s v="S"/>
    <x v="86"/>
    <s v="OWATONNA"/>
    <s v="5/23 X-Wind Phase 3, Paving 13-08"/>
    <d v="2012-09-18T00:00:00"/>
    <n v="130683"/>
    <n v="0"/>
    <n v="6876.87"/>
    <n v="137559.87"/>
  </r>
  <r>
    <s v="S"/>
    <x v="86"/>
    <s v="OWATONNA"/>
    <s v="Replace Beacon"/>
    <d v="2009-07-30T00:00:00"/>
    <n v="0"/>
    <n v="5816.63"/>
    <n v="1454.16"/>
    <n v="7270.79"/>
  </r>
  <r>
    <s v="S"/>
    <x v="86"/>
    <s v="OWATONNA"/>
    <s v="Fuel Card Reader Upgrade"/>
    <d v="2010-12-14T00:00:00"/>
    <n v="0"/>
    <n v="2745"/>
    <n v="2745"/>
    <n v="5490"/>
  </r>
  <r>
    <s v="S"/>
    <x v="86"/>
    <s v="OWATONNA"/>
    <s v="Hangar Access Road  14-10"/>
    <d v="2011-04-18T00:00:00"/>
    <n v="68355"/>
    <n v="0"/>
    <n v="3597.84"/>
    <n v="71952.84"/>
  </r>
  <r>
    <s v="S"/>
    <x v="86"/>
    <s v="OWATONNA"/>
    <s v="Hangar Access Road  14-10"/>
    <d v="2011-08-15T00:00:00"/>
    <n v="7209"/>
    <n v="0"/>
    <n v="379.8"/>
    <n v="7588.8"/>
  </r>
  <r>
    <s v="S"/>
    <x v="86"/>
    <s v="OWATONNA"/>
    <s v="Hangar Access Road  14-10"/>
    <d v="2012-02-08T00:00:00"/>
    <n v="3002"/>
    <n v="0"/>
    <n v="450.11"/>
    <n v="3452.11"/>
  </r>
  <r>
    <s v="S"/>
    <x v="86"/>
    <s v="OWATONNA"/>
    <s v="Hangar Access Road  14-10"/>
    <d v="2012-12-26T00:00:00"/>
    <n v="4610"/>
    <n v="0"/>
    <n v="-49.12"/>
    <n v="4560.88"/>
  </r>
  <r>
    <s v="S"/>
    <x v="86"/>
    <s v="OWATONNA"/>
    <s v="Rwy 12/30, Txy Joint Rehab 15-11"/>
    <d v="2012-01-31T00:00:00"/>
    <n v="280193"/>
    <n v="0"/>
    <n v="14748.77"/>
    <n v="294941.77"/>
  </r>
  <r>
    <s v="S"/>
    <x v="86"/>
    <s v="OWATONNA"/>
    <s v="Rwy 12/30, Txy Joint Rehab 15-11"/>
    <d v="2012-04-30T00:00:00"/>
    <n v="41683"/>
    <n v="0"/>
    <n v="2537.89"/>
    <n v="44220.89"/>
  </r>
  <r>
    <s v="S"/>
    <x v="86"/>
    <s v="OWATONNA"/>
    <s v="Rwy 12/30, Txy Joint Rehab 15-11"/>
    <d v="2013-02-11T00:00:00"/>
    <n v="7810"/>
    <n v="0"/>
    <n v="67.25"/>
    <n v="7877.25"/>
  </r>
  <r>
    <s v="S"/>
    <x v="86"/>
    <s v="OWATONNA"/>
    <s v="TRACTOR, LOADER, RADIO"/>
    <d v="2012-07-26T00:00:00"/>
    <n v="0"/>
    <n v="103306.92"/>
    <n v="51653.440000000002"/>
    <n v="154960.35999999999"/>
  </r>
  <r>
    <s v="S"/>
    <x v="86"/>
    <s v="OWATONNA"/>
    <s v="JD CX20 Flex-Wing Rotary Cutter (Mower)"/>
    <d v="2012-12-21T00:00:00"/>
    <n v="0"/>
    <n v="15341.66"/>
    <n v="8170.83"/>
    <n v="23512.489999999998"/>
  </r>
  <r>
    <s v="S"/>
    <x v="86"/>
    <s v="OWATONNA"/>
    <s v="Master Plan/ALP Update  AIP 16-13"/>
    <d v="2014-03-13T00:00:00"/>
    <n v="69447"/>
    <n v="0"/>
    <n v="7717"/>
    <n v="77164"/>
  </r>
  <r>
    <s v="S"/>
    <x v="86"/>
    <s v="OWATONNA"/>
    <s v="Master Plan/ALP Update  AIP 16-13"/>
    <d v="2015-02-17T00:00:00"/>
    <n v="47349"/>
    <n v="6488.7"/>
    <n v="-1227.7"/>
    <n v="52610"/>
  </r>
  <r>
    <s v="S"/>
    <x v="86"/>
    <s v="OWATONNA"/>
    <s v="Master Plan/ALP Update  AIP 16-13"/>
    <d v="2016-02-04T00:00:00"/>
    <n v="36820"/>
    <n v="2284.85"/>
    <n v="2285.15"/>
    <n v="41390"/>
  </r>
  <r>
    <s v="S"/>
    <x v="86"/>
    <s v="OWATONNA"/>
    <s v="Master Plan/ALP Update  AIP 16-13"/>
    <d v="2017-04-21T00:00:00"/>
    <n v="4307"/>
    <n v="0"/>
    <n v="0"/>
    <n v="4307"/>
  </r>
  <r>
    <s v="S"/>
    <x v="86"/>
    <s v="OWATONNA"/>
    <s v="Master Plan/ALP Update  AIP 16-13"/>
    <d v="2018-09-14T00:00:00"/>
    <n v="4932"/>
    <n v="273.95"/>
    <n v="273.05"/>
    <n v="5479"/>
  </r>
  <r>
    <s v="S"/>
    <x v="86"/>
    <s v="OWATONNA"/>
    <s v="Utility Vehicle (John Deere Gator)&amp;Plow"/>
    <d v="2014-02-19T00:00:00"/>
    <n v="0"/>
    <n v="10866.66"/>
    <n v="5433.33"/>
    <n v="16299.99"/>
  </r>
  <r>
    <s v="S"/>
    <x v="86"/>
    <s v="OWATONNA"/>
    <s v="Fuel System Repairs"/>
    <d v="2015-02-17T00:00:00"/>
    <n v="0"/>
    <n v="9091.39"/>
    <n v="6060.93"/>
    <n v="15152.32"/>
  </r>
  <r>
    <s v="S"/>
    <x v="86"/>
    <s v="OWATONNA"/>
    <s v="East Apron Rehab  17-14"/>
    <d v="2015-01-05T00:00:00"/>
    <n v="214941"/>
    <n v="71028.36"/>
    <n v="26713.69"/>
    <n v="312683.05"/>
  </r>
  <r>
    <s v="S"/>
    <x v="86"/>
    <s v="OWATONNA"/>
    <s v="East Apron Rehab  17-14"/>
    <d v="2015-11-18T00:00:00"/>
    <n v="19773"/>
    <n v="12349.22"/>
    <n v="4765.4799999999996"/>
    <n v="36887.699999999997"/>
  </r>
  <r>
    <s v="S"/>
    <x v="86"/>
    <s v="OWATONNA"/>
    <s v="East Apron Rehab  17-14"/>
    <d v="2016-06-03T00:00:00"/>
    <n v="21016"/>
    <n v="166.7"/>
    <n v="63.11"/>
    <n v="21245.81"/>
  </r>
  <r>
    <s v="S"/>
    <x v="86"/>
    <s v="OWATONNA"/>
    <s v="Reconstruct Taxilane around public T-Hangars"/>
    <d v="2016-04-21T00:00:00"/>
    <n v="189636"/>
    <n v="208597.37"/>
    <n v="60678.04"/>
    <n v="458911.41"/>
  </r>
  <r>
    <s v="S"/>
    <x v="86"/>
    <s v="OWATONNA"/>
    <s v="Reconstruct Taxilane around public T-Hangars"/>
    <d v="2017-05-18T00:00:00"/>
    <n v="0"/>
    <n v="13098.63"/>
    <n v="3525.96"/>
    <n v="16624.59"/>
  </r>
  <r>
    <s v="S"/>
    <x v="86"/>
    <s v="OWATONNA"/>
    <s v="Reconstruct Taxilane around public T-Hangars"/>
    <d v="2018-06-15T00:00:00"/>
    <n v="26338"/>
    <n v="0"/>
    <n v="0"/>
    <n v="26338"/>
  </r>
  <r>
    <s v="S"/>
    <x v="86"/>
    <s v="OWATONNA"/>
    <s v="Taxilane Asphalt Maint - Hangar Overhead Door Repair"/>
    <d v="2015-03-05T00:00:00"/>
    <n v="0"/>
    <n v="6107.14"/>
    <n v="1526.78"/>
    <n v="7633.92"/>
  </r>
  <r>
    <s v="S"/>
    <x v="86"/>
    <s v="OWATONNA"/>
    <s v="Taxilane Asphalt Maint - Hangar Overhead Door Repair"/>
    <d v="2016-01-19T00:00:00"/>
    <n v="0"/>
    <n v="6680"/>
    <n v="1670"/>
    <n v="8350"/>
  </r>
  <r>
    <s v="S"/>
    <x v="86"/>
    <s v="OWATONNA"/>
    <s v="Crack Repair &amp; Slurry Seal RWY 5/23"/>
    <d v="2017-04-10T00:00:00"/>
    <n v="183887"/>
    <n v="11948.16"/>
    <n v="11897"/>
    <n v="207732.16"/>
  </r>
  <r>
    <s v="S"/>
    <x v="86"/>
    <s v="OWATONNA"/>
    <s v="Crack Repair &amp; Slurry Seal RWY 5/23"/>
    <d v="2020-05-06T00:00:00"/>
    <n v="15116"/>
    <n v="1232.21"/>
    <n v="-304.88"/>
    <n v="16043.33"/>
  </r>
  <r>
    <s v="S"/>
    <x v="86"/>
    <s v="OWATONNA"/>
    <s v="Replace 2 fuel system cabinets (100LL &amp; Jet 'A')"/>
    <d v="2017-11-14T00:00:00"/>
    <n v="0"/>
    <n v="46740"/>
    <n v="31160"/>
    <n v="77900"/>
  </r>
  <r>
    <s v="S"/>
    <x v="86"/>
    <s v="OWATONNA"/>
    <s v="Replace 2 fuel system cabinets (100LL &amp; Jet 'A')"/>
    <d v="2018-05-10T00:00:00"/>
    <n v="0"/>
    <n v="9519"/>
    <n v="6346"/>
    <n v="15865"/>
  </r>
  <r>
    <s v="S"/>
    <x v="86"/>
    <s v="OWATONNA"/>
    <s v="SRE - Loader with Snow Blower"/>
    <d v="1899-12-30T00:00:00"/>
    <n v="300607"/>
    <n v="11901.12"/>
    <n v="18534"/>
    <n v="331042.12"/>
  </r>
  <r>
    <s v="S"/>
    <x v="86"/>
    <s v="OWATONNA"/>
    <s v="Hangar Door Replacement"/>
    <d v="2019-08-09T00:00:00"/>
    <n v="0"/>
    <n v="53584.76"/>
    <n v="22964.89"/>
    <n v="76549.649999999994"/>
  </r>
  <r>
    <s v="S"/>
    <x v="86"/>
    <s v="OWATONNA"/>
    <s v="Hangar Door Replacement"/>
    <d v="2020-11-10T00:00:00"/>
    <n v="0"/>
    <n v="58733.39"/>
    <n v="25171.46"/>
    <n v="83904.85"/>
  </r>
  <r>
    <s v="S"/>
    <x v="86"/>
    <s v="OWATONNA"/>
    <s v="CARES Act Owatonna"/>
    <d v="2021-03-31T00:00:00"/>
    <n v="30000"/>
    <n v="0"/>
    <n v="0"/>
    <n v="30000"/>
  </r>
  <r>
    <s v="S"/>
    <x v="87"/>
    <s v="PIPESTONE"/>
    <s v="GRAVEL AND DRAINAGE"/>
    <d v="1946-12-06T00:00:00"/>
    <n v="0"/>
    <n v="3618.37"/>
    <n v="0"/>
    <n v="3618.37"/>
  </r>
  <r>
    <s v="S"/>
    <x v="87"/>
    <s v="PIPESTONE"/>
    <s v="GRADE PRKNG AREA/FENCE/CULV IN"/>
    <d v="1947-11-12T00:00:00"/>
    <n v="0"/>
    <n v="4639.71"/>
    <n v="0"/>
    <n v="4639.71"/>
  </r>
  <r>
    <s v="S"/>
    <x v="87"/>
    <s v="PIPESTONE"/>
    <s v="FURN GRAVEL MATL-BASE &amp; BIT SU"/>
    <d v="1948-11-24T00:00:00"/>
    <n v="0"/>
    <n v="1197.28"/>
    <n v="598.64"/>
    <n v="1795.92"/>
  </r>
  <r>
    <s v="S"/>
    <x v="87"/>
    <s v="PIPESTONE"/>
    <s v="GRAVE BASE &amp; BIT SURF APRON"/>
    <d v="1948-11-24T00:00:00"/>
    <n v="0"/>
    <n v="4779.34"/>
    <n v="359.92"/>
    <n v="5139.26"/>
  </r>
  <r>
    <s v="S"/>
    <x v="87"/>
    <s v="PIPESTONE"/>
    <s v="SEAL COAT APRON AND TAXI"/>
    <d v="1949-12-30T00:00:00"/>
    <n v="0"/>
    <n v="331"/>
    <n v="165.5"/>
    <n v="496.5"/>
  </r>
  <r>
    <s v="S"/>
    <x v="87"/>
    <s v="PIPESTONE"/>
    <s v="GRADE GRAVEL BASE-BIT SURF ETC"/>
    <d v="1954-06-01T00:00:00"/>
    <n v="29065.43"/>
    <n v="25000"/>
    <n v="4065.43"/>
    <n v="58130.86"/>
  </r>
  <r>
    <s v="S"/>
    <x v="87"/>
    <s v="PIPESTONE"/>
    <s v="RUNWAY LIGHTING"/>
    <d v="1954-02-15T00:00:00"/>
    <n v="0"/>
    <n v="3575.71"/>
    <n v="1787.85"/>
    <n v="5363.5599999999995"/>
  </r>
  <r>
    <s v="S"/>
    <x v="87"/>
    <s v="PIPESTONE"/>
    <s v="BASE-BIT SURF AND SEAL COAT"/>
    <d v="1956-08-30T00:00:00"/>
    <n v="0"/>
    <n v="11999.17"/>
    <n v="5999.58"/>
    <n v="17998.75"/>
  </r>
  <r>
    <s v="S"/>
    <x v="87"/>
    <s v="PIPESTONE"/>
    <s v="SEAL APRON AND TURNAROUNDS"/>
    <d v="1956-12-17T00:00:00"/>
    <n v="0"/>
    <n v="620.73"/>
    <n v="310.37"/>
    <n v="931.1"/>
  </r>
  <r>
    <s v="S"/>
    <x v="87"/>
    <s v="PIPESTONE"/>
    <s v="GRADE E-W STRIP"/>
    <d v="1958-09-29T00:00:00"/>
    <n v="0"/>
    <n v="6021.31"/>
    <n v="3010.65"/>
    <n v="9031.9600000000009"/>
  </r>
  <r>
    <s v="S"/>
    <x v="87"/>
    <s v="PIPESTONE"/>
    <s v="SMOOTH AND RESEED"/>
    <d v="1961-09-15T00:00:00"/>
    <n v="0"/>
    <n v="188.34"/>
    <n v="94.17"/>
    <n v="282.51"/>
  </r>
  <r>
    <s v="S"/>
    <x v="87"/>
    <s v="PIPESTONE"/>
    <s v="PAVE RWY, TAXI, APRON, ENT RD"/>
    <d v="1966-03-08T00:00:00"/>
    <n v="26525.25"/>
    <n v="17683.5"/>
    <n v="8841.75"/>
    <n v="53050.5"/>
  </r>
  <r>
    <s v="S"/>
    <x v="87"/>
    <s v="PIPESTONE"/>
    <s v="LAND"/>
    <d v="1966-03-04T00:00:00"/>
    <n v="151.75"/>
    <n v="0"/>
    <n v="0"/>
    <n v="151.75"/>
  </r>
  <r>
    <s v="S"/>
    <x v="87"/>
    <s v="PIPESTONE"/>
    <s v="RUNWAY LIGHTING"/>
    <d v="1967-01-11T00:00:00"/>
    <n v="0"/>
    <n v="4400"/>
    <n v="4961.1400000000003"/>
    <n v="9361.14"/>
  </r>
  <r>
    <s v="S"/>
    <x v="87"/>
    <s v="PIPESTONE"/>
    <s v="SEAL RWY/TXI/APRON"/>
    <d v="1967-10-16T00:00:00"/>
    <n v="0"/>
    <n v="2306.52"/>
    <n v="1153.26"/>
    <n v="3459.7799999999997"/>
  </r>
  <r>
    <s v="S"/>
    <x v="87"/>
    <s v="PIPESTONE"/>
    <s v="TAXI IMPROVE"/>
    <d v="1971-11-09T00:00:00"/>
    <n v="0"/>
    <n v="3055.96"/>
    <n v="3055.96"/>
    <n v="6111.92"/>
  </r>
  <r>
    <s v="S"/>
    <x v="87"/>
    <s v="PIPESTONE"/>
    <s v="SEAL COAT"/>
    <d v="1972-10-04T00:00:00"/>
    <n v="0"/>
    <n v="3538.78"/>
    <n v="1769.39"/>
    <n v="5308.17"/>
  </r>
  <r>
    <s v="S"/>
    <x v="87"/>
    <s v="PIPESTONE"/>
    <s v="SLURRY SEAL"/>
    <d v="1975-12-16T00:00:00"/>
    <n v="0"/>
    <n v="19165.3"/>
    <n v="9582.65"/>
    <n v="28747.949999999997"/>
  </r>
  <r>
    <s v="S"/>
    <x v="87"/>
    <s v="PIPESTONE"/>
    <s v="PAVE &amp; LIGHT RUNWAY EXTENSION"/>
    <d v="1988-07-28T00:00:00"/>
    <n v="339833.24"/>
    <n v="30567.37"/>
    <n v="118371.56"/>
    <n v="488772.17"/>
  </r>
  <r>
    <s v="S"/>
    <x v="87"/>
    <s v="PIPESTONE"/>
    <s v="LAND"/>
    <d v="1980-05-13T00:00:00"/>
    <n v="0"/>
    <n v="100000"/>
    <n v="84600"/>
    <n v="184600"/>
  </r>
  <r>
    <s v="S"/>
    <x v="87"/>
    <s v="PIPESTONE"/>
    <s v="LAND"/>
    <d v="1981-06-12T00:00:00"/>
    <n v="0"/>
    <n v="125900"/>
    <n v="0"/>
    <n v="125900"/>
  </r>
  <r>
    <s v="S"/>
    <x v="87"/>
    <s v="PIPESTONE"/>
    <s v="SAFETY FENCE"/>
    <d v="1983-03-01T00:00:00"/>
    <n v="0"/>
    <n v="5549.42"/>
    <n v="2774.72"/>
    <n v="8324.14"/>
  </r>
  <r>
    <s v="S"/>
    <x v="87"/>
    <s v="PIPESTONE"/>
    <s v="RECONSTRUCT APRON, ENT RD ETC."/>
    <d v="1986-02-03T00:00:00"/>
    <n v="0"/>
    <n v="148435.84"/>
    <n v="76271.399999999994"/>
    <n v="224707.24"/>
  </r>
  <r>
    <s v="S"/>
    <x v="87"/>
    <s v="PIPESTONE"/>
    <s v="LAND"/>
    <d v="1986-12-24T00:00:00"/>
    <n v="0"/>
    <n v="17530.66"/>
    <n v="8765.34"/>
    <n v="26296"/>
  </r>
  <r>
    <s v="S"/>
    <x v="87"/>
    <s v="PIPESTONE"/>
    <s v="HANGAR SITE PREP &amp; PAVING"/>
    <d v="1987-10-30T00:00:00"/>
    <n v="0"/>
    <n v="20000"/>
    <n v="17935.259999999998"/>
    <n v="37935.259999999995"/>
  </r>
  <r>
    <s v="S"/>
    <x v="87"/>
    <s v="PIPESTONE"/>
    <s v="LAND - BAYLINER PARCEL"/>
    <d v="1987-07-10T00:00:00"/>
    <n v="0"/>
    <n v="14352.66"/>
    <n v="7176.34"/>
    <n v="21529"/>
  </r>
  <r>
    <s v="S"/>
    <x v="87"/>
    <s v="PIPESTONE"/>
    <s v="AIRPORT SIGNING"/>
    <d v="1988-09-14T00:00:00"/>
    <n v="0"/>
    <n v="585"/>
    <n v="292.5"/>
    <n v="877.5"/>
  </r>
  <r>
    <s v="S"/>
    <x v="87"/>
    <s v="PIPESTONE"/>
    <s v="AIRPORT SEAL COAT"/>
    <d v="1989-12-07T00:00:00"/>
    <n v="0"/>
    <n v="22090.57"/>
    <n v="11045.29"/>
    <n v="33135.86"/>
  </r>
  <r>
    <s v="S"/>
    <x v="87"/>
    <s v="PIPESTONE"/>
    <s v="SAND SEAL COAT"/>
    <d v="1990-11-05T00:00:00"/>
    <n v="0"/>
    <n v="16000"/>
    <n v="9393.7800000000007"/>
    <n v="25393.78"/>
  </r>
  <r>
    <s v="S"/>
    <x v="87"/>
    <s v="PIPESTONE"/>
    <s v="USED DUMP TRUCK AND PLOW"/>
    <d v="1992-08-10T00:00:00"/>
    <n v="0"/>
    <n v="8466.66"/>
    <n v="4233.34"/>
    <n v="12700"/>
  </r>
  <r>
    <s v="S"/>
    <x v="87"/>
    <s v="PIPESTONE"/>
    <s v="MAINTENANCE BUILDING"/>
    <d v="1993-06-14T00:00:00"/>
    <n v="0"/>
    <n v="33000"/>
    <n v="16810.39"/>
    <n v="49810.39"/>
  </r>
  <r>
    <s v="S"/>
    <x v="87"/>
    <s v="PIPESTONE"/>
    <s v="UNICOM RADIO"/>
    <d v="1993-02-16T00:00:00"/>
    <n v="0"/>
    <n v="800"/>
    <n v="446.88"/>
    <n v="1246.8800000000001"/>
  </r>
  <r>
    <s v="S"/>
    <x v="87"/>
    <s v="PIPESTONE"/>
    <s v="FUEL TANKs: 2-UNDERGR. 4000 GAL."/>
    <d v="1995-01-19T00:00:00"/>
    <n v="0"/>
    <n v="25025.41"/>
    <n v="12512.7"/>
    <n v="37538.11"/>
  </r>
  <r>
    <s v="S"/>
    <x v="87"/>
    <s v="PIPESTONE"/>
    <s v="LEAK MONITOR &amp; REMOVE RELOC RY"/>
    <d v="1995-11-03T00:00:00"/>
    <n v="0"/>
    <n v="10550.9"/>
    <n v="5275.45"/>
    <n v="15826.349999999999"/>
  </r>
  <r>
    <s v="S"/>
    <x v="87"/>
    <s v="PIPESTONE"/>
    <s v="PAVEMENT MARKING"/>
    <d v="1995-12-06T00:00:00"/>
    <n v="0"/>
    <n v="2673.38"/>
    <n v="1336.69"/>
    <n v="4010.07"/>
  </r>
  <r>
    <s v="S"/>
    <x v="87"/>
    <s v="PIPESTONE"/>
    <s v="A/D BUILDING IMPROVEMENTS"/>
    <d v="1996-09-11T00:00:00"/>
    <n v="0"/>
    <n v="3200"/>
    <n v="1600"/>
    <n v="4800"/>
  </r>
  <r>
    <s v="S"/>
    <x v="87"/>
    <s v="PIPESTONE"/>
    <s v="8-UNIT T-HANGAR SITE PREPARATION"/>
    <d v="1999-01-29T00:00:00"/>
    <n v="0"/>
    <n v="69832.789999999994"/>
    <n v="69832.789999999994"/>
    <n v="139665.57999999999"/>
  </r>
  <r>
    <s v="S"/>
    <x v="87"/>
    <s v="PIPESTONE"/>
    <s v="8-UNIT T-HANGAR SITE PREPARATION"/>
    <d v="1999-03-01T00:00:00"/>
    <n v="0"/>
    <n v="4072.96"/>
    <n v="4072.95"/>
    <n v="8145.91"/>
  </r>
  <r>
    <s v="S"/>
    <x v="87"/>
    <s v="PIPESTONE"/>
    <s v="Update ALP;Preliminary Design"/>
    <d v="2002-10-30T00:00:00"/>
    <n v="0"/>
    <n v="34200"/>
    <n v="22800"/>
    <n v="57000"/>
  </r>
  <r>
    <s v="S"/>
    <x v="87"/>
    <s v="PIPESTONE"/>
    <s v="Update ALP;Preliminary Design"/>
    <d v="2003-07-07T00:00:00"/>
    <n v="0"/>
    <n v="0"/>
    <n v="-22800"/>
    <n v="-22800"/>
  </r>
  <r>
    <s v="S"/>
    <x v="87"/>
    <s v="PIPESTONE"/>
    <s v="1.RUNWAY RECONSTRUCTION"/>
    <d v="2003-07-23T00:00:00"/>
    <n v="0"/>
    <n v="34200"/>
    <n v="22800"/>
    <n v="57000"/>
  </r>
  <r>
    <s v="S"/>
    <x v="87"/>
    <s v="PIPESTONE"/>
    <s v="1.RUNWAY RECONSTRUCTION"/>
    <d v="2003-07-23T00:00:00"/>
    <n v="97381"/>
    <n v="0"/>
    <n v="-11979"/>
    <n v="85402"/>
  </r>
  <r>
    <s v="S"/>
    <x v="87"/>
    <s v="PIPESTONE"/>
    <s v="1.RUNWAY RECONSTRUCTION"/>
    <d v="2003-07-23T00:00:00"/>
    <n v="0"/>
    <n v="-34200"/>
    <n v="0"/>
    <n v="-34200"/>
  </r>
  <r>
    <s v="S"/>
    <x v="87"/>
    <s v="PIPESTONE"/>
    <s v="1.RUNWAY RECONSTRUCTION"/>
    <d v="2003-08-12T00:00:00"/>
    <n v="171043"/>
    <n v="0"/>
    <n v="19004.93"/>
    <n v="190047.93"/>
  </r>
  <r>
    <s v="S"/>
    <x v="87"/>
    <s v="PIPESTONE"/>
    <s v="1.RUNWAY RECONSTRUCTION"/>
    <d v="2003-08-27T00:00:00"/>
    <n v="395239"/>
    <n v="0"/>
    <n v="43915.38"/>
    <n v="439154.38"/>
  </r>
  <r>
    <s v="S"/>
    <x v="87"/>
    <s v="PIPESTONE"/>
    <s v="1.RUNWAY RECONSTRUCTION"/>
    <d v="2003-09-08T00:00:00"/>
    <n v="54804"/>
    <n v="0"/>
    <n v="8589.51"/>
    <n v="63393.51"/>
  </r>
  <r>
    <s v="S"/>
    <x v="87"/>
    <s v="PIPESTONE"/>
    <s v="1.RUNWAY RECONSTRUCTION"/>
    <d v="2003-10-02T00:00:00"/>
    <n v="538474"/>
    <n v="0"/>
    <n v="61332.88"/>
    <n v="599806.88"/>
  </r>
  <r>
    <s v="S"/>
    <x v="87"/>
    <s v="PIPESTONE"/>
    <s v="1.RUNWAY RECONSTRUCTION"/>
    <d v="2003-10-02T00:00:00"/>
    <n v="0"/>
    <n v="6003.15"/>
    <n v="0"/>
    <n v="6003.15"/>
  </r>
  <r>
    <s v="S"/>
    <x v="87"/>
    <s v="PIPESTONE"/>
    <s v="1.RUNWAY RECONSTRUCTION"/>
    <d v="2003-11-12T00:00:00"/>
    <n v="173283"/>
    <n v="0"/>
    <n v="19421.84"/>
    <n v="192704.84"/>
  </r>
  <r>
    <s v="S"/>
    <x v="87"/>
    <s v="PIPESTONE"/>
    <s v="1.RUNWAY RECONSTRUCTION"/>
    <d v="2003-12-22T00:00:00"/>
    <n v="87307"/>
    <n v="0"/>
    <n v="10747.53"/>
    <n v="98054.53"/>
  </r>
  <r>
    <s v="S"/>
    <x v="87"/>
    <s v="PIPESTONE"/>
    <s v="1.RUNWAY RECONSTRUCTION"/>
    <d v="2003-12-22T00:00:00"/>
    <n v="0"/>
    <n v="356.85"/>
    <n v="0"/>
    <n v="356.85"/>
  </r>
  <r>
    <s v="S"/>
    <x v="87"/>
    <s v="PIPESTONE"/>
    <s v="1.RUNWAY RECONSTRUCTION"/>
    <d v="2004-01-21T00:00:00"/>
    <n v="8603"/>
    <n v="0"/>
    <n v="984.14"/>
    <n v="9587.14"/>
  </r>
  <r>
    <s v="S"/>
    <x v="87"/>
    <s v="PIPESTONE"/>
    <s v="1.RUNWAY RECONSTRUCTION"/>
    <d v="2004-03-10T00:00:00"/>
    <n v="10107"/>
    <n v="0"/>
    <n v="1156.1600000000001"/>
    <n v="11263.16"/>
  </r>
  <r>
    <s v="S"/>
    <x v="87"/>
    <s v="PIPESTONE"/>
    <s v="1.RUNWAY RECONSTRUCTION"/>
    <d v="2004-07-28T00:00:00"/>
    <n v="52642"/>
    <n v="0"/>
    <n v="5546.63"/>
    <n v="58188.63"/>
  </r>
  <r>
    <s v="S"/>
    <x v="87"/>
    <s v="PIPESTONE"/>
    <s v="1.RUNWAY RECONSTRUCTION"/>
    <d v="2004-09-24T00:00:00"/>
    <n v="6637"/>
    <n v="0"/>
    <n v="0"/>
    <n v="6637"/>
  </r>
  <r>
    <s v="S"/>
    <x v="87"/>
    <s v="PIPESTONE"/>
    <s v="1.RUNWAY RECONSTRUCTION"/>
    <d v="2005-08-24T00:00:00"/>
    <n v="22736"/>
    <n v="0"/>
    <n v="0"/>
    <n v="22736"/>
  </r>
  <r>
    <s v="S"/>
    <x v="87"/>
    <s v="PIPESTONE"/>
    <s v="1.RUNWAY RECONSTRUCTION"/>
    <d v="2005-10-18T00:00:00"/>
    <n v="0"/>
    <n v="1681.88"/>
    <n v="3818.74"/>
    <n v="5500.62"/>
  </r>
  <r>
    <s v="S"/>
    <x v="87"/>
    <s v="PIPESTONE"/>
    <s v="FUEL CARD READER &amp; PUMP CONTROL"/>
    <d v="2005-07-12T00:00:00"/>
    <n v="0"/>
    <n v="5697.75"/>
    <n v="5697.75"/>
    <n v="11395.5"/>
  </r>
  <r>
    <s v="S"/>
    <x v="87"/>
    <s v="PIPESTONE"/>
    <s v="FUEL CARD READER &amp; PUMP CONTROL"/>
    <d v="2005-10-21T00:00:00"/>
    <n v="0"/>
    <n v="1563.76"/>
    <n v="1563.76"/>
    <n v="3127.52"/>
  </r>
  <r>
    <s v="S"/>
    <x v="87"/>
    <s v="PIPESTONE"/>
    <s v="FUEL CARD READER &amp; PUMP CONTROL"/>
    <d v="2005-12-30T00:00:00"/>
    <n v="0"/>
    <n v="1343.3"/>
    <n v="1343.3"/>
    <n v="2686.6"/>
  </r>
  <r>
    <s v="S"/>
    <x v="87"/>
    <s v="PIPESTONE"/>
    <s v="ROTARY MOWER"/>
    <d v="2005-09-02T00:00:00"/>
    <n v="0"/>
    <n v="29061.08"/>
    <n v="12454.75"/>
    <n v="41515.83"/>
  </r>
  <r>
    <s v="S"/>
    <x v="87"/>
    <s v="PIPESTONE"/>
    <s v="2.WHEEL LOADER"/>
    <d v="2005-11-01T00:00:00"/>
    <n v="115687"/>
    <n v="0"/>
    <n v="6615.82"/>
    <n v="122302.82"/>
  </r>
  <r>
    <s v="S"/>
    <x v="87"/>
    <s v="PIPESTONE"/>
    <s v="2.WHEEL LOADER"/>
    <d v="2006-01-24T00:00:00"/>
    <n v="10000"/>
    <n v="0"/>
    <n v="0"/>
    <n v="10000"/>
  </r>
  <r>
    <s v="S"/>
    <x v="87"/>
    <s v="PIPESTONE"/>
    <s v="REPLACE FUEL PUMPS"/>
    <d v="2006-11-22T00:00:00"/>
    <n v="0"/>
    <n v="24114.32"/>
    <n v="24114.32"/>
    <n v="48228.639999999999"/>
  </r>
  <r>
    <s v="S"/>
    <x v="87"/>
    <s v="PIPESTONE"/>
    <s v="3. A/D Building"/>
    <d v="2007-10-08T00:00:00"/>
    <n v="68147"/>
    <n v="0"/>
    <n v="14858.32"/>
    <n v="83005.320000000007"/>
  </r>
  <r>
    <s v="S"/>
    <x v="87"/>
    <s v="PIPESTONE"/>
    <s v="3. A/D Building"/>
    <d v="2007-11-06T00:00:00"/>
    <n v="10499"/>
    <n v="12684.24"/>
    <n v="3503.42"/>
    <n v="26686.659999999996"/>
  </r>
  <r>
    <s v="S"/>
    <x v="87"/>
    <s v="PIPESTONE"/>
    <s v="3. A/D Building"/>
    <d v="2007-12-19T00:00:00"/>
    <n v="33373"/>
    <n v="16741.13"/>
    <n v="20516.97"/>
    <n v="70631.100000000006"/>
  </r>
  <r>
    <s v="S"/>
    <x v="87"/>
    <s v="PIPESTONE"/>
    <s v="3. A/D Building"/>
    <d v="2008-02-08T00:00:00"/>
    <n v="52726"/>
    <n v="26077.98"/>
    <n v="32011.62"/>
    <n v="110815.59999999999"/>
  </r>
  <r>
    <s v="S"/>
    <x v="87"/>
    <s v="PIPESTONE"/>
    <s v="3. A/D Building"/>
    <d v="2008-03-25T00:00:00"/>
    <n v="49763"/>
    <n v="19909.88"/>
    <n v="24996.18"/>
    <n v="94669.06"/>
  </r>
  <r>
    <s v="S"/>
    <x v="87"/>
    <s v="PIPESTONE"/>
    <s v="3. A/D Building"/>
    <d v="2008-06-17T00:00:00"/>
    <n v="0"/>
    <n v="7327.29"/>
    <n v="9471.5499999999993"/>
    <n v="16798.84"/>
  </r>
  <r>
    <s v="S"/>
    <x v="87"/>
    <s v="PIPESTONE"/>
    <s v="3. A/D Building"/>
    <d v="2010-06-11T00:00:00"/>
    <n v="10000"/>
    <n v="39211.480000000003"/>
    <n v="43542.94"/>
    <n v="92754.420000000013"/>
  </r>
  <r>
    <s v="S"/>
    <x v="87"/>
    <s v="PIPESTONE"/>
    <s v="3. A/D Building"/>
    <d v="2010-06-21T00:00:00"/>
    <n v="4595"/>
    <n v="0"/>
    <n v="0"/>
    <n v="4595"/>
  </r>
  <r>
    <s v="S"/>
    <x v="87"/>
    <s v="PIPESTONE"/>
    <s v="100LL Fuel System/Snowblower  04-08"/>
    <d v="2008-11-19T00:00:00"/>
    <n v="123861"/>
    <n v="0"/>
    <n v="6519.5"/>
    <n v="130380.5"/>
  </r>
  <r>
    <s v="S"/>
    <x v="87"/>
    <s v="PIPESTONE"/>
    <s v="100LL Fuel System/Snowblower  04-08"/>
    <d v="2008-12-11T00:00:00"/>
    <n v="51289"/>
    <n v="0"/>
    <n v="2699.04"/>
    <n v="53988.04"/>
  </r>
  <r>
    <s v="S"/>
    <x v="87"/>
    <s v="PIPESTONE"/>
    <s v="100LL Fuel System/Snowblower  04-08"/>
    <d v="2009-01-16T00:00:00"/>
    <n v="4879"/>
    <n v="0"/>
    <n v="399.78"/>
    <n v="5278.78"/>
  </r>
  <r>
    <s v="S"/>
    <x v="87"/>
    <s v="PIPESTONE"/>
    <s v="100LL Fuel System/Snowblower  04-08"/>
    <d v="2010-04-30T00:00:00"/>
    <n v="2710"/>
    <n v="0"/>
    <n v="0"/>
    <n v="2710"/>
  </r>
  <r>
    <s v="S"/>
    <x v="87"/>
    <s v="PIPESTONE"/>
    <s v="ALP Update"/>
    <d v="2010-06-11T00:00:00"/>
    <n v="11383"/>
    <n v="0"/>
    <n v="599.26"/>
    <n v="11982.26"/>
  </r>
  <r>
    <s v="S"/>
    <x v="87"/>
    <s v="PIPESTONE"/>
    <s v="ALP Update"/>
    <d v="2010-09-07T00:00:00"/>
    <n v="41738"/>
    <n v="0"/>
    <n v="2196.94"/>
    <n v="43934.94"/>
  </r>
  <r>
    <s v="S"/>
    <x v="87"/>
    <s v="PIPESTONE"/>
    <s v="ALP Update"/>
    <d v="2010-10-22T00:00:00"/>
    <n v="7589"/>
    <n v="0"/>
    <n v="399.17"/>
    <n v="7988.17"/>
  </r>
  <r>
    <s v="S"/>
    <x v="87"/>
    <s v="PIPESTONE"/>
    <s v="ALP Update"/>
    <d v="2011-03-30T00:00:00"/>
    <n v="3794"/>
    <n v="0"/>
    <n v="200.08"/>
    <n v="3994.08"/>
  </r>
  <r>
    <s v="S"/>
    <x v="87"/>
    <s v="PIPESTONE"/>
    <s v="ALP Update"/>
    <d v="2011-06-30T00:00:00"/>
    <n v="759"/>
    <n v="0"/>
    <n v="39.82"/>
    <n v="798.82"/>
  </r>
  <r>
    <s v="S"/>
    <x v="87"/>
    <s v="PIPESTONE"/>
    <s v="ALP Update"/>
    <d v="2012-11-19T00:00:00"/>
    <n v="625"/>
    <n v="0"/>
    <n v="254.09"/>
    <n v="879.09"/>
  </r>
  <r>
    <s v="S"/>
    <x v="87"/>
    <s v="PIPESTONE"/>
    <s v="ALP Update"/>
    <d v="2013-10-01T00:00:00"/>
    <n v="2411"/>
    <n v="0"/>
    <n v="120.45"/>
    <n v="2531.4499999999998"/>
  </r>
  <r>
    <s v="S"/>
    <x v="87"/>
    <s v="PIPESTONE"/>
    <s v="ALP Update"/>
    <d v="2015-05-27T00:00:00"/>
    <n v="7589"/>
    <n v="0"/>
    <n v="184.19"/>
    <n v="7773.19"/>
  </r>
  <r>
    <s v="S"/>
    <x v="87"/>
    <s v="PIPESTONE"/>
    <s v="SRE, SWPPP"/>
    <d v="2011-06-08T00:00:00"/>
    <n v="35600"/>
    <n v="0"/>
    <n v="2400"/>
    <n v="38000"/>
  </r>
  <r>
    <s v="S"/>
    <x v="87"/>
    <s v="PIPESTONE"/>
    <s v="SRE, SWPPP"/>
    <d v="2012-03-27T00:00:00"/>
    <n v="0"/>
    <n v="5601.37"/>
    <n v="0"/>
    <n v="5601.37"/>
  </r>
  <r>
    <s v="S"/>
    <x v="87"/>
    <s v="PIPESTONE"/>
    <s v="SRE, SWPPP"/>
    <d v="2012-03-27T00:00:00"/>
    <n v="1024"/>
    <n v="0"/>
    <n v="2308.92"/>
    <n v="3332.92"/>
  </r>
  <r>
    <s v="S"/>
    <x v="87"/>
    <s v="PIPESTONE"/>
    <s v="SRE, SWPPP"/>
    <d v="2012-03-27T00:00:00"/>
    <n v="1977"/>
    <n v="0"/>
    <n v="0"/>
    <n v="1977"/>
  </r>
  <r>
    <s v="S"/>
    <x v="87"/>
    <s v="PIPESTONE"/>
    <s v="Replace Beacon and Windcone"/>
    <d v="2011-11-17T00:00:00"/>
    <n v="5429"/>
    <n v="0"/>
    <n v="286.63"/>
    <n v="5715.63"/>
  </r>
  <r>
    <s v="S"/>
    <x v="87"/>
    <s v="PIPESTONE"/>
    <s v="Replace Beacon and Windcone"/>
    <d v="2012-03-27T00:00:00"/>
    <n v="28319"/>
    <n v="0"/>
    <n v="2016.75"/>
    <n v="30335.75"/>
  </r>
  <r>
    <s v="S"/>
    <x v="87"/>
    <s v="PIPESTONE"/>
    <s v="Replace Beacon and Windcone"/>
    <d v="2012-12-26T00:00:00"/>
    <n v="9009"/>
    <n v="0"/>
    <n v="0"/>
    <n v="9009"/>
  </r>
  <r>
    <s v="S"/>
    <x v="87"/>
    <s v="PIPESTONE"/>
    <s v="CONSTRUCT 8 UNIT T-HANGAR"/>
    <d v="2012-11-07T00:00:00"/>
    <n v="31288"/>
    <n v="1332.43"/>
    <n v="4809.57"/>
    <n v="37430"/>
  </r>
  <r>
    <s v="S"/>
    <x v="87"/>
    <s v="PIPESTONE"/>
    <s v="CONSTRUCT 8 UNIT T-HANGAR"/>
    <d v="2012-11-19T00:00:00"/>
    <n v="8088"/>
    <n v="81.87"/>
    <n v="979.93"/>
    <n v="9149.7999999999993"/>
  </r>
  <r>
    <s v="S"/>
    <x v="87"/>
    <s v="PIPESTONE"/>
    <s v="CONSTRUCT 8 UNIT T-HANGAR"/>
    <d v="2013-01-16T00:00:00"/>
    <n v="6237"/>
    <n v="265.63"/>
    <n v="959.39"/>
    <n v="7462.02"/>
  </r>
  <r>
    <s v="S"/>
    <x v="87"/>
    <s v="PIPESTONE"/>
    <s v="CONSTRUCT 8 UNIT T-HANGAR"/>
    <d v="2013-04-17T00:00:00"/>
    <n v="194598"/>
    <n v="191.6"/>
    <n v="21814.23"/>
    <n v="216603.83000000002"/>
  </r>
  <r>
    <s v="S"/>
    <x v="87"/>
    <s v="PIPESTONE"/>
    <s v="CONSTRUCT 8 UNIT T-HANGAR"/>
    <d v="2013-06-15T00:00:00"/>
    <n v="6079"/>
    <n v="29.38"/>
    <n v="704.13"/>
    <n v="6812.51"/>
  </r>
  <r>
    <s v="S"/>
    <x v="87"/>
    <s v="PIPESTONE"/>
    <s v="CONSTRUCT 8 UNIT T-HANGAR"/>
    <d v="2013-08-07T00:00:00"/>
    <n v="128347"/>
    <n v="121.04"/>
    <n v="14381.25"/>
    <n v="142849.28999999998"/>
  </r>
  <r>
    <s v="S"/>
    <x v="87"/>
    <s v="PIPESTONE"/>
    <s v="CONSTRUCT 8 UNIT T-HANGAR"/>
    <d v="2013-09-05T00:00:00"/>
    <n v="141075"/>
    <n v="4375.7700000000004"/>
    <n v="20051.41"/>
    <n v="165502.18"/>
  </r>
  <r>
    <s v="S"/>
    <x v="87"/>
    <s v="PIPESTONE"/>
    <s v="CONSTRUCT 8 UNIT T-HANGAR"/>
    <d v="2013-10-01T00:00:00"/>
    <n v="25525"/>
    <n v="18142.96"/>
    <n v="28442.47"/>
    <n v="72110.429999999993"/>
  </r>
  <r>
    <s v="S"/>
    <x v="87"/>
    <s v="PIPESTONE"/>
    <s v="CONSTRUCT 8 UNIT T-HANGAR"/>
    <d v="2016-02-24T00:00:00"/>
    <n v="96444"/>
    <n v="781.38"/>
    <n v="0"/>
    <n v="97225.38"/>
  </r>
  <r>
    <s v="S"/>
    <x v="87"/>
    <s v="PIPESTONE"/>
    <s v="Replace existing floor in T-Hangar"/>
    <d v="2014-11-19T00:00:00"/>
    <n v="0"/>
    <n v="11748"/>
    <n v="2937"/>
    <n v="14685"/>
  </r>
  <r>
    <s v="S"/>
    <x v="87"/>
    <s v="PIPESTONE"/>
    <s v="Replace existing floor in T-Hangar"/>
    <d v="2015-03-11T00:00:00"/>
    <n v="0"/>
    <n v="6397.6"/>
    <n v="1599.4"/>
    <n v="7997"/>
  </r>
  <r>
    <s v="S"/>
    <x v="87"/>
    <s v="PIPESTONE"/>
    <s v="Replace existing floor in T-Hangar"/>
    <d v="2015-07-21T00:00:00"/>
    <n v="0"/>
    <n v="110617.36"/>
    <n v="27654.34"/>
    <n v="138271.70000000001"/>
  </r>
  <r>
    <s v="S"/>
    <x v="87"/>
    <s v="PIPESTONE"/>
    <s v="Replace existing floor in T-Hangar"/>
    <d v="2016-02-10T00:00:00"/>
    <n v="0"/>
    <n v="5447.06"/>
    <n v="1361.76"/>
    <n v="6808.8200000000006"/>
  </r>
  <r>
    <s v="S"/>
    <x v="87"/>
    <s v="PIPESTONE"/>
    <s v="Replace AVGAS Fuel System Controller"/>
    <d v="2015-05-15T00:00:00"/>
    <n v="0"/>
    <n v="9463.24"/>
    <n v="6308.82"/>
    <n v="15772.06"/>
  </r>
  <r>
    <s v="S"/>
    <x v="87"/>
    <s v="PIPESTONE"/>
    <s v="Mill &amp; Overlay Runway 18/36  &amp; Taxilanes A &amp; B"/>
    <d v="2017-02-23T00:00:00"/>
    <n v="463320"/>
    <n v="27929.94"/>
    <n v="27930.880000000001"/>
    <n v="519180.82"/>
  </r>
  <r>
    <s v="S"/>
    <x v="87"/>
    <s v="PIPESTONE"/>
    <s v="Mill &amp; Overlay Runway 18/36  &amp; Taxilanes A &amp; B"/>
    <d v="2017-03-24T00:00:00"/>
    <n v="39418"/>
    <n v="0"/>
    <n v="0"/>
    <n v="39418"/>
  </r>
  <r>
    <s v="S"/>
    <x v="87"/>
    <s v="PIPESTONE"/>
    <s v="Municipal Airport Parking Lot Expansion"/>
    <d v="2018-03-23T00:00:00"/>
    <n v="113301"/>
    <n v="6994"/>
    <n v="6994"/>
    <n v="127289"/>
  </r>
  <r>
    <s v="S"/>
    <x v="87"/>
    <s v="PIPESTONE"/>
    <s v="Apron &amp; Taxi-lane Pavement Maintenance"/>
    <d v="1899-12-30T00:00:00"/>
    <n v="66965"/>
    <n v="16205.19"/>
    <n v="8485.27"/>
    <n v="91655.46"/>
  </r>
  <r>
    <s v="S"/>
    <x v="87"/>
    <s v="PIPESTONE"/>
    <s v="Apron &amp; Taxi-lane Pavement Maintenance"/>
    <d v="2021-01-20T00:00:00"/>
    <n v="41345"/>
    <n v="9026.7099999999991"/>
    <n v="4541.9799999999996"/>
    <n v="54913.69"/>
  </r>
  <r>
    <s v="S"/>
    <x v="87"/>
    <s v="PIPESTONE"/>
    <s v="ENG AND ADMIN, AND LAND"/>
    <d v="1979-01-19T00:00:00"/>
    <n v="27888.66"/>
    <n v="0"/>
    <n v="3098.74"/>
    <n v="30987.4"/>
  </r>
  <r>
    <s v="S"/>
    <x v="87"/>
    <s v="PIPESTONE"/>
    <s v="ENG AND ADMIN, AND LAND"/>
    <d v="1980-11-05T00:00:00"/>
    <n v="166140"/>
    <n v="0"/>
    <n v="18460"/>
    <n v="184600"/>
  </r>
  <r>
    <s v="S"/>
    <x v="88"/>
    <s v="RED WING"/>
    <m/>
    <d v="1947-05-22T00:00:00"/>
    <n v="0"/>
    <n v="1016.86"/>
    <n v="1016.87"/>
    <n v="2033.73"/>
  </r>
  <r>
    <s v="S"/>
    <x v="88"/>
    <s v="RED WING"/>
    <s v="GRADE SEED &amp; MARK LAND. STRIP"/>
    <d v="1961-10-09T00:00:00"/>
    <n v="0"/>
    <n v="7060.13"/>
    <n v="3530.07"/>
    <n v="10590.2"/>
  </r>
  <r>
    <s v="S"/>
    <x v="88"/>
    <s v="RED WING"/>
    <s v="PAVE &amp; LIGHT RUNWAY"/>
    <d v="1967-05-26T00:00:00"/>
    <n v="34117.25"/>
    <n v="22744.83"/>
    <n v="11372.42"/>
    <n v="68234.5"/>
  </r>
  <r>
    <s v="S"/>
    <x v="88"/>
    <s v="RED WING"/>
    <s v="SEAL COAT"/>
    <d v="1968-10-02T00:00:00"/>
    <n v="0"/>
    <n v="1640"/>
    <n v="879.75"/>
    <n v="2519.75"/>
  </r>
  <r>
    <s v="S"/>
    <x v="88"/>
    <s v="RED WING"/>
    <s v="SEAL COAT"/>
    <d v="1973-09-10T00:00:00"/>
    <n v="0"/>
    <n v="1910.17"/>
    <n v="655.08000000000004"/>
    <n v="2565.25"/>
  </r>
  <r>
    <s v="S"/>
    <x v="88"/>
    <s v="RED WING"/>
    <s v="ARRIVAL/DEPARTURE BUILDING"/>
    <d v="1979-12-31T00:00:00"/>
    <n v="0"/>
    <n v="59299.75"/>
    <n v="29649.87"/>
    <n v="88949.62"/>
  </r>
  <r>
    <s v="S"/>
    <x v="88"/>
    <s v="RED WING"/>
    <s v="EID DOCUMENT"/>
    <d v="1982-02-26T00:00:00"/>
    <n v="0"/>
    <n v="9173.33"/>
    <n v="4586.67"/>
    <n v="13760"/>
  </r>
  <r>
    <s v="S"/>
    <x v="88"/>
    <s v="RED WING"/>
    <s v="RUNWAY EXT, APRON &amp; TAXIWAYS"/>
    <d v="1985-10-03T00:00:00"/>
    <n v="109342.54"/>
    <n v="8178.21"/>
    <n v="16238.28"/>
    <n v="133759.03"/>
  </r>
  <r>
    <s v="S"/>
    <x v="88"/>
    <s v="RED WING"/>
    <s v="RUNWAY EXT, APRON &amp; TAXIWAYS"/>
    <d v="1985-10-30T00:00:00"/>
    <n v="230151.54"/>
    <n v="43683.12"/>
    <n v="47413.96"/>
    <n v="321248.62000000005"/>
  </r>
  <r>
    <s v="S"/>
    <x v="88"/>
    <s v="RED WING"/>
    <s v="RUNWAY EXT, APRON &amp; TAXIWAYS"/>
    <d v="1985-12-27T00:00:00"/>
    <n v="125841.31"/>
    <n v="15387.59"/>
    <n v="23137.46"/>
    <n v="164366.35999999999"/>
  </r>
  <r>
    <s v="S"/>
    <x v="88"/>
    <s v="RED WING"/>
    <s v="RUNWAY EXT, APRON &amp; TAXIWAYS"/>
    <d v="1986-01-24T00:00:00"/>
    <n v="13151.66"/>
    <n v="0"/>
    <n v="0"/>
    <n v="13151.66"/>
  </r>
  <r>
    <s v="S"/>
    <x v="88"/>
    <s v="RED WING"/>
    <s v="RUNWAY EXT, APRON &amp; TAXIWAYS"/>
    <d v="1986-07-11T00:00:00"/>
    <n v="14637.43"/>
    <n v="649.29"/>
    <n v="1951.01"/>
    <n v="17237.73"/>
  </r>
  <r>
    <s v="S"/>
    <x v="88"/>
    <s v="RED WING"/>
    <s v="RUNWAY EXT, APRON &amp; TAXIWAYS"/>
    <d v="1986-12-01T00:00:00"/>
    <n v="5711.06"/>
    <n v="419.75"/>
    <n v="844.43"/>
    <n v="6975.2400000000007"/>
  </r>
  <r>
    <s v="S"/>
    <x v="88"/>
    <s v="RED WING"/>
    <s v="RUNWAY EXT, APRON &amp; TAXIWAYS"/>
    <d v="1987-02-27T00:00:00"/>
    <n v="33984.449999999997"/>
    <n v="4685.4799999999996"/>
    <n v="6118.77"/>
    <n v="44788.7"/>
  </r>
  <r>
    <s v="S"/>
    <x v="88"/>
    <s v="RED WING"/>
    <s v="RUNWAY EXT, APRON &amp; TAXIWAYS"/>
    <d v="1988-10-06T00:00:00"/>
    <n v="1103.3599999999999"/>
    <n v="160.18"/>
    <n v="202.68"/>
    <n v="1466.22"/>
  </r>
  <r>
    <s v="S"/>
    <x v="88"/>
    <s v="RED WING"/>
    <s v="RUNWAY EXT, APRON &amp; TAXIWAYS"/>
    <d v="1990-11-19T00:00:00"/>
    <n v="-5532.31"/>
    <n v="675.37"/>
    <n v="-277.07"/>
    <n v="-5134.01"/>
  </r>
  <r>
    <s v="S"/>
    <x v="88"/>
    <s v="RED WING"/>
    <s v="LIGHTS &amp; ELEC DIST BLDG"/>
    <d v="1986-01-24T00:00:00"/>
    <n v="70087.11"/>
    <n v="5825.4"/>
    <n v="10700.15"/>
    <n v="86612.659999999989"/>
  </r>
  <r>
    <s v="S"/>
    <x v="88"/>
    <s v="RED WING"/>
    <s v="LIGHTS &amp; ELEC DIST BLDG"/>
    <d v="1986-05-14T00:00:00"/>
    <n v="42908.61"/>
    <n v="799.59"/>
    <n v="5167.42"/>
    <n v="48875.619999999995"/>
  </r>
  <r>
    <s v="S"/>
    <x v="88"/>
    <s v="RED WING"/>
    <s v="LIGHTS &amp; ELEC DIST BLDG"/>
    <d v="1987-11-18T00:00:00"/>
    <n v="11004.28"/>
    <n v="369.7"/>
    <n v="2132.4299999999998"/>
    <n v="13506.410000000002"/>
  </r>
  <r>
    <s v="S"/>
    <x v="88"/>
    <s v="RED WING"/>
    <s v="LIGHTS &amp; ELEC DIST BLDG"/>
    <d v="1990-12-04T00:00:00"/>
    <n v="9212.36"/>
    <n v="70.650000000000006"/>
    <n v="334.03"/>
    <n v="9617.0400000000009"/>
  </r>
  <r>
    <s v="S"/>
    <x v="88"/>
    <s v="RED WING"/>
    <s v="LAND"/>
    <d v="1988-09-07T00:00:00"/>
    <n v="231900"/>
    <n v="0"/>
    <n v="25766.67"/>
    <n v="257666.66999999998"/>
  </r>
  <r>
    <s v="S"/>
    <x v="88"/>
    <s v="RED WING"/>
    <s v="LAND"/>
    <d v="1990-11-19T00:00:00"/>
    <n v="5532.31"/>
    <n v="0"/>
    <n v="614.70000000000005"/>
    <n v="6147.01"/>
  </r>
  <r>
    <s v="S"/>
    <x v="88"/>
    <s v="RED WING"/>
    <s v="LAND"/>
    <d v="1990-11-19T00:00:00"/>
    <n v="4064.29"/>
    <n v="0"/>
    <n v="451.59"/>
    <n v="4515.88"/>
  </r>
  <r>
    <s v="S"/>
    <x v="88"/>
    <s v="RED WING"/>
    <s v="AIRPORT SIGNING"/>
    <d v="1987-11-12T00:00:00"/>
    <n v="0"/>
    <n v="1360.25"/>
    <n v="720"/>
    <n v="2080.25"/>
  </r>
  <r>
    <s v="S"/>
    <x v="88"/>
    <s v="RED WING"/>
    <s v="TRACTOR WITH ACCESSORY EQUIP"/>
    <d v="1987-12-21T00:00:00"/>
    <n v="0"/>
    <n v="20597.02"/>
    <n v="10298.51"/>
    <n v="30895.53"/>
  </r>
  <r>
    <s v="S"/>
    <x v="88"/>
    <s v="RED WING"/>
    <s v="FEASIBILITY STUDY-RUNWAY LENG"/>
    <d v="1988-09-22T00:00:00"/>
    <n v="0"/>
    <n v="4733.33"/>
    <n v="2366.67"/>
    <n v="7100"/>
  </r>
  <r>
    <s v="S"/>
    <x v="88"/>
    <s v="RED WING"/>
    <s v="ENG.SERVICES A/D &amp; MAINT.BLDG."/>
    <d v="1990-01-19T00:00:00"/>
    <n v="0"/>
    <n v="22773.919999999998"/>
    <n v="11386.96"/>
    <n v="34160.879999999997"/>
  </r>
  <r>
    <s v="S"/>
    <x v="88"/>
    <s v="RED WING"/>
    <s v="A/D BUILDING"/>
    <d v="1990-04-27T00:00:00"/>
    <n v="0"/>
    <n v="53380.74"/>
    <n v="26690.36"/>
    <n v="80071.100000000006"/>
  </r>
  <r>
    <s v="S"/>
    <x v="88"/>
    <s v="RED WING"/>
    <s v="A/D BUILDING"/>
    <d v="1991-02-04T00:00:00"/>
    <n v="0"/>
    <n v="93352.85"/>
    <n v="46676.44"/>
    <n v="140029.29"/>
  </r>
  <r>
    <s v="S"/>
    <x v="88"/>
    <s v="RED WING"/>
    <s v="APRON &amp; PARKING LOT PAVING"/>
    <d v="1990-11-05T00:00:00"/>
    <n v="0"/>
    <n v="123056.34"/>
    <n v="61528.17"/>
    <n v="184584.51"/>
  </r>
  <r>
    <s v="S"/>
    <x v="88"/>
    <s v="RED WING"/>
    <s v="ENTRANCE RD. &amp; APRON EXPANSION"/>
    <d v="1993-01-11T00:00:00"/>
    <n v="0"/>
    <n v="76906.59"/>
    <n v="38453.279999999999"/>
    <n v="115359.87"/>
  </r>
  <r>
    <s v="S"/>
    <x v="88"/>
    <s v="RED WING"/>
    <s v="ENTRANCE RD. &amp; APRON EXPANSION"/>
    <d v="1993-03-08T00:00:00"/>
    <n v="0"/>
    <n v="11765.75"/>
    <n v="5882.89"/>
    <n v="17648.64"/>
  </r>
  <r>
    <s v="S"/>
    <x v="88"/>
    <s v="RED WING"/>
    <s v="ENTRANCE RD. &amp; APRON EXPANSION"/>
    <d v="1993-07-14T00:00:00"/>
    <n v="0"/>
    <n v="5669.84"/>
    <n v="2834.93"/>
    <n v="8504.77"/>
  </r>
  <r>
    <s v="S"/>
    <x v="88"/>
    <s v="RED WING"/>
    <s v="ENTRANCE RD. &amp; APRON EXPANSION"/>
    <d v="1993-08-10T00:00:00"/>
    <n v="0"/>
    <n v="2657.82"/>
    <n v="1328.9"/>
    <n v="3986.7200000000003"/>
  </r>
  <r>
    <s v="S"/>
    <x v="88"/>
    <s v="RED WING"/>
    <s v="ENTRANCE RD. &amp; APRON EXPANSION"/>
    <d v="1993-12-14T00:00:00"/>
    <n v="0"/>
    <n v="1234.92"/>
    <n v="617.46"/>
    <n v="1852.38"/>
  </r>
  <r>
    <s v="S"/>
    <x v="88"/>
    <s v="RED WING"/>
    <s v="FUEL SYSTEM &amp; LIGHTING"/>
    <d v="1993-09-15T00:00:00"/>
    <n v="0"/>
    <n v="12698.34"/>
    <n v="6349.16"/>
    <n v="19047.5"/>
  </r>
  <r>
    <s v="S"/>
    <x v="88"/>
    <s v="RED WING"/>
    <s v="FUEL SYSTEM &amp; LIGHTING"/>
    <d v="1993-12-06T00:00:00"/>
    <n v="0"/>
    <n v="90962.25"/>
    <n v="45481.14"/>
    <n v="136443.39000000001"/>
  </r>
  <r>
    <s v="S"/>
    <x v="88"/>
    <s v="RED WING"/>
    <s v="FUEL SYSTEM &amp; LIGHTING"/>
    <d v="1994-07-07T00:00:00"/>
    <n v="0"/>
    <n v="14081.2"/>
    <n v="7040.59"/>
    <n v="21121.79"/>
  </r>
  <r>
    <s v="S"/>
    <x v="88"/>
    <s v="RED WING"/>
    <s v="MASTER PLAN &amp; ALP UP-DATE"/>
    <d v="1995-03-03T00:00:00"/>
    <n v="0"/>
    <n v="23466.53"/>
    <n v="11733.27"/>
    <n v="35199.800000000003"/>
  </r>
  <r>
    <s v="S"/>
    <x v="88"/>
    <s v="RED WING"/>
    <s v="MASTER PLAN &amp; ALP UP-DATE"/>
    <d v="2003-06-13T00:00:00"/>
    <n v="0"/>
    <n v="6533.47"/>
    <n v="3266.73"/>
    <n v="9800.2000000000007"/>
  </r>
  <r>
    <s v="S"/>
    <x v="88"/>
    <s v="RED WING"/>
    <s v="APRON &amp; ENT RD EXPANSION"/>
    <d v="1995-03-23T00:00:00"/>
    <n v="0"/>
    <n v="54000"/>
    <n v="27000"/>
    <n v="81000"/>
  </r>
  <r>
    <s v="S"/>
    <x v="88"/>
    <s v="RED WING"/>
    <s v="APRON &amp; ENT RD EXPANSION"/>
    <d v="1995-05-25T00:00:00"/>
    <n v="0"/>
    <n v="6000"/>
    <n v="3000"/>
    <n v="9000"/>
  </r>
  <r>
    <s v="S"/>
    <x v="88"/>
    <s v="RED WING"/>
    <s v="EIS &amp; ARCHAEOLOGICAL SURVEY"/>
    <d v="2003-06-13T00:00:00"/>
    <n v="0"/>
    <n v="30000"/>
    <n v="15000"/>
    <n v="45000"/>
  </r>
  <r>
    <s v="S"/>
    <x v="88"/>
    <s v="RED WING"/>
    <s v="AIRPORT PAINT STRIPING"/>
    <d v="1996-12-04T00:00:00"/>
    <n v="0"/>
    <n v="1961.17"/>
    <n v="980.59"/>
    <n v="2941.76"/>
  </r>
  <r>
    <s v="S"/>
    <x v="88"/>
    <s v="RED WING"/>
    <s v="DESIGN ENGINEERING SERVICES"/>
    <d v="1998-05-26T00:00:00"/>
    <n v="0"/>
    <n v="113220"/>
    <n v="75480"/>
    <n v="188700"/>
  </r>
  <r>
    <s v="S"/>
    <x v="88"/>
    <s v="RED WING"/>
    <s v="DESIGN ENGINEERING SERVICES"/>
    <d v="2003-06-13T00:00:00"/>
    <n v="0"/>
    <n v="19980"/>
    <n v="13320"/>
    <n v="33300"/>
  </r>
  <r>
    <s v="S"/>
    <x v="88"/>
    <s v="RED WING"/>
    <s v="Obstruction Removal"/>
    <d v="2002-10-08T00:00:00"/>
    <n v="0"/>
    <n v="6906.76"/>
    <n v="4604.51"/>
    <n v="11511.27"/>
  </r>
  <r>
    <s v="S"/>
    <x v="88"/>
    <s v="RED WING"/>
    <s v="LAND ACQUISITION - AIP-02"/>
    <d v="2000-05-03T00:00:00"/>
    <n v="529359"/>
    <n v="0"/>
    <n v="58818"/>
    <n v="588177"/>
  </r>
  <r>
    <s v="S"/>
    <x v="88"/>
    <s v="RED WING"/>
    <s v="LAND ACQUISITION - AIP-02"/>
    <d v="2000-05-17T00:00:00"/>
    <n v="91403"/>
    <n v="0"/>
    <n v="-56610"/>
    <n v="34793"/>
  </r>
  <r>
    <s v="S"/>
    <x v="88"/>
    <s v="RED WING"/>
    <s v="LAND ACQUISITION - AIP-02"/>
    <d v="2002-09-09T00:00:00"/>
    <n v="93114"/>
    <n v="0"/>
    <n v="88622.83"/>
    <n v="181736.83000000002"/>
  </r>
  <r>
    <s v="S"/>
    <x v="88"/>
    <s v="RED WING"/>
    <s v="Phase I Realignment &amp; Extension - AIP-03"/>
    <d v="1999-10-06T00:00:00"/>
    <n v="264008"/>
    <n v="0"/>
    <n v="29334.9"/>
    <n v="293342.90000000002"/>
  </r>
  <r>
    <s v="S"/>
    <x v="88"/>
    <s v="RED WING"/>
    <s v="Phase I Realignment &amp; Extension - AIP-03"/>
    <d v="1999-10-20T00:00:00"/>
    <n v="616739"/>
    <n v="0"/>
    <n v="68525.97"/>
    <n v="685264.97"/>
  </r>
  <r>
    <s v="S"/>
    <x v="88"/>
    <s v="RED WING"/>
    <s v="Phase I Realignment &amp; Extension - AIP-03"/>
    <d v="2000-01-05T00:00:00"/>
    <n v="804765"/>
    <n v="0"/>
    <n v="89419.12"/>
    <n v="894184.12"/>
  </r>
  <r>
    <s v="S"/>
    <x v="88"/>
    <s v="RED WING"/>
    <s v="Phase I Realignment &amp; Extension - AIP-03"/>
    <d v="2000-01-27T00:00:00"/>
    <n v="25066"/>
    <n v="0"/>
    <n v="2784.77"/>
    <n v="27850.77"/>
  </r>
  <r>
    <s v="S"/>
    <x v="88"/>
    <s v="RED WING"/>
    <s v="Phase I Realignment &amp; Extension - AIP-03"/>
    <d v="2000-05-17T00:00:00"/>
    <n v="13565"/>
    <n v="0"/>
    <n v="1507.13"/>
    <n v="15072.130000000001"/>
  </r>
  <r>
    <s v="S"/>
    <x v="88"/>
    <s v="RED WING"/>
    <s v="Phase I Realignment &amp; Extension - AIP-03"/>
    <d v="2000-06-19T00:00:00"/>
    <n v="27592"/>
    <n v="0"/>
    <n v="3065.87"/>
    <n v="30657.87"/>
  </r>
  <r>
    <s v="S"/>
    <x v="88"/>
    <s v="RED WING"/>
    <s v="Phase I Realignment &amp; Extension - AIP-03"/>
    <d v="2000-09-19T00:00:00"/>
    <n v="24332"/>
    <n v="0"/>
    <n v="2703.42"/>
    <n v="27035.42"/>
  </r>
  <r>
    <s v="S"/>
    <x v="88"/>
    <s v="RED WING"/>
    <s v="Phase I Realignment &amp; Extension - AIP-03"/>
    <d v="2000-11-02T00:00:00"/>
    <n v="63089"/>
    <n v="0"/>
    <n v="7008.82"/>
    <n v="70097.820000000007"/>
  </r>
  <r>
    <s v="S"/>
    <x v="88"/>
    <s v="RED WING"/>
    <s v="Phase I Realignment &amp; Extension - AIP-03"/>
    <d v="2003-08-27T00:00:00"/>
    <n v="275873"/>
    <n v="0"/>
    <n v="31875.18"/>
    <n v="307748.18"/>
  </r>
  <r>
    <s v="S"/>
    <x v="88"/>
    <s v="RED WING"/>
    <s v="Phase II &amp; III Rwy Realign/Extend AIP-04"/>
    <d v="2000-01-05T00:00:00"/>
    <n v="125420"/>
    <n v="0"/>
    <n v="13936.31"/>
    <n v="139356.31"/>
  </r>
  <r>
    <s v="S"/>
    <x v="88"/>
    <s v="RED WING"/>
    <s v="Phase II &amp; III Rwy Realign/Extend AIP-04"/>
    <d v="2000-01-27T00:00:00"/>
    <n v="107945"/>
    <n v="0"/>
    <n v="11993.92"/>
    <n v="119938.92"/>
  </r>
  <r>
    <s v="S"/>
    <x v="88"/>
    <s v="RED WING"/>
    <s v="Phase II &amp; III Rwy Realign/Extend AIP-04"/>
    <d v="2000-05-17T00:00:00"/>
    <n v="480146"/>
    <n v="0"/>
    <n v="53349.78"/>
    <n v="533495.78"/>
  </r>
  <r>
    <s v="S"/>
    <x v="88"/>
    <s v="RED WING"/>
    <s v="Phase II &amp; III Rwy Realign/Extend AIP-04"/>
    <d v="2000-06-19T00:00:00"/>
    <n v="852022"/>
    <n v="0"/>
    <n v="94668.36"/>
    <n v="946690.36"/>
  </r>
  <r>
    <s v="S"/>
    <x v="88"/>
    <s v="RED WING"/>
    <s v="Phase II &amp; III Rwy Realign/Extend AIP-04"/>
    <d v="2000-09-19T00:00:00"/>
    <n v="204683"/>
    <n v="0"/>
    <n v="22742.400000000001"/>
    <n v="227425.4"/>
  </r>
  <r>
    <s v="S"/>
    <x v="88"/>
    <s v="RED WING"/>
    <s v="Phase II &amp; III Rwy Realign/Extend AIP-04"/>
    <d v="2000-11-02T00:00:00"/>
    <n v="31802"/>
    <n v="0"/>
    <n v="3534.3"/>
    <n v="35336.300000000003"/>
  </r>
  <r>
    <s v="S"/>
    <x v="88"/>
    <s v="RED WING"/>
    <s v="Phase II &amp; III Rwy Realign/Extend AIP-04"/>
    <d v="2002-04-08T00:00:00"/>
    <n v="46620"/>
    <n v="0"/>
    <n v="5179.68"/>
    <n v="51799.68"/>
  </r>
  <r>
    <s v="S"/>
    <x v="88"/>
    <s v="RED WING"/>
    <s v="Phase II &amp; III Rwy Realign/Extend AIP-04"/>
    <d v="2002-08-26T00:00:00"/>
    <n v="248362"/>
    <n v="0"/>
    <n v="27595.25"/>
    <n v="275957.25"/>
  </r>
  <r>
    <s v="S"/>
    <x v="88"/>
    <s v="RED WING"/>
    <s v="Phase II &amp; III Rwy Realign/Extend AIP-04"/>
    <d v="2006-07-25T00:00:00"/>
    <n v="314550"/>
    <n v="0"/>
    <n v="0"/>
    <n v="314550"/>
  </r>
  <r>
    <s v="S"/>
    <x v="88"/>
    <s v="RED WING"/>
    <s v="Glide Slope Critical Area"/>
    <d v="2001-03-02T00:00:00"/>
    <n v="0"/>
    <n v="35000"/>
    <n v="0"/>
    <n v="35000"/>
  </r>
  <r>
    <s v="S"/>
    <x v="88"/>
    <s v="RED WING"/>
    <s v="SRE Buildg &amp; Apron Crack Seal - AIP-05"/>
    <d v="2004-03-25T00:00:00"/>
    <n v="469398"/>
    <n v="0"/>
    <n v="52157.79"/>
    <n v="521555.79"/>
  </r>
  <r>
    <s v="S"/>
    <x v="88"/>
    <s v="RED WING"/>
    <s v="SRE Buildg &amp; Apron Crack Seal - AIP-05"/>
    <d v="2005-01-07T00:00:00"/>
    <n v="53502"/>
    <n v="0"/>
    <n v="5942.21"/>
    <n v="59444.21"/>
  </r>
  <r>
    <s v="S"/>
    <x v="88"/>
    <s v="RED WING"/>
    <s v="SRE Buildg &amp; Apron Crack Seal - AIP-05"/>
    <d v="2006-03-23T00:00:00"/>
    <n v="15721"/>
    <n v="0"/>
    <n v="0"/>
    <n v="15721"/>
  </r>
  <r>
    <s v="S"/>
    <x v="88"/>
    <s v="RED WING"/>
    <s v="Mower"/>
    <d v="2002-12-19T00:00:00"/>
    <n v="0"/>
    <n v="5591.25"/>
    <n v="3727.5"/>
    <n v="9318.75"/>
  </r>
  <r>
    <s v="S"/>
    <x v="88"/>
    <s v="RED WING"/>
    <s v="Mower"/>
    <d v="2003-01-27T00:00:00"/>
    <n v="0"/>
    <n v="279.57"/>
    <n v="186.38"/>
    <n v="465.95"/>
  </r>
  <r>
    <s v="S"/>
    <x v="88"/>
    <s v="RED WING"/>
    <s v="SRE Truck &amp; Plow AIP-06"/>
    <d v="2005-11-07T00:00:00"/>
    <n v="128700"/>
    <n v="0"/>
    <n v="6854.24"/>
    <n v="135554.23999999999"/>
  </r>
  <r>
    <s v="S"/>
    <x v="88"/>
    <s v="RED WING"/>
    <s v="SRE Truck &amp; Plow AIP-06"/>
    <d v="2006-07-25T00:00:00"/>
    <n v="1523"/>
    <n v="0"/>
    <n v="0"/>
    <n v="1523"/>
  </r>
  <r>
    <s v="S"/>
    <x v="88"/>
    <s v="RED WING"/>
    <s v="Apron Expansion Design, MP 07-06"/>
    <d v="2007-08-09T00:00:00"/>
    <n v="102600"/>
    <n v="0"/>
    <n v="5400"/>
    <n v="108000"/>
  </r>
  <r>
    <s v="S"/>
    <x v="88"/>
    <s v="RED WING"/>
    <s v="Apron Expansion Design, MP 07-06"/>
    <d v="2008-03-14T00:00:00"/>
    <n v="45600"/>
    <n v="0"/>
    <n v="2400"/>
    <n v="48000"/>
  </r>
  <r>
    <s v="S"/>
    <x v="88"/>
    <s v="RED WING"/>
    <s v="Apron Expansion Design, MP 07-06"/>
    <d v="2008-08-25T00:00:00"/>
    <n v="22300"/>
    <n v="0"/>
    <n v="1241.3"/>
    <n v="23541.3"/>
  </r>
  <r>
    <s v="S"/>
    <x v="88"/>
    <s v="RED WING"/>
    <s v="Apron Expansion Design, MP 07-06"/>
    <d v="2010-07-12T00:00:00"/>
    <n v="6871"/>
    <n v="0"/>
    <n v="294.05"/>
    <n v="7165.05"/>
  </r>
  <r>
    <s v="S"/>
    <x v="88"/>
    <s v="RED WING"/>
    <s v="Apron 08-07"/>
    <d v="2007-08-09T00:00:00"/>
    <n v="226511"/>
    <n v="141140.07"/>
    <n v="72411.87"/>
    <n v="440062.94"/>
  </r>
  <r>
    <s v="S"/>
    <x v="88"/>
    <s v="RED WING"/>
    <s v="Apron 08-07"/>
    <d v="2008-03-14T00:00:00"/>
    <n v="14418"/>
    <n v="8983.4599999999991"/>
    <n v="4608.22"/>
    <n v="28009.68"/>
  </r>
  <r>
    <s v="S"/>
    <x v="88"/>
    <s v="RED WING"/>
    <s v="Apron 08-07"/>
    <d v="2009-07-30T00:00:00"/>
    <n v="38348"/>
    <n v="27029.11"/>
    <n v="13867.41"/>
    <n v="79244.52"/>
  </r>
  <r>
    <s v="S"/>
    <x v="88"/>
    <s v="RED WING"/>
    <s v="Apron 08-07"/>
    <d v="2010-05-28T00:00:00"/>
    <n v="10000"/>
    <n v="3095.89"/>
    <n v="1586.97"/>
    <n v="14682.859999999999"/>
  </r>
  <r>
    <s v="S"/>
    <x v="88"/>
    <s v="RED WING"/>
    <s v="Apron 08-07"/>
    <d v="2010-05-28T00:00:00"/>
    <n v="7616"/>
    <n v="0"/>
    <n v="0"/>
    <n v="7616"/>
  </r>
  <r>
    <s v="S"/>
    <x v="88"/>
    <s v="RED WING"/>
    <s v="A/D Building Maintenance"/>
    <d v="2009-06-29T00:00:00"/>
    <n v="0"/>
    <n v="12064.74"/>
    <n v="3016.18"/>
    <n v="15080.92"/>
  </r>
  <r>
    <s v="S"/>
    <x v="88"/>
    <s v="RED WING"/>
    <s v="Taxiway F Rehab 09-09"/>
    <d v="2010-02-05T00:00:00"/>
    <n v="15024"/>
    <n v="0"/>
    <n v="791.62"/>
    <n v="15815.62"/>
  </r>
  <r>
    <s v="S"/>
    <x v="88"/>
    <s v="RED WING"/>
    <s v="Taxiway F Rehab 09-09"/>
    <d v="2010-02-24T00:00:00"/>
    <n v="121330"/>
    <n v="0"/>
    <n v="6385.43"/>
    <n v="127715.43"/>
  </r>
  <r>
    <s v="S"/>
    <x v="88"/>
    <s v="RED WING"/>
    <s v="Taxiway F Rehab 09-09"/>
    <d v="2010-10-22T00:00:00"/>
    <n v="11020"/>
    <n v="0"/>
    <n v="581.37"/>
    <n v="11601.37"/>
  </r>
  <r>
    <s v="S"/>
    <x v="88"/>
    <s v="RED WING"/>
    <s v="Taxiway F Rehab 09-09"/>
    <d v="2010-12-14T00:00:00"/>
    <n v="2164"/>
    <n v="0"/>
    <n v="482.71"/>
    <n v="2646.71"/>
  </r>
  <r>
    <s v="S"/>
    <x v="88"/>
    <s v="RED WING"/>
    <s v="Taxiway F Rehab 09-09"/>
    <d v="2011-08-11T00:00:00"/>
    <n v="7002"/>
    <n v="0"/>
    <n v="-2"/>
    <n v="7000"/>
  </r>
  <r>
    <s v="S"/>
    <x v="88"/>
    <s v="RED WING"/>
    <s v="Re-Roof A/D Building"/>
    <d v="2010-08-05T00:00:00"/>
    <n v="0"/>
    <n v="5040"/>
    <n v="2160"/>
    <n v="7200"/>
  </r>
  <r>
    <s v="S"/>
    <x v="88"/>
    <s v="RED WING"/>
    <s v="Tractor, bucket, sweeper; Arpt Light Imp"/>
    <d v="2011-02-02T00:00:00"/>
    <n v="0"/>
    <n v="101910.65"/>
    <n v="48761.8"/>
    <n v="150672.45000000001"/>
  </r>
  <r>
    <s v="S"/>
    <x v="88"/>
    <s v="RED WING"/>
    <s v="Tractor, bucket, sweeper; Arpt Light Imp"/>
    <d v="2011-09-15T00:00:00"/>
    <n v="0"/>
    <n v="601.16"/>
    <n v="300.58"/>
    <n v="901.74"/>
  </r>
  <r>
    <s v="S"/>
    <x v="88"/>
    <s v="RED WING"/>
    <s v="Extend Taxilane M"/>
    <d v="2011-11-18T00:00:00"/>
    <n v="0"/>
    <n v="4250"/>
    <n v="4250"/>
    <n v="8500"/>
  </r>
  <r>
    <s v="S"/>
    <x v="88"/>
    <s v="RED WING"/>
    <s v="Rel wind cone acc rd; recon apr; tre rem"/>
    <d v="2012-02-08T00:00:00"/>
    <n v="17767"/>
    <n v="0"/>
    <n v="936.12"/>
    <n v="18703.12"/>
  </r>
  <r>
    <s v="S"/>
    <x v="88"/>
    <s v="RED WING"/>
    <s v="Rel wind cone acc rd; recon apr; tre rem"/>
    <d v="2012-10-04T00:00:00"/>
    <n v="212011"/>
    <n v="0"/>
    <n v="11158.72"/>
    <n v="223169.72"/>
  </r>
  <r>
    <s v="S"/>
    <x v="88"/>
    <s v="RED WING"/>
    <s v="Rel wind cone acc rd; recon apr; tre rem"/>
    <d v="2013-02-28T00:00:00"/>
    <n v="14938"/>
    <n v="0"/>
    <n v="787"/>
    <n v="15725"/>
  </r>
  <r>
    <s v="S"/>
    <x v="88"/>
    <s v="RED WING"/>
    <s v="Rel wind cone acc rd; recon apr; tre rem"/>
    <d v="2013-11-18T00:00:00"/>
    <n v="33317"/>
    <n v="0"/>
    <n v="1753.78"/>
    <n v="35070.78"/>
  </r>
  <r>
    <s v="S"/>
    <x v="88"/>
    <s v="RED WING"/>
    <s v="Rel wind cone acc rd; recon apr; tre rem"/>
    <d v="2013-12-23T00:00:00"/>
    <n v="1758"/>
    <n v="0"/>
    <n v="92"/>
    <n v="1850"/>
  </r>
  <r>
    <s v="S"/>
    <x v="88"/>
    <s v="RED WING"/>
    <s v="Maintenance Pickup &amp; Blade"/>
    <d v="2012-05-29T00:00:00"/>
    <n v="0"/>
    <n v="23936.95"/>
    <n v="11968.46"/>
    <n v="35905.410000000003"/>
  </r>
  <r>
    <s v="S"/>
    <x v="88"/>
    <s v="RED WING"/>
    <s v="ACQUIRE SRE - BLOWER ATTACHMENT"/>
    <d v="2012-12-14T00:00:00"/>
    <n v="114396"/>
    <n v="0"/>
    <n v="13822.23"/>
    <n v="128218.23"/>
  </r>
  <r>
    <s v="S"/>
    <x v="88"/>
    <s v="RED WING"/>
    <s v="ACQUIRE SRE - BLOWER ATTACHMENT"/>
    <d v="2013-08-07T00:00:00"/>
    <n v="10000"/>
    <n v="0"/>
    <n v="0"/>
    <n v="10000"/>
  </r>
  <r>
    <s v="S"/>
    <x v="88"/>
    <s v="RED WING"/>
    <s v="Kubota Front-Mount Tractor w/Mower"/>
    <d v="2012-10-04T00:00:00"/>
    <n v="0"/>
    <n v="14551.33"/>
    <n v="5525.66"/>
    <n v="20076.989999999998"/>
  </r>
  <r>
    <s v="S"/>
    <x v="88"/>
    <s v="RED WING"/>
    <s v="Install ODALs"/>
    <d v="2013-01-10T00:00:00"/>
    <n v="0"/>
    <n v="93500"/>
    <n v="0"/>
    <n v="93500"/>
  </r>
  <r>
    <s v="S"/>
    <x v="88"/>
    <s v="RED WING"/>
    <s v="Repair hangar (roof &amp; door)"/>
    <d v="2013-01-22T00:00:00"/>
    <n v="0"/>
    <n v="6842.5"/>
    <n v="4727.5"/>
    <n v="11570"/>
  </r>
  <r>
    <s v="S"/>
    <x v="88"/>
    <s v="RED WING"/>
    <s v="Rehabilitate Apron"/>
    <d v="2014-01-10T00:00:00"/>
    <n v="57154"/>
    <n v="0"/>
    <n v="6350.68"/>
    <n v="63504.68"/>
  </r>
  <r>
    <s v="S"/>
    <x v="88"/>
    <s v="RED WING"/>
    <s v="Rehabilitate Apron"/>
    <d v="2014-08-18T00:00:00"/>
    <n v="95916"/>
    <n v="24749.07"/>
    <n v="6365.75"/>
    <n v="127030.82"/>
  </r>
  <r>
    <s v="S"/>
    <x v="88"/>
    <s v="RED WING"/>
    <s v="Rehabilitate Apron"/>
    <d v="2016-02-04T00:00:00"/>
    <n v="11184"/>
    <n v="1141"/>
    <n v="601.04"/>
    <n v="12926.04"/>
  </r>
  <r>
    <s v="S"/>
    <x v="88"/>
    <s v="RED WING"/>
    <s v="Rehabliltate Apron, Taxilanes"/>
    <d v="2016-02-24T00:00:00"/>
    <n v="45535"/>
    <n v="23466.3"/>
    <n v="7761.2"/>
    <n v="76762.5"/>
  </r>
  <r>
    <s v="S"/>
    <x v="88"/>
    <s v="RED WING"/>
    <s v="Rehabliltate Apron, Taxilanes"/>
    <d v="2017-01-20T00:00:00"/>
    <n v="192858"/>
    <n v="109288.49"/>
    <n v="36143.949999999997"/>
    <n v="338290.44"/>
  </r>
  <r>
    <s v="S"/>
    <x v="88"/>
    <s v="RED WING"/>
    <s v="Rehabliltate Apron, Taxilanes"/>
    <d v="2018-02-01T00:00:00"/>
    <n v="18849"/>
    <n v="0"/>
    <n v="0"/>
    <n v="18849"/>
  </r>
  <r>
    <s v="S"/>
    <x v="88"/>
    <s v="RED WING"/>
    <s v="Apron Site Devel., Parking Lot Constr. &amp; Lighting, Hangar Epoxy Floor, Tree Remov"/>
    <d v="2015-06-15T00:00:00"/>
    <n v="0"/>
    <n v="77401.289999999994"/>
    <n v="19350.32"/>
    <n v="96751.609999999986"/>
  </r>
  <r>
    <s v="S"/>
    <x v="88"/>
    <s v="RED WING"/>
    <s v="Apron Site Devel., Parking Lot Constr. &amp; Lighting, Hangar Epoxy Floor, Tree Remov"/>
    <d v="2015-07-29T00:00:00"/>
    <n v="0"/>
    <n v="44280"/>
    <n v="11070"/>
    <n v="55350"/>
  </r>
  <r>
    <s v="S"/>
    <x v="88"/>
    <s v="RED WING"/>
    <s v="Apron Site Devel., Parking Lot Constr. &amp; Lighting, Hangar Epoxy Floor, Tree Remov"/>
    <d v="2017-02-21T00:00:00"/>
    <n v="0"/>
    <n v="3712.65"/>
    <n v="928.16"/>
    <n v="4640.8100000000004"/>
  </r>
  <r>
    <s v="S"/>
    <x v="88"/>
    <s v="RED WING"/>
    <s v="Crack Seal Runway9/27, TWY-A &amp; Apron"/>
    <d v="2017-07-13T00:00:00"/>
    <n v="24968"/>
    <n v="0"/>
    <n v="2970"/>
    <n v="27938"/>
  </r>
  <r>
    <s v="S"/>
    <x v="88"/>
    <s v="RED WING"/>
    <s v="Crack Seal Runway9/27, TWY-A &amp; Apron"/>
    <d v="2018-02-01T00:00:00"/>
    <n v="1762"/>
    <n v="0"/>
    <n v="0"/>
    <n v="1762"/>
  </r>
  <r>
    <s v="S"/>
    <x v="88"/>
    <s v="RED WING"/>
    <s v="Pavement Rehab Hangar Area &amp; Taxi Lane"/>
    <d v="2018-05-10T00:00:00"/>
    <n v="204415"/>
    <n v="54670.36"/>
    <n v="30364.65"/>
    <n v="289450.01"/>
  </r>
  <r>
    <s v="S"/>
    <x v="88"/>
    <s v="RED WING"/>
    <s v="Pavement Rehab Hangar Area &amp; Taxi Lane"/>
    <d v="2019-04-08T00:00:00"/>
    <n v="2861"/>
    <n v="883.85"/>
    <n v="469.26"/>
    <n v="4214.1099999999997"/>
  </r>
  <r>
    <s v="S"/>
    <x v="88"/>
    <s v="RED WING"/>
    <s v="Pavement Rehab Hangar Area &amp; Taxi Lane"/>
    <d v="2019-11-05T00:00:00"/>
    <n v="1656"/>
    <n v="92"/>
    <n v="92"/>
    <n v="1840"/>
  </r>
  <r>
    <s v="S"/>
    <x v="88"/>
    <s v="RED WING"/>
    <s v="Pavement Rehab Hangar Area &amp; Taxi Lane"/>
    <d v="2020-05-06T00:00:00"/>
    <n v="525"/>
    <n v="29.21"/>
    <n v="-178.38"/>
    <n v="375.83000000000004"/>
  </r>
  <r>
    <s v="S"/>
    <x v="88"/>
    <s v="RED WING"/>
    <s v="Jet A fuel system repairs &amp; A/D Building Repairs"/>
    <d v="1899-12-30T00:00:00"/>
    <n v="0"/>
    <n v="7155.04"/>
    <n v="3066.44"/>
    <n v="10221.48"/>
  </r>
  <r>
    <s v="S"/>
    <x v="88"/>
    <s v="RED WING"/>
    <s v="Jet A fuel system repairs &amp; A/D Building Repairs"/>
    <d v="1899-12-30T00:00:00"/>
    <n v="0"/>
    <n v="28481.55"/>
    <n v="12206.38"/>
    <n v="40687.93"/>
  </r>
  <r>
    <s v="S"/>
    <x v="88"/>
    <s v="RED WING"/>
    <s v="Jet A fuel system repairs &amp; A/D Building Repairs"/>
    <d v="2020-05-12T00:00:00"/>
    <n v="0"/>
    <n v="41651.78"/>
    <n v="17850.759999999998"/>
    <n v="59502.539999999994"/>
  </r>
  <r>
    <s v="S"/>
    <x v="88"/>
    <s v="RED WING"/>
    <s v="MALSR Control Cabinet Replacement"/>
    <d v="1899-12-30T00:00:00"/>
    <n v="0"/>
    <n v="6157.27"/>
    <n v="2638.83"/>
    <n v="8796.1"/>
  </r>
  <r>
    <s v="S"/>
    <x v="89"/>
    <s v="REDWOOD FALLS"/>
    <s v="PLANS"/>
    <d v="1947-01-09T00:00:00"/>
    <n v="0"/>
    <n v="2842.91"/>
    <n v="947.64"/>
    <n v="3790.5499999999997"/>
  </r>
  <r>
    <s v="S"/>
    <x v="89"/>
    <s v="REDWOOD FALLS"/>
    <s v="LAND"/>
    <d v="1948-08-24T00:00:00"/>
    <n v="4250"/>
    <n v="0"/>
    <n v="12750"/>
    <n v="17000"/>
  </r>
  <r>
    <s v="S"/>
    <x v="89"/>
    <s v="REDWOOD FALLS"/>
    <s v="GRADE/DRAIN/SEED/MARK"/>
    <d v="1949-02-23T00:00:00"/>
    <n v="17399.39"/>
    <n v="11199.7"/>
    <n v="6199.7"/>
    <n v="34798.79"/>
  </r>
  <r>
    <s v="S"/>
    <x v="89"/>
    <s v="REDWOOD FALLS"/>
    <s v="REM POWERLINE/INST UNDERGROUND"/>
    <d v="1948-10-28T00:00:00"/>
    <n v="0"/>
    <n v="332.36"/>
    <n v="332.35"/>
    <n v="664.71"/>
  </r>
  <r>
    <s v="S"/>
    <x v="89"/>
    <s v="REDWOOD FALLS"/>
    <s v="FERT AND RESEED"/>
    <d v="1954-08-10T00:00:00"/>
    <n v="0"/>
    <n v="539.04999999999995"/>
    <n v="0"/>
    <n v="539.04999999999995"/>
  </r>
  <r>
    <s v="S"/>
    <x v="89"/>
    <s v="REDWOOD FALLS"/>
    <s v="WELL AND SEWER"/>
    <d v="1960-11-25T00:00:00"/>
    <n v="0"/>
    <n v="2088.4699999999998"/>
    <n v="1044.23"/>
    <n v="3132.7"/>
  </r>
  <r>
    <s v="S"/>
    <x v="89"/>
    <s v="REDWOOD FALLS"/>
    <s v="EXTEND STRIP/SURF RWY &amp; TXI"/>
    <d v="1962-05-21T00:00:00"/>
    <n v="27152.400000000001"/>
    <n v="18314.27"/>
    <n v="9476.14"/>
    <n v="54942.81"/>
  </r>
  <r>
    <s v="S"/>
    <x v="89"/>
    <s v="REDWOOD FALLS"/>
    <s v="LAND"/>
    <d v="1962-05-07T00:00:00"/>
    <n v="1740.42"/>
    <n v="0"/>
    <n v="0"/>
    <n v="1740.42"/>
  </r>
  <r>
    <s v="S"/>
    <x v="89"/>
    <s v="REDWOOD FALLS"/>
    <s v="RUNWAY LIGHTS"/>
    <d v="1962-03-07T00:00:00"/>
    <n v="0"/>
    <n v="3289.25"/>
    <n v="1644.62"/>
    <n v="4933.87"/>
  </r>
  <r>
    <s v="S"/>
    <x v="89"/>
    <s v="REDWOOD FALLS"/>
    <s v="SEAL COATING"/>
    <d v="1963-02-26T00:00:00"/>
    <n v="0"/>
    <n v="1373.77"/>
    <n v="686.89"/>
    <n v="2060.66"/>
  </r>
  <r>
    <s v="S"/>
    <x v="89"/>
    <s v="REDWOOD FALLS"/>
    <s v="SEAL COAT AND MARK"/>
    <d v="1966-12-09T00:00:00"/>
    <n v="0"/>
    <n v="1782.76"/>
    <n v="891.39"/>
    <n v="2674.15"/>
  </r>
  <r>
    <s v="S"/>
    <x v="89"/>
    <s v="REDWOOD FALLS"/>
    <s v="PAVE AND LIGHT/LAND DOCUMENTS"/>
    <d v="1978-02-22T00:00:00"/>
    <n v="204940.9"/>
    <n v="42304.12"/>
    <n v="30369.39"/>
    <n v="277614.40999999997"/>
  </r>
  <r>
    <s v="S"/>
    <x v="89"/>
    <s v="REDWOOD FALLS"/>
    <s v="LAND"/>
    <d v="1975-07-17T00:00:00"/>
    <n v="0"/>
    <n v="6917.06"/>
    <n v="4611.37"/>
    <n v="11528.43"/>
  </r>
  <r>
    <s v="S"/>
    <x v="89"/>
    <s v="REDWOOD FALLS"/>
    <s v="MAINTENANCE EQUIPMENT"/>
    <d v="1977-02-02T00:00:00"/>
    <n v="0"/>
    <n v="11476.66"/>
    <n v="5738.34"/>
    <n v="17215"/>
  </r>
  <r>
    <s v="S"/>
    <x v="89"/>
    <s v="REDWOOD FALLS"/>
    <s v="APRON PAVING &amp; FUEL FACILITY"/>
    <d v="1987-04-29T00:00:00"/>
    <n v="0"/>
    <n v="153279.76999999999"/>
    <n v="45368.28"/>
    <n v="198648.05"/>
  </r>
  <r>
    <s v="S"/>
    <x v="89"/>
    <s v="REDWOOD FALLS"/>
    <s v="SEAL COAT"/>
    <d v="1987-02-03T00:00:00"/>
    <n v="0"/>
    <n v="6600"/>
    <n v="9103.58"/>
    <n v="15703.58"/>
  </r>
  <r>
    <s v="S"/>
    <x v="89"/>
    <s v="REDWOOD FALLS"/>
    <s v="TRACTOR/LOADER/MOWER"/>
    <d v="1987-02-02T00:00:00"/>
    <n v="0"/>
    <n v="14433"/>
    <n v="7217"/>
    <n v="21650"/>
  </r>
  <r>
    <s v="S"/>
    <x v="89"/>
    <s v="REDWOOD FALLS"/>
    <s v="INSTALL RADIO CONTROLLER"/>
    <d v="1988-02-25T00:00:00"/>
    <n v="0"/>
    <n v="4800"/>
    <n v="2400"/>
    <n v="7200"/>
  </r>
  <r>
    <s v="S"/>
    <x v="89"/>
    <s v="REDWOOD FALLS"/>
    <s v="1975 FWD TRUCK &amp; 12ft PLOW"/>
    <d v="1988-06-10T00:00:00"/>
    <n v="0"/>
    <n v="9333.33"/>
    <n v="4666.67"/>
    <n v="14000"/>
  </r>
  <r>
    <s v="S"/>
    <x v="89"/>
    <s v="REDWOOD FALLS"/>
    <s v="USED SNOWBLOWER"/>
    <d v="1989-10-16T00:00:00"/>
    <n v="0"/>
    <n v="19333.330000000002"/>
    <n v="9666.67"/>
    <n v="29000"/>
  </r>
  <r>
    <s v="S"/>
    <x v="89"/>
    <s v="REDWOOD FALLS"/>
    <s v="F&amp;I 2 RADIOS FOR MAINT EQUIP"/>
    <d v="1990-04-30T00:00:00"/>
    <n v="0"/>
    <n v="1262.73"/>
    <n v="631.37"/>
    <n v="1894.1"/>
  </r>
  <r>
    <s v="S"/>
    <x v="89"/>
    <s v="REDWOOD FALLS"/>
    <s v="PURCHASE RIDING LAWN MOWER"/>
    <d v="1991-08-05T00:00:00"/>
    <n v="0"/>
    <n v="1823.33"/>
    <n v="911.67"/>
    <n v="2735"/>
  </r>
  <r>
    <s v="S"/>
    <x v="89"/>
    <s v="REDWOOD FALLS"/>
    <s v="FEASIBILITY STUDY/ALP UPDATE"/>
    <d v="1993-11-23T00:00:00"/>
    <n v="0"/>
    <n v="16115.6"/>
    <n v="8057.8"/>
    <n v="24173.4"/>
  </r>
  <r>
    <s v="S"/>
    <x v="89"/>
    <s v="REDWOOD FALLS"/>
    <s v="FEASIBILITY STUDY/ALP UPDATE"/>
    <d v="1994-06-27T00:00:00"/>
    <n v="0"/>
    <n v="45286.71"/>
    <n v="22643.35"/>
    <n v="67930.06"/>
  </r>
  <r>
    <s v="S"/>
    <x v="89"/>
    <s v="REDWOOD FALLS"/>
    <s v="FEASIBILITY STUDY/ALP UPDATE"/>
    <d v="1994-12-13T00:00:00"/>
    <n v="0"/>
    <n v="9124.16"/>
    <n v="4562.09"/>
    <n v="13686.25"/>
  </r>
  <r>
    <s v="S"/>
    <x v="89"/>
    <s v="REDWOOD FALLS"/>
    <s v="FEASIBILITY STUDY/ALP UPDATE"/>
    <d v="1995-06-14T00:00:00"/>
    <n v="0"/>
    <n v="8072.03"/>
    <n v="4036.01"/>
    <n v="12108.04"/>
  </r>
  <r>
    <s v="S"/>
    <x v="89"/>
    <s v="REDWOOD FALLS"/>
    <s v="FEASIBILITY STUDY/ALP UPDATE"/>
    <d v="1995-11-27T00:00:00"/>
    <n v="0"/>
    <n v="3295.13"/>
    <n v="1647.57"/>
    <n v="4942.7"/>
  </r>
  <r>
    <s v="S"/>
    <x v="89"/>
    <s v="REDWOOD FALLS"/>
    <s v="FEASIBILITY STUDY/ALP UPDATE"/>
    <d v="1996-01-16T00:00:00"/>
    <n v="0"/>
    <n v="1472.34"/>
    <n v="736.16"/>
    <n v="2208.5"/>
  </r>
  <r>
    <s v="S"/>
    <x v="89"/>
    <s v="REDWOOD FALLS"/>
    <s v="FEASIBILITY STUDY/ALP UPDATE"/>
    <d v="1996-03-01T00:00:00"/>
    <n v="0"/>
    <n v="848.39"/>
    <n v="424.2"/>
    <n v="1272.5899999999999"/>
  </r>
  <r>
    <s v="S"/>
    <x v="89"/>
    <s v="REDWOOD FALLS"/>
    <s v="FEASIBILITY STUDY/ALP UPDATE"/>
    <d v="1996-04-11T00:00:00"/>
    <n v="0"/>
    <n v="1385.01"/>
    <n v="692.51"/>
    <n v="2077.52"/>
  </r>
  <r>
    <s v="S"/>
    <x v="89"/>
    <s v="REDWOOD FALLS"/>
    <s v="PAVEMENT REHAB/PART 139 UPGRAD"/>
    <d v="1995-10-13T00:00:00"/>
    <n v="0"/>
    <n v="198283.14"/>
    <n v="99141.57"/>
    <n v="297424.71000000002"/>
  </r>
  <r>
    <s v="S"/>
    <x v="89"/>
    <s v="REDWOOD FALLS"/>
    <s v="PAVEMENT REHAB/PART 139 UPGRAD"/>
    <d v="1995-11-16T00:00:00"/>
    <n v="0"/>
    <n v="357151.12"/>
    <n v="178575.56"/>
    <n v="535726.67999999993"/>
  </r>
  <r>
    <s v="S"/>
    <x v="89"/>
    <s v="REDWOOD FALLS"/>
    <s v="PAVEMENT REHAB/PART 139 UPGRAD"/>
    <d v="1995-12-06T00:00:00"/>
    <n v="0"/>
    <n v="18393.28"/>
    <n v="9196.65"/>
    <n v="27589.93"/>
  </r>
  <r>
    <s v="S"/>
    <x v="89"/>
    <s v="REDWOOD FALLS"/>
    <s v="PAVEMENT REHAB/PART 139 UPGRAD"/>
    <d v="1996-01-16T00:00:00"/>
    <n v="0"/>
    <n v="74835.94"/>
    <n v="37417.949999999997"/>
    <n v="112253.89"/>
  </r>
  <r>
    <s v="S"/>
    <x v="89"/>
    <s v="REDWOOD FALLS"/>
    <s v="PAVEMENT REHAB/PART 139 UPGRAD"/>
    <d v="1996-02-20T00:00:00"/>
    <n v="0"/>
    <n v="17530.080000000002"/>
    <n v="8765.0300000000007"/>
    <n v="26295.11"/>
  </r>
  <r>
    <s v="S"/>
    <x v="89"/>
    <s v="REDWOOD FALLS"/>
    <s v="PAVEMENT REHAB/PART 139 UPGRAD"/>
    <d v="1996-09-11T00:00:00"/>
    <n v="0"/>
    <n v="33025.35"/>
    <n v="16512.689999999999"/>
    <n v="49538.039999999994"/>
  </r>
  <r>
    <s v="S"/>
    <x v="89"/>
    <s v="REDWOOD FALLS"/>
    <s v="PAVEMENT REHAB/PART 139 UPGRAD"/>
    <d v="1996-12-04T00:00:00"/>
    <n v="0"/>
    <n v="3938.28"/>
    <n v="1969.14"/>
    <n v="5907.42"/>
  </r>
  <r>
    <s v="S"/>
    <x v="89"/>
    <s v="REDWOOD FALLS"/>
    <s v="PAVEMENT REHAB/PART 139 UPGRAD"/>
    <d v="1997-01-09T00:00:00"/>
    <n v="0"/>
    <n v="16842.810000000001"/>
    <n v="21292.01"/>
    <n v="38134.82"/>
  </r>
  <r>
    <s v="S"/>
    <x v="89"/>
    <s v="REDWOOD FALLS"/>
    <s v="PAVEMENT REHAB/PART 139 UPGRAD"/>
    <d v="1997-10-10T00:00:00"/>
    <n v="0"/>
    <n v="7722.36"/>
    <n v="-7722.36"/>
    <n v="0"/>
  </r>
  <r>
    <s v="S"/>
    <x v="89"/>
    <s v="REDWOOD FALLS"/>
    <s v="PAVEMENT REHAB/PART 139 UPGRAD"/>
    <d v="1997-10-20T00:00:00"/>
    <n v="0"/>
    <n v="6343.86"/>
    <n v="4229.24"/>
    <n v="10573.099999999999"/>
  </r>
  <r>
    <s v="S"/>
    <x v="89"/>
    <s v="REDWOOD FALLS"/>
    <s v="PAVEMENT REHAB/PART 139 UPGRAD"/>
    <d v="1998-04-17T00:00:00"/>
    <n v="0"/>
    <n v="2303.14"/>
    <n v="1535.42"/>
    <n v="3838.56"/>
  </r>
  <r>
    <s v="S"/>
    <x v="89"/>
    <s v="REDWOOD FALLS"/>
    <s v="BEACON REFURBISHMENT 36 IN."/>
    <d v="1996-05-08T00:00:00"/>
    <n v="0"/>
    <n v="3660"/>
    <n v="1830"/>
    <n v="5490"/>
  </r>
  <r>
    <s v="S"/>
    <x v="89"/>
    <s v="REDWOOD FALLS"/>
    <s v="INSULATED HANGAR DOOR; 5 CEILING FANS"/>
    <d v="1998-01-16T00:00:00"/>
    <n v="0"/>
    <n v="8492.94"/>
    <n v="8492.93"/>
    <n v="16985.870000000003"/>
  </r>
  <r>
    <s v="S"/>
    <x v="89"/>
    <s v="REDWOOD FALLS"/>
    <s v="TWO SETS REILS FOR R/W 12-30"/>
    <d v="1998-09-25T00:00:00"/>
    <n v="0"/>
    <n v="5100"/>
    <n v="4085.12"/>
    <n v="9185.119999999999"/>
  </r>
  <r>
    <s v="S"/>
    <x v="89"/>
    <s v="REDWOOD FALLS"/>
    <s v="TWO SETS REILS FOR R/W 12-30"/>
    <d v="1998-09-25T00:00:00"/>
    <n v="0"/>
    <n v="1027.68"/>
    <n v="0"/>
    <n v="1027.68"/>
  </r>
  <r>
    <s v="S"/>
    <x v="89"/>
    <s v="REDWOOD FALLS"/>
    <s v="Fueling System Replacement"/>
    <d v="1999-02-11T00:00:00"/>
    <n v="0"/>
    <n v="61577.86"/>
    <n v="61577.87"/>
    <n v="123155.73000000001"/>
  </r>
  <r>
    <s v="S"/>
    <x v="89"/>
    <s v="REDWOOD FALLS"/>
    <s v="Fueling System Replacement"/>
    <d v="1999-05-19T00:00:00"/>
    <n v="0"/>
    <n v="15349.1"/>
    <n v="15349.09"/>
    <n v="30698.190000000002"/>
  </r>
  <r>
    <s v="S"/>
    <x v="89"/>
    <s v="REDWOOD FALLS"/>
    <s v="Fueling System Replacement"/>
    <d v="1999-06-10T00:00:00"/>
    <n v="0"/>
    <n v="345.18"/>
    <n v="345.17"/>
    <n v="690.35"/>
  </r>
  <r>
    <s v="S"/>
    <x v="89"/>
    <s v="REDWOOD FALLS"/>
    <s v="Fueling System Replacement"/>
    <d v="2000-01-05T00:00:00"/>
    <n v="0"/>
    <n v="7727.86"/>
    <n v="11518.55"/>
    <n v="19246.41"/>
  </r>
  <r>
    <s v="S"/>
    <x v="89"/>
    <s v="REDWOOD FALLS"/>
    <s v="Used Front End Loader"/>
    <d v="2000-03-09T00:00:00"/>
    <n v="0"/>
    <n v="15000"/>
    <n v="10000"/>
    <n v="25000"/>
  </r>
  <r>
    <s v="S"/>
    <x v="89"/>
    <s v="REDWOOD FALLS"/>
    <s v="Update Bldg Area Plan/Preliminary Design"/>
    <d v="2001-04-30T00:00:00"/>
    <n v="0"/>
    <n v="15151.2"/>
    <n v="10100.799999999999"/>
    <n v="25252"/>
  </r>
  <r>
    <s v="S"/>
    <x v="89"/>
    <s v="REDWOOD FALLS"/>
    <s v="Update Bldg Area Plan/Preliminary Design"/>
    <d v="2001-08-10T00:00:00"/>
    <n v="0"/>
    <n v="5240.3999999999996"/>
    <n v="3493.6"/>
    <n v="8734"/>
  </r>
  <r>
    <s v="S"/>
    <x v="89"/>
    <s v="REDWOOD FALLS"/>
    <s v="Update Bldg Area Plan/Preliminary Design"/>
    <d v="2001-08-22T00:00:00"/>
    <n v="0"/>
    <n v="2400"/>
    <n v="1600"/>
    <n v="4000"/>
  </r>
  <r>
    <s v="S"/>
    <x v="89"/>
    <s v="REDWOOD FALLS"/>
    <s v="Update Bldg Area Plan/Preliminary Design"/>
    <d v="2002-05-03T00:00:00"/>
    <n v="0"/>
    <n v="1010.4"/>
    <n v="673.6"/>
    <n v="1684"/>
  </r>
  <r>
    <s v="S"/>
    <x v="89"/>
    <s v="REDWOOD FALLS"/>
    <s v="Extend sewer &amp; water/Construct Entr RD."/>
    <d v="2001-12-17T00:00:00"/>
    <n v="0"/>
    <n v="52981.21"/>
    <n v="35320.81"/>
    <n v="88302.01999999999"/>
  </r>
  <r>
    <s v="S"/>
    <x v="89"/>
    <s v="REDWOOD FALLS"/>
    <s v="Extend sewer &amp; water/Construct Entr RD."/>
    <d v="2002-04-26T00:00:00"/>
    <n v="0"/>
    <n v="28312.04"/>
    <n v="18874.68"/>
    <n v="47186.720000000001"/>
  </r>
  <r>
    <s v="S"/>
    <x v="89"/>
    <s v="REDWOOD FALLS"/>
    <s v="Extend sewer &amp; water/Construct Entr RD."/>
    <d v="2002-07-26T00:00:00"/>
    <n v="0"/>
    <n v="17066.599999999999"/>
    <n v="11377.74"/>
    <n v="28444.339999999997"/>
  </r>
  <r>
    <s v="S"/>
    <x v="89"/>
    <s v="REDWOOD FALLS"/>
    <s v="Extend sewer &amp; water/Construct Entr RD."/>
    <d v="2002-08-23T00:00:00"/>
    <n v="0"/>
    <n v="481.15"/>
    <n v="320.77"/>
    <n v="801.92"/>
  </r>
  <r>
    <s v="S"/>
    <x v="89"/>
    <s v="REDWOOD FALLS"/>
    <s v="Extend sewer &amp; water/Construct Entr RD."/>
    <d v="2003-10-28T00:00:00"/>
    <n v="0"/>
    <n v="0"/>
    <n v="15249.57"/>
    <n v="15249.57"/>
  </r>
  <r>
    <s v="S"/>
    <x v="89"/>
    <s v="REDWOOD FALLS"/>
    <s v="Design Engineering Services A/D Bldg FBO"/>
    <d v="2002-05-03T00:00:00"/>
    <n v="0"/>
    <n v="40570.01"/>
    <n v="57706.96"/>
    <n v="98276.97"/>
  </r>
  <r>
    <s v="S"/>
    <x v="89"/>
    <s v="REDWOOD FALLS"/>
    <s v="Design Engineering Services A/D Bldg FBO"/>
    <d v="2002-06-11T00:00:00"/>
    <n v="0"/>
    <n v="12524.68"/>
    <n v="9405.65"/>
    <n v="21930.33"/>
  </r>
  <r>
    <s v="S"/>
    <x v="89"/>
    <s v="REDWOOD FALLS"/>
    <s v="Design Engineering Services A/D Bldg FBO"/>
    <d v="2002-07-09T00:00:00"/>
    <n v="0"/>
    <n v="10867.58"/>
    <n v="17983.3"/>
    <n v="28850.879999999997"/>
  </r>
  <r>
    <s v="S"/>
    <x v="89"/>
    <s v="REDWOOD FALLS"/>
    <s v="Design Engineering Services A/D Bldg FBO"/>
    <d v="2002-08-23T00:00:00"/>
    <n v="0"/>
    <n v="4919.79"/>
    <n v="8809.76"/>
    <n v="13729.55"/>
  </r>
  <r>
    <s v="S"/>
    <x v="89"/>
    <s v="REDWOOD FALLS"/>
    <s v="Design Engineering Services A/D Bldg FBO"/>
    <d v="2002-09-16T00:00:00"/>
    <n v="0"/>
    <n v="4630.08"/>
    <n v="7816.33"/>
    <n v="12446.41"/>
  </r>
  <r>
    <s v="S"/>
    <x v="89"/>
    <s v="REDWOOD FALLS"/>
    <s v="Design Engineering Services A/D Bldg FBO"/>
    <d v="2002-10-08T00:00:00"/>
    <n v="0"/>
    <n v="3355.72"/>
    <n v="0"/>
    <n v="3355.72"/>
  </r>
  <r>
    <s v="S"/>
    <x v="89"/>
    <s v="REDWOOD FALLS"/>
    <s v="Design Engineering Services A/D Bldg FBO"/>
    <d v="2002-10-30T00:00:00"/>
    <n v="0"/>
    <n v="2005.22"/>
    <n v="0"/>
    <n v="2005.22"/>
  </r>
  <r>
    <s v="S"/>
    <x v="89"/>
    <s v="REDWOOD FALLS"/>
    <s v="Design Engineering Services A/D Bldg FBO"/>
    <d v="2002-11-27T00:00:00"/>
    <n v="0"/>
    <n v="1504.44"/>
    <n v="0"/>
    <n v="1504.44"/>
  </r>
  <r>
    <s v="S"/>
    <x v="89"/>
    <s v="REDWOOD FALLS"/>
    <s v="Design Engineering Services A/D Bldg FBO"/>
    <d v="2003-01-10T00:00:00"/>
    <n v="0"/>
    <n v="121.48"/>
    <n v="0"/>
    <n v="121.48"/>
  </r>
  <r>
    <s v="S"/>
    <x v="89"/>
    <s v="REDWOOD FALLS"/>
    <s v="Construc Arrival/Departure Bldg./FBO Fac"/>
    <d v="2002-09-30T00:00:00"/>
    <n v="0"/>
    <n v="15764.9"/>
    <n v="35563.599999999999"/>
    <n v="51328.5"/>
  </r>
  <r>
    <s v="S"/>
    <x v="89"/>
    <s v="REDWOOD FALLS"/>
    <s v="Construc Arrival/Departure Bldg./FBO Fac"/>
    <d v="2002-10-30T00:00:00"/>
    <n v="0"/>
    <n v="19506.990000000002"/>
    <n v="44005.26"/>
    <n v="63512.25"/>
  </r>
  <r>
    <s v="S"/>
    <x v="89"/>
    <s v="REDWOOD FALLS"/>
    <s v="Construc Arrival/Departure Bldg./FBO Fac"/>
    <d v="2002-12-04T00:00:00"/>
    <n v="0"/>
    <n v="71650.22"/>
    <n v="161633.68"/>
    <n v="233283.9"/>
  </r>
  <r>
    <s v="S"/>
    <x v="89"/>
    <s v="REDWOOD FALLS"/>
    <s v="Construc Arrival/Departure Bldg./FBO Fac"/>
    <d v="2003-01-02T00:00:00"/>
    <n v="0"/>
    <n v="13028"/>
    <n v="29389.5"/>
    <n v="42417.5"/>
  </r>
  <r>
    <s v="S"/>
    <x v="89"/>
    <s v="REDWOOD FALLS"/>
    <s v="Construc Arrival/Departure Bldg./FBO Fac"/>
    <d v="2003-02-05T00:00:00"/>
    <n v="0"/>
    <n v="17213.59"/>
    <n v="38831.660000000003"/>
    <n v="56045.25"/>
  </r>
  <r>
    <s v="S"/>
    <x v="89"/>
    <s v="REDWOOD FALLS"/>
    <s v="Construc Arrival/Departure Bldg./FBO Fac"/>
    <d v="2003-02-27T00:00:00"/>
    <n v="0"/>
    <n v="33287.78"/>
    <n v="75092.97"/>
    <n v="108380.75"/>
  </r>
  <r>
    <s v="S"/>
    <x v="89"/>
    <s v="REDWOOD FALLS"/>
    <s v="Construc Arrival/Departure Bldg./FBO Fac"/>
    <d v="2003-04-03T00:00:00"/>
    <n v="0"/>
    <n v="36366.31"/>
    <n v="82037.740000000005"/>
    <n v="118404.05"/>
  </r>
  <r>
    <s v="S"/>
    <x v="89"/>
    <s v="REDWOOD FALLS"/>
    <s v="Construc Arrival/Departure Bldg./FBO Fac"/>
    <d v="2003-05-23T00:00:00"/>
    <n v="0"/>
    <n v="31479.62"/>
    <n v="71013.98"/>
    <n v="102493.59999999999"/>
  </r>
  <r>
    <s v="S"/>
    <x v="89"/>
    <s v="REDWOOD FALLS"/>
    <s v="Construc Arrival/Departure Bldg./FBO Fac"/>
    <d v="2003-05-28T00:00:00"/>
    <n v="0"/>
    <n v="51562.3"/>
    <n v="116317.9"/>
    <n v="167880.2"/>
  </r>
  <r>
    <s v="S"/>
    <x v="89"/>
    <s v="REDWOOD FALLS"/>
    <s v="Construc Arrival/Departure Bldg./FBO Fac"/>
    <d v="2003-07-02T00:00:00"/>
    <n v="0"/>
    <n v="31675.7"/>
    <n v="71456.3"/>
    <n v="103132"/>
  </r>
  <r>
    <s v="S"/>
    <x v="89"/>
    <s v="REDWOOD FALLS"/>
    <s v="Construc Arrival/Departure Bldg./FBO Fac"/>
    <d v="2003-09-05T00:00:00"/>
    <n v="0"/>
    <n v="52523.7"/>
    <n v="118486.75"/>
    <n v="171010.45"/>
  </r>
  <r>
    <s v="S"/>
    <x v="89"/>
    <s v="REDWOOD FALLS"/>
    <s v="Construc Arrival/Departure Bldg./FBO Fac"/>
    <d v="2003-09-26T00:00:00"/>
    <n v="0"/>
    <n v="10411.32"/>
    <n v="23486.58"/>
    <n v="33897.9"/>
  </r>
  <r>
    <s v="S"/>
    <x v="89"/>
    <s v="REDWOOD FALLS"/>
    <s v="Construc Arrival/Departure Bldg./FBO Fac"/>
    <d v="2003-10-28T00:00:00"/>
    <n v="0"/>
    <n v="18729.21"/>
    <n v="45005.55"/>
    <n v="63734.76"/>
  </r>
  <r>
    <s v="S"/>
    <x v="89"/>
    <s v="REDWOOD FALLS"/>
    <s v="Construc Arrival/Departure Bldg./FBO Fac"/>
    <d v="2003-12-10T00:00:00"/>
    <n v="0"/>
    <n v="11390.86"/>
    <n v="10675.38"/>
    <n v="22066.239999999998"/>
  </r>
  <r>
    <s v="S"/>
    <x v="89"/>
    <s v="REDWOOD FALLS"/>
    <s v="Construc Arrival/Departure Bldg./FBO Fac"/>
    <d v="2004-06-23T00:00:00"/>
    <n v="0"/>
    <n v="9039.34"/>
    <n v="19214.41"/>
    <n v="28253.75"/>
  </r>
  <r>
    <s v="S"/>
    <x v="89"/>
    <s v="REDWOOD FALLS"/>
    <s v="2.SRE &amp; Obstruct Rem"/>
    <d v="2003-02-20T00:00:00"/>
    <n v="121698"/>
    <n v="0"/>
    <n v="13522.5"/>
    <n v="135220.5"/>
  </r>
  <r>
    <s v="S"/>
    <x v="89"/>
    <s v="REDWOOD FALLS"/>
    <s v="1.Construct Apron, Entrance Rd, Parking"/>
    <d v="2003-02-20T00:00:00"/>
    <n v="60879"/>
    <n v="11229.72"/>
    <n v="14251.76"/>
    <n v="86360.48"/>
  </r>
  <r>
    <s v="S"/>
    <x v="89"/>
    <s v="REDWOOD FALLS"/>
    <s v="1.Construct Apron, Entrance Rd, Parking"/>
    <d v="2003-09-08T00:00:00"/>
    <n v="102380"/>
    <n v="16873.68"/>
    <n v="13936.24"/>
    <n v="133189.91999999998"/>
  </r>
  <r>
    <s v="S"/>
    <x v="89"/>
    <s v="REDWOOD FALLS"/>
    <s v="1.Construct Apron, Entrance Rd, Parking"/>
    <d v="2004-07-13T00:00:00"/>
    <n v="5272"/>
    <n v="1476.75"/>
    <n v="0"/>
    <n v="6748.75"/>
  </r>
  <r>
    <s v="S"/>
    <x v="89"/>
    <s v="REDWOOD FALLS"/>
    <s v="Purchase Tiger Hydro-Triple Mower"/>
    <d v="2003-09-12T00:00:00"/>
    <n v="0"/>
    <n v="13419"/>
    <n v="8946"/>
    <n v="22365"/>
  </r>
  <r>
    <s v="S"/>
    <x v="89"/>
    <s v="REDWOOD FALLS"/>
    <s v="Radio, Seal Coat / Paint (done seperate)"/>
    <d v="2004-10-07T00:00:00"/>
    <n v="0"/>
    <n v="2622.72"/>
    <n v="1124.02"/>
    <n v="3746.74"/>
  </r>
  <r>
    <s v="S"/>
    <x v="89"/>
    <s v="REDWOOD FALLS"/>
    <s v="Radio, Seal Coat / Paint (done seperate)"/>
    <d v="2005-05-05T00:00:00"/>
    <n v="0"/>
    <n v="3000.82"/>
    <n v="1286.06"/>
    <n v="4286.88"/>
  </r>
  <r>
    <s v="S"/>
    <x v="89"/>
    <s v="REDWOOD FALLS"/>
    <s v="3.Obstruction Removal (Old A/D Bldg)"/>
    <d v="2004-09-24T00:00:00"/>
    <n v="312"/>
    <n v="0"/>
    <n v="17.079999999999998"/>
    <n v="329.08"/>
  </r>
  <r>
    <s v="S"/>
    <x v="89"/>
    <s v="REDWOOD FALLS"/>
    <s v="3.Obstruction Removal (Old A/D Bldg)"/>
    <d v="2004-10-27T00:00:00"/>
    <n v="21201"/>
    <n v="0"/>
    <n v="2356"/>
    <n v="23557"/>
  </r>
  <r>
    <s v="S"/>
    <x v="89"/>
    <s v="REDWOOD FALLS"/>
    <s v="3.Obstruction Removal (Old A/D Bldg)"/>
    <d v="2006-06-16T00:00:00"/>
    <n v="-16"/>
    <n v="0"/>
    <n v="16"/>
    <n v="0"/>
  </r>
  <r>
    <s v="S"/>
    <x v="89"/>
    <s v="REDWOOD FALLS"/>
    <s v="4.LAND (Rodd Parcel); Radio Contlr"/>
    <d v="2005-08-24T00:00:00"/>
    <n v="5537"/>
    <n v="0"/>
    <n v="291.58"/>
    <n v="5828.58"/>
  </r>
  <r>
    <s v="S"/>
    <x v="89"/>
    <s v="REDWOOD FALLS"/>
    <s v="4.LAND (Rodd Parcel); Radio Contlr"/>
    <d v="2006-06-16T00:00:00"/>
    <n v="135587"/>
    <n v="0"/>
    <n v="11274.38"/>
    <n v="146861.38"/>
  </r>
  <r>
    <s v="S"/>
    <x v="89"/>
    <s v="REDWOOD FALLS"/>
    <s v="4.LAND (Rodd Parcel); Radio Contlr"/>
    <d v="2007-12-19T00:00:00"/>
    <n v="2240"/>
    <n v="0"/>
    <n v="-2240.5"/>
    <n v="-0.5"/>
  </r>
  <r>
    <s v="S"/>
    <x v="89"/>
    <s v="REDWOOD FALLS"/>
    <s v="4.LAND (Rodd Parcel); Radio Contlr"/>
    <d v="2008-03-06T00:00:00"/>
    <n v="24535"/>
    <n v="0"/>
    <n v="765"/>
    <n v="25300"/>
  </r>
  <r>
    <s v="S"/>
    <x v="89"/>
    <s v="REDWOOD FALLS"/>
    <s v="5.Update Airport Layout Plan"/>
    <d v="2006-08-23T00:00:00"/>
    <n v="23250"/>
    <n v="0"/>
    <n v="1750"/>
    <n v="25000"/>
  </r>
  <r>
    <s v="S"/>
    <x v="89"/>
    <s v="REDWOOD FALLS"/>
    <s v="5.Update Airport Layout Plan"/>
    <d v="2008-02-20T00:00:00"/>
    <n v="1000"/>
    <n v="0"/>
    <n v="0"/>
    <n v="1000"/>
  </r>
  <r>
    <s v="S"/>
    <x v="89"/>
    <s v="REDWOOD FALLS"/>
    <s v="5.Update Airport Layout Plan"/>
    <d v="2009-01-29T00:00:00"/>
    <n v="9000"/>
    <n v="0"/>
    <n v="0"/>
    <n v="9000"/>
  </r>
  <r>
    <s v="S"/>
    <x v="89"/>
    <s v="REDWOOD FALLS"/>
    <s v="Improve Drain; Rehab Fuel; 5/23 EA"/>
    <d v="2007-12-19T00:00:00"/>
    <n v="120446"/>
    <n v="0"/>
    <n v="6341.19"/>
    <n v="126787.19"/>
  </r>
  <r>
    <s v="S"/>
    <x v="89"/>
    <s v="REDWOOD FALLS"/>
    <s v="Improve Drain; Rehab Fuel; 5/23 EA"/>
    <d v="2008-05-15T00:00:00"/>
    <n v="76434"/>
    <n v="0"/>
    <n v="4022.07"/>
    <n v="80456.070000000007"/>
  </r>
  <r>
    <s v="S"/>
    <x v="89"/>
    <s v="REDWOOD FALLS"/>
    <s v="Improve Drain; Rehab Fuel; 5/23 EA"/>
    <d v="2008-07-23T00:00:00"/>
    <n v="60873"/>
    <n v="0"/>
    <n v="3204.5"/>
    <n v="64077.5"/>
  </r>
  <r>
    <s v="S"/>
    <x v="89"/>
    <s v="REDWOOD FALLS"/>
    <s v="Improve Drain; Rehab Fuel; 5/23 EA"/>
    <d v="2008-08-14T00:00:00"/>
    <n v="17120"/>
    <n v="0"/>
    <n v="900.5"/>
    <n v="18020.5"/>
  </r>
  <r>
    <s v="S"/>
    <x v="89"/>
    <s v="REDWOOD FALLS"/>
    <s v="Improve Drain; Rehab Fuel; 5/23 EA"/>
    <d v="2009-07-20T00:00:00"/>
    <n v="25815"/>
    <n v="0"/>
    <n v="1358.68"/>
    <n v="27173.68"/>
  </r>
  <r>
    <s v="S"/>
    <x v="89"/>
    <s v="REDWOOD FALLS"/>
    <s v="Earth Dam, Drainage &amp; Master Plan Ph 1"/>
    <d v="2008-08-25T00:00:00"/>
    <n v="90105"/>
    <n v="22255"/>
    <n v="34014.1"/>
    <n v="146374.1"/>
  </r>
  <r>
    <s v="S"/>
    <x v="89"/>
    <s v="REDWOOD FALLS"/>
    <s v="Earth Dam, Drainage &amp; Master Plan Ph 1"/>
    <d v="2009-03-05T00:00:00"/>
    <n v="24109"/>
    <n v="5036.13"/>
    <n v="4947.67"/>
    <n v="34092.800000000003"/>
  </r>
  <r>
    <s v="S"/>
    <x v="89"/>
    <s v="REDWOOD FALLS"/>
    <s v="Earth Dam, Drainage &amp; Master Plan Ph 1"/>
    <d v="2010-03-08T00:00:00"/>
    <n v="30092"/>
    <n v="0"/>
    <n v="138.22999999999999"/>
    <n v="30230.23"/>
  </r>
  <r>
    <s v="S"/>
    <x v="89"/>
    <s v="REDWOOD FALLS"/>
    <s v="Earth Dam, Drainage &amp; Master Plan Ph 1"/>
    <d v="2010-03-25T00:00:00"/>
    <n v="6785"/>
    <n v="703.87"/>
    <n v="-832.97"/>
    <n v="6655.9"/>
  </r>
  <r>
    <s v="S"/>
    <x v="89"/>
    <s v="REDWOOD FALLS"/>
    <s v="Earth Dam, Drainage &amp; Master Plan Ph 1"/>
    <d v="2011-04-18T00:00:00"/>
    <n v="12314"/>
    <n v="0"/>
    <n v="832.97"/>
    <n v="13146.97"/>
  </r>
  <r>
    <s v="S"/>
    <x v="89"/>
    <s v="REDWOOD FALLS"/>
    <s v="Earth Dam, Drainage &amp; Master Plan Ph 1"/>
    <d v="2012-03-06T00:00:00"/>
    <n v="10000"/>
    <n v="0"/>
    <n v="0"/>
    <n v="10000"/>
  </r>
  <r>
    <s v="S"/>
    <x v="89"/>
    <s v="REDWOOD FALLS"/>
    <s v="Earth Dam, Drainage &amp; Master Plan Ph 1"/>
    <d v="2012-03-06T00:00:00"/>
    <n v="1750"/>
    <n v="0"/>
    <n v="0"/>
    <n v="1750"/>
  </r>
  <r>
    <s v="S"/>
    <x v="89"/>
    <s v="REDWOOD FALLS"/>
    <s v="ARRA-Rehab Rnwy 12/30 &amp; assoc txwy"/>
    <d v="2009-08-17T00:00:00"/>
    <n v="397604"/>
    <n v="0"/>
    <n v="0"/>
    <n v="397604"/>
  </r>
  <r>
    <s v="S"/>
    <x v="89"/>
    <s v="REDWOOD FALLS"/>
    <s v="ARRA-Rehab Rnwy 12/30 &amp; assoc txwy"/>
    <d v="2009-08-28T00:00:00"/>
    <n v="259137"/>
    <n v="0"/>
    <n v="0"/>
    <n v="259137"/>
  </r>
  <r>
    <s v="S"/>
    <x v="89"/>
    <s v="REDWOOD FALLS"/>
    <s v="ARRA-Rehab Rnwy 12/30 &amp; assoc txwy"/>
    <d v="2009-10-16T00:00:00"/>
    <n v="11205"/>
    <n v="0"/>
    <n v="0"/>
    <n v="11205"/>
  </r>
  <r>
    <s v="S"/>
    <x v="89"/>
    <s v="REDWOOD FALLS"/>
    <s v="ARRA-Rehab Rnwy 12/30 &amp; assoc txwy"/>
    <d v="2009-12-24T00:00:00"/>
    <n v="53629"/>
    <n v="0"/>
    <n v="0"/>
    <n v="53629"/>
  </r>
  <r>
    <s v="S"/>
    <x v="89"/>
    <s v="REDWOOD FALLS"/>
    <s v="ARRA-Rehab Rnwy 12/30 &amp; assoc txwy"/>
    <d v="2010-02-03T00:00:00"/>
    <n v="5944"/>
    <n v="0"/>
    <n v="0"/>
    <n v="5944"/>
  </r>
  <r>
    <s v="S"/>
    <x v="89"/>
    <s v="REDWOOD FALLS"/>
    <s v="Engineering"/>
    <d v="2010-03-25T00:00:00"/>
    <n v="180354"/>
    <n v="0"/>
    <n v="9860.07"/>
    <n v="190214.07"/>
  </r>
  <r>
    <s v="S"/>
    <x v="89"/>
    <s v="REDWOOD FALLS"/>
    <s v="Engineering"/>
    <d v="2011-08-11T00:00:00"/>
    <n v="6885"/>
    <n v="0"/>
    <n v="-3.7"/>
    <n v="6881.3"/>
  </r>
  <r>
    <s v="S"/>
    <x v="89"/>
    <s v="REDWOOD FALLS"/>
    <s v="Hangar Door"/>
    <d v="2010-12-27T00:00:00"/>
    <n v="0"/>
    <n v="20167.689999999999"/>
    <n v="20167.689999999999"/>
    <n v="40335.379999999997"/>
  </r>
  <r>
    <s v="S"/>
    <x v="89"/>
    <s v="REDWOOD FALLS"/>
    <s v="Acquire SRE &amp; SWPPP update"/>
    <d v="2011-05-23T00:00:00"/>
    <n v="165190"/>
    <n v="0"/>
    <n v="9220.19"/>
    <n v="174410.19"/>
  </r>
  <r>
    <s v="S"/>
    <x v="89"/>
    <s v="REDWOOD FALLS"/>
    <s v="Acquire SRE &amp; SWPPP update"/>
    <d v="2012-03-06T00:00:00"/>
    <n v="10000"/>
    <n v="0"/>
    <n v="1"/>
    <n v="10001"/>
  </r>
  <r>
    <s v="S"/>
    <x v="89"/>
    <s v="REDWOOD FALLS"/>
    <s v="Phase 1 - EA"/>
    <d v="2012-01-20T00:00:00"/>
    <n v="85230"/>
    <n v="0"/>
    <n v="4486.3999999999996"/>
    <n v="89716.4"/>
  </r>
  <r>
    <s v="S"/>
    <x v="89"/>
    <s v="REDWOOD FALLS"/>
    <s v="Phase 1 - EA"/>
    <d v="2012-11-07T00:00:00"/>
    <n v="34701"/>
    <n v="0"/>
    <n v="2235.6"/>
    <n v="36936.6"/>
  </r>
  <r>
    <s v="S"/>
    <x v="89"/>
    <s v="REDWOOD FALLS"/>
    <s v="Phase 1 - EA"/>
    <d v="2013-02-12T00:00:00"/>
    <n v="7406"/>
    <n v="0"/>
    <n v="-20.05"/>
    <n v="7385.95"/>
  </r>
  <r>
    <s v="S"/>
    <x v="89"/>
    <s v="REDWOOD FALLS"/>
    <s v="Tractor, Mower, and Snow Blower"/>
    <d v="2013-02-26T00:00:00"/>
    <n v="0"/>
    <n v="91708.9"/>
    <n v="0"/>
    <n v="91708.9"/>
  </r>
  <r>
    <s v="S"/>
    <x v="89"/>
    <s v="REDWOOD FALLS"/>
    <s v="Update ALP &amp; exhibit a property map"/>
    <d v="2013-04-25T00:00:00"/>
    <n v="55063"/>
    <n v="0"/>
    <n v="6119"/>
    <n v="61182"/>
  </r>
  <r>
    <s v="S"/>
    <x v="89"/>
    <s v="REDWOOD FALLS"/>
    <s v="Update ALP &amp; exhibit a property map"/>
    <d v="2013-10-30T00:00:00"/>
    <n v="178"/>
    <n v="0"/>
    <n v="701"/>
    <n v="879"/>
  </r>
  <r>
    <s v="S"/>
    <x v="89"/>
    <s v="REDWOOD FALLS"/>
    <s v="Update ALP &amp; exhibit a property map"/>
    <d v="2014-01-28T00:00:00"/>
    <n v="6139"/>
    <n v="0"/>
    <n v="0"/>
    <n v="6139"/>
  </r>
  <r>
    <s v="S"/>
    <x v="89"/>
    <s v="REDWOOD FALLS"/>
    <s v="Obstruction removal runway 05/23"/>
    <d v="2015-02-04T00:00:00"/>
    <n v="44533"/>
    <n v="2749.19"/>
    <n v="2754.85"/>
    <n v="50037.04"/>
  </r>
  <r>
    <s v="S"/>
    <x v="89"/>
    <s v="REDWOOD FALLS"/>
    <s v="Obstruction removal runway 05/23"/>
    <d v="2015-08-10T00:00:00"/>
    <n v="5047"/>
    <n v="0"/>
    <n v="0"/>
    <n v="5047"/>
  </r>
  <r>
    <s v="S"/>
    <x v="89"/>
    <s v="REDWOOD FALLS"/>
    <s v="Acquire land in Fee and Easements for RPZ"/>
    <d v="2015-12-21T00:00:00"/>
    <n v="146657"/>
    <n v="8376.49"/>
    <n v="8378.25"/>
    <n v="163411.74"/>
  </r>
  <r>
    <s v="S"/>
    <x v="89"/>
    <s v="REDWOOD FALLS"/>
    <s v="Acquire land in Fee and Easements for RPZ"/>
    <d v="2016-07-12T00:00:00"/>
    <n v="10683"/>
    <n v="364.67"/>
    <n v="363.83"/>
    <n v="11411.5"/>
  </r>
  <r>
    <s v="S"/>
    <x v="89"/>
    <s v="REDWOOD FALLS"/>
    <s v="Repair - Replace Storm Damaged Hangar Door"/>
    <d v="2017-01-13T00:00:00"/>
    <n v="0"/>
    <n v="63161.74"/>
    <n v="15790.44"/>
    <n v="78952.179999999993"/>
  </r>
  <r>
    <s v="S"/>
    <x v="89"/>
    <s v="REDWOOD FALLS"/>
    <s v="Land Acqisition RWY 12 RPZ  &amp; Obstruction Removals"/>
    <d v="2016-12-22T00:00:00"/>
    <n v="76848"/>
    <n v="4269.42"/>
    <n v="4271.0600000000004"/>
    <n v="85388.479999999996"/>
  </r>
  <r>
    <s v="S"/>
    <x v="89"/>
    <s v="REDWOOD FALLS"/>
    <s v="Land Acqisition RWY 12 RPZ  &amp; Obstruction Removals"/>
    <d v="2017-10-30T00:00:00"/>
    <n v="46019"/>
    <n v="2556.62"/>
    <n v="2556.79"/>
    <n v="51132.41"/>
  </r>
  <r>
    <s v="S"/>
    <x v="89"/>
    <s v="REDWOOD FALLS"/>
    <s v="Runway 12/30 Crack Repair and East Apron and Taxi Lane Seal Coat Projects"/>
    <d v="2018-04-17T00:00:00"/>
    <n v="0"/>
    <n v="23000.95"/>
    <n v="5750.24"/>
    <n v="28751.190000000002"/>
  </r>
  <r>
    <s v="S"/>
    <x v="89"/>
    <s v="REDWOOD FALLS"/>
    <s v="7 Bay Hangar Construction Design"/>
    <d v="2018-03-23T00:00:00"/>
    <n v="31447"/>
    <n v="1747.09"/>
    <n v="1747.71"/>
    <n v="34941.799999999996"/>
  </r>
  <r>
    <s v="S"/>
    <x v="89"/>
    <s v="REDWOOD FALLS"/>
    <s v="7 Bay Hangar Construction Design"/>
    <d v="2018-10-16T00:00:00"/>
    <n v="38387"/>
    <n v="2339.29"/>
    <n v="2339.42"/>
    <n v="43065.71"/>
  </r>
  <r>
    <s v="S"/>
    <x v="89"/>
    <s v="REDWOOD FALLS"/>
    <s v="7 Bay Hangar Construction Design"/>
    <d v="2020-04-07T00:00:00"/>
    <n v="3720"/>
    <n v="0"/>
    <n v="0"/>
    <n v="3720"/>
  </r>
  <r>
    <s v="S"/>
    <x v="89"/>
    <s v="REDWOOD FALLS"/>
    <s v="Construct Hangar -(7 Bays)"/>
    <d v="2018-11-20T00:00:00"/>
    <n v="715492"/>
    <n v="39749.599999999999"/>
    <n v="39750.410000000003"/>
    <n v="794992.01"/>
  </r>
  <r>
    <s v="S"/>
    <x v="89"/>
    <s v="REDWOOD FALLS"/>
    <s v="Construct Hangar -(7 Bays)"/>
    <d v="2019-02-05T00:00:00"/>
    <n v="284677"/>
    <n v="15815.39"/>
    <n v="19851.95"/>
    <n v="320344.34000000003"/>
  </r>
  <r>
    <s v="S"/>
    <x v="89"/>
    <s v="REDWOOD FALLS"/>
    <s v="Construct Hangar -(7 Bays)"/>
    <d v="2019-04-08T00:00:00"/>
    <n v="115232"/>
    <n v="10511.45"/>
    <n v="9253.3700000000008"/>
    <n v="134996.82"/>
  </r>
  <r>
    <s v="S"/>
    <x v="89"/>
    <s v="REDWOOD FALLS"/>
    <s v="Parking Lot &amp; Entrance Road Seal Coat"/>
    <d v="2021-01-05T00:00:00"/>
    <n v="0"/>
    <n v="10488.83"/>
    <n v="4495.21"/>
    <n v="14984.04"/>
  </r>
  <r>
    <s v="S"/>
    <x v="89"/>
    <s v="REDWOOD FALLS"/>
    <s v="Maintenance Vehicle"/>
    <d v="2021-02-12T00:00:00"/>
    <n v="0"/>
    <n v="23931"/>
    <n v="10256"/>
    <n v="34187"/>
  </r>
  <r>
    <s v="S"/>
    <x v="89"/>
    <s v="REDWOOD FALLS"/>
    <s v="CARES Act Redwood Falls"/>
    <d v="1899-12-30T00:00:00"/>
    <n v="30000"/>
    <n v="0"/>
    <n v="0"/>
    <n v="30000"/>
  </r>
  <r>
    <s v="S"/>
    <x v="89"/>
    <s v="REDWOOD FALLS"/>
    <s v="LAND (DIRECT FEDERAL)"/>
    <d v="1978-02-22T00:00:00"/>
    <n v="36623.56"/>
    <n v="0"/>
    <n v="0"/>
    <n v="36623.56"/>
  </r>
  <r>
    <s v="S"/>
    <x v="90"/>
    <s v="ROCHESTER"/>
    <s v="BASE &amp; BIT. SURFACE 100"/>
    <d v="1948-10-20T00:00:00"/>
    <n v="0"/>
    <n v="63512.52"/>
    <n v="0"/>
    <n v="63512.52"/>
  </r>
  <r>
    <s v="S"/>
    <x v="90"/>
    <s v="ROCHESTER"/>
    <s v="TAXIWAY &amp; APRON REINFORCEMENT"/>
    <d v="1949-07-11T00:00:00"/>
    <n v="144981.98000000001"/>
    <n v="84988.44"/>
    <n v="59993.54"/>
    <n v="289963.96000000002"/>
  </r>
  <r>
    <s v="S"/>
    <x v="90"/>
    <s v="ROCHESTER"/>
    <s v="SEAL COAT"/>
    <d v="1950-12-29T00:00:00"/>
    <n v="7731.99"/>
    <n v="5154.66"/>
    <n v="2577.33"/>
    <n v="15463.98"/>
  </r>
  <r>
    <s v="S"/>
    <x v="90"/>
    <s v="ROCHESTER"/>
    <s v="RUNWAY LIGHTING"/>
    <d v="1954-05-10T00:00:00"/>
    <n v="2814.93"/>
    <n v="2543.29"/>
    <n v="1271.6400000000001"/>
    <n v="6629.86"/>
  </r>
  <r>
    <s v="S"/>
    <x v="90"/>
    <s v="ROCHESTER"/>
    <s v="BIT. RESURF."/>
    <d v="1953-11-23T00:00:00"/>
    <n v="0"/>
    <n v="33871.03"/>
    <n v="16935.52"/>
    <n v="50806.55"/>
  </r>
  <r>
    <s v="S"/>
    <x v="90"/>
    <s v="ROCHESTER"/>
    <s v="SEAL COAT RUNWAYS"/>
    <d v="1955-12-12T00:00:00"/>
    <n v="0"/>
    <n v="9555.18"/>
    <n v="4777.59"/>
    <n v="14332.77"/>
  </r>
  <r>
    <s v="S"/>
    <x v="90"/>
    <s v="ROCHESTER"/>
    <s v="GRADE AND DRAIN"/>
    <d v="1967-04-17T00:00:00"/>
    <n v="249709.68"/>
    <n v="169834.79"/>
    <n v="89959.9"/>
    <n v="509504.37"/>
  </r>
  <r>
    <s v="S"/>
    <x v="90"/>
    <s v="ROCHESTER"/>
    <s v="ELEC. DUCTS"/>
    <d v="1967-02-20T00:00:00"/>
    <n v="19261.75"/>
    <n v="12841.16"/>
    <n v="6420.58"/>
    <n v="38523.49"/>
  </r>
  <r>
    <s v="S"/>
    <x v="90"/>
    <s v="ROCHESTER"/>
    <s v="PAVING"/>
    <d v="1963-01-24T00:00:00"/>
    <n v="445725.3"/>
    <n v="298300"/>
    <n v="150921.78"/>
    <n v="894947.08000000007"/>
  </r>
  <r>
    <s v="S"/>
    <x v="90"/>
    <s v="ROCHESTER"/>
    <s v="Terminal &amp; Service Bldg. Roof Repair"/>
    <d v="1997-09-24T00:00:00"/>
    <n v="0"/>
    <n v="4745.63"/>
    <n v="3163.75"/>
    <n v="7909.38"/>
  </r>
  <r>
    <s v="S"/>
    <x v="90"/>
    <s v="ROCHESTER"/>
    <s v="Terminal &amp; Service Bldg. Roof Repair"/>
    <d v="1997-11-13T00:00:00"/>
    <n v="0"/>
    <n v="63316.01"/>
    <n v="42210.67"/>
    <n v="105526.68"/>
  </r>
  <r>
    <s v="S"/>
    <x v="90"/>
    <s v="ROCHESTER"/>
    <s v="Terminal &amp; Service Bldg. Roof Repair"/>
    <d v="1998-02-05T00:00:00"/>
    <n v="0"/>
    <n v="32475.56"/>
    <n v="21650.37"/>
    <n v="54125.93"/>
  </r>
  <r>
    <s v="S"/>
    <x v="90"/>
    <s v="ROCHESTER"/>
    <s v="Crack Repair, Bit. Taxiways &amp; Apron"/>
    <d v="1997-11-04T00:00:00"/>
    <n v="0"/>
    <n v="16399.849999999999"/>
    <n v="8199.92"/>
    <n v="24599.769999999997"/>
  </r>
  <r>
    <s v="S"/>
    <x v="90"/>
    <s v="ROCHESTER"/>
    <s v="PAVEMENT MARKING"/>
    <d v="1997-10-31T00:00:00"/>
    <n v="0"/>
    <n v="11062.18"/>
    <n v="7374.78"/>
    <n v="18436.96"/>
  </r>
  <r>
    <s v="S"/>
    <x v="90"/>
    <s v="ROCHESTER"/>
    <s v="Airport Signs"/>
    <d v="1998-01-07T00:00:00"/>
    <n v="0"/>
    <n v="5004.45"/>
    <n v="3336.3"/>
    <n v="8340.75"/>
  </r>
  <r>
    <s v="S"/>
    <x v="90"/>
    <s v="ROCHESTER"/>
    <s v="Storm Water Pollution Prevention Plan"/>
    <d v="1998-06-25T00:00:00"/>
    <n v="0"/>
    <n v="18667.419999999998"/>
    <n v="12444.94"/>
    <n v="31112.36"/>
  </r>
  <r>
    <s v="S"/>
    <x v="90"/>
    <s v="ROCHESTER"/>
    <s v="Storm Water Pollution Prevention Plan"/>
    <d v="1999-03-24T00:00:00"/>
    <n v="0"/>
    <n v="502.58"/>
    <n v="2142.7399999999998"/>
    <n v="2645.3199999999997"/>
  </r>
  <r>
    <s v="S"/>
    <x v="90"/>
    <s v="ROCHESTER"/>
    <s v="Storm Water Pollution Prevention Plan"/>
    <d v="1999-03-24T00:00:00"/>
    <n v="0"/>
    <n v="2711.52"/>
    <n v="0"/>
    <n v="2711.52"/>
  </r>
  <r>
    <s v="S"/>
    <x v="90"/>
    <s v="ROCHESTER"/>
    <s v="Storm Water Pollution Prevention Plan"/>
    <d v="1999-05-28T00:00:00"/>
    <n v="0"/>
    <n v="4723.58"/>
    <n v="3149.05"/>
    <n v="7872.63"/>
  </r>
  <r>
    <s v="S"/>
    <x v="90"/>
    <s v="ROCHESTER"/>
    <s v="Storm Water Pollution Prevention Plan"/>
    <d v="2000-01-11T00:00:00"/>
    <n v="0"/>
    <n v="5862.32"/>
    <n v="3908.21"/>
    <n v="9770.5299999999988"/>
  </r>
  <r>
    <s v="S"/>
    <x v="90"/>
    <s v="ROCHESTER"/>
    <s v="Air Cargo Apron Paving"/>
    <d v="1998-08-19T00:00:00"/>
    <n v="30303"/>
    <n v="122835.36"/>
    <n v="298608.68"/>
    <n v="451747.04"/>
  </r>
  <r>
    <s v="S"/>
    <x v="90"/>
    <s v="ROCHESTER"/>
    <s v="Air Cargo Apron Paving"/>
    <d v="1998-09-17T00:00:00"/>
    <n v="56775"/>
    <n v="138944.79999999999"/>
    <n v="484368.06"/>
    <n v="680087.86"/>
  </r>
  <r>
    <s v="S"/>
    <x v="90"/>
    <s v="ROCHESTER"/>
    <s v="Air Cargo Apron Paving"/>
    <d v="1998-10-08T00:00:00"/>
    <n v="2676"/>
    <n v="6547.17"/>
    <n v="23496.01"/>
    <n v="32719.18"/>
  </r>
  <r>
    <s v="S"/>
    <x v="90"/>
    <s v="ROCHESTER"/>
    <s v="Air Cargo Apron Paving"/>
    <d v="1998-10-22T00:00:00"/>
    <n v="93431"/>
    <n v="228652.79"/>
    <n v="586827.25"/>
    <n v="908911.04"/>
  </r>
  <r>
    <s v="S"/>
    <x v="90"/>
    <s v="ROCHESTER"/>
    <s v="Air Cargo Apron Paving"/>
    <d v="1999-01-28T00:00:00"/>
    <n v="26611"/>
    <n v="65124.67"/>
    <n v="0"/>
    <n v="91735.67"/>
  </r>
  <r>
    <s v="S"/>
    <x v="90"/>
    <s v="ROCHESTER"/>
    <s v="Air Cargo Apron Paving"/>
    <d v="1999-03-03T00:00:00"/>
    <n v="65645"/>
    <n v="24328.63"/>
    <n v="0"/>
    <n v="89973.63"/>
  </r>
  <r>
    <s v="S"/>
    <x v="90"/>
    <s v="ROCHESTER"/>
    <s v="Air Cargo Apron Paving"/>
    <d v="1999-05-06T00:00:00"/>
    <n v="473068"/>
    <n v="5899.64"/>
    <n v="-383418.16"/>
    <n v="95549.48000000004"/>
  </r>
  <r>
    <s v="S"/>
    <x v="90"/>
    <s v="ROCHESTER"/>
    <s v="Air Cargo Apron Paving"/>
    <d v="1999-06-10T00:00:00"/>
    <n v="1212"/>
    <n v="879.85"/>
    <n v="2305.14"/>
    <n v="4396.99"/>
  </r>
  <r>
    <s v="S"/>
    <x v="90"/>
    <s v="ROCHESTER"/>
    <s v="Air Cargo Apron Paving"/>
    <d v="1999-08-11T00:00:00"/>
    <n v="226794"/>
    <n v="1998.94"/>
    <n v="-218803.82"/>
    <n v="9989.1199999999953"/>
  </r>
  <r>
    <s v="S"/>
    <x v="90"/>
    <s v="ROCHESTER"/>
    <s v="Air Cargo Apron Paving"/>
    <d v="1999-12-09T00:00:00"/>
    <n v="17432"/>
    <n v="4788.1499999999996"/>
    <n v="21567.759999999998"/>
    <n v="43787.91"/>
  </r>
  <r>
    <s v="S"/>
    <x v="90"/>
    <s v="ROCHESTER"/>
    <s v="Air Cargo Apron Paving"/>
    <d v="1999-12-09T00:00:00"/>
    <n v="0"/>
    <n v="4968.0200000000004"/>
    <n v="0"/>
    <n v="4968.0200000000004"/>
  </r>
  <r>
    <s v="S"/>
    <x v="90"/>
    <s v="ROCHESTER"/>
    <s v="Air Cargo Apron Paving"/>
    <d v="2000-01-05T00:00:00"/>
    <n v="11223"/>
    <n v="0"/>
    <n v="89523.89"/>
    <n v="100746.89"/>
  </r>
  <r>
    <s v="S"/>
    <x v="90"/>
    <s v="ROCHESTER"/>
    <s v="Air Cargo Apron Paving"/>
    <d v="2000-01-05T00:00:00"/>
    <n v="0"/>
    <n v="46081.16"/>
    <n v="0"/>
    <n v="46081.16"/>
  </r>
  <r>
    <s v="S"/>
    <x v="90"/>
    <s v="ROCHESTER"/>
    <s v="Air Cargo Apron Paving"/>
    <d v="2000-01-05T00:00:00"/>
    <n v="66866"/>
    <n v="0"/>
    <n v="0"/>
    <n v="66866"/>
  </r>
  <r>
    <s v="S"/>
    <x v="90"/>
    <s v="ROCHESTER"/>
    <s v="SRE; Loader"/>
    <d v="1998-10-20T00:00:00"/>
    <n v="0"/>
    <n v="100626.48"/>
    <n v="67084.320000000007"/>
    <n v="167710.79999999999"/>
  </r>
  <r>
    <s v="S"/>
    <x v="90"/>
    <s v="ROCHESTER"/>
    <s v="Site Prep. T-Hangar &amp; Misc. Paving"/>
    <d v="1999-10-06T00:00:00"/>
    <n v="0"/>
    <n v="32916.26"/>
    <n v="25093.11"/>
    <n v="58009.37"/>
  </r>
  <r>
    <s v="S"/>
    <x v="90"/>
    <s v="ROCHESTER"/>
    <s v="Site Prep. T-Hangar &amp; Misc. Paving"/>
    <d v="1999-12-08T00:00:00"/>
    <n v="0"/>
    <n v="57938.46"/>
    <n v="47506.22"/>
    <n v="105444.68"/>
  </r>
  <r>
    <s v="S"/>
    <x v="90"/>
    <s v="ROCHESTER"/>
    <s v="Site Prep. T-Hangar &amp; Misc. Paving"/>
    <d v="2000-01-11T00:00:00"/>
    <n v="0"/>
    <n v="7743.82"/>
    <n v="6068.53"/>
    <n v="13812.349999999999"/>
  </r>
  <r>
    <s v="S"/>
    <x v="90"/>
    <s v="ROCHESTER"/>
    <s v="Pavement  Marking"/>
    <d v="1999-02-11T00:00:00"/>
    <n v="0"/>
    <n v="4253.12"/>
    <n v="2835.41"/>
    <n v="7088.53"/>
  </r>
  <r>
    <s v="S"/>
    <x v="90"/>
    <s v="ROCHESTER"/>
    <s v="Pavement  Marking"/>
    <d v="1999-05-28T00:00:00"/>
    <n v="0"/>
    <n v="3751.41"/>
    <n v="2500.94"/>
    <n v="6252.35"/>
  </r>
  <r>
    <s v="S"/>
    <x v="90"/>
    <s v="ROCHESTER"/>
    <s v="WEATHER BUREAU BUILDING"/>
    <d v="1963-01-24T00:00:00"/>
    <n v="203519.82"/>
    <n v="135690.31"/>
    <n v="68215.27"/>
    <n v="407425.4"/>
  </r>
  <r>
    <s v="S"/>
    <x v="90"/>
    <s v="ROCHESTER"/>
    <s v="Maintenance Utility Vehicles"/>
    <d v="1999-11-04T00:00:00"/>
    <n v="0"/>
    <n v="35015.4"/>
    <n v="23343.599999999999"/>
    <n v="58359"/>
  </r>
  <r>
    <s v="S"/>
    <x v="90"/>
    <s v="ROCHESTER"/>
    <s v="PCB Transform. Removal &amp;  Emergency Gen."/>
    <d v="1999-11-16T00:00:00"/>
    <n v="0"/>
    <n v="117076.64"/>
    <n v="78051.100000000006"/>
    <n v="195127.74"/>
  </r>
  <r>
    <s v="S"/>
    <x v="90"/>
    <s v="ROCHESTER"/>
    <s v="Tarpley Brake Meter"/>
    <d v="1999-12-07T00:00:00"/>
    <n v="0"/>
    <n v="2981.85"/>
    <n v="1987.9"/>
    <n v="4969.75"/>
  </r>
  <r>
    <s v="S"/>
    <x v="90"/>
    <s v="ROCHESTER"/>
    <s v="Exterior Ceiling Replace. Term.Bldg."/>
    <d v="1999-12-21T00:00:00"/>
    <n v="0"/>
    <n v="3419.12"/>
    <n v="2279.41"/>
    <n v="5698.53"/>
  </r>
  <r>
    <s v="S"/>
    <x v="90"/>
    <s v="ROCHESTER"/>
    <s v="Exterior Ceiling Replace. Term.Bldg."/>
    <d v="2000-07-13T00:00:00"/>
    <n v="0"/>
    <n v="37521.56"/>
    <n v="25014.37"/>
    <n v="62535.929999999993"/>
  </r>
  <r>
    <s v="S"/>
    <x v="90"/>
    <s v="ROCHESTER"/>
    <s v="Exterior Ceiling Replace. Term.Bldg."/>
    <d v="2000-09-19T00:00:00"/>
    <n v="0"/>
    <n v="5351.74"/>
    <n v="-3577.72"/>
    <n v="1774.02"/>
  </r>
  <r>
    <s v="S"/>
    <x v="90"/>
    <s v="ROCHESTER"/>
    <s v="Exterior Ceiling Replace. Term.Bldg."/>
    <d v="2001-01-30T00:00:00"/>
    <n v="0"/>
    <n v="0"/>
    <n v="7145.55"/>
    <n v="7145.55"/>
  </r>
  <r>
    <s v="S"/>
    <x v="90"/>
    <s v="ROCHESTER"/>
    <s v="Terminal Imprvmts:Canopy, Road/SW,Asbest"/>
    <d v="2000-07-13T00:00:00"/>
    <n v="0"/>
    <n v="215131.61"/>
    <n v="143421.07999999999"/>
    <n v="358552.68999999994"/>
  </r>
  <r>
    <s v="S"/>
    <x v="90"/>
    <s v="ROCHESTER"/>
    <s v="Terminal Imprvmts:Canopy, Road/SW,Asbest"/>
    <d v="2000-09-19T00:00:00"/>
    <n v="0"/>
    <n v="532058.89"/>
    <n v="354705.89"/>
    <n v="886764.78"/>
  </r>
  <r>
    <s v="S"/>
    <x v="90"/>
    <s v="ROCHESTER"/>
    <s v="Terminal Imprvmts:Canopy, Road/SW,Asbest"/>
    <d v="2001-04-04T00:00:00"/>
    <n v="0"/>
    <n v="82809.5"/>
    <n v="588990.44999999995"/>
    <n v="671799.95"/>
  </r>
  <r>
    <s v="S"/>
    <x v="90"/>
    <s v="ROCHESTER"/>
    <s v="Terminal Imprvmts:Canopy, Road/SW,Asbest"/>
    <d v="2001-04-04T00:00:00"/>
    <n v="0"/>
    <n v="91000"/>
    <n v="0"/>
    <n v="91000"/>
  </r>
  <r>
    <s v="S"/>
    <x v="90"/>
    <s v="ROCHESTER"/>
    <s v="AIRPORT ENTR RD IMPR &amp; PARKING LOT EXP"/>
    <d v="2000-09-13T00:00:00"/>
    <n v="0"/>
    <n v="31863.16"/>
    <n v="21242.1"/>
    <n v="53105.259999999995"/>
  </r>
  <r>
    <s v="S"/>
    <x v="90"/>
    <s v="ROCHESTER"/>
    <s v="AIRPORT ENTR RD IMPR &amp; PARKING LOT EXP"/>
    <d v="2000-10-20T00:00:00"/>
    <n v="0"/>
    <n v="98337.83"/>
    <n v="65558.559999999998"/>
    <n v="163896.39000000001"/>
  </r>
  <r>
    <s v="S"/>
    <x v="90"/>
    <s v="ROCHESTER"/>
    <s v="AIRPORT ENTR RD IMPR &amp; PARKING LOT EXP"/>
    <d v="2001-04-13T00:00:00"/>
    <n v="0"/>
    <n v="226950.23"/>
    <n v="551791.29"/>
    <n v="778741.52"/>
  </r>
  <r>
    <s v="S"/>
    <x v="90"/>
    <s v="ROCHESTER"/>
    <s v="AIRPORT ENTR RD IMPR &amp; PARKING LOT EXP"/>
    <d v="2002-02-22T00:00:00"/>
    <n v="0"/>
    <n v="5848.78"/>
    <n v="58277.88"/>
    <n v="64126.659999999996"/>
  </r>
  <r>
    <s v="S"/>
    <x v="90"/>
    <s v="ROCHESTER"/>
    <s v="AIRPORT ENTR RD IMPR &amp; PARKING LOT EXP"/>
    <d v="2003-11-04T00:00:00"/>
    <n v="0"/>
    <n v="46323.75"/>
    <n v="0"/>
    <n v="46323.75"/>
  </r>
  <r>
    <s v="S"/>
    <x v="90"/>
    <s v="ROCHESTER"/>
    <s v="RWY/TWY 2/20 EXT Phs I &amp; II/APRON/ARFF"/>
    <d v="2000-10-23T00:00:00"/>
    <n v="1990033"/>
    <n v="0"/>
    <n v="221114.78"/>
    <n v="2211147.7799999998"/>
  </r>
  <r>
    <s v="S"/>
    <x v="90"/>
    <s v="ROCHESTER"/>
    <s v="RWY/TWY 2/20 EXT Phs I &amp; II/APRON/ARFF"/>
    <d v="2000-10-27T00:00:00"/>
    <n v="462820"/>
    <n v="0"/>
    <n v="51424.81"/>
    <n v="514244.81"/>
  </r>
  <r>
    <s v="S"/>
    <x v="90"/>
    <s v="ROCHESTER"/>
    <s v="RWY/TWY 2/20 EXT Phs I &amp; II/APRON/ARFF"/>
    <d v="2000-11-02T00:00:00"/>
    <n v="80034"/>
    <n v="0"/>
    <n v="8892.7000000000007"/>
    <n v="88926.7"/>
  </r>
  <r>
    <s v="S"/>
    <x v="90"/>
    <s v="ROCHESTER"/>
    <s v="RWY/TWY 2/20 EXT Phs I &amp; II/APRON/ARFF"/>
    <d v="2000-11-16T00:00:00"/>
    <n v="1237710"/>
    <n v="0"/>
    <n v="137523.95000000001"/>
    <n v="1375233.95"/>
  </r>
  <r>
    <s v="S"/>
    <x v="90"/>
    <s v="ROCHESTER"/>
    <s v="RWY/TWY 2/20 EXT Phs I &amp; II/APRON/ARFF"/>
    <d v="2001-03-22T00:00:00"/>
    <n v="185301"/>
    <n v="0"/>
    <n v="1913813.39"/>
    <n v="2099114.3899999997"/>
  </r>
  <r>
    <s v="S"/>
    <x v="90"/>
    <s v="ROCHESTER"/>
    <s v="RWY/TWY 2/20 EXT Phs I &amp; II/APRON/ARFF"/>
    <d v="2001-04-30T00:00:00"/>
    <n v="78786"/>
    <n v="0"/>
    <n v="99556.94"/>
    <n v="178342.94"/>
  </r>
  <r>
    <s v="S"/>
    <x v="90"/>
    <s v="ROCHESTER"/>
    <s v="RWY/TWY 2/20 EXT Phs I &amp; II/APRON/ARFF"/>
    <d v="2001-05-29T00:00:00"/>
    <n v="45094"/>
    <n v="0"/>
    <n v="5011.1000000000004"/>
    <n v="50105.1"/>
  </r>
  <r>
    <s v="S"/>
    <x v="90"/>
    <s v="ROCHESTER"/>
    <s v="RWY/TWY 2/20 EXT Phs I &amp; II/APRON/ARFF"/>
    <d v="2001-09-21T00:00:00"/>
    <n v="212862"/>
    <n v="0"/>
    <n v="23649.919999999998"/>
    <n v="236511.91999999998"/>
  </r>
  <r>
    <s v="S"/>
    <x v="90"/>
    <s v="ROCHESTER"/>
    <s v="RWY/TWY 2/20 EXT Phs I &amp; II/APRON/ARFF"/>
    <d v="2002-04-03T00:00:00"/>
    <n v="2712"/>
    <n v="0"/>
    <n v="301.11"/>
    <n v="3013.11"/>
  </r>
  <r>
    <s v="S"/>
    <x v="90"/>
    <s v="ROCHESTER"/>
    <s v="RWY/TWY 2/20 EXT Phs I &amp; II/APRON/ARFF"/>
    <d v="2002-05-22T00:00:00"/>
    <n v="1084"/>
    <n v="0"/>
    <n v="120.48"/>
    <n v="1204.48"/>
  </r>
  <r>
    <s v="S"/>
    <x v="90"/>
    <s v="ROCHESTER"/>
    <s v="WILDLIFE HAZARD ASSESSMENT"/>
    <d v="2001-05-29T00:00:00"/>
    <n v="0"/>
    <n v="1857.47"/>
    <n v="1238.31"/>
    <n v="3095.7799999999997"/>
  </r>
  <r>
    <s v="S"/>
    <x v="90"/>
    <s v="ROCHESTER"/>
    <s v="WILDLIFE HAZARD ASSESSMENT"/>
    <d v="2002-04-03T00:00:00"/>
    <n v="0"/>
    <n v="2140.4699999999998"/>
    <n v="1426.98"/>
    <n v="3567.45"/>
  </r>
  <r>
    <s v="S"/>
    <x v="90"/>
    <s v="ROCHESTER"/>
    <s v="WILDLIFE HAZARD ASSESSMENT"/>
    <d v="2002-05-17T00:00:00"/>
    <n v="0"/>
    <n v="5538.6"/>
    <n v="3692.41"/>
    <n v="9231.01"/>
  </r>
  <r>
    <s v="S"/>
    <x v="90"/>
    <s v="ROCHESTER"/>
    <s v="HANGAR SITE PREPARATION"/>
    <d v="2001-07-10T00:00:00"/>
    <n v="0"/>
    <n v="1776.23"/>
    <n v="1776.22"/>
    <n v="3552.45"/>
  </r>
  <r>
    <s v="S"/>
    <x v="90"/>
    <s v="ROCHESTER"/>
    <s v="HANGAR SITE PREPARATION"/>
    <d v="2002-04-03T00:00:00"/>
    <n v="0"/>
    <n v="73723.77"/>
    <n v="73723.78"/>
    <n v="147447.54999999999"/>
  </r>
  <r>
    <s v="S"/>
    <x v="90"/>
    <s v="ROCHESTER"/>
    <s v="HANGAR SITE PREPARATION"/>
    <d v="2003-11-04T00:00:00"/>
    <n v="0"/>
    <n v="623.72"/>
    <n v="623.63"/>
    <n v="1247.3499999999999"/>
  </r>
  <r>
    <s v="S"/>
    <x v="90"/>
    <s v="ROCHESTER"/>
    <s v="SURFACE ROADS AND PARK AREA"/>
    <d v="1961-05-29T00:00:00"/>
    <n v="0"/>
    <n v="44651.25"/>
    <n v="65007.42"/>
    <n v="109658.67"/>
  </r>
  <r>
    <s v="S"/>
    <x v="90"/>
    <s v="ROCHESTER"/>
    <s v="Main Term Exp &amp; EA RWY 13/31 Ext. AIP-18"/>
    <d v="2001-09-06T00:00:00"/>
    <n v="210679"/>
    <n v="0"/>
    <n v="23409.38"/>
    <n v="234088.38"/>
  </r>
  <r>
    <s v="S"/>
    <x v="90"/>
    <s v="ROCHESTER"/>
    <s v="Main Term Exp &amp; EA RWY 13/31 Ext. AIP-18"/>
    <d v="2001-09-21T00:00:00"/>
    <n v="92095"/>
    <n v="0"/>
    <n v="10233.9"/>
    <n v="102328.9"/>
  </r>
  <r>
    <s v="S"/>
    <x v="90"/>
    <s v="ROCHESTER"/>
    <s v="Main Term Exp &amp; EA RWY 13/31 Ext. AIP-18"/>
    <d v="2002-02-20T00:00:00"/>
    <n v="389503"/>
    <n v="0"/>
    <n v="43277.73"/>
    <n v="432780.73"/>
  </r>
  <r>
    <s v="S"/>
    <x v="90"/>
    <s v="ROCHESTER"/>
    <s v="Main Term Exp &amp; EA RWY 13/31 Ext. AIP-18"/>
    <d v="2002-02-27T00:00:00"/>
    <n v="82483"/>
    <n v="0"/>
    <n v="9165.41"/>
    <n v="91648.41"/>
  </r>
  <r>
    <s v="S"/>
    <x v="90"/>
    <s v="ROCHESTER"/>
    <s v="Main Term Exp &amp; EA RWY 13/31 Ext. AIP-18"/>
    <d v="2002-04-03T00:00:00"/>
    <n v="5994"/>
    <n v="0"/>
    <n v="666.37"/>
    <n v="6660.37"/>
  </r>
  <r>
    <s v="S"/>
    <x v="90"/>
    <s v="ROCHESTER"/>
    <s v="Main Term Exp &amp; EA RWY 13/31 Ext. AIP-18"/>
    <d v="2002-05-22T00:00:00"/>
    <n v="284045"/>
    <n v="0"/>
    <n v="31559.19"/>
    <n v="315604.19"/>
  </r>
  <r>
    <s v="S"/>
    <x v="90"/>
    <s v="ROCHESTER"/>
    <s v="Main Term Exp &amp; EA RWY 13/31 Ext. AIP-18"/>
    <d v="2002-07-02T00:00:00"/>
    <n v="135807"/>
    <n v="0"/>
    <n v="15089"/>
    <n v="150896"/>
  </r>
  <r>
    <s v="S"/>
    <x v="90"/>
    <s v="ROCHESTER"/>
    <s v="Main Term Exp &amp; EA RWY 13/31 Ext. AIP-18"/>
    <d v="2003-06-13T00:00:00"/>
    <n v="217394"/>
    <n v="0"/>
    <n v="24154.02"/>
    <n v="241548.02"/>
  </r>
  <r>
    <s v="S"/>
    <x v="90"/>
    <s v="ROCHESTER"/>
    <s v="Main Term Exp &amp; EA RWY 13/31 Ext. AIP-18"/>
    <d v="2003-08-12T00:00:00"/>
    <n v="1928"/>
    <n v="0"/>
    <n v="0"/>
    <n v="1928"/>
  </r>
  <r>
    <s v="S"/>
    <x v="90"/>
    <s v="ROCHESTER"/>
    <s v="Main Term Exp &amp; EA RWY 13/31 Ext. AIP-18"/>
    <d v="2003-09-08T00:00:00"/>
    <n v="33255"/>
    <n v="0"/>
    <n v="3911.83"/>
    <n v="37166.83"/>
  </r>
  <r>
    <s v="S"/>
    <x v="90"/>
    <s v="ROCHESTER"/>
    <s v="Mower and Sweeper Equipment Purchase"/>
    <d v="2001-04-13T00:00:00"/>
    <n v="0"/>
    <n v="83328.160000000003"/>
    <n v="55552.11"/>
    <n v="138880.27000000002"/>
  </r>
  <r>
    <s v="S"/>
    <x v="90"/>
    <s v="ROCHESTER"/>
    <s v="Mower and Sweeper Equipment Purchase"/>
    <d v="2001-04-30T00:00:00"/>
    <n v="0"/>
    <n v="648.84"/>
    <n v="432.89"/>
    <n v="1081.73"/>
  </r>
  <r>
    <s v="S"/>
    <x v="90"/>
    <s v="ROCHESTER"/>
    <s v="GA A/D Building"/>
    <d v="2001-08-31T00:00:00"/>
    <n v="0"/>
    <n v="31397.75"/>
    <n v="42266.71"/>
    <n v="73664.459999999992"/>
  </r>
  <r>
    <s v="S"/>
    <x v="90"/>
    <s v="ROCHESTER"/>
    <s v="GA A/D Building"/>
    <d v="2001-09-24T00:00:00"/>
    <n v="0"/>
    <n v="92455.88"/>
    <n v="117176.1"/>
    <n v="209631.98"/>
  </r>
  <r>
    <s v="S"/>
    <x v="90"/>
    <s v="ROCHESTER"/>
    <s v="GA A/D Building"/>
    <d v="2002-02-06T00:00:00"/>
    <n v="0"/>
    <n v="258511.91"/>
    <n v="243367.32"/>
    <n v="501879.23"/>
  </r>
  <r>
    <s v="S"/>
    <x v="90"/>
    <s v="ROCHESTER"/>
    <s v="GA A/D Building"/>
    <d v="2002-04-03T00:00:00"/>
    <n v="0"/>
    <n v="107447.39"/>
    <n v="144798.51999999999"/>
    <n v="252245.90999999997"/>
  </r>
  <r>
    <s v="S"/>
    <x v="90"/>
    <s v="ROCHESTER"/>
    <s v="GA A/D Building"/>
    <d v="2002-05-17T00:00:00"/>
    <n v="0"/>
    <n v="171260.17"/>
    <n v="188972.43"/>
    <n v="360232.6"/>
  </r>
  <r>
    <s v="S"/>
    <x v="90"/>
    <s v="ROCHESTER"/>
    <s v="GA A/D Building"/>
    <d v="2002-07-09T00:00:00"/>
    <n v="0"/>
    <n v="85218.27"/>
    <n v="115689.73"/>
    <n v="200908"/>
  </r>
  <r>
    <s v="S"/>
    <x v="90"/>
    <s v="ROCHESTER"/>
    <s v="GA A/D Building"/>
    <d v="2002-11-07T00:00:00"/>
    <n v="0"/>
    <n v="3645.91"/>
    <n v="4912.55"/>
    <n v="8558.4599999999991"/>
  </r>
  <r>
    <s v="S"/>
    <x v="90"/>
    <s v="ROCHESTER"/>
    <s v="GA A/D Building"/>
    <d v="2006-03-22T00:00:00"/>
    <n v="0"/>
    <n v="45029.67"/>
    <n v="54949.69"/>
    <n v="99979.36"/>
  </r>
  <r>
    <s v="S"/>
    <x v="90"/>
    <s v="ROCHESTER"/>
    <s v="GA Apron Rehab, Expansion, &amp; Lighting"/>
    <d v="2001-07-10T00:00:00"/>
    <n v="0"/>
    <n v="13317"/>
    <n v="8877.98"/>
    <n v="22194.98"/>
  </r>
  <r>
    <s v="S"/>
    <x v="90"/>
    <s v="ROCHESTER"/>
    <s v="GA Apron Rehab, Expansion, &amp; Lighting"/>
    <d v="2001-09-24T00:00:00"/>
    <n v="0"/>
    <n v="330844.68"/>
    <n v="220563.12"/>
    <n v="551407.80000000005"/>
  </r>
  <r>
    <s v="S"/>
    <x v="90"/>
    <s v="ROCHESTER"/>
    <s v="GA Apron Rehab, Expansion, &amp; Lighting"/>
    <d v="2002-02-11T00:00:00"/>
    <n v="0"/>
    <n v="9034.2000000000007"/>
    <n v="6022.8"/>
    <n v="15057"/>
  </r>
  <r>
    <s v="S"/>
    <x v="90"/>
    <s v="ROCHESTER"/>
    <s v="GA Apron Rehab, Expansion, &amp; Lighting"/>
    <d v="2002-03-05T00:00:00"/>
    <n v="0"/>
    <n v="107165.08"/>
    <n v="71443.39"/>
    <n v="178608.47"/>
  </r>
  <r>
    <s v="S"/>
    <x v="90"/>
    <s v="ROCHESTER"/>
    <s v="GA Apron Rehab, Expansion, &amp; Lighting"/>
    <d v="2002-03-26T00:00:00"/>
    <n v="0"/>
    <n v="13396.94"/>
    <n v="8931.2999999999993"/>
    <n v="22328.239999999998"/>
  </r>
  <r>
    <s v="S"/>
    <x v="90"/>
    <s v="ROCHESTER"/>
    <s v="Storm Water Management Plan"/>
    <d v="2002-10-30T00:00:00"/>
    <n v="0"/>
    <n v="13596.77"/>
    <n v="9064.51"/>
    <n v="22661.279999999999"/>
  </r>
  <r>
    <s v="S"/>
    <x v="90"/>
    <s v="ROCHESTER"/>
    <s v="Storm Water Management Plan"/>
    <d v="2003-05-13T00:00:00"/>
    <n v="0"/>
    <n v="6203.23"/>
    <n v="4135.49"/>
    <n v="10338.719999999999"/>
  </r>
  <r>
    <s v="S"/>
    <x v="90"/>
    <s v="ROCHESTER"/>
    <s v="Storm Water Management Plan"/>
    <d v="2003-12-10T00:00:00"/>
    <n v="0"/>
    <n v="7407.58"/>
    <n v="4938.3999999999996"/>
    <n v="12345.98"/>
  </r>
  <r>
    <s v="S"/>
    <x v="90"/>
    <s v="ROCHESTER"/>
    <s v="Water Main &amp; Ovrly Braatas Dr"/>
    <d v="2002-11-18T00:00:00"/>
    <n v="0"/>
    <n v="81238.06"/>
    <n v="48640.959999999999"/>
    <n v="129879.01999999999"/>
  </r>
  <r>
    <s v="S"/>
    <x v="90"/>
    <s v="ROCHESTER"/>
    <s v="Water Main &amp; Ovrly Braatas Dr"/>
    <d v="2003-01-27T00:00:00"/>
    <n v="0"/>
    <n v="18784.439999999999"/>
    <n v="10957.59"/>
    <n v="29742.03"/>
  </r>
  <r>
    <s v="S"/>
    <x v="90"/>
    <s v="ROCHESTER"/>
    <s v="Water Main &amp; Ovrly Braatas Dr"/>
    <d v="2003-05-15T00:00:00"/>
    <n v="0"/>
    <n v="0"/>
    <n v="7083.13"/>
    <n v="7083.13"/>
  </r>
  <r>
    <s v="S"/>
    <x v="90"/>
    <s v="ROCHESTER"/>
    <s v="Prm Rd rwy 20, Jet Br, ect AIP-19"/>
    <d v="2002-11-07T00:00:00"/>
    <n v="317002"/>
    <n v="0"/>
    <n v="26848.240000000002"/>
    <n v="343850.23999999999"/>
  </r>
  <r>
    <s v="S"/>
    <x v="90"/>
    <s v="ROCHESTER"/>
    <s v="Prm Rd rwy 20, Jet Br, ect AIP-19"/>
    <d v="2002-11-27T00:00:00"/>
    <n v="241616"/>
    <n v="0"/>
    <n v="16922.810000000001"/>
    <n v="258538.81"/>
  </r>
  <r>
    <s v="S"/>
    <x v="90"/>
    <s v="ROCHESTER"/>
    <s v="Prm Rd rwy 20, Jet Br, ect AIP-19"/>
    <d v="2002-12-19T00:00:00"/>
    <n v="93559"/>
    <n v="0"/>
    <n v="18550.22"/>
    <n v="112109.22"/>
  </r>
  <r>
    <s v="S"/>
    <x v="90"/>
    <s v="ROCHESTER"/>
    <s v="Prm Rd rwy 20, Jet Br, ect AIP-19"/>
    <d v="2003-05-14T00:00:00"/>
    <n v="1074"/>
    <n v="0"/>
    <n v="119.91"/>
    <n v="1193.9100000000001"/>
  </r>
  <r>
    <s v="S"/>
    <x v="90"/>
    <s v="ROCHESTER"/>
    <s v="Prm Rd rwy 20, Jet Br, ect AIP-19"/>
    <d v="2003-06-13T00:00:00"/>
    <n v="6775"/>
    <n v="0"/>
    <n v="0.02"/>
    <n v="6775.02"/>
  </r>
  <r>
    <s v="S"/>
    <x v="90"/>
    <s v="ROCHESTER"/>
    <s v="Prm Rd rwy 20, Jet Br, ect AIP-19"/>
    <d v="2004-01-05T00:00:00"/>
    <n v="55524"/>
    <n v="0"/>
    <n v="6839.94"/>
    <n v="62363.94"/>
  </r>
  <r>
    <s v="S"/>
    <x v="90"/>
    <s v="ROCHESTER"/>
    <s v="Tractor Mowers"/>
    <d v="2002-11-07T00:00:00"/>
    <n v="0"/>
    <n v="67025.38"/>
    <n v="44683.58"/>
    <n v="111708.96"/>
  </r>
  <r>
    <s v="S"/>
    <x v="90"/>
    <s v="ROCHESTER"/>
    <s v="Tractor Mowers"/>
    <d v="2002-12-19T00:00:00"/>
    <n v="0"/>
    <n v="36200.300000000003"/>
    <n v="24133.53"/>
    <n v="60333.83"/>
  </r>
  <r>
    <s v="S"/>
    <x v="90"/>
    <s v="ROCHESTER"/>
    <s v="Bldg Mods - Security Access"/>
    <d v="2003-05-13T00:00:00"/>
    <n v="0"/>
    <n v="34200"/>
    <n v="22800"/>
    <n v="57000"/>
  </r>
  <r>
    <s v="S"/>
    <x v="90"/>
    <s v="ROCHESTER"/>
    <s v="Bldg Mods - Security Access"/>
    <d v="2003-11-04T00:00:00"/>
    <n v="0"/>
    <n v="2928.41"/>
    <n v="1952.27"/>
    <n v="4880.68"/>
  </r>
  <r>
    <s v="S"/>
    <x v="90"/>
    <s v="ROCHESTER"/>
    <s v="Terminal Apron Reseal"/>
    <d v="2003-05-13T00:00:00"/>
    <n v="0"/>
    <n v="23852.66"/>
    <n v="15901.77"/>
    <n v="39754.43"/>
  </r>
  <r>
    <s v="S"/>
    <x v="90"/>
    <s v="ROCHESTER"/>
    <s v="Terminal Apron Reseal"/>
    <d v="2003-06-06T00:00:00"/>
    <n v="0"/>
    <n v="4702.84"/>
    <n v="3135.22"/>
    <n v="7838.0599999999995"/>
  </r>
  <r>
    <s v="S"/>
    <x v="90"/>
    <s v="ROCHESTER"/>
    <s v="Terminal Apron Reseal"/>
    <d v="2003-10-22T00:00:00"/>
    <n v="0"/>
    <n v="162799.72"/>
    <n v="108533.15"/>
    <n v="271332.87"/>
  </r>
  <r>
    <s v="S"/>
    <x v="90"/>
    <s v="ROCHESTER"/>
    <s v="Terminal Apron Reseal"/>
    <d v="2003-10-31T00:00:00"/>
    <n v="0"/>
    <n v="1601.09"/>
    <n v="1067.3900000000001"/>
    <n v="2668.48"/>
  </r>
  <r>
    <s v="S"/>
    <x v="90"/>
    <s v="ROCHESTER"/>
    <s v="Terminal Apron Reseal"/>
    <d v="2003-12-15T00:00:00"/>
    <n v="0"/>
    <n v="15814.31"/>
    <n v="10542.89"/>
    <n v="26357.199999999997"/>
  </r>
  <r>
    <s v="S"/>
    <x v="90"/>
    <s v="ROCHESTER"/>
    <s v="TERMINAL BLDG &amp; OUTSIDE UTIL."/>
    <d v="1964-12-08T00:00:00"/>
    <n v="371931.77"/>
    <n v="237325.55"/>
    <n v="190902.9"/>
    <n v="800160.22000000009"/>
  </r>
  <r>
    <s v="S"/>
    <x v="90"/>
    <s v="ROCHESTER"/>
    <s v="Boilers &amp; Wildlife Mgmt Plan"/>
    <d v="2003-10-21T00:00:00"/>
    <n v="0"/>
    <n v="82834.22"/>
    <n v="55222.82"/>
    <n v="138057.04"/>
  </r>
  <r>
    <s v="S"/>
    <x v="90"/>
    <s v="ROCHESTER"/>
    <s v="Boilers &amp; Wildlife Mgmt Plan"/>
    <d v="2003-12-18T00:00:00"/>
    <n v="0"/>
    <n v="164458.73000000001"/>
    <n v="109639.15"/>
    <n v="274097.88"/>
  </r>
  <r>
    <s v="S"/>
    <x v="90"/>
    <s v="ROCHESTER"/>
    <s v="Boilers &amp; Wildlife Mgmt Plan"/>
    <d v="2004-03-12T00:00:00"/>
    <n v="0"/>
    <n v="2988.31"/>
    <n v="1992.2"/>
    <n v="4980.51"/>
  </r>
  <r>
    <s v="S"/>
    <x v="90"/>
    <s v="ROCHESTER"/>
    <s v="Boilers &amp; Wildlife Mgmt Plan"/>
    <d v="2004-03-19T00:00:00"/>
    <n v="0"/>
    <n v="11403.96"/>
    <n v="7602.65"/>
    <n v="19006.61"/>
  </r>
  <r>
    <s v="S"/>
    <x v="90"/>
    <s v="ROCHESTER"/>
    <s v="Boilers &amp; Wildlife Mgmt Plan"/>
    <d v="2004-09-24T00:00:00"/>
    <n v="0"/>
    <n v="3814.78"/>
    <n v="2543.1799999999998"/>
    <n v="6357.96"/>
  </r>
  <r>
    <s v="S"/>
    <x v="90"/>
    <s v="ROCHESTER"/>
    <s v="Boilers &amp; Wildlife Mgmt Plan"/>
    <d v="2004-12-13T00:00:00"/>
    <n v="0"/>
    <n v="7819.81"/>
    <n v="5213.2"/>
    <n v="13033.01"/>
  </r>
  <r>
    <s v="S"/>
    <x v="90"/>
    <s v="ROCHESTER"/>
    <s v="Emergency Runway Lights Circuit Repair"/>
    <d v="2003-05-13T00:00:00"/>
    <n v="0"/>
    <n v="6396.26"/>
    <n v="1599.06"/>
    <n v="7995.32"/>
  </r>
  <r>
    <s v="S"/>
    <x v="90"/>
    <s v="ROCHESTER"/>
    <s v="Emergency Runway Lights Circuit Repair"/>
    <d v="2003-06-06T00:00:00"/>
    <n v="0"/>
    <n v="29813.599999999999"/>
    <n v="7453.4"/>
    <n v="37267"/>
  </r>
  <r>
    <s v="S"/>
    <x v="90"/>
    <s v="ROCHESTER"/>
    <s v="Emergency Runway Lights Circuit Repair"/>
    <d v="2003-10-22T00:00:00"/>
    <n v="0"/>
    <n v="40698.1"/>
    <n v="8651.4"/>
    <n v="49349.5"/>
  </r>
  <r>
    <s v="S"/>
    <x v="90"/>
    <s v="ROCHESTER"/>
    <s v="Land Acquisition - Denny Parcel"/>
    <d v="2003-11-12T00:00:00"/>
    <n v="0"/>
    <n v="244312.5"/>
    <n v="162875"/>
    <n v="407187.5"/>
  </r>
  <r>
    <s v="S"/>
    <x v="90"/>
    <s v="ROCHESTER"/>
    <s v="Land Acquisition - Denny Parcel"/>
    <d v="2004-09-24T00:00:00"/>
    <n v="0"/>
    <n v="1848"/>
    <n v="1232"/>
    <n v="3080"/>
  </r>
  <r>
    <s v="S"/>
    <x v="90"/>
    <s v="ROCHESTER"/>
    <s v="Bowmonk Brake Meter"/>
    <d v="2003-12-15T00:00:00"/>
    <n v="0"/>
    <n v="3180"/>
    <n v="1894.73"/>
    <n v="5074.7299999999996"/>
  </r>
  <r>
    <s v="S"/>
    <x v="90"/>
    <s v="ROCHESTER"/>
    <s v="Dgn Engr for CSAH 16 relocation"/>
    <d v="2004-03-12T00:00:00"/>
    <n v="0"/>
    <n v="11667.5"/>
    <n v="5000.3500000000004"/>
    <n v="16667.849999999999"/>
  </r>
  <r>
    <s v="S"/>
    <x v="90"/>
    <s v="ROCHESTER"/>
    <s v="Dgn Engr for CSAH 16 relocation"/>
    <d v="2004-05-04T00:00:00"/>
    <n v="0"/>
    <n v="17748.54"/>
    <n v="7606.53"/>
    <n v="25355.07"/>
  </r>
  <r>
    <s v="S"/>
    <x v="90"/>
    <s v="ROCHESTER"/>
    <s v="Dgn Engr for CSAH 16 relocation"/>
    <d v="2004-09-24T00:00:00"/>
    <n v="0"/>
    <n v="35445.339999999997"/>
    <n v="15190.86"/>
    <n v="50636.2"/>
  </r>
  <r>
    <s v="S"/>
    <x v="90"/>
    <s v="ROCHESTER"/>
    <s v="Dgn Engr for CSAH 16 relocation"/>
    <d v="2004-11-30T00:00:00"/>
    <n v="0"/>
    <n v="9472.51"/>
    <n v="4059.64"/>
    <n v="13532.15"/>
  </r>
  <r>
    <s v="S"/>
    <x v="90"/>
    <s v="ROCHESTER"/>
    <s v="Dgn Engr for CSAH 16 relocation"/>
    <d v="2004-12-21T00:00:00"/>
    <n v="0"/>
    <n v="25300.01"/>
    <n v="10842.86"/>
    <n v="36142.869999999995"/>
  </r>
  <r>
    <s v="S"/>
    <x v="90"/>
    <s v="ROCHESTER"/>
    <s v="Dgn Engr for CSAH 16 relocation"/>
    <d v="2005-02-18T00:00:00"/>
    <n v="0"/>
    <n v="13876.97"/>
    <n v="5947.28"/>
    <n v="19824.25"/>
  </r>
  <r>
    <s v="S"/>
    <x v="90"/>
    <s v="ROCHESTER"/>
    <s v="Dgn Engr for CSAH 16 relocation"/>
    <d v="2005-04-07T00:00:00"/>
    <n v="0"/>
    <n v="364"/>
    <n v="156"/>
    <n v="520"/>
  </r>
  <r>
    <s v="S"/>
    <x v="90"/>
    <s v="ROCHESTER"/>
    <s v="Dgn Engr for CSAH 16 relocation"/>
    <d v="2005-09-23T00:00:00"/>
    <n v="0"/>
    <n v="10340.93"/>
    <n v="4431.82"/>
    <n v="14772.75"/>
  </r>
  <r>
    <s v="S"/>
    <x v="90"/>
    <s v="ROCHESTER"/>
    <s v="Dgn Engr for CSAH 16 relocation"/>
    <d v="2006-01-24T00:00:00"/>
    <n v="0"/>
    <n v="5219.03"/>
    <n v="2236.7199999999998"/>
    <n v="7455.75"/>
  </r>
  <r>
    <s v="S"/>
    <x v="90"/>
    <s v="ROCHESTER"/>
    <s v="Land, Wetland, &amp; Constr CSAH 16 Reloctn"/>
    <d v="2004-12-21T00:00:00"/>
    <n v="0"/>
    <n v="314375.40999999997"/>
    <n v="134732.29999999999"/>
    <n v="449107.70999999996"/>
  </r>
  <r>
    <s v="S"/>
    <x v="90"/>
    <s v="ROCHESTER"/>
    <s v="Land, Wetland, &amp; Constr CSAH 16 Reloctn"/>
    <d v="2005-02-18T00:00:00"/>
    <n v="0"/>
    <n v="169868.36"/>
    <n v="72800.73"/>
    <n v="242669.08999999997"/>
  </r>
  <r>
    <s v="S"/>
    <x v="90"/>
    <s v="ROCHESTER"/>
    <s v="Land, Wetland, &amp; Constr CSAH 16 Reloctn"/>
    <d v="2005-04-07T00:00:00"/>
    <n v="0"/>
    <n v="474.6"/>
    <n v="203.4"/>
    <n v="678"/>
  </r>
  <r>
    <s v="S"/>
    <x v="90"/>
    <s v="ROCHESTER"/>
    <s v="Land, Wetland, &amp; Constr CSAH 16 Reloctn"/>
    <d v="2005-09-23T00:00:00"/>
    <n v="0"/>
    <n v="326749.34000000003"/>
    <n v="140035.42000000001"/>
    <n v="466784.76"/>
  </r>
  <r>
    <s v="S"/>
    <x v="90"/>
    <s v="ROCHESTER"/>
    <s v="Ext 13/31 Grade, Rehab 02/20 AIP-20"/>
    <d v="2004-11-30T00:00:00"/>
    <n v="2182539"/>
    <n v="0"/>
    <n v="115658.82"/>
    <n v="2298197.8199999998"/>
  </r>
  <r>
    <s v="S"/>
    <x v="90"/>
    <s v="ROCHESTER"/>
    <s v="Ext 13/31 Grade, Rehab 02/20 AIP-20"/>
    <d v="2005-01-25T00:00:00"/>
    <n v="206671"/>
    <n v="0"/>
    <n v="10877.75"/>
    <n v="217548.75"/>
  </r>
  <r>
    <s v="S"/>
    <x v="90"/>
    <s v="ROCHESTER"/>
    <s v="Ext 13/31 Grade, Rehab 02/20 AIP-20"/>
    <d v="2005-02-23T00:00:00"/>
    <n v="153233"/>
    <n v="0"/>
    <n v="7564.95"/>
    <n v="160797.95000000001"/>
  </r>
  <r>
    <s v="S"/>
    <x v="90"/>
    <s v="ROCHESTER"/>
    <s v="Ext 13/31 Grade, Rehab 02/20 AIP-20"/>
    <d v="2005-03-23T00:00:00"/>
    <n v="380918"/>
    <n v="0"/>
    <n v="20047.509999999998"/>
    <n v="400965.51"/>
  </r>
  <r>
    <s v="S"/>
    <x v="90"/>
    <s v="ROCHESTER"/>
    <s v="Ext 13/31 Grade, Rehab 02/20 AIP-20"/>
    <d v="2005-05-05T00:00:00"/>
    <n v="87624"/>
    <n v="0"/>
    <n v="4613.43"/>
    <n v="92237.43"/>
  </r>
  <r>
    <s v="S"/>
    <x v="90"/>
    <s v="ROCHESTER"/>
    <s v="Ext 13/31 Grade, Rehab 02/20 AIP-20"/>
    <d v="2005-06-07T00:00:00"/>
    <n v="18088"/>
    <n v="0"/>
    <n v="951.89"/>
    <n v="19039.89"/>
  </r>
  <r>
    <s v="S"/>
    <x v="90"/>
    <s v="ROCHESTER"/>
    <s v="Ext 13/31 Grade, Rehab 02/20 AIP-20"/>
    <d v="2005-06-21T00:00:00"/>
    <n v="262391"/>
    <n v="0"/>
    <n v="13810.08"/>
    <n v="276201.08"/>
  </r>
  <r>
    <s v="S"/>
    <x v="90"/>
    <s v="ROCHESTER"/>
    <s v="Ext 13/31 Grade, Rehab 02/20 AIP-20"/>
    <d v="2005-08-11T00:00:00"/>
    <n v="158721"/>
    <n v="0"/>
    <n v="8353.7999999999993"/>
    <n v="167074.79999999999"/>
  </r>
  <r>
    <s v="S"/>
    <x v="90"/>
    <s v="ROCHESTER"/>
    <s v="Ext 13/31 Grade, Rehab 02/20 AIP-20"/>
    <d v="2005-09-14T00:00:00"/>
    <n v="1403528"/>
    <n v="0"/>
    <n v="73870.3"/>
    <n v="1477398.3"/>
  </r>
  <r>
    <s v="S"/>
    <x v="90"/>
    <s v="ROCHESTER"/>
    <s v="Ext 13/31 Grade, Rehab 02/20 AIP-20"/>
    <d v="2005-09-28T00:00:00"/>
    <n v="84437"/>
    <n v="0"/>
    <n v="4443.3599999999997"/>
    <n v="88880.36"/>
  </r>
  <r>
    <s v="S"/>
    <x v="90"/>
    <s v="ROCHESTER"/>
    <s v="Ext 13/31 Grade, Rehab 02/20 AIP-20"/>
    <d v="2005-09-28T00:00:00"/>
    <n v="107162"/>
    <n v="0"/>
    <n v="5640.07"/>
    <n v="112802.07"/>
  </r>
  <r>
    <s v="S"/>
    <x v="90"/>
    <s v="ROCHESTER"/>
    <s v="Ext 13/31 Grade, Rehab 02/20 AIP-20"/>
    <d v="2005-09-28T00:00:00"/>
    <n v="84394"/>
    <n v="0"/>
    <n v="4441.8"/>
    <n v="88835.8"/>
  </r>
  <r>
    <s v="S"/>
    <x v="90"/>
    <s v="ROCHESTER"/>
    <s v="Ext 13/31 Grade, Rehab 02/20 AIP-20"/>
    <d v="2005-11-10T00:00:00"/>
    <n v="217804"/>
    <n v="0"/>
    <n v="11463.89"/>
    <n v="229267.89"/>
  </r>
  <r>
    <s v="S"/>
    <x v="90"/>
    <s v="ROCHESTER"/>
    <s v="Ext 13/31 Grade, Rehab 02/20 AIP-20"/>
    <d v="2006-01-17T00:00:00"/>
    <n v="2003"/>
    <n v="0"/>
    <n v="105.75"/>
    <n v="2108.75"/>
  </r>
  <r>
    <s v="S"/>
    <x v="90"/>
    <s v="ROCHESTER"/>
    <s v="Ext 13/31 Grade, Rehab 02/20 AIP-20"/>
    <d v="2006-01-24T00:00:00"/>
    <n v="325768"/>
    <n v="0"/>
    <n v="17145.66"/>
    <n v="342913.66"/>
  </r>
  <r>
    <s v="S"/>
    <x v="90"/>
    <s v="ROCHESTER"/>
    <s v="Ext 13/31 Grade, Rehab 02/20 AIP-20"/>
    <d v="2006-01-24T00:00:00"/>
    <n v="121952"/>
    <n v="0"/>
    <n v="6418.42"/>
    <n v="128370.42"/>
  </r>
  <r>
    <s v="S"/>
    <x v="90"/>
    <s v="ROCHESTER"/>
    <s v="Ext 13/31 Grade, Rehab 02/20 AIP-20"/>
    <d v="2006-04-05T00:00:00"/>
    <n v="192854"/>
    <n v="0"/>
    <n v="10688.48"/>
    <n v="203542.48"/>
  </r>
  <r>
    <s v="S"/>
    <x v="90"/>
    <s v="ROCHESTER"/>
    <s v="Ext 13/31 Grade, Rehab 02/20 AIP-20"/>
    <d v="2006-05-10T00:00:00"/>
    <n v="161054"/>
    <n v="0"/>
    <n v="8476.18"/>
    <n v="169530.18"/>
  </r>
  <r>
    <s v="S"/>
    <x v="90"/>
    <s v="ROCHESTER"/>
    <s v="Ext 13/31 Grade, Rehab 02/20 AIP-20"/>
    <d v="2006-07-11T00:00:00"/>
    <n v="230095"/>
    <n v="0"/>
    <n v="5589.3"/>
    <n v="235684.3"/>
  </r>
  <r>
    <s v="S"/>
    <x v="90"/>
    <s v="ROCHESTER"/>
    <s v="Ext 13/31 Grade, Rehab 02/20 AIP-20"/>
    <d v="2006-09-26T00:00:00"/>
    <n v="27265"/>
    <n v="0"/>
    <n v="9761.19"/>
    <n v="37026.19"/>
  </r>
  <r>
    <s v="S"/>
    <x v="90"/>
    <s v="ROCHESTER"/>
    <s v="Ext 13/31 Grade, Rehab 02/20 AIP-20"/>
    <d v="2007-01-10T00:00:00"/>
    <n v="50000"/>
    <n v="0"/>
    <n v="0"/>
    <n v="50000"/>
  </r>
  <r>
    <s v="S"/>
    <x v="90"/>
    <s v="ROCHESTER"/>
    <s v="AIP 21-05 Ext Rwy 13/31 Paving"/>
    <d v="2005-09-28T00:00:00"/>
    <n v="2086564"/>
    <n v="0"/>
    <n v="109818.28"/>
    <n v="2196382.2799999998"/>
  </r>
  <r>
    <s v="S"/>
    <x v="90"/>
    <s v="ROCHESTER"/>
    <s v="AIP 21-05 Ext Rwy 13/31 Paving"/>
    <d v="2005-09-28T00:00:00"/>
    <n v="713803"/>
    <n v="0"/>
    <n v="37569.43"/>
    <n v="751372.43"/>
  </r>
  <r>
    <s v="S"/>
    <x v="90"/>
    <s v="ROCHESTER"/>
    <s v="AIP 21-05 Ext Rwy 13/31 Paving"/>
    <d v="2005-11-10T00:00:00"/>
    <n v="1539119"/>
    <n v="0"/>
    <n v="81007.16"/>
    <n v="1620126.16"/>
  </r>
  <r>
    <s v="S"/>
    <x v="90"/>
    <s v="ROCHESTER"/>
    <s v="AIP 21-05 Ext Rwy 13/31 Paving"/>
    <d v="2006-01-24T00:00:00"/>
    <n v="552163"/>
    <n v="0"/>
    <n v="29060.38"/>
    <n v="581223.38"/>
  </r>
  <r>
    <s v="S"/>
    <x v="90"/>
    <s v="ROCHESTER"/>
    <s v="AIP 21-05 Ext Rwy 13/31 Paving"/>
    <d v="2006-01-24T00:00:00"/>
    <n v="110456"/>
    <n v="0"/>
    <n v="5814.01"/>
    <n v="116270.01"/>
  </r>
  <r>
    <s v="S"/>
    <x v="90"/>
    <s v="ROCHESTER"/>
    <s v="AIP 21-05 Ext Rwy 13/31 Paving"/>
    <d v="2006-04-05T00:00:00"/>
    <n v="93538"/>
    <n v="0"/>
    <n v="4922.51"/>
    <n v="98460.51"/>
  </r>
  <r>
    <s v="S"/>
    <x v="90"/>
    <s v="ROCHESTER"/>
    <s v="AIP 21-05 Ext Rwy 13/31 Paving"/>
    <d v="2006-04-05T00:00:00"/>
    <n v="316857"/>
    <n v="0"/>
    <n v="22370.6"/>
    <n v="339227.6"/>
  </r>
  <r>
    <s v="S"/>
    <x v="90"/>
    <s v="ROCHESTER"/>
    <s v="AIP 21-05 Ext Rwy 13/31 Paving"/>
    <d v="2007-01-10T00:00:00"/>
    <n v="50000"/>
    <n v="0"/>
    <n v="2286.1799999999998"/>
    <n v="52286.18"/>
  </r>
  <r>
    <s v="S"/>
    <x v="90"/>
    <s v="ROCHESTER"/>
    <s v="AIP 21-05 Ext Rwy 13/31 Paving"/>
    <d v="2007-01-24T00:00:00"/>
    <n v="101604"/>
    <n v="0"/>
    <n v="0"/>
    <n v="101604"/>
  </r>
  <r>
    <s v="S"/>
    <x v="90"/>
    <s v="ROCHESTER"/>
    <s v="AIP 21-05 Ext Rwy 13/31 Paving"/>
    <d v="2008-06-17T00:00:00"/>
    <n v="-101604"/>
    <n v="0"/>
    <n v="0"/>
    <n v="-101604"/>
  </r>
  <r>
    <s v="S"/>
    <x v="90"/>
    <s v="ROCHESTER"/>
    <s v="Aircraft Tractor"/>
    <d v="2004-09-24T00:00:00"/>
    <n v="0"/>
    <n v="91435.58"/>
    <n v="39186.67"/>
    <n v="130622.25"/>
  </r>
  <r>
    <s v="S"/>
    <x v="90"/>
    <s v="ROCHESTER"/>
    <s v="Jet Br Mods"/>
    <d v="2004-09-24T00:00:00"/>
    <n v="0"/>
    <n v="11285.19"/>
    <n v="4836.51"/>
    <n v="16121.7"/>
  </r>
  <r>
    <s v="S"/>
    <x v="90"/>
    <s v="ROCHESTER"/>
    <s v="Jet Br Mods"/>
    <d v="2004-11-30T00:00:00"/>
    <n v="0"/>
    <n v="32633.27"/>
    <n v="13985.69"/>
    <n v="46618.96"/>
  </r>
  <r>
    <s v="S"/>
    <x v="90"/>
    <s v="ROCHESTER"/>
    <s v="TAXI-LIGHTS,SEAL,FENCE,CL MARK"/>
    <d v="1963-03-15T00:00:00"/>
    <n v="88829.58"/>
    <n v="60180.68"/>
    <n v="31531.79"/>
    <n v="180542.05000000002"/>
  </r>
  <r>
    <s v="S"/>
    <x v="90"/>
    <s v="ROCHESTER"/>
    <s v="ADA Restroom Modifications"/>
    <d v="2005-01-21T00:00:00"/>
    <n v="0"/>
    <n v="5898.21"/>
    <n v="2527.81"/>
    <n v="8426.02"/>
  </r>
  <r>
    <s v="S"/>
    <x v="90"/>
    <s v="ROCHESTER"/>
    <s v="ADA Restroom Modifications"/>
    <d v="2005-02-18T00:00:00"/>
    <n v="0"/>
    <n v="7764.49"/>
    <n v="3327.64"/>
    <n v="11092.13"/>
  </r>
  <r>
    <s v="S"/>
    <x v="90"/>
    <s v="ROCHESTER"/>
    <s v="ADA Restroom Modifications"/>
    <d v="2005-03-10T00:00:00"/>
    <n v="0"/>
    <n v="6510"/>
    <n v="2790"/>
    <n v="9300"/>
  </r>
  <r>
    <s v="S"/>
    <x v="90"/>
    <s v="ROCHESTER"/>
    <s v="ADA Restroom Modifications"/>
    <d v="2005-05-16T00:00:00"/>
    <n v="0"/>
    <n v="3780"/>
    <n v="1620"/>
    <n v="5400"/>
  </r>
  <r>
    <s v="S"/>
    <x v="90"/>
    <s v="ROCHESTER"/>
    <s v="ADA Restroom Modifications"/>
    <d v="2005-08-10T00:00:00"/>
    <n v="0"/>
    <n v="4440.87"/>
    <n v="1903.23"/>
    <n v="6344.1"/>
  </r>
  <r>
    <s v="S"/>
    <x v="90"/>
    <s v="ROCHESTER"/>
    <s v="ADA Restroom Modifications"/>
    <d v="2005-08-23T00:00:00"/>
    <n v="0"/>
    <n v="20606.43"/>
    <n v="8831.32"/>
    <n v="29437.75"/>
  </r>
  <r>
    <s v="S"/>
    <x v="90"/>
    <s v="ROCHESTER"/>
    <s v="Multi Tenant Sign Frames"/>
    <d v="2005-07-13T00:00:00"/>
    <n v="0"/>
    <n v="32305"/>
    <n v="13845"/>
    <n v="46150"/>
  </r>
  <r>
    <s v="S"/>
    <x v="90"/>
    <s v="ROCHESTER"/>
    <s v="SRE - Broom Truck"/>
    <d v="2005-02-18T00:00:00"/>
    <n v="0"/>
    <n v="255.09"/>
    <n v="109.32"/>
    <n v="364.40999999999997"/>
  </r>
  <r>
    <s v="S"/>
    <x v="90"/>
    <s v="ROCHESTER"/>
    <s v="SRE - Broom Truck"/>
    <d v="2005-06-10T00:00:00"/>
    <n v="0"/>
    <n v="303056.94"/>
    <n v="129881.54"/>
    <n v="432938.48"/>
  </r>
  <r>
    <s v="S"/>
    <x v="90"/>
    <s v="ROCHESTER"/>
    <s v="Fuel Facility"/>
    <d v="2005-05-16T00:00:00"/>
    <n v="0"/>
    <n v="292500"/>
    <n v="292500"/>
    <n v="585000"/>
  </r>
  <r>
    <s v="S"/>
    <x v="90"/>
    <s v="ROCHESTER"/>
    <s v="Fuel Facility"/>
    <d v="2006-06-12T00:00:00"/>
    <n v="0"/>
    <n v="3003.2"/>
    <n v="3003.2"/>
    <n v="6006.4"/>
  </r>
  <r>
    <s v="S"/>
    <x v="90"/>
    <s v="ROCHESTER"/>
    <s v="Electrical Vault &amp; Nav Aids Construction"/>
    <d v="2005-09-23T00:00:00"/>
    <n v="0"/>
    <n v="269979.93"/>
    <n v="115705.69"/>
    <n v="385685.62"/>
  </r>
  <r>
    <s v="S"/>
    <x v="90"/>
    <s v="ROCHESTER"/>
    <s v="Electrical Vault &amp; Nav Aids Construction"/>
    <d v="2006-01-24T00:00:00"/>
    <n v="0"/>
    <n v="163961.54"/>
    <n v="70269.22"/>
    <n v="234230.76"/>
  </r>
  <r>
    <s v="S"/>
    <x v="90"/>
    <s v="ROCHESTER"/>
    <s v="Electrical Vault &amp; Nav Aids Construction"/>
    <d v="2006-04-04T00:00:00"/>
    <n v="0"/>
    <n v="178035.04"/>
    <n v="76300.740000000005"/>
    <n v="254335.78000000003"/>
  </r>
  <r>
    <s v="S"/>
    <x v="90"/>
    <s v="ROCHESTER"/>
    <s v="Electrical Vault &amp; Nav Aids Construction"/>
    <d v="2006-09-26T00:00:00"/>
    <n v="0"/>
    <n v="48123.49"/>
    <n v="20624.349999999999"/>
    <n v="68747.839999999997"/>
  </r>
  <r>
    <s v="S"/>
    <x v="90"/>
    <s v="ROCHESTER"/>
    <s v="Electrical Vault &amp; Nav Aids Construction"/>
    <d v="2007-01-21T00:00:00"/>
    <n v="0"/>
    <n v="10600.81"/>
    <n v="4543.21"/>
    <n v="15144.02"/>
  </r>
  <r>
    <s v="S"/>
    <x v="90"/>
    <s v="ROCHESTER"/>
    <s v="Hangar Site Prep"/>
    <d v="2005-09-15T00:00:00"/>
    <n v="0"/>
    <n v="780.05"/>
    <n v="780.05"/>
    <n v="1560.1"/>
  </r>
  <r>
    <s v="S"/>
    <x v="90"/>
    <s v="ROCHESTER"/>
    <s v="Hangar Site Prep"/>
    <d v="2006-01-24T00:00:00"/>
    <n v="0"/>
    <n v="863.69"/>
    <n v="863.69"/>
    <n v="1727.38"/>
  </r>
  <r>
    <s v="S"/>
    <x v="90"/>
    <s v="ROCHESTER"/>
    <s v="Hangar Site Prep"/>
    <d v="2006-01-24T00:00:00"/>
    <n v="0"/>
    <n v="64188.9"/>
    <n v="52608.85"/>
    <n v="116797.75"/>
  </r>
  <r>
    <s v="S"/>
    <x v="90"/>
    <s v="ROCHESTER"/>
    <s v="Hangar Site Prep"/>
    <d v="2006-06-29T00:00:00"/>
    <n v="0"/>
    <n v="12156.22"/>
    <n v="23736.23"/>
    <n v="35892.449999999997"/>
  </r>
  <r>
    <s v="S"/>
    <x v="90"/>
    <s v="ROCHESTER"/>
    <s v="Hangar Site Prep"/>
    <d v="2006-10-18T00:00:00"/>
    <n v="0"/>
    <n v="-816.13"/>
    <n v="-816.12"/>
    <n v="-1632.25"/>
  </r>
  <r>
    <s v="S"/>
    <x v="90"/>
    <s v="ROCHESTER"/>
    <s v="Maintenance Trucks"/>
    <d v="2006-01-24T00:00:00"/>
    <n v="0"/>
    <n v="48521.19"/>
    <n v="20794.810000000001"/>
    <n v="69316"/>
  </r>
  <r>
    <s v="S"/>
    <x v="90"/>
    <s v="ROCHESTER"/>
    <s v="SWPPP"/>
    <d v="2006-11-16T00:00:00"/>
    <n v="0"/>
    <n v="39136.980000000003"/>
    <n v="17122.77"/>
    <n v="56259.75"/>
  </r>
  <r>
    <s v="S"/>
    <x v="90"/>
    <s v="ROCHESTER"/>
    <s v="SWPPP"/>
    <d v="2007-01-31T00:00:00"/>
    <n v="0"/>
    <n v="2465.6799999999998"/>
    <n v="877.23"/>
    <n v="3342.91"/>
  </r>
  <r>
    <s v="S"/>
    <x v="90"/>
    <s v="ROCHESTER"/>
    <s v="Security Fence 22-06"/>
    <d v="2006-09-12T00:00:00"/>
    <n v="649459"/>
    <n v="0"/>
    <n v="34183.54"/>
    <n v="683642.54"/>
  </r>
  <r>
    <s v="S"/>
    <x v="90"/>
    <s v="ROCHESTER"/>
    <s v="Security Fence 22-06"/>
    <d v="2006-10-19T00:00:00"/>
    <n v="132040"/>
    <n v="0"/>
    <n v="6949.15"/>
    <n v="138989.15"/>
  </r>
  <r>
    <s v="S"/>
    <x v="90"/>
    <s v="ROCHESTER"/>
    <s v="Security Fence 22-06"/>
    <d v="2006-10-30T00:00:00"/>
    <n v="319105"/>
    <n v="0"/>
    <n v="16794.55"/>
    <n v="335899.55"/>
  </r>
  <r>
    <s v="S"/>
    <x v="90"/>
    <s v="ROCHESTER"/>
    <s v="Security Fence 22-06"/>
    <d v="2006-11-28T00:00:00"/>
    <n v="4110"/>
    <n v="0"/>
    <n v="216.21"/>
    <n v="4326.21"/>
  </r>
  <r>
    <s v="S"/>
    <x v="90"/>
    <s v="ROCHESTER"/>
    <s v="Security Fence 22-06"/>
    <d v="2007-01-02T00:00:00"/>
    <n v="9927"/>
    <n v="0"/>
    <n v="523.02"/>
    <n v="10450.02"/>
  </r>
  <r>
    <s v="S"/>
    <x v="90"/>
    <s v="ROCHESTER"/>
    <s v="Security Fence 22-06"/>
    <d v="2007-02-01T00:00:00"/>
    <n v="41519"/>
    <n v="0"/>
    <n v="2184.35"/>
    <n v="43703.35"/>
  </r>
  <r>
    <s v="S"/>
    <x v="90"/>
    <s v="ROCHESTER"/>
    <s v="Security Fence 22-06"/>
    <d v="2007-02-12T00:00:00"/>
    <n v="10117"/>
    <n v="0"/>
    <n v="533"/>
    <n v="10650"/>
  </r>
  <r>
    <s v="S"/>
    <x v="90"/>
    <s v="ROCHESTER"/>
    <s v="Security Fence 22-06"/>
    <d v="2007-04-06T00:00:00"/>
    <n v="2180"/>
    <n v="0"/>
    <n v="115"/>
    <n v="2295"/>
  </r>
  <r>
    <s v="S"/>
    <x v="90"/>
    <s v="ROCHESTER"/>
    <s v="Security Fence 22-06"/>
    <d v="2007-05-14T00:00:00"/>
    <n v="54954"/>
    <n v="0"/>
    <n v="2892.43"/>
    <n v="57846.43"/>
  </r>
  <r>
    <s v="S"/>
    <x v="90"/>
    <s v="ROCHESTER"/>
    <s v="ARFF Maintenance Building 23-06"/>
    <d v="2007-01-02T00:00:00"/>
    <n v="412610"/>
    <n v="0"/>
    <n v="21717.17"/>
    <n v="434327.17"/>
  </r>
  <r>
    <s v="S"/>
    <x v="90"/>
    <s v="ROCHESTER"/>
    <s v="ARFF Maintenance Building 23-06"/>
    <d v="2007-01-10T00:00:00"/>
    <n v="196954"/>
    <n v="0"/>
    <n v="10366.5"/>
    <n v="207320.5"/>
  </r>
  <r>
    <s v="S"/>
    <x v="90"/>
    <s v="ROCHESTER"/>
    <s v="ARFF Maintenance Building 23-06"/>
    <d v="2007-02-12T00:00:00"/>
    <n v="383698"/>
    <n v="0"/>
    <n v="20194.5"/>
    <n v="403892.5"/>
  </r>
  <r>
    <s v="S"/>
    <x v="90"/>
    <s v="ROCHESTER"/>
    <s v="ARFF Maintenance Building 23-06"/>
    <d v="2007-02-12T00:00:00"/>
    <n v="1591"/>
    <n v="0"/>
    <n v="84"/>
    <n v="1675"/>
  </r>
  <r>
    <s v="S"/>
    <x v="90"/>
    <s v="ROCHESTER"/>
    <s v="ARFF Maintenance Building 23-06"/>
    <d v="2007-03-12T00:00:00"/>
    <n v="305497"/>
    <n v="0"/>
    <n v="16078"/>
    <n v="321575"/>
  </r>
  <r>
    <s v="S"/>
    <x v="90"/>
    <s v="ROCHESTER"/>
    <s v="ARFF Maintenance Building 23-06"/>
    <d v="2007-04-27T00:00:00"/>
    <n v="103977"/>
    <n v="0"/>
    <n v="30708.37"/>
    <n v="134685.37"/>
  </r>
  <r>
    <s v="S"/>
    <x v="90"/>
    <s v="ROCHESTER"/>
    <s v="ARFF Maintenance Building 23-06"/>
    <d v="2007-05-14T00:00:00"/>
    <n v="703844"/>
    <n v="0"/>
    <n v="11809.75"/>
    <n v="715653.75"/>
  </r>
  <r>
    <s v="S"/>
    <x v="90"/>
    <s v="ROCHESTER"/>
    <s v="ARFF Maintenance Building 23-06"/>
    <d v="2007-09-12T00:00:00"/>
    <n v="481994"/>
    <n v="0"/>
    <n v="25367.38"/>
    <n v="507361.38"/>
  </r>
  <r>
    <s v="S"/>
    <x v="90"/>
    <s v="ROCHESTER"/>
    <s v="ARFF Maintenance Building 23-06"/>
    <d v="2007-12-19T00:00:00"/>
    <n v="56972"/>
    <n v="0"/>
    <n v="2997.33"/>
    <n v="59969.33"/>
  </r>
  <r>
    <s v="S"/>
    <x v="90"/>
    <s v="ROCHESTER"/>
    <s v="ARFF Maintenance Building 23-06"/>
    <d v="2008-06-05T00:00:00"/>
    <n v="52640"/>
    <n v="0"/>
    <n v="0"/>
    <n v="52640"/>
  </r>
  <r>
    <s v="S"/>
    <x v="90"/>
    <s v="ROCHESTER"/>
    <s v="ARFF Maintenance Building 23-06"/>
    <d v="2008-08-25T00:00:00"/>
    <n v="70839"/>
    <n v="0"/>
    <n v="6500.69"/>
    <n v="77339.69"/>
  </r>
  <r>
    <s v="S"/>
    <x v="90"/>
    <s v="ROCHESTER"/>
    <s v="Terminal Restroom Design"/>
    <d v="2007-03-07T00:00:00"/>
    <n v="0"/>
    <n v="5959.2"/>
    <n v="2553.94"/>
    <n v="8513.14"/>
  </r>
  <r>
    <s v="S"/>
    <x v="90"/>
    <s v="ROCHESTER"/>
    <s v="Terminal Restroom Design"/>
    <d v="2007-05-07T00:00:00"/>
    <n v="0"/>
    <n v="7979.94"/>
    <n v="3419.98"/>
    <n v="11399.92"/>
  </r>
  <r>
    <s v="S"/>
    <x v="90"/>
    <s v="ROCHESTER"/>
    <s v="Terminal Restroom Design"/>
    <d v="2007-09-12T00:00:00"/>
    <n v="0"/>
    <n v="19061.5"/>
    <n v="8169.21"/>
    <n v="27230.71"/>
  </r>
  <r>
    <s v="S"/>
    <x v="90"/>
    <s v="ROCHESTER"/>
    <s v="Terminal Restroom Design"/>
    <d v="2008-04-18T00:00:00"/>
    <n v="0"/>
    <n v="1125.5999999999999"/>
    <n v="482.4"/>
    <n v="1608"/>
  </r>
  <r>
    <s v="S"/>
    <x v="90"/>
    <s v="ROCHESTER"/>
    <s v="Truck, Plow, Loader, Mower"/>
    <d v="2007-09-12T00:00:00"/>
    <n v="0"/>
    <n v="88728.22"/>
    <n v="38026.379999999997"/>
    <n v="126754.6"/>
  </r>
  <r>
    <s v="S"/>
    <x v="90"/>
    <s v="ROCHESTER"/>
    <s v="Truck, Plow, Loader, Mower"/>
    <d v="2008-01-24T00:00:00"/>
    <n v="0"/>
    <n v="43914.8"/>
    <n v="18820.63"/>
    <n v="62735.430000000008"/>
  </r>
  <r>
    <s v="S"/>
    <x v="90"/>
    <s v="ROCHESTER"/>
    <s v="Terminal Restrooms/Water Pipes"/>
    <d v="2007-10-05T00:00:00"/>
    <n v="0"/>
    <n v="77374.929999999993"/>
    <n v="33160.660000000003"/>
    <n v="110535.59"/>
  </r>
  <r>
    <s v="S"/>
    <x v="90"/>
    <s v="ROCHESTER"/>
    <s v="Terminal Restrooms/Water Pipes"/>
    <d v="2008-02-01T00:00:00"/>
    <n v="0"/>
    <n v="98089.7"/>
    <n v="42038.43"/>
    <n v="140128.13"/>
  </r>
  <r>
    <s v="S"/>
    <x v="90"/>
    <s v="ROCHESTER"/>
    <s v="Terminal Restrooms/Water Pipes"/>
    <d v="2008-02-19T00:00:00"/>
    <n v="0"/>
    <n v="164889.17000000001"/>
    <n v="70666.78"/>
    <n v="235555.95"/>
  </r>
  <r>
    <s v="S"/>
    <x v="90"/>
    <s v="ROCHESTER"/>
    <s v="Terminal Restrooms/Water Pipes"/>
    <d v="2008-03-14T00:00:00"/>
    <n v="0"/>
    <n v="27254.36"/>
    <n v="11680.44"/>
    <n v="38934.800000000003"/>
  </r>
  <r>
    <s v="S"/>
    <x v="90"/>
    <s v="ROCHESTER"/>
    <s v="Terminal Restrooms/Water Pipes"/>
    <d v="2008-03-31T00:00:00"/>
    <n v="0"/>
    <n v="8193.84"/>
    <n v="3511.69"/>
    <n v="11705.53"/>
  </r>
  <r>
    <s v="S"/>
    <x v="90"/>
    <s v="ROCHESTER"/>
    <s v="Terminal Restrooms/Water Pipes"/>
    <d v="2010-06-25T00:00:00"/>
    <n v="0"/>
    <n v="31510.720000000001"/>
    <n v="13504.55"/>
    <n v="45015.270000000004"/>
  </r>
  <r>
    <s v="S"/>
    <x v="90"/>
    <s v="ROCHESTER"/>
    <s v="Terminal Bldg Security, MP Phs 1, 24-07"/>
    <d v="2008-02-01T00:00:00"/>
    <n v="228316"/>
    <n v="57523.43"/>
    <n v="36670.620000000003"/>
    <n v="322510.05"/>
  </r>
  <r>
    <s v="S"/>
    <x v="90"/>
    <s v="ROCHESTER"/>
    <s v="Terminal Bldg Security, MP Phs 1, 24-07"/>
    <d v="2008-02-08T00:00:00"/>
    <n v="13318"/>
    <n v="0"/>
    <n v="701.04"/>
    <n v="14019.04"/>
  </r>
  <r>
    <s v="S"/>
    <x v="90"/>
    <s v="ROCHESTER"/>
    <s v="Terminal Bldg Security, MP Phs 1, 24-07"/>
    <d v="2008-02-20T00:00:00"/>
    <n v="13061"/>
    <n v="22987.79"/>
    <n v="10538.36"/>
    <n v="46587.15"/>
  </r>
  <r>
    <s v="S"/>
    <x v="90"/>
    <s v="ROCHESTER"/>
    <s v="Terminal Bldg Security, MP Phs 1, 24-07"/>
    <d v="2008-03-14T00:00:00"/>
    <n v="8054"/>
    <n v="1267.53"/>
    <n v="1117.08"/>
    <n v="10438.61"/>
  </r>
  <r>
    <s v="S"/>
    <x v="90"/>
    <s v="ROCHESTER"/>
    <s v="Terminal Bldg Security, MP Phs 1, 24-07"/>
    <d v="2008-12-19T00:00:00"/>
    <n v="10000"/>
    <n v="12563.26"/>
    <n v="5831.94"/>
    <n v="28395.200000000001"/>
  </r>
  <r>
    <s v="S"/>
    <x v="90"/>
    <s v="ROCHESTER"/>
    <s v="Terminal Bldg Security, MP Phs 1, 24-07"/>
    <d v="2008-12-31T00:00:00"/>
    <n v="0"/>
    <n v="933.43"/>
    <n v="400.03"/>
    <n v="1333.46"/>
  </r>
  <r>
    <s v="S"/>
    <x v="90"/>
    <s v="ROCHESTER"/>
    <s v="Jet Bridge"/>
    <d v="2007-10-05T00:00:00"/>
    <n v="0"/>
    <n v="5363.88"/>
    <n v="2298.81"/>
    <n v="7662.6900000000005"/>
  </r>
  <r>
    <s v="S"/>
    <x v="90"/>
    <s v="ROCHESTER"/>
    <s v="Jet Bridge"/>
    <d v="2008-01-09T00:00:00"/>
    <n v="0"/>
    <n v="324351.06"/>
    <n v="139007.60999999999"/>
    <n v="463358.67"/>
  </r>
  <r>
    <s v="S"/>
    <x v="90"/>
    <s v="ROCHESTER"/>
    <s v="Jet Bridge"/>
    <d v="2008-02-05T00:00:00"/>
    <n v="0"/>
    <n v="1809.86"/>
    <n v="775.65"/>
    <n v="2585.5099999999998"/>
  </r>
  <r>
    <s v="S"/>
    <x v="90"/>
    <s v="ROCHESTER"/>
    <s v="Jet Bridge"/>
    <d v="2008-03-31T00:00:00"/>
    <n v="0"/>
    <n v="16679"/>
    <n v="7148.13"/>
    <n v="23827.13"/>
  </r>
  <r>
    <s v="S"/>
    <x v="90"/>
    <s v="ROCHESTER"/>
    <s v="Access Road"/>
    <d v="2007-10-05T00:00:00"/>
    <n v="0"/>
    <n v="280847.34999999998"/>
    <n v="280847.28999999998"/>
    <n v="561694.6399999999"/>
  </r>
  <r>
    <s v="S"/>
    <x v="90"/>
    <s v="ROCHESTER"/>
    <s v="Access Road"/>
    <d v="2008-02-05T00:00:00"/>
    <n v="0"/>
    <n v="7289.45"/>
    <n v="7289.45"/>
    <n v="14578.9"/>
  </r>
  <r>
    <s v="S"/>
    <x v="90"/>
    <s v="ROCHESTER"/>
    <s v="Access Road"/>
    <d v="2008-07-28T00:00:00"/>
    <n v="0"/>
    <n v="13017.14"/>
    <n v="13017.14"/>
    <n v="26034.28"/>
  </r>
  <r>
    <s v="S"/>
    <x v="90"/>
    <s v="ROCHESTER"/>
    <s v="Access Road"/>
    <d v="2008-08-22T00:00:00"/>
    <n v="0"/>
    <n v="10235.969999999999"/>
    <n v="10235.969999999999"/>
    <n v="20471.939999999999"/>
  </r>
  <r>
    <s v="S"/>
    <x v="90"/>
    <s v="ROCHESTER"/>
    <s v="MPCA SWPPP Directives"/>
    <d v="2007-10-05T00:00:00"/>
    <n v="0"/>
    <n v="6934.06"/>
    <n v="2971.73"/>
    <n v="9905.7900000000009"/>
  </r>
  <r>
    <s v="S"/>
    <x v="90"/>
    <s v="ROCHESTER"/>
    <s v="MPCA SWPPP Directives"/>
    <d v="2008-03-31T00:00:00"/>
    <n v="0"/>
    <n v="3255"/>
    <n v="1395"/>
    <n v="4650"/>
  </r>
  <r>
    <s v="S"/>
    <x v="90"/>
    <s v="ROCHESTER"/>
    <s v="MPCA SWPPP Directives"/>
    <d v="2008-06-05T00:00:00"/>
    <n v="0"/>
    <n v="2103.2199999999998"/>
    <n v="901.38"/>
    <n v="3004.6"/>
  </r>
  <r>
    <s v="S"/>
    <x v="90"/>
    <s v="ROCHESTER"/>
    <s v="MPCA SWPPP Directives"/>
    <d v="2008-06-10T00:00:00"/>
    <n v="0"/>
    <n v="58178.55"/>
    <n v="24933.67"/>
    <n v="83112.22"/>
  </r>
  <r>
    <s v="S"/>
    <x v="90"/>
    <s v="ROCHESTER"/>
    <s v="MPCA SWPPP Directives"/>
    <d v="2008-12-18T00:00:00"/>
    <n v="0"/>
    <n v="2882.88"/>
    <n v="1235.52"/>
    <n v="4118.3999999999996"/>
  </r>
  <r>
    <s v="S"/>
    <x v="90"/>
    <s v="ROCHESTER"/>
    <s v="MPCA SWPPP Directives"/>
    <d v="2009-01-28T00:00:00"/>
    <n v="0"/>
    <n v="570.4"/>
    <n v="142.6"/>
    <n v="713"/>
  </r>
  <r>
    <s v="S"/>
    <x v="90"/>
    <s v="ROCHESTER"/>
    <s v="MPCA SWPPP Directives"/>
    <d v="2009-03-11T00:00:00"/>
    <n v="0"/>
    <n v="558"/>
    <n v="341"/>
    <n v="899"/>
  </r>
  <r>
    <s v="S"/>
    <x v="90"/>
    <s v="ROCHESTER"/>
    <s v="MPCA SWPPP Directives"/>
    <d v="2009-07-08T00:00:00"/>
    <n v="0"/>
    <n v="1756.3"/>
    <n v="752.7"/>
    <n v="2509"/>
  </r>
  <r>
    <s v="S"/>
    <x v="90"/>
    <s v="ROCHESTER"/>
    <s v="MPCA SWPPP Directives"/>
    <d v="2009-10-05T00:00:00"/>
    <n v="0"/>
    <n v="1533.53"/>
    <n v="657.22"/>
    <n v="2190.75"/>
  </r>
  <r>
    <s v="S"/>
    <x v="90"/>
    <s v="ROCHESTER"/>
    <s v="MPCA SWPPP Directives"/>
    <d v="2009-12-16T00:00:00"/>
    <n v="0"/>
    <n v="1763.34"/>
    <n v="755.71"/>
    <n v="2519.0500000000002"/>
  </r>
  <r>
    <s v="S"/>
    <x v="90"/>
    <s v="ROCHESTER"/>
    <s v="MPCA SWPPP Directives"/>
    <d v="2010-03-18T00:00:00"/>
    <n v="0"/>
    <n v="288.93"/>
    <n v="123.82"/>
    <n v="412.75"/>
  </r>
  <r>
    <s v="S"/>
    <x v="90"/>
    <s v="ROCHESTER"/>
    <s v="Terminal Elevator Upgrades"/>
    <d v="2008-02-05T00:00:00"/>
    <n v="0"/>
    <n v="15379.38"/>
    <n v="6591.15"/>
    <n v="21970.53"/>
  </r>
  <r>
    <s v="S"/>
    <x v="90"/>
    <s v="ROCHESTER"/>
    <s v="Terminal Elevator Upgrades"/>
    <d v="2008-02-19T00:00:00"/>
    <n v="0"/>
    <n v="7402.78"/>
    <n v="3172.62"/>
    <n v="10575.4"/>
  </r>
  <r>
    <s v="S"/>
    <x v="90"/>
    <s v="ROCHESTER"/>
    <s v="Terminal Elevator Upgrades"/>
    <d v="2008-03-11T00:00:00"/>
    <n v="0"/>
    <n v="1062.5999999999999"/>
    <n v="455.4"/>
    <n v="1518"/>
  </r>
  <r>
    <s v="S"/>
    <x v="90"/>
    <s v="ROCHESTER"/>
    <s v="Terminal Elevator Upgrades"/>
    <d v="2008-03-31T00:00:00"/>
    <n v="0"/>
    <n v="19950"/>
    <n v="8550"/>
    <n v="28500"/>
  </r>
  <r>
    <s v="S"/>
    <x v="90"/>
    <s v="ROCHESTER"/>
    <s v="Terminal Elevator Upgrades"/>
    <d v="2008-04-17T00:00:00"/>
    <n v="0"/>
    <n v="38474.1"/>
    <n v="16488.900000000001"/>
    <n v="54963"/>
  </r>
  <r>
    <s v="S"/>
    <x v="90"/>
    <s v="ROCHESTER"/>
    <s v="Terminal Elevator Upgrades"/>
    <d v="2008-06-05T00:00:00"/>
    <n v="0"/>
    <n v="71111.64"/>
    <n v="30476.41"/>
    <n v="101588.05"/>
  </r>
  <r>
    <s v="S"/>
    <x v="90"/>
    <s v="ROCHESTER"/>
    <s v="Terminal Elevator Upgrades"/>
    <d v="2008-06-17T00:00:00"/>
    <n v="0"/>
    <n v="2312.8000000000002"/>
    <n v="991.2"/>
    <n v="3304"/>
  </r>
  <r>
    <s v="S"/>
    <x v="90"/>
    <s v="ROCHESTER"/>
    <s v="Terminal Elevator Upgrades"/>
    <d v="2008-08-12T00:00:00"/>
    <n v="0"/>
    <n v="1928.5"/>
    <n v="826.5"/>
    <n v="2755"/>
  </r>
  <r>
    <s v="S"/>
    <x v="90"/>
    <s v="ROCHESTER"/>
    <s v="Terminal Elevator Upgrades"/>
    <d v="2008-09-17T00:00:00"/>
    <n v="0"/>
    <n v="27878.2"/>
    <n v="11947.82"/>
    <n v="39826.020000000004"/>
  </r>
  <r>
    <s v="S"/>
    <x v="90"/>
    <s v="ROCHESTER"/>
    <s v="Fuel Facility Upgrade"/>
    <d v="2008-02-05T00:00:00"/>
    <n v="0"/>
    <n v="17705.25"/>
    <n v="17705.240000000002"/>
    <n v="35410.490000000005"/>
  </r>
  <r>
    <s v="S"/>
    <x v="90"/>
    <s v="ROCHESTER"/>
    <s v="Fuel Facility Upgrade"/>
    <d v="2008-02-19T00:00:00"/>
    <n v="0"/>
    <n v="6174.66"/>
    <n v="6174.64"/>
    <n v="12349.3"/>
  </r>
  <r>
    <s v="S"/>
    <x v="90"/>
    <s v="ROCHESTER"/>
    <s v="Fuel Facility Upgrade"/>
    <d v="2008-09-16T00:00:00"/>
    <n v="0"/>
    <n v="630.33000000000004"/>
    <n v="630.32000000000005"/>
    <n v="1260.6500000000001"/>
  </r>
  <r>
    <s v="S"/>
    <x v="90"/>
    <s v="ROCHESTER"/>
    <s v="Fuel Facility Upgrade"/>
    <d v="2008-09-17T00:00:00"/>
    <n v="0"/>
    <n v="10210.44"/>
    <n v="10210.42"/>
    <n v="20420.86"/>
  </r>
  <r>
    <s v="S"/>
    <x v="90"/>
    <s v="ROCHESTER"/>
    <s v="Fuel Facility Upgrade"/>
    <d v="2008-10-23T00:00:00"/>
    <n v="0"/>
    <n v="4558.62"/>
    <n v="4558.62"/>
    <n v="9117.24"/>
  </r>
  <r>
    <s v="S"/>
    <x v="90"/>
    <s v="ROCHESTER"/>
    <s v="EOC Roof Repair"/>
    <d v="2008-02-01T00:00:00"/>
    <n v="0"/>
    <n v="22322"/>
    <n v="22322"/>
    <n v="44644"/>
  </r>
  <r>
    <s v="S"/>
    <x v="90"/>
    <s v="ROCHESTER"/>
    <s v="EOC Roof Repair"/>
    <d v="2008-02-19T00:00:00"/>
    <n v="0"/>
    <n v="9142"/>
    <n v="9142"/>
    <n v="18284"/>
  </r>
  <r>
    <s v="S"/>
    <x v="90"/>
    <s v="ROCHESTER"/>
    <s v="RUNWAY LIGHTS"/>
    <d v="1963-02-07T00:00:00"/>
    <n v="29578.85"/>
    <n v="10949.2"/>
    <n v="5674.43"/>
    <n v="46202.48"/>
  </r>
  <r>
    <s v="S"/>
    <x v="90"/>
    <s v="ROCHESTER"/>
    <s v="Master Plan  Phs 2, SRE(Trk, Blwr) 25-08"/>
    <d v="2008-06-17T00:00:00"/>
    <n v="932119"/>
    <n v="0"/>
    <n v="49059.360000000001"/>
    <n v="981178.36"/>
  </r>
  <r>
    <s v="S"/>
    <x v="90"/>
    <s v="ROCHESTER"/>
    <s v="Master Plan  Phs 2, SRE(Trk, Blwr) 25-08"/>
    <d v="2008-07-23T00:00:00"/>
    <n v="7197"/>
    <n v="11183.47"/>
    <n v="3175.53"/>
    <n v="21556"/>
  </r>
  <r>
    <s v="S"/>
    <x v="90"/>
    <s v="ROCHESTER"/>
    <s v="Master Plan  Phs 2, SRE(Trk, Blwr) 25-08"/>
    <d v="2008-07-29T00:00:00"/>
    <n v="16377"/>
    <n v="25444.959999999999"/>
    <n v="7222.88"/>
    <n v="49044.84"/>
  </r>
  <r>
    <s v="S"/>
    <x v="90"/>
    <s v="ROCHESTER"/>
    <s v="Master Plan  Phs 2, SRE(Trk, Blwr) 25-08"/>
    <d v="2008-08-14T00:00:00"/>
    <n v="6060"/>
    <n v="9415.36"/>
    <n v="2672.64"/>
    <n v="18148"/>
  </r>
  <r>
    <s v="S"/>
    <x v="90"/>
    <s v="ROCHESTER"/>
    <s v="Master Plan  Phs 2, SRE(Trk, Blwr) 25-08"/>
    <d v="2008-10-15T00:00:00"/>
    <n v="43553"/>
    <n v="68394.17"/>
    <n v="19390.64"/>
    <n v="131337.81"/>
  </r>
  <r>
    <s v="S"/>
    <x v="90"/>
    <s v="ROCHESTER"/>
    <s v="Master Plan  Phs 2, SRE(Trk, Blwr) 25-08"/>
    <d v="2008-10-28T00:00:00"/>
    <n v="21068"/>
    <n v="0"/>
    <n v="1109"/>
    <n v="22177"/>
  </r>
  <r>
    <s v="S"/>
    <x v="90"/>
    <s v="ROCHESTER"/>
    <s v="Master Plan  Phs 2, SRE(Trk, Blwr) 25-08"/>
    <d v="2008-12-03T00:00:00"/>
    <n v="20431"/>
    <n v="0"/>
    <n v="1075"/>
    <n v="21506"/>
  </r>
  <r>
    <s v="S"/>
    <x v="90"/>
    <s v="ROCHESTER"/>
    <s v="Master Plan  Phs 2, SRE(Trk, Blwr) 25-08"/>
    <d v="2009-01-07T00:00:00"/>
    <n v="20573"/>
    <n v="49044.84"/>
    <n v="13344.71"/>
    <n v="82962.549999999988"/>
  </r>
  <r>
    <s v="S"/>
    <x v="90"/>
    <s v="ROCHESTER"/>
    <s v="Master Plan  Phs 2, SRE(Trk, Blwr) 25-08"/>
    <d v="2009-02-09T00:00:00"/>
    <n v="13513"/>
    <n v="0"/>
    <n v="711.2"/>
    <n v="14224.2"/>
  </r>
  <r>
    <s v="S"/>
    <x v="90"/>
    <s v="ROCHESTER"/>
    <s v="Master Plan  Phs 2, SRE(Trk, Blwr) 25-08"/>
    <d v="2009-02-23T00:00:00"/>
    <n v="0"/>
    <n v="49044.84"/>
    <n v="12261.21"/>
    <n v="61306.049999999996"/>
  </r>
  <r>
    <s v="S"/>
    <x v="90"/>
    <s v="ROCHESTER"/>
    <s v="Master Plan  Phs 2, SRE(Trk, Blwr) 25-08"/>
    <d v="2009-03-19T00:00:00"/>
    <n v="11358"/>
    <n v="0"/>
    <n v="598.20000000000005"/>
    <n v="11956.2"/>
  </r>
  <r>
    <s v="S"/>
    <x v="90"/>
    <s v="ROCHESTER"/>
    <s v="Master Plan  Phs 2, SRE(Trk, Blwr) 25-08"/>
    <d v="2009-03-27T00:00:00"/>
    <n v="14291"/>
    <n v="0"/>
    <n v="799.2"/>
    <n v="15090.2"/>
  </r>
  <r>
    <s v="S"/>
    <x v="90"/>
    <s v="ROCHESTER"/>
    <s v="Master Plan  Phs 2, SRE(Trk, Blwr) 25-08"/>
    <d v="2009-04-27T00:00:00"/>
    <n v="0"/>
    <n v="0"/>
    <n v="919"/>
    <n v="919"/>
  </r>
  <r>
    <s v="S"/>
    <x v="90"/>
    <s v="ROCHESTER"/>
    <s v="Master Plan  Phs 2, SRE(Trk, Blwr) 25-08"/>
    <d v="2009-07-10T00:00:00"/>
    <n v="0"/>
    <n v="71932.429999999993"/>
    <n v="19395.310000000001"/>
    <n v="91327.739999999991"/>
  </r>
  <r>
    <s v="S"/>
    <x v="90"/>
    <s v="ROCHESTER"/>
    <s v="Master Plan  Phs 2, SRE(Trk, Blwr) 25-08"/>
    <d v="2009-09-08T00:00:00"/>
    <n v="0"/>
    <n v="35904.18"/>
    <n v="8282.82"/>
    <n v="44187"/>
  </r>
  <r>
    <s v="S"/>
    <x v="90"/>
    <s v="ROCHESTER"/>
    <s v="Master Plan  Phs 2, SRE(Trk, Blwr) 25-08"/>
    <d v="2009-10-28T00:00:00"/>
    <n v="0"/>
    <n v="23876.82"/>
    <n v="6764.95"/>
    <n v="30641.77"/>
  </r>
  <r>
    <s v="S"/>
    <x v="90"/>
    <s v="ROCHESTER"/>
    <s v="Master Plan  Phs 2, SRE(Trk, Blwr) 25-08"/>
    <d v="2009-12-11T00:00:00"/>
    <n v="0"/>
    <n v="4447.59"/>
    <n v="1261.04"/>
    <n v="5708.63"/>
  </r>
  <r>
    <s v="S"/>
    <x v="90"/>
    <s v="ROCHESTER"/>
    <s v="Master Plan  Phs 2, SRE(Trk, Blwr) 25-08"/>
    <d v="2010-06-21T00:00:00"/>
    <n v="50000"/>
    <n v="0"/>
    <n v="0"/>
    <n v="50000"/>
  </r>
  <r>
    <s v="S"/>
    <x v="90"/>
    <s v="ROCHESTER"/>
    <s v="Maintenance Truck"/>
    <d v="2008-10-28T00:00:00"/>
    <n v="0"/>
    <n v="19127.91"/>
    <n v="9563.9599999999991"/>
    <n v="28691.87"/>
  </r>
  <r>
    <s v="S"/>
    <x v="90"/>
    <s v="ROCHESTER"/>
    <s v="Terminal Displays"/>
    <d v="2008-04-18T00:00:00"/>
    <n v="0"/>
    <n v="32956"/>
    <n v="8239"/>
    <n v="41195"/>
  </r>
  <r>
    <s v="S"/>
    <x v="90"/>
    <s v="ROCHESTER"/>
    <s v="Terminal Displays"/>
    <d v="2008-07-29T00:00:00"/>
    <n v="0"/>
    <n v="6244"/>
    <n v="1561"/>
    <n v="7805"/>
  </r>
  <r>
    <s v="S"/>
    <x v="90"/>
    <s v="ROCHESTER"/>
    <s v="ARFF Equipment"/>
    <d v="2008-07-23T00:00:00"/>
    <n v="0"/>
    <n v="14670.33"/>
    <n v="7335.17"/>
    <n v="22005.5"/>
  </r>
  <r>
    <s v="S"/>
    <x v="90"/>
    <s v="ROCHESTER"/>
    <s v="ARFF Equipment"/>
    <d v="2008-11-17T00:00:00"/>
    <n v="0"/>
    <n v="663"/>
    <n v="331.5"/>
    <n v="994.5"/>
  </r>
  <r>
    <s v="S"/>
    <x v="90"/>
    <s v="ROCHESTER"/>
    <s v="ATCT Building Repairs"/>
    <d v="2008-07-01T00:00:00"/>
    <n v="0"/>
    <n v="10086.040000000001"/>
    <n v="2521.52"/>
    <n v="12607.560000000001"/>
  </r>
  <r>
    <s v="S"/>
    <x v="90"/>
    <s v="ROCHESTER"/>
    <s v="ATCT Building Repairs"/>
    <d v="2008-07-29T00:00:00"/>
    <n v="0"/>
    <n v="6432"/>
    <n v="1608"/>
    <n v="8040"/>
  </r>
  <r>
    <s v="S"/>
    <x v="90"/>
    <s v="ROCHESTER"/>
    <s v="ATCT Building Repairs"/>
    <d v="2008-08-12T00:00:00"/>
    <n v="0"/>
    <n v="1608"/>
    <n v="402"/>
    <n v="2010"/>
  </r>
  <r>
    <s v="S"/>
    <x v="90"/>
    <s v="ROCHESTER"/>
    <s v="ATCT Building Repairs"/>
    <d v="2008-09-09T00:00:00"/>
    <n v="0"/>
    <n v="93561"/>
    <n v="23390.25"/>
    <n v="116951.25"/>
  </r>
  <r>
    <s v="S"/>
    <x v="90"/>
    <s v="ROCHESTER"/>
    <s v="ATCT Building Repairs"/>
    <d v="2008-10-09T00:00:00"/>
    <n v="0"/>
    <n v="71943.199999999997"/>
    <n v="17985.8"/>
    <n v="89929"/>
  </r>
  <r>
    <s v="S"/>
    <x v="90"/>
    <s v="ROCHESTER"/>
    <s v="ATCT Building Repairs"/>
    <d v="2008-11-19T00:00:00"/>
    <n v="0"/>
    <n v="31233.599999999999"/>
    <n v="7808.4"/>
    <n v="39042"/>
  </r>
  <r>
    <s v="S"/>
    <x v="90"/>
    <s v="ROCHESTER"/>
    <s v="ATCT Building Repairs"/>
    <d v="2008-12-03T00:00:00"/>
    <n v="0"/>
    <n v="2195.1999999999998"/>
    <n v="548.79999999999995"/>
    <n v="2744"/>
  </r>
  <r>
    <s v="S"/>
    <x v="90"/>
    <s v="ROCHESTER"/>
    <s v="ATCT Building Repairs"/>
    <d v="2008-12-31T00:00:00"/>
    <n v="0"/>
    <n v="321.60000000000002"/>
    <n v="80.400000000000006"/>
    <n v="402"/>
  </r>
  <r>
    <s v="S"/>
    <x v="90"/>
    <s v="ROCHESTER"/>
    <s v="ATCT Building Repairs"/>
    <d v="2009-02-04T00:00:00"/>
    <n v="0"/>
    <n v="10835.8"/>
    <n v="2708.95"/>
    <n v="13544.75"/>
  </r>
  <r>
    <s v="S"/>
    <x v="90"/>
    <s v="ROCHESTER"/>
    <s v="ATCT Building Repairs"/>
    <d v="2009-02-04T00:00:00"/>
    <n v="0"/>
    <n v="1286.4000000000001"/>
    <n v="321.60000000000002"/>
    <n v="1608"/>
  </r>
  <r>
    <s v="S"/>
    <x v="90"/>
    <s v="ROCHESTER"/>
    <s v="Entrance Road Seal Coat"/>
    <d v="2008-07-01T00:00:00"/>
    <n v="0"/>
    <n v="18433.240000000002"/>
    <n v="4608.32"/>
    <n v="23041.56"/>
  </r>
  <r>
    <s v="S"/>
    <x v="90"/>
    <s v="ROCHESTER"/>
    <s v="Entrance Road Seal Coat"/>
    <d v="2008-08-22T00:00:00"/>
    <n v="0"/>
    <n v="67781"/>
    <n v="16945.25"/>
    <n v="84726.25"/>
  </r>
  <r>
    <s v="S"/>
    <x v="90"/>
    <s v="ROCHESTER"/>
    <s v="Entrance Road Seal Coat"/>
    <d v="2008-09-09T00:00:00"/>
    <n v="0"/>
    <n v="82569.02"/>
    <n v="20642.259999999998"/>
    <n v="103211.28"/>
  </r>
  <r>
    <s v="S"/>
    <x v="90"/>
    <s v="ROCHESTER"/>
    <s v="Entrance Road Seal Coat"/>
    <d v="2008-09-22T00:00:00"/>
    <n v="0"/>
    <n v="77843.429999999993"/>
    <n v="19460.87"/>
    <n v="97304.299999999988"/>
  </r>
  <r>
    <s v="S"/>
    <x v="90"/>
    <s v="ROCHESTER"/>
    <s v="Entrance Road Seal Coat"/>
    <d v="2008-10-28T00:00:00"/>
    <n v="0"/>
    <n v="83891.23"/>
    <n v="20972.799999999999"/>
    <n v="104864.03"/>
  </r>
  <r>
    <s v="S"/>
    <x v="90"/>
    <s v="ROCHESTER"/>
    <s v="Entrance Road Seal Coat"/>
    <d v="2008-12-31T00:00:00"/>
    <n v="0"/>
    <n v="4879.76"/>
    <n v="1219.94"/>
    <n v="6099.7000000000007"/>
  </r>
  <r>
    <s v="S"/>
    <x v="90"/>
    <s v="ROCHESTER"/>
    <s v="Entrance Road Seal Coat"/>
    <d v="2009-07-08T00:00:00"/>
    <n v="0"/>
    <n v="11227.29"/>
    <n v="2806.83"/>
    <n v="14034.12"/>
  </r>
  <r>
    <s v="S"/>
    <x v="90"/>
    <s v="ROCHESTER"/>
    <s v="Entrance Road Seal Coat"/>
    <d v="2009-09-29T00:00:00"/>
    <n v="0"/>
    <n v="9712.6299999999992"/>
    <n v="2428.13"/>
    <n v="12140.759999999998"/>
  </r>
  <r>
    <s v="S"/>
    <x v="90"/>
    <s v="ROCHESTER"/>
    <s v="GA Apron Resurfacing"/>
    <d v="2008-07-01T00:00:00"/>
    <n v="0"/>
    <n v="24648.42"/>
    <n v="6162.1"/>
    <n v="30810.519999999997"/>
  </r>
  <r>
    <s v="S"/>
    <x v="90"/>
    <s v="ROCHESTER"/>
    <s v="GA Apron Resurfacing"/>
    <d v="2008-09-09T00:00:00"/>
    <n v="0"/>
    <n v="234686.54"/>
    <n v="58671.63"/>
    <n v="293358.17"/>
  </r>
  <r>
    <s v="S"/>
    <x v="90"/>
    <s v="ROCHESTER"/>
    <s v="GA Apron Resurfacing"/>
    <d v="2008-09-19T00:00:00"/>
    <n v="0"/>
    <n v="384890.37"/>
    <n v="96222.6"/>
    <n v="481112.97"/>
  </r>
  <r>
    <s v="S"/>
    <x v="90"/>
    <s v="ROCHESTER"/>
    <s v="GA Apron Resurfacing"/>
    <d v="2008-10-23T00:00:00"/>
    <n v="0"/>
    <n v="5501.44"/>
    <n v="1375.36"/>
    <n v="6876.7999999999993"/>
  </r>
  <r>
    <s v="S"/>
    <x v="90"/>
    <s v="ROCHESTER"/>
    <s v="GA Apron Resurfacing"/>
    <d v="2008-11-19T00:00:00"/>
    <n v="0"/>
    <n v="65683.460000000006"/>
    <n v="16420.86"/>
    <n v="82104.320000000007"/>
  </r>
  <r>
    <s v="S"/>
    <x v="90"/>
    <s v="ROCHESTER"/>
    <s v="GA Apron Resurfacing"/>
    <d v="2009-02-04T00:00:00"/>
    <n v="0"/>
    <n v="37146.51"/>
    <n v="9286.6299999999992"/>
    <n v="46433.14"/>
  </r>
  <r>
    <s v="S"/>
    <x v="90"/>
    <s v="ROCHESTER"/>
    <s v="Parking Lot Expansion/Credit Card System"/>
    <d v="2008-07-01T00:00:00"/>
    <n v="0"/>
    <n v="29948.92"/>
    <n v="7487.24"/>
    <n v="37436.159999999996"/>
  </r>
  <r>
    <s v="S"/>
    <x v="90"/>
    <s v="ROCHESTER"/>
    <s v="Parking Lot Expansion/Credit Card System"/>
    <d v="2008-08-12T00:00:00"/>
    <n v="0"/>
    <n v="77451.12"/>
    <n v="19362.79"/>
    <n v="96813.91"/>
  </r>
  <r>
    <s v="S"/>
    <x v="90"/>
    <s v="ROCHESTER"/>
    <s v="Parking Lot Expansion/Credit Card System"/>
    <d v="2008-09-09T00:00:00"/>
    <n v="0"/>
    <n v="212305.81"/>
    <n v="53076.44"/>
    <n v="265382.25"/>
  </r>
  <r>
    <s v="S"/>
    <x v="90"/>
    <s v="ROCHESTER"/>
    <s v="Parking Lot Expansion/Credit Card System"/>
    <d v="2008-10-09T00:00:00"/>
    <n v="0"/>
    <n v="86974.35"/>
    <n v="21743.59"/>
    <n v="108717.94"/>
  </r>
  <r>
    <s v="S"/>
    <x v="90"/>
    <s v="ROCHESTER"/>
    <s v="Parking Lot Expansion/Credit Card System"/>
    <d v="2008-10-28T00:00:00"/>
    <n v="0"/>
    <n v="2737.28"/>
    <n v="684.32"/>
    <n v="3421.6000000000004"/>
  </r>
  <r>
    <s v="S"/>
    <x v="90"/>
    <s v="ROCHESTER"/>
    <s v="Parking Lot Expansion/Credit Card System"/>
    <d v="2008-11-19T00:00:00"/>
    <n v="0"/>
    <n v="100609.16"/>
    <n v="25152.28"/>
    <n v="125761.44"/>
  </r>
  <r>
    <s v="S"/>
    <x v="90"/>
    <s v="ROCHESTER"/>
    <s v="Parking Lot Expansion/Credit Card System"/>
    <d v="2009-09-21T00:00:00"/>
    <n v="0"/>
    <n v="-166719.29"/>
    <n v="9579.9699999999993"/>
    <n v="-157139.32"/>
  </r>
  <r>
    <s v="S"/>
    <x v="90"/>
    <s v="ROCHESTER"/>
    <s v="Surburban(4x4)/Rwy Friction Meter/Radios"/>
    <d v="2008-05-27T00:00:00"/>
    <n v="0"/>
    <n v="26653.439999999999"/>
    <n v="13326.74"/>
    <n v="39980.18"/>
  </r>
  <r>
    <s v="S"/>
    <x v="90"/>
    <s v="ROCHESTER"/>
    <s v="Terminal Roof Repairs"/>
    <d v="2009-08-05T00:00:00"/>
    <n v="0"/>
    <n v="169358.29"/>
    <n v="271398.49"/>
    <n v="440756.78"/>
  </r>
  <r>
    <s v="S"/>
    <x v="90"/>
    <s v="ROCHESTER"/>
    <s v="Terminal Roof Repairs"/>
    <d v="2009-10-06T00:00:00"/>
    <n v="0"/>
    <n v="23096.31"/>
    <n v="37012.06"/>
    <n v="60108.369999999995"/>
  </r>
  <r>
    <s v="S"/>
    <x v="90"/>
    <s v="ROCHESTER"/>
    <s v="Terminal Roof Repairs"/>
    <d v="2009-12-16T00:00:00"/>
    <n v="0"/>
    <n v="9501.11"/>
    <n v="15225.64"/>
    <n v="24726.75"/>
  </r>
  <r>
    <s v="S"/>
    <x v="90"/>
    <s v="ROCHESTER"/>
    <s v="Remodel ARFF Building"/>
    <d v="2010-03-24T00:00:00"/>
    <n v="0"/>
    <n v="103697.98"/>
    <n v="44441.96"/>
    <n v="148139.94"/>
  </r>
  <r>
    <s v="S"/>
    <x v="90"/>
    <s v="ROCHESTER"/>
    <s v="Remodel ARFF Building"/>
    <d v="2010-05-14T00:00:00"/>
    <n v="0"/>
    <n v="198350.2"/>
    <n v="85007.22"/>
    <n v="283357.42000000004"/>
  </r>
  <r>
    <s v="S"/>
    <x v="90"/>
    <s v="ROCHESTER"/>
    <s v="Remodel ARFF Building"/>
    <d v="2010-06-28T00:00:00"/>
    <n v="0"/>
    <n v="33708.33"/>
    <n v="14446.43"/>
    <n v="48154.76"/>
  </r>
  <r>
    <s v="S"/>
    <x v="90"/>
    <s v="ROCHESTER"/>
    <s v="Remodel ARFF Building"/>
    <d v="2010-11-17T00:00:00"/>
    <n v="0"/>
    <n v="28629.41"/>
    <n v="12269.75"/>
    <n v="40899.160000000003"/>
  </r>
  <r>
    <s v="S"/>
    <x v="90"/>
    <s v="ROCHESTER"/>
    <s v="Remodel ARFF Building"/>
    <d v="2011-03-15T00:00:00"/>
    <n v="0"/>
    <n v="1309"/>
    <n v="561"/>
    <n v="1870"/>
  </r>
  <r>
    <s v="S"/>
    <x v="90"/>
    <s v="ROCHESTER"/>
    <s v="Taxiway Lighting - Engineering 26-08"/>
    <d v="2008-10-28T00:00:00"/>
    <n v="30945"/>
    <n v="0"/>
    <n v="1629.91"/>
    <n v="32574.91"/>
  </r>
  <r>
    <s v="S"/>
    <x v="90"/>
    <s v="ROCHESTER"/>
    <s v="Taxiway Lighting - Engineering 26-08"/>
    <d v="2008-12-03T00:00:00"/>
    <n v="21788"/>
    <n v="0"/>
    <n v="1146.68"/>
    <n v="22934.68"/>
  </r>
  <r>
    <s v="S"/>
    <x v="90"/>
    <s v="ROCHESTER"/>
    <s v="Taxiway Lighting - Engineering 26-08"/>
    <d v="2009-01-07T00:00:00"/>
    <n v="17367"/>
    <n v="0"/>
    <n v="913.89"/>
    <n v="18280.89"/>
  </r>
  <r>
    <s v="S"/>
    <x v="90"/>
    <s v="ROCHESTER"/>
    <s v="Taxiway Lighting - Engineering 26-08"/>
    <d v="2009-02-09T00:00:00"/>
    <n v="8313"/>
    <n v="0"/>
    <n v="437.36"/>
    <n v="8750.36"/>
  </r>
  <r>
    <s v="S"/>
    <x v="90"/>
    <s v="ROCHESTER"/>
    <s v="Taxiway Lighting - Engineering 26-08"/>
    <d v="2009-05-01T00:00:00"/>
    <n v="4683"/>
    <n v="0"/>
    <n v="246.87"/>
    <n v="4929.87"/>
  </r>
  <r>
    <s v="S"/>
    <x v="90"/>
    <s v="ROCHESTER"/>
    <s v="Taxiway Lighting - Engineering 26-08"/>
    <d v="2009-07-20T00:00:00"/>
    <n v="56461"/>
    <n v="0"/>
    <n v="3496.29"/>
    <n v="59957.29"/>
  </r>
  <r>
    <s v="S"/>
    <x v="90"/>
    <s v="ROCHESTER"/>
    <s v="Taxiway Lighting - Engineering 26-08"/>
    <d v="2010-06-21T00:00:00"/>
    <n v="10000"/>
    <n v="0"/>
    <n v="0"/>
    <n v="10000"/>
  </r>
  <r>
    <s v="S"/>
    <x v="90"/>
    <s v="ROCHESTER"/>
    <s v="Taxiway Lighting  27-09"/>
    <d v="2010-02-24T00:00:00"/>
    <n v="1249966"/>
    <n v="0"/>
    <n v="68419.259999999995"/>
    <n v="1318385.26"/>
  </r>
  <r>
    <s v="S"/>
    <x v="90"/>
    <s v="ROCHESTER"/>
    <s v="Taxiway Lighting  27-09"/>
    <d v="2011-05-10T00:00:00"/>
    <n v="50000"/>
    <n v="0"/>
    <n v="0"/>
    <n v="50000"/>
  </r>
  <r>
    <s v="S"/>
    <x v="90"/>
    <s v="ROCHESTER"/>
    <s v="Taxiway Lighting  27-09"/>
    <d v="2011-05-23T00:00:00"/>
    <n v="151624"/>
    <n v="0"/>
    <n v="0"/>
    <n v="151624"/>
  </r>
  <r>
    <s v="S"/>
    <x v="90"/>
    <s v="ROCHESTER"/>
    <s v="Fuel system for plows"/>
    <d v="2009-10-06T00:00:00"/>
    <n v="0"/>
    <n v="23131.759999999998"/>
    <n v="5782.94"/>
    <n v="28914.699999999997"/>
  </r>
  <r>
    <s v="S"/>
    <x v="90"/>
    <s v="ROCHESTER"/>
    <s v="Plow for Oshkosh HB"/>
    <d v="2009-12-16T00:00:00"/>
    <n v="0"/>
    <n v="34662.46"/>
    <n v="17331.2"/>
    <n v="51993.66"/>
  </r>
  <r>
    <s v="S"/>
    <x v="90"/>
    <s v="ROCHESTER"/>
    <s v="Wheel Loader"/>
    <d v="2010-02-03T00:00:00"/>
    <n v="0"/>
    <n v="119939.69"/>
    <n v="59969.84"/>
    <n v="179909.53"/>
  </r>
  <r>
    <s v="S"/>
    <x v="90"/>
    <s v="ROCHESTER"/>
    <s v="Design Project-Deicing,Apron,txwy's.ligh"/>
    <d v="2011-01-25T00:00:00"/>
    <n v="291782"/>
    <n v="0"/>
    <n v="15357.89"/>
    <n v="307139.89"/>
  </r>
  <r>
    <s v="S"/>
    <x v="90"/>
    <s v="ROCHESTER"/>
    <s v="Design Project-Deicing,Apron,txwy's.ligh"/>
    <d v="2011-03-30T00:00:00"/>
    <n v="13695"/>
    <n v="0"/>
    <n v="720.6"/>
    <n v="14415.6"/>
  </r>
  <r>
    <s v="S"/>
    <x v="90"/>
    <s v="ROCHESTER"/>
    <s v="Design Project-Deicing,Apron,txwy's.ligh"/>
    <d v="2011-06-08T00:00:00"/>
    <n v="2890"/>
    <n v="0"/>
    <n v="152.80000000000001"/>
    <n v="3042.8"/>
  </r>
  <r>
    <s v="S"/>
    <x v="90"/>
    <s v="ROCHESTER"/>
    <s v="Design Project-Deicing,Apron,txwy's.ligh"/>
    <d v="2011-11-30T00:00:00"/>
    <n v="22507"/>
    <n v="0"/>
    <n v="1184.49"/>
    <n v="23691.49"/>
  </r>
  <r>
    <s v="S"/>
    <x v="90"/>
    <s v="ROCHESTER"/>
    <s v="Design Project-Deicing,Apron,txwy's.ligh"/>
    <d v="2011-12-21T00:00:00"/>
    <n v="24214"/>
    <n v="0"/>
    <n v="1274.2"/>
    <n v="25488.2"/>
  </r>
  <r>
    <s v="S"/>
    <x v="90"/>
    <s v="ROCHESTER"/>
    <s v="Concrete Repair &amp; Replacement Rnwy 02/20"/>
    <d v="2010-08-18T00:00:00"/>
    <n v="0"/>
    <n v="49917"/>
    <n v="21393"/>
    <n v="71310"/>
  </r>
  <r>
    <s v="S"/>
    <x v="90"/>
    <s v="ROCHESTER"/>
    <s v="Term Remod, Conc Rehab, Term Roof, Lift"/>
    <d v="2010-07-02T00:00:00"/>
    <n v="0"/>
    <n v="77777.34"/>
    <n v="33333.15"/>
    <n v="111110.48999999999"/>
  </r>
  <r>
    <s v="S"/>
    <x v="90"/>
    <s v="ROCHESTER"/>
    <s v="Term Remod, Conc Rehab, Term Roof, Lift"/>
    <d v="2010-09-07T00:00:00"/>
    <n v="0"/>
    <n v="14190.09"/>
    <n v="7093.05"/>
    <n v="21283.14"/>
  </r>
  <r>
    <s v="S"/>
    <x v="90"/>
    <s v="ROCHESTER"/>
    <s v="Term Remod, Conc Rehab, Term Roof, Lift"/>
    <d v="2010-09-07T00:00:00"/>
    <n v="0"/>
    <n v="9800"/>
    <n v="4200"/>
    <n v="14000"/>
  </r>
  <r>
    <s v="S"/>
    <x v="90"/>
    <s v="ROCHESTER"/>
    <s v="Term Remod, Conc Rehab, Term Roof, Lift"/>
    <d v="2010-12-22T00:00:00"/>
    <n v="0"/>
    <n v="55467.96"/>
    <n v="23771.98"/>
    <n v="79239.94"/>
  </r>
  <r>
    <s v="S"/>
    <x v="90"/>
    <s v="ROCHESTER"/>
    <s v="Term Remod, Conc Rehab, Term Roof, Lift"/>
    <d v="2010-12-22T00:00:00"/>
    <n v="0"/>
    <n v="9004.41"/>
    <n v="3861.04"/>
    <n v="12865.45"/>
  </r>
  <r>
    <s v="S"/>
    <x v="90"/>
    <s v="ROCHESTER"/>
    <s v="Term Remod, Conc Rehab, Term Roof, Lift"/>
    <d v="2011-03-15T00:00:00"/>
    <n v="0"/>
    <n v="5018.21"/>
    <n v="2148.65"/>
    <n v="7166.8600000000006"/>
  </r>
  <r>
    <s v="S"/>
    <x v="90"/>
    <s v="ROCHESTER"/>
    <s v="Rehab Term Apr; Rehab Txwy's A,B,B1,B2.."/>
    <d v="2010-11-18T00:00:00"/>
    <n v="883224"/>
    <n v="0"/>
    <n v="46486.93"/>
    <n v="929710.93"/>
  </r>
  <r>
    <s v="S"/>
    <x v="90"/>
    <s v="ROCHESTER"/>
    <s v="Rehab Term Apr; Rehab Txwy's A,B,B1,B2.."/>
    <d v="2010-12-22T00:00:00"/>
    <n v="171366"/>
    <n v="0"/>
    <n v="20828"/>
    <n v="192194"/>
  </r>
  <r>
    <s v="S"/>
    <x v="90"/>
    <s v="ROCHESTER"/>
    <s v="Rehab Term Apr; Rehab Txwy's A,B,B1,B2.."/>
    <d v="2011-01-25T00:00:00"/>
    <n v="88913"/>
    <n v="0"/>
    <n v="4678.62"/>
    <n v="93591.62"/>
  </r>
  <r>
    <s v="S"/>
    <x v="90"/>
    <s v="ROCHESTER"/>
    <s v="Rehab Term Apr; Rehab Txwy's A,B,B1,B2.."/>
    <d v="2011-03-30T00:00:00"/>
    <n v="58999"/>
    <n v="0"/>
    <n v="3727.1"/>
    <n v="62726.1"/>
  </r>
  <r>
    <s v="S"/>
    <x v="90"/>
    <s v="ROCHESTER"/>
    <s v="Rehab Term Apr; Rehab Txwy's A,B,B1,B2.."/>
    <d v="2011-08-11T00:00:00"/>
    <n v="11809"/>
    <n v="0"/>
    <n v="-11809"/>
    <n v="0"/>
  </r>
  <r>
    <s v="S"/>
    <x v="90"/>
    <s v="ROCHESTER"/>
    <s v="Terminal Restaurant Public Area Remodel"/>
    <d v="2011-01-21T00:00:00"/>
    <n v="0"/>
    <n v="225705.96"/>
    <n v="101540.04"/>
    <n v="327246"/>
  </r>
  <r>
    <s v="S"/>
    <x v="90"/>
    <s v="ROCHESTER"/>
    <s v="Terminal Restaurant Public Area Remodel"/>
    <d v="2011-07-29T00:00:00"/>
    <n v="0"/>
    <n v="35568.959999999999"/>
    <n v="15459.96"/>
    <n v="51028.92"/>
  </r>
  <r>
    <s v="S"/>
    <x v="90"/>
    <s v="ROCHESTER"/>
    <s v="Terminal Restaurant Public Area Remodel"/>
    <d v="2011-09-19T00:00:00"/>
    <n v="0"/>
    <n v="8898.2999999999993"/>
    <n v="0"/>
    <n v="8898.2999999999993"/>
  </r>
  <r>
    <s v="S"/>
    <x v="90"/>
    <s v="ROCHESTER"/>
    <s v="Terminal Restaurant Public Area Remodel"/>
    <d v="2012-05-21T00:00:00"/>
    <n v="0"/>
    <n v="2109.3200000000002"/>
    <n v="0"/>
    <n v="2109.3200000000002"/>
  </r>
  <r>
    <s v="S"/>
    <x v="90"/>
    <s v="ROCHESTER"/>
    <s v="EOC Building Remodel"/>
    <d v="2010-09-13T00:00:00"/>
    <n v="0"/>
    <n v="182599.92"/>
    <n v="182599.91"/>
    <n v="365199.83"/>
  </r>
  <r>
    <s v="S"/>
    <x v="90"/>
    <s v="ROCHESTER"/>
    <s v="Airport Equipment Storage Building"/>
    <d v="2010-09-07T00:00:00"/>
    <n v="0"/>
    <n v="24850"/>
    <n v="10650"/>
    <n v="35500"/>
  </r>
  <r>
    <s v="S"/>
    <x v="90"/>
    <s v="ROCHESTER"/>
    <s v="SWPPP Update"/>
    <d v="2010-09-07T00:00:00"/>
    <n v="0"/>
    <n v="2274.34"/>
    <n v="974.71"/>
    <n v="3249.05"/>
  </r>
  <r>
    <s v="S"/>
    <x v="90"/>
    <s v="ROCHESTER"/>
    <s v="SWPPP Update"/>
    <d v="2010-11-17T00:00:00"/>
    <n v="0"/>
    <n v="2731.9"/>
    <n v="1170.82"/>
    <n v="3902.7200000000003"/>
  </r>
  <r>
    <s v="S"/>
    <x v="90"/>
    <s v="ROCHESTER"/>
    <s v="SWPPP Update"/>
    <d v="2011-06-16T00:00:00"/>
    <n v="0"/>
    <n v="366.8"/>
    <n v="157.19999999999999"/>
    <n v="524"/>
  </r>
  <r>
    <s v="S"/>
    <x v="90"/>
    <s v="ROCHESTER"/>
    <s v="SWPPP Update"/>
    <d v="2011-07-28T00:00:00"/>
    <n v="0"/>
    <n v="1518.86"/>
    <n v="650.94000000000005"/>
    <n v="2169.8000000000002"/>
  </r>
  <r>
    <s v="S"/>
    <x v="90"/>
    <s v="ROCHESTER"/>
    <s v="SWPPP Update"/>
    <d v="2011-11-18T00:00:00"/>
    <n v="0"/>
    <n v="1390.37"/>
    <n v="595.88"/>
    <n v="1986.25"/>
  </r>
  <r>
    <s v="S"/>
    <x v="90"/>
    <s v="ROCHESTER"/>
    <s v="SWPPP Update"/>
    <d v="2012-01-20T00:00:00"/>
    <n v="0"/>
    <n v="1730.66"/>
    <n v="741.7"/>
    <n v="2472.36"/>
  </r>
  <r>
    <s v="S"/>
    <x v="90"/>
    <s v="ROCHESTER"/>
    <s v="SWPPP Update"/>
    <d v="2012-02-10T00:00:00"/>
    <n v="0"/>
    <n v="310.17"/>
    <n v="132.93"/>
    <n v="443.1"/>
  </r>
  <r>
    <s v="S"/>
    <x v="90"/>
    <s v="ROCHESTER"/>
    <s v="SWPPP Update"/>
    <d v="2012-04-30T00:00:00"/>
    <n v="0"/>
    <n v="850.5"/>
    <n v="364.5"/>
    <n v="1215"/>
  </r>
  <r>
    <s v="S"/>
    <x v="90"/>
    <s v="ROCHESTER"/>
    <s v="SWPPP Update"/>
    <d v="2012-06-20T00:00:00"/>
    <n v="0"/>
    <n v="170.6"/>
    <n v="73.12"/>
    <n v="243.72"/>
  </r>
  <r>
    <s v="S"/>
    <x v="90"/>
    <s v="ROCHESTER"/>
    <s v="Vacuum Truck Attachment"/>
    <d v="2010-12-22T00:00:00"/>
    <n v="0"/>
    <n v="5735.63"/>
    <n v="2458.13"/>
    <n v="8193.76"/>
  </r>
  <r>
    <s v="S"/>
    <x v="90"/>
    <s v="ROCHESTER"/>
    <s v="Terminal &amp; Service Bldg HVAC Upgrades"/>
    <d v="2010-11-18T00:00:00"/>
    <n v="0"/>
    <n v="8774.44"/>
    <n v="3760.48"/>
    <n v="12534.92"/>
  </r>
  <r>
    <s v="S"/>
    <x v="90"/>
    <s v="ROCHESTER"/>
    <s v="Terminal &amp; Service Bldg HVAC Upgrades"/>
    <d v="2010-12-22T00:00:00"/>
    <n v="0"/>
    <n v="8533.9699999999993"/>
    <n v="3657.41"/>
    <n v="12191.38"/>
  </r>
  <r>
    <s v="S"/>
    <x v="90"/>
    <s v="ROCHESTER"/>
    <s v="Terminal &amp; Service Bldg HVAC Upgrades"/>
    <d v="2011-03-30T00:00:00"/>
    <n v="0"/>
    <n v="75062.62"/>
    <n v="32169.7"/>
    <n v="107232.31999999999"/>
  </r>
  <r>
    <s v="S"/>
    <x v="90"/>
    <s v="ROCHESTER"/>
    <s v="Terminal &amp; Service Bldg HVAC Upgrades"/>
    <d v="2011-05-31T00:00:00"/>
    <n v="0"/>
    <n v="36328.910000000003"/>
    <n v="15569.53"/>
    <n v="51898.44"/>
  </r>
  <r>
    <s v="S"/>
    <x v="90"/>
    <s v="ROCHESTER"/>
    <s v="Terminal &amp; Service Bldg HVAC Upgrades"/>
    <d v="2011-06-16T00:00:00"/>
    <n v="0"/>
    <n v="21800.06"/>
    <n v="9342.8799999999992"/>
    <n v="31142.940000000002"/>
  </r>
  <r>
    <s v="S"/>
    <x v="90"/>
    <s v="ROCHESTER"/>
    <s v="Terminal &amp; Service Bldg HVAC Upgrades"/>
    <d v="2011-08-15T00:00:00"/>
    <n v="0"/>
    <n v="66756.73"/>
    <n v="28610.03"/>
    <n v="95366.76"/>
  </r>
  <r>
    <s v="S"/>
    <x v="90"/>
    <s v="ROCHESTER"/>
    <s v="Terminal &amp; Service Bldg HVAC Upgrades"/>
    <d v="2011-09-19T00:00:00"/>
    <n v="0"/>
    <n v="2921.76"/>
    <n v="1252.18"/>
    <n v="4173.9400000000005"/>
  </r>
  <r>
    <s v="S"/>
    <x v="90"/>
    <s v="ROCHESTER"/>
    <s v="Terminal &amp; Service Bldg HVAC Upgrades"/>
    <d v="2011-11-18T00:00:00"/>
    <n v="0"/>
    <n v="10452.94"/>
    <n v="4479.84"/>
    <n v="14932.78"/>
  </r>
  <r>
    <s v="S"/>
    <x v="90"/>
    <s v="ROCHESTER"/>
    <s v="BRATAAS &amp; AIR COMMERCE DR REHAB"/>
    <d v="2011-01-21T00:00:00"/>
    <n v="0"/>
    <n v="231035.26"/>
    <n v="99015.1"/>
    <n v="330050.36"/>
  </r>
  <r>
    <s v="S"/>
    <x v="90"/>
    <s v="ROCHESTER"/>
    <s v="BRATAAS &amp; AIR COMMERCE DR REHAB"/>
    <d v="2011-03-15T00:00:00"/>
    <n v="0"/>
    <n v="26267.18"/>
    <n v="11257.37"/>
    <n v="37524.550000000003"/>
  </r>
  <r>
    <s v="S"/>
    <x v="90"/>
    <s v="ROCHESTER"/>
    <s v="BRATAAS &amp; AIR COMMERCE DR REHAB"/>
    <d v="2011-06-16T00:00:00"/>
    <n v="0"/>
    <n v="22824.13"/>
    <n v="9781.77"/>
    <n v="32605.9"/>
  </r>
  <r>
    <s v="S"/>
    <x v="90"/>
    <s v="ROCHESTER"/>
    <s v="BRATAAS &amp; AIR COMMERCE DR REHAB"/>
    <d v="2011-07-28T00:00:00"/>
    <n v="0"/>
    <n v="23618.799999999999"/>
    <n v="10122.35"/>
    <n v="33741.15"/>
  </r>
  <r>
    <s v="S"/>
    <x v="90"/>
    <s v="ROCHESTER"/>
    <s v="BRATAAS &amp; AIR COMMERCE DR REHAB"/>
    <d v="2011-09-19T00:00:00"/>
    <n v="0"/>
    <n v="24344.45"/>
    <n v="10433.34"/>
    <n v="34777.79"/>
  </r>
  <r>
    <s v="S"/>
    <x v="90"/>
    <s v="ROCHESTER"/>
    <s v="Repair Rwy Lights (lightning damage)"/>
    <d v="2011-02-02T00:00:00"/>
    <n v="0"/>
    <n v="15443.4"/>
    <n v="6618.6"/>
    <n v="22062"/>
  </r>
  <r>
    <s v="S"/>
    <x v="90"/>
    <s v="ROCHESTER"/>
    <s v="Repair Rwy Lights (lightning damage)"/>
    <d v="2011-02-14T00:00:00"/>
    <n v="0"/>
    <n v="4063.5"/>
    <n v="1741.5"/>
    <n v="5805"/>
  </r>
  <r>
    <s v="S"/>
    <x v="90"/>
    <s v="ROCHESTER"/>
    <s v="Repair Rwy Lights (lightning damage)"/>
    <d v="2011-06-16T00:00:00"/>
    <n v="0"/>
    <n v="6537.32"/>
    <n v="2801.71"/>
    <n v="9339.0299999999988"/>
  </r>
  <r>
    <s v="S"/>
    <x v="90"/>
    <s v="ROCHESTER"/>
    <s v="TAXIWAY OVERLAY &amp; SITE PREP"/>
    <d v="1967-04-26T00:00:00"/>
    <n v="56069.96"/>
    <n v="37379.97"/>
    <n v="18689.990000000002"/>
    <n v="112139.92"/>
  </r>
  <r>
    <s v="S"/>
    <x v="90"/>
    <s v="ROCHESTER"/>
    <s v="Const aircraft deicing containment facil"/>
    <d v="2011-06-24T00:00:00"/>
    <n v="316147"/>
    <n v="0"/>
    <n v="17590.18"/>
    <n v="333737.18"/>
  </r>
  <r>
    <s v="S"/>
    <x v="90"/>
    <s v="ROCHESTER"/>
    <s v="Const aircraft deicing containment facil"/>
    <d v="2011-08-16T00:00:00"/>
    <n v="27451"/>
    <n v="0"/>
    <n v="494.39"/>
    <n v="27945.39"/>
  </r>
  <r>
    <s v="S"/>
    <x v="90"/>
    <s v="ROCHESTER"/>
    <s v="Const aircraft deicing containment facil"/>
    <d v="2011-09-26T00:00:00"/>
    <n v="30322"/>
    <n v="0"/>
    <n v="1596.82"/>
    <n v="31918.82"/>
  </r>
  <r>
    <s v="S"/>
    <x v="90"/>
    <s v="ROCHESTER"/>
    <s v="Const aircraft deicing containment facil"/>
    <d v="2011-12-21T00:00:00"/>
    <n v="32590"/>
    <n v="0"/>
    <n v="1729.11"/>
    <n v="34319.11"/>
  </r>
  <r>
    <s v="S"/>
    <x v="90"/>
    <s v="ROCHESTER"/>
    <s v="Const aircraft deicing containment facil"/>
    <d v="2012-07-16T00:00:00"/>
    <n v="261"/>
    <n v="0"/>
    <n v="0"/>
    <n v="261"/>
  </r>
  <r>
    <s v="S"/>
    <x v="90"/>
    <s v="ROCHESTER"/>
    <s v="Lighting Software Modification"/>
    <d v="2011-09-19T00:00:00"/>
    <n v="0"/>
    <n v="8190"/>
    <n v="3510"/>
    <n v="11700"/>
  </r>
  <r>
    <s v="S"/>
    <x v="90"/>
    <s v="ROCHESTER"/>
    <s v="Terminal Elevator Repair"/>
    <d v="2011-06-16T00:00:00"/>
    <n v="0"/>
    <n v="11335.1"/>
    <n v="4857.8999999999996"/>
    <n v="16193"/>
  </r>
  <r>
    <s v="S"/>
    <x v="90"/>
    <s v="ROCHESTER"/>
    <s v="Terminal Elevator Repair"/>
    <d v="2012-02-08T00:00:00"/>
    <n v="0"/>
    <n v="5002.8999999999996"/>
    <n v="2144.1"/>
    <n v="7147"/>
  </r>
  <r>
    <s v="S"/>
    <x v="90"/>
    <s v="ROCHESTER"/>
    <s v="Terminal Exterior Rehab"/>
    <d v="2011-09-19T00:00:00"/>
    <n v="0"/>
    <n v="18337.2"/>
    <n v="7858.8"/>
    <n v="26196"/>
  </r>
  <r>
    <s v="S"/>
    <x v="90"/>
    <s v="ROCHESTER"/>
    <s v="Terminal Exterior Rehab"/>
    <d v="2012-03-24T00:00:00"/>
    <n v="0"/>
    <n v="168831.98"/>
    <n v="85582.47"/>
    <n v="254414.45"/>
  </r>
  <r>
    <s v="S"/>
    <x v="90"/>
    <s v="ROCHESTER"/>
    <s v="Terminal Exterior Rehab"/>
    <d v="2012-03-24T00:00:00"/>
    <n v="0"/>
    <n v="85661.14"/>
    <n v="36711.910000000003"/>
    <n v="122373.05"/>
  </r>
  <r>
    <s v="S"/>
    <x v="90"/>
    <s v="ROCHESTER"/>
    <s v="Terminal Exterior Rehab"/>
    <d v="2012-03-24T00:00:00"/>
    <n v="0"/>
    <n v="12240.37"/>
    <n v="5245.88"/>
    <n v="17486.25"/>
  </r>
  <r>
    <s v="S"/>
    <x v="90"/>
    <s v="ROCHESTER"/>
    <s v="Terminal Exterior Rehab"/>
    <d v="2012-03-24T00:00:00"/>
    <n v="0"/>
    <n v="1750"/>
    <n v="750"/>
    <n v="2500"/>
  </r>
  <r>
    <s v="S"/>
    <x v="90"/>
    <s v="ROCHESTER"/>
    <s v="Terminal Exterior Rehab"/>
    <d v="2012-04-30T00:00:00"/>
    <n v="0"/>
    <n v="28583.21"/>
    <n v="-975.96"/>
    <n v="27607.25"/>
  </r>
  <r>
    <s v="S"/>
    <x v="90"/>
    <s v="ROCHESTER"/>
    <s v="Terminal Exterior Rehab"/>
    <d v="2012-06-20T00:00:00"/>
    <n v="0"/>
    <n v="738.54"/>
    <n v="316.51"/>
    <n v="1055.05"/>
  </r>
  <r>
    <s v="S"/>
    <x v="90"/>
    <s v="ROCHESTER"/>
    <s v="Bituminous Apron Rehab"/>
    <d v="2011-11-18T00:00:00"/>
    <n v="0"/>
    <n v="120090.74"/>
    <n v="51467.44"/>
    <n v="171558.18"/>
  </r>
  <r>
    <s v="S"/>
    <x v="90"/>
    <s v="ROCHESTER"/>
    <s v="Bituminous Apron Rehab"/>
    <d v="2011-12-08T00:00:00"/>
    <n v="0"/>
    <n v="67129.149999999994"/>
    <n v="28769.65"/>
    <n v="95898.799999999988"/>
  </r>
  <r>
    <s v="S"/>
    <x v="90"/>
    <s v="ROCHESTER"/>
    <s v="Bituminous Apron Rehab"/>
    <d v="2012-04-30T00:00:00"/>
    <n v="0"/>
    <n v="8683.2800000000007"/>
    <n v="3721.41"/>
    <n v="12404.69"/>
  </r>
  <r>
    <s v="S"/>
    <x v="90"/>
    <s v="ROCHESTER"/>
    <s v="PAPI Power Supplies, Airfield Signs"/>
    <d v="2011-11-30T00:00:00"/>
    <n v="65513"/>
    <n v="0"/>
    <n v="3449.25"/>
    <n v="68962.25"/>
  </r>
  <r>
    <s v="S"/>
    <x v="90"/>
    <s v="ROCHESTER"/>
    <s v="PAPI Power Supplies, Airfield Signs"/>
    <d v="2011-12-09T00:00:00"/>
    <n v="24825"/>
    <n v="0"/>
    <n v="1307"/>
    <n v="26132"/>
  </r>
  <r>
    <s v="S"/>
    <x v="90"/>
    <s v="ROCHESTER"/>
    <s v="PAPI Power Supplies, Airfield Signs"/>
    <d v="2012-01-20T00:00:00"/>
    <n v="13230"/>
    <n v="0"/>
    <n v="696"/>
    <n v="13926"/>
  </r>
  <r>
    <s v="S"/>
    <x v="90"/>
    <s v="ROCHESTER"/>
    <s v="PAPI Power Supplies, Airfield Signs"/>
    <d v="2012-01-20T00:00:00"/>
    <n v="8523"/>
    <n v="0"/>
    <n v="665.12"/>
    <n v="9188.1200000000008"/>
  </r>
  <r>
    <s v="S"/>
    <x v="90"/>
    <s v="ROCHESTER"/>
    <s v="PAPI Power Supplies, Airfield Signs"/>
    <d v="2012-07-16T00:00:00"/>
    <n v="8857"/>
    <n v="0"/>
    <n v="249"/>
    <n v="9106"/>
  </r>
  <r>
    <s v="S"/>
    <x v="90"/>
    <s v="ROCHESTER"/>
    <s v="Mowers and Radios"/>
    <d v="2011-12-21T00:00:00"/>
    <n v="0"/>
    <n v="100080.12"/>
    <n v="50040.05"/>
    <n v="150120.16999999998"/>
  </r>
  <r>
    <s v="S"/>
    <x v="90"/>
    <s v="ROCHESTER"/>
    <s v="sanding truck and radio"/>
    <d v="2012-01-17T00:00:00"/>
    <n v="0"/>
    <n v="75042.59"/>
    <n v="37521.279999999999"/>
    <n v="112563.87"/>
  </r>
  <r>
    <s v="S"/>
    <x v="90"/>
    <s v="ROCHESTER"/>
    <s v="sanding truck and radio"/>
    <d v="2012-03-12T00:00:00"/>
    <n v="0"/>
    <n v="78082.03"/>
    <n v="39041.019999999997"/>
    <n v="117123.04999999999"/>
  </r>
  <r>
    <s v="S"/>
    <x v="90"/>
    <s v="ROCHESTER"/>
    <s v="sanding truck and radio"/>
    <d v="2012-04-20T00:00:00"/>
    <n v="0"/>
    <n v="4621.32"/>
    <n v="2310.66"/>
    <n v="6931.98"/>
  </r>
  <r>
    <s v="S"/>
    <x v="90"/>
    <s v="ROCHESTER"/>
    <s v="BIT. OVERLAY"/>
    <d v="1967-04-20T00:00:00"/>
    <n v="34204.18"/>
    <n v="22402.78"/>
    <n v="11201.4"/>
    <n v="67808.36"/>
  </r>
  <r>
    <s v="S"/>
    <x v="90"/>
    <s v="ROCHESTER"/>
    <s v="ATCT Interior Renovation"/>
    <d v="2012-07-31T00:00:00"/>
    <n v="0"/>
    <n v="45097.47"/>
    <n v="19327.490000000002"/>
    <n v="64424.960000000006"/>
  </r>
  <r>
    <s v="S"/>
    <x v="90"/>
    <s v="ROCHESTER"/>
    <s v="ATCT Interior Renovation"/>
    <d v="2012-08-24T00:00:00"/>
    <n v="0"/>
    <n v="23586.71"/>
    <n v="10108.59"/>
    <n v="33695.300000000003"/>
  </r>
  <r>
    <s v="S"/>
    <x v="90"/>
    <s v="ROCHESTER"/>
    <s v="ATCT Interior Renovation"/>
    <d v="2012-11-28T00:00:00"/>
    <n v="0"/>
    <n v="190726.09"/>
    <n v="81739.759999999995"/>
    <n v="272465.84999999998"/>
  </r>
  <r>
    <s v="S"/>
    <x v="90"/>
    <s v="ROCHESTER"/>
    <s v="ATCT Interior Renovation"/>
    <d v="2012-12-21T00:00:00"/>
    <n v="0"/>
    <n v="50785.53"/>
    <n v="21765.22"/>
    <n v="72550.75"/>
  </r>
  <r>
    <s v="S"/>
    <x v="90"/>
    <s v="ROCHESTER"/>
    <s v="ATCT Interior Renovation"/>
    <d v="2013-03-07T00:00:00"/>
    <n v="0"/>
    <n v="15971.3"/>
    <n v="6844.84"/>
    <n v="22816.14"/>
  </r>
  <r>
    <s v="S"/>
    <x v="90"/>
    <s v="ROCHESTER"/>
    <s v="BCA - Rwy 31 ILS Upgrade Cat II NAV AIDS"/>
    <d v="2012-09-12T00:00:00"/>
    <n v="0"/>
    <n v="10892.37"/>
    <n v="0"/>
    <n v="10892.37"/>
  </r>
  <r>
    <s v="S"/>
    <x v="90"/>
    <s v="ROCHESTER"/>
    <s v="BCA - Rwy 31 ILS Upgrade Cat II NAV AIDS"/>
    <d v="2012-11-28T00:00:00"/>
    <n v="0"/>
    <n v="3445.58"/>
    <n v="0"/>
    <n v="3445.58"/>
  </r>
  <r>
    <s v="S"/>
    <x v="90"/>
    <s v="ROCHESTER"/>
    <s v="BCA - Rwy 31 ILS Upgrade Cat II NAV AIDS"/>
    <d v="2013-03-08T00:00:00"/>
    <n v="0"/>
    <n v="18751.419999999998"/>
    <n v="0"/>
    <n v="18751.419999999998"/>
  </r>
  <r>
    <s v="S"/>
    <x v="90"/>
    <s v="ROCHESTER"/>
    <s v="BCA - Rwy 31 ILS Upgrade Cat II NAV AIDS"/>
    <d v="2013-05-03T00:00:00"/>
    <n v="0"/>
    <n v="6973.28"/>
    <n v="0"/>
    <n v="6973.28"/>
  </r>
  <r>
    <s v="S"/>
    <x v="90"/>
    <s v="ROCHESTER"/>
    <s v="BCA - Rwy 31 ILS Upgrade Cat II NAV AIDS"/>
    <d v="2013-07-31T00:00:00"/>
    <n v="0"/>
    <n v="8597.66"/>
    <n v="0"/>
    <n v="8597.66"/>
  </r>
  <r>
    <s v="S"/>
    <x v="90"/>
    <s v="ROCHESTER"/>
    <s v="BCA - Rwy 31 ILS Upgrade Cat II NAV AIDS"/>
    <d v="2013-08-27T00:00:00"/>
    <n v="0"/>
    <n v="4804.3100000000004"/>
    <n v="0"/>
    <n v="4804.3100000000004"/>
  </r>
  <r>
    <s v="S"/>
    <x v="90"/>
    <s v="ROCHESTER"/>
    <s v="BCA - Rwy 31 ILS Upgrade Cat II NAV AIDS"/>
    <d v="2013-10-21T00:00:00"/>
    <n v="0"/>
    <n v="3882.84"/>
    <n v="0"/>
    <n v="3882.84"/>
  </r>
  <r>
    <s v="S"/>
    <x v="90"/>
    <s v="ROCHESTER"/>
    <s v="BCA - Rwy 31 ILS Upgrade Cat II NAV AIDS"/>
    <d v="2014-05-02T00:00:00"/>
    <n v="0"/>
    <n v="5959.83"/>
    <n v="0"/>
    <n v="5959.83"/>
  </r>
  <r>
    <s v="S"/>
    <x v="90"/>
    <s v="ROCHESTER"/>
    <s v="BCA - Rwy 31 ILS Upgrade Cat II NAV AIDS"/>
    <d v="2014-11-13T00:00:00"/>
    <n v="0"/>
    <n v="2811.9"/>
    <n v="0"/>
    <n v="2811.9"/>
  </r>
  <r>
    <s v="S"/>
    <x v="90"/>
    <s v="ROCHESTER"/>
    <s v="BCA - Rwy 31 ILS Upgrade Cat II NAV AIDS"/>
    <d v="2015-02-02T00:00:00"/>
    <n v="0"/>
    <n v="4301.03"/>
    <n v="0"/>
    <n v="4301.03"/>
  </r>
  <r>
    <s v="S"/>
    <x v="90"/>
    <s v="ROCHESTER"/>
    <s v="BCA - Rwy 31 ILS Upgrade Cat II NAV AIDS"/>
    <d v="2015-06-25T00:00:00"/>
    <n v="0"/>
    <n v="2630.53"/>
    <n v="0"/>
    <n v="2630.53"/>
  </r>
  <r>
    <s v="S"/>
    <x v="90"/>
    <s v="ROCHESTER"/>
    <s v="Txy A Rehab; New Term EA, FA, TAS 32-12"/>
    <d v="2012-09-24T00:00:00"/>
    <n v="132210"/>
    <n v="0"/>
    <n v="14691.66"/>
    <n v="146901.66"/>
  </r>
  <r>
    <s v="S"/>
    <x v="90"/>
    <s v="ROCHESTER"/>
    <s v="Txy A Rehab; New Term EA, FA, TAS 32-12"/>
    <d v="2012-11-27T00:00:00"/>
    <n v="1387737"/>
    <n v="0"/>
    <n v="154193.47"/>
    <n v="1541930.47"/>
  </r>
  <r>
    <s v="S"/>
    <x v="90"/>
    <s v="ROCHESTER"/>
    <s v="Txy A Rehab; New Term EA, FA, TAS 32-12"/>
    <d v="2012-12-26T00:00:00"/>
    <n v="18086"/>
    <n v="0"/>
    <n v="2009"/>
    <n v="20095"/>
  </r>
  <r>
    <s v="S"/>
    <x v="90"/>
    <s v="ROCHESTER"/>
    <s v="Txy A Rehab; New Term EA, FA, TAS 32-12"/>
    <d v="2013-03-11T00:00:00"/>
    <n v="226170"/>
    <n v="0"/>
    <n v="25130.05"/>
    <n v="251300.05"/>
  </r>
  <r>
    <s v="S"/>
    <x v="90"/>
    <s v="ROCHESTER"/>
    <s v="Txy A Rehab; New Term EA, FA, TAS 32-12"/>
    <d v="2013-05-07T00:00:00"/>
    <n v="41214"/>
    <n v="0"/>
    <n v="4580"/>
    <n v="45794"/>
  </r>
  <r>
    <s v="S"/>
    <x v="90"/>
    <s v="ROCHESTER"/>
    <s v="Txy A Rehab; New Term EA, FA, TAS 32-12"/>
    <d v="2013-08-07T00:00:00"/>
    <n v="50210"/>
    <n v="0"/>
    <n v="5578.6"/>
    <n v="55788.6"/>
  </r>
  <r>
    <s v="S"/>
    <x v="90"/>
    <s v="ROCHESTER"/>
    <s v="Txy A Rehab; New Term EA, FA, TAS 32-12"/>
    <d v="2013-09-05T00:00:00"/>
    <n v="24364"/>
    <n v="0"/>
    <n v="2706.8"/>
    <n v="27070.799999999999"/>
  </r>
  <r>
    <s v="S"/>
    <x v="90"/>
    <s v="ROCHESTER"/>
    <s v="Txy A Rehab; New Term EA, FA, TAS 32-12"/>
    <d v="2013-10-31T00:00:00"/>
    <n v="23222"/>
    <n v="0"/>
    <n v="2580.85"/>
    <n v="25802.85"/>
  </r>
  <r>
    <s v="S"/>
    <x v="90"/>
    <s v="ROCHESTER"/>
    <s v="Txy A Rehab; New Term EA, FA, TAS 32-12"/>
    <d v="2014-04-15T00:00:00"/>
    <n v="3061"/>
    <n v="0"/>
    <n v="339.5"/>
    <n v="3400.5"/>
  </r>
  <r>
    <s v="S"/>
    <x v="90"/>
    <s v="ROCHESTER"/>
    <s v="Rehab Hangars A&amp;B"/>
    <d v="2013-08-29T00:00:00"/>
    <n v="0"/>
    <n v="165745.76"/>
    <n v="71520.17"/>
    <n v="237265.93"/>
  </r>
  <r>
    <s v="S"/>
    <x v="90"/>
    <s v="ROCHESTER"/>
    <s v="Rehab Hangars A&amp;B"/>
    <d v="2013-10-29T00:00:00"/>
    <n v="0"/>
    <n v="73077.929999999993"/>
    <n v="163899.51999999999"/>
    <n v="236977.44999999998"/>
  </r>
  <r>
    <s v="S"/>
    <x v="90"/>
    <s v="ROCHESTER"/>
    <s v="Rehab Hangars A&amp;B"/>
    <d v="2013-12-03T00:00:00"/>
    <n v="0"/>
    <n v="11744.05"/>
    <n v="11744.05"/>
    <n v="23488.1"/>
  </r>
  <r>
    <s v="S"/>
    <x v="90"/>
    <s v="ROCHESTER"/>
    <s v="Rehab Hangars A&amp;B"/>
    <d v="2014-03-17T00:00:00"/>
    <n v="0"/>
    <n v="77869.38"/>
    <n v="77869.38"/>
    <n v="155738.76"/>
  </r>
  <r>
    <s v="S"/>
    <x v="90"/>
    <s v="ROCHESTER"/>
    <s v="Rehab Hangars A&amp;B"/>
    <d v="2014-05-02T00:00:00"/>
    <n v="0"/>
    <n v="1905.42"/>
    <n v="1905.42"/>
    <n v="3810.84"/>
  </r>
  <r>
    <s v="S"/>
    <x v="90"/>
    <s v="ROCHESTER"/>
    <s v="Rehab Hangars A&amp;B"/>
    <d v="2014-09-22T00:00:00"/>
    <n v="0"/>
    <n v="4605"/>
    <n v="4605"/>
    <n v="9210"/>
  </r>
  <r>
    <s v="S"/>
    <x v="90"/>
    <s v="ROCHESTER"/>
    <s v="Rehab Hangars A&amp;B"/>
    <d v="2015-02-02T00:00:00"/>
    <n v="0"/>
    <n v="16900.98"/>
    <n v="15955.26"/>
    <n v="32856.239999999998"/>
  </r>
  <r>
    <s v="S"/>
    <x v="90"/>
    <s v="ROCHESTER"/>
    <s v="Bobcat Utility Vehicle &amp; Attachments, &amp; Radio"/>
    <d v="2013-08-29T00:00:00"/>
    <n v="0"/>
    <n v="46666.66"/>
    <n v="23333.34"/>
    <n v="70000"/>
  </r>
  <r>
    <s v="S"/>
    <x v="90"/>
    <s v="ROCHESTER"/>
    <s v="Repair Apron, Replace Signs"/>
    <d v="2013-11-05T00:00:00"/>
    <n v="0"/>
    <n v="14348.5"/>
    <n v="6149.36"/>
    <n v="20497.86"/>
  </r>
  <r>
    <s v="S"/>
    <x v="90"/>
    <s v="ROCHESTER"/>
    <s v="Design Customs Hangars A&amp;B"/>
    <d v="2014-05-02T00:00:00"/>
    <n v="0"/>
    <n v="63350"/>
    <n v="27150"/>
    <n v="90500"/>
  </r>
  <r>
    <s v="S"/>
    <x v="90"/>
    <s v="ROCHESTER"/>
    <s v="Customs Study Terminal 50% Design"/>
    <d v="2014-05-02T00:00:00"/>
    <n v="0"/>
    <n v="38286.01"/>
    <n v="16408.27"/>
    <n v="54694.28"/>
  </r>
  <r>
    <s v="S"/>
    <x v="90"/>
    <s v="ROCHESTER"/>
    <s v="Customs Study Terminal 50% Design"/>
    <d v="2014-11-13T00:00:00"/>
    <n v="0"/>
    <n v="8518.4500000000007"/>
    <n v="-4707.16"/>
    <n v="3811.2900000000009"/>
  </r>
  <r>
    <s v="S"/>
    <x v="90"/>
    <s v="ROCHESTER"/>
    <s v="EXTEND RUNWAY #2"/>
    <d v="1968-03-27T00:00:00"/>
    <n v="92520.79"/>
    <n v="61725.01"/>
    <n v="30929.23"/>
    <n v="185175.03"/>
  </r>
  <r>
    <s v="S"/>
    <x v="90"/>
    <s v="ROCHESTER"/>
    <s v="Design - Eng (runway, deicing)  33-13"/>
    <d v="2013-12-03T00:00:00"/>
    <n v="166104"/>
    <n v="0"/>
    <n v="27413.919999999998"/>
    <n v="193517.91999999998"/>
  </r>
  <r>
    <s v="S"/>
    <x v="90"/>
    <s v="ROCHESTER"/>
    <s v="Design - Eng (runway, deicing)  33-13"/>
    <d v="2014-03-13T00:00:00"/>
    <n v="20542"/>
    <n v="0"/>
    <n v="2283.25"/>
    <n v="22825.25"/>
  </r>
  <r>
    <s v="S"/>
    <x v="90"/>
    <s v="ROCHESTER"/>
    <s v="Design - Eng (runway, deicing)  33-13"/>
    <d v="2014-04-01T00:00:00"/>
    <n v="27520"/>
    <n v="0"/>
    <n v="3057.25"/>
    <n v="30577.25"/>
  </r>
  <r>
    <s v="S"/>
    <x v="90"/>
    <s v="ROCHESTER"/>
    <s v="Design - Eng (runway, deicing)  33-13"/>
    <d v="2014-04-15T00:00:00"/>
    <n v="26782"/>
    <n v="0"/>
    <n v="14624.01"/>
    <n v="41406.01"/>
  </r>
  <r>
    <s v="S"/>
    <x v="90"/>
    <s v="ROCHESTER"/>
    <s v="Design - Eng (runway, deicing)  33-13"/>
    <d v="2014-11-14T00:00:00"/>
    <n v="7502"/>
    <n v="0"/>
    <n v="0"/>
    <n v="7502"/>
  </r>
  <r>
    <s v="S"/>
    <x v="90"/>
    <s v="ROCHESTER"/>
    <s v="Design - Eng (runway, deicing)  33-13"/>
    <d v="2014-11-14T00:00:00"/>
    <n v="26962"/>
    <n v="0"/>
    <n v="676.57"/>
    <n v="27638.57"/>
  </r>
  <r>
    <s v="S"/>
    <x v="90"/>
    <s v="ROCHESTER"/>
    <s v="Design - Eng (runway, deicing)  33-13"/>
    <d v="2014-11-14T00:00:00"/>
    <n v="22320"/>
    <n v="0"/>
    <n v="2480"/>
    <n v="24800"/>
  </r>
  <r>
    <s v="S"/>
    <x v="90"/>
    <s v="ROCHESTER"/>
    <s v="Strategic Plan"/>
    <d v="2014-03-04T00:00:00"/>
    <n v="0"/>
    <n v="51441.43"/>
    <n v="22046.33"/>
    <n v="73487.760000000009"/>
  </r>
  <r>
    <s v="S"/>
    <x v="90"/>
    <s v="ROCHESTER"/>
    <s v="Strategic Plan"/>
    <d v="2014-05-02T00:00:00"/>
    <n v="0"/>
    <n v="30007.5"/>
    <n v="12860.36"/>
    <n v="42867.86"/>
  </r>
  <r>
    <s v="S"/>
    <x v="90"/>
    <s v="ROCHESTER"/>
    <s v="Strategic Plan"/>
    <d v="2014-11-13T00:00:00"/>
    <n v="0"/>
    <n v="4286.79"/>
    <n v="-10410.77"/>
    <n v="-6123.9800000000005"/>
  </r>
  <r>
    <s v="S"/>
    <x v="90"/>
    <s v="ROCHESTER"/>
    <s v="Strategic Plan"/>
    <d v="2014-11-13T00:00:00"/>
    <n v="0"/>
    <n v="12247.96"/>
    <n v="0"/>
    <n v="12247.96"/>
  </r>
  <r>
    <s v="S"/>
    <x v="90"/>
    <s v="ROCHESTER"/>
    <s v="Airfield Broom, Aviation Radio, and CFME"/>
    <d v="2014-03-10T00:00:00"/>
    <n v="0"/>
    <n v="33250"/>
    <n v="16625"/>
    <n v="49875"/>
  </r>
  <r>
    <s v="S"/>
    <x v="90"/>
    <s v="ROCHESTER"/>
    <s v="Airfield Broom, Aviation Radio, and CFME"/>
    <d v="2014-04-17T00:00:00"/>
    <n v="0"/>
    <n v="406684.78"/>
    <n v="203342.4"/>
    <n v="610027.18000000005"/>
  </r>
  <r>
    <s v="S"/>
    <x v="90"/>
    <s v="ROCHESTER"/>
    <s v="Airfield Broom, Aviation Radio, and CFME"/>
    <d v="2014-11-13T00:00:00"/>
    <n v="0"/>
    <n v="88552.320000000007"/>
    <n v="-87845.63"/>
    <n v="706.69000000000233"/>
  </r>
  <r>
    <s v="S"/>
    <x v="90"/>
    <s v="ROCHESTER"/>
    <s v="ATCT &amp; SRE Bldg Roofing"/>
    <d v="2014-03-26T00:00:00"/>
    <n v="0"/>
    <n v="12034.41"/>
    <n v="5157.6099999999997"/>
    <n v="17192.02"/>
  </r>
  <r>
    <s v="S"/>
    <x v="90"/>
    <s v="ROCHESTER"/>
    <s v="ATCT &amp; SRE Bldg Roofing"/>
    <d v="2014-11-13T00:00:00"/>
    <n v="0"/>
    <n v="1184.4000000000001"/>
    <n v="507.59"/>
    <n v="1691.99"/>
  </r>
  <r>
    <s v="S"/>
    <x v="90"/>
    <s v="ROCHESTER"/>
    <s v="ATCT &amp; SRE Bldg Roofing"/>
    <d v="2015-02-02T00:00:00"/>
    <n v="0"/>
    <n v="144736.20000000001"/>
    <n v="62029.8"/>
    <n v="206766"/>
  </r>
  <r>
    <s v="S"/>
    <x v="90"/>
    <s v="ROCHESTER"/>
    <s v="Zoning Settlement"/>
    <d v="2014-09-04T00:00:00"/>
    <n v="0"/>
    <n v="266663.36"/>
    <n v="66665.84"/>
    <n v="333329.19999999995"/>
  </r>
  <r>
    <s v="S"/>
    <x v="90"/>
    <s v="ROCHESTER"/>
    <s v="Construction Admin. Services SRE \ Maint. Paving Project"/>
    <d v="2015-02-04T00:00:00"/>
    <n v="286078"/>
    <n v="15959.63"/>
    <n v="15911.56"/>
    <n v="317949.19"/>
  </r>
  <r>
    <s v="S"/>
    <x v="90"/>
    <s v="ROCHESTER"/>
    <s v="Construction Admin. Services SRE \ Maint. Paving Project"/>
    <d v="2015-03-26T00:00:00"/>
    <n v="9794"/>
    <n v="544.12"/>
    <n v="544.36"/>
    <n v="10882.480000000001"/>
  </r>
  <r>
    <s v="S"/>
    <x v="90"/>
    <s v="ROCHESTER"/>
    <s v="Construction Admin. Services SRE \ Maint. Paving Project"/>
    <d v="2015-03-26T00:00:00"/>
    <n v="6573"/>
    <n v="365.13"/>
    <n v="364.4"/>
    <n v="7302.53"/>
  </r>
  <r>
    <s v="S"/>
    <x v="90"/>
    <s v="ROCHESTER"/>
    <s v="Construction Admin. Services SRE \ Maint. Paving Project"/>
    <d v="2015-06-18T00:00:00"/>
    <n v="390887"/>
    <n v="21716"/>
    <n v="41607.9"/>
    <n v="454210.9"/>
  </r>
  <r>
    <s v="S"/>
    <x v="90"/>
    <s v="ROCHESTER"/>
    <s v="Construction Admin. Services SRE \ Maint. Paving Project"/>
    <d v="2015-07-21T00:00:00"/>
    <n v="124929"/>
    <n v="6940.53"/>
    <n v="6941.15"/>
    <n v="138810.68"/>
  </r>
  <r>
    <s v="S"/>
    <x v="90"/>
    <s v="ROCHESTER"/>
    <s v="Construction Admin. Services SRE \ Maint. Paving Project"/>
    <d v="2015-10-29T00:00:00"/>
    <n v="83452"/>
    <n v="4636.17"/>
    <n v="9919.92"/>
    <n v="98008.09"/>
  </r>
  <r>
    <s v="S"/>
    <x v="90"/>
    <s v="ROCHESTER"/>
    <s v="Construction Admin. Services SRE \ Maint. Paving Project"/>
    <d v="2016-02-04T00:00:00"/>
    <n v="571072"/>
    <n v="69466.69"/>
    <n v="37728.959999999999"/>
    <n v="678267.64999999991"/>
  </r>
  <r>
    <s v="S"/>
    <x v="90"/>
    <s v="ROCHESTER"/>
    <s v="Construction Admin. Services SRE \ Maint. Paving Project"/>
    <d v="2016-02-24T00:00:00"/>
    <n v="11351"/>
    <n v="630.54999999999995"/>
    <n v="4076.12"/>
    <n v="16057.669999999998"/>
  </r>
  <r>
    <s v="S"/>
    <x v="90"/>
    <s v="ROCHESTER"/>
    <s v="Construction Admin. Services SRE \ Maint. Paving Project"/>
    <d v="2016-04-11T00:00:00"/>
    <n v="163785"/>
    <n v="21022.66"/>
    <n v="23897.16"/>
    <n v="208704.82"/>
  </r>
  <r>
    <s v="S"/>
    <x v="90"/>
    <s v="ROCHESTER"/>
    <s v="Construction Admin. Services SRE \ Maint. Paving Project"/>
    <d v="2017-02-23T00:00:00"/>
    <n v="10000"/>
    <n v="0"/>
    <n v="0"/>
    <n v="10000"/>
  </r>
  <r>
    <s v="S"/>
    <x v="90"/>
    <s v="ROCHESTER"/>
    <s v="Construction Admin. Services SRE \ Maint. Paving Project"/>
    <d v="2017-05-09T00:00:00"/>
    <n v="70604"/>
    <n v="2204.42"/>
    <n v="0"/>
    <n v="72808.42"/>
  </r>
  <r>
    <s v="S"/>
    <x v="90"/>
    <s v="ROCHESTER"/>
    <s v="Steam Line, Fuel System Repair"/>
    <d v="2014-10-15T00:00:00"/>
    <n v="0"/>
    <n v="10500"/>
    <n v="4500"/>
    <n v="15000"/>
  </r>
  <r>
    <s v="S"/>
    <x v="90"/>
    <s v="ROCHESTER"/>
    <s v="Steam Line, Fuel System Repair"/>
    <d v="2014-11-04T00:00:00"/>
    <n v="0"/>
    <n v="28605.16"/>
    <n v="18281.240000000002"/>
    <n v="46886.400000000001"/>
  </r>
  <r>
    <s v="S"/>
    <x v="90"/>
    <s v="ROCHESTER"/>
    <s v="Steam Line, Fuel System Repair"/>
    <d v="2014-11-05T00:00:00"/>
    <n v="0"/>
    <n v="10746.54"/>
    <n v="4746.0600000000004"/>
    <n v="15492.600000000002"/>
  </r>
  <r>
    <s v="S"/>
    <x v="90"/>
    <s v="ROCHESTER"/>
    <s v="Airfield Equipment Fuel Facility, Term Chiller Replacement &amp; Comm Mods"/>
    <d v="2015-06-25T00:00:00"/>
    <n v="0"/>
    <n v="162473.41"/>
    <n v="40618.35"/>
    <n v="203091.76"/>
  </r>
  <r>
    <s v="S"/>
    <x v="90"/>
    <s v="ROCHESTER"/>
    <s v="Airfield Equipment Fuel Facility, Term Chiller Replacement &amp; Comm Mods"/>
    <d v="2015-07-15T00:00:00"/>
    <n v="0"/>
    <n v="135581.35"/>
    <n v="33895.33"/>
    <n v="169476.68"/>
  </r>
  <r>
    <s v="S"/>
    <x v="90"/>
    <s v="ROCHESTER"/>
    <s v="Airfield Equipment Fuel Facility, Term Chiller Replacement &amp; Comm Mods"/>
    <d v="2015-10-12T00:00:00"/>
    <n v="0"/>
    <n v="354795.03"/>
    <n v="97799.96"/>
    <n v="452594.99000000005"/>
  </r>
  <r>
    <s v="S"/>
    <x v="90"/>
    <s v="ROCHESTER"/>
    <s v="Airfield Equipment Fuel Facility, Term Chiller Replacement &amp; Comm Mods"/>
    <d v="2016-03-02T00:00:00"/>
    <n v="0"/>
    <n v="9050.56"/>
    <n v="-6838.56"/>
    <n v="2211.9999999999991"/>
  </r>
  <r>
    <s v="S"/>
    <x v="90"/>
    <s v="ROCHESTER"/>
    <s v="Airfield Equipment Fuel Facility, Term Chiller Replacement &amp; Comm Mods"/>
    <d v="2016-04-01T00:00:00"/>
    <n v="0"/>
    <n v="43788.63"/>
    <n v="10947.16"/>
    <n v="54735.789999999994"/>
  </r>
  <r>
    <s v="S"/>
    <x v="90"/>
    <s v="ROCHESTER"/>
    <s v="Airfield Equipment Fuel Facility, Term Chiller Replacement &amp; Comm Mods"/>
    <d v="2018-03-09T00:00:00"/>
    <n v="0"/>
    <n v="9878.94"/>
    <n v="2469.73"/>
    <n v="12348.67"/>
  </r>
  <r>
    <s v="S"/>
    <x v="90"/>
    <s v="ROCHESTER"/>
    <s v="Airfield Equipment Fuel Facility, Term Chiller Replacement &amp; Comm Mods"/>
    <d v="2018-09-25T00:00:00"/>
    <n v="0"/>
    <n v="2124"/>
    <n v="531"/>
    <n v="2655"/>
  </r>
  <r>
    <s v="S"/>
    <x v="90"/>
    <s v="ROCHESTER"/>
    <s v="Airfield Equipment Fuel Facility, Term Chiller Replacement &amp; Comm Mods"/>
    <d v="2019-03-28T00:00:00"/>
    <n v="0"/>
    <n v="10355.459999999999"/>
    <n v="2588.87"/>
    <n v="12944.329999999998"/>
  </r>
  <r>
    <s v="S"/>
    <x v="90"/>
    <s v="ROCHESTER"/>
    <s v="Airfield Equipment Fuel Facility, Term Chiller Replacement &amp; Comm Mods"/>
    <d v="2019-06-21T00:00:00"/>
    <n v="0"/>
    <n v="12488.84"/>
    <n v="3122.21"/>
    <n v="15611.05"/>
  </r>
  <r>
    <s v="S"/>
    <x v="90"/>
    <s v="ROCHESTER"/>
    <s v="BIT. OVERLAY NW LEG RUNWAY 13"/>
    <d v="1967-04-26T00:00:00"/>
    <n v="42294.84"/>
    <n v="21147.42"/>
    <n v="21147.43"/>
    <n v="84589.69"/>
  </r>
  <r>
    <s v="S"/>
    <x v="90"/>
    <s v="ROCHESTER"/>
    <s v="Remodel Terminal to Include CBP facility, ARFF Equip &amp; TWY 'A' Conect. Rehab."/>
    <d v="2016-04-11T00:00:00"/>
    <n v="282109"/>
    <n v="76243.289999999994"/>
    <n v="48288.56"/>
    <n v="406640.85"/>
  </r>
  <r>
    <s v="S"/>
    <x v="90"/>
    <s v="ROCHESTER"/>
    <s v="Remodel Terminal to Include CBP facility, ARFF Equip &amp; TWY 'A' Conect. Rehab."/>
    <d v="2016-08-26T00:00:00"/>
    <n v="570871"/>
    <n v="161698"/>
    <n v="101706.38"/>
    <n v="834275.38"/>
  </r>
  <r>
    <s v="S"/>
    <x v="90"/>
    <s v="ROCHESTER"/>
    <s v="Remodel Terminal to Include CBP facility, ARFF Equip &amp; TWY 'A' Conect. Rehab."/>
    <d v="2016-10-27T00:00:00"/>
    <n v="475161"/>
    <n v="7671.71"/>
    <n v="20097.060000000001"/>
    <n v="502929.77"/>
  </r>
  <r>
    <s v="S"/>
    <x v="90"/>
    <s v="ROCHESTER"/>
    <s v="Remodel Terminal to Include CBP facility, ARFF Equip &amp; TWY 'A' Conect. Rehab."/>
    <d v="2019-11-05T00:00:00"/>
    <n v="147572"/>
    <n v="0"/>
    <n v="0"/>
    <n v="147572"/>
  </r>
  <r>
    <s v="S"/>
    <x v="90"/>
    <s v="ROCHESTER"/>
    <s v="Design for Cat II  ILS Approach  RWY 31"/>
    <d v="2016-08-09T00:00:00"/>
    <n v="0"/>
    <n v="390182.17"/>
    <n v="0"/>
    <n v="390182.17"/>
  </r>
  <r>
    <s v="S"/>
    <x v="90"/>
    <s v="ROCHESTER"/>
    <s v="Design for Cat II  ILS Approach  RWY 31"/>
    <d v="2016-10-25T00:00:00"/>
    <n v="0"/>
    <n v="38816.300000000003"/>
    <n v="0"/>
    <n v="38816.300000000003"/>
  </r>
  <r>
    <s v="S"/>
    <x v="90"/>
    <s v="ROCHESTER"/>
    <s v="Design for Cat II  ILS Approach  RWY 31"/>
    <d v="2017-06-27T00:00:00"/>
    <n v="0"/>
    <n v="12938.76"/>
    <n v="0"/>
    <n v="12938.76"/>
  </r>
  <r>
    <s v="S"/>
    <x v="90"/>
    <s v="ROCHESTER"/>
    <s v="Design for Cat II  ILS Approach  RWY 31"/>
    <d v="2017-11-07T00:00:00"/>
    <n v="0"/>
    <n v="12938.77"/>
    <n v="0"/>
    <n v="12938.77"/>
  </r>
  <r>
    <s v="S"/>
    <x v="90"/>
    <s v="ROCHESTER"/>
    <s v="Airfield Maintenance Equipment"/>
    <d v="2017-10-03T00:00:00"/>
    <n v="0"/>
    <n v="78996.800000000003"/>
    <n v="19749.2"/>
    <n v="98746"/>
  </r>
  <r>
    <s v="S"/>
    <x v="90"/>
    <s v="ROCHESTER"/>
    <s v="Airfield Maintenance Equipment"/>
    <d v="2017-11-17T00:00:00"/>
    <n v="0"/>
    <n v="4954"/>
    <n v="1238.3"/>
    <n v="6192.3"/>
  </r>
  <r>
    <s v="S"/>
    <x v="90"/>
    <s v="ROCHESTER"/>
    <s v="Passenger Boarding Bridge Renovation"/>
    <d v="2016-07-20T00:00:00"/>
    <n v="0"/>
    <n v="1061823.97"/>
    <n v="1156316.78"/>
    <n v="2218140.75"/>
  </r>
  <r>
    <s v="S"/>
    <x v="90"/>
    <s v="ROCHESTER"/>
    <s v="Passenger Boarding Bridge Renovation"/>
    <d v="2016-12-21T00:00:00"/>
    <n v="0"/>
    <n v="94905.22"/>
    <n v="103350.93"/>
    <n v="198256.15"/>
  </r>
  <r>
    <s v="S"/>
    <x v="90"/>
    <s v="ROCHESTER"/>
    <s v="Passenger Boarding Bridge Renovation"/>
    <d v="2017-04-12T00:00:00"/>
    <n v="0"/>
    <n v="190713.62"/>
    <n v="430854.66"/>
    <n v="621568.28"/>
  </r>
  <r>
    <s v="S"/>
    <x v="90"/>
    <s v="ROCHESTER"/>
    <s v="Passenger Boarding Bridge Renovation"/>
    <d v="2017-06-27T00:00:00"/>
    <n v="0"/>
    <n v="72952.259999999995"/>
    <n v="69477.63"/>
    <n v="142429.89000000001"/>
  </r>
  <r>
    <s v="S"/>
    <x v="90"/>
    <s v="ROCHESTER"/>
    <s v="Passenger Boarding Bridge Renovation"/>
    <d v="2019-01-03T00:00:00"/>
    <n v="0"/>
    <n v="94165.19"/>
    <n v="24916.55"/>
    <n v="119081.74"/>
  </r>
  <r>
    <s v="S"/>
    <x v="90"/>
    <s v="ROCHESTER"/>
    <s v="Passenger Boarding Bridge Renovation"/>
    <d v="2019-03-13T00:00:00"/>
    <n v="0"/>
    <n v="159803.35"/>
    <n v="0"/>
    <n v="159803.35"/>
  </r>
  <r>
    <s v="S"/>
    <x v="90"/>
    <s v="ROCHESTER"/>
    <s v="Remodel Terminal to include Customs and Border Protection Facility"/>
    <d v="2017-02-23T00:00:00"/>
    <n v="62935"/>
    <n v="6760.75"/>
    <n v="33207.599999999999"/>
    <n v="102903.35"/>
  </r>
  <r>
    <s v="S"/>
    <x v="90"/>
    <s v="ROCHESTER"/>
    <s v="Remodel Terminal to include Customs and Border Protection Facility"/>
    <d v="2017-07-13T00:00:00"/>
    <n v="332390"/>
    <n v="35707.089999999997"/>
    <n v="175405.46"/>
    <n v="543502.54999999993"/>
  </r>
  <r>
    <s v="S"/>
    <x v="90"/>
    <s v="ROCHESTER"/>
    <s v="Remodel Terminal to include Customs and Border Protection Facility"/>
    <d v="2017-11-08T00:00:00"/>
    <n v="2396514"/>
    <n v="257441.07"/>
    <n v="1264478.08"/>
    <n v="3918433.15"/>
  </r>
  <r>
    <s v="S"/>
    <x v="90"/>
    <s v="ROCHESTER"/>
    <s v="Remodel Terminal to include Customs and Border Protection Facility"/>
    <d v="2018-01-16T00:00:00"/>
    <n v="1144320"/>
    <n v="122926.52"/>
    <n v="603781.27"/>
    <n v="1871027.79"/>
  </r>
  <r>
    <s v="S"/>
    <x v="90"/>
    <s v="ROCHESTER"/>
    <s v="Remodel Terminal to include Customs and Border Protection Facility"/>
    <d v="2018-05-24T00:00:00"/>
    <n v="2431654"/>
    <n v="261215.2"/>
    <n v="1282993.58"/>
    <n v="3975862.7800000003"/>
  </r>
  <r>
    <s v="S"/>
    <x v="90"/>
    <s v="ROCHESTER"/>
    <s v="Remodel Terminal to include Customs and Border Protection Facility"/>
    <d v="2019-01-07T00:00:00"/>
    <n v="-245630"/>
    <n v="-89767.59"/>
    <n v="-440913.76"/>
    <n v="-776311.35"/>
  </r>
  <r>
    <s v="S"/>
    <x v="90"/>
    <s v="ROCHESTER"/>
    <s v="Remodel Terminal to include Customs and Border Protection Facility"/>
    <d v="2019-01-07T00:00:00"/>
    <n v="245630"/>
    <n v="89767.59"/>
    <n v="440913.76"/>
    <n v="776311.35"/>
  </r>
  <r>
    <s v="S"/>
    <x v="90"/>
    <s v="ROCHESTER"/>
    <s v="Remodel Terminal to include Customs and Border Protection Facility"/>
    <d v="2019-01-24T00:00:00"/>
    <n v="245630"/>
    <n v="89767.59"/>
    <n v="440913.76"/>
    <n v="776311.35"/>
  </r>
  <r>
    <s v="S"/>
    <x v="90"/>
    <s v="ROCHESTER"/>
    <s v="Remodel Terminal to include Customs and Border Protection Facility"/>
    <d v="2020-07-22T00:00:00"/>
    <n v="922163"/>
    <n v="16181.78"/>
    <n v="76225.25"/>
    <n v="1014570.03"/>
  </r>
  <r>
    <s v="S"/>
    <x v="90"/>
    <s v="ROCHESTER"/>
    <s v="Master Plan, FAA Amendment 37-17"/>
    <d v="2017-11-20T00:00:00"/>
    <n v="3150"/>
    <n v="175"/>
    <n v="175"/>
    <n v="3500"/>
  </r>
  <r>
    <s v="S"/>
    <x v="90"/>
    <s v="ROCHESTER"/>
    <s v="Master Plan, FAA Amendment 37-17"/>
    <d v="2018-06-13T00:00:00"/>
    <n v="99900"/>
    <n v="5550.06"/>
    <n v="5551.04"/>
    <n v="111001.09999999999"/>
  </r>
  <r>
    <s v="S"/>
    <x v="90"/>
    <s v="ROCHESTER"/>
    <s v="Master Plan, FAA Amendment 37-17"/>
    <d v="2018-07-31T00:00:00"/>
    <n v="20826"/>
    <n v="1156.98"/>
    <n v="1156.6600000000001"/>
    <n v="23139.64"/>
  </r>
  <r>
    <s v="S"/>
    <x v="90"/>
    <s v="ROCHESTER"/>
    <s v="Master Plan, FAA Amendment 37-17"/>
    <d v="2018-10-16T00:00:00"/>
    <n v="88725"/>
    <n v="4929.22"/>
    <n v="4930.17"/>
    <n v="98584.39"/>
  </r>
  <r>
    <s v="S"/>
    <x v="90"/>
    <s v="ROCHESTER"/>
    <s v="Master Plan, FAA Amendment 37-17"/>
    <d v="2019-01-24T00:00:00"/>
    <n v="59659"/>
    <n v="3314.34"/>
    <n v="3313.38"/>
    <n v="66286.720000000001"/>
  </r>
  <r>
    <s v="S"/>
    <x v="90"/>
    <s v="ROCHESTER"/>
    <s v="Master Plan, FAA Amendment 37-17"/>
    <d v="2019-02-05T00:00:00"/>
    <n v="20358"/>
    <n v="1131"/>
    <n v="1131"/>
    <n v="22620"/>
  </r>
  <r>
    <s v="S"/>
    <x v="90"/>
    <s v="ROCHESTER"/>
    <s v="Master Plan, FAA Amendment 37-17"/>
    <d v="2019-03-15T00:00:00"/>
    <n v="27374"/>
    <n v="1520.8"/>
    <n v="1521.2"/>
    <n v="30416"/>
  </r>
  <r>
    <s v="S"/>
    <x v="90"/>
    <s v="ROCHESTER"/>
    <s v="Master Plan, FAA Amendment 37-17"/>
    <d v="2019-05-17T00:00:00"/>
    <n v="54165"/>
    <n v="3009.13"/>
    <n v="3008.46"/>
    <n v="60182.59"/>
  </r>
  <r>
    <s v="S"/>
    <x v="90"/>
    <s v="ROCHESTER"/>
    <s v="Master Plan, FAA Amendment 37-17"/>
    <d v="2019-08-05T00:00:00"/>
    <n v="67923"/>
    <n v="3773.53"/>
    <n v="3774.13"/>
    <n v="75470.66"/>
  </r>
  <r>
    <s v="S"/>
    <x v="90"/>
    <s v="ROCHESTER"/>
    <s v="Master Plan, FAA Amendment 37-17"/>
    <d v="2019-08-26T00:00:00"/>
    <n v="22126"/>
    <n v="1229.22"/>
    <n v="1229.18"/>
    <n v="24584.400000000001"/>
  </r>
  <r>
    <s v="S"/>
    <x v="90"/>
    <s v="ROCHESTER"/>
    <s v="Master Plan, FAA Amendment 37-17"/>
    <d v="2020-01-10T00:00:00"/>
    <n v="65919"/>
    <n v="3662.15"/>
    <n v="3661.93"/>
    <n v="73243.079999999987"/>
  </r>
  <r>
    <s v="S"/>
    <x v="90"/>
    <s v="ROCHESTER"/>
    <s v="Master Plan, FAA Amendment 37-17"/>
    <d v="2021-02-18T00:00:00"/>
    <n v="101372"/>
    <n v="5974.77"/>
    <n v="5974.5"/>
    <n v="113321.27"/>
  </r>
  <r>
    <s v="S"/>
    <x v="90"/>
    <s v="ROCHESTER"/>
    <s v="Runway 31- Cat II  ILS Improvements (phase 1)"/>
    <d v="2018-07-20T00:00:00"/>
    <n v="0"/>
    <n v="68276.08"/>
    <n v="0"/>
    <n v="68276.08"/>
  </r>
  <r>
    <s v="S"/>
    <x v="90"/>
    <s v="ROCHESTER"/>
    <s v="Runway 31- Cat II  ILS Improvements (phase 1)"/>
    <d v="2019-01-11T00:00:00"/>
    <n v="0"/>
    <n v="1332376.3799999999"/>
    <n v="0"/>
    <n v="1332376.3799999999"/>
  </r>
  <r>
    <s v="S"/>
    <x v="90"/>
    <s v="ROCHESTER"/>
    <s v="Runway 31- Cat II  ILS Improvements (phase 1)"/>
    <d v="2019-01-31T00:00:00"/>
    <n v="0"/>
    <n v="115951.78"/>
    <n v="0"/>
    <n v="115951.78"/>
  </r>
  <r>
    <s v="S"/>
    <x v="90"/>
    <s v="ROCHESTER"/>
    <s v="Runway 31- Cat II  ILS Improvements (phase 1)"/>
    <d v="2019-04-04T00:00:00"/>
    <n v="0"/>
    <n v="7297.1"/>
    <n v="0"/>
    <n v="7297.1"/>
  </r>
  <r>
    <s v="S"/>
    <x v="90"/>
    <s v="ROCHESTER"/>
    <s v="Runway 31- Cat II  ILS Improvements (phase 1)"/>
    <d v="2019-11-22T00:00:00"/>
    <n v="0"/>
    <n v="447661.92"/>
    <n v="0"/>
    <n v="447661.92"/>
  </r>
  <r>
    <s v="S"/>
    <x v="90"/>
    <s v="ROCHESTER"/>
    <s v="Runway 31- Cat II  ILS Improvements (phase 1)"/>
    <d v="2020-02-19T00:00:00"/>
    <n v="0"/>
    <n v="53468.78"/>
    <n v="0"/>
    <n v="53468.78"/>
  </r>
  <r>
    <s v="S"/>
    <x v="90"/>
    <s v="ROCHESTER"/>
    <s v="Runway 31- Cat II  ILS Improvements (phase 1)"/>
    <d v="2021-01-21T00:00:00"/>
    <n v="0"/>
    <n v="22153.47"/>
    <n v="0"/>
    <n v="22153.47"/>
  </r>
  <r>
    <s v="S"/>
    <x v="90"/>
    <s v="ROCHESTER"/>
    <s v="Reimburstment Grant for RST 5501-225 as earmarked in 2017 Legislative Bill"/>
    <d v="2018-09-18T00:00:00"/>
    <n v="0"/>
    <n v="2334000"/>
    <n v="0"/>
    <n v="2334000"/>
  </r>
  <r>
    <s v="S"/>
    <x v="90"/>
    <s v="ROCHESTER"/>
    <s v="Jet Bridge Const, Design RWY 2/20 (ph1), EA RWY 2/20 (ph 2&amp;3)"/>
    <d v="1899-12-30T00:00:00"/>
    <n v="80308"/>
    <n v="4461.55"/>
    <n v="4461.49"/>
    <n v="89231.040000000008"/>
  </r>
  <r>
    <s v="S"/>
    <x v="90"/>
    <s v="ROCHESTER"/>
    <s v="Jet Bridge Const, Design RWY 2/20 (ph1), EA RWY 2/20 (ph 2&amp;3)"/>
    <d v="2020-04-07T00:00:00"/>
    <n v="178964"/>
    <n v="9942.4599999999991"/>
    <n v="9942.66"/>
    <n v="198849.12"/>
  </r>
  <r>
    <s v="S"/>
    <x v="90"/>
    <s v="ROCHESTER"/>
    <s v="Jet Bridge Const, Design RWY 2/20 (ph1), EA RWY 2/20 (ph 2&amp;3)"/>
    <d v="2020-11-09T00:00:00"/>
    <n v="510443"/>
    <n v="28357.99"/>
    <n v="28359.05"/>
    <n v="567160.04"/>
  </r>
  <r>
    <s v="S"/>
    <x v="90"/>
    <s v="ROCHESTER"/>
    <s v="Jet Bridge Const, Design RWY 2/20 (ph1), EA RWY 2/20 (ph 2&amp;3)"/>
    <d v="2021-01-20T00:00:00"/>
    <n v="1085973"/>
    <n v="60331.82"/>
    <n v="60331.39"/>
    <n v="1206636.21"/>
  </r>
  <r>
    <s v="S"/>
    <x v="90"/>
    <s v="ROCHESTER"/>
    <s v="Jet Bridge Const, Design RWY 2/20 (ph1), EA RWY 2/20 (ph 2&amp;3)"/>
    <d v="2021-03-24T00:00:00"/>
    <n v="888045"/>
    <n v="49335.839999999997"/>
    <n v="70139.39"/>
    <n v="1007520.23"/>
  </r>
  <r>
    <s v="S"/>
    <x v="90"/>
    <s v="ROCHESTER"/>
    <s v="SEAL COAT-TAXI-APRON-PK-ACC.RD"/>
    <d v="1966-01-03T00:00:00"/>
    <n v="0"/>
    <n v="5958.43"/>
    <n v="2979.22"/>
    <n v="8937.65"/>
  </r>
  <r>
    <s v="S"/>
    <x v="90"/>
    <s v="ROCHESTER"/>
    <s v="RWY 2/20 Center Sect. Reconstr, EA RWY 2/20, Plan. Study, Const Admin."/>
    <d v="1899-12-30T00:00:00"/>
    <n v="170014"/>
    <n v="0"/>
    <n v="0"/>
    <n v="170014"/>
  </r>
  <r>
    <s v="S"/>
    <x v="90"/>
    <s v="ROCHESTER"/>
    <s v="RWY 2/20 Center Sect. Reconstr, EA RWY 2/20, Plan. Study, Const Admin."/>
    <d v="2021-01-20T00:00:00"/>
    <n v="278654"/>
    <n v="0"/>
    <n v="0"/>
    <n v="278654"/>
  </r>
  <r>
    <s v="S"/>
    <x v="90"/>
    <s v="ROCHESTER"/>
    <s v="RWY 2/20 Center Sect. Reconstr, EA RWY 2/20, Plan. Study, Const Admin."/>
    <d v="2021-02-12T00:00:00"/>
    <n v="69771"/>
    <n v="0"/>
    <n v="0"/>
    <n v="69771"/>
  </r>
  <r>
    <s v="S"/>
    <x v="90"/>
    <s v="ROCHESTER"/>
    <s v="2-20 &amp; TAXIWAY &amp; SEAL COAT"/>
    <d v="1968-10-07T00:00:00"/>
    <n v="107459.08"/>
    <n v="54908.07"/>
    <n v="57265.13"/>
    <n v="219632.28"/>
  </r>
  <r>
    <s v="S"/>
    <x v="90"/>
    <s v="ROCHESTER"/>
    <s v="BIT OVERLAY MAIN TAXIWAY MARK."/>
    <d v="1969-09-02T00:00:00"/>
    <n v="82300.33"/>
    <n v="42059.55"/>
    <n v="43878.32"/>
    <n v="168238.2"/>
  </r>
  <r>
    <s v="S"/>
    <x v="90"/>
    <s v="ROCHESTER"/>
    <s v="CONC. EXT. NW-SE RWY-PAR. TAXI"/>
    <d v="1971-02-16T00:00:00"/>
    <n v="420722.52"/>
    <n v="257737.36"/>
    <n v="257737.35"/>
    <n v="936197.23"/>
  </r>
  <r>
    <s v="S"/>
    <x v="90"/>
    <s v="ROCHESTER"/>
    <s v="RECONST. NW-SE RWY CONC. PAVE"/>
    <d v="1970-07-22T00:00:00"/>
    <n v="187041.73"/>
    <n v="93520.86"/>
    <n v="93520.88"/>
    <n v="374083.47000000003"/>
  </r>
  <r>
    <s v="S"/>
    <x v="90"/>
    <s v="ROCHESTER"/>
    <s v="GRADING AND PAVING"/>
    <d v="1972-04-07T00:00:00"/>
    <n v="214190.84"/>
    <n v="107095.42"/>
    <n v="107095.43"/>
    <n v="428381.69"/>
  </r>
  <r>
    <s v="S"/>
    <x v="90"/>
    <s v="ROCHESTER"/>
    <s v="OVERLAY SEAL COAT"/>
    <d v="1972-12-12T00:00:00"/>
    <n v="0"/>
    <n v="26460.02"/>
    <n v="24978.47"/>
    <n v="51438.490000000005"/>
  </r>
  <r>
    <s v="S"/>
    <x v="90"/>
    <s v="ROCHESTER"/>
    <s v="HIGH INTENSITY CABLE REPLACE"/>
    <d v="1973-11-21T00:00:00"/>
    <n v="0"/>
    <n v="3767.95"/>
    <n v="3767.96"/>
    <n v="7535.91"/>
  </r>
  <r>
    <s v="S"/>
    <x v="90"/>
    <s v="ROCHESTER"/>
    <s v="SANITARY SEWER COLL. FACILITY"/>
    <d v="1974-11-22T00:00:00"/>
    <n v="0"/>
    <n v="36548.83"/>
    <n v="18274.419999999998"/>
    <n v="54823.25"/>
  </r>
  <r>
    <s v="S"/>
    <x v="90"/>
    <s v="ROCHESTER"/>
    <s v="CFR VEHICLES"/>
    <d v="1974-08-13T00:00:00"/>
    <n v="125689.60000000001"/>
    <n v="12262.4"/>
    <n v="15328"/>
    <n v="153280"/>
  </r>
  <r>
    <s v="S"/>
    <x v="90"/>
    <s v="ROCHESTER"/>
    <s v="FENCING"/>
    <d v="1974-10-09T00:00:00"/>
    <n v="31294.65"/>
    <n v="6258.93"/>
    <n v="4172.62"/>
    <n v="41726.200000000004"/>
  </r>
  <r>
    <s v="S"/>
    <x v="90"/>
    <s v="ROCHESTER"/>
    <s v="CFR BUILDING"/>
    <d v="1977-05-03T00:00:00"/>
    <n v="173642.13"/>
    <n v="35663.21"/>
    <n v="24087.51"/>
    <n v="233392.85"/>
  </r>
  <r>
    <s v="S"/>
    <x v="90"/>
    <s v="ROCHESTER"/>
    <s v="TERMINAL EXPANSION"/>
    <d v="1976-06-28T00:00:00"/>
    <n v="0"/>
    <n v="661054.65"/>
    <n v="330795.64"/>
    <n v="991850.29"/>
  </r>
  <r>
    <s v="S"/>
    <x v="90"/>
    <s v="ROCHESTER"/>
    <s v="FUEL OIL TANK"/>
    <d v="1975-09-15T00:00:00"/>
    <n v="0"/>
    <n v="6750"/>
    <n v="6750"/>
    <n v="13500"/>
  </r>
  <r>
    <s v="S"/>
    <x v="90"/>
    <s v="ROCHESTER"/>
    <s v="SEAL COAT, PATCHING &amp; MISC."/>
    <d v="1977-02-25T00:00:00"/>
    <n v="0"/>
    <n v="34620.339999999997"/>
    <n v="25375.79"/>
    <n v="59996.13"/>
  </r>
  <r>
    <s v="S"/>
    <x v="90"/>
    <s v="ROCHESTER"/>
    <s v="SEAL COAT, SLURRY, CRACK FILL"/>
    <d v="1977-12-08T00:00:00"/>
    <n v="0"/>
    <n v="22900"/>
    <n v="14510.5"/>
    <n v="37410.5"/>
  </r>
  <r>
    <s v="S"/>
    <x v="90"/>
    <s v="ROCHESTER"/>
    <s v="RECONST. RW 2/20, HIRL ECT."/>
    <d v="1978-01-24T00:00:00"/>
    <n v="800814.23"/>
    <n v="0"/>
    <n v="89373.36"/>
    <n v="890187.59"/>
  </r>
  <r>
    <s v="S"/>
    <x v="90"/>
    <s v="ROCHESTER"/>
    <s v="TERMINAL BLDG. EXPANSION"/>
    <d v="1978-11-24T00:00:00"/>
    <n v="0"/>
    <n v="159257.04999999999"/>
    <n v="87235.57"/>
    <n v="246492.62"/>
  </r>
  <r>
    <s v="S"/>
    <x v="90"/>
    <s v="ROCHESTER"/>
    <s v="2/20 STAGE II"/>
    <d v="1983-06-15T00:00:00"/>
    <n v="889252.41"/>
    <n v="0"/>
    <n v="99072.3"/>
    <n v="988324.71000000008"/>
  </r>
  <r>
    <s v="S"/>
    <x v="90"/>
    <s v="ROCHESTER"/>
    <s v="HANGAR TAXIWAY PAVING"/>
    <d v="1979-02-24T00:00:00"/>
    <n v="0"/>
    <n v="5671"/>
    <n v="2835.5"/>
    <n v="8506.5"/>
  </r>
  <r>
    <s v="S"/>
    <x v="90"/>
    <s v="ROCHESTER"/>
    <s v="CENTRAL BAGGAGE CLAIM ADDITION"/>
    <d v="1982-01-13T00:00:00"/>
    <n v="270144.09000000003"/>
    <n v="222949.97"/>
    <n v="119010.48"/>
    <n v="612104.54"/>
  </r>
  <r>
    <s v="S"/>
    <x v="90"/>
    <s v="ROCHESTER"/>
    <s v="SNOWPLOW AND BLOWER"/>
    <d v="1981-02-02T00:00:00"/>
    <n v="175245.6"/>
    <n v="21905.7"/>
    <n v="21905.7"/>
    <n v="219057.00000000003"/>
  </r>
  <r>
    <s v="S"/>
    <x v="90"/>
    <s v="ROCHESTER"/>
    <m/>
    <d v="1981-08-14T00:00:00"/>
    <n v="481779.65"/>
    <n v="30704.67"/>
    <n v="64891.9"/>
    <n v="577376.22"/>
  </r>
  <r>
    <s v="S"/>
    <x v="90"/>
    <s v="ROCHESTER"/>
    <s v="APRON OVERLAY"/>
    <d v="1984-06-14T00:00:00"/>
    <n v="84762.08"/>
    <n v="520.16999999999996"/>
    <n v="9220.15"/>
    <n v="94502.399999999994"/>
  </r>
  <r>
    <s v="S"/>
    <x v="90"/>
    <s v="ROCHESTER"/>
    <s v="REROOF TERM BLDG/WATERMAIN EXT"/>
    <d v="1985-02-12T00:00:00"/>
    <n v="44754.400000000001"/>
    <n v="30706.02"/>
    <n v="14006.4"/>
    <n v="89466.819999999992"/>
  </r>
  <r>
    <s v="S"/>
    <x v="90"/>
    <s v="ROCHESTER"/>
    <s v="HANGAR SITE PREPARATION"/>
    <d v="1982-09-23T00:00:00"/>
    <n v="0"/>
    <n v="21703.09"/>
    <n v="10851.54"/>
    <n v="32554.63"/>
  </r>
  <r>
    <s v="S"/>
    <x v="90"/>
    <s v="ROCHESTER"/>
    <s v="WATER MAIN EXT (STREET RESTOR)"/>
    <d v="1982-12-02T00:00:00"/>
    <n v="6890.4"/>
    <n v="861.3"/>
    <n v="861.3"/>
    <n v="8613"/>
  </r>
  <r>
    <s v="S"/>
    <x v="90"/>
    <s v="ROCHESTER"/>
    <s v="WATER MAIN EXT (STREET RESTOR)"/>
    <d v="1983-04-11T00:00:00"/>
    <n v="16.2"/>
    <n v="2.02"/>
    <n v="2.0299999999999998"/>
    <n v="20.25"/>
  </r>
  <r>
    <s v="S"/>
    <x v="90"/>
    <s v="ROCHESTER"/>
    <s v="TERMINAL PARKING LOT ROADWAY"/>
    <d v="1984-01-06T00:00:00"/>
    <n v="0"/>
    <n v="27718.14"/>
    <n v="13859.07"/>
    <n v="41577.21"/>
  </r>
  <r>
    <s v="S"/>
    <x v="90"/>
    <s v="ROCHESTER"/>
    <s v="T-HANGAR AREA UTILITY EXT"/>
    <d v="1984-10-09T00:00:00"/>
    <n v="0"/>
    <n v="34659.279999999999"/>
    <n v="17329.650000000001"/>
    <n v="51988.93"/>
  </r>
  <r>
    <s v="S"/>
    <x v="90"/>
    <s v="ROCHESTER"/>
    <s v="TXY RDWY APRON &amp; OVERLAY CONST"/>
    <d v="1984-10-10T00:00:00"/>
    <n v="0"/>
    <n v="72027.740000000005"/>
    <n v="36013.85"/>
    <n v="108041.59"/>
  </r>
  <r>
    <s v="S"/>
    <x v="90"/>
    <s v="ROCHESTER"/>
    <s v="RWY 13/31 PANEL RECONST ETC."/>
    <d v="1987-11-17T00:00:00"/>
    <n v="580305.24"/>
    <n v="0"/>
    <n v="64718.35"/>
    <n v="645023.59"/>
  </r>
  <r>
    <s v="S"/>
    <x v="90"/>
    <s v="ROCHESTER"/>
    <s v="ENGR SERV - RWY 13/31 RECONST"/>
    <d v="1987-04-14T00:00:00"/>
    <n v="0"/>
    <n v="74665.289999999994"/>
    <n v="36495.040000000001"/>
    <n v="111160.32999999999"/>
  </r>
  <r>
    <s v="S"/>
    <x v="90"/>
    <s v="ROCHESTER"/>
    <s v="TAXIWAY, GA APRON &amp; LIGHTING"/>
    <d v="1987-04-21T00:00:00"/>
    <n v="0"/>
    <n v="105300.61"/>
    <n v="52650.31"/>
    <n v="157950.91999999998"/>
  </r>
  <r>
    <s v="S"/>
    <x v="90"/>
    <s v="ROCHESTER"/>
    <s v="GA TERMINAL ENER CONS REMODEL"/>
    <d v="1986-12-24T00:00:00"/>
    <n v="0"/>
    <n v="118042.59"/>
    <n v="222133.53"/>
    <n v="340176.12"/>
  </r>
  <r>
    <s v="S"/>
    <x v="90"/>
    <s v="ROCHESTER"/>
    <s v="86 RECONST OF BIT MAIN TERM RP"/>
    <d v="1987-04-29T00:00:00"/>
    <n v="0"/>
    <n v="39764.82"/>
    <n v="19882.419999999998"/>
    <n v="59647.24"/>
  </r>
  <r>
    <s v="S"/>
    <x v="90"/>
    <s v="ROCHESTER"/>
    <s v="G A T ,86 ADDITION &amp; REMOD."/>
    <d v="1987-07-31T00:00:00"/>
    <n v="0"/>
    <n v="226000"/>
    <n v="131197.59"/>
    <n v="357197.58999999997"/>
  </r>
  <r>
    <s v="S"/>
    <x v="90"/>
    <s v="ROCHESTER"/>
    <s v="PANEL REPLACEMENT PHASE 2"/>
    <d v="1987-09-30T00:00:00"/>
    <n v="245986.03"/>
    <n v="0"/>
    <n v="27331.78"/>
    <n v="273317.81"/>
  </r>
  <r>
    <s v="S"/>
    <x v="90"/>
    <s v="ROCHESTER"/>
    <s v="PANEL REPLACEMENT PHASE 2"/>
    <d v="1987-11-12T00:00:00"/>
    <n v="194095.33"/>
    <n v="0"/>
    <n v="21566.15"/>
    <n v="215661.47999999998"/>
  </r>
  <r>
    <s v="S"/>
    <x v="90"/>
    <s v="ROCHESTER"/>
    <s v="PANEL REPLACEMENT PHASE 2"/>
    <d v="1988-04-04T00:00:00"/>
    <n v="24945.48"/>
    <n v="0"/>
    <n v="2771.72"/>
    <n v="27717.200000000001"/>
  </r>
  <r>
    <s v="S"/>
    <x v="90"/>
    <s v="ROCHESTER"/>
    <s v="PANEL REPLACEMENT PHASE 2"/>
    <d v="1989-01-03T00:00:00"/>
    <n v="3918.78"/>
    <n v="0"/>
    <n v="435.41"/>
    <n v="4354.1900000000005"/>
  </r>
  <r>
    <s v="S"/>
    <x v="90"/>
    <s v="ROCHESTER"/>
    <s v="PANEL REPLACEMENT PHASE 2"/>
    <d v="1989-03-17T00:00:00"/>
    <n v="61728.3"/>
    <n v="0"/>
    <n v="6858.7"/>
    <n v="68587"/>
  </r>
  <r>
    <s v="S"/>
    <x v="90"/>
    <s v="ROCHESTER"/>
    <s v="PANEL REPLACEMENT PHASE 2"/>
    <d v="1992-07-21T00:00:00"/>
    <n v="176354.42"/>
    <n v="0"/>
    <n v="19594.93"/>
    <n v="195949.35"/>
  </r>
  <r>
    <s v="S"/>
    <x v="90"/>
    <s v="ROCHESTER"/>
    <s v="PANEL REPLACEMENT PHASE 2"/>
    <d v="1993-03-15T00:00:00"/>
    <n v="-69809.73"/>
    <n v="0"/>
    <n v="69809.73"/>
    <n v="0"/>
  </r>
  <r>
    <s v="S"/>
    <x v="90"/>
    <s v="ROCHESTER"/>
    <s v="G.A.TERMINAL IMPROVEMENTS"/>
    <d v="1988-06-22T00:00:00"/>
    <n v="0"/>
    <n v="72900.95"/>
    <n v="36450.480000000003"/>
    <n v="109351.43"/>
  </r>
  <r>
    <s v="S"/>
    <x v="90"/>
    <s v="ROCHESTER"/>
    <s v="MAIN TERMINAL IMPROVEMENTS"/>
    <d v="1988-11-29T00:00:00"/>
    <n v="0"/>
    <n v="134741.07"/>
    <n v="67370.539999999994"/>
    <n v="202111.61"/>
  </r>
  <r>
    <s v="S"/>
    <x v="90"/>
    <s v="ROCHESTER"/>
    <s v="PASSENGER LOADER"/>
    <d v="1988-07-27T00:00:00"/>
    <n v="0"/>
    <n v="136754.6"/>
    <n v="68377.3"/>
    <n v="205131.90000000002"/>
  </r>
  <r>
    <s v="S"/>
    <x v="90"/>
    <s v="ROCHESTER"/>
    <s v="TAXIWAY SEALCOAT &amp; MARKING"/>
    <d v="1989-01-03T00:00:00"/>
    <n v="0"/>
    <n v="50021.29"/>
    <n v="25010.639999999999"/>
    <n v="75031.929999999993"/>
  </r>
  <r>
    <s v="S"/>
    <x v="90"/>
    <s v="ROCHESTER"/>
    <s v="REPLACE HEATING STEAM LINES"/>
    <d v="1989-11-03T00:00:00"/>
    <n v="0"/>
    <n v="49453.83"/>
    <n v="24726.91"/>
    <n v="74180.740000000005"/>
  </r>
  <r>
    <s v="S"/>
    <x v="90"/>
    <s v="ROCHESTER"/>
    <s v="TERMINAL DR,PARKING LOT IMP."/>
    <d v="1990-07-19T00:00:00"/>
    <n v="0"/>
    <n v="28013.27"/>
    <n v="14006.63"/>
    <n v="42019.9"/>
  </r>
  <r>
    <s v="S"/>
    <x v="90"/>
    <s v="ROCHESTER"/>
    <s v="TERMINAL DR,PARKING LOT IMP."/>
    <d v="1990-09-17T00:00:00"/>
    <n v="0"/>
    <n v="97492.08"/>
    <n v="48746.03"/>
    <n v="146238.10999999999"/>
  </r>
  <r>
    <s v="S"/>
    <x v="90"/>
    <s v="ROCHESTER"/>
    <s v="TERMINAL DR,PARKING LOT IMP."/>
    <d v="1990-11-30T00:00:00"/>
    <n v="0"/>
    <n v="9165.15"/>
    <n v="4582.59"/>
    <n v="13747.74"/>
  </r>
  <r>
    <s v="S"/>
    <x v="90"/>
    <s v="ROCHESTER"/>
    <s v="TERMINAL DR,PARKING LOT IMP."/>
    <d v="1991-03-06T00:00:00"/>
    <n v="0"/>
    <n v="11201.48"/>
    <n v="5600.74"/>
    <n v="16802.22"/>
  </r>
  <r>
    <s v="S"/>
    <x v="90"/>
    <s v="ROCHESTER"/>
    <s v="MAINT. SERVICE BLDG. PART 139"/>
    <d v="1990-08-24T00:00:00"/>
    <n v="194371.33"/>
    <n v="0"/>
    <n v="21596.81"/>
    <n v="215968.13999999998"/>
  </r>
  <r>
    <s v="S"/>
    <x v="90"/>
    <s v="ROCHESTER"/>
    <s v="MAINT. SERVICE BLDG. PART 139"/>
    <d v="1990-10-03T00:00:00"/>
    <n v="65519.59"/>
    <n v="0"/>
    <n v="7279.95"/>
    <n v="72799.539999999994"/>
  </r>
  <r>
    <s v="S"/>
    <x v="90"/>
    <s v="ROCHESTER"/>
    <s v="MAINT. SERVICE BLDG. PART 139"/>
    <d v="1990-10-23T00:00:00"/>
    <n v="206956.59"/>
    <n v="0"/>
    <n v="22995.17"/>
    <n v="229951.76"/>
  </r>
  <r>
    <s v="S"/>
    <x v="90"/>
    <s v="ROCHESTER"/>
    <s v="MAINT. SERVICE BLDG. PART 139"/>
    <d v="1990-11-05T00:00:00"/>
    <n v="27528.43"/>
    <n v="0"/>
    <n v="3058.72"/>
    <n v="30587.15"/>
  </r>
  <r>
    <s v="S"/>
    <x v="90"/>
    <s v="ROCHESTER"/>
    <s v="MAINT. SERVICE BLDG. PART 139"/>
    <d v="1990-12-14T00:00:00"/>
    <n v="145267.76"/>
    <n v="0"/>
    <n v="16140.87"/>
    <n v="161408.63"/>
  </r>
  <r>
    <s v="S"/>
    <x v="90"/>
    <s v="ROCHESTER"/>
    <s v="MAINT. SERVICE BLDG. PART 139"/>
    <d v="1990-12-21T00:00:00"/>
    <n v="70326.960000000006"/>
    <n v="0"/>
    <n v="7814.11"/>
    <n v="78141.070000000007"/>
  </r>
  <r>
    <s v="S"/>
    <x v="90"/>
    <s v="ROCHESTER"/>
    <s v="MAINT. SERVICE BLDG. PART 139"/>
    <d v="1991-02-11T00:00:00"/>
    <n v="29702.59"/>
    <n v="0"/>
    <n v="3300.29"/>
    <n v="33002.879999999997"/>
  </r>
  <r>
    <s v="S"/>
    <x v="90"/>
    <s v="ROCHESTER"/>
    <s v="MAINT. SERVICE BLDG. PART 139"/>
    <d v="1991-03-12T00:00:00"/>
    <n v="612.75"/>
    <n v="0"/>
    <n v="68.08"/>
    <n v="680.83"/>
  </r>
  <r>
    <s v="S"/>
    <x v="90"/>
    <s v="ROCHESTER"/>
    <s v="MAINT. SERVICE BLDG. PART 139"/>
    <d v="1991-06-19T00:00:00"/>
    <n v="36322.51"/>
    <n v="0"/>
    <n v="4035.83"/>
    <n v="40358.340000000004"/>
  </r>
  <r>
    <s v="S"/>
    <x v="90"/>
    <s v="ROCHESTER"/>
    <s v="ARFF VEHICLE"/>
    <d v="1990-07-09T00:00:00"/>
    <n v="298881.5"/>
    <n v="0"/>
    <n v="33209.050000000003"/>
    <n v="332090.55"/>
  </r>
  <r>
    <s v="S"/>
    <x v="90"/>
    <s v="ROCHESTER"/>
    <s v="ARFF VEHICLE"/>
    <d v="1990-10-23T00:00:00"/>
    <n v="14157.54"/>
    <n v="0"/>
    <n v="1573.07"/>
    <n v="15730.61"/>
  </r>
  <r>
    <s v="S"/>
    <x v="90"/>
    <s v="ROCHESTER"/>
    <s v="ARFF VEHICLE"/>
    <d v="1990-10-23T00:00:00"/>
    <n v="1573.06"/>
    <n v="0"/>
    <n v="174.78"/>
    <n v="1747.84"/>
  </r>
  <r>
    <s v="S"/>
    <x v="90"/>
    <s v="ROCHESTER"/>
    <s v="RECONSTRUCT S.E.TAXIWAY 13/31"/>
    <d v="1990-10-23T00:00:00"/>
    <n v="42724.800000000003"/>
    <n v="0"/>
    <n v="4747.2"/>
    <n v="47472"/>
  </r>
  <r>
    <s v="S"/>
    <x v="90"/>
    <s v="ROCHESTER"/>
    <s v="RECONSTRUCT S.E.TAXIWAY 13/31"/>
    <d v="1990-10-23T00:00:00"/>
    <n v="568345.56000000006"/>
    <n v="0"/>
    <n v="63149.5"/>
    <n v="631495.06000000006"/>
  </r>
  <r>
    <s v="S"/>
    <x v="90"/>
    <s v="ROCHESTER"/>
    <s v="RECONSTRUCT S.E.TAXIWAY 13/31"/>
    <d v="1990-12-14T00:00:00"/>
    <n v="30804.92"/>
    <n v="0"/>
    <n v="3422.77"/>
    <n v="34227.689999999995"/>
  </r>
  <r>
    <s v="S"/>
    <x v="90"/>
    <s v="ROCHESTER"/>
    <s v="RECONSTRUCT S.E.TAXIWAY 13/31"/>
    <d v="1990-12-21T00:00:00"/>
    <n v="4980.6099999999997"/>
    <n v="0"/>
    <n v="553.4"/>
    <n v="5534.0099999999993"/>
  </r>
  <r>
    <s v="S"/>
    <x v="90"/>
    <s v="ROCHESTER"/>
    <s v="RECONSTRUCT S.E.TAXIWAY 13/31"/>
    <d v="1991-08-14T00:00:00"/>
    <n v="21863.34"/>
    <n v="0"/>
    <n v="2429.2600000000002"/>
    <n v="24292.6"/>
  </r>
  <r>
    <s v="S"/>
    <x v="90"/>
    <s v="ROCHESTER"/>
    <s v="RECONSTRUCT S.E.TAXIWAY 13/31"/>
    <d v="1991-10-25T00:00:00"/>
    <n v="1349.99"/>
    <n v="0"/>
    <n v="150.01"/>
    <n v="1500"/>
  </r>
  <r>
    <s v="S"/>
    <x v="90"/>
    <s v="ROCHESTER"/>
    <s v="PASSENGER LOADER"/>
    <d v="1991-01-30T00:00:00"/>
    <n v="0"/>
    <n v="132819.73000000001"/>
    <n v="66409.87"/>
    <n v="199229.6"/>
  </r>
  <r>
    <s v="S"/>
    <x v="90"/>
    <s v="ROCHESTER"/>
    <s v="PASSENGER LOADER"/>
    <d v="1991-03-06T00:00:00"/>
    <n v="0"/>
    <n v="14852.13"/>
    <n v="7426.06"/>
    <n v="22278.19"/>
  </r>
  <r>
    <s v="S"/>
    <x v="90"/>
    <s v="ROCHESTER"/>
    <s v="TAXIWAY RECONST.&amp; RAMP OVERLAY"/>
    <d v="1991-09-05T00:00:00"/>
    <n v="85153.600000000006"/>
    <n v="0"/>
    <n v="9461.51"/>
    <n v="94615.11"/>
  </r>
  <r>
    <s v="S"/>
    <x v="90"/>
    <s v="ROCHESTER"/>
    <s v="TAXIWAY RECONST.&amp; RAMP OVERLAY"/>
    <d v="1991-09-25T00:00:00"/>
    <n v="615400.79"/>
    <n v="0"/>
    <n v="68377.87"/>
    <n v="683778.66"/>
  </r>
  <r>
    <s v="S"/>
    <x v="90"/>
    <s v="ROCHESTER"/>
    <s v="TAXIWAY RECONST.&amp; RAMP OVERLAY"/>
    <d v="1991-10-02T00:00:00"/>
    <n v="300695.96000000002"/>
    <n v="0"/>
    <n v="33410.660000000003"/>
    <n v="334106.62"/>
  </r>
  <r>
    <s v="S"/>
    <x v="90"/>
    <s v="ROCHESTER"/>
    <s v="TAXIWAY RECONST.&amp; RAMP OVERLAY"/>
    <d v="1991-12-16T00:00:00"/>
    <n v="78165.41"/>
    <n v="0"/>
    <n v="8685.06"/>
    <n v="86850.47"/>
  </r>
  <r>
    <s v="S"/>
    <x v="90"/>
    <s v="ROCHESTER"/>
    <s v="TAXIWAY RECONST.&amp; RAMP OVERLAY"/>
    <d v="1992-02-06T00:00:00"/>
    <n v="18276.509999999998"/>
    <n v="0"/>
    <n v="6092.16"/>
    <n v="24368.67"/>
  </r>
  <r>
    <s v="S"/>
    <x v="90"/>
    <s v="ROCHESTER"/>
    <s v="TAXIWAY RECONST.&amp; RAMP OVERLAY"/>
    <d v="1992-09-29T00:00:00"/>
    <n v="5287.36"/>
    <n v="0"/>
    <n v="587.48"/>
    <n v="5874.84"/>
  </r>
  <r>
    <s v="S"/>
    <x v="90"/>
    <s v="ROCHESTER"/>
    <s v="TAXIWAY RECONST.&amp; RAMP OVERLAY"/>
    <d v="1992-11-30T00:00:00"/>
    <n v="26526.65"/>
    <n v="0"/>
    <n v="1235.26"/>
    <n v="27761.91"/>
  </r>
  <r>
    <s v="S"/>
    <x v="90"/>
    <s v="ROCHESTER"/>
    <s v="13/31 REHAB &amp; SECURITY SYSTEM"/>
    <d v="1992-07-21T00:00:00"/>
    <n v="333064.55"/>
    <n v="0"/>
    <n v="37007.160000000003"/>
    <n v="370071.70999999996"/>
  </r>
  <r>
    <s v="S"/>
    <x v="90"/>
    <s v="ROCHESTER"/>
    <s v="13/31 REHAB &amp; SECURITY SYSTEM"/>
    <d v="1992-08-04T00:00:00"/>
    <n v="173933.86"/>
    <n v="0"/>
    <n v="19325.990000000002"/>
    <n v="193259.84999999998"/>
  </r>
  <r>
    <s v="S"/>
    <x v="90"/>
    <s v="ROCHESTER"/>
    <s v="13/31 REHAB &amp; SECURITY SYSTEM"/>
    <d v="1992-09-29T00:00:00"/>
    <n v="393307.18"/>
    <n v="0"/>
    <n v="43700.800000000003"/>
    <n v="437007.98"/>
  </r>
  <r>
    <s v="S"/>
    <x v="90"/>
    <s v="ROCHESTER"/>
    <s v="13/31 REHAB &amp; SECURITY SYSTEM"/>
    <d v="1992-10-30T00:00:00"/>
    <n v="10770.3"/>
    <n v="0"/>
    <n v="1196.7"/>
    <n v="11967"/>
  </r>
  <r>
    <s v="S"/>
    <x v="90"/>
    <s v="ROCHESTER"/>
    <s v="13/31 REHAB &amp; SECURITY SYSTEM"/>
    <d v="1993-04-01T00:00:00"/>
    <n v="49512.88"/>
    <n v="0"/>
    <n v="5501.43"/>
    <n v="55014.31"/>
  </r>
  <r>
    <s v="S"/>
    <x v="90"/>
    <s v="ROCHESTER"/>
    <s v="13/31 REHAB &amp; SECURITY SYSTEM"/>
    <d v="1993-12-06T00:00:00"/>
    <n v="1822.5"/>
    <n v="0"/>
    <n v="202.5"/>
    <n v="2025"/>
  </r>
  <r>
    <s v="S"/>
    <x v="90"/>
    <s v="ROCHESTER"/>
    <s v="EQUIPMENT - RADIOS"/>
    <d v="1992-10-29T00:00:00"/>
    <n v="0"/>
    <n v="8422.7800000000007"/>
    <n v="4852.59"/>
    <n v="13275.37"/>
  </r>
  <r>
    <s v="S"/>
    <x v="90"/>
    <s v="ROCHESTER"/>
    <s v="EQUIPMENT - RADIOS"/>
    <d v="1992-10-29T00:00:00"/>
    <n v="0"/>
    <n v="1282.3800000000001"/>
    <n v="0"/>
    <n v="1282.3800000000001"/>
  </r>
  <r>
    <s v="S"/>
    <x v="90"/>
    <s v="ROCHESTER"/>
    <s v="TERMINAL REMODELING"/>
    <d v="1992-07-27T00:00:00"/>
    <n v="0"/>
    <n v="25070.799999999999"/>
    <n v="12535.4"/>
    <n v="37606.199999999997"/>
  </r>
  <r>
    <s v="S"/>
    <x v="90"/>
    <s v="ROCHESTER"/>
    <s v="TERMINAL REMODELING"/>
    <d v="1992-09-09T00:00:00"/>
    <n v="0"/>
    <n v="14549.92"/>
    <n v="15877.39"/>
    <n v="30427.309999999998"/>
  </r>
  <r>
    <s v="S"/>
    <x v="90"/>
    <s v="ROCHESTER"/>
    <s v="TERMINAL REMODELING"/>
    <d v="1992-09-23T00:00:00"/>
    <n v="0"/>
    <n v="34379.279999999999"/>
    <n v="79487.88"/>
    <n v="113867.16"/>
  </r>
  <r>
    <s v="S"/>
    <x v="90"/>
    <s v="ROCHESTER"/>
    <s v="TERMINAL REMODELING"/>
    <d v="1993-01-05T00:00:00"/>
    <n v="0"/>
    <n v="15176.26"/>
    <n v="11647.41"/>
    <n v="26823.67"/>
  </r>
  <r>
    <s v="S"/>
    <x v="90"/>
    <s v="ROCHESTER"/>
    <s v="LIGHTED SIGNS,NEW BEACON"/>
    <d v="1993-08-18T00:00:00"/>
    <n v="109370.91"/>
    <n v="9163.26"/>
    <n v="16733.96"/>
    <n v="135268.13"/>
  </r>
  <r>
    <s v="S"/>
    <x v="90"/>
    <s v="ROCHESTER"/>
    <s v="LIGHTED SIGNS,NEW BEACON"/>
    <d v="1993-09-08T00:00:00"/>
    <n v="42955.85"/>
    <n v="346.32"/>
    <n v="4946.0200000000004"/>
    <n v="48248.19"/>
  </r>
  <r>
    <s v="S"/>
    <x v="90"/>
    <s v="ROCHESTER"/>
    <s v="LIGHTED SIGNS,NEW BEACON"/>
    <d v="1993-09-23T00:00:00"/>
    <n v="83835"/>
    <n v="0"/>
    <n v="9315"/>
    <n v="93150"/>
  </r>
  <r>
    <s v="S"/>
    <x v="90"/>
    <s v="ROCHESTER"/>
    <s v="LIGHTED SIGNS,NEW BEACON"/>
    <d v="1993-10-25T00:00:00"/>
    <n v="33200.01"/>
    <n v="0"/>
    <n v="3688.89"/>
    <n v="36888.9"/>
  </r>
  <r>
    <s v="S"/>
    <x v="90"/>
    <s v="ROCHESTER"/>
    <s v="LIGHTED SIGNS,NEW BEACON"/>
    <d v="1993-12-06T00:00:00"/>
    <n v="147285.14000000001"/>
    <n v="368.54"/>
    <n v="16549.29"/>
    <n v="164202.97000000003"/>
  </r>
  <r>
    <s v="S"/>
    <x v="90"/>
    <s v="ROCHESTER"/>
    <s v="LIGHTED SIGNS,NEW BEACON"/>
    <d v="1994-05-20T00:00:00"/>
    <n v="31103"/>
    <n v="0"/>
    <n v="3455.89"/>
    <n v="34558.89"/>
  </r>
  <r>
    <s v="S"/>
    <x v="90"/>
    <s v="ROCHESTER"/>
    <s v="LIGHTED SIGNS,NEW BEACON"/>
    <d v="1996-03-21T00:00:00"/>
    <n v="2412"/>
    <n v="0"/>
    <n v="268.52999999999997"/>
    <n v="2680.5299999999997"/>
  </r>
  <r>
    <s v="S"/>
    <x v="90"/>
    <s v="ROCHESTER"/>
    <s v="ENGINEERING SERVICES"/>
    <d v="1993-01-11T00:00:00"/>
    <n v="0"/>
    <n v="51710.9"/>
    <n v="25855.45"/>
    <n v="77566.350000000006"/>
  </r>
  <r>
    <s v="S"/>
    <x v="90"/>
    <s v="ROCHESTER"/>
    <s v="ASBESTOS REMOVAL"/>
    <d v="1993-04-21T00:00:00"/>
    <n v="0"/>
    <n v="47110.04"/>
    <n v="23555.01"/>
    <n v="70665.05"/>
  </r>
  <r>
    <s v="S"/>
    <x v="90"/>
    <s v="ROCHESTER"/>
    <s v="ASBESTOS REMOVAL"/>
    <d v="1993-06-09T00:00:00"/>
    <n v="0"/>
    <n v="59737.8"/>
    <n v="29868.92"/>
    <n v="89606.720000000001"/>
  </r>
  <r>
    <s v="S"/>
    <x v="90"/>
    <s v="ROCHESTER"/>
    <s v="ASBESTOS REMOVAL"/>
    <d v="1993-06-24T00:00:00"/>
    <n v="0"/>
    <n v="2110.2600000000002"/>
    <n v="1055.1400000000001"/>
    <n v="3165.4000000000005"/>
  </r>
  <r>
    <s v="S"/>
    <x v="90"/>
    <s v="ROCHESTER"/>
    <s v="ASBESTOS REMOVAL"/>
    <d v="1993-08-10T00:00:00"/>
    <n v="0"/>
    <n v="549.34"/>
    <n v="274.66000000000003"/>
    <n v="824"/>
  </r>
  <r>
    <s v="S"/>
    <x v="90"/>
    <s v="ROCHESTER"/>
    <s v="ASBESTOS REMOVAL"/>
    <d v="1993-08-30T00:00:00"/>
    <n v="0"/>
    <n v="4918.87"/>
    <n v="2459.4299999999998"/>
    <n v="7378.2999999999993"/>
  </r>
  <r>
    <s v="S"/>
    <x v="90"/>
    <s v="ROCHESTER"/>
    <s v="WATERMAIN"/>
    <d v="1993-04-21T00:00:00"/>
    <n v="0"/>
    <n v="9853.67"/>
    <n v="4926.83"/>
    <n v="14780.5"/>
  </r>
  <r>
    <s v="S"/>
    <x v="90"/>
    <s v="ROCHESTER"/>
    <s v="WATERMAIN"/>
    <d v="1993-06-24T00:00:00"/>
    <n v="0"/>
    <n v="115761.46"/>
    <n v="70073.17"/>
    <n v="185834.63"/>
  </r>
  <r>
    <s v="S"/>
    <x v="90"/>
    <s v="ROCHESTER"/>
    <s v="WATERMAIN"/>
    <d v="1993-09-23T00:00:00"/>
    <n v="0"/>
    <n v="5208.5600000000004"/>
    <n v="0"/>
    <n v="5208.5600000000004"/>
  </r>
  <r>
    <s v="S"/>
    <x v="90"/>
    <s v="ROCHESTER"/>
    <s v="WATERMAIN"/>
    <d v="1993-10-13T00:00:00"/>
    <n v="0"/>
    <n v="606.66999999999996"/>
    <n v="0"/>
    <n v="606.66999999999996"/>
  </r>
  <r>
    <s v="S"/>
    <x v="90"/>
    <s v="ROCHESTER"/>
    <s v="WATERMAIN"/>
    <d v="1993-11-23T00:00:00"/>
    <n v="0"/>
    <n v="6079.48"/>
    <n v="15482.43"/>
    <n v="21561.91"/>
  </r>
  <r>
    <s v="S"/>
    <x v="90"/>
    <s v="ROCHESTER"/>
    <s v="OVERHEAD DOORS MAINT. BLDG."/>
    <d v="1993-06-14T00:00:00"/>
    <n v="0"/>
    <n v="14920.67"/>
    <n v="7460.33"/>
    <n v="22381"/>
  </r>
  <r>
    <s v="S"/>
    <x v="90"/>
    <s v="ROCHESTER"/>
    <s v="REMODEL MEZZANINE"/>
    <d v="1993-06-09T00:00:00"/>
    <n v="0"/>
    <n v="11956.67"/>
    <n v="5978.33"/>
    <n v="17935"/>
  </r>
  <r>
    <s v="S"/>
    <x v="90"/>
    <s v="ROCHESTER"/>
    <s v="REMODEL MEZZANINE"/>
    <d v="1993-06-24T00:00:00"/>
    <n v="0"/>
    <n v="41456.89"/>
    <n v="20728.439999999999"/>
    <n v="62185.33"/>
  </r>
  <r>
    <s v="S"/>
    <x v="90"/>
    <s v="ROCHESTER"/>
    <s v="REMODEL MEZZANINE"/>
    <d v="1993-08-10T00:00:00"/>
    <n v="0"/>
    <n v="21893.65"/>
    <n v="10946.83"/>
    <n v="32840.480000000003"/>
  </r>
  <r>
    <s v="S"/>
    <x v="90"/>
    <s v="ROCHESTER"/>
    <s v="REMODEL MEZZANINE"/>
    <d v="1993-09-23T00:00:00"/>
    <n v="0"/>
    <n v="31223.55"/>
    <n v="8591.24"/>
    <n v="39814.79"/>
  </r>
  <r>
    <s v="S"/>
    <x v="90"/>
    <s v="ROCHESTER"/>
    <s v="REMODEL MEZZANINE"/>
    <d v="1993-10-13T00:00:00"/>
    <n v="0"/>
    <n v="1406.67"/>
    <n v="703.33"/>
    <n v="2110"/>
  </r>
  <r>
    <s v="S"/>
    <x v="90"/>
    <s v="ROCHESTER"/>
    <s v="REMODEL MEZZANINE"/>
    <d v="1993-11-23T00:00:00"/>
    <n v="0"/>
    <n v="12897.26"/>
    <n v="13469.19"/>
    <n v="26366.45"/>
  </r>
  <r>
    <s v="S"/>
    <x v="90"/>
    <s v="ROCHESTER"/>
    <s v="ONCE THROUGH COOLING SYSTEM"/>
    <d v="1993-06-09T00:00:00"/>
    <n v="0"/>
    <n v="8868.33"/>
    <n v="4434.17"/>
    <n v="13302.5"/>
  </r>
  <r>
    <s v="S"/>
    <x v="90"/>
    <s v="ROCHESTER"/>
    <s v="ONCE THROUGH COOLING SYSTEM"/>
    <d v="1993-06-24T00:00:00"/>
    <n v="0"/>
    <n v="13452.21"/>
    <n v="6726.1"/>
    <n v="20178.309999999998"/>
  </r>
  <r>
    <s v="S"/>
    <x v="90"/>
    <s v="ROCHESTER"/>
    <s v="ONCE THROUGH COOLING SYSTEM"/>
    <d v="1993-08-10T00:00:00"/>
    <n v="0"/>
    <n v="44577.17"/>
    <n v="22288.58"/>
    <n v="66865.75"/>
  </r>
  <r>
    <s v="S"/>
    <x v="90"/>
    <s v="ROCHESTER"/>
    <s v="ONCE THROUGH COOLING SYSTEM"/>
    <d v="1993-09-23T00:00:00"/>
    <n v="0"/>
    <n v="20190.669999999998"/>
    <n v="10095.33"/>
    <n v="30286"/>
  </r>
  <r>
    <s v="S"/>
    <x v="90"/>
    <s v="ROCHESTER"/>
    <s v="ONCE THROUGH COOLING SYSTEM"/>
    <d v="1993-10-13T00:00:00"/>
    <n v="0"/>
    <n v="1764.4"/>
    <n v="882.2"/>
    <n v="2646.6000000000004"/>
  </r>
  <r>
    <s v="S"/>
    <x v="90"/>
    <s v="ROCHESTER"/>
    <s v="ONCE THROUGH COOLING SYSTEM"/>
    <d v="1994-01-24T00:00:00"/>
    <n v="0"/>
    <n v="6681.66"/>
    <n v="3340.84"/>
    <n v="10022.5"/>
  </r>
  <r>
    <s v="S"/>
    <x v="90"/>
    <s v="ROCHESTER"/>
    <s v="ONCE THROUGH COOLING SYSTEM"/>
    <d v="1994-02-17T00:00:00"/>
    <n v="0"/>
    <n v="2465.56"/>
    <n v="3760.41"/>
    <n v="6225.9699999999993"/>
  </r>
  <r>
    <s v="S"/>
    <x v="90"/>
    <s v="ROCHESTER"/>
    <s v="ONCE THROUGH COOLING SYSTEM"/>
    <d v="1994-02-17T00:00:00"/>
    <n v="0"/>
    <n v="5055.28"/>
    <n v="0"/>
    <n v="5055.28"/>
  </r>
  <r>
    <s v="S"/>
    <x v="90"/>
    <s v="ROCHESTER"/>
    <s v="ONCE THROUGH COOLING SYSTEM"/>
    <d v="1994-05-11T00:00:00"/>
    <n v="0"/>
    <n v="641.66"/>
    <n v="320.83999999999997"/>
    <n v="962.5"/>
  </r>
  <r>
    <s v="S"/>
    <x v="90"/>
    <s v="ROCHESTER"/>
    <s v="ONCE THROUGH COOLING SYSTEM"/>
    <d v="1994-06-27T00:00:00"/>
    <n v="0"/>
    <n v="6828.43"/>
    <n v="3414.22"/>
    <n v="10242.65"/>
  </r>
  <r>
    <s v="S"/>
    <x v="90"/>
    <s v="ROCHESTER"/>
    <s v="TAXIWAY RECONSTRUCTION PHASE 3"/>
    <d v="1994-10-19T00:00:00"/>
    <n v="59963.76"/>
    <n v="-133801"/>
    <n v="6662.64"/>
    <n v="-67174.599999999991"/>
  </r>
  <r>
    <s v="S"/>
    <x v="90"/>
    <s v="ROCHESTER"/>
    <s v="TAXIWAY RECONSTRUCTION PHASE 3"/>
    <d v="1994-10-19T00:00:00"/>
    <n v="0"/>
    <n v="133801"/>
    <n v="0"/>
    <n v="133801"/>
  </r>
  <r>
    <s v="S"/>
    <x v="90"/>
    <s v="ROCHESTER"/>
    <s v="TAXIWAY RECONSTRUCTION PHASE 3"/>
    <d v="1995-06-14T00:00:00"/>
    <n v="725180.24"/>
    <n v="-133801"/>
    <n v="80575.570000000007"/>
    <n v="671954.81"/>
  </r>
  <r>
    <s v="S"/>
    <x v="90"/>
    <s v="ROCHESTER"/>
    <s v="TAXIWAY RECONSTRUCTION PHASE 3"/>
    <d v="1995-06-14T00:00:00"/>
    <n v="0"/>
    <n v="133801"/>
    <n v="0"/>
    <n v="133801"/>
  </r>
  <r>
    <s v="S"/>
    <x v="90"/>
    <s v="ROCHESTER"/>
    <s v="TAXIWAY RECONSTRUCTION PHASE 3"/>
    <d v="1995-07-24T00:00:00"/>
    <n v="183913.93"/>
    <n v="0"/>
    <n v="20434.87"/>
    <n v="204348.79999999999"/>
  </r>
  <r>
    <s v="S"/>
    <x v="90"/>
    <s v="ROCHESTER"/>
    <s v="TAXIWAY RECONSTRUCTION PHASE 3"/>
    <d v="1995-08-08T00:00:00"/>
    <n v="81579.149999999994"/>
    <n v="0"/>
    <n v="9064.35"/>
    <n v="90643.5"/>
  </r>
  <r>
    <s v="S"/>
    <x v="90"/>
    <s v="ROCHESTER"/>
    <s v="TAXIWAY RECONSTRUCTION PHASE 3"/>
    <d v="1996-01-26T00:00:00"/>
    <n v="22903.4"/>
    <n v="0"/>
    <n v="2544.83"/>
    <n v="25448.230000000003"/>
  </r>
  <r>
    <s v="S"/>
    <x v="90"/>
    <s v="ROCHESTER"/>
    <s v="TAXIWAY RECONSTRUCTION PHASE 3"/>
    <d v="1996-05-17T00:00:00"/>
    <n v="2520"/>
    <n v="0"/>
    <n v="280"/>
    <n v="2800"/>
  </r>
  <r>
    <s v="S"/>
    <x v="90"/>
    <s v="ROCHESTER"/>
    <s v="TRACTOR W/MOWER BROOM &amp; BLADE"/>
    <d v="1993-07-19T00:00:00"/>
    <n v="0"/>
    <n v="7234.9"/>
    <n v="3617.45"/>
    <n v="10852.349999999999"/>
  </r>
  <r>
    <s v="S"/>
    <x v="90"/>
    <s v="ROCHESTER"/>
    <s v="WEATHER BUREAU BLDG. IMPROVE."/>
    <d v="1993-10-25T00:00:00"/>
    <n v="0"/>
    <n v="10686.67"/>
    <n v="5343.33"/>
    <n v="16030"/>
  </r>
  <r>
    <s v="S"/>
    <x v="90"/>
    <s v="ROCHESTER"/>
    <s v="SWPPP"/>
    <d v="1993-12-06T00:00:00"/>
    <n v="0"/>
    <n v="2862.54"/>
    <n v="1431.27"/>
    <n v="4293.8099999999995"/>
  </r>
  <r>
    <s v="S"/>
    <x v="90"/>
    <s v="ROCHESTER"/>
    <s v="SWPPP"/>
    <d v="1995-05-25T00:00:00"/>
    <n v="0"/>
    <n v="12937.68"/>
    <n v="6468.83"/>
    <n v="19406.510000000002"/>
  </r>
  <r>
    <s v="S"/>
    <x v="90"/>
    <s v="ROCHESTER"/>
    <s v="SAND DUMP TRUCK"/>
    <d v="1994-01-04T00:00:00"/>
    <n v="0"/>
    <n v="16654.47"/>
    <n v="8327.23"/>
    <n v="24981.7"/>
  </r>
  <r>
    <s v="S"/>
    <x v="90"/>
    <s v="ROCHESTER"/>
    <s v="ROOF REPAIR"/>
    <d v="1994-11-15T00:00:00"/>
    <n v="0"/>
    <n v="50436.02"/>
    <n v="25218.01"/>
    <n v="75654.03"/>
  </r>
  <r>
    <s v="S"/>
    <x v="90"/>
    <s v="ROCHESTER"/>
    <s v="ROOF REPAIR"/>
    <d v="1994-12-01T00:00:00"/>
    <n v="0"/>
    <n v="53023.85"/>
    <n v="26511.91"/>
    <n v="79535.759999999995"/>
  </r>
  <r>
    <s v="S"/>
    <x v="90"/>
    <s v="ROCHESTER"/>
    <s v="ROOF REPAIR"/>
    <d v="1995-01-04T00:00:00"/>
    <n v="0"/>
    <n v="14851.66"/>
    <n v="7425.84"/>
    <n v="22277.5"/>
  </r>
  <r>
    <s v="S"/>
    <x v="90"/>
    <s v="ROCHESTER"/>
    <s v="ROOF REPAIR"/>
    <d v="1996-01-25T00:00:00"/>
    <n v="0"/>
    <n v="5617.5"/>
    <n v="2808.75"/>
    <n v="8426.25"/>
  </r>
  <r>
    <s v="S"/>
    <x v="90"/>
    <s v="ROCHESTER"/>
    <s v="HANGAR SITE PREPARATION"/>
    <d v="1994-11-15T00:00:00"/>
    <n v="0"/>
    <n v="51770.62"/>
    <n v="25885.3"/>
    <n v="77655.92"/>
  </r>
  <r>
    <s v="S"/>
    <x v="90"/>
    <s v="ROCHESTER"/>
    <s v="HANGAR SITE PREPARATION"/>
    <d v="1994-11-15T00:00:00"/>
    <n v="0"/>
    <n v="21072.52"/>
    <n v="10536.26"/>
    <n v="31608.78"/>
  </r>
  <r>
    <s v="S"/>
    <x v="90"/>
    <s v="ROCHESTER"/>
    <s v="HANGAR SITE PREPARATION"/>
    <d v="1994-12-01T00:00:00"/>
    <n v="0"/>
    <n v="32704.16"/>
    <n v="16352.09"/>
    <n v="49056.25"/>
  </r>
  <r>
    <s v="S"/>
    <x v="90"/>
    <s v="ROCHESTER"/>
    <s v="HANGAR SITE PREPARATION"/>
    <d v="1995-05-25T00:00:00"/>
    <n v="0"/>
    <n v="13229.33"/>
    <n v="6614.67"/>
    <n v="19844"/>
  </r>
  <r>
    <s v="S"/>
    <x v="90"/>
    <s v="ROCHESTER"/>
    <s v="HANGAR SITE PREPARATION"/>
    <d v="1995-08-02T00:00:00"/>
    <n v="0"/>
    <n v="11554.59"/>
    <n v="5777.28"/>
    <n v="17331.87"/>
  </r>
  <r>
    <s v="S"/>
    <x v="90"/>
    <s v="ROCHESTER"/>
    <s v="MAINTENANCE EQUIPMENT"/>
    <d v="1994-10-31T00:00:00"/>
    <n v="0"/>
    <n v="8255.8799999999992"/>
    <n v="4127.9399999999996"/>
    <n v="12383.82"/>
  </r>
  <r>
    <s v="S"/>
    <x v="90"/>
    <s v="ROCHESTER"/>
    <s v="UNDERGROUND STORAGE TANK REPL."/>
    <d v="1995-01-04T00:00:00"/>
    <n v="0"/>
    <n v="4120"/>
    <n v="2060"/>
    <n v="6180"/>
  </r>
  <r>
    <s v="S"/>
    <x v="90"/>
    <s v="ROCHESTER"/>
    <s v="UNDERGROUND STORAGE TANK REPL."/>
    <d v="1995-08-31T00:00:00"/>
    <n v="0"/>
    <n v="30248.75"/>
    <n v="15124.37"/>
    <n v="45373.120000000003"/>
  </r>
  <r>
    <s v="S"/>
    <x v="90"/>
    <s v="ROCHESTER"/>
    <s v="UNDERGROUND STORAGE TANK REPL."/>
    <d v="1996-01-16T00:00:00"/>
    <n v="0"/>
    <n v="213.33"/>
    <n v="106.67"/>
    <n v="320"/>
  </r>
  <r>
    <s v="S"/>
    <x v="90"/>
    <s v="ROCHESTER"/>
    <s v="UNDERGROUND STORAGE TANK REPL."/>
    <d v="1996-05-20T00:00:00"/>
    <n v="0"/>
    <n v="10005.77"/>
    <n v="9609.89"/>
    <n v="19615.66"/>
  </r>
  <r>
    <s v="S"/>
    <x v="90"/>
    <s v="ROCHESTER"/>
    <s v="DRAINAGE PLAN"/>
    <d v="1994-11-15T00:00:00"/>
    <n v="0"/>
    <n v="6833.33"/>
    <n v="3416.67"/>
    <n v="10250"/>
  </r>
  <r>
    <s v="S"/>
    <x v="90"/>
    <s v="ROCHESTER"/>
    <s v="DRAINAGE PLAN"/>
    <d v="1995-01-04T00:00:00"/>
    <n v="0"/>
    <n v="1400"/>
    <n v="700"/>
    <n v="2100"/>
  </r>
  <r>
    <s v="S"/>
    <x v="90"/>
    <s v="ROCHESTER"/>
    <s v="HIRL'S,MASTER PLAN,PART 150"/>
    <d v="1995-08-08T00:00:00"/>
    <n v="15245.26"/>
    <n v="0"/>
    <n v="1693.91"/>
    <n v="16939.170000000002"/>
  </r>
  <r>
    <s v="S"/>
    <x v="90"/>
    <s v="ROCHESTER"/>
    <s v="HIRL'S,MASTER PLAN,PART 150"/>
    <d v="1995-10-19T00:00:00"/>
    <n v="10961.16"/>
    <n v="0"/>
    <n v="1217.9100000000001"/>
    <n v="12179.07"/>
  </r>
  <r>
    <s v="S"/>
    <x v="90"/>
    <s v="ROCHESTER"/>
    <s v="HIRL'S,MASTER PLAN,PART 150"/>
    <d v="1995-10-30T00:00:00"/>
    <n v="4187.38"/>
    <n v="0"/>
    <n v="465.27"/>
    <n v="4652.6499999999996"/>
  </r>
  <r>
    <s v="S"/>
    <x v="90"/>
    <s v="ROCHESTER"/>
    <s v="HIRL'S,MASTER PLAN,PART 150"/>
    <d v="1995-11-22T00:00:00"/>
    <n v="158945.72"/>
    <n v="0"/>
    <n v="17660.63"/>
    <n v="176606.35"/>
  </r>
  <r>
    <s v="S"/>
    <x v="90"/>
    <s v="ROCHESTER"/>
    <s v="HIRL'S,MASTER PLAN,PART 150"/>
    <d v="1995-12-15T00:00:00"/>
    <n v="8307.9500000000007"/>
    <n v="0"/>
    <n v="923.11"/>
    <n v="9231.0600000000013"/>
  </r>
  <r>
    <s v="S"/>
    <x v="90"/>
    <s v="ROCHESTER"/>
    <s v="HIRL'S,MASTER PLAN,PART 150"/>
    <d v="1996-02-05T00:00:00"/>
    <n v="60162.81"/>
    <n v="0"/>
    <n v="6684.76"/>
    <n v="66847.569999999992"/>
  </r>
  <r>
    <s v="S"/>
    <x v="90"/>
    <s v="ROCHESTER"/>
    <s v="HIRL'S,MASTER PLAN,PART 150"/>
    <d v="1996-03-21T00:00:00"/>
    <n v="45976"/>
    <n v="0"/>
    <n v="5108.8100000000004"/>
    <n v="51084.81"/>
  </r>
  <r>
    <s v="S"/>
    <x v="90"/>
    <s v="ROCHESTER"/>
    <s v="HIRL'S,MASTER PLAN,PART 150"/>
    <d v="1996-04-18T00:00:00"/>
    <n v="16012"/>
    <n v="0"/>
    <n v="1779.03"/>
    <n v="17791.03"/>
  </r>
  <r>
    <s v="S"/>
    <x v="90"/>
    <s v="ROCHESTER"/>
    <s v="HIRL'S,MASTER PLAN,PART 150"/>
    <d v="1996-05-17T00:00:00"/>
    <n v="21328"/>
    <n v="0"/>
    <n v="2369.9699999999998"/>
    <n v="23697.97"/>
  </r>
  <r>
    <s v="S"/>
    <x v="90"/>
    <s v="ROCHESTER"/>
    <s v="HIRL'S,MASTER PLAN,PART 150"/>
    <d v="1996-06-04T00:00:00"/>
    <n v="8860"/>
    <n v="0"/>
    <n v="984.66"/>
    <n v="9844.66"/>
  </r>
  <r>
    <s v="S"/>
    <x v="90"/>
    <s v="ROCHESTER"/>
    <s v="HIRL'S,MASTER PLAN,PART 150"/>
    <d v="1996-07-12T00:00:00"/>
    <n v="6169"/>
    <n v="0"/>
    <n v="684.99"/>
    <n v="6853.99"/>
  </r>
  <r>
    <s v="S"/>
    <x v="90"/>
    <s v="ROCHESTER"/>
    <s v="HIRL'S,MASTER PLAN,PART 150"/>
    <d v="1996-07-31T00:00:00"/>
    <n v="19764"/>
    <n v="0"/>
    <n v="2195.67"/>
    <n v="21959.67"/>
  </r>
  <r>
    <s v="S"/>
    <x v="90"/>
    <s v="ROCHESTER"/>
    <s v="HIRL'S,MASTER PLAN,PART 150"/>
    <d v="1996-08-28T00:00:00"/>
    <n v="27692"/>
    <n v="0"/>
    <n v="3077.74"/>
    <n v="30769.739999999998"/>
  </r>
  <r>
    <s v="S"/>
    <x v="90"/>
    <s v="ROCHESTER"/>
    <s v="HIRL'S,MASTER PLAN,PART 150"/>
    <d v="1996-09-19T00:00:00"/>
    <n v="16197"/>
    <n v="0"/>
    <n v="1799.5"/>
    <n v="17996.5"/>
  </r>
  <r>
    <s v="S"/>
    <x v="90"/>
    <s v="ROCHESTER"/>
    <s v="HIRL'S,MASTER PLAN,PART 150"/>
    <d v="1996-10-24T00:00:00"/>
    <n v="14226"/>
    <n v="0"/>
    <n v="1581.05"/>
    <n v="15807.05"/>
  </r>
  <r>
    <s v="S"/>
    <x v="90"/>
    <s v="ROCHESTER"/>
    <s v="HIRL'S,MASTER PLAN,PART 150"/>
    <d v="1996-12-04T00:00:00"/>
    <n v="27314"/>
    <n v="0"/>
    <n v="3035.22"/>
    <n v="30349.22"/>
  </r>
  <r>
    <s v="S"/>
    <x v="90"/>
    <s v="ROCHESTER"/>
    <s v="HIRL'S,MASTER PLAN,PART 150"/>
    <d v="1997-02-12T00:00:00"/>
    <n v="57907"/>
    <n v="0"/>
    <n v="6433.62"/>
    <n v="64340.62"/>
  </r>
  <r>
    <s v="S"/>
    <x v="90"/>
    <s v="ROCHESTER"/>
    <s v="HIRL'S,MASTER PLAN,PART 150"/>
    <d v="1997-03-06T00:00:00"/>
    <n v="21758"/>
    <n v="0"/>
    <n v="2417.69"/>
    <n v="24175.69"/>
  </r>
  <r>
    <s v="S"/>
    <x v="90"/>
    <s v="ROCHESTER"/>
    <s v="HIRL'S,MASTER PLAN,PART 150"/>
    <d v="1997-08-13T00:00:00"/>
    <n v="37873"/>
    <n v="0"/>
    <n v="4208.8500000000004"/>
    <n v="42081.85"/>
  </r>
  <r>
    <s v="S"/>
    <x v="90"/>
    <s v="ROCHESTER"/>
    <s v="HIRL'S,MASTER PLAN,PART 150"/>
    <d v="1998-06-18T00:00:00"/>
    <n v="5234"/>
    <n v="0"/>
    <n v="579.76"/>
    <n v="5813.76"/>
  </r>
  <r>
    <s v="S"/>
    <x v="90"/>
    <s v="ROCHESTER"/>
    <s v="CONSULT. SERVICES RUNWAY 2/20"/>
    <d v="1995-05-25T00:00:00"/>
    <n v="0"/>
    <n v="6312.79"/>
    <n v="3156.4"/>
    <n v="9469.19"/>
  </r>
  <r>
    <s v="S"/>
    <x v="90"/>
    <s v="ROCHESTER"/>
    <s v="CONSULT. SERVICES RUNWAY 2/20"/>
    <d v="1995-12-15T00:00:00"/>
    <n v="0"/>
    <n v="4478.92"/>
    <n v="2239.4499999999998"/>
    <n v="6718.37"/>
  </r>
  <r>
    <s v="S"/>
    <x v="90"/>
    <s v="ROCHESTER"/>
    <s v="CONSULT. SERVICES RUNWAY 2/20"/>
    <d v="1996-07-10T00:00:00"/>
    <n v="0"/>
    <n v="7524.4"/>
    <n v="3762.21"/>
    <n v="11286.61"/>
  </r>
  <r>
    <s v="S"/>
    <x v="90"/>
    <s v="ROCHESTER"/>
    <s v="TERM. O.H. DOOR REPLACEMENT"/>
    <d v="1995-05-25T00:00:00"/>
    <n v="0"/>
    <n v="9573.48"/>
    <n v="4786.74"/>
    <n v="14360.22"/>
  </r>
  <r>
    <s v="S"/>
    <x v="90"/>
    <s v="ROCHESTER"/>
    <s v="AIRPORT SIGNAGE"/>
    <d v="1996-02-05T00:00:00"/>
    <n v="0"/>
    <n v="8997.89"/>
    <n v="4498.95"/>
    <n v="13496.84"/>
  </r>
  <r>
    <s v="S"/>
    <x v="90"/>
    <s v="ROCHESTER"/>
    <s v="AIRPORT SIGNAGE"/>
    <d v="1996-04-12T00:00:00"/>
    <n v="0"/>
    <n v="11966.73"/>
    <n v="5983.36"/>
    <n v="17950.09"/>
  </r>
  <r>
    <s v="S"/>
    <x v="90"/>
    <s v="ROCHESTER"/>
    <s v="AIRPORT SIGNAGE"/>
    <d v="1996-07-10T00:00:00"/>
    <n v="0"/>
    <n v="9014.66"/>
    <n v="4507.34"/>
    <n v="13522"/>
  </r>
  <r>
    <s v="S"/>
    <x v="90"/>
    <s v="ROCHESTER"/>
    <s v="REPLACE UNDERGROUND COMM. LINE"/>
    <d v="1995-08-31T00:00:00"/>
    <n v="0"/>
    <n v="24600"/>
    <n v="12301"/>
    <n v="36901"/>
  </r>
  <r>
    <s v="S"/>
    <x v="90"/>
    <s v="ROCHESTER"/>
    <s v="TAXIWAY B OVERLAY &amp; SRE"/>
    <d v="1996-07-12T00:00:00"/>
    <n v="37621"/>
    <n v="33699.07"/>
    <n v="21031.16"/>
    <n v="92351.23000000001"/>
  </r>
  <r>
    <s v="S"/>
    <x v="90"/>
    <s v="ROCHESTER"/>
    <s v="TAXIWAY B OVERLAY &amp; SRE"/>
    <d v="1996-08-28T00:00:00"/>
    <n v="28157"/>
    <n v="74788.94"/>
    <n v="40522.94"/>
    <n v="143468.88"/>
  </r>
  <r>
    <s v="S"/>
    <x v="90"/>
    <s v="ROCHESTER"/>
    <s v="TAXIWAY B OVERLAY &amp; SRE"/>
    <d v="1996-10-16T00:00:00"/>
    <n v="112676"/>
    <n v="64844.85"/>
    <n v="44942.26"/>
    <n v="222463.11000000002"/>
  </r>
  <r>
    <s v="S"/>
    <x v="90"/>
    <s v="ROCHESTER"/>
    <s v="TAXIWAY B OVERLAY &amp; SRE"/>
    <d v="1996-11-08T00:00:00"/>
    <n v="373528"/>
    <n v="0"/>
    <n v="210453.03"/>
    <n v="583981.03"/>
  </r>
  <r>
    <s v="S"/>
    <x v="90"/>
    <s v="ROCHESTER"/>
    <s v="TAXIWAY B OVERLAY &amp; SRE"/>
    <d v="1996-12-18T00:00:00"/>
    <n v="9130"/>
    <n v="7902.28"/>
    <n v="4965.7700000000004"/>
    <n v="21998.05"/>
  </r>
  <r>
    <s v="S"/>
    <x v="90"/>
    <s v="ROCHESTER"/>
    <s v="TAXIWAY B OVERLAY &amp; SRE"/>
    <d v="1997-03-27T00:00:00"/>
    <n v="1521"/>
    <n v="0"/>
    <n v="169.24"/>
    <n v="1690.24"/>
  </r>
  <r>
    <s v="S"/>
    <x v="90"/>
    <s v="ROCHESTER"/>
    <s v="PASSENGER BOARDING BRIDGE"/>
    <d v="1996-11-25T00:00:00"/>
    <n v="0"/>
    <n v="149523.35999999999"/>
    <n v="74761.67"/>
    <n v="224285.02999999997"/>
  </r>
  <r>
    <s v="S"/>
    <x v="90"/>
    <s v="ROCHESTER"/>
    <s v="AIRPORT PAINT STRIPING"/>
    <d v="1996-10-17T00:00:00"/>
    <n v="0"/>
    <n v="15761.8"/>
    <n v="7880.9"/>
    <n v="23642.699999999997"/>
  </r>
  <r>
    <s v="S"/>
    <x v="90"/>
    <s v="ROCHESTER"/>
    <s v="ENT ROAD FOR CARGO FACILITY"/>
    <d v="1997-09-25T00:00:00"/>
    <n v="93296"/>
    <n v="22571.68"/>
    <n v="17643.04"/>
    <n v="133510.72"/>
  </r>
  <r>
    <s v="S"/>
    <x v="90"/>
    <s v="ROCHESTER"/>
    <s v="ENT ROAD FOR CARGO FACILITY"/>
    <d v="1997-10-16T00:00:00"/>
    <n v="530116"/>
    <n v="128254.23"/>
    <n v="100249.01"/>
    <n v="758619.24"/>
  </r>
  <r>
    <s v="S"/>
    <x v="90"/>
    <s v="ROCHESTER"/>
    <s v="ENT ROAD FOR CARGO FACILITY"/>
    <d v="1997-12-18T00:00:00"/>
    <n v="591330"/>
    <n v="143063.69"/>
    <n v="111823.14"/>
    <n v="846216.83"/>
  </r>
  <r>
    <s v="S"/>
    <x v="90"/>
    <s v="ROCHESTER"/>
    <s v="ENT ROAD FOR CARGO FACILITY"/>
    <d v="1998-04-17T00:00:00"/>
    <n v="95424"/>
    <n v="23086.27"/>
    <n v="18044.259999999998"/>
    <n v="136554.53"/>
  </r>
  <r>
    <s v="S"/>
    <x v="90"/>
    <s v="ROCHESTER"/>
    <s v="ENT ROAD FOR CARGO FACILITY"/>
    <d v="1999-01-28T00:00:00"/>
    <n v="150505"/>
    <n v="58024.13"/>
    <n v="-43795.34"/>
    <n v="164733.79"/>
  </r>
  <r>
    <s v="S"/>
    <x v="90"/>
    <s v="ROCHESTER"/>
    <s v="CARES ACT"/>
    <d v="2020-10-30T00:00:00"/>
    <n v="1294456"/>
    <n v="0"/>
    <n v="0"/>
    <n v="1294456"/>
  </r>
  <r>
    <s v="S"/>
    <x v="91"/>
    <s v="RUSHFORD"/>
    <s v="CONST. LAND. STRIP"/>
    <d v="1975-09-16T00:00:00"/>
    <n v="0"/>
    <n v="100000"/>
    <n v="3596.18"/>
    <n v="103596.18"/>
  </r>
  <r>
    <s v="S"/>
    <x v="91"/>
    <s v="RUSHFORD"/>
    <s v="LAND"/>
    <d v="1977-09-20T00:00:00"/>
    <n v="0"/>
    <n v="54776.1"/>
    <n v="54776.85"/>
    <n v="109552.95"/>
  </r>
  <r>
    <s v="S"/>
    <x v="91"/>
    <s v="RUSHFORD"/>
    <s v="GRADING/DRAINAGE/FENCING"/>
    <d v="1977-08-24T00:00:00"/>
    <n v="0"/>
    <n v="10000"/>
    <n v="5805.22"/>
    <n v="15805.220000000001"/>
  </r>
  <r>
    <s v="S"/>
    <x v="91"/>
    <s v="RUSHFORD"/>
    <s v="BASE &amp; SURFACING"/>
    <d v="1976-07-30T00:00:00"/>
    <n v="0"/>
    <n v="11860"/>
    <n v="6116.45"/>
    <n v="17976.45"/>
  </r>
  <r>
    <s v="S"/>
    <x v="91"/>
    <s v="RUSHFORD"/>
    <s v="F &amp; I FUEL FACILITY"/>
    <d v="1977-08-22T00:00:00"/>
    <n v="0"/>
    <n v="9706.34"/>
    <n v="4853.17"/>
    <n v="14559.51"/>
  </r>
  <r>
    <s v="S"/>
    <x v="91"/>
    <s v="RUSHFORD"/>
    <s v="APRON &amp; TAXIWAY PAVING"/>
    <d v="1979-07-09T00:00:00"/>
    <n v="0"/>
    <n v="17697.830000000002"/>
    <n v="8853.92"/>
    <n v="26551.75"/>
  </r>
  <r>
    <s v="S"/>
    <x v="91"/>
    <s v="RUSHFORD"/>
    <s v="RUNWAY PAVING"/>
    <d v="1981-11-20T00:00:00"/>
    <n v="0"/>
    <n v="106653.63"/>
    <n v="53326.82"/>
    <n v="159980.45000000001"/>
  </r>
  <r>
    <s v="S"/>
    <x v="91"/>
    <s v="RUSHFORD"/>
    <s v="RUNWAY SEAL COAT"/>
    <d v="1990-01-30T00:00:00"/>
    <n v="0"/>
    <n v="7505.06"/>
    <n v="3752.52"/>
    <n v="11257.58"/>
  </r>
  <r>
    <s v="S"/>
    <x v="91"/>
    <s v="RUSHFORD"/>
    <s v="TRACTOR &amp; MOWER"/>
    <d v="1990-05-21T00:00:00"/>
    <n v="0"/>
    <n v="11923.33"/>
    <n v="5961.67"/>
    <n v="17885"/>
  </r>
  <r>
    <s v="S"/>
    <x v="91"/>
    <s v="RUSHFORD"/>
    <s v="FUEL SYSTEM REPLACEMENT"/>
    <d v="1992-04-06T00:00:00"/>
    <n v="0"/>
    <n v="22075.9"/>
    <n v="11037.95"/>
    <n v="33113.850000000006"/>
  </r>
  <r>
    <s v="S"/>
    <x v="91"/>
    <s v="RUSHFORD"/>
    <s v="FUEL SYSTEM REPLACEMENT"/>
    <d v="1992-07-24T00:00:00"/>
    <n v="0"/>
    <n v="1924.1"/>
    <n v="1210.29"/>
    <n v="3134.39"/>
  </r>
  <r>
    <s v="S"/>
    <x v="91"/>
    <s v="RUSHFORD"/>
    <s v="CRACK REPAIR &amp; SEAL COAT"/>
    <d v="1995-08-23T00:00:00"/>
    <n v="0"/>
    <n v="26000"/>
    <n v="13000"/>
    <n v="39000"/>
  </r>
  <r>
    <s v="S"/>
    <x v="91"/>
    <s v="RUSHFORD"/>
    <s v="CRACK REPAIR &amp; SEAL COAT"/>
    <d v="1995-10-13T00:00:00"/>
    <n v="0"/>
    <n v="6200"/>
    <n v="3100"/>
    <n v="9300"/>
  </r>
  <r>
    <s v="S"/>
    <x v="91"/>
    <s v="RUSHFORD"/>
    <s v="TRACTOR TRADE-IN"/>
    <d v="1995-10-13T00:00:00"/>
    <n v="0"/>
    <n v="1332.5"/>
    <n v="666.25"/>
    <n v="1998.75"/>
  </r>
  <r>
    <s v="S"/>
    <x v="91"/>
    <s v="RUSHFORD"/>
    <s v="AIRPORT PAINT STRIPING"/>
    <d v="1996-09-24T00:00:00"/>
    <n v="0"/>
    <n v="2137.0300000000002"/>
    <n v="1068.51"/>
    <n v="3205.54"/>
  </r>
  <r>
    <s v="S"/>
    <x v="91"/>
    <s v="RUSHFORD"/>
    <s v="ALP &amp; MISC:RWY LGT,BLDG REPAIR,FUEL,S/W"/>
    <d v="2001-01-10T00:00:00"/>
    <n v="0"/>
    <n v="15081.8"/>
    <n v="10197.879999999999"/>
    <n v="25279.68"/>
  </r>
  <r>
    <s v="S"/>
    <x v="91"/>
    <s v="RUSHFORD"/>
    <s v="ALP &amp; MISC:RWY LGT,BLDG REPAIR,FUEL,S/W"/>
    <d v="2001-04-11T00:00:00"/>
    <n v="0"/>
    <n v="10106.99"/>
    <n v="7766.98"/>
    <n v="17873.97"/>
  </r>
  <r>
    <s v="S"/>
    <x v="91"/>
    <s v="RUSHFORD"/>
    <s v="ALP &amp; MISC:RWY LGT,BLDG REPAIR,FUEL,S/W"/>
    <d v="2001-07-10T00:00:00"/>
    <n v="0"/>
    <n v="3298.62"/>
    <n v="2313.21"/>
    <n v="5611.83"/>
  </r>
  <r>
    <s v="S"/>
    <x v="91"/>
    <s v="RUSHFORD"/>
    <s v="ALP &amp; MISC:RWY LGT,BLDG REPAIR,FUEL,S/W"/>
    <d v="2001-08-22T00:00:00"/>
    <n v="0"/>
    <n v="6828.31"/>
    <n v="6828.31"/>
    <n v="13656.62"/>
  </r>
  <r>
    <s v="S"/>
    <x v="91"/>
    <s v="RUSHFORD"/>
    <s v="ALP &amp; MISC:RWY LGT,BLDG REPAIR,FUEL,S/W"/>
    <d v="2001-10-23T00:00:00"/>
    <n v="0"/>
    <n v="19365.96"/>
    <n v="12219.15"/>
    <n v="31585.11"/>
  </r>
  <r>
    <s v="S"/>
    <x v="91"/>
    <s v="RUSHFORD"/>
    <s v="ALP &amp; MISC:RWY LGT,BLDG REPAIR,FUEL,S/W"/>
    <d v="2002-02-04T00:00:00"/>
    <n v="0"/>
    <n v="6488.76"/>
    <n v="2088.0700000000002"/>
    <n v="8576.83"/>
  </r>
  <r>
    <s v="S"/>
    <x v="91"/>
    <s v="RUSHFORD"/>
    <s v="ALP &amp; MISC:RWY LGT,BLDG REPAIR,FUEL,S/W"/>
    <d v="2003-02-27T00:00:00"/>
    <n v="0"/>
    <n v="11829.56"/>
    <n v="9192.16"/>
    <n v="21021.72"/>
  </r>
  <r>
    <s v="S"/>
    <x v="91"/>
    <s v="RUSHFORD"/>
    <s v="Taxiway Paving"/>
    <d v="2002-12-10T00:00:00"/>
    <n v="0"/>
    <n v="23511.88"/>
    <n v="5877.97"/>
    <n v="29389.850000000002"/>
  </r>
  <r>
    <s v="S"/>
    <x v="91"/>
    <s v="RUSHFORD"/>
    <s v="A/D Building &amp; Appurtenances"/>
    <d v="2003-02-27T00:00:00"/>
    <n v="0"/>
    <n v="31980"/>
    <n v="21701.47"/>
    <n v="53681.47"/>
  </r>
  <r>
    <s v="S"/>
    <x v="91"/>
    <s v="RUSHFORD"/>
    <s v="A/D Building &amp; Appurtenances"/>
    <d v="2003-10-21T00:00:00"/>
    <n v="0"/>
    <n v="7021.64"/>
    <n v="4681.08"/>
    <n v="11702.720000000001"/>
  </r>
  <r>
    <s v="S"/>
    <x v="91"/>
    <s v="RUSHFORD"/>
    <s v="A/D Building &amp; Appurtenances"/>
    <d v="2004-09-09T00:00:00"/>
    <n v="0"/>
    <n v="1375.2"/>
    <n v="916.8"/>
    <n v="2292"/>
  </r>
  <r>
    <s v="S"/>
    <x v="91"/>
    <s v="RUSHFORD"/>
    <s v="Rwy Pavement Reconst"/>
    <d v="2003-10-13T00:00:00"/>
    <n v="0"/>
    <n v="134382.29"/>
    <n v="33595.57"/>
    <n v="167977.86000000002"/>
  </r>
  <r>
    <s v="S"/>
    <x v="91"/>
    <s v="RUSHFORD"/>
    <s v="Rwy Pavement Reconst"/>
    <d v="2003-11-12T00:00:00"/>
    <n v="0"/>
    <n v="14412.26"/>
    <n v="3603.06"/>
    <n v="18015.32"/>
  </r>
  <r>
    <s v="S"/>
    <x v="91"/>
    <s v="RUSHFORD"/>
    <s v="Rwy Pavement Reconst"/>
    <d v="2003-12-18T00:00:00"/>
    <n v="0"/>
    <n v="5640.36"/>
    <n v="1410.09"/>
    <n v="7050.45"/>
  </r>
  <r>
    <s v="S"/>
    <x v="91"/>
    <s v="RUSHFORD"/>
    <s v="Rwy Pavement Reconst"/>
    <d v="2004-01-08T00:00:00"/>
    <n v="0"/>
    <n v="20232.349999999999"/>
    <n v="5058.09"/>
    <n v="25290.44"/>
  </r>
  <r>
    <s v="S"/>
    <x v="91"/>
    <s v="RUSHFORD"/>
    <s v="Rwy Pavement Reconst"/>
    <d v="2004-04-29T00:00:00"/>
    <n v="0"/>
    <n v="5639.05"/>
    <n v="1409.76"/>
    <n v="7048.81"/>
  </r>
  <r>
    <s v="S"/>
    <x v="91"/>
    <s v="RUSHFORD"/>
    <s v="Rwy Pavement Reconst"/>
    <d v="2004-09-09T00:00:00"/>
    <n v="0"/>
    <n v="383.4"/>
    <n v="95.85"/>
    <n v="479.25"/>
  </r>
  <r>
    <s v="S"/>
    <x v="91"/>
    <s v="RUSHFORD"/>
    <s v="Rwy Pavement Reconst"/>
    <d v="2004-11-04T00:00:00"/>
    <n v="0"/>
    <n v="4991.92"/>
    <n v="1247.98"/>
    <n v="6239.9"/>
  </r>
  <r>
    <s v="S"/>
    <x v="91"/>
    <s v="RUSHFORD"/>
    <s v="Rwy Pavement Reconst"/>
    <d v="2004-12-17T00:00:00"/>
    <n v="0"/>
    <n v="345.06"/>
    <n v="86.26"/>
    <n v="431.32"/>
  </r>
  <r>
    <s v="S"/>
    <x v="91"/>
    <s v="RUSHFORD"/>
    <s v="Rwy Pavement Reconst"/>
    <d v="2005-07-12T00:00:00"/>
    <n v="0"/>
    <n v="1000"/>
    <n v="250"/>
    <n v="1250"/>
  </r>
  <r>
    <s v="S"/>
    <x v="91"/>
    <s v="RUSHFORD"/>
    <s v="Rwy Pavement Reconst"/>
    <d v="2005-09-23T00:00:00"/>
    <n v="0"/>
    <n v="3936.24"/>
    <n v="984.06"/>
    <n v="4920.2999999999993"/>
  </r>
  <r>
    <s v="S"/>
    <x v="91"/>
    <s v="RUSHFORD"/>
    <s v="Rwy Pavement Reconst"/>
    <d v="2006-01-17T00:00:00"/>
    <n v="0"/>
    <n v="554.69000000000005"/>
    <n v="138.66999999999999"/>
    <n v="693.36"/>
  </r>
  <r>
    <s v="S"/>
    <x v="91"/>
    <s v="RUSHFORD"/>
    <s v="Fence"/>
    <d v="2004-12-21T00:00:00"/>
    <n v="0"/>
    <n v="3572.8"/>
    <n v="893.21"/>
    <n v="4466.01"/>
  </r>
  <r>
    <s v="S"/>
    <x v="91"/>
    <s v="RUSHFORD"/>
    <s v="Fence"/>
    <d v="2005-07-13T00:00:00"/>
    <n v="0"/>
    <n v="881.18"/>
    <n v="220.29"/>
    <n v="1101.47"/>
  </r>
  <r>
    <s v="S"/>
    <x v="91"/>
    <s v="RUSHFORD"/>
    <s v="Fence"/>
    <d v="2005-09-23T00:00:00"/>
    <n v="0"/>
    <n v="6040"/>
    <n v="1510"/>
    <n v="7550"/>
  </r>
  <r>
    <s v="S"/>
    <x v="91"/>
    <s v="RUSHFORD"/>
    <s v="Fence"/>
    <d v="2006-01-17T00:00:00"/>
    <n v="0"/>
    <n v="1600"/>
    <n v="400"/>
    <n v="2000"/>
  </r>
  <r>
    <s v="S"/>
    <x v="91"/>
    <s v="RUSHFORD"/>
    <s v="Fence"/>
    <d v="2006-09-26T00:00:00"/>
    <n v="0"/>
    <n v="1041.82"/>
    <n v="260.45999999999998"/>
    <n v="1302.28"/>
  </r>
  <r>
    <s v="S"/>
    <x v="91"/>
    <s v="RUSHFORD"/>
    <s v="Fence"/>
    <d v="2006-10-11T00:00:00"/>
    <n v="0"/>
    <n v="1448.4"/>
    <n v="362.1"/>
    <n v="1810.5"/>
  </r>
  <r>
    <s v="S"/>
    <x v="91"/>
    <s v="RUSHFORD"/>
    <s v="Fence"/>
    <d v="2006-11-22T00:00:00"/>
    <n v="0"/>
    <n v="1823.06"/>
    <n v="455.77"/>
    <n v="2278.83"/>
  </r>
  <r>
    <s v="S"/>
    <x v="91"/>
    <s v="RUSHFORD"/>
    <s v="Fence"/>
    <d v="2007-01-02T00:00:00"/>
    <n v="0"/>
    <n v="717.97"/>
    <n v="179.49"/>
    <n v="897.46"/>
  </r>
  <r>
    <s v="S"/>
    <x v="91"/>
    <s v="RUSHFORD"/>
    <s v="Fence"/>
    <d v="2007-04-06T00:00:00"/>
    <n v="0"/>
    <n v="914.77"/>
    <n v="660.92"/>
    <n v="1575.69"/>
  </r>
  <r>
    <s v="S"/>
    <x v="91"/>
    <s v="RUSHFORD"/>
    <s v="Fence"/>
    <d v="2007-04-06T00:00:00"/>
    <n v="0"/>
    <n v="1728.91"/>
    <n v="0"/>
    <n v="1728.91"/>
  </r>
  <r>
    <s v="S"/>
    <x v="91"/>
    <s v="RUSHFORD"/>
    <s v="Fence"/>
    <d v="2008-11-25T00:00:00"/>
    <n v="0"/>
    <n v="1342.86"/>
    <n v="335.71"/>
    <n v="1678.57"/>
  </r>
  <r>
    <s v="S"/>
    <x v="91"/>
    <s v="RUSHFORD"/>
    <s v="Hangar Doors and Credit Card Fuel System"/>
    <d v="2007-05-07T00:00:00"/>
    <n v="0"/>
    <n v="5257"/>
    <n v="5257"/>
    <n v="10514"/>
  </r>
  <r>
    <s v="S"/>
    <x v="91"/>
    <s v="RUSHFORD"/>
    <s v="Hangar Doors and Credit Card Fuel System"/>
    <d v="2007-07-11T00:00:00"/>
    <n v="0"/>
    <n v="2982"/>
    <n v="2982"/>
    <n v="5964"/>
  </r>
  <r>
    <s v="S"/>
    <x v="91"/>
    <s v="RUSHFORD"/>
    <s v="Hangar Doors and Credit Card Fuel System"/>
    <d v="2007-09-12T00:00:00"/>
    <n v="0"/>
    <n v="1418.5"/>
    <n v="1418.5"/>
    <n v="2837"/>
  </r>
  <r>
    <s v="S"/>
    <x v="91"/>
    <s v="RUSHFORD"/>
    <s v="Seal Coat, ALP Update, Signage 01-07"/>
    <d v="2008-02-08T00:00:00"/>
    <n v="104321"/>
    <n v="0"/>
    <n v="5492.81"/>
    <n v="109813.81"/>
  </r>
  <r>
    <s v="S"/>
    <x v="91"/>
    <s v="RUSHFORD"/>
    <s v="Seal Coat, ALP Update, Signage 01-07"/>
    <d v="2008-03-14T00:00:00"/>
    <n v="14040"/>
    <n v="0"/>
    <n v="739.28"/>
    <n v="14779.28"/>
  </r>
  <r>
    <s v="S"/>
    <x v="91"/>
    <s v="RUSHFORD"/>
    <s v="Seal Coat, ALP Update, Signage 01-07"/>
    <d v="2008-04-10T00:00:00"/>
    <n v="1789"/>
    <n v="0"/>
    <n v="232.14"/>
    <n v="2021.1399999999999"/>
  </r>
  <r>
    <s v="S"/>
    <x v="91"/>
    <s v="RUSHFORD"/>
    <s v="Seal Coat, ALP Update, Signage 01-07"/>
    <d v="2009-01-29T00:00:00"/>
    <n v="9008"/>
    <n v="0"/>
    <n v="334.97"/>
    <n v="9342.9699999999993"/>
  </r>
  <r>
    <s v="S"/>
    <x v="91"/>
    <s v="RUSHFORD"/>
    <s v="T-Hangar Design, Obs Rem  AIP 02-09"/>
    <d v="2009-12-18T00:00:00"/>
    <n v="23926"/>
    <n v="0"/>
    <n v="1259.31"/>
    <n v="25185.31"/>
  </r>
  <r>
    <s v="S"/>
    <x v="91"/>
    <s v="RUSHFORD"/>
    <s v="T-Hangar Design, Obs Rem  AIP 02-09"/>
    <d v="2010-02-05T00:00:00"/>
    <n v="3149"/>
    <n v="0"/>
    <n v="166.74"/>
    <n v="3315.74"/>
  </r>
  <r>
    <s v="S"/>
    <x v="91"/>
    <s v="RUSHFORD"/>
    <s v="T-Hangar Design, Obs Rem  AIP 02-09"/>
    <d v="2010-03-25T00:00:00"/>
    <n v="7680"/>
    <n v="0"/>
    <n v="403.84"/>
    <n v="8083.84"/>
  </r>
  <r>
    <s v="S"/>
    <x v="91"/>
    <s v="RUSHFORD"/>
    <s v="T-Hangar Design, Obs Rem  AIP 02-09"/>
    <d v="2010-06-11T00:00:00"/>
    <n v="9473"/>
    <n v="0"/>
    <n v="498.98"/>
    <n v="9971.98"/>
  </r>
  <r>
    <s v="S"/>
    <x v="91"/>
    <s v="RUSHFORD"/>
    <s v="T-Hangar Design, Obs Rem  AIP 02-09"/>
    <d v="2010-08-19T00:00:00"/>
    <n v="15240"/>
    <n v="0"/>
    <n v="801.88"/>
    <n v="16041.88"/>
  </r>
  <r>
    <s v="S"/>
    <x v="91"/>
    <s v="RUSHFORD"/>
    <s v="T-Hangar Design, Obs Rem  AIP 02-09"/>
    <d v="2010-09-07T00:00:00"/>
    <n v="431"/>
    <n v="0"/>
    <n v="424.05"/>
    <n v="855.05"/>
  </r>
  <r>
    <s v="S"/>
    <x v="91"/>
    <s v="RUSHFORD"/>
    <s v="T-Hangar Design, Obs Rem  AIP 02-09"/>
    <d v="2011-05-10T00:00:00"/>
    <n v="10000"/>
    <n v="0"/>
    <n v="124.68"/>
    <n v="10124.68"/>
  </r>
  <r>
    <s v="S"/>
    <x v="91"/>
    <s v="RUSHFORD"/>
    <s v="Roof Repair-A/D Bldg &amp; T-Hangar; Tractor"/>
    <d v="2010-08-04T00:00:00"/>
    <n v="0"/>
    <n v="23457.48"/>
    <n v="16630.240000000002"/>
    <n v="40087.72"/>
  </r>
  <r>
    <s v="S"/>
    <x v="91"/>
    <s v="RUSHFORD"/>
    <s v="Roof Repair-A/D Bldg &amp; T-Hangar; Tractor"/>
    <d v="2010-10-15T00:00:00"/>
    <n v="0"/>
    <n v="6560.76"/>
    <n v="5787.09"/>
    <n v="12347.85"/>
  </r>
  <r>
    <s v="S"/>
    <x v="91"/>
    <s v="RUSHFORD"/>
    <s v="6-Unit T-Hangar Constr  AIP 03-10"/>
    <d v="2011-02-02T00:00:00"/>
    <n v="62936"/>
    <n v="0"/>
    <n v="3313.42"/>
    <n v="66249.42"/>
  </r>
  <r>
    <s v="S"/>
    <x v="91"/>
    <s v="RUSHFORD"/>
    <s v="6-Unit T-Hangar Constr  AIP 03-10"/>
    <d v="2011-03-02T00:00:00"/>
    <n v="52466"/>
    <n v="0"/>
    <n v="2760.88"/>
    <n v="55226.879999999997"/>
  </r>
  <r>
    <s v="S"/>
    <x v="91"/>
    <s v="RUSHFORD"/>
    <s v="6-Unit T-Hangar Constr  AIP 03-10"/>
    <d v="2011-03-30T00:00:00"/>
    <n v="88665"/>
    <n v="0"/>
    <n v="4667.1400000000003"/>
    <n v="93332.14"/>
  </r>
  <r>
    <s v="S"/>
    <x v="91"/>
    <s v="RUSHFORD"/>
    <s v="6-Unit T-Hangar Constr  AIP 03-10"/>
    <d v="2011-08-16T00:00:00"/>
    <n v="56405"/>
    <n v="0"/>
    <n v="2968.19"/>
    <n v="59373.19"/>
  </r>
  <r>
    <s v="S"/>
    <x v="91"/>
    <s v="RUSHFORD"/>
    <s v="6-Unit T-Hangar Constr  AIP 03-10"/>
    <d v="2011-11-17T00:00:00"/>
    <n v="43082"/>
    <n v="0"/>
    <n v="2267.73"/>
    <n v="45349.73"/>
  </r>
  <r>
    <s v="S"/>
    <x v="91"/>
    <s v="RUSHFORD"/>
    <s v="6-Unit T-Hangar Constr  AIP 03-10"/>
    <d v="2011-11-17T00:00:00"/>
    <n v="9260"/>
    <n v="0"/>
    <n v="487.12"/>
    <n v="9747.1200000000008"/>
  </r>
  <r>
    <s v="S"/>
    <x v="91"/>
    <s v="RUSHFORD"/>
    <s v="6-Unit T-Hangar Constr  AIP 03-10"/>
    <d v="2012-01-20T00:00:00"/>
    <n v="60777"/>
    <n v="0"/>
    <n v="4638.2299999999996"/>
    <n v="65415.229999999996"/>
  </r>
  <r>
    <s v="S"/>
    <x v="91"/>
    <s v="RUSHFORD"/>
    <s v="6-Unit T-Hangar Constr  AIP 03-10"/>
    <d v="2013-09-19T00:00:00"/>
    <n v="23525"/>
    <n v="0"/>
    <n v="0"/>
    <n v="23525"/>
  </r>
  <r>
    <s v="S"/>
    <x v="91"/>
    <s v="RUSHFORD"/>
    <s v="Electronic Aviation Fuel Pump"/>
    <d v="2011-03-02T00:00:00"/>
    <n v="0"/>
    <n v="2977.18"/>
    <n v="2977.18"/>
    <n v="5954.36"/>
  </r>
  <r>
    <s v="S"/>
    <x v="91"/>
    <s v="RUSHFORD"/>
    <s v="6 Unit T-Hangar Ph2, SWPPP 04-11"/>
    <d v="2011-12-21T00:00:00"/>
    <n v="5793"/>
    <n v="0"/>
    <n v="305.85000000000002"/>
    <n v="6098.85"/>
  </r>
  <r>
    <s v="S"/>
    <x v="91"/>
    <s v="RUSHFORD"/>
    <s v="6 Unit T-Hangar Ph2, SWPPP 04-11"/>
    <d v="2012-01-20T00:00:00"/>
    <n v="4507"/>
    <n v="0"/>
    <n v="236.55"/>
    <n v="4743.55"/>
  </r>
  <r>
    <s v="S"/>
    <x v="91"/>
    <s v="RUSHFORD"/>
    <s v="6 Unit T-Hangar Ph2, SWPPP 04-11"/>
    <d v="2012-02-08T00:00:00"/>
    <n v="1674"/>
    <n v="0"/>
    <n v="87.89"/>
    <n v="1761.89"/>
  </r>
  <r>
    <s v="S"/>
    <x v="91"/>
    <s v="RUSHFORD"/>
    <s v="6 Unit T-Hangar Ph2, SWPPP 04-11"/>
    <d v="2012-11-07T00:00:00"/>
    <n v="901"/>
    <n v="0"/>
    <n v="47.71"/>
    <n v="948.71"/>
  </r>
  <r>
    <s v="S"/>
    <x v="91"/>
    <s v="RUSHFORD"/>
    <s v="6 Unit T-Hangar Ph2, SWPPP 04-11"/>
    <d v="2013-02-11T00:00:00"/>
    <n v="51250"/>
    <n v="2560.5"/>
    <n v="5580.96"/>
    <n v="59391.46"/>
  </r>
  <r>
    <s v="S"/>
    <x v="91"/>
    <s v="RUSHFORD"/>
    <s v="6 Unit T-Hangar Ph2, SWPPP 04-11"/>
    <d v="2013-12-23T00:00:00"/>
    <n v="7125"/>
    <n v="0"/>
    <n v="1216.95"/>
    <n v="8341.9500000000007"/>
  </r>
  <r>
    <s v="S"/>
    <x v="91"/>
    <s v="RUSHFORD"/>
    <s v="6 Unit T-Hangar Ph2, SWPPP 04-11"/>
    <d v="2013-12-23T00:00:00"/>
    <n v="8756"/>
    <n v="0"/>
    <n v="0"/>
    <n v="8756"/>
  </r>
  <r>
    <s v="S"/>
    <x v="91"/>
    <s v="RUSHFORD"/>
    <s v="6 Unit T-Hangar Ph2, SWPPP 04-11"/>
    <d v="2014-01-16T00:00:00"/>
    <n v="0"/>
    <n v="9855.26"/>
    <n v="0"/>
    <n v="9855.26"/>
  </r>
  <r>
    <s v="S"/>
    <x v="91"/>
    <s v="RUSHFORD"/>
    <s v="SRE, Beacon  05-12"/>
    <d v="2013-02-12T00:00:00"/>
    <n v="90720"/>
    <n v="0"/>
    <n v="11200"/>
    <n v="101920"/>
  </r>
  <r>
    <s v="S"/>
    <x v="91"/>
    <s v="RUSHFORD"/>
    <s v="SRE, Beacon  05-12"/>
    <d v="2014-04-01T00:00:00"/>
    <n v="10080"/>
    <n v="0"/>
    <n v="0"/>
    <n v="10080"/>
  </r>
  <r>
    <s v="S"/>
    <x v="91"/>
    <s v="RUSHFORD"/>
    <s v="SRE, Beacon  05-12"/>
    <d v="2014-04-01T00:00:00"/>
    <n v="4787"/>
    <n v="0"/>
    <n v="0"/>
    <n v="4787"/>
  </r>
  <r>
    <s v="S"/>
    <x v="91"/>
    <s v="RUSHFORD"/>
    <s v="Crack Seal, Lighting  06-14"/>
    <d v="2015-01-14T00:00:00"/>
    <n v="246047"/>
    <n v="13669.34"/>
    <n v="13670.48"/>
    <n v="273386.82"/>
  </r>
  <r>
    <s v="S"/>
    <x v="91"/>
    <s v="RUSHFORD"/>
    <s v="Crack Seal, Lighting  06-14"/>
    <d v="2015-03-26T00:00:00"/>
    <n v="52686"/>
    <n v="2926.98"/>
    <n v="2926.53"/>
    <n v="58539.51"/>
  </r>
  <r>
    <s v="S"/>
    <x v="91"/>
    <s v="RUSHFORD"/>
    <s v="Crack Seal, Lighting  06-14"/>
    <d v="2015-07-21T00:00:00"/>
    <n v="23984"/>
    <n v="1332.49"/>
    <n v="1333.4"/>
    <n v="26649.890000000003"/>
  </r>
  <r>
    <s v="S"/>
    <x v="91"/>
    <s v="RUSHFORD"/>
    <s v="Crack Seal, Lighting  06-14"/>
    <d v="2016-01-20T00:00:00"/>
    <n v="5890"/>
    <n v="1177.8499999999999"/>
    <n v="1177.97"/>
    <n v="8245.82"/>
  </r>
  <r>
    <s v="S"/>
    <x v="91"/>
    <s v="RUSHFORD"/>
    <s v="Crack Seal, Lighting  06-14"/>
    <d v="2016-06-03T00:00:00"/>
    <n v="17210"/>
    <n v="105.52"/>
    <n v="105.88"/>
    <n v="17421.400000000001"/>
  </r>
  <r>
    <s v="S"/>
    <x v="91"/>
    <s v="RUSHFORD"/>
    <s v="New Aircraft Fueling System"/>
    <d v="2017-08-28T00:00:00"/>
    <n v="93547"/>
    <n v="5197.09"/>
    <n v="5197.6000000000004"/>
    <n v="103941.69"/>
  </r>
  <r>
    <s v="S"/>
    <x v="91"/>
    <s v="RUSHFORD"/>
    <s v="New Aircraft Fueling System"/>
    <d v="2017-11-08T00:00:00"/>
    <n v="113157"/>
    <n v="6286.49"/>
    <n v="9710.4"/>
    <n v="129153.89"/>
  </r>
  <r>
    <s v="S"/>
    <x v="91"/>
    <s v="RUSHFORD"/>
    <s v="New Aircraft Fueling System"/>
    <d v="2018-07-31T00:00:00"/>
    <n v="31264"/>
    <n v="1736.91"/>
    <n v="0"/>
    <n v="33000.910000000003"/>
  </r>
  <r>
    <s v="S"/>
    <x v="91"/>
    <s v="RUSHFORD"/>
    <s v="New Aircraft Fueling System"/>
    <d v="2019-02-22T00:00:00"/>
    <n v="3536"/>
    <n v="813.39"/>
    <n v="0"/>
    <n v="4349.3900000000003"/>
  </r>
  <r>
    <s v="S"/>
    <x v="91"/>
    <s v="RUSHFORD"/>
    <s v="New Aircraft Fueling System"/>
    <d v="2020-01-10T00:00:00"/>
    <n v="17092"/>
    <n v="332.61"/>
    <n v="-540.67999999999995"/>
    <n v="16883.93"/>
  </r>
  <r>
    <s v="S"/>
    <x v="91"/>
    <s v="RUSHFORD"/>
    <s v="Hangar Apron Reconstruct"/>
    <d v="1899-12-30T00:00:00"/>
    <n v="0"/>
    <n v="68791.03"/>
    <n v="23192.14"/>
    <n v="91983.17"/>
  </r>
  <r>
    <s v="S"/>
    <x v="91"/>
    <s v="RUSHFORD"/>
    <s v="Hangar Apron Reconstruct"/>
    <d v="1899-12-30T00:00:00"/>
    <n v="0"/>
    <n v="7937.33"/>
    <n v="2383.98"/>
    <n v="10321.31"/>
  </r>
  <r>
    <s v="S"/>
    <x v="91"/>
    <s v="RUSHFORD"/>
    <s v="Runway Crack &amp; Seal Coat &amp; Taxiway Rehab.; New Electr. Vault"/>
    <d v="1899-12-30T00:00:00"/>
    <n v="139214"/>
    <n v="0"/>
    <n v="0"/>
    <n v="139214"/>
  </r>
  <r>
    <s v="S"/>
    <x v="91"/>
    <s v="RUSHFORD"/>
    <s v="Runway Crack &amp; Seal Coat &amp; Taxiway Rehab.; New Electr. Vault"/>
    <d v="1899-12-30T00:00:00"/>
    <n v="77695"/>
    <n v="0"/>
    <n v="0"/>
    <n v="77695"/>
  </r>
  <r>
    <s v="S"/>
    <x v="92"/>
    <s v="SLAYTON"/>
    <s v="GRADE LANDING STRIP"/>
    <d v="1967-11-14T00:00:00"/>
    <n v="0"/>
    <n v="19649"/>
    <n v="0"/>
    <n v="19649"/>
  </r>
  <r>
    <s v="S"/>
    <x v="92"/>
    <s v="SLAYTON"/>
    <s v="ENGINEERING CONTRACT"/>
    <d v="1967-07-25T00:00:00"/>
    <n v="0"/>
    <n v="1111.5"/>
    <n v="0"/>
    <n v="1111.5"/>
  </r>
  <r>
    <s v="S"/>
    <x v="92"/>
    <s v="SLAYTON"/>
    <s v="LAND"/>
    <d v="1968-01-23T00:00:00"/>
    <n v="0"/>
    <n v="10000"/>
    <n v="31646"/>
    <n v="41646"/>
  </r>
  <r>
    <s v="S"/>
    <x v="92"/>
    <s v="SLAYTON"/>
    <s v="RUNWAY PAVING"/>
    <d v="1980-07-16T00:00:00"/>
    <n v="0"/>
    <n v="127895.67999999999"/>
    <n v="63947.839999999997"/>
    <n v="191843.52"/>
  </r>
  <r>
    <s v="S"/>
    <x v="92"/>
    <s v="SLAYTON"/>
    <s v="LAND"/>
    <d v="1982-03-01T00:00:00"/>
    <n v="0"/>
    <n v="32386.400000000001"/>
    <n v="19346.2"/>
    <n v="51732.600000000006"/>
  </r>
  <r>
    <s v="S"/>
    <x v="92"/>
    <s v="SLAYTON"/>
    <s v="AIRPORT STORM SEWER"/>
    <d v="1980-11-03T00:00:00"/>
    <n v="0"/>
    <n v="11048.3"/>
    <n v="5524.15"/>
    <n v="16572.449999999997"/>
  </r>
  <r>
    <s v="S"/>
    <x v="92"/>
    <s v="SLAYTON"/>
    <s v="AIRPORT EXPANSION &amp; FENCING"/>
    <d v="1983-04-25T00:00:00"/>
    <n v="0"/>
    <n v="8006.16"/>
    <n v="4003.09"/>
    <n v="12009.25"/>
  </r>
  <r>
    <s v="S"/>
    <x v="92"/>
    <s v="SLAYTON"/>
    <s v="TRACTOR,LOADER,MOWER"/>
    <d v="1984-08-15T00:00:00"/>
    <n v="0"/>
    <n v="23027.91"/>
    <n v="11513.95"/>
    <n v="34541.86"/>
  </r>
  <r>
    <s v="S"/>
    <x v="92"/>
    <s v="SLAYTON"/>
    <s v="RUNWAY CRACK FILLING"/>
    <d v="1985-01-04T00:00:00"/>
    <n v="0"/>
    <n v="6868.42"/>
    <n v="3434.21"/>
    <n v="10302.630000000001"/>
  </r>
  <r>
    <s v="S"/>
    <x v="92"/>
    <s v="SLAYTON"/>
    <s v="SEAL COAT"/>
    <d v="1986-01-30T00:00:00"/>
    <n v="0"/>
    <n v="9135.42"/>
    <n v="4567.71"/>
    <n v="13703.130000000001"/>
  </r>
  <r>
    <s v="S"/>
    <x v="92"/>
    <s v="SLAYTON"/>
    <s v="A/D BUILDING"/>
    <d v="1989-12-06T00:00:00"/>
    <n v="0"/>
    <n v="15701.26"/>
    <n v="7850.63"/>
    <n v="23551.89"/>
  </r>
  <r>
    <s v="S"/>
    <x v="92"/>
    <s v="SLAYTON"/>
    <s v="A/D BUILDING"/>
    <d v="1990-02-27T00:00:00"/>
    <n v="0"/>
    <n v="8237.77"/>
    <n v="4118.88"/>
    <n v="12356.650000000001"/>
  </r>
  <r>
    <s v="S"/>
    <x v="92"/>
    <s v="SLAYTON"/>
    <s v="A/D BUILDING"/>
    <d v="1990-12-04T00:00:00"/>
    <n v="0"/>
    <n v="60.97"/>
    <n v="30.49"/>
    <n v="91.46"/>
  </r>
  <r>
    <s v="S"/>
    <x v="92"/>
    <s v="SLAYTON"/>
    <s v="CRACK SEALING ALL BIT. SURFS"/>
    <d v="1990-12-28T00:00:00"/>
    <n v="0"/>
    <n v="10538.17"/>
    <n v="5269.08"/>
    <n v="15807.25"/>
  </r>
  <r>
    <s v="S"/>
    <x v="92"/>
    <s v="SLAYTON"/>
    <s v="SEAL COAT BITUM. SURF.,AIRPORT"/>
    <d v="1991-12-27T00:00:00"/>
    <n v="0"/>
    <n v="9621.31"/>
    <n v="4810.6499999999996"/>
    <n v="14431.96"/>
  </r>
  <r>
    <s v="S"/>
    <x v="92"/>
    <s v="SLAYTON"/>
    <s v="4-BIFOLD T-HANGAR DOORS"/>
    <d v="1992-12-16T00:00:00"/>
    <n v="0"/>
    <n v="10163.83"/>
    <n v="5081.91"/>
    <n v="15245.74"/>
  </r>
  <r>
    <s v="S"/>
    <x v="92"/>
    <s v="SLAYTON"/>
    <s v="4-ELECTRIC DOOR OPENERS-T HGR."/>
    <d v="1995-04-10T00:00:00"/>
    <n v="0"/>
    <n v="2300"/>
    <n v="1150"/>
    <n v="3450"/>
  </r>
  <r>
    <s v="S"/>
    <x v="92"/>
    <s v="SLAYTON"/>
    <s v="HEAT/INSULATE/LIGHT HNGR STALL"/>
    <d v="1995-04-10T00:00:00"/>
    <n v="0"/>
    <n v="16000"/>
    <n v="8000"/>
    <n v="24000"/>
  </r>
  <r>
    <s v="S"/>
    <x v="92"/>
    <s v="SLAYTON"/>
    <s v="1000 GAL. ABOVE GR. FUEL TANK"/>
    <d v="1995-11-22T00:00:00"/>
    <n v="0"/>
    <n v="6000"/>
    <n v="3000"/>
    <n v="9000"/>
  </r>
  <r>
    <s v="S"/>
    <x v="92"/>
    <s v="SLAYTON"/>
    <s v="RUNWAY CRACK FILLING"/>
    <d v="1997-12-08T00:00:00"/>
    <n v="0"/>
    <n v="5461.09"/>
    <n v="2730.54"/>
    <n v="8191.63"/>
  </r>
  <r>
    <s v="S"/>
    <x v="92"/>
    <s v="SLAYTON"/>
    <s v="SEAL COAT AIRPORT BITUMINOUS SURFACES"/>
    <d v="1997-12-08T00:00:00"/>
    <n v="0"/>
    <n v="12900"/>
    <n v="8600"/>
    <n v="21500"/>
  </r>
  <r>
    <s v="S"/>
    <x v="92"/>
    <s v="SLAYTON"/>
    <s v="4&quot; CONCRETE IN EXISTING 4-UNIT T-HANGAR"/>
    <d v="1998-06-12T00:00:00"/>
    <n v="0"/>
    <n v="2370.5300000000002"/>
    <n v="2370.5300000000002"/>
    <n v="4741.0600000000004"/>
  </r>
  <r>
    <s v="S"/>
    <x v="92"/>
    <s v="SLAYTON"/>
    <s v="INSTALL (2) SETS REILS; SEEDING."/>
    <d v="1998-12-21T00:00:00"/>
    <n v="0"/>
    <n v="9060"/>
    <n v="6040"/>
    <n v="15100"/>
  </r>
  <r>
    <s v="S"/>
    <x v="92"/>
    <s v="SLAYTON"/>
    <s v="Airport Crack Seal"/>
    <d v="2000-04-11T00:00:00"/>
    <n v="0"/>
    <n v="8789.34"/>
    <n v="5859.56"/>
    <n v="14648.900000000001"/>
  </r>
  <r>
    <s v="S"/>
    <x v="92"/>
    <s v="SLAYTON"/>
    <s v="Purchase Disc Mower"/>
    <d v="2001-01-03T00:00:00"/>
    <n v="0"/>
    <n v="3972"/>
    <n v="2707.68"/>
    <n v="6679.68"/>
  </r>
  <r>
    <s v="S"/>
    <x v="92"/>
    <s v="SLAYTON"/>
    <s v="AIRPORT SAND SEAL"/>
    <d v="2002-02-07T00:00:00"/>
    <n v="0"/>
    <n v="10800"/>
    <n v="7200"/>
    <n v="18000"/>
  </r>
  <r>
    <s v="S"/>
    <x v="92"/>
    <s v="SLAYTON"/>
    <s v="Pave Taxiway"/>
    <d v="2002-11-07T00:00:00"/>
    <n v="0"/>
    <n v="6399.06"/>
    <n v="4266.04"/>
    <n v="10665.1"/>
  </r>
  <r>
    <s v="S"/>
    <x v="92"/>
    <s v="SLAYTON"/>
    <s v="REPLACE AIRPORT BEACON"/>
    <d v="2003-12-31T00:00:00"/>
    <n v="0"/>
    <n v="2520"/>
    <n v="1216.23"/>
    <n v="3736.23"/>
  </r>
  <r>
    <s v="S"/>
    <x v="92"/>
    <s v="SLAYTON"/>
    <s v="REPLACE AIRPORT BEACON"/>
    <d v="2004-01-28T00:00:00"/>
    <n v="0"/>
    <n v="317.89"/>
    <n v="0"/>
    <n v="317.89"/>
  </r>
  <r>
    <s v="S"/>
    <x v="92"/>
    <s v="SLAYTON"/>
    <s v="RE-ROOF A/D BLDG &amp; ELECTRICAL BLDG"/>
    <d v="2005-11-01T00:00:00"/>
    <n v="0"/>
    <n v="3204.73"/>
    <n v="801.18"/>
    <n v="4005.91"/>
  </r>
  <r>
    <s v="S"/>
    <x v="92"/>
    <s v="SLAYTON"/>
    <s v="CRACK ROUT AND SEAL - RUNWAY"/>
    <d v="2006-01-12T00:00:00"/>
    <n v="0"/>
    <n v="10708"/>
    <n v="2677.37"/>
    <n v="13385.369999999999"/>
  </r>
  <r>
    <s v="S"/>
    <x v="92"/>
    <s v="SLAYTON"/>
    <s v="Fog Seal"/>
    <d v="2007-01-18T00:00:00"/>
    <n v="0"/>
    <n v="7155.2"/>
    <n v="1788.8"/>
    <n v="8944"/>
  </r>
  <r>
    <s v="S"/>
    <x v="92"/>
    <s v="SLAYTON"/>
    <s v="Seal Coat runway 17/35"/>
    <d v="2009-10-21T00:00:00"/>
    <n v="0"/>
    <n v="31161.599999999999"/>
    <n v="7790.4"/>
    <n v="38952"/>
  </r>
  <r>
    <s v="S"/>
    <x v="92"/>
    <s v="SLAYTON"/>
    <s v="Sealcoat Airport Apron"/>
    <d v="2010-11-01T00:00:00"/>
    <n v="0"/>
    <n v="17626.13"/>
    <n v="4406.53"/>
    <n v="22032.66"/>
  </r>
  <r>
    <s v="S"/>
    <x v="92"/>
    <s v="SLAYTON"/>
    <s v="Rehab Rwy 17/35    Bonding 2011"/>
    <d v="2011-11-22T00:00:00"/>
    <n v="0"/>
    <n v="538924.53"/>
    <n v="0"/>
    <n v="538924.53"/>
  </r>
  <r>
    <s v="S"/>
    <x v="92"/>
    <s v="SLAYTON"/>
    <s v="Rehab Rwy 17/35    Bonding 2011"/>
    <d v="2013-01-15T00:00:00"/>
    <n v="0"/>
    <n v="32977.25"/>
    <n v="0"/>
    <n v="32977.25"/>
  </r>
  <r>
    <s v="S"/>
    <x v="92"/>
    <s v="SLAYTON"/>
    <s v="Rehab Rwy 17/35    Bonding 2011"/>
    <d v="2013-02-01T00:00:00"/>
    <n v="0"/>
    <n v="35768"/>
    <n v="0"/>
    <n v="35768"/>
  </r>
  <r>
    <s v="S"/>
    <x v="92"/>
    <s v="SLAYTON"/>
    <s v="Sealcoat Ramp, Hangar area and Airport access Road &amp; Replace Old Fence"/>
    <d v="2014-12-17T00:00:00"/>
    <n v="0"/>
    <n v="24561"/>
    <n v="2729"/>
    <n v="27290"/>
  </r>
  <r>
    <s v="S"/>
    <x v="92"/>
    <s v="SLAYTON"/>
    <s v="Airfield Lighting Upgrades"/>
    <d v="2014-12-17T00:00:00"/>
    <n v="0"/>
    <n v="19350"/>
    <n v="2150"/>
    <n v="21500"/>
  </r>
  <r>
    <s v="S"/>
    <x v="92"/>
    <s v="SLAYTON"/>
    <s v="Airfield Lighting Upgrades"/>
    <d v="2015-06-03T00:00:00"/>
    <n v="0"/>
    <n v="97514.76"/>
    <n v="10834.98"/>
    <n v="108349.73999999999"/>
  </r>
  <r>
    <s v="S"/>
    <x v="92"/>
    <s v="SLAYTON"/>
    <s v="Airfield Lighting Upgrades"/>
    <d v="2015-12-23T00:00:00"/>
    <n v="0"/>
    <n v="98099.03"/>
    <n v="10899.89"/>
    <n v="108998.92"/>
  </r>
  <r>
    <s v="S"/>
    <x v="92"/>
    <s v="SLAYTON"/>
    <s v="Apron Reconstruction - New Apron Fencing"/>
    <d v="2021-01-28T00:00:00"/>
    <n v="0"/>
    <n v="517019.9"/>
    <n v="27211.57"/>
    <n v="544231.47"/>
  </r>
  <r>
    <s v="S"/>
    <x v="93"/>
    <s v="SLEEPY EYE"/>
    <s v="GRADE, DRAIN, SEED, MISC."/>
    <d v="1949-09-29T00:00:00"/>
    <n v="12943.79"/>
    <n v="8025.15"/>
    <n v="4918.6400000000003"/>
    <n v="25887.58"/>
  </r>
  <r>
    <s v="S"/>
    <x v="93"/>
    <s v="SLEEPY EYE"/>
    <s v="REM. &amp; RELOCATE POWER LINE"/>
    <d v="1950-09-27T00:00:00"/>
    <n v="0"/>
    <n v="433.33"/>
    <n v="216.67"/>
    <n v="650"/>
  </r>
  <r>
    <s v="S"/>
    <x v="93"/>
    <s v="SLEEPY EYE"/>
    <s v="RUNWAY LIGHTS"/>
    <d v="1959-11-12T00:00:00"/>
    <n v="0"/>
    <n v="2926.67"/>
    <n v="1463.33"/>
    <n v="4390"/>
  </r>
  <r>
    <s v="S"/>
    <x v="93"/>
    <s v="SLEEPY EYE"/>
    <s v="SURFACE APRON AND TAXI"/>
    <d v="1972-02-10T00:00:00"/>
    <n v="0"/>
    <n v="10745.89"/>
    <n v="10745.89"/>
    <n v="21491.78"/>
  </r>
  <r>
    <s v="S"/>
    <x v="93"/>
    <s v="SLEEPY EYE"/>
    <s v="TAXIWAY EXT"/>
    <d v="1972-10-04T00:00:00"/>
    <n v="0"/>
    <n v="900"/>
    <n v="1073.19"/>
    <n v="1973.19"/>
  </r>
  <r>
    <s v="S"/>
    <x v="93"/>
    <s v="SLEEPY EYE"/>
    <s v="AIRPORT LAYOUT PLAN"/>
    <d v="1982-12-06T00:00:00"/>
    <n v="0"/>
    <n v="4960"/>
    <n v="1240"/>
    <n v="6200"/>
  </r>
  <r>
    <s v="S"/>
    <x v="93"/>
    <s v="SLEEPY EYE"/>
    <s v="ARRIVAL DEPARTURE BLDG."/>
    <d v="1983-10-14T00:00:00"/>
    <n v="0"/>
    <n v="15702.31"/>
    <n v="7851.16"/>
    <n v="23553.47"/>
  </r>
  <r>
    <s v="S"/>
    <x v="93"/>
    <s v="SLEEPY EYE"/>
    <s v="BIT.REPAIR,OVERLAY T/W &amp; APRON"/>
    <d v="1986-01-06T00:00:00"/>
    <n v="0"/>
    <n v="20466.12"/>
    <n v="10233.06"/>
    <n v="30699.18"/>
  </r>
  <r>
    <s v="S"/>
    <x v="93"/>
    <s v="SLEEPY EYE"/>
    <s v="PREPARE SWPPP"/>
    <d v="1995-08-02T00:00:00"/>
    <n v="0"/>
    <n v="2770.38"/>
    <n v="1385.19"/>
    <n v="4155.57"/>
  </r>
  <r>
    <s v="S"/>
    <x v="93"/>
    <s v="SLEEPY EYE"/>
    <s v="Tractor"/>
    <d v="2006-01-27T00:00:00"/>
    <n v="0"/>
    <n v="24708"/>
    <n v="6177"/>
    <n v="30885"/>
  </r>
  <r>
    <s v="S"/>
    <x v="93"/>
    <s v="SLEEPY EYE"/>
    <s v="Mower"/>
    <d v="2009-07-10T00:00:00"/>
    <n v="0"/>
    <n v="2485"/>
    <n v="1242.5"/>
    <n v="3727.5"/>
  </r>
  <r>
    <s v="S"/>
    <x v="93"/>
    <s v="SLEEPY EYE"/>
    <s v="ALP &amp; obstruction removal"/>
    <d v="2009-11-06T00:00:00"/>
    <n v="0"/>
    <n v="41040"/>
    <n v="10260"/>
    <n v="51300"/>
  </r>
  <r>
    <s v="S"/>
    <x v="93"/>
    <s v="SLEEPY EYE"/>
    <s v="Mower Deck"/>
    <d v="2009-10-16T00:00:00"/>
    <n v="0"/>
    <n v="7966.67"/>
    <n v="3983.33"/>
    <n v="11950"/>
  </r>
  <r>
    <s v="S"/>
    <x v="93"/>
    <s v="SLEEPY EYE"/>
    <s v="Rehab Apron, Txwy, Txlns, Drainage"/>
    <d v="2011-11-18T00:00:00"/>
    <n v="0"/>
    <n v="167249.01"/>
    <n v="53722.68"/>
    <n v="220971.69"/>
  </r>
  <r>
    <s v="S"/>
    <x v="93"/>
    <s v="SLEEPY EYE"/>
    <s v="Rehab Apron, Txwy, Txlns, Drainage"/>
    <d v="2011-12-21T00:00:00"/>
    <n v="0"/>
    <n v="105538.14"/>
    <n v="33900.300000000003"/>
    <n v="139438.44"/>
  </r>
  <r>
    <s v="S"/>
    <x v="93"/>
    <s v="SLEEPY EYE"/>
    <s v="Rehab Apron, Txwy, Txlns, Drainage"/>
    <d v="2013-01-10T00:00:00"/>
    <n v="0"/>
    <n v="37106.949999999997"/>
    <n v="11919.27"/>
    <n v="49026.22"/>
  </r>
  <r>
    <s v="S"/>
    <x v="93"/>
    <s v="SLEEPY EYE"/>
    <s v="Update airport SWPPP"/>
    <d v="2010-12-27T00:00:00"/>
    <n v="0"/>
    <n v="2800"/>
    <n v="700"/>
    <n v="3500"/>
  </r>
  <r>
    <s v="S"/>
    <x v="93"/>
    <s v="SLEEPY EYE"/>
    <s v="Maintenance/SRE Building"/>
    <d v="2016-10-13T00:00:00"/>
    <n v="0"/>
    <n v="216560.65"/>
    <n v="24062.29"/>
    <n v="240622.94"/>
  </r>
  <r>
    <s v="S"/>
    <x v="93"/>
    <s v="SLEEPY EYE"/>
    <s v="Airfield Pavement Crack &amp; Fog Seal"/>
    <d v="2019-01-11T00:00:00"/>
    <n v="0"/>
    <n v="41423"/>
    <n v="2180"/>
    <n v="43603"/>
  </r>
  <r>
    <s v="S"/>
    <x v="93"/>
    <s v="SLEEPY EYE"/>
    <s v="New Grasshopper 727 EFI Mower/Zero Turn"/>
    <d v="1899-12-30T00:00:00"/>
    <n v="0"/>
    <n v="10620"/>
    <n v="1180"/>
    <n v="11800"/>
  </r>
  <r>
    <s v="S"/>
    <x v="93"/>
    <s v="SLEEPY EYE"/>
    <s v="Runway 14/32 Lighting Project."/>
    <d v="2020-04-30T00:00:00"/>
    <n v="0"/>
    <n v="239000"/>
    <n v="12546.76"/>
    <n v="251546.76"/>
  </r>
  <r>
    <s v="S"/>
    <x v="94"/>
    <s v="SPRINGFIELD"/>
    <s v="---Springfield---  GRADE, PAVE &amp; LIGHT"/>
    <d v="1976-03-09T00:00:00"/>
    <n v="106465.95"/>
    <n v="80406.98"/>
    <n v="38288.6"/>
    <n v="225161.53"/>
  </r>
  <r>
    <s v="S"/>
    <x v="94"/>
    <s v="SPRINGFIELD"/>
    <s v="LAND"/>
    <d v="1976-03-09T00:00:00"/>
    <n v="0"/>
    <n v="29327.040000000001"/>
    <n v="29327.05"/>
    <n v="58654.09"/>
  </r>
  <r>
    <s v="S"/>
    <x v="94"/>
    <s v="SPRINGFIELD"/>
    <s v="ADMIN BLDG."/>
    <d v="1974-10-10T00:00:00"/>
    <n v="0"/>
    <n v="34942.57"/>
    <n v="8735.65"/>
    <n v="43678.22"/>
  </r>
  <r>
    <s v="S"/>
    <x v="94"/>
    <s v="SPRINGFIELD"/>
    <s v="HANGAR SITE PREP."/>
    <d v="1974-10-04T00:00:00"/>
    <n v="0"/>
    <n v="15918.37"/>
    <n v="3979.6"/>
    <n v="19897.97"/>
  </r>
  <r>
    <s v="S"/>
    <x v="94"/>
    <s v="SPRINGFIELD"/>
    <s v="SEAL COAT"/>
    <d v="1977-10-27T00:00:00"/>
    <n v="0"/>
    <n v="4735.13"/>
    <n v="2367.5700000000002"/>
    <n v="7102.7000000000007"/>
  </r>
  <r>
    <s v="S"/>
    <x v="94"/>
    <s v="SPRINGFIELD"/>
    <s v="JOINT AND CRACK REPAIR"/>
    <d v="1983-03-01T00:00:00"/>
    <n v="0"/>
    <n v="3400"/>
    <n v="1700"/>
    <n v="5100"/>
  </r>
  <r>
    <s v="S"/>
    <x v="94"/>
    <s v="SPRINGFIELD"/>
    <s v="CRACK REPAIR AND SEAL COAT"/>
    <d v="1985-08-23T00:00:00"/>
    <n v="0"/>
    <n v="33116.550000000003"/>
    <n v="16558.27"/>
    <n v="49674.820000000007"/>
  </r>
  <r>
    <s v="S"/>
    <x v="94"/>
    <s v="SPRINGFIELD"/>
    <s v="SUBSURFACE DRAINS"/>
    <d v="1987-11-16T00:00:00"/>
    <n v="0"/>
    <n v="18311.45"/>
    <n v="9155.73"/>
    <n v="27467.18"/>
  </r>
  <r>
    <s v="S"/>
    <x v="94"/>
    <s v="SPRINGFIELD"/>
    <s v="UNICOM RADIO"/>
    <d v="1989-10-06T00:00:00"/>
    <n v="0"/>
    <n v="550"/>
    <n v="275"/>
    <n v="825"/>
  </r>
  <r>
    <s v="S"/>
    <x v="94"/>
    <s v="SPRINGFIELD"/>
    <s v="CONSULTANT SERVICES"/>
    <d v="1993-10-04T00:00:00"/>
    <n v="0"/>
    <n v="25145.61"/>
    <n v="12572.81"/>
    <n v="37718.42"/>
  </r>
  <r>
    <s v="S"/>
    <x v="94"/>
    <s v="SPRINGFIELD"/>
    <s v="CONSULTANT SERVICES"/>
    <d v="1993-10-25T00:00:00"/>
    <n v="0"/>
    <n v="15687.05"/>
    <n v="7843.52"/>
    <n v="23530.57"/>
  </r>
  <r>
    <s v="S"/>
    <x v="94"/>
    <s v="SPRINGFIELD"/>
    <s v="CONSULTANT SERVICES"/>
    <d v="1995-01-11T00:00:00"/>
    <n v="0"/>
    <n v="17713.560000000001"/>
    <n v="8856.7800000000007"/>
    <n v="26570.340000000004"/>
  </r>
  <r>
    <s v="S"/>
    <x v="94"/>
    <s v="SPRINGFIELD"/>
    <s v="1.RUNWAY RECONSTRUCTION"/>
    <d v="1993-10-13T00:00:00"/>
    <n v="127225.28"/>
    <n v="0"/>
    <n v="14136.14"/>
    <n v="141361.41999999998"/>
  </r>
  <r>
    <s v="S"/>
    <x v="94"/>
    <s v="SPRINGFIELD"/>
    <s v="1.RUNWAY RECONSTRUCTION"/>
    <d v="1993-11-23T00:00:00"/>
    <n v="39298.370000000003"/>
    <n v="0"/>
    <n v="4366.49"/>
    <n v="43664.86"/>
  </r>
  <r>
    <s v="S"/>
    <x v="94"/>
    <s v="SPRINGFIELD"/>
    <s v="1.RUNWAY RECONSTRUCTION"/>
    <d v="1993-12-06T00:00:00"/>
    <n v="315303.99"/>
    <n v="0"/>
    <n v="35033.769999999997"/>
    <n v="350337.76"/>
  </r>
  <r>
    <s v="S"/>
    <x v="94"/>
    <s v="SPRINGFIELD"/>
    <s v="1.RUNWAY RECONSTRUCTION"/>
    <d v="1995-02-07T00:00:00"/>
    <n v="35672.36"/>
    <n v="0"/>
    <n v="3963.6"/>
    <n v="39635.96"/>
  </r>
  <r>
    <s v="S"/>
    <x v="94"/>
    <s v="SPRINGFIELD"/>
    <s v="1.RUNWAY RECONSTRUCTION"/>
    <d v="1996-12-18T00:00:00"/>
    <n v="5866"/>
    <n v="0"/>
    <n v="0"/>
    <n v="5866"/>
  </r>
  <r>
    <s v="S"/>
    <x v="94"/>
    <s v="SPRINGFIELD"/>
    <s v="JOINT RESEALING &amp; FOG SEAL"/>
    <d v="1999-12-08T00:00:00"/>
    <n v="0"/>
    <n v="31842.21"/>
    <n v="21228.14"/>
    <n v="53070.35"/>
  </r>
  <r>
    <s v="S"/>
    <x v="94"/>
    <s v="SPRINGFIELD"/>
    <s v="FUEL TANK REPLACEMENT"/>
    <d v="1999-10-15T00:00:00"/>
    <n v="0"/>
    <n v="8647.98"/>
    <n v="8647.9599999999991"/>
    <n v="17295.939999999999"/>
  </r>
  <r>
    <s v="S"/>
    <x v="94"/>
    <s v="SPRINGFIELD"/>
    <s v="Siding, Furnace, Mower, &amp; Beacon Repair"/>
    <d v="2002-02-26T00:00:00"/>
    <n v="0"/>
    <n v="12396.48"/>
    <n v="8264.33"/>
    <n v="20660.809999999998"/>
  </r>
  <r>
    <s v="S"/>
    <x v="94"/>
    <s v="SPRINGFIELD"/>
    <s v="Purchase Front End Loader &amp; Snow Blower"/>
    <d v="2002-02-26T00:00:00"/>
    <n v="0"/>
    <n v="148830.92000000001"/>
    <n v="99220.6"/>
    <n v="248051.52000000002"/>
  </r>
  <r>
    <s v="S"/>
    <x v="94"/>
    <s v="SPRINGFIELD"/>
    <s v="2.ALP Update"/>
    <d v="2003-11-12T00:00:00"/>
    <n v="12375"/>
    <n v="0"/>
    <n v="1375"/>
    <n v="13750"/>
  </r>
  <r>
    <s v="S"/>
    <x v="94"/>
    <s v="SPRINGFIELD"/>
    <s v="2.ALP Update"/>
    <d v="2004-01-12T00:00:00"/>
    <n v="3600"/>
    <n v="0"/>
    <n v="400"/>
    <n v="4000"/>
  </r>
  <r>
    <s v="S"/>
    <x v="94"/>
    <s v="SPRINGFIELD"/>
    <s v="2.ALP Update"/>
    <d v="2004-03-04T00:00:00"/>
    <n v="5400"/>
    <n v="0"/>
    <n v="600"/>
    <n v="6000"/>
  </r>
  <r>
    <s v="S"/>
    <x v="94"/>
    <s v="SPRINGFIELD"/>
    <s v="2.ALP Update"/>
    <d v="2004-11-09T00:00:00"/>
    <n v="1125"/>
    <n v="0"/>
    <n v="125"/>
    <n v="1250"/>
  </r>
  <r>
    <s v="S"/>
    <x v="94"/>
    <s v="SPRINGFIELD"/>
    <s v="3.Pavement Rehab"/>
    <d v="2004-11-04T00:00:00"/>
    <n v="87300"/>
    <n v="0"/>
    <n v="5043.1099999999997"/>
    <n v="92343.11"/>
  </r>
  <r>
    <s v="S"/>
    <x v="94"/>
    <s v="SPRINGFIELD"/>
    <s v="3.Pavement Rehab"/>
    <d v="2005-02-09T00:00:00"/>
    <n v="11765"/>
    <n v="0"/>
    <n v="171.92"/>
    <n v="11936.92"/>
  </r>
  <r>
    <s v="S"/>
    <x v="94"/>
    <s v="SPRINGFIELD"/>
    <s v="3.Pavement Rehab"/>
    <d v="2005-02-23T00:00:00"/>
    <n v="2032"/>
    <n v="0"/>
    <n v="106.7"/>
    <n v="2138.6999999999998"/>
  </r>
  <r>
    <s v="S"/>
    <x v="94"/>
    <s v="SPRINGFIELD"/>
    <s v="3.Pavement Rehab"/>
    <d v="2005-05-05T00:00:00"/>
    <n v="3048"/>
    <n v="0"/>
    <n v="160.05000000000001"/>
    <n v="3208.05"/>
  </r>
  <r>
    <s v="S"/>
    <x v="94"/>
    <s v="SPRINGFIELD"/>
    <s v="3.Pavement Rehab"/>
    <d v="2005-05-17T00:00:00"/>
    <n v="7005"/>
    <n v="0"/>
    <n v="368.22"/>
    <n v="7373.22"/>
  </r>
  <r>
    <s v="S"/>
    <x v="94"/>
    <s v="SPRINGFIELD"/>
    <s v="3.Pavement Rehab"/>
    <d v="2006-03-23T00:00:00"/>
    <n v="2227"/>
    <n v="0"/>
    <n v="0"/>
    <n v="2227"/>
  </r>
  <r>
    <s v="S"/>
    <x v="94"/>
    <s v="SPRINGFIELD"/>
    <s v="4.SWPPP"/>
    <d v="2005-11-10T00:00:00"/>
    <n v="5675"/>
    <n v="0"/>
    <n v="363.52"/>
    <n v="6038.52"/>
  </r>
  <r>
    <s v="S"/>
    <x v="94"/>
    <s v="SPRINGFIELD"/>
    <s v="4.SWPPP"/>
    <d v="2006-10-19T00:00:00"/>
    <n v="7578"/>
    <n v="0"/>
    <n v="334.48"/>
    <n v="7912.48"/>
  </r>
  <r>
    <s v="S"/>
    <x v="94"/>
    <s v="SPRINGFIELD"/>
    <s v="5.Replace 13/31 PAPIS,REILs,TH Lts, cabl"/>
    <d v="2007-07-27T00:00:00"/>
    <n v="43817"/>
    <n v="0"/>
    <n v="2467.9"/>
    <n v="46284.9"/>
  </r>
  <r>
    <s v="S"/>
    <x v="94"/>
    <s v="SPRINGFIELD"/>
    <s v="5.Replace 13/31 PAPIS,REILs,TH Lts, cabl"/>
    <d v="2007-10-25T00:00:00"/>
    <n v="76106"/>
    <n v="0"/>
    <n v="4005.29"/>
    <n v="80111.289999999994"/>
  </r>
  <r>
    <s v="S"/>
    <x v="94"/>
    <s v="SPRINGFIELD"/>
    <s v="5.Replace 13/31 PAPIS,REILs,TH Lts, cabl"/>
    <d v="2007-12-13T00:00:00"/>
    <n v="100130"/>
    <n v="0"/>
    <n v="5270.02"/>
    <n v="105400.02"/>
  </r>
  <r>
    <s v="S"/>
    <x v="94"/>
    <s v="SPRINGFIELD"/>
    <s v="5.Replace 13/31 PAPIS,REILs,TH Lts, cabl"/>
    <d v="2008-02-08T00:00:00"/>
    <n v="8991"/>
    <n v="0"/>
    <n v="473"/>
    <n v="9464"/>
  </r>
  <r>
    <s v="S"/>
    <x v="94"/>
    <s v="SPRINGFIELD"/>
    <s v="5.Replace 13/31 PAPIS,REILs,TH Lts, cabl"/>
    <d v="2008-03-25T00:00:00"/>
    <n v="15404"/>
    <n v="0"/>
    <n v="810.5"/>
    <n v="16214.5"/>
  </r>
  <r>
    <s v="S"/>
    <x v="94"/>
    <s v="SPRINGFIELD"/>
    <s v="5.Replace 13/31 PAPIS,REILs,TH Lts, cabl"/>
    <d v="2008-09-22T00:00:00"/>
    <n v="5488"/>
    <n v="0"/>
    <n v="562.54"/>
    <n v="6050.54"/>
  </r>
  <r>
    <s v="S"/>
    <x v="94"/>
    <s v="SPRINGFIELD"/>
    <s v="5.Replace 13/31 PAPIS,REILs,TH Lts, cabl"/>
    <d v="2010-01-05T00:00:00"/>
    <n v="9413"/>
    <n v="0"/>
    <n v="61.53"/>
    <n v="9474.5300000000007"/>
  </r>
  <r>
    <s v="S"/>
    <x v="94"/>
    <s v="SPRINGFIELD"/>
    <s v="Furnish &amp; Install Drain Tile"/>
    <d v="2008-12-31T00:00:00"/>
    <n v="0"/>
    <n v="10433.32"/>
    <n v="2608.33"/>
    <n v="13041.65"/>
  </r>
  <r>
    <s v="S"/>
    <x v="94"/>
    <s v="SPRINGFIELD"/>
    <s v="Txy Purpose &amp; Need 06-08"/>
    <d v="2008-11-19T00:00:00"/>
    <n v="20457"/>
    <n v="0"/>
    <n v="1077.1199999999999"/>
    <n v="21534.12"/>
  </r>
  <r>
    <s v="S"/>
    <x v="94"/>
    <s v="SPRINGFIELD"/>
    <s v="Txy Purpose &amp; Need 06-08"/>
    <d v="2009-01-07T00:00:00"/>
    <n v="2875"/>
    <n v="0"/>
    <n v="150.93"/>
    <n v="3025.93"/>
  </r>
  <r>
    <s v="S"/>
    <x v="94"/>
    <s v="SPRINGFIELD"/>
    <s v="Txy Purpose &amp; Need 06-08"/>
    <d v="2009-06-10T00:00:00"/>
    <n v="12857"/>
    <n v="0"/>
    <n v="987.62"/>
    <n v="13844.62"/>
  </r>
  <r>
    <s v="S"/>
    <x v="94"/>
    <s v="SPRINGFIELD"/>
    <s v="Txy Purpose &amp; Need 06-08"/>
    <d v="2010-01-05T00:00:00"/>
    <n v="10000"/>
    <n v="0"/>
    <n v="215.33"/>
    <n v="10215.33"/>
  </r>
  <r>
    <s v="S"/>
    <x v="94"/>
    <s v="SPRINGFIELD"/>
    <s v="EA Parallel Txy, Rwy 13/31 M&amp;O 07-09"/>
    <d v="2009-09-15T00:00:00"/>
    <n v="67712"/>
    <n v="0"/>
    <n v="3564.56"/>
    <n v="71276.56"/>
  </r>
  <r>
    <s v="S"/>
    <x v="94"/>
    <s v="SPRINGFIELD"/>
    <s v="EA Parallel Txy, Rwy 13/31 M&amp;O 07-09"/>
    <d v="2009-11-19T00:00:00"/>
    <n v="125804"/>
    <n v="0"/>
    <n v="6621.7"/>
    <n v="132425.70000000001"/>
  </r>
  <r>
    <s v="S"/>
    <x v="94"/>
    <s v="SPRINGFIELD"/>
    <s v="EA Parallel Txy, Rwy 13/31 M&amp;O 07-09"/>
    <d v="2010-01-19T00:00:00"/>
    <n v="318876"/>
    <n v="0"/>
    <n v="16783.150000000001"/>
    <n v="335659.15"/>
  </r>
  <r>
    <s v="S"/>
    <x v="94"/>
    <s v="SPRINGFIELD"/>
    <s v="EA Parallel Txy, Rwy 13/31 M&amp;O 07-09"/>
    <d v="2010-05-19T00:00:00"/>
    <n v="9659"/>
    <n v="0"/>
    <n v="507.85"/>
    <n v="10166.85"/>
  </r>
  <r>
    <s v="S"/>
    <x v="94"/>
    <s v="SPRINGFIELD"/>
    <s v="EA Parallel Txy, Rwy 13/31 M&amp;O 07-09"/>
    <d v="2011-02-22T00:00:00"/>
    <n v="10000"/>
    <n v="0"/>
    <n v="2095.2800000000002"/>
    <n v="12095.28"/>
  </r>
  <r>
    <s v="S"/>
    <x v="94"/>
    <s v="SPRINGFIELD"/>
    <s v="EA Parallel Txy, Rwy 13/31 M&amp;O 07-09"/>
    <d v="2012-03-06T00:00:00"/>
    <n v="29817"/>
    <n v="0"/>
    <n v="0"/>
    <n v="29817"/>
  </r>
  <r>
    <s v="S"/>
    <x v="94"/>
    <s v="SPRINGFIELD"/>
    <s v="EA Parallel Txy, Rwy 13/31 M&amp;O 07-09"/>
    <d v="2012-03-06T00:00:00"/>
    <n v="2829"/>
    <n v="0"/>
    <n v="0"/>
    <n v="2829"/>
  </r>
  <r>
    <s v="S"/>
    <x v="94"/>
    <s v="SPRINGFIELD"/>
    <s v="SRE &amp; SWPPP 08-10"/>
    <d v="2010-12-22T00:00:00"/>
    <n v="4304"/>
    <n v="0"/>
    <n v="227.4"/>
    <n v="4531.3999999999996"/>
  </r>
  <r>
    <s v="S"/>
    <x v="94"/>
    <s v="SPRINGFIELD"/>
    <s v="SRE &amp; SWPPP 08-10"/>
    <d v="2011-02-02T00:00:00"/>
    <n v="3076"/>
    <n v="0"/>
    <n v="161.25"/>
    <n v="3237.25"/>
  </r>
  <r>
    <s v="S"/>
    <x v="94"/>
    <s v="SPRINGFIELD"/>
    <s v="SRE &amp; SWPPP 08-10"/>
    <d v="2011-02-22T00:00:00"/>
    <n v="101136"/>
    <n v="0"/>
    <n v="5729.14"/>
    <n v="106865.14"/>
  </r>
  <r>
    <s v="S"/>
    <x v="94"/>
    <s v="SPRINGFIELD"/>
    <s v="SRE &amp; SWPPP 08-10"/>
    <d v="2012-01-31T00:00:00"/>
    <n v="9050"/>
    <n v="0"/>
    <n v="70.5"/>
    <n v="9120.5"/>
  </r>
  <r>
    <s v="S"/>
    <x v="94"/>
    <s v="SPRINGFIELD"/>
    <s v="Mower Attachment-Bush Hog TD1500"/>
    <d v="2011-01-28T00:00:00"/>
    <n v="0"/>
    <n v="8666.67"/>
    <n v="4333.33"/>
    <n v="13000"/>
  </r>
  <r>
    <s v="S"/>
    <x v="94"/>
    <s v="SPRINGFIELD"/>
    <s v="John Deere 5085M Utility Tractor"/>
    <d v="2011-12-02T00:00:00"/>
    <n v="0"/>
    <n v="27431.25"/>
    <n v="13715.62"/>
    <n v="41146.870000000003"/>
  </r>
  <r>
    <s v="S"/>
    <x v="94"/>
    <s v="SPRINGFIELD"/>
    <s v="Hangar Door Repair"/>
    <d v="2012-01-10T00:00:00"/>
    <n v="0"/>
    <n v="7253.25"/>
    <n v="7253.24"/>
    <n v="14506.49"/>
  </r>
  <r>
    <s v="S"/>
    <x v="94"/>
    <s v="SPRINGFIELD"/>
    <s v="SRE Building  09-12"/>
    <d v="2012-12-26T00:00:00"/>
    <n v="127708"/>
    <n v="0"/>
    <n v="14191.32"/>
    <n v="141899.32"/>
  </r>
  <r>
    <s v="S"/>
    <x v="94"/>
    <s v="SPRINGFIELD"/>
    <s v="SRE Building  09-12"/>
    <d v="2013-01-25T00:00:00"/>
    <n v="48748"/>
    <n v="0"/>
    <n v="5249.59"/>
    <n v="53997.59"/>
  </r>
  <r>
    <s v="S"/>
    <x v="94"/>
    <s v="SPRINGFIELD"/>
    <s v="SRE Building  09-12"/>
    <d v="2013-02-04T00:00:00"/>
    <n v="58615"/>
    <n v="0"/>
    <n v="6513.5"/>
    <n v="65128.5"/>
  </r>
  <r>
    <s v="S"/>
    <x v="94"/>
    <s v="SPRINGFIELD"/>
    <s v="SRE Building  09-12"/>
    <d v="2013-03-11T00:00:00"/>
    <n v="27739"/>
    <n v="0"/>
    <n v="3599.57"/>
    <n v="31338.57"/>
  </r>
  <r>
    <s v="S"/>
    <x v="94"/>
    <s v="SPRINGFIELD"/>
    <s v="SRE Building  09-12"/>
    <d v="2013-11-15T00:00:00"/>
    <n v="29202"/>
    <n v="0"/>
    <n v="2891.79"/>
    <n v="32093.79"/>
  </r>
  <r>
    <s v="S"/>
    <x v="94"/>
    <s v="SPRINGFIELD"/>
    <s v="SRE Building  09-12"/>
    <d v="2013-11-15T00:00:00"/>
    <n v="2371"/>
    <n v="0"/>
    <n v="0"/>
    <n v="2371"/>
  </r>
  <r>
    <s v="S"/>
    <x v="94"/>
    <s v="SPRINGFIELD"/>
    <s v="Obstruction Removal"/>
    <d v="2013-12-04T00:00:00"/>
    <n v="0"/>
    <n v="5421.81"/>
    <n v="2323.63"/>
    <n v="7745.4400000000005"/>
  </r>
  <r>
    <s v="S"/>
    <x v="94"/>
    <s v="SPRINGFIELD"/>
    <s v="Obstruction Removal"/>
    <d v="2014-02-19T00:00:00"/>
    <n v="0"/>
    <n v="1578.19"/>
    <n v="676.37"/>
    <n v="2254.56"/>
  </r>
  <r>
    <s v="S"/>
    <x v="94"/>
    <s v="SPRINGFIELD"/>
    <s v="Fuel Facility, SRE  10-13"/>
    <d v="2013-12-23T00:00:00"/>
    <n v="131198"/>
    <n v="0"/>
    <n v="14578.34"/>
    <n v="145776.34"/>
  </r>
  <r>
    <s v="S"/>
    <x v="94"/>
    <s v="SPRINGFIELD"/>
    <s v="Fuel Facility, SRE  10-13"/>
    <d v="2014-02-07T00:00:00"/>
    <n v="52984"/>
    <n v="0"/>
    <n v="7236.06"/>
    <n v="60220.06"/>
  </r>
  <r>
    <s v="S"/>
    <x v="94"/>
    <s v="SPRINGFIELD"/>
    <s v="Fuel Facility, SRE  10-13"/>
    <d v="2015-04-07T00:00:00"/>
    <n v="20327"/>
    <n v="0"/>
    <n v="909.24"/>
    <n v="21236.240000000002"/>
  </r>
  <r>
    <s v="S"/>
    <x v="94"/>
    <s v="SPRINGFIELD"/>
    <s v="Mower"/>
    <d v="2014-07-21T00:00:00"/>
    <n v="0"/>
    <n v="7860"/>
    <n v="1090"/>
    <n v="8950"/>
  </r>
  <r>
    <s v="S"/>
    <x v="94"/>
    <s v="SPRINGFIELD"/>
    <s v="Seal Coat  11-14"/>
    <d v="2015-02-17T00:00:00"/>
    <n v="35345"/>
    <n v="15762.21"/>
    <n v="5415.14"/>
    <n v="56522.35"/>
  </r>
  <r>
    <s v="S"/>
    <x v="94"/>
    <s v="SPRINGFIELD"/>
    <s v="Seal Coat  11-14"/>
    <d v="2015-07-21T00:00:00"/>
    <n v="40389"/>
    <n v="8965.59"/>
    <n v="4775.82"/>
    <n v="54130.409999999996"/>
  </r>
  <r>
    <s v="S"/>
    <x v="94"/>
    <s v="SPRINGFIELD"/>
    <s v="Seal Coat  11-14"/>
    <d v="2016-07-12T00:00:00"/>
    <n v="1276"/>
    <n v="36422.94"/>
    <n v="8633.3799999999992"/>
    <n v="46332.32"/>
  </r>
  <r>
    <s v="S"/>
    <x v="94"/>
    <s v="SPRINGFIELD"/>
    <s v="SWPPP &amp; Mini-Master Plan"/>
    <d v="2017-02-21T00:00:00"/>
    <n v="0"/>
    <n v="8779.44"/>
    <n v="2194.86"/>
    <n v="10974.300000000001"/>
  </r>
  <r>
    <s v="S"/>
    <x v="94"/>
    <s v="SPRINGFIELD"/>
    <s v="SWPPP &amp; Mini-Master Plan"/>
    <d v="2017-02-21T00:00:00"/>
    <n v="0"/>
    <n v="7237.6"/>
    <n v="1809.4"/>
    <n v="9047"/>
  </r>
  <r>
    <s v="S"/>
    <x v="94"/>
    <s v="SPRINGFIELD"/>
    <s v="SWPPP &amp; Mini-Master Plan"/>
    <d v="2017-05-05T00:00:00"/>
    <n v="0"/>
    <n v="4537"/>
    <n v="1134.25"/>
    <n v="5671.25"/>
  </r>
  <r>
    <s v="S"/>
    <x v="94"/>
    <s v="SPRINGFIELD"/>
    <s v="SWPPP &amp; Mini-Master Plan"/>
    <d v="2017-08-15T00:00:00"/>
    <n v="0"/>
    <n v="17557.68"/>
    <n v="4389.42"/>
    <n v="21947.1"/>
  </r>
  <r>
    <s v="S"/>
    <x v="94"/>
    <s v="SPRINGFIELD"/>
    <s v="SWPPP &amp; Mini-Master Plan"/>
    <d v="2018-03-08T00:00:00"/>
    <n v="0"/>
    <n v="16165.92"/>
    <n v="4041.48"/>
    <n v="20207.400000000001"/>
  </r>
  <r>
    <s v="S"/>
    <x v="94"/>
    <s v="SPRINGFIELD"/>
    <s v="SWPPP &amp; Mini-Master Plan"/>
    <d v="2019-01-15T00:00:00"/>
    <n v="0"/>
    <n v="20219.8"/>
    <n v="5054.95"/>
    <n v="25274.75"/>
  </r>
  <r>
    <s v="S"/>
    <x v="94"/>
    <s v="SPRINGFIELD"/>
    <s v="SWPPP &amp; Mini-Master Plan"/>
    <d v="2019-02-19T00:00:00"/>
    <n v="0"/>
    <n v="428.4"/>
    <n v="107.1"/>
    <n v="535.5"/>
  </r>
  <r>
    <s v="S"/>
    <x v="94"/>
    <s v="SPRINGFIELD"/>
    <s v="Airport Layout Plan"/>
    <d v="2020-01-22T00:00:00"/>
    <n v="0"/>
    <n v="13919.42"/>
    <n v="732.6"/>
    <n v="14652.02"/>
  </r>
  <r>
    <s v="S"/>
    <x v="94"/>
    <s v="SPRINGFIELD"/>
    <s v="Airport Layout Plan"/>
    <d v="2020-10-07T00:00:00"/>
    <n v="0"/>
    <n v="8870.49"/>
    <n v="466.86"/>
    <n v="9337.35"/>
  </r>
  <r>
    <s v="S"/>
    <x v="94"/>
    <s v="SPRINGFIELD"/>
    <s v="Airport Layout Plan"/>
    <d v="2020-10-30T00:00:00"/>
    <n v="0"/>
    <n v="9110.7000000000007"/>
    <n v="479.51"/>
    <n v="9590.2100000000009"/>
  </r>
  <r>
    <s v="S"/>
    <x v="94"/>
    <s v="SPRINGFIELD"/>
    <s v="Airport Layout Plan"/>
    <d v="2021-03-03T00:00:00"/>
    <n v="0"/>
    <n v="9584.83"/>
    <n v="504.47"/>
    <n v="10089.299999999999"/>
  </r>
  <r>
    <s v="S"/>
    <x v="94"/>
    <s v="SPRINGFIELD"/>
    <s v="Design &amp; Construct Agg Spray Pad."/>
    <d v="1899-12-30T00:00:00"/>
    <n v="5751"/>
    <n v="319.47000000000003"/>
    <n v="319.02"/>
    <n v="6389.49"/>
  </r>
  <r>
    <s v="S"/>
    <x v="94"/>
    <s v="SPRINGFIELD"/>
    <s v="Design &amp; Construct Agg Spray Pad."/>
    <d v="2020-01-10T00:00:00"/>
    <n v="2696"/>
    <n v="149.80000000000001"/>
    <n v="150.19999999999999"/>
    <n v="2996"/>
  </r>
  <r>
    <s v="S"/>
    <x v="94"/>
    <s v="SPRINGFIELD"/>
    <s v="Design &amp; Construct Agg Spray Pad."/>
    <d v="2020-10-19T00:00:00"/>
    <n v="20861"/>
    <n v="1158.98"/>
    <n v="1159.53"/>
    <n v="23179.51"/>
  </r>
  <r>
    <s v="S"/>
    <x v="94"/>
    <s v="SPRINGFIELD"/>
    <s v="CARES Act - Springfield"/>
    <d v="2021-02-11T00:00:00"/>
    <n v="1000"/>
    <n v="0"/>
    <n v="0"/>
    <n v="1000"/>
  </r>
  <r>
    <s v="S"/>
    <x v="95"/>
    <s v="ST. JAMES"/>
    <s v="GRADE 1 STRIP"/>
    <d v="1953-06-25T00:00:00"/>
    <n v="0"/>
    <n v="11625.8"/>
    <n v="0"/>
    <n v="11625.8"/>
  </r>
  <r>
    <s v="S"/>
    <x v="95"/>
    <s v="ST. JAMES"/>
    <s v="NEON LIGHTS"/>
    <d v="1956-08-24T00:00:00"/>
    <n v="0"/>
    <n v="1600"/>
    <n v="800"/>
    <n v="2400"/>
  </r>
  <r>
    <s v="S"/>
    <x v="95"/>
    <s v="ST. JAMES"/>
    <s v="BITUM. APRON"/>
    <d v="1960-11-21T00:00:00"/>
    <n v="0"/>
    <n v="3487.85"/>
    <n v="1743.92"/>
    <n v="5231.7700000000004"/>
  </r>
  <r>
    <s v="S"/>
    <x v="95"/>
    <s v="ST. JAMES"/>
    <s v="SEAL APRON"/>
    <d v="1963-11-06T00:00:00"/>
    <n v="0"/>
    <n v="228.07"/>
    <n v="114.03"/>
    <n v="342.1"/>
  </r>
  <r>
    <s v="S"/>
    <x v="95"/>
    <s v="ST. JAMES"/>
    <s v="NEW LANDING STRIP MARKERS"/>
    <d v="1965-12-14T00:00:00"/>
    <n v="0"/>
    <n v="389.42"/>
    <n v="389.43"/>
    <n v="778.85"/>
  </r>
  <r>
    <s v="S"/>
    <x v="95"/>
    <s v="ST. JAMES"/>
    <s v="LAND ACQUISITION (NON FEDERAL)"/>
    <d v="1981-11-18T00:00:00"/>
    <n v="0"/>
    <n v="8890.15"/>
    <n v="987.79"/>
    <n v="9877.9399999999987"/>
  </r>
  <r>
    <s v="S"/>
    <x v="95"/>
    <s v="ST. JAMES"/>
    <s v="LAND"/>
    <d v="1983-04-29T00:00:00"/>
    <n v="0"/>
    <n v="40000"/>
    <n v="20000"/>
    <n v="60000"/>
  </r>
  <r>
    <s v="S"/>
    <x v="95"/>
    <s v="ST. JAMES"/>
    <s v="GR PAVE R/W TAXI APRN A/D BLDG"/>
    <d v="1989-01-10T00:00:00"/>
    <n v="1194390.1000000001"/>
    <n v="117031.92"/>
    <n v="196435.68"/>
    <n v="1507857.7"/>
  </r>
  <r>
    <s v="S"/>
    <x v="95"/>
    <s v="ST. JAMES"/>
    <s v="RUNWAY LIGHTS &amp; ELEC DIST BLDG"/>
    <d v="1986-02-18T00:00:00"/>
    <n v="72779.8"/>
    <n v="9299.33"/>
    <n v="12498.97"/>
    <n v="94578.1"/>
  </r>
  <r>
    <s v="S"/>
    <x v="95"/>
    <s v="ST. JAMES"/>
    <s v="HANGER SITE PREPARATION"/>
    <d v="1986-01-21T00:00:00"/>
    <n v="0"/>
    <n v="59172.44"/>
    <n v="29586.19"/>
    <n v="88758.63"/>
  </r>
  <r>
    <s v="S"/>
    <x v="95"/>
    <s v="ST. JAMES"/>
    <s v="AIRPORT SIGNING"/>
    <d v="1986-01-10T00:00:00"/>
    <n v="0"/>
    <n v="1817.26"/>
    <n v="540"/>
    <n v="2357.2600000000002"/>
  </r>
  <r>
    <s v="S"/>
    <x v="95"/>
    <s v="ST. JAMES"/>
    <s v="CRACK REPAIR AND SEAL COAT"/>
    <d v="1988-01-15T00:00:00"/>
    <n v="0"/>
    <n v="13383.33"/>
    <n v="6691.67"/>
    <n v="20075"/>
  </r>
  <r>
    <s v="S"/>
    <x v="95"/>
    <s v="ST. JAMES"/>
    <s v="CRACK REPAIR"/>
    <d v="1990-08-24T00:00:00"/>
    <n v="0"/>
    <n v="8000"/>
    <n v="4000"/>
    <n v="12000"/>
  </r>
  <r>
    <s v="S"/>
    <x v="95"/>
    <s v="ST. JAMES"/>
    <s v="CRACK REPAIR"/>
    <d v="1990-09-27T00:00:00"/>
    <n v="0"/>
    <n v="731.17"/>
    <n v="365.59"/>
    <n v="1096.76"/>
  </r>
  <r>
    <s v="S"/>
    <x v="95"/>
    <s v="ST. JAMES"/>
    <s v="SEALCOAT"/>
    <d v="1991-11-02T00:00:00"/>
    <n v="0"/>
    <n v="12893.94"/>
    <n v="6446.98"/>
    <n v="19340.919999999998"/>
  </r>
  <r>
    <s v="S"/>
    <x v="95"/>
    <s v="ST. JAMES"/>
    <s v="AIRPORT LAYOUT PLAN UPDATE"/>
    <d v="1994-03-17T00:00:00"/>
    <n v="0"/>
    <n v="17466.669999999998"/>
    <n v="8733.33"/>
    <n v="26200"/>
  </r>
  <r>
    <s v="S"/>
    <x v="95"/>
    <s v="ST. JAMES"/>
    <s v="AIRPORT LAYOUT PLAN UPDATE"/>
    <d v="1995-02-06T00:00:00"/>
    <n v="0"/>
    <n v="2037.34"/>
    <n v="1018.66"/>
    <n v="3056"/>
  </r>
  <r>
    <s v="S"/>
    <x v="95"/>
    <s v="ST. JAMES"/>
    <s v="OBSTRUCTION REMOVAL"/>
    <d v="1993-03-08T00:00:00"/>
    <n v="0"/>
    <n v="17200"/>
    <n v="8600"/>
    <n v="25800"/>
  </r>
  <r>
    <s v="S"/>
    <x v="95"/>
    <s v="ST. JAMES"/>
    <s v="OBSTRUCTION REMOVAL"/>
    <d v="1993-10-04T00:00:00"/>
    <n v="0"/>
    <n v="2234.4299999999998"/>
    <n v="1117.21"/>
    <n v="3351.64"/>
  </r>
  <r>
    <s v="S"/>
    <x v="95"/>
    <s v="ST. JAMES"/>
    <s v="CONSULTANT SERVICES - ZONING"/>
    <d v="1995-05-02T00:00:00"/>
    <n v="0"/>
    <n v="4000"/>
    <n v="2000"/>
    <n v="6000"/>
  </r>
  <r>
    <s v="S"/>
    <x v="95"/>
    <s v="ST. JAMES"/>
    <s v="CONSULTANT SERVICES - ZONING"/>
    <d v="1995-06-22T00:00:00"/>
    <n v="0"/>
    <n v="808.77"/>
    <n v="404.39"/>
    <n v="1213.1599999999999"/>
  </r>
  <r>
    <s v="S"/>
    <x v="95"/>
    <s v="ST. JAMES"/>
    <s v="ENVIRONMENTAL ASSESSMENT"/>
    <d v="1996-09-24T00:00:00"/>
    <n v="0"/>
    <n v="6000"/>
    <n v="3250.25"/>
    <n v="9250.25"/>
  </r>
  <r>
    <s v="S"/>
    <x v="95"/>
    <s v="ST. JAMES"/>
    <s v="ENVIRONMENTAL ASSESSMENT"/>
    <d v="1996-09-24T00:00:00"/>
    <n v="0"/>
    <n v="500.49"/>
    <n v="0"/>
    <n v="500.49"/>
  </r>
  <r>
    <s v="S"/>
    <x v="95"/>
    <s v="ST. JAMES"/>
    <s v="PAVEMENT MARKING"/>
    <d v="1995-12-06T00:00:00"/>
    <n v="0"/>
    <n v="1006"/>
    <n v="503"/>
    <n v="1509"/>
  </r>
  <r>
    <s v="S"/>
    <x v="95"/>
    <s v="ST. JAMES"/>
    <s v="ENGINEERING SERVICES, PLANS"/>
    <d v="1997-08-25T00:00:00"/>
    <n v="0"/>
    <n v="36646.85"/>
    <n v="18323.419999999998"/>
    <n v="54970.27"/>
  </r>
  <r>
    <s v="S"/>
    <x v="95"/>
    <s v="ST. JAMES"/>
    <s v="ENGINEERING SERVICES, PLANS"/>
    <d v="1997-11-13T00:00:00"/>
    <n v="0"/>
    <n v="15991.93"/>
    <n v="7995.96"/>
    <n v="23987.89"/>
  </r>
  <r>
    <s v="S"/>
    <x v="95"/>
    <s v="ST. JAMES"/>
    <s v="ENGINEERING SERVICES, PLANS"/>
    <d v="1999-07-23T00:00:00"/>
    <n v="0"/>
    <n v="3522.42"/>
    <n v="1761.22"/>
    <n v="5283.64"/>
  </r>
  <r>
    <s v="S"/>
    <x v="95"/>
    <s v="ST. JAMES"/>
    <s v="LAND ACQUISITION, EASEMENT"/>
    <d v="1997-11-13T00:00:00"/>
    <n v="0"/>
    <n v="10095.82"/>
    <n v="5047.91"/>
    <n v="15143.73"/>
  </r>
  <r>
    <s v="S"/>
    <x v="95"/>
    <s v="ST. JAMES"/>
    <s v="600 ft. Extension Runway 14/32"/>
    <d v="1997-09-24T00:00:00"/>
    <n v="0"/>
    <n v="40421.97"/>
    <n v="26947.97"/>
    <n v="67369.94"/>
  </r>
  <r>
    <s v="S"/>
    <x v="95"/>
    <s v="ST. JAMES"/>
    <s v="600 ft. Extension Runway 14/32"/>
    <d v="1997-11-13T00:00:00"/>
    <n v="0"/>
    <n v="68609.94"/>
    <n v="45739.96"/>
    <n v="114349.9"/>
  </r>
  <r>
    <s v="S"/>
    <x v="95"/>
    <s v="ST. JAMES"/>
    <s v="600 ft. Extension Runway 14/32"/>
    <d v="1997-12-05T00:00:00"/>
    <n v="0"/>
    <n v="34740.300000000003"/>
    <n v="23160.2"/>
    <n v="57900.5"/>
  </r>
  <r>
    <s v="S"/>
    <x v="95"/>
    <s v="ST. JAMES"/>
    <s v="600 ft. Extension Runway 14/32"/>
    <d v="1998-03-09T00:00:00"/>
    <n v="0"/>
    <n v="22746.83"/>
    <n v="15164.56"/>
    <n v="37911.39"/>
  </r>
  <r>
    <s v="S"/>
    <x v="95"/>
    <s v="ST. JAMES"/>
    <s v="600 ft. Extension Runway 14/32"/>
    <d v="1999-05-04T00:00:00"/>
    <n v="0"/>
    <n v="9209.31"/>
    <n v="6139.54"/>
    <n v="15348.849999999999"/>
  </r>
  <r>
    <s v="S"/>
    <x v="95"/>
    <s v="ST. JAMES"/>
    <s v="Runway 14/32 Overlay"/>
    <d v="1999-12-08T00:00:00"/>
    <n v="0"/>
    <n v="94084.39"/>
    <n v="62722.93"/>
    <n v="156807.32"/>
  </r>
  <r>
    <s v="S"/>
    <x v="95"/>
    <s v="ST. JAMES"/>
    <s v="Runway 14/32 Overlay"/>
    <d v="2000-01-11T00:00:00"/>
    <n v="0"/>
    <n v="4743.9799999999996"/>
    <n v="3162.65"/>
    <n v="7906.6299999999992"/>
  </r>
  <r>
    <s v="S"/>
    <x v="95"/>
    <s v="ST. JAMES"/>
    <s v="Ovy Twy, Apn, Hgr Txln &amp; Ent Rd, AIP-02"/>
    <d v="2002-02-06T00:00:00"/>
    <n v="116748"/>
    <n v="14576.28"/>
    <n v="26978.19"/>
    <n v="158302.47"/>
  </r>
  <r>
    <s v="S"/>
    <x v="95"/>
    <s v="ST. JAMES"/>
    <s v="Ovy Twy, Apn, Hgr Txln &amp; Ent Rd, AIP-02"/>
    <d v="2002-12-12T00:00:00"/>
    <n v="43598"/>
    <n v="3685.57"/>
    <n v="8226.02"/>
    <n v="55509.59"/>
  </r>
  <r>
    <s v="S"/>
    <x v="95"/>
    <s v="ST. JAMES"/>
    <s v="Seal Coat All Pavements AIP-03"/>
    <d v="2004-06-03T00:00:00"/>
    <n v="14202"/>
    <n v="678.24"/>
    <n v="2119.7600000000002"/>
    <n v="17000"/>
  </r>
  <r>
    <s v="S"/>
    <x v="95"/>
    <s v="ST. JAMES"/>
    <s v="SRE 04-04"/>
    <d v="2004-11-30T00:00:00"/>
    <n v="207690"/>
    <n v="0"/>
    <n v="10931.6"/>
    <n v="218621.6"/>
  </r>
  <r>
    <s v="S"/>
    <x v="95"/>
    <s v="ST. JAMES"/>
    <s v="SRE 04-04"/>
    <d v="2004-12-16T00:00:00"/>
    <n v="18695"/>
    <n v="0"/>
    <n v="983.4"/>
    <n v="19678.400000000001"/>
  </r>
  <r>
    <s v="S"/>
    <x v="95"/>
    <s v="ST. JAMES"/>
    <s v="ALP Update, Fog Seal 05-06"/>
    <d v="2006-12-13T00:00:00"/>
    <n v="21536"/>
    <n v="0"/>
    <n v="1134.27"/>
    <n v="22670.27"/>
  </r>
  <r>
    <s v="S"/>
    <x v="95"/>
    <s v="ST. JAMES"/>
    <s v="ALP Update, Fog Seal 05-06"/>
    <d v="2006-12-18T00:00:00"/>
    <n v="26396"/>
    <n v="0"/>
    <n v="1389"/>
    <n v="27785"/>
  </r>
  <r>
    <s v="S"/>
    <x v="95"/>
    <s v="ST. JAMES"/>
    <s v="ALP Update, Fog Seal 05-06"/>
    <d v="2008-02-20T00:00:00"/>
    <n v="4768"/>
    <n v="0"/>
    <n v="760"/>
    <n v="5528"/>
  </r>
  <r>
    <s v="S"/>
    <x v="95"/>
    <s v="ST. JAMES"/>
    <s v="ALP Update, Fog Seal 05-06"/>
    <d v="2008-08-14T00:00:00"/>
    <n v="9672"/>
    <n v="0"/>
    <n v="0"/>
    <n v="9672"/>
  </r>
  <r>
    <s v="S"/>
    <x v="95"/>
    <s v="ST. JAMES"/>
    <s v="A/D Bldg Renovation 06-07"/>
    <d v="2008-03-25T00:00:00"/>
    <n v="30850"/>
    <n v="0"/>
    <n v="2150"/>
    <n v="33000"/>
  </r>
  <r>
    <s v="S"/>
    <x v="95"/>
    <s v="ST. JAMES"/>
    <s v="A/D Bldg Renovation 06-07"/>
    <d v="2008-08-25T00:00:00"/>
    <n v="10000"/>
    <n v="0"/>
    <n v="99"/>
    <n v="10099"/>
  </r>
  <r>
    <s v="S"/>
    <x v="95"/>
    <s v="ST. JAMES"/>
    <s v="A/D Bldg Renovation 06-07"/>
    <d v="2008-08-25T00:00:00"/>
    <n v="1875"/>
    <n v="0"/>
    <n v="0"/>
    <n v="1875"/>
  </r>
  <r>
    <s v="S"/>
    <x v="95"/>
    <s v="ST. JAMES"/>
    <s v="Rehab Rwy 15/33 north 3100; Beacon 07-09"/>
    <d v="2009-11-04T00:00:00"/>
    <n v="534805"/>
    <n v="0"/>
    <n v="31579.360000000001"/>
    <n v="566384.36"/>
  </r>
  <r>
    <s v="S"/>
    <x v="95"/>
    <s v="ST. JAMES"/>
    <s v="Rehab Rwy 15/33 north 3100; Beacon 07-09"/>
    <d v="2010-05-19T00:00:00"/>
    <n v="15192"/>
    <n v="0"/>
    <n v="0"/>
    <n v="15192"/>
  </r>
  <r>
    <s v="S"/>
    <x v="95"/>
    <s v="ST. JAMES"/>
    <s v="Rehab Rwy 15/33 north 3100; Beacon 07-09"/>
    <d v="2011-03-30T00:00:00"/>
    <n v="37156"/>
    <n v="0"/>
    <n v="0"/>
    <n v="37156"/>
  </r>
  <r>
    <s v="S"/>
    <x v="95"/>
    <s v="ST. JAMES"/>
    <s v="Rehab runway 15/33 south 900 ft"/>
    <d v="2010-08-11T00:00:00"/>
    <n v="18526"/>
    <n v="0"/>
    <n v="975.4"/>
    <n v="19501.400000000001"/>
  </r>
  <r>
    <s v="S"/>
    <x v="95"/>
    <s v="ST. JAMES"/>
    <s v="Rehab runway 15/33 south 900 ft"/>
    <d v="2010-08-19T00:00:00"/>
    <n v="115690"/>
    <n v="0"/>
    <n v="6615.2"/>
    <n v="122305.2"/>
  </r>
  <r>
    <s v="S"/>
    <x v="95"/>
    <s v="ST. JAMES"/>
    <s v="Rehab runway 15/33 south 900 ft"/>
    <d v="2011-03-02T00:00:00"/>
    <n v="10000"/>
    <n v="0"/>
    <n v="0"/>
    <n v="10000"/>
  </r>
  <r>
    <s v="S"/>
    <x v="95"/>
    <s v="ST. JAMES"/>
    <s v="Hangar Bi-Fold Doors"/>
    <d v="2010-04-28T00:00:00"/>
    <n v="0"/>
    <n v="46284.52"/>
    <n v="46284.52"/>
    <n v="92569.04"/>
  </r>
  <r>
    <s v="S"/>
    <x v="95"/>
    <s v="ST. JAMES"/>
    <s v="Rnwy length just study-rnwy 15/33"/>
    <d v="2013-05-07T00:00:00"/>
    <n v="8853"/>
    <n v="0"/>
    <n v="983.69"/>
    <n v="9836.69"/>
  </r>
  <r>
    <s v="S"/>
    <x v="95"/>
    <s v="ST. JAMES"/>
    <s v="Rnwy length just study-rnwy 15/33"/>
    <d v="2013-12-23T00:00:00"/>
    <n v="8423"/>
    <n v="0"/>
    <n v="935.98"/>
    <n v="9358.98"/>
  </r>
  <r>
    <s v="S"/>
    <x v="95"/>
    <s v="ST. JAMES"/>
    <s v="Rnwy length just study-rnwy 15/33"/>
    <d v="2015-03-11T00:00:00"/>
    <n v="3624"/>
    <n v="0"/>
    <n v="655.23"/>
    <n v="4279.2299999999996"/>
  </r>
  <r>
    <s v="S"/>
    <x v="95"/>
    <s v="ST. JAMES"/>
    <s v="Rnwy length just study-rnwy 15/33"/>
    <d v="2015-06-18T00:00:00"/>
    <n v="2272"/>
    <n v="0"/>
    <n v="0"/>
    <n v="2272"/>
  </r>
  <r>
    <s v="S"/>
    <x v="95"/>
    <s v="ST. JAMES"/>
    <s v="Repair Hangar Floor"/>
    <d v="2012-09-12T00:00:00"/>
    <n v="0"/>
    <n v="17420"/>
    <n v="17420"/>
    <n v="34840"/>
  </r>
  <r>
    <s v="S"/>
    <x v="95"/>
    <s v="ST. JAMES"/>
    <s v="Trackless Mower"/>
    <d v="2014-02-19T00:00:00"/>
    <n v="0"/>
    <n v="96830.67"/>
    <n v="48415.33"/>
    <n v="145246"/>
  </r>
  <r>
    <s v="S"/>
    <x v="95"/>
    <s v="ST. JAMES"/>
    <s v="Crack Sealing, SRE Blower 10-14"/>
    <d v="2015-01-23T00:00:00"/>
    <n v="69455"/>
    <n v="3858.66"/>
    <n v="3859.59"/>
    <n v="77173.25"/>
  </r>
  <r>
    <s v="S"/>
    <x v="95"/>
    <s v="ST. JAMES"/>
    <s v="Crack Sealing, SRE Blower 10-14"/>
    <d v="2015-05-27T00:00:00"/>
    <n v="93658"/>
    <n v="6108.75"/>
    <n v="6109.25"/>
    <n v="105876"/>
  </r>
  <r>
    <s v="S"/>
    <x v="95"/>
    <s v="ST. JAMES"/>
    <s v="Crack Sealing, SRE Blower 10-14"/>
    <d v="2018-03-06T00:00:00"/>
    <n v="16299"/>
    <n v="0"/>
    <n v="0"/>
    <n v="16299"/>
  </r>
  <r>
    <s v="S"/>
    <x v="95"/>
    <s v="ST. JAMES"/>
    <s v="Master Plan &amp; Airfield Lighting"/>
    <d v="2015-12-07T00:00:00"/>
    <n v="297664"/>
    <n v="16536.93"/>
    <n v="16537.53"/>
    <n v="330738.45999999996"/>
  </r>
  <r>
    <s v="S"/>
    <x v="95"/>
    <s v="ST. JAMES"/>
    <s v="Master Plan &amp; Airfield Lighting"/>
    <d v="2016-02-04T00:00:00"/>
    <n v="154100"/>
    <n v="8561.09"/>
    <n v="8560.82"/>
    <n v="171221.91"/>
  </r>
  <r>
    <s v="S"/>
    <x v="95"/>
    <s v="ST. JAMES"/>
    <s v="Master Plan &amp; Airfield Lighting"/>
    <d v="2016-03-14T00:00:00"/>
    <n v="19544"/>
    <n v="1085.8"/>
    <n v="1086.1600000000001"/>
    <n v="21715.96"/>
  </r>
  <r>
    <s v="S"/>
    <x v="95"/>
    <s v="ST. JAMES"/>
    <s v="Master Plan &amp; Airfield Lighting"/>
    <d v="2016-10-27T00:00:00"/>
    <n v="94530"/>
    <n v="5251.69"/>
    <n v="5252.28"/>
    <n v="105033.97"/>
  </r>
  <r>
    <s v="S"/>
    <x v="95"/>
    <s v="ST. JAMES"/>
    <s v="Master Plan &amp; Airfield Lighting"/>
    <d v="2017-02-09T00:00:00"/>
    <n v="18094"/>
    <n v="1005.24"/>
    <n v="1005.45"/>
    <n v="20104.690000000002"/>
  </r>
  <r>
    <s v="S"/>
    <x v="95"/>
    <s v="ST. JAMES"/>
    <s v="Master Plan &amp; Airfield Lighting"/>
    <d v="2019-09-11T00:00:00"/>
    <n v="43273"/>
    <n v="5807.67"/>
    <n v="5807.76"/>
    <n v="54888.43"/>
  </r>
  <r>
    <s v="S"/>
    <x v="95"/>
    <s v="ST. JAMES"/>
    <s v="Master Plan &amp; Airfield Lighting"/>
    <d v="2020-03-03T00:00:00"/>
    <n v="65102"/>
    <n v="213.14"/>
    <n v="212.73"/>
    <n v="65527.87"/>
  </r>
  <r>
    <s v="S"/>
    <x v="95"/>
    <s v="ST. JAMES"/>
    <s v="Apron &amp; Taxi lane Rehabilitation"/>
    <d v="2019-02-22T00:00:00"/>
    <n v="46374"/>
    <n v="12117.43"/>
    <n v="5757.95"/>
    <n v="64249.38"/>
  </r>
  <r>
    <s v="S"/>
    <x v="95"/>
    <s v="ST. JAMES"/>
    <s v="CARES Act - St. James"/>
    <d v="1899-12-30T00:00:00"/>
    <n v="20000"/>
    <n v="0"/>
    <n v="0"/>
    <n v="20000"/>
  </r>
  <r>
    <s v="S"/>
    <x v="96"/>
    <s v="STARBUCK"/>
    <s v="GRADE/SEED/MARK"/>
    <d v="1958-12-04T00:00:00"/>
    <n v="0"/>
    <n v="9530.01"/>
    <n v="0"/>
    <n v="9530.01"/>
  </r>
  <r>
    <s v="S"/>
    <x v="96"/>
    <s v="STARBUCK"/>
    <s v="RESEEDING AND FERTILIZING"/>
    <d v="1959-09-23T00:00:00"/>
    <n v="0"/>
    <n v="397"/>
    <n v="0"/>
    <n v="397"/>
  </r>
  <r>
    <s v="S"/>
    <x v="96"/>
    <s v="STARBUCK"/>
    <s v="L.S. LIGHTS"/>
    <d v="1961-03-27T00:00:00"/>
    <n v="0"/>
    <n v="2825.97"/>
    <n v="1412.98"/>
    <n v="4238.95"/>
  </r>
  <r>
    <s v="S"/>
    <x v="96"/>
    <s v="STARBUCK"/>
    <s v="GM345 MOWER 72FT W/SIDE DISCH."/>
    <d v="1993-08-30T00:00:00"/>
    <n v="0"/>
    <n v="7569.61"/>
    <n v="3784.8"/>
    <n v="11354.41"/>
  </r>
  <r>
    <s v="S"/>
    <x v="96"/>
    <s v="STARBUCK"/>
    <s v="ALP ENGINEERING"/>
    <d v="1998-09-25T00:00:00"/>
    <n v="0"/>
    <n v="5077.07"/>
    <n v="2538.5300000000002"/>
    <n v="7615.6"/>
  </r>
  <r>
    <s v="S"/>
    <x v="96"/>
    <s v="STARBUCK"/>
    <s v="ALP ENGINEERING"/>
    <d v="1999-04-05T00:00:00"/>
    <n v="0"/>
    <n v="2666.13"/>
    <n v="1333.07"/>
    <n v="3999.2"/>
  </r>
  <r>
    <s v="S"/>
    <x v="96"/>
    <s v="STARBUCK"/>
    <s v="SEWER/WATER;"/>
    <d v="1994-01-19T00:00:00"/>
    <n v="0"/>
    <n v="33156"/>
    <n v="16578"/>
    <n v="49734"/>
  </r>
  <r>
    <s v="S"/>
    <x v="96"/>
    <s v="STARBUCK"/>
    <s v="SEWER/WATER;"/>
    <d v="1994-09-12T00:00:00"/>
    <n v="0"/>
    <n v="2311.81"/>
    <n v="1155.9100000000001"/>
    <n v="3467.7200000000003"/>
  </r>
  <r>
    <s v="S"/>
    <x v="96"/>
    <s v="STARBUCK"/>
    <s v="STORMWATER POLLUTION PLAN"/>
    <d v="1994-08-08T00:00:00"/>
    <n v="0"/>
    <n v="1530.33"/>
    <n v="765.17"/>
    <n v="2295.5"/>
  </r>
  <r>
    <s v="S"/>
    <x v="96"/>
    <s v="STARBUCK"/>
    <s v="ARRIVAL DEPARTURE BUILDING"/>
    <d v="1994-10-31T00:00:00"/>
    <n v="0"/>
    <n v="10110"/>
    <n v="5055"/>
    <n v="15165"/>
  </r>
  <r>
    <s v="S"/>
    <x v="96"/>
    <s v="STARBUCK"/>
    <s v="ARRIVAL DEPARTURE BUILDING"/>
    <d v="1994-12-05T00:00:00"/>
    <n v="0"/>
    <n v="17571.849999999999"/>
    <n v="8785.93"/>
    <n v="26357.78"/>
  </r>
  <r>
    <s v="S"/>
    <x v="96"/>
    <s v="STARBUCK"/>
    <s v="ARRIVAL DEPARTURE BUILDING"/>
    <d v="1995-01-04T00:00:00"/>
    <n v="0"/>
    <n v="6994.42"/>
    <n v="3497.2"/>
    <n v="10491.619999999999"/>
  </r>
  <r>
    <s v="S"/>
    <x v="96"/>
    <s v="STARBUCK"/>
    <s v="ARRIVAL DEPARTURE BUILDING"/>
    <d v="1995-01-25T00:00:00"/>
    <n v="0"/>
    <n v="11010.64"/>
    <n v="5505.33"/>
    <n v="16515.97"/>
  </r>
  <r>
    <s v="S"/>
    <x v="96"/>
    <s v="STARBUCK"/>
    <s v="ARRIVAL DEPARTURE BUILDING"/>
    <d v="1995-03-23T00:00:00"/>
    <n v="0"/>
    <n v="13267.17"/>
    <n v="6633.58"/>
    <n v="19900.75"/>
  </r>
  <r>
    <s v="S"/>
    <x v="96"/>
    <s v="STARBUCK"/>
    <s v="ARRIVAL DEPARTURE BUILDING"/>
    <d v="1996-09-25T00:00:00"/>
    <n v="0"/>
    <n v="5712.59"/>
    <n v="4502.2700000000004"/>
    <n v="10214.86"/>
  </r>
  <r>
    <s v="S"/>
    <x v="96"/>
    <s v="STARBUCK"/>
    <s v="ARRIVAL DEPARTURE BUILDING"/>
    <d v="1996-09-25T00:00:00"/>
    <n v="0"/>
    <n v="3291.97"/>
    <n v="0"/>
    <n v="3291.97"/>
  </r>
  <r>
    <s v="S"/>
    <x v="96"/>
    <s v="STARBUCK"/>
    <s v="ARRIVAL DEPARTURE BUILDING"/>
    <d v="1998-11-09T00:00:00"/>
    <n v="0"/>
    <n v="6510"/>
    <n v="4340"/>
    <n v="10850"/>
  </r>
  <r>
    <s v="S"/>
    <x v="96"/>
    <s v="STARBUCK"/>
    <s v="BEACON REFURBISHMENT 10 IN."/>
    <d v="1999-03-24T00:00:00"/>
    <n v="0"/>
    <n v="1939.5"/>
    <n v="969.75"/>
    <n v="2909.25"/>
  </r>
  <r>
    <s v="S"/>
    <x v="96"/>
    <s v="STARBUCK"/>
    <s v="TORO 345 GROUNDMASTER W/72&quot; MOWER"/>
    <d v="1998-03-10T00:00:00"/>
    <n v="0"/>
    <n v="5329.26"/>
    <n v="3552.84"/>
    <n v="8882.1"/>
  </r>
  <r>
    <s v="S"/>
    <x v="96"/>
    <s v="STARBUCK"/>
    <s v="Purchase Riding Mower/Tradein 1998 TORO"/>
    <d v="2003-07-02T00:00:00"/>
    <n v="0"/>
    <n v="7500"/>
    <n v="5103.07"/>
    <n v="12603.07"/>
  </r>
  <r>
    <s v="S"/>
    <x v="96"/>
    <s v="STARBUCK"/>
    <s v="PAVE ENT RD&amp;PKG LOT;CONST TURF TXWY;ALP"/>
    <d v="2005-06-29T00:00:00"/>
    <n v="0"/>
    <n v="45004.639999999999"/>
    <n v="11251.17"/>
    <n v="56255.81"/>
  </r>
  <r>
    <s v="S"/>
    <x v="96"/>
    <s v="STARBUCK"/>
    <s v="PAVE ENT RD&amp;PKG LOT;CONST TURF TXWY;ALP"/>
    <d v="2006-01-11T00:00:00"/>
    <n v="0"/>
    <n v="40245.43"/>
    <n v="10061.370000000001"/>
    <n v="50306.8"/>
  </r>
  <r>
    <s v="S"/>
    <x v="96"/>
    <s v="STARBUCK"/>
    <s v="PAVE ENT RD&amp;PKG LOT;CONST TURF TXWY;ALP"/>
    <d v="2006-10-10T00:00:00"/>
    <n v="0"/>
    <n v="1149.93"/>
    <n v="287.45999999999998"/>
    <n v="1437.39"/>
  </r>
  <r>
    <s v="S"/>
    <x v="96"/>
    <s v="STARBUCK"/>
    <s v="Front Deck Mower"/>
    <d v="2009-01-02T00:00:00"/>
    <n v="0"/>
    <n v="7865"/>
    <n v="3934.14"/>
    <n v="11799.14"/>
  </r>
  <r>
    <s v="S"/>
    <x v="96"/>
    <s v="STARBUCK"/>
    <s v="Obstruction Removals"/>
    <d v="2012-01-24T00:00:00"/>
    <n v="0"/>
    <n v="5080"/>
    <n v="1475"/>
    <n v="6555"/>
  </r>
  <r>
    <s v="S"/>
    <x v="96"/>
    <s v="STARBUCK"/>
    <s v="Obstruction Removals"/>
    <d v="2012-01-24T00:00:00"/>
    <n v="0"/>
    <n v="820"/>
    <n v="0"/>
    <n v="820"/>
  </r>
  <r>
    <s v="S"/>
    <x v="96"/>
    <s v="STARBUCK"/>
    <s v="Lighted Windsock"/>
    <d v="2010-12-22T00:00:00"/>
    <n v="0"/>
    <n v="3520"/>
    <n v="880"/>
    <n v="4400"/>
  </r>
  <r>
    <s v="S"/>
    <x v="96"/>
    <s v="STARBUCK"/>
    <s v="Re-Roof A/D Building"/>
    <d v="2011-07-01T00:00:00"/>
    <n v="0"/>
    <n v="4037"/>
    <n v="1009.43"/>
    <n v="5046.43"/>
  </r>
  <r>
    <s v="S"/>
    <x v="96"/>
    <s v="STARBUCK"/>
    <s v="Airport Beacon Replacement"/>
    <d v="2014-11-04T00:00:00"/>
    <n v="0"/>
    <n v="3245.45"/>
    <n v="811.36"/>
    <n v="4056.81"/>
  </r>
  <r>
    <s v="S"/>
    <x v="96"/>
    <s v="STARBUCK"/>
    <s v="ALP Update &amp; EA Work"/>
    <d v="2015-10-27T00:00:00"/>
    <n v="0"/>
    <n v="21968.55"/>
    <n v="2440.9499999999998"/>
    <n v="24409.5"/>
  </r>
  <r>
    <s v="S"/>
    <x v="96"/>
    <s v="STARBUCK"/>
    <s v="ALP Update &amp; EA Work"/>
    <d v="2015-10-28T00:00:00"/>
    <n v="0"/>
    <n v="7254"/>
    <n v="806"/>
    <n v="8060"/>
  </r>
  <r>
    <s v="S"/>
    <x v="96"/>
    <s v="STARBUCK"/>
    <s v="ALP Update &amp; EA Work"/>
    <d v="2016-02-24T00:00:00"/>
    <n v="0"/>
    <n v="2308"/>
    <n v="577"/>
    <n v="2885"/>
  </r>
  <r>
    <s v="S"/>
    <x v="96"/>
    <s v="STARBUCK"/>
    <s v="ALP Update &amp; EA Work"/>
    <d v="2016-04-01T00:00:00"/>
    <n v="0"/>
    <n v="8079.8"/>
    <n v="577.20000000000005"/>
    <n v="8657"/>
  </r>
  <r>
    <s v="S"/>
    <x v="96"/>
    <s v="STARBUCK"/>
    <s v="Design &amp; Construct Airport Lighting System"/>
    <d v="2015-07-29T00:00:00"/>
    <n v="0"/>
    <n v="34470"/>
    <n v="3830"/>
    <n v="38300"/>
  </r>
  <r>
    <s v="S"/>
    <x v="96"/>
    <s v="STARBUCK"/>
    <s v="Design &amp; Construct Airport Lighting System"/>
    <d v="2015-09-21T00:00:00"/>
    <n v="0"/>
    <n v="46302.91"/>
    <n v="5144.78"/>
    <n v="51447.69"/>
  </r>
  <r>
    <s v="S"/>
    <x v="96"/>
    <s v="STARBUCK"/>
    <s v="Design &amp; Construct Airport Lighting System"/>
    <d v="2015-10-27T00:00:00"/>
    <n v="0"/>
    <n v="75622.48"/>
    <n v="8402.49"/>
    <n v="84024.97"/>
  </r>
  <r>
    <s v="S"/>
    <x v="96"/>
    <s v="STARBUCK"/>
    <s v="Design &amp; Construct Airport Lighting System"/>
    <d v="2015-10-28T00:00:00"/>
    <n v="0"/>
    <n v="15147"/>
    <n v="1683"/>
    <n v="16830"/>
  </r>
  <r>
    <s v="S"/>
    <x v="96"/>
    <s v="STARBUCK"/>
    <s v="Design &amp; Construct Airport Lighting System"/>
    <d v="2016-02-09T00:00:00"/>
    <n v="0"/>
    <n v="7722"/>
    <n v="858"/>
    <n v="8580"/>
  </r>
  <r>
    <s v="S"/>
    <x v="96"/>
    <s v="STARBUCK"/>
    <s v="Design &amp; Construct Airport Lighting System"/>
    <d v="2016-02-24T00:00:00"/>
    <n v="0"/>
    <n v="3861"/>
    <n v="429"/>
    <n v="4290"/>
  </r>
  <r>
    <s v="S"/>
    <x v="96"/>
    <s v="STARBUCK"/>
    <s v="A/D Building Furnace Replacement"/>
    <d v="2017-11-08T00:00:00"/>
    <n v="0"/>
    <n v="2250"/>
    <n v="250"/>
    <n v="2500"/>
  </r>
  <r>
    <s v="S"/>
    <x v="97"/>
    <s v="THIEF RIVER FALLS"/>
    <s v="THIEF RIVER FALLS AIRPORT"/>
    <d v="1947-09-10T00:00:00"/>
    <n v="0"/>
    <n v="14717.11"/>
    <n v="9496.6299999999992"/>
    <n v="24213.739999999998"/>
  </r>
  <r>
    <s v="S"/>
    <x v="97"/>
    <s v="THIEF RIVER FALLS"/>
    <s v="SEED/EROSION CONTROL STRUCT"/>
    <d v="1952-01-21T00:00:00"/>
    <n v="0"/>
    <n v="1101.8900000000001"/>
    <n v="550.94000000000005"/>
    <n v="1652.8300000000002"/>
  </r>
  <r>
    <s v="S"/>
    <x v="97"/>
    <s v="THIEF RIVER FALLS"/>
    <s v="LAND STRIP EXT/GRADE/DRAIN/ETC"/>
    <d v="1954-04-07T00:00:00"/>
    <n v="19352.88"/>
    <n v="12901.92"/>
    <n v="6450.96"/>
    <n v="38705.760000000002"/>
  </r>
  <r>
    <s v="S"/>
    <x v="97"/>
    <s v="THIEF RIVER FALLS"/>
    <s v="BLDG/WATER/SEWER/FENCING"/>
    <d v="1951-12-06T00:00:00"/>
    <n v="13971.66"/>
    <n v="13481.1"/>
    <n v="490.55"/>
    <n v="27943.31"/>
  </r>
  <r>
    <s v="S"/>
    <x v="97"/>
    <s v="THIEF RIVER FALLS"/>
    <s v="RUNWAY AND TAXIWAY SURFACING"/>
    <d v="1954-05-14T00:00:00"/>
    <n v="45445.98"/>
    <n v="35878.699999999997"/>
    <n v="9567.2900000000009"/>
    <n v="90891.97"/>
  </r>
  <r>
    <s v="S"/>
    <x v="97"/>
    <s v="THIEF RIVER FALLS"/>
    <s v="RUNWAY LIGHTING"/>
    <d v="1953-12-24T00:00:00"/>
    <n v="0"/>
    <n v="11942.77"/>
    <n v="1000"/>
    <n v="12942.77"/>
  </r>
  <r>
    <s v="S"/>
    <x v="97"/>
    <s v="THIEF RIVER FALLS"/>
    <s v="SEAL COAT"/>
    <d v="1955-10-14T00:00:00"/>
    <n v="0"/>
    <n v="3470.36"/>
    <n v="1735.18"/>
    <n v="5205.54"/>
  </r>
  <r>
    <s v="S"/>
    <x v="97"/>
    <s v="THIEF RIVER FALLS"/>
    <s v="MARKING"/>
    <d v="1957-09-20T00:00:00"/>
    <n v="0"/>
    <n v="133"/>
    <n v="73.599999999999994"/>
    <n v="206.6"/>
  </r>
  <r>
    <s v="S"/>
    <x v="97"/>
    <s v="THIEF RIVER FALLS"/>
    <s v="WATER/SEWER/ENTRANCE ROAD"/>
    <d v="1961-03-23T00:00:00"/>
    <n v="0"/>
    <n v="6501.08"/>
    <n v="3250.54"/>
    <n v="9751.619999999999"/>
  </r>
  <r>
    <s v="S"/>
    <x v="97"/>
    <s v="THIEF RIVER FALLS"/>
    <s v="DEEPEN WELL"/>
    <d v="1960-12-06T00:00:00"/>
    <n v="0"/>
    <n v="1206.1500000000001"/>
    <n v="603.08000000000004"/>
    <n v="1809.23"/>
  </r>
  <r>
    <s v="S"/>
    <x v="97"/>
    <s v="THIEF RIVER FALLS"/>
    <s v="SEAL COAT"/>
    <d v="1961-11-06T00:00:00"/>
    <n v="0"/>
    <n v="3411.94"/>
    <n v="1705.97"/>
    <n v="5117.91"/>
  </r>
  <r>
    <s v="S"/>
    <x v="97"/>
    <s v="THIEF RIVER FALLS"/>
    <s v="MARKING"/>
    <d v="1962-10-15T00:00:00"/>
    <n v="0"/>
    <n v="336.87"/>
    <n v="168.43"/>
    <n v="505.3"/>
  </r>
  <r>
    <s v="S"/>
    <x v="97"/>
    <s v="THIEF RIVER FALLS"/>
    <s v="MASTER PLAN"/>
    <d v="1965-02-15T00:00:00"/>
    <n v="1146.71"/>
    <n v="764.47"/>
    <n v="382.25"/>
    <n v="2293.4300000000003"/>
  </r>
  <r>
    <s v="S"/>
    <x v="97"/>
    <s v="THIEF RIVER FALLS"/>
    <s v="RUNWAY EXTEN/PAVEMENT OVERLAY"/>
    <d v="1967-11-09T00:00:00"/>
    <n v="129097.15"/>
    <n v="87420.71"/>
    <n v="45744.28"/>
    <n v="262262.14"/>
  </r>
  <r>
    <s v="S"/>
    <x v="97"/>
    <s v="THIEF RIVER FALLS"/>
    <s v="RUNWAY AND MARKING"/>
    <d v="1966-01-04T00:00:00"/>
    <n v="0"/>
    <n v="245.35"/>
    <n v="245.36"/>
    <n v="490.71000000000004"/>
  </r>
  <r>
    <s v="S"/>
    <x v="97"/>
    <s v="THIEF RIVER FALLS"/>
    <s v="SEAL COAT"/>
    <d v="1968-10-23T00:00:00"/>
    <n v="0"/>
    <n v="4027"/>
    <n v="2013.51"/>
    <n v="6040.51"/>
  </r>
  <r>
    <s v="S"/>
    <x v="97"/>
    <s v="THIEF RIVER FALLS"/>
    <s v="EXC/BASE - APRON/CAR PARK LOT"/>
    <d v="1969-06-26T00:00:00"/>
    <n v="0"/>
    <n v="2600"/>
    <n v="3097.3"/>
    <n v="5697.3"/>
  </r>
  <r>
    <s v="S"/>
    <x v="97"/>
    <s v="THIEF RIVER FALLS"/>
    <s v="BIT SURF APRON/CAR PARK LOT"/>
    <d v="1969-06-26T00:00:00"/>
    <n v="0"/>
    <n v="4100"/>
    <n v="5743.86"/>
    <n v="9843.86"/>
  </r>
  <r>
    <s v="S"/>
    <x v="97"/>
    <s v="THIEF RIVER FALLS"/>
    <s v="EXC AND GRAVE BASE FOR APRON"/>
    <d v="1970-12-09T00:00:00"/>
    <n v="0"/>
    <n v="1009.3"/>
    <n v="1009.3"/>
    <n v="2018.6"/>
  </r>
  <r>
    <s v="S"/>
    <x v="97"/>
    <s v="THIEF RIVER FALLS"/>
    <s v="SURFACE APRON"/>
    <d v="1970-12-09T00:00:00"/>
    <n v="0"/>
    <n v="2050"/>
    <n v="2251.34"/>
    <n v="4301.34"/>
  </r>
  <r>
    <s v="S"/>
    <x v="97"/>
    <s v="THIEF RIVER FALLS"/>
    <s v="SEWAGE TREATMENT FACILITIES"/>
    <d v="1972-11-21T00:00:00"/>
    <n v="0"/>
    <n v="4909.7299999999996"/>
    <n v="44187.58"/>
    <n v="49097.31"/>
  </r>
  <r>
    <s v="S"/>
    <x v="97"/>
    <s v="THIEF RIVER FALLS"/>
    <s v="KOMATZ (PARALLEL TXWY/APRON)"/>
    <d v="1976-02-23T00:00:00"/>
    <n v="690729.48"/>
    <n v="347247.68"/>
    <n v="0"/>
    <n v="1037977.1599999999"/>
  </r>
  <r>
    <s v="S"/>
    <x v="97"/>
    <s v="THIEF RIVER FALLS"/>
    <s v="STEWART AND WALKER"/>
    <d v="1976-11-09T00:00:00"/>
    <n v="71671.83"/>
    <n v="36031.300000000003"/>
    <n v="0"/>
    <n v="107703.13"/>
  </r>
  <r>
    <s v="S"/>
    <x v="97"/>
    <s v="THIEF RIVER FALLS"/>
    <s v="STEWART/WALKER--PROP OWNER MAP"/>
    <d v="1973-11-09T00:00:00"/>
    <n v="0"/>
    <n v="1396.33"/>
    <n v="0"/>
    <n v="1396.33"/>
  </r>
  <r>
    <s v="S"/>
    <x v="97"/>
    <s v="THIEF RIVER FALLS"/>
    <s v="WITCHER - BLDGS GENERAL"/>
    <d v="1976-02-24T00:00:00"/>
    <n v="41802.76"/>
    <n v="255816.68"/>
    <n v="0"/>
    <n v="297619.44"/>
  </r>
  <r>
    <s v="S"/>
    <x v="97"/>
    <s v="THIEF RIVER FALLS"/>
    <s v="HANAY--BLDGS ELEC/VOR RELOCATE"/>
    <d v="1976-03-09T00:00:00"/>
    <n v="36988.129999999997"/>
    <n v="77531.839999999997"/>
    <n v="0"/>
    <n v="114519.97"/>
  </r>
  <r>
    <s v="S"/>
    <x v="97"/>
    <s v="THIEF RIVER FALLS"/>
    <s v="LEE - BLDGS MECHANICAL"/>
    <d v="1976-05-18T00:00:00"/>
    <n v="50929.2"/>
    <n v="45572.800000000003"/>
    <n v="0"/>
    <n v="96502"/>
  </r>
  <r>
    <s v="S"/>
    <x v="97"/>
    <s v="THIEF RIVER FALLS"/>
    <s v="NIETZ - FIELD LIGHTING"/>
    <d v="1976-04-01T00:00:00"/>
    <n v="20589.75"/>
    <n v="59633.75"/>
    <n v="0"/>
    <n v="80223.5"/>
  </r>
  <r>
    <s v="S"/>
    <x v="97"/>
    <s v="THIEF RIVER FALLS"/>
    <s v="MILLER-DUNWIDDIE"/>
    <d v="1976-07-02T00:00:00"/>
    <n v="10615.13"/>
    <n v="40851.82"/>
    <n v="0"/>
    <n v="51466.95"/>
  </r>
  <r>
    <s v="S"/>
    <x v="97"/>
    <s v="THIEF RIVER FALLS"/>
    <s v="ITASCA EQUIPMENT - CFR VEHICLE"/>
    <d v="1973-08-01T00:00:00"/>
    <n v="45100"/>
    <n v="32790"/>
    <n v="0"/>
    <n v="77890"/>
  </r>
  <r>
    <s v="S"/>
    <x v="97"/>
    <s v="THIEF RIVER FALLS"/>
    <s v="PATCH CONSTRUCTION"/>
    <d v="1973-10-26T00:00:00"/>
    <n v="0"/>
    <n v="4025"/>
    <n v="0"/>
    <n v="4025"/>
  </r>
  <r>
    <s v="S"/>
    <x v="97"/>
    <s v="THIEF RIVER FALLS"/>
    <s v="DUININCK - RUNWAY EXTENSION"/>
    <d v="1976-08-12T00:00:00"/>
    <n v="1523504.61"/>
    <n v="534795.27"/>
    <n v="0"/>
    <n v="2058299.8800000001"/>
  </r>
  <r>
    <s v="S"/>
    <x v="97"/>
    <s v="THIEF RIVER FALLS"/>
    <s v="NIETZ - ELECTRICAL"/>
    <d v="1976-06-17T00:00:00"/>
    <n v="92920.21"/>
    <n v="37482.269999999997"/>
    <n v="0"/>
    <n v="130402.48000000001"/>
  </r>
  <r>
    <s v="S"/>
    <x v="97"/>
    <s v="THIEF RIVER FALLS"/>
    <s v="RED LAKE ELECTRICAL--POWERLINE"/>
    <d v="1976-09-15T00:00:00"/>
    <n v="650.44000000000005"/>
    <n v="216.81"/>
    <n v="0"/>
    <n v="867.25"/>
  </r>
  <r>
    <s v="S"/>
    <x v="97"/>
    <s v="THIEF RIVER FALLS"/>
    <s v="STEWART AND WALKER"/>
    <d v="1976-11-09T00:00:00"/>
    <n v="87944.72"/>
    <n v="31319.74"/>
    <n v="0"/>
    <n v="119264.46"/>
  </r>
  <r>
    <s v="S"/>
    <x v="97"/>
    <s v="THIEF RIVER FALLS"/>
    <s v="LAND - MISC PAYMENTS"/>
    <d v="1974-06-30T00:00:00"/>
    <n v="314126.86"/>
    <n v="104695.44"/>
    <n v="0"/>
    <n v="418822.3"/>
  </r>
  <r>
    <s v="S"/>
    <x v="97"/>
    <s v="THIEF RIVER FALLS"/>
    <s v="FUEL FACILITY"/>
    <d v="1977-03-14T00:00:00"/>
    <n v="0"/>
    <n v="58561.84"/>
    <n v="0"/>
    <n v="58561.84"/>
  </r>
  <r>
    <s v="S"/>
    <x v="97"/>
    <s v="THIEF RIVER FALLS"/>
    <s v="HANGAR (60 FT X 60 FT)"/>
    <d v="1977-11-16T00:00:00"/>
    <n v="0"/>
    <n v="81161.289999999994"/>
    <n v="0"/>
    <n v="81161.289999999994"/>
  </r>
  <r>
    <s v="S"/>
    <x v="97"/>
    <s v="THIEF RIVER FALLS"/>
    <s v="STEWART AND WALKER (HANGAR)"/>
    <d v="1977-10-11T00:00:00"/>
    <n v="0"/>
    <n v="14621.56"/>
    <n v="0"/>
    <n v="14621.56"/>
  </r>
  <r>
    <s v="S"/>
    <x v="97"/>
    <s v="THIEF RIVER FALLS"/>
    <s v="FORCE ACCT - HANGAR SITE PREP"/>
    <d v="1977-10-21T00:00:00"/>
    <n v="0"/>
    <n v="5450"/>
    <n v="7101.75"/>
    <n v="12551.75"/>
  </r>
  <r>
    <s v="S"/>
    <x v="97"/>
    <s v="THIEF RIVER FALLS"/>
    <s v="HANGAR/CAR PARKING LOT PAVING"/>
    <d v="1977-10-21T00:00:00"/>
    <n v="0"/>
    <n v="12000"/>
    <n v="12230.53"/>
    <n v="24230.53"/>
  </r>
  <r>
    <s v="S"/>
    <x v="97"/>
    <s v="THIEF RIVER FALLS"/>
    <s v="SNOW REMOVAL EQUIP/FENCE/LIGHT"/>
    <d v="1978-01-12T00:00:00"/>
    <n v="6486.07"/>
    <n v="716"/>
    <n v="1078.68"/>
    <n v="8280.75"/>
  </r>
  <r>
    <s v="S"/>
    <x v="97"/>
    <s v="THIEF RIVER FALLS"/>
    <s v="SNOW REMOVAL EQUIP/FENCE/LIGHT"/>
    <d v="1978-02-01T00:00:00"/>
    <n v="34645.5"/>
    <n v="0"/>
    <n v="4218.5"/>
    <n v="38864"/>
  </r>
  <r>
    <s v="S"/>
    <x v="97"/>
    <s v="THIEF RIVER FALLS"/>
    <s v="SNOW REMOVAL EQUIP/FENCE/LIGHT"/>
    <d v="1978-09-06T00:00:00"/>
    <n v="63031.51"/>
    <n v="2325"/>
    <n v="7868.99"/>
    <n v="73225.5"/>
  </r>
  <r>
    <s v="S"/>
    <x v="97"/>
    <s v="THIEF RIVER FALLS"/>
    <s v="SNOW REMOVAL EQUIP/FENCE/LIGHT"/>
    <d v="1980-10-13T00:00:00"/>
    <n v="8009.79"/>
    <n v="707.62"/>
    <n v="1328.8"/>
    <n v="10046.209999999999"/>
  </r>
  <r>
    <s v="S"/>
    <x v="97"/>
    <s v="THIEF RIVER FALLS"/>
    <s v="SNOW REMOVAL EQUIP/FENCE/LIGHT"/>
    <d v="1981-08-14T00:00:00"/>
    <n v="4216.8599999999997"/>
    <n v="950.48"/>
    <n v="3780.64"/>
    <n v="8947.98"/>
  </r>
  <r>
    <s v="S"/>
    <x v="97"/>
    <s v="THIEF RIVER FALLS"/>
    <s v="SNOW REMOVAL EQUIP/FENCE/LIGHT"/>
    <d v="1981-08-31T00:00:00"/>
    <n v="0"/>
    <n v="0"/>
    <n v="0"/>
    <n v="0"/>
  </r>
  <r>
    <s v="S"/>
    <x v="97"/>
    <s v="THIEF RIVER FALLS"/>
    <s v="DRAINAGE IMPROVEMENTS"/>
    <d v="1980-09-07T00:00:00"/>
    <n v="56342.03"/>
    <n v="0"/>
    <n v="6260.22"/>
    <n v="62602.25"/>
  </r>
  <r>
    <s v="S"/>
    <x v="97"/>
    <s v="THIEF RIVER FALLS"/>
    <s v="AIRPORT SNOW BLOWER"/>
    <d v="1983-01-03T00:00:00"/>
    <n v="104116.45"/>
    <n v="13014.55"/>
    <n v="13014.56"/>
    <n v="130145.56"/>
  </r>
  <r>
    <s v="S"/>
    <x v="97"/>
    <s v="THIEF RIVER FALLS"/>
    <s v="REFURBISH LIGHTING REGULATOR"/>
    <d v="1981-08-21T00:00:00"/>
    <n v="0"/>
    <n v="2673.41"/>
    <n v="1336.7"/>
    <n v="4010.1099999999997"/>
  </r>
  <r>
    <s v="S"/>
    <x v="97"/>
    <s v="THIEF RIVER FALLS"/>
    <s v="TERM MOD AND CFR/MAINT ADD"/>
    <d v="1983-09-09T00:00:00"/>
    <n v="128367.15"/>
    <n v="13733"/>
    <n v="18492.29"/>
    <n v="160592.44"/>
  </r>
  <r>
    <s v="S"/>
    <x v="97"/>
    <s v="THIEF RIVER FALLS"/>
    <s v="REPLACE OVERHEAD DOORS"/>
    <d v="1982-08-20T00:00:00"/>
    <n v="0"/>
    <n v="5259.33"/>
    <n v="2629.67"/>
    <n v="7889"/>
  </r>
  <r>
    <s v="S"/>
    <x v="97"/>
    <s v="THIEF RIVER FALLS"/>
    <s v="REPLACE 6000 GAL FUEL TANK"/>
    <d v="1984-11-14T00:00:00"/>
    <n v="0"/>
    <n v="4040"/>
    <n v="2020"/>
    <n v="6060"/>
  </r>
  <r>
    <s v="S"/>
    <x v="97"/>
    <s v="THIEF RIVER FALLS"/>
    <s v="HANGAR SITE PREPARATION"/>
    <d v="1986-03-13T00:00:00"/>
    <n v="0"/>
    <n v="31252.37"/>
    <n v="15626.19"/>
    <n v="46878.559999999998"/>
  </r>
  <r>
    <s v="S"/>
    <x v="97"/>
    <s v="THIEF RIVER FALLS"/>
    <s v="TERM. &amp; CFR BLDG. IMPROVMENTS"/>
    <d v="1984-12-20T00:00:00"/>
    <n v="0"/>
    <n v="29375.62"/>
    <n v="14687.8"/>
    <n v="44063.42"/>
  </r>
  <r>
    <s v="S"/>
    <x v="97"/>
    <s v="THIEF RIVER FALLS"/>
    <s v="CONST.SEGM.CIRC./BIT.IMPROVMTS"/>
    <d v="1986-04-08T00:00:00"/>
    <n v="0"/>
    <n v="3863.89"/>
    <n v="1931.95"/>
    <n v="5795.84"/>
  </r>
  <r>
    <s v="S"/>
    <x v="97"/>
    <s v="THIEF RIVER FALLS"/>
    <s v="ELECTRIC BOILER-TERMINAL BLDG"/>
    <d v="1986-12-03T00:00:00"/>
    <n v="0"/>
    <n v="8000"/>
    <n v="4000"/>
    <n v="12000"/>
  </r>
  <r>
    <s v="S"/>
    <x v="97"/>
    <s v="THIEF RIVER FALLS"/>
    <s v="SEAL COAT A/P BITUM. SURFACES"/>
    <d v="1986-12-01T00:00:00"/>
    <n v="0"/>
    <n v="70340.44"/>
    <n v="35170.21"/>
    <n v="105510.65"/>
  </r>
  <r>
    <s v="S"/>
    <x v="97"/>
    <s v="THIEF RIVER FALLS"/>
    <s v="REPAIR 30KW REGULATOR"/>
    <d v="1987-07-06T00:00:00"/>
    <n v="0"/>
    <n v="1237.1400000000001"/>
    <n v="618.57000000000005"/>
    <n v="1855.71"/>
  </r>
  <r>
    <s v="S"/>
    <x v="97"/>
    <s v="THIEF RIVER FALLS"/>
    <s v="Four elec.heaters-CFR Building"/>
    <d v="1988-07-28T00:00:00"/>
    <n v="0"/>
    <n v="1042.79"/>
    <n v="521.39"/>
    <n v="1564.1799999999998"/>
  </r>
  <r>
    <s v="S"/>
    <x v="97"/>
    <s v="THIEF RIVER FALLS"/>
    <s v="INSTALL ALTIMETER &amp; WIND SPEED"/>
    <d v="1989-02-06T00:00:00"/>
    <n v="0"/>
    <n v="860"/>
    <n v="430"/>
    <n v="1290"/>
  </r>
  <r>
    <s v="S"/>
    <x v="97"/>
    <s v="THIEF RIVER FALLS"/>
    <s v="ENGINEERING FOR FRICTION TESTS"/>
    <d v="1989-02-01T00:00:00"/>
    <n v="0"/>
    <n v="2100"/>
    <n v="1050"/>
    <n v="3150"/>
  </r>
  <r>
    <s v="S"/>
    <x v="97"/>
    <s v="THIEF RIVER FALLS"/>
    <s v="HOLD &amp; DISTANCE SIGNS"/>
    <d v="1991-02-11T00:00:00"/>
    <n v="50760.25"/>
    <n v="1284.03"/>
    <n v="6666.98"/>
    <n v="58711.259999999995"/>
  </r>
  <r>
    <s v="S"/>
    <x v="97"/>
    <s v="THIEF RIVER FALLS"/>
    <s v="HOLD &amp; DISTANCE SIGNS"/>
    <d v="1991-03-12T00:00:00"/>
    <n v="11027.28"/>
    <n v="4613.7299999999996"/>
    <n v="3532.11"/>
    <n v="19173.12"/>
  </r>
  <r>
    <s v="S"/>
    <x v="97"/>
    <s v="THIEF RIVER FALLS"/>
    <s v="HOLD &amp; DISTANCE SIGNS"/>
    <d v="1991-11-08T00:00:00"/>
    <n v="4331.95"/>
    <n v="-102.07"/>
    <n v="430.3"/>
    <n v="4660.18"/>
  </r>
  <r>
    <s v="S"/>
    <x v="97"/>
    <s v="THIEF RIVER FALLS"/>
    <s v="BUILDING AREA MASTER PLAN"/>
    <d v="1991-03-19T00:00:00"/>
    <n v="0"/>
    <n v="2081.4499999999998"/>
    <n v="1040.72"/>
    <n v="3122.17"/>
  </r>
  <r>
    <s v="S"/>
    <x v="97"/>
    <s v="THIEF RIVER FALLS"/>
    <s v="REVISE ALP AND EXHIBIT A"/>
    <d v="1991-01-29T00:00:00"/>
    <n v="0"/>
    <n v="3351.27"/>
    <n v="1675.63"/>
    <n v="5026.8999999999996"/>
  </r>
  <r>
    <s v="S"/>
    <x v="97"/>
    <s v="THIEF RIVER FALLS"/>
    <s v="CLEAN DITCH"/>
    <d v="1992-12-30T00:00:00"/>
    <n v="0"/>
    <n v="1553.33"/>
    <n v="776.67"/>
    <n v="2330"/>
  </r>
  <r>
    <s v="S"/>
    <x v="97"/>
    <s v="THIEF RIVER FALLS"/>
    <s v="2.OVERLAY RUNWAY &amp; INSTALL SIGNS"/>
    <d v="1993-02-01T00:00:00"/>
    <n v="40548.660000000003"/>
    <n v="0"/>
    <n v="4505.3999999999996"/>
    <n v="45054.060000000005"/>
  </r>
  <r>
    <s v="S"/>
    <x v="97"/>
    <s v="THIEF RIVER FALLS"/>
    <s v="2.OVERLAY RUNWAY &amp; INSTALL SIGNS"/>
    <d v="1993-08-18T00:00:00"/>
    <n v="376873.61"/>
    <n v="0"/>
    <n v="41874.85"/>
    <n v="418748.45999999996"/>
  </r>
  <r>
    <s v="S"/>
    <x v="97"/>
    <s v="THIEF RIVER FALLS"/>
    <s v="2.OVERLAY RUNWAY &amp; INSTALL SIGNS"/>
    <d v="1993-09-08T00:00:00"/>
    <n v="18693.259999999998"/>
    <n v="0"/>
    <n v="2077.02"/>
    <n v="20770.28"/>
  </r>
  <r>
    <s v="S"/>
    <x v="97"/>
    <s v="THIEF RIVER FALLS"/>
    <s v="2.OVERLAY RUNWAY &amp; INSTALL SIGNS"/>
    <d v="1993-10-13T00:00:00"/>
    <n v="76319.83"/>
    <n v="0"/>
    <n v="8479.98"/>
    <n v="84799.81"/>
  </r>
  <r>
    <s v="S"/>
    <x v="97"/>
    <s v="THIEF RIVER FALLS"/>
    <s v="2.OVERLAY RUNWAY &amp; INSTALL SIGNS"/>
    <d v="1994-06-27T00:00:00"/>
    <n v="40614.449999999997"/>
    <n v="0"/>
    <n v="4512.7299999999996"/>
    <n v="45127.179999999993"/>
  </r>
  <r>
    <s v="S"/>
    <x v="97"/>
    <s v="THIEF RIVER FALLS"/>
    <s v="PRELIM. ENGINEERING for Rwy Overlay"/>
    <d v="1992-05-11T00:00:00"/>
    <n v="0"/>
    <n v="1536"/>
    <n v="768"/>
    <n v="2304"/>
  </r>
  <r>
    <s v="S"/>
    <x v="97"/>
    <s v="THIEF RIVER FALLS"/>
    <s v="AIRPORT MASTER PLAN"/>
    <d v="1993-02-01T00:00:00"/>
    <n v="0"/>
    <n v="18950.29"/>
    <n v="9475.14"/>
    <n v="28425.43"/>
  </r>
  <r>
    <s v="S"/>
    <x v="97"/>
    <s v="THIEF RIVER FALLS"/>
    <s v="AIRPORT MASTER PLAN"/>
    <d v="1994-01-04T00:00:00"/>
    <n v="0"/>
    <n v="13352.45"/>
    <n v="6676.23"/>
    <n v="20028.68"/>
  </r>
  <r>
    <s v="S"/>
    <x v="97"/>
    <s v="THIEF RIVER FALLS"/>
    <s v="AIRPORT MASTER PLAN"/>
    <d v="1999-03-15T00:00:00"/>
    <n v="0"/>
    <n v="697.26"/>
    <n v="6608.97"/>
    <n v="7306.2300000000005"/>
  </r>
  <r>
    <s v="S"/>
    <x v="97"/>
    <s v="THIEF RIVER FALLS"/>
    <s v="AIRPORT MASTER PLAN"/>
    <d v="1999-03-15T00:00:00"/>
    <n v="0"/>
    <n v="3783.17"/>
    <n v="0"/>
    <n v="3783.17"/>
  </r>
  <r>
    <s v="S"/>
    <x v="97"/>
    <s v="THIEF RIVER FALLS"/>
    <s v="AIRPORT MASTER PLAN"/>
    <d v="1999-03-15T00:00:00"/>
    <n v="0"/>
    <n v="1666.67"/>
    <n v="0"/>
    <n v="1666.67"/>
  </r>
  <r>
    <s v="S"/>
    <x v="97"/>
    <s v="THIEF RIVER FALLS"/>
    <s v="AIRPORT MASTER PLAN"/>
    <d v="1999-03-15T00:00:00"/>
    <n v="0"/>
    <n v="6826.14"/>
    <n v="0"/>
    <n v="6826.14"/>
  </r>
  <r>
    <s v="S"/>
    <x v="97"/>
    <s v="THIEF RIVER FALLS"/>
    <s v="OVERLAY TAXIWAY AND APRON:AIP-03"/>
    <d v="1993-08-18T00:00:00"/>
    <n v="29933.67"/>
    <n v="0"/>
    <n v="3325.97"/>
    <n v="33259.64"/>
  </r>
  <r>
    <s v="S"/>
    <x v="97"/>
    <s v="THIEF RIVER FALLS"/>
    <s v="OVERLAY TAXIWAY AND APRON:AIP-03"/>
    <d v="1993-09-08T00:00:00"/>
    <n v="170786.83"/>
    <n v="0"/>
    <n v="18976.310000000001"/>
    <n v="189763.13999999998"/>
  </r>
  <r>
    <s v="S"/>
    <x v="97"/>
    <s v="THIEF RIVER FALLS"/>
    <s v="OVERLAY TAXIWAY AND APRON:AIP-03"/>
    <d v="1993-10-13T00:00:00"/>
    <n v="22760.36"/>
    <n v="0"/>
    <n v="2528.9299999999998"/>
    <n v="25289.29"/>
  </r>
  <r>
    <s v="S"/>
    <x v="97"/>
    <s v="THIEF RIVER FALLS"/>
    <s v="OVERLAY TAXIWAY AND APRON:AIP-03"/>
    <d v="1994-05-11T00:00:00"/>
    <n v="4450.3500000000004"/>
    <n v="0"/>
    <n v="494.48"/>
    <n v="4944.83"/>
  </r>
  <r>
    <s v="S"/>
    <x v="97"/>
    <s v="THIEF RIVER FALLS"/>
    <s v="PURCHASE 1/2 TON PICKUP TRUCK"/>
    <d v="1994-01-04T00:00:00"/>
    <n v="0"/>
    <n v="8349.16"/>
    <n v="4174.58"/>
    <n v="12523.74"/>
  </r>
  <r>
    <s v="S"/>
    <x v="97"/>
    <s v="THIEF RIVER FALLS"/>
    <s v="STORM WATER POLLUTION PREVENTION"/>
    <d v="1994-01-04T00:00:00"/>
    <n v="0"/>
    <n v="2856.85"/>
    <n v="1428.43"/>
    <n v="4285.28"/>
  </r>
  <r>
    <s v="S"/>
    <x v="97"/>
    <s v="THIEF RIVER FALLS"/>
    <s v="FORD TRACTOR W/ TIGER MOWER - closed"/>
    <d v="1994-09-26T00:00:00"/>
    <n v="0"/>
    <n v="59486.64"/>
    <n v="29743.32"/>
    <n v="89229.959999999992"/>
  </r>
  <r>
    <s v="S"/>
    <x v="97"/>
    <s v="THIEF RIVER FALLS"/>
    <s v="FORD TRACTOR W/ TIGER MOWER - closed"/>
    <d v="1995-01-19T00:00:00"/>
    <n v="0"/>
    <n v="1066.82"/>
    <n v="1265.1300000000001"/>
    <n v="2331.9499999999998"/>
  </r>
  <r>
    <s v="S"/>
    <x v="97"/>
    <s v="THIEF RIVER FALLS"/>
    <s v="FORD TRACTOR W/ TIGER MOWER - closed"/>
    <d v="1995-01-19T00:00:00"/>
    <n v="0"/>
    <n v="1463.45"/>
    <n v="0"/>
    <n v="1463.45"/>
  </r>
  <r>
    <s v="S"/>
    <x v="97"/>
    <s v="THIEF RIVER FALLS"/>
    <s v="PURCHASE USED TRUCK/PLOW-closed"/>
    <d v="1996-07-23T00:00:00"/>
    <n v="0"/>
    <n v="10397.09"/>
    <n v="5198.55"/>
    <n v="15595.64"/>
  </r>
  <r>
    <s v="S"/>
    <x v="97"/>
    <s v="THIEF RIVER FALLS"/>
    <s v="Remove UST's/upgrade aviation fuel syst."/>
    <d v="1998-08-21T00:00:00"/>
    <n v="0"/>
    <n v="88910.47"/>
    <n v="88910.46"/>
    <n v="177820.93"/>
  </r>
  <r>
    <s v="S"/>
    <x v="97"/>
    <s v="THIEF RIVER FALLS"/>
    <s v="Remove UST's/upgrade aviation fuel syst."/>
    <d v="1998-09-01T00:00:00"/>
    <n v="0"/>
    <n v="15058.63"/>
    <n v="15058.58"/>
    <n v="30117.21"/>
  </r>
  <r>
    <s v="S"/>
    <x v="97"/>
    <s v="THIEF RIVER FALLS"/>
    <s v="Remove UST's/upgrade aviation fuel syst."/>
    <d v="1999-04-21T00:00:00"/>
    <n v="0"/>
    <n v="133175.79"/>
    <n v="129058.35"/>
    <n v="262234.14"/>
  </r>
  <r>
    <s v="S"/>
    <x v="97"/>
    <s v="THIEF RIVER FALLS"/>
    <s v="Remove UST's/upgrade aviation fuel syst."/>
    <d v="1999-05-19T00:00:00"/>
    <n v="0"/>
    <n v="20112.63"/>
    <n v="20112.63"/>
    <n v="40225.26"/>
  </r>
  <r>
    <s v="S"/>
    <x v="97"/>
    <s v="THIEF RIVER FALLS"/>
    <s v="Remove UST's/upgrade aviation fuel syst."/>
    <d v="2000-06-16T00:00:00"/>
    <n v="0"/>
    <n v="3052.48"/>
    <n v="7169.98"/>
    <n v="10222.459999999999"/>
  </r>
  <r>
    <s v="S"/>
    <x v="97"/>
    <s v="THIEF RIVER FALLS"/>
    <s v="Remove UST's/upgrade aviation fuel syst."/>
    <d v="2000-07-21T00:00:00"/>
    <n v="0"/>
    <n v="22416.26"/>
    <n v="13772.37"/>
    <n v="36188.629999999997"/>
  </r>
  <r>
    <s v="S"/>
    <x v="97"/>
    <s v="THIEF RIVER FALLS"/>
    <s v="4.ARFF Vehicle"/>
    <d v="1998-06-18T00:00:00"/>
    <n v="231328"/>
    <n v="0"/>
    <n v="25704.400000000001"/>
    <n v="257032.4"/>
  </r>
  <r>
    <s v="S"/>
    <x v="97"/>
    <s v="THIEF RIVER FALLS"/>
    <s v="4.ARFF Vehicle"/>
    <d v="1998-07-01T00:00:00"/>
    <n v="25234"/>
    <n v="0"/>
    <n v="2802.6"/>
    <n v="28036.6"/>
  </r>
  <r>
    <s v="S"/>
    <x v="97"/>
    <s v="THIEF RIVER FALLS"/>
    <s v="5.COMMERCIAL APRON &amp; HANGAR RD: AIP-05"/>
    <d v="1999-11-04T00:00:00"/>
    <n v="204880"/>
    <n v="16003.92"/>
    <n v="33435.43"/>
    <n v="254319.35"/>
  </r>
  <r>
    <s v="S"/>
    <x v="97"/>
    <s v="THIEF RIVER FALLS"/>
    <s v="5.COMMERCIAL APRON &amp; HANGAR RD: AIP-05"/>
    <d v="2000-01-27T00:00:00"/>
    <n v="34159"/>
    <n v="1459.89"/>
    <n v="4768.83"/>
    <n v="40387.72"/>
  </r>
  <r>
    <s v="S"/>
    <x v="97"/>
    <s v="THIEF RIVER FALLS"/>
    <s v="5.COMMERCIAL APRON &amp; HANGAR RD: AIP-05"/>
    <d v="2001-04-11T00:00:00"/>
    <n v="535"/>
    <n v="-356.42"/>
    <n v="-178.58"/>
    <n v="0"/>
  </r>
  <r>
    <s v="S"/>
    <x v="97"/>
    <s v="THIEF RIVER FALLS"/>
    <s v="CROSS-WIND RWY &amp; LENGTH/WD JUSTIFN STUDY"/>
    <d v="2000-06-16T00:00:00"/>
    <n v="0"/>
    <n v="7016"/>
    <n v="4678"/>
    <n v="11694"/>
  </r>
  <r>
    <s v="S"/>
    <x v="97"/>
    <s v="THIEF RIVER FALLS"/>
    <s v="ENVIRONMENTAL ASSESSMT - CROSS-WIND RWY"/>
    <d v="2000-06-16T00:00:00"/>
    <n v="0"/>
    <n v="24480.74"/>
    <n v="16320.48"/>
    <n v="40801.22"/>
  </r>
  <r>
    <s v="S"/>
    <x v="97"/>
    <s v="THIEF RIVER FALLS"/>
    <s v="ENVIRONMENTAL ASSESSMT - CROSS-WIND RWY"/>
    <d v="2001-01-18T00:00:00"/>
    <n v="0"/>
    <n v="24280.17"/>
    <n v="16186.77"/>
    <n v="40466.94"/>
  </r>
  <r>
    <s v="S"/>
    <x v="97"/>
    <s v="THIEF RIVER FALLS"/>
    <s v="TWO UNICOM RADIOS FOR PLOW TRUCK-CLOSED"/>
    <d v="2001-05-08T00:00:00"/>
    <n v="0"/>
    <n v="1674"/>
    <n v="1116"/>
    <n v="2790"/>
  </r>
  <r>
    <s v="S"/>
    <x v="97"/>
    <s v="THIEF RIVER FALLS"/>
    <s v="6.Acquire Snow Removal Equipment"/>
    <d v="2002-06-28T00:00:00"/>
    <n v="83064"/>
    <n v="0"/>
    <n v="9229"/>
    <n v="92293"/>
  </r>
  <r>
    <s v="S"/>
    <x v="97"/>
    <s v="THIEF RIVER FALLS"/>
    <s v="Install passenger security screening equ"/>
    <d v="2002-06-11T00:00:00"/>
    <n v="0"/>
    <n v="13007.31"/>
    <n v="3251.82"/>
    <n v="16259.13"/>
  </r>
  <r>
    <s v="S"/>
    <x v="97"/>
    <s v="THIEF RIVER FALLS"/>
    <s v="7.Crosswind Runway"/>
    <d v="2002-11-20T00:00:00"/>
    <n v="350820"/>
    <n v="-55978.11"/>
    <n v="1662.36"/>
    <n v="296504.25"/>
  </r>
  <r>
    <s v="S"/>
    <x v="97"/>
    <s v="THIEF RIVER FALLS"/>
    <s v="7.Crosswind Runway"/>
    <d v="2003-01-28T00:00:00"/>
    <n v="155270"/>
    <n v="0"/>
    <n v="17252.849999999999"/>
    <n v="172522.85"/>
  </r>
  <r>
    <s v="S"/>
    <x v="97"/>
    <s v="THIEF RIVER FALLS"/>
    <s v="7.Crosswind Runway"/>
    <d v="2003-02-13T00:00:00"/>
    <n v="21179"/>
    <n v="0"/>
    <n v="2352.9699999999998"/>
    <n v="23531.97"/>
  </r>
  <r>
    <s v="S"/>
    <x v="97"/>
    <s v="THIEF RIVER FALLS"/>
    <s v="7.Crosswind Runway"/>
    <d v="2003-05-23T00:00:00"/>
    <n v="102364"/>
    <n v="0"/>
    <n v="41824.129999999997"/>
    <n v="144188.13"/>
  </r>
  <r>
    <s v="S"/>
    <x v="97"/>
    <s v="THIEF RIVER FALLS"/>
    <s v="7.Crosswind Runway"/>
    <d v="2003-06-26T00:00:00"/>
    <n v="142351"/>
    <n v="0"/>
    <n v="15816.64"/>
    <n v="158167.64000000001"/>
  </r>
  <r>
    <s v="S"/>
    <x v="97"/>
    <s v="THIEF RIVER FALLS"/>
    <s v="7.Crosswind Runway"/>
    <d v="2003-08-27T00:00:00"/>
    <n v="586436"/>
    <n v="0"/>
    <n v="65159.26"/>
    <n v="651595.26"/>
  </r>
  <r>
    <s v="S"/>
    <x v="97"/>
    <s v="THIEF RIVER FALLS"/>
    <s v="7.Crosswind Runway"/>
    <d v="2003-10-02T00:00:00"/>
    <n v="1009101"/>
    <n v="30818.68"/>
    <n v="138330.39000000001"/>
    <n v="1178250.07"/>
  </r>
  <r>
    <s v="S"/>
    <x v="97"/>
    <s v="THIEF RIVER FALLS"/>
    <s v="7.Crosswind Runway"/>
    <d v="2003-10-28T00:00:00"/>
    <n v="527834"/>
    <n v="0"/>
    <n v="58647.839999999997"/>
    <n v="586481.84"/>
  </r>
  <r>
    <s v="S"/>
    <x v="97"/>
    <s v="THIEF RIVER FALLS"/>
    <s v="7.Crosswind Runway"/>
    <d v="2003-12-18T00:00:00"/>
    <n v="251292"/>
    <n v="0"/>
    <n v="27921.84"/>
    <n v="279213.84000000003"/>
  </r>
  <r>
    <s v="S"/>
    <x v="97"/>
    <s v="THIEF RIVER FALLS"/>
    <s v="7.Crosswind Runway"/>
    <d v="2004-01-05T00:00:00"/>
    <n v="125079"/>
    <n v="1297.6300000000001"/>
    <n v="12707.72"/>
    <n v="139084.35"/>
  </r>
  <r>
    <s v="S"/>
    <x v="97"/>
    <s v="THIEF RIVER FALLS"/>
    <s v="7.Crosswind Runway"/>
    <d v="2004-05-07T00:00:00"/>
    <n v="55881"/>
    <n v="0"/>
    <n v="0"/>
    <n v="55881"/>
  </r>
  <r>
    <s v="S"/>
    <x v="97"/>
    <s v="THIEF RIVER FALLS"/>
    <s v="7.Crosswind Runway"/>
    <d v="2005-07-13T00:00:00"/>
    <n v="8862"/>
    <n v="607.07000000000005"/>
    <n v="0"/>
    <n v="9469.07"/>
  </r>
  <r>
    <s v="S"/>
    <x v="97"/>
    <s v="THIEF RIVER FALLS"/>
    <s v="7.Crosswind Runway"/>
    <d v="2005-09-02T00:00:00"/>
    <n v="26575"/>
    <n v="1868.4"/>
    <n v="0"/>
    <n v="28443.4"/>
  </r>
  <r>
    <s v="S"/>
    <x v="97"/>
    <s v="THIEF RIVER FALLS"/>
    <s v="7.Crosswind Runway"/>
    <d v="2005-09-02T00:00:00"/>
    <n v="221098"/>
    <n v="0"/>
    <n v="0"/>
    <n v="221098"/>
  </r>
  <r>
    <s v="S"/>
    <x v="97"/>
    <s v="THIEF RIVER FALLS"/>
    <s v="8.X-Wind/Taxi Light, NAVAIDS, Gen., Land"/>
    <d v="2003-10-28T00:00:00"/>
    <n v="216534"/>
    <n v="8900"/>
    <n v="24060.69"/>
    <n v="249494.69"/>
  </r>
  <r>
    <s v="S"/>
    <x v="97"/>
    <s v="THIEF RIVER FALLS"/>
    <s v="8.X-Wind/Taxi Light, NAVAIDS, Gen., Land"/>
    <d v="2003-12-18T00:00:00"/>
    <n v="105184"/>
    <n v="0"/>
    <n v="11687.71"/>
    <n v="116871.70999999999"/>
  </r>
  <r>
    <s v="S"/>
    <x v="97"/>
    <s v="THIEF RIVER FALLS"/>
    <s v="8.X-Wind/Taxi Light, NAVAIDS, Gen., Land"/>
    <d v="2004-05-07T00:00:00"/>
    <n v="53274"/>
    <n v="0"/>
    <n v="5919.79"/>
    <n v="59193.79"/>
  </r>
  <r>
    <s v="S"/>
    <x v="97"/>
    <s v="THIEF RIVER FALLS"/>
    <s v="8.X-Wind/Taxi Light, NAVAIDS, Gen., Land"/>
    <d v="2004-06-18T00:00:00"/>
    <n v="146608"/>
    <n v="0"/>
    <n v="16289.26"/>
    <n v="162897.26"/>
  </r>
  <r>
    <s v="S"/>
    <x v="97"/>
    <s v="THIEF RIVER FALLS"/>
    <s v="8.X-Wind/Taxi Light, NAVAIDS, Gen., Land"/>
    <d v="2004-08-18T00:00:00"/>
    <n v="103879"/>
    <n v="0"/>
    <n v="11542.29"/>
    <n v="115421.29000000001"/>
  </r>
  <r>
    <s v="S"/>
    <x v="97"/>
    <s v="THIEF RIVER FALLS"/>
    <s v="8.X-Wind/Taxi Light, NAVAIDS, Gen., Land"/>
    <d v="2004-12-08T00:00:00"/>
    <n v="109777"/>
    <n v="0"/>
    <n v="12196.78"/>
    <n v="121973.78"/>
  </r>
  <r>
    <s v="S"/>
    <x v="97"/>
    <s v="THIEF RIVER FALLS"/>
    <s v="8.X-Wind/Taxi Light, NAVAIDS, Gen., Land"/>
    <d v="2005-09-22T00:00:00"/>
    <n v="66736"/>
    <n v="0"/>
    <n v="7762.9"/>
    <n v="74498.899999999994"/>
  </r>
  <r>
    <s v="S"/>
    <x v="97"/>
    <s v="THIEF RIVER FALLS"/>
    <s v="8.X-Wind/Taxi Light, NAVAIDS, Gen., Land"/>
    <d v="2005-12-19T00:00:00"/>
    <n v="50000"/>
    <n v="0"/>
    <n v="13239.79"/>
    <n v="63239.79"/>
  </r>
  <r>
    <s v="S"/>
    <x v="97"/>
    <s v="THIEF RIVER FALLS"/>
    <s v="8.X-Wind/Taxi Light, NAVAIDS, Gen., Land"/>
    <d v="2006-08-23T00:00:00"/>
    <n v="0"/>
    <n v="-2210.69"/>
    <n v="0"/>
    <n v="-2210.69"/>
  </r>
  <r>
    <s v="S"/>
    <x v="97"/>
    <s v="THIEF RIVER FALLS"/>
    <s v="8.X-Wind/Taxi Light, NAVAIDS, Gen., Land"/>
    <d v="2006-08-23T00:00:00"/>
    <n v="12097"/>
    <n v="0"/>
    <n v="0"/>
    <n v="12097"/>
  </r>
  <r>
    <s v="S"/>
    <x v="97"/>
    <s v="THIEF RIVER FALLS"/>
    <s v="9. Update Master Plan &amp; ALP"/>
    <d v="2006-06-07T00:00:00"/>
    <n v="45885"/>
    <n v="0"/>
    <n v="2415"/>
    <n v="48300"/>
  </r>
  <r>
    <s v="S"/>
    <x v="97"/>
    <s v="THIEF RIVER FALLS"/>
    <s v="9. Update Master Plan &amp; ALP"/>
    <d v="2007-02-12T00:00:00"/>
    <n v="45885"/>
    <n v="0"/>
    <n v="2415"/>
    <n v="48300"/>
  </r>
  <r>
    <s v="S"/>
    <x v="97"/>
    <s v="THIEF RIVER FALLS"/>
    <s v="9. Update Master Plan &amp; ALP"/>
    <d v="2007-09-12T00:00:00"/>
    <n v="45885"/>
    <n v="0"/>
    <n v="2415"/>
    <n v="48300"/>
  </r>
  <r>
    <s v="S"/>
    <x v="97"/>
    <s v="THIEF RIVER FALLS"/>
    <s v="9. Update Master Plan &amp; ALP"/>
    <d v="2008-01-11T00:00:00"/>
    <n v="27531"/>
    <n v="0"/>
    <n v="1449"/>
    <n v="28980"/>
  </r>
  <r>
    <s v="S"/>
    <x v="97"/>
    <s v="THIEF RIVER FALLS"/>
    <s v="9. Update Master Plan &amp; ALP"/>
    <d v="2008-04-25T00:00:00"/>
    <n v="8354"/>
    <n v="0"/>
    <n v="716"/>
    <n v="9070"/>
  </r>
  <r>
    <s v="S"/>
    <x v="97"/>
    <s v="THIEF RIVER FALLS"/>
    <s v="9. Update Master Plan &amp; ALP"/>
    <d v="2009-09-23T00:00:00"/>
    <n v="10000"/>
    <n v="0"/>
    <n v="250"/>
    <n v="10250"/>
  </r>
  <r>
    <s v="S"/>
    <x v="97"/>
    <s v="THIEF RIVER FALLS"/>
    <s v="2006 Ford F150 4x4 w/radio"/>
    <d v="2006-04-20T00:00:00"/>
    <n v="0"/>
    <n v="15277.63"/>
    <n v="6547.56"/>
    <n v="21825.19"/>
  </r>
  <r>
    <s v="S"/>
    <x v="97"/>
    <s v="THIEF RIVER FALLS"/>
    <s v="10. SRE Broom, Loader"/>
    <d v="2008-01-11T00:00:00"/>
    <n v="468916"/>
    <n v="0"/>
    <n v="25163.11"/>
    <n v="494079.11"/>
  </r>
  <r>
    <s v="S"/>
    <x v="97"/>
    <s v="THIEF RIVER FALLS"/>
    <s v="10. SRE Broom, Loader"/>
    <d v="2008-05-15T00:00:00"/>
    <n v="10000"/>
    <n v="0"/>
    <n v="43.63"/>
    <n v="10043.629999999999"/>
  </r>
  <r>
    <s v="S"/>
    <x v="97"/>
    <s v="THIEF RIVER FALLS"/>
    <s v="Furnace A/D Building"/>
    <d v="2008-01-24T00:00:00"/>
    <n v="0"/>
    <n v="11690"/>
    <n v="5010"/>
    <n v="16700"/>
  </r>
  <r>
    <s v="S"/>
    <x v="97"/>
    <s v="THIEF RIVER FALLS"/>
    <s v="Furnace A/D Building"/>
    <d v="2008-03-06T00:00:00"/>
    <n v="0"/>
    <n v="1610"/>
    <n v="690"/>
    <n v="2300"/>
  </r>
  <r>
    <s v="S"/>
    <x v="97"/>
    <s v="THIEF RIVER FALLS"/>
    <s v="Furnace A/D Building"/>
    <d v="2008-04-10T00:00:00"/>
    <n v="0"/>
    <n v="3258.6"/>
    <n v="-1560.36"/>
    <n v="1698.24"/>
  </r>
  <r>
    <s v="S"/>
    <x v="97"/>
    <s v="THIEF RIVER FALLS"/>
    <s v="Emergency Roof Repair"/>
    <d v="2008-07-02T00:00:00"/>
    <n v="0"/>
    <n v="6160"/>
    <n v="1540"/>
    <n v="7700"/>
  </r>
  <r>
    <s v="S"/>
    <x v="97"/>
    <s v="THIEF RIVER FALLS"/>
    <s v="11.Apron Rpr; 13/31 Just. Stdy;  Wild Hz"/>
    <d v="2009-12-09T00:00:00"/>
    <n v="34776"/>
    <n v="0"/>
    <n v="1831.8"/>
    <n v="36607.800000000003"/>
  </r>
  <r>
    <s v="S"/>
    <x v="97"/>
    <s v="THIEF RIVER FALLS"/>
    <s v="11.Apron Rpr; 13/31 Just. Stdy;  Wild Hz"/>
    <d v="2011-06-24T00:00:00"/>
    <n v="18976"/>
    <n v="0"/>
    <n v="1450"/>
    <n v="20426"/>
  </r>
  <r>
    <s v="S"/>
    <x v="97"/>
    <s v="THIEF RIVER FALLS"/>
    <s v="11.Apron Rpr; 13/31 Just. Stdy;  Wild Hz"/>
    <d v="2013-02-12T00:00:00"/>
    <n v="3624"/>
    <n v="0"/>
    <n v="0"/>
    <n v="3624"/>
  </r>
  <r>
    <s v="S"/>
    <x v="97"/>
    <s v="THIEF RIVER FALLS"/>
    <s v="11.Apron Rpr; 13/31 Just. Stdy;  Wild Hz"/>
    <d v="2013-05-09T00:00:00"/>
    <n v="6376"/>
    <n v="0"/>
    <n v="73.2"/>
    <n v="6449.2"/>
  </r>
  <r>
    <s v="S"/>
    <x v="97"/>
    <s v="THIEF RIVER FALLS"/>
    <s v="Fuel System Repairs - Piping &amp; Cardtrol"/>
    <d v="2010-11-12T00:00:00"/>
    <n v="0"/>
    <n v="11539.6"/>
    <n v="11539.6"/>
    <n v="23079.200000000001"/>
  </r>
  <r>
    <s v="S"/>
    <x v="97"/>
    <s v="THIEF RIVER FALLS"/>
    <s v="Rehab Taxilane (Bond Matching)"/>
    <d v="2011-01-28T00:00:00"/>
    <n v="0"/>
    <n v="10000"/>
    <n v="4285.72"/>
    <n v="14285.720000000001"/>
  </r>
  <r>
    <s v="S"/>
    <x v="97"/>
    <s v="THIEF RIVER FALLS"/>
    <s v="Rehab Taxilane (Bond Matching)"/>
    <d v="2011-02-22T00:00:00"/>
    <n v="0"/>
    <n v="14812.07"/>
    <n v="97682.36"/>
    <n v="112494.43"/>
  </r>
  <r>
    <s v="S"/>
    <x v="97"/>
    <s v="THIEF RIVER FALLS"/>
    <s v="Rehab Taxilane (Bond Matching)"/>
    <d v="2011-06-28T00:00:00"/>
    <n v="0"/>
    <n v="19152.88"/>
    <n v="0"/>
    <n v="19152.88"/>
  </r>
  <r>
    <s v="S"/>
    <x v="97"/>
    <s v="THIEF RIVER FALLS"/>
    <s v="Rehab Taxilane (Bond Matching)"/>
    <d v="2011-11-01T00:00:00"/>
    <n v="0"/>
    <n v="47142.46"/>
    <n v="0"/>
    <n v="47142.46"/>
  </r>
  <r>
    <s v="S"/>
    <x v="97"/>
    <s v="THIEF RIVER FALLS"/>
    <s v="Rehab Taxilane (Bond Matching)"/>
    <d v="2012-03-23T00:00:00"/>
    <n v="0"/>
    <n v="10860.67"/>
    <n v="0"/>
    <n v="10860.67"/>
  </r>
  <r>
    <s v="S"/>
    <x v="97"/>
    <s v="THIEF RIVER FALLS"/>
    <s v="Term Roof/remodel;ARFF roof;SWPPP;Win"/>
    <d v="2010-12-03T00:00:00"/>
    <n v="45793"/>
    <n v="3015.25"/>
    <n v="6856.32"/>
    <n v="55664.57"/>
  </r>
  <r>
    <s v="S"/>
    <x v="97"/>
    <s v="THIEF RIVER FALLS"/>
    <s v="Term Roof/remodel;ARFF roof;SWPPP;Win"/>
    <d v="2011-05-23T00:00:00"/>
    <n v="323506"/>
    <n v="21079.95"/>
    <n v="43188.9"/>
    <n v="387774.85000000003"/>
  </r>
  <r>
    <s v="S"/>
    <x v="97"/>
    <s v="THIEF RIVER FALLS"/>
    <s v="Term Roof/remodel;ARFF roof;SWPPP;Win"/>
    <d v="2011-05-23T00:00:00"/>
    <n v="46879"/>
    <n v="0"/>
    <n v="2467.96"/>
    <n v="49346.96"/>
  </r>
  <r>
    <s v="S"/>
    <x v="97"/>
    <s v="THIEF RIVER FALLS"/>
    <s v="Term Roof/remodel;ARFF roof;SWPPP;Win"/>
    <d v="2011-06-24T00:00:00"/>
    <n v="10857"/>
    <n v="4830.1899999999996"/>
    <n v="2708.32"/>
    <n v="18395.509999999998"/>
  </r>
  <r>
    <s v="S"/>
    <x v="97"/>
    <s v="THIEF RIVER FALLS"/>
    <s v="Term Roof/remodel;ARFF roof;SWPPP;Win"/>
    <d v="2011-11-17T00:00:00"/>
    <n v="3386"/>
    <n v="284.91000000000003"/>
    <n v="2003.57"/>
    <n v="5674.48"/>
  </r>
  <r>
    <s v="S"/>
    <x v="97"/>
    <s v="THIEF RIVER FALLS"/>
    <s v="Term Roof/remodel;ARFF roof;SWPPP;Win"/>
    <d v="2012-06-22T00:00:00"/>
    <n v="10000"/>
    <n v="0"/>
    <n v="967.62"/>
    <n v="10967.62"/>
  </r>
  <r>
    <s v="S"/>
    <x v="97"/>
    <s v="THIEF RIVER FALLS"/>
    <s v="Term Roof/remodel;ARFF roof;SWPPP;Win"/>
    <d v="2012-06-22T00:00:00"/>
    <n v="0"/>
    <n v="63.45"/>
    <n v="0"/>
    <n v="63.45"/>
  </r>
  <r>
    <s v="S"/>
    <x v="97"/>
    <s v="THIEF RIVER FALLS"/>
    <s v="Cargo Loading Hangar [Bonding]"/>
    <d v="2011-01-28T00:00:00"/>
    <n v="0"/>
    <n v="519360.24"/>
    <n v="646662.09"/>
    <n v="1166022.33"/>
  </r>
  <r>
    <s v="S"/>
    <x v="97"/>
    <s v="THIEF RIVER FALLS"/>
    <s v="Cargo Loading Hangar [Bonding]"/>
    <d v="2011-05-13T00:00:00"/>
    <n v="0"/>
    <n v="89734.51"/>
    <n v="61512.91"/>
    <n v="151247.41999999998"/>
  </r>
  <r>
    <s v="S"/>
    <x v="97"/>
    <s v="THIEF RIVER FALLS"/>
    <s v="Cargo Loading Hangar [Bonding]"/>
    <d v="2011-06-21T00:00:00"/>
    <n v="0"/>
    <n v="919171.34"/>
    <n v="-247062.92"/>
    <n v="672108.41999999993"/>
  </r>
  <r>
    <s v="S"/>
    <x v="97"/>
    <s v="THIEF RIVER FALLS"/>
    <s v="Cargo Loading Hangar [Bonding]"/>
    <d v="2011-10-18T00:00:00"/>
    <n v="0"/>
    <n v="465275.43"/>
    <n v="233851.47"/>
    <n v="699126.9"/>
  </r>
  <r>
    <s v="S"/>
    <x v="97"/>
    <s v="THIEF RIVER FALLS"/>
    <s v="Cargo Loading Hangar [Bonding]"/>
    <d v="2012-03-23T00:00:00"/>
    <n v="0"/>
    <n v="103458.48"/>
    <n v="13211.45"/>
    <n v="116669.93"/>
  </r>
  <r>
    <s v="S"/>
    <x v="97"/>
    <s v="THIEF RIVER FALLS"/>
    <s v="13.RSA-Ph1: Con Tx2Rwy-EA-SRM-ALP-Aerial"/>
    <d v="2011-10-06T00:00:00"/>
    <n v="778357"/>
    <n v="0"/>
    <n v="83846.66"/>
    <n v="862203.66"/>
  </r>
  <r>
    <s v="S"/>
    <x v="97"/>
    <s v="THIEF RIVER FALLS"/>
    <s v="13.RSA-Ph1: Con Tx2Rwy-EA-SRM-ALP-Aerial"/>
    <d v="2011-12-01T00:00:00"/>
    <n v="23567"/>
    <n v="0"/>
    <n v="0"/>
    <n v="23567"/>
  </r>
  <r>
    <s v="S"/>
    <x v="97"/>
    <s v="THIEF RIVER FALLS"/>
    <s v="13.RSA-Ph1: Con Tx2Rwy-EA-SRM-ALP-Aerial"/>
    <d v="2012-01-31T00:00:00"/>
    <n v="116115"/>
    <n v="0"/>
    <n v="-35527.06"/>
    <n v="80587.94"/>
  </r>
  <r>
    <s v="S"/>
    <x v="97"/>
    <s v="THIEF RIVER FALLS"/>
    <s v="13.RSA-Ph1: Con Tx2Rwy-EA-SRM-ALP-Aerial"/>
    <d v="2012-02-21T00:00:00"/>
    <n v="47215"/>
    <n v="0"/>
    <n v="2484.11"/>
    <n v="49699.11"/>
  </r>
  <r>
    <s v="S"/>
    <x v="97"/>
    <s v="THIEF RIVER FALLS"/>
    <s v="13.RSA-Ph1: Con Tx2Rwy-EA-SRM-ALP-Aerial"/>
    <d v="2012-03-15T00:00:00"/>
    <n v="21187"/>
    <n v="0"/>
    <n v="1114.9000000000001"/>
    <n v="22301.9"/>
  </r>
  <r>
    <s v="S"/>
    <x v="97"/>
    <s v="THIEF RIVER FALLS"/>
    <s v="13.RSA-Ph1: Con Tx2Rwy-EA-SRM-ALP-Aerial"/>
    <d v="2012-05-04T00:00:00"/>
    <n v="68870"/>
    <n v="0"/>
    <n v="8406.5"/>
    <n v="77276.5"/>
  </r>
  <r>
    <s v="S"/>
    <x v="97"/>
    <s v="THIEF RIVER FALLS"/>
    <s v="13.RSA-Ph1: Con Tx2Rwy-EA-SRM-ALP-Aerial"/>
    <d v="2012-08-27T00:00:00"/>
    <n v="56725"/>
    <n v="0"/>
    <n v="-1795.92"/>
    <n v="54929.08"/>
  </r>
  <r>
    <s v="S"/>
    <x v="97"/>
    <s v="THIEF RIVER FALLS"/>
    <s v="13.RSA-Ph1: Con Tx2Rwy-EA-SRM-ALP-Aerial"/>
    <d v="2012-10-31T00:00:00"/>
    <n v="9640"/>
    <n v="0"/>
    <n v="508.03"/>
    <n v="10148.030000000001"/>
  </r>
  <r>
    <s v="S"/>
    <x v="97"/>
    <s v="THIEF RIVER FALLS"/>
    <s v="13.RSA-Ph1: Con Tx2Rwy-EA-SRM-ALP-Aerial"/>
    <d v="2013-01-04T00:00:00"/>
    <n v="15820"/>
    <n v="0"/>
    <n v="832.55"/>
    <n v="16652.55"/>
  </r>
  <r>
    <s v="S"/>
    <x v="97"/>
    <s v="THIEF RIVER FALLS"/>
    <s v="13.RSA-Ph1: Con Tx2Rwy-EA-SRM-ALP-Aerial"/>
    <d v="2013-08-14T00:00:00"/>
    <n v="49912"/>
    <n v="0"/>
    <n v="2627"/>
    <n v="52539"/>
  </r>
  <r>
    <s v="S"/>
    <x v="97"/>
    <s v="THIEF RIVER FALLS"/>
    <s v="13.RSA-Ph1: Con Tx2Rwy-EA-SRM-ALP-Aerial"/>
    <d v="2015-12-07T00:00:00"/>
    <n v="5100"/>
    <n v="0"/>
    <n v="268.44"/>
    <n v="5368.44"/>
  </r>
  <r>
    <s v="S"/>
    <x v="97"/>
    <s v="THIEF RIVER FALLS"/>
    <s v="13.RSA-Ph1: Con Tx2Rwy-EA-SRM-ALP-Aerial"/>
    <d v="2016-06-03T00:00:00"/>
    <n v="6364"/>
    <n v="0"/>
    <n v="333.96"/>
    <n v="6697.96"/>
  </r>
  <r>
    <s v="S"/>
    <x v="97"/>
    <s v="THIEF RIVER FALLS"/>
    <s v="14.RSA Ph1:Recon Rwy 13/31,temp rwy bk"/>
    <d v="2011-10-05T00:00:00"/>
    <n v="36159"/>
    <n v="0"/>
    <n v="7540.82"/>
    <n v="43699.82"/>
  </r>
  <r>
    <s v="S"/>
    <x v="97"/>
    <s v="THIEF RIVER FALLS"/>
    <s v="14.RSA Ph1:Recon Rwy 13/31,temp rwy bk"/>
    <d v="2011-12-01T00:00:00"/>
    <n v="1937639"/>
    <n v="0"/>
    <n v="236146.4"/>
    <n v="2173785.4"/>
  </r>
  <r>
    <s v="S"/>
    <x v="97"/>
    <s v="THIEF RIVER FALLS"/>
    <s v="14.RSA Ph1:Recon Rwy 13/31,temp rwy bk"/>
    <d v="2012-01-23T00:00:00"/>
    <n v="2014947"/>
    <n v="0"/>
    <n v="-33752.51"/>
    <n v="1981194.49"/>
  </r>
  <r>
    <s v="S"/>
    <x v="97"/>
    <s v="THIEF RIVER FALLS"/>
    <s v="14.RSA Ph1:Recon Rwy 13/31,temp rwy bk"/>
    <d v="2012-02-21T00:00:00"/>
    <n v="506018"/>
    <n v="0"/>
    <n v="26632.65"/>
    <n v="532650.65"/>
  </r>
  <r>
    <s v="S"/>
    <x v="97"/>
    <s v="THIEF RIVER FALLS"/>
    <s v="14.RSA Ph1:Recon Rwy 13/31,temp rwy bk"/>
    <d v="2012-05-04T00:00:00"/>
    <n v="8989"/>
    <n v="0"/>
    <n v="473.88"/>
    <n v="9462.8799999999992"/>
  </r>
  <r>
    <s v="S"/>
    <x v="97"/>
    <s v="THIEF RIVER FALLS"/>
    <s v="14.RSA Ph1:Recon Rwy 13/31,temp rwy bk"/>
    <d v="2012-10-31T00:00:00"/>
    <n v="46182"/>
    <n v="0"/>
    <n v="2430.4299999999998"/>
    <n v="48612.43"/>
  </r>
  <r>
    <s v="S"/>
    <x v="97"/>
    <s v="THIEF RIVER FALLS"/>
    <s v="15. ReconParallel Txwy A&amp;connecting txwy"/>
    <d v="2012-11-14T00:00:00"/>
    <n v="178882"/>
    <n v="0"/>
    <n v="19918.07"/>
    <n v="198800.07"/>
  </r>
  <r>
    <s v="S"/>
    <x v="97"/>
    <s v="THIEF RIVER FALLS"/>
    <s v="15. ReconParallel Txwy A&amp;connecting txwy"/>
    <d v="2013-01-04T00:00:00"/>
    <n v="78581"/>
    <n v="0"/>
    <n v="8731.5"/>
    <n v="87312.5"/>
  </r>
  <r>
    <s v="S"/>
    <x v="97"/>
    <s v="THIEF RIVER FALLS"/>
    <s v="15. ReconParallel Txwy A&amp;connecting txwy"/>
    <d v="2013-07-29T00:00:00"/>
    <n v="166562"/>
    <n v="0"/>
    <n v="18507.189999999999"/>
    <n v="185069.19"/>
  </r>
  <r>
    <s v="S"/>
    <x v="97"/>
    <s v="THIEF RIVER FALLS"/>
    <s v="15. ReconParallel Txwy A&amp;connecting txwy"/>
    <d v="2013-08-14T00:00:00"/>
    <n v="751812"/>
    <n v="0"/>
    <n v="79487.59"/>
    <n v="831299.59"/>
  </r>
  <r>
    <s v="S"/>
    <x v="97"/>
    <s v="THIEF RIVER FALLS"/>
    <s v="15. ReconParallel Txwy A&amp;connecting txwy"/>
    <d v="2013-10-01T00:00:00"/>
    <n v="750383"/>
    <n v="0"/>
    <n v="110391.23"/>
    <n v="860774.23"/>
  </r>
  <r>
    <s v="S"/>
    <x v="97"/>
    <s v="THIEF RIVER FALLS"/>
    <s v="15. ReconParallel Txwy A&amp;connecting txwy"/>
    <d v="2013-12-23T00:00:00"/>
    <n v="201380"/>
    <n v="0"/>
    <n v="25631.81"/>
    <n v="227011.81"/>
  </r>
  <r>
    <s v="S"/>
    <x v="97"/>
    <s v="THIEF RIVER FALLS"/>
    <s v="15. ReconParallel Txwy A&amp;connecting txwy"/>
    <d v="2014-08-26T00:00:00"/>
    <n v="57748"/>
    <n v="0"/>
    <n v="0"/>
    <n v="57748"/>
  </r>
  <r>
    <s v="S"/>
    <x v="97"/>
    <s v="THIEF RIVER FALLS"/>
    <s v="16. Acquire Snow Removal Equipment"/>
    <d v="2013-01-04T00:00:00"/>
    <n v="487814"/>
    <n v="0"/>
    <n v="59757.29"/>
    <n v="547571.29"/>
  </r>
  <r>
    <s v="S"/>
    <x v="97"/>
    <s v="THIEF RIVER FALLS"/>
    <s v="16. Acquire Snow Removal Equipment"/>
    <d v="2013-04-12T00:00:00"/>
    <n v="84036"/>
    <n v="0"/>
    <n v="3781.99"/>
    <n v="87817.99"/>
  </r>
  <r>
    <s v="S"/>
    <x v="97"/>
    <s v="THIEF RIVER FALLS"/>
    <s v="17. Cr Sl Rwy 3/21, Txwy B &amp; C"/>
    <d v="2013-12-03T00:00:00"/>
    <n v="29909"/>
    <n v="2621.91"/>
    <n v="8599.43"/>
    <n v="41130.339999999997"/>
  </r>
  <r>
    <s v="S"/>
    <x v="97"/>
    <s v="THIEF RIVER FALLS"/>
    <s v="17. Cr Sl Rwy 3/21, Txwy B &amp; C"/>
    <d v="2014-03-13T00:00:00"/>
    <n v="4160"/>
    <n v="364.68"/>
    <n v="618.85"/>
    <n v="5143.5300000000007"/>
  </r>
  <r>
    <s v="S"/>
    <x v="97"/>
    <s v="THIEF RIVER FALLS"/>
    <s v="17. Cr Sl Rwy 3/21, Txwy B &amp; C"/>
    <d v="2014-08-26T00:00:00"/>
    <n v="3356"/>
    <n v="2843.28"/>
    <n v="-6199.28"/>
    <n v="0"/>
  </r>
  <r>
    <s v="S"/>
    <x v="97"/>
    <s v="THIEF RIVER FALLS"/>
    <s v="Crack Seal and Crack Repair Apron"/>
    <d v="2015-02-04T00:00:00"/>
    <n v="69596"/>
    <n v="4339.71"/>
    <n v="4340.54"/>
    <n v="78276.25"/>
  </r>
  <r>
    <s v="S"/>
    <x v="97"/>
    <s v="THIEF RIVER FALLS"/>
    <s v="Crack Seal and Crack Repair Apron"/>
    <d v="2016-08-08T00:00:00"/>
    <n v="17379"/>
    <n v="0"/>
    <n v="0"/>
    <n v="17379"/>
  </r>
  <r>
    <s v="S"/>
    <x v="97"/>
    <s v="THIEF RIVER FALLS"/>
    <s v="Mobile Jet-A Refueler Vehicle"/>
    <d v="2015-02-02T00:00:00"/>
    <n v="0"/>
    <n v="58980.6"/>
    <n v="39320.400000000001"/>
    <n v="98301"/>
  </r>
  <r>
    <s v="S"/>
    <x v="97"/>
    <s v="THIEF RIVER FALLS"/>
    <s v="Mobile Jet-A Refueler Vehicle"/>
    <d v="2015-07-29T00:00:00"/>
    <n v="0"/>
    <n v="54694.2"/>
    <n v="36462.800000000003"/>
    <n v="91157"/>
  </r>
  <r>
    <s v="S"/>
    <x v="97"/>
    <s v="THIEF RIVER FALLS"/>
    <s v="Taxiway A2 Rehabilitation"/>
    <d v="2015-11-02T00:00:00"/>
    <n v="0"/>
    <n v="174896.21"/>
    <n v="43724.05"/>
    <n v="218620.26"/>
  </r>
  <r>
    <s v="S"/>
    <x v="97"/>
    <s v="THIEF RIVER FALLS"/>
    <s v="Taxiway A2 Rehabilitation"/>
    <d v="2017-01-20T00:00:00"/>
    <n v="0"/>
    <n v="20671.61"/>
    <n v="5167.8999999999996"/>
    <n v="25839.510000000002"/>
  </r>
  <r>
    <s v="S"/>
    <x v="97"/>
    <s v="THIEF RIVER FALLS"/>
    <s v="Taxiway A2 Rehabilitation"/>
    <d v="2017-03-06T00:00:00"/>
    <n v="0"/>
    <n v="4000"/>
    <n v="1000"/>
    <n v="5000"/>
  </r>
  <r>
    <s v="S"/>
    <x v="97"/>
    <s v="THIEF RIVER FALLS"/>
    <s v="EA Waste Water, T-Hangar Area 19-15"/>
    <d v="2015-12-07T00:00:00"/>
    <n v="99225"/>
    <n v="5526"/>
    <n v="5526"/>
    <n v="110277"/>
  </r>
  <r>
    <s v="S"/>
    <x v="97"/>
    <s v="THIEF RIVER FALLS"/>
    <s v="EA Waste Water, T-Hangar Area 19-15"/>
    <d v="2017-02-09T00:00:00"/>
    <n v="11025"/>
    <n v="599"/>
    <n v="599"/>
    <n v="12223"/>
  </r>
  <r>
    <s v="S"/>
    <x v="97"/>
    <s v="THIEF RIVER FALLS"/>
    <s v="New SRE Truck"/>
    <d v="2017-05-09T00:00:00"/>
    <n v="321936"/>
    <n v="19873"/>
    <n v="19873"/>
    <n v="361682"/>
  </r>
  <r>
    <s v="S"/>
    <x v="97"/>
    <s v="THIEF RIVER FALLS"/>
    <s v="New SRE Truck"/>
    <d v="2017-07-24T00:00:00"/>
    <n v="20000"/>
    <n v="0"/>
    <n v="0"/>
    <n v="20000"/>
  </r>
  <r>
    <s v="S"/>
    <x v="97"/>
    <s v="THIEF RIVER FALLS"/>
    <s v="New SRE Truck"/>
    <d v="2017-09-21T00:00:00"/>
    <n v="16795"/>
    <n v="0"/>
    <n v="0"/>
    <n v="16795"/>
  </r>
  <r>
    <s v="S"/>
    <x v="97"/>
    <s v="THIEF RIVER FALLS"/>
    <s v="Re-Cosntruct Apron and Taxiway 'A' (Phase 1 -Design)   Crack seal &amp; Seal coat"/>
    <d v="2018-03-06T00:00:00"/>
    <n v="48630"/>
    <n v="2454.11"/>
    <n v="3952.22"/>
    <n v="55036.33"/>
  </r>
  <r>
    <s v="S"/>
    <x v="97"/>
    <s v="THIEF RIVER FALLS"/>
    <s v="Re-Cosntruct Apron and Taxiway 'A' (Phase 1 -Design)   Crack seal &amp; Seal coat"/>
    <d v="2018-05-24T00:00:00"/>
    <n v="88923"/>
    <n v="4940.16"/>
    <n v="4940.0600000000004"/>
    <n v="98803.22"/>
  </r>
  <r>
    <s v="S"/>
    <x v="97"/>
    <s v="THIEF RIVER FALLS"/>
    <s v="Re-Cosntruct Apron and Taxiway 'A' (Phase 1 -Design)   Crack seal &amp; Seal coat"/>
    <d v="2019-03-15T00:00:00"/>
    <n v="20060"/>
    <n v="2335.23"/>
    <n v="2382.75"/>
    <n v="24777.98"/>
  </r>
  <r>
    <s v="S"/>
    <x v="97"/>
    <s v="THIEF RIVER FALLS"/>
    <s v="Re-Cosntruct Apron and Taxiway 'A' (Phase 1 -Design)   Crack seal &amp; Seal coat"/>
    <d v="2021-01-20T00:00:00"/>
    <n v="13133"/>
    <n v="0"/>
    <n v="6679.47"/>
    <n v="19812.47"/>
  </r>
  <r>
    <s v="S"/>
    <x v="97"/>
    <s v="THIEF RIVER FALLS"/>
    <s v="Reconstr: Aprons, Taxiways &amp; Construct Perimeter Road"/>
    <d v="1899-12-30T00:00:00"/>
    <n v="86592"/>
    <n v="0"/>
    <n v="0"/>
    <n v="86592"/>
  </r>
  <r>
    <s v="S"/>
    <x v="97"/>
    <s v="THIEF RIVER FALLS"/>
    <s v="Reconstr: Aprons, Taxiways &amp; Construct Perimeter Road"/>
    <d v="1899-12-30T00:00:00"/>
    <n v="-233269"/>
    <n v="-6138.7"/>
    <n v="-6139.82"/>
    <n v="-245547.52000000002"/>
  </r>
  <r>
    <s v="S"/>
    <x v="97"/>
    <s v="THIEF RIVER FALLS"/>
    <s v="Reconstr: Aprons, Taxiways &amp; Construct Perimeter Road"/>
    <d v="1899-12-30T00:00:00"/>
    <n v="233269"/>
    <n v="6138.7"/>
    <n v="6139.82"/>
    <n v="245547.52000000002"/>
  </r>
  <r>
    <s v="S"/>
    <x v="97"/>
    <s v="THIEF RIVER FALLS"/>
    <s v="Reconstr: Aprons, Taxiways &amp; Construct Perimeter Road"/>
    <d v="2019-03-15T00:00:00"/>
    <n v="62757"/>
    <n v="1651.78"/>
    <n v="2367.71"/>
    <n v="66776.490000000005"/>
  </r>
  <r>
    <s v="S"/>
    <x v="97"/>
    <s v="THIEF RIVER FALLS"/>
    <s v="Reconstr: Aprons, Taxiways &amp; Construct Perimeter Road"/>
    <d v="2019-08-27T00:00:00"/>
    <n v="222224"/>
    <n v="5852.11"/>
    <n v="17471.39"/>
    <n v="245547.5"/>
  </r>
  <r>
    <s v="S"/>
    <x v="97"/>
    <s v="THIEF RIVER FALLS"/>
    <s v="Reconstr: Aprons, Taxiways &amp; Construct Perimeter Road"/>
    <d v="2019-10-01T00:00:00"/>
    <n v="531422"/>
    <n v="13998.21"/>
    <n v="52044.79"/>
    <n v="597465"/>
  </r>
  <r>
    <s v="S"/>
    <x v="97"/>
    <s v="THIEF RIVER FALLS"/>
    <s v="Reconstr: Aprons, Taxiways &amp; Construct Perimeter Road"/>
    <d v="2019-10-15T00:00:00"/>
    <n v="940966"/>
    <n v="24778.65"/>
    <n v="70868"/>
    <n v="1036612.65"/>
  </r>
  <r>
    <s v="S"/>
    <x v="97"/>
    <s v="THIEF RIVER FALLS"/>
    <s v="Reconstr: Aprons, Taxiways &amp; Construct Perimeter Road"/>
    <d v="2019-11-26T00:00:00"/>
    <n v="530894"/>
    <n v="14089.32"/>
    <n v="52380"/>
    <n v="597363.31999999995"/>
  </r>
  <r>
    <s v="S"/>
    <x v="97"/>
    <s v="THIEF RIVER FALLS"/>
    <s v="Reconstr: Aprons, Taxiways &amp; Construct Perimeter Road"/>
    <d v="2020-12-18T00:00:00"/>
    <n v="100651"/>
    <n v="7565.19"/>
    <n v="29784.49"/>
    <n v="138000.68"/>
  </r>
  <r>
    <s v="S"/>
    <x v="97"/>
    <s v="THIEF RIVER FALLS"/>
    <s v="Toro Z Master 7500 Series Mower w/Rear Discharge Deck"/>
    <d v="2018-10-31T00:00:00"/>
    <n v="0"/>
    <n v="15442.86"/>
    <n v="6618.37"/>
    <n v="22061.23"/>
  </r>
  <r>
    <s v="S"/>
    <x v="97"/>
    <s v="THIEF RIVER FALLS"/>
    <s v="Toro Z Master 7500 Series Mower w/Rear Discharge Deck"/>
    <d v="2018-10-31T00:00:00"/>
    <n v="0"/>
    <n v="0.01"/>
    <n v="0"/>
    <n v="0.01"/>
  </r>
  <r>
    <s v="S"/>
    <x v="97"/>
    <s v="THIEF RIVER FALLS"/>
    <s v="Master Plan/ALP &amp; Exhibit 'A' Update"/>
    <d v="2020-05-06T00:00:00"/>
    <n v="86364"/>
    <n v="4798"/>
    <n v="4798"/>
    <n v="95960"/>
  </r>
  <r>
    <s v="S"/>
    <x v="97"/>
    <s v="THIEF RIVER FALLS"/>
    <s v="Master Plan/ALP &amp; Exhibit 'A' Update"/>
    <d v="2020-12-09T00:00:00"/>
    <n v="225625"/>
    <n v="5937.53"/>
    <n v="5938.47"/>
    <n v="237501"/>
  </r>
  <r>
    <s v="S"/>
    <x v="97"/>
    <s v="THIEF RIVER FALLS"/>
    <s v="CAREs - ACT"/>
    <d v="2021-03-03T00:00:00"/>
    <n v="30000"/>
    <n v="0"/>
    <n v="0"/>
    <n v="30000"/>
  </r>
  <r>
    <s v="S"/>
    <x v="97"/>
    <s v="THIEF RIVER FALLS"/>
    <s v="LAND"/>
    <d v="1953-03-10T00:00:00"/>
    <n v="527.25"/>
    <n v="0"/>
    <n v="0"/>
    <n v="527.25"/>
  </r>
  <r>
    <s v="S"/>
    <x v="97"/>
    <s v="THIEF RIVER FALLS"/>
    <s v="LAND"/>
    <d v="1965-02-23T00:00:00"/>
    <n v="10767.88"/>
    <n v="0"/>
    <n v="0"/>
    <n v="10767.88"/>
  </r>
  <r>
    <s v="S"/>
    <x v="97"/>
    <s v="THIEF RIVER FALLS"/>
    <s v="LAND"/>
    <d v="1967-09-07T00:00:00"/>
    <n v="3686.35"/>
    <n v="0"/>
    <n v="0"/>
    <n v="3686.35"/>
  </r>
  <r>
    <s v="S"/>
    <x v="98"/>
    <s v="TRACY"/>
    <s v="GRADE/DRAIN/SEED/WATER/SEWER"/>
    <d v="1949-09-30T00:00:00"/>
    <n v="21628.13"/>
    <n v="10525.26"/>
    <n v="11129.16"/>
    <n v="43282.55"/>
  </r>
  <r>
    <s v="S"/>
    <x v="98"/>
    <s v="TRACY"/>
    <s v="POWER LINE"/>
    <d v="1948-12-31T00:00:00"/>
    <n v="2273.9699999999998"/>
    <n v="1136.99"/>
    <n v="1136.99"/>
    <n v="4547.95"/>
  </r>
  <r>
    <s v="S"/>
    <x v="98"/>
    <s v="TRACY"/>
    <s v="BITUMINOUS APRON"/>
    <d v="1949-04-12T00:00:00"/>
    <n v="0"/>
    <n v="570.04"/>
    <n v="0"/>
    <n v="570.04"/>
  </r>
  <r>
    <s v="S"/>
    <x v="98"/>
    <s v="TRACY"/>
    <s v="EXT WNW-ESE STRIP"/>
    <d v="1969-01-07T00:00:00"/>
    <n v="0"/>
    <n v="13086.37"/>
    <n v="13086.37"/>
    <n v="26172.74"/>
  </r>
  <r>
    <s v="S"/>
    <x v="98"/>
    <s v="TRACY"/>
    <s v="SURF AND LIGHT WNW-ESE"/>
    <d v="1970-10-28T00:00:00"/>
    <n v="0"/>
    <n v="49791.83"/>
    <n v="24895.919999999998"/>
    <n v="74687.75"/>
  </r>
  <r>
    <s v="S"/>
    <x v="98"/>
    <s v="TRACY"/>
    <s v="BITUMINOUS SURFACE TREATMENT"/>
    <d v="1971-12-27T00:00:00"/>
    <n v="0"/>
    <n v="3357.8"/>
    <n v="1678.9"/>
    <n v="5036.7000000000007"/>
  </r>
  <r>
    <s v="S"/>
    <x v="98"/>
    <s v="TRACY"/>
    <s v="SLURRY SEAL COAT"/>
    <d v="1976-09-27T00:00:00"/>
    <n v="0"/>
    <n v="10780"/>
    <n v="5390"/>
    <n v="16170"/>
  </r>
  <r>
    <s v="S"/>
    <x v="98"/>
    <s v="TRACY"/>
    <s v="BIT. RECONST., DRAINAGE, F.FAC"/>
    <d v="1991-10-15T00:00:00"/>
    <n v="0"/>
    <n v="42101.37"/>
    <n v="21050.68"/>
    <n v="63152.05"/>
  </r>
  <r>
    <s v="S"/>
    <x v="98"/>
    <s v="TRACY"/>
    <s v="BIT. RECONST., DRAINAGE, F.FAC"/>
    <d v="1991-11-21T00:00:00"/>
    <n v="0"/>
    <n v="271230.78000000003"/>
    <n v="135615.35999999999"/>
    <n v="406846.14"/>
  </r>
  <r>
    <s v="S"/>
    <x v="98"/>
    <s v="TRACY"/>
    <s v="BIT. RECONST., DRAINAGE, F.FAC"/>
    <d v="1992-06-23T00:00:00"/>
    <n v="0"/>
    <n v="16384.73"/>
    <n v="8192.3700000000008"/>
    <n v="24577.1"/>
  </r>
  <r>
    <s v="S"/>
    <x v="98"/>
    <s v="TRACY"/>
    <s v="BIT. RECONST., DRAINAGE, F.FAC"/>
    <d v="1993-07-14T00:00:00"/>
    <n v="0"/>
    <n v="54548.63"/>
    <n v="27274.32"/>
    <n v="81822.95"/>
  </r>
  <r>
    <s v="S"/>
    <x v="98"/>
    <s v="TRACY"/>
    <s v="BIT. RECONST., DRAINAGE, F.FAC"/>
    <d v="1994-06-27T00:00:00"/>
    <n v="0"/>
    <n v="26983.68"/>
    <n v="13491.86"/>
    <n v="40475.54"/>
  </r>
  <r>
    <s v="S"/>
    <x v="98"/>
    <s v="TRACY"/>
    <s v="BIT. RECONST., DRAINAGE, F.FAC"/>
    <d v="1995-01-04T00:00:00"/>
    <n v="0"/>
    <n v="6144.73"/>
    <n v="3072.37"/>
    <n v="9217.0999999999985"/>
  </r>
  <r>
    <s v="S"/>
    <x v="98"/>
    <s v="TRACY"/>
    <s v="SOD RUNWAY MARKERS (40)"/>
    <d v="1992-09-23T00:00:00"/>
    <n v="0"/>
    <n v="3550.13"/>
    <n v="2375.0700000000002"/>
    <n v="5925.2000000000007"/>
  </r>
  <r>
    <s v="S"/>
    <x v="98"/>
    <s v="TRACY"/>
    <s v="SOD RUNWAY MARKERS (40)"/>
    <d v="1992-09-23T00:00:00"/>
    <n v="0"/>
    <n v="1200"/>
    <n v="0"/>
    <n v="1200"/>
  </r>
  <r>
    <s v="S"/>
    <x v="98"/>
    <s v="TRACY"/>
    <s v="BIFOLD HANGAR DOOR"/>
    <d v="1994-06-27T00:00:00"/>
    <n v="0"/>
    <n v="6235.27"/>
    <n v="3117.63"/>
    <n v="9352.9000000000015"/>
  </r>
  <r>
    <s v="S"/>
    <x v="98"/>
    <s v="TRACY"/>
    <s v="STORMW. POLLUTION PREV. PLAN"/>
    <d v="1994-04-05T00:00:00"/>
    <n v="0"/>
    <n v="1153.49"/>
    <n v="576.75"/>
    <n v="1730.24"/>
  </r>
  <r>
    <s v="S"/>
    <x v="98"/>
    <s v="TRACY"/>
    <s v="STORMW. POLLUTION PREV. PLAN"/>
    <d v="1994-06-27T00:00:00"/>
    <n v="0"/>
    <n v="2805.57"/>
    <n v="1402.78"/>
    <n v="4208.3500000000004"/>
  </r>
  <r>
    <s v="S"/>
    <x v="98"/>
    <s v="TRACY"/>
    <s v="STORMW. POLLUTION PREV. PLAN"/>
    <d v="1994-07-07T00:00:00"/>
    <n v="0"/>
    <n v="376.17"/>
    <n v="188.08"/>
    <n v="564.25"/>
  </r>
  <r>
    <s v="S"/>
    <x v="98"/>
    <s v="TRACY"/>
    <s v="AIRPORT BEACON REFURBISHMENT"/>
    <d v="1996-10-17T00:00:00"/>
    <n v="0"/>
    <n v="3660"/>
    <n v="1830"/>
    <n v="5490"/>
  </r>
  <r>
    <s v="S"/>
    <x v="98"/>
    <s v="TRACY"/>
    <s v="Crack Mill &amp; Fill"/>
    <d v="2001-01-24T00:00:00"/>
    <n v="0"/>
    <n v="17263.46"/>
    <n v="11508.97"/>
    <n v="28772.43"/>
  </r>
  <r>
    <s v="S"/>
    <x v="98"/>
    <s v="TRACY"/>
    <s v="OVERLAY RWY 11/29, TWY, &amp; APRON"/>
    <d v="2002-01-08T00:00:00"/>
    <n v="98813"/>
    <n v="0"/>
    <n v="10981.16"/>
    <n v="109794.16"/>
  </r>
  <r>
    <s v="S"/>
    <x v="98"/>
    <s v="TRACY"/>
    <s v="OVERLAY RWY 11/29, TWY, &amp; APRON"/>
    <d v="2002-09-23T00:00:00"/>
    <n v="2044"/>
    <n v="0"/>
    <n v="1185.8399999999999"/>
    <n v="3229.84"/>
  </r>
  <r>
    <s v="S"/>
    <x v="98"/>
    <s v="TRACY"/>
    <s v="OVERLAY RWY 11/29, TWY, &amp; APRON"/>
    <d v="2002-09-23T00:00:00"/>
    <n v="9600"/>
    <n v="0"/>
    <n v="0"/>
    <n v="9600"/>
  </r>
  <r>
    <s v="S"/>
    <x v="98"/>
    <s v="TRACY"/>
    <s v="OVERLAY RWY 11/29, TWY, &amp; APRON"/>
    <d v="2003-05-14T00:00:00"/>
    <n v="382"/>
    <n v="0"/>
    <n v="42.44"/>
    <n v="424.44"/>
  </r>
  <r>
    <s v="S"/>
    <x v="98"/>
    <s v="TRACY"/>
    <s v="OVERLAY RWY 11/29, TWY, &amp; APRON"/>
    <d v="2003-05-23T00:00:00"/>
    <n v="101"/>
    <n v="0"/>
    <n v="117.91"/>
    <n v="218.91"/>
  </r>
  <r>
    <s v="S"/>
    <x v="98"/>
    <s v="TRACY"/>
    <s v="2.PILOT CONTROLLED LIGHTING Rwy 11/29"/>
    <d v="2004-07-29T00:00:00"/>
    <n v="585"/>
    <n v="0"/>
    <n v="65"/>
    <n v="650"/>
  </r>
  <r>
    <s v="S"/>
    <x v="98"/>
    <s v="TRACY"/>
    <s v="2.PILOT CONTROLLED LIGHTING Rwy 11/29"/>
    <d v="2005-08-24T00:00:00"/>
    <n v="7515"/>
    <n v="0"/>
    <n v="835"/>
    <n v="8350"/>
  </r>
  <r>
    <s v="S"/>
    <x v="98"/>
    <s v="TRACY"/>
    <s v="2.PILOT CONTROLLED LIGHTING Rwy 11/29"/>
    <d v="2005-08-24T00:00:00"/>
    <n v="166"/>
    <n v="0"/>
    <n v="0"/>
    <n v="166"/>
  </r>
  <r>
    <s v="S"/>
    <x v="98"/>
    <s v="TRACY"/>
    <s v="PURCHASE MOWER"/>
    <d v="2005-09-15T00:00:00"/>
    <n v="0"/>
    <n v="14104.86"/>
    <n v="6044.94"/>
    <n v="20149.8"/>
  </r>
  <r>
    <s v="S"/>
    <x v="98"/>
    <s v="TRACY"/>
    <s v="ALP 03-04"/>
    <d v="2005-07-27T00:00:00"/>
    <n v="39116"/>
    <n v="0"/>
    <n v="2059"/>
    <n v="41175"/>
  </r>
  <r>
    <s v="S"/>
    <x v="98"/>
    <s v="TRACY"/>
    <s v="ALP 03-04"/>
    <d v="2006-07-25T00:00:00"/>
    <n v="1043"/>
    <n v="0"/>
    <n v="55"/>
    <n v="1098"/>
  </r>
  <r>
    <s v="S"/>
    <x v="98"/>
    <s v="TRACY"/>
    <s v="ALP 03-04"/>
    <d v="2008-02-08T00:00:00"/>
    <n v="1996"/>
    <n v="0"/>
    <n v="439"/>
    <n v="2435"/>
  </r>
  <r>
    <s v="S"/>
    <x v="98"/>
    <s v="TRACY"/>
    <s v="ALP 03-04"/>
    <d v="2008-08-14T00:00:00"/>
    <n v="10000"/>
    <n v="0"/>
    <n v="192"/>
    <n v="10192"/>
  </r>
  <r>
    <s v="S"/>
    <x v="98"/>
    <s v="TRACY"/>
    <s v="Twys &amp; Hangar Txln 04-05"/>
    <d v="2006-01-17T00:00:00"/>
    <n v="145413"/>
    <n v="0"/>
    <n v="7654.79"/>
    <n v="153067.79"/>
  </r>
  <r>
    <s v="S"/>
    <x v="98"/>
    <s v="TRACY"/>
    <s v="Twys &amp; Hangar Txln 04-05"/>
    <d v="2006-04-20T00:00:00"/>
    <n v="4207"/>
    <n v="0"/>
    <n v="746.21"/>
    <n v="4953.21"/>
  </r>
  <r>
    <s v="S"/>
    <x v="98"/>
    <s v="TRACY"/>
    <s v="Twys &amp; Hangar Txln 04-05"/>
    <d v="2007-05-30T00:00:00"/>
    <n v="10000"/>
    <n v="0"/>
    <n v="0"/>
    <n v="10000"/>
  </r>
  <r>
    <s v="S"/>
    <x v="98"/>
    <s v="TRACY"/>
    <s v="Twys &amp; Hangar Txln 04-05"/>
    <d v="2007-06-27T00:00:00"/>
    <n v="18663"/>
    <n v="0"/>
    <n v="983.48"/>
    <n v="19646.48"/>
  </r>
  <r>
    <s v="S"/>
    <x v="98"/>
    <s v="TRACY"/>
    <s v="Fence, Crack Repair, Seal Coat 05-06"/>
    <d v="2007-01-24T00:00:00"/>
    <n v="76450"/>
    <n v="0"/>
    <n v="4210.2700000000004"/>
    <n v="80660.27"/>
  </r>
  <r>
    <s v="S"/>
    <x v="98"/>
    <s v="TRACY"/>
    <s v="Fence, Crack Repair, Seal Coat 05-06"/>
    <d v="2008-03-25T00:00:00"/>
    <n v="1000"/>
    <n v="0"/>
    <n v="0"/>
    <n v="1000"/>
  </r>
  <r>
    <s v="S"/>
    <x v="98"/>
    <s v="TRACY"/>
    <s v="Fence, Crack Repair, Seal Coat 05-06"/>
    <d v="2008-07-11T00:00:00"/>
    <n v="9000"/>
    <n v="0"/>
    <n v="339.73"/>
    <n v="9339.73"/>
  </r>
  <r>
    <s v="S"/>
    <x v="98"/>
    <s v="TRACY"/>
    <s v="Fence, Crack Repair, Seal Coat 05-06"/>
    <d v="2008-07-11T00:00:00"/>
    <n v="9584"/>
    <n v="0"/>
    <n v="0"/>
    <n v="9584"/>
  </r>
  <r>
    <s v="S"/>
    <x v="98"/>
    <s v="TRACY"/>
    <s v="Rehab A/D Bldg - Eng &amp; Const"/>
    <d v="2010-10-22T00:00:00"/>
    <n v="44862"/>
    <n v="0"/>
    <n v="2888"/>
    <n v="47750"/>
  </r>
  <r>
    <s v="S"/>
    <x v="98"/>
    <s v="TRACY"/>
    <s v="Rehab A/D Bldg - Eng &amp; Const"/>
    <d v="2011-08-11T00:00:00"/>
    <n v="10000"/>
    <n v="0"/>
    <n v="0"/>
    <n v="10000"/>
  </r>
  <r>
    <s v="S"/>
    <x v="98"/>
    <s v="TRACY"/>
    <s v="Rehab A/D Bldg - Eng &amp; Const"/>
    <d v="2013-01-18T00:00:00"/>
    <n v="6356"/>
    <n v="0"/>
    <n v="334"/>
    <n v="6690"/>
  </r>
  <r>
    <s v="S"/>
    <x v="98"/>
    <s v="TRACY"/>
    <s v="Repair Water Line"/>
    <d v="2011-07-28T00:00:00"/>
    <n v="0"/>
    <n v="12320"/>
    <n v="5280"/>
    <n v="17600"/>
  </r>
  <r>
    <s v="S"/>
    <x v="98"/>
    <s v="TRACY"/>
    <s v="Rehab rwy 11-29;Inst tiedowns;Repl WC;fu"/>
    <d v="2012-11-07T00:00:00"/>
    <n v="28418"/>
    <n v="0"/>
    <n v="3158"/>
    <n v="31576"/>
  </r>
  <r>
    <s v="S"/>
    <x v="98"/>
    <s v="TRACY"/>
    <s v="Rehab rwy 11-29;Inst tiedowns;Repl WC;fu"/>
    <d v="2012-11-14T00:00:00"/>
    <n v="61278"/>
    <n v="0"/>
    <n v="6810.07"/>
    <n v="68088.070000000007"/>
  </r>
  <r>
    <s v="S"/>
    <x v="98"/>
    <s v="TRACY"/>
    <s v="Rehab rwy 11-29;Inst tiedowns;Repl WC;fu"/>
    <d v="2012-12-26T00:00:00"/>
    <n v="62978"/>
    <n v="0"/>
    <n v="6997.1"/>
    <n v="69975.100000000006"/>
  </r>
  <r>
    <s v="S"/>
    <x v="98"/>
    <s v="TRACY"/>
    <s v="Rehab rwy 11-29;Inst tiedowns;Repl WC;fu"/>
    <d v="2013-01-25T00:00:00"/>
    <n v="1866"/>
    <n v="0"/>
    <n v="207.61"/>
    <n v="2073.61"/>
  </r>
  <r>
    <s v="S"/>
    <x v="98"/>
    <s v="TRACY"/>
    <s v="Rehab rwy 11-29;Inst tiedowns;Repl WC;fu"/>
    <d v="2013-02-28T00:00:00"/>
    <n v="949"/>
    <n v="0"/>
    <n v="105.35"/>
    <n v="1054.3499999999999"/>
  </r>
  <r>
    <s v="S"/>
    <x v="98"/>
    <s v="TRACY"/>
    <s v="Rehab rwy 11-29;Inst tiedowns;Repl WC;fu"/>
    <d v="2013-03-22T00:00:00"/>
    <n v="29029"/>
    <n v="0"/>
    <n v="5501.87"/>
    <n v="34530.870000000003"/>
  </r>
  <r>
    <s v="S"/>
    <x v="98"/>
    <s v="TRACY"/>
    <s v="Rehab rwy 11-29;Inst tiedowns;Repl WC;fu"/>
    <d v="2014-06-10T00:00:00"/>
    <n v="43496"/>
    <n v="0"/>
    <n v="0"/>
    <n v="43496"/>
  </r>
  <r>
    <s v="S"/>
    <x v="98"/>
    <s v="TRACY"/>
    <s v="Airfield lighting upgrade"/>
    <d v="2015-11-18T00:00:00"/>
    <n v="80330"/>
    <n v="4462.8500000000004"/>
    <n v="4464.2299999999996"/>
    <n v="89257.08"/>
  </r>
  <r>
    <s v="S"/>
    <x v="98"/>
    <s v="TRACY"/>
    <s v="Airfield lighting upgrade"/>
    <d v="2016-03-14T00:00:00"/>
    <n v="80663"/>
    <n v="4697.03"/>
    <n v="4696.3900000000003"/>
    <n v="90056.42"/>
  </r>
  <r>
    <s v="S"/>
    <x v="98"/>
    <s v="TRACY"/>
    <s v="Airfield lighting upgrade"/>
    <d v="2016-08-18T00:00:00"/>
    <n v="14380"/>
    <n v="583.13"/>
    <n v="583.48"/>
    <n v="15546.609999999999"/>
  </r>
  <r>
    <s v="S"/>
    <x v="98"/>
    <s v="TRACY"/>
    <s v="Airfield lighting upgrade"/>
    <d v="2016-08-18T00:00:00"/>
    <n v="-10496"/>
    <n v="-583.13"/>
    <n v="-583.48"/>
    <n v="-11662.609999999999"/>
  </r>
  <r>
    <s v="S"/>
    <x v="98"/>
    <s v="TRACY"/>
    <s v="Airfield lighting upgrade"/>
    <d v="2016-08-18T00:00:00"/>
    <n v="-3884"/>
    <n v="0"/>
    <n v="0"/>
    <n v="-3884"/>
  </r>
  <r>
    <s v="S"/>
    <x v="98"/>
    <s v="TRACY"/>
    <s v="Airfield lighting upgrade"/>
    <d v="2016-11-21T00:00:00"/>
    <n v="14380"/>
    <n v="583.13"/>
    <n v="583.48"/>
    <n v="15546.609999999999"/>
  </r>
  <r>
    <s v="S"/>
    <x v="98"/>
    <s v="TRACY"/>
    <s v="Update Master Plan/ALP"/>
    <d v="2018-05-10T00:00:00"/>
    <n v="115473"/>
    <n v="6415.2"/>
    <n v="6415.86"/>
    <n v="128304.06"/>
  </r>
  <r>
    <s v="S"/>
    <x v="98"/>
    <s v="TRACY"/>
    <s v="Update Master Plan/ALP"/>
    <d v="2019-11-05T00:00:00"/>
    <n v="9793"/>
    <n v="544.04"/>
    <n v="543.66999999999996"/>
    <n v="10880.710000000001"/>
  </r>
  <r>
    <s v="S"/>
    <x v="98"/>
    <s v="TRACY"/>
    <s v="Update Master Plan/ALP"/>
    <d v="2020-05-16T00:00:00"/>
    <n v="54293"/>
    <n v="3016.3"/>
    <n v="3016.6"/>
    <n v="60325.9"/>
  </r>
  <r>
    <s v="S"/>
    <x v="98"/>
    <s v="TRACY"/>
    <s v="Update Master Plan/ALP"/>
    <d v="2020-08-20T00:00:00"/>
    <n v="64805"/>
    <n v="3600.28"/>
    <n v="3600.45"/>
    <n v="72005.73"/>
  </r>
  <r>
    <s v="S"/>
    <x v="98"/>
    <s v="TRACY"/>
    <s v="Update Master Plan/ALP"/>
    <d v="2021-01-20T00:00:00"/>
    <n v="19251"/>
    <n v="1069.51"/>
    <n v="1069.6099999999999"/>
    <n v="21390.12"/>
  </r>
  <r>
    <s v="S"/>
    <x v="98"/>
    <s v="TRACY"/>
    <s v="Update Master Plan/ALP"/>
    <d v="2021-02-12T00:00:00"/>
    <n v="9708"/>
    <n v="539.32000000000005"/>
    <n v="539.02"/>
    <n v="10786.34"/>
  </r>
  <r>
    <s v="S"/>
    <x v="98"/>
    <s v="TRACY"/>
    <s v="Reconstruct GA Apron"/>
    <d v="2019-11-26T00:00:00"/>
    <n v="21906"/>
    <n v="1217.04"/>
    <n v="1217.72"/>
    <n v="24340.760000000002"/>
  </r>
  <r>
    <s v="S"/>
    <x v="98"/>
    <s v="TRACY"/>
    <s v="Reconstruct GA Apron"/>
    <d v="2020-08-20T00:00:00"/>
    <n v="331779"/>
    <n v="20310.400000000001"/>
    <n v="20598.28"/>
    <n v="372687.68000000005"/>
  </r>
  <r>
    <s v="S"/>
    <x v="99"/>
    <s v="TYLER"/>
    <s v="---Tyler---LEVELING/SEEDING/MARKERS"/>
    <d v="1948-01-16T00:00:00"/>
    <n v="0"/>
    <n v="239.69"/>
    <n v="839.69"/>
    <n v="1079.3800000000001"/>
  </r>
  <r>
    <s v="S"/>
    <x v="99"/>
    <s v="TYLER"/>
    <s v="CROWN, GRADE RUNWAY; DRAINAGE."/>
    <d v="1998-02-05T00:00:00"/>
    <n v="0"/>
    <n v="14456.11"/>
    <n v="7228.06"/>
    <n v="21684.170000000002"/>
  </r>
  <r>
    <s v="S"/>
    <x v="99"/>
    <s v="TYLER"/>
    <s v="CROWN, GRADE RUNWAY; DRAINAGE."/>
    <d v="1998-12-16T00:00:00"/>
    <n v="0"/>
    <n v="22859.360000000001"/>
    <n v="11429.68"/>
    <n v="34289.040000000001"/>
  </r>
  <r>
    <s v="S"/>
    <x v="99"/>
    <s v="TYLER"/>
    <s v="CROWN, GRADE RUNWAY; DRAINAGE."/>
    <d v="2003-06-26T00:00:00"/>
    <n v="0"/>
    <n v="499.37"/>
    <n v="249.68"/>
    <n v="749.05"/>
  </r>
  <r>
    <s v="S"/>
    <x v="99"/>
    <s v="TYLER"/>
    <s v="LAND ACQUISITION"/>
    <d v="1998-10-20T00:00:00"/>
    <n v="0"/>
    <n v="4800"/>
    <n v="3200"/>
    <n v="8000"/>
  </r>
  <r>
    <s v="S"/>
    <x v="99"/>
    <s v="TYLER"/>
    <s v="LAND ACQUISITION"/>
    <d v="1998-11-20T00:00:00"/>
    <n v="0"/>
    <n v="5550"/>
    <n v="3700"/>
    <n v="9250"/>
  </r>
  <r>
    <s v="S"/>
    <x v="99"/>
    <s v="TYLER"/>
    <s v="TALS(100%STATE); BEACON(60%-40%ST-LOC)"/>
    <d v="1998-02-05T00:00:00"/>
    <n v="0"/>
    <n v="7918.09"/>
    <n v="0"/>
    <n v="7918.09"/>
  </r>
  <r>
    <s v="S"/>
    <x v="99"/>
    <s v="TYLER"/>
    <s v="Purchase 1600 Turbo Wide Area Mower"/>
    <d v="2002-09-20T00:00:00"/>
    <n v="0"/>
    <n v="21366.52"/>
    <n v="12665"/>
    <n v="34031.520000000004"/>
  </r>
  <r>
    <s v="S"/>
    <x v="99"/>
    <s v="TYLER"/>
    <s v="Wide Area Front Mower"/>
    <d v="2008-07-01T00:00:00"/>
    <n v="0"/>
    <n v="20733.04"/>
    <n v="10364.959999999999"/>
    <n v="31098"/>
  </r>
  <r>
    <s v="S"/>
    <x v="99"/>
    <s v="TYLER"/>
    <s v="John Deere 1600T Mower w/Canopy"/>
    <d v="2012-11-09T00:00:00"/>
    <n v="0"/>
    <n v="23245.31"/>
    <n v="11622.66"/>
    <n v="34867.97"/>
  </r>
  <r>
    <s v="S"/>
    <x v="100"/>
    <s v="WASECA"/>
    <s v="CONST. LAND STRIP"/>
    <d v="1969-11-07T00:00:00"/>
    <n v="0"/>
    <n v="22408.06"/>
    <n v="0"/>
    <n v="22408.06"/>
  </r>
  <r>
    <s v="S"/>
    <x v="100"/>
    <s v="WASECA"/>
    <s v="ADMIN BLDG."/>
    <d v="1973-10-02T00:00:00"/>
    <n v="0"/>
    <n v="10429.92"/>
    <n v="10429.92"/>
    <n v="20859.84"/>
  </r>
  <r>
    <s v="S"/>
    <x v="100"/>
    <s v="WASECA"/>
    <s v="GRANT AMENDMENT GR &amp; PAVE PROJ"/>
    <d v="1986-02-27T00:00:00"/>
    <n v="292427.34000000003"/>
    <n v="68727.350000000006"/>
    <n v="64630.79"/>
    <n v="425785.48000000004"/>
  </r>
  <r>
    <s v="S"/>
    <x v="100"/>
    <s v="WASECA"/>
    <s v="TAXIWAY AND RAMP PAVING"/>
    <d v="1976-06-08T00:00:00"/>
    <n v="0"/>
    <n v="4600"/>
    <n v="4778.5"/>
    <n v="9378.5"/>
  </r>
  <r>
    <s v="S"/>
    <x v="100"/>
    <s v="WASECA"/>
    <s v="FENCING"/>
    <d v="1977-04-20T00:00:00"/>
    <n v="0"/>
    <n v="2866.6"/>
    <n v="716.65"/>
    <n v="3583.25"/>
  </r>
  <r>
    <s v="S"/>
    <x v="100"/>
    <s v="WASECA"/>
    <s v="SLURRY SEAL"/>
    <d v="1977-10-14T00:00:00"/>
    <n v="0"/>
    <n v="18391.62"/>
    <n v="9195.81"/>
    <n v="27587.43"/>
  </r>
  <r>
    <s v="S"/>
    <x v="100"/>
    <s v="WASECA"/>
    <s v="PAVING ENT. ROAD AND HANGAR"/>
    <d v="1980-02-15T00:00:00"/>
    <n v="0"/>
    <n v="25902.97"/>
    <n v="12951.49"/>
    <n v="38854.46"/>
  </r>
  <r>
    <s v="S"/>
    <x v="100"/>
    <s v="WASECA"/>
    <s v="LAND ACQUISITION"/>
    <d v="1983-04-04T00:00:00"/>
    <n v="0"/>
    <n v="23763.599999999999"/>
    <n v="0"/>
    <n v="23763.599999999999"/>
  </r>
  <r>
    <s v="S"/>
    <x v="100"/>
    <s v="WASECA"/>
    <s v="ALP UPDATE , ETC."/>
    <d v="1986-06-03T00:00:00"/>
    <n v="0"/>
    <n v="4000"/>
    <n v="2000"/>
    <n v="6000"/>
  </r>
  <r>
    <s v="S"/>
    <x v="100"/>
    <s v="WASECA"/>
    <s v="CRACK REPAIR &amp; SEAL"/>
    <d v="1988-01-07T00:00:00"/>
    <n v="0"/>
    <n v="30130.38"/>
    <n v="15724.74"/>
    <n v="45855.12"/>
  </r>
  <r>
    <s v="S"/>
    <x v="100"/>
    <s v="WASECA"/>
    <s v="CONSULT SERV-RUNWY EXT ETC DES"/>
    <d v="1989-01-09T00:00:00"/>
    <n v="0"/>
    <n v="33338.080000000002"/>
    <n v="16669.04"/>
    <n v="50007.12"/>
  </r>
  <r>
    <s v="S"/>
    <x v="100"/>
    <s v="WASECA"/>
    <s v="CONSULT SERV-RUNWY EXT ETC DES"/>
    <d v="1989-07-10T00:00:00"/>
    <n v="0"/>
    <n v="13995.87"/>
    <n v="6997.94"/>
    <n v="20993.81"/>
  </r>
  <r>
    <s v="S"/>
    <x v="100"/>
    <s v="WASECA"/>
    <s v="CONSULT SERV-RUNWY EXT ETC DES"/>
    <d v="1989-10-05T00:00:00"/>
    <n v="0"/>
    <n v="4478.6499999999996"/>
    <n v="2239.3200000000002"/>
    <n v="6717.9699999999993"/>
  </r>
  <r>
    <s v="S"/>
    <x v="100"/>
    <s v="WASECA"/>
    <s v="CONSULT SERV-RUNWY EXT ETC DES"/>
    <d v="1991-07-10T00:00:00"/>
    <n v="0"/>
    <n v="3638.93"/>
    <n v="1819.46"/>
    <n v="5458.3899999999994"/>
  </r>
  <r>
    <s v="S"/>
    <x v="100"/>
    <s v="WASECA"/>
    <s v="CONSULT SERV-RUNWY EXT ETC DES"/>
    <d v="1996-10-17T00:00:00"/>
    <n v="0"/>
    <n v="1215.1400000000001"/>
    <n v="607.57000000000005"/>
    <n v="1822.71"/>
  </r>
  <r>
    <s v="S"/>
    <x v="100"/>
    <s v="WASECA"/>
    <s v="MOWER REPLACEMENT"/>
    <d v="1990-10-16T00:00:00"/>
    <n v="0"/>
    <n v="5793.33"/>
    <n v="2896.67"/>
    <n v="8690"/>
  </r>
  <r>
    <s v="S"/>
    <x v="100"/>
    <s v="WASECA"/>
    <s v="CRACK REPAIR &amp; SEALCOAT"/>
    <d v="1991-10-19T00:00:00"/>
    <n v="0"/>
    <n v="20000"/>
    <n v="10000"/>
    <n v="30000"/>
  </r>
  <r>
    <s v="S"/>
    <x v="100"/>
    <s v="WASECA"/>
    <s v="AIRCRAFT FUELING FACILITY"/>
    <d v="1992-01-10T00:00:00"/>
    <n v="0"/>
    <n v="58650.96"/>
    <n v="29325.48"/>
    <n v="87976.44"/>
  </r>
  <r>
    <s v="S"/>
    <x v="100"/>
    <s v="WASECA"/>
    <s v="AIRCRAFT FUELING FACILITY"/>
    <d v="1994-01-14T00:00:00"/>
    <n v="0"/>
    <n v="2808.98"/>
    <n v="1404.49"/>
    <n v="4213.47"/>
  </r>
  <r>
    <s v="S"/>
    <x v="100"/>
    <s v="WASECA"/>
    <s v="APRON OVERLAY"/>
    <d v="1992-12-16T00:00:00"/>
    <n v="0"/>
    <n v="20367.87"/>
    <n v="10183.93"/>
    <n v="30551.8"/>
  </r>
  <r>
    <s v="S"/>
    <x v="100"/>
    <s v="WASECA"/>
    <s v="AIRPORT PAINT STRIPING"/>
    <d v="1996-12-18T00:00:00"/>
    <n v="0"/>
    <n v="1634.28"/>
    <n v="817.14"/>
    <n v="2451.42"/>
  </r>
  <r>
    <s v="S"/>
    <x v="100"/>
    <s v="WASECA"/>
    <s v="RWY, TWY, TLN RECLAIMATION &amp; SURFACING"/>
    <d v="2000-01-05T00:00:00"/>
    <n v="201773"/>
    <n v="25000"/>
    <n v="57000"/>
    <n v="283773"/>
  </r>
  <r>
    <s v="S"/>
    <x v="100"/>
    <s v="WASECA"/>
    <s v="RWY, TWY, TLN RECLAIMATION &amp; SURFACING"/>
    <d v="2000-01-27T00:00:00"/>
    <n v="28346"/>
    <n v="0"/>
    <n v="0"/>
    <n v="28346"/>
  </r>
  <r>
    <s v="S"/>
    <x v="100"/>
    <s v="WASECA"/>
    <s v="RWY, TWY, TLN RECLAIMATION &amp; SURFACING"/>
    <d v="2000-08-10T00:00:00"/>
    <n v="22512"/>
    <n v="0"/>
    <n v="0"/>
    <n v="22512"/>
  </r>
  <r>
    <s v="S"/>
    <x v="100"/>
    <s v="WASECA"/>
    <s v="RWY, TWY, TLN RECLAIMATION &amp; SURFACING"/>
    <d v="2000-09-19T00:00:00"/>
    <n v="36369"/>
    <n v="0"/>
    <n v="0"/>
    <n v="36369"/>
  </r>
  <r>
    <s v="S"/>
    <x v="100"/>
    <s v="WASECA"/>
    <s v="RWY, TWY, TLN RECLAIMATION &amp; SURFACING"/>
    <d v="2000-09-26T00:00:00"/>
    <n v="25977"/>
    <n v="0"/>
    <n v="0"/>
    <n v="25977"/>
  </r>
  <r>
    <s v="S"/>
    <x v="100"/>
    <s v="WASECA"/>
    <s v="RWY, TWY, TLN RECLAIMATION &amp; SURFACING"/>
    <d v="2000-12-18T00:00:00"/>
    <n v="0"/>
    <n v="16280.81"/>
    <n v="20656.810000000001"/>
    <n v="36937.620000000003"/>
  </r>
  <r>
    <s v="S"/>
    <x v="100"/>
    <s v="WASECA"/>
    <s v="ALP Update AIP-02"/>
    <d v="2003-07-08T00:00:00"/>
    <n v="28768"/>
    <n v="0"/>
    <n v="3197.05"/>
    <n v="31965.05"/>
  </r>
  <r>
    <s v="S"/>
    <x v="100"/>
    <s v="WASECA"/>
    <s v="ALP Update AIP-02"/>
    <d v="2003-11-12T00:00:00"/>
    <n v="15491"/>
    <n v="0"/>
    <n v="1720.95"/>
    <n v="17211.95"/>
  </r>
  <r>
    <s v="S"/>
    <x v="100"/>
    <s v="WASECA"/>
    <s v="ALP Update AIP-02"/>
    <d v="2004-11-30T00:00:00"/>
    <n v="651"/>
    <n v="0"/>
    <n v="72"/>
    <n v="723"/>
  </r>
  <r>
    <s v="S"/>
    <x v="100"/>
    <s v="WASECA"/>
    <s v="Mower"/>
    <d v="2002-11-27T00:00:00"/>
    <n v="0"/>
    <n v="24000"/>
    <n v="16000"/>
    <n v="40000"/>
  </r>
  <r>
    <s v="S"/>
    <x v="100"/>
    <s v="WASECA"/>
    <s v="Mower"/>
    <d v="2003-04-03T00:00:00"/>
    <n v="0"/>
    <n v="2563.23"/>
    <n v="1708.82"/>
    <n v="4272.05"/>
  </r>
  <r>
    <s v="S"/>
    <x v="100"/>
    <s v="WASECA"/>
    <s v="Rehab Beacon AIP-03"/>
    <d v="2004-08-10T00:00:00"/>
    <n v="6658"/>
    <n v="0"/>
    <n v="740.08"/>
    <n v="7398.08"/>
  </r>
  <r>
    <s v="S"/>
    <x v="100"/>
    <s v="WASECA"/>
    <s v="Rehab Beacon AIP-03"/>
    <d v="2004-11-30T00:00:00"/>
    <n v="1532"/>
    <n v="0"/>
    <n v="169.92"/>
    <n v="1701.92"/>
  </r>
  <r>
    <s v="S"/>
    <x v="100"/>
    <s v="WASECA"/>
    <s v="Ob. Rm., Ent. Rd., Bdg Area, Lts 04-05"/>
    <d v="2006-10-19T00:00:00"/>
    <n v="73220"/>
    <n v="0"/>
    <n v="3854.85"/>
    <n v="77074.850000000006"/>
  </r>
  <r>
    <s v="S"/>
    <x v="100"/>
    <s v="WASECA"/>
    <s v="Ob. Rm., Ent. Rd., Bdg Area, Lts 04-05"/>
    <d v="2006-11-16T00:00:00"/>
    <n v="218638"/>
    <n v="0"/>
    <n v="11507.82"/>
    <n v="230145.82"/>
  </r>
  <r>
    <s v="S"/>
    <x v="100"/>
    <s v="WASECA"/>
    <s v="Ob. Rm., Ent. Rd., Bdg Area, Lts 04-05"/>
    <d v="2008-06-20T00:00:00"/>
    <n v="68724"/>
    <n v="0"/>
    <n v="3616.46"/>
    <n v="72340.460000000006"/>
  </r>
  <r>
    <s v="S"/>
    <x v="100"/>
    <s v="WASECA"/>
    <s v="A/D Building AIP 06-07"/>
    <d v="2007-12-19T00:00:00"/>
    <n v="165571"/>
    <n v="14447.6"/>
    <n v="14908.24"/>
    <n v="194926.84"/>
  </r>
  <r>
    <s v="S"/>
    <x v="100"/>
    <s v="WASECA"/>
    <s v="A/D Building AIP 06-07"/>
    <d v="2008-03-14T00:00:00"/>
    <n v="182895"/>
    <n v="15959.03"/>
    <n v="16465.54"/>
    <n v="215319.57"/>
  </r>
  <r>
    <s v="S"/>
    <x v="100"/>
    <s v="WASECA"/>
    <s v="A/D Building AIP 06-07"/>
    <d v="2011-05-23T00:00:00"/>
    <n v="35439"/>
    <n v="3092.27"/>
    <n v="3188.42"/>
    <n v="41719.689999999995"/>
  </r>
  <r>
    <s v="S"/>
    <x v="100"/>
    <s v="WASECA"/>
    <s v="A/D Building AIP 06-07"/>
    <d v="2011-05-23T00:00:00"/>
    <n v="24492"/>
    <n v="0"/>
    <n v="0"/>
    <n v="24492"/>
  </r>
  <r>
    <s v="S"/>
    <x v="100"/>
    <s v="WASECA"/>
    <s v="Repl Fuel Tnk/Rehab Runwy 15/33 Crk Seal"/>
    <d v="2011-09-16T00:00:00"/>
    <n v="79353"/>
    <n v="0"/>
    <n v="4178.1099999999997"/>
    <n v="83531.11"/>
  </r>
  <r>
    <s v="S"/>
    <x v="100"/>
    <s v="WASECA"/>
    <s v="Repl Fuel Tnk/Rehab Runwy 15/33 Crk Seal"/>
    <d v="2011-12-21T00:00:00"/>
    <n v="69569"/>
    <n v="0"/>
    <n v="3661.6"/>
    <n v="73230.600000000006"/>
  </r>
  <r>
    <s v="S"/>
    <x v="100"/>
    <s v="WASECA"/>
    <s v="Repl Fuel Tnk/Rehab Runwy 15/33 Crk Seal"/>
    <d v="2012-06-06T00:00:00"/>
    <n v="6868"/>
    <n v="0"/>
    <n v="633.64"/>
    <n v="7501.64"/>
  </r>
  <r>
    <s v="S"/>
    <x v="100"/>
    <s v="WASECA"/>
    <s v="Repl Fuel Tnk/Rehab Runwy 15/33 Crk Seal"/>
    <d v="2013-02-12T00:00:00"/>
    <n v="5884"/>
    <n v="0"/>
    <n v="37"/>
    <n v="5921"/>
  </r>
  <r>
    <s v="S"/>
    <x v="100"/>
    <s v="WASECA"/>
    <s v="Rehab Apr/Constr Txwy Ph1-Design  08-11"/>
    <d v="2012-06-06T00:00:00"/>
    <n v="31089"/>
    <n v="0"/>
    <n v="1636.82"/>
    <n v="32725.82"/>
  </r>
  <r>
    <s v="S"/>
    <x v="100"/>
    <s v="WASECA"/>
    <s v="Rehab Apr/Constr Txwy Ph1-Design  08-11"/>
    <d v="2013-02-28T00:00:00"/>
    <n v="29216"/>
    <n v="0"/>
    <n v="1538.17"/>
    <n v="30754.17"/>
  </r>
  <r>
    <s v="S"/>
    <x v="100"/>
    <s v="WASECA"/>
    <s v="Construct Txylane (Phase 2-Const)  09-12"/>
    <d v="2013-01-17T00:00:00"/>
    <n v="123007"/>
    <n v="0"/>
    <n v="14069.69"/>
    <n v="137076.69"/>
  </r>
  <r>
    <s v="S"/>
    <x v="100"/>
    <s v="WASECA"/>
    <s v="Construct Txylane (Phase 2-Const)  09-12"/>
    <d v="2013-01-25T00:00:00"/>
    <n v="177445"/>
    <n v="0"/>
    <n v="19859.32"/>
    <n v="197304.32000000001"/>
  </r>
  <r>
    <s v="S"/>
    <x v="100"/>
    <s v="WASECA"/>
    <s v="Construct Txylane (Phase 2-Const)  09-12"/>
    <d v="2013-10-01T00:00:00"/>
    <n v="14629"/>
    <n v="0"/>
    <n v="1479.87"/>
    <n v="16108.869999999999"/>
  </r>
  <r>
    <s v="S"/>
    <x v="100"/>
    <s v="WASECA"/>
    <s v="Reconstruct Apron"/>
    <d v="2013-12-23T00:00:00"/>
    <n v="22812"/>
    <n v="0"/>
    <n v="2535.64"/>
    <n v="25347.64"/>
  </r>
  <r>
    <s v="S"/>
    <x v="100"/>
    <s v="WASECA"/>
    <s v="Reconstruct Apron"/>
    <d v="2014-08-18T00:00:00"/>
    <n v="157226"/>
    <n v="14776.27"/>
    <n v="11375.16"/>
    <n v="183377.43"/>
  </r>
  <r>
    <s v="S"/>
    <x v="100"/>
    <s v="WASECA"/>
    <s v="Reconstruct Apron"/>
    <d v="2014-12-10T00:00:00"/>
    <n v="285163"/>
    <n v="71503.03"/>
    <n v="34052.769999999997"/>
    <n v="390718.80000000005"/>
  </r>
  <r>
    <s v="S"/>
    <x v="100"/>
    <s v="WASECA"/>
    <s v="Reconstruct Apron"/>
    <d v="2015-02-04T00:00:00"/>
    <n v="25390"/>
    <n v="5129.47"/>
    <n v="3078.6"/>
    <n v="33598.07"/>
  </r>
  <r>
    <s v="S"/>
    <x v="100"/>
    <s v="WASECA"/>
    <s v="Reconstruct Apron"/>
    <d v="2018-09-14T00:00:00"/>
    <n v="31130"/>
    <n v="5163.07"/>
    <n v="2088.1"/>
    <n v="38381.17"/>
  </r>
  <r>
    <s v="S"/>
    <x v="100"/>
    <s v="WASECA"/>
    <s v="Slurry Seal  Runway, Taxiway, and Hangar Apron"/>
    <d v="2014-12-08T00:00:00"/>
    <n v="0"/>
    <n v="10421.18"/>
    <n v="2605.29"/>
    <n v="13026.470000000001"/>
  </r>
  <r>
    <s v="S"/>
    <x v="100"/>
    <s v="WASECA"/>
    <s v="Slurry Seal  Runway, Taxiway, and Hangar Apron"/>
    <d v="2015-02-02T00:00:00"/>
    <n v="0"/>
    <n v="1322.4"/>
    <n v="330.6"/>
    <n v="1653"/>
  </r>
  <r>
    <s v="S"/>
    <x v="100"/>
    <s v="WASECA"/>
    <s v="Slurry Seal  Runway, Taxiway, and Hangar Apron"/>
    <d v="2015-10-05T00:00:00"/>
    <n v="0"/>
    <n v="131423.20000000001"/>
    <n v="32855.800000000003"/>
    <n v="164279"/>
  </r>
  <r>
    <s v="S"/>
    <x v="100"/>
    <s v="WASECA"/>
    <s v="Airport Master Plan"/>
    <d v="2015-12-07T00:00:00"/>
    <n v="49691"/>
    <n v="2760.62"/>
    <n v="2760.74"/>
    <n v="55212.36"/>
  </r>
  <r>
    <s v="S"/>
    <x v="100"/>
    <s v="WASECA"/>
    <s v="Airport Master Plan"/>
    <d v="2016-03-14T00:00:00"/>
    <n v="30924"/>
    <n v="1718.04"/>
    <n v="1718.73"/>
    <n v="34360.770000000004"/>
  </r>
  <r>
    <s v="S"/>
    <x v="100"/>
    <s v="WASECA"/>
    <s v="Airport Master Plan"/>
    <d v="2016-07-12T00:00:00"/>
    <n v="66862"/>
    <n v="3714.52"/>
    <n v="3713.87"/>
    <n v="74290.39"/>
  </r>
  <r>
    <s v="S"/>
    <x v="100"/>
    <s v="WASECA"/>
    <s v="Airport Master Plan"/>
    <d v="2017-02-09T00:00:00"/>
    <n v="39585"/>
    <n v="2199.1999999999998"/>
    <n v="4285.8999999999996"/>
    <n v="46070.1"/>
  </r>
  <r>
    <s v="S"/>
    <x v="100"/>
    <s v="WASECA"/>
    <s v="Airport Master Plan"/>
    <d v="2017-05-25T00:00:00"/>
    <n v="45494"/>
    <n v="2527.44"/>
    <n v="441.39"/>
    <n v="48462.83"/>
  </r>
  <r>
    <s v="S"/>
    <x v="100"/>
    <s v="WASECA"/>
    <s v="Airport Master Plan"/>
    <d v="2017-10-10T00:00:00"/>
    <n v="15686"/>
    <n v="871.46"/>
    <n v="871.73"/>
    <n v="17429.189999999999"/>
  </r>
  <r>
    <s v="S"/>
    <x v="100"/>
    <s v="WASECA"/>
    <s v="Airport Master Plan"/>
    <d v="2018-02-13T00:00:00"/>
    <n v="13226"/>
    <n v="2348.7199999999998"/>
    <n v="2347.64"/>
    <n v="17922.36"/>
  </r>
  <r>
    <s v="S"/>
    <x v="100"/>
    <s v="WASECA"/>
    <s v="Airport Master Plan"/>
    <d v="2020-02-07T00:00:00"/>
    <n v="29052"/>
    <n v="0"/>
    <n v="0"/>
    <n v="29052"/>
  </r>
  <r>
    <s v="S"/>
    <x v="100"/>
    <s v="WASECA"/>
    <s v="Remove Culvert &amp; Replace with RCP"/>
    <d v="2019-05-18T00:00:00"/>
    <n v="272540"/>
    <n v="15414.69"/>
    <n v="15416.07"/>
    <n v="303370.76"/>
  </r>
  <r>
    <s v="S"/>
    <x v="100"/>
    <s v="WASECA"/>
    <s v="Construct FBO Hangar"/>
    <d v="2019-03-04T00:00:00"/>
    <n v="0"/>
    <n v="273737.76"/>
    <n v="117316.18"/>
    <n v="391053.94"/>
  </r>
  <r>
    <s v="S"/>
    <x v="100"/>
    <s v="WASECA"/>
    <s v="Construct FBO Hangar"/>
    <d v="2019-05-10T00:00:00"/>
    <n v="0"/>
    <n v="43508.27"/>
    <n v="18646.400000000001"/>
    <n v="62154.67"/>
  </r>
  <r>
    <s v="S"/>
    <x v="100"/>
    <s v="WASECA"/>
    <s v="Construct FBO Hangar"/>
    <d v="2019-08-12T00:00:00"/>
    <n v="0"/>
    <n v="69062.27"/>
    <n v="29598.11"/>
    <n v="98660.38"/>
  </r>
  <r>
    <s v="S"/>
    <x v="100"/>
    <s v="WASECA"/>
    <s v="Construct FBO Hangar"/>
    <d v="2020-08-28T00:00:00"/>
    <n v="0"/>
    <n v="143919.5"/>
    <n v="61679.79"/>
    <n v="205599.29"/>
  </r>
  <r>
    <s v="S"/>
    <x v="100"/>
    <s v="WASECA"/>
    <s v="Airport Zoning Ordinance Update"/>
    <d v="2019-06-05T00:00:00"/>
    <n v="0"/>
    <n v="3843"/>
    <n v="1647"/>
    <n v="5490"/>
  </r>
  <r>
    <s v="S"/>
    <x v="100"/>
    <s v="WASECA"/>
    <s v="Airport Zoning Ordinance Update"/>
    <d v="2019-08-09T00:00:00"/>
    <n v="0"/>
    <n v="2562"/>
    <n v="1098"/>
    <n v="3660"/>
  </r>
  <r>
    <s v="S"/>
    <x v="100"/>
    <s v="WASECA"/>
    <s v="Airport Zoning Ordinance Update"/>
    <d v="2019-11-19T00:00:00"/>
    <n v="0"/>
    <n v="7686"/>
    <n v="3294"/>
    <n v="10980"/>
  </r>
  <r>
    <s v="S"/>
    <x v="100"/>
    <s v="WASECA"/>
    <s v="Airport Zoning Ordinance Update"/>
    <d v="2020-09-03T00:00:00"/>
    <n v="0"/>
    <n v="6432.3"/>
    <n v="2756.7"/>
    <n v="9189"/>
  </r>
  <r>
    <s v="S"/>
    <x v="100"/>
    <s v="WASECA"/>
    <s v="Airport Zoning Ordinance Update"/>
    <d v="2021-01-21T00:00:00"/>
    <n v="0"/>
    <n v="5365.85"/>
    <n v="2299.65"/>
    <n v="7665.5"/>
  </r>
  <r>
    <s v="S"/>
    <x v="101"/>
    <s v="WELLS"/>
    <s v="CONST. LANDING STRIPS"/>
    <d v="1967-08-25T00:00:00"/>
    <n v="9495.2199999999993"/>
    <n v="12482.69"/>
    <n v="0"/>
    <n v="21977.91"/>
  </r>
  <r>
    <s v="S"/>
    <x v="101"/>
    <s v="WELLS"/>
    <s v="MAINT. EQUIP."/>
    <d v="1973-05-24T00:00:00"/>
    <n v="0"/>
    <n v="357.11"/>
    <n v="377.12"/>
    <n v="734.23"/>
  </r>
  <r>
    <s v="S"/>
    <x v="101"/>
    <s v="WELLS"/>
    <s v="WOODS HD-315 ROTARY MOWER"/>
    <d v="1986-03-28T00:00:00"/>
    <n v="0"/>
    <n v="4350"/>
    <n v="2175"/>
    <n v="6525"/>
  </r>
  <r>
    <s v="S"/>
    <x v="101"/>
    <s v="WELLS"/>
    <s v="SAFETY SIGNING"/>
    <d v="1986-09-25T00:00:00"/>
    <n v="0"/>
    <n v="858.82"/>
    <n v="435"/>
    <n v="1293.8200000000002"/>
  </r>
  <r>
    <s v="S"/>
    <x v="101"/>
    <s v="WELLS"/>
    <s v="AIRPORT TAXIWAY IMPROVEMENT"/>
    <d v="1987-09-29T00:00:00"/>
    <n v="0"/>
    <n v="9800"/>
    <n v="4900"/>
    <n v="14700"/>
  </r>
  <r>
    <s v="S"/>
    <x v="101"/>
    <s v="WELLS"/>
    <s v="MOWER&amp;SNOWBLOWER"/>
    <d v="1988-02-04T00:00:00"/>
    <n v="0"/>
    <n v="8100"/>
    <n v="4050"/>
    <n v="12150"/>
  </r>
  <r>
    <s v="S"/>
    <x v="101"/>
    <s v="WELLS"/>
    <s v="ROTARY MOWER"/>
    <d v="1993-11-22T00:00:00"/>
    <n v="0"/>
    <n v="5330"/>
    <n v="2665"/>
    <n v="7995"/>
  </r>
  <r>
    <s v="S"/>
    <x v="101"/>
    <s v="WELLS"/>
    <s v="STORM WATER POLLUTION PLAN"/>
    <d v="1994-01-13T00:00:00"/>
    <n v="0"/>
    <n v="2618.59"/>
    <n v="1309.3"/>
    <n v="3927.8900000000003"/>
  </r>
  <r>
    <s v="S"/>
    <x v="101"/>
    <s v="WELLS"/>
    <s v="A/D BLDG. APRON &amp; TAXIWAY"/>
    <d v="1996-12-04T00:00:00"/>
    <n v="0"/>
    <n v="64686.400000000001"/>
    <n v="32343.200000000001"/>
    <n v="97029.6"/>
  </r>
  <r>
    <s v="S"/>
    <x v="101"/>
    <s v="WELLS"/>
    <s v="A/D BLDG. APRON &amp; TAXIWAY"/>
    <d v="1996-12-18T00:00:00"/>
    <n v="0"/>
    <n v="47765.61"/>
    <n v="23882.78"/>
    <n v="71648.39"/>
  </r>
  <r>
    <s v="S"/>
    <x v="101"/>
    <s v="WELLS"/>
    <s v="A/D BLDG. APRON &amp; TAXIWAY"/>
    <d v="1997-08-21T00:00:00"/>
    <n v="0"/>
    <n v="5671.65"/>
    <n v="2835.82"/>
    <n v="8507.4699999999993"/>
  </r>
  <r>
    <s v="S"/>
    <x v="101"/>
    <s v="WELLS"/>
    <s v="Maintenance Equipment (JD F-1145 w/mower"/>
    <d v="1999-04-21T00:00:00"/>
    <n v="0"/>
    <n v="5239.8"/>
    <n v="3493.2"/>
    <n v="8733"/>
  </r>
  <r>
    <s v="S"/>
    <x v="101"/>
    <s v="WELLS"/>
    <s v="ALP Update"/>
    <d v="2010-12-17T00:00:00"/>
    <n v="0"/>
    <n v="6775.52"/>
    <n v="1693.88"/>
    <n v="8469.4000000000015"/>
  </r>
  <r>
    <s v="S"/>
    <x v="101"/>
    <s v="WELLS"/>
    <s v="ALP Update"/>
    <d v="2011-05-17T00:00:00"/>
    <n v="0"/>
    <n v="4782.72"/>
    <n v="1195.68"/>
    <n v="5978.4000000000005"/>
  </r>
  <r>
    <s v="S"/>
    <x v="101"/>
    <s v="WELLS"/>
    <s v="ALP Update"/>
    <d v="2011-12-02T00:00:00"/>
    <n v="0"/>
    <n v="7771.92"/>
    <n v="1942.98"/>
    <n v="9714.9"/>
  </r>
  <r>
    <s v="S"/>
    <x v="101"/>
    <s v="WELLS"/>
    <s v="ALP Update"/>
    <d v="2012-06-28T00:00:00"/>
    <n v="0"/>
    <n v="3780"/>
    <n v="945"/>
    <n v="4725"/>
  </r>
  <r>
    <s v="S"/>
    <x v="101"/>
    <s v="WELLS"/>
    <s v="Rehab Apron (Mill &amp; Overlay)"/>
    <d v="2014-12-08T00:00:00"/>
    <n v="0"/>
    <n v="57480.800000000003"/>
    <n v="14370.2"/>
    <n v="71851"/>
  </r>
  <r>
    <s v="S"/>
    <x v="101"/>
    <s v="WELLS"/>
    <s v="New Runway Lighting"/>
    <d v="2019-10-22T00:00:00"/>
    <n v="0"/>
    <n v="153609.10999999999"/>
    <n v="8084.69"/>
    <n v="161693.79999999999"/>
  </r>
  <r>
    <s v="S"/>
    <x v="101"/>
    <s v="WELLS"/>
    <s v="New Runway Lighting"/>
    <d v="2020-03-30T00:00:00"/>
    <n v="0"/>
    <n v="74034.3"/>
    <n v="3896.54"/>
    <n v="77930.84"/>
  </r>
  <r>
    <s v="S"/>
    <x v="101"/>
    <s v="WELLS"/>
    <s v="New Runway Lighting"/>
    <d v="2021-01-29T00:00:00"/>
    <n v="0"/>
    <n v="32692.69"/>
    <n v="1720.67"/>
    <n v="34413.360000000001"/>
  </r>
  <r>
    <s v="S"/>
    <x v="102"/>
    <s v="WINDOM"/>
    <s v="GRADE AND SEED LANDING STRIP"/>
    <d v="1960-12-08T00:00:00"/>
    <n v="0"/>
    <n v="10095.799999999999"/>
    <n v="0"/>
    <n v="10095.799999999999"/>
  </r>
  <r>
    <s v="S"/>
    <x v="102"/>
    <s v="WINDOM"/>
    <s v="EXT. APRON"/>
    <d v="1960-10-10T00:00:00"/>
    <n v="0"/>
    <n v="600"/>
    <n v="300"/>
    <n v="900"/>
  </r>
  <r>
    <s v="S"/>
    <x v="102"/>
    <s v="WINDOM"/>
    <s v="EXT. L.S. - SURFACE &amp; LIGHT RW/LAND DOCU"/>
    <d v="1970-01-01T00:00:00"/>
    <n v="39435.199999999997"/>
    <n v="26578.959999999999"/>
    <n v="13722.72"/>
    <n v="79736.88"/>
  </r>
  <r>
    <s v="S"/>
    <x v="102"/>
    <s v="WINDOM"/>
    <s v="SEAL &amp; MARK"/>
    <d v="1967-11-16T00:00:00"/>
    <n v="0"/>
    <n v="2990.02"/>
    <n v="1495.02"/>
    <n v="4485.04"/>
  </r>
  <r>
    <s v="S"/>
    <x v="102"/>
    <s v="WINDOM"/>
    <s v="HANGAR SITE PREP &amp; RW DRAINAGE"/>
    <d v="1971-01-14T00:00:00"/>
    <n v="0"/>
    <n v="3185.27"/>
    <n v="3185.27"/>
    <n v="6370.54"/>
  </r>
  <r>
    <s v="S"/>
    <x v="102"/>
    <s v="WINDOM"/>
    <s v="ADMIN. OFFICE"/>
    <d v="1972-10-19T00:00:00"/>
    <n v="0"/>
    <n v="2200"/>
    <n v="2205.4"/>
    <n v="4405.3999999999996"/>
  </r>
  <r>
    <s v="S"/>
    <x v="102"/>
    <s v="WINDOM"/>
    <s v="SEAL COAT"/>
    <d v="1971-01-21T00:00:00"/>
    <n v="0"/>
    <n v="3481.37"/>
    <n v="1740.68"/>
    <n v="5222.05"/>
  </r>
  <r>
    <s v="S"/>
    <x v="102"/>
    <s v="WINDOM"/>
    <s v="WATER &amp; SEWAGE"/>
    <d v="1972-10-25T00:00:00"/>
    <n v="0"/>
    <n v="1400"/>
    <n v="1574.2"/>
    <n v="2974.2"/>
  </r>
  <r>
    <s v="S"/>
    <x v="102"/>
    <s v="WINDOM"/>
    <s v="SLURRY SEAL COAT"/>
    <d v="1974-06-10T00:00:00"/>
    <n v="0"/>
    <n v="8936.36"/>
    <n v="4468.1899999999996"/>
    <n v="13404.55"/>
  </r>
  <r>
    <s v="S"/>
    <x v="102"/>
    <s v="WINDOM"/>
    <s v="RUNWAY REPAIR AND SEAL"/>
    <d v="1980-07-20T00:00:00"/>
    <n v="0"/>
    <n v="38355.72"/>
    <n v="19177.86"/>
    <n v="57533.58"/>
  </r>
  <r>
    <s v="S"/>
    <x v="102"/>
    <s v="WINDOM"/>
    <s v="LAND ACQUISITION"/>
    <d v="1982-01-20T00:00:00"/>
    <n v="0"/>
    <n v="17893.68"/>
    <n v="8949.52"/>
    <n v="26843.200000000001"/>
  </r>
  <r>
    <s v="S"/>
    <x v="102"/>
    <s v="WINDOM"/>
    <s v="CONST. BLDG. AREA TW ENT RD PL"/>
    <d v="1982-03-15T00:00:00"/>
    <n v="0"/>
    <n v="79500.52"/>
    <n v="39750.26"/>
    <n v="119250.78"/>
  </r>
  <r>
    <s v="S"/>
    <x v="102"/>
    <s v="WINDOM"/>
    <s v="ELECTRICAL REVISIONS"/>
    <d v="1981-02-09T00:00:00"/>
    <n v="0"/>
    <n v="6439.3"/>
    <n v="3219.65"/>
    <n v="9658.9500000000007"/>
  </r>
  <r>
    <s v="S"/>
    <x v="102"/>
    <s v="WINDOM"/>
    <s v="ELECTRICAL REVISIONS"/>
    <d v="1981-07-27T00:00:00"/>
    <n v="0"/>
    <n v="9831.9599999999991"/>
    <n v="4908.6099999999997"/>
    <n v="14740.57"/>
  </r>
  <r>
    <s v="S"/>
    <x v="102"/>
    <s v="WINDOM"/>
    <s v="SAFETY SIGNS"/>
    <d v="1982-04-22T00:00:00"/>
    <n v="0"/>
    <n v="1610.26"/>
    <n v="539.98"/>
    <n v="2150.2399999999998"/>
  </r>
  <r>
    <s v="S"/>
    <x v="102"/>
    <s v="WINDOM"/>
    <s v="BIT. SEAL COAT"/>
    <d v="1983-10-14T00:00:00"/>
    <n v="0"/>
    <n v="10640.25"/>
    <n v="5320.13"/>
    <n v="15960.380000000001"/>
  </r>
  <r>
    <s v="S"/>
    <x v="102"/>
    <s v="WINDOM"/>
    <s v="CRACK REPAIR &amp; SEAL COAT"/>
    <d v="1987-01-22T00:00:00"/>
    <n v="0"/>
    <n v="13222.56"/>
    <n v="6611.29"/>
    <n v="19833.849999999999"/>
  </r>
  <r>
    <s v="S"/>
    <x v="102"/>
    <s v="WINDOM"/>
    <s v="BITUMINOUS OVERLAY"/>
    <d v="1990-11-30T00:00:00"/>
    <n v="0"/>
    <n v="71664.14"/>
    <n v="35832.06"/>
    <n v="107496.2"/>
  </r>
  <r>
    <s v="S"/>
    <x v="102"/>
    <s v="WINDOM"/>
    <s v="BITUMINOUS OVERLAY"/>
    <d v="1991-01-30T00:00:00"/>
    <n v="0"/>
    <n v="2179.52"/>
    <n v="1089.76"/>
    <n v="3269.2799999999997"/>
  </r>
  <r>
    <s v="S"/>
    <x v="102"/>
    <s v="WINDOM"/>
    <s v="BITUMINOUS OVERLAY"/>
    <d v="1991-12-27T00:00:00"/>
    <n v="0"/>
    <n v="3156.34"/>
    <n v="4713.8"/>
    <n v="7870.14"/>
  </r>
  <r>
    <s v="S"/>
    <x v="102"/>
    <s v="WINDOM"/>
    <s v="BITUMINOUS OVERLAY"/>
    <d v="1991-12-27T00:00:00"/>
    <n v="0"/>
    <n v="6271.22"/>
    <n v="0"/>
    <n v="6271.22"/>
  </r>
  <r>
    <s v="S"/>
    <x v="102"/>
    <s v="WINDOM"/>
    <s v="REMOVE &amp; REPLACE FUEL TANKS"/>
    <d v="1991-04-19T00:00:00"/>
    <n v="0"/>
    <n v="9120.51"/>
    <n v="4560.26"/>
    <n v="13680.77"/>
  </r>
  <r>
    <s v="S"/>
    <x v="102"/>
    <s v="WINDOM"/>
    <s v="FOG SEAL &amp; OVERLAY"/>
    <d v="1993-09-23T00:00:00"/>
    <n v="0"/>
    <n v="30000"/>
    <n v="15000"/>
    <n v="45000"/>
  </r>
  <r>
    <s v="S"/>
    <x v="102"/>
    <s v="WINDOM"/>
    <s v="FOG SEAL &amp; OVERLAY"/>
    <d v="1993-10-25T00:00:00"/>
    <n v="0"/>
    <n v="7395.09"/>
    <n v="3697.54"/>
    <n v="11092.630000000001"/>
  </r>
  <r>
    <s v="S"/>
    <x v="102"/>
    <s v="WINDOM"/>
    <s v="UNICOM RADIO"/>
    <d v="1994-08-16T00:00:00"/>
    <n v="0"/>
    <n v="741.49"/>
    <n v="370.74"/>
    <n v="1112.23"/>
  </r>
  <r>
    <s v="S"/>
    <x v="102"/>
    <s v="WINDOM"/>
    <s v="AIRPORT LIGHTING REPLACEMENT"/>
    <d v="1999-03-08T00:00:00"/>
    <n v="0"/>
    <n v="30000"/>
    <n v="20000"/>
    <n v="50000"/>
  </r>
  <r>
    <s v="S"/>
    <x v="102"/>
    <s v="WINDOM"/>
    <s v="Master Plan / ALP Update - AIP-01"/>
    <d v="2002-07-01T00:00:00"/>
    <n v="20250"/>
    <n v="0"/>
    <n v="2250"/>
    <n v="22500"/>
  </r>
  <r>
    <s v="S"/>
    <x v="102"/>
    <s v="WINDOM"/>
    <s v="Master Plan / ALP Update - AIP-01"/>
    <d v="2003-12-18T00:00:00"/>
    <n v="2250"/>
    <n v="0"/>
    <n v="250"/>
    <n v="2500"/>
  </r>
  <r>
    <s v="S"/>
    <x v="102"/>
    <s v="WINDOM"/>
    <s v="Crack Seal - AIP-02"/>
    <d v="2003-11-04T00:00:00"/>
    <n v="38843"/>
    <n v="0"/>
    <n v="4316.45"/>
    <n v="43159.45"/>
  </r>
  <r>
    <s v="S"/>
    <x v="102"/>
    <s v="WINDOM"/>
    <s v="Crack Seal - AIP-02"/>
    <d v="2004-04-29T00:00:00"/>
    <n v="7772"/>
    <n v="0"/>
    <n v="863.49"/>
    <n v="8635.49"/>
  </r>
  <r>
    <s v="S"/>
    <x v="102"/>
    <s v="WINDOM"/>
    <s v="Acc. Rd. Relocate, Obstr. Removal, Land"/>
    <d v="2004-11-30T00:00:00"/>
    <n v="41510"/>
    <n v="0"/>
    <n v="2185.5700000000002"/>
    <n v="43695.57"/>
  </r>
  <r>
    <s v="S"/>
    <x v="102"/>
    <s v="WINDOM"/>
    <s v="Acc. Rd. Relocate, Obstr. Removal, Land"/>
    <d v="2005-01-19T00:00:00"/>
    <n v="82896"/>
    <n v="0"/>
    <n v="4363.58"/>
    <n v="87259.58"/>
  </r>
  <r>
    <s v="S"/>
    <x v="102"/>
    <s v="WINDOM"/>
    <s v="Acc. Rd. Relocate, Obstr. Removal, Land"/>
    <d v="2005-05-17T00:00:00"/>
    <n v="22560"/>
    <n v="0"/>
    <n v="1188.1099999999999"/>
    <n v="23748.11"/>
  </r>
  <r>
    <s v="S"/>
    <x v="102"/>
    <s v="WINDOM"/>
    <s v="04-05 Hangar, Paving, Fuel, Obstr. Rem."/>
    <d v="2005-09-28T00:00:00"/>
    <n v="121302"/>
    <n v="0"/>
    <n v="6385.75"/>
    <n v="127687.75"/>
  </r>
  <r>
    <s v="S"/>
    <x v="102"/>
    <s v="WINDOM"/>
    <s v="04-05 Hangar, Paving, Fuel, Obstr. Rem."/>
    <d v="2005-11-07T00:00:00"/>
    <n v="271927"/>
    <n v="0"/>
    <n v="14311.9"/>
    <n v="286238.90000000002"/>
  </r>
  <r>
    <s v="S"/>
    <x v="102"/>
    <s v="WINDOM"/>
    <s v="04-05 Hangar, Paving, Fuel, Obstr. Rem."/>
    <d v="2005-12-07T00:00:00"/>
    <n v="203388"/>
    <n v="0"/>
    <n v="10705.07"/>
    <n v="214093.07"/>
  </r>
  <r>
    <s v="S"/>
    <x v="102"/>
    <s v="WINDOM"/>
    <s v="04-05 Hangar, Paving, Fuel, Obstr. Rem."/>
    <d v="2006-01-24T00:00:00"/>
    <n v="37383"/>
    <n v="0"/>
    <n v="1966.68"/>
    <n v="39349.68"/>
  </r>
  <r>
    <s v="S"/>
    <x v="102"/>
    <s v="WINDOM"/>
    <s v="04-05 Hangar, Paving, Fuel, Obstr. Rem."/>
    <d v="2006-04-05T00:00:00"/>
    <n v="110291"/>
    <n v="0"/>
    <n v="5805.65"/>
    <n v="116096.65"/>
  </r>
  <r>
    <s v="S"/>
    <x v="102"/>
    <s v="WINDOM"/>
    <s v="04-05 Hangar, Paving, Fuel, Obstr. Rem."/>
    <d v="2006-05-01T00:00:00"/>
    <n v="81810"/>
    <n v="0"/>
    <n v="4643.32"/>
    <n v="86453.32"/>
  </r>
  <r>
    <s v="S"/>
    <x v="102"/>
    <s v="WINDOM"/>
    <s v="04-05 Hangar, Paving, Fuel, Obstr. Rem."/>
    <d v="2007-06-07T00:00:00"/>
    <n v="50000"/>
    <n v="0"/>
    <n v="2292.63"/>
    <n v="52292.63"/>
  </r>
  <r>
    <s v="S"/>
    <x v="102"/>
    <s v="WINDOM"/>
    <s v="04-05 Hangar, Paving, Fuel, Obstr. Rem."/>
    <d v="2007-07-19T00:00:00"/>
    <n v="47134"/>
    <n v="0"/>
    <n v="0"/>
    <n v="47134"/>
  </r>
  <r>
    <s v="S"/>
    <x v="102"/>
    <s v="WINDOM"/>
    <s v="SRE, P&amp;N, EA  05-08"/>
    <d v="2009-03-27T00:00:00"/>
    <n v="122470"/>
    <n v="0"/>
    <n v="6446.8"/>
    <n v="128916.8"/>
  </r>
  <r>
    <s v="S"/>
    <x v="102"/>
    <s v="WINDOM"/>
    <s v="ARRA - Rehab Rwy 17/35  06-09"/>
    <d v="2009-08-28T00:00:00"/>
    <n v="117101"/>
    <n v="0"/>
    <n v="0"/>
    <n v="117101"/>
  </r>
  <r>
    <s v="S"/>
    <x v="102"/>
    <s v="WINDOM"/>
    <s v="ARRA - Rehab Rwy 17/35  06-09"/>
    <d v="2009-09-15T00:00:00"/>
    <n v="823863"/>
    <n v="0"/>
    <n v="0"/>
    <n v="823863"/>
  </r>
  <r>
    <s v="S"/>
    <x v="102"/>
    <s v="WINDOM"/>
    <s v="ARRA - Rehab Rwy 17/35  06-09"/>
    <d v="2009-10-16T00:00:00"/>
    <n v="134105"/>
    <n v="0"/>
    <n v="0"/>
    <n v="134105"/>
  </r>
  <r>
    <s v="S"/>
    <x v="102"/>
    <s v="WINDOM"/>
    <s v="ARRA - Rehab Rwy 17/35  06-09"/>
    <d v="2009-12-16T00:00:00"/>
    <n v="73993"/>
    <n v="0"/>
    <n v="0"/>
    <n v="73993"/>
  </r>
  <r>
    <s v="S"/>
    <x v="102"/>
    <s v="WINDOM"/>
    <s v="ARRA - Rehab Rwy 17/35  06-09"/>
    <d v="2010-04-09T00:00:00"/>
    <n v="6875"/>
    <n v="0"/>
    <n v="0"/>
    <n v="6875"/>
  </r>
  <r>
    <s v="S"/>
    <x v="102"/>
    <s v="WINDOM"/>
    <s v="Rehab Txy, Apron, REILs  07-09"/>
    <d v="2009-08-28T00:00:00"/>
    <n v="30370"/>
    <n v="0"/>
    <n v="1600.18"/>
    <n v="31970.18"/>
  </r>
  <r>
    <s v="S"/>
    <x v="102"/>
    <s v="WINDOM"/>
    <s v="Rehab Txy, Apron, REILs  07-09"/>
    <d v="2009-09-15T00:00:00"/>
    <n v="207636"/>
    <n v="0"/>
    <n v="10927.86"/>
    <n v="218563.86"/>
  </r>
  <r>
    <s v="S"/>
    <x v="102"/>
    <s v="WINDOM"/>
    <s v="Rehab Txy, Apron, REILs  07-09"/>
    <d v="2009-11-04T00:00:00"/>
    <n v="70322"/>
    <n v="0"/>
    <n v="3700.53"/>
    <n v="74022.53"/>
  </r>
  <r>
    <s v="S"/>
    <x v="102"/>
    <s v="WINDOM"/>
    <s v="Rehab Txy, Apron, REILs  07-09"/>
    <d v="2009-12-14T00:00:00"/>
    <n v="18118"/>
    <n v="0"/>
    <n v="953.74"/>
    <n v="19071.740000000002"/>
  </r>
  <r>
    <s v="S"/>
    <x v="102"/>
    <s v="WINDOM"/>
    <s v="Rehab Txy, Apron, REILs  07-09"/>
    <d v="2010-09-23T00:00:00"/>
    <n v="61659"/>
    <n v="0"/>
    <n v="3245.78"/>
    <n v="64904.78"/>
  </r>
  <r>
    <s v="S"/>
    <x v="102"/>
    <s v="WINDOM"/>
    <s v="SWPPP Update"/>
    <d v="2011-03-14T00:00:00"/>
    <n v="0"/>
    <n v="2019.85"/>
    <n v="865.65"/>
    <n v="2885.5"/>
  </r>
  <r>
    <s v="S"/>
    <x v="102"/>
    <s v="WINDOM"/>
    <s v="NO LONGER IN USE Toro Z500 Diesel Mower Model 74269"/>
    <d v="2011-06-15T00:00:00"/>
    <n v="0"/>
    <n v="12494.02"/>
    <n v="6247"/>
    <n v="18741.02"/>
  </r>
  <r>
    <s v="S"/>
    <x v="102"/>
    <s v="WINDOM"/>
    <s v="Update Airport Layout Plan 08-11"/>
    <d v="2011-11-30T00:00:00"/>
    <n v="16571"/>
    <n v="0"/>
    <n v="872.85"/>
    <n v="17443.849999999999"/>
  </r>
  <r>
    <s v="S"/>
    <x v="102"/>
    <s v="WINDOM"/>
    <s v="Update Airport Layout Plan 08-11"/>
    <d v="2012-09-18T00:00:00"/>
    <n v="20929"/>
    <n v="0"/>
    <n v="1136.3699999999999"/>
    <n v="22065.37"/>
  </r>
  <r>
    <s v="S"/>
    <x v="102"/>
    <s v="WINDOM"/>
    <s v="Update Airport Layout Plan 08-11"/>
    <d v="2013-10-15T00:00:00"/>
    <n v="1443"/>
    <n v="0"/>
    <n v="40.71"/>
    <n v="1483.71"/>
  </r>
  <r>
    <s v="S"/>
    <x v="102"/>
    <s v="WINDOM"/>
    <s v="Update Airport Layout Plan 08-11"/>
    <d v="2014-01-10T00:00:00"/>
    <n v="227"/>
    <n v="0"/>
    <n v="11.92"/>
    <n v="238.92"/>
  </r>
  <r>
    <s v="S"/>
    <x v="102"/>
    <s v="WINDOM"/>
    <s v="Update Airport Layout Plan 08-11"/>
    <d v="2015-04-23T00:00:00"/>
    <n v="3580"/>
    <n v="0"/>
    <n v="229.37"/>
    <n v="3809.37"/>
  </r>
  <r>
    <s v="S"/>
    <x v="102"/>
    <s v="WINDOM"/>
    <s v="Update Airport Layout Plan 08-11"/>
    <d v="2016-05-04T00:00:00"/>
    <n v="4725"/>
    <n v="0"/>
    <n v="207.84"/>
    <n v="4932.84"/>
  </r>
  <r>
    <s v="S"/>
    <x v="102"/>
    <s v="WINDOM"/>
    <s v="Hangar Door, Fuel System Repair"/>
    <d v="2011-12-20T00:00:00"/>
    <n v="0"/>
    <n v="14320.54"/>
    <n v="14320.54"/>
    <n v="28641.08"/>
  </r>
  <r>
    <s v="S"/>
    <x v="102"/>
    <s v="WINDOM"/>
    <s v="Construct Hangar, Fuel Farm EA  09-12"/>
    <d v="2013-01-17T00:00:00"/>
    <n v="34987"/>
    <n v="0"/>
    <n v="3888.99"/>
    <n v="38875.99"/>
  </r>
  <r>
    <s v="S"/>
    <x v="102"/>
    <s v="WINDOM"/>
    <s v="Construct Hangar, Fuel Farm EA  09-12"/>
    <d v="2013-02-28T00:00:00"/>
    <n v="144519"/>
    <n v="0"/>
    <n v="8310.33"/>
    <n v="152829.32999999999"/>
  </r>
  <r>
    <s v="S"/>
    <x v="102"/>
    <s v="WINDOM"/>
    <s v="Construct Hangar, Fuel Farm EA  09-12"/>
    <d v="2013-04-25T00:00:00"/>
    <n v="49861"/>
    <n v="0"/>
    <n v="13286.9"/>
    <n v="63147.9"/>
  </r>
  <r>
    <s v="S"/>
    <x v="102"/>
    <s v="WINDOM"/>
    <s v="Construct Hangar, Fuel Farm EA  09-12"/>
    <d v="2013-06-15T00:00:00"/>
    <n v="37482"/>
    <n v="0"/>
    <n v="4164.84"/>
    <n v="41646.839999999997"/>
  </r>
  <r>
    <s v="S"/>
    <x v="102"/>
    <s v="WINDOM"/>
    <s v="Construct Hangar, Fuel Farm EA  09-12"/>
    <d v="2013-06-25T00:00:00"/>
    <n v="77753"/>
    <n v="0"/>
    <n v="8639.9"/>
    <n v="86392.9"/>
  </r>
  <r>
    <s v="S"/>
    <x v="102"/>
    <s v="WINDOM"/>
    <s v="Construct Hangar, Fuel Farm EA  09-12"/>
    <d v="2013-09-05T00:00:00"/>
    <n v="67677"/>
    <n v="0"/>
    <n v="7521.8"/>
    <n v="75198.8"/>
  </r>
  <r>
    <s v="S"/>
    <x v="102"/>
    <s v="WINDOM"/>
    <s v="Construct Hangar, Fuel Farm EA  09-12"/>
    <d v="2016-02-24T00:00:00"/>
    <n v="28456"/>
    <n v="0"/>
    <n v="5086.49"/>
    <n v="33542.49"/>
  </r>
  <r>
    <s v="S"/>
    <x v="102"/>
    <s v="WINDOM"/>
    <s v="Jet-A Fuel System"/>
    <d v="2014-12-03T00:00:00"/>
    <n v="206078"/>
    <n v="11895.83"/>
    <n v="12247.33"/>
    <n v="230221.15999999997"/>
  </r>
  <r>
    <s v="S"/>
    <x v="102"/>
    <s v="WINDOM"/>
    <s v="Jet-A Fuel System"/>
    <d v="2015-08-31T00:00:00"/>
    <n v="24980"/>
    <n v="820.44"/>
    <n v="468.94"/>
    <n v="26269.379999999997"/>
  </r>
  <r>
    <s v="S"/>
    <x v="102"/>
    <s v="WINDOM"/>
    <s v="Runway Length Just. Study/Hangar Drain Tile/Hangar Area Pavement Rehab."/>
    <d v="2015-05-15T00:00:00"/>
    <n v="0"/>
    <n v="2916.6"/>
    <n v="729.15"/>
    <n v="3645.75"/>
  </r>
  <r>
    <s v="S"/>
    <x v="102"/>
    <s v="WINDOM"/>
    <s v="Runway Length Just. Study/Hangar Drain Tile/Hangar Area Pavement Rehab."/>
    <d v="2015-07-29T00:00:00"/>
    <n v="0"/>
    <n v="60252.98"/>
    <n v="15063.24"/>
    <n v="75316.22"/>
  </r>
  <r>
    <s v="S"/>
    <x v="102"/>
    <s v="WINDOM"/>
    <s v="Runway Length Just. Study/Hangar Drain Tile/Hangar Area Pavement Rehab."/>
    <d v="2015-09-04T00:00:00"/>
    <n v="0"/>
    <n v="2931.73"/>
    <n v="732.93"/>
    <n v="3664.66"/>
  </r>
  <r>
    <s v="S"/>
    <x v="102"/>
    <s v="WINDOM"/>
    <s v="Runway Length Just. Study/Hangar Drain Tile/Hangar Area Pavement Rehab."/>
    <d v="2015-10-12T00:00:00"/>
    <n v="0"/>
    <n v="6800"/>
    <n v="1700"/>
    <n v="8500"/>
  </r>
  <r>
    <s v="S"/>
    <x v="102"/>
    <s v="WINDOM"/>
    <s v="Airport Master Plan"/>
    <d v="1899-12-30T00:00:00"/>
    <n v="87444"/>
    <n v="4858"/>
    <n v="4858"/>
    <n v="97160"/>
  </r>
  <r>
    <s v="S"/>
    <x v="102"/>
    <s v="WINDOM"/>
    <s v="Airport Master Plan"/>
    <d v="2017-05-25T00:00:00"/>
    <n v="64866"/>
    <n v="3603.7"/>
    <n v="3604.3"/>
    <n v="72074"/>
  </r>
  <r>
    <s v="S"/>
    <x v="102"/>
    <s v="WINDOM"/>
    <s v="Airport Master Plan"/>
    <d v="2017-12-12T00:00:00"/>
    <n v="39975"/>
    <n v="2220.8000000000002"/>
    <n v="2220.1999999999998"/>
    <n v="44416"/>
  </r>
  <r>
    <s v="S"/>
    <x v="102"/>
    <s v="WINDOM"/>
    <s v="Airport Master Plan"/>
    <d v="2019-01-24T00:00:00"/>
    <n v="62460"/>
    <n v="3470"/>
    <n v="3470"/>
    <n v="69400"/>
  </r>
  <r>
    <s v="S"/>
    <x v="102"/>
    <s v="WINDOM"/>
    <s v="Taxi lane &amp; hangar expansion / improvements"/>
    <d v="2019-01-24T00:00:00"/>
    <n v="43860"/>
    <n v="6035.01"/>
    <n v="3735.23"/>
    <n v="53630.240000000005"/>
  </r>
  <r>
    <s v="S"/>
    <x v="102"/>
    <s v="WINDOM"/>
    <s v="T-Hangar construction"/>
    <d v="2020-02-07T00:00:00"/>
    <n v="407910"/>
    <n v="22950.46"/>
    <n v="22951.66"/>
    <n v="453812.12"/>
  </r>
  <r>
    <s v="S"/>
    <x v="102"/>
    <s v="WINDOM"/>
    <s v="Install New PAPIs RWY 17/35 &amp; Update MIRLs &amp; Threshold Lights"/>
    <d v="1899-12-30T00:00:00"/>
    <n v="199587"/>
    <n v="0"/>
    <n v="0"/>
    <n v="199587"/>
  </r>
  <r>
    <s v="S"/>
    <x v="102"/>
    <s v="WINDOM"/>
    <s v="Kawasaki (Toro) Mower"/>
    <d v="2020-07-13T00:00:00"/>
    <n v="0"/>
    <n v="9504.0499999999993"/>
    <n v="3168.01"/>
    <n v="12672.06"/>
  </r>
  <r>
    <s v="S"/>
    <x v="102"/>
    <s v="WINDOM"/>
    <s v="LAND"/>
    <d v="1970-01-19T00:00:00"/>
    <n v="10187.200000000001"/>
    <n v="0"/>
    <n v="0"/>
    <n v="10187.200000000001"/>
  </r>
  <r>
    <s v="S"/>
    <x v="103"/>
    <s v="WINONA"/>
    <m/>
    <d v="1946-06-27T00:00:00"/>
    <n v="0"/>
    <n v="9975"/>
    <n v="9975"/>
    <n v="19950"/>
  </r>
  <r>
    <s v="S"/>
    <x v="103"/>
    <s v="WINONA"/>
    <m/>
    <d v="1947-12-30T00:00:00"/>
    <n v="0"/>
    <n v="149760.65"/>
    <n v="156349.96"/>
    <n v="306110.61"/>
  </r>
  <r>
    <s v="S"/>
    <x v="103"/>
    <s v="WINONA"/>
    <s v="PAVE - BIT. SURF - SEED"/>
    <d v="1949-04-04T00:00:00"/>
    <n v="130000"/>
    <n v="65000"/>
    <n v="69422.460000000006"/>
    <n v="264422.46000000002"/>
  </r>
  <r>
    <s v="S"/>
    <x v="103"/>
    <s v="WINONA"/>
    <s v="ADM. BLDG.-ELEC.-PLANE &amp; HT."/>
    <d v="1950-04-24T00:00:00"/>
    <n v="27010.240000000002"/>
    <n v="13505.12"/>
    <n v="13505.13"/>
    <n v="54020.49"/>
  </r>
  <r>
    <s v="S"/>
    <x v="103"/>
    <s v="WINONA"/>
    <s v="CLEAR TREES"/>
    <d v="1948-12-27T00:00:00"/>
    <n v="0"/>
    <n v="393.6"/>
    <n v="0"/>
    <n v="393.6"/>
  </r>
  <r>
    <s v="S"/>
    <x v="103"/>
    <s v="WINONA"/>
    <s v="SURF. APRON &amp; TAXIWAY"/>
    <d v="1952-10-17T00:00:00"/>
    <n v="5489.81"/>
    <n v="3659.88"/>
    <n v="1829.94"/>
    <n v="10979.630000000001"/>
  </r>
  <r>
    <s v="S"/>
    <x v="103"/>
    <s v="WINONA"/>
    <s v="REPAIR RUNWAYS"/>
    <d v="1952-10-30T00:00:00"/>
    <n v="0"/>
    <n v="3662.85"/>
    <n v="0"/>
    <n v="3662.85"/>
  </r>
  <r>
    <s v="S"/>
    <x v="103"/>
    <s v="WINONA"/>
    <s v="H-MARKER"/>
    <d v="1953-01-09T00:00:00"/>
    <n v="0"/>
    <n v="574.96"/>
    <n v="0"/>
    <n v="574.96"/>
  </r>
  <r>
    <s v="S"/>
    <x v="103"/>
    <s v="WINONA"/>
    <s v="SEAL COAT"/>
    <d v="1954-10-22T00:00:00"/>
    <n v="0"/>
    <n v="4815.57"/>
    <n v="2407.7800000000002"/>
    <n v="7223.35"/>
  </r>
  <r>
    <s v="S"/>
    <x v="103"/>
    <s v="WINONA"/>
    <s v="CLEAR APPROACHES"/>
    <d v="1956-04-12T00:00:00"/>
    <n v="0"/>
    <n v="1400"/>
    <n v="1679.82"/>
    <n v="3079.8199999999997"/>
  </r>
  <r>
    <s v="S"/>
    <x v="103"/>
    <s v="WINONA"/>
    <s v="APRON - S.W. - FENCE"/>
    <d v="1956-10-26T00:00:00"/>
    <n v="0"/>
    <n v="2900"/>
    <n v="1450.01"/>
    <n v="4350.01"/>
  </r>
  <r>
    <s v="S"/>
    <x v="103"/>
    <s v="WINONA"/>
    <s v="BIT. SURF."/>
    <d v="1957-09-16T00:00:00"/>
    <n v="0"/>
    <n v="7646.65"/>
    <n v="3823.33"/>
    <n v="11469.98"/>
  </r>
  <r>
    <s v="S"/>
    <x v="103"/>
    <s v="WINONA"/>
    <s v="SEAL COAT"/>
    <d v="1958-07-21T00:00:00"/>
    <n v="0"/>
    <n v="6700.43"/>
    <n v="3350.21"/>
    <n v="10050.64"/>
  </r>
  <r>
    <s v="S"/>
    <x v="103"/>
    <s v="WINONA"/>
    <s v="SURF. ENT. ROAD"/>
    <d v="1960-10-26T00:00:00"/>
    <n v="0"/>
    <n v="4281.2299999999996"/>
    <n v="2140.61"/>
    <n v="6421.84"/>
  </r>
  <r>
    <s v="S"/>
    <x v="103"/>
    <s v="WINONA"/>
    <s v="RWY END IDENT. LIGHTS"/>
    <d v="1963-11-18T00:00:00"/>
    <n v="0"/>
    <n v="1100"/>
    <n v="550"/>
    <n v="1650"/>
  </r>
  <r>
    <s v="S"/>
    <x v="103"/>
    <s v="WINONA"/>
    <s v="RESURF. N-S TAXI M.I. LIGHTS"/>
    <d v="1967-03-07T00:00:00"/>
    <n v="9833.2999999999993"/>
    <n v="6555.54"/>
    <n v="3277.78"/>
    <n v="19666.62"/>
  </r>
  <r>
    <s v="S"/>
    <x v="103"/>
    <s v="WINONA"/>
    <s v="SEAL COAT"/>
    <d v="1963-11-20T00:00:00"/>
    <n v="0"/>
    <n v="10446.290000000001"/>
    <n v="5223.1499999999996"/>
    <n v="15669.44"/>
  </r>
  <r>
    <s v="S"/>
    <x v="103"/>
    <s v="WINONA"/>
    <s v="EXT. NW-SE RWY"/>
    <d v="1967-07-12T00:00:00"/>
    <n v="0"/>
    <n v="43749.47"/>
    <n v="21874.73"/>
    <n v="65624.2"/>
  </r>
  <r>
    <s v="S"/>
    <x v="103"/>
    <s v="WINONA"/>
    <s v="SURF. &amp; LIGHT NW RUN. EXTEN."/>
    <d v="1968-05-13T00:00:00"/>
    <n v="43290.05"/>
    <n v="21645.02"/>
    <n v="21645.040000000001"/>
    <n v="86580.110000000015"/>
  </r>
  <r>
    <s v="S"/>
    <x v="103"/>
    <s v="WINONA"/>
    <s v="MAINT. EQUIP."/>
    <d v="1971-06-22T00:00:00"/>
    <n v="0"/>
    <n v="475"/>
    <n v="475"/>
    <n v="950"/>
  </r>
  <r>
    <s v="S"/>
    <x v="103"/>
    <s v="WINONA"/>
    <s v="RESURFACING"/>
    <d v="1971-09-03T00:00:00"/>
    <n v="31555.18"/>
    <n v="15777.59"/>
    <n v="15777.59"/>
    <n v="63110.36"/>
  </r>
  <r>
    <s v="S"/>
    <x v="103"/>
    <s v="WINONA"/>
    <s v="SLURRY SEAL"/>
    <d v="1971-11-04T00:00:00"/>
    <n v="0"/>
    <n v="19062.64"/>
    <n v="9531.32"/>
    <n v="28593.96"/>
  </r>
  <r>
    <s v="S"/>
    <x v="103"/>
    <s v="WINONA"/>
    <s v="HANGAR SITE PREP. (TAXIWAYS)"/>
    <d v="1974-05-21T00:00:00"/>
    <n v="0"/>
    <n v="4750"/>
    <n v="4954.29"/>
    <n v="9704.2900000000009"/>
  </r>
  <r>
    <s v="S"/>
    <x v="103"/>
    <s v="WINONA"/>
    <s v="WINDOW REPLACEMENT"/>
    <d v="1975-03-11T00:00:00"/>
    <n v="0"/>
    <n v="2903.48"/>
    <n v="1451.52"/>
    <n v="4355"/>
  </r>
  <r>
    <s v="S"/>
    <x v="103"/>
    <s v="WINONA"/>
    <s v="MAINT. EQUIP."/>
    <d v="1975-03-11T00:00:00"/>
    <n v="0"/>
    <n v="8060"/>
    <n v="4030"/>
    <n v="12090"/>
  </r>
  <r>
    <s v="S"/>
    <x v="103"/>
    <s v="WINONA"/>
    <s v="MAINT. EQUIP."/>
    <d v="1975-11-24T00:00:00"/>
    <n v="0"/>
    <n v="600"/>
    <n v="300"/>
    <n v="900"/>
  </r>
  <r>
    <s v="S"/>
    <x v="103"/>
    <s v="WINONA"/>
    <s v="OVERLAY RWY &amp; APRON"/>
    <d v="1976-10-29T00:00:00"/>
    <n v="0"/>
    <n v="14220.29"/>
    <n v="7110.15"/>
    <n v="21330.440000000002"/>
  </r>
  <r>
    <s v="S"/>
    <x v="103"/>
    <s v="WINONA"/>
    <s v="SEAL TXWY &amp; OVERLAY PART RWY"/>
    <d v="1981-07-20T00:00:00"/>
    <n v="0"/>
    <n v="1708.87"/>
    <n v="854.44"/>
    <n v="2563.31"/>
  </r>
  <r>
    <s v="S"/>
    <x v="103"/>
    <s v="WINONA"/>
    <s v="TAXIWAY AND APRON OVERLAY"/>
    <d v="1984-07-20T00:00:00"/>
    <n v="0"/>
    <n v="102177.95"/>
    <n v="51088.98"/>
    <n v="153266.93"/>
  </r>
  <r>
    <s v="S"/>
    <x v="103"/>
    <s v="WINONA"/>
    <s v="REMODEL RCO BUILDING"/>
    <d v="1988-01-06T00:00:00"/>
    <n v="0"/>
    <n v="4000"/>
    <n v="0"/>
    <n v="4000"/>
  </r>
  <r>
    <s v="S"/>
    <x v="103"/>
    <s v="WINONA"/>
    <s v="INSTALL FUEL TANKS"/>
    <d v="1990-01-19T00:00:00"/>
    <n v="0"/>
    <n v="49974.39"/>
    <n v="24987.200000000001"/>
    <n v="74961.59"/>
  </r>
  <r>
    <s v="S"/>
    <x v="103"/>
    <s v="WINONA"/>
    <s v="REVISE AIRPORT LAYOUT PLAN"/>
    <d v="1990-08-27T00:00:00"/>
    <n v="0"/>
    <n v="4666.67"/>
    <n v="2333.33"/>
    <n v="7000"/>
  </r>
  <r>
    <s v="S"/>
    <x v="103"/>
    <s v="WINONA"/>
    <s v="TRACTOR-LOADER-MOWER"/>
    <d v="1990-11-16T00:00:00"/>
    <n v="0"/>
    <n v="26166.67"/>
    <n v="13083"/>
    <n v="39249.67"/>
  </r>
  <r>
    <s v="S"/>
    <x v="103"/>
    <s v="WINONA"/>
    <s v="HANGAR SITE PREPARATION"/>
    <d v="1990-12-12T00:00:00"/>
    <n v="0"/>
    <n v="48526.64"/>
    <n v="24263.33"/>
    <n v="72789.97"/>
  </r>
  <r>
    <s v="S"/>
    <x v="103"/>
    <s v="WINONA"/>
    <s v="RNWY, TXWY, APRN OVERLAY"/>
    <d v="1991-11-02T00:00:00"/>
    <n v="0"/>
    <n v="60673.55"/>
    <n v="30336.76"/>
    <n v="91010.31"/>
  </r>
  <r>
    <s v="S"/>
    <x v="103"/>
    <s v="WINONA"/>
    <s v="RWY CRACK REP. DEMO PROJECT"/>
    <d v="1992-11-30T00:00:00"/>
    <n v="0"/>
    <n v="8000"/>
    <n v="0"/>
    <n v="8000"/>
  </r>
  <r>
    <s v="S"/>
    <x v="103"/>
    <s v="WINONA"/>
    <s v="RWY CRACK REP. DEMO PROJECT"/>
    <d v="1993-02-09T00:00:00"/>
    <n v="0"/>
    <n v="966.56"/>
    <n v="0"/>
    <n v="966.56"/>
  </r>
  <r>
    <s v="S"/>
    <x v="103"/>
    <s v="WINONA"/>
    <s v="A/D BLDG WINDOW REPLACEMENT"/>
    <d v="1993-12-06T00:00:00"/>
    <n v="0"/>
    <n v="23953.38"/>
    <n v="11976.69"/>
    <n v="35930.07"/>
  </r>
  <r>
    <s v="S"/>
    <x v="103"/>
    <s v="WINONA"/>
    <s v="RNWY 17-35 OL,RNWY 11-29 FOG"/>
    <d v="1993-10-04T00:00:00"/>
    <n v="0"/>
    <n v="58627.16"/>
    <n v="29313.59"/>
    <n v="87940.75"/>
  </r>
  <r>
    <s v="S"/>
    <x v="103"/>
    <s v="WINONA"/>
    <s v="PICKUP W/PLOW"/>
    <d v="1996-08-28T00:00:00"/>
    <n v="0"/>
    <n v="15914.55"/>
    <n v="7957.28"/>
    <n v="23871.829999999998"/>
  </r>
  <r>
    <s v="S"/>
    <x v="103"/>
    <s v="WINONA"/>
    <s v="ADMIN. BUILDING REMODELLING"/>
    <d v="1998-02-19T00:00:00"/>
    <n v="0"/>
    <n v="20000"/>
    <n v="20000"/>
    <n v="40000"/>
  </r>
  <r>
    <s v="S"/>
    <x v="103"/>
    <s v="WINONA"/>
    <s v="FOG SEAL RWY &amp; TXWY 11-29"/>
    <d v="1998-10-09T00:00:00"/>
    <n v="0"/>
    <n v="15336"/>
    <n v="10224"/>
    <n v="25560"/>
  </r>
  <r>
    <s v="S"/>
    <x v="103"/>
    <s v="WINONA"/>
    <s v="PAVEMENT STRIPING"/>
    <d v="1998-10-09T00:00:00"/>
    <n v="0"/>
    <n v="6905.2"/>
    <n v="4603.47"/>
    <n v="11508.67"/>
  </r>
  <r>
    <s v="S"/>
    <x v="103"/>
    <s v="WINONA"/>
    <s v="Update ALP"/>
    <d v="2003-05-13T00:00:00"/>
    <n v="0"/>
    <n v="21624"/>
    <n v="14416"/>
    <n v="36040"/>
  </r>
  <r>
    <s v="S"/>
    <x v="103"/>
    <s v="WINONA"/>
    <s v="Obstruction Removal - Trees"/>
    <d v="2006-09-08T00:00:00"/>
    <n v="0"/>
    <n v="63900"/>
    <n v="42600"/>
    <n v="106500"/>
  </r>
  <r>
    <s v="S"/>
    <x v="103"/>
    <s v="WINONA"/>
    <s v="Hangar Site Prep"/>
    <d v="2006-02-14T00:00:00"/>
    <n v="0"/>
    <n v="30000"/>
    <n v="30000"/>
    <n v="60000"/>
  </r>
  <r>
    <s v="S"/>
    <x v="103"/>
    <s v="WINONA"/>
    <s v="Building Area &amp; Access Rd AIP-01"/>
    <d v="2004-09-15T00:00:00"/>
    <n v="105565"/>
    <n v="0"/>
    <n v="21876.41"/>
    <n v="127441.41"/>
  </r>
  <r>
    <s v="S"/>
    <x v="103"/>
    <s v="WINONA"/>
    <s v="Building Area &amp; Access Rd AIP-01"/>
    <d v="2004-09-24T00:00:00"/>
    <n v="36161"/>
    <n v="0"/>
    <n v="-6128.51"/>
    <n v="30032.489999999998"/>
  </r>
  <r>
    <s v="S"/>
    <x v="103"/>
    <s v="WINONA"/>
    <s v="Building Area &amp; Access Rd AIP-01"/>
    <d v="2005-11-10T00:00:00"/>
    <n v="79074"/>
    <n v="33333.599999999999"/>
    <n v="24043.35"/>
    <n v="136450.95000000001"/>
  </r>
  <r>
    <s v="S"/>
    <x v="103"/>
    <s v="WINONA"/>
    <s v="Building Area &amp; Access Rd AIP-01"/>
    <d v="2007-01-24T00:00:00"/>
    <n v="7689"/>
    <n v="0"/>
    <n v="706.27"/>
    <n v="8395.27"/>
  </r>
  <r>
    <s v="S"/>
    <x v="103"/>
    <s v="WINONA"/>
    <s v="Upgrade Heaters in FBO Facility"/>
    <d v="2004-06-10T00:00:00"/>
    <n v="0"/>
    <n v="6600"/>
    <n v="6600"/>
    <n v="13200"/>
  </r>
  <r>
    <s v="S"/>
    <x v="103"/>
    <s v="WINONA"/>
    <s v="Pavmt Rehab AIP-02"/>
    <d v="2005-01-19T00:00:00"/>
    <n v="74871"/>
    <n v="0"/>
    <n v="3940.76"/>
    <n v="78811.759999999995"/>
  </r>
  <r>
    <s v="S"/>
    <x v="103"/>
    <s v="WINONA"/>
    <s v="Pavmt Rehab AIP-02"/>
    <d v="2006-06-16T00:00:00"/>
    <n v="86629"/>
    <n v="0"/>
    <n v="5379.41"/>
    <n v="92008.41"/>
  </r>
  <r>
    <s v="S"/>
    <x v="103"/>
    <s v="WINONA"/>
    <s v="Pavmt Rehab AIP-02"/>
    <d v="2006-12-13T00:00:00"/>
    <n v="18608"/>
    <n v="0"/>
    <n v="160.13999999999999"/>
    <n v="18768.14"/>
  </r>
  <r>
    <s v="S"/>
    <x v="103"/>
    <s v="WINONA"/>
    <s v="RSA Grading 03-07"/>
    <d v="2008-03-06T00:00:00"/>
    <n v="133340"/>
    <n v="0"/>
    <n v="7019.84"/>
    <n v="140359.84"/>
  </r>
  <r>
    <s v="S"/>
    <x v="103"/>
    <s v="WINONA"/>
    <s v="RSA Grading 03-07"/>
    <d v="2009-04-22T00:00:00"/>
    <n v="9610"/>
    <n v="0"/>
    <n v="581.54999999999995"/>
    <n v="10191.549999999999"/>
  </r>
  <r>
    <s v="S"/>
    <x v="103"/>
    <s v="WINONA"/>
    <s v="RSA Grading 03-07"/>
    <d v="2009-10-21T00:00:00"/>
    <n v="1437"/>
    <n v="0"/>
    <n v="-2"/>
    <n v="1435"/>
  </r>
  <r>
    <s v="S"/>
    <x v="103"/>
    <s v="WINONA"/>
    <s v="Truck and Plow"/>
    <d v="2008-10-09T00:00:00"/>
    <n v="0"/>
    <n v="14135.97"/>
    <n v="7067.99"/>
    <n v="21203.96"/>
  </r>
  <r>
    <s v="S"/>
    <x v="103"/>
    <s v="WINONA"/>
    <s v="Truck and Plow"/>
    <d v="2008-10-09T00:00:00"/>
    <n v="0"/>
    <n v="2439.36"/>
    <n v="1219.68"/>
    <n v="3659.04"/>
  </r>
  <r>
    <s v="S"/>
    <x v="103"/>
    <s v="WINONA"/>
    <s v="Obstruction Removal 04-08"/>
    <d v="2009-03-27T00:00:00"/>
    <n v="22344"/>
    <n v="0"/>
    <n v="1176"/>
    <n v="23520"/>
  </r>
  <r>
    <s v="S"/>
    <x v="103"/>
    <s v="WINONA"/>
    <s v="Obstruction Removal 04-08"/>
    <d v="2009-06-25T00:00:00"/>
    <n v="15156"/>
    <n v="0"/>
    <n v="1324"/>
    <n v="16480"/>
  </r>
  <r>
    <s v="S"/>
    <x v="103"/>
    <s v="WINONA"/>
    <s v="Obstruction Removal 04-08"/>
    <d v="2011-02-22T00:00:00"/>
    <n v="10000"/>
    <n v="0"/>
    <n v="0"/>
    <n v="10000"/>
  </r>
  <r>
    <s v="S"/>
    <x v="103"/>
    <s v="WINONA"/>
    <s v="EA/Obstruction Removal(Trees)"/>
    <d v="2009-06-25T00:00:00"/>
    <n v="14192"/>
    <n v="0"/>
    <n v="747.55"/>
    <n v="14939.55"/>
  </r>
  <r>
    <s v="S"/>
    <x v="103"/>
    <s v="WINONA"/>
    <s v="EA/Obstruction Removal(Trees)"/>
    <d v="2010-02-05T00:00:00"/>
    <n v="14763"/>
    <n v="0"/>
    <n v="777.07"/>
    <n v="15540.07"/>
  </r>
  <r>
    <s v="S"/>
    <x v="103"/>
    <s v="WINONA"/>
    <s v="EA/Obstruction Removal(Trees)"/>
    <d v="2010-02-11T00:00:00"/>
    <n v="37779"/>
    <n v="0"/>
    <n v="1989"/>
    <n v="39768"/>
  </r>
  <r>
    <s v="S"/>
    <x v="103"/>
    <s v="WINONA"/>
    <s v="EA/Obstruction Removal(Trees)"/>
    <d v="2010-09-07T00:00:00"/>
    <n v="17204"/>
    <n v="0"/>
    <n v="905.02"/>
    <n v="18109.02"/>
  </r>
  <r>
    <s v="S"/>
    <x v="103"/>
    <s v="WINONA"/>
    <s v="EA/Obstruction Removal(Trees)"/>
    <d v="2010-10-11T00:00:00"/>
    <n v="21029"/>
    <n v="0"/>
    <n v="1107.32"/>
    <n v="22136.32"/>
  </r>
  <r>
    <s v="S"/>
    <x v="103"/>
    <s v="WINONA"/>
    <s v="EA/Obstruction Removal(Trees)"/>
    <d v="2011-05-10T00:00:00"/>
    <n v="33778"/>
    <n v="0"/>
    <n v="1777.75"/>
    <n v="35555.75"/>
  </r>
  <r>
    <s v="S"/>
    <x v="103"/>
    <s v="WINONA"/>
    <s v="EA/Obstruction Removal(Trees)"/>
    <d v="2011-09-26T00:00:00"/>
    <n v="56988"/>
    <n v="0"/>
    <n v="2998.81"/>
    <n v="59986.81"/>
  </r>
  <r>
    <s v="S"/>
    <x v="103"/>
    <s v="WINONA"/>
    <s v="EA/Obstruction Removal(Trees)"/>
    <d v="2012-06-06T00:00:00"/>
    <n v="62090"/>
    <n v="0"/>
    <n v="3268.68"/>
    <n v="65358.68"/>
  </r>
  <r>
    <s v="S"/>
    <x v="103"/>
    <s v="WINONA"/>
    <s v="EA/Obstruction Removal(Trees)"/>
    <d v="2012-10-31T00:00:00"/>
    <n v="13017"/>
    <n v="0"/>
    <n v="1209.8499999999999"/>
    <n v="14226.85"/>
  </r>
  <r>
    <s v="S"/>
    <x v="103"/>
    <s v="WINONA"/>
    <s v="EA/Obstruction Removal(Trees)"/>
    <d v="2013-10-18T00:00:00"/>
    <n v="-1255"/>
    <n v="0"/>
    <n v="-591.79999999999995"/>
    <n v="-1846.8"/>
  </r>
  <r>
    <s v="S"/>
    <x v="103"/>
    <s v="WINONA"/>
    <s v="Rehab Rnwy 18/36 Txy Apron 06-09"/>
    <d v="2010-09-07T00:00:00"/>
    <n v="43470"/>
    <n v="0"/>
    <n v="2288.64"/>
    <n v="45758.64"/>
  </r>
  <r>
    <s v="S"/>
    <x v="103"/>
    <s v="WINONA"/>
    <s v="Rehab Rnwy 18/36 Txy Apron 06-09"/>
    <d v="2010-10-22T00:00:00"/>
    <n v="72524"/>
    <n v="0"/>
    <n v="3817.86"/>
    <n v="76341.86"/>
  </r>
  <r>
    <s v="S"/>
    <x v="103"/>
    <s v="WINONA"/>
    <s v="Rehab Rnwy 18/36 Txy Apron 06-09"/>
    <d v="2011-05-10T00:00:00"/>
    <n v="98521"/>
    <n v="0"/>
    <n v="5184.2299999999996"/>
    <n v="103705.23"/>
  </r>
  <r>
    <s v="S"/>
    <x v="103"/>
    <s v="WINONA"/>
    <s v="Rehab Rnwy 18/36 Txy Apron 06-09"/>
    <d v="2012-03-15T00:00:00"/>
    <n v="21446"/>
    <n v="0"/>
    <n v="1129.19"/>
    <n v="22575.19"/>
  </r>
  <r>
    <s v="S"/>
    <x v="103"/>
    <s v="WINONA"/>
    <s v="Hangar Site Prep"/>
    <d v="2010-11-05T00:00:00"/>
    <n v="0"/>
    <n v="43552.59"/>
    <n v="118287.93"/>
    <n v="161840.51999999999"/>
  </r>
  <r>
    <s v="S"/>
    <x v="103"/>
    <s v="WINONA"/>
    <s v="Hangar Site Prep"/>
    <d v="2011-05-06T00:00:00"/>
    <n v="0"/>
    <n v="57676.95"/>
    <n v="4890.38"/>
    <n v="62567.329999999994"/>
  </r>
  <r>
    <s v="S"/>
    <x v="103"/>
    <s v="WINONA"/>
    <s v="Hangar Site Prep"/>
    <d v="2011-11-18T00:00:00"/>
    <n v="0"/>
    <n v="8530.1299999999992"/>
    <n v="0"/>
    <n v="8530.1299999999992"/>
  </r>
  <r>
    <s v="S"/>
    <x v="103"/>
    <s v="WINONA"/>
    <s v="Hangar Site Prep"/>
    <d v="2013-04-10T00:00:00"/>
    <n v="0"/>
    <n v="4312.9399999999996"/>
    <n v="0"/>
    <n v="4312.9399999999996"/>
  </r>
  <r>
    <s v="S"/>
    <x v="103"/>
    <s v="WINONA"/>
    <s v="Reconst Rwy 12/30 Pre-Design 07-11"/>
    <d v="2012-03-27T00:00:00"/>
    <n v="56171"/>
    <n v="0"/>
    <n v="2956.94"/>
    <n v="59127.94"/>
  </r>
  <r>
    <s v="S"/>
    <x v="103"/>
    <s v="WINONA"/>
    <s v="Reconst Rwy 12/30 Pre-Design 07-11"/>
    <d v="2012-12-26T00:00:00"/>
    <n v="61698"/>
    <n v="0"/>
    <n v="3246.74"/>
    <n v="64944.74"/>
  </r>
  <r>
    <s v="S"/>
    <x v="103"/>
    <s v="WINONA"/>
    <s v="Reconst Rwy 12/30 Pre-Design 07-11"/>
    <d v="2013-03-26T00:00:00"/>
    <n v="66170"/>
    <n v="0"/>
    <n v="3483.47"/>
    <n v="69653.47"/>
  </r>
  <r>
    <s v="S"/>
    <x v="103"/>
    <s v="WINONA"/>
    <s v="Reconst Rwy 12/30 Pre-Design 07-11"/>
    <d v="2013-10-25T00:00:00"/>
    <n v="96742"/>
    <n v="0"/>
    <n v="5090.8900000000003"/>
    <n v="101832.89"/>
  </r>
  <r>
    <s v="S"/>
    <x v="103"/>
    <s v="WINONA"/>
    <s v="Reconst Rwy 12/30 Pre-Design 07-11"/>
    <d v="2014-01-10T00:00:00"/>
    <n v="3889"/>
    <n v="0"/>
    <n v="205.62"/>
    <n v="4094.62"/>
  </r>
  <r>
    <s v="S"/>
    <x v="103"/>
    <s v="WINONA"/>
    <s v="Reconst Rwy 12/30 Pre-Design 07-11"/>
    <d v="2014-03-13T00:00:00"/>
    <n v="5134"/>
    <n v="0"/>
    <n v="269.49"/>
    <n v="5403.49"/>
  </r>
  <r>
    <s v="S"/>
    <x v="103"/>
    <s v="WINONA"/>
    <s v="Reconst Rwy 12/30 Pre-Design 07-11"/>
    <d v="2014-04-01T00:00:00"/>
    <n v="6574"/>
    <n v="0"/>
    <n v="346.62"/>
    <n v="6920.62"/>
  </r>
  <r>
    <s v="S"/>
    <x v="103"/>
    <s v="WINONA"/>
    <s v="Reconst Rwy 12/30 Pre-Design 07-11"/>
    <d v="2015-02-17T00:00:00"/>
    <n v="1636"/>
    <n v="0"/>
    <n v="85.5"/>
    <n v="1721.5"/>
  </r>
  <r>
    <s v="S"/>
    <x v="103"/>
    <s v="WINONA"/>
    <s v="Reconst Rwy 12/30 Pre-Design 07-11"/>
    <d v="2016-03-14T00:00:00"/>
    <n v="3900"/>
    <n v="0"/>
    <n v="541.99"/>
    <n v="4441.99"/>
  </r>
  <r>
    <s v="S"/>
    <x v="103"/>
    <s v="WINONA"/>
    <s v="Reconst Rwy 12/30 Pre-Design 07-11"/>
    <d v="2017-02-09T00:00:00"/>
    <n v="31635"/>
    <n v="0"/>
    <n v="1328.65"/>
    <n v="32963.65"/>
  </r>
  <r>
    <s v="S"/>
    <x v="103"/>
    <s v="WINONA"/>
    <s v="Tractor/Loader/Sweeper/Plow/Mowers/Radio"/>
    <d v="2012-04-10T00:00:00"/>
    <n v="0"/>
    <n v="130229.39"/>
    <n v="64214.69"/>
    <n v="194444.08000000002"/>
  </r>
  <r>
    <s v="S"/>
    <x v="103"/>
    <s v="WINONA"/>
    <s v="Rwy 12/30, Txy Reconst Ph 1 AIP 08-13"/>
    <d v="2014-02-07T00:00:00"/>
    <n v="367862"/>
    <n v="0"/>
    <n v="40873.64"/>
    <n v="408735.64"/>
  </r>
  <r>
    <s v="S"/>
    <x v="103"/>
    <s v="WINONA"/>
    <s v="Rwy 12/30, Txy Reconst Ph 1 AIP 08-13"/>
    <d v="2014-03-13T00:00:00"/>
    <n v="47078"/>
    <n v="0"/>
    <n v="5230.8999999999996"/>
    <n v="52308.9"/>
  </r>
  <r>
    <s v="S"/>
    <x v="103"/>
    <s v="WINONA"/>
    <s v="Rwy 12/30, Txy Reconst Ph 1 AIP 08-13"/>
    <d v="2014-12-10T00:00:00"/>
    <n v="1605289"/>
    <n v="0"/>
    <n v="173657.19"/>
    <n v="1778946.19"/>
  </r>
  <r>
    <s v="S"/>
    <x v="103"/>
    <s v="WINONA"/>
    <s v="Rwy 12/30, Txy Reconst Ph 1 AIP 08-13"/>
    <d v="2015-03-26T00:00:00"/>
    <n v="12458"/>
    <n v="40152.199999999997"/>
    <n v="0"/>
    <n v="52610.2"/>
  </r>
  <r>
    <s v="S"/>
    <x v="103"/>
    <s v="WINONA"/>
    <s v="Rwy 12/30, Txy Reconst Ph 1 AIP 08-13"/>
    <d v="2015-05-06T00:00:00"/>
    <n v="952702"/>
    <n v="307587.93"/>
    <n v="-27598.799999999999"/>
    <n v="1232691.1299999999"/>
  </r>
  <r>
    <s v="S"/>
    <x v="103"/>
    <s v="WINONA"/>
    <s v="Rwy 12/30, Txy Reconst Ph 1 AIP 08-13"/>
    <d v="2015-05-27T00:00:00"/>
    <n v="124780"/>
    <n v="6932.2"/>
    <n v="6931.81"/>
    <n v="138644.01"/>
  </r>
  <r>
    <s v="S"/>
    <x v="103"/>
    <s v="WINONA"/>
    <s v="Rwy 12/30, Txy Reconst Ph 1 AIP 08-13"/>
    <d v="2015-08-10T00:00:00"/>
    <n v="41325"/>
    <n v="16094.55"/>
    <n v="2295.23"/>
    <n v="59714.780000000006"/>
  </r>
  <r>
    <s v="S"/>
    <x v="103"/>
    <s v="WINONA"/>
    <s v="Rwy 12/30, Txy Reconst Ph 1 AIP 08-13"/>
    <d v="2016-03-14T00:00:00"/>
    <n v="3515"/>
    <n v="195.32"/>
    <n v="196.05"/>
    <n v="3906.3700000000003"/>
  </r>
  <r>
    <s v="S"/>
    <x v="103"/>
    <s v="WINONA"/>
    <s v="Rwy 12/30, Txy Reconst Ph 1 AIP 08-13"/>
    <d v="2017-02-09T00:00:00"/>
    <n v="19788"/>
    <n v="1099.3399999999999"/>
    <n v="1099.51"/>
    <n v="21986.85"/>
  </r>
  <r>
    <s v="S"/>
    <x v="103"/>
    <s v="WINONA"/>
    <s v="Rwy 12/30, Txy Reconst Ph 1 AIP 08-13"/>
    <d v="2017-12-12T00:00:00"/>
    <n v="385412"/>
    <n v="44628.32"/>
    <n v="24241.86"/>
    <n v="454282.18"/>
  </r>
  <r>
    <s v="S"/>
    <x v="103"/>
    <s v="WINONA"/>
    <s v="Rwy 12/30, Txy Reconst Ph 1 AIP 08-13"/>
    <d v="2018-02-16T00:00:00"/>
    <n v="33360"/>
    <n v="111967.52"/>
    <n v="5080.5600000000004"/>
    <n v="150408.08000000002"/>
  </r>
  <r>
    <s v="S"/>
    <x v="103"/>
    <s v="WINONA"/>
    <s v="EA for Glideslope (Amend #1 to T.O. 8)"/>
    <d v="2013-10-21T00:00:00"/>
    <n v="0"/>
    <n v="19905"/>
    <n v="0"/>
    <n v="19905"/>
  </r>
  <r>
    <s v="S"/>
    <x v="103"/>
    <s v="WINONA"/>
    <s v="Rwy 12/30 Reconstruction Ph 2  09-14"/>
    <d v="2015-04-07T00:00:00"/>
    <n v="410670"/>
    <n v="26715.040000000001"/>
    <n v="23790.84"/>
    <n v="461175.88"/>
  </r>
  <r>
    <s v="S"/>
    <x v="103"/>
    <s v="WINONA"/>
    <s v="Rwy 12/30 Reconstruction Ph 2  09-14"/>
    <d v="2015-05-27T00:00:00"/>
    <n v="156540"/>
    <n v="8696.67"/>
    <n v="8696.5"/>
    <n v="173933.17"/>
  </r>
  <r>
    <s v="S"/>
    <x v="103"/>
    <s v="WINONA"/>
    <s v="Rwy 12/30 Reconstruction Ph 2  09-14"/>
    <d v="2015-08-10T00:00:00"/>
    <n v="771933"/>
    <n v="42885.18"/>
    <n v="42885.72"/>
    <n v="857703.9"/>
  </r>
  <r>
    <s v="S"/>
    <x v="103"/>
    <s v="WINONA"/>
    <s v="Rwy 12/30 Reconstruction Ph 2  09-14"/>
    <d v="2015-10-29T00:00:00"/>
    <n v="2411162"/>
    <n v="195731.53"/>
    <n v="149397.74"/>
    <n v="2756291.2699999996"/>
  </r>
  <r>
    <s v="S"/>
    <x v="103"/>
    <s v="WINONA"/>
    <s v="Rwy 12/30 Reconstruction Ph 2  09-14"/>
    <d v="2016-02-24T00:00:00"/>
    <n v="2117506"/>
    <n v="1022427.77"/>
    <n v="343835.86"/>
    <n v="3483769.63"/>
  </r>
  <r>
    <s v="S"/>
    <x v="103"/>
    <s v="WINONA"/>
    <s v="Rwy 12/30 Reconstruction Ph 2  09-14"/>
    <d v="2016-04-06T00:00:00"/>
    <n v="473460"/>
    <n v="26303.360000000001"/>
    <n v="26303.65"/>
    <n v="526067.01"/>
  </r>
  <r>
    <s v="S"/>
    <x v="103"/>
    <s v="WINONA"/>
    <s v="Rwy 12/30 Reconstruction Ph 2  09-14"/>
    <d v="2018-01-11T00:00:00"/>
    <n v="0"/>
    <n v="455126.55"/>
    <n v="134555.9"/>
    <n v="589682.44999999995"/>
  </r>
  <r>
    <s v="S"/>
    <x v="103"/>
    <s v="WINONA"/>
    <s v="Rwy 12/30 Reconstruction Ph 2  09-14"/>
    <d v="2018-03-06T00:00:00"/>
    <n v="600377"/>
    <n v="0"/>
    <n v="0"/>
    <n v="600377"/>
  </r>
  <r>
    <s v="S"/>
    <x v="103"/>
    <s v="WINONA"/>
    <s v="Hangar Roof Repair"/>
    <d v="2016-02-23T00:00:00"/>
    <n v="0"/>
    <n v="50496"/>
    <n v="12624"/>
    <n v="63120"/>
  </r>
  <r>
    <s v="S"/>
    <x v="103"/>
    <s v="WINONA"/>
    <s v="SRE Equipment &amp; Master Plan Update"/>
    <d v="2020-05-06T00:00:00"/>
    <n v="97638"/>
    <n v="5821.55"/>
    <n v="5822.45"/>
    <n v="109282"/>
  </r>
  <r>
    <s v="S"/>
    <x v="103"/>
    <s v="WINONA"/>
    <s v="Bond Eligible Rwy Paving"/>
    <d v="2016-12-08T00:00:00"/>
    <n v="0"/>
    <n v="50053.39"/>
    <n v="0"/>
    <n v="50053.39"/>
  </r>
  <r>
    <s v="S"/>
    <x v="103"/>
    <s v="WINONA"/>
    <s v="Bond Supplement"/>
    <d v="2017-02-07T00:00:00"/>
    <n v="0"/>
    <n v="109503.93"/>
    <n v="0"/>
    <n v="109503.93"/>
  </r>
  <r>
    <s v="S"/>
    <x v="103"/>
    <s v="WINONA"/>
    <s v="Construct New SRE Building"/>
    <d v="1899-12-30T00:00:00"/>
    <n v="353160"/>
    <n v="88412.91"/>
    <n v="49291.44"/>
    <n v="490864.35000000003"/>
  </r>
  <r>
    <s v="S"/>
    <x v="103"/>
    <s v="WINONA"/>
    <s v="Construct New SRE Building"/>
    <d v="2020-05-05T00:00:00"/>
    <n v="71764"/>
    <n v="17965.939999999999"/>
    <n v="9970.06"/>
    <n v="99700"/>
  </r>
  <r>
    <s v="S"/>
    <x v="103"/>
    <s v="WINONA"/>
    <s v="CARES Act - Winona"/>
    <d v="2020-12-18T00:00:00"/>
    <n v="20541"/>
    <n v="0"/>
    <n v="0"/>
    <n v="20541"/>
  </r>
  <r>
    <s v="S"/>
    <x v="103"/>
    <s v="WINONA"/>
    <s v="CARES Act - Winona"/>
    <d v="2021-03-31T00:00:00"/>
    <n v="2356"/>
    <n v="0"/>
    <n v="0"/>
    <n v="2356"/>
  </r>
  <r>
    <s v="S"/>
    <x v="104"/>
    <s v="WORTHINGTON"/>
    <s v="IMP. ACCESS ROAD, DRAIN, APRON"/>
    <d v="1950-05-02T00:00:00"/>
    <n v="16646.97"/>
    <n v="16633.96"/>
    <n v="13.01"/>
    <n v="33293.94"/>
  </r>
  <r>
    <s v="S"/>
    <x v="104"/>
    <s v="WORTHINGTON"/>
    <s v="SEAL COAT"/>
    <d v="1952-09-24T00:00:00"/>
    <n v="0"/>
    <n v="2768.8"/>
    <n v="0"/>
    <n v="2768.8"/>
  </r>
  <r>
    <s v="S"/>
    <x v="104"/>
    <s v="WORTHINGTON"/>
    <s v="GRAD. SURF. LIGHT"/>
    <d v="1957-10-31T00:00:00"/>
    <n v="67810.67"/>
    <n v="54046.8"/>
    <n v="22763.88"/>
    <n v="144621.35"/>
  </r>
  <r>
    <s v="S"/>
    <x v="104"/>
    <s v="WORTHINGTON"/>
    <s v="SEAL COAT"/>
    <d v="1958-01-03T00:00:00"/>
    <n v="0"/>
    <n v="3736.99"/>
    <n v="1868.49"/>
    <n v="5605.48"/>
  </r>
  <r>
    <s v="S"/>
    <x v="104"/>
    <s v="WORTHINGTON"/>
    <s v="BIT. APRON &amp; TAXIWAY"/>
    <d v="1962-07-16T00:00:00"/>
    <n v="28010.37"/>
    <n v="18673.580000000002"/>
    <n v="9336.7999999999993"/>
    <n v="56020.75"/>
  </r>
  <r>
    <s v="S"/>
    <x v="104"/>
    <s v="WORTHINGTON"/>
    <s v="SEAL COAT"/>
    <d v="1961-11-27T00:00:00"/>
    <n v="0"/>
    <n v="4000"/>
    <n v="2439.1"/>
    <n v="6439.1"/>
  </r>
  <r>
    <s v="S"/>
    <x v="104"/>
    <s v="WORTHINGTON"/>
    <s v="CL MARKING"/>
    <d v="1962-09-10T00:00:00"/>
    <n v="0"/>
    <n v="320"/>
    <n v="260.25"/>
    <n v="580.25"/>
  </r>
  <r>
    <s v="S"/>
    <x v="104"/>
    <s v="WORTHINGTON"/>
    <s v="EXT. RWY, LIGHT TAXIWAY"/>
    <d v="1966-06-30T00:00:00"/>
    <n v="36956.04"/>
    <n v="24637.360000000001"/>
    <n v="12318.69"/>
    <n v="73912.09"/>
  </r>
  <r>
    <s v="S"/>
    <x v="104"/>
    <s v="WORTHINGTON"/>
    <s v="BIT. OVERLAY RWY &amp; TXWY"/>
    <d v="1968-03-21T00:00:00"/>
    <n v="28650.19"/>
    <n v="14694.73"/>
    <n v="15433.99"/>
    <n v="58778.909999999996"/>
  </r>
  <r>
    <s v="S"/>
    <x v="104"/>
    <s v="WORTHINGTON"/>
    <s v="SEAL &amp; MARK"/>
    <d v="1967-11-13T00:00:00"/>
    <n v="0"/>
    <n v="8279.76"/>
    <n v="4139.88"/>
    <n v="12419.64"/>
  </r>
  <r>
    <s v="S"/>
    <x v="104"/>
    <s v="WORTHINGTON"/>
    <s v="CONC. &amp; BIT. APRONS"/>
    <d v="1970-09-01T00:00:00"/>
    <n v="0"/>
    <n v="35066.629999999997"/>
    <n v="35066.639999999999"/>
    <n v="70133.26999999999"/>
  </r>
  <r>
    <s v="S"/>
    <x v="104"/>
    <s v="WORTHINGTON"/>
    <s v="TERMINAL BLDG."/>
    <d v="1971-02-18T00:00:00"/>
    <n v="0"/>
    <n v="50000"/>
    <n v="57805.25"/>
    <n v="107805.25"/>
  </r>
  <r>
    <s v="S"/>
    <x v="104"/>
    <s v="WORTHINGTON"/>
    <s v="SEAL AND MARK"/>
    <d v="1970-10-09T00:00:00"/>
    <n v="0"/>
    <n v="5468.87"/>
    <n v="3306.01"/>
    <n v="8774.880000000001"/>
  </r>
  <r>
    <s v="S"/>
    <x v="104"/>
    <s v="WORTHINGTON"/>
    <s v="MAINT. EQUIP."/>
    <d v="1973-05-15T00:00:00"/>
    <n v="0"/>
    <n v="2750"/>
    <n v="2750"/>
    <n v="5500"/>
  </r>
  <r>
    <s v="S"/>
    <x v="104"/>
    <s v="WORTHINGTON"/>
    <s v="MAINT. EQUIP. (TRUCKS &amp; PLOWS)"/>
    <d v="1974-08-06T00:00:00"/>
    <n v="0"/>
    <n v="17645"/>
    <n v="17709.25"/>
    <n v="35354.25"/>
  </r>
  <r>
    <s v="S"/>
    <x v="104"/>
    <s v="WORTHINGTON"/>
    <s v="SECURITY FENCE"/>
    <d v="1981-04-15T00:00:00"/>
    <n v="7415"/>
    <n v="1401.02"/>
    <n v="1561.94"/>
    <n v="10377.960000000001"/>
  </r>
  <r>
    <s v="S"/>
    <x v="104"/>
    <s v="WORTHINGTON"/>
    <s v="CFR VEHICLE"/>
    <d v="1977-04-14T00:00:00"/>
    <n v="14688.37"/>
    <n v="1460.97"/>
    <n v="1794.37"/>
    <n v="17943.71"/>
  </r>
  <r>
    <s v="S"/>
    <x v="104"/>
    <s v="WORTHINGTON"/>
    <s v="SLURRY SEAL &amp; ACCESS RD REPAIR"/>
    <d v="1976-04-15T00:00:00"/>
    <n v="0"/>
    <n v="28872"/>
    <n v="23341.21"/>
    <n v="52213.21"/>
  </r>
  <r>
    <s v="S"/>
    <x v="104"/>
    <s v="WORTHINGTON"/>
    <s v="MT. EQUIP. TRACTOR,BUCKETS,CAB"/>
    <d v="1976-12-02T00:00:00"/>
    <n v="0"/>
    <n v="8605.33"/>
    <n v="4302.67"/>
    <n v="12908"/>
  </r>
  <r>
    <s v="S"/>
    <x v="104"/>
    <s v="WORTHINGTON"/>
    <s v="LAND"/>
    <d v="1978-07-28T00:00:00"/>
    <n v="0"/>
    <n v="232816.8"/>
    <n v="58204.2"/>
    <n v="291021"/>
  </r>
  <r>
    <s v="S"/>
    <x v="104"/>
    <s v="WORTHINGTON"/>
    <s v="LAND"/>
    <d v="1981-11-13T00:00:00"/>
    <n v="0"/>
    <n v="50883.199999999997"/>
    <n v="12720.8"/>
    <n v="63604"/>
  </r>
  <r>
    <s v="S"/>
    <x v="104"/>
    <s v="WORTHINGTON"/>
    <s v="LAND"/>
    <d v="1982-02-05T00:00:00"/>
    <n v="0"/>
    <n v="59395.1"/>
    <n v="14848.77"/>
    <n v="74243.87"/>
  </r>
  <r>
    <s v="S"/>
    <x v="104"/>
    <s v="WORTHINGTON"/>
    <s v="GRADE/PAVING/LIGHTING/DRAIN"/>
    <d v="1990-04-18T00:00:00"/>
    <n v="2841598.4"/>
    <n v="241327.39"/>
    <n v="358931.7"/>
    <n v="3441857.49"/>
  </r>
  <r>
    <s v="S"/>
    <x v="104"/>
    <s v="WORTHINGTON"/>
    <s v="MAINTENANCE EQUIPMENT"/>
    <d v="1977-12-21T00:00:00"/>
    <n v="0"/>
    <n v="1316.16"/>
    <n v="658.09"/>
    <n v="1974.25"/>
  </r>
  <r>
    <s v="S"/>
    <x v="104"/>
    <s v="WORTHINGTON"/>
    <s v="HANGAR AREA PAVING"/>
    <d v="1980-10-30T00:00:00"/>
    <n v="0"/>
    <n v="14846.44"/>
    <n v="7423.22"/>
    <n v="22269.66"/>
  </r>
  <r>
    <s v="S"/>
    <x v="104"/>
    <s v="WORTHINGTON"/>
    <s v="LAND"/>
    <d v="1982-02-05T00:00:00"/>
    <n v="0"/>
    <n v="1389972.18"/>
    <n v="347493.04"/>
    <n v="1737465.22"/>
  </r>
  <r>
    <s v="S"/>
    <x v="104"/>
    <s v="WORTHINGTON"/>
    <s v="MAINT. EQUIP. HALF TON PICK-UP"/>
    <d v="1979-01-11T00:00:00"/>
    <n v="0"/>
    <n v="4753.33"/>
    <n v="2376.67"/>
    <n v="7130"/>
  </r>
  <r>
    <s v="S"/>
    <x v="104"/>
    <s v="WORTHINGTON"/>
    <s v="ROTARY MOWER"/>
    <d v="1981-02-17T00:00:00"/>
    <n v="0"/>
    <n v="5313.33"/>
    <n v="2657.67"/>
    <n v="7971"/>
  </r>
  <r>
    <s v="S"/>
    <x v="104"/>
    <s v="WORTHINGTON"/>
    <s v="HANGAR"/>
    <d v="1982-10-11T00:00:00"/>
    <n v="0"/>
    <n v="289831.14"/>
    <n v="72457.789999999994"/>
    <n v="362288.93"/>
  </r>
  <r>
    <s v="S"/>
    <x v="104"/>
    <s v="WORTHINGTON"/>
    <s v="APRON EXPANSION"/>
    <d v="1986-02-26T00:00:00"/>
    <n v="116235.9"/>
    <n v="27367.67"/>
    <n v="25816.71"/>
    <n v="169420.28"/>
  </r>
  <r>
    <s v="S"/>
    <x v="104"/>
    <s v="WORTHINGTON"/>
    <s v="SPRAY WASH FEASIBILITY STUDY"/>
    <d v="1983-11-04T00:00:00"/>
    <n v="0"/>
    <n v="10900"/>
    <n v="0"/>
    <n v="10900"/>
  </r>
  <r>
    <s v="S"/>
    <x v="104"/>
    <s v="WORTHINGTON"/>
    <s v="TRUCK MT ROTARY SNOWBLOWER"/>
    <d v="1984-09-21T00:00:00"/>
    <n v="110484"/>
    <n v="20801.7"/>
    <n v="14587.3"/>
    <n v="145873"/>
  </r>
  <r>
    <s v="S"/>
    <x v="104"/>
    <s v="WORTHINGTON"/>
    <s v="1984 AIRPORT DRAINAGE IMPR"/>
    <d v="1986-04-23T00:00:00"/>
    <n v="0"/>
    <n v="48303.21"/>
    <n v="24151.63"/>
    <n v="72454.84"/>
  </r>
  <r>
    <s v="S"/>
    <x v="104"/>
    <s v="WORTHINGTON"/>
    <s v="1985 AIRPORT APRON RECONST"/>
    <d v="1987-03-19T00:00:00"/>
    <n v="0"/>
    <n v="64079.38"/>
    <n v="32039.71"/>
    <n v="96119.09"/>
  </r>
  <r>
    <s v="S"/>
    <x v="104"/>
    <s v="WORTHINGTON"/>
    <s v="86 TAXIWAY RECONST."/>
    <d v="1987-03-19T00:00:00"/>
    <n v="0"/>
    <n v="27087.200000000001"/>
    <n v="13543.6"/>
    <n v="40630.800000000003"/>
  </r>
  <r>
    <s v="S"/>
    <x v="104"/>
    <s v="WORTHINGTON"/>
    <s v="86 RUNWAY REPAIRS"/>
    <d v="1987-04-10T00:00:00"/>
    <n v="0"/>
    <n v="102384.44"/>
    <n v="51192.23"/>
    <n v="153576.67000000001"/>
  </r>
  <r>
    <s v="S"/>
    <x v="104"/>
    <s v="WORTHINGTON"/>
    <s v="RUNWAY CRACK REPAIR"/>
    <d v="1989-01-10T00:00:00"/>
    <n v="0"/>
    <n v="93333.33"/>
    <n v="46688.19"/>
    <n v="140021.52000000002"/>
  </r>
  <r>
    <s v="S"/>
    <x v="104"/>
    <s v="WORTHINGTON"/>
    <s v="RNWY &amp; TXWY CRACK REPAIR"/>
    <d v="1989-10-16T00:00:00"/>
    <n v="0"/>
    <n v="120299.63"/>
    <n v="60149.8"/>
    <n v="180449.43"/>
  </r>
  <r>
    <s v="S"/>
    <x v="104"/>
    <s v="WORTHINGTON"/>
    <s v="HANGAR DOOR REPAIR"/>
    <d v="1991-08-05T00:00:00"/>
    <n v="0"/>
    <n v="16768.650000000001"/>
    <n v="8384.33"/>
    <n v="25152.980000000003"/>
  </r>
  <r>
    <s v="S"/>
    <x v="104"/>
    <s v="WORTHINGTON"/>
    <s v="PART 139 SIGNS AND GROOVING"/>
    <d v="1991-11-01T00:00:00"/>
    <n v="65974.37"/>
    <n v="0"/>
    <n v="7330.49"/>
    <n v="73304.86"/>
  </r>
  <r>
    <s v="S"/>
    <x v="104"/>
    <s v="WORTHINGTON"/>
    <s v="PART 139 SIGNS AND GROOVING"/>
    <d v="1991-12-04T00:00:00"/>
    <n v="10025.950000000001"/>
    <n v="0"/>
    <n v="1113.99"/>
    <n v="11139.94"/>
  </r>
  <r>
    <s v="S"/>
    <x v="104"/>
    <s v="WORTHINGTON"/>
    <s v="PART 139 SIGNS AND GROOVING"/>
    <d v="1992-01-16T00:00:00"/>
    <n v="4000.02"/>
    <n v="0"/>
    <n v="444.45"/>
    <n v="4444.47"/>
  </r>
  <r>
    <s v="S"/>
    <x v="104"/>
    <s v="WORTHINGTON"/>
    <s v="PART 139 SIGNS AND GROOVING"/>
    <d v="1994-10-31T00:00:00"/>
    <n v="134199.66"/>
    <n v="0"/>
    <n v="14911.07"/>
    <n v="149110.73000000001"/>
  </r>
  <r>
    <s v="S"/>
    <x v="104"/>
    <s v="WORTHINGTON"/>
    <s v="PART 139 SIGNS AND GROOVING"/>
    <d v="1995-03-23T00:00:00"/>
    <n v="10145.34"/>
    <n v="0"/>
    <n v="0"/>
    <n v="10145.34"/>
  </r>
  <r>
    <s v="S"/>
    <x v="104"/>
    <s v="WORTHINGTON"/>
    <s v="CRACK REPAIR"/>
    <d v="1990-12-12T00:00:00"/>
    <n v="0"/>
    <n v="13901.23"/>
    <n v="6950.61"/>
    <n v="20851.84"/>
  </r>
  <r>
    <s v="S"/>
    <x v="104"/>
    <s v="WORTHINGTON"/>
    <s v="TRACTOR REPLACEMENT"/>
    <d v="1992-09-09T00:00:00"/>
    <n v="0"/>
    <n v="19566.669999999998"/>
    <n v="9783.33"/>
    <n v="29350"/>
  </r>
  <r>
    <s v="S"/>
    <x v="104"/>
    <s v="WORTHINGTON"/>
    <s v="CONSULTANT SERVICES"/>
    <d v="1994-01-04T00:00:00"/>
    <n v="0"/>
    <n v="4326.05"/>
    <n v="2163.0300000000002"/>
    <n v="6489.08"/>
  </r>
  <r>
    <s v="S"/>
    <x v="104"/>
    <s v="WORTHINGTON"/>
    <s v="CRACK REPAIR"/>
    <d v="1994-04-19T00:00:00"/>
    <n v="0"/>
    <n v="83697.919999999998"/>
    <n v="41848.949999999997"/>
    <n v="125546.87"/>
  </r>
  <r>
    <s v="S"/>
    <x v="104"/>
    <s v="WORTHINGTON"/>
    <s v="REPLACE FUEL SYSTEM"/>
    <d v="1996-05-29T00:00:00"/>
    <n v="0"/>
    <n v="84000"/>
    <n v="42000"/>
    <n v="126000"/>
  </r>
  <r>
    <s v="S"/>
    <x v="104"/>
    <s v="WORTHINGTON"/>
    <s v="REPLACE FUEL SYSTEM"/>
    <d v="1997-08-11T00:00:00"/>
    <n v="0"/>
    <n v="6150.18"/>
    <n v="0"/>
    <n v="6150.18"/>
  </r>
  <r>
    <s v="S"/>
    <x v="104"/>
    <s v="WORTHINGTON"/>
    <s v="FEASIBILITY STUDY"/>
    <d v="1999-03-03T00:00:00"/>
    <n v="0"/>
    <n v="52026"/>
    <n v="30000"/>
    <n v="82026"/>
  </r>
  <r>
    <s v="S"/>
    <x v="104"/>
    <s v="WORTHINGTON"/>
    <s v="MOWER REPLACEMENT (NO LONGER IN SERVICE)"/>
    <d v="1994-08-29T00:00:00"/>
    <n v="0"/>
    <n v="8733"/>
    <n v="4366.5"/>
    <n v="13099.5"/>
  </r>
  <r>
    <s v="S"/>
    <x v="104"/>
    <s v="WORTHINGTON"/>
    <s v="94 BITUMINOUS PAVEMENT REPAIR"/>
    <d v="1995-03-27T00:00:00"/>
    <n v="0"/>
    <n v="53402.82"/>
    <n v="26701.42"/>
    <n v="80104.239999999991"/>
  </r>
  <r>
    <s v="S"/>
    <x v="104"/>
    <s v="WORTHINGTON"/>
    <s v="94 BITUMINOUS PAVEMENT REPAIR"/>
    <d v="1996-02-05T00:00:00"/>
    <n v="0"/>
    <n v="4597.18"/>
    <n v="2298.58"/>
    <n v="6895.76"/>
  </r>
  <r>
    <s v="S"/>
    <x v="104"/>
    <s v="WORTHINGTON"/>
    <s v="94 BITUMINOUS PAVEMENT REPAIR"/>
    <d v="1996-07-10T00:00:00"/>
    <n v="0"/>
    <n v="2092.39"/>
    <n v="1046.2"/>
    <n v="3138.59"/>
  </r>
  <r>
    <s v="S"/>
    <x v="104"/>
    <s v="WORTHINGTON"/>
    <s v="95 BIT PAVEMENT REPAIRS"/>
    <d v="1996-06-05T00:00:00"/>
    <n v="0"/>
    <n v="28412.21"/>
    <n v="14206.11"/>
    <n v="42618.32"/>
  </r>
  <r>
    <s v="S"/>
    <x v="104"/>
    <s v="WORTHINGTON"/>
    <s v="TRUCK W/PLOW &amp; WING"/>
    <d v="1997-02-06T00:00:00"/>
    <n v="0"/>
    <n v="119112.44"/>
    <n v="59556.22"/>
    <n v="178668.66"/>
  </r>
  <r>
    <s v="S"/>
    <x v="104"/>
    <s v="WORTHINGTON"/>
    <s v="MISC. BIT. RESURFACING"/>
    <d v="1997-11-17T00:00:00"/>
    <n v="0"/>
    <n v="47984.75"/>
    <n v="23992.37"/>
    <n v="71977.119999999995"/>
  </r>
  <r>
    <s v="S"/>
    <x v="104"/>
    <s v="WORTHINGTON"/>
    <s v="MISC. BIT. RESURFACING"/>
    <d v="1999-03-08T00:00:00"/>
    <n v="0"/>
    <n v="6905.91"/>
    <n v="4171.58"/>
    <n v="11077.49"/>
  </r>
  <r>
    <s v="S"/>
    <x v="104"/>
    <s v="WORTHINGTON"/>
    <s v="replace a/d building roof"/>
    <d v="1998-09-30T00:00:00"/>
    <n v="0"/>
    <n v="19980"/>
    <n v="13320"/>
    <n v="33300"/>
  </r>
  <r>
    <s v="S"/>
    <x v="104"/>
    <s v="WORTHINGTON"/>
    <s v="1997 RUNWAY CRACK REPAIRS"/>
    <d v="1997-11-13T00:00:00"/>
    <n v="0"/>
    <n v="41451.74"/>
    <n v="27634.48"/>
    <n v="69086.22"/>
  </r>
  <r>
    <s v="S"/>
    <x v="104"/>
    <s v="WORTHINGTON"/>
    <s v="1997 RUNWAY CRACK REPAIRS"/>
    <d v="1998-06-29T00:00:00"/>
    <n v="0"/>
    <n v="3476.99"/>
    <n v="2318.0100000000002"/>
    <n v="5795"/>
  </r>
  <r>
    <s v="S"/>
    <x v="104"/>
    <s v="WORTHINGTON"/>
    <s v="AIRPORT UTILITY VEHICLE"/>
    <d v="1998-06-25T00:00:00"/>
    <n v="0"/>
    <n v="8752.65"/>
    <n v="5835.1"/>
    <n v="14587.75"/>
  </r>
  <r>
    <s v="S"/>
    <x v="104"/>
    <s v="WORTHINGTON"/>
    <s v="CONSULTANT SERVICES-DESIGN"/>
    <d v="1998-09-30T00:00:00"/>
    <n v="0"/>
    <n v="74400"/>
    <n v="66428.02"/>
    <n v="140828.02000000002"/>
  </r>
  <r>
    <s v="S"/>
    <x v="104"/>
    <s v="WORTHINGTON"/>
    <s v="CONSULTANT SERVICES-DESIGN"/>
    <d v="1998-09-30T00:00:00"/>
    <n v="0"/>
    <n v="22242.03"/>
    <n v="0"/>
    <n v="22242.03"/>
  </r>
  <r>
    <s v="S"/>
    <x v="104"/>
    <s v="WORTHINGTON"/>
    <s v="CONSULTANT SERVICES-DESIGN"/>
    <d v="1998-10-10T00:00:00"/>
    <n v="0"/>
    <n v="3000"/>
    <n v="0"/>
    <n v="3000"/>
  </r>
  <r>
    <s v="S"/>
    <x v="104"/>
    <s v="WORTHINGTON"/>
    <s v="CONSULTANT SERVICES-DESIGN"/>
    <d v="2000-11-30T00:00:00"/>
    <n v="0"/>
    <n v="17806.28"/>
    <n v="11870.85"/>
    <n v="29677.129999999997"/>
  </r>
  <r>
    <s v="S"/>
    <x v="104"/>
    <s v="WORTHINGTON"/>
    <s v="CONSULTANT SERVICES-DESIGN"/>
    <d v="2001-01-10T00:00:00"/>
    <n v="0"/>
    <n v="2000"/>
    <n v="2000"/>
    <n v="4000"/>
  </r>
  <r>
    <s v="S"/>
    <x v="104"/>
    <s v="WORTHINGTON"/>
    <s v="CONSULTANT SERVICES-DESIGN"/>
    <d v="2002-02-22T00:00:00"/>
    <n v="0"/>
    <n v="4750"/>
    <n v="4750"/>
    <n v="9500"/>
  </r>
  <r>
    <s v="S"/>
    <x v="104"/>
    <s v="WORTHINGTON"/>
    <s v="RWY 11-29 RECONST - PHASE I"/>
    <d v="1998-09-25T00:00:00"/>
    <n v="166154"/>
    <n v="11715.6"/>
    <n v="26272.84"/>
    <n v="204142.44"/>
  </r>
  <r>
    <s v="S"/>
    <x v="104"/>
    <s v="WORTHINGTON"/>
    <s v="RWY 11-29 RECONST - PHASE I"/>
    <d v="1998-10-22T00:00:00"/>
    <n v="175737"/>
    <n v="5455.58"/>
    <n v="23163.53"/>
    <n v="204356.11"/>
  </r>
  <r>
    <s v="S"/>
    <x v="104"/>
    <s v="WORTHINGTON"/>
    <s v="RWY 11-29 RECONST - PHASE I"/>
    <d v="1998-12-07T00:00:00"/>
    <n v="736728"/>
    <n v="33183.160000000003"/>
    <n v="103980.11"/>
    <n v="873891.27"/>
  </r>
  <r>
    <s v="S"/>
    <x v="104"/>
    <s v="WORTHINGTON"/>
    <s v="RWY 11-29 RECONST - PHASE I"/>
    <d v="1999-01-07T00:00:00"/>
    <n v="97040"/>
    <n v="24055.18"/>
    <n v="26819.82"/>
    <n v="147915"/>
  </r>
  <r>
    <s v="S"/>
    <x v="104"/>
    <s v="WORTHINGTON"/>
    <s v="RWY 11-29 RECONST - PHASE I"/>
    <d v="1999-07-27T00:00:00"/>
    <n v="180330"/>
    <n v="3777.24"/>
    <n v="22555.03"/>
    <n v="206662.27"/>
  </r>
  <r>
    <s v="S"/>
    <x v="104"/>
    <s v="WORTHINGTON"/>
    <s v="RWY 11-29 RECONST - PHASE I"/>
    <d v="1999-09-02T00:00:00"/>
    <n v="85837"/>
    <n v="0"/>
    <n v="9537.7099999999991"/>
    <n v="95374.709999999992"/>
  </r>
  <r>
    <s v="S"/>
    <x v="104"/>
    <s v="WORTHINGTON"/>
    <s v="RWY 11-29 RECONST - PHASE I"/>
    <d v="2000-03-09T00:00:00"/>
    <n v="153933"/>
    <n v="23204.69"/>
    <n v="22665.96"/>
    <n v="199803.65"/>
  </r>
  <r>
    <s v="S"/>
    <x v="104"/>
    <s v="WORTHINGTON"/>
    <s v="RWY 11-29 RECONST - PHASE I"/>
    <d v="2000-07-19T00:00:00"/>
    <n v="72692"/>
    <n v="-72692"/>
    <n v="-15922.96"/>
    <n v="-15922.96"/>
  </r>
  <r>
    <s v="S"/>
    <x v="104"/>
    <s v="WORTHINGTON"/>
    <s v="RWY 11-29 RECONST - PHASE I"/>
    <d v="2000-09-26T00:00:00"/>
    <n v="0"/>
    <n v="-59168.68"/>
    <n v="-39445.79"/>
    <n v="-98614.47"/>
  </r>
  <r>
    <s v="S"/>
    <x v="104"/>
    <s v="WORTHINGTON"/>
    <s v="RWY 11-29 RECONST - PHASE I"/>
    <d v="2000-09-26T00:00:00"/>
    <n v="130997"/>
    <n v="0"/>
    <n v="0"/>
    <n v="130997"/>
  </r>
  <r>
    <s v="S"/>
    <x v="104"/>
    <s v="WORTHINGTON"/>
    <s v="RWY 11-29 RECONST - PHASE II"/>
    <d v="1999-09-02T00:00:00"/>
    <n v="282720"/>
    <n v="0"/>
    <n v="31414.69"/>
    <n v="314134.69"/>
  </r>
  <r>
    <s v="S"/>
    <x v="104"/>
    <s v="WORTHINGTON"/>
    <s v="RWY 11-29 RECONST - PHASE II"/>
    <d v="1999-09-23T00:00:00"/>
    <n v="986390"/>
    <n v="0"/>
    <n v="109599.12"/>
    <n v="1095989.1200000001"/>
  </r>
  <r>
    <s v="S"/>
    <x v="104"/>
    <s v="WORTHINGTON"/>
    <s v="RWY 11-29 RECONST - PHASE II"/>
    <d v="2000-01-20T00:00:00"/>
    <n v="392861"/>
    <n v="0"/>
    <n v="43651.19"/>
    <n v="436512.19"/>
  </r>
  <r>
    <s v="S"/>
    <x v="104"/>
    <s v="WORTHINGTON"/>
    <s v="RWY 11-29 RECONST - PHASE II"/>
    <d v="2000-05-03T00:00:00"/>
    <n v="169072"/>
    <n v="0"/>
    <n v="2048.6"/>
    <n v="171120.6"/>
  </r>
  <r>
    <s v="S"/>
    <x v="104"/>
    <s v="WORTHINGTON"/>
    <s v="RWY 11-29 RECONST - PHASE II"/>
    <d v="2000-07-19T00:00:00"/>
    <n v="36093"/>
    <n v="0"/>
    <n v="0"/>
    <n v="36093"/>
  </r>
  <r>
    <s v="S"/>
    <x v="104"/>
    <s v="WORTHINGTON"/>
    <s v="RWY 11-29 RECONST - PHASE II"/>
    <d v="2000-09-26T00:00:00"/>
    <n v="22940"/>
    <n v="0"/>
    <n v="23296.99"/>
    <n v="46236.990000000005"/>
  </r>
  <r>
    <s v="S"/>
    <x v="104"/>
    <s v="WORTHINGTON"/>
    <s v="RWY 11-29 RECONST - PHASE III"/>
    <d v="2000-10-23T00:00:00"/>
    <n v="124024"/>
    <n v="0"/>
    <n v="13780.6"/>
    <n v="137804.6"/>
  </r>
  <r>
    <s v="S"/>
    <x v="104"/>
    <s v="WORTHINGTON"/>
    <s v="RWY 11-29 RECONST - PHASE III"/>
    <d v="2000-11-09T00:00:00"/>
    <n v="292934"/>
    <n v="0"/>
    <n v="32549.91"/>
    <n v="325483.90999999997"/>
  </r>
  <r>
    <s v="S"/>
    <x v="104"/>
    <s v="WORTHINGTON"/>
    <s v="RWY 11-29 RECONST - PHASE III"/>
    <d v="2000-12-06T00:00:00"/>
    <n v="892873"/>
    <n v="0"/>
    <n v="99206.89"/>
    <n v="992079.89"/>
  </r>
  <r>
    <s v="S"/>
    <x v="104"/>
    <s v="WORTHINGTON"/>
    <s v="RWY 11-29 RECONST - PHASE III"/>
    <d v="2001-03-06T00:00:00"/>
    <n v="183694"/>
    <n v="0"/>
    <n v="20410.93"/>
    <n v="204104.93"/>
  </r>
  <r>
    <s v="S"/>
    <x v="104"/>
    <s v="WORTHINGTON"/>
    <s v="RWY 11-29 RECONST - PHASE III"/>
    <d v="2001-04-11T00:00:00"/>
    <n v="97073"/>
    <n v="0"/>
    <n v="10786.02"/>
    <n v="107859.02"/>
  </r>
  <r>
    <s v="S"/>
    <x v="104"/>
    <s v="WORTHINGTON"/>
    <s v="RWY 11-29 RECONST - PHASE III"/>
    <d v="2001-06-22T00:00:00"/>
    <n v="70209"/>
    <n v="0"/>
    <n v="7802.3"/>
    <n v="78011.3"/>
  </r>
  <r>
    <s v="S"/>
    <x v="104"/>
    <s v="WORTHINGTON"/>
    <s v="RWY 11-29 RECONST - PHASE III"/>
    <d v="2001-09-06T00:00:00"/>
    <n v="91089"/>
    <n v="0"/>
    <n v="10120.9"/>
    <n v="101209.9"/>
  </r>
  <r>
    <s v="S"/>
    <x v="104"/>
    <s v="WORTHINGTON"/>
    <s v="RWY 11-29 RECONST - PHASE III"/>
    <d v="2002-02-27T00:00:00"/>
    <n v="65201"/>
    <n v="0"/>
    <n v="7244.69"/>
    <n v="72445.69"/>
  </r>
  <r>
    <s v="S"/>
    <x v="104"/>
    <s v="WORTHINGTON"/>
    <s v="RWY 11-29 RECONST - PHASE III"/>
    <d v="2002-06-10T00:00:00"/>
    <n v="25384"/>
    <n v="0"/>
    <n v="2820"/>
    <n v="28204"/>
  </r>
  <r>
    <s v="S"/>
    <x v="104"/>
    <s v="WORTHINGTON"/>
    <s v="RWY 11-29 RECONST - PHASE III"/>
    <d v="2002-12-06T00:00:00"/>
    <n v="45556"/>
    <n v="0"/>
    <n v="5060.3900000000003"/>
    <n v="50616.39"/>
  </r>
  <r>
    <s v="S"/>
    <x v="104"/>
    <s v="WORTHINGTON"/>
    <s v="RWY 11-29 RECONST - PHASE III"/>
    <d v="2003-04-30T00:00:00"/>
    <n v="8749"/>
    <n v="0"/>
    <n v="4933.47"/>
    <n v="13682.470000000001"/>
  </r>
  <r>
    <s v="S"/>
    <x v="104"/>
    <s v="WORTHINGTON"/>
    <s v="ALP Update"/>
    <d v="2004-09-24T00:00:00"/>
    <n v="0"/>
    <n v="2376.6"/>
    <n v="1584.4"/>
    <n v="3961"/>
  </r>
  <r>
    <s v="S"/>
    <x v="104"/>
    <s v="WORTHINGTON"/>
    <s v="Mower, Snow Scraper, &amp; Plow for truck"/>
    <d v="2003-05-28T00:00:00"/>
    <n v="0"/>
    <n v="15308.09"/>
    <n v="10205.379999999999"/>
    <n v="25513.47"/>
  </r>
  <r>
    <s v="S"/>
    <x v="104"/>
    <s v="WORTHINGTON"/>
    <s v="Water &amp; Sewer Connection to Airport"/>
    <d v="2007-01-04T00:00:00"/>
    <n v="0"/>
    <n v="92129.79"/>
    <n v="67200"/>
    <n v="159329.78999999998"/>
  </r>
  <r>
    <s v="S"/>
    <x v="104"/>
    <s v="WORTHINGTON"/>
    <s v="Water &amp; Sewer Connection to Airport"/>
    <d v="2007-02-06T00:00:00"/>
    <n v="0"/>
    <n v="0"/>
    <n v="32289.39"/>
    <n v="32289.39"/>
  </r>
  <r>
    <s v="S"/>
    <x v="104"/>
    <s v="WORTHINGTON"/>
    <s v="Concrete Terminal Ramp 06-03"/>
    <d v="2003-12-18T00:00:00"/>
    <n v="150826"/>
    <n v="0"/>
    <n v="16759.37"/>
    <n v="167585.37"/>
  </r>
  <r>
    <s v="S"/>
    <x v="104"/>
    <s v="WORTHINGTON"/>
    <s v="Concrete Terminal Ramp 06-03"/>
    <d v="2004-03-19T00:00:00"/>
    <n v="131284"/>
    <n v="0"/>
    <n v="14587.15"/>
    <n v="145871.15"/>
  </r>
  <r>
    <s v="S"/>
    <x v="104"/>
    <s v="WORTHINGTON"/>
    <s v="Concrete Terminal Ramp 06-03"/>
    <d v="2004-07-02T00:00:00"/>
    <n v="109442"/>
    <n v="0"/>
    <n v="12159.58"/>
    <n v="121601.58"/>
  </r>
  <r>
    <s v="S"/>
    <x v="104"/>
    <s v="WORTHINGTON"/>
    <s v="Concrete Terminal Ramp 06-03"/>
    <d v="2004-11-04T00:00:00"/>
    <n v="43126"/>
    <n v="0"/>
    <n v="4791.79"/>
    <n v="47917.79"/>
  </r>
  <r>
    <s v="S"/>
    <x v="104"/>
    <s v="WORTHINGTON"/>
    <s v="Concrete Terminal Ramp 06-03"/>
    <d v="2006-03-23T00:00:00"/>
    <n v="15322"/>
    <n v="0"/>
    <n v="11039.81"/>
    <n v="26361.809999999998"/>
  </r>
  <r>
    <s v="S"/>
    <x v="104"/>
    <s v="WORTHINGTON"/>
    <s v="Concrete Terminal Ramp 06-03"/>
    <d v="2006-06-12T00:00:00"/>
    <n v="0"/>
    <n v="56020.62"/>
    <n v="28010.38"/>
    <n v="84031"/>
  </r>
  <r>
    <s v="S"/>
    <x v="104"/>
    <s v="WORTHINGTON"/>
    <s v="Access Road Overlay"/>
    <d v="2006-10-18T00:00:00"/>
    <n v="0"/>
    <n v="60813.26"/>
    <n v="65881.039999999994"/>
    <n v="126694.29999999999"/>
  </r>
  <r>
    <s v="S"/>
    <x v="104"/>
    <s v="WORTHINGTON"/>
    <s v="MC28 Commercial Mower w/Cab, 72-in side discharge mower &amp; Model #716 snow blower"/>
    <d v="2006-06-29T00:00:00"/>
    <n v="0"/>
    <n v="11433.1"/>
    <n v="4899.8999999999996"/>
    <n v="16333"/>
  </r>
  <r>
    <s v="S"/>
    <x v="104"/>
    <s v="WORTHINGTON"/>
    <s v="Txy C, Apron 07-06"/>
    <d v="2006-12-18T00:00:00"/>
    <n v="1131954"/>
    <n v="0"/>
    <n v="59578.21"/>
    <n v="1191532.21"/>
  </r>
  <r>
    <s v="S"/>
    <x v="104"/>
    <s v="WORTHINGTON"/>
    <s v="Txy C, Apron 07-06"/>
    <d v="2008-02-08T00:00:00"/>
    <n v="703170"/>
    <n v="0"/>
    <n v="37008.42"/>
    <n v="740178.42"/>
  </r>
  <r>
    <s v="S"/>
    <x v="104"/>
    <s v="WORTHINGTON"/>
    <s v="Pre &amp; Final Design Rwy 17-35 09-08"/>
    <d v="2009-03-19T00:00:00"/>
    <n v="145705"/>
    <n v="47573.06"/>
    <n v="10173.34"/>
    <n v="203451.4"/>
  </r>
  <r>
    <s v="S"/>
    <x v="104"/>
    <s v="WORTHINGTON"/>
    <s v="Pre &amp; Final Design Rwy 17-35 09-08"/>
    <d v="2009-11-04T00:00:00"/>
    <n v="23105"/>
    <n v="14727.94"/>
    <n v="2516.71"/>
    <n v="40349.65"/>
  </r>
  <r>
    <s v="S"/>
    <x v="104"/>
    <s v="WORTHINGTON"/>
    <s v="Pre &amp; Final Design Rwy 17-35 09-08"/>
    <d v="2011-03-14T00:00:00"/>
    <n v="9378"/>
    <n v="0"/>
    <n v="-32.08"/>
    <n v="9345.92"/>
  </r>
  <r>
    <s v="S"/>
    <x v="104"/>
    <s v="WORTHINGTON"/>
    <s v="Rwy 17/35 Reconstruction 10-09"/>
    <d v="2009-09-15T00:00:00"/>
    <n v="292081"/>
    <n v="0"/>
    <n v="15373.76"/>
    <n v="307454.76"/>
  </r>
  <r>
    <s v="S"/>
    <x v="104"/>
    <s v="WORTHINGTON"/>
    <s v="Rwy 17/35 Reconstruction 10-09"/>
    <d v="2009-10-21T00:00:00"/>
    <n v="694769"/>
    <n v="0"/>
    <n v="36566.81"/>
    <n v="731335.81"/>
  </r>
  <r>
    <s v="S"/>
    <x v="104"/>
    <s v="WORTHINGTON"/>
    <s v="Rwy 17/35 Reconstruction 10-09"/>
    <d v="2009-11-19T00:00:00"/>
    <n v="1062972"/>
    <n v="0"/>
    <n v="55946.54"/>
    <n v="1118918.54"/>
  </r>
  <r>
    <s v="S"/>
    <x v="104"/>
    <s v="WORTHINGTON"/>
    <s v="Rwy 17/35 Reconstruction 10-09"/>
    <d v="2010-02-05T00:00:00"/>
    <n v="454097"/>
    <n v="0"/>
    <n v="23899.43"/>
    <n v="477996.43"/>
  </r>
  <r>
    <s v="S"/>
    <x v="104"/>
    <s v="WORTHINGTON"/>
    <s v="Rwy 17/35 Reconstruction 10-09"/>
    <d v="2010-10-22T00:00:00"/>
    <n v="281074"/>
    <n v="0"/>
    <n v="14792.6"/>
    <n v="295866.59999999998"/>
  </r>
  <r>
    <s v="S"/>
    <x v="104"/>
    <s v="WORTHINGTON"/>
    <s v="Rwy 17/35 Reconstruction 10-09"/>
    <d v="2011-11-30T00:00:00"/>
    <n v="193957"/>
    <n v="0"/>
    <n v="10208.709999999999"/>
    <n v="204165.71"/>
  </r>
  <r>
    <s v="S"/>
    <x v="104"/>
    <s v="WORTHINGTON"/>
    <s v="Rwy 17/35 Reconstruction 10-09"/>
    <d v="2012-07-16T00:00:00"/>
    <n v="15272"/>
    <n v="0"/>
    <n v="2473.75"/>
    <n v="17745.75"/>
  </r>
  <r>
    <s v="S"/>
    <x v="104"/>
    <s v="WORTHINGTON"/>
    <s v="Rwy 17/35 Reconstruction 10-09"/>
    <d v="2013-02-04T00:00:00"/>
    <n v="50000"/>
    <n v="0"/>
    <n v="961.26"/>
    <n v="50961.26"/>
  </r>
  <r>
    <s v="S"/>
    <x v="104"/>
    <s v="WORTHINGTON"/>
    <s v="Rwy 17/35 Reconstruction 10-09"/>
    <d v="2013-02-04T00:00:00"/>
    <n v="10896"/>
    <n v="0"/>
    <n v="0"/>
    <n v="10896"/>
  </r>
  <r>
    <s v="S"/>
    <x v="104"/>
    <s v="WORTHINGTON"/>
    <s v="Beacon Replacement"/>
    <d v="2009-04-17T00:00:00"/>
    <n v="0"/>
    <n v="6111.5"/>
    <n v="1527.88"/>
    <n v="7639.38"/>
  </r>
  <r>
    <s v="S"/>
    <x v="104"/>
    <s v="WORTHINGTON"/>
    <s v="Hangar Ent Rd; CardTrol System"/>
    <d v="2010-07-19T00:00:00"/>
    <n v="0"/>
    <n v="9784.4599999999991"/>
    <n v="9784.4599999999991"/>
    <n v="19568.919999999998"/>
  </r>
  <r>
    <s v="S"/>
    <x v="104"/>
    <s v="WORTHINGTON"/>
    <s v="Hangar Ent Rd; CardTrol System"/>
    <d v="2012-07-31T00:00:00"/>
    <n v="0"/>
    <n v="22713.54"/>
    <n v="22713.54"/>
    <n v="45427.08"/>
  </r>
  <r>
    <s v="S"/>
    <x v="104"/>
    <s v="WORTHINGTON"/>
    <s v="Fuel System"/>
    <d v="2012-02-02T00:00:00"/>
    <n v="0"/>
    <n v="86375"/>
    <n v="102888.85"/>
    <n v="189263.85"/>
  </r>
  <r>
    <s v="S"/>
    <x v="104"/>
    <s v="WORTHINGTON"/>
    <s v="Fuel System"/>
    <d v="2012-02-02T00:00:00"/>
    <n v="0"/>
    <n v="16513.86"/>
    <n v="0"/>
    <n v="16513.86"/>
  </r>
  <r>
    <s v="S"/>
    <x v="104"/>
    <s v="WORTHINGTON"/>
    <s v="Fuel System"/>
    <d v="2012-02-07T00:00:00"/>
    <n v="0"/>
    <n v="3901.64"/>
    <n v="3901.65"/>
    <n v="7803.29"/>
  </r>
  <r>
    <s v="S"/>
    <x v="104"/>
    <s v="WORTHINGTON"/>
    <s v="SWPPP Update"/>
    <d v="2013-10-21T00:00:00"/>
    <n v="0"/>
    <n v="3150.53"/>
    <n v="1350.22"/>
    <n v="4500.75"/>
  </r>
  <r>
    <s v="S"/>
    <x v="104"/>
    <s v="WORTHINGTON"/>
    <s v="Hangar Site Prep"/>
    <d v="2012-11-09T00:00:00"/>
    <n v="0"/>
    <n v="174719.78"/>
    <n v="209343.85"/>
    <n v="384063.63"/>
  </r>
  <r>
    <s v="S"/>
    <x v="104"/>
    <s v="WORTHINGTON"/>
    <s v="Hangar Site Prep"/>
    <d v="2014-12-22T00:00:00"/>
    <n v="0"/>
    <n v="8962.66"/>
    <n v="0"/>
    <n v="8962.66"/>
  </r>
  <r>
    <s v="S"/>
    <x v="104"/>
    <s v="WORTHINGTON"/>
    <s v="Rehab Ramp A  11-12"/>
    <d v="2013-04-17T00:00:00"/>
    <n v="550116"/>
    <n v="0"/>
    <n v="66849.440000000002"/>
    <n v="616965.43999999994"/>
  </r>
  <r>
    <s v="S"/>
    <x v="104"/>
    <s v="WORTHINGTON"/>
    <s v="Rehab Ramp A  11-12"/>
    <d v="2015-01-23T00:00:00"/>
    <n v="51863"/>
    <n v="0"/>
    <n v="437.45"/>
    <n v="52300.45"/>
  </r>
  <r>
    <s v="S"/>
    <x v="104"/>
    <s v="WORTHINGTON"/>
    <s v="Chemical Pad, Storage Bldg"/>
    <d v="2015-06-15T00:00:00"/>
    <n v="0"/>
    <n v="57790.53"/>
    <n v="57790.53"/>
    <n v="115581.06"/>
  </r>
  <r>
    <s v="S"/>
    <x v="104"/>
    <s v="WORTHINGTON"/>
    <s v="Jet A Fuel Truck (Used)"/>
    <d v="2012-09-07T00:00:00"/>
    <n v="0"/>
    <n v="13115.63"/>
    <n v="13115.62"/>
    <n v="26231.25"/>
  </r>
  <r>
    <s v="S"/>
    <x v="104"/>
    <s v="WORTHINGTON"/>
    <s v="Txy B Cracks, Txy C Ext. EA  12-14"/>
    <d v="2015-01-05T00:00:00"/>
    <n v="139413"/>
    <n v="7745.24"/>
    <n v="7746.43"/>
    <n v="154904.66999999998"/>
  </r>
  <r>
    <s v="S"/>
    <x v="104"/>
    <s v="WORTHINGTON"/>
    <s v="Txy B Cracks, Txy C Ext. EA  12-14"/>
    <d v="2016-01-06T00:00:00"/>
    <n v="21240"/>
    <n v="1180.04"/>
    <n v="1180.78"/>
    <n v="23600.82"/>
  </r>
  <r>
    <s v="S"/>
    <x v="104"/>
    <s v="WORTHINGTON"/>
    <s v="2014 Kubota ZD331-72 Zero Turn Mower"/>
    <d v="2014-07-30T00:00:00"/>
    <n v="0"/>
    <n v="10800"/>
    <n v="2700"/>
    <n v="13500"/>
  </r>
  <r>
    <s v="S"/>
    <x v="104"/>
    <s v="WORTHINGTON"/>
    <s v="Construct Taxiway 'C' Extension"/>
    <d v="2016-04-21T00:00:00"/>
    <n v="374672"/>
    <n v="20815.18"/>
    <n v="20816.240000000002"/>
    <n v="416303.42"/>
  </r>
  <r>
    <s v="S"/>
    <x v="104"/>
    <s v="WORTHINGTON"/>
    <s v="Construct Taxiway 'C' Extension"/>
    <d v="2017-02-23T00:00:00"/>
    <n v="458235"/>
    <n v="25457.49"/>
    <n v="25457.46"/>
    <n v="509149.95"/>
  </r>
  <r>
    <s v="S"/>
    <x v="104"/>
    <s v="WORTHINGTON"/>
    <s v="Construct Taxiway 'C' Extension"/>
    <d v="2017-07-13T00:00:00"/>
    <n v="34603"/>
    <n v="1922.4"/>
    <n v="1922.53"/>
    <n v="38447.93"/>
  </r>
  <r>
    <s v="S"/>
    <x v="104"/>
    <s v="WORTHINGTON"/>
    <s v="Crack Seal &amp; Seal Coat Taxiway 'C'"/>
    <d v="2017-02-23T00:00:00"/>
    <n v="105057"/>
    <n v="5840.39"/>
    <n v="5842.27"/>
    <n v="116739.66"/>
  </r>
  <r>
    <s v="S"/>
    <x v="104"/>
    <s v="WORTHINGTON"/>
    <s v="Crack Seal &amp; Seal Coat Taxiway 'C'"/>
    <d v="2017-07-13T00:00:00"/>
    <n v="9513"/>
    <n v="524.73"/>
    <n v="524.84"/>
    <n v="10562.57"/>
  </r>
  <r>
    <s v="S"/>
    <x v="104"/>
    <s v="WORTHINGTON"/>
    <s v="New 2015 Case IH Maxxum Tractor w/Radio"/>
    <d v="2017-03-16T00:00:00"/>
    <n v="0"/>
    <n v="51217.760000000002"/>
    <n v="12804.44"/>
    <n v="64022.200000000004"/>
  </r>
  <r>
    <s v="S"/>
    <x v="104"/>
    <s v="WORTHINGTON"/>
    <s v="RWYs 11/29 &amp; 18/36 pavement rehab."/>
    <d v="2018-06-15T00:00:00"/>
    <n v="50229"/>
    <n v="2790.56"/>
    <n v="2791.54"/>
    <n v="55811.1"/>
  </r>
  <r>
    <s v="S"/>
    <x v="104"/>
    <s v="WORTHINGTON"/>
    <s v="RWYs 11/29 &amp; 18/36 pavement rehab."/>
    <d v="2019-02-05T00:00:00"/>
    <n v="655747"/>
    <n v="38963.93"/>
    <n v="38963.760000000002"/>
    <n v="733674.69000000006"/>
  </r>
  <r>
    <s v="S"/>
    <x v="104"/>
    <s v="WORTHINGTON"/>
    <s v="RWYs 11/29 &amp; 18/36 pavement rehab."/>
    <d v="2020-03-03T00:00:00"/>
    <n v="45604"/>
    <n v="0"/>
    <n v="0"/>
    <n v="45604"/>
  </r>
  <r>
    <s v="S"/>
    <x v="104"/>
    <s v="WORTHINGTON"/>
    <s v="South Concrete Apron Reconstruct &amp; Taxways B &amp; C Pavement Maintenance"/>
    <d v="1899-12-30T00:00:00"/>
    <n v="70900"/>
    <n v="11813.6"/>
    <n v="5054.63"/>
    <n v="87768.23000000001"/>
  </r>
  <r>
    <s v="S"/>
    <x v="104"/>
    <s v="WORTHINGTON"/>
    <s v="South Concrete Apron Reconstruct &amp; Taxways B &amp; C Pavement Maintenance"/>
    <d v="2021-02-18T00:00:00"/>
    <n v="447768"/>
    <n v="74609.72"/>
    <n v="31929.200000000001"/>
    <n v="554306.91999999993"/>
  </r>
  <r>
    <s v="S"/>
    <x v="104"/>
    <s v="WORTHINGTON"/>
    <s v="South Concrete Apron Reconstruct &amp; Taxways B &amp; C Pavement Maintenance"/>
    <d v="2021-03-02T00:00:00"/>
    <n v="-44977"/>
    <n v="0"/>
    <n v="0"/>
    <n v="-44977"/>
  </r>
  <r>
    <s v="S"/>
    <x v="104"/>
    <s v="WORTHINGTON"/>
    <s v="2018 Land Pride Batwing Mower"/>
    <d v="2018-06-12T00:00:00"/>
    <n v="0"/>
    <n v="10800"/>
    <n v="3700"/>
    <n v="14500"/>
  </r>
  <r>
    <s v="S"/>
    <x v="104"/>
    <s v="WORTHINGTON"/>
    <s v="Remove and Replace Hangar Door 90X31"/>
    <d v="2019-11-05T00:00:00"/>
    <n v="0"/>
    <n v="73108"/>
    <n v="31332"/>
    <n v="104440"/>
  </r>
  <r>
    <s v="S"/>
    <x v="104"/>
    <s v="WORTHINGTON"/>
    <s v="Remove and Replace Hangar Door 55X20"/>
    <d v="1899-12-30T00:00:00"/>
    <n v="0"/>
    <n v="26988.5"/>
    <n v="11566.5"/>
    <n v="38555"/>
  </r>
  <r>
    <s v="S"/>
    <x v="104"/>
    <s v="WORTHINGTON"/>
    <s v="CARES Act  - Worthington"/>
    <d v="2021-03-31T00:00:00"/>
    <n v="30000"/>
    <n v="0"/>
    <n v="0"/>
    <n v="30000"/>
  </r>
  <r>
    <s v="W"/>
    <x v="105"/>
    <s v="ALEXANDRIA"/>
    <s v="SANITARY FACI AND CONC APRON"/>
    <d v="1948-06-23T00:00:00"/>
    <n v="0"/>
    <n v="28893.63"/>
    <n v="131.35"/>
    <n v="29024.98"/>
  </r>
  <r>
    <s v="W"/>
    <x v="105"/>
    <s v="ALEXANDRIA"/>
    <s v="PUMP EQUIPMENT"/>
    <d v="1948-06-23T00:00:00"/>
    <n v="0"/>
    <n v="1755.35"/>
    <n v="0"/>
    <n v="1755.35"/>
  </r>
  <r>
    <s v="W"/>
    <x v="105"/>
    <s v="ALEXANDRIA"/>
    <s v="DRILL WELL"/>
    <d v="1947-09-05T00:00:00"/>
    <n v="0"/>
    <n v="2925.82"/>
    <n v="0"/>
    <n v="2925.82"/>
  </r>
  <r>
    <s v="W"/>
    <x v="105"/>
    <s v="ALEXANDRIA"/>
    <s v="ADMINISTRATION BUILDING"/>
    <d v="1950-08-21T00:00:00"/>
    <n v="13265.68"/>
    <n v="13000"/>
    <n v="265.68"/>
    <n v="26531.360000000001"/>
  </r>
  <r>
    <s v="W"/>
    <x v="105"/>
    <s v="ALEXANDRIA"/>
    <s v="SEAL COAT RUNWAYS"/>
    <d v="1949-11-16T00:00:00"/>
    <n v="0"/>
    <n v="12215.51"/>
    <n v="0"/>
    <n v="12215.51"/>
  </r>
  <r>
    <s v="W"/>
    <x v="105"/>
    <s v="ALEXANDRIA"/>
    <s v="CURB/SAFETY FENCE/FLOODLIGHTS"/>
    <d v="1952-11-03T00:00:00"/>
    <n v="0"/>
    <n v="600"/>
    <n v="808.8"/>
    <n v="1408.8"/>
  </r>
  <r>
    <s v="W"/>
    <x v="105"/>
    <s v="ALEXANDRIA"/>
    <s v="SEAL COAT"/>
    <d v="1957-01-21T00:00:00"/>
    <n v="0"/>
    <n v="12800"/>
    <n v="6577.39"/>
    <n v="19377.39"/>
  </r>
  <r>
    <s v="W"/>
    <x v="105"/>
    <s v="ALEXANDRIA"/>
    <s v="WATER MAIN EXTENSION"/>
    <d v="1956-08-22T00:00:00"/>
    <n v="0"/>
    <n v="900"/>
    <n v="494.55"/>
    <n v="1394.55"/>
  </r>
  <r>
    <s v="W"/>
    <x v="105"/>
    <s v="ALEXANDRIA"/>
    <s v="LAND"/>
    <d v="1966-11-17T00:00:00"/>
    <n v="22000"/>
    <n v="0"/>
    <n v="0"/>
    <n v="22000"/>
  </r>
  <r>
    <s v="W"/>
    <x v="105"/>
    <s v="ALEXANDRIA"/>
    <s v="SLURRY SEAL"/>
    <d v="1960-11-02T00:00:00"/>
    <n v="0"/>
    <n v="21662.83"/>
    <n v="10831.42"/>
    <n v="32494.25"/>
  </r>
  <r>
    <s v="W"/>
    <x v="105"/>
    <s v="ALEXANDRIA"/>
    <s v="RUNWAY LIGHTS"/>
    <d v="1965-06-24T00:00:00"/>
    <n v="9849.7999999999993"/>
    <n v="6863.6"/>
    <n v="3877.41"/>
    <n v="20590.810000000001"/>
  </r>
  <r>
    <s v="W"/>
    <x v="105"/>
    <s v="ALEXANDRIA"/>
    <s v="SURF ENT ROAD AND PARKING LOT"/>
    <d v="1970-11-26T00:00:00"/>
    <n v="0"/>
    <n v="3700"/>
    <n v="4201.83"/>
    <n v="7901.83"/>
  </r>
  <r>
    <s v="W"/>
    <x v="105"/>
    <s v="ALEXANDRIA"/>
    <s v="SLURRY SEAL"/>
    <d v="1969-11-21T00:00:00"/>
    <n v="0"/>
    <n v="36333.42"/>
    <n v="18166.72"/>
    <n v="54500.14"/>
  </r>
  <r>
    <s v="W"/>
    <x v="105"/>
    <s v="ALEXANDRIA"/>
    <s v="HANGAR SITE PREPARATION"/>
    <d v="1973-03-29T00:00:00"/>
    <n v="0"/>
    <n v="4571.25"/>
    <n v="7618.75"/>
    <n v="12190"/>
  </r>
  <r>
    <s v="W"/>
    <x v="105"/>
    <s v="ALEXANDRIA"/>
    <s v="HANGAR PAVING"/>
    <d v="1976-03-17T00:00:00"/>
    <n v="0"/>
    <n v="6965.55"/>
    <n v="6965.56"/>
    <n v="13931.11"/>
  </r>
  <r>
    <s v="W"/>
    <x v="105"/>
    <s v="ALEXANDRIA"/>
    <s v="BITUMINOUS PAVING AND PLUMBING"/>
    <d v="1978-01-25T00:00:00"/>
    <n v="0"/>
    <n v="2931.39"/>
    <n v="2931.39"/>
    <n v="5862.78"/>
  </r>
  <r>
    <s v="W"/>
    <x v="105"/>
    <s v="ALEXANDRIA"/>
    <s v="LAND"/>
    <d v="1979-04-25T00:00:00"/>
    <n v="0"/>
    <n v="105873.91"/>
    <n v="52936.959999999999"/>
    <n v="158810.87"/>
  </r>
  <r>
    <s v="W"/>
    <x v="105"/>
    <s v="ALEXANDRIA"/>
    <s v="LAND"/>
    <d v="1980-04-14T00:00:00"/>
    <n v="0"/>
    <n v="25149.9"/>
    <n v="12574.94"/>
    <n v="37724.840000000004"/>
  </r>
  <r>
    <s v="W"/>
    <x v="105"/>
    <s v="ALEXANDRIA"/>
    <s v="LAND"/>
    <d v="1980-08-08T00:00:00"/>
    <n v="0"/>
    <n v="75658.45"/>
    <n v="37829.230000000003"/>
    <n v="113487.67999999999"/>
  </r>
  <r>
    <s v="W"/>
    <x v="105"/>
    <s v="ALEXANDRIA"/>
    <s v="LAND"/>
    <d v="1980-11-14T00:00:00"/>
    <n v="0"/>
    <n v="231480.97"/>
    <n v="115740.49"/>
    <n v="347221.46"/>
  </r>
  <r>
    <s v="W"/>
    <x v="105"/>
    <s v="ALEXANDRIA"/>
    <s v="LAND"/>
    <d v="1981-03-03T00:00:00"/>
    <n v="0"/>
    <n v="158420.20000000001"/>
    <n v="79210.100000000006"/>
    <n v="237630.30000000002"/>
  </r>
  <r>
    <s v="W"/>
    <x v="105"/>
    <s v="ALEXANDRIA"/>
    <s v="LAND"/>
    <d v="1981-04-30T00:00:00"/>
    <n v="0"/>
    <n v="25100"/>
    <n v="12550"/>
    <n v="37650"/>
  </r>
  <r>
    <s v="W"/>
    <x v="105"/>
    <s v="ALEXANDRIA"/>
    <s v="LAND"/>
    <d v="1982-01-12T00:00:00"/>
    <n v="0"/>
    <n v="86985.7"/>
    <n v="43492.85"/>
    <n v="130478.54999999999"/>
  </r>
  <r>
    <s v="W"/>
    <x v="105"/>
    <s v="ALEXANDRIA"/>
    <s v="LAND"/>
    <d v="1983-05-05T00:00:00"/>
    <n v="0"/>
    <n v="38410.239999999998"/>
    <n v="19205.12"/>
    <n v="57615.360000000001"/>
  </r>
  <r>
    <s v="W"/>
    <x v="105"/>
    <s v="ALEXANDRIA"/>
    <s v="LAND"/>
    <d v="1983-05-13T00:00:00"/>
    <n v="0"/>
    <n v="79000"/>
    <n v="39500"/>
    <n v="118500"/>
  </r>
  <r>
    <s v="W"/>
    <x v="105"/>
    <s v="ALEXANDRIA"/>
    <s v="LAND"/>
    <d v="1984-06-08T00:00:00"/>
    <n v="0"/>
    <n v="50126.77"/>
    <n v="25063.38"/>
    <n v="75190.149999999994"/>
  </r>
  <r>
    <s v="W"/>
    <x v="105"/>
    <s v="ALEXANDRIA"/>
    <s v="GRADE, PAVE, DRAINAGE &amp; LIGHT"/>
    <d v="1982-10-08T00:00:00"/>
    <n v="0"/>
    <n v="212096.26"/>
    <n v="36816.519999999997"/>
    <n v="248912.78"/>
  </r>
  <r>
    <s v="W"/>
    <x v="105"/>
    <s v="ALEXANDRIA"/>
    <s v="GRADE, PAVE, DRAINAGE &amp; LIGHT"/>
    <d v="1982-11-02T00:00:00"/>
    <n v="203891.51"/>
    <n v="146543.84"/>
    <n v="25687"/>
    <n v="376122.35"/>
  </r>
  <r>
    <s v="W"/>
    <x v="105"/>
    <s v="ALEXANDRIA"/>
    <s v="GRADE, PAVE, DRAINAGE &amp; LIGHT"/>
    <d v="1982-12-16T00:00:00"/>
    <n v="311788.21000000002"/>
    <n v="0"/>
    <n v="34643.129999999997"/>
    <n v="346431.34"/>
  </r>
  <r>
    <s v="W"/>
    <x v="105"/>
    <s v="ALEXANDRIA"/>
    <s v="GRADE, PAVE, DRAINAGE &amp; LIGHT"/>
    <d v="1983-01-26T00:00:00"/>
    <n v="120788.15"/>
    <n v="0"/>
    <n v="13420.9"/>
    <n v="134209.04999999999"/>
  </r>
  <r>
    <s v="W"/>
    <x v="105"/>
    <s v="ALEXANDRIA"/>
    <s v="GRADE, PAVE, DRAINAGE &amp; LIGHT"/>
    <d v="1983-10-31T00:00:00"/>
    <n v="94593.53"/>
    <n v="0"/>
    <n v="10510.4"/>
    <n v="105103.93"/>
  </r>
  <r>
    <s v="W"/>
    <x v="105"/>
    <s v="ALEXANDRIA"/>
    <s v="GRADE, PAVE, DRAINAGE &amp; LIGHT"/>
    <d v="1983-11-04T00:00:00"/>
    <n v="35452.550000000003"/>
    <n v="0"/>
    <n v="30190.19"/>
    <n v="65642.740000000005"/>
  </r>
  <r>
    <s v="W"/>
    <x v="105"/>
    <s v="ALEXANDRIA"/>
    <s v="GRADE, PAVE, DRAINAGE &amp; LIGHT"/>
    <d v="1988-02-05T00:00:00"/>
    <n v="0"/>
    <n v="9209.73"/>
    <n v="3446.4"/>
    <n v="12656.13"/>
  </r>
  <r>
    <s v="W"/>
    <x v="105"/>
    <s v="ALEXANDRIA"/>
    <s v="GRADE, PAVE, DRAINAGE &amp; LIGHT"/>
    <d v="1990-02-27T00:00:00"/>
    <n v="0"/>
    <n v="5583.6"/>
    <n v="0"/>
    <n v="5583.6"/>
  </r>
  <r>
    <s v="W"/>
    <x v="105"/>
    <s v="ALEXANDRIA"/>
    <s v="GRADE, PAVE, DRAINAGE &amp; LIGHT"/>
    <d v="1990-10-01T00:00:00"/>
    <n v="71846.05"/>
    <n v="0"/>
    <n v="0"/>
    <n v="71846.05"/>
  </r>
  <r>
    <s v="W"/>
    <x v="105"/>
    <s v="ALEXANDRIA"/>
    <s v="GRADE, PAVE, DRAINAGE &amp; LIGHT"/>
    <d v="1993-02-09T00:00:00"/>
    <n v="0"/>
    <n v="-14793.33"/>
    <n v="3158.16"/>
    <n v="-11635.17"/>
  </r>
  <r>
    <s v="W"/>
    <x v="105"/>
    <s v="ALEXANDRIA"/>
    <s v="GRADE, PAVE, DRAINAGE &amp; LIGHT"/>
    <d v="1993-02-09T00:00:00"/>
    <n v="0"/>
    <n v="15975"/>
    <n v="0"/>
    <n v="15975"/>
  </r>
  <r>
    <s v="W"/>
    <x v="105"/>
    <s v="ALEXANDRIA"/>
    <s v="GRADE, PAVE, DRAINAGE &amp; LIGHT"/>
    <d v="1993-02-09T00:00:00"/>
    <n v="0"/>
    <n v="20951.669999999998"/>
    <n v="0"/>
    <n v="20951.669999999998"/>
  </r>
  <r>
    <s v="W"/>
    <x v="105"/>
    <s v="ALEXANDRIA"/>
    <s v="ENT. RD, PARKING LOT PAVING"/>
    <d v="1986-12-04T00:00:00"/>
    <n v="0"/>
    <n v="28424.23"/>
    <n v="14212.11"/>
    <n v="42636.34"/>
  </r>
  <r>
    <s v="W"/>
    <x v="105"/>
    <s v="ALEXANDRIA"/>
    <s v="AIRPORT SEAL COATING"/>
    <d v="1988-10-21T00:00:00"/>
    <n v="0"/>
    <n v="30478.77"/>
    <n v="15239.4"/>
    <n v="45718.17"/>
  </r>
  <r>
    <s v="W"/>
    <x v="105"/>
    <s v="ALEXANDRIA"/>
    <s v="UNICOM RADIO"/>
    <d v="1988-10-14T00:00:00"/>
    <n v="0"/>
    <n v="756.67"/>
    <n v="378.33"/>
    <n v="1135"/>
  </r>
  <r>
    <s v="W"/>
    <x v="105"/>
    <s v="ALEXANDRIA"/>
    <s v="RADIO CONTROL REVISION"/>
    <d v="1989-11-30T00:00:00"/>
    <n v="0"/>
    <n v="12284"/>
    <n v="6142"/>
    <n v="18426"/>
  </r>
  <r>
    <s v="W"/>
    <x v="105"/>
    <s v="ALEXANDRIA"/>
    <s v="HANGAR SITE PREP &amp; PAVING"/>
    <d v="1992-05-11T00:00:00"/>
    <n v="0"/>
    <n v="64629.56"/>
    <n v="32314.78"/>
    <n v="96944.34"/>
  </r>
  <r>
    <s v="W"/>
    <x v="105"/>
    <s v="ALEXANDRIA"/>
    <s v="WIND REPORTING EQUIPMENT"/>
    <d v="1990-12-28T00:00:00"/>
    <n v="0"/>
    <n v="1228.6600000000001"/>
    <n v="614.34"/>
    <n v="1843"/>
  </r>
  <r>
    <s v="W"/>
    <x v="105"/>
    <s v="ALEXANDRIA"/>
    <s v="ARRIVAL/DEPARTURE BUILDING"/>
    <d v="1991-01-30T00:00:00"/>
    <n v="0"/>
    <n v="95052.66"/>
    <n v="85447.34"/>
    <n v="180500"/>
  </r>
  <r>
    <s v="W"/>
    <x v="105"/>
    <s v="ALEXANDRIA"/>
    <s v="ARRIVAL/DEPARTURE BUILDING"/>
    <d v="1991-03-15T00:00:00"/>
    <n v="0"/>
    <n v="19864.39"/>
    <n v="17944.79"/>
    <n v="37809.18"/>
  </r>
  <r>
    <s v="W"/>
    <x v="105"/>
    <s v="ALEXANDRIA"/>
    <s v="ARRIVAL/DEPARTURE BUILDING"/>
    <d v="1991-05-10T00:00:00"/>
    <n v="0"/>
    <n v="47824.480000000003"/>
    <n v="46037.32"/>
    <n v="93861.8"/>
  </r>
  <r>
    <s v="W"/>
    <x v="105"/>
    <s v="ALEXANDRIA"/>
    <s v="ARRIVAL/DEPARTURE BUILDING"/>
    <d v="1991-07-10T00:00:00"/>
    <n v="0"/>
    <n v="34094.26"/>
    <n v="33057.94"/>
    <n v="67152.200000000012"/>
  </r>
  <r>
    <s v="W"/>
    <x v="105"/>
    <s v="ALEXANDRIA"/>
    <s v="ARRIVAL/DEPARTURE BUILDING"/>
    <d v="1991-08-31T00:00:00"/>
    <n v="0"/>
    <n v="59974.13"/>
    <n v="58431.07"/>
    <n v="118405.2"/>
  </r>
  <r>
    <s v="W"/>
    <x v="105"/>
    <s v="ALEXANDRIA"/>
    <s v="ARRIVAL/DEPARTURE BUILDING"/>
    <d v="1992-04-06T00:00:00"/>
    <n v="0"/>
    <n v="28962.47"/>
    <n v="20568.54"/>
    <n v="49531.01"/>
  </r>
  <r>
    <s v="W"/>
    <x v="105"/>
    <s v="ALEXANDRIA"/>
    <s v="GRADING FOR ILS"/>
    <d v="1995-07-06T00:00:00"/>
    <n v="0"/>
    <n v="17866.330000000002"/>
    <n v="8933.17"/>
    <n v="26799.5"/>
  </r>
  <r>
    <s v="W"/>
    <x v="105"/>
    <s v="ALEXANDRIA"/>
    <s v="FUEL FACILITY &amp; CARD READER"/>
    <d v="1994-01-04T00:00:00"/>
    <n v="0"/>
    <n v="77733.33"/>
    <n v="38866.67"/>
    <n v="116600"/>
  </r>
  <r>
    <s v="W"/>
    <x v="105"/>
    <s v="ALEXANDRIA"/>
    <s v="FUEL FACILITY &amp; CARD READER"/>
    <d v="1994-02-14T00:00:00"/>
    <n v="0"/>
    <n v="958.33"/>
    <n v="479.17"/>
    <n v="1437.5"/>
  </r>
  <r>
    <s v="W"/>
    <x v="105"/>
    <s v="ALEXANDRIA"/>
    <s v="1.AIRFIELD GUIDANCE Signs"/>
    <d v="1994-01-25T00:00:00"/>
    <n v="55495.03"/>
    <n v="0"/>
    <n v="6166.12"/>
    <n v="61661.15"/>
  </r>
  <r>
    <s v="W"/>
    <x v="105"/>
    <s v="ALEXANDRIA"/>
    <s v="1.AIRFIELD GUIDANCE Signs"/>
    <d v="1995-06-14T00:00:00"/>
    <n v="69783.759999999995"/>
    <n v="0"/>
    <n v="7753.75"/>
    <n v="77537.509999999995"/>
  </r>
  <r>
    <s v="W"/>
    <x v="105"/>
    <s v="ALEXANDRIA"/>
    <s v="HANGAR AREA TAXIWAY PAVING"/>
    <d v="1993-09-08T00:00:00"/>
    <n v="0"/>
    <n v="3955.2"/>
    <n v="1977.6"/>
    <n v="5932.7999999999993"/>
  </r>
  <r>
    <s v="W"/>
    <x v="105"/>
    <s v="ALEXANDRIA"/>
    <s v="HANGAR AREA TAXIWAY PAVING"/>
    <d v="1993-11-03T00:00:00"/>
    <n v="0"/>
    <n v="1294.3699999999999"/>
    <n v="647.19000000000005"/>
    <n v="1941.56"/>
  </r>
  <r>
    <s v="W"/>
    <x v="105"/>
    <s v="ALEXANDRIA"/>
    <s v="2.PARALLEL TXWY, OVERLAY, FENCE"/>
    <d v="1995-07-06T00:00:00"/>
    <n v="73472.399999999994"/>
    <n v="416.54"/>
    <n v="8371.81"/>
    <n v="82260.749999999985"/>
  </r>
  <r>
    <s v="W"/>
    <x v="105"/>
    <s v="ALEXANDRIA"/>
    <s v="2.PARALLEL TXWY, OVERLAY, FENCE"/>
    <d v="1995-07-24T00:00:00"/>
    <n v="106664.32000000001"/>
    <n v="1479.13"/>
    <n v="12591.12"/>
    <n v="120734.57"/>
  </r>
  <r>
    <s v="W"/>
    <x v="105"/>
    <s v="ALEXANDRIA"/>
    <s v="2.PARALLEL TXWY, OVERLAY, FENCE"/>
    <d v="1995-08-15T00:00:00"/>
    <n v="477708.57"/>
    <n v="3307.86"/>
    <n v="54732.65"/>
    <n v="535749.07999999996"/>
  </r>
  <r>
    <s v="W"/>
    <x v="105"/>
    <s v="ALEXANDRIA"/>
    <s v="2.PARALLEL TXWY, OVERLAY, FENCE"/>
    <d v="1995-10-19T00:00:00"/>
    <n v="69297.91"/>
    <n v="4691.47"/>
    <n v="10249.44"/>
    <n v="84238.82"/>
  </r>
  <r>
    <s v="W"/>
    <x v="105"/>
    <s v="ALEXANDRIA"/>
    <s v="2.PARALLEL TXWY, OVERLAY, FENCE"/>
    <d v="1995-12-06T00:00:00"/>
    <n v="41456.800000000003"/>
    <n v="0"/>
    <n v="4402.9799999999996"/>
    <n v="45859.78"/>
  </r>
  <r>
    <s v="W"/>
    <x v="105"/>
    <s v="ALEXANDRIA"/>
    <s v="2.PARALLEL TXWY, OVERLAY, FENCE"/>
    <d v="1996-07-12T00:00:00"/>
    <n v="51607"/>
    <n v="0"/>
    <n v="13362.51"/>
    <n v="64969.51"/>
  </r>
  <r>
    <s v="W"/>
    <x v="105"/>
    <s v="ALEXANDRIA"/>
    <s v="SRE - USED TRUCK/SNOW BLOWER"/>
    <d v="1996-09-24T00:00:00"/>
    <n v="0"/>
    <n v="36666.67"/>
    <n v="18333.330000000002"/>
    <n v="55000"/>
  </r>
  <r>
    <s v="W"/>
    <x v="105"/>
    <s v="ALEXANDRIA"/>
    <s v="F&amp;I (8) TXY LIGHTS; REINST (8) TXY LIGHT"/>
    <d v="1997-12-19T00:00:00"/>
    <n v="0"/>
    <n v="4750"/>
    <n v="2375"/>
    <n v="7125"/>
  </r>
  <r>
    <s v="W"/>
    <x v="105"/>
    <s v="ALEXANDRIA"/>
    <s v="Hangar Site Preparation w/Paving"/>
    <d v="1999-01-22T00:00:00"/>
    <n v="0"/>
    <n v="51499.57"/>
    <n v="51499.58"/>
    <n v="102999.15"/>
  </r>
  <r>
    <s v="W"/>
    <x v="105"/>
    <s v="ALEXANDRIA"/>
    <s v="Hangar Site Preparation w/Paving"/>
    <d v="2000-04-18T00:00:00"/>
    <n v="0"/>
    <n v="14731.97"/>
    <n v="14731.96"/>
    <n v="29463.93"/>
  </r>
  <r>
    <s v="W"/>
    <x v="105"/>
    <s v="ALEXANDRIA"/>
    <s v="A/D Bldg Countertop &amp; Cabinet Replace"/>
    <d v="2000-03-29T00:00:00"/>
    <n v="0"/>
    <n v="7134.3"/>
    <n v="4756.2"/>
    <n v="11890.5"/>
  </r>
  <r>
    <s v="W"/>
    <x v="105"/>
    <s v="ALEXANDRIA"/>
    <s v="ILS Obstruction Removal"/>
    <d v="2000-06-02T00:00:00"/>
    <n v="0"/>
    <n v="38633.51"/>
    <n v="27238.43"/>
    <n v="65871.94"/>
  </r>
  <r>
    <s v="W"/>
    <x v="105"/>
    <s v="ALEXANDRIA"/>
    <s v="ILS Obstruction Removal"/>
    <d v="2000-06-02T00:00:00"/>
    <n v="0"/>
    <n v="2224.14"/>
    <n v="0"/>
    <n v="2224.14"/>
  </r>
  <r>
    <s v="W"/>
    <x v="105"/>
    <s v="ALEXANDRIA"/>
    <s v="Glide Slope Critical Area"/>
    <d v="2001-03-02T00:00:00"/>
    <n v="0"/>
    <n v="10000"/>
    <n v="0"/>
    <n v="10000"/>
  </r>
  <r>
    <s v="W"/>
    <x v="105"/>
    <s v="ALEXANDRIA"/>
    <s v="Glide Slope Critical Area"/>
    <d v="2001-03-02T00:00:00"/>
    <n v="0"/>
    <n v="65670.39"/>
    <n v="0"/>
    <n v="65670.39"/>
  </r>
  <r>
    <s v="W"/>
    <x v="105"/>
    <s v="ALEXANDRIA"/>
    <s v="Glide Slope Critical Area"/>
    <d v="2002-01-24T00:00:00"/>
    <n v="0"/>
    <n v="9329.61"/>
    <n v="0"/>
    <n v="9329.61"/>
  </r>
  <r>
    <s v="W"/>
    <x v="105"/>
    <s v="ALEXANDRIA"/>
    <s v="Glide Slope Critical Area"/>
    <d v="2002-01-24T00:00:00"/>
    <n v="0"/>
    <n v="1570.39"/>
    <n v="0"/>
    <n v="1570.39"/>
  </r>
  <r>
    <s v="W"/>
    <x v="105"/>
    <s v="ALEXANDRIA"/>
    <s v="3.SRE(Trk,Trctr,Ldr) &amp; Master Plan Updat"/>
    <d v="2001-10-30T00:00:00"/>
    <n v="47730"/>
    <n v="0"/>
    <n v="5303.62"/>
    <n v="53033.62"/>
  </r>
  <r>
    <s v="W"/>
    <x v="105"/>
    <s v="ALEXANDRIA"/>
    <s v="3.SRE(Trk,Trctr,Ldr) &amp; Master Plan Updat"/>
    <d v="2002-01-08T00:00:00"/>
    <n v="4888"/>
    <n v="0"/>
    <n v="543.63"/>
    <n v="5431.63"/>
  </r>
  <r>
    <s v="W"/>
    <x v="105"/>
    <s v="ALEXANDRIA"/>
    <s v="3.SRE(Trk,Trctr,Ldr) &amp; Master Plan Updat"/>
    <d v="2002-02-27T00:00:00"/>
    <n v="20182"/>
    <n v="0"/>
    <n v="2241.9"/>
    <n v="22423.9"/>
  </r>
  <r>
    <s v="W"/>
    <x v="105"/>
    <s v="ALEXANDRIA"/>
    <s v="3.SRE(Trk,Trctr,Ldr) &amp; Master Plan Updat"/>
    <d v="2002-05-07T00:00:00"/>
    <n v="45584"/>
    <n v="0"/>
    <n v="5065.75"/>
    <n v="50649.75"/>
  </r>
  <r>
    <s v="W"/>
    <x v="105"/>
    <s v="ALEXANDRIA"/>
    <s v="3.SRE(Trk,Trctr,Ldr) &amp; Master Plan Updat"/>
    <d v="2002-09-09T00:00:00"/>
    <n v="3725"/>
    <n v="0"/>
    <n v="413.47"/>
    <n v="4138.47"/>
  </r>
  <r>
    <s v="W"/>
    <x v="105"/>
    <s v="ALEXANDRIA"/>
    <s v="3.SRE(Trk,Trctr,Ldr) &amp; Master Plan Updat"/>
    <d v="2003-04-09T00:00:00"/>
    <n v="5547"/>
    <n v="0"/>
    <n v="617.04"/>
    <n v="6164.04"/>
  </r>
  <r>
    <s v="W"/>
    <x v="105"/>
    <s v="ALEXANDRIA"/>
    <s v="3.SRE(Trk,Trctr,Ldr) &amp; Master Plan Updat"/>
    <d v="2003-12-18T00:00:00"/>
    <n v="6780"/>
    <n v="0"/>
    <n v="752.94"/>
    <n v="7532.9400000000005"/>
  </r>
  <r>
    <s v="W"/>
    <x v="105"/>
    <s v="ALEXANDRIA"/>
    <s v="3.SRE(Trk,Trctr,Ldr) &amp; Master Plan Updat"/>
    <d v="2004-01-21T00:00:00"/>
    <n v="6787"/>
    <n v="0"/>
    <n v="753.97"/>
    <n v="7540.97"/>
  </r>
  <r>
    <s v="W"/>
    <x v="105"/>
    <s v="ALEXANDRIA"/>
    <s v="Mowers (Side &amp; Rear Mounted)"/>
    <d v="2002-12-18T00:00:00"/>
    <n v="0"/>
    <n v="12332.7"/>
    <n v="8221.7999999999993"/>
    <n v="20554.5"/>
  </r>
  <r>
    <s v="W"/>
    <x v="105"/>
    <s v="ALEXANDRIA"/>
    <s v="FBO Facility (100' x 120')"/>
    <d v="2003-12-18T00:00:00"/>
    <n v="0"/>
    <n v="107194.29"/>
    <n v="114675.75"/>
    <n v="221870.03999999998"/>
  </r>
  <r>
    <s v="W"/>
    <x v="105"/>
    <s v="ALEXANDRIA"/>
    <s v="FBO Facility (100' x 120')"/>
    <d v="2004-01-21T00:00:00"/>
    <n v="0"/>
    <n v="48107.8"/>
    <n v="40626.31"/>
    <n v="88734.11"/>
  </r>
  <r>
    <s v="W"/>
    <x v="105"/>
    <s v="ALEXANDRIA"/>
    <s v="FBO Facility (100' x 120')"/>
    <d v="2004-03-29T00:00:00"/>
    <n v="0"/>
    <n v="59224.08"/>
    <n v="59224.08"/>
    <n v="118448.16"/>
  </r>
  <r>
    <s v="W"/>
    <x v="105"/>
    <s v="ALEXANDRIA"/>
    <s v="FBO Facility (100' x 120')"/>
    <d v="2004-09-02T00:00:00"/>
    <n v="0"/>
    <n v="10473.83"/>
    <n v="29857.82"/>
    <n v="40331.65"/>
  </r>
  <r>
    <s v="W"/>
    <x v="105"/>
    <s v="ALEXANDRIA"/>
    <s v="FBO Facility (100' x 120')"/>
    <d v="2004-09-02T00:00:00"/>
    <n v="0"/>
    <n v="19383.96"/>
    <n v="0"/>
    <n v="19383.96"/>
  </r>
  <r>
    <s v="W"/>
    <x v="105"/>
    <s v="ALEXANDRIA"/>
    <s v="4.PAPIs &amp; Security Fence"/>
    <d v="2004-12-08T00:00:00"/>
    <n v="83440"/>
    <n v="0"/>
    <n v="4394.18"/>
    <n v="87834.18"/>
  </r>
  <r>
    <s v="W"/>
    <x v="105"/>
    <s v="ALEXANDRIA"/>
    <s v="4.PAPIs &amp; Security Fence"/>
    <d v="2005-02-23T00:00:00"/>
    <n v="50809"/>
    <n v="0"/>
    <n v="2673.05"/>
    <n v="53482.05"/>
  </r>
  <r>
    <s v="W"/>
    <x v="105"/>
    <s v="ALEXANDRIA"/>
    <s v="4.PAPIs &amp; Security Fence"/>
    <d v="2005-02-23T00:00:00"/>
    <n v="29234"/>
    <n v="0"/>
    <n v="1539.08"/>
    <n v="30773.08"/>
  </r>
  <r>
    <s v="W"/>
    <x v="105"/>
    <s v="ALEXANDRIA"/>
    <s v="4.PAPIs &amp; Security Fence"/>
    <d v="2005-09-28T00:00:00"/>
    <n v="20563"/>
    <n v="0"/>
    <n v="1082.02"/>
    <n v="21645.02"/>
  </r>
  <r>
    <s v="W"/>
    <x v="105"/>
    <s v="ALEXANDRIA"/>
    <s v="4.PAPIs &amp; Security Fence"/>
    <d v="2006-07-25T00:00:00"/>
    <n v="18621"/>
    <n v="0"/>
    <n v="980.51"/>
    <n v="19601.509999999998"/>
  </r>
  <r>
    <s v="W"/>
    <x v="105"/>
    <s v="ALEXANDRIA"/>
    <s v="Fuel System Modific/Credit Card Reader"/>
    <d v="2007-03-14T00:00:00"/>
    <n v="0"/>
    <n v="9643.08"/>
    <n v="9643.07"/>
    <n v="19286.150000000001"/>
  </r>
  <r>
    <s v="W"/>
    <x v="105"/>
    <s v="ALEXANDRIA"/>
    <s v="Hanger Site Preparation"/>
    <d v="2008-01-09T00:00:00"/>
    <n v="0"/>
    <n v="92780"/>
    <n v="92780"/>
    <n v="185560"/>
  </r>
  <r>
    <s v="W"/>
    <x v="105"/>
    <s v="ALEXANDRIA"/>
    <s v="Hanger Site Preparation"/>
    <d v="2008-02-01T00:00:00"/>
    <n v="0"/>
    <n v="2388.94"/>
    <n v="2388.94"/>
    <n v="4777.88"/>
  </r>
  <r>
    <s v="W"/>
    <x v="105"/>
    <s v="ALEXANDRIA"/>
    <s v="5.Overlay Rd+Hangar Area, SRE Bldg Remod"/>
    <d v="2006-03-08T00:00:00"/>
    <n v="245178"/>
    <n v="4975.0200000000004"/>
    <n v="19591.400000000001"/>
    <n v="269744.42"/>
  </r>
  <r>
    <s v="W"/>
    <x v="105"/>
    <s v="ALEXANDRIA"/>
    <s v="5.Overlay Rd+Hangar Area, SRE Bldg Remod"/>
    <d v="2007-02-27T00:00:00"/>
    <n v="18500"/>
    <n v="683.92"/>
    <n v="423.6"/>
    <n v="19607.519999999997"/>
  </r>
  <r>
    <s v="W"/>
    <x v="105"/>
    <s v="ALEXANDRIA"/>
    <s v="5.Overlay Rd+Hangar Area, SRE Bldg Remod"/>
    <d v="2007-06-07T00:00:00"/>
    <n v="7583"/>
    <n v="0"/>
    <n v="0"/>
    <n v="7583"/>
  </r>
  <r>
    <s v="W"/>
    <x v="105"/>
    <s v="ALEXANDRIA"/>
    <s v="5.Overlay Rd+Hangar Area, SRE Bldg Remod"/>
    <d v="2008-08-25T00:00:00"/>
    <n v="8007"/>
    <n v="571.05999999999995"/>
    <n v="429.63"/>
    <n v="9007.6899999999987"/>
  </r>
  <r>
    <s v="W"/>
    <x v="105"/>
    <s v="ALEXANDRIA"/>
    <s v="5.Overlay Rd+Hangar Area, SRE Bldg Remod"/>
    <d v="2008-12-19T00:00:00"/>
    <n v="6544"/>
    <n v="0"/>
    <n v="-501.88"/>
    <n v="6042.12"/>
  </r>
  <r>
    <s v="W"/>
    <x v="105"/>
    <s v="ALEXANDRIA"/>
    <s v="6. Crack Seal RW 13/31; Update ALP"/>
    <d v="2007-06-07T00:00:00"/>
    <n v="49938"/>
    <n v="0"/>
    <n v="5250"/>
    <n v="55188"/>
  </r>
  <r>
    <s v="W"/>
    <x v="105"/>
    <s v="ALEXANDRIA"/>
    <s v="6. Crack Seal RW 13/31; Update ALP"/>
    <d v="2008-04-10T00:00:00"/>
    <n v="11641"/>
    <n v="0"/>
    <n v="0"/>
    <n v="11641"/>
  </r>
  <r>
    <s v="W"/>
    <x v="105"/>
    <s v="ALEXANDRIA"/>
    <s v="6. Crack Seal RW 13/31; Update ALP"/>
    <d v="2008-06-05T00:00:00"/>
    <n v="28171"/>
    <n v="0"/>
    <n v="0"/>
    <n v="28171"/>
  </r>
  <r>
    <s v="W"/>
    <x v="105"/>
    <s v="ALEXANDRIA"/>
    <s v="6. Crack Seal RW 13/31; Update ALP"/>
    <d v="2010-03-25T00:00:00"/>
    <n v="10000"/>
    <n v="0"/>
    <n v="0"/>
    <n v="10000"/>
  </r>
  <r>
    <s v="W"/>
    <x v="105"/>
    <s v="ALEXANDRIA"/>
    <s v="7.Regional Airport Feasibility Study"/>
    <d v="2007-06-07T00:00:00"/>
    <n v="47000"/>
    <n v="0"/>
    <n v="2850.18"/>
    <n v="49850.18"/>
  </r>
  <r>
    <s v="W"/>
    <x v="105"/>
    <s v="ALEXANDRIA"/>
    <s v="7.Regional Airport Feasibility Study"/>
    <d v="2007-07-27T00:00:00"/>
    <n v="7147"/>
    <n v="0"/>
    <n v="0"/>
    <n v="7147"/>
  </r>
  <r>
    <s v="W"/>
    <x v="105"/>
    <s v="ALEXANDRIA"/>
    <s v="South Hangar Area Watermain"/>
    <d v="2008-05-09T00:00:00"/>
    <n v="0"/>
    <n v="53548.9"/>
    <n v="22949.52"/>
    <n v="76498.42"/>
  </r>
  <r>
    <s v="W"/>
    <x v="105"/>
    <s v="ALEXANDRIA"/>
    <s v="South Hangar Area Watermain"/>
    <d v="2008-05-27T00:00:00"/>
    <n v="0"/>
    <n v="752.62"/>
    <n v="322.55"/>
    <n v="1075.17"/>
  </r>
  <r>
    <s v="W"/>
    <x v="105"/>
    <s v="ALEXANDRIA"/>
    <s v="8.Pavement Crack Seal &amp; Fog Seal"/>
    <d v="2009-01-29T00:00:00"/>
    <n v="98335"/>
    <n v="0"/>
    <n v="5177.74"/>
    <n v="103512.74"/>
  </r>
  <r>
    <s v="W"/>
    <x v="105"/>
    <s v="ALEXANDRIA"/>
    <s v="8.Pavement Crack Seal &amp; Fog Seal"/>
    <d v="2009-03-27T00:00:00"/>
    <n v="58039"/>
    <n v="0"/>
    <n v="3054.88"/>
    <n v="61093.88"/>
  </r>
  <r>
    <s v="W"/>
    <x v="105"/>
    <s v="ALEXANDRIA"/>
    <s v="8.Pavement Crack Seal &amp; Fog Seal"/>
    <d v="2009-05-13T00:00:00"/>
    <n v="27498"/>
    <n v="0"/>
    <n v="1971.38"/>
    <n v="29469.38"/>
  </r>
  <r>
    <s v="W"/>
    <x v="105"/>
    <s v="ALEXANDRIA"/>
    <s v="8.Pavement Crack Seal &amp; Fog Seal"/>
    <d v="2009-08-28T00:00:00"/>
    <n v="10000"/>
    <n v="0"/>
    <n v="175.49"/>
    <n v="10175.49"/>
  </r>
  <r>
    <s v="W"/>
    <x v="105"/>
    <s v="ALEXANDRIA"/>
    <s v="8.Pavement Crack Seal &amp; Fog Seal"/>
    <d v="2009-08-28T00:00:00"/>
    <n v="3306"/>
    <n v="0"/>
    <n v="0"/>
    <n v="3306"/>
  </r>
  <r>
    <s v="W"/>
    <x v="105"/>
    <s v="ALEXANDRIA"/>
    <s v="Replace FBO Hangar Door"/>
    <d v="2010-11-05T00:00:00"/>
    <n v="0"/>
    <n v="16049.55"/>
    <n v="16049.55"/>
    <n v="32099.1"/>
  </r>
  <r>
    <s v="W"/>
    <x v="105"/>
    <s v="ALEXANDRIA"/>
    <s v="Replace FBO Hangar Door"/>
    <d v="2011-09-30T00:00:00"/>
    <n v="0"/>
    <n v="1405.12"/>
    <n v="1405.12"/>
    <n v="2810.24"/>
  </r>
  <r>
    <s v="W"/>
    <x v="105"/>
    <s v="ALEXANDRIA"/>
    <s v="9.Sanitary Sewer &amp; Parking Lot Reconstr"/>
    <d v="2010-01-19T00:00:00"/>
    <n v="143983"/>
    <n v="0"/>
    <n v="8105"/>
    <n v="152088"/>
  </r>
  <r>
    <s v="W"/>
    <x v="105"/>
    <s v="ALEXANDRIA"/>
    <s v="9.Sanitary Sewer &amp; Parking Lot Reconstr"/>
    <d v="2011-05-10T00:00:00"/>
    <n v="10000"/>
    <n v="0"/>
    <n v="3463.17"/>
    <n v="13463.17"/>
  </r>
  <r>
    <s v="W"/>
    <x v="105"/>
    <s v="ALEXANDRIA"/>
    <s v="9.Sanitary Sewer &amp; Parking Lot Reconstr"/>
    <d v="2011-05-10T00:00:00"/>
    <n v="13897"/>
    <n v="0"/>
    <n v="0"/>
    <n v="13897"/>
  </r>
  <r>
    <s v="W"/>
    <x v="105"/>
    <s v="ALEXANDRIA"/>
    <s v="Update Stormwater Pollution Prev. Plan"/>
    <d v="2010-11-05T00:00:00"/>
    <n v="0"/>
    <n v="4550"/>
    <n v="1950"/>
    <n v="6500"/>
  </r>
  <r>
    <s v="W"/>
    <x v="105"/>
    <s v="ALEXANDRIA"/>
    <s v="10.Replace Roof of A/D Building"/>
    <d v="2010-11-05T00:00:00"/>
    <n v="128623"/>
    <n v="0"/>
    <n v="6771.6"/>
    <n v="135394.6"/>
  </r>
  <r>
    <s v="W"/>
    <x v="105"/>
    <s v="ALEXANDRIA"/>
    <s v="10.Replace Roof of A/D Building"/>
    <d v="2011-03-14T00:00:00"/>
    <n v="97620"/>
    <n v="0"/>
    <n v="5348.58"/>
    <n v="102968.58"/>
  </r>
  <r>
    <s v="W"/>
    <x v="105"/>
    <s v="ALEXANDRIA"/>
    <s v="10.Replace Roof of A/D Building"/>
    <d v="2012-03-27T00:00:00"/>
    <n v="10000"/>
    <n v="0"/>
    <n v="1096.81"/>
    <n v="11096.81"/>
  </r>
  <r>
    <s v="W"/>
    <x v="105"/>
    <s v="ALEXANDRIA"/>
    <s v="10.Replace Roof of A/D Building"/>
    <d v="2012-03-27T00:00:00"/>
    <n v="14849"/>
    <n v="0"/>
    <n v="0"/>
    <n v="14849"/>
  </r>
  <r>
    <s v="W"/>
    <x v="105"/>
    <s v="ALEXANDRIA"/>
    <s v="Water Separator for Jet A Fuel System"/>
    <d v="2012-05-02T00:00:00"/>
    <n v="0"/>
    <n v="2565"/>
    <n v="2565"/>
    <n v="5130"/>
  </r>
  <r>
    <s v="W"/>
    <x v="105"/>
    <s v="ALEXANDRIA"/>
    <s v="Rehab Rwy 13/31 - BOND FUNDS"/>
    <d v="2012-08-21T00:00:00"/>
    <n v="0"/>
    <n v="9933.7000000000007"/>
    <n v="9933.7000000000007"/>
    <n v="19867.400000000001"/>
  </r>
  <r>
    <s v="W"/>
    <x v="105"/>
    <s v="ALEXANDRIA"/>
    <s v="Rehab Rwy 13/31 - BOND FUNDS"/>
    <d v="2012-10-26T00:00:00"/>
    <n v="0"/>
    <n v="277633.96000000002"/>
    <n v="277633.95"/>
    <n v="555267.91"/>
  </r>
  <r>
    <s v="W"/>
    <x v="105"/>
    <s v="ALEXANDRIA"/>
    <s v="Rehab Rwy 13/31 - BOND FUNDS"/>
    <d v="2012-12-27T00:00:00"/>
    <n v="0"/>
    <n v="13698.48"/>
    <n v="13698.48"/>
    <n v="27396.959999999999"/>
  </r>
  <r>
    <s v="W"/>
    <x v="105"/>
    <s v="ALEXANDRIA"/>
    <s v="Rehab Rwy 13/31 - BOND FUNDS"/>
    <d v="2013-04-25T00:00:00"/>
    <n v="0"/>
    <n v="44052.08"/>
    <n v="0"/>
    <n v="44052.08"/>
  </r>
  <r>
    <s v="W"/>
    <x v="105"/>
    <s v="ALEXANDRIA"/>
    <s v="Runway 13/31 Rehab - State Airports Fund"/>
    <d v="2012-08-01T00:00:00"/>
    <n v="0"/>
    <n v="9933.7000000000007"/>
    <n v="9933.7000000000007"/>
    <n v="19867.400000000001"/>
  </r>
  <r>
    <s v="W"/>
    <x v="105"/>
    <s v="ALEXANDRIA"/>
    <s v="Runway 13/31 Rehab - State Airports Fund"/>
    <d v="2012-10-26T00:00:00"/>
    <n v="0"/>
    <n v="277633.96000000002"/>
    <n v="277633.95"/>
    <n v="555267.91"/>
  </r>
  <r>
    <s v="W"/>
    <x v="105"/>
    <s v="ALEXANDRIA"/>
    <s v="Runway 13/31 Rehab - State Airports Fund"/>
    <d v="2012-12-27T00:00:00"/>
    <n v="0"/>
    <n v="13698.48"/>
    <n v="13698.48"/>
    <n v="27396.959999999999"/>
  </r>
  <r>
    <s v="W"/>
    <x v="105"/>
    <s v="ALEXANDRIA"/>
    <s v="Runway 13/31 Rehab - State Airports Fund"/>
    <d v="2013-04-19T00:00:00"/>
    <n v="0"/>
    <n v="0"/>
    <n v="44052.08"/>
    <n v="44052.08"/>
  </r>
  <r>
    <s v="W"/>
    <x v="105"/>
    <s v="ALEXANDRIA"/>
    <s v="11. Large Hangar w/ Apron"/>
    <d v="2013-12-10T00:00:00"/>
    <n v="57679"/>
    <n v="0"/>
    <n v="6409.54"/>
    <n v="64088.54"/>
  </r>
  <r>
    <s v="W"/>
    <x v="105"/>
    <s v="ALEXANDRIA"/>
    <s v="11. Large Hangar w/ Apron"/>
    <d v="2014-02-07T00:00:00"/>
    <n v="304629"/>
    <n v="0"/>
    <n v="45443.31"/>
    <n v="350072.31"/>
  </r>
  <r>
    <s v="W"/>
    <x v="105"/>
    <s v="ALEXANDRIA"/>
    <s v="11. Large Hangar w/ Apron"/>
    <d v="2014-05-14T00:00:00"/>
    <n v="160727"/>
    <n v="0"/>
    <n v="17278.900000000001"/>
    <n v="178005.9"/>
  </r>
  <r>
    <s v="W"/>
    <x v="105"/>
    <s v="ALEXANDRIA"/>
    <s v="11. Large Hangar w/ Apron"/>
    <d v="2014-09-11T00:00:00"/>
    <n v="85509"/>
    <n v="0"/>
    <n v="16626.25"/>
    <n v="102135.25"/>
  </r>
  <r>
    <s v="W"/>
    <x v="105"/>
    <s v="ALEXANDRIA"/>
    <s v="11. Large Hangar w/ Apron"/>
    <d v="2015-08-31T00:00:00"/>
    <n v="75610"/>
    <n v="0"/>
    <n v="0"/>
    <n v="75610"/>
  </r>
  <r>
    <s v="W"/>
    <x v="105"/>
    <s v="ALEXANDRIA"/>
    <s v="Design for Pavement Reconstruction, Runway and Other"/>
    <d v="2016-07-12T00:00:00"/>
    <n v="40436"/>
    <n v="7699.6"/>
    <n v="4935.51"/>
    <n v="53071.11"/>
  </r>
  <r>
    <s v="W"/>
    <x v="105"/>
    <s v="ALEXANDRIA"/>
    <s v="Design for Pavement Reconstruction, Runway and Other"/>
    <d v="2016-12-08T00:00:00"/>
    <n v="21009"/>
    <n v="1379.07"/>
    <n v="1312.43"/>
    <n v="23700.5"/>
  </r>
  <r>
    <s v="W"/>
    <x v="105"/>
    <s v="ALEXANDRIA"/>
    <s v="Design for Pavement Reconstruction, Runway and Other"/>
    <d v="2018-02-01T00:00:00"/>
    <n v="2171"/>
    <n v="104.95"/>
    <n v="72.069999999999993"/>
    <n v="2348.02"/>
  </r>
  <r>
    <s v="W"/>
    <x v="105"/>
    <s v="ALEXANDRIA"/>
    <s v="Chevy 1-Ton Pick-up Truck &amp; Accessories"/>
    <d v="2014-03-04T00:00:00"/>
    <n v="0"/>
    <n v="23326.58"/>
    <n v="11663.29"/>
    <n v="34989.870000000003"/>
  </r>
  <r>
    <s v="W"/>
    <x v="105"/>
    <s v="ALEXANDRIA"/>
    <s v="Obstruction Removal"/>
    <d v="2016-07-06T00:00:00"/>
    <n v="0"/>
    <n v="12000"/>
    <n v="3000"/>
    <n v="15000"/>
  </r>
  <r>
    <s v="W"/>
    <x v="105"/>
    <s v="ALEXANDRIA"/>
    <s v="Rehab Runway 04/22, Taxiway &quot;A&quot;, and Associated Taxilanes"/>
    <d v="2017-01-09T00:00:00"/>
    <n v="976606"/>
    <n v="122715.2"/>
    <n v="78574.78"/>
    <n v="1177895.98"/>
  </r>
  <r>
    <s v="W"/>
    <x v="105"/>
    <s v="ALEXANDRIA"/>
    <s v="Rehab Runway 04/22, Taxiway &quot;A&quot;, and Associated Taxilanes"/>
    <d v="2017-08-28T00:00:00"/>
    <n v="87807"/>
    <n v="1980.25"/>
    <n v="31217.22"/>
    <n v="121004.47"/>
  </r>
  <r>
    <s v="W"/>
    <x v="105"/>
    <s v="ALEXANDRIA"/>
    <s v="Rehab Runway 04/22, Taxiway &quot;A&quot;, and Associated Taxilanes"/>
    <d v="2017-09-12T00:00:00"/>
    <n v="46973"/>
    <n v="12270.54"/>
    <n v="-18559.490000000002"/>
    <n v="40684.050000000003"/>
  </r>
  <r>
    <s v="W"/>
    <x v="105"/>
    <s v="ALEXANDRIA"/>
    <s v="Rehab Runway 04/22, Taxiway &quot;A&quot;, and Associated Taxilanes"/>
    <d v="2020-02-07T00:00:00"/>
    <n v="209623"/>
    <n v="18282.330000000002"/>
    <n v="18559.490000000002"/>
    <n v="246464.82"/>
  </r>
  <r>
    <s v="W"/>
    <x v="105"/>
    <s v="ALEXANDRIA"/>
    <s v="AD Building Air Conditioner Replacement"/>
    <d v="2018-11-21T00:00:00"/>
    <n v="0"/>
    <n v="8755.6"/>
    <n v="3752.4"/>
    <n v="12508"/>
  </r>
  <r>
    <s v="W"/>
    <x v="106"/>
    <s v="APPLETON"/>
    <s v="Imprv ACCESS Rd &amp; Misc"/>
    <d v="1949-11-25T00:00:00"/>
    <n v="0"/>
    <n v="4680.99"/>
    <n v="0"/>
    <n v="4680.99"/>
  </r>
  <r>
    <s v="W"/>
    <x v="106"/>
    <s v="APPLETON"/>
    <s v="ADMINISTRATION BUILDING"/>
    <d v="1950-03-22T00:00:00"/>
    <n v="0"/>
    <n v="9628.16"/>
    <n v="9289.5300000000007"/>
    <n v="18917.690000000002"/>
  </r>
  <r>
    <s v="W"/>
    <x v="106"/>
    <s v="APPLETON"/>
    <s v="WATER AND SEWER"/>
    <d v="1949-11-25T00:00:00"/>
    <n v="0"/>
    <n v="1243.75"/>
    <n v="0"/>
    <n v="1243.75"/>
  </r>
  <r>
    <s v="W"/>
    <x v="106"/>
    <s v="APPLETON"/>
    <s v="OPEN FOR TEL SERV &amp; CORR VENTI"/>
    <d v="1950-12-29T00:00:00"/>
    <n v="0"/>
    <n v="82.09"/>
    <n v="0"/>
    <n v="82.09"/>
  </r>
  <r>
    <s v="W"/>
    <x v="106"/>
    <s v="APPLETON"/>
    <s v="AIRPORT LAYOUT PLAN"/>
    <d v="1979-03-15T00:00:00"/>
    <n v="0"/>
    <n v="4953.66"/>
    <n v="1238.42"/>
    <n v="6192.08"/>
  </r>
  <r>
    <s v="W"/>
    <x v="106"/>
    <s v="APPLETON"/>
    <s v="AIRPORT LAYOUT PLAN"/>
    <d v="1979-07-17T00:00:00"/>
    <n v="0"/>
    <n v="990.73"/>
    <n v="247.68"/>
    <n v="1238.4100000000001"/>
  </r>
  <r>
    <s v="W"/>
    <x v="106"/>
    <s v="APPLETON"/>
    <s v="AIRPORT LAYOUT PLAN"/>
    <d v="1980-06-23T00:00:00"/>
    <n v="0"/>
    <n v="2442.4699999999998"/>
    <n v="610.62"/>
    <n v="3053.0899999999997"/>
  </r>
  <r>
    <s v="W"/>
    <x v="106"/>
    <s v="APPLETON"/>
    <s v="AIRPORT LAYOUT PLAN"/>
    <d v="1980-08-22T00:00:00"/>
    <n v="0"/>
    <n v="160"/>
    <n v="40"/>
    <n v="200"/>
  </r>
  <r>
    <s v="W"/>
    <x v="106"/>
    <s v="APPLETON"/>
    <s v="LAND ACQUISITION"/>
    <d v="1990-09-17T00:00:00"/>
    <n v="0"/>
    <n v="9728"/>
    <n v="5875.59"/>
    <n v="15603.59"/>
  </r>
  <r>
    <s v="W"/>
    <x v="106"/>
    <s v="APPLETON"/>
    <s v="LAND ACQUISITION"/>
    <d v="1990-12-10T00:00:00"/>
    <n v="0"/>
    <n v="1879.94"/>
    <n v="1459.98"/>
    <n v="3339.92"/>
  </r>
  <r>
    <s v="W"/>
    <x v="106"/>
    <s v="APPLETON"/>
    <s v="LAND ACQUISITION"/>
    <d v="1991-07-10T00:00:00"/>
    <n v="0"/>
    <n v="3552.74"/>
    <n v="42664.43"/>
    <n v="46217.17"/>
  </r>
  <r>
    <s v="W"/>
    <x v="106"/>
    <s v="APPLETON"/>
    <s v="LAND ACQUISITION"/>
    <d v="1991-08-18T00:00:00"/>
    <n v="0"/>
    <n v="44158.54"/>
    <n v="-19228.8"/>
    <n v="24929.74"/>
  </r>
  <r>
    <s v="W"/>
    <x v="106"/>
    <s v="APPLETON"/>
    <s v="LAND ACQUISITION"/>
    <d v="1991-09-16T00:00:00"/>
    <n v="0"/>
    <n v="8866.66"/>
    <n v="4433.34"/>
    <n v="13300"/>
  </r>
  <r>
    <s v="W"/>
    <x v="106"/>
    <s v="APPLETON"/>
    <s v="LAND ACQUISITION"/>
    <d v="1991-10-05T00:00:00"/>
    <n v="0"/>
    <n v="695"/>
    <n v="347.5"/>
    <n v="1042.5"/>
  </r>
  <r>
    <s v="W"/>
    <x v="106"/>
    <s v="APPLETON"/>
    <s v="LAND ACQUISITION"/>
    <d v="1992-01-20T00:00:00"/>
    <n v="0"/>
    <n v="288.56"/>
    <n v="-967.31"/>
    <n v="-678.75"/>
  </r>
  <r>
    <s v="W"/>
    <x v="106"/>
    <s v="APPLETON"/>
    <s v="LAND ACQUISITION"/>
    <d v="1992-03-02T00:00:00"/>
    <n v="0"/>
    <n v="77"/>
    <n v="38.5"/>
    <n v="115.5"/>
  </r>
  <r>
    <s v="W"/>
    <x v="106"/>
    <s v="APPLETON"/>
    <s v="GRADE, PAVE &amp; LIGHTING"/>
    <d v="1991-10-05T00:00:00"/>
    <n v="0"/>
    <n v="21836.69"/>
    <n v="10918.34"/>
    <n v="32755.03"/>
  </r>
  <r>
    <s v="W"/>
    <x v="106"/>
    <s v="APPLETON"/>
    <s v="GRADE, PAVE &amp; LIGHTING"/>
    <d v="1991-11-02T00:00:00"/>
    <n v="0"/>
    <n v="241946.69"/>
    <n v="120973.36"/>
    <n v="362920.05"/>
  </r>
  <r>
    <s v="W"/>
    <x v="106"/>
    <s v="APPLETON"/>
    <s v="GRADE, PAVE &amp; LIGHTING"/>
    <d v="1991-11-29T00:00:00"/>
    <n v="0"/>
    <n v="9735.2099999999991"/>
    <n v="4867.6099999999997"/>
    <n v="14602.82"/>
  </r>
  <r>
    <s v="W"/>
    <x v="106"/>
    <s v="APPLETON"/>
    <s v="GRADE, PAVE &amp; LIGHTING"/>
    <d v="1991-12-27T00:00:00"/>
    <n v="0"/>
    <n v="87707.51"/>
    <n v="43853.74"/>
    <n v="131561.25"/>
  </r>
  <r>
    <s v="W"/>
    <x v="106"/>
    <s v="APPLETON"/>
    <s v="GRADE, PAVE &amp; LIGHTING"/>
    <d v="1992-02-11T00:00:00"/>
    <n v="0"/>
    <n v="26041.360000000001"/>
    <n v="13020.69"/>
    <n v="39062.050000000003"/>
  </r>
  <r>
    <s v="W"/>
    <x v="106"/>
    <s v="APPLETON"/>
    <s v="GRADE, PAVE &amp; LIGHTING"/>
    <d v="1992-02-11T00:00:00"/>
    <n v="0"/>
    <n v="12512.77"/>
    <n v="6256.38"/>
    <n v="18769.150000000001"/>
  </r>
  <r>
    <s v="W"/>
    <x v="106"/>
    <s v="APPLETON"/>
    <s v="GRADE, PAVE &amp; LIGHTING"/>
    <d v="1992-08-10T00:00:00"/>
    <n v="0"/>
    <n v="2503.73"/>
    <n v="1251.8599999999999"/>
    <n v="3755.59"/>
  </r>
  <r>
    <s v="W"/>
    <x v="106"/>
    <s v="APPLETON"/>
    <s v="GRADE, PAVE &amp; LIGHTING"/>
    <d v="1992-10-05T00:00:00"/>
    <n v="0"/>
    <n v="20393.96"/>
    <n v="10196.969999999999"/>
    <n v="30590.93"/>
  </r>
  <r>
    <s v="W"/>
    <x v="106"/>
    <s v="APPLETON"/>
    <s v="GRADE, PAVE &amp; LIGHTING"/>
    <d v="1992-11-12T00:00:00"/>
    <n v="0"/>
    <n v="6132.48"/>
    <n v="3066.25"/>
    <n v="9198.73"/>
  </r>
  <r>
    <s v="W"/>
    <x v="106"/>
    <s v="APPLETON"/>
    <s v="GRADE, PAVE &amp; LIGHTING"/>
    <d v="1992-12-30T00:00:00"/>
    <n v="0"/>
    <n v="3817.93"/>
    <n v="1908.97"/>
    <n v="5726.9"/>
  </r>
  <r>
    <s v="W"/>
    <x v="106"/>
    <s v="APPLETON"/>
    <s v="ARRIVAL/DEPARTURE BUILDING"/>
    <d v="1992-01-21T00:00:00"/>
    <n v="0"/>
    <n v="49564.99"/>
    <n v="24782.51"/>
    <n v="74347.5"/>
  </r>
  <r>
    <s v="W"/>
    <x v="106"/>
    <s v="APPLETON"/>
    <s v="ARRIVAL/DEPARTURE BUILDING"/>
    <d v="1992-03-02T00:00:00"/>
    <n v="0"/>
    <n v="12405.8"/>
    <n v="6202.88"/>
    <n v="18608.68"/>
  </r>
  <r>
    <s v="W"/>
    <x v="106"/>
    <s v="APPLETON"/>
    <s v="ARRIVAL/DEPARTURE BUILDING"/>
    <d v="1992-10-05T00:00:00"/>
    <n v="0"/>
    <n v="6084.93"/>
    <n v="3042.47"/>
    <n v="9127.4"/>
  </r>
  <r>
    <s v="W"/>
    <x v="106"/>
    <s v="APPLETON"/>
    <s v="ARRIVAL/DEPARTURE BUILDING"/>
    <d v="1992-11-12T00:00:00"/>
    <n v="0"/>
    <n v="374.2"/>
    <n v="187.09"/>
    <n v="561.29"/>
  </r>
  <r>
    <s v="W"/>
    <x v="106"/>
    <s v="APPLETON"/>
    <s v="AIRPORT SIGNS"/>
    <d v="1993-01-27T00:00:00"/>
    <n v="0"/>
    <n v="1300"/>
    <n v="650"/>
    <n v="1950"/>
  </r>
  <r>
    <s v="W"/>
    <x v="106"/>
    <s v="APPLETON"/>
    <s v="AIRPORT CRACK SEALING"/>
    <d v="1995-02-09T00:00:00"/>
    <n v="0"/>
    <n v="1351.47"/>
    <n v="675.73"/>
    <n v="2027.2"/>
  </r>
  <r>
    <s v="W"/>
    <x v="106"/>
    <s v="APPLETON"/>
    <s v="AIRPORT CRACK SEALING"/>
    <d v="1995-12-06T00:00:00"/>
    <n v="0"/>
    <n v="6648.53"/>
    <n v="3324.27"/>
    <n v="9972.7999999999993"/>
  </r>
  <r>
    <s v="W"/>
    <x v="106"/>
    <s v="APPLETON"/>
    <s v="AIRPORT CRACK SEALING"/>
    <d v="1996-01-25T00:00:00"/>
    <n v="0"/>
    <n v="3384.38"/>
    <n v="1692.19"/>
    <n v="5076.57"/>
  </r>
  <r>
    <s v="W"/>
    <x v="106"/>
    <s v="APPLETON"/>
    <s v="J. DEERE TRACTOR/MOWER/BLOWER"/>
    <d v="1995-11-22T00:00:00"/>
    <n v="0"/>
    <n v="10810"/>
    <n v="5405"/>
    <n v="16215"/>
  </r>
  <r>
    <s v="W"/>
    <x v="106"/>
    <s v="APPLETON"/>
    <s v="AIRPORT PAINT STRIPING"/>
    <d v="1997-04-04T00:00:00"/>
    <n v="0"/>
    <n v="1930.95"/>
    <n v="965.48"/>
    <n v="2896.4300000000003"/>
  </r>
  <r>
    <s v="W"/>
    <x v="106"/>
    <s v="APPLETON"/>
    <s v="BEACON/WINDSOCK REPLACEMENT"/>
    <d v="2001-01-10T00:00:00"/>
    <n v="0"/>
    <n v="5201.8500000000004"/>
    <n v="4029.5"/>
    <n v="9231.35"/>
  </r>
  <r>
    <s v="W"/>
    <x v="106"/>
    <s v="APPLETON"/>
    <s v="AIRPORT CRACK SEAL"/>
    <d v="2003-01-31T00:00:00"/>
    <n v="0"/>
    <n v="13666.74"/>
    <n v="9111.16"/>
    <n v="22777.9"/>
  </r>
  <r>
    <s v="W"/>
    <x v="106"/>
    <s v="APPLETON"/>
    <s v="Rwy Rehab 13/31 - BOND FUNDS"/>
    <d v="2013-12-09T00:00:00"/>
    <n v="0"/>
    <n v="160801.95000000001"/>
    <n v="134241.43"/>
    <n v="295043.38"/>
  </r>
  <r>
    <s v="W"/>
    <x v="106"/>
    <s v="APPLETON"/>
    <s v="Rwy Rehab 13/31 - State Aero Funds"/>
    <d v="2013-12-09T00:00:00"/>
    <n v="0"/>
    <n v="134241.43"/>
    <n v="160801.95000000001"/>
    <n v="295043.38"/>
  </r>
  <r>
    <s v="W"/>
    <x v="106"/>
    <s v="APPLETON"/>
    <s v="Rwy Rehab 13/31 - State Aero Funds"/>
    <d v="2014-11-04T00:00:00"/>
    <n v="0"/>
    <n v="10994.23"/>
    <n v="0"/>
    <n v="10994.23"/>
  </r>
  <r>
    <s v="W"/>
    <x v="106"/>
    <s v="APPLETON"/>
    <s v="Air field pavement crack-fill maintenance"/>
    <d v="2020-09-03T00:00:00"/>
    <n v="0"/>
    <n v="62937.29"/>
    <n v="3312.48"/>
    <n v="66249.77"/>
  </r>
  <r>
    <s v="W"/>
    <x v="107"/>
    <s v="BEMIDJI REGIONAL AIRPORT"/>
    <s v="BEMIDJI-BELTRAMI CO. AIRPORT"/>
    <d v="1947-10-22T00:00:00"/>
    <n v="0"/>
    <n v="1329.46"/>
    <n v="0"/>
    <n v="1329.46"/>
  </r>
  <r>
    <s v="W"/>
    <x v="107"/>
    <s v="BEMIDJI REGIONAL AIRPORT"/>
    <s v="HANGAR"/>
    <d v="1947-08-29T00:00:00"/>
    <n v="0"/>
    <n v="9554.02"/>
    <n v="0"/>
    <n v="9554.02"/>
  </r>
  <r>
    <s v="W"/>
    <x v="107"/>
    <s v="BEMIDJI REGIONAL AIRPORT"/>
    <s v="HANGAR FOUNDATION"/>
    <d v="1947-07-24T00:00:00"/>
    <n v="0"/>
    <n v="1700"/>
    <n v="0"/>
    <n v="1700"/>
  </r>
  <r>
    <s v="W"/>
    <x v="107"/>
    <s v="BEMIDJI REGIONAL AIRPORT"/>
    <s v="ERECT HANGAR"/>
    <d v="1947-10-03T00:00:00"/>
    <n v="0"/>
    <n v="1100.8499999999999"/>
    <n v="0"/>
    <n v="1100.8499999999999"/>
  </r>
  <r>
    <s v="W"/>
    <x v="107"/>
    <s v="BEMIDJI REGIONAL AIRPORT"/>
    <s v="ADMINISTRATION BUILDING"/>
    <d v="1948-11-17T00:00:00"/>
    <n v="0"/>
    <n v="60414.720000000001"/>
    <n v="555.16999999999996"/>
    <n v="60969.89"/>
  </r>
  <r>
    <s v="W"/>
    <x v="107"/>
    <s v="BEMIDJI REGIONAL AIRPORT"/>
    <s v="FIELD LIGHTING"/>
    <d v="1949-12-12T00:00:00"/>
    <n v="10756.32"/>
    <n v="10756.32"/>
    <n v="0"/>
    <n v="21512.639999999999"/>
  </r>
  <r>
    <s v="W"/>
    <x v="107"/>
    <s v="BEMIDJI REGIONAL AIRPORT"/>
    <s v="SEAL COAT"/>
    <d v="1952-02-14T00:00:00"/>
    <n v="8606.86"/>
    <n v="8606.86"/>
    <n v="0"/>
    <n v="17213.72"/>
  </r>
  <r>
    <s v="W"/>
    <x v="107"/>
    <s v="BEMIDJI REGIONAL AIRPORT"/>
    <s v="SEAL COAT"/>
    <d v="1958-10-03T00:00:00"/>
    <n v="10663.1"/>
    <n v="5331.55"/>
    <n v="0"/>
    <n v="15994.650000000001"/>
  </r>
  <r>
    <s v="W"/>
    <x v="107"/>
    <s v="BEMIDJI REGIONAL AIRPORT"/>
    <s v="SEAL COAT AND RUNWAY MARK."/>
    <d v="1964-12-14T00:00:00"/>
    <n v="0"/>
    <n v="9371.6"/>
    <n v="4685.8"/>
    <n v="14057.400000000001"/>
  </r>
  <r>
    <s v="W"/>
    <x v="107"/>
    <s v="BEMIDJI REGIONAL AIRPORT"/>
    <s v="ALT. AND REMODEL TERMINAL"/>
    <d v="1967-10-09T00:00:00"/>
    <n v="0"/>
    <n v="16363.24"/>
    <n v="16363.24"/>
    <n v="32726.48"/>
  </r>
  <r>
    <s v="W"/>
    <x v="107"/>
    <s v="BEMIDJI REGIONAL AIRPORT"/>
    <s v="Crack Seal Runways 07/25 &amp; 13/31"/>
    <d v="2014-09-05T00:00:00"/>
    <n v="0"/>
    <n v="5010.8100000000004"/>
    <n v="15668.83"/>
    <n v="20679.64"/>
  </r>
  <r>
    <s v="W"/>
    <x v="107"/>
    <s v="BEMIDJI REGIONAL AIRPORT"/>
    <s v="Crack Seal Runways 07/25 &amp; 13/31"/>
    <d v="2014-11-05T00:00:00"/>
    <n v="0"/>
    <n v="40452.28"/>
    <n v="13417.67"/>
    <n v="53869.95"/>
  </r>
  <r>
    <s v="W"/>
    <x v="107"/>
    <s v="BEMIDJI REGIONAL AIRPORT"/>
    <s v="Maintenance Vehicle, Plow, and Accessories"/>
    <d v="2014-12-03T00:00:00"/>
    <n v="0"/>
    <n v="25741.25"/>
    <n v="6435.31"/>
    <n v="32176.560000000001"/>
  </r>
  <r>
    <s v="W"/>
    <x v="107"/>
    <s v="BEMIDJI REGIONAL AIRPORT"/>
    <s v="Maintenance Vehicle, Plow, and Accessories"/>
    <d v="2015-07-09T00:00:00"/>
    <n v="0"/>
    <n v="7249.36"/>
    <n v="1812.34"/>
    <n v="9061.6999999999989"/>
  </r>
  <r>
    <s v="W"/>
    <x v="107"/>
    <s v="BEMIDJI REGIONAL AIRPORT"/>
    <s v="Master Plan &amp; ALP Update ; Corporate Hangar EA"/>
    <d v="2014-11-14T00:00:00"/>
    <n v="109043"/>
    <n v="6057.99"/>
    <n v="6058.78"/>
    <n v="121159.77"/>
  </r>
  <r>
    <s v="W"/>
    <x v="107"/>
    <s v="BEMIDJI REGIONAL AIRPORT"/>
    <s v="Master Plan &amp; ALP Update ; Corporate Hangar EA"/>
    <d v="2014-12-03T00:00:00"/>
    <n v="36000"/>
    <n v="2000"/>
    <n v="2000"/>
    <n v="40000"/>
  </r>
  <r>
    <s v="W"/>
    <x v="107"/>
    <s v="BEMIDJI REGIONAL AIRPORT"/>
    <s v="Master Plan &amp; ALP Update ; Corporate Hangar EA"/>
    <d v="2015-01-05T00:00:00"/>
    <n v="22500"/>
    <n v="1250"/>
    <n v="1250"/>
    <n v="25000"/>
  </r>
  <r>
    <s v="W"/>
    <x v="107"/>
    <s v="BEMIDJI REGIONAL AIRPORT"/>
    <s v="Master Plan &amp; ALP Update ; Corporate Hangar EA"/>
    <d v="2015-01-23T00:00:00"/>
    <n v="25488"/>
    <n v="1416"/>
    <n v="1416"/>
    <n v="28320"/>
  </r>
  <r>
    <s v="W"/>
    <x v="107"/>
    <s v="BEMIDJI REGIONAL AIRPORT"/>
    <s v="Master Plan &amp; ALP Update ; Corporate Hangar EA"/>
    <d v="2015-02-17T00:00:00"/>
    <n v="30089"/>
    <n v="0"/>
    <n v="-9704.7900000000009"/>
    <n v="20384.21"/>
  </r>
  <r>
    <s v="W"/>
    <x v="107"/>
    <s v="BEMIDJI REGIONAL AIRPORT"/>
    <s v="Master Plan &amp; ALP Update ; Corporate Hangar EA"/>
    <d v="2015-03-11T00:00:00"/>
    <n v="19000"/>
    <n v="0"/>
    <n v="1000"/>
    <n v="20000"/>
  </r>
  <r>
    <s v="W"/>
    <x v="107"/>
    <s v="BEMIDJI REGIONAL AIRPORT"/>
    <s v="Master Plan &amp; ALP Update ; Corporate Hangar EA"/>
    <d v="2015-05-27T00:00:00"/>
    <n v="80750"/>
    <n v="0"/>
    <n v="4250"/>
    <n v="85000"/>
  </r>
  <r>
    <s v="W"/>
    <x v="107"/>
    <s v="BEMIDJI REGIONAL AIRPORT"/>
    <s v="Master Plan &amp; ALP Update ; Corporate Hangar EA"/>
    <d v="2015-07-21T00:00:00"/>
    <n v="40375"/>
    <n v="-1062.5"/>
    <n v="3187.5"/>
    <n v="42500"/>
  </r>
  <r>
    <s v="W"/>
    <x v="107"/>
    <s v="BEMIDJI REGIONAL AIRPORT"/>
    <s v="Master Plan &amp; ALP Update ; Corporate Hangar EA"/>
    <d v="2015-07-21T00:00:00"/>
    <n v="14250"/>
    <n v="-1750"/>
    <n v="2500"/>
    <n v="15000"/>
  </r>
  <r>
    <s v="W"/>
    <x v="107"/>
    <s v="BEMIDJI REGIONAL AIRPORT"/>
    <s v="Master Plan &amp; ALP Update ; Corporate Hangar EA"/>
    <d v="2015-08-10T00:00:00"/>
    <n v="28500"/>
    <n v="750"/>
    <n v="2392.5100000000002"/>
    <n v="31642.510000000002"/>
  </r>
  <r>
    <s v="W"/>
    <x v="107"/>
    <s v="BEMIDJI REGIONAL AIRPORT"/>
    <s v="Master Plan &amp; ALP Update ; Corporate Hangar EA"/>
    <d v="2015-10-07T00:00:00"/>
    <n v="27550"/>
    <n v="725"/>
    <n v="0"/>
    <n v="28275"/>
  </r>
  <r>
    <s v="W"/>
    <x v="107"/>
    <s v="BEMIDJI REGIONAL AIRPORT"/>
    <s v="Master Plan &amp; ALP Update ; Corporate Hangar EA"/>
    <d v="2015-11-18T00:00:00"/>
    <n v="13300"/>
    <n v="350"/>
    <n v="0"/>
    <n v="13650"/>
  </r>
  <r>
    <s v="W"/>
    <x v="107"/>
    <s v="BEMIDJI REGIONAL AIRPORT"/>
    <s v="Master Plan &amp; ALP Update ; Corporate Hangar EA"/>
    <d v="2016-03-14T00:00:00"/>
    <n v="26600"/>
    <n v="700"/>
    <n v="0"/>
    <n v="27300"/>
  </r>
  <r>
    <s v="W"/>
    <x v="107"/>
    <s v="BEMIDJI REGIONAL AIRPORT"/>
    <s v="Master Plan &amp; ALP Update ; Corporate Hangar EA"/>
    <d v="2016-03-14T00:00:00"/>
    <n v="8550"/>
    <n v="225"/>
    <n v="0"/>
    <n v="8775"/>
  </r>
  <r>
    <s v="W"/>
    <x v="107"/>
    <s v="BEMIDJI REGIONAL AIRPORT"/>
    <s v="Master Plan &amp; ALP Update ; Corporate Hangar EA"/>
    <d v="2016-05-04T00:00:00"/>
    <n v="8775"/>
    <n v="1418.62"/>
    <n v="0"/>
    <n v="10193.619999999999"/>
  </r>
  <r>
    <s v="W"/>
    <x v="107"/>
    <s v="BEMIDJI REGIONAL AIRPORT"/>
    <s v="Master Plan &amp; ALP Update ; Corporate Hangar EA"/>
    <d v="2017-02-23T00:00:00"/>
    <n v="2500"/>
    <n v="112.5"/>
    <n v="0"/>
    <n v="2612.5"/>
  </r>
  <r>
    <s v="W"/>
    <x v="107"/>
    <s v="BEMIDJI REGIONAL AIRPORT"/>
    <s v="Master Plan &amp; ALP Update ; Corporate Hangar EA"/>
    <d v="2017-05-25T00:00:00"/>
    <n v="5000"/>
    <n v="136.47999999999999"/>
    <n v="0"/>
    <n v="5136.4799999999996"/>
  </r>
  <r>
    <s v="W"/>
    <x v="107"/>
    <s v="BEMIDJI REGIONAL AIRPORT"/>
    <s v="Master Plan &amp; ALP Update ; Corporate Hangar EA"/>
    <d v="2019-08-05T00:00:00"/>
    <n v="47030"/>
    <n v="0"/>
    <n v="0"/>
    <n v="47030"/>
  </r>
  <r>
    <s v="W"/>
    <x v="107"/>
    <s v="BEMIDJI REGIONAL AIRPORT"/>
    <s v="Construct west taxilane; Airfield Pavement Rehab; SRE Build. EA &amp; Design"/>
    <d v="2015-10-28T00:00:00"/>
    <n v="303459"/>
    <n v="29053.01"/>
    <n v="54005.23"/>
    <n v="386517.24"/>
  </r>
  <r>
    <s v="W"/>
    <x v="107"/>
    <s v="BEMIDJI REGIONAL AIRPORT"/>
    <s v="Construct west taxilane; Airfield Pavement Rehab; SRE Build. EA &amp; Design"/>
    <d v="2016-01-20T00:00:00"/>
    <n v="188422"/>
    <n v="5029.6099999999997"/>
    <n v="2224.77"/>
    <n v="195676.37999999998"/>
  </r>
  <r>
    <s v="W"/>
    <x v="107"/>
    <s v="BEMIDJI REGIONAL AIRPORT"/>
    <s v="Construct west taxilane; Airfield Pavement Rehab; SRE Build. EA &amp; Design"/>
    <d v="2017-02-23T00:00:00"/>
    <n v="10000"/>
    <n v="0"/>
    <n v="0"/>
    <n v="10000"/>
  </r>
  <r>
    <s v="W"/>
    <x v="107"/>
    <s v="BEMIDJI REGIONAL AIRPORT"/>
    <s v="Construct west taxilane; Airfield Pavement Rehab; SRE Build. EA &amp; Design"/>
    <d v="2018-01-16T00:00:00"/>
    <n v="25000"/>
    <n v="0"/>
    <n v="0"/>
    <n v="25000"/>
  </r>
  <r>
    <s v="W"/>
    <x v="107"/>
    <s v="BEMIDJI REGIONAL AIRPORT"/>
    <s v="Construct west taxilane; Airfield Pavement Rehab; SRE Build. EA &amp; Design"/>
    <d v="2018-06-15T00:00:00"/>
    <n v="30192"/>
    <n v="0"/>
    <n v="0"/>
    <n v="30192"/>
  </r>
  <r>
    <s v="W"/>
    <x v="107"/>
    <s v="BEMIDJI REGIONAL AIRPORT"/>
    <s v="Land Acquisition for RWY 7 RPZ"/>
    <d v="2016-02-05T00:00:00"/>
    <n v="0"/>
    <n v="396753.51"/>
    <n v="99188.37"/>
    <n v="495941.88"/>
  </r>
  <r>
    <s v="W"/>
    <x v="107"/>
    <s v="BEMIDJI REGIONAL AIRPORT"/>
    <s v="Land Acquisition for RWY 7 RPZ"/>
    <d v="2016-06-10T00:00:00"/>
    <n v="0"/>
    <n v="40128.51"/>
    <n v="10032.120000000001"/>
    <n v="50160.630000000005"/>
  </r>
  <r>
    <s v="W"/>
    <x v="107"/>
    <s v="BEMIDJI REGIONAL AIRPORT"/>
    <s v="Construct new SRE Bldg.  32-16"/>
    <d v="2016-10-27T00:00:00"/>
    <n v="34770"/>
    <n v="915"/>
    <n v="915.16"/>
    <n v="36600.160000000003"/>
  </r>
  <r>
    <s v="W"/>
    <x v="107"/>
    <s v="BEMIDJI REGIONAL AIRPORT"/>
    <s v="Construct new SRE Bldg.  32-16"/>
    <d v="2016-12-08T00:00:00"/>
    <n v="267906"/>
    <n v="25757.43"/>
    <n v="24717.279999999999"/>
    <n v="318380.70999999996"/>
  </r>
  <r>
    <s v="W"/>
    <x v="107"/>
    <s v="BEMIDJI REGIONAL AIRPORT"/>
    <s v="Construct new SRE Bldg.  32-16"/>
    <d v="2017-02-09T00:00:00"/>
    <n v="282031"/>
    <n v="26665.06"/>
    <n v="25595.08"/>
    <n v="334291.14"/>
  </r>
  <r>
    <s v="W"/>
    <x v="107"/>
    <s v="BEMIDJI REGIONAL AIRPORT"/>
    <s v="Construct new SRE Bldg.  32-16"/>
    <d v="2017-03-24T00:00:00"/>
    <n v="261901"/>
    <n v="23760.53"/>
    <n v="22823.03"/>
    <n v="308484.56000000006"/>
  </r>
  <r>
    <s v="W"/>
    <x v="107"/>
    <s v="BEMIDJI REGIONAL AIRPORT"/>
    <s v="Construct new SRE Bldg.  32-16"/>
    <d v="2017-05-09T00:00:00"/>
    <n v="224498"/>
    <n v="21225.5"/>
    <n v="20373.57"/>
    <n v="266097.07"/>
  </r>
  <r>
    <s v="W"/>
    <x v="107"/>
    <s v="BEMIDJI REGIONAL AIRPORT"/>
    <s v="Construct new SRE Bldg.  32-16"/>
    <d v="2017-05-25T00:00:00"/>
    <n v="187356"/>
    <n v="17713.87"/>
    <n v="17003.240000000002"/>
    <n v="222073.11"/>
  </r>
  <r>
    <s v="W"/>
    <x v="107"/>
    <s v="BEMIDJI REGIONAL AIRPORT"/>
    <s v="Construct new SRE Bldg.  32-16"/>
    <d v="2017-06-14T00:00:00"/>
    <n v="99514"/>
    <n v="9408.67"/>
    <n v="9030.75"/>
    <n v="117953.42"/>
  </r>
  <r>
    <s v="W"/>
    <x v="107"/>
    <s v="BEMIDJI REGIONAL AIRPORT"/>
    <s v="Construct new SRE Bldg.  32-16"/>
    <d v="2017-08-28T00:00:00"/>
    <n v="242654"/>
    <n v="33748.980000000003"/>
    <n v="37078.89"/>
    <n v="313481.87"/>
  </r>
  <r>
    <s v="W"/>
    <x v="107"/>
    <s v="BEMIDJI REGIONAL AIRPORT"/>
    <s v="Construct new SRE Bldg.  32-16"/>
    <d v="2020-05-06T00:00:00"/>
    <n v="130286"/>
    <n v="522.1"/>
    <n v="0"/>
    <n v="130808.1"/>
  </r>
  <r>
    <s v="W"/>
    <x v="107"/>
    <s v="BEMIDJI REGIONAL AIRPORT"/>
    <s v="Security Enhancements &amp; Construct Taxiway J &amp; a Portion of Taxiway K"/>
    <d v="2018-01-16T00:00:00"/>
    <n v="316829"/>
    <n v="8346.43"/>
    <n v="8681.68"/>
    <n v="333857.11"/>
  </r>
  <r>
    <s v="W"/>
    <x v="107"/>
    <s v="BEMIDJI REGIONAL AIRPORT"/>
    <s v="Security Enhancements &amp; Construct Taxiway J &amp; a Portion of Taxiway K"/>
    <d v="2018-03-23T00:00:00"/>
    <n v="142654"/>
    <n v="3758.02"/>
    <n v="3908.86"/>
    <n v="150320.87999999998"/>
  </r>
  <r>
    <s v="W"/>
    <x v="107"/>
    <s v="BEMIDJI REGIONAL AIRPORT"/>
    <s v="Security Enhancements &amp; Construct Taxiway J &amp; a Portion of Taxiway K"/>
    <d v="2018-05-10T00:00:00"/>
    <n v="41843"/>
    <n v="1102.06"/>
    <n v="1137.6099999999999"/>
    <n v="44082.67"/>
  </r>
  <r>
    <s v="W"/>
    <x v="107"/>
    <s v="BEMIDJI REGIONAL AIRPORT"/>
    <s v="Security Enhancements &amp; Construct Taxiway J &amp; a Portion of Taxiway K"/>
    <d v="2018-07-31T00:00:00"/>
    <n v="405477"/>
    <n v="10801.04"/>
    <n v="11233.27"/>
    <n v="427511.31"/>
  </r>
  <r>
    <s v="W"/>
    <x v="107"/>
    <s v="BEMIDJI REGIONAL AIRPORT"/>
    <s v="Security Enhancements &amp; Construct Taxiway J &amp; a Portion of Taxiway K"/>
    <d v="2020-06-04T00:00:00"/>
    <n v="83250"/>
    <n v="2073.96"/>
    <n v="2164.5300000000002"/>
    <n v="87488.49"/>
  </r>
  <r>
    <s v="W"/>
    <x v="107"/>
    <s v="BEMIDJI REGIONAL AIRPORT"/>
    <s v="Hangar Site Prep."/>
    <d v="2019-05-10T00:00:00"/>
    <n v="0"/>
    <n v="33487.279999999999"/>
    <n v="8371.82"/>
    <n v="41859.1"/>
  </r>
  <r>
    <s v="W"/>
    <x v="107"/>
    <s v="BEMIDJI REGIONAL AIRPORT"/>
    <s v="Hangar Site Prep."/>
    <d v="2019-07-02T00:00:00"/>
    <n v="0"/>
    <n v="58695.33"/>
    <n v="14673.83"/>
    <n v="73369.16"/>
  </r>
  <r>
    <s v="W"/>
    <x v="107"/>
    <s v="BEMIDJI REGIONAL AIRPORT"/>
    <s v="Hangar Site Prep."/>
    <d v="2019-09-30T00:00:00"/>
    <n v="0"/>
    <n v="214604.09"/>
    <n v="59132.02"/>
    <n v="273736.11"/>
  </r>
  <r>
    <s v="W"/>
    <x v="107"/>
    <s v="BEMIDJI REGIONAL AIRPORT"/>
    <s v="Hangar Site Prep."/>
    <d v="2019-10-28T00:00:00"/>
    <n v="0"/>
    <n v="187709.3"/>
    <n v="41446.33"/>
    <n v="229155.63"/>
  </r>
  <r>
    <s v="W"/>
    <x v="107"/>
    <s v="BEMIDJI REGIONAL AIRPORT"/>
    <s v="104&quot; Pronovost Snow Blower"/>
    <d v="2018-06-08T00:00:00"/>
    <n v="0"/>
    <n v="18362.64"/>
    <n v="4590.66"/>
    <n v="22953.3"/>
  </r>
  <r>
    <s v="W"/>
    <x v="107"/>
    <s v="BEMIDJI REGIONAL AIRPORT"/>
    <s v="LIGHT., FENCE, SLURRY TREAT."/>
    <d v="1977-06-30T00:00:00"/>
    <n v="330890.59000000003"/>
    <n v="113500"/>
    <n v="84397.22"/>
    <n v="528787.81000000006"/>
  </r>
  <r>
    <s v="W"/>
    <x v="107"/>
    <s v="BEMIDJI REGIONAL AIRPORT"/>
    <s v="ARFF Truck;  GA/Commercial concrete Apron &amp; Crack seal"/>
    <d v="2019-01-24T00:00:00"/>
    <n v="79844"/>
    <n v="2101.16"/>
    <n v="2101.2399999999998"/>
    <n v="84046.400000000009"/>
  </r>
  <r>
    <s v="W"/>
    <x v="107"/>
    <s v="BEMIDJI REGIONAL AIRPORT"/>
    <s v="ARFF Truck;  GA/Commercial concrete Apron &amp; Crack seal"/>
    <d v="2019-05-17T00:00:00"/>
    <n v="24955"/>
    <n v="1021.74"/>
    <n v="1022.15"/>
    <n v="26998.890000000003"/>
  </r>
  <r>
    <s v="W"/>
    <x v="107"/>
    <s v="BEMIDJI REGIONAL AIRPORT"/>
    <s v="ARFF Truck;  GA/Commercial concrete Apron &amp; Crack seal"/>
    <d v="2019-06-25T00:00:00"/>
    <n v="408656"/>
    <n v="10754.13"/>
    <n v="10755.12"/>
    <n v="430165.25"/>
  </r>
  <r>
    <s v="W"/>
    <x v="107"/>
    <s v="BEMIDJI REGIONAL AIRPORT"/>
    <s v="ARFF Truck;  GA/Commercial concrete Apron &amp; Crack seal"/>
    <d v="2019-08-26T00:00:00"/>
    <n v="81480"/>
    <n v="1779.21"/>
    <n v="1779.95"/>
    <n v="85039.16"/>
  </r>
  <r>
    <s v="W"/>
    <x v="107"/>
    <s v="BEMIDJI REGIONAL AIRPORT"/>
    <s v="ARFF Truck;  GA/Commercial concrete Apron &amp; Crack seal"/>
    <d v="2019-11-05T00:00:00"/>
    <n v="462761"/>
    <n v="12177.93"/>
    <n v="12178.05"/>
    <n v="487116.98"/>
  </r>
  <r>
    <s v="W"/>
    <x v="107"/>
    <s v="BEMIDJI REGIONAL AIRPORT"/>
    <s v="ARFF Truck;  GA/Commercial concrete Apron &amp; Crack seal"/>
    <d v="2020-08-20T00:00:00"/>
    <n v="486220"/>
    <n v="16748.03"/>
    <n v="16747.98"/>
    <n v="519716.01"/>
  </r>
  <r>
    <s v="W"/>
    <x v="107"/>
    <s v="BEMIDJI REGIONAL AIRPORT"/>
    <s v="Construct Planning Area #3 Conc. Apron &amp; New SRE"/>
    <d v="2019-10-15T00:00:00"/>
    <n v="541501"/>
    <n v="14250.07"/>
    <n v="14252.11"/>
    <n v="570003.17999999993"/>
  </r>
  <r>
    <s v="W"/>
    <x v="107"/>
    <s v="BEMIDJI REGIONAL AIRPORT"/>
    <s v="Construct Planning Area #3 Conc. Apron &amp; New SRE"/>
    <d v="2020-01-10T00:00:00"/>
    <n v="240836"/>
    <n v="6337.78"/>
    <n v="6337.32"/>
    <n v="253511.1"/>
  </r>
  <r>
    <s v="W"/>
    <x v="107"/>
    <s v="BEMIDJI REGIONAL AIRPORT"/>
    <s v="Construct Planning Area #3 Conc. Apron &amp; New SRE"/>
    <d v="2020-08-20T00:00:00"/>
    <n v="824807"/>
    <n v="21705.46"/>
    <n v="21705.88"/>
    <n v="868218.34"/>
  </r>
  <r>
    <s v="W"/>
    <x v="107"/>
    <s v="BEMIDJI REGIONAL AIRPORT"/>
    <s v="Construct Planning Area #3 Conc. Apron &amp; New SRE"/>
    <d v="2020-10-19T00:00:00"/>
    <n v="26637"/>
    <n v="5071.05"/>
    <n v="5070.87"/>
    <n v="36778.92"/>
  </r>
  <r>
    <s v="W"/>
    <x v="107"/>
    <s v="BEMIDJI REGIONAL AIRPORT"/>
    <s v="GA Apron Expand 7100 S.Y.  &amp; ARFF Test Equioment."/>
    <d v="2020-10-19T00:00:00"/>
    <n v="517520"/>
    <n v="0"/>
    <n v="0"/>
    <n v="517520"/>
  </r>
  <r>
    <s v="W"/>
    <x v="107"/>
    <s v="BEMIDJI REGIONAL AIRPORT"/>
    <s v="APRON/PARK. LOT/ENT. ROAD/CFR"/>
    <d v="1978-05-15T00:00:00"/>
    <n v="300166.40000000002"/>
    <n v="97954.6"/>
    <n v="50695.57"/>
    <n v="448816.57"/>
  </r>
  <r>
    <s v="W"/>
    <x v="107"/>
    <s v="BEMIDJI REGIONAL AIRPORT"/>
    <s v="CFR BUILDING"/>
    <d v="1977-05-06T00:00:00"/>
    <n v="84190.42"/>
    <n v="18969.96"/>
    <n v="11758.38"/>
    <n v="114918.76000000001"/>
  </r>
  <r>
    <s v="W"/>
    <x v="107"/>
    <s v="BEMIDJI REGIONAL AIRPORT"/>
    <s v="AMENDMENT/LAND ACQUISITION"/>
    <d v="1983-09-26T00:00:00"/>
    <n v="0"/>
    <n v="31645"/>
    <n v="20668"/>
    <n v="52313"/>
  </r>
  <r>
    <s v="W"/>
    <x v="107"/>
    <s v="BEMIDJI REGIONAL AIRPORT"/>
    <s v="OVERLAY RUNWAY 13-31"/>
    <d v="1981-01-06T00:00:00"/>
    <n v="393709.08"/>
    <n v="0"/>
    <n v="43745.45"/>
    <n v="437454.53"/>
  </r>
  <r>
    <s v="W"/>
    <x v="107"/>
    <s v="BEMIDJI REGIONAL AIRPORT"/>
    <s v="R/W 13-31 NW END EXTENSION"/>
    <d v="1981-07-16T00:00:00"/>
    <n v="363280.35"/>
    <n v="49200"/>
    <n v="50386.6"/>
    <n v="462866.94999999995"/>
  </r>
  <r>
    <s v="W"/>
    <x v="107"/>
    <s v="BEMIDJI REGIONAL AIRPORT"/>
    <s v="MAINTENANCE EQUIPMENT"/>
    <d v="1981-08-21T00:00:00"/>
    <n v="0"/>
    <n v="27827.33"/>
    <n v="13913.67"/>
    <n v="41741"/>
  </r>
  <r>
    <s v="W"/>
    <x v="107"/>
    <s v="BEMIDJI REGIONAL AIRPORT"/>
    <s v="MAINTENANCE EQUIPMENT"/>
    <d v="1982-08-20T00:00:00"/>
    <n v="0"/>
    <n v="6419.33"/>
    <n v="3209.67"/>
    <n v="9629"/>
  </r>
  <r>
    <s v="W"/>
    <x v="107"/>
    <s v="BEMIDJI REGIONAL AIRPORT"/>
    <s v="RELOCATE VASI, ELEC. CONSERV."/>
    <d v="1986-03-06T00:00:00"/>
    <n v="0"/>
    <n v="6000"/>
    <n v="3000"/>
    <n v="9000"/>
  </r>
  <r>
    <s v="W"/>
    <x v="107"/>
    <s v="BEMIDJI REGIONAL AIRPORT"/>
    <s v="TERMINAL BUILDING REMODELING"/>
    <d v="1983-09-23T00:00:00"/>
    <n v="0"/>
    <n v="13754.44"/>
    <n v="6877.22"/>
    <n v="20631.66"/>
  </r>
  <r>
    <s v="W"/>
    <x v="107"/>
    <s v="BEMIDJI REGIONAL AIRPORT"/>
    <s v="SNOWBLOWER"/>
    <d v="1984-07-27T00:00:00"/>
    <n v="132827.43"/>
    <n v="0"/>
    <n v="14758.61"/>
    <n v="147586.03999999998"/>
  </r>
  <r>
    <s v="W"/>
    <x v="107"/>
    <s v="BEMIDJI REGIONAL AIRPORT"/>
    <s v="SNOWPLOW-SANDER TRUCK"/>
    <d v="1986-01-30T00:00:00"/>
    <n v="0"/>
    <n v="43762"/>
    <n v="21881"/>
    <n v="65643"/>
  </r>
  <r>
    <s v="W"/>
    <x v="107"/>
    <s v="BEMIDJI REGIONAL AIRPORT"/>
    <s v="ALP UPDATE"/>
    <d v="1988-08-10T00:00:00"/>
    <n v="0"/>
    <n v="2987"/>
    <n v="1498.41"/>
    <n v="4485.41"/>
  </r>
  <r>
    <s v="W"/>
    <x v="107"/>
    <s v="BEMIDJI REGIONAL AIRPORT"/>
    <s v="GROOVE RWY 13-31/EXPAND APRON"/>
    <d v="1988-10-18T00:00:00"/>
    <n v="130603.45"/>
    <n v="0"/>
    <n v="14511.5"/>
    <n v="145114.95000000001"/>
  </r>
  <r>
    <s v="W"/>
    <x v="107"/>
    <s v="BEMIDJI REGIONAL AIRPORT"/>
    <s v="GROOVE RWY 13-31/EXPAND APRON"/>
    <d v="1988-12-02T00:00:00"/>
    <n v="41568.980000000003"/>
    <n v="0"/>
    <n v="4618.7700000000004"/>
    <n v="46187.75"/>
  </r>
  <r>
    <s v="W"/>
    <x v="107"/>
    <s v="BEMIDJI REGIONAL AIRPORT"/>
    <s v="GROOVE RWY 13-31/EXPAND APRON"/>
    <d v="1990-06-25T00:00:00"/>
    <n v="0"/>
    <n v="0"/>
    <n v="0"/>
    <n v="0"/>
  </r>
  <r>
    <s v="W"/>
    <x v="107"/>
    <s v="BEMIDJI REGIONAL AIRPORT"/>
    <s v="TERMINAL BLD. EXPANSION:AIP-03"/>
    <d v="1992-11-04T00:00:00"/>
    <n v="899340.43"/>
    <n v="772621"/>
    <n v="210222.07"/>
    <n v="1882183.5000000002"/>
  </r>
  <r>
    <s v="W"/>
    <x v="107"/>
    <s v="BEMIDJI REGIONAL AIRPORT"/>
    <s v="TERMINAL BLD. EXPANSION:AIP-03"/>
    <d v="1992-11-10T00:00:00"/>
    <n v="54322.57"/>
    <n v="0"/>
    <n v="36955.64"/>
    <n v="91278.209999999992"/>
  </r>
  <r>
    <s v="W"/>
    <x v="107"/>
    <s v="BEMIDJI REGIONAL AIRPORT"/>
    <s v="TERMINAL BLD. EXPANSION:AIP-03"/>
    <d v="1992-11-10T00:00:00"/>
    <n v="61591.38"/>
    <n v="0"/>
    <n v="0"/>
    <n v="61591.38"/>
  </r>
  <r>
    <s v="W"/>
    <x v="107"/>
    <s v="BEMIDJI REGIONAL AIRPORT"/>
    <s v="TERMINAL BLD. EXPANSION:AIP-03"/>
    <d v="1993-03-08T00:00:00"/>
    <n v="1.24"/>
    <n v="1465.58"/>
    <n v="-0.27"/>
    <n v="1466.55"/>
  </r>
  <r>
    <s v="W"/>
    <x v="107"/>
    <s v="BEMIDJI REGIONAL AIRPORT"/>
    <s v="LIGHTED SIGNS : AIP-03"/>
    <d v="1990-12-21T00:00:00"/>
    <n v="35245.24"/>
    <n v="0"/>
    <n v="3916.14"/>
    <n v="39161.379999999997"/>
  </r>
  <r>
    <s v="W"/>
    <x v="107"/>
    <s v="BEMIDJI REGIONAL AIRPORT"/>
    <s v="LIGHTED SIGNS : AIP-03"/>
    <d v="1991-01-30T00:00:00"/>
    <n v="10114.76"/>
    <n v="0"/>
    <n v="1123.8599999999999"/>
    <n v="11238.62"/>
  </r>
  <r>
    <s v="W"/>
    <x v="107"/>
    <s v="BEMIDJI REGIONAL AIRPORT"/>
    <s v="LIGHTED SIGNS : AIP-03"/>
    <d v="1991-10-25T00:00:00"/>
    <n v="25683.62"/>
    <n v="0"/>
    <n v="2853.73"/>
    <n v="28537.35"/>
  </r>
  <r>
    <s v="W"/>
    <x v="107"/>
    <s v="BEMIDJI REGIONAL AIRPORT"/>
    <s v="LIGHTED SIGNS : AIP-03"/>
    <d v="1991-11-21T00:00:00"/>
    <n v="17815.87"/>
    <n v="0"/>
    <n v="1979.54"/>
    <n v="19795.41"/>
  </r>
  <r>
    <s v="W"/>
    <x v="107"/>
    <s v="BEMIDJI REGIONAL AIRPORT"/>
    <s v="CONSULTANT SERVICES"/>
    <d v="1990-11-13T00:00:00"/>
    <n v="0"/>
    <n v="10546.32"/>
    <n v="5273.16"/>
    <n v="15819.48"/>
  </r>
  <r>
    <s v="W"/>
    <x v="107"/>
    <s v="BEMIDJI REGIONAL AIRPORT"/>
    <s v="MAINT, BLD. MECH. MODIFICATION"/>
    <d v="1990-09-27T00:00:00"/>
    <n v="0"/>
    <n v="7842"/>
    <n v="3921"/>
    <n v="11763"/>
  </r>
  <r>
    <s v="W"/>
    <x v="107"/>
    <s v="BEMIDJI REGIONAL AIRPORT"/>
    <s v="REFURBISH AIRPORT BEACON"/>
    <d v="1990-11-16T00:00:00"/>
    <n v="0"/>
    <n v="4340"/>
    <n v="2170"/>
    <n v="6510"/>
  </r>
  <r>
    <s v="W"/>
    <x v="107"/>
    <s v="BEMIDJI REGIONAL AIRPORT"/>
    <s v="RESURFACE HANGAR TAXIWAYS"/>
    <d v="1990-11-16T00:00:00"/>
    <n v="0"/>
    <n v="10000"/>
    <n v="5465"/>
    <n v="15465"/>
  </r>
  <r>
    <s v="W"/>
    <x v="107"/>
    <s v="BEMIDJI REGIONAL AIRPORT"/>
    <s v="A/D Building for Gen. Aviation"/>
    <d v="1991-11-02T00:00:00"/>
    <n v="0"/>
    <n v="32350.9"/>
    <n v="16175.44"/>
    <n v="48526.340000000004"/>
  </r>
  <r>
    <s v="W"/>
    <x v="107"/>
    <s v="BEMIDJI REGIONAL AIRPORT"/>
    <s v="A/D Building for Gen. Aviation"/>
    <d v="1991-11-29T00:00:00"/>
    <n v="0"/>
    <n v="40678.99"/>
    <n v="20339.509999999998"/>
    <n v="61018.5"/>
  </r>
  <r>
    <s v="W"/>
    <x v="107"/>
    <s v="BEMIDJI REGIONAL AIRPORT"/>
    <s v="A/D Building for Gen. Aviation"/>
    <d v="1991-12-27T00:00:00"/>
    <n v="0"/>
    <n v="22722.1"/>
    <n v="11361.05"/>
    <n v="34083.149999999994"/>
  </r>
  <r>
    <s v="W"/>
    <x v="107"/>
    <s v="BEMIDJI REGIONAL AIRPORT"/>
    <s v="A/D Building for Gen. Aviation"/>
    <d v="1992-01-21T00:00:00"/>
    <n v="0"/>
    <n v="32902.36"/>
    <n v="16451.150000000001"/>
    <n v="49353.51"/>
  </r>
  <r>
    <s v="W"/>
    <x v="107"/>
    <s v="BEMIDJI REGIONAL AIRPORT"/>
    <s v="A/D Building for Gen. Aviation"/>
    <d v="1992-02-11T00:00:00"/>
    <n v="0"/>
    <n v="14940.96"/>
    <n v="7470.49"/>
    <n v="22411.449999999997"/>
  </r>
  <r>
    <s v="W"/>
    <x v="107"/>
    <s v="BEMIDJI REGIONAL AIRPORT"/>
    <s v="A/D Building for Gen. Aviation"/>
    <d v="1992-10-09T00:00:00"/>
    <n v="0"/>
    <n v="24636.959999999999"/>
    <n v="12318.46"/>
    <n v="36955.42"/>
  </r>
  <r>
    <s v="W"/>
    <x v="107"/>
    <s v="BEMIDJI REGIONAL AIRPORT"/>
    <s v="A/D Building for Gen. Aviation"/>
    <d v="1992-12-23T00:00:00"/>
    <n v="0"/>
    <n v="1464.73"/>
    <n v="5644.33"/>
    <n v="7109.0599999999995"/>
  </r>
  <r>
    <s v="W"/>
    <x v="107"/>
    <s v="BEMIDJI REGIONAL AIRPORT"/>
    <s v="A/D Building for Gen. Aviation"/>
    <d v="1992-12-23T00:00:00"/>
    <n v="0"/>
    <n v="9823.94"/>
    <n v="0"/>
    <n v="9823.94"/>
  </r>
  <r>
    <s v="W"/>
    <x v="107"/>
    <s v="BEMIDJI REGIONAL AIRPORT"/>
    <s v="MISCELLANEOUS MAINT. EQUIPMENT"/>
    <d v="1991-08-18T00:00:00"/>
    <n v="0"/>
    <n v="3968"/>
    <n v="1984"/>
    <n v="5952"/>
  </r>
  <r>
    <s v="W"/>
    <x v="107"/>
    <s v="BEMIDJI REGIONAL AIRPORT"/>
    <s v="UPDATE MASTER PLAN     :AIP-04"/>
    <d v="1993-04-01T00:00:00"/>
    <n v="22203"/>
    <n v="0"/>
    <n v="2467"/>
    <n v="24670"/>
  </r>
  <r>
    <s v="W"/>
    <x v="107"/>
    <s v="BEMIDJI REGIONAL AIRPORT"/>
    <s v="UPDATE MASTER PLAN     :AIP-04"/>
    <d v="1993-04-21T00:00:00"/>
    <n v="5913"/>
    <n v="0"/>
    <n v="657"/>
    <n v="6570"/>
  </r>
  <r>
    <s v="W"/>
    <x v="107"/>
    <s v="BEMIDJI REGIONAL AIRPORT"/>
    <s v="UPDATE MASTER PLAN     :AIP-04"/>
    <d v="1993-05-25T00:00:00"/>
    <n v="14731.2"/>
    <n v="0"/>
    <n v="1636.8"/>
    <n v="16368"/>
  </r>
  <r>
    <s v="W"/>
    <x v="107"/>
    <s v="BEMIDJI REGIONAL AIRPORT"/>
    <s v="UPDATE MASTER PLAN     :AIP-04"/>
    <d v="1993-10-04T00:00:00"/>
    <n v="3992.4"/>
    <n v="0"/>
    <n v="443.6"/>
    <n v="4436"/>
  </r>
  <r>
    <s v="W"/>
    <x v="107"/>
    <s v="BEMIDJI REGIONAL AIRPORT"/>
    <s v="UPDATE MASTER PLAN     :AIP-04"/>
    <d v="1993-12-06T00:00:00"/>
    <n v="10674.9"/>
    <n v="0"/>
    <n v="1186.0999999999999"/>
    <n v="11861"/>
  </r>
  <r>
    <s v="W"/>
    <x v="107"/>
    <s v="BEMIDJI REGIONAL AIRPORT"/>
    <s v="UPDATE MASTER PLAN     :AIP-04"/>
    <d v="1994-01-13T00:00:00"/>
    <n v="7272.9"/>
    <n v="0"/>
    <n v="808.1"/>
    <n v="8081"/>
  </r>
  <r>
    <s v="W"/>
    <x v="107"/>
    <s v="BEMIDJI REGIONAL AIRPORT"/>
    <s v="UPDATE MASTER PLAN     :AIP-04"/>
    <d v="1994-03-03T00:00:00"/>
    <n v="7334.1"/>
    <n v="0"/>
    <n v="814.9"/>
    <n v="8149"/>
  </r>
  <r>
    <s v="W"/>
    <x v="107"/>
    <s v="BEMIDJI REGIONAL AIRPORT"/>
    <s v="UPDATE MASTER PLAN     :AIP-04"/>
    <d v="1994-03-17T00:00:00"/>
    <n v="2133"/>
    <n v="0"/>
    <n v="237"/>
    <n v="2370"/>
  </r>
  <r>
    <s v="W"/>
    <x v="107"/>
    <s v="BEMIDJI REGIONAL AIRPORT"/>
    <s v="UPDATE MASTER PLAN     :AIP-04"/>
    <d v="1994-05-20T00:00:00"/>
    <n v="8155.8"/>
    <n v="0"/>
    <n v="906.2"/>
    <n v="9062"/>
  </r>
  <r>
    <s v="W"/>
    <x v="107"/>
    <s v="BEMIDJI REGIONAL AIRPORT"/>
    <s v="UPDATE MASTER PLAN     :AIP-04"/>
    <d v="1994-06-27T00:00:00"/>
    <n v="988.2"/>
    <n v="0"/>
    <n v="109.8"/>
    <n v="1098"/>
  </r>
  <r>
    <s v="W"/>
    <x v="107"/>
    <s v="BEMIDJI REGIONAL AIRPORT"/>
    <s v="UPDATE MASTER PLAN     :AIP-04"/>
    <d v="1994-10-06T00:00:00"/>
    <n v="1299.5999999999999"/>
    <n v="0"/>
    <n v="144.4"/>
    <n v="1444"/>
  </r>
  <r>
    <s v="W"/>
    <x v="107"/>
    <s v="BEMIDJI REGIONAL AIRPORT"/>
    <s v="UPDATE MASTER PLAN     :AIP-04"/>
    <d v="1995-03-08T00:00:00"/>
    <n v="1575"/>
    <n v="0"/>
    <n v="175"/>
    <n v="1750"/>
  </r>
  <r>
    <s v="W"/>
    <x v="107"/>
    <s v="BEMIDJI REGIONAL AIRPORT"/>
    <s v="UPDATE MASTER PLAN     :AIP-04"/>
    <d v="1996-04-04T00:00:00"/>
    <n v="2678"/>
    <n v="0"/>
    <n v="298"/>
    <n v="2976"/>
  </r>
  <r>
    <s v="W"/>
    <x v="107"/>
    <s v="BEMIDJI REGIONAL AIRPORT"/>
    <s v="UPDATE MASTER PLAN     :AIP-04"/>
    <d v="1996-04-18T00:00:00"/>
    <n v="9117"/>
    <n v="0"/>
    <n v="1013"/>
    <n v="10130"/>
  </r>
  <r>
    <s v="W"/>
    <x v="107"/>
    <s v="BEMIDJI REGIONAL AIRPORT"/>
    <s v="UPDATE MASTER PLAN     :AIP-04"/>
    <d v="1996-10-04T00:00:00"/>
    <n v="1108"/>
    <n v="0"/>
    <n v="124"/>
    <n v="1232"/>
  </r>
  <r>
    <s v="W"/>
    <x v="107"/>
    <s v="BEMIDJI REGIONAL AIRPORT"/>
    <s v="UPDATE MASTER PLAN     :AIP-04"/>
    <d v="1996-11-22T00:00:00"/>
    <n v="2596"/>
    <n v="0"/>
    <n v="288"/>
    <n v="2884"/>
  </r>
  <r>
    <s v="W"/>
    <x v="107"/>
    <s v="BEMIDJI REGIONAL AIRPORT"/>
    <s v="UPDATE MASTER PLAN     :AIP-04"/>
    <d v="1996-12-04T00:00:00"/>
    <n v="9062"/>
    <n v="0"/>
    <n v="1006.1"/>
    <n v="10068.1"/>
  </r>
  <r>
    <s v="W"/>
    <x v="107"/>
    <s v="BEMIDJI REGIONAL AIRPORT"/>
    <s v="RIDING MOWER"/>
    <d v="1991-06-28T00:00:00"/>
    <n v="0"/>
    <n v="6628"/>
    <n v="3314"/>
    <n v="9942"/>
  </r>
  <r>
    <s v="W"/>
    <x v="107"/>
    <s v="BEMIDJI REGIONAL AIRPORT"/>
    <s v="REPAIR ROOF ON ARFF BUILDING"/>
    <d v="1991-10-05T00:00:00"/>
    <n v="0"/>
    <n v="3793.33"/>
    <n v="1896.67"/>
    <n v="5690"/>
  </r>
  <r>
    <s v="W"/>
    <x v="107"/>
    <s v="BEMIDJI REGIONAL AIRPORT"/>
    <s v="BEACON RELOCATION"/>
    <d v="1991-11-02T00:00:00"/>
    <n v="0"/>
    <n v="3626.66"/>
    <n v="1813.33"/>
    <n v="5439.99"/>
  </r>
  <r>
    <s v="W"/>
    <x v="107"/>
    <s v="BEMIDJI REGIONAL AIRPORT"/>
    <s v="EXTEND WATER MAIN"/>
    <d v="1992-01-14T00:00:00"/>
    <n v="0"/>
    <n v="9113.33"/>
    <n v="4556.67"/>
    <n v="13670"/>
  </r>
  <r>
    <s v="W"/>
    <x v="107"/>
    <s v="BEMIDJI REGIONAL AIRPORT"/>
    <s v="RELOCATE FENCE/TERM BLD. EQUIP"/>
    <d v="1992-12-23T00:00:00"/>
    <n v="0"/>
    <n v="6630.15"/>
    <n v="3315.08"/>
    <n v="9945.23"/>
  </r>
  <r>
    <s v="W"/>
    <x v="107"/>
    <s v="BEMIDJI REGIONAL AIRPORT"/>
    <s v="LANDSCAPING-NEW TERMINAL BLD."/>
    <d v="1992-12-16T00:00:00"/>
    <n v="0"/>
    <n v="8459.49"/>
    <n v="4229.7299999999996"/>
    <n v="12689.22"/>
  </r>
  <r>
    <s v="W"/>
    <x v="107"/>
    <s v="BEMIDJI REGIONAL AIRPORT"/>
    <s v="UNDERGROUND FUELING SYSTEM"/>
    <d v="1992-12-23T00:00:00"/>
    <n v="0"/>
    <n v="2209.7399999999998"/>
    <n v="1104.8699999999999"/>
    <n v="3314.6099999999997"/>
  </r>
  <r>
    <s v="W"/>
    <x v="107"/>
    <s v="BEMIDJI REGIONAL AIRPORT"/>
    <s v="RUNWAY FRICTION METER"/>
    <d v="1993-01-27T00:00:00"/>
    <n v="0"/>
    <n v="583.33000000000004"/>
    <n v="291.67"/>
    <n v="875"/>
  </r>
  <r>
    <s v="W"/>
    <x v="107"/>
    <s v="BEMIDJI REGIONAL AIRPORT"/>
    <s v="SIGNS &amp; TERM. BLD DOORS:AIP-05"/>
    <d v="1993-11-03T00:00:00"/>
    <n v="82678.16"/>
    <n v="0"/>
    <n v="9186.4500000000007"/>
    <n v="91864.61"/>
  </r>
  <r>
    <s v="W"/>
    <x v="107"/>
    <s v="BEMIDJI REGIONAL AIRPORT"/>
    <s v="SIGNS &amp; TERM. BLD DOORS:AIP-05"/>
    <d v="1994-01-13T00:00:00"/>
    <n v="94634.71"/>
    <n v="0"/>
    <n v="10514.96"/>
    <n v="105149.67000000001"/>
  </r>
  <r>
    <s v="W"/>
    <x v="107"/>
    <s v="BEMIDJI REGIONAL AIRPORT"/>
    <s v="SIGNS &amp; TERM. BLD DOORS:AIP-05"/>
    <d v="1994-03-03T00:00:00"/>
    <n v="40379.81"/>
    <n v="0"/>
    <n v="4486.6499999999996"/>
    <n v="44866.46"/>
  </r>
  <r>
    <s v="W"/>
    <x v="107"/>
    <s v="BEMIDJI REGIONAL AIRPORT"/>
    <s v="SIGNS &amp; TERM. BLD DOORS:AIP-05"/>
    <d v="1994-03-17T00:00:00"/>
    <n v="1450"/>
    <n v="0"/>
    <n v="161.11000000000001"/>
    <n v="1611.1100000000001"/>
  </r>
  <r>
    <s v="W"/>
    <x v="107"/>
    <s v="BEMIDJI REGIONAL AIRPORT"/>
    <s v="SIGNS &amp; TERM. BLD DOORS:AIP-05"/>
    <d v="1994-05-20T00:00:00"/>
    <n v="1023.21"/>
    <n v="0"/>
    <n v="113.69"/>
    <n v="1136.9000000000001"/>
  </r>
  <r>
    <s v="W"/>
    <x v="107"/>
    <s v="BEMIDJI REGIONAL AIRPORT"/>
    <s v="SIGNS &amp; TERM. BLD DOORS:AIP-05"/>
    <d v="1994-06-14T00:00:00"/>
    <n v="7001.11"/>
    <n v="0"/>
    <n v="1014.02"/>
    <n v="8015.1299999999992"/>
  </r>
  <r>
    <s v="W"/>
    <x v="107"/>
    <s v="BEMIDJI REGIONAL AIRPORT"/>
    <s v="SIGNS &amp; TERM. BLD DOORS:AIP-05"/>
    <d v="1995-03-23T00:00:00"/>
    <n v="3969.25"/>
    <n v="0"/>
    <n v="4373.33"/>
    <n v="8342.58"/>
  </r>
  <r>
    <s v="W"/>
    <x v="107"/>
    <s v="BEMIDJI REGIONAL AIRPORT"/>
    <s v="OUTSIDE SPEAKERS-PASS TERM BLD"/>
    <d v="1993-06-14T00:00:00"/>
    <n v="0"/>
    <n v="821.75"/>
    <n v="410.88"/>
    <n v="1232.6300000000001"/>
  </r>
  <r>
    <s v="W"/>
    <x v="107"/>
    <s v="BEMIDJI REGIONAL AIRPORT"/>
    <s v="TWO PORTABLE SCANNING RADIOS"/>
    <d v="1993-11-03T00:00:00"/>
    <n v="0"/>
    <n v="713.33"/>
    <n v="356.67"/>
    <n v="1070"/>
  </r>
  <r>
    <s v="W"/>
    <x v="107"/>
    <s v="BEMIDJI REGIONAL AIRPORT"/>
    <s v="STORM WATER PLAN"/>
    <d v="1995-04-24T00:00:00"/>
    <n v="0"/>
    <n v="1833.33"/>
    <n v="916.67"/>
    <n v="2750"/>
  </r>
  <r>
    <s v="W"/>
    <x v="107"/>
    <s v="BEMIDJI REGIONAL AIRPORT"/>
    <s v="DRIVE &amp; PARKING AT FBO HANGAR"/>
    <d v="1995-07-06T00:00:00"/>
    <n v="0"/>
    <n v="13864.11"/>
    <n v="6932.05"/>
    <n v="20796.16"/>
  </r>
  <r>
    <s v="W"/>
    <x v="107"/>
    <s v="BEMIDJI REGIONAL AIRPORT"/>
    <s v="CONVERT CFR BLD. TO NAT. GAS"/>
    <d v="1995-01-25T00:00:00"/>
    <n v="0"/>
    <n v="3446.67"/>
    <n v="1723.33"/>
    <n v="5170"/>
  </r>
  <r>
    <s v="W"/>
    <x v="107"/>
    <s v="BEMIDJI REGIONAL AIRPORT"/>
    <s v="APRON CRACK SEALING"/>
    <d v="1995-01-04T00:00:00"/>
    <n v="0"/>
    <n v="18988.599999999999"/>
    <n v="9494.2999999999993"/>
    <n v="28482.899999999998"/>
  </r>
  <r>
    <s v="W"/>
    <x v="107"/>
    <s v="BEMIDJI REGIONAL AIRPORT"/>
    <s v="REHAB RWY 7-25 W/LAND   AIP-06"/>
    <d v="1995-09-11T00:00:00"/>
    <n v="181771.86"/>
    <n v="0"/>
    <n v="20196.87"/>
    <n v="201968.72999999998"/>
  </r>
  <r>
    <s v="W"/>
    <x v="107"/>
    <s v="BEMIDJI REGIONAL AIRPORT"/>
    <s v="REHAB RWY 7-25 W/LAND   AIP-06"/>
    <d v="1995-10-19T00:00:00"/>
    <n v="284177.78999999998"/>
    <n v="0"/>
    <n v="31575.32"/>
    <n v="315753.11"/>
  </r>
  <r>
    <s v="W"/>
    <x v="107"/>
    <s v="BEMIDJI REGIONAL AIRPORT"/>
    <s v="REHAB RWY 7-25 W/LAND   AIP-06"/>
    <d v="1995-10-30T00:00:00"/>
    <n v="231406.88"/>
    <n v="0"/>
    <n v="25711.87"/>
    <n v="257118.75"/>
  </r>
  <r>
    <s v="W"/>
    <x v="107"/>
    <s v="BEMIDJI REGIONAL AIRPORT"/>
    <s v="REHAB RWY 7-25 W/LAND   AIP-06"/>
    <d v="1995-11-22T00:00:00"/>
    <n v="53702.05"/>
    <n v="0"/>
    <n v="5966.9"/>
    <n v="59668.950000000004"/>
  </r>
  <r>
    <s v="W"/>
    <x v="107"/>
    <s v="BEMIDJI REGIONAL AIRPORT"/>
    <s v="REHAB RWY 7-25 W/LAND   AIP-06"/>
    <d v="1996-01-26T00:00:00"/>
    <n v="57115.03"/>
    <n v="0"/>
    <n v="6346.11"/>
    <n v="63461.14"/>
  </r>
  <r>
    <s v="W"/>
    <x v="107"/>
    <s v="BEMIDJI REGIONAL AIRPORT"/>
    <s v="REHAB RWY 7-25 W/LAND   AIP-06"/>
    <d v="1996-05-17T00:00:00"/>
    <n v="25987"/>
    <n v="0"/>
    <n v="2887.09"/>
    <n v="28874.09"/>
  </r>
  <r>
    <s v="W"/>
    <x v="107"/>
    <s v="BEMIDJI REGIONAL AIRPORT"/>
    <s v="SP 0401-49 ENG. ON APRON CRACK"/>
    <d v="1995-03-23T00:00:00"/>
    <n v="0"/>
    <n v="1316.67"/>
    <n v="658.33"/>
    <n v="1975"/>
  </r>
  <r>
    <s v="W"/>
    <x v="107"/>
    <s v="BEMIDJI REGIONAL AIRPORT"/>
    <s v="REMARK RUNWAY 13-31"/>
    <d v="1995-12-06T00:00:00"/>
    <n v="0"/>
    <n v="7600"/>
    <n v="3800"/>
    <n v="11400"/>
  </r>
  <r>
    <s v="W"/>
    <x v="107"/>
    <s v="BEMIDJI REGIONAL AIRPORT"/>
    <s v="REMARK RUNWAY 13-31"/>
    <d v="1996-01-25T00:00:00"/>
    <n v="0"/>
    <n v="2092.23"/>
    <n v="1046.1199999999999"/>
    <n v="3138.35"/>
  </r>
  <r>
    <s v="W"/>
    <x v="107"/>
    <s v="BEMIDJI REGIONAL AIRPORT"/>
    <s v="RECONSTRUCT RWY 13-31:AIP-07 CLOSED"/>
    <d v="1996-07-12T00:00:00"/>
    <n v="31407"/>
    <n v="0"/>
    <n v="3490.2"/>
    <n v="34897.199999999997"/>
  </r>
  <r>
    <s v="W"/>
    <x v="107"/>
    <s v="BEMIDJI REGIONAL AIRPORT"/>
    <s v="RECONSTRUCT RWY 13-31:AIP-07 CLOSED"/>
    <d v="1996-08-28T00:00:00"/>
    <n v="199395"/>
    <n v="0"/>
    <n v="22156.99"/>
    <n v="221551.99"/>
  </r>
  <r>
    <s v="W"/>
    <x v="107"/>
    <s v="BEMIDJI REGIONAL AIRPORT"/>
    <s v="RECONSTRUCT RWY 13-31:AIP-07 CLOSED"/>
    <d v="1996-10-04T00:00:00"/>
    <n v="360237"/>
    <n v="0"/>
    <n v="40026.03"/>
    <n v="400263.03"/>
  </r>
  <r>
    <s v="W"/>
    <x v="107"/>
    <s v="BEMIDJI REGIONAL AIRPORT"/>
    <s v="RECONSTRUCT RWY 13-31:AIP-07 CLOSED"/>
    <d v="1996-10-24T00:00:00"/>
    <n v="34339"/>
    <n v="0"/>
    <n v="3814.37"/>
    <n v="38153.370000000003"/>
  </r>
  <r>
    <s v="W"/>
    <x v="107"/>
    <s v="BEMIDJI REGIONAL AIRPORT"/>
    <s v="RECONSTRUCT RWY 13-31:AIP-07 CLOSED"/>
    <d v="1996-11-08T00:00:00"/>
    <n v="64532"/>
    <n v="0"/>
    <n v="7171.06"/>
    <n v="71703.06"/>
  </r>
  <r>
    <s v="W"/>
    <x v="107"/>
    <s v="BEMIDJI REGIONAL AIRPORT"/>
    <s v="RECONSTRUCT RWY 13-31:AIP-07 CLOSED"/>
    <d v="1996-11-08T00:00:00"/>
    <n v="18355"/>
    <n v="0"/>
    <n v="2039.23"/>
    <n v="20394.23"/>
  </r>
  <r>
    <s v="W"/>
    <x v="107"/>
    <s v="BEMIDJI REGIONAL AIRPORT"/>
    <s v="RECONSTRUCT RWY 13-31:AIP-07 CLOSED"/>
    <d v="1997-01-16T00:00:00"/>
    <n v="12955"/>
    <n v="0"/>
    <n v="1439.55"/>
    <n v="14394.55"/>
  </r>
  <r>
    <s v="W"/>
    <x v="107"/>
    <s v="BEMIDJI REGIONAL AIRPORT"/>
    <s v="TXY A OVLY/PARK/RD/PHII AIP-08:CLOSE"/>
    <d v="1997-10-16T00:00:00"/>
    <n v="154816"/>
    <n v="0"/>
    <n v="17202.740000000002"/>
    <n v="172018.74"/>
  </r>
  <r>
    <s v="W"/>
    <x v="107"/>
    <s v="BEMIDJI REGIONAL AIRPORT"/>
    <s v="TXY A OVLY/PARK/RD/PHII AIP-08:CLOSE"/>
    <d v="1997-10-16T00:00:00"/>
    <n v="245768"/>
    <n v="0"/>
    <n v="27306.87"/>
    <n v="273074.87"/>
  </r>
  <r>
    <s v="W"/>
    <x v="107"/>
    <s v="BEMIDJI REGIONAL AIRPORT"/>
    <s v="TXY A OVLY/PARK/RD/PHII AIP-08:CLOSE"/>
    <d v="1997-12-05T00:00:00"/>
    <n v="23391"/>
    <n v="0"/>
    <n v="2599.71"/>
    <n v="25990.71"/>
  </r>
  <r>
    <s v="W"/>
    <x v="107"/>
    <s v="BEMIDJI REGIONAL AIRPORT"/>
    <s v="TXY A OVLY/PARK/RD/PHII AIP-08:CLOSE"/>
    <d v="1998-01-16T00:00:00"/>
    <n v="22625"/>
    <n v="0"/>
    <n v="2514.87"/>
    <n v="25139.87"/>
  </r>
  <r>
    <s v="W"/>
    <x v="107"/>
    <s v="BEMIDJI REGIONAL AIRPORT"/>
    <s v="TXY A OVLY/PARK/RD/PHII AIP-08:CLOSE"/>
    <d v="1998-09-25T00:00:00"/>
    <n v="49802"/>
    <n v="0"/>
    <n v="5532.19"/>
    <n v="55334.19"/>
  </r>
  <r>
    <s v="W"/>
    <x v="107"/>
    <s v="BEMIDJI REGIONAL AIRPORT"/>
    <s v="Airport Sander/Terminal Directory (Elect"/>
    <d v="1998-01-07T00:00:00"/>
    <n v="0"/>
    <n v="6900"/>
    <n v="4600"/>
    <n v="11500"/>
  </r>
  <r>
    <s v="W"/>
    <x v="107"/>
    <s v="BEMIDJI REGIONAL AIRPORT"/>
    <s v="ARFF Vehicle Consultant"/>
    <d v="1997-10-10T00:00:00"/>
    <n v="0"/>
    <n v="2700"/>
    <n v="1800"/>
    <n v="4500"/>
  </r>
  <r>
    <s v="W"/>
    <x v="107"/>
    <s v="BEMIDJI REGIONAL AIRPORT"/>
    <s v="ARFF Vehicle Consultant"/>
    <d v="1998-01-07T00:00:00"/>
    <n v="0"/>
    <n v="3433.3"/>
    <n v="2288.87"/>
    <n v="5722.17"/>
  </r>
  <r>
    <s v="W"/>
    <x v="107"/>
    <s v="BEMIDJI REGIONAL AIRPORT"/>
    <s v="ARFF VEH. &amp; ADA-TERM:AIP-09:CLOSED"/>
    <d v="1998-08-27T00:00:00"/>
    <n v="303367"/>
    <n v="0"/>
    <n v="33709.050000000003"/>
    <n v="337076.05"/>
  </r>
  <r>
    <s v="W"/>
    <x v="107"/>
    <s v="BEMIDJI REGIONAL AIRPORT"/>
    <s v="ARFF VEH. &amp; ADA-TERM:AIP-09:CLOSED"/>
    <d v="1998-09-17T00:00:00"/>
    <n v="2996"/>
    <n v="0"/>
    <n v="332.75"/>
    <n v="3328.75"/>
  </r>
  <r>
    <s v="W"/>
    <x v="107"/>
    <s v="BEMIDJI REGIONAL AIRPORT"/>
    <s v="ARFF VEH. &amp; ADA-TERM:AIP-09:CLOSED"/>
    <d v="1998-09-25T00:00:00"/>
    <n v="3637"/>
    <n v="0"/>
    <n v="402.2"/>
    <n v="4039.2"/>
  </r>
  <r>
    <s v="W"/>
    <x v="107"/>
    <s v="BEMIDJI REGIONAL AIRPORT"/>
    <s v="ARFF VEH. &amp; ADA-TERM:AIP-09:CLOSED"/>
    <d v="1998-09-25T00:00:00"/>
    <n v="4011"/>
    <n v="0"/>
    <n v="445.4"/>
    <n v="4456.3999999999996"/>
  </r>
  <r>
    <s v="W"/>
    <x v="107"/>
    <s v="BEMIDJI REGIONAL AIRPORT"/>
    <s v="FUEL TANK REPLACEMENT - CLOSED"/>
    <d v="1999-02-11T00:00:00"/>
    <n v="0"/>
    <n v="38722.5"/>
    <n v="38722.5"/>
    <n v="77445"/>
  </r>
  <r>
    <s v="W"/>
    <x v="107"/>
    <s v="BEMIDJI REGIONAL AIRPORT"/>
    <s v="FUEL TANK REPLACEMENT - CLOSED"/>
    <d v="1999-07-07T00:00:00"/>
    <n v="0"/>
    <n v="6277.5"/>
    <n v="6277.5"/>
    <n v="12555"/>
  </r>
  <r>
    <s v="W"/>
    <x v="107"/>
    <s v="BEMIDJI REGIONAL AIRPORT"/>
    <s v="RESURFACE/RAISE HANGAR FLOOR-CLOSED"/>
    <d v="1999-07-27T00:00:00"/>
    <n v="0"/>
    <n v="3000"/>
    <n v="3000"/>
    <n v="6000"/>
  </r>
  <r>
    <s v="W"/>
    <x v="107"/>
    <s v="BEMIDJI REGIONAL AIRPORT"/>
    <s v="AP LGTG CABLES, DEER FENCE, EXP PARKING"/>
    <d v="1999-09-02T00:00:00"/>
    <n v="73309"/>
    <n v="0"/>
    <n v="8146.3"/>
    <n v="81455.3"/>
  </r>
  <r>
    <s v="W"/>
    <x v="107"/>
    <s v="BEMIDJI REGIONAL AIRPORT"/>
    <s v="AP LGTG CABLES, DEER FENCE, EXP PARKING"/>
    <d v="1999-09-02T00:00:00"/>
    <n v="15259"/>
    <n v="0"/>
    <n v="1696.12"/>
    <n v="16955.12"/>
  </r>
  <r>
    <s v="W"/>
    <x v="107"/>
    <s v="BEMIDJI REGIONAL AIRPORT"/>
    <s v="AP LGTG CABLES, DEER FENCE, EXP PARKING"/>
    <d v="1999-09-15T00:00:00"/>
    <n v="91644"/>
    <n v="0"/>
    <n v="10182.870000000001"/>
    <n v="101826.87"/>
  </r>
  <r>
    <s v="W"/>
    <x v="107"/>
    <s v="BEMIDJI REGIONAL AIRPORT"/>
    <s v="AP LGTG CABLES, DEER FENCE, EXP PARKING"/>
    <d v="1999-10-06T00:00:00"/>
    <n v="156083"/>
    <n v="0"/>
    <n v="17343.849999999999"/>
    <n v="173426.85"/>
  </r>
  <r>
    <s v="W"/>
    <x v="107"/>
    <s v="BEMIDJI REGIONAL AIRPORT"/>
    <s v="AP LGTG CABLES, DEER FENCE, EXP PARKING"/>
    <d v="1999-11-25T00:00:00"/>
    <n v="57090"/>
    <n v="0"/>
    <n v="6342.17"/>
    <n v="63432.17"/>
  </r>
  <r>
    <s v="W"/>
    <x v="107"/>
    <s v="BEMIDJI REGIONAL AIRPORT"/>
    <s v="AP LGTG CABLES, DEER FENCE, EXP PARKING"/>
    <d v="2000-01-20T00:00:00"/>
    <n v="164799"/>
    <n v="0"/>
    <n v="18311.349999999999"/>
    <n v="183110.35"/>
  </r>
  <r>
    <s v="W"/>
    <x v="107"/>
    <s v="BEMIDJI REGIONAL AIRPORT"/>
    <s v="AP LGTG CABLES, DEER FENCE, EXP PARKING"/>
    <d v="2000-02-16T00:00:00"/>
    <n v="8208"/>
    <n v="0"/>
    <n v="912.84"/>
    <n v="9120.84"/>
  </r>
  <r>
    <s v="W"/>
    <x v="107"/>
    <s v="BEMIDJI REGIONAL AIRPORT"/>
    <s v="AP LGTG CABLES, DEER FENCE, EXP PARKING"/>
    <d v="2000-03-29T00:00:00"/>
    <n v="33319"/>
    <n v="0"/>
    <n v="2201.4299999999998"/>
    <n v="35520.43"/>
  </r>
  <r>
    <s v="W"/>
    <x v="107"/>
    <s v="BEMIDJI REGIONAL AIRPORT"/>
    <s v="AP LGTG CABLES, DEER FENCE, EXP PARKING"/>
    <d v="2000-12-06T00:00:00"/>
    <n v="4813"/>
    <n v="0"/>
    <n v="534.66"/>
    <n v="5347.66"/>
  </r>
  <r>
    <s v="W"/>
    <x v="107"/>
    <s v="BEMIDJI REGIONAL AIRPORT"/>
    <s v="AP LGTG CABLES, DEER FENCE, EXP PARKING"/>
    <d v="2000-12-21T00:00:00"/>
    <n v="20195"/>
    <n v="0"/>
    <n v="3743.53"/>
    <n v="23938.53"/>
  </r>
  <r>
    <s v="W"/>
    <x v="107"/>
    <s v="BEMIDJI REGIONAL AIRPORT"/>
    <s v="AP LGTG CABLES, DEER FENCE, EXP PARKING"/>
    <d v="2001-02-14T00:00:00"/>
    <n v="4747"/>
    <n v="0"/>
    <n v="526.79999999999995"/>
    <n v="5273.8"/>
  </r>
  <r>
    <s v="W"/>
    <x v="107"/>
    <s v="BEMIDJI REGIONAL AIRPORT"/>
    <s v="AP LGTG CABLES, DEER FENCE, EXP PARKING"/>
    <d v="2001-05-29T00:00:00"/>
    <n v="7297"/>
    <n v="0"/>
    <n v="810.91"/>
    <n v="8107.91"/>
  </r>
  <r>
    <s v="W"/>
    <x v="107"/>
    <s v="BEMIDJI REGIONAL AIRPORT"/>
    <s v="AP LGTG CABLES, DEER FENCE, EXP PARKING"/>
    <d v="2002-04-25T00:00:00"/>
    <n v="12364"/>
    <n v="0"/>
    <n v="1374.66"/>
    <n v="13738.66"/>
  </r>
  <r>
    <s v="W"/>
    <x v="107"/>
    <s v="BEMIDJI REGIONAL AIRPORT"/>
    <s v="AP LGTG CABLES, DEER FENCE, EXP PARKING"/>
    <d v="2002-09-09T00:00:00"/>
    <n v="1146"/>
    <n v="0"/>
    <n v="126.68"/>
    <n v="1272.68"/>
  </r>
  <r>
    <s v="W"/>
    <x v="107"/>
    <s v="BEMIDJI REGIONAL AIRPORT"/>
    <s v="TWO FUEL TRUCKS &amp; MISC 0401-58 &amp; 0401-59"/>
    <d v="2000-10-20T00:00:00"/>
    <n v="0"/>
    <n v="46445.79"/>
    <n v="46445.78"/>
    <n v="92891.57"/>
  </r>
  <r>
    <s v="W"/>
    <x v="107"/>
    <s v="BEMIDJI REGIONAL AIRPORT"/>
    <s v="TWO FUEL TRUCKS &amp; MISC 0401-58 &amp; 0401-59"/>
    <d v="2001-01-24T00:00:00"/>
    <n v="0"/>
    <n v="64916.99"/>
    <n v="64917.01"/>
    <n v="129834"/>
  </r>
  <r>
    <s v="W"/>
    <x v="107"/>
    <s v="BEMIDJI REGIONAL AIRPORT"/>
    <s v="TWO FUEL TRUCKS &amp; MISC 0401-58 &amp; 0401-59"/>
    <d v="2001-04-11T00:00:00"/>
    <n v="0"/>
    <n v="5940.72"/>
    <n v="4930.13"/>
    <n v="10870.85"/>
  </r>
  <r>
    <s v="W"/>
    <x v="107"/>
    <s v="BEMIDJI REGIONAL AIRPORT"/>
    <s v="Rehab west apron"/>
    <d v="2002-11-07T00:00:00"/>
    <n v="185645"/>
    <n v="0"/>
    <n v="20628.310000000001"/>
    <n v="206273.31"/>
  </r>
  <r>
    <s v="W"/>
    <x v="107"/>
    <s v="BEMIDJI REGIONAL AIRPORT"/>
    <s v="Rehab west apron"/>
    <d v="2003-02-13T00:00:00"/>
    <n v="28549"/>
    <n v="0"/>
    <n v="3170.69"/>
    <n v="31719.69"/>
  </r>
  <r>
    <s v="W"/>
    <x v="107"/>
    <s v="BEMIDJI REGIONAL AIRPORT"/>
    <s v="Rehab west apron"/>
    <d v="2004-03-19T00:00:00"/>
    <n v="11262"/>
    <n v="0"/>
    <n v="0"/>
    <n v="11262"/>
  </r>
  <r>
    <s v="W"/>
    <x v="107"/>
    <s v="BEMIDJI REGIONAL AIRPORT"/>
    <s v="Runway 13/31 shift planning"/>
    <d v="2002-02-01T00:00:00"/>
    <n v="0"/>
    <n v="25967.7"/>
    <n v="17311.810000000001"/>
    <n v="43279.51"/>
  </r>
  <r>
    <s v="W"/>
    <x v="107"/>
    <s v="BEMIDJI REGIONAL AIRPORT"/>
    <s v="Air conditioner compressor replacement"/>
    <d v="2002-06-24T00:00:00"/>
    <n v="0"/>
    <n v="3034.2"/>
    <n v="2022.8"/>
    <n v="5057"/>
  </r>
  <r>
    <s v="W"/>
    <x v="107"/>
    <s v="BEMIDJI REGIONAL AIRPORT"/>
    <s v="Term. sec., Deer fence, Friction Devise"/>
    <d v="2003-02-13T00:00:00"/>
    <n v="4199"/>
    <n v="0"/>
    <n v="467.4"/>
    <n v="4666.3999999999996"/>
  </r>
  <r>
    <s v="W"/>
    <x v="107"/>
    <s v="BEMIDJI REGIONAL AIRPORT"/>
    <s v="Term. sec., Deer fence, Friction Devise"/>
    <d v="2003-03-27T00:00:00"/>
    <n v="232025"/>
    <n v="3912"/>
    <n v="26759.33"/>
    <n v="262696.33"/>
  </r>
  <r>
    <s v="W"/>
    <x v="107"/>
    <s v="BEMIDJI REGIONAL AIRPORT"/>
    <s v="Term. sec., Deer fence, Friction Devise"/>
    <d v="2004-03-19T00:00:00"/>
    <n v="3150"/>
    <n v="0"/>
    <n v="350"/>
    <n v="3500"/>
  </r>
  <r>
    <s v="W"/>
    <x v="107"/>
    <s v="BEMIDJI REGIONAL AIRPORT"/>
    <s v="Landscaping/Irrigation Around Terminal"/>
    <d v="2002-11-01T00:00:00"/>
    <n v="0"/>
    <n v="8269.2000000000007"/>
    <n v="7065.61"/>
    <n v="15334.810000000001"/>
  </r>
  <r>
    <s v="W"/>
    <x v="107"/>
    <s v="BEMIDJI REGIONAL AIRPORT"/>
    <s v="Landscaping/Irrigation Around Terminal"/>
    <d v="2002-11-07T00:00:00"/>
    <n v="0"/>
    <n v="2329.21"/>
    <n v="0"/>
    <n v="2329.21"/>
  </r>
  <r>
    <s v="W"/>
    <x v="107"/>
    <s v="BEMIDJI REGIONAL AIRPORT"/>
    <s v="SRE, SRE Fac. Door Mod., Sealcoat P.L."/>
    <d v="2004-03-10T00:00:00"/>
    <n v="10470"/>
    <n v="0"/>
    <n v="1163.3800000000001"/>
    <n v="11633.380000000001"/>
  </r>
  <r>
    <s v="W"/>
    <x v="107"/>
    <s v="BEMIDJI REGIONAL AIRPORT"/>
    <s v="SRE, SRE Fac. Door Mod., Sealcoat P.L."/>
    <d v="2004-03-10T00:00:00"/>
    <n v="29892"/>
    <n v="0"/>
    <n v="3322.53"/>
    <n v="33214.53"/>
  </r>
  <r>
    <s v="W"/>
    <x v="107"/>
    <s v="BEMIDJI REGIONAL AIRPORT"/>
    <s v="SRE, SRE Fac. Door Mod., Sealcoat P.L."/>
    <d v="2004-04-29T00:00:00"/>
    <n v="298441"/>
    <n v="0"/>
    <n v="33160.6"/>
    <n v="331601.59999999998"/>
  </r>
  <r>
    <s v="W"/>
    <x v="107"/>
    <s v="BEMIDJI REGIONAL AIRPORT"/>
    <s v="Maintenance Vehicle w/small plow; Radios"/>
    <d v="2004-11-02T00:00:00"/>
    <n v="0"/>
    <n v="28930.87"/>
    <n v="12398.94"/>
    <n v="41329.81"/>
  </r>
  <r>
    <s v="W"/>
    <x v="107"/>
    <s v="BEMIDJI REGIONAL AIRPORT"/>
    <s v="14.RW/TX Cr Seal, SRE, End Gr,Wind Socks"/>
    <d v="2004-11-30T00:00:00"/>
    <n v="118101"/>
    <n v="0"/>
    <n v="12826"/>
    <n v="130927"/>
  </r>
  <r>
    <s v="W"/>
    <x v="107"/>
    <s v="BEMIDJI REGIONAL AIRPORT"/>
    <s v="14.RW/TX Cr Seal, SRE, End Gr,Wind Socks"/>
    <d v="2004-12-22T00:00:00"/>
    <n v="24167"/>
    <n v="0"/>
    <n v="-5521.04"/>
    <n v="18645.96"/>
  </r>
  <r>
    <s v="W"/>
    <x v="107"/>
    <s v="BEMIDJI REGIONAL AIRPORT"/>
    <s v="14.RW/TX Cr Seal, SRE, End Gr,Wind Socks"/>
    <d v="2005-03-02T00:00:00"/>
    <n v="41614"/>
    <n v="0"/>
    <n v="2190.64"/>
    <n v="43804.639999999999"/>
  </r>
  <r>
    <s v="W"/>
    <x v="107"/>
    <s v="BEMIDJI REGIONAL AIRPORT"/>
    <s v="14.RW/TX Cr Seal, SRE, End Gr,Wind Socks"/>
    <d v="2005-04-12T00:00:00"/>
    <n v="10648"/>
    <n v="0"/>
    <n v="561.04999999999995"/>
    <n v="11209.05"/>
  </r>
  <r>
    <s v="W"/>
    <x v="107"/>
    <s v="BEMIDJI REGIONAL AIRPORT"/>
    <s v="14.RW/TX Cr Seal, SRE, End Gr,Wind Socks"/>
    <d v="2005-06-29T00:00:00"/>
    <n v="16817"/>
    <n v="0"/>
    <n v="2769.35"/>
    <n v="19586.349999999999"/>
  </r>
  <r>
    <s v="W"/>
    <x v="107"/>
    <s v="BEMIDJI REGIONAL AIRPORT"/>
    <s v="14.RW/TX Cr Seal, SRE, End Gr,Wind Socks"/>
    <d v="2005-09-02T00:00:00"/>
    <n v="29508"/>
    <n v="0"/>
    <n v="0"/>
    <n v="29508"/>
  </r>
  <r>
    <s v="W"/>
    <x v="107"/>
    <s v="BEMIDJI REGIONAL AIRPORT"/>
    <s v="Purchase mower deck, term. floor cleaner"/>
    <d v="2004-11-02T00:00:00"/>
    <n v="0"/>
    <n v="12452.1"/>
    <n v="5336.62"/>
    <n v="17788.72"/>
  </r>
  <r>
    <s v="W"/>
    <x v="107"/>
    <s v="BEMIDJI REGIONAL AIRPORT"/>
    <s v="Purchase mower deck, term. floor cleaner"/>
    <d v="2005-01-11T00:00:00"/>
    <n v="0"/>
    <n v="2669.44"/>
    <n v="1144.06"/>
    <n v="3813.5"/>
  </r>
  <r>
    <s v="W"/>
    <x v="107"/>
    <s v="BEMIDJI REGIONAL AIRPORT"/>
    <s v="Land,Aprn Reh,Cr Sl,DeicgTr,Sign,Trminal"/>
    <d v="2005-10-13T00:00:00"/>
    <n v="49179"/>
    <n v="0"/>
    <n v="0"/>
    <n v="49179"/>
  </r>
  <r>
    <s v="W"/>
    <x v="107"/>
    <s v="BEMIDJI REGIONAL AIRPORT"/>
    <s v="Land,Aprn Reh,Cr Sl,DeicgTr,Sign,Trminal"/>
    <d v="2005-11-01T00:00:00"/>
    <n v="31182"/>
    <n v="0"/>
    <n v="4231.4799999999996"/>
    <n v="35413.479999999996"/>
  </r>
  <r>
    <s v="W"/>
    <x v="107"/>
    <s v="BEMIDJI REGIONAL AIRPORT"/>
    <s v="Land,Aprn Reh,Cr Sl,DeicgTr,Sign,Trminal"/>
    <d v="2005-11-01T00:00:00"/>
    <n v="140893"/>
    <n v="0"/>
    <n v="7414.95"/>
    <n v="148307.95000000001"/>
  </r>
  <r>
    <s v="W"/>
    <x v="107"/>
    <s v="BEMIDJI REGIONAL AIRPORT"/>
    <s v="Land,Aprn Reh,Cr Sl,DeicgTr,Sign,Trminal"/>
    <d v="2005-12-07T00:00:00"/>
    <n v="476711"/>
    <n v="0"/>
    <n v="25089.58"/>
    <n v="501800.58"/>
  </r>
  <r>
    <s v="W"/>
    <x v="107"/>
    <s v="BEMIDJI REGIONAL AIRPORT"/>
    <s v="Land,Aprn Reh,Cr Sl,DeicgTr,Sign,Trminal"/>
    <d v="2005-12-19T00:00:00"/>
    <n v="57673"/>
    <n v="0"/>
    <n v="3035.32"/>
    <n v="60708.32"/>
  </r>
  <r>
    <s v="W"/>
    <x v="107"/>
    <s v="BEMIDJI REGIONAL AIRPORT"/>
    <s v="Land,Aprn Reh,Cr Sl,DeicgTr,Sign,Trminal"/>
    <d v="2006-01-17T00:00:00"/>
    <n v="1169"/>
    <n v="0"/>
    <n v="61.66"/>
    <n v="1230.6600000000001"/>
  </r>
  <r>
    <s v="W"/>
    <x v="107"/>
    <s v="BEMIDJI REGIONAL AIRPORT"/>
    <s v="Land,Aprn Reh,Cr Sl,DeicgTr,Sign,Trminal"/>
    <d v="2006-02-27T00:00:00"/>
    <n v="3023"/>
    <n v="0"/>
    <n v="158.94"/>
    <n v="3181.94"/>
  </r>
  <r>
    <s v="W"/>
    <x v="107"/>
    <s v="BEMIDJI REGIONAL AIRPORT"/>
    <s v="Land,Aprn Reh,Cr Sl,DeicgTr,Sign,Trminal"/>
    <d v="2006-07-11T00:00:00"/>
    <n v="15696"/>
    <n v="0"/>
    <n v="825.42"/>
    <n v="16521.419999999998"/>
  </r>
  <r>
    <s v="W"/>
    <x v="107"/>
    <s v="BEMIDJI REGIONAL AIRPORT"/>
    <s v="Land,Aprn Reh,Cr Sl,DeicgTr,Sign,Trminal"/>
    <d v="2006-07-25T00:00:00"/>
    <n v="70337"/>
    <n v="0"/>
    <n v="3702.49"/>
    <n v="74039.490000000005"/>
  </r>
  <r>
    <s v="W"/>
    <x v="107"/>
    <s v="BEMIDJI REGIONAL AIRPORT"/>
    <s v="Land,Aprn Reh,Cr Sl,DeicgTr,Sign,Trminal"/>
    <d v="2006-08-09T00:00:00"/>
    <n v="43149"/>
    <n v="0"/>
    <n v="2270.94"/>
    <n v="45419.94"/>
  </r>
  <r>
    <s v="W"/>
    <x v="107"/>
    <s v="BEMIDJI REGIONAL AIRPORT"/>
    <s v="Land,Aprn Reh,Cr Sl,DeicgTr,Sign,Trminal"/>
    <d v="2006-08-31T00:00:00"/>
    <n v="8217"/>
    <n v="0"/>
    <n v="433.01"/>
    <n v="8650.01"/>
  </r>
  <r>
    <s v="W"/>
    <x v="107"/>
    <s v="BEMIDJI REGIONAL AIRPORT"/>
    <s v="Land,Aprn Reh,Cr Sl,DeicgTr,Sign,Trminal"/>
    <d v="2006-09-26T00:00:00"/>
    <n v="3096"/>
    <n v="0"/>
    <n v="162.1"/>
    <n v="3258.1"/>
  </r>
  <r>
    <s v="W"/>
    <x v="107"/>
    <s v="BEMIDJI REGIONAL AIRPORT"/>
    <s v="Land,Aprn Reh,Cr Sl,DeicgTr,Sign,Trminal"/>
    <d v="2006-10-30T00:00:00"/>
    <n v="2345"/>
    <n v="0"/>
    <n v="123.54"/>
    <n v="2468.54"/>
  </r>
  <r>
    <s v="W"/>
    <x v="107"/>
    <s v="BEMIDJI REGIONAL AIRPORT"/>
    <s v="Land,Aprn Reh,Cr Sl,DeicgTr,Sign,Trminal"/>
    <d v="2006-10-30T00:00:00"/>
    <n v="4291"/>
    <n v="0"/>
    <n v="226.68"/>
    <n v="4517.68"/>
  </r>
  <r>
    <s v="W"/>
    <x v="107"/>
    <s v="BEMIDJI REGIONAL AIRPORT"/>
    <s v="Land,Aprn Reh,Cr Sl,DeicgTr,Sign,Trminal"/>
    <d v="2006-12-06T00:00:00"/>
    <n v="29190"/>
    <n v="0"/>
    <n v="1536.19"/>
    <n v="30726.19"/>
  </r>
  <r>
    <s v="W"/>
    <x v="107"/>
    <s v="BEMIDJI REGIONAL AIRPORT"/>
    <s v="Land,Aprn Reh,Cr Sl,DeicgTr,Sign,Trminal"/>
    <d v="2007-01-24T00:00:00"/>
    <n v="1056"/>
    <n v="0"/>
    <n v="116.45"/>
    <n v="1172.45"/>
  </r>
  <r>
    <s v="W"/>
    <x v="107"/>
    <s v="BEMIDJI REGIONAL AIRPORT"/>
    <s v="Land,Aprn Reh,Cr Sl,DeicgTr,Sign,Trminal"/>
    <d v="2007-12-19T00:00:00"/>
    <n v="25000"/>
    <n v="0"/>
    <n v="2569.25"/>
    <n v="27569.25"/>
  </r>
  <r>
    <s v="W"/>
    <x v="107"/>
    <s v="BEMIDJI REGIONAL AIRPORT"/>
    <s v="Land,Aprn Reh,Cr Sl,DeicgTr,Sign,Trminal"/>
    <d v="2008-02-08T00:00:00"/>
    <n v="13425"/>
    <n v="0"/>
    <n v="0"/>
    <n v="13425"/>
  </r>
  <r>
    <s v="W"/>
    <x v="107"/>
    <s v="BEMIDJI REGIONAL AIRPORT"/>
    <s v="Air Cond,Gate Opener, Util-Water,Conf Rm"/>
    <d v="2005-06-27T00:00:00"/>
    <n v="0"/>
    <n v="19146.66"/>
    <n v="8205.7099999999991"/>
    <n v="27352.37"/>
  </r>
  <r>
    <s v="W"/>
    <x v="107"/>
    <s v="BEMIDJI REGIONAL AIRPORT"/>
    <s v="Air Cond,Gate Opener, Util-Water,Conf Rm"/>
    <d v="2005-09-02T00:00:00"/>
    <n v="0"/>
    <n v="3241.95"/>
    <n v="1389.4"/>
    <n v="4631.3500000000004"/>
  </r>
  <r>
    <s v="W"/>
    <x v="107"/>
    <s v="BEMIDJI REGIONAL AIRPORT"/>
    <s v="Air Cond,Gate Opener, Util-Water,Conf Rm"/>
    <d v="2005-11-01T00:00:00"/>
    <n v="0"/>
    <n v="7747.25"/>
    <n v="3320.25"/>
    <n v="11067.5"/>
  </r>
  <r>
    <s v="W"/>
    <x v="107"/>
    <s v="BEMIDJI REGIONAL AIRPORT"/>
    <s v="Air Cond,Gate Opener, Util-Water,Conf Rm"/>
    <d v="2005-12-05T00:00:00"/>
    <n v="0"/>
    <n v="4340.5200000000004"/>
    <n v="1860.23"/>
    <n v="6200.75"/>
  </r>
  <r>
    <s v="W"/>
    <x v="107"/>
    <s v="BEMIDJI REGIONAL AIRPORT"/>
    <s v="Air Cond,Gate Opener, Util-Water,Conf Rm"/>
    <d v="2007-01-23T00:00:00"/>
    <n v="0"/>
    <n v="7352.42"/>
    <n v="3151.03"/>
    <n v="10503.45"/>
  </r>
  <r>
    <s v="W"/>
    <x v="107"/>
    <s v="BEMIDJI REGIONAL AIRPORT"/>
    <s v="16.*LAND, Shift Rwy 7/25 &amp; Twy B"/>
    <d v="2006-05-25T00:00:00"/>
    <n v="530604"/>
    <n v="0"/>
    <n v="27927.11"/>
    <n v="558531.11"/>
  </r>
  <r>
    <s v="W"/>
    <x v="107"/>
    <s v="BEMIDJI REGIONAL AIRPORT"/>
    <s v="16.*LAND, Shift Rwy 7/25 &amp; Twy B"/>
    <d v="2006-08-31T00:00:00"/>
    <n v="285828"/>
    <n v="0"/>
    <n v="15044.36"/>
    <n v="300872.36"/>
  </r>
  <r>
    <s v="W"/>
    <x v="107"/>
    <s v="BEMIDJI REGIONAL AIRPORT"/>
    <s v="16.*LAND, Shift Rwy 7/25 &amp; Twy B"/>
    <d v="2006-08-31T00:00:00"/>
    <n v="14772"/>
    <n v="0"/>
    <n v="777.34"/>
    <n v="15549.34"/>
  </r>
  <r>
    <s v="W"/>
    <x v="107"/>
    <s v="BEMIDJI REGIONAL AIRPORT"/>
    <s v="16.*LAND, Shift Rwy 7/25 &amp; Twy B"/>
    <d v="2006-09-26T00:00:00"/>
    <n v="983090"/>
    <n v="0"/>
    <n v="51741.64"/>
    <n v="1034831.64"/>
  </r>
  <r>
    <s v="W"/>
    <x v="107"/>
    <s v="BEMIDJI REGIONAL AIRPORT"/>
    <s v="16.*LAND, Shift Rwy 7/25 &amp; Twy B"/>
    <d v="2006-10-30T00:00:00"/>
    <n v="2115832"/>
    <n v="0"/>
    <n v="111359.69"/>
    <n v="2227191.69"/>
  </r>
  <r>
    <s v="W"/>
    <x v="107"/>
    <s v="BEMIDJI REGIONAL AIRPORT"/>
    <s v="16.*LAND, Shift Rwy 7/25 &amp; Twy B"/>
    <d v="2006-12-06T00:00:00"/>
    <n v="69874"/>
    <n v="0"/>
    <n v="13440.55"/>
    <n v="83314.55"/>
  </r>
  <r>
    <s v="W"/>
    <x v="107"/>
    <s v="BEMIDJI REGIONAL AIRPORT"/>
    <s v="16.*LAND, Shift Rwy 7/25 &amp; Twy B"/>
    <d v="2007-04-24T00:00:00"/>
    <n v="630973"/>
    <n v="0"/>
    <n v="23446.44"/>
    <n v="654419.43999999994"/>
  </r>
  <r>
    <s v="W"/>
    <x v="107"/>
    <s v="BEMIDJI REGIONAL AIRPORT"/>
    <s v="16.*LAND, Shift Rwy 7/25 &amp; Twy B"/>
    <d v="2007-05-30T00:00:00"/>
    <n v="91821"/>
    <n v="0"/>
    <n v="4832.59"/>
    <n v="96653.59"/>
  </r>
  <r>
    <s v="W"/>
    <x v="107"/>
    <s v="BEMIDJI REGIONAL AIRPORT"/>
    <s v="16.*LAND, Shift Rwy 7/25 &amp; Twy B"/>
    <d v="2007-07-11T00:00:00"/>
    <n v="60491"/>
    <n v="0"/>
    <n v="3182.98"/>
    <n v="63673.98"/>
  </r>
  <r>
    <s v="W"/>
    <x v="107"/>
    <s v="BEMIDJI REGIONAL AIRPORT"/>
    <s v="16.*LAND, Shift Rwy 7/25 &amp; Twy B"/>
    <d v="2007-08-09T00:00:00"/>
    <n v="5428"/>
    <n v="0"/>
    <n v="286"/>
    <n v="5714"/>
  </r>
  <r>
    <s v="W"/>
    <x v="107"/>
    <s v="BEMIDJI REGIONAL AIRPORT"/>
    <s v="16.*LAND, Shift Rwy 7/25 &amp; Twy B"/>
    <d v="2007-09-12T00:00:00"/>
    <n v="161287"/>
    <n v="0"/>
    <n v="10483.719999999999"/>
    <n v="171770.72"/>
  </r>
  <r>
    <s v="W"/>
    <x v="107"/>
    <s v="BEMIDJI REGIONAL AIRPORT"/>
    <s v="16.*LAND, Shift Rwy 7/25 &amp; Twy B"/>
    <d v="2008-07-11T00:00:00"/>
    <n v="46617"/>
    <n v="0"/>
    <n v="458.39"/>
    <n v="47075.39"/>
  </r>
  <r>
    <s v="W"/>
    <x v="107"/>
    <s v="BEMIDJI REGIONAL AIRPORT"/>
    <s v="17.Rwy13-31 Shft &amp; Txy Cnst, NAV, &amp; Lght"/>
    <d v="2007-07-11T00:00:00"/>
    <n v="314589"/>
    <n v="0"/>
    <n v="16558.57"/>
    <n v="331147.57"/>
  </r>
  <r>
    <s v="W"/>
    <x v="107"/>
    <s v="BEMIDJI REGIONAL AIRPORT"/>
    <s v="17.Rwy13-31 Shft &amp; Txy Cnst, NAV, &amp; Lght"/>
    <d v="2007-07-19T00:00:00"/>
    <n v="26971"/>
    <n v="0"/>
    <n v="1419.77"/>
    <n v="28390.77"/>
  </r>
  <r>
    <s v="W"/>
    <x v="107"/>
    <s v="BEMIDJI REGIONAL AIRPORT"/>
    <s v="17.Rwy13-31 Shft &amp; Txy Cnst, NAV, &amp; Lght"/>
    <d v="2007-08-09T00:00:00"/>
    <n v="895464"/>
    <n v="0"/>
    <n v="47129.98"/>
    <n v="942593.98"/>
  </r>
  <r>
    <s v="W"/>
    <x v="107"/>
    <s v="BEMIDJI REGIONAL AIRPORT"/>
    <s v="17.Rwy13-31 Shft &amp; Txy Cnst, NAV, &amp; Lght"/>
    <d v="2007-09-12T00:00:00"/>
    <n v="142537"/>
    <n v="0"/>
    <n v="7501.33"/>
    <n v="150038.32999999999"/>
  </r>
  <r>
    <s v="W"/>
    <x v="107"/>
    <s v="BEMIDJI REGIONAL AIRPORT"/>
    <s v="17.Rwy13-31 Shft &amp; Txy Cnst, NAV, &amp; Lght"/>
    <d v="2007-10-08T00:00:00"/>
    <n v="1894508"/>
    <n v="0"/>
    <n v="99712.05"/>
    <n v="1994220.05"/>
  </r>
  <r>
    <s v="W"/>
    <x v="107"/>
    <s v="BEMIDJI REGIONAL AIRPORT"/>
    <s v="17.Rwy13-31 Shft &amp; Txy Cnst, NAV, &amp; Lght"/>
    <d v="2007-11-06T00:00:00"/>
    <n v="2733401"/>
    <n v="0"/>
    <n v="186885.7"/>
    <n v="2920286.7"/>
  </r>
  <r>
    <s v="W"/>
    <x v="107"/>
    <s v="BEMIDJI REGIONAL AIRPORT"/>
    <s v="17.Rwy13-31 Shft &amp; Txy Cnst, NAV, &amp; Lght"/>
    <d v="2007-11-20T00:00:00"/>
    <n v="984885"/>
    <n v="0"/>
    <n v="68874.39"/>
    <n v="1053759.3899999999"/>
  </r>
  <r>
    <s v="W"/>
    <x v="107"/>
    <s v="BEMIDJI REGIONAL AIRPORT"/>
    <s v="17.Rwy13-31 Shft &amp; Txy Cnst, NAV, &amp; Lght"/>
    <d v="2007-12-03T00:00:00"/>
    <n v="250152"/>
    <n v="0"/>
    <n v="-46895.88"/>
    <n v="203256.12"/>
  </r>
  <r>
    <s v="W"/>
    <x v="107"/>
    <s v="BEMIDJI REGIONAL AIRPORT"/>
    <s v="17.Rwy13-31 Shft &amp; Txy Cnst, NAV, &amp; Lght"/>
    <d v="2008-01-11T00:00:00"/>
    <n v="306967"/>
    <n v="0"/>
    <n v="16156.15"/>
    <n v="323123.15000000002"/>
  </r>
  <r>
    <s v="W"/>
    <x v="107"/>
    <s v="BEMIDJI REGIONAL AIRPORT"/>
    <s v="17.Rwy13-31 Shft &amp; Txy Cnst, NAV, &amp; Lght"/>
    <d v="2008-02-08T00:00:00"/>
    <n v="53561"/>
    <n v="0"/>
    <n v="2819.19"/>
    <n v="56380.19"/>
  </r>
  <r>
    <s v="W"/>
    <x v="107"/>
    <s v="BEMIDJI REGIONAL AIRPORT"/>
    <s v="17.Rwy13-31 Shft &amp; Txy Cnst, NAV, &amp; Lght"/>
    <d v="2008-03-14T00:00:00"/>
    <n v="29217"/>
    <n v="0"/>
    <n v="1537.96"/>
    <n v="30754.959999999999"/>
  </r>
  <r>
    <s v="W"/>
    <x v="107"/>
    <s v="BEMIDJI REGIONAL AIRPORT"/>
    <s v="17.Rwy13-31 Shft &amp; Txy Cnst, NAV, &amp; Lght"/>
    <d v="2008-03-31T00:00:00"/>
    <n v="229610"/>
    <n v="0"/>
    <n v="12084.77"/>
    <n v="241694.77"/>
  </r>
  <r>
    <s v="W"/>
    <x v="107"/>
    <s v="BEMIDJI REGIONAL AIRPORT"/>
    <s v="17.Rwy13-31 Shft &amp; Txy Cnst, NAV, &amp; Lght"/>
    <d v="2008-05-15T00:00:00"/>
    <n v="46343"/>
    <n v="0"/>
    <n v="2438.7800000000002"/>
    <n v="48781.78"/>
  </r>
  <r>
    <s v="W"/>
    <x v="107"/>
    <s v="BEMIDJI REGIONAL AIRPORT"/>
    <s v="17.Rwy13-31 Shft &amp; Txy Cnst, NAV, &amp; Lght"/>
    <d v="2008-06-05T00:00:00"/>
    <n v="45530"/>
    <n v="0"/>
    <n v="2396.6"/>
    <n v="47926.6"/>
  </r>
  <r>
    <s v="W"/>
    <x v="107"/>
    <s v="BEMIDJI REGIONAL AIRPORT"/>
    <s v="17.Rwy13-31 Shft &amp; Txy Cnst, NAV, &amp; Lght"/>
    <d v="2008-06-20T00:00:00"/>
    <n v="21396"/>
    <n v="0"/>
    <n v="1125.8800000000001"/>
    <n v="22521.88"/>
  </r>
  <r>
    <s v="W"/>
    <x v="107"/>
    <s v="BEMIDJI REGIONAL AIRPORT"/>
    <s v="17.Rwy13-31 Shft &amp; Txy Cnst, NAV, &amp; Lght"/>
    <d v="2008-08-14T00:00:00"/>
    <n v="7701"/>
    <n v="0"/>
    <n v="405.97"/>
    <n v="8106.97"/>
  </r>
  <r>
    <s v="W"/>
    <x v="107"/>
    <s v="BEMIDJI REGIONAL AIRPORT"/>
    <s v="17.Rwy13-31 Shft &amp; Txy Cnst, NAV, &amp; Lght"/>
    <d v="2008-09-09T00:00:00"/>
    <n v="6100"/>
    <n v="0"/>
    <n v="321.13"/>
    <n v="6421.13"/>
  </r>
  <r>
    <s v="W"/>
    <x v="107"/>
    <s v="BEMIDJI REGIONAL AIRPORT"/>
    <s v="17.Rwy13-31 Shft &amp; Txy Cnst, NAV, &amp; Lght"/>
    <d v="2008-10-01T00:00:00"/>
    <n v="94622"/>
    <n v="0"/>
    <n v="7609.45"/>
    <n v="102231.45"/>
  </r>
  <r>
    <s v="W"/>
    <x v="107"/>
    <s v="BEMIDJI REGIONAL AIRPORT"/>
    <s v="17.Rwy13-31 Shft &amp; Txy Cnst, NAV, &amp; Lght"/>
    <d v="2009-08-11T00:00:00"/>
    <n v="50000"/>
    <n v="0"/>
    <n v="937.53"/>
    <n v="50937.53"/>
  </r>
  <r>
    <s v="W"/>
    <x v="107"/>
    <s v="BEMIDJI REGIONAL AIRPORT"/>
    <s v="17.Rwy13-31 Shft &amp; Txy Cnst, NAV, &amp; Lght"/>
    <d v="2009-08-11T00:00:00"/>
    <n v="17767"/>
    <n v="0"/>
    <n v="0"/>
    <n v="17767"/>
  </r>
  <r>
    <s v="W"/>
    <x v="107"/>
    <s v="BEMIDJI REGIONAL AIRPORT"/>
    <s v="Grading for Glide Slope Critical Area"/>
    <d v="2007-06-25T00:00:00"/>
    <n v="0"/>
    <n v="79782.789999999994"/>
    <n v="0"/>
    <n v="79782.789999999994"/>
  </r>
  <r>
    <s v="W"/>
    <x v="107"/>
    <s v="BEMIDJI REGIONAL AIRPORT"/>
    <s v="Grading for Glide Slope Critical Area"/>
    <d v="2007-09-07T00:00:00"/>
    <n v="0"/>
    <n v="3425.08"/>
    <n v="0"/>
    <n v="3425.08"/>
  </r>
  <r>
    <s v="W"/>
    <x v="107"/>
    <s v="BEMIDJI REGIONAL AIRPORT"/>
    <s v="Runway 13 MALSR"/>
    <d v="2007-11-29T00:00:00"/>
    <n v="0"/>
    <n v="105518.81"/>
    <n v="0"/>
    <n v="105518.81"/>
  </r>
  <r>
    <s v="W"/>
    <x v="107"/>
    <s v="BEMIDJI REGIONAL AIRPORT"/>
    <s v="Runway 13 MALSR"/>
    <d v="2008-01-09T00:00:00"/>
    <n v="0"/>
    <n v="237112"/>
    <n v="0"/>
    <n v="237112"/>
  </r>
  <r>
    <s v="W"/>
    <x v="107"/>
    <s v="BEMIDJI REGIONAL AIRPORT"/>
    <s v="Runway 13 MALSR"/>
    <d v="2008-01-24T00:00:00"/>
    <n v="0"/>
    <n v="25841.52"/>
    <n v="0"/>
    <n v="25841.52"/>
  </r>
  <r>
    <s v="W"/>
    <x v="107"/>
    <s v="BEMIDJI REGIONAL AIRPORT"/>
    <s v="Runway 13 MALSR"/>
    <d v="2008-02-29T00:00:00"/>
    <n v="0"/>
    <n v="106582.32"/>
    <n v="0"/>
    <n v="106582.32"/>
  </r>
  <r>
    <s v="W"/>
    <x v="107"/>
    <s v="BEMIDJI REGIONAL AIRPORT"/>
    <s v="Runway 13 MALSR"/>
    <d v="2008-04-02T00:00:00"/>
    <n v="0"/>
    <n v="130218.67"/>
    <n v="0"/>
    <n v="130218.67"/>
  </r>
  <r>
    <s v="W"/>
    <x v="107"/>
    <s v="BEMIDJI REGIONAL AIRPORT"/>
    <s v="Runway 13 MALSR"/>
    <d v="2008-06-25T00:00:00"/>
    <n v="0"/>
    <n v="735.85"/>
    <n v="0"/>
    <n v="735.85"/>
  </r>
  <r>
    <s v="W"/>
    <x v="107"/>
    <s v="BEMIDJI REGIONAL AIRPORT"/>
    <s v="Runway 13 MALSR"/>
    <d v="2008-08-22T00:00:00"/>
    <n v="0"/>
    <n v="146.9"/>
    <n v="0"/>
    <n v="146.9"/>
  </r>
  <r>
    <s v="W"/>
    <x v="107"/>
    <s v="BEMIDJI REGIONAL AIRPORT"/>
    <s v="Runway 13 MALSR"/>
    <d v="2008-09-23T00:00:00"/>
    <n v="0"/>
    <n v="82493.649999999994"/>
    <n v="0"/>
    <n v="82493.649999999994"/>
  </r>
  <r>
    <s v="W"/>
    <x v="107"/>
    <s v="BEMIDJI REGIONAL AIRPORT"/>
    <s v="Runway 13 MALSR"/>
    <d v="2008-10-15T00:00:00"/>
    <n v="0"/>
    <n v="3292.69"/>
    <n v="0"/>
    <n v="3292.69"/>
  </r>
  <r>
    <s v="W"/>
    <x v="107"/>
    <s v="BEMIDJI REGIONAL AIRPORT"/>
    <s v="Runway 13 MALSR"/>
    <d v="2008-11-19T00:00:00"/>
    <n v="0"/>
    <n v="10235.14"/>
    <n v="0"/>
    <n v="10235.14"/>
  </r>
  <r>
    <s v="W"/>
    <x v="107"/>
    <s v="BEMIDJI REGIONAL AIRPORT"/>
    <s v="18.Electrical Bldg &amp; SE Txln"/>
    <d v="2008-07-23T00:00:00"/>
    <n v="29583"/>
    <n v="0"/>
    <n v="1557.92"/>
    <n v="31140.92"/>
  </r>
  <r>
    <s v="W"/>
    <x v="107"/>
    <s v="BEMIDJI REGIONAL AIRPORT"/>
    <s v="18.Electrical Bldg &amp; SE Txln"/>
    <d v="2008-08-14T00:00:00"/>
    <n v="15557"/>
    <n v="0"/>
    <n v="818.44"/>
    <n v="16375.44"/>
  </r>
  <r>
    <s v="W"/>
    <x v="107"/>
    <s v="BEMIDJI REGIONAL AIRPORT"/>
    <s v="18.Electrical Bldg &amp; SE Txln"/>
    <d v="2008-09-09T00:00:00"/>
    <n v="25095"/>
    <n v="0"/>
    <n v="1320.76"/>
    <n v="26415.759999999998"/>
  </r>
  <r>
    <s v="W"/>
    <x v="107"/>
    <s v="BEMIDJI REGIONAL AIRPORT"/>
    <s v="18.Electrical Bldg &amp; SE Txln"/>
    <d v="2008-10-01T00:00:00"/>
    <n v="268612"/>
    <n v="0"/>
    <n v="20516.37"/>
    <n v="289128.37"/>
  </r>
  <r>
    <s v="W"/>
    <x v="107"/>
    <s v="BEMIDJI REGIONAL AIRPORT"/>
    <s v="18.Electrical Bldg &amp; SE Txln"/>
    <d v="2008-11-07T00:00:00"/>
    <n v="14868"/>
    <n v="0"/>
    <n v="782.32"/>
    <n v="15650.32"/>
  </r>
  <r>
    <s v="W"/>
    <x v="107"/>
    <s v="BEMIDJI REGIONAL AIRPORT"/>
    <s v="18.Electrical Bldg &amp; SE Txln"/>
    <d v="2008-12-11T00:00:00"/>
    <n v="106127"/>
    <n v="0"/>
    <n v="5584.59"/>
    <n v="111711.59"/>
  </r>
  <r>
    <s v="W"/>
    <x v="107"/>
    <s v="BEMIDJI REGIONAL AIRPORT"/>
    <s v="18.Electrical Bldg &amp; SE Txln"/>
    <d v="2009-01-16T00:00:00"/>
    <n v="492212"/>
    <n v="0"/>
    <n v="25906.37"/>
    <n v="518118.37"/>
  </r>
  <r>
    <s v="W"/>
    <x v="107"/>
    <s v="BEMIDJI REGIONAL AIRPORT"/>
    <s v="18.Electrical Bldg &amp; SE Txln"/>
    <d v="2009-02-09T00:00:00"/>
    <n v="56286"/>
    <n v="0"/>
    <n v="2962.3"/>
    <n v="59248.3"/>
  </r>
  <r>
    <s v="W"/>
    <x v="107"/>
    <s v="BEMIDJI REGIONAL AIRPORT"/>
    <s v="18.Electrical Bldg &amp; SE Txln"/>
    <d v="2009-03-05T00:00:00"/>
    <n v="27346"/>
    <n v="0"/>
    <n v="4865.38"/>
    <n v="32211.38"/>
  </r>
  <r>
    <s v="W"/>
    <x v="107"/>
    <s v="BEMIDJI REGIONAL AIRPORT"/>
    <s v="18.Electrical Bldg &amp; SE Txln"/>
    <d v="2009-03-19T00:00:00"/>
    <n v="6979"/>
    <n v="0"/>
    <n v="0"/>
    <n v="6979"/>
  </r>
  <r>
    <s v="W"/>
    <x v="107"/>
    <s v="BEMIDJI REGIONAL AIRPORT"/>
    <s v="18.Electrical Bldg &amp; SE Txln"/>
    <d v="2009-04-09T00:00:00"/>
    <n v="1807"/>
    <n v="0"/>
    <n v="0"/>
    <n v="1807"/>
  </r>
  <r>
    <s v="W"/>
    <x v="107"/>
    <s v="BEMIDJI REGIONAL AIRPORT"/>
    <s v="18.Electrical Bldg &amp; SE Txln"/>
    <d v="2009-05-13T00:00:00"/>
    <n v="64501"/>
    <n v="0"/>
    <n v="0"/>
    <n v="64501"/>
  </r>
  <r>
    <s v="W"/>
    <x v="107"/>
    <s v="BEMIDJI REGIONAL AIRPORT"/>
    <s v="18.Electrical Bldg &amp; SE Txln"/>
    <d v="2009-06-10T00:00:00"/>
    <n v="3751"/>
    <n v="0"/>
    <n v="0"/>
    <n v="3751"/>
  </r>
  <r>
    <s v="W"/>
    <x v="107"/>
    <s v="BEMIDJI REGIONAL AIRPORT"/>
    <s v="18.Electrical Bldg &amp; SE Txln"/>
    <d v="2009-06-25T00:00:00"/>
    <n v="5196"/>
    <n v="0"/>
    <n v="0"/>
    <n v="5196"/>
  </r>
  <r>
    <s v="W"/>
    <x v="107"/>
    <s v="BEMIDJI REGIONAL AIRPORT"/>
    <s v="18.Electrical Bldg &amp; SE Txln"/>
    <d v="2009-07-30T00:00:00"/>
    <n v="4850"/>
    <n v="0"/>
    <n v="0"/>
    <n v="4850"/>
  </r>
  <r>
    <s v="W"/>
    <x v="107"/>
    <s v="BEMIDJI REGIONAL AIRPORT"/>
    <s v="18.Electrical Bldg &amp; SE Txln"/>
    <d v="2009-08-28T00:00:00"/>
    <n v="828"/>
    <n v="0"/>
    <n v="0"/>
    <n v="828"/>
  </r>
  <r>
    <s v="W"/>
    <x v="107"/>
    <s v="BEMIDJI REGIONAL AIRPORT"/>
    <s v="18.Electrical Bldg &amp; SE Txln"/>
    <d v="2009-10-21T00:00:00"/>
    <n v="381"/>
    <n v="0"/>
    <n v="0"/>
    <n v="381"/>
  </r>
  <r>
    <s v="W"/>
    <x v="107"/>
    <s v="BEMIDJI REGIONAL AIRPORT"/>
    <s v="18.Electrical Bldg &amp; SE Txln"/>
    <d v="2010-07-12T00:00:00"/>
    <n v="47998"/>
    <n v="0"/>
    <n v="0"/>
    <n v="47998"/>
  </r>
  <r>
    <s v="W"/>
    <x v="107"/>
    <s v="BEMIDJI REGIONAL AIRPORT"/>
    <s v="18.Electrical Bldg &amp; SE Txln"/>
    <d v="2011-01-11T00:00:00"/>
    <n v="49924"/>
    <n v="0"/>
    <n v="-2.68"/>
    <n v="49921.32"/>
  </r>
  <r>
    <s v="W"/>
    <x v="107"/>
    <s v="BEMIDJI REGIONAL AIRPORT"/>
    <s v="Maint. Truck w/Friction Meter"/>
    <d v="2008-07-18T00:00:00"/>
    <n v="0"/>
    <n v="21679.24"/>
    <n v="10839.66"/>
    <n v="32518.9"/>
  </r>
  <r>
    <s v="W"/>
    <x v="107"/>
    <s v="BEMIDJI REGIONAL AIRPORT"/>
    <s v="Maint. Truck w/Friction Meter"/>
    <d v="2008-10-15T00:00:00"/>
    <n v="0"/>
    <n v="1389.32"/>
    <n v="694.62"/>
    <n v="2083.94"/>
  </r>
  <r>
    <s v="W"/>
    <x v="107"/>
    <s v="BEMIDJI REGIONAL AIRPORT"/>
    <s v="18.Design Terminal, Elect Bldg, &amp; Beacon"/>
    <d v="2008-07-18T00:00:00"/>
    <n v="0"/>
    <n v="69825"/>
    <n v="3675"/>
    <n v="73500"/>
  </r>
  <r>
    <s v="W"/>
    <x v="107"/>
    <s v="BEMIDJI REGIONAL AIRPORT"/>
    <s v="18.Design Terminal, Elect Bldg, &amp; Beacon"/>
    <d v="2008-08-14T00:00:00"/>
    <n v="2518"/>
    <n v="3052.52"/>
    <n v="6189.53"/>
    <n v="11760.05"/>
  </r>
  <r>
    <s v="W"/>
    <x v="107"/>
    <s v="BEMIDJI REGIONAL AIRPORT"/>
    <s v="18.Design Terminal, Elect Bldg, &amp; Beacon"/>
    <d v="2008-09-09T00:00:00"/>
    <n v="7211"/>
    <n v="1495.19"/>
    <n v="569.13"/>
    <n v="9275.32"/>
  </r>
  <r>
    <s v="W"/>
    <x v="107"/>
    <s v="BEMIDJI REGIONAL AIRPORT"/>
    <s v="18.Design Terminal, Elect Bldg, &amp; Beacon"/>
    <d v="2008-10-01T00:00:00"/>
    <n v="1459"/>
    <n v="1098.52"/>
    <n v="134.06"/>
    <n v="2691.58"/>
  </r>
  <r>
    <s v="W"/>
    <x v="107"/>
    <s v="BEMIDJI REGIONAL AIRPORT"/>
    <s v="18.Design Terminal, Elect Bldg, &amp; Beacon"/>
    <d v="2008-11-07T00:00:00"/>
    <n v="6582"/>
    <n v="14868.82"/>
    <n v="-3800.8"/>
    <n v="17650.02"/>
  </r>
  <r>
    <s v="W"/>
    <x v="107"/>
    <s v="BEMIDJI REGIONAL AIRPORT"/>
    <s v="18.Design Terminal, Elect Bldg, &amp; Beacon"/>
    <d v="2008-12-11T00:00:00"/>
    <n v="656"/>
    <n v="28063.47"/>
    <n v="3352.7"/>
    <n v="32072.170000000002"/>
  </r>
  <r>
    <s v="W"/>
    <x v="107"/>
    <s v="BEMIDJI REGIONAL AIRPORT"/>
    <s v="18.Design Terminal, Elect Bldg, &amp; Beacon"/>
    <d v="2009-01-16T00:00:00"/>
    <n v="894"/>
    <n v="40531.47"/>
    <n v="3165.69"/>
    <n v="44591.16"/>
  </r>
  <r>
    <s v="W"/>
    <x v="107"/>
    <s v="BEMIDJI REGIONAL AIRPORT"/>
    <s v="18.Design Terminal, Elect Bldg, &amp; Beacon"/>
    <d v="2009-02-23T00:00:00"/>
    <n v="211"/>
    <n v="25454.71"/>
    <n v="2143.4499999999998"/>
    <n v="27809.16"/>
  </r>
  <r>
    <s v="W"/>
    <x v="107"/>
    <s v="BEMIDJI REGIONAL AIRPORT"/>
    <s v="18.Design Terminal, Elect Bldg, &amp; Beacon"/>
    <d v="2009-03-19T00:00:00"/>
    <n v="93"/>
    <n v="30148.63"/>
    <n v="1827.23"/>
    <n v="32068.86"/>
  </r>
  <r>
    <s v="W"/>
    <x v="107"/>
    <s v="BEMIDJI REGIONAL AIRPORT"/>
    <s v="18.Design Terminal, Elect Bldg, &amp; Beacon"/>
    <d v="2009-04-09T00:00:00"/>
    <n v="0"/>
    <n v="59090.64"/>
    <n v="3366.33"/>
    <n v="62456.97"/>
  </r>
  <r>
    <s v="W"/>
    <x v="107"/>
    <s v="BEMIDJI REGIONAL AIRPORT"/>
    <s v="18.Design Terminal, Elect Bldg, &amp; Beacon"/>
    <d v="2009-04-17T00:00:00"/>
    <n v="0"/>
    <n v="4460.68"/>
    <n v="234.77"/>
    <n v="4695.4500000000007"/>
  </r>
  <r>
    <s v="W"/>
    <x v="107"/>
    <s v="BEMIDJI REGIONAL AIRPORT"/>
    <s v="18.Design Terminal, Elect Bldg, &amp; Beacon"/>
    <d v="2009-05-26T00:00:00"/>
    <n v="0"/>
    <n v="6830.52"/>
    <n v="359.51"/>
    <n v="7190.0300000000007"/>
  </r>
  <r>
    <s v="W"/>
    <x v="107"/>
    <s v="BEMIDJI REGIONAL AIRPORT"/>
    <s v="18.Design Terminal, Elect Bldg, &amp; Beacon"/>
    <d v="2009-06-29T00:00:00"/>
    <n v="0"/>
    <n v="4176.28"/>
    <n v="219.8"/>
    <n v="4396.08"/>
  </r>
  <r>
    <s v="W"/>
    <x v="107"/>
    <s v="BEMIDJI REGIONAL AIRPORT"/>
    <s v="ALP, Compass Pad, Twy/Apr design"/>
    <d v="2008-10-15T00:00:00"/>
    <n v="21977"/>
    <n v="0"/>
    <n v="1156.99"/>
    <n v="23133.99"/>
  </r>
  <r>
    <s v="W"/>
    <x v="107"/>
    <s v="BEMIDJI REGIONAL AIRPORT"/>
    <s v="ALP, Compass Pad, Twy/Apr design"/>
    <d v="2008-11-07T00:00:00"/>
    <n v="162991"/>
    <n v="0"/>
    <n v="8579.23"/>
    <n v="171570.23"/>
  </r>
  <r>
    <s v="W"/>
    <x v="107"/>
    <s v="BEMIDJI REGIONAL AIRPORT"/>
    <s v="ALP, Compass Pad, Twy/Apr design"/>
    <d v="2008-12-11T00:00:00"/>
    <n v="3570"/>
    <n v="0"/>
    <n v="187.69"/>
    <n v="3757.69"/>
  </r>
  <r>
    <s v="W"/>
    <x v="107"/>
    <s v="BEMIDJI REGIONAL AIRPORT"/>
    <s v="ALP, Compass Pad, Twy/Apr design"/>
    <d v="2009-01-16T00:00:00"/>
    <n v="9712"/>
    <n v="0"/>
    <n v="510.82"/>
    <n v="10222.82"/>
  </r>
  <r>
    <s v="W"/>
    <x v="107"/>
    <s v="BEMIDJI REGIONAL AIRPORT"/>
    <s v="ALP, Compass Pad, Twy/Apr design"/>
    <d v="2009-02-23T00:00:00"/>
    <n v="971"/>
    <n v="0"/>
    <n v="51.8"/>
    <n v="1022.8"/>
  </r>
  <r>
    <s v="W"/>
    <x v="107"/>
    <s v="BEMIDJI REGIONAL AIRPORT"/>
    <s v="ALP, Compass Pad, Twy/Apr design"/>
    <d v="2009-05-13T00:00:00"/>
    <n v="1368"/>
    <n v="0"/>
    <n v="72.03"/>
    <n v="1440.03"/>
  </r>
  <r>
    <s v="W"/>
    <x v="107"/>
    <s v="BEMIDJI REGIONAL AIRPORT"/>
    <s v="ALP, Compass Pad, Twy/Apr design"/>
    <d v="2009-06-10T00:00:00"/>
    <n v="2780"/>
    <n v="0"/>
    <n v="145.58000000000001"/>
    <n v="2925.58"/>
  </r>
  <r>
    <s v="W"/>
    <x v="107"/>
    <s v="BEMIDJI REGIONAL AIRPORT"/>
    <s v="ALP, Compass Pad, Twy/Apr design"/>
    <d v="2009-06-25T00:00:00"/>
    <n v="8949"/>
    <n v="0"/>
    <n v="471.43"/>
    <n v="9420.43"/>
  </r>
  <r>
    <s v="W"/>
    <x v="107"/>
    <s v="BEMIDJI REGIONAL AIRPORT"/>
    <s v="ALP, Compass Pad, Twy/Apr design"/>
    <d v="2009-07-30T00:00:00"/>
    <n v="6842"/>
    <n v="0"/>
    <n v="360.47"/>
    <n v="7202.47"/>
  </r>
  <r>
    <s v="W"/>
    <x v="107"/>
    <s v="BEMIDJI REGIONAL AIRPORT"/>
    <s v="ALP, Compass Pad, Twy/Apr design"/>
    <d v="2009-08-28T00:00:00"/>
    <n v="2388"/>
    <n v="0"/>
    <n v="125.74"/>
    <n v="2513.7399999999998"/>
  </r>
  <r>
    <s v="W"/>
    <x v="107"/>
    <s v="BEMIDJI REGIONAL AIRPORT"/>
    <s v="ALP, Compass Pad, Twy/Apr design"/>
    <d v="2009-10-21T00:00:00"/>
    <n v="2670"/>
    <n v="0"/>
    <n v="140"/>
    <n v="2810"/>
  </r>
  <r>
    <s v="W"/>
    <x v="107"/>
    <s v="BEMIDJI REGIONAL AIRPORT"/>
    <s v="ALP, Compass Pad, Twy/Apr design"/>
    <d v="2010-01-05T00:00:00"/>
    <n v="443"/>
    <n v="0"/>
    <n v="23.18"/>
    <n v="466.18"/>
  </r>
  <r>
    <s v="W"/>
    <x v="107"/>
    <s v="BEMIDJI REGIONAL AIRPORT"/>
    <s v="ALP, Compass Pad, Twy/Apr design"/>
    <d v="2010-02-11T00:00:00"/>
    <n v="2810"/>
    <n v="0"/>
    <n v="148.15"/>
    <n v="2958.15"/>
  </r>
  <r>
    <s v="W"/>
    <x v="107"/>
    <s v="BEMIDJI REGIONAL AIRPORT"/>
    <s v="ALP, Compass Pad, Twy/Apr design"/>
    <d v="2010-02-24T00:00:00"/>
    <n v="10860"/>
    <n v="0"/>
    <n v="571.33000000000004"/>
    <n v="11431.33"/>
  </r>
  <r>
    <s v="W"/>
    <x v="107"/>
    <s v="BEMIDJI REGIONAL AIRPORT"/>
    <s v="ALP, Compass Pad, Twy/Apr design"/>
    <d v="2010-04-08T00:00:00"/>
    <n v="1213"/>
    <n v="0"/>
    <n v="64.180000000000007"/>
    <n v="1277.18"/>
  </r>
  <r>
    <s v="W"/>
    <x v="107"/>
    <s v="BEMIDJI REGIONAL AIRPORT"/>
    <s v="ALP, Compass Pad, Twy/Apr design"/>
    <d v="2010-05-19T00:00:00"/>
    <n v="5686"/>
    <n v="0"/>
    <n v="299.24"/>
    <n v="5985.24"/>
  </r>
  <r>
    <s v="W"/>
    <x v="107"/>
    <s v="BEMIDJI REGIONAL AIRPORT"/>
    <s v="ALP, Compass Pad, Twy/Apr design"/>
    <d v="2010-05-28T00:00:00"/>
    <n v="1895"/>
    <n v="0"/>
    <n v="336.05"/>
    <n v="2231.0500000000002"/>
  </r>
  <r>
    <s v="W"/>
    <x v="107"/>
    <s v="BEMIDJI REGIONAL AIRPORT"/>
    <s v="ALP, Compass Pad, Twy/Apr design"/>
    <d v="2011-04-18T00:00:00"/>
    <n v="2500"/>
    <n v="0"/>
    <n v="289.08999999999997"/>
    <n v="2789.09"/>
  </r>
  <r>
    <s v="W"/>
    <x v="107"/>
    <s v="BEMIDJI REGIONAL AIRPORT"/>
    <s v="ALP, Compass Pad, Twy/Apr design"/>
    <d v="2012-03-15T00:00:00"/>
    <n v="7443"/>
    <n v="0"/>
    <n v="0"/>
    <n v="7443"/>
  </r>
  <r>
    <s v="W"/>
    <x v="107"/>
    <s v="BEMIDJI REGIONAL AIRPORT"/>
    <s v="20.Rehab Apron &amp; Maintenance Rd (ARRA)"/>
    <d v="2009-06-25T00:00:00"/>
    <n v="29998"/>
    <n v="0"/>
    <n v="0.48"/>
    <n v="29998.48"/>
  </r>
  <r>
    <s v="W"/>
    <x v="107"/>
    <s v="BEMIDJI REGIONAL AIRPORT"/>
    <s v="20.Rehab Apron &amp; Maintenance Rd (ARRA)"/>
    <d v="2009-07-22T00:00:00"/>
    <n v="27369"/>
    <n v="0"/>
    <n v="0.41"/>
    <n v="27369.41"/>
  </r>
  <r>
    <s v="W"/>
    <x v="107"/>
    <s v="BEMIDJI REGIONAL AIRPORT"/>
    <s v="20.Rehab Apron &amp; Maintenance Rd (ARRA)"/>
    <d v="2009-07-22T00:00:00"/>
    <n v="43497"/>
    <n v="0"/>
    <n v="0.35"/>
    <n v="43497.35"/>
  </r>
  <r>
    <s v="W"/>
    <x v="107"/>
    <s v="BEMIDJI REGIONAL AIRPORT"/>
    <s v="20.Rehab Apron &amp; Maintenance Rd (ARRA)"/>
    <d v="2009-09-02T00:00:00"/>
    <n v="45216"/>
    <n v="0"/>
    <n v="-0.3"/>
    <n v="45215.7"/>
  </r>
  <r>
    <s v="W"/>
    <x v="107"/>
    <s v="BEMIDJI REGIONAL AIRPORT"/>
    <s v="20.Rehab Apron &amp; Maintenance Rd (ARRA)"/>
    <d v="2009-10-16T00:00:00"/>
    <n v="46274"/>
    <n v="0"/>
    <n v="-0.15"/>
    <n v="46273.85"/>
  </r>
  <r>
    <s v="W"/>
    <x v="107"/>
    <s v="BEMIDJI REGIONAL AIRPORT"/>
    <s v="20.Rehab Apron &amp; Maintenance Rd (ARRA)"/>
    <d v="2009-12-16T00:00:00"/>
    <n v="1734"/>
    <n v="0"/>
    <n v="23.21"/>
    <n v="1757.21"/>
  </r>
  <r>
    <s v="W"/>
    <x v="107"/>
    <s v="BEMIDJI REGIONAL AIRPORT"/>
    <s v="20.Rehab Apron &amp; Maintenance Rd (ARRA)"/>
    <d v="2010-01-19T00:00:00"/>
    <n v="917"/>
    <n v="0"/>
    <n v="-23.28"/>
    <n v="893.72"/>
  </r>
  <r>
    <s v="W"/>
    <x v="107"/>
    <s v="BEMIDJI REGIONAL AIRPORT"/>
    <s v="20.Rehab Apron &amp; Maintenance Rd (ARRA)"/>
    <d v="2010-03-02T00:00:00"/>
    <n v="1231"/>
    <n v="0"/>
    <n v="-0.25"/>
    <n v="1230.75"/>
  </r>
  <r>
    <s v="W"/>
    <x v="107"/>
    <s v="BEMIDJI REGIONAL AIRPORT"/>
    <s v="20.Rehab Apron &amp; Maintenance Rd (ARRA)"/>
    <d v="2010-03-25T00:00:00"/>
    <n v="294"/>
    <n v="0"/>
    <n v="0.54"/>
    <n v="294.54000000000002"/>
  </r>
  <r>
    <s v="W"/>
    <x v="107"/>
    <s v="BEMIDJI REGIONAL AIRPORT"/>
    <s v="20.Rehab Apron &amp; Maintenance Rd (ARRA)"/>
    <d v="2010-04-28T00:00:00"/>
    <n v="99"/>
    <n v="0"/>
    <n v="-0.64"/>
    <n v="98.36"/>
  </r>
  <r>
    <s v="W"/>
    <x v="107"/>
    <s v="BEMIDJI REGIONAL AIRPORT"/>
    <s v="20.Rehab Apron &amp; Maintenance Rd (ARRA)"/>
    <d v="2010-06-30T00:00:00"/>
    <n v="1458"/>
    <n v="0"/>
    <n v="0.48"/>
    <n v="1458.48"/>
  </r>
  <r>
    <s v="W"/>
    <x v="107"/>
    <s v="BEMIDJI REGIONAL AIRPORT"/>
    <s v="20.Rehab Apron &amp; Maintenance Rd (ARRA)"/>
    <d v="2010-07-26T00:00:00"/>
    <n v="3801"/>
    <n v="0"/>
    <n v="23.15"/>
    <n v="3824.15"/>
  </r>
  <r>
    <s v="W"/>
    <x v="107"/>
    <s v="BEMIDJI REGIONAL AIRPORT"/>
    <s v="20.Rehab Apron &amp; Maintenance Rd (ARRA)"/>
    <d v="2010-08-09T00:00:00"/>
    <n v="297331"/>
    <n v="0"/>
    <n v="-22.74"/>
    <n v="297308.26"/>
  </r>
  <r>
    <s v="W"/>
    <x v="107"/>
    <s v="BEMIDJI REGIONAL AIRPORT"/>
    <s v="20.Rehab Apron &amp; Maintenance Rd (ARRA)"/>
    <d v="2010-08-09T00:00:00"/>
    <n v="781"/>
    <n v="0"/>
    <n v="-0.08"/>
    <n v="780.92"/>
  </r>
  <r>
    <s v="W"/>
    <x v="107"/>
    <s v="BEMIDJI REGIONAL AIRPORT"/>
    <s v="20.Rehab Apron &amp; Maintenance Rd (ARRA)"/>
    <d v="2010-09-13T00:00:00"/>
    <n v="3368"/>
    <n v="0"/>
    <n v="0.06"/>
    <n v="3368.06"/>
  </r>
  <r>
    <s v="W"/>
    <x v="107"/>
    <s v="BEMIDJI REGIONAL AIRPORT"/>
    <s v="20.Rehab Apron &amp; Maintenance Rd (ARRA)"/>
    <d v="2010-09-20T00:00:00"/>
    <n v="1394"/>
    <n v="0"/>
    <n v="0.96"/>
    <n v="1394.96"/>
  </r>
  <r>
    <s v="W"/>
    <x v="107"/>
    <s v="BEMIDJI REGIONAL AIRPORT"/>
    <s v="SRE, Des Term (Ph2) &amp; ARFF Bay, EA JOBZ"/>
    <d v="2009-10-21T00:00:00"/>
    <n v="63747"/>
    <n v="0"/>
    <n v="3356.04"/>
    <n v="67103.039999999994"/>
  </r>
  <r>
    <s v="W"/>
    <x v="107"/>
    <s v="BEMIDJI REGIONAL AIRPORT"/>
    <s v="SRE, Des Term (Ph2) &amp; ARFF Bay, EA JOBZ"/>
    <d v="2009-11-19T00:00:00"/>
    <n v="818939"/>
    <n v="0"/>
    <n v="43103"/>
    <n v="862042"/>
  </r>
  <r>
    <s v="W"/>
    <x v="107"/>
    <s v="BEMIDJI REGIONAL AIRPORT"/>
    <s v="SRE, Des Term (Ph2) &amp; ARFF Bay, EA JOBZ"/>
    <d v="2009-12-18T00:00:00"/>
    <n v="3491"/>
    <n v="0"/>
    <n v="183.4"/>
    <n v="3674.4"/>
  </r>
  <r>
    <s v="W"/>
    <x v="107"/>
    <s v="BEMIDJI REGIONAL AIRPORT"/>
    <s v="SRE, Des Term (Ph2) &amp; ARFF Bay, EA JOBZ"/>
    <d v="2010-01-05T00:00:00"/>
    <n v="39566"/>
    <n v="0"/>
    <n v="2082.54"/>
    <n v="41648.54"/>
  </r>
  <r>
    <s v="W"/>
    <x v="107"/>
    <s v="BEMIDJI REGIONAL AIRPORT"/>
    <s v="SRE, Des Term (Ph2) &amp; ARFF Bay, EA JOBZ"/>
    <d v="2010-02-11T00:00:00"/>
    <n v="11142"/>
    <n v="0"/>
    <n v="4407.0200000000004"/>
    <n v="15549.02"/>
  </r>
  <r>
    <s v="W"/>
    <x v="107"/>
    <s v="BEMIDJI REGIONAL AIRPORT"/>
    <s v="SRE, Des Term (Ph2) &amp; ARFF Bay, EA JOBZ"/>
    <d v="2011-04-18T00:00:00"/>
    <n v="25000"/>
    <n v="0"/>
    <n v="0"/>
    <n v="25000"/>
  </r>
  <r>
    <s v="W"/>
    <x v="107"/>
    <s v="BEMIDJI REGIONAL AIRPORT"/>
    <s v="SRE, Des Term (Ph2) &amp; ARFF Bay, EA JOBZ"/>
    <d v="2012-03-15T00:00:00"/>
    <n v="5000"/>
    <n v="0"/>
    <n v="0"/>
    <n v="5000"/>
  </r>
  <r>
    <s v="W"/>
    <x v="107"/>
    <s v="BEMIDJI REGIONAL AIRPORT"/>
    <s v="SRE, Des Term (Ph2) &amp; ARFF Bay, EA JOBZ"/>
    <d v="2012-11-07T00:00:00"/>
    <n v="20000"/>
    <n v="0"/>
    <n v="19769.53"/>
    <n v="39769.53"/>
  </r>
  <r>
    <s v="W"/>
    <x v="107"/>
    <s v="BEMIDJI REGIONAL AIRPORT"/>
    <s v="SRE, Des Term (Ph2) &amp; ARFF Bay, EA JOBZ"/>
    <d v="2012-11-07T00:00:00"/>
    <n v="42251"/>
    <n v="0"/>
    <n v="0"/>
    <n v="42251"/>
  </r>
  <r>
    <s v="W"/>
    <x v="107"/>
    <s v="BEMIDJI REGIONAL AIRPORT"/>
    <s v="22. Rehab Terminal (Ph 3) &amp; Wildlife Haz"/>
    <d v="2010-02-24T00:00:00"/>
    <n v="166812"/>
    <n v="0"/>
    <n v="8780.16"/>
    <n v="175592.16"/>
  </r>
  <r>
    <s v="W"/>
    <x v="107"/>
    <s v="BEMIDJI REGIONAL AIRPORT"/>
    <s v="22. Rehab Terminal (Ph 3) &amp; Wildlife Haz"/>
    <d v="2010-04-08T00:00:00"/>
    <n v="125679"/>
    <n v="0"/>
    <n v="52244.15"/>
    <n v="177923.15"/>
  </r>
  <r>
    <s v="W"/>
    <x v="107"/>
    <s v="BEMIDJI REGIONAL AIRPORT"/>
    <s v="22. Rehab Terminal (Ph 3) &amp; Wildlife Haz"/>
    <d v="2010-05-19T00:00:00"/>
    <n v="160725"/>
    <n v="0"/>
    <n v="40098.25"/>
    <n v="200823.25"/>
  </r>
  <r>
    <s v="W"/>
    <x v="107"/>
    <s v="BEMIDJI REGIONAL AIRPORT"/>
    <s v="22. Rehab Terminal (Ph 3) &amp; Wildlife Haz"/>
    <d v="2010-05-28T00:00:00"/>
    <n v="77343"/>
    <n v="0"/>
    <n v="-2343.64"/>
    <n v="74999.360000000001"/>
  </r>
  <r>
    <s v="W"/>
    <x v="107"/>
    <s v="BEMIDJI REGIONAL AIRPORT"/>
    <s v="22. Rehab Terminal (Ph 3) &amp; Wildlife Haz"/>
    <d v="2010-07-12T00:00:00"/>
    <n v="1744"/>
    <n v="0"/>
    <n v="-1510.18"/>
    <n v="233.81999999999994"/>
  </r>
  <r>
    <s v="W"/>
    <x v="107"/>
    <s v="BEMIDJI REGIONAL AIRPORT"/>
    <s v="22. Rehab Terminal (Ph 3) &amp; Wildlife Haz"/>
    <d v="2010-07-12T00:00:00"/>
    <n v="0"/>
    <n v="54915.31"/>
    <n v="0"/>
    <n v="54915.31"/>
  </r>
  <r>
    <s v="W"/>
    <x v="107"/>
    <s v="BEMIDJI REGIONAL AIRPORT"/>
    <s v="22. Rehab Terminal (Ph 3) &amp; Wildlife Haz"/>
    <d v="2010-08-11T00:00:00"/>
    <n v="156428"/>
    <n v="0"/>
    <n v="26869.38"/>
    <n v="183297.38"/>
  </r>
  <r>
    <s v="W"/>
    <x v="107"/>
    <s v="BEMIDJI REGIONAL AIRPORT"/>
    <s v="22. Rehab Terminal (Ph 3) &amp; Wildlife Haz"/>
    <d v="2010-08-11T00:00:00"/>
    <n v="0"/>
    <n v="20136.89"/>
    <n v="0"/>
    <n v="20136.89"/>
  </r>
  <r>
    <s v="W"/>
    <x v="107"/>
    <s v="BEMIDJI REGIONAL AIRPORT"/>
    <s v="22. Rehab Terminal (Ph 3) &amp; Wildlife Haz"/>
    <d v="2010-09-07T00:00:00"/>
    <n v="21670"/>
    <n v="0"/>
    <n v="10855.98"/>
    <n v="32525.98"/>
  </r>
  <r>
    <s v="W"/>
    <x v="107"/>
    <s v="BEMIDJI REGIONAL AIRPORT"/>
    <s v="22. Rehab Terminal (Ph 3) &amp; Wildlife Haz"/>
    <d v="2010-09-07T00:00:00"/>
    <n v="0"/>
    <n v="3078.97"/>
    <n v="0"/>
    <n v="3078.97"/>
  </r>
  <r>
    <s v="W"/>
    <x v="107"/>
    <s v="BEMIDJI REGIONAL AIRPORT"/>
    <s v="22. Rehab Terminal (Ph 3) &amp; Wildlife Haz"/>
    <d v="2010-09-23T00:00:00"/>
    <n v="263225"/>
    <n v="0"/>
    <n v="50512.88"/>
    <n v="313737.88"/>
  </r>
  <r>
    <s v="W"/>
    <x v="107"/>
    <s v="BEMIDJI REGIONAL AIRPORT"/>
    <s v="22. Rehab Terminal (Ph 3) &amp; Wildlife Haz"/>
    <d v="2010-09-23T00:00:00"/>
    <n v="0"/>
    <n v="35480.080000000002"/>
    <n v="0"/>
    <n v="35480.080000000002"/>
  </r>
  <r>
    <s v="W"/>
    <x v="107"/>
    <s v="BEMIDJI REGIONAL AIRPORT"/>
    <s v="22. Rehab Terminal (Ph 3) &amp; Wildlife Haz"/>
    <d v="2010-10-22T00:00:00"/>
    <n v="302520"/>
    <n v="0"/>
    <n v="48466.77"/>
    <n v="350986.77"/>
  </r>
  <r>
    <s v="W"/>
    <x v="107"/>
    <s v="BEMIDJI REGIONAL AIRPORT"/>
    <s v="22. Rehab Terminal (Ph 3) &amp; Wildlife Haz"/>
    <d v="2010-10-22T00:00:00"/>
    <n v="0"/>
    <n v="42801.760000000002"/>
    <n v="0"/>
    <n v="42801.760000000002"/>
  </r>
  <r>
    <s v="W"/>
    <x v="107"/>
    <s v="BEMIDJI REGIONAL AIRPORT"/>
    <s v="22. Rehab Terminal (Ph 3) &amp; Wildlife Haz"/>
    <d v="2010-11-05T00:00:00"/>
    <n v="35032"/>
    <n v="0"/>
    <n v="12856.7"/>
    <n v="47888.7"/>
  </r>
  <r>
    <s v="W"/>
    <x v="107"/>
    <s v="BEMIDJI REGIONAL AIRPORT"/>
    <s v="22. Rehab Terminal (Ph 3) &amp; Wildlife Haz"/>
    <d v="2010-11-05T00:00:00"/>
    <n v="0"/>
    <n v="4533.22"/>
    <n v="0"/>
    <n v="4533.22"/>
  </r>
  <r>
    <s v="W"/>
    <x v="107"/>
    <s v="BEMIDJI REGIONAL AIRPORT"/>
    <s v="22. Rehab Terminal (Ph 3) &amp; Wildlife Haz"/>
    <d v="2010-11-18T00:00:00"/>
    <n v="41835"/>
    <n v="0"/>
    <n v="-37252.01"/>
    <n v="4582.989999999998"/>
  </r>
  <r>
    <s v="W"/>
    <x v="107"/>
    <s v="BEMIDJI REGIONAL AIRPORT"/>
    <s v="22. Rehab Terminal (Ph 3) &amp; Wildlife Haz"/>
    <d v="2010-11-18T00:00:00"/>
    <n v="0"/>
    <n v="5273.6"/>
    <n v="0"/>
    <n v="5273.6"/>
  </r>
  <r>
    <s v="W"/>
    <x v="107"/>
    <s v="BEMIDJI REGIONAL AIRPORT"/>
    <s v="22. Rehab Terminal (Ph 3) &amp; Wildlife Haz"/>
    <d v="2010-12-03T00:00:00"/>
    <n v="388746"/>
    <n v="0"/>
    <n v="61185.37"/>
    <n v="449931.37"/>
  </r>
  <r>
    <s v="W"/>
    <x v="107"/>
    <s v="BEMIDJI REGIONAL AIRPORT"/>
    <s v="22. Rehab Terminal (Ph 3) &amp; Wildlife Haz"/>
    <d v="2010-12-03T00:00:00"/>
    <n v="0"/>
    <n v="53560.32"/>
    <n v="0"/>
    <n v="53560.32"/>
  </r>
  <r>
    <s v="W"/>
    <x v="107"/>
    <s v="BEMIDJI REGIONAL AIRPORT"/>
    <s v="22. Rehab Terminal (Ph 3) &amp; Wildlife Haz"/>
    <d v="2010-12-22T00:00:00"/>
    <n v="665820"/>
    <n v="0"/>
    <n v="101114.92"/>
    <n v="766934.92"/>
  </r>
  <r>
    <s v="W"/>
    <x v="107"/>
    <s v="BEMIDJI REGIONAL AIRPORT"/>
    <s v="22. Rehab Terminal (Ph 3) &amp; Wildlife Haz"/>
    <d v="2010-12-22T00:00:00"/>
    <n v="0"/>
    <n v="92751.89"/>
    <n v="0"/>
    <n v="92751.89"/>
  </r>
  <r>
    <s v="W"/>
    <x v="107"/>
    <s v="BEMIDJI REGIONAL AIRPORT"/>
    <s v="22. Rehab Terminal (Ph 3) &amp; Wildlife Haz"/>
    <d v="2011-01-11T00:00:00"/>
    <n v="46828"/>
    <n v="0"/>
    <n v="14623.8"/>
    <n v="61451.8"/>
  </r>
  <r>
    <s v="W"/>
    <x v="107"/>
    <s v="BEMIDJI REGIONAL AIRPORT"/>
    <s v="22. Rehab Terminal (Ph 3) &amp; Wildlife Haz"/>
    <d v="2011-01-11T00:00:00"/>
    <n v="0"/>
    <n v="5817.12"/>
    <n v="0"/>
    <n v="5817.12"/>
  </r>
  <r>
    <s v="W"/>
    <x v="107"/>
    <s v="BEMIDJI REGIONAL AIRPORT"/>
    <s v="22. Rehab Terminal (Ph 3) &amp; Wildlife Haz"/>
    <d v="2011-01-25T00:00:00"/>
    <n v="205115"/>
    <n v="0"/>
    <n v="32579.759999999998"/>
    <n v="237694.76"/>
  </r>
  <r>
    <s v="W"/>
    <x v="107"/>
    <s v="BEMIDJI REGIONAL AIRPORT"/>
    <s v="22. Rehab Terminal (Ph 3) &amp; Wildlife Haz"/>
    <d v="2011-01-25T00:00:00"/>
    <n v="0"/>
    <n v="28649.93"/>
    <n v="0"/>
    <n v="28649.93"/>
  </r>
  <r>
    <s v="W"/>
    <x v="107"/>
    <s v="BEMIDJI REGIONAL AIRPORT"/>
    <s v="22. Rehab Terminal (Ph 3) &amp; Wildlife Haz"/>
    <d v="2011-03-02T00:00:00"/>
    <n v="544474"/>
    <n v="0"/>
    <n v="87013.26"/>
    <n v="631487.26"/>
  </r>
  <r>
    <s v="W"/>
    <x v="107"/>
    <s v="BEMIDJI REGIONAL AIRPORT"/>
    <s v="22. Rehab Terminal (Ph 3) &amp; Wildlife Haz"/>
    <d v="2011-03-02T00:00:00"/>
    <n v="0"/>
    <n v="86642.25"/>
    <n v="0"/>
    <n v="86642.25"/>
  </r>
  <r>
    <s v="W"/>
    <x v="107"/>
    <s v="BEMIDJI REGIONAL AIRPORT"/>
    <s v="22. Rehab Terminal (Ph 3) &amp; Wildlife Haz"/>
    <d v="2011-03-14T00:00:00"/>
    <n v="606344"/>
    <n v="0"/>
    <n v="66035.679999999993"/>
    <n v="672379.67999999993"/>
  </r>
  <r>
    <s v="W"/>
    <x v="107"/>
    <s v="BEMIDJI REGIONAL AIRPORT"/>
    <s v="22. Rehab Terminal (Ph 3) &amp; Wildlife Haz"/>
    <d v="2011-03-14T00:00:00"/>
    <n v="0"/>
    <n v="86332.1"/>
    <n v="0"/>
    <n v="86332.1"/>
  </r>
  <r>
    <s v="W"/>
    <x v="107"/>
    <s v="BEMIDJI REGIONAL AIRPORT"/>
    <s v="22. Rehab Terminal (Ph 3) &amp; Wildlife Haz"/>
    <d v="2011-04-26T00:00:00"/>
    <n v="228137"/>
    <n v="0"/>
    <n v="27190.16"/>
    <n v="255327.16"/>
  </r>
  <r>
    <s v="W"/>
    <x v="107"/>
    <s v="BEMIDJI REGIONAL AIRPORT"/>
    <s v="22. Rehab Terminal (Ph 3) &amp; Wildlife Haz"/>
    <d v="2011-04-26T00:00:00"/>
    <n v="0"/>
    <n v="38019.730000000003"/>
    <n v="0"/>
    <n v="38019.730000000003"/>
  </r>
  <r>
    <s v="W"/>
    <x v="107"/>
    <s v="BEMIDJI REGIONAL AIRPORT"/>
    <s v="22. Rehab Terminal (Ph 3) &amp; Wildlife Haz"/>
    <d v="2011-05-17T00:00:00"/>
    <n v="545630"/>
    <n v="0"/>
    <n v="58242.49"/>
    <n v="603872.49"/>
  </r>
  <r>
    <s v="W"/>
    <x v="107"/>
    <s v="BEMIDJI REGIONAL AIRPORT"/>
    <s v="22. Rehab Terminal (Ph 3) &amp; Wildlife Haz"/>
    <d v="2011-05-17T00:00:00"/>
    <n v="0"/>
    <n v="77179"/>
    <n v="0"/>
    <n v="77179"/>
  </r>
  <r>
    <s v="W"/>
    <x v="107"/>
    <s v="BEMIDJI REGIONAL AIRPORT"/>
    <s v="22. Rehab Terminal (Ph 3) &amp; Wildlife Haz"/>
    <d v="2011-06-24T00:00:00"/>
    <n v="276113"/>
    <n v="0"/>
    <n v="0"/>
    <n v="276113"/>
  </r>
  <r>
    <s v="W"/>
    <x v="107"/>
    <s v="BEMIDJI REGIONAL AIRPORT"/>
    <s v="22. Rehab Terminal (Ph 3) &amp; Wildlife Haz"/>
    <d v="2011-06-24T00:00:00"/>
    <n v="0"/>
    <n v="38219.29"/>
    <n v="0"/>
    <n v="38219.29"/>
  </r>
  <r>
    <s v="W"/>
    <x v="107"/>
    <s v="BEMIDJI REGIONAL AIRPORT"/>
    <s v="22. Rehab Terminal (Ph 3) &amp; Wildlife Haz"/>
    <d v="2011-08-15T00:00:00"/>
    <n v="212561"/>
    <n v="0"/>
    <n v="0"/>
    <n v="212561"/>
  </r>
  <r>
    <s v="W"/>
    <x v="107"/>
    <s v="BEMIDJI REGIONAL AIRPORT"/>
    <s v="22. Rehab Terminal (Ph 3) &amp; Wildlife Haz"/>
    <d v="2011-08-15T00:00:00"/>
    <n v="0"/>
    <n v="30281.200000000001"/>
    <n v="0"/>
    <n v="30281.200000000001"/>
  </r>
  <r>
    <s v="W"/>
    <x v="107"/>
    <s v="BEMIDJI REGIONAL AIRPORT"/>
    <s v="22. Rehab Terminal (Ph 3) &amp; Wildlife Haz"/>
    <d v="2011-09-15T00:00:00"/>
    <n v="126120"/>
    <n v="0"/>
    <n v="0"/>
    <n v="126120"/>
  </r>
  <r>
    <s v="W"/>
    <x v="107"/>
    <s v="BEMIDJI REGIONAL AIRPORT"/>
    <s v="22. Rehab Terminal (Ph 3) &amp; Wildlife Haz"/>
    <d v="2011-09-15T00:00:00"/>
    <n v="0"/>
    <n v="14809.85"/>
    <n v="0"/>
    <n v="14809.85"/>
  </r>
  <r>
    <s v="W"/>
    <x v="107"/>
    <s v="BEMIDJI REGIONAL AIRPORT"/>
    <s v="22. Rehab Terminal (Ph 3) &amp; Wildlife Haz"/>
    <d v="2011-09-26T00:00:00"/>
    <n v="154959"/>
    <n v="0"/>
    <n v="0"/>
    <n v="154959"/>
  </r>
  <r>
    <s v="W"/>
    <x v="107"/>
    <s v="BEMIDJI REGIONAL AIRPORT"/>
    <s v="22. Rehab Terminal (Ph 3) &amp; Wildlife Haz"/>
    <d v="2011-09-26T00:00:00"/>
    <n v="0"/>
    <n v="13053.56"/>
    <n v="0"/>
    <n v="13053.56"/>
  </r>
  <r>
    <s v="W"/>
    <x v="107"/>
    <s v="BEMIDJI REGIONAL AIRPORT"/>
    <s v="22. Rehab Terminal (Ph 3) &amp; Wildlife Haz"/>
    <d v="2011-09-30T00:00:00"/>
    <n v="0"/>
    <n v="842.4"/>
    <n v="0"/>
    <n v="842.4"/>
  </r>
  <r>
    <s v="W"/>
    <x v="107"/>
    <s v="BEMIDJI REGIONAL AIRPORT"/>
    <s v="22. Rehab Terminal (Ph 3) &amp; Wildlife Haz"/>
    <d v="2011-10-05T00:00:00"/>
    <n v="0"/>
    <n v="1554.48"/>
    <n v="0"/>
    <n v="1554.48"/>
  </r>
  <r>
    <s v="W"/>
    <x v="107"/>
    <s v="BEMIDJI REGIONAL AIRPORT"/>
    <s v="22. Rehab Terminal (Ph 3) &amp; Wildlife Haz"/>
    <d v="2011-10-05T00:00:00"/>
    <n v="13045"/>
    <n v="0"/>
    <n v="0"/>
    <n v="13045"/>
  </r>
  <r>
    <s v="W"/>
    <x v="107"/>
    <s v="BEMIDJI REGIONAL AIRPORT"/>
    <s v="22. Rehab Terminal (Ph 3) &amp; Wildlife Haz"/>
    <d v="2011-11-07T00:00:00"/>
    <n v="130054"/>
    <n v="0"/>
    <n v="0"/>
    <n v="130054"/>
  </r>
  <r>
    <s v="W"/>
    <x v="107"/>
    <s v="BEMIDJI REGIONAL AIRPORT"/>
    <s v="22. Rehab Terminal (Ph 3) &amp; Wildlife Haz"/>
    <d v="2011-11-07T00:00:00"/>
    <n v="0"/>
    <n v="18399.37"/>
    <n v="0"/>
    <n v="18399.37"/>
  </r>
  <r>
    <s v="W"/>
    <x v="107"/>
    <s v="BEMIDJI REGIONAL AIRPORT"/>
    <s v="22. Rehab Terminal (Ph 3) &amp; Wildlife Haz"/>
    <d v="2011-11-17T00:00:00"/>
    <n v="28000"/>
    <n v="0"/>
    <n v="0"/>
    <n v="28000"/>
  </r>
  <r>
    <s v="W"/>
    <x v="107"/>
    <s v="BEMIDJI REGIONAL AIRPORT"/>
    <s v="22. Rehab Terminal (Ph 3) &amp; Wildlife Haz"/>
    <d v="2011-11-17T00:00:00"/>
    <n v="0"/>
    <n v="1232.26"/>
    <n v="0"/>
    <n v="1232.26"/>
  </r>
  <r>
    <s v="W"/>
    <x v="107"/>
    <s v="BEMIDJI REGIONAL AIRPORT"/>
    <s v="22. Rehab Terminal (Ph 3) &amp; Wildlife Haz"/>
    <d v="2011-12-20T00:00:00"/>
    <n v="115874"/>
    <n v="0"/>
    <n v="0"/>
    <n v="115874"/>
  </r>
  <r>
    <s v="W"/>
    <x v="107"/>
    <s v="BEMIDJI REGIONAL AIRPORT"/>
    <s v="22. Rehab Terminal (Ph 3) &amp; Wildlife Haz"/>
    <d v="2011-12-20T00:00:00"/>
    <n v="0"/>
    <n v="16059.61"/>
    <n v="0"/>
    <n v="16059.61"/>
  </r>
  <r>
    <s v="W"/>
    <x v="107"/>
    <s v="BEMIDJI REGIONAL AIRPORT"/>
    <s v="22. Rehab Terminal (Ph 3) &amp; Wildlife Haz"/>
    <d v="2012-01-11T00:00:00"/>
    <n v="4995"/>
    <n v="0"/>
    <n v="0"/>
    <n v="4995"/>
  </r>
  <r>
    <s v="W"/>
    <x v="107"/>
    <s v="BEMIDJI REGIONAL AIRPORT"/>
    <s v="22. Rehab Terminal (Ph 3) &amp; Wildlife Haz"/>
    <d v="2012-01-11T00:00:00"/>
    <n v="0"/>
    <n v="423.14"/>
    <n v="0"/>
    <n v="423.14"/>
  </r>
  <r>
    <s v="W"/>
    <x v="107"/>
    <s v="BEMIDJI REGIONAL AIRPORT"/>
    <s v="22. Rehab Terminal (Ph 3) &amp; Wildlife Haz"/>
    <d v="2012-03-15T00:00:00"/>
    <n v="201332"/>
    <n v="0"/>
    <n v="0"/>
    <n v="201332"/>
  </r>
  <r>
    <s v="W"/>
    <x v="107"/>
    <s v="BEMIDJI REGIONAL AIRPORT"/>
    <s v="22. Rehab Terminal (Ph 3) &amp; Wildlife Haz"/>
    <d v="2012-03-15T00:00:00"/>
    <n v="0"/>
    <n v="29970.73"/>
    <n v="0"/>
    <n v="29970.73"/>
  </r>
  <r>
    <s v="W"/>
    <x v="107"/>
    <s v="BEMIDJI REGIONAL AIRPORT"/>
    <s v="22. Rehab Terminal (Ph 3) &amp; Wildlife Haz"/>
    <d v="2012-03-27T00:00:00"/>
    <n v="48484"/>
    <n v="0"/>
    <n v="0"/>
    <n v="48484"/>
  </r>
  <r>
    <s v="W"/>
    <x v="107"/>
    <s v="BEMIDJI REGIONAL AIRPORT"/>
    <s v="22. Rehab Terminal (Ph 3) &amp; Wildlife Haz"/>
    <d v="2012-05-07T00:00:00"/>
    <n v="2937"/>
    <n v="0"/>
    <n v="0"/>
    <n v="2937"/>
  </r>
  <r>
    <s v="W"/>
    <x v="107"/>
    <s v="BEMIDJI REGIONAL AIRPORT"/>
    <s v="22. Rehab Terminal (Ph 3) &amp; Wildlife Haz"/>
    <d v="2013-09-19T00:00:00"/>
    <n v="80718"/>
    <n v="0"/>
    <n v="377758.78"/>
    <n v="458476.78"/>
  </r>
  <r>
    <s v="W"/>
    <x v="107"/>
    <s v="BEMIDJI REGIONAL AIRPORT"/>
    <s v="22. Rehab Terminal (Ph 3) &amp; Wildlife Haz"/>
    <d v="2013-09-19T00:00:00"/>
    <n v="120318"/>
    <n v="0"/>
    <n v="0"/>
    <n v="120318"/>
  </r>
  <r>
    <s v="W"/>
    <x v="107"/>
    <s v="BEMIDJI REGIONAL AIRPORT"/>
    <s v="23. Construct Firefighting Bay Addition"/>
    <d v="2010-08-11T00:00:00"/>
    <n v="20806"/>
    <n v="0"/>
    <n v="1095.3399999999999"/>
    <n v="21901.34"/>
  </r>
  <r>
    <s v="W"/>
    <x v="107"/>
    <s v="BEMIDJI REGIONAL AIRPORT"/>
    <s v="23. Construct Firefighting Bay Addition"/>
    <d v="2010-10-11T00:00:00"/>
    <n v="23151"/>
    <n v="0"/>
    <n v="1218.81"/>
    <n v="24369.81"/>
  </r>
  <r>
    <s v="W"/>
    <x v="107"/>
    <s v="BEMIDJI REGIONAL AIRPORT"/>
    <s v="23. Construct Firefighting Bay Addition"/>
    <d v="2010-10-22T00:00:00"/>
    <n v="103339"/>
    <n v="0"/>
    <n v="5439.12"/>
    <n v="108778.12"/>
  </r>
  <r>
    <s v="W"/>
    <x v="107"/>
    <s v="BEMIDJI REGIONAL AIRPORT"/>
    <s v="23. Construct Firefighting Bay Addition"/>
    <d v="2010-12-03T00:00:00"/>
    <n v="59492"/>
    <n v="0"/>
    <n v="3131.15"/>
    <n v="62623.15"/>
  </r>
  <r>
    <s v="W"/>
    <x v="107"/>
    <s v="BEMIDJI REGIONAL AIRPORT"/>
    <s v="23. Construct Firefighting Bay Addition"/>
    <d v="2010-12-22T00:00:00"/>
    <n v="122288"/>
    <n v="0"/>
    <n v="6435.63"/>
    <n v="128723.63"/>
  </r>
  <r>
    <s v="W"/>
    <x v="107"/>
    <s v="BEMIDJI REGIONAL AIRPORT"/>
    <s v="23. Construct Firefighting Bay Addition"/>
    <d v="2011-01-25T00:00:00"/>
    <n v="69890"/>
    <n v="0"/>
    <n v="3678.36"/>
    <n v="73568.36"/>
  </r>
  <r>
    <s v="W"/>
    <x v="107"/>
    <s v="BEMIDJI REGIONAL AIRPORT"/>
    <s v="23. Construct Firefighting Bay Addition"/>
    <d v="2011-03-02T00:00:00"/>
    <n v="20829"/>
    <n v="0"/>
    <n v="1096.27"/>
    <n v="21925.27"/>
  </r>
  <r>
    <s v="W"/>
    <x v="107"/>
    <s v="BEMIDJI REGIONAL AIRPORT"/>
    <s v="23. Construct Firefighting Bay Addition"/>
    <d v="2011-08-15T00:00:00"/>
    <n v="30205"/>
    <n v="0"/>
    <n v="4221.32"/>
    <n v="34426.32"/>
  </r>
  <r>
    <s v="W"/>
    <x v="107"/>
    <s v="BEMIDJI REGIONAL AIRPORT"/>
    <s v="23. Construct Firefighting Bay Addition"/>
    <d v="2012-01-31T00:00:00"/>
    <n v="25000"/>
    <n v="0"/>
    <n v="0"/>
    <n v="25000"/>
  </r>
  <r>
    <s v="W"/>
    <x v="107"/>
    <s v="BEMIDJI REGIONAL AIRPORT"/>
    <s v="23. Construct Firefighting Bay Addition"/>
    <d v="2013-06-11T00:00:00"/>
    <n v="25000"/>
    <n v="0"/>
    <n v="2383.06"/>
    <n v="27383.06"/>
  </r>
  <r>
    <s v="W"/>
    <x v="107"/>
    <s v="BEMIDJI REGIONAL AIRPORT"/>
    <s v="23. Construct Firefighting Bay Addition"/>
    <d v="2013-06-11T00:00:00"/>
    <n v="45259"/>
    <n v="0"/>
    <n v="0"/>
    <n v="45259"/>
  </r>
  <r>
    <s v="W"/>
    <x v="107"/>
    <s v="BEMIDJI REGIONAL AIRPORT"/>
    <s v="24.Terminal (Ph 4) Water, Dropoff Rd, CM"/>
    <d v="2010-09-07T00:00:00"/>
    <n v="26486"/>
    <n v="0"/>
    <n v="6847.32"/>
    <n v="33333.32"/>
  </r>
  <r>
    <s v="W"/>
    <x v="107"/>
    <s v="BEMIDJI REGIONAL AIRPORT"/>
    <s v="24.Terminal (Ph 4) Water, Dropoff Rd, CM"/>
    <d v="2010-10-11T00:00:00"/>
    <n v="48099"/>
    <n v="0"/>
    <n v="3896.25"/>
    <n v="51995.25"/>
  </r>
  <r>
    <s v="W"/>
    <x v="107"/>
    <s v="BEMIDJI REGIONAL AIRPORT"/>
    <s v="24.Terminal (Ph 4) Water, Dropoff Rd, CM"/>
    <d v="2010-10-22T00:00:00"/>
    <n v="7072"/>
    <n v="0"/>
    <n v="372.22"/>
    <n v="7444.22"/>
  </r>
  <r>
    <s v="W"/>
    <x v="107"/>
    <s v="BEMIDJI REGIONAL AIRPORT"/>
    <s v="24.Terminal (Ph 4) Water, Dropoff Rd, CM"/>
    <d v="2010-11-18T00:00:00"/>
    <n v="6622"/>
    <n v="0"/>
    <n v="1711.33"/>
    <n v="8333.33"/>
  </r>
  <r>
    <s v="W"/>
    <x v="107"/>
    <s v="BEMIDJI REGIONAL AIRPORT"/>
    <s v="24.Terminal (Ph 4) Water, Dropoff Rd, CM"/>
    <d v="2010-12-03T00:00:00"/>
    <n v="24989"/>
    <n v="0"/>
    <n v="2678.7"/>
    <n v="27667.7"/>
  </r>
  <r>
    <s v="W"/>
    <x v="107"/>
    <s v="BEMIDJI REGIONAL AIRPORT"/>
    <s v="24.Terminal (Ph 4) Water, Dropoff Rd, CM"/>
    <d v="2010-12-22T00:00:00"/>
    <n v="48549"/>
    <n v="0"/>
    <n v="2555.14"/>
    <n v="51104.14"/>
  </r>
  <r>
    <s v="W"/>
    <x v="107"/>
    <s v="BEMIDJI REGIONAL AIRPORT"/>
    <s v="24.Terminal (Ph 4) Water, Dropoff Rd, CM"/>
    <d v="2011-01-25T00:00:00"/>
    <n v="6776"/>
    <n v="0"/>
    <n v="1719.74"/>
    <n v="8495.74"/>
  </r>
  <r>
    <s v="W"/>
    <x v="107"/>
    <s v="BEMIDJI REGIONAL AIRPORT"/>
    <s v="24.Terminal (Ph 4) Water, Dropoff Rd, CM"/>
    <d v="2011-03-02T00:00:00"/>
    <n v="7040"/>
    <n v="0"/>
    <n v="3140.36"/>
    <n v="10180.36"/>
  </r>
  <r>
    <s v="W"/>
    <x v="107"/>
    <s v="BEMIDJI REGIONAL AIRPORT"/>
    <s v="24.Terminal (Ph 4) Water, Dropoff Rd, CM"/>
    <d v="2011-04-18T00:00:00"/>
    <n v="6508"/>
    <n v="0"/>
    <n v="1825.33"/>
    <n v="8333.33"/>
  </r>
  <r>
    <s v="W"/>
    <x v="107"/>
    <s v="BEMIDJI REGIONAL AIRPORT"/>
    <s v="24.Terminal (Ph 4) Water, Dropoff Rd, CM"/>
    <d v="2011-06-24T00:00:00"/>
    <n v="37653"/>
    <n v="0"/>
    <n v="1816.13"/>
    <n v="39469.129999999997"/>
  </r>
  <r>
    <s v="W"/>
    <x v="107"/>
    <s v="BEMIDJI REGIONAL AIRPORT"/>
    <s v="24.Terminal (Ph 4) Water, Dropoff Rd, CM"/>
    <d v="2011-08-16T00:00:00"/>
    <n v="19894"/>
    <n v="0"/>
    <n v="2259.81"/>
    <n v="22153.81"/>
  </r>
  <r>
    <s v="W"/>
    <x v="107"/>
    <s v="BEMIDJI REGIONAL AIRPORT"/>
    <s v="24.Terminal (Ph 4) Water, Dropoff Rd, CM"/>
    <d v="2011-09-15T00:00:00"/>
    <n v="87130"/>
    <n v="0"/>
    <n v="0"/>
    <n v="87130"/>
  </r>
  <r>
    <s v="W"/>
    <x v="107"/>
    <s v="BEMIDJI REGIONAL AIRPORT"/>
    <s v="24.Terminal (Ph 4) Water, Dropoff Rd, CM"/>
    <d v="2011-09-26T00:00:00"/>
    <n v="31631"/>
    <n v="0"/>
    <n v="0"/>
    <n v="31631"/>
  </r>
  <r>
    <s v="W"/>
    <x v="107"/>
    <s v="BEMIDJI REGIONAL AIRPORT"/>
    <s v="24.Terminal (Ph 4) Water, Dropoff Rd, CM"/>
    <d v="2011-10-01T00:00:00"/>
    <n v="5062"/>
    <n v="0"/>
    <n v="0"/>
    <n v="5062"/>
  </r>
  <r>
    <s v="W"/>
    <x v="107"/>
    <s v="BEMIDJI REGIONAL AIRPORT"/>
    <s v="24.Terminal (Ph 4) Water, Dropoff Rd, CM"/>
    <d v="2011-10-05T00:00:00"/>
    <n v="5061"/>
    <n v="0"/>
    <n v="0"/>
    <n v="5061"/>
  </r>
  <r>
    <s v="W"/>
    <x v="107"/>
    <s v="BEMIDJI REGIONAL AIRPORT"/>
    <s v="24.Terminal (Ph 4) Water, Dropoff Rd, CM"/>
    <d v="2011-11-07T00:00:00"/>
    <n v="4326"/>
    <n v="0"/>
    <n v="0"/>
    <n v="4326"/>
  </r>
  <r>
    <s v="W"/>
    <x v="107"/>
    <s v="BEMIDJI REGIONAL AIRPORT"/>
    <s v="24.Terminal (Ph 4) Water, Dropoff Rd, CM"/>
    <d v="2011-11-16T00:00:00"/>
    <n v="5062"/>
    <n v="0"/>
    <n v="0"/>
    <n v="5062"/>
  </r>
  <r>
    <s v="W"/>
    <x v="107"/>
    <s v="BEMIDJI REGIONAL AIRPORT"/>
    <s v="24.Terminal (Ph 4) Water, Dropoff Rd, CM"/>
    <d v="2011-12-22T00:00:00"/>
    <n v="2221"/>
    <n v="0"/>
    <n v="0"/>
    <n v="2221"/>
  </r>
  <r>
    <s v="W"/>
    <x v="107"/>
    <s v="BEMIDJI REGIONAL AIRPORT"/>
    <s v="24.Terminal (Ph 4) Water, Dropoff Rd, CM"/>
    <d v="2012-03-15T00:00:00"/>
    <n v="17320"/>
    <n v="0"/>
    <n v="0"/>
    <n v="17320"/>
  </r>
  <r>
    <s v="W"/>
    <x v="107"/>
    <s v="BEMIDJI REGIONAL AIRPORT"/>
    <s v="24.Terminal (Ph 4) Water, Dropoff Rd, CM"/>
    <d v="2013-02-20T00:00:00"/>
    <n v="22221"/>
    <n v="0"/>
    <n v="0"/>
    <n v="22221"/>
  </r>
  <r>
    <s v="W"/>
    <x v="107"/>
    <s v="BEMIDJI REGIONAL AIRPORT"/>
    <s v="25. Terminal (Ph 5) - Sewers and Apron"/>
    <d v="2010-10-22T00:00:00"/>
    <n v="50421"/>
    <n v="0"/>
    <n v="2654.61"/>
    <n v="53075.61"/>
  </r>
  <r>
    <s v="W"/>
    <x v="107"/>
    <s v="BEMIDJI REGIONAL AIRPORT"/>
    <s v="25. Terminal (Ph 5) - Sewers and Apron"/>
    <d v="2010-12-03T00:00:00"/>
    <n v="40891"/>
    <n v="0"/>
    <n v="2151.48"/>
    <n v="43042.48"/>
  </r>
  <r>
    <s v="W"/>
    <x v="107"/>
    <s v="BEMIDJI REGIONAL AIRPORT"/>
    <s v="25. Terminal (Ph 5) - Sewers and Apron"/>
    <d v="2010-12-22T00:00:00"/>
    <n v="24123"/>
    <n v="0"/>
    <n v="1269.78"/>
    <n v="25392.78"/>
  </r>
  <r>
    <s v="W"/>
    <x v="107"/>
    <s v="BEMIDJI REGIONAL AIRPORT"/>
    <s v="25. Terminal (Ph 5) - Sewers and Apron"/>
    <d v="2011-01-25T00:00:00"/>
    <n v="27253"/>
    <n v="0"/>
    <n v="1434.62"/>
    <n v="28687.62"/>
  </r>
  <r>
    <s v="W"/>
    <x v="107"/>
    <s v="BEMIDJI REGIONAL AIRPORT"/>
    <s v="25. Terminal (Ph 5) - Sewers and Apron"/>
    <d v="2011-06-24T00:00:00"/>
    <n v="23151"/>
    <n v="0"/>
    <n v="1218.06"/>
    <n v="24369.06"/>
  </r>
  <r>
    <s v="W"/>
    <x v="107"/>
    <s v="BEMIDJI REGIONAL AIRPORT"/>
    <s v="25. Terminal (Ph 5) - Sewers and Apron"/>
    <d v="2011-08-15T00:00:00"/>
    <n v="4059"/>
    <n v="0"/>
    <n v="214.03"/>
    <n v="4273.03"/>
  </r>
  <r>
    <s v="W"/>
    <x v="107"/>
    <s v="BEMIDJI REGIONAL AIRPORT"/>
    <s v="25. Terminal (Ph 5) - Sewers and Apron"/>
    <d v="2011-09-19T00:00:00"/>
    <n v="38930"/>
    <n v="0"/>
    <n v="2049.04"/>
    <n v="40979.040000000001"/>
  </r>
  <r>
    <s v="W"/>
    <x v="107"/>
    <s v="BEMIDJI REGIONAL AIRPORT"/>
    <s v="25. Terminal (Ph 5) - Sewers and Apron"/>
    <d v="2011-09-26T00:00:00"/>
    <n v="25394"/>
    <n v="0"/>
    <n v="1336.31"/>
    <n v="26730.31"/>
  </r>
  <r>
    <s v="W"/>
    <x v="107"/>
    <s v="BEMIDJI REGIONAL AIRPORT"/>
    <s v="25. Terminal (Ph 5) - Sewers and Apron"/>
    <d v="2011-11-07T00:00:00"/>
    <n v="630"/>
    <n v="0"/>
    <n v="32.86"/>
    <n v="662.86"/>
  </r>
  <r>
    <s v="W"/>
    <x v="107"/>
    <s v="BEMIDJI REGIONAL AIRPORT"/>
    <s v="25. Terminal (Ph 5) - Sewers and Apron"/>
    <d v="2011-12-20T00:00:00"/>
    <n v="11768"/>
    <n v="0"/>
    <n v="619.92999999999995"/>
    <n v="12387.93"/>
  </r>
  <r>
    <s v="W"/>
    <x v="107"/>
    <s v="BEMIDJI REGIONAL AIRPORT"/>
    <s v="25. Terminal (Ph 5) - Sewers and Apron"/>
    <d v="2013-03-11T00:00:00"/>
    <n v="17002"/>
    <n v="0"/>
    <n v="896.02"/>
    <n v="17898.02"/>
  </r>
  <r>
    <s v="W"/>
    <x v="107"/>
    <s v="BEMIDJI REGIONAL AIRPORT"/>
    <s v="25. Terminal (Ph 5) - Sewers and Apron"/>
    <d v="2013-03-27T00:00:00"/>
    <n v="7363"/>
    <n v="0"/>
    <n v="386.64"/>
    <n v="7749.64"/>
  </r>
  <r>
    <s v="W"/>
    <x v="107"/>
    <s v="BEMIDJI REGIONAL AIRPORT"/>
    <s v="26. Expand ARFF Bldg - Eng &amp; CM"/>
    <d v="2011-05-23T00:00:00"/>
    <n v="117319"/>
    <n v="0"/>
    <n v="11239.48"/>
    <n v="128558.48"/>
  </r>
  <r>
    <s v="W"/>
    <x v="107"/>
    <s v="BEMIDJI REGIONAL AIRPORT"/>
    <s v="26. Expand ARFF Bldg - Eng &amp; CM"/>
    <d v="2011-06-24T00:00:00"/>
    <n v="14412"/>
    <n v="0"/>
    <n v="-3996.2"/>
    <n v="10415.799999999999"/>
  </r>
  <r>
    <s v="W"/>
    <x v="107"/>
    <s v="BEMIDJI REGIONAL AIRPORT"/>
    <s v="26. Expand ARFF Bldg - Eng &amp; CM"/>
    <d v="2011-08-12T00:00:00"/>
    <n v="17522"/>
    <n v="0"/>
    <n v="922.06"/>
    <n v="18444.060000000001"/>
  </r>
  <r>
    <s v="W"/>
    <x v="107"/>
    <s v="BEMIDJI REGIONAL AIRPORT"/>
    <s v="26. Expand ARFF Bldg - Eng &amp; CM"/>
    <d v="2011-09-19T00:00:00"/>
    <n v="33005"/>
    <n v="0"/>
    <n v="3074.14"/>
    <n v="36079.14"/>
  </r>
  <r>
    <s v="W"/>
    <x v="107"/>
    <s v="BEMIDJI REGIONAL AIRPORT"/>
    <s v="26. Expand ARFF Bldg - Eng &amp; CM"/>
    <d v="2011-09-26T00:00:00"/>
    <n v="292"/>
    <n v="0"/>
    <n v="0"/>
    <n v="292"/>
  </r>
  <r>
    <s v="W"/>
    <x v="107"/>
    <s v="BEMIDJI REGIONAL AIRPORT"/>
    <s v="26. Expand ARFF Bldg - Eng &amp; CM"/>
    <d v="2011-10-03T00:00:00"/>
    <n v="616"/>
    <n v="0"/>
    <n v="0"/>
    <n v="616"/>
  </r>
  <r>
    <s v="W"/>
    <x v="107"/>
    <s v="BEMIDJI REGIONAL AIRPORT"/>
    <s v="26. Expand ARFF Bldg - Eng &amp; CM"/>
    <d v="2011-10-05T00:00:00"/>
    <n v="2519"/>
    <n v="0"/>
    <n v="0"/>
    <n v="2519"/>
  </r>
  <r>
    <s v="W"/>
    <x v="107"/>
    <s v="BEMIDJI REGIONAL AIRPORT"/>
    <s v="26. Expand ARFF Bldg - Eng &amp; CM"/>
    <d v="2011-11-07T00:00:00"/>
    <n v="655"/>
    <n v="0"/>
    <n v="0"/>
    <n v="655"/>
  </r>
  <r>
    <s v="W"/>
    <x v="107"/>
    <s v="BEMIDJI REGIONAL AIRPORT"/>
    <s v="26. Expand ARFF Bldg - Eng &amp; CM"/>
    <d v="2011-11-16T00:00:00"/>
    <n v="1299"/>
    <n v="0"/>
    <n v="0"/>
    <n v="1299"/>
  </r>
  <r>
    <s v="W"/>
    <x v="107"/>
    <s v="BEMIDJI REGIONAL AIRPORT"/>
    <s v="26. Expand ARFF Bldg - Eng &amp; CM"/>
    <d v="2011-12-22T00:00:00"/>
    <n v="917"/>
    <n v="0"/>
    <n v="0"/>
    <n v="917"/>
  </r>
  <r>
    <s v="W"/>
    <x v="107"/>
    <s v="BEMIDJI REGIONAL AIRPORT"/>
    <s v="26. Expand ARFF Bldg - Eng &amp; CM"/>
    <d v="2013-06-11T00:00:00"/>
    <n v="25000"/>
    <n v="0"/>
    <n v="869.97"/>
    <n v="25869.97"/>
  </r>
  <r>
    <s v="W"/>
    <x v="107"/>
    <s v="BEMIDJI REGIONAL AIRPORT"/>
    <s v="26. Expand ARFF Bldg - Eng &amp; CM"/>
    <d v="2013-06-11T00:00:00"/>
    <n v="2260"/>
    <n v="0"/>
    <n v="0"/>
    <n v="2260"/>
  </r>
  <r>
    <s v="W"/>
    <x v="107"/>
    <s v="BEMIDJI REGIONAL AIRPORT"/>
    <s v="Acquire Land (Parcel 34)"/>
    <d v="2011-09-16T00:00:00"/>
    <n v="0"/>
    <n v="75600"/>
    <n v="32400"/>
    <n v="108000"/>
  </r>
  <r>
    <s v="W"/>
    <x v="107"/>
    <s v="BEMIDJI REGIONAL AIRPORT"/>
    <s v="27. Boarding Bridge, Beacon"/>
    <d v="2011-10-24T00:00:00"/>
    <n v="39077"/>
    <n v="0"/>
    <n v="2057.36"/>
    <n v="41134.36"/>
  </r>
  <r>
    <s v="W"/>
    <x v="107"/>
    <s v="BEMIDJI REGIONAL AIRPORT"/>
    <s v="27. Boarding Bridge, Beacon"/>
    <d v="2011-11-16T00:00:00"/>
    <n v="7029"/>
    <n v="0"/>
    <n v="369.54"/>
    <n v="7398.54"/>
  </r>
  <r>
    <s v="W"/>
    <x v="107"/>
    <s v="BEMIDJI REGIONAL AIRPORT"/>
    <s v="27. Boarding Bridge, Beacon"/>
    <d v="2012-02-08T00:00:00"/>
    <n v="438984"/>
    <n v="0"/>
    <n v="23603.759999999998"/>
    <n v="462587.76"/>
  </r>
  <r>
    <s v="W"/>
    <x v="107"/>
    <s v="BEMIDJI REGIONAL AIRPORT"/>
    <s v="27. Boarding Bridge, Beacon"/>
    <d v="2012-05-04T00:00:00"/>
    <n v="33884"/>
    <n v="0"/>
    <n v="2132.34"/>
    <n v="36016.339999999997"/>
  </r>
  <r>
    <s v="W"/>
    <x v="107"/>
    <s v="BEMIDJI REGIONAL AIRPORT"/>
    <s v="27. Boarding Bridge, Beacon"/>
    <d v="2012-05-04T00:00:00"/>
    <n v="16116"/>
    <n v="0"/>
    <n v="125.52"/>
    <n v="16241.52"/>
  </r>
  <r>
    <s v="W"/>
    <x v="107"/>
    <s v="BEMIDJI REGIONAL AIRPORT"/>
    <s v="27. Boarding Bridge, Beacon"/>
    <d v="2012-05-04T00:00:00"/>
    <n v="2362"/>
    <n v="0"/>
    <n v="0"/>
    <n v="2362"/>
  </r>
  <r>
    <s v="W"/>
    <x v="107"/>
    <s v="BEMIDJI REGIONAL AIRPORT"/>
    <s v="Loader w/attachments, Aerial Lift, tools"/>
    <d v="2012-02-10T00:00:00"/>
    <n v="0"/>
    <n v="8032.35"/>
    <n v="4016.17"/>
    <n v="12048.52"/>
  </r>
  <r>
    <s v="W"/>
    <x v="107"/>
    <s v="BEMIDJI REGIONAL AIRPORT"/>
    <s v="Loader w/attachments, Aerial Lift, tools"/>
    <d v="2012-03-12T00:00:00"/>
    <n v="0"/>
    <n v="31449.38"/>
    <n v="15724.69"/>
    <n v="47174.07"/>
  </r>
  <r>
    <s v="W"/>
    <x v="107"/>
    <s v="BEMIDJI REGIONAL AIRPORT"/>
    <s v="Loader w/attachments, Aerial Lift, tools"/>
    <d v="2012-03-29T00:00:00"/>
    <n v="0"/>
    <n v="3586.92"/>
    <n v="1793.45"/>
    <n v="5380.37"/>
  </r>
  <r>
    <s v="W"/>
    <x v="107"/>
    <s v="BEMIDJI REGIONAL AIRPORT"/>
    <s v="28Terminl Infrastructre Proj-parking lot"/>
    <d v="2012-08-27T00:00:00"/>
    <n v="313525"/>
    <n v="0"/>
    <n v="34490.83"/>
    <n v="348015.83"/>
  </r>
  <r>
    <s v="W"/>
    <x v="107"/>
    <s v="BEMIDJI REGIONAL AIRPORT"/>
    <s v="28Terminl Infrastructre Proj-parking lot"/>
    <d v="2012-10-04T00:00:00"/>
    <n v="313944"/>
    <n v="0"/>
    <n v="16523.009999999998"/>
    <n v="330467.01"/>
  </r>
  <r>
    <s v="W"/>
    <x v="107"/>
    <s v="BEMIDJI REGIONAL AIRPORT"/>
    <s v="28Terminl Infrastructre Proj-parking lot"/>
    <d v="2012-10-17T00:00:00"/>
    <n v="25546"/>
    <n v="0"/>
    <n v="1515.34"/>
    <n v="27061.34"/>
  </r>
  <r>
    <s v="W"/>
    <x v="107"/>
    <s v="BEMIDJI REGIONAL AIRPORT"/>
    <s v="28Terminl Infrastructre Proj-parking lot"/>
    <d v="2012-10-23T00:00:00"/>
    <n v="545977"/>
    <n v="0"/>
    <n v="34238.22"/>
    <n v="580215.22"/>
  </r>
  <r>
    <s v="W"/>
    <x v="107"/>
    <s v="BEMIDJI REGIONAL AIRPORT"/>
    <s v="28Terminl Infrastructre Proj-parking lot"/>
    <d v="2013-06-11T00:00:00"/>
    <n v="50000"/>
    <n v="0"/>
    <n v="18972.669999999998"/>
    <n v="68972.67"/>
  </r>
  <r>
    <s v="W"/>
    <x v="107"/>
    <s v="BEMIDJI REGIONAL AIRPORT"/>
    <s v="28Terminl Infrastructre Proj-parking lot"/>
    <d v="2013-06-11T00:00:00"/>
    <n v="411141"/>
    <n v="0"/>
    <n v="238.55"/>
    <n v="411379.55"/>
  </r>
  <r>
    <s v="W"/>
    <x v="107"/>
    <s v="BEMIDJI REGIONAL AIRPORT"/>
    <s v="28Terminl Infrastructre Proj-parking lot"/>
    <d v="2013-06-15T00:00:00"/>
    <n v="8304"/>
    <n v="0"/>
    <n v="4235.79"/>
    <n v="12539.79"/>
  </r>
  <r>
    <s v="W"/>
    <x v="107"/>
    <s v="BEMIDJI REGIONAL AIRPORT"/>
    <s v="28Terminl Infrastructre Proj-parking lot"/>
    <d v="2013-08-14T00:00:00"/>
    <n v="25457"/>
    <n v="0"/>
    <n v="-14199.81"/>
    <n v="11257.19"/>
  </r>
  <r>
    <s v="W"/>
    <x v="107"/>
    <s v="BEMIDJI REGIONAL AIRPORT"/>
    <s v="28Terminl Infrastructre Proj-parking lot"/>
    <d v="2013-10-01T00:00:00"/>
    <n v="5901"/>
    <n v="0"/>
    <n v="310.38"/>
    <n v="6211.38"/>
  </r>
  <r>
    <s v="W"/>
    <x v="107"/>
    <s v="BEMIDJI REGIONAL AIRPORT"/>
    <s v="28Terminl Infrastructre Proj-parking lot"/>
    <d v="2013-10-31T00:00:00"/>
    <n v="184847"/>
    <n v="0"/>
    <n v="10012.6"/>
    <n v="194859.6"/>
  </r>
  <r>
    <s v="W"/>
    <x v="107"/>
    <s v="BEMIDJI REGIONAL AIRPORT"/>
    <s v="28Terminl Infrastructre Proj-parking lot"/>
    <d v="2014-06-18T00:00:00"/>
    <n v="0"/>
    <n v="0"/>
    <n v="-0.01"/>
    <n v="-0.01"/>
  </r>
  <r>
    <s v="W"/>
    <x v="107"/>
    <s v="BEMIDJI REGIONAL AIRPORT"/>
    <s v="28Terminl Infrastructre Proj-parking lot"/>
    <d v="2015-03-11T00:00:00"/>
    <n v="207145"/>
    <n v="0"/>
    <n v="16596.98"/>
    <n v="223741.98"/>
  </r>
  <r>
    <s v="W"/>
    <x v="107"/>
    <s v="BEMIDJI REGIONAL AIRPORT"/>
    <s v="RCAG and BUEC Relocation [NavAid]"/>
    <d v="2012-08-10T00:00:00"/>
    <n v="0"/>
    <n v="12650"/>
    <n v="0"/>
    <n v="12650"/>
  </r>
  <r>
    <s v="W"/>
    <x v="107"/>
    <s v="BEMIDJI REGIONAL AIRPORT"/>
    <s v="RCAG and BUEC Relocation [NavAid]"/>
    <d v="2012-09-07T00:00:00"/>
    <n v="0"/>
    <n v="96140"/>
    <n v="0"/>
    <n v="96140"/>
  </r>
  <r>
    <s v="W"/>
    <x v="107"/>
    <s v="BEMIDJI REGIONAL AIRPORT"/>
    <s v="Crack Seal Apron &amp; Taxilanes"/>
    <d v="2012-09-07T00:00:00"/>
    <n v="0"/>
    <n v="1820.88"/>
    <n v="780.37"/>
    <n v="2601.25"/>
  </r>
  <r>
    <s v="W"/>
    <x v="107"/>
    <s v="BEMIDJI REGIONAL AIRPORT"/>
    <s v="Crack Seal Apron &amp; Taxilanes"/>
    <d v="2012-11-13T00:00:00"/>
    <n v="0"/>
    <n v="19641.650000000001"/>
    <n v="8417.85"/>
    <n v="28059.5"/>
  </r>
  <r>
    <s v="W"/>
    <x v="107"/>
    <s v="BEMIDJI REGIONAL AIRPORT"/>
    <s v="Crack Seal Apron &amp; Taxilanes"/>
    <d v="2012-12-11T00:00:00"/>
    <n v="0"/>
    <n v="14287.35"/>
    <n v="6123.15"/>
    <n v="20410.5"/>
  </r>
  <r>
    <s v="W"/>
    <x v="107"/>
    <s v="BEMIDJI REGIONAL AIRPORT"/>
    <s v="New Fuel System for Ground Equipment"/>
    <d v="2012-10-26T00:00:00"/>
    <n v="0"/>
    <n v="8751.9699999999993"/>
    <n v="3750.84"/>
    <n v="12502.81"/>
  </r>
  <r>
    <s v="W"/>
    <x v="107"/>
    <s v="BEMIDJI REGIONAL AIRPORT"/>
    <s v="New Fuel System for Ground Equipment"/>
    <d v="2016-03-15T00:00:00"/>
    <n v="0"/>
    <n v="2541.79"/>
    <n v="1089.3399999999999"/>
    <n v="3631.13"/>
  </r>
  <r>
    <s v="W"/>
    <x v="107"/>
    <s v="BEMIDJI REGIONAL AIRPORT"/>
    <s v="Emergency Notification System"/>
    <d v="2013-08-05T00:00:00"/>
    <n v="0"/>
    <n v="39089.53"/>
    <n v="16752.66"/>
    <n v="55842.19"/>
  </r>
  <r>
    <s v="W"/>
    <x v="107"/>
    <s v="BEMIDJI REGIONAL AIRPORT"/>
    <s v="Emergency Notification System"/>
    <d v="2013-10-16T00:00:00"/>
    <n v="0"/>
    <n v="30175.1"/>
    <n v="12932.18"/>
    <n v="43107.28"/>
  </r>
  <r>
    <s v="W"/>
    <x v="107"/>
    <s v="BEMIDJI REGIONAL AIRPORT"/>
    <s v="Snow Pusher and Friction Measuring Equip"/>
    <d v="2013-05-29T00:00:00"/>
    <n v="0"/>
    <n v="5469.12"/>
    <n v="2734.56"/>
    <n v="8203.68"/>
  </r>
  <r>
    <s v="W"/>
    <x v="107"/>
    <s v="BEMIDJI REGIONAL AIRPORT"/>
    <s v="29.Acq SRE, Rehab Apron, Replace Conc. P"/>
    <d v="2013-10-31T00:00:00"/>
    <n v="45703"/>
    <n v="0"/>
    <n v="2406.73"/>
    <n v="48109.73"/>
  </r>
  <r>
    <s v="W"/>
    <x v="107"/>
    <s v="BEMIDJI REGIONAL AIRPORT"/>
    <s v="29.Acq SRE, Rehab Apron, Replace Conc. P"/>
    <d v="2013-12-10T00:00:00"/>
    <n v="50980"/>
    <n v="0"/>
    <n v="5823.23"/>
    <n v="56803.229999999996"/>
  </r>
  <r>
    <s v="W"/>
    <x v="107"/>
    <s v="BEMIDJI REGIONAL AIRPORT"/>
    <s v="29.Acq SRE, Rehab Apron, Replace Conc. P"/>
    <d v="2014-06-10T00:00:00"/>
    <n v="447901"/>
    <n v="0"/>
    <n v="22553.21"/>
    <n v="470454.21"/>
  </r>
  <r>
    <s v="W"/>
    <x v="107"/>
    <s v="BEMIDJI REGIONAL AIRPORT"/>
    <s v="29.Acq SRE, Rehab Apron, Replace Conc. P"/>
    <d v="2014-12-10T00:00:00"/>
    <n v="25222"/>
    <n v="14994.94"/>
    <n v="-14859.03"/>
    <n v="25357.910000000003"/>
  </r>
  <r>
    <s v="W"/>
    <x v="107"/>
    <s v="BEMIDJI REGIONAL AIRPORT"/>
    <s v="CAREs ACT Funding"/>
    <d v="2020-07-31T00:00:00"/>
    <n v="340909"/>
    <n v="0"/>
    <n v="0"/>
    <n v="340909"/>
  </r>
  <r>
    <s v="W"/>
    <x v="107"/>
    <s v="BEMIDJI REGIONAL AIRPORT"/>
    <s v="CAREs ACT Funding"/>
    <d v="2021-02-11T00:00:00"/>
    <n v="356895"/>
    <n v="0"/>
    <n v="0"/>
    <n v="356895"/>
  </r>
  <r>
    <s v="W"/>
    <x v="107"/>
    <s v="BEMIDJI REGIONAL AIRPORT"/>
    <s v="LAND"/>
    <d v="1985-11-22T00:00:00"/>
    <n v="145220.10999999999"/>
    <n v="0"/>
    <n v="48406.7"/>
    <n v="193626.81"/>
  </r>
  <r>
    <s v="W"/>
    <x v="107"/>
    <s v="BEMIDJI REGIONAL AIRPORT"/>
    <s v="PURCHASE FRONT END LOADER"/>
    <d v="1988-04-14T00:00:00"/>
    <n v="58013.77"/>
    <n v="0"/>
    <n v="6445.97"/>
    <n v="64459.74"/>
  </r>
  <r>
    <s v="W"/>
    <x v="107"/>
    <s v="BEMIDJI REGIONAL AIRPORT"/>
    <s v="REVISE RADIO CONTROL : AIP-03"/>
    <d v="1990-06-22T00:00:00"/>
    <n v="3580.31"/>
    <n v="0"/>
    <n v="397.81"/>
    <n v="3978.12"/>
  </r>
  <r>
    <s v="W"/>
    <x v="107"/>
    <s v="BEMIDJI REGIONAL AIRPORT"/>
    <s v="REVISE RADIO CONTROL : AIP-03"/>
    <d v="1991-06-12T00:00:00"/>
    <n v="8902.6200000000008"/>
    <n v="0"/>
    <n v="989.18"/>
    <n v="9891.8000000000011"/>
  </r>
  <r>
    <s v="W"/>
    <x v="107"/>
    <s v="BEMIDJI REGIONAL AIRPORT"/>
    <s v="REVISE RADIO CONTROL : AIP-03"/>
    <d v="1991-12-04T00:00:00"/>
    <n v="9671.4"/>
    <n v="0"/>
    <n v="1074.5999999999999"/>
    <n v="10746"/>
  </r>
  <r>
    <s v="W"/>
    <x v="107"/>
    <s v="BEMIDJI REGIONAL AIRPORT"/>
    <s v="REVISE RADIO CONTROL : AIP-03"/>
    <d v="1991-12-13T00:00:00"/>
    <n v="8998.75"/>
    <n v="0"/>
    <n v="999.86"/>
    <n v="9998.61"/>
  </r>
  <r>
    <s v="W"/>
    <x v="107"/>
    <s v="BEMIDJI REGIONAL AIRPORT"/>
    <s v="REVISE RADIO CONTROL : AIP-03"/>
    <d v="1992-11-10T00:00:00"/>
    <n v="1628.06"/>
    <n v="0"/>
    <n v="180.94"/>
    <n v="1809"/>
  </r>
  <r>
    <s v="W"/>
    <x v="107"/>
    <s v="BEMIDJI REGIONAL AIRPORT"/>
    <s v="REVISE RADIO CONTROL : AIP-03"/>
    <d v="1993-03-08T00:00:00"/>
    <n v="1006.62"/>
    <n v="0"/>
    <n v="111.81"/>
    <n v="1118.43"/>
  </r>
  <r>
    <s v="W"/>
    <x v="108"/>
    <s v="BENSON"/>
    <s v="GRADING/SEED/SAFETY FENCE"/>
    <d v="1955-11-09T00:00:00"/>
    <n v="0"/>
    <n v="4344.99"/>
    <n v="0"/>
    <n v="4344.99"/>
  </r>
  <r>
    <s v="W"/>
    <x v="108"/>
    <s v="BENSON"/>
    <s v="RESEED"/>
    <d v="1955-12-29T00:00:00"/>
    <n v="0"/>
    <n v="360"/>
    <n v="0"/>
    <n v="360"/>
  </r>
  <r>
    <s v="W"/>
    <x v="108"/>
    <s v="BENSON"/>
    <s v="BIT APRON"/>
    <d v="1958-10-31T00:00:00"/>
    <n v="0"/>
    <n v="2200"/>
    <n v="1286.6400000000001"/>
    <n v="3486.6400000000003"/>
  </r>
  <r>
    <s v="W"/>
    <x v="108"/>
    <s v="BENSON"/>
    <s v="RUNWAY LIGHTS"/>
    <d v="1958-09-15T00:00:00"/>
    <n v="0"/>
    <n v="4774.46"/>
    <n v="2387.23"/>
    <n v="7161.6900000000005"/>
  </r>
  <r>
    <s v="W"/>
    <x v="108"/>
    <s v="BENSON"/>
    <s v="RWY/LS CONSTR/LIGHTING"/>
    <d v="1967-03-20T00:00:00"/>
    <n v="42120.75"/>
    <n v="28141.93"/>
    <n v="14163.11"/>
    <n v="84425.79"/>
  </r>
  <r>
    <s v="W"/>
    <x v="108"/>
    <s v="BENSON"/>
    <s v="LAND"/>
    <d v="1967-03-20T00:00:00"/>
    <n v="5030.37"/>
    <n v="0"/>
    <n v="0"/>
    <n v="5030.37"/>
  </r>
  <r>
    <s v="W"/>
    <x v="108"/>
    <s v="BENSON"/>
    <s v="SITE PREP/SAFETY FENCE, ETC."/>
    <d v="1971-04-16T00:00:00"/>
    <n v="0"/>
    <n v="15568.41"/>
    <n v="15568.42"/>
    <n v="31136.83"/>
  </r>
  <r>
    <s v="W"/>
    <x v="108"/>
    <s v="BENSON"/>
    <s v="ADMINISTRATION BUILDING"/>
    <d v="1971-02-22T00:00:00"/>
    <n v="0"/>
    <n v="6700"/>
    <n v="7408.65"/>
    <n v="14108.65"/>
  </r>
  <r>
    <s v="W"/>
    <x v="108"/>
    <s v="BENSON"/>
    <s v="MAINTENANCE EQUIPMENT - MOWER"/>
    <d v="1971-08-16T00:00:00"/>
    <n v="0"/>
    <n v="430"/>
    <n v="430"/>
    <n v="860"/>
  </r>
  <r>
    <s v="W"/>
    <x v="108"/>
    <s v="BENSON"/>
    <s v="SLURRY SEAL"/>
    <d v="1975-10-03T00:00:00"/>
    <n v="0"/>
    <n v="9505.68"/>
    <n v="4752.8500000000004"/>
    <n v="14258.53"/>
  </r>
  <r>
    <s v="W"/>
    <x v="108"/>
    <s v="BENSON"/>
    <s v="POWERLINE BURIAL"/>
    <d v="1980-04-16T00:00:00"/>
    <n v="0"/>
    <n v="46963.79"/>
    <n v="23481.9"/>
    <n v="70445.69"/>
  </r>
  <r>
    <s v="W"/>
    <x v="108"/>
    <s v="BENSON"/>
    <s v="EIAR FOR ADAP PROJECT"/>
    <d v="1979-06-13T00:00:00"/>
    <n v="0"/>
    <n v="4474.32"/>
    <n v="1118.58"/>
    <n v="5592.9"/>
  </r>
  <r>
    <s v="W"/>
    <x v="108"/>
    <s v="BENSON"/>
    <s v="EIAR FOR ADAP PROJECT"/>
    <d v="1979-11-05T00:00:00"/>
    <n v="0"/>
    <n v="3399.79"/>
    <n v="849.95"/>
    <n v="4249.74"/>
  </r>
  <r>
    <s v="W"/>
    <x v="108"/>
    <s v="BENSON"/>
    <s v="SEAL COAT"/>
    <d v="1980-09-29T00:00:00"/>
    <n v="0"/>
    <n v="11199.61"/>
    <n v="5780.56"/>
    <n v="16980.170000000002"/>
  </r>
  <r>
    <s v="W"/>
    <x v="108"/>
    <s v="BENSON"/>
    <s v="LAND"/>
    <d v="1983-04-19T00:00:00"/>
    <n v="0"/>
    <n v="150758.6"/>
    <n v="75379.31"/>
    <n v="226137.91"/>
  </r>
  <r>
    <s v="W"/>
    <x v="108"/>
    <s v="BENSON"/>
    <s v="LAND"/>
    <d v="1991-09-12T00:00:00"/>
    <n v="124000"/>
    <n v="-79256.3"/>
    <n v="-27134.66"/>
    <n v="17609.039999999997"/>
  </r>
  <r>
    <s v="W"/>
    <x v="108"/>
    <s v="BENSON"/>
    <s v="LAND"/>
    <d v="1991-10-23T00:00:00"/>
    <n v="6421.39"/>
    <n v="0"/>
    <n v="0"/>
    <n v="6421.39"/>
  </r>
  <r>
    <s v="W"/>
    <x v="108"/>
    <s v="BENSON"/>
    <s v="RUNWAY EXTENSION &amp; LIGHTING"/>
    <d v="1985-09-09T00:00:00"/>
    <n v="0"/>
    <n v="144083.34"/>
    <n v="72041.67"/>
    <n v="216125.01"/>
  </r>
  <r>
    <s v="W"/>
    <x v="108"/>
    <s v="BENSON"/>
    <s v="RWY OVERLAY, BLDG AREA &amp; TXWY"/>
    <d v="1986-12-16T00:00:00"/>
    <n v="112943.09"/>
    <n v="12149.62"/>
    <n v="18624.04"/>
    <n v="143716.75"/>
  </r>
  <r>
    <s v="W"/>
    <x v="108"/>
    <s v="BENSON"/>
    <s v="RWY OVERLAY, BLDG AREA &amp; TXWY"/>
    <d v="1987-02-20T00:00:00"/>
    <n v="109358.6"/>
    <n v="1980.38"/>
    <n v="13910.03"/>
    <n v="125249.01000000001"/>
  </r>
  <r>
    <s v="W"/>
    <x v="108"/>
    <s v="BENSON"/>
    <s v="RWY OVERLAY, BLDG AREA &amp; TXWY"/>
    <d v="1987-05-27T00:00:00"/>
    <n v="88617.33"/>
    <n v="0"/>
    <n v="16532.47"/>
    <n v="105149.8"/>
  </r>
  <r>
    <s v="W"/>
    <x v="108"/>
    <s v="BENSON"/>
    <s v="RWY OVERLAY, BLDG AREA &amp; TXWY"/>
    <d v="1987-06-22T00:00:00"/>
    <n v="102403.78"/>
    <n v="0"/>
    <n v="17838.2"/>
    <n v="120241.98"/>
  </r>
  <r>
    <s v="W"/>
    <x v="108"/>
    <s v="BENSON"/>
    <s v="RWY OVERLAY, BLDG AREA &amp; TXWY"/>
    <d v="1987-07-20T00:00:00"/>
    <n v="59215.59"/>
    <n v="0"/>
    <n v="8593.67"/>
    <n v="67809.259999999995"/>
  </r>
  <r>
    <s v="W"/>
    <x v="108"/>
    <s v="BENSON"/>
    <s v="RWY OVERLAY, BLDG AREA &amp; TXWY"/>
    <d v="1987-08-24T00:00:00"/>
    <n v="167181.14000000001"/>
    <n v="0"/>
    <n v="21456.71"/>
    <n v="188637.85"/>
  </r>
  <r>
    <s v="W"/>
    <x v="108"/>
    <s v="BENSON"/>
    <s v="RWY OVERLAY, BLDG AREA &amp; TXWY"/>
    <d v="1987-09-30T00:00:00"/>
    <n v="74276.73"/>
    <n v="0"/>
    <n v="10789.7"/>
    <n v="85066.43"/>
  </r>
  <r>
    <s v="W"/>
    <x v="108"/>
    <s v="BENSON"/>
    <s v="RWY OVERLAY, BLDG AREA &amp; TXWY"/>
    <d v="1987-10-05T00:00:00"/>
    <n v="270683.21999999997"/>
    <n v="0"/>
    <n v="34918.97"/>
    <n v="305602.18999999994"/>
  </r>
  <r>
    <s v="W"/>
    <x v="108"/>
    <s v="BENSON"/>
    <s v="RWY OVERLAY, BLDG AREA &amp; TXWY"/>
    <d v="1987-10-22T00:00:00"/>
    <n v="60637.760000000002"/>
    <n v="0"/>
    <n v="8948.64"/>
    <n v="69586.399999999994"/>
  </r>
  <r>
    <s v="W"/>
    <x v="108"/>
    <s v="BENSON"/>
    <s v="RWY OVERLAY, BLDG AREA &amp; TXWY"/>
    <d v="1987-12-28T00:00:00"/>
    <n v="16658.87"/>
    <n v="0"/>
    <n v="2135.2399999999998"/>
    <n v="18794.11"/>
  </r>
  <r>
    <s v="W"/>
    <x v="108"/>
    <s v="BENSON"/>
    <s v="RWY OVERLAY, BLDG AREA &amp; TXWY"/>
    <d v="1988-01-11T00:00:00"/>
    <n v="3392.89"/>
    <n v="0"/>
    <n v="1690.53"/>
    <n v="5083.42"/>
  </r>
  <r>
    <s v="W"/>
    <x v="108"/>
    <s v="BENSON"/>
    <s v="RWY OVERLAY, BLDG AREA &amp; TXWY"/>
    <d v="1988-05-02T00:00:00"/>
    <n v="0"/>
    <n v="80000"/>
    <n v="16191.45"/>
    <n v="96191.45"/>
  </r>
  <r>
    <s v="W"/>
    <x v="108"/>
    <s v="BENSON"/>
    <s v="RWY OVERLAY, BLDG AREA &amp; TXWY"/>
    <d v="1991-10-23T00:00:00"/>
    <n v="-40444"/>
    <n v="-80000"/>
    <n v="11259.48"/>
    <n v="-109184.52"/>
  </r>
  <r>
    <s v="W"/>
    <x v="108"/>
    <s v="BENSON"/>
    <s v="RWY OVERLAY, BLDG AREA &amp; TXWY"/>
    <d v="1991-10-23T00:00:00"/>
    <n v="40444"/>
    <n v="80000"/>
    <n v="0"/>
    <n v="120444"/>
  </r>
  <r>
    <s v="W"/>
    <x v="108"/>
    <s v="BENSON"/>
    <s v="RWY OVERLAY, BLDG AREA &amp; TXWY"/>
    <d v="1991-10-23T00:00:00"/>
    <n v="118936.9"/>
    <n v="8469.31"/>
    <n v="0"/>
    <n v="127406.20999999999"/>
  </r>
  <r>
    <s v="W"/>
    <x v="108"/>
    <s v="BENSON"/>
    <s v="HANGAR SITE PREP &amp; PAVING"/>
    <d v="1987-11-18T00:00:00"/>
    <n v="0"/>
    <n v="4000"/>
    <n v="2073.1999999999998"/>
    <n v="6073.2"/>
  </r>
  <r>
    <s v="W"/>
    <x v="108"/>
    <s v="BENSON"/>
    <s v="Airport Signs"/>
    <d v="1988-08-10T00:00:00"/>
    <n v="0"/>
    <n v="1820.52"/>
    <n v="910.26"/>
    <n v="2730.7799999999997"/>
  </r>
  <r>
    <s v="W"/>
    <x v="108"/>
    <s v="BENSON"/>
    <s v="88 in FLAIL MOWER"/>
    <d v="1989-07-11T00:00:00"/>
    <n v="0"/>
    <n v="1994.66"/>
    <n v="997.34"/>
    <n v="2992"/>
  </r>
  <r>
    <s v="W"/>
    <x v="108"/>
    <s v="BENSON"/>
    <s v="HANGAR DOOR REPLACEMENT"/>
    <d v="1990-03-28T00:00:00"/>
    <n v="0"/>
    <n v="6000"/>
    <n v="3200"/>
    <n v="9200"/>
  </r>
  <r>
    <s v="W"/>
    <x v="108"/>
    <s v="BENSON"/>
    <s v="BITUMINOUS SEAL COAT"/>
    <d v="1990-10-09T00:00:00"/>
    <n v="0"/>
    <n v="14160.11"/>
    <n v="7080.06"/>
    <n v="21240.170000000002"/>
  </r>
  <r>
    <s v="W"/>
    <x v="108"/>
    <s v="BENSON"/>
    <s v="A/D IMPROVEMENTS"/>
    <d v="1994-05-11T00:00:00"/>
    <n v="0"/>
    <n v="6859.09"/>
    <n v="3429.54"/>
    <n v="10288.630000000001"/>
  </r>
  <r>
    <s v="W"/>
    <x v="108"/>
    <s v="BENSON"/>
    <s v="UPGRADE FUEL FAC. TO REG. STDS"/>
    <d v="1995-02-21T00:00:00"/>
    <n v="0"/>
    <n v="5600"/>
    <n v="2800"/>
    <n v="8400"/>
  </r>
  <r>
    <s v="W"/>
    <x v="108"/>
    <s v="BENSON"/>
    <s v="A/D BUILDING IMPROVEMENTS"/>
    <d v="1996-08-14T00:00:00"/>
    <n v="0"/>
    <n v="5277.07"/>
    <n v="2638.53"/>
    <n v="7915.6"/>
  </r>
  <r>
    <s v="W"/>
    <x v="108"/>
    <s v="BENSON"/>
    <s v="SNOWBLOWER-LORENZ MODEL 834"/>
    <d v="1996-04-11T00:00:00"/>
    <n v="0"/>
    <n v="2183.25"/>
    <n v="1091.6199999999999"/>
    <n v="3274.87"/>
  </r>
  <r>
    <s v="W"/>
    <x v="108"/>
    <s v="BENSON"/>
    <s v="WOODS 15FT ROTARY MOWER-MD315"/>
    <d v="1997-09-24T00:00:00"/>
    <n v="0"/>
    <n v="4445.5200000000004"/>
    <n v="2963.68"/>
    <n v="7409.2000000000007"/>
  </r>
  <r>
    <s v="W"/>
    <x v="108"/>
    <s v="BENSON"/>
    <s v="A/D BLDG PLUMBING, HANGAR, CARD READER"/>
    <d v="2000-08-09T00:00:00"/>
    <n v="0"/>
    <n v="4030.62"/>
    <n v="3176.08"/>
    <n v="7206.7"/>
  </r>
  <r>
    <s v="W"/>
    <x v="108"/>
    <s v="BENSON"/>
    <s v="Tractor w/Blower;BeaconRepair;CrackRep'r"/>
    <d v="2002-01-17T00:00:00"/>
    <n v="2001"/>
    <n v="0"/>
    <n v="222.72"/>
    <n v="2223.7199999999998"/>
  </r>
  <r>
    <s v="W"/>
    <x v="108"/>
    <s v="BENSON"/>
    <s v="Tractor w/Blower;BeaconRepair;CrackRep'r"/>
    <d v="2002-03-15T00:00:00"/>
    <n v="81893"/>
    <n v="-3734.67"/>
    <n v="-15172.6"/>
    <n v="62985.73"/>
  </r>
  <r>
    <s v="W"/>
    <x v="108"/>
    <s v="BENSON"/>
    <s v="Tractor w/Blower;BeaconRepair;CrackRep'r"/>
    <d v="2003-08-27T00:00:00"/>
    <n v="3702"/>
    <n v="0"/>
    <n v="410.81"/>
    <n v="4112.8100000000004"/>
  </r>
  <r>
    <s v="W"/>
    <x v="108"/>
    <s v="BENSON"/>
    <s v="3. Update Airport Master Plan"/>
    <d v="2004-08-24T00:00:00"/>
    <n v="25224"/>
    <n v="0"/>
    <n v="2803.07"/>
    <n v="28027.07"/>
  </r>
  <r>
    <s v="W"/>
    <x v="108"/>
    <s v="BENSON"/>
    <s v="4. 2005 Airport Improvements"/>
    <d v="2005-10-18T00:00:00"/>
    <n v="285297"/>
    <n v="0"/>
    <n v="15017.9"/>
    <n v="300314.90000000002"/>
  </r>
  <r>
    <s v="W"/>
    <x v="108"/>
    <s v="BENSON"/>
    <s v="4. 2005 Airport Improvements"/>
    <d v="2005-11-30T00:00:00"/>
    <n v="190274"/>
    <n v="0"/>
    <n v="10013.959999999999"/>
    <n v="200287.96"/>
  </r>
  <r>
    <s v="W"/>
    <x v="108"/>
    <s v="BENSON"/>
    <s v="4. 2005 Airport Improvements"/>
    <d v="2006-04-05T00:00:00"/>
    <n v="72958"/>
    <n v="0"/>
    <n v="3839.51"/>
    <n v="76797.509999999995"/>
  </r>
  <r>
    <s v="W"/>
    <x v="108"/>
    <s v="BENSON"/>
    <s v="4. 2005 Airport Improvements"/>
    <d v="2007-04-24T00:00:00"/>
    <n v="16837"/>
    <n v="0"/>
    <n v="3517.63"/>
    <n v="20354.63"/>
  </r>
  <r>
    <s v="W"/>
    <x v="108"/>
    <s v="BENSON"/>
    <s v="4. 2005 Airport Improvements"/>
    <d v="2007-07-27T00:00:00"/>
    <n v="15359"/>
    <n v="0"/>
    <n v="0"/>
    <n v="15359"/>
  </r>
  <r>
    <s v="W"/>
    <x v="108"/>
    <s v="BENSON"/>
    <s v="5. Construct Carousel Hangar/Fuel System"/>
    <d v="2007-12-03T00:00:00"/>
    <n v="135888"/>
    <n v="0"/>
    <n v="7153.48"/>
    <n v="143041.48000000001"/>
  </r>
  <r>
    <s v="W"/>
    <x v="108"/>
    <s v="BENSON"/>
    <s v="5. Construct Carousel Hangar/Fuel System"/>
    <d v="2008-01-11T00:00:00"/>
    <n v="57694"/>
    <n v="0"/>
    <n v="3036.46"/>
    <n v="60730.46"/>
  </r>
  <r>
    <s v="W"/>
    <x v="108"/>
    <s v="BENSON"/>
    <s v="5. Construct Carousel Hangar/Fuel System"/>
    <d v="2008-03-06T00:00:00"/>
    <n v="109639"/>
    <n v="0"/>
    <n v="6296.06"/>
    <n v="115935.06"/>
  </r>
  <r>
    <s v="W"/>
    <x v="108"/>
    <s v="BENSON"/>
    <s v="5. Construct Carousel Hangar/Fuel System"/>
    <d v="2009-01-29T00:00:00"/>
    <n v="10000"/>
    <n v="0"/>
    <n v="1496.72"/>
    <n v="11496.72"/>
  </r>
  <r>
    <s v="W"/>
    <x v="108"/>
    <s v="BENSON"/>
    <s v="5. Construct Carousel Hangar/Fuel System"/>
    <d v="2009-01-29T00:00:00"/>
    <n v="28432"/>
    <n v="0"/>
    <n v="0"/>
    <n v="28432"/>
  </r>
  <r>
    <s v="W"/>
    <x v="108"/>
    <s v="BENSON"/>
    <s v="6. Pavement Crack Repair"/>
    <d v="2009-11-04T00:00:00"/>
    <n v="78112"/>
    <n v="0"/>
    <n v="4112.1499999999996"/>
    <n v="82224.149999999994"/>
  </r>
  <r>
    <s v="W"/>
    <x v="108"/>
    <s v="BENSON"/>
    <s v="6. Pavement Crack Repair"/>
    <d v="2009-12-24T00:00:00"/>
    <n v="6560"/>
    <n v="0"/>
    <n v="344.72"/>
    <n v="6904.72"/>
  </r>
  <r>
    <s v="W"/>
    <x v="108"/>
    <s v="BENSON"/>
    <s v="6. Pavement Crack Repair"/>
    <d v="2010-03-25T00:00:00"/>
    <n v="5422"/>
    <n v="0"/>
    <n v="285.77"/>
    <n v="5707.77"/>
  </r>
  <r>
    <s v="W"/>
    <x v="108"/>
    <s v="BENSON"/>
    <s v="7.Update Airport Layout Plan"/>
    <d v="2010-08-11T00:00:00"/>
    <n v="6260"/>
    <n v="0"/>
    <n v="330.3"/>
    <n v="6590.3"/>
  </r>
  <r>
    <s v="W"/>
    <x v="108"/>
    <s v="BENSON"/>
    <s v="7.Update Airport Layout Plan"/>
    <d v="2010-12-03T00:00:00"/>
    <n v="39411"/>
    <n v="0"/>
    <n v="2073.5"/>
    <n v="41484.5"/>
  </r>
  <r>
    <s v="W"/>
    <x v="108"/>
    <s v="BENSON"/>
    <s v="7.Update Airport Layout Plan"/>
    <d v="2011-06-30T00:00:00"/>
    <n v="27933"/>
    <n v="0"/>
    <n v="1470.84"/>
    <n v="29403.84"/>
  </r>
  <r>
    <s v="W"/>
    <x v="108"/>
    <s v="BENSON"/>
    <s v="7.Update Airport Layout Plan"/>
    <d v="2011-10-24T00:00:00"/>
    <n v="14403"/>
    <n v="0"/>
    <n v="757.38"/>
    <n v="15160.38"/>
  </r>
  <r>
    <s v="W"/>
    <x v="108"/>
    <s v="BENSON"/>
    <s v="7.Update Airport Layout Plan"/>
    <d v="2012-04-30T00:00:00"/>
    <n v="8897"/>
    <n v="0"/>
    <n v="468.61"/>
    <n v="9365.61"/>
  </r>
  <r>
    <s v="W"/>
    <x v="108"/>
    <s v="BENSON"/>
    <s v="7.Update Airport Layout Plan"/>
    <d v="2013-02-04T00:00:00"/>
    <n v="6544"/>
    <n v="0"/>
    <n v="344.34"/>
    <n v="6888.34"/>
  </r>
  <r>
    <s v="W"/>
    <x v="108"/>
    <s v="BENSON"/>
    <s v="7.Update Airport Layout Plan"/>
    <d v="2015-03-11T00:00:00"/>
    <n v="2000"/>
    <n v="0"/>
    <n v="628.41999999999996"/>
    <n v="2628.42"/>
  </r>
  <r>
    <s v="W"/>
    <x v="108"/>
    <s v="BENSON"/>
    <s v="7.Update Airport Layout Plan"/>
    <d v="2015-08-31T00:00:00"/>
    <n v="9927"/>
    <n v="0"/>
    <n v="0"/>
    <n v="9927"/>
  </r>
  <r>
    <s v="W"/>
    <x v="108"/>
    <s v="BENSON"/>
    <s v="Update SWPPP"/>
    <d v="2010-08-04T00:00:00"/>
    <n v="0"/>
    <n v="4200"/>
    <n v="1800"/>
    <n v="6000"/>
  </r>
  <r>
    <s v="W"/>
    <x v="108"/>
    <s v="BENSON"/>
    <s v="Update SWPPP"/>
    <d v="2010-12-03T00:00:00"/>
    <n v="0"/>
    <n v="1050"/>
    <n v="450"/>
    <n v="1500"/>
  </r>
  <r>
    <s v="W"/>
    <x v="108"/>
    <s v="BENSON"/>
    <s v="8. 4-Unit T-Hangar;Mill&amp;Ovrly Txwy"/>
    <d v="2012-12-31T00:00:00"/>
    <n v="51780"/>
    <n v="0"/>
    <n v="5756.2"/>
    <n v="57536.2"/>
  </r>
  <r>
    <s v="W"/>
    <x v="108"/>
    <s v="BENSON"/>
    <s v="8. 4-Unit T-Hangar;Mill&amp;Ovrly Txwy"/>
    <d v="2013-02-12T00:00:00"/>
    <n v="208889"/>
    <n v="399.01"/>
    <n v="23379.49"/>
    <n v="232667.5"/>
  </r>
  <r>
    <s v="W"/>
    <x v="108"/>
    <s v="BENSON"/>
    <s v="8. 4-Unit T-Hangar;Mill&amp;Ovrly Txwy"/>
    <d v="2013-04-12T00:00:00"/>
    <n v="49406"/>
    <n v="3160.72"/>
    <n v="8651.17"/>
    <n v="61217.89"/>
  </r>
  <r>
    <s v="W"/>
    <x v="108"/>
    <s v="BENSON"/>
    <s v="8. 4-Unit T-Hangar;Mill&amp;Ovrly Txwy"/>
    <d v="2014-02-07T00:00:00"/>
    <n v="29899"/>
    <n v="555.35"/>
    <n v="8140.08"/>
    <n v="38594.43"/>
  </r>
  <r>
    <s v="W"/>
    <x v="108"/>
    <s v="BENSON"/>
    <s v="8. 4-Unit T-Hangar;Mill&amp;Ovrly Txwy"/>
    <d v="2015-03-11T00:00:00"/>
    <n v="37571"/>
    <n v="243.68"/>
    <n v="404.05"/>
    <n v="38218.730000000003"/>
  </r>
  <r>
    <s v="W"/>
    <x v="108"/>
    <s v="BENSON"/>
    <s v="Rehabilitate Runway, Taxiway, and Apron Pavement; Install Circle for Windcone"/>
    <d v="2016-11-21T00:00:00"/>
    <n v="66330"/>
    <n v="3685"/>
    <n v="3685.05"/>
    <n v="73700.05"/>
  </r>
  <r>
    <s v="W"/>
    <x v="108"/>
    <s v="BENSON"/>
    <s v="Rehabilitate Runway, Taxiway, and Apron Pavement; Install Circle for Windcone"/>
    <d v="2017-12-12T00:00:00"/>
    <n v="33880"/>
    <n v="2207.6"/>
    <n v="2208.38"/>
    <n v="38295.979999999996"/>
  </r>
  <r>
    <s v="W"/>
    <x v="108"/>
    <s v="BENSON"/>
    <s v="Rehabilitate Runway, Taxiway, and Apron Pavement; Install Circle for Windcone"/>
    <d v="2020-06-04T00:00:00"/>
    <n v="9347"/>
    <n v="193.95"/>
    <n v="194"/>
    <n v="9734.9500000000007"/>
  </r>
  <r>
    <s v="W"/>
    <x v="108"/>
    <s v="BENSON"/>
    <s v="Above Ground Dual Fuel System; Design of A/D Building"/>
    <d v="2019-02-05T00:00:00"/>
    <n v="41395"/>
    <n v="2299.75"/>
    <n v="2300.25"/>
    <n v="45995"/>
  </r>
  <r>
    <s v="W"/>
    <x v="108"/>
    <s v="BENSON"/>
    <s v="Above Ground Dual Fuel System; Design of A/D Building"/>
    <d v="2019-05-17T00:00:00"/>
    <n v="66953"/>
    <n v="3719.6"/>
    <n v="3719.3"/>
    <n v="74391.900000000009"/>
  </r>
  <r>
    <s v="W"/>
    <x v="108"/>
    <s v="BENSON"/>
    <s v="Above Ground Dual Fuel System; Design of A/D Building"/>
    <d v="2019-08-26T00:00:00"/>
    <n v="48050"/>
    <n v="2669.47"/>
    <n v="2670.01"/>
    <n v="53389.48"/>
  </r>
  <r>
    <s v="W"/>
    <x v="108"/>
    <s v="BENSON"/>
    <s v="Above Ground Dual Fuel System; Design of A/D Building"/>
    <d v="2019-10-15T00:00:00"/>
    <n v="85630"/>
    <n v="4757.18"/>
    <n v="4756.5"/>
    <n v="95143.679999999993"/>
  </r>
  <r>
    <s v="W"/>
    <x v="108"/>
    <s v="BENSON"/>
    <s v="Above Ground Dual Fuel System; Design of A/D Building"/>
    <d v="2019-11-26T00:00:00"/>
    <n v="123001"/>
    <n v="6833.42"/>
    <n v="6833.91"/>
    <n v="136668.32999999999"/>
  </r>
  <r>
    <s v="W"/>
    <x v="108"/>
    <s v="BENSON"/>
    <s v="Above Ground Dual Fuel System; Design of A/D Building"/>
    <d v="2020-04-07T00:00:00"/>
    <n v="8017"/>
    <n v="2611.4299999999998"/>
    <n v="2612.16"/>
    <n v="13240.59"/>
  </r>
  <r>
    <s v="W"/>
    <x v="108"/>
    <s v="BENSON"/>
    <s v="Construct Terminal Building (approximately 1,000 sq ft ) Phase 2 of 2."/>
    <d v="2020-10-19T00:00:00"/>
    <n v="273196"/>
    <n v="19066.55"/>
    <n v="16534.560000000001"/>
    <n v="308797.11"/>
  </r>
  <r>
    <s v="W"/>
    <x v="108"/>
    <s v="BENSON"/>
    <s v="Construct Terminal Building (approximately 1,000 sq ft ) Phase 2 of 2."/>
    <d v="2021-01-20T00:00:00"/>
    <n v="171970"/>
    <n v="11314.26"/>
    <n v="10080.74"/>
    <n v="193365"/>
  </r>
  <r>
    <s v="W"/>
    <x v="108"/>
    <s v="BENSON"/>
    <s v="John Deere 6130R Tractor (Mower)"/>
    <d v="2020-04-14T00:00:00"/>
    <n v="0"/>
    <n v="81559.69"/>
    <n v="27186.560000000001"/>
    <n v="108746.25"/>
  </r>
  <r>
    <s v="W"/>
    <x v="108"/>
    <s v="BENSON"/>
    <s v="CARES ACT AMENDMENT FOR BENSON"/>
    <d v="2020-10-30T00:00:00"/>
    <n v="6153"/>
    <n v="0"/>
    <n v="0"/>
    <n v="6153"/>
  </r>
  <r>
    <s v="W"/>
    <x v="108"/>
    <s v="BENSON"/>
    <s v="CARES ACT AMENDMENT FOR BENSON"/>
    <d v="2021-02-10T00:00:00"/>
    <n v="12867"/>
    <n v="0"/>
    <n v="0"/>
    <n v="12867"/>
  </r>
  <r>
    <s v="W"/>
    <x v="109"/>
    <s v="BIG FALLS"/>
    <s v="===BIG FALLS AIRPORT==="/>
    <d v="1951-12-21T00:00:00"/>
    <n v="10511.15"/>
    <n v="10511.15"/>
    <n v="0"/>
    <n v="21022.3"/>
  </r>
  <r>
    <s v="W"/>
    <x v="109"/>
    <s v="BIG FALLS"/>
    <s v="GRADE-SEED MARK. NE-SW STRIP"/>
    <d v="1964-10-05T00:00:00"/>
    <n v="0"/>
    <n v="1974.93"/>
    <n v="987.47"/>
    <n v="2962.4"/>
  </r>
  <r>
    <s v="W"/>
    <x v="109"/>
    <s v="BIG FALLS"/>
    <s v="AIRPORT SIGNING"/>
    <d v="1986-02-07T00:00:00"/>
    <n v="0"/>
    <n v="748.12"/>
    <n v="374.06"/>
    <n v="1122.18"/>
  </r>
  <r>
    <s v="W"/>
    <x v="109"/>
    <s v="BIG FALLS"/>
    <s v="BRUSH MOWER/USED TRACTOR-BIG FALLS"/>
    <d v="1987-08-11T00:00:00"/>
    <n v="0"/>
    <n v="4333.33"/>
    <n v="2166.67"/>
    <n v="6500"/>
  </r>
  <r>
    <s v="W"/>
    <x v="109"/>
    <s v="BIG FALLS"/>
    <s v="ROTARY MOWER &amp; TREE CLEARING-CLOSED"/>
    <d v="1997-12-18T00:00:00"/>
    <n v="0"/>
    <n v="1513.44"/>
    <n v="1008.96"/>
    <n v="2522.4"/>
  </r>
  <r>
    <s v="W"/>
    <x v="109"/>
    <s v="BIG FALLS"/>
    <s v="TREE AND STUMP REMOVAL-X-WIND RWY"/>
    <d v="2000-09-19T00:00:00"/>
    <n v="0"/>
    <n v="2220.3000000000002"/>
    <n v="1480.2"/>
    <n v="3700.5"/>
  </r>
  <r>
    <s v="W"/>
    <x v="109"/>
    <s v="BIG FALLS"/>
    <s v="Bulletin Board: Bathroom"/>
    <d v="2010-12-03T00:00:00"/>
    <n v="0"/>
    <n v="1395.76"/>
    <n v="348.93"/>
    <n v="1744.69"/>
  </r>
  <r>
    <s v="W"/>
    <x v="109"/>
    <s v="BIG FALLS"/>
    <s v="8-Foot HDTH8 Bush Hog 3-Point Finish Mower"/>
    <d v="2018-12-26T00:00:00"/>
    <n v="0"/>
    <n v="4824"/>
    <n v="536"/>
    <n v="5360"/>
  </r>
  <r>
    <s v="W"/>
    <x v="110"/>
    <s v="BIGFORK"/>
    <s v="===BIGFORK AIRPORT==="/>
    <d v="1949-11-16T00:00:00"/>
    <n v="0"/>
    <n v="16300"/>
    <n v="38.56"/>
    <n v="16338.56"/>
  </r>
  <r>
    <s v="W"/>
    <x v="110"/>
    <s v="BIGFORK"/>
    <s v="CLEAR &amp; GRUB NEW TIE DOWN AREA"/>
    <d v="1988-12-16T00:00:00"/>
    <n v="0"/>
    <n v="1500"/>
    <n v="750"/>
    <n v="2250"/>
  </r>
  <r>
    <s v="W"/>
    <x v="110"/>
    <s v="BIGFORK"/>
    <s v="CLEAR &amp; GRUB NEW TIE DOWN AREA"/>
    <d v="1989-07-21T00:00:00"/>
    <n v="0"/>
    <n v="150"/>
    <n v="75"/>
    <n v="225"/>
  </r>
  <r>
    <s v="W"/>
    <x v="110"/>
    <s v="BIGFORK"/>
    <s v="CLEAR &amp; GRUB NEW TIE DOWN AREA"/>
    <d v="1989-08-07T00:00:00"/>
    <n v="0"/>
    <n v="1527.33"/>
    <n v="763.67"/>
    <n v="2291"/>
  </r>
  <r>
    <s v="W"/>
    <x v="110"/>
    <s v="BIGFORK"/>
    <s v="AIRPORT LAYOUT PLAN"/>
    <d v="1992-04-27T00:00:00"/>
    <n v="0"/>
    <n v="6360.67"/>
    <n v="3180.33"/>
    <n v="9541"/>
  </r>
  <r>
    <s v="W"/>
    <x v="110"/>
    <s v="BIGFORK"/>
    <s v="REALIGN &amp; PAVE RUNWAY/TAXIWAY"/>
    <d v="1993-09-08T00:00:00"/>
    <n v="0"/>
    <n v="23854.67"/>
    <n v="11927.33"/>
    <n v="35782"/>
  </r>
  <r>
    <s v="W"/>
    <x v="110"/>
    <s v="BIGFORK"/>
    <s v="REALIGN &amp; PAVE RUNWAY/TAXIWAY"/>
    <d v="1993-10-25T00:00:00"/>
    <n v="0"/>
    <n v="56639.11"/>
    <n v="31189.45"/>
    <n v="87828.56"/>
  </r>
  <r>
    <s v="W"/>
    <x v="110"/>
    <s v="BIGFORK"/>
    <s v="REALIGN &amp; PAVE RUNWAY/TAXIWAY"/>
    <d v="1993-11-23T00:00:00"/>
    <n v="0"/>
    <n v="159838.10999999999"/>
    <n v="82828.75"/>
    <n v="242666.86"/>
  </r>
  <r>
    <s v="W"/>
    <x v="110"/>
    <s v="BIGFORK"/>
    <s v="REALIGN &amp; PAVE RUNWAY/TAXIWAY"/>
    <d v="1994-01-04T00:00:00"/>
    <n v="0"/>
    <n v="9889.39"/>
    <n v="4944.71"/>
    <n v="14834.099999999999"/>
  </r>
  <r>
    <s v="W"/>
    <x v="110"/>
    <s v="BIGFORK"/>
    <s v="REALIGN &amp; PAVE RUNWAY/TAXIWAY"/>
    <d v="1994-03-03T00:00:00"/>
    <n v="0"/>
    <n v="24399.51"/>
    <n v="12199.74"/>
    <n v="36599.25"/>
  </r>
  <r>
    <s v="W"/>
    <x v="110"/>
    <s v="BIGFORK"/>
    <s v="REALIGN &amp; PAVE RUNWAY/TAXIWAY"/>
    <d v="1994-07-27T00:00:00"/>
    <n v="0"/>
    <n v="3080"/>
    <n v="1540"/>
    <n v="4620"/>
  </r>
  <r>
    <s v="W"/>
    <x v="110"/>
    <s v="BIGFORK"/>
    <s v="REALIGN &amp; PAVE RUNWAY/TAXIWAY"/>
    <d v="1994-08-16T00:00:00"/>
    <n v="0"/>
    <n v="240219.92"/>
    <n v="120124.89"/>
    <n v="360344.81"/>
  </r>
  <r>
    <s v="W"/>
    <x v="110"/>
    <s v="BIGFORK"/>
    <s v="REALIGN &amp; PAVE RUNWAY/TAXIWAY"/>
    <d v="1994-09-26T00:00:00"/>
    <n v="0"/>
    <n v="350"/>
    <n v="810.81"/>
    <n v="1160.81"/>
  </r>
  <r>
    <s v="W"/>
    <x v="110"/>
    <s v="BIGFORK"/>
    <s v="REALIGN &amp; PAVE RUNWAY/TAXIWAY"/>
    <d v="1995-03-08T00:00:00"/>
    <n v="0"/>
    <n v="14360.99"/>
    <n v="7180.5"/>
    <n v="21541.489999999998"/>
  </r>
  <r>
    <s v="W"/>
    <x v="110"/>
    <s v="BIGFORK"/>
    <s v="REALIGN &amp; PAVE RUNWAY/TAXIWAY"/>
    <d v="1995-12-06T00:00:00"/>
    <n v="0"/>
    <n v="26175.46"/>
    <n v="8194.9599999999991"/>
    <n v="34370.42"/>
  </r>
  <r>
    <s v="W"/>
    <x v="110"/>
    <s v="BIGFORK"/>
    <s v="REALIGN &amp; PAVE RUNWAY/TAXIWAY"/>
    <d v="1995-12-06T00:00:00"/>
    <n v="0"/>
    <n v="3075.12"/>
    <n v="0"/>
    <n v="3075.12"/>
  </r>
  <r>
    <s v="W"/>
    <x v="110"/>
    <s v="BIGFORK"/>
    <s v="Plans &amp; Specs - PAVING"/>
    <d v="1993-07-08T00:00:00"/>
    <n v="0"/>
    <n v="53790"/>
    <n v="26895"/>
    <n v="80685"/>
  </r>
  <r>
    <s v="W"/>
    <x v="110"/>
    <s v="BIGFORK"/>
    <s v="NEW BEACON"/>
    <d v="1996-02-13T00:00:00"/>
    <n v="0"/>
    <n v="1700"/>
    <n v="850"/>
    <n v="2550"/>
  </r>
  <r>
    <s v="W"/>
    <x v="110"/>
    <s v="BIGFORK"/>
    <s v="OBSTR REM/EASMTS/-04 CO #1"/>
    <d v="1997-04-17T00:00:00"/>
    <n v="0"/>
    <n v="3828.22"/>
    <n v="2088.4899999999998"/>
    <n v="5916.7099999999991"/>
  </r>
  <r>
    <s v="W"/>
    <x v="110"/>
    <s v="BIGFORK"/>
    <s v="OBSTR REM/EASMTS/-04 CO #1"/>
    <d v="1997-08-22T00:00:00"/>
    <n v="0"/>
    <n v="878.95"/>
    <n v="439.47"/>
    <n v="1318.42"/>
  </r>
  <r>
    <s v="W"/>
    <x v="110"/>
    <s v="BIGFORK"/>
    <s v="OBSTR REM/EASMTS/-04 CO #1"/>
    <d v="1999-01-07T00:00:00"/>
    <n v="0"/>
    <n v="133.33000000000001"/>
    <n v="66.67"/>
    <n v="200"/>
  </r>
  <r>
    <s v="W"/>
    <x v="110"/>
    <s v="BIGFORK"/>
    <s v="AIRPORT PAVEMENT MAINTENANCE"/>
    <d v="2007-02-14T00:00:00"/>
    <n v="0"/>
    <n v="33680.32"/>
    <n v="8420.08"/>
    <n v="42100.4"/>
  </r>
  <r>
    <s v="W"/>
    <x v="110"/>
    <s v="BIGFORK"/>
    <s v="AIRPORT PAVEMENT MAINTENANCE"/>
    <d v="2007-02-23T00:00:00"/>
    <n v="0"/>
    <n v="2720"/>
    <n v="680"/>
    <n v="3400"/>
  </r>
  <r>
    <s v="W"/>
    <x v="110"/>
    <s v="BIGFORK"/>
    <s v="Lawn Mower"/>
    <d v="2008-12-31T00:00:00"/>
    <n v="0"/>
    <n v="5111.6000000000004"/>
    <n v="2556"/>
    <n v="7667.6"/>
  </r>
  <r>
    <s v="W"/>
    <x v="110"/>
    <s v="BIGFORK"/>
    <s v="ALP &amp; Zoning Maps"/>
    <d v="2008-10-13T00:00:00"/>
    <n v="0"/>
    <n v="20160"/>
    <n v="5040"/>
    <n v="25200"/>
  </r>
  <r>
    <s v="W"/>
    <x v="110"/>
    <s v="BIGFORK"/>
    <s v="ALP &amp; Zoning Maps"/>
    <d v="2009-02-27T00:00:00"/>
    <n v="0"/>
    <n v="11760"/>
    <n v="2940"/>
    <n v="14700"/>
  </r>
  <r>
    <s v="W"/>
    <x v="110"/>
    <s v="BIGFORK"/>
    <s v="ALP &amp; Zoning Maps"/>
    <d v="2009-03-19T00:00:00"/>
    <n v="0"/>
    <n v="1680"/>
    <n v="420"/>
    <n v="2100"/>
  </r>
  <r>
    <s v="W"/>
    <x v="110"/>
    <s v="BIGFORK"/>
    <s v="Runway Crack Seal"/>
    <d v="2008-11-17T00:00:00"/>
    <n v="0"/>
    <n v="4480"/>
    <n v="1120"/>
    <n v="5600"/>
  </r>
  <r>
    <s v="W"/>
    <x v="110"/>
    <s v="BIGFORK"/>
    <s v="EAW / Wetland Delin. / Zoning - Ext Rwy"/>
    <d v="2009-05-22T00:00:00"/>
    <n v="0"/>
    <n v="21098.81"/>
    <n v="5274.7"/>
    <n v="26373.510000000002"/>
  </r>
  <r>
    <s v="W"/>
    <x v="110"/>
    <s v="BIGFORK"/>
    <s v="EAW / Wetland Delin. / Zoning - Ext Rwy"/>
    <d v="2009-07-10T00:00:00"/>
    <n v="0"/>
    <n v="6565.19"/>
    <n v="2005.3"/>
    <n v="8570.49"/>
  </r>
  <r>
    <s v="W"/>
    <x v="110"/>
    <s v="BIGFORK"/>
    <s v="Rehab &amp; Extend Rwy 15/33 [2009 GO Bond]"/>
    <d v="2009-11-03T00:00:00"/>
    <n v="0"/>
    <n v="353891.75"/>
    <n v="0"/>
    <n v="353891.75"/>
  </r>
  <r>
    <s v="W"/>
    <x v="110"/>
    <s v="BIGFORK"/>
    <s v="Rehab &amp; Extend Rwy 15/33 [2009 GO Bond]"/>
    <d v="2009-11-19T00:00:00"/>
    <n v="0"/>
    <n v="854118.13"/>
    <n v="0"/>
    <n v="854118.13"/>
  </r>
  <r>
    <s v="W"/>
    <x v="110"/>
    <s v="BIGFORK"/>
    <s v="Rehab &amp; Extend Rwy 15/33 [2009 GO Bond]"/>
    <d v="2009-12-31T00:00:00"/>
    <n v="0"/>
    <n v="128946.49"/>
    <n v="0"/>
    <n v="128946.49"/>
  </r>
  <r>
    <s v="W"/>
    <x v="110"/>
    <s v="BIGFORK"/>
    <s v="Rehab &amp; Extend Rwy 15/33 [2009 GO Bond]"/>
    <d v="2010-01-29T00:00:00"/>
    <n v="0"/>
    <n v="148974.99"/>
    <n v="0"/>
    <n v="148974.99"/>
  </r>
  <r>
    <s v="W"/>
    <x v="110"/>
    <s v="BIGFORK"/>
    <s v="Rehab &amp; Extend Rwy 15/33 [2009 GO Bond]"/>
    <d v="2010-03-02T00:00:00"/>
    <n v="0"/>
    <n v="5844"/>
    <n v="0"/>
    <n v="5844"/>
  </r>
  <r>
    <s v="W"/>
    <x v="110"/>
    <s v="BIGFORK"/>
    <s v="Rehab &amp; Extend Rwy 15/33 [2009 GO Bond]"/>
    <d v="2012-04-09T00:00:00"/>
    <n v="0"/>
    <n v="8597.76"/>
    <n v="0"/>
    <n v="8597.76"/>
  </r>
  <r>
    <s v="W"/>
    <x v="110"/>
    <s v="BIGFORK"/>
    <s v="Obs Removal &amp; Emergency Rwy Lighting"/>
    <d v="2015-07-02T00:00:00"/>
    <n v="0"/>
    <n v="7433.52"/>
    <n v="1858.38"/>
    <n v="9291.9000000000015"/>
  </r>
  <r>
    <s v="W"/>
    <x v="110"/>
    <s v="BIGFORK"/>
    <s v="Repair Airport Rotating Beacon"/>
    <d v="2014-01-28T00:00:00"/>
    <n v="0"/>
    <n v="3476.2"/>
    <n v="869.05"/>
    <n v="4345.25"/>
  </r>
  <r>
    <s v="W"/>
    <x v="110"/>
    <s v="BIGFORK"/>
    <s v="Obstruction Removal &amp; Crack Sealing"/>
    <d v="2015-11-23T00:00:00"/>
    <n v="0"/>
    <n v="19194.75"/>
    <n v="2132.75"/>
    <n v="21327.5"/>
  </r>
  <r>
    <s v="W"/>
    <x v="110"/>
    <s v="BIGFORK"/>
    <s v="Husqvarna PZ72 KAW 72-Inch Mower"/>
    <d v="2017-10-25T00:00:00"/>
    <n v="0"/>
    <n v="9719.19"/>
    <n v="1079.9100000000001"/>
    <n v="10799.1"/>
  </r>
  <r>
    <s v="W"/>
    <x v="110"/>
    <s v="BIGFORK"/>
    <s v="Pavement Crack Sealing"/>
    <d v="2020-10-27T00:00:00"/>
    <n v="0"/>
    <n v="18577"/>
    <n v="978"/>
    <n v="19555"/>
  </r>
  <r>
    <s v="W"/>
    <x v="111"/>
    <s v="BOWSTRING-ITASCA COUNTY"/>
    <s v="===DEER RIVER==="/>
    <d v="1947-08-22T00:00:00"/>
    <n v="0"/>
    <n v="7741.02"/>
    <n v="8341.02"/>
    <n v="16082.04"/>
  </r>
  <r>
    <s v="W"/>
    <x v="111"/>
    <s v="BOWSTRING-ITASCA COUNTY"/>
    <s v="===BOWSTRING==="/>
    <d v="1961-09-27T00:00:00"/>
    <n v="0"/>
    <n v="13373.76"/>
    <n v="0"/>
    <n v="13373.76"/>
  </r>
  <r>
    <s v="W"/>
    <x v="111"/>
    <s v="BOWSTRING-ITASCA COUNTY"/>
    <s v="APPROACH. CLEAR."/>
    <d v="1961-07-14T00:00:00"/>
    <n v="0"/>
    <n v="1000"/>
    <n v="86.5"/>
    <n v="1086.5"/>
  </r>
  <r>
    <s v="W"/>
    <x v="111"/>
    <s v="BOWSTRING-ITASCA COUNTY"/>
    <s v="APRON RELOCATION &amp; RWY OVERRUN"/>
    <d v="1982-11-23T00:00:00"/>
    <n v="0"/>
    <n v="32000"/>
    <n v="16000"/>
    <n v="48000"/>
  </r>
  <r>
    <s v="W"/>
    <x v="111"/>
    <s v="BOWSTRING-ITASCA COUNTY"/>
    <s v="APRON RELOCATION &amp; RWY OVERRUN"/>
    <d v="1992-11-30T00:00:00"/>
    <n v="0"/>
    <n v="2000"/>
    <n v="5125.13"/>
    <n v="7125.13"/>
  </r>
  <r>
    <s v="W"/>
    <x v="111"/>
    <s v="BOWSTRING-ITASCA COUNTY"/>
    <s v="AIRPORT SIGNING"/>
    <d v="1985-02-12T00:00:00"/>
    <n v="0"/>
    <n v="763.77"/>
    <n v="381.89"/>
    <n v="1145.6599999999999"/>
  </r>
  <r>
    <s v="W"/>
    <x v="111"/>
    <s v="BOWSTRING-ITASCA COUNTY"/>
    <s v="SET BUILDING W/ WELL &amp; SEPTIC"/>
    <d v="1989-08-15T00:00:00"/>
    <n v="0"/>
    <n v="8600"/>
    <n v="4300"/>
    <n v="12900"/>
  </r>
  <r>
    <s v="W"/>
    <x v="111"/>
    <s v="BOWSTRING-ITASCA COUNTY"/>
    <s v="RUNWAY MARKERS"/>
    <d v="1992-01-14T00:00:00"/>
    <n v="0"/>
    <n v="1186.67"/>
    <n v="593.33000000000004"/>
    <n v="1780"/>
  </r>
  <r>
    <s v="W"/>
    <x v="111"/>
    <s v="BOWSTRING-ITASCA COUNTY"/>
    <s v="AIRPORT SECURITY FENCE"/>
    <d v="1992-11-30T00:00:00"/>
    <n v="0"/>
    <n v="2140.67"/>
    <n v="1070.33"/>
    <n v="3211"/>
  </r>
  <r>
    <s v="W"/>
    <x v="111"/>
    <s v="BOWSTRING-ITASCA COUNTY"/>
    <s v="AIRPORT SECURITY FENCE"/>
    <d v="1994-07-19T00:00:00"/>
    <n v="0"/>
    <n v="59.33"/>
    <n v="1961.33"/>
    <n v="2020.6599999999999"/>
  </r>
  <r>
    <s v="W"/>
    <x v="111"/>
    <s v="BOWSTRING-ITASCA COUNTY"/>
    <s v="AIRPORT SECURITY FENCE"/>
    <d v="1994-07-19T00:00:00"/>
    <n v="0"/>
    <n v="3863.34"/>
    <n v="0"/>
    <n v="3863.34"/>
  </r>
  <r>
    <s v="W"/>
    <x v="111"/>
    <s v="BOWSTRING-ITASCA COUNTY"/>
    <s v="RENOVATION OF A/D BUILDING"/>
    <d v="1998-01-16T00:00:00"/>
    <n v="0"/>
    <n v="3727.18"/>
    <n v="2484.79"/>
    <n v="6211.9699999999993"/>
  </r>
  <r>
    <s v="W"/>
    <x v="111"/>
    <s v="BOWSTRING-ITASCA COUNTY"/>
    <s v="Temporary Airport Lighting System"/>
    <d v="2004-02-13T00:00:00"/>
    <n v="0"/>
    <n v="13528.75"/>
    <n v="0"/>
    <n v="13528.75"/>
  </r>
  <r>
    <s v="W"/>
    <x v="112"/>
    <s v="BRAINERD"/>
    <s v="CL/GR/GRAD/DRAIN/SEED/MARKERS"/>
    <d v="1949-02-04T00:00:00"/>
    <n v="57303.34"/>
    <n v="38441.5"/>
    <n v="18861.84"/>
    <n v="114606.68"/>
  </r>
  <r>
    <s v="W"/>
    <x v="112"/>
    <s v="BRAINERD"/>
    <s v="BIT STAB BASE/BIT SURF/MISC"/>
    <d v="1949-02-02T00:00:00"/>
    <n v="50589.13"/>
    <n v="33726.1"/>
    <n v="16863.04"/>
    <n v="101178.26999999999"/>
  </r>
  <r>
    <s v="W"/>
    <x v="112"/>
    <s v="BRAINERD"/>
    <s v="LIGHTING"/>
    <d v="1950-06-07T00:00:00"/>
    <n v="8968.11"/>
    <n v="8968.1"/>
    <n v="0"/>
    <n v="17936.21"/>
  </r>
  <r>
    <s v="W"/>
    <x v="112"/>
    <s v="BRAINERD"/>
    <s v="FENCE/WATER/SEWER"/>
    <d v="1950-06-07T00:00:00"/>
    <n v="4584.01"/>
    <n v="4584.0200000000004"/>
    <n v="0"/>
    <n v="9168.0300000000007"/>
  </r>
  <r>
    <s v="W"/>
    <x v="112"/>
    <s v="BRAINERD"/>
    <s v="ADMINISTRATION BUILDING"/>
    <d v="1950-06-07T00:00:00"/>
    <n v="15169.92"/>
    <n v="15169.92"/>
    <n v="5"/>
    <n v="30344.84"/>
  </r>
  <r>
    <s v="W"/>
    <x v="112"/>
    <s v="BRAINERD"/>
    <s v="SERVICE BUILDING"/>
    <d v="1951-01-30T00:00:00"/>
    <n v="4367.71"/>
    <n v="4367.71"/>
    <n v="0"/>
    <n v="8735.42"/>
  </r>
  <r>
    <s v="W"/>
    <x v="112"/>
    <s v="BRAINERD"/>
    <s v="BLACK DIRT/FERT/SEED"/>
    <d v="1950-11-13T00:00:00"/>
    <n v="0"/>
    <n v="664.13"/>
    <n v="332.07"/>
    <n v="996.2"/>
  </r>
  <r>
    <s v="W"/>
    <x v="112"/>
    <s v="BRAINERD"/>
    <s v="CONC SIDEWALKS"/>
    <d v="1950-08-21T00:00:00"/>
    <n v="0"/>
    <n v="800"/>
    <n v="404.58"/>
    <n v="1204.58"/>
  </r>
  <r>
    <s v="W"/>
    <x v="112"/>
    <s v="BRAINERD"/>
    <s v="RESPACING OF RUNWAY LIGHTS"/>
    <d v="1952-01-10T00:00:00"/>
    <n v="0"/>
    <n v="1442.63"/>
    <n v="0"/>
    <n v="1442.63"/>
  </r>
  <r>
    <s v="W"/>
    <x v="112"/>
    <s v="BRAINERD"/>
    <s v="Hangar Site Preparation"/>
    <d v="2009-08-05T00:00:00"/>
    <n v="0"/>
    <n v="8113.94"/>
    <n v="8113.93"/>
    <n v="16227.869999999999"/>
  </r>
  <r>
    <s v="W"/>
    <x v="112"/>
    <s v="BRAINERD"/>
    <s v="Hangar Site Preparation"/>
    <d v="2009-08-11T00:00:00"/>
    <n v="0"/>
    <n v="27181.13"/>
    <n v="148355.79"/>
    <n v="175536.92"/>
  </r>
  <r>
    <s v="W"/>
    <x v="112"/>
    <s v="BRAINERD"/>
    <s v="Hangar Site Preparation"/>
    <d v="2009-09-29T00:00:00"/>
    <n v="0"/>
    <n v="57753.59"/>
    <n v="0"/>
    <n v="57753.59"/>
  </r>
  <r>
    <s v="W"/>
    <x v="112"/>
    <s v="BRAINERD"/>
    <s v="Hangar Site Preparation"/>
    <d v="2009-11-02T00:00:00"/>
    <n v="0"/>
    <n v="55118.85"/>
    <n v="0"/>
    <n v="55118.85"/>
  </r>
  <r>
    <s v="W"/>
    <x v="112"/>
    <s v="BRAINERD"/>
    <s v="Hangar Site Preparation"/>
    <d v="2009-12-16T00:00:00"/>
    <n v="0"/>
    <n v="8302.2099999999991"/>
    <n v="0"/>
    <n v="8302.2099999999991"/>
  </r>
  <r>
    <s v="W"/>
    <x v="112"/>
    <s v="BRAINERD"/>
    <s v="Hangar Site Preparation"/>
    <d v="2010-01-11T00:00:00"/>
    <n v="0"/>
    <n v="1047.6300000000001"/>
    <n v="1047.6300000000001"/>
    <n v="2095.2600000000002"/>
  </r>
  <r>
    <s v="W"/>
    <x v="112"/>
    <s v="BRAINERD"/>
    <s v="33.Parking Lot &amp; ARFF Ramp Rehab."/>
    <d v="2009-09-23T00:00:00"/>
    <n v="376003"/>
    <n v="0"/>
    <n v="19790.55"/>
    <n v="395793.55"/>
  </r>
  <r>
    <s v="W"/>
    <x v="112"/>
    <s v="BRAINERD"/>
    <s v="33.Parking Lot &amp; ARFF Ramp Rehab."/>
    <d v="2009-11-04T00:00:00"/>
    <n v="6730"/>
    <n v="0"/>
    <n v="355.68"/>
    <n v="7085.68"/>
  </r>
  <r>
    <s v="W"/>
    <x v="112"/>
    <s v="BRAINERD"/>
    <s v="33.Parking Lot &amp; ARFF Ramp Rehab."/>
    <d v="2009-11-19T00:00:00"/>
    <n v="28381"/>
    <n v="0"/>
    <n v="1494"/>
    <n v="29875"/>
  </r>
  <r>
    <s v="W"/>
    <x v="112"/>
    <s v="BRAINERD"/>
    <s v="33.Parking Lot &amp; ARFF Ramp Rehab."/>
    <d v="2009-12-18T00:00:00"/>
    <n v="99863"/>
    <n v="0"/>
    <n v="5255.89"/>
    <n v="105118.89"/>
  </r>
  <r>
    <s v="W"/>
    <x v="112"/>
    <s v="BRAINERD"/>
    <s v="33.Parking Lot &amp; ARFF Ramp Rehab."/>
    <d v="2010-02-05T00:00:00"/>
    <n v="125848"/>
    <n v="0"/>
    <n v="6622.99"/>
    <n v="132470.99"/>
  </r>
  <r>
    <s v="W"/>
    <x v="112"/>
    <s v="BRAINERD"/>
    <s v="33.Parking Lot &amp; ARFF Ramp Rehab."/>
    <d v="2010-02-24T00:00:00"/>
    <n v="32272"/>
    <n v="0"/>
    <n v="4018"/>
    <n v="36290"/>
  </r>
  <r>
    <s v="W"/>
    <x v="112"/>
    <s v="BRAINERD"/>
    <s v="33.Parking Lot &amp; ARFF Ramp Rehab."/>
    <d v="2010-06-21T00:00:00"/>
    <n v="44085"/>
    <n v="0"/>
    <n v="0"/>
    <n v="44085"/>
  </r>
  <r>
    <s v="W"/>
    <x v="112"/>
    <s v="BRAINERD"/>
    <s v="35.Improve &amp; Expand Passenger Term."/>
    <d v="2010-12-22T00:00:00"/>
    <n v="656747"/>
    <n v="5504.38"/>
    <n v="44281.73"/>
    <n v="706533.11"/>
  </r>
  <r>
    <s v="W"/>
    <x v="112"/>
    <s v="BRAINERD"/>
    <s v="35.Improve &amp; Expand Passenger Term."/>
    <d v="2011-01-25T00:00:00"/>
    <n v="208767"/>
    <n v="1830.72"/>
    <n v="14218.76"/>
    <n v="224816.48"/>
  </r>
  <r>
    <s v="W"/>
    <x v="112"/>
    <s v="BRAINERD"/>
    <s v="35.Improve &amp; Expand Passenger Term."/>
    <d v="2011-03-02T00:00:00"/>
    <n v="140699"/>
    <n v="1265.53"/>
    <n v="9638.91"/>
    <n v="151603.44"/>
  </r>
  <r>
    <s v="W"/>
    <x v="112"/>
    <s v="BRAINERD"/>
    <s v="35.Improve &amp; Expand Passenger Term."/>
    <d v="2011-03-14T00:00:00"/>
    <n v="459605"/>
    <n v="4599.25"/>
    <n v="32307.5"/>
    <n v="496511.75"/>
  </r>
  <r>
    <s v="W"/>
    <x v="112"/>
    <s v="BRAINERD"/>
    <s v="35.Improve &amp; Expand Passenger Term."/>
    <d v="2011-04-26T00:00:00"/>
    <n v="441603"/>
    <n v="3976.73"/>
    <n v="30260.02"/>
    <n v="475839.75"/>
  </r>
  <r>
    <s v="W"/>
    <x v="112"/>
    <s v="BRAINERD"/>
    <s v="35.Improve &amp; Expand Passenger Term."/>
    <d v="2011-05-17T00:00:00"/>
    <n v="426268"/>
    <n v="3838.65"/>
    <n v="29385.01"/>
    <n v="459491.66000000003"/>
  </r>
  <r>
    <s v="W"/>
    <x v="112"/>
    <s v="BRAINERD"/>
    <s v="35.Improve &amp; Expand Passenger Term."/>
    <d v="2011-06-24T00:00:00"/>
    <n v="640506"/>
    <n v="5767.93"/>
    <n v="43891.47"/>
    <n v="690165.4"/>
  </r>
  <r>
    <s v="W"/>
    <x v="112"/>
    <s v="BRAINERD"/>
    <s v="35.Improve &amp; Expand Passenger Term."/>
    <d v="2011-08-11T00:00:00"/>
    <n v="860181"/>
    <n v="7746.16"/>
    <n v="58943.37"/>
    <n v="926870.53"/>
  </r>
  <r>
    <s v="W"/>
    <x v="112"/>
    <s v="BRAINERD"/>
    <s v="35.Improve &amp; Expand Passenger Term."/>
    <d v="2011-08-16T00:00:00"/>
    <n v="513093"/>
    <n v="4620.53"/>
    <n v="35159.47"/>
    <n v="552873"/>
  </r>
  <r>
    <s v="W"/>
    <x v="112"/>
    <s v="BRAINERD"/>
    <s v="35.Improve &amp; Expand Passenger Term."/>
    <d v="2011-09-26T00:00:00"/>
    <n v="311860"/>
    <n v="2808.37"/>
    <n v="21369.65"/>
    <n v="336038.02"/>
  </r>
  <r>
    <s v="W"/>
    <x v="112"/>
    <s v="BRAINERD"/>
    <s v="35.Improve &amp; Expand Passenger Term."/>
    <d v="2011-10-26T00:00:00"/>
    <n v="246386"/>
    <n v="2218.77"/>
    <n v="16883.38"/>
    <n v="265488.14999999997"/>
  </r>
  <r>
    <s v="W"/>
    <x v="112"/>
    <s v="BRAINERD"/>
    <s v="35.Improve &amp; Expand Passenger Term."/>
    <d v="2011-11-16T00:00:00"/>
    <n v="387364"/>
    <n v="3488.33"/>
    <n v="26544.44"/>
    <n v="417396.77"/>
  </r>
  <r>
    <s v="W"/>
    <x v="112"/>
    <s v="BRAINERD"/>
    <s v="35.Improve &amp; Expand Passenger Term."/>
    <d v="2011-12-20T00:00:00"/>
    <n v="228142"/>
    <n v="2054.4699999999998"/>
    <n v="15633.58"/>
    <n v="245830.05"/>
  </r>
  <r>
    <s v="W"/>
    <x v="112"/>
    <s v="BRAINERD"/>
    <s v="35.Improve &amp; Expand Passenger Term."/>
    <d v="2011-12-22T00:00:00"/>
    <n v="830411"/>
    <n v="2623.87"/>
    <n v="48334.28"/>
    <n v="881369.15"/>
  </r>
  <r>
    <s v="W"/>
    <x v="112"/>
    <s v="BRAINERD"/>
    <s v="35.Improve &amp; Expand Passenger Term."/>
    <d v="2012-03-15T00:00:00"/>
    <n v="290286"/>
    <n v="2157.58"/>
    <n v="19244.27"/>
    <n v="311687.85000000003"/>
  </r>
  <r>
    <s v="W"/>
    <x v="112"/>
    <s v="BRAINERD"/>
    <s v="35.Improve &amp; Expand Passenger Term."/>
    <d v="2012-03-27T00:00:00"/>
    <n v="130616"/>
    <n v="1039.6099999999999"/>
    <n v="8708.49"/>
    <n v="140364.09999999998"/>
  </r>
  <r>
    <s v="W"/>
    <x v="112"/>
    <s v="BRAINERD"/>
    <s v="35.Improve &amp; Expand Passenger Term."/>
    <d v="2012-04-30T00:00:00"/>
    <n v="33768"/>
    <n v="285.39"/>
    <n v="2497.63"/>
    <n v="36551.019999999997"/>
  </r>
  <r>
    <s v="W"/>
    <x v="112"/>
    <s v="BRAINERD"/>
    <s v="35.Improve &amp; Expand Passenger Term."/>
    <d v="2012-05-18T00:00:00"/>
    <n v="25574"/>
    <n v="159.44"/>
    <n v="1627.36"/>
    <n v="27360.799999999999"/>
  </r>
  <r>
    <s v="W"/>
    <x v="112"/>
    <s v="BRAINERD"/>
    <s v="35.Improve &amp; Expand Passenger Term."/>
    <d v="2012-06-29T00:00:00"/>
    <n v="27040"/>
    <n v="247.19"/>
    <n v="1858.81"/>
    <n v="29146"/>
  </r>
  <r>
    <s v="W"/>
    <x v="112"/>
    <s v="BRAINERD"/>
    <s v="35.Improve &amp; Expand Passenger Term."/>
    <d v="2012-07-16T00:00:00"/>
    <n v="9774"/>
    <n v="88.01"/>
    <n v="2923.58"/>
    <n v="12785.59"/>
  </r>
  <r>
    <s v="W"/>
    <x v="112"/>
    <s v="BRAINERD"/>
    <s v="35.Improve &amp; Expand Passenger Term."/>
    <d v="2012-08-27T00:00:00"/>
    <n v="155361"/>
    <n v="1643.09"/>
    <n v="10906.38"/>
    <n v="167910.47"/>
  </r>
  <r>
    <s v="W"/>
    <x v="112"/>
    <s v="BRAINERD"/>
    <s v="35.Improve &amp; Expand Passenger Term."/>
    <d v="2013-04-01T00:00:00"/>
    <n v="50000"/>
    <n v="0"/>
    <n v="27320.92"/>
    <n v="77320.92"/>
  </r>
  <r>
    <s v="W"/>
    <x v="112"/>
    <s v="BRAINERD"/>
    <s v="35.Improve &amp; Expand Passenger Term."/>
    <d v="2013-04-01T00:00:00"/>
    <n v="98337"/>
    <n v="0"/>
    <n v="0"/>
    <n v="98337"/>
  </r>
  <r>
    <s v="W"/>
    <x v="112"/>
    <s v="BRAINERD"/>
    <s v="35.Improve &amp; Expand Passenger Term."/>
    <d v="2013-05-08T00:00:00"/>
    <n v="0"/>
    <n v="20420.060000000001"/>
    <n v="0"/>
    <n v="20420.060000000001"/>
  </r>
  <r>
    <s v="W"/>
    <x v="112"/>
    <s v="BRAINERD"/>
    <s v="34.Extend Runway 16/34"/>
    <d v="2010-09-23T00:00:00"/>
    <n v="83685"/>
    <n v="10167.379999999999"/>
    <n v="8763.42"/>
    <n v="102615.8"/>
  </r>
  <r>
    <s v="W"/>
    <x v="112"/>
    <s v="BRAINERD"/>
    <s v="34.Extend Runway 16/34"/>
    <d v="2010-10-22T00:00:00"/>
    <n v="505997"/>
    <n v="43112.02"/>
    <n v="45108.23"/>
    <n v="594217.25"/>
  </r>
  <r>
    <s v="W"/>
    <x v="112"/>
    <s v="BRAINERD"/>
    <s v="34.Extend Runway 16/34"/>
    <d v="2010-11-18T00:00:00"/>
    <n v="502388"/>
    <n v="83558.33"/>
    <n v="62251.88"/>
    <n v="648198.21"/>
  </r>
  <r>
    <s v="W"/>
    <x v="112"/>
    <s v="BRAINERD"/>
    <s v="34.Extend Runway 16/34"/>
    <d v="2011-01-11T00:00:00"/>
    <n v="55982"/>
    <n v="1933.24"/>
    <n v="3775.06"/>
    <n v="61690.299999999996"/>
  </r>
  <r>
    <s v="W"/>
    <x v="112"/>
    <s v="BRAINERD"/>
    <s v="34.Extend Runway 16/34"/>
    <d v="2011-01-25T00:00:00"/>
    <n v="107049"/>
    <n v="26333.74"/>
    <n v="16918.39"/>
    <n v="150301.13"/>
  </r>
  <r>
    <s v="W"/>
    <x v="112"/>
    <s v="BRAINERD"/>
    <s v="34.Extend Runway 16/34"/>
    <d v="2011-03-30T00:00:00"/>
    <n v="5448"/>
    <n v="0"/>
    <n v="209.25"/>
    <n v="5657.25"/>
  </r>
  <r>
    <s v="W"/>
    <x v="112"/>
    <s v="BRAINERD"/>
    <s v="34.Extend Runway 16/34"/>
    <d v="2011-11-16T00:00:00"/>
    <n v="61202"/>
    <n v="7069.29"/>
    <n v="7113.05"/>
    <n v="75384.34"/>
  </r>
  <r>
    <s v="W"/>
    <x v="112"/>
    <s v="BRAINERD"/>
    <s v="34.Extend Runway 16/34"/>
    <d v="2013-02-04T00:00:00"/>
    <n v="14840"/>
    <n v="0"/>
    <n v="435.02"/>
    <n v="15275.02"/>
  </r>
  <r>
    <s v="W"/>
    <x v="112"/>
    <s v="BRAINERD"/>
    <s v="Loader, Scissor Lift, and Radio"/>
    <d v="2011-09-25T00:00:00"/>
    <n v="0"/>
    <n v="57539.06"/>
    <n v="28769.54"/>
    <n v="86308.6"/>
  </r>
  <r>
    <s v="W"/>
    <x v="112"/>
    <s v="BRAINERD"/>
    <s v="36. Abandon Rwy 12/30 &amp; Txwy Configurati"/>
    <d v="2011-12-20T00:00:00"/>
    <n v="34779"/>
    <n v="0"/>
    <n v="1831.73"/>
    <n v="36610.730000000003"/>
  </r>
  <r>
    <s v="W"/>
    <x v="112"/>
    <s v="BRAINERD"/>
    <s v="36. Abandon Rwy 12/30 &amp; Txwy Configurati"/>
    <d v="2012-01-20T00:00:00"/>
    <n v="234533"/>
    <n v="0"/>
    <n v="12344.11"/>
    <n v="246877.11"/>
  </r>
  <r>
    <s v="W"/>
    <x v="112"/>
    <s v="BRAINERD"/>
    <s v="36. Abandon Rwy 12/30 &amp; Txwy Configurati"/>
    <d v="2012-03-27T00:00:00"/>
    <n v="5466"/>
    <n v="0"/>
    <n v="288.14999999999998"/>
    <n v="5754.15"/>
  </r>
  <r>
    <s v="W"/>
    <x v="112"/>
    <s v="BRAINERD"/>
    <s v="36. Abandon Rwy 12/30 &amp; Txwy Configurati"/>
    <d v="2012-05-18T00:00:00"/>
    <n v="2850"/>
    <n v="0"/>
    <n v="150"/>
    <n v="3000"/>
  </r>
  <r>
    <s v="W"/>
    <x v="112"/>
    <s v="BRAINERD"/>
    <s v="36. Abandon Rwy 12/30 &amp; Txwy Configurati"/>
    <d v="2012-09-24T00:00:00"/>
    <n v="4320"/>
    <n v="0"/>
    <n v="226.7"/>
    <n v="4546.7"/>
  </r>
  <r>
    <s v="W"/>
    <x v="112"/>
    <s v="BRAINERD"/>
    <s v="36. Abandon Rwy 12/30 &amp; Txwy Configurati"/>
    <d v="2012-11-07T00:00:00"/>
    <n v="1998"/>
    <n v="0"/>
    <n v="105.65"/>
    <n v="2103.65"/>
  </r>
  <r>
    <s v="W"/>
    <x v="112"/>
    <s v="BRAINERD"/>
    <s v="36. Abandon Rwy 12/30 &amp; Txwy Configurati"/>
    <d v="2012-12-14T00:00:00"/>
    <n v="1016"/>
    <n v="0"/>
    <n v="52.75"/>
    <n v="1068.75"/>
  </r>
  <r>
    <s v="W"/>
    <x v="112"/>
    <s v="BRAINERD"/>
    <s v="36. Abandon Rwy 12/30 &amp; Txwy Configurati"/>
    <d v="2013-12-06T00:00:00"/>
    <n v="16917"/>
    <n v="0"/>
    <n v="891.61"/>
    <n v="17808.61"/>
  </r>
  <r>
    <s v="W"/>
    <x v="112"/>
    <s v="BRAINERD"/>
    <s v="Floor Scrubber and Vacuum"/>
    <d v="2012-03-30T00:00:00"/>
    <n v="0"/>
    <n v="9006.82"/>
    <n v="4503.41"/>
    <n v="13510.23"/>
  </r>
  <r>
    <s v="W"/>
    <x v="112"/>
    <s v="BRAINERD"/>
    <s v="37. Abandon Rwy 12/30 &amp; Txwy - Phase II"/>
    <d v="2012-10-17T00:00:00"/>
    <n v="283427"/>
    <n v="0"/>
    <n v="14962.99"/>
    <n v="298389.99"/>
  </r>
  <r>
    <s v="W"/>
    <x v="112"/>
    <s v="BRAINERD"/>
    <s v="37. Abandon Rwy 12/30 &amp; Txwy - Phase II"/>
    <d v="2012-11-14T00:00:00"/>
    <n v="440760"/>
    <n v="0"/>
    <n v="23198.6"/>
    <n v="463958.6"/>
  </r>
  <r>
    <s v="W"/>
    <x v="112"/>
    <s v="BRAINERD"/>
    <s v="37. Abandon Rwy 12/30 &amp; Txwy - Phase II"/>
    <d v="2012-12-14T00:00:00"/>
    <n v="77546"/>
    <n v="0"/>
    <n v="4080.66"/>
    <n v="81626.66"/>
  </r>
  <r>
    <s v="W"/>
    <x v="112"/>
    <s v="BRAINERD"/>
    <s v="37. Abandon Rwy 12/30 &amp; Txwy - Phase II"/>
    <d v="2013-01-22T00:00:00"/>
    <n v="23315"/>
    <n v="0"/>
    <n v="1227.47"/>
    <n v="24542.47"/>
  </r>
  <r>
    <s v="W"/>
    <x v="112"/>
    <s v="BRAINERD"/>
    <s v="37. Abandon Rwy 12/30 &amp; Txwy - Phase II"/>
    <d v="2013-02-12T00:00:00"/>
    <n v="19441"/>
    <n v="0"/>
    <n v="1485.46"/>
    <n v="20926.46"/>
  </r>
  <r>
    <s v="W"/>
    <x v="112"/>
    <s v="BRAINERD"/>
    <s v="37. Abandon Rwy 12/30 &amp; Txwy - Phase II"/>
    <d v="2014-01-28T00:00:00"/>
    <n v="42854"/>
    <n v="0"/>
    <n v="1748.74"/>
    <n v="44602.74"/>
  </r>
  <r>
    <s v="W"/>
    <x v="112"/>
    <s v="BRAINERD"/>
    <s v="Fuel System Spill Containment Upgrade"/>
    <d v="2012-11-09T00:00:00"/>
    <n v="0"/>
    <n v="4512"/>
    <n v="1933.74"/>
    <n v="6445.74"/>
  </r>
  <r>
    <s v="W"/>
    <x v="112"/>
    <s v="BRAINERD"/>
    <s v="Pavement Crack Sealing"/>
    <d v="2013-09-04T00:00:00"/>
    <n v="0"/>
    <n v="5035.22"/>
    <n v="2157.9499999999998"/>
    <n v="7193.17"/>
  </r>
  <r>
    <s v="W"/>
    <x v="112"/>
    <s v="BRAINERD"/>
    <s v="Pavement Crack Sealing"/>
    <d v="2013-12-10T00:00:00"/>
    <n v="0"/>
    <n v="55864.6"/>
    <n v="23941.97"/>
    <n v="79806.570000000007"/>
  </r>
  <r>
    <s v="W"/>
    <x v="112"/>
    <s v="BRAINERD"/>
    <s v="SEAL COAT"/>
    <d v="1954-03-15T00:00:00"/>
    <n v="4860.71"/>
    <n v="4860.71"/>
    <n v="0"/>
    <n v="9721.42"/>
  </r>
  <r>
    <s v="W"/>
    <x v="112"/>
    <s v="BRAINERD"/>
    <s v="Fuel System Improvements-Sky West Rqmnts"/>
    <d v="2014-01-24T00:00:00"/>
    <n v="0"/>
    <n v="9655.1"/>
    <n v="9655.08"/>
    <n v="19310.18"/>
  </r>
  <r>
    <s v="W"/>
    <x v="112"/>
    <s v="BRAINERD"/>
    <s v="38. Acquire SRE"/>
    <d v="2014-03-04T00:00:00"/>
    <n v="370845"/>
    <n v="0"/>
    <n v="42839"/>
    <n v="413684"/>
  </r>
  <r>
    <s v="W"/>
    <x v="112"/>
    <s v="BRAINERD"/>
    <s v="38. Acquire SRE"/>
    <d v="2014-05-14T00:00:00"/>
    <n v="14700"/>
    <n v="0"/>
    <n v="0"/>
    <n v="14700"/>
  </r>
  <r>
    <s v="W"/>
    <x v="112"/>
    <s v="BRAINERD"/>
    <s v="Emergency Septic Repair &amp; Emergency Runway 5/23 Regulator Repair"/>
    <d v="2014-09-05T00:00:00"/>
    <n v="0"/>
    <n v="25019.13"/>
    <n v="6254.78"/>
    <n v="31273.91"/>
  </r>
  <r>
    <s v="W"/>
    <x v="112"/>
    <s v="BRAINERD"/>
    <s v="Crack Seal; WHA; SRE-Blower; Mu-Meter Friction Tester"/>
    <d v="2014-12-03T00:00:00"/>
    <n v="78560"/>
    <n v="3679.18"/>
    <n v="3061.82"/>
    <n v="85301"/>
  </r>
  <r>
    <s v="W"/>
    <x v="112"/>
    <s v="BRAINERD"/>
    <s v="Crack Seal; WHA; SRE-Blower; Mu-Meter Friction Tester"/>
    <d v="2015-01-05T00:00:00"/>
    <n v="546811"/>
    <n v="15077.81"/>
    <n v="16701.63"/>
    <n v="578590.44000000006"/>
  </r>
  <r>
    <s v="W"/>
    <x v="112"/>
    <s v="BRAINERD"/>
    <s v="Crack Seal; WHA; SRE-Blower; Mu-Meter Friction Tester"/>
    <d v="2016-08-08T00:00:00"/>
    <n v="66653"/>
    <n v="1066"/>
    <n v="0"/>
    <n v="67719"/>
  </r>
  <r>
    <s v="W"/>
    <x v="112"/>
    <s v="BRAINERD"/>
    <s v="Pickup Truck, Mower, and Accessories"/>
    <d v="2015-02-11T00:00:00"/>
    <n v="0"/>
    <n v="25612.34"/>
    <n v="6403.08"/>
    <n v="32015.42"/>
  </r>
  <r>
    <s v="W"/>
    <x v="112"/>
    <s v="BRAINERD"/>
    <s v="Pickup Truck, Mower, and Accessories"/>
    <d v="2015-05-27T00:00:00"/>
    <n v="0"/>
    <n v="50422.400000000001"/>
    <n v="10512.04"/>
    <n v="60934.44"/>
  </r>
  <r>
    <s v="W"/>
    <x v="112"/>
    <s v="BRAINERD"/>
    <s v="Environmental &amp; Feasibility Studies &amp; Conduct Master Plan / ALP"/>
    <d v="2015-12-07T00:00:00"/>
    <n v="189170"/>
    <n v="4978.2"/>
    <n v="4979.92"/>
    <n v="199128.12000000002"/>
  </r>
  <r>
    <s v="W"/>
    <x v="112"/>
    <s v="BRAINERD"/>
    <s v="Environmental &amp; Feasibility Studies &amp; Conduct Master Plan / ALP"/>
    <d v="2015-12-21T00:00:00"/>
    <n v="88770"/>
    <n v="2336.04"/>
    <n v="2335.38"/>
    <n v="93441.42"/>
  </r>
  <r>
    <s v="W"/>
    <x v="112"/>
    <s v="BRAINERD"/>
    <s v="Environmental &amp; Feasibility Studies &amp; Conduct Master Plan / ALP"/>
    <d v="2016-02-04T00:00:00"/>
    <n v="26660"/>
    <n v="701.58"/>
    <n v="701.7"/>
    <n v="28063.280000000002"/>
  </r>
  <r>
    <s v="W"/>
    <x v="112"/>
    <s v="BRAINERD"/>
    <s v="Environmental &amp; Feasibility Studies &amp; Conduct Master Plan / ALP"/>
    <d v="2016-03-14T00:00:00"/>
    <n v="14303"/>
    <n v="376.4"/>
    <n v="376.33"/>
    <n v="15055.73"/>
  </r>
  <r>
    <s v="W"/>
    <x v="112"/>
    <s v="BRAINERD"/>
    <s v="Environmental &amp; Feasibility Studies &amp; Conduct Master Plan / ALP"/>
    <d v="2016-04-01T00:00:00"/>
    <n v="9339"/>
    <n v="245.76"/>
    <n v="245.57"/>
    <n v="9830.33"/>
  </r>
  <r>
    <s v="W"/>
    <x v="112"/>
    <s v="BRAINERD"/>
    <s v="Environmental &amp; Feasibility Studies &amp; Conduct Master Plan / ALP"/>
    <d v="2016-06-03T00:00:00"/>
    <n v="13695"/>
    <n v="360.39"/>
    <n v="360.29"/>
    <n v="14415.68"/>
  </r>
  <r>
    <s v="W"/>
    <x v="112"/>
    <s v="BRAINERD"/>
    <s v="Environmental &amp; Feasibility Studies &amp; Conduct Master Plan / ALP"/>
    <d v="2016-06-03T00:00:00"/>
    <n v="9902"/>
    <n v="260.58"/>
    <n v="260.83999999999997"/>
    <n v="10423.42"/>
  </r>
  <r>
    <s v="W"/>
    <x v="112"/>
    <s v="BRAINERD"/>
    <s v="Environmental &amp; Feasibility Studies &amp; Conduct Master Plan / ALP"/>
    <d v="2016-07-12T00:00:00"/>
    <n v="21504"/>
    <n v="565.91"/>
    <n v="566.30999999999995"/>
    <n v="22636.22"/>
  </r>
  <r>
    <s v="W"/>
    <x v="112"/>
    <s v="BRAINERD"/>
    <s v="Environmental &amp; Feasibility Studies &amp; Conduct Master Plan / ALP"/>
    <d v="2016-08-26T00:00:00"/>
    <n v="21172"/>
    <n v="557.15"/>
    <n v="556.98"/>
    <n v="22286.13"/>
  </r>
  <r>
    <s v="W"/>
    <x v="112"/>
    <s v="BRAINERD"/>
    <s v="Environmental &amp; Feasibility Studies &amp; Conduct Master Plan / ALP"/>
    <d v="2016-09-20T00:00:00"/>
    <n v="18996"/>
    <n v="499.89"/>
    <n v="499.47"/>
    <n v="19995.36"/>
  </r>
  <r>
    <s v="W"/>
    <x v="112"/>
    <s v="BRAINERD"/>
    <s v="Environmental &amp; Feasibility Studies &amp; Conduct Master Plan / ALP"/>
    <d v="2016-11-21T00:00:00"/>
    <n v="10719"/>
    <n v="282.10000000000002"/>
    <n v="282.83999999999997"/>
    <n v="11283.94"/>
  </r>
  <r>
    <s v="W"/>
    <x v="112"/>
    <s v="BRAINERD"/>
    <s v="Environmental &amp; Feasibility Studies &amp; Conduct Master Plan / ALP"/>
    <d v="2016-12-08T00:00:00"/>
    <n v="7963"/>
    <n v="209.55"/>
    <n v="209.5"/>
    <n v="8382.0499999999993"/>
  </r>
  <r>
    <s v="W"/>
    <x v="112"/>
    <s v="BRAINERD"/>
    <s v="Environmental &amp; Feasibility Studies &amp; Conduct Master Plan / ALP"/>
    <d v="2017-01-09T00:00:00"/>
    <n v="11370"/>
    <n v="299.19"/>
    <n v="298.67"/>
    <n v="11967.86"/>
  </r>
  <r>
    <s v="W"/>
    <x v="112"/>
    <s v="BRAINERD"/>
    <s v="Environmental &amp; Feasibility Studies &amp; Conduct Master Plan / ALP"/>
    <d v="2017-02-09T00:00:00"/>
    <n v="27457"/>
    <n v="722.57"/>
    <n v="723.12"/>
    <n v="28902.69"/>
  </r>
  <r>
    <s v="W"/>
    <x v="112"/>
    <s v="BRAINERD"/>
    <s v="Environmental &amp; Feasibility Studies &amp; Conduct Master Plan / ALP"/>
    <d v="2017-03-09T00:00:00"/>
    <n v="4518"/>
    <n v="118.89"/>
    <n v="118.68"/>
    <n v="4755.5700000000006"/>
  </r>
  <r>
    <s v="W"/>
    <x v="112"/>
    <s v="BRAINERD"/>
    <s v="Environmental &amp; Feasibility Studies &amp; Conduct Master Plan / ALP"/>
    <d v="2017-03-24T00:00:00"/>
    <n v="6761"/>
    <n v="177.92"/>
    <n v="178.01"/>
    <n v="7116.93"/>
  </r>
  <r>
    <s v="W"/>
    <x v="112"/>
    <s v="BRAINERD"/>
    <s v="Environmental &amp; Feasibility Studies &amp; Conduct Master Plan / ALP"/>
    <d v="2017-04-10T00:00:00"/>
    <n v="7973"/>
    <n v="209.81"/>
    <n v="209.41"/>
    <n v="8392.2200000000012"/>
  </r>
  <r>
    <s v="W"/>
    <x v="112"/>
    <s v="BRAINERD"/>
    <s v="Environmental &amp; Feasibility Studies &amp; Conduct Master Plan / ALP"/>
    <d v="2017-05-25T00:00:00"/>
    <n v="4260"/>
    <n v="112.1"/>
    <n v="112.15"/>
    <n v="4484.25"/>
  </r>
  <r>
    <s v="W"/>
    <x v="112"/>
    <s v="BRAINERD"/>
    <s v="Environmental &amp; Feasibility Studies &amp; Conduct Master Plan / ALP"/>
    <d v="2017-06-14T00:00:00"/>
    <n v="4040"/>
    <n v="106.31"/>
    <n v="106.09"/>
    <n v="4252.4000000000005"/>
  </r>
  <r>
    <s v="W"/>
    <x v="112"/>
    <s v="BRAINERD"/>
    <s v="Environmental &amp; Feasibility Studies &amp; Conduct Master Plan / ALP"/>
    <d v="2017-08-15T00:00:00"/>
    <n v="13765"/>
    <n v="362.24"/>
    <n v="362.36"/>
    <n v="14489.6"/>
  </r>
  <r>
    <s v="W"/>
    <x v="112"/>
    <s v="BRAINERD"/>
    <s v="Environmental &amp; Feasibility Studies &amp; Conduct Master Plan / ALP"/>
    <d v="2017-09-21T00:00:00"/>
    <n v="6588"/>
    <n v="173.37"/>
    <n v="173.1"/>
    <n v="6934.47"/>
  </r>
  <r>
    <s v="W"/>
    <x v="112"/>
    <s v="BRAINERD"/>
    <s v="Environmental &amp; Feasibility Studies &amp; Conduct Master Plan / ALP"/>
    <d v="2017-11-20T00:00:00"/>
    <n v="20859"/>
    <n v="632.07000000000005"/>
    <n v="632.94000000000005"/>
    <n v="22124.01"/>
  </r>
  <r>
    <s v="W"/>
    <x v="112"/>
    <s v="BRAINERD"/>
    <s v="Environmental &amp; Feasibility Studies &amp; Conduct Master Plan / ALP"/>
    <d v="2019-08-05T00:00:00"/>
    <n v="57037"/>
    <n v="1417.83"/>
    <n v="1417.45"/>
    <n v="59872.28"/>
  </r>
  <r>
    <s v="W"/>
    <x v="112"/>
    <s v="BRAINERD"/>
    <s v="Fire Suppression &amp; Sewer Improvements; Design of Pavement Rehab"/>
    <d v="2016-10-27T00:00:00"/>
    <n v="172910"/>
    <n v="12307.65"/>
    <n v="55443.42"/>
    <n v="240661.07"/>
  </r>
  <r>
    <s v="W"/>
    <x v="112"/>
    <s v="BRAINERD"/>
    <s v="Fire Suppression &amp; Sewer Improvements; Design of Pavement Rehab"/>
    <d v="2016-12-22T00:00:00"/>
    <n v="617239"/>
    <n v="37623.49"/>
    <n v="182370.22"/>
    <n v="837232.71"/>
  </r>
  <r>
    <s v="W"/>
    <x v="112"/>
    <s v="BRAINERD"/>
    <s v="Fire Suppression &amp; Sewer Improvements; Design of Pavement Rehab"/>
    <d v="2017-01-09T00:00:00"/>
    <n v="129351"/>
    <n v="13850.9"/>
    <n v="70827.12"/>
    <n v="214029.02"/>
  </r>
  <r>
    <s v="W"/>
    <x v="112"/>
    <s v="BRAINERD"/>
    <s v="Fire Suppression &amp; Sewer Improvements; Design of Pavement Rehab"/>
    <d v="2017-02-09T00:00:00"/>
    <n v="33461"/>
    <n v="6302.1"/>
    <n v="10976.64"/>
    <n v="50739.74"/>
  </r>
  <r>
    <s v="W"/>
    <x v="112"/>
    <s v="BRAINERD"/>
    <s v="Fire Suppression &amp; Sewer Improvements; Design of Pavement Rehab"/>
    <d v="2017-03-09T00:00:00"/>
    <n v="9660"/>
    <n v="2758.22"/>
    <n v="3227.79"/>
    <n v="15646.009999999998"/>
  </r>
  <r>
    <s v="W"/>
    <x v="112"/>
    <s v="BRAINERD"/>
    <s v="Fire Suppression &amp; Sewer Improvements; Design of Pavement Rehab"/>
    <d v="2017-03-24T00:00:00"/>
    <n v="7518"/>
    <n v="7082.42"/>
    <n v="2824.89"/>
    <n v="17425.310000000001"/>
  </r>
  <r>
    <s v="W"/>
    <x v="112"/>
    <s v="BRAINERD"/>
    <s v="Fire Suppression &amp; Sewer Improvements; Design of Pavement Rehab"/>
    <d v="2017-04-21T00:00:00"/>
    <n v="9510"/>
    <n v="10525.46"/>
    <n v="3672.2"/>
    <n v="23707.66"/>
  </r>
  <r>
    <s v="W"/>
    <x v="112"/>
    <s v="BRAINERD"/>
    <s v="Fire Suppression &amp; Sewer Improvements; Design of Pavement Rehab"/>
    <d v="2017-05-25T00:00:00"/>
    <n v="6286"/>
    <n v="9235.51"/>
    <n v="2570.4899999999998"/>
    <n v="18092"/>
  </r>
  <r>
    <s v="W"/>
    <x v="112"/>
    <s v="BRAINERD"/>
    <s v="Fire Suppression &amp; Sewer Improvements; Design of Pavement Rehab"/>
    <d v="2017-06-14T00:00:00"/>
    <n v="9429"/>
    <n v="13853.27"/>
    <n v="3855.73"/>
    <n v="27138"/>
  </r>
  <r>
    <s v="W"/>
    <x v="112"/>
    <s v="BRAINERD"/>
    <s v="Fire Suppression &amp; Sewer Improvements; Design of Pavement Rehab"/>
    <d v="2017-08-15T00:00:00"/>
    <n v="27500"/>
    <n v="40405.370000000003"/>
    <n v="11247.12"/>
    <n v="79152.489999999991"/>
  </r>
  <r>
    <s v="W"/>
    <x v="112"/>
    <s v="BRAINERD"/>
    <s v="Fire Suppression &amp; Sewer Improvements; Design of Pavement Rehab"/>
    <d v="2017-09-21T00:00:00"/>
    <n v="3928"/>
    <n v="5772.2"/>
    <n v="1607.31"/>
    <n v="11307.51"/>
  </r>
  <r>
    <s v="W"/>
    <x v="112"/>
    <s v="BRAINERD"/>
    <s v="Fire Suppression &amp; Sewer Improvements; Design of Pavement Rehab"/>
    <d v="2017-11-08T00:00:00"/>
    <n v="10564"/>
    <n v="11694.61"/>
    <n v="9354.4699999999993"/>
    <n v="31613.08"/>
  </r>
  <r>
    <s v="W"/>
    <x v="112"/>
    <s v="BRAINERD"/>
    <s v="Fire Suppression &amp; Sewer Improvements; Design of Pavement Rehab"/>
    <d v="2017-11-20T00:00:00"/>
    <n v="90861"/>
    <n v="8287.48"/>
    <n v="15840.64"/>
    <n v="114989.12"/>
  </r>
  <r>
    <s v="W"/>
    <x v="112"/>
    <s v="BRAINERD"/>
    <s v="Fire Suppression &amp; Sewer Improvements; Design of Pavement Rehab"/>
    <d v="2018-11-20T00:00:00"/>
    <n v="119470"/>
    <n v="601.32000000000005"/>
    <n v="15681.13"/>
    <n v="135752.45000000001"/>
  </r>
  <r>
    <s v="W"/>
    <x v="112"/>
    <s v="BRAINERD"/>
    <s v="Taxilane Rehabilitation and Crack Sealing - Tri-City Paving"/>
    <d v="1899-12-30T00:00:00"/>
    <n v="17170"/>
    <n v="8390.49"/>
    <n v="5504.76"/>
    <n v="31065.25"/>
  </r>
  <r>
    <s v="W"/>
    <x v="112"/>
    <s v="BRAINERD"/>
    <s v="Taxilane Rehabilitation and Crack Sealing - Tri-City Paving"/>
    <d v="2017-11-20T00:00:00"/>
    <n v="90069"/>
    <n v="22478.77"/>
    <n v="19647.099999999999"/>
    <n v="132194.87"/>
  </r>
  <r>
    <s v="W"/>
    <x v="112"/>
    <s v="BRAINERD"/>
    <s v="Taxilane Rehabilitation and Crack Sealing - Tri-City Paving"/>
    <d v="2018-01-16T00:00:00"/>
    <n v="277101"/>
    <n v="184383.53"/>
    <n v="109817.54"/>
    <n v="571302.07000000007"/>
  </r>
  <r>
    <s v="W"/>
    <x v="112"/>
    <s v="BRAINERD"/>
    <s v="Taxilane Rehabilitation and Crack Sealing - Tri-City Paving"/>
    <d v="2018-06-29T00:00:00"/>
    <n v="1"/>
    <n v="0.49"/>
    <n v="0.4"/>
    <n v="1.8900000000000001"/>
  </r>
  <r>
    <s v="W"/>
    <x v="112"/>
    <s v="BRAINERD"/>
    <s v="Taxilane Rehabilitation and Crack Sealing - Tri-City Paving"/>
    <d v="2018-06-29T00:00:00"/>
    <n v="-1"/>
    <n v="-0.49"/>
    <n v="-0.4"/>
    <n v="-1.8900000000000001"/>
  </r>
  <r>
    <s v="W"/>
    <x v="112"/>
    <s v="BRAINERD"/>
    <s v="A/D Building Site Prep - Eagle Construction"/>
    <d v="1899-12-30T00:00:00"/>
    <n v="22527"/>
    <n v="1251.5"/>
    <n v="1251.5"/>
    <n v="25030"/>
  </r>
  <r>
    <s v="W"/>
    <x v="112"/>
    <s v="BRAINERD"/>
    <s v="A/D Building Site Prep - Eagle Construction"/>
    <d v="2017-11-20T00:00:00"/>
    <n v="55489"/>
    <n v="3082.75"/>
    <n v="3083.25"/>
    <n v="61655"/>
  </r>
  <r>
    <s v="W"/>
    <x v="112"/>
    <s v="BRAINERD"/>
    <s v="A/D Building Site Prep - Eagle Construction"/>
    <d v="2018-01-16T00:00:00"/>
    <n v="36936"/>
    <n v="2052"/>
    <n v="2052"/>
    <n v="41040"/>
  </r>
  <r>
    <s v="W"/>
    <x v="112"/>
    <s v="BRAINERD"/>
    <s v="A/D Building Site Prep - Eagle Construction"/>
    <d v="2018-04-10T00:00:00"/>
    <n v="201737"/>
    <n v="11207.63"/>
    <n v="11207.87"/>
    <n v="224152.5"/>
  </r>
  <r>
    <s v="W"/>
    <x v="112"/>
    <s v="BRAINERD"/>
    <s v="A/D Building Site Prep - Eagle Construction"/>
    <d v="2018-07-12T00:00:00"/>
    <n v="86612"/>
    <n v="4811.74"/>
    <n v="4811.26"/>
    <n v="96235"/>
  </r>
  <r>
    <s v="W"/>
    <x v="112"/>
    <s v="BRAINERD"/>
    <s v="A/D Building Site Prep - Eagle Construction"/>
    <d v="2018-07-12T00:00:00"/>
    <n v="47239"/>
    <n v="2624.38"/>
    <n v="2624.12"/>
    <n v="52487.5"/>
  </r>
  <r>
    <s v="W"/>
    <x v="112"/>
    <s v="BRAINERD"/>
    <s v="Taxilane Rehabilitation and Crack Sealing; Design A/D Building Reconstruction"/>
    <d v="2017-09-21T00:00:00"/>
    <n v="77631"/>
    <n v="0"/>
    <n v="11962.69"/>
    <n v="89593.69"/>
  </r>
  <r>
    <s v="W"/>
    <x v="112"/>
    <s v="BRAINERD"/>
    <s v="Taxilane Rehabilitation and Crack Sealing; Design A/D Building Reconstruction"/>
    <d v="2017-11-20T00:00:00"/>
    <n v="168601"/>
    <n v="33959.69"/>
    <n v="17826.21"/>
    <n v="220386.9"/>
  </r>
  <r>
    <s v="W"/>
    <x v="112"/>
    <s v="BRAINERD"/>
    <s v="Taxilane Rehabilitation and Crack Sealing; Design A/D Building Reconstruction"/>
    <d v="2018-01-16T00:00:00"/>
    <n v="46628"/>
    <n v="22670.21"/>
    <n v="12854.51"/>
    <n v="82152.719999999987"/>
  </r>
  <r>
    <s v="W"/>
    <x v="112"/>
    <s v="BRAINERD"/>
    <s v="Taxilane Rehabilitation and Crack Sealing; Design A/D Building Reconstruction"/>
    <d v="2018-01-16T00:00:00"/>
    <n v="345503"/>
    <n v="200032.62"/>
    <n v="119657.18"/>
    <n v="665192.80000000005"/>
  </r>
  <r>
    <s v="W"/>
    <x v="112"/>
    <s v="BRAINERD"/>
    <s v="Taxilane Rehabilitation and Crack Sealing; Design A/D Building Reconstruction"/>
    <d v="2018-02-01T00:00:00"/>
    <n v="39431"/>
    <n v="8883.82"/>
    <n v="5611.17"/>
    <n v="53925.99"/>
  </r>
  <r>
    <s v="W"/>
    <x v="112"/>
    <s v="BRAINERD"/>
    <s v="Taxilane Rehabilitation and Crack Sealing; Design A/D Building Reconstruction"/>
    <d v="2018-03-06T00:00:00"/>
    <n v="11989"/>
    <n v="4012.68"/>
    <n v="2376.66"/>
    <n v="18378.34"/>
  </r>
  <r>
    <s v="W"/>
    <x v="112"/>
    <s v="BRAINERD"/>
    <s v="Taxilane Rehabilitation and Crack Sealing; Design A/D Building Reconstruction"/>
    <d v="2018-04-10T00:00:00"/>
    <n v="211858"/>
    <n v="13108.56"/>
    <n v="12454.47"/>
    <n v="237421.03"/>
  </r>
  <r>
    <s v="W"/>
    <x v="112"/>
    <s v="BRAINERD"/>
    <s v="Taxilane Rehabilitation and Crack Sealing; Design A/D Building Reconstruction"/>
    <d v="2018-05-24T00:00:00"/>
    <n v="126464"/>
    <n v="10372.379999999999"/>
    <n v="8736.08"/>
    <n v="145572.46"/>
  </r>
  <r>
    <s v="W"/>
    <x v="112"/>
    <s v="BRAINERD"/>
    <s v="Taxilane Rehabilitation and Crack Sealing; Design A/D Building Reconstruction"/>
    <d v="2018-07-12T00:00:00"/>
    <n v="23929"/>
    <n v="2668.04"/>
    <n v="2013.72"/>
    <n v="28610.760000000002"/>
  </r>
  <r>
    <s v="W"/>
    <x v="112"/>
    <s v="BRAINERD"/>
    <s v="Taxilane Rehabilitation and Crack Sealing; Design A/D Building Reconstruction"/>
    <d v="2018-07-12T00:00:00"/>
    <n v="1"/>
    <n v="0.49"/>
    <n v="0.4"/>
    <n v="1.8900000000000001"/>
  </r>
  <r>
    <s v="W"/>
    <x v="112"/>
    <s v="BRAINERD"/>
    <s v="Taxilane Rehabilitation and Crack Sealing; Design A/D Building Reconstruction"/>
    <d v="2018-07-12T00:00:00"/>
    <n v="0"/>
    <n v="0"/>
    <n v="1"/>
    <n v="1"/>
  </r>
  <r>
    <s v="W"/>
    <x v="112"/>
    <s v="BRAINERD"/>
    <s v="Taxilane Rehabilitation and Crack Sealing; Design A/D Building Reconstruction"/>
    <d v="2018-07-12T00:00:00"/>
    <n v="-1"/>
    <n v="-0.49"/>
    <n v="-1.4"/>
    <n v="-2.8899999999999997"/>
  </r>
  <r>
    <s v="W"/>
    <x v="112"/>
    <s v="BRAINERD"/>
    <s v="Taxilane Rehabilitation and Crack Sealing; Design A/D Building Reconstruction"/>
    <d v="2018-07-12T00:00:00"/>
    <n v="47239"/>
    <n v="2624.38"/>
    <n v="2624.12"/>
    <n v="52487.5"/>
  </r>
  <r>
    <s v="W"/>
    <x v="112"/>
    <s v="BRAINERD"/>
    <s v="Taxilane Rehabilitation and Crack Sealing; Design A/D Building Reconstruction"/>
    <d v="2018-07-31T00:00:00"/>
    <n v="40422"/>
    <n v="5239.3900000000003"/>
    <n v="3930.09"/>
    <n v="49591.479999999996"/>
  </r>
  <r>
    <s v="W"/>
    <x v="112"/>
    <s v="BRAINERD"/>
    <s v="Taxilane Rehabilitation and Crack Sealing; Design A/D Building Reconstruction"/>
    <d v="2019-05-17T00:00:00"/>
    <n v="116743"/>
    <n v="37523.620000000003"/>
    <n v="26818.07"/>
    <n v="181084.69"/>
  </r>
  <r>
    <s v="W"/>
    <x v="112"/>
    <s v="BRAINERD"/>
    <s v="A/D Terminal Bldg Expansion; Taxiway &quot;D&quot; Extension (EA); Acquire SRE"/>
    <d v="2018-11-08T00:00:00"/>
    <n v="55215"/>
    <n v="14038.13"/>
    <n v="15826.44"/>
    <n v="85079.57"/>
  </r>
  <r>
    <s v="W"/>
    <x v="112"/>
    <s v="BRAINERD"/>
    <s v="A/D Terminal Bldg Expansion; Taxiway &quot;D&quot; Extension (EA); Acquire SRE"/>
    <d v="2018-12-05T00:00:00"/>
    <n v="123253"/>
    <n v="31335.68"/>
    <n v="35324.519999999997"/>
    <n v="189913.19999999998"/>
  </r>
  <r>
    <s v="W"/>
    <x v="112"/>
    <s v="BRAINERD"/>
    <s v="A/D Terminal Bldg Expansion; Taxiway &quot;D&quot; Extension (EA); Acquire SRE"/>
    <d v="2019-01-24T00:00:00"/>
    <n v="14177"/>
    <n v="3604.24"/>
    <n v="4062.65"/>
    <n v="21843.89"/>
  </r>
  <r>
    <s v="W"/>
    <x v="112"/>
    <s v="BRAINERD"/>
    <s v="A/D Terminal Bldg Expansion; Taxiway &quot;D&quot; Extension (EA); Acquire SRE"/>
    <d v="2019-03-15T00:00:00"/>
    <n v="309833"/>
    <n v="78771.25"/>
    <n v="88797.2"/>
    <n v="477401.45"/>
  </r>
  <r>
    <s v="W"/>
    <x v="112"/>
    <s v="BRAINERD"/>
    <s v="A/D Terminal Bldg Expansion; Taxiway &quot;D&quot; Extension (EA); Acquire SRE"/>
    <d v="2019-03-15T00:00:00"/>
    <n v="409060"/>
    <n v="103998.18"/>
    <n v="117233.86"/>
    <n v="630292.04"/>
  </r>
  <r>
    <s v="W"/>
    <x v="112"/>
    <s v="BRAINERD"/>
    <s v="A/D Terminal Bldg Expansion; Taxiway &quot;D&quot; Extension (EA); Acquire SRE"/>
    <d v="2019-06-25T00:00:00"/>
    <n v="206189"/>
    <n v="52420.72"/>
    <n v="59091.61"/>
    <n v="317701.33"/>
  </r>
  <r>
    <s v="W"/>
    <x v="112"/>
    <s v="BRAINERD"/>
    <s v="A/D Terminal Bldg Expansion; Taxiway &quot;D&quot; Extension (EA); Acquire SRE"/>
    <d v="2019-06-25T00:00:00"/>
    <n v="610331"/>
    <n v="26109.8"/>
    <n v="66256.2"/>
    <n v="702697"/>
  </r>
  <r>
    <s v="W"/>
    <x v="112"/>
    <s v="BRAINERD"/>
    <s v="A/D Terminal Bldg Expansion; Taxiway &quot;D&quot; Extension (EA); Acquire SRE"/>
    <d v="2020-08-20T00:00:00"/>
    <n v="230379"/>
    <n v="0"/>
    <n v="0"/>
    <n v="230379"/>
  </r>
  <r>
    <s v="W"/>
    <x v="112"/>
    <s v="BRAINERD"/>
    <s v="Rotary Mower"/>
    <d v="2018-07-20T00:00:00"/>
    <n v="0"/>
    <n v="14550"/>
    <n v="4950"/>
    <n v="19500"/>
  </r>
  <r>
    <s v="W"/>
    <x v="112"/>
    <s v="BRAINERD"/>
    <s v="T.V.0.R. INSTALLATION--NAV-AID"/>
    <d v="1954-11-01T00:00:00"/>
    <n v="0"/>
    <n v="8250"/>
    <n v="0"/>
    <n v="8250"/>
  </r>
  <r>
    <s v="W"/>
    <x v="112"/>
    <s v="BRAINERD"/>
    <s v="SEAL COAT"/>
    <d v="1958-10-09T00:00:00"/>
    <n v="0"/>
    <n v="5428.04"/>
    <n v="2714.02"/>
    <n v="8142.0599999999995"/>
  </r>
  <r>
    <s v="W"/>
    <x v="112"/>
    <s v="BRAINERD"/>
    <s v="Pavement Crack Sealing"/>
    <d v="2019-12-17T00:00:00"/>
    <n v="0"/>
    <n v="35000"/>
    <n v="15000"/>
    <n v="50000"/>
  </r>
  <r>
    <s v="W"/>
    <x v="112"/>
    <s v="BRAINERD"/>
    <s v="AARF Testing Cart; ARFF Vehicle; ARFF Gear; Design ARFF Building; Runway Crack Repair"/>
    <d v="2021-02-11T00:00:00"/>
    <n v="268346"/>
    <n v="3267.01"/>
    <n v="3172.53"/>
    <n v="274785.54000000004"/>
  </r>
  <r>
    <s v="W"/>
    <x v="112"/>
    <s v="BRAINERD"/>
    <s v="RWY WIDEN AND EXT/TXI/LIGHTS"/>
    <d v="1965-02-15T00:00:00"/>
    <n v="65208.61"/>
    <n v="43507.41"/>
    <n v="21806.21"/>
    <n v="130522.23000000001"/>
  </r>
  <r>
    <s v="W"/>
    <x v="112"/>
    <s v="BRAINERD"/>
    <s v="LAND COSTS"/>
    <d v="1965-02-15T00:00:00"/>
    <n v="651.13"/>
    <n v="0"/>
    <n v="0"/>
    <n v="651.13"/>
  </r>
  <r>
    <s v="W"/>
    <x v="112"/>
    <s v="BRAINERD"/>
    <s v="SEAL COAT AND MARKING"/>
    <d v="1965-10-01T00:00:00"/>
    <n v="0"/>
    <n v="12257.09"/>
    <n v="6128.55"/>
    <n v="18385.64"/>
  </r>
  <r>
    <s v="W"/>
    <x v="112"/>
    <s v="BRAINERD"/>
    <s v="T-HANGAR TAXIWAY"/>
    <d v="1966-10-19T00:00:00"/>
    <n v="0"/>
    <n v="2929.64"/>
    <n v="4370.7299999999996"/>
    <n v="7300.369999999999"/>
  </r>
  <r>
    <s v="W"/>
    <x v="112"/>
    <s v="BRAINERD"/>
    <s v="ADMINISTRATION BUILDING &amp; EXT"/>
    <d v="1968-04-19T00:00:00"/>
    <n v="0"/>
    <n v="17996.14"/>
    <n v="17996.14"/>
    <n v="35992.28"/>
  </r>
  <r>
    <s v="W"/>
    <x v="112"/>
    <s v="BRAINERD"/>
    <s v="SLURRY SEAL"/>
    <d v="1971-10-27T00:00:00"/>
    <n v="0"/>
    <n v="19732.28"/>
    <n v="9866.1299999999992"/>
    <n v="29598.409999999996"/>
  </r>
  <r>
    <s v="W"/>
    <x v="112"/>
    <s v="BRAINERD"/>
    <s v="CFR VEHICLE"/>
    <d v="1977-12-15T00:00:00"/>
    <n v="10332"/>
    <n v="1043.96"/>
    <n v="1673.54"/>
    <n v="13049.5"/>
  </r>
  <r>
    <s v="W"/>
    <x v="112"/>
    <s v="BRAINERD"/>
    <s v="HANGAR AREA GRADING AND PAVING"/>
    <d v="1978-10-17T00:00:00"/>
    <n v="0"/>
    <n v="22605.93"/>
    <n v="11302.97"/>
    <n v="33908.9"/>
  </r>
  <r>
    <s v="W"/>
    <x v="112"/>
    <s v="BRAINERD"/>
    <s v="MAINTENANCE EQUIPMENT"/>
    <d v="1978-07-13T00:00:00"/>
    <n v="0"/>
    <n v="3923"/>
    <n v="1966.75"/>
    <n v="5889.75"/>
  </r>
  <r>
    <s v="W"/>
    <x v="112"/>
    <s v="BRAINERD"/>
    <s v="TAXIWAY CONSTRUCTION"/>
    <d v="1983-03-08T00:00:00"/>
    <n v="576818.12"/>
    <n v="7361.19"/>
    <n v="65592.53"/>
    <n v="649771.84"/>
  </r>
  <r>
    <s v="W"/>
    <x v="112"/>
    <s v="BRAINERD"/>
    <s v="ENGINEERING SERVICES"/>
    <d v="1982-11-10T00:00:00"/>
    <n v="0"/>
    <n v="65600"/>
    <n v="16400"/>
    <n v="82000"/>
  </r>
  <r>
    <s v="W"/>
    <x v="112"/>
    <s v="BRAINERD"/>
    <s v="AIRPORT EXPANSION-RUNWAY ALIGN"/>
    <d v="1982-12-20T00:00:00"/>
    <n v="712251"/>
    <n v="2347775.2000000002"/>
    <n v="340002.91"/>
    <n v="3400029.1100000003"/>
  </r>
  <r>
    <s v="W"/>
    <x v="112"/>
    <s v="BRAINERD"/>
    <s v="TERMINAL AND ELECTRICAL BLDG"/>
    <d v="1982-12-17T00:00:00"/>
    <n v="162596"/>
    <n v="586004.30000000005"/>
    <n v="83177.820000000007"/>
    <n v="831778.12000000011"/>
  </r>
  <r>
    <s v="W"/>
    <x v="112"/>
    <s v="BRAINERD"/>
    <s v="RAILS/FOUNDATIONS/CATWALK"/>
    <d v="1982-06-02T00:00:00"/>
    <n v="0"/>
    <n v="33768.410000000003"/>
    <n v="3752.05"/>
    <n v="37520.460000000006"/>
  </r>
  <r>
    <s v="W"/>
    <x v="112"/>
    <s v="BRAINERD"/>
    <s v="RAILS/FOUNDATIONS/CATWALK"/>
    <d v="1982-08-02T00:00:00"/>
    <n v="0"/>
    <n v="56706.91"/>
    <n v="6300.77"/>
    <n v="63007.680000000008"/>
  </r>
  <r>
    <s v="W"/>
    <x v="112"/>
    <s v="BRAINERD"/>
    <s v="RAILS/FOUNDATIONS/CATWALK"/>
    <d v="1982-12-17T00:00:00"/>
    <n v="0"/>
    <n v="2620.6799999999998"/>
    <n v="291.18"/>
    <n v="2911.8599999999997"/>
  </r>
  <r>
    <s v="W"/>
    <x v="112"/>
    <s v="BRAINERD"/>
    <s v="ELECTRICAL CONSTRUCTION"/>
    <d v="1981-07-16T00:00:00"/>
    <n v="32628.05"/>
    <n v="39723.68"/>
    <n v="8039.08"/>
    <n v="80390.81"/>
  </r>
  <r>
    <s v="W"/>
    <x v="112"/>
    <s v="BRAINERD"/>
    <s v="ELECTRICAL CONSTRUCTION"/>
    <d v="1981-08-12T00:00:00"/>
    <n v="3256.64"/>
    <n v="23893"/>
    <n v="3016.61"/>
    <n v="30166.25"/>
  </r>
  <r>
    <s v="W"/>
    <x v="112"/>
    <s v="BRAINERD"/>
    <s v="ELECTRICAL CONSTRUCTION"/>
    <d v="1981-09-11T00:00:00"/>
    <n v="44382.1"/>
    <n v="7902.72"/>
    <n v="5809.44"/>
    <n v="58094.26"/>
  </r>
  <r>
    <s v="W"/>
    <x v="112"/>
    <s v="BRAINERD"/>
    <s v="ELECTRICAL CONSTRUCTION"/>
    <d v="1981-10-19T00:00:00"/>
    <n v="33479.99"/>
    <n v="34996.89"/>
    <n v="7608.55"/>
    <n v="76085.430000000008"/>
  </r>
  <r>
    <s v="W"/>
    <x v="112"/>
    <s v="BRAINERD"/>
    <s v="ELECTRICAL CONSTRUCTION"/>
    <d v="1982-03-22T00:00:00"/>
    <n v="25514.74"/>
    <n v="80565.600000000006"/>
    <n v="14533.17"/>
    <n v="120613.51000000001"/>
  </r>
  <r>
    <s v="W"/>
    <x v="112"/>
    <s v="BRAINERD"/>
    <s v="ELECTRICAL CONSTRUCTION"/>
    <d v="1982-10-14T00:00:00"/>
    <n v="23936.16"/>
    <n v="0"/>
    <n v="0"/>
    <n v="23936.16"/>
  </r>
  <r>
    <s v="W"/>
    <x v="112"/>
    <s v="BRAINERD"/>
    <s v="ELECTRICAL CONSTRUCTION"/>
    <d v="1982-12-20T00:00:00"/>
    <n v="971.32"/>
    <n v="874.11"/>
    <n v="118.13"/>
    <n v="1963.56"/>
  </r>
  <r>
    <s v="W"/>
    <x v="112"/>
    <s v="BRAINERD"/>
    <s v="LANDSIDE I DEVELOPMENT"/>
    <d v="1981-08-13T00:00:00"/>
    <n v="1773"/>
    <n v="52256.38"/>
    <n v="6003.27"/>
    <n v="60032.649999999994"/>
  </r>
  <r>
    <s v="W"/>
    <x v="112"/>
    <s v="BRAINERD"/>
    <s v="LANDSIDE I DEVELOPMENT"/>
    <d v="1981-09-11T00:00:00"/>
    <n v="167.61"/>
    <n v="124247.82"/>
    <n v="13823.92"/>
    <n v="138239.35"/>
  </r>
  <r>
    <s v="W"/>
    <x v="112"/>
    <s v="BRAINERD"/>
    <s v="LANDSIDE I DEVELOPMENT"/>
    <d v="1982-03-22T00:00:00"/>
    <n v="1600"/>
    <n v="17802.2"/>
    <n v="2155.8000000000002"/>
    <n v="21558"/>
  </r>
  <r>
    <s v="W"/>
    <x v="112"/>
    <s v="BRAINERD"/>
    <s v="LANDSIDE I DEVELOPMENT"/>
    <d v="1982-12-20T00:00:00"/>
    <n v="68.39"/>
    <n v="831.6"/>
    <n v="100.01"/>
    <n v="1000"/>
  </r>
  <r>
    <s v="W"/>
    <x v="112"/>
    <s v="BRAINERD"/>
    <s v="LAND ACQUISITION"/>
    <d v="1982-05-12T00:00:00"/>
    <n v="0"/>
    <n v="20638.95"/>
    <n v="10319.48"/>
    <n v="30958.43"/>
  </r>
  <r>
    <s v="W"/>
    <x v="112"/>
    <s v="BRAINERD"/>
    <s v="LAND ACQUISITION"/>
    <d v="1983-05-09T00:00:00"/>
    <n v="0"/>
    <n v="118780.08"/>
    <n v="59390.04"/>
    <n v="178170.12"/>
  </r>
  <r>
    <s v="W"/>
    <x v="112"/>
    <s v="BRAINERD"/>
    <s v="LAND ACQUISITION"/>
    <d v="1983-07-05T00:00:00"/>
    <n v="0"/>
    <n v="543.33000000000004"/>
    <n v="271.67"/>
    <n v="815"/>
  </r>
  <r>
    <s v="W"/>
    <x v="112"/>
    <s v="BRAINERD"/>
    <s v="LANDSIDE II"/>
    <d v="1982-08-16T00:00:00"/>
    <n v="0"/>
    <n v="86874.76"/>
    <n v="9652.75"/>
    <n v="96527.51"/>
  </r>
  <r>
    <s v="W"/>
    <x v="112"/>
    <s v="BRAINERD"/>
    <s v="LANDSIDE II"/>
    <d v="1982-11-19T00:00:00"/>
    <n v="80876"/>
    <n v="6421.92"/>
    <n v="22182.18"/>
    <n v="109480.1"/>
  </r>
  <r>
    <s v="W"/>
    <x v="112"/>
    <s v="BRAINERD"/>
    <s v="LANDSIDE II"/>
    <d v="1984-03-21T00:00:00"/>
    <n v="25000"/>
    <n v="5593.15"/>
    <n v="3399.24"/>
    <n v="33992.39"/>
  </r>
  <r>
    <s v="W"/>
    <x v="112"/>
    <s v="BRAINERD"/>
    <s v="(OLD) TERMINAL REMODEL"/>
    <d v="1983-06-22T00:00:00"/>
    <n v="0"/>
    <n v="70201.34"/>
    <n v="60200.160000000003"/>
    <n v="130401.5"/>
  </r>
  <r>
    <s v="W"/>
    <x v="112"/>
    <s v="BRAINERD"/>
    <s v="ENGINEERING SERVICES"/>
    <d v="1983-02-01T00:00:00"/>
    <n v="0"/>
    <n v="140800"/>
    <n v="35200"/>
    <n v="176000"/>
  </r>
  <r>
    <s v="W"/>
    <x v="112"/>
    <s v="BRAINERD"/>
    <s v="SITE PREP. T-HANGAR"/>
    <d v="1984-04-10T00:00:00"/>
    <n v="0"/>
    <n v="38487.300000000003"/>
    <n v="19243.650000000001"/>
    <n v="57730.950000000004"/>
  </r>
  <r>
    <s v="W"/>
    <x v="112"/>
    <s v="BRAINERD"/>
    <s v="ENGINEERING SERVICES"/>
    <d v="1984-09-13T00:00:00"/>
    <n v="0"/>
    <n v="173063.06"/>
    <n v="29606.82"/>
    <n v="202669.88"/>
  </r>
  <r>
    <s v="W"/>
    <x v="112"/>
    <s v="BRAINERD"/>
    <s v="PAVEMENT REHABILITATION"/>
    <d v="1987-11-16T00:00:00"/>
    <n v="773139.78"/>
    <n v="0"/>
    <n v="107177.98"/>
    <n v="880317.76"/>
  </r>
  <r>
    <s v="W"/>
    <x v="112"/>
    <s v="BRAINERD"/>
    <s v="PAVEMENT REHABILITATION"/>
    <d v="1992-11-12T00:00:00"/>
    <n v="8226.24"/>
    <n v="-6125.08"/>
    <n v="-531.86"/>
    <n v="1569.2999999999997"/>
  </r>
  <r>
    <s v="W"/>
    <x v="112"/>
    <s v="BRAINERD"/>
    <s v="CFR/MAINT BLDG &amp; MAINT EQUIP"/>
    <d v="1988-07-29T00:00:00"/>
    <n v="907843.47"/>
    <n v="2400"/>
    <n v="102655.37"/>
    <n v="1012898.84"/>
  </r>
  <r>
    <s v="W"/>
    <x v="112"/>
    <s v="BRAINERD"/>
    <s v="HIGH SPEED SNOWPLOW"/>
    <d v="1986-11-19T00:00:00"/>
    <n v="133703.74"/>
    <n v="0"/>
    <n v="14855.97"/>
    <n v="148559.71"/>
  </r>
  <r>
    <s v="W"/>
    <x v="112"/>
    <s v="BRAINERD"/>
    <s v="HIGH SPEED SNOWPLOW"/>
    <d v="1992-12-17T00:00:00"/>
    <n v="6413.26"/>
    <n v="-25653.63"/>
    <n v="-8783.2000000000007"/>
    <n v="-28023.570000000003"/>
  </r>
  <r>
    <s v="W"/>
    <x v="112"/>
    <s v="BRAINERD"/>
    <s v="HIGH SPEED SNOWPLOW"/>
    <d v="1992-12-17T00:00:00"/>
    <n v="29979.279999999999"/>
    <n v="0"/>
    <n v="0"/>
    <n v="29979.279999999999"/>
  </r>
  <r>
    <s v="W"/>
    <x v="112"/>
    <s v="BRAINERD"/>
    <s v="PAVEMENT CRACK SEALING"/>
    <d v="1987-12-01T00:00:00"/>
    <n v="0"/>
    <n v="45029.21"/>
    <n v="26449.72"/>
    <n v="71478.929999999993"/>
  </r>
  <r>
    <s v="W"/>
    <x v="112"/>
    <s v="BRAINERD"/>
    <s v="ROTARY MOWER, SNOWBLOWER,ETC."/>
    <d v="1988-05-27T00:00:00"/>
    <n v="0"/>
    <n v="15901.79"/>
    <n v="7950.9"/>
    <n v="23852.690000000002"/>
  </r>
  <r>
    <s v="W"/>
    <x v="112"/>
    <s v="BRAINERD"/>
    <s v="LAND, GRADER, CFR MODIFICATION"/>
    <d v="1989-06-29T00:00:00"/>
    <n v="140963.49"/>
    <n v="0"/>
    <n v="0"/>
    <n v="140963.49"/>
  </r>
  <r>
    <s v="W"/>
    <x v="112"/>
    <s v="BRAINERD"/>
    <s v="LAND, GRADER, CFR MODIFICATION"/>
    <d v="1989-06-30T00:00:00"/>
    <n v="15662.61"/>
    <n v="0"/>
    <n v="0"/>
    <n v="15662.61"/>
  </r>
  <r>
    <s v="W"/>
    <x v="112"/>
    <s v="BRAINERD"/>
    <s v="LAND, GRADER, CFR MODIFICATION"/>
    <d v="1990-03-23T00:00:00"/>
    <n v="11215.86"/>
    <n v="0"/>
    <n v="0"/>
    <n v="11215.86"/>
  </r>
  <r>
    <s v="W"/>
    <x v="112"/>
    <s v="BRAINERD"/>
    <s v="LAND, GRADER, CFR MODIFICATION"/>
    <d v="1990-03-23T00:00:00"/>
    <n v="0"/>
    <n v="4200"/>
    <n v="0"/>
    <n v="4200"/>
  </r>
  <r>
    <s v="W"/>
    <x v="112"/>
    <s v="BRAINERD"/>
    <s v="LAND, GRADER, CFR MODIFICATION"/>
    <d v="1990-10-01T00:00:00"/>
    <n v="5475.45"/>
    <n v="0"/>
    <n v="0"/>
    <n v="5475.45"/>
  </r>
  <r>
    <s v="W"/>
    <x v="112"/>
    <s v="BRAINERD"/>
    <s v="LAND, GRADER, CFR MODIFICATION"/>
    <d v="1990-11-05T00:00:00"/>
    <n v="878.49"/>
    <n v="0"/>
    <n v="0"/>
    <n v="878.49"/>
  </r>
  <r>
    <s v="W"/>
    <x v="112"/>
    <s v="BRAINERD"/>
    <s v="LAND, GRADER, CFR MODIFICATION"/>
    <d v="1991-01-30T00:00:00"/>
    <n v="3780"/>
    <n v="0"/>
    <n v="0"/>
    <n v="3780"/>
  </r>
  <r>
    <s v="W"/>
    <x v="112"/>
    <s v="BRAINERD"/>
    <s v="LAND, GRADER, CFR MODIFICATION"/>
    <d v="1991-02-25T00:00:00"/>
    <n v="5703.75"/>
    <n v="0"/>
    <n v="0"/>
    <n v="5703.75"/>
  </r>
  <r>
    <s v="W"/>
    <x v="112"/>
    <s v="BRAINERD"/>
    <s v="LAND, GRADER, CFR MODIFICATION"/>
    <d v="1991-05-14T00:00:00"/>
    <n v="406.67"/>
    <n v="0"/>
    <n v="0"/>
    <n v="406.67"/>
  </r>
  <r>
    <s v="W"/>
    <x v="112"/>
    <s v="BRAINERD"/>
    <s v="LAND, GRADER, CFR MODIFICATION"/>
    <d v="1991-12-16T00:00:00"/>
    <n v="28573.200000000001"/>
    <n v="0"/>
    <n v="0"/>
    <n v="28573.200000000001"/>
  </r>
  <r>
    <s v="W"/>
    <x v="112"/>
    <s v="BRAINERD"/>
    <s v="LAND, GRADER, CFR MODIFICATION"/>
    <d v="1993-09-15T00:00:00"/>
    <n v="29196.99"/>
    <n v="-13335.54"/>
    <n v="24429.02"/>
    <n v="40290.47"/>
  </r>
  <r>
    <s v="W"/>
    <x v="112"/>
    <s v="BRAINERD"/>
    <s v="RADIO TRANSCEIVERS"/>
    <d v="1989-02-06T00:00:00"/>
    <n v="0"/>
    <n v="2430.7399999999998"/>
    <n v="1215.3699999999999"/>
    <n v="3646.1099999999997"/>
  </r>
  <r>
    <s v="W"/>
    <x v="112"/>
    <s v="BRAINERD"/>
    <s v="HELIPORT SITE PREPARATION"/>
    <d v="1989-11-15T00:00:00"/>
    <n v="0"/>
    <n v="14953.33"/>
    <n v="7476.67"/>
    <n v="22430"/>
  </r>
  <r>
    <s v="W"/>
    <x v="112"/>
    <s v="BRAINERD"/>
    <s v="Airport Signs"/>
    <d v="1990-09-14T00:00:00"/>
    <n v="0"/>
    <n v="3177.8"/>
    <n v="1588.9"/>
    <n v="4766.7000000000007"/>
  </r>
  <r>
    <s v="W"/>
    <x v="112"/>
    <s v="BRAINERD"/>
    <s v="CONDUCT MASTER PLAN UPDATE"/>
    <d v="1991-06-12T00:00:00"/>
    <n v="53194.15"/>
    <n v="0"/>
    <n v="5910.47"/>
    <n v="59104.62"/>
  </r>
  <r>
    <s v="W"/>
    <x v="112"/>
    <s v="BRAINERD"/>
    <s v="CONDUCT MASTER PLAN UPDATE"/>
    <d v="1991-12-13T00:00:00"/>
    <n v="14741.85"/>
    <n v="0"/>
    <n v="1435.61"/>
    <n v="16177.460000000001"/>
  </r>
  <r>
    <s v="W"/>
    <x v="112"/>
    <s v="BRAINERD"/>
    <s v="CONDUCT MASTER PLAN UPDATE"/>
    <d v="1992-04-06T00:00:00"/>
    <n v="0"/>
    <n v="2488.83"/>
    <n v="1446.77"/>
    <n v="3935.6"/>
  </r>
  <r>
    <s v="W"/>
    <x v="112"/>
    <s v="BRAINERD"/>
    <s v="CONDUCT MASTER PLAN UPDATE"/>
    <d v="1993-09-22T00:00:00"/>
    <n v="0"/>
    <n v="738.92"/>
    <n v="2579.36"/>
    <n v="3318.28"/>
  </r>
  <r>
    <s v="W"/>
    <x v="112"/>
    <s v="BRAINERD"/>
    <s v="CONDUCT MASTER PLAN UPDATE"/>
    <d v="1993-09-22T00:00:00"/>
    <n v="0"/>
    <n v="4419.78"/>
    <n v="0"/>
    <n v="4419.78"/>
  </r>
  <r>
    <s v="W"/>
    <x v="112"/>
    <s v="BRAINERD"/>
    <s v="1990 CAPITAL IMPROVEMENTS"/>
    <d v="1990-11-05T00:00:00"/>
    <n v="25174.74"/>
    <n v="2505.15"/>
    <n v="4049.79"/>
    <n v="31729.680000000004"/>
  </r>
  <r>
    <s v="W"/>
    <x v="112"/>
    <s v="BRAINERD"/>
    <s v="1990 CAPITAL IMPROVEMENTS"/>
    <d v="1990-11-13T00:00:00"/>
    <n v="135127.32999999999"/>
    <n v="15495.13"/>
    <n v="22761.72"/>
    <n v="173384.18"/>
  </r>
  <r>
    <s v="W"/>
    <x v="112"/>
    <s v="BRAINERD"/>
    <s v="1990 CAPITAL IMPROVEMENTS"/>
    <d v="1990-11-30T00:00:00"/>
    <n v="4293.21"/>
    <n v="427.22"/>
    <n v="690.63"/>
    <n v="5411.06"/>
  </r>
  <r>
    <s v="W"/>
    <x v="112"/>
    <s v="BRAINERD"/>
    <s v="1990 CAPITAL IMPROVEMENTS"/>
    <d v="1990-12-03T00:00:00"/>
    <n v="14128.64"/>
    <n v="1405.95"/>
    <n v="2272.84"/>
    <n v="17807.43"/>
  </r>
  <r>
    <s v="W"/>
    <x v="112"/>
    <s v="BRAINERD"/>
    <s v="1990 CAPITAL IMPROVEMENTS"/>
    <d v="1990-12-21T00:00:00"/>
    <n v="64564.54"/>
    <n v="1019.66"/>
    <n v="7683.68"/>
    <n v="73267.88"/>
  </r>
  <r>
    <s v="W"/>
    <x v="112"/>
    <s v="BRAINERD"/>
    <s v="1990 CAPITAL IMPROVEMENTS"/>
    <d v="1991-01-30T00:00:00"/>
    <n v="13230.12"/>
    <n v="1316.54"/>
    <n v="2128.29"/>
    <n v="16674.95"/>
  </r>
  <r>
    <s v="W"/>
    <x v="112"/>
    <s v="BRAINERD"/>
    <s v="1990 CAPITAL IMPROVEMENTS"/>
    <d v="1991-02-11T00:00:00"/>
    <n v="1945.79"/>
    <n v="0"/>
    <n v="216.21"/>
    <n v="2162"/>
  </r>
  <r>
    <s v="W"/>
    <x v="112"/>
    <s v="BRAINERD"/>
    <s v="1990 CAPITAL IMPROVEMENTS"/>
    <d v="1991-02-25T00:00:00"/>
    <n v="19218.7"/>
    <n v="639.88"/>
    <n v="2945.38"/>
    <n v="22803.960000000003"/>
  </r>
  <r>
    <s v="W"/>
    <x v="112"/>
    <s v="BRAINERD"/>
    <s v="1990 CAPITAL IMPROVEMENTS"/>
    <d v="1991-04-24T00:00:00"/>
    <n v="7513.7"/>
    <n v="0"/>
    <n v="834.86"/>
    <n v="8348.56"/>
  </r>
  <r>
    <s v="W"/>
    <x v="112"/>
    <s v="BRAINERD"/>
    <s v="1990 CAPITAL IMPROVEMENTS"/>
    <d v="1991-05-14T00:00:00"/>
    <n v="352.87"/>
    <n v="35.11"/>
    <n v="56.77"/>
    <n v="444.75"/>
  </r>
  <r>
    <s v="W"/>
    <x v="112"/>
    <s v="BRAINERD"/>
    <s v="1990 CAPITAL IMPROVEMENTS"/>
    <d v="1991-06-12T00:00:00"/>
    <n v="666.29"/>
    <n v="46.05"/>
    <n v="97.06"/>
    <n v="809.39999999999986"/>
  </r>
  <r>
    <s v="W"/>
    <x v="112"/>
    <s v="BRAINERD"/>
    <s v="1990 CAPITAL IMPROVEMENTS"/>
    <d v="1991-07-09T00:00:00"/>
    <n v="12650.4"/>
    <n v="0"/>
    <n v="1405.6"/>
    <n v="14056"/>
  </r>
  <r>
    <s v="W"/>
    <x v="112"/>
    <s v="BRAINERD"/>
    <s v="1990 CAPITAL IMPROVEMENTS"/>
    <d v="1991-07-09T00:00:00"/>
    <n v="4055.87"/>
    <n v="7177.05"/>
    <n v="4039.18"/>
    <n v="15272.1"/>
  </r>
  <r>
    <s v="W"/>
    <x v="112"/>
    <s v="BRAINERD"/>
    <s v="1990 CAPITAL IMPROVEMENTS"/>
    <d v="1991-08-18T00:00:00"/>
    <n v="91968.07"/>
    <n v="6450.5"/>
    <n v="13443.93"/>
    <n v="111862.5"/>
  </r>
  <r>
    <s v="W"/>
    <x v="112"/>
    <s v="BRAINERD"/>
    <s v="1990 CAPITAL IMPROVEMENTS"/>
    <d v="1991-10-10T00:00:00"/>
    <n v="572.41999999999996"/>
    <n v="18.87"/>
    <n v="73.06"/>
    <n v="664.34999999999991"/>
  </r>
  <r>
    <s v="W"/>
    <x v="112"/>
    <s v="BRAINERD"/>
    <s v="1990 CAPITAL IMPROVEMENTS"/>
    <d v="1991-11-01T00:00:00"/>
    <n v="7523.5"/>
    <n v="693.3"/>
    <n v="1182.57"/>
    <n v="9399.369999999999"/>
  </r>
  <r>
    <s v="W"/>
    <x v="112"/>
    <s v="BRAINERD"/>
    <s v="1990 CAPITAL IMPROVEMENTS"/>
    <d v="1991-12-13T00:00:00"/>
    <n v="12543.81"/>
    <n v="0"/>
    <n v="917.33"/>
    <n v="13461.14"/>
  </r>
  <r>
    <s v="W"/>
    <x v="112"/>
    <s v="BRAINERD"/>
    <s v="1990 CAPITAL IMPROVEMENTS"/>
    <d v="1992-01-16T00:00:00"/>
    <n v="3640.66"/>
    <n v="476.1"/>
    <n v="1118.92"/>
    <n v="5235.68"/>
  </r>
  <r>
    <s v="W"/>
    <x v="112"/>
    <s v="BRAINERD"/>
    <s v="1990 CAPITAL IMPROVEMENTS"/>
    <d v="1992-03-13T00:00:00"/>
    <n v="4009.99"/>
    <n v="1281.3499999999999"/>
    <n v="596.16"/>
    <n v="5887.5"/>
  </r>
  <r>
    <s v="W"/>
    <x v="112"/>
    <s v="BRAINERD"/>
    <s v="1990 CAPITAL IMPROVEMENTS"/>
    <d v="1992-07-01T00:00:00"/>
    <n v="1838.39"/>
    <n v="0"/>
    <n v="204.27"/>
    <n v="2042.66"/>
  </r>
  <r>
    <s v="W"/>
    <x v="112"/>
    <s v="BRAINERD"/>
    <s v="DEER FENCE &amp; SEGMENTED CIRCLE"/>
    <d v="1991-08-27T00:00:00"/>
    <n v="11567.78"/>
    <n v="0"/>
    <n v="1285.31"/>
    <n v="12853.09"/>
  </r>
  <r>
    <s v="W"/>
    <x v="112"/>
    <s v="BRAINERD"/>
    <s v="DEER FENCE &amp; SEGMENTED CIRCLE"/>
    <d v="1991-08-27T00:00:00"/>
    <n v="4791.84"/>
    <n v="0"/>
    <n v="532.41999999999996"/>
    <n v="5324.26"/>
  </r>
  <r>
    <s v="W"/>
    <x v="112"/>
    <s v="BRAINERD"/>
    <s v="DEER FENCE &amp; SEGMENTED CIRCLE"/>
    <d v="1991-09-05T00:00:00"/>
    <n v="2465.35"/>
    <n v="0"/>
    <n v="273.93"/>
    <n v="2739.2799999999997"/>
  </r>
  <r>
    <s v="W"/>
    <x v="112"/>
    <s v="BRAINERD"/>
    <s v="DEER FENCE &amp; SEGMENTED CIRCLE"/>
    <d v="1991-10-10T00:00:00"/>
    <n v="2558.27"/>
    <n v="0"/>
    <n v="284.26"/>
    <n v="2842.5299999999997"/>
  </r>
  <r>
    <s v="W"/>
    <x v="112"/>
    <s v="BRAINERD"/>
    <s v="DEER FENCE &amp; SEGMENTED CIRCLE"/>
    <d v="1991-10-25T00:00:00"/>
    <n v="33054.129999999997"/>
    <n v="0"/>
    <n v="3672.68"/>
    <n v="36726.81"/>
  </r>
  <r>
    <s v="W"/>
    <x v="112"/>
    <s v="BRAINERD"/>
    <s v="DEER FENCE &amp; SEGMENTED CIRCLE"/>
    <d v="1991-11-01T00:00:00"/>
    <n v="979.38"/>
    <n v="0"/>
    <n v="108.82"/>
    <n v="1088.2"/>
  </r>
  <r>
    <s v="W"/>
    <x v="112"/>
    <s v="BRAINERD"/>
    <s v="DEER FENCE &amp; SEGMENTED CIRCLE"/>
    <d v="1991-12-13T00:00:00"/>
    <n v="17906.169999999998"/>
    <n v="0"/>
    <n v="1989.58"/>
    <n v="19895.75"/>
  </r>
  <r>
    <s v="W"/>
    <x v="112"/>
    <s v="BRAINERD"/>
    <s v="DEER FENCE &amp; SEGMENTED CIRCLE"/>
    <d v="1992-01-16T00:00:00"/>
    <n v="1066.0899999999999"/>
    <n v="0"/>
    <n v="118.45"/>
    <n v="1184.54"/>
  </r>
  <r>
    <s v="W"/>
    <x v="112"/>
    <s v="BRAINERD"/>
    <s v="DEER FENCE &amp; SEGMENTED CIRCLE"/>
    <d v="1992-02-19T00:00:00"/>
    <n v="2320.29"/>
    <n v="0"/>
    <n v="257.81"/>
    <n v="2578.1"/>
  </r>
  <r>
    <s v="W"/>
    <x v="112"/>
    <s v="BRAINERD"/>
    <s v="DEER FENCE &amp; SEGMENTED CIRCLE"/>
    <d v="1993-07-15T00:00:00"/>
    <n v="1130.76"/>
    <n v="0"/>
    <n v="125.64"/>
    <n v="1256.4000000000001"/>
  </r>
  <r>
    <s v="W"/>
    <x v="112"/>
    <s v="BRAINERD"/>
    <s v="FUELING SYSTEM REPLACEMENT"/>
    <d v="1991-08-31T00:00:00"/>
    <n v="0"/>
    <n v="13600"/>
    <n v="6800"/>
    <n v="20400"/>
  </r>
  <r>
    <s v="W"/>
    <x v="112"/>
    <s v="BRAINERD"/>
    <s v="FUELING SYSTEM REPLACEMENT"/>
    <d v="1991-11-02T00:00:00"/>
    <n v="0"/>
    <n v="73165.84"/>
    <n v="36582.910000000003"/>
    <n v="109748.75"/>
  </r>
  <r>
    <s v="W"/>
    <x v="112"/>
    <s v="BRAINERD"/>
    <s v="FUELING SYSTEM REPLACEMENT"/>
    <d v="1991-12-16T00:00:00"/>
    <n v="0"/>
    <n v="6775.25"/>
    <n v="3387.65"/>
    <n v="10162.9"/>
  </r>
  <r>
    <s v="W"/>
    <x v="112"/>
    <s v="BRAINERD"/>
    <s v="FUELING SYSTEM REPLACEMENT"/>
    <d v="1992-04-06T00:00:00"/>
    <n v="0"/>
    <n v="596.12"/>
    <n v="298.05"/>
    <n v="894.17000000000007"/>
  </r>
  <r>
    <s v="W"/>
    <x v="112"/>
    <s v="BRAINERD"/>
    <s v="CRACK REPAIR/SEAL COAT"/>
    <d v="1992-10-30T00:00:00"/>
    <n v="89812.17"/>
    <n v="0"/>
    <n v="9979.1200000000008"/>
    <n v="99791.29"/>
  </r>
  <r>
    <s v="W"/>
    <x v="112"/>
    <s v="BRAINERD"/>
    <s v="CRACK REPAIR/SEAL COAT"/>
    <d v="1992-12-08T00:00:00"/>
    <n v="7155.2"/>
    <n v="0"/>
    <n v="795.03"/>
    <n v="7950.23"/>
  </r>
  <r>
    <s v="W"/>
    <x v="112"/>
    <s v="BRAINERD"/>
    <s v="CRACK REPAIR/SEAL COAT"/>
    <d v="1993-01-11T00:00:00"/>
    <n v="7335.33"/>
    <n v="0"/>
    <n v="815.04"/>
    <n v="8150.37"/>
  </r>
  <r>
    <s v="W"/>
    <x v="112"/>
    <s v="BRAINERD"/>
    <s v="CRACK REPAIR/SEAL COAT"/>
    <d v="1993-02-16T00:00:00"/>
    <n v="505.35"/>
    <n v="0"/>
    <n v="56.15"/>
    <n v="561.5"/>
  </r>
  <r>
    <s v="W"/>
    <x v="112"/>
    <s v="BRAINERD"/>
    <s v="PURCHASE OF A UNICOM RADIO"/>
    <d v="1993-03-08T00:00:00"/>
    <n v="0"/>
    <n v="800"/>
    <n v="650"/>
    <n v="1450"/>
  </r>
  <r>
    <s v="W"/>
    <x v="112"/>
    <s v="BRAINERD"/>
    <s v="ELECTRICAL FOR T-HANGARS"/>
    <d v="1993-06-09T00:00:00"/>
    <n v="0"/>
    <n v="5296"/>
    <n v="2648"/>
    <n v="7944"/>
  </r>
  <r>
    <s v="W"/>
    <x v="112"/>
    <s v="BRAINERD"/>
    <s v="1993 CAPITAL IMPROVEMENTS"/>
    <d v="1993-07-26T00:00:00"/>
    <n v="80695.490000000005"/>
    <n v="2195.8000000000002"/>
    <n v="9210.14"/>
    <n v="92101.430000000008"/>
  </r>
  <r>
    <s v="W"/>
    <x v="112"/>
    <s v="BRAINERD"/>
    <s v="1993 CAPITAL IMPROVEMENTS"/>
    <d v="1993-08-18T00:00:00"/>
    <n v="87971.94"/>
    <n v="4055.06"/>
    <n v="10225.18"/>
    <n v="102252.18"/>
  </r>
  <r>
    <s v="W"/>
    <x v="112"/>
    <s v="BRAINERD"/>
    <s v="1993 CAPITAL IMPROVEMENTS"/>
    <d v="1993-08-18T00:00:00"/>
    <n v="9935.33"/>
    <n v="308.20999999999998"/>
    <n v="1138.17"/>
    <n v="11381.71"/>
  </r>
  <r>
    <s v="W"/>
    <x v="112"/>
    <s v="BRAINERD"/>
    <s v="1993 CAPITAL IMPROVEMENTS"/>
    <d v="1993-09-08T00:00:00"/>
    <n v="18246.939999999999"/>
    <n v="534.70000000000005"/>
    <n v="2086.86"/>
    <n v="20868.5"/>
  </r>
  <r>
    <s v="W"/>
    <x v="112"/>
    <s v="BRAINERD"/>
    <s v="1993 CAPITAL IMPROVEMENTS"/>
    <d v="1993-10-04T00:00:00"/>
    <n v="165855.88"/>
    <n v="5694.77"/>
    <n v="19061.150000000001"/>
    <n v="190611.8"/>
  </r>
  <r>
    <s v="W"/>
    <x v="112"/>
    <s v="BRAINERD"/>
    <s v="1993 CAPITAL IMPROVEMENTS"/>
    <d v="1993-11-03T00:00:00"/>
    <n v="44926.44"/>
    <n v="330.8"/>
    <n v="5028.58"/>
    <n v="50285.820000000007"/>
  </r>
  <r>
    <s v="W"/>
    <x v="112"/>
    <s v="BRAINERD"/>
    <s v="1993 CAPITAL IMPROVEMENTS"/>
    <d v="1993-12-06T00:00:00"/>
    <n v="1943.7"/>
    <n v="65.33"/>
    <n v="223.22"/>
    <n v="2232.25"/>
  </r>
  <r>
    <s v="W"/>
    <x v="112"/>
    <s v="BRAINERD"/>
    <s v="1993 CAPITAL IMPROVEMENTS"/>
    <d v="1994-01-13T00:00:00"/>
    <n v="3585.29"/>
    <n v="93.81"/>
    <n v="408.79"/>
    <n v="4087.89"/>
  </r>
  <r>
    <s v="W"/>
    <x v="112"/>
    <s v="BRAINERD"/>
    <s v="1993 CAPITAL IMPROVEMENTS"/>
    <d v="1994-02-01T00:00:00"/>
    <n v="1619.31"/>
    <n v="1013.42"/>
    <n v="735.78"/>
    <n v="3368.51"/>
  </r>
  <r>
    <s v="W"/>
    <x v="112"/>
    <s v="BRAINERD"/>
    <s v="1993 CAPITAL IMPROVEMENTS"/>
    <d v="1994-03-03T00:00:00"/>
    <n v="20796.93"/>
    <n v="840.1"/>
    <n v="4044.49"/>
    <n v="25681.519999999997"/>
  </r>
  <r>
    <s v="W"/>
    <x v="112"/>
    <s v="BRAINERD"/>
    <s v="1993 CAPITAL IMPROVEMENTS"/>
    <d v="1994-04-08T00:00:00"/>
    <n v="3009.25"/>
    <n v="0"/>
    <n v="343.87"/>
    <n v="3353.12"/>
  </r>
  <r>
    <s v="W"/>
    <x v="112"/>
    <s v="BRAINERD"/>
    <s v="1993 CAPITAL IMPROVEMENTS"/>
    <d v="1994-05-11T00:00:00"/>
    <n v="12252.61"/>
    <n v="0"/>
    <n v="1469.55"/>
    <n v="13722.16"/>
  </r>
  <r>
    <s v="W"/>
    <x v="112"/>
    <s v="BRAINERD"/>
    <s v="1993 CAPITAL IMPROVEMENTS"/>
    <d v="1994-10-06T00:00:00"/>
    <n v="178.41"/>
    <n v="0"/>
    <n v="19.82"/>
    <n v="198.23"/>
  </r>
  <r>
    <s v="W"/>
    <x v="112"/>
    <s v="BRAINERD"/>
    <s v="1993 CAPITAL IMPROVEMENTS"/>
    <d v="1994-12-13T00:00:00"/>
    <n v="905.86"/>
    <n v="0"/>
    <n v="100.65"/>
    <n v="1006.51"/>
  </r>
  <r>
    <s v="W"/>
    <x v="112"/>
    <s v="BRAINERD"/>
    <s v="1993 CAPITAL IMPROVEMENTS"/>
    <d v="1995-05-25T00:00:00"/>
    <n v="1642.62"/>
    <n v="0"/>
    <n v="187.69"/>
    <n v="1830.31"/>
  </r>
  <r>
    <s v="W"/>
    <x v="112"/>
    <s v="BRAINERD"/>
    <s v="1993 CAPITAL IMPROVEMENTS"/>
    <d v="1996-03-21T00:00:00"/>
    <n v="0"/>
    <n v="3335.32"/>
    <n v="0"/>
    <n v="3335.32"/>
  </r>
  <r>
    <s v="W"/>
    <x v="112"/>
    <s v="BRAINERD"/>
    <s v="HANGAR SITE PREPARTATION/PAVE"/>
    <d v="1993-08-10T00:00:00"/>
    <n v="0"/>
    <n v="38723.26"/>
    <n v="19361.64"/>
    <n v="58084.9"/>
  </r>
  <r>
    <s v="W"/>
    <x v="112"/>
    <s v="BRAINERD"/>
    <s v="HANGAR SITE PREPARTATION/PAVE"/>
    <d v="1993-09-08T00:00:00"/>
    <n v="0"/>
    <n v="7002.2"/>
    <n v="3501.1"/>
    <n v="10503.3"/>
  </r>
  <r>
    <s v="W"/>
    <x v="112"/>
    <s v="BRAINERD"/>
    <s v="HANGAR SITE PREPARTATION/PAVE"/>
    <d v="1993-09-08T00:00:00"/>
    <n v="0"/>
    <n v="2389.87"/>
    <n v="1194.94"/>
    <n v="3584.81"/>
  </r>
  <r>
    <s v="W"/>
    <x v="112"/>
    <s v="BRAINERD"/>
    <s v="HANGAR SITE PREPARTATION/PAVE"/>
    <d v="1993-11-03T00:00:00"/>
    <n v="0"/>
    <n v="246.13"/>
    <n v="123.06"/>
    <n v="369.19"/>
  </r>
  <r>
    <s v="W"/>
    <x v="112"/>
    <s v="BRAINERD"/>
    <s v="HANGAR SITE PREPARTATION/PAVE"/>
    <d v="1994-04-05T00:00:00"/>
    <n v="0"/>
    <n v="4183.41"/>
    <n v="1591.69"/>
    <n v="5775.1"/>
  </r>
  <r>
    <s v="W"/>
    <x v="112"/>
    <s v="BRAINERD"/>
    <s v="STORM WATER POLLUTION PLAN"/>
    <d v="1993-12-06T00:00:00"/>
    <n v="0"/>
    <n v="2666.67"/>
    <n v="1333.33"/>
    <n v="4000"/>
  </r>
  <r>
    <s v="W"/>
    <x v="112"/>
    <s v="BRAINERD"/>
    <s v="4 x 4 PICKUP TRUCK"/>
    <d v="1993-09-23T00:00:00"/>
    <n v="0"/>
    <n v="10650.83"/>
    <n v="5325.42"/>
    <n v="15976.25"/>
  </r>
  <r>
    <s v="W"/>
    <x v="112"/>
    <s v="BRAINERD"/>
    <s v="HANGAR SITE PREPARATION"/>
    <d v="1995-03-23T00:00:00"/>
    <n v="0"/>
    <n v="16361.21"/>
    <n v="8180.62"/>
    <n v="24541.829999999998"/>
  </r>
  <r>
    <s v="W"/>
    <x v="112"/>
    <s v="BRAINERD"/>
    <s v="HANGAR SITE PREPARATION"/>
    <d v="1995-04-10T00:00:00"/>
    <n v="0"/>
    <n v="4000"/>
    <n v="2000"/>
    <n v="6000"/>
  </r>
  <r>
    <s v="W"/>
    <x v="112"/>
    <s v="BRAINERD"/>
    <s v="HANGAR SITE PREPARATION"/>
    <d v="1995-08-08T00:00:00"/>
    <n v="0"/>
    <n v="7944.67"/>
    <n v="3972.33"/>
    <n v="11917"/>
  </r>
  <r>
    <s v="W"/>
    <x v="112"/>
    <s v="BRAINERD"/>
    <s v="HANGAR SITE PREPARATION"/>
    <d v="1995-08-31T00:00:00"/>
    <n v="0"/>
    <n v="1920"/>
    <n v="960"/>
    <n v="2880"/>
  </r>
  <r>
    <s v="W"/>
    <x v="112"/>
    <s v="BRAINERD"/>
    <s v="HANGAR SITE PREPARATION"/>
    <d v="1995-10-19T00:00:00"/>
    <n v="0"/>
    <n v="2018.3"/>
    <n v="1009.15"/>
    <n v="3027.45"/>
  </r>
  <r>
    <s v="W"/>
    <x v="112"/>
    <s v="BRAINERD"/>
    <s v="HANGAR SITE PREPARATION"/>
    <d v="1995-10-26T00:00:00"/>
    <n v="0"/>
    <n v="13576.66"/>
    <n v="6788.34"/>
    <n v="20365"/>
  </r>
  <r>
    <s v="W"/>
    <x v="112"/>
    <s v="BRAINERD"/>
    <s v="HANGAR SITE PREPARATION"/>
    <d v="1996-01-16T00:00:00"/>
    <n v="0"/>
    <n v="695.5"/>
    <n v="347.75"/>
    <n v="1043.25"/>
  </r>
  <r>
    <s v="W"/>
    <x v="112"/>
    <s v="BRAINERD"/>
    <s v="HANGAR SITE PREPARATION"/>
    <d v="1997-01-03T00:00:00"/>
    <n v="0"/>
    <n v="2650.32"/>
    <n v="2240.6799999999998"/>
    <n v="4891"/>
  </r>
  <r>
    <s v="W"/>
    <x v="112"/>
    <s v="BRAINERD"/>
    <s v="MODIFY AIRPORT FM RADIO SYSTEM"/>
    <d v="1994-08-08T00:00:00"/>
    <n v="0"/>
    <n v="3200"/>
    <n v="2771.71"/>
    <n v="5971.71"/>
  </r>
  <r>
    <s v="W"/>
    <x v="112"/>
    <s v="BRAINERD"/>
    <s v="PURCHASE ARFF EQUIPMENT"/>
    <d v="1994-08-08T00:00:00"/>
    <n v="0"/>
    <n v="4730.2"/>
    <n v="2365.1"/>
    <n v="7095.2999999999993"/>
  </r>
  <r>
    <s v="W"/>
    <x v="112"/>
    <s v="BRAINERD"/>
    <s v="ENVIRONMENTAL ASSESSMENT"/>
    <d v="1994-12-13T00:00:00"/>
    <n v="56157.52"/>
    <n v="0"/>
    <n v="6239.72"/>
    <n v="62397.24"/>
  </r>
  <r>
    <s v="W"/>
    <x v="112"/>
    <s v="BRAINERD"/>
    <s v="ENVIRONMENTAL ASSESSMENT"/>
    <d v="1995-06-14T00:00:00"/>
    <n v="64388.480000000003"/>
    <n v="0"/>
    <n v="7154.27"/>
    <n v="71542.75"/>
  </r>
  <r>
    <s v="W"/>
    <x v="112"/>
    <s v="BRAINERD"/>
    <s v="ENVIRONMENTAL ASSESSMENT"/>
    <d v="1995-11-22T00:00:00"/>
    <n v="76403.31"/>
    <n v="0"/>
    <n v="8489.26"/>
    <n v="84892.569999999992"/>
  </r>
  <r>
    <s v="W"/>
    <x v="112"/>
    <s v="BRAINERD"/>
    <s v="ENVIRONMENTAL ASSESSMENT"/>
    <d v="1996-05-17T00:00:00"/>
    <n v="33428.800000000003"/>
    <n v="0"/>
    <n v="3714.84"/>
    <n v="37143.64"/>
  </r>
  <r>
    <s v="W"/>
    <x v="112"/>
    <s v="BRAINERD"/>
    <s v="ENVIRONMENTAL ASSESSMENT"/>
    <d v="1996-06-04T00:00:00"/>
    <n v="4032"/>
    <n v="0"/>
    <n v="447.75"/>
    <n v="4479.75"/>
  </r>
  <r>
    <s v="W"/>
    <x v="112"/>
    <s v="BRAINERD"/>
    <s v="ENVIRONMENTAL ASSESSMENT"/>
    <d v="1996-07-12T00:00:00"/>
    <n v="2179"/>
    <n v="0"/>
    <n v="241.86"/>
    <n v="2420.86"/>
  </r>
  <r>
    <s v="W"/>
    <x v="112"/>
    <s v="BRAINERD"/>
    <s v="ENVIRONMENTAL ASSESSMENT"/>
    <d v="1996-10-04T00:00:00"/>
    <n v="1348"/>
    <n v="0"/>
    <n v="150.85"/>
    <n v="1498.85"/>
  </r>
  <r>
    <s v="W"/>
    <x v="112"/>
    <s v="BRAINERD"/>
    <s v="ENVIRONMENTAL ASSESSMENT"/>
    <d v="1997-01-03T00:00:00"/>
    <n v="171"/>
    <n v="0"/>
    <n v="18.61"/>
    <n v="189.61"/>
  </r>
  <r>
    <s v="W"/>
    <x v="112"/>
    <s v="BRAINERD"/>
    <s v="ENVIRONMENTAL ASSESSMENT"/>
    <d v="1997-02-12T00:00:00"/>
    <n v="1667"/>
    <n v="0"/>
    <n v="184.62"/>
    <n v="1851.62"/>
  </r>
  <r>
    <s v="W"/>
    <x v="112"/>
    <s v="BRAINERD"/>
    <s v="ENVIRONMENTAL ASSESSMENT"/>
    <d v="1997-03-06T00:00:00"/>
    <n v="1682"/>
    <n v="0"/>
    <n v="187.31"/>
    <n v="1869.31"/>
  </r>
  <r>
    <s v="W"/>
    <x v="112"/>
    <s v="BRAINERD"/>
    <s v="ENVIRONMENTAL ASSESSMENT"/>
    <d v="1997-03-27T00:00:00"/>
    <n v="1165"/>
    <n v="0"/>
    <n v="129.57"/>
    <n v="1294.57"/>
  </r>
  <r>
    <s v="W"/>
    <x v="112"/>
    <s v="BRAINERD"/>
    <s v="ENVIRONMENTAL ASSESSMENT"/>
    <d v="1997-06-05T00:00:00"/>
    <n v="1788"/>
    <n v="0"/>
    <n v="198.47"/>
    <n v="1986.47"/>
  </r>
  <r>
    <s v="W"/>
    <x v="112"/>
    <s v="BRAINERD"/>
    <s v="ENVIRONMENTAL ASSESSMENT"/>
    <d v="1997-06-23T00:00:00"/>
    <n v="6316"/>
    <n v="0"/>
    <n v="701.49"/>
    <n v="7017.49"/>
  </r>
  <r>
    <s v="W"/>
    <x v="112"/>
    <s v="BRAINERD"/>
    <s v="ENVIRONMENTAL ASSESSMENT"/>
    <d v="1997-08-01T00:00:00"/>
    <n v="1435"/>
    <n v="0"/>
    <n v="159.34"/>
    <n v="1594.34"/>
  </r>
  <r>
    <s v="W"/>
    <x v="112"/>
    <s v="BRAINERD"/>
    <s v="ENVIRONMENTAL ASSESSMENT"/>
    <d v="1997-09-24T00:00:00"/>
    <n v="485"/>
    <n v="0"/>
    <n v="53.92"/>
    <n v="538.91999999999996"/>
  </r>
  <r>
    <s v="W"/>
    <x v="112"/>
    <s v="BRAINERD"/>
    <s v="ENVIRONMENTAL ASSESSMENT"/>
    <d v="1997-10-31T00:00:00"/>
    <n v="909"/>
    <n v="0"/>
    <n v="101.54"/>
    <n v="1010.54"/>
  </r>
  <r>
    <s v="W"/>
    <x v="112"/>
    <s v="BRAINERD"/>
    <s v="ENVIRONMENTAL ASSESSMENT"/>
    <d v="1998-04-09T00:00:00"/>
    <n v="5082"/>
    <n v="0"/>
    <n v="564.58000000000004"/>
    <n v="5646.58"/>
  </r>
  <r>
    <s v="W"/>
    <x v="112"/>
    <s v="BRAINERD"/>
    <s v="RETROFIT ARFF VEHICLE"/>
    <d v="1995-05-01T00:00:00"/>
    <n v="13486.56"/>
    <n v="0"/>
    <n v="1498.51"/>
    <n v="14985.07"/>
  </r>
  <r>
    <s v="W"/>
    <x v="112"/>
    <s v="BRAINERD"/>
    <s v="14. 1995 AIRPORT IMPROVEMENTS"/>
    <d v="1995-10-19T00:00:00"/>
    <n v="133275.35"/>
    <n v="19100.5"/>
    <n v="24358.62"/>
    <n v="176734.47"/>
  </r>
  <r>
    <s v="W"/>
    <x v="112"/>
    <s v="BRAINERD"/>
    <s v="14. 1995 AIRPORT IMPROVEMENTS"/>
    <d v="1995-10-30T00:00:00"/>
    <n v="112188.38"/>
    <n v="0"/>
    <n v="12465.38"/>
    <n v="124653.76000000001"/>
  </r>
  <r>
    <s v="W"/>
    <x v="112"/>
    <s v="BRAINERD"/>
    <s v="14. 1995 AIRPORT IMPROVEMENTS"/>
    <d v="1995-11-22T00:00:00"/>
    <n v="73531.759999999995"/>
    <n v="0"/>
    <n v="8170.19"/>
    <n v="81701.95"/>
  </r>
  <r>
    <s v="W"/>
    <x v="112"/>
    <s v="BRAINERD"/>
    <s v="14. 1995 AIRPORT IMPROVEMENTS"/>
    <d v="1996-02-06T00:00:00"/>
    <n v="8682.08"/>
    <n v="1397.33"/>
    <n v="1663.34"/>
    <n v="11742.75"/>
  </r>
  <r>
    <s v="W"/>
    <x v="112"/>
    <s v="BRAINERD"/>
    <s v="14. 1995 AIRPORT IMPROVEMENTS"/>
    <d v="1996-02-22T00:00:00"/>
    <n v="227304.15"/>
    <n v="0"/>
    <n v="25256.02"/>
    <n v="252560.16999999998"/>
  </r>
  <r>
    <s v="W"/>
    <x v="112"/>
    <s v="BRAINERD"/>
    <s v="14. 1995 AIRPORT IMPROVEMENTS"/>
    <d v="1996-04-04T00:00:00"/>
    <n v="38992"/>
    <n v="7220.67"/>
    <n v="7942.33"/>
    <n v="54155"/>
  </r>
  <r>
    <s v="W"/>
    <x v="112"/>
    <s v="BRAINERD"/>
    <s v="14. 1995 AIRPORT IMPROVEMENTS"/>
    <d v="1996-05-17T00:00:00"/>
    <n v="10777"/>
    <n v="1534"/>
    <n v="1965.04"/>
    <n v="14276.04"/>
  </r>
  <r>
    <s v="W"/>
    <x v="112"/>
    <s v="BRAINERD"/>
    <s v="14. 1995 AIRPORT IMPROVEMENTS"/>
    <d v="1996-06-04T00:00:00"/>
    <n v="10761"/>
    <n v="1876"/>
    <n v="2133.13"/>
    <n v="14770.130000000001"/>
  </r>
  <r>
    <s v="W"/>
    <x v="112"/>
    <s v="BRAINERD"/>
    <s v="14. 1995 AIRPORT IMPROVEMENTS"/>
    <d v="1996-07-12T00:00:00"/>
    <n v="6753"/>
    <n v="1250.6600000000001"/>
    <n v="1376.34"/>
    <n v="9380"/>
  </r>
  <r>
    <s v="W"/>
    <x v="112"/>
    <s v="BRAINERD"/>
    <s v="14. 1995 AIRPORT IMPROVEMENTS"/>
    <d v="1996-10-24T00:00:00"/>
    <n v="16308"/>
    <n v="0"/>
    <n v="1812.26"/>
    <n v="18120.259999999998"/>
  </r>
  <r>
    <s v="W"/>
    <x v="112"/>
    <s v="BRAINERD"/>
    <s v="14. 1995 AIRPORT IMPROVEMENTS"/>
    <d v="1996-12-04T00:00:00"/>
    <n v="1286"/>
    <n v="0"/>
    <n v="143.66"/>
    <n v="1429.66"/>
  </r>
  <r>
    <s v="W"/>
    <x v="112"/>
    <s v="BRAINERD"/>
    <s v="14. 1995 AIRPORT IMPROVEMENTS"/>
    <d v="1997-05-08T00:00:00"/>
    <n v="3377"/>
    <n v="625.34"/>
    <n v="687.66"/>
    <n v="4690"/>
  </r>
  <r>
    <s v="W"/>
    <x v="112"/>
    <s v="BRAINERD"/>
    <s v="14. 1995 AIRPORT IMPROVEMENTS"/>
    <d v="1997-06-05T00:00:00"/>
    <n v="1578"/>
    <n v="0"/>
    <n v="175.15"/>
    <n v="1753.15"/>
  </r>
  <r>
    <s v="W"/>
    <x v="112"/>
    <s v="BRAINERD"/>
    <s v="14. 1995 AIRPORT IMPROVEMENTS"/>
    <d v="1997-08-29T00:00:00"/>
    <n v="4906"/>
    <n v="-3633.95"/>
    <n v="-1272.05"/>
    <n v="0"/>
  </r>
  <r>
    <s v="W"/>
    <x v="112"/>
    <s v="BRAINERD"/>
    <s v="14. 1995 AIRPORT IMPROVEMENTS"/>
    <d v="1997-10-16T00:00:00"/>
    <n v="0.28000000000000003"/>
    <n v="-4196.29"/>
    <n v="-1468.71"/>
    <n v="-5664.72"/>
  </r>
  <r>
    <s v="W"/>
    <x v="112"/>
    <s v="BRAINERD"/>
    <s v="14. 1995 AIRPORT IMPROVEMENTS"/>
    <d v="1997-10-16T00:00:00"/>
    <n v="5664.72"/>
    <n v="0"/>
    <n v="0"/>
    <n v="5664.72"/>
  </r>
  <r>
    <s v="W"/>
    <x v="112"/>
    <s v="BRAINERD"/>
    <s v="HANGAR AREA REHABILITATION"/>
    <d v="1995-08-01T00:00:00"/>
    <n v="0"/>
    <n v="9015.02"/>
    <n v="4507.51"/>
    <n v="13522.53"/>
  </r>
  <r>
    <s v="W"/>
    <x v="112"/>
    <s v="BRAINERD"/>
    <s v="HANGAR AREA REHABILITATION"/>
    <d v="1995-10-19T00:00:00"/>
    <n v="0"/>
    <n v="135"/>
    <n v="67.5"/>
    <n v="202.5"/>
  </r>
  <r>
    <s v="W"/>
    <x v="112"/>
    <s v="BRAINERD"/>
    <s v="HANGAR AREA REHABILITATION"/>
    <d v="1995-10-26T00:00:00"/>
    <n v="0"/>
    <n v="66708.240000000005"/>
    <n v="33354.11"/>
    <n v="100062.35"/>
  </r>
  <r>
    <s v="W"/>
    <x v="112"/>
    <s v="BRAINERD"/>
    <s v="HANGAR AREA REHABILITATION"/>
    <d v="1996-01-16T00:00:00"/>
    <n v="0"/>
    <n v="2141.7399999999998"/>
    <n v="1070.8800000000001"/>
    <n v="3212.62"/>
  </r>
  <r>
    <s v="W"/>
    <x v="112"/>
    <s v="BRAINERD"/>
    <s v="HANGAR AREA REHABILITATION"/>
    <d v="1997-01-02T00:00:00"/>
    <n v="0"/>
    <n v="0"/>
    <n v="10199.23"/>
    <n v="10199.23"/>
  </r>
  <r>
    <s v="W"/>
    <x v="112"/>
    <s v="BRAINERD"/>
    <s v="CRACK REPAIR AND SEALING"/>
    <d v="1995-08-31T00:00:00"/>
    <n v="0"/>
    <n v="39999.42"/>
    <n v="19999.71"/>
    <n v="59999.13"/>
  </r>
  <r>
    <s v="W"/>
    <x v="112"/>
    <s v="BRAINERD"/>
    <s v="13. 1996 CAPITAL IMPROVEMENTS"/>
    <d v="1996-07-31T00:00:00"/>
    <n v="4119"/>
    <n v="0"/>
    <n v="458.53"/>
    <n v="4577.53"/>
  </r>
  <r>
    <s v="W"/>
    <x v="112"/>
    <s v="BRAINERD"/>
    <s v="13. 1996 CAPITAL IMPROVEMENTS"/>
    <d v="1996-08-28T00:00:00"/>
    <n v="29945"/>
    <n v="3341.56"/>
    <n v="4998.4799999999996"/>
    <n v="38285.039999999994"/>
  </r>
  <r>
    <s v="W"/>
    <x v="112"/>
    <s v="BRAINERD"/>
    <s v="13. 1996 CAPITAL IMPROVEMENTS"/>
    <d v="1996-10-04T00:00:00"/>
    <n v="49807"/>
    <n v="3931.16"/>
    <n v="7499.65"/>
    <n v="61237.810000000005"/>
  </r>
  <r>
    <s v="W"/>
    <x v="112"/>
    <s v="BRAINERD"/>
    <s v="13. 1996 CAPITAL IMPROVEMENTS"/>
    <d v="1996-10-24T00:00:00"/>
    <n v="18981"/>
    <n v="820.8"/>
    <n v="2520"/>
    <n v="22321.8"/>
  </r>
  <r>
    <s v="W"/>
    <x v="112"/>
    <s v="BRAINERD"/>
    <s v="13. 1996 CAPITAL IMPROVEMENTS"/>
    <d v="1996-12-04T00:00:00"/>
    <n v="128069"/>
    <n v="14290.86"/>
    <n v="21374.23"/>
    <n v="163734.09"/>
  </r>
  <r>
    <s v="W"/>
    <x v="112"/>
    <s v="BRAINERD"/>
    <s v="13. 1996 CAPITAL IMPROVEMENTS"/>
    <d v="1997-01-03T00:00:00"/>
    <n v="71448"/>
    <n v="7915.55"/>
    <n v="11896.77"/>
    <n v="91260.32"/>
  </r>
  <r>
    <s v="W"/>
    <x v="112"/>
    <s v="BRAINERD"/>
    <s v="13. 1996 CAPITAL IMPROVEMENTS"/>
    <d v="1997-02-12T00:00:00"/>
    <n v="100282"/>
    <n v="11033.37"/>
    <n v="16659.09"/>
    <n v="127974.45999999999"/>
  </r>
  <r>
    <s v="W"/>
    <x v="112"/>
    <s v="BRAINERD"/>
    <s v="13. 1996 CAPITAL IMPROVEMENTS"/>
    <d v="1997-03-06T00:00:00"/>
    <n v="117349"/>
    <n v="13251.73"/>
    <n v="19665.25"/>
    <n v="150265.97999999998"/>
  </r>
  <r>
    <s v="W"/>
    <x v="112"/>
    <s v="BRAINERD"/>
    <s v="13. 1996 CAPITAL IMPROVEMENTS"/>
    <d v="1997-03-27T00:00:00"/>
    <n v="130178"/>
    <n v="14526.25"/>
    <n v="21726.69"/>
    <n v="166430.94"/>
  </r>
  <r>
    <s v="W"/>
    <x v="112"/>
    <s v="BRAINERD"/>
    <s v="13. 1996 CAPITAL IMPROVEMENTS"/>
    <d v="1997-05-08T00:00:00"/>
    <n v="21497"/>
    <n v="2296.84"/>
    <n v="3538.01"/>
    <n v="27331.85"/>
  </r>
  <r>
    <s v="W"/>
    <x v="112"/>
    <s v="BRAINERD"/>
    <s v="13. 1996 CAPITAL IMPROVEMENTS"/>
    <d v="1997-05-21T00:00:00"/>
    <n v="0"/>
    <n v="9793.0400000000009"/>
    <n v="4896.5200000000004"/>
    <n v="14689.560000000001"/>
  </r>
  <r>
    <s v="W"/>
    <x v="112"/>
    <s v="BRAINERD"/>
    <s v="13. 1996 CAPITAL IMPROVEMENTS"/>
    <d v="1997-06-05T00:00:00"/>
    <n v="47606"/>
    <n v="5151.1899999999996"/>
    <n v="7865.31"/>
    <n v="60622.5"/>
  </r>
  <r>
    <s v="W"/>
    <x v="112"/>
    <s v="BRAINERD"/>
    <s v="13. 1996 CAPITAL IMPROVEMENTS"/>
    <d v="1997-08-01T00:00:00"/>
    <n v="11898"/>
    <n v="1327.67"/>
    <n v="1985.78"/>
    <n v="15211.45"/>
  </r>
  <r>
    <s v="W"/>
    <x v="112"/>
    <s v="BRAINERD"/>
    <s v="13. 1996 CAPITAL IMPROVEMENTS"/>
    <d v="1998-01-16T00:00:00"/>
    <n v="0"/>
    <n v="2624.98"/>
    <n v="8860.61"/>
    <n v="11485.59"/>
  </r>
  <r>
    <s v="W"/>
    <x v="112"/>
    <s v="BRAINERD"/>
    <s v="13. 1996 CAPITAL IMPROVEMENTS"/>
    <d v="1998-01-16T00:00:00"/>
    <n v="0"/>
    <n v="8286.57"/>
    <n v="0"/>
    <n v="8286.57"/>
  </r>
  <r>
    <s v="W"/>
    <x v="112"/>
    <s v="BRAINERD"/>
    <s v="13. 1996 CAPITAL IMPROVEMENTS"/>
    <d v="1998-04-17T00:00:00"/>
    <n v="34592"/>
    <n v="0"/>
    <n v="28520.74"/>
    <n v="63112.740000000005"/>
  </r>
  <r>
    <s v="W"/>
    <x v="112"/>
    <s v="BRAINERD"/>
    <s v="13. 1996 CAPITAL IMPROVEMENTS"/>
    <d v="1998-04-17T00:00:00"/>
    <n v="0"/>
    <n v="32101.01"/>
    <n v="0"/>
    <n v="32101.01"/>
  </r>
  <r>
    <s v="W"/>
    <x v="112"/>
    <s v="BRAINERD"/>
    <s v="13. 1996 CAPITAL IMPROVEMENTS"/>
    <d v="1998-06-12T00:00:00"/>
    <n v="0"/>
    <n v="2380.5"/>
    <n v="1749.5"/>
    <n v="4130"/>
  </r>
  <r>
    <s v="W"/>
    <x v="112"/>
    <s v="BRAINERD"/>
    <s v="13. 1996 CAPITAL IMPROVEMENTS"/>
    <d v="1998-12-07T00:00:00"/>
    <n v="0"/>
    <n v="4089.45"/>
    <n v="2829.8"/>
    <n v="6919.25"/>
  </r>
  <r>
    <s v="W"/>
    <x v="112"/>
    <s v="BRAINERD"/>
    <s v="14. SNOWBLOWER/UPDATE ALP"/>
    <d v="1997-09-11T00:00:00"/>
    <n v="3774"/>
    <n v="0"/>
    <n v="419.84"/>
    <n v="4193.84"/>
  </r>
  <r>
    <s v="W"/>
    <x v="112"/>
    <s v="BRAINERD"/>
    <s v="14. SNOWBLOWER/UPDATE ALP"/>
    <d v="1997-10-31T00:00:00"/>
    <n v="1800"/>
    <n v="0"/>
    <n v="200"/>
    <n v="2000"/>
  </r>
  <r>
    <s v="W"/>
    <x v="112"/>
    <s v="BRAINERD"/>
    <s v="14. SNOWBLOWER/UPDATE ALP"/>
    <d v="1998-02-25T00:00:00"/>
    <n v="266509"/>
    <n v="0"/>
    <n v="29613.02"/>
    <n v="296122.02"/>
  </r>
  <r>
    <s v="W"/>
    <x v="112"/>
    <s v="BRAINERD"/>
    <s v="14. SNOWBLOWER/UPDATE ALP"/>
    <d v="1998-04-09T00:00:00"/>
    <n v="3600"/>
    <n v="0"/>
    <n v="400"/>
    <n v="4000"/>
  </r>
  <r>
    <s v="W"/>
    <x v="112"/>
    <s v="BRAINERD"/>
    <s v="14. SNOWBLOWER/UPDATE ALP"/>
    <d v="1998-04-09T00:00:00"/>
    <n v="32760"/>
    <n v="0"/>
    <n v="3640"/>
    <n v="36400"/>
  </r>
  <r>
    <s v="W"/>
    <x v="112"/>
    <s v="BRAINERD"/>
    <s v="14. SNOWBLOWER/UPDATE ALP"/>
    <d v="1998-06-18T00:00:00"/>
    <n v="2278"/>
    <n v="0"/>
    <n v="252.78"/>
    <n v="2530.7800000000002"/>
  </r>
  <r>
    <s v="W"/>
    <x v="112"/>
    <s v="BRAINERD"/>
    <s v="14. SNOWBLOWER/UPDATE ALP"/>
    <d v="1998-06-30T00:00:00"/>
    <n v="2700"/>
    <n v="0"/>
    <n v="300"/>
    <n v="3000"/>
  </r>
  <r>
    <s v="W"/>
    <x v="112"/>
    <s v="BRAINERD"/>
    <s v="Crack Repair"/>
    <d v="1998-06-25T00:00:00"/>
    <n v="0"/>
    <n v="35482.86"/>
    <n v="23655.25"/>
    <n v="59138.11"/>
  </r>
  <r>
    <s v="W"/>
    <x v="112"/>
    <s v="BRAINERD"/>
    <s v="Hangar Site Preparation &amp; Paving"/>
    <d v="1998-06-29T00:00:00"/>
    <n v="0"/>
    <n v="5323.68"/>
    <n v="5323.68"/>
    <n v="10647.36"/>
  </r>
  <r>
    <s v="W"/>
    <x v="112"/>
    <s v="BRAINERD"/>
    <s v="Hangar Site Preparation &amp; Paving"/>
    <d v="1998-07-28T00:00:00"/>
    <n v="0"/>
    <n v="52684.45"/>
    <n v="52684.45"/>
    <n v="105368.9"/>
  </r>
  <r>
    <s v="W"/>
    <x v="112"/>
    <s v="BRAINERD"/>
    <s v="Hangar Site Preparation &amp; Paving"/>
    <d v="1998-09-01T00:00:00"/>
    <n v="0"/>
    <n v="4608.43"/>
    <n v="4608.42"/>
    <n v="9216.85"/>
  </r>
  <r>
    <s v="W"/>
    <x v="112"/>
    <s v="BRAINERD"/>
    <s v="Hangar Site Preparation &amp; Paving"/>
    <d v="1998-12-07T00:00:00"/>
    <n v="0"/>
    <n v="6323.44"/>
    <n v="6323.45"/>
    <n v="12646.89"/>
  </r>
  <r>
    <s v="W"/>
    <x v="112"/>
    <s v="BRAINERD"/>
    <s v="Hangar Site Preparation &amp; Paving"/>
    <d v="1999-08-20T00:00:00"/>
    <n v="0"/>
    <n v="4477.66"/>
    <n v="4477.6499999999996"/>
    <n v="8955.31"/>
  </r>
  <r>
    <s v="W"/>
    <x v="112"/>
    <s v="BRAINERD"/>
    <s v="AIRPORT PAVEMENT STRIPING"/>
    <d v="1998-09-25T00:00:00"/>
    <n v="0"/>
    <n v="10370.08"/>
    <n v="6913.39"/>
    <n v="17283.47"/>
  </r>
  <r>
    <s v="W"/>
    <x v="112"/>
    <s v="BRAINERD"/>
    <s v="15. RW 5 Approach Lighting System Design"/>
    <d v="1998-12-02T00:00:00"/>
    <n v="4950"/>
    <n v="0"/>
    <n v="550"/>
    <n v="5500"/>
  </r>
  <r>
    <s v="W"/>
    <x v="112"/>
    <s v="BRAINERD"/>
    <s v="15. RW 5 Approach Lighting System Design"/>
    <d v="1999-01-07T00:00:00"/>
    <n v="5445"/>
    <n v="0"/>
    <n v="605"/>
    <n v="6050"/>
  </r>
  <r>
    <s v="W"/>
    <x v="112"/>
    <s v="BRAINERD"/>
    <s v="15. RW 5 Approach Lighting System Design"/>
    <d v="1999-02-19T00:00:00"/>
    <n v="14355"/>
    <n v="0"/>
    <n v="1595"/>
    <n v="15950"/>
  </r>
  <r>
    <s v="W"/>
    <x v="112"/>
    <s v="BRAINERD"/>
    <s v="15. RW 5 Approach Lighting System Design"/>
    <d v="1999-03-24T00:00:00"/>
    <n v="9900"/>
    <n v="0"/>
    <n v="1100"/>
    <n v="11000"/>
  </r>
  <r>
    <s v="W"/>
    <x v="112"/>
    <s v="BRAINERD"/>
    <s v="15. RW 5 Approach Lighting System Design"/>
    <d v="1999-05-06T00:00:00"/>
    <n v="4950"/>
    <n v="0"/>
    <n v="550"/>
    <n v="5500"/>
  </r>
  <r>
    <s v="W"/>
    <x v="112"/>
    <s v="BRAINERD"/>
    <s v="15. RW 5 Approach Lighting System Design"/>
    <d v="1999-09-15T00:00:00"/>
    <n v="8100"/>
    <n v="1200"/>
    <n v="1700"/>
    <n v="11000"/>
  </r>
  <r>
    <s v="W"/>
    <x v="112"/>
    <s v="BRAINERD"/>
    <s v="16.RWY 5 MALS, CLEARING &amp; GRUBBING"/>
    <d v="1999-07-27T00:00:00"/>
    <n v="69156"/>
    <n v="0"/>
    <n v="7684.66"/>
    <n v="76840.66"/>
  </r>
  <r>
    <s v="W"/>
    <x v="112"/>
    <s v="BRAINERD"/>
    <s v="16.RWY 5 MALS, CLEARING &amp; GRUBBING"/>
    <d v="1999-07-27T00:00:00"/>
    <n v="108355"/>
    <n v="0"/>
    <n v="12039.3"/>
    <n v="120394.3"/>
  </r>
  <r>
    <s v="W"/>
    <x v="112"/>
    <s v="BRAINERD"/>
    <s v="16.RWY 5 MALS, CLEARING &amp; GRUBBING"/>
    <d v="1999-10-20T00:00:00"/>
    <n v="10572"/>
    <n v="0"/>
    <n v="1174.97"/>
    <n v="11746.97"/>
  </r>
  <r>
    <s v="W"/>
    <x v="112"/>
    <s v="BRAINERD"/>
    <s v="16.RWY 5 MALS, CLEARING &amp; GRUBBING"/>
    <d v="2000-02-15T00:00:00"/>
    <n v="11240"/>
    <n v="0"/>
    <n v="1250.31"/>
    <n v="12490.31"/>
  </r>
  <r>
    <s v="W"/>
    <x v="112"/>
    <s v="BRAINERD"/>
    <s v="16.RWY 5 MALS, CLEARING &amp; GRUBBING"/>
    <d v="2000-03-29T00:00:00"/>
    <n v="1348"/>
    <n v="0"/>
    <n v="148.9"/>
    <n v="1496.9"/>
  </r>
  <r>
    <s v="W"/>
    <x v="112"/>
    <s v="BRAINERD"/>
    <s v="16.RWY 5 MALS, CLEARING &amp; GRUBBING"/>
    <d v="2000-09-19T00:00:00"/>
    <n v="152"/>
    <n v="0"/>
    <n v="16"/>
    <n v="168"/>
  </r>
  <r>
    <s v="W"/>
    <x v="112"/>
    <s v="BRAINERD"/>
    <s v="RMP For Propane Tank, SWPP Update, REILS"/>
    <d v="1999-07-15T00:00:00"/>
    <n v="0"/>
    <n v="1870.02"/>
    <n v="1246.68"/>
    <n v="3116.7"/>
  </r>
  <r>
    <s v="W"/>
    <x v="112"/>
    <s v="BRAINERD"/>
    <s v="RMP For Propane Tank, SWPP Update, REILS"/>
    <d v="1999-09-13T00:00:00"/>
    <n v="0"/>
    <n v="984.11"/>
    <n v="656.08"/>
    <n v="1640.19"/>
  </r>
  <r>
    <s v="W"/>
    <x v="112"/>
    <s v="BRAINERD"/>
    <s v="RMP For Propane Tank, SWPP Update, REILS"/>
    <d v="2000-03-20T00:00:00"/>
    <n v="0"/>
    <n v="1115.8900000000001"/>
    <n v="743.92"/>
    <n v="1859.81"/>
  </r>
  <r>
    <s v="W"/>
    <x v="112"/>
    <s v="BRAINERD"/>
    <s v="Joint &amp; Crack Sealing &amp; Repair/Seal Coat"/>
    <d v="2000-07-07T00:00:00"/>
    <n v="0"/>
    <n v="35999.980000000003"/>
    <n v="23999.98"/>
    <n v="59999.960000000006"/>
  </r>
  <r>
    <s v="W"/>
    <x v="112"/>
    <s v="BRAINERD"/>
    <s v="REMODEL ARRIVAL DEPARTURE BUILDING"/>
    <d v="2000-09-19T00:00:00"/>
    <n v="0"/>
    <n v="59077.81"/>
    <n v="57769.11"/>
    <n v="116846.92"/>
  </r>
  <r>
    <s v="W"/>
    <x v="112"/>
    <s v="BRAINERD"/>
    <s v="REMODEL ARRIVAL DEPARTURE BUILDING"/>
    <d v="2000-10-20T00:00:00"/>
    <n v="0"/>
    <n v="35152.35"/>
    <n v="34876.65"/>
    <n v="70029"/>
  </r>
  <r>
    <s v="W"/>
    <x v="112"/>
    <s v="BRAINERD"/>
    <s v="REMODEL ARRIVAL DEPARTURE BUILDING"/>
    <d v="2000-11-16T00:00:00"/>
    <n v="0"/>
    <n v="30361.09"/>
    <n v="29656.91"/>
    <n v="60018"/>
  </r>
  <r>
    <s v="W"/>
    <x v="112"/>
    <s v="BRAINERD"/>
    <s v="REMODEL ARRIVAL DEPARTURE BUILDING"/>
    <d v="2000-12-21T00:00:00"/>
    <n v="0"/>
    <n v="35268.720000000001"/>
    <n v="33776.550000000003"/>
    <n v="69045.27"/>
  </r>
  <r>
    <s v="W"/>
    <x v="112"/>
    <s v="BRAINERD"/>
    <s v="REMODEL ARRIVAL DEPARTURE BUILDING"/>
    <d v="2001-09-21T00:00:00"/>
    <n v="0"/>
    <n v="2528"/>
    <n v="3485"/>
    <n v="6013"/>
  </r>
  <r>
    <s v="W"/>
    <x v="112"/>
    <s v="BRAINERD"/>
    <s v="REMODEL ARRIVAL DEPARTURE BUILDING"/>
    <d v="2002-02-26T00:00:00"/>
    <n v="0"/>
    <n v="3954.43"/>
    <n v="4417.71"/>
    <n v="8372.14"/>
  </r>
  <r>
    <s v="W"/>
    <x v="112"/>
    <s v="BRAINERD"/>
    <s v="17Deer Fence,Rwy 5/23Friction,MasterPlan"/>
    <d v="2000-09-19T00:00:00"/>
    <n v="8717"/>
    <n v="0"/>
    <n v="969.49"/>
    <n v="9686.49"/>
  </r>
  <r>
    <s v="W"/>
    <x v="112"/>
    <s v="BRAINERD"/>
    <s v="17Deer Fence,Rwy 5/23Friction,MasterPlan"/>
    <d v="2000-10-23T00:00:00"/>
    <n v="918"/>
    <n v="0"/>
    <n v="102"/>
    <n v="1020"/>
  </r>
  <r>
    <s v="W"/>
    <x v="112"/>
    <s v="BRAINERD"/>
    <s v="17Deer Fence,Rwy 5/23Friction,MasterPlan"/>
    <d v="2000-12-21T00:00:00"/>
    <n v="70963"/>
    <n v="0"/>
    <n v="7886.02"/>
    <n v="78849.02"/>
  </r>
  <r>
    <s v="W"/>
    <x v="112"/>
    <s v="BRAINERD"/>
    <s v="17Deer Fence,Rwy 5/23Friction,MasterPlan"/>
    <d v="2001-01-30T00:00:00"/>
    <n v="13014"/>
    <n v="0"/>
    <n v="1446"/>
    <n v="14460"/>
  </r>
  <r>
    <s v="W"/>
    <x v="112"/>
    <s v="BRAINERD"/>
    <s v="17Deer Fence,Rwy 5/23Friction,MasterPlan"/>
    <d v="2001-02-14T00:00:00"/>
    <n v="1788"/>
    <n v="0"/>
    <n v="198.92"/>
    <n v="1986.92"/>
  </r>
  <r>
    <s v="W"/>
    <x v="112"/>
    <s v="BRAINERD"/>
    <s v="17Deer Fence,Rwy 5/23Friction,MasterPlan"/>
    <d v="2001-03-22T00:00:00"/>
    <n v="16542"/>
    <n v="0"/>
    <n v="1838"/>
    <n v="18380"/>
  </r>
  <r>
    <s v="W"/>
    <x v="112"/>
    <s v="BRAINERD"/>
    <s v="17Deer Fence,Rwy 5/23Friction,MasterPlan"/>
    <d v="2001-04-30T00:00:00"/>
    <n v="5018"/>
    <n v="0"/>
    <n v="557"/>
    <n v="5575"/>
  </r>
  <r>
    <s v="W"/>
    <x v="112"/>
    <s v="BRAINERD"/>
    <s v="17Deer Fence,Rwy 5/23Friction,MasterPlan"/>
    <d v="2001-05-10T00:00:00"/>
    <n v="10035"/>
    <n v="0"/>
    <n v="1115"/>
    <n v="11150"/>
  </r>
  <r>
    <s v="W"/>
    <x v="112"/>
    <s v="BRAINERD"/>
    <s v="17Deer Fence,Rwy 5/23Friction,MasterPlan"/>
    <d v="2001-07-17T00:00:00"/>
    <n v="26302"/>
    <n v="0"/>
    <n v="2923"/>
    <n v="29225"/>
  </r>
  <r>
    <s v="W"/>
    <x v="112"/>
    <s v="BRAINERD"/>
    <s v="17Deer Fence,Rwy 5/23Friction,MasterPlan"/>
    <d v="2001-08-02T00:00:00"/>
    <n v="29556"/>
    <n v="0"/>
    <n v="3284"/>
    <n v="32840"/>
  </r>
  <r>
    <s v="W"/>
    <x v="112"/>
    <s v="BRAINERD"/>
    <s v="17Deer Fence,Rwy 5/23Friction,MasterPlan"/>
    <d v="2001-08-17T00:00:00"/>
    <n v="16542"/>
    <n v="0"/>
    <n v="1838"/>
    <n v="18380"/>
  </r>
  <r>
    <s v="W"/>
    <x v="112"/>
    <s v="BRAINERD"/>
    <s v="17Deer Fence,Rwy 5/23Friction,MasterPlan"/>
    <d v="2001-09-21T00:00:00"/>
    <n v="17371"/>
    <n v="0"/>
    <n v="1929.26"/>
    <n v="19300.259999999998"/>
  </r>
  <r>
    <s v="W"/>
    <x v="112"/>
    <s v="BRAINERD"/>
    <s v="17Deer Fence,Rwy 5/23Friction,MasterPlan"/>
    <d v="2001-12-12T00:00:00"/>
    <n v="10035"/>
    <n v="0"/>
    <n v="1115"/>
    <n v="11150"/>
  </r>
  <r>
    <s v="W"/>
    <x v="112"/>
    <s v="BRAINERD"/>
    <s v="17Deer Fence,Rwy 5/23Friction,MasterPlan"/>
    <d v="2002-01-17T00:00:00"/>
    <n v="10035"/>
    <n v="0"/>
    <n v="1115"/>
    <n v="11150"/>
  </r>
  <r>
    <s v="W"/>
    <x v="112"/>
    <s v="BRAINERD"/>
    <s v="17Deer Fence,Rwy 5/23Friction,MasterPlan"/>
    <d v="2002-03-27T00:00:00"/>
    <n v="5018"/>
    <n v="0"/>
    <n v="557"/>
    <n v="5575"/>
  </r>
  <r>
    <s v="W"/>
    <x v="112"/>
    <s v="BRAINERD"/>
    <s v="17Deer Fence,Rwy 5/23Friction,MasterPlan"/>
    <d v="2002-04-25T00:00:00"/>
    <n v="5017"/>
    <n v="0"/>
    <n v="558"/>
    <n v="5575"/>
  </r>
  <r>
    <s v="W"/>
    <x v="112"/>
    <s v="BRAINERD"/>
    <s v="17Deer Fence,Rwy 5/23Friction,MasterPlan"/>
    <d v="2003-10-28T00:00:00"/>
    <n v="5018"/>
    <n v="0"/>
    <n v="557"/>
    <n v="5575"/>
  </r>
  <r>
    <s v="W"/>
    <x v="112"/>
    <s v="BRAINERD"/>
    <s v="PARKING LOT PAVING"/>
    <d v="2000-11-09T00:00:00"/>
    <n v="0"/>
    <n v="12039.5"/>
    <n v="12039.5"/>
    <n v="24079"/>
  </r>
  <r>
    <s v="W"/>
    <x v="112"/>
    <s v="BRAINERD"/>
    <s v="JET A FUEL STORAGE TANK"/>
    <d v="2001-06-25T00:00:00"/>
    <n v="0"/>
    <n v="16918.38"/>
    <n v="16918.38"/>
    <n v="33836.76"/>
  </r>
  <r>
    <s v="W"/>
    <x v="112"/>
    <s v="BRAINERD"/>
    <s v="18.RWY 5/23: FRICTION TREAT&amp;PAVE SHLD"/>
    <d v="2001-09-14T00:00:00"/>
    <n v="803"/>
    <n v="0"/>
    <n v="89.34"/>
    <n v="892.34"/>
  </r>
  <r>
    <s v="W"/>
    <x v="112"/>
    <s v="BRAINERD"/>
    <s v="18.RWY 5/23: FRICTION TREAT&amp;PAVE SHLD"/>
    <d v="2001-10-11T00:00:00"/>
    <n v="799358"/>
    <n v="0"/>
    <n v="88818.55"/>
    <n v="888176.55"/>
  </r>
  <r>
    <s v="W"/>
    <x v="112"/>
    <s v="BRAINERD"/>
    <s v="18.RWY 5/23: FRICTION TREAT&amp;PAVE SHLD"/>
    <d v="2001-11-14T00:00:00"/>
    <n v="600601"/>
    <n v="0"/>
    <n v="66732.73"/>
    <n v="667333.73"/>
  </r>
  <r>
    <s v="W"/>
    <x v="112"/>
    <s v="BRAINERD"/>
    <s v="18.RWY 5/23: FRICTION TREAT&amp;PAVE SHLD"/>
    <d v="2001-12-12T00:00:00"/>
    <n v="52195"/>
    <n v="0"/>
    <n v="5800"/>
    <n v="57995"/>
  </r>
  <r>
    <s v="W"/>
    <x v="112"/>
    <s v="BRAINERD"/>
    <s v="18.RWY 5/23: FRICTION TREAT&amp;PAVE SHLD"/>
    <d v="2002-02-27T00:00:00"/>
    <n v="33387"/>
    <n v="0"/>
    <n v="3709.65"/>
    <n v="37096.65"/>
  </r>
  <r>
    <s v="W"/>
    <x v="112"/>
    <s v="BRAINERD"/>
    <s v="18.RWY 5/23: FRICTION TREAT&amp;PAVE SHLD"/>
    <d v="2002-04-25T00:00:00"/>
    <n v="7858"/>
    <n v="0"/>
    <n v="873.16"/>
    <n v="8731.16"/>
  </r>
  <r>
    <s v="W"/>
    <x v="112"/>
    <s v="BRAINERD"/>
    <s v="18.RWY 5/23: FRICTION TREAT&amp;PAVE SHLD"/>
    <d v="2003-08-27T00:00:00"/>
    <n v="28306"/>
    <n v="0"/>
    <n v="3145.08"/>
    <n v="31451.08"/>
  </r>
  <r>
    <s v="W"/>
    <x v="112"/>
    <s v="BRAINERD"/>
    <s v="18.RWY 5/23: FRICTION TREAT&amp;PAVE SHLD"/>
    <d v="2004-05-14T00:00:00"/>
    <n v="13500"/>
    <n v="0"/>
    <n v="1500"/>
    <n v="15000"/>
  </r>
  <r>
    <s v="W"/>
    <x v="112"/>
    <s v="BRAINERD"/>
    <s v="18.RWY 5/23: FRICTION TREAT&amp;PAVE SHLD"/>
    <d v="2004-06-11T00:00:00"/>
    <n v="7457"/>
    <n v="0"/>
    <n v="828"/>
    <n v="8285"/>
  </r>
  <r>
    <s v="W"/>
    <x v="112"/>
    <s v="BRAINERD"/>
    <s v="MAINT EQUIP BLDG, MOWER, HANGAR REHAB"/>
    <d v="2001-08-28T00:00:00"/>
    <n v="0"/>
    <n v="1425.59"/>
    <n v="971.01"/>
    <n v="2396.6"/>
  </r>
  <r>
    <s v="W"/>
    <x v="112"/>
    <s v="BRAINERD"/>
    <s v="MAINT EQUIP BLDG, MOWER, HANGAR REHAB"/>
    <d v="2001-10-10T00:00:00"/>
    <n v="0"/>
    <n v="46910.81"/>
    <n v="37220.370000000003"/>
    <n v="84131.18"/>
  </r>
  <r>
    <s v="W"/>
    <x v="112"/>
    <s v="BRAINERD"/>
    <s v="MAINT EQUIP BLDG, MOWER, HANGAR REHAB"/>
    <d v="2001-11-14T00:00:00"/>
    <n v="0"/>
    <n v="31863.75"/>
    <n v="21242.5"/>
    <n v="53106.25"/>
  </r>
  <r>
    <s v="W"/>
    <x v="112"/>
    <s v="BRAINERD"/>
    <s v="MAINT EQUIP BLDG, MOWER, HANGAR REHAB"/>
    <d v="2001-12-14T00:00:00"/>
    <n v="0"/>
    <n v="48000"/>
    <n v="32000"/>
    <n v="80000"/>
  </r>
  <r>
    <s v="W"/>
    <x v="112"/>
    <s v="BRAINERD"/>
    <s v="MAINT EQUIP BLDG, MOWER, HANGAR REHAB"/>
    <d v="2002-01-15T00:00:00"/>
    <n v="0"/>
    <n v="25095.599999999999"/>
    <n v="16730.400000000001"/>
    <n v="41826"/>
  </r>
  <r>
    <s v="W"/>
    <x v="112"/>
    <s v="BRAINERD"/>
    <s v="19.Terminal Security Improvements"/>
    <d v="2002-10-30T00:00:00"/>
    <n v="68913"/>
    <n v="0"/>
    <n v="7657.94"/>
    <n v="76570.94"/>
  </r>
  <r>
    <s v="W"/>
    <x v="112"/>
    <s v="BRAINERD"/>
    <s v="19.Terminal Security Improvements"/>
    <d v="2002-12-19T00:00:00"/>
    <n v="1260"/>
    <n v="0"/>
    <n v="140"/>
    <n v="1400"/>
  </r>
  <r>
    <s v="W"/>
    <x v="112"/>
    <s v="BRAINERD"/>
    <s v="20.PARKING LOT, ENT ROAD, DEER FENCE"/>
    <d v="2002-07-15T00:00:00"/>
    <n v="40212"/>
    <n v="0"/>
    <n v="4468.16"/>
    <n v="44680.160000000003"/>
  </r>
  <r>
    <s v="W"/>
    <x v="112"/>
    <s v="BRAINERD"/>
    <s v="20.PARKING LOT, ENT ROAD, DEER FENCE"/>
    <d v="2002-08-26T00:00:00"/>
    <n v="1440"/>
    <n v="0"/>
    <n v="160"/>
    <n v="1600"/>
  </r>
  <r>
    <s v="W"/>
    <x v="112"/>
    <s v="BRAINERD"/>
    <s v="20.PARKING LOT, ENT ROAD, DEER FENCE"/>
    <d v="2002-09-23T00:00:00"/>
    <n v="240787"/>
    <n v="0"/>
    <n v="26754.9"/>
    <n v="267541.90000000002"/>
  </r>
  <r>
    <s v="W"/>
    <x v="112"/>
    <s v="BRAINERD"/>
    <s v="20.PARKING LOT, ENT ROAD, DEER FENCE"/>
    <d v="2002-10-22T00:00:00"/>
    <n v="42900"/>
    <n v="0"/>
    <n v="4766.03"/>
    <n v="47666.03"/>
  </r>
  <r>
    <s v="W"/>
    <x v="112"/>
    <s v="BRAINERD"/>
    <s v="20.PARKING LOT, ENT ROAD, DEER FENCE"/>
    <d v="2002-11-27T00:00:00"/>
    <n v="50740"/>
    <n v="0"/>
    <n v="5637.96"/>
    <n v="56377.96"/>
  </r>
  <r>
    <s v="W"/>
    <x v="112"/>
    <s v="BRAINERD"/>
    <s v="20.PARKING LOT, ENT ROAD, DEER FENCE"/>
    <d v="2002-12-19T00:00:00"/>
    <n v="1440"/>
    <n v="0"/>
    <n v="160"/>
    <n v="1600"/>
  </r>
  <r>
    <s v="W"/>
    <x v="112"/>
    <s v="BRAINERD"/>
    <s v="20.PARKING LOT, ENT ROAD, DEER FENCE"/>
    <d v="2003-09-22T00:00:00"/>
    <n v="24050"/>
    <n v="0"/>
    <n v="2672"/>
    <n v="26722"/>
  </r>
  <r>
    <s v="W"/>
    <x v="112"/>
    <s v="BRAINERD"/>
    <s v="20.PARKING LOT, ENT ROAD, DEER FENCE"/>
    <d v="2003-12-22T00:00:00"/>
    <n v="-10819"/>
    <n v="0"/>
    <n v="9469.9500000000007"/>
    <n v="-1349.0499999999993"/>
  </r>
  <r>
    <s v="W"/>
    <x v="112"/>
    <s v="BRAINERD"/>
    <s v="20.PARKING LOT, ENT ROAD, DEER FENCE"/>
    <d v="2004-03-29T00:00:00"/>
    <n v="0"/>
    <n v="2283.79"/>
    <n v="665.26"/>
    <n v="2949.05"/>
  </r>
  <r>
    <s v="W"/>
    <x v="112"/>
    <s v="BRAINERD"/>
    <s v="21.PRELIM. ENG.; WETLAND PERMIT APP"/>
    <d v="2002-11-27T00:00:00"/>
    <n v="270"/>
    <n v="0"/>
    <n v="30"/>
    <n v="300"/>
  </r>
  <r>
    <s v="W"/>
    <x v="112"/>
    <s v="BRAINERD"/>
    <s v="21.PRELIM. ENG.; WETLAND PERMIT APP"/>
    <d v="2002-12-19T00:00:00"/>
    <n v="40261"/>
    <n v="0"/>
    <n v="4474"/>
    <n v="44735"/>
  </r>
  <r>
    <s v="W"/>
    <x v="112"/>
    <s v="BRAINERD"/>
    <s v="21.PRELIM. ENG.; WETLAND PERMIT APP"/>
    <d v="2003-02-20T00:00:00"/>
    <n v="145854"/>
    <n v="0"/>
    <n v="16206"/>
    <n v="162060"/>
  </r>
  <r>
    <s v="W"/>
    <x v="112"/>
    <s v="BRAINERD"/>
    <s v="21.PRELIM. ENG.; WETLAND PERMIT APP"/>
    <d v="2003-03-20T00:00:00"/>
    <n v="202829"/>
    <n v="0"/>
    <n v="22536"/>
    <n v="225365"/>
  </r>
  <r>
    <s v="W"/>
    <x v="112"/>
    <s v="BRAINERD"/>
    <s v="21.PRELIM. ENG.; WETLAND PERMIT APP"/>
    <d v="2003-06-13T00:00:00"/>
    <n v="6381"/>
    <n v="0"/>
    <n v="709"/>
    <n v="7090"/>
  </r>
  <r>
    <s v="W"/>
    <x v="112"/>
    <s v="BRAINERD"/>
    <s v="21.PRELIM. ENG.; WETLAND PERMIT APP"/>
    <d v="2003-09-22T00:00:00"/>
    <n v="40356"/>
    <n v="0"/>
    <n v="4484"/>
    <n v="44840"/>
  </r>
  <r>
    <s v="W"/>
    <x v="112"/>
    <s v="BRAINERD"/>
    <s v="21.PRELIM. ENG.; WETLAND PERMIT APP"/>
    <d v="2003-11-12T00:00:00"/>
    <n v="27499"/>
    <n v="0"/>
    <n v="3056"/>
    <n v="30555"/>
  </r>
  <r>
    <s v="W"/>
    <x v="112"/>
    <s v="BRAINERD"/>
    <s v="21.PRELIM. ENG.; WETLAND PERMIT APP"/>
    <d v="2003-12-22T00:00:00"/>
    <n v="21119"/>
    <n v="0"/>
    <n v="2346"/>
    <n v="23465"/>
  </r>
  <r>
    <s v="W"/>
    <x v="112"/>
    <s v="BRAINERD"/>
    <s v="21.PRELIM. ENG.; WETLAND PERMIT APP"/>
    <d v="2004-08-10T00:00:00"/>
    <n v="21118"/>
    <n v="0"/>
    <n v="2347"/>
    <n v="23465"/>
  </r>
  <r>
    <s v="W"/>
    <x v="112"/>
    <s v="BRAINERD"/>
    <s v="21.PRELIM. ENG.; WETLAND PERMIT APP"/>
    <d v="2005-04-12T00:00:00"/>
    <n v="-5431"/>
    <n v="0"/>
    <n v="-604"/>
    <n v="-6035"/>
  </r>
  <r>
    <s v="W"/>
    <x v="112"/>
    <s v="BRAINERD"/>
    <s v="CRACK SEALING"/>
    <d v="2002-12-19T00:00:00"/>
    <n v="0"/>
    <n v="21960"/>
    <n v="14640"/>
    <n v="36600"/>
  </r>
  <r>
    <s v="W"/>
    <x v="112"/>
    <s v="BRAINERD"/>
    <s v="HANGAR SITE PREP(11-UNIT T-HANGAR)TH-132"/>
    <d v="2003-07-03T00:00:00"/>
    <n v="0"/>
    <n v="476.72"/>
    <n v="476.71"/>
    <n v="953.43000000000006"/>
  </r>
  <r>
    <s v="W"/>
    <x v="112"/>
    <s v="BRAINERD"/>
    <s v="HANGAR SITE PREP(11-UNIT T-HANGAR)TH-132"/>
    <d v="2003-07-14T00:00:00"/>
    <n v="0"/>
    <n v="6750"/>
    <n v="6750"/>
    <n v="13500"/>
  </r>
  <r>
    <s v="W"/>
    <x v="112"/>
    <s v="BRAINERD"/>
    <s v="HANGAR SITE PREP(11-UNIT T-HANGAR)TH-132"/>
    <d v="2003-09-17T00:00:00"/>
    <n v="0"/>
    <n v="45446.65"/>
    <n v="45446.64"/>
    <n v="90893.290000000008"/>
  </r>
  <r>
    <s v="W"/>
    <x v="112"/>
    <s v="BRAINERD"/>
    <s v="HANGAR SITE PREP(11-UNIT T-HANGAR)TH-132"/>
    <d v="2004-10-14T00:00:00"/>
    <n v="0"/>
    <n v="1601.63"/>
    <n v="1601.65"/>
    <n v="3203.28"/>
  </r>
  <r>
    <s v="W"/>
    <x v="112"/>
    <s v="BRAINERD"/>
    <s v="HANGAR SITE PREP(11-UNIT T-HANGAR)TH-132"/>
    <d v="2004-11-09T00:00:00"/>
    <n v="0"/>
    <n v="4904.43"/>
    <n v="4904.3999999999996"/>
    <n v="9808.83"/>
  </r>
  <r>
    <s v="W"/>
    <x v="112"/>
    <s v="BRAINERD"/>
    <s v="ARFF, TRUCK, LOADER, PLOW, REHAB PKG LOT"/>
    <d v="2003-10-21T00:00:00"/>
    <n v="37360"/>
    <n v="-3700"/>
    <n v="2302.1"/>
    <n v="35962.1"/>
  </r>
  <r>
    <s v="W"/>
    <x v="112"/>
    <s v="BRAINERD"/>
    <s v="ARFF, TRUCK, LOADER, PLOW, REHAB PKG LOT"/>
    <d v="2003-10-21T00:00:00"/>
    <n v="4500"/>
    <n v="0"/>
    <n v="500"/>
    <n v="5000"/>
  </r>
  <r>
    <s v="W"/>
    <x v="112"/>
    <s v="BRAINERD"/>
    <s v="ARFF, TRUCK, LOADER, PLOW, REHAB PKG LOT"/>
    <d v="2003-10-21T00:00:00"/>
    <n v="20259"/>
    <n v="0"/>
    <n v="2251"/>
    <n v="22510"/>
  </r>
  <r>
    <s v="W"/>
    <x v="112"/>
    <s v="BRAINERD"/>
    <s v="ARFF, TRUCK, LOADER, PLOW, REHAB PKG LOT"/>
    <d v="2003-12-22T00:00:00"/>
    <n v="144716"/>
    <n v="0"/>
    <n v="16079.14"/>
    <n v="160795.14000000001"/>
  </r>
  <r>
    <s v="W"/>
    <x v="112"/>
    <s v="BRAINERD"/>
    <s v="ARFF, TRUCK, LOADER, PLOW, REHAB PKG LOT"/>
    <d v="2004-06-18T00:00:00"/>
    <n v="452498"/>
    <n v="0"/>
    <n v="50277"/>
    <n v="502775"/>
  </r>
  <r>
    <s v="W"/>
    <x v="112"/>
    <s v="BRAINERD"/>
    <s v="ARFF, TRUCK, LOADER, PLOW, REHAB PKG LOT"/>
    <d v="2004-06-18T00:00:00"/>
    <n v="4410"/>
    <n v="0"/>
    <n v="490"/>
    <n v="4900"/>
  </r>
  <r>
    <s v="W"/>
    <x v="112"/>
    <s v="BRAINERD"/>
    <s v="23.PHASE 1 RWY 16/34 CONSTRUCTION"/>
    <d v="2003-11-12T00:00:00"/>
    <n v="365544"/>
    <n v="115.16"/>
    <n v="40694.639999999999"/>
    <n v="406353.8"/>
  </r>
  <r>
    <s v="W"/>
    <x v="112"/>
    <s v="BRAINERD"/>
    <s v="23.PHASE 1 RWY 16/34 CONSTRUCTION"/>
    <d v="2003-12-22T00:00:00"/>
    <n v="369537"/>
    <n v="15.89"/>
    <n v="41070.11"/>
    <n v="410623"/>
  </r>
  <r>
    <s v="W"/>
    <x v="112"/>
    <s v="BRAINERD"/>
    <s v="23.PHASE 1 RWY 16/34 CONSTRUCTION"/>
    <d v="2004-02-13T00:00:00"/>
    <n v="35454"/>
    <n v="15.89"/>
    <n v="3950.11"/>
    <n v="39420"/>
  </r>
  <r>
    <s v="W"/>
    <x v="112"/>
    <s v="BRAINERD"/>
    <s v="23.PHASE 1 RWY 16/34 CONSTRUCTION"/>
    <d v="2004-04-14T00:00:00"/>
    <n v="584477"/>
    <n v="251.94"/>
    <n v="65109.06"/>
    <n v="649838"/>
  </r>
  <r>
    <s v="W"/>
    <x v="112"/>
    <s v="BRAINERD"/>
    <s v="23.PHASE 1 RWY 16/34 CONSTRUCTION"/>
    <d v="2004-05-14T00:00:00"/>
    <n v="53181"/>
    <n v="23.83"/>
    <n v="5925.17"/>
    <n v="59130"/>
  </r>
  <r>
    <s v="W"/>
    <x v="112"/>
    <s v="BRAINERD"/>
    <s v="23.PHASE 1 RWY 16/34 CONSTRUCTION"/>
    <d v="2004-06-11T00:00:00"/>
    <n v="1298489"/>
    <n v="975.54"/>
    <n v="144927.21"/>
    <n v="1444391.75"/>
  </r>
  <r>
    <s v="W"/>
    <x v="112"/>
    <s v="BRAINERD"/>
    <s v="23.PHASE 1 RWY 16/34 CONSTRUCTION"/>
    <d v="2004-07-28T00:00:00"/>
    <n v="518245"/>
    <n v="146.22999999999999"/>
    <n v="57680.13"/>
    <n v="576071.36"/>
  </r>
  <r>
    <s v="W"/>
    <x v="112"/>
    <s v="BRAINERD"/>
    <s v="23.PHASE 1 RWY 16/34 CONSTRUCTION"/>
    <d v="2004-08-18T00:00:00"/>
    <n v="506309"/>
    <n v="294.52"/>
    <n v="58503.040000000001"/>
    <n v="565106.56000000006"/>
  </r>
  <r>
    <s v="W"/>
    <x v="112"/>
    <s v="BRAINERD"/>
    <s v="23.PHASE 1 RWY 16/34 CONSTRUCTION"/>
    <d v="2004-09-24T00:00:00"/>
    <n v="17728"/>
    <n v="0"/>
    <n v="1974.06"/>
    <n v="19702.060000000001"/>
  </r>
  <r>
    <s v="W"/>
    <x v="112"/>
    <s v="BRAINERD"/>
    <s v="23.PHASE 1 RWY 16/34 CONSTRUCTION"/>
    <d v="2004-11-09T00:00:00"/>
    <n v="17727"/>
    <n v="0"/>
    <n v="1975.06"/>
    <n v="19702.060000000001"/>
  </r>
  <r>
    <s v="W"/>
    <x v="112"/>
    <s v="BRAINERD"/>
    <s v="23.PHASE 1 RWY 16/34 CONSTRUCTION"/>
    <d v="2005-02-02T00:00:00"/>
    <n v="236643"/>
    <n v="0"/>
    <n v="26305.29"/>
    <n v="262948.28999999998"/>
  </r>
  <r>
    <s v="W"/>
    <x v="112"/>
    <s v="BRAINERD"/>
    <s v="23.PHASE 1 RWY 16/34 CONSTRUCTION"/>
    <d v="2005-02-23T00:00:00"/>
    <n v="46326"/>
    <n v="0"/>
    <n v="5147"/>
    <n v="51473"/>
  </r>
  <r>
    <s v="W"/>
    <x v="112"/>
    <s v="BRAINERD"/>
    <s v="23.PHASE 1 RWY 16/34 CONSTRUCTION"/>
    <d v="2005-05-17T00:00:00"/>
    <n v="17727"/>
    <n v="0"/>
    <n v="1975.06"/>
    <n v="19702.060000000001"/>
  </r>
  <r>
    <s v="W"/>
    <x v="112"/>
    <s v="BRAINERD"/>
    <s v="23.PHASE 1 RWY 16/34 CONSTRUCTION"/>
    <d v="2006-02-14T00:00:00"/>
    <n v="32896"/>
    <n v="0"/>
    <n v="1577.06"/>
    <n v="34473.06"/>
  </r>
  <r>
    <s v="W"/>
    <x v="112"/>
    <s v="BRAINERD"/>
    <s v="23.PHASE 1 RWY 16/34 CONSTRUCTION"/>
    <d v="2006-08-23T00:00:00"/>
    <n v="0"/>
    <n v="6119.88"/>
    <n v="0"/>
    <n v="6119.88"/>
  </r>
  <r>
    <s v="W"/>
    <x v="112"/>
    <s v="BRAINERD"/>
    <s v="23.PHASE 1 RWY 16/34 CONSTRUCTION"/>
    <d v="2006-08-23T00:00:00"/>
    <n v="162639"/>
    <n v="0"/>
    <n v="0"/>
    <n v="162639"/>
  </r>
  <r>
    <s v="W"/>
    <x v="112"/>
    <s v="BRAINERD"/>
    <s v="1/2-TON 4X4 PICKUP; TRACTOR &amp; MOWER"/>
    <d v="2003-08-12T00:00:00"/>
    <n v="0"/>
    <n v="14588.88"/>
    <n v="9725.92"/>
    <n v="24314.799999999999"/>
  </r>
  <r>
    <s v="W"/>
    <x v="112"/>
    <s v="BRAINERD"/>
    <s v="1/2-TON 4X4 PICKUP; TRACTOR &amp; MOWER"/>
    <d v="2003-10-27T00:00:00"/>
    <n v="0"/>
    <n v="48749.17"/>
    <n v="33765.21"/>
    <n v="82514.38"/>
  </r>
  <r>
    <s v="W"/>
    <x v="112"/>
    <s v="BRAINERD"/>
    <s v="CRACK SEALTXWYS &amp; RUNWAYS, REPAIR BEACON"/>
    <d v="2003-11-07T00:00:00"/>
    <n v="0"/>
    <n v="33660"/>
    <n v="22440"/>
    <n v="56100"/>
  </r>
  <r>
    <s v="W"/>
    <x v="112"/>
    <s v="BRAINERD"/>
    <s v="CRACK SEALTXWYS &amp; RUNWAYS, REPAIR BEACON"/>
    <d v="2003-12-15T00:00:00"/>
    <n v="0"/>
    <n v="6540"/>
    <n v="-3680.99"/>
    <n v="2859.01"/>
  </r>
  <r>
    <s v="W"/>
    <x v="112"/>
    <s v="BRAINERD"/>
    <s v="CRACK SEALTXWYS &amp; RUNWAYS, REPAIR BEACON"/>
    <d v="2004-02-13T00:00:00"/>
    <n v="0"/>
    <n v="3718.03"/>
    <n v="63"/>
    <n v="3781.03"/>
  </r>
  <r>
    <s v="W"/>
    <x v="112"/>
    <s v="BRAINERD"/>
    <s v="MOBILE JET LOADER (BOARDING STAIRS)"/>
    <d v="2004-01-14T00:00:00"/>
    <n v="0"/>
    <n v="14852.46"/>
    <n v="6365.34"/>
    <n v="21217.8"/>
  </r>
  <r>
    <s v="W"/>
    <x v="112"/>
    <s v="BRAINERD"/>
    <s v="25.PAVE RUNWAY 16/34 (PHASE 2 CONSTRUCT)"/>
    <d v="2004-09-24T00:00:00"/>
    <n v="406630"/>
    <n v="120041.92"/>
    <n v="72848.14"/>
    <n v="599520.06000000006"/>
  </r>
  <r>
    <s v="W"/>
    <x v="112"/>
    <s v="BRAINERD"/>
    <s v="25.PAVE RUNWAY 16/34 (PHASE 2 CONSTRUCT)"/>
    <d v="2004-10-15T00:00:00"/>
    <n v="174608"/>
    <n v="37944.769999999997"/>
    <n v="25452.23"/>
    <n v="238005"/>
  </r>
  <r>
    <s v="W"/>
    <x v="112"/>
    <s v="BRAINERD"/>
    <s v="25.PAVE RUNWAY 16/34 (PHASE 2 CONSTRUCT)"/>
    <d v="2004-11-09T00:00:00"/>
    <n v="313517"/>
    <n v="60885.45"/>
    <n v="42594.49"/>
    <n v="416996.94"/>
  </r>
  <r>
    <s v="W"/>
    <x v="112"/>
    <s v="BRAINERD"/>
    <s v="25.PAVE RUNWAY 16/34 (PHASE 2 CONSTRUCT)"/>
    <d v="2004-12-16T00:00:00"/>
    <n v="803368"/>
    <n v="88199.41"/>
    <n v="80083.09"/>
    <n v="971650.5"/>
  </r>
  <r>
    <s v="W"/>
    <x v="112"/>
    <s v="BRAINERD"/>
    <s v="25.PAVE RUNWAY 16/34 (PHASE 2 CONSTRUCT)"/>
    <d v="2005-01-19T00:00:00"/>
    <n v="495817"/>
    <n v="187290.87"/>
    <n v="106362.62"/>
    <n v="789470.49"/>
  </r>
  <r>
    <s v="W"/>
    <x v="112"/>
    <s v="BRAINERD"/>
    <s v="25.PAVE RUNWAY 16/34 (PHASE 2 CONSTRUCT)"/>
    <d v="2005-05-17T00:00:00"/>
    <n v="58288"/>
    <n v="24937.5"/>
    <n v="13755.42"/>
    <n v="96980.92"/>
  </r>
  <r>
    <s v="W"/>
    <x v="112"/>
    <s v="BRAINERD"/>
    <s v="25.PAVE RUNWAY 16/34 (PHASE 2 CONSTRUCT)"/>
    <d v="2005-06-21T00:00:00"/>
    <n v="166316"/>
    <n v="16241.86"/>
    <n v="15714.78"/>
    <n v="198272.63999999998"/>
  </r>
  <r>
    <s v="W"/>
    <x v="112"/>
    <s v="BRAINERD"/>
    <s v="25.PAVE RUNWAY 16/34 (PHASE 2 CONSTRUCT)"/>
    <d v="2005-07-13T00:00:00"/>
    <n v="1871010"/>
    <n v="664458.22"/>
    <n v="424561.81"/>
    <n v="2960030.03"/>
  </r>
  <r>
    <s v="W"/>
    <x v="112"/>
    <s v="BRAINERD"/>
    <s v="25.PAVE RUNWAY 16/34 (PHASE 2 CONSTRUCT)"/>
    <d v="2005-08-11T00:00:00"/>
    <n v="122779"/>
    <n v="0"/>
    <n v="6461.79"/>
    <n v="129240.79"/>
  </r>
  <r>
    <s v="W"/>
    <x v="112"/>
    <s v="BRAINERD"/>
    <s v="25.PAVE RUNWAY 16/34 (PHASE 2 CONSTRUCT)"/>
    <d v="2005-09-28T00:00:00"/>
    <n v="446367"/>
    <n v="0"/>
    <n v="9672.82"/>
    <n v="456039.82"/>
  </r>
  <r>
    <s v="W"/>
    <x v="112"/>
    <s v="BRAINERD"/>
    <s v="25.PAVE RUNWAY 16/34 (PHASE 2 CONSTRUCT)"/>
    <d v="2005-12-30T00:00:00"/>
    <n v="209004"/>
    <n v="0"/>
    <n v="30438.63"/>
    <n v="239442.63"/>
  </r>
  <r>
    <s v="W"/>
    <x v="112"/>
    <s v="BRAINERD"/>
    <s v="25.PAVE RUNWAY 16/34 (PHASE 2 CONSTRUCT)"/>
    <d v="2006-02-24T00:00:00"/>
    <n v="0"/>
    <n v="0"/>
    <n v="108391"/>
    <n v="108391"/>
  </r>
  <r>
    <s v="W"/>
    <x v="112"/>
    <s v="BRAINERD"/>
    <s v="25.PAVE RUNWAY 16/34 (PHASE 2 CONSTRUCT)"/>
    <d v="2006-03-08T00:00:00"/>
    <n v="1531"/>
    <n v="0"/>
    <n v="-404.2"/>
    <n v="1126.8"/>
  </r>
  <r>
    <s v="W"/>
    <x v="112"/>
    <s v="BRAINERD"/>
    <s v="SW BLDG AREA:APRON,TXLANES,DRAINAGE"/>
    <d v="2004-09-24T00:00:00"/>
    <n v="0"/>
    <n v="5639.77"/>
    <n v="2465.2199999999998"/>
    <n v="8104.99"/>
  </r>
  <r>
    <s v="W"/>
    <x v="112"/>
    <s v="BRAINERD"/>
    <s v="SW BLDG AREA:APRON,TXLANES,DRAINAGE"/>
    <d v="2004-10-14T00:00:00"/>
    <n v="0"/>
    <n v="15703.76"/>
    <n v="8596.24"/>
    <n v="24300"/>
  </r>
  <r>
    <s v="W"/>
    <x v="112"/>
    <s v="BRAINERD"/>
    <s v="SW BLDG AREA:APRON,TXLANES,DRAINAGE"/>
    <d v="2004-11-09T00:00:00"/>
    <n v="0"/>
    <n v="151880.01"/>
    <n v="77608.210000000006"/>
    <n v="229488.22000000003"/>
  </r>
  <r>
    <s v="W"/>
    <x v="112"/>
    <s v="BRAINERD"/>
    <s v="SW BLDG AREA:APRON,TXLANES,DRAINAGE"/>
    <d v="2005-08-10T00:00:00"/>
    <n v="0"/>
    <n v="36036.92"/>
    <n v="23125.55"/>
    <n v="59162.47"/>
  </r>
  <r>
    <s v="W"/>
    <x v="112"/>
    <s v="BRAINERD"/>
    <s v="SW BLDG AREA:APRON,TXLANES,DRAINAGE"/>
    <d v="2005-09-22T00:00:00"/>
    <n v="0"/>
    <n v="21074.7"/>
    <n v="13690.37"/>
    <n v="34765.07"/>
  </r>
  <r>
    <s v="W"/>
    <x v="112"/>
    <s v="BRAINERD"/>
    <s v="SRE (WHEEL LOADER W/SNOW REMOVAL ATTACH)"/>
    <d v="2004-12-16T00:00:00"/>
    <n v="0"/>
    <n v="82591.710000000006"/>
    <n v="35396.449999999997"/>
    <n v="117988.16"/>
  </r>
  <r>
    <s v="W"/>
    <x v="112"/>
    <s v="BRAINERD"/>
    <s v="24.LAND (TRACTS 4-8 THRU 4-18)"/>
    <d v="2005-04-12T00:00:00"/>
    <n v="244162"/>
    <n v="0"/>
    <n v="34086"/>
    <n v="278248"/>
  </r>
  <r>
    <s v="W"/>
    <x v="112"/>
    <s v="BRAINERD"/>
    <s v="24.LAND (TRACTS 4-8 THRU 4-18)"/>
    <d v="2005-08-11T00:00:00"/>
    <n v="63483"/>
    <n v="0"/>
    <n v="0"/>
    <n v="63483"/>
  </r>
  <r>
    <s v="W"/>
    <x v="112"/>
    <s v="BRAINERD"/>
    <s v="24.LAND (TRACTS 4-8 THRU 4-18)"/>
    <d v="2006-01-24T00:00:00"/>
    <n v="243200"/>
    <n v="0"/>
    <n v="0"/>
    <n v="243200"/>
  </r>
  <r>
    <s v="W"/>
    <x v="112"/>
    <s v="BRAINERD"/>
    <s v="24.LAND (TRACTS 4-8 THRU 4-18)"/>
    <d v="2006-04-05T00:00:00"/>
    <n v="1877"/>
    <n v="0"/>
    <n v="0"/>
    <n v="1877"/>
  </r>
  <r>
    <s v="W"/>
    <x v="112"/>
    <s v="BRAINERD"/>
    <s v="24.LAND (TRACTS 4-8 THRU 4-18)"/>
    <d v="2007-05-30T00:00:00"/>
    <n v="7778"/>
    <n v="0"/>
    <n v="-1394.12"/>
    <n v="6383.88"/>
  </r>
  <r>
    <s v="W"/>
    <x v="112"/>
    <s v="BRAINERD"/>
    <s v="24.LAND (TRACTS 4-8 THRU 4-18)"/>
    <d v="2007-05-30T00:00:00"/>
    <n v="21767"/>
    <n v="0"/>
    <n v="0"/>
    <n v="21767"/>
  </r>
  <r>
    <s v="W"/>
    <x v="112"/>
    <s v="BRAINERD"/>
    <s v="24.LAND (TRACTS 4-8 THRU 4-18)"/>
    <d v="2007-10-25T00:00:00"/>
    <n v="-21767"/>
    <n v="0"/>
    <n v="-770"/>
    <n v="-22537"/>
  </r>
  <r>
    <s v="W"/>
    <x v="112"/>
    <s v="BRAINERD"/>
    <s v="24.LAND (TRACTS 4-8 THRU 4-18)"/>
    <d v="2007-10-25T00:00:00"/>
    <n v="37137"/>
    <n v="0"/>
    <n v="0"/>
    <n v="37137"/>
  </r>
  <r>
    <s v="W"/>
    <x v="112"/>
    <s v="BRAINERD"/>
    <s v="24.LAND (TRACTS 4-8 THRU 4-18)"/>
    <d v="2007-12-20T00:00:00"/>
    <n v="8865"/>
    <n v="0"/>
    <n v="0"/>
    <n v="8865"/>
  </r>
  <r>
    <s v="W"/>
    <x v="112"/>
    <s v="BRAINERD"/>
    <s v="26.PH 3 RY 16/34,LIGHTING,NAVAIDS,FENCE"/>
    <d v="2005-11-01T00:00:00"/>
    <n v="1937704"/>
    <n v="38551.120000000003"/>
    <n v="118507.11"/>
    <n v="2094762.2300000002"/>
  </r>
  <r>
    <s v="W"/>
    <x v="112"/>
    <s v="BRAINERD"/>
    <s v="26.PH 3 RY 16/34,LIGHTING,NAVAIDS,FENCE"/>
    <d v="2005-11-22T00:00:00"/>
    <n v="1290741"/>
    <n v="21567.35"/>
    <n v="504971.89"/>
    <n v="1817280.2400000002"/>
  </r>
  <r>
    <s v="W"/>
    <x v="112"/>
    <s v="BRAINERD"/>
    <s v="26.PH 3 RY 16/34,LIGHTING,NAVAIDS,FENCE"/>
    <d v="2005-11-30T00:00:00"/>
    <n v="380496"/>
    <n v="45881.54"/>
    <n v="-388103.98"/>
    <n v="38273.56"/>
  </r>
  <r>
    <s v="W"/>
    <x v="112"/>
    <s v="BRAINERD"/>
    <s v="26.PH 3 RY 16/34,LIGHTING,NAVAIDS,FENCE"/>
    <d v="2005-12-30T00:00:00"/>
    <n v="837495"/>
    <n v="20016.45"/>
    <n v="52657.63"/>
    <n v="910169.08"/>
  </r>
  <r>
    <s v="W"/>
    <x v="112"/>
    <s v="BRAINERD"/>
    <s v="26.PH 3 RY 16/34,LIGHTING,NAVAIDS,FENCE"/>
    <d v="2005-12-30T00:00:00"/>
    <n v="31991"/>
    <n v="0"/>
    <n v="1684"/>
    <n v="33675"/>
  </r>
  <r>
    <s v="W"/>
    <x v="112"/>
    <s v="BRAINERD"/>
    <s v="26.PH 3 RY 16/34,LIGHTING,NAVAIDS,FENCE"/>
    <d v="2006-02-27T00:00:00"/>
    <n v="185569"/>
    <n v="29989.32"/>
    <n v="22619.3"/>
    <n v="238177.62"/>
  </r>
  <r>
    <s v="W"/>
    <x v="112"/>
    <s v="BRAINERD"/>
    <s v="26.PH 3 RY 16/34,LIGHTING,NAVAIDS,FENCE"/>
    <d v="2006-06-29T00:00:00"/>
    <n v="954114"/>
    <n v="262072.9"/>
    <n v="162533.44"/>
    <n v="1378720.3399999999"/>
  </r>
  <r>
    <s v="W"/>
    <x v="112"/>
    <s v="BRAINERD"/>
    <s v="26.PH 3 RY 16/34,LIGHTING,NAVAIDS,FENCE"/>
    <d v="2006-08-17T00:00:00"/>
    <n v="467084"/>
    <n v="175241.62"/>
    <n v="99687.82"/>
    <n v="742013.43999999994"/>
  </r>
  <r>
    <s v="W"/>
    <x v="112"/>
    <s v="BRAINERD"/>
    <s v="26.PH 3 RY 16/34,LIGHTING,NAVAIDS,FENCE"/>
    <d v="2006-08-31T00:00:00"/>
    <n v="19181"/>
    <n v="1613.54"/>
    <n v="1700.46"/>
    <n v="22495"/>
  </r>
  <r>
    <s v="W"/>
    <x v="112"/>
    <s v="BRAINERD"/>
    <s v="26.PH 3 RY 16/34,LIGHTING,NAVAIDS,FENCE"/>
    <d v="2006-09-26T00:00:00"/>
    <n v="57330"/>
    <n v="4996.25"/>
    <n v="5158.75"/>
    <n v="67485"/>
  </r>
  <r>
    <s v="W"/>
    <x v="112"/>
    <s v="BRAINERD"/>
    <s v="26.PH 3 RY 16/34,LIGHTING,NAVAIDS,FENCE"/>
    <d v="2006-11-28T00:00:00"/>
    <n v="445386"/>
    <n v="0"/>
    <n v="23442.400000000001"/>
    <n v="468828.4"/>
  </r>
  <r>
    <s v="W"/>
    <x v="112"/>
    <s v="BRAINERD"/>
    <s v="26.PH 3 RY 16/34,LIGHTING,NAVAIDS,FENCE"/>
    <d v="2007-02-27T00:00:00"/>
    <n v="195773"/>
    <n v="0"/>
    <n v="11505.39"/>
    <n v="207278.39"/>
  </r>
  <r>
    <s v="W"/>
    <x v="112"/>
    <s v="BRAINERD"/>
    <s v="26.PH 3 RY 16/34,LIGHTING,NAVAIDS,FENCE"/>
    <d v="2008-01-11T00:00:00"/>
    <n v="50000"/>
    <n v="-7929.88"/>
    <n v="3935.1"/>
    <n v="46005.22"/>
  </r>
  <r>
    <s v="W"/>
    <x v="112"/>
    <s v="BRAINERD"/>
    <s v="26.PH 3 RY 16/34,LIGHTING,NAVAIDS,FENCE"/>
    <d v="2008-09-09T00:00:00"/>
    <n v="28452"/>
    <n v="0"/>
    <n v="-4408.67"/>
    <n v="24043.33"/>
  </r>
  <r>
    <s v="W"/>
    <x v="112"/>
    <s v="BRAINERD"/>
    <s v="27Txy Rehb/Paving, Pkg Pads, Gate, SRE"/>
    <d v="2006-08-23T00:00:00"/>
    <n v="441081"/>
    <n v="0"/>
    <n v="23215.9"/>
    <n v="464296.9"/>
  </r>
  <r>
    <s v="W"/>
    <x v="112"/>
    <s v="BRAINERD"/>
    <s v="27Txy Rehb/Paving, Pkg Pads, Gate, SRE"/>
    <d v="2006-09-26T00:00:00"/>
    <n v="558919"/>
    <n v="0"/>
    <n v="30405.8"/>
    <n v="589324.80000000005"/>
  </r>
  <r>
    <s v="W"/>
    <x v="112"/>
    <s v="BRAINERD"/>
    <s v="27Txy Rehb/Paving, Pkg Pads, Gate, SRE"/>
    <d v="2007-01-09T00:00:00"/>
    <n v="0"/>
    <n v="0"/>
    <n v="20705.53"/>
    <n v="20705.53"/>
  </r>
  <r>
    <s v="W"/>
    <x v="112"/>
    <s v="BRAINERD"/>
    <s v="27Txy Rehb/Paving, Pkg Pads, Gate, SRE"/>
    <d v="2007-04-24T00:00:00"/>
    <n v="412201"/>
    <n v="0"/>
    <n v="0"/>
    <n v="412201"/>
  </r>
  <r>
    <s v="W"/>
    <x v="112"/>
    <s v="BRAINERD"/>
    <s v="27Txy Rehb/Paving, Pkg Pads, Gate, SRE"/>
    <d v="2007-05-30T00:00:00"/>
    <n v="254899"/>
    <n v="0"/>
    <n v="13416.29"/>
    <n v="268315.28999999998"/>
  </r>
  <r>
    <s v="W"/>
    <x v="112"/>
    <s v="BRAINERD"/>
    <s v="27Txy Rehb/Paving, Pkg Pads, Gate, SRE"/>
    <d v="2007-08-27T00:00:00"/>
    <n v="52081"/>
    <n v="0"/>
    <n v="2743.63"/>
    <n v="54824.63"/>
  </r>
  <r>
    <s v="W"/>
    <x v="112"/>
    <s v="BRAINERD"/>
    <s v="27Txy Rehb/Paving, Pkg Pads, Gate, SRE"/>
    <d v="2008-03-25T00:00:00"/>
    <n v="15731"/>
    <n v="0"/>
    <n v="825.52"/>
    <n v="16556.52"/>
  </r>
  <r>
    <s v="W"/>
    <x v="112"/>
    <s v="BRAINERD"/>
    <s v="28Dedicated Rwy Broom Phase 1 Broom Only"/>
    <d v="2007-12-13T00:00:00"/>
    <n v="211021"/>
    <n v="0"/>
    <n v="11633.57"/>
    <n v="222654.57"/>
  </r>
  <r>
    <s v="W"/>
    <x v="112"/>
    <s v="BRAINERD"/>
    <s v="28Dedicated Rwy Broom Phase 1 Broom Only"/>
    <d v="2008-02-08T00:00:00"/>
    <n v="10000"/>
    <n v="0"/>
    <n v="0.01"/>
    <n v="10000.01"/>
  </r>
  <r>
    <s v="W"/>
    <x v="112"/>
    <s v="BRAINERD"/>
    <s v="Update Septic System"/>
    <d v="2008-02-19T00:00:00"/>
    <n v="0"/>
    <n v="5520"/>
    <n v="1380"/>
    <n v="6900"/>
  </r>
  <r>
    <s v="W"/>
    <x v="112"/>
    <s v="BRAINERD"/>
    <s v="29.Purchase Equip, Pavement Recon. etc."/>
    <d v="2008-07-29T00:00:00"/>
    <n v="485385"/>
    <n v="17629.689999999999"/>
    <n v="26475.09"/>
    <n v="529489.78"/>
  </r>
  <r>
    <s v="W"/>
    <x v="112"/>
    <s v="BRAINERD"/>
    <s v="29.Purchase Equip, Pavement Recon. etc."/>
    <d v="2008-09-09T00:00:00"/>
    <n v="558091"/>
    <n v="0"/>
    <n v="29373.71"/>
    <n v="587464.71"/>
  </r>
  <r>
    <s v="W"/>
    <x v="112"/>
    <s v="BRAINERD"/>
    <s v="29.Purchase Equip, Pavement Recon. etc."/>
    <d v="2008-10-15T00:00:00"/>
    <n v="915589"/>
    <n v="0"/>
    <n v="48189.16"/>
    <n v="963778.16"/>
  </r>
  <r>
    <s v="W"/>
    <x v="112"/>
    <s v="BRAINERD"/>
    <s v="29.Purchase Equip, Pavement Recon. etc."/>
    <d v="2008-12-03T00:00:00"/>
    <n v="159963"/>
    <n v="0"/>
    <n v="8420.2099999999991"/>
    <n v="168383.21"/>
  </r>
  <r>
    <s v="W"/>
    <x v="112"/>
    <s v="BRAINERD"/>
    <s v="29.Purchase Equip, Pavement Recon. etc."/>
    <d v="2009-01-07T00:00:00"/>
    <n v="28310"/>
    <n v="0"/>
    <n v="1489.24"/>
    <n v="29799.24"/>
  </r>
  <r>
    <s v="W"/>
    <x v="112"/>
    <s v="BRAINERD"/>
    <s v="29.Purchase Equip, Pavement Recon. etc."/>
    <d v="2009-01-16T00:00:00"/>
    <n v="167924"/>
    <n v="10915.05"/>
    <n v="9412.48"/>
    <n v="188251.53"/>
  </r>
  <r>
    <s v="W"/>
    <x v="112"/>
    <s v="BRAINERD"/>
    <s v="29.Purchase Equip, Pavement Recon. etc."/>
    <d v="2009-02-23T00:00:00"/>
    <n v="201694"/>
    <n v="0"/>
    <n v="10616"/>
    <n v="212310"/>
  </r>
  <r>
    <s v="W"/>
    <x v="112"/>
    <s v="BRAINERD"/>
    <s v="29.Purchase Equip, Pavement Recon. etc."/>
    <d v="2009-04-22T00:00:00"/>
    <n v="-48093"/>
    <n v="64125"/>
    <n v="843"/>
    <n v="16875"/>
  </r>
  <r>
    <s v="W"/>
    <x v="112"/>
    <s v="BRAINERD"/>
    <s v="29.Purchase Equip, Pavement Recon. etc."/>
    <d v="2009-08-19T00:00:00"/>
    <n v="10765"/>
    <n v="0"/>
    <n v="1093.3699999999999"/>
    <n v="11858.369999999999"/>
  </r>
  <r>
    <s v="W"/>
    <x v="112"/>
    <s v="BRAINERD"/>
    <s v="29.Purchase Equip, Pavement Recon. etc."/>
    <d v="2009-11-19T00:00:00"/>
    <n v="10000"/>
    <n v="0"/>
    <n v="0"/>
    <n v="10000"/>
  </r>
  <r>
    <s v="W"/>
    <x v="112"/>
    <s v="BRAINERD"/>
    <s v="Construct 5 Unit Hangar - Hangar Site Pr"/>
    <d v="2008-07-28T00:00:00"/>
    <n v="0"/>
    <n v="7582.09"/>
    <n v="8167.45"/>
    <n v="15749.54"/>
  </r>
  <r>
    <s v="W"/>
    <x v="112"/>
    <s v="BRAINERD"/>
    <s v="Construct 5 Unit Hangar - Hangar Site Pr"/>
    <d v="2008-09-09T00:00:00"/>
    <n v="0"/>
    <n v="10971.4"/>
    <n v="30683.9"/>
    <n v="41655.300000000003"/>
  </r>
  <r>
    <s v="W"/>
    <x v="112"/>
    <s v="BRAINERD"/>
    <s v="Construct 5 Unit Hangar - Hangar Site Pr"/>
    <d v="2008-10-13T00:00:00"/>
    <n v="0"/>
    <n v="60605.31"/>
    <n v="410502.19"/>
    <n v="471107.5"/>
  </r>
  <r>
    <s v="W"/>
    <x v="112"/>
    <s v="BRAINERD"/>
    <s v="Construct 5 Unit Hangar - Hangar Site Pr"/>
    <d v="2008-11-17T00:00:00"/>
    <n v="0"/>
    <n v="14308.95"/>
    <n v="132583.94"/>
    <n v="146892.89000000001"/>
  </r>
  <r>
    <s v="W"/>
    <x v="112"/>
    <s v="BRAINERD"/>
    <s v="Construct 5 Unit Hangar - Hangar Site Pr"/>
    <d v="2008-12-31T00:00:00"/>
    <n v="0"/>
    <n v="28259.58"/>
    <n v="55178.94"/>
    <n v="83438.52"/>
  </r>
  <r>
    <s v="W"/>
    <x v="112"/>
    <s v="BRAINERD"/>
    <s v="30.Reconstruct Runway 5/23, phase 1"/>
    <d v="2009-03-19T00:00:00"/>
    <n v="10263"/>
    <n v="0"/>
    <n v="540.97"/>
    <n v="10803.97"/>
  </r>
  <r>
    <s v="W"/>
    <x v="112"/>
    <s v="BRAINERD"/>
    <s v="30.Reconstruct Runway 5/23, phase 1"/>
    <d v="2009-05-13T00:00:00"/>
    <n v="118372"/>
    <n v="0"/>
    <n v="6229.34"/>
    <n v="124601.34"/>
  </r>
  <r>
    <s v="W"/>
    <x v="112"/>
    <s v="BRAINERD"/>
    <s v="30.Reconstruct Runway 5/23, phase 1"/>
    <d v="2009-06-25T00:00:00"/>
    <n v="677118"/>
    <n v="0"/>
    <n v="35638.75"/>
    <n v="712756.75"/>
  </r>
  <r>
    <s v="W"/>
    <x v="112"/>
    <s v="BRAINERD"/>
    <s v="30.Reconstruct Runway 5/23, phase 1"/>
    <d v="2009-07-30T00:00:00"/>
    <n v="176273"/>
    <n v="0"/>
    <n v="11907.94"/>
    <n v="188180.94"/>
  </r>
  <r>
    <s v="W"/>
    <x v="112"/>
    <s v="BRAINERD"/>
    <s v="30.Reconstruct Runway 5/23, phase 1"/>
    <d v="2009-09-23T00:00:00"/>
    <n v="50000"/>
    <n v="0"/>
    <n v="3436.13"/>
    <n v="53436.13"/>
  </r>
  <r>
    <s v="W"/>
    <x v="112"/>
    <s v="BRAINERD"/>
    <s v="30.Reconstruct Runway 5/23, phase 1"/>
    <d v="2009-09-23T00:00:00"/>
    <n v="65271"/>
    <n v="0"/>
    <n v="0"/>
    <n v="65271"/>
  </r>
  <r>
    <s v="W"/>
    <x v="112"/>
    <s v="BRAINERD"/>
    <s v="31.Reconstruction Runway 5/23 - Phase 2"/>
    <d v="2009-05-01T00:00:00"/>
    <n v="149301"/>
    <n v="0"/>
    <n v="7858.93"/>
    <n v="157159.93"/>
  </r>
  <r>
    <s v="W"/>
    <x v="112"/>
    <s v="BRAINERD"/>
    <s v="31.Reconstruction Runway 5/23 - Phase 2"/>
    <d v="2009-05-23T00:00:00"/>
    <n v="547333"/>
    <n v="0"/>
    <n v="28807.42"/>
    <n v="576140.42000000004"/>
  </r>
  <r>
    <s v="W"/>
    <x v="112"/>
    <s v="BRAINERD"/>
    <s v="31.Reconstruction Runway 5/23 - Phase 2"/>
    <d v="2009-06-10T00:00:00"/>
    <n v="2225421"/>
    <n v="0"/>
    <n v="117128.26"/>
    <n v="2342549.2599999998"/>
  </r>
  <r>
    <s v="W"/>
    <x v="112"/>
    <s v="BRAINERD"/>
    <s v="31.Reconstruction Runway 5/23 - Phase 2"/>
    <d v="2009-07-30T00:00:00"/>
    <n v="139793"/>
    <n v="0"/>
    <n v="7357"/>
    <n v="147150"/>
  </r>
  <r>
    <s v="W"/>
    <x v="112"/>
    <s v="BRAINERD"/>
    <s v="31.Reconstruction Runway 5/23 - Phase 2"/>
    <d v="2009-08-19T00:00:00"/>
    <n v="414390"/>
    <n v="0"/>
    <n v="24003.119999999999"/>
    <n v="438393.12"/>
  </r>
  <r>
    <s v="W"/>
    <x v="112"/>
    <s v="BRAINERD"/>
    <s v="31.Reconstruction Runway 5/23 - Phase 2"/>
    <d v="2009-12-09T00:00:00"/>
    <n v="41675"/>
    <n v="0"/>
    <n v="0"/>
    <n v="41675"/>
  </r>
  <r>
    <s v="W"/>
    <x v="112"/>
    <s v="BRAINERD"/>
    <s v="32.ARRA - Rehabilitation of the GA Apron"/>
    <d v="2009-07-22T00:00:00"/>
    <n v="381141"/>
    <n v="0"/>
    <n v="0"/>
    <n v="381141"/>
  </r>
  <r>
    <s v="W"/>
    <x v="112"/>
    <s v="BRAINERD"/>
    <s v="32.ARRA - Rehabilitation of the GA Apron"/>
    <d v="2009-08-17T00:00:00"/>
    <n v="357099"/>
    <n v="0"/>
    <n v="0"/>
    <n v="357099"/>
  </r>
  <r>
    <s v="W"/>
    <x v="112"/>
    <s v="BRAINERD"/>
    <s v="32.ARRA - Rehabilitation of the GA Apron"/>
    <d v="2009-09-15T00:00:00"/>
    <n v="123616"/>
    <n v="0"/>
    <n v="0"/>
    <n v="123616"/>
  </r>
  <r>
    <s v="W"/>
    <x v="112"/>
    <s v="BRAINERD"/>
    <s v="32.ARRA - Rehabilitation of the GA Apron"/>
    <d v="2009-10-16T00:00:00"/>
    <n v="45754"/>
    <n v="0"/>
    <n v="0"/>
    <n v="45754"/>
  </r>
  <r>
    <s v="W"/>
    <x v="112"/>
    <s v="BRAINERD"/>
    <s v="CARES act amendment for Brainerd"/>
    <d v="1899-12-30T00:00:00"/>
    <n v="15924"/>
    <n v="0"/>
    <n v="0"/>
    <n v="15924"/>
  </r>
  <r>
    <s v="W"/>
    <x v="112"/>
    <s v="BRAINERD"/>
    <s v="CARES act amendment for Brainerd"/>
    <d v="2020-10-30T00:00:00"/>
    <n v="486541"/>
    <n v="0"/>
    <n v="0"/>
    <n v="486541"/>
  </r>
  <r>
    <s v="W"/>
    <x v="112"/>
    <s v="BRAINERD"/>
    <s v="CARES act amendment for Brainerd"/>
    <d v="2021-01-08T00:00:00"/>
    <n v="260287"/>
    <n v="0"/>
    <n v="0"/>
    <n v="260287"/>
  </r>
  <r>
    <s v="W"/>
    <x v="112"/>
    <s v="BRAINERD"/>
    <s v="CARES act amendment for Brainerd"/>
    <d v="2021-03-03T00:00:00"/>
    <n v="186021"/>
    <n v="0"/>
    <n v="0"/>
    <n v="186021"/>
  </r>
  <r>
    <s v="W"/>
    <x v="113"/>
    <s v="CLARISSA"/>
    <s v="GRADING"/>
    <d v="1955-11-29T00:00:00"/>
    <n v="0"/>
    <n v="8919.99"/>
    <n v="0"/>
    <n v="8919.99"/>
  </r>
  <r>
    <s v="W"/>
    <x v="113"/>
    <s v="CLARISSA"/>
    <s v="Obstruction Removal"/>
    <d v="2015-03-18T00:00:00"/>
    <n v="0"/>
    <n v="3420"/>
    <n v="380"/>
    <n v="3800"/>
  </r>
  <r>
    <s v="W"/>
    <x v="114"/>
    <s v="EAST GULL LAKE"/>
    <s v="--E Gull Lk--  ENGINEERING"/>
    <d v="1959-08-25T00:00:00"/>
    <n v="0"/>
    <n v="567"/>
    <n v="0"/>
    <n v="567"/>
  </r>
  <r>
    <s v="W"/>
    <x v="114"/>
    <s v="EAST GULL LAKE"/>
    <s v="GRADE LANDING STRIP"/>
    <d v="1960-12-29T00:00:00"/>
    <n v="0"/>
    <n v="14050.64"/>
    <n v="0"/>
    <n v="14050.64"/>
  </r>
  <r>
    <s v="W"/>
    <x v="114"/>
    <s v="EAST GULL LAKE"/>
    <s v="RUNWAY SEEDING"/>
    <d v="1990-05-18T00:00:00"/>
    <n v="0"/>
    <n v="4066.67"/>
    <n v="2033.33"/>
    <n v="6100"/>
  </r>
  <r>
    <s v="W"/>
    <x v="114"/>
    <s v="EAST GULL LAKE"/>
    <s v="Split Rail Fence"/>
    <d v="2015-07-29T00:00:00"/>
    <n v="0"/>
    <n v="3597.68"/>
    <n v="399.74"/>
    <n v="3997.42"/>
  </r>
  <r>
    <s v="W"/>
    <x v="115"/>
    <s v="ELBOW LAKE"/>
    <s v="ENGINEERING"/>
    <d v="1961-06-27T00:00:00"/>
    <n v="0"/>
    <n v="496.94"/>
    <n v="0"/>
    <n v="496.94"/>
  </r>
  <r>
    <s v="W"/>
    <x v="115"/>
    <s v="ELBOW LAKE"/>
    <s v="GRADE LANDING STRIP"/>
    <d v="1961-09-05T00:00:00"/>
    <n v="0"/>
    <n v="5795.8"/>
    <n v="0"/>
    <n v="5795.8"/>
  </r>
  <r>
    <s v="W"/>
    <x v="115"/>
    <s v="ELBOW LAKE"/>
    <s v="RESEED"/>
    <d v="1962-07-30T00:00:00"/>
    <n v="0"/>
    <n v="155.47"/>
    <n v="77.73"/>
    <n v="233.2"/>
  </r>
  <r>
    <s v="W"/>
    <x v="115"/>
    <s v="ELBOW LAKE"/>
    <s v="HANGAR SITE PREPARATION"/>
    <d v="1977-02-10T00:00:00"/>
    <n v="0"/>
    <n v="4000"/>
    <n v="5915.1"/>
    <n v="9915.1"/>
  </r>
  <r>
    <s v="W"/>
    <x v="115"/>
    <s v="ELBOW LAKE"/>
    <s v="APRON SITE PREP--FORCE ACCOUNT"/>
    <d v="1978-10-04T00:00:00"/>
    <n v="0"/>
    <n v="17592.87"/>
    <n v="4398.22"/>
    <n v="21991.09"/>
  </r>
  <r>
    <s v="W"/>
    <x v="115"/>
    <s v="ELBOW LAKE"/>
    <s v="APRON PAVING AND FUEL FACILITY"/>
    <d v="1978-09-11T00:00:00"/>
    <n v="0"/>
    <n v="33258.18"/>
    <n v="8314.5499999999993"/>
    <n v="41572.729999999996"/>
  </r>
  <r>
    <s v="W"/>
    <x v="115"/>
    <s v="ELBOW LAKE"/>
    <s v="PLANNING STUDY"/>
    <d v="1981-04-20T00:00:00"/>
    <n v="0"/>
    <n v="8024"/>
    <n v="2006"/>
    <n v="10030"/>
  </r>
  <r>
    <s v="W"/>
    <x v="115"/>
    <s v="ELBOW LAKE"/>
    <s v="PLANNING STUDY"/>
    <d v="1981-06-03T00:00:00"/>
    <n v="0"/>
    <n v="896"/>
    <n v="224"/>
    <n v="1120"/>
  </r>
  <r>
    <s v="W"/>
    <x v="115"/>
    <s v="ELBOW LAKE"/>
    <s v="PLANNING STUDY"/>
    <d v="1981-10-23T00:00:00"/>
    <n v="0"/>
    <n v="784"/>
    <n v="196"/>
    <n v="980"/>
  </r>
  <r>
    <s v="W"/>
    <x v="115"/>
    <s v="ELBOW LAKE"/>
    <s v="SEAL COAT APRON"/>
    <d v="1985-09-16T00:00:00"/>
    <n v="0"/>
    <n v="2846.57"/>
    <n v="1423.29"/>
    <n v="4269.8600000000006"/>
  </r>
  <r>
    <s v="W"/>
    <x v="115"/>
    <s v="ELBOW LAKE"/>
    <s v="10,000 GAL. UNDERGR. FUEL TANK"/>
    <d v="1993-01-11T00:00:00"/>
    <n v="0"/>
    <n v="24734.04"/>
    <n v="12367.01"/>
    <n v="37101.050000000003"/>
  </r>
  <r>
    <s v="W"/>
    <x v="115"/>
    <s v="ELBOW LAKE"/>
    <s v="APRON SEAL COAT"/>
    <d v="1993-10-04T00:00:00"/>
    <n v="0"/>
    <n v="2268.2600000000002"/>
    <n v="1134.1300000000001"/>
    <n v="3402.3900000000003"/>
  </r>
  <r>
    <s v="W"/>
    <x v="115"/>
    <s v="ELBOW LAKE"/>
    <s v="AIRPORT SIGNS;  10 INCH BEACON."/>
    <d v="1997-12-19T00:00:00"/>
    <n v="0"/>
    <n v="423.3"/>
    <n v="1072.2"/>
    <n v="1495.5"/>
  </r>
  <r>
    <s v="W"/>
    <x v="115"/>
    <s v="ELBOW LAKE"/>
    <s v="AIRPORT SIGNS;  10 INCH BEACON."/>
    <d v="1997-12-19T00:00:00"/>
    <n v="0"/>
    <n v="1185"/>
    <n v="0"/>
    <n v="1185"/>
  </r>
  <r>
    <s v="W"/>
    <x v="115"/>
    <s v="ELBOW LAKE"/>
    <s v="A/D BLDG; FUEL SYS CREDIT CARD READER"/>
    <d v="1998-11-09T00:00:00"/>
    <n v="0"/>
    <n v="38403"/>
    <n v="25602"/>
    <n v="64005"/>
  </r>
  <r>
    <s v="W"/>
    <x v="115"/>
    <s v="ELBOW LAKE"/>
    <s v="A/D BLDG; FUEL SYS CREDIT CARD READER"/>
    <d v="1999-02-22T00:00:00"/>
    <n v="0"/>
    <n v="40496.46"/>
    <n v="26997.64"/>
    <n v="67494.100000000006"/>
  </r>
  <r>
    <s v="W"/>
    <x v="115"/>
    <s v="ELBOW LAKE"/>
    <s v="A/D BLDG; FUEL SYS CREDIT CARD READER"/>
    <d v="1999-07-21T00:00:00"/>
    <n v="0"/>
    <n v="11935.81"/>
    <n v="7957.2"/>
    <n v="19893.009999999998"/>
  </r>
  <r>
    <s v="W"/>
    <x v="115"/>
    <s v="ELBOW LAKE"/>
    <s v="A/D BLDG; FUEL SYS CREDIT CARD READER"/>
    <d v="1999-09-02T00:00:00"/>
    <n v="0"/>
    <n v="8275"/>
    <n v="8275"/>
    <n v="16550"/>
  </r>
  <r>
    <s v="W"/>
    <x v="115"/>
    <s v="ELBOW LAKE"/>
    <s v="1.AIRPORT LAYOUT PLAN"/>
    <d v="2003-02-20T00:00:00"/>
    <n v="10935"/>
    <n v="0"/>
    <n v="1215"/>
    <n v="12150"/>
  </r>
  <r>
    <s v="W"/>
    <x v="115"/>
    <s v="ELBOW LAKE"/>
    <s v="1.AIRPORT LAYOUT PLAN"/>
    <d v="2003-08-01T00:00:00"/>
    <n v="12150"/>
    <n v="0"/>
    <n v="1350"/>
    <n v="13500"/>
  </r>
  <r>
    <s v="W"/>
    <x v="115"/>
    <s v="ELBOW LAKE"/>
    <s v="1.AIRPORT LAYOUT PLAN"/>
    <d v="2004-08-18T00:00:00"/>
    <n v="1215"/>
    <n v="0"/>
    <n v="135"/>
    <n v="1350"/>
  </r>
  <r>
    <s v="W"/>
    <x v="115"/>
    <s v="ELBOW LAKE"/>
    <s v="1.AIRPORT LAYOUT PLAN"/>
    <d v="2004-08-27T00:00:00"/>
    <n v="183"/>
    <n v="0"/>
    <n v="21.1"/>
    <n v="204.1"/>
  </r>
  <r>
    <s v="W"/>
    <x v="115"/>
    <s v="ELBOW LAKE"/>
    <s v="2.SNOW REMOVAL EQUIP; EA PHASE 1"/>
    <d v="2003-12-18T00:00:00"/>
    <n v="120602"/>
    <n v="0"/>
    <n v="13400.82"/>
    <n v="134002.82"/>
  </r>
  <r>
    <s v="W"/>
    <x v="115"/>
    <s v="ELBOW LAKE"/>
    <s v="2.SNOW REMOVAL EQUIP; EA PHASE 1"/>
    <d v="2004-07-12T00:00:00"/>
    <n v="3564"/>
    <n v="0"/>
    <n v="396"/>
    <n v="3960"/>
  </r>
  <r>
    <s v="W"/>
    <x v="115"/>
    <s v="ELBOW LAKE"/>
    <s v="2.SNOW REMOVAL EQUIP; EA PHASE 1"/>
    <d v="2005-08-24T00:00:00"/>
    <n v="900"/>
    <n v="0"/>
    <n v="100"/>
    <n v="1000"/>
  </r>
  <r>
    <s v="W"/>
    <x v="115"/>
    <s v="ELBOW LAKE"/>
    <s v="PROPERTY SURVEYS,PHASE 2 EA,PRELIM DESIG"/>
    <d v="2003-12-19T00:00:00"/>
    <n v="0"/>
    <n v="1746"/>
    <n v="1164"/>
    <n v="2910"/>
  </r>
  <r>
    <s v="W"/>
    <x v="115"/>
    <s v="ELBOW LAKE"/>
    <s v="PROPERTY SURVEYS,PHASE 2 EA,PRELIM DESIG"/>
    <d v="2004-07-09T00:00:00"/>
    <n v="0"/>
    <n v="27426"/>
    <n v="18284"/>
    <n v="45710"/>
  </r>
  <r>
    <s v="W"/>
    <x v="115"/>
    <s v="ELBOW LAKE"/>
    <s v="PROPERTY SURVEYS,PHASE 2 EA,PRELIM DESIG"/>
    <d v="2007-04-24T00:00:00"/>
    <n v="0"/>
    <n v="7548"/>
    <n v="5032"/>
    <n v="12580"/>
  </r>
  <r>
    <s v="W"/>
    <x v="115"/>
    <s v="ELBOW LAKE"/>
    <s v="HANGAR SITE PREP (GRADING ONLY)"/>
    <d v="2004-07-26T00:00:00"/>
    <n v="0"/>
    <n v="5586"/>
    <n v="5586"/>
    <n v="11172"/>
  </r>
  <r>
    <s v="W"/>
    <x v="115"/>
    <s v="ELBOW LAKE"/>
    <s v="3.LAND ACQUISITION"/>
    <d v="2006-01-26T00:00:00"/>
    <n v="188497"/>
    <n v="0"/>
    <n v="16938"/>
    <n v="205435"/>
  </r>
  <r>
    <s v="W"/>
    <x v="115"/>
    <s v="ELBOW LAKE"/>
    <s v="3.LAND ACQUISITION"/>
    <d v="2006-02-03T00:00:00"/>
    <n v="14915"/>
    <n v="0"/>
    <n v="-6231.36"/>
    <n v="8683.64"/>
  </r>
  <r>
    <s v="W"/>
    <x v="115"/>
    <s v="ELBOW LAKE"/>
    <s v="3.LAND ACQUISITION"/>
    <d v="2006-02-27T00:00:00"/>
    <n v="3101"/>
    <n v="0"/>
    <n v="164.12"/>
    <n v="3265.12"/>
  </r>
  <r>
    <s v="W"/>
    <x v="115"/>
    <s v="ELBOW LAKE"/>
    <s v="3.LAND ACQUISITION"/>
    <d v="2006-04-05T00:00:00"/>
    <n v="21940"/>
    <n v="0"/>
    <n v="1533.88"/>
    <n v="23473.88"/>
  </r>
  <r>
    <s v="W"/>
    <x v="115"/>
    <s v="ELBOW LAKE"/>
    <s v="3.LAND ACQUISITION"/>
    <d v="2007-05-30T00:00:00"/>
    <n v="55814"/>
    <n v="0"/>
    <n v="3146.78"/>
    <n v="58960.78"/>
  </r>
  <r>
    <s v="W"/>
    <x v="115"/>
    <s v="ELBOW LAKE"/>
    <s v="3.LAND ACQUISITION"/>
    <d v="2008-03-06T00:00:00"/>
    <n v="10450"/>
    <n v="0"/>
    <n v="550"/>
    <n v="11000"/>
  </r>
  <r>
    <s v="W"/>
    <x v="115"/>
    <s v="ELBOW LAKE"/>
    <s v="3.LAND ACQUISITION"/>
    <d v="2009-08-19T00:00:00"/>
    <n v="27095"/>
    <n v="0"/>
    <n v="-7641.33"/>
    <n v="19453.669999999998"/>
  </r>
  <r>
    <s v="W"/>
    <x v="115"/>
    <s v="ELBOW LAKE"/>
    <s v="3.LAND ACQUISITION"/>
    <d v="2009-08-19T00:00:00"/>
    <n v="20358"/>
    <n v="0"/>
    <n v="-6416.66"/>
    <n v="13941.34"/>
  </r>
  <r>
    <s v="W"/>
    <x v="115"/>
    <s v="ELBOW LAKE"/>
    <s v="3.LAND ACQUISITION"/>
    <d v="2009-08-19T00:00:00"/>
    <n v="9625"/>
    <n v="0"/>
    <n v="0"/>
    <n v="9625"/>
  </r>
  <r>
    <s v="W"/>
    <x v="115"/>
    <s v="ELBOW LAKE"/>
    <s v="CONSTRUCT FBO HANGAR FACILITY"/>
    <d v="2006-01-11T00:00:00"/>
    <n v="0"/>
    <n v="23425"/>
    <n v="23425"/>
    <n v="46850"/>
  </r>
  <r>
    <s v="W"/>
    <x v="115"/>
    <s v="ELBOW LAKE"/>
    <s v="CONSTRUCT FBO HANGAR FACILITY"/>
    <d v="2006-01-11T00:00:00"/>
    <n v="0"/>
    <n v="25788.17"/>
    <n v="25788.18"/>
    <n v="51576.35"/>
  </r>
  <r>
    <s v="W"/>
    <x v="115"/>
    <s v="ELBOW LAKE"/>
    <s v="CONSTRUCT FBO HANGAR FACILITY"/>
    <d v="2006-02-17T00:00:00"/>
    <n v="0"/>
    <n v="4975"/>
    <n v="4975"/>
    <n v="9950"/>
  </r>
  <r>
    <s v="W"/>
    <x v="115"/>
    <s v="ELBOW LAKE"/>
    <s v="CONSTRUCT FBO HANGAR FACILITY"/>
    <d v="2006-03-24T00:00:00"/>
    <n v="0"/>
    <n v="47696.07"/>
    <n v="47696.04"/>
    <n v="95392.11"/>
  </r>
  <r>
    <s v="W"/>
    <x v="115"/>
    <s v="ELBOW LAKE"/>
    <s v="CONSTRUCT FBO HANGAR FACILITY"/>
    <d v="2006-05-19T00:00:00"/>
    <n v="0"/>
    <n v="25965.16"/>
    <n v="25965.17"/>
    <n v="51930.33"/>
  </r>
  <r>
    <s v="W"/>
    <x v="115"/>
    <s v="ELBOW LAKE"/>
    <s v="CONSTRUCT FBO HANGAR FACILITY"/>
    <d v="2006-06-06T00:00:00"/>
    <n v="0"/>
    <n v="38150.6"/>
    <n v="38518.61"/>
    <n v="76669.209999999992"/>
  </r>
  <r>
    <s v="W"/>
    <x v="115"/>
    <s v="ELBOW LAKE"/>
    <s v="4. Construct/Pave &amp; Light Runway 14/32"/>
    <d v="2006-10-19T00:00:00"/>
    <n v="351754"/>
    <n v="0"/>
    <n v="18514.2"/>
    <n v="370268.2"/>
  </r>
  <r>
    <s v="W"/>
    <x v="115"/>
    <s v="ELBOW LAKE"/>
    <s v="4. Construct/Pave &amp; Light Runway 14/32"/>
    <d v="2006-11-08T00:00:00"/>
    <n v="71478"/>
    <n v="0"/>
    <n v="3762"/>
    <n v="75240"/>
  </r>
  <r>
    <s v="W"/>
    <x v="115"/>
    <s v="ELBOW LAKE"/>
    <s v="4. Construct/Pave &amp; Light Runway 14/32"/>
    <d v="2006-11-28T00:00:00"/>
    <n v="539576"/>
    <n v="0"/>
    <n v="28398.94"/>
    <n v="567974.93999999994"/>
  </r>
  <r>
    <s v="W"/>
    <x v="115"/>
    <s v="ELBOW LAKE"/>
    <s v="4. Construct/Pave &amp; Light Runway 14/32"/>
    <d v="2006-12-06T00:00:00"/>
    <n v="15884"/>
    <n v="0"/>
    <n v="836"/>
    <n v="16720"/>
  </r>
  <r>
    <s v="W"/>
    <x v="115"/>
    <s v="ELBOW LAKE"/>
    <s v="4. Construct/Pave &amp; Light Runway 14/32"/>
    <d v="2007-02-27T00:00:00"/>
    <n v="315292"/>
    <n v="0"/>
    <n v="16594.580000000002"/>
    <n v="331886.58"/>
  </r>
  <r>
    <s v="W"/>
    <x v="115"/>
    <s v="ELBOW LAKE"/>
    <s v="4. Construct/Pave &amp; Light Runway 14/32"/>
    <d v="2007-04-24T00:00:00"/>
    <n v="55531"/>
    <n v="0"/>
    <n v="2923"/>
    <n v="58454"/>
  </r>
  <r>
    <s v="W"/>
    <x v="115"/>
    <s v="ELBOW LAKE"/>
    <s v="4. Construct/Pave &amp; Light Runway 14/32"/>
    <d v="2007-05-14T00:00:00"/>
    <n v="7837"/>
    <n v="0"/>
    <n v="413"/>
    <n v="8250"/>
  </r>
  <r>
    <s v="W"/>
    <x v="115"/>
    <s v="ELBOW LAKE"/>
    <s v="4. Construct/Pave &amp; Light Runway 14/32"/>
    <d v="2007-07-27T00:00:00"/>
    <n v="4766"/>
    <n v="0"/>
    <n v="250"/>
    <n v="5016"/>
  </r>
  <r>
    <s v="W"/>
    <x v="115"/>
    <s v="ELBOW LAKE"/>
    <s v="4. Construct/Pave &amp; Light Runway 14/32"/>
    <d v="2007-09-12T00:00:00"/>
    <n v="26945"/>
    <n v="0"/>
    <n v="1418.15"/>
    <n v="28363.15"/>
  </r>
  <r>
    <s v="W"/>
    <x v="115"/>
    <s v="ELBOW LAKE"/>
    <s v="4. Construct/Pave &amp; Light Runway 14/32"/>
    <d v="2007-10-08T00:00:00"/>
    <n v="3176"/>
    <n v="0"/>
    <n v="168"/>
    <n v="3344"/>
  </r>
  <r>
    <s v="W"/>
    <x v="115"/>
    <s v="ELBOW LAKE"/>
    <s v="4. Construct/Pave &amp; Light Runway 14/32"/>
    <d v="2008-01-17T00:00:00"/>
    <n v="4766"/>
    <n v="0"/>
    <n v="250"/>
    <n v="5016"/>
  </r>
  <r>
    <s v="W"/>
    <x v="115"/>
    <s v="ELBOW LAKE"/>
    <s v="4. Construct/Pave &amp; Light Runway 14/32"/>
    <d v="2008-06-17T00:00:00"/>
    <n v="6495"/>
    <n v="0"/>
    <n v="1272.6099999999999"/>
    <n v="7767.61"/>
  </r>
  <r>
    <s v="W"/>
    <x v="115"/>
    <s v="ELBOW LAKE"/>
    <s v="4. Construct/Pave &amp; Light Runway 14/32"/>
    <d v="2008-09-09T00:00:00"/>
    <n v="26803"/>
    <n v="0"/>
    <n v="479.32"/>
    <n v="27282.32"/>
  </r>
  <r>
    <s v="W"/>
    <x v="115"/>
    <s v="ELBOW LAKE"/>
    <s v="Zoning"/>
    <d v="2007-07-18T00:00:00"/>
    <n v="0"/>
    <n v="3192"/>
    <n v="1368"/>
    <n v="4560"/>
  </r>
  <r>
    <s v="W"/>
    <x v="115"/>
    <s v="ELBOW LAKE"/>
    <s v="5. Acquire SnowBlower Attachment"/>
    <d v="2007-09-12T00:00:00"/>
    <n v="96001"/>
    <n v="0"/>
    <n v="5579"/>
    <n v="101580"/>
  </r>
  <r>
    <s v="W"/>
    <x v="115"/>
    <s v="ELBOW LAKE"/>
    <s v="5. Acquire SnowBlower Attachment"/>
    <d v="2007-10-08T00:00:00"/>
    <n v="10000"/>
    <n v="0"/>
    <n v="0"/>
    <n v="10000"/>
  </r>
  <r>
    <s v="W"/>
    <x v="115"/>
    <s v="ELBOW LAKE"/>
    <s v="6. Construct Eight Unit T-Hangar"/>
    <d v="2009-11-19T00:00:00"/>
    <n v="150331"/>
    <n v="0"/>
    <n v="7912.81"/>
    <n v="158243.81"/>
  </r>
  <r>
    <s v="W"/>
    <x v="115"/>
    <s v="ELBOW LAKE"/>
    <s v="6. Construct Eight Unit T-Hangar"/>
    <d v="2009-12-18T00:00:00"/>
    <n v="170462"/>
    <n v="3227.43"/>
    <n v="16267.69"/>
    <n v="189957.12"/>
  </r>
  <r>
    <s v="W"/>
    <x v="115"/>
    <s v="ELBOW LAKE"/>
    <s v="6. Construct Eight Unit T-Hangar"/>
    <d v="2010-02-05T00:00:00"/>
    <n v="75467"/>
    <n v="1462.68"/>
    <n v="8280.67"/>
    <n v="85210.349999999991"/>
  </r>
  <r>
    <s v="W"/>
    <x v="115"/>
    <s v="ELBOW LAKE"/>
    <s v="6. Construct Eight Unit T-Hangar"/>
    <d v="2010-02-24T00:00:00"/>
    <n v="28068"/>
    <n v="0"/>
    <n v="1477"/>
    <n v="29545"/>
  </r>
  <r>
    <s v="W"/>
    <x v="115"/>
    <s v="ELBOW LAKE"/>
    <s v="6. Construct Eight Unit T-Hangar"/>
    <d v="2011-04-26T00:00:00"/>
    <n v="10236"/>
    <n v="15178.89"/>
    <n v="17340.78"/>
    <n v="42755.67"/>
  </r>
  <r>
    <s v="W"/>
    <x v="115"/>
    <s v="ELBOW LAKE"/>
    <s v="6. Construct Eight Unit T-Hangar"/>
    <d v="2013-02-04T00:00:00"/>
    <n v="1543"/>
    <n v="0"/>
    <n v="1492.4"/>
    <n v="3035.4"/>
  </r>
  <r>
    <s v="W"/>
    <x v="115"/>
    <s v="ELBOW LAKE"/>
    <s v="6. Construct Eight Unit T-Hangar"/>
    <d v="2015-02-17T00:00:00"/>
    <n v="2789"/>
    <n v="0"/>
    <n v="-1949.54"/>
    <n v="839.46"/>
  </r>
  <r>
    <s v="W"/>
    <x v="115"/>
    <s v="ELBOW LAKE"/>
    <s v="Obstruction Removal - Trees"/>
    <d v="2015-02-09T00:00:00"/>
    <n v="0"/>
    <n v="5960"/>
    <n v="1490"/>
    <n v="7450"/>
  </r>
  <r>
    <s v="W"/>
    <x v="115"/>
    <s v="ELBOW LAKE"/>
    <s v="Obstruction Removal - Hillside"/>
    <d v="2015-10-29T00:00:00"/>
    <n v="0"/>
    <n v="90246.2"/>
    <n v="22561.55"/>
    <n v="112807.75"/>
  </r>
  <r>
    <s v="W"/>
    <x v="115"/>
    <s v="ELBOW LAKE"/>
    <s v="Construct Hangar, Expand Apron, &amp; Relocate Electrical Vault"/>
    <d v="2015-12-07T00:00:00"/>
    <n v="155157"/>
    <n v="37214.21"/>
    <n v="15769.46"/>
    <n v="208140.66999999998"/>
  </r>
  <r>
    <s v="W"/>
    <x v="115"/>
    <s v="ELBOW LAKE"/>
    <s v="Construct Hangar, Expand Apron, &amp; Relocate Electrical Vault"/>
    <d v="2016-01-06T00:00:00"/>
    <n v="252604"/>
    <n v="75366.070000000007"/>
    <n v="38698.32"/>
    <n v="366668.39"/>
  </r>
  <r>
    <s v="W"/>
    <x v="115"/>
    <s v="ELBOW LAKE"/>
    <s v="Construct Hangar, Expand Apron, &amp; Relocate Electrical Vault"/>
    <d v="2016-02-24T00:00:00"/>
    <n v="259166"/>
    <n v="22407.03"/>
    <n v="17819.29"/>
    <n v="299392.32"/>
  </r>
  <r>
    <s v="W"/>
    <x v="115"/>
    <s v="ELBOW LAKE"/>
    <s v="Construct Hangar, Expand Apron, &amp; Relocate Electrical Vault"/>
    <d v="2016-04-11T00:00:00"/>
    <n v="100831"/>
    <n v="4643.6099999999997"/>
    <n v="5362.42"/>
    <n v="110837.03"/>
  </r>
  <r>
    <s v="W"/>
    <x v="115"/>
    <s v="ELBOW LAKE"/>
    <s v="Construct Hangar, Expand Apron, &amp; Relocate Electrical Vault"/>
    <d v="2016-10-10T00:00:00"/>
    <n v="18698"/>
    <n v="5487.17"/>
    <n v="12106.8"/>
    <n v="36291.97"/>
  </r>
  <r>
    <s v="W"/>
    <x v="115"/>
    <s v="ELBOW LAKE"/>
    <s v="Construct Hangar, Expand Apron, &amp; Relocate Electrical Vault"/>
    <d v="2016-11-21T00:00:00"/>
    <n v="121685"/>
    <n v="14846.91"/>
    <n v="39796.71"/>
    <n v="176328.62"/>
  </r>
  <r>
    <s v="W"/>
    <x v="115"/>
    <s v="ELBOW LAKE"/>
    <s v="Construct Hangar, Expand Apron, &amp; Relocate Electrical Vault"/>
    <d v="2016-12-21T00:00:00"/>
    <n v="0"/>
    <n v="27898.35"/>
    <n v="2803.69"/>
    <n v="30702.039999999997"/>
  </r>
  <r>
    <s v="W"/>
    <x v="115"/>
    <s v="ELBOW LAKE"/>
    <s v="Master Plan Update"/>
    <d v="1899-12-30T00:00:00"/>
    <n v="38890"/>
    <n v="815.75"/>
    <n v="3504.25"/>
    <n v="43210"/>
  </r>
  <r>
    <s v="W"/>
    <x v="115"/>
    <s v="ELBOW LAKE"/>
    <s v="Master Plan Update"/>
    <d v="2016-11-21T00:00:00"/>
    <n v="19835"/>
    <n v="416.03"/>
    <n v="1787.97"/>
    <n v="22039"/>
  </r>
  <r>
    <s v="W"/>
    <x v="115"/>
    <s v="ELBOW LAKE"/>
    <s v="Master Plan Update"/>
    <d v="2016-11-21T00:00:00"/>
    <n v="60775"/>
    <n v="1274.73"/>
    <n v="5478.27"/>
    <n v="67528"/>
  </r>
  <r>
    <s v="W"/>
    <x v="115"/>
    <s v="ELBOW LAKE"/>
    <s v="Master Plan Update"/>
    <d v="2017-05-09T00:00:00"/>
    <n v="81375"/>
    <n v="1706.79"/>
    <n v="7334.61"/>
    <n v="90416.4"/>
  </r>
  <r>
    <s v="W"/>
    <x v="115"/>
    <s v="ELBOW LAKE"/>
    <s v="Master Plan Update"/>
    <d v="2017-05-25T00:00:00"/>
    <n v="37712"/>
    <n v="791"/>
    <n v="3399.85"/>
    <n v="41902.85"/>
  </r>
  <r>
    <s v="W"/>
    <x v="115"/>
    <s v="ELBOW LAKE"/>
    <s v="Master Plan Update"/>
    <d v="2017-07-24T00:00:00"/>
    <n v="24661"/>
    <n v="517.25"/>
    <n v="2222.7800000000002"/>
    <n v="27401.03"/>
  </r>
  <r>
    <s v="W"/>
    <x v="115"/>
    <s v="ELBOW LAKE"/>
    <s v="Master Plan Update"/>
    <d v="2018-01-02T00:00:00"/>
    <n v="37050"/>
    <n v="777.11"/>
    <n v="3340.19"/>
    <n v="41167.300000000003"/>
  </r>
  <r>
    <s v="W"/>
    <x v="115"/>
    <s v="ELBOW LAKE"/>
    <s v="Master Plan Update"/>
    <d v="2018-08-22T00:00:00"/>
    <n v="36602"/>
    <n v="767.7"/>
    <n v="3298.55"/>
    <n v="40668.25"/>
  </r>
  <r>
    <s v="W"/>
    <x v="115"/>
    <s v="ELBOW LAKE"/>
    <s v="Master Plan Update"/>
    <d v="2020-03-03T00:00:00"/>
    <n v="12149"/>
    <n v="254.83"/>
    <n v="1095.92"/>
    <n v="13499.75"/>
  </r>
  <r>
    <s v="W"/>
    <x v="115"/>
    <s v="ELBOW LAKE"/>
    <s v="Zoning Update"/>
    <d v="2021-01-21T00:00:00"/>
    <n v="0"/>
    <n v="25950"/>
    <n v="8650"/>
    <n v="34600"/>
  </r>
  <r>
    <s v="W"/>
    <x v="115"/>
    <s v="ELBOW LAKE"/>
    <s v="REHAB RWY 14/32; INSTALL  350' OF PERIMETER FENCE"/>
    <d v="2019-11-26T00:00:00"/>
    <n v="9325"/>
    <n v="518.1"/>
    <n v="518.80999999999995"/>
    <n v="10361.91"/>
  </r>
  <r>
    <s v="W"/>
    <x v="115"/>
    <s v="ELBOW LAKE"/>
    <s v="REHAB RWY 14/32; INSTALL  350' OF PERIMETER FENCE"/>
    <d v="2020-01-10T00:00:00"/>
    <n v="119509"/>
    <n v="6880.32"/>
    <n v="7438.69"/>
    <n v="133828.01"/>
  </r>
  <r>
    <s v="W"/>
    <x v="115"/>
    <s v="ELBOW LAKE"/>
    <s v="Security Lights and Cameras"/>
    <d v="2019-11-20T00:00:00"/>
    <n v="0"/>
    <n v="15896.48"/>
    <n v="5860.8"/>
    <n v="21757.279999999999"/>
  </r>
  <r>
    <s v="W"/>
    <x v="116"/>
    <s v="FERGUS FALLS"/>
    <s v="GRADE/DRAIN/SEED/FENCE/SAN FAC"/>
    <d v="1947-12-18T00:00:00"/>
    <n v="0"/>
    <n v="34473.360000000001"/>
    <n v="34473.42"/>
    <n v="68946.78"/>
  </r>
  <r>
    <s v="W"/>
    <x v="116"/>
    <s v="FERGUS FALLS"/>
    <s v="EXC/GRAVEL/CULV"/>
    <d v="1948-01-28T00:00:00"/>
    <n v="0"/>
    <n v="2516.25"/>
    <n v="2516.2600000000002"/>
    <n v="5032.51"/>
  </r>
  <r>
    <s v="W"/>
    <x v="116"/>
    <s v="FERGUS FALLS"/>
    <s v="SAFETY FENCE"/>
    <d v="1949-03-01T00:00:00"/>
    <n v="0"/>
    <n v="272.8"/>
    <n v="272.8"/>
    <n v="545.6"/>
  </r>
  <r>
    <s v="W"/>
    <x v="116"/>
    <s v="FERGUS FALLS"/>
    <s v="SIDEWALK/CURB/APRON"/>
    <d v="1949-03-01T00:00:00"/>
    <n v="0"/>
    <n v="784.46"/>
    <n v="784.45"/>
    <n v="1568.91"/>
  </r>
  <r>
    <s v="W"/>
    <x v="116"/>
    <s v="FERGUS FALLS"/>
    <s v="GRAD/DRAIN/SURF/SEED/MISC."/>
    <d v="1950-06-02T00:00:00"/>
    <n v="36288.519999999997"/>
    <n v="30636.51"/>
    <n v="5652.02"/>
    <n v="72577.05"/>
  </r>
  <r>
    <s v="W"/>
    <x v="116"/>
    <s v="FERGUS FALLS"/>
    <s v="REPAIR WASHOUTS"/>
    <d v="1953-09-09T00:00:00"/>
    <n v="0"/>
    <n v="594.51"/>
    <n v="0"/>
    <n v="594.51"/>
  </r>
  <r>
    <s v="W"/>
    <x v="116"/>
    <s v="FERGUS FALLS"/>
    <s v="LAND COSTS"/>
    <d v="1953-02-20T00:00:00"/>
    <n v="1385.97"/>
    <n v="0"/>
    <n v="0"/>
    <n v="1385.97"/>
  </r>
  <r>
    <s v="W"/>
    <x v="116"/>
    <s v="FERGUS FALLS"/>
    <s v="RUNWAY EXTEN/WIDE APRON &amp; TAXI"/>
    <d v="1954-04-07T00:00:00"/>
    <n v="15618.58"/>
    <n v="15618.58"/>
    <n v="0"/>
    <n v="31237.16"/>
  </r>
  <r>
    <s v="W"/>
    <x v="116"/>
    <s v="FERGUS FALLS"/>
    <s v="RUNWAY LIGHTING"/>
    <d v="1954-05-13T00:00:00"/>
    <n v="6173.08"/>
    <n v="6173.09"/>
    <n v="0"/>
    <n v="12346.17"/>
  </r>
  <r>
    <s v="W"/>
    <x v="116"/>
    <s v="FERGUS FALLS"/>
    <s v="RUNWAY WIDENING"/>
    <d v="1959-07-08T00:00:00"/>
    <n v="11204.11"/>
    <n v="7469.41"/>
    <n v="3734.71"/>
    <n v="22408.23"/>
  </r>
  <r>
    <s v="W"/>
    <x v="116"/>
    <s v="FERGUS FALLS"/>
    <s v="LAND"/>
    <d v="1959-07-08T00:00:00"/>
    <n v="12.25"/>
    <n v="0"/>
    <n v="12.25"/>
    <n v="24.5"/>
  </r>
  <r>
    <s v="W"/>
    <x v="116"/>
    <s v="FERGUS FALLS"/>
    <s v="FROST HEAVE CORR RUNWAY"/>
    <d v="1958-07-07T00:00:00"/>
    <n v="0"/>
    <n v="10200"/>
    <n v="5610.36"/>
    <n v="15810.36"/>
  </r>
  <r>
    <s v="W"/>
    <x v="116"/>
    <s v="FERGUS FALLS"/>
    <s v="BIT SURF RUNWAY/TAXIWAY/APRON"/>
    <d v="1962-02-16T00:00:00"/>
    <n v="30361.32"/>
    <n v="20500.79"/>
    <n v="10640.25"/>
    <n v="61502.36"/>
  </r>
  <r>
    <s v="W"/>
    <x v="116"/>
    <s v="FERGUS FALLS"/>
    <s v="SEAL COAT"/>
    <d v="1962-10-12T00:00:00"/>
    <n v="0"/>
    <n v="3075.14"/>
    <n v="1537.57"/>
    <n v="4612.71"/>
  </r>
  <r>
    <s v="W"/>
    <x v="116"/>
    <s v="FERGUS FALLS"/>
    <s v="BIT SURF TXWY/APRON/ENT RD/ETC"/>
    <d v="1968-01-24T00:00:00"/>
    <n v="0"/>
    <n v="25508.240000000002"/>
    <n v="25508.25"/>
    <n v="51016.490000000005"/>
  </r>
  <r>
    <s v="W"/>
    <x v="116"/>
    <s v="FERGUS FALLS"/>
    <s v="SLURRY SEAL"/>
    <d v="1968-10-29T00:00:00"/>
    <n v="0"/>
    <n v="9380"/>
    <n v="8316.6200000000008"/>
    <n v="17696.620000000003"/>
  </r>
  <r>
    <s v="W"/>
    <x v="116"/>
    <s v="FERGUS FALLS"/>
    <s v="LAND"/>
    <d v="1978-09-25T00:00:00"/>
    <n v="0"/>
    <n v="107048.51"/>
    <n v="26762.13"/>
    <n v="133810.63999999998"/>
  </r>
  <r>
    <s v="W"/>
    <x v="116"/>
    <s v="FERGUS FALLS"/>
    <s v="LAND"/>
    <d v="1979-05-17T00:00:00"/>
    <n v="0"/>
    <n v="580961.03"/>
    <n v="145240.25"/>
    <n v="726201.28"/>
  </r>
  <r>
    <s v="W"/>
    <x v="116"/>
    <s v="FERGUS FALLS"/>
    <s v="LAND"/>
    <d v="1979-06-04T00:00:00"/>
    <n v="0"/>
    <n v="77267.44"/>
    <n v="19337.86"/>
    <n v="96605.3"/>
  </r>
  <r>
    <s v="W"/>
    <x v="116"/>
    <s v="FERGUS FALLS"/>
    <s v="LAND"/>
    <d v="1980-11-14T00:00:00"/>
    <n v="0"/>
    <n v="125115.8"/>
    <n v="31257.96"/>
    <n v="156373.76000000001"/>
  </r>
  <r>
    <s v="W"/>
    <x v="116"/>
    <s v="FERGUS FALLS"/>
    <s v="LAND"/>
    <d v="1981-12-04T00:00:00"/>
    <n v="0"/>
    <n v="15410.66"/>
    <n v="3852.66"/>
    <n v="19263.32"/>
  </r>
  <r>
    <s v="W"/>
    <x v="116"/>
    <s v="FERGUS FALLS"/>
    <s v="LAND"/>
    <d v="1986-03-25T00:00:00"/>
    <n v="122589.11"/>
    <n v="-108968.1"/>
    <n v="-13621.01"/>
    <n v="0"/>
  </r>
  <r>
    <s v="W"/>
    <x v="116"/>
    <s v="FERGUS FALLS"/>
    <s v="LAND"/>
    <d v="1992-03-13T00:00:00"/>
    <n v="0"/>
    <n v="-410886.25"/>
    <n v="-51360.78"/>
    <n v="-462247.03"/>
  </r>
  <r>
    <s v="W"/>
    <x v="116"/>
    <s v="FERGUS FALLS"/>
    <s v="LAND"/>
    <d v="1992-03-13T00:00:00"/>
    <n v="462247.03"/>
    <n v="0"/>
    <n v="0"/>
    <n v="462247.03"/>
  </r>
  <r>
    <s v="W"/>
    <x v="116"/>
    <s v="FERGUS FALLS"/>
    <s v="CONSTRUCT NEW RUNWAY"/>
    <d v="1988-02-17T00:00:00"/>
    <n v="1803664.03"/>
    <n v="1055387.07"/>
    <n v="329481.32"/>
    <n v="3188532.42"/>
  </r>
  <r>
    <s v="W"/>
    <x v="116"/>
    <s v="FERGUS FALLS"/>
    <s v="RUNWAY &amp; TAXIWAY LIGHTING"/>
    <d v="1988-02-25T00:00:00"/>
    <n v="50657.7"/>
    <n v="79166.02"/>
    <n v="14424.86"/>
    <n v="144248.58000000002"/>
  </r>
  <r>
    <s v="W"/>
    <x v="116"/>
    <s v="FERGUS FALLS"/>
    <s v="MAINTENANCE EQUIPMENT"/>
    <d v="1981-11-18T00:00:00"/>
    <n v="0"/>
    <n v="20566.66"/>
    <n v="10283.34"/>
    <n v="30850"/>
  </r>
  <r>
    <s v="W"/>
    <x v="116"/>
    <s v="FERGUS FALLS"/>
    <s v="FUEL FACILITY"/>
    <d v="1982-02-01T00:00:00"/>
    <n v="0"/>
    <n v="25521.87"/>
    <n v="12760.94"/>
    <n v="38282.81"/>
  </r>
  <r>
    <s v="W"/>
    <x v="116"/>
    <s v="FERGUS FALLS"/>
    <s v="FUEL FACILITY"/>
    <d v="1982-04-27T00:00:00"/>
    <n v="0"/>
    <n v="4577.1000000000004"/>
    <n v="2288.5500000000002"/>
    <n v="6865.6500000000005"/>
  </r>
  <r>
    <s v="W"/>
    <x v="116"/>
    <s v="FERGUS FALLS"/>
    <s v="FUEL FACILITY"/>
    <d v="1983-08-01T00:00:00"/>
    <n v="0"/>
    <n v="3801.03"/>
    <n v="2602.17"/>
    <n v="6403.2000000000007"/>
  </r>
  <r>
    <s v="W"/>
    <x v="116"/>
    <s v="FERGUS FALLS"/>
    <s v="ARRIVAL/DEPARTURE BUILDING"/>
    <d v="1982-10-25T00:00:00"/>
    <n v="0"/>
    <n v="124706.65"/>
    <n v="62353.33"/>
    <n v="187059.97999999998"/>
  </r>
  <r>
    <s v="W"/>
    <x v="116"/>
    <s v="FERGUS FALLS"/>
    <s v="SAFETY SIGNS"/>
    <d v="1982-10-01T00:00:00"/>
    <n v="0"/>
    <n v="1502.61"/>
    <n v="526.20000000000005"/>
    <n v="2028.81"/>
  </r>
  <r>
    <s v="W"/>
    <x v="116"/>
    <s v="FERGUS FALLS"/>
    <s v="APRON LIGHTING &amp; SAFETY FENCE"/>
    <d v="1987-02-17T00:00:00"/>
    <n v="52003.16"/>
    <n v="26373.89"/>
    <n v="18965.080000000002"/>
    <n v="97342.13"/>
  </r>
  <r>
    <s v="W"/>
    <x v="116"/>
    <s v="FERGUS FALLS"/>
    <s v="SAWRS"/>
    <d v="1985-12-17T00:00:00"/>
    <n v="0"/>
    <n v="21327.86"/>
    <n v="0"/>
    <n v="21327.86"/>
  </r>
  <r>
    <s v="W"/>
    <x v="116"/>
    <s v="FERGUS FALLS"/>
    <s v="T HANGAR RELOC. &amp; SITE PAVING"/>
    <d v="1987-07-20T00:00:00"/>
    <n v="0"/>
    <n v="101968.77"/>
    <n v="52720.39"/>
    <n v="154689.16"/>
  </r>
  <r>
    <s v="W"/>
    <x v="116"/>
    <s v="FERGUS FALLS"/>
    <s v="APRON &amp; PARKING LOT, //TXWY"/>
    <d v="1987-07-14T00:00:00"/>
    <n v="157588.41"/>
    <n v="0"/>
    <n v="22035.41"/>
    <n v="179623.82"/>
  </r>
  <r>
    <s v="W"/>
    <x v="116"/>
    <s v="FERGUS FALLS"/>
    <s v="APRON &amp; PARKING LOT, //TXWY"/>
    <d v="1987-07-27T00:00:00"/>
    <n v="189902.56"/>
    <n v="0"/>
    <n v="25487.22"/>
    <n v="215389.78"/>
  </r>
  <r>
    <s v="W"/>
    <x v="116"/>
    <s v="FERGUS FALLS"/>
    <s v="APRON &amp; PARKING LOT, //TXWY"/>
    <d v="1987-08-13T00:00:00"/>
    <n v="236474.7"/>
    <n v="0"/>
    <n v="38381.08"/>
    <n v="274855.78000000003"/>
  </r>
  <r>
    <s v="W"/>
    <x v="116"/>
    <s v="FERGUS FALLS"/>
    <s v="APRON &amp; PARKING LOT, //TXWY"/>
    <d v="1987-08-24T00:00:00"/>
    <n v="240534.81"/>
    <n v="0"/>
    <n v="27226.86"/>
    <n v="267761.67"/>
  </r>
  <r>
    <s v="W"/>
    <x v="116"/>
    <s v="FERGUS FALLS"/>
    <s v="APRON &amp; PARKING LOT, //TXWY"/>
    <d v="1987-09-16T00:00:00"/>
    <n v="262775.56"/>
    <n v="0"/>
    <n v="33305.1"/>
    <n v="296080.65999999997"/>
  </r>
  <r>
    <s v="W"/>
    <x v="116"/>
    <s v="FERGUS FALLS"/>
    <s v="APRON &amp; PARKING LOT, //TXWY"/>
    <d v="1987-10-05T00:00:00"/>
    <n v="55362.13"/>
    <n v="0"/>
    <n v="10208.299999999999"/>
    <n v="65570.429999999993"/>
  </r>
  <r>
    <s v="W"/>
    <x v="116"/>
    <s v="FERGUS FALLS"/>
    <s v="APRON &amp; PARKING LOT, //TXWY"/>
    <d v="1987-12-08T00:00:00"/>
    <n v="22134.01"/>
    <n v="0"/>
    <n v="2986.83"/>
    <n v="25120.839999999997"/>
  </r>
  <r>
    <s v="W"/>
    <x v="116"/>
    <s v="FERGUS FALLS"/>
    <s v="APRON &amp; PARKING LOT, //TXWY"/>
    <d v="1988-04-12T00:00:00"/>
    <n v="16658.439999999999"/>
    <n v="0"/>
    <n v="14838.2"/>
    <n v="31496.639999999999"/>
  </r>
  <r>
    <s v="W"/>
    <x v="116"/>
    <s v="FERGUS FALLS"/>
    <s v="APRON &amp; PARKING LOT, //TXWY"/>
    <d v="1989-01-26T00:00:00"/>
    <n v="63628.42"/>
    <n v="0"/>
    <n v="0"/>
    <n v="63628.42"/>
  </r>
  <r>
    <s v="W"/>
    <x v="116"/>
    <s v="FERGUS FALLS"/>
    <s v="APRON &amp; PARKING LOT, //TXWY"/>
    <d v="1989-03-14T00:00:00"/>
    <n v="4318.4399999999996"/>
    <n v="0"/>
    <n v="583.61"/>
    <n v="4902.0499999999993"/>
  </r>
  <r>
    <s v="W"/>
    <x v="116"/>
    <s v="FERGUS FALLS"/>
    <s v="APRON &amp; PARKING LOT, //TXWY"/>
    <d v="1990-03-02T00:00:00"/>
    <n v="1311.16"/>
    <n v="0"/>
    <n v="176.85"/>
    <n v="1488.01"/>
  </r>
  <r>
    <s v="W"/>
    <x v="116"/>
    <s v="FERGUS FALLS"/>
    <s v="APRON &amp; PARKING LOT, //TXWY"/>
    <d v="1992-03-13T00:00:00"/>
    <n v="3998.2"/>
    <n v="0"/>
    <n v="22892.47"/>
    <n v="26890.670000000002"/>
  </r>
  <r>
    <s v="W"/>
    <x v="116"/>
    <s v="FERGUS FALLS"/>
    <s v="APRON &amp; PARKING LOT, //TXWY"/>
    <d v="1992-03-13T00:00:00"/>
    <n v="0"/>
    <n v="111049.36"/>
    <n v="0"/>
    <n v="111049.36"/>
  </r>
  <r>
    <s v="W"/>
    <x v="116"/>
    <s v="FERGUS FALLS"/>
    <s v="RECONST 17/35, EXTEND 13/31"/>
    <d v="1988-12-19T00:00:00"/>
    <n v="267128.37"/>
    <n v="68394.22"/>
    <n v="63878.04"/>
    <n v="399400.62999999995"/>
  </r>
  <r>
    <s v="W"/>
    <x v="116"/>
    <s v="FERGUS FALLS"/>
    <s v="RECONST 17/35, EXTEND 13/31"/>
    <d v="1989-01-03T00:00:00"/>
    <n v="81060.55"/>
    <n v="5810.78"/>
    <n v="46974.62"/>
    <n v="133845.95000000001"/>
  </r>
  <r>
    <s v="W"/>
    <x v="116"/>
    <s v="FERGUS FALLS"/>
    <s v="RECONST 17/35, EXTEND 13/31"/>
    <d v="1989-01-25T00:00:00"/>
    <n v="94549.48"/>
    <n v="0"/>
    <n v="4111.3"/>
    <n v="98660.78"/>
  </r>
  <r>
    <s v="W"/>
    <x v="116"/>
    <s v="FERGUS FALLS"/>
    <s v="RECONST 17/35, EXTEND 13/31"/>
    <d v="1989-03-13T00:00:00"/>
    <n v="23550.49"/>
    <n v="0"/>
    <n v="-3014.15"/>
    <n v="20536.34"/>
  </r>
  <r>
    <s v="W"/>
    <x v="116"/>
    <s v="FERGUS FALLS"/>
    <s v="RECONST 17/35, EXTEND 13/31"/>
    <d v="1989-06-26T00:00:00"/>
    <n v="147795.23000000001"/>
    <n v="0"/>
    <n v="29573.05"/>
    <n v="177368.28"/>
  </r>
  <r>
    <s v="W"/>
    <x v="116"/>
    <s v="FERGUS FALLS"/>
    <s v="RECONST 17/35, EXTEND 13/31"/>
    <d v="1989-07-13T00:00:00"/>
    <n v="69565.14"/>
    <n v="0"/>
    <n v="11543.92"/>
    <n v="81109.06"/>
  </r>
  <r>
    <s v="W"/>
    <x v="116"/>
    <s v="FERGUS FALLS"/>
    <s v="RECONST 17/35, EXTEND 13/31"/>
    <d v="1989-07-31T00:00:00"/>
    <n v="180545.41"/>
    <n v="0"/>
    <n v="29755.35"/>
    <n v="210300.76"/>
  </r>
  <r>
    <s v="W"/>
    <x v="116"/>
    <s v="FERGUS FALLS"/>
    <s v="RECONST 17/35, EXTEND 13/31"/>
    <d v="1989-08-18T00:00:00"/>
    <n v="157643.81"/>
    <n v="0"/>
    <n v="19901.849999999999"/>
    <n v="177545.66"/>
  </r>
  <r>
    <s v="W"/>
    <x v="116"/>
    <s v="FERGUS FALLS"/>
    <s v="RECONST 17/35, EXTEND 13/31"/>
    <d v="1990-01-04T00:00:00"/>
    <n v="105067.36"/>
    <n v="0"/>
    <n v="23979.82"/>
    <n v="129047.18"/>
  </r>
  <r>
    <s v="W"/>
    <x v="116"/>
    <s v="FERGUS FALLS"/>
    <s v="RECONST 17/35, EXTEND 13/31"/>
    <d v="1990-02-12T00:00:00"/>
    <n v="63769.38"/>
    <n v="0"/>
    <n v="13709.12"/>
    <n v="77478.5"/>
  </r>
  <r>
    <s v="W"/>
    <x v="116"/>
    <s v="FERGUS FALLS"/>
    <s v="RECONST 17/35, EXTEND 13/31"/>
    <d v="1990-12-14T00:00:00"/>
    <n v="224125.56"/>
    <n v="0"/>
    <n v="42060.14"/>
    <n v="266185.7"/>
  </r>
  <r>
    <s v="W"/>
    <x v="116"/>
    <s v="FERGUS FALLS"/>
    <s v="RECONST 17/35, EXTEND 13/31"/>
    <d v="1992-03-23T00:00:00"/>
    <n v="0"/>
    <n v="175686.13"/>
    <n v="0"/>
    <n v="175686.13"/>
  </r>
  <r>
    <s v="W"/>
    <x v="116"/>
    <s v="FERGUS FALLS"/>
    <s v="RECONST 17/35, EXTEND 13/31"/>
    <d v="1993-06-08T00:00:00"/>
    <n v="43448.22"/>
    <n v="0"/>
    <n v="17266.61"/>
    <n v="60714.83"/>
  </r>
  <r>
    <s v="W"/>
    <x v="116"/>
    <s v="FERGUS FALLS"/>
    <s v="RECONST 17/35, EXTEND 13/31"/>
    <d v="1995-06-14T00:00:00"/>
    <n v="191610"/>
    <n v="0"/>
    <n v="26308.95"/>
    <n v="217918.95"/>
  </r>
  <r>
    <s v="W"/>
    <x v="116"/>
    <s v="FERGUS FALLS"/>
    <s v="RECONST 17/35, EXTEND 13/31"/>
    <d v="1995-10-20T00:00:00"/>
    <n v="0"/>
    <n v="35570.730000000003"/>
    <n v="0"/>
    <n v="35570.730000000003"/>
  </r>
  <r>
    <s v="W"/>
    <x v="116"/>
    <s v="FERGUS FALLS"/>
    <s v="UNICOM RADIO"/>
    <d v="1989-05-19T00:00:00"/>
    <n v="0"/>
    <n v="654.66999999999996"/>
    <n v="327.33"/>
    <n v="982"/>
  </r>
  <r>
    <s v="W"/>
    <x v="116"/>
    <s v="FERGUS FALLS"/>
    <s v="SLURRY SEAL AND CRACK REPAIR"/>
    <d v="1991-01-30T00:00:00"/>
    <n v="0"/>
    <n v="31464.44"/>
    <n v="15732.22"/>
    <n v="47196.659999999996"/>
  </r>
  <r>
    <s v="W"/>
    <x v="116"/>
    <s v="FERGUS FALLS"/>
    <s v="SLURRY SEAL AND CRACK REPAIR"/>
    <d v="1991-06-10T00:00:00"/>
    <n v="0"/>
    <n v="27353.360000000001"/>
    <n v="13676.67"/>
    <n v="41030.03"/>
  </r>
  <r>
    <s v="W"/>
    <x v="116"/>
    <s v="FERGUS FALLS"/>
    <s v="SLURRY SEAL AND CRACK REPAIR"/>
    <d v="1992-03-02T00:00:00"/>
    <n v="0"/>
    <n v="60182.2"/>
    <n v="39099.08"/>
    <n v="99281.279999999999"/>
  </r>
  <r>
    <s v="W"/>
    <x v="116"/>
    <s v="FERGUS FALLS"/>
    <s v="SLURRY SEAL AND CRACK REPAIR"/>
    <d v="1992-03-02T00:00:00"/>
    <n v="0"/>
    <n v="18015.98"/>
    <n v="0"/>
    <n v="18015.98"/>
  </r>
  <r>
    <s v="W"/>
    <x v="116"/>
    <s v="FERGUS FALLS"/>
    <s v="TRACTOR, LOADER, MOWER &amp; BLOWR"/>
    <d v="1992-11-19T00:00:00"/>
    <n v="0"/>
    <n v="31200"/>
    <n v="16614"/>
    <n v="47814"/>
  </r>
  <r>
    <s v="W"/>
    <x v="116"/>
    <s v="FERGUS FALLS"/>
    <s v="TRACTOR, LOADER, MOWER &amp; BLOWR"/>
    <d v="1992-11-19T00:00:00"/>
    <n v="0"/>
    <n v="2028"/>
    <n v="0"/>
    <n v="2028"/>
  </r>
  <r>
    <s v="W"/>
    <x v="116"/>
    <s v="FERGUS FALLS"/>
    <s v="MOTOR GRADER WITH WING"/>
    <d v="1993-03-17T00:00:00"/>
    <n v="0"/>
    <n v="79251.62"/>
    <n v="39625.81"/>
    <n v="118877.43"/>
  </r>
  <r>
    <s v="W"/>
    <x v="116"/>
    <s v="FERGUS FALLS"/>
    <s v="STORM WATER POLLUTN PREV PLAN"/>
    <d v="1995-01-11T00:00:00"/>
    <n v="0"/>
    <n v="4993.41"/>
    <n v="2496.71"/>
    <n v="7490.12"/>
  </r>
  <r>
    <s v="W"/>
    <x v="116"/>
    <s v="FERGUS FALLS"/>
    <s v="1969 - 1500 GALLON FUEL TRUCK"/>
    <d v="1995-03-08T00:00:00"/>
    <n v="0"/>
    <n v="4826.66"/>
    <n v="2413.34"/>
    <n v="7240"/>
  </r>
  <r>
    <s v="W"/>
    <x v="116"/>
    <s v="FERGUS FALLS"/>
    <s v="AIRPORT PAINT STRIPING"/>
    <d v="1996-11-21T00:00:00"/>
    <n v="0"/>
    <n v="6774.85"/>
    <n v="3387.43"/>
    <n v="10162.280000000001"/>
  </r>
  <r>
    <s v="W"/>
    <x v="116"/>
    <s v="FERGUS FALLS"/>
    <s v="Purchase Used Snow Blower"/>
    <d v="1998-05-13T00:00:00"/>
    <n v="0"/>
    <n v="19170"/>
    <n v="19170"/>
    <n v="38340"/>
  </r>
  <r>
    <s v="W"/>
    <x v="116"/>
    <s v="FERGUS FALLS"/>
    <s v="Beacon Replacement"/>
    <d v="2000-07-20T00:00:00"/>
    <n v="0"/>
    <n v="3622.97"/>
    <n v="2415.31"/>
    <n v="6038.28"/>
  </r>
  <r>
    <s v="W"/>
    <x v="116"/>
    <s v="FERGUS FALLS"/>
    <s v="3.Reconstruct Runway 13/31"/>
    <d v="2001-10-11T00:00:00"/>
    <n v="1088090"/>
    <n v="2109.1"/>
    <n v="206294"/>
    <n v="1296493.1000000001"/>
  </r>
  <r>
    <s v="W"/>
    <x v="116"/>
    <s v="FERGUS FALLS"/>
    <s v="3.Reconstruct Runway 13/31"/>
    <d v="2001-12-17T00:00:00"/>
    <n v="106998"/>
    <n v="157.76"/>
    <n v="-71894.53"/>
    <n v="35261.229999999996"/>
  </r>
  <r>
    <s v="W"/>
    <x v="116"/>
    <s v="FERGUS FALLS"/>
    <s v="3.Reconstruct Runway 13/31"/>
    <d v="2001-12-19T00:00:00"/>
    <n v="450678"/>
    <n v="199.5"/>
    <n v="66604.649999999994"/>
    <n v="517482.15"/>
  </r>
  <r>
    <s v="W"/>
    <x v="116"/>
    <s v="FERGUS FALLS"/>
    <s v="3.Reconstruct Runway 13/31"/>
    <d v="2003-01-28T00:00:00"/>
    <n v="54684"/>
    <n v="0"/>
    <n v="5289.88"/>
    <n v="59973.88"/>
  </r>
  <r>
    <s v="W"/>
    <x v="116"/>
    <s v="FERGUS FALLS"/>
    <s v="3.Reconstruct Runway 13/31"/>
    <d v="2003-03-20T00:00:00"/>
    <n v="47498"/>
    <n v="69.540000000000006"/>
    <n v="-10285.36"/>
    <n v="37282.18"/>
  </r>
  <r>
    <s v="W"/>
    <x v="116"/>
    <s v="FERGUS FALLS"/>
    <s v="3.Reconstruct Runway 13/31"/>
    <d v="2004-03-10T00:00:00"/>
    <n v="67881"/>
    <n v="44.4"/>
    <n v="7571.95"/>
    <n v="75497.349999999991"/>
  </r>
  <r>
    <s v="W"/>
    <x v="116"/>
    <s v="FERGUS FALLS"/>
    <s v="3.Reconstruct Runway 13/31"/>
    <d v="2004-08-27T00:00:00"/>
    <n v="4339"/>
    <n v="34.81"/>
    <n v="2646.14"/>
    <n v="7019.9500000000007"/>
  </r>
  <r>
    <s v="W"/>
    <x v="116"/>
    <s v="FERGUS FALLS"/>
    <s v="3.Reconstruct Runway 13/31"/>
    <d v="2005-03-25T00:00:00"/>
    <n v="14249"/>
    <n v="0"/>
    <n v="12967.95"/>
    <n v="27216.95"/>
  </r>
  <r>
    <s v="W"/>
    <x v="116"/>
    <s v="FERGUS FALLS"/>
    <s v="Hangar Site Preparation &amp; Paving"/>
    <d v="2005-10-12T00:00:00"/>
    <n v="0"/>
    <n v="73496.759999999995"/>
    <n v="111942.45"/>
    <n v="185439.21"/>
  </r>
  <r>
    <s v="W"/>
    <x v="116"/>
    <s v="FERGUS FALLS"/>
    <s v="4. Bat Wing Plow"/>
    <d v="2005-02-23T00:00:00"/>
    <n v="38000"/>
    <n v="0"/>
    <n v="2000"/>
    <n v="40000"/>
  </r>
  <r>
    <s v="W"/>
    <x v="116"/>
    <s v="FERGUS FALLS"/>
    <s v="4. Bat Wing Plow"/>
    <d v="2006-05-15T00:00:00"/>
    <n v="0"/>
    <n v="0"/>
    <n v="470"/>
    <n v="470"/>
  </r>
  <r>
    <s v="W"/>
    <x v="116"/>
    <s v="FERGUS FALLS"/>
    <s v="5.Construct 8 Unit Tee Hangar"/>
    <d v="2006-03-22T00:00:00"/>
    <n v="220405"/>
    <n v="0"/>
    <n v="12241.08"/>
    <n v="232646.08"/>
  </r>
  <r>
    <s v="W"/>
    <x v="116"/>
    <s v="FERGUS FALLS"/>
    <s v="5.Construct 8 Unit Tee Hangar"/>
    <d v="2007-08-07T00:00:00"/>
    <n v="9643"/>
    <n v="0"/>
    <n v="507"/>
    <n v="10150"/>
  </r>
  <r>
    <s v="W"/>
    <x v="116"/>
    <s v="FERGUS FALLS"/>
    <s v="5.Construct 8 Unit Tee Hangar"/>
    <d v="2008-01-11T00:00:00"/>
    <n v="6"/>
    <n v="0"/>
    <n v="-6"/>
    <n v="0"/>
  </r>
  <r>
    <s v="W"/>
    <x v="116"/>
    <s v="FERGUS FALLS"/>
    <s v="6.Update Airport Master Plan/Layout Plan"/>
    <d v="2007-03-29T00:00:00"/>
    <n v="79800"/>
    <n v="0"/>
    <n v="4200"/>
    <n v="84000"/>
  </r>
  <r>
    <s v="W"/>
    <x v="116"/>
    <s v="FERGUS FALLS"/>
    <s v="6.Update Airport Master Plan/Layout Plan"/>
    <d v="2007-06-07T00:00:00"/>
    <n v="22800"/>
    <n v="0"/>
    <n v="1200"/>
    <n v="24000"/>
  </r>
  <r>
    <s v="W"/>
    <x v="116"/>
    <s v="FERGUS FALLS"/>
    <s v="6.Update Airport Master Plan/Layout Plan"/>
    <d v="2008-12-11T00:00:00"/>
    <n v="1400"/>
    <n v="0"/>
    <n v="150"/>
    <n v="1550"/>
  </r>
  <r>
    <s v="W"/>
    <x v="116"/>
    <s v="FERGUS FALLS"/>
    <s v="6.Update Airport Master Plan/Layout Plan"/>
    <d v="2010-07-12T00:00:00"/>
    <n v="10000"/>
    <n v="0"/>
    <n v="450"/>
    <n v="10450"/>
  </r>
  <r>
    <s v="W"/>
    <x v="116"/>
    <s v="FERGUS FALLS"/>
    <s v="7.Snow Removal Equip Stor Bldg. Design"/>
    <d v="2007-10-25T00:00:00"/>
    <n v="28642"/>
    <n v="0"/>
    <n v="1508"/>
    <n v="30150"/>
  </r>
  <r>
    <s v="W"/>
    <x v="116"/>
    <s v="FERGUS FALLS"/>
    <s v="7.Snow Removal Equip Stor Bldg. Design"/>
    <d v="2007-11-20T00:00:00"/>
    <n v="18643"/>
    <n v="0"/>
    <n v="1206"/>
    <n v="19849"/>
  </r>
  <r>
    <s v="W"/>
    <x v="116"/>
    <s v="FERGUS FALLS"/>
    <s v="7.Snow Removal Equip Stor Bldg. Design"/>
    <d v="2008-06-17T00:00:00"/>
    <n v="10000"/>
    <n v="0"/>
    <n v="301"/>
    <n v="10301"/>
  </r>
  <r>
    <s v="W"/>
    <x v="116"/>
    <s v="FERGUS FALLS"/>
    <s v="8.Const. SRE Storage Bldg"/>
    <d v="2008-10-28T00:00:00"/>
    <n v="12597"/>
    <n v="19717.84"/>
    <n v="1701.72"/>
    <n v="34016.559999999998"/>
  </r>
  <r>
    <s v="W"/>
    <x v="116"/>
    <s v="FERGUS FALLS"/>
    <s v="8.Const. SRE Storage Bldg"/>
    <d v="2008-11-19T00:00:00"/>
    <n v="112425"/>
    <n v="15927.4"/>
    <n v="6754.52"/>
    <n v="135106.91999999998"/>
  </r>
  <r>
    <s v="W"/>
    <x v="116"/>
    <s v="FERGUS FALLS"/>
    <s v="8.Const. SRE Storage Bldg"/>
    <d v="2008-12-11T00:00:00"/>
    <n v="29868"/>
    <n v="8522.69"/>
    <n v="2020.67"/>
    <n v="40411.360000000001"/>
  </r>
  <r>
    <s v="W"/>
    <x v="116"/>
    <s v="FERGUS FALLS"/>
    <s v="8.Const. SRE Storage Bldg"/>
    <d v="2009-01-16T00:00:00"/>
    <n v="35297"/>
    <n v="5461.08"/>
    <n v="2145.87"/>
    <n v="42903.950000000004"/>
  </r>
  <r>
    <s v="W"/>
    <x v="116"/>
    <s v="FERGUS FALLS"/>
    <s v="8.Const. SRE Storage Bldg"/>
    <d v="2009-02-23T00:00:00"/>
    <n v="9894"/>
    <n v="5254.72"/>
    <n v="796.98"/>
    <n v="15945.7"/>
  </r>
  <r>
    <s v="W"/>
    <x v="116"/>
    <s v="FERGUS FALLS"/>
    <s v="8.Const. SRE Storage Bldg"/>
    <d v="2009-03-19T00:00:00"/>
    <n v="40885"/>
    <n v="5919.65"/>
    <n v="2463.11"/>
    <n v="49267.76"/>
  </r>
  <r>
    <s v="W"/>
    <x v="116"/>
    <s v="FERGUS FALLS"/>
    <s v="8.Const. SRE Storage Bldg"/>
    <d v="2009-05-13T00:00:00"/>
    <n v="38547"/>
    <n v="9687.7999999999993"/>
    <n v="2538.5700000000002"/>
    <n v="50773.37"/>
  </r>
  <r>
    <s v="W"/>
    <x v="116"/>
    <s v="FERGUS FALLS"/>
    <s v="8.Const. SRE Storage Bldg"/>
    <d v="2009-06-25T00:00:00"/>
    <n v="55217"/>
    <n v="12266.88"/>
    <n v="3551.7"/>
    <n v="71035.58"/>
  </r>
  <r>
    <s v="W"/>
    <x v="116"/>
    <s v="FERGUS FALLS"/>
    <s v="8.Const. SRE Storage Bldg"/>
    <d v="2009-08-11T00:00:00"/>
    <n v="57771"/>
    <n v="7351.37"/>
    <n v="3428.31"/>
    <n v="68550.680000000008"/>
  </r>
  <r>
    <s v="W"/>
    <x v="116"/>
    <s v="FERGUS FALLS"/>
    <s v="8.Const. SRE Storage Bldg"/>
    <d v="2009-09-15T00:00:00"/>
    <n v="11688"/>
    <n v="6755.36"/>
    <n v="970.38"/>
    <n v="19413.740000000002"/>
  </r>
  <r>
    <s v="W"/>
    <x v="116"/>
    <s v="FERGUS FALLS"/>
    <s v="8.Const. SRE Storage Bldg"/>
    <d v="2009-10-09T00:00:00"/>
    <n v="7796"/>
    <n v="2306.13"/>
    <n v="905.55"/>
    <n v="11007.68"/>
  </r>
  <r>
    <s v="W"/>
    <x v="116"/>
    <s v="FERGUS FALLS"/>
    <s v="8.Const. SRE Storage Bldg"/>
    <d v="2009-12-18T00:00:00"/>
    <n v="0"/>
    <n v="5531"/>
    <n v="795.73"/>
    <n v="6326.73"/>
  </r>
  <r>
    <s v="W"/>
    <x v="116"/>
    <s v="FERGUS FALLS"/>
    <s v="8.Const. SRE Storage Bldg"/>
    <d v="2010-03-25T00:00:00"/>
    <n v="0"/>
    <n v="3724"/>
    <n v="156.88999999999999"/>
    <n v="3880.89"/>
  </r>
  <r>
    <s v="W"/>
    <x v="116"/>
    <s v="FERGUS FALLS"/>
    <s v="8.Const. SRE Storage Bldg"/>
    <d v="2010-04-02T00:00:00"/>
    <n v="0"/>
    <n v="3490.75"/>
    <n v="0"/>
    <n v="3490.75"/>
  </r>
  <r>
    <s v="W"/>
    <x v="116"/>
    <s v="FERGUS FALLS"/>
    <s v="8.Const. SRE Storage Bldg"/>
    <d v="2010-06-28T00:00:00"/>
    <n v="0"/>
    <n v="2471.33"/>
    <n v="0"/>
    <n v="2471.33"/>
  </r>
  <r>
    <s v="W"/>
    <x v="116"/>
    <s v="FERGUS FALLS"/>
    <s v="8.Const. SRE Storage Bldg"/>
    <d v="2011-08-11T00:00:00"/>
    <n v="10000"/>
    <n v="0"/>
    <n v="6989.48"/>
    <n v="16989.48"/>
  </r>
  <r>
    <s v="W"/>
    <x v="116"/>
    <s v="FERGUS FALLS"/>
    <s v="8.Const. SRE Storage Bldg"/>
    <d v="2011-08-11T00:00:00"/>
    <n v="29264"/>
    <n v="0"/>
    <n v="0"/>
    <n v="29264"/>
  </r>
  <r>
    <s v="W"/>
    <x v="116"/>
    <s v="FERGUS FALLS"/>
    <s v="9.Design of Runway Rehabilitation"/>
    <d v="2010-09-07T00:00:00"/>
    <n v="6312"/>
    <n v="0"/>
    <n v="333"/>
    <n v="6645"/>
  </r>
  <r>
    <s v="W"/>
    <x v="116"/>
    <s v="FERGUS FALLS"/>
    <s v="9.Design of Runway Rehabilitation"/>
    <d v="2010-12-03T00:00:00"/>
    <n v="21043"/>
    <n v="0"/>
    <n v="1107"/>
    <n v="22150"/>
  </r>
  <r>
    <s v="W"/>
    <x v="116"/>
    <s v="FERGUS FALLS"/>
    <s v="9.Design of Runway Rehabilitation"/>
    <d v="2011-08-11T00:00:00"/>
    <n v="4730"/>
    <n v="0"/>
    <n v="443"/>
    <n v="5173"/>
  </r>
  <r>
    <s v="W"/>
    <x v="116"/>
    <s v="FERGUS FALLS"/>
    <s v="9.Design of Runway Rehabilitation"/>
    <d v="2012-07-16T00:00:00"/>
    <n v="10000"/>
    <n v="0"/>
    <n v="332"/>
    <n v="10332"/>
  </r>
  <r>
    <s v="W"/>
    <x v="116"/>
    <s v="FERGUS FALLS"/>
    <s v="Reconstruction Access Road"/>
    <d v="2010-10-22T00:00:00"/>
    <n v="0"/>
    <n v="5733"/>
    <n v="2457"/>
    <n v="8190"/>
  </r>
  <r>
    <s v="W"/>
    <x v="116"/>
    <s v="FERGUS FALLS"/>
    <s v="Reconstruction Access Road"/>
    <d v="2012-03-21T00:00:00"/>
    <n v="0"/>
    <n v="43014"/>
    <n v="18435"/>
    <n v="61449"/>
  </r>
  <r>
    <s v="W"/>
    <x v="116"/>
    <s v="FERGUS FALLS"/>
    <s v="Reconstruction Access Road"/>
    <d v="2013-03-20T00:00:00"/>
    <n v="0"/>
    <n v="980.86"/>
    <n v="419.94"/>
    <n v="1400.8"/>
  </r>
  <r>
    <s v="W"/>
    <x v="116"/>
    <s v="FERGUS FALLS"/>
    <s v="10. Runway 17/35 and Taxiway Reconstruct"/>
    <d v="2012-11-07T00:00:00"/>
    <n v="11037"/>
    <n v="302.06"/>
    <n v="1260.94"/>
    <n v="12600"/>
  </r>
  <r>
    <s v="W"/>
    <x v="116"/>
    <s v="FERGUS FALLS"/>
    <s v="10. Runway 17/35 and Taxiway Reconstruct"/>
    <d v="2012-12-26T00:00:00"/>
    <n v="393976"/>
    <n v="178601.03"/>
    <n v="63641.45"/>
    <n v="636218.48"/>
  </r>
  <r>
    <s v="W"/>
    <x v="116"/>
    <s v="FERGUS FALLS"/>
    <s v="10. Runway 17/35 and Taxiway Reconstruct"/>
    <d v="2013-02-11T00:00:00"/>
    <n v="53527"/>
    <n v="36526.699999999997"/>
    <n v="10004.77"/>
    <n v="100058.47"/>
  </r>
  <r>
    <s v="W"/>
    <x v="116"/>
    <s v="FERGUS FALLS"/>
    <s v="10. Runway 17/35 and Taxiway Reconstruct"/>
    <d v="2013-06-25T00:00:00"/>
    <n v="39613"/>
    <n v="14095.21"/>
    <n v="6958.29"/>
    <n v="60666.5"/>
  </r>
  <r>
    <s v="W"/>
    <x v="116"/>
    <s v="FERGUS FALLS"/>
    <s v="10. Runway 17/35 and Taxiway Reconstruct"/>
    <d v="2013-06-25T00:00:00"/>
    <n v="0"/>
    <n v="3396"/>
    <n v="0"/>
    <n v="3396"/>
  </r>
  <r>
    <s v="W"/>
    <x v="116"/>
    <s v="FERGUS FALLS"/>
    <s v="10. Runway 17/35 and Taxiway Reconstruct"/>
    <d v="2014-03-04T00:00:00"/>
    <n v="25782"/>
    <n v="0"/>
    <n v="2237.71"/>
    <n v="28019.71"/>
  </r>
  <r>
    <s v="W"/>
    <x v="116"/>
    <s v="FERGUS FALLS"/>
    <s v="Replace Hangar Door"/>
    <d v="2013-12-10T00:00:00"/>
    <n v="0"/>
    <n v="28725"/>
    <n v="28725"/>
    <n v="57450"/>
  </r>
  <r>
    <s v="W"/>
    <x v="116"/>
    <s v="FERGUS FALLS"/>
    <s v="11. PAPIs, Guide Signs, Electrical"/>
    <d v="2013-12-23T00:00:00"/>
    <n v="33615"/>
    <n v="0"/>
    <n v="3735.42"/>
    <n v="37350.42"/>
  </r>
  <r>
    <s v="W"/>
    <x v="116"/>
    <s v="FERGUS FALLS"/>
    <s v="11. PAPIs, Guide Signs, Electrical"/>
    <d v="2014-02-19T00:00:00"/>
    <n v="73579"/>
    <n v="0"/>
    <n v="8175.62"/>
    <n v="81754.62"/>
  </r>
  <r>
    <s v="W"/>
    <x v="116"/>
    <s v="FERGUS FALLS"/>
    <s v="11. PAPIs, Guide Signs, Electrical"/>
    <d v="2014-06-10T00:00:00"/>
    <n v="4275"/>
    <n v="0"/>
    <n v="475"/>
    <n v="4750"/>
  </r>
  <r>
    <s v="W"/>
    <x v="116"/>
    <s v="FERGUS FALLS"/>
    <s v="11. PAPIs, Guide Signs, Electrical"/>
    <d v="2014-11-14T00:00:00"/>
    <n v="42902"/>
    <n v="8576.24"/>
    <n v="-3808.64"/>
    <n v="47669.599999999999"/>
  </r>
  <r>
    <s v="W"/>
    <x v="116"/>
    <s v="FERGUS FALLS"/>
    <s v="Demo Old Terminal Bldg"/>
    <d v="2015-01-06T00:00:00"/>
    <n v="0"/>
    <n v="80400"/>
    <n v="20100"/>
    <n v="100500"/>
  </r>
  <r>
    <s v="W"/>
    <x v="116"/>
    <s v="FERGUS FALLS"/>
    <s v="Water Line to AD Bldg"/>
    <d v="2015-01-06T00:00:00"/>
    <n v="0"/>
    <n v="66453.259999999995"/>
    <n v="16613.32"/>
    <n v="83066.579999999987"/>
  </r>
  <r>
    <s v="W"/>
    <x v="116"/>
    <s v="FERGUS FALLS"/>
    <s v="Water Line to AD Bldg"/>
    <d v="2016-12-01T00:00:00"/>
    <n v="0"/>
    <n v="24321.62"/>
    <n v="6080.4"/>
    <n v="30402.019999999997"/>
  </r>
  <r>
    <s v="W"/>
    <x v="116"/>
    <s v="FERGUS FALLS"/>
    <s v="Demo Old Terminal Bldg; Water to AD Bldg"/>
    <d v="2014-09-16T00:00:00"/>
    <n v="0"/>
    <n v="26792.880000000001"/>
    <n v="6698.22"/>
    <n v="33491.1"/>
  </r>
  <r>
    <s v="W"/>
    <x v="116"/>
    <s v="FERGUS FALLS"/>
    <s v="Demo Old Terminal Bldg; Water to AD Bldg"/>
    <d v="2015-01-06T00:00:00"/>
    <n v="0"/>
    <n v="180392.38"/>
    <n v="45098.1"/>
    <n v="225490.48"/>
  </r>
  <r>
    <s v="W"/>
    <x v="116"/>
    <s v="FERGUS FALLS"/>
    <s v="Demo Old Terminal Bldg; Water to AD Bldg"/>
    <d v="2016-12-01T00:00:00"/>
    <n v="0"/>
    <n v="29859.14"/>
    <n v="7464.78"/>
    <n v="37323.919999999998"/>
  </r>
  <r>
    <s v="W"/>
    <x v="116"/>
    <s v="FERGUS FALLS"/>
    <s v="Rehabilitate Hangar Taxilane &quot;A&quot;"/>
    <d v="2016-02-24T00:00:00"/>
    <n v="16863"/>
    <n v="10698.24"/>
    <n v="7201.76"/>
    <n v="34763"/>
  </r>
  <r>
    <s v="W"/>
    <x v="116"/>
    <s v="FERGUS FALLS"/>
    <s v="Rehabilitate Hangar Taxilane &quot;A&quot;"/>
    <d v="2016-12-08T00:00:00"/>
    <n v="119986"/>
    <n v="76119.839999999997"/>
    <n v="51239.07"/>
    <n v="247344.91"/>
  </r>
  <r>
    <s v="W"/>
    <x v="116"/>
    <s v="FERGUS FALLS"/>
    <s v="Rehabilitate Hangar Taxilane &quot;A&quot;"/>
    <d v="2017-05-09T00:00:00"/>
    <n v="5434"/>
    <n v="3447.82"/>
    <n v="2321.58"/>
    <n v="11203.4"/>
  </r>
  <r>
    <s v="W"/>
    <x v="116"/>
    <s v="FERGUS FALLS"/>
    <s v="Rehabilitate Hangar Taxilane &quot;A&quot;"/>
    <d v="2018-06-26T00:00:00"/>
    <n v="0"/>
    <n v="2191.58"/>
    <n v="547.89"/>
    <n v="2739.47"/>
  </r>
  <r>
    <s v="W"/>
    <x v="116"/>
    <s v="FERGUS FALLS"/>
    <s v="Acquire SRE; Construct Taxilane"/>
    <d v="2017-05-09T00:00:00"/>
    <n v="0"/>
    <n v="7270.13"/>
    <n v="7271.39"/>
    <n v="14541.52"/>
  </r>
  <r>
    <s v="W"/>
    <x v="116"/>
    <s v="FERGUS FALLS"/>
    <s v="Acquire SRE; Construct Taxilane"/>
    <d v="2017-05-09T00:00:00"/>
    <n v="130861"/>
    <n v="0"/>
    <n v="0"/>
    <n v="130861"/>
  </r>
  <r>
    <s v="W"/>
    <x v="116"/>
    <s v="FERGUS FALLS"/>
    <s v="Acquire SRE; Construct Taxilane"/>
    <d v="2018-04-10T00:00:00"/>
    <n v="437480"/>
    <n v="24997.97"/>
    <n v="32044.400000000001"/>
    <n v="494522.37"/>
  </r>
  <r>
    <s v="W"/>
    <x v="116"/>
    <s v="FERGUS FALLS"/>
    <s v="Acquire SRE; Construct Taxilane"/>
    <d v="2020-06-04T00:00:00"/>
    <n v="81570"/>
    <n v="2731.9"/>
    <n v="-3208.5"/>
    <n v="81093.399999999994"/>
  </r>
  <r>
    <s v="W"/>
    <x v="116"/>
    <s v="FERGUS FALLS"/>
    <s v="Reconstruct Taxiway to North Building Area"/>
    <d v="2020-05-06T00:00:00"/>
    <n v="45814"/>
    <n v="2545.27"/>
    <n v="2546.19"/>
    <n v="50905.46"/>
  </r>
  <r>
    <s v="W"/>
    <x v="116"/>
    <s v="FERGUS FALLS"/>
    <s v="Reconstruct Taxiway to North Building Area"/>
    <d v="2020-10-19T00:00:00"/>
    <n v="397998"/>
    <n v="25656.9"/>
    <n v="25657.1"/>
    <n v="449312"/>
  </r>
  <r>
    <s v="W"/>
    <x v="116"/>
    <s v="FERGUS FALLS"/>
    <s v="Runway 13/31 Lighting Replacement"/>
    <d v="1899-12-30T00:00:00"/>
    <n v="68236"/>
    <n v="0"/>
    <n v="0"/>
    <n v="68236"/>
  </r>
  <r>
    <s v="W"/>
    <x v="117"/>
    <s v="GLENWOOD"/>
    <s v="GRADE/DRAIN/SEED/MARK/FENCE"/>
    <d v="1950-08-16T00:00:00"/>
    <n v="12047.47"/>
    <n v="8031.65"/>
    <n v="4015.82"/>
    <n v="24094.94"/>
  </r>
  <r>
    <s v="W"/>
    <x v="117"/>
    <s v="GLENWOOD"/>
    <s v="ADMINISTRATION BUILDING"/>
    <d v="1972-12-15T00:00:00"/>
    <n v="0"/>
    <n v="4800"/>
    <n v="4970.3999999999996"/>
    <n v="9770.4"/>
  </r>
  <r>
    <s v="W"/>
    <x v="117"/>
    <s v="GLENWOOD"/>
    <s v="RUNWAY PAVING"/>
    <d v="1979-11-09T00:00:00"/>
    <n v="0"/>
    <n v="205978.82"/>
    <n v="62513.3"/>
    <n v="268492.12"/>
  </r>
  <r>
    <s v="W"/>
    <x v="117"/>
    <s v="GLENWOOD"/>
    <s v="LAND"/>
    <d v="1977-11-08T00:00:00"/>
    <n v="0"/>
    <n v="70694.2"/>
    <n v="29673.55"/>
    <n v="100367.75"/>
  </r>
  <r>
    <s v="W"/>
    <x v="117"/>
    <s v="GLENWOOD"/>
    <s v="ENT RD/PARK LOT/HNGR AREA PAV"/>
    <d v="1980-07-29T00:00:00"/>
    <n v="0"/>
    <n v="19974.259999999998"/>
    <n v="9987.1299999999992"/>
    <n v="29961.39"/>
  </r>
  <r>
    <s v="W"/>
    <x v="117"/>
    <s v="GLENWOOD"/>
    <s v="BITUMINOUS OVERLAY"/>
    <d v="1988-11-03T00:00:00"/>
    <n v="0"/>
    <n v="47308.7"/>
    <n v="23654.36"/>
    <n v="70963.06"/>
  </r>
  <r>
    <s v="W"/>
    <x v="117"/>
    <s v="GLENWOOD"/>
    <s v="AIRPORT SIGNING"/>
    <d v="1990-10-09T00:00:00"/>
    <n v="0"/>
    <n v="710.92"/>
    <n v="355.46"/>
    <n v="1066.3799999999999"/>
  </r>
  <r>
    <s v="W"/>
    <x v="117"/>
    <s v="GLENWOOD"/>
    <s v="15FT WING MOWER J.DEERE M#1508"/>
    <d v="1991-08-18T00:00:00"/>
    <n v="0"/>
    <n v="5023.33"/>
    <n v="2511.67"/>
    <n v="7535"/>
  </r>
  <r>
    <s v="W"/>
    <x v="117"/>
    <s v="GLENWOOD"/>
    <s v="STORM WATER POLLUTION PREV. PL"/>
    <d v="1994-08-16T00:00:00"/>
    <n v="0"/>
    <n v="1666.67"/>
    <n v="833.33"/>
    <n v="2500"/>
  </r>
  <r>
    <s v="W"/>
    <x v="117"/>
    <s v="GLENWOOD"/>
    <s v="1000 FT. SE RWY EXTENSION"/>
    <d v="1994-01-04T00:00:00"/>
    <n v="0"/>
    <n v="41225.21"/>
    <n v="20612.599999999999"/>
    <n v="61837.81"/>
  </r>
  <r>
    <s v="W"/>
    <x v="117"/>
    <s v="GLENWOOD"/>
    <s v="1000 FT. SE RWY EXTENSION"/>
    <d v="1994-11-03T00:00:00"/>
    <n v="0"/>
    <n v="2774.79"/>
    <n v="1387.4"/>
    <n v="4162.1900000000005"/>
  </r>
  <r>
    <s v="W"/>
    <x v="117"/>
    <s v="GLENWOOD"/>
    <s v="1000 FT. SE RWY EXTENSION"/>
    <d v="1995-01-19T00:00:00"/>
    <n v="0"/>
    <n v="4207.38"/>
    <n v="2103.69"/>
    <n v="6311.07"/>
  </r>
  <r>
    <s v="W"/>
    <x v="117"/>
    <s v="GLENWOOD"/>
    <s v="PAVE 1000FT RWY EXT.;SITE PREP"/>
    <d v="1994-11-03T00:00:00"/>
    <n v="0"/>
    <n v="76666.67"/>
    <n v="38333.33"/>
    <n v="115000"/>
  </r>
  <r>
    <s v="W"/>
    <x v="117"/>
    <s v="GLENWOOD"/>
    <s v="PAVE 1000FT RWY EXT.;SITE PREP"/>
    <d v="1995-01-19T00:00:00"/>
    <n v="0"/>
    <n v="4940.74"/>
    <n v="2470.38"/>
    <n v="7411.12"/>
  </r>
  <r>
    <s v="W"/>
    <x v="117"/>
    <s v="GLENWOOD"/>
    <s v="CONSTRUCT ARRIVAL DEPART. BLDG"/>
    <d v="1995-03-20T00:00:00"/>
    <n v="0"/>
    <n v="38888.35"/>
    <n v="19444.169999999998"/>
    <n v="58332.52"/>
  </r>
  <r>
    <s v="W"/>
    <x v="117"/>
    <s v="GLENWOOD"/>
    <s v="CONSTRUCT ARRIVAL DEPART. BLDG"/>
    <d v="1995-12-06T00:00:00"/>
    <n v="0"/>
    <n v="27778.32"/>
    <n v="13889.16"/>
    <n v="41667.479999999996"/>
  </r>
  <r>
    <s v="W"/>
    <x v="117"/>
    <s v="GLENWOOD"/>
    <s v="CONSTRUCT ARRIVAL DEPART. BLDG"/>
    <d v="1998-04-30T00:00:00"/>
    <n v="0"/>
    <n v="7066.67"/>
    <n v="3533.33"/>
    <n v="10600"/>
  </r>
  <r>
    <s v="W"/>
    <x v="117"/>
    <s v="GLENWOOD"/>
    <s v="FUEL TANK WITH CARD READER"/>
    <d v="1999-04-05T00:00:00"/>
    <n v="0"/>
    <n v="28329.91"/>
    <n v="28329.9"/>
    <n v="56659.81"/>
  </r>
  <r>
    <s v="W"/>
    <x v="117"/>
    <s v="GLENWOOD"/>
    <s v="Txway Paving-BayHngrs; BuryPowerLn; Misc"/>
    <d v="1998-08-06T00:00:00"/>
    <n v="0"/>
    <n v="17375.009999999998"/>
    <n v="8687.5"/>
    <n v="26062.51"/>
  </r>
  <r>
    <s v="W"/>
    <x v="117"/>
    <s v="GLENWOOD"/>
    <s v="Twy Sealcoat, Hangar Door Replacement"/>
    <d v="2000-03-02T00:00:00"/>
    <n v="0"/>
    <n v="16562.64"/>
    <n v="14111.76"/>
    <n v="30674.400000000001"/>
  </r>
  <r>
    <s v="W"/>
    <x v="117"/>
    <s v="GLENWOOD"/>
    <s v="HANGAR AREA GRADING &amp; TURF ESTABLISHMENT"/>
    <d v="2003-02-05T00:00:00"/>
    <n v="0"/>
    <n v="12625"/>
    <n v="30433.88"/>
    <n v="43058.880000000005"/>
  </r>
  <r>
    <s v="W"/>
    <x v="117"/>
    <s v="GLENWOOD"/>
    <s v="HANGAR AREA GRADING &amp; TURF ESTABLISHMENT"/>
    <d v="2003-02-05T00:00:00"/>
    <n v="0"/>
    <n v="17808.89"/>
    <n v="0"/>
    <n v="17808.89"/>
  </r>
  <r>
    <s v="W"/>
    <x v="117"/>
    <s v="GLENWOOD"/>
    <s v="2. MIRLs,PAPIs,GUIDE SIGNS,TWY MARKERS"/>
    <d v="2005-09-28T00:00:00"/>
    <n v="98825"/>
    <n v="0"/>
    <n v="5202.57"/>
    <n v="104027.57"/>
  </r>
  <r>
    <s v="W"/>
    <x v="117"/>
    <s v="GLENWOOD"/>
    <s v="2. MIRLs,PAPIs,GUIDE SIGNS,TWY MARKERS"/>
    <d v="2005-11-10T00:00:00"/>
    <n v="101077"/>
    <n v="0"/>
    <n v="5319.85"/>
    <n v="106396.85"/>
  </r>
  <r>
    <s v="W"/>
    <x v="117"/>
    <s v="GLENWOOD"/>
    <s v="2. MIRLs,PAPIs,GUIDE SIGNS,TWY MARKERS"/>
    <d v="2005-12-19T00:00:00"/>
    <n v="127143"/>
    <n v="0"/>
    <n v="7217.58"/>
    <n v="134360.57999999999"/>
  </r>
  <r>
    <s v="W"/>
    <x v="117"/>
    <s v="GLENWOOD"/>
    <s v="2. MIRLs,PAPIs,GUIDE SIGNS,TWY MARKERS"/>
    <d v="2006-04-20T00:00:00"/>
    <n v="10000"/>
    <n v="0"/>
    <n v="0"/>
    <n v="10000"/>
  </r>
  <r>
    <s v="W"/>
    <x v="117"/>
    <s v="GLENWOOD"/>
    <s v="2. MIRLs,PAPIs,GUIDE SIGNS,TWY MARKERS"/>
    <d v="2006-05-24T00:00:00"/>
    <n v="18793"/>
    <n v="0"/>
    <n v="0"/>
    <n v="18793"/>
  </r>
  <r>
    <s v="W"/>
    <x v="117"/>
    <s v="GLENWOOD"/>
    <s v="3. Tractor/Snow Blower"/>
    <d v="2007-03-07T00:00:00"/>
    <n v="58400"/>
    <n v="0"/>
    <n v="3432.79"/>
    <n v="61832.79"/>
  </r>
  <r>
    <s v="W"/>
    <x v="117"/>
    <s v="GLENWOOD"/>
    <s v="3. Tractor/Snow Blower"/>
    <d v="2008-04-10T00:00:00"/>
    <n v="6804"/>
    <n v="0"/>
    <n v="0"/>
    <n v="6804"/>
  </r>
  <r>
    <s v="W"/>
    <x v="117"/>
    <s v="GLENWOOD"/>
    <s v="4.Rwy 15/33 Reconstruction &amp; ALP Update"/>
    <d v="2008-08-14T00:00:00"/>
    <n v="97441"/>
    <n v="0"/>
    <n v="5157.93"/>
    <n v="102598.93"/>
  </r>
  <r>
    <s v="W"/>
    <x v="117"/>
    <s v="GLENWOOD"/>
    <s v="4.Rwy 15/33 Reconstruction &amp; ALP Update"/>
    <d v="2008-09-09T00:00:00"/>
    <n v="634981"/>
    <n v="0"/>
    <n v="33392.400000000001"/>
    <n v="668373.4"/>
  </r>
  <r>
    <s v="W"/>
    <x v="117"/>
    <s v="GLENWOOD"/>
    <s v="4.Rwy 15/33 Reconstruction &amp; ALP Update"/>
    <d v="2009-01-07T00:00:00"/>
    <n v="299587"/>
    <n v="143046.25"/>
    <n v="23295.18"/>
    <n v="465928.43"/>
  </r>
  <r>
    <s v="W"/>
    <x v="117"/>
    <s v="GLENWOOD"/>
    <s v="4.Rwy 15/33 Reconstruction &amp; ALP Update"/>
    <d v="2009-05-01T00:00:00"/>
    <n v="67501"/>
    <n v="7528.75"/>
    <n v="3949.58"/>
    <n v="78979.33"/>
  </r>
  <r>
    <s v="W"/>
    <x v="117"/>
    <s v="GLENWOOD"/>
    <s v="4.Rwy 15/33 Reconstruction &amp; ALP Update"/>
    <d v="2011-01-25T00:00:00"/>
    <n v="15633"/>
    <n v="0"/>
    <n v="822.51"/>
    <n v="16455.509999999998"/>
  </r>
  <r>
    <s v="W"/>
    <x v="117"/>
    <s v="GLENWOOD"/>
    <s v="4.Rwy 15/33 Reconstruction &amp; ALP Update"/>
    <d v="2011-06-30T00:00:00"/>
    <n v="45796"/>
    <n v="26.68"/>
    <n v="2412.17"/>
    <n v="48234.85"/>
  </r>
  <r>
    <s v="W"/>
    <x v="117"/>
    <s v="GLENWOOD"/>
    <s v="5.Design of Snow Removal Equipment Bldg"/>
    <d v="2011-06-24T00:00:00"/>
    <n v="20349"/>
    <n v="0"/>
    <n v="1071"/>
    <n v="21420"/>
  </r>
  <r>
    <s v="W"/>
    <x v="117"/>
    <s v="GLENWOOD"/>
    <s v="5.Design of Snow Removal Equipment Bldg"/>
    <d v="2011-08-11T00:00:00"/>
    <n v="4522"/>
    <n v="0"/>
    <n v="238"/>
    <n v="4760"/>
  </r>
  <r>
    <s v="W"/>
    <x v="117"/>
    <s v="GLENWOOD"/>
    <s v="5.Design of Snow Removal Equipment Bldg"/>
    <d v="2011-10-05T00:00:00"/>
    <n v="2261"/>
    <n v="0"/>
    <n v="119"/>
    <n v="2380"/>
  </r>
  <r>
    <s v="W"/>
    <x v="117"/>
    <s v="GLENWOOD"/>
    <s v="5.Design of Snow Removal Equipment Bldg"/>
    <d v="2013-03-11T00:00:00"/>
    <n v="9044"/>
    <n v="0"/>
    <n v="476"/>
    <n v="9520"/>
  </r>
  <r>
    <s v="W"/>
    <x v="117"/>
    <s v="GLENWOOD"/>
    <s v="5.Design of Snow Removal Equipment Bldg"/>
    <d v="2013-08-14T00:00:00"/>
    <n v="5878"/>
    <n v="0"/>
    <n v="310"/>
    <n v="6188"/>
  </r>
  <r>
    <s v="W"/>
    <x v="117"/>
    <s v="GLENWOOD"/>
    <s v="J Deere Pull Mower &amp; J Deere Disc Mower"/>
    <d v="2011-09-22T00:00:00"/>
    <n v="0"/>
    <n v="18845.62"/>
    <n v="9422.7999999999993"/>
    <n v="28268.42"/>
  </r>
  <r>
    <s v="W"/>
    <x v="117"/>
    <s v="GLENWOOD"/>
    <s v="J Deere Pull Mower &amp; J Deere Disc Mower"/>
    <d v="2012-01-13T00:00:00"/>
    <n v="0"/>
    <n v="0.02"/>
    <n v="132.66999999999999"/>
    <n v="132.69"/>
  </r>
  <r>
    <s v="W"/>
    <x v="117"/>
    <s v="GLENWOOD"/>
    <s v="J Deere Pull Mower &amp; J Deere Disc Mower"/>
    <d v="2012-01-13T00:00:00"/>
    <n v="0"/>
    <n v="265.27999999999997"/>
    <n v="0"/>
    <n v="265.27999999999997"/>
  </r>
  <r>
    <s v="W"/>
    <x v="117"/>
    <s v="GLENWOOD"/>
    <s v="6.SRE-Loader&amp;Bucket,Blower, Broom,Blade"/>
    <d v="2013-03-19T00:00:00"/>
    <n v="140234"/>
    <n v="0"/>
    <n v="15581.73"/>
    <n v="155815.73000000001"/>
  </r>
  <r>
    <s v="W"/>
    <x v="117"/>
    <s v="GLENWOOD"/>
    <s v="6.SRE-Loader&amp;Bucket,Blower, Broom,Blade"/>
    <d v="2013-06-11T00:00:00"/>
    <n v="177898"/>
    <n v="0"/>
    <n v="23693.86"/>
    <n v="201591.86"/>
  </r>
  <r>
    <s v="W"/>
    <x v="117"/>
    <s v="GLENWOOD"/>
    <s v="6.SRE-Loader&amp;Bucket,Blower, Broom,Blade"/>
    <d v="2013-11-18T00:00:00"/>
    <n v="35348"/>
    <n v="0"/>
    <n v="0"/>
    <n v="35348"/>
  </r>
  <r>
    <s v="W"/>
    <x v="117"/>
    <s v="GLENWOOD"/>
    <s v="6.SRE-Loader&amp;Bucket,Blower, Broom,Blade"/>
    <d v="2013-11-18T00:00:00"/>
    <n v="9137"/>
    <n v="0"/>
    <n v="0"/>
    <n v="9137"/>
  </r>
  <r>
    <s v="W"/>
    <x v="117"/>
    <s v="GLENWOOD"/>
    <s v="6.SRE-Loader&amp;Bucket,Blower, Broom,Blade"/>
    <d v="2014-05-14T00:00:00"/>
    <n v="38053"/>
    <n v="0"/>
    <n v="0"/>
    <n v="38053"/>
  </r>
  <r>
    <s v="W"/>
    <x v="117"/>
    <s v="GLENWOOD"/>
    <s v="Security Cameras and SRE Storage Bldg"/>
    <d v="2013-03-15T00:00:00"/>
    <n v="0"/>
    <n v="49526.32"/>
    <n v="21225.56"/>
    <n v="70751.88"/>
  </r>
  <r>
    <s v="W"/>
    <x v="117"/>
    <s v="GLENWOOD"/>
    <s v="Security Cameras and SRE Storage Bldg"/>
    <d v="2015-01-21T00:00:00"/>
    <n v="0"/>
    <n v="15905.46"/>
    <n v="9213.7999999999993"/>
    <n v="25119.26"/>
  </r>
  <r>
    <s v="W"/>
    <x v="117"/>
    <s v="GLENWOOD"/>
    <s v="Crack Seal and Seal Coat"/>
    <d v="2015-03-25T00:00:00"/>
    <n v="16841"/>
    <n v="1247.02"/>
    <n v="1642.05"/>
    <n v="19730.07"/>
  </r>
  <r>
    <s v="W"/>
    <x v="117"/>
    <s v="GLENWOOD"/>
    <s v="Crack Seal and Seal Coat"/>
    <d v="2015-07-21T00:00:00"/>
    <n v="172231"/>
    <n v="12763.61"/>
    <n v="16807.2"/>
    <n v="201801.81"/>
  </r>
  <r>
    <s v="W"/>
    <x v="117"/>
    <s v="GLENWOOD"/>
    <s v="Crack Seal and Seal Coat"/>
    <d v="2016-01-06T00:00:00"/>
    <n v="9906"/>
    <n v="2356.81"/>
    <n v="3086.6"/>
    <n v="15349.41"/>
  </r>
  <r>
    <s v="W"/>
    <x v="117"/>
    <s v="GLENWOOD"/>
    <s v="Crack Seal and Seal Coat"/>
    <d v="2016-11-21T00:00:00"/>
    <n v="22109"/>
    <n v="0"/>
    <n v="0"/>
    <n v="22109"/>
  </r>
  <r>
    <s v="W"/>
    <x v="117"/>
    <s v="GLENWOOD"/>
    <s v="Crack Seal and Seal Coat"/>
    <d v="2016-11-21T00:00:00"/>
    <n v="2211"/>
    <n v="0"/>
    <n v="0"/>
    <n v="2211"/>
  </r>
  <r>
    <s v="W"/>
    <x v="117"/>
    <s v="GLENWOOD"/>
    <s v="Mower, Snow Blower, and Two Radios"/>
    <d v="2015-03-05T00:00:00"/>
    <n v="0"/>
    <n v="28716"/>
    <n v="7179"/>
    <n v="35895"/>
  </r>
  <r>
    <s v="W"/>
    <x v="117"/>
    <s v="GLENWOOD"/>
    <s v="CARES ACT AMENDMENT FOR GLENWOOD"/>
    <d v="2021-02-11T00:00:00"/>
    <n v="13563"/>
    <n v="0"/>
    <n v="0"/>
    <n v="13563"/>
  </r>
  <r>
    <s v="W"/>
    <x v="118"/>
    <s v="HENNING"/>
    <s v="---Henning---&lt; ENGINEERING"/>
    <d v="1962-07-24T00:00:00"/>
    <n v="0"/>
    <n v="618.08000000000004"/>
    <n v="0"/>
    <n v="618.08000000000004"/>
  </r>
  <r>
    <s v="W"/>
    <x v="118"/>
    <s v="HENNING"/>
    <s v="GRADE STRIP"/>
    <d v="1963-06-24T00:00:00"/>
    <n v="0"/>
    <n v="10824.41"/>
    <n v="0"/>
    <n v="10824.41"/>
  </r>
  <r>
    <s v="W"/>
    <x v="118"/>
    <s v="HENNING"/>
    <s v="RUNWAY EXTENSION"/>
    <d v="1974-12-12T00:00:00"/>
    <n v="0"/>
    <n v="5553.35"/>
    <n v="5563.49"/>
    <n v="11116.84"/>
  </r>
  <r>
    <s v="W"/>
    <x v="118"/>
    <s v="HENNING"/>
    <s v="LAND"/>
    <d v="1979-09-07T00:00:00"/>
    <n v="0"/>
    <n v="1705.22"/>
    <n v="1705.23"/>
    <n v="3410.45"/>
  </r>
  <r>
    <s v="W"/>
    <x v="118"/>
    <s v="HENNING"/>
    <s v="FUEL FACILITY"/>
    <d v="1983-12-27T00:00:00"/>
    <n v="0"/>
    <n v="4387.72"/>
    <n v="2193.86"/>
    <n v="6581.58"/>
  </r>
  <r>
    <s v="W"/>
    <x v="118"/>
    <s v="HENNING"/>
    <s v="AIRPORT LAYOUT PLAN"/>
    <d v="1995-03-14T00:00:00"/>
    <n v="0"/>
    <n v="4075.63"/>
    <n v="2037.81"/>
    <n v="6113.4400000000005"/>
  </r>
  <r>
    <s v="W"/>
    <x v="118"/>
    <s v="HENNING"/>
    <s v="AIRPORT LAYOUT PLAN"/>
    <d v="1995-03-23T00:00:00"/>
    <n v="0"/>
    <n v="1075.6600000000001"/>
    <n v="537.84"/>
    <n v="1613.5"/>
  </r>
  <r>
    <s v="W"/>
    <x v="118"/>
    <s v="HENNING"/>
    <s v="ARRIVAL DEPARTURE BUILDING"/>
    <d v="1994-11-29T00:00:00"/>
    <n v="0"/>
    <n v="10408.969999999999"/>
    <n v="5204.47"/>
    <n v="15613.439999999999"/>
  </r>
  <r>
    <s v="W"/>
    <x v="118"/>
    <s v="HENNING"/>
    <s v="ARRIVAL DEPARTURE BUILDING"/>
    <d v="1994-12-19T00:00:00"/>
    <n v="0"/>
    <n v="6517.92"/>
    <n v="3258.98"/>
    <n v="9776.9"/>
  </r>
  <r>
    <s v="W"/>
    <x v="118"/>
    <s v="HENNING"/>
    <s v="ARRIVAL DEPARTURE BUILDING"/>
    <d v="1995-03-03T00:00:00"/>
    <n v="0"/>
    <n v="7865.09"/>
    <n v="3932.55"/>
    <n v="11797.64"/>
  </r>
  <r>
    <s v="W"/>
    <x v="118"/>
    <s v="HENNING"/>
    <s v="ARRIVAL DEPARTURE BUILDING"/>
    <d v="1995-09-06T00:00:00"/>
    <n v="0"/>
    <n v="1632.12"/>
    <n v="816.05"/>
    <n v="2448.17"/>
  </r>
  <r>
    <s v="W"/>
    <x v="118"/>
    <s v="HENNING"/>
    <s v="RECORD DESTROYED-TRACTOR&amp;MOWER&amp;A/P SIGNS"/>
    <d v="1995-08-22T00:00:00"/>
    <n v="0"/>
    <n v="14556.71"/>
    <n v="7278.36"/>
    <n v="21835.07"/>
  </r>
  <r>
    <s v="W"/>
    <x v="118"/>
    <s v="HENNING"/>
    <s v="LAND ACQUISITION-18.7 ACRES"/>
    <d v="1998-11-20T00:00:00"/>
    <n v="0"/>
    <n v="21572.37"/>
    <n v="10786.18"/>
    <n v="32358.55"/>
  </r>
  <r>
    <s v="W"/>
    <x v="118"/>
    <s v="HENNING"/>
    <s v="POWERLN. BURIAL; AWOS; FENCING"/>
    <d v="1996-07-10T00:00:00"/>
    <n v="0"/>
    <n v="6984.45"/>
    <n v="3492.23"/>
    <n v="10476.68"/>
  </r>
  <r>
    <s v="W"/>
    <x v="118"/>
    <s v="HENNING"/>
    <s v="UNDERGROUND FUEL TANK, 2000 GALLON"/>
    <d v="1998-02-05T00:00:00"/>
    <n v="0"/>
    <n v="9229.3700000000008"/>
    <n v="9229.3700000000008"/>
    <n v="18458.740000000002"/>
  </r>
  <r>
    <s v="W"/>
    <x v="118"/>
    <s v="HENNING"/>
    <s v="UNDERGROUND FUEL TANK, 2000 GALLON"/>
    <d v="1998-06-12T00:00:00"/>
    <n v="0"/>
    <n v="770.47"/>
    <n v="770.46"/>
    <n v="1540.93"/>
  </r>
  <r>
    <s v="W"/>
    <x v="118"/>
    <s v="HENNING"/>
    <s v="LAND ACQ.-100 ACRES FEE"/>
    <d v="1998-09-01T00:00:00"/>
    <n v="0"/>
    <n v="36000"/>
    <n v="24000"/>
    <n v="60000"/>
  </r>
  <r>
    <s v="W"/>
    <x v="118"/>
    <s v="HENNING"/>
    <s v="FarmKing 7Ft.Snowblower with Tire Chains"/>
    <d v="1999-02-22T00:00:00"/>
    <n v="0"/>
    <n v="1388.95"/>
    <n v="925.97"/>
    <n v="2314.92"/>
  </r>
  <r>
    <s v="W"/>
    <x v="118"/>
    <s v="HENNING"/>
    <s v="LAWN MOWER AND SNOWBLOWER ATTACHMENT"/>
    <d v="1999-08-06T00:00:00"/>
    <n v="0"/>
    <n v="2374.4899999999998"/>
    <n v="1583"/>
    <n v="3957.49"/>
  </r>
  <r>
    <s v="W"/>
    <x v="118"/>
    <s v="HENNING"/>
    <s v="PAVE PARKING LOT AND ENTRANCE ROAD"/>
    <d v="2000-10-20T00:00:00"/>
    <n v="0"/>
    <n v="4635"/>
    <n v="3090"/>
    <n v="7725"/>
  </r>
  <r>
    <s v="W"/>
    <x v="118"/>
    <s v="HENNING"/>
    <s v="Install Fuel System Credit Card Reader"/>
    <d v="2005-01-28T00:00:00"/>
    <n v="0"/>
    <n v="7175.63"/>
    <n v="7175.63"/>
    <n v="14351.26"/>
  </r>
  <r>
    <s v="W"/>
    <x v="118"/>
    <s v="HENNING"/>
    <s v="Pave Run-Up Pad"/>
    <d v="2013-01-30T00:00:00"/>
    <n v="0"/>
    <n v="12000"/>
    <n v="3000"/>
    <n v="15000"/>
  </r>
  <r>
    <s v="W"/>
    <x v="118"/>
    <s v="HENNING"/>
    <s v="Perimeter Fence"/>
    <d v="2010-12-22T00:00:00"/>
    <n v="0"/>
    <n v="30600"/>
    <n v="7650"/>
    <n v="38250"/>
  </r>
  <r>
    <s v="W"/>
    <x v="118"/>
    <s v="HENNING"/>
    <s v="Replace Airport Beacon"/>
    <d v="2012-01-11T00:00:00"/>
    <n v="0"/>
    <n v="3456"/>
    <n v="864"/>
    <n v="4320"/>
  </r>
  <r>
    <s v="W"/>
    <x v="118"/>
    <s v="HENNING"/>
    <s v="Snow Blower/Cab for Tractor/Radio"/>
    <d v="2012-01-27T00:00:00"/>
    <n v="0"/>
    <n v="12498"/>
    <n v="6240.19"/>
    <n v="18738.189999999999"/>
  </r>
  <r>
    <s v="W"/>
    <x v="118"/>
    <s v="HENNING"/>
    <s v="Runway Lights"/>
    <d v="2012-01-27T00:00:00"/>
    <n v="0"/>
    <n v="38223.769999999997"/>
    <n v="9555.9599999999991"/>
    <n v="47779.729999999996"/>
  </r>
  <r>
    <s v="W"/>
    <x v="118"/>
    <s v="HENNING"/>
    <s v="Runway Lights"/>
    <d v="2013-10-09T00:00:00"/>
    <n v="0"/>
    <n v="5027.2299999999996"/>
    <n v="9043.2099999999991"/>
    <n v="14070.439999999999"/>
  </r>
  <r>
    <s v="W"/>
    <x v="118"/>
    <s v="HENNING"/>
    <s v="Runway Lights"/>
    <d v="2013-10-09T00:00:00"/>
    <n v="0"/>
    <n v="31145.67"/>
    <n v="0"/>
    <n v="31145.67"/>
  </r>
  <r>
    <s v="W"/>
    <x v="118"/>
    <s v="HENNING"/>
    <s v="Grasshopper Mower"/>
    <d v="2013-04-26T00:00:00"/>
    <n v="0"/>
    <n v="8996.74"/>
    <n v="4498.37"/>
    <n v="13495.11"/>
  </r>
  <r>
    <s v="W"/>
    <x v="118"/>
    <s v="HENNING"/>
    <s v="AD Buiding Improvements"/>
    <d v="2015-02-02T00:00:00"/>
    <n v="0"/>
    <n v="6281.87"/>
    <n v="697.99"/>
    <n v="6979.86"/>
  </r>
  <r>
    <s v="W"/>
    <x v="118"/>
    <s v="HENNING"/>
    <s v="Narrative Report &amp; Airport Layout Plan"/>
    <d v="2015-09-15T00:00:00"/>
    <n v="0"/>
    <n v="22500"/>
    <n v="2500"/>
    <n v="25000"/>
  </r>
  <r>
    <s v="W"/>
    <x v="118"/>
    <s v="HENNING"/>
    <s v="Fuel System Card Reader"/>
    <d v="2015-10-01T00:00:00"/>
    <n v="0"/>
    <n v="12842.68"/>
    <n v="8561.7800000000007"/>
    <n v="21404.46"/>
  </r>
  <r>
    <s v="W"/>
    <x v="118"/>
    <s v="HENNING"/>
    <s v="Land Purchase - Phase I - Appraisals"/>
    <d v="2018-04-09T00:00:00"/>
    <n v="0"/>
    <n v="720"/>
    <n v="80"/>
    <n v="800"/>
  </r>
  <r>
    <s v="W"/>
    <x v="118"/>
    <s v="HENNING"/>
    <s v="Acquire Two Parcels and Sell One Parcel"/>
    <d v="1899-12-30T00:00:00"/>
    <n v="0"/>
    <n v="21380.45"/>
    <n v="-7776.68"/>
    <n v="13603.77"/>
  </r>
  <r>
    <s v="W"/>
    <x v="118"/>
    <s v="HENNING"/>
    <s v="Move/Expand Fencing on the North Approach Area"/>
    <d v="1899-12-30T00:00:00"/>
    <n v="0"/>
    <n v="22766"/>
    <n v="1199"/>
    <n v="23965"/>
  </r>
  <r>
    <s v="W"/>
    <x v="119"/>
    <s v="HERMAN"/>
    <s v="CONST LANDING STRIP"/>
    <d v="1971-10-20T00:00:00"/>
    <n v="0"/>
    <n v="33444.42"/>
    <n v="0"/>
    <n v="33444.42"/>
  </r>
  <r>
    <s v="W"/>
    <x v="119"/>
    <s v="HERMAN"/>
    <s v="LAND"/>
    <d v="1971-01-19T00:00:00"/>
    <n v="0"/>
    <n v="10000"/>
    <n v="11000.2"/>
    <n v="21000.2"/>
  </r>
  <r>
    <s v="W"/>
    <x v="119"/>
    <s v="HERMAN"/>
    <s v="GRADING, PAVING AND ELEC RELOC"/>
    <d v="1978-08-21T00:00:00"/>
    <n v="0"/>
    <n v="83838.5"/>
    <n v="23163.52"/>
    <n v="107002.02"/>
  </r>
  <r>
    <s v="W"/>
    <x v="119"/>
    <s v="HERMAN"/>
    <s v="SAND SEAL COAT"/>
    <d v="1983-12-08T00:00:00"/>
    <n v="0"/>
    <n v="12057.08"/>
    <n v="6028.54"/>
    <n v="18085.62"/>
  </r>
  <r>
    <s v="W"/>
    <x v="119"/>
    <s v="HERMAN"/>
    <s v="REPLACE AVIATION FUEL TANK"/>
    <d v="1987-02-09T00:00:00"/>
    <n v="0"/>
    <n v="1670.7"/>
    <n v="835.35"/>
    <n v="2506.0500000000002"/>
  </r>
  <r>
    <s v="W"/>
    <x v="119"/>
    <s v="HERMAN"/>
    <s v="OVERLAY APRON-HANGAR AREA,"/>
    <d v="1989-09-18T00:00:00"/>
    <n v="0"/>
    <n v="3480"/>
    <n v="1740"/>
    <n v="5220"/>
  </r>
  <r>
    <s v="W"/>
    <x v="119"/>
    <s v="HERMAN"/>
    <s v="RUNWAY OVERLAY &amp; DRAINAGE"/>
    <d v="1993-08-10T00:00:00"/>
    <n v="0"/>
    <n v="46572.58"/>
    <n v="23286.29"/>
    <n v="69858.87"/>
  </r>
  <r>
    <s v="W"/>
    <x v="119"/>
    <s v="HERMAN"/>
    <s v="RUNWAY OVERLAY &amp; DRAINAGE"/>
    <d v="1994-08-22T00:00:00"/>
    <n v="0"/>
    <n v="1333.47"/>
    <n v="666.73"/>
    <n v="2000.2"/>
  </r>
  <r>
    <s v="W"/>
    <x v="119"/>
    <s v="HERMAN"/>
    <s v="J.D. 970 TRACTOR &amp; 72' MOWER"/>
    <d v="1995-12-06T00:00:00"/>
    <n v="0"/>
    <n v="10482"/>
    <n v="5241"/>
    <n v="15723"/>
  </r>
  <r>
    <s v="W"/>
    <x v="119"/>
    <s v="HERMAN"/>
    <s v="AIRPORT BEACON REFURBISHMENT"/>
    <d v="1996-01-10T00:00:00"/>
    <n v="0"/>
    <n v="1649.79"/>
    <n v="824.89"/>
    <n v="2474.6799999999998"/>
  </r>
  <r>
    <s v="W"/>
    <x v="119"/>
    <s v="HERMAN"/>
    <s v="F&amp;I 560 GAL. ABOVE-GROUND FUEL SYSTEM"/>
    <d v="1998-03-10T00:00:00"/>
    <n v="0"/>
    <n v="4419.34"/>
    <n v="4419.33"/>
    <n v="8838.67"/>
  </r>
  <r>
    <s v="W"/>
    <x v="119"/>
    <s v="HERMAN"/>
    <s v="PAVEMENT CRACK REPAIR"/>
    <d v="1998-12-21T00:00:00"/>
    <n v="0"/>
    <n v="7800"/>
    <n v="5200"/>
    <n v="13000"/>
  </r>
  <r>
    <s v="W"/>
    <x v="119"/>
    <s v="HERMAN"/>
    <s v="AIRPORT SEAL COAT"/>
    <d v="1999-11-16T00:00:00"/>
    <n v="0"/>
    <n v="10238.82"/>
    <n v="6825.89"/>
    <n v="17064.71"/>
  </r>
  <r>
    <s v="W"/>
    <x v="119"/>
    <s v="HERMAN"/>
    <s v="A/D BUILDING IMPROVEMENTS; WINDSOCK"/>
    <d v="2001-08-20T00:00:00"/>
    <n v="0"/>
    <n v="3206.98"/>
    <n v="2137.9699999999998"/>
    <n v="5344.95"/>
  </r>
  <r>
    <s v="W"/>
    <x v="119"/>
    <s v="HERMAN"/>
    <s v="O'LAY RWY,TXWY,APRON,HANGAR AREA,PKG LOT"/>
    <d v="2004-12-08T00:00:00"/>
    <n v="0"/>
    <n v="73115.03"/>
    <n v="23319.09"/>
    <n v="96434.12"/>
  </r>
  <r>
    <s v="W"/>
    <x v="119"/>
    <s v="HERMAN"/>
    <s v="O'LAY RWY,TXWY,APRON,HANGAR AREA,PKG LOT"/>
    <d v="2006-11-01T00:00:00"/>
    <n v="0"/>
    <n v="5157.97"/>
    <n v="407.92"/>
    <n v="5565.89"/>
  </r>
  <r>
    <s v="W"/>
    <x v="119"/>
    <s v="HERMAN"/>
    <s v="O'LAY RWY,TXWY,APRON,HANGAR AREA,PKG LOT"/>
    <d v="2007-01-31T00:00:00"/>
    <n v="0"/>
    <n v="4190.41"/>
    <n v="2419.1999999999998"/>
    <n v="6609.61"/>
  </r>
  <r>
    <s v="W"/>
    <x v="119"/>
    <s v="HERMAN"/>
    <s v="Crack Seal Pavement"/>
    <d v="2009-12-10T00:00:00"/>
    <n v="0"/>
    <n v="28560"/>
    <n v="7140"/>
    <n v="35700"/>
  </r>
  <r>
    <s v="W"/>
    <x v="119"/>
    <s v="HERMAN"/>
    <s v="Crack Seal Pavement"/>
    <d v="2009-12-31T00:00:00"/>
    <n v="0"/>
    <n v="3578.26"/>
    <n v="894.57"/>
    <n v="4472.83"/>
  </r>
  <r>
    <s v="W"/>
    <x v="119"/>
    <s v="HERMAN"/>
    <s v="Replace Windows in A/D Building"/>
    <d v="2010-11-17T00:00:00"/>
    <n v="0"/>
    <n v="2767"/>
    <n v="691.8"/>
    <n v="3458.8"/>
  </r>
  <r>
    <s v="W"/>
    <x v="119"/>
    <s v="HERMAN"/>
    <s v="SWPPP"/>
    <d v="2015-05-11T00:00:00"/>
    <n v="0"/>
    <n v="4050"/>
    <n v="450"/>
    <n v="4500"/>
  </r>
  <r>
    <s v="W"/>
    <x v="119"/>
    <s v="HERMAN"/>
    <s v="Paint Hangar Building"/>
    <d v="2015-02-25T00:00:00"/>
    <n v="0"/>
    <n v="3431.65"/>
    <n v="381.29"/>
    <n v="3812.94"/>
  </r>
  <r>
    <s v="W"/>
    <x v="119"/>
    <s v="HERMAN"/>
    <s v="Entrance Road and Lighting System Upgrades"/>
    <d v="2017-12-20T00:00:00"/>
    <n v="0"/>
    <n v="16200"/>
    <n v="1800"/>
    <n v="18000"/>
  </r>
  <r>
    <s v="W"/>
    <x v="119"/>
    <s v="HERMAN"/>
    <s v="Pavement Crack Repair"/>
    <d v="2019-02-01T00:00:00"/>
    <n v="0"/>
    <n v="67074.75"/>
    <n v="3530.25"/>
    <n v="70605"/>
  </r>
  <r>
    <s v="W"/>
    <x v="119"/>
    <s v="HERMAN"/>
    <s v="Airfield Chip &amp; Fog Seal"/>
    <d v="2019-10-28T00:00:00"/>
    <n v="0"/>
    <n v="73074"/>
    <n v="3846"/>
    <n v="76920"/>
  </r>
  <r>
    <s v="W"/>
    <x v="119"/>
    <s v="HERMAN"/>
    <s v="Medium Intensity Rotating Beacon"/>
    <d v="2019-09-04T00:00:00"/>
    <n v="0"/>
    <n v="4370"/>
    <n v="230"/>
    <n v="4600"/>
  </r>
  <r>
    <s v="W"/>
    <x v="120"/>
    <s v="LAC QUI PARLE COUNTY (MADISON)"/>
    <s v="PLANS AND SPECIFICATIONS"/>
    <d v="1949-07-27T00:00:00"/>
    <n v="0"/>
    <n v="445.31"/>
    <n v="445.3"/>
    <n v="890.61"/>
  </r>
  <r>
    <s v="W"/>
    <x v="120"/>
    <s v="LAC QUI PARLE COUNTY (MADISON)"/>
    <s v="PAINT LIGHTS/MARK/POLES, ETC."/>
    <d v="1952-12-05T00:00:00"/>
    <n v="0"/>
    <n v="600"/>
    <n v="139.59"/>
    <n v="739.59"/>
  </r>
  <r>
    <s v="W"/>
    <x v="120"/>
    <s v="LAC QUI PARLE COUNTY (MADISON)"/>
    <s v="BIT SURF APRON &amp; SANITARY FACI"/>
    <d v="1953-01-09T00:00:00"/>
    <n v="0"/>
    <n v="8357.66"/>
    <n v="0"/>
    <n v="8357.66"/>
  </r>
  <r>
    <s v="W"/>
    <x v="120"/>
    <s v="LAC QUI PARLE COUNTY (MADISON)"/>
    <s v="CONTROL BUILDING"/>
    <d v="1953-01-09T00:00:00"/>
    <n v="0"/>
    <n v="6236.23"/>
    <n v="0"/>
    <n v="6236.23"/>
  </r>
  <r>
    <s v="W"/>
    <x v="120"/>
    <s v="LAC QUI PARLE COUNTY (MADISON)"/>
    <s v="REPAIR AND SEAL BIT APRON"/>
    <d v="1957-10-24T00:00:00"/>
    <n v="0"/>
    <n v="347"/>
    <n v="210"/>
    <n v="557"/>
  </r>
  <r>
    <s v="W"/>
    <x v="120"/>
    <s v="LAC QUI PARLE COUNTY (MADISON)"/>
    <s v="PAVE AND LIGHT"/>
    <d v="1982-12-21T00:00:00"/>
    <n v="298901.39"/>
    <n v="30049.01"/>
    <n v="40723.51"/>
    <n v="369673.91000000003"/>
  </r>
  <r>
    <s v="W"/>
    <x v="120"/>
    <s v="LAC QUI PARLE COUNTY (MADISON)"/>
    <s v="LAND"/>
    <d v="1978-02-23T00:00:00"/>
    <n v="206757.54"/>
    <n v="72032.009999999995"/>
    <n v="40981.07"/>
    <n v="319770.62"/>
  </r>
  <r>
    <s v="W"/>
    <x v="120"/>
    <s v="LAC QUI PARLE COUNTY (MADISON)"/>
    <s v="FUEL TANK"/>
    <d v="1978-12-15T00:00:00"/>
    <n v="0"/>
    <n v="1133.46"/>
    <n v="566.74"/>
    <n v="1700.2"/>
  </r>
  <r>
    <s v="W"/>
    <x v="120"/>
    <s v="LAC QUI PARLE COUNTY (MADISON)"/>
    <s v="HANGAR ACQUISITION"/>
    <d v="1978-11-14T00:00:00"/>
    <n v="0"/>
    <n v="9883.43"/>
    <n v="4941.71"/>
    <n v="14825.14"/>
  </r>
  <r>
    <s v="W"/>
    <x v="120"/>
    <s v="LAC QUI PARLE COUNTY (MADISON)"/>
    <s v="HANGAR SITE PREP AND PAVING"/>
    <d v="1981-12-19T00:00:00"/>
    <n v="0"/>
    <n v="45609.18"/>
    <n v="22804.6"/>
    <n v="68413.78"/>
  </r>
  <r>
    <s v="W"/>
    <x v="120"/>
    <s v="LAC QUI PARLE COUNTY (MADISON)"/>
    <s v="AIRPORT SIGNING"/>
    <d v="1985-02-12T00:00:00"/>
    <n v="0"/>
    <n v="1156.0899999999999"/>
    <n v="518"/>
    <n v="1674.09"/>
  </r>
  <r>
    <s v="W"/>
    <x v="120"/>
    <s v="LAC QUI PARLE COUNTY (MADISON)"/>
    <s v="INST.2-PUMPS,1-8000 GAL. TANK"/>
    <d v="1987-12-04T00:00:00"/>
    <n v="0"/>
    <n v="7800"/>
    <n v="3900"/>
    <n v="11700"/>
  </r>
  <r>
    <s v="W"/>
    <x v="120"/>
    <s v="LAC QUI PARLE COUNTY (MADISON)"/>
    <s v="A/D, MAINT. BLDG. IMPROVEMENTS"/>
    <d v="1989-08-15T00:00:00"/>
    <n v="0"/>
    <n v="15741.37"/>
    <n v="7870.69"/>
    <n v="23612.06"/>
  </r>
  <r>
    <s v="W"/>
    <x v="120"/>
    <s v="LAC QUI PARLE COUNTY (MADISON)"/>
    <s v="BITUMINOUS OVERLAY"/>
    <d v="1991-10-19T00:00:00"/>
    <n v="0"/>
    <n v="74938.63"/>
    <n v="37469.31"/>
    <n v="112407.94"/>
  </r>
  <r>
    <s v="W"/>
    <x v="120"/>
    <s v="LAC QUI PARLE COUNTY (MADISON)"/>
    <s v="BITUMINOUS OVERLAY"/>
    <d v="1992-01-14T00:00:00"/>
    <n v="0"/>
    <n v="9997.6200000000008"/>
    <n v="4998.8"/>
    <n v="14996.420000000002"/>
  </r>
  <r>
    <s v="W"/>
    <x v="120"/>
    <s v="LAC QUI PARLE COUNTY (MADISON)"/>
    <s v="INSTALL 2000 GAL FUEL TANK"/>
    <d v="1993-09-08T00:00:00"/>
    <n v="0"/>
    <n v="9990"/>
    <n v="4995"/>
    <n v="14985"/>
  </r>
  <r>
    <s v="W"/>
    <x v="120"/>
    <s v="LAC QUI PARLE COUNTY (MADISON)"/>
    <s v="INSTALL 2000 GAL FUEL TANK"/>
    <d v="1993-11-03T00:00:00"/>
    <n v="0"/>
    <n v="10"/>
    <n v="2063.81"/>
    <n v="2073.81"/>
  </r>
  <r>
    <s v="W"/>
    <x v="120"/>
    <s v="LAC QUI PARLE COUNTY (MADISON)"/>
    <s v="INSTALL 2000 GAL FUEL TANK"/>
    <d v="1993-11-03T00:00:00"/>
    <n v="0"/>
    <n v="4117.6099999999997"/>
    <n v="0"/>
    <n v="4117.6099999999997"/>
  </r>
  <r>
    <s v="W"/>
    <x v="120"/>
    <s v="LAC QUI PARLE COUNTY (MADISON)"/>
    <s v="APRON IMPROVEMENTS"/>
    <d v="1996-10-07T00:00:00"/>
    <n v="0"/>
    <n v="36820.730000000003"/>
    <n v="18410.37"/>
    <n v="55231.100000000006"/>
  </r>
  <r>
    <s v="W"/>
    <x v="120"/>
    <s v="LAC QUI PARLE COUNTY (MADISON)"/>
    <s v="APRON IMPROVEMENTS"/>
    <d v="1997-01-03T00:00:00"/>
    <n v="0"/>
    <n v="9179.27"/>
    <n v="4589.63"/>
    <n v="13768.900000000001"/>
  </r>
  <r>
    <s v="W"/>
    <x v="120"/>
    <s v="LAC QUI PARLE COUNTY (MADISON)"/>
    <s v="CRACK ROUT, SEAL, + INFRA-RED"/>
    <d v="1996-03-21T00:00:00"/>
    <n v="0"/>
    <n v="3182.67"/>
    <n v="1591.33"/>
    <n v="4774"/>
  </r>
  <r>
    <s v="W"/>
    <x v="120"/>
    <s v="LAC QUI PARLE COUNTY (MADISON)"/>
    <s v="CRACK ROUT, SEAL, + INFRA-RED"/>
    <d v="1996-07-23T00:00:00"/>
    <n v="0"/>
    <n v="8817.33"/>
    <n v="4408.67"/>
    <n v="13226"/>
  </r>
  <r>
    <s v="W"/>
    <x v="120"/>
    <s v="LAC QUI PARLE COUNTY (MADISON)"/>
    <s v="CRACK ROUT, SEAL, + INFRA-RED"/>
    <d v="1998-01-07T00:00:00"/>
    <n v="0"/>
    <n v="8220.2000000000007"/>
    <n v="4110.1000000000004"/>
    <n v="12330.300000000001"/>
  </r>
  <r>
    <s v="W"/>
    <x v="120"/>
    <s v="LAC QUI PARLE COUNTY (MADISON)"/>
    <s v="AIRPORT PAINT STRIPING"/>
    <d v="1996-11-04T00:00:00"/>
    <n v="0"/>
    <n v="1588.69"/>
    <n v="794.34"/>
    <n v="2383.0300000000002"/>
  </r>
  <r>
    <s v="W"/>
    <x v="120"/>
    <s v="LAC QUI PARLE COUNTY (MADISON)"/>
    <s v="REWIRE/CONDUIT BLDGS TO RUNWAY"/>
    <d v="1998-01-16T00:00:00"/>
    <n v="0"/>
    <n v="5055.8900000000003"/>
    <n v="2527.94"/>
    <n v="7583.83"/>
  </r>
  <r>
    <s v="W"/>
    <x v="120"/>
    <s v="LAC QUI PARLE COUNTY (MADISON)"/>
    <s v="ADDITION TO FBO BUILDING"/>
    <d v="1999-03-02T00:00:00"/>
    <n v="0"/>
    <n v="23217.19"/>
    <n v="23217.19"/>
    <n v="46434.38"/>
  </r>
  <r>
    <s v="W"/>
    <x v="120"/>
    <s v="LAC QUI PARLE COUNTY (MADISON)"/>
    <s v="ADDITION TO FBO BUILDING"/>
    <d v="1999-04-26T00:00:00"/>
    <n v="0"/>
    <n v="6782.81"/>
    <n v="6782.81"/>
    <n v="13565.62"/>
  </r>
  <r>
    <s v="W"/>
    <x v="120"/>
    <s v="LAC QUI PARLE COUNTY (MADISON)"/>
    <s v="ADDITION TO FBO BUILDING"/>
    <d v="2002-01-08T00:00:00"/>
    <n v="0"/>
    <n v="8075.35"/>
    <n v="8075.3"/>
    <n v="16150.650000000001"/>
  </r>
  <r>
    <s v="W"/>
    <x v="120"/>
    <s v="LAC QUI PARLE COUNTY (MADISON)"/>
    <s v="BEACON REPLACEMENT"/>
    <d v="2002-09-16T00:00:00"/>
    <n v="0"/>
    <n v="2944.73"/>
    <n v="1963.14"/>
    <n v="4907.87"/>
  </r>
  <r>
    <s v="W"/>
    <x v="120"/>
    <s v="LAC QUI PARLE COUNTY (MADISON)"/>
    <s v="REHAB PAVEMENTS;PAPIS;MITLS&amp;ELECT VAULT"/>
    <d v="2004-03-19T00:00:00"/>
    <n v="44925"/>
    <n v="7159.69"/>
    <n v="9765.31"/>
    <n v="61850"/>
  </r>
  <r>
    <s v="W"/>
    <x v="120"/>
    <s v="LAC QUI PARLE COUNTY (MADISON)"/>
    <s v="REHAB PAVEMENTS;PAPIS;MITLS&amp;ELECT VAULT"/>
    <d v="2004-07-13T00:00:00"/>
    <n v="92848"/>
    <n v="10984.47"/>
    <n v="21301.43"/>
    <n v="125133.9"/>
  </r>
  <r>
    <s v="W"/>
    <x v="120"/>
    <s v="LAC QUI PARLE COUNTY (MADISON)"/>
    <s v="REHAB PAVEMENTS;PAPIS;MITLS&amp;ELECT VAULT"/>
    <d v="2004-08-18T00:00:00"/>
    <n v="225804"/>
    <n v="27781.31"/>
    <n v="52870.58"/>
    <n v="306455.89"/>
  </r>
  <r>
    <s v="W"/>
    <x v="120"/>
    <s v="LAC QUI PARLE COUNTY (MADISON)"/>
    <s v="REHAB PAVEMENTS;PAPIS;MITLS&amp;ELECT VAULT"/>
    <d v="2004-12-16T00:00:00"/>
    <n v="5244"/>
    <n v="0"/>
    <n v="582.54"/>
    <n v="5826.54"/>
  </r>
  <r>
    <s v="W"/>
    <x v="120"/>
    <s v="LAC QUI PARLE COUNTY (MADISON)"/>
    <s v="REHAB PAVEMENTS;PAPIS;MITLS&amp;ELECT VAULT"/>
    <d v="2006-01-11T00:00:00"/>
    <n v="765"/>
    <n v="10410.629999999999"/>
    <n v="7154.9"/>
    <n v="18330.53"/>
  </r>
  <r>
    <s v="W"/>
    <x v="120"/>
    <s v="LAC QUI PARLE COUNTY (MADISON)"/>
    <s v="REHAB PAVEMENTS;PAPIS;MITLS&amp;ELECT VAULT"/>
    <d v="2006-04-05T00:00:00"/>
    <n v="44932"/>
    <n v="6890.28"/>
    <n v="11239.68"/>
    <n v="63061.96"/>
  </r>
  <r>
    <s v="W"/>
    <x v="120"/>
    <s v="LAC QUI PARLE COUNTY (MADISON)"/>
    <s v="REHAB PAVEMENTS;PAPIS;MITLS&amp;ELECT VAULT"/>
    <d v="2006-05-10T00:00:00"/>
    <n v="265"/>
    <n v="40.43"/>
    <n v="65.91"/>
    <n v="371.34000000000003"/>
  </r>
  <r>
    <s v="W"/>
    <x v="120"/>
    <s v="LAC QUI PARLE COUNTY (MADISON)"/>
    <s v="FUELING FACILITY, SRE (TRUCK &amp; SNOW PLOW"/>
    <d v="2004-12-16T00:00:00"/>
    <n v="72221"/>
    <n v="0"/>
    <n v="3802"/>
    <n v="76023"/>
  </r>
  <r>
    <s v="W"/>
    <x v="120"/>
    <s v="LAC QUI PARLE COUNTY (MADISON)"/>
    <s v="FUELING FACILITY, SRE (TRUCK &amp; SNOW PLOW"/>
    <d v="2005-01-07T00:00:00"/>
    <n v="77779"/>
    <n v="0"/>
    <n v="4669.8"/>
    <n v="82448.800000000003"/>
  </r>
  <r>
    <s v="W"/>
    <x v="120"/>
    <s v="LAC QUI PARLE COUNTY (MADISON)"/>
    <s v="FUELING FACILITY, SRE (TRUCK &amp; SNOW PLOW"/>
    <d v="2006-01-11T00:00:00"/>
    <n v="12500"/>
    <n v="0"/>
    <n v="483"/>
    <n v="12983"/>
  </r>
  <r>
    <s v="W"/>
    <x v="120"/>
    <s v="LAC QUI PARLE COUNTY (MADISON)"/>
    <s v="FUELING FACILITY, SRE (TRUCK &amp; SNOW PLOW"/>
    <d v="2006-06-29T00:00:00"/>
    <n v="10000"/>
    <n v="0"/>
    <n v="124.2"/>
    <n v="10124.200000000001"/>
  </r>
  <r>
    <s v="W"/>
    <x v="120"/>
    <s v="LAC QUI PARLE COUNTY (MADISON)"/>
    <s v="FUELING FACILITY, SRE (TRUCK &amp; SNOW PLOW"/>
    <d v="2006-08-23T00:00:00"/>
    <n v="7069"/>
    <n v="0"/>
    <n v="0"/>
    <n v="7069"/>
  </r>
  <r>
    <s v="W"/>
    <x v="120"/>
    <s v="LAC QUI PARLE COUNTY (MADISON)"/>
    <s v="3.SRE, PAVE ENTRANCE ROAD, ALP"/>
    <d v="2006-01-11T00:00:00"/>
    <n v="39306"/>
    <n v="0"/>
    <n v="2069.5500000000002"/>
    <n v="41375.550000000003"/>
  </r>
  <r>
    <s v="W"/>
    <x v="120"/>
    <s v="LAC QUI PARLE COUNTY (MADISON)"/>
    <s v="3.SRE, PAVE ENTRANCE ROAD, ALP"/>
    <d v="2006-02-03T00:00:00"/>
    <n v="62837"/>
    <n v="0"/>
    <n v="3307.63"/>
    <n v="66144.63"/>
  </r>
  <r>
    <s v="W"/>
    <x v="120"/>
    <s v="LAC QUI PARLE COUNTY (MADISON)"/>
    <s v="3.SRE, PAVE ENTRANCE ROAD, ALP"/>
    <d v="2006-04-05T00:00:00"/>
    <n v="2937"/>
    <n v="0"/>
    <n v="154.33000000000001"/>
    <n v="3091.33"/>
  </r>
  <r>
    <s v="W"/>
    <x v="120"/>
    <s v="LAC QUI PARLE COUNTY (MADISON)"/>
    <s v="3.SRE, PAVE ENTRANCE ROAD, ALP"/>
    <d v="2006-04-05T00:00:00"/>
    <n v="1819"/>
    <n v="0"/>
    <n v="95.8"/>
    <n v="1914.8"/>
  </r>
  <r>
    <s v="W"/>
    <x v="120"/>
    <s v="LAC QUI PARLE COUNTY (MADISON)"/>
    <s v="3.SRE, PAVE ENTRANCE ROAD, ALP"/>
    <d v="2006-05-10T00:00:00"/>
    <n v="1819"/>
    <n v="0"/>
    <n v="95.8"/>
    <n v="1914.8"/>
  </r>
  <r>
    <s v="W"/>
    <x v="120"/>
    <s v="LAC QUI PARLE COUNTY (MADISON)"/>
    <s v="3.SRE, PAVE ENTRANCE ROAD, ALP"/>
    <d v="2006-07-11T00:00:00"/>
    <n v="1819"/>
    <n v="0"/>
    <n v="95.81"/>
    <n v="1914.81"/>
  </r>
  <r>
    <s v="W"/>
    <x v="120"/>
    <s v="LAC QUI PARLE COUNTY (MADISON)"/>
    <s v="3.SRE, PAVE ENTRANCE ROAD, ALP"/>
    <d v="2006-08-31T00:00:00"/>
    <n v="1819"/>
    <n v="0"/>
    <n v="95.81"/>
    <n v="1914.81"/>
  </r>
  <r>
    <s v="W"/>
    <x v="120"/>
    <s v="LAC QUI PARLE COUNTY (MADISON)"/>
    <s v="3.SRE, PAVE ENTRANCE ROAD, ALP"/>
    <d v="2006-10-11T00:00:00"/>
    <n v="3638"/>
    <n v="0"/>
    <n v="191.61"/>
    <n v="3829.61"/>
  </r>
  <r>
    <s v="W"/>
    <x v="120"/>
    <s v="LAC QUI PARLE COUNTY (MADISON)"/>
    <s v="3.SRE, PAVE ENTRANCE ROAD, ALP"/>
    <d v="2006-11-16T00:00:00"/>
    <n v="7276"/>
    <n v="0"/>
    <n v="383.22"/>
    <n v="7659.22"/>
  </r>
  <r>
    <s v="W"/>
    <x v="120"/>
    <s v="LAC QUI PARLE COUNTY (MADISON)"/>
    <s v="3.SRE, PAVE ENTRANCE ROAD, ALP"/>
    <d v="2007-03-07T00:00:00"/>
    <n v="1092"/>
    <n v="0"/>
    <n v="56.88"/>
    <n v="1148.8800000000001"/>
  </r>
  <r>
    <s v="W"/>
    <x v="120"/>
    <s v="LAC QUI PARLE COUNTY (MADISON)"/>
    <s v="3.SRE, PAVE ENTRANCE ROAD, ALP"/>
    <d v="2007-05-14T00:00:00"/>
    <n v="1455"/>
    <n v="0"/>
    <n v="76.84"/>
    <n v="1531.84"/>
  </r>
  <r>
    <s v="W"/>
    <x v="120"/>
    <s v="LAC QUI PARLE COUNTY (MADISON)"/>
    <s v="3.SRE, PAVE ENTRANCE ROAD, ALP"/>
    <d v="2007-06-07T00:00:00"/>
    <n v="197"/>
    <n v="0"/>
    <n v="95.81"/>
    <n v="292.81"/>
  </r>
  <r>
    <s v="W"/>
    <x v="120"/>
    <s v="LAC QUI PARLE COUNTY (MADISON)"/>
    <s v="3.SRE, PAVE ENTRANCE ROAD, ALP"/>
    <d v="2008-06-05T00:00:00"/>
    <n v="9677"/>
    <n v="0"/>
    <n v="422.91"/>
    <n v="10099.91"/>
  </r>
  <r>
    <s v="W"/>
    <x v="120"/>
    <s v="LAC QUI PARLE COUNTY (MADISON)"/>
    <s v="3.SRE, PAVE ENTRANCE ROAD, ALP"/>
    <d v="2008-06-05T00:00:00"/>
    <n v="-8191"/>
    <n v="0"/>
    <n v="0"/>
    <n v="-8191"/>
  </r>
  <r>
    <s v="W"/>
    <x v="120"/>
    <s v="LAC QUI PARLE COUNTY (MADISON)"/>
    <s v="3.SRE, PAVE ENTRANCE ROAD, ALP"/>
    <d v="2008-06-05T00:00:00"/>
    <n v="8505"/>
    <n v="0"/>
    <n v="0"/>
    <n v="8505"/>
  </r>
  <r>
    <s v="W"/>
    <x v="120"/>
    <s v="LAC QUI PARLE COUNTY (MADISON)"/>
    <s v="PURCHASE 12-FT BATWING MOWER"/>
    <d v="2006-04-20T00:00:00"/>
    <n v="0"/>
    <n v="7727.85"/>
    <n v="3311.94"/>
    <n v="11039.79"/>
  </r>
  <r>
    <s v="W"/>
    <x v="120"/>
    <s v="LAC QUI PARLE COUNTY (MADISON)"/>
    <s v="4.Construct SRE Storage Building"/>
    <d v="2006-10-19T00:00:00"/>
    <n v="10830"/>
    <n v="1995"/>
    <n v="1425"/>
    <n v="14250"/>
  </r>
  <r>
    <s v="W"/>
    <x v="120"/>
    <s v="LAC QUI PARLE COUNTY (MADISON)"/>
    <s v="4.Construct SRE Storage Building"/>
    <d v="2006-11-16T00:00:00"/>
    <n v="2166"/>
    <n v="399"/>
    <n v="285"/>
    <n v="2850"/>
  </r>
  <r>
    <s v="W"/>
    <x v="120"/>
    <s v="LAC QUI PARLE COUNTY (MADISON)"/>
    <s v="4.Construct SRE Storage Building"/>
    <d v="2006-12-13T00:00:00"/>
    <n v="1083"/>
    <n v="199.5"/>
    <n v="142.5"/>
    <n v="1425"/>
  </r>
  <r>
    <s v="W"/>
    <x v="120"/>
    <s v="LAC QUI PARLE COUNTY (MADISON)"/>
    <s v="4.Construct SRE Storage Building"/>
    <d v="2007-01-10T00:00:00"/>
    <n v="1949"/>
    <n v="359.1"/>
    <n v="256.89999999999998"/>
    <n v="2565"/>
  </r>
  <r>
    <s v="W"/>
    <x v="120"/>
    <s v="LAC QUI PARLE COUNTY (MADISON)"/>
    <s v="4.Construct SRE Storage Building"/>
    <d v="2007-02-12T00:00:00"/>
    <n v="1733"/>
    <n v="319.2"/>
    <n v="227.8"/>
    <n v="2280"/>
  </r>
  <r>
    <s v="W"/>
    <x v="120"/>
    <s v="LAC QUI PARLE COUNTY (MADISON)"/>
    <s v="4.Construct SRE Storage Building"/>
    <d v="2007-02-27T00:00:00"/>
    <n v="767"/>
    <n v="141.41"/>
    <n v="101.66"/>
    <n v="1010.0699999999999"/>
  </r>
  <r>
    <s v="W"/>
    <x v="120"/>
    <s v="LAC QUI PARLE COUNTY (MADISON)"/>
    <s v="4.Construct SRE Storage Building"/>
    <d v="2007-03-07T00:00:00"/>
    <n v="1949"/>
    <n v="359.1"/>
    <n v="256.89999999999998"/>
    <n v="2565"/>
  </r>
  <r>
    <s v="W"/>
    <x v="120"/>
    <s v="LAC QUI PARLE COUNTY (MADISON)"/>
    <s v="4.Construct SRE Storage Building"/>
    <d v="2007-04-24T00:00:00"/>
    <n v="867"/>
    <n v="159.6"/>
    <n v="113.4"/>
    <n v="1140"/>
  </r>
  <r>
    <s v="W"/>
    <x v="120"/>
    <s v="LAC QUI PARLE COUNTY (MADISON)"/>
    <s v="4.Construct SRE Storage Building"/>
    <d v="2007-06-07T00:00:00"/>
    <n v="1083"/>
    <n v="199.5"/>
    <n v="142.5"/>
    <n v="1425"/>
  </r>
  <r>
    <s v="W"/>
    <x v="120"/>
    <s v="LAC QUI PARLE COUNTY (MADISON)"/>
    <s v="4.Construct SRE Storage Building"/>
    <d v="2007-07-27T00:00:00"/>
    <n v="1233"/>
    <n v="0"/>
    <n v="65.209999999999994"/>
    <n v="1298.21"/>
  </r>
  <r>
    <s v="W"/>
    <x v="120"/>
    <s v="LAC QUI PARLE COUNTY (MADISON)"/>
    <s v="4.Construct SRE Storage Building"/>
    <d v="2007-07-27T00:00:00"/>
    <n v="60201"/>
    <n v="11089.74"/>
    <n v="7921.69"/>
    <n v="79212.430000000008"/>
  </r>
  <r>
    <s v="W"/>
    <x v="120"/>
    <s v="LAC QUI PARLE COUNTY (MADISON)"/>
    <s v="4.Construct SRE Storage Building"/>
    <d v="2007-08-27T00:00:00"/>
    <n v="32874"/>
    <n v="6055.76"/>
    <n v="4325.62"/>
    <n v="43255.380000000005"/>
  </r>
  <r>
    <s v="W"/>
    <x v="120"/>
    <s v="LAC QUI PARLE COUNTY (MADISON)"/>
    <s v="4.Construct SRE Storage Building"/>
    <d v="2007-10-08T00:00:00"/>
    <n v="1006"/>
    <n v="412.48"/>
    <n v="229.57"/>
    <n v="1648.05"/>
  </r>
  <r>
    <s v="W"/>
    <x v="120"/>
    <s v="LAC QUI PARLE COUNTY (MADISON)"/>
    <s v="4.Construct SRE Storage Building"/>
    <d v="2007-10-25T00:00:00"/>
    <n v="1459"/>
    <n v="316.35000000000002"/>
    <n v="226.31"/>
    <n v="2001.6599999999999"/>
  </r>
  <r>
    <s v="W"/>
    <x v="120"/>
    <s v="LAC QUI PARLE COUNTY (MADISON)"/>
    <s v="4.Construct SRE Storage Building"/>
    <d v="2008-02-01T00:00:00"/>
    <n v="5157"/>
    <n v="902.39"/>
    <n v="644.27"/>
    <n v="6703.66"/>
  </r>
  <r>
    <s v="W"/>
    <x v="120"/>
    <s v="LAC QUI PARLE COUNTY (MADISON)"/>
    <s v="5.Apron Reconstruction"/>
    <d v="2008-08-14T00:00:00"/>
    <n v="64941"/>
    <n v="0"/>
    <n v="9232.5"/>
    <n v="74173.5"/>
  </r>
  <r>
    <s v="W"/>
    <x v="120"/>
    <s v="LAC QUI PARLE COUNTY (MADISON)"/>
    <s v="5.Apron Reconstruction"/>
    <d v="2008-09-09T00:00:00"/>
    <n v="149015"/>
    <n v="0"/>
    <n v="3731.5"/>
    <n v="152746.5"/>
  </r>
  <r>
    <s v="W"/>
    <x v="120"/>
    <s v="LAC QUI PARLE COUNTY (MADISON)"/>
    <s v="5.Apron Reconstruction"/>
    <d v="2008-09-23T00:00:00"/>
    <n v="0"/>
    <n v="22211.17"/>
    <n v="0"/>
    <n v="22211.17"/>
  </r>
  <r>
    <s v="W"/>
    <x v="120"/>
    <s v="LAC QUI PARLE COUNTY (MADISON)"/>
    <s v="5.Apron Reconstruction"/>
    <d v="2008-12-19T00:00:00"/>
    <n v="10000"/>
    <n v="0"/>
    <n v="657"/>
    <n v="10657"/>
  </r>
  <r>
    <s v="W"/>
    <x v="120"/>
    <s v="LAC QUI PARLE COUNTY (MADISON)"/>
    <s v="5.Apron Reconstruction"/>
    <d v="2008-12-19T00:00:00"/>
    <n v="12479"/>
    <n v="0"/>
    <n v="0"/>
    <n v="12479"/>
  </r>
  <r>
    <s v="W"/>
    <x v="120"/>
    <s v="LAC QUI PARLE COUNTY (MADISON)"/>
    <s v="5.Apron Reconstruction"/>
    <d v="2009-01-16T00:00:00"/>
    <n v="6472"/>
    <n v="0"/>
    <n v="332.95"/>
    <n v="6804.95"/>
  </r>
  <r>
    <s v="W"/>
    <x v="120"/>
    <s v="LAC QUI PARLE COUNTY (MADISON)"/>
    <s v="Desgn Replacement of MIRL's - Obstr Rmvl"/>
    <d v="2009-05-13T00:00:00"/>
    <n v="12701"/>
    <n v="0"/>
    <n v="669"/>
    <n v="13370"/>
  </r>
  <r>
    <s v="W"/>
    <x v="120"/>
    <s v="LAC QUI PARLE COUNTY (MADISON)"/>
    <s v="Desgn Replacement of MIRL's - Obstr Rmvl"/>
    <d v="2009-06-25T00:00:00"/>
    <n v="733"/>
    <n v="0"/>
    <n v="95"/>
    <n v="828"/>
  </r>
  <r>
    <s v="W"/>
    <x v="120"/>
    <s v="LAC QUI PARLE COUNTY (MADISON)"/>
    <s v="Desgn Replacement of MIRL's - Obstr Rmvl"/>
    <d v="2009-09-23T00:00:00"/>
    <n v="9999"/>
    <n v="0"/>
    <n v="469"/>
    <n v="10468"/>
  </r>
  <r>
    <s v="W"/>
    <x v="120"/>
    <s v="LAC QUI PARLE COUNTY (MADISON)"/>
    <s v="Install Medium Intensity Runway Lights"/>
    <d v="2009-07-20T00:00:00"/>
    <n v="763"/>
    <n v="0"/>
    <n v="40.24"/>
    <n v="803.24"/>
  </r>
  <r>
    <s v="W"/>
    <x v="120"/>
    <s v="LAC QUI PARLE COUNTY (MADISON)"/>
    <s v="Install Medium Intensity Runway Lights"/>
    <d v="2009-07-20T00:00:00"/>
    <n v="31453"/>
    <n v="0"/>
    <n v="1656.27"/>
    <n v="33109.269999999997"/>
  </r>
  <r>
    <s v="W"/>
    <x v="120"/>
    <s v="LAC QUI PARLE COUNTY (MADISON)"/>
    <s v="Install Medium Intensity Runway Lights"/>
    <d v="2009-08-11T00:00:00"/>
    <n v="50171"/>
    <n v="0"/>
    <n v="2684.58"/>
    <n v="52855.58"/>
  </r>
  <r>
    <s v="W"/>
    <x v="120"/>
    <s v="LAC QUI PARLE COUNTY (MADISON)"/>
    <s v="Install Medium Intensity Runway Lights"/>
    <d v="2009-09-23T00:00:00"/>
    <n v="8864"/>
    <n v="0"/>
    <n v="422.61"/>
    <n v="9286.61"/>
  </r>
  <r>
    <s v="W"/>
    <x v="120"/>
    <s v="LAC QUI PARLE COUNTY (MADISON)"/>
    <s v="Design of Arrival/Departure Building"/>
    <d v="2010-06-22T00:00:00"/>
    <n v="4180"/>
    <n v="0"/>
    <n v="220"/>
    <n v="4400"/>
  </r>
  <r>
    <s v="W"/>
    <x v="120"/>
    <s v="LAC QUI PARLE COUNTY (MADISON)"/>
    <s v="Design of Arrival/Departure Building"/>
    <d v="2010-08-05T00:00:00"/>
    <n v="3135"/>
    <n v="0"/>
    <n v="165"/>
    <n v="3300"/>
  </r>
  <r>
    <s v="W"/>
    <x v="120"/>
    <s v="LAC QUI PARLE COUNTY (MADISON)"/>
    <s v="Design of Arrival/Departure Building"/>
    <d v="2010-09-07T00:00:00"/>
    <n v="3585"/>
    <n v="0"/>
    <n v="275"/>
    <n v="3860"/>
  </r>
  <r>
    <s v="W"/>
    <x v="120"/>
    <s v="LAC QUI PARLE COUNTY (MADISON)"/>
    <s v="Design of Arrival/Departure Building"/>
    <d v="2010-12-14T00:00:00"/>
    <n v="10000"/>
    <n v="0"/>
    <n v="440"/>
    <n v="10440"/>
  </r>
  <r>
    <s v="W"/>
    <x v="120"/>
    <s v="LAC QUI PARLE COUNTY (MADISON)"/>
    <s v="Construct Arrival Departure Building"/>
    <d v="2010-11-05T00:00:00"/>
    <n v="51824"/>
    <n v="0"/>
    <n v="2729.17"/>
    <n v="54553.17"/>
  </r>
  <r>
    <s v="W"/>
    <x v="120"/>
    <s v="LAC QUI PARLE COUNTY (MADISON)"/>
    <s v="Construct Arrival Departure Building"/>
    <d v="2011-03-14T00:00:00"/>
    <n v="45138"/>
    <n v="0"/>
    <n v="2601.5100000000002"/>
    <n v="47739.51"/>
  </r>
  <r>
    <s v="W"/>
    <x v="120"/>
    <s v="LAC QUI PARLE COUNTY (MADISON)"/>
    <s v="Construct Arrival Departure Building"/>
    <d v="2011-11-17T00:00:00"/>
    <n v="5000"/>
    <n v="0"/>
    <n v="299.32"/>
    <n v="5299.32"/>
  </r>
  <r>
    <s v="W"/>
    <x v="120"/>
    <s v="LAC QUI PARLE COUNTY (MADISON)"/>
    <s v="Construct Arrival Departure Building"/>
    <d v="2011-11-30T00:00:00"/>
    <n v="5000"/>
    <n v="0"/>
    <n v="0"/>
    <n v="5000"/>
  </r>
  <r>
    <s v="W"/>
    <x v="120"/>
    <s v="LAC QUI PARLE COUNTY (MADISON)"/>
    <s v="Construct Arrival Departure Building"/>
    <d v="2012-03-06T00:00:00"/>
    <n v="630"/>
    <n v="0"/>
    <n v="33.42"/>
    <n v="663.42"/>
  </r>
  <r>
    <s v="W"/>
    <x v="120"/>
    <s v="LAC QUI PARLE COUNTY (MADISON)"/>
    <s v="10. Crack Seal, SRE Sweeper"/>
    <d v="2012-10-31T00:00:00"/>
    <n v="1350"/>
    <n v="0"/>
    <n v="150"/>
    <n v="1500"/>
  </r>
  <r>
    <s v="W"/>
    <x v="120"/>
    <s v="LAC QUI PARLE COUNTY (MADISON)"/>
    <s v="10. Crack Seal, SRE Sweeper"/>
    <d v="2012-11-07T00:00:00"/>
    <n v="24190"/>
    <n v="0"/>
    <n v="2688.4"/>
    <n v="26878.400000000001"/>
  </r>
  <r>
    <s v="W"/>
    <x v="120"/>
    <s v="LAC QUI PARLE COUNTY (MADISON)"/>
    <s v="10. Crack Seal, SRE Sweeper"/>
    <d v="2012-12-26T00:00:00"/>
    <n v="19558"/>
    <n v="0"/>
    <n v="3073"/>
    <n v="22631"/>
  </r>
  <r>
    <s v="W"/>
    <x v="120"/>
    <s v="LAC QUI PARLE COUNTY (MADISON)"/>
    <s v="10. Crack Seal, SRE Sweeper"/>
    <d v="2013-03-11T00:00:00"/>
    <n v="8990"/>
    <n v="0"/>
    <n v="100"/>
    <n v="9090"/>
  </r>
  <r>
    <s v="W"/>
    <x v="120"/>
    <s v="LAC QUI PARLE COUNTY (MADISON)"/>
    <s v="John Deere Z970R Mower"/>
    <d v="2014-08-13T00:00:00"/>
    <n v="0"/>
    <n v="10046.25"/>
    <n v="2511.56"/>
    <n v="12557.81"/>
  </r>
  <r>
    <s v="W"/>
    <x v="120"/>
    <s v="LAC QUI PARLE COUNTY (MADISON)"/>
    <s v="Rehab Runway, Taxiway, &amp; Apron pavements"/>
    <d v="2016-12-08T00:00:00"/>
    <n v="88556"/>
    <n v="9504"/>
    <n v="6475"/>
    <n v="104535"/>
  </r>
  <r>
    <s v="W"/>
    <x v="120"/>
    <s v="LAC QUI PARLE COUNTY (MADISON)"/>
    <s v="Rehab Runway, Taxiway, &amp; Apron pavements"/>
    <d v="2017-02-23T00:00:00"/>
    <n v="7369"/>
    <n v="0"/>
    <n v="0"/>
    <n v="7369"/>
  </r>
  <r>
    <s v="W"/>
    <x v="120"/>
    <s v="LAC QUI PARLE COUNTY (MADISON)"/>
    <s v="Rehab Runway, Taxiway, &amp; Apron pavements"/>
    <d v="2017-05-22T00:00:00"/>
    <n v="0"/>
    <n v="1911.19"/>
    <n v="0"/>
    <n v="1911.19"/>
  </r>
  <r>
    <s v="W"/>
    <x v="120"/>
    <s v="LAC QUI PARLE COUNTY (MADISON)"/>
    <s v="SRE - Carrier Vehicle, Plow, Bucket, Pusher, and Broom"/>
    <d v="2017-11-20T00:00:00"/>
    <n v="148339"/>
    <n v="8000"/>
    <n v="8907.2000000000007"/>
    <n v="165246.20000000001"/>
  </r>
  <r>
    <s v="W"/>
    <x v="120"/>
    <s v="LAC QUI PARLE COUNTY (MADISON)"/>
    <s v="SRE - Carrier Vehicle, Plow, Bucket, Pusher, and Broom"/>
    <d v="2018-01-16T00:00:00"/>
    <n v="16483"/>
    <n v="0"/>
    <n v="1406.8"/>
    <n v="17889.8"/>
  </r>
  <r>
    <s v="W"/>
    <x v="120"/>
    <s v="LAC QUI PARLE COUNTY (MADISON)"/>
    <s v="Garage Door Replacement for SRE Building"/>
    <d v="2018-12-03T00:00:00"/>
    <n v="0"/>
    <n v="6968.34"/>
    <n v="2986.43"/>
    <n v="9954.77"/>
  </r>
  <r>
    <s v="W"/>
    <x v="120"/>
    <s v="LAC QUI PARLE COUNTY (MADISON)"/>
    <s v="Replace Beacon"/>
    <d v="2019-10-14T00:00:00"/>
    <n v="0"/>
    <n v="4707.67"/>
    <n v="1569.22"/>
    <n v="6276.89"/>
  </r>
  <r>
    <s v="W"/>
    <x v="120"/>
    <s v="LAC QUI PARLE COUNTY (MADISON)"/>
    <s v="Replace Beacon"/>
    <d v="2020-03-25T00:00:00"/>
    <n v="0"/>
    <n v="2923.95"/>
    <n v="974.65"/>
    <n v="3898.6"/>
  </r>
  <r>
    <s v="W"/>
    <x v="120"/>
    <s v="LAC QUI PARLE COUNTY (MADISON)"/>
    <s v="Pavement Crack Sealing"/>
    <d v="2020-11-09T00:00:00"/>
    <n v="52140"/>
    <n v="0"/>
    <n v="0"/>
    <n v="52140"/>
  </r>
  <r>
    <s v="W"/>
    <x v="120"/>
    <s v="LAC QUI PARLE COUNTY (MADISON)"/>
    <s v="Pavement Crack Sealing"/>
    <d v="2020-12-18T00:00:00"/>
    <n v="9195"/>
    <n v="0"/>
    <n v="0"/>
    <n v="9195"/>
  </r>
  <r>
    <s v="W"/>
    <x v="120"/>
    <s v="LAC QUI PARLE COUNTY (MADISON)"/>
    <s v="CARES ACT AMENDMENT FOR LAC QUI PARLE COUNTY"/>
    <d v="2020-10-30T00:00:00"/>
    <n v="5035"/>
    <n v="0"/>
    <n v="0"/>
    <n v="5035"/>
  </r>
  <r>
    <s v="W"/>
    <x v="121"/>
    <s v="LITCHFIELD"/>
    <s v="LEVEL AND SEED LANDING STRIP"/>
    <d v="1952-06-23T00:00:00"/>
    <n v="0"/>
    <n v="845.8"/>
    <n v="0"/>
    <n v="845.8"/>
  </r>
  <r>
    <s v="W"/>
    <x v="121"/>
    <s v="LITCHFIELD"/>
    <s v="PLANS AND SPECIFICATIONS"/>
    <d v="1952-05-15T00:00:00"/>
    <n v="0"/>
    <n v="682.21"/>
    <n v="682.21"/>
    <n v="1364.42"/>
  </r>
  <r>
    <s v="W"/>
    <x v="121"/>
    <s v="LITCHFIELD"/>
    <s v="LAND"/>
    <d v="1952-10-17T00:00:00"/>
    <n v="5766.35"/>
    <n v="0"/>
    <n v="0"/>
    <n v="5766.35"/>
  </r>
  <r>
    <s v="W"/>
    <x v="121"/>
    <s v="LITCHFIELD"/>
    <s v="GRADING STRIP"/>
    <d v="1953-11-05T00:00:00"/>
    <n v="0"/>
    <n v="7870.7"/>
    <n v="0"/>
    <n v="7870.7"/>
  </r>
  <r>
    <s v="W"/>
    <x v="121"/>
    <s v="LITCHFIELD"/>
    <s v="ACCESS ROAD"/>
    <d v="1954-06-04T00:00:00"/>
    <n v="0"/>
    <n v="1219.44"/>
    <n v="5"/>
    <n v="1224.44"/>
  </r>
  <r>
    <s v="W"/>
    <x v="121"/>
    <s v="LITCHFIELD"/>
    <s v="SMOOTHING AND RESEEDING"/>
    <d v="1955-06-27T00:00:00"/>
    <n v="0"/>
    <n v="560.54999999999995"/>
    <n v="0"/>
    <n v="560.54999999999995"/>
  </r>
  <r>
    <s v="W"/>
    <x v="121"/>
    <s v="LITCHFIELD"/>
    <s v="BIT SURF APRON AND TAXIWAY"/>
    <d v="1960-06-24T00:00:00"/>
    <n v="0"/>
    <n v="3000"/>
    <n v="2566.6"/>
    <n v="5566.6"/>
  </r>
  <r>
    <s v="W"/>
    <x v="121"/>
    <s v="LITCHFIELD"/>
    <s v="STRIP LIGHTING"/>
    <d v="1961-12-18T00:00:00"/>
    <n v="0"/>
    <n v="3325.1"/>
    <n v="1662.55"/>
    <n v="4987.6499999999996"/>
  </r>
  <r>
    <s v="W"/>
    <x v="121"/>
    <s v="LITCHFIELD"/>
    <s v="SEAL COAT"/>
    <d v="1961-11-01T00:00:00"/>
    <n v="0"/>
    <n v="282.13"/>
    <n v="141.06"/>
    <n v="423.19"/>
  </r>
  <r>
    <s v="W"/>
    <x v="121"/>
    <s v="LITCHFIELD"/>
    <s v="SEAL COAT"/>
    <d v="1967-01-03T00:00:00"/>
    <n v="0"/>
    <n v="547.54"/>
    <n v="273.77"/>
    <n v="821.31"/>
  </r>
  <r>
    <s v="W"/>
    <x v="121"/>
    <s v="LITCHFIELD"/>
    <s v="PLANNING STUDY"/>
    <d v="1982-11-30T00:00:00"/>
    <n v="0"/>
    <n v="36040.86"/>
    <n v="9010.2199999999993"/>
    <n v="45051.08"/>
  </r>
  <r>
    <s v="W"/>
    <x v="121"/>
    <s v="LITCHFIELD"/>
    <s v="LAND ACQUISITION"/>
    <d v="1984-06-22T00:00:00"/>
    <n v="0"/>
    <n v="9297.2199999999993"/>
    <n v="4648.6099999999997"/>
    <n v="13945.829999999998"/>
  </r>
  <r>
    <s v="W"/>
    <x v="121"/>
    <s v="LITCHFIELD"/>
    <s v="LAND ACQUISITION"/>
    <d v="1984-09-21T00:00:00"/>
    <n v="0"/>
    <n v="37666.660000000003"/>
    <n v="18833.34"/>
    <n v="56500"/>
  </r>
  <r>
    <s v="W"/>
    <x v="121"/>
    <s v="LITCHFIELD"/>
    <s v="LAND ACQUISITION"/>
    <d v="1986-04-04T00:00:00"/>
    <n v="0"/>
    <n v="120"/>
    <n v="60"/>
    <n v="180"/>
  </r>
  <r>
    <s v="W"/>
    <x v="121"/>
    <s v="LITCHFIELD"/>
    <s v="LAND ACQUISITION (NEW AIRPORT)"/>
    <d v="1986-04-04T00:00:00"/>
    <n v="0"/>
    <n v="31736.73"/>
    <n v="15868.37"/>
    <n v="47605.1"/>
  </r>
  <r>
    <s v="W"/>
    <x v="121"/>
    <s v="LITCHFIELD"/>
    <s v="LAND ACQUISITION (NEW AIRPORT)"/>
    <d v="1986-06-18T00:00:00"/>
    <n v="0"/>
    <n v="54936.93"/>
    <n v="158608.46"/>
    <n v="213545.38999999998"/>
  </r>
  <r>
    <s v="W"/>
    <x v="121"/>
    <s v="LITCHFIELD"/>
    <s v="LAND ACQUISITION (NEW AIRPORT)"/>
    <d v="1986-07-31T00:00:00"/>
    <n v="0"/>
    <n v="8133.33"/>
    <n v="-8133.33"/>
    <n v="0"/>
  </r>
  <r>
    <s v="W"/>
    <x v="121"/>
    <s v="LITCHFIELD"/>
    <s v="LAND ACQUISITION (NEW AIRPORT)"/>
    <d v="1987-09-24T00:00:00"/>
    <n v="0"/>
    <n v="60674.16"/>
    <n v="30605.37"/>
    <n v="91279.53"/>
  </r>
  <r>
    <s v="W"/>
    <x v="121"/>
    <s v="LITCHFIELD"/>
    <s v="LAND ACQUISITION (NEW AIRPORT)"/>
    <d v="1987-10-23T00:00:00"/>
    <n v="0"/>
    <n v="85066.66"/>
    <n v="90033.34"/>
    <n v="175100"/>
  </r>
  <r>
    <s v="W"/>
    <x v="121"/>
    <s v="LITCHFIELD"/>
    <s v="LAND ACQUISITION (NEW AIRPORT)"/>
    <d v="1988-02-24T00:00:00"/>
    <n v="0"/>
    <n v="68720.47"/>
    <n v="34360.230000000003"/>
    <n v="103080.70000000001"/>
  </r>
  <r>
    <s v="W"/>
    <x v="121"/>
    <s v="LITCHFIELD"/>
    <s v="LAND ACQUISITION (NEW AIRPORT)"/>
    <d v="1988-09-09T00:00:00"/>
    <n v="0"/>
    <n v="145107.84"/>
    <n v="72553.929999999993"/>
    <n v="217661.77"/>
  </r>
  <r>
    <s v="W"/>
    <x v="121"/>
    <s v="LITCHFIELD"/>
    <s v="LAND ACQUISITION (NEW AIRPORT)"/>
    <d v="1989-12-28T00:00:00"/>
    <n v="0"/>
    <n v="666.67"/>
    <n v="333.33"/>
    <n v="1000"/>
  </r>
  <r>
    <s v="W"/>
    <x v="121"/>
    <s v="LITCHFIELD"/>
    <s v="GRADE 4000 X 100 FT RWY"/>
    <d v="1991-05-14T00:00:00"/>
    <n v="945113"/>
    <n v="100257.25"/>
    <n v="155141.01999999999"/>
    <n v="1200511.27"/>
  </r>
  <r>
    <s v="W"/>
    <x v="121"/>
    <s v="LITCHFIELD"/>
    <s v="GRADE 4000 X 100 FT RWY"/>
    <d v="1993-03-08T00:00:00"/>
    <n v="0"/>
    <n v="-36661.129999999997"/>
    <n v="-11655.71"/>
    <n v="-48316.84"/>
  </r>
  <r>
    <s v="W"/>
    <x v="121"/>
    <s v="LITCHFIELD"/>
    <s v="GRADE 4000 X 100 FT RWY"/>
    <d v="1993-03-08T00:00:00"/>
    <n v="60073.41"/>
    <n v="0"/>
    <n v="0"/>
    <n v="60073.41"/>
  </r>
  <r>
    <s v="W"/>
    <x v="121"/>
    <s v="LITCHFIELD"/>
    <s v="PAVE and LIGHT RW 13/31"/>
    <d v="1991-05-14T00:00:00"/>
    <n v="824779.89"/>
    <n v="127719.02"/>
    <n v="155501.72"/>
    <n v="1108000.6300000001"/>
  </r>
  <r>
    <s v="W"/>
    <x v="121"/>
    <s v="LITCHFIELD"/>
    <s v="PAVE and LIGHT RW 13/31"/>
    <d v="1991-10-25T00:00:00"/>
    <n v="2970"/>
    <n v="0"/>
    <n v="2062.7800000000002"/>
    <n v="5032.7800000000007"/>
  </r>
  <r>
    <s v="W"/>
    <x v="121"/>
    <s v="LITCHFIELD"/>
    <s v="PAVE and LIGHT RW 13/31"/>
    <d v="1994-05-20T00:00:00"/>
    <n v="12111.97"/>
    <n v="6717.49"/>
    <n v="4710"/>
    <n v="23539.46"/>
  </r>
  <r>
    <s v="W"/>
    <x v="121"/>
    <s v="LITCHFIELD"/>
    <s v="ARRIVAL/DEPARTURE BUILDING"/>
    <d v="1989-09-19T00:00:00"/>
    <n v="0"/>
    <n v="6653.31"/>
    <n v="3326.66"/>
    <n v="9979.9700000000012"/>
  </r>
  <r>
    <s v="W"/>
    <x v="121"/>
    <s v="LITCHFIELD"/>
    <s v="ARRIVAL/DEPARTURE BUILDING"/>
    <d v="1989-10-06T00:00:00"/>
    <n v="0"/>
    <n v="19171.64"/>
    <n v="9585.81"/>
    <n v="28757.449999999997"/>
  </r>
  <r>
    <s v="W"/>
    <x v="121"/>
    <s v="LITCHFIELD"/>
    <s v="ARRIVAL/DEPARTURE BUILDING"/>
    <d v="1989-11-14T00:00:00"/>
    <n v="0"/>
    <n v="19171.62"/>
    <n v="9585.83"/>
    <n v="28757.449999999997"/>
  </r>
  <r>
    <s v="W"/>
    <x v="121"/>
    <s v="LITCHFIELD"/>
    <s v="ARRIVAL/DEPARTURE BUILDING"/>
    <d v="1989-12-28T00:00:00"/>
    <n v="0"/>
    <n v="3936.29"/>
    <n v="1968.14"/>
    <n v="5904.43"/>
  </r>
  <r>
    <s v="W"/>
    <x v="121"/>
    <s v="LITCHFIELD"/>
    <s v="ARRIVAL/DEPARTURE BUILDING"/>
    <d v="1990-04-30T00:00:00"/>
    <n v="0"/>
    <n v="2018.07"/>
    <n v="1009.03"/>
    <n v="3027.1"/>
  </r>
  <r>
    <s v="W"/>
    <x v="121"/>
    <s v="LITCHFIELD"/>
    <s v="AIRPORT SIGNING"/>
    <d v="1989-12-27T00:00:00"/>
    <n v="0"/>
    <n v="561.6"/>
    <n v="280.8"/>
    <n v="842.40000000000009"/>
  </r>
  <r>
    <s v="W"/>
    <x v="121"/>
    <s v="LITCHFIELD"/>
    <s v="TRACTOR &amp; MOWER"/>
    <d v="1990-08-02T00:00:00"/>
    <n v="0"/>
    <n v="15533.13"/>
    <n v="7766.57"/>
    <n v="23299.699999999997"/>
  </r>
  <r>
    <s v="W"/>
    <x v="121"/>
    <s v="LITCHFIELD"/>
    <s v="STORM WATER POLLUTION PLAN"/>
    <d v="1994-07-19T00:00:00"/>
    <n v="0"/>
    <n v="3139.02"/>
    <n v="1569.52"/>
    <n v="4708.54"/>
  </r>
  <r>
    <s v="W"/>
    <x v="121"/>
    <s v="LITCHFIELD"/>
    <s v="CRACK REPAIR AND SEAL COAT"/>
    <d v="1994-10-31T00:00:00"/>
    <n v="0"/>
    <n v="31784.26"/>
    <n v="15892.14"/>
    <n v="47676.399999999994"/>
  </r>
  <r>
    <s v="W"/>
    <x v="121"/>
    <s v="LITCHFIELD"/>
    <s v="CRACK REPAIR"/>
    <d v="1997-12-08T00:00:00"/>
    <n v="0"/>
    <n v="11033.19"/>
    <n v="7355.46"/>
    <n v="18388.650000000001"/>
  </r>
  <r>
    <s v="W"/>
    <x v="121"/>
    <s v="LITCHFIELD"/>
    <s v="Update Airport Layout Plan"/>
    <d v="2003-08-01T00:00:00"/>
    <n v="0"/>
    <n v="7911.82"/>
    <n v="5274.55"/>
    <n v="13186.369999999999"/>
  </r>
  <r>
    <s v="W"/>
    <x v="121"/>
    <s v="LITCHFIELD"/>
    <s v="3.Overlay Bit. Surfaces &amp; Grade Twy"/>
    <d v="2004-01-05T00:00:00"/>
    <n v="413712"/>
    <n v="1887.79"/>
    <n v="47228.57"/>
    <n v="462828.36"/>
  </r>
  <r>
    <s v="W"/>
    <x v="121"/>
    <s v="LITCHFIELD"/>
    <s v="3.Overlay Bit. Surfaces &amp; Grade Twy"/>
    <d v="2004-12-08T00:00:00"/>
    <n v="33845"/>
    <n v="115.22"/>
    <n v="3837.24"/>
    <n v="37797.46"/>
  </r>
  <r>
    <s v="W"/>
    <x v="121"/>
    <s v="LITCHFIELD"/>
    <s v="4.Pave Parallel Txwy, Extend Hangar Txl"/>
    <d v="2005-01-12T00:00:00"/>
    <n v="128781"/>
    <n v="0"/>
    <n v="6779.32"/>
    <n v="135560.32000000001"/>
  </r>
  <r>
    <s v="W"/>
    <x v="121"/>
    <s v="LITCHFIELD"/>
    <s v="4.Pave Parallel Txwy, Extend Hangar Txl"/>
    <d v="2006-03-22T00:00:00"/>
    <n v="13352"/>
    <n v="0"/>
    <n v="701.63"/>
    <n v="14053.63"/>
  </r>
  <r>
    <s v="W"/>
    <x v="121"/>
    <s v="LITCHFIELD"/>
    <s v="5.Crack Repair &amp; EA for Runway Extension"/>
    <d v="2008-05-15T00:00:00"/>
    <n v="69442"/>
    <n v="0"/>
    <n v="3655.87"/>
    <n v="73097.87"/>
  </r>
  <r>
    <s v="W"/>
    <x v="121"/>
    <s v="LITCHFIELD"/>
    <s v="5.Crack Repair &amp; EA for Runway Extension"/>
    <d v="2009-08-11T00:00:00"/>
    <n v="46738"/>
    <n v="0"/>
    <n v="2459.5"/>
    <n v="49197.5"/>
  </r>
  <r>
    <s v="W"/>
    <x v="121"/>
    <s v="LITCHFIELD"/>
    <s v="6. Const. Hangar AreaTxlns; Term. Plan"/>
    <d v="2009-04-22T00:00:00"/>
    <n v="90945"/>
    <n v="7329.2"/>
    <n v="12116.34"/>
    <n v="110390.54"/>
  </r>
  <r>
    <s v="W"/>
    <x v="121"/>
    <s v="LITCHFIELD"/>
    <s v="6. Const. Hangar AreaTxlns; Term. Plan"/>
    <d v="2010-01-05T00:00:00"/>
    <n v="29967"/>
    <n v="1270.8"/>
    <n v="3371.66"/>
    <n v="34609.46"/>
  </r>
  <r>
    <s v="W"/>
    <x v="121"/>
    <s v="LITCHFIELD"/>
    <s v="6. Const. Hangar AreaTxlns; Term. Plan"/>
    <d v="2010-07-12T00:00:00"/>
    <n v="7268"/>
    <n v="0"/>
    <n v="0"/>
    <n v="7268"/>
  </r>
  <r>
    <s v="W"/>
    <x v="121"/>
    <s v="LITCHFIELD"/>
    <s v="7.Update ALP &amp; Slurry Seal Airport Pvmnt"/>
    <d v="2009-11-30T00:00:00"/>
    <n v="161710"/>
    <n v="0"/>
    <n v="8511.8700000000008"/>
    <n v="170221.87"/>
  </r>
  <r>
    <s v="W"/>
    <x v="121"/>
    <s v="LITCHFIELD"/>
    <s v="7.Update ALP &amp; Slurry Seal Airport Pvmnt"/>
    <d v="2010-11-05T00:00:00"/>
    <n v="41042"/>
    <n v="0"/>
    <n v="2159.5"/>
    <n v="43201.5"/>
  </r>
  <r>
    <s v="W"/>
    <x v="121"/>
    <s v="LITCHFIELD"/>
    <s v="7.Update ALP &amp; Slurry Seal Airport Pvmnt"/>
    <d v="2012-01-12T00:00:00"/>
    <n v="11333"/>
    <n v="0"/>
    <n v="597"/>
    <n v="11930"/>
  </r>
  <r>
    <s v="W"/>
    <x v="121"/>
    <s v="LITCHFIELD"/>
    <s v="7.Update ALP &amp; Slurry Seal Airport Pvmnt"/>
    <d v="2012-12-14T00:00:00"/>
    <n v="855"/>
    <n v="0"/>
    <n v="45"/>
    <n v="900"/>
  </r>
  <r>
    <s v="W"/>
    <x v="121"/>
    <s v="LITCHFIELD"/>
    <s v="7.Update ALP &amp; Slurry Seal Airport Pvmnt"/>
    <d v="2013-09-05T00:00:00"/>
    <n v="10475"/>
    <n v="0"/>
    <n v="551.98"/>
    <n v="11026.98"/>
  </r>
  <r>
    <s v="W"/>
    <x v="121"/>
    <s v="LITCHFIELD"/>
    <s v="8. Pvmnt Rehab &amp; Crack Repair"/>
    <d v="2012-01-12T00:00:00"/>
    <n v="148482"/>
    <n v="0"/>
    <n v="8325.06"/>
    <n v="156807.06"/>
  </r>
  <r>
    <s v="W"/>
    <x v="121"/>
    <s v="LITCHFIELD"/>
    <s v="8. Pvmnt Rehab &amp; Crack Repair"/>
    <d v="2013-04-01T00:00:00"/>
    <n v="9999"/>
    <n v="0"/>
    <n v="16.440000000000001"/>
    <n v="10015.44"/>
  </r>
  <r>
    <s v="W"/>
    <x v="121"/>
    <s v="LITCHFIELD"/>
    <s v="8. Pvmnt Rehab &amp; Crack Repair"/>
    <d v="2013-04-01T00:00:00"/>
    <n v="17984"/>
    <n v="0"/>
    <n v="0"/>
    <n v="17984"/>
  </r>
  <r>
    <s v="W"/>
    <x v="121"/>
    <s v="LITCHFIELD"/>
    <s v="10. Airport Lighting Improvements"/>
    <d v="2012-12-14T00:00:00"/>
    <n v="321242"/>
    <n v="0"/>
    <n v="35694.85"/>
    <n v="356936.85"/>
  </r>
  <r>
    <s v="W"/>
    <x v="121"/>
    <s v="LITCHFIELD"/>
    <s v="10. Airport Lighting Improvements"/>
    <d v="2013-12-10T00:00:00"/>
    <n v="628"/>
    <n v="0"/>
    <n v="4043.15"/>
    <n v="4671.1499999999996"/>
  </r>
  <r>
    <s v="W"/>
    <x v="121"/>
    <s v="LITCHFIELD"/>
    <s v="10. Airport Lighting Improvements"/>
    <d v="2014-06-10T00:00:00"/>
    <n v="33904"/>
    <n v="0"/>
    <n v="-207.44"/>
    <n v="33696.559999999998"/>
  </r>
  <r>
    <s v="W"/>
    <x v="121"/>
    <s v="LITCHFIELD"/>
    <s v="Reclamation of Pavements on Runway 13/31, Taxiways, and Apron"/>
    <d v="2016-02-04T00:00:00"/>
    <n v="173351"/>
    <n v="9761.23"/>
    <n v="9664.1200000000008"/>
    <n v="192776.35"/>
  </r>
  <r>
    <s v="W"/>
    <x v="121"/>
    <s v="LITCHFIELD"/>
    <s v="Reclamation of Pavements on Runway 13/31, Taxiways, and Apron"/>
    <d v="2016-08-26T00:00:00"/>
    <n v="1501577"/>
    <n v="84598.26"/>
    <n v="83716.12"/>
    <n v="1669891.38"/>
  </r>
  <r>
    <s v="W"/>
    <x v="121"/>
    <s v="LITCHFIELD"/>
    <s v="Reclamation of Pavements on Runway 13/31, Taxiways, and Apron"/>
    <d v="2016-10-27T00:00:00"/>
    <n v="130867"/>
    <n v="27905.79"/>
    <n v="12429.19"/>
    <n v="171201.98"/>
  </r>
  <r>
    <s v="W"/>
    <x v="121"/>
    <s v="LITCHFIELD"/>
    <s v="Reclamation of Pavements on Runway 13/31, Taxiways, and Apron"/>
    <d v="2017-02-23T00:00:00"/>
    <n v="92478"/>
    <n v="6137.57"/>
    <n v="5386.64"/>
    <n v="104002.21"/>
  </r>
  <r>
    <s v="W"/>
    <x v="121"/>
    <s v="LITCHFIELD"/>
    <s v="Reclamation of Pavements on Runway 13/31, Taxiways, and Apron"/>
    <d v="2018-03-06T00:00:00"/>
    <n v="46317"/>
    <n v="3092.62"/>
    <n v="2704.14"/>
    <n v="52113.760000000002"/>
  </r>
  <r>
    <s v="W"/>
    <x v="121"/>
    <s v="LITCHFIELD"/>
    <s v="Construct SRE Storage Building"/>
    <d v="1899-12-30T00:00:00"/>
    <n v="52093"/>
    <n v="0"/>
    <n v="0"/>
    <n v="52093"/>
  </r>
  <r>
    <s v="W"/>
    <x v="121"/>
    <s v="LITCHFIELD"/>
    <s v="Construct SRE Storage Building"/>
    <d v="1899-12-30T00:00:00"/>
    <n v="134804"/>
    <n v="0"/>
    <n v="0"/>
    <n v="134804"/>
  </r>
  <r>
    <s v="W"/>
    <x v="121"/>
    <s v="LITCHFIELD"/>
    <s v="LAND - DIRECT FEDERAL"/>
    <d v="1991-05-14T00:00:00"/>
    <n v="640164.69999999995"/>
    <n v="2223.9299999999998"/>
    <n v="277509.69"/>
    <n v="919898.32000000007"/>
  </r>
  <r>
    <s v="W"/>
    <x v="121"/>
    <s v="LITCHFIELD"/>
    <s v="LAND - DIRECT FEDERAL"/>
    <d v="1991-10-25T00:00:00"/>
    <n v="0"/>
    <n v="1164.6300000000001"/>
    <n v="1024.58"/>
    <n v="2189.21"/>
  </r>
  <r>
    <s v="W"/>
    <x v="121"/>
    <s v="LITCHFIELD"/>
    <s v="LAND - DIRECT FEDERAL"/>
    <d v="1991-10-25T00:00:00"/>
    <n v="2180.39"/>
    <n v="0"/>
    <n v="0"/>
    <n v="2180.39"/>
  </r>
  <r>
    <s v="W"/>
    <x v="121"/>
    <s v="LITCHFIELD"/>
    <s v="LAND - DIRECT FEDERAL"/>
    <d v="1994-05-20T00:00:00"/>
    <n v="674.1"/>
    <n v="15.01"/>
    <n v="8003.39"/>
    <n v="8692.5"/>
  </r>
  <r>
    <s v="W"/>
    <x v="122"/>
    <s v="LITTLE FALLS"/>
    <s v="GRADING AND SEEDING"/>
    <d v="1947-12-22T00:00:00"/>
    <n v="0"/>
    <n v="5418.31"/>
    <n v="5418.31"/>
    <n v="10836.62"/>
  </r>
  <r>
    <s v="W"/>
    <x v="122"/>
    <s v="LITTLE FALLS"/>
    <s v="EXT. LAND STRIP   SEEDING"/>
    <d v="1951-05-14T00:00:00"/>
    <n v="10095.74"/>
    <n v="8076.59"/>
    <n v="2019.15"/>
    <n v="20191.480000000003"/>
  </r>
  <r>
    <s v="W"/>
    <x v="122"/>
    <s v="LITTLE FALLS"/>
    <s v="ADMINISTRATION BUILDING"/>
    <d v="1952-02-14T00:00:00"/>
    <n v="7578.28"/>
    <n v="6062.62"/>
    <n v="1515.66"/>
    <n v="15156.56"/>
  </r>
  <r>
    <s v="W"/>
    <x v="122"/>
    <s v="LITTLE FALLS"/>
    <s v="REPAIR POWER &amp; INST. TEL LINES"/>
    <d v="1952-02-09T00:00:00"/>
    <n v="0"/>
    <n v="303.60000000000002"/>
    <n v="0"/>
    <n v="303.60000000000002"/>
  </r>
  <r>
    <s v="W"/>
    <x v="122"/>
    <s v="LITTLE FALLS"/>
    <s v="SEAL COAT APRON"/>
    <d v="1954-02-08T00:00:00"/>
    <n v="0"/>
    <n v="553.92999999999995"/>
    <n v="276.95999999999998"/>
    <n v="830.88999999999987"/>
  </r>
  <r>
    <s v="W"/>
    <x v="122"/>
    <s v="LITTLE FALLS"/>
    <s v="RUNWAY CONST. &amp; LIGHTS"/>
    <d v="1968-08-27T00:00:00"/>
    <n v="39351.85"/>
    <n v="29529.53"/>
    <n v="29529.54"/>
    <n v="98410.920000000013"/>
  </r>
  <r>
    <s v="W"/>
    <x v="122"/>
    <s v="LITTLE FALLS"/>
    <s v="SEAL COAT"/>
    <d v="1970-09-24T00:00:00"/>
    <n v="0"/>
    <n v="1600"/>
    <n v="1558.68"/>
    <n v="3158.6800000000003"/>
  </r>
  <r>
    <s v="W"/>
    <x v="122"/>
    <s v="LITTLE FALLS"/>
    <s v="AIRPORT IMPROVEMENTS"/>
    <d v="1973-10-23T00:00:00"/>
    <n v="0"/>
    <n v="1758.46"/>
    <n v="2428.92"/>
    <n v="4187.38"/>
  </r>
  <r>
    <s v="W"/>
    <x v="122"/>
    <s v="LITTLE FALLS"/>
    <s v="HANGAR SITE PREP &amp; TAXIWAY PAV"/>
    <d v="1974-08-13T00:00:00"/>
    <n v="0"/>
    <n v="15071.53"/>
    <n v="3767.88"/>
    <n v="18839.41"/>
  </r>
  <r>
    <s v="W"/>
    <x v="122"/>
    <s v="LITTLE FALLS"/>
    <s v="WATER-SEWER-DRAINFIELD"/>
    <d v="1974-12-30T00:00:00"/>
    <n v="0"/>
    <n v="1472.69"/>
    <n v="1472.69"/>
    <n v="2945.38"/>
  </r>
  <r>
    <s v="W"/>
    <x v="122"/>
    <s v="LITTLE FALLS"/>
    <s v="8000 GALLON FUEL TANK"/>
    <d v="1974-12-24T00:00:00"/>
    <n v="0"/>
    <n v="1232.01"/>
    <n v="1232.02"/>
    <n v="2464.0299999999997"/>
  </r>
  <r>
    <s v="W"/>
    <x v="122"/>
    <s v="LITTLE FALLS"/>
    <s v="FUEL PUMP"/>
    <d v="1976-06-01T00:00:00"/>
    <n v="0"/>
    <n v="661.05"/>
    <n v="661.05"/>
    <n v="1322.1"/>
  </r>
  <r>
    <s v="W"/>
    <x v="122"/>
    <s v="LITTLE FALLS"/>
    <s v="RUNWAY OVERLAY"/>
    <d v="1977-09-29T00:00:00"/>
    <n v="0"/>
    <n v="18514.22"/>
    <n v="9257.11"/>
    <n v="27771.33"/>
  </r>
  <r>
    <s v="W"/>
    <x v="122"/>
    <s v="LITTLE FALLS"/>
    <s v="EXTENSION (700') LIGHTING"/>
    <d v="1982-12-06T00:00:00"/>
    <n v="0"/>
    <n v="113081.38"/>
    <n v="56040.67"/>
    <n v="169122.05"/>
  </r>
  <r>
    <s v="W"/>
    <x v="122"/>
    <s v="LITTLE FALLS"/>
    <s v="LAND ACQUISITION"/>
    <d v="1984-11-14T00:00:00"/>
    <n v="0"/>
    <n v="50575"/>
    <n v="25287.5"/>
    <n v="75862.5"/>
  </r>
  <r>
    <s v="W"/>
    <x v="122"/>
    <s v="LITTLE FALLS"/>
    <s v="CLEAR &amp; GRUBBING &amp; MISC."/>
    <d v="1984-12-20T00:00:00"/>
    <n v="0"/>
    <n v="36910.370000000003"/>
    <n v="18455.18"/>
    <n v="55365.55"/>
  </r>
  <r>
    <s v="W"/>
    <x v="122"/>
    <s v="LITTLE FALLS"/>
    <s v="RUNWAY OVERLAY (FORCE ACCOUNT)"/>
    <d v="1984-12-21T00:00:00"/>
    <n v="0"/>
    <n v="55921.96"/>
    <n v="27960.98"/>
    <n v="83882.94"/>
  </r>
  <r>
    <s v="W"/>
    <x v="122"/>
    <s v="LITTLE FALLS"/>
    <s v="TAXIWAY 12 - 30 CONSTRUCTION"/>
    <d v="1987-11-12T00:00:00"/>
    <n v="0"/>
    <n v="67601.86"/>
    <n v="33800.93"/>
    <n v="101402.79000000001"/>
  </r>
  <r>
    <s v="W"/>
    <x v="122"/>
    <s v="LITTLE FALLS"/>
    <s v="FUEL MANAGEMENT SYSTEM"/>
    <d v="1990-01-11T00:00:00"/>
    <n v="0"/>
    <n v="14364.47"/>
    <n v="7182.23"/>
    <n v="21546.699999999997"/>
  </r>
  <r>
    <s v="W"/>
    <x v="122"/>
    <s v="LITTLE FALLS"/>
    <s v="CONSULTANT SERVICES"/>
    <d v="1995-03-23T00:00:00"/>
    <n v="0"/>
    <n v="3000"/>
    <n v="2399.23"/>
    <n v="5399.23"/>
  </r>
  <r>
    <s v="W"/>
    <x v="122"/>
    <s v="LITTLE FALLS"/>
    <s v="CONSULTANT SERVICES"/>
    <d v="1995-03-23T00:00:00"/>
    <n v="0"/>
    <n v="1798.46"/>
    <n v="0"/>
    <n v="1798.46"/>
  </r>
  <r>
    <s v="W"/>
    <x v="122"/>
    <s v="LITTLE FALLS"/>
    <s v="HANGAR SITE PREPARATION"/>
    <d v="1991-03-01T00:00:00"/>
    <n v="0"/>
    <n v="28694.79"/>
    <n v="14347.4"/>
    <n v="43042.19"/>
  </r>
  <r>
    <s v="W"/>
    <x v="122"/>
    <s v="LITTLE FALLS"/>
    <s v="HANGAR SITE PREPARATION"/>
    <d v="1991-04-16T00:00:00"/>
    <n v="0"/>
    <n v="9211.7000000000007"/>
    <n v="4652.6000000000004"/>
    <n v="13864.300000000001"/>
  </r>
  <r>
    <s v="W"/>
    <x v="122"/>
    <s v="LITTLE FALLS"/>
    <s v="PURCHASE USED SNOWPLOW"/>
    <d v="1991-03-06T00:00:00"/>
    <n v="0"/>
    <n v="3333.33"/>
    <n v="1666.67"/>
    <n v="5000"/>
  </r>
  <r>
    <s v="W"/>
    <x v="122"/>
    <s v="LITTLE FALLS"/>
    <s v="FUEL MONITORING SYSTEM"/>
    <d v="1993-02-09T00:00:00"/>
    <n v="0"/>
    <n v="4642.2299999999996"/>
    <n v="2321.12"/>
    <n v="6963.3499999999995"/>
  </r>
  <r>
    <s v="W"/>
    <x v="122"/>
    <s v="LITTLE FALLS"/>
    <s v="TRACTOR/MOWER/SNOW BLOWER"/>
    <d v="1994-01-04T00:00:00"/>
    <n v="0"/>
    <n v="58214.32"/>
    <n v="29107.16"/>
    <n v="87321.48"/>
  </r>
  <r>
    <s v="W"/>
    <x v="122"/>
    <s v="LITTLE FALLS"/>
    <s v="FEAS. STUDY &amp; A.L.P."/>
    <d v="1996-10-04T00:00:00"/>
    <n v="0"/>
    <n v="11333.33"/>
    <n v="5666.67"/>
    <n v="17000"/>
  </r>
  <r>
    <s v="W"/>
    <x v="122"/>
    <s v="LITTLE FALLS"/>
    <s v="SNOW REMOVAL EQUIPMENT"/>
    <d v="1994-12-13T00:00:00"/>
    <n v="0"/>
    <n v="2792.43"/>
    <n v="1396.22"/>
    <n v="4188.6499999999996"/>
  </r>
  <r>
    <s v="W"/>
    <x v="122"/>
    <s v="LITTLE FALLS"/>
    <s v="CONSULTING SERVICES, A/D BLDG."/>
    <d v="1998-01-16T00:00:00"/>
    <n v="0"/>
    <n v="10000"/>
    <n v="5000"/>
    <n v="15000"/>
  </r>
  <r>
    <s v="W"/>
    <x v="122"/>
    <s v="LITTLE FALLS"/>
    <s v="REIL SYSTEM INSTALLATION"/>
    <d v="1996-03-01T00:00:00"/>
    <n v="0"/>
    <n v="4641.67"/>
    <n v="2320.83"/>
    <n v="6962.5"/>
  </r>
  <r>
    <s v="W"/>
    <x v="122"/>
    <s v="LITTLE FALLS"/>
    <s v="A/D BUILDING"/>
    <d v="1997-12-19T00:00:00"/>
    <n v="0"/>
    <n v="124000"/>
    <n v="62000"/>
    <n v="186000"/>
  </r>
  <r>
    <s v="W"/>
    <x v="122"/>
    <s v="LITTLE FALLS"/>
    <s v="Demolition of old A/D Bldg."/>
    <d v="1998-03-10T00:00:00"/>
    <n v="0"/>
    <n v="8170.15"/>
    <n v="5446.76"/>
    <n v="13616.91"/>
  </r>
  <r>
    <s v="W"/>
    <x v="122"/>
    <s v="LITTLE FALLS"/>
    <s v="Runway &amp; Taxiway Rehabilitation"/>
    <d v="1998-01-07T00:00:00"/>
    <n v="139367"/>
    <n v="0"/>
    <n v="15485.16"/>
    <n v="154852.16"/>
  </r>
  <r>
    <s v="W"/>
    <x v="122"/>
    <s v="LITTLE FALLS"/>
    <s v="Runway &amp; Taxiway Rehabilitation"/>
    <d v="1998-10-08T00:00:00"/>
    <n v="293421"/>
    <n v="0"/>
    <n v="32602.799999999999"/>
    <n v="326023.8"/>
  </r>
  <r>
    <s v="W"/>
    <x v="122"/>
    <s v="LITTLE FALLS"/>
    <s v="Runway &amp; Taxiway Rehabilitation"/>
    <d v="1999-04-21T00:00:00"/>
    <n v="15171"/>
    <n v="0"/>
    <n v="1685.8"/>
    <n v="16856.8"/>
  </r>
  <r>
    <s v="W"/>
    <x v="122"/>
    <s v="LITTLE FALLS"/>
    <s v="Runway &amp; Taxiway Rehabilitation"/>
    <d v="1999-11-25T00:00:00"/>
    <n v="77593"/>
    <n v="0"/>
    <n v="8621.6299999999992"/>
    <n v="86214.63"/>
  </r>
  <r>
    <s v="W"/>
    <x v="122"/>
    <s v="LITTLE FALLS"/>
    <s v="Runway &amp; Taxiway Rehabilitation"/>
    <d v="1999-12-21T00:00:00"/>
    <n v="1146"/>
    <n v="0"/>
    <n v="127.03"/>
    <n v="1273.03"/>
  </r>
  <r>
    <s v="W"/>
    <x v="122"/>
    <s v="LITTLE FALLS"/>
    <s v="Runway &amp; Taxiway Rehabilitation"/>
    <d v="2000-05-03T00:00:00"/>
    <n v="4302"/>
    <n v="0"/>
    <n v="477.58"/>
    <n v="4779.58"/>
  </r>
  <r>
    <s v="W"/>
    <x v="122"/>
    <s v="LITTLE FALLS"/>
    <s v="Runway &amp; Taxiway Rehabilitation"/>
    <d v="2000-09-26T00:00:00"/>
    <n v="24332"/>
    <n v="0"/>
    <n v="23018.66"/>
    <n v="47350.66"/>
  </r>
  <r>
    <s v="W"/>
    <x v="122"/>
    <s v="LITTLE FALLS"/>
    <s v="Rehab Rwy Lights, PAPIs, REILs, Elec Vau"/>
    <d v="2000-12-05T00:00:00"/>
    <n v="42998"/>
    <n v="0"/>
    <n v="4777.6400000000003"/>
    <n v="47775.64"/>
  </r>
  <r>
    <s v="W"/>
    <x v="122"/>
    <s v="LITTLE FALLS"/>
    <s v="Rehab Rwy Lights, PAPIs, REILs, Elec Vau"/>
    <d v="2001-01-10T00:00:00"/>
    <n v="24933"/>
    <n v="0"/>
    <n v="2770.74"/>
    <n v="27703.739999999998"/>
  </r>
  <r>
    <s v="W"/>
    <x v="122"/>
    <s v="LITTLE FALLS"/>
    <s v="Rehab Rwy Lights, PAPIs, REILs, Elec Vau"/>
    <d v="2001-05-10T00:00:00"/>
    <n v="3713"/>
    <n v="0"/>
    <n v="412.99"/>
    <n v="4125.99"/>
  </r>
  <r>
    <s v="W"/>
    <x v="122"/>
    <s v="LITTLE FALLS"/>
    <s v="Rehab Rwy Lights, PAPIs, REILs, Elec Vau"/>
    <d v="2001-05-29T00:00:00"/>
    <n v="71318"/>
    <n v="2108.9699999999998"/>
    <n v="9329.74"/>
    <n v="82756.710000000006"/>
  </r>
  <r>
    <s v="W"/>
    <x v="122"/>
    <s v="LITTLE FALLS"/>
    <s v="Rehab Rwy Lights, PAPIs, REILs, Elec Vau"/>
    <d v="2002-01-17T00:00:00"/>
    <n v="26835"/>
    <n v="90.35"/>
    <n v="3042.33"/>
    <n v="29967.68"/>
  </r>
  <r>
    <s v="W"/>
    <x v="122"/>
    <s v="LITTLE FALLS"/>
    <s v="Rehab Rwy Lights, PAPIs, REILs, Elec Vau"/>
    <d v="2002-06-10T00:00:00"/>
    <n v="4002"/>
    <n v="44.59"/>
    <n v="474.51"/>
    <n v="4521.1000000000004"/>
  </r>
  <r>
    <s v="W"/>
    <x v="122"/>
    <s v="LITTLE FALLS"/>
    <s v="Rehab Rwy Lights, PAPIs, REILs, Elec Vau"/>
    <d v="2002-08-26T00:00:00"/>
    <n v="46128"/>
    <n v="445.09"/>
    <n v="4576.05"/>
    <n v="51149.14"/>
  </r>
  <r>
    <s v="W"/>
    <x v="122"/>
    <s v="LITTLE FALLS"/>
    <s v="Rehab Rwy Lights, PAPIs, REILs, Elec Vau"/>
    <d v="2002-09-23T00:00:00"/>
    <n v="3540"/>
    <n v="0"/>
    <n v="0"/>
    <n v="3540"/>
  </r>
  <r>
    <s v="W"/>
    <x v="122"/>
    <s v="LITTLE FALLS"/>
    <s v="Rehab Rwy Lights, PAPIs, REILs, Elec Vau"/>
    <d v="2002-12-10T00:00:00"/>
    <n v="0"/>
    <n v="196.17"/>
    <n v="1371.25"/>
    <n v="1567.42"/>
  </r>
  <r>
    <s v="W"/>
    <x v="122"/>
    <s v="LITTLE FALLS"/>
    <s v="SNOWPLOW TRUCK, SNOW PLOW &amp; RADIO"/>
    <d v="2001-10-23T00:00:00"/>
    <n v="76856"/>
    <n v="0"/>
    <n v="8539.9599999999991"/>
    <n v="85395.959999999992"/>
  </r>
  <r>
    <s v="W"/>
    <x v="122"/>
    <s v="LITTLE FALLS"/>
    <s v="Master Plan Updt, Elec ALP &amp; Beacon Ht"/>
    <d v="2002-07-01T00:00:00"/>
    <n v="22500"/>
    <n v="0"/>
    <n v="2500"/>
    <n v="25000"/>
  </r>
  <r>
    <s v="W"/>
    <x v="122"/>
    <s v="LITTLE FALLS"/>
    <s v="Master Plan Updt, Elec ALP &amp; Beacon Ht"/>
    <d v="2003-08-12T00:00:00"/>
    <n v="39683"/>
    <n v="0"/>
    <n v="4409.5"/>
    <n v="44092.5"/>
  </r>
  <r>
    <s v="W"/>
    <x v="122"/>
    <s v="LITTLE FALLS"/>
    <s v="Master Plan Updt, Elec ALP &amp; Beacon Ht"/>
    <d v="2004-08-24T00:00:00"/>
    <n v="5400"/>
    <n v="0"/>
    <n v="600"/>
    <n v="6000"/>
  </r>
  <r>
    <s v="W"/>
    <x v="122"/>
    <s v="LITTLE FALLS"/>
    <s v="Master Plan Updt, Elec ALP &amp; Beacon Ht"/>
    <d v="2006-04-05T00:00:00"/>
    <n v="3579"/>
    <n v="0"/>
    <n v="10421"/>
    <n v="14000"/>
  </r>
  <r>
    <s v="W"/>
    <x v="122"/>
    <s v="LITTLE FALLS"/>
    <s v="Land Acquisition (Rivetts) - Parcel 11"/>
    <d v="2003-09-26T00:00:00"/>
    <n v="0"/>
    <n v="63000"/>
    <n v="42000"/>
    <n v="105000"/>
  </r>
  <r>
    <s v="W"/>
    <x v="122"/>
    <s v="LITTLE FALLS"/>
    <s v="SRE Building Improvements"/>
    <d v="2003-07-02T00:00:00"/>
    <n v="0"/>
    <n v="14083.2"/>
    <n v="9388.7999999999993"/>
    <n v="23472"/>
  </r>
  <r>
    <s v="W"/>
    <x v="122"/>
    <s v="LITTLE FALLS"/>
    <s v="PLANNING STUDY FOR AIRPORT IMPROVEMENTS"/>
    <d v="2004-08-24T00:00:00"/>
    <n v="6660"/>
    <n v="0"/>
    <n v="740"/>
    <n v="7400"/>
  </r>
  <r>
    <s v="W"/>
    <x v="122"/>
    <s v="LITTLE FALLS"/>
    <s v="PLANNING STUDY FOR AIRPORT IMPROVEMENTS"/>
    <d v="2005-03-25T00:00:00"/>
    <n v="6660"/>
    <n v="0"/>
    <n v="740"/>
    <n v="7400"/>
  </r>
  <r>
    <s v="W"/>
    <x v="122"/>
    <s v="LITTLE FALLS"/>
    <s v="PLANNING STUDY FOR AIRPORT IMPROVEMENTS"/>
    <d v="2006-03-08T00:00:00"/>
    <n v="3330"/>
    <n v="0"/>
    <n v="370"/>
    <n v="3700"/>
  </r>
  <r>
    <s v="W"/>
    <x v="122"/>
    <s v="LITTLE FALLS"/>
    <s v="PLANNING STUDY FOR AIRPORT IMPROVEMENTS"/>
    <d v="2007-03-12T00:00:00"/>
    <n v="3996"/>
    <n v="0"/>
    <n v="444"/>
    <n v="4440"/>
  </r>
  <r>
    <s v="W"/>
    <x v="122"/>
    <s v="LITTLE FALLS"/>
    <s v="PLANNING STUDY FOR AIRPORT IMPROVEMENTS"/>
    <d v="2008-06-05T00:00:00"/>
    <n v="8087"/>
    <n v="0"/>
    <n v="899.36"/>
    <n v="8986.36"/>
  </r>
  <r>
    <s v="W"/>
    <x v="122"/>
    <s v="LITTLE FALLS"/>
    <s v="PLANNING STUDY FOR AIRPORT IMPROVEMENTS"/>
    <d v="2008-06-20T00:00:00"/>
    <n v="37407"/>
    <n v="0"/>
    <n v="4155.6400000000003"/>
    <n v="41562.639999999999"/>
  </r>
  <r>
    <s v="W"/>
    <x v="122"/>
    <s v="LITTLE FALLS"/>
    <s v="TWY &amp; APRON RECON., AND APRON LIGHTING"/>
    <d v="2004-11-30T00:00:00"/>
    <n v="215316"/>
    <n v="0"/>
    <n v="11333.94"/>
    <n v="226649.94"/>
  </r>
  <r>
    <s v="W"/>
    <x v="122"/>
    <s v="LITTLE FALLS"/>
    <s v="TWY &amp; APRON RECON., AND APRON LIGHTING"/>
    <d v="2005-02-02T00:00:00"/>
    <n v="1887"/>
    <n v="0"/>
    <n v="98.5"/>
    <n v="1985.5"/>
  </r>
  <r>
    <s v="W"/>
    <x v="122"/>
    <s v="LITTLE FALLS"/>
    <s v="TWY &amp; APRON RECON., AND APRON LIGHTING"/>
    <d v="2005-03-10T00:00:00"/>
    <n v="14723"/>
    <n v="0"/>
    <n v="774.92"/>
    <n v="15497.92"/>
  </r>
  <r>
    <s v="W"/>
    <x v="122"/>
    <s v="LITTLE FALLS"/>
    <s v="TWY &amp; APRON RECON., AND APRON LIGHTING"/>
    <d v="2005-03-25T00:00:00"/>
    <n v="31096"/>
    <n v="0"/>
    <n v="1637.39"/>
    <n v="32733.39"/>
  </r>
  <r>
    <s v="W"/>
    <x v="122"/>
    <s v="LITTLE FALLS"/>
    <s v="TWY &amp; APRON RECON., AND APRON LIGHTING"/>
    <d v="2005-05-05T00:00:00"/>
    <n v="4048"/>
    <n v="0"/>
    <n v="213.24"/>
    <n v="4261.24"/>
  </r>
  <r>
    <s v="W"/>
    <x v="122"/>
    <s v="LITTLE FALLS"/>
    <s v="TWY &amp; APRON RECON., AND APRON LIGHTING"/>
    <d v="2006-03-08T00:00:00"/>
    <n v="18293"/>
    <n v="0"/>
    <n v="1664.01"/>
    <n v="19957.009999999998"/>
  </r>
  <r>
    <s v="W"/>
    <x v="122"/>
    <s v="LITTLE FALLS"/>
    <s v="TWY &amp; APRON RECON., AND APRON LIGHTING"/>
    <d v="2007-07-11T00:00:00"/>
    <n v="-5123"/>
    <n v="0"/>
    <n v="25780.27"/>
    <n v="20657.27"/>
  </r>
  <r>
    <s v="W"/>
    <x v="122"/>
    <s v="LITTLE FALLS"/>
    <s v="SECURITY FENCE, FUEL SYSTEM &amp; PAST LAND"/>
    <d v="2006-03-08T00:00:00"/>
    <n v="43200"/>
    <n v="0"/>
    <n v="2274"/>
    <n v="45474"/>
  </r>
  <r>
    <s v="W"/>
    <x v="122"/>
    <s v="LITTLE FALLS"/>
    <s v="SECURITY FENCE, FUEL SYSTEM &amp; PAST LAND"/>
    <d v="2007-03-07T00:00:00"/>
    <n v="10033"/>
    <n v="0"/>
    <n v="528.21"/>
    <n v="10561.21"/>
  </r>
  <r>
    <s v="W"/>
    <x v="122"/>
    <s v="LITTLE FALLS"/>
    <s v="SECURITY FENCE, FUEL SYSTEM &amp; PAST LAND"/>
    <d v="2007-07-11T00:00:00"/>
    <n v="6559.17"/>
    <n v="0"/>
    <n v="2062.25"/>
    <n v="8621.42"/>
  </r>
  <r>
    <s v="W"/>
    <x v="122"/>
    <s v="LITTLE FALLS"/>
    <s v="SECURITY FENCE, FUEL SYSTEM &amp; PAST LAND"/>
    <d v="2007-07-11T00:00:00"/>
    <n v="27488.83"/>
    <n v="0"/>
    <n v="0"/>
    <n v="27488.83"/>
  </r>
  <r>
    <s v="W"/>
    <x v="122"/>
    <s v="LITTLE FALLS"/>
    <s v="SECURITY FENCE, FUEL SYSTEM &amp; PAST LAND"/>
    <d v="2007-07-11T00:00:00"/>
    <n v="5123"/>
    <n v="0"/>
    <n v="0"/>
    <n v="5123"/>
  </r>
  <r>
    <s v="W"/>
    <x v="122"/>
    <s v="LITTLE FALLS"/>
    <s v="SECURITY FENCE, FUEL SYSTEM &amp; PAST LAND"/>
    <d v="2008-09-23T00:00:00"/>
    <n v="5046.8999999999996"/>
    <n v="0"/>
    <n v="889.65"/>
    <n v="5936.5499999999993"/>
  </r>
  <r>
    <s v="W"/>
    <x v="122"/>
    <s v="LITTLE FALLS"/>
    <s v="SECURITY FENCE, FUEL SYSTEM &amp; PAST LAND"/>
    <d v="2008-09-23T00:00:00"/>
    <n v="11873.1"/>
    <n v="0"/>
    <n v="0"/>
    <n v="11873.1"/>
  </r>
  <r>
    <s v="W"/>
    <x v="122"/>
    <s v="LITTLE FALLS"/>
    <s v="SECURITY FENCE, FUEL SYSTEM &amp; PAST LAND"/>
    <d v="2009-03-05T00:00:00"/>
    <n v="5478.4"/>
    <n v="0"/>
    <n v="337.9"/>
    <n v="5816.2999999999993"/>
  </r>
  <r>
    <s v="W"/>
    <x v="122"/>
    <s v="LITTLE FALLS"/>
    <s v="SECURITY FENCE, FUEL SYSTEM &amp; PAST LAND"/>
    <d v="2009-03-05T00:00:00"/>
    <n v="938.6"/>
    <n v="0"/>
    <n v="0"/>
    <n v="938.6"/>
  </r>
  <r>
    <s v="W"/>
    <x v="122"/>
    <s v="LITTLE FALLS"/>
    <s v="PARCEL 12 - ENDRES PARCEL"/>
    <d v="2006-03-03T00:00:00"/>
    <n v="0"/>
    <n v="11141.9"/>
    <n v="4775.1000000000004"/>
    <n v="15917"/>
  </r>
  <r>
    <s v="W"/>
    <x v="122"/>
    <s v="LITTLE FALLS"/>
    <s v="PARCEL 12 - ENDRES PARCEL"/>
    <d v="2007-07-11T00:00:00"/>
    <n v="0"/>
    <n v="1260.08"/>
    <n v="540.03"/>
    <n v="1800.11"/>
  </r>
  <r>
    <s v="W"/>
    <x v="122"/>
    <s v="LITTLE FALLS"/>
    <s v="UNICOM RADIO"/>
    <d v="2007-01-04T00:00:00"/>
    <n v="0"/>
    <n v="1022.38"/>
    <n v="438.16"/>
    <n v="1460.54"/>
  </r>
  <r>
    <s v="W"/>
    <x v="122"/>
    <s v="LITTLE FALLS"/>
    <s v="SUBMERSIBLE FUEL PUMPS"/>
    <d v="2007-08-06T00:00:00"/>
    <n v="0"/>
    <n v="874"/>
    <n v="874"/>
    <n v="1748"/>
  </r>
  <r>
    <s v="W"/>
    <x v="122"/>
    <s v="LITTLE FALLS"/>
    <s v="2008 PAVEMENT REHABILITATION"/>
    <d v="2008-12-19T00:00:00"/>
    <n v="304216"/>
    <n v="36038.239999999998"/>
    <n v="52051.41"/>
    <n v="392305.65"/>
  </r>
  <r>
    <s v="W"/>
    <x v="122"/>
    <s v="LITTLE FALLS"/>
    <s v="2008 PAVEMENT REHABILITATION"/>
    <d v="2009-09-23T00:00:00"/>
    <n v="33467"/>
    <n v="5403.9"/>
    <n v="10844.59"/>
    <n v="49715.490000000005"/>
  </r>
  <r>
    <s v="W"/>
    <x v="122"/>
    <s v="LITTLE FALLS"/>
    <s v="2008 PAVEMENT REHABILITATION"/>
    <d v="2011-06-24T00:00:00"/>
    <n v="14612"/>
    <n v="527.03"/>
    <n v="-2384.94"/>
    <n v="12754.09"/>
  </r>
  <r>
    <s v="W"/>
    <x v="122"/>
    <s v="LITTLE FALLS"/>
    <s v="E.A. FOR CROSSWIND RUNWAY 5/23"/>
    <d v="2009-12-18T00:00:00"/>
    <n v="77090"/>
    <n v="0"/>
    <n v="4058.35"/>
    <n v="81148.350000000006"/>
  </r>
  <r>
    <s v="W"/>
    <x v="122"/>
    <s v="LITTLE FALLS"/>
    <s v="E.A. FOR CROSSWIND RUNWAY 5/23"/>
    <d v="2010-12-22T00:00:00"/>
    <n v="34548"/>
    <n v="0"/>
    <n v="1817.64"/>
    <n v="36365.64"/>
  </r>
  <r>
    <s v="W"/>
    <x v="122"/>
    <s v="LITTLE FALLS"/>
    <s v="E.A. FOR CROSSWIND RUNWAY 5/23"/>
    <d v="2011-11-07T00:00:00"/>
    <n v="20890"/>
    <n v="0"/>
    <n v="1302.95"/>
    <n v="22192.95"/>
  </r>
  <r>
    <s v="W"/>
    <x v="122"/>
    <s v="LITTLE FALLS"/>
    <s v="E.A. FOR CROSSWIND RUNWAY 5/23"/>
    <d v="2013-03-19T00:00:00"/>
    <n v="6200"/>
    <n v="0"/>
    <n v="123.06"/>
    <n v="6323.06"/>
  </r>
  <r>
    <s v="W"/>
    <x v="122"/>
    <s v="LITTLE FALLS"/>
    <s v="SNOW REMOVAL EQUIPMENT"/>
    <d v="2009-12-24T00:00:00"/>
    <n v="126732.31"/>
    <n v="0"/>
    <n v="6655.13"/>
    <n v="133387.44"/>
  </r>
  <r>
    <s v="W"/>
    <x v="122"/>
    <s v="LITTLE FALLS"/>
    <s v="SNOW REMOVAL EQUIPMENT"/>
    <d v="2009-12-24T00:00:00"/>
    <n v="1036.69"/>
    <n v="0"/>
    <n v="0"/>
    <n v="1036.69"/>
  </r>
  <r>
    <s v="W"/>
    <x v="122"/>
    <s v="LITTLE FALLS"/>
    <s v="SNOW REMOVAL EQUIPMENT"/>
    <d v="2010-02-24T00:00:00"/>
    <n v="10000"/>
    <n v="0"/>
    <n v="-348.19"/>
    <n v="9651.81"/>
  </r>
  <r>
    <s v="W"/>
    <x v="122"/>
    <s v="LITTLE FALLS"/>
    <s v="SNOW REMOVAL EQUIPMENT"/>
    <d v="2010-02-24T00:00:00"/>
    <n v="2035.33"/>
    <n v="0"/>
    <n v="0"/>
    <n v="2035.33"/>
  </r>
  <r>
    <s v="W"/>
    <x v="122"/>
    <s v="LITTLE FALLS"/>
    <s v="SNOW REMOVAL EQUIPMENT"/>
    <d v="2010-02-24T00:00:00"/>
    <n v="1191.67"/>
    <n v="0"/>
    <n v="0"/>
    <n v="1191.67"/>
  </r>
  <r>
    <s v="W"/>
    <x v="122"/>
    <s v="LITTLE FALLS"/>
    <s v="SLURRY SEAL APRON &amp; FUEL FACILITY REPAIR"/>
    <d v="2009-12-18T00:00:00"/>
    <n v="0"/>
    <n v="42486.53"/>
    <n v="21095.63"/>
    <n v="63582.16"/>
  </r>
  <r>
    <s v="W"/>
    <x v="122"/>
    <s v="LITTLE FALLS"/>
    <s v="SLURRY SEAL APRON &amp; FUEL FACILITY REPAIR"/>
    <d v="2010-03-09T00:00:00"/>
    <n v="0"/>
    <n v="7708.67"/>
    <n v="3326.92"/>
    <n v="11035.59"/>
  </r>
  <r>
    <s v="W"/>
    <x v="122"/>
    <s v="LITTLE FALLS"/>
    <s v="11. SWPPP &amp; INSTALL DRAINAGE STRUCTURE"/>
    <d v="2010-12-22T00:00:00"/>
    <n v="22404"/>
    <n v="0"/>
    <n v="1373.72"/>
    <n v="23777.72"/>
  </r>
  <r>
    <s v="W"/>
    <x v="122"/>
    <s v="LITTLE FALLS"/>
    <s v="11. SWPPP &amp; INSTALL DRAINAGE STRUCTURE"/>
    <d v="2011-08-11T00:00:00"/>
    <n v="9918"/>
    <n v="0"/>
    <n v="328.28"/>
    <n v="10246.280000000001"/>
  </r>
  <r>
    <s v="W"/>
    <x v="122"/>
    <s v="LITTLE FALLS"/>
    <s v="12. AIRPORT LAYOUT PLAN UPDATE"/>
    <d v="2011-12-22T00:00:00"/>
    <n v="22250"/>
    <n v="0"/>
    <n v="1171.5999999999999"/>
    <n v="23421.599999999999"/>
  </r>
  <r>
    <s v="W"/>
    <x v="122"/>
    <s v="LITTLE FALLS"/>
    <s v="12. AIRPORT LAYOUT PLAN UPDATE"/>
    <d v="2012-12-26T00:00:00"/>
    <n v="15328"/>
    <n v="0"/>
    <n v="1327.36"/>
    <n v="16655.36"/>
  </r>
  <r>
    <s v="W"/>
    <x v="122"/>
    <s v="LITTLE FALLS"/>
    <s v="12. AIRPORT LAYOUT PLAN UPDATE"/>
    <d v="2013-06-25T00:00:00"/>
    <n v="6922"/>
    <n v="0"/>
    <n v="104.04"/>
    <n v="7026.04"/>
  </r>
  <r>
    <s v="W"/>
    <x v="122"/>
    <s v="LITTLE FALLS"/>
    <s v="12. AIRPORT LAYOUT PLAN UPDATE"/>
    <d v="2015-02-17T00:00:00"/>
    <n v="4945"/>
    <n v="0"/>
    <n v="0"/>
    <n v="4945"/>
  </r>
  <r>
    <s v="W"/>
    <x v="122"/>
    <s v="LITTLE FALLS"/>
    <s v="STUMP REMOVAL"/>
    <d v="2012-01-31T00:00:00"/>
    <n v="0"/>
    <n v="5610.94"/>
    <n v="2404.69"/>
    <n v="8015.6299999999992"/>
  </r>
  <r>
    <s v="W"/>
    <x v="122"/>
    <s v="LITTLE FALLS"/>
    <s v="13.ENVIRONMENTAL ASSESSMENT - PHASE 2"/>
    <d v="2012-12-26T00:00:00"/>
    <n v="45741"/>
    <n v="0"/>
    <n v="6194"/>
    <n v="51935"/>
  </r>
  <r>
    <s v="W"/>
    <x v="122"/>
    <s v="LITTLE FALLS"/>
    <s v="13.ENVIRONMENTAL ASSESSMENT - PHASE 2"/>
    <d v="2013-03-19T00:00:00"/>
    <n v="10000"/>
    <n v="0"/>
    <n v="0"/>
    <n v="10000"/>
  </r>
  <r>
    <s v="W"/>
    <x v="122"/>
    <s v="LITTLE FALLS"/>
    <s v="HANGAR &amp; MAINT BLDG - LIGHTING UPGRADES"/>
    <d v="2013-06-03T00:00:00"/>
    <n v="0"/>
    <n v="2591.5"/>
    <n v="2591.5"/>
    <n v="5183"/>
  </r>
  <r>
    <s v="W"/>
    <x v="122"/>
    <s v="LITTLE FALLS"/>
    <s v="14. Pavement Rehab - N. Apron &amp; Txln"/>
    <d v="2014-01-10T00:00:00"/>
    <n v="44981"/>
    <n v="0"/>
    <n v="4999"/>
    <n v="49980"/>
  </r>
  <r>
    <s v="W"/>
    <x v="122"/>
    <s v="LITTLE FALLS"/>
    <s v="14. Pavement Rehab - N. Apron &amp; Txln"/>
    <d v="2015-03-11T00:00:00"/>
    <n v="163219"/>
    <n v="0"/>
    <n v="18135.490000000002"/>
    <n v="181354.49"/>
  </r>
  <r>
    <s v="W"/>
    <x v="122"/>
    <s v="LITTLE FALLS"/>
    <s v="Parcel 17 EA"/>
    <d v="2015-10-29T00:00:00"/>
    <n v="36396"/>
    <n v="2198.2800000000002"/>
    <n v="2199.27"/>
    <n v="40793.549999999996"/>
  </r>
  <r>
    <s v="W"/>
    <x v="122"/>
    <s v="LITTLE FALLS"/>
    <s v="Parcel 17 EA"/>
    <d v="2016-04-01T00:00:00"/>
    <n v="3172"/>
    <n v="0"/>
    <n v="0"/>
    <n v="3172"/>
  </r>
  <r>
    <s v="W"/>
    <x v="122"/>
    <s v="LITTLE FALLS"/>
    <s v="Land Acquisition"/>
    <d v="2015-11-18T00:00:00"/>
    <n v="189695"/>
    <n v="11558.5"/>
    <n v="11559.54"/>
    <n v="212813.04"/>
  </r>
  <r>
    <s v="W"/>
    <x v="122"/>
    <s v="LITTLE FALLS"/>
    <s v="Land Acquisition"/>
    <d v="2016-11-21T00:00:00"/>
    <n v="21078"/>
    <n v="151.13"/>
    <n v="150.46"/>
    <n v="21379.59"/>
  </r>
  <r>
    <s v="W"/>
    <x v="122"/>
    <s v="LITTLE FALLS"/>
    <s v="Acquire Parcel 17 in fee"/>
    <d v="2017-01-09T00:00:00"/>
    <n v="171291"/>
    <n v="9516.25"/>
    <n v="9517.7099999999991"/>
    <n v="190324.96"/>
  </r>
  <r>
    <s v="W"/>
    <x v="122"/>
    <s v="LITTLE FALLS"/>
    <s v="Acquire Parcel 17 in fee"/>
    <d v="2018-01-16T00:00:00"/>
    <n v="40191"/>
    <n v="2232.79"/>
    <n v="2232.0100000000002"/>
    <n v="44655.8"/>
  </r>
  <r>
    <s v="W"/>
    <x v="122"/>
    <s v="LITTLE FALLS"/>
    <s v="Fuel System Upgrades"/>
    <d v="2017-10-12T00:00:00"/>
    <n v="0"/>
    <n v="14914.17"/>
    <n v="9942.7800000000007"/>
    <n v="24856.95"/>
  </r>
  <r>
    <s v="W"/>
    <x v="122"/>
    <s v="LITTLE FALLS"/>
    <s v="Conduct EA for New Crosswind Runway; Remove Trees; Remove Building; Update Terminal Area Plan"/>
    <d v="2018-05-10T00:00:00"/>
    <n v="181563"/>
    <n v="41871.18"/>
    <n v="24212.92"/>
    <n v="247647.09999999998"/>
  </r>
  <r>
    <s v="W"/>
    <x v="122"/>
    <s v="LITTLE FALLS"/>
    <s v="Conduct EA for New Crosswind Runway; Remove Trees; Remove Building; Update Terminal Area Plan"/>
    <d v="2019-05-17T00:00:00"/>
    <n v="11951"/>
    <n v="-1890.73"/>
    <n v="-932.93"/>
    <n v="9127.34"/>
  </r>
  <r>
    <s v="W"/>
    <x v="122"/>
    <s v="LITTLE FALLS"/>
    <s v="Design - Runway 18/36 Construction"/>
    <d v="2019-02-22T00:00:00"/>
    <n v="107636"/>
    <n v="5979.81"/>
    <n v="5980.35"/>
    <n v="119596.16"/>
  </r>
  <r>
    <s v="W"/>
    <x v="122"/>
    <s v="LITTLE FALLS"/>
    <s v="Design - Runway 18/36 Construction"/>
    <d v="2020-02-07T00:00:00"/>
    <n v="32639"/>
    <n v="1813.27"/>
    <n v="1813.12"/>
    <n v="36265.39"/>
  </r>
  <r>
    <s v="W"/>
    <x v="122"/>
    <s v="LITTLE FALLS"/>
    <s v="Update Airport Zoning Ordinance"/>
    <d v="1899-12-30T00:00:00"/>
    <n v="0"/>
    <n v="15841.07"/>
    <n v="6789.03"/>
    <n v="22630.1"/>
  </r>
  <r>
    <s v="W"/>
    <x v="122"/>
    <s v="LITTLE FALLS"/>
    <s v="Construct Taxiway to North Hangar Area"/>
    <d v="2020-02-07T00:00:00"/>
    <n v="337037"/>
    <n v="59333.64"/>
    <n v="47189.77"/>
    <n v="443560.41000000003"/>
  </r>
  <r>
    <s v="W"/>
    <x v="122"/>
    <s v="LITTLE FALLS"/>
    <s v="Construct Cross-Wind Runway"/>
    <d v="1899-12-30T00:00:00"/>
    <n v="491377"/>
    <n v="27298.82"/>
    <n v="27300.6"/>
    <n v="545976.42000000004"/>
  </r>
  <r>
    <s v="W"/>
    <x v="122"/>
    <s v="LITTLE FALLS"/>
    <s v="CARES ACT AMENDMENT FOR LITTLE FALLS"/>
    <d v="2021-02-11T00:00:00"/>
    <n v="30000"/>
    <n v="0"/>
    <n v="0"/>
    <n v="30000"/>
  </r>
  <r>
    <s v="W"/>
    <x v="123"/>
    <s v="LONG PRAIRIE"/>
    <s v="CONSTRUCT LANDING STRIP"/>
    <d v="1969-09-19T00:00:00"/>
    <n v="0"/>
    <n v="19562.04"/>
    <n v="0"/>
    <n v="19562.04"/>
  </r>
  <r>
    <s v="W"/>
    <x v="123"/>
    <s v="LONG PRAIRIE"/>
    <s v="LAND"/>
    <d v="1970-01-30T00:00:00"/>
    <n v="0"/>
    <n v="6920.4"/>
    <n v="6920.4"/>
    <n v="13840.8"/>
  </r>
  <r>
    <s v="W"/>
    <x v="123"/>
    <s v="LONG PRAIRIE"/>
    <s v="GRADING AND PAVING"/>
    <d v="1978-01-20T00:00:00"/>
    <n v="0"/>
    <n v="99512.7"/>
    <n v="35056.94"/>
    <n v="134569.64000000001"/>
  </r>
  <r>
    <s v="W"/>
    <x v="123"/>
    <s v="LONG PRAIRIE"/>
    <s v="ARRIVAL/DEPARTURE BUILDING"/>
    <d v="1977-12-13T00:00:00"/>
    <n v="0"/>
    <n v="18286.68"/>
    <n v="5188.83"/>
    <n v="23475.510000000002"/>
  </r>
  <r>
    <s v="W"/>
    <x v="123"/>
    <s v="LONG PRAIRIE"/>
    <s v="LAND"/>
    <d v="1978-06-23T00:00:00"/>
    <n v="0"/>
    <n v="13600"/>
    <n v="3537.55"/>
    <n v="17137.55"/>
  </r>
  <r>
    <s v="W"/>
    <x v="123"/>
    <s v="LONG PRAIRIE"/>
    <s v="OVERLAY RNWY,TXWY.APRON"/>
    <d v="1988-01-11T00:00:00"/>
    <n v="0"/>
    <n v="73163.91"/>
    <n v="36581.949999999997"/>
    <n v="109745.86"/>
  </r>
  <r>
    <s v="W"/>
    <x v="123"/>
    <s v="LONG PRAIRIE"/>
    <s v="TRACTOR MOWER / SNOWBLOWER"/>
    <d v="1989-01-20T00:00:00"/>
    <n v="0"/>
    <n v="2527.17"/>
    <n v="1263.58"/>
    <n v="3790.75"/>
  </r>
  <r>
    <s v="W"/>
    <x v="123"/>
    <s v="LONG PRAIRIE"/>
    <s v="REMOVE &amp; REPLACE FUEL TANKS"/>
    <d v="1991-01-29T00:00:00"/>
    <n v="0"/>
    <n v="7695.53"/>
    <n v="3847.76"/>
    <n v="11543.29"/>
  </r>
  <r>
    <s v="W"/>
    <x v="123"/>
    <s v="LONG PRAIRIE"/>
    <s v="CRACK SEALING"/>
    <d v="1994-08-22T00:00:00"/>
    <n v="0"/>
    <n v="7467.11"/>
    <n v="3733.55"/>
    <n v="11200.66"/>
  </r>
  <r>
    <s v="W"/>
    <x v="123"/>
    <s v="LONG PRAIRIE"/>
    <s v="BEACON REPLACEMENT"/>
    <d v="1995-11-16T00:00:00"/>
    <n v="0"/>
    <n v="3608.33"/>
    <n v="1804.17"/>
    <n v="5412.5"/>
  </r>
  <r>
    <s v="W"/>
    <x v="123"/>
    <s v="LONG PRAIRIE"/>
    <s v="SEAL COAT PAVEMENT"/>
    <d v="1996-09-24T00:00:00"/>
    <n v="0"/>
    <n v="9907.89"/>
    <n v="4953.9399999999996"/>
    <n v="14861.829999999998"/>
  </r>
  <r>
    <s v="W"/>
    <x v="123"/>
    <s v="LONG PRAIRIE"/>
    <s v="REMODEL A/D BLDG. &amp; GARAGE"/>
    <d v="1997-12-19T00:00:00"/>
    <n v="0"/>
    <n v="2628.19"/>
    <n v="1752.13"/>
    <n v="4380.32"/>
  </r>
  <r>
    <s v="W"/>
    <x v="123"/>
    <s v="LONG PRAIRIE"/>
    <s v="PAVEMENT MARKING"/>
    <d v="1997-12-08T00:00:00"/>
    <n v="0"/>
    <n v="1804.94"/>
    <n v="1203.3"/>
    <n v="3008.24"/>
  </r>
  <r>
    <s v="W"/>
    <x v="123"/>
    <s v="LONG PRAIRIE"/>
    <s v="Purchase Snow Removal Equipment (blower)"/>
    <d v="1998-08-06T00:00:00"/>
    <n v="0"/>
    <n v="39217.35"/>
    <n v="27113"/>
    <n v="66330.350000000006"/>
  </r>
  <r>
    <s v="W"/>
    <x v="123"/>
    <s v="LONG PRAIRIE"/>
    <s v="A/D Building Furniture"/>
    <d v="1999-07-07T00:00:00"/>
    <n v="0"/>
    <n v="3000"/>
    <n v="3921.01"/>
    <n v="6921.01"/>
  </r>
  <r>
    <s v="W"/>
    <x v="123"/>
    <s v="LONG PRAIRIE"/>
    <s v="A/D Building Furniture"/>
    <d v="1999-07-07T00:00:00"/>
    <n v="0"/>
    <n v="2100"/>
    <n v="0"/>
    <n v="2100"/>
  </r>
  <r>
    <s v="W"/>
    <x v="123"/>
    <s v="LONG PRAIRIE"/>
    <s v="TAXIWAY TO HANGAR AREA"/>
    <d v="2001-02-12T00:00:00"/>
    <n v="0"/>
    <n v="15551.1"/>
    <n v="15551.07"/>
    <n v="31102.17"/>
  </r>
  <r>
    <s v="W"/>
    <x v="123"/>
    <s v="LONG PRAIRIE"/>
    <s v="1.Master Plan / ALP Update"/>
    <d v="2003-10-02T00:00:00"/>
    <n v="15522"/>
    <n v="0"/>
    <n v="1725.74"/>
    <n v="17247.740000000002"/>
  </r>
  <r>
    <s v="W"/>
    <x v="123"/>
    <s v="LONG PRAIRIE"/>
    <s v="1.Master Plan / ALP Update"/>
    <d v="2003-12-18T00:00:00"/>
    <n v="4435"/>
    <n v="0"/>
    <n v="492.5"/>
    <n v="4927.5"/>
  </r>
  <r>
    <s v="W"/>
    <x v="123"/>
    <s v="LONG PRAIRIE"/>
    <s v="1.Master Plan / ALP Update"/>
    <d v="2004-11-04T00:00:00"/>
    <n v="15522"/>
    <n v="0"/>
    <n v="1724.25"/>
    <n v="17246.25"/>
  </r>
  <r>
    <s v="W"/>
    <x v="123"/>
    <s v="LONG PRAIRIE"/>
    <s v="1.Master Plan / ALP Update"/>
    <d v="2006-03-22T00:00:00"/>
    <n v="8869"/>
    <n v="0"/>
    <n v="985.98"/>
    <n v="9854.98"/>
  </r>
  <r>
    <s v="W"/>
    <x v="123"/>
    <s v="LONG PRAIRIE"/>
    <s v="Crack &amp; Fog Seal Rwy - Misc A/D items"/>
    <d v="2002-11-27T00:00:00"/>
    <n v="0"/>
    <n v="12416.63"/>
    <n v="8277.74"/>
    <n v="20694.37"/>
  </r>
  <r>
    <s v="W"/>
    <x v="123"/>
    <s v="LONG PRAIRIE"/>
    <s v="Crack &amp; Fog Seal Rwy - Misc A/D items"/>
    <d v="2003-05-13T00:00:00"/>
    <n v="0"/>
    <n v="442.05"/>
    <n v="294.7"/>
    <n v="736.75"/>
  </r>
  <r>
    <s v="W"/>
    <x v="123"/>
    <s v="LONG PRAIRIE"/>
    <s v="Mower"/>
    <d v="2003-10-21T00:00:00"/>
    <n v="0"/>
    <n v="21622.799999999999"/>
    <n v="14415.2"/>
    <n v="36038"/>
  </r>
  <r>
    <s v="W"/>
    <x v="123"/>
    <s v="LONG PRAIRIE"/>
    <s v="2.Lighting Improvements"/>
    <d v="2003-12-18T00:00:00"/>
    <n v="12744"/>
    <n v="0"/>
    <n v="1416"/>
    <n v="14160"/>
  </r>
  <r>
    <s v="W"/>
    <x v="123"/>
    <s v="LONG PRAIRIE"/>
    <s v="2.Lighting Improvements"/>
    <d v="2004-04-29T00:00:00"/>
    <n v="21181"/>
    <n v="0"/>
    <n v="2353.56"/>
    <n v="23534.560000000001"/>
  </r>
  <r>
    <s v="W"/>
    <x v="123"/>
    <s v="LONG PRAIRIE"/>
    <s v="2.Lighting Improvements"/>
    <d v="2004-06-03T00:00:00"/>
    <n v="73310"/>
    <n v="0"/>
    <n v="8145.64"/>
    <n v="81455.64"/>
  </r>
  <r>
    <s v="W"/>
    <x v="123"/>
    <s v="LONG PRAIRIE"/>
    <s v="2.Lighting Improvements"/>
    <d v="2004-11-04T00:00:00"/>
    <n v="3609"/>
    <n v="0"/>
    <n v="401.61"/>
    <n v="4010.61"/>
  </r>
  <r>
    <s v="W"/>
    <x v="123"/>
    <s v="LONG PRAIRIE"/>
    <s v="2.Lighting Improvements"/>
    <d v="2005-02-02T00:00:00"/>
    <n v="4973"/>
    <n v="0"/>
    <n v="552.79999999999995"/>
    <n v="5525.8"/>
  </r>
  <r>
    <s v="W"/>
    <x v="123"/>
    <s v="LONG PRAIRIE"/>
    <s v="Above Ground Fuel Tank"/>
    <d v="2005-03-10T00:00:00"/>
    <n v="0"/>
    <n v="10121.68"/>
    <n v="7500"/>
    <n v="17621.68"/>
  </r>
  <r>
    <s v="W"/>
    <x v="123"/>
    <s v="LONG PRAIRIE"/>
    <s v="Above Ground Fuel Tank"/>
    <d v="2005-09-15T00:00:00"/>
    <n v="0"/>
    <n v="2509.38"/>
    <n v="0"/>
    <n v="2509.38"/>
  </r>
  <r>
    <s v="W"/>
    <x v="123"/>
    <s v="LONG PRAIRIE"/>
    <s v="3. T-Hangar, PAPI, REILs"/>
    <d v="2006-01-17T00:00:00"/>
    <n v="153579"/>
    <n v="0"/>
    <n v="8084.6"/>
    <n v="161663.6"/>
  </r>
  <r>
    <s v="W"/>
    <x v="123"/>
    <s v="LONG PRAIRIE"/>
    <s v="3. T-Hangar, PAPI, REILs"/>
    <d v="2006-03-08T00:00:00"/>
    <n v="11204"/>
    <n v="0"/>
    <n v="587.77"/>
    <n v="11791.77"/>
  </r>
  <r>
    <s v="W"/>
    <x v="123"/>
    <s v="LONG PRAIRIE"/>
    <s v="3. T-Hangar, PAPI, REILs"/>
    <d v="2006-03-22T00:00:00"/>
    <n v="119381"/>
    <n v="0"/>
    <n v="6284.99"/>
    <n v="125665.99"/>
  </r>
  <r>
    <s v="W"/>
    <x v="123"/>
    <s v="LONG PRAIRIE"/>
    <s v="3. T-Hangar, PAPI, REILs"/>
    <d v="2006-04-05T00:00:00"/>
    <n v="36449"/>
    <n v="0"/>
    <n v="1918.67"/>
    <n v="38367.67"/>
  </r>
  <r>
    <s v="W"/>
    <x v="123"/>
    <s v="LONG PRAIRIE"/>
    <s v="3. T-Hangar, PAPI, REILs"/>
    <d v="2006-06-07T00:00:00"/>
    <n v="150345"/>
    <n v="0"/>
    <n v="7912.66"/>
    <n v="158257.66"/>
  </r>
  <r>
    <s v="W"/>
    <x v="123"/>
    <s v="LONG PRAIRIE"/>
    <s v="3. T-Hangar, PAPI, REILs"/>
    <d v="2006-08-23T00:00:00"/>
    <n v="11042"/>
    <n v="0"/>
    <n v="981.3"/>
    <n v="12023.3"/>
  </r>
  <r>
    <s v="W"/>
    <x v="123"/>
    <s v="LONG PRAIRIE"/>
    <s v="3. T-Hangar, PAPI, REILs"/>
    <d v="2007-03-29T00:00:00"/>
    <n v="49233"/>
    <n v="0"/>
    <n v="2190.98"/>
    <n v="51423.98"/>
  </r>
  <r>
    <s v="W"/>
    <x v="123"/>
    <s v="LONG PRAIRIE"/>
    <s v="4. Perimeter Fence &amp; Lighted Wind Cone"/>
    <d v="2006-11-28T00:00:00"/>
    <n v="74017"/>
    <n v="0"/>
    <n v="3896.69"/>
    <n v="77913.69"/>
  </r>
  <r>
    <s v="W"/>
    <x v="123"/>
    <s v="LONG PRAIRIE"/>
    <s v="4. Perimeter Fence &amp; Lighted Wind Cone"/>
    <d v="2008-05-15T00:00:00"/>
    <n v="9667"/>
    <n v="0"/>
    <n v="508.26"/>
    <n v="10175.26"/>
  </r>
  <r>
    <s v="W"/>
    <x v="123"/>
    <s v="LONG PRAIRIE"/>
    <s v="5.Crack Repair &amp; Seal Coat RW/TWY/Apron"/>
    <d v="2007-10-25T00:00:00"/>
    <n v="89277"/>
    <n v="0"/>
    <n v="4698.96"/>
    <n v="93975.96"/>
  </r>
  <r>
    <s v="W"/>
    <x v="123"/>
    <s v="LONG PRAIRIE"/>
    <s v="5.Crack Repair &amp; Seal Coat RW/TWY/Apron"/>
    <d v="2008-12-11T00:00:00"/>
    <n v="12196"/>
    <n v="0"/>
    <n v="2901.04"/>
    <n v="15097.04"/>
  </r>
  <r>
    <s v="W"/>
    <x v="123"/>
    <s v="LONG PRAIRIE"/>
    <s v="6.Construct Arrival/Departure Building"/>
    <d v="2009-10-09T00:00:00"/>
    <n v="76281"/>
    <n v="0"/>
    <n v="4015.83"/>
    <n v="80296.83"/>
  </r>
  <r>
    <s v="W"/>
    <x v="123"/>
    <s v="LONG PRAIRIE"/>
    <s v="6.Construct Arrival/Departure Building"/>
    <d v="2009-12-09T00:00:00"/>
    <n v="150537"/>
    <n v="0"/>
    <n v="7924.09"/>
    <n v="158461.09"/>
  </r>
  <r>
    <s v="W"/>
    <x v="123"/>
    <s v="LONG PRAIRIE"/>
    <s v="6.Construct Arrival/Departure Building"/>
    <d v="2010-01-05T00:00:00"/>
    <n v="13558"/>
    <n v="0"/>
    <n v="1960.08"/>
    <n v="15518.08"/>
  </r>
  <r>
    <s v="W"/>
    <x v="123"/>
    <s v="LONG PRAIRIE"/>
    <s v="6.Construct Arrival/Departure Building"/>
    <d v="2012-08-03T00:00:00"/>
    <n v="23724"/>
    <n v="0"/>
    <n v="5162.78"/>
    <n v="28886.78"/>
  </r>
  <r>
    <s v="W"/>
    <x v="123"/>
    <s v="LONG PRAIRIE"/>
    <s v="6.Construct Arrival/Departure Building"/>
    <d v="2012-08-03T00:00:00"/>
    <n v="1026"/>
    <n v="0"/>
    <n v="0"/>
    <n v="1026"/>
  </r>
  <r>
    <s v="W"/>
    <x v="123"/>
    <s v="LONG PRAIRIE"/>
    <s v="Fuel System Upgrade"/>
    <d v="2010-11-18T00:00:00"/>
    <n v="0"/>
    <n v="12387.53"/>
    <n v="11140"/>
    <n v="23527.53"/>
  </r>
  <r>
    <s v="W"/>
    <x v="123"/>
    <s v="LONG PRAIRIE"/>
    <s v="7. Design of Runway 16/34 Reconstruction"/>
    <d v="2013-04-17T00:00:00"/>
    <n v="102510"/>
    <n v="0"/>
    <n v="11390"/>
    <n v="113900"/>
  </r>
  <r>
    <s v="W"/>
    <x v="123"/>
    <s v="LONG PRAIRIE"/>
    <s v="7. Design of Runway 16/34 Reconstruction"/>
    <d v="2013-05-28T00:00:00"/>
    <n v="46431"/>
    <n v="0"/>
    <n v="5159"/>
    <n v="51590"/>
  </r>
  <r>
    <s v="W"/>
    <x v="123"/>
    <s v="LONG PRAIRIE"/>
    <s v="7. Design of Runway 16/34 Reconstruction"/>
    <d v="2013-12-03T00:00:00"/>
    <n v="6579"/>
    <n v="0"/>
    <n v="2627.09"/>
    <n v="9206.09"/>
  </r>
  <r>
    <s v="W"/>
    <x v="123"/>
    <s v="LONG PRAIRIE"/>
    <s v="7. Design of Runway 16/34 Reconstruction"/>
    <d v="2014-08-18T00:00:00"/>
    <n v="4393"/>
    <n v="0"/>
    <n v="23.91"/>
    <n v="4416.91"/>
  </r>
  <r>
    <s v="W"/>
    <x v="123"/>
    <s v="LONG PRAIRIE"/>
    <s v="8.Rehab Rwy, Txwy, Txln &amp; Apron"/>
    <d v="2014-08-08T00:00:00"/>
    <n v="223138"/>
    <n v="13193.64"/>
    <n v="25579.439999999999"/>
    <n v="261911.08000000002"/>
  </r>
  <r>
    <s v="W"/>
    <x v="123"/>
    <s v="LONG PRAIRIE"/>
    <s v="8.Rehab Rwy, Txwy, Txln &amp; Apron"/>
    <d v="2014-09-19T00:00:00"/>
    <n v="743758"/>
    <n v="44450.7"/>
    <n v="95847.27"/>
    <n v="884055.97"/>
  </r>
  <r>
    <s v="W"/>
    <x v="123"/>
    <s v="LONG PRAIRIE"/>
    <s v="8.Rehab Rwy, Txwy, Txln &amp; Apron"/>
    <d v="2015-11-18T00:00:00"/>
    <n v="24725"/>
    <n v="5989.78"/>
    <n v="12500.15"/>
    <n v="43214.93"/>
  </r>
  <r>
    <s v="W"/>
    <x v="123"/>
    <s v="LONG PRAIRIE"/>
    <s v="8.Rehab Rwy, Txwy, Txln &amp; Apron"/>
    <d v="2016-10-10T00:00:00"/>
    <n v="101328"/>
    <n v="1480.97"/>
    <n v="2798.41"/>
    <n v="105607.38"/>
  </r>
  <r>
    <s v="W"/>
    <x v="123"/>
    <s v="LONG PRAIRIE"/>
    <s v="EA for Runway Extension"/>
    <d v="2016-04-11T00:00:00"/>
    <n v="65484"/>
    <n v="3638"/>
    <n v="3638"/>
    <n v="72760"/>
  </r>
  <r>
    <s v="W"/>
    <x v="123"/>
    <s v="LONG PRAIRIE"/>
    <s v="EA for Runway Extension"/>
    <d v="2017-02-09T00:00:00"/>
    <n v="44672"/>
    <n v="2904"/>
    <n v="2904"/>
    <n v="50480"/>
  </r>
  <r>
    <s v="W"/>
    <x v="123"/>
    <s v="LONG PRAIRIE"/>
    <s v="EA for Runway Extension"/>
    <d v="2018-04-10T00:00:00"/>
    <n v="11164"/>
    <n v="198"/>
    <n v="198"/>
    <n v="11560"/>
  </r>
  <r>
    <s v="W"/>
    <x v="123"/>
    <s v="LONG PRAIRIE"/>
    <s v="Land Acquisition; Design for Runway Extension"/>
    <d v="2018-11-08T00:00:00"/>
    <n v="167391"/>
    <n v="9299.5"/>
    <n v="15574.5"/>
    <n v="192265"/>
  </r>
  <r>
    <s v="W"/>
    <x v="123"/>
    <s v="LONG PRAIRIE"/>
    <s v="Land Acquisition; Design for Runway Extension"/>
    <d v="2019-01-24T00:00:00"/>
    <n v="84915"/>
    <n v="5100"/>
    <n v="0"/>
    <n v="90015"/>
  </r>
  <r>
    <s v="W"/>
    <x v="123"/>
    <s v="LONG PRAIRIE"/>
    <s v="Runway 16/34 Extension and Land Acquisition"/>
    <d v="2019-08-05T00:00:00"/>
    <n v="43549"/>
    <n v="2419.41"/>
    <n v="6339.83"/>
    <n v="52308.240000000005"/>
  </r>
  <r>
    <s v="W"/>
    <x v="123"/>
    <s v="LONG PRAIRIE"/>
    <s v="Runway 16/34 Extension and Land Acquisition"/>
    <d v="2019-09-11T00:00:00"/>
    <n v="469908"/>
    <n v="26106.03"/>
    <n v="26106.720000000001"/>
    <n v="522120.75"/>
  </r>
  <r>
    <s v="W"/>
    <x v="123"/>
    <s v="LONG PRAIRIE"/>
    <s v="Runway 16/34 Extension and Land Acquisition"/>
    <d v="2019-11-05T00:00:00"/>
    <n v="303477"/>
    <n v="16859.830000000002"/>
    <n v="16859.560000000001"/>
    <n v="337196.39"/>
  </r>
  <r>
    <s v="W"/>
    <x v="123"/>
    <s v="LONG PRAIRIE"/>
    <s v="Runway 16/34 Extension and Land Acquisition"/>
    <d v="2020-01-10T00:00:00"/>
    <n v="128396"/>
    <n v="7373.13"/>
    <n v="11693.55"/>
    <n v="147462.68"/>
  </r>
  <r>
    <s v="W"/>
    <x v="123"/>
    <s v="LONG PRAIRIE"/>
    <s v="Runway 16/34 Extension and Land Acquisition"/>
    <d v="2020-12-18T00:00:00"/>
    <n v="8554"/>
    <n v="7725.41"/>
    <n v="31133.08"/>
    <n v="47412.490000000005"/>
  </r>
  <r>
    <s v="W"/>
    <x v="124"/>
    <s v="MONTEVIDEO"/>
    <s v="GRADING AND DRAINAGE"/>
    <d v="1946-11-27T00:00:00"/>
    <n v="0"/>
    <n v="15280.3"/>
    <n v="15280.29"/>
    <n v="30560.59"/>
  </r>
  <r>
    <s v="W"/>
    <x v="124"/>
    <s v="MONTEVIDEO"/>
    <s v="SEEDING"/>
    <d v="1947-08-22T00:00:00"/>
    <n v="0"/>
    <n v="497.37"/>
    <n v="497.37"/>
    <n v="994.74"/>
  </r>
  <r>
    <s v="W"/>
    <x v="124"/>
    <s v="MONTEVIDEO"/>
    <s v="GRADE/GRAVEL DRIVEWAYS/PARK AR"/>
    <d v="1948-10-28T00:00:00"/>
    <n v="0"/>
    <n v="1310.72"/>
    <n v="1310.72"/>
    <n v="2621.44"/>
  </r>
  <r>
    <s v="W"/>
    <x v="124"/>
    <s v="MONTEVIDEO"/>
    <s v="TEST WELL"/>
    <d v="1949-11-17T00:00:00"/>
    <n v="0"/>
    <n v="327.38"/>
    <n v="109.12"/>
    <n v="436.5"/>
  </r>
  <r>
    <s v="W"/>
    <x v="124"/>
    <s v="MONTEVIDEO"/>
    <s v="PLANS AND SPECIFICATIONS"/>
    <d v="1950-09-29T00:00:00"/>
    <n v="0"/>
    <n v="932.84"/>
    <n v="996.9"/>
    <n v="1929.74"/>
  </r>
  <r>
    <s v="W"/>
    <x v="124"/>
    <s v="MONTEVIDEO"/>
    <s v="LEVEL/FERTILIZE/SEED"/>
    <d v="1953-09-22T00:00:00"/>
    <n v="0"/>
    <n v="500"/>
    <n v="271.52999999999997"/>
    <n v="771.53"/>
  </r>
  <r>
    <s v="W"/>
    <x v="124"/>
    <s v="MONTEVIDEO"/>
    <s v="WATER/SEWER/BIT APRON/MISC."/>
    <d v="1958-09-24T00:00:00"/>
    <n v="0"/>
    <n v="3491.04"/>
    <n v="1745.52"/>
    <n v="5236.5599999999995"/>
  </r>
  <r>
    <s v="W"/>
    <x v="124"/>
    <s v="MONTEVIDEO"/>
    <s v="INSTALL WATER MAIN"/>
    <d v="1962-09-11T00:00:00"/>
    <n v="0"/>
    <n v="4183.38"/>
    <n v="2091.69"/>
    <n v="6275.07"/>
  </r>
  <r>
    <s v="W"/>
    <x v="124"/>
    <s v="MONTEVIDEO"/>
    <s v="CONST RUNWAY AND LIGHTING"/>
    <d v="1968-05-16T00:00:00"/>
    <n v="53073.84"/>
    <n v="35382.559999999998"/>
    <n v="17691.28"/>
    <n v="106147.68"/>
  </r>
  <r>
    <s v="W"/>
    <x v="124"/>
    <s v="MONTEVIDEO"/>
    <s v="LAND"/>
    <d v="1968-05-22T00:00:00"/>
    <n v="5998.06"/>
    <n v="0"/>
    <n v="0"/>
    <n v="5998.06"/>
  </r>
  <r>
    <s v="W"/>
    <x v="124"/>
    <s v="MONTEVIDEO"/>
    <s v="SEAL AND MARK RUNWAY"/>
    <d v="1967-10-27T00:00:00"/>
    <n v="0"/>
    <n v="4200"/>
    <n v="2231.63"/>
    <n v="6431.63"/>
  </r>
  <r>
    <s v="W"/>
    <x v="124"/>
    <s v="MONTEVIDEO"/>
    <s v="SURF APRON AND TAXI"/>
    <d v="1970-02-09T00:00:00"/>
    <n v="0"/>
    <n v="4900"/>
    <n v="7620.25"/>
    <n v="12520.25"/>
  </r>
  <r>
    <s v="W"/>
    <x v="124"/>
    <s v="MONTEVIDEO"/>
    <s v="SLURRY SEAL"/>
    <d v="1976-12-28T00:00:00"/>
    <n v="0"/>
    <n v="13820.56"/>
    <n v="6910.29"/>
    <n v="20730.849999999999"/>
  </r>
  <r>
    <s v="W"/>
    <x v="124"/>
    <s v="MONTEVIDEO"/>
    <s v="SITE PREP/GRADING/PAVING"/>
    <d v="1985-03-14T00:00:00"/>
    <n v="0"/>
    <n v="123485.8"/>
    <n v="30871.45"/>
    <n v="154357.25"/>
  </r>
  <r>
    <s v="W"/>
    <x v="124"/>
    <s v="MONTEVIDEO"/>
    <s v="LAND"/>
    <d v="1984-05-30T00:00:00"/>
    <n v="0"/>
    <n v="612172.59"/>
    <n v="153043.15"/>
    <n v="765215.74"/>
  </r>
  <r>
    <s v="W"/>
    <x v="124"/>
    <s v="MONTEVIDEO"/>
    <s v="30 X 40 A/D BUILDING"/>
    <d v="1987-03-04T00:00:00"/>
    <n v="0"/>
    <n v="52411.97"/>
    <n v="26205.99"/>
    <n v="78617.960000000006"/>
  </r>
  <r>
    <s v="W"/>
    <x v="124"/>
    <s v="MONTEVIDEO"/>
    <s v="BITUMINOUS OVERLAY"/>
    <d v="1988-05-06T00:00:00"/>
    <n v="0"/>
    <n v="69963.31"/>
    <n v="34981.65"/>
    <n v="104944.95999999999"/>
  </r>
  <r>
    <s v="W"/>
    <x v="124"/>
    <s v="MONTEVIDEO"/>
    <s v="BITUMINOUS OVERLAY"/>
    <d v="1991-01-29T00:00:00"/>
    <n v="0"/>
    <n v="10518.05"/>
    <n v="5259.04"/>
    <n v="15777.09"/>
  </r>
  <r>
    <s v="W"/>
    <x v="124"/>
    <s v="MONTEVIDEO"/>
    <s v="RUNWAY LIGHTING, ETC."/>
    <d v="1989-02-06T00:00:00"/>
    <n v="0"/>
    <n v="46504.88"/>
    <n v="23252.42"/>
    <n v="69757.299999999988"/>
  </r>
  <r>
    <s v="W"/>
    <x v="124"/>
    <s v="MONTEVIDEO"/>
    <s v="TRACTOR, LOADER &amp; MOWER"/>
    <d v="1989-02-17T00:00:00"/>
    <n v="0"/>
    <n v="23100"/>
    <n v="12667.77"/>
    <n v="35767.770000000004"/>
  </r>
  <r>
    <s v="W"/>
    <x v="124"/>
    <s v="MONTEVIDEO"/>
    <s v="FUEL TANK REMOVAL"/>
    <d v="1991-01-29T00:00:00"/>
    <n v="0"/>
    <n v="4000"/>
    <n v="5947.2"/>
    <n v="9947.2000000000007"/>
  </r>
  <r>
    <s v="W"/>
    <x v="124"/>
    <s v="MONTEVIDEO"/>
    <s v="HANGAR ROOF REPAIR"/>
    <d v="1992-11-12T00:00:00"/>
    <n v="0"/>
    <n v="4748.66"/>
    <n v="2374.34"/>
    <n v="7123"/>
  </r>
  <r>
    <s v="W"/>
    <x v="124"/>
    <s v="MONTEVIDEO"/>
    <s v="AIRPORT STORM SEWER REPLACEMNT"/>
    <d v="1991-06-17T00:00:00"/>
    <n v="0"/>
    <n v="27727.58"/>
    <n v="13863.79"/>
    <n v="41591.370000000003"/>
  </r>
  <r>
    <s v="W"/>
    <x v="124"/>
    <s v="MONTEVIDEO"/>
    <s v="APRON EXPANSION"/>
    <d v="1993-02-09T00:00:00"/>
    <n v="0"/>
    <n v="5400"/>
    <n v="3414.69"/>
    <n v="8814.69"/>
  </r>
  <r>
    <s v="W"/>
    <x v="124"/>
    <s v="MONTEVIDEO"/>
    <s v="AIRPORT SAFETY FENCING"/>
    <d v="1994-08-29T00:00:00"/>
    <n v="0"/>
    <n v="3038.17"/>
    <n v="1519.08"/>
    <n v="4557.25"/>
  </r>
  <r>
    <s v="W"/>
    <x v="124"/>
    <s v="MONTEVIDEO"/>
    <s v="HANGAR DOORS (6)"/>
    <d v="1996-04-04T00:00:00"/>
    <n v="0"/>
    <n v="21473.79"/>
    <n v="10736.9"/>
    <n v="32210.690000000002"/>
  </r>
  <r>
    <s v="W"/>
    <x v="124"/>
    <s v="MONTEVIDEO"/>
    <s v="A/D BUILDING IMPROVEMENTS"/>
    <d v="1996-04-04T00:00:00"/>
    <n v="0"/>
    <n v="6350.5"/>
    <n v="3175.25"/>
    <n v="9525.75"/>
  </r>
  <r>
    <s v="W"/>
    <x v="124"/>
    <s v="MONTEVIDEO"/>
    <s v="Replace Fuel Facilities"/>
    <d v="2000-02-07T00:00:00"/>
    <n v="0"/>
    <n v="32500.7"/>
    <n v="32607.1"/>
    <n v="65107.8"/>
  </r>
  <r>
    <s v="W"/>
    <x v="124"/>
    <s v="MONTEVIDEO"/>
    <s v="Beacon Replacement"/>
    <d v="2001-03-02T00:00:00"/>
    <n v="0"/>
    <n v="2540.59"/>
    <n v="1693.72"/>
    <n v="4234.3100000000004"/>
  </r>
  <r>
    <s v="W"/>
    <x v="124"/>
    <s v="MONTEVIDEO"/>
    <s v="UPDATE AIRPORT MASTER PLAN"/>
    <d v="2001-11-29T00:00:00"/>
    <n v="8505"/>
    <n v="0"/>
    <n v="945"/>
    <n v="9450"/>
  </r>
  <r>
    <s v="W"/>
    <x v="124"/>
    <s v="MONTEVIDEO"/>
    <s v="UPDATE AIRPORT MASTER PLAN"/>
    <d v="2002-02-11T00:00:00"/>
    <n v="4252"/>
    <n v="0"/>
    <n v="473"/>
    <n v="4725"/>
  </r>
  <r>
    <s v="W"/>
    <x v="124"/>
    <s v="MONTEVIDEO"/>
    <s v="UPDATE AIRPORT MASTER PLAN"/>
    <d v="2002-02-27T00:00:00"/>
    <n v="8505"/>
    <n v="0"/>
    <n v="945"/>
    <n v="9450"/>
  </r>
  <r>
    <s v="W"/>
    <x v="124"/>
    <s v="MONTEVIDEO"/>
    <s v="UPDATE AIRPORT MASTER PLAN"/>
    <d v="2002-04-03T00:00:00"/>
    <n v="2225"/>
    <n v="0"/>
    <n v="248.25"/>
    <n v="2473.25"/>
  </r>
  <r>
    <s v="W"/>
    <x v="124"/>
    <s v="MONTEVIDEO"/>
    <s v="UPDATE AIRPORT MASTER PLAN"/>
    <d v="2002-06-10T00:00:00"/>
    <n v="6379"/>
    <n v="0"/>
    <n v="708.5"/>
    <n v="7087.5"/>
  </r>
  <r>
    <s v="W"/>
    <x v="124"/>
    <s v="MONTEVIDEO"/>
    <s v="UPDATE AIRPORT MASTER PLAN"/>
    <d v="2002-07-01T00:00:00"/>
    <n v="6379"/>
    <n v="0"/>
    <n v="708.5"/>
    <n v="7087.5"/>
  </r>
  <r>
    <s v="W"/>
    <x v="124"/>
    <s v="MONTEVIDEO"/>
    <s v="UPDATE AIRPORT MASTER PLAN"/>
    <d v="2003-04-15T00:00:00"/>
    <n v="4252"/>
    <n v="0"/>
    <n v="473"/>
    <n v="4725"/>
  </r>
  <r>
    <s v="W"/>
    <x v="124"/>
    <s v="MONTEVIDEO"/>
    <s v="UPDATE AIRPORT MASTER PLAN"/>
    <d v="2004-03-10T00:00:00"/>
    <n v="1500"/>
    <n v="0"/>
    <n v="166.5"/>
    <n v="1666.5"/>
  </r>
  <r>
    <s v="W"/>
    <x v="124"/>
    <s v="MONTEVIDEO"/>
    <s v="UPDATE AIRPORT MASTER PLAN"/>
    <d v="2004-06-03T00:00:00"/>
    <n v="528"/>
    <n v="0"/>
    <n v="57.25"/>
    <n v="585.25"/>
  </r>
  <r>
    <s v="W"/>
    <x v="124"/>
    <s v="MONTEVIDEO"/>
    <s v="CONSULTANT SERVICES FOR AIRPORT ZONING"/>
    <d v="2003-02-05T00:00:00"/>
    <n v="0"/>
    <n v="2724.22"/>
    <n v="1816.14"/>
    <n v="4540.3599999999997"/>
  </r>
  <r>
    <s v="W"/>
    <x v="124"/>
    <s v="MONTEVIDEO"/>
    <s v="CONSULTANT SERVICES FOR AIRPORT ZONING"/>
    <d v="2003-04-09T00:00:00"/>
    <n v="0"/>
    <n v="766.19"/>
    <n v="510.79"/>
    <n v="1276.98"/>
  </r>
  <r>
    <s v="W"/>
    <x v="124"/>
    <s v="MONTEVIDEO"/>
    <s v="CONSULTANT SERVICES FOR AIRPORT ZONING"/>
    <d v="2006-05-31T00:00:00"/>
    <n v="0"/>
    <n v="783.3"/>
    <n v="522.20000000000005"/>
    <n v="1305.5"/>
  </r>
  <r>
    <s v="W"/>
    <x v="124"/>
    <s v="MONTEVIDEO"/>
    <s v="PAVEMENT REHAB (HANGAR AREA)"/>
    <d v="2004-04-14T00:00:00"/>
    <n v="0"/>
    <n v="2277.09"/>
    <n v="2863.48"/>
    <n v="5140.57"/>
  </r>
  <r>
    <s v="W"/>
    <x v="124"/>
    <s v="MONTEVIDEO"/>
    <s v="PAVEMENT REHAB (HANGAR AREA)"/>
    <d v="2004-04-14T00:00:00"/>
    <n v="5271"/>
    <n v="0"/>
    <n v="0"/>
    <n v="5271"/>
  </r>
  <r>
    <s v="W"/>
    <x v="124"/>
    <s v="MONTEVIDEO"/>
    <s v="PAVEMENT REHAB (HANGAR AREA)"/>
    <d v="2004-07-13T00:00:00"/>
    <n v="0"/>
    <n v="445.9"/>
    <n v="560.91"/>
    <n v="1006.81"/>
  </r>
  <r>
    <s v="W"/>
    <x v="124"/>
    <s v="MONTEVIDEO"/>
    <s v="PAVEMENT REHAB (HANGAR AREA)"/>
    <d v="2004-07-13T00:00:00"/>
    <n v="1032"/>
    <n v="0"/>
    <n v="0"/>
    <n v="1032"/>
  </r>
  <r>
    <s v="W"/>
    <x v="124"/>
    <s v="MONTEVIDEO"/>
    <s v="PAVEMENT REHAB (HANGAR AREA)"/>
    <d v="2004-08-10T00:00:00"/>
    <n v="0"/>
    <n v="711.85"/>
    <n v="895.02"/>
    <n v="1606.87"/>
  </r>
  <r>
    <s v="W"/>
    <x v="124"/>
    <s v="MONTEVIDEO"/>
    <s v="PAVEMENT REHAB (HANGAR AREA)"/>
    <d v="2004-08-10T00:00:00"/>
    <n v="1648"/>
    <n v="0"/>
    <n v="0"/>
    <n v="1648"/>
  </r>
  <r>
    <s v="W"/>
    <x v="124"/>
    <s v="MONTEVIDEO"/>
    <s v="PAVEMENT REHAB (HANGAR AREA)"/>
    <d v="2004-09-24T00:00:00"/>
    <n v="0"/>
    <n v="19270.09"/>
    <n v="23115.08"/>
    <n v="42385.17"/>
  </r>
  <r>
    <s v="W"/>
    <x v="124"/>
    <s v="MONTEVIDEO"/>
    <s v="PAVEMENT REHAB (HANGAR AREA)"/>
    <d v="2004-09-24T00:00:00"/>
    <n v="34604"/>
    <n v="0"/>
    <n v="0"/>
    <n v="34604"/>
  </r>
  <r>
    <s v="W"/>
    <x v="124"/>
    <s v="MONTEVIDEO"/>
    <s v="PAVEMENT REHAB (HANGAR AREA)"/>
    <d v="2004-12-22T00:00:00"/>
    <n v="0"/>
    <n v="1714.64"/>
    <n v="782.51"/>
    <n v="2497.15"/>
  </r>
  <r>
    <s v="W"/>
    <x v="124"/>
    <s v="MONTEVIDEO"/>
    <s v="PAVEMENT REHAB (HANGAR AREA)"/>
    <d v="2004-12-22T00:00:00"/>
    <n v="11043"/>
    <n v="0"/>
    <n v="0"/>
    <n v="11043"/>
  </r>
  <r>
    <s v="W"/>
    <x v="124"/>
    <s v="MONTEVIDEO"/>
    <s v="PAVEMENT REHAB (HANGAR AREA)"/>
    <d v="2005-04-12T00:00:00"/>
    <n v="0"/>
    <n v="92.61"/>
    <n v="0"/>
    <n v="92.61"/>
  </r>
  <r>
    <s v="W"/>
    <x v="124"/>
    <s v="MONTEVIDEO"/>
    <s v="PAVEMENT REHAB (HANGAR AREA)"/>
    <d v="2005-04-12T00:00:00"/>
    <n v="215"/>
    <n v="0"/>
    <n v="0"/>
    <n v="215"/>
  </r>
  <r>
    <s v="W"/>
    <x v="124"/>
    <s v="MONTEVIDEO"/>
    <s v="PAVEMENT REHAB (HANGAR AREA)"/>
    <d v="2005-12-19T00:00:00"/>
    <n v="0"/>
    <n v="1353.74"/>
    <n v="0"/>
    <n v="1353.74"/>
  </r>
  <r>
    <s v="W"/>
    <x v="124"/>
    <s v="MONTEVIDEO"/>
    <s v="PAVEMENT REHAB (HANGAR AREA)"/>
    <d v="2005-12-19T00:00:00"/>
    <n v="1734"/>
    <n v="0"/>
    <n v="0"/>
    <n v="1734"/>
  </r>
  <r>
    <s v="W"/>
    <x v="124"/>
    <s v="MONTEVIDEO"/>
    <s v="PAVEMENT REHAB (HANGAR AREA)"/>
    <d v="2006-02-14T00:00:00"/>
    <n v="0"/>
    <n v="-432.43"/>
    <n v="3285.93"/>
    <n v="2853.5"/>
  </r>
  <r>
    <s v="W"/>
    <x v="124"/>
    <s v="MONTEVIDEO"/>
    <s v="PAVEMENT REHAB (HANGAR AREA)"/>
    <d v="2006-02-14T00:00:00"/>
    <n v="-930"/>
    <n v="0"/>
    <n v="0"/>
    <n v="-930"/>
  </r>
  <r>
    <s v="W"/>
    <x v="124"/>
    <s v="MONTEVIDEO"/>
    <s v="INSTALL PAPIS"/>
    <d v="2004-07-28T00:00:00"/>
    <n v="8641"/>
    <n v="0"/>
    <n v="455.74"/>
    <n v="9096.74"/>
  </r>
  <r>
    <s v="W"/>
    <x v="124"/>
    <s v="MONTEVIDEO"/>
    <s v="INSTALL PAPIS"/>
    <d v="2004-08-10T00:00:00"/>
    <n v="2907"/>
    <n v="0"/>
    <n v="153.74"/>
    <n v="3060.74"/>
  </r>
  <r>
    <s v="W"/>
    <x v="124"/>
    <s v="MONTEVIDEO"/>
    <s v="INSTALL PAPIS"/>
    <d v="2004-09-24T00:00:00"/>
    <n v="3442"/>
    <n v="0"/>
    <n v="180.63"/>
    <n v="3622.63"/>
  </r>
  <r>
    <s v="W"/>
    <x v="124"/>
    <s v="MONTEVIDEO"/>
    <s v="INSTALL PAPIS"/>
    <d v="2004-12-22T00:00:00"/>
    <n v="33922"/>
    <n v="0"/>
    <n v="1785.41"/>
    <n v="35707.410000000003"/>
  </r>
  <r>
    <s v="W"/>
    <x v="124"/>
    <s v="MONTEVIDEO"/>
    <s v="INSTALL PAPIS"/>
    <d v="2005-04-12T00:00:00"/>
    <n v="45498"/>
    <n v="0"/>
    <n v="2395.41"/>
    <n v="47893.41"/>
  </r>
  <r>
    <s v="W"/>
    <x v="124"/>
    <s v="MONTEVIDEO"/>
    <s v="INSTALL PAPIS"/>
    <d v="2006-02-14T00:00:00"/>
    <n v="7896"/>
    <n v="0"/>
    <n v="414.57"/>
    <n v="8310.57"/>
  </r>
  <r>
    <s v="W"/>
    <x v="124"/>
    <s v="MONTEVIDEO"/>
    <s v="4.APRON &amp; TAXIWAY RECONSTRUCTION"/>
    <d v="2005-09-02T00:00:00"/>
    <n v="16763"/>
    <n v="0"/>
    <n v="975.83"/>
    <n v="17738.830000000002"/>
  </r>
  <r>
    <s v="W"/>
    <x v="124"/>
    <s v="MONTEVIDEO"/>
    <s v="4.APRON &amp; TAXIWAY RECONSTRUCTION"/>
    <d v="2005-12-19T00:00:00"/>
    <n v="10174"/>
    <n v="0"/>
    <n v="914.55"/>
    <n v="11088.55"/>
  </r>
  <r>
    <s v="W"/>
    <x v="124"/>
    <s v="MONTEVIDEO"/>
    <s v="4.APRON &amp; TAXIWAY RECONSTRUCTION"/>
    <d v="2006-01-11T00:00:00"/>
    <n v="225122"/>
    <n v="0"/>
    <n v="14959.62"/>
    <n v="240081.62"/>
  </r>
  <r>
    <s v="W"/>
    <x v="124"/>
    <s v="MONTEVIDEO"/>
    <s v="4.APRON &amp; TAXIWAY RECONSTRUCTION"/>
    <d v="2006-08-09T00:00:00"/>
    <n v="8876"/>
    <n v="0"/>
    <n v="0"/>
    <n v="8876"/>
  </r>
  <r>
    <s v="W"/>
    <x v="124"/>
    <s v="MONTEVIDEO"/>
    <s v="4.APRON &amp; TAXIWAY RECONSTRUCTION"/>
    <d v="2006-09-26T00:00:00"/>
    <n v="10000"/>
    <n v="0"/>
    <n v="0"/>
    <n v="10000"/>
  </r>
  <r>
    <s v="W"/>
    <x v="124"/>
    <s v="MONTEVIDEO"/>
    <s v="4.APRON &amp; TAXIWAY RECONSTRUCTION"/>
    <d v="2006-12-06T00:00:00"/>
    <n v="3476"/>
    <n v="0"/>
    <n v="2125.83"/>
    <n v="5601.83"/>
  </r>
  <r>
    <s v="W"/>
    <x v="124"/>
    <s v="MONTEVIDEO"/>
    <s v="5.Reconst Entrance Rd/Park Lot &amp; Fencing"/>
    <d v="2006-09-26T00:00:00"/>
    <n v="65753"/>
    <n v="0"/>
    <n v="3461.31"/>
    <n v="69214.31"/>
  </r>
  <r>
    <s v="W"/>
    <x v="124"/>
    <s v="MONTEVIDEO"/>
    <s v="5.Reconst Entrance Rd/Park Lot &amp; Fencing"/>
    <d v="2006-12-13T00:00:00"/>
    <n v="35263"/>
    <n v="0"/>
    <n v="1856.4"/>
    <n v="37119.4"/>
  </r>
  <r>
    <s v="W"/>
    <x v="124"/>
    <s v="MONTEVIDEO"/>
    <s v="5.Reconst Entrance Rd/Park Lot &amp; Fencing"/>
    <d v="2007-04-27T00:00:00"/>
    <n v="2984"/>
    <n v="0"/>
    <n v="331.9"/>
    <n v="3315.9"/>
  </r>
  <r>
    <s v="W"/>
    <x v="124"/>
    <s v="MONTEVIDEO"/>
    <s v="5.Reconst Entrance Rd/Park Lot &amp; Fencing"/>
    <d v="2007-08-07T00:00:00"/>
    <n v="3331"/>
    <n v="0"/>
    <n v="0"/>
    <n v="3331"/>
  </r>
  <r>
    <s v="W"/>
    <x v="124"/>
    <s v="MONTEVIDEO"/>
    <s v="Purchase 31HP Mower &amp; Blower Attachment"/>
    <d v="2007-09-07T00:00:00"/>
    <n v="0"/>
    <n v="18376.580000000002"/>
    <n v="7875.67"/>
    <n v="26252.25"/>
  </r>
  <r>
    <s v="W"/>
    <x v="124"/>
    <s v="MONTEVIDEO"/>
    <s v="6.Replace REILS, Prelim Engr. for Txwy"/>
    <d v="2007-09-12T00:00:00"/>
    <n v="32062"/>
    <n v="0"/>
    <n v="1688"/>
    <n v="33750"/>
  </r>
  <r>
    <s v="W"/>
    <x v="124"/>
    <s v="MONTEVIDEO"/>
    <s v="6.Replace REILS, Prelim Engr. for Txwy"/>
    <d v="2008-02-08T00:00:00"/>
    <n v="19688"/>
    <n v="0"/>
    <n v="1454.5"/>
    <n v="21142.5"/>
  </r>
  <r>
    <s v="W"/>
    <x v="124"/>
    <s v="MONTEVIDEO"/>
    <s v="6.Replace REILS, Prelim Engr. for Txwy"/>
    <d v="2008-06-05T00:00:00"/>
    <n v="7949"/>
    <n v="0"/>
    <n v="0"/>
    <n v="7949"/>
  </r>
  <r>
    <s v="W"/>
    <x v="124"/>
    <s v="MONTEVIDEO"/>
    <s v="7.Construction of Parallel Taxiway 14/32"/>
    <d v="2008-08-22T00:00:00"/>
    <n v="626"/>
    <n v="58794.12"/>
    <n v="3127.4"/>
    <n v="62547.520000000004"/>
  </r>
  <r>
    <s v="W"/>
    <x v="124"/>
    <s v="MONTEVIDEO"/>
    <s v="7.Construction of Parallel Taxiway 14/32"/>
    <d v="2008-09-09T00:00:00"/>
    <n v="359653"/>
    <n v="117587.19"/>
    <n v="25119.31"/>
    <n v="502359.5"/>
  </r>
  <r>
    <s v="W"/>
    <x v="124"/>
    <s v="MONTEVIDEO"/>
    <s v="7.Construction of Parallel Taxiway 14/32"/>
    <d v="2008-10-09T00:00:00"/>
    <n v="371306"/>
    <n v="103956.67"/>
    <n v="34013.019999999997"/>
    <n v="509275.69"/>
  </r>
  <r>
    <s v="W"/>
    <x v="124"/>
    <s v="MONTEVIDEO"/>
    <s v="7.Construction of Parallel Taxiway 14/32"/>
    <d v="2008-12-19T00:00:00"/>
    <n v="50218"/>
    <n v="79867.320000000007"/>
    <n v="8554.69"/>
    <n v="138640.01"/>
  </r>
  <r>
    <s v="W"/>
    <x v="124"/>
    <s v="MONTEVIDEO"/>
    <s v="7.Construction of Parallel Taxiway 14/32"/>
    <d v="2009-01-16T00:00:00"/>
    <n v="0"/>
    <n v="9457.4699999999993"/>
    <n v="497.76"/>
    <n v="9955.23"/>
  </r>
  <r>
    <s v="W"/>
    <x v="124"/>
    <s v="MONTEVIDEO"/>
    <s v="7.Construction of Parallel Taxiway 14/32"/>
    <d v="2009-04-09T00:00:00"/>
    <n v="41003"/>
    <n v="2312.13"/>
    <n v="-7654.31"/>
    <n v="35660.82"/>
  </r>
  <r>
    <s v="W"/>
    <x v="124"/>
    <s v="MONTEVIDEO"/>
    <s v="8.Design SRE Strg Bldg &amp; Purchase SRE"/>
    <d v="2009-10-09T00:00:00"/>
    <n v="100489"/>
    <n v="0"/>
    <n v="5815"/>
    <n v="106304"/>
  </r>
  <r>
    <s v="W"/>
    <x v="124"/>
    <s v="MONTEVIDEO"/>
    <s v="8.Design SRE Strg Bldg &amp; Purchase SRE"/>
    <d v="2011-02-22T00:00:00"/>
    <n v="10000"/>
    <n v="0"/>
    <n v="241.56"/>
    <n v="10241.56"/>
  </r>
  <r>
    <s v="W"/>
    <x v="124"/>
    <s v="MONTEVIDEO"/>
    <s v="8.Design SRE Strg Bldg &amp; Purchase SRE"/>
    <d v="2011-02-22T00:00:00"/>
    <n v="2769"/>
    <n v="0"/>
    <n v="0"/>
    <n v="2769"/>
  </r>
  <r>
    <s v="W"/>
    <x v="124"/>
    <s v="MONTEVIDEO"/>
    <s v="9.Extend Sanitary Sewer"/>
    <d v="2009-10-09T00:00:00"/>
    <n v="6031"/>
    <n v="0"/>
    <n v="317.60000000000002"/>
    <n v="6348.6"/>
  </r>
  <r>
    <s v="W"/>
    <x v="124"/>
    <s v="MONTEVIDEO"/>
    <s v="9.Extend Sanitary Sewer"/>
    <d v="2010-01-05T00:00:00"/>
    <n v="29980"/>
    <n v="0"/>
    <n v="2104.4"/>
    <n v="32084.400000000001"/>
  </r>
  <r>
    <s v="W"/>
    <x v="124"/>
    <s v="MONTEVIDEO"/>
    <s v="9.Extend Sanitary Sewer"/>
    <d v="2010-06-11T00:00:00"/>
    <n v="10000"/>
    <n v="0"/>
    <n v="0"/>
    <n v="10000"/>
  </r>
  <r>
    <s v="W"/>
    <x v="124"/>
    <s v="MONTEVIDEO"/>
    <s v="10.Design of Runway Rehabilitation"/>
    <d v="2010-12-14T00:00:00"/>
    <n v="28262"/>
    <n v="0"/>
    <n v="1488"/>
    <n v="29750"/>
  </r>
  <r>
    <s v="W"/>
    <x v="124"/>
    <s v="MONTEVIDEO"/>
    <s v="10.Design of Runway Rehabilitation"/>
    <d v="2011-01-11T00:00:00"/>
    <n v="5653"/>
    <n v="0"/>
    <n v="297"/>
    <n v="5950"/>
  </r>
  <r>
    <s v="W"/>
    <x v="124"/>
    <s v="MONTEVIDEO"/>
    <s v="10.Design of Runway Rehabilitation"/>
    <d v="2011-03-14T00:00:00"/>
    <n v="22610"/>
    <n v="0"/>
    <n v="1190"/>
    <n v="23800"/>
  </r>
  <r>
    <s v="W"/>
    <x v="124"/>
    <s v="MONTEVIDEO"/>
    <s v="10.Design of Runway Rehabilitation"/>
    <d v="2011-03-30T00:00:00"/>
    <n v="9044"/>
    <n v="0"/>
    <n v="476"/>
    <n v="9520"/>
  </r>
  <r>
    <s v="W"/>
    <x v="124"/>
    <s v="MONTEVIDEO"/>
    <s v="10.Design of Runway Rehabilitation"/>
    <d v="2011-05-10T00:00:00"/>
    <n v="7913"/>
    <n v="0"/>
    <n v="417"/>
    <n v="8330"/>
  </r>
  <r>
    <s v="W"/>
    <x v="124"/>
    <s v="MONTEVIDEO"/>
    <s v="10.Design of Runway Rehabilitation"/>
    <d v="2011-06-08T00:00:00"/>
    <n v="7914"/>
    <n v="0"/>
    <n v="416"/>
    <n v="8330"/>
  </r>
  <r>
    <s v="W"/>
    <x v="124"/>
    <s v="MONTEVIDEO"/>
    <s v="10.Design of Runway Rehabilitation"/>
    <d v="2011-10-05T00:00:00"/>
    <n v="3391"/>
    <n v="0"/>
    <n v="179"/>
    <n v="3570"/>
  </r>
  <r>
    <s v="W"/>
    <x v="124"/>
    <s v="MONTEVIDEO"/>
    <s v="10.Design of Runway Rehabilitation"/>
    <d v="2012-01-31T00:00:00"/>
    <n v="5653"/>
    <n v="0"/>
    <n v="297"/>
    <n v="5950"/>
  </r>
  <r>
    <s v="W"/>
    <x v="124"/>
    <s v="MONTEVIDEO"/>
    <s v="10.Design of Runway Rehabilitation"/>
    <d v="2012-05-01T00:00:00"/>
    <n v="12610"/>
    <n v="0"/>
    <n v="893"/>
    <n v="13503"/>
  </r>
  <r>
    <s v="W"/>
    <x v="124"/>
    <s v="MONTEVIDEO"/>
    <s v="10.Design of Runway Rehabilitation"/>
    <d v="2012-11-07T00:00:00"/>
    <n v="10000"/>
    <n v="0"/>
    <n v="297"/>
    <n v="10297"/>
  </r>
  <r>
    <s v="W"/>
    <x v="124"/>
    <s v="MONTEVIDEO"/>
    <s v="11. Construct SRE Bldg"/>
    <d v="2011-11-30T00:00:00"/>
    <n v="2291"/>
    <n v="0"/>
    <n v="122.19"/>
    <n v="2413.19"/>
  </r>
  <r>
    <s v="W"/>
    <x v="124"/>
    <s v="MONTEVIDEO"/>
    <s v="11. Construct SRE Bldg"/>
    <d v="2011-12-09T00:00:00"/>
    <n v="97983"/>
    <n v="0"/>
    <n v="5156.67"/>
    <n v="103139.67"/>
  </r>
  <r>
    <s v="W"/>
    <x v="124"/>
    <s v="MONTEVIDEO"/>
    <s v="11. Construct SRE Bldg"/>
    <d v="2012-01-31T00:00:00"/>
    <n v="51629"/>
    <n v="0"/>
    <n v="2717.11"/>
    <n v="54346.11"/>
  </r>
  <r>
    <s v="W"/>
    <x v="124"/>
    <s v="MONTEVIDEO"/>
    <s v="11. Construct SRE Bldg"/>
    <d v="2012-04-30T00:00:00"/>
    <n v="2471"/>
    <n v="0"/>
    <n v="426.99"/>
    <n v="2897.99"/>
  </r>
  <r>
    <s v="W"/>
    <x v="124"/>
    <s v="MONTEVIDEO"/>
    <s v="11. Construct SRE Bldg"/>
    <d v="2012-08-06T00:00:00"/>
    <n v="5651"/>
    <n v="0"/>
    <n v="0"/>
    <n v="5651"/>
  </r>
  <r>
    <s v="W"/>
    <x v="124"/>
    <s v="MONTEVIDEO"/>
    <s v="Replace FBO Hangar Door"/>
    <d v="2012-11-16T00:00:00"/>
    <n v="0"/>
    <n v="4905"/>
    <n v="4905"/>
    <n v="9810"/>
  </r>
  <r>
    <s v="W"/>
    <x v="124"/>
    <s v="MONTEVIDEO"/>
    <s v="12. Reconstruction of Runway 14/32"/>
    <d v="2012-10-23T00:00:00"/>
    <n v="1049704"/>
    <n v="0"/>
    <n v="117105.79"/>
    <n v="1166809.79"/>
  </r>
  <r>
    <s v="W"/>
    <x v="124"/>
    <s v="MONTEVIDEO"/>
    <s v="12. Reconstruction of Runway 14/32"/>
    <d v="2012-12-14T00:00:00"/>
    <n v="390150"/>
    <n v="0"/>
    <n v="43349.84"/>
    <n v="433499.83999999997"/>
  </r>
  <r>
    <s v="W"/>
    <x v="124"/>
    <s v="MONTEVIDEO"/>
    <s v="12. Reconstruction of Runway 14/32"/>
    <d v="2014-06-10T00:00:00"/>
    <n v="118272"/>
    <n v="0"/>
    <n v="12671.16"/>
    <n v="130943.16"/>
  </r>
  <r>
    <s v="W"/>
    <x v="124"/>
    <s v="MONTEVIDEO"/>
    <s v="Reconstruct Runway 14/32 BOND FUNDS"/>
    <d v="2012-10-26T00:00:00"/>
    <n v="0"/>
    <n v="37641.21"/>
    <n v="1129168.58"/>
    <n v="1166809.79"/>
  </r>
  <r>
    <s v="W"/>
    <x v="124"/>
    <s v="MONTEVIDEO"/>
    <s v="Reconstruct Runway 14/32 BOND FUNDS"/>
    <d v="2012-12-14T00:00:00"/>
    <n v="0"/>
    <n v="29130.240000000002"/>
    <n v="401044.6"/>
    <n v="430174.83999999997"/>
  </r>
  <r>
    <s v="W"/>
    <x v="124"/>
    <s v="MONTEVIDEO"/>
    <s v="Reconstruct Runway 14/32 BOND FUNDS"/>
    <d v="2013-06-25T00:00:00"/>
    <n v="0"/>
    <n v="1878.75"/>
    <n v="33976.959999999999"/>
    <n v="35855.71"/>
  </r>
  <r>
    <s v="W"/>
    <x v="124"/>
    <s v="MONTEVIDEO"/>
    <s v="Reconstruct Runway 14/32 BOND FUNDS"/>
    <d v="2013-10-29T00:00:00"/>
    <n v="0"/>
    <n v="3119.2"/>
    <n v="72764.3"/>
    <n v="75883.5"/>
  </r>
  <r>
    <s v="W"/>
    <x v="124"/>
    <s v="MONTEVIDEO"/>
    <s v="Reconstruct Runway 14/32 BOND FUNDS"/>
    <d v="2014-06-02T00:00:00"/>
    <n v="0"/>
    <n v="543.24"/>
    <n v="12480.99"/>
    <n v="13024.23"/>
  </r>
  <r>
    <s v="W"/>
    <x v="124"/>
    <s v="MONTEVIDEO"/>
    <s v="Frontier FM2115R Flex-Wing Mower"/>
    <d v="2013-01-07T00:00:00"/>
    <n v="0"/>
    <n v="11948.34"/>
    <n v="5974.17"/>
    <n v="17922.510000000002"/>
  </r>
  <r>
    <s v="W"/>
    <x v="124"/>
    <s v="MONTEVIDEO"/>
    <s v="FBO Ventilation"/>
    <d v="2013-10-23T00:00:00"/>
    <n v="0"/>
    <n v="7304.5"/>
    <n v="7304.49"/>
    <n v="14608.99"/>
  </r>
  <r>
    <s v="W"/>
    <x v="124"/>
    <s v="MONTEVIDEO"/>
    <s v="13. Upgrade Fuel System"/>
    <d v="2013-10-31T00:00:00"/>
    <n v="36268"/>
    <n v="0"/>
    <n v="2311.31"/>
    <n v="38579.31"/>
  </r>
  <r>
    <s v="W"/>
    <x v="124"/>
    <s v="MONTEVIDEO"/>
    <s v="13. Upgrade Fuel System"/>
    <d v="2014-07-21T00:00:00"/>
    <n v="4030"/>
    <n v="0"/>
    <n v="2166.69"/>
    <n v="6196.6900000000005"/>
  </r>
  <r>
    <s v="W"/>
    <x v="124"/>
    <s v="MONTEVIDEO"/>
    <s v="Security Lighting"/>
    <d v="2015-01-21T00:00:00"/>
    <n v="0"/>
    <n v="3544.8"/>
    <n v="1519.2"/>
    <n v="5064"/>
  </r>
  <r>
    <s v="W"/>
    <x v="124"/>
    <s v="MONTEVIDEO"/>
    <s v="Master Plan with Airport Layout Plan"/>
    <d v="2015-01-23T00:00:00"/>
    <n v="59175"/>
    <n v="3287.5"/>
    <n v="3287.5"/>
    <n v="65750"/>
  </r>
  <r>
    <s v="W"/>
    <x v="124"/>
    <s v="MONTEVIDEO"/>
    <s v="Master Plan with Airport Layout Plan"/>
    <d v="2015-03-25T00:00:00"/>
    <n v="13942"/>
    <n v="774.6"/>
    <n v="775.4"/>
    <n v="15492"/>
  </r>
  <r>
    <s v="W"/>
    <x v="124"/>
    <s v="MONTEVIDEO"/>
    <s v="Master Plan with Airport Layout Plan"/>
    <d v="2015-06-18T00:00:00"/>
    <n v="32534"/>
    <n v="1807.4"/>
    <n v="1806.6"/>
    <n v="36148"/>
  </r>
  <r>
    <s v="W"/>
    <x v="124"/>
    <s v="MONTEVIDEO"/>
    <s v="Master Plan with Airport Layout Plan"/>
    <d v="2015-10-29T00:00:00"/>
    <n v="44187"/>
    <n v="2454.85"/>
    <n v="2455.15"/>
    <n v="49097"/>
  </r>
  <r>
    <s v="W"/>
    <x v="124"/>
    <s v="MONTEVIDEO"/>
    <s v="Master Plan with Airport Layout Plan"/>
    <d v="2016-02-05T00:00:00"/>
    <n v="13978"/>
    <n v="776.55"/>
    <n v="776.45"/>
    <n v="15531"/>
  </r>
  <r>
    <s v="W"/>
    <x v="124"/>
    <s v="MONTEVIDEO"/>
    <s v="Master Plan with Airport Layout Plan"/>
    <d v="2016-02-24T00:00:00"/>
    <n v="18590"/>
    <n v="1032.8"/>
    <n v="1033.2"/>
    <n v="20656"/>
  </r>
  <r>
    <s v="W"/>
    <x v="124"/>
    <s v="MONTEVIDEO"/>
    <s v="Master Plan with Airport Layout Plan"/>
    <d v="2016-04-21T00:00:00"/>
    <n v="20914"/>
    <n v="1161.9000000000001"/>
    <n v="1162.0999999999999"/>
    <n v="23238"/>
  </r>
  <r>
    <s v="W"/>
    <x v="124"/>
    <s v="MONTEVIDEO"/>
    <s v="Master Plan with Airport Layout Plan"/>
    <d v="2016-04-21T00:00:00"/>
    <n v="6794"/>
    <n v="387.3"/>
    <n v="386.7"/>
    <n v="7568"/>
  </r>
  <r>
    <s v="W"/>
    <x v="124"/>
    <s v="MONTEVIDEO"/>
    <s v="Master Plan with Airport Layout Plan"/>
    <d v="2018-06-15T00:00:00"/>
    <n v="23346"/>
    <n v="1287.0999999999999"/>
    <n v="1286.9000000000001"/>
    <n v="25920"/>
  </r>
  <r>
    <s v="W"/>
    <x v="124"/>
    <s v="MONTEVIDEO"/>
    <s v="Airport Arrival/Departure Building Impovements and Gutter Replacement"/>
    <d v="2016-01-19T00:00:00"/>
    <n v="0"/>
    <n v="11829.28"/>
    <n v="2957.32"/>
    <n v="14786.6"/>
  </r>
  <r>
    <s v="W"/>
    <x v="124"/>
    <s v="MONTEVIDEO"/>
    <s v="Airport Arrival/Departure Building Impovements and Gutter Replacement"/>
    <d v="2016-04-01T00:00:00"/>
    <n v="0"/>
    <n v="3314.4"/>
    <n v="828.6"/>
    <n v="4143"/>
  </r>
  <r>
    <s v="W"/>
    <x v="124"/>
    <s v="MONTEVIDEO"/>
    <s v="Airport Arrival/Departure Building Impovements and Gutter Replacement"/>
    <d v="2016-05-25T00:00:00"/>
    <n v="0"/>
    <n v="4672"/>
    <n v="1168"/>
    <n v="5840"/>
  </r>
  <r>
    <s v="W"/>
    <x v="124"/>
    <s v="MONTEVIDEO"/>
    <s v="Airport Arrival/Departure Building Impovements and Gutter Replacement"/>
    <d v="2016-09-08T00:00:00"/>
    <n v="0"/>
    <n v="84792.320000000007"/>
    <n v="21198.080000000002"/>
    <n v="105990.40000000001"/>
  </r>
  <r>
    <s v="W"/>
    <x v="124"/>
    <s v="MONTEVIDEO"/>
    <s v="Crack &amp; Slurry seal Parallel Taxi &amp; Connectors: Apron &amp; TXY Lanes"/>
    <d v="2016-12-22T00:00:00"/>
    <n v="5619"/>
    <n v="0"/>
    <n v="0"/>
    <n v="5619"/>
  </r>
  <r>
    <s v="W"/>
    <x v="124"/>
    <s v="MONTEVIDEO"/>
    <s v="Crack &amp; Slurry seal Parallel Taxi &amp; Connectors: Apron &amp; TXY Lanes"/>
    <d v="2016-12-22T00:00:00"/>
    <n v="66472"/>
    <n v="4657.5"/>
    <n v="4657.5"/>
    <n v="75787"/>
  </r>
  <r>
    <s v="W"/>
    <x v="124"/>
    <s v="MONTEVIDEO"/>
    <s v="Crack &amp; Slurry seal Parallel Taxi &amp; Connectors: Apron &amp; TXY Lanes"/>
    <d v="2017-03-24T00:00:00"/>
    <n v="2303"/>
    <n v="0"/>
    <n v="0"/>
    <n v="2303"/>
  </r>
  <r>
    <s v="W"/>
    <x v="124"/>
    <s v="MONTEVIDEO"/>
    <s v="Fuel System Replacement"/>
    <d v="2018-10-18T00:00:00"/>
    <n v="0"/>
    <n v="132463.01"/>
    <n v="56769.87"/>
    <n v="189232.88"/>
  </r>
  <r>
    <s v="W"/>
    <x v="124"/>
    <s v="MONTEVIDEO"/>
    <s v="Fuel System Replacement"/>
    <d v="2019-02-08T00:00:00"/>
    <n v="0"/>
    <n v="1050"/>
    <n v="450"/>
    <n v="1500"/>
  </r>
  <r>
    <s v="W"/>
    <x v="124"/>
    <s v="MONTEVIDEO"/>
    <s v="Fuel System Replacement"/>
    <d v="2019-04-16T00:00:00"/>
    <n v="0"/>
    <n v="29846.26"/>
    <n v="12791.25"/>
    <n v="42637.509999999995"/>
  </r>
  <r>
    <s v="W"/>
    <x v="124"/>
    <s v="MONTEVIDEO"/>
    <s v="Fuel System Replacement"/>
    <d v="2019-07-16T00:00:00"/>
    <n v="0"/>
    <n v="1050"/>
    <n v="450"/>
    <n v="1500"/>
  </r>
  <r>
    <s v="W"/>
    <x v="124"/>
    <s v="MONTEVIDEO"/>
    <s v="Fuel System Replacement"/>
    <d v="2019-08-09T00:00:00"/>
    <n v="0"/>
    <n v="29690.59"/>
    <n v="12724.53"/>
    <n v="42415.12"/>
  </r>
  <r>
    <s v="W"/>
    <x v="124"/>
    <s v="MONTEVIDEO"/>
    <s v="Taxi-lane &amp; Wind-cone Construction"/>
    <d v="2019-02-22T00:00:00"/>
    <n v="223506"/>
    <n v="12417.07"/>
    <n v="18575.38"/>
    <n v="254498.45"/>
  </r>
  <r>
    <s v="W"/>
    <x v="124"/>
    <s v="MONTEVIDEO"/>
    <s v="Taxi-lane &amp; Wind-cone Construction"/>
    <d v="2019-05-02T00:00:00"/>
    <n v="41415"/>
    <n v="2300.88"/>
    <n v="1109.6199999999999"/>
    <n v="44825.5"/>
  </r>
  <r>
    <s v="W"/>
    <x v="124"/>
    <s v="MONTEVIDEO"/>
    <s v="Taxi-lane &amp; Wind-cone Construction"/>
    <d v="2019-08-26T00:00:00"/>
    <n v="12173"/>
    <n v="676.25"/>
    <n v="0"/>
    <n v="12849.25"/>
  </r>
  <r>
    <s v="W"/>
    <x v="124"/>
    <s v="MONTEVIDEO"/>
    <s v="Taxi-lane &amp; Wind-cone Construction"/>
    <d v="2019-08-26T00:00:00"/>
    <n v="42235"/>
    <n v="2627.45"/>
    <n v="0"/>
    <n v="44862.45"/>
  </r>
  <r>
    <s v="W"/>
    <x v="124"/>
    <s v="MONTEVIDEO"/>
    <s v="Construct 4 unit T-Hangar"/>
    <d v="1899-12-30T00:00:00"/>
    <n v="18855"/>
    <n v="1047.5"/>
    <n v="1047.5"/>
    <n v="20950"/>
  </r>
  <r>
    <s v="W"/>
    <x v="124"/>
    <s v="MONTEVIDEO"/>
    <s v="Construct 4 unit T-Hangar"/>
    <d v="2020-01-10T00:00:00"/>
    <n v="222013"/>
    <n v="12334.1"/>
    <n v="12334.93"/>
    <n v="246682.03"/>
  </r>
  <r>
    <s v="W"/>
    <x v="124"/>
    <s v="MONTEVIDEO"/>
    <s v="Construct 4 unit T-Hangar"/>
    <d v="2020-05-06T00:00:00"/>
    <n v="269586"/>
    <n v="14976.96"/>
    <n v="14976.21"/>
    <n v="299539.17000000004"/>
  </r>
  <r>
    <s v="W"/>
    <x v="124"/>
    <s v="MONTEVIDEO"/>
    <s v="Construct 4 unit T-Hangar"/>
    <d v="2020-09-18T00:00:00"/>
    <n v="56669"/>
    <n v="3148.28"/>
    <n v="3148.36"/>
    <n v="62965.64"/>
  </r>
  <r>
    <s v="W"/>
    <x v="125"/>
    <s v="MORRIS"/>
    <s v="CONST LANDING STRIP"/>
    <d v="1965-03-31T00:00:00"/>
    <n v="10634.92"/>
    <n v="7066.67"/>
    <n v="3568.26"/>
    <n v="21269.85"/>
  </r>
  <r>
    <s v="W"/>
    <x v="125"/>
    <s v="MORRIS"/>
    <s v="LAND"/>
    <d v="1965-06-02T00:00:00"/>
    <n v="2400"/>
    <n v="0"/>
    <n v="0"/>
    <n v="2400"/>
  </r>
  <r>
    <s v="W"/>
    <x v="125"/>
    <s v="MORRIS"/>
    <s v="RWY/TAXI/APRON PAVE AND LIGHT"/>
    <d v="1967-11-14T00:00:00"/>
    <n v="30958.9"/>
    <n v="20639.259999999998"/>
    <n v="10319.64"/>
    <n v="61917.8"/>
  </r>
  <r>
    <s v="W"/>
    <x v="125"/>
    <s v="MORRIS"/>
    <s v="SEAL COAT"/>
    <d v="1968-03-26T00:00:00"/>
    <n v="0"/>
    <n v="1798.43"/>
    <n v="899.22"/>
    <n v="2697.65"/>
  </r>
  <r>
    <s v="W"/>
    <x v="125"/>
    <s v="MORRIS"/>
    <s v="SAND SEAL COAT"/>
    <d v="1973-12-10T00:00:00"/>
    <n v="0"/>
    <n v="1600"/>
    <n v="939.86"/>
    <n v="2539.86"/>
  </r>
  <r>
    <s v="W"/>
    <x v="125"/>
    <s v="MORRIS"/>
    <s v="APRON, CAR PARKING"/>
    <d v="1975-08-25T00:00:00"/>
    <n v="0"/>
    <n v="35529.449999999997"/>
    <n v="8882.3700000000008"/>
    <n v="44411.82"/>
  </r>
  <r>
    <s v="W"/>
    <x v="125"/>
    <s v="MORRIS"/>
    <s v="PAVING, TIE DOWNS, AND FENCE"/>
    <d v="1983-12-09T00:00:00"/>
    <n v="0"/>
    <n v="14580.68"/>
    <n v="9083.02"/>
    <n v="23663.7"/>
  </r>
  <r>
    <s v="W"/>
    <x v="125"/>
    <s v="MORRIS"/>
    <s v="GRAVEL BASE (FORCE ACCOUNT)"/>
    <d v="1977-02-10T00:00:00"/>
    <n v="0"/>
    <n v="3527.25"/>
    <n v="2361.75"/>
    <n v="5889"/>
  </r>
  <r>
    <s v="W"/>
    <x v="125"/>
    <s v="MORRIS"/>
    <s v="PLANNING STUDY"/>
    <d v="1983-12-09T00:00:00"/>
    <n v="0"/>
    <n v="16000"/>
    <n v="5234.08"/>
    <n v="21234.080000000002"/>
  </r>
  <r>
    <s v="W"/>
    <x v="125"/>
    <s v="MORRIS"/>
    <s v="RECONSTRUCT RUNWAY 14/32"/>
    <d v="1985-01-23T00:00:00"/>
    <n v="0"/>
    <n v="394925.5"/>
    <n v="196579.02"/>
    <n v="591504.52"/>
  </r>
  <r>
    <s v="W"/>
    <x v="125"/>
    <s v="MORRIS"/>
    <s v="LAND ACQUISITION"/>
    <d v="1985-05-16T00:00:00"/>
    <n v="0"/>
    <n v="98055.85"/>
    <n v="43733.440000000002"/>
    <n v="141789.29"/>
  </r>
  <r>
    <s v="W"/>
    <x v="125"/>
    <s v="MORRIS"/>
    <s v="REPAIR OF HANGAR DOOR"/>
    <d v="1988-12-16T00:00:00"/>
    <n v="0"/>
    <n v="2768.75"/>
    <n v="1384.38"/>
    <n v="4153.13"/>
  </r>
  <r>
    <s v="W"/>
    <x v="125"/>
    <s v="MORRIS"/>
    <s v="R &amp; R 10,000 GAL FUEL TANK"/>
    <d v="1989-10-16T00:00:00"/>
    <n v="0"/>
    <n v="13831.5"/>
    <n v="6915.75"/>
    <n v="20747.25"/>
  </r>
  <r>
    <s v="W"/>
    <x v="125"/>
    <s v="MORRIS"/>
    <s v="A/D BLDG &amp; MISC CONSTRUCTION"/>
    <d v="1991-01-30T00:00:00"/>
    <n v="0"/>
    <n v="110000"/>
    <n v="55000"/>
    <n v="165000"/>
  </r>
  <r>
    <s v="W"/>
    <x v="125"/>
    <s v="MORRIS"/>
    <s v="A/D BLDG &amp; MISC CONSTRUCTION"/>
    <d v="1991-01-30T00:00:00"/>
    <n v="0"/>
    <n v="6790"/>
    <n v="5684.71"/>
    <n v="12474.71"/>
  </r>
  <r>
    <s v="W"/>
    <x v="125"/>
    <s v="MORRIS"/>
    <s v="A/D BLDG &amp; MISC CONSTRUCTION"/>
    <d v="1992-03-02T00:00:00"/>
    <n v="0"/>
    <n v="10"/>
    <n v="433.34"/>
    <n v="443.34"/>
  </r>
  <r>
    <s v="W"/>
    <x v="125"/>
    <s v="MORRIS"/>
    <s v="A/D BLDG &amp; MISC CONSTRUCTION"/>
    <d v="1992-03-02T00:00:00"/>
    <n v="0"/>
    <n v="5436.07"/>
    <n v="0"/>
    <n v="5436.07"/>
  </r>
  <r>
    <s v="W"/>
    <x v="125"/>
    <s v="MORRIS"/>
    <s v="AIRPORT SIGNING"/>
    <d v="1992-12-23T00:00:00"/>
    <n v="0"/>
    <n v="1400"/>
    <n v="700"/>
    <n v="2100"/>
  </r>
  <r>
    <s v="W"/>
    <x v="125"/>
    <s v="MORRIS"/>
    <s v="PURCHASE RIDING LAW MOWER"/>
    <d v="1991-10-19T00:00:00"/>
    <n v="0"/>
    <n v="6810"/>
    <n v="3405"/>
    <n v="10215"/>
  </r>
  <r>
    <s v="W"/>
    <x v="125"/>
    <s v="MORRIS"/>
    <s v="PURCHASE 16 FOOT SNOW PLOW"/>
    <d v="1995-04-10T00:00:00"/>
    <n v="0"/>
    <n v="12165.27"/>
    <n v="6082.64"/>
    <n v="18247.91"/>
  </r>
  <r>
    <s v="W"/>
    <x v="125"/>
    <s v="MORRIS"/>
    <s v="SEWAGE TREATMENT MOUND"/>
    <d v="1997-01-03T00:00:00"/>
    <n v="0"/>
    <n v="5366.6"/>
    <n v="2933.34"/>
    <n v="8299.94"/>
  </r>
  <r>
    <s v="W"/>
    <x v="125"/>
    <s v="MORRIS"/>
    <s v="Hangar site prep &amp; tank monitoring dvice"/>
    <d v="1999-01-29T00:00:00"/>
    <n v="0"/>
    <n v="5000"/>
    <n v="14468.63"/>
    <n v="19468.629999999997"/>
  </r>
  <r>
    <s v="W"/>
    <x v="125"/>
    <s v="MORRIS"/>
    <s v="Hangar site prep &amp; tank monitoring dvice"/>
    <d v="1999-01-29T00:00:00"/>
    <n v="0"/>
    <n v="9468.64"/>
    <n v="0"/>
    <n v="9468.64"/>
  </r>
  <r>
    <s v="W"/>
    <x v="125"/>
    <s v="MORRIS"/>
    <s v="Furnish &amp; Install Jet-A Fuel System"/>
    <d v="2000-07-03T00:00:00"/>
    <n v="0"/>
    <n v="30898"/>
    <n v="30898"/>
    <n v="61796"/>
  </r>
  <r>
    <s v="W"/>
    <x v="125"/>
    <s v="MORRIS"/>
    <s v="Furnish &amp; Install Jet-A Fuel System"/>
    <d v="2000-09-26T00:00:00"/>
    <n v="0"/>
    <n v="1464.52"/>
    <n v="1464.51"/>
    <n v="2929.0299999999997"/>
  </r>
  <r>
    <s v="W"/>
    <x v="125"/>
    <s v="MORRIS"/>
    <s v="Land Acquisition (Runway Extension)"/>
    <d v="2002-11-27T00:00:00"/>
    <n v="0"/>
    <n v="2992.2"/>
    <n v="16800"/>
    <n v="19792.2"/>
  </r>
  <r>
    <s v="W"/>
    <x v="125"/>
    <s v="MORRIS"/>
    <s v="Land Acquisition (Runway Extension)"/>
    <d v="2002-12-19T00:00:00"/>
    <n v="0"/>
    <n v="20460"/>
    <n v="-165.2"/>
    <n v="20294.8"/>
  </r>
  <r>
    <s v="W"/>
    <x v="125"/>
    <s v="MORRIS"/>
    <s v="Runway Extension, Overlay, PAPIs &amp; Signs"/>
    <d v="2002-11-27T00:00:00"/>
    <n v="63792"/>
    <n v="71196.05"/>
    <n v="54553.14"/>
    <n v="189541.19"/>
  </r>
  <r>
    <s v="W"/>
    <x v="125"/>
    <s v="MORRIS"/>
    <s v="Runway Extension, Overlay, PAPIs &amp; Signs"/>
    <d v="2002-12-19T00:00:00"/>
    <n v="24085"/>
    <n v="8566.8700000000008"/>
    <n v="8387.75"/>
    <n v="41039.620000000003"/>
  </r>
  <r>
    <s v="W"/>
    <x v="125"/>
    <s v="MORRIS"/>
    <s v="Runway Extension, Overlay, PAPIs &amp; Signs"/>
    <d v="2003-04-09T00:00:00"/>
    <n v="5364"/>
    <n v="16987.259999999998"/>
    <n v="11921.72"/>
    <n v="34272.979999999996"/>
  </r>
  <r>
    <s v="W"/>
    <x v="125"/>
    <s v="MORRIS"/>
    <s v="Runway Extension, Overlay, PAPIs &amp; Signs"/>
    <d v="2003-08-27T00:00:00"/>
    <n v="183116"/>
    <n v="49221.55"/>
    <n v="53160.72"/>
    <n v="285498.27"/>
  </r>
  <r>
    <s v="W"/>
    <x v="125"/>
    <s v="MORRIS"/>
    <s v="Runway Extension, Overlay, PAPIs &amp; Signs"/>
    <d v="2003-09-08T00:00:00"/>
    <n v="8210"/>
    <n v="5678.4"/>
    <n v="4852.9799999999996"/>
    <n v="18741.379999999997"/>
  </r>
  <r>
    <s v="W"/>
    <x v="125"/>
    <s v="MORRIS"/>
    <s v="Runway Extension, Overlay, PAPIs &amp; Signs"/>
    <d v="2004-03-29T00:00:00"/>
    <n v="0"/>
    <n v="13023.07"/>
    <n v="10922.49"/>
    <n v="23945.559999999998"/>
  </r>
  <r>
    <s v="W"/>
    <x v="125"/>
    <s v="MORRIS"/>
    <s v="Runway Extension, Overlay, PAPIs &amp; Signs"/>
    <d v="2004-05-07T00:00:00"/>
    <n v="21570"/>
    <n v="0"/>
    <n v="0"/>
    <n v="21570"/>
  </r>
  <r>
    <s v="W"/>
    <x v="125"/>
    <s v="MORRIS"/>
    <s v="2Seal Coat Bit. Surfaces/Tee Hangar/Fuel"/>
    <d v="2006-09-26T00:00:00"/>
    <n v="155929"/>
    <n v="0"/>
    <n v="8207.19"/>
    <n v="164136.19"/>
  </r>
  <r>
    <s v="W"/>
    <x v="125"/>
    <s v="MORRIS"/>
    <s v="2Seal Coat Bit. Surfaces/Tee Hangar/Fuel"/>
    <d v="2006-10-19T00:00:00"/>
    <n v="155531"/>
    <n v="0"/>
    <n v="8186"/>
    <n v="163717"/>
  </r>
  <r>
    <s v="W"/>
    <x v="125"/>
    <s v="MORRIS"/>
    <s v="2Seal Coat Bit. Surfaces/Tee Hangar/Fuel"/>
    <d v="2007-01-02T00:00:00"/>
    <n v="76448"/>
    <n v="0"/>
    <n v="4089.23"/>
    <n v="80537.23"/>
  </r>
  <r>
    <s v="W"/>
    <x v="125"/>
    <s v="MORRIS"/>
    <s v="2Seal Coat Bit. Surfaces/Tee Hangar/Fuel"/>
    <d v="2007-02-01T00:00:00"/>
    <n v="15342"/>
    <n v="0"/>
    <n v="943"/>
    <n v="16285"/>
  </r>
  <r>
    <s v="W"/>
    <x v="125"/>
    <s v="MORRIS"/>
    <s v="2Seal Coat Bit. Surfaces/Tee Hangar/Fuel"/>
    <d v="2007-05-14T00:00:00"/>
    <n v="2574"/>
    <n v="0"/>
    <n v="0"/>
    <n v="2574"/>
  </r>
  <r>
    <s v="W"/>
    <x v="125"/>
    <s v="MORRIS"/>
    <s v="Refurbish Airport Beacon"/>
    <d v="2007-12-19T00:00:00"/>
    <n v="0"/>
    <n v="5358.48"/>
    <n v="2296.4899999999998"/>
    <n v="7654.9699999999993"/>
  </r>
  <r>
    <s v="W"/>
    <x v="125"/>
    <s v="MORRIS"/>
    <s v="Purchase Mower and Re-Roof A/D Building"/>
    <d v="2008-10-28T00:00:00"/>
    <n v="0"/>
    <n v="17121"/>
    <n v="7165"/>
    <n v="24286"/>
  </r>
  <r>
    <s v="W"/>
    <x v="125"/>
    <s v="MORRIS"/>
    <s v="Purchase Mower and Re-Roof A/D Building"/>
    <d v="2009-12-31T00:00:00"/>
    <n v="0"/>
    <n v="1123.5"/>
    <n v="369.25"/>
    <n v="1492.75"/>
  </r>
  <r>
    <s v="W"/>
    <x v="125"/>
    <s v="MORRIS"/>
    <s v="3.Environmental Assessment Parallel Txwy"/>
    <d v="2010-04-30T00:00:00"/>
    <n v="36428"/>
    <n v="0"/>
    <n v="1917.93"/>
    <n v="38345.93"/>
  </r>
  <r>
    <s v="W"/>
    <x v="125"/>
    <s v="MORRIS"/>
    <s v="3.Environmental Assessment Parallel Txwy"/>
    <d v="2010-11-05T00:00:00"/>
    <n v="1072"/>
    <n v="0"/>
    <n v="333.07"/>
    <n v="1405.07"/>
  </r>
  <r>
    <s v="W"/>
    <x v="125"/>
    <s v="MORRIS"/>
    <s v="3.Environmental Assessment Parallel Txwy"/>
    <d v="2011-02-02T00:00:00"/>
    <n v="10000"/>
    <n v="0"/>
    <n v="249"/>
    <n v="10249"/>
  </r>
  <r>
    <s v="W"/>
    <x v="125"/>
    <s v="MORRIS"/>
    <s v="Upgrade of Fuel System Card Reader"/>
    <d v="2010-10-22T00:00:00"/>
    <n v="0"/>
    <n v="7956"/>
    <n v="7956"/>
    <n v="15912"/>
  </r>
  <r>
    <s v="W"/>
    <x v="125"/>
    <s v="MORRIS"/>
    <s v="4.Rehabilitate Runway 14/32 &amp; GA Apron"/>
    <d v="2010-11-05T00:00:00"/>
    <n v="100032"/>
    <n v="0"/>
    <n v="5266.63"/>
    <n v="105298.63"/>
  </r>
  <r>
    <s v="W"/>
    <x v="125"/>
    <s v="MORRIS"/>
    <s v="4.Rehabilitate Runway 14/32 &amp; GA Apron"/>
    <d v="2011-01-11T00:00:00"/>
    <n v="7625"/>
    <n v="0"/>
    <n v="819.54"/>
    <n v="8444.5400000000009"/>
  </r>
  <r>
    <s v="W"/>
    <x v="125"/>
    <s v="MORRIS"/>
    <s v="4.Rehabilitate Runway 14/32 &amp; GA Apron"/>
    <d v="2011-02-22T00:00:00"/>
    <n v="10000"/>
    <n v="0"/>
    <n v="124"/>
    <n v="10124"/>
  </r>
  <r>
    <s v="W"/>
    <x v="125"/>
    <s v="MORRIS"/>
    <s v="4.Rehabilitate Runway 14/32 &amp; GA Apron"/>
    <d v="2011-02-22T00:00:00"/>
    <n v="313"/>
    <n v="0"/>
    <n v="0"/>
    <n v="313"/>
  </r>
  <r>
    <s v="W"/>
    <x v="125"/>
    <s v="MORRIS"/>
    <s v="5. Construct Parallel Taxiway - Design"/>
    <d v="2012-01-20T00:00:00"/>
    <n v="25041"/>
    <n v="0"/>
    <n v="1318.59"/>
    <n v="26359.59"/>
  </r>
  <r>
    <s v="W"/>
    <x v="125"/>
    <s v="MORRIS"/>
    <s v="5. Construct Parallel Taxiway - Design"/>
    <d v="2012-11-27T00:00:00"/>
    <n v="34696"/>
    <n v="0"/>
    <n v="1825.78"/>
    <n v="36521.78"/>
  </r>
  <r>
    <s v="W"/>
    <x v="125"/>
    <s v="MORRIS"/>
    <s v="5. Construct Parallel Taxiway - Design"/>
    <d v="2013-02-11T00:00:00"/>
    <n v="1528"/>
    <n v="0"/>
    <n v="80.59"/>
    <n v="1608.59"/>
  </r>
  <r>
    <s v="W"/>
    <x v="125"/>
    <s v="MORRIS"/>
    <s v="5. Construct Parallel Taxiway - Design"/>
    <d v="2013-05-28T00:00:00"/>
    <n v="26917"/>
    <n v="0"/>
    <n v="1416.63"/>
    <n v="28333.63"/>
  </r>
  <r>
    <s v="W"/>
    <x v="125"/>
    <s v="MORRIS"/>
    <s v="5. Construct Parallel Taxiway - Design"/>
    <d v="2014-01-10T00:00:00"/>
    <n v="23169"/>
    <n v="0"/>
    <n v="1219.96"/>
    <n v="24388.959999999999"/>
  </r>
  <r>
    <s v="W"/>
    <x v="125"/>
    <s v="MORRIS"/>
    <s v="5. Construct Parallel Taxiway - Design"/>
    <d v="2014-10-15T00:00:00"/>
    <n v="4074"/>
    <n v="0"/>
    <n v="677.72"/>
    <n v="4751.72"/>
  </r>
  <r>
    <s v="W"/>
    <x v="125"/>
    <s v="MORRIS"/>
    <s v="5. Construct Parallel Taxiway - Design"/>
    <d v="2015-12-21T00:00:00"/>
    <n v="12811"/>
    <n v="0"/>
    <n v="210.08"/>
    <n v="13021.08"/>
  </r>
  <r>
    <s v="W"/>
    <x v="125"/>
    <s v="MORRIS"/>
    <s v="Fuel Shutoff - Carpet/Paint A/D Bldg"/>
    <d v="2013-02-06T00:00:00"/>
    <n v="0"/>
    <n v="3865.13"/>
    <n v="2056.48"/>
    <n v="5921.6100000000006"/>
  </r>
  <r>
    <s v="W"/>
    <x v="125"/>
    <s v="MORRIS"/>
    <s v="6. LAND, Hangar, Apron, Slurry Seal"/>
    <d v="2014-01-10T00:00:00"/>
    <n v="366395"/>
    <n v="1507.47"/>
    <n v="74459.17"/>
    <n v="442361.63999999996"/>
  </r>
  <r>
    <s v="W"/>
    <x v="125"/>
    <s v="MORRIS"/>
    <s v="6. LAND, Hangar, Apron, Slurry Seal"/>
    <d v="2014-02-19T00:00:00"/>
    <n v="42375"/>
    <n v="251.79"/>
    <n v="5187.0600000000004"/>
    <n v="47813.85"/>
  </r>
  <r>
    <s v="W"/>
    <x v="125"/>
    <s v="MORRIS"/>
    <s v="6. LAND, Hangar, Apron, Slurry Seal"/>
    <d v="2014-08-08T00:00:00"/>
    <n v="82613"/>
    <n v="4596.7700000000004"/>
    <n v="4607.1499999999996"/>
    <n v="91816.92"/>
  </r>
  <r>
    <s v="W"/>
    <x v="125"/>
    <s v="MORRIS"/>
    <s v="6. LAND, Hangar, Apron, Slurry Seal"/>
    <d v="2014-08-08T00:00:00"/>
    <n v="201500"/>
    <n v="34185.25"/>
    <n v="-40717.620000000003"/>
    <n v="194967.63"/>
  </r>
  <r>
    <s v="W"/>
    <x v="125"/>
    <s v="MORRIS"/>
    <s v="6. LAND, Hangar, Apron, Slurry Seal"/>
    <d v="2014-10-15T00:00:00"/>
    <n v="76491"/>
    <n v="35653.370000000003"/>
    <n v="18085.3"/>
    <n v="130229.67"/>
  </r>
  <r>
    <s v="W"/>
    <x v="125"/>
    <s v="MORRIS"/>
    <s v="6. LAND, Hangar, Apron, Slurry Seal"/>
    <d v="2015-08-31T00:00:00"/>
    <n v="90286"/>
    <n v="507.52"/>
    <n v="4363.32"/>
    <n v="95156.84"/>
  </r>
  <r>
    <s v="W"/>
    <x v="125"/>
    <s v="MORRIS"/>
    <s v="Construct Parallel Taxiway; Reconstruct Taxiway &quot;A&quot;; Rehabilitate Parking Lot"/>
    <d v="2017-03-24T00:00:00"/>
    <n v="279196.01"/>
    <n v="15510.91"/>
    <n v="16932.97"/>
    <n v="311639.89"/>
  </r>
  <r>
    <s v="W"/>
    <x v="125"/>
    <s v="MORRIS"/>
    <s v="Construct Parallel Taxiway; Reconstruct Taxiway &quot;A&quot;; Rehabilitate Parking Lot"/>
    <d v="2017-08-28T00:00:00"/>
    <n v="643073.99"/>
    <n v="35726.370000000003"/>
    <n v="35912.85"/>
    <n v="714713.21"/>
  </r>
  <r>
    <s v="W"/>
    <x v="125"/>
    <s v="MORRIS"/>
    <s v="Construct Parallel Taxiway; Reconstruct Taxiway &quot;A&quot;; Rehabilitate Parking Lot"/>
    <d v="2017-10-30T00:00:00"/>
    <n v="1388174"/>
    <n v="80641.070000000007"/>
    <n v="111943.95"/>
    <n v="1580759.02"/>
  </r>
  <r>
    <s v="W"/>
    <x v="125"/>
    <s v="MORRIS"/>
    <s v="Construct Parallel Taxiway; Reconstruct Taxiway &quot;A&quot;; Rehabilitate Parking Lot"/>
    <d v="2018-04-10T00:00:00"/>
    <n v="197155"/>
    <n v="7432.76"/>
    <n v="8877.75"/>
    <n v="213465.51"/>
  </r>
  <r>
    <s v="W"/>
    <x v="125"/>
    <s v="MORRIS"/>
    <s v="Master Plan and ALP Update"/>
    <d v="2018-02-13T00:00:00"/>
    <n v="98376"/>
    <n v="5465.37"/>
    <n v="5466.09"/>
    <n v="109307.45999999999"/>
  </r>
  <r>
    <s v="W"/>
    <x v="125"/>
    <s v="MORRIS"/>
    <s v="Master Plan and ALP Update"/>
    <d v="2018-06-15T00:00:00"/>
    <n v="84938"/>
    <n v="4718.7700000000004"/>
    <n v="4718.58"/>
    <n v="94375.35"/>
  </r>
  <r>
    <s v="W"/>
    <x v="125"/>
    <s v="MORRIS"/>
    <s v="Master Plan and ALP Update"/>
    <d v="2018-09-14T00:00:00"/>
    <n v="20418"/>
    <n v="1134.33"/>
    <n v="1134.22"/>
    <n v="22686.550000000003"/>
  </r>
  <r>
    <s v="W"/>
    <x v="125"/>
    <s v="MORRIS"/>
    <s v="Master Plan and ALP Update"/>
    <d v="2018-12-18T00:00:00"/>
    <n v="52652"/>
    <n v="2925.09"/>
    <n v="2924.8"/>
    <n v="58501.89"/>
  </r>
  <r>
    <s v="W"/>
    <x v="125"/>
    <s v="MORRIS"/>
    <s v="Master Plan and ALP Update"/>
    <d v="2019-02-22T00:00:00"/>
    <n v="12785"/>
    <n v="710.3"/>
    <n v="710.62"/>
    <n v="14205.92"/>
  </r>
  <r>
    <s v="W"/>
    <x v="125"/>
    <s v="MORRIS"/>
    <s v="Master Plan and ALP Update"/>
    <d v="2019-06-24T00:00:00"/>
    <n v="30122"/>
    <n v="1673.48"/>
    <n v="1674.11"/>
    <n v="33469.589999999997"/>
  </r>
  <r>
    <s v="W"/>
    <x v="125"/>
    <s v="MORRIS"/>
    <s v="Master Plan and ALP Update"/>
    <d v="2019-06-24T00:00:00"/>
    <n v="44143"/>
    <n v="2452.38"/>
    <n v="2452.2399999999998"/>
    <n v="49047.619999999995"/>
  </r>
  <r>
    <s v="W"/>
    <x v="125"/>
    <s v="MORRIS"/>
    <s v="Master Plan and ALP Update"/>
    <d v="2019-10-15T00:00:00"/>
    <n v="61566"/>
    <n v="3521.53"/>
    <n v="3521.01"/>
    <n v="68608.539999999994"/>
  </r>
  <r>
    <s v="W"/>
    <x v="125"/>
    <s v="MORRIS"/>
    <s v="Master Plan and ALP Update"/>
    <d v="2021-01-20T00:00:00"/>
    <n v="43723"/>
    <n v="2327.8200000000002"/>
    <n v="2327.62"/>
    <n v="48378.44"/>
  </r>
  <r>
    <s v="W"/>
    <x v="125"/>
    <s v="MORRIS"/>
    <s v="Apron and Taxilane Reconstruction - Design"/>
    <d v="1899-12-30T00:00:00"/>
    <n v="21882"/>
    <n v="6228.63"/>
    <n v="3954.37"/>
    <n v="32065"/>
  </r>
  <r>
    <s v="W"/>
    <x v="125"/>
    <s v="MORRIS"/>
    <s v="Apron and Taxilane Reconstruction - Design"/>
    <d v="2018-12-18T00:00:00"/>
    <n v="10031"/>
    <n v="2855.48"/>
    <n v="1813.53"/>
    <n v="14700.01"/>
  </r>
  <r>
    <s v="W"/>
    <x v="125"/>
    <s v="MORRIS"/>
    <s v="Apron and Taxilane Reconstruction - Design"/>
    <d v="2019-02-05T00:00:00"/>
    <n v="3344"/>
    <n v="951.82"/>
    <n v="604.16999999999996"/>
    <n v="4899.99"/>
  </r>
  <r>
    <s v="W"/>
    <x v="125"/>
    <s v="MORRIS"/>
    <s v="Apron and Taxilane Reconstruction - Design"/>
    <d v="2020-09-18T00:00:00"/>
    <n v="4128"/>
    <n v="1175.21"/>
    <n v="746.79"/>
    <n v="6050"/>
  </r>
  <r>
    <s v="W"/>
    <x v="125"/>
    <s v="MORRIS"/>
    <s v="Taxilane Pavement Rehabilitation"/>
    <d v="2019-12-11T00:00:00"/>
    <n v="12088"/>
    <n v="3426.04"/>
    <n v="2145.96"/>
    <n v="17660"/>
  </r>
  <r>
    <s v="W"/>
    <x v="125"/>
    <s v="MORRIS"/>
    <s v="Taxilane Pavement Rehabilitation"/>
    <d v="2020-09-18T00:00:00"/>
    <n v="40273"/>
    <n v="11603.76"/>
    <n v="7253.24"/>
    <n v="59130"/>
  </r>
  <r>
    <s v="W"/>
    <x v="125"/>
    <s v="MORRIS"/>
    <s v="Extend Runway 14/32 - Phase 1"/>
    <d v="1899-12-30T00:00:00"/>
    <n v="170141"/>
    <n v="0"/>
    <n v="0"/>
    <n v="170141"/>
  </r>
  <r>
    <s v="W"/>
    <x v="125"/>
    <s v="MORRIS"/>
    <s v="Extend Runway 14/32 - Phase 1"/>
    <d v="1899-12-30T00:00:00"/>
    <n v="1606912"/>
    <n v="0"/>
    <n v="0"/>
    <n v="1606912"/>
  </r>
  <r>
    <s v="W"/>
    <x v="125"/>
    <s v="MORRIS"/>
    <s v="Extend Runway 14/32 - Phase 1"/>
    <d v="2020-12-09T00:00:00"/>
    <n v="382256"/>
    <n v="0"/>
    <n v="0"/>
    <n v="382256"/>
  </r>
  <r>
    <s v="W"/>
    <x v="125"/>
    <s v="MORRIS"/>
    <s v="CARES ACT AMENDMENT FOR MORRIS"/>
    <d v="2021-02-11T00:00:00"/>
    <n v="30000"/>
    <n v="0"/>
    <n v="0"/>
    <n v="30000"/>
  </r>
  <r>
    <s v="W"/>
    <x v="126"/>
    <s v="NORTHOME"/>
    <s v="===NORTHOME AIRPORT==="/>
    <d v="1947-10-21T00:00:00"/>
    <n v="0"/>
    <n v="14869.58"/>
    <n v="0"/>
    <n v="14869.58"/>
  </r>
  <r>
    <s v="W"/>
    <x v="126"/>
    <s v="NORTHOME"/>
    <s v="REALIGN AND EXTEND RUNWAY"/>
    <d v="1976-10-06T00:00:00"/>
    <n v="0"/>
    <n v="60813.81"/>
    <n v="15203.46"/>
    <n v="76017.26999999999"/>
  </r>
  <r>
    <s v="W"/>
    <x v="126"/>
    <s v="NORTHOME"/>
    <s v="TREE/BRUSH REMOVAL &amp; FILLG RWY LOW AREAS"/>
    <d v="1998-08-21T00:00:00"/>
    <n v="0"/>
    <n v="480"/>
    <n v="320"/>
    <n v="800"/>
  </r>
  <r>
    <s v="W"/>
    <x v="126"/>
    <s v="NORTHOME"/>
    <s v="1997 New Holland Tractor"/>
    <d v="2011-06-21T00:00:00"/>
    <n v="0"/>
    <n v="10000"/>
    <n v="5000"/>
    <n v="15000"/>
  </r>
  <r>
    <s v="W"/>
    <x v="126"/>
    <s v="NORTHOME"/>
    <s v="Brushing; Batwing Mower"/>
    <d v="2012-09-07T00:00:00"/>
    <n v="0"/>
    <n v="4320"/>
    <n v="1830"/>
    <n v="6150"/>
  </r>
  <r>
    <s v="W"/>
    <x v="126"/>
    <s v="NORTHOME"/>
    <s v="Construct New A/D Building"/>
    <d v="2017-03-10T00:00:00"/>
    <n v="0"/>
    <n v="39942"/>
    <n v="4438"/>
    <n v="44380"/>
  </r>
  <r>
    <s v="W"/>
    <x v="126"/>
    <s v="NORTHOME"/>
    <s v="Runway Repair"/>
    <d v="2017-10-25T00:00:00"/>
    <n v="0"/>
    <n v="62870.25"/>
    <n v="6985.58"/>
    <n v="69855.83"/>
  </r>
  <r>
    <s v="W"/>
    <x v="126"/>
    <s v="NORTHOME"/>
    <s v="Install Beacon Pole and Light"/>
    <d v="2020-08-05T00:00:00"/>
    <n v="0"/>
    <n v="28158.03"/>
    <n v="3128.67"/>
    <n v="31286.699999999997"/>
  </r>
  <r>
    <s v="W"/>
    <x v="127"/>
    <s v="ORTONVILLE"/>
    <s v="GRADE/DRAIN/SEED/FENCE/UTIL"/>
    <d v="1947-07-23T00:00:00"/>
    <n v="0"/>
    <n v="6777.93"/>
    <n v="6777.95"/>
    <n v="13555.880000000001"/>
  </r>
  <r>
    <s v="W"/>
    <x v="127"/>
    <s v="ORTONVILLE"/>
    <s v="DRAIN/FENCE/APRONS/SEWAGE/UTIL"/>
    <d v="1949-04-12T00:00:00"/>
    <n v="0"/>
    <n v="3848.15"/>
    <n v="3848.14"/>
    <n v="7696.29"/>
  </r>
  <r>
    <s v="W"/>
    <x v="127"/>
    <s v="ORTONVILLE"/>
    <s v="ADVANCE PLANNING"/>
    <d v="1971-02-04T00:00:00"/>
    <n v="4000"/>
    <n v="2000"/>
    <n v="2000"/>
    <n v="8000"/>
  </r>
  <r>
    <s v="W"/>
    <x v="127"/>
    <s v="ORTONVILLE"/>
    <s v="AIRPORT IMPROVEMENT &amp; LIGHTING"/>
    <d v="1975-01-10T00:00:00"/>
    <n v="116369.05"/>
    <n v="88225.59"/>
    <n v="41677.980000000003"/>
    <n v="246272.62000000002"/>
  </r>
  <r>
    <s v="W"/>
    <x v="127"/>
    <s v="ORTONVILLE"/>
    <s v="LAND"/>
    <d v="1973-01-18T00:00:00"/>
    <n v="0"/>
    <n v="19848.95"/>
    <n v="51436.35"/>
    <n v="71285.3"/>
  </r>
  <r>
    <s v="W"/>
    <x v="127"/>
    <s v="ORTONVILLE"/>
    <s v="SEAL COAT"/>
    <d v="1976-11-17T00:00:00"/>
    <n v="0"/>
    <n v="6254.81"/>
    <n v="3127.41"/>
    <n v="9382.2200000000012"/>
  </r>
  <r>
    <s v="W"/>
    <x v="127"/>
    <s v="ORTONVILLE"/>
    <s v="OVERLAY"/>
    <d v="1982-11-12T00:00:00"/>
    <n v="0"/>
    <n v="65498.29"/>
    <n v="32749.14"/>
    <n v="98247.43"/>
  </r>
  <r>
    <s v="W"/>
    <x v="127"/>
    <s v="ORTONVILLE"/>
    <s v="WIND DIRECTION&amp; VELOCITY INST"/>
    <d v="1985-06-11T00:00:00"/>
    <n v="0"/>
    <n v="1073.33"/>
    <n v="536.66999999999996"/>
    <n v="1610"/>
  </r>
  <r>
    <s v="W"/>
    <x v="127"/>
    <s v="ORTONVILLE"/>
    <s v="RUBBERIZED ASPHALT CRACK REPAR"/>
    <d v="1986-11-25T00:00:00"/>
    <n v="0"/>
    <n v="10409.16"/>
    <n v="5204.58"/>
    <n v="15613.74"/>
  </r>
  <r>
    <s v="W"/>
    <x v="127"/>
    <s v="ORTONVILLE"/>
    <s v="REPAIR VASI FOUNDATIONS"/>
    <d v="1988-02-04T00:00:00"/>
    <n v="0"/>
    <n v="960"/>
    <n v="480"/>
    <n v="1440"/>
  </r>
  <r>
    <s v="W"/>
    <x v="127"/>
    <s v="ORTONVILLE"/>
    <s v="AIRPORT SEAL COAT"/>
    <d v="1990-11-05T00:00:00"/>
    <n v="0"/>
    <n v="8835.7999999999993"/>
    <n v="4417.91"/>
    <n v="13253.71"/>
  </r>
  <r>
    <s v="W"/>
    <x v="127"/>
    <s v="ORTONVILLE"/>
    <s v="10,000 GAL. Sti-P3 FUEL TANK"/>
    <d v="1995-07-24T00:00:00"/>
    <n v="0"/>
    <n v="20049.2"/>
    <n v="10024.6"/>
    <n v="30073.800000000003"/>
  </r>
  <r>
    <s v="W"/>
    <x v="127"/>
    <s v="ORTONVILLE"/>
    <s v="10,000 GAL. Sti-P3 FUEL TANK"/>
    <d v="1996-01-11T00:00:00"/>
    <n v="0"/>
    <n v="15146"/>
    <n v="7573"/>
    <n v="22719"/>
  </r>
  <r>
    <s v="W"/>
    <x v="127"/>
    <s v="ORTONVILLE"/>
    <s v="PAINT ARRIVAL DEPARTURE BLDG."/>
    <d v="1995-01-19T00:00:00"/>
    <n v="0"/>
    <n v="2333.33"/>
    <n v="1166.67"/>
    <n v="3500"/>
  </r>
  <r>
    <s v="W"/>
    <x v="127"/>
    <s v="ORTONVILLE"/>
    <s v="Crack Sealing/MIRL System Cans"/>
    <d v="1998-07-30T00:00:00"/>
    <n v="0"/>
    <n v="12261.63"/>
    <n v="8174.43"/>
    <n v="20436.059999999998"/>
  </r>
  <r>
    <s v="W"/>
    <x v="127"/>
    <s v="ORTONVILLE"/>
    <s v="Airport Seal Coat &amp; Paint Striping"/>
    <d v="1999-09-28T00:00:00"/>
    <n v="0"/>
    <n v="17615.759999999998"/>
    <n v="11743.84"/>
    <n v="29359.599999999999"/>
  </r>
  <r>
    <s v="W"/>
    <x v="127"/>
    <s v="ORTONVILLE"/>
    <s v="Airport Seal Coat &amp; Paint Striping"/>
    <d v="1999-12-21T00:00:00"/>
    <n v="0"/>
    <n v="1041.21"/>
    <n v="694.13"/>
    <n v="1735.3400000000001"/>
  </r>
  <r>
    <s v="W"/>
    <x v="127"/>
    <s v="ORTONVILLE"/>
    <s v="Airport Seal Coat &amp; Paint Striping"/>
    <d v="2000-09-19T00:00:00"/>
    <n v="0"/>
    <n v="1364.65"/>
    <n v="909.76"/>
    <n v="2274.41"/>
  </r>
  <r>
    <s v="W"/>
    <x v="127"/>
    <s v="ORTONVILLE"/>
    <s v="Hangar Roof &amp; Door Replacement"/>
    <d v="2001-03-19T00:00:00"/>
    <n v="0"/>
    <n v="11766.03"/>
    <n v="11766.03"/>
    <n v="23532.06"/>
  </r>
  <r>
    <s v="W"/>
    <x v="127"/>
    <s v="ORTONVILLE"/>
    <s v="1. SNOW REMOVAL EQUIPMENT"/>
    <d v="2002-06-28T00:00:00"/>
    <n v="53898"/>
    <n v="4124.62"/>
    <n v="8750"/>
    <n v="66772.62"/>
  </r>
  <r>
    <s v="W"/>
    <x v="127"/>
    <s v="ORTONVILLE"/>
    <s v="1. SNOW REMOVAL EQUIPMENT"/>
    <d v="2002-09-23T00:00:00"/>
    <n v="111"/>
    <n v="0"/>
    <n v="1.28"/>
    <n v="112.28"/>
  </r>
  <r>
    <s v="W"/>
    <x v="127"/>
    <s v="ORTONVILLE"/>
    <s v="2.UPDATE ALP; RUNWAY LIGHTING DESIGN"/>
    <d v="2004-12-08T00:00:00"/>
    <n v="17956"/>
    <n v="0"/>
    <n v="945.75"/>
    <n v="18901.75"/>
  </r>
  <r>
    <s v="W"/>
    <x v="127"/>
    <s v="ORTONVILLE"/>
    <s v="2.UPDATE ALP; RUNWAY LIGHTING DESIGN"/>
    <d v="2005-05-05T00:00:00"/>
    <n v="33348"/>
    <n v="0"/>
    <n v="1755.25"/>
    <n v="35103.25"/>
  </r>
  <r>
    <s v="W"/>
    <x v="127"/>
    <s v="ORTONVILLE"/>
    <s v="2.UPDATE ALP; RUNWAY LIGHTING DESIGN"/>
    <d v="2005-08-04T00:00:00"/>
    <n v="5131"/>
    <n v="0"/>
    <n v="269.5"/>
    <n v="5400.5"/>
  </r>
  <r>
    <s v="W"/>
    <x v="127"/>
    <s v="ORTONVILLE"/>
    <s v="2.UPDATE ALP; RUNWAY LIGHTING DESIGN"/>
    <d v="2005-11-01T00:00:00"/>
    <n v="2199"/>
    <n v="0"/>
    <n v="115.5"/>
    <n v="2314.5"/>
  </r>
  <r>
    <s v="W"/>
    <x v="127"/>
    <s v="ORTONVILLE"/>
    <s v="2.UPDATE ALP; RUNWAY LIGHTING DESIGN"/>
    <d v="2006-08-17T00:00:00"/>
    <n v="2931"/>
    <n v="0"/>
    <n v="155"/>
    <n v="3086"/>
  </r>
  <r>
    <s v="W"/>
    <x v="127"/>
    <s v="ORTONVILLE"/>
    <s v="2.UPDATE ALP; RUNWAY LIGHTING DESIGN"/>
    <d v="2007-06-27T00:00:00"/>
    <n v="1727"/>
    <n v="0"/>
    <n v="424.5"/>
    <n v="2151.5"/>
  </r>
  <r>
    <s v="W"/>
    <x v="127"/>
    <s v="ORTONVILLE"/>
    <s v="2.UPDATE ALP; RUNWAY LIGHTING DESIGN"/>
    <d v="2008-07-23T00:00:00"/>
    <n v="10000"/>
    <n v="0"/>
    <n v="192.5"/>
    <n v="10192.5"/>
  </r>
  <r>
    <s v="W"/>
    <x v="127"/>
    <s v="ORTONVILLE"/>
    <s v="3.RUNWAY&amp;TAXIWAY LIGHTING, PAPIS"/>
    <d v="2005-08-04T00:00:00"/>
    <n v="111142"/>
    <n v="0"/>
    <n v="5850.5"/>
    <n v="116992.5"/>
  </r>
  <r>
    <s v="W"/>
    <x v="127"/>
    <s v="ORTONVILLE"/>
    <s v="3.RUNWAY&amp;TAXIWAY LIGHTING, PAPIS"/>
    <d v="2005-09-02T00:00:00"/>
    <n v="97825"/>
    <n v="0"/>
    <n v="5148.68"/>
    <n v="102973.68"/>
  </r>
  <r>
    <s v="W"/>
    <x v="127"/>
    <s v="ORTONVILLE"/>
    <s v="3.RUNWAY&amp;TAXIWAY LIGHTING, PAPIS"/>
    <d v="2005-10-13T00:00:00"/>
    <n v="43917"/>
    <n v="0"/>
    <n v="2587.17"/>
    <n v="46504.17"/>
  </r>
  <r>
    <s v="W"/>
    <x v="127"/>
    <s v="ORTONVILLE"/>
    <s v="3.RUNWAY&amp;TAXIWAY LIGHTING, PAPIS"/>
    <d v="2006-01-11T00:00:00"/>
    <n v="9402"/>
    <n v="0"/>
    <n v="219.89"/>
    <n v="9621.89"/>
  </r>
  <r>
    <s v="W"/>
    <x v="127"/>
    <s v="ORTONVILLE"/>
    <s v="FUEL SYSTEM CREDIT CARD READER"/>
    <d v="2005-09-15T00:00:00"/>
    <n v="0"/>
    <n v="5008"/>
    <n v="5008"/>
    <n v="10016"/>
  </r>
  <r>
    <s v="W"/>
    <x v="127"/>
    <s v="ORTONVILLE"/>
    <s v="4.Reconstruct &amp; Mark Runway 16/34"/>
    <d v="2006-09-12T00:00:00"/>
    <n v="15205"/>
    <n v="0"/>
    <n v="800.85"/>
    <n v="16005.85"/>
  </r>
  <r>
    <s v="W"/>
    <x v="127"/>
    <s v="ORTONVILLE"/>
    <s v="4.Reconstruct &amp; Mark Runway 16/34"/>
    <d v="2006-10-11T00:00:00"/>
    <n v="351976"/>
    <n v="0"/>
    <n v="18524.79"/>
    <n v="370500.79"/>
  </r>
  <r>
    <s v="W"/>
    <x v="127"/>
    <s v="ORTONVILLE"/>
    <s v="4.Reconstruct &amp; Mark Runway 16/34"/>
    <d v="2006-11-08T00:00:00"/>
    <n v="6118"/>
    <n v="0"/>
    <n v="322.52"/>
    <n v="6440.52"/>
  </r>
  <r>
    <s v="W"/>
    <x v="127"/>
    <s v="ORTONVILLE"/>
    <s v="4.Reconstruct &amp; Mark Runway 16/34"/>
    <d v="2007-01-02T00:00:00"/>
    <n v="8792"/>
    <n v="0"/>
    <n v="462.54"/>
    <n v="9254.5400000000009"/>
  </r>
  <r>
    <s v="W"/>
    <x v="127"/>
    <s v="ORTONVILLE"/>
    <s v="4.Reconstruct &amp; Mark Runway 16/34"/>
    <d v="2007-02-12T00:00:00"/>
    <n v="11659"/>
    <n v="0"/>
    <n v="968.96"/>
    <n v="12627.96"/>
  </r>
  <r>
    <s v="W"/>
    <x v="127"/>
    <s v="ORTONVILLE"/>
    <s v="4.Reconstruct &amp; Mark Runway 16/34"/>
    <d v="2007-11-20T00:00:00"/>
    <n v="8582"/>
    <n v="0"/>
    <n v="96.15"/>
    <n v="8678.15"/>
  </r>
  <r>
    <s v="W"/>
    <x v="127"/>
    <s v="ORTONVILLE"/>
    <s v="5.Design of Apron Rehab &amp; Expansn"/>
    <d v="2009-08-28T00:00:00"/>
    <n v="30400"/>
    <n v="0"/>
    <n v="1600"/>
    <n v="32000"/>
  </r>
  <r>
    <s v="W"/>
    <x v="127"/>
    <s v="ORTONVILLE"/>
    <s v="6.Apron and Taxiway Expansion and Rehab"/>
    <d v="2009-10-09T00:00:00"/>
    <n v="374172"/>
    <n v="0"/>
    <n v="19693.53"/>
    <n v="393865.53"/>
  </r>
  <r>
    <s v="W"/>
    <x v="127"/>
    <s v="ORTONVILLE"/>
    <s v="6.Apron and Taxiway Expansion and Rehab"/>
    <d v="2009-11-04T00:00:00"/>
    <n v="53353"/>
    <n v="0"/>
    <n v="2808.75"/>
    <n v="56161.75"/>
  </r>
  <r>
    <s v="W"/>
    <x v="127"/>
    <s v="ORTONVILLE"/>
    <s v="6.Apron and Taxiway Expansion and Rehab"/>
    <d v="2010-02-11T00:00:00"/>
    <n v="44080"/>
    <n v="0"/>
    <n v="2347.94"/>
    <n v="46427.94"/>
  </r>
  <r>
    <s v="W"/>
    <x v="127"/>
    <s v="ORTONVILLE"/>
    <s v="6.Apron and Taxiway Expansion and Rehab"/>
    <d v="2010-02-11T00:00:00"/>
    <n v="543"/>
    <n v="0"/>
    <n v="0"/>
    <n v="543"/>
  </r>
  <r>
    <s v="W"/>
    <x v="127"/>
    <s v="ORTONVILLE"/>
    <s v="Arrival/Departure Bldg Windows and Sign"/>
    <d v="2013-05-08T00:00:00"/>
    <n v="0"/>
    <n v="4077.6"/>
    <n v="1019.4"/>
    <n v="5097"/>
  </r>
  <r>
    <s v="W"/>
    <x v="127"/>
    <s v="ORTONVILLE"/>
    <s v="7.EA for Txwy, and Dgn of Jet Fuel Fac"/>
    <d v="2011-01-11T00:00:00"/>
    <n v="15162"/>
    <n v="0"/>
    <n v="798"/>
    <n v="15960"/>
  </r>
  <r>
    <s v="W"/>
    <x v="127"/>
    <s v="ORTONVILLE"/>
    <s v="7.EA for Txwy, and Dgn of Jet Fuel Fac"/>
    <d v="2011-12-09T00:00:00"/>
    <n v="12743"/>
    <n v="0"/>
    <n v="1197"/>
    <n v="13940"/>
  </r>
  <r>
    <s v="W"/>
    <x v="127"/>
    <s v="ORTONVILLE"/>
    <s v="7.EA for Txwy, and Dgn of Jet Fuel Fac"/>
    <d v="2012-02-27T00:00:00"/>
    <n v="10000"/>
    <n v="0"/>
    <n v="0"/>
    <n v="10000"/>
  </r>
  <r>
    <s v="W"/>
    <x v="127"/>
    <s v="ORTONVILLE"/>
    <s v="Update Fuel System Card Reader"/>
    <d v="2013-02-21T00:00:00"/>
    <n v="0"/>
    <n v="1114"/>
    <n v="1114"/>
    <n v="2228"/>
  </r>
  <r>
    <s v="W"/>
    <x v="127"/>
    <s v="ORTONVILLE"/>
    <s v="8.  Const Jet A Fuel Facility"/>
    <d v="2011-12-20T00:00:00"/>
    <n v="1871"/>
    <n v="0"/>
    <n v="98.93"/>
    <n v="1969.93"/>
  </r>
  <r>
    <s v="W"/>
    <x v="127"/>
    <s v="ORTONVILLE"/>
    <s v="8.  Const Jet A Fuel Facility"/>
    <d v="2012-03-15T00:00:00"/>
    <n v="107226"/>
    <n v="0"/>
    <n v="5656.77"/>
    <n v="112882.77"/>
  </r>
  <r>
    <s v="W"/>
    <x v="127"/>
    <s v="ORTONVILLE"/>
    <s v="8.  Const Jet A Fuel Facility"/>
    <d v="2013-01-04T00:00:00"/>
    <n v="6461"/>
    <n v="0"/>
    <n v="327.54000000000002"/>
    <n v="6788.54"/>
  </r>
  <r>
    <s v="W"/>
    <x v="127"/>
    <s v="ORTONVILLE"/>
    <s v="9. Crack Seal Rwy 16/34, SWPPP"/>
    <d v="2014-01-28T00:00:00"/>
    <n v="13125"/>
    <n v="0"/>
    <n v="1459"/>
    <n v="14584"/>
  </r>
  <r>
    <s v="W"/>
    <x v="127"/>
    <s v="ORTONVILLE"/>
    <s v="9. Crack Seal Rwy 16/34, SWPPP"/>
    <d v="2014-02-19T00:00:00"/>
    <n v="9379"/>
    <n v="0"/>
    <n v="1100"/>
    <n v="10479"/>
  </r>
  <r>
    <s v="W"/>
    <x v="127"/>
    <s v="ORTONVILLE"/>
    <s v="9. Crack Seal Rwy 16/34, SWPPP"/>
    <d v="2014-04-15T00:00:00"/>
    <n v="521"/>
    <n v="0"/>
    <n v="0"/>
    <n v="521"/>
  </r>
  <r>
    <s v="W"/>
    <x v="127"/>
    <s v="ORTONVILLE"/>
    <s v="Entrance Rd. &amp; Parking Lot Rehab.; Slurry Sl. Rnwy.; Fuel System Reloc."/>
    <d v="2014-12-03T00:00:00"/>
    <n v="0"/>
    <n v="6700"/>
    <n v="6700"/>
    <n v="13400"/>
  </r>
  <r>
    <s v="W"/>
    <x v="127"/>
    <s v="ORTONVILLE"/>
    <s v="Entrance Rd. &amp; Parking Lot Rehab.; Slurry Sl. Rnwy.; Fuel System Reloc."/>
    <d v="2014-12-03T00:00:00"/>
    <n v="0"/>
    <n v="3731.27"/>
    <n v="3732.11"/>
    <n v="7463.38"/>
  </r>
  <r>
    <s v="W"/>
    <x v="127"/>
    <s v="ORTONVILLE"/>
    <s v="Entrance Rd. &amp; Parking Lot Rehab.; Slurry Sl. Rnwy.; Fuel System Reloc."/>
    <d v="2014-12-03T00:00:00"/>
    <n v="0"/>
    <n v="6098.69"/>
    <n v="6099.09"/>
    <n v="12197.779999999999"/>
  </r>
  <r>
    <s v="W"/>
    <x v="127"/>
    <s v="ORTONVILLE"/>
    <s v="Entrance Rd. &amp; Parking Lot Rehab.; Slurry Sl. Rnwy.; Fuel System Reloc."/>
    <d v="2015-02-17T00:00:00"/>
    <n v="0"/>
    <n v="320.98"/>
    <n v="320.69"/>
    <n v="641.67000000000007"/>
  </r>
  <r>
    <s v="W"/>
    <x v="127"/>
    <s v="ORTONVILLE"/>
    <s v="Entrance Rd. &amp; Parking Lot Rehab.; Slurry Sl. Rnwy.; Fuel System Reloc."/>
    <d v="2014-11-05T00:00:00"/>
    <n v="0"/>
    <n v="4282.74"/>
    <n v="1070.68"/>
    <n v="5353.42"/>
  </r>
  <r>
    <s v="W"/>
    <x v="127"/>
    <s v="ORTONVILLE"/>
    <s v="Entrance Rd. &amp; Parking Lot Rehab.; Slurry Sl. Rnwy.; Fuel System Reloc."/>
    <d v="2014-12-03T00:00:00"/>
    <n v="352362"/>
    <n v="20065.830000000002"/>
    <n v="20067.63"/>
    <n v="392495.46"/>
  </r>
  <r>
    <s v="W"/>
    <x v="127"/>
    <s v="ORTONVILLE"/>
    <s v="Entrance Rd. &amp; Parking Lot Rehab.; Slurry Sl. Rnwy.; Fuel System Reloc."/>
    <d v="2015-02-17T00:00:00"/>
    <n v="23556"/>
    <n v="818.65"/>
    <n v="819.38"/>
    <n v="25194.030000000002"/>
  </r>
  <r>
    <s v="W"/>
    <x v="127"/>
    <s v="ORTONVILLE"/>
    <s v="Slurry Seal Apron, Taxiway, and Taxilanes"/>
    <d v="2015-12-21T00:00:00"/>
    <n v="46768"/>
    <n v="8572"/>
    <n v="4309.6000000000004"/>
    <n v="59649.599999999999"/>
  </r>
  <r>
    <s v="W"/>
    <x v="127"/>
    <s v="ORTONVILLE"/>
    <s v="Slurry Seal Apron, Taxiway, and Taxilanes"/>
    <d v="2016-02-04T00:00:00"/>
    <n v="6134"/>
    <n v="0"/>
    <n v="0"/>
    <n v="6134"/>
  </r>
  <r>
    <s v="W"/>
    <x v="127"/>
    <s v="ORTONVILLE"/>
    <s v="Rehabilitate A/D Building"/>
    <d v="2016-04-27T00:00:00"/>
    <n v="0"/>
    <n v="9184"/>
    <n v="2296"/>
    <n v="11480"/>
  </r>
  <r>
    <s v="W"/>
    <x v="127"/>
    <s v="ORTONVILLE"/>
    <s v="Rehabilitate A/D Building"/>
    <d v="2016-06-01T00:00:00"/>
    <n v="0"/>
    <n v="79792"/>
    <n v="19948"/>
    <n v="99740"/>
  </r>
  <r>
    <s v="W"/>
    <x v="127"/>
    <s v="ORTONVILLE"/>
    <s v="Rehabilitate A/D Building"/>
    <d v="2016-07-06T00:00:00"/>
    <n v="0"/>
    <n v="2080"/>
    <n v="520"/>
    <n v="2600"/>
  </r>
  <r>
    <s v="W"/>
    <x v="127"/>
    <s v="ORTONVILLE"/>
    <s v="Rehabilitate A/D Building"/>
    <d v="2016-11-02T00:00:00"/>
    <n v="0"/>
    <n v="3984"/>
    <n v="996"/>
    <n v="4980"/>
  </r>
  <r>
    <s v="W"/>
    <x v="127"/>
    <s v="ORTONVILLE"/>
    <s v="Runway Pavement Rehabilitation"/>
    <d v="2019-11-05T00:00:00"/>
    <n v="93440"/>
    <n v="5191.1499999999996"/>
    <n v="5191.96"/>
    <n v="103823.11"/>
  </r>
  <r>
    <s v="W"/>
    <x v="127"/>
    <s v="ORTONVILLE"/>
    <s v="Runway Pavement Rehabilitation"/>
    <d v="2020-01-10T00:00:00"/>
    <n v="10790"/>
    <n v="1242.8499999999999"/>
    <n v="1242.04"/>
    <n v="13274.89"/>
  </r>
  <r>
    <s v="W"/>
    <x v="127"/>
    <s v="ORTONVILLE"/>
    <s v="Airport Hanger Floor"/>
    <d v="1899-12-30T00:00:00"/>
    <n v="0"/>
    <n v="19875"/>
    <n v="6625"/>
    <n v="26500"/>
  </r>
  <r>
    <s v="W"/>
    <x v="127"/>
    <s v="ORTONVILLE"/>
    <s v="Pavement Rehabilitation - Crack Repair"/>
    <d v="2019-11-05T00:00:00"/>
    <n v="24874"/>
    <n v="1381.94"/>
    <n v="1382.74"/>
    <n v="27638.68"/>
  </r>
  <r>
    <s v="W"/>
    <x v="127"/>
    <s v="ORTONVILLE"/>
    <s v="Pavement Rehabilitation - Crack Repair"/>
    <d v="2020-01-10T00:00:00"/>
    <n v="4195"/>
    <n v="233.03"/>
    <n v="232.64"/>
    <n v="4660.67"/>
  </r>
  <r>
    <s v="W"/>
    <x v="127"/>
    <s v="ORTONVILLE"/>
    <s v="Pavement Rehabilitation - Crack Repair"/>
    <d v="2020-01-10T00:00:00"/>
    <n v="5866"/>
    <n v="470"/>
    <n v="470"/>
    <n v="6806"/>
  </r>
  <r>
    <s v="W"/>
    <x v="127"/>
    <s v="ORTONVILLE"/>
    <s v="Pavement Rehabilitation - Crack Repair"/>
    <d v="2020-03-03T00:00:00"/>
    <n v="2594"/>
    <n v="0"/>
    <n v="0"/>
    <n v="2594"/>
  </r>
  <r>
    <s v="W"/>
    <x v="127"/>
    <s v="ORTONVILLE"/>
    <s v="Replace Airport Rotating Beacon"/>
    <d v="2020-12-23T00:00:00"/>
    <n v="0"/>
    <n v="7421.97"/>
    <n v="2473.9899999999998"/>
    <n v="9895.9599999999991"/>
  </r>
  <r>
    <s v="W"/>
    <x v="127"/>
    <s v="ORTONVILLE"/>
    <s v="CARES ACT AMENDMENT FOR ORTONVILLE"/>
    <d v="1899-12-30T00:00:00"/>
    <n v="1000"/>
    <n v="0"/>
    <n v="0"/>
    <n v="1000"/>
  </r>
  <r>
    <s v="W"/>
    <x v="127"/>
    <s v="ORTONVILLE"/>
    <s v="LAND (DIRECT FEDERAL)"/>
    <d v="1972-08-17T00:00:00"/>
    <n v="28133.31"/>
    <n v="0"/>
    <n v="-28133.31"/>
    <n v="0"/>
  </r>
  <r>
    <s v="W"/>
    <x v="127"/>
    <s v="ORTONVILLE"/>
    <s v="LAND (DIRECT FEDERAL)"/>
    <d v="1974-01-08T00:00:00"/>
    <n v="3153.97"/>
    <n v="0"/>
    <n v="-3153.97"/>
    <n v="0"/>
  </r>
  <r>
    <s v="W"/>
    <x v="128"/>
    <s v="PELICAN RAPIDS"/>
    <s v="--Pelican Rapids-CONSTRUCT LANDING STRIP"/>
    <d v="1975-08-08T00:00:00"/>
    <n v="0"/>
    <n v="56821.17"/>
    <n v="0"/>
    <n v="56821.17"/>
  </r>
  <r>
    <s v="W"/>
    <x v="128"/>
    <s v="PELICAN RAPIDS"/>
    <s v="LAND"/>
    <d v="1974-02-20T00:00:00"/>
    <n v="0"/>
    <n v="21395.9"/>
    <n v="21395.9"/>
    <n v="42791.8"/>
  </r>
  <r>
    <s v="W"/>
    <x v="128"/>
    <s v="PELICAN RAPIDS"/>
    <s v="FUEL FACILITY AND FENCE"/>
    <d v="1977-07-22T00:00:00"/>
    <n v="0"/>
    <n v="6692.46"/>
    <n v="3012.28"/>
    <n v="9704.74"/>
  </r>
  <r>
    <s v="W"/>
    <x v="128"/>
    <s v="PELICAN RAPIDS"/>
    <s v="A/D BLDG/HNGR SITE PREP &amp; PAVE"/>
    <d v="1977-06-17T00:00:00"/>
    <n v="0"/>
    <n v="26107.63"/>
    <n v="10138.02"/>
    <n v="36245.65"/>
  </r>
  <r>
    <s v="W"/>
    <x v="128"/>
    <s v="PELICAN RAPIDS"/>
    <s v="WELL AND PRESSURE SYSTEM"/>
    <d v="1977-04-29T00:00:00"/>
    <n v="0"/>
    <n v="969.53"/>
    <n v="242.39"/>
    <n v="1211.92"/>
  </r>
  <r>
    <s v="W"/>
    <x v="128"/>
    <s v="PELICAN RAPIDS"/>
    <s v="GRADE AND PAVE TAXIWAY"/>
    <d v="1981-07-30T00:00:00"/>
    <n v="0"/>
    <n v="5353.72"/>
    <n v="2676.86"/>
    <n v="8030.58"/>
  </r>
  <r>
    <s v="W"/>
    <x v="128"/>
    <s v="PELICAN RAPIDS"/>
    <s v="VESTIBULE ADDITION TO A/D BLDG"/>
    <d v="1983-11-10T00:00:00"/>
    <n v="0"/>
    <n v="1277.74"/>
    <n v="638.87"/>
    <n v="1916.6100000000001"/>
  </r>
  <r>
    <s v="W"/>
    <x v="128"/>
    <s v="PELICAN RAPIDS"/>
    <s v="HANGAR SITE PREP &amp; PAVING"/>
    <d v="1986-04-02T00:00:00"/>
    <n v="0"/>
    <n v="4986.66"/>
    <n v="2493.34"/>
    <n v="7480"/>
  </r>
  <r>
    <s v="W"/>
    <x v="128"/>
    <s v="PELICAN RAPIDS"/>
    <s v="ROUT &amp; FILL BITUM.CRACKS"/>
    <d v="1988-08-10T00:00:00"/>
    <n v="0"/>
    <n v="2000"/>
    <n v="1000"/>
    <n v="3000"/>
  </r>
  <r>
    <s v="W"/>
    <x v="128"/>
    <s v="PELICAN RAPIDS"/>
    <s v="SEAL COAT AIRPORT APRON AREA"/>
    <d v="1989-08-29T00:00:00"/>
    <n v="0"/>
    <n v="2596.67"/>
    <n v="1298.33"/>
    <n v="3895"/>
  </r>
  <r>
    <s v="W"/>
    <x v="128"/>
    <s v="PELICAN RAPIDS"/>
    <s v="ROTATING BEACON AND TOWER"/>
    <d v="1990-11-05T00:00:00"/>
    <n v="0"/>
    <n v="3818.04"/>
    <n v="1909.02"/>
    <n v="5727.0599999999995"/>
  </r>
  <r>
    <s v="W"/>
    <x v="128"/>
    <s v="PELICAN RAPIDS"/>
    <s v="FUEL TANK-MONIT/LEAK DETECTION"/>
    <d v="1993-03-17T00:00:00"/>
    <n v="0"/>
    <n v="4811.33"/>
    <n v="2405.67"/>
    <n v="7217"/>
  </r>
  <r>
    <s v="W"/>
    <x v="128"/>
    <s v="PELICAN RAPIDS"/>
    <s v="Fuel System Improvements &amp; Crack Repair"/>
    <d v="1999-03-23T00:00:00"/>
    <n v="0"/>
    <n v="26690"/>
    <n v="21677.360000000001"/>
    <n v="48367.360000000001"/>
  </r>
  <r>
    <s v="W"/>
    <x v="128"/>
    <s v="PELICAN RAPIDS"/>
    <s v="Fuel System Improvements &amp; Crack Repair"/>
    <d v="1999-03-23T00:00:00"/>
    <n v="0"/>
    <n v="1526.11"/>
    <n v="0"/>
    <n v="1526.11"/>
  </r>
  <r>
    <s v="W"/>
    <x v="128"/>
    <s v="PELICAN RAPIDS"/>
    <s v="REPLACE LIGHTING SYSTEM (TALS)"/>
    <d v="2006-11-01T00:00:00"/>
    <n v="0"/>
    <n v="25600"/>
    <n v="6400"/>
    <n v="32000"/>
  </r>
  <r>
    <s v="W"/>
    <x v="128"/>
    <s v="PELICAN RAPIDS"/>
    <s v="REPLACE LIGHTING SYSTEM (TALS)"/>
    <d v="2008-01-26T00:00:00"/>
    <n v="0"/>
    <n v="10053.27"/>
    <n v="2513.3200000000002"/>
    <n v="12566.59"/>
  </r>
  <r>
    <s v="W"/>
    <x v="128"/>
    <s v="PELICAN RAPIDS"/>
    <s v="Replace Aviation Fuel Pump"/>
    <d v="2007-12-26T00:00:00"/>
    <n v="0"/>
    <n v="1885.5"/>
    <n v="1885.5"/>
    <n v="3771"/>
  </r>
  <r>
    <s v="W"/>
    <x v="128"/>
    <s v="PELICAN RAPIDS"/>
    <s v="Taxiway Pavement Rehabilitation"/>
    <d v="2008-09-16T00:00:00"/>
    <n v="0"/>
    <n v="46677.19"/>
    <n v="23892.05"/>
    <n v="70569.240000000005"/>
  </r>
  <r>
    <s v="W"/>
    <x v="128"/>
    <s v="PELICAN RAPIDS"/>
    <s v="Taxiway Pavement Rehabilitation"/>
    <d v="2009-01-01T00:00:00"/>
    <n v="0"/>
    <n v="73171.19"/>
    <n v="22854.48"/>
    <n v="96025.67"/>
  </r>
  <r>
    <s v="W"/>
    <x v="128"/>
    <s v="PELICAN RAPIDS"/>
    <s v="Taxiway Pavement Rehabilitation"/>
    <d v="2009-02-27T00:00:00"/>
    <n v="0"/>
    <n v="1151.6199999999999"/>
    <n v="6299.51"/>
    <n v="7451.13"/>
  </r>
  <r>
    <s v="W"/>
    <x v="128"/>
    <s v="PELICAN RAPIDS"/>
    <s v="Replace Airport Beacon"/>
    <d v="2010-12-02T00:00:00"/>
    <n v="0"/>
    <n v="4074.8"/>
    <n v="1018.7"/>
    <n v="5093.5"/>
  </r>
  <r>
    <s v="W"/>
    <x v="128"/>
    <s v="PELICAN RAPIDS"/>
    <s v="Hangar Site Grading"/>
    <d v="2012-12-14T00:00:00"/>
    <n v="0"/>
    <n v="7998.9"/>
    <n v="7998.9"/>
    <n v="15997.8"/>
  </r>
  <r>
    <s v="W"/>
    <x v="128"/>
    <s v="PELICAN RAPIDS"/>
    <s v="Seal Coat Taxiway, Taxilane &amp; Apron"/>
    <d v="2014-09-05T00:00:00"/>
    <n v="0"/>
    <n v="5408.42"/>
    <n v="600.92999999999995"/>
    <n v="6009.35"/>
  </r>
  <r>
    <s v="W"/>
    <x v="128"/>
    <s v="PELICAN RAPIDS"/>
    <s v="AIRPORT LAYOUT PLAN"/>
    <d v="1899-12-30T00:00:00"/>
    <n v="0"/>
    <n v="10521.25"/>
    <n v="553.75"/>
    <n v="11075"/>
  </r>
  <r>
    <s v="W"/>
    <x v="128"/>
    <s v="PELICAN RAPIDS"/>
    <s v="AIRPORT LAYOUT PLAN"/>
    <d v="1899-12-30T00:00:00"/>
    <n v="0"/>
    <n v="16834"/>
    <n v="886"/>
    <n v="17720"/>
  </r>
  <r>
    <s v="W"/>
    <x v="128"/>
    <s v="PELICAN RAPIDS"/>
    <s v="AIRPORT LAYOUT PLAN"/>
    <d v="2019-12-17T00:00:00"/>
    <n v="0"/>
    <n v="4208.5"/>
    <n v="221.5"/>
    <n v="4430"/>
  </r>
  <r>
    <s v="W"/>
    <x v="128"/>
    <s v="PELICAN RAPIDS"/>
    <s v="AIRPORT LAYOUT PLAN"/>
    <d v="2020-01-06T00:00:00"/>
    <n v="0"/>
    <n v="6312.75"/>
    <n v="332.25"/>
    <n v="6645"/>
  </r>
  <r>
    <s v="W"/>
    <x v="129"/>
    <s v="PERHAM"/>
    <s v="--Perham---   PLANS &amp; SPECIFICATIONS"/>
    <d v="1949-07-13T00:00:00"/>
    <n v="0"/>
    <n v="300"/>
    <n v="300"/>
    <n v="600"/>
  </r>
  <r>
    <s v="W"/>
    <x v="129"/>
    <s v="PERHAM"/>
    <s v="LEVEL AND SEED STRIPS"/>
    <d v="1949-11-02T00:00:00"/>
    <n v="0"/>
    <n v="2000"/>
    <n v="1000"/>
    <n v="3000"/>
  </r>
  <r>
    <s v="W"/>
    <x v="129"/>
    <s v="PERHAM"/>
    <s v="GRADING AND SEEDING"/>
    <d v="1955-11-09T00:00:00"/>
    <n v="0"/>
    <n v="5259.99"/>
    <n v="0"/>
    <n v="5259.99"/>
  </r>
  <r>
    <s v="W"/>
    <x v="129"/>
    <s v="PERHAM"/>
    <s v="SURF APRON AND TAXI/FENCE"/>
    <d v="1966-11-08T00:00:00"/>
    <n v="8731.08"/>
    <n v="5800"/>
    <n v="2931.09"/>
    <n v="17462.169999999998"/>
  </r>
  <r>
    <s v="W"/>
    <x v="129"/>
    <s v="PERHAM"/>
    <s v="LAND"/>
    <d v="1966-11-14T00:00:00"/>
    <n v="724.17"/>
    <n v="0"/>
    <n v="0"/>
    <n v="724.17"/>
  </r>
  <r>
    <s v="W"/>
    <x v="129"/>
    <s v="PERHAM"/>
    <s v="MED INT LIGHTS"/>
    <d v="1968-07-23T00:00:00"/>
    <n v="0"/>
    <n v="4611.34"/>
    <n v="2305.6799999999998"/>
    <n v="6917.02"/>
  </r>
  <r>
    <s v="W"/>
    <x v="129"/>
    <s v="PERHAM"/>
    <s v="GRADE NEW BLDG AREA"/>
    <d v="1981-02-25T00:00:00"/>
    <n v="0"/>
    <n v="14000"/>
    <n v="7856.65"/>
    <n v="21856.65"/>
  </r>
  <r>
    <s v="W"/>
    <x v="129"/>
    <s v="PERHAM"/>
    <s v="ARRIVAL/DEPARTURE BUILDING"/>
    <d v="1980-11-19T00:00:00"/>
    <n v="0"/>
    <n v="22306.85"/>
    <n v="11265.17"/>
    <n v="33572.019999999997"/>
  </r>
  <r>
    <s v="W"/>
    <x v="129"/>
    <s v="PERHAM"/>
    <s v="APRON &amp; TXWY PAVE &amp; FUEL FACIL"/>
    <d v="1981-11-19T00:00:00"/>
    <n v="0"/>
    <n v="47612.1"/>
    <n v="23806.06"/>
    <n v="71418.16"/>
  </r>
  <r>
    <s v="W"/>
    <x v="129"/>
    <s v="PERHAM"/>
    <s v="HANGAR SITE PREP AND PAVING"/>
    <d v="1982-08-17T00:00:00"/>
    <n v="0"/>
    <n v="5139.4399999999996"/>
    <n v="2569.7199999999998"/>
    <n v="7709.16"/>
  </r>
  <r>
    <s v="W"/>
    <x v="129"/>
    <s v="PERHAM"/>
    <s v="HANGAR ACQ. &amp; DEMOLITION"/>
    <d v="1983-11-02T00:00:00"/>
    <n v="0"/>
    <n v="4488.1400000000003"/>
    <n v="2244.08"/>
    <n v="6732.22"/>
  </r>
  <r>
    <s v="W"/>
    <x v="129"/>
    <s v="PERHAM"/>
    <s v="BEACON TOWER &amp; RELOC WINDSOCK"/>
    <d v="1985-02-22T00:00:00"/>
    <n v="0"/>
    <n v="8890.42"/>
    <n v="4945.21"/>
    <n v="13835.630000000001"/>
  </r>
  <r>
    <s v="W"/>
    <x v="129"/>
    <s v="PERHAM"/>
    <s v="LAND ACQUISITION"/>
    <d v="1989-12-07T00:00:00"/>
    <n v="0"/>
    <n v="45705.18"/>
    <n v="23955.8"/>
    <n v="69660.98"/>
  </r>
  <r>
    <s v="W"/>
    <x v="129"/>
    <s v="PERHAM"/>
    <s v="LAND ACQUISITION"/>
    <d v="1990-02-20T00:00:00"/>
    <n v="3"/>
    <n v="4"/>
    <n v="5"/>
    <n v="12"/>
  </r>
  <r>
    <s v="W"/>
    <x v="129"/>
    <s v="PERHAM"/>
    <s v="LAND ACQUISITION"/>
    <d v="1990-09-17T00:00:00"/>
    <n v="0"/>
    <n v="483.67"/>
    <n v="241.83"/>
    <n v="725.5"/>
  </r>
  <r>
    <s v="W"/>
    <x v="129"/>
    <s v="PERHAM"/>
    <s v="LAND ACQUISITION"/>
    <d v="1990-11-13T00:00:00"/>
    <n v="0"/>
    <n v="1989.17"/>
    <n v="31092.080000000002"/>
    <n v="33081.25"/>
  </r>
  <r>
    <s v="W"/>
    <x v="129"/>
    <s v="PERHAM"/>
    <s v="LAND ACQUISITION"/>
    <d v="1991-01-10T00:00:00"/>
    <n v="0"/>
    <n v="2790.16"/>
    <n v="7681.36"/>
    <n v="10471.52"/>
  </r>
  <r>
    <s v="W"/>
    <x v="129"/>
    <s v="PERHAM"/>
    <s v="LAND ACQUISITION"/>
    <d v="1991-03-19T00:00:00"/>
    <n v="0"/>
    <n v="1527.33"/>
    <n v="8972.4"/>
    <n v="10499.73"/>
  </r>
  <r>
    <s v="W"/>
    <x v="129"/>
    <s v="PERHAM"/>
    <s v="LAND ACQUISITION"/>
    <d v="1991-07-10T00:00:00"/>
    <n v="0"/>
    <n v="8248.17"/>
    <n v="4124.08"/>
    <n v="12372.25"/>
  </r>
  <r>
    <s v="W"/>
    <x v="129"/>
    <s v="PERHAM"/>
    <s v="LAND ACQUISITION"/>
    <d v="1991-08-31T00:00:00"/>
    <n v="0"/>
    <n v="6785.33"/>
    <n v="0"/>
    <n v="6785.33"/>
  </r>
  <r>
    <s v="W"/>
    <x v="129"/>
    <s v="PERHAM"/>
    <s v="LAND ACQUISITION"/>
    <d v="1991-10-05T00:00:00"/>
    <n v="0"/>
    <n v="4856.5200000000004"/>
    <n v="0"/>
    <n v="4856.5200000000004"/>
  </r>
  <r>
    <s v="W"/>
    <x v="129"/>
    <s v="PERHAM"/>
    <s v="LAND ACQUISITION"/>
    <d v="1991-11-29T00:00:00"/>
    <n v="0"/>
    <n v="238"/>
    <n v="0"/>
    <n v="238"/>
  </r>
  <r>
    <s v="W"/>
    <x v="129"/>
    <s v="PERHAM"/>
    <s v="LAND ACQUISITION"/>
    <d v="1992-03-23T00:00:00"/>
    <n v="0"/>
    <n v="881"/>
    <n v="9403.52"/>
    <n v="10284.52"/>
  </r>
  <r>
    <s v="W"/>
    <x v="129"/>
    <s v="PERHAM"/>
    <s v="LAND ACQUISITION"/>
    <d v="1992-06-25T00:00:00"/>
    <n v="0"/>
    <n v="54923.82"/>
    <n v="0"/>
    <n v="54923.82"/>
  </r>
  <r>
    <s v="W"/>
    <x v="129"/>
    <s v="PERHAM"/>
    <s v="LAND ACQUISITION"/>
    <d v="1992-06-25T00:00:00"/>
    <n v="0"/>
    <n v="34054.85"/>
    <n v="0"/>
    <n v="34054.85"/>
  </r>
  <r>
    <s v="W"/>
    <x v="129"/>
    <s v="PERHAM"/>
    <s v="LAND ACQUISITION"/>
    <d v="1992-06-25T00:00:00"/>
    <n v="0"/>
    <n v="6827"/>
    <n v="0"/>
    <n v="6827"/>
  </r>
  <r>
    <s v="W"/>
    <x v="129"/>
    <s v="PERHAM"/>
    <s v="LAND ACQUISITION"/>
    <d v="1992-08-10T00:00:00"/>
    <n v="0"/>
    <n v="26"/>
    <n v="0"/>
    <n v="26"/>
  </r>
  <r>
    <s v="W"/>
    <x v="129"/>
    <s v="PERHAM"/>
    <s v="SEAL COAT APRON &amp; TAXIWAYS"/>
    <d v="1991-01-29T00:00:00"/>
    <n v="0"/>
    <n v="3666"/>
    <n v="1833.01"/>
    <n v="5499.01"/>
  </r>
  <r>
    <s v="W"/>
    <x v="129"/>
    <s v="PERHAM"/>
    <s v="GRADE, PAVE AND LIGHTING"/>
    <d v="1991-08-31T00:00:00"/>
    <n v="0"/>
    <n v="52839.65"/>
    <n v="26419.81"/>
    <n v="79259.460000000006"/>
  </r>
  <r>
    <s v="W"/>
    <x v="129"/>
    <s v="PERHAM"/>
    <s v="GRADE, PAVE AND LIGHTING"/>
    <d v="1991-10-05T00:00:00"/>
    <n v="0"/>
    <n v="103225.91"/>
    <n v="51612.97"/>
    <n v="154838.88"/>
  </r>
  <r>
    <s v="W"/>
    <x v="129"/>
    <s v="PERHAM"/>
    <s v="GRADE, PAVE AND LIGHTING"/>
    <d v="1991-11-29T00:00:00"/>
    <n v="0"/>
    <n v="12360.75"/>
    <n v="6180.39"/>
    <n v="18541.14"/>
  </r>
  <r>
    <s v="W"/>
    <x v="129"/>
    <s v="PERHAM"/>
    <s v="GRADE, PAVE AND LIGHTING"/>
    <d v="1991-12-16T00:00:00"/>
    <n v="0"/>
    <n v="21134.15"/>
    <n v="10567.06"/>
    <n v="31701.21"/>
  </r>
  <r>
    <s v="W"/>
    <x v="129"/>
    <s v="PERHAM"/>
    <s v="GRADE, PAVE AND LIGHTING"/>
    <d v="1992-03-23T00:00:00"/>
    <n v="0"/>
    <n v="390.01"/>
    <n v="194.99"/>
    <n v="585"/>
  </r>
  <r>
    <s v="W"/>
    <x v="129"/>
    <s v="PERHAM"/>
    <s v="GRADE, PAVE AND LIGHTING"/>
    <d v="1992-05-11T00:00:00"/>
    <n v="0"/>
    <n v="3445.33"/>
    <n v="1722.66"/>
    <n v="5167.99"/>
  </r>
  <r>
    <s v="W"/>
    <x v="129"/>
    <s v="PERHAM"/>
    <s v="GRADE, PAVE AND LIGHTING"/>
    <d v="1992-08-10T00:00:00"/>
    <n v="0"/>
    <n v="6604.2"/>
    <n v="3302.12"/>
    <n v="9906.32"/>
  </r>
  <r>
    <s v="W"/>
    <x v="129"/>
    <s v="PERHAM"/>
    <s v="GRADE, PAVE AND LIGHTING"/>
    <d v="1992-11-12T00:00:00"/>
    <n v="0"/>
    <n v="10376.719999999999"/>
    <n v="5188.3500000000004"/>
    <n v="15565.07"/>
  </r>
  <r>
    <s v="W"/>
    <x v="129"/>
    <s v="PERHAM"/>
    <s v="HANGAR SITE PREP AND PAVING"/>
    <d v="1997-02-12T00:00:00"/>
    <n v="0"/>
    <n v="13800.32"/>
    <n v="6900.16"/>
    <n v="20700.48"/>
  </r>
  <r>
    <s v="W"/>
    <x v="129"/>
    <s v="PERHAM"/>
    <s v="HANGAR SITE PREP AND PAVING"/>
    <d v="1997-08-22T00:00:00"/>
    <n v="0"/>
    <n v="8528.1200000000008"/>
    <n v="4264.0600000000004"/>
    <n v="12792.18"/>
  </r>
  <r>
    <s v="W"/>
    <x v="129"/>
    <s v="PERHAM"/>
    <s v="HANGAR SITE PREP AND PAVING"/>
    <d v="1998-04-30T00:00:00"/>
    <n v="0"/>
    <n v="1864.2"/>
    <n v="932.1"/>
    <n v="2796.3"/>
  </r>
  <r>
    <s v="W"/>
    <x v="129"/>
    <s v="PERHAM"/>
    <s v="AIRPORT PAINT STRIPING"/>
    <d v="1998-01-16T00:00:00"/>
    <n v="0"/>
    <n v="2642.92"/>
    <n v="1761.95"/>
    <n v="4404.87"/>
  </r>
  <r>
    <s v="W"/>
    <x v="129"/>
    <s v="PERHAM"/>
    <s v="Fueling System Improvements"/>
    <d v="1999-03-24T00:00:00"/>
    <n v="0"/>
    <n v="22417.62"/>
    <n v="22417.63"/>
    <n v="44835.25"/>
  </r>
  <r>
    <s v="W"/>
    <x v="129"/>
    <s v="PERHAM"/>
    <s v="Fueling System Improvements"/>
    <d v="1999-09-02T00:00:00"/>
    <n v="0"/>
    <n v="5440.38"/>
    <n v="5440.36"/>
    <n v="10880.74"/>
  </r>
  <r>
    <s v="W"/>
    <x v="129"/>
    <s v="PERHAM"/>
    <s v="Overlay &amp; Mark Apron &amp; Taxiway"/>
    <d v="2000-10-20T00:00:00"/>
    <n v="0"/>
    <n v="18926.07"/>
    <n v="12617.39"/>
    <n v="31543.46"/>
  </r>
  <r>
    <s v="W"/>
    <x v="129"/>
    <s v="PERHAM"/>
    <s v="Overlay &amp; Mark Apron &amp; Taxiway"/>
    <d v="2001-03-22T00:00:00"/>
    <n v="0"/>
    <n v="633.92999999999995"/>
    <n v="1361.7"/>
    <n v="1995.63"/>
  </r>
  <r>
    <s v="W"/>
    <x v="129"/>
    <s v="PERHAM"/>
    <s v="Install Fuel System Credit Card Reader"/>
    <d v="2001-02-12T00:00:00"/>
    <n v="0"/>
    <n v="4620"/>
    <n v="4620"/>
    <n v="9240"/>
  </r>
  <r>
    <s v="W"/>
    <x v="129"/>
    <s v="PERHAM"/>
    <s v="Install Fuel System Credit Card Reader"/>
    <d v="2001-09-24T00:00:00"/>
    <n v="0"/>
    <n v="2380"/>
    <n v="2676.16"/>
    <n v="5056.16"/>
  </r>
  <r>
    <s v="W"/>
    <x v="129"/>
    <s v="PERHAM"/>
    <s v="Route and Seal Cracks"/>
    <d v="2002-11-18T00:00:00"/>
    <n v="0"/>
    <n v="12000"/>
    <n v="10476.24"/>
    <n v="22476.239999999998"/>
  </r>
  <r>
    <s v="W"/>
    <x v="129"/>
    <s v="PERHAM"/>
    <s v="TORO 455D Groundmaster with Snowblower"/>
    <d v="2002-07-30T00:00:00"/>
    <n v="0"/>
    <n v="29436.17"/>
    <n v="19624.12"/>
    <n v="49060.289999999994"/>
  </r>
  <r>
    <s v="W"/>
    <x v="129"/>
    <s v="PERHAM"/>
    <s v="Runway and Apron Crack Sealing"/>
    <d v="2003-08-27T00:00:00"/>
    <n v="0"/>
    <n v="11999.81"/>
    <n v="7999.87"/>
    <n v="19999.68"/>
  </r>
  <r>
    <s v="W"/>
    <x v="129"/>
    <s v="PERHAM"/>
    <s v="Auto Parking &amp; Hangar Apron Rehab"/>
    <d v="2008-03-11T00:00:00"/>
    <n v="0"/>
    <n v="83821.570000000007"/>
    <n v="18943.45"/>
    <n v="102765.02"/>
  </r>
  <r>
    <s v="W"/>
    <x v="129"/>
    <s v="PERHAM"/>
    <s v="Auto Parking &amp; Hangar Apron Rehab"/>
    <d v="2009-06-29T00:00:00"/>
    <n v="0"/>
    <n v="2731.46"/>
    <n v="2694.82"/>
    <n v="5426.2800000000007"/>
  </r>
  <r>
    <s v="W"/>
    <x v="129"/>
    <s v="PERHAM"/>
    <s v="Acquire Tractor, Mower &amp; Snwblwr Attchmt"/>
    <d v="2010-05-28T00:00:00"/>
    <n v="0"/>
    <n v="32913"/>
    <n v="16456.84"/>
    <n v="49369.84"/>
  </r>
  <r>
    <s v="W"/>
    <x v="129"/>
    <s v="PERHAM"/>
    <s v="Reconstruct Runway 12/30"/>
    <d v="2011-01-05T00:00:00"/>
    <n v="0"/>
    <n v="479759.42"/>
    <n v="121979.81"/>
    <n v="601739.23"/>
  </r>
  <r>
    <s v="W"/>
    <x v="129"/>
    <s v="PERHAM"/>
    <s v="Reconstruct Runway 12/30"/>
    <d v="2011-02-02T00:00:00"/>
    <n v="0"/>
    <n v="1336"/>
    <n v="334"/>
    <n v="1670"/>
  </r>
  <r>
    <s v="W"/>
    <x v="129"/>
    <s v="PERHAM"/>
    <s v="Reconstruct Runway 12/30"/>
    <d v="2011-03-19T00:00:00"/>
    <n v="0"/>
    <n v="1631.96"/>
    <n v="-1631.96"/>
    <n v="0"/>
  </r>
  <r>
    <s v="W"/>
    <x v="129"/>
    <s v="PERHAM"/>
    <s v="Replace Fuel Pump"/>
    <d v="2011-01-11T00:00:00"/>
    <n v="0"/>
    <n v="2478"/>
    <n v="2478"/>
    <n v="4956"/>
  </r>
  <r>
    <s v="W"/>
    <x v="129"/>
    <s v="PERHAM"/>
    <s v="TRUCK AND PLOW ATTACHMENTS"/>
    <d v="2011-11-10T00:00:00"/>
    <n v="0"/>
    <n v="114897.13"/>
    <n v="57448.56"/>
    <n v="172345.69"/>
  </r>
  <r>
    <s v="W"/>
    <x v="129"/>
    <s v="PERHAM"/>
    <s v="Acquire and Install New Airport Beacon"/>
    <d v="2012-05-11T00:00:00"/>
    <n v="0"/>
    <n v="7035.68"/>
    <n v="1758.92"/>
    <n v="8794.6"/>
  </r>
  <r>
    <s v="W"/>
    <x v="129"/>
    <s v="PERHAM"/>
    <s v="Used 1997 SnoGo Model WK-800 Snow Blower"/>
    <d v="2012-10-12T00:00:00"/>
    <n v="0"/>
    <n v="17812.5"/>
    <n v="8906.25"/>
    <n v="26718.75"/>
  </r>
  <r>
    <s v="W"/>
    <x v="129"/>
    <s v="PERHAM"/>
    <s v="Rehab Hangar-Replace Door &amp; Paint"/>
    <d v="2014-07-30T00:00:00"/>
    <n v="0"/>
    <n v="15063.3"/>
    <n v="1673.69"/>
    <n v="16736.989999999998"/>
  </r>
  <r>
    <s v="W"/>
    <x v="129"/>
    <s v="PERHAM"/>
    <s v="Hangar Apron Expansion"/>
    <d v="2015-01-06T00:00:00"/>
    <n v="0"/>
    <n v="70329.78"/>
    <n v="12002.95"/>
    <n v="82332.73"/>
  </r>
  <r>
    <s v="W"/>
    <x v="129"/>
    <s v="PERHAM"/>
    <s v="Hangar Apron Expansion"/>
    <d v="2015-08-19T00:00:00"/>
    <n v="0"/>
    <n v="5306.38"/>
    <n v="905.64"/>
    <n v="6212.02"/>
  </r>
  <r>
    <s v="W"/>
    <x v="129"/>
    <s v="PERHAM"/>
    <s v="Airport Pavement Crack Seal and Slurry Seal"/>
    <d v="2015-10-12T00:00:00"/>
    <n v="0"/>
    <n v="40062.949999999997"/>
    <n v="4451.42"/>
    <n v="44514.369999999995"/>
  </r>
  <r>
    <s v="W"/>
    <x v="129"/>
    <s v="PERHAM"/>
    <s v="Airport Pavement Crack Seal and Slurry Seal"/>
    <d v="2016-01-25T00:00:00"/>
    <n v="0"/>
    <n v="40217.54"/>
    <n v="4468.63"/>
    <n v="44686.17"/>
  </r>
  <r>
    <s v="W"/>
    <x v="129"/>
    <s v="PERHAM"/>
    <s v="Airport Pavement Crack Seal and Slurry Seal"/>
    <d v="2016-07-27T00:00:00"/>
    <n v="0"/>
    <n v="3741.57"/>
    <n v="415.72"/>
    <n v="4157.29"/>
  </r>
  <r>
    <s v="W"/>
    <x v="129"/>
    <s v="PERHAM"/>
    <s v="Master Plan Study and ALP Update"/>
    <d v="2019-03-28T00:00:00"/>
    <n v="0"/>
    <n v="8980.93"/>
    <n v="472.68"/>
    <n v="9453.61"/>
  </r>
  <r>
    <s v="W"/>
    <x v="129"/>
    <s v="PERHAM"/>
    <s v="Master Plan Study and ALP Update"/>
    <d v="2019-08-23T00:00:00"/>
    <n v="0"/>
    <n v="17327.439999999999"/>
    <n v="911.97"/>
    <n v="18239.41"/>
  </r>
  <r>
    <s v="W"/>
    <x v="129"/>
    <s v="PERHAM"/>
    <s v="Master Plan Study and ALP Update"/>
    <d v="2019-12-24T00:00:00"/>
    <n v="0"/>
    <n v="39174.57"/>
    <n v="2061.8200000000002"/>
    <n v="41236.39"/>
  </r>
  <r>
    <s v="W"/>
    <x v="129"/>
    <s v="PERHAM"/>
    <s v="Master Plan Study and ALP Update"/>
    <d v="2020-05-19T00:00:00"/>
    <n v="0"/>
    <n v="19749.82"/>
    <n v="1039.46"/>
    <n v="20789.28"/>
  </r>
  <r>
    <s v="W"/>
    <x v="129"/>
    <s v="PERHAM"/>
    <s v="Master Plan Study and ALP Update"/>
    <d v="2020-06-30T00:00:00"/>
    <n v="0"/>
    <n v="8709.5499999999993"/>
    <n v="458.4"/>
    <n v="9167.9499999999989"/>
  </r>
  <r>
    <s v="W"/>
    <x v="129"/>
    <s v="PERHAM"/>
    <s v="Master Plan Study and ALP Update"/>
    <d v="2020-10-01T00:00:00"/>
    <n v="0"/>
    <n v="13181.54"/>
    <n v="693.76"/>
    <n v="13875.300000000001"/>
  </r>
  <r>
    <s v="W"/>
    <x v="129"/>
    <s v="PERHAM"/>
    <s v="Master Plan Study and ALP Update"/>
    <d v="2021-01-20T00:00:00"/>
    <n v="0"/>
    <n v="1140.1099999999999"/>
    <n v="60.01"/>
    <n v="1200.1199999999999"/>
  </r>
  <r>
    <s v="W"/>
    <x v="129"/>
    <s v="PERHAM"/>
    <s v="REILS System"/>
    <d v="1899-12-30T00:00:00"/>
    <n v="0"/>
    <n v="21599.1"/>
    <n v="2399.9"/>
    <n v="23999"/>
  </r>
  <r>
    <s v="W"/>
    <x v="130"/>
    <s v="REMER"/>
    <s v="===Remer===  ENGINEERING CONT"/>
    <d v="1966-02-24T00:00:00"/>
    <n v="0"/>
    <n v="682.02"/>
    <n v="0"/>
    <n v="682.02"/>
  </r>
  <r>
    <s v="W"/>
    <x v="130"/>
    <s v="REMER"/>
    <s v="CONST LANDING STRIP"/>
    <d v="1967-11-01T00:00:00"/>
    <n v="0"/>
    <n v="24317.98"/>
    <n v="4349.58"/>
    <n v="28667.559999999998"/>
  </r>
  <r>
    <s v="W"/>
    <x v="130"/>
    <s v="REMER"/>
    <s v="Security Fence, Tree Clearing"/>
    <d v="2001-08-10T00:00:00"/>
    <n v="0"/>
    <n v="3133.01"/>
    <n v="2088.67"/>
    <n v="5221.68"/>
  </r>
  <r>
    <s v="W"/>
    <x v="130"/>
    <s v="REMER"/>
    <s v="48&quot; Mower-NO LONGER IN USE"/>
    <d v="2009-08-17T00:00:00"/>
    <n v="0"/>
    <n v="4188.28"/>
    <n v="2094.14"/>
    <n v="6282.42"/>
  </r>
  <r>
    <s v="W"/>
    <x v="130"/>
    <s v="REMER"/>
    <s v="King Kutter Brush Hog"/>
    <d v="2011-04-29T00:00:00"/>
    <n v="0"/>
    <n v="890.62"/>
    <n v="445.31"/>
    <n v="1335.93"/>
  </r>
  <r>
    <s v="W"/>
    <x v="130"/>
    <s v="REMER"/>
    <s v="A/D Building"/>
    <d v="2012-05-24T00:00:00"/>
    <n v="0"/>
    <n v="12029.09"/>
    <n v="3120.83"/>
    <n v="15149.92"/>
  </r>
  <r>
    <s v="W"/>
    <x v="130"/>
    <s v="REMER"/>
    <s v="Brushing and bulletin board"/>
    <d v="2012-05-24T00:00:00"/>
    <n v="0"/>
    <n v="2902.63"/>
    <n v="786.54"/>
    <n v="3689.17"/>
  </r>
  <r>
    <s v="W"/>
    <x v="130"/>
    <s v="REMER"/>
    <s v="John Deere Tractor and Mower Deck"/>
    <d v="2013-07-24T00:00:00"/>
    <n v="0"/>
    <n v="4275"/>
    <n v="2137.5"/>
    <n v="6412.5"/>
  </r>
  <r>
    <s v="W"/>
    <x v="130"/>
    <s v="REMER"/>
    <s v="Establish Turf"/>
    <d v="2014-06-10T00:00:00"/>
    <n v="0"/>
    <n v="4000"/>
    <n v="1000"/>
    <n v="5000"/>
  </r>
  <r>
    <s v="W"/>
    <x v="130"/>
    <s v="REMER"/>
    <s v="Establish Turf"/>
    <d v="2014-09-10T00:00:00"/>
    <n v="0"/>
    <n v="500"/>
    <n v="-500"/>
    <n v="0"/>
  </r>
  <r>
    <s v="W"/>
    <x v="131"/>
    <s v="WHEATON"/>
    <s v="--- Wheaton ---  GRADE/SEED/MARK"/>
    <d v="1949-04-12T00:00:00"/>
    <n v="0"/>
    <n v="2700"/>
    <n v="3404.42"/>
    <n v="6104.42"/>
  </r>
  <r>
    <s v="W"/>
    <x v="131"/>
    <s v="WHEATON"/>
    <s v="PLANS &amp; SPECS--BLDG/WATER/SEWE"/>
    <d v="1952-08-28T00:00:00"/>
    <n v="0"/>
    <n v="248.77"/>
    <n v="248.78"/>
    <n v="497.55"/>
  </r>
  <r>
    <s v="W"/>
    <x v="131"/>
    <s v="WHEATON"/>
    <s v="PLANS AND SPECIFICATIONS--WELL"/>
    <d v="1953-07-29T00:00:00"/>
    <n v="0"/>
    <n v="21.67"/>
    <n v="21.68"/>
    <n v="43.35"/>
  </r>
  <r>
    <s v="W"/>
    <x v="131"/>
    <s v="WHEATON"/>
    <s v="BITUM APRON AND SAFETY FENCE"/>
    <d v="1954-06-29T00:00:00"/>
    <n v="0"/>
    <n v="9700"/>
    <n v="1862.47"/>
    <n v="11562.47"/>
  </r>
  <r>
    <s v="W"/>
    <x v="131"/>
    <s v="WHEATON"/>
    <s v="SEAL APRON"/>
    <d v="1957-11-12T00:00:00"/>
    <n v="0"/>
    <n v="400"/>
    <n v="55"/>
    <n v="455"/>
  </r>
  <r>
    <s v="W"/>
    <x v="131"/>
    <s v="WHEATON"/>
    <s v="SEAL APRON"/>
    <d v="1963-10-02T00:00:00"/>
    <n v="0"/>
    <n v="224.06"/>
    <n v="112.04"/>
    <n v="336.1"/>
  </r>
  <r>
    <s v="W"/>
    <x v="131"/>
    <s v="WHEATON"/>
    <s v="SLURRY SEAL APRON"/>
    <d v="1969-03-26T00:00:00"/>
    <n v="0"/>
    <n v="587.23"/>
    <n v="293.61"/>
    <n v="880.84"/>
  </r>
  <r>
    <s v="W"/>
    <x v="131"/>
    <s v="WHEATON"/>
    <s v="GRADE/PAVE/LIGHT"/>
    <d v="1975-11-05T00:00:00"/>
    <n v="84468"/>
    <n v="85395.08"/>
    <n v="38474.15"/>
    <n v="208337.23"/>
  </r>
  <r>
    <s v="W"/>
    <x v="131"/>
    <s v="WHEATON"/>
    <s v="LAND"/>
    <d v="1975-12-16T00:00:00"/>
    <n v="0"/>
    <n v="4921"/>
    <n v="8621.01"/>
    <n v="13542.01"/>
  </r>
  <r>
    <s v="W"/>
    <x v="131"/>
    <s v="WHEATON"/>
    <s v="ARRIVAL/DEPARTURE BUILDING"/>
    <d v="1978-01-09T00:00:00"/>
    <n v="0"/>
    <n v="16562.57"/>
    <n v="4140.6499999999996"/>
    <n v="20703.22"/>
  </r>
  <r>
    <s v="W"/>
    <x v="131"/>
    <s v="WHEATON"/>
    <s v="SLURRY SEAL"/>
    <d v="1982-02-16T00:00:00"/>
    <n v="0"/>
    <n v="11415.21"/>
    <n v="5707.61"/>
    <n v="17122.82"/>
  </r>
  <r>
    <s v="W"/>
    <x v="131"/>
    <s v="WHEATON"/>
    <s v="REPAIR VASI'S, INST. RAD.CONTR"/>
    <d v="1989-12-27T00:00:00"/>
    <n v="0"/>
    <n v="3682.04"/>
    <n v="1500"/>
    <n v="5182.04"/>
  </r>
  <r>
    <s v="W"/>
    <x v="131"/>
    <s v="WHEATON"/>
    <s v="BUILDING AREA IMPROVEMENTS"/>
    <d v="1992-03-02T00:00:00"/>
    <n v="0"/>
    <n v="37713.370000000003"/>
    <n v="18856.689999999999"/>
    <n v="56570.06"/>
  </r>
  <r>
    <s v="W"/>
    <x v="131"/>
    <s v="WHEATON"/>
    <s v="OVERLAY &amp; HANGAR RAISING"/>
    <d v="1990-12-10T00:00:00"/>
    <n v="0"/>
    <n v="142000"/>
    <n v="71000"/>
    <n v="213000"/>
  </r>
  <r>
    <s v="W"/>
    <x v="131"/>
    <s v="WHEATON"/>
    <s v="OVERLAY &amp; HANGAR RAISING"/>
    <d v="1991-04-16T00:00:00"/>
    <n v="0"/>
    <n v="19237.52"/>
    <n v="9618.76"/>
    <n v="28856.28"/>
  </r>
  <r>
    <s v="W"/>
    <x v="131"/>
    <s v="WHEATON"/>
    <s v="A/D Enlargement; Site Prepar."/>
    <d v="1992-02-11T00:00:00"/>
    <n v="0"/>
    <n v="84267.3"/>
    <n v="42133.65"/>
    <n v="126400.95000000001"/>
  </r>
  <r>
    <s v="W"/>
    <x v="131"/>
    <s v="WHEATON"/>
    <s v="A/D Enlargement; Site Prepar."/>
    <d v="1993-06-14T00:00:00"/>
    <n v="0"/>
    <n v="890.03"/>
    <n v="11649.07"/>
    <n v="12539.1"/>
  </r>
  <r>
    <s v="W"/>
    <x v="131"/>
    <s v="WHEATON"/>
    <s v="A/D Enlargement; Site Prepar."/>
    <d v="1993-06-14T00:00:00"/>
    <n v="0"/>
    <n v="22408.11"/>
    <n v="0"/>
    <n v="22408.11"/>
  </r>
  <r>
    <s v="W"/>
    <x v="131"/>
    <s v="WHEATON"/>
    <s v="3-SECTION GYRO MOWER, M1508"/>
    <d v="1991-10-19T00:00:00"/>
    <n v="0"/>
    <n v="5133.33"/>
    <n v="2566.67"/>
    <n v="7700"/>
  </r>
  <r>
    <s v="W"/>
    <x v="131"/>
    <s v="WHEATON"/>
    <s v="LAND ACQ. AND TREE CLEARING"/>
    <d v="1997-06-23T00:00:00"/>
    <n v="0"/>
    <n v="17804.009999999998"/>
    <n v="8902.01"/>
    <n v="26706.019999999997"/>
  </r>
  <r>
    <s v="W"/>
    <x v="131"/>
    <s v="WHEATON"/>
    <s v="NEW WATER SUPPLY WELL"/>
    <d v="2001-07-10T00:00:00"/>
    <n v="0"/>
    <n v="20086.05"/>
    <n v="13390.7"/>
    <n v="33476.75"/>
  </r>
  <r>
    <s v="W"/>
    <x v="131"/>
    <s v="WHEATON"/>
    <s v="1.LAND (Past TRACTs A &amp; B) &amp; ALP"/>
    <d v="2003-04-30T00:00:00"/>
    <n v="31379"/>
    <n v="0"/>
    <n v="3486.6"/>
    <n v="34865.599999999999"/>
  </r>
  <r>
    <s v="W"/>
    <x v="131"/>
    <s v="WHEATON"/>
    <s v="1.LAND (Past TRACTs A &amp; B) &amp; ALP"/>
    <d v="2004-05-07T00:00:00"/>
    <n v="13448"/>
    <n v="0"/>
    <n v="1494.4"/>
    <n v="14942.4"/>
  </r>
  <r>
    <s v="W"/>
    <x v="131"/>
    <s v="WHEATON"/>
    <s v="1.LAND (Past TRACTs A &amp; B) &amp; ALP"/>
    <d v="2005-08-11T00:00:00"/>
    <n v="17173"/>
    <n v="0"/>
    <n v="-4451.67"/>
    <n v="12721.33"/>
  </r>
  <r>
    <s v="W"/>
    <x v="131"/>
    <s v="WHEATON"/>
    <s v="1.LAND (Past TRACTs A &amp; B) &amp; ALP"/>
    <d v="2006-02-03T00:00:00"/>
    <n v="5244"/>
    <n v="0"/>
    <n v="-1359.98"/>
    <n v="3884.02"/>
  </r>
  <r>
    <s v="W"/>
    <x v="131"/>
    <s v="WHEATON"/>
    <s v="REHAB PVMTS,ENT RD,EDGE DRAINS, OBST REM"/>
    <d v="2003-12-29T00:00:00"/>
    <n v="157168"/>
    <n v="1216.0999999999999"/>
    <n v="18552"/>
    <n v="176936.1"/>
  </r>
  <r>
    <s v="W"/>
    <x v="131"/>
    <s v="WHEATON"/>
    <s v="REHAB PVMTS,ENT RD,EDGE DRAINS, OBST REM"/>
    <d v="2004-07-29T00:00:00"/>
    <n v="118993"/>
    <n v="3985.82"/>
    <n v="16675.71"/>
    <n v="139654.53"/>
  </r>
  <r>
    <s v="W"/>
    <x v="131"/>
    <s v="WHEATON"/>
    <s v="REHAB PVMTS,ENT RD,EDGE DRAINS, OBST REM"/>
    <d v="2005-04-12T00:00:00"/>
    <n v="48314"/>
    <n v="-458.9"/>
    <n v="4813.24"/>
    <n v="52668.34"/>
  </r>
  <r>
    <s v="W"/>
    <x v="131"/>
    <s v="WHEATON"/>
    <s v="REHAB PVMTS,ENT RD,EDGE DRAINS, OBST REM"/>
    <d v="2005-06-21T00:00:00"/>
    <n v="13227"/>
    <n v="13.79"/>
    <n v="1481.68"/>
    <n v="14722.470000000001"/>
  </r>
  <r>
    <s v="W"/>
    <x v="131"/>
    <s v="WHEATON"/>
    <s v="REHAB PVMTS,ENT RD,EDGE DRAINS, OBST REM"/>
    <d v="2005-12-30T00:00:00"/>
    <n v="17863"/>
    <n v="83.93"/>
    <n v="2904.96"/>
    <n v="20851.89"/>
  </r>
  <r>
    <s v="W"/>
    <x v="131"/>
    <s v="WHEATON"/>
    <s v="REHAB PVMTS,ENT RD,EDGE DRAINS, OBST REM"/>
    <d v="2006-12-18T00:00:00"/>
    <n v="8638"/>
    <n v="169.02"/>
    <n v="-429.52"/>
    <n v="8377.5"/>
  </r>
  <r>
    <s v="W"/>
    <x v="131"/>
    <s v="WHEATON"/>
    <s v="3. Rwy 16/34 Preliminary Engineering"/>
    <d v="2006-09-19T00:00:00"/>
    <n v="8265"/>
    <n v="0"/>
    <n v="435.07"/>
    <n v="8700.07"/>
  </r>
  <r>
    <s v="W"/>
    <x v="131"/>
    <s v="WHEATON"/>
    <s v="3. Rwy 16/34 Preliminary Engineering"/>
    <d v="2006-10-30T00:00:00"/>
    <n v="10166"/>
    <n v="0"/>
    <n v="535.66999999999996"/>
    <n v="10701.67"/>
  </r>
  <r>
    <s v="W"/>
    <x v="131"/>
    <s v="WHEATON"/>
    <s v="3. Rwy 16/34 Preliminary Engineering"/>
    <d v="2008-02-20T00:00:00"/>
    <n v="7877"/>
    <n v="0"/>
    <n v="414.26"/>
    <n v="8291.26"/>
  </r>
  <r>
    <s v="W"/>
    <x v="131"/>
    <s v="WHEATON"/>
    <s v="4.Runway &amp; Txwy Overlay; PAPI's; Slurry"/>
    <d v="2007-11-20T00:00:00"/>
    <n v="339445"/>
    <n v="0"/>
    <n v="17866.61"/>
    <n v="357311.61"/>
  </r>
  <r>
    <s v="W"/>
    <x v="131"/>
    <s v="WHEATON"/>
    <s v="4.Runway &amp; Txwy Overlay; PAPI's; Slurry"/>
    <d v="2008-01-11T00:00:00"/>
    <n v="172269"/>
    <n v="0"/>
    <n v="9066.52"/>
    <n v="181335.52"/>
  </r>
  <r>
    <s v="W"/>
    <x v="131"/>
    <s v="WHEATON"/>
    <s v="4.Runway &amp; Txwy Overlay; PAPI's; Slurry"/>
    <d v="2008-04-25T00:00:00"/>
    <n v="60633"/>
    <n v="0"/>
    <n v="3191.12"/>
    <n v="63824.12"/>
  </r>
  <r>
    <s v="W"/>
    <x v="131"/>
    <s v="WHEATON"/>
    <s v="4.Runway &amp; Txwy Overlay; PAPI's; Slurry"/>
    <d v="2008-09-23T00:00:00"/>
    <n v="87303"/>
    <n v="0"/>
    <n v="5485.42"/>
    <n v="92788.42"/>
  </r>
  <r>
    <s v="W"/>
    <x v="131"/>
    <s v="WHEATON"/>
    <s v="4.Runway &amp; Txwy Overlay; PAPI's; Slurry"/>
    <d v="2010-01-19T00:00:00"/>
    <n v="50000"/>
    <n v="0"/>
    <n v="1799.28"/>
    <n v="51799.28"/>
  </r>
  <r>
    <s v="W"/>
    <x v="131"/>
    <s v="WHEATON"/>
    <s v="4.Runway &amp; Txwy Overlay; PAPI's; Slurry"/>
    <d v="2010-01-19T00:00:00"/>
    <n v="1112"/>
    <n v="0"/>
    <n v="0"/>
    <n v="1112"/>
  </r>
  <r>
    <s v="W"/>
    <x v="131"/>
    <s v="WHEATON"/>
    <s v="Runway Crack Sealing"/>
    <d v="2011-09-16T00:00:00"/>
    <n v="0"/>
    <n v="13786"/>
    <n v="5908.5"/>
    <n v="19694.5"/>
  </r>
  <r>
    <s v="W"/>
    <x v="131"/>
    <s v="WHEATON"/>
    <s v="5. Reconstruction Airport Entrance Road"/>
    <d v="2012-12-14T00:00:00"/>
    <n v="14166"/>
    <n v="36889.519999999997"/>
    <n v="17710.84"/>
    <n v="68766.36"/>
  </r>
  <r>
    <s v="W"/>
    <x v="131"/>
    <s v="WHEATON"/>
    <s v="5. Reconstruction Airport Entrance Road"/>
    <d v="2013-09-19T00:00:00"/>
    <n v="12751"/>
    <n v="33204.03"/>
    <n v="23608.77"/>
    <n v="69563.8"/>
  </r>
  <r>
    <s v="W"/>
    <x v="131"/>
    <s v="WHEATON"/>
    <s v="5. Reconstruction Airport Entrance Road"/>
    <d v="2013-12-10T00:00:00"/>
    <n v="17667"/>
    <n v="46003.71"/>
    <n v="13392.94"/>
    <n v="77063.649999999994"/>
  </r>
  <r>
    <s v="W"/>
    <x v="131"/>
    <s v="WHEATON"/>
    <s v="5. Reconstruction Airport Entrance Road"/>
    <d v="2014-04-15T00:00:00"/>
    <n v="3362"/>
    <n v="8752.44"/>
    <n v="4123.8500000000004"/>
    <n v="16238.29"/>
  </r>
  <r>
    <s v="W"/>
    <x v="131"/>
    <s v="WHEATON"/>
    <s v="Mower, Broom, and Snow Blower"/>
    <d v="2014-07-15T00:00:00"/>
    <n v="0"/>
    <n v="24640"/>
    <n v="6160"/>
    <n v="30800"/>
  </r>
  <r>
    <s v="W"/>
    <x v="131"/>
    <s v="WHEATON"/>
    <s v="Develop SWPPP &amp; Obstruction Removal Runway 06"/>
    <d v="2014-10-15T00:00:00"/>
    <n v="26608"/>
    <n v="1478.26"/>
    <n v="1875.5"/>
    <n v="29961.759999999998"/>
  </r>
  <r>
    <s v="W"/>
    <x v="131"/>
    <s v="WHEATON"/>
    <s v="Develop SWPPP &amp; Obstruction Removal Runway 06"/>
    <d v="2015-01-23T00:00:00"/>
    <n v="5324"/>
    <n v="295.74"/>
    <n v="298.5"/>
    <n v="5918.24"/>
  </r>
  <r>
    <s v="W"/>
    <x v="131"/>
    <s v="WHEATON"/>
    <s v="Construct 2 Hangars"/>
    <d v="2015-11-18T00:00:00"/>
    <n v="87030"/>
    <n v="6714.01"/>
    <n v="5306"/>
    <n v="99050.01"/>
  </r>
  <r>
    <s v="W"/>
    <x v="131"/>
    <s v="WHEATON"/>
    <s v="Construct 2 Hangars"/>
    <d v="2015-12-22T00:00:00"/>
    <n v="147571"/>
    <n v="11384.3"/>
    <n v="8994.4599999999991"/>
    <n v="167949.75999999998"/>
  </r>
  <r>
    <s v="W"/>
    <x v="131"/>
    <s v="WHEATON"/>
    <s v="Construct 2 Hangars"/>
    <d v="2016-01-06T00:00:00"/>
    <n v="228238"/>
    <n v="17607.43"/>
    <n v="13912.47"/>
    <n v="259757.9"/>
  </r>
  <r>
    <s v="W"/>
    <x v="131"/>
    <s v="WHEATON"/>
    <s v="Construct 2 Hangars"/>
    <d v="2016-02-04T00:00:00"/>
    <n v="46201"/>
    <n v="3564.16"/>
    <n v="2816.07"/>
    <n v="52581.23"/>
  </r>
  <r>
    <s v="W"/>
    <x v="131"/>
    <s v="WHEATON"/>
    <s v="Construct 2 Hangars"/>
    <d v="2016-03-14T00:00:00"/>
    <n v="38642"/>
    <n v="2981.01"/>
    <n v="2354.9699999999998"/>
    <n v="43977.98"/>
  </r>
  <r>
    <s v="W"/>
    <x v="131"/>
    <s v="WHEATON"/>
    <s v="Construct 2 Hangars"/>
    <d v="2016-04-11T00:00:00"/>
    <n v="79337"/>
    <n v="6120.45"/>
    <n v="4836"/>
    <n v="90293.45"/>
  </r>
  <r>
    <s v="W"/>
    <x v="131"/>
    <s v="WHEATON"/>
    <s v="Construct 2 Hangars"/>
    <d v="2016-05-04T00:00:00"/>
    <n v="91521"/>
    <n v="7060.4"/>
    <n v="5578.82"/>
    <n v="104160.22"/>
  </r>
  <r>
    <s v="W"/>
    <x v="131"/>
    <s v="WHEATON"/>
    <s v="Construct 2 Hangars"/>
    <d v="2016-06-17T00:00:00"/>
    <n v="180570"/>
    <n v="13930.07"/>
    <n v="11006.62"/>
    <n v="205506.69"/>
  </r>
  <r>
    <s v="W"/>
    <x v="131"/>
    <s v="WHEATON"/>
    <s v="Construct 2 Hangars"/>
    <d v="2016-08-08T00:00:00"/>
    <n v="207594"/>
    <n v="21023.84"/>
    <n v="16610.560000000001"/>
    <n v="245228.4"/>
  </r>
  <r>
    <s v="W"/>
    <x v="131"/>
    <s v="WHEATON"/>
    <s v="Construct 2 Hangars"/>
    <d v="2016-09-19T00:00:00"/>
    <n v="0"/>
    <n v="4476.33"/>
    <n v="3536.03"/>
    <n v="8012.3600000000006"/>
  </r>
  <r>
    <s v="W"/>
    <x v="131"/>
    <s v="WHEATON"/>
    <s v="Construct 2 Hangars"/>
    <d v="2017-01-09T00:00:00"/>
    <n v="122967"/>
    <n v="0"/>
    <n v="0"/>
    <n v="122967"/>
  </r>
  <r>
    <s v="W"/>
    <x v="131"/>
    <s v="WHEATON"/>
    <s v="Construct 2 Hangars"/>
    <d v="2017-01-10T00:00:00"/>
    <n v="28874"/>
    <n v="0"/>
    <n v="0"/>
    <n v="28874"/>
  </r>
  <r>
    <s v="W"/>
    <x v="131"/>
    <s v="WHEATON"/>
    <s v="Construct 2 Hangars"/>
    <d v="2017-02-03T00:00:00"/>
    <n v="0"/>
    <n v="2228.36"/>
    <n v="0"/>
    <n v="2228.36"/>
  </r>
  <r>
    <s v="W"/>
    <x v="131"/>
    <s v="WHEATON"/>
    <s v="Runway Crack Repair"/>
    <d v="2017-10-25T00:00:00"/>
    <n v="0"/>
    <n v="25310"/>
    <n v="6327.5"/>
    <n v="31637.5"/>
  </r>
  <r>
    <s v="W"/>
    <x v="131"/>
    <s v="WHEATON"/>
    <s v="LAND - DIRECT FEDERAL"/>
    <d v="1975-11-19T00:00:00"/>
    <n v="13542"/>
    <n v="0"/>
    <n v="0"/>
    <n v="13542"/>
  </r>
  <r>
    <s v="W"/>
    <x v="132"/>
    <s v="WILLMAR"/>
    <s v="GRADE/SEED/LIGHTS/SURF APRON"/>
    <d v="1950-08-16T00:00:00"/>
    <n v="39645.78"/>
    <n v="29734.34"/>
    <n v="9911.4500000000007"/>
    <n v="79291.569999999992"/>
  </r>
  <r>
    <s v="W"/>
    <x v="132"/>
    <s v="WILLMAR"/>
    <s v="BITUM RESURF APRON"/>
    <d v="1953-11-18T00:00:00"/>
    <n v="0"/>
    <n v="1435.64"/>
    <n v="1342.96"/>
    <n v="2778.6000000000004"/>
  </r>
  <r>
    <s v="W"/>
    <x v="132"/>
    <s v="WILLMAR"/>
    <s v="GRADE/SURF/LIGHT WNW-ESE"/>
    <d v="1961-07-11T00:00:00"/>
    <n v="47730.720000000001"/>
    <n v="31820.49"/>
    <n v="15910.24"/>
    <n v="95461.450000000012"/>
  </r>
  <r>
    <s v="W"/>
    <x v="132"/>
    <s v="WILLMAR"/>
    <s v="LAND"/>
    <d v="1961-06-21T00:00:00"/>
    <n v="23904.93"/>
    <n v="0"/>
    <n v="0"/>
    <n v="23904.93"/>
  </r>
  <r>
    <s v="W"/>
    <x v="132"/>
    <s v="WILLMAR"/>
    <s v="SEAL COAT"/>
    <d v="1959-11-04T00:00:00"/>
    <n v="0"/>
    <n v="2482.1999999999998"/>
    <n v="1241.0999999999999"/>
    <n v="3723.2999999999997"/>
  </r>
  <r>
    <s v="W"/>
    <x v="132"/>
    <s v="WILLMAR"/>
    <s v="ENT ROAD AND PARKING LOT"/>
    <d v="1960-10-20T00:00:00"/>
    <n v="0"/>
    <n v="7154.87"/>
    <n v="3577.43"/>
    <n v="10732.3"/>
  </r>
  <r>
    <s v="W"/>
    <x v="132"/>
    <s v="WILLMAR"/>
    <s v="LANDING STRIP MARKERS"/>
    <d v="1962-10-03T00:00:00"/>
    <n v="0"/>
    <n v="801.25"/>
    <n v="400.63"/>
    <n v="1201.8800000000001"/>
  </r>
  <r>
    <s v="W"/>
    <x v="132"/>
    <s v="WILLMAR"/>
    <s v="GRADE AND SURF APRON"/>
    <d v="1964-03-04T00:00:00"/>
    <n v="0"/>
    <n v="10664.39"/>
    <n v="5332.19"/>
    <n v="15996.579999999998"/>
  </r>
  <r>
    <s v="W"/>
    <x v="132"/>
    <s v="WILLMAR"/>
    <s v="SEAL COAT"/>
    <d v="1964-10-30T00:00:00"/>
    <n v="0"/>
    <n v="2200"/>
    <n v="1504.55"/>
    <n v="3704.55"/>
  </r>
  <r>
    <s v="W"/>
    <x v="132"/>
    <s v="WILLMAR"/>
    <s v="BIT SURF TXI FOR T-HANGAR"/>
    <d v="1966-01-12T00:00:00"/>
    <n v="0"/>
    <n v="3510"/>
    <n v="4050.08"/>
    <n v="7560.08"/>
  </r>
  <r>
    <s v="W"/>
    <x v="132"/>
    <s v="WILLMAR"/>
    <s v="GRADE AND SURF TAXI AND RAMPS"/>
    <d v="1968-01-29T00:00:00"/>
    <n v="0"/>
    <n v="6000"/>
    <n v="7947.52"/>
    <n v="13947.52"/>
  </r>
  <r>
    <s v="W"/>
    <x v="132"/>
    <s v="WILLMAR"/>
    <s v="PAVE HANGAR AREA"/>
    <d v="1970-02-09T00:00:00"/>
    <n v="0"/>
    <n v="7400"/>
    <n v="7513.75"/>
    <n v="14913.75"/>
  </r>
  <r>
    <s v="W"/>
    <x v="132"/>
    <s v="WILLMAR"/>
    <s v="GRADE EXTEND RUNWAY"/>
    <d v="1972-01-04T00:00:00"/>
    <n v="0"/>
    <n v="22212.42"/>
    <n v="22212.42"/>
    <n v="44424.84"/>
  </r>
  <r>
    <s v="W"/>
    <x v="132"/>
    <s v="WILLMAR"/>
    <s v="SURF AND LIGHT RWY EXTENSION"/>
    <d v="1974-07-12T00:00:00"/>
    <n v="0"/>
    <n v="179396.32"/>
    <n v="91466.76"/>
    <n v="270863.08"/>
  </r>
  <r>
    <s v="W"/>
    <x v="132"/>
    <s v="WILLMAR"/>
    <s v="STANDBY GENERATOR"/>
    <d v="1973-01-30T00:00:00"/>
    <n v="0"/>
    <n v="5992.67"/>
    <n v="2996.33"/>
    <n v="8989"/>
  </r>
  <r>
    <s v="W"/>
    <x v="132"/>
    <s v="WILLMAR"/>
    <s v="FENCING"/>
    <d v="1976-06-30T00:00:00"/>
    <n v="0"/>
    <n v="2500"/>
    <n v="2670.39"/>
    <n v="5170.3899999999994"/>
  </r>
  <r>
    <s v="W"/>
    <x v="132"/>
    <s v="WILLMAR"/>
    <s v="POWER LINE REMOVAL"/>
    <d v="1972-12-13T00:00:00"/>
    <n v="0"/>
    <n v="1050"/>
    <n v="1419.71"/>
    <n v="2469.71"/>
  </r>
  <r>
    <s v="W"/>
    <x v="132"/>
    <s v="WILLMAR"/>
    <s v="MAINTENANCE EQUIPMENT"/>
    <d v="1973-06-11T00:00:00"/>
    <n v="0"/>
    <n v="8250"/>
    <n v="8250"/>
    <n v="16500"/>
  </r>
  <r>
    <s v="W"/>
    <x v="132"/>
    <s v="WILLMAR"/>
    <s v="LAND (Conklin)"/>
    <d v="1977-01-14T00:00:00"/>
    <n v="0"/>
    <n v="193914.4"/>
    <n v="48478.6"/>
    <n v="242393"/>
  </r>
  <r>
    <s v="W"/>
    <x v="132"/>
    <s v="WILLMAR"/>
    <s v="LAND (Hansen/Sordahl)"/>
    <d v="1978-04-28T00:00:00"/>
    <n v="0"/>
    <n v="269588.8"/>
    <n v="67397.2"/>
    <n v="336986"/>
  </r>
  <r>
    <s v="W"/>
    <x v="132"/>
    <s v="WILLMAR"/>
    <s v="LAND (Kueseman/Flykt)"/>
    <d v="1981-05-07T00:00:00"/>
    <n v="0"/>
    <n v="132240.07999999999"/>
    <n v="66120.039999999994"/>
    <n v="198360.12"/>
  </r>
  <r>
    <s v="W"/>
    <x v="132"/>
    <s v="WILLMAR"/>
    <s v="PARALLEL TAXIWAY"/>
    <d v="1984-11-15T00:00:00"/>
    <n v="0"/>
    <n v="572000"/>
    <n v="290098.14"/>
    <n v="862098.14"/>
  </r>
  <r>
    <s v="W"/>
    <x v="132"/>
    <s v="WILLMAR"/>
    <s v="RELOCATE VOR"/>
    <d v="1984-01-10T00:00:00"/>
    <n v="0"/>
    <n v="36071.72"/>
    <n v="18035.86"/>
    <n v="54107.58"/>
  </r>
  <r>
    <s v="W"/>
    <x v="132"/>
    <s v="WILLMAR"/>
    <s v="LAND ACQUISITION (Gregerson)"/>
    <d v="1992-11-19T00:00:00"/>
    <n v="0"/>
    <n v="80000"/>
    <n v="57574.67"/>
    <n v="137574.66999999998"/>
  </r>
  <r>
    <s v="W"/>
    <x v="132"/>
    <s v="WILLMAR"/>
    <s v="LAND ACQUISITION (Gregerson)"/>
    <d v="1992-11-19T00:00:00"/>
    <n v="0"/>
    <n v="35149.33"/>
    <n v="0"/>
    <n v="35149.33"/>
  </r>
  <r>
    <s v="W"/>
    <x v="132"/>
    <s v="WILLMAR"/>
    <s v="ENGINEERING SERVICES"/>
    <d v="1985-02-22T00:00:00"/>
    <n v="0"/>
    <n v="3333.33"/>
    <n v="1666.67"/>
    <n v="5000"/>
  </r>
  <r>
    <s v="W"/>
    <x v="132"/>
    <s v="WILLMAR"/>
    <s v="NEW BEACON"/>
    <d v="1985-02-22T00:00:00"/>
    <n v="0"/>
    <n v="11965.33"/>
    <n v="5982.67"/>
    <n v="17948"/>
  </r>
  <r>
    <s v="W"/>
    <x v="132"/>
    <s v="WILLMAR"/>
    <s v="MAINT EQUIP - DUMP TRUCK"/>
    <d v="1984-11-15T00:00:00"/>
    <n v="0"/>
    <n v="16000"/>
    <n v="8923.19"/>
    <n v="24923.190000000002"/>
  </r>
  <r>
    <s v="W"/>
    <x v="132"/>
    <s v="WILLMAR"/>
    <s v="LAND ACQUISITION (Aarvig)"/>
    <d v="1988-02-24T00:00:00"/>
    <n v="0"/>
    <n v="149272.85"/>
    <n v="91541.43"/>
    <n v="240814.28"/>
  </r>
  <r>
    <s v="W"/>
    <x v="132"/>
    <s v="WILLMAR"/>
    <s v="AV-GAS &amp; JET FUEL FACILITY"/>
    <d v="1987-02-27T00:00:00"/>
    <n v="0"/>
    <n v="68568.850000000006"/>
    <n v="34284.42"/>
    <n v="102853.27"/>
  </r>
  <r>
    <s v="W"/>
    <x v="132"/>
    <s v="WILLMAR"/>
    <s v="AUTOMATED WEATHER SERVICE"/>
    <d v="1987-03-06T00:00:00"/>
    <n v="0"/>
    <n v="12859.86"/>
    <n v="6429.94"/>
    <n v="19289.8"/>
  </r>
  <r>
    <s v="W"/>
    <x v="132"/>
    <s v="WILLMAR"/>
    <s v="TRACTOR AND MOWER"/>
    <d v="1987-09-17T00:00:00"/>
    <n v="0"/>
    <n v="21333.33"/>
    <n v="10666.67"/>
    <n v="32000"/>
  </r>
  <r>
    <s v="W"/>
    <x v="132"/>
    <s v="WILLMAR"/>
    <s v="REMODEL BLOCK HANGAR ENTRANCE"/>
    <d v="1990-03-13T00:00:00"/>
    <n v="0"/>
    <n v="11964"/>
    <n v="5982"/>
    <n v="17946"/>
  </r>
  <r>
    <s v="W"/>
    <x v="132"/>
    <s v="WILLMAR"/>
    <s v="AIRPORT MASTER PLAN REVIEW"/>
    <d v="1996-09-11T00:00:00"/>
    <n v="0"/>
    <n v="20000"/>
    <n v="10873.11"/>
    <n v="30873.11"/>
  </r>
  <r>
    <s v="W"/>
    <x v="132"/>
    <s v="WILLMAR"/>
    <s v="AIRPORT MASTER PLAN REVIEW"/>
    <d v="1996-09-11T00:00:00"/>
    <n v="0"/>
    <n v="1746.22"/>
    <n v="0"/>
    <n v="1746.22"/>
  </r>
  <r>
    <s v="W"/>
    <x v="132"/>
    <s v="WILLMAR"/>
    <s v="Airport Signing"/>
    <d v="1990-03-13T00:00:00"/>
    <n v="0"/>
    <n v="1808.9"/>
    <n v="904.45"/>
    <n v="2713.3500000000004"/>
  </r>
  <r>
    <s v="W"/>
    <x v="132"/>
    <s v="WILLMAR"/>
    <s v="**Airport Layout Plan/Environmental"/>
    <d v="1996-09-25T00:00:00"/>
    <n v="0"/>
    <n v="42742.49"/>
    <n v="21371.24"/>
    <n v="64113.729999999996"/>
  </r>
  <r>
    <s v="W"/>
    <x v="132"/>
    <s v="WILLMAR"/>
    <s v="**Airport Layout Plan/Environmental"/>
    <d v="1999-01-22T00:00:00"/>
    <n v="0"/>
    <n v="81257.509999999995"/>
    <n v="44618.67"/>
    <n v="125876.18"/>
  </r>
  <r>
    <s v="W"/>
    <x v="132"/>
    <s v="WILLMAR"/>
    <s v="**Airport Layout Plan/Environmental"/>
    <d v="1999-01-22T00:00:00"/>
    <n v="0"/>
    <n v="7979.82"/>
    <n v="0"/>
    <n v="7979.82"/>
  </r>
  <r>
    <s v="W"/>
    <x v="132"/>
    <s v="WILLMAR"/>
    <s v="**Airport Layout Plan/Environmental"/>
    <d v="2001-05-29T00:00:00"/>
    <n v="0"/>
    <n v="-89237.33"/>
    <n v="-31232.67"/>
    <n v="-120470"/>
  </r>
  <r>
    <s v="W"/>
    <x v="132"/>
    <s v="WILLMAR"/>
    <s v="**Airport Layout Plan/Environmental"/>
    <d v="2001-05-29T00:00:00"/>
    <n v="120470"/>
    <n v="0"/>
    <n v="0"/>
    <n v="120470"/>
  </r>
  <r>
    <s v="W"/>
    <x v="132"/>
    <s v="WILLMAR"/>
    <s v="UNICOM RADIO"/>
    <d v="1993-12-06T00:00:00"/>
    <n v="0"/>
    <n v="635.66999999999996"/>
    <n v="317.83"/>
    <n v="953.5"/>
  </r>
  <r>
    <s v="W"/>
    <x v="132"/>
    <s v="WILLMAR"/>
    <s v="RUNWAY OVERLAY"/>
    <d v="1992-11-12T00:00:00"/>
    <n v="0"/>
    <n v="111855.66"/>
    <n v="55927.839999999997"/>
    <n v="167783.5"/>
  </r>
  <r>
    <s v="W"/>
    <x v="132"/>
    <s v="WILLMAR"/>
    <s v="33,500# DUMP TRUCK"/>
    <d v="1993-11-23T00:00:00"/>
    <n v="0"/>
    <n v="30189.91"/>
    <n v="15094.96"/>
    <n v="45284.869999999995"/>
  </r>
  <r>
    <s v="W"/>
    <x v="132"/>
    <s v="WILLMAR"/>
    <s v="AIRFIELD GUIDANCE SIGNS"/>
    <d v="1994-03-03T00:00:00"/>
    <n v="47259.91"/>
    <n v="0"/>
    <n v="5251.1"/>
    <n v="52511.01"/>
  </r>
  <r>
    <s v="W"/>
    <x v="132"/>
    <s v="WILLMAR"/>
    <s v="AIRFIELD GUIDANCE SIGNS"/>
    <d v="1994-03-17T00:00:00"/>
    <n v="30024.6"/>
    <n v="0"/>
    <n v="3336.06"/>
    <n v="33360.659999999996"/>
  </r>
  <r>
    <s v="W"/>
    <x v="132"/>
    <s v="WILLMAR"/>
    <s v="AIRFIELD GUIDANCE SIGNS"/>
    <d v="1994-03-17T00:00:00"/>
    <n v="35725.74"/>
    <n v="0"/>
    <n v="3969.52"/>
    <n v="39695.259999999995"/>
  </r>
  <r>
    <s v="W"/>
    <x v="132"/>
    <s v="WILLMAR"/>
    <s v="AIRFIELD GUIDANCE SIGNS"/>
    <d v="1995-10-19T00:00:00"/>
    <n v="25958.7"/>
    <n v="0"/>
    <n v="2884.31"/>
    <n v="28843.010000000002"/>
  </r>
  <r>
    <s v="W"/>
    <x v="132"/>
    <s v="WILLMAR"/>
    <s v="PURCHASE &amp; MOUNT SNOWPLOW WING"/>
    <d v="1994-03-03T00:00:00"/>
    <n v="0"/>
    <n v="7022.6"/>
    <n v="3511.31"/>
    <n v="10533.91"/>
  </r>
  <r>
    <s v="W"/>
    <x v="132"/>
    <s v="WILLMAR"/>
    <s v="RUNWAY CRACK REPAIR"/>
    <d v="1994-06-01T00:00:00"/>
    <n v="0"/>
    <n v="9854.5300000000007"/>
    <n v="4927.2700000000004"/>
    <n v="14781.800000000001"/>
  </r>
  <r>
    <s v="W"/>
    <x v="132"/>
    <s v="WILLMAR"/>
    <s v="**Environmental Assessment/Preliminary"/>
    <d v="1999-01-22T00:00:00"/>
    <n v="0"/>
    <n v="60028.35"/>
    <n v="40018.9"/>
    <n v="100047.25"/>
  </r>
  <r>
    <s v="W"/>
    <x v="132"/>
    <s v="WILLMAR"/>
    <s v="**Environmental Assessment/Preliminary"/>
    <d v="2001-03-20T00:00:00"/>
    <n v="0"/>
    <n v="-60028.35"/>
    <n v="-26244.63"/>
    <n v="-86272.98"/>
  </r>
  <r>
    <s v="W"/>
    <x v="132"/>
    <s v="WILLMAR"/>
    <s v="**Environmental Assessment/Preliminary"/>
    <d v="2001-03-20T00:00:00"/>
    <n v="123968"/>
    <n v="0"/>
    <n v="0"/>
    <n v="123968"/>
  </r>
  <r>
    <s v="W"/>
    <x v="132"/>
    <s v="WILLMAR"/>
    <s v="**Environmental Assessment/Preliminary"/>
    <d v="2002-06-10T00:00:00"/>
    <n v="1171"/>
    <n v="0"/>
    <n v="128.91999999999999"/>
    <n v="1299.92"/>
  </r>
  <r>
    <s v="W"/>
    <x v="132"/>
    <s v="WILLMAR"/>
    <s v="**Land Acquisition (Layman - Parcel 13)"/>
    <d v="1999-07-07T00:00:00"/>
    <n v="0"/>
    <n v="99122.42"/>
    <n v="66271.61"/>
    <n v="165394.03"/>
  </r>
  <r>
    <s v="W"/>
    <x v="132"/>
    <s v="WILLMAR"/>
    <s v="**Land Acquisition (Layman - Parcel 13)"/>
    <d v="2001-05-29T00:00:00"/>
    <n v="0"/>
    <n v="-99122.42"/>
    <n v="-49560.58"/>
    <n v="-148683"/>
  </r>
  <r>
    <s v="W"/>
    <x v="132"/>
    <s v="WILLMAR"/>
    <s v="**Land Acquisition (Layman - Parcel 13)"/>
    <d v="2001-05-29T00:00:00"/>
    <n v="148683"/>
    <n v="0"/>
    <n v="0"/>
    <n v="148683"/>
  </r>
  <r>
    <s v="W"/>
    <x v="132"/>
    <s v="WILLMAR"/>
    <s v="A/D Building Handicap Accessibility"/>
    <d v="1999-06-10T00:00:00"/>
    <n v="0"/>
    <n v="15600"/>
    <n v="10581.22"/>
    <n v="26181.22"/>
  </r>
  <r>
    <s v="W"/>
    <x v="132"/>
    <s v="WILLMAR"/>
    <s v="1.**Land Acquisition (Jones - Parcel 16)"/>
    <d v="2000-08-03T00:00:00"/>
    <n v="0"/>
    <n v="66820.12"/>
    <n v="44546.76"/>
    <n v="111366.88"/>
  </r>
  <r>
    <s v="W"/>
    <x v="132"/>
    <s v="WILLMAR"/>
    <s v="1.**Land Acquisition (Jones - Parcel 16)"/>
    <d v="2001-05-29T00:00:00"/>
    <n v="0"/>
    <n v="-66820.12"/>
    <n v="-33409.879999999997"/>
    <n v="-100230"/>
  </r>
  <r>
    <s v="W"/>
    <x v="132"/>
    <s v="WILLMAR"/>
    <s v="1.**Land Acquisition (Jones - Parcel 16)"/>
    <d v="2001-05-29T00:00:00"/>
    <n v="100230"/>
    <n v="0"/>
    <n v="0"/>
    <n v="100230"/>
  </r>
  <r>
    <s v="W"/>
    <x v="132"/>
    <s v="WILLMAR"/>
    <s v="TXWY Reflectors/Avgas credit card reader"/>
    <d v="2001-01-18T00:00:00"/>
    <n v="0"/>
    <n v="1711.61"/>
    <n v="1141.07"/>
    <n v="2852.68"/>
  </r>
  <r>
    <s v="W"/>
    <x v="132"/>
    <s v="WILLMAR"/>
    <s v="TXWY Reflectors/Avgas credit card reader"/>
    <d v="2001-06-29T00:00:00"/>
    <n v="0"/>
    <n v="9998.39"/>
    <n v="10645.9"/>
    <n v="20644.29"/>
  </r>
  <r>
    <s v="W"/>
    <x v="132"/>
    <s v="WILLMAR"/>
    <s v="**Appraisals &amp; Preliminary Engineering"/>
    <d v="2001-04-04T00:00:00"/>
    <n v="0"/>
    <n v="67983.73"/>
    <n v="45322.49"/>
    <n v="113306.22"/>
  </r>
  <r>
    <s v="W"/>
    <x v="132"/>
    <s v="WILLMAR"/>
    <s v="**Appraisals &amp; Preliminary Engineering"/>
    <d v="2001-07-17T00:00:00"/>
    <n v="0"/>
    <n v="72671.850000000006"/>
    <n v="48447.9"/>
    <n v="121119.75"/>
  </r>
  <r>
    <s v="W"/>
    <x v="132"/>
    <s v="WILLMAR"/>
    <s v="**Appraisals &amp; Preliminary Engineering"/>
    <d v="2002-07-19T00:00:00"/>
    <n v="0"/>
    <n v="141639.28"/>
    <n v="94426.18"/>
    <n v="236065.46"/>
  </r>
  <r>
    <s v="W"/>
    <x v="132"/>
    <s v="WILLMAR"/>
    <s v="**Appraisals &amp; Preliminary Engineering"/>
    <d v="2003-02-14T00:00:00"/>
    <n v="0"/>
    <n v="-120235.24"/>
    <n v="-80156.83"/>
    <n v="-200392.07"/>
  </r>
  <r>
    <s v="W"/>
    <x v="132"/>
    <s v="WILLMAR"/>
    <s v="**Appraisals &amp; Preliminary Engineering"/>
    <d v="2003-02-27T00:00:00"/>
    <n v="0"/>
    <n v="1105.58"/>
    <n v="737.06"/>
    <n v="1842.6399999999999"/>
  </r>
  <r>
    <s v="W"/>
    <x v="132"/>
    <s v="WILLMAR"/>
    <s v="**Appraisals &amp; Preliminary Engineering"/>
    <d v="2003-06-13T00:00:00"/>
    <n v="0"/>
    <n v="32068.76"/>
    <n v="21379.17"/>
    <n v="53447.929999999993"/>
  </r>
  <r>
    <s v="W"/>
    <x v="132"/>
    <s v="WILLMAR"/>
    <s v="**Appraisals &amp; Preliminary Engineering"/>
    <d v="2003-09-30T00:00:00"/>
    <n v="0"/>
    <n v="-195233.96"/>
    <n v="-130155.97"/>
    <n v="-325389.93"/>
  </r>
  <r>
    <s v="W"/>
    <x v="132"/>
    <s v="WILLMAR"/>
    <s v="2. Land Acquisition - New Airport"/>
    <d v="2002-07-31T00:00:00"/>
    <n v="37302"/>
    <n v="36462.46"/>
    <n v="41345.129999999997"/>
    <n v="115109.59"/>
  </r>
  <r>
    <s v="W"/>
    <x v="132"/>
    <s v="WILLMAR"/>
    <s v="2. Land Acquisition - New Airport"/>
    <d v="2002-10-10T00:00:00"/>
    <n v="198403"/>
    <n v="20010.8"/>
    <n v="65675.03"/>
    <n v="284088.82999999996"/>
  </r>
  <r>
    <s v="W"/>
    <x v="132"/>
    <s v="WILLMAR"/>
    <s v="2. Land Acquisition - New Airport"/>
    <d v="2002-11-20T00:00:00"/>
    <n v="241232"/>
    <n v="166648.73000000001"/>
    <n v="137902.39000000001"/>
    <n v="545783.12"/>
  </r>
  <r>
    <s v="W"/>
    <x v="132"/>
    <s v="WILLMAR"/>
    <s v="2. Land Acquisition - New Airport"/>
    <d v="2002-12-06T00:00:00"/>
    <n v="2333"/>
    <n v="6328.79"/>
    <n v="4520.91"/>
    <n v="13182.7"/>
  </r>
  <r>
    <s v="W"/>
    <x v="132"/>
    <s v="WILLMAR"/>
    <s v="2. Land Acquisition - New Airport"/>
    <d v="2002-12-12T00:00:00"/>
    <n v="462124"/>
    <n v="0"/>
    <n v="51347.5"/>
    <n v="513471.5"/>
  </r>
  <r>
    <s v="W"/>
    <x v="132"/>
    <s v="WILLMAR"/>
    <s v="2. Land Acquisition - New Airport"/>
    <d v="2003-02-20T00:00:00"/>
    <n v="1601"/>
    <n v="2576.9"/>
    <n v="1895.38"/>
    <n v="6073.28"/>
  </r>
  <r>
    <s v="W"/>
    <x v="132"/>
    <s v="WILLMAR"/>
    <s v="2. Land Acquisition - New Airport"/>
    <d v="2003-05-14T00:00:00"/>
    <n v="10543"/>
    <n v="12256.46"/>
    <n v="9829.59"/>
    <n v="32629.05"/>
  </r>
  <r>
    <s v="W"/>
    <x v="132"/>
    <s v="WILLMAR"/>
    <s v="2. Land Acquisition - New Airport"/>
    <d v="2003-06-13T00:00:00"/>
    <n v="150617"/>
    <n v="12121.05"/>
    <n v="26189.61"/>
    <n v="188927.65999999997"/>
  </r>
  <r>
    <s v="W"/>
    <x v="132"/>
    <s v="WILLMAR"/>
    <s v="2. Land Acquisition - New Airport"/>
    <d v="2003-07-23T00:00:00"/>
    <n v="5513"/>
    <n v="5736.67"/>
    <n v="4436.78"/>
    <n v="15686.45"/>
  </r>
  <r>
    <s v="W"/>
    <x v="132"/>
    <s v="WILLMAR"/>
    <s v="2. Land Acquisition - New Airport"/>
    <d v="2003-08-12T00:00:00"/>
    <n v="4349"/>
    <n v="916.83"/>
    <n v="1094.42"/>
    <n v="6360.25"/>
  </r>
  <r>
    <s v="W"/>
    <x v="132"/>
    <s v="WILLMAR"/>
    <s v="2. Land Acquisition - New Airport"/>
    <d v="2003-09-12T00:00:00"/>
    <n v="10741"/>
    <n v="1941.31"/>
    <n v="4445.93"/>
    <n v="17128.239999999998"/>
  </r>
  <r>
    <s v="W"/>
    <x v="132"/>
    <s v="WILLMAR"/>
    <s v="2. Land Acquisition - New Airport"/>
    <d v="2003-09-30T00:00:00"/>
    <n v="0"/>
    <n v="195233.96"/>
    <n v="143592.25"/>
    <n v="338826.20999999996"/>
  </r>
  <r>
    <s v="W"/>
    <x v="132"/>
    <s v="WILLMAR"/>
    <s v="2. Land Acquisition - New Airport"/>
    <d v="2003-10-02T00:00:00"/>
    <n v="75666"/>
    <n v="0"/>
    <n v="85122.57"/>
    <n v="160788.57"/>
  </r>
  <r>
    <s v="W"/>
    <x v="132"/>
    <s v="WILLMAR"/>
    <s v="2. Land Acquisition - New Airport"/>
    <d v="2003-10-21T00:00:00"/>
    <n v="2053"/>
    <n v="0"/>
    <n v="4371.63"/>
    <n v="6424.63"/>
  </r>
  <r>
    <s v="W"/>
    <x v="132"/>
    <s v="WILLMAR"/>
    <s v="2. Land Acquisition - New Airport"/>
    <d v="2003-11-12T00:00:00"/>
    <n v="539735"/>
    <n v="0"/>
    <n v="61194.5"/>
    <n v="600929.5"/>
  </r>
  <r>
    <s v="W"/>
    <x v="132"/>
    <s v="WILLMAR"/>
    <s v="2. Land Acquisition - New Airport"/>
    <d v="2003-12-18T00:00:00"/>
    <n v="2355"/>
    <n v="0"/>
    <n v="6779.4"/>
    <n v="9134.4"/>
  </r>
  <r>
    <s v="W"/>
    <x v="132"/>
    <s v="WILLMAR"/>
    <s v="2. Land Acquisition - New Airport"/>
    <d v="2004-01-12T00:00:00"/>
    <n v="77933"/>
    <n v="0"/>
    <n v="11202.95"/>
    <n v="89135.95"/>
  </r>
  <r>
    <s v="W"/>
    <x v="132"/>
    <s v="WILLMAR"/>
    <s v="3.Grading for New Airport"/>
    <d v="2003-01-28T00:00:00"/>
    <n v="11311"/>
    <n v="0"/>
    <n v="1257.5"/>
    <n v="12568.5"/>
  </r>
  <r>
    <s v="W"/>
    <x v="132"/>
    <s v="WILLMAR"/>
    <s v="3.Grading for New Airport"/>
    <d v="2003-02-18T00:00:00"/>
    <n v="0"/>
    <n v="120235.24"/>
    <n v="80156.83"/>
    <n v="200392.07"/>
  </r>
  <r>
    <s v="W"/>
    <x v="132"/>
    <s v="WILLMAR"/>
    <s v="3.Grading for New Airport"/>
    <d v="2003-02-20T00:00:00"/>
    <n v="443730"/>
    <n v="-42800.29"/>
    <n v="20771.009999999998"/>
    <n v="421700.72000000003"/>
  </r>
  <r>
    <s v="W"/>
    <x v="132"/>
    <s v="WILLMAR"/>
    <s v="3.Grading for New Airport"/>
    <d v="2003-03-20T00:00:00"/>
    <n v="141180"/>
    <n v="627.20000000000005"/>
    <n v="16187.36"/>
    <n v="157994.56"/>
  </r>
  <r>
    <s v="W"/>
    <x v="132"/>
    <s v="WILLMAR"/>
    <s v="3.Grading for New Airport"/>
    <d v="2003-05-08T00:00:00"/>
    <n v="5471"/>
    <n v="329.52"/>
    <n v="1592.17"/>
    <n v="7392.6900000000005"/>
  </r>
  <r>
    <s v="W"/>
    <x v="132"/>
    <s v="WILLMAR"/>
    <s v="3.Grading for New Airport"/>
    <d v="2003-05-30T00:00:00"/>
    <n v="3819"/>
    <n v="1511.44"/>
    <n v="1432.44"/>
    <n v="6762.880000000001"/>
  </r>
  <r>
    <s v="W"/>
    <x v="132"/>
    <s v="WILLMAR"/>
    <s v="3.Grading for New Airport"/>
    <d v="2003-06-13T00:00:00"/>
    <n v="71755"/>
    <n v="1150.0999999999999"/>
    <n v="8739.77"/>
    <n v="81644.87000000001"/>
  </r>
  <r>
    <s v="W"/>
    <x v="132"/>
    <s v="WILLMAR"/>
    <s v="3.Grading for New Airport"/>
    <d v="2003-07-23T00:00:00"/>
    <n v="156292"/>
    <n v="1343.79"/>
    <n v="18261.34"/>
    <n v="175897.13"/>
  </r>
  <r>
    <s v="W"/>
    <x v="132"/>
    <s v="WILLMAR"/>
    <s v="3.Grading for New Airport"/>
    <d v="2003-08-12T00:00:00"/>
    <n v="151995"/>
    <n v="1643.5"/>
    <n v="17983.71"/>
    <n v="171622.21"/>
  </r>
  <r>
    <s v="W"/>
    <x v="132"/>
    <s v="WILLMAR"/>
    <s v="3.Grading for New Airport"/>
    <d v="2003-09-22T00:00:00"/>
    <n v="292547"/>
    <n v="13324.73"/>
    <n v="41388.910000000003"/>
    <n v="347260.64"/>
  </r>
  <r>
    <s v="W"/>
    <x v="132"/>
    <s v="WILLMAR"/>
    <s v="3.Grading for New Airport"/>
    <d v="2003-09-22T00:00:00"/>
    <n v="51903"/>
    <n v="3126.28"/>
    <n v="7850.93"/>
    <n v="62880.21"/>
  </r>
  <r>
    <s v="W"/>
    <x v="132"/>
    <s v="WILLMAR"/>
    <s v="3.Grading for New Airport"/>
    <d v="2003-10-21T00:00:00"/>
    <n v="344455"/>
    <n v="30264.49"/>
    <n v="61207.66"/>
    <n v="435927.15"/>
  </r>
  <r>
    <s v="W"/>
    <x v="132"/>
    <s v="WILLMAR"/>
    <s v="3.Grading for New Airport"/>
    <d v="2003-10-21T00:00:00"/>
    <n v="0"/>
    <n v="4137.57"/>
    <n v="0"/>
    <n v="4137.57"/>
  </r>
  <r>
    <s v="W"/>
    <x v="132"/>
    <s v="WILLMAR"/>
    <s v="3.Grading for New Airport"/>
    <d v="2003-12-18T00:00:00"/>
    <n v="241124"/>
    <n v="0"/>
    <n v="39171.300000000003"/>
    <n v="280295.3"/>
  </r>
  <r>
    <s v="W"/>
    <x v="132"/>
    <s v="WILLMAR"/>
    <s v="3.Grading for New Airport"/>
    <d v="2003-12-18T00:00:00"/>
    <n v="0"/>
    <n v="18528.12"/>
    <n v="0"/>
    <n v="18528.12"/>
  </r>
  <r>
    <s v="W"/>
    <x v="132"/>
    <s v="WILLMAR"/>
    <s v="3.Grading for New Airport"/>
    <d v="2004-01-12T00:00:00"/>
    <n v="17725"/>
    <n v="0"/>
    <n v="2682.09"/>
    <n v="20407.09"/>
  </r>
  <r>
    <s v="W"/>
    <x v="132"/>
    <s v="WILLMAR"/>
    <s v="3.Grading for New Airport"/>
    <d v="2004-01-12T00:00:00"/>
    <n v="0"/>
    <n v="1067.7"/>
    <n v="0"/>
    <n v="1067.7"/>
  </r>
  <r>
    <s v="W"/>
    <x v="132"/>
    <s v="WILLMAR"/>
    <s v="3.Grading for New Airport"/>
    <d v="2004-01-28T00:00:00"/>
    <n v="46555"/>
    <n v="0"/>
    <n v="5779.6"/>
    <n v="52334.6"/>
  </r>
  <r>
    <s v="W"/>
    <x v="132"/>
    <s v="WILLMAR"/>
    <s v="3.Grading for New Airport"/>
    <d v="2004-01-28T00:00:00"/>
    <n v="0"/>
    <n v="910.53"/>
    <n v="0"/>
    <n v="910.53"/>
  </r>
  <r>
    <s v="W"/>
    <x v="132"/>
    <s v="WILLMAR"/>
    <s v="3.Grading for New Airport"/>
    <d v="2004-03-04T00:00:00"/>
    <n v="2073"/>
    <n v="0"/>
    <n v="313.55"/>
    <n v="2386.5500000000002"/>
  </r>
  <r>
    <s v="W"/>
    <x v="132"/>
    <s v="WILLMAR"/>
    <s v="3.Grading for New Airport"/>
    <d v="2004-03-04T00:00:00"/>
    <n v="0"/>
    <n v="124.86"/>
    <n v="0"/>
    <n v="124.86"/>
  </r>
  <r>
    <s v="W"/>
    <x v="132"/>
    <s v="WILLMAR"/>
    <s v="3.Grading for New Airport"/>
    <d v="2004-03-19T00:00:00"/>
    <n v="1185"/>
    <n v="0"/>
    <n v="178.81"/>
    <n v="1363.81"/>
  </r>
  <r>
    <s v="W"/>
    <x v="132"/>
    <s v="WILLMAR"/>
    <s v="3.Grading for New Airport"/>
    <d v="2004-03-19T00:00:00"/>
    <n v="0"/>
    <n v="71.349999999999994"/>
    <n v="0"/>
    <n v="71.349999999999994"/>
  </r>
  <r>
    <s v="W"/>
    <x v="132"/>
    <s v="WILLMAR"/>
    <s v="3.Grading for New Airport"/>
    <d v="2004-07-13T00:00:00"/>
    <n v="95677"/>
    <n v="0"/>
    <n v="16164.35"/>
    <n v="111841.35"/>
  </r>
  <r>
    <s v="W"/>
    <x v="132"/>
    <s v="WILLMAR"/>
    <s v="3.Grading for New Airport"/>
    <d v="2004-07-13T00:00:00"/>
    <n v="0"/>
    <n v="8259.2999999999993"/>
    <n v="0"/>
    <n v="8259.2999999999993"/>
  </r>
  <r>
    <s v="W"/>
    <x v="132"/>
    <s v="WILLMAR"/>
    <s v="3.Grading for New Airport"/>
    <d v="2004-08-24T00:00:00"/>
    <n v="705"/>
    <n v="0"/>
    <n v="106.98"/>
    <n v="811.98"/>
  </r>
  <r>
    <s v="W"/>
    <x v="132"/>
    <s v="WILLMAR"/>
    <s v="3.Grading for New Airport"/>
    <d v="2004-08-24T00:00:00"/>
    <n v="0"/>
    <n v="42.48"/>
    <n v="0"/>
    <n v="42.48"/>
  </r>
  <r>
    <s v="W"/>
    <x v="132"/>
    <s v="WILLMAR"/>
    <s v="3.Grading for New Airport"/>
    <d v="2004-12-16T00:00:00"/>
    <n v="531"/>
    <n v="0"/>
    <n v="79.67"/>
    <n v="610.66999999999996"/>
  </r>
  <r>
    <s v="W"/>
    <x v="132"/>
    <s v="WILLMAR"/>
    <s v="3.Grading for New Airport"/>
    <d v="2004-12-16T00:00:00"/>
    <n v="0"/>
    <n v="31.95"/>
    <n v="0"/>
    <n v="31.95"/>
  </r>
  <r>
    <s v="W"/>
    <x v="132"/>
    <s v="WILLMAR"/>
    <s v="3.Grading for New Airport"/>
    <d v="2005-02-09T00:00:00"/>
    <n v="102416"/>
    <n v="0"/>
    <n v="10392.459999999999"/>
    <n v="112808.45999999999"/>
  </r>
  <r>
    <s v="W"/>
    <x v="132"/>
    <s v="WILLMAR"/>
    <s v="3.Grading for New Airport"/>
    <d v="2005-02-09T00:00:00"/>
    <n v="0"/>
    <n v="-1479.35"/>
    <n v="0"/>
    <n v="-1479.35"/>
  </r>
  <r>
    <s v="W"/>
    <x v="132"/>
    <s v="WILLMAR"/>
    <s v="3.Grading for New Airport"/>
    <d v="2005-02-23T00:00:00"/>
    <n v="238"/>
    <n v="0"/>
    <n v="34.090000000000003"/>
    <n v="272.09000000000003"/>
  </r>
  <r>
    <s v="W"/>
    <x v="132"/>
    <s v="WILLMAR"/>
    <s v="3.Grading for New Airport"/>
    <d v="2005-02-23T00:00:00"/>
    <n v="0"/>
    <n v="11.31"/>
    <n v="0"/>
    <n v="11.31"/>
  </r>
  <r>
    <s v="W"/>
    <x v="132"/>
    <s v="WILLMAR"/>
    <s v="3.Grading for New Airport"/>
    <d v="2005-09-14T00:00:00"/>
    <n v="2790"/>
    <n v="0"/>
    <n v="398.18"/>
    <n v="3188.18"/>
  </r>
  <r>
    <s v="W"/>
    <x v="132"/>
    <s v="WILLMAR"/>
    <s v="3.Grading for New Airport"/>
    <d v="2005-09-14T00:00:00"/>
    <n v="0"/>
    <n v="132.51"/>
    <n v="0"/>
    <n v="132.51"/>
  </r>
  <r>
    <s v="W"/>
    <x v="132"/>
    <s v="WILLMAR"/>
    <s v="4.2003 Grading &amp; Drainage, Wetland Mitgn"/>
    <d v="2003-10-28T00:00:00"/>
    <n v="87393"/>
    <n v="16447.34"/>
    <n v="20675.810000000001"/>
    <n v="124516.15"/>
  </r>
  <r>
    <s v="W"/>
    <x v="132"/>
    <s v="WILLMAR"/>
    <s v="4.2003 Grading &amp; Drainage, Wetland Mitgn"/>
    <d v="2003-12-18T00:00:00"/>
    <n v="31976"/>
    <n v="9726.42"/>
    <n v="3856.57"/>
    <n v="45558.99"/>
  </r>
  <r>
    <s v="W"/>
    <x v="132"/>
    <s v="WILLMAR"/>
    <s v="4.2003 Grading &amp; Drainage, Wetland Mitgn"/>
    <d v="2003-12-22T00:00:00"/>
    <n v="79570"/>
    <n v="127617.29"/>
    <n v="63608.09"/>
    <n v="270795.38"/>
  </r>
  <r>
    <s v="W"/>
    <x v="132"/>
    <s v="WILLMAR"/>
    <s v="4.2003 Grading &amp; Drainage, Wetland Mitgn"/>
    <d v="2004-01-12T00:00:00"/>
    <n v="39770"/>
    <n v="8732.02"/>
    <n v="8160.75"/>
    <n v="56662.770000000004"/>
  </r>
  <r>
    <s v="W"/>
    <x v="132"/>
    <s v="WILLMAR"/>
    <s v="4.2003 Grading &amp; Drainage, Wetland Mitgn"/>
    <d v="2004-01-28T00:00:00"/>
    <n v="80696"/>
    <n v="61058.559999999998"/>
    <n v="35133.39"/>
    <n v="176887.95"/>
  </r>
  <r>
    <s v="W"/>
    <x v="132"/>
    <s v="WILLMAR"/>
    <s v="4.2003 Grading &amp; Drainage, Wetland Mitgn"/>
    <d v="2004-03-04T00:00:00"/>
    <n v="15959"/>
    <n v="3504.05"/>
    <n v="3275.03"/>
    <n v="22738.079999999998"/>
  </r>
  <r>
    <s v="W"/>
    <x v="132"/>
    <s v="WILLMAR"/>
    <s v="4.2003 Grading &amp; Drainage, Wetland Mitgn"/>
    <d v="2004-03-19T00:00:00"/>
    <n v="9912"/>
    <n v="2176.4299999999998"/>
    <n v="2034.55"/>
    <n v="14122.98"/>
  </r>
  <r>
    <s v="W"/>
    <x v="132"/>
    <s v="WILLMAR"/>
    <s v="4.2003 Grading &amp; Drainage, Wetland Mitgn"/>
    <d v="2004-04-29T00:00:00"/>
    <n v="2073"/>
    <n v="455.08"/>
    <n v="425"/>
    <n v="2953.08"/>
  </r>
  <r>
    <s v="W"/>
    <x v="132"/>
    <s v="WILLMAR"/>
    <s v="4.2003 Grading &amp; Drainage, Wetland Mitgn"/>
    <d v="2004-05-14T00:00:00"/>
    <n v="8251"/>
    <n v="1811.76"/>
    <n v="1693.86"/>
    <n v="11756.62"/>
  </r>
  <r>
    <s v="W"/>
    <x v="132"/>
    <s v="WILLMAR"/>
    <s v="4.2003 Grading &amp; Drainage, Wetland Mitgn"/>
    <d v="2004-07-02T00:00:00"/>
    <n v="8253"/>
    <n v="1811.93"/>
    <n v="1692.89"/>
    <n v="11757.82"/>
  </r>
  <r>
    <s v="W"/>
    <x v="132"/>
    <s v="WILLMAR"/>
    <s v="4.2003 Grading &amp; Drainage, Wetland Mitgn"/>
    <d v="2004-07-13T00:00:00"/>
    <n v="19802"/>
    <n v="4347.8"/>
    <n v="4063.41"/>
    <n v="28213.21"/>
  </r>
  <r>
    <s v="W"/>
    <x v="132"/>
    <s v="WILLMAR"/>
    <s v="4.2003 Grading &amp; Drainage, Wetland Mitgn"/>
    <d v="2004-09-24T00:00:00"/>
    <n v="798015"/>
    <n v="58276.84"/>
    <n v="113645.28"/>
    <n v="969937.12"/>
  </r>
  <r>
    <s v="W"/>
    <x v="132"/>
    <s v="WILLMAR"/>
    <s v="4.2003 Grading &amp; Drainage, Wetland Mitgn"/>
    <d v="2004-10-15T00:00:00"/>
    <n v="381262"/>
    <n v="42441.96"/>
    <n v="60551.46"/>
    <n v="484255.42000000004"/>
  </r>
  <r>
    <s v="W"/>
    <x v="132"/>
    <s v="WILLMAR"/>
    <s v="4.2003 Grading &amp; Drainage, Wetland Mitgn"/>
    <d v="2004-10-27T00:00:00"/>
    <n v="32695"/>
    <n v="1810.93"/>
    <n v="4409.1499999999996"/>
    <n v="38915.08"/>
  </r>
  <r>
    <s v="W"/>
    <x v="132"/>
    <s v="WILLMAR"/>
    <s v="4.2003 Grading &amp; Drainage, Wetland Mitgn"/>
    <d v="2004-11-30T00:00:00"/>
    <n v="575921"/>
    <n v="33212.06"/>
    <n v="78224.37"/>
    <n v="687357.43"/>
  </r>
  <r>
    <s v="W"/>
    <x v="132"/>
    <s v="WILLMAR"/>
    <s v="4.2003 Grading &amp; Drainage, Wetland Mitgn"/>
    <d v="2004-12-16T00:00:00"/>
    <n v="16404"/>
    <n v="3316.78"/>
    <n v="3244.52"/>
    <n v="22965.3"/>
  </r>
  <r>
    <s v="W"/>
    <x v="132"/>
    <s v="WILLMAR"/>
    <s v="4.2003 Grading &amp; Drainage, Wetland Mitgn"/>
    <d v="2005-01-25T00:00:00"/>
    <n v="301784"/>
    <n v="41744.65"/>
    <n v="51421.95"/>
    <n v="394950.60000000003"/>
  </r>
  <r>
    <s v="W"/>
    <x v="132"/>
    <s v="WILLMAR"/>
    <s v="4.2003 Grading &amp; Drainage, Wetland Mitgn"/>
    <d v="2005-02-23T00:00:00"/>
    <n v="49461"/>
    <n v="26325.99"/>
    <n v="14991.22"/>
    <n v="90778.21"/>
  </r>
  <r>
    <s v="W"/>
    <x v="132"/>
    <s v="WILLMAR"/>
    <s v="4.2003 Grading &amp; Drainage, Wetland Mitgn"/>
    <d v="2005-03-25T00:00:00"/>
    <n v="3875"/>
    <n v="783.42"/>
    <n v="765.95"/>
    <n v="5424.37"/>
  </r>
  <r>
    <s v="W"/>
    <x v="132"/>
    <s v="WILLMAR"/>
    <s v="4.2003 Grading &amp; Drainage, Wetland Mitgn"/>
    <d v="2005-05-05T00:00:00"/>
    <n v="5775"/>
    <n v="1167.7"/>
    <n v="1142.42"/>
    <n v="8085.12"/>
  </r>
  <r>
    <s v="W"/>
    <x v="132"/>
    <s v="WILLMAR"/>
    <s v="4.2003 Grading &amp; Drainage, Wetland Mitgn"/>
    <d v="2005-05-17T00:00:00"/>
    <n v="649"/>
    <n v="131.19"/>
    <n v="128.15"/>
    <n v="908.34"/>
  </r>
  <r>
    <s v="W"/>
    <x v="132"/>
    <s v="WILLMAR"/>
    <s v="4.2003 Grading &amp; Drainage, Wetland Mitgn"/>
    <d v="2005-06-21T00:00:00"/>
    <n v="278"/>
    <n v="56.19"/>
    <n v="54.87"/>
    <n v="389.06"/>
  </r>
  <r>
    <s v="W"/>
    <x v="132"/>
    <s v="WILLMAR"/>
    <s v="4.2003 Grading &amp; Drainage, Wetland Mitgn"/>
    <d v="2005-07-27T00:00:00"/>
    <n v="334"/>
    <n v="67.62"/>
    <n v="66.58"/>
    <n v="468.2"/>
  </r>
  <r>
    <s v="W"/>
    <x v="132"/>
    <s v="WILLMAR"/>
    <s v="4.2003 Grading &amp; Drainage, Wetland Mitgn"/>
    <d v="2005-08-24T00:00:00"/>
    <n v="77425"/>
    <n v="61742.99"/>
    <n v="48904.78"/>
    <n v="188072.77"/>
  </r>
  <r>
    <s v="W"/>
    <x v="132"/>
    <s v="WILLMAR"/>
    <s v="4.2003 Grading &amp; Drainage, Wetland Mitgn"/>
    <d v="2005-09-22T00:00:00"/>
    <n v="106"/>
    <n v="0"/>
    <n v="21.54"/>
    <n v="127.53999999999999"/>
  </r>
  <r>
    <s v="W"/>
    <x v="132"/>
    <s v="WILLMAR"/>
    <s v="4.2003 Grading &amp; Drainage, Wetland Mitgn"/>
    <d v="2005-10-13T00:00:00"/>
    <n v="5190"/>
    <n v="0"/>
    <n v="1025.81"/>
    <n v="6215.8099999999995"/>
  </r>
  <r>
    <s v="W"/>
    <x v="132"/>
    <s v="WILLMAR"/>
    <s v="4.2003 Grading &amp; Drainage, Wetland Mitgn"/>
    <d v="2005-12-19T00:00:00"/>
    <n v="13481"/>
    <n v="0"/>
    <n v="4768.87"/>
    <n v="18249.87"/>
  </r>
  <r>
    <s v="W"/>
    <x v="132"/>
    <s v="WILLMAR"/>
    <s v="4.2003 Grading &amp; Drainage, Wetland Mitgn"/>
    <d v="2006-04-20T00:00:00"/>
    <n v="2735"/>
    <n v="0"/>
    <n v="540.82000000000005"/>
    <n v="3275.82"/>
  </r>
  <r>
    <s v="W"/>
    <x v="132"/>
    <s v="WILLMAR"/>
    <s v="4.2003 Grading &amp; Drainage, Wetland Mitgn"/>
    <d v="2006-05-23T00:00:00"/>
    <n v="605"/>
    <n v="0"/>
    <n v="120.07"/>
    <n v="725.06999999999994"/>
  </r>
  <r>
    <s v="W"/>
    <x v="132"/>
    <s v="WILLMAR"/>
    <s v="4.2003 Grading &amp; Drainage, Wetland Mitgn"/>
    <d v="2006-06-16T00:00:00"/>
    <n v="72980"/>
    <n v="0"/>
    <n v="14108.44"/>
    <n v="87088.44"/>
  </r>
  <r>
    <s v="W"/>
    <x v="132"/>
    <s v="WILLMAR"/>
    <s v="4.2003 Grading &amp; Drainage, Wetland Mitgn"/>
    <d v="2006-11-16T00:00:00"/>
    <n v="315"/>
    <n v="0"/>
    <n v="62.1"/>
    <n v="377.1"/>
  </r>
  <r>
    <s v="W"/>
    <x v="132"/>
    <s v="WILLMAR"/>
    <s v="4.2003 Grading &amp; Drainage, Wetland Mitgn"/>
    <d v="2006-12-13T00:00:00"/>
    <n v="107970"/>
    <n v="0"/>
    <n v="14708.59"/>
    <n v="122678.59"/>
  </r>
  <r>
    <s v="W"/>
    <x v="132"/>
    <s v="WILLMAR"/>
    <s v="4.2003 Grading &amp; Drainage, Wetland Mitgn"/>
    <d v="2007-02-12T00:00:00"/>
    <n v="1043"/>
    <n v="0"/>
    <n v="206.58"/>
    <n v="1249.58"/>
  </r>
  <r>
    <s v="W"/>
    <x v="132"/>
    <s v="WILLMAR"/>
    <s v="4.2003 Grading &amp; Drainage, Wetland Mitgn"/>
    <d v="2007-06-21T00:00:00"/>
    <n v="74096"/>
    <n v="0"/>
    <n v="13370.04"/>
    <n v="87466.040000000008"/>
  </r>
  <r>
    <s v="W"/>
    <x v="132"/>
    <s v="WILLMAR"/>
    <s v="4.2003 Grading &amp; Drainage, Wetland Mitgn"/>
    <d v="2007-08-14T00:00:00"/>
    <n v="48168"/>
    <n v="0"/>
    <n v="5603.74"/>
    <n v="53771.74"/>
  </r>
  <r>
    <s v="W"/>
    <x v="132"/>
    <s v="WILLMAR"/>
    <s v="HNTB - Design Services/AIP-05/AD/FBO BLD"/>
    <d v="2004-02-19T00:00:00"/>
    <n v="0"/>
    <n v="1534.19"/>
    <n v="1022.8"/>
    <n v="2556.9899999999998"/>
  </r>
  <r>
    <s v="W"/>
    <x v="132"/>
    <s v="WILLMAR"/>
    <s v="HNTB - Design Services/AIP-05/AD/FBO BLD"/>
    <d v="2004-03-10T00:00:00"/>
    <n v="0"/>
    <n v="10076.41"/>
    <n v="6717.6"/>
    <n v="16794.010000000002"/>
  </r>
  <r>
    <s v="W"/>
    <x v="132"/>
    <s v="WILLMAR"/>
    <s v="HNTB - Design Services/AIP-05/AD/FBO BLD"/>
    <d v="2004-04-29T00:00:00"/>
    <n v="0"/>
    <n v="11196.38"/>
    <n v="5115.3500000000004"/>
    <n v="16311.73"/>
  </r>
  <r>
    <s v="W"/>
    <x v="132"/>
    <s v="WILLMAR"/>
    <s v="HNTB - Design Services/AIP-05/AD/FBO BLD"/>
    <d v="2004-05-14T00:00:00"/>
    <n v="0"/>
    <n v="50413.440000000002"/>
    <n v="23405.58"/>
    <n v="73819.02"/>
  </r>
  <r>
    <s v="W"/>
    <x v="132"/>
    <s v="WILLMAR"/>
    <s v="HNTB - Design Services/AIP-05/AD/FBO BLD"/>
    <d v="2004-07-02T00:00:00"/>
    <n v="0"/>
    <n v="35836.379999999997"/>
    <n v="19361.560000000001"/>
    <n v="55197.94"/>
  </r>
  <r>
    <s v="W"/>
    <x v="132"/>
    <s v="WILLMAR"/>
    <s v="HNTB - Design Services/AIP-05/AD/FBO BLD"/>
    <d v="2004-07-13T00:00:00"/>
    <n v="0"/>
    <n v="19173.849999999999"/>
    <n v="9531.07"/>
    <n v="28704.92"/>
  </r>
  <r>
    <s v="W"/>
    <x v="132"/>
    <s v="WILLMAR"/>
    <s v="HNTB - Design Services/AIP-05/AD/FBO BLD"/>
    <d v="2004-08-20T00:00:00"/>
    <n v="0"/>
    <n v="39013.35"/>
    <n v="18656.990000000002"/>
    <n v="57670.34"/>
  </r>
  <r>
    <s v="W"/>
    <x v="132"/>
    <s v="WILLMAR"/>
    <s v="HNTB - Design Services/AIP-05/AD/FBO BLD"/>
    <d v="2004-08-27T00:00:00"/>
    <n v="0"/>
    <n v="1215.05"/>
    <n v="810.02"/>
    <n v="2025.07"/>
  </r>
  <r>
    <s v="W"/>
    <x v="132"/>
    <s v="WILLMAR"/>
    <s v="HNTB - Design Services/AIP-05/AD/FBO BLD"/>
    <d v="2004-10-05T00:00:00"/>
    <n v="0"/>
    <n v="7417.33"/>
    <n v="4944.8900000000003"/>
    <n v="12362.220000000001"/>
  </r>
  <r>
    <s v="W"/>
    <x v="132"/>
    <s v="WILLMAR"/>
    <s v="HNTB - Design Services/AIP-05/AD/FBO BLD"/>
    <d v="2004-10-05T00:00:00"/>
    <n v="0"/>
    <n v="23479.26"/>
    <n v="10062.540000000001"/>
    <n v="33541.800000000003"/>
  </r>
  <r>
    <s v="W"/>
    <x v="132"/>
    <s v="WILLMAR"/>
    <s v="HNTB - Design Services/AIP-05/AD/FBO BLD"/>
    <d v="2004-10-26T00:00:00"/>
    <n v="0"/>
    <n v="7707.86"/>
    <n v="4570"/>
    <n v="12277.86"/>
  </r>
  <r>
    <s v="W"/>
    <x v="132"/>
    <s v="WILLMAR"/>
    <s v="HNTB - Design Services/AIP-05/AD/FBO BLD"/>
    <d v="2004-11-19T00:00:00"/>
    <n v="0"/>
    <n v="3013.38"/>
    <n v="1435.33"/>
    <n v="4448.71"/>
  </r>
  <r>
    <s v="W"/>
    <x v="132"/>
    <s v="WILLMAR"/>
    <s v="HNTB - Design Services/AIP-05/AD/FBO BLD"/>
    <d v="2004-12-14T00:00:00"/>
    <n v="0"/>
    <n v="5923.73"/>
    <n v="3935.8"/>
    <n v="9859.5299999999988"/>
  </r>
  <r>
    <s v="W"/>
    <x v="132"/>
    <s v="WILLMAR"/>
    <s v="HNTB - Design Services/AIP-05/AD/FBO BLD"/>
    <d v="2005-01-25T00:00:00"/>
    <n v="0"/>
    <n v="34781.22"/>
    <n v="23187.48"/>
    <n v="57968.7"/>
  </r>
  <r>
    <s v="W"/>
    <x v="132"/>
    <s v="WILLMAR"/>
    <s v="HNTB - Design Services/AIP-05/AD/FBO BLD"/>
    <d v="2005-03-25T00:00:00"/>
    <n v="0"/>
    <n v="1378.17"/>
    <n v="18970.95"/>
    <n v="20349.120000000003"/>
  </r>
  <r>
    <s v="W"/>
    <x v="132"/>
    <s v="WILLMAR"/>
    <s v="HNTB - Design Services/AIP-05/AD/FBO BLD"/>
    <d v="2005-03-25T00:00:00"/>
    <n v="0"/>
    <n v="27078.25"/>
    <n v="0"/>
    <n v="27078.25"/>
  </r>
  <r>
    <s v="W"/>
    <x v="132"/>
    <s v="WILLMAR"/>
    <s v="HNTB - Design Services/AIP-05/AD/FBO BLD"/>
    <d v="2005-05-05T00:00:00"/>
    <n v="0"/>
    <n v="1020"/>
    <n v="680"/>
    <n v="1700"/>
  </r>
  <r>
    <s v="W"/>
    <x v="132"/>
    <s v="WILLMAR"/>
    <s v="HNTB - Design Services/AIP-05/AD/FBO BLD"/>
    <d v="2005-08-17T00:00:00"/>
    <n v="0"/>
    <n v="-144609.67000000001"/>
    <n v="-61975.57"/>
    <n v="-206585.24000000002"/>
  </r>
  <r>
    <s v="W"/>
    <x v="132"/>
    <s v="WILLMAR"/>
    <s v="Drill Well for New Airport"/>
    <d v="2004-11-09T00:00:00"/>
    <n v="0"/>
    <n v="11659.76"/>
    <n v="4997.04"/>
    <n v="16656.8"/>
  </r>
  <r>
    <s v="W"/>
    <x v="132"/>
    <s v="WILLMAR"/>
    <s v="5.Pave &amp; Light Rwy 13/31/Taxiways/Apron"/>
    <d v="1901-01-01T00:00:00"/>
    <n v="0"/>
    <n v="144609.67000000001"/>
    <n v="61975.57"/>
    <n v="206585.24000000002"/>
  </r>
  <r>
    <s v="W"/>
    <x v="132"/>
    <s v="WILLMAR"/>
    <s v="5.Pave &amp; Light Rwy 13/31/Taxiways/Apron"/>
    <d v="2004-11-30T00:00:00"/>
    <n v="6650"/>
    <n v="1133.8399999999999"/>
    <n v="840.21"/>
    <n v="8624.0499999999993"/>
  </r>
  <r>
    <s v="W"/>
    <x v="132"/>
    <s v="WILLMAR"/>
    <s v="5.Pave &amp; Light Rwy 13/31/Taxiways/Apron"/>
    <d v="2004-12-16T00:00:00"/>
    <n v="14417"/>
    <n v="2457.9299999999998"/>
    <n v="1820.27"/>
    <n v="18695.2"/>
  </r>
  <r>
    <s v="W"/>
    <x v="132"/>
    <s v="WILLMAR"/>
    <s v="5.Pave &amp; Light Rwy 13/31/Taxiways/Apron"/>
    <d v="2005-01-25T00:00:00"/>
    <n v="54017"/>
    <n v="14092.07"/>
    <n v="8888.8799999999992"/>
    <n v="76997.950000000012"/>
  </r>
  <r>
    <s v="W"/>
    <x v="132"/>
    <s v="WILLMAR"/>
    <s v="5.Pave &amp; Light Rwy 13/31/Taxiways/Apron"/>
    <d v="2005-02-23T00:00:00"/>
    <n v="6383"/>
    <n v="1088.25"/>
    <n v="806.01"/>
    <n v="8277.26"/>
  </r>
  <r>
    <s v="W"/>
    <x v="132"/>
    <s v="WILLMAR"/>
    <s v="5.Pave &amp; Light Rwy 13/31/Taxiways/Apron"/>
    <d v="2005-03-25T00:00:00"/>
    <n v="4629"/>
    <n v="789.23"/>
    <n v="584.74"/>
    <n v="6002.9699999999993"/>
  </r>
  <r>
    <s v="W"/>
    <x v="132"/>
    <s v="WILLMAR"/>
    <s v="5.Pave &amp; Light Rwy 13/31/Taxiways/Apron"/>
    <d v="2005-05-05T00:00:00"/>
    <n v="11184"/>
    <n v="1906.63"/>
    <n v="1411.3"/>
    <n v="14501.93"/>
  </r>
  <r>
    <s v="W"/>
    <x v="132"/>
    <s v="WILLMAR"/>
    <s v="5.Pave &amp; Light Rwy 13/31/Taxiways/Apron"/>
    <d v="2005-05-17T00:00:00"/>
    <n v="7493"/>
    <n v="1277.43"/>
    <n v="945.78"/>
    <n v="9716.2100000000009"/>
  </r>
  <r>
    <s v="W"/>
    <x v="132"/>
    <s v="WILLMAR"/>
    <s v="5.Pave &amp; Light Rwy 13/31/Taxiways/Apron"/>
    <d v="2005-06-21T00:00:00"/>
    <n v="619"/>
    <n v="105.67"/>
    <n v="79.09"/>
    <n v="803.76"/>
  </r>
  <r>
    <s v="W"/>
    <x v="132"/>
    <s v="WILLMAR"/>
    <s v="5.Pave &amp; Light Rwy 13/31/Taxiways/Apron"/>
    <d v="2005-07-27T00:00:00"/>
    <n v="613"/>
    <n v="104.49"/>
    <n v="77.239999999999995"/>
    <n v="794.73"/>
  </r>
  <r>
    <s v="W"/>
    <x v="132"/>
    <s v="WILLMAR"/>
    <s v="5.Pave &amp; Light Rwy 13/31/Taxiways/Apron"/>
    <d v="2005-08-04T00:00:00"/>
    <n v="167187"/>
    <n v="63523.62"/>
    <n v="36290.769999999997"/>
    <n v="267001.39"/>
  </r>
  <r>
    <s v="W"/>
    <x v="132"/>
    <s v="WILLMAR"/>
    <s v="5.Pave &amp; Light Rwy 13/31/Taxiways/Apron"/>
    <d v="2005-08-24T00:00:00"/>
    <n v="727149"/>
    <n v="8585.18"/>
    <n v="38082.33"/>
    <n v="773816.51"/>
  </r>
  <r>
    <s v="W"/>
    <x v="132"/>
    <s v="WILLMAR"/>
    <s v="5.Pave &amp; Light Rwy 13/31/Taxiways/Apron"/>
    <d v="2005-09-22T00:00:00"/>
    <n v="57883"/>
    <n v="9832.48"/>
    <n v="7292.11"/>
    <n v="75007.59"/>
  </r>
  <r>
    <s v="W"/>
    <x v="132"/>
    <s v="WILLMAR"/>
    <s v="5.Pave &amp; Light Rwy 13/31/Taxiways/Apron"/>
    <d v="2005-09-28T00:00:00"/>
    <n v="499078"/>
    <n v="152313.51"/>
    <n v="99252.01"/>
    <n v="750643.52"/>
  </r>
  <r>
    <s v="W"/>
    <x v="132"/>
    <s v="WILLMAR"/>
    <s v="5.Pave &amp; Light Rwy 13/31/Taxiways/Apron"/>
    <d v="2005-09-28T00:00:00"/>
    <n v="0"/>
    <n v="6640.06"/>
    <n v="0"/>
    <n v="6640.06"/>
  </r>
  <r>
    <s v="W"/>
    <x v="132"/>
    <s v="WILLMAR"/>
    <s v="5.Pave &amp; Light Rwy 13/31/Taxiways/Apron"/>
    <d v="2005-10-13T00:00:00"/>
    <n v="48461"/>
    <n v="1306.3699999999999"/>
    <n v="3136.44"/>
    <n v="52903.810000000005"/>
  </r>
  <r>
    <s v="W"/>
    <x v="132"/>
    <s v="WILLMAR"/>
    <s v="5.Pave &amp; Light Rwy 13/31/Taxiways/Apron"/>
    <d v="2005-11-01T00:00:00"/>
    <n v="744961"/>
    <n v="2792.39"/>
    <n v="40502.57"/>
    <n v="788255.96"/>
  </r>
  <r>
    <s v="W"/>
    <x v="132"/>
    <s v="WILLMAR"/>
    <s v="5.Pave &amp; Light Rwy 13/31/Taxiways/Apron"/>
    <d v="2005-11-10T00:00:00"/>
    <n v="57177"/>
    <n v="1840.44"/>
    <n v="3829.78"/>
    <n v="62847.22"/>
  </r>
  <r>
    <s v="W"/>
    <x v="132"/>
    <s v="WILLMAR"/>
    <s v="5.Pave &amp; Light Rwy 13/31/Taxiways/Apron"/>
    <d v="2005-12-19T00:00:00"/>
    <n v="111442"/>
    <n v="21271.07"/>
    <n v="14981.68"/>
    <n v="147694.75"/>
  </r>
  <r>
    <s v="W"/>
    <x v="132"/>
    <s v="WILLMAR"/>
    <s v="5.Pave &amp; Light Rwy 13/31/Taxiways/Apron"/>
    <d v="2006-04-05T00:00:00"/>
    <n v="32255"/>
    <n v="5498.89"/>
    <n v="4071.07"/>
    <n v="41824.959999999999"/>
  </r>
  <r>
    <s v="W"/>
    <x v="132"/>
    <s v="WILLMAR"/>
    <s v="5.Pave &amp; Light Rwy 13/31/Taxiways/Apron"/>
    <d v="2006-04-20T00:00:00"/>
    <n v="5002"/>
    <n v="852.76"/>
    <n v="631.41"/>
    <n v="6486.17"/>
  </r>
  <r>
    <s v="W"/>
    <x v="132"/>
    <s v="WILLMAR"/>
    <s v="5.Pave &amp; Light Rwy 13/31/Taxiways/Apron"/>
    <d v="2006-05-10T00:00:00"/>
    <n v="83689"/>
    <n v="1001.87"/>
    <n v="4838.87"/>
    <n v="89529.739999999991"/>
  </r>
  <r>
    <s v="W"/>
    <x v="132"/>
    <s v="WILLMAR"/>
    <s v="5.Pave &amp; Light Rwy 13/31/Taxiways/Apron"/>
    <d v="2006-06-16T00:00:00"/>
    <n v="204502"/>
    <n v="14370.5"/>
    <n v="16962.78"/>
    <n v="235835.28"/>
  </r>
  <r>
    <s v="W"/>
    <x v="132"/>
    <s v="WILLMAR"/>
    <s v="5.Pave &amp; Light Rwy 13/31/Taxiways/Apron"/>
    <d v="2006-07-11T00:00:00"/>
    <n v="2024"/>
    <n v="345.04"/>
    <n v="255.3"/>
    <n v="2624.34"/>
  </r>
  <r>
    <s v="W"/>
    <x v="132"/>
    <s v="WILLMAR"/>
    <s v="5.Pave &amp; Light Rwy 13/31/Taxiways/Apron"/>
    <d v="2006-08-31T00:00:00"/>
    <n v="16078"/>
    <n v="2741.07"/>
    <n v="2029.73"/>
    <n v="20848.8"/>
  </r>
  <r>
    <s v="W"/>
    <x v="132"/>
    <s v="WILLMAR"/>
    <s v="5.Pave &amp; Light Rwy 13/31/Taxiways/Apron"/>
    <d v="2006-11-16T00:00:00"/>
    <n v="55480"/>
    <n v="11532.38"/>
    <n v="7864.27"/>
    <n v="74876.650000000009"/>
  </r>
  <r>
    <s v="W"/>
    <x v="132"/>
    <s v="WILLMAR"/>
    <s v="5.Pave &amp; Light Rwy 13/31/Taxiways/Apron"/>
    <d v="2006-12-13T00:00:00"/>
    <n v="1856"/>
    <n v="316.36"/>
    <n v="1278.53"/>
    <n v="3450.8900000000003"/>
  </r>
  <r>
    <s v="W"/>
    <x v="132"/>
    <s v="WILLMAR"/>
    <s v="5.Pave &amp; Light Rwy 13/31/Taxiways/Apron"/>
    <d v="2007-02-12T00:00:00"/>
    <n v="585027"/>
    <n v="590.27"/>
    <n v="31045.439999999999"/>
    <n v="616662.71"/>
  </r>
  <r>
    <s v="W"/>
    <x v="132"/>
    <s v="WILLMAR"/>
    <s v="5.Pave &amp; Light Rwy 13/31/Taxiways/Apron"/>
    <d v="2007-03-29T00:00:00"/>
    <n v="1076"/>
    <n v="183.43"/>
    <n v="135.75"/>
    <n v="1395.18"/>
  </r>
  <r>
    <s v="W"/>
    <x v="132"/>
    <s v="WILLMAR"/>
    <s v="5.Pave &amp; Light Rwy 13/31/Taxiways/Apron"/>
    <d v="2007-06-21T00:00:00"/>
    <n v="16231"/>
    <n v="312.24"/>
    <n v="30866.22"/>
    <n v="47409.460000000006"/>
  </r>
  <r>
    <s v="W"/>
    <x v="132"/>
    <s v="WILLMAR"/>
    <s v="5.Pave &amp; Light Rwy 13/31/Taxiways/Apron"/>
    <d v="2007-10-25T00:00:00"/>
    <n v="876"/>
    <n v="149.30000000000001"/>
    <n v="110.27"/>
    <n v="1135.57"/>
  </r>
  <r>
    <s v="W"/>
    <x v="132"/>
    <s v="WILLMAR"/>
    <s v="5.Pave &amp; Light Rwy 13/31/Taxiways/Apron"/>
    <d v="2007-11-06T00:00:00"/>
    <n v="7519"/>
    <n v="14.94"/>
    <n v="402.41"/>
    <n v="7936.3499999999995"/>
  </r>
  <r>
    <s v="W"/>
    <x v="132"/>
    <s v="WILLMAR"/>
    <s v="5.Pave &amp; Light Rwy 13/31/Taxiways/Apron"/>
    <d v="2008-04-10T00:00:00"/>
    <n v="4735"/>
    <n v="807.34"/>
    <n v="598.38"/>
    <n v="6140.72"/>
  </r>
  <r>
    <s v="W"/>
    <x v="132"/>
    <s v="WILLMAR"/>
    <s v="5.Pave &amp; Light Rwy 13/31/Taxiways/Apron"/>
    <d v="2008-08-14T00:00:00"/>
    <n v="44249"/>
    <n v="7522.43"/>
    <n v="13725.04"/>
    <n v="65496.47"/>
  </r>
  <r>
    <s v="W"/>
    <x v="132"/>
    <s v="WILLMAR"/>
    <s v="Fuel Facility"/>
    <d v="2006-02-07T00:00:00"/>
    <n v="0"/>
    <n v="1427.84"/>
    <n v="1427.83"/>
    <n v="2855.67"/>
  </r>
  <r>
    <s v="W"/>
    <x v="132"/>
    <s v="WILLMAR"/>
    <s v="Fuel Facility"/>
    <d v="2006-08-29T00:00:00"/>
    <n v="0"/>
    <n v="1622.49"/>
    <n v="1622.48"/>
    <n v="3244.9700000000003"/>
  </r>
  <r>
    <s v="W"/>
    <x v="132"/>
    <s v="WILLMAR"/>
    <s v="Fuel Facility"/>
    <d v="2006-11-13T00:00:00"/>
    <n v="0"/>
    <n v="54171.54"/>
    <n v="54171.54"/>
    <n v="108343.08"/>
  </r>
  <r>
    <s v="W"/>
    <x v="132"/>
    <s v="WILLMAR"/>
    <s v="Fuel Facility"/>
    <d v="2006-12-08T00:00:00"/>
    <n v="0"/>
    <n v="54336.95"/>
    <n v="54336.97"/>
    <n v="108673.92"/>
  </r>
  <r>
    <s v="W"/>
    <x v="132"/>
    <s v="WILLMAR"/>
    <s v="Fuel Facility"/>
    <d v="2007-02-21T00:00:00"/>
    <n v="0"/>
    <n v="53757.4"/>
    <n v="53757.39"/>
    <n v="107514.79000000001"/>
  </r>
  <r>
    <s v="W"/>
    <x v="132"/>
    <s v="WILLMAR"/>
    <s v="Fuel Facility"/>
    <d v="2007-03-29T00:00:00"/>
    <n v="0"/>
    <n v="1187.8"/>
    <n v="1187.81"/>
    <n v="2375.6099999999997"/>
  </r>
  <r>
    <s v="W"/>
    <x v="132"/>
    <s v="WILLMAR"/>
    <s v="Fuel Facility"/>
    <d v="2007-06-15T00:00:00"/>
    <n v="0"/>
    <n v="6846.79"/>
    <n v="6846.79"/>
    <n v="13693.58"/>
  </r>
  <r>
    <s v="W"/>
    <x v="132"/>
    <s v="WILLMAR"/>
    <s v="Fuel Facility"/>
    <d v="2007-06-15T00:00:00"/>
    <n v="0"/>
    <n v="0"/>
    <n v="667.04"/>
    <n v="667.04"/>
  </r>
  <r>
    <s v="W"/>
    <x v="132"/>
    <s v="WILLMAR"/>
    <s v="A/D Building/FBO Facility"/>
    <d v="2005-06-10T00:00:00"/>
    <n v="0"/>
    <n v="7435.53"/>
    <n v="4542.7700000000004"/>
    <n v="11978.3"/>
  </r>
  <r>
    <s v="W"/>
    <x v="132"/>
    <s v="WILLMAR"/>
    <s v="A/D Building/FBO Facility"/>
    <d v="2005-08-03T00:00:00"/>
    <n v="0"/>
    <n v="44574.57"/>
    <n v="32466.63"/>
    <n v="77041.2"/>
  </r>
  <r>
    <s v="W"/>
    <x v="132"/>
    <s v="WILLMAR"/>
    <s v="A/D Building/FBO Facility"/>
    <d v="2005-08-19T00:00:00"/>
    <n v="0"/>
    <n v="51816.32"/>
    <n v="28054.97"/>
    <n v="79871.290000000008"/>
  </r>
  <r>
    <s v="W"/>
    <x v="132"/>
    <s v="WILLMAR"/>
    <s v="A/D Building/FBO Facility"/>
    <d v="2005-09-23T00:00:00"/>
    <n v="0"/>
    <n v="11482.69"/>
    <n v="7015.4"/>
    <n v="18498.09"/>
  </r>
  <r>
    <s v="W"/>
    <x v="132"/>
    <s v="WILLMAR"/>
    <s v="A/D Building/FBO Facility"/>
    <d v="2005-09-23T00:00:00"/>
    <n v="0"/>
    <n v="176638.46"/>
    <n v="119340.44"/>
    <n v="295978.90000000002"/>
  </r>
  <r>
    <s v="W"/>
    <x v="132"/>
    <s v="WILLMAR"/>
    <s v="A/D Building/FBO Facility"/>
    <d v="2005-10-10T00:00:00"/>
    <n v="0"/>
    <n v="86155.91"/>
    <n v="68521.03"/>
    <n v="154676.94"/>
  </r>
  <r>
    <s v="W"/>
    <x v="132"/>
    <s v="WILLMAR"/>
    <s v="A/D Building/FBO Facility"/>
    <d v="2005-11-10T00:00:00"/>
    <n v="0"/>
    <n v="156676.75"/>
    <n v="81405.72"/>
    <n v="238082.47"/>
  </r>
  <r>
    <s v="W"/>
    <x v="132"/>
    <s v="WILLMAR"/>
    <s v="A/D Building/FBO Facility"/>
    <d v="2005-12-14T00:00:00"/>
    <n v="0"/>
    <n v="107149.22"/>
    <n v="70001.56"/>
    <n v="177150.78"/>
  </r>
  <r>
    <s v="W"/>
    <x v="132"/>
    <s v="WILLMAR"/>
    <s v="A/D Building/FBO Facility"/>
    <d v="2006-02-07T00:00:00"/>
    <n v="0"/>
    <n v="83.85"/>
    <n v="51.23"/>
    <n v="135.07999999999998"/>
  </r>
  <r>
    <s v="W"/>
    <x v="132"/>
    <s v="WILLMAR"/>
    <s v="A/D Building/FBO Facility"/>
    <d v="2006-03-29T00:00:00"/>
    <n v="0"/>
    <n v="189548.24"/>
    <n v="96800.71"/>
    <n v="286348.95"/>
  </r>
  <r>
    <s v="W"/>
    <x v="132"/>
    <s v="WILLMAR"/>
    <s v="A/D Building/FBO Facility"/>
    <d v="2006-04-20T00:00:00"/>
    <n v="0"/>
    <n v="120553.92"/>
    <n v="78571.33"/>
    <n v="199125.25"/>
  </r>
  <r>
    <s v="W"/>
    <x v="132"/>
    <s v="WILLMAR"/>
    <s v="A/D Building/FBO Facility"/>
    <d v="2006-04-27T00:00:00"/>
    <n v="0"/>
    <n v="61419.839999999997"/>
    <n v="34837.35"/>
    <n v="96257.19"/>
  </r>
  <r>
    <s v="W"/>
    <x v="132"/>
    <s v="WILLMAR"/>
    <s v="A/D Building/FBO Facility"/>
    <d v="2006-05-19T00:00:00"/>
    <n v="0"/>
    <n v="4540.7299999999996"/>
    <n v="2774.18"/>
    <n v="7314.91"/>
  </r>
  <r>
    <s v="W"/>
    <x v="132"/>
    <s v="WILLMAR"/>
    <s v="A/D Building/FBO Facility"/>
    <d v="2006-06-13T00:00:00"/>
    <n v="0"/>
    <n v="10728.82"/>
    <n v="5548.44"/>
    <n v="16277.259999999998"/>
  </r>
  <r>
    <s v="W"/>
    <x v="132"/>
    <s v="WILLMAR"/>
    <s v="A/D Building/FBO Facility"/>
    <d v="2006-07-10T00:00:00"/>
    <n v="0"/>
    <n v="5206.91"/>
    <n v="3181.18"/>
    <n v="8388.09"/>
  </r>
  <r>
    <s v="W"/>
    <x v="132"/>
    <s v="WILLMAR"/>
    <s v="A/D Building/FBO Facility"/>
    <d v="2006-08-29T00:00:00"/>
    <n v="0"/>
    <n v="1379.1"/>
    <n v="872"/>
    <n v="2251.1"/>
  </r>
  <r>
    <s v="W"/>
    <x v="132"/>
    <s v="WILLMAR"/>
    <s v="A/D Building/FBO Facility"/>
    <d v="2006-09-19T00:00:00"/>
    <n v="0"/>
    <n v="42945.79"/>
    <n v="34188.589999999997"/>
    <n v="77134.38"/>
  </r>
  <r>
    <s v="W"/>
    <x v="132"/>
    <s v="WILLMAR"/>
    <s v="A/D Building/FBO Facility"/>
    <d v="2006-11-13T00:00:00"/>
    <n v="0"/>
    <n v="4705.97"/>
    <n v="4212.3"/>
    <n v="8918.27"/>
  </r>
  <r>
    <s v="W"/>
    <x v="132"/>
    <s v="WILLMAR"/>
    <s v="A/D Building/FBO Facility"/>
    <d v="2006-12-08T00:00:00"/>
    <n v="0"/>
    <n v="1960.62"/>
    <n v="2843.65"/>
    <n v="4804.2700000000004"/>
  </r>
  <r>
    <s v="W"/>
    <x v="132"/>
    <s v="WILLMAR"/>
    <s v="A/D Building/FBO Facility"/>
    <d v="2007-06-27T00:00:00"/>
    <n v="0"/>
    <n v="41661.760000000002"/>
    <n v="13105.52"/>
    <n v="54767.28"/>
  </r>
  <r>
    <s v="W"/>
    <x v="132"/>
    <s v="WILLMAR"/>
    <s v="6.2005 Fed Project"/>
    <d v="2005-09-22T00:00:00"/>
    <n v="85829"/>
    <n v="4684.37"/>
    <n v="6525.78"/>
    <n v="97039.15"/>
  </r>
  <r>
    <s v="W"/>
    <x v="132"/>
    <s v="WILLMAR"/>
    <s v="6.2005 Fed Project"/>
    <d v="2005-10-13T00:00:00"/>
    <n v="1664"/>
    <n v="90.82"/>
    <n v="126.44"/>
    <n v="1881.26"/>
  </r>
  <r>
    <s v="W"/>
    <x v="132"/>
    <s v="WILLMAR"/>
    <s v="6.2005 Fed Project"/>
    <d v="2005-11-10T00:00:00"/>
    <n v="5705"/>
    <n v="311.35000000000002"/>
    <n v="433.5"/>
    <n v="6449.85"/>
  </r>
  <r>
    <s v="W"/>
    <x v="132"/>
    <s v="WILLMAR"/>
    <s v="6.2005 Fed Project"/>
    <d v="2005-12-19T00:00:00"/>
    <n v="45129"/>
    <n v="700"/>
    <n v="2676"/>
    <n v="48505"/>
  </r>
  <r>
    <s v="W"/>
    <x v="132"/>
    <s v="WILLMAR"/>
    <s v="6.2005 Fed Project"/>
    <d v="2006-04-05T00:00:00"/>
    <n v="147375"/>
    <n v="2463.69"/>
    <n v="8812.59"/>
    <n v="158651.28"/>
  </r>
  <r>
    <s v="W"/>
    <x v="132"/>
    <s v="WILLMAR"/>
    <s v="6.2005 Fed Project"/>
    <d v="2006-04-20T00:00:00"/>
    <n v="150254"/>
    <n v="1387.94"/>
    <n v="8502.77"/>
    <n v="160144.71"/>
  </r>
  <r>
    <s v="W"/>
    <x v="132"/>
    <s v="WILLMAR"/>
    <s v="6.2005 Fed Project"/>
    <d v="2006-05-01T00:00:00"/>
    <n v="97792"/>
    <n v="0"/>
    <n v="5147.3"/>
    <n v="102939.3"/>
  </r>
  <r>
    <s v="W"/>
    <x v="132"/>
    <s v="WILLMAR"/>
    <s v="6.2005 Fed Project"/>
    <d v="2006-05-23T00:00:00"/>
    <n v="9023"/>
    <n v="492.47"/>
    <n v="686.36"/>
    <n v="10201.83"/>
  </r>
  <r>
    <s v="W"/>
    <x v="132"/>
    <s v="WILLMAR"/>
    <s v="6.2005 Fed Project"/>
    <d v="2006-06-16T00:00:00"/>
    <n v="45540"/>
    <n v="721.39"/>
    <n v="2705.51"/>
    <n v="48966.9"/>
  </r>
  <r>
    <s v="W"/>
    <x v="132"/>
    <s v="WILLMAR"/>
    <s v="6.2005 Fed Project"/>
    <d v="2006-07-11T00:00:00"/>
    <n v="60521"/>
    <n v="768.67"/>
    <n v="3514.54"/>
    <n v="64804.21"/>
  </r>
  <r>
    <s v="W"/>
    <x v="132"/>
    <s v="WILLMAR"/>
    <s v="6.2005 Fed Project"/>
    <d v="2006-08-31T00:00:00"/>
    <n v="250381"/>
    <n v="35798.03"/>
    <n v="28520.31"/>
    <n v="314699.34000000003"/>
  </r>
  <r>
    <s v="W"/>
    <x v="132"/>
    <s v="WILLMAR"/>
    <s v="6.2005 Fed Project"/>
    <d v="2006-11-16T00:00:00"/>
    <n v="61888"/>
    <n v="7450.16"/>
    <n v="6449.67"/>
    <n v="75787.83"/>
  </r>
  <r>
    <s v="W"/>
    <x v="132"/>
    <s v="WILLMAR"/>
    <s v="6.2005 Fed Project"/>
    <d v="2006-12-13T00:00:00"/>
    <n v="19046"/>
    <n v="1039.48"/>
    <n v="1448.03"/>
    <n v="21533.51"/>
  </r>
  <r>
    <s v="W"/>
    <x v="132"/>
    <s v="WILLMAR"/>
    <s v="6.2005 Fed Project"/>
    <d v="2007-02-12T00:00:00"/>
    <n v="9678"/>
    <n v="528.22"/>
    <n v="736.11"/>
    <n v="10942.33"/>
  </r>
  <r>
    <s v="W"/>
    <x v="132"/>
    <s v="WILLMAR"/>
    <s v="6.2005 Fed Project"/>
    <d v="2007-02-27T00:00:00"/>
    <n v="47533"/>
    <n v="620.66"/>
    <n v="3386.55"/>
    <n v="51540.210000000006"/>
  </r>
  <r>
    <s v="W"/>
    <x v="132"/>
    <s v="WILLMAR"/>
    <s v="6.2005 Fed Project"/>
    <d v="2007-03-29T00:00:00"/>
    <n v="0"/>
    <n v="176.64"/>
    <n v="245.56"/>
    <n v="422.2"/>
  </r>
  <r>
    <s v="W"/>
    <x v="132"/>
    <s v="WILLMAR"/>
    <s v="6.2005 Fed Project"/>
    <d v="2007-04-27T00:00:00"/>
    <n v="0"/>
    <n v="9403.0499999999993"/>
    <n v="4280.2"/>
    <n v="13683.25"/>
  </r>
  <r>
    <s v="W"/>
    <x v="132"/>
    <s v="WILLMAR"/>
    <s v="6.2005 Fed Project"/>
    <d v="2007-06-15T00:00:00"/>
    <n v="0"/>
    <n v="257.37"/>
    <n v="359.19"/>
    <n v="616.55999999999995"/>
  </r>
  <r>
    <s v="W"/>
    <x v="132"/>
    <s v="WILLMAR"/>
    <s v="6.2005 Fed Project"/>
    <d v="2007-06-21T00:00:00"/>
    <n v="0"/>
    <n v="396.98"/>
    <n v="552.71"/>
    <n v="949.69"/>
  </r>
  <r>
    <s v="W"/>
    <x v="132"/>
    <s v="WILLMAR"/>
    <s v="6.2005 Fed Project"/>
    <d v="2008-04-10T00:00:00"/>
    <n v="10000"/>
    <n v="3071.99"/>
    <n v="2237.3000000000002"/>
    <n v="15309.29"/>
  </r>
  <r>
    <s v="W"/>
    <x v="132"/>
    <s v="WILLMAR"/>
    <s v="6.2005 Fed Project"/>
    <d v="2009-09-23T00:00:00"/>
    <n v="71137"/>
    <n v="5739.02"/>
    <n v="5371.93"/>
    <n v="82247.950000000012"/>
  </r>
  <r>
    <s v="W"/>
    <x v="132"/>
    <s v="WILLMAR"/>
    <s v="Relocate Aircraft Hangars to New Airport"/>
    <d v="2007-10-02T00:00:00"/>
    <n v="0"/>
    <n v="250000"/>
    <n v="250000"/>
    <n v="500000"/>
  </r>
  <r>
    <s v="W"/>
    <x v="132"/>
    <s v="WILLMAR"/>
    <s v="Relocate Aircraft Hangars to New Airport"/>
    <d v="2007-11-20T00:00:00"/>
    <n v="0"/>
    <n v="127883.04"/>
    <n v="127883.05"/>
    <n v="255766.09"/>
  </r>
  <r>
    <s v="W"/>
    <x v="132"/>
    <s v="WILLMAR"/>
    <s v="7.Construct Concrete Apron"/>
    <d v="2006-10-11T00:00:00"/>
    <n v="2522"/>
    <n v="0"/>
    <n v="1127.06"/>
    <n v="3649.06"/>
  </r>
  <r>
    <s v="W"/>
    <x v="132"/>
    <s v="WILLMAR"/>
    <s v="7.Construct Concrete Apron"/>
    <d v="2006-11-16T00:00:00"/>
    <n v="60713"/>
    <n v="0"/>
    <n v="38466.94"/>
    <n v="99179.94"/>
  </r>
  <r>
    <s v="W"/>
    <x v="132"/>
    <s v="WILLMAR"/>
    <s v="7.Construct Concrete Apron"/>
    <d v="2006-12-13T00:00:00"/>
    <n v="10078"/>
    <n v="0"/>
    <n v="0"/>
    <n v="10078"/>
  </r>
  <r>
    <s v="W"/>
    <x v="132"/>
    <s v="WILLMAR"/>
    <s v="7.Construct Concrete Apron"/>
    <d v="2007-02-12T00:00:00"/>
    <n v="5312"/>
    <n v="0"/>
    <n v="0"/>
    <n v="5312"/>
  </r>
  <r>
    <s v="W"/>
    <x v="132"/>
    <s v="WILLMAR"/>
    <s v="7.Construct Concrete Apron"/>
    <d v="2008-02-01T00:00:00"/>
    <n v="10000"/>
    <n v="0"/>
    <n v="0"/>
    <n v="10000"/>
  </r>
  <r>
    <s v="W"/>
    <x v="132"/>
    <s v="WILLMAR"/>
    <s v="7.Construct Concrete Apron"/>
    <d v="2008-05-15T00:00:00"/>
    <n v="2748"/>
    <n v="0"/>
    <n v="144"/>
    <n v="2892"/>
  </r>
  <r>
    <s v="W"/>
    <x v="132"/>
    <s v="WILLMAR"/>
    <s v="Install Telecommunications to New Airpor"/>
    <d v="2007-07-11T00:00:00"/>
    <n v="0"/>
    <n v="50000"/>
    <n v="50000"/>
    <n v="100000"/>
  </r>
  <r>
    <s v="W"/>
    <x v="132"/>
    <s v="WILLMAR"/>
    <s v="8.Widen Hangar Taxilanes to 30'"/>
    <d v="2007-10-25T00:00:00"/>
    <n v="179987"/>
    <n v="0"/>
    <n v="9473.74"/>
    <n v="189460.74"/>
  </r>
  <r>
    <s v="W"/>
    <x v="132"/>
    <s v="WILLMAR"/>
    <s v="8.Widen Hangar Taxilanes to 30'"/>
    <d v="2007-12-03T00:00:00"/>
    <n v="4923"/>
    <n v="0"/>
    <n v="259.11"/>
    <n v="5182.1099999999997"/>
  </r>
  <r>
    <s v="W"/>
    <x v="132"/>
    <s v="WILLMAR"/>
    <s v="8.Widen Hangar Taxilanes to 30'"/>
    <d v="2008-01-11T00:00:00"/>
    <n v="1734"/>
    <n v="0"/>
    <n v="91.44"/>
    <n v="1825.44"/>
  </r>
  <r>
    <s v="W"/>
    <x v="132"/>
    <s v="WILLMAR"/>
    <s v="8.Widen Hangar Taxilanes to 30'"/>
    <d v="2008-02-08T00:00:00"/>
    <n v="1206"/>
    <n v="0"/>
    <n v="63.77"/>
    <n v="1269.77"/>
  </r>
  <r>
    <s v="W"/>
    <x v="132"/>
    <s v="WILLMAR"/>
    <s v="8.Widen Hangar Taxilanes to 30'"/>
    <d v="2008-08-14T00:00:00"/>
    <n v="5283"/>
    <n v="0"/>
    <n v="277.35000000000002"/>
    <n v="5560.35"/>
  </r>
  <r>
    <s v="W"/>
    <x v="132"/>
    <s v="WILLMAR"/>
    <s v="9.Prel. Eng for Relocating RCO &amp; RCAG"/>
    <d v="2008-07-23T00:00:00"/>
    <n v="21920"/>
    <n v="0"/>
    <n v="1582"/>
    <n v="23502"/>
  </r>
  <r>
    <s v="W"/>
    <x v="132"/>
    <s v="WILLMAR"/>
    <s v="9.Prel. Eng for Relocating RCO &amp; RCAG"/>
    <d v="2013-06-11T00:00:00"/>
    <n v="7191"/>
    <n v="0"/>
    <n v="-49.08"/>
    <n v="7141.92"/>
  </r>
  <r>
    <s v="W"/>
    <x v="132"/>
    <s v="WILLMAR"/>
    <s v="Airport Turf &amp; Pvmnt Improvements"/>
    <d v="2013-09-19T00:00:00"/>
    <n v="0"/>
    <n v="91575.65"/>
    <n v="45849.11"/>
    <n v="137424.76"/>
  </r>
  <r>
    <s v="W"/>
    <x v="132"/>
    <s v="WILLMAR"/>
    <s v="Airport Turf &amp; Pvmnt Improvements"/>
    <d v="2014-11-13T00:00:00"/>
    <n v="0"/>
    <n v="24122.01"/>
    <n v="3735.6"/>
    <n v="27857.609999999997"/>
  </r>
  <r>
    <s v="W"/>
    <x v="132"/>
    <s v="WILLMAR"/>
    <s v="Airport Turf &amp; Pvmnt Improvements"/>
    <d v="2015-02-10T00:00:00"/>
    <n v="0"/>
    <n v="0"/>
    <n v="0.01"/>
    <n v="0.01"/>
  </r>
  <r>
    <s v="W"/>
    <x v="132"/>
    <s v="WILLMAR"/>
    <s v="Airport Turf &amp; Pvmnt Improvements"/>
    <d v="2015-12-02T00:00:00"/>
    <n v="0"/>
    <n v="953.4"/>
    <n v="408.6"/>
    <n v="1362"/>
  </r>
  <r>
    <s v="W"/>
    <x v="132"/>
    <s v="WILLMAR"/>
    <s v="Drainage Improvements for NAVAIDS"/>
    <d v="2015-05-12T00:00:00"/>
    <n v="0"/>
    <n v="10174.68"/>
    <n v="2543.67"/>
    <n v="12718.35"/>
  </r>
  <r>
    <s v="W"/>
    <x v="132"/>
    <s v="WILLMAR"/>
    <s v="Drainage Improvements for NAVAIDS"/>
    <d v="2015-12-23T00:00:00"/>
    <n v="0"/>
    <n v="411.72"/>
    <n v="102.93"/>
    <n v="514.65000000000009"/>
  </r>
  <r>
    <s v="W"/>
    <x v="132"/>
    <s v="WILLMAR"/>
    <s v="Master Plan Update, East Hangar Area Taxilane Rehabilitation, and Drainage"/>
    <d v="2016-12-08T00:00:00"/>
    <n v="4050"/>
    <n v="225"/>
    <n v="225"/>
    <n v="4500"/>
  </r>
  <r>
    <s v="W"/>
    <x v="132"/>
    <s v="WILLMAR"/>
    <s v="Master Plan Update, East Hangar Area Taxilane Rehabilitation, and Drainage"/>
    <d v="2017-03-24T00:00:00"/>
    <n v="118777"/>
    <n v="6598.74"/>
    <n v="6599.02"/>
    <n v="131974.76"/>
  </r>
  <r>
    <s v="W"/>
    <x v="132"/>
    <s v="WILLMAR"/>
    <s v="Master Plan Update, East Hangar Area Taxilane Rehabilitation, and Drainage"/>
    <d v="2017-05-25T00:00:00"/>
    <n v="33463"/>
    <n v="1859.05"/>
    <n v="1858.92"/>
    <n v="37180.97"/>
  </r>
  <r>
    <s v="W"/>
    <x v="132"/>
    <s v="WILLMAR"/>
    <s v="Master Plan Update, East Hangar Area Taxilane Rehabilitation, and Drainage"/>
    <d v="2017-07-13T00:00:00"/>
    <n v="14370"/>
    <n v="798.35"/>
    <n v="798.79"/>
    <n v="15967.14"/>
  </r>
  <r>
    <s v="W"/>
    <x v="132"/>
    <s v="WILLMAR"/>
    <s v="Master Plan Update, East Hangar Area Taxilane Rehabilitation, and Drainage"/>
    <d v="2017-08-28T00:00:00"/>
    <n v="29858"/>
    <n v="1658.83"/>
    <n v="1659.63"/>
    <n v="33176.46"/>
  </r>
  <r>
    <s v="W"/>
    <x v="132"/>
    <s v="WILLMAR"/>
    <s v="Master Plan Update, East Hangar Area Taxilane Rehabilitation, and Drainage"/>
    <d v="2017-09-21T00:00:00"/>
    <n v="34002"/>
    <n v="1888.98"/>
    <n v="1888.71"/>
    <n v="37779.69"/>
  </r>
  <r>
    <s v="W"/>
    <x v="132"/>
    <s v="WILLMAR"/>
    <s v="Master Plan Update, East Hangar Area Taxilane Rehabilitation, and Drainage"/>
    <d v="2017-12-12T00:00:00"/>
    <n v="15323"/>
    <n v="851.27"/>
    <n v="851.07"/>
    <n v="17025.34"/>
  </r>
  <r>
    <s v="W"/>
    <x v="132"/>
    <s v="WILLMAR"/>
    <s v="Master Plan Update, East Hangar Area Taxilane Rehabilitation, and Drainage"/>
    <d v="2018-12-18T00:00:00"/>
    <n v="52636"/>
    <n v="2924.21"/>
    <n v="2924.07"/>
    <n v="58484.28"/>
  </r>
  <r>
    <s v="W"/>
    <x v="132"/>
    <s v="WILLMAR"/>
    <s v="Master Plan Update, East Hangar Area Taxilane Rehabilitation, and Drainage"/>
    <d v="2019-02-22T00:00:00"/>
    <n v="11410"/>
    <n v="2470.87"/>
    <n v="2470.4899999999998"/>
    <n v="16351.359999999999"/>
  </r>
  <r>
    <s v="W"/>
    <x v="132"/>
    <s v="WILLMAR"/>
    <s v="Master Plan Update, East Hangar Area Taxilane Rehabilitation, and Drainage"/>
    <d v="2019-08-05T00:00:00"/>
    <n v="33066"/>
    <n v="0"/>
    <n v="0"/>
    <n v="33066"/>
  </r>
  <r>
    <s v="W"/>
    <x v="132"/>
    <s v="WILLMAR"/>
    <s v="Construction for Taxilane Rehabilitation; Card Reader for Fuel System"/>
    <d v="2017-12-12T00:00:00"/>
    <n v="11916"/>
    <n v="662.05"/>
    <n v="663.02"/>
    <n v="13241.07"/>
  </r>
  <r>
    <s v="W"/>
    <x v="132"/>
    <s v="WILLMAR"/>
    <s v="Construction for Taxilane Rehabilitation; Card Reader for Fuel System"/>
    <d v="2018-01-02T00:00:00"/>
    <n v="313582"/>
    <n v="18310.72"/>
    <n v="18311.71"/>
    <n v="350204.43"/>
  </r>
  <r>
    <s v="W"/>
    <x v="132"/>
    <s v="WILLMAR"/>
    <s v="Construction for Taxilane Rehabilitation; Card Reader for Fuel System"/>
    <d v="2018-12-05T00:00:00"/>
    <n v="36167"/>
    <n v="1119.79"/>
    <n v="1117.83"/>
    <n v="38404.620000000003"/>
  </r>
  <r>
    <s v="W"/>
    <x v="132"/>
    <s v="WILLMAR"/>
    <s v="Construction for Taxilane Rehabilitation; Card Reader for Fuel System"/>
    <d v="2018-12-05T00:00:00"/>
    <n v="24141"/>
    <n v="0"/>
    <n v="0"/>
    <n v="24141"/>
  </r>
  <r>
    <s v="W"/>
    <x v="132"/>
    <s v="WILLMAR"/>
    <s v="Crack Seal and Slurry Seal Runway and Taxiways"/>
    <d v="2020-07-22T00:00:00"/>
    <n v="73522"/>
    <n v="4084.61"/>
    <n v="4085.49"/>
    <n v="81692.1000000000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EB72103-817E-4519-8B9B-C1C356977C0E}"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L10:N144" firstHeaderRow="0" firstDataRow="1" firstDataCol="1"/>
  <pivotFields count="9">
    <pivotField showAll="0"/>
    <pivotField axis="axisRow" showAll="0">
      <items count="134">
        <item x="41"/>
        <item x="118"/>
        <item x="119"/>
        <item x="4"/>
        <item x="21"/>
        <item x="59"/>
        <item x="80"/>
        <item x="44"/>
        <item x="123"/>
        <item x="129"/>
        <item x="13"/>
        <item x="76"/>
        <item x="11"/>
        <item x="43"/>
        <item x="3"/>
        <item x="39"/>
        <item x="46"/>
        <item x="126"/>
        <item x="128"/>
        <item x="54"/>
        <item x="130"/>
        <item x="91"/>
        <item x="99"/>
        <item x="101"/>
        <item x="0"/>
        <item x="23"/>
        <item x="24"/>
        <item x="109"/>
        <item x="113"/>
        <item x="111"/>
        <item x="114"/>
        <item x="100"/>
        <item x="61"/>
        <item x="66"/>
        <item x="22"/>
        <item x="5"/>
        <item x="106"/>
        <item x="67"/>
        <item x="105"/>
        <item x="108"/>
        <item x="25"/>
        <item x="132"/>
        <item x="107"/>
        <item x="112"/>
        <item x="2"/>
        <item x="1"/>
        <item x="77"/>
        <item x="37"/>
        <item x="29"/>
        <item x="69"/>
        <item x="27"/>
        <item x="28"/>
        <item x="50"/>
        <item x="35"/>
        <item x="96"/>
        <item x="63"/>
        <item x="18"/>
        <item x="58"/>
        <item x="94"/>
        <item x="55"/>
        <item x="31"/>
        <item x="30"/>
        <item x="92"/>
        <item x="120"/>
        <item x="32"/>
        <item x="33"/>
        <item x="131"/>
        <item x="34"/>
        <item x="72"/>
        <item x="8"/>
        <item x="116"/>
        <item x="73"/>
        <item x="110"/>
        <item x="71"/>
        <item x="36"/>
        <item x="75"/>
        <item x="117"/>
        <item x="38"/>
        <item x="74"/>
        <item x="78"/>
        <item x="40"/>
        <item x="26"/>
        <item x="47"/>
        <item x="42"/>
        <item x="48"/>
        <item x="14"/>
        <item x="95"/>
        <item x="121"/>
        <item x="6"/>
        <item x="122"/>
        <item x="81"/>
        <item x="12"/>
        <item x="9"/>
        <item x="79"/>
        <item x="82"/>
        <item x="83"/>
        <item x="125"/>
        <item x="7"/>
        <item x="124"/>
        <item x="102"/>
        <item x="49"/>
        <item x="103"/>
        <item x="51"/>
        <item x="104"/>
        <item x="85"/>
        <item x="86"/>
        <item x="15"/>
        <item x="52"/>
        <item x="16"/>
        <item x="87"/>
        <item x="53"/>
        <item x="88"/>
        <item x="17"/>
        <item x="56"/>
        <item x="64"/>
        <item x="90"/>
        <item x="89"/>
        <item x="57"/>
        <item x="68"/>
        <item x="19"/>
        <item x="20"/>
        <item x="10"/>
        <item x="98"/>
        <item x="70"/>
        <item x="97"/>
        <item x="60"/>
        <item x="84"/>
        <item x="127"/>
        <item x="65"/>
        <item x="45"/>
        <item x="62"/>
        <item x="93"/>
        <item x="115"/>
        <item t="default"/>
      </items>
    </pivotField>
    <pivotField showAll="0"/>
    <pivotField showAll="0"/>
    <pivotField numFmtId="171" showAll="0"/>
    <pivotField numFmtId="172" showAll="0"/>
    <pivotField dataField="1" numFmtId="172" showAll="0"/>
    <pivotField dataField="1" numFmtId="172" showAll="0"/>
    <pivotField numFmtId="172" showAll="0"/>
  </pivotFields>
  <rowFields count="1">
    <field x="1"/>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t="grand">
      <x/>
    </i>
  </rowItems>
  <colFields count="1">
    <field x="-2"/>
  </colFields>
  <colItems count="2">
    <i>
      <x/>
    </i>
    <i i="1">
      <x v="1"/>
    </i>
  </colItems>
  <dataFields count="2">
    <dataField name="Sum of State Funds" fld="6" baseField="0" baseItem="0"/>
    <dataField name="Sum of Local Fund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080E495-0209-4C05-9ED7-6B6511C9F231}"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M8:Q109" firstHeaderRow="0" firstDataRow="1" firstDataCol="1"/>
  <pivotFields count="11">
    <pivotField showAll="0"/>
    <pivotField showAll="0"/>
    <pivotField showAll="0"/>
    <pivotField axis="axisRow" showAll="0">
      <items count="101">
        <item x="84"/>
        <item x="97"/>
        <item x="23"/>
        <item x="80"/>
        <item x="46"/>
        <item x="68"/>
        <item x="45"/>
        <item x="24"/>
        <item x="60"/>
        <item x="30"/>
        <item x="92"/>
        <item x="50"/>
        <item x="98"/>
        <item x="5"/>
        <item x="4"/>
        <item x="58"/>
        <item x="6"/>
        <item x="12"/>
        <item x="8"/>
        <item x="7"/>
        <item x="0"/>
        <item x="41"/>
        <item x="52"/>
        <item x="53"/>
        <item x="11"/>
        <item x="10"/>
        <item x="67"/>
        <item x="22"/>
        <item x="14"/>
        <item x="33"/>
        <item x="13"/>
        <item x="85"/>
        <item x="49"/>
        <item x="93"/>
        <item x="43"/>
        <item x="54"/>
        <item x="63"/>
        <item x="27"/>
        <item x="77"/>
        <item x="16"/>
        <item x="79"/>
        <item x="17"/>
        <item x="19"/>
        <item x="59"/>
        <item x="20"/>
        <item x="65"/>
        <item x="18"/>
        <item x="66"/>
        <item x="21"/>
        <item x="2"/>
        <item x="99"/>
        <item x="25"/>
        <item x="86"/>
        <item x="1"/>
        <item x="55"/>
        <item x="69"/>
        <item x="32"/>
        <item x="78"/>
        <item x="87"/>
        <item x="83"/>
        <item x="28"/>
        <item x="73"/>
        <item x="96"/>
        <item x="26"/>
        <item x="88"/>
        <item x="42"/>
        <item x="70"/>
        <item x="56"/>
        <item x="31"/>
        <item x="51"/>
        <item x="89"/>
        <item x="95"/>
        <item x="71"/>
        <item x="81"/>
        <item x="36"/>
        <item x="90"/>
        <item x="72"/>
        <item x="39"/>
        <item x="38"/>
        <item x="37"/>
        <item x="74"/>
        <item x="91"/>
        <item x="76"/>
        <item x="94"/>
        <item x="57"/>
        <item x="75"/>
        <item x="44"/>
        <item x="9"/>
        <item x="61"/>
        <item x="82"/>
        <item x="62"/>
        <item x="47"/>
        <item x="64"/>
        <item x="3"/>
        <item x="40"/>
        <item x="34"/>
        <item x="35"/>
        <item x="29"/>
        <item x="48"/>
        <item x="15"/>
        <item t="default"/>
      </items>
    </pivotField>
    <pivotField showAll="0"/>
    <pivotField showAll="0"/>
    <pivotField showAll="0"/>
    <pivotField dataField="1" numFmtId="6" showAll="0"/>
    <pivotField dataField="1" numFmtId="6" showAll="0"/>
    <pivotField dataField="1" numFmtId="6" showAll="0"/>
    <pivotField dataField="1" numFmtId="165" showAll="0"/>
  </pivotFields>
  <rowFields count="1">
    <field x="3"/>
  </rowFields>
  <rowItems count="10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t="grand">
      <x/>
    </i>
  </rowItems>
  <colFields count="1">
    <field x="-2"/>
  </colFields>
  <colItems count="4">
    <i>
      <x/>
    </i>
    <i i="1">
      <x v="1"/>
    </i>
    <i i="2">
      <x v="2"/>
    </i>
    <i i="3">
      <x v="3"/>
    </i>
  </colItems>
  <dataFields count="4">
    <dataField name="Sum of AIP Federal Funds" fld="7" baseField="0" baseItem="0"/>
    <dataField name="Sum of CARES Act Local Matching Funds" fld="8" baseField="0" baseItem="0"/>
    <dataField name="Sum of Supplemental_Discretionary" fld="9" baseField="0" baseItem="0"/>
    <dataField name="Sum of Tota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315097F-DB7E-4BAF-B566-C9D42FB041C9}"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tate Classifications">
  <location ref="F5:G11" firstHeaderRow="1" firstDataRow="1" firstDataCol="1"/>
  <pivotFields count="3">
    <pivotField showAll="0"/>
    <pivotField showAll="0"/>
    <pivotField axis="axisRow" dataField="1" showAll="0">
      <items count="6">
        <item x="2"/>
        <item x="3"/>
        <item x="0"/>
        <item x="1"/>
        <item x="4"/>
        <item t="default"/>
      </items>
    </pivotField>
  </pivotFields>
  <rowFields count="1">
    <field x="2"/>
  </rowFields>
  <rowItems count="6">
    <i>
      <x/>
    </i>
    <i>
      <x v="1"/>
    </i>
    <i>
      <x v="2"/>
    </i>
    <i>
      <x v="3"/>
    </i>
    <i>
      <x v="4"/>
    </i>
    <i t="grand">
      <x/>
    </i>
  </rowItems>
  <colItems count="1">
    <i/>
  </colItems>
  <dataFields count="1">
    <dataField name="Count of State Classification"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1DAC75F-F514-4052-8A81-971C28F1E027}"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W5:Y112" firstHeaderRow="0" firstDataRow="1" firstDataCol="1" rowPageCount="1" colPageCount="1"/>
  <pivotFields count="21">
    <pivotField axis="axisRow" showAll="0">
      <items count="107">
        <item x="1"/>
        <item x="5"/>
        <item x="10"/>
        <item x="17"/>
        <item x="19"/>
        <item x="22"/>
        <item x="23"/>
        <item x="24"/>
        <item x="29"/>
        <item x="32"/>
        <item x="34"/>
        <item x="37"/>
        <item x="39"/>
        <item x="41"/>
        <item x="20"/>
        <item x="49"/>
        <item x="43"/>
        <item x="50"/>
        <item x="54"/>
        <item x="35"/>
        <item x="36"/>
        <item x="59"/>
        <item x="58"/>
        <item x="63"/>
        <item x="56"/>
        <item x="60"/>
        <item x="42"/>
        <item x="91"/>
        <item x="92"/>
        <item x="44"/>
        <item x="93"/>
        <item x="57"/>
        <item x="94"/>
        <item x="80"/>
        <item x="71"/>
        <item x="95"/>
        <item x="69"/>
        <item x="96"/>
        <item x="8"/>
        <item x="86"/>
        <item x="2"/>
        <item x="38"/>
        <item x="30"/>
        <item x="62"/>
        <item x="66"/>
        <item x="15"/>
        <item x="81"/>
        <item x="33"/>
        <item x="45"/>
        <item x="51"/>
        <item x="25"/>
        <item x="84"/>
        <item x="27"/>
        <item x="7"/>
        <item x="75"/>
        <item x="52"/>
        <item x="82"/>
        <item x="12"/>
        <item x="98"/>
        <item x="28"/>
        <item x="76"/>
        <item x="21"/>
        <item x="40"/>
        <item x="90"/>
        <item x="72"/>
        <item x="77"/>
        <item x="64"/>
        <item x="0"/>
        <item x="88"/>
        <item x="78"/>
        <item x="70"/>
        <item x="16"/>
        <item x="83"/>
        <item x="31"/>
        <item x="99"/>
        <item x="68"/>
        <item x="53"/>
        <item x="13"/>
        <item x="89"/>
        <item x="3"/>
        <item x="48"/>
        <item x="100"/>
        <item x="102"/>
        <item x="11"/>
        <item x="74"/>
        <item x="101"/>
        <item x="6"/>
        <item x="18"/>
        <item x="4"/>
        <item x="61"/>
        <item x="65"/>
        <item x="105"/>
        <item x="14"/>
        <item x="79"/>
        <item x="85"/>
        <item x="26"/>
        <item x="46"/>
        <item x="67"/>
        <item x="104"/>
        <item x="87"/>
        <item x="73"/>
        <item x="47"/>
        <item x="55"/>
        <item x="9"/>
        <item x="97"/>
        <item x="103"/>
        <item t="default"/>
      </items>
    </pivotField>
    <pivotField showAll="0"/>
    <pivotField axis="axisPage" multipleItemSelectionAllowed="1" showAll="0">
      <items count="11">
        <item h="1" x="4"/>
        <item h="1" x="2"/>
        <item h="1" x="9"/>
        <item h="1" x="3"/>
        <item h="1" x="5"/>
        <item h="1" x="7"/>
        <item x="1"/>
        <item x="6"/>
        <item h="1" x="0"/>
        <item h="1" x="8"/>
        <item t="default"/>
      </items>
    </pivotField>
    <pivotField showAll="0"/>
    <pivotField showAll="0"/>
    <pivotField showAll="0"/>
    <pivotField showAll="0"/>
    <pivotField showAll="0"/>
    <pivotField showAll="0"/>
    <pivotField showAll="0"/>
    <pivotField numFmtId="166" showAll="0"/>
    <pivotField numFmtId="166" showAll="0"/>
    <pivotField numFmtId="166" showAll="0"/>
    <pivotField numFmtId="166" showAll="0"/>
    <pivotField numFmtId="166" showAll="0"/>
    <pivotField showAll="0"/>
    <pivotField numFmtId="166" showAll="0"/>
    <pivotField showAll="0"/>
    <pivotField showAll="0"/>
    <pivotField dataField="1" showAll="0"/>
    <pivotField dataField="1" showAll="0"/>
  </pivotFields>
  <rowFields count="1">
    <field x="0"/>
  </rowFields>
  <rowItems count="10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t="grand">
      <x/>
    </i>
  </rowItems>
  <colFields count="1">
    <field x="-2"/>
  </colFields>
  <colItems count="2">
    <i>
      <x/>
    </i>
    <i i="1">
      <x v="1"/>
    </i>
  </colItems>
  <pageFields count="1">
    <pageField fld="2" hier="-1"/>
  </pageFields>
  <dataFields count="2">
    <dataField name="Sum of Sq Ft" fld="19" baseField="0" baseItem="0"/>
    <dataField name="Sum of Sqft*PCI"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A97F36-660C-4588-A523-FE939B62121E}" name="Highest_Possible_Scores" displayName="Highest_Possible_Scores" ref="A27:C47" totalsRowShown="0" headerRowDxfId="112" headerRowBorderDxfId="111" tableBorderDxfId="110" totalsRowBorderDxfId="109">
  <autoFilter ref="A27:C47" xr:uid="{69A97F36-660C-4588-A523-FE939B62121E}"/>
  <tableColumns count="3">
    <tableColumn id="1" xr3:uid="{9908AAF6-E848-4ECC-8675-24F5F4FC5229}" name="Methodology Type" dataDxfId="108"/>
    <tableColumn id="2" xr3:uid="{79520412-D149-4327-B009-40613975A913}" name="Metric/Indicator" dataDxfId="107"/>
    <tableColumn id="3" xr3:uid="{095EE259-7B15-4F5A-AAE8-61C50C6EDC95}" name="Highest Possible Score" dataDxfId="10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0B52615-E964-4DE0-AFD7-CB5FE5DFE32E}" name="MnDOT_PCI_Data" displayName="MnDOT_PCI_Data" ref="A3:U1503" totalsRowShown="0" headerRowDxfId="21" dataDxfId="20" headerRowCellStyle="Normal 5 2" dataCellStyle="Normal 5 2">
  <autoFilter ref="A3:U1503" xr:uid="{AD2B4EF0-FE3F-47AA-845D-44FB571EB09E}"/>
  <tableColumns count="21">
    <tableColumn id="1" xr3:uid="{9B080C29-B43F-47F7-8A04-ED9993E52956}" name="NetworkID" dataDxfId="19" dataCellStyle="Normal 5 2"/>
    <tableColumn id="2" xr3:uid="{60250ED0-AFD9-437C-B5EB-D7C82E3426A1}" name="BranchID" dataDxfId="18" dataCellStyle="Normal 5 2"/>
    <tableColumn id="3" xr3:uid="{2520B938-DD2D-4F13-B901-4324A56EE379}" name="Pavement Use" dataDxfId="17" dataCellStyle="Normal 5 2">
      <calculatedColumnFormula>IF(ISNUMBER(SEARCH("RY",B4)),"Runway",IF(ISNUMBER(SEARCH("CT",B4)),"Connecting Taxiway",IF(ISNUMBER(SEARCH("AP",B4)),"Apron",IF(ISNUMBER(SEARCH("TL",B4)),"Taxilane",IF(ISNUMBER(SEARCH("PPT",B4)),"Partial Parallel",IF(ISNUMBER(SEARCH("TW",B4)),"Taxiway",IF(ISNUMBER(SEARCH("RP",B4)),"Run-Up",IF(ISNUMBER(SEARCH("RT",B4)),"Runway Turnaround",IF(ISNUMBER(SEARCH("PT",B4)),"Parallel Taxiway","Other")))))))))</calculatedColumnFormula>
    </tableColumn>
    <tableColumn id="4" xr3:uid="{2EDC3346-B8EF-4D6E-8133-6EC51D9DD203}" name="Runway-unformat" dataDxfId="16" dataCellStyle="Normal 5 2">
      <calculatedColumnFormula>IF(C4="Runway",RIGHT(B4,LEN(B4)-FIND("Y",B4)),"N/A or No Data")</calculatedColumnFormula>
    </tableColumn>
    <tableColumn id="5" xr3:uid="{D96F36A1-E3EA-4442-9D8B-04ED7F5EC23C}" name="Runway-format" dataDxfId="15" dataCellStyle="Normal 5 2">
      <calculatedColumnFormula>IF(LEN(D4)=3,_xlfn.CONCAT("0",LEFT(D4,1),"/",RIGHT(D4,2)),IF(LEN(D4)=4,_xlfn.CONCAT(LEFT(D4,2),"/",RIGHT(D4,2)),"N/A or No Data"))</calculatedColumnFormula>
    </tableColumn>
    <tableColumn id="6" xr3:uid="{334550DE-4811-44DC-9525-EDBBF9D2F8DC}" name="Primary Rwy" dataDxfId="14" dataCellStyle="Normal 5 2"/>
    <tableColumn id="7" xr3:uid="{F58BC8C4-CC17-42B2-B367-3968CA1E58AB}" name="SectionID" dataDxfId="13" dataCellStyle="Normal 5 2"/>
    <tableColumn id="8" xr3:uid="{73DDE837-5914-43CD-BC4D-31FFBCDD245A}" name="ID-Branch-Section" dataDxfId="12" dataCellStyle="Normal 5 2">
      <calculatedColumnFormula>_xlfn.CONCAT(A4,"-",B4,"-",G4)</calculatedColumnFormula>
    </tableColumn>
    <tableColumn id="9" xr3:uid="{EEE8416B-9765-4A17-AB1D-C7B91EC82DE5}" name="UNIQUEID" dataDxfId="11" dataCellStyle="Normal 5 2"/>
    <tableColumn id="10" xr3:uid="{E80412EE-6C8C-4C2A-8F2E-635A6EBAEBD6}" name="DATEPCN" dataDxfId="10" dataCellStyle="Normal 5 2"/>
    <tableColumn id="11" xr3:uid="{A07333A6-126D-4094-BF49-560FFC8160BA}" name="FOD_Index" dataDxfId="9" dataCellStyle="Normal 5 2"/>
    <tableColumn id="12" xr3:uid="{11F86D05-A5A0-4F2D-935A-E3843BE017F4}" name="FOD_Potential_C-17" dataDxfId="8" dataCellStyle="Normal 5 2"/>
    <tableColumn id="13" xr3:uid="{846DD3A8-946C-4FDC-BB6C-2B14E6AEAFCC}" name="FOD_Potential_KC-135" dataDxfId="7" dataCellStyle="Normal 5 2"/>
    <tableColumn id="14" xr3:uid="{93461C94-D40C-4D2C-B741-D1DAF2EF84C9}" name="FOD_Potential_F-16" dataDxfId="6" dataCellStyle="Normal 5 2"/>
    <tableColumn id="15" xr3:uid="{F57AE6D3-DB0E-45C5-B103-1F5BB1396F2F}" name="FOD_Potential_Rating" dataDxfId="5" dataCellStyle="Normal 5 2"/>
    <tableColumn id="16" xr3:uid="{9A97E895-5EE8-4F50-90C4-BC57DCEA1AC6}" name="DATEFOD_Index" dataDxfId="4" dataCellStyle="Normal 5 2"/>
    <tableColumn id="17" xr3:uid="{C1C721D3-9BFE-4711-A4CA-28DBFA2D5B7C}" name="PCI" dataDxfId="3" dataCellStyle="Normal 5 2"/>
    <tableColumn id="18" xr3:uid="{C7E89226-82C8-42F5-8E06-0625B09CF344}" name="DATEPCI" dataDxfId="2" dataCellStyle="Normal 5 2"/>
    <tableColumn id="19" xr3:uid="{1E8A90F8-0BD1-414E-8334-B402B838427B}" name="EA" dataDxfId="1" dataCellStyle="Normal 5 2"/>
    <tableColumn id="20" xr3:uid="{0BA1BF82-DB0D-466E-8EA9-D3A5CF998810}" name="Sq Ft" dataDxfId="0" dataCellStyle="Normal 5 2"/>
    <tableColumn id="21" xr3:uid="{09B265C7-5824-431B-B80A-0B717B1A0BAB}" name="Sqft*PCI" dataCellStyle="Normal 5 2">
      <calculatedColumnFormula>T4*Q4</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BAB91A1-9A6B-4049-B924-5C2EB703B786}" name="Criteria_Details" displayName="Criteria_Details" ref="A2:E27" totalsRowShown="0" headerRowDxfId="105" tableBorderDxfId="104">
  <autoFilter ref="A2:E27" xr:uid="{BBAB91A1-9A6B-4049-B924-5C2EB703B786}"/>
  <tableColumns count="5">
    <tableColumn id="1" xr3:uid="{E441D027-A635-43BE-ABAE-3B26837E797B}" name="Category" dataDxfId="103"/>
    <tableColumn id="2" xr3:uid="{8F211EFC-9DA7-4900-9844-4C60AFEFF393}" name="Criteria" dataDxfId="102"/>
    <tableColumn id="3" xr3:uid="{58B6A7AC-A046-48AC-B633-DE7266507ABA}" name="Source" dataDxfId="101"/>
    <tableColumn id="4" xr3:uid="{8DFFB86E-636C-4C50-A82E-1B5EBE5B2E9A}" name="Data type" dataDxfId="100"/>
    <tableColumn id="5" xr3:uid="{AD17137C-9B06-4490-B0A7-6AEA60A62663}" name="Parameters and Units" dataDxfId="9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A089DC-832D-4428-967E-2A114D47899D}" name="Jenks_Methodology_Thresholds" displayName="Jenks_Methodology_Thresholds" ref="A3:G73" totalsRowShown="0" headerRowDxfId="98" headerRowBorderDxfId="97" tableBorderDxfId="96" totalsRowBorderDxfId="95">
  <autoFilter ref="A3:G73" xr:uid="{26A089DC-832D-4428-967E-2A114D47899D}"/>
  <tableColumns count="7">
    <tableColumn id="1" xr3:uid="{3BA8F3A2-526A-4A50-AF50-8CD070D8E0C3}" name="Metric/Indicator" dataDxfId="94"/>
    <tableColumn id="2" xr3:uid="{17185472-5FC9-47B3-A812-72D8957EA515}" name="Key Commercial Service" dataDxfId="93" dataCellStyle="Comma"/>
    <tableColumn id="3" xr3:uid="{FC3DA071-74BD-4090-B62C-09046CD16A4F}" name="Key General Aviation" dataDxfId="92" dataCellStyle="Comma"/>
    <tableColumn id="4" xr3:uid="{0A6978CC-EE05-43F9-9D04-D95FC967D097}" name="Intermediate Large" dataDxfId="91" dataCellStyle="Comma"/>
    <tableColumn id="5" xr3:uid="{14FA21B1-3B90-49BD-A654-14DE6E540B48}" name="Intermediate Small" dataDxfId="90" dataCellStyle="Comma"/>
    <tableColumn id="6" xr3:uid="{86538F48-C610-449A-8195-65682960CA8E}" name="Landing Strip Turf" dataDxfId="89" dataCellStyle="Comma"/>
    <tableColumn id="7" xr3:uid="{31EEADF4-C0CC-4A88-9148-7D2EB60EDF79}" name="Score" dataDxfId="88" dataCellStyle="Comma"/>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972AE1-A99E-41BD-B9D7-F8D21F6A39AD}" name="MnSASP_Baseline_Operations" displayName="MnSASP_Baseline_Operations" ref="A4:E136" totalsRowShown="0">
  <autoFilter ref="A4:E136" xr:uid="{4470BFDC-39F7-4F38-BD45-50DCA80077BF}"/>
  <tableColumns count="5">
    <tableColumn id="1" xr3:uid="{A0848DDB-6577-4318-88C7-306F0BC3C509}" name="FAA ID"/>
    <tableColumn id="2" xr3:uid="{D3136566-4A9E-4D6D-B713-3BF1CD6BAF77}" name="Airport Name"/>
    <tableColumn id="3" xr3:uid="{3F24C629-C466-4828-B255-1568A14BAECC}" name="Towered?"/>
    <tableColumn id="5" xr3:uid="{7F286F3F-F66A-43DF-A40E-1E23B1ADC7C5}" name="Baseline Operations" dataDxfId="87" dataCellStyle="Comma"/>
    <tableColumn id="7" xr3:uid="{7B788E7D-7DC2-45E5-8AEE-947297B1C9BD}" name="State Classificatio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406208-B6DC-45C6-998D-ACF9961CDFAC}" name="MnSASP_Inventory_Data_2022" displayName="MnSASP_Inventory_Data_2022" ref="A4:AQ137" totalsRowShown="0" headerRowDxfId="80" dataDxfId="79" tableBorderDxfId="78">
  <autoFilter ref="A4:AQ137" xr:uid="{9F406208-B6DC-45C6-998D-ACF9961CDFAC}"/>
  <tableColumns count="43">
    <tableColumn id="1" xr3:uid="{9D6198CD-2166-41D5-B59C-CCDB69EB2299}" name="AirportName" dataDxfId="77"/>
    <tableColumn id="2" xr3:uid="{B91C5FA0-56E6-4E17-8F02-F03B11B07F5C}" name="FAAID" dataDxfId="76"/>
    <tableColumn id="3" xr3:uid="{1015B52C-6348-48EE-8F21-9A558F9E4E10}" name="Fuel Offered?" dataDxfId="75">
      <calculatedColumnFormula>IF(OR(D5="Yes",G5="Yes",J5="Yes",O5="Yes"),"Y","N")</calculatedColumnFormula>
    </tableColumn>
    <tableColumn id="4" xr3:uid="{69064BE4-A76A-417D-A2FB-A8A6AB3C04B9}" name="JetAAvailable" dataDxfId="74"/>
    <tableColumn id="5" xr3:uid="{C12B1C28-C69E-48C9-A490-904B60AAD2ED}" name="JetAAvailable247" dataDxfId="73"/>
    <tableColumn id="6" xr3:uid="{E7C88040-CFC3-4857-9BE0-6AAB437536F1}" name="JetAProvider" dataDxfId="72"/>
    <tableColumn id="7" xr3:uid="{A9E1735F-1907-4550-9315-0FB0C0756218}" name="100LLAvailable" dataDxfId="71"/>
    <tableColumn id="8" xr3:uid="{1762BA57-76F6-4D5E-9C9E-BBFB72FCAF1D}" name="100LLAvailable247" dataDxfId="70"/>
    <tableColumn id="9" xr3:uid="{C80D647D-73E1-41C8-A8BD-C221351535ED}" name="100LLProvider" dataDxfId="69"/>
    <tableColumn id="10" xr3:uid="{8BC5C7D5-AF18-4FD8-82DD-80D11B9F52F5}" name="SAFAvailable" dataDxfId="68"/>
    <tableColumn id="11" xr3:uid="{FDBC7EDB-862B-4DE2-B481-E47A366DF6EA}" name="SAFAvailable247" dataDxfId="67"/>
    <tableColumn id="12" xr3:uid="{0F68F5DB-6607-4FB3-A45C-B2B69D9F64ED}" name="SAFProvider" dataDxfId="66"/>
    <tableColumn id="13" xr3:uid="{34A53CF5-B231-4FE7-8928-2442FB7DBC2C}" name="OtherFuelProvider" dataDxfId="65"/>
    <tableColumn id="14" xr3:uid="{DD100D9D-842F-4649-A519-624839E68F95}" name="OtherFuelAvailable247" dataDxfId="64"/>
    <tableColumn id="15" xr3:uid="{9F098977-5E02-4022-9AF6-63A3DB8165E2}" name="OtherFuelAvailable" dataDxfId="63"/>
    <tableColumn id="16" xr3:uid="{6B351F8F-17FC-4F08-8FA3-F2E64A1B1359}" name="SingleEngineBA" dataDxfId="62"/>
    <tableColumn id="17" xr3:uid="{1B266D7A-2617-4CE6-9757-8BFFB8493D95}" name="MultiEngineBA" dataDxfId="61"/>
    <tableColumn id="18" xr3:uid="{F97DEA5D-F7EE-4E90-9CE1-DDF645B590DE}" name="JetTurboBA" dataDxfId="60"/>
    <tableColumn id="19" xr3:uid="{E8610DBD-8D20-4E17-A345-9D0E33466BBC}" name="HeliBA" dataDxfId="59"/>
    <tableColumn id="20" xr3:uid="{F1E865A4-EE9E-4B0B-A618-DE2215DFA35D}" name="OtherBA" dataDxfId="58"/>
    <tableColumn id="21" xr3:uid="{A2EEA28B-A948-4C14-9C2C-080B7E383F2B}" name="MilitaryBA" dataDxfId="57"/>
    <tableColumn id="22" xr3:uid="{154F26BC-1788-4F1A-B87E-AB27CE768CBC}" name="TotalBACount" dataDxfId="56"/>
    <tableColumn id="23" xr3:uid="{C0EA8134-4741-444A-8547-1523720F7E85}" name="BADetails" dataDxfId="55"/>
    <tableColumn id="24" xr3:uid="{9A2C1044-C5C7-4913-8DEB-8930D1BAF123}" name="LandDevelop" dataDxfId="54"/>
    <tableColumn id="25" xr3:uid="{08A309D5-FAF6-4038-839E-D681139693A1}" name="LandDevelopDesc" dataDxfId="53"/>
    <tableColumn id="26" xr3:uid="{BDA5BC5D-1BB4-4DDE-B770-47EBBCB06E77}" name="LandDevelopWater" dataDxfId="52"/>
    <tableColumn id="27" xr3:uid="{2FEB7FF2-B6F1-47CB-9C19-4ED121F527C4}" name="LandDevelopGas" dataDxfId="51"/>
    <tableColumn id="28" xr3:uid="{68FAB769-51E2-4A90-BEF0-E7797B8F6FD5}" name="LandDevelopElectric" dataDxfId="50"/>
    <tableColumn id="29" xr3:uid="{49ECA0C0-999F-49A8-9E6C-5C33D63BB99C}" name="LandDevelopSewer" dataDxfId="49"/>
    <tableColumn id="30" xr3:uid="{274979DD-56D7-4F44-9E76-3EF3393EF9FB}" name="LandDevelopALP" dataDxfId="48"/>
    <tableColumn id="31" xr3:uid="{14984E38-9274-4344-9DB8-484F0117BE29}" name="LimitDevelop" dataDxfId="47"/>
    <tableColumn id="32" xr3:uid="{9AF8AC95-78B2-46F3-971F-16F7B8346A8D}" name="LimDevelopDesc" dataDxfId="46"/>
    <tableColumn id="33" xr3:uid="{A371A424-0BFF-440D-ACAD-05628C72BE79}" name="Environmental Constraint" dataDxfId="45"/>
    <tableColumn id="34" xr3:uid="{9C691CDC-024F-485C-A757-DFD500996D6F}" name="LandUseAuthority" dataDxfId="44"/>
    <tableColumn id="35" xr3:uid="{027627D0-8961-4751-B9FD-608BD528187F}" name="LandUseAuthorityDesc" dataDxfId="43"/>
    <tableColumn id="36" xr3:uid="{B4296C83-3651-4C5D-A588-062FDD7A287B}" name="CommSupportGen" dataDxfId="42"/>
    <tableColumn id="37" xr3:uid="{6296CF52-1719-4067-AC83-3F6FFE30F709}" name="CommSupportExpan" dataDxfId="41"/>
    <tableColumn id="38" xr3:uid="{8F8399D6-521C-41D2-AAF4-126F9930F2C9}" name="CommRelationDesc" dataDxfId="40"/>
    <tableColumn id="39" xr3:uid="{EEC326AC-EEE8-4C59-93BF-1502586A971F}" name="Issue1Desc" dataDxfId="39"/>
    <tableColumn id="40" xr3:uid="{017DAF0D-6BBC-46C4-9AC7-B2614F35B4C1}" name="Issue2Desc" dataDxfId="38"/>
    <tableColumn id="41" xr3:uid="{E2065078-A4B4-417C-8759-7FEA88411BE5}" name="Issue3Desc" dataDxfId="37"/>
    <tableColumn id="42" xr3:uid="{27037D5A-EB0C-4A24-82DB-C1582A227D86}" name="OtherComments" dataDxfId="36"/>
    <tableColumn id="43" xr3:uid="{CF1A4221-727B-4D76-8FBA-02F0BD36FB7D}" name="Environmental Concern" dataDxfId="35"/>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F594D02-42AA-4D2D-A2C8-183FE5D0F625}" name="Airport_Proximity_Counts_30nm" displayName="Airport_Proximity_Counts_30nm" ref="A4:L137" totalsRowShown="0">
  <autoFilter ref="A4:L137" xr:uid="{BF594D02-42AA-4D2D-A2C8-183FE5D0F625}"/>
  <tableColumns count="12">
    <tableColumn id="1" xr3:uid="{CE3F239B-28E4-4451-981D-1AA6E06B6E01}" name="Airport Name"/>
    <tableColumn id="2" xr3:uid="{600F98AC-2BDC-456C-A880-2C73BBC84CCF}" name="FAA ID"/>
    <tableColumn id="3" xr3:uid="{76F2257C-BB85-4D27-A565-5CD1FC347C99}" name="State Classification"/>
    <tableColumn id="4" xr3:uid="{43F3DED3-D1CD-4A17-9004-BD6281036803}" name="NPIAS Inclusion"/>
    <tableColumn id="5" xr3:uid="{21C923AD-C88D-4419-843B-2B3796EE92F1}" name="Join_Count (NPIAS airports)"/>
    <tableColumn id="6" xr3:uid="{DAD32F7D-D42D-4F2B-B2CF-64CC47F24ECD}" name="Join_Count (intermediate airports)"/>
    <tableColumn id="7" xr3:uid="{A54EED99-4C2A-4081-AEAC-50C3B2A134B1}" name="Join_Count (key airports)"/>
    <tableColumn id="8" xr3:uid="{2AAE5EEA-5207-49B8-BC02-5D5955D2DE35}" name="Join_Count (any airport)"/>
    <tableColumn id="9" xr3:uid="{A2FE9052-8A10-44DE-8FC6-089EECE7D8BD}" name="30nm NPIAS All">
      <calculatedColumnFormula>IF(D5="Y",IF(E5=0,0,E5-1),IF(E5=0,0,E5))</calculatedColumnFormula>
    </tableColumn>
    <tableColumn id="10" xr3:uid="{D987D17C-72B7-4CCE-B54A-1B469F8D33CE}" name="30nm Intermediate All">
      <calculatedColumnFormula>IF(OR(C5="Intermediate Large",C5="Intermediate Small"),IF(F5=0,0,F5-1),IF(F5=0,0,F5))</calculatedColumnFormula>
    </tableColumn>
    <tableColumn id="11" xr3:uid="{5EC1755A-2978-4A57-BDE2-B5544D7CC236}" name="30nm Key All">
      <calculatedColumnFormula>IF(OR(C5="Key Commercial-Service",C5="Key General Aviation"),IF(G5=0,0,G5-1),IF(G5=0,0,G5))</calculatedColumnFormula>
    </tableColumn>
    <tableColumn id="12" xr3:uid="{27E845A5-96E4-48AC-9B46-D93F465AF330}" name="30nm Any Airports">
      <calculatedColumnFormula>H5-1</calculatedColumn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36A6F01-E055-41BA-A0CD-622AB587F912}" name="FAA_5010_Operations" displayName="FAA_5010_Operations" ref="A4:DA151" totalsRowShown="0" headerRowDxfId="34" headerRowCellStyle="Normal 5" dataCellStyle="Normal 5">
  <autoFilter ref="A4:DA151" xr:uid="{D36A6F01-E055-41BA-A0CD-622AB587F912}"/>
  <tableColumns count="105">
    <tableColumn id="1" xr3:uid="{C444874A-F237-4F36-B452-73FF24E22A65}" name="Site Id" dataCellStyle="Normal 5"/>
    <tableColumn id="2" xr3:uid="{F75EA67B-E703-4772-B1D0-D7A3C3026223}" name="Facility Type" dataCellStyle="Normal 5"/>
    <tableColumn id="3" xr3:uid="{7F8E2F21-8FF4-4B02-A50F-1AE09A271EE9}" name="Loc Id" dataCellStyle="Normal 5"/>
    <tableColumn id="4" xr3:uid="{F023ACEA-EA3F-4E58-B1F6-FCFA3B57CE45}" name="Effective Date" dataDxfId="33" dataCellStyle="Normal 5"/>
    <tableColumn id="5" xr3:uid="{C88CE5EE-8D78-4B01-B7DF-538B9C9C56FC}" name="Region" dataCellStyle="Normal 5"/>
    <tableColumn id="6" xr3:uid="{118DE004-9E31-469C-A636-6BA322E061A4}" name="ADO" dataCellStyle="Normal 5"/>
    <tableColumn id="7" xr3:uid="{B2F2401B-D8EE-423C-A1BD-C30D7A7CE053}" name="State Id" dataCellStyle="Normal 5"/>
    <tableColumn id="8" xr3:uid="{9FB3C887-66F2-4D7F-B15C-E7FFD368EE05}" name="State Name" dataCellStyle="Normal 5"/>
    <tableColumn id="9" xr3:uid="{BE2D56A8-7642-4671-B356-0A2B9B388CAF}" name="County" dataCellStyle="Normal 5"/>
    <tableColumn id="10" xr3:uid="{BB646C5D-96AC-487C-9258-7906AFB4B93F}" name="County State" dataCellStyle="Normal 5"/>
    <tableColumn id="11" xr3:uid="{020382E3-D314-4920-ACAE-1385E3946637}" name="City" dataCellStyle="Normal 5"/>
    <tableColumn id="12" xr3:uid="{55BCD21D-B91B-48A2-9C6B-898E2D86D9F1}" name="Name" dataCellStyle="Normal 5"/>
    <tableColumn id="13" xr3:uid="{A82C4AEF-9937-4172-B5D0-71F6AD28F87E}" name="Ownership" dataCellStyle="Normal 5"/>
    <tableColumn id="14" xr3:uid="{7A8CE1F0-2277-4471-9882-1D80F8AF7A85}" name="Use" dataCellStyle="Normal 5"/>
    <tableColumn id="15" xr3:uid="{DA4D6141-0982-4246-89AC-2BF72BE5B36B}" name="Owner" dataCellStyle="Normal 5"/>
    <tableColumn id="16" xr3:uid="{F045A8C1-9852-441C-BC26-DF440080C72C}" name="Owner Address" dataCellStyle="Normal 5"/>
    <tableColumn id="17" xr3:uid="{5C4C3C3A-03C9-428F-A6F9-35A5996E95CF}" name="Owner City, State, Zip" dataCellStyle="Normal 5"/>
    <tableColumn id="18" xr3:uid="{93ED6B01-D9E8-4211-AEA1-47B88E220857}" name="Owner Phone" dataCellStyle="Normal 5"/>
    <tableColumn id="19" xr3:uid="{F5409B39-407B-4272-893B-AC1BB6530938}" name="Manager" dataCellStyle="Normal 5"/>
    <tableColumn id="20" xr3:uid="{F4A30DA4-56DC-4667-9093-DCE00EB060E0}" name="Manager Address" dataCellStyle="Normal 5"/>
    <tableColumn id="21" xr3:uid="{BC93A877-050A-4D1E-BDC9-48131177606A}" name="Manager City, State, Zip" dataCellStyle="Normal 5"/>
    <tableColumn id="22" xr3:uid="{B01F943B-8C84-47C2-89EA-130ECBB8CECB}" name="Manager Phone" dataCellStyle="Normal 5"/>
    <tableColumn id="23" xr3:uid="{11A2AF6F-5F69-4BEA-A5EC-52041E48AC76}" name="ARP Latitude" dataCellStyle="Normal 5"/>
    <tableColumn id="24" xr3:uid="{8D98BDAB-B551-4DC1-BB37-CF7A671E8FEA}" name="ARP Latitude Sec" dataCellStyle="Normal 5"/>
    <tableColumn id="25" xr3:uid="{E0BD2F1C-46F9-4098-9AEB-7B273C34C9BC}" name="ARP Longitude" dataCellStyle="Normal 5"/>
    <tableColumn id="26" xr3:uid="{91FF8D0B-9952-4A63-9D0D-1B20333251B9}" name="ARP Longitude Sec" dataCellStyle="Normal 5"/>
    <tableColumn id="27" xr3:uid="{72AC5A09-335A-485F-9056-A0A2DB510BC5}" name="ARP Method" dataCellStyle="Normal 5"/>
    <tableColumn id="28" xr3:uid="{64F91D8C-F6A0-4C35-9E8A-F5078811F4E0}" name="Elevation" dataCellStyle="Normal 5"/>
    <tableColumn id="29" xr3:uid="{58B6D27B-E331-4A0A-BDAA-A25D318D78F2}" name="Elevation Method" dataCellStyle="Normal 5"/>
    <tableColumn id="30" xr3:uid="{640F7CEA-A5C8-46C4-840C-899582EC7DB4}" name="Magnetic Variation" dataCellStyle="Normal 5"/>
    <tableColumn id="31" xr3:uid="{6D06306F-CEBB-4D9E-B15A-3F05E2B537E3}" name="Magnetic Variation Year" dataCellStyle="Normal 5"/>
    <tableColumn id="32" xr3:uid="{3688F58B-39F4-4AFB-910F-F964452718AD}" name="Traffic Pattern Altitude" dataCellStyle="Normal 5"/>
    <tableColumn id="33" xr3:uid="{9B42AEAE-29A3-4D11-892A-FA71D0D05648}" name="Sectional" dataCellStyle="Normal 5"/>
    <tableColumn id="34" xr3:uid="{956E1813-610B-4CCC-8CDC-0FFD9228C6C4}" name="Distance From CBD" dataCellStyle="Normal 5"/>
    <tableColumn id="35" xr3:uid="{4C382795-25D9-4FB4-A1B5-A9DD99DF9BB0}" name="Direction From CBD" dataCellStyle="Normal 5"/>
    <tableColumn id="36" xr3:uid="{4299CEEE-D6E5-48C3-AFD8-DA19C6B5246A}" name="Land Area" dataCellStyle="Normal 5"/>
    <tableColumn id="37" xr3:uid="{C8865E98-34A1-4B2F-BADD-1173E75F9254}" name="ARTCC Id" dataCellStyle="Normal 5"/>
    <tableColumn id="38" xr3:uid="{C1F35BE2-DD12-459E-931D-B78C0E83E94E}" name="ARTCC Computer ID" dataCellStyle="Normal 5"/>
    <tableColumn id="39" xr3:uid="{19E34F5F-558C-403C-BF3E-65D39186258E}" name="ARTCC Name" dataCellStyle="Normal 5"/>
    <tableColumn id="40" xr3:uid="{230EC2BF-B577-433A-8FF8-B44CCAED9788}" name="Responsible ARTCC Id" dataCellStyle="Normal 5"/>
    <tableColumn id="41" xr3:uid="{06C1F483-ADA0-4DC3-BFB1-A9DFFE61AAF4}" name="Responsible ARTCC Computer Id" dataCellStyle="Normal 5"/>
    <tableColumn id="42" xr3:uid="{A9D0B227-81C7-4185-A765-289913045900}" name="Responsible ARTCC Name" dataCellStyle="Normal 5"/>
    <tableColumn id="43" xr3:uid="{030BBC37-1310-4B87-9688-36D5012CF6AE}" name="Tie In FSS" dataCellStyle="Normal 5"/>
    <tableColumn id="44" xr3:uid="{CE5B71D8-CD7F-4EE6-A866-85386F13BCEC}" name="Tie In FSS Id" dataCellStyle="Normal 5"/>
    <tableColumn id="45" xr3:uid="{A4C186AF-DFE3-4ADA-B04D-AACB4C5F8918}" name="Tie In FSS Name" dataCellStyle="Normal 5"/>
    <tableColumn id="46" xr3:uid="{FD3B6D70-BEB4-48F3-A088-EEA957DA4B4A}" name="FSS Phone Number" dataCellStyle="Normal 5"/>
    <tableColumn id="47" xr3:uid="{2DDB62C0-6E5A-4E84-B5BB-44DCF2B90808}" name="FSS Toll Free Number" dataCellStyle="Normal 5"/>
    <tableColumn id="48" xr3:uid="{E397060C-008B-4F46-B171-003B0944BF5A}" name="Alternate FSS Id" dataCellStyle="Normal 5"/>
    <tableColumn id="49" xr3:uid="{CE9905AA-6A4F-418F-83AB-D6AAFFE8C874}" name="Alternate FSS Name" dataCellStyle="Normal 5"/>
    <tableColumn id="50" xr3:uid="{2A2AC863-881A-4A4C-806A-207DEC874CBA}" name="Alternate FSS Toll Free Number" dataCellStyle="Normal 5"/>
    <tableColumn id="51" xr3:uid="{74E07AF5-B03A-4C13-867D-484D92C79D63}" name="NOTAM Facility Id" dataCellStyle="Normal 5"/>
    <tableColumn id="52" xr3:uid="{DA366E84-CB86-41FA-AD4B-C7AE83E06E7E}" name="NOTAM Service" dataCellStyle="Normal 5"/>
    <tableColumn id="53" xr3:uid="{5A78B7E6-0FB8-44DC-83F6-D427D8C6986E}" name="Activation Date" dataDxfId="32" dataCellStyle="Normal 5"/>
    <tableColumn id="54" xr3:uid="{A2A7892E-C448-4305-8EB7-3CE783EB8B4A}" name="Airport Status Code" dataCellStyle="Normal 5"/>
    <tableColumn id="55" xr3:uid="{89CD5F47-EAA9-4CF3-826C-3E67BC0FD48B}" name="Certification Type Date" dataCellStyle="Normal 5"/>
    <tableColumn id="56" xr3:uid="{92E86B65-ED80-46C3-98FD-2603B0FEC23F}" name="Federal Agreements" dataCellStyle="Normal 5"/>
    <tableColumn id="57" xr3:uid="{CF7878FD-9223-4BD3-ABE2-3142039242A9}" name="Airspace Determination" dataCellStyle="Normal 5"/>
    <tableColumn id="58" xr3:uid="{AA8A115F-E2DE-409F-B2D4-4C1AFD9920D5}" name="Customs Airport Of Entry" dataCellStyle="Normal 5"/>
    <tableColumn id="59" xr3:uid="{71590870-4EC6-4B89-B73B-C00B09D8005D}" name="Customs Landing Rights" dataCellStyle="Normal 5"/>
    <tableColumn id="60" xr3:uid="{0ED16024-2689-491E-90A2-514CC4747FD6}" name="Military Joint Use" dataCellStyle="Normal 5"/>
    <tableColumn id="61" xr3:uid="{1AC3373B-0426-46F8-92BD-F1BB4EEC153A}" name="Military Landing Rights" dataCellStyle="Normal 5"/>
    <tableColumn id="62" xr3:uid="{8C85A72E-0B83-4430-B206-5C632A0EC452}" name="Inspection Method" dataCellStyle="Normal 5"/>
    <tableColumn id="63" xr3:uid="{0CF7B70C-0EC2-48CF-968E-F43004397587}" name="Inspection Group" dataCellStyle="Normal 5"/>
    <tableColumn id="64" xr3:uid="{8B34A79F-E3C1-4068-AAE7-D1D1FDF52744}" name="Last Inspection Date" dataDxfId="31" dataCellStyle="Normal 5"/>
    <tableColumn id="65" xr3:uid="{3A880D9D-DCC3-4AE0-9E7D-4C894F572AE1}" name="Last Owner Information Date" dataCellStyle="Normal 5"/>
    <tableColumn id="66" xr3:uid="{013BE5D8-438E-4113-A17D-E4DDB27C3920}" name="Fuel Types" dataCellStyle="Normal 5"/>
    <tableColumn id="67" xr3:uid="{48990A99-3AD5-42D2-B312-D2F7438A3B60}" name="Airframe Repair" dataCellStyle="Normal 5"/>
    <tableColumn id="68" xr3:uid="{46D8DDEA-9E8D-4B17-8902-FA5C8687ED9D}" name="Power Plant Repair" dataCellStyle="Normal 5"/>
    <tableColumn id="69" xr3:uid="{601D5AA0-805C-4DDF-AAA6-4439CB813883}" name="Bottled Oxygen Type" dataCellStyle="Normal 5"/>
    <tableColumn id="70" xr3:uid="{E25535F2-F694-4A63-A871-882641E8432A}" name="Bulk Oxygen Type" dataCellStyle="Normal 5"/>
    <tableColumn id="71" xr3:uid="{BE07A869-D4D5-469A-8192-256F17BF62A3}" name="Lighting Schedule" dataCellStyle="Normal 5"/>
    <tableColumn id="72" xr3:uid="{8D60256B-4E15-4665-AAD5-7B6BDFF4D710}" name="Beacon Schedule" dataCellStyle="Normal 5"/>
    <tableColumn id="73" xr3:uid="{B9658E34-20A8-4A7F-931A-51E3AC5478AF}" name="ATCT" dataCellStyle="Normal 5"/>
    <tableColumn id="74" xr3:uid="{C6E87317-F273-457A-993B-5E738F78E97A}" name="UNICOM" dataCellStyle="Normal 5"/>
    <tableColumn id="75" xr3:uid="{391DC0D5-7990-41BE-9DFA-23DF00428793}" name="CTAF" dataCellStyle="Normal 5"/>
    <tableColumn id="76" xr3:uid="{C9C1F13A-C14C-4041-810C-B8D9DB8922E6}" name="Segmented Circle" dataCellStyle="Normal 5"/>
    <tableColumn id="77" xr3:uid="{EE32CFE3-9AD8-4C17-BD2A-8E916EA51ED1}" name="Beacon Color" dataCellStyle="Normal 5"/>
    <tableColumn id="78" xr3:uid="{79F9F075-3480-4098-BE58-DE001A675D96}" name="Non Commercial Landing Fee" dataCellStyle="Normal 5"/>
    <tableColumn id="79" xr3:uid="{4B253FA4-F319-4E91-8DBD-AD0B288F4D17}" name="Medical Use" dataCellStyle="Normal 5"/>
    <tableColumn id="80" xr3:uid="{E2B920CF-1720-4176-A99A-EB2C98EDFA02}" name="Single Engine Aircraft" dataCellStyle="Normal 5"/>
    <tableColumn id="81" xr3:uid="{F0A131DE-DBFA-4F3A-90B8-554AC579A8D2}" name="Multi Engine Aircraft" dataCellStyle="Normal 5"/>
    <tableColumn id="82" xr3:uid="{57C2141C-1688-4BD9-840E-4BB47F40A645}" name="Jet Engine Aircraft" dataCellStyle="Normal 5"/>
    <tableColumn id="83" xr3:uid="{9C601343-2E47-4A8F-9D54-2B93B9AE18DD}" name="Helicopters" dataCellStyle="Normal 5"/>
    <tableColumn id="84" xr3:uid="{16D3EEEE-9855-47F6-9EDC-13215149816E}" name="Gliders Operational" dataCellStyle="Normal 5"/>
    <tableColumn id="85" xr3:uid="{D91D249B-E8B3-4349-9271-D3F2422C4EDA}" name="Military Operational" dataCellStyle="Normal 5"/>
    <tableColumn id="86" xr3:uid="{2446C029-A1CD-496E-A35D-CCC77DA61E72}" name="Ultralights" dataCellStyle="Normal 5"/>
    <tableColumn id="87" xr3:uid="{1B2B991B-DE22-4881-B17B-D9F4F23B3538}" name="Commercial Operations" dataCellStyle="Normal 5"/>
    <tableColumn id="88" xr3:uid="{FF66AD07-2435-45E1-BD16-949F15B10F6D}" name="Commuter Operations" dataCellStyle="Normal 5"/>
    <tableColumn id="89" xr3:uid="{8E1225ED-FD97-4EE3-BF73-7A8CAB6DEB0D}" name="Air Taxi Operations" dataCellStyle="Normal 5"/>
    <tableColumn id="90" xr3:uid="{041CF827-116E-4C61-BF82-E5BB3F325A69}" name="GA Local Operations" dataCellStyle="Normal 5"/>
    <tableColumn id="91" xr3:uid="{A8A54080-D8E6-414A-9E02-AEC50373E0BA}" name="GA Itin Operations" dataCellStyle="Normal 5"/>
    <tableColumn id="92" xr3:uid="{B4B1AF85-3136-40A2-BB3E-0AD0C7290BDE}" name="Military Operations" dataCellStyle="Normal 5"/>
    <tableColumn id="93" xr3:uid="{D9937A06-D66E-4E6E-BD17-78F5E01B7C80}" name="TOTAL Ops" dataCellStyle="Normal 5">
      <calculatedColumnFormula>SUM(CI5:CN5)</calculatedColumnFormula>
    </tableColumn>
    <tableColumn id="94" xr3:uid="{66E2C984-9DF0-4936-B95E-24D8824670A2}" name="Operations Date" dataDxfId="30" dataCellStyle="Normal 5"/>
    <tableColumn id="95" xr3:uid="{61B34CCA-4766-4802-8323-A40C12B0BEA3}" name="Airport Position Source" dataCellStyle="Normal 5"/>
    <tableColumn id="96" xr3:uid="{B93EC558-8AAC-4719-AE0D-D6336C7E0322}" name="Airport Position Source Date" dataDxfId="29" dataCellStyle="Normal 5"/>
    <tableColumn id="97" xr3:uid="{A04A4DBF-8D7C-43E8-A6DD-DD62532176BB}" name="Airport Elevation Source" dataCellStyle="Normal 5"/>
    <tableColumn id="98" xr3:uid="{962057A6-0675-46EE-9F54-C9D3DCB3B5C0}" name="Airport Elevation Source Date" dataDxfId="28" dataCellStyle="Normal 5"/>
    <tableColumn id="99" xr3:uid="{A2110D55-B89C-4E8C-9765-9EB4E5F8E865}" name="Fuel Available" dataCellStyle="Normal 5"/>
    <tableColumn id="100" xr3:uid="{C103FECA-3242-483E-B442-DE82D523A568}" name="Transient Storage" dataCellStyle="Normal 5"/>
    <tableColumn id="101" xr3:uid="{66A65D6A-AFE4-411C-BDE8-BDE1A411C695}" name="Other Services" dataCellStyle="Normal 5"/>
    <tableColumn id="102" xr3:uid="{A2CA1948-9CC5-44E0-BB7E-9F4BFDBE7D2E}" name="Wind Indicator" dataCellStyle="Normal 5"/>
    <tableColumn id="103" xr3:uid="{CD49E7B4-F126-496F-B096-A7FAA1D7F51D}" name="Icao Id" dataCellStyle="Normal 5"/>
    <tableColumn id="104" xr3:uid="{79EA1950-3848-4CA8-8AC3-F4605D6C46E1}" name="NPIAS Hub" dataCellStyle="Normal 5"/>
    <tableColumn id="105" xr3:uid="{098436BD-50F7-4514-8FB6-3370938FA353}" name="NPIAS Role" dataCellStyle="Normal 5"/>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08567D0-992D-4A36-A951-D7962DFCE6C5}" name="FAA_5010_Based_Aircraft" displayName="FAA_5010_Based_Aircraft" ref="A3:J140" totalsRowShown="0">
  <autoFilter ref="A3:J140" xr:uid="{F08567D0-992D-4A36-A951-D7962DFCE6C5}"/>
  <tableColumns count="10">
    <tableColumn id="1" xr3:uid="{BB991A36-D206-4642-B106-C633C59F35CC}" name="FAA ID"/>
    <tableColumn id="2" xr3:uid="{48D07D48-2F8E-46EE-8FE7-5A48F044D013}" name="Airport Name"/>
    <tableColumn id="3" xr3:uid="{F75F51F4-8759-4721-9284-5D74FFF00060}" name="Single Engine Aircraft"/>
    <tableColumn id="4" xr3:uid="{111EA33C-B8F1-4706-AA5E-8FC1865E70BC}" name="Multi Engine Aircraft"/>
    <tableColumn id="5" xr3:uid="{6EFC6B88-CA97-4C81-BA3D-2A261B76BFC7}" name="Jet Engine Aircraft"/>
    <tableColumn id="6" xr3:uid="{30B30003-2C3C-4068-855A-D7C69AECC836}" name="Helicopters"/>
    <tableColumn id="7" xr3:uid="{06301DBE-9398-4533-813D-7AD69F0865EB}" name="Gliders Operational"/>
    <tableColumn id="8" xr3:uid="{5442732D-4655-45CB-AD26-35BC74D30538}" name="Military Operational"/>
    <tableColumn id="9" xr3:uid="{7F521913-2E15-4FC9-87F6-F1ADC4F2AD1A}" name="Ultralights"/>
    <tableColumn id="10" xr3:uid="{231966D1-F028-4104-852A-E0A1188DD14A}" name="TOTAL">
      <calculatedColumnFormula>SUM(C4:I4)</calculatedColumnFormula>
    </tableColumn>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2238C0-8641-47CE-889F-BEA37BFC3AD3}" name="Population_30minProximity_Airports" displayName="Population_30minProximity_Airports" ref="A3:D136" totalsRowShown="0" headerRowDxfId="27" dataDxfId="26">
  <autoFilter ref="A3:D136" xr:uid="{38F46AE7-4F98-4DB9-AF2B-145F7E272287}"/>
  <sortState xmlns:xlrd2="http://schemas.microsoft.com/office/spreadsheetml/2017/richdata2" ref="A4:D136">
    <sortCondition descending="1" ref="D3:D136"/>
  </sortState>
  <tableColumns count="4">
    <tableColumn id="1" xr3:uid="{B0CF1F5F-A39B-4364-A81A-965427F99ABE}" name="Airports" dataDxfId="25"/>
    <tableColumn id="2" xr3:uid="{4EE11742-8315-46FC-91D8-BBDB8A0FD50C}" name="FAA ID" dataDxfId="24"/>
    <tableColumn id="3" xr3:uid="{906A9852-1586-48D7-91ED-1DB037DE824E}" name="State Classification" dataDxfId="23"/>
    <tableColumn id="4" xr3:uid="{A08E998E-5CA8-4743-8D5E-A175746675A4}" name="Population within 30 min drive-time" dataDxfId="22" dataCellStyle="Comma"/>
  </tableColumns>
  <tableStyleInfo name="TableStyleMedium15" showFirstColumn="0" showLastColumn="0" showRowStripes="1" showColumnStripes="0"/>
</table>
</file>

<file path=xl/theme/theme1.xml><?xml version="1.0" encoding="utf-8"?>
<a:theme xmlns:a="http://schemas.openxmlformats.org/drawingml/2006/main" name="MnDOT MnSASP 2022">
  <a:themeElements>
    <a:clrScheme name="MnDOT Colors">
      <a:dk1>
        <a:srgbClr val="262626"/>
      </a:dk1>
      <a:lt1>
        <a:srgbClr val="FFFFFF"/>
      </a:lt1>
      <a:dk2>
        <a:srgbClr val="003F6B"/>
      </a:dk2>
      <a:lt2>
        <a:srgbClr val="F2F2F2"/>
      </a:lt2>
      <a:accent1>
        <a:srgbClr val="60BB46"/>
      </a:accent1>
      <a:accent2>
        <a:srgbClr val="F2D248"/>
      </a:accent2>
      <a:accent3>
        <a:srgbClr val="25CBFF"/>
      </a:accent3>
      <a:accent4>
        <a:srgbClr val="007093"/>
      </a:accent4>
      <a:accent5>
        <a:srgbClr val="004B67"/>
      </a:accent5>
      <a:accent6>
        <a:srgbClr val="002E44"/>
      </a:accent6>
      <a:hlink>
        <a:srgbClr val="0070C0"/>
      </a:hlink>
      <a:folHlink>
        <a:srgbClr val="5CD2FF"/>
      </a:folHlink>
    </a:clrScheme>
    <a:fontScheme name="Custom 12">
      <a:majorFont>
        <a:latin typeface="Franklin Gothic Medium"/>
        <a:ea typeface=""/>
        <a:cs typeface=""/>
      </a:majorFont>
      <a:minorFont>
        <a:latin typeface="Book Antiqua"/>
        <a:ea typeface=""/>
        <a:cs typeface=""/>
      </a:minorFont>
    </a:fontScheme>
    <a:fmtScheme name="Whit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25400" cap="flat">
          <a:solidFill>
            <a:srgbClr val="000000"/>
          </a:solidFill>
          <a:prstDash val="solid"/>
          <a:miter lim="400000"/>
        </a:ln>
        <a:effectLst/>
        <a:sp3d/>
      </a:spPr>
      <a:bodyPr rot="0" spcFirstLastPara="1" vertOverflow="overflow" horzOverflow="overflow" vert="horz" wrap="square" lIns="38100" tIns="38100" rIns="38100" bIns="381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3000" b="0" i="0" u="none" strike="noStrike" cap="none" spc="0" normalizeH="0" baseline="0">
            <a:ln>
              <a:noFill/>
            </a:ln>
            <a:solidFill>
              <a:srgbClr val="FFFFFF"/>
            </a:solidFill>
            <a:effectLst>
              <a:outerShdw blurRad="38100" dist="12700" dir="5400000" rotWithShape="0">
                <a:srgbClr val="000000">
                  <a:alpha val="50000"/>
                </a:srgbClr>
              </a:outerShdw>
            </a:effectLst>
            <a:uFillTx/>
            <a:latin typeface="+mn-lt"/>
            <a:ea typeface="+mn-ea"/>
            <a:cs typeface="+mn-cs"/>
            <a:sym typeface="Gill Sans"/>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381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3200" b="0" i="0" u="none" strike="noStrike" cap="none" spc="0" normalizeH="0" baseline="0">
            <a:ln>
              <a:noFill/>
            </a:ln>
            <a:solidFill>
              <a:srgbClr val="000000"/>
            </a:solidFill>
            <a:effectLst/>
            <a:uFillTx/>
            <a:latin typeface="+mn-lt"/>
            <a:ea typeface="+mn-ea"/>
            <a:cs typeface="+mn-cs"/>
            <a:sym typeface="Gill Sans"/>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extLst>
    <a:ext uri="{05A4C25C-085E-4340-85A3-A5531E510DB2}">
      <thm15:themeFamily xmlns:thm15="http://schemas.microsoft.com/office/thememl/2012/main" name="MR" id="{576F8857-8344-CC40-AE0E-EF60A6767544}" vid="{BDC92DF4-E7E1-0844-A1CD-530A464FD270}"/>
    </a:ext>
  </a:extLst>
</a:theme>
</file>

<file path=xl/threadedComments/threadedComment1.xml><?xml version="1.0" encoding="utf-8"?>
<ThreadedComments xmlns="http://schemas.microsoft.com/office/spreadsheetml/2018/threadedcomments" xmlns:x="http://schemas.openxmlformats.org/spreadsheetml/2006/main">
  <threadedComment ref="L4" dT="2021-03-22T17:48:25.59" personId="{DD9A3E4E-1ACE-4819-835F-C5513021ED27}" id="{3C440059-02B7-4BD2-8FCA-A729FE8B76CC}">
    <text>MAC airports not included in PCI reports</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dot.state.mn.us/airport-economic-study/" TargetMode="External"/><Relationship Id="rId1" Type="http://schemas.openxmlformats.org/officeDocument/2006/relationships/hyperlink" Target="https://www.faa.gov/airports/aip/grant_histories/lookup/"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51C4-3405-4775-92F6-4EA970A56FDD}">
  <sheetPr>
    <tabColor rgb="FFFF0000"/>
  </sheetPr>
  <dimension ref="A1:C48"/>
  <sheetViews>
    <sheetView workbookViewId="0">
      <selection activeCell="D18" sqref="D18"/>
    </sheetView>
  </sheetViews>
  <sheetFormatPr defaultRowHeight="16.5" x14ac:dyDescent="0.3"/>
  <cols>
    <col min="1" max="1" width="38.25" customWidth="1"/>
    <col min="2" max="2" width="37" customWidth="1"/>
    <col min="3" max="3" width="23.875" customWidth="1"/>
  </cols>
  <sheetData>
    <row r="1" spans="1:3" ht="24" x14ac:dyDescent="0.4">
      <c r="A1" s="282" t="s">
        <v>11728</v>
      </c>
      <c r="B1" s="282"/>
      <c r="C1" s="282"/>
    </row>
    <row r="2" spans="1:3" ht="20.25" thickBot="1" x14ac:dyDescent="0.35">
      <c r="A2" s="189" t="s">
        <v>11750</v>
      </c>
    </row>
    <row r="3" spans="1:3" ht="15" thickTop="1" x14ac:dyDescent="0.3">
      <c r="A3" s="158" t="s">
        <v>6308</v>
      </c>
    </row>
    <row r="4" spans="1:3" ht="14.45" x14ac:dyDescent="0.3">
      <c r="A4" s="159" t="s">
        <v>6307</v>
      </c>
    </row>
    <row r="5" spans="1:3" ht="14.45" x14ac:dyDescent="0.3">
      <c r="A5" s="217" t="s">
        <v>11773</v>
      </c>
    </row>
    <row r="6" spans="1:3" ht="14.45" x14ac:dyDescent="0.3">
      <c r="A6" s="217" t="s">
        <v>11772</v>
      </c>
    </row>
    <row r="7" spans="1:3" ht="14.45" x14ac:dyDescent="0.3">
      <c r="A7" s="217" t="s">
        <v>11744</v>
      </c>
    </row>
    <row r="9" spans="1:3" ht="14.45" x14ac:dyDescent="0.3">
      <c r="A9" s="158" t="s">
        <v>6309</v>
      </c>
    </row>
    <row r="11" spans="1:3" ht="19.899999999999999" thickBot="1" x14ac:dyDescent="0.4">
      <c r="A11" s="189" t="s">
        <v>6306</v>
      </c>
    </row>
    <row r="12" spans="1:3" ht="15" thickTop="1" x14ac:dyDescent="0.3">
      <c r="A12" s="243" t="s">
        <v>11771</v>
      </c>
    </row>
    <row r="14" spans="1:3" ht="14.45" x14ac:dyDescent="0.3">
      <c r="A14" s="158" t="s">
        <v>6311</v>
      </c>
    </row>
    <row r="15" spans="1:3" ht="14.45" x14ac:dyDescent="0.3">
      <c r="A15" s="160" t="s">
        <v>6310</v>
      </c>
    </row>
    <row r="16" spans="1:3" ht="14.45" x14ac:dyDescent="0.3">
      <c r="A16" s="161" t="s">
        <v>6318</v>
      </c>
    </row>
    <row r="17" spans="1:3" ht="14.45" x14ac:dyDescent="0.3">
      <c r="A17" s="160"/>
    </row>
    <row r="18" spans="1:3" ht="14.45" x14ac:dyDescent="0.3">
      <c r="A18" s="158" t="s">
        <v>6313</v>
      </c>
    </row>
    <row r="19" spans="1:3" ht="14.45" x14ac:dyDescent="0.3">
      <c r="A19" t="s">
        <v>6304</v>
      </c>
    </row>
    <row r="20" spans="1:3" ht="14.45" x14ac:dyDescent="0.3">
      <c r="A20" t="s">
        <v>6305</v>
      </c>
    </row>
    <row r="22" spans="1:3" ht="20.25" thickBot="1" x14ac:dyDescent="0.35">
      <c r="A22" s="283" t="s">
        <v>11770</v>
      </c>
      <c r="B22" s="283"/>
    </row>
    <row r="23" spans="1:3" ht="17.25" thickTop="1" x14ac:dyDescent="0.3">
      <c r="A23" s="158" t="s">
        <v>11767</v>
      </c>
    </row>
    <row r="24" spans="1:3" ht="14.45" x14ac:dyDescent="0.3">
      <c r="A24" s="158" t="s">
        <v>11768</v>
      </c>
    </row>
    <row r="26" spans="1:3" ht="20.25" thickBot="1" x14ac:dyDescent="0.35">
      <c r="A26" s="189" t="s">
        <v>11720</v>
      </c>
    </row>
    <row r="27" spans="1:3" ht="17.25" thickTop="1" x14ac:dyDescent="0.3">
      <c r="A27" s="199" t="s">
        <v>11729</v>
      </c>
      <c r="B27" s="200" t="s">
        <v>11730</v>
      </c>
      <c r="C27" s="201" t="s">
        <v>11720</v>
      </c>
    </row>
    <row r="28" spans="1:3" x14ac:dyDescent="0.3">
      <c r="A28" s="194" t="s">
        <v>11722</v>
      </c>
      <c r="B28" s="191" t="s">
        <v>11716</v>
      </c>
      <c r="C28" s="195">
        <f>'Basic Score Methodology'!C6+'Basic Score Methodology'!D8</f>
        <v>8.75</v>
      </c>
    </row>
    <row r="29" spans="1:3" x14ac:dyDescent="0.3">
      <c r="A29" s="194" t="s">
        <v>11722</v>
      </c>
      <c r="B29" s="192" t="s">
        <v>11717</v>
      </c>
      <c r="C29" s="196">
        <f>'Basic Score Methodology'!H7+'Basic Score Methodology'!I7</f>
        <v>10</v>
      </c>
    </row>
    <row r="30" spans="1:3" x14ac:dyDescent="0.3">
      <c r="A30" s="194" t="s">
        <v>11722</v>
      </c>
      <c r="B30" s="193" t="s">
        <v>11718</v>
      </c>
      <c r="C30" s="197">
        <f>'Basic Score Methodology'!L12</f>
        <v>5</v>
      </c>
    </row>
    <row r="31" spans="1:3" x14ac:dyDescent="0.3">
      <c r="A31" s="194" t="s">
        <v>11722</v>
      </c>
      <c r="B31" s="193" t="s">
        <v>3257</v>
      </c>
      <c r="C31" s="197">
        <f>SUM('Basic Score Methodology'!L21+'Basic Score Methodology'!M21)</f>
        <v>10</v>
      </c>
    </row>
    <row r="32" spans="1:3" x14ac:dyDescent="0.3">
      <c r="A32" s="194" t="s">
        <v>11722</v>
      </c>
      <c r="B32" s="193" t="s">
        <v>11719</v>
      </c>
      <c r="C32" s="197">
        <f>'Basic Score Methodology'!O6</f>
        <v>5</v>
      </c>
    </row>
    <row r="33" spans="1:3" x14ac:dyDescent="0.3">
      <c r="A33" s="194" t="s">
        <v>11722</v>
      </c>
      <c r="B33" s="193" t="s">
        <v>11721</v>
      </c>
      <c r="C33" s="197">
        <f>'Basic Score Methodology'!H13</f>
        <v>5</v>
      </c>
    </row>
    <row r="34" spans="1:3" x14ac:dyDescent="0.3">
      <c r="A34" s="194" t="s">
        <v>11723</v>
      </c>
      <c r="B34" s="190" t="s">
        <v>11724</v>
      </c>
      <c r="C34" s="198">
        <v>5</v>
      </c>
    </row>
    <row r="35" spans="1:3" x14ac:dyDescent="0.3">
      <c r="A35" s="194" t="s">
        <v>11723</v>
      </c>
      <c r="B35" s="190" t="s">
        <v>3254</v>
      </c>
      <c r="C35" s="198">
        <v>5</v>
      </c>
    </row>
    <row r="36" spans="1:3" x14ac:dyDescent="0.3">
      <c r="A36" s="194" t="s">
        <v>11723</v>
      </c>
      <c r="B36" s="190" t="s">
        <v>3255</v>
      </c>
      <c r="C36" s="198">
        <v>5</v>
      </c>
    </row>
    <row r="37" spans="1:3" x14ac:dyDescent="0.3">
      <c r="A37" s="194" t="s">
        <v>11723</v>
      </c>
      <c r="B37" s="190" t="s">
        <v>3256</v>
      </c>
      <c r="C37" s="198">
        <v>5</v>
      </c>
    </row>
    <row r="38" spans="1:3" x14ac:dyDescent="0.3">
      <c r="A38" s="194" t="s">
        <v>11723</v>
      </c>
      <c r="B38" s="190" t="s">
        <v>1290</v>
      </c>
      <c r="C38" s="198">
        <v>5</v>
      </c>
    </row>
    <row r="39" spans="1:3" x14ac:dyDescent="0.3">
      <c r="A39" s="194" t="s">
        <v>11723</v>
      </c>
      <c r="B39" s="190" t="s">
        <v>365</v>
      </c>
      <c r="C39" s="198">
        <v>5</v>
      </c>
    </row>
    <row r="40" spans="1:3" x14ac:dyDescent="0.3">
      <c r="A40" s="194" t="s">
        <v>11723</v>
      </c>
      <c r="B40" s="190" t="s">
        <v>1269</v>
      </c>
      <c r="C40" s="198">
        <v>5</v>
      </c>
    </row>
    <row r="41" spans="1:3" x14ac:dyDescent="0.3">
      <c r="A41" s="194" t="s">
        <v>11723</v>
      </c>
      <c r="B41" s="190" t="s">
        <v>1270</v>
      </c>
      <c r="C41" s="198">
        <v>5</v>
      </c>
    </row>
    <row r="42" spans="1:3" x14ac:dyDescent="0.3">
      <c r="A42" s="194" t="s">
        <v>11723</v>
      </c>
      <c r="B42" s="190" t="s">
        <v>1271</v>
      </c>
      <c r="C42" s="198">
        <v>5</v>
      </c>
    </row>
    <row r="43" spans="1:3" x14ac:dyDescent="0.3">
      <c r="A43" s="194" t="s">
        <v>11723</v>
      </c>
      <c r="B43" s="190" t="s">
        <v>5345</v>
      </c>
      <c r="C43" s="198">
        <v>5</v>
      </c>
    </row>
    <row r="44" spans="1:3" x14ac:dyDescent="0.3">
      <c r="A44" s="194" t="s">
        <v>11723</v>
      </c>
      <c r="B44" s="190" t="s">
        <v>5361</v>
      </c>
      <c r="C44" s="198">
        <v>5</v>
      </c>
    </row>
    <row r="45" spans="1:3" x14ac:dyDescent="0.3">
      <c r="A45" s="194" t="s">
        <v>11723</v>
      </c>
      <c r="B45" s="190" t="s">
        <v>5363</v>
      </c>
      <c r="C45" s="198">
        <v>5</v>
      </c>
    </row>
    <row r="46" spans="1:3" x14ac:dyDescent="0.3">
      <c r="A46" s="194" t="s">
        <v>11723</v>
      </c>
      <c r="B46" s="190" t="s">
        <v>275</v>
      </c>
      <c r="C46" s="198">
        <v>5</v>
      </c>
    </row>
    <row r="47" spans="1:3" x14ac:dyDescent="0.3">
      <c r="A47" s="202" t="s">
        <v>11732</v>
      </c>
      <c r="B47" s="203" t="s">
        <v>11731</v>
      </c>
      <c r="C47" s="205">
        <f>SUM(C28:C46)</f>
        <v>108.75</v>
      </c>
    </row>
    <row r="48" spans="1:3" x14ac:dyDescent="0.3">
      <c r="A48" s="202" t="s">
        <v>11745</v>
      </c>
      <c r="B48" s="203"/>
      <c r="C48" s="204"/>
    </row>
  </sheetData>
  <sheetProtection algorithmName="SHA-512" hashValue="/dqAN8UhaxwaGHh8/a8FMkJeYcU0C+TiCvTCgGg2uaP1u5gFQHWTqOiOPif3sBjUjGJ7+/3ibKezlyR5VFzG7A==" saltValue="W7qqV3vZY2BLYGCAaNtfwA==" spinCount="100000" sheet="1" objects="1" scenarios="1"/>
  <mergeCells count="2">
    <mergeCell ref="A1:C1"/>
    <mergeCell ref="A22:B22"/>
  </mergeCells>
  <pageMargins left="0.7" right="0.7" top="0.75" bottom="0.75" header="0.3" footer="0.3"/>
  <pageSetup orientation="portrait" horizontalDpi="300" verticalDpi="0" copies="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08FE-32AB-4FA4-A268-67351A71C84F}">
  <sheetPr>
    <tabColor rgb="FF0070C0"/>
    <pageSetUpPr fitToPage="1"/>
  </sheetPr>
  <dimension ref="A1:K102"/>
  <sheetViews>
    <sheetView workbookViewId="0">
      <selection activeCell="G1" sqref="G1"/>
    </sheetView>
  </sheetViews>
  <sheetFormatPr defaultColWidth="9.125" defaultRowHeight="13.5" x14ac:dyDescent="0.3"/>
  <cols>
    <col min="1" max="1" width="16.75" style="52" customWidth="1"/>
    <col min="2" max="2" width="46.25" style="52" customWidth="1"/>
    <col min="3" max="3" width="4.875" style="59" customWidth="1"/>
    <col min="4" max="4" width="5.875" style="59" customWidth="1"/>
    <col min="5" max="5" width="3.625" style="59" customWidth="1"/>
    <col min="6" max="6" width="10.375" style="59" customWidth="1"/>
    <col min="7" max="7" width="9.875" style="59" customWidth="1"/>
    <col min="8" max="8" width="9.625" style="59" customWidth="1"/>
    <col min="9" max="9" width="8.625" style="60" customWidth="1"/>
    <col min="10" max="10" width="10.375" style="61" customWidth="1"/>
    <col min="11" max="11" width="10.5" style="62" customWidth="1"/>
    <col min="12" max="16384" width="9.125" style="52"/>
  </cols>
  <sheetData>
    <row r="1" spans="1:11" ht="24" x14ac:dyDescent="0.3">
      <c r="A1" s="285" t="s">
        <v>11733</v>
      </c>
      <c r="B1" s="285"/>
    </row>
    <row r="2" spans="1:11" x14ac:dyDescent="0.3">
      <c r="A2" s="292" t="s">
        <v>6274</v>
      </c>
      <c r="B2" s="292"/>
      <c r="C2" s="59">
        <v>1</v>
      </c>
      <c r="D2" s="59">
        <v>2</v>
      </c>
      <c r="E2" s="59">
        <v>3</v>
      </c>
      <c r="F2" s="59">
        <v>4</v>
      </c>
      <c r="G2" s="59">
        <v>5</v>
      </c>
      <c r="H2" s="59">
        <v>6</v>
      </c>
      <c r="I2" s="59">
        <v>7</v>
      </c>
      <c r="J2" s="59">
        <v>8</v>
      </c>
      <c r="K2" s="59">
        <v>9</v>
      </c>
    </row>
    <row r="3" spans="1:11" s="53" customFormat="1" ht="30.6" customHeight="1" x14ac:dyDescent="0.3">
      <c r="A3" s="183" t="s">
        <v>3268</v>
      </c>
      <c r="B3" s="183" t="s">
        <v>1286</v>
      </c>
      <c r="C3" s="183" t="s">
        <v>6232</v>
      </c>
      <c r="D3" s="183" t="s">
        <v>6233</v>
      </c>
      <c r="E3" s="183" t="s">
        <v>6234</v>
      </c>
      <c r="F3" s="183" t="s">
        <v>269</v>
      </c>
      <c r="G3" s="183" t="s">
        <v>11738</v>
      </c>
      <c r="H3" s="183" t="s">
        <v>11739</v>
      </c>
      <c r="I3" s="184" t="s">
        <v>11740</v>
      </c>
      <c r="J3" s="184" t="s">
        <v>11741</v>
      </c>
      <c r="K3" s="185" t="s">
        <v>11742</v>
      </c>
    </row>
    <row r="4" spans="1:11" x14ac:dyDescent="0.3">
      <c r="A4" s="54" t="s">
        <v>1103</v>
      </c>
      <c r="B4" s="54" t="s">
        <v>392</v>
      </c>
      <c r="C4" s="55" t="s">
        <v>5</v>
      </c>
      <c r="D4" s="55" t="s">
        <v>3359</v>
      </c>
      <c r="E4" s="55"/>
      <c r="F4" s="55" t="s">
        <v>275</v>
      </c>
      <c r="G4" s="55" t="s">
        <v>274</v>
      </c>
      <c r="H4" s="55" t="s">
        <v>274</v>
      </c>
      <c r="I4" s="56">
        <v>0</v>
      </c>
      <c r="J4" s="56">
        <v>15</v>
      </c>
      <c r="K4" s="57">
        <v>6649816</v>
      </c>
    </row>
    <row r="5" spans="1:11" x14ac:dyDescent="0.3">
      <c r="A5" s="54" t="s">
        <v>1105</v>
      </c>
      <c r="B5" s="54" t="s">
        <v>394</v>
      </c>
      <c r="C5" s="55" t="s">
        <v>7</v>
      </c>
      <c r="D5" s="55" t="s">
        <v>3359</v>
      </c>
      <c r="E5" s="55"/>
      <c r="F5" s="55" t="s">
        <v>275</v>
      </c>
      <c r="G5" s="55" t="s">
        <v>274</v>
      </c>
      <c r="H5" s="55" t="s">
        <v>274</v>
      </c>
      <c r="I5" s="56">
        <v>1</v>
      </c>
      <c r="J5" s="56">
        <v>42</v>
      </c>
      <c r="K5" s="57">
        <v>1454445</v>
      </c>
    </row>
    <row r="6" spans="1:11" x14ac:dyDescent="0.3">
      <c r="A6" s="54" t="s">
        <v>1106</v>
      </c>
      <c r="B6" s="54" t="s">
        <v>408</v>
      </c>
      <c r="C6" s="55" t="s">
        <v>9</v>
      </c>
      <c r="D6" s="55" t="s">
        <v>3359</v>
      </c>
      <c r="E6" s="55"/>
      <c r="F6" s="55" t="s">
        <v>275</v>
      </c>
      <c r="G6" s="55" t="s">
        <v>274</v>
      </c>
      <c r="H6" s="55" t="s">
        <v>274</v>
      </c>
      <c r="I6" s="56">
        <v>111</v>
      </c>
      <c r="J6" s="56">
        <v>63</v>
      </c>
      <c r="K6" s="57">
        <v>5019972</v>
      </c>
    </row>
    <row r="7" spans="1:11" x14ac:dyDescent="0.3">
      <c r="A7" s="54" t="s">
        <v>1109</v>
      </c>
      <c r="B7" s="54" t="s">
        <v>396</v>
      </c>
      <c r="C7" s="55" t="s">
        <v>13</v>
      </c>
      <c r="D7" s="55" t="s">
        <v>3359</v>
      </c>
      <c r="E7" s="55"/>
      <c r="F7" s="55" t="s">
        <v>275</v>
      </c>
      <c r="G7" s="55" t="s">
        <v>274</v>
      </c>
      <c r="H7" s="55" t="s">
        <v>274</v>
      </c>
      <c r="I7" s="56">
        <v>1</v>
      </c>
      <c r="J7" s="56">
        <v>17</v>
      </c>
      <c r="K7" s="57">
        <v>1994444</v>
      </c>
    </row>
    <row r="8" spans="1:11" x14ac:dyDescent="0.3">
      <c r="A8" s="54" t="s">
        <v>1113</v>
      </c>
      <c r="B8" s="54" t="s">
        <v>399</v>
      </c>
      <c r="C8" s="55" t="s">
        <v>19</v>
      </c>
      <c r="D8" s="55" t="s">
        <v>3359</v>
      </c>
      <c r="E8" s="55"/>
      <c r="F8" s="55" t="s">
        <v>275</v>
      </c>
      <c r="G8" s="55" t="s">
        <v>274</v>
      </c>
      <c r="H8" s="55" t="s">
        <v>274</v>
      </c>
      <c r="I8" s="56">
        <v>0</v>
      </c>
      <c r="J8" s="56">
        <v>19</v>
      </c>
      <c r="K8" s="57">
        <v>2715000</v>
      </c>
    </row>
    <row r="9" spans="1:11" x14ac:dyDescent="0.3">
      <c r="A9" s="54" t="s">
        <v>1259</v>
      </c>
      <c r="B9" s="54" t="s">
        <v>574</v>
      </c>
      <c r="C9" s="55" t="s">
        <v>21</v>
      </c>
      <c r="D9" s="55" t="s">
        <v>3359</v>
      </c>
      <c r="E9" s="55" t="s">
        <v>270</v>
      </c>
      <c r="F9" s="55"/>
      <c r="G9" s="55" t="s">
        <v>276</v>
      </c>
      <c r="H9" s="55" t="s">
        <v>276</v>
      </c>
      <c r="I9" s="56">
        <v>30081</v>
      </c>
      <c r="J9" s="56">
        <v>60</v>
      </c>
      <c r="K9" s="57">
        <v>14581532</v>
      </c>
    </row>
    <row r="10" spans="1:11" x14ac:dyDescent="0.3">
      <c r="A10" s="54" t="s">
        <v>1114</v>
      </c>
      <c r="B10" s="54" t="s">
        <v>401</v>
      </c>
      <c r="C10" s="55" t="s">
        <v>23</v>
      </c>
      <c r="D10" s="55" t="s">
        <v>3359</v>
      </c>
      <c r="E10" s="55"/>
      <c r="F10" s="55" t="s">
        <v>277</v>
      </c>
      <c r="G10" s="55" t="s">
        <v>274</v>
      </c>
      <c r="H10" s="55" t="s">
        <v>274</v>
      </c>
      <c r="I10" s="56">
        <v>0</v>
      </c>
      <c r="J10" s="56">
        <v>13</v>
      </c>
      <c r="K10" s="57">
        <v>1933333</v>
      </c>
    </row>
    <row r="11" spans="1:11" x14ac:dyDescent="0.3">
      <c r="A11" s="54" t="s">
        <v>1118</v>
      </c>
      <c r="B11" s="54" t="s">
        <v>403</v>
      </c>
      <c r="C11" s="55" t="s">
        <v>29</v>
      </c>
      <c r="D11" s="55" t="s">
        <v>3359</v>
      </c>
      <c r="E11" s="55"/>
      <c r="F11" s="55" t="s">
        <v>275</v>
      </c>
      <c r="G11" s="55" t="s">
        <v>274</v>
      </c>
      <c r="H11" s="55" t="s">
        <v>274</v>
      </c>
      <c r="I11" s="56">
        <v>0</v>
      </c>
      <c r="J11" s="56">
        <v>30</v>
      </c>
      <c r="K11" s="57">
        <v>1160000</v>
      </c>
    </row>
    <row r="12" spans="1:11" x14ac:dyDescent="0.3">
      <c r="A12" s="54" t="s">
        <v>1260</v>
      </c>
      <c r="B12" s="54" t="s">
        <v>486</v>
      </c>
      <c r="C12" s="55" t="s">
        <v>33</v>
      </c>
      <c r="D12" s="55" t="s">
        <v>3359</v>
      </c>
      <c r="E12" s="55" t="s">
        <v>270</v>
      </c>
      <c r="F12" s="55"/>
      <c r="G12" s="55" t="s">
        <v>276</v>
      </c>
      <c r="H12" s="55" t="s">
        <v>276</v>
      </c>
      <c r="I12" s="56">
        <v>22233</v>
      </c>
      <c r="J12" s="56">
        <v>89</v>
      </c>
      <c r="K12" s="57">
        <v>15650778</v>
      </c>
    </row>
    <row r="13" spans="1:11" x14ac:dyDescent="0.3">
      <c r="A13" s="54" t="s">
        <v>1122</v>
      </c>
      <c r="B13" s="54" t="s">
        <v>405</v>
      </c>
      <c r="C13" s="55" t="s">
        <v>37</v>
      </c>
      <c r="D13" s="55" t="s">
        <v>3359</v>
      </c>
      <c r="E13" s="55"/>
      <c r="F13" s="55" t="s">
        <v>275</v>
      </c>
      <c r="G13" s="55" t="s">
        <v>274</v>
      </c>
      <c r="H13" s="55" t="s">
        <v>274</v>
      </c>
      <c r="I13" s="56">
        <v>0</v>
      </c>
      <c r="J13" s="56">
        <v>69</v>
      </c>
      <c r="K13" s="57">
        <v>1170380</v>
      </c>
    </row>
    <row r="14" spans="1:11" x14ac:dyDescent="0.3">
      <c r="A14" s="54" t="s">
        <v>1123</v>
      </c>
      <c r="B14" s="54" t="s">
        <v>531</v>
      </c>
      <c r="C14" s="55" t="s">
        <v>39</v>
      </c>
      <c r="D14" s="55" t="s">
        <v>3359</v>
      </c>
      <c r="E14" s="55"/>
      <c r="F14" s="55" t="s">
        <v>277</v>
      </c>
      <c r="G14" s="55" t="s">
        <v>274</v>
      </c>
      <c r="H14" s="55" t="s">
        <v>274</v>
      </c>
      <c r="I14" s="56">
        <v>0</v>
      </c>
      <c r="J14" s="56">
        <v>11</v>
      </c>
      <c r="K14" s="57">
        <v>2132006</v>
      </c>
    </row>
    <row r="15" spans="1:11" x14ac:dyDescent="0.3">
      <c r="A15" s="54" t="s">
        <v>1125</v>
      </c>
      <c r="B15" s="54" t="s">
        <v>407</v>
      </c>
      <c r="C15" s="55" t="s">
        <v>41</v>
      </c>
      <c r="D15" s="55" t="s">
        <v>3359</v>
      </c>
      <c r="E15" s="55"/>
      <c r="F15" s="55" t="s">
        <v>275</v>
      </c>
      <c r="G15" s="55" t="s">
        <v>274</v>
      </c>
      <c r="H15" s="55" t="s">
        <v>274</v>
      </c>
      <c r="I15" s="56">
        <v>0</v>
      </c>
      <c r="J15" s="56">
        <v>42</v>
      </c>
      <c r="K15" s="57">
        <v>2886666</v>
      </c>
    </row>
    <row r="16" spans="1:11" x14ac:dyDescent="0.3">
      <c r="A16" s="54" t="s">
        <v>1126</v>
      </c>
      <c r="B16" s="54" t="s">
        <v>448</v>
      </c>
      <c r="C16" s="55" t="s">
        <v>43</v>
      </c>
      <c r="D16" s="55" t="s">
        <v>3359</v>
      </c>
      <c r="E16" s="55"/>
      <c r="F16" s="55" t="s">
        <v>275</v>
      </c>
      <c r="G16" s="55" t="s">
        <v>274</v>
      </c>
      <c r="H16" s="55" t="s">
        <v>274</v>
      </c>
      <c r="I16" s="56">
        <v>0</v>
      </c>
      <c r="J16" s="56">
        <v>31</v>
      </c>
      <c r="K16" s="57">
        <v>800000</v>
      </c>
    </row>
    <row r="17" spans="1:11" x14ac:dyDescent="0.3">
      <c r="A17" s="54" t="s">
        <v>1129</v>
      </c>
      <c r="B17" s="54" t="s">
        <v>410</v>
      </c>
      <c r="C17" s="55" t="s">
        <v>47</v>
      </c>
      <c r="D17" s="55" t="s">
        <v>3359</v>
      </c>
      <c r="E17" s="55"/>
      <c r="F17" s="55" t="s">
        <v>275</v>
      </c>
      <c r="G17" s="55" t="s">
        <v>274</v>
      </c>
      <c r="H17" s="55" t="s">
        <v>274</v>
      </c>
      <c r="I17" s="56">
        <v>0</v>
      </c>
      <c r="J17" s="56">
        <v>48</v>
      </c>
      <c r="K17" s="57">
        <v>3216021</v>
      </c>
    </row>
    <row r="18" spans="1:11" x14ac:dyDescent="0.3">
      <c r="A18" s="54" t="s">
        <v>1130</v>
      </c>
      <c r="B18" s="54" t="s">
        <v>595</v>
      </c>
      <c r="C18" s="55" t="s">
        <v>49</v>
      </c>
      <c r="D18" s="55" t="s">
        <v>3359</v>
      </c>
      <c r="E18" s="55"/>
      <c r="F18" s="55" t="s">
        <v>277</v>
      </c>
      <c r="G18" s="55" t="s">
        <v>274</v>
      </c>
      <c r="H18" s="55" t="s">
        <v>274</v>
      </c>
      <c r="I18" s="56">
        <v>0</v>
      </c>
      <c r="J18" s="56">
        <v>13</v>
      </c>
      <c r="K18" s="57">
        <v>1050000</v>
      </c>
    </row>
    <row r="19" spans="1:11" x14ac:dyDescent="0.3">
      <c r="A19" s="54" t="s">
        <v>1131</v>
      </c>
      <c r="B19" s="54" t="s">
        <v>412</v>
      </c>
      <c r="C19" s="55" t="s">
        <v>51</v>
      </c>
      <c r="D19" s="55" t="s">
        <v>3359</v>
      </c>
      <c r="E19" s="55"/>
      <c r="F19" s="55" t="s">
        <v>275</v>
      </c>
      <c r="G19" s="55" t="s">
        <v>274</v>
      </c>
      <c r="H19" s="55" t="s">
        <v>274</v>
      </c>
      <c r="I19" s="56">
        <v>0</v>
      </c>
      <c r="J19" s="56">
        <v>51</v>
      </c>
      <c r="K19" s="57">
        <v>2166668</v>
      </c>
    </row>
    <row r="20" spans="1:11" x14ac:dyDescent="0.3">
      <c r="A20" s="54" t="s">
        <v>1133</v>
      </c>
      <c r="B20" s="54" t="s">
        <v>519</v>
      </c>
      <c r="C20" s="55" t="s">
        <v>53</v>
      </c>
      <c r="D20" s="55" t="s">
        <v>3359</v>
      </c>
      <c r="E20" s="55"/>
      <c r="F20" s="55" t="s">
        <v>275</v>
      </c>
      <c r="G20" s="55" t="s">
        <v>274</v>
      </c>
      <c r="H20" s="55" t="s">
        <v>274</v>
      </c>
      <c r="I20" s="56">
        <v>3</v>
      </c>
      <c r="J20" s="56">
        <v>53</v>
      </c>
      <c r="K20" s="57">
        <v>15422985</v>
      </c>
    </row>
    <row r="21" spans="1:11" x14ac:dyDescent="0.3">
      <c r="A21" s="54" t="s">
        <v>520</v>
      </c>
      <c r="B21" s="54" t="s">
        <v>520</v>
      </c>
      <c r="C21" s="55" t="s">
        <v>55</v>
      </c>
      <c r="D21" s="55" t="s">
        <v>3359</v>
      </c>
      <c r="E21" s="55"/>
      <c r="F21" s="55" t="s">
        <v>275</v>
      </c>
      <c r="G21" s="55" t="s">
        <v>274</v>
      </c>
      <c r="H21" s="55" t="s">
        <v>274</v>
      </c>
      <c r="I21" s="56">
        <v>0</v>
      </c>
      <c r="J21" s="56">
        <v>38</v>
      </c>
      <c r="K21" s="57">
        <v>1825000</v>
      </c>
    </row>
    <row r="22" spans="1:11" x14ac:dyDescent="0.3">
      <c r="A22" s="54" t="s">
        <v>1134</v>
      </c>
      <c r="B22" s="54" t="s">
        <v>488</v>
      </c>
      <c r="C22" s="55" t="s">
        <v>57</v>
      </c>
      <c r="D22" s="55" t="s">
        <v>3359</v>
      </c>
      <c r="E22" s="55" t="s">
        <v>270</v>
      </c>
      <c r="F22" s="55"/>
      <c r="G22" s="55" t="s">
        <v>276</v>
      </c>
      <c r="H22" s="55" t="s">
        <v>276</v>
      </c>
      <c r="I22" s="56">
        <v>136806</v>
      </c>
      <c r="J22" s="56">
        <v>88</v>
      </c>
      <c r="K22" s="57">
        <v>26143874</v>
      </c>
    </row>
    <row r="23" spans="1:11" x14ac:dyDescent="0.3">
      <c r="A23" s="54" t="s">
        <v>1134</v>
      </c>
      <c r="B23" s="54" t="s">
        <v>560</v>
      </c>
      <c r="C23" s="55" t="s">
        <v>59</v>
      </c>
      <c r="D23" s="55" t="s">
        <v>3359</v>
      </c>
      <c r="E23" s="55"/>
      <c r="F23" s="55" t="s">
        <v>275</v>
      </c>
      <c r="G23" s="55" t="s">
        <v>274</v>
      </c>
      <c r="H23" s="55" t="s">
        <v>274</v>
      </c>
      <c r="I23" s="56">
        <v>0</v>
      </c>
      <c r="J23" s="56">
        <v>23</v>
      </c>
      <c r="K23" s="57">
        <v>2877983</v>
      </c>
    </row>
    <row r="24" spans="1:11" x14ac:dyDescent="0.3">
      <c r="A24" s="54" t="s">
        <v>1137</v>
      </c>
      <c r="B24" s="54" t="s">
        <v>6235</v>
      </c>
      <c r="C24" s="55" t="s">
        <v>63</v>
      </c>
      <c r="D24" s="55" t="s">
        <v>3359</v>
      </c>
      <c r="E24" s="55"/>
      <c r="F24" s="55" t="s">
        <v>275</v>
      </c>
      <c r="G24" s="55" t="s">
        <v>274</v>
      </c>
      <c r="H24" s="55" t="s">
        <v>274</v>
      </c>
      <c r="I24" s="56">
        <v>0</v>
      </c>
      <c r="J24" s="56">
        <v>20</v>
      </c>
      <c r="K24" s="57">
        <v>2422000</v>
      </c>
    </row>
    <row r="25" spans="1:11" x14ac:dyDescent="0.3">
      <c r="A25" s="54" t="s">
        <v>1139</v>
      </c>
      <c r="B25" s="54" t="s">
        <v>415</v>
      </c>
      <c r="C25" s="55" t="s">
        <v>65</v>
      </c>
      <c r="D25" s="55" t="s">
        <v>3359</v>
      </c>
      <c r="E25" s="55"/>
      <c r="F25" s="55" t="s">
        <v>275</v>
      </c>
      <c r="G25" s="55" t="s">
        <v>274</v>
      </c>
      <c r="H25" s="55" t="s">
        <v>274</v>
      </c>
      <c r="I25" s="56">
        <v>5</v>
      </c>
      <c r="J25" s="56">
        <v>15</v>
      </c>
      <c r="K25" s="57">
        <v>2903805</v>
      </c>
    </row>
    <row r="26" spans="1:11" x14ac:dyDescent="0.3">
      <c r="A26" s="54" t="s">
        <v>1140</v>
      </c>
      <c r="B26" s="54" t="s">
        <v>417</v>
      </c>
      <c r="C26" s="55" t="s">
        <v>67</v>
      </c>
      <c r="D26" s="55" t="s">
        <v>3359</v>
      </c>
      <c r="E26" s="55"/>
      <c r="F26" s="55" t="s">
        <v>275</v>
      </c>
      <c r="G26" s="55" t="s">
        <v>274</v>
      </c>
      <c r="H26" s="55" t="s">
        <v>274</v>
      </c>
      <c r="I26" s="56">
        <v>7</v>
      </c>
      <c r="J26" s="56">
        <v>38</v>
      </c>
      <c r="K26" s="57">
        <v>838889</v>
      </c>
    </row>
    <row r="27" spans="1:11" x14ac:dyDescent="0.3">
      <c r="A27" s="54" t="s">
        <v>1141</v>
      </c>
      <c r="B27" s="54" t="s">
        <v>419</v>
      </c>
      <c r="C27" s="55" t="s">
        <v>69</v>
      </c>
      <c r="D27" s="55" t="s">
        <v>3359</v>
      </c>
      <c r="E27" s="55"/>
      <c r="F27" s="55" t="s">
        <v>275</v>
      </c>
      <c r="G27" s="55" t="s">
        <v>274</v>
      </c>
      <c r="H27" s="55" t="s">
        <v>274</v>
      </c>
      <c r="I27" s="56">
        <v>6</v>
      </c>
      <c r="J27" s="56">
        <v>28</v>
      </c>
      <c r="K27" s="57">
        <v>911111</v>
      </c>
    </row>
    <row r="28" spans="1:11" x14ac:dyDescent="0.3">
      <c r="A28" s="54" t="s">
        <v>1142</v>
      </c>
      <c r="B28" s="54" t="s">
        <v>1033</v>
      </c>
      <c r="C28" s="55" t="s">
        <v>71</v>
      </c>
      <c r="D28" s="55" t="s">
        <v>3359</v>
      </c>
      <c r="E28" s="55"/>
      <c r="F28" s="55" t="s">
        <v>275</v>
      </c>
      <c r="G28" s="55" t="s">
        <v>274</v>
      </c>
      <c r="H28" s="55" t="s">
        <v>274</v>
      </c>
      <c r="I28" s="56">
        <v>5</v>
      </c>
      <c r="J28" s="56">
        <v>42</v>
      </c>
      <c r="K28" s="57">
        <v>5477778</v>
      </c>
    </row>
    <row r="29" spans="1:11" x14ac:dyDescent="0.3">
      <c r="A29" s="54" t="s">
        <v>1144</v>
      </c>
      <c r="B29" s="54" t="s">
        <v>423</v>
      </c>
      <c r="C29" s="55" t="s">
        <v>73</v>
      </c>
      <c r="D29" s="55" t="s">
        <v>3359</v>
      </c>
      <c r="E29" s="55"/>
      <c r="F29" s="55" t="s">
        <v>275</v>
      </c>
      <c r="G29" s="55" t="s">
        <v>274</v>
      </c>
      <c r="H29" s="55" t="s">
        <v>274</v>
      </c>
      <c r="I29" s="56">
        <v>3</v>
      </c>
      <c r="J29" s="56">
        <v>26</v>
      </c>
      <c r="K29" s="57">
        <v>2818889</v>
      </c>
    </row>
    <row r="30" spans="1:11" x14ac:dyDescent="0.3">
      <c r="A30" s="54" t="s">
        <v>1148</v>
      </c>
      <c r="B30" s="54" t="s">
        <v>1034</v>
      </c>
      <c r="C30" s="55" t="s">
        <v>79</v>
      </c>
      <c r="D30" s="55" t="s">
        <v>3359</v>
      </c>
      <c r="E30" s="55"/>
      <c r="F30" s="55" t="s">
        <v>277</v>
      </c>
      <c r="G30" s="55" t="s">
        <v>274</v>
      </c>
      <c r="H30" s="55" t="s">
        <v>274</v>
      </c>
      <c r="I30" s="56">
        <v>0</v>
      </c>
      <c r="J30" s="56">
        <v>9</v>
      </c>
      <c r="K30" s="57">
        <v>3159711</v>
      </c>
    </row>
    <row r="31" spans="1:11" x14ac:dyDescent="0.3">
      <c r="A31" s="54" t="s">
        <v>1150</v>
      </c>
      <c r="B31" s="54" t="s">
        <v>812</v>
      </c>
      <c r="C31" s="55" t="s">
        <v>81</v>
      </c>
      <c r="D31" s="55" t="s">
        <v>3359</v>
      </c>
      <c r="E31" s="55"/>
      <c r="F31" s="55" t="s">
        <v>275</v>
      </c>
      <c r="G31" s="55" t="s">
        <v>274</v>
      </c>
      <c r="H31" s="55" t="s">
        <v>274</v>
      </c>
      <c r="I31" s="56">
        <v>0</v>
      </c>
      <c r="J31" s="56">
        <v>27</v>
      </c>
      <c r="K31" s="57">
        <v>1250000</v>
      </c>
    </row>
    <row r="32" spans="1:11" x14ac:dyDescent="0.3">
      <c r="A32" s="54" t="s">
        <v>1152</v>
      </c>
      <c r="B32" s="54" t="s">
        <v>425</v>
      </c>
      <c r="C32" s="55" t="s">
        <v>83</v>
      </c>
      <c r="D32" s="55" t="s">
        <v>3359</v>
      </c>
      <c r="E32" s="55"/>
      <c r="F32" s="55" t="s">
        <v>277</v>
      </c>
      <c r="G32" s="55" t="s">
        <v>274</v>
      </c>
      <c r="H32" s="55" t="s">
        <v>274</v>
      </c>
      <c r="I32" s="56">
        <v>0</v>
      </c>
      <c r="J32" s="56">
        <v>10</v>
      </c>
      <c r="K32" s="57">
        <v>1661111</v>
      </c>
    </row>
    <row r="33" spans="1:11" x14ac:dyDescent="0.3">
      <c r="A33" s="54" t="s">
        <v>1153</v>
      </c>
      <c r="B33" s="54" t="s">
        <v>427</v>
      </c>
      <c r="C33" s="55" t="s">
        <v>85</v>
      </c>
      <c r="D33" s="55" t="s">
        <v>3359</v>
      </c>
      <c r="E33" s="55"/>
      <c r="F33" s="55" t="s">
        <v>275</v>
      </c>
      <c r="G33" s="55" t="s">
        <v>274</v>
      </c>
      <c r="H33" s="55" t="s">
        <v>274</v>
      </c>
      <c r="I33" s="56">
        <v>4</v>
      </c>
      <c r="J33" s="56">
        <v>21</v>
      </c>
      <c r="K33" s="57">
        <v>3926666</v>
      </c>
    </row>
    <row r="34" spans="1:11" x14ac:dyDescent="0.3">
      <c r="A34" s="54" t="s">
        <v>1154</v>
      </c>
      <c r="B34" s="54" t="s">
        <v>388</v>
      </c>
      <c r="C34" s="55" t="s">
        <v>87</v>
      </c>
      <c r="D34" s="55" t="s">
        <v>3359</v>
      </c>
      <c r="E34" s="55"/>
      <c r="F34" s="55" t="s">
        <v>278</v>
      </c>
      <c r="G34" s="55" t="s">
        <v>274</v>
      </c>
      <c r="H34" s="55" t="s">
        <v>274</v>
      </c>
      <c r="I34" s="56">
        <v>7</v>
      </c>
      <c r="J34" s="56">
        <v>61</v>
      </c>
      <c r="K34" s="57">
        <v>7020556</v>
      </c>
    </row>
    <row r="35" spans="1:11" x14ac:dyDescent="0.3">
      <c r="A35" s="54" t="s">
        <v>1160</v>
      </c>
      <c r="B35" s="54" t="s">
        <v>601</v>
      </c>
      <c r="C35" s="55" t="s">
        <v>93</v>
      </c>
      <c r="D35" s="55" t="s">
        <v>3359</v>
      </c>
      <c r="E35" s="55"/>
      <c r="F35" s="55" t="s">
        <v>275</v>
      </c>
      <c r="G35" s="55" t="s">
        <v>274</v>
      </c>
      <c r="H35" s="55" t="s">
        <v>274</v>
      </c>
      <c r="I35" s="56">
        <v>0</v>
      </c>
      <c r="J35" s="56">
        <v>26</v>
      </c>
      <c r="K35" s="57">
        <v>1844470</v>
      </c>
    </row>
    <row r="36" spans="1:11" x14ac:dyDescent="0.3">
      <c r="A36" s="54" t="s">
        <v>1161</v>
      </c>
      <c r="B36" s="54" t="s">
        <v>429</v>
      </c>
      <c r="C36" s="55" t="s">
        <v>95</v>
      </c>
      <c r="D36" s="55" t="s">
        <v>3359</v>
      </c>
      <c r="E36" s="55"/>
      <c r="F36" s="55" t="s">
        <v>275</v>
      </c>
      <c r="G36" s="55" t="s">
        <v>274</v>
      </c>
      <c r="H36" s="55" t="s">
        <v>274</v>
      </c>
      <c r="I36" s="56">
        <v>0</v>
      </c>
      <c r="J36" s="56">
        <v>32</v>
      </c>
      <c r="K36" s="57">
        <v>1082467</v>
      </c>
    </row>
    <row r="37" spans="1:11" x14ac:dyDescent="0.3">
      <c r="A37" s="54" t="s">
        <v>1162</v>
      </c>
      <c r="B37" s="54" t="s">
        <v>431</v>
      </c>
      <c r="C37" s="55" t="s">
        <v>97</v>
      </c>
      <c r="D37" s="55" t="s">
        <v>3359</v>
      </c>
      <c r="E37" s="55"/>
      <c r="F37" s="55" t="s">
        <v>277</v>
      </c>
      <c r="G37" s="55" t="s">
        <v>274</v>
      </c>
      <c r="H37" s="55" t="s">
        <v>274</v>
      </c>
      <c r="I37" s="56">
        <v>0</v>
      </c>
      <c r="J37" s="56">
        <v>25</v>
      </c>
      <c r="K37" s="57">
        <v>3651389</v>
      </c>
    </row>
    <row r="38" spans="1:11" x14ac:dyDescent="0.3">
      <c r="A38" s="54" t="s">
        <v>1262</v>
      </c>
      <c r="B38" s="54" t="s">
        <v>764</v>
      </c>
      <c r="C38" s="55" t="s">
        <v>103</v>
      </c>
      <c r="D38" s="55" t="s">
        <v>3359</v>
      </c>
      <c r="E38" s="55" t="s">
        <v>270</v>
      </c>
      <c r="F38" s="55"/>
      <c r="G38" s="55" t="s">
        <v>276</v>
      </c>
      <c r="H38" s="55" t="s">
        <v>276</v>
      </c>
      <c r="I38" s="56">
        <v>17111</v>
      </c>
      <c r="J38" s="56">
        <v>42</v>
      </c>
      <c r="K38" s="57">
        <v>16593333</v>
      </c>
    </row>
    <row r="39" spans="1:11" x14ac:dyDescent="0.3">
      <c r="A39" s="54" t="s">
        <v>1166</v>
      </c>
      <c r="B39" s="54" t="s">
        <v>433</v>
      </c>
      <c r="C39" s="55" t="s">
        <v>107</v>
      </c>
      <c r="D39" s="55" t="s">
        <v>3359</v>
      </c>
      <c r="E39" s="55"/>
      <c r="F39" s="55" t="s">
        <v>275</v>
      </c>
      <c r="G39" s="55" t="s">
        <v>274</v>
      </c>
      <c r="H39" s="55" t="s">
        <v>274</v>
      </c>
      <c r="I39" s="56">
        <v>0</v>
      </c>
      <c r="J39" s="56">
        <v>24</v>
      </c>
      <c r="K39" s="57">
        <v>1227697</v>
      </c>
    </row>
    <row r="40" spans="1:11" x14ac:dyDescent="0.3">
      <c r="A40" s="54" t="s">
        <v>1264</v>
      </c>
      <c r="B40" s="54" t="s">
        <v>958</v>
      </c>
      <c r="C40" s="55" t="s">
        <v>109</v>
      </c>
      <c r="D40" s="55" t="s">
        <v>3359</v>
      </c>
      <c r="E40" s="55" t="s">
        <v>270</v>
      </c>
      <c r="F40" s="55"/>
      <c r="G40" s="55" t="s">
        <v>276</v>
      </c>
      <c r="H40" s="55" t="s">
        <v>276</v>
      </c>
      <c r="I40" s="56">
        <v>17225</v>
      </c>
      <c r="J40" s="56">
        <v>20</v>
      </c>
      <c r="K40" s="57">
        <v>35711215</v>
      </c>
    </row>
    <row r="41" spans="1:11" x14ac:dyDescent="0.3">
      <c r="A41" s="54" t="s">
        <v>1168</v>
      </c>
      <c r="B41" s="54" t="s">
        <v>435</v>
      </c>
      <c r="C41" s="55" t="s">
        <v>111</v>
      </c>
      <c r="D41" s="55" t="s">
        <v>3359</v>
      </c>
      <c r="E41" s="55"/>
      <c r="F41" s="55" t="s">
        <v>277</v>
      </c>
      <c r="G41" s="55" t="s">
        <v>274</v>
      </c>
      <c r="H41" s="55" t="s">
        <v>274</v>
      </c>
      <c r="I41" s="56">
        <v>0</v>
      </c>
      <c r="J41" s="56">
        <v>14</v>
      </c>
      <c r="K41" s="57">
        <v>5911112</v>
      </c>
    </row>
    <row r="42" spans="1:11" x14ac:dyDescent="0.3">
      <c r="A42" s="54" t="s">
        <v>1170</v>
      </c>
      <c r="B42" s="54" t="s">
        <v>535</v>
      </c>
      <c r="C42" s="55" t="s">
        <v>115</v>
      </c>
      <c r="D42" s="55" t="s">
        <v>3359</v>
      </c>
      <c r="E42" s="55"/>
      <c r="F42" s="55" t="s">
        <v>275</v>
      </c>
      <c r="G42" s="55" t="s">
        <v>274</v>
      </c>
      <c r="H42" s="55" t="s">
        <v>274</v>
      </c>
      <c r="I42" s="56">
        <v>0</v>
      </c>
      <c r="J42" s="56">
        <v>35</v>
      </c>
      <c r="K42" s="57">
        <v>1136110</v>
      </c>
    </row>
    <row r="43" spans="1:11" x14ac:dyDescent="0.3">
      <c r="A43" s="54" t="s">
        <v>1171</v>
      </c>
      <c r="B43" s="54" t="s">
        <v>603</v>
      </c>
      <c r="C43" s="55" t="s">
        <v>117</v>
      </c>
      <c r="D43" s="55" t="s">
        <v>3359</v>
      </c>
      <c r="E43" s="55"/>
      <c r="F43" s="55" t="s">
        <v>275</v>
      </c>
      <c r="G43" s="55" t="s">
        <v>274</v>
      </c>
      <c r="H43" s="55" t="s">
        <v>274</v>
      </c>
      <c r="I43" s="56">
        <v>0</v>
      </c>
      <c r="J43" s="56">
        <v>17</v>
      </c>
      <c r="K43" s="57">
        <v>1811112</v>
      </c>
    </row>
    <row r="44" spans="1:11" x14ac:dyDescent="0.3">
      <c r="A44" s="54" t="s">
        <v>1172</v>
      </c>
      <c r="B44" s="54" t="s">
        <v>439</v>
      </c>
      <c r="C44" s="55" t="s">
        <v>119</v>
      </c>
      <c r="D44" s="55" t="s">
        <v>3359</v>
      </c>
      <c r="E44" s="55"/>
      <c r="F44" s="55" t="s">
        <v>275</v>
      </c>
      <c r="G44" s="55" t="s">
        <v>274</v>
      </c>
      <c r="H44" s="55" t="s">
        <v>274</v>
      </c>
      <c r="I44" s="56">
        <v>0</v>
      </c>
      <c r="J44" s="56">
        <v>26</v>
      </c>
      <c r="K44" s="57">
        <v>894444</v>
      </c>
    </row>
    <row r="45" spans="1:11" x14ac:dyDescent="0.3">
      <c r="A45" s="54" t="s">
        <v>1175</v>
      </c>
      <c r="B45" s="54" t="s">
        <v>471</v>
      </c>
      <c r="C45" s="55" t="s">
        <v>123</v>
      </c>
      <c r="D45" s="55" t="s">
        <v>3359</v>
      </c>
      <c r="E45" s="55"/>
      <c r="F45" s="55" t="s">
        <v>277</v>
      </c>
      <c r="G45" s="55" t="s">
        <v>274</v>
      </c>
      <c r="H45" s="55" t="s">
        <v>274</v>
      </c>
      <c r="I45" s="56">
        <v>0</v>
      </c>
      <c r="J45" s="56">
        <v>12</v>
      </c>
      <c r="K45" s="57">
        <v>1775000</v>
      </c>
    </row>
    <row r="46" spans="1:11" x14ac:dyDescent="0.3">
      <c r="A46" s="54" t="s">
        <v>1177</v>
      </c>
      <c r="B46" s="54" t="s">
        <v>441</v>
      </c>
      <c r="C46" s="55" t="s">
        <v>125</v>
      </c>
      <c r="D46" s="55" t="s">
        <v>3359</v>
      </c>
      <c r="E46" s="55"/>
      <c r="F46" s="55" t="s">
        <v>277</v>
      </c>
      <c r="G46" s="55" t="s">
        <v>274</v>
      </c>
      <c r="H46" s="55" t="s">
        <v>274</v>
      </c>
      <c r="I46" s="56">
        <v>0</v>
      </c>
      <c r="J46" s="56">
        <v>14</v>
      </c>
      <c r="K46" s="57">
        <v>1647222</v>
      </c>
    </row>
    <row r="47" spans="1:11" x14ac:dyDescent="0.3">
      <c r="A47" s="54" t="s">
        <v>1178</v>
      </c>
      <c r="B47" s="54" t="s">
        <v>551</v>
      </c>
      <c r="C47" s="55" t="s">
        <v>127</v>
      </c>
      <c r="D47" s="55" t="s">
        <v>3359</v>
      </c>
      <c r="E47" s="55"/>
      <c r="F47" s="55" t="s">
        <v>275</v>
      </c>
      <c r="G47" s="55" t="s">
        <v>274</v>
      </c>
      <c r="H47" s="55" t="s">
        <v>274</v>
      </c>
      <c r="I47" s="56">
        <v>0</v>
      </c>
      <c r="J47" s="56">
        <v>15</v>
      </c>
      <c r="K47" s="57">
        <v>806250</v>
      </c>
    </row>
    <row r="48" spans="1:11" x14ac:dyDescent="0.3">
      <c r="A48" s="54" t="s">
        <v>1180</v>
      </c>
      <c r="B48" s="54" t="s">
        <v>437</v>
      </c>
      <c r="C48" s="55" t="s">
        <v>129</v>
      </c>
      <c r="D48" s="55" t="s">
        <v>3359</v>
      </c>
      <c r="E48" s="55"/>
      <c r="F48" s="55" t="s">
        <v>277</v>
      </c>
      <c r="G48" s="55" t="s">
        <v>274</v>
      </c>
      <c r="H48" s="55" t="s">
        <v>274</v>
      </c>
      <c r="I48" s="56">
        <v>0</v>
      </c>
      <c r="J48" s="56">
        <v>11</v>
      </c>
      <c r="K48" s="57">
        <v>2880000</v>
      </c>
    </row>
    <row r="49" spans="1:11" x14ac:dyDescent="0.3">
      <c r="A49" s="54" t="s">
        <v>1182</v>
      </c>
      <c r="B49" s="54" t="s">
        <v>443</v>
      </c>
      <c r="C49" s="55" t="s">
        <v>131</v>
      </c>
      <c r="D49" s="55" t="s">
        <v>3359</v>
      </c>
      <c r="E49" s="55"/>
      <c r="F49" s="55" t="s">
        <v>275</v>
      </c>
      <c r="G49" s="55" t="s">
        <v>274</v>
      </c>
      <c r="H49" s="55" t="s">
        <v>274</v>
      </c>
      <c r="I49" s="56">
        <v>0</v>
      </c>
      <c r="J49" s="56">
        <v>18</v>
      </c>
      <c r="K49" s="57">
        <v>1678000</v>
      </c>
    </row>
    <row r="50" spans="1:11" x14ac:dyDescent="0.3">
      <c r="A50" s="54" t="s">
        <v>1183</v>
      </c>
      <c r="B50" s="54" t="s">
        <v>607</v>
      </c>
      <c r="C50" s="55" t="s">
        <v>133</v>
      </c>
      <c r="D50" s="55" t="s">
        <v>3359</v>
      </c>
      <c r="E50" s="55"/>
      <c r="F50" s="55" t="s">
        <v>278</v>
      </c>
      <c r="G50" s="55" t="s">
        <v>274</v>
      </c>
      <c r="H50" s="55" t="s">
        <v>274</v>
      </c>
      <c r="I50" s="56">
        <v>68</v>
      </c>
      <c r="J50" s="56">
        <v>84</v>
      </c>
      <c r="K50" s="57">
        <v>11225521</v>
      </c>
    </row>
    <row r="51" spans="1:11" x14ac:dyDescent="0.3">
      <c r="A51" s="54" t="s">
        <v>1187</v>
      </c>
      <c r="B51" s="54" t="s">
        <v>465</v>
      </c>
      <c r="C51" s="55" t="s">
        <v>137</v>
      </c>
      <c r="D51" s="55" t="s">
        <v>3359</v>
      </c>
      <c r="E51" s="55"/>
      <c r="F51" s="55" t="s">
        <v>278</v>
      </c>
      <c r="G51" s="55" t="s">
        <v>274</v>
      </c>
      <c r="H51" s="55" t="s">
        <v>274</v>
      </c>
      <c r="I51" s="56">
        <v>9</v>
      </c>
      <c r="J51" s="56">
        <v>28</v>
      </c>
      <c r="K51" s="57">
        <v>8918935</v>
      </c>
    </row>
    <row r="52" spans="1:11" x14ac:dyDescent="0.3">
      <c r="A52" s="54" t="s">
        <v>1274</v>
      </c>
      <c r="B52" s="54" t="s">
        <v>584</v>
      </c>
      <c r="C52" s="55" t="s">
        <v>143</v>
      </c>
      <c r="D52" s="55" t="s">
        <v>3359</v>
      </c>
      <c r="E52" s="55"/>
      <c r="F52" s="55" t="s">
        <v>278</v>
      </c>
      <c r="G52" s="55" t="s">
        <v>279</v>
      </c>
      <c r="H52" s="55" t="s">
        <v>279</v>
      </c>
      <c r="I52" s="56">
        <v>0</v>
      </c>
      <c r="J52" s="56">
        <v>118</v>
      </c>
      <c r="K52" s="57">
        <v>5250000</v>
      </c>
    </row>
    <row r="53" spans="1:11" x14ac:dyDescent="0.3">
      <c r="A53" s="54" t="s">
        <v>1274</v>
      </c>
      <c r="B53" s="54" t="s">
        <v>1041</v>
      </c>
      <c r="C53" s="55" t="s">
        <v>145</v>
      </c>
      <c r="D53" s="55" t="s">
        <v>3359</v>
      </c>
      <c r="E53" s="55"/>
      <c r="F53" s="55" t="s">
        <v>280</v>
      </c>
      <c r="G53" s="55" t="s">
        <v>279</v>
      </c>
      <c r="H53" s="55" t="s">
        <v>279</v>
      </c>
      <c r="I53" s="56">
        <v>52</v>
      </c>
      <c r="J53" s="56">
        <v>321</v>
      </c>
      <c r="K53" s="57">
        <v>4605555</v>
      </c>
    </row>
    <row r="54" spans="1:11" x14ac:dyDescent="0.3">
      <c r="A54" s="54" t="s">
        <v>1274</v>
      </c>
      <c r="B54" s="54" t="s">
        <v>646</v>
      </c>
      <c r="C54" s="55" t="s">
        <v>147</v>
      </c>
      <c r="D54" s="55" t="s">
        <v>3359</v>
      </c>
      <c r="E54" s="55"/>
      <c r="F54" s="55" t="s">
        <v>278</v>
      </c>
      <c r="G54" s="55" t="s">
        <v>279</v>
      </c>
      <c r="H54" s="55" t="s">
        <v>279</v>
      </c>
      <c r="I54" s="56">
        <v>0</v>
      </c>
      <c r="J54" s="56">
        <v>130</v>
      </c>
      <c r="K54" s="57">
        <v>3005556</v>
      </c>
    </row>
    <row r="55" spans="1:11" x14ac:dyDescent="0.3">
      <c r="A55" s="54" t="s">
        <v>1274</v>
      </c>
      <c r="B55" s="54" t="s">
        <v>502</v>
      </c>
      <c r="C55" s="55" t="s">
        <v>149</v>
      </c>
      <c r="D55" s="55" t="s">
        <v>3359</v>
      </c>
      <c r="E55" s="55"/>
      <c r="F55" s="55" t="s">
        <v>280</v>
      </c>
      <c r="G55" s="55" t="s">
        <v>279</v>
      </c>
      <c r="H55" s="55" t="s">
        <v>279</v>
      </c>
      <c r="I55" s="56">
        <v>178</v>
      </c>
      <c r="J55" s="56">
        <v>244</v>
      </c>
      <c r="K55" s="57">
        <v>5156666</v>
      </c>
    </row>
    <row r="56" spans="1:11" x14ac:dyDescent="0.3">
      <c r="A56" s="54" t="s">
        <v>1274</v>
      </c>
      <c r="B56" s="54" t="s">
        <v>640</v>
      </c>
      <c r="C56" s="55" t="s">
        <v>151</v>
      </c>
      <c r="D56" s="55" t="s">
        <v>3359</v>
      </c>
      <c r="E56" s="55" t="s">
        <v>281</v>
      </c>
      <c r="F56" s="55"/>
      <c r="G56" s="55" t="s">
        <v>276</v>
      </c>
      <c r="H56" s="55" t="s">
        <v>276</v>
      </c>
      <c r="I56" s="56">
        <v>18361942</v>
      </c>
      <c r="J56" s="56">
        <v>37</v>
      </c>
      <c r="K56" s="57">
        <v>292326668</v>
      </c>
    </row>
    <row r="57" spans="1:11" x14ac:dyDescent="0.3">
      <c r="A57" s="54" t="s">
        <v>1192</v>
      </c>
      <c r="B57" s="54" t="s">
        <v>444</v>
      </c>
      <c r="C57" s="55" t="s">
        <v>153</v>
      </c>
      <c r="D57" s="55" t="s">
        <v>3359</v>
      </c>
      <c r="E57" s="55"/>
      <c r="F57" s="55" t="s">
        <v>277</v>
      </c>
      <c r="G57" s="55" t="s">
        <v>274</v>
      </c>
      <c r="H57" s="55" t="s">
        <v>274</v>
      </c>
      <c r="I57" s="56">
        <v>0</v>
      </c>
      <c r="J57" s="56">
        <v>12</v>
      </c>
      <c r="K57" s="57">
        <v>830000</v>
      </c>
    </row>
    <row r="58" spans="1:11" x14ac:dyDescent="0.3">
      <c r="A58" s="54" t="s">
        <v>1193</v>
      </c>
      <c r="B58" s="54" t="s">
        <v>539</v>
      </c>
      <c r="C58" s="55" t="s">
        <v>155</v>
      </c>
      <c r="D58" s="55" t="s">
        <v>3359</v>
      </c>
      <c r="E58" s="55"/>
      <c r="F58" s="55" t="s">
        <v>275</v>
      </c>
      <c r="G58" s="55" t="s">
        <v>274</v>
      </c>
      <c r="H58" s="55" t="s">
        <v>274</v>
      </c>
      <c r="I58" s="56">
        <v>0</v>
      </c>
      <c r="J58" s="56">
        <v>46</v>
      </c>
      <c r="K58" s="57">
        <v>1116667</v>
      </c>
    </row>
    <row r="59" spans="1:11" x14ac:dyDescent="0.3">
      <c r="A59" s="54" t="s">
        <v>1194</v>
      </c>
      <c r="B59" s="54" t="s">
        <v>611</v>
      </c>
      <c r="C59" s="55" t="s">
        <v>157</v>
      </c>
      <c r="D59" s="55" t="s">
        <v>3359</v>
      </c>
      <c r="E59" s="55"/>
      <c r="F59" s="55" t="s">
        <v>275</v>
      </c>
      <c r="G59" s="55" t="s">
        <v>274</v>
      </c>
      <c r="H59" s="55" t="s">
        <v>274</v>
      </c>
      <c r="I59" s="56">
        <v>0</v>
      </c>
      <c r="J59" s="56">
        <v>15</v>
      </c>
      <c r="K59" s="57">
        <v>2360000</v>
      </c>
    </row>
    <row r="60" spans="1:11" x14ac:dyDescent="0.3">
      <c r="A60" s="54" t="s">
        <v>1195</v>
      </c>
      <c r="B60" s="54" t="s">
        <v>446</v>
      </c>
      <c r="C60" s="55" t="s">
        <v>159</v>
      </c>
      <c r="D60" s="55" t="s">
        <v>3359</v>
      </c>
      <c r="E60" s="55"/>
      <c r="F60" s="55" t="s">
        <v>275</v>
      </c>
      <c r="G60" s="55" t="s">
        <v>274</v>
      </c>
      <c r="H60" s="55" t="s">
        <v>274</v>
      </c>
      <c r="I60" s="56">
        <v>0</v>
      </c>
      <c r="J60" s="56">
        <v>29</v>
      </c>
      <c r="K60" s="57">
        <v>1053889</v>
      </c>
    </row>
    <row r="61" spans="1:11" x14ac:dyDescent="0.3">
      <c r="A61" s="54" t="s">
        <v>1196</v>
      </c>
      <c r="B61" s="54" t="s">
        <v>6236</v>
      </c>
      <c r="C61" s="55" t="s">
        <v>161</v>
      </c>
      <c r="D61" s="55" t="s">
        <v>3359</v>
      </c>
      <c r="E61" s="55"/>
      <c r="F61" s="55" t="s">
        <v>277</v>
      </c>
      <c r="G61" s="55" t="s">
        <v>274</v>
      </c>
      <c r="H61" s="55" t="s">
        <v>274</v>
      </c>
      <c r="I61" s="56">
        <v>2</v>
      </c>
      <c r="J61" s="56">
        <v>12</v>
      </c>
      <c r="K61" s="57">
        <v>16442223</v>
      </c>
    </row>
    <row r="62" spans="1:11" x14ac:dyDescent="0.3">
      <c r="A62" s="54" t="s">
        <v>1198</v>
      </c>
      <c r="B62" s="54" t="s">
        <v>450</v>
      </c>
      <c r="C62" s="55" t="s">
        <v>163</v>
      </c>
      <c r="D62" s="55" t="s">
        <v>3359</v>
      </c>
      <c r="E62" s="55"/>
      <c r="F62" s="55" t="s">
        <v>275</v>
      </c>
      <c r="G62" s="55" t="s">
        <v>274</v>
      </c>
      <c r="H62" s="55" t="s">
        <v>274</v>
      </c>
      <c r="I62" s="56">
        <v>4</v>
      </c>
      <c r="J62" s="56">
        <v>16</v>
      </c>
      <c r="K62" s="57">
        <v>6892222</v>
      </c>
    </row>
    <row r="63" spans="1:11" x14ac:dyDescent="0.3">
      <c r="A63" s="54" t="s">
        <v>1201</v>
      </c>
      <c r="B63" s="54" t="s">
        <v>545</v>
      </c>
      <c r="C63" s="55" t="s">
        <v>169</v>
      </c>
      <c r="D63" s="55" t="s">
        <v>3359</v>
      </c>
      <c r="E63" s="55"/>
      <c r="F63" s="55" t="s">
        <v>277</v>
      </c>
      <c r="G63" s="55" t="s">
        <v>274</v>
      </c>
      <c r="H63" s="55" t="s">
        <v>274</v>
      </c>
      <c r="I63" s="56">
        <v>0</v>
      </c>
      <c r="J63" s="56">
        <v>9</v>
      </c>
      <c r="K63" s="57">
        <v>870000</v>
      </c>
    </row>
    <row r="64" spans="1:11" x14ac:dyDescent="0.3">
      <c r="A64" s="54" t="s">
        <v>1202</v>
      </c>
      <c r="B64" s="54" t="s">
        <v>452</v>
      </c>
      <c r="C64" s="55" t="s">
        <v>171</v>
      </c>
      <c r="D64" s="55" t="s">
        <v>3359</v>
      </c>
      <c r="E64" s="55"/>
      <c r="F64" s="55" t="s">
        <v>282</v>
      </c>
      <c r="G64" s="55" t="s">
        <v>274</v>
      </c>
      <c r="H64" s="55" t="s">
        <v>274</v>
      </c>
      <c r="I64" s="56">
        <v>0</v>
      </c>
      <c r="J64" s="56">
        <v>2</v>
      </c>
      <c r="K64" s="57">
        <v>0</v>
      </c>
    </row>
    <row r="65" spans="1:11" x14ac:dyDescent="0.3">
      <c r="A65" s="54" t="s">
        <v>1204</v>
      </c>
      <c r="B65" s="54" t="s">
        <v>453</v>
      </c>
      <c r="C65" s="55" t="s">
        <v>173</v>
      </c>
      <c r="D65" s="55" t="s">
        <v>3359</v>
      </c>
      <c r="E65" s="55"/>
      <c r="F65" s="55" t="s">
        <v>275</v>
      </c>
      <c r="G65" s="55" t="s">
        <v>274</v>
      </c>
      <c r="H65" s="55" t="s">
        <v>274</v>
      </c>
      <c r="I65" s="56">
        <v>21</v>
      </c>
      <c r="J65" s="56">
        <v>23</v>
      </c>
      <c r="K65" s="57">
        <v>1259944</v>
      </c>
    </row>
    <row r="66" spans="1:11" x14ac:dyDescent="0.3">
      <c r="A66" s="54" t="s">
        <v>1205</v>
      </c>
      <c r="B66" s="54" t="s">
        <v>548</v>
      </c>
      <c r="C66" s="55" t="s">
        <v>175</v>
      </c>
      <c r="D66" s="55" t="s">
        <v>3359</v>
      </c>
      <c r="E66" s="55"/>
      <c r="F66" s="55" t="s">
        <v>277</v>
      </c>
      <c r="G66" s="55" t="s">
        <v>274</v>
      </c>
      <c r="H66" s="55" t="s">
        <v>274</v>
      </c>
      <c r="I66" s="56">
        <v>26</v>
      </c>
      <c r="J66" s="56">
        <v>12</v>
      </c>
      <c r="K66" s="57">
        <v>4195555</v>
      </c>
    </row>
    <row r="67" spans="1:11" x14ac:dyDescent="0.3">
      <c r="A67" s="54" t="s">
        <v>1207</v>
      </c>
      <c r="B67" s="54" t="s">
        <v>617</v>
      </c>
      <c r="C67" s="55" t="s">
        <v>177</v>
      </c>
      <c r="D67" s="55" t="s">
        <v>3359</v>
      </c>
      <c r="E67" s="55"/>
      <c r="F67" s="55" t="s">
        <v>275</v>
      </c>
      <c r="G67" s="55" t="s">
        <v>274</v>
      </c>
      <c r="H67" s="55" t="s">
        <v>274</v>
      </c>
      <c r="I67" s="56">
        <v>0</v>
      </c>
      <c r="J67" s="56">
        <v>22</v>
      </c>
      <c r="K67" s="57">
        <v>1550000</v>
      </c>
    </row>
    <row r="68" spans="1:11" x14ac:dyDescent="0.3">
      <c r="A68" s="54" t="s">
        <v>1211</v>
      </c>
      <c r="B68" s="54" t="s">
        <v>454</v>
      </c>
      <c r="C68" s="55" t="s">
        <v>183</v>
      </c>
      <c r="D68" s="55" t="s">
        <v>3359</v>
      </c>
      <c r="E68" s="55"/>
      <c r="F68" s="55" t="s">
        <v>275</v>
      </c>
      <c r="G68" s="55" t="s">
        <v>274</v>
      </c>
      <c r="H68" s="55" t="s">
        <v>274</v>
      </c>
      <c r="I68" s="56">
        <v>0</v>
      </c>
      <c r="J68" s="56">
        <v>19</v>
      </c>
      <c r="K68" s="57">
        <v>1796111</v>
      </c>
    </row>
    <row r="69" spans="1:11" x14ac:dyDescent="0.3">
      <c r="A69" s="54" t="s">
        <v>1213</v>
      </c>
      <c r="B69" s="54" t="s">
        <v>456</v>
      </c>
      <c r="C69" s="55" t="s">
        <v>187</v>
      </c>
      <c r="D69" s="55" t="s">
        <v>3359</v>
      </c>
      <c r="E69" s="55"/>
      <c r="F69" s="55" t="s">
        <v>277</v>
      </c>
      <c r="G69" s="55" t="s">
        <v>274</v>
      </c>
      <c r="H69" s="55" t="s">
        <v>274</v>
      </c>
      <c r="I69" s="56">
        <v>0</v>
      </c>
      <c r="J69" s="56">
        <v>12</v>
      </c>
      <c r="K69" s="57">
        <v>1072933</v>
      </c>
    </row>
    <row r="70" spans="1:11" x14ac:dyDescent="0.3">
      <c r="A70" s="54" t="s">
        <v>1214</v>
      </c>
      <c r="B70" s="54" t="s">
        <v>523</v>
      </c>
      <c r="C70" s="55" t="s">
        <v>189</v>
      </c>
      <c r="D70" s="55" t="s">
        <v>3359</v>
      </c>
      <c r="E70" s="55"/>
      <c r="F70" s="55" t="s">
        <v>275</v>
      </c>
      <c r="G70" s="55" t="s">
        <v>274</v>
      </c>
      <c r="H70" s="55" t="s">
        <v>274</v>
      </c>
      <c r="I70" s="56">
        <v>0</v>
      </c>
      <c r="J70" s="56">
        <v>25</v>
      </c>
      <c r="K70" s="57">
        <v>1882300</v>
      </c>
    </row>
    <row r="71" spans="1:11" x14ac:dyDescent="0.3">
      <c r="A71" s="54" t="s">
        <v>1216</v>
      </c>
      <c r="B71" s="54" t="s">
        <v>458</v>
      </c>
      <c r="C71" s="55" t="s">
        <v>191</v>
      </c>
      <c r="D71" s="55" t="s">
        <v>3359</v>
      </c>
      <c r="E71" s="55"/>
      <c r="F71" s="55" t="s">
        <v>275</v>
      </c>
      <c r="G71" s="55" t="s">
        <v>274</v>
      </c>
      <c r="H71" s="55" t="s">
        <v>274</v>
      </c>
      <c r="I71" s="56">
        <v>0</v>
      </c>
      <c r="J71" s="56">
        <v>40</v>
      </c>
      <c r="K71" s="57">
        <v>842222</v>
      </c>
    </row>
    <row r="72" spans="1:11" x14ac:dyDescent="0.3">
      <c r="A72" s="54" t="s">
        <v>1218</v>
      </c>
      <c r="B72" s="54" t="s">
        <v>553</v>
      </c>
      <c r="C72" s="55" t="s">
        <v>195</v>
      </c>
      <c r="D72" s="55" t="s">
        <v>3359</v>
      </c>
      <c r="E72" s="55"/>
      <c r="F72" s="55" t="s">
        <v>278</v>
      </c>
      <c r="G72" s="55" t="s">
        <v>274</v>
      </c>
      <c r="H72" s="55" t="s">
        <v>274</v>
      </c>
      <c r="I72" s="56">
        <v>23</v>
      </c>
      <c r="J72" s="56">
        <v>46</v>
      </c>
      <c r="K72" s="57">
        <v>4350000</v>
      </c>
    </row>
    <row r="73" spans="1:11" x14ac:dyDescent="0.3">
      <c r="A73" s="54" t="s">
        <v>1219</v>
      </c>
      <c r="B73" s="54" t="s">
        <v>555</v>
      </c>
      <c r="C73" s="55" t="s">
        <v>197</v>
      </c>
      <c r="D73" s="55" t="s">
        <v>3359</v>
      </c>
      <c r="E73" s="55"/>
      <c r="F73" s="55" t="s">
        <v>275</v>
      </c>
      <c r="G73" s="55" t="s">
        <v>274</v>
      </c>
      <c r="H73" s="55" t="s">
        <v>274</v>
      </c>
      <c r="I73" s="56">
        <v>0</v>
      </c>
      <c r="J73" s="56">
        <v>18</v>
      </c>
      <c r="K73" s="57">
        <v>1777406</v>
      </c>
    </row>
    <row r="74" spans="1:11" x14ac:dyDescent="0.3">
      <c r="A74" s="54" t="s">
        <v>1265</v>
      </c>
      <c r="B74" s="54" t="s">
        <v>498</v>
      </c>
      <c r="C74" s="55" t="s">
        <v>201</v>
      </c>
      <c r="D74" s="55" t="s">
        <v>3359</v>
      </c>
      <c r="E74" s="55" t="s">
        <v>270</v>
      </c>
      <c r="F74" s="55"/>
      <c r="G74" s="55" t="s">
        <v>276</v>
      </c>
      <c r="H74" s="55" t="s">
        <v>276</v>
      </c>
      <c r="I74" s="56">
        <v>182509</v>
      </c>
      <c r="J74" s="56">
        <v>62</v>
      </c>
      <c r="K74" s="57">
        <v>53074500</v>
      </c>
    </row>
    <row r="75" spans="1:11" x14ac:dyDescent="0.3">
      <c r="A75" s="54" t="s">
        <v>1221</v>
      </c>
      <c r="B75" s="54" t="s">
        <v>557</v>
      </c>
      <c r="C75" s="55" t="s">
        <v>203</v>
      </c>
      <c r="D75" s="55" t="s">
        <v>3359</v>
      </c>
      <c r="E75" s="55"/>
      <c r="F75" s="55" t="s">
        <v>277</v>
      </c>
      <c r="G75" s="55" t="s">
        <v>274</v>
      </c>
      <c r="H75" s="55" t="s">
        <v>274</v>
      </c>
      <c r="I75" s="56">
        <v>0</v>
      </c>
      <c r="J75" s="56">
        <v>11</v>
      </c>
      <c r="K75" s="57">
        <v>1750000</v>
      </c>
    </row>
    <row r="76" spans="1:11" x14ac:dyDescent="0.3">
      <c r="A76" s="54" t="s">
        <v>1223</v>
      </c>
      <c r="B76" s="54" t="s">
        <v>622</v>
      </c>
      <c r="C76" s="55" t="s">
        <v>205</v>
      </c>
      <c r="D76" s="55" t="s">
        <v>3359</v>
      </c>
      <c r="E76" s="55"/>
      <c r="F76" s="55" t="s">
        <v>275</v>
      </c>
      <c r="G76" s="55" t="s">
        <v>274</v>
      </c>
      <c r="H76" s="55" t="s">
        <v>274</v>
      </c>
      <c r="I76" s="56">
        <v>0</v>
      </c>
      <c r="J76" s="56">
        <v>41</v>
      </c>
      <c r="K76" s="57">
        <v>3616667</v>
      </c>
    </row>
    <row r="77" spans="1:11" x14ac:dyDescent="0.3">
      <c r="A77" s="54" t="s">
        <v>1225</v>
      </c>
      <c r="B77" s="54" t="s">
        <v>1078</v>
      </c>
      <c r="C77" s="55" t="s">
        <v>207</v>
      </c>
      <c r="D77" s="55" t="s">
        <v>3359</v>
      </c>
      <c r="E77" s="55"/>
      <c r="F77" s="55" t="s">
        <v>277</v>
      </c>
      <c r="G77" s="55" t="s">
        <v>274</v>
      </c>
      <c r="H77" s="55" t="s">
        <v>274</v>
      </c>
      <c r="I77" s="56">
        <v>0</v>
      </c>
      <c r="J77" s="56">
        <v>11</v>
      </c>
      <c r="K77" s="57">
        <v>1067500</v>
      </c>
    </row>
    <row r="78" spans="1:11" x14ac:dyDescent="0.3">
      <c r="A78" s="54" t="s">
        <v>1227</v>
      </c>
      <c r="B78" s="54" t="s">
        <v>626</v>
      </c>
      <c r="C78" s="55" t="s">
        <v>217</v>
      </c>
      <c r="D78" s="55" t="s">
        <v>3359</v>
      </c>
      <c r="E78" s="55"/>
      <c r="F78" s="55" t="s">
        <v>275</v>
      </c>
      <c r="G78" s="55" t="s">
        <v>274</v>
      </c>
      <c r="H78" s="55" t="s">
        <v>274</v>
      </c>
      <c r="I78" s="56">
        <v>0</v>
      </c>
      <c r="J78" s="56">
        <v>24</v>
      </c>
      <c r="K78" s="57">
        <v>1021540</v>
      </c>
    </row>
    <row r="79" spans="1:11" x14ac:dyDescent="0.3">
      <c r="A79" s="54" t="s">
        <v>6237</v>
      </c>
      <c r="B79" s="54" t="s">
        <v>463</v>
      </c>
      <c r="C79" s="55" t="s">
        <v>462</v>
      </c>
      <c r="D79" s="55" t="s">
        <v>3359</v>
      </c>
      <c r="E79" s="55"/>
      <c r="F79" s="55" t="s">
        <v>277</v>
      </c>
      <c r="G79" s="55" t="s">
        <v>274</v>
      </c>
      <c r="H79" s="55" t="s">
        <v>274</v>
      </c>
      <c r="I79" s="56">
        <v>0</v>
      </c>
      <c r="J79" s="56">
        <v>9</v>
      </c>
      <c r="K79" s="57">
        <v>1288889</v>
      </c>
    </row>
    <row r="80" spans="1:11" x14ac:dyDescent="0.3">
      <c r="A80" s="54" t="s">
        <v>1230</v>
      </c>
      <c r="B80" s="54" t="s">
        <v>506</v>
      </c>
      <c r="C80" s="55" t="s">
        <v>223</v>
      </c>
      <c r="D80" s="55" t="s">
        <v>3359</v>
      </c>
      <c r="E80" s="55"/>
      <c r="F80" s="55" t="s">
        <v>278</v>
      </c>
      <c r="G80" s="55" t="s">
        <v>279</v>
      </c>
      <c r="H80" s="55" t="s">
        <v>279</v>
      </c>
      <c r="I80" s="56">
        <v>0</v>
      </c>
      <c r="J80" s="56">
        <v>206</v>
      </c>
      <c r="K80" s="57">
        <v>4944444</v>
      </c>
    </row>
    <row r="81" spans="1:11" x14ac:dyDescent="0.3">
      <c r="A81" s="54" t="s">
        <v>1232</v>
      </c>
      <c r="B81" s="54" t="s">
        <v>467</v>
      </c>
      <c r="C81" s="55" t="s">
        <v>225</v>
      </c>
      <c r="D81" s="55" t="s">
        <v>3359</v>
      </c>
      <c r="E81" s="55"/>
      <c r="F81" s="55" t="s">
        <v>282</v>
      </c>
      <c r="G81" s="55" t="s">
        <v>274</v>
      </c>
      <c r="H81" s="55" t="s">
        <v>274</v>
      </c>
      <c r="I81" s="56">
        <v>0</v>
      </c>
      <c r="J81" s="56">
        <v>3</v>
      </c>
      <c r="K81" s="57">
        <v>0</v>
      </c>
    </row>
    <row r="82" spans="1:11" x14ac:dyDescent="0.3">
      <c r="A82" s="54" t="s">
        <v>1266</v>
      </c>
      <c r="B82" s="54" t="s">
        <v>583</v>
      </c>
      <c r="C82" s="55" t="s">
        <v>209</v>
      </c>
      <c r="D82" s="55" t="s">
        <v>3359</v>
      </c>
      <c r="E82" s="55" t="s">
        <v>270</v>
      </c>
      <c r="F82" s="55"/>
      <c r="G82" s="55" t="s">
        <v>276</v>
      </c>
      <c r="H82" s="55" t="s">
        <v>276</v>
      </c>
      <c r="I82" s="56">
        <v>22464</v>
      </c>
      <c r="J82" s="56">
        <v>96</v>
      </c>
      <c r="K82" s="57">
        <v>9582596</v>
      </c>
    </row>
    <row r="83" spans="1:11" x14ac:dyDescent="0.3">
      <c r="A83" s="54" t="s">
        <v>1233</v>
      </c>
      <c r="B83" s="54" t="s">
        <v>563</v>
      </c>
      <c r="C83" s="55" t="s">
        <v>211</v>
      </c>
      <c r="D83" s="55" t="s">
        <v>3359</v>
      </c>
      <c r="E83" s="55"/>
      <c r="F83" s="55" t="s">
        <v>277</v>
      </c>
      <c r="G83" s="55" t="s">
        <v>274</v>
      </c>
      <c r="H83" s="55" t="s">
        <v>274</v>
      </c>
      <c r="I83" s="56">
        <v>4</v>
      </c>
      <c r="J83" s="56">
        <v>13</v>
      </c>
      <c r="K83" s="57">
        <v>1146444</v>
      </c>
    </row>
    <row r="84" spans="1:11" x14ac:dyDescent="0.3">
      <c r="A84" s="54" t="s">
        <v>1281</v>
      </c>
      <c r="B84" s="54" t="s">
        <v>504</v>
      </c>
      <c r="C84" s="55" t="s">
        <v>215</v>
      </c>
      <c r="D84" s="55" t="s">
        <v>3359</v>
      </c>
      <c r="E84" s="55"/>
      <c r="F84" s="55" t="s">
        <v>278</v>
      </c>
      <c r="G84" s="55" t="s">
        <v>279</v>
      </c>
      <c r="H84" s="55" t="s">
        <v>279</v>
      </c>
      <c r="I84" s="56">
        <v>0</v>
      </c>
      <c r="J84" s="56">
        <v>170</v>
      </c>
      <c r="K84" s="57">
        <v>9116018</v>
      </c>
    </row>
    <row r="85" spans="1:11" x14ac:dyDescent="0.3">
      <c r="A85" s="54" t="s">
        <v>1281</v>
      </c>
      <c r="B85" s="54" t="s">
        <v>508</v>
      </c>
      <c r="C85" s="55" t="s">
        <v>213</v>
      </c>
      <c r="D85" s="55" t="s">
        <v>3359</v>
      </c>
      <c r="E85" s="55"/>
      <c r="F85" s="55" t="s">
        <v>280</v>
      </c>
      <c r="G85" s="55" t="s">
        <v>279</v>
      </c>
      <c r="H85" s="55" t="s">
        <v>279</v>
      </c>
      <c r="I85" s="56">
        <v>483</v>
      </c>
      <c r="J85" s="56">
        <v>50</v>
      </c>
      <c r="K85" s="57">
        <v>11944445</v>
      </c>
    </row>
    <row r="86" spans="1:11" x14ac:dyDescent="0.3">
      <c r="A86" s="54" t="s">
        <v>1235</v>
      </c>
      <c r="B86" s="54" t="s">
        <v>469</v>
      </c>
      <c r="C86" s="55" t="s">
        <v>227</v>
      </c>
      <c r="D86" s="55" t="s">
        <v>3359</v>
      </c>
      <c r="E86" s="55"/>
      <c r="F86" s="55" t="s">
        <v>275</v>
      </c>
      <c r="G86" s="55" t="s">
        <v>274</v>
      </c>
      <c r="H86" s="55" t="s">
        <v>274</v>
      </c>
      <c r="I86" s="56">
        <v>0</v>
      </c>
      <c r="J86" s="56">
        <v>18</v>
      </c>
      <c r="K86" s="57">
        <v>2050000</v>
      </c>
    </row>
    <row r="87" spans="1:11" x14ac:dyDescent="0.3">
      <c r="A87" s="54" t="s">
        <v>1268</v>
      </c>
      <c r="B87" s="54" t="s">
        <v>390</v>
      </c>
      <c r="C87" s="55" t="s">
        <v>233</v>
      </c>
      <c r="D87" s="55" t="s">
        <v>3359</v>
      </c>
      <c r="E87" s="55"/>
      <c r="F87" s="55" t="s">
        <v>275</v>
      </c>
      <c r="G87" s="55" t="s">
        <v>283</v>
      </c>
      <c r="H87" s="55" t="s">
        <v>283</v>
      </c>
      <c r="I87" s="56">
        <v>4805</v>
      </c>
      <c r="J87" s="56">
        <v>23</v>
      </c>
      <c r="K87" s="57">
        <v>9905624</v>
      </c>
    </row>
    <row r="88" spans="1:11" x14ac:dyDescent="0.3">
      <c r="A88" s="54" t="s">
        <v>1238</v>
      </c>
      <c r="B88" s="54" t="s">
        <v>473</v>
      </c>
      <c r="C88" s="55" t="s">
        <v>235</v>
      </c>
      <c r="D88" s="55" t="s">
        <v>3359</v>
      </c>
      <c r="E88" s="55"/>
      <c r="F88" s="55" t="s">
        <v>277</v>
      </c>
      <c r="G88" s="55" t="s">
        <v>274</v>
      </c>
      <c r="H88" s="55" t="s">
        <v>274</v>
      </c>
      <c r="I88" s="56">
        <v>0</v>
      </c>
      <c r="J88" s="56">
        <v>13</v>
      </c>
      <c r="K88" s="57">
        <v>924444</v>
      </c>
    </row>
    <row r="89" spans="1:11" x14ac:dyDescent="0.3">
      <c r="A89" s="54" t="s">
        <v>1239</v>
      </c>
      <c r="B89" s="54" t="s">
        <v>475</v>
      </c>
      <c r="C89" s="55" t="s">
        <v>237</v>
      </c>
      <c r="D89" s="55" t="s">
        <v>3359</v>
      </c>
      <c r="E89" s="55"/>
      <c r="F89" s="55" t="s">
        <v>277</v>
      </c>
      <c r="G89" s="55" t="s">
        <v>274</v>
      </c>
      <c r="H89" s="55" t="s">
        <v>274</v>
      </c>
      <c r="I89" s="56">
        <v>0</v>
      </c>
      <c r="J89" s="56">
        <v>9</v>
      </c>
      <c r="K89" s="57">
        <v>4060667</v>
      </c>
    </row>
    <row r="90" spans="1:11" x14ac:dyDescent="0.3">
      <c r="A90" s="54" t="s">
        <v>1240</v>
      </c>
      <c r="B90" s="54" t="s">
        <v>460</v>
      </c>
      <c r="C90" s="55" t="s">
        <v>239</v>
      </c>
      <c r="D90" s="55" t="s">
        <v>3359</v>
      </c>
      <c r="E90" s="55"/>
      <c r="F90" s="55" t="s">
        <v>275</v>
      </c>
      <c r="G90" s="55" t="s">
        <v>274</v>
      </c>
      <c r="H90" s="55" t="s">
        <v>274</v>
      </c>
      <c r="I90" s="56">
        <v>0</v>
      </c>
      <c r="J90" s="56">
        <v>30</v>
      </c>
      <c r="K90" s="57">
        <v>2038889</v>
      </c>
    </row>
    <row r="91" spans="1:11" x14ac:dyDescent="0.3">
      <c r="A91" s="54" t="s">
        <v>1243</v>
      </c>
      <c r="B91" s="54" t="s">
        <v>682</v>
      </c>
      <c r="C91" s="55" t="s">
        <v>243</v>
      </c>
      <c r="D91" s="55" t="s">
        <v>3359</v>
      </c>
      <c r="E91" s="55"/>
      <c r="F91" s="55" t="s">
        <v>277</v>
      </c>
      <c r="G91" s="55" t="s">
        <v>274</v>
      </c>
      <c r="H91" s="55" t="s">
        <v>274</v>
      </c>
      <c r="I91" s="56">
        <v>0</v>
      </c>
      <c r="J91" s="56">
        <v>10</v>
      </c>
      <c r="K91" s="57">
        <v>1000000</v>
      </c>
    </row>
    <row r="92" spans="1:11" x14ac:dyDescent="0.3">
      <c r="A92" s="54" t="s">
        <v>1244</v>
      </c>
      <c r="B92" s="54" t="s">
        <v>477</v>
      </c>
      <c r="C92" s="55" t="s">
        <v>245</v>
      </c>
      <c r="D92" s="55" t="s">
        <v>3359</v>
      </c>
      <c r="E92" s="55"/>
      <c r="F92" s="55" t="s">
        <v>275</v>
      </c>
      <c r="G92" s="55" t="s">
        <v>274</v>
      </c>
      <c r="H92" s="55" t="s">
        <v>274</v>
      </c>
      <c r="I92" s="56">
        <v>0</v>
      </c>
      <c r="J92" s="56">
        <v>21</v>
      </c>
      <c r="K92" s="57">
        <v>1845000</v>
      </c>
    </row>
    <row r="93" spans="1:11" x14ac:dyDescent="0.3">
      <c r="A93" s="54" t="s">
        <v>1246</v>
      </c>
      <c r="B93" s="54" t="s">
        <v>630</v>
      </c>
      <c r="C93" s="55" t="s">
        <v>249</v>
      </c>
      <c r="D93" s="55" t="s">
        <v>3359</v>
      </c>
      <c r="E93" s="55"/>
      <c r="F93" s="55" t="s">
        <v>275</v>
      </c>
      <c r="G93" s="55" t="s">
        <v>274</v>
      </c>
      <c r="H93" s="55" t="s">
        <v>274</v>
      </c>
      <c r="I93" s="56">
        <v>7</v>
      </c>
      <c r="J93" s="56">
        <v>16</v>
      </c>
      <c r="K93" s="57">
        <v>2868889</v>
      </c>
    </row>
    <row r="94" spans="1:11" x14ac:dyDescent="0.3">
      <c r="A94" s="54" t="s">
        <v>1248</v>
      </c>
      <c r="B94" s="54" t="s">
        <v>480</v>
      </c>
      <c r="C94" s="55" t="s">
        <v>251</v>
      </c>
      <c r="D94" s="55" t="s">
        <v>3359</v>
      </c>
      <c r="E94" s="55"/>
      <c r="F94" s="55" t="s">
        <v>275</v>
      </c>
      <c r="G94" s="55" t="s">
        <v>274</v>
      </c>
      <c r="H94" s="55" t="s">
        <v>274</v>
      </c>
      <c r="I94" s="56">
        <v>0</v>
      </c>
      <c r="J94" s="56">
        <v>23</v>
      </c>
      <c r="K94" s="57">
        <v>8208711</v>
      </c>
    </row>
    <row r="95" spans="1:11" x14ac:dyDescent="0.3">
      <c r="A95" s="54" t="s">
        <v>1251</v>
      </c>
      <c r="B95" s="54" t="s">
        <v>568</v>
      </c>
      <c r="C95" s="55" t="s">
        <v>257</v>
      </c>
      <c r="D95" s="55" t="s">
        <v>3359</v>
      </c>
      <c r="E95" s="55"/>
      <c r="F95" s="55" t="s">
        <v>282</v>
      </c>
      <c r="G95" s="55" t="s">
        <v>274</v>
      </c>
      <c r="H95" s="55" t="s">
        <v>274</v>
      </c>
      <c r="I95" s="56">
        <v>0</v>
      </c>
      <c r="J95" s="56">
        <v>8</v>
      </c>
      <c r="K95" s="57">
        <v>0</v>
      </c>
    </row>
    <row r="96" spans="1:11" x14ac:dyDescent="0.3">
      <c r="A96" s="54" t="s">
        <v>1252</v>
      </c>
      <c r="B96" s="54" t="s">
        <v>683</v>
      </c>
      <c r="C96" s="55" t="s">
        <v>259</v>
      </c>
      <c r="D96" s="55" t="s">
        <v>3359</v>
      </c>
      <c r="E96" s="55"/>
      <c r="F96" s="55" t="s">
        <v>278</v>
      </c>
      <c r="G96" s="55" t="s">
        <v>274</v>
      </c>
      <c r="H96" s="55" t="s">
        <v>274</v>
      </c>
      <c r="I96" s="56">
        <v>15</v>
      </c>
      <c r="J96" s="56">
        <v>50</v>
      </c>
      <c r="K96" s="57">
        <v>930000</v>
      </c>
    </row>
    <row r="97" spans="1:11" x14ac:dyDescent="0.3">
      <c r="A97" s="54" t="s">
        <v>1254</v>
      </c>
      <c r="B97" s="54" t="s">
        <v>482</v>
      </c>
      <c r="C97" s="58" t="s">
        <v>261</v>
      </c>
      <c r="D97" s="55" t="s">
        <v>3359</v>
      </c>
      <c r="E97" s="55"/>
      <c r="F97" s="55" t="s">
        <v>275</v>
      </c>
      <c r="G97" s="55" t="s">
        <v>274</v>
      </c>
      <c r="H97" s="55" t="s">
        <v>274</v>
      </c>
      <c r="I97" s="56">
        <v>0</v>
      </c>
      <c r="J97" s="56">
        <v>16</v>
      </c>
      <c r="K97" s="57">
        <v>900000</v>
      </c>
    </row>
    <row r="98" spans="1:11" x14ac:dyDescent="0.3">
      <c r="A98" s="54" t="s">
        <v>1255</v>
      </c>
      <c r="B98" s="54" t="s">
        <v>634</v>
      </c>
      <c r="C98" s="55" t="s">
        <v>263</v>
      </c>
      <c r="D98" s="55" t="s">
        <v>3359</v>
      </c>
      <c r="E98" s="55"/>
      <c r="F98" s="55" t="s">
        <v>275</v>
      </c>
      <c r="G98" s="55" t="s">
        <v>274</v>
      </c>
      <c r="H98" s="55" t="s">
        <v>274</v>
      </c>
      <c r="I98" s="56">
        <v>55</v>
      </c>
      <c r="J98" s="56">
        <v>29</v>
      </c>
      <c r="K98" s="57">
        <v>4164195</v>
      </c>
    </row>
    <row r="99" spans="1:11" x14ac:dyDescent="0.3">
      <c r="A99" s="54" t="s">
        <v>1257</v>
      </c>
      <c r="B99" s="54" t="s">
        <v>570</v>
      </c>
      <c r="C99" s="55" t="s">
        <v>265</v>
      </c>
      <c r="D99" s="55" t="s">
        <v>3359</v>
      </c>
      <c r="E99" s="55"/>
      <c r="F99" s="55" t="s">
        <v>277</v>
      </c>
      <c r="G99" s="55" t="s">
        <v>274</v>
      </c>
      <c r="H99" s="55" t="s">
        <v>274</v>
      </c>
      <c r="I99" s="56">
        <v>0</v>
      </c>
      <c r="J99" s="56">
        <v>27</v>
      </c>
      <c r="K99" s="57">
        <v>2289300</v>
      </c>
    </row>
    <row r="100" spans="1:11" x14ac:dyDescent="0.3">
      <c r="A100" s="54" t="s">
        <v>1258</v>
      </c>
      <c r="B100" s="54" t="s">
        <v>572</v>
      </c>
      <c r="C100" s="55" t="s">
        <v>267</v>
      </c>
      <c r="D100" s="55" t="s">
        <v>3359</v>
      </c>
      <c r="E100" s="55"/>
      <c r="F100" s="55" t="s">
        <v>275</v>
      </c>
      <c r="G100" s="55" t="s">
        <v>274</v>
      </c>
      <c r="H100" s="55" t="s">
        <v>274</v>
      </c>
      <c r="I100" s="56">
        <v>4</v>
      </c>
      <c r="J100" s="56">
        <v>23</v>
      </c>
      <c r="K100" s="57">
        <v>1496727</v>
      </c>
    </row>
    <row r="102" spans="1:11" ht="16.5" x14ac:dyDescent="0.3">
      <c r="A102" s="218" t="s">
        <v>11745</v>
      </c>
    </row>
  </sheetData>
  <sheetProtection algorithmName="SHA-512" hashValue="u1nzj0X26d7DJjvZUMA65ILvunJSG43rIyR4DoS4wLZ57SHTPZmzfv4icWe+alUvLizPBDETOo4IxO8aD9uZAw==" saltValue="n8hhPVU85r8XVb2oUAyA4g==" spinCount="100000" sheet="1" objects="1" scenarios="1"/>
  <mergeCells count="2">
    <mergeCell ref="A1:B1"/>
    <mergeCell ref="A2:B2"/>
  </mergeCells>
  <printOptions horizontalCentered="1"/>
  <pageMargins left="0.75" right="0.75" top="0.75" bottom="0.75" header="0.5" footer="0.5"/>
  <pageSetup scale="96" fitToHeight="5" orientation="portrait" r:id="rId1"/>
  <headerFooter alignWithMargins="0">
    <oddFooter>&amp;L&amp;"MS Sans Serif,Bold"&amp;12National Plan of Integrated Airport Systems (2005-2009)&amp;R&amp;"MS Sans Serif,Bold"&amp;12A-&amp;P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C6CEC-9A96-42D5-A4E4-6856DB54AE3D}">
  <sheetPr>
    <tabColor rgb="FF0070C0"/>
  </sheetPr>
  <dimension ref="A1:L139"/>
  <sheetViews>
    <sheetView workbookViewId="0">
      <selection activeCell="A2" sqref="A2"/>
    </sheetView>
  </sheetViews>
  <sheetFormatPr defaultRowHeight="16.5" x14ac:dyDescent="0.3"/>
  <cols>
    <col min="1" max="1" width="37.375" customWidth="1"/>
    <col min="2" max="2" width="10.125" customWidth="1"/>
    <col min="3" max="3" width="20.5" customWidth="1"/>
    <col min="4" max="4" width="18.5" customWidth="1"/>
    <col min="5" max="5" width="29.375" customWidth="1"/>
    <col min="6" max="6" width="34.5" customWidth="1"/>
    <col min="7" max="7" width="26.25" customWidth="1"/>
    <col min="8" max="8" width="25.375" customWidth="1"/>
    <col min="9" max="9" width="18.375" customWidth="1"/>
    <col min="10" max="10" width="23.625" customWidth="1"/>
    <col min="11" max="11" width="15.5" customWidth="1"/>
    <col min="12" max="12" width="20.5" customWidth="1"/>
  </cols>
  <sheetData>
    <row r="1" spans="1:12" ht="24" x14ac:dyDescent="0.4">
      <c r="A1" s="282" t="s">
        <v>11761</v>
      </c>
      <c r="B1" s="282"/>
      <c r="C1" s="282"/>
      <c r="D1" s="282"/>
    </row>
    <row r="2" spans="1:12" x14ac:dyDescent="0.3">
      <c r="A2" s="111" t="s">
        <v>11760</v>
      </c>
    </row>
    <row r="3" spans="1:12" hidden="1" x14ac:dyDescent="0.3">
      <c r="B3">
        <v>1</v>
      </c>
      <c r="C3">
        <v>2</v>
      </c>
      <c r="D3">
        <v>3</v>
      </c>
      <c r="E3">
        <v>4</v>
      </c>
      <c r="F3">
        <v>5</v>
      </c>
      <c r="G3">
        <v>6</v>
      </c>
      <c r="H3">
        <v>7</v>
      </c>
      <c r="I3">
        <v>8</v>
      </c>
      <c r="J3">
        <v>9</v>
      </c>
      <c r="K3">
        <v>10</v>
      </c>
      <c r="L3">
        <v>11</v>
      </c>
    </row>
    <row r="4" spans="1:12" x14ac:dyDescent="0.3">
      <c r="A4" t="s">
        <v>374</v>
      </c>
      <c r="B4" t="s">
        <v>1</v>
      </c>
      <c r="C4" t="s">
        <v>287</v>
      </c>
      <c r="D4" t="s">
        <v>284</v>
      </c>
      <c r="E4" t="s">
        <v>6282</v>
      </c>
      <c r="F4" t="s">
        <v>6283</v>
      </c>
      <c r="G4" t="s">
        <v>6284</v>
      </c>
      <c r="H4" t="s">
        <v>6281</v>
      </c>
      <c r="I4" t="s">
        <v>3251</v>
      </c>
      <c r="J4" t="s">
        <v>3252</v>
      </c>
      <c r="K4" t="s">
        <v>3253</v>
      </c>
      <c r="L4" t="s">
        <v>3250</v>
      </c>
    </row>
    <row r="5" spans="1:12" x14ac:dyDescent="0.3">
      <c r="A5" t="s">
        <v>1107</v>
      </c>
      <c r="B5" t="s">
        <v>9</v>
      </c>
      <c r="C5" t="s">
        <v>294</v>
      </c>
      <c r="D5" t="s">
        <v>272</v>
      </c>
      <c r="E5">
        <v>2</v>
      </c>
      <c r="F5">
        <v>1</v>
      </c>
      <c r="G5">
        <v>1</v>
      </c>
      <c r="H5">
        <v>3</v>
      </c>
      <c r="I5">
        <f t="shared" ref="I5:I36" si="0">IF(D5="Y",IF(E5=0,0,E5-1),IF(E5=0,0,E5))</f>
        <v>1</v>
      </c>
      <c r="J5">
        <f t="shared" ref="J5:J36" si="1">IF(OR(C5="Intermediate Large",C5="Intermediate Small"),IF(F5=0,0,F5-1),IF(F5=0,0,F5))</f>
        <v>1</v>
      </c>
      <c r="K5">
        <f t="shared" ref="K5:K36" si="2">IF(OR(C5="Key Commercial-Service",C5="Key General Aviation"),IF(G5=0,0,G5-1),IF(G5=0,0,G5))</f>
        <v>0</v>
      </c>
      <c r="L5">
        <f t="shared" ref="L5:L36" si="3">H5-1</f>
        <v>2</v>
      </c>
    </row>
    <row r="6" spans="1:12" x14ac:dyDescent="0.3">
      <c r="A6" t="s">
        <v>10</v>
      </c>
      <c r="B6" t="s">
        <v>11</v>
      </c>
      <c r="C6" t="s">
        <v>290</v>
      </c>
      <c r="D6" t="s">
        <v>270</v>
      </c>
      <c r="E6">
        <v>5</v>
      </c>
      <c r="F6">
        <v>6</v>
      </c>
      <c r="G6">
        <v>0</v>
      </c>
      <c r="H6">
        <v>6</v>
      </c>
      <c r="I6">
        <f t="shared" si="0"/>
        <v>5</v>
      </c>
      <c r="J6">
        <f t="shared" si="1"/>
        <v>5</v>
      </c>
      <c r="K6">
        <f t="shared" si="2"/>
        <v>0</v>
      </c>
      <c r="L6">
        <f t="shared" si="3"/>
        <v>5</v>
      </c>
    </row>
    <row r="7" spans="1:12" x14ac:dyDescent="0.3">
      <c r="A7" t="s">
        <v>12</v>
      </c>
      <c r="B7" t="s">
        <v>13</v>
      </c>
      <c r="C7" t="s">
        <v>294</v>
      </c>
      <c r="D7" t="s">
        <v>272</v>
      </c>
      <c r="E7">
        <v>2</v>
      </c>
      <c r="F7">
        <v>0</v>
      </c>
      <c r="G7">
        <v>2</v>
      </c>
      <c r="H7">
        <v>2</v>
      </c>
      <c r="I7">
        <f t="shared" si="0"/>
        <v>1</v>
      </c>
      <c r="J7">
        <f t="shared" si="1"/>
        <v>0</v>
      </c>
      <c r="K7">
        <f t="shared" si="2"/>
        <v>1</v>
      </c>
      <c r="L7">
        <f t="shared" si="3"/>
        <v>1</v>
      </c>
    </row>
    <row r="8" spans="1:12" x14ac:dyDescent="0.3">
      <c r="A8" t="s">
        <v>14</v>
      </c>
      <c r="B8" t="s">
        <v>15</v>
      </c>
      <c r="C8" t="s">
        <v>297</v>
      </c>
      <c r="D8" t="s">
        <v>270</v>
      </c>
      <c r="E8">
        <v>2</v>
      </c>
      <c r="F8">
        <v>2</v>
      </c>
      <c r="G8">
        <v>0</v>
      </c>
      <c r="H8">
        <v>3</v>
      </c>
      <c r="I8">
        <f t="shared" si="0"/>
        <v>2</v>
      </c>
      <c r="J8">
        <f t="shared" si="1"/>
        <v>2</v>
      </c>
      <c r="K8">
        <f t="shared" si="2"/>
        <v>0</v>
      </c>
      <c r="L8">
        <f t="shared" si="3"/>
        <v>2</v>
      </c>
    </row>
    <row r="9" spans="1:12" x14ac:dyDescent="0.3">
      <c r="A9" t="s">
        <v>16</v>
      </c>
      <c r="B9" t="s">
        <v>17</v>
      </c>
      <c r="C9" t="s">
        <v>290</v>
      </c>
      <c r="D9" t="s">
        <v>270</v>
      </c>
      <c r="E9">
        <v>2</v>
      </c>
      <c r="F9">
        <v>2</v>
      </c>
      <c r="G9">
        <v>1</v>
      </c>
      <c r="H9">
        <v>3</v>
      </c>
      <c r="I9">
        <f t="shared" si="0"/>
        <v>2</v>
      </c>
      <c r="J9">
        <f t="shared" si="1"/>
        <v>1</v>
      </c>
      <c r="K9">
        <f t="shared" si="2"/>
        <v>1</v>
      </c>
      <c r="L9">
        <f t="shared" si="3"/>
        <v>2</v>
      </c>
    </row>
    <row r="10" spans="1:12" x14ac:dyDescent="0.3">
      <c r="A10" t="s">
        <v>18</v>
      </c>
      <c r="B10" t="s">
        <v>19</v>
      </c>
      <c r="C10" t="s">
        <v>294</v>
      </c>
      <c r="D10" t="s">
        <v>272</v>
      </c>
      <c r="E10">
        <v>1</v>
      </c>
      <c r="F10">
        <v>0</v>
      </c>
      <c r="G10">
        <v>1</v>
      </c>
      <c r="H10">
        <v>1</v>
      </c>
      <c r="I10">
        <f t="shared" si="0"/>
        <v>0</v>
      </c>
      <c r="J10">
        <f t="shared" si="1"/>
        <v>0</v>
      </c>
      <c r="K10">
        <f t="shared" si="2"/>
        <v>0</v>
      </c>
      <c r="L10">
        <f t="shared" si="3"/>
        <v>0</v>
      </c>
    </row>
    <row r="11" spans="1:12" x14ac:dyDescent="0.3">
      <c r="A11" t="s">
        <v>1526</v>
      </c>
      <c r="B11" t="s">
        <v>21</v>
      </c>
      <c r="C11" t="s">
        <v>300</v>
      </c>
      <c r="D11" t="s">
        <v>272</v>
      </c>
      <c r="E11">
        <v>1</v>
      </c>
      <c r="F11">
        <v>1</v>
      </c>
      <c r="G11">
        <v>1</v>
      </c>
      <c r="H11">
        <v>2</v>
      </c>
      <c r="I11">
        <f t="shared" si="0"/>
        <v>0</v>
      </c>
      <c r="J11">
        <f t="shared" si="1"/>
        <v>1</v>
      </c>
      <c r="K11">
        <f t="shared" si="2"/>
        <v>0</v>
      </c>
      <c r="L11">
        <f t="shared" si="3"/>
        <v>1</v>
      </c>
    </row>
    <row r="12" spans="1:12" x14ac:dyDescent="0.3">
      <c r="A12" t="s">
        <v>1115</v>
      </c>
      <c r="B12" t="s">
        <v>23</v>
      </c>
      <c r="C12" t="s">
        <v>293</v>
      </c>
      <c r="D12" t="s">
        <v>272</v>
      </c>
      <c r="E12">
        <v>2</v>
      </c>
      <c r="F12">
        <v>3</v>
      </c>
      <c r="G12">
        <v>0</v>
      </c>
      <c r="H12">
        <v>4</v>
      </c>
      <c r="I12">
        <f t="shared" si="0"/>
        <v>1</v>
      </c>
      <c r="J12">
        <f t="shared" si="1"/>
        <v>2</v>
      </c>
      <c r="K12">
        <f t="shared" si="2"/>
        <v>0</v>
      </c>
      <c r="L12">
        <f t="shared" si="3"/>
        <v>3</v>
      </c>
    </row>
    <row r="13" spans="1:12" x14ac:dyDescent="0.3">
      <c r="A13" t="s">
        <v>24</v>
      </c>
      <c r="B13" t="s">
        <v>25</v>
      </c>
      <c r="C13" t="s">
        <v>297</v>
      </c>
      <c r="D13" t="s">
        <v>270</v>
      </c>
      <c r="E13">
        <v>0</v>
      </c>
      <c r="F13">
        <v>0</v>
      </c>
      <c r="G13">
        <v>0</v>
      </c>
      <c r="H13">
        <v>2</v>
      </c>
      <c r="I13">
        <f t="shared" si="0"/>
        <v>0</v>
      </c>
      <c r="J13">
        <f t="shared" si="1"/>
        <v>0</v>
      </c>
      <c r="K13">
        <f t="shared" si="2"/>
        <v>0</v>
      </c>
      <c r="L13">
        <f t="shared" si="3"/>
        <v>1</v>
      </c>
    </row>
    <row r="14" spans="1:12" x14ac:dyDescent="0.3">
      <c r="A14" t="s">
        <v>26</v>
      </c>
      <c r="B14" t="s">
        <v>27</v>
      </c>
      <c r="C14" t="s">
        <v>293</v>
      </c>
      <c r="D14" t="s">
        <v>270</v>
      </c>
      <c r="E14">
        <v>0</v>
      </c>
      <c r="F14">
        <v>1</v>
      </c>
      <c r="G14">
        <v>0</v>
      </c>
      <c r="H14">
        <v>2</v>
      </c>
      <c r="I14">
        <f t="shared" si="0"/>
        <v>0</v>
      </c>
      <c r="J14">
        <f t="shared" si="1"/>
        <v>0</v>
      </c>
      <c r="K14">
        <f t="shared" si="2"/>
        <v>0</v>
      </c>
      <c r="L14">
        <f t="shared" si="3"/>
        <v>1</v>
      </c>
    </row>
    <row r="15" spans="1:12" x14ac:dyDescent="0.3">
      <c r="A15" t="s">
        <v>1101</v>
      </c>
      <c r="B15" t="s">
        <v>3</v>
      </c>
      <c r="C15" t="s">
        <v>290</v>
      </c>
      <c r="D15" t="s">
        <v>270</v>
      </c>
      <c r="E15">
        <v>1</v>
      </c>
      <c r="F15">
        <v>3</v>
      </c>
      <c r="G15">
        <v>0</v>
      </c>
      <c r="H15">
        <v>3</v>
      </c>
      <c r="I15">
        <f t="shared" si="0"/>
        <v>1</v>
      </c>
      <c r="J15">
        <f t="shared" si="1"/>
        <v>2</v>
      </c>
      <c r="K15">
        <f t="shared" si="2"/>
        <v>0</v>
      </c>
      <c r="L15">
        <f t="shared" si="3"/>
        <v>2</v>
      </c>
    </row>
    <row r="16" spans="1:12" x14ac:dyDescent="0.3">
      <c r="A16" t="s">
        <v>1104</v>
      </c>
      <c r="B16" t="s">
        <v>5</v>
      </c>
      <c r="C16" t="s">
        <v>293</v>
      </c>
      <c r="D16" t="s">
        <v>272</v>
      </c>
      <c r="E16">
        <v>1</v>
      </c>
      <c r="F16">
        <v>2</v>
      </c>
      <c r="G16">
        <v>0</v>
      </c>
      <c r="H16">
        <v>2</v>
      </c>
      <c r="I16">
        <f t="shared" si="0"/>
        <v>0</v>
      </c>
      <c r="J16">
        <f t="shared" si="1"/>
        <v>1</v>
      </c>
      <c r="K16">
        <f t="shared" si="2"/>
        <v>0</v>
      </c>
      <c r="L16">
        <f t="shared" si="3"/>
        <v>1</v>
      </c>
    </row>
    <row r="17" spans="1:12" x14ac:dyDescent="0.3">
      <c r="A17" t="s">
        <v>6</v>
      </c>
      <c r="B17" t="s">
        <v>7</v>
      </c>
      <c r="C17" t="s">
        <v>294</v>
      </c>
      <c r="D17" t="s">
        <v>272</v>
      </c>
      <c r="E17">
        <v>2</v>
      </c>
      <c r="F17">
        <v>0</v>
      </c>
      <c r="G17">
        <v>2</v>
      </c>
      <c r="H17">
        <v>3</v>
      </c>
      <c r="I17">
        <f t="shared" si="0"/>
        <v>1</v>
      </c>
      <c r="J17">
        <f t="shared" si="1"/>
        <v>0</v>
      </c>
      <c r="K17">
        <f t="shared" si="2"/>
        <v>1</v>
      </c>
      <c r="L17">
        <f t="shared" si="3"/>
        <v>2</v>
      </c>
    </row>
    <row r="18" spans="1:12" x14ac:dyDescent="0.3">
      <c r="A18" t="s">
        <v>28</v>
      </c>
      <c r="B18" t="s">
        <v>29</v>
      </c>
      <c r="C18" t="s">
        <v>290</v>
      </c>
      <c r="D18" t="s">
        <v>272</v>
      </c>
      <c r="E18">
        <v>2</v>
      </c>
      <c r="F18">
        <v>1</v>
      </c>
      <c r="G18">
        <v>1</v>
      </c>
      <c r="H18">
        <v>3</v>
      </c>
      <c r="I18">
        <f t="shared" si="0"/>
        <v>1</v>
      </c>
      <c r="J18">
        <f t="shared" si="1"/>
        <v>0</v>
      </c>
      <c r="K18">
        <f t="shared" si="2"/>
        <v>1</v>
      </c>
      <c r="L18">
        <f t="shared" si="3"/>
        <v>2</v>
      </c>
    </row>
    <row r="19" spans="1:12" x14ac:dyDescent="0.3">
      <c r="A19" t="s">
        <v>30</v>
      </c>
      <c r="B19" t="s">
        <v>31</v>
      </c>
      <c r="C19" t="s">
        <v>297</v>
      </c>
      <c r="D19" t="s">
        <v>270</v>
      </c>
      <c r="E19">
        <v>0</v>
      </c>
      <c r="F19">
        <v>1</v>
      </c>
      <c r="G19">
        <v>0</v>
      </c>
      <c r="H19">
        <v>2</v>
      </c>
      <c r="I19">
        <f t="shared" si="0"/>
        <v>0</v>
      </c>
      <c r="J19">
        <f t="shared" si="1"/>
        <v>1</v>
      </c>
      <c r="K19">
        <f t="shared" si="2"/>
        <v>0</v>
      </c>
      <c r="L19">
        <f t="shared" si="3"/>
        <v>1</v>
      </c>
    </row>
    <row r="20" spans="1:12" x14ac:dyDescent="0.3">
      <c r="A20" t="s">
        <v>1261</v>
      </c>
      <c r="B20" t="s">
        <v>33</v>
      </c>
      <c r="C20" t="s">
        <v>300</v>
      </c>
      <c r="D20" t="s">
        <v>272</v>
      </c>
      <c r="E20">
        <v>1</v>
      </c>
      <c r="F20">
        <v>0</v>
      </c>
      <c r="G20">
        <v>1</v>
      </c>
      <c r="H20">
        <v>2</v>
      </c>
      <c r="I20">
        <f t="shared" si="0"/>
        <v>0</v>
      </c>
      <c r="J20">
        <f t="shared" si="1"/>
        <v>0</v>
      </c>
      <c r="K20">
        <f t="shared" si="2"/>
        <v>0</v>
      </c>
      <c r="L20">
        <f t="shared" si="3"/>
        <v>1</v>
      </c>
    </row>
    <row r="21" spans="1:12" x14ac:dyDescent="0.3">
      <c r="A21" t="s">
        <v>36</v>
      </c>
      <c r="B21" t="s">
        <v>37</v>
      </c>
      <c r="C21" t="s">
        <v>290</v>
      </c>
      <c r="D21" t="s">
        <v>272</v>
      </c>
      <c r="E21">
        <v>2</v>
      </c>
      <c r="F21">
        <v>2</v>
      </c>
      <c r="G21">
        <v>0</v>
      </c>
      <c r="H21">
        <v>3</v>
      </c>
      <c r="I21">
        <f t="shared" si="0"/>
        <v>1</v>
      </c>
      <c r="J21">
        <f t="shared" si="1"/>
        <v>1</v>
      </c>
      <c r="K21">
        <f t="shared" si="2"/>
        <v>0</v>
      </c>
      <c r="L21">
        <f t="shared" si="3"/>
        <v>2</v>
      </c>
    </row>
    <row r="22" spans="1:12" x14ac:dyDescent="0.3">
      <c r="A22" t="s">
        <v>1124</v>
      </c>
      <c r="B22" t="s">
        <v>39</v>
      </c>
      <c r="C22" t="s">
        <v>290</v>
      </c>
      <c r="D22" t="s">
        <v>272</v>
      </c>
      <c r="E22">
        <v>2</v>
      </c>
      <c r="F22">
        <v>2</v>
      </c>
      <c r="G22">
        <v>0</v>
      </c>
      <c r="H22">
        <v>2</v>
      </c>
      <c r="I22">
        <f t="shared" si="0"/>
        <v>1</v>
      </c>
      <c r="J22">
        <f t="shared" si="1"/>
        <v>1</v>
      </c>
      <c r="K22">
        <f t="shared" si="2"/>
        <v>0</v>
      </c>
      <c r="L22">
        <f t="shared" si="3"/>
        <v>1</v>
      </c>
    </row>
    <row r="23" spans="1:12" x14ac:dyDescent="0.3">
      <c r="A23" t="s">
        <v>40</v>
      </c>
      <c r="B23" t="s">
        <v>41</v>
      </c>
      <c r="C23" t="s">
        <v>293</v>
      </c>
      <c r="D23" t="s">
        <v>272</v>
      </c>
      <c r="E23">
        <v>4</v>
      </c>
      <c r="F23">
        <v>4</v>
      </c>
      <c r="G23">
        <v>0</v>
      </c>
      <c r="H23">
        <v>5</v>
      </c>
      <c r="I23">
        <f t="shared" si="0"/>
        <v>3</v>
      </c>
      <c r="J23">
        <f t="shared" si="1"/>
        <v>3</v>
      </c>
      <c r="K23">
        <f t="shared" si="2"/>
        <v>0</v>
      </c>
      <c r="L23">
        <f t="shared" si="3"/>
        <v>4</v>
      </c>
    </row>
    <row r="24" spans="1:12" x14ac:dyDescent="0.3">
      <c r="A24" t="s">
        <v>1127</v>
      </c>
      <c r="B24" t="s">
        <v>43</v>
      </c>
      <c r="C24" t="s">
        <v>293</v>
      </c>
      <c r="D24" t="s">
        <v>272</v>
      </c>
      <c r="E24">
        <v>2</v>
      </c>
      <c r="F24">
        <v>2</v>
      </c>
      <c r="G24">
        <v>0</v>
      </c>
      <c r="H24">
        <v>2</v>
      </c>
      <c r="I24">
        <f t="shared" si="0"/>
        <v>1</v>
      </c>
      <c r="J24">
        <f t="shared" si="1"/>
        <v>1</v>
      </c>
      <c r="K24">
        <f t="shared" si="2"/>
        <v>0</v>
      </c>
      <c r="L24">
        <f t="shared" si="3"/>
        <v>1</v>
      </c>
    </row>
    <row r="25" spans="1:12" x14ac:dyDescent="0.3">
      <c r="A25" t="s">
        <v>66</v>
      </c>
      <c r="B25" t="s">
        <v>67</v>
      </c>
      <c r="C25" t="s">
        <v>293</v>
      </c>
      <c r="D25" t="s">
        <v>272</v>
      </c>
      <c r="E25">
        <v>2</v>
      </c>
      <c r="F25">
        <v>1</v>
      </c>
      <c r="G25">
        <v>1</v>
      </c>
      <c r="H25">
        <v>2</v>
      </c>
      <c r="I25">
        <f t="shared" si="0"/>
        <v>1</v>
      </c>
      <c r="J25">
        <f t="shared" si="1"/>
        <v>0</v>
      </c>
      <c r="K25">
        <f t="shared" si="2"/>
        <v>1</v>
      </c>
      <c r="L25">
        <f t="shared" si="3"/>
        <v>1</v>
      </c>
    </row>
    <row r="26" spans="1:12" x14ac:dyDescent="0.3">
      <c r="A26" t="s">
        <v>1527</v>
      </c>
      <c r="B26" t="s">
        <v>91</v>
      </c>
      <c r="C26" t="s">
        <v>297</v>
      </c>
      <c r="D26" t="s">
        <v>270</v>
      </c>
      <c r="E26">
        <v>0</v>
      </c>
      <c r="F26">
        <v>0</v>
      </c>
      <c r="G26">
        <v>0</v>
      </c>
      <c r="H26">
        <v>1</v>
      </c>
      <c r="I26">
        <f t="shared" si="0"/>
        <v>0</v>
      </c>
      <c r="J26">
        <f t="shared" si="1"/>
        <v>0</v>
      </c>
      <c r="K26">
        <f t="shared" si="2"/>
        <v>0</v>
      </c>
      <c r="L26">
        <f t="shared" si="3"/>
        <v>0</v>
      </c>
    </row>
    <row r="27" spans="1:12" x14ac:dyDescent="0.3">
      <c r="A27" t="s">
        <v>92</v>
      </c>
      <c r="B27" t="s">
        <v>93</v>
      </c>
      <c r="C27" t="s">
        <v>293</v>
      </c>
      <c r="D27" t="s">
        <v>272</v>
      </c>
      <c r="E27">
        <v>1</v>
      </c>
      <c r="F27">
        <v>2</v>
      </c>
      <c r="G27">
        <v>0</v>
      </c>
      <c r="H27">
        <v>3</v>
      </c>
      <c r="I27">
        <f t="shared" si="0"/>
        <v>0</v>
      </c>
      <c r="J27">
        <f t="shared" si="1"/>
        <v>1</v>
      </c>
      <c r="K27">
        <f t="shared" si="2"/>
        <v>0</v>
      </c>
      <c r="L27">
        <f t="shared" si="3"/>
        <v>2</v>
      </c>
    </row>
    <row r="28" spans="1:12" x14ac:dyDescent="0.3">
      <c r="A28" t="s">
        <v>44</v>
      </c>
      <c r="B28" t="s">
        <v>45</v>
      </c>
      <c r="C28" t="s">
        <v>297</v>
      </c>
      <c r="D28" t="s">
        <v>270</v>
      </c>
      <c r="E28">
        <v>2</v>
      </c>
      <c r="F28">
        <v>2</v>
      </c>
      <c r="G28">
        <v>0</v>
      </c>
      <c r="H28">
        <v>3</v>
      </c>
      <c r="I28">
        <f t="shared" si="0"/>
        <v>2</v>
      </c>
      <c r="J28">
        <f t="shared" si="1"/>
        <v>2</v>
      </c>
      <c r="K28">
        <f t="shared" si="2"/>
        <v>0</v>
      </c>
      <c r="L28">
        <f t="shared" si="3"/>
        <v>2</v>
      </c>
    </row>
    <row r="29" spans="1:12" x14ac:dyDescent="0.3">
      <c r="A29" t="s">
        <v>46</v>
      </c>
      <c r="B29" t="s">
        <v>47</v>
      </c>
      <c r="C29" t="s">
        <v>293</v>
      </c>
      <c r="D29" t="s">
        <v>272</v>
      </c>
      <c r="E29">
        <v>3</v>
      </c>
      <c r="F29">
        <v>2</v>
      </c>
      <c r="G29">
        <v>1</v>
      </c>
      <c r="H29">
        <v>3</v>
      </c>
      <c r="I29">
        <f t="shared" si="0"/>
        <v>2</v>
      </c>
      <c r="J29">
        <f t="shared" si="1"/>
        <v>1</v>
      </c>
      <c r="K29">
        <f t="shared" si="2"/>
        <v>1</v>
      </c>
      <c r="L29">
        <f t="shared" si="3"/>
        <v>2</v>
      </c>
    </row>
    <row r="30" spans="1:12" x14ac:dyDescent="0.3">
      <c r="A30" t="s">
        <v>48</v>
      </c>
      <c r="B30" t="s">
        <v>49</v>
      </c>
      <c r="C30" t="s">
        <v>293</v>
      </c>
      <c r="D30" t="s">
        <v>272</v>
      </c>
      <c r="E30">
        <v>3</v>
      </c>
      <c r="F30">
        <v>3</v>
      </c>
      <c r="G30">
        <v>0</v>
      </c>
      <c r="H30">
        <v>3</v>
      </c>
      <c r="I30">
        <f t="shared" si="0"/>
        <v>2</v>
      </c>
      <c r="J30">
        <f t="shared" si="1"/>
        <v>2</v>
      </c>
      <c r="K30">
        <f t="shared" si="2"/>
        <v>0</v>
      </c>
      <c r="L30">
        <f t="shared" si="3"/>
        <v>2</v>
      </c>
    </row>
    <row r="31" spans="1:12" x14ac:dyDescent="0.3">
      <c r="A31" t="s">
        <v>1132</v>
      </c>
      <c r="B31" t="s">
        <v>51</v>
      </c>
      <c r="C31" t="s">
        <v>293</v>
      </c>
      <c r="D31" t="s">
        <v>272</v>
      </c>
      <c r="E31">
        <v>1</v>
      </c>
      <c r="F31">
        <v>2</v>
      </c>
      <c r="G31">
        <v>0</v>
      </c>
      <c r="H31">
        <v>2</v>
      </c>
      <c r="I31">
        <f t="shared" si="0"/>
        <v>0</v>
      </c>
      <c r="J31">
        <f t="shared" si="1"/>
        <v>1</v>
      </c>
      <c r="K31">
        <f t="shared" si="2"/>
        <v>0</v>
      </c>
      <c r="L31">
        <f t="shared" si="3"/>
        <v>1</v>
      </c>
    </row>
    <row r="32" spans="1:12" x14ac:dyDescent="0.3">
      <c r="A32" t="s">
        <v>1096</v>
      </c>
      <c r="B32" t="s">
        <v>53</v>
      </c>
      <c r="C32" t="s">
        <v>293</v>
      </c>
      <c r="D32" t="s">
        <v>272</v>
      </c>
      <c r="E32">
        <v>2</v>
      </c>
      <c r="F32">
        <v>3</v>
      </c>
      <c r="G32">
        <v>0</v>
      </c>
      <c r="H32">
        <v>4</v>
      </c>
      <c r="I32">
        <f t="shared" si="0"/>
        <v>1</v>
      </c>
      <c r="J32">
        <f t="shared" si="1"/>
        <v>2</v>
      </c>
      <c r="K32">
        <f t="shared" si="2"/>
        <v>0</v>
      </c>
      <c r="L32">
        <f t="shared" si="3"/>
        <v>3</v>
      </c>
    </row>
    <row r="33" spans="1:12" x14ac:dyDescent="0.3">
      <c r="A33" t="s">
        <v>54</v>
      </c>
      <c r="B33" t="s">
        <v>55</v>
      </c>
      <c r="C33" t="s">
        <v>293</v>
      </c>
      <c r="D33" t="s">
        <v>272</v>
      </c>
      <c r="E33">
        <v>3</v>
      </c>
      <c r="F33">
        <v>1</v>
      </c>
      <c r="G33">
        <v>2</v>
      </c>
      <c r="H33">
        <v>3</v>
      </c>
      <c r="I33">
        <f t="shared" si="0"/>
        <v>2</v>
      </c>
      <c r="J33">
        <f t="shared" si="1"/>
        <v>0</v>
      </c>
      <c r="K33">
        <f t="shared" si="2"/>
        <v>2</v>
      </c>
      <c r="L33">
        <f t="shared" si="3"/>
        <v>2</v>
      </c>
    </row>
    <row r="34" spans="1:12" x14ac:dyDescent="0.3">
      <c r="A34" t="s">
        <v>56</v>
      </c>
      <c r="B34" t="s">
        <v>57</v>
      </c>
      <c r="C34" t="s">
        <v>300</v>
      </c>
      <c r="D34" t="s">
        <v>272</v>
      </c>
      <c r="E34">
        <v>3</v>
      </c>
      <c r="F34">
        <v>2</v>
      </c>
      <c r="G34">
        <v>1</v>
      </c>
      <c r="H34">
        <v>3</v>
      </c>
      <c r="I34">
        <f t="shared" si="0"/>
        <v>2</v>
      </c>
      <c r="J34">
        <f t="shared" si="1"/>
        <v>2</v>
      </c>
      <c r="K34">
        <f t="shared" si="2"/>
        <v>0</v>
      </c>
      <c r="L34">
        <f t="shared" si="3"/>
        <v>2</v>
      </c>
    </row>
    <row r="35" spans="1:12" x14ac:dyDescent="0.3">
      <c r="A35" t="s">
        <v>1135</v>
      </c>
      <c r="B35" t="s">
        <v>59</v>
      </c>
      <c r="C35" t="s">
        <v>290</v>
      </c>
      <c r="D35" t="s">
        <v>272</v>
      </c>
      <c r="E35">
        <v>3</v>
      </c>
      <c r="F35">
        <v>2</v>
      </c>
      <c r="G35">
        <v>1</v>
      </c>
      <c r="H35">
        <v>3</v>
      </c>
      <c r="I35">
        <f t="shared" si="0"/>
        <v>2</v>
      </c>
      <c r="J35">
        <f t="shared" si="1"/>
        <v>1</v>
      </c>
      <c r="K35">
        <f t="shared" si="2"/>
        <v>1</v>
      </c>
      <c r="L35">
        <f t="shared" si="3"/>
        <v>2</v>
      </c>
    </row>
    <row r="36" spans="1:12" x14ac:dyDescent="0.3">
      <c r="A36" t="s">
        <v>60</v>
      </c>
      <c r="B36" t="s">
        <v>61</v>
      </c>
      <c r="C36" t="s">
        <v>297</v>
      </c>
      <c r="D36" t="s">
        <v>270</v>
      </c>
      <c r="E36">
        <v>3</v>
      </c>
      <c r="F36">
        <v>2</v>
      </c>
      <c r="G36">
        <v>1</v>
      </c>
      <c r="H36">
        <v>4</v>
      </c>
      <c r="I36">
        <f t="shared" si="0"/>
        <v>3</v>
      </c>
      <c r="J36">
        <f t="shared" si="1"/>
        <v>2</v>
      </c>
      <c r="K36">
        <f t="shared" si="2"/>
        <v>1</v>
      </c>
      <c r="L36">
        <f t="shared" si="3"/>
        <v>3</v>
      </c>
    </row>
    <row r="37" spans="1:12" x14ac:dyDescent="0.3">
      <c r="A37" t="s">
        <v>1138</v>
      </c>
      <c r="B37" t="s">
        <v>63</v>
      </c>
      <c r="C37" t="s">
        <v>290</v>
      </c>
      <c r="D37" t="s">
        <v>272</v>
      </c>
      <c r="E37">
        <v>2</v>
      </c>
      <c r="F37">
        <v>2</v>
      </c>
      <c r="G37">
        <v>1</v>
      </c>
      <c r="H37">
        <v>3</v>
      </c>
      <c r="I37">
        <f t="shared" ref="I37:I68" si="4">IF(D37="Y",IF(E37=0,0,E37-1),IF(E37=0,0,E37))</f>
        <v>1</v>
      </c>
      <c r="J37">
        <f t="shared" ref="J37:J68" si="5">IF(OR(C37="Intermediate Large",C37="Intermediate Small"),IF(F37=0,0,F37-1),IF(F37=0,0,F37))</f>
        <v>1</v>
      </c>
      <c r="K37">
        <f t="shared" ref="K37:K68" si="6">IF(OR(C37="Key Commercial-Service",C37="Key General Aviation"),IF(G37=0,0,G37-1),IF(G37=0,0,G37))</f>
        <v>1</v>
      </c>
      <c r="L37">
        <f t="shared" ref="L37:L68" si="7">H37-1</f>
        <v>2</v>
      </c>
    </row>
    <row r="38" spans="1:12" x14ac:dyDescent="0.3">
      <c r="A38" t="s">
        <v>64</v>
      </c>
      <c r="B38" t="s">
        <v>65</v>
      </c>
      <c r="C38" t="s">
        <v>294</v>
      </c>
      <c r="D38" t="s">
        <v>272</v>
      </c>
      <c r="E38">
        <v>2</v>
      </c>
      <c r="F38">
        <v>1</v>
      </c>
      <c r="G38">
        <v>1</v>
      </c>
      <c r="H38">
        <v>2</v>
      </c>
      <c r="I38">
        <f t="shared" si="4"/>
        <v>1</v>
      </c>
      <c r="J38">
        <f t="shared" si="5"/>
        <v>1</v>
      </c>
      <c r="K38">
        <f t="shared" si="6"/>
        <v>0</v>
      </c>
      <c r="L38">
        <f t="shared" si="7"/>
        <v>1</v>
      </c>
    </row>
    <row r="39" spans="1:12" x14ac:dyDescent="0.3">
      <c r="A39" t="s">
        <v>68</v>
      </c>
      <c r="B39" t="s">
        <v>69</v>
      </c>
      <c r="C39" t="s">
        <v>294</v>
      </c>
      <c r="D39" t="s">
        <v>272</v>
      </c>
      <c r="E39">
        <v>3</v>
      </c>
      <c r="F39">
        <v>2</v>
      </c>
      <c r="G39">
        <v>1</v>
      </c>
      <c r="H39">
        <v>3</v>
      </c>
      <c r="I39">
        <f t="shared" si="4"/>
        <v>2</v>
      </c>
      <c r="J39">
        <f t="shared" si="5"/>
        <v>2</v>
      </c>
      <c r="K39">
        <f t="shared" si="6"/>
        <v>0</v>
      </c>
      <c r="L39">
        <f t="shared" si="7"/>
        <v>2</v>
      </c>
    </row>
    <row r="40" spans="1:12" x14ac:dyDescent="0.3">
      <c r="A40" t="s">
        <v>70</v>
      </c>
      <c r="B40" t="s">
        <v>71</v>
      </c>
      <c r="C40" t="s">
        <v>293</v>
      </c>
      <c r="D40" t="s">
        <v>272</v>
      </c>
      <c r="E40">
        <v>4</v>
      </c>
      <c r="F40">
        <v>3</v>
      </c>
      <c r="G40">
        <v>1</v>
      </c>
      <c r="H40">
        <v>4</v>
      </c>
      <c r="I40">
        <f t="shared" si="4"/>
        <v>3</v>
      </c>
      <c r="J40">
        <f t="shared" si="5"/>
        <v>2</v>
      </c>
      <c r="K40">
        <f t="shared" si="6"/>
        <v>1</v>
      </c>
      <c r="L40">
        <f t="shared" si="7"/>
        <v>3</v>
      </c>
    </row>
    <row r="41" spans="1:12" x14ac:dyDescent="0.3">
      <c r="A41" t="s">
        <v>1528</v>
      </c>
      <c r="B41" t="s">
        <v>73</v>
      </c>
      <c r="C41" t="s">
        <v>294</v>
      </c>
      <c r="D41" t="s">
        <v>272</v>
      </c>
      <c r="E41">
        <v>2</v>
      </c>
      <c r="F41">
        <v>1</v>
      </c>
      <c r="G41">
        <v>1</v>
      </c>
      <c r="H41">
        <v>2</v>
      </c>
      <c r="I41">
        <f t="shared" si="4"/>
        <v>1</v>
      </c>
      <c r="J41">
        <f t="shared" si="5"/>
        <v>1</v>
      </c>
      <c r="K41">
        <f t="shared" si="6"/>
        <v>0</v>
      </c>
      <c r="L41">
        <f t="shared" si="7"/>
        <v>1</v>
      </c>
    </row>
    <row r="42" spans="1:12" x14ac:dyDescent="0.3">
      <c r="A42" t="s">
        <v>74</v>
      </c>
      <c r="B42" t="s">
        <v>75</v>
      </c>
      <c r="C42" t="s">
        <v>290</v>
      </c>
      <c r="D42" t="s">
        <v>270</v>
      </c>
      <c r="E42">
        <v>0</v>
      </c>
      <c r="F42">
        <v>3</v>
      </c>
      <c r="G42">
        <v>0</v>
      </c>
      <c r="H42">
        <v>3</v>
      </c>
      <c r="I42">
        <f t="shared" si="4"/>
        <v>0</v>
      </c>
      <c r="J42">
        <f t="shared" si="5"/>
        <v>2</v>
      </c>
      <c r="K42">
        <f t="shared" si="6"/>
        <v>0</v>
      </c>
      <c r="L42">
        <f t="shared" si="7"/>
        <v>2</v>
      </c>
    </row>
    <row r="43" spans="1:12" x14ac:dyDescent="0.3">
      <c r="A43" t="s">
        <v>76</v>
      </c>
      <c r="B43" t="s">
        <v>77</v>
      </c>
      <c r="C43" t="s">
        <v>290</v>
      </c>
      <c r="D43" t="s">
        <v>270</v>
      </c>
      <c r="E43">
        <v>4</v>
      </c>
      <c r="F43">
        <v>3</v>
      </c>
      <c r="G43">
        <v>2</v>
      </c>
      <c r="H43">
        <v>5</v>
      </c>
      <c r="I43">
        <f t="shared" si="4"/>
        <v>4</v>
      </c>
      <c r="J43">
        <f t="shared" si="5"/>
        <v>2</v>
      </c>
      <c r="K43">
        <f t="shared" si="6"/>
        <v>2</v>
      </c>
      <c r="L43">
        <f t="shared" si="7"/>
        <v>4</v>
      </c>
    </row>
    <row r="44" spans="1:12" x14ac:dyDescent="0.3">
      <c r="A44" t="s">
        <v>78</v>
      </c>
      <c r="B44" t="s">
        <v>79</v>
      </c>
      <c r="C44" t="s">
        <v>290</v>
      </c>
      <c r="D44" t="s">
        <v>272</v>
      </c>
      <c r="E44">
        <v>1</v>
      </c>
      <c r="F44">
        <v>2</v>
      </c>
      <c r="G44">
        <v>0</v>
      </c>
      <c r="H44">
        <v>2</v>
      </c>
      <c r="I44">
        <f t="shared" si="4"/>
        <v>0</v>
      </c>
      <c r="J44">
        <f t="shared" si="5"/>
        <v>1</v>
      </c>
      <c r="K44">
        <f t="shared" si="6"/>
        <v>0</v>
      </c>
      <c r="L44">
        <f t="shared" si="7"/>
        <v>1</v>
      </c>
    </row>
    <row r="45" spans="1:12" x14ac:dyDescent="0.3">
      <c r="A45" t="s">
        <v>1151</v>
      </c>
      <c r="B45" t="s">
        <v>81</v>
      </c>
      <c r="C45" t="s">
        <v>290</v>
      </c>
      <c r="D45" t="s">
        <v>272</v>
      </c>
      <c r="E45">
        <v>4</v>
      </c>
      <c r="F45">
        <v>3</v>
      </c>
      <c r="G45">
        <v>0</v>
      </c>
      <c r="H45">
        <v>4</v>
      </c>
      <c r="I45">
        <f t="shared" si="4"/>
        <v>3</v>
      </c>
      <c r="J45">
        <f t="shared" si="5"/>
        <v>2</v>
      </c>
      <c r="K45">
        <f t="shared" si="6"/>
        <v>0</v>
      </c>
      <c r="L45">
        <f t="shared" si="7"/>
        <v>3</v>
      </c>
    </row>
    <row r="46" spans="1:12" x14ac:dyDescent="0.3">
      <c r="A46" t="s">
        <v>82</v>
      </c>
      <c r="B46" t="s">
        <v>83</v>
      </c>
      <c r="C46" t="s">
        <v>293</v>
      </c>
      <c r="D46" t="s">
        <v>272</v>
      </c>
      <c r="E46">
        <v>3</v>
      </c>
      <c r="F46">
        <v>3</v>
      </c>
      <c r="G46">
        <v>1</v>
      </c>
      <c r="H46">
        <v>5</v>
      </c>
      <c r="I46">
        <f t="shared" si="4"/>
        <v>2</v>
      </c>
      <c r="J46">
        <f t="shared" si="5"/>
        <v>2</v>
      </c>
      <c r="K46">
        <f t="shared" si="6"/>
        <v>1</v>
      </c>
      <c r="L46">
        <f t="shared" si="7"/>
        <v>4</v>
      </c>
    </row>
    <row r="47" spans="1:12" x14ac:dyDescent="0.3">
      <c r="A47" t="s">
        <v>84</v>
      </c>
      <c r="B47" t="s">
        <v>85</v>
      </c>
      <c r="C47" t="s">
        <v>294</v>
      </c>
      <c r="D47" t="s">
        <v>272</v>
      </c>
      <c r="E47">
        <v>1</v>
      </c>
      <c r="F47">
        <v>0</v>
      </c>
      <c r="G47">
        <v>1</v>
      </c>
      <c r="H47">
        <v>1</v>
      </c>
      <c r="I47">
        <f t="shared" si="4"/>
        <v>0</v>
      </c>
      <c r="J47">
        <f t="shared" si="5"/>
        <v>0</v>
      </c>
      <c r="K47">
        <f t="shared" si="6"/>
        <v>0</v>
      </c>
      <c r="L47">
        <f t="shared" si="7"/>
        <v>0</v>
      </c>
    </row>
    <row r="48" spans="1:12" x14ac:dyDescent="0.3">
      <c r="A48" t="s">
        <v>1529</v>
      </c>
      <c r="B48" t="s">
        <v>87</v>
      </c>
      <c r="C48" t="s">
        <v>294</v>
      </c>
      <c r="D48" t="s">
        <v>272</v>
      </c>
      <c r="E48">
        <v>1</v>
      </c>
      <c r="F48">
        <v>0</v>
      </c>
      <c r="G48">
        <v>1</v>
      </c>
      <c r="H48">
        <v>3</v>
      </c>
      <c r="I48">
        <f t="shared" si="4"/>
        <v>0</v>
      </c>
      <c r="J48">
        <f t="shared" si="5"/>
        <v>0</v>
      </c>
      <c r="K48">
        <f t="shared" si="6"/>
        <v>0</v>
      </c>
      <c r="L48">
        <f t="shared" si="7"/>
        <v>2</v>
      </c>
    </row>
    <row r="49" spans="1:12" x14ac:dyDescent="0.3">
      <c r="A49" t="s">
        <v>1530</v>
      </c>
      <c r="B49" t="s">
        <v>89</v>
      </c>
      <c r="C49" t="s">
        <v>293</v>
      </c>
      <c r="D49" t="s">
        <v>270</v>
      </c>
      <c r="E49">
        <v>1</v>
      </c>
      <c r="F49">
        <v>2</v>
      </c>
      <c r="G49">
        <v>0</v>
      </c>
      <c r="H49">
        <v>2</v>
      </c>
      <c r="I49">
        <f t="shared" si="4"/>
        <v>1</v>
      </c>
      <c r="J49">
        <f t="shared" si="5"/>
        <v>1</v>
      </c>
      <c r="K49">
        <f t="shared" si="6"/>
        <v>0</v>
      </c>
      <c r="L49">
        <f t="shared" si="7"/>
        <v>1</v>
      </c>
    </row>
    <row r="50" spans="1:12" x14ac:dyDescent="0.3">
      <c r="A50" t="s">
        <v>94</v>
      </c>
      <c r="B50" t="s">
        <v>95</v>
      </c>
      <c r="C50" t="s">
        <v>290</v>
      </c>
      <c r="D50" t="s">
        <v>272</v>
      </c>
      <c r="E50">
        <v>3</v>
      </c>
      <c r="F50">
        <v>3</v>
      </c>
      <c r="G50">
        <v>0</v>
      </c>
      <c r="H50">
        <v>4</v>
      </c>
      <c r="I50">
        <f t="shared" si="4"/>
        <v>2</v>
      </c>
      <c r="J50">
        <f t="shared" si="5"/>
        <v>2</v>
      </c>
      <c r="K50">
        <f t="shared" si="6"/>
        <v>0</v>
      </c>
      <c r="L50">
        <f t="shared" si="7"/>
        <v>3</v>
      </c>
    </row>
    <row r="51" spans="1:12" x14ac:dyDescent="0.3">
      <c r="A51" t="s">
        <v>96</v>
      </c>
      <c r="B51" t="s">
        <v>97</v>
      </c>
      <c r="C51" t="s">
        <v>290</v>
      </c>
      <c r="D51" t="s">
        <v>272</v>
      </c>
      <c r="E51">
        <v>3</v>
      </c>
      <c r="F51">
        <v>4</v>
      </c>
      <c r="G51">
        <v>0</v>
      </c>
      <c r="H51">
        <v>4</v>
      </c>
      <c r="I51">
        <f t="shared" si="4"/>
        <v>2</v>
      </c>
      <c r="J51">
        <f t="shared" si="5"/>
        <v>3</v>
      </c>
      <c r="K51">
        <f t="shared" si="6"/>
        <v>0</v>
      </c>
      <c r="L51">
        <f t="shared" si="7"/>
        <v>3</v>
      </c>
    </row>
    <row r="52" spans="1:12" x14ac:dyDescent="0.3">
      <c r="A52" t="s">
        <v>98</v>
      </c>
      <c r="B52" t="s">
        <v>99</v>
      </c>
      <c r="C52" t="s">
        <v>297</v>
      </c>
      <c r="D52" t="s">
        <v>270</v>
      </c>
      <c r="E52">
        <v>1</v>
      </c>
      <c r="F52">
        <v>2</v>
      </c>
      <c r="G52">
        <v>0</v>
      </c>
      <c r="H52">
        <v>3</v>
      </c>
      <c r="I52">
        <f t="shared" si="4"/>
        <v>1</v>
      </c>
      <c r="J52">
        <f t="shared" si="5"/>
        <v>2</v>
      </c>
      <c r="K52">
        <f t="shared" si="6"/>
        <v>0</v>
      </c>
      <c r="L52">
        <f t="shared" si="7"/>
        <v>2</v>
      </c>
    </row>
    <row r="53" spans="1:12" x14ac:dyDescent="0.3">
      <c r="A53" t="s">
        <v>100</v>
      </c>
      <c r="B53" t="s">
        <v>101</v>
      </c>
      <c r="C53" t="s">
        <v>290</v>
      </c>
      <c r="D53" t="s">
        <v>270</v>
      </c>
      <c r="E53">
        <v>3</v>
      </c>
      <c r="F53">
        <v>4</v>
      </c>
      <c r="G53">
        <v>0</v>
      </c>
      <c r="H53">
        <v>4</v>
      </c>
      <c r="I53">
        <f t="shared" si="4"/>
        <v>3</v>
      </c>
      <c r="J53">
        <f t="shared" si="5"/>
        <v>3</v>
      </c>
      <c r="K53">
        <f t="shared" si="6"/>
        <v>0</v>
      </c>
      <c r="L53">
        <f t="shared" si="7"/>
        <v>3</v>
      </c>
    </row>
    <row r="54" spans="1:12" x14ac:dyDescent="0.3">
      <c r="A54" t="s">
        <v>1263</v>
      </c>
      <c r="B54" t="s">
        <v>103</v>
      </c>
      <c r="C54" t="s">
        <v>300</v>
      </c>
      <c r="D54" t="s">
        <v>272</v>
      </c>
      <c r="E54">
        <v>2</v>
      </c>
      <c r="F54">
        <v>1</v>
      </c>
      <c r="G54">
        <v>1</v>
      </c>
      <c r="H54">
        <v>2</v>
      </c>
      <c r="I54">
        <f t="shared" si="4"/>
        <v>1</v>
      </c>
      <c r="J54">
        <f t="shared" si="5"/>
        <v>1</v>
      </c>
      <c r="K54">
        <f t="shared" si="6"/>
        <v>0</v>
      </c>
      <c r="L54">
        <f t="shared" si="7"/>
        <v>1</v>
      </c>
    </row>
    <row r="55" spans="1:12" x14ac:dyDescent="0.3">
      <c r="A55" t="s">
        <v>104</v>
      </c>
      <c r="B55" t="s">
        <v>105</v>
      </c>
      <c r="C55" t="s">
        <v>297</v>
      </c>
      <c r="D55" t="s">
        <v>270</v>
      </c>
      <c r="E55">
        <v>1</v>
      </c>
      <c r="F55">
        <v>0</v>
      </c>
      <c r="G55">
        <v>1</v>
      </c>
      <c r="H55">
        <v>3</v>
      </c>
      <c r="I55">
        <f t="shared" si="4"/>
        <v>1</v>
      </c>
      <c r="J55">
        <f t="shared" si="5"/>
        <v>0</v>
      </c>
      <c r="K55">
        <f t="shared" si="6"/>
        <v>1</v>
      </c>
      <c r="L55">
        <f t="shared" si="7"/>
        <v>2</v>
      </c>
    </row>
    <row r="56" spans="1:12" x14ac:dyDescent="0.3">
      <c r="A56" t="s">
        <v>1167</v>
      </c>
      <c r="B56" t="s">
        <v>107</v>
      </c>
      <c r="C56" t="s">
        <v>293</v>
      </c>
      <c r="D56" t="s">
        <v>272</v>
      </c>
      <c r="E56">
        <v>5</v>
      </c>
      <c r="F56">
        <v>4</v>
      </c>
      <c r="G56">
        <v>0</v>
      </c>
      <c r="H56">
        <v>5</v>
      </c>
      <c r="I56">
        <f t="shared" si="4"/>
        <v>4</v>
      </c>
      <c r="J56">
        <f t="shared" si="5"/>
        <v>3</v>
      </c>
      <c r="K56">
        <f t="shared" si="6"/>
        <v>0</v>
      </c>
      <c r="L56">
        <f t="shared" si="7"/>
        <v>4</v>
      </c>
    </row>
    <row r="57" spans="1:12" x14ac:dyDescent="0.3">
      <c r="A57" t="s">
        <v>108</v>
      </c>
      <c r="B57" t="s">
        <v>109</v>
      </c>
      <c r="C57" t="s">
        <v>300</v>
      </c>
      <c r="D57" t="s">
        <v>272</v>
      </c>
      <c r="E57">
        <v>1</v>
      </c>
      <c r="F57">
        <v>0</v>
      </c>
      <c r="G57">
        <v>1</v>
      </c>
      <c r="H57">
        <v>2</v>
      </c>
      <c r="I57">
        <f t="shared" si="4"/>
        <v>0</v>
      </c>
      <c r="J57">
        <f t="shared" si="5"/>
        <v>0</v>
      </c>
      <c r="K57">
        <f t="shared" si="6"/>
        <v>0</v>
      </c>
      <c r="L57">
        <f t="shared" si="7"/>
        <v>1</v>
      </c>
    </row>
    <row r="58" spans="1:12" x14ac:dyDescent="0.3">
      <c r="A58" t="s">
        <v>112</v>
      </c>
      <c r="B58" t="s">
        <v>113</v>
      </c>
      <c r="C58" t="s">
        <v>297</v>
      </c>
      <c r="D58" t="s">
        <v>270</v>
      </c>
      <c r="E58">
        <v>1</v>
      </c>
      <c r="F58">
        <v>2</v>
      </c>
      <c r="G58">
        <v>0</v>
      </c>
      <c r="H58">
        <v>3</v>
      </c>
      <c r="I58">
        <f t="shared" si="4"/>
        <v>1</v>
      </c>
      <c r="J58">
        <f t="shared" si="5"/>
        <v>2</v>
      </c>
      <c r="K58">
        <f t="shared" si="6"/>
        <v>0</v>
      </c>
      <c r="L58">
        <f t="shared" si="7"/>
        <v>2</v>
      </c>
    </row>
    <row r="59" spans="1:12" x14ac:dyDescent="0.3">
      <c r="A59" t="s">
        <v>110</v>
      </c>
      <c r="B59" t="s">
        <v>111</v>
      </c>
      <c r="C59" t="s">
        <v>290</v>
      </c>
      <c r="D59" t="s">
        <v>272</v>
      </c>
      <c r="E59">
        <v>2</v>
      </c>
      <c r="F59">
        <v>2</v>
      </c>
      <c r="G59">
        <v>0</v>
      </c>
      <c r="H59">
        <v>2</v>
      </c>
      <c r="I59">
        <f t="shared" si="4"/>
        <v>1</v>
      </c>
      <c r="J59">
        <f t="shared" si="5"/>
        <v>1</v>
      </c>
      <c r="K59">
        <f t="shared" si="6"/>
        <v>0</v>
      </c>
      <c r="L59">
        <f t="shared" si="7"/>
        <v>1</v>
      </c>
    </row>
    <row r="60" spans="1:12" x14ac:dyDescent="0.3">
      <c r="A60" t="s">
        <v>114</v>
      </c>
      <c r="B60" t="s">
        <v>115</v>
      </c>
      <c r="C60" t="s">
        <v>290</v>
      </c>
      <c r="D60" t="s">
        <v>272</v>
      </c>
      <c r="E60">
        <v>3</v>
      </c>
      <c r="F60">
        <v>2</v>
      </c>
      <c r="G60">
        <v>1</v>
      </c>
      <c r="H60">
        <v>3</v>
      </c>
      <c r="I60">
        <f t="shared" si="4"/>
        <v>2</v>
      </c>
      <c r="J60">
        <f t="shared" si="5"/>
        <v>1</v>
      </c>
      <c r="K60">
        <f t="shared" si="6"/>
        <v>1</v>
      </c>
      <c r="L60">
        <f t="shared" si="7"/>
        <v>2</v>
      </c>
    </row>
    <row r="61" spans="1:12" x14ac:dyDescent="0.3">
      <c r="A61" t="s">
        <v>116</v>
      </c>
      <c r="B61" t="s">
        <v>117</v>
      </c>
      <c r="C61" t="s">
        <v>293</v>
      </c>
      <c r="D61" t="s">
        <v>272</v>
      </c>
      <c r="E61">
        <v>4</v>
      </c>
      <c r="F61">
        <v>3</v>
      </c>
      <c r="G61">
        <v>0</v>
      </c>
      <c r="H61">
        <v>4</v>
      </c>
      <c r="I61">
        <f t="shared" si="4"/>
        <v>3</v>
      </c>
      <c r="J61">
        <f t="shared" si="5"/>
        <v>2</v>
      </c>
      <c r="K61">
        <f t="shared" si="6"/>
        <v>0</v>
      </c>
      <c r="L61">
        <f t="shared" si="7"/>
        <v>3</v>
      </c>
    </row>
    <row r="62" spans="1:12" x14ac:dyDescent="0.3">
      <c r="A62" t="s">
        <v>118</v>
      </c>
      <c r="B62" t="s">
        <v>119</v>
      </c>
      <c r="C62" t="s">
        <v>293</v>
      </c>
      <c r="D62" t="s">
        <v>272</v>
      </c>
      <c r="E62">
        <v>1</v>
      </c>
      <c r="F62">
        <v>1</v>
      </c>
      <c r="G62">
        <v>0</v>
      </c>
      <c r="H62">
        <v>1</v>
      </c>
      <c r="I62">
        <f t="shared" si="4"/>
        <v>0</v>
      </c>
      <c r="J62">
        <f t="shared" si="5"/>
        <v>0</v>
      </c>
      <c r="K62">
        <f t="shared" si="6"/>
        <v>0</v>
      </c>
      <c r="L62">
        <f t="shared" si="7"/>
        <v>0</v>
      </c>
    </row>
    <row r="63" spans="1:12" x14ac:dyDescent="0.3">
      <c r="A63" t="s">
        <v>1174</v>
      </c>
      <c r="B63" t="s">
        <v>121</v>
      </c>
      <c r="C63" t="s">
        <v>297</v>
      </c>
      <c r="D63" t="s">
        <v>270</v>
      </c>
      <c r="E63">
        <v>1</v>
      </c>
      <c r="F63">
        <v>0</v>
      </c>
      <c r="G63">
        <v>1</v>
      </c>
      <c r="H63">
        <v>3</v>
      </c>
      <c r="I63">
        <f t="shared" si="4"/>
        <v>1</v>
      </c>
      <c r="J63">
        <f t="shared" si="5"/>
        <v>0</v>
      </c>
      <c r="K63">
        <f t="shared" si="6"/>
        <v>1</v>
      </c>
      <c r="L63">
        <f t="shared" si="7"/>
        <v>2</v>
      </c>
    </row>
    <row r="64" spans="1:12" x14ac:dyDescent="0.3">
      <c r="A64" t="s">
        <v>1176</v>
      </c>
      <c r="B64" t="s">
        <v>123</v>
      </c>
      <c r="C64" t="s">
        <v>290</v>
      </c>
      <c r="D64" t="s">
        <v>272</v>
      </c>
      <c r="E64">
        <v>2</v>
      </c>
      <c r="F64">
        <v>2</v>
      </c>
      <c r="G64">
        <v>0</v>
      </c>
      <c r="H64">
        <v>3</v>
      </c>
      <c r="I64">
        <f t="shared" si="4"/>
        <v>1</v>
      </c>
      <c r="J64">
        <f t="shared" si="5"/>
        <v>1</v>
      </c>
      <c r="K64">
        <f t="shared" si="6"/>
        <v>0</v>
      </c>
      <c r="L64">
        <f t="shared" si="7"/>
        <v>2</v>
      </c>
    </row>
    <row r="65" spans="1:12" x14ac:dyDescent="0.3">
      <c r="A65" t="s">
        <v>124</v>
      </c>
      <c r="B65" t="s">
        <v>125</v>
      </c>
      <c r="C65" t="s">
        <v>290</v>
      </c>
      <c r="D65" t="s">
        <v>272</v>
      </c>
      <c r="E65">
        <v>2</v>
      </c>
      <c r="F65">
        <v>2</v>
      </c>
      <c r="G65">
        <v>0</v>
      </c>
      <c r="H65">
        <v>4</v>
      </c>
      <c r="I65">
        <f t="shared" si="4"/>
        <v>1</v>
      </c>
      <c r="J65">
        <f t="shared" si="5"/>
        <v>1</v>
      </c>
      <c r="K65">
        <f t="shared" si="6"/>
        <v>0</v>
      </c>
      <c r="L65">
        <f t="shared" si="7"/>
        <v>3</v>
      </c>
    </row>
    <row r="66" spans="1:12" x14ac:dyDescent="0.3">
      <c r="A66" t="s">
        <v>1179</v>
      </c>
      <c r="B66" t="s">
        <v>127</v>
      </c>
      <c r="C66" t="s">
        <v>293</v>
      </c>
      <c r="D66" t="s">
        <v>272</v>
      </c>
      <c r="E66">
        <v>1</v>
      </c>
      <c r="F66">
        <v>1</v>
      </c>
      <c r="G66">
        <v>0</v>
      </c>
      <c r="H66">
        <v>1</v>
      </c>
      <c r="I66">
        <f t="shared" si="4"/>
        <v>0</v>
      </c>
      <c r="J66">
        <f t="shared" si="5"/>
        <v>0</v>
      </c>
      <c r="K66">
        <f t="shared" si="6"/>
        <v>0</v>
      </c>
      <c r="L66">
        <f t="shared" si="7"/>
        <v>0</v>
      </c>
    </row>
    <row r="67" spans="1:12" x14ac:dyDescent="0.3">
      <c r="A67" t="s">
        <v>1181</v>
      </c>
      <c r="B67" t="s">
        <v>129</v>
      </c>
      <c r="C67" t="s">
        <v>290</v>
      </c>
      <c r="D67" t="s">
        <v>272</v>
      </c>
      <c r="E67">
        <v>3</v>
      </c>
      <c r="F67">
        <v>4</v>
      </c>
      <c r="G67">
        <v>0</v>
      </c>
      <c r="H67">
        <v>4</v>
      </c>
      <c r="I67">
        <f t="shared" si="4"/>
        <v>2</v>
      </c>
      <c r="J67">
        <f t="shared" si="5"/>
        <v>3</v>
      </c>
      <c r="K67">
        <f t="shared" si="6"/>
        <v>0</v>
      </c>
      <c r="L67">
        <f t="shared" si="7"/>
        <v>3</v>
      </c>
    </row>
    <row r="68" spans="1:12" x14ac:dyDescent="0.3">
      <c r="A68" t="s">
        <v>130</v>
      </c>
      <c r="B68" t="s">
        <v>131</v>
      </c>
      <c r="C68" t="s">
        <v>290</v>
      </c>
      <c r="D68" t="s">
        <v>272</v>
      </c>
      <c r="E68">
        <v>1</v>
      </c>
      <c r="F68">
        <v>2</v>
      </c>
      <c r="G68">
        <v>0</v>
      </c>
      <c r="H68">
        <v>2</v>
      </c>
      <c r="I68">
        <f t="shared" si="4"/>
        <v>0</v>
      </c>
      <c r="J68">
        <f t="shared" si="5"/>
        <v>1</v>
      </c>
      <c r="K68">
        <f t="shared" si="6"/>
        <v>0</v>
      </c>
      <c r="L68">
        <f t="shared" si="7"/>
        <v>1</v>
      </c>
    </row>
    <row r="69" spans="1:12" x14ac:dyDescent="0.3">
      <c r="A69" t="s">
        <v>1531</v>
      </c>
      <c r="B69" t="s">
        <v>143</v>
      </c>
      <c r="C69" t="s">
        <v>293</v>
      </c>
      <c r="D69" t="s">
        <v>272</v>
      </c>
      <c r="E69">
        <v>6</v>
      </c>
      <c r="F69">
        <v>3</v>
      </c>
      <c r="G69">
        <v>3</v>
      </c>
      <c r="H69">
        <v>6</v>
      </c>
      <c r="I69">
        <f t="shared" ref="I69:I100" si="8">IF(D69="Y",IF(E69=0,0,E69-1),IF(E69=0,0,E69))</f>
        <v>5</v>
      </c>
      <c r="J69">
        <f t="shared" ref="J69:J100" si="9">IF(OR(C69="Intermediate Large",C69="Intermediate Small"),IF(F69=0,0,F69-1),IF(F69=0,0,F69))</f>
        <v>2</v>
      </c>
      <c r="K69">
        <f t="shared" ref="K69:K100" si="10">IF(OR(C69="Key Commercial-Service",C69="Key General Aviation"),IF(G69=0,0,G69-1),IF(G69=0,0,G69))</f>
        <v>3</v>
      </c>
      <c r="L69">
        <f t="shared" ref="L69:L100" si="11">H69-1</f>
        <v>5</v>
      </c>
    </row>
    <row r="70" spans="1:12" x14ac:dyDescent="0.3">
      <c r="A70" t="s">
        <v>1184</v>
      </c>
      <c r="B70" t="s">
        <v>133</v>
      </c>
      <c r="C70" t="s">
        <v>294</v>
      </c>
      <c r="D70" t="s">
        <v>272</v>
      </c>
      <c r="E70">
        <v>3</v>
      </c>
      <c r="F70">
        <v>2</v>
      </c>
      <c r="G70">
        <v>1</v>
      </c>
      <c r="H70">
        <v>3</v>
      </c>
      <c r="I70">
        <f t="shared" si="8"/>
        <v>2</v>
      </c>
      <c r="J70">
        <f t="shared" si="9"/>
        <v>2</v>
      </c>
      <c r="K70">
        <f t="shared" si="10"/>
        <v>0</v>
      </c>
      <c r="L70">
        <f t="shared" si="11"/>
        <v>2</v>
      </c>
    </row>
    <row r="71" spans="1:12" x14ac:dyDescent="0.3">
      <c r="A71" t="s">
        <v>1186</v>
      </c>
      <c r="B71" t="s">
        <v>135</v>
      </c>
      <c r="C71" t="s">
        <v>290</v>
      </c>
      <c r="D71" t="s">
        <v>270</v>
      </c>
      <c r="E71">
        <v>3</v>
      </c>
      <c r="F71">
        <v>2</v>
      </c>
      <c r="G71">
        <v>1</v>
      </c>
      <c r="H71">
        <v>4</v>
      </c>
      <c r="I71">
        <f t="shared" si="8"/>
        <v>3</v>
      </c>
      <c r="J71">
        <f t="shared" si="9"/>
        <v>1</v>
      </c>
      <c r="K71">
        <f t="shared" si="10"/>
        <v>1</v>
      </c>
      <c r="L71">
        <f t="shared" si="11"/>
        <v>3</v>
      </c>
    </row>
    <row r="72" spans="1:12" x14ac:dyDescent="0.3">
      <c r="A72" t="s">
        <v>1188</v>
      </c>
      <c r="B72" t="s">
        <v>137</v>
      </c>
      <c r="C72" t="s">
        <v>294</v>
      </c>
      <c r="D72" t="s">
        <v>272</v>
      </c>
      <c r="E72">
        <v>2</v>
      </c>
      <c r="F72">
        <v>1</v>
      </c>
      <c r="G72">
        <v>1</v>
      </c>
      <c r="H72">
        <v>3</v>
      </c>
      <c r="I72">
        <f t="shared" si="8"/>
        <v>1</v>
      </c>
      <c r="J72">
        <f t="shared" si="9"/>
        <v>1</v>
      </c>
      <c r="K72">
        <f t="shared" si="10"/>
        <v>0</v>
      </c>
      <c r="L72">
        <f t="shared" si="11"/>
        <v>2</v>
      </c>
    </row>
    <row r="73" spans="1:12" x14ac:dyDescent="0.3">
      <c r="A73" t="s">
        <v>1190</v>
      </c>
      <c r="B73" t="s">
        <v>139</v>
      </c>
      <c r="C73" t="s">
        <v>290</v>
      </c>
      <c r="D73" t="s">
        <v>270</v>
      </c>
      <c r="E73">
        <v>1</v>
      </c>
      <c r="F73">
        <v>2</v>
      </c>
      <c r="G73">
        <v>0</v>
      </c>
      <c r="H73">
        <v>2</v>
      </c>
      <c r="I73">
        <f t="shared" si="8"/>
        <v>1</v>
      </c>
      <c r="J73">
        <f t="shared" si="9"/>
        <v>1</v>
      </c>
      <c r="K73">
        <f t="shared" si="10"/>
        <v>0</v>
      </c>
      <c r="L73">
        <f t="shared" si="11"/>
        <v>1</v>
      </c>
    </row>
    <row r="74" spans="1:12" x14ac:dyDescent="0.3">
      <c r="A74" t="s">
        <v>140</v>
      </c>
      <c r="B74" t="s">
        <v>141</v>
      </c>
      <c r="C74" t="s">
        <v>297</v>
      </c>
      <c r="D74" t="s">
        <v>270</v>
      </c>
      <c r="E74">
        <v>3</v>
      </c>
      <c r="F74">
        <v>3</v>
      </c>
      <c r="G74">
        <v>0</v>
      </c>
      <c r="H74">
        <v>4</v>
      </c>
      <c r="I74">
        <f t="shared" si="8"/>
        <v>3</v>
      </c>
      <c r="J74">
        <f t="shared" si="9"/>
        <v>3</v>
      </c>
      <c r="K74">
        <f t="shared" si="10"/>
        <v>0</v>
      </c>
      <c r="L74">
        <f t="shared" si="11"/>
        <v>3</v>
      </c>
    </row>
    <row r="75" spans="1:12" x14ac:dyDescent="0.3">
      <c r="A75" t="s">
        <v>1532</v>
      </c>
      <c r="B75" t="s">
        <v>147</v>
      </c>
      <c r="C75" t="s">
        <v>290</v>
      </c>
      <c r="D75" t="s">
        <v>272</v>
      </c>
      <c r="E75">
        <v>6</v>
      </c>
      <c r="F75">
        <v>3</v>
      </c>
      <c r="G75">
        <v>4</v>
      </c>
      <c r="H75">
        <v>7</v>
      </c>
      <c r="I75">
        <f t="shared" si="8"/>
        <v>5</v>
      </c>
      <c r="J75">
        <f t="shared" si="9"/>
        <v>2</v>
      </c>
      <c r="K75">
        <f t="shared" si="10"/>
        <v>4</v>
      </c>
      <c r="L75">
        <f t="shared" si="11"/>
        <v>6</v>
      </c>
    </row>
    <row r="76" spans="1:12" x14ac:dyDescent="0.3">
      <c r="A76" t="s">
        <v>1533</v>
      </c>
      <c r="B76" t="s">
        <v>151</v>
      </c>
      <c r="C76" t="s">
        <v>300</v>
      </c>
      <c r="D76" t="s">
        <v>272</v>
      </c>
      <c r="E76">
        <v>8</v>
      </c>
      <c r="F76">
        <v>4</v>
      </c>
      <c r="G76">
        <v>4</v>
      </c>
      <c r="H76">
        <v>8</v>
      </c>
      <c r="I76">
        <f t="shared" si="8"/>
        <v>7</v>
      </c>
      <c r="J76">
        <f t="shared" si="9"/>
        <v>4</v>
      </c>
      <c r="K76">
        <f t="shared" si="10"/>
        <v>3</v>
      </c>
      <c r="L76">
        <f t="shared" si="11"/>
        <v>7</v>
      </c>
    </row>
    <row r="77" spans="1:12" x14ac:dyDescent="0.3">
      <c r="A77" t="s">
        <v>166</v>
      </c>
      <c r="B77" t="s">
        <v>167</v>
      </c>
      <c r="C77" t="s">
        <v>290</v>
      </c>
      <c r="D77" t="s">
        <v>270</v>
      </c>
      <c r="E77">
        <v>3</v>
      </c>
      <c r="F77">
        <v>3</v>
      </c>
      <c r="G77">
        <v>1</v>
      </c>
      <c r="H77">
        <v>4</v>
      </c>
      <c r="I77">
        <f t="shared" si="8"/>
        <v>3</v>
      </c>
      <c r="J77">
        <f t="shared" si="9"/>
        <v>2</v>
      </c>
      <c r="K77">
        <f t="shared" si="10"/>
        <v>1</v>
      </c>
      <c r="L77">
        <f t="shared" si="11"/>
        <v>3</v>
      </c>
    </row>
    <row r="78" spans="1:12" x14ac:dyDescent="0.3">
      <c r="A78" t="s">
        <v>168</v>
      </c>
      <c r="B78" t="s">
        <v>169</v>
      </c>
      <c r="C78" t="s">
        <v>293</v>
      </c>
      <c r="D78" t="s">
        <v>272</v>
      </c>
      <c r="E78">
        <v>2</v>
      </c>
      <c r="F78">
        <v>2</v>
      </c>
      <c r="G78">
        <v>0</v>
      </c>
      <c r="H78">
        <v>2</v>
      </c>
      <c r="I78">
        <f t="shared" si="8"/>
        <v>1</v>
      </c>
      <c r="J78">
        <f t="shared" si="9"/>
        <v>1</v>
      </c>
      <c r="K78">
        <f t="shared" si="10"/>
        <v>0</v>
      </c>
      <c r="L78">
        <f t="shared" si="11"/>
        <v>1</v>
      </c>
    </row>
    <row r="79" spans="1:12" x14ac:dyDescent="0.3">
      <c r="A79" t="s">
        <v>1534</v>
      </c>
      <c r="B79" t="s">
        <v>149</v>
      </c>
      <c r="C79" t="s">
        <v>294</v>
      </c>
      <c r="D79" t="s">
        <v>272</v>
      </c>
      <c r="E79">
        <v>6</v>
      </c>
      <c r="F79">
        <v>3</v>
      </c>
      <c r="G79">
        <v>3</v>
      </c>
      <c r="H79">
        <v>6</v>
      </c>
      <c r="I79">
        <f t="shared" si="8"/>
        <v>5</v>
      </c>
      <c r="J79">
        <f t="shared" si="9"/>
        <v>3</v>
      </c>
      <c r="K79">
        <f t="shared" si="10"/>
        <v>2</v>
      </c>
      <c r="L79">
        <f t="shared" si="11"/>
        <v>5</v>
      </c>
    </row>
    <row r="80" spans="1:12" x14ac:dyDescent="0.3">
      <c r="A80" t="s">
        <v>1535</v>
      </c>
      <c r="B80" t="s">
        <v>145</v>
      </c>
      <c r="C80" t="s">
        <v>294</v>
      </c>
      <c r="D80" t="s">
        <v>272</v>
      </c>
      <c r="E80">
        <v>6</v>
      </c>
      <c r="F80">
        <v>4</v>
      </c>
      <c r="G80">
        <v>3</v>
      </c>
      <c r="H80">
        <v>7</v>
      </c>
      <c r="I80">
        <f t="shared" si="8"/>
        <v>5</v>
      </c>
      <c r="J80">
        <f t="shared" si="9"/>
        <v>4</v>
      </c>
      <c r="K80">
        <f t="shared" si="10"/>
        <v>2</v>
      </c>
      <c r="L80">
        <f t="shared" si="11"/>
        <v>6</v>
      </c>
    </row>
    <row r="81" spans="1:12" x14ac:dyDescent="0.3">
      <c r="A81" t="s">
        <v>152</v>
      </c>
      <c r="B81" t="s">
        <v>153</v>
      </c>
      <c r="C81" t="s">
        <v>293</v>
      </c>
      <c r="D81" t="s">
        <v>272</v>
      </c>
      <c r="E81">
        <v>2</v>
      </c>
      <c r="F81">
        <v>4</v>
      </c>
      <c r="G81">
        <v>0</v>
      </c>
      <c r="H81">
        <v>4</v>
      </c>
      <c r="I81">
        <f t="shared" si="8"/>
        <v>1</v>
      </c>
      <c r="J81">
        <f t="shared" si="9"/>
        <v>3</v>
      </c>
      <c r="K81">
        <f t="shared" si="10"/>
        <v>0</v>
      </c>
      <c r="L81">
        <f t="shared" si="11"/>
        <v>3</v>
      </c>
    </row>
    <row r="82" spans="1:12" x14ac:dyDescent="0.3">
      <c r="A82" t="s">
        <v>154</v>
      </c>
      <c r="B82" t="s">
        <v>155</v>
      </c>
      <c r="C82" t="s">
        <v>293</v>
      </c>
      <c r="D82" t="s">
        <v>272</v>
      </c>
      <c r="E82">
        <v>2</v>
      </c>
      <c r="F82">
        <v>2</v>
      </c>
      <c r="G82">
        <v>0</v>
      </c>
      <c r="H82">
        <v>2</v>
      </c>
      <c r="I82">
        <f t="shared" si="8"/>
        <v>1</v>
      </c>
      <c r="J82">
        <f t="shared" si="9"/>
        <v>1</v>
      </c>
      <c r="K82">
        <f t="shared" si="10"/>
        <v>0</v>
      </c>
      <c r="L82">
        <f t="shared" si="11"/>
        <v>1</v>
      </c>
    </row>
    <row r="83" spans="1:12" x14ac:dyDescent="0.3">
      <c r="A83" t="s">
        <v>156</v>
      </c>
      <c r="B83" t="s">
        <v>157</v>
      </c>
      <c r="C83" t="s">
        <v>290</v>
      </c>
      <c r="D83" t="s">
        <v>272</v>
      </c>
      <c r="E83">
        <v>1</v>
      </c>
      <c r="F83">
        <v>1</v>
      </c>
      <c r="G83">
        <v>0</v>
      </c>
      <c r="H83">
        <v>1</v>
      </c>
      <c r="I83">
        <f t="shared" si="8"/>
        <v>0</v>
      </c>
      <c r="J83">
        <f t="shared" si="9"/>
        <v>0</v>
      </c>
      <c r="K83">
        <f t="shared" si="10"/>
        <v>0</v>
      </c>
      <c r="L83">
        <f t="shared" si="11"/>
        <v>0</v>
      </c>
    </row>
    <row r="84" spans="1:12" x14ac:dyDescent="0.3">
      <c r="A84" t="s">
        <v>158</v>
      </c>
      <c r="B84" t="s">
        <v>159</v>
      </c>
      <c r="C84" t="s">
        <v>293</v>
      </c>
      <c r="D84" t="s">
        <v>272</v>
      </c>
      <c r="E84">
        <v>3</v>
      </c>
      <c r="F84">
        <v>3</v>
      </c>
      <c r="G84">
        <v>0</v>
      </c>
      <c r="H84">
        <v>4</v>
      </c>
      <c r="I84">
        <f t="shared" si="8"/>
        <v>2</v>
      </c>
      <c r="J84">
        <f t="shared" si="9"/>
        <v>2</v>
      </c>
      <c r="K84">
        <f t="shared" si="10"/>
        <v>0</v>
      </c>
      <c r="L84">
        <f t="shared" si="11"/>
        <v>3</v>
      </c>
    </row>
    <row r="85" spans="1:12" x14ac:dyDescent="0.3">
      <c r="A85" t="s">
        <v>1197</v>
      </c>
      <c r="B85" t="s">
        <v>161</v>
      </c>
      <c r="C85" t="s">
        <v>293</v>
      </c>
      <c r="D85" t="s">
        <v>272</v>
      </c>
      <c r="E85">
        <v>2</v>
      </c>
      <c r="F85">
        <v>4</v>
      </c>
      <c r="G85">
        <v>0</v>
      </c>
      <c r="H85">
        <v>5</v>
      </c>
      <c r="I85">
        <f t="shared" si="8"/>
        <v>1</v>
      </c>
      <c r="J85">
        <f t="shared" si="9"/>
        <v>3</v>
      </c>
      <c r="K85">
        <f t="shared" si="10"/>
        <v>0</v>
      </c>
      <c r="L85">
        <f t="shared" si="11"/>
        <v>4</v>
      </c>
    </row>
    <row r="86" spans="1:12" x14ac:dyDescent="0.3">
      <c r="A86" t="s">
        <v>162</v>
      </c>
      <c r="B86" t="s">
        <v>163</v>
      </c>
      <c r="C86" t="s">
        <v>294</v>
      </c>
      <c r="D86" t="s">
        <v>272</v>
      </c>
      <c r="E86">
        <v>2</v>
      </c>
      <c r="F86">
        <v>1</v>
      </c>
      <c r="G86">
        <v>1</v>
      </c>
      <c r="H86">
        <v>3</v>
      </c>
      <c r="I86">
        <f t="shared" si="8"/>
        <v>1</v>
      </c>
      <c r="J86">
        <f t="shared" si="9"/>
        <v>1</v>
      </c>
      <c r="K86">
        <f t="shared" si="10"/>
        <v>0</v>
      </c>
      <c r="L86">
        <f t="shared" si="11"/>
        <v>2</v>
      </c>
    </row>
    <row r="87" spans="1:12" x14ac:dyDescent="0.3">
      <c r="A87" t="s">
        <v>164</v>
      </c>
      <c r="B87" t="s">
        <v>165</v>
      </c>
      <c r="C87" t="s">
        <v>297</v>
      </c>
      <c r="D87" t="s">
        <v>270</v>
      </c>
      <c r="E87">
        <v>0</v>
      </c>
      <c r="F87">
        <v>0</v>
      </c>
      <c r="G87">
        <v>0</v>
      </c>
      <c r="H87">
        <v>2</v>
      </c>
      <c r="I87">
        <f t="shared" si="8"/>
        <v>0</v>
      </c>
      <c r="J87">
        <f t="shared" si="9"/>
        <v>0</v>
      </c>
      <c r="K87">
        <f t="shared" si="10"/>
        <v>0</v>
      </c>
      <c r="L87">
        <f t="shared" si="11"/>
        <v>1</v>
      </c>
    </row>
    <row r="88" spans="1:12" x14ac:dyDescent="0.3">
      <c r="A88" t="s">
        <v>1203</v>
      </c>
      <c r="B88" t="s">
        <v>171</v>
      </c>
      <c r="C88" t="s">
        <v>290</v>
      </c>
      <c r="D88" t="s">
        <v>272</v>
      </c>
      <c r="E88">
        <v>1</v>
      </c>
      <c r="F88">
        <v>2</v>
      </c>
      <c r="G88">
        <v>0</v>
      </c>
      <c r="H88">
        <v>2</v>
      </c>
      <c r="I88">
        <f t="shared" si="8"/>
        <v>0</v>
      </c>
      <c r="J88">
        <f t="shared" si="9"/>
        <v>1</v>
      </c>
      <c r="K88">
        <f t="shared" si="10"/>
        <v>0</v>
      </c>
      <c r="L88">
        <f t="shared" si="11"/>
        <v>1</v>
      </c>
    </row>
    <row r="89" spans="1:12" x14ac:dyDescent="0.3">
      <c r="A89" t="s">
        <v>172</v>
      </c>
      <c r="B89" t="s">
        <v>173</v>
      </c>
      <c r="C89" t="s">
        <v>294</v>
      </c>
      <c r="D89" t="s">
        <v>272</v>
      </c>
      <c r="E89">
        <v>4</v>
      </c>
      <c r="F89">
        <v>3</v>
      </c>
      <c r="G89">
        <v>1</v>
      </c>
      <c r="H89">
        <v>4</v>
      </c>
      <c r="I89">
        <f t="shared" si="8"/>
        <v>3</v>
      </c>
      <c r="J89">
        <f t="shared" si="9"/>
        <v>3</v>
      </c>
      <c r="K89">
        <f t="shared" si="10"/>
        <v>0</v>
      </c>
      <c r="L89">
        <f t="shared" si="11"/>
        <v>3</v>
      </c>
    </row>
    <row r="90" spans="1:12" x14ac:dyDescent="0.3">
      <c r="A90" t="s">
        <v>1206</v>
      </c>
      <c r="B90" t="s">
        <v>175</v>
      </c>
      <c r="C90" t="s">
        <v>294</v>
      </c>
      <c r="D90" t="s">
        <v>272</v>
      </c>
      <c r="E90">
        <v>1</v>
      </c>
      <c r="F90">
        <v>0</v>
      </c>
      <c r="G90">
        <v>1</v>
      </c>
      <c r="H90">
        <v>1</v>
      </c>
      <c r="I90">
        <f t="shared" si="8"/>
        <v>0</v>
      </c>
      <c r="J90">
        <f t="shared" si="9"/>
        <v>0</v>
      </c>
      <c r="K90">
        <f t="shared" si="10"/>
        <v>0</v>
      </c>
      <c r="L90">
        <f t="shared" si="11"/>
        <v>0</v>
      </c>
    </row>
    <row r="91" spans="1:12" x14ac:dyDescent="0.3">
      <c r="A91" t="s">
        <v>176</v>
      </c>
      <c r="B91" t="s">
        <v>177</v>
      </c>
      <c r="C91" t="s">
        <v>290</v>
      </c>
      <c r="D91" t="s">
        <v>272</v>
      </c>
      <c r="E91">
        <v>2</v>
      </c>
      <c r="F91">
        <v>3</v>
      </c>
      <c r="G91">
        <v>0</v>
      </c>
      <c r="H91">
        <v>3</v>
      </c>
      <c r="I91">
        <f t="shared" si="8"/>
        <v>1</v>
      </c>
      <c r="J91">
        <f t="shared" si="9"/>
        <v>2</v>
      </c>
      <c r="K91">
        <f t="shared" si="10"/>
        <v>0</v>
      </c>
      <c r="L91">
        <f t="shared" si="11"/>
        <v>2</v>
      </c>
    </row>
    <row r="92" spans="1:12" x14ac:dyDescent="0.3">
      <c r="A92" t="s">
        <v>1209</v>
      </c>
      <c r="B92" t="s">
        <v>179</v>
      </c>
      <c r="C92" t="s">
        <v>297</v>
      </c>
      <c r="D92" t="s">
        <v>270</v>
      </c>
      <c r="E92">
        <v>2</v>
      </c>
      <c r="F92">
        <v>2</v>
      </c>
      <c r="G92">
        <v>0</v>
      </c>
      <c r="H92">
        <v>3</v>
      </c>
      <c r="I92">
        <f t="shared" si="8"/>
        <v>2</v>
      </c>
      <c r="J92">
        <f t="shared" si="9"/>
        <v>2</v>
      </c>
      <c r="K92">
        <f t="shared" si="10"/>
        <v>0</v>
      </c>
      <c r="L92">
        <f t="shared" si="11"/>
        <v>2</v>
      </c>
    </row>
    <row r="93" spans="1:12" x14ac:dyDescent="0.3">
      <c r="A93" t="s">
        <v>180</v>
      </c>
      <c r="B93" t="s">
        <v>181</v>
      </c>
      <c r="C93" t="s">
        <v>293</v>
      </c>
      <c r="D93" t="s">
        <v>270</v>
      </c>
      <c r="E93">
        <v>2</v>
      </c>
      <c r="F93">
        <v>3</v>
      </c>
      <c r="G93">
        <v>0</v>
      </c>
      <c r="H93">
        <v>4</v>
      </c>
      <c r="I93">
        <f t="shared" si="8"/>
        <v>2</v>
      </c>
      <c r="J93">
        <f t="shared" si="9"/>
        <v>2</v>
      </c>
      <c r="K93">
        <f t="shared" si="10"/>
        <v>0</v>
      </c>
      <c r="L93">
        <f t="shared" si="11"/>
        <v>3</v>
      </c>
    </row>
    <row r="94" spans="1:12" x14ac:dyDescent="0.3">
      <c r="A94" t="s">
        <v>184</v>
      </c>
      <c r="B94" t="s">
        <v>185</v>
      </c>
      <c r="C94" t="s">
        <v>290</v>
      </c>
      <c r="D94" t="s">
        <v>270</v>
      </c>
      <c r="E94">
        <v>1</v>
      </c>
      <c r="F94">
        <v>2</v>
      </c>
      <c r="G94">
        <v>0</v>
      </c>
      <c r="H94">
        <v>2</v>
      </c>
      <c r="I94">
        <f t="shared" si="8"/>
        <v>1</v>
      </c>
      <c r="J94">
        <f t="shared" si="9"/>
        <v>1</v>
      </c>
      <c r="K94">
        <f t="shared" si="10"/>
        <v>0</v>
      </c>
      <c r="L94">
        <f t="shared" si="11"/>
        <v>1</v>
      </c>
    </row>
    <row r="95" spans="1:12" x14ac:dyDescent="0.3">
      <c r="A95" t="s">
        <v>182</v>
      </c>
      <c r="B95" t="s">
        <v>183</v>
      </c>
      <c r="C95" t="s">
        <v>290</v>
      </c>
      <c r="D95" t="s">
        <v>272</v>
      </c>
      <c r="E95">
        <v>2</v>
      </c>
      <c r="F95">
        <v>2</v>
      </c>
      <c r="G95">
        <v>0</v>
      </c>
      <c r="H95">
        <v>4</v>
      </c>
      <c r="I95">
        <f t="shared" si="8"/>
        <v>1</v>
      </c>
      <c r="J95">
        <f t="shared" si="9"/>
        <v>1</v>
      </c>
      <c r="K95">
        <f t="shared" si="10"/>
        <v>0</v>
      </c>
      <c r="L95">
        <f t="shared" si="11"/>
        <v>3</v>
      </c>
    </row>
    <row r="96" spans="1:12" x14ac:dyDescent="0.3">
      <c r="A96" t="s">
        <v>186</v>
      </c>
      <c r="B96" t="s">
        <v>187</v>
      </c>
      <c r="C96" t="s">
        <v>293</v>
      </c>
      <c r="D96" t="s">
        <v>272</v>
      </c>
      <c r="E96">
        <v>1</v>
      </c>
      <c r="F96">
        <v>1</v>
      </c>
      <c r="G96">
        <v>0</v>
      </c>
      <c r="H96">
        <v>2</v>
      </c>
      <c r="I96">
        <f t="shared" si="8"/>
        <v>0</v>
      </c>
      <c r="J96">
        <f t="shared" si="9"/>
        <v>0</v>
      </c>
      <c r="K96">
        <f t="shared" si="10"/>
        <v>0</v>
      </c>
      <c r="L96">
        <f t="shared" si="11"/>
        <v>1</v>
      </c>
    </row>
    <row r="97" spans="1:12" x14ac:dyDescent="0.3">
      <c r="A97" t="s">
        <v>1215</v>
      </c>
      <c r="B97" t="s">
        <v>189</v>
      </c>
      <c r="C97" t="s">
        <v>293</v>
      </c>
      <c r="D97" t="s">
        <v>272</v>
      </c>
      <c r="E97">
        <v>3</v>
      </c>
      <c r="F97">
        <v>2</v>
      </c>
      <c r="G97">
        <v>1</v>
      </c>
      <c r="H97">
        <v>3</v>
      </c>
      <c r="I97">
        <f t="shared" si="8"/>
        <v>2</v>
      </c>
      <c r="J97">
        <f t="shared" si="9"/>
        <v>1</v>
      </c>
      <c r="K97">
        <f t="shared" si="10"/>
        <v>1</v>
      </c>
      <c r="L97">
        <f t="shared" si="11"/>
        <v>2</v>
      </c>
    </row>
    <row r="98" spans="1:12" x14ac:dyDescent="0.3">
      <c r="A98" t="s">
        <v>190</v>
      </c>
      <c r="B98" t="s">
        <v>191</v>
      </c>
      <c r="C98" t="s">
        <v>293</v>
      </c>
      <c r="D98" t="s">
        <v>272</v>
      </c>
      <c r="E98">
        <v>3</v>
      </c>
      <c r="F98">
        <v>2</v>
      </c>
      <c r="G98">
        <v>1</v>
      </c>
      <c r="H98">
        <v>4</v>
      </c>
      <c r="I98">
        <f t="shared" si="8"/>
        <v>2</v>
      </c>
      <c r="J98">
        <f t="shared" si="9"/>
        <v>1</v>
      </c>
      <c r="K98">
        <f t="shared" si="10"/>
        <v>1</v>
      </c>
      <c r="L98">
        <f t="shared" si="11"/>
        <v>3</v>
      </c>
    </row>
    <row r="99" spans="1:12" x14ac:dyDescent="0.3">
      <c r="A99" t="s">
        <v>192</v>
      </c>
      <c r="B99" t="s">
        <v>193</v>
      </c>
      <c r="C99" t="s">
        <v>290</v>
      </c>
      <c r="D99" t="s">
        <v>270</v>
      </c>
      <c r="E99">
        <v>2</v>
      </c>
      <c r="F99">
        <v>3</v>
      </c>
      <c r="G99">
        <v>1</v>
      </c>
      <c r="H99">
        <v>4</v>
      </c>
      <c r="I99">
        <f t="shared" si="8"/>
        <v>2</v>
      </c>
      <c r="J99">
        <f t="shared" si="9"/>
        <v>2</v>
      </c>
      <c r="K99">
        <f t="shared" si="10"/>
        <v>1</v>
      </c>
      <c r="L99">
        <f t="shared" si="11"/>
        <v>3</v>
      </c>
    </row>
    <row r="100" spans="1:12" x14ac:dyDescent="0.3">
      <c r="A100" t="s">
        <v>194</v>
      </c>
      <c r="B100" t="s">
        <v>195</v>
      </c>
      <c r="C100" t="s">
        <v>294</v>
      </c>
      <c r="D100" t="s">
        <v>272</v>
      </c>
      <c r="E100">
        <v>1</v>
      </c>
      <c r="F100">
        <v>0</v>
      </c>
      <c r="G100">
        <v>1</v>
      </c>
      <c r="H100">
        <v>1</v>
      </c>
      <c r="I100">
        <f t="shared" si="8"/>
        <v>0</v>
      </c>
      <c r="J100">
        <f t="shared" si="9"/>
        <v>0</v>
      </c>
      <c r="K100">
        <f t="shared" si="10"/>
        <v>0</v>
      </c>
      <c r="L100">
        <f t="shared" si="11"/>
        <v>0</v>
      </c>
    </row>
    <row r="101" spans="1:12" x14ac:dyDescent="0.3">
      <c r="A101" t="s">
        <v>196</v>
      </c>
      <c r="B101" t="s">
        <v>197</v>
      </c>
      <c r="C101" t="s">
        <v>293</v>
      </c>
      <c r="D101" t="s">
        <v>272</v>
      </c>
      <c r="E101">
        <v>3</v>
      </c>
      <c r="F101">
        <v>4</v>
      </c>
      <c r="G101">
        <v>0</v>
      </c>
      <c r="H101">
        <v>4</v>
      </c>
      <c r="I101">
        <f t="shared" ref="I101:I137" si="12">IF(D101="Y",IF(E101=0,0,E101-1),IF(E101=0,0,E101))</f>
        <v>2</v>
      </c>
      <c r="J101">
        <f t="shared" ref="J101:J137" si="13">IF(OR(C101="Intermediate Large",C101="Intermediate Small"),IF(F101=0,0,F101-1),IF(F101=0,0,F101))</f>
        <v>3</v>
      </c>
      <c r="K101">
        <f t="shared" ref="K101:K137" si="14">IF(OR(C101="Key Commercial-Service",C101="Key General Aviation"),IF(G101=0,0,G101-1),IF(G101=0,0,G101))</f>
        <v>0</v>
      </c>
      <c r="L101">
        <f t="shared" ref="L101:L137" si="15">H101-1</f>
        <v>3</v>
      </c>
    </row>
    <row r="102" spans="1:12" x14ac:dyDescent="0.3">
      <c r="A102" t="s">
        <v>198</v>
      </c>
      <c r="B102" t="s">
        <v>199</v>
      </c>
      <c r="C102" t="s">
        <v>297</v>
      </c>
      <c r="D102" t="s">
        <v>270</v>
      </c>
      <c r="E102">
        <v>2</v>
      </c>
      <c r="F102">
        <v>1</v>
      </c>
      <c r="G102">
        <v>1</v>
      </c>
      <c r="H102">
        <v>4</v>
      </c>
      <c r="I102">
        <f t="shared" si="12"/>
        <v>2</v>
      </c>
      <c r="J102">
        <f t="shared" si="13"/>
        <v>1</v>
      </c>
      <c r="K102">
        <f t="shared" si="14"/>
        <v>1</v>
      </c>
      <c r="L102">
        <f t="shared" si="15"/>
        <v>3</v>
      </c>
    </row>
    <row r="103" spans="1:12" x14ac:dyDescent="0.3">
      <c r="A103" t="s">
        <v>200</v>
      </c>
      <c r="B103" t="s">
        <v>201</v>
      </c>
      <c r="C103" t="s">
        <v>300</v>
      </c>
      <c r="D103" t="s">
        <v>272</v>
      </c>
      <c r="E103">
        <v>3</v>
      </c>
      <c r="F103">
        <v>2</v>
      </c>
      <c r="G103">
        <v>1</v>
      </c>
      <c r="H103">
        <v>3</v>
      </c>
      <c r="I103">
        <f t="shared" si="12"/>
        <v>2</v>
      </c>
      <c r="J103">
        <f t="shared" si="13"/>
        <v>2</v>
      </c>
      <c r="K103">
        <f t="shared" si="14"/>
        <v>0</v>
      </c>
      <c r="L103">
        <f t="shared" si="15"/>
        <v>2</v>
      </c>
    </row>
    <row r="104" spans="1:12" x14ac:dyDescent="0.3">
      <c r="A104" t="s">
        <v>1222</v>
      </c>
      <c r="B104" t="s">
        <v>203</v>
      </c>
      <c r="C104" t="s">
        <v>293</v>
      </c>
      <c r="D104" t="s">
        <v>272</v>
      </c>
      <c r="E104">
        <v>2</v>
      </c>
      <c r="F104">
        <v>2</v>
      </c>
      <c r="G104">
        <v>1</v>
      </c>
      <c r="H104">
        <v>3</v>
      </c>
      <c r="I104">
        <f t="shared" si="12"/>
        <v>1</v>
      </c>
      <c r="J104">
        <f t="shared" si="13"/>
        <v>1</v>
      </c>
      <c r="K104">
        <f t="shared" si="14"/>
        <v>1</v>
      </c>
      <c r="L104">
        <f t="shared" si="15"/>
        <v>2</v>
      </c>
    </row>
    <row r="105" spans="1:12" x14ac:dyDescent="0.3">
      <c r="A105" t="s">
        <v>1224</v>
      </c>
      <c r="B105" t="s">
        <v>205</v>
      </c>
      <c r="C105" t="s">
        <v>293</v>
      </c>
      <c r="D105" t="s">
        <v>272</v>
      </c>
      <c r="E105">
        <v>3</v>
      </c>
      <c r="F105">
        <v>3</v>
      </c>
      <c r="G105">
        <v>0</v>
      </c>
      <c r="H105">
        <v>3</v>
      </c>
      <c r="I105">
        <f t="shared" si="12"/>
        <v>2</v>
      </c>
      <c r="J105">
        <f t="shared" si="13"/>
        <v>2</v>
      </c>
      <c r="K105">
        <f t="shared" si="14"/>
        <v>0</v>
      </c>
      <c r="L105">
        <f t="shared" si="15"/>
        <v>2</v>
      </c>
    </row>
    <row r="106" spans="1:12" x14ac:dyDescent="0.3">
      <c r="A106" t="s">
        <v>206</v>
      </c>
      <c r="B106" t="s">
        <v>207</v>
      </c>
      <c r="C106" t="s">
        <v>290</v>
      </c>
      <c r="D106" t="s">
        <v>272</v>
      </c>
      <c r="E106">
        <v>4</v>
      </c>
      <c r="F106">
        <v>3</v>
      </c>
      <c r="G106">
        <v>1</v>
      </c>
      <c r="H106">
        <v>4</v>
      </c>
      <c r="I106">
        <f t="shared" si="12"/>
        <v>3</v>
      </c>
      <c r="J106">
        <f t="shared" si="13"/>
        <v>2</v>
      </c>
      <c r="K106">
        <f t="shared" si="14"/>
        <v>1</v>
      </c>
      <c r="L106">
        <f t="shared" si="15"/>
        <v>3</v>
      </c>
    </row>
    <row r="107" spans="1:12" x14ac:dyDescent="0.3">
      <c r="A107" t="s">
        <v>1267</v>
      </c>
      <c r="B107" t="s">
        <v>209</v>
      </c>
      <c r="C107" t="s">
        <v>300</v>
      </c>
      <c r="D107" t="s">
        <v>272</v>
      </c>
      <c r="E107">
        <v>2</v>
      </c>
      <c r="F107">
        <v>2</v>
      </c>
      <c r="G107">
        <v>1</v>
      </c>
      <c r="H107">
        <v>3</v>
      </c>
      <c r="I107">
        <f t="shared" si="12"/>
        <v>1</v>
      </c>
      <c r="J107">
        <f t="shared" si="13"/>
        <v>2</v>
      </c>
      <c r="K107">
        <f t="shared" si="14"/>
        <v>0</v>
      </c>
      <c r="L107">
        <f t="shared" si="15"/>
        <v>2</v>
      </c>
    </row>
    <row r="108" spans="1:12" x14ac:dyDescent="0.3">
      <c r="A108" t="s">
        <v>1234</v>
      </c>
      <c r="B108" t="s">
        <v>211</v>
      </c>
      <c r="C108" t="s">
        <v>293</v>
      </c>
      <c r="D108" t="s">
        <v>272</v>
      </c>
      <c r="E108">
        <v>3</v>
      </c>
      <c r="F108">
        <v>1</v>
      </c>
      <c r="G108">
        <v>2</v>
      </c>
      <c r="H108">
        <v>4</v>
      </c>
      <c r="I108">
        <f t="shared" si="12"/>
        <v>2</v>
      </c>
      <c r="J108">
        <f t="shared" si="13"/>
        <v>0</v>
      </c>
      <c r="K108">
        <f t="shared" si="14"/>
        <v>2</v>
      </c>
      <c r="L108">
        <f t="shared" si="15"/>
        <v>3</v>
      </c>
    </row>
    <row r="109" spans="1:12" x14ac:dyDescent="0.3">
      <c r="A109" t="s">
        <v>1536</v>
      </c>
      <c r="B109" t="s">
        <v>215</v>
      </c>
      <c r="C109" t="s">
        <v>290</v>
      </c>
      <c r="D109" t="s">
        <v>272</v>
      </c>
      <c r="E109">
        <v>5</v>
      </c>
      <c r="F109">
        <v>3</v>
      </c>
      <c r="G109">
        <v>3</v>
      </c>
      <c r="H109">
        <v>6</v>
      </c>
      <c r="I109">
        <f t="shared" si="12"/>
        <v>4</v>
      </c>
      <c r="J109">
        <f t="shared" si="13"/>
        <v>2</v>
      </c>
      <c r="K109">
        <f t="shared" si="14"/>
        <v>3</v>
      </c>
      <c r="L109">
        <f t="shared" si="15"/>
        <v>5</v>
      </c>
    </row>
    <row r="110" spans="1:12" x14ac:dyDescent="0.3">
      <c r="A110" t="s">
        <v>1537</v>
      </c>
      <c r="B110" t="s">
        <v>213</v>
      </c>
      <c r="C110" t="s">
        <v>294</v>
      </c>
      <c r="D110" t="s">
        <v>272</v>
      </c>
      <c r="E110">
        <v>8</v>
      </c>
      <c r="F110">
        <v>5</v>
      </c>
      <c r="G110">
        <v>4</v>
      </c>
      <c r="H110">
        <v>9</v>
      </c>
      <c r="I110">
        <f t="shared" si="12"/>
        <v>7</v>
      </c>
      <c r="J110">
        <f t="shared" si="13"/>
        <v>5</v>
      </c>
      <c r="K110">
        <f t="shared" si="14"/>
        <v>3</v>
      </c>
      <c r="L110">
        <f t="shared" si="15"/>
        <v>8</v>
      </c>
    </row>
    <row r="111" spans="1:12" x14ac:dyDescent="0.3">
      <c r="A111" t="s">
        <v>216</v>
      </c>
      <c r="B111" t="s">
        <v>217</v>
      </c>
      <c r="C111" t="s">
        <v>290</v>
      </c>
      <c r="D111" t="s">
        <v>272</v>
      </c>
      <c r="E111">
        <v>3</v>
      </c>
      <c r="F111">
        <v>4</v>
      </c>
      <c r="G111">
        <v>0</v>
      </c>
      <c r="H111">
        <v>4</v>
      </c>
      <c r="I111">
        <f t="shared" si="12"/>
        <v>2</v>
      </c>
      <c r="J111">
        <f t="shared" si="13"/>
        <v>3</v>
      </c>
      <c r="K111">
        <f t="shared" si="14"/>
        <v>0</v>
      </c>
      <c r="L111">
        <f t="shared" si="15"/>
        <v>3</v>
      </c>
    </row>
    <row r="112" spans="1:12" x14ac:dyDescent="0.3">
      <c r="A112" t="s">
        <v>218</v>
      </c>
      <c r="B112" t="s">
        <v>219</v>
      </c>
      <c r="C112" t="s">
        <v>290</v>
      </c>
      <c r="D112" t="s">
        <v>270</v>
      </c>
      <c r="E112">
        <v>1</v>
      </c>
      <c r="F112">
        <v>2</v>
      </c>
      <c r="G112">
        <v>0</v>
      </c>
      <c r="H112">
        <v>2</v>
      </c>
      <c r="I112">
        <f t="shared" si="12"/>
        <v>1</v>
      </c>
      <c r="J112">
        <f t="shared" si="13"/>
        <v>1</v>
      </c>
      <c r="K112">
        <f t="shared" si="14"/>
        <v>0</v>
      </c>
      <c r="L112">
        <f t="shared" si="15"/>
        <v>1</v>
      </c>
    </row>
    <row r="113" spans="1:12" x14ac:dyDescent="0.3">
      <c r="A113" t="s">
        <v>220</v>
      </c>
      <c r="B113" t="s">
        <v>221</v>
      </c>
      <c r="C113" t="s">
        <v>297</v>
      </c>
      <c r="D113" t="s">
        <v>270</v>
      </c>
      <c r="E113">
        <v>3</v>
      </c>
      <c r="F113">
        <v>2</v>
      </c>
      <c r="G113">
        <v>1</v>
      </c>
      <c r="H113">
        <v>4</v>
      </c>
      <c r="I113">
        <f t="shared" si="12"/>
        <v>3</v>
      </c>
      <c r="J113">
        <f t="shared" si="13"/>
        <v>2</v>
      </c>
      <c r="K113">
        <f t="shared" si="14"/>
        <v>1</v>
      </c>
      <c r="L113">
        <f t="shared" si="15"/>
        <v>3</v>
      </c>
    </row>
    <row r="114" spans="1:12" x14ac:dyDescent="0.3">
      <c r="A114" t="s">
        <v>1231</v>
      </c>
      <c r="B114" t="s">
        <v>223</v>
      </c>
      <c r="C114" t="s">
        <v>293</v>
      </c>
      <c r="D114" t="s">
        <v>272</v>
      </c>
      <c r="E114">
        <v>8</v>
      </c>
      <c r="F114">
        <v>4</v>
      </c>
      <c r="G114">
        <v>4</v>
      </c>
      <c r="H114">
        <v>8</v>
      </c>
      <c r="I114">
        <f t="shared" si="12"/>
        <v>7</v>
      </c>
      <c r="J114">
        <f t="shared" si="13"/>
        <v>3</v>
      </c>
      <c r="K114">
        <f t="shared" si="14"/>
        <v>4</v>
      </c>
      <c r="L114">
        <f t="shared" si="15"/>
        <v>7</v>
      </c>
    </row>
    <row r="115" spans="1:12" x14ac:dyDescent="0.3">
      <c r="A115" t="s">
        <v>224</v>
      </c>
      <c r="B115" t="s">
        <v>225</v>
      </c>
      <c r="C115" t="s">
        <v>290</v>
      </c>
      <c r="D115" t="s">
        <v>272</v>
      </c>
      <c r="E115">
        <v>3</v>
      </c>
      <c r="F115">
        <v>3</v>
      </c>
      <c r="G115">
        <v>0</v>
      </c>
      <c r="H115">
        <v>4</v>
      </c>
      <c r="I115">
        <f t="shared" si="12"/>
        <v>2</v>
      </c>
      <c r="J115">
        <f t="shared" si="13"/>
        <v>2</v>
      </c>
      <c r="K115">
        <f t="shared" si="14"/>
        <v>0</v>
      </c>
      <c r="L115">
        <f t="shared" si="15"/>
        <v>3</v>
      </c>
    </row>
    <row r="116" spans="1:12" x14ac:dyDescent="0.3">
      <c r="A116" t="s">
        <v>226</v>
      </c>
      <c r="B116" t="s">
        <v>227</v>
      </c>
      <c r="C116" t="s">
        <v>290</v>
      </c>
      <c r="D116" t="s">
        <v>272</v>
      </c>
      <c r="E116">
        <v>2</v>
      </c>
      <c r="F116">
        <v>2</v>
      </c>
      <c r="G116">
        <v>0</v>
      </c>
      <c r="H116">
        <v>4</v>
      </c>
      <c r="I116">
        <f t="shared" si="12"/>
        <v>1</v>
      </c>
      <c r="J116">
        <f t="shared" si="13"/>
        <v>1</v>
      </c>
      <c r="K116">
        <f t="shared" si="14"/>
        <v>0</v>
      </c>
      <c r="L116">
        <f t="shared" si="15"/>
        <v>3</v>
      </c>
    </row>
    <row r="117" spans="1:12" x14ac:dyDescent="0.3">
      <c r="A117" t="s">
        <v>228</v>
      </c>
      <c r="B117" t="s">
        <v>229</v>
      </c>
      <c r="C117" t="s">
        <v>297</v>
      </c>
      <c r="D117" t="s">
        <v>270</v>
      </c>
      <c r="E117">
        <v>4</v>
      </c>
      <c r="F117">
        <v>4</v>
      </c>
      <c r="G117">
        <v>1</v>
      </c>
      <c r="H117">
        <v>6</v>
      </c>
      <c r="I117">
        <f t="shared" si="12"/>
        <v>4</v>
      </c>
      <c r="J117">
        <f t="shared" si="13"/>
        <v>4</v>
      </c>
      <c r="K117">
        <f t="shared" si="14"/>
        <v>1</v>
      </c>
      <c r="L117">
        <f t="shared" si="15"/>
        <v>5</v>
      </c>
    </row>
    <row r="118" spans="1:12" x14ac:dyDescent="0.3">
      <c r="A118" t="s">
        <v>230</v>
      </c>
      <c r="B118" t="s">
        <v>231</v>
      </c>
      <c r="C118" t="s">
        <v>290</v>
      </c>
      <c r="D118" t="s">
        <v>270</v>
      </c>
      <c r="E118">
        <v>1</v>
      </c>
      <c r="F118">
        <v>3</v>
      </c>
      <c r="G118">
        <v>0</v>
      </c>
      <c r="H118">
        <v>4</v>
      </c>
      <c r="I118">
        <f t="shared" si="12"/>
        <v>1</v>
      </c>
      <c r="J118">
        <f t="shared" si="13"/>
        <v>2</v>
      </c>
      <c r="K118">
        <f t="shared" si="14"/>
        <v>0</v>
      </c>
      <c r="L118">
        <f t="shared" si="15"/>
        <v>3</v>
      </c>
    </row>
    <row r="119" spans="1:12" x14ac:dyDescent="0.3">
      <c r="A119" t="s">
        <v>232</v>
      </c>
      <c r="B119" t="s">
        <v>233</v>
      </c>
      <c r="C119" t="s">
        <v>300</v>
      </c>
      <c r="D119" t="s">
        <v>272</v>
      </c>
      <c r="E119">
        <v>1</v>
      </c>
      <c r="F119">
        <v>1</v>
      </c>
      <c r="G119">
        <v>1</v>
      </c>
      <c r="H119">
        <v>2</v>
      </c>
      <c r="I119">
        <f t="shared" si="12"/>
        <v>0</v>
      </c>
      <c r="J119">
        <f t="shared" si="13"/>
        <v>1</v>
      </c>
      <c r="K119">
        <f t="shared" si="14"/>
        <v>0</v>
      </c>
      <c r="L119">
        <f t="shared" si="15"/>
        <v>1</v>
      </c>
    </row>
    <row r="120" spans="1:12" x14ac:dyDescent="0.3">
      <c r="A120" t="s">
        <v>234</v>
      </c>
      <c r="B120" t="s">
        <v>235</v>
      </c>
      <c r="C120" t="s">
        <v>290</v>
      </c>
      <c r="D120" t="s">
        <v>272</v>
      </c>
      <c r="E120">
        <v>3</v>
      </c>
      <c r="F120">
        <v>2</v>
      </c>
      <c r="G120">
        <v>1</v>
      </c>
      <c r="H120">
        <v>3</v>
      </c>
      <c r="I120">
        <f t="shared" si="12"/>
        <v>2</v>
      </c>
      <c r="J120">
        <f t="shared" si="13"/>
        <v>1</v>
      </c>
      <c r="K120">
        <f t="shared" si="14"/>
        <v>1</v>
      </c>
      <c r="L120">
        <f t="shared" si="15"/>
        <v>2</v>
      </c>
    </row>
    <row r="121" spans="1:12" x14ac:dyDescent="0.3">
      <c r="A121" t="s">
        <v>236</v>
      </c>
      <c r="B121" t="s">
        <v>237</v>
      </c>
      <c r="C121" t="s">
        <v>290</v>
      </c>
      <c r="D121" t="s">
        <v>272</v>
      </c>
      <c r="E121">
        <v>2</v>
      </c>
      <c r="F121">
        <v>2</v>
      </c>
      <c r="G121">
        <v>1</v>
      </c>
      <c r="H121">
        <v>3</v>
      </c>
      <c r="I121">
        <f t="shared" si="12"/>
        <v>1</v>
      </c>
      <c r="J121">
        <f t="shared" si="13"/>
        <v>1</v>
      </c>
      <c r="K121">
        <f t="shared" si="14"/>
        <v>1</v>
      </c>
      <c r="L121">
        <f t="shared" si="15"/>
        <v>2</v>
      </c>
    </row>
    <row r="122" spans="1:12" x14ac:dyDescent="0.3">
      <c r="A122" t="s">
        <v>1241</v>
      </c>
      <c r="B122" t="s">
        <v>239</v>
      </c>
      <c r="C122" t="s">
        <v>293</v>
      </c>
      <c r="D122" t="s">
        <v>272</v>
      </c>
      <c r="E122">
        <v>1</v>
      </c>
      <c r="F122">
        <v>1</v>
      </c>
      <c r="G122">
        <v>0</v>
      </c>
      <c r="H122">
        <v>1</v>
      </c>
      <c r="I122">
        <f t="shared" si="12"/>
        <v>0</v>
      </c>
      <c r="J122">
        <f t="shared" si="13"/>
        <v>0</v>
      </c>
      <c r="K122">
        <f t="shared" si="14"/>
        <v>0</v>
      </c>
      <c r="L122">
        <f t="shared" si="15"/>
        <v>0</v>
      </c>
    </row>
    <row r="123" spans="1:12" x14ac:dyDescent="0.3">
      <c r="A123" t="s">
        <v>240</v>
      </c>
      <c r="B123" t="s">
        <v>241</v>
      </c>
      <c r="C123" t="s">
        <v>297</v>
      </c>
      <c r="D123" t="s">
        <v>270</v>
      </c>
      <c r="E123">
        <v>2</v>
      </c>
      <c r="F123">
        <v>1</v>
      </c>
      <c r="G123">
        <v>1</v>
      </c>
      <c r="H123">
        <v>3</v>
      </c>
      <c r="I123">
        <f t="shared" si="12"/>
        <v>2</v>
      </c>
      <c r="J123">
        <f t="shared" si="13"/>
        <v>1</v>
      </c>
      <c r="K123">
        <f t="shared" si="14"/>
        <v>1</v>
      </c>
      <c r="L123">
        <f t="shared" si="15"/>
        <v>2</v>
      </c>
    </row>
    <row r="124" spans="1:12" x14ac:dyDescent="0.3">
      <c r="A124" t="s">
        <v>242</v>
      </c>
      <c r="B124" t="s">
        <v>243</v>
      </c>
      <c r="C124" t="s">
        <v>293</v>
      </c>
      <c r="D124" t="s">
        <v>272</v>
      </c>
      <c r="E124">
        <v>2</v>
      </c>
      <c r="F124">
        <v>3</v>
      </c>
      <c r="G124">
        <v>0</v>
      </c>
      <c r="H124">
        <v>4</v>
      </c>
      <c r="I124">
        <f t="shared" si="12"/>
        <v>1</v>
      </c>
      <c r="J124">
        <f t="shared" si="13"/>
        <v>2</v>
      </c>
      <c r="K124">
        <f t="shared" si="14"/>
        <v>0</v>
      </c>
      <c r="L124">
        <f t="shared" si="15"/>
        <v>3</v>
      </c>
    </row>
    <row r="125" spans="1:12" x14ac:dyDescent="0.3">
      <c r="A125" t="s">
        <v>244</v>
      </c>
      <c r="B125" t="s">
        <v>245</v>
      </c>
      <c r="C125" t="s">
        <v>290</v>
      </c>
      <c r="D125" t="s">
        <v>272</v>
      </c>
      <c r="E125">
        <v>1</v>
      </c>
      <c r="F125">
        <v>1</v>
      </c>
      <c r="G125">
        <v>0</v>
      </c>
      <c r="H125">
        <v>1</v>
      </c>
      <c r="I125">
        <f t="shared" si="12"/>
        <v>0</v>
      </c>
      <c r="J125">
        <f t="shared" si="13"/>
        <v>0</v>
      </c>
      <c r="K125">
        <f t="shared" si="14"/>
        <v>0</v>
      </c>
      <c r="L125">
        <f t="shared" si="15"/>
        <v>0</v>
      </c>
    </row>
    <row r="126" spans="1:12" x14ac:dyDescent="0.3">
      <c r="A126" t="s">
        <v>246</v>
      </c>
      <c r="B126" t="s">
        <v>247</v>
      </c>
      <c r="C126" t="s">
        <v>290</v>
      </c>
      <c r="D126" t="s">
        <v>270</v>
      </c>
      <c r="E126">
        <v>0</v>
      </c>
      <c r="F126">
        <v>2</v>
      </c>
      <c r="G126">
        <v>0</v>
      </c>
      <c r="H126">
        <v>2</v>
      </c>
      <c r="I126">
        <f t="shared" si="12"/>
        <v>0</v>
      </c>
      <c r="J126">
        <f t="shared" si="13"/>
        <v>1</v>
      </c>
      <c r="K126">
        <f t="shared" si="14"/>
        <v>0</v>
      </c>
      <c r="L126">
        <f t="shared" si="15"/>
        <v>1</v>
      </c>
    </row>
    <row r="127" spans="1:12" x14ac:dyDescent="0.3">
      <c r="A127" t="s">
        <v>1247</v>
      </c>
      <c r="B127" t="s">
        <v>249</v>
      </c>
      <c r="C127" t="s">
        <v>294</v>
      </c>
      <c r="D127" t="s">
        <v>272</v>
      </c>
      <c r="E127">
        <v>2</v>
      </c>
      <c r="F127">
        <v>1</v>
      </c>
      <c r="G127">
        <v>1</v>
      </c>
      <c r="H127">
        <v>2</v>
      </c>
      <c r="I127">
        <f t="shared" si="12"/>
        <v>1</v>
      </c>
      <c r="J127">
        <f t="shared" si="13"/>
        <v>1</v>
      </c>
      <c r="K127">
        <f t="shared" si="14"/>
        <v>0</v>
      </c>
      <c r="L127">
        <f t="shared" si="15"/>
        <v>1</v>
      </c>
    </row>
    <row r="128" spans="1:12" x14ac:dyDescent="0.3">
      <c r="A128" t="s">
        <v>250</v>
      </c>
      <c r="B128" t="s">
        <v>251</v>
      </c>
      <c r="C128" t="s">
        <v>290</v>
      </c>
      <c r="D128" t="s">
        <v>272</v>
      </c>
      <c r="E128">
        <v>4</v>
      </c>
      <c r="F128">
        <v>2</v>
      </c>
      <c r="G128">
        <v>2</v>
      </c>
      <c r="H128">
        <v>4</v>
      </c>
      <c r="I128">
        <f t="shared" si="12"/>
        <v>3</v>
      </c>
      <c r="J128">
        <f t="shared" si="13"/>
        <v>1</v>
      </c>
      <c r="K128">
        <f t="shared" si="14"/>
        <v>2</v>
      </c>
      <c r="L128">
        <f t="shared" si="15"/>
        <v>3</v>
      </c>
    </row>
    <row r="129" spans="1:12" x14ac:dyDescent="0.3">
      <c r="A129" t="s">
        <v>252</v>
      </c>
      <c r="B129" t="s">
        <v>253</v>
      </c>
      <c r="C129" t="s">
        <v>297</v>
      </c>
      <c r="D129" t="s">
        <v>270</v>
      </c>
      <c r="E129">
        <v>0</v>
      </c>
      <c r="F129">
        <v>0</v>
      </c>
      <c r="G129">
        <v>0</v>
      </c>
      <c r="H129">
        <v>2</v>
      </c>
      <c r="I129">
        <f t="shared" si="12"/>
        <v>0</v>
      </c>
      <c r="J129">
        <f t="shared" si="13"/>
        <v>0</v>
      </c>
      <c r="K129">
        <f t="shared" si="14"/>
        <v>0</v>
      </c>
      <c r="L129">
        <f t="shared" si="15"/>
        <v>1</v>
      </c>
    </row>
    <row r="130" spans="1:12" x14ac:dyDescent="0.3">
      <c r="A130" t="s">
        <v>254</v>
      </c>
      <c r="B130" t="s">
        <v>255</v>
      </c>
      <c r="C130" t="s">
        <v>297</v>
      </c>
      <c r="D130" t="s">
        <v>270</v>
      </c>
      <c r="E130">
        <v>2</v>
      </c>
      <c r="F130">
        <v>1</v>
      </c>
      <c r="G130">
        <v>1</v>
      </c>
      <c r="H130">
        <v>3</v>
      </c>
      <c r="I130">
        <f t="shared" si="12"/>
        <v>2</v>
      </c>
      <c r="J130">
        <f t="shared" si="13"/>
        <v>1</v>
      </c>
      <c r="K130">
        <f t="shared" si="14"/>
        <v>1</v>
      </c>
      <c r="L130">
        <f t="shared" si="15"/>
        <v>2</v>
      </c>
    </row>
    <row r="131" spans="1:12" x14ac:dyDescent="0.3">
      <c r="A131" t="s">
        <v>256</v>
      </c>
      <c r="B131" t="s">
        <v>257</v>
      </c>
      <c r="C131" t="s">
        <v>290</v>
      </c>
      <c r="D131" t="s">
        <v>272</v>
      </c>
      <c r="E131">
        <v>1</v>
      </c>
      <c r="F131">
        <v>2</v>
      </c>
      <c r="G131">
        <v>0</v>
      </c>
      <c r="H131">
        <v>2</v>
      </c>
      <c r="I131">
        <f t="shared" si="12"/>
        <v>0</v>
      </c>
      <c r="J131">
        <f t="shared" si="13"/>
        <v>1</v>
      </c>
      <c r="K131">
        <f t="shared" si="14"/>
        <v>0</v>
      </c>
      <c r="L131">
        <f t="shared" si="15"/>
        <v>1</v>
      </c>
    </row>
    <row r="132" spans="1:12" x14ac:dyDescent="0.3">
      <c r="A132" t="s">
        <v>1253</v>
      </c>
      <c r="B132" t="s">
        <v>259</v>
      </c>
      <c r="C132" t="s">
        <v>294</v>
      </c>
      <c r="D132" t="s">
        <v>272</v>
      </c>
      <c r="E132">
        <v>1</v>
      </c>
      <c r="F132">
        <v>1</v>
      </c>
      <c r="G132">
        <v>1</v>
      </c>
      <c r="H132">
        <v>2</v>
      </c>
      <c r="I132">
        <f t="shared" si="12"/>
        <v>0</v>
      </c>
      <c r="J132">
        <f t="shared" si="13"/>
        <v>1</v>
      </c>
      <c r="K132">
        <f t="shared" si="14"/>
        <v>0</v>
      </c>
      <c r="L132">
        <f t="shared" si="15"/>
        <v>1</v>
      </c>
    </row>
    <row r="133" spans="1:12" x14ac:dyDescent="0.3">
      <c r="A133" t="s">
        <v>260</v>
      </c>
      <c r="B133" t="s">
        <v>261</v>
      </c>
      <c r="C133" t="s">
        <v>290</v>
      </c>
      <c r="D133" t="s">
        <v>272</v>
      </c>
      <c r="E133">
        <v>3</v>
      </c>
      <c r="F133">
        <v>3</v>
      </c>
      <c r="G133">
        <v>0</v>
      </c>
      <c r="H133">
        <v>3</v>
      </c>
      <c r="I133">
        <f t="shared" si="12"/>
        <v>2</v>
      </c>
      <c r="J133">
        <f t="shared" si="13"/>
        <v>2</v>
      </c>
      <c r="K133">
        <f t="shared" si="14"/>
        <v>0</v>
      </c>
      <c r="L133">
        <f t="shared" si="15"/>
        <v>2</v>
      </c>
    </row>
    <row r="134" spans="1:12" x14ac:dyDescent="0.3">
      <c r="A134" t="s">
        <v>1256</v>
      </c>
      <c r="B134" t="s">
        <v>263</v>
      </c>
      <c r="C134" t="s">
        <v>294</v>
      </c>
      <c r="D134" t="s">
        <v>272</v>
      </c>
      <c r="E134">
        <v>2</v>
      </c>
      <c r="F134">
        <v>1</v>
      </c>
      <c r="G134">
        <v>1</v>
      </c>
      <c r="H134">
        <v>2</v>
      </c>
      <c r="I134">
        <f t="shared" si="12"/>
        <v>1</v>
      </c>
      <c r="J134">
        <f t="shared" si="13"/>
        <v>1</v>
      </c>
      <c r="K134">
        <f t="shared" si="14"/>
        <v>0</v>
      </c>
      <c r="L134">
        <f t="shared" si="15"/>
        <v>1</v>
      </c>
    </row>
    <row r="135" spans="1:12" x14ac:dyDescent="0.3">
      <c r="A135" t="s">
        <v>264</v>
      </c>
      <c r="B135" t="s">
        <v>265</v>
      </c>
      <c r="C135" t="s">
        <v>297</v>
      </c>
      <c r="D135" t="s">
        <v>272</v>
      </c>
      <c r="E135">
        <v>5</v>
      </c>
      <c r="F135">
        <v>5</v>
      </c>
      <c r="G135">
        <v>0</v>
      </c>
      <c r="H135">
        <v>6</v>
      </c>
      <c r="I135">
        <f t="shared" si="12"/>
        <v>4</v>
      </c>
      <c r="J135">
        <f t="shared" si="13"/>
        <v>5</v>
      </c>
      <c r="K135">
        <f t="shared" si="14"/>
        <v>0</v>
      </c>
      <c r="L135">
        <f t="shared" si="15"/>
        <v>5</v>
      </c>
    </row>
    <row r="136" spans="1:12" x14ac:dyDescent="0.3">
      <c r="A136" t="s">
        <v>266</v>
      </c>
      <c r="B136" t="s">
        <v>267</v>
      </c>
      <c r="C136" t="s">
        <v>294</v>
      </c>
      <c r="D136" t="s">
        <v>272</v>
      </c>
      <c r="E136">
        <v>1</v>
      </c>
      <c r="F136">
        <v>0</v>
      </c>
      <c r="G136">
        <v>1</v>
      </c>
      <c r="H136">
        <v>1</v>
      </c>
      <c r="I136">
        <f t="shared" si="12"/>
        <v>0</v>
      </c>
      <c r="J136">
        <f t="shared" si="13"/>
        <v>0</v>
      </c>
      <c r="K136">
        <f t="shared" si="14"/>
        <v>0</v>
      </c>
      <c r="L136">
        <f t="shared" si="15"/>
        <v>0</v>
      </c>
    </row>
    <row r="137" spans="1:12" x14ac:dyDescent="0.3">
      <c r="A137" t="s">
        <v>1121</v>
      </c>
      <c r="B137" t="s">
        <v>35</v>
      </c>
      <c r="C137" t="s">
        <v>290</v>
      </c>
      <c r="D137" t="s">
        <v>270</v>
      </c>
      <c r="E137">
        <v>3</v>
      </c>
      <c r="F137">
        <v>4</v>
      </c>
      <c r="G137">
        <v>0</v>
      </c>
      <c r="H137">
        <v>5</v>
      </c>
      <c r="I137">
        <f t="shared" si="12"/>
        <v>3</v>
      </c>
      <c r="J137">
        <f t="shared" si="13"/>
        <v>3</v>
      </c>
      <c r="K137">
        <f t="shared" si="14"/>
        <v>0</v>
      </c>
      <c r="L137">
        <f t="shared" si="15"/>
        <v>4</v>
      </c>
    </row>
    <row r="139" spans="1:12" x14ac:dyDescent="0.3">
      <c r="A139" s="218" t="s">
        <v>11745</v>
      </c>
    </row>
  </sheetData>
  <sheetProtection algorithmName="SHA-512" hashValue="QGO3Ss93J2J5Dcgj6AMzibz46McpjR7KHPILFwvaHE+YcHQqMxfQU2uG0sr7DaG28Xie0yyxoGrUkIbTRba/Yw==" saltValue="mAm4HQjhzgllucgIjsywXA==" spinCount="100000" sheet="1" objects="1" scenarios="1"/>
  <mergeCells count="1">
    <mergeCell ref="A1:D1"/>
  </mergeCells>
  <pageMargins left="0.7" right="0.7" top="0.75" bottom="0.75" header="0.3" footer="0.3"/>
  <pageSetup orientation="portrait" horizontalDpi="300" verticalDpi="0" copies="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41362-6FC0-4972-AFD8-BFB32B0656E5}">
  <sheetPr>
    <tabColor rgb="FF0070C0"/>
  </sheetPr>
  <dimension ref="A1:DA153"/>
  <sheetViews>
    <sheetView workbookViewId="0">
      <selection sqref="A1:F1"/>
    </sheetView>
  </sheetViews>
  <sheetFormatPr defaultColWidth="8.875" defaultRowHeight="16.5" x14ac:dyDescent="0.3"/>
  <cols>
    <col min="1" max="1" width="8.875" style="43"/>
    <col min="2" max="2" width="13.25" style="43" customWidth="1"/>
    <col min="3" max="3" width="8.875" style="43"/>
    <col min="4" max="4" width="14.5" style="43" customWidth="1"/>
    <col min="5" max="6" width="8.875" style="43"/>
    <col min="7" max="7" width="9.375" style="43" customWidth="1"/>
    <col min="8" max="8" width="12.625" style="43" customWidth="1"/>
    <col min="9" max="9" width="9" style="43" customWidth="1"/>
    <col min="10" max="10" width="13.75" style="43" customWidth="1"/>
    <col min="11" max="12" width="8.875" style="43"/>
    <col min="13" max="79" width="0" style="43" hidden="1" customWidth="1"/>
    <col min="80" max="80" width="20.125" style="43" hidden="1" customWidth="1"/>
    <col min="81" max="81" width="19.5" style="43" hidden="1" customWidth="1"/>
    <col min="82" max="82" width="17.375" style="43" hidden="1" customWidth="1"/>
    <col min="83" max="83" width="11.125" style="43" hidden="1" customWidth="1"/>
    <col min="84" max="84" width="18.625" style="43" hidden="1" customWidth="1"/>
    <col min="85" max="85" width="19.375" style="43" hidden="1" customWidth="1"/>
    <col min="86" max="86" width="10.375" style="43" hidden="1" customWidth="1"/>
    <col min="87" max="87" width="22.5" style="43" customWidth="1"/>
    <col min="88" max="88" width="21.5" style="43" customWidth="1"/>
    <col min="89" max="89" width="18.625" style="43" customWidth="1"/>
    <col min="90" max="90" width="19.75" style="43" customWidth="1"/>
    <col min="91" max="91" width="18.25" style="43" customWidth="1"/>
    <col min="92" max="92" width="19" style="43" customWidth="1"/>
    <col min="93" max="93" width="18.5" style="43" customWidth="1"/>
    <col min="94" max="94" width="16.5" style="43" customWidth="1"/>
    <col min="95" max="95" width="22.25" style="43" customWidth="1"/>
    <col min="96" max="96" width="26.5" style="43" customWidth="1"/>
    <col min="97" max="97" width="23.25" style="43" customWidth="1"/>
    <col min="98" max="98" width="27.5" style="43" customWidth="1"/>
    <col min="99" max="99" width="14.5" style="43" customWidth="1"/>
    <col min="100" max="100" width="17.5" style="43" customWidth="1"/>
    <col min="101" max="101" width="14.875" style="43" customWidth="1"/>
    <col min="102" max="102" width="15.375" style="43" customWidth="1"/>
    <col min="103" max="103" width="8.875" style="43"/>
    <col min="104" max="104" width="12" style="43" customWidth="1"/>
    <col min="105" max="105" width="12.25" style="43" customWidth="1"/>
    <col min="106" max="16384" width="8.875" style="43"/>
  </cols>
  <sheetData>
    <row r="1" spans="1:105" ht="24" x14ac:dyDescent="0.4">
      <c r="A1" s="282" t="s">
        <v>11762</v>
      </c>
      <c r="B1" s="282"/>
      <c r="C1" s="282"/>
      <c r="D1" s="282"/>
      <c r="E1" s="282"/>
      <c r="F1" s="282"/>
    </row>
    <row r="2" spans="1:105" x14ac:dyDescent="0.3">
      <c r="A2" s="293" t="s">
        <v>11743</v>
      </c>
      <c r="B2" s="293"/>
      <c r="C2" s="293"/>
      <c r="D2" s="293"/>
      <c r="E2" s="293"/>
      <c r="F2" s="293"/>
    </row>
    <row r="3" spans="1:105" hidden="1" x14ac:dyDescent="0.3">
      <c r="B3" s="107"/>
      <c r="C3" s="43">
        <v>1</v>
      </c>
      <c r="D3" s="43">
        <v>2</v>
      </c>
      <c r="E3" s="43">
        <v>3</v>
      </c>
      <c r="F3" s="43">
        <v>4</v>
      </c>
      <c r="G3" s="43">
        <v>5</v>
      </c>
      <c r="H3" s="43">
        <v>6</v>
      </c>
      <c r="I3" s="43">
        <v>7</v>
      </c>
      <c r="J3" s="43">
        <v>8</v>
      </c>
      <c r="K3" s="43">
        <v>9</v>
      </c>
      <c r="L3" s="43">
        <v>10</v>
      </c>
      <c r="M3" s="43">
        <v>11</v>
      </c>
      <c r="N3" s="43">
        <v>12</v>
      </c>
      <c r="O3" s="43">
        <v>13</v>
      </c>
      <c r="P3" s="43">
        <v>14</v>
      </c>
      <c r="Q3" s="43">
        <v>15</v>
      </c>
      <c r="R3" s="43">
        <v>16</v>
      </c>
      <c r="S3" s="43">
        <v>17</v>
      </c>
      <c r="T3" s="43">
        <v>18</v>
      </c>
      <c r="U3" s="43">
        <v>19</v>
      </c>
      <c r="V3" s="43">
        <v>20</v>
      </c>
      <c r="W3" s="43">
        <v>21</v>
      </c>
      <c r="X3" s="43">
        <v>22</v>
      </c>
      <c r="Y3" s="43">
        <v>23</v>
      </c>
      <c r="Z3" s="43">
        <v>24</v>
      </c>
      <c r="AA3" s="43">
        <v>25</v>
      </c>
      <c r="AB3" s="43">
        <v>26</v>
      </c>
      <c r="AC3" s="43">
        <v>27</v>
      </c>
      <c r="AD3" s="43">
        <v>28</v>
      </c>
      <c r="AE3" s="43">
        <v>29</v>
      </c>
      <c r="AF3" s="43">
        <v>30</v>
      </c>
      <c r="AG3" s="43">
        <v>31</v>
      </c>
      <c r="AH3" s="43">
        <v>32</v>
      </c>
      <c r="AI3" s="43">
        <v>33</v>
      </c>
      <c r="AJ3" s="43">
        <v>34</v>
      </c>
      <c r="AK3" s="43">
        <v>35</v>
      </c>
      <c r="AL3" s="43">
        <v>36</v>
      </c>
      <c r="AM3" s="43">
        <v>37</v>
      </c>
      <c r="AN3" s="43">
        <v>38</v>
      </c>
      <c r="AO3" s="43">
        <v>39</v>
      </c>
      <c r="AP3" s="43">
        <v>40</v>
      </c>
      <c r="AQ3" s="43">
        <v>41</v>
      </c>
      <c r="AR3" s="43">
        <v>42</v>
      </c>
      <c r="AS3" s="43">
        <v>43</v>
      </c>
      <c r="AT3" s="43">
        <v>44</v>
      </c>
      <c r="AU3" s="43">
        <v>45</v>
      </c>
      <c r="AV3" s="43">
        <v>46</v>
      </c>
      <c r="AW3" s="43">
        <v>47</v>
      </c>
      <c r="AX3" s="43">
        <v>48</v>
      </c>
      <c r="AY3" s="43">
        <v>49</v>
      </c>
      <c r="AZ3" s="43">
        <v>50</v>
      </c>
      <c r="BA3" s="43">
        <v>51</v>
      </c>
      <c r="BB3" s="43">
        <v>52</v>
      </c>
      <c r="BC3" s="43">
        <v>53</v>
      </c>
      <c r="BD3" s="43">
        <v>54</v>
      </c>
      <c r="BE3" s="43">
        <v>55</v>
      </c>
      <c r="BF3" s="43">
        <v>56</v>
      </c>
      <c r="BG3" s="43">
        <v>57</v>
      </c>
      <c r="BH3" s="43">
        <v>58</v>
      </c>
      <c r="BI3" s="43">
        <v>59</v>
      </c>
      <c r="BJ3" s="43">
        <v>60</v>
      </c>
      <c r="BK3" s="43">
        <v>61</v>
      </c>
      <c r="BL3" s="43">
        <v>62</v>
      </c>
      <c r="BM3" s="43">
        <v>63</v>
      </c>
      <c r="BN3" s="43">
        <v>64</v>
      </c>
      <c r="BO3" s="43">
        <v>65</v>
      </c>
      <c r="BP3" s="43">
        <v>66</v>
      </c>
      <c r="BQ3" s="43">
        <v>67</v>
      </c>
      <c r="BR3" s="43">
        <v>68</v>
      </c>
      <c r="BS3" s="43">
        <v>69</v>
      </c>
      <c r="BT3" s="43">
        <v>70</v>
      </c>
      <c r="BU3" s="43">
        <v>71</v>
      </c>
      <c r="BV3" s="43">
        <v>72</v>
      </c>
      <c r="BW3" s="43">
        <v>73</v>
      </c>
      <c r="BX3" s="43">
        <v>74</v>
      </c>
      <c r="BY3" s="43">
        <v>75</v>
      </c>
      <c r="BZ3" s="43">
        <v>76</v>
      </c>
      <c r="CA3" s="43">
        <v>77</v>
      </c>
      <c r="CB3" s="43">
        <v>78</v>
      </c>
      <c r="CC3" s="43">
        <v>79</v>
      </c>
      <c r="CD3" s="43">
        <v>80</v>
      </c>
      <c r="CE3" s="43">
        <v>81</v>
      </c>
      <c r="CF3" s="43">
        <v>82</v>
      </c>
      <c r="CG3" s="43">
        <v>83</v>
      </c>
      <c r="CH3" s="43">
        <v>84</v>
      </c>
      <c r="CI3" s="43">
        <v>85</v>
      </c>
      <c r="CJ3" s="43">
        <v>86</v>
      </c>
      <c r="CK3" s="43">
        <v>87</v>
      </c>
      <c r="CL3" s="43">
        <v>88</v>
      </c>
      <c r="CM3" s="43">
        <v>89</v>
      </c>
      <c r="CN3" s="43">
        <v>90</v>
      </c>
      <c r="CO3" s="43">
        <v>91</v>
      </c>
      <c r="CP3" s="43">
        <v>92</v>
      </c>
    </row>
    <row r="4" spans="1:105" s="216" customFormat="1" x14ac:dyDescent="0.3">
      <c r="A4" s="215" t="s">
        <v>3260</v>
      </c>
      <c r="B4" s="215" t="s">
        <v>3261</v>
      </c>
      <c r="C4" s="215" t="s">
        <v>1293</v>
      </c>
      <c r="D4" s="215" t="s">
        <v>3262</v>
      </c>
      <c r="E4" s="215" t="s">
        <v>3258</v>
      </c>
      <c r="F4" s="215" t="s">
        <v>3263</v>
      </c>
      <c r="G4" s="215" t="s">
        <v>3264</v>
      </c>
      <c r="H4" s="215" t="s">
        <v>3265</v>
      </c>
      <c r="I4" s="215" t="s">
        <v>3266</v>
      </c>
      <c r="J4" s="215" t="s">
        <v>3267</v>
      </c>
      <c r="K4" s="215" t="s">
        <v>3268</v>
      </c>
      <c r="L4" s="215" t="s">
        <v>1471</v>
      </c>
      <c r="M4" s="215" t="s">
        <v>3269</v>
      </c>
      <c r="N4" s="215" t="s">
        <v>3270</v>
      </c>
      <c r="O4" s="215" t="s">
        <v>3271</v>
      </c>
      <c r="P4" s="215" t="s">
        <v>3272</v>
      </c>
      <c r="Q4" s="215" t="s">
        <v>3273</v>
      </c>
      <c r="R4" s="215" t="s">
        <v>3274</v>
      </c>
      <c r="S4" s="215" t="s">
        <v>3275</v>
      </c>
      <c r="T4" s="215" t="s">
        <v>3276</v>
      </c>
      <c r="U4" s="215" t="s">
        <v>3277</v>
      </c>
      <c r="V4" s="215" t="s">
        <v>3278</v>
      </c>
      <c r="W4" s="215" t="s">
        <v>3279</v>
      </c>
      <c r="X4" s="215" t="s">
        <v>3280</v>
      </c>
      <c r="Y4" s="215" t="s">
        <v>3281</v>
      </c>
      <c r="Z4" s="215" t="s">
        <v>3282</v>
      </c>
      <c r="AA4" s="215" t="s">
        <v>3283</v>
      </c>
      <c r="AB4" s="215" t="s">
        <v>3284</v>
      </c>
      <c r="AC4" s="215" t="s">
        <v>3285</v>
      </c>
      <c r="AD4" s="215" t="s">
        <v>3286</v>
      </c>
      <c r="AE4" s="215" t="s">
        <v>3287</v>
      </c>
      <c r="AF4" s="215" t="s">
        <v>3288</v>
      </c>
      <c r="AG4" s="215" t="s">
        <v>3289</v>
      </c>
      <c r="AH4" s="215" t="s">
        <v>3290</v>
      </c>
      <c r="AI4" s="215" t="s">
        <v>3291</v>
      </c>
      <c r="AJ4" s="215" t="s">
        <v>3292</v>
      </c>
      <c r="AK4" s="215" t="s">
        <v>3293</v>
      </c>
      <c r="AL4" s="215" t="s">
        <v>3294</v>
      </c>
      <c r="AM4" s="215" t="s">
        <v>3295</v>
      </c>
      <c r="AN4" s="215" t="s">
        <v>3296</v>
      </c>
      <c r="AO4" s="215" t="s">
        <v>3297</v>
      </c>
      <c r="AP4" s="215" t="s">
        <v>3298</v>
      </c>
      <c r="AQ4" s="215" t="s">
        <v>3299</v>
      </c>
      <c r="AR4" s="215" t="s">
        <v>3300</v>
      </c>
      <c r="AS4" s="215" t="s">
        <v>3301</v>
      </c>
      <c r="AT4" s="215" t="s">
        <v>3302</v>
      </c>
      <c r="AU4" s="215" t="s">
        <v>3303</v>
      </c>
      <c r="AV4" s="215" t="s">
        <v>3304</v>
      </c>
      <c r="AW4" s="215" t="s">
        <v>3305</v>
      </c>
      <c r="AX4" s="215" t="s">
        <v>3306</v>
      </c>
      <c r="AY4" s="215" t="s">
        <v>3307</v>
      </c>
      <c r="AZ4" s="215" t="s">
        <v>3308</v>
      </c>
      <c r="BA4" s="215" t="s">
        <v>3309</v>
      </c>
      <c r="BB4" s="215" t="s">
        <v>3310</v>
      </c>
      <c r="BC4" s="215" t="s">
        <v>3311</v>
      </c>
      <c r="BD4" s="215" t="s">
        <v>3312</v>
      </c>
      <c r="BE4" s="215" t="s">
        <v>3313</v>
      </c>
      <c r="BF4" s="215" t="s">
        <v>3314</v>
      </c>
      <c r="BG4" s="215" t="s">
        <v>3315</v>
      </c>
      <c r="BH4" s="215" t="s">
        <v>3316</v>
      </c>
      <c r="BI4" s="215" t="s">
        <v>3317</v>
      </c>
      <c r="BJ4" s="215" t="s">
        <v>3318</v>
      </c>
      <c r="BK4" s="215" t="s">
        <v>3319</v>
      </c>
      <c r="BL4" s="215" t="s">
        <v>3320</v>
      </c>
      <c r="BM4" s="215" t="s">
        <v>3321</v>
      </c>
      <c r="BN4" s="215" t="s">
        <v>3322</v>
      </c>
      <c r="BO4" s="215" t="s">
        <v>3323</v>
      </c>
      <c r="BP4" s="215" t="s">
        <v>3324</v>
      </c>
      <c r="BQ4" s="215" t="s">
        <v>3325</v>
      </c>
      <c r="BR4" s="215" t="s">
        <v>3326</v>
      </c>
      <c r="BS4" s="215" t="s">
        <v>3327</v>
      </c>
      <c r="BT4" s="215" t="s">
        <v>3328</v>
      </c>
      <c r="BU4" s="215" t="s">
        <v>3329</v>
      </c>
      <c r="BV4" s="215" t="s">
        <v>3330</v>
      </c>
      <c r="BW4" s="215" t="s">
        <v>3331</v>
      </c>
      <c r="BX4" s="215" t="s">
        <v>3332</v>
      </c>
      <c r="BY4" s="215" t="s">
        <v>3333</v>
      </c>
      <c r="BZ4" s="215" t="s">
        <v>3334</v>
      </c>
      <c r="CA4" s="215" t="s">
        <v>3335</v>
      </c>
      <c r="CB4" s="215" t="s">
        <v>1518</v>
      </c>
      <c r="CC4" s="215" t="s">
        <v>1519</v>
      </c>
      <c r="CD4" s="215" t="s">
        <v>1520</v>
      </c>
      <c r="CE4" s="215" t="s">
        <v>1521</v>
      </c>
      <c r="CF4" s="215" t="s">
        <v>1522</v>
      </c>
      <c r="CG4" s="215" t="s">
        <v>1523</v>
      </c>
      <c r="CH4" s="215" t="s">
        <v>1524</v>
      </c>
      <c r="CI4" s="215" t="s">
        <v>3336</v>
      </c>
      <c r="CJ4" s="215" t="s">
        <v>3337</v>
      </c>
      <c r="CK4" s="215" t="s">
        <v>3338</v>
      </c>
      <c r="CL4" s="215" t="s">
        <v>3339</v>
      </c>
      <c r="CM4" s="215" t="s">
        <v>3340</v>
      </c>
      <c r="CN4" s="215" t="s">
        <v>3341</v>
      </c>
      <c r="CO4" s="215" t="s">
        <v>5340</v>
      </c>
      <c r="CP4" s="215" t="s">
        <v>3342</v>
      </c>
      <c r="CQ4" s="215" t="s">
        <v>3343</v>
      </c>
      <c r="CR4" s="215" t="s">
        <v>3344</v>
      </c>
      <c r="CS4" s="215" t="s">
        <v>3345</v>
      </c>
      <c r="CT4" s="215" t="s">
        <v>3346</v>
      </c>
      <c r="CU4" s="215" t="s">
        <v>3347</v>
      </c>
      <c r="CV4" s="215" t="s">
        <v>3348</v>
      </c>
      <c r="CW4" s="215" t="s">
        <v>3349</v>
      </c>
      <c r="CX4" s="215" t="s">
        <v>3350</v>
      </c>
      <c r="CY4" s="215" t="s">
        <v>3351</v>
      </c>
      <c r="CZ4" s="215" t="s">
        <v>3352</v>
      </c>
      <c r="DA4" s="215" t="s">
        <v>3353</v>
      </c>
    </row>
    <row r="5" spans="1:105" x14ac:dyDescent="0.3">
      <c r="A5" s="43" t="s">
        <v>3354</v>
      </c>
      <c r="B5" s="43" t="s">
        <v>3355</v>
      </c>
      <c r="C5" s="43" t="s">
        <v>143</v>
      </c>
      <c r="D5" s="44">
        <v>44112</v>
      </c>
      <c r="E5" s="43" t="s">
        <v>3259</v>
      </c>
      <c r="F5" s="43" t="s">
        <v>3356</v>
      </c>
      <c r="G5" s="43" t="s">
        <v>382</v>
      </c>
      <c r="H5" s="43" t="s">
        <v>3357</v>
      </c>
      <c r="I5" s="43" t="s">
        <v>3358</v>
      </c>
      <c r="J5" s="43" t="s">
        <v>382</v>
      </c>
      <c r="K5" s="43" t="s">
        <v>1295</v>
      </c>
      <c r="L5" s="43" t="s">
        <v>1294</v>
      </c>
      <c r="M5" s="43" t="s">
        <v>3359</v>
      </c>
      <c r="N5" s="43" t="s">
        <v>3359</v>
      </c>
      <c r="O5" s="43" t="s">
        <v>3360</v>
      </c>
      <c r="P5" s="43" t="s">
        <v>3361</v>
      </c>
      <c r="Q5" s="43" t="s">
        <v>3362</v>
      </c>
      <c r="R5" s="43" t="s">
        <v>3363</v>
      </c>
      <c r="S5" s="43" t="s">
        <v>3364</v>
      </c>
      <c r="T5" s="43" t="s">
        <v>3365</v>
      </c>
      <c r="U5" s="43" t="s">
        <v>3366</v>
      </c>
      <c r="V5" s="43" t="s">
        <v>3367</v>
      </c>
      <c r="W5" s="43" t="s">
        <v>3368</v>
      </c>
      <c r="X5" s="43" t="s">
        <v>3369</v>
      </c>
      <c r="Y5" s="43" t="s">
        <v>331</v>
      </c>
      <c r="Z5" s="43" t="s">
        <v>3370</v>
      </c>
      <c r="AA5" s="43" t="s">
        <v>3371</v>
      </c>
      <c r="AB5" s="43">
        <v>960.6</v>
      </c>
      <c r="AC5" s="43" t="s">
        <v>3372</v>
      </c>
      <c r="AD5" s="43" t="s">
        <v>3373</v>
      </c>
      <c r="AE5" s="43" t="s">
        <v>3374</v>
      </c>
      <c r="AG5" s="43" t="s">
        <v>3375</v>
      </c>
      <c r="AH5" s="43" t="s">
        <v>3376</v>
      </c>
      <c r="AI5" s="43" t="s">
        <v>3372</v>
      </c>
      <c r="AJ5" s="43">
        <v>425</v>
      </c>
      <c r="AK5" s="43" t="s">
        <v>3377</v>
      </c>
      <c r="AL5" s="43" t="s">
        <v>3378</v>
      </c>
      <c r="AM5" s="43" t="s">
        <v>1295</v>
      </c>
      <c r="AN5" s="43" t="s">
        <v>3377</v>
      </c>
      <c r="AO5" s="43" t="s">
        <v>3378</v>
      </c>
      <c r="AP5" s="43" t="s">
        <v>1295</v>
      </c>
      <c r="AQ5" s="43" t="s">
        <v>270</v>
      </c>
      <c r="AR5" s="43" t="s">
        <v>191</v>
      </c>
      <c r="AS5" s="43" t="s">
        <v>1408</v>
      </c>
      <c r="AU5" s="43" t="s">
        <v>3379</v>
      </c>
      <c r="AY5" s="43" t="s">
        <v>143</v>
      </c>
      <c r="AZ5" s="43" t="s">
        <v>272</v>
      </c>
      <c r="BA5" s="44">
        <v>24442</v>
      </c>
      <c r="BB5" s="43" t="s">
        <v>3380</v>
      </c>
      <c r="BD5" s="43" t="s">
        <v>3381</v>
      </c>
      <c r="BE5" s="43" t="s">
        <v>3382</v>
      </c>
      <c r="BF5" s="43" t="s">
        <v>270</v>
      </c>
      <c r="BG5" s="43" t="s">
        <v>270</v>
      </c>
      <c r="BH5" s="43" t="s">
        <v>270</v>
      </c>
      <c r="BI5" s="43" t="s">
        <v>272</v>
      </c>
      <c r="BJ5" s="43" t="s">
        <v>3372</v>
      </c>
      <c r="BK5" s="43" t="s">
        <v>3372</v>
      </c>
      <c r="BL5" s="44">
        <v>43027</v>
      </c>
      <c r="BN5" s="43" t="s">
        <v>3383</v>
      </c>
      <c r="BO5" s="43" t="s">
        <v>3384</v>
      </c>
      <c r="BP5" s="43" t="s">
        <v>3384</v>
      </c>
      <c r="BQ5" s="43" t="s">
        <v>3385</v>
      </c>
      <c r="BS5" s="43" t="s">
        <v>3386</v>
      </c>
      <c r="BT5" s="43" t="s">
        <v>3387</v>
      </c>
      <c r="BU5" s="43" t="s">
        <v>270</v>
      </c>
      <c r="BV5" s="43" t="s">
        <v>3388</v>
      </c>
      <c r="BW5" s="43" t="s">
        <v>3388</v>
      </c>
      <c r="BX5" s="43" t="s">
        <v>270</v>
      </c>
      <c r="BY5" s="43" t="s">
        <v>3389</v>
      </c>
      <c r="BZ5" s="43" t="s">
        <v>270</v>
      </c>
      <c r="CB5" s="43">
        <v>113</v>
      </c>
      <c r="CC5" s="43">
        <v>2</v>
      </c>
      <c r="CD5" s="43">
        <v>3</v>
      </c>
      <c r="CE5" s="43">
        <v>0</v>
      </c>
      <c r="CF5" s="43">
        <v>0</v>
      </c>
      <c r="CG5" s="43">
        <v>0</v>
      </c>
      <c r="CH5" s="43">
        <v>0</v>
      </c>
      <c r="CK5" s="43">
        <v>1480</v>
      </c>
      <c r="CL5" s="43">
        <v>13697</v>
      </c>
      <c r="CM5" s="43">
        <v>18779</v>
      </c>
      <c r="CN5" s="43">
        <v>218</v>
      </c>
      <c r="CO5" s="43">
        <f>SUM(CI5:CN5)</f>
        <v>34174</v>
      </c>
      <c r="CP5" s="44">
        <v>43008</v>
      </c>
      <c r="CQ5" s="43" t="s">
        <v>3390</v>
      </c>
      <c r="CR5" s="44">
        <v>41603</v>
      </c>
      <c r="CS5" s="43" t="s">
        <v>3390</v>
      </c>
      <c r="CT5" s="44">
        <v>41603</v>
      </c>
      <c r="CV5" s="43" t="s">
        <v>3391</v>
      </c>
      <c r="CW5" s="43" t="s">
        <v>3392</v>
      </c>
      <c r="CX5" s="43" t="s">
        <v>3393</v>
      </c>
      <c r="CY5" s="43" t="s">
        <v>3394</v>
      </c>
      <c r="CZ5" s="43" t="s">
        <v>3395</v>
      </c>
      <c r="DA5" s="43" t="s">
        <v>278</v>
      </c>
    </row>
    <row r="6" spans="1:105" x14ac:dyDescent="0.3">
      <c r="A6" s="43" t="s">
        <v>3396</v>
      </c>
      <c r="B6" s="43" t="s">
        <v>3355</v>
      </c>
      <c r="C6" s="43" t="s">
        <v>5</v>
      </c>
      <c r="D6" s="44">
        <v>44112</v>
      </c>
      <c r="E6" s="43" t="s">
        <v>3259</v>
      </c>
      <c r="F6" s="43" t="s">
        <v>3356</v>
      </c>
      <c r="G6" s="43" t="s">
        <v>382</v>
      </c>
      <c r="H6" s="43" t="s">
        <v>3357</v>
      </c>
      <c r="I6" s="43" t="s">
        <v>1298</v>
      </c>
      <c r="J6" s="43" t="s">
        <v>382</v>
      </c>
      <c r="K6" s="43" t="s">
        <v>1298</v>
      </c>
      <c r="L6" s="43" t="s">
        <v>3397</v>
      </c>
      <c r="M6" s="43" t="s">
        <v>3359</v>
      </c>
      <c r="N6" s="43" t="s">
        <v>3359</v>
      </c>
      <c r="O6" s="43" t="s">
        <v>3398</v>
      </c>
      <c r="P6" s="43" t="s">
        <v>3399</v>
      </c>
      <c r="Q6" s="43" t="s">
        <v>3400</v>
      </c>
      <c r="R6" s="43" t="s">
        <v>3401</v>
      </c>
      <c r="S6" s="43" t="s">
        <v>3402</v>
      </c>
      <c r="T6" s="43" t="s">
        <v>3399</v>
      </c>
      <c r="U6" s="43" t="s">
        <v>3400</v>
      </c>
      <c r="V6" s="43" t="s">
        <v>3401</v>
      </c>
      <c r="W6" s="43" t="s">
        <v>3403</v>
      </c>
      <c r="X6" s="43" t="s">
        <v>3404</v>
      </c>
      <c r="Y6" s="43" t="s">
        <v>3405</v>
      </c>
      <c r="Z6" s="43" t="s">
        <v>3406</v>
      </c>
      <c r="AA6" s="43" t="s">
        <v>3371</v>
      </c>
      <c r="AB6" s="43">
        <v>1206</v>
      </c>
      <c r="AC6" s="43" t="s">
        <v>3372</v>
      </c>
      <c r="AD6" s="43" t="s">
        <v>3407</v>
      </c>
      <c r="AE6" s="43" t="s">
        <v>933</v>
      </c>
      <c r="AG6" s="43" t="s">
        <v>3375</v>
      </c>
      <c r="AH6" s="43" t="s">
        <v>3408</v>
      </c>
      <c r="AI6" s="43" t="s">
        <v>3409</v>
      </c>
      <c r="AJ6" s="43">
        <v>299</v>
      </c>
      <c r="AK6" s="43" t="s">
        <v>3377</v>
      </c>
      <c r="AL6" s="43" t="s">
        <v>3378</v>
      </c>
      <c r="AM6" s="43" t="s">
        <v>1295</v>
      </c>
      <c r="AN6" s="43" t="s">
        <v>3377</v>
      </c>
      <c r="AO6" s="43" t="s">
        <v>3378</v>
      </c>
      <c r="AP6" s="43" t="s">
        <v>1295</v>
      </c>
      <c r="AQ6" s="43" t="s">
        <v>270</v>
      </c>
      <c r="AR6" s="43" t="s">
        <v>191</v>
      </c>
      <c r="AS6" s="43" t="s">
        <v>1408</v>
      </c>
      <c r="AU6" s="43" t="s">
        <v>3379</v>
      </c>
      <c r="AY6" s="43" t="s">
        <v>5</v>
      </c>
      <c r="AZ6" s="43" t="s">
        <v>272</v>
      </c>
      <c r="BA6" s="44">
        <v>17107</v>
      </c>
      <c r="BB6" s="43" t="s">
        <v>3380</v>
      </c>
      <c r="BD6" s="43" t="s">
        <v>3381</v>
      </c>
      <c r="BE6" s="43" t="s">
        <v>3382</v>
      </c>
      <c r="BF6" s="43" t="s">
        <v>270</v>
      </c>
      <c r="BG6" s="43" t="s">
        <v>270</v>
      </c>
      <c r="BH6" s="43" t="s">
        <v>270</v>
      </c>
      <c r="BI6" s="43" t="s">
        <v>272</v>
      </c>
      <c r="BJ6" s="43" t="s">
        <v>3372</v>
      </c>
      <c r="BK6" s="43" t="s">
        <v>3372</v>
      </c>
      <c r="BL6" s="44">
        <v>43388</v>
      </c>
      <c r="BN6" s="43" t="s">
        <v>3383</v>
      </c>
      <c r="BO6" s="43" t="s">
        <v>3384</v>
      </c>
      <c r="BP6" s="43" t="s">
        <v>3384</v>
      </c>
      <c r="BQ6" s="43" t="s">
        <v>3385</v>
      </c>
      <c r="BR6" s="43" t="s">
        <v>3410</v>
      </c>
      <c r="BS6" s="43" t="s">
        <v>3386</v>
      </c>
      <c r="BT6" s="43" t="s">
        <v>3387</v>
      </c>
      <c r="BU6" s="43" t="s">
        <v>270</v>
      </c>
      <c r="BV6" s="43" t="s">
        <v>3411</v>
      </c>
      <c r="BW6" s="43" t="s">
        <v>3411</v>
      </c>
      <c r="BX6" s="43" t="s">
        <v>270</v>
      </c>
      <c r="BY6" s="43" t="s">
        <v>3389</v>
      </c>
      <c r="BZ6" s="43" t="s">
        <v>270</v>
      </c>
      <c r="CB6" s="43">
        <v>15</v>
      </c>
      <c r="CC6" s="43">
        <v>0</v>
      </c>
      <c r="CD6" s="43">
        <v>0</v>
      </c>
      <c r="CE6" s="43">
        <v>0</v>
      </c>
      <c r="CF6" s="43">
        <v>1</v>
      </c>
      <c r="CG6" s="43">
        <v>0</v>
      </c>
      <c r="CH6" s="43">
        <v>0</v>
      </c>
      <c r="CL6" s="43">
        <v>13200</v>
      </c>
      <c r="CM6" s="43">
        <v>2800</v>
      </c>
      <c r="CO6" s="43">
        <f t="shared" ref="CO6:CO69" si="0">SUM(CI6:CN6)</f>
        <v>16000</v>
      </c>
      <c r="CP6" s="44">
        <v>43373</v>
      </c>
      <c r="CQ6" s="43" t="s">
        <v>3412</v>
      </c>
      <c r="CR6" s="44">
        <v>40821</v>
      </c>
      <c r="CS6" s="43" t="s">
        <v>3390</v>
      </c>
      <c r="CT6" s="44">
        <v>40445</v>
      </c>
      <c r="CV6" s="43" t="s">
        <v>3391</v>
      </c>
      <c r="CW6" s="43" t="s">
        <v>3413</v>
      </c>
      <c r="CX6" s="43" t="s">
        <v>3393</v>
      </c>
      <c r="CY6" s="43" t="s">
        <v>3414</v>
      </c>
      <c r="CZ6" s="43" t="s">
        <v>3395</v>
      </c>
      <c r="DA6" s="43" t="s">
        <v>277</v>
      </c>
    </row>
    <row r="7" spans="1:105" x14ac:dyDescent="0.3">
      <c r="A7" s="43" t="s">
        <v>3415</v>
      </c>
      <c r="B7" s="43" t="s">
        <v>3355</v>
      </c>
      <c r="C7" s="43" t="s">
        <v>7</v>
      </c>
      <c r="D7" s="44">
        <v>44112</v>
      </c>
      <c r="E7" s="43" t="s">
        <v>3259</v>
      </c>
      <c r="F7" s="43" t="s">
        <v>3356</v>
      </c>
      <c r="G7" s="43" t="s">
        <v>382</v>
      </c>
      <c r="H7" s="43" t="s">
        <v>3357</v>
      </c>
      <c r="I7" s="43" t="s">
        <v>3416</v>
      </c>
      <c r="J7" s="43" t="s">
        <v>382</v>
      </c>
      <c r="K7" s="43" t="s">
        <v>1300</v>
      </c>
      <c r="L7" s="43" t="s">
        <v>1299</v>
      </c>
      <c r="M7" s="43" t="s">
        <v>3359</v>
      </c>
      <c r="N7" s="43" t="s">
        <v>3359</v>
      </c>
      <c r="O7" s="43" t="s">
        <v>3417</v>
      </c>
      <c r="P7" s="43" t="s">
        <v>3418</v>
      </c>
      <c r="Q7" s="43" t="s">
        <v>3419</v>
      </c>
      <c r="R7" s="43" t="s">
        <v>3420</v>
      </c>
      <c r="S7" s="43" t="s">
        <v>3421</v>
      </c>
      <c r="T7" s="43" t="s">
        <v>3422</v>
      </c>
      <c r="U7" s="43" t="s">
        <v>3423</v>
      </c>
      <c r="V7" s="43" t="s">
        <v>3424</v>
      </c>
      <c r="W7" s="43" t="s">
        <v>3425</v>
      </c>
      <c r="X7" s="43" t="s">
        <v>3426</v>
      </c>
      <c r="Y7" s="43" t="s">
        <v>3427</v>
      </c>
      <c r="Z7" s="43" t="s">
        <v>3428</v>
      </c>
      <c r="AA7" s="43" t="s">
        <v>3371</v>
      </c>
      <c r="AB7" s="43">
        <v>1261</v>
      </c>
      <c r="AC7" s="43" t="s">
        <v>3372</v>
      </c>
      <c r="AD7" s="43" t="s">
        <v>3429</v>
      </c>
      <c r="AE7" s="43" t="s">
        <v>763</v>
      </c>
      <c r="AF7" s="43">
        <v>740</v>
      </c>
      <c r="AG7" s="43" t="s">
        <v>3430</v>
      </c>
      <c r="AH7" s="43" t="s">
        <v>3431</v>
      </c>
      <c r="AI7" s="43" t="s">
        <v>270</v>
      </c>
      <c r="AJ7" s="43">
        <v>273</v>
      </c>
      <c r="AK7" s="43" t="s">
        <v>3377</v>
      </c>
      <c r="AL7" s="43" t="s">
        <v>3378</v>
      </c>
      <c r="AM7" s="43" t="s">
        <v>1295</v>
      </c>
      <c r="AN7" s="43" t="s">
        <v>3377</v>
      </c>
      <c r="AO7" s="43" t="s">
        <v>3378</v>
      </c>
      <c r="AP7" s="43" t="s">
        <v>1295</v>
      </c>
      <c r="AQ7" s="43" t="s">
        <v>270</v>
      </c>
      <c r="AR7" s="43" t="s">
        <v>191</v>
      </c>
      <c r="AS7" s="43" t="s">
        <v>1408</v>
      </c>
      <c r="AU7" s="43" t="s">
        <v>3379</v>
      </c>
      <c r="AY7" s="43" t="s">
        <v>7</v>
      </c>
      <c r="AZ7" s="43" t="s">
        <v>272</v>
      </c>
      <c r="BA7" s="44">
        <v>15401</v>
      </c>
      <c r="BB7" s="43" t="s">
        <v>3380</v>
      </c>
      <c r="BD7" s="43" t="s">
        <v>3381</v>
      </c>
      <c r="BE7" s="43" t="s">
        <v>3382</v>
      </c>
      <c r="BF7" s="43" t="s">
        <v>270</v>
      </c>
      <c r="BG7" s="43" t="s">
        <v>270</v>
      </c>
      <c r="BH7" s="43" t="s">
        <v>270</v>
      </c>
      <c r="BI7" s="43" t="s">
        <v>272</v>
      </c>
      <c r="BJ7" s="43" t="s">
        <v>3372</v>
      </c>
      <c r="BK7" s="43" t="s">
        <v>3372</v>
      </c>
      <c r="BL7" s="44">
        <v>43988</v>
      </c>
      <c r="BN7" s="43" t="s">
        <v>3432</v>
      </c>
      <c r="BO7" s="43" t="s">
        <v>3433</v>
      </c>
      <c r="BP7" s="43" t="s">
        <v>3433</v>
      </c>
      <c r="BQ7" s="43" t="s">
        <v>3410</v>
      </c>
      <c r="BR7" s="43" t="s">
        <v>3410</v>
      </c>
      <c r="BS7" s="43" t="s">
        <v>3386</v>
      </c>
      <c r="BT7" s="43" t="s">
        <v>3387</v>
      </c>
      <c r="BU7" s="43" t="s">
        <v>270</v>
      </c>
      <c r="BV7" s="43" t="s">
        <v>3388</v>
      </c>
      <c r="BW7" s="43" t="s">
        <v>3388</v>
      </c>
      <c r="BX7" s="43" t="s">
        <v>270</v>
      </c>
      <c r="BY7" s="43" t="s">
        <v>3389</v>
      </c>
      <c r="BZ7" s="43" t="s">
        <v>270</v>
      </c>
      <c r="CB7" s="43">
        <v>33</v>
      </c>
      <c r="CC7" s="43">
        <v>3</v>
      </c>
      <c r="CD7" s="43">
        <v>1</v>
      </c>
      <c r="CE7" s="43">
        <v>1</v>
      </c>
      <c r="CF7" s="43">
        <v>0</v>
      </c>
      <c r="CG7" s="43">
        <v>0</v>
      </c>
      <c r="CH7" s="43">
        <v>0</v>
      </c>
      <c r="CK7" s="43">
        <v>2000</v>
      </c>
      <c r="CL7" s="43">
        <v>17100</v>
      </c>
      <c r="CM7" s="43">
        <v>6775</v>
      </c>
      <c r="CN7" s="43">
        <v>300</v>
      </c>
      <c r="CO7" s="43">
        <f t="shared" si="0"/>
        <v>26175</v>
      </c>
      <c r="CP7" s="44">
        <v>44012</v>
      </c>
      <c r="CQ7" s="43" t="s">
        <v>3412</v>
      </c>
      <c r="CR7" s="44">
        <v>40830</v>
      </c>
      <c r="CS7" s="43" t="s">
        <v>3390</v>
      </c>
      <c r="CT7" s="44">
        <v>40605</v>
      </c>
      <c r="CV7" s="43" t="s">
        <v>3391</v>
      </c>
      <c r="CW7" s="43" t="s">
        <v>3392</v>
      </c>
      <c r="CX7" s="43" t="s">
        <v>3393</v>
      </c>
      <c r="CY7" s="43" t="s">
        <v>3434</v>
      </c>
      <c r="CZ7" s="43" t="s">
        <v>3395</v>
      </c>
      <c r="DA7" s="43" t="s">
        <v>275</v>
      </c>
    </row>
    <row r="8" spans="1:105" x14ac:dyDescent="0.3">
      <c r="A8" s="43" t="s">
        <v>3435</v>
      </c>
      <c r="B8" s="43" t="s">
        <v>3355</v>
      </c>
      <c r="C8" s="43" t="s">
        <v>145</v>
      </c>
      <c r="D8" s="44">
        <v>44112</v>
      </c>
      <c r="E8" s="43" t="s">
        <v>3259</v>
      </c>
      <c r="F8" s="43" t="s">
        <v>3356</v>
      </c>
      <c r="G8" s="43" t="s">
        <v>382</v>
      </c>
      <c r="H8" s="43" t="s">
        <v>3357</v>
      </c>
      <c r="I8" s="43" t="s">
        <v>3436</v>
      </c>
      <c r="J8" s="43" t="s">
        <v>382</v>
      </c>
      <c r="K8" s="43" t="s">
        <v>1295</v>
      </c>
      <c r="L8" s="43" t="s">
        <v>3437</v>
      </c>
      <c r="M8" s="43" t="s">
        <v>3359</v>
      </c>
      <c r="N8" s="43" t="s">
        <v>3359</v>
      </c>
      <c r="O8" s="43" t="s">
        <v>3438</v>
      </c>
      <c r="P8" s="43" t="s">
        <v>3439</v>
      </c>
      <c r="Q8" s="43" t="s">
        <v>3362</v>
      </c>
      <c r="R8" s="43" t="s">
        <v>3363</v>
      </c>
      <c r="S8" s="43" t="s">
        <v>3440</v>
      </c>
      <c r="T8" s="43" t="s">
        <v>3361</v>
      </c>
      <c r="U8" s="43" t="s">
        <v>3362</v>
      </c>
      <c r="V8" s="43" t="s">
        <v>3441</v>
      </c>
      <c r="W8" s="43" t="s">
        <v>3442</v>
      </c>
      <c r="X8" s="43" t="s">
        <v>3443</v>
      </c>
      <c r="Y8" s="43" t="s">
        <v>332</v>
      </c>
      <c r="Z8" s="43" t="s">
        <v>3444</v>
      </c>
      <c r="AA8" s="43" t="s">
        <v>3371</v>
      </c>
      <c r="AB8" s="43">
        <v>912.2</v>
      </c>
      <c r="AC8" s="43" t="s">
        <v>3372</v>
      </c>
      <c r="AD8" s="43" t="s">
        <v>3445</v>
      </c>
      <c r="AE8" s="43" t="s">
        <v>3446</v>
      </c>
      <c r="AG8" s="43" t="s">
        <v>3375</v>
      </c>
      <c r="AH8" s="43" t="s">
        <v>3447</v>
      </c>
      <c r="AI8" s="43" t="s">
        <v>270</v>
      </c>
      <c r="AJ8" s="43">
        <v>1900</v>
      </c>
      <c r="AK8" s="43" t="s">
        <v>3377</v>
      </c>
      <c r="AL8" s="43" t="s">
        <v>3378</v>
      </c>
      <c r="AM8" s="43" t="s">
        <v>1295</v>
      </c>
      <c r="AN8" s="43" t="s">
        <v>3377</v>
      </c>
      <c r="AO8" s="43" t="s">
        <v>3378</v>
      </c>
      <c r="AP8" s="43" t="s">
        <v>1295</v>
      </c>
      <c r="AQ8" s="43" t="s">
        <v>270</v>
      </c>
      <c r="AR8" s="43" t="s">
        <v>191</v>
      </c>
      <c r="AS8" s="43" t="s">
        <v>1408</v>
      </c>
      <c r="AU8" s="43" t="s">
        <v>3379</v>
      </c>
      <c r="AY8" s="43" t="s">
        <v>145</v>
      </c>
      <c r="AZ8" s="43" t="s">
        <v>272</v>
      </c>
      <c r="BA8" s="44">
        <v>19299</v>
      </c>
      <c r="BB8" s="43" t="s">
        <v>3380</v>
      </c>
      <c r="BD8" s="43" t="s">
        <v>3381</v>
      </c>
      <c r="BE8" s="43" t="s">
        <v>3382</v>
      </c>
      <c r="BF8" s="43" t="s">
        <v>270</v>
      </c>
      <c r="BG8" s="43" t="s">
        <v>270</v>
      </c>
      <c r="BH8" s="43" t="s">
        <v>270</v>
      </c>
      <c r="BI8" s="43" t="s">
        <v>272</v>
      </c>
      <c r="BJ8" s="43" t="s">
        <v>3372</v>
      </c>
      <c r="BK8" s="43" t="s">
        <v>3372</v>
      </c>
      <c r="BL8" s="44">
        <v>43385</v>
      </c>
      <c r="BN8" s="43" t="s">
        <v>3383</v>
      </c>
      <c r="BO8" s="43" t="s">
        <v>3384</v>
      </c>
      <c r="BP8" s="43" t="s">
        <v>3384</v>
      </c>
      <c r="BQ8" s="43" t="s">
        <v>3448</v>
      </c>
      <c r="BR8" s="43" t="s">
        <v>3410</v>
      </c>
      <c r="BS8" s="43" t="s">
        <v>3386</v>
      </c>
      <c r="BT8" s="43" t="s">
        <v>3387</v>
      </c>
      <c r="BU8" s="43" t="s">
        <v>272</v>
      </c>
      <c r="BV8" s="43" t="s">
        <v>3449</v>
      </c>
      <c r="BW8" s="43" t="s">
        <v>3450</v>
      </c>
      <c r="BX8" s="43" t="s">
        <v>270</v>
      </c>
      <c r="BY8" s="43" t="s">
        <v>3389</v>
      </c>
      <c r="BZ8" s="43" t="s">
        <v>272</v>
      </c>
      <c r="CB8" s="43">
        <v>266</v>
      </c>
      <c r="CC8" s="43">
        <v>30</v>
      </c>
      <c r="CD8" s="43">
        <v>17</v>
      </c>
      <c r="CE8" s="43">
        <v>6</v>
      </c>
      <c r="CF8" s="43">
        <v>0</v>
      </c>
      <c r="CG8" s="43">
        <v>0</v>
      </c>
      <c r="CH8" s="43">
        <v>0</v>
      </c>
      <c r="CK8" s="43">
        <v>4606</v>
      </c>
      <c r="CL8" s="43">
        <v>28751</v>
      </c>
      <c r="CM8" s="43">
        <v>36189</v>
      </c>
      <c r="CN8" s="43">
        <v>656</v>
      </c>
      <c r="CO8" s="43">
        <f t="shared" si="0"/>
        <v>70202</v>
      </c>
      <c r="CP8" s="44">
        <v>43385</v>
      </c>
      <c r="CQ8" s="43" t="s">
        <v>3390</v>
      </c>
      <c r="CR8" s="44">
        <v>39429</v>
      </c>
      <c r="CV8" s="43" t="s">
        <v>3391</v>
      </c>
      <c r="CW8" s="43" t="s">
        <v>3451</v>
      </c>
      <c r="CX8" s="43" t="s">
        <v>3393</v>
      </c>
      <c r="CY8" s="43" t="s">
        <v>3452</v>
      </c>
      <c r="CZ8" s="43" t="s">
        <v>3395</v>
      </c>
      <c r="DA8" s="43" t="s">
        <v>280</v>
      </c>
    </row>
    <row r="9" spans="1:105" x14ac:dyDescent="0.3">
      <c r="A9" s="43" t="s">
        <v>3453</v>
      </c>
      <c r="B9" s="43" t="s">
        <v>3355</v>
      </c>
      <c r="C9" s="43" t="s">
        <v>11</v>
      </c>
      <c r="D9" s="44">
        <v>44112</v>
      </c>
      <c r="E9" s="43" t="s">
        <v>3259</v>
      </c>
      <c r="F9" s="43" t="s">
        <v>3356</v>
      </c>
      <c r="G9" s="43" t="s">
        <v>382</v>
      </c>
      <c r="H9" s="43" t="s">
        <v>3357</v>
      </c>
      <c r="I9" s="43" t="s">
        <v>3454</v>
      </c>
      <c r="J9" s="43" t="s">
        <v>382</v>
      </c>
      <c r="K9" s="43" t="s">
        <v>3455</v>
      </c>
      <c r="L9" s="43" t="s">
        <v>1472</v>
      </c>
      <c r="M9" s="43" t="s">
        <v>3359</v>
      </c>
      <c r="N9" s="43" t="s">
        <v>3359</v>
      </c>
      <c r="O9" s="43" t="s">
        <v>3456</v>
      </c>
      <c r="P9" s="43" t="s">
        <v>3457</v>
      </c>
      <c r="Q9" s="43" t="s">
        <v>3458</v>
      </c>
      <c r="R9" s="43" t="s">
        <v>3459</v>
      </c>
      <c r="S9" s="43" t="s">
        <v>3460</v>
      </c>
      <c r="T9" s="43" t="s">
        <v>3461</v>
      </c>
      <c r="U9" s="43" t="s">
        <v>3458</v>
      </c>
      <c r="V9" s="43" t="s">
        <v>3462</v>
      </c>
      <c r="W9" s="43" t="s">
        <v>3463</v>
      </c>
      <c r="X9" s="43" t="s">
        <v>3464</v>
      </c>
      <c r="Y9" s="43" t="s">
        <v>3465</v>
      </c>
      <c r="Z9" s="43" t="s">
        <v>3466</v>
      </c>
      <c r="AA9" s="43" t="s">
        <v>3371</v>
      </c>
      <c r="AB9" s="43">
        <v>1021</v>
      </c>
      <c r="AC9" s="43" t="s">
        <v>3372</v>
      </c>
      <c r="AD9" s="43" t="s">
        <v>3467</v>
      </c>
      <c r="AE9" s="43" t="s">
        <v>3374</v>
      </c>
      <c r="AG9" s="43" t="s">
        <v>3375</v>
      </c>
      <c r="AH9" s="43" t="s">
        <v>3408</v>
      </c>
      <c r="AI9" s="43" t="s">
        <v>3409</v>
      </c>
      <c r="AJ9" s="43">
        <v>220</v>
      </c>
      <c r="AK9" s="43" t="s">
        <v>3377</v>
      </c>
      <c r="AL9" s="43" t="s">
        <v>3378</v>
      </c>
      <c r="AM9" s="43" t="s">
        <v>1295</v>
      </c>
      <c r="AN9" s="43" t="s">
        <v>3377</v>
      </c>
      <c r="AO9" s="43" t="s">
        <v>3378</v>
      </c>
      <c r="AP9" s="43" t="s">
        <v>1295</v>
      </c>
      <c r="AQ9" s="43" t="s">
        <v>270</v>
      </c>
      <c r="AR9" s="43" t="s">
        <v>191</v>
      </c>
      <c r="AS9" s="43" t="s">
        <v>1408</v>
      </c>
      <c r="AU9" s="43" t="s">
        <v>3379</v>
      </c>
      <c r="AY9" s="43" t="s">
        <v>11</v>
      </c>
      <c r="AZ9" s="43" t="s">
        <v>272</v>
      </c>
      <c r="BA9" s="44">
        <v>15493</v>
      </c>
      <c r="BB9" s="43" t="s">
        <v>3380</v>
      </c>
      <c r="BE9" s="43" t="s">
        <v>3468</v>
      </c>
      <c r="BF9" s="43" t="s">
        <v>270</v>
      </c>
      <c r="BG9" s="43" t="s">
        <v>270</v>
      </c>
      <c r="BH9" s="43" t="s">
        <v>270</v>
      </c>
      <c r="BI9" s="43" t="s">
        <v>270</v>
      </c>
      <c r="BJ9" s="43" t="s">
        <v>3372</v>
      </c>
      <c r="BK9" s="43" t="s">
        <v>3372</v>
      </c>
      <c r="BL9" s="44">
        <v>42935</v>
      </c>
      <c r="BO9" s="43" t="s">
        <v>3410</v>
      </c>
      <c r="BP9" s="43" t="s">
        <v>3410</v>
      </c>
      <c r="BQ9" s="43" t="s">
        <v>3410</v>
      </c>
      <c r="BR9" s="43" t="s">
        <v>3410</v>
      </c>
      <c r="BS9" s="43" t="s">
        <v>3386</v>
      </c>
      <c r="BT9" s="43" t="s">
        <v>3387</v>
      </c>
      <c r="BU9" s="43" t="s">
        <v>270</v>
      </c>
      <c r="BW9" s="43" t="s">
        <v>3469</v>
      </c>
      <c r="BX9" s="43" t="s">
        <v>270</v>
      </c>
      <c r="BY9" s="43" t="s">
        <v>3389</v>
      </c>
      <c r="BZ9" s="43" t="s">
        <v>270</v>
      </c>
      <c r="CB9" s="43">
        <v>12</v>
      </c>
      <c r="CL9" s="43">
        <v>2000</v>
      </c>
      <c r="CM9" s="43">
        <v>400</v>
      </c>
      <c r="CO9" s="43">
        <f t="shared" si="0"/>
        <v>2400</v>
      </c>
      <c r="CP9" s="44">
        <v>42916</v>
      </c>
      <c r="CS9" s="43" t="s">
        <v>3412</v>
      </c>
      <c r="CV9" s="43" t="s">
        <v>3470</v>
      </c>
      <c r="CW9" s="43" t="s">
        <v>3471</v>
      </c>
      <c r="CX9" s="43" t="s">
        <v>3393</v>
      </c>
      <c r="CY9" s="43" t="s">
        <v>3472</v>
      </c>
    </row>
    <row r="10" spans="1:105" x14ac:dyDescent="0.3">
      <c r="A10" s="43" t="s">
        <v>3473</v>
      </c>
      <c r="B10" s="43" t="s">
        <v>3355</v>
      </c>
      <c r="C10" s="43" t="s">
        <v>13</v>
      </c>
      <c r="D10" s="44">
        <v>44112</v>
      </c>
      <c r="E10" s="43" t="s">
        <v>3259</v>
      </c>
      <c r="F10" s="43" t="s">
        <v>3356</v>
      </c>
      <c r="G10" s="43" t="s">
        <v>382</v>
      </c>
      <c r="H10" s="43" t="s">
        <v>3357</v>
      </c>
      <c r="I10" s="43" t="s">
        <v>3474</v>
      </c>
      <c r="J10" s="43" t="s">
        <v>382</v>
      </c>
      <c r="K10" s="43" t="s">
        <v>1303</v>
      </c>
      <c r="L10" s="43" t="s">
        <v>1302</v>
      </c>
      <c r="M10" s="43" t="s">
        <v>3359</v>
      </c>
      <c r="N10" s="43" t="s">
        <v>3359</v>
      </c>
      <c r="O10" s="43" t="s">
        <v>3475</v>
      </c>
      <c r="P10" s="43" t="s">
        <v>3476</v>
      </c>
      <c r="Q10" s="43" t="s">
        <v>3477</v>
      </c>
      <c r="R10" s="43" t="s">
        <v>3478</v>
      </c>
      <c r="S10" s="43" t="s">
        <v>3479</v>
      </c>
      <c r="T10" s="43" t="s">
        <v>3480</v>
      </c>
      <c r="U10" s="43" t="s">
        <v>3477</v>
      </c>
      <c r="V10" s="43" t="s">
        <v>3481</v>
      </c>
      <c r="W10" s="43" t="s">
        <v>3482</v>
      </c>
      <c r="X10" s="43" t="s">
        <v>3483</v>
      </c>
      <c r="Y10" s="43" t="s">
        <v>296</v>
      </c>
      <c r="Z10" s="43" t="s">
        <v>3484</v>
      </c>
      <c r="AA10" s="43" t="s">
        <v>3371</v>
      </c>
      <c r="AB10" s="43">
        <v>1233.5</v>
      </c>
      <c r="AC10" s="43" t="s">
        <v>3372</v>
      </c>
      <c r="AD10" s="43" t="s">
        <v>3407</v>
      </c>
      <c r="AE10" s="43" t="s">
        <v>1056</v>
      </c>
      <c r="AG10" s="43" t="s">
        <v>3485</v>
      </c>
      <c r="AH10" s="43" t="s">
        <v>3408</v>
      </c>
      <c r="AI10" s="43" t="s">
        <v>3371</v>
      </c>
      <c r="AJ10" s="43">
        <v>278</v>
      </c>
      <c r="AK10" s="43" t="s">
        <v>3377</v>
      </c>
      <c r="AL10" s="43" t="s">
        <v>3378</v>
      </c>
      <c r="AM10" s="43" t="s">
        <v>1295</v>
      </c>
      <c r="AN10" s="43" t="s">
        <v>3377</v>
      </c>
      <c r="AO10" s="43" t="s">
        <v>3378</v>
      </c>
      <c r="AP10" s="43" t="s">
        <v>1295</v>
      </c>
      <c r="AQ10" s="43" t="s">
        <v>270</v>
      </c>
      <c r="AR10" s="43" t="s">
        <v>191</v>
      </c>
      <c r="AS10" s="43" t="s">
        <v>1408</v>
      </c>
      <c r="AU10" s="43" t="s">
        <v>3379</v>
      </c>
      <c r="AY10" s="43" t="s">
        <v>13</v>
      </c>
      <c r="AZ10" s="43" t="s">
        <v>272</v>
      </c>
      <c r="BA10" s="44">
        <v>14702</v>
      </c>
      <c r="BB10" s="43" t="s">
        <v>3380</v>
      </c>
      <c r="BD10" s="43" t="s">
        <v>3381</v>
      </c>
      <c r="BE10" s="43" t="s">
        <v>3382</v>
      </c>
      <c r="BF10" s="43" t="s">
        <v>270</v>
      </c>
      <c r="BG10" s="43" t="s">
        <v>270</v>
      </c>
      <c r="BH10" s="43" t="s">
        <v>270</v>
      </c>
      <c r="BI10" s="43" t="s">
        <v>272</v>
      </c>
      <c r="BJ10" s="43" t="s">
        <v>3372</v>
      </c>
      <c r="BK10" s="43" t="s">
        <v>3372</v>
      </c>
      <c r="BL10" s="44">
        <v>44035</v>
      </c>
      <c r="BN10" s="43" t="s">
        <v>3383</v>
      </c>
      <c r="BO10" s="43" t="s">
        <v>3384</v>
      </c>
      <c r="BP10" s="43" t="s">
        <v>3384</v>
      </c>
      <c r="BQ10" s="43" t="s">
        <v>3410</v>
      </c>
      <c r="BR10" s="43" t="s">
        <v>3410</v>
      </c>
      <c r="BS10" s="43" t="s">
        <v>3386</v>
      </c>
      <c r="BT10" s="43" t="s">
        <v>3387</v>
      </c>
      <c r="BU10" s="43" t="s">
        <v>270</v>
      </c>
      <c r="BV10" s="43" t="s">
        <v>3486</v>
      </c>
      <c r="BW10" s="43" t="s">
        <v>3486</v>
      </c>
      <c r="BX10" s="43" t="s">
        <v>270</v>
      </c>
      <c r="BY10" s="43" t="s">
        <v>3389</v>
      </c>
      <c r="BZ10" s="43" t="s">
        <v>270</v>
      </c>
      <c r="CB10" s="43">
        <v>13</v>
      </c>
      <c r="CC10" s="43">
        <v>0</v>
      </c>
      <c r="CD10" s="43">
        <v>3</v>
      </c>
      <c r="CE10" s="43">
        <v>0</v>
      </c>
      <c r="CF10" s="43">
        <v>0</v>
      </c>
      <c r="CG10" s="43">
        <v>0</v>
      </c>
      <c r="CH10" s="43">
        <v>0</v>
      </c>
      <c r="CK10" s="43">
        <v>300</v>
      </c>
      <c r="CL10" s="43">
        <v>17000</v>
      </c>
      <c r="CM10" s="43">
        <v>8000</v>
      </c>
      <c r="CN10" s="43">
        <v>120</v>
      </c>
      <c r="CO10" s="43">
        <f t="shared" si="0"/>
        <v>25420</v>
      </c>
      <c r="CP10" s="44">
        <v>42947</v>
      </c>
      <c r="CQ10" s="43" t="s">
        <v>3412</v>
      </c>
      <c r="CR10" s="44">
        <v>40801</v>
      </c>
      <c r="CS10" s="43" t="s">
        <v>3390</v>
      </c>
      <c r="CT10" s="44">
        <v>40369</v>
      </c>
      <c r="CV10" s="43" t="s">
        <v>3391</v>
      </c>
      <c r="CW10" s="43" t="s">
        <v>3392</v>
      </c>
      <c r="CX10" s="43" t="s">
        <v>3393</v>
      </c>
      <c r="CY10" s="43" t="s">
        <v>3487</v>
      </c>
      <c r="CZ10" s="43" t="s">
        <v>3395</v>
      </c>
      <c r="DA10" s="43" t="s">
        <v>275</v>
      </c>
    </row>
    <row r="11" spans="1:105" x14ac:dyDescent="0.3">
      <c r="A11" s="43" t="s">
        <v>3488</v>
      </c>
      <c r="B11" s="43" t="s">
        <v>3355</v>
      </c>
      <c r="C11" s="43" t="s">
        <v>15</v>
      </c>
      <c r="D11" s="44">
        <v>44112</v>
      </c>
      <c r="E11" s="43" t="s">
        <v>3259</v>
      </c>
      <c r="F11" s="43" t="s">
        <v>3356</v>
      </c>
      <c r="G11" s="43" t="s">
        <v>382</v>
      </c>
      <c r="H11" s="43" t="s">
        <v>3357</v>
      </c>
      <c r="I11" s="43" t="s">
        <v>3489</v>
      </c>
      <c r="J11" s="43" t="s">
        <v>382</v>
      </c>
      <c r="K11" s="43" t="s">
        <v>3490</v>
      </c>
      <c r="L11" s="43" t="s">
        <v>1473</v>
      </c>
      <c r="M11" s="43" t="s">
        <v>3359</v>
      </c>
      <c r="N11" s="43" t="s">
        <v>3359</v>
      </c>
      <c r="O11" s="43" t="s">
        <v>3491</v>
      </c>
      <c r="P11" s="43" t="s">
        <v>3492</v>
      </c>
      <c r="Q11" s="43" t="s">
        <v>3493</v>
      </c>
      <c r="R11" s="43" t="s">
        <v>3494</v>
      </c>
      <c r="S11" s="43" t="s">
        <v>3495</v>
      </c>
      <c r="T11" s="43" t="s">
        <v>3496</v>
      </c>
      <c r="U11" s="43" t="s">
        <v>3493</v>
      </c>
      <c r="V11" s="43" t="s">
        <v>3497</v>
      </c>
      <c r="W11" s="43" t="s">
        <v>3498</v>
      </c>
      <c r="X11" s="43" t="s">
        <v>3499</v>
      </c>
      <c r="Y11" s="43" t="s">
        <v>298</v>
      </c>
      <c r="Z11" s="43" t="s">
        <v>3500</v>
      </c>
      <c r="AA11" s="43" t="s">
        <v>3371</v>
      </c>
      <c r="AB11" s="43">
        <v>1353</v>
      </c>
      <c r="AC11" s="43" t="s">
        <v>3371</v>
      </c>
      <c r="AD11" s="43" t="s">
        <v>3501</v>
      </c>
      <c r="AE11" s="43" t="s">
        <v>3502</v>
      </c>
      <c r="AG11" s="43" t="s">
        <v>3375</v>
      </c>
      <c r="AH11" s="43" t="s">
        <v>3503</v>
      </c>
      <c r="AI11" s="43" t="s">
        <v>3409</v>
      </c>
      <c r="AK11" s="43" t="s">
        <v>3377</v>
      </c>
      <c r="AL11" s="43" t="s">
        <v>3378</v>
      </c>
      <c r="AM11" s="43" t="s">
        <v>1295</v>
      </c>
      <c r="AN11" s="43" t="s">
        <v>3377</v>
      </c>
      <c r="AO11" s="43" t="s">
        <v>3378</v>
      </c>
      <c r="AP11" s="43" t="s">
        <v>1295</v>
      </c>
      <c r="AQ11" s="43" t="s">
        <v>270</v>
      </c>
      <c r="AR11" s="43" t="s">
        <v>191</v>
      </c>
      <c r="AS11" s="43" t="s">
        <v>1408</v>
      </c>
      <c r="AU11" s="43" t="s">
        <v>3379</v>
      </c>
      <c r="AY11" s="43" t="s">
        <v>191</v>
      </c>
      <c r="AZ11" s="43" t="s">
        <v>272</v>
      </c>
      <c r="BA11" s="44">
        <v>15281</v>
      </c>
      <c r="BB11" s="43" t="s">
        <v>3380</v>
      </c>
      <c r="BE11" s="43" t="s">
        <v>3382</v>
      </c>
      <c r="BJ11" s="43" t="s">
        <v>3372</v>
      </c>
      <c r="BK11" s="43" t="s">
        <v>3372</v>
      </c>
      <c r="BL11" s="44">
        <v>43966</v>
      </c>
      <c r="BN11" s="43" t="s">
        <v>3504</v>
      </c>
      <c r="BS11" s="43" t="s">
        <v>3386</v>
      </c>
      <c r="BT11" s="43" t="s">
        <v>3387</v>
      </c>
      <c r="BU11" s="43" t="s">
        <v>270</v>
      </c>
      <c r="BW11" s="43" t="s">
        <v>3469</v>
      </c>
      <c r="BX11" s="43" t="s">
        <v>270</v>
      </c>
      <c r="BY11" s="43" t="s">
        <v>3389</v>
      </c>
      <c r="BZ11" s="43" t="s">
        <v>270</v>
      </c>
      <c r="CB11" s="43">
        <v>7</v>
      </c>
      <c r="CC11" s="43">
        <v>1</v>
      </c>
      <c r="CL11" s="43">
        <v>4000</v>
      </c>
      <c r="CM11" s="43">
        <v>2400</v>
      </c>
      <c r="CO11" s="43">
        <f t="shared" si="0"/>
        <v>6400</v>
      </c>
      <c r="CP11" s="44">
        <v>42947</v>
      </c>
      <c r="CQ11" s="43" t="s">
        <v>3505</v>
      </c>
      <c r="CR11" s="44">
        <v>43703</v>
      </c>
      <c r="CS11" s="43" t="s">
        <v>3263</v>
      </c>
      <c r="CT11" s="44">
        <v>43699</v>
      </c>
      <c r="CV11" s="43" t="s">
        <v>3470</v>
      </c>
      <c r="CX11" s="43" t="s">
        <v>3393</v>
      </c>
    </row>
    <row r="12" spans="1:105" x14ac:dyDescent="0.3">
      <c r="A12" s="43" t="s">
        <v>3506</v>
      </c>
      <c r="B12" s="43" t="s">
        <v>3355</v>
      </c>
      <c r="C12" s="43" t="s">
        <v>17</v>
      </c>
      <c r="D12" s="44">
        <v>44112</v>
      </c>
      <c r="E12" s="43" t="s">
        <v>3259</v>
      </c>
      <c r="F12" s="43" t="s">
        <v>3356</v>
      </c>
      <c r="G12" s="43" t="s">
        <v>382</v>
      </c>
      <c r="H12" s="43" t="s">
        <v>3357</v>
      </c>
      <c r="I12" s="43" t="s">
        <v>3507</v>
      </c>
      <c r="J12" s="43" t="s">
        <v>382</v>
      </c>
      <c r="K12" s="43" t="s">
        <v>3508</v>
      </c>
      <c r="L12" s="43" t="s">
        <v>1474</v>
      </c>
      <c r="M12" s="43" t="s">
        <v>3359</v>
      </c>
      <c r="N12" s="43" t="s">
        <v>3359</v>
      </c>
      <c r="O12" s="43" t="s">
        <v>3509</v>
      </c>
      <c r="P12" s="43" t="s">
        <v>3510</v>
      </c>
      <c r="Q12" s="43" t="s">
        <v>3511</v>
      </c>
      <c r="R12" s="43" t="s">
        <v>3512</v>
      </c>
      <c r="S12" s="43" t="s">
        <v>3513</v>
      </c>
      <c r="T12" s="43" t="s">
        <v>3514</v>
      </c>
      <c r="U12" s="43" t="s">
        <v>3511</v>
      </c>
      <c r="V12" s="43" t="s">
        <v>3515</v>
      </c>
      <c r="W12" s="43" t="s">
        <v>3516</v>
      </c>
      <c r="X12" s="43" t="s">
        <v>3517</v>
      </c>
      <c r="Y12" s="43" t="s">
        <v>3518</v>
      </c>
      <c r="Z12" s="43" t="s">
        <v>3519</v>
      </c>
      <c r="AA12" s="43" t="s">
        <v>3371</v>
      </c>
      <c r="AB12" s="43">
        <v>1500</v>
      </c>
      <c r="AC12" s="43" t="s">
        <v>3371</v>
      </c>
      <c r="AD12" s="43" t="s">
        <v>3467</v>
      </c>
      <c r="AE12" s="43" t="s">
        <v>3502</v>
      </c>
      <c r="AG12" s="43" t="s">
        <v>3375</v>
      </c>
      <c r="AH12" s="43" t="s">
        <v>3503</v>
      </c>
      <c r="AI12" s="43" t="s">
        <v>3371</v>
      </c>
      <c r="AJ12" s="43">
        <v>249</v>
      </c>
      <c r="AK12" s="43" t="s">
        <v>3377</v>
      </c>
      <c r="AL12" s="43" t="s">
        <v>3378</v>
      </c>
      <c r="AM12" s="43" t="s">
        <v>1295</v>
      </c>
      <c r="AN12" s="43" t="s">
        <v>3377</v>
      </c>
      <c r="AO12" s="43" t="s">
        <v>3378</v>
      </c>
      <c r="AP12" s="43" t="s">
        <v>1295</v>
      </c>
      <c r="AQ12" s="43" t="s">
        <v>270</v>
      </c>
      <c r="AR12" s="43" t="s">
        <v>191</v>
      </c>
      <c r="AS12" s="43" t="s">
        <v>1408</v>
      </c>
      <c r="AU12" s="43" t="s">
        <v>3379</v>
      </c>
      <c r="AY12" s="43" t="s">
        <v>191</v>
      </c>
      <c r="AZ12" s="43" t="s">
        <v>272</v>
      </c>
      <c r="BA12" s="44">
        <v>27273</v>
      </c>
      <c r="BB12" s="43" t="s">
        <v>3380</v>
      </c>
      <c r="BE12" s="43" t="s">
        <v>3382</v>
      </c>
      <c r="BJ12" s="43" t="s">
        <v>3372</v>
      </c>
      <c r="BK12" s="43" t="s">
        <v>3372</v>
      </c>
      <c r="BL12" s="44">
        <v>42865</v>
      </c>
      <c r="BM12" s="44">
        <v>29759</v>
      </c>
      <c r="BO12" s="43" t="s">
        <v>3410</v>
      </c>
      <c r="BP12" s="43" t="s">
        <v>3410</v>
      </c>
      <c r="BQ12" s="43" t="s">
        <v>3410</v>
      </c>
      <c r="BR12" s="43" t="s">
        <v>3410</v>
      </c>
      <c r="BS12" s="43" t="s">
        <v>3386</v>
      </c>
      <c r="BT12" s="43" t="s">
        <v>3387</v>
      </c>
      <c r="BU12" s="43" t="s">
        <v>270</v>
      </c>
      <c r="BW12" s="43" t="s">
        <v>3469</v>
      </c>
      <c r="BX12" s="43" t="s">
        <v>270</v>
      </c>
      <c r="BY12" s="43" t="s">
        <v>3389</v>
      </c>
      <c r="BZ12" s="43" t="s">
        <v>270</v>
      </c>
      <c r="CB12" s="43">
        <v>4</v>
      </c>
      <c r="CL12" s="43">
        <v>400</v>
      </c>
      <c r="CM12" s="43">
        <v>2000</v>
      </c>
      <c r="CO12" s="43">
        <f t="shared" si="0"/>
        <v>2400</v>
      </c>
      <c r="CP12" s="44">
        <v>42855</v>
      </c>
      <c r="CQ12" s="43" t="s">
        <v>3412</v>
      </c>
      <c r="CR12" s="44">
        <v>41337</v>
      </c>
      <c r="CV12" s="43" t="s">
        <v>3470</v>
      </c>
      <c r="CX12" s="43" t="s">
        <v>3393</v>
      </c>
    </row>
    <row r="13" spans="1:105" x14ac:dyDescent="0.3">
      <c r="A13" s="43" t="s">
        <v>3520</v>
      </c>
      <c r="B13" s="43" t="s">
        <v>3355</v>
      </c>
      <c r="C13" s="43" t="s">
        <v>19</v>
      </c>
      <c r="D13" s="44">
        <v>44112</v>
      </c>
      <c r="E13" s="43" t="s">
        <v>3259</v>
      </c>
      <c r="F13" s="43" t="s">
        <v>3356</v>
      </c>
      <c r="G13" s="43" t="s">
        <v>382</v>
      </c>
      <c r="H13" s="43" t="s">
        <v>3357</v>
      </c>
      <c r="I13" s="43" t="s">
        <v>3521</v>
      </c>
      <c r="J13" s="43" t="s">
        <v>382</v>
      </c>
      <c r="K13" s="43" t="s">
        <v>1305</v>
      </c>
      <c r="L13" s="43" t="s">
        <v>1304</v>
      </c>
      <c r="M13" s="43" t="s">
        <v>3359</v>
      </c>
      <c r="N13" s="43" t="s">
        <v>3359</v>
      </c>
      <c r="O13" s="43" t="s">
        <v>3522</v>
      </c>
      <c r="P13" s="43" t="s">
        <v>3523</v>
      </c>
      <c r="Q13" s="43" t="s">
        <v>3524</v>
      </c>
      <c r="R13" s="43" t="s">
        <v>3525</v>
      </c>
      <c r="S13" s="43" t="s">
        <v>3526</v>
      </c>
      <c r="T13" s="43" t="s">
        <v>3527</v>
      </c>
      <c r="U13" s="43" t="s">
        <v>3524</v>
      </c>
      <c r="V13" s="43" t="s">
        <v>3528</v>
      </c>
      <c r="W13" s="43" t="s">
        <v>3529</v>
      </c>
      <c r="X13" s="43" t="s">
        <v>3530</v>
      </c>
      <c r="Y13" s="43" t="s">
        <v>299</v>
      </c>
      <c r="Z13" s="43" t="s">
        <v>3531</v>
      </c>
      <c r="AA13" s="43" t="s">
        <v>3371</v>
      </c>
      <c r="AB13" s="43">
        <v>1085.4000000000001</v>
      </c>
      <c r="AC13" s="43" t="s">
        <v>3372</v>
      </c>
      <c r="AD13" s="43" t="s">
        <v>3501</v>
      </c>
      <c r="AE13" s="43" t="s">
        <v>3532</v>
      </c>
      <c r="AG13" s="43" t="s">
        <v>3375</v>
      </c>
      <c r="AH13" s="43" t="s">
        <v>3503</v>
      </c>
      <c r="AI13" s="43" t="s">
        <v>270</v>
      </c>
      <c r="AJ13" s="43">
        <v>364</v>
      </c>
      <c r="AK13" s="43" t="s">
        <v>3377</v>
      </c>
      <c r="AL13" s="43" t="s">
        <v>3378</v>
      </c>
      <c r="AM13" s="43" t="s">
        <v>1295</v>
      </c>
      <c r="AN13" s="43" t="s">
        <v>3377</v>
      </c>
      <c r="AO13" s="43" t="s">
        <v>3378</v>
      </c>
      <c r="AP13" s="43" t="s">
        <v>1295</v>
      </c>
      <c r="AQ13" s="43" t="s">
        <v>270</v>
      </c>
      <c r="AR13" s="43" t="s">
        <v>191</v>
      </c>
      <c r="AS13" s="43" t="s">
        <v>1408</v>
      </c>
      <c r="AU13" s="43" t="s">
        <v>3379</v>
      </c>
      <c r="AY13" s="43" t="s">
        <v>19</v>
      </c>
      <c r="AZ13" s="43" t="s">
        <v>272</v>
      </c>
      <c r="BA13" s="44">
        <v>17107</v>
      </c>
      <c r="BB13" s="43" t="s">
        <v>3380</v>
      </c>
      <c r="BD13" s="43" t="s">
        <v>3381</v>
      </c>
      <c r="BE13" s="43" t="s">
        <v>3382</v>
      </c>
      <c r="BF13" s="43" t="s">
        <v>272</v>
      </c>
      <c r="BG13" s="43" t="s">
        <v>272</v>
      </c>
      <c r="BH13" s="43" t="s">
        <v>270</v>
      </c>
      <c r="BI13" s="43" t="s">
        <v>272</v>
      </c>
      <c r="BJ13" s="43" t="s">
        <v>3533</v>
      </c>
      <c r="BK13" s="43" t="s">
        <v>3372</v>
      </c>
      <c r="BL13" s="44">
        <v>43350</v>
      </c>
      <c r="BN13" s="43" t="s">
        <v>3383</v>
      </c>
      <c r="BO13" s="43" t="s">
        <v>3384</v>
      </c>
      <c r="BP13" s="43" t="s">
        <v>3384</v>
      </c>
      <c r="BQ13" s="43" t="s">
        <v>3410</v>
      </c>
      <c r="BR13" s="43" t="s">
        <v>3410</v>
      </c>
      <c r="BS13" s="43" t="s">
        <v>3386</v>
      </c>
      <c r="BT13" s="43" t="s">
        <v>3387</v>
      </c>
      <c r="BU13" s="43" t="s">
        <v>270</v>
      </c>
      <c r="BV13" s="43" t="s">
        <v>3534</v>
      </c>
      <c r="BW13" s="43" t="s">
        <v>3534</v>
      </c>
      <c r="BX13" s="43" t="s">
        <v>272</v>
      </c>
      <c r="BY13" s="43" t="s">
        <v>3389</v>
      </c>
      <c r="BZ13" s="43" t="s">
        <v>270</v>
      </c>
      <c r="CB13" s="43">
        <v>14</v>
      </c>
      <c r="CC13" s="43">
        <v>2</v>
      </c>
      <c r="CD13" s="43">
        <v>0</v>
      </c>
      <c r="CE13" s="43">
        <v>3</v>
      </c>
      <c r="CF13" s="43">
        <v>0</v>
      </c>
      <c r="CG13" s="43">
        <v>0</v>
      </c>
      <c r="CH13" s="43">
        <v>0</v>
      </c>
      <c r="CK13" s="43">
        <v>650</v>
      </c>
      <c r="CL13" s="43">
        <v>3100</v>
      </c>
      <c r="CM13" s="43">
        <v>9000</v>
      </c>
      <c r="CN13" s="43">
        <v>75</v>
      </c>
      <c r="CO13" s="43">
        <f t="shared" si="0"/>
        <v>12825</v>
      </c>
      <c r="CP13" s="44">
        <v>43343</v>
      </c>
      <c r="CQ13" s="43" t="s">
        <v>3390</v>
      </c>
      <c r="CR13" s="44">
        <v>42583</v>
      </c>
      <c r="CS13" s="43" t="s">
        <v>3390</v>
      </c>
      <c r="CT13" s="44">
        <v>42583</v>
      </c>
      <c r="CV13" s="43" t="s">
        <v>3391</v>
      </c>
      <c r="CW13" s="43" t="s">
        <v>3535</v>
      </c>
      <c r="CX13" s="43" t="s">
        <v>3393</v>
      </c>
      <c r="CY13" s="43" t="s">
        <v>3536</v>
      </c>
      <c r="CZ13" s="43" t="s">
        <v>3395</v>
      </c>
      <c r="DA13" s="43" t="s">
        <v>277</v>
      </c>
    </row>
    <row r="14" spans="1:105" x14ac:dyDescent="0.3">
      <c r="A14" s="43" t="s">
        <v>3537</v>
      </c>
      <c r="B14" s="43" t="s">
        <v>3355</v>
      </c>
      <c r="C14" s="43" t="s">
        <v>21</v>
      </c>
      <c r="D14" s="44">
        <v>44112</v>
      </c>
      <c r="E14" s="43" t="s">
        <v>3259</v>
      </c>
      <c r="F14" s="43" t="s">
        <v>3356</v>
      </c>
      <c r="G14" s="43" t="s">
        <v>382</v>
      </c>
      <c r="H14" s="43" t="s">
        <v>3357</v>
      </c>
      <c r="I14" s="43" t="s">
        <v>3538</v>
      </c>
      <c r="J14" s="43" t="s">
        <v>382</v>
      </c>
      <c r="K14" s="43" t="s">
        <v>3539</v>
      </c>
      <c r="L14" s="43" t="s">
        <v>1475</v>
      </c>
      <c r="M14" s="43" t="s">
        <v>3359</v>
      </c>
      <c r="N14" s="43" t="s">
        <v>3359</v>
      </c>
      <c r="O14" s="43" t="s">
        <v>3540</v>
      </c>
      <c r="P14" s="43" t="s">
        <v>3541</v>
      </c>
      <c r="Q14" s="43" t="s">
        <v>3542</v>
      </c>
      <c r="R14" s="43" t="s">
        <v>3543</v>
      </c>
      <c r="S14" s="43" t="s">
        <v>3544</v>
      </c>
      <c r="T14" s="43" t="s">
        <v>3545</v>
      </c>
      <c r="U14" s="43" t="s">
        <v>3542</v>
      </c>
      <c r="V14" s="43" t="s">
        <v>3543</v>
      </c>
      <c r="W14" s="43" t="s">
        <v>3546</v>
      </c>
      <c r="X14" s="43" t="s">
        <v>3547</v>
      </c>
      <c r="Y14" s="43" t="s">
        <v>301</v>
      </c>
      <c r="Z14" s="43" t="s">
        <v>3548</v>
      </c>
      <c r="AA14" s="43" t="s">
        <v>3371</v>
      </c>
      <c r="AB14" s="43">
        <v>1391.4</v>
      </c>
      <c r="AC14" s="43" t="s">
        <v>3372</v>
      </c>
      <c r="AD14" s="43" t="s">
        <v>3429</v>
      </c>
      <c r="AE14" s="43" t="s">
        <v>933</v>
      </c>
      <c r="AG14" s="43" t="s">
        <v>3375</v>
      </c>
      <c r="AH14" s="43" t="s">
        <v>3431</v>
      </c>
      <c r="AI14" s="43" t="s">
        <v>3549</v>
      </c>
      <c r="AJ14" s="43">
        <v>1740</v>
      </c>
      <c r="AK14" s="43" t="s">
        <v>3377</v>
      </c>
      <c r="AL14" s="43" t="s">
        <v>3378</v>
      </c>
      <c r="AM14" s="43" t="s">
        <v>1295</v>
      </c>
      <c r="AN14" s="43" t="s">
        <v>3377</v>
      </c>
      <c r="AO14" s="43" t="s">
        <v>3378</v>
      </c>
      <c r="AP14" s="43" t="s">
        <v>1295</v>
      </c>
      <c r="AQ14" s="43" t="s">
        <v>270</v>
      </c>
      <c r="AR14" s="43" t="s">
        <v>191</v>
      </c>
      <c r="AS14" s="43" t="s">
        <v>1408</v>
      </c>
      <c r="AU14" s="43" t="s">
        <v>3379</v>
      </c>
      <c r="AY14" s="43" t="s">
        <v>21</v>
      </c>
      <c r="AZ14" s="43" t="s">
        <v>272</v>
      </c>
      <c r="BA14" s="44">
        <v>17046</v>
      </c>
      <c r="BB14" s="43" t="s">
        <v>3380</v>
      </c>
      <c r="BC14" s="43" t="s">
        <v>3550</v>
      </c>
      <c r="BD14" s="43" t="s">
        <v>3551</v>
      </c>
      <c r="BE14" s="43" t="s">
        <v>3382</v>
      </c>
      <c r="BF14" s="43" t="s">
        <v>270</v>
      </c>
      <c r="BG14" s="43" t="s">
        <v>270</v>
      </c>
      <c r="BH14" s="43" t="s">
        <v>270</v>
      </c>
      <c r="BI14" s="43" t="s">
        <v>272</v>
      </c>
      <c r="BJ14" s="43" t="s">
        <v>3533</v>
      </c>
      <c r="BK14" s="43" t="s">
        <v>3533</v>
      </c>
      <c r="BL14" s="44">
        <v>43704</v>
      </c>
      <c r="BN14" s="43" t="s">
        <v>3383</v>
      </c>
      <c r="BO14" s="43" t="s">
        <v>3384</v>
      </c>
      <c r="BP14" s="43" t="s">
        <v>3384</v>
      </c>
      <c r="BQ14" s="43" t="s">
        <v>3448</v>
      </c>
      <c r="BR14" s="43" t="s">
        <v>3410</v>
      </c>
      <c r="BS14" s="43" t="s">
        <v>3386</v>
      </c>
      <c r="BT14" s="43" t="s">
        <v>3387</v>
      </c>
      <c r="BU14" s="43" t="s">
        <v>270</v>
      </c>
      <c r="BV14" s="43" t="s">
        <v>3534</v>
      </c>
      <c r="BW14" s="43" t="s">
        <v>3534</v>
      </c>
      <c r="BX14" s="43" t="s">
        <v>270</v>
      </c>
      <c r="BY14" s="43" t="s">
        <v>3389</v>
      </c>
      <c r="BZ14" s="43" t="s">
        <v>270</v>
      </c>
      <c r="CB14" s="43">
        <v>26</v>
      </c>
      <c r="CC14" s="43">
        <v>31</v>
      </c>
      <c r="CE14" s="43">
        <v>3</v>
      </c>
      <c r="CI14" s="43">
        <v>1514</v>
      </c>
      <c r="CK14" s="43">
        <v>2101</v>
      </c>
      <c r="CL14" s="43">
        <v>2966</v>
      </c>
      <c r="CM14" s="43">
        <v>6462</v>
      </c>
      <c r="CN14" s="43">
        <v>650</v>
      </c>
      <c r="CO14" s="43">
        <f t="shared" si="0"/>
        <v>13693</v>
      </c>
      <c r="CP14" s="44">
        <v>43465</v>
      </c>
      <c r="CQ14" s="43" t="s">
        <v>3390</v>
      </c>
      <c r="CR14" s="44">
        <v>41891</v>
      </c>
      <c r="CS14" s="43" t="s">
        <v>3390</v>
      </c>
      <c r="CT14" s="44">
        <v>41891</v>
      </c>
      <c r="CV14" s="43" t="s">
        <v>3391</v>
      </c>
      <c r="CW14" s="43" t="s">
        <v>3552</v>
      </c>
      <c r="CX14" s="43" t="s">
        <v>3393</v>
      </c>
      <c r="CY14" s="43" t="s">
        <v>3553</v>
      </c>
      <c r="CZ14" s="43" t="s">
        <v>3554</v>
      </c>
      <c r="DA14" s="43" t="s">
        <v>271</v>
      </c>
    </row>
    <row r="15" spans="1:105" x14ac:dyDescent="0.3">
      <c r="A15" s="43" t="s">
        <v>3555</v>
      </c>
      <c r="B15" s="43" t="s">
        <v>3355</v>
      </c>
      <c r="C15" s="43" t="s">
        <v>23</v>
      </c>
      <c r="D15" s="44">
        <v>44112</v>
      </c>
      <c r="E15" s="43" t="s">
        <v>3259</v>
      </c>
      <c r="F15" s="43" t="s">
        <v>3356</v>
      </c>
      <c r="G15" s="43" t="s">
        <v>382</v>
      </c>
      <c r="H15" s="43" t="s">
        <v>3357</v>
      </c>
      <c r="I15" s="43" t="s">
        <v>3454</v>
      </c>
      <c r="J15" s="43" t="s">
        <v>382</v>
      </c>
      <c r="K15" s="43" t="s">
        <v>1307</v>
      </c>
      <c r="L15" s="43" t="s">
        <v>1306</v>
      </c>
      <c r="M15" s="43" t="s">
        <v>3359</v>
      </c>
      <c r="N15" s="43" t="s">
        <v>3359</v>
      </c>
      <c r="O15" s="43" t="s">
        <v>3556</v>
      </c>
      <c r="P15" s="43" t="s">
        <v>3557</v>
      </c>
      <c r="Q15" s="43" t="s">
        <v>3558</v>
      </c>
      <c r="R15" s="43" t="s">
        <v>3559</v>
      </c>
      <c r="S15" s="43" t="s">
        <v>3560</v>
      </c>
      <c r="T15" s="43" t="s">
        <v>3557</v>
      </c>
      <c r="U15" s="43" t="s">
        <v>3558</v>
      </c>
      <c r="V15" s="43" t="s">
        <v>3561</v>
      </c>
      <c r="W15" s="43" t="s">
        <v>3562</v>
      </c>
      <c r="X15" s="43" t="s">
        <v>3563</v>
      </c>
      <c r="Y15" s="43" t="s">
        <v>302</v>
      </c>
      <c r="Z15" s="43" t="s">
        <v>3564</v>
      </c>
      <c r="AA15" s="43" t="s">
        <v>3371</v>
      </c>
      <c r="AB15" s="43">
        <v>1039.3</v>
      </c>
      <c r="AC15" s="43" t="s">
        <v>3372</v>
      </c>
      <c r="AD15" s="43" t="s">
        <v>3467</v>
      </c>
      <c r="AE15" s="43" t="s">
        <v>3502</v>
      </c>
      <c r="AG15" s="43" t="s">
        <v>3375</v>
      </c>
      <c r="AH15" s="43" t="s">
        <v>3408</v>
      </c>
      <c r="AI15" s="43" t="s">
        <v>3565</v>
      </c>
      <c r="AJ15" s="43">
        <v>331</v>
      </c>
      <c r="AK15" s="43" t="s">
        <v>3377</v>
      </c>
      <c r="AL15" s="43" t="s">
        <v>3378</v>
      </c>
      <c r="AM15" s="43" t="s">
        <v>1295</v>
      </c>
      <c r="AN15" s="43" t="s">
        <v>3377</v>
      </c>
      <c r="AO15" s="43" t="s">
        <v>3378</v>
      </c>
      <c r="AP15" s="43" t="s">
        <v>1295</v>
      </c>
      <c r="AQ15" s="43" t="s">
        <v>270</v>
      </c>
      <c r="AR15" s="43" t="s">
        <v>191</v>
      </c>
      <c r="AS15" s="43" t="s">
        <v>1408</v>
      </c>
      <c r="AU15" s="43" t="s">
        <v>3379</v>
      </c>
      <c r="AY15" s="43" t="s">
        <v>23</v>
      </c>
      <c r="AZ15" s="43" t="s">
        <v>272</v>
      </c>
      <c r="BA15" s="44">
        <v>18050</v>
      </c>
      <c r="BB15" s="43" t="s">
        <v>3380</v>
      </c>
      <c r="BD15" s="43" t="s">
        <v>3381</v>
      </c>
      <c r="BE15" s="43" t="s">
        <v>3382</v>
      </c>
      <c r="BF15" s="43" t="s">
        <v>270</v>
      </c>
      <c r="BG15" s="43" t="s">
        <v>270</v>
      </c>
      <c r="BH15" s="43" t="s">
        <v>270</v>
      </c>
      <c r="BI15" s="43" t="s">
        <v>272</v>
      </c>
      <c r="BJ15" s="43" t="s">
        <v>3372</v>
      </c>
      <c r="BK15" s="43" t="s">
        <v>3372</v>
      </c>
      <c r="BL15" s="44">
        <v>42880</v>
      </c>
      <c r="BN15" s="43" t="s">
        <v>289</v>
      </c>
      <c r="BO15" s="43" t="s">
        <v>3433</v>
      </c>
      <c r="BP15" s="43" t="s">
        <v>3433</v>
      </c>
      <c r="BQ15" s="43" t="s">
        <v>3410</v>
      </c>
      <c r="BR15" s="43" t="s">
        <v>3410</v>
      </c>
      <c r="BS15" s="43" t="s">
        <v>3386</v>
      </c>
      <c r="BT15" s="43" t="s">
        <v>3387</v>
      </c>
      <c r="BU15" s="43" t="s">
        <v>270</v>
      </c>
      <c r="BV15" s="43" t="s">
        <v>3534</v>
      </c>
      <c r="BW15" s="43" t="s">
        <v>3534</v>
      </c>
      <c r="BX15" s="43" t="s">
        <v>272</v>
      </c>
      <c r="BY15" s="43" t="s">
        <v>3389</v>
      </c>
      <c r="BZ15" s="43" t="s">
        <v>270</v>
      </c>
      <c r="CB15" s="43">
        <v>12</v>
      </c>
      <c r="CC15" s="43">
        <v>1</v>
      </c>
      <c r="CD15" s="43">
        <v>0</v>
      </c>
      <c r="CE15" s="43">
        <v>0</v>
      </c>
      <c r="CF15" s="43">
        <v>0</v>
      </c>
      <c r="CG15" s="43">
        <v>0</v>
      </c>
      <c r="CH15" s="43">
        <v>0</v>
      </c>
      <c r="CK15" s="43">
        <v>100</v>
      </c>
      <c r="CL15" s="43">
        <v>3000</v>
      </c>
      <c r="CM15" s="43">
        <v>2000</v>
      </c>
      <c r="CO15" s="43">
        <f t="shared" si="0"/>
        <v>5100</v>
      </c>
      <c r="CP15" s="44">
        <v>42490</v>
      </c>
      <c r="CQ15" s="43" t="s">
        <v>3390</v>
      </c>
      <c r="CR15" s="44">
        <v>39300</v>
      </c>
      <c r="CV15" s="43" t="s">
        <v>3391</v>
      </c>
      <c r="CW15" s="43" t="s">
        <v>3471</v>
      </c>
      <c r="CX15" s="43" t="s">
        <v>3393</v>
      </c>
      <c r="CY15" s="43" t="s">
        <v>3566</v>
      </c>
      <c r="CZ15" s="43" t="s">
        <v>3395</v>
      </c>
      <c r="DA15" s="43" t="s">
        <v>275</v>
      </c>
    </row>
    <row r="16" spans="1:105" x14ac:dyDescent="0.3">
      <c r="A16" s="43" t="s">
        <v>3567</v>
      </c>
      <c r="B16" s="43" t="s">
        <v>3355</v>
      </c>
      <c r="C16" s="43" t="s">
        <v>25</v>
      </c>
      <c r="D16" s="44">
        <v>44112</v>
      </c>
      <c r="E16" s="43" t="s">
        <v>3259</v>
      </c>
      <c r="F16" s="43" t="s">
        <v>3356</v>
      </c>
      <c r="G16" s="43" t="s">
        <v>382</v>
      </c>
      <c r="H16" s="43" t="s">
        <v>3357</v>
      </c>
      <c r="I16" s="43" t="s">
        <v>3568</v>
      </c>
      <c r="J16" s="43" t="s">
        <v>382</v>
      </c>
      <c r="K16" s="43" t="s">
        <v>3569</v>
      </c>
      <c r="L16" s="43" t="s">
        <v>1476</v>
      </c>
      <c r="M16" s="43" t="s">
        <v>3359</v>
      </c>
      <c r="N16" s="43" t="s">
        <v>3359</v>
      </c>
      <c r="O16" s="43" t="s">
        <v>3570</v>
      </c>
      <c r="P16" s="43" t="s">
        <v>3571</v>
      </c>
      <c r="Q16" s="43" t="s">
        <v>3572</v>
      </c>
      <c r="R16" s="43" t="s">
        <v>3573</v>
      </c>
      <c r="S16" s="43" t="s">
        <v>3574</v>
      </c>
      <c r="T16" s="43" t="s">
        <v>3571</v>
      </c>
      <c r="U16" s="43" t="s">
        <v>3572</v>
      </c>
      <c r="V16" s="43" t="s">
        <v>3575</v>
      </c>
      <c r="W16" s="43" t="s">
        <v>3576</v>
      </c>
      <c r="X16" s="43" t="s">
        <v>3577</v>
      </c>
      <c r="Y16" s="43" t="s">
        <v>3578</v>
      </c>
      <c r="Z16" s="43" t="s">
        <v>3579</v>
      </c>
      <c r="AA16" s="43" t="s">
        <v>3371</v>
      </c>
      <c r="AB16" s="43">
        <v>1232</v>
      </c>
      <c r="AC16" s="43" t="s">
        <v>3371</v>
      </c>
      <c r="AD16" s="43" t="s">
        <v>3373</v>
      </c>
      <c r="AE16" s="43" t="s">
        <v>3502</v>
      </c>
      <c r="AG16" s="43" t="s">
        <v>3375</v>
      </c>
      <c r="AH16" s="43" t="s">
        <v>3431</v>
      </c>
      <c r="AI16" s="43" t="s">
        <v>3409</v>
      </c>
      <c r="AJ16" s="43">
        <v>280</v>
      </c>
      <c r="AK16" s="43" t="s">
        <v>3377</v>
      </c>
      <c r="AL16" s="43" t="s">
        <v>3378</v>
      </c>
      <c r="AM16" s="43" t="s">
        <v>1295</v>
      </c>
      <c r="AN16" s="43" t="s">
        <v>3377</v>
      </c>
      <c r="AO16" s="43" t="s">
        <v>3378</v>
      </c>
      <c r="AP16" s="43" t="s">
        <v>1295</v>
      </c>
      <c r="AQ16" s="43" t="s">
        <v>270</v>
      </c>
      <c r="AR16" s="43" t="s">
        <v>191</v>
      </c>
      <c r="AS16" s="43" t="s">
        <v>1408</v>
      </c>
      <c r="AU16" s="43" t="s">
        <v>3379</v>
      </c>
      <c r="AY16" s="43" t="s">
        <v>191</v>
      </c>
      <c r="AZ16" s="43" t="s">
        <v>272</v>
      </c>
      <c r="BA16" s="44">
        <v>18629</v>
      </c>
      <c r="BB16" s="43" t="s">
        <v>3380</v>
      </c>
      <c r="BD16" s="43" t="s">
        <v>3580</v>
      </c>
      <c r="BE16" s="43" t="s">
        <v>3382</v>
      </c>
      <c r="BF16" s="43" t="s">
        <v>270</v>
      </c>
      <c r="BG16" s="43" t="s">
        <v>270</v>
      </c>
      <c r="BH16" s="43" t="s">
        <v>270</v>
      </c>
      <c r="BI16" s="43" t="s">
        <v>270</v>
      </c>
      <c r="BJ16" s="43" t="s">
        <v>3372</v>
      </c>
      <c r="BK16" s="43" t="s">
        <v>3372</v>
      </c>
      <c r="BL16" s="44">
        <v>43731</v>
      </c>
      <c r="BO16" s="43" t="s">
        <v>3410</v>
      </c>
      <c r="BP16" s="43" t="s">
        <v>3410</v>
      </c>
      <c r="BQ16" s="43" t="s">
        <v>3410</v>
      </c>
      <c r="BR16" s="43" t="s">
        <v>3410</v>
      </c>
      <c r="BS16" s="43" t="s">
        <v>3387</v>
      </c>
      <c r="BU16" s="43" t="s">
        <v>270</v>
      </c>
      <c r="BW16" s="43" t="s">
        <v>3469</v>
      </c>
      <c r="BX16" s="43" t="s">
        <v>270</v>
      </c>
      <c r="BZ16" s="43" t="s">
        <v>270</v>
      </c>
      <c r="CB16" s="43">
        <v>2</v>
      </c>
      <c r="CL16" s="43">
        <v>200</v>
      </c>
      <c r="CM16" s="43">
        <v>200</v>
      </c>
      <c r="CO16" s="43">
        <f t="shared" si="0"/>
        <v>400</v>
      </c>
      <c r="CP16" s="44">
        <v>42582</v>
      </c>
      <c r="CQ16" s="43" t="s">
        <v>3505</v>
      </c>
      <c r="CR16" s="44">
        <v>40093</v>
      </c>
      <c r="CV16" s="43" t="s">
        <v>3470</v>
      </c>
      <c r="CX16" s="43" t="s">
        <v>3393</v>
      </c>
    </row>
    <row r="17" spans="1:105" x14ac:dyDescent="0.3">
      <c r="A17" s="43" t="s">
        <v>3581</v>
      </c>
      <c r="B17" s="43" t="s">
        <v>3355</v>
      </c>
      <c r="C17" s="43" t="s">
        <v>27</v>
      </c>
      <c r="D17" s="44">
        <v>44112</v>
      </c>
      <c r="E17" s="43" t="s">
        <v>3259</v>
      </c>
      <c r="F17" s="43" t="s">
        <v>3356</v>
      </c>
      <c r="G17" s="43" t="s">
        <v>382</v>
      </c>
      <c r="H17" s="43" t="s">
        <v>3357</v>
      </c>
      <c r="I17" s="43" t="s">
        <v>3582</v>
      </c>
      <c r="J17" s="43" t="s">
        <v>382</v>
      </c>
      <c r="K17" s="43" t="s">
        <v>3583</v>
      </c>
      <c r="L17" s="43" t="s">
        <v>1477</v>
      </c>
      <c r="M17" s="43" t="s">
        <v>3359</v>
      </c>
      <c r="N17" s="43" t="s">
        <v>3359</v>
      </c>
      <c r="O17" s="43" t="s">
        <v>3584</v>
      </c>
      <c r="P17" s="43" t="s">
        <v>3585</v>
      </c>
      <c r="Q17" s="43" t="s">
        <v>3586</v>
      </c>
      <c r="R17" s="43" t="s">
        <v>3587</v>
      </c>
      <c r="S17" s="43" t="s">
        <v>3588</v>
      </c>
      <c r="T17" s="43" t="s">
        <v>3589</v>
      </c>
      <c r="U17" s="43" t="s">
        <v>3586</v>
      </c>
      <c r="V17" s="43" t="s">
        <v>3590</v>
      </c>
      <c r="W17" s="43" t="s">
        <v>3591</v>
      </c>
      <c r="X17" s="43" t="s">
        <v>3592</v>
      </c>
      <c r="Y17" s="43" t="s">
        <v>3593</v>
      </c>
      <c r="Z17" s="43" t="s">
        <v>3594</v>
      </c>
      <c r="AA17" s="43" t="s">
        <v>3371</v>
      </c>
      <c r="AB17" s="43">
        <v>1351</v>
      </c>
      <c r="AC17" s="43" t="s">
        <v>3372</v>
      </c>
      <c r="AD17" s="43" t="s">
        <v>3445</v>
      </c>
      <c r="AE17" s="43" t="s">
        <v>3374</v>
      </c>
      <c r="AG17" s="43" t="s">
        <v>3375</v>
      </c>
      <c r="AH17" s="43" t="s">
        <v>3408</v>
      </c>
      <c r="AI17" s="43" t="s">
        <v>270</v>
      </c>
      <c r="AJ17" s="43">
        <v>160</v>
      </c>
      <c r="AK17" s="43" t="s">
        <v>3377</v>
      </c>
      <c r="AL17" s="43" t="s">
        <v>3378</v>
      </c>
      <c r="AM17" s="43" t="s">
        <v>1295</v>
      </c>
      <c r="AN17" s="43" t="s">
        <v>3377</v>
      </c>
      <c r="AO17" s="43" t="s">
        <v>3378</v>
      </c>
      <c r="AP17" s="43" t="s">
        <v>1295</v>
      </c>
      <c r="AQ17" s="43" t="s">
        <v>270</v>
      </c>
      <c r="AR17" s="43" t="s">
        <v>191</v>
      </c>
      <c r="AS17" s="43" t="s">
        <v>1408</v>
      </c>
      <c r="AU17" s="43" t="s">
        <v>3379</v>
      </c>
      <c r="AY17" s="43" t="s">
        <v>27</v>
      </c>
      <c r="AZ17" s="43" t="s">
        <v>272</v>
      </c>
      <c r="BA17" s="44">
        <v>18142</v>
      </c>
      <c r="BB17" s="43" t="s">
        <v>3380</v>
      </c>
      <c r="BE17" s="43" t="s">
        <v>3468</v>
      </c>
      <c r="BJ17" s="43" t="s">
        <v>3372</v>
      </c>
      <c r="BK17" s="43" t="s">
        <v>3372</v>
      </c>
      <c r="BL17" s="44">
        <v>42991</v>
      </c>
      <c r="BM17" s="44">
        <v>29759</v>
      </c>
      <c r="BO17" s="43" t="s">
        <v>3410</v>
      </c>
      <c r="BP17" s="43" t="s">
        <v>3410</v>
      </c>
      <c r="BQ17" s="43" t="s">
        <v>3410</v>
      </c>
      <c r="BR17" s="43" t="s">
        <v>3410</v>
      </c>
      <c r="BS17" s="43" t="s">
        <v>3386</v>
      </c>
      <c r="BT17" s="43" t="s">
        <v>3387</v>
      </c>
      <c r="BU17" s="43" t="s">
        <v>270</v>
      </c>
      <c r="BW17" s="43" t="s">
        <v>3469</v>
      </c>
      <c r="BX17" s="43" t="s">
        <v>270</v>
      </c>
      <c r="BY17" s="43" t="s">
        <v>3389</v>
      </c>
      <c r="BZ17" s="43" t="s">
        <v>270</v>
      </c>
      <c r="CB17" s="43">
        <v>3</v>
      </c>
      <c r="CC17" s="43">
        <v>0</v>
      </c>
      <c r="CL17" s="43">
        <v>2100</v>
      </c>
      <c r="CM17" s="43">
        <v>1000</v>
      </c>
      <c r="CO17" s="43">
        <f t="shared" si="0"/>
        <v>3100</v>
      </c>
      <c r="CP17" s="44">
        <v>42978</v>
      </c>
      <c r="CQ17" s="43" t="s">
        <v>3412</v>
      </c>
      <c r="CR17" s="44">
        <v>40625</v>
      </c>
      <c r="CS17" s="43" t="s">
        <v>3390</v>
      </c>
      <c r="CT17" s="44">
        <v>40257</v>
      </c>
      <c r="CV17" s="43" t="s">
        <v>3470</v>
      </c>
      <c r="CX17" s="43" t="s">
        <v>3393</v>
      </c>
      <c r="CY17" s="43" t="s">
        <v>3595</v>
      </c>
    </row>
    <row r="18" spans="1:105" x14ac:dyDescent="0.3">
      <c r="A18" s="43" t="s">
        <v>3596</v>
      </c>
      <c r="B18" s="43" t="s">
        <v>3597</v>
      </c>
      <c r="C18" s="43" t="s">
        <v>3598</v>
      </c>
      <c r="D18" s="44">
        <v>44112</v>
      </c>
      <c r="E18" s="43" t="s">
        <v>3259</v>
      </c>
      <c r="F18" s="43" t="s">
        <v>3356</v>
      </c>
      <c r="G18" s="43" t="s">
        <v>382</v>
      </c>
      <c r="H18" s="43" t="s">
        <v>3357</v>
      </c>
      <c r="I18" s="43" t="s">
        <v>3599</v>
      </c>
      <c r="J18" s="43" t="s">
        <v>382</v>
      </c>
      <c r="K18" s="43" t="s">
        <v>3600</v>
      </c>
      <c r="L18" s="43" t="s">
        <v>3601</v>
      </c>
      <c r="M18" s="43" t="s">
        <v>3602</v>
      </c>
      <c r="N18" s="43" t="s">
        <v>3359</v>
      </c>
      <c r="O18" s="43" t="s">
        <v>3603</v>
      </c>
      <c r="P18" s="43" t="s">
        <v>3604</v>
      </c>
      <c r="Q18" s="43" t="s">
        <v>3605</v>
      </c>
      <c r="R18" s="43" t="s">
        <v>3606</v>
      </c>
      <c r="S18" s="43" t="s">
        <v>3603</v>
      </c>
      <c r="T18" s="43" t="s">
        <v>3604</v>
      </c>
      <c r="U18" s="43" t="s">
        <v>3605</v>
      </c>
      <c r="V18" s="43" t="s">
        <v>3606</v>
      </c>
      <c r="W18" s="43" t="s">
        <v>3607</v>
      </c>
      <c r="X18" s="43" t="s">
        <v>3608</v>
      </c>
      <c r="Y18" s="43" t="s">
        <v>3609</v>
      </c>
      <c r="Z18" s="43" t="s">
        <v>3610</v>
      </c>
      <c r="AA18" s="43" t="s">
        <v>3371</v>
      </c>
      <c r="AB18" s="43">
        <v>1278</v>
      </c>
      <c r="AC18" s="43" t="s">
        <v>3371</v>
      </c>
      <c r="AD18" s="43" t="s">
        <v>3373</v>
      </c>
      <c r="AE18" s="43" t="s">
        <v>3502</v>
      </c>
      <c r="AG18" s="43" t="s">
        <v>3375</v>
      </c>
      <c r="AH18" s="43" t="s">
        <v>3611</v>
      </c>
      <c r="AI18" s="43" t="s">
        <v>3612</v>
      </c>
      <c r="AJ18" s="43">
        <v>500</v>
      </c>
      <c r="AK18" s="43" t="s">
        <v>3377</v>
      </c>
      <c r="AL18" s="43" t="s">
        <v>3378</v>
      </c>
      <c r="AM18" s="43" t="s">
        <v>1295</v>
      </c>
      <c r="AN18" s="43" t="s">
        <v>3377</v>
      </c>
      <c r="AO18" s="43" t="s">
        <v>3378</v>
      </c>
      <c r="AP18" s="43" t="s">
        <v>1295</v>
      </c>
      <c r="AQ18" s="43" t="s">
        <v>270</v>
      </c>
      <c r="AR18" s="43" t="s">
        <v>191</v>
      </c>
      <c r="AS18" s="43" t="s">
        <v>1408</v>
      </c>
      <c r="AU18" s="43" t="s">
        <v>3379</v>
      </c>
      <c r="AY18" s="43" t="s">
        <v>191</v>
      </c>
      <c r="AZ18" s="43" t="s">
        <v>272</v>
      </c>
      <c r="BA18" s="44">
        <v>28522</v>
      </c>
      <c r="BB18" s="43" t="s">
        <v>3380</v>
      </c>
      <c r="BE18" s="43" t="s">
        <v>3382</v>
      </c>
      <c r="BJ18" s="43" t="s">
        <v>3372</v>
      </c>
      <c r="BK18" s="43" t="s">
        <v>3372</v>
      </c>
      <c r="BL18" s="44">
        <v>43746</v>
      </c>
      <c r="BM18" s="44">
        <v>37901</v>
      </c>
      <c r="BU18" s="43" t="s">
        <v>270</v>
      </c>
      <c r="BW18" s="43" t="s">
        <v>3469</v>
      </c>
      <c r="BX18" s="43" t="s">
        <v>270</v>
      </c>
      <c r="BZ18" s="43" t="s">
        <v>270</v>
      </c>
      <c r="CB18" s="43">
        <v>1</v>
      </c>
      <c r="CL18" s="43">
        <v>25</v>
      </c>
      <c r="CM18" s="43">
        <v>25</v>
      </c>
      <c r="CO18" s="43">
        <f t="shared" si="0"/>
        <v>50</v>
      </c>
      <c r="CP18" s="44">
        <v>42613</v>
      </c>
      <c r="CV18" s="43" t="s">
        <v>3470</v>
      </c>
      <c r="CX18" s="43" t="s">
        <v>272</v>
      </c>
    </row>
    <row r="19" spans="1:105" x14ac:dyDescent="0.3">
      <c r="A19" s="43" t="s">
        <v>3613</v>
      </c>
      <c r="B19" s="43" t="s">
        <v>3355</v>
      </c>
      <c r="C19" s="43" t="s">
        <v>29</v>
      </c>
      <c r="D19" s="44">
        <v>44112</v>
      </c>
      <c r="E19" s="43" t="s">
        <v>3259</v>
      </c>
      <c r="F19" s="43" t="s">
        <v>3356</v>
      </c>
      <c r="G19" s="43" t="s">
        <v>382</v>
      </c>
      <c r="H19" s="43" t="s">
        <v>3357</v>
      </c>
      <c r="I19" s="43" t="s">
        <v>1335</v>
      </c>
      <c r="J19" s="43" t="s">
        <v>382</v>
      </c>
      <c r="K19" s="43" t="s">
        <v>1309</v>
      </c>
      <c r="L19" s="43" t="s">
        <v>1308</v>
      </c>
      <c r="M19" s="43" t="s">
        <v>3359</v>
      </c>
      <c r="N19" s="43" t="s">
        <v>3359</v>
      </c>
      <c r="O19" s="43" t="s">
        <v>3614</v>
      </c>
      <c r="P19" s="43" t="s">
        <v>3615</v>
      </c>
      <c r="Q19" s="43" t="s">
        <v>3616</v>
      </c>
      <c r="R19" s="43" t="s">
        <v>3617</v>
      </c>
      <c r="S19" s="43" t="s">
        <v>3618</v>
      </c>
      <c r="T19" s="43" t="s">
        <v>3619</v>
      </c>
      <c r="U19" s="43" t="s">
        <v>3616</v>
      </c>
      <c r="V19" s="43" t="s">
        <v>3620</v>
      </c>
      <c r="W19" s="43" t="s">
        <v>3621</v>
      </c>
      <c r="X19" s="43" t="s">
        <v>3622</v>
      </c>
      <c r="Y19" s="43" t="s">
        <v>303</v>
      </c>
      <c r="Z19" s="43" t="s">
        <v>3623</v>
      </c>
      <c r="AA19" s="43" t="s">
        <v>3371</v>
      </c>
      <c r="AB19" s="43">
        <v>1107.4000000000001</v>
      </c>
      <c r="AC19" s="43" t="s">
        <v>3372</v>
      </c>
      <c r="AD19" s="43" t="s">
        <v>3429</v>
      </c>
      <c r="AE19" s="43" t="s">
        <v>1056</v>
      </c>
      <c r="AG19" s="43" t="s">
        <v>3430</v>
      </c>
      <c r="AH19" s="43" t="s">
        <v>3431</v>
      </c>
      <c r="AI19" s="43" t="s">
        <v>3372</v>
      </c>
      <c r="AJ19" s="43">
        <v>257</v>
      </c>
      <c r="AK19" s="43" t="s">
        <v>3377</v>
      </c>
      <c r="AL19" s="43" t="s">
        <v>3378</v>
      </c>
      <c r="AM19" s="43" t="s">
        <v>1295</v>
      </c>
      <c r="AN19" s="43" t="s">
        <v>3377</v>
      </c>
      <c r="AO19" s="43" t="s">
        <v>3378</v>
      </c>
      <c r="AP19" s="43" t="s">
        <v>1295</v>
      </c>
      <c r="AQ19" s="43" t="s">
        <v>270</v>
      </c>
      <c r="AR19" s="43" t="s">
        <v>191</v>
      </c>
      <c r="AS19" s="43" t="s">
        <v>1408</v>
      </c>
      <c r="AU19" s="43" t="s">
        <v>3379</v>
      </c>
      <c r="AY19" s="43" t="s">
        <v>191</v>
      </c>
      <c r="AZ19" s="43" t="s">
        <v>272</v>
      </c>
      <c r="BA19" s="44">
        <v>15401</v>
      </c>
      <c r="BB19" s="43" t="s">
        <v>3380</v>
      </c>
      <c r="BD19" s="43" t="s">
        <v>3381</v>
      </c>
      <c r="BE19" s="43" t="s">
        <v>3382</v>
      </c>
      <c r="BF19" s="43" t="s">
        <v>270</v>
      </c>
      <c r="BG19" s="43" t="s">
        <v>270</v>
      </c>
      <c r="BH19" s="43" t="s">
        <v>270</v>
      </c>
      <c r="BI19" s="43" t="s">
        <v>272</v>
      </c>
      <c r="BJ19" s="43" t="s">
        <v>3372</v>
      </c>
      <c r="BK19" s="43" t="s">
        <v>3372</v>
      </c>
      <c r="BL19" s="44">
        <v>43026</v>
      </c>
      <c r="BM19" s="44">
        <v>29346</v>
      </c>
      <c r="BN19" s="43" t="s">
        <v>3383</v>
      </c>
      <c r="BO19" s="43" t="s">
        <v>3433</v>
      </c>
      <c r="BP19" s="43" t="s">
        <v>3433</v>
      </c>
      <c r="BQ19" s="43" t="s">
        <v>3410</v>
      </c>
      <c r="BR19" s="43" t="s">
        <v>3410</v>
      </c>
      <c r="BS19" s="43" t="s">
        <v>3386</v>
      </c>
      <c r="BT19" s="43" t="s">
        <v>3387</v>
      </c>
      <c r="BU19" s="43" t="s">
        <v>270</v>
      </c>
      <c r="BV19" s="43" t="s">
        <v>3534</v>
      </c>
      <c r="BW19" s="43" t="s">
        <v>3534</v>
      </c>
      <c r="BX19" s="43" t="s">
        <v>270</v>
      </c>
      <c r="BY19" s="43" t="s">
        <v>3389</v>
      </c>
      <c r="BZ19" s="43" t="s">
        <v>270</v>
      </c>
      <c r="CB19" s="43">
        <v>30</v>
      </c>
      <c r="CC19" s="43">
        <v>0</v>
      </c>
      <c r="CD19" s="43">
        <v>0</v>
      </c>
      <c r="CE19" s="43">
        <v>0</v>
      </c>
      <c r="CF19" s="43">
        <v>0</v>
      </c>
      <c r="CG19" s="43">
        <v>0</v>
      </c>
      <c r="CH19" s="43">
        <v>0</v>
      </c>
      <c r="CL19" s="43">
        <v>7500</v>
      </c>
      <c r="CM19" s="43">
        <v>6500</v>
      </c>
      <c r="CO19" s="43">
        <f t="shared" si="0"/>
        <v>14000</v>
      </c>
      <c r="CP19" s="44">
        <v>43008</v>
      </c>
      <c r="CQ19" s="43" t="s">
        <v>3390</v>
      </c>
      <c r="CR19" s="44">
        <v>40759</v>
      </c>
      <c r="CS19" s="43" t="s">
        <v>3390</v>
      </c>
      <c r="CT19" s="44">
        <v>40759</v>
      </c>
      <c r="CV19" s="43" t="s">
        <v>3470</v>
      </c>
      <c r="CW19" s="43" t="s">
        <v>3471</v>
      </c>
      <c r="CX19" s="43" t="s">
        <v>3393</v>
      </c>
      <c r="CY19" s="43" t="s">
        <v>3624</v>
      </c>
      <c r="CZ19" s="43" t="s">
        <v>3395</v>
      </c>
      <c r="DA19" s="43" t="s">
        <v>275</v>
      </c>
    </row>
    <row r="20" spans="1:105" x14ac:dyDescent="0.3">
      <c r="A20" s="43" t="s">
        <v>3625</v>
      </c>
      <c r="B20" s="43" t="s">
        <v>3355</v>
      </c>
      <c r="C20" s="43" t="s">
        <v>31</v>
      </c>
      <c r="D20" s="44">
        <v>44112</v>
      </c>
      <c r="E20" s="43" t="s">
        <v>3259</v>
      </c>
      <c r="F20" s="43" t="s">
        <v>3356</v>
      </c>
      <c r="G20" s="43" t="s">
        <v>382</v>
      </c>
      <c r="H20" s="43" t="s">
        <v>3357</v>
      </c>
      <c r="I20" s="43" t="s">
        <v>3582</v>
      </c>
      <c r="J20" s="43" t="s">
        <v>382</v>
      </c>
      <c r="K20" s="43" t="s">
        <v>1478</v>
      </c>
      <c r="L20" s="43" t="s">
        <v>1478</v>
      </c>
      <c r="M20" s="43" t="s">
        <v>3359</v>
      </c>
      <c r="N20" s="43" t="s">
        <v>3359</v>
      </c>
      <c r="O20" s="43" t="s">
        <v>3626</v>
      </c>
      <c r="P20" s="43" t="s">
        <v>3627</v>
      </c>
      <c r="Q20" s="43" t="s">
        <v>3628</v>
      </c>
      <c r="R20" s="43" t="s">
        <v>3629</v>
      </c>
      <c r="S20" s="43" t="s">
        <v>3630</v>
      </c>
      <c r="T20" s="43" t="s">
        <v>3631</v>
      </c>
      <c r="U20" s="43" t="s">
        <v>3632</v>
      </c>
      <c r="V20" s="43" t="s">
        <v>3633</v>
      </c>
      <c r="W20" s="43" t="s">
        <v>3634</v>
      </c>
      <c r="X20" s="43" t="s">
        <v>3635</v>
      </c>
      <c r="Y20" s="43" t="s">
        <v>304</v>
      </c>
      <c r="Z20" s="43" t="s">
        <v>3636</v>
      </c>
      <c r="AA20" s="43" t="s">
        <v>3371</v>
      </c>
      <c r="AB20" s="43">
        <v>1372</v>
      </c>
      <c r="AC20" s="43" t="s">
        <v>3371</v>
      </c>
      <c r="AD20" s="43" t="s">
        <v>3373</v>
      </c>
      <c r="AE20" s="43" t="s">
        <v>3502</v>
      </c>
      <c r="AG20" s="43" t="s">
        <v>3375</v>
      </c>
      <c r="AH20" s="43" t="s">
        <v>3408</v>
      </c>
      <c r="AI20" s="43" t="s">
        <v>3549</v>
      </c>
      <c r="AJ20" s="43">
        <v>80</v>
      </c>
      <c r="AK20" s="43" t="s">
        <v>3377</v>
      </c>
      <c r="AL20" s="43" t="s">
        <v>3378</v>
      </c>
      <c r="AM20" s="43" t="s">
        <v>1295</v>
      </c>
      <c r="AN20" s="43" t="s">
        <v>3377</v>
      </c>
      <c r="AO20" s="43" t="s">
        <v>3378</v>
      </c>
      <c r="AP20" s="43" t="s">
        <v>1295</v>
      </c>
      <c r="AQ20" s="43" t="s">
        <v>270</v>
      </c>
      <c r="AR20" s="43" t="s">
        <v>191</v>
      </c>
      <c r="AS20" s="43" t="s">
        <v>1408</v>
      </c>
      <c r="AU20" s="43" t="s">
        <v>3379</v>
      </c>
      <c r="AY20" s="43" t="s">
        <v>191</v>
      </c>
      <c r="AZ20" s="43" t="s">
        <v>272</v>
      </c>
      <c r="BA20" s="44">
        <v>22463</v>
      </c>
      <c r="BB20" s="43" t="s">
        <v>3380</v>
      </c>
      <c r="BD20" s="43" t="s">
        <v>3372</v>
      </c>
      <c r="BE20" s="43" t="s">
        <v>3382</v>
      </c>
      <c r="BF20" s="43" t="s">
        <v>270</v>
      </c>
      <c r="BG20" s="43" t="s">
        <v>270</v>
      </c>
      <c r="BH20" s="43" t="s">
        <v>270</v>
      </c>
      <c r="BI20" s="43" t="s">
        <v>272</v>
      </c>
      <c r="BJ20" s="43" t="s">
        <v>3372</v>
      </c>
      <c r="BK20" s="43" t="s">
        <v>3372</v>
      </c>
      <c r="BL20" s="44">
        <v>43311</v>
      </c>
      <c r="BO20" s="43" t="s">
        <v>3410</v>
      </c>
      <c r="BP20" s="43" t="s">
        <v>3410</v>
      </c>
      <c r="BQ20" s="43" t="s">
        <v>3410</v>
      </c>
      <c r="BR20" s="43" t="s">
        <v>3410</v>
      </c>
      <c r="BU20" s="43" t="s">
        <v>270</v>
      </c>
      <c r="BW20" s="43" t="s">
        <v>3469</v>
      </c>
      <c r="BX20" s="43" t="s">
        <v>270</v>
      </c>
      <c r="BZ20" s="43" t="s">
        <v>270</v>
      </c>
      <c r="CB20" s="43">
        <v>1</v>
      </c>
      <c r="CL20" s="43">
        <v>300</v>
      </c>
      <c r="CM20" s="43">
        <v>100</v>
      </c>
      <c r="CO20" s="43">
        <f t="shared" si="0"/>
        <v>400</v>
      </c>
      <c r="CP20" s="44">
        <v>43281</v>
      </c>
      <c r="CQ20" s="43" t="s">
        <v>3637</v>
      </c>
      <c r="CR20" s="44">
        <v>43810</v>
      </c>
      <c r="CV20" s="43" t="s">
        <v>3470</v>
      </c>
      <c r="CX20" s="43" t="s">
        <v>272</v>
      </c>
    </row>
    <row r="21" spans="1:105" x14ac:dyDescent="0.3">
      <c r="A21" s="43" t="s">
        <v>3638</v>
      </c>
      <c r="B21" s="43" t="s">
        <v>3355</v>
      </c>
      <c r="C21" s="43" t="s">
        <v>33</v>
      </c>
      <c r="D21" s="44">
        <v>44112</v>
      </c>
      <c r="E21" s="43" t="s">
        <v>3259</v>
      </c>
      <c r="F21" s="43" t="s">
        <v>3356</v>
      </c>
      <c r="G21" s="43" t="s">
        <v>382</v>
      </c>
      <c r="H21" s="43" t="s">
        <v>3357</v>
      </c>
      <c r="I21" s="43" t="s">
        <v>3599</v>
      </c>
      <c r="J21" s="43" t="s">
        <v>382</v>
      </c>
      <c r="K21" s="43" t="s">
        <v>3639</v>
      </c>
      <c r="L21" s="43" t="s">
        <v>1479</v>
      </c>
      <c r="M21" s="43" t="s">
        <v>3359</v>
      </c>
      <c r="N21" s="43" t="s">
        <v>3359</v>
      </c>
      <c r="O21" s="43" t="s">
        <v>3640</v>
      </c>
      <c r="P21" s="43" t="s">
        <v>3641</v>
      </c>
      <c r="Q21" s="43" t="s">
        <v>3642</v>
      </c>
      <c r="R21" s="43" t="s">
        <v>3643</v>
      </c>
      <c r="S21" s="43" t="s">
        <v>3644</v>
      </c>
      <c r="T21" s="43" t="s">
        <v>3645</v>
      </c>
      <c r="U21" s="43" t="s">
        <v>3642</v>
      </c>
      <c r="V21" s="43" t="s">
        <v>3643</v>
      </c>
      <c r="W21" s="43" t="s">
        <v>3646</v>
      </c>
      <c r="X21" s="43" t="s">
        <v>3647</v>
      </c>
      <c r="Y21" s="43" t="s">
        <v>305</v>
      </c>
      <c r="Z21" s="43" t="s">
        <v>3648</v>
      </c>
      <c r="AA21" s="43" t="s">
        <v>3371</v>
      </c>
      <c r="AB21" s="43">
        <v>1232.2</v>
      </c>
      <c r="AC21" s="43" t="s">
        <v>3372</v>
      </c>
      <c r="AD21" s="43" t="s">
        <v>3373</v>
      </c>
      <c r="AE21" s="43" t="s">
        <v>3374</v>
      </c>
      <c r="AG21" s="43" t="s">
        <v>3375</v>
      </c>
      <c r="AH21" s="43" t="s">
        <v>3431</v>
      </c>
      <c r="AI21" s="43" t="s">
        <v>3409</v>
      </c>
      <c r="AJ21" s="43">
        <v>2597</v>
      </c>
      <c r="AK21" s="43" t="s">
        <v>3377</v>
      </c>
      <c r="AL21" s="43" t="s">
        <v>3378</v>
      </c>
      <c r="AM21" s="43" t="s">
        <v>1295</v>
      </c>
      <c r="AN21" s="43" t="s">
        <v>3377</v>
      </c>
      <c r="AO21" s="43" t="s">
        <v>3378</v>
      </c>
      <c r="AP21" s="43" t="s">
        <v>1295</v>
      </c>
      <c r="AQ21" s="43" t="s">
        <v>270</v>
      </c>
      <c r="AR21" s="43" t="s">
        <v>191</v>
      </c>
      <c r="AS21" s="43" t="s">
        <v>1408</v>
      </c>
      <c r="AU21" s="43" t="s">
        <v>3379</v>
      </c>
      <c r="AY21" s="43" t="s">
        <v>33</v>
      </c>
      <c r="AZ21" s="43" t="s">
        <v>272</v>
      </c>
      <c r="BA21" s="44">
        <v>17807</v>
      </c>
      <c r="BB21" s="43" t="s">
        <v>3380</v>
      </c>
      <c r="BC21" s="43" t="s">
        <v>3550</v>
      </c>
      <c r="BD21" s="43" t="s">
        <v>3381</v>
      </c>
      <c r="BE21" s="43" t="s">
        <v>3382</v>
      </c>
      <c r="BF21" s="43" t="s">
        <v>270</v>
      </c>
      <c r="BG21" s="43" t="s">
        <v>270</v>
      </c>
      <c r="BH21" s="43" t="s">
        <v>270</v>
      </c>
      <c r="BI21" s="43" t="s">
        <v>272</v>
      </c>
      <c r="BJ21" s="43" t="s">
        <v>3533</v>
      </c>
      <c r="BK21" s="43" t="s">
        <v>3533</v>
      </c>
      <c r="BL21" s="44">
        <v>43746</v>
      </c>
      <c r="BN21" s="43" t="s">
        <v>3383</v>
      </c>
      <c r="BO21" s="43" t="s">
        <v>3384</v>
      </c>
      <c r="BP21" s="43" t="s">
        <v>3384</v>
      </c>
      <c r="BQ21" s="43" t="s">
        <v>3649</v>
      </c>
      <c r="BR21" s="43" t="s">
        <v>3649</v>
      </c>
      <c r="BS21" s="43" t="s">
        <v>3386</v>
      </c>
      <c r="BT21" s="43" t="s">
        <v>3387</v>
      </c>
      <c r="BU21" s="43" t="s">
        <v>270</v>
      </c>
      <c r="BV21" s="43" t="s">
        <v>3486</v>
      </c>
      <c r="BW21" s="43" t="s">
        <v>3486</v>
      </c>
      <c r="BX21" s="43" t="s">
        <v>272</v>
      </c>
      <c r="BY21" s="43" t="s">
        <v>3389</v>
      </c>
      <c r="BZ21" s="43" t="s">
        <v>270</v>
      </c>
      <c r="CB21" s="43">
        <v>69</v>
      </c>
      <c r="CC21" s="43">
        <v>6</v>
      </c>
      <c r="CD21" s="43">
        <v>6</v>
      </c>
      <c r="CE21" s="43">
        <v>8</v>
      </c>
      <c r="CI21" s="43">
        <v>3100</v>
      </c>
      <c r="CK21" s="43">
        <v>1400</v>
      </c>
      <c r="CL21" s="43">
        <v>18500</v>
      </c>
      <c r="CM21" s="43">
        <v>14500</v>
      </c>
      <c r="CN21" s="43">
        <v>400</v>
      </c>
      <c r="CO21" s="43">
        <f t="shared" si="0"/>
        <v>37900</v>
      </c>
      <c r="CP21" s="44">
        <v>43404</v>
      </c>
      <c r="CQ21" s="43" t="s">
        <v>3390</v>
      </c>
      <c r="CR21" s="44">
        <v>40747</v>
      </c>
      <c r="CS21" s="43" t="s">
        <v>3390</v>
      </c>
      <c r="CT21" s="44">
        <v>40747</v>
      </c>
      <c r="CV21" s="43" t="s">
        <v>3391</v>
      </c>
      <c r="CW21" s="43" t="s">
        <v>3650</v>
      </c>
      <c r="CX21" s="43" t="s">
        <v>3393</v>
      </c>
      <c r="CY21" s="43" t="s">
        <v>3651</v>
      </c>
      <c r="CZ21" s="43" t="s">
        <v>3554</v>
      </c>
      <c r="DA21" s="43" t="s">
        <v>271</v>
      </c>
    </row>
    <row r="22" spans="1:105" x14ac:dyDescent="0.3">
      <c r="A22" s="43" t="s">
        <v>3652</v>
      </c>
      <c r="B22" s="43" t="s">
        <v>3355</v>
      </c>
      <c r="C22" s="43" t="s">
        <v>35</v>
      </c>
      <c r="D22" s="44">
        <v>44112</v>
      </c>
      <c r="E22" s="43" t="s">
        <v>3259</v>
      </c>
      <c r="F22" s="43" t="s">
        <v>3356</v>
      </c>
      <c r="G22" s="43" t="s">
        <v>382</v>
      </c>
      <c r="H22" s="43" t="s">
        <v>3357</v>
      </c>
      <c r="I22" s="43" t="s">
        <v>3653</v>
      </c>
      <c r="J22" s="43" t="s">
        <v>382</v>
      </c>
      <c r="K22" s="43" t="s">
        <v>3654</v>
      </c>
      <c r="L22" s="43" t="s">
        <v>3655</v>
      </c>
      <c r="M22" s="43" t="s">
        <v>3359</v>
      </c>
      <c r="N22" s="43" t="s">
        <v>3359</v>
      </c>
      <c r="O22" s="43" t="s">
        <v>3656</v>
      </c>
      <c r="P22" s="43" t="s">
        <v>3657</v>
      </c>
      <c r="Q22" s="43" t="s">
        <v>3658</v>
      </c>
      <c r="R22" s="43" t="s">
        <v>3659</v>
      </c>
      <c r="S22" s="43" t="s">
        <v>3660</v>
      </c>
      <c r="T22" s="43" t="s">
        <v>3661</v>
      </c>
      <c r="U22" s="43" t="s">
        <v>3658</v>
      </c>
      <c r="V22" s="43" t="s">
        <v>3662</v>
      </c>
      <c r="W22" s="43" t="s">
        <v>3663</v>
      </c>
      <c r="X22" s="43" t="s">
        <v>3664</v>
      </c>
      <c r="Y22" s="43" t="s">
        <v>3665</v>
      </c>
      <c r="Z22" s="43" t="s">
        <v>3666</v>
      </c>
      <c r="AA22" s="43" t="s">
        <v>3371</v>
      </c>
      <c r="AB22" s="43">
        <v>1305</v>
      </c>
      <c r="AC22" s="43" t="s">
        <v>3371</v>
      </c>
      <c r="AD22" s="43" t="s">
        <v>3467</v>
      </c>
      <c r="AE22" s="43" t="s">
        <v>3502</v>
      </c>
      <c r="AG22" s="43" t="s">
        <v>3375</v>
      </c>
      <c r="AH22" s="43" t="s">
        <v>3503</v>
      </c>
      <c r="AI22" s="43" t="s">
        <v>3612</v>
      </c>
      <c r="AJ22" s="43">
        <v>225</v>
      </c>
      <c r="AK22" s="43" t="s">
        <v>3377</v>
      </c>
      <c r="AL22" s="43" t="s">
        <v>3378</v>
      </c>
      <c r="AM22" s="43" t="s">
        <v>1295</v>
      </c>
      <c r="AN22" s="43" t="s">
        <v>3377</v>
      </c>
      <c r="AO22" s="43" t="s">
        <v>3378</v>
      </c>
      <c r="AP22" s="43" t="s">
        <v>1295</v>
      </c>
      <c r="AQ22" s="43" t="s">
        <v>270</v>
      </c>
      <c r="AR22" s="43" t="s">
        <v>191</v>
      </c>
      <c r="AS22" s="43" t="s">
        <v>1408</v>
      </c>
      <c r="AU22" s="43" t="s">
        <v>3379</v>
      </c>
      <c r="AY22" s="43" t="s">
        <v>191</v>
      </c>
      <c r="AZ22" s="43" t="s">
        <v>272</v>
      </c>
      <c r="BA22" s="44">
        <v>24869</v>
      </c>
      <c r="BB22" s="43" t="s">
        <v>3380</v>
      </c>
      <c r="BE22" s="43" t="s">
        <v>3667</v>
      </c>
      <c r="BJ22" s="43" t="s">
        <v>3372</v>
      </c>
      <c r="BK22" s="43" t="s">
        <v>3372</v>
      </c>
      <c r="BL22" s="44">
        <v>43658</v>
      </c>
      <c r="BS22" s="43" t="s">
        <v>3386</v>
      </c>
      <c r="BT22" s="43" t="s">
        <v>3387</v>
      </c>
      <c r="BU22" s="43" t="s">
        <v>270</v>
      </c>
      <c r="BW22" s="43" t="s">
        <v>3469</v>
      </c>
      <c r="BX22" s="43" t="s">
        <v>270</v>
      </c>
      <c r="BY22" s="43" t="s">
        <v>3389</v>
      </c>
      <c r="BZ22" s="43" t="s">
        <v>270</v>
      </c>
      <c r="CB22" s="43">
        <v>3</v>
      </c>
      <c r="CH22" s="43">
        <v>0</v>
      </c>
      <c r="CL22" s="43">
        <v>1200</v>
      </c>
      <c r="CM22" s="43">
        <v>1300</v>
      </c>
      <c r="CN22" s="43">
        <v>10</v>
      </c>
      <c r="CO22" s="43">
        <f t="shared" si="0"/>
        <v>2510</v>
      </c>
      <c r="CP22" s="44">
        <v>43646</v>
      </c>
      <c r="CV22" s="43" t="s">
        <v>3470</v>
      </c>
      <c r="CW22" s="43" t="s">
        <v>3471</v>
      </c>
      <c r="CX22" s="43" t="s">
        <v>3393</v>
      </c>
    </row>
    <row r="23" spans="1:105" x14ac:dyDescent="0.3">
      <c r="A23" s="43" t="s">
        <v>3668</v>
      </c>
      <c r="B23" s="43" t="s">
        <v>3355</v>
      </c>
      <c r="C23" s="43" t="s">
        <v>37</v>
      </c>
      <c r="D23" s="44">
        <v>44112</v>
      </c>
      <c r="E23" s="43" t="s">
        <v>3259</v>
      </c>
      <c r="F23" s="43" t="s">
        <v>3356</v>
      </c>
      <c r="G23" s="43" t="s">
        <v>382</v>
      </c>
      <c r="H23" s="43" t="s">
        <v>3357</v>
      </c>
      <c r="I23" s="43" t="s">
        <v>3669</v>
      </c>
      <c r="J23" s="43" t="s">
        <v>382</v>
      </c>
      <c r="K23" s="43" t="s">
        <v>1311</v>
      </c>
      <c r="L23" s="43" t="s">
        <v>1310</v>
      </c>
      <c r="M23" s="43" t="s">
        <v>3359</v>
      </c>
      <c r="N23" s="43" t="s">
        <v>3359</v>
      </c>
      <c r="O23" s="43" t="s">
        <v>3670</v>
      </c>
      <c r="P23" s="43" t="s">
        <v>3671</v>
      </c>
      <c r="Q23" s="43" t="s">
        <v>3672</v>
      </c>
      <c r="R23" s="43" t="s">
        <v>3673</v>
      </c>
      <c r="S23" s="43" t="s">
        <v>3674</v>
      </c>
      <c r="T23" s="43" t="s">
        <v>3671</v>
      </c>
      <c r="U23" s="43" t="s">
        <v>3672</v>
      </c>
      <c r="V23" s="43" t="s">
        <v>3675</v>
      </c>
      <c r="W23" s="43" t="s">
        <v>3676</v>
      </c>
      <c r="X23" s="43" t="s">
        <v>3677</v>
      </c>
      <c r="Y23" s="43" t="s">
        <v>306</v>
      </c>
      <c r="Z23" s="43" t="s">
        <v>3678</v>
      </c>
      <c r="AA23" s="43" t="s">
        <v>3371</v>
      </c>
      <c r="AB23" s="43">
        <v>967.7</v>
      </c>
      <c r="AC23" s="43" t="s">
        <v>3372</v>
      </c>
      <c r="AD23" s="43" t="s">
        <v>3429</v>
      </c>
      <c r="AE23" s="43" t="s">
        <v>763</v>
      </c>
      <c r="AG23" s="43" t="s">
        <v>3375</v>
      </c>
      <c r="AH23" s="43" t="s">
        <v>3408</v>
      </c>
      <c r="AI23" s="43" t="s">
        <v>3612</v>
      </c>
      <c r="AJ23" s="43">
        <v>57</v>
      </c>
      <c r="AK23" s="43" t="s">
        <v>3377</v>
      </c>
      <c r="AL23" s="43" t="s">
        <v>3378</v>
      </c>
      <c r="AM23" s="43" t="s">
        <v>1295</v>
      </c>
      <c r="AN23" s="43" t="s">
        <v>3377</v>
      </c>
      <c r="AO23" s="43" t="s">
        <v>3378</v>
      </c>
      <c r="AP23" s="43" t="s">
        <v>1295</v>
      </c>
      <c r="AQ23" s="43" t="s">
        <v>270</v>
      </c>
      <c r="AR23" s="43" t="s">
        <v>191</v>
      </c>
      <c r="AS23" s="43" t="s">
        <v>1408</v>
      </c>
      <c r="AU23" s="43" t="s">
        <v>3379</v>
      </c>
      <c r="AY23" s="43" t="s">
        <v>37</v>
      </c>
      <c r="AZ23" s="43" t="s">
        <v>272</v>
      </c>
      <c r="BA23" s="44">
        <v>24139</v>
      </c>
      <c r="BB23" s="43" t="s">
        <v>3380</v>
      </c>
      <c r="BD23" s="43" t="s">
        <v>3679</v>
      </c>
      <c r="BE23" s="43" t="s">
        <v>3382</v>
      </c>
      <c r="BF23" s="43" t="s">
        <v>270</v>
      </c>
      <c r="BG23" s="43" t="s">
        <v>270</v>
      </c>
      <c r="BH23" s="43" t="s">
        <v>270</v>
      </c>
      <c r="BI23" s="43" t="s">
        <v>272</v>
      </c>
      <c r="BJ23" s="43" t="s">
        <v>3372</v>
      </c>
      <c r="BK23" s="43" t="s">
        <v>3372</v>
      </c>
      <c r="BL23" s="44">
        <v>42913</v>
      </c>
      <c r="BN23" s="43" t="s">
        <v>289</v>
      </c>
      <c r="BO23" s="43" t="s">
        <v>3384</v>
      </c>
      <c r="BP23" s="43" t="s">
        <v>3384</v>
      </c>
      <c r="BQ23" s="43" t="s">
        <v>3410</v>
      </c>
      <c r="BR23" s="43" t="s">
        <v>3410</v>
      </c>
      <c r="BS23" s="43" t="s">
        <v>3386</v>
      </c>
      <c r="BT23" s="43" t="s">
        <v>3387</v>
      </c>
      <c r="BU23" s="43" t="s">
        <v>270</v>
      </c>
      <c r="BV23" s="43" t="s">
        <v>3534</v>
      </c>
      <c r="BW23" s="43" t="s">
        <v>3534</v>
      </c>
      <c r="BX23" s="43" t="s">
        <v>270</v>
      </c>
      <c r="BY23" s="43" t="s">
        <v>3389</v>
      </c>
      <c r="BZ23" s="43" t="s">
        <v>270</v>
      </c>
      <c r="CB23" s="43">
        <v>64</v>
      </c>
      <c r="CC23" s="43">
        <v>2</v>
      </c>
      <c r="CD23" s="43">
        <v>0</v>
      </c>
      <c r="CE23" s="43">
        <v>0</v>
      </c>
      <c r="CF23" s="43">
        <v>0</v>
      </c>
      <c r="CG23" s="43">
        <v>0</v>
      </c>
      <c r="CH23" s="43">
        <v>0</v>
      </c>
      <c r="CK23" s="43">
        <v>130</v>
      </c>
      <c r="CL23" s="43">
        <v>11000</v>
      </c>
      <c r="CM23" s="43">
        <v>11000</v>
      </c>
      <c r="CN23" s="43">
        <v>220</v>
      </c>
      <c r="CO23" s="43">
        <f t="shared" si="0"/>
        <v>22350</v>
      </c>
      <c r="CP23" s="44">
        <v>42886</v>
      </c>
      <c r="CQ23" s="43" t="s">
        <v>3390</v>
      </c>
      <c r="CR23" s="44">
        <v>40749</v>
      </c>
      <c r="CS23" s="43" t="s">
        <v>3390</v>
      </c>
      <c r="CT23" s="44">
        <v>40749</v>
      </c>
      <c r="CV23" s="43" t="s">
        <v>3470</v>
      </c>
      <c r="CW23" s="43" t="s">
        <v>3680</v>
      </c>
      <c r="CX23" s="43" t="s">
        <v>3393</v>
      </c>
      <c r="CY23" s="43" t="s">
        <v>3681</v>
      </c>
      <c r="CZ23" s="43" t="s">
        <v>3395</v>
      </c>
      <c r="DA23" s="43" t="s">
        <v>275</v>
      </c>
    </row>
    <row r="24" spans="1:105" x14ac:dyDescent="0.3">
      <c r="A24" s="43" t="s">
        <v>3682</v>
      </c>
      <c r="B24" s="43" t="s">
        <v>3355</v>
      </c>
      <c r="C24" s="43" t="s">
        <v>41</v>
      </c>
      <c r="D24" s="44">
        <v>44112</v>
      </c>
      <c r="E24" s="43" t="s">
        <v>3259</v>
      </c>
      <c r="F24" s="43" t="s">
        <v>3356</v>
      </c>
      <c r="G24" s="43" t="s">
        <v>382</v>
      </c>
      <c r="H24" s="43" t="s">
        <v>3357</v>
      </c>
      <c r="I24" s="43" t="s">
        <v>3683</v>
      </c>
      <c r="J24" s="43" t="s">
        <v>382</v>
      </c>
      <c r="K24" s="43" t="s">
        <v>1313</v>
      </c>
      <c r="L24" s="43" t="s">
        <v>1312</v>
      </c>
      <c r="M24" s="43" t="s">
        <v>3359</v>
      </c>
      <c r="N24" s="43" t="s">
        <v>3359</v>
      </c>
      <c r="O24" s="43" t="s">
        <v>3684</v>
      </c>
      <c r="P24" s="43" t="s">
        <v>3685</v>
      </c>
      <c r="Q24" s="43" t="s">
        <v>3686</v>
      </c>
      <c r="R24" s="43" t="s">
        <v>3687</v>
      </c>
      <c r="S24" s="43" t="s">
        <v>3688</v>
      </c>
      <c r="T24" s="43" t="s">
        <v>3689</v>
      </c>
      <c r="U24" s="43" t="s">
        <v>3686</v>
      </c>
      <c r="V24" s="43" t="s">
        <v>3690</v>
      </c>
      <c r="W24" s="43" t="s">
        <v>3691</v>
      </c>
      <c r="X24" s="43" t="s">
        <v>3692</v>
      </c>
      <c r="Y24" s="43" t="s">
        <v>3693</v>
      </c>
      <c r="Z24" s="43" t="s">
        <v>3694</v>
      </c>
      <c r="AA24" s="43" t="s">
        <v>3371</v>
      </c>
      <c r="AB24" s="43">
        <v>945.4</v>
      </c>
      <c r="AC24" s="43" t="s">
        <v>3372</v>
      </c>
      <c r="AD24" s="43" t="s">
        <v>3429</v>
      </c>
      <c r="AE24" s="43" t="s">
        <v>763</v>
      </c>
      <c r="AG24" s="43" t="s">
        <v>3375</v>
      </c>
      <c r="AH24" s="43" t="s">
        <v>3408</v>
      </c>
      <c r="AI24" s="43" t="s">
        <v>3695</v>
      </c>
      <c r="AJ24" s="43">
        <v>280</v>
      </c>
      <c r="AK24" s="43" t="s">
        <v>3377</v>
      </c>
      <c r="AL24" s="43" t="s">
        <v>3378</v>
      </c>
      <c r="AM24" s="43" t="s">
        <v>1295</v>
      </c>
      <c r="AN24" s="43" t="s">
        <v>3377</v>
      </c>
      <c r="AO24" s="43" t="s">
        <v>3378</v>
      </c>
      <c r="AP24" s="43" t="s">
        <v>1295</v>
      </c>
      <c r="AQ24" s="43" t="s">
        <v>270</v>
      </c>
      <c r="AR24" s="43" t="s">
        <v>191</v>
      </c>
      <c r="AS24" s="43" t="s">
        <v>1408</v>
      </c>
      <c r="AU24" s="43" t="s">
        <v>3379</v>
      </c>
      <c r="AY24" s="43" t="s">
        <v>41</v>
      </c>
      <c r="AZ24" s="43" t="s">
        <v>272</v>
      </c>
      <c r="BA24" s="44">
        <v>22098</v>
      </c>
      <c r="BB24" s="43" t="s">
        <v>3380</v>
      </c>
      <c r="BD24" s="43" t="s">
        <v>3381</v>
      </c>
      <c r="BE24" s="43" t="s">
        <v>3382</v>
      </c>
      <c r="BF24" s="43" t="s">
        <v>270</v>
      </c>
      <c r="BG24" s="43" t="s">
        <v>270</v>
      </c>
      <c r="BH24" s="43" t="s">
        <v>270</v>
      </c>
      <c r="BI24" s="43" t="s">
        <v>272</v>
      </c>
      <c r="BJ24" s="43" t="s">
        <v>3372</v>
      </c>
      <c r="BK24" s="43" t="s">
        <v>3372</v>
      </c>
      <c r="BL24" s="44">
        <v>43324</v>
      </c>
      <c r="BN24" s="43" t="s">
        <v>289</v>
      </c>
      <c r="BO24" s="43" t="s">
        <v>3410</v>
      </c>
      <c r="BP24" s="43" t="s">
        <v>3410</v>
      </c>
      <c r="BQ24" s="43" t="s">
        <v>3410</v>
      </c>
      <c r="BR24" s="43" t="s">
        <v>3410</v>
      </c>
      <c r="BS24" s="43" t="s">
        <v>3386</v>
      </c>
      <c r="BT24" s="43" t="s">
        <v>3387</v>
      </c>
      <c r="BU24" s="43" t="s">
        <v>270</v>
      </c>
      <c r="BV24" s="43" t="s">
        <v>3534</v>
      </c>
      <c r="BW24" s="43" t="s">
        <v>3534</v>
      </c>
      <c r="BX24" s="43" t="s">
        <v>270</v>
      </c>
      <c r="BY24" s="43" t="s">
        <v>3389</v>
      </c>
      <c r="BZ24" s="43" t="s">
        <v>270</v>
      </c>
      <c r="CB24" s="43">
        <v>40</v>
      </c>
      <c r="CC24" s="43">
        <v>2</v>
      </c>
      <c r="CD24" s="43">
        <v>0</v>
      </c>
      <c r="CE24" s="43">
        <v>0</v>
      </c>
      <c r="CF24" s="43">
        <v>0</v>
      </c>
      <c r="CG24" s="43">
        <v>0</v>
      </c>
      <c r="CH24" s="43">
        <v>0</v>
      </c>
      <c r="CL24" s="43">
        <v>8750</v>
      </c>
      <c r="CM24" s="43">
        <v>8000</v>
      </c>
      <c r="CN24" s="43">
        <v>100</v>
      </c>
      <c r="CO24" s="43">
        <f t="shared" si="0"/>
        <v>16850</v>
      </c>
      <c r="CP24" s="44">
        <v>43312</v>
      </c>
      <c r="CQ24" s="43" t="s">
        <v>3505</v>
      </c>
      <c r="CR24" s="44">
        <v>43482</v>
      </c>
      <c r="CS24" s="43" t="s">
        <v>3390</v>
      </c>
      <c r="CT24" s="44">
        <v>42671</v>
      </c>
      <c r="CV24" s="43" t="s">
        <v>3391</v>
      </c>
      <c r="CW24" s="43" t="s">
        <v>3696</v>
      </c>
      <c r="CX24" s="43" t="s">
        <v>3393</v>
      </c>
      <c r="CY24" s="43" t="s">
        <v>3697</v>
      </c>
      <c r="CZ24" s="43" t="s">
        <v>3395</v>
      </c>
      <c r="DA24" s="43" t="s">
        <v>275</v>
      </c>
    </row>
    <row r="25" spans="1:105" x14ac:dyDescent="0.3">
      <c r="A25" s="43" t="s">
        <v>3698</v>
      </c>
      <c r="B25" s="43" t="s">
        <v>3355</v>
      </c>
      <c r="C25" s="43" t="s">
        <v>9</v>
      </c>
      <c r="D25" s="44">
        <v>44112</v>
      </c>
      <c r="E25" s="43" t="s">
        <v>3259</v>
      </c>
      <c r="F25" s="43" t="s">
        <v>3356</v>
      </c>
      <c r="G25" s="43" t="s">
        <v>382</v>
      </c>
      <c r="H25" s="43" t="s">
        <v>3357</v>
      </c>
      <c r="I25" s="43" t="s">
        <v>3699</v>
      </c>
      <c r="J25" s="43" t="s">
        <v>382</v>
      </c>
      <c r="K25" s="43" t="s">
        <v>1315</v>
      </c>
      <c r="L25" s="43" t="s">
        <v>3700</v>
      </c>
      <c r="M25" s="43" t="s">
        <v>3359</v>
      </c>
      <c r="N25" s="43" t="s">
        <v>3359</v>
      </c>
      <c r="O25" s="43" t="s">
        <v>3701</v>
      </c>
      <c r="P25" s="43" t="s">
        <v>3702</v>
      </c>
      <c r="Q25" s="43" t="s">
        <v>3703</v>
      </c>
      <c r="R25" s="43" t="s">
        <v>3704</v>
      </c>
      <c r="S25" s="43" t="s">
        <v>3705</v>
      </c>
      <c r="T25" s="43" t="s">
        <v>3706</v>
      </c>
      <c r="U25" s="43" t="s">
        <v>3703</v>
      </c>
      <c r="V25" s="43" t="s">
        <v>3707</v>
      </c>
      <c r="W25" s="43" t="s">
        <v>3708</v>
      </c>
      <c r="X25" s="43" t="s">
        <v>3709</v>
      </c>
      <c r="Y25" s="43" t="s">
        <v>295</v>
      </c>
      <c r="Z25" s="43" t="s">
        <v>3710</v>
      </c>
      <c r="AA25" s="43" t="s">
        <v>3371</v>
      </c>
      <c r="AB25" s="43">
        <v>1425.3</v>
      </c>
      <c r="AC25" s="43" t="s">
        <v>3372</v>
      </c>
      <c r="AD25" s="43" t="s">
        <v>3501</v>
      </c>
      <c r="AE25" s="43" t="s">
        <v>3446</v>
      </c>
      <c r="AG25" s="43" t="s">
        <v>3375</v>
      </c>
      <c r="AH25" s="43" t="s">
        <v>3408</v>
      </c>
      <c r="AI25" s="43" t="s">
        <v>3695</v>
      </c>
      <c r="AJ25" s="43">
        <v>640</v>
      </c>
      <c r="AK25" s="43" t="s">
        <v>3377</v>
      </c>
      <c r="AL25" s="43" t="s">
        <v>3378</v>
      </c>
      <c r="AM25" s="43" t="s">
        <v>1295</v>
      </c>
      <c r="AN25" s="43" t="s">
        <v>3377</v>
      </c>
      <c r="AO25" s="43" t="s">
        <v>3378</v>
      </c>
      <c r="AP25" s="43" t="s">
        <v>1295</v>
      </c>
      <c r="AQ25" s="43" t="s">
        <v>270</v>
      </c>
      <c r="AR25" s="43" t="s">
        <v>191</v>
      </c>
      <c r="AS25" s="43" t="s">
        <v>1408</v>
      </c>
      <c r="AU25" s="43" t="s">
        <v>3379</v>
      </c>
      <c r="AY25" s="43" t="s">
        <v>9</v>
      </c>
      <c r="AZ25" s="43" t="s">
        <v>272</v>
      </c>
      <c r="BA25" s="44">
        <v>15036</v>
      </c>
      <c r="BB25" s="43" t="s">
        <v>3380</v>
      </c>
      <c r="BD25" s="43" t="s">
        <v>3551</v>
      </c>
      <c r="BE25" s="43" t="s">
        <v>3382</v>
      </c>
      <c r="BF25" s="43" t="s">
        <v>270</v>
      </c>
      <c r="BG25" s="43" t="s">
        <v>270</v>
      </c>
      <c r="BH25" s="43" t="s">
        <v>270</v>
      </c>
      <c r="BI25" s="43" t="s">
        <v>272</v>
      </c>
      <c r="BJ25" s="43" t="s">
        <v>3533</v>
      </c>
      <c r="BK25" s="43" t="s">
        <v>3372</v>
      </c>
      <c r="BL25" s="44">
        <v>42916</v>
      </c>
      <c r="BN25" s="43" t="s">
        <v>3383</v>
      </c>
      <c r="BO25" s="43" t="s">
        <v>3384</v>
      </c>
      <c r="BP25" s="43" t="s">
        <v>3384</v>
      </c>
      <c r="BQ25" s="43" t="s">
        <v>3410</v>
      </c>
      <c r="BR25" s="43" t="s">
        <v>3410</v>
      </c>
      <c r="BS25" s="43" t="s">
        <v>3386</v>
      </c>
      <c r="BT25" s="43" t="s">
        <v>3387</v>
      </c>
      <c r="BU25" s="43" t="s">
        <v>270</v>
      </c>
      <c r="BV25" s="43" t="s">
        <v>3388</v>
      </c>
      <c r="BW25" s="43" t="s">
        <v>3388</v>
      </c>
      <c r="BX25" s="43" t="s">
        <v>272</v>
      </c>
      <c r="BY25" s="43" t="s">
        <v>3389</v>
      </c>
      <c r="BZ25" s="43" t="s">
        <v>270</v>
      </c>
      <c r="CB25" s="43">
        <v>67</v>
      </c>
      <c r="CC25" s="43">
        <v>3</v>
      </c>
      <c r="CD25" s="43">
        <v>0</v>
      </c>
      <c r="CE25" s="43">
        <v>1</v>
      </c>
      <c r="CF25" s="43">
        <v>0</v>
      </c>
      <c r="CG25" s="43">
        <v>0</v>
      </c>
      <c r="CH25" s="43">
        <v>0</v>
      </c>
      <c r="CK25" s="43">
        <v>2200</v>
      </c>
      <c r="CL25" s="43">
        <v>8500</v>
      </c>
      <c r="CM25" s="43">
        <v>14500</v>
      </c>
      <c r="CN25" s="43">
        <v>300</v>
      </c>
      <c r="CO25" s="43">
        <f t="shared" si="0"/>
        <v>25500</v>
      </c>
      <c r="CP25" s="44">
        <v>42886</v>
      </c>
      <c r="CQ25" s="43" t="s">
        <v>3390</v>
      </c>
      <c r="CR25" s="44">
        <v>41104</v>
      </c>
      <c r="CS25" s="43" t="s">
        <v>3390</v>
      </c>
      <c r="CT25" s="44">
        <v>41104</v>
      </c>
      <c r="CV25" s="43" t="s">
        <v>3391</v>
      </c>
      <c r="CW25" s="43" t="s">
        <v>3711</v>
      </c>
      <c r="CX25" s="43" t="s">
        <v>3393</v>
      </c>
      <c r="CY25" s="43" t="s">
        <v>3712</v>
      </c>
      <c r="CZ25" s="43" t="s">
        <v>3395</v>
      </c>
      <c r="DA25" s="43" t="s">
        <v>275</v>
      </c>
    </row>
    <row r="26" spans="1:105" x14ac:dyDescent="0.3">
      <c r="A26" s="43" t="s">
        <v>3713</v>
      </c>
      <c r="B26" s="43" t="s">
        <v>3355</v>
      </c>
      <c r="C26" s="43" t="s">
        <v>45</v>
      </c>
      <c r="D26" s="44">
        <v>44112</v>
      </c>
      <c r="E26" s="43" t="s">
        <v>3259</v>
      </c>
      <c r="F26" s="43" t="s">
        <v>3356</v>
      </c>
      <c r="G26" s="43" t="s">
        <v>382</v>
      </c>
      <c r="H26" s="43" t="s">
        <v>3357</v>
      </c>
      <c r="I26" s="43" t="s">
        <v>3714</v>
      </c>
      <c r="J26" s="43" t="s">
        <v>382</v>
      </c>
      <c r="K26" s="43" t="s">
        <v>3715</v>
      </c>
      <c r="L26" s="43" t="s">
        <v>1481</v>
      </c>
      <c r="M26" s="43" t="s">
        <v>3359</v>
      </c>
      <c r="N26" s="43" t="s">
        <v>3359</v>
      </c>
      <c r="O26" s="43" t="s">
        <v>3716</v>
      </c>
      <c r="P26" s="43" t="s">
        <v>3717</v>
      </c>
      <c r="Q26" s="43" t="s">
        <v>3718</v>
      </c>
      <c r="R26" s="43" t="s">
        <v>3719</v>
      </c>
      <c r="S26" s="43" t="s">
        <v>3720</v>
      </c>
      <c r="T26" s="43" t="s">
        <v>3721</v>
      </c>
      <c r="U26" s="43" t="s">
        <v>3718</v>
      </c>
      <c r="V26" s="43" t="s">
        <v>3722</v>
      </c>
      <c r="W26" s="43" t="s">
        <v>3723</v>
      </c>
      <c r="X26" s="43" t="s">
        <v>3724</v>
      </c>
      <c r="Y26" s="43" t="s">
        <v>3725</v>
      </c>
      <c r="Z26" s="43" t="s">
        <v>3726</v>
      </c>
      <c r="AA26" s="43" t="s">
        <v>3371</v>
      </c>
      <c r="AB26" s="43">
        <v>1308</v>
      </c>
      <c r="AC26" s="43" t="s">
        <v>3371</v>
      </c>
      <c r="AD26" s="43" t="s">
        <v>3501</v>
      </c>
      <c r="AE26" s="43" t="s">
        <v>3502</v>
      </c>
      <c r="AG26" s="43" t="s">
        <v>3375</v>
      </c>
      <c r="AH26" s="43" t="s">
        <v>3408</v>
      </c>
      <c r="AI26" s="43" t="s">
        <v>3612</v>
      </c>
      <c r="AJ26" s="43">
        <v>32</v>
      </c>
      <c r="AK26" s="43" t="s">
        <v>3377</v>
      </c>
      <c r="AL26" s="43" t="s">
        <v>3378</v>
      </c>
      <c r="AM26" s="43" t="s">
        <v>1295</v>
      </c>
      <c r="AN26" s="43" t="s">
        <v>3377</v>
      </c>
      <c r="AO26" s="43" t="s">
        <v>3378</v>
      </c>
      <c r="AP26" s="43" t="s">
        <v>1295</v>
      </c>
      <c r="AQ26" s="43" t="s">
        <v>270</v>
      </c>
      <c r="AR26" s="43" t="s">
        <v>191</v>
      </c>
      <c r="AS26" s="43" t="s">
        <v>1408</v>
      </c>
      <c r="AU26" s="43" t="s">
        <v>3379</v>
      </c>
      <c r="AY26" s="43" t="s">
        <v>191</v>
      </c>
      <c r="AZ26" s="43" t="s">
        <v>272</v>
      </c>
      <c r="BA26" s="44">
        <v>20607</v>
      </c>
      <c r="BB26" s="43" t="s">
        <v>3380</v>
      </c>
      <c r="BE26" s="43" t="s">
        <v>3382</v>
      </c>
      <c r="BJ26" s="43" t="s">
        <v>3372</v>
      </c>
      <c r="BK26" s="43" t="s">
        <v>3372</v>
      </c>
      <c r="BL26" s="44">
        <v>43755</v>
      </c>
      <c r="BM26" s="44">
        <v>29760</v>
      </c>
      <c r="BO26" s="43" t="s">
        <v>3410</v>
      </c>
      <c r="BP26" s="43" t="s">
        <v>3410</v>
      </c>
      <c r="BQ26" s="43" t="s">
        <v>3410</v>
      </c>
      <c r="BR26" s="43" t="s">
        <v>3410</v>
      </c>
      <c r="BU26" s="43" t="s">
        <v>270</v>
      </c>
      <c r="BW26" s="43" t="s">
        <v>3469</v>
      </c>
      <c r="BX26" s="43" t="s">
        <v>270</v>
      </c>
      <c r="BZ26" s="43" t="s">
        <v>270</v>
      </c>
      <c r="CB26" s="43">
        <v>1</v>
      </c>
      <c r="CL26" s="43">
        <v>450</v>
      </c>
      <c r="CM26" s="43">
        <v>380</v>
      </c>
      <c r="CO26" s="43">
        <f t="shared" si="0"/>
        <v>830</v>
      </c>
      <c r="CP26" s="44">
        <v>43738</v>
      </c>
      <c r="CV26" s="43" t="s">
        <v>3470</v>
      </c>
      <c r="CX26" s="43" t="s">
        <v>272</v>
      </c>
    </row>
    <row r="27" spans="1:105" x14ac:dyDescent="0.3">
      <c r="A27" s="43" t="s">
        <v>3727</v>
      </c>
      <c r="B27" s="43" t="s">
        <v>3355</v>
      </c>
      <c r="C27" s="43" t="s">
        <v>47</v>
      </c>
      <c r="D27" s="44">
        <v>44112</v>
      </c>
      <c r="E27" s="43" t="s">
        <v>3259</v>
      </c>
      <c r="F27" s="43" t="s">
        <v>3356</v>
      </c>
      <c r="G27" s="43" t="s">
        <v>382</v>
      </c>
      <c r="H27" s="43" t="s">
        <v>3357</v>
      </c>
      <c r="I27" s="43" t="s">
        <v>3728</v>
      </c>
      <c r="J27" s="43" t="s">
        <v>382</v>
      </c>
      <c r="K27" s="43" t="s">
        <v>1317</v>
      </c>
      <c r="L27" s="43" t="s">
        <v>1316</v>
      </c>
      <c r="M27" s="43" t="s">
        <v>3359</v>
      </c>
      <c r="N27" s="43" t="s">
        <v>3359</v>
      </c>
      <c r="O27" s="43" t="s">
        <v>3729</v>
      </c>
      <c r="P27" s="43" t="s">
        <v>3730</v>
      </c>
      <c r="Q27" s="43" t="s">
        <v>3731</v>
      </c>
      <c r="R27" s="43" t="s">
        <v>3732</v>
      </c>
      <c r="S27" s="43" t="s">
        <v>3733</v>
      </c>
      <c r="T27" s="43" t="s">
        <v>3734</v>
      </c>
      <c r="U27" s="43" t="s">
        <v>3735</v>
      </c>
      <c r="V27" s="43" t="s">
        <v>3736</v>
      </c>
      <c r="W27" s="43" t="s">
        <v>3737</v>
      </c>
      <c r="X27" s="43" t="s">
        <v>3738</v>
      </c>
      <c r="Y27" s="43" t="s">
        <v>308</v>
      </c>
      <c r="Z27" s="43" t="s">
        <v>3739</v>
      </c>
      <c r="AA27" s="43" t="s">
        <v>3371</v>
      </c>
      <c r="AB27" s="43">
        <v>1279.0999999999999</v>
      </c>
      <c r="AC27" s="43" t="s">
        <v>3372</v>
      </c>
      <c r="AD27" s="43" t="s">
        <v>2635</v>
      </c>
      <c r="AE27" s="43" t="s">
        <v>933</v>
      </c>
      <c r="AG27" s="43" t="s">
        <v>3740</v>
      </c>
      <c r="AH27" s="43" t="s">
        <v>3431</v>
      </c>
      <c r="AI27" s="43" t="s">
        <v>3695</v>
      </c>
      <c r="AJ27" s="43">
        <v>233</v>
      </c>
      <c r="AK27" s="43" t="s">
        <v>3377</v>
      </c>
      <c r="AL27" s="43" t="s">
        <v>3378</v>
      </c>
      <c r="AM27" s="43" t="s">
        <v>1295</v>
      </c>
      <c r="AN27" s="43" t="s">
        <v>3377</v>
      </c>
      <c r="AO27" s="43" t="s">
        <v>3378</v>
      </c>
      <c r="AP27" s="43" t="s">
        <v>1295</v>
      </c>
      <c r="AQ27" s="43" t="s">
        <v>270</v>
      </c>
      <c r="AR27" s="43" t="s">
        <v>191</v>
      </c>
      <c r="AS27" s="43" t="s">
        <v>1408</v>
      </c>
      <c r="AU27" s="43" t="s">
        <v>3379</v>
      </c>
      <c r="AY27" s="43" t="s">
        <v>47</v>
      </c>
      <c r="AZ27" s="43" t="s">
        <v>272</v>
      </c>
      <c r="BA27" s="44">
        <v>15432</v>
      </c>
      <c r="BB27" s="43" t="s">
        <v>3380</v>
      </c>
      <c r="BD27" s="43" t="s">
        <v>3381</v>
      </c>
      <c r="BE27" s="43" t="s">
        <v>3382</v>
      </c>
      <c r="BF27" s="43" t="s">
        <v>270</v>
      </c>
      <c r="BG27" s="43" t="s">
        <v>270</v>
      </c>
      <c r="BH27" s="43" t="s">
        <v>270</v>
      </c>
      <c r="BI27" s="43" t="s">
        <v>272</v>
      </c>
      <c r="BJ27" s="43" t="s">
        <v>3372</v>
      </c>
      <c r="BK27" s="43" t="s">
        <v>3372</v>
      </c>
      <c r="BL27" s="44">
        <v>42970</v>
      </c>
      <c r="BN27" s="43" t="s">
        <v>3383</v>
      </c>
      <c r="BO27" s="43" t="s">
        <v>3384</v>
      </c>
      <c r="BP27" s="43" t="s">
        <v>3384</v>
      </c>
      <c r="BQ27" s="43" t="s">
        <v>3410</v>
      </c>
      <c r="BR27" s="43" t="s">
        <v>3410</v>
      </c>
      <c r="BS27" s="43" t="s">
        <v>3386</v>
      </c>
      <c r="BT27" s="43" t="s">
        <v>3387</v>
      </c>
      <c r="BU27" s="43" t="s">
        <v>270</v>
      </c>
      <c r="BV27" s="43" t="s">
        <v>3534</v>
      </c>
      <c r="BW27" s="43" t="s">
        <v>3534</v>
      </c>
      <c r="BX27" s="43" t="s">
        <v>270</v>
      </c>
      <c r="BY27" s="43" t="s">
        <v>3389</v>
      </c>
      <c r="BZ27" s="43" t="s">
        <v>270</v>
      </c>
      <c r="CB27" s="43">
        <v>47</v>
      </c>
      <c r="CC27" s="43">
        <v>0</v>
      </c>
      <c r="CD27" s="43">
        <v>0</v>
      </c>
      <c r="CE27" s="43">
        <v>1</v>
      </c>
      <c r="CF27" s="43">
        <v>0</v>
      </c>
      <c r="CG27" s="43">
        <v>0</v>
      </c>
      <c r="CH27" s="43">
        <v>0</v>
      </c>
      <c r="CL27" s="43">
        <v>9000</v>
      </c>
      <c r="CM27" s="43">
        <v>900</v>
      </c>
      <c r="CN27" s="43">
        <v>100</v>
      </c>
      <c r="CO27" s="43">
        <f t="shared" si="0"/>
        <v>10000</v>
      </c>
      <c r="CP27" s="44">
        <v>42947</v>
      </c>
      <c r="CQ27" s="43" t="s">
        <v>3390</v>
      </c>
      <c r="CR27" s="44">
        <v>41445</v>
      </c>
      <c r="CS27" s="43" t="s">
        <v>3390</v>
      </c>
      <c r="CT27" s="44">
        <v>41445</v>
      </c>
      <c r="CV27" s="43" t="s">
        <v>3470</v>
      </c>
      <c r="CW27" s="43" t="s">
        <v>3741</v>
      </c>
      <c r="CX27" s="43" t="s">
        <v>3393</v>
      </c>
      <c r="CY27" s="43" t="s">
        <v>3742</v>
      </c>
      <c r="CZ27" s="43" t="s">
        <v>3395</v>
      </c>
      <c r="DA27" s="43" t="s">
        <v>275</v>
      </c>
    </row>
    <row r="28" spans="1:105" x14ac:dyDescent="0.3">
      <c r="A28" s="43" t="s">
        <v>3743</v>
      </c>
      <c r="B28" s="43" t="s">
        <v>3355</v>
      </c>
      <c r="C28" s="43" t="s">
        <v>49</v>
      </c>
      <c r="D28" s="44">
        <v>44112</v>
      </c>
      <c r="E28" s="43" t="s">
        <v>3259</v>
      </c>
      <c r="F28" s="43" t="s">
        <v>3356</v>
      </c>
      <c r="G28" s="43" t="s">
        <v>382</v>
      </c>
      <c r="H28" s="43" t="s">
        <v>3357</v>
      </c>
      <c r="I28" s="43" t="s">
        <v>3744</v>
      </c>
      <c r="J28" s="43" t="s">
        <v>382</v>
      </c>
      <c r="K28" s="43" t="s">
        <v>1319</v>
      </c>
      <c r="L28" s="43" t="s">
        <v>1318</v>
      </c>
      <c r="M28" s="43" t="s">
        <v>3359</v>
      </c>
      <c r="N28" s="43" t="s">
        <v>3359</v>
      </c>
      <c r="O28" s="43" t="s">
        <v>3745</v>
      </c>
      <c r="P28" s="43" t="s">
        <v>3746</v>
      </c>
      <c r="Q28" s="43" t="s">
        <v>3747</v>
      </c>
      <c r="R28" s="43" t="s">
        <v>3748</v>
      </c>
      <c r="S28" s="43" t="s">
        <v>3749</v>
      </c>
      <c r="T28" s="43" t="s">
        <v>3750</v>
      </c>
      <c r="U28" s="43" t="s">
        <v>3747</v>
      </c>
      <c r="V28" s="43" t="s">
        <v>3751</v>
      </c>
      <c r="W28" s="43" t="s">
        <v>3752</v>
      </c>
      <c r="X28" s="43" t="s">
        <v>3753</v>
      </c>
      <c r="Y28" s="43" t="s">
        <v>309</v>
      </c>
      <c r="Z28" s="43" t="s">
        <v>3754</v>
      </c>
      <c r="AA28" s="43" t="s">
        <v>3371</v>
      </c>
      <c r="AB28" s="43">
        <v>1328.9</v>
      </c>
      <c r="AC28" s="43" t="s">
        <v>3372</v>
      </c>
      <c r="AD28" s="43" t="s">
        <v>3429</v>
      </c>
      <c r="AE28" s="43" t="s">
        <v>3374</v>
      </c>
      <c r="AG28" s="43" t="s">
        <v>3740</v>
      </c>
      <c r="AH28" s="43" t="s">
        <v>3408</v>
      </c>
      <c r="AI28" s="43" t="s">
        <v>3372</v>
      </c>
      <c r="AJ28" s="43">
        <v>280</v>
      </c>
      <c r="AK28" s="43" t="s">
        <v>3377</v>
      </c>
      <c r="AL28" s="43" t="s">
        <v>3378</v>
      </c>
      <c r="AM28" s="43" t="s">
        <v>1295</v>
      </c>
      <c r="AN28" s="43" t="s">
        <v>3377</v>
      </c>
      <c r="AO28" s="43" t="s">
        <v>3378</v>
      </c>
      <c r="AP28" s="43" t="s">
        <v>1295</v>
      </c>
      <c r="AQ28" s="43" t="s">
        <v>270</v>
      </c>
      <c r="AR28" s="43" t="s">
        <v>191</v>
      </c>
      <c r="AS28" s="43" t="s">
        <v>1408</v>
      </c>
      <c r="AU28" s="43" t="s">
        <v>3379</v>
      </c>
      <c r="AY28" s="43" t="s">
        <v>49</v>
      </c>
      <c r="AZ28" s="43" t="s">
        <v>272</v>
      </c>
      <c r="BA28" s="44">
        <v>17472</v>
      </c>
      <c r="BB28" s="43" t="s">
        <v>3380</v>
      </c>
      <c r="BE28" s="43" t="s">
        <v>3468</v>
      </c>
      <c r="BF28" s="43" t="s">
        <v>270</v>
      </c>
      <c r="BG28" s="43" t="s">
        <v>270</v>
      </c>
      <c r="BH28" s="43" t="s">
        <v>270</v>
      </c>
      <c r="BJ28" s="43" t="s">
        <v>3372</v>
      </c>
      <c r="BK28" s="43" t="s">
        <v>3372</v>
      </c>
      <c r="BL28" s="44">
        <v>42962</v>
      </c>
      <c r="BM28" s="44">
        <v>29802</v>
      </c>
      <c r="BN28" s="43" t="s">
        <v>3383</v>
      </c>
      <c r="BS28" s="43" t="s">
        <v>3386</v>
      </c>
      <c r="BT28" s="43" t="s">
        <v>3387</v>
      </c>
      <c r="BU28" s="43" t="s">
        <v>270</v>
      </c>
      <c r="BW28" s="43" t="s">
        <v>3469</v>
      </c>
      <c r="BX28" s="43" t="s">
        <v>270</v>
      </c>
      <c r="BY28" s="43" t="s">
        <v>3389</v>
      </c>
      <c r="BZ28" s="43" t="s">
        <v>270</v>
      </c>
      <c r="CB28" s="43">
        <v>13</v>
      </c>
      <c r="CC28" s="43">
        <v>0</v>
      </c>
      <c r="CD28" s="43">
        <v>0</v>
      </c>
      <c r="CE28" s="43">
        <v>0</v>
      </c>
      <c r="CF28" s="43">
        <v>0</v>
      </c>
      <c r="CG28" s="43">
        <v>0</v>
      </c>
      <c r="CH28" s="43">
        <v>0</v>
      </c>
      <c r="CL28" s="43">
        <v>4200</v>
      </c>
      <c r="CM28" s="43">
        <v>1750</v>
      </c>
      <c r="CO28" s="43">
        <f t="shared" si="0"/>
        <v>5950</v>
      </c>
      <c r="CP28" s="44">
        <v>42947</v>
      </c>
      <c r="CQ28" s="43" t="s">
        <v>3505</v>
      </c>
      <c r="CR28" s="44">
        <v>42964</v>
      </c>
      <c r="CS28" s="43" t="s">
        <v>3390</v>
      </c>
      <c r="CT28" s="44">
        <v>42577</v>
      </c>
      <c r="CV28" s="43" t="s">
        <v>3470</v>
      </c>
      <c r="CX28" s="43" t="s">
        <v>3393</v>
      </c>
      <c r="CY28" s="43" t="s">
        <v>3755</v>
      </c>
      <c r="CZ28" s="43" t="s">
        <v>3395</v>
      </c>
      <c r="DA28" s="43" t="s">
        <v>275</v>
      </c>
    </row>
    <row r="29" spans="1:105" x14ac:dyDescent="0.3">
      <c r="A29" s="43" t="s">
        <v>3756</v>
      </c>
      <c r="B29" s="43" t="s">
        <v>3355</v>
      </c>
      <c r="C29" s="43" t="s">
        <v>51</v>
      </c>
      <c r="D29" s="44">
        <v>44112</v>
      </c>
      <c r="E29" s="43" t="s">
        <v>3259</v>
      </c>
      <c r="F29" s="43" t="s">
        <v>3356</v>
      </c>
      <c r="G29" s="43" t="s">
        <v>382</v>
      </c>
      <c r="H29" s="43" t="s">
        <v>3357</v>
      </c>
      <c r="I29" s="43" t="s">
        <v>3757</v>
      </c>
      <c r="J29" s="43" t="s">
        <v>382</v>
      </c>
      <c r="K29" s="43" t="s">
        <v>1321</v>
      </c>
      <c r="L29" s="43" t="s">
        <v>1320</v>
      </c>
      <c r="M29" s="43" t="s">
        <v>3359</v>
      </c>
      <c r="N29" s="43" t="s">
        <v>3359</v>
      </c>
      <c r="O29" s="43" t="s">
        <v>3758</v>
      </c>
      <c r="P29" s="43" t="s">
        <v>3759</v>
      </c>
      <c r="Q29" s="43" t="s">
        <v>3760</v>
      </c>
      <c r="R29" s="43" t="s">
        <v>3761</v>
      </c>
      <c r="S29" s="43" t="s">
        <v>3762</v>
      </c>
      <c r="T29" s="43" t="s">
        <v>3763</v>
      </c>
      <c r="U29" s="43" t="s">
        <v>3760</v>
      </c>
      <c r="V29" s="43" t="s">
        <v>3764</v>
      </c>
      <c r="W29" s="43" t="s">
        <v>3765</v>
      </c>
      <c r="X29" s="43" t="s">
        <v>3766</v>
      </c>
      <c r="Y29" s="43" t="s">
        <v>3767</v>
      </c>
      <c r="Z29" s="43" t="s">
        <v>3768</v>
      </c>
      <c r="AA29" s="43" t="s">
        <v>3371</v>
      </c>
      <c r="AB29" s="43">
        <v>900.2</v>
      </c>
      <c r="AC29" s="43" t="s">
        <v>3372</v>
      </c>
      <c r="AD29" s="43" t="s">
        <v>3769</v>
      </c>
      <c r="AE29" s="43" t="s">
        <v>3770</v>
      </c>
      <c r="AF29" s="43">
        <v>800</v>
      </c>
      <c r="AG29" s="43" t="s">
        <v>3375</v>
      </c>
      <c r="AH29" s="43" t="s">
        <v>3771</v>
      </c>
      <c r="AI29" s="43" t="s">
        <v>270</v>
      </c>
      <c r="AJ29" s="43">
        <v>633</v>
      </c>
      <c r="AK29" s="43" t="s">
        <v>3377</v>
      </c>
      <c r="AL29" s="43" t="s">
        <v>3378</v>
      </c>
      <c r="AM29" s="43" t="s">
        <v>1295</v>
      </c>
      <c r="AN29" s="43" t="s">
        <v>3377</v>
      </c>
      <c r="AO29" s="43" t="s">
        <v>3378</v>
      </c>
      <c r="AP29" s="43" t="s">
        <v>1295</v>
      </c>
      <c r="AQ29" s="43" t="s">
        <v>270</v>
      </c>
      <c r="AR29" s="43" t="s">
        <v>191</v>
      </c>
      <c r="AS29" s="43" t="s">
        <v>1408</v>
      </c>
      <c r="AU29" s="43" t="s">
        <v>3379</v>
      </c>
      <c r="AY29" s="43" t="s">
        <v>51</v>
      </c>
      <c r="AZ29" s="43" t="s">
        <v>272</v>
      </c>
      <c r="BA29" s="44">
        <v>17258</v>
      </c>
      <c r="BB29" s="43" t="s">
        <v>3380</v>
      </c>
      <c r="BD29" s="43" t="s">
        <v>3679</v>
      </c>
      <c r="BE29" s="43" t="s">
        <v>3382</v>
      </c>
      <c r="BF29" s="43" t="s">
        <v>270</v>
      </c>
      <c r="BG29" s="43" t="s">
        <v>270</v>
      </c>
      <c r="BH29" s="43" t="s">
        <v>270</v>
      </c>
      <c r="BI29" s="43" t="s">
        <v>272</v>
      </c>
      <c r="BJ29" s="43" t="s">
        <v>3372</v>
      </c>
      <c r="BK29" s="43" t="s">
        <v>3372</v>
      </c>
      <c r="BL29" s="44">
        <v>43726</v>
      </c>
      <c r="BM29" s="44">
        <v>33312</v>
      </c>
      <c r="BN29" s="43" t="s">
        <v>3383</v>
      </c>
      <c r="BO29" s="43" t="s">
        <v>3384</v>
      </c>
      <c r="BP29" s="43" t="s">
        <v>3384</v>
      </c>
      <c r="BQ29" s="43" t="s">
        <v>3410</v>
      </c>
      <c r="BR29" s="43" t="s">
        <v>3410</v>
      </c>
      <c r="BS29" s="43" t="s">
        <v>3386</v>
      </c>
      <c r="BT29" s="43" t="s">
        <v>3387</v>
      </c>
      <c r="BU29" s="43" t="s">
        <v>270</v>
      </c>
      <c r="BV29" s="43" t="s">
        <v>3486</v>
      </c>
      <c r="BW29" s="43" t="s">
        <v>3486</v>
      </c>
      <c r="BX29" s="43" t="s">
        <v>270</v>
      </c>
      <c r="BY29" s="43" t="s">
        <v>3389</v>
      </c>
      <c r="BZ29" s="43" t="s">
        <v>270</v>
      </c>
      <c r="CB29" s="43">
        <v>52</v>
      </c>
      <c r="CC29" s="43">
        <v>0</v>
      </c>
      <c r="CD29" s="43">
        <v>0</v>
      </c>
      <c r="CE29" s="43">
        <v>0</v>
      </c>
      <c r="CF29" s="43">
        <v>0</v>
      </c>
      <c r="CG29" s="43">
        <v>0</v>
      </c>
      <c r="CH29" s="43">
        <v>0</v>
      </c>
      <c r="CK29" s="43">
        <v>1100</v>
      </c>
      <c r="CL29" s="43">
        <v>5000</v>
      </c>
      <c r="CM29" s="43">
        <v>14000</v>
      </c>
      <c r="CN29" s="43">
        <v>50</v>
      </c>
      <c r="CO29" s="43">
        <f t="shared" si="0"/>
        <v>20150</v>
      </c>
      <c r="CP29" s="44">
        <v>43677</v>
      </c>
      <c r="CQ29" s="43" t="s">
        <v>3505</v>
      </c>
      <c r="CR29" s="44">
        <v>39136</v>
      </c>
      <c r="CS29" s="43" t="s">
        <v>3772</v>
      </c>
      <c r="CT29" s="44">
        <v>38856</v>
      </c>
      <c r="CV29" s="43" t="s">
        <v>3391</v>
      </c>
      <c r="CW29" s="43" t="s">
        <v>3773</v>
      </c>
      <c r="CX29" s="43" t="s">
        <v>3393</v>
      </c>
      <c r="CY29" s="43" t="s">
        <v>3774</v>
      </c>
      <c r="CZ29" s="43" t="s">
        <v>3395</v>
      </c>
      <c r="DA29" s="43" t="s">
        <v>275</v>
      </c>
    </row>
    <row r="30" spans="1:105" x14ac:dyDescent="0.3">
      <c r="A30" s="43" t="s">
        <v>3775</v>
      </c>
      <c r="B30" s="43" t="s">
        <v>3355</v>
      </c>
      <c r="C30" s="43" t="s">
        <v>147</v>
      </c>
      <c r="D30" s="44">
        <v>44112</v>
      </c>
      <c r="E30" s="43" t="s">
        <v>3259</v>
      </c>
      <c r="F30" s="43" t="s">
        <v>3356</v>
      </c>
      <c r="G30" s="43" t="s">
        <v>382</v>
      </c>
      <c r="H30" s="43" t="s">
        <v>3357</v>
      </c>
      <c r="I30" s="43" t="s">
        <v>3776</v>
      </c>
      <c r="J30" s="43" t="s">
        <v>382</v>
      </c>
      <c r="K30" s="43" t="s">
        <v>1295</v>
      </c>
      <c r="L30" s="43" t="s">
        <v>1322</v>
      </c>
      <c r="M30" s="43" t="s">
        <v>3359</v>
      </c>
      <c r="N30" s="43" t="s">
        <v>3359</v>
      </c>
      <c r="O30" s="43" t="s">
        <v>3438</v>
      </c>
      <c r="P30" s="43" t="s">
        <v>3777</v>
      </c>
      <c r="Q30" s="43" t="s">
        <v>3362</v>
      </c>
      <c r="R30" s="43" t="s">
        <v>3363</v>
      </c>
      <c r="S30" s="43" t="s">
        <v>3440</v>
      </c>
      <c r="T30" s="43" t="s">
        <v>3778</v>
      </c>
      <c r="U30" s="43" t="s">
        <v>3779</v>
      </c>
      <c r="V30" s="43" t="s">
        <v>3441</v>
      </c>
      <c r="W30" s="43" t="s">
        <v>3780</v>
      </c>
      <c r="X30" s="43" t="s">
        <v>3781</v>
      </c>
      <c r="Y30" s="43" t="s">
        <v>333</v>
      </c>
      <c r="Z30" s="43" t="s">
        <v>3782</v>
      </c>
      <c r="AA30" s="43" t="s">
        <v>3371</v>
      </c>
      <c r="AB30" s="43">
        <v>869.3</v>
      </c>
      <c r="AC30" s="43" t="s">
        <v>3372</v>
      </c>
      <c r="AD30" s="43" t="s">
        <v>3445</v>
      </c>
      <c r="AE30" s="43" t="s">
        <v>3446</v>
      </c>
      <c r="AG30" s="43" t="s">
        <v>3375</v>
      </c>
      <c r="AH30" s="43" t="s">
        <v>3783</v>
      </c>
      <c r="AI30" s="43" t="s">
        <v>3549</v>
      </c>
      <c r="AJ30" s="43">
        <v>436</v>
      </c>
      <c r="AK30" s="43" t="s">
        <v>3377</v>
      </c>
      <c r="AL30" s="43" t="s">
        <v>3378</v>
      </c>
      <c r="AM30" s="43" t="s">
        <v>1295</v>
      </c>
      <c r="AN30" s="43" t="s">
        <v>3377</v>
      </c>
      <c r="AO30" s="43" t="s">
        <v>3378</v>
      </c>
      <c r="AP30" s="43" t="s">
        <v>1295</v>
      </c>
      <c r="AQ30" s="43" t="s">
        <v>270</v>
      </c>
      <c r="AR30" s="43" t="s">
        <v>191</v>
      </c>
      <c r="AS30" s="43" t="s">
        <v>1408</v>
      </c>
      <c r="AU30" s="43" t="s">
        <v>3379</v>
      </c>
      <c r="AY30" s="43" t="s">
        <v>147</v>
      </c>
      <c r="AZ30" s="43" t="s">
        <v>272</v>
      </c>
      <c r="BA30" s="44">
        <v>17533</v>
      </c>
      <c r="BB30" s="43" t="s">
        <v>3380</v>
      </c>
      <c r="BD30" s="43" t="s">
        <v>3381</v>
      </c>
      <c r="BE30" s="43" t="s">
        <v>3382</v>
      </c>
      <c r="BF30" s="43" t="s">
        <v>270</v>
      </c>
      <c r="BG30" s="43" t="s">
        <v>270</v>
      </c>
      <c r="BH30" s="43" t="s">
        <v>270</v>
      </c>
      <c r="BI30" s="43" t="s">
        <v>272</v>
      </c>
      <c r="BJ30" s="43" t="s">
        <v>3372</v>
      </c>
      <c r="BK30" s="43" t="s">
        <v>3372</v>
      </c>
      <c r="BL30" s="44">
        <v>43041</v>
      </c>
      <c r="BN30" s="43" t="s">
        <v>3383</v>
      </c>
      <c r="BO30" s="43" t="s">
        <v>3384</v>
      </c>
      <c r="BP30" s="43" t="s">
        <v>3384</v>
      </c>
      <c r="BQ30" s="43" t="s">
        <v>3410</v>
      </c>
      <c r="BR30" s="43" t="s">
        <v>3410</v>
      </c>
      <c r="BS30" s="43" t="s">
        <v>3386</v>
      </c>
      <c r="BT30" s="43" t="s">
        <v>3387</v>
      </c>
      <c r="BU30" s="43" t="s">
        <v>272</v>
      </c>
      <c r="BV30" s="43" t="s">
        <v>3449</v>
      </c>
      <c r="BW30" s="43" t="s">
        <v>3784</v>
      </c>
      <c r="BX30" s="43" t="s">
        <v>270</v>
      </c>
      <c r="BY30" s="43" t="s">
        <v>3389</v>
      </c>
      <c r="BZ30" s="43" t="s">
        <v>270</v>
      </c>
      <c r="CB30" s="43">
        <v>123</v>
      </c>
      <c r="CC30" s="43">
        <v>4</v>
      </c>
      <c r="CD30" s="43">
        <v>0</v>
      </c>
      <c r="CE30" s="43">
        <v>3</v>
      </c>
      <c r="CF30" s="43">
        <v>0</v>
      </c>
      <c r="CG30" s="43">
        <v>0</v>
      </c>
      <c r="CH30" s="43">
        <v>0</v>
      </c>
      <c r="CK30" s="43">
        <v>549</v>
      </c>
      <c r="CL30" s="43">
        <v>19250</v>
      </c>
      <c r="CM30" s="43">
        <v>22458</v>
      </c>
      <c r="CN30" s="43">
        <v>94</v>
      </c>
      <c r="CO30" s="43">
        <f t="shared" si="0"/>
        <v>42351</v>
      </c>
      <c r="CP30" s="44">
        <v>43039</v>
      </c>
      <c r="CQ30" s="43" t="s">
        <v>3505</v>
      </c>
      <c r="CR30" s="44">
        <v>43936</v>
      </c>
      <c r="CS30" s="43" t="s">
        <v>3390</v>
      </c>
      <c r="CT30" s="44">
        <v>41870</v>
      </c>
      <c r="CV30" s="43" t="s">
        <v>3391</v>
      </c>
      <c r="CW30" s="43" t="s">
        <v>3785</v>
      </c>
      <c r="CX30" s="43" t="s">
        <v>3393</v>
      </c>
      <c r="CY30" s="43" t="s">
        <v>3786</v>
      </c>
      <c r="CZ30" s="43" t="s">
        <v>3395</v>
      </c>
      <c r="DA30" s="43" t="s">
        <v>278</v>
      </c>
    </row>
    <row r="31" spans="1:105" x14ac:dyDescent="0.3">
      <c r="A31" s="43" t="s">
        <v>3787</v>
      </c>
      <c r="B31" s="43" t="s">
        <v>3355</v>
      </c>
      <c r="C31" s="43" t="s">
        <v>53</v>
      </c>
      <c r="D31" s="44">
        <v>44112</v>
      </c>
      <c r="E31" s="43" t="s">
        <v>3259</v>
      </c>
      <c r="F31" s="43" t="s">
        <v>3356</v>
      </c>
      <c r="G31" s="43" t="s">
        <v>382</v>
      </c>
      <c r="H31" s="43" t="s">
        <v>3357</v>
      </c>
      <c r="I31" s="43" t="s">
        <v>3788</v>
      </c>
      <c r="J31" s="43" t="s">
        <v>382</v>
      </c>
      <c r="K31" s="43" t="s">
        <v>1324</v>
      </c>
      <c r="L31" s="43" t="s">
        <v>3789</v>
      </c>
      <c r="M31" s="43" t="s">
        <v>3359</v>
      </c>
      <c r="N31" s="43" t="s">
        <v>3359</v>
      </c>
      <c r="O31" s="43" t="s">
        <v>3790</v>
      </c>
      <c r="P31" s="43" t="s">
        <v>3791</v>
      </c>
      <c r="Q31" s="43" t="s">
        <v>3792</v>
      </c>
      <c r="R31" s="43" t="s">
        <v>3793</v>
      </c>
      <c r="S31" s="43" t="s">
        <v>3794</v>
      </c>
      <c r="T31" s="43" t="s">
        <v>3795</v>
      </c>
      <c r="U31" s="43" t="s">
        <v>3796</v>
      </c>
      <c r="V31" s="43" t="s">
        <v>3797</v>
      </c>
      <c r="W31" s="43" t="s">
        <v>3798</v>
      </c>
      <c r="X31" s="43" t="s">
        <v>3799</v>
      </c>
      <c r="Y31" s="43" t="s">
        <v>310</v>
      </c>
      <c r="Z31" s="43" t="s">
        <v>3800</v>
      </c>
      <c r="AA31" s="43" t="s">
        <v>3371</v>
      </c>
      <c r="AB31" s="43">
        <v>1397</v>
      </c>
      <c r="AC31" s="43" t="s">
        <v>3372</v>
      </c>
      <c r="AD31" s="43" t="s">
        <v>3467</v>
      </c>
      <c r="AE31" s="43" t="s">
        <v>3374</v>
      </c>
      <c r="AG31" s="43" t="s">
        <v>3375</v>
      </c>
      <c r="AH31" s="43" t="s">
        <v>3408</v>
      </c>
      <c r="AI31" s="43" t="s">
        <v>3565</v>
      </c>
      <c r="AJ31" s="43">
        <v>288</v>
      </c>
      <c r="AK31" s="43" t="s">
        <v>3377</v>
      </c>
      <c r="AL31" s="43" t="s">
        <v>3378</v>
      </c>
      <c r="AM31" s="43" t="s">
        <v>1295</v>
      </c>
      <c r="AN31" s="43" t="s">
        <v>3377</v>
      </c>
      <c r="AO31" s="43" t="s">
        <v>3378</v>
      </c>
      <c r="AP31" s="43" t="s">
        <v>1295</v>
      </c>
      <c r="AQ31" s="43" t="s">
        <v>270</v>
      </c>
      <c r="AR31" s="43" t="s">
        <v>191</v>
      </c>
      <c r="AS31" s="43" t="s">
        <v>1408</v>
      </c>
      <c r="AU31" s="43" t="s">
        <v>3379</v>
      </c>
      <c r="AY31" s="43" t="s">
        <v>53</v>
      </c>
      <c r="AZ31" s="43" t="s">
        <v>272</v>
      </c>
      <c r="BA31" s="44">
        <v>16407</v>
      </c>
      <c r="BB31" s="43" t="s">
        <v>3380</v>
      </c>
      <c r="BD31" s="43" t="s">
        <v>3381</v>
      </c>
      <c r="BE31" s="43" t="s">
        <v>3382</v>
      </c>
      <c r="BF31" s="43" t="s">
        <v>270</v>
      </c>
      <c r="BG31" s="43" t="s">
        <v>270</v>
      </c>
      <c r="BH31" s="43" t="s">
        <v>270</v>
      </c>
      <c r="BI31" s="43" t="s">
        <v>272</v>
      </c>
      <c r="BJ31" s="43" t="s">
        <v>3372</v>
      </c>
      <c r="BK31" s="43" t="s">
        <v>3372</v>
      </c>
      <c r="BL31" s="44">
        <v>43249</v>
      </c>
      <c r="BN31" s="43" t="s">
        <v>3383</v>
      </c>
      <c r="BO31" s="43" t="s">
        <v>3384</v>
      </c>
      <c r="BP31" s="43" t="s">
        <v>3384</v>
      </c>
      <c r="BQ31" s="43" t="s">
        <v>3410</v>
      </c>
      <c r="BR31" s="43" t="s">
        <v>3410</v>
      </c>
      <c r="BS31" s="43" t="s">
        <v>3386</v>
      </c>
      <c r="BT31" s="43" t="s">
        <v>3387</v>
      </c>
      <c r="BU31" s="43" t="s">
        <v>270</v>
      </c>
      <c r="BV31" s="43" t="s">
        <v>3534</v>
      </c>
      <c r="BW31" s="43" t="s">
        <v>3534</v>
      </c>
      <c r="BX31" s="43" t="s">
        <v>272</v>
      </c>
      <c r="BY31" s="43" t="s">
        <v>3389</v>
      </c>
      <c r="BZ31" s="43" t="s">
        <v>270</v>
      </c>
      <c r="CB31" s="43">
        <v>49</v>
      </c>
      <c r="CC31" s="43">
        <v>1</v>
      </c>
      <c r="CD31" s="43">
        <v>3</v>
      </c>
      <c r="CE31" s="43">
        <v>0</v>
      </c>
      <c r="CF31" s="43">
        <v>0</v>
      </c>
      <c r="CG31" s="43">
        <v>0</v>
      </c>
      <c r="CH31" s="43">
        <v>0</v>
      </c>
      <c r="CK31" s="43">
        <v>2600</v>
      </c>
      <c r="CL31" s="43">
        <v>9000</v>
      </c>
      <c r="CM31" s="43">
        <v>4500</v>
      </c>
      <c r="CN31" s="43">
        <v>100</v>
      </c>
      <c r="CO31" s="43">
        <f t="shared" si="0"/>
        <v>16200</v>
      </c>
      <c r="CP31" s="44">
        <v>43220</v>
      </c>
      <c r="CQ31" s="43" t="s">
        <v>3390</v>
      </c>
      <c r="CR31" s="44">
        <v>42331</v>
      </c>
      <c r="CS31" s="43" t="s">
        <v>3390</v>
      </c>
      <c r="CT31" s="44">
        <v>42331</v>
      </c>
      <c r="CV31" s="43" t="s">
        <v>3391</v>
      </c>
      <c r="CW31" s="43" t="s">
        <v>3392</v>
      </c>
      <c r="CX31" s="43" t="s">
        <v>3393</v>
      </c>
      <c r="CY31" s="43" t="s">
        <v>3801</v>
      </c>
      <c r="CZ31" s="43" t="s">
        <v>3395</v>
      </c>
      <c r="DA31" s="43" t="s">
        <v>275</v>
      </c>
    </row>
    <row r="32" spans="1:105" x14ac:dyDescent="0.3">
      <c r="A32" s="43" t="s">
        <v>3802</v>
      </c>
      <c r="B32" s="43" t="s">
        <v>3355</v>
      </c>
      <c r="C32" s="43" t="s">
        <v>55</v>
      </c>
      <c r="D32" s="44">
        <v>44112</v>
      </c>
      <c r="E32" s="43" t="s">
        <v>3259</v>
      </c>
      <c r="F32" s="43" t="s">
        <v>3356</v>
      </c>
      <c r="G32" s="43" t="s">
        <v>382</v>
      </c>
      <c r="H32" s="43" t="s">
        <v>3357</v>
      </c>
      <c r="I32" s="43" t="s">
        <v>3803</v>
      </c>
      <c r="J32" s="43" t="s">
        <v>382</v>
      </c>
      <c r="K32" s="43" t="s">
        <v>1325</v>
      </c>
      <c r="L32" s="43" t="s">
        <v>1325</v>
      </c>
      <c r="M32" s="43" t="s">
        <v>3359</v>
      </c>
      <c r="N32" s="43" t="s">
        <v>3359</v>
      </c>
      <c r="O32" s="43" t="s">
        <v>3804</v>
      </c>
      <c r="P32" s="43" t="s">
        <v>3805</v>
      </c>
      <c r="Q32" s="43" t="s">
        <v>3806</v>
      </c>
      <c r="R32" s="43" t="s">
        <v>3807</v>
      </c>
      <c r="S32" s="43" t="s">
        <v>3808</v>
      </c>
      <c r="T32" s="43" t="s">
        <v>3809</v>
      </c>
      <c r="U32" s="43" t="s">
        <v>3806</v>
      </c>
      <c r="V32" s="43" t="s">
        <v>3810</v>
      </c>
      <c r="W32" s="43" t="s">
        <v>3811</v>
      </c>
      <c r="X32" s="43" t="s">
        <v>3812</v>
      </c>
      <c r="Y32" s="43" t="s">
        <v>3813</v>
      </c>
      <c r="Z32" s="43" t="s">
        <v>3814</v>
      </c>
      <c r="AA32" s="43" t="s">
        <v>3371</v>
      </c>
      <c r="AB32" s="43">
        <v>1303.7</v>
      </c>
      <c r="AC32" s="43" t="s">
        <v>3372</v>
      </c>
      <c r="AD32" s="43" t="s">
        <v>3445</v>
      </c>
      <c r="AE32" s="43" t="s">
        <v>3446</v>
      </c>
      <c r="AG32" s="43" t="s">
        <v>3740</v>
      </c>
      <c r="AH32" s="43" t="s">
        <v>3503</v>
      </c>
      <c r="AI32" s="43" t="s">
        <v>3612</v>
      </c>
      <c r="AJ32" s="43">
        <v>165</v>
      </c>
      <c r="AK32" s="43" t="s">
        <v>3377</v>
      </c>
      <c r="AL32" s="43" t="s">
        <v>3378</v>
      </c>
      <c r="AM32" s="43" t="s">
        <v>1295</v>
      </c>
      <c r="AN32" s="43" t="s">
        <v>3377</v>
      </c>
      <c r="AO32" s="43" t="s">
        <v>3378</v>
      </c>
      <c r="AP32" s="43" t="s">
        <v>1295</v>
      </c>
      <c r="AQ32" s="43" t="s">
        <v>270</v>
      </c>
      <c r="AR32" s="43" t="s">
        <v>191</v>
      </c>
      <c r="AS32" s="43" t="s">
        <v>1408</v>
      </c>
      <c r="AU32" s="43" t="s">
        <v>3379</v>
      </c>
      <c r="AY32" s="43" t="s">
        <v>55</v>
      </c>
      <c r="AZ32" s="43" t="s">
        <v>272</v>
      </c>
      <c r="BA32" s="44">
        <v>18476</v>
      </c>
      <c r="BB32" s="43" t="s">
        <v>3380</v>
      </c>
      <c r="BD32" s="43" t="s">
        <v>3679</v>
      </c>
      <c r="BE32" s="43" t="s">
        <v>3382</v>
      </c>
      <c r="BF32" s="43" t="s">
        <v>270</v>
      </c>
      <c r="BG32" s="43" t="s">
        <v>270</v>
      </c>
      <c r="BH32" s="43" t="s">
        <v>270</v>
      </c>
      <c r="BI32" s="43" t="s">
        <v>272</v>
      </c>
      <c r="BJ32" s="43" t="s">
        <v>3372</v>
      </c>
      <c r="BK32" s="43" t="s">
        <v>3372</v>
      </c>
      <c r="BL32" s="44">
        <v>43622</v>
      </c>
      <c r="BN32" s="43" t="s">
        <v>3383</v>
      </c>
      <c r="BO32" s="43" t="s">
        <v>3384</v>
      </c>
      <c r="BP32" s="43" t="s">
        <v>3384</v>
      </c>
      <c r="BS32" s="43" t="s">
        <v>3386</v>
      </c>
      <c r="BT32" s="43" t="s">
        <v>3387</v>
      </c>
      <c r="BU32" s="43" t="s">
        <v>270</v>
      </c>
      <c r="BW32" s="43" t="s">
        <v>3469</v>
      </c>
      <c r="BX32" s="43" t="s">
        <v>270</v>
      </c>
      <c r="BY32" s="43" t="s">
        <v>3389</v>
      </c>
      <c r="BZ32" s="43" t="s">
        <v>270</v>
      </c>
      <c r="CB32" s="43">
        <v>36</v>
      </c>
      <c r="CC32" s="43">
        <v>0</v>
      </c>
      <c r="CD32" s="43">
        <v>2</v>
      </c>
      <c r="CE32" s="43">
        <v>0</v>
      </c>
      <c r="CF32" s="43">
        <v>0</v>
      </c>
      <c r="CG32" s="43">
        <v>0</v>
      </c>
      <c r="CH32" s="43">
        <v>0</v>
      </c>
      <c r="CL32" s="43">
        <v>2100</v>
      </c>
      <c r="CM32" s="43">
        <v>2900</v>
      </c>
      <c r="CO32" s="43">
        <f t="shared" si="0"/>
        <v>5000</v>
      </c>
      <c r="CP32" s="44">
        <v>43616</v>
      </c>
      <c r="CQ32" s="43" t="s">
        <v>3412</v>
      </c>
      <c r="CR32" s="44">
        <v>40835</v>
      </c>
      <c r="CS32" s="43" t="s">
        <v>3390</v>
      </c>
      <c r="CT32" s="44">
        <v>40305</v>
      </c>
      <c r="CV32" s="43" t="s">
        <v>3391</v>
      </c>
      <c r="CW32" s="43" t="s">
        <v>3392</v>
      </c>
      <c r="CX32" s="43" t="s">
        <v>3393</v>
      </c>
      <c r="CY32" s="43" t="s">
        <v>3815</v>
      </c>
      <c r="CZ32" s="43" t="s">
        <v>3395</v>
      </c>
      <c r="DA32" s="43" t="s">
        <v>275</v>
      </c>
    </row>
    <row r="33" spans="1:105" x14ac:dyDescent="0.3">
      <c r="A33" s="43" t="s">
        <v>3816</v>
      </c>
      <c r="B33" s="43" t="s">
        <v>3355</v>
      </c>
      <c r="C33" s="43" t="s">
        <v>57</v>
      </c>
      <c r="D33" s="44">
        <v>44112</v>
      </c>
      <c r="E33" s="43" t="s">
        <v>3259</v>
      </c>
      <c r="F33" s="43" t="s">
        <v>3356</v>
      </c>
      <c r="G33" s="43" t="s">
        <v>382</v>
      </c>
      <c r="H33" s="43" t="s">
        <v>3357</v>
      </c>
      <c r="I33" s="43" t="s">
        <v>3744</v>
      </c>
      <c r="J33" s="43" t="s">
        <v>382</v>
      </c>
      <c r="K33" s="43" t="s">
        <v>1428</v>
      </c>
      <c r="L33" s="43" t="s">
        <v>1482</v>
      </c>
      <c r="M33" s="43" t="s">
        <v>3359</v>
      </c>
      <c r="N33" s="43" t="s">
        <v>3359</v>
      </c>
      <c r="O33" s="43" t="s">
        <v>3817</v>
      </c>
      <c r="P33" s="43" t="s">
        <v>3818</v>
      </c>
      <c r="Q33" s="43" t="s">
        <v>3819</v>
      </c>
      <c r="R33" s="43" t="s">
        <v>3820</v>
      </c>
      <c r="S33" s="43" t="s">
        <v>3821</v>
      </c>
      <c r="T33" s="43" t="s">
        <v>3818</v>
      </c>
      <c r="U33" s="43" t="s">
        <v>3819</v>
      </c>
      <c r="V33" s="43" t="s">
        <v>3822</v>
      </c>
      <c r="W33" s="43" t="s">
        <v>3823</v>
      </c>
      <c r="X33" s="43" t="s">
        <v>3824</v>
      </c>
      <c r="Y33" s="43" t="s">
        <v>3825</v>
      </c>
      <c r="Z33" s="43" t="s">
        <v>3826</v>
      </c>
      <c r="AA33" s="43" t="s">
        <v>3371</v>
      </c>
      <c r="AB33" s="43">
        <v>1427.8</v>
      </c>
      <c r="AC33" s="43" t="s">
        <v>3372</v>
      </c>
      <c r="AD33" s="43" t="s">
        <v>2635</v>
      </c>
      <c r="AE33" s="43" t="s">
        <v>1056</v>
      </c>
      <c r="AG33" s="43" t="s">
        <v>3740</v>
      </c>
      <c r="AH33" s="43" t="s">
        <v>3827</v>
      </c>
      <c r="AI33" s="43" t="s">
        <v>3549</v>
      </c>
      <c r="AJ33" s="43">
        <v>3020</v>
      </c>
      <c r="AK33" s="43" t="s">
        <v>3377</v>
      </c>
      <c r="AL33" s="43" t="s">
        <v>3378</v>
      </c>
      <c r="AM33" s="43" t="s">
        <v>1295</v>
      </c>
      <c r="AN33" s="43" t="s">
        <v>3377</v>
      </c>
      <c r="AO33" s="43" t="s">
        <v>3378</v>
      </c>
      <c r="AP33" s="43" t="s">
        <v>1295</v>
      </c>
      <c r="AQ33" s="43" t="s">
        <v>270</v>
      </c>
      <c r="AR33" s="43" t="s">
        <v>191</v>
      </c>
      <c r="AS33" s="43" t="s">
        <v>1408</v>
      </c>
      <c r="AU33" s="43" t="s">
        <v>3379</v>
      </c>
      <c r="AY33" s="43" t="s">
        <v>57</v>
      </c>
      <c r="AZ33" s="43" t="s">
        <v>272</v>
      </c>
      <c r="BA33" s="44">
        <v>14702</v>
      </c>
      <c r="BB33" s="43" t="s">
        <v>3380</v>
      </c>
      <c r="BC33" s="43" t="s">
        <v>3828</v>
      </c>
      <c r="BD33" s="43" t="s">
        <v>3829</v>
      </c>
      <c r="BE33" s="43" t="s">
        <v>3382</v>
      </c>
      <c r="BF33" s="43" t="s">
        <v>272</v>
      </c>
      <c r="BG33" s="43" t="s">
        <v>272</v>
      </c>
      <c r="BH33" s="43" t="s">
        <v>270</v>
      </c>
      <c r="BI33" s="43" t="s">
        <v>272</v>
      </c>
      <c r="BJ33" s="43" t="s">
        <v>3533</v>
      </c>
      <c r="BK33" s="43" t="s">
        <v>3533</v>
      </c>
      <c r="BL33" s="44">
        <v>43734</v>
      </c>
      <c r="BN33" s="43" t="s">
        <v>3830</v>
      </c>
      <c r="BO33" s="43" t="s">
        <v>3384</v>
      </c>
      <c r="BP33" s="43" t="s">
        <v>3384</v>
      </c>
      <c r="BQ33" s="43" t="s">
        <v>3448</v>
      </c>
      <c r="BR33" s="43" t="s">
        <v>3448</v>
      </c>
      <c r="BT33" s="43" t="s">
        <v>3387</v>
      </c>
      <c r="BU33" s="43" t="s">
        <v>272</v>
      </c>
      <c r="BV33" s="43" t="s">
        <v>3449</v>
      </c>
      <c r="BX33" s="43" t="s">
        <v>270</v>
      </c>
      <c r="BY33" s="43" t="s">
        <v>3389</v>
      </c>
      <c r="BZ33" s="43" t="s">
        <v>272</v>
      </c>
      <c r="CB33" s="43">
        <v>49</v>
      </c>
      <c r="CC33" s="43">
        <v>10</v>
      </c>
      <c r="CD33" s="43">
        <v>4</v>
      </c>
      <c r="CE33" s="43">
        <v>4</v>
      </c>
      <c r="CG33" s="43">
        <v>21</v>
      </c>
      <c r="CI33" s="43">
        <v>1427</v>
      </c>
      <c r="CK33" s="43">
        <v>7767</v>
      </c>
      <c r="CL33" s="43">
        <v>25055</v>
      </c>
      <c r="CM33" s="43">
        <v>23756</v>
      </c>
      <c r="CN33" s="43">
        <v>5478</v>
      </c>
      <c r="CO33" s="43">
        <f t="shared" si="0"/>
        <v>63483</v>
      </c>
      <c r="CP33" s="44">
        <v>43465</v>
      </c>
      <c r="CQ33" s="43" t="s">
        <v>3505</v>
      </c>
      <c r="CR33" s="44">
        <v>43542</v>
      </c>
      <c r="CS33" s="43" t="s">
        <v>3390</v>
      </c>
      <c r="CT33" s="44">
        <v>40455</v>
      </c>
      <c r="CV33" s="43" t="s">
        <v>3391</v>
      </c>
      <c r="CW33" s="43" t="s">
        <v>3831</v>
      </c>
      <c r="CX33" s="43" t="s">
        <v>272</v>
      </c>
      <c r="CY33" s="43" t="s">
        <v>3832</v>
      </c>
      <c r="CZ33" s="43" t="s">
        <v>3554</v>
      </c>
      <c r="DA33" s="43" t="s">
        <v>271</v>
      </c>
    </row>
    <row r="34" spans="1:105" x14ac:dyDescent="0.3">
      <c r="A34" s="43" t="s">
        <v>3833</v>
      </c>
      <c r="B34" s="43" t="s">
        <v>3355</v>
      </c>
      <c r="C34" s="43" t="s">
        <v>61</v>
      </c>
      <c r="D34" s="44">
        <v>44112</v>
      </c>
      <c r="E34" s="43" t="s">
        <v>3259</v>
      </c>
      <c r="F34" s="43" t="s">
        <v>3356</v>
      </c>
      <c r="G34" s="43" t="s">
        <v>382</v>
      </c>
      <c r="H34" s="43" t="s">
        <v>3357</v>
      </c>
      <c r="I34" s="43" t="s">
        <v>3489</v>
      </c>
      <c r="J34" s="43" t="s">
        <v>382</v>
      </c>
      <c r="K34" s="43" t="s">
        <v>1483</v>
      </c>
      <c r="L34" s="43" t="s">
        <v>1483</v>
      </c>
      <c r="M34" s="43" t="s">
        <v>3359</v>
      </c>
      <c r="N34" s="43" t="s">
        <v>3359</v>
      </c>
      <c r="O34" s="43" t="s">
        <v>3834</v>
      </c>
      <c r="P34" s="43" t="s">
        <v>3835</v>
      </c>
      <c r="Q34" s="43" t="s">
        <v>3642</v>
      </c>
      <c r="R34" s="43" t="s">
        <v>3836</v>
      </c>
      <c r="S34" s="43" t="s">
        <v>3837</v>
      </c>
      <c r="T34" s="43" t="s">
        <v>3838</v>
      </c>
      <c r="U34" s="43" t="s">
        <v>3642</v>
      </c>
      <c r="V34" s="43" t="s">
        <v>3836</v>
      </c>
      <c r="W34" s="43" t="s">
        <v>3839</v>
      </c>
      <c r="X34" s="43" t="s">
        <v>3840</v>
      </c>
      <c r="Y34" s="43" t="s">
        <v>311</v>
      </c>
      <c r="Z34" s="43" t="s">
        <v>3841</v>
      </c>
      <c r="AA34" s="43" t="s">
        <v>3371</v>
      </c>
      <c r="AB34" s="43">
        <v>1236</v>
      </c>
      <c r="AC34" s="43" t="s">
        <v>3372</v>
      </c>
      <c r="AD34" s="43" t="s">
        <v>3501</v>
      </c>
      <c r="AE34" s="43" t="s">
        <v>3502</v>
      </c>
      <c r="AG34" s="43" t="s">
        <v>3375</v>
      </c>
      <c r="AH34" s="43" t="s">
        <v>3783</v>
      </c>
      <c r="AI34" s="43" t="s">
        <v>3549</v>
      </c>
      <c r="AJ34" s="43">
        <v>7</v>
      </c>
      <c r="AK34" s="43" t="s">
        <v>3377</v>
      </c>
      <c r="AL34" s="43" t="s">
        <v>3378</v>
      </c>
      <c r="AM34" s="43" t="s">
        <v>1295</v>
      </c>
      <c r="AN34" s="43" t="s">
        <v>3377</v>
      </c>
      <c r="AO34" s="43" t="s">
        <v>3378</v>
      </c>
      <c r="AP34" s="43" t="s">
        <v>1295</v>
      </c>
      <c r="AQ34" s="43" t="s">
        <v>270</v>
      </c>
      <c r="AR34" s="43" t="s">
        <v>191</v>
      </c>
      <c r="AS34" s="43" t="s">
        <v>1408</v>
      </c>
      <c r="AU34" s="43" t="s">
        <v>3379</v>
      </c>
      <c r="AY34" s="43" t="s">
        <v>191</v>
      </c>
      <c r="AZ34" s="43" t="s">
        <v>272</v>
      </c>
      <c r="BA34" s="44">
        <v>15766</v>
      </c>
      <c r="BB34" s="43" t="s">
        <v>3380</v>
      </c>
      <c r="BE34" s="43" t="s">
        <v>3382</v>
      </c>
      <c r="BJ34" s="43" t="s">
        <v>3372</v>
      </c>
      <c r="BK34" s="43" t="s">
        <v>3372</v>
      </c>
      <c r="BL34" s="44">
        <v>43297</v>
      </c>
      <c r="BU34" s="43" t="s">
        <v>270</v>
      </c>
      <c r="BW34" s="43" t="s">
        <v>3469</v>
      </c>
      <c r="BX34" s="43" t="s">
        <v>270</v>
      </c>
      <c r="BZ34" s="43" t="s">
        <v>270</v>
      </c>
      <c r="CM34" s="43">
        <v>1000</v>
      </c>
      <c r="CO34" s="43">
        <f t="shared" si="0"/>
        <v>1000</v>
      </c>
      <c r="CP34" s="44">
        <v>43281</v>
      </c>
      <c r="CV34" s="43" t="s">
        <v>3470</v>
      </c>
      <c r="CX34" s="43" t="s">
        <v>272</v>
      </c>
    </row>
    <row r="35" spans="1:105" x14ac:dyDescent="0.3">
      <c r="A35" s="43" t="s">
        <v>3842</v>
      </c>
      <c r="B35" s="43" t="s">
        <v>3355</v>
      </c>
      <c r="C35" s="43" t="s">
        <v>63</v>
      </c>
      <c r="D35" s="44">
        <v>44112</v>
      </c>
      <c r="E35" s="43" t="s">
        <v>3259</v>
      </c>
      <c r="F35" s="43" t="s">
        <v>3356</v>
      </c>
      <c r="G35" s="43" t="s">
        <v>382</v>
      </c>
      <c r="H35" s="43" t="s">
        <v>3357</v>
      </c>
      <c r="I35" s="43" t="s">
        <v>3843</v>
      </c>
      <c r="J35" s="43" t="s">
        <v>382</v>
      </c>
      <c r="K35" s="43" t="s">
        <v>1327</v>
      </c>
      <c r="L35" s="43" t="s">
        <v>1326</v>
      </c>
      <c r="M35" s="43" t="s">
        <v>3359</v>
      </c>
      <c r="N35" s="43" t="s">
        <v>3359</v>
      </c>
      <c r="O35" s="43" t="s">
        <v>3844</v>
      </c>
      <c r="P35" s="43" t="s">
        <v>3845</v>
      </c>
      <c r="Q35" s="43" t="s">
        <v>3846</v>
      </c>
      <c r="R35" s="43" t="s">
        <v>3847</v>
      </c>
      <c r="S35" s="43" t="s">
        <v>3848</v>
      </c>
      <c r="T35" s="43" t="s">
        <v>3849</v>
      </c>
      <c r="U35" s="43" t="s">
        <v>3846</v>
      </c>
      <c r="V35" s="43" t="s">
        <v>3850</v>
      </c>
      <c r="W35" s="43" t="s">
        <v>3851</v>
      </c>
      <c r="X35" s="43" t="s">
        <v>3852</v>
      </c>
      <c r="Y35" s="43" t="s">
        <v>312</v>
      </c>
      <c r="Z35" s="43" t="s">
        <v>3853</v>
      </c>
      <c r="AA35" s="43" t="s">
        <v>3371</v>
      </c>
      <c r="AB35" s="43">
        <v>1205.8</v>
      </c>
      <c r="AC35" s="43" t="s">
        <v>3372</v>
      </c>
      <c r="AD35" s="43" t="s">
        <v>3445</v>
      </c>
      <c r="AE35" s="43" t="s">
        <v>933</v>
      </c>
      <c r="AG35" s="43" t="s">
        <v>3375</v>
      </c>
      <c r="AH35" s="43" t="s">
        <v>3503</v>
      </c>
      <c r="AI35" s="43" t="s">
        <v>3695</v>
      </c>
      <c r="AJ35" s="43">
        <v>87</v>
      </c>
      <c r="AK35" s="43" t="s">
        <v>3377</v>
      </c>
      <c r="AL35" s="43" t="s">
        <v>3378</v>
      </c>
      <c r="AM35" s="43" t="s">
        <v>1295</v>
      </c>
      <c r="AN35" s="43" t="s">
        <v>3377</v>
      </c>
      <c r="AO35" s="43" t="s">
        <v>3378</v>
      </c>
      <c r="AP35" s="43" t="s">
        <v>1295</v>
      </c>
      <c r="AQ35" s="43" t="s">
        <v>270</v>
      </c>
      <c r="AR35" s="43" t="s">
        <v>191</v>
      </c>
      <c r="AS35" s="43" t="s">
        <v>1408</v>
      </c>
      <c r="AU35" s="43" t="s">
        <v>3379</v>
      </c>
      <c r="AY35" s="43" t="s">
        <v>63</v>
      </c>
      <c r="AZ35" s="43" t="s">
        <v>272</v>
      </c>
      <c r="BA35" s="44">
        <v>24228</v>
      </c>
      <c r="BB35" s="43" t="s">
        <v>3380</v>
      </c>
      <c r="BD35" s="43" t="s">
        <v>270</v>
      </c>
      <c r="BE35" s="43" t="s">
        <v>3382</v>
      </c>
      <c r="BF35" s="43" t="s">
        <v>270</v>
      </c>
      <c r="BG35" s="43" t="s">
        <v>270</v>
      </c>
      <c r="BH35" s="43" t="s">
        <v>270</v>
      </c>
      <c r="BI35" s="43" t="s">
        <v>270</v>
      </c>
      <c r="BJ35" s="43" t="s">
        <v>3372</v>
      </c>
      <c r="BK35" s="43" t="s">
        <v>3372</v>
      </c>
      <c r="BL35" s="44">
        <v>43755</v>
      </c>
      <c r="BN35" s="43" t="s">
        <v>289</v>
      </c>
      <c r="BO35" s="43" t="s">
        <v>3384</v>
      </c>
      <c r="BP35" s="43" t="s">
        <v>3384</v>
      </c>
      <c r="BQ35" s="43" t="s">
        <v>3385</v>
      </c>
      <c r="BR35" s="43" t="s">
        <v>3410</v>
      </c>
      <c r="BS35" s="43" t="s">
        <v>3386</v>
      </c>
      <c r="BT35" s="43" t="s">
        <v>3387</v>
      </c>
      <c r="BU35" s="43" t="s">
        <v>270</v>
      </c>
      <c r="BW35" s="43" t="s">
        <v>3469</v>
      </c>
      <c r="BX35" s="43" t="s">
        <v>270</v>
      </c>
      <c r="BY35" s="43" t="s">
        <v>3389</v>
      </c>
      <c r="BZ35" s="43" t="s">
        <v>270</v>
      </c>
      <c r="CB35" s="43">
        <v>18</v>
      </c>
      <c r="CC35" s="43">
        <v>1</v>
      </c>
      <c r="CD35" s="43">
        <v>0</v>
      </c>
      <c r="CE35" s="43">
        <v>1</v>
      </c>
      <c r="CF35" s="43">
        <v>0</v>
      </c>
      <c r="CG35" s="43">
        <v>0</v>
      </c>
      <c r="CH35" s="43">
        <v>0</v>
      </c>
      <c r="CL35" s="43">
        <v>6000</v>
      </c>
      <c r="CM35" s="43">
        <v>3000</v>
      </c>
      <c r="CO35" s="43">
        <f t="shared" si="0"/>
        <v>9000</v>
      </c>
      <c r="CP35" s="44">
        <v>42490</v>
      </c>
      <c r="CQ35" s="43" t="s">
        <v>3390</v>
      </c>
      <c r="CR35" s="44">
        <v>42627</v>
      </c>
      <c r="CS35" s="43" t="s">
        <v>3390</v>
      </c>
      <c r="CT35" s="44">
        <v>42627</v>
      </c>
      <c r="CV35" s="43" t="s">
        <v>3391</v>
      </c>
      <c r="CW35" s="43" t="s">
        <v>3471</v>
      </c>
      <c r="CX35" s="43" t="s">
        <v>3393</v>
      </c>
      <c r="CZ35" s="43" t="s">
        <v>3395</v>
      </c>
      <c r="DA35" s="43" t="s">
        <v>275</v>
      </c>
    </row>
    <row r="36" spans="1:105" x14ac:dyDescent="0.3">
      <c r="A36" s="43" t="s">
        <v>3854</v>
      </c>
      <c r="B36" s="43" t="s">
        <v>3355</v>
      </c>
      <c r="C36" s="43" t="s">
        <v>65</v>
      </c>
      <c r="D36" s="44">
        <v>44112</v>
      </c>
      <c r="E36" s="43" t="s">
        <v>3259</v>
      </c>
      <c r="F36" s="43" t="s">
        <v>3356</v>
      </c>
      <c r="G36" s="43" t="s">
        <v>382</v>
      </c>
      <c r="H36" s="43" t="s">
        <v>3357</v>
      </c>
      <c r="I36" s="43" t="s">
        <v>3744</v>
      </c>
      <c r="J36" s="43" t="s">
        <v>382</v>
      </c>
      <c r="K36" s="43" t="s">
        <v>1329</v>
      </c>
      <c r="L36" s="43" t="s">
        <v>1328</v>
      </c>
      <c r="M36" s="43" t="s">
        <v>3359</v>
      </c>
      <c r="N36" s="43" t="s">
        <v>3359</v>
      </c>
      <c r="O36" s="43" t="s">
        <v>3855</v>
      </c>
      <c r="P36" s="43" t="s">
        <v>3856</v>
      </c>
      <c r="Q36" s="43" t="s">
        <v>3857</v>
      </c>
      <c r="R36" s="43" t="s">
        <v>3858</v>
      </c>
      <c r="S36" s="43" t="s">
        <v>3859</v>
      </c>
      <c r="T36" s="43" t="s">
        <v>3860</v>
      </c>
      <c r="U36" s="43" t="s">
        <v>3857</v>
      </c>
      <c r="V36" s="43" t="s">
        <v>3861</v>
      </c>
      <c r="W36" s="43" t="s">
        <v>3862</v>
      </c>
      <c r="X36" s="43" t="s">
        <v>3863</v>
      </c>
      <c r="Y36" s="43" t="s">
        <v>3864</v>
      </c>
      <c r="Z36" s="43" t="s">
        <v>3865</v>
      </c>
      <c r="AA36" s="43" t="s">
        <v>3371</v>
      </c>
      <c r="AB36" s="43">
        <v>1456</v>
      </c>
      <c r="AC36" s="43" t="s">
        <v>3372</v>
      </c>
      <c r="AD36" s="43" t="s">
        <v>3407</v>
      </c>
      <c r="AE36" s="43" t="s">
        <v>3446</v>
      </c>
      <c r="AG36" s="43" t="s">
        <v>3740</v>
      </c>
      <c r="AH36" s="43" t="s">
        <v>3771</v>
      </c>
      <c r="AI36" s="43" t="s">
        <v>3372</v>
      </c>
      <c r="AJ36" s="43">
        <v>560</v>
      </c>
      <c r="AK36" s="43" t="s">
        <v>3377</v>
      </c>
      <c r="AL36" s="43" t="s">
        <v>3378</v>
      </c>
      <c r="AM36" s="43" t="s">
        <v>1295</v>
      </c>
      <c r="AN36" s="43" t="s">
        <v>3377</v>
      </c>
      <c r="AO36" s="43" t="s">
        <v>3378</v>
      </c>
      <c r="AP36" s="43" t="s">
        <v>1295</v>
      </c>
      <c r="AQ36" s="43" t="s">
        <v>270</v>
      </c>
      <c r="AR36" s="43" t="s">
        <v>191</v>
      </c>
      <c r="AS36" s="43" t="s">
        <v>1408</v>
      </c>
      <c r="AU36" s="43" t="s">
        <v>3379</v>
      </c>
      <c r="AY36" s="43" t="s">
        <v>65</v>
      </c>
      <c r="AZ36" s="43" t="s">
        <v>272</v>
      </c>
      <c r="BA36" s="44">
        <v>26420</v>
      </c>
      <c r="BB36" s="43" t="s">
        <v>3380</v>
      </c>
      <c r="BD36" s="43" t="s">
        <v>3866</v>
      </c>
      <c r="BE36" s="43" t="s">
        <v>3382</v>
      </c>
      <c r="BF36" s="43" t="s">
        <v>270</v>
      </c>
      <c r="BG36" s="43" t="s">
        <v>272</v>
      </c>
      <c r="BH36" s="43" t="s">
        <v>270</v>
      </c>
      <c r="BI36" s="43" t="s">
        <v>272</v>
      </c>
      <c r="BJ36" s="43" t="s">
        <v>3372</v>
      </c>
      <c r="BK36" s="43" t="s">
        <v>3372</v>
      </c>
      <c r="BL36" s="44">
        <v>42944</v>
      </c>
      <c r="BN36" s="43" t="s">
        <v>3383</v>
      </c>
      <c r="BO36" s="43" t="s">
        <v>3410</v>
      </c>
      <c r="BP36" s="43" t="s">
        <v>3410</v>
      </c>
      <c r="BQ36" s="43" t="s">
        <v>3410</v>
      </c>
      <c r="BR36" s="43" t="s">
        <v>3410</v>
      </c>
      <c r="BS36" s="43" t="s">
        <v>3386</v>
      </c>
      <c r="BT36" s="43" t="s">
        <v>3387</v>
      </c>
      <c r="BU36" s="43" t="s">
        <v>270</v>
      </c>
      <c r="BV36" s="43" t="s">
        <v>3534</v>
      </c>
      <c r="BW36" s="43" t="s">
        <v>3534</v>
      </c>
      <c r="BX36" s="43" t="s">
        <v>272</v>
      </c>
      <c r="BY36" s="43" t="s">
        <v>3389</v>
      </c>
      <c r="BZ36" s="43" t="s">
        <v>270</v>
      </c>
      <c r="CB36" s="43">
        <v>14</v>
      </c>
      <c r="CC36" s="43">
        <v>0</v>
      </c>
      <c r="CD36" s="43">
        <v>1</v>
      </c>
      <c r="CE36" s="43">
        <v>0</v>
      </c>
      <c r="CF36" s="43">
        <v>0</v>
      </c>
      <c r="CG36" s="43">
        <v>0</v>
      </c>
      <c r="CH36" s="43">
        <v>0</v>
      </c>
      <c r="CI36" s="43">
        <v>0</v>
      </c>
      <c r="CK36" s="43">
        <v>200</v>
      </c>
      <c r="CL36" s="43">
        <v>5000</v>
      </c>
      <c r="CM36" s="43">
        <v>3000</v>
      </c>
      <c r="CO36" s="43">
        <f t="shared" si="0"/>
        <v>8200</v>
      </c>
      <c r="CP36" s="44">
        <v>42916</v>
      </c>
      <c r="CQ36" s="43" t="s">
        <v>3412</v>
      </c>
      <c r="CR36" s="44">
        <v>40703</v>
      </c>
      <c r="CS36" s="43" t="s">
        <v>3390</v>
      </c>
      <c r="CT36" s="44">
        <v>40389</v>
      </c>
      <c r="CV36" s="43" t="s">
        <v>3391</v>
      </c>
      <c r="CX36" s="43" t="s">
        <v>3393</v>
      </c>
      <c r="CY36" s="43" t="s">
        <v>3867</v>
      </c>
      <c r="CZ36" s="43" t="s">
        <v>3395</v>
      </c>
      <c r="DA36" s="43" t="s">
        <v>275</v>
      </c>
    </row>
    <row r="37" spans="1:105" x14ac:dyDescent="0.3">
      <c r="A37" s="43" t="s">
        <v>3868</v>
      </c>
      <c r="B37" s="43" t="s">
        <v>3355</v>
      </c>
      <c r="C37" s="43" t="s">
        <v>67</v>
      </c>
      <c r="D37" s="44">
        <v>44112</v>
      </c>
      <c r="E37" s="43" t="s">
        <v>3259</v>
      </c>
      <c r="F37" s="43" t="s">
        <v>3356</v>
      </c>
      <c r="G37" s="43" t="s">
        <v>382</v>
      </c>
      <c r="H37" s="43" t="s">
        <v>3357</v>
      </c>
      <c r="I37" s="43" t="s">
        <v>3744</v>
      </c>
      <c r="J37" s="43" t="s">
        <v>382</v>
      </c>
      <c r="K37" s="43" t="s">
        <v>1331</v>
      </c>
      <c r="L37" s="43" t="s">
        <v>1330</v>
      </c>
      <c r="M37" s="43" t="s">
        <v>3359</v>
      </c>
      <c r="N37" s="43" t="s">
        <v>3359</v>
      </c>
      <c r="O37" s="43" t="s">
        <v>3869</v>
      </c>
      <c r="P37" s="43" t="s">
        <v>3870</v>
      </c>
      <c r="Q37" s="43" t="s">
        <v>3871</v>
      </c>
      <c r="R37" s="43" t="s">
        <v>3872</v>
      </c>
      <c r="S37" s="43" t="s">
        <v>3873</v>
      </c>
      <c r="T37" s="43" t="s">
        <v>3874</v>
      </c>
      <c r="U37" s="43" t="s">
        <v>3871</v>
      </c>
      <c r="V37" s="43" t="s">
        <v>3875</v>
      </c>
      <c r="W37" s="43" t="s">
        <v>3876</v>
      </c>
      <c r="X37" s="43" t="s">
        <v>3877</v>
      </c>
      <c r="Y37" s="43" t="s">
        <v>313</v>
      </c>
      <c r="Z37" s="43" t="s">
        <v>3878</v>
      </c>
      <c r="AA37" s="43" t="s">
        <v>3371</v>
      </c>
      <c r="AB37" s="43">
        <v>1376</v>
      </c>
      <c r="AC37" s="43" t="s">
        <v>3372</v>
      </c>
      <c r="AD37" s="43" t="s">
        <v>3407</v>
      </c>
      <c r="AE37" s="43" t="s">
        <v>380</v>
      </c>
      <c r="AG37" s="43" t="s">
        <v>3740</v>
      </c>
      <c r="AH37" s="43" t="s">
        <v>3431</v>
      </c>
      <c r="AI37" s="43" t="s">
        <v>3612</v>
      </c>
      <c r="AJ37" s="43">
        <v>433</v>
      </c>
      <c r="AK37" s="43" t="s">
        <v>3377</v>
      </c>
      <c r="AL37" s="43" t="s">
        <v>3378</v>
      </c>
      <c r="AM37" s="43" t="s">
        <v>1295</v>
      </c>
      <c r="AN37" s="43" t="s">
        <v>3377</v>
      </c>
      <c r="AO37" s="43" t="s">
        <v>3378</v>
      </c>
      <c r="AP37" s="43" t="s">
        <v>1295</v>
      </c>
      <c r="AQ37" s="43" t="s">
        <v>270</v>
      </c>
      <c r="AR37" s="43" t="s">
        <v>191</v>
      </c>
      <c r="AS37" s="43" t="s">
        <v>1408</v>
      </c>
      <c r="AU37" s="43" t="s">
        <v>3379</v>
      </c>
      <c r="AY37" s="43" t="s">
        <v>67</v>
      </c>
      <c r="AZ37" s="43" t="s">
        <v>272</v>
      </c>
      <c r="BA37" s="44">
        <v>17319</v>
      </c>
      <c r="BB37" s="43" t="s">
        <v>3380</v>
      </c>
      <c r="BD37" s="43" t="s">
        <v>3551</v>
      </c>
      <c r="BE37" s="43" t="s">
        <v>3382</v>
      </c>
      <c r="BF37" s="43" t="s">
        <v>270</v>
      </c>
      <c r="BG37" s="43" t="s">
        <v>270</v>
      </c>
      <c r="BH37" s="43" t="s">
        <v>270</v>
      </c>
      <c r="BI37" s="43" t="s">
        <v>272</v>
      </c>
      <c r="BJ37" s="43" t="s">
        <v>3372</v>
      </c>
      <c r="BK37" s="43" t="s">
        <v>3372</v>
      </c>
      <c r="BL37" s="44">
        <v>42927</v>
      </c>
      <c r="BN37" s="43" t="s">
        <v>3383</v>
      </c>
      <c r="BO37" s="43" t="s">
        <v>3433</v>
      </c>
      <c r="BP37" s="43" t="s">
        <v>3433</v>
      </c>
      <c r="BQ37" s="43" t="s">
        <v>3410</v>
      </c>
      <c r="BR37" s="43" t="s">
        <v>3410</v>
      </c>
      <c r="BS37" s="43" t="s">
        <v>3386</v>
      </c>
      <c r="BT37" s="43" t="s">
        <v>3387</v>
      </c>
      <c r="BU37" s="43" t="s">
        <v>270</v>
      </c>
      <c r="BV37" s="43" t="s">
        <v>3486</v>
      </c>
      <c r="BW37" s="43" t="s">
        <v>3486</v>
      </c>
      <c r="BX37" s="43" t="s">
        <v>270</v>
      </c>
      <c r="BY37" s="43" t="s">
        <v>3389</v>
      </c>
      <c r="BZ37" s="43" t="s">
        <v>270</v>
      </c>
      <c r="CB37" s="43">
        <v>37</v>
      </c>
      <c r="CC37" s="43">
        <v>1</v>
      </c>
      <c r="CD37" s="43">
        <v>0</v>
      </c>
      <c r="CE37" s="43">
        <v>0</v>
      </c>
      <c r="CF37" s="43">
        <v>0</v>
      </c>
      <c r="CG37" s="43">
        <v>0</v>
      </c>
      <c r="CH37" s="43">
        <v>0</v>
      </c>
      <c r="CK37" s="43">
        <v>1600</v>
      </c>
      <c r="CL37" s="43">
        <v>5100</v>
      </c>
      <c r="CM37" s="43">
        <v>11000</v>
      </c>
      <c r="CO37" s="43">
        <f t="shared" si="0"/>
        <v>17700</v>
      </c>
      <c r="CP37" s="44">
        <v>42916</v>
      </c>
      <c r="CQ37" s="43" t="s">
        <v>3390</v>
      </c>
      <c r="CR37" s="44">
        <v>41655</v>
      </c>
      <c r="CS37" s="43" t="s">
        <v>3390</v>
      </c>
      <c r="CT37" s="44">
        <v>41655</v>
      </c>
      <c r="CV37" s="43" t="s">
        <v>3391</v>
      </c>
      <c r="CW37" s="43" t="s">
        <v>3879</v>
      </c>
      <c r="CX37" s="43" t="s">
        <v>3393</v>
      </c>
      <c r="CY37" s="43" t="s">
        <v>3880</v>
      </c>
      <c r="CZ37" s="43" t="s">
        <v>3395</v>
      </c>
      <c r="DA37" s="43" t="s">
        <v>275</v>
      </c>
    </row>
    <row r="38" spans="1:105" x14ac:dyDescent="0.3">
      <c r="A38" s="43" t="s">
        <v>3881</v>
      </c>
      <c r="B38" s="43" t="s">
        <v>3355</v>
      </c>
      <c r="C38" s="43" t="s">
        <v>69</v>
      </c>
      <c r="D38" s="44">
        <v>44112</v>
      </c>
      <c r="E38" s="43" t="s">
        <v>3259</v>
      </c>
      <c r="F38" s="43" t="s">
        <v>3356</v>
      </c>
      <c r="G38" s="43" t="s">
        <v>382</v>
      </c>
      <c r="H38" s="43" t="s">
        <v>3357</v>
      </c>
      <c r="I38" s="43" t="s">
        <v>3882</v>
      </c>
      <c r="J38" s="43" t="s">
        <v>382</v>
      </c>
      <c r="K38" s="43" t="s">
        <v>1333</v>
      </c>
      <c r="L38" s="43" t="s">
        <v>1332</v>
      </c>
      <c r="M38" s="43" t="s">
        <v>3359</v>
      </c>
      <c r="N38" s="43" t="s">
        <v>3359</v>
      </c>
      <c r="O38" s="43" t="s">
        <v>3883</v>
      </c>
      <c r="P38" s="43" t="s">
        <v>3884</v>
      </c>
      <c r="Q38" s="43" t="s">
        <v>3885</v>
      </c>
      <c r="R38" s="43" t="s">
        <v>3886</v>
      </c>
      <c r="S38" s="43" t="s">
        <v>3887</v>
      </c>
      <c r="T38" s="43" t="s">
        <v>3888</v>
      </c>
      <c r="U38" s="43" t="s">
        <v>3885</v>
      </c>
      <c r="V38" s="43" t="s">
        <v>3889</v>
      </c>
      <c r="W38" s="43" t="s">
        <v>3890</v>
      </c>
      <c r="X38" s="43" t="s">
        <v>3891</v>
      </c>
      <c r="Y38" s="43" t="s">
        <v>314</v>
      </c>
      <c r="Z38" s="43" t="s">
        <v>3892</v>
      </c>
      <c r="AA38" s="43" t="s">
        <v>3371</v>
      </c>
      <c r="AB38" s="43">
        <v>1161.8</v>
      </c>
      <c r="AC38" s="43" t="s">
        <v>3372</v>
      </c>
      <c r="AD38" s="43" t="s">
        <v>3501</v>
      </c>
      <c r="AE38" s="43" t="s">
        <v>3374</v>
      </c>
      <c r="AG38" s="43" t="s">
        <v>3430</v>
      </c>
      <c r="AH38" s="43" t="s">
        <v>3408</v>
      </c>
      <c r="AI38" s="43" t="s">
        <v>3612</v>
      </c>
      <c r="AJ38" s="43">
        <v>229</v>
      </c>
      <c r="AK38" s="43" t="s">
        <v>3377</v>
      </c>
      <c r="AL38" s="43" t="s">
        <v>3378</v>
      </c>
      <c r="AM38" s="43" t="s">
        <v>1295</v>
      </c>
      <c r="AN38" s="43" t="s">
        <v>3377</v>
      </c>
      <c r="AO38" s="43" t="s">
        <v>3378</v>
      </c>
      <c r="AP38" s="43" t="s">
        <v>1295</v>
      </c>
      <c r="AQ38" s="43" t="s">
        <v>270</v>
      </c>
      <c r="AR38" s="43" t="s">
        <v>191</v>
      </c>
      <c r="AS38" s="43" t="s">
        <v>1408</v>
      </c>
      <c r="AU38" s="43" t="s">
        <v>3379</v>
      </c>
      <c r="AY38" s="43" t="s">
        <v>69</v>
      </c>
      <c r="AZ38" s="43" t="s">
        <v>272</v>
      </c>
      <c r="BA38" s="44">
        <v>17868</v>
      </c>
      <c r="BB38" s="43" t="s">
        <v>3380</v>
      </c>
      <c r="BD38" s="43" t="s">
        <v>3381</v>
      </c>
      <c r="BE38" s="43" t="s">
        <v>3382</v>
      </c>
      <c r="BF38" s="43" t="s">
        <v>270</v>
      </c>
      <c r="BG38" s="43" t="s">
        <v>270</v>
      </c>
      <c r="BH38" s="43" t="s">
        <v>270</v>
      </c>
      <c r="BI38" s="43" t="s">
        <v>272</v>
      </c>
      <c r="BJ38" s="43" t="s">
        <v>3533</v>
      </c>
      <c r="BK38" s="43" t="s">
        <v>3372</v>
      </c>
      <c r="BL38" s="44">
        <v>43017</v>
      </c>
      <c r="BN38" s="43" t="s">
        <v>3383</v>
      </c>
      <c r="BO38" s="43" t="s">
        <v>3410</v>
      </c>
      <c r="BP38" s="43" t="s">
        <v>3410</v>
      </c>
      <c r="BQ38" s="43" t="s">
        <v>3410</v>
      </c>
      <c r="BR38" s="43" t="s">
        <v>3410</v>
      </c>
      <c r="BS38" s="43" t="s">
        <v>3386</v>
      </c>
      <c r="BT38" s="43" t="s">
        <v>3387</v>
      </c>
      <c r="BU38" s="43" t="s">
        <v>270</v>
      </c>
      <c r="BV38" s="43" t="s">
        <v>3534</v>
      </c>
      <c r="BW38" s="43" t="s">
        <v>3534</v>
      </c>
      <c r="BX38" s="43" t="s">
        <v>272</v>
      </c>
      <c r="BY38" s="43" t="s">
        <v>3389</v>
      </c>
      <c r="BZ38" s="43" t="s">
        <v>270</v>
      </c>
      <c r="CB38" s="43">
        <v>26</v>
      </c>
      <c r="CC38" s="43">
        <v>1</v>
      </c>
      <c r="CD38" s="43">
        <v>1</v>
      </c>
      <c r="CE38" s="43">
        <v>0</v>
      </c>
      <c r="CF38" s="43">
        <v>0</v>
      </c>
      <c r="CG38" s="43">
        <v>0</v>
      </c>
      <c r="CH38" s="43">
        <v>0</v>
      </c>
      <c r="CK38" s="43">
        <v>700</v>
      </c>
      <c r="CL38" s="43">
        <v>3600</v>
      </c>
      <c r="CM38" s="43">
        <v>5000</v>
      </c>
      <c r="CN38" s="43">
        <v>100</v>
      </c>
      <c r="CO38" s="43">
        <f t="shared" si="0"/>
        <v>9400</v>
      </c>
      <c r="CP38" s="44">
        <v>43008</v>
      </c>
      <c r="CQ38" s="43" t="s">
        <v>3390</v>
      </c>
      <c r="CR38" s="44">
        <v>41100</v>
      </c>
      <c r="CS38" s="43" t="s">
        <v>3390</v>
      </c>
      <c r="CT38" s="44">
        <v>41100</v>
      </c>
      <c r="CV38" s="43" t="s">
        <v>3391</v>
      </c>
      <c r="CW38" s="43" t="s">
        <v>3471</v>
      </c>
      <c r="CX38" s="43" t="s">
        <v>3393</v>
      </c>
      <c r="CY38" s="43" t="s">
        <v>3893</v>
      </c>
      <c r="CZ38" s="43" t="s">
        <v>3395</v>
      </c>
      <c r="DA38" s="43" t="s">
        <v>275</v>
      </c>
    </row>
    <row r="39" spans="1:105" x14ac:dyDescent="0.3">
      <c r="A39" s="43" t="s">
        <v>3894</v>
      </c>
      <c r="B39" s="43" t="s">
        <v>3355</v>
      </c>
      <c r="C39" s="43" t="s">
        <v>109</v>
      </c>
      <c r="D39" s="44">
        <v>44112</v>
      </c>
      <c r="E39" s="43" t="s">
        <v>3259</v>
      </c>
      <c r="F39" s="43" t="s">
        <v>3356</v>
      </c>
      <c r="G39" s="43" t="s">
        <v>382</v>
      </c>
      <c r="H39" s="43" t="s">
        <v>3357</v>
      </c>
      <c r="I39" s="43" t="s">
        <v>3568</v>
      </c>
      <c r="J39" s="43" t="s">
        <v>382</v>
      </c>
      <c r="K39" s="43" t="s">
        <v>3895</v>
      </c>
      <c r="L39" s="43" t="s">
        <v>3896</v>
      </c>
      <c r="M39" s="43" t="s">
        <v>3359</v>
      </c>
      <c r="N39" s="43" t="s">
        <v>3359</v>
      </c>
      <c r="O39" s="43" t="s">
        <v>3897</v>
      </c>
      <c r="P39" s="43" t="s">
        <v>3898</v>
      </c>
      <c r="Q39" s="43" t="s">
        <v>3899</v>
      </c>
      <c r="R39" s="43" t="s">
        <v>3900</v>
      </c>
      <c r="S39" s="43" t="s">
        <v>3901</v>
      </c>
      <c r="T39" s="43" t="s">
        <v>3902</v>
      </c>
      <c r="U39" s="43" t="s">
        <v>3899</v>
      </c>
      <c r="V39" s="43" t="s">
        <v>3900</v>
      </c>
      <c r="W39" s="43" t="s">
        <v>3903</v>
      </c>
      <c r="X39" s="43" t="s">
        <v>3904</v>
      </c>
      <c r="Y39" s="43" t="s">
        <v>322</v>
      </c>
      <c r="Z39" s="43" t="s">
        <v>3905</v>
      </c>
      <c r="AA39" s="43" t="s">
        <v>3371</v>
      </c>
      <c r="AB39" s="43">
        <v>1185</v>
      </c>
      <c r="AC39" s="43" t="s">
        <v>3372</v>
      </c>
      <c r="AD39" s="43" t="s">
        <v>3373</v>
      </c>
      <c r="AE39" s="43" t="s">
        <v>3502</v>
      </c>
      <c r="AG39" s="43" t="s">
        <v>3375</v>
      </c>
      <c r="AH39" s="43" t="s">
        <v>3906</v>
      </c>
      <c r="AI39" s="43" t="s">
        <v>3372</v>
      </c>
      <c r="AJ39" s="43">
        <v>681</v>
      </c>
      <c r="AK39" s="43" t="s">
        <v>3377</v>
      </c>
      <c r="AL39" s="43" t="s">
        <v>3378</v>
      </c>
      <c r="AM39" s="43" t="s">
        <v>1295</v>
      </c>
      <c r="AN39" s="43" t="s">
        <v>3377</v>
      </c>
      <c r="AO39" s="43" t="s">
        <v>3378</v>
      </c>
      <c r="AP39" s="43" t="s">
        <v>1295</v>
      </c>
      <c r="AQ39" s="43" t="s">
        <v>270</v>
      </c>
      <c r="AR39" s="43" t="s">
        <v>191</v>
      </c>
      <c r="AS39" s="43" t="s">
        <v>1408</v>
      </c>
      <c r="AU39" s="43" t="s">
        <v>3379</v>
      </c>
      <c r="AY39" s="43" t="s">
        <v>109</v>
      </c>
      <c r="AZ39" s="43" t="s">
        <v>272</v>
      </c>
      <c r="BA39" s="44">
        <v>15401</v>
      </c>
      <c r="BB39" s="43" t="s">
        <v>3380</v>
      </c>
      <c r="BC39" s="43" t="s">
        <v>3550</v>
      </c>
      <c r="BD39" s="43" t="s">
        <v>3551</v>
      </c>
      <c r="BE39" s="43" t="s">
        <v>3382</v>
      </c>
      <c r="BF39" s="43" t="s">
        <v>272</v>
      </c>
      <c r="BG39" s="43" t="s">
        <v>272</v>
      </c>
      <c r="BH39" s="43" t="s">
        <v>270</v>
      </c>
      <c r="BI39" s="43" t="s">
        <v>272</v>
      </c>
      <c r="BJ39" s="43" t="s">
        <v>3533</v>
      </c>
      <c r="BK39" s="43" t="s">
        <v>3533</v>
      </c>
      <c r="BL39" s="44">
        <v>43718</v>
      </c>
      <c r="BN39" s="43" t="s">
        <v>3383</v>
      </c>
      <c r="BQ39" s="43" t="s">
        <v>3410</v>
      </c>
      <c r="BR39" s="43" t="s">
        <v>3410</v>
      </c>
      <c r="BS39" s="43" t="s">
        <v>3386</v>
      </c>
      <c r="BT39" s="43" t="s">
        <v>3387</v>
      </c>
      <c r="BU39" s="43" t="s">
        <v>270</v>
      </c>
      <c r="BV39" s="43" t="s">
        <v>3534</v>
      </c>
      <c r="BW39" s="43" t="s">
        <v>3534</v>
      </c>
      <c r="BX39" s="43" t="s">
        <v>270</v>
      </c>
      <c r="BY39" s="43" t="s">
        <v>3389</v>
      </c>
      <c r="BZ39" s="43" t="s">
        <v>270</v>
      </c>
      <c r="CB39" s="43">
        <v>20</v>
      </c>
      <c r="CH39" s="43">
        <v>0</v>
      </c>
      <c r="CI39" s="43">
        <v>1250</v>
      </c>
      <c r="CK39" s="43">
        <v>2500</v>
      </c>
      <c r="CL39" s="43">
        <v>15000</v>
      </c>
      <c r="CM39" s="43">
        <v>20000</v>
      </c>
      <c r="CN39" s="43">
        <v>100</v>
      </c>
      <c r="CO39" s="43">
        <f t="shared" si="0"/>
        <v>38850</v>
      </c>
      <c r="CP39" s="44">
        <v>43465</v>
      </c>
      <c r="CQ39" s="43" t="s">
        <v>3390</v>
      </c>
      <c r="CR39" s="44">
        <v>39254</v>
      </c>
      <c r="CS39" s="43" t="s">
        <v>3390</v>
      </c>
      <c r="CT39" s="44">
        <v>39254</v>
      </c>
      <c r="CV39" s="43" t="s">
        <v>3391</v>
      </c>
      <c r="CW39" s="43" t="s">
        <v>3907</v>
      </c>
      <c r="CX39" s="43" t="s">
        <v>272</v>
      </c>
      <c r="CY39" s="43" t="s">
        <v>3908</v>
      </c>
      <c r="CZ39" s="43" t="s">
        <v>3554</v>
      </c>
      <c r="DA39" s="43" t="s">
        <v>271</v>
      </c>
    </row>
    <row r="40" spans="1:105" x14ac:dyDescent="0.3">
      <c r="A40" s="43" t="s">
        <v>3909</v>
      </c>
      <c r="B40" s="43" t="s">
        <v>3355</v>
      </c>
      <c r="C40" s="43" t="s">
        <v>71</v>
      </c>
      <c r="D40" s="44">
        <v>44112</v>
      </c>
      <c r="E40" s="43" t="s">
        <v>3259</v>
      </c>
      <c r="F40" s="43" t="s">
        <v>3356</v>
      </c>
      <c r="G40" s="43" t="s">
        <v>382</v>
      </c>
      <c r="H40" s="43" t="s">
        <v>3357</v>
      </c>
      <c r="I40" s="43" t="s">
        <v>3910</v>
      </c>
      <c r="J40" s="43" t="s">
        <v>382</v>
      </c>
      <c r="K40" s="43" t="s">
        <v>1335</v>
      </c>
      <c r="L40" s="43" t="s">
        <v>3911</v>
      </c>
      <c r="M40" s="43" t="s">
        <v>3359</v>
      </c>
      <c r="N40" s="43" t="s">
        <v>3359</v>
      </c>
      <c r="O40" s="43" t="s">
        <v>3912</v>
      </c>
      <c r="P40" s="43" t="s">
        <v>3913</v>
      </c>
      <c r="Q40" s="43" t="s">
        <v>3914</v>
      </c>
      <c r="R40" s="43" t="s">
        <v>3915</v>
      </c>
      <c r="S40" s="43" t="s">
        <v>3916</v>
      </c>
      <c r="T40" s="43" t="s">
        <v>3917</v>
      </c>
      <c r="U40" s="43" t="s">
        <v>3914</v>
      </c>
      <c r="V40" s="43" t="s">
        <v>3918</v>
      </c>
      <c r="W40" s="43" t="s">
        <v>3919</v>
      </c>
      <c r="X40" s="43" t="s">
        <v>3920</v>
      </c>
      <c r="Y40" s="43" t="s">
        <v>3921</v>
      </c>
      <c r="Z40" s="43" t="s">
        <v>3922</v>
      </c>
      <c r="AA40" s="43" t="s">
        <v>3371</v>
      </c>
      <c r="AB40" s="43">
        <v>1060.0999999999999</v>
      </c>
      <c r="AC40" s="43" t="s">
        <v>3372</v>
      </c>
      <c r="AD40" s="43" t="s">
        <v>3445</v>
      </c>
      <c r="AE40" s="43" t="s">
        <v>3446</v>
      </c>
      <c r="AG40" s="43" t="s">
        <v>3430</v>
      </c>
      <c r="AH40" s="43" t="s">
        <v>3431</v>
      </c>
      <c r="AI40" s="43" t="s">
        <v>3549</v>
      </c>
      <c r="AJ40" s="43">
        <v>208</v>
      </c>
      <c r="AK40" s="43" t="s">
        <v>3377</v>
      </c>
      <c r="AL40" s="43" t="s">
        <v>3378</v>
      </c>
      <c r="AM40" s="43" t="s">
        <v>1295</v>
      </c>
      <c r="AN40" s="43" t="s">
        <v>3377</v>
      </c>
      <c r="AO40" s="43" t="s">
        <v>3378</v>
      </c>
      <c r="AP40" s="43" t="s">
        <v>1295</v>
      </c>
      <c r="AQ40" s="43" t="s">
        <v>270</v>
      </c>
      <c r="AR40" s="43" t="s">
        <v>191</v>
      </c>
      <c r="AS40" s="43" t="s">
        <v>1408</v>
      </c>
      <c r="AU40" s="43" t="s">
        <v>3379</v>
      </c>
      <c r="AY40" s="43" t="s">
        <v>71</v>
      </c>
      <c r="AZ40" s="43" t="s">
        <v>272</v>
      </c>
      <c r="BA40" s="44">
        <v>17258</v>
      </c>
      <c r="BB40" s="43" t="s">
        <v>3380</v>
      </c>
      <c r="BD40" s="43" t="s">
        <v>3381</v>
      </c>
      <c r="BE40" s="43" t="s">
        <v>3382</v>
      </c>
      <c r="BF40" s="43" t="s">
        <v>270</v>
      </c>
      <c r="BG40" s="43" t="s">
        <v>270</v>
      </c>
      <c r="BH40" s="43" t="s">
        <v>270</v>
      </c>
      <c r="BI40" s="43" t="s">
        <v>272</v>
      </c>
      <c r="BJ40" s="43" t="s">
        <v>3372</v>
      </c>
      <c r="BK40" s="43" t="s">
        <v>3372</v>
      </c>
      <c r="BL40" s="44">
        <v>42846</v>
      </c>
      <c r="BN40" s="43" t="s">
        <v>3383</v>
      </c>
      <c r="BO40" s="43" t="s">
        <v>3384</v>
      </c>
      <c r="BP40" s="43" t="s">
        <v>3384</v>
      </c>
      <c r="BQ40" s="43" t="s">
        <v>3385</v>
      </c>
      <c r="BR40" s="43" t="s">
        <v>3410</v>
      </c>
      <c r="BS40" s="43" t="s">
        <v>3386</v>
      </c>
      <c r="BT40" s="43" t="s">
        <v>3387</v>
      </c>
      <c r="BU40" s="43" t="s">
        <v>270</v>
      </c>
      <c r="BV40" s="43" t="s">
        <v>3534</v>
      </c>
      <c r="BW40" s="43" t="s">
        <v>3534</v>
      </c>
      <c r="BX40" s="43" t="s">
        <v>270</v>
      </c>
      <c r="BY40" s="43" t="s">
        <v>3389</v>
      </c>
      <c r="BZ40" s="43" t="s">
        <v>270</v>
      </c>
      <c r="CB40" s="43">
        <v>35</v>
      </c>
      <c r="CC40" s="43">
        <v>6</v>
      </c>
      <c r="CD40" s="43">
        <v>0</v>
      </c>
      <c r="CE40" s="43">
        <v>1</v>
      </c>
      <c r="CF40" s="43">
        <v>12</v>
      </c>
      <c r="CG40" s="43">
        <v>0</v>
      </c>
      <c r="CH40" s="43">
        <v>0</v>
      </c>
      <c r="CK40" s="43">
        <v>150</v>
      </c>
      <c r="CL40" s="43">
        <v>16200</v>
      </c>
      <c r="CM40" s="43">
        <v>2250</v>
      </c>
      <c r="CN40" s="43">
        <v>100</v>
      </c>
      <c r="CO40" s="43">
        <f t="shared" si="0"/>
        <v>18700</v>
      </c>
      <c r="CP40" s="44">
        <v>42825</v>
      </c>
      <c r="CQ40" s="43" t="s">
        <v>3412</v>
      </c>
      <c r="CR40" s="44">
        <v>41240</v>
      </c>
      <c r="CS40" s="43" t="s">
        <v>3390</v>
      </c>
      <c r="CT40" s="44">
        <v>40254</v>
      </c>
      <c r="CV40" s="43" t="s">
        <v>3391</v>
      </c>
      <c r="CW40" s="43" t="s">
        <v>3923</v>
      </c>
      <c r="CX40" s="43" t="s">
        <v>3393</v>
      </c>
      <c r="CY40" s="43" t="s">
        <v>3924</v>
      </c>
      <c r="CZ40" s="43" t="s">
        <v>3395</v>
      </c>
      <c r="DA40" s="43" t="s">
        <v>275</v>
      </c>
    </row>
    <row r="41" spans="1:105" x14ac:dyDescent="0.3">
      <c r="A41" s="43" t="s">
        <v>3925</v>
      </c>
      <c r="B41" s="43" t="s">
        <v>3355</v>
      </c>
      <c r="C41" s="43" t="s">
        <v>73</v>
      </c>
      <c r="D41" s="44">
        <v>44112</v>
      </c>
      <c r="E41" s="43" t="s">
        <v>3259</v>
      </c>
      <c r="F41" s="43" t="s">
        <v>3356</v>
      </c>
      <c r="G41" s="43" t="s">
        <v>382</v>
      </c>
      <c r="H41" s="43" t="s">
        <v>3357</v>
      </c>
      <c r="I41" s="43" t="s">
        <v>3926</v>
      </c>
      <c r="J41" s="43" t="s">
        <v>382</v>
      </c>
      <c r="K41" s="43" t="s">
        <v>1337</v>
      </c>
      <c r="L41" s="43" t="s">
        <v>1336</v>
      </c>
      <c r="M41" s="43" t="s">
        <v>3359</v>
      </c>
      <c r="N41" s="43" t="s">
        <v>3359</v>
      </c>
      <c r="O41" s="43" t="s">
        <v>3927</v>
      </c>
      <c r="P41" s="43" t="s">
        <v>3928</v>
      </c>
      <c r="Q41" s="43" t="s">
        <v>3929</v>
      </c>
      <c r="R41" s="43" t="s">
        <v>3930</v>
      </c>
      <c r="S41" s="43" t="s">
        <v>3931</v>
      </c>
      <c r="T41" s="43" t="s">
        <v>3932</v>
      </c>
      <c r="U41" s="43" t="s">
        <v>3929</v>
      </c>
      <c r="V41" s="43" t="s">
        <v>3933</v>
      </c>
      <c r="W41" s="43" t="s">
        <v>3934</v>
      </c>
      <c r="X41" s="43" t="s">
        <v>3935</v>
      </c>
      <c r="Y41" s="43" t="s">
        <v>315</v>
      </c>
      <c r="Z41" s="43" t="s">
        <v>3936</v>
      </c>
      <c r="AA41" s="43" t="s">
        <v>3371</v>
      </c>
      <c r="AB41" s="43">
        <v>1182.5999999999999</v>
      </c>
      <c r="AC41" s="43" t="s">
        <v>3372</v>
      </c>
      <c r="AD41" s="43" t="s">
        <v>3467</v>
      </c>
      <c r="AE41" s="43" t="s">
        <v>3374</v>
      </c>
      <c r="AG41" s="43" t="s">
        <v>3375</v>
      </c>
      <c r="AH41" s="43" t="s">
        <v>3431</v>
      </c>
      <c r="AI41" s="43" t="s">
        <v>3565</v>
      </c>
      <c r="AJ41" s="43">
        <v>731</v>
      </c>
      <c r="AK41" s="43" t="s">
        <v>3377</v>
      </c>
      <c r="AL41" s="43" t="s">
        <v>3378</v>
      </c>
      <c r="AM41" s="43" t="s">
        <v>1295</v>
      </c>
      <c r="AN41" s="43" t="s">
        <v>3377</v>
      </c>
      <c r="AO41" s="43" t="s">
        <v>3378</v>
      </c>
      <c r="AP41" s="43" t="s">
        <v>1295</v>
      </c>
      <c r="AQ41" s="43" t="s">
        <v>270</v>
      </c>
      <c r="AR41" s="43" t="s">
        <v>191</v>
      </c>
      <c r="AS41" s="43" t="s">
        <v>1408</v>
      </c>
      <c r="AU41" s="43" t="s">
        <v>3379</v>
      </c>
      <c r="AY41" s="43" t="s">
        <v>73</v>
      </c>
      <c r="AZ41" s="43" t="s">
        <v>272</v>
      </c>
      <c r="BA41" s="44">
        <v>15615</v>
      </c>
      <c r="BB41" s="43" t="s">
        <v>3380</v>
      </c>
      <c r="BD41" s="43" t="s">
        <v>3381</v>
      </c>
      <c r="BE41" s="43" t="s">
        <v>3382</v>
      </c>
      <c r="BF41" s="43" t="s">
        <v>270</v>
      </c>
      <c r="BG41" s="43" t="s">
        <v>270</v>
      </c>
      <c r="BH41" s="43" t="s">
        <v>270</v>
      </c>
      <c r="BI41" s="43" t="s">
        <v>272</v>
      </c>
      <c r="BJ41" s="43" t="s">
        <v>3372</v>
      </c>
      <c r="BK41" s="43" t="s">
        <v>3372</v>
      </c>
      <c r="BL41" s="44">
        <v>43371</v>
      </c>
      <c r="BM41" s="44">
        <v>29339</v>
      </c>
      <c r="BN41" s="43" t="s">
        <v>3383</v>
      </c>
      <c r="BO41" s="43" t="s">
        <v>3433</v>
      </c>
      <c r="BP41" s="43" t="s">
        <v>3433</v>
      </c>
      <c r="BQ41" s="43" t="s">
        <v>3410</v>
      </c>
      <c r="BR41" s="43" t="s">
        <v>3410</v>
      </c>
      <c r="BS41" s="43" t="s">
        <v>3386</v>
      </c>
      <c r="BT41" s="43" t="s">
        <v>3387</v>
      </c>
      <c r="BU41" s="43" t="s">
        <v>270</v>
      </c>
      <c r="BV41" s="43" t="s">
        <v>3534</v>
      </c>
      <c r="BW41" s="43" t="s">
        <v>3534</v>
      </c>
      <c r="BX41" s="43" t="s">
        <v>270</v>
      </c>
      <c r="BY41" s="43" t="s">
        <v>3389</v>
      </c>
      <c r="BZ41" s="43" t="s">
        <v>270</v>
      </c>
      <c r="CB41" s="43">
        <v>24</v>
      </c>
      <c r="CC41" s="43">
        <v>2</v>
      </c>
      <c r="CD41" s="43">
        <v>0</v>
      </c>
      <c r="CE41" s="43">
        <v>0</v>
      </c>
      <c r="CF41" s="43">
        <v>0</v>
      </c>
      <c r="CG41" s="43">
        <v>0</v>
      </c>
      <c r="CH41" s="43">
        <v>0</v>
      </c>
      <c r="CK41" s="43">
        <v>1100</v>
      </c>
      <c r="CL41" s="43">
        <v>4800</v>
      </c>
      <c r="CM41" s="43">
        <v>2500</v>
      </c>
      <c r="CN41" s="43">
        <v>100</v>
      </c>
      <c r="CO41" s="43">
        <f t="shared" si="0"/>
        <v>8500</v>
      </c>
      <c r="CP41" s="44">
        <v>43343</v>
      </c>
      <c r="CQ41" s="43" t="s">
        <v>3390</v>
      </c>
      <c r="CR41" s="44">
        <v>39289</v>
      </c>
      <c r="CS41" s="43" t="s">
        <v>3390</v>
      </c>
      <c r="CT41" s="44">
        <v>39289</v>
      </c>
      <c r="CV41" s="43" t="s">
        <v>3391</v>
      </c>
      <c r="CW41" s="43" t="s">
        <v>3937</v>
      </c>
      <c r="CX41" s="43" t="s">
        <v>3393</v>
      </c>
      <c r="CY41" s="43" t="s">
        <v>3938</v>
      </c>
      <c r="CZ41" s="43" t="s">
        <v>3395</v>
      </c>
      <c r="DA41" s="43" t="s">
        <v>275</v>
      </c>
    </row>
    <row r="42" spans="1:105" x14ac:dyDescent="0.3">
      <c r="A42" s="43" t="s">
        <v>3939</v>
      </c>
      <c r="B42" s="43" t="s">
        <v>3355</v>
      </c>
      <c r="C42" s="43" t="s">
        <v>75</v>
      </c>
      <c r="D42" s="44">
        <v>44112</v>
      </c>
      <c r="E42" s="43" t="s">
        <v>3259</v>
      </c>
      <c r="F42" s="43" t="s">
        <v>3356</v>
      </c>
      <c r="G42" s="43" t="s">
        <v>382</v>
      </c>
      <c r="H42" s="43" t="s">
        <v>3357</v>
      </c>
      <c r="I42" s="43" t="s">
        <v>3757</v>
      </c>
      <c r="J42" s="43" t="s">
        <v>382</v>
      </c>
      <c r="K42" s="43" t="s">
        <v>3940</v>
      </c>
      <c r="L42" s="43" t="s">
        <v>1485</v>
      </c>
      <c r="M42" s="43" t="s">
        <v>3359</v>
      </c>
      <c r="N42" s="43" t="s">
        <v>3359</v>
      </c>
      <c r="O42" s="43" t="s">
        <v>3941</v>
      </c>
      <c r="P42" s="43" t="s">
        <v>3942</v>
      </c>
      <c r="Q42" s="43" t="s">
        <v>3943</v>
      </c>
      <c r="R42" s="43" t="s">
        <v>3944</v>
      </c>
      <c r="S42" s="43" t="s">
        <v>3945</v>
      </c>
      <c r="T42" s="43" t="s">
        <v>3942</v>
      </c>
      <c r="U42" s="43" t="s">
        <v>3943</v>
      </c>
      <c r="V42" s="43" t="s">
        <v>3944</v>
      </c>
      <c r="W42" s="43" t="s">
        <v>3946</v>
      </c>
      <c r="X42" s="43" t="s">
        <v>3947</v>
      </c>
      <c r="Y42" s="43" t="s">
        <v>3948</v>
      </c>
      <c r="Z42" s="43" t="s">
        <v>3949</v>
      </c>
      <c r="AA42" s="43" t="s">
        <v>3371</v>
      </c>
      <c r="AB42" s="43">
        <v>1136.7</v>
      </c>
      <c r="AC42" s="43" t="s">
        <v>3372</v>
      </c>
      <c r="AD42" s="43" t="s">
        <v>3467</v>
      </c>
      <c r="AE42" s="43" t="s">
        <v>3502</v>
      </c>
      <c r="AG42" s="43" t="s">
        <v>3375</v>
      </c>
      <c r="AH42" s="43" t="s">
        <v>3503</v>
      </c>
      <c r="AI42" s="43" t="s">
        <v>3549</v>
      </c>
      <c r="AJ42" s="43">
        <v>130</v>
      </c>
      <c r="AK42" s="43" t="s">
        <v>3377</v>
      </c>
      <c r="AL42" s="43" t="s">
        <v>3378</v>
      </c>
      <c r="AM42" s="43" t="s">
        <v>1295</v>
      </c>
      <c r="AN42" s="43" t="s">
        <v>3377</v>
      </c>
      <c r="AO42" s="43" t="s">
        <v>3378</v>
      </c>
      <c r="AP42" s="43" t="s">
        <v>1295</v>
      </c>
      <c r="AQ42" s="43" t="s">
        <v>270</v>
      </c>
      <c r="AR42" s="43" t="s">
        <v>191</v>
      </c>
      <c r="AS42" s="43" t="s">
        <v>1408</v>
      </c>
      <c r="AU42" s="43" t="s">
        <v>3379</v>
      </c>
      <c r="AY42" s="43" t="s">
        <v>191</v>
      </c>
      <c r="AZ42" s="43" t="s">
        <v>272</v>
      </c>
      <c r="BA42" s="44">
        <v>20424</v>
      </c>
      <c r="BB42" s="43" t="s">
        <v>3380</v>
      </c>
      <c r="BE42" s="43" t="s">
        <v>3667</v>
      </c>
      <c r="BF42" s="43" t="s">
        <v>270</v>
      </c>
      <c r="BG42" s="43" t="s">
        <v>270</v>
      </c>
      <c r="BH42" s="43" t="s">
        <v>270</v>
      </c>
      <c r="BI42" s="43" t="s">
        <v>270</v>
      </c>
      <c r="BJ42" s="43" t="s">
        <v>3372</v>
      </c>
      <c r="BK42" s="43" t="s">
        <v>3372</v>
      </c>
      <c r="BL42" s="44">
        <v>43335</v>
      </c>
      <c r="BN42" s="43" t="s">
        <v>289</v>
      </c>
      <c r="BO42" s="43" t="s">
        <v>3410</v>
      </c>
      <c r="BP42" s="43" t="s">
        <v>3410</v>
      </c>
      <c r="BQ42" s="43" t="s">
        <v>3410</v>
      </c>
      <c r="BR42" s="43" t="s">
        <v>3410</v>
      </c>
      <c r="BS42" s="43" t="s">
        <v>3386</v>
      </c>
      <c r="BT42" s="43" t="s">
        <v>3387</v>
      </c>
      <c r="BU42" s="43" t="s">
        <v>270</v>
      </c>
      <c r="BV42" s="43" t="s">
        <v>3534</v>
      </c>
      <c r="BW42" s="43" t="s">
        <v>3534</v>
      </c>
      <c r="BX42" s="43" t="s">
        <v>270</v>
      </c>
      <c r="BY42" s="43" t="s">
        <v>3389</v>
      </c>
      <c r="BZ42" s="43" t="s">
        <v>270</v>
      </c>
      <c r="CB42" s="43">
        <v>2</v>
      </c>
      <c r="CL42" s="43">
        <v>7800</v>
      </c>
      <c r="CM42" s="43">
        <v>1800</v>
      </c>
      <c r="CO42" s="43">
        <f t="shared" si="0"/>
        <v>9600</v>
      </c>
      <c r="CP42" s="44">
        <v>43312</v>
      </c>
      <c r="CQ42" s="43" t="s">
        <v>3505</v>
      </c>
      <c r="CR42" s="44">
        <v>44032</v>
      </c>
      <c r="CS42" s="43" t="s">
        <v>3390</v>
      </c>
      <c r="CT42" s="44">
        <v>43760</v>
      </c>
      <c r="CV42" s="43" t="s">
        <v>3470</v>
      </c>
      <c r="CW42" s="43" t="s">
        <v>3950</v>
      </c>
      <c r="CX42" s="43" t="s">
        <v>3393</v>
      </c>
    </row>
    <row r="43" spans="1:105" x14ac:dyDescent="0.3">
      <c r="A43" s="43" t="s">
        <v>3951</v>
      </c>
      <c r="B43" s="43" t="s">
        <v>3355</v>
      </c>
      <c r="C43" s="43" t="s">
        <v>3952</v>
      </c>
      <c r="D43" s="44">
        <v>44112</v>
      </c>
      <c r="E43" s="43" t="s">
        <v>3259</v>
      </c>
      <c r="F43" s="43" t="s">
        <v>3356</v>
      </c>
      <c r="G43" s="43" t="s">
        <v>382</v>
      </c>
      <c r="H43" s="43" t="s">
        <v>3357</v>
      </c>
      <c r="I43" s="43" t="s">
        <v>3953</v>
      </c>
      <c r="J43" s="43" t="s">
        <v>382</v>
      </c>
      <c r="K43" s="43" t="s">
        <v>3954</v>
      </c>
      <c r="L43" s="43" t="s">
        <v>3955</v>
      </c>
      <c r="M43" s="43" t="s">
        <v>3602</v>
      </c>
      <c r="N43" s="43" t="s">
        <v>3359</v>
      </c>
      <c r="O43" s="43" t="s">
        <v>3956</v>
      </c>
      <c r="P43" s="43" t="s">
        <v>3957</v>
      </c>
      <c r="Q43" s="43" t="s">
        <v>3958</v>
      </c>
      <c r="R43" s="43" t="s">
        <v>3959</v>
      </c>
      <c r="S43" s="43" t="s">
        <v>3956</v>
      </c>
      <c r="T43" s="43" t="s">
        <v>3957</v>
      </c>
      <c r="U43" s="43" t="s">
        <v>3960</v>
      </c>
      <c r="V43" s="43" t="s">
        <v>3959</v>
      </c>
      <c r="W43" s="43" t="s">
        <v>3961</v>
      </c>
      <c r="X43" s="43" t="s">
        <v>3962</v>
      </c>
      <c r="Y43" s="43" t="s">
        <v>3963</v>
      </c>
      <c r="Z43" s="43" t="s">
        <v>3964</v>
      </c>
      <c r="AA43" s="43" t="s">
        <v>3371</v>
      </c>
      <c r="AB43" s="43">
        <v>1021</v>
      </c>
      <c r="AD43" s="43" t="s">
        <v>3407</v>
      </c>
      <c r="AE43" s="43" t="s">
        <v>763</v>
      </c>
      <c r="AG43" s="43" t="s">
        <v>3740</v>
      </c>
      <c r="AH43" s="43" t="s">
        <v>3503</v>
      </c>
      <c r="AI43" s="43" t="s">
        <v>3371</v>
      </c>
      <c r="AJ43" s="43">
        <v>152</v>
      </c>
      <c r="AK43" s="43" t="s">
        <v>3377</v>
      </c>
      <c r="AL43" s="43" t="s">
        <v>3378</v>
      </c>
      <c r="AM43" s="43" t="s">
        <v>1295</v>
      </c>
      <c r="AN43" s="43" t="s">
        <v>3377</v>
      </c>
      <c r="AO43" s="43" t="s">
        <v>3378</v>
      </c>
      <c r="AP43" s="43" t="s">
        <v>1295</v>
      </c>
      <c r="AR43" s="43" t="s">
        <v>191</v>
      </c>
      <c r="AS43" s="43" t="s">
        <v>1408</v>
      </c>
      <c r="AU43" s="43" t="s">
        <v>3379</v>
      </c>
      <c r="AY43" s="43" t="s">
        <v>191</v>
      </c>
      <c r="AZ43" s="43" t="s">
        <v>272</v>
      </c>
      <c r="BA43" s="44">
        <v>38231</v>
      </c>
      <c r="BB43" s="43" t="s">
        <v>3380</v>
      </c>
      <c r="BE43" s="43" t="s">
        <v>3667</v>
      </c>
      <c r="BK43" s="43" t="s">
        <v>3372</v>
      </c>
      <c r="BL43" s="44">
        <v>43090</v>
      </c>
      <c r="BM43" s="44">
        <v>38188</v>
      </c>
      <c r="BN43" s="43" t="s">
        <v>289</v>
      </c>
      <c r="BO43" s="43" t="s">
        <v>3410</v>
      </c>
      <c r="BP43" s="43" t="s">
        <v>3410</v>
      </c>
      <c r="BQ43" s="43" t="s">
        <v>3410</v>
      </c>
      <c r="BR43" s="43" t="s">
        <v>3410</v>
      </c>
      <c r="BS43" s="43" t="s">
        <v>3386</v>
      </c>
      <c r="BT43" s="43" t="s">
        <v>3387</v>
      </c>
      <c r="BU43" s="43" t="s">
        <v>270</v>
      </c>
      <c r="BW43" s="43" t="s">
        <v>3469</v>
      </c>
      <c r="BX43" s="43" t="s">
        <v>270</v>
      </c>
      <c r="BY43" s="43" t="s">
        <v>3389</v>
      </c>
      <c r="CB43" s="43">
        <v>6</v>
      </c>
      <c r="CD43" s="43">
        <v>1</v>
      </c>
      <c r="CE43" s="43">
        <v>0</v>
      </c>
      <c r="CK43" s="43">
        <v>20</v>
      </c>
      <c r="CL43" s="43">
        <v>3000</v>
      </c>
      <c r="CM43" s="43">
        <v>3000</v>
      </c>
      <c r="CN43" s="43">
        <v>6</v>
      </c>
      <c r="CO43" s="43">
        <f t="shared" si="0"/>
        <v>6026</v>
      </c>
      <c r="CP43" s="44">
        <v>42978</v>
      </c>
      <c r="CQ43" s="43" t="s">
        <v>3505</v>
      </c>
      <c r="CR43" s="44">
        <v>39507</v>
      </c>
      <c r="CS43" s="43" t="s">
        <v>3965</v>
      </c>
      <c r="CT43" s="44">
        <v>38188</v>
      </c>
      <c r="CV43" s="43" t="s">
        <v>3391</v>
      </c>
      <c r="CW43" s="43" t="s">
        <v>3680</v>
      </c>
      <c r="CX43" s="43" t="s">
        <v>3393</v>
      </c>
    </row>
    <row r="44" spans="1:105" x14ac:dyDescent="0.3">
      <c r="A44" s="43" t="s">
        <v>3966</v>
      </c>
      <c r="B44" s="43" t="s">
        <v>3355</v>
      </c>
      <c r="C44" s="43" t="s">
        <v>189</v>
      </c>
      <c r="D44" s="44">
        <v>44112</v>
      </c>
      <c r="E44" s="43" t="s">
        <v>3259</v>
      </c>
      <c r="F44" s="43" t="s">
        <v>3356</v>
      </c>
      <c r="G44" s="43" t="s">
        <v>382</v>
      </c>
      <c r="H44" s="43" t="s">
        <v>3357</v>
      </c>
      <c r="I44" s="43" t="s">
        <v>3967</v>
      </c>
      <c r="J44" s="43" t="s">
        <v>382</v>
      </c>
      <c r="K44" s="43" t="s">
        <v>1339</v>
      </c>
      <c r="L44" s="43" t="s">
        <v>1338</v>
      </c>
      <c r="M44" s="43" t="s">
        <v>3359</v>
      </c>
      <c r="N44" s="43" t="s">
        <v>3359</v>
      </c>
      <c r="O44" s="43" t="s">
        <v>1338</v>
      </c>
      <c r="P44" s="43" t="s">
        <v>3968</v>
      </c>
      <c r="Q44" s="43" t="s">
        <v>3969</v>
      </c>
      <c r="R44" s="43" t="s">
        <v>3970</v>
      </c>
      <c r="S44" s="43" t="s">
        <v>3971</v>
      </c>
      <c r="T44" s="43" t="s">
        <v>3968</v>
      </c>
      <c r="U44" s="43" t="s">
        <v>3969</v>
      </c>
      <c r="V44" s="43" t="s">
        <v>3972</v>
      </c>
      <c r="W44" s="43" t="s">
        <v>3973</v>
      </c>
      <c r="X44" s="43" t="s">
        <v>3974</v>
      </c>
      <c r="Y44" s="43" t="s">
        <v>343</v>
      </c>
      <c r="Z44" s="43" t="s">
        <v>3975</v>
      </c>
      <c r="AA44" s="43" t="s">
        <v>3371</v>
      </c>
      <c r="AB44" s="43">
        <v>1276.7</v>
      </c>
      <c r="AC44" s="43" t="s">
        <v>3372</v>
      </c>
      <c r="AD44" s="43" t="s">
        <v>3429</v>
      </c>
      <c r="AE44" s="43" t="s">
        <v>3446</v>
      </c>
      <c r="AG44" s="43" t="s">
        <v>3485</v>
      </c>
      <c r="AH44" s="43" t="s">
        <v>3771</v>
      </c>
      <c r="AI44" s="43" t="s">
        <v>3565</v>
      </c>
      <c r="AJ44" s="43">
        <v>90</v>
      </c>
      <c r="AK44" s="43" t="s">
        <v>3377</v>
      </c>
      <c r="AL44" s="43" t="s">
        <v>3378</v>
      </c>
      <c r="AM44" s="43" t="s">
        <v>1295</v>
      </c>
      <c r="AN44" s="43" t="s">
        <v>3377</v>
      </c>
      <c r="AO44" s="43" t="s">
        <v>3378</v>
      </c>
      <c r="AP44" s="43" t="s">
        <v>1295</v>
      </c>
      <c r="AQ44" s="43" t="s">
        <v>270</v>
      </c>
      <c r="AR44" s="43" t="s">
        <v>191</v>
      </c>
      <c r="AS44" s="43" t="s">
        <v>1408</v>
      </c>
      <c r="AU44" s="43" t="s">
        <v>3379</v>
      </c>
      <c r="AY44" s="43" t="s">
        <v>189</v>
      </c>
      <c r="AZ44" s="43" t="s">
        <v>272</v>
      </c>
      <c r="BA44" s="44">
        <v>25842</v>
      </c>
      <c r="BB44" s="43" t="s">
        <v>3380</v>
      </c>
      <c r="BD44" s="43" t="s">
        <v>3381</v>
      </c>
      <c r="BE44" s="43" t="s">
        <v>3382</v>
      </c>
      <c r="BF44" s="43" t="s">
        <v>270</v>
      </c>
      <c r="BG44" s="43" t="s">
        <v>270</v>
      </c>
      <c r="BH44" s="43" t="s">
        <v>270</v>
      </c>
      <c r="BI44" s="43" t="s">
        <v>272</v>
      </c>
      <c r="BJ44" s="43" t="s">
        <v>3372</v>
      </c>
      <c r="BK44" s="43" t="s">
        <v>3372</v>
      </c>
      <c r="BL44" s="44">
        <v>43600</v>
      </c>
      <c r="BN44" s="43" t="s">
        <v>289</v>
      </c>
      <c r="BO44" s="43" t="s">
        <v>3410</v>
      </c>
      <c r="BP44" s="43" t="s">
        <v>3410</v>
      </c>
      <c r="BQ44" s="43" t="s">
        <v>3410</v>
      </c>
      <c r="BR44" s="43" t="s">
        <v>3410</v>
      </c>
      <c r="BS44" s="43" t="s">
        <v>3386</v>
      </c>
      <c r="BT44" s="43" t="s">
        <v>3387</v>
      </c>
      <c r="BU44" s="43" t="s">
        <v>270</v>
      </c>
      <c r="BW44" s="43" t="s">
        <v>3469</v>
      </c>
      <c r="BX44" s="43" t="s">
        <v>270</v>
      </c>
      <c r="BY44" s="43" t="s">
        <v>3389</v>
      </c>
      <c r="BZ44" s="43" t="s">
        <v>270</v>
      </c>
      <c r="CB44" s="43">
        <v>25</v>
      </c>
      <c r="CC44" s="43">
        <v>0</v>
      </c>
      <c r="CD44" s="43">
        <v>0</v>
      </c>
      <c r="CE44" s="43">
        <v>0</v>
      </c>
      <c r="CF44" s="43">
        <v>0</v>
      </c>
      <c r="CG44" s="43">
        <v>0</v>
      </c>
      <c r="CH44" s="43">
        <v>1</v>
      </c>
      <c r="CL44" s="43">
        <v>2040</v>
      </c>
      <c r="CM44" s="43">
        <v>2040</v>
      </c>
      <c r="CO44" s="43">
        <f t="shared" si="0"/>
        <v>4080</v>
      </c>
      <c r="CP44" s="44">
        <v>43585</v>
      </c>
      <c r="CQ44" s="43" t="s">
        <v>3390</v>
      </c>
      <c r="CR44" s="44">
        <v>39722</v>
      </c>
      <c r="CS44" s="43" t="s">
        <v>3390</v>
      </c>
      <c r="CT44" s="44">
        <v>39722</v>
      </c>
      <c r="CV44" s="43" t="s">
        <v>3470</v>
      </c>
      <c r="CW44" s="43" t="s">
        <v>3976</v>
      </c>
      <c r="CX44" s="43" t="s">
        <v>3393</v>
      </c>
      <c r="CY44" s="43" t="s">
        <v>3977</v>
      </c>
      <c r="CZ44" s="43" t="s">
        <v>3395</v>
      </c>
      <c r="DA44" s="43" t="s">
        <v>275</v>
      </c>
    </row>
    <row r="45" spans="1:105" x14ac:dyDescent="0.3">
      <c r="A45" s="43" t="s">
        <v>3978</v>
      </c>
      <c r="B45" s="43" t="s">
        <v>3355</v>
      </c>
      <c r="C45" s="43" t="s">
        <v>149</v>
      </c>
      <c r="D45" s="44">
        <v>44112</v>
      </c>
      <c r="E45" s="43" t="s">
        <v>3259</v>
      </c>
      <c r="F45" s="43" t="s">
        <v>3356</v>
      </c>
      <c r="G45" s="43" t="s">
        <v>382</v>
      </c>
      <c r="H45" s="43" t="s">
        <v>3357</v>
      </c>
      <c r="I45" s="43" t="s">
        <v>3776</v>
      </c>
      <c r="J45" s="43" t="s">
        <v>382</v>
      </c>
      <c r="K45" s="43" t="s">
        <v>1295</v>
      </c>
      <c r="L45" s="43" t="s">
        <v>1340</v>
      </c>
      <c r="M45" s="43" t="s">
        <v>3359</v>
      </c>
      <c r="N45" s="43" t="s">
        <v>3359</v>
      </c>
      <c r="O45" s="43" t="s">
        <v>3438</v>
      </c>
      <c r="P45" s="43" t="s">
        <v>3979</v>
      </c>
      <c r="Q45" s="43" t="s">
        <v>3362</v>
      </c>
      <c r="R45" s="43" t="s">
        <v>3363</v>
      </c>
      <c r="S45" s="43" t="s">
        <v>3364</v>
      </c>
      <c r="T45" s="43" t="s">
        <v>3980</v>
      </c>
      <c r="U45" s="43" t="s">
        <v>3981</v>
      </c>
      <c r="V45" s="43" t="s">
        <v>3367</v>
      </c>
      <c r="W45" s="43" t="s">
        <v>3982</v>
      </c>
      <c r="X45" s="43" t="s">
        <v>3983</v>
      </c>
      <c r="Y45" s="43" t="s">
        <v>334</v>
      </c>
      <c r="Z45" s="43" t="s">
        <v>3984</v>
      </c>
      <c r="AA45" s="43" t="s">
        <v>3371</v>
      </c>
      <c r="AB45" s="43">
        <v>906.3</v>
      </c>
      <c r="AC45" s="43" t="s">
        <v>3372</v>
      </c>
      <c r="AD45" s="43" t="s">
        <v>3373</v>
      </c>
      <c r="AE45" s="43" t="s">
        <v>3502</v>
      </c>
      <c r="AG45" s="43" t="s">
        <v>3375</v>
      </c>
      <c r="AH45" s="43" t="s">
        <v>3985</v>
      </c>
      <c r="AI45" s="43" t="s">
        <v>3695</v>
      </c>
      <c r="AJ45" s="43">
        <v>543</v>
      </c>
      <c r="AK45" s="43" t="s">
        <v>3377</v>
      </c>
      <c r="AL45" s="43" t="s">
        <v>3378</v>
      </c>
      <c r="AM45" s="43" t="s">
        <v>1295</v>
      </c>
      <c r="AN45" s="43" t="s">
        <v>3377</v>
      </c>
      <c r="AO45" s="43" t="s">
        <v>3378</v>
      </c>
      <c r="AP45" s="43" t="s">
        <v>1295</v>
      </c>
      <c r="AQ45" s="43" t="s">
        <v>270</v>
      </c>
      <c r="AR45" s="43" t="s">
        <v>191</v>
      </c>
      <c r="AS45" s="43" t="s">
        <v>1408</v>
      </c>
      <c r="AU45" s="43" t="s">
        <v>3379</v>
      </c>
      <c r="AY45" s="43" t="s">
        <v>149</v>
      </c>
      <c r="AZ45" s="43" t="s">
        <v>272</v>
      </c>
      <c r="BA45" s="44">
        <v>16772</v>
      </c>
      <c r="BB45" s="43" t="s">
        <v>3380</v>
      </c>
      <c r="BD45" s="43" t="s">
        <v>3381</v>
      </c>
      <c r="BE45" s="43" t="s">
        <v>3382</v>
      </c>
      <c r="BF45" s="43" t="s">
        <v>270</v>
      </c>
      <c r="BG45" s="43" t="s">
        <v>270</v>
      </c>
      <c r="BH45" s="43" t="s">
        <v>270</v>
      </c>
      <c r="BI45" s="43" t="s">
        <v>272</v>
      </c>
      <c r="BJ45" s="43" t="s">
        <v>3372</v>
      </c>
      <c r="BK45" s="43" t="s">
        <v>3372</v>
      </c>
      <c r="BL45" s="44">
        <v>43027</v>
      </c>
      <c r="BN45" s="43" t="s">
        <v>3383</v>
      </c>
      <c r="BO45" s="43" t="s">
        <v>3384</v>
      </c>
      <c r="BP45" s="43" t="s">
        <v>3384</v>
      </c>
      <c r="BQ45" s="43" t="s">
        <v>3448</v>
      </c>
      <c r="BS45" s="43" t="s">
        <v>3386</v>
      </c>
      <c r="BT45" s="43" t="s">
        <v>3387</v>
      </c>
      <c r="BU45" s="43" t="s">
        <v>272</v>
      </c>
      <c r="BV45" s="43" t="s">
        <v>3449</v>
      </c>
      <c r="BW45" s="43" t="s">
        <v>3986</v>
      </c>
      <c r="BX45" s="43" t="s">
        <v>270</v>
      </c>
      <c r="BY45" s="43" t="s">
        <v>3389</v>
      </c>
      <c r="BZ45" s="43" t="s">
        <v>272</v>
      </c>
      <c r="CB45" s="43">
        <v>204</v>
      </c>
      <c r="CC45" s="43">
        <v>23</v>
      </c>
      <c r="CD45" s="43">
        <v>14</v>
      </c>
      <c r="CE45" s="43">
        <v>2</v>
      </c>
      <c r="CF45" s="43">
        <v>0</v>
      </c>
      <c r="CG45" s="43">
        <v>0</v>
      </c>
      <c r="CH45" s="43">
        <v>0</v>
      </c>
      <c r="CK45" s="43">
        <v>3002</v>
      </c>
      <c r="CL45" s="43">
        <v>27509</v>
      </c>
      <c r="CM45" s="43">
        <v>44878</v>
      </c>
      <c r="CN45" s="43">
        <v>453</v>
      </c>
      <c r="CO45" s="43">
        <f t="shared" si="0"/>
        <v>75842</v>
      </c>
      <c r="CP45" s="44">
        <v>43008</v>
      </c>
      <c r="CQ45" s="43" t="s">
        <v>3390</v>
      </c>
      <c r="CR45" s="44">
        <v>41719</v>
      </c>
      <c r="CS45" s="43" t="s">
        <v>3390</v>
      </c>
      <c r="CT45" s="44">
        <v>41719</v>
      </c>
      <c r="CV45" s="43" t="s">
        <v>3391</v>
      </c>
      <c r="CW45" s="43" t="s">
        <v>3987</v>
      </c>
      <c r="CX45" s="43" t="s">
        <v>3393</v>
      </c>
      <c r="CY45" s="43" t="s">
        <v>3988</v>
      </c>
      <c r="CZ45" s="43" t="s">
        <v>3395</v>
      </c>
      <c r="DA45" s="43" t="s">
        <v>280</v>
      </c>
    </row>
    <row r="46" spans="1:105" x14ac:dyDescent="0.3">
      <c r="A46" s="43" t="s">
        <v>3989</v>
      </c>
      <c r="B46" s="43" t="s">
        <v>3355</v>
      </c>
      <c r="C46" s="43" t="s">
        <v>77</v>
      </c>
      <c r="D46" s="44">
        <v>44112</v>
      </c>
      <c r="E46" s="43" t="s">
        <v>3259</v>
      </c>
      <c r="F46" s="43" t="s">
        <v>3356</v>
      </c>
      <c r="G46" s="43" t="s">
        <v>382</v>
      </c>
      <c r="H46" s="43" t="s">
        <v>3357</v>
      </c>
      <c r="I46" s="43" t="s">
        <v>3990</v>
      </c>
      <c r="J46" s="43" t="s">
        <v>382</v>
      </c>
      <c r="K46" s="43" t="s">
        <v>1486</v>
      </c>
      <c r="L46" s="43" t="s">
        <v>1486</v>
      </c>
      <c r="M46" s="43" t="s">
        <v>3359</v>
      </c>
      <c r="N46" s="43" t="s">
        <v>3359</v>
      </c>
      <c r="O46" s="43" t="s">
        <v>3991</v>
      </c>
      <c r="P46" s="43" t="s">
        <v>3992</v>
      </c>
      <c r="Q46" s="43" t="s">
        <v>3993</v>
      </c>
      <c r="R46" s="43" t="s">
        <v>3994</v>
      </c>
      <c r="S46" s="43" t="s">
        <v>3995</v>
      </c>
      <c r="T46" s="43" t="s">
        <v>3992</v>
      </c>
      <c r="U46" s="43" t="s">
        <v>3993</v>
      </c>
      <c r="V46" s="43" t="s">
        <v>3996</v>
      </c>
      <c r="W46" s="43" t="s">
        <v>3997</v>
      </c>
      <c r="X46" s="43" t="s">
        <v>3998</v>
      </c>
      <c r="Y46" s="43" t="s">
        <v>3999</v>
      </c>
      <c r="Z46" s="43" t="s">
        <v>4000</v>
      </c>
      <c r="AA46" s="43" t="s">
        <v>3371</v>
      </c>
      <c r="AB46" s="43">
        <v>929.5</v>
      </c>
      <c r="AC46" s="43" t="s">
        <v>3372</v>
      </c>
      <c r="AD46" s="43" t="s">
        <v>3373</v>
      </c>
      <c r="AE46" s="43" t="s">
        <v>3502</v>
      </c>
      <c r="AG46" s="43" t="s">
        <v>3740</v>
      </c>
      <c r="AH46" s="43" t="s">
        <v>3408</v>
      </c>
      <c r="AI46" s="43" t="s">
        <v>3695</v>
      </c>
      <c r="AJ46" s="43">
        <v>330</v>
      </c>
      <c r="AK46" s="43" t="s">
        <v>3377</v>
      </c>
      <c r="AL46" s="43" t="s">
        <v>3378</v>
      </c>
      <c r="AM46" s="43" t="s">
        <v>1295</v>
      </c>
      <c r="AN46" s="43" t="s">
        <v>3377</v>
      </c>
      <c r="AO46" s="43" t="s">
        <v>3378</v>
      </c>
      <c r="AP46" s="43" t="s">
        <v>1295</v>
      </c>
      <c r="AQ46" s="43" t="s">
        <v>270</v>
      </c>
      <c r="AR46" s="43" t="s">
        <v>191</v>
      </c>
      <c r="AS46" s="43" t="s">
        <v>1408</v>
      </c>
      <c r="AU46" s="43" t="s">
        <v>3379</v>
      </c>
      <c r="AY46" s="43" t="s">
        <v>191</v>
      </c>
      <c r="AZ46" s="43" t="s">
        <v>272</v>
      </c>
      <c r="BA46" s="44">
        <v>21459</v>
      </c>
      <c r="BB46" s="43" t="s">
        <v>3380</v>
      </c>
      <c r="BE46" s="43" t="s">
        <v>3667</v>
      </c>
      <c r="BF46" s="43" t="s">
        <v>270</v>
      </c>
      <c r="BG46" s="43" t="s">
        <v>270</v>
      </c>
      <c r="BJ46" s="43" t="s">
        <v>3372</v>
      </c>
      <c r="BK46" s="43" t="s">
        <v>3372</v>
      </c>
      <c r="BL46" s="44">
        <v>43958</v>
      </c>
      <c r="BM46" s="44">
        <v>30079</v>
      </c>
      <c r="BN46" s="43" t="s">
        <v>289</v>
      </c>
      <c r="BO46" s="43" t="s">
        <v>3410</v>
      </c>
      <c r="BP46" s="43" t="s">
        <v>3410</v>
      </c>
      <c r="BQ46" s="43" t="s">
        <v>3410</v>
      </c>
      <c r="BR46" s="43" t="s">
        <v>3410</v>
      </c>
      <c r="BS46" s="43" t="s">
        <v>3386</v>
      </c>
      <c r="BT46" s="43" t="s">
        <v>3387</v>
      </c>
      <c r="BU46" s="43" t="s">
        <v>270</v>
      </c>
      <c r="BV46" s="43" t="s">
        <v>3486</v>
      </c>
      <c r="BW46" s="43" t="s">
        <v>3486</v>
      </c>
      <c r="BX46" s="43" t="s">
        <v>270</v>
      </c>
      <c r="BY46" s="43" t="s">
        <v>3389</v>
      </c>
      <c r="BZ46" s="43" t="s">
        <v>270</v>
      </c>
      <c r="CB46" s="43">
        <v>32</v>
      </c>
      <c r="CC46" s="43">
        <v>0</v>
      </c>
      <c r="CE46" s="43">
        <v>1</v>
      </c>
      <c r="CL46" s="43">
        <v>6500</v>
      </c>
      <c r="CM46" s="43">
        <v>1500</v>
      </c>
      <c r="CO46" s="43">
        <f t="shared" si="0"/>
        <v>8000</v>
      </c>
      <c r="CP46" s="44">
        <v>43951</v>
      </c>
      <c r="CQ46" s="43" t="s">
        <v>3505</v>
      </c>
      <c r="CR46" s="44">
        <v>42760</v>
      </c>
      <c r="CS46" s="43" t="s">
        <v>4001</v>
      </c>
      <c r="CT46" s="44">
        <v>42760</v>
      </c>
      <c r="CV46" s="43" t="s">
        <v>3470</v>
      </c>
      <c r="CX46" s="43" t="s">
        <v>272</v>
      </c>
    </row>
    <row r="47" spans="1:105" x14ac:dyDescent="0.3">
      <c r="A47" s="43" t="s">
        <v>4002</v>
      </c>
      <c r="B47" s="43" t="s">
        <v>3355</v>
      </c>
      <c r="C47" s="43" t="s">
        <v>79</v>
      </c>
      <c r="D47" s="44">
        <v>44112</v>
      </c>
      <c r="E47" s="43" t="s">
        <v>3259</v>
      </c>
      <c r="F47" s="43" t="s">
        <v>3356</v>
      </c>
      <c r="G47" s="43" t="s">
        <v>382</v>
      </c>
      <c r="H47" s="43" t="s">
        <v>3357</v>
      </c>
      <c r="I47" s="43" t="s">
        <v>3757</v>
      </c>
      <c r="J47" s="43" t="s">
        <v>382</v>
      </c>
      <c r="K47" s="43" t="s">
        <v>1342</v>
      </c>
      <c r="L47" s="43" t="s">
        <v>4003</v>
      </c>
      <c r="M47" s="43" t="s">
        <v>3359</v>
      </c>
      <c r="N47" s="43" t="s">
        <v>3359</v>
      </c>
      <c r="O47" s="43" t="s">
        <v>4004</v>
      </c>
      <c r="P47" s="43" t="s">
        <v>4005</v>
      </c>
      <c r="Q47" s="43" t="s">
        <v>4006</v>
      </c>
      <c r="R47" s="43" t="s">
        <v>4007</v>
      </c>
      <c r="S47" s="43" t="s">
        <v>4008</v>
      </c>
      <c r="T47" s="43" t="s">
        <v>4009</v>
      </c>
      <c r="U47" s="43" t="s">
        <v>4006</v>
      </c>
      <c r="V47" s="43" t="s">
        <v>4007</v>
      </c>
      <c r="W47" s="43" t="s">
        <v>4010</v>
      </c>
      <c r="X47" s="43" t="s">
        <v>4011</v>
      </c>
      <c r="Y47" s="43" t="s">
        <v>4012</v>
      </c>
      <c r="Z47" s="43" t="s">
        <v>4013</v>
      </c>
      <c r="AA47" s="43" t="s">
        <v>3371</v>
      </c>
      <c r="AB47" s="43">
        <v>1278.7</v>
      </c>
      <c r="AC47" s="43" t="s">
        <v>3372</v>
      </c>
      <c r="AD47" s="43" t="s">
        <v>3373</v>
      </c>
      <c r="AE47" s="43" t="s">
        <v>763</v>
      </c>
      <c r="AG47" s="43" t="s">
        <v>3375</v>
      </c>
      <c r="AH47" s="43" t="s">
        <v>3503</v>
      </c>
      <c r="AI47" s="43" t="s">
        <v>3549</v>
      </c>
      <c r="AJ47" s="43">
        <v>294</v>
      </c>
      <c r="AK47" s="43" t="s">
        <v>3377</v>
      </c>
      <c r="AL47" s="43" t="s">
        <v>3378</v>
      </c>
      <c r="AM47" s="43" t="s">
        <v>1295</v>
      </c>
      <c r="AN47" s="43" t="s">
        <v>3377</v>
      </c>
      <c r="AO47" s="43" t="s">
        <v>3378</v>
      </c>
      <c r="AP47" s="43" t="s">
        <v>1295</v>
      </c>
      <c r="AQ47" s="43" t="s">
        <v>270</v>
      </c>
      <c r="AR47" s="43" t="s">
        <v>191</v>
      </c>
      <c r="AS47" s="43" t="s">
        <v>1408</v>
      </c>
      <c r="AU47" s="43" t="s">
        <v>3379</v>
      </c>
      <c r="AY47" s="43" t="s">
        <v>79</v>
      </c>
      <c r="AZ47" s="43" t="s">
        <v>272</v>
      </c>
      <c r="BA47" s="44">
        <v>17777</v>
      </c>
      <c r="BB47" s="43" t="s">
        <v>3380</v>
      </c>
      <c r="BD47" s="43" t="s">
        <v>3381</v>
      </c>
      <c r="BE47" s="43" t="s">
        <v>3382</v>
      </c>
      <c r="BF47" s="43" t="s">
        <v>270</v>
      </c>
      <c r="BG47" s="43" t="s">
        <v>270</v>
      </c>
      <c r="BH47" s="43" t="s">
        <v>270</v>
      </c>
      <c r="BI47" s="43" t="s">
        <v>272</v>
      </c>
      <c r="BJ47" s="43" t="s">
        <v>3372</v>
      </c>
      <c r="BK47" s="43" t="s">
        <v>3372</v>
      </c>
      <c r="BL47" s="44">
        <v>43676</v>
      </c>
      <c r="BM47" s="44">
        <v>32982</v>
      </c>
      <c r="BN47" s="43" t="s">
        <v>289</v>
      </c>
      <c r="BO47" s="43" t="s">
        <v>3410</v>
      </c>
      <c r="BP47" s="43" t="s">
        <v>3410</v>
      </c>
      <c r="BQ47" s="43" t="s">
        <v>3410</v>
      </c>
      <c r="BR47" s="43" t="s">
        <v>3410</v>
      </c>
      <c r="BS47" s="43" t="s">
        <v>3386</v>
      </c>
      <c r="BT47" s="43" t="s">
        <v>3387</v>
      </c>
      <c r="BU47" s="43" t="s">
        <v>270</v>
      </c>
      <c r="BW47" s="43" t="s">
        <v>3469</v>
      </c>
      <c r="BX47" s="43" t="s">
        <v>270</v>
      </c>
      <c r="BY47" s="43" t="s">
        <v>3389</v>
      </c>
      <c r="BZ47" s="43" t="s">
        <v>270</v>
      </c>
      <c r="CB47" s="43">
        <v>7</v>
      </c>
      <c r="CC47" s="43">
        <v>1</v>
      </c>
      <c r="CD47" s="43">
        <v>0</v>
      </c>
      <c r="CE47" s="43">
        <v>1</v>
      </c>
      <c r="CF47" s="43">
        <v>0</v>
      </c>
      <c r="CG47" s="43">
        <v>0</v>
      </c>
      <c r="CH47" s="43">
        <v>0</v>
      </c>
      <c r="CK47" s="43">
        <v>45</v>
      </c>
      <c r="CL47" s="43">
        <v>5000</v>
      </c>
      <c r="CM47" s="43">
        <v>3300</v>
      </c>
      <c r="CO47" s="43">
        <f t="shared" si="0"/>
        <v>8345</v>
      </c>
      <c r="CP47" s="44">
        <v>43646</v>
      </c>
      <c r="CQ47" s="43" t="s">
        <v>3412</v>
      </c>
      <c r="CR47" s="44">
        <v>40799</v>
      </c>
      <c r="CS47" s="43" t="s">
        <v>3390</v>
      </c>
      <c r="CT47" s="44">
        <v>39917</v>
      </c>
      <c r="CV47" s="43" t="s">
        <v>3470</v>
      </c>
      <c r="CW47" s="43" t="s">
        <v>3950</v>
      </c>
      <c r="CX47" s="43" t="s">
        <v>3393</v>
      </c>
      <c r="CY47" s="43" t="s">
        <v>4014</v>
      </c>
      <c r="CZ47" s="43" t="s">
        <v>3395</v>
      </c>
      <c r="DA47" s="43" t="s">
        <v>277</v>
      </c>
    </row>
    <row r="48" spans="1:105" x14ac:dyDescent="0.3">
      <c r="A48" s="43" t="s">
        <v>4015</v>
      </c>
      <c r="B48" s="43" t="s">
        <v>3355</v>
      </c>
      <c r="C48" s="43" t="s">
        <v>81</v>
      </c>
      <c r="D48" s="44">
        <v>44112</v>
      </c>
      <c r="E48" s="43" t="s">
        <v>3259</v>
      </c>
      <c r="F48" s="43" t="s">
        <v>3356</v>
      </c>
      <c r="G48" s="43" t="s">
        <v>382</v>
      </c>
      <c r="H48" s="43" t="s">
        <v>3357</v>
      </c>
      <c r="I48" s="43" t="s">
        <v>4016</v>
      </c>
      <c r="J48" s="43" t="s">
        <v>382</v>
      </c>
      <c r="K48" s="43" t="s">
        <v>1344</v>
      </c>
      <c r="L48" s="43" t="s">
        <v>1343</v>
      </c>
      <c r="M48" s="43" t="s">
        <v>3359</v>
      </c>
      <c r="N48" s="43" t="s">
        <v>3359</v>
      </c>
      <c r="O48" s="43" t="s">
        <v>4017</v>
      </c>
      <c r="P48" s="43" t="s">
        <v>4018</v>
      </c>
      <c r="Q48" s="43" t="s">
        <v>4019</v>
      </c>
      <c r="R48" s="43" t="s">
        <v>4020</v>
      </c>
      <c r="S48" s="43" t="s">
        <v>4021</v>
      </c>
      <c r="T48" s="43" t="s">
        <v>4018</v>
      </c>
      <c r="U48" s="43" t="s">
        <v>4019</v>
      </c>
      <c r="V48" s="43" t="s">
        <v>4020</v>
      </c>
      <c r="W48" s="43" t="s">
        <v>4022</v>
      </c>
      <c r="X48" s="43" t="s">
        <v>4023</v>
      </c>
      <c r="Y48" s="43" t="s">
        <v>4024</v>
      </c>
      <c r="Z48" s="43" t="s">
        <v>4025</v>
      </c>
      <c r="AA48" s="43" t="s">
        <v>3371</v>
      </c>
      <c r="AB48" s="43">
        <v>992.5</v>
      </c>
      <c r="AC48" s="43" t="s">
        <v>3372</v>
      </c>
      <c r="AD48" s="43" t="s">
        <v>3373</v>
      </c>
      <c r="AE48" s="43" t="s">
        <v>3446</v>
      </c>
      <c r="AG48" s="43" t="s">
        <v>3375</v>
      </c>
      <c r="AH48" s="43" t="s">
        <v>3431</v>
      </c>
      <c r="AI48" s="43" t="s">
        <v>3612</v>
      </c>
      <c r="AJ48" s="43">
        <v>30</v>
      </c>
      <c r="AK48" s="43" t="s">
        <v>3377</v>
      </c>
      <c r="AL48" s="43" t="s">
        <v>3378</v>
      </c>
      <c r="AM48" s="43" t="s">
        <v>1295</v>
      </c>
      <c r="AN48" s="43" t="s">
        <v>3377</v>
      </c>
      <c r="AO48" s="43" t="s">
        <v>3378</v>
      </c>
      <c r="AP48" s="43" t="s">
        <v>1295</v>
      </c>
      <c r="AQ48" s="43" t="s">
        <v>270</v>
      </c>
      <c r="AR48" s="43" t="s">
        <v>191</v>
      </c>
      <c r="AS48" s="43" t="s">
        <v>1408</v>
      </c>
      <c r="AU48" s="43" t="s">
        <v>3379</v>
      </c>
      <c r="AY48" s="43" t="s">
        <v>81</v>
      </c>
      <c r="AZ48" s="43" t="s">
        <v>272</v>
      </c>
      <c r="BA48" s="44">
        <v>25538</v>
      </c>
      <c r="BB48" s="43" t="s">
        <v>3380</v>
      </c>
      <c r="BE48" s="43" t="s">
        <v>3382</v>
      </c>
      <c r="BF48" s="43" t="s">
        <v>270</v>
      </c>
      <c r="BG48" s="43" t="s">
        <v>270</v>
      </c>
      <c r="BH48" s="43" t="s">
        <v>270</v>
      </c>
      <c r="BJ48" s="43" t="s">
        <v>3372</v>
      </c>
      <c r="BK48" s="43" t="s">
        <v>3372</v>
      </c>
      <c r="BL48" s="44">
        <v>43223</v>
      </c>
      <c r="BN48" s="43" t="s">
        <v>289</v>
      </c>
      <c r="BO48" s="43" t="s">
        <v>3410</v>
      </c>
      <c r="BP48" s="43" t="s">
        <v>3410</v>
      </c>
      <c r="BQ48" s="43" t="s">
        <v>3410</v>
      </c>
      <c r="BR48" s="43" t="s">
        <v>3410</v>
      </c>
      <c r="BS48" s="43" t="s">
        <v>3386</v>
      </c>
      <c r="BT48" s="43" t="s">
        <v>3387</v>
      </c>
      <c r="BU48" s="43" t="s">
        <v>270</v>
      </c>
      <c r="BV48" s="43" t="s">
        <v>3534</v>
      </c>
      <c r="BW48" s="43" t="s">
        <v>3534</v>
      </c>
      <c r="BX48" s="43" t="s">
        <v>270</v>
      </c>
      <c r="BY48" s="43" t="s">
        <v>3389</v>
      </c>
      <c r="BZ48" s="43" t="s">
        <v>270</v>
      </c>
      <c r="CB48" s="43">
        <v>26</v>
      </c>
      <c r="CC48" s="43">
        <v>1</v>
      </c>
      <c r="CD48" s="43">
        <v>0</v>
      </c>
      <c r="CE48" s="43">
        <v>0</v>
      </c>
      <c r="CF48" s="43">
        <v>0</v>
      </c>
      <c r="CG48" s="43">
        <v>0</v>
      </c>
      <c r="CH48" s="43">
        <v>0</v>
      </c>
      <c r="CL48" s="43">
        <v>7810</v>
      </c>
      <c r="CM48" s="43">
        <v>2805</v>
      </c>
      <c r="CO48" s="43">
        <f t="shared" si="0"/>
        <v>10615</v>
      </c>
      <c r="CP48" s="44">
        <v>43220</v>
      </c>
      <c r="CQ48" s="43" t="s">
        <v>3505</v>
      </c>
      <c r="CR48" s="44">
        <v>43335</v>
      </c>
      <c r="CS48" s="43" t="s">
        <v>3390</v>
      </c>
      <c r="CT48" s="44">
        <v>42675</v>
      </c>
      <c r="CV48" s="43" t="s">
        <v>3470</v>
      </c>
      <c r="CX48" s="43" t="s">
        <v>3393</v>
      </c>
      <c r="CY48" s="43" t="s">
        <v>4026</v>
      </c>
      <c r="CZ48" s="43" t="s">
        <v>3395</v>
      </c>
      <c r="DA48" s="43" t="s">
        <v>275</v>
      </c>
    </row>
    <row r="49" spans="1:105" x14ac:dyDescent="0.3">
      <c r="A49" s="43" t="s">
        <v>4027</v>
      </c>
      <c r="B49" s="43" t="s">
        <v>3355</v>
      </c>
      <c r="C49" s="43" t="s">
        <v>83</v>
      </c>
      <c r="D49" s="44">
        <v>44112</v>
      </c>
      <c r="E49" s="43" t="s">
        <v>3259</v>
      </c>
      <c r="F49" s="43" t="s">
        <v>3356</v>
      </c>
      <c r="G49" s="43" t="s">
        <v>382</v>
      </c>
      <c r="H49" s="43" t="s">
        <v>3357</v>
      </c>
      <c r="I49" s="43" t="s">
        <v>4028</v>
      </c>
      <c r="J49" s="43" t="s">
        <v>382</v>
      </c>
      <c r="K49" s="43" t="s">
        <v>1346</v>
      </c>
      <c r="L49" s="43" t="s">
        <v>1345</v>
      </c>
      <c r="M49" s="43" t="s">
        <v>3359</v>
      </c>
      <c r="N49" s="43" t="s">
        <v>3359</v>
      </c>
      <c r="O49" s="43" t="s">
        <v>4029</v>
      </c>
      <c r="P49" s="43" t="s">
        <v>4030</v>
      </c>
      <c r="Q49" s="43" t="s">
        <v>4031</v>
      </c>
      <c r="R49" s="43" t="s">
        <v>4032</v>
      </c>
      <c r="S49" s="43" t="s">
        <v>4033</v>
      </c>
      <c r="T49" s="43" t="s">
        <v>4034</v>
      </c>
      <c r="U49" s="43" t="s">
        <v>4031</v>
      </c>
      <c r="V49" s="43" t="s">
        <v>4032</v>
      </c>
      <c r="W49" s="43" t="s">
        <v>4035</v>
      </c>
      <c r="X49" s="43" t="s">
        <v>4036</v>
      </c>
      <c r="Y49" s="43" t="s">
        <v>4037</v>
      </c>
      <c r="Z49" s="43" t="s">
        <v>4038</v>
      </c>
      <c r="AA49" s="43" t="s">
        <v>3371</v>
      </c>
      <c r="AB49" s="43">
        <v>1393.9</v>
      </c>
      <c r="AC49" s="43" t="s">
        <v>3372</v>
      </c>
      <c r="AD49" s="43" t="s">
        <v>3501</v>
      </c>
      <c r="AE49" s="43" t="s">
        <v>3446</v>
      </c>
      <c r="AG49" s="43" t="s">
        <v>3375</v>
      </c>
      <c r="AH49" s="43" t="s">
        <v>3431</v>
      </c>
      <c r="AI49" s="43" t="s">
        <v>3371</v>
      </c>
      <c r="AJ49" s="43">
        <v>330</v>
      </c>
      <c r="AK49" s="43" t="s">
        <v>3377</v>
      </c>
      <c r="AL49" s="43" t="s">
        <v>3378</v>
      </c>
      <c r="AM49" s="43" t="s">
        <v>1295</v>
      </c>
      <c r="AN49" s="43" t="s">
        <v>3377</v>
      </c>
      <c r="AO49" s="43" t="s">
        <v>3378</v>
      </c>
      <c r="AP49" s="43" t="s">
        <v>1295</v>
      </c>
      <c r="AQ49" s="43" t="s">
        <v>270</v>
      </c>
      <c r="AR49" s="43" t="s">
        <v>191</v>
      </c>
      <c r="AS49" s="43" t="s">
        <v>1408</v>
      </c>
      <c r="AU49" s="43" t="s">
        <v>3379</v>
      </c>
      <c r="AY49" s="43" t="s">
        <v>83</v>
      </c>
      <c r="AZ49" s="43" t="s">
        <v>272</v>
      </c>
      <c r="BA49" s="44">
        <v>14032</v>
      </c>
      <c r="BB49" s="43" t="s">
        <v>3380</v>
      </c>
      <c r="BD49" s="43" t="s">
        <v>4039</v>
      </c>
      <c r="BE49" s="43" t="s">
        <v>3382</v>
      </c>
      <c r="BF49" s="43" t="s">
        <v>270</v>
      </c>
      <c r="BG49" s="43" t="s">
        <v>270</v>
      </c>
      <c r="BH49" s="43" t="s">
        <v>270</v>
      </c>
      <c r="BI49" s="43" t="s">
        <v>270</v>
      </c>
      <c r="BJ49" s="43" t="s">
        <v>3372</v>
      </c>
      <c r="BK49" s="43" t="s">
        <v>3372</v>
      </c>
      <c r="BL49" s="44">
        <v>43326</v>
      </c>
      <c r="BN49" s="43" t="s">
        <v>289</v>
      </c>
      <c r="BO49" s="43" t="s">
        <v>3410</v>
      </c>
      <c r="BP49" s="43" t="s">
        <v>3410</v>
      </c>
      <c r="BQ49" s="43" t="s">
        <v>3410</v>
      </c>
      <c r="BR49" s="43" t="s">
        <v>3410</v>
      </c>
      <c r="BS49" s="43" t="s">
        <v>3386</v>
      </c>
      <c r="BT49" s="43" t="s">
        <v>3387</v>
      </c>
      <c r="BU49" s="43" t="s">
        <v>270</v>
      </c>
      <c r="BW49" s="43" t="s">
        <v>3469</v>
      </c>
      <c r="BX49" s="43" t="s">
        <v>270</v>
      </c>
      <c r="BY49" s="43" t="s">
        <v>3389</v>
      </c>
      <c r="BZ49" s="43" t="s">
        <v>270</v>
      </c>
      <c r="CB49" s="43">
        <v>10</v>
      </c>
      <c r="CC49" s="43">
        <v>0</v>
      </c>
      <c r="CD49" s="43">
        <v>0</v>
      </c>
      <c r="CE49" s="43">
        <v>0</v>
      </c>
      <c r="CF49" s="43">
        <v>0</v>
      </c>
      <c r="CG49" s="43">
        <v>0</v>
      </c>
      <c r="CH49" s="43">
        <v>0</v>
      </c>
      <c r="CL49" s="43">
        <v>3400</v>
      </c>
      <c r="CM49" s="43">
        <v>1500</v>
      </c>
      <c r="CO49" s="43">
        <f t="shared" si="0"/>
        <v>4900</v>
      </c>
      <c r="CP49" s="44">
        <v>43312</v>
      </c>
      <c r="CQ49" s="43" t="s">
        <v>3412</v>
      </c>
      <c r="CR49" s="44">
        <v>40659</v>
      </c>
      <c r="CS49" s="43" t="s">
        <v>3390</v>
      </c>
      <c r="CT49" s="44">
        <v>40102</v>
      </c>
      <c r="CV49" s="43" t="s">
        <v>3391</v>
      </c>
      <c r="CW49" s="43" t="s">
        <v>4040</v>
      </c>
      <c r="CX49" s="43" t="s">
        <v>3393</v>
      </c>
      <c r="CY49" s="43" t="s">
        <v>4041</v>
      </c>
      <c r="CZ49" s="43" t="s">
        <v>3395</v>
      </c>
      <c r="DA49" s="43" t="s">
        <v>277</v>
      </c>
    </row>
    <row r="50" spans="1:105" x14ac:dyDescent="0.3">
      <c r="A50" s="43" t="s">
        <v>4042</v>
      </c>
      <c r="B50" s="43" t="s">
        <v>3597</v>
      </c>
      <c r="C50" s="43" t="s">
        <v>1468</v>
      </c>
      <c r="D50" s="44">
        <v>44112</v>
      </c>
      <c r="E50" s="43" t="s">
        <v>3259</v>
      </c>
      <c r="F50" s="43" t="s">
        <v>3356</v>
      </c>
      <c r="G50" s="43" t="s">
        <v>382</v>
      </c>
      <c r="H50" s="43" t="s">
        <v>3357</v>
      </c>
      <c r="I50" s="43" t="s">
        <v>1319</v>
      </c>
      <c r="J50" s="43" t="s">
        <v>382</v>
      </c>
      <c r="K50" s="43" t="s">
        <v>1348</v>
      </c>
      <c r="L50" s="43" t="s">
        <v>1347</v>
      </c>
      <c r="M50" s="43" t="s">
        <v>3359</v>
      </c>
      <c r="N50" s="43" t="s">
        <v>3359</v>
      </c>
      <c r="O50" s="43" t="s">
        <v>4043</v>
      </c>
      <c r="P50" s="43" t="s">
        <v>4044</v>
      </c>
      <c r="Q50" s="43" t="s">
        <v>4045</v>
      </c>
      <c r="R50" s="43" t="s">
        <v>4046</v>
      </c>
      <c r="S50" s="43" t="s">
        <v>4047</v>
      </c>
      <c r="T50" s="43" t="s">
        <v>4048</v>
      </c>
      <c r="U50" s="43" t="s">
        <v>4045</v>
      </c>
      <c r="V50" s="43" t="s">
        <v>4049</v>
      </c>
      <c r="W50" s="43" t="s">
        <v>4050</v>
      </c>
      <c r="X50" s="43" t="s">
        <v>4051</v>
      </c>
      <c r="Y50" s="43" t="s">
        <v>4052</v>
      </c>
      <c r="Z50" s="43" t="s">
        <v>4053</v>
      </c>
      <c r="AA50" s="43" t="s">
        <v>3371</v>
      </c>
      <c r="AB50" s="43">
        <v>1635</v>
      </c>
      <c r="AC50" s="43" t="s">
        <v>3371</v>
      </c>
      <c r="AD50" s="43" t="s">
        <v>4054</v>
      </c>
      <c r="AE50" s="43" t="s">
        <v>3502</v>
      </c>
      <c r="AG50" s="43" t="s">
        <v>3740</v>
      </c>
      <c r="AH50" s="43" t="s">
        <v>3611</v>
      </c>
      <c r="AI50" s="43" t="s">
        <v>3549</v>
      </c>
      <c r="AJ50" s="43">
        <v>6</v>
      </c>
      <c r="AK50" s="43" t="s">
        <v>3377</v>
      </c>
      <c r="AL50" s="43" t="s">
        <v>3378</v>
      </c>
      <c r="AM50" s="43" t="s">
        <v>1295</v>
      </c>
      <c r="AN50" s="43" t="s">
        <v>3377</v>
      </c>
      <c r="AO50" s="43" t="s">
        <v>3378</v>
      </c>
      <c r="AP50" s="43" t="s">
        <v>1295</v>
      </c>
      <c r="AQ50" s="43" t="s">
        <v>270</v>
      </c>
      <c r="AR50" s="43" t="s">
        <v>191</v>
      </c>
      <c r="AS50" s="43" t="s">
        <v>1408</v>
      </c>
      <c r="AU50" s="43" t="s">
        <v>3379</v>
      </c>
      <c r="AY50" s="43" t="s">
        <v>191</v>
      </c>
      <c r="AZ50" s="43" t="s">
        <v>272</v>
      </c>
      <c r="BA50" s="44">
        <v>17411</v>
      </c>
      <c r="BB50" s="43" t="s">
        <v>3380</v>
      </c>
      <c r="BE50" s="43" t="s">
        <v>3382</v>
      </c>
      <c r="BJ50" s="43" t="s">
        <v>3372</v>
      </c>
      <c r="BK50" s="43" t="s">
        <v>3372</v>
      </c>
      <c r="BL50" s="44">
        <v>42977</v>
      </c>
      <c r="BN50" s="43" t="s">
        <v>3383</v>
      </c>
      <c r="BO50" s="43" t="s">
        <v>3384</v>
      </c>
      <c r="BP50" s="43" t="s">
        <v>3384</v>
      </c>
      <c r="BQ50" s="43" t="s">
        <v>3410</v>
      </c>
      <c r="BR50" s="43" t="s">
        <v>3410</v>
      </c>
      <c r="BU50" s="43" t="s">
        <v>270</v>
      </c>
      <c r="BV50" s="43" t="s">
        <v>3534</v>
      </c>
      <c r="BW50" s="43" t="s">
        <v>3534</v>
      </c>
      <c r="BX50" s="43" t="s">
        <v>270</v>
      </c>
      <c r="BZ50" s="43" t="s">
        <v>270</v>
      </c>
      <c r="CB50" s="43">
        <v>0</v>
      </c>
      <c r="CL50" s="43">
        <v>300</v>
      </c>
      <c r="CM50" s="43">
        <v>250</v>
      </c>
      <c r="CO50" s="43">
        <f t="shared" si="0"/>
        <v>550</v>
      </c>
      <c r="CP50" s="44">
        <v>42977</v>
      </c>
      <c r="CQ50" s="43" t="s">
        <v>3505</v>
      </c>
      <c r="CR50" s="44">
        <v>40360</v>
      </c>
      <c r="CV50" s="43" t="s">
        <v>3470</v>
      </c>
      <c r="CW50" s="43" t="s">
        <v>4055</v>
      </c>
    </row>
    <row r="51" spans="1:105" x14ac:dyDescent="0.3">
      <c r="A51" s="43" t="s">
        <v>4056</v>
      </c>
      <c r="B51" s="43" t="s">
        <v>3355</v>
      </c>
      <c r="C51" s="43" t="s">
        <v>85</v>
      </c>
      <c r="D51" s="44">
        <v>44112</v>
      </c>
      <c r="E51" s="43" t="s">
        <v>3259</v>
      </c>
      <c r="F51" s="43" t="s">
        <v>3356</v>
      </c>
      <c r="G51" s="43" t="s">
        <v>382</v>
      </c>
      <c r="H51" s="43" t="s">
        <v>3357</v>
      </c>
      <c r="I51" s="43" t="s">
        <v>1319</v>
      </c>
      <c r="J51" s="43" t="s">
        <v>382</v>
      </c>
      <c r="K51" s="43" t="s">
        <v>1348</v>
      </c>
      <c r="L51" s="43" t="s">
        <v>1347</v>
      </c>
      <c r="M51" s="43" t="s">
        <v>3359</v>
      </c>
      <c r="N51" s="43" t="s">
        <v>3359</v>
      </c>
      <c r="O51" s="43" t="s">
        <v>4057</v>
      </c>
      <c r="P51" s="43" t="s">
        <v>4058</v>
      </c>
      <c r="Q51" s="43" t="s">
        <v>4045</v>
      </c>
      <c r="R51" s="43" t="s">
        <v>4059</v>
      </c>
      <c r="S51" s="43" t="s">
        <v>4047</v>
      </c>
      <c r="T51" s="43" t="s">
        <v>4048</v>
      </c>
      <c r="U51" s="43" t="s">
        <v>4045</v>
      </c>
      <c r="V51" s="43" t="s">
        <v>4049</v>
      </c>
      <c r="W51" s="43" t="s">
        <v>4060</v>
      </c>
      <c r="X51" s="43" t="s">
        <v>4061</v>
      </c>
      <c r="Y51" s="43" t="s">
        <v>4062</v>
      </c>
      <c r="Z51" s="43" t="s">
        <v>4063</v>
      </c>
      <c r="AA51" s="43" t="s">
        <v>3371</v>
      </c>
      <c r="AB51" s="43">
        <v>1803.1</v>
      </c>
      <c r="AC51" s="43" t="s">
        <v>3372</v>
      </c>
      <c r="AD51" s="43" t="s">
        <v>2635</v>
      </c>
      <c r="AE51" s="43" t="s">
        <v>3374</v>
      </c>
      <c r="AG51" s="43" t="s">
        <v>3740</v>
      </c>
      <c r="AH51" s="43" t="s">
        <v>4064</v>
      </c>
      <c r="AI51" s="43" t="s">
        <v>3549</v>
      </c>
      <c r="AJ51" s="43">
        <v>220</v>
      </c>
      <c r="AK51" s="43" t="s">
        <v>3377</v>
      </c>
      <c r="AL51" s="43" t="s">
        <v>3378</v>
      </c>
      <c r="AM51" s="43" t="s">
        <v>1295</v>
      </c>
      <c r="AN51" s="43" t="s">
        <v>3377</v>
      </c>
      <c r="AO51" s="43" t="s">
        <v>3378</v>
      </c>
      <c r="AP51" s="43" t="s">
        <v>1295</v>
      </c>
      <c r="AQ51" s="43" t="s">
        <v>270</v>
      </c>
      <c r="AR51" s="43" t="s">
        <v>191</v>
      </c>
      <c r="AS51" s="43" t="s">
        <v>1408</v>
      </c>
      <c r="AU51" s="43" t="s">
        <v>3379</v>
      </c>
      <c r="AY51" s="43" t="s">
        <v>85</v>
      </c>
      <c r="AZ51" s="43" t="s">
        <v>272</v>
      </c>
      <c r="BA51" s="44">
        <v>17288</v>
      </c>
      <c r="BB51" s="43" t="s">
        <v>3380</v>
      </c>
      <c r="BD51" s="43" t="s">
        <v>4065</v>
      </c>
      <c r="BE51" s="43" t="s">
        <v>3382</v>
      </c>
      <c r="BF51" s="43" t="s">
        <v>270</v>
      </c>
      <c r="BG51" s="43" t="s">
        <v>272</v>
      </c>
      <c r="BH51" s="43" t="s">
        <v>270</v>
      </c>
      <c r="BI51" s="43" t="s">
        <v>272</v>
      </c>
      <c r="BJ51" s="43" t="s">
        <v>3372</v>
      </c>
      <c r="BK51" s="43" t="s">
        <v>3372</v>
      </c>
      <c r="BL51" s="44">
        <v>43677</v>
      </c>
      <c r="BN51" s="43" t="s">
        <v>3383</v>
      </c>
      <c r="BO51" s="43" t="s">
        <v>3384</v>
      </c>
      <c r="BP51" s="43" t="s">
        <v>3384</v>
      </c>
      <c r="BS51" s="43" t="s">
        <v>3386</v>
      </c>
      <c r="BT51" s="43" t="s">
        <v>3387</v>
      </c>
      <c r="BU51" s="43" t="s">
        <v>270</v>
      </c>
      <c r="BV51" s="43" t="s">
        <v>3534</v>
      </c>
      <c r="BW51" s="43" t="s">
        <v>3534</v>
      </c>
      <c r="BX51" s="43" t="s">
        <v>272</v>
      </c>
      <c r="BY51" s="43" t="s">
        <v>3389</v>
      </c>
      <c r="BZ51" s="43" t="s">
        <v>270</v>
      </c>
      <c r="CB51" s="43">
        <v>21</v>
      </c>
      <c r="CC51" s="43">
        <v>0</v>
      </c>
      <c r="CD51" s="43">
        <v>0</v>
      </c>
      <c r="CE51" s="43">
        <v>0</v>
      </c>
      <c r="CF51" s="43">
        <v>0</v>
      </c>
      <c r="CG51" s="43">
        <v>0</v>
      </c>
      <c r="CH51" s="43">
        <v>0</v>
      </c>
      <c r="CL51" s="43">
        <v>2200</v>
      </c>
      <c r="CM51" s="43">
        <v>1000</v>
      </c>
      <c r="CO51" s="43">
        <f t="shared" si="0"/>
        <v>3200</v>
      </c>
      <c r="CP51" s="44">
        <v>43646</v>
      </c>
      <c r="CQ51" s="43" t="s">
        <v>3505</v>
      </c>
      <c r="CR51" s="44">
        <v>43291</v>
      </c>
      <c r="CS51" s="43" t="s">
        <v>3390</v>
      </c>
      <c r="CT51" s="44">
        <v>42670</v>
      </c>
      <c r="CV51" s="43" t="s">
        <v>3391</v>
      </c>
      <c r="CW51" s="43" t="s">
        <v>4066</v>
      </c>
      <c r="CX51" s="43" t="s">
        <v>3393</v>
      </c>
      <c r="CY51" s="43" t="s">
        <v>4067</v>
      </c>
      <c r="CZ51" s="43" t="s">
        <v>3395</v>
      </c>
      <c r="DA51" s="43" t="s">
        <v>275</v>
      </c>
    </row>
    <row r="52" spans="1:105" x14ac:dyDescent="0.3">
      <c r="A52" s="43" t="s">
        <v>4068</v>
      </c>
      <c r="B52" s="43" t="s">
        <v>3355</v>
      </c>
      <c r="C52" s="43" t="s">
        <v>87</v>
      </c>
      <c r="D52" s="44">
        <v>44112</v>
      </c>
      <c r="E52" s="43" t="s">
        <v>3259</v>
      </c>
      <c r="F52" s="43" t="s">
        <v>3356</v>
      </c>
      <c r="G52" s="43" t="s">
        <v>382</v>
      </c>
      <c r="H52" s="43" t="s">
        <v>3357</v>
      </c>
      <c r="I52" s="43" t="s">
        <v>3582</v>
      </c>
      <c r="J52" s="43" t="s">
        <v>382</v>
      </c>
      <c r="K52" s="43" t="s">
        <v>1350</v>
      </c>
      <c r="L52" s="43" t="s">
        <v>4069</v>
      </c>
      <c r="M52" s="43" t="s">
        <v>3359</v>
      </c>
      <c r="N52" s="43" t="s">
        <v>3359</v>
      </c>
      <c r="O52" s="43" t="s">
        <v>4070</v>
      </c>
      <c r="P52" s="43" t="s">
        <v>4071</v>
      </c>
      <c r="Q52" s="43" t="s">
        <v>4072</v>
      </c>
      <c r="R52" s="43" t="s">
        <v>4073</v>
      </c>
      <c r="S52" s="43" t="s">
        <v>4074</v>
      </c>
      <c r="T52" s="43" t="s">
        <v>4075</v>
      </c>
      <c r="U52" s="43" t="s">
        <v>4072</v>
      </c>
      <c r="V52" s="43" t="s">
        <v>4076</v>
      </c>
      <c r="W52" s="43" t="s">
        <v>4077</v>
      </c>
      <c r="X52" s="43" t="s">
        <v>4078</v>
      </c>
      <c r="Y52" s="43" t="s">
        <v>4079</v>
      </c>
      <c r="Z52" s="43" t="s">
        <v>4080</v>
      </c>
      <c r="AA52" s="43" t="s">
        <v>3371</v>
      </c>
      <c r="AB52" s="43">
        <v>1355.7</v>
      </c>
      <c r="AC52" s="43" t="s">
        <v>3372</v>
      </c>
      <c r="AD52" s="43" t="s">
        <v>3445</v>
      </c>
      <c r="AE52" s="43" t="s">
        <v>3374</v>
      </c>
      <c r="AG52" s="43" t="s">
        <v>3375</v>
      </c>
      <c r="AH52" s="43" t="s">
        <v>3408</v>
      </c>
      <c r="AI52" s="43" t="s">
        <v>3612</v>
      </c>
      <c r="AJ52" s="43">
        <v>1400</v>
      </c>
      <c r="AK52" s="43" t="s">
        <v>3377</v>
      </c>
      <c r="AL52" s="43" t="s">
        <v>3378</v>
      </c>
      <c r="AM52" s="43" t="s">
        <v>1295</v>
      </c>
      <c r="AN52" s="43" t="s">
        <v>3377</v>
      </c>
      <c r="AO52" s="43" t="s">
        <v>3378</v>
      </c>
      <c r="AP52" s="43" t="s">
        <v>1295</v>
      </c>
      <c r="AQ52" s="43" t="s">
        <v>270</v>
      </c>
      <c r="AR52" s="43" t="s">
        <v>191</v>
      </c>
      <c r="AS52" s="43" t="s">
        <v>1408</v>
      </c>
      <c r="AU52" s="43" t="s">
        <v>3379</v>
      </c>
      <c r="AY52" s="43" t="s">
        <v>87</v>
      </c>
      <c r="AZ52" s="43" t="s">
        <v>272</v>
      </c>
      <c r="BA52" s="44">
        <v>14702</v>
      </c>
      <c r="BB52" s="43" t="s">
        <v>3380</v>
      </c>
      <c r="BD52" s="43" t="s">
        <v>3381</v>
      </c>
      <c r="BE52" s="43" t="s">
        <v>3382</v>
      </c>
      <c r="BF52" s="43" t="s">
        <v>270</v>
      </c>
      <c r="BG52" s="43" t="s">
        <v>270</v>
      </c>
      <c r="BH52" s="43" t="s">
        <v>270</v>
      </c>
      <c r="BI52" s="43" t="s">
        <v>272</v>
      </c>
      <c r="BJ52" s="43" t="s">
        <v>3533</v>
      </c>
      <c r="BK52" s="43" t="s">
        <v>3372</v>
      </c>
      <c r="BL52" s="44">
        <v>43692</v>
      </c>
      <c r="BN52" s="43" t="s">
        <v>3383</v>
      </c>
      <c r="BO52" s="43" t="s">
        <v>3384</v>
      </c>
      <c r="BP52" s="43" t="s">
        <v>3384</v>
      </c>
      <c r="BQ52" s="43" t="s">
        <v>3410</v>
      </c>
      <c r="BR52" s="43" t="s">
        <v>3385</v>
      </c>
      <c r="BS52" s="43" t="s">
        <v>3386</v>
      </c>
      <c r="BT52" s="43" t="s">
        <v>3387</v>
      </c>
      <c r="BU52" s="43" t="s">
        <v>270</v>
      </c>
      <c r="BV52" s="43" t="s">
        <v>3534</v>
      </c>
      <c r="BW52" s="43" t="s">
        <v>3534</v>
      </c>
      <c r="BX52" s="43" t="s">
        <v>272</v>
      </c>
      <c r="BY52" s="43" t="s">
        <v>3389</v>
      </c>
      <c r="BZ52" s="43" t="s">
        <v>270</v>
      </c>
      <c r="CB52" s="43">
        <v>60</v>
      </c>
      <c r="CC52" s="43">
        <v>0</v>
      </c>
      <c r="CD52" s="43">
        <v>1</v>
      </c>
      <c r="CE52" s="43">
        <v>0</v>
      </c>
      <c r="CF52" s="43">
        <v>0</v>
      </c>
      <c r="CG52" s="43">
        <v>0</v>
      </c>
      <c r="CH52" s="43">
        <v>0</v>
      </c>
      <c r="CK52" s="43">
        <v>1500</v>
      </c>
      <c r="CL52" s="43">
        <v>14000</v>
      </c>
      <c r="CM52" s="43">
        <v>4000</v>
      </c>
      <c r="CN52" s="43">
        <v>60</v>
      </c>
      <c r="CO52" s="43">
        <f t="shared" si="0"/>
        <v>19560</v>
      </c>
      <c r="CP52" s="44">
        <v>43670</v>
      </c>
      <c r="CQ52" s="43" t="s">
        <v>3505</v>
      </c>
      <c r="CR52" s="44">
        <v>43577</v>
      </c>
      <c r="CS52" s="43" t="s">
        <v>3390</v>
      </c>
      <c r="CT52" s="44">
        <v>42718</v>
      </c>
      <c r="CV52" s="43" t="s">
        <v>3391</v>
      </c>
      <c r="CW52" s="43" t="s">
        <v>4081</v>
      </c>
      <c r="CX52" s="43" t="s">
        <v>3393</v>
      </c>
      <c r="CY52" s="43" t="s">
        <v>4082</v>
      </c>
      <c r="CZ52" s="43" t="s">
        <v>3395</v>
      </c>
      <c r="DA52" s="43" t="s">
        <v>278</v>
      </c>
    </row>
    <row r="53" spans="1:105" x14ac:dyDescent="0.3">
      <c r="A53" s="43" t="s">
        <v>4083</v>
      </c>
      <c r="B53" s="43" t="s">
        <v>3355</v>
      </c>
      <c r="C53" s="43" t="s">
        <v>89</v>
      </c>
      <c r="D53" s="44">
        <v>44112</v>
      </c>
      <c r="E53" s="43" t="s">
        <v>3259</v>
      </c>
      <c r="F53" s="43" t="s">
        <v>3356</v>
      </c>
      <c r="G53" s="43" t="s">
        <v>382</v>
      </c>
      <c r="H53" s="43" t="s">
        <v>3357</v>
      </c>
      <c r="I53" s="43" t="s">
        <v>4084</v>
      </c>
      <c r="J53" s="43" t="s">
        <v>382</v>
      </c>
      <c r="K53" s="43" t="s">
        <v>4085</v>
      </c>
      <c r="L53" s="43" t="s">
        <v>4086</v>
      </c>
      <c r="M53" s="43" t="s">
        <v>3359</v>
      </c>
      <c r="N53" s="43" t="s">
        <v>3359</v>
      </c>
      <c r="O53" s="43" t="s">
        <v>4087</v>
      </c>
      <c r="P53" s="43" t="s">
        <v>4088</v>
      </c>
      <c r="Q53" s="43" t="s">
        <v>4089</v>
      </c>
      <c r="R53" s="43" t="s">
        <v>4090</v>
      </c>
      <c r="S53" s="43" t="s">
        <v>4091</v>
      </c>
      <c r="T53" s="43" t="s">
        <v>4088</v>
      </c>
      <c r="U53" s="43" t="s">
        <v>4089</v>
      </c>
      <c r="V53" s="43" t="s">
        <v>4092</v>
      </c>
      <c r="W53" s="43" t="s">
        <v>4093</v>
      </c>
      <c r="X53" s="43" t="s">
        <v>4094</v>
      </c>
      <c r="Y53" s="43" t="s">
        <v>4095</v>
      </c>
      <c r="Z53" s="43" t="s">
        <v>4096</v>
      </c>
      <c r="AA53" s="43" t="s">
        <v>3371</v>
      </c>
      <c r="AB53" s="43">
        <v>1047.5</v>
      </c>
      <c r="AC53" s="43" t="s">
        <v>3372</v>
      </c>
      <c r="AD53" s="43" t="s">
        <v>3501</v>
      </c>
      <c r="AE53" s="43" t="s">
        <v>3446</v>
      </c>
      <c r="AG53" s="43" t="s">
        <v>3375</v>
      </c>
      <c r="AH53" s="43" t="s">
        <v>3771</v>
      </c>
      <c r="AI53" s="43" t="s">
        <v>3372</v>
      </c>
      <c r="AJ53" s="43">
        <v>152</v>
      </c>
      <c r="AK53" s="43" t="s">
        <v>3377</v>
      </c>
      <c r="AL53" s="43" t="s">
        <v>3378</v>
      </c>
      <c r="AM53" s="43" t="s">
        <v>1295</v>
      </c>
      <c r="AN53" s="43" t="s">
        <v>3377</v>
      </c>
      <c r="AO53" s="43" t="s">
        <v>3378</v>
      </c>
      <c r="AP53" s="43" t="s">
        <v>1295</v>
      </c>
      <c r="AQ53" s="43" t="s">
        <v>270</v>
      </c>
      <c r="AR53" s="43" t="s">
        <v>191</v>
      </c>
      <c r="AS53" s="43" t="s">
        <v>1408</v>
      </c>
      <c r="AU53" s="43" t="s">
        <v>3379</v>
      </c>
      <c r="AY53" s="43" t="s">
        <v>89</v>
      </c>
      <c r="AZ53" s="43" t="s">
        <v>272</v>
      </c>
      <c r="BA53" s="44">
        <v>35431</v>
      </c>
      <c r="BB53" s="43" t="s">
        <v>3380</v>
      </c>
      <c r="BE53" s="43" t="s">
        <v>3382</v>
      </c>
      <c r="BJ53" s="43" t="s">
        <v>3372</v>
      </c>
      <c r="BK53" s="43" t="s">
        <v>3372</v>
      </c>
      <c r="BL53" s="44">
        <v>43273</v>
      </c>
      <c r="BM53" s="44">
        <v>35433</v>
      </c>
      <c r="BN53" s="43" t="s">
        <v>289</v>
      </c>
      <c r="BS53" s="43" t="s">
        <v>3386</v>
      </c>
      <c r="BT53" s="43" t="s">
        <v>3387</v>
      </c>
      <c r="BU53" s="43" t="s">
        <v>270</v>
      </c>
      <c r="BV53" s="43" t="s">
        <v>3534</v>
      </c>
      <c r="BW53" s="43" t="s">
        <v>3534</v>
      </c>
      <c r="BX53" s="43" t="s">
        <v>270</v>
      </c>
      <c r="BY53" s="43" t="s">
        <v>3389</v>
      </c>
      <c r="CB53" s="43">
        <v>16</v>
      </c>
      <c r="CC53" s="43">
        <v>3</v>
      </c>
      <c r="CD53" s="43">
        <v>2</v>
      </c>
      <c r="CL53" s="43">
        <v>5000</v>
      </c>
      <c r="CM53" s="43">
        <v>2000</v>
      </c>
      <c r="CO53" s="43">
        <f t="shared" si="0"/>
        <v>7000</v>
      </c>
      <c r="CP53" s="44">
        <v>43251</v>
      </c>
      <c r="CQ53" s="43" t="s">
        <v>3412</v>
      </c>
      <c r="CR53" s="44">
        <v>40851</v>
      </c>
      <c r="CS53" s="43" t="s">
        <v>3390</v>
      </c>
      <c r="CT53" s="44">
        <v>40373</v>
      </c>
      <c r="CV53" s="43" t="s">
        <v>3470</v>
      </c>
      <c r="CX53" s="43" t="s">
        <v>3393</v>
      </c>
      <c r="CY53" s="43" t="s">
        <v>4097</v>
      </c>
    </row>
    <row r="54" spans="1:105" x14ac:dyDescent="0.3">
      <c r="A54" s="43" t="s">
        <v>4098</v>
      </c>
      <c r="B54" s="43" t="s">
        <v>3355</v>
      </c>
      <c r="C54" s="43" t="s">
        <v>91</v>
      </c>
      <c r="D54" s="44">
        <v>44112</v>
      </c>
      <c r="E54" s="43" t="s">
        <v>3259</v>
      </c>
      <c r="F54" s="43" t="s">
        <v>3356</v>
      </c>
      <c r="G54" s="43" t="s">
        <v>382</v>
      </c>
      <c r="H54" s="43" t="s">
        <v>3357</v>
      </c>
      <c r="I54" s="43" t="s">
        <v>1432</v>
      </c>
      <c r="J54" s="43" t="s">
        <v>382</v>
      </c>
      <c r="K54" s="43" t="s">
        <v>4099</v>
      </c>
      <c r="L54" s="43" t="s">
        <v>4100</v>
      </c>
      <c r="M54" s="43" t="s">
        <v>3359</v>
      </c>
      <c r="N54" s="43" t="s">
        <v>3359</v>
      </c>
      <c r="O54" s="43" t="s">
        <v>4101</v>
      </c>
      <c r="P54" s="43" t="s">
        <v>4102</v>
      </c>
      <c r="Q54" s="43" t="s">
        <v>4103</v>
      </c>
      <c r="R54" s="43" t="s">
        <v>4104</v>
      </c>
      <c r="S54" s="43" t="s">
        <v>4105</v>
      </c>
      <c r="T54" s="43" t="s">
        <v>4106</v>
      </c>
      <c r="U54" s="43" t="s">
        <v>4103</v>
      </c>
      <c r="V54" s="43" t="s">
        <v>4107</v>
      </c>
      <c r="W54" s="43" t="s">
        <v>4108</v>
      </c>
      <c r="X54" s="43" t="s">
        <v>4109</v>
      </c>
      <c r="Y54" s="43" t="s">
        <v>316</v>
      </c>
      <c r="Z54" s="43" t="s">
        <v>4110</v>
      </c>
      <c r="AA54" s="43" t="s">
        <v>3371</v>
      </c>
      <c r="AB54" s="43">
        <v>1177</v>
      </c>
      <c r="AC54" s="43" t="s">
        <v>3371</v>
      </c>
      <c r="AD54" s="43" t="s">
        <v>3501</v>
      </c>
      <c r="AE54" s="43" t="s">
        <v>3374</v>
      </c>
      <c r="AG54" s="43" t="s">
        <v>3375</v>
      </c>
      <c r="AH54" s="43" t="s">
        <v>3503</v>
      </c>
      <c r="AI54" s="43" t="s">
        <v>3695</v>
      </c>
      <c r="AJ54" s="43">
        <v>78</v>
      </c>
      <c r="AK54" s="43" t="s">
        <v>3377</v>
      </c>
      <c r="AL54" s="43" t="s">
        <v>3378</v>
      </c>
      <c r="AM54" s="43" t="s">
        <v>1295</v>
      </c>
      <c r="AN54" s="43" t="s">
        <v>3377</v>
      </c>
      <c r="AO54" s="43" t="s">
        <v>3378</v>
      </c>
      <c r="AP54" s="43" t="s">
        <v>1295</v>
      </c>
      <c r="AR54" s="43" t="s">
        <v>191</v>
      </c>
      <c r="AS54" s="43" t="s">
        <v>1408</v>
      </c>
      <c r="AU54" s="43" t="s">
        <v>3379</v>
      </c>
      <c r="AY54" s="43" t="s">
        <v>191</v>
      </c>
      <c r="AZ54" s="43" t="s">
        <v>272</v>
      </c>
      <c r="BA54" s="44">
        <v>36557</v>
      </c>
      <c r="BB54" s="43" t="s">
        <v>3380</v>
      </c>
      <c r="BE54" s="43" t="s">
        <v>3667</v>
      </c>
      <c r="BJ54" s="43" t="s">
        <v>3372</v>
      </c>
      <c r="BK54" s="43" t="s">
        <v>3372</v>
      </c>
      <c r="BL54" s="44">
        <v>42894</v>
      </c>
      <c r="BO54" s="43" t="s">
        <v>3410</v>
      </c>
      <c r="BP54" s="43" t="s">
        <v>3410</v>
      </c>
      <c r="BQ54" s="43" t="s">
        <v>3410</v>
      </c>
      <c r="BR54" s="43" t="s">
        <v>3410</v>
      </c>
      <c r="BS54" s="43" t="s">
        <v>3387</v>
      </c>
      <c r="BT54" s="43" t="s">
        <v>3387</v>
      </c>
      <c r="BU54" s="43" t="s">
        <v>270</v>
      </c>
      <c r="BW54" s="43" t="s">
        <v>3469</v>
      </c>
      <c r="BX54" s="43" t="s">
        <v>270</v>
      </c>
      <c r="BY54" s="43" t="s">
        <v>3389</v>
      </c>
      <c r="CL54" s="43">
        <v>200</v>
      </c>
      <c r="CM54" s="43">
        <v>200</v>
      </c>
      <c r="CO54" s="43">
        <f t="shared" si="0"/>
        <v>400</v>
      </c>
      <c r="CP54" s="44">
        <v>42886</v>
      </c>
      <c r="CQ54" s="43" t="s">
        <v>3505</v>
      </c>
      <c r="CR54" s="44">
        <v>39197</v>
      </c>
      <c r="CV54" s="43" t="s">
        <v>3470</v>
      </c>
      <c r="CX54" s="43" t="s">
        <v>3393</v>
      </c>
    </row>
    <row r="55" spans="1:105" x14ac:dyDescent="0.3">
      <c r="A55" s="43" t="s">
        <v>4111</v>
      </c>
      <c r="B55" s="43" t="s">
        <v>3355</v>
      </c>
      <c r="C55" s="43" t="s">
        <v>93</v>
      </c>
      <c r="D55" s="44">
        <v>44112</v>
      </c>
      <c r="E55" s="43" t="s">
        <v>3259</v>
      </c>
      <c r="F55" s="43" t="s">
        <v>3356</v>
      </c>
      <c r="G55" s="43" t="s">
        <v>382</v>
      </c>
      <c r="H55" s="43" t="s">
        <v>3357</v>
      </c>
      <c r="I55" s="43" t="s">
        <v>4112</v>
      </c>
      <c r="J55" s="43" t="s">
        <v>382</v>
      </c>
      <c r="K55" s="43" t="s">
        <v>1352</v>
      </c>
      <c r="L55" s="43" t="s">
        <v>1351</v>
      </c>
      <c r="M55" s="43" t="s">
        <v>3359</v>
      </c>
      <c r="N55" s="43" t="s">
        <v>3359</v>
      </c>
      <c r="O55" s="43" t="s">
        <v>4113</v>
      </c>
      <c r="P55" s="43" t="s">
        <v>4114</v>
      </c>
      <c r="Q55" s="43" t="s">
        <v>4115</v>
      </c>
      <c r="R55" s="43" t="s">
        <v>4116</v>
      </c>
      <c r="S55" s="43" t="s">
        <v>4117</v>
      </c>
      <c r="T55" s="43" t="s">
        <v>4118</v>
      </c>
      <c r="U55" s="43" t="s">
        <v>4115</v>
      </c>
      <c r="V55" s="43" t="s">
        <v>4119</v>
      </c>
      <c r="W55" s="43" t="s">
        <v>4120</v>
      </c>
      <c r="X55" s="43" t="s">
        <v>4121</v>
      </c>
      <c r="Y55" s="43" t="s">
        <v>4122</v>
      </c>
      <c r="Z55" s="43" t="s">
        <v>4123</v>
      </c>
      <c r="AA55" s="43" t="s">
        <v>3371</v>
      </c>
      <c r="AB55" s="43">
        <v>820.2</v>
      </c>
      <c r="AC55" s="43" t="s">
        <v>3372</v>
      </c>
      <c r="AD55" s="43" t="s">
        <v>3467</v>
      </c>
      <c r="AE55" s="43" t="s">
        <v>3446</v>
      </c>
      <c r="AG55" s="43" t="s">
        <v>3375</v>
      </c>
      <c r="AH55" s="43" t="s">
        <v>3503</v>
      </c>
      <c r="AI55" s="43" t="s">
        <v>3372</v>
      </c>
      <c r="AJ55" s="43">
        <v>339</v>
      </c>
      <c r="AK55" s="43" t="s">
        <v>3377</v>
      </c>
      <c r="AL55" s="43" t="s">
        <v>3378</v>
      </c>
      <c r="AM55" s="43" t="s">
        <v>1295</v>
      </c>
      <c r="AN55" s="43" t="s">
        <v>3377</v>
      </c>
      <c r="AO55" s="43" t="s">
        <v>3378</v>
      </c>
      <c r="AP55" s="43" t="s">
        <v>1295</v>
      </c>
      <c r="AQ55" s="43" t="s">
        <v>270</v>
      </c>
      <c r="AR55" s="43" t="s">
        <v>191</v>
      </c>
      <c r="AS55" s="43" t="s">
        <v>1408</v>
      </c>
      <c r="AU55" s="43" t="s">
        <v>3379</v>
      </c>
      <c r="AY55" s="43" t="s">
        <v>93</v>
      </c>
      <c r="AZ55" s="43" t="s">
        <v>272</v>
      </c>
      <c r="BB55" s="43" t="s">
        <v>3380</v>
      </c>
      <c r="BD55" s="43" t="s">
        <v>3381</v>
      </c>
      <c r="BE55" s="43" t="s">
        <v>3382</v>
      </c>
      <c r="BF55" s="43" t="s">
        <v>270</v>
      </c>
      <c r="BG55" s="43" t="s">
        <v>270</v>
      </c>
      <c r="BH55" s="43" t="s">
        <v>270</v>
      </c>
      <c r="BI55" s="43" t="s">
        <v>272</v>
      </c>
      <c r="BJ55" s="43" t="s">
        <v>3372</v>
      </c>
      <c r="BK55" s="43" t="s">
        <v>3372</v>
      </c>
      <c r="BL55" s="44">
        <v>42921</v>
      </c>
      <c r="BN55" s="43" t="s">
        <v>3383</v>
      </c>
      <c r="BO55" s="43" t="s">
        <v>3410</v>
      </c>
      <c r="BP55" s="43" t="s">
        <v>3410</v>
      </c>
      <c r="BQ55" s="43" t="s">
        <v>3410</v>
      </c>
      <c r="BR55" s="43" t="s">
        <v>3410</v>
      </c>
      <c r="BS55" s="43" t="s">
        <v>3386</v>
      </c>
      <c r="BT55" s="43" t="s">
        <v>3387</v>
      </c>
      <c r="BU55" s="43" t="s">
        <v>270</v>
      </c>
      <c r="BV55" s="43" t="s">
        <v>3534</v>
      </c>
      <c r="BW55" s="43" t="s">
        <v>3534</v>
      </c>
      <c r="BX55" s="43" t="s">
        <v>272</v>
      </c>
      <c r="BY55" s="43" t="s">
        <v>3389</v>
      </c>
      <c r="BZ55" s="43" t="s">
        <v>270</v>
      </c>
      <c r="CB55" s="43">
        <v>24</v>
      </c>
      <c r="CC55" s="43">
        <v>1</v>
      </c>
      <c r="CD55" s="43">
        <v>0</v>
      </c>
      <c r="CE55" s="43">
        <v>1</v>
      </c>
      <c r="CF55" s="43">
        <v>0</v>
      </c>
      <c r="CG55" s="43">
        <v>0</v>
      </c>
      <c r="CH55" s="43">
        <v>0</v>
      </c>
      <c r="CL55" s="43">
        <v>13000</v>
      </c>
      <c r="CM55" s="43">
        <v>4700</v>
      </c>
      <c r="CO55" s="43">
        <f t="shared" si="0"/>
        <v>17700</v>
      </c>
      <c r="CP55" s="44">
        <v>42916</v>
      </c>
      <c r="CQ55" s="43" t="s">
        <v>3412</v>
      </c>
      <c r="CR55" s="44">
        <v>40749</v>
      </c>
      <c r="CS55" s="43" t="s">
        <v>3390</v>
      </c>
      <c r="CT55" s="44">
        <v>40371</v>
      </c>
      <c r="CV55" s="43" t="s">
        <v>3470</v>
      </c>
      <c r="CW55" s="43" t="s">
        <v>3471</v>
      </c>
      <c r="CX55" s="43" t="s">
        <v>3393</v>
      </c>
      <c r="CY55" s="43" t="s">
        <v>4124</v>
      </c>
      <c r="CZ55" s="43" t="s">
        <v>3395</v>
      </c>
      <c r="DA55" s="43" t="s">
        <v>275</v>
      </c>
    </row>
    <row r="56" spans="1:105" x14ac:dyDescent="0.3">
      <c r="A56" s="43" t="s">
        <v>4125</v>
      </c>
      <c r="B56" s="43" t="s">
        <v>3355</v>
      </c>
      <c r="C56" s="43" t="s">
        <v>95</v>
      </c>
      <c r="D56" s="44">
        <v>44112</v>
      </c>
      <c r="E56" s="43" t="s">
        <v>3259</v>
      </c>
      <c r="F56" s="43" t="s">
        <v>3356</v>
      </c>
      <c r="G56" s="43" t="s">
        <v>382</v>
      </c>
      <c r="H56" s="43" t="s">
        <v>3357</v>
      </c>
      <c r="I56" s="43" t="s">
        <v>4126</v>
      </c>
      <c r="J56" s="43" t="s">
        <v>382</v>
      </c>
      <c r="K56" s="43" t="s">
        <v>1354</v>
      </c>
      <c r="L56" s="43" t="s">
        <v>1353</v>
      </c>
      <c r="M56" s="43" t="s">
        <v>3359</v>
      </c>
      <c r="N56" s="43" t="s">
        <v>3359</v>
      </c>
      <c r="O56" s="43" t="s">
        <v>4127</v>
      </c>
      <c r="P56" s="43" t="s">
        <v>4128</v>
      </c>
      <c r="Q56" s="43" t="s">
        <v>4129</v>
      </c>
      <c r="R56" s="43" t="s">
        <v>4130</v>
      </c>
      <c r="S56" s="43" t="s">
        <v>4131</v>
      </c>
      <c r="T56" s="43" t="s">
        <v>4132</v>
      </c>
      <c r="U56" s="43" t="s">
        <v>4129</v>
      </c>
      <c r="V56" s="43" t="s">
        <v>4130</v>
      </c>
      <c r="W56" s="43" t="s">
        <v>4133</v>
      </c>
      <c r="X56" s="43" t="s">
        <v>4134</v>
      </c>
      <c r="Y56" s="43" t="s">
        <v>317</v>
      </c>
      <c r="Z56" s="43" t="s">
        <v>4135</v>
      </c>
      <c r="AA56" s="43" t="s">
        <v>3371</v>
      </c>
      <c r="AB56" s="43">
        <v>1209.7</v>
      </c>
      <c r="AC56" s="43" t="s">
        <v>3372</v>
      </c>
      <c r="AD56" s="43" t="s">
        <v>3467</v>
      </c>
      <c r="AE56" s="43" t="s">
        <v>3446</v>
      </c>
      <c r="AG56" s="43" t="s">
        <v>3375</v>
      </c>
      <c r="AH56" s="43" t="s">
        <v>3408</v>
      </c>
      <c r="AI56" s="43" t="s">
        <v>3565</v>
      </c>
      <c r="AJ56" s="43">
        <v>79</v>
      </c>
      <c r="AK56" s="43" t="s">
        <v>3377</v>
      </c>
      <c r="AL56" s="43" t="s">
        <v>3378</v>
      </c>
      <c r="AM56" s="43" t="s">
        <v>1295</v>
      </c>
      <c r="AN56" s="43" t="s">
        <v>3377</v>
      </c>
      <c r="AO56" s="43" t="s">
        <v>3378</v>
      </c>
      <c r="AP56" s="43" t="s">
        <v>1295</v>
      </c>
      <c r="AQ56" s="43" t="s">
        <v>270</v>
      </c>
      <c r="AR56" s="43" t="s">
        <v>191</v>
      </c>
      <c r="AS56" s="43" t="s">
        <v>1408</v>
      </c>
      <c r="AU56" s="43" t="s">
        <v>3379</v>
      </c>
      <c r="AY56" s="43" t="s">
        <v>191</v>
      </c>
      <c r="AZ56" s="43" t="s">
        <v>272</v>
      </c>
      <c r="BA56" s="44">
        <v>26665</v>
      </c>
      <c r="BB56" s="43" t="s">
        <v>3380</v>
      </c>
      <c r="BD56" s="43" t="s">
        <v>3381</v>
      </c>
      <c r="BE56" s="43" t="s">
        <v>3382</v>
      </c>
      <c r="BF56" s="43" t="s">
        <v>270</v>
      </c>
      <c r="BG56" s="43" t="s">
        <v>270</v>
      </c>
      <c r="BH56" s="43" t="s">
        <v>270</v>
      </c>
      <c r="BI56" s="43" t="s">
        <v>272</v>
      </c>
      <c r="BJ56" s="43" t="s">
        <v>3372</v>
      </c>
      <c r="BK56" s="43" t="s">
        <v>3372</v>
      </c>
      <c r="BL56" s="44">
        <v>43676</v>
      </c>
      <c r="BN56" s="43" t="s">
        <v>289</v>
      </c>
      <c r="BO56" s="43" t="s">
        <v>3410</v>
      </c>
      <c r="BP56" s="43" t="s">
        <v>3410</v>
      </c>
      <c r="BQ56" s="43" t="s">
        <v>3410</v>
      </c>
      <c r="BR56" s="43" t="s">
        <v>3410</v>
      </c>
      <c r="BS56" s="43" t="s">
        <v>3386</v>
      </c>
      <c r="BT56" s="43" t="s">
        <v>3387</v>
      </c>
      <c r="BU56" s="43" t="s">
        <v>270</v>
      </c>
      <c r="BV56" s="43" t="s">
        <v>3534</v>
      </c>
      <c r="BW56" s="43" t="s">
        <v>3534</v>
      </c>
      <c r="BX56" s="43" t="s">
        <v>270</v>
      </c>
      <c r="BY56" s="43" t="s">
        <v>3389</v>
      </c>
      <c r="BZ56" s="43" t="s">
        <v>270</v>
      </c>
      <c r="CB56" s="43">
        <v>31</v>
      </c>
      <c r="CC56" s="43">
        <v>0</v>
      </c>
      <c r="CD56" s="43">
        <v>0</v>
      </c>
      <c r="CE56" s="43">
        <v>1</v>
      </c>
      <c r="CF56" s="43">
        <v>0</v>
      </c>
      <c r="CG56" s="43">
        <v>0</v>
      </c>
      <c r="CH56" s="43">
        <v>0</v>
      </c>
      <c r="CL56" s="43">
        <v>4600</v>
      </c>
      <c r="CM56" s="43">
        <v>4000</v>
      </c>
      <c r="CO56" s="43">
        <f t="shared" si="0"/>
        <v>8600</v>
      </c>
      <c r="CP56" s="44">
        <v>43646</v>
      </c>
      <c r="CQ56" s="43" t="s">
        <v>3390</v>
      </c>
      <c r="CR56" s="44">
        <v>41704</v>
      </c>
      <c r="CS56" s="43" t="s">
        <v>3390</v>
      </c>
      <c r="CT56" s="44">
        <v>41704</v>
      </c>
      <c r="CV56" s="43" t="s">
        <v>3470</v>
      </c>
      <c r="CW56" s="43" t="s">
        <v>3950</v>
      </c>
      <c r="CX56" s="43" t="s">
        <v>3393</v>
      </c>
      <c r="CZ56" s="43" t="s">
        <v>3395</v>
      </c>
      <c r="DA56" s="43" t="s">
        <v>275</v>
      </c>
    </row>
    <row r="57" spans="1:105" x14ac:dyDescent="0.3">
      <c r="A57" s="43" t="s">
        <v>4136</v>
      </c>
      <c r="B57" s="43" t="s">
        <v>3355</v>
      </c>
      <c r="C57" s="43" t="s">
        <v>97</v>
      </c>
      <c r="D57" s="44">
        <v>44112</v>
      </c>
      <c r="E57" s="43" t="s">
        <v>3259</v>
      </c>
      <c r="F57" s="43" t="s">
        <v>3356</v>
      </c>
      <c r="G57" s="43" t="s">
        <v>382</v>
      </c>
      <c r="H57" s="43" t="s">
        <v>3357</v>
      </c>
      <c r="I57" s="43" t="s">
        <v>4137</v>
      </c>
      <c r="J57" s="43" t="s">
        <v>382</v>
      </c>
      <c r="K57" s="43" t="s">
        <v>1356</v>
      </c>
      <c r="L57" s="43" t="s">
        <v>1355</v>
      </c>
      <c r="M57" s="43" t="s">
        <v>3359</v>
      </c>
      <c r="N57" s="43" t="s">
        <v>3359</v>
      </c>
      <c r="O57" s="43" t="s">
        <v>4138</v>
      </c>
      <c r="P57" s="43" t="s">
        <v>4139</v>
      </c>
      <c r="Q57" s="43" t="s">
        <v>4140</v>
      </c>
      <c r="R57" s="43" t="s">
        <v>4141</v>
      </c>
      <c r="S57" s="43" t="s">
        <v>4142</v>
      </c>
      <c r="T57" s="43" t="s">
        <v>4143</v>
      </c>
      <c r="U57" s="43" t="s">
        <v>4140</v>
      </c>
      <c r="V57" s="43" t="s">
        <v>4144</v>
      </c>
      <c r="W57" s="43" t="s">
        <v>4145</v>
      </c>
      <c r="X57" s="43" t="s">
        <v>4146</v>
      </c>
      <c r="Y57" s="43" t="s">
        <v>4147</v>
      </c>
      <c r="Z57" s="43" t="s">
        <v>4148</v>
      </c>
      <c r="AA57" s="43" t="s">
        <v>3371</v>
      </c>
      <c r="AB57" s="43">
        <v>1078</v>
      </c>
      <c r="AD57" s="43" t="s">
        <v>3501</v>
      </c>
      <c r="AE57" s="43" t="s">
        <v>3502</v>
      </c>
      <c r="AG57" s="43" t="s">
        <v>3375</v>
      </c>
      <c r="AH57" s="43" t="s">
        <v>3503</v>
      </c>
      <c r="AI57" s="43" t="s">
        <v>3372</v>
      </c>
      <c r="AJ57" s="43">
        <v>155</v>
      </c>
      <c r="AK57" s="43" t="s">
        <v>3377</v>
      </c>
      <c r="AL57" s="43" t="s">
        <v>3378</v>
      </c>
      <c r="AM57" s="43" t="s">
        <v>1295</v>
      </c>
      <c r="AN57" s="43" t="s">
        <v>3377</v>
      </c>
      <c r="AO57" s="43" t="s">
        <v>3378</v>
      </c>
      <c r="AP57" s="43" t="s">
        <v>1295</v>
      </c>
      <c r="AQ57" s="43" t="s">
        <v>270</v>
      </c>
      <c r="AR57" s="43" t="s">
        <v>191</v>
      </c>
      <c r="AS57" s="43" t="s">
        <v>1408</v>
      </c>
      <c r="AU57" s="43" t="s">
        <v>3379</v>
      </c>
      <c r="AY57" s="43" t="s">
        <v>191</v>
      </c>
      <c r="AZ57" s="43" t="s">
        <v>272</v>
      </c>
      <c r="BA57" s="44">
        <v>15401</v>
      </c>
      <c r="BB57" s="43" t="s">
        <v>3380</v>
      </c>
      <c r="BD57" s="43" t="s">
        <v>3679</v>
      </c>
      <c r="BE57" s="43" t="s">
        <v>3382</v>
      </c>
      <c r="BF57" s="43" t="s">
        <v>270</v>
      </c>
      <c r="BG57" s="43" t="s">
        <v>270</v>
      </c>
      <c r="BH57" s="43" t="s">
        <v>270</v>
      </c>
      <c r="BI57" s="43" t="s">
        <v>272</v>
      </c>
      <c r="BJ57" s="43" t="s">
        <v>3372</v>
      </c>
      <c r="BK57" s="43" t="s">
        <v>3372</v>
      </c>
      <c r="BL57" s="44">
        <v>43385</v>
      </c>
      <c r="BN57" s="43" t="s">
        <v>289</v>
      </c>
      <c r="BO57" s="43" t="s">
        <v>3410</v>
      </c>
      <c r="BP57" s="43" t="s">
        <v>3410</v>
      </c>
      <c r="BQ57" s="43" t="s">
        <v>3410</v>
      </c>
      <c r="BR57" s="43" t="s">
        <v>3410</v>
      </c>
      <c r="BS57" s="43" t="s">
        <v>3387</v>
      </c>
      <c r="BU57" s="43" t="s">
        <v>270</v>
      </c>
      <c r="BV57" s="43" t="s">
        <v>3534</v>
      </c>
      <c r="BW57" s="43" t="s">
        <v>3534</v>
      </c>
      <c r="BX57" s="43" t="s">
        <v>270</v>
      </c>
      <c r="BZ57" s="43" t="s">
        <v>270</v>
      </c>
      <c r="CB57" s="43">
        <v>23</v>
      </c>
      <c r="CC57" s="43">
        <v>1</v>
      </c>
      <c r="CD57" s="43">
        <v>0</v>
      </c>
      <c r="CE57" s="43">
        <v>1</v>
      </c>
      <c r="CF57" s="43">
        <v>0</v>
      </c>
      <c r="CG57" s="43">
        <v>0</v>
      </c>
      <c r="CH57" s="43">
        <v>0</v>
      </c>
      <c r="CL57" s="43">
        <v>6000</v>
      </c>
      <c r="CM57" s="43">
        <v>1000</v>
      </c>
      <c r="CO57" s="43">
        <f t="shared" si="0"/>
        <v>7000</v>
      </c>
      <c r="CP57" s="44">
        <v>43373</v>
      </c>
      <c r="CQ57" s="43" t="s">
        <v>3505</v>
      </c>
      <c r="CR57" s="44">
        <v>43809</v>
      </c>
      <c r="CS57" s="43" t="s">
        <v>3263</v>
      </c>
      <c r="CT57" s="44">
        <v>43809</v>
      </c>
      <c r="CV57" s="43" t="s">
        <v>3470</v>
      </c>
      <c r="CW57" s="43" t="s">
        <v>3471</v>
      </c>
      <c r="CX57" s="43" t="s">
        <v>3393</v>
      </c>
      <c r="CZ57" s="43" t="s">
        <v>3395</v>
      </c>
      <c r="DA57" s="43" t="s">
        <v>275</v>
      </c>
    </row>
    <row r="58" spans="1:105" x14ac:dyDescent="0.3">
      <c r="A58" s="43" t="s">
        <v>4149</v>
      </c>
      <c r="B58" s="43" t="s">
        <v>3355</v>
      </c>
      <c r="C58" s="43" t="s">
        <v>99</v>
      </c>
      <c r="D58" s="44">
        <v>44112</v>
      </c>
      <c r="E58" s="43" t="s">
        <v>3259</v>
      </c>
      <c r="F58" s="43" t="s">
        <v>3356</v>
      </c>
      <c r="G58" s="43" t="s">
        <v>382</v>
      </c>
      <c r="H58" s="43" t="s">
        <v>3357</v>
      </c>
      <c r="I58" s="43" t="s">
        <v>3926</v>
      </c>
      <c r="J58" s="43" t="s">
        <v>382</v>
      </c>
      <c r="K58" s="43" t="s">
        <v>4150</v>
      </c>
      <c r="L58" s="43" t="s">
        <v>1489</v>
      </c>
      <c r="M58" s="43" t="s">
        <v>3359</v>
      </c>
      <c r="N58" s="43" t="s">
        <v>3359</v>
      </c>
      <c r="O58" s="43" t="s">
        <v>4151</v>
      </c>
      <c r="P58" s="43" t="s">
        <v>4152</v>
      </c>
      <c r="Q58" s="43" t="s">
        <v>4153</v>
      </c>
      <c r="R58" s="43" t="s">
        <v>4154</v>
      </c>
      <c r="S58" s="43" t="s">
        <v>4155</v>
      </c>
      <c r="T58" s="43" t="s">
        <v>4152</v>
      </c>
      <c r="U58" s="43" t="s">
        <v>4153</v>
      </c>
      <c r="V58" s="43" t="s">
        <v>4156</v>
      </c>
      <c r="W58" s="43" t="s">
        <v>4157</v>
      </c>
      <c r="X58" s="43" t="s">
        <v>4158</v>
      </c>
      <c r="Y58" s="43" t="s">
        <v>318</v>
      </c>
      <c r="Z58" s="43" t="s">
        <v>4159</v>
      </c>
      <c r="AA58" s="43" t="s">
        <v>3371</v>
      </c>
      <c r="AB58" s="43">
        <v>1455</v>
      </c>
      <c r="AC58" s="43" t="s">
        <v>3372</v>
      </c>
      <c r="AD58" s="43" t="s">
        <v>3467</v>
      </c>
      <c r="AE58" s="43" t="s">
        <v>3502</v>
      </c>
      <c r="AG58" s="43" t="s">
        <v>3375</v>
      </c>
      <c r="AH58" s="43" t="s">
        <v>3503</v>
      </c>
      <c r="AI58" s="43" t="s">
        <v>3372</v>
      </c>
      <c r="AJ58" s="43">
        <v>34</v>
      </c>
      <c r="AK58" s="43" t="s">
        <v>3377</v>
      </c>
      <c r="AL58" s="43" t="s">
        <v>3378</v>
      </c>
      <c r="AM58" s="43" t="s">
        <v>1295</v>
      </c>
      <c r="AN58" s="43" t="s">
        <v>3377</v>
      </c>
      <c r="AO58" s="43" t="s">
        <v>3378</v>
      </c>
      <c r="AP58" s="43" t="s">
        <v>1295</v>
      </c>
      <c r="AQ58" s="43" t="s">
        <v>270</v>
      </c>
      <c r="AR58" s="43" t="s">
        <v>191</v>
      </c>
      <c r="AS58" s="43" t="s">
        <v>1408</v>
      </c>
      <c r="AU58" s="43" t="s">
        <v>3379</v>
      </c>
      <c r="AY58" s="43" t="s">
        <v>191</v>
      </c>
      <c r="AZ58" s="43" t="s">
        <v>272</v>
      </c>
      <c r="BA58" s="44">
        <v>23193</v>
      </c>
      <c r="BB58" s="43" t="s">
        <v>3380</v>
      </c>
      <c r="BE58" s="43" t="s">
        <v>3468</v>
      </c>
      <c r="BF58" s="43" t="s">
        <v>270</v>
      </c>
      <c r="BG58" s="43" t="s">
        <v>270</v>
      </c>
      <c r="BH58" s="43" t="s">
        <v>270</v>
      </c>
      <c r="BI58" s="43" t="s">
        <v>270</v>
      </c>
      <c r="BJ58" s="43" t="s">
        <v>3372</v>
      </c>
      <c r="BK58" s="43" t="s">
        <v>3372</v>
      </c>
      <c r="BL58" s="44">
        <v>43371</v>
      </c>
      <c r="BN58" s="43" t="s">
        <v>289</v>
      </c>
      <c r="BO58" s="43" t="s">
        <v>3410</v>
      </c>
      <c r="BP58" s="43" t="s">
        <v>3410</v>
      </c>
      <c r="BQ58" s="43" t="s">
        <v>3410</v>
      </c>
      <c r="BR58" s="43" t="s">
        <v>3410</v>
      </c>
      <c r="BS58" s="43" t="s">
        <v>3387</v>
      </c>
      <c r="BT58" s="43" t="s">
        <v>3387</v>
      </c>
      <c r="BU58" s="43" t="s">
        <v>270</v>
      </c>
      <c r="BW58" s="43" t="s">
        <v>3469</v>
      </c>
      <c r="BX58" s="43" t="s">
        <v>270</v>
      </c>
      <c r="BY58" s="43" t="s">
        <v>3389</v>
      </c>
      <c r="BZ58" s="43" t="s">
        <v>270</v>
      </c>
      <c r="CB58" s="43">
        <v>10</v>
      </c>
      <c r="CE58" s="43">
        <v>1</v>
      </c>
      <c r="CL58" s="43">
        <v>1500</v>
      </c>
      <c r="CM58" s="43">
        <v>500</v>
      </c>
      <c r="CO58" s="43">
        <f t="shared" si="0"/>
        <v>2000</v>
      </c>
      <c r="CP58" s="44">
        <v>43343</v>
      </c>
      <c r="CQ58" s="43" t="s">
        <v>3505</v>
      </c>
      <c r="CR58" s="44">
        <v>43761</v>
      </c>
      <c r="CV58" s="43" t="s">
        <v>3470</v>
      </c>
      <c r="CW58" s="43" t="s">
        <v>3741</v>
      </c>
      <c r="CX58" s="43" t="s">
        <v>3393</v>
      </c>
    </row>
    <row r="59" spans="1:105" x14ac:dyDescent="0.3">
      <c r="A59" s="43" t="s">
        <v>4160</v>
      </c>
      <c r="B59" s="43" t="s">
        <v>3355</v>
      </c>
      <c r="C59" s="43" t="s">
        <v>101</v>
      </c>
      <c r="D59" s="44">
        <v>44112</v>
      </c>
      <c r="E59" s="43" t="s">
        <v>3259</v>
      </c>
      <c r="F59" s="43" t="s">
        <v>3356</v>
      </c>
      <c r="G59" s="43" t="s">
        <v>382</v>
      </c>
      <c r="H59" s="43" t="s">
        <v>3357</v>
      </c>
      <c r="I59" s="43" t="s">
        <v>3843</v>
      </c>
      <c r="J59" s="43" t="s">
        <v>382</v>
      </c>
      <c r="K59" s="43" t="s">
        <v>4161</v>
      </c>
      <c r="L59" s="43" t="s">
        <v>1490</v>
      </c>
      <c r="M59" s="43" t="s">
        <v>3359</v>
      </c>
      <c r="N59" s="43" t="s">
        <v>3359</v>
      </c>
      <c r="O59" s="43" t="s">
        <v>4162</v>
      </c>
      <c r="P59" s="43" t="s">
        <v>4163</v>
      </c>
      <c r="Q59" s="43" t="s">
        <v>4164</v>
      </c>
      <c r="R59" s="43" t="s">
        <v>4165</v>
      </c>
      <c r="S59" s="43" t="s">
        <v>4166</v>
      </c>
      <c r="T59" s="43" t="s">
        <v>4167</v>
      </c>
      <c r="U59" s="43" t="s">
        <v>4164</v>
      </c>
      <c r="V59" s="43" t="s">
        <v>4168</v>
      </c>
      <c r="W59" s="43" t="s">
        <v>4169</v>
      </c>
      <c r="X59" s="43" t="s">
        <v>4170</v>
      </c>
      <c r="Y59" s="43" t="s">
        <v>4171</v>
      </c>
      <c r="Z59" s="43" t="s">
        <v>4172</v>
      </c>
      <c r="AA59" s="43" t="s">
        <v>3371</v>
      </c>
      <c r="AB59" s="43">
        <v>1068</v>
      </c>
      <c r="AC59" s="43" t="s">
        <v>3372</v>
      </c>
      <c r="AD59" s="43" t="s">
        <v>3467</v>
      </c>
      <c r="AE59" s="43" t="s">
        <v>3502</v>
      </c>
      <c r="AG59" s="43" t="s">
        <v>3375</v>
      </c>
      <c r="AH59" s="43" t="s">
        <v>3408</v>
      </c>
      <c r="AI59" s="43" t="s">
        <v>3549</v>
      </c>
      <c r="AJ59" s="43">
        <v>100</v>
      </c>
      <c r="AK59" s="43" t="s">
        <v>3377</v>
      </c>
      <c r="AL59" s="43" t="s">
        <v>3378</v>
      </c>
      <c r="AM59" s="43" t="s">
        <v>1295</v>
      </c>
      <c r="AN59" s="43" t="s">
        <v>3377</v>
      </c>
      <c r="AO59" s="43" t="s">
        <v>3378</v>
      </c>
      <c r="AP59" s="43" t="s">
        <v>1295</v>
      </c>
      <c r="AQ59" s="43" t="s">
        <v>270</v>
      </c>
      <c r="AR59" s="43" t="s">
        <v>191</v>
      </c>
      <c r="AS59" s="43" t="s">
        <v>1408</v>
      </c>
      <c r="AU59" s="43" t="s">
        <v>3379</v>
      </c>
      <c r="AY59" s="43" t="s">
        <v>191</v>
      </c>
      <c r="AZ59" s="43" t="s">
        <v>272</v>
      </c>
      <c r="BA59" s="44">
        <v>26390</v>
      </c>
      <c r="BB59" s="43" t="s">
        <v>3380</v>
      </c>
      <c r="BE59" s="43" t="s">
        <v>3382</v>
      </c>
      <c r="BJ59" s="43" t="s">
        <v>3372</v>
      </c>
      <c r="BK59" s="43" t="s">
        <v>3372</v>
      </c>
      <c r="BL59" s="44">
        <v>43329</v>
      </c>
      <c r="BN59" s="43" t="s">
        <v>289</v>
      </c>
      <c r="BO59" s="43" t="s">
        <v>3410</v>
      </c>
      <c r="BP59" s="43" t="s">
        <v>3410</v>
      </c>
      <c r="BQ59" s="43" t="s">
        <v>3410</v>
      </c>
      <c r="BR59" s="43" t="s">
        <v>3410</v>
      </c>
      <c r="BS59" s="43" t="s">
        <v>3387</v>
      </c>
      <c r="BT59" s="43" t="s">
        <v>3387</v>
      </c>
      <c r="BU59" s="43" t="s">
        <v>270</v>
      </c>
      <c r="BW59" s="43" t="s">
        <v>3469</v>
      </c>
      <c r="BX59" s="43" t="s">
        <v>270</v>
      </c>
      <c r="BY59" s="43" t="s">
        <v>3389</v>
      </c>
      <c r="BZ59" s="43" t="s">
        <v>270</v>
      </c>
      <c r="CB59" s="43">
        <v>4</v>
      </c>
      <c r="CL59" s="43">
        <v>2000</v>
      </c>
      <c r="CM59" s="43">
        <v>200</v>
      </c>
      <c r="CO59" s="43">
        <f t="shared" si="0"/>
        <v>2200</v>
      </c>
      <c r="CP59" s="44">
        <v>43312</v>
      </c>
      <c r="CV59" s="43" t="s">
        <v>3391</v>
      </c>
      <c r="CX59" s="43" t="s">
        <v>3393</v>
      </c>
    </row>
    <row r="60" spans="1:105" x14ac:dyDescent="0.3">
      <c r="A60" s="43" t="s">
        <v>4173</v>
      </c>
      <c r="B60" s="43" t="s">
        <v>3355</v>
      </c>
      <c r="C60" s="43" t="s">
        <v>105</v>
      </c>
      <c r="D60" s="44">
        <v>44112</v>
      </c>
      <c r="E60" s="43" t="s">
        <v>3259</v>
      </c>
      <c r="F60" s="43" t="s">
        <v>3356</v>
      </c>
      <c r="G60" s="43" t="s">
        <v>382</v>
      </c>
      <c r="H60" s="43" t="s">
        <v>3357</v>
      </c>
      <c r="I60" s="43" t="s">
        <v>1298</v>
      </c>
      <c r="J60" s="43" t="s">
        <v>382</v>
      </c>
      <c r="K60" s="43" t="s">
        <v>4174</v>
      </c>
      <c r="L60" s="43" t="s">
        <v>1491</v>
      </c>
      <c r="M60" s="43" t="s">
        <v>3359</v>
      </c>
      <c r="N60" s="43" t="s">
        <v>3359</v>
      </c>
      <c r="O60" s="43" t="s">
        <v>4175</v>
      </c>
      <c r="P60" s="43" t="s">
        <v>4176</v>
      </c>
      <c r="Q60" s="43" t="s">
        <v>4177</v>
      </c>
      <c r="R60" s="43" t="s">
        <v>4178</v>
      </c>
      <c r="S60" s="43" t="s">
        <v>4179</v>
      </c>
      <c r="T60" s="43" t="s">
        <v>4176</v>
      </c>
      <c r="U60" s="43" t="s">
        <v>4177</v>
      </c>
      <c r="V60" s="43" t="s">
        <v>4180</v>
      </c>
      <c r="W60" s="43" t="s">
        <v>4181</v>
      </c>
      <c r="X60" s="43" t="s">
        <v>4182</v>
      </c>
      <c r="Y60" s="43" t="s">
        <v>4183</v>
      </c>
      <c r="Z60" s="43" t="s">
        <v>4184</v>
      </c>
      <c r="AA60" s="43" t="s">
        <v>3371</v>
      </c>
      <c r="AB60" s="43">
        <v>1289</v>
      </c>
      <c r="AC60" s="43" t="s">
        <v>3371</v>
      </c>
      <c r="AD60" s="43" t="s">
        <v>3373</v>
      </c>
      <c r="AE60" s="43" t="s">
        <v>3502</v>
      </c>
      <c r="AG60" s="43" t="s">
        <v>3375</v>
      </c>
      <c r="AH60" s="43" t="s">
        <v>3408</v>
      </c>
      <c r="AI60" s="43" t="s">
        <v>3372</v>
      </c>
      <c r="AJ60" s="43">
        <v>58</v>
      </c>
      <c r="AK60" s="43" t="s">
        <v>3377</v>
      </c>
      <c r="AL60" s="43" t="s">
        <v>3378</v>
      </c>
      <c r="AM60" s="43" t="s">
        <v>1295</v>
      </c>
      <c r="AN60" s="43" t="s">
        <v>3377</v>
      </c>
      <c r="AO60" s="43" t="s">
        <v>3378</v>
      </c>
      <c r="AP60" s="43" t="s">
        <v>1295</v>
      </c>
      <c r="AQ60" s="43" t="s">
        <v>270</v>
      </c>
      <c r="AR60" s="43" t="s">
        <v>191</v>
      </c>
      <c r="AS60" s="43" t="s">
        <v>1408</v>
      </c>
      <c r="AU60" s="43" t="s">
        <v>3379</v>
      </c>
      <c r="AY60" s="43" t="s">
        <v>191</v>
      </c>
      <c r="AZ60" s="43" t="s">
        <v>272</v>
      </c>
      <c r="BA60" s="44">
        <v>27089</v>
      </c>
      <c r="BB60" s="43" t="s">
        <v>3380</v>
      </c>
      <c r="BE60" s="43" t="s">
        <v>3382</v>
      </c>
      <c r="BJ60" s="43" t="s">
        <v>3372</v>
      </c>
      <c r="BK60" s="43" t="s">
        <v>3372</v>
      </c>
      <c r="BL60" s="44">
        <v>43692</v>
      </c>
      <c r="BM60" s="44">
        <v>29770</v>
      </c>
      <c r="BU60" s="43" t="s">
        <v>270</v>
      </c>
      <c r="BW60" s="43" t="s">
        <v>3469</v>
      </c>
      <c r="BX60" s="43" t="s">
        <v>270</v>
      </c>
      <c r="BZ60" s="43" t="s">
        <v>270</v>
      </c>
      <c r="CB60" s="43">
        <v>3</v>
      </c>
      <c r="CL60" s="43">
        <v>500</v>
      </c>
      <c r="CM60" s="43">
        <v>500</v>
      </c>
      <c r="CO60" s="43">
        <f t="shared" si="0"/>
        <v>1000</v>
      </c>
      <c r="CP60" s="44">
        <v>43677</v>
      </c>
      <c r="CQ60" s="43" t="s">
        <v>3505</v>
      </c>
      <c r="CR60" s="44">
        <v>39197</v>
      </c>
      <c r="CV60" s="43" t="s">
        <v>3470</v>
      </c>
      <c r="CX60" s="43" t="s">
        <v>272</v>
      </c>
    </row>
    <row r="61" spans="1:105" x14ac:dyDescent="0.3">
      <c r="A61" s="43" t="s">
        <v>4185</v>
      </c>
      <c r="B61" s="43" t="s">
        <v>3355</v>
      </c>
      <c r="C61" s="43" t="s">
        <v>39</v>
      </c>
      <c r="D61" s="44">
        <v>44112</v>
      </c>
      <c r="E61" s="43" t="s">
        <v>3259</v>
      </c>
      <c r="F61" s="43" t="s">
        <v>3356</v>
      </c>
      <c r="G61" s="43" t="s">
        <v>382</v>
      </c>
      <c r="H61" s="43" t="s">
        <v>3357</v>
      </c>
      <c r="I61" s="43" t="s">
        <v>4186</v>
      </c>
      <c r="J61" s="43" t="s">
        <v>382</v>
      </c>
      <c r="K61" s="43" t="s">
        <v>1358</v>
      </c>
      <c r="L61" s="43" t="s">
        <v>1357</v>
      </c>
      <c r="M61" s="43" t="s">
        <v>3359</v>
      </c>
      <c r="N61" s="43" t="s">
        <v>3359</v>
      </c>
      <c r="O61" s="43" t="s">
        <v>1357</v>
      </c>
      <c r="P61" s="43" t="s">
        <v>4187</v>
      </c>
      <c r="Q61" s="43" t="s">
        <v>4188</v>
      </c>
      <c r="R61" s="43" t="s">
        <v>4189</v>
      </c>
      <c r="S61" s="43" t="s">
        <v>4190</v>
      </c>
      <c r="T61" s="43" t="s">
        <v>4191</v>
      </c>
      <c r="U61" s="43" t="s">
        <v>4188</v>
      </c>
      <c r="V61" s="43" t="s">
        <v>4192</v>
      </c>
      <c r="W61" s="43" t="s">
        <v>4193</v>
      </c>
      <c r="X61" s="43" t="s">
        <v>4194</v>
      </c>
      <c r="Y61" s="43" t="s">
        <v>4195</v>
      </c>
      <c r="Z61" s="43" t="s">
        <v>4196</v>
      </c>
      <c r="AA61" s="43" t="s">
        <v>3371</v>
      </c>
      <c r="AB61" s="43">
        <v>1179</v>
      </c>
      <c r="AC61" s="43" t="s">
        <v>3372</v>
      </c>
      <c r="AD61" s="43" t="s">
        <v>3429</v>
      </c>
      <c r="AE61" s="43" t="s">
        <v>3374</v>
      </c>
      <c r="AG61" s="43" t="s">
        <v>3485</v>
      </c>
      <c r="AH61" s="43" t="s">
        <v>3431</v>
      </c>
      <c r="AI61" s="43" t="s">
        <v>3372</v>
      </c>
      <c r="AJ61" s="43">
        <v>52</v>
      </c>
      <c r="AK61" s="43" t="s">
        <v>3377</v>
      </c>
      <c r="AL61" s="43" t="s">
        <v>3378</v>
      </c>
      <c r="AM61" s="43" t="s">
        <v>1295</v>
      </c>
      <c r="AN61" s="43" t="s">
        <v>3377</v>
      </c>
      <c r="AO61" s="43" t="s">
        <v>3378</v>
      </c>
      <c r="AP61" s="43" t="s">
        <v>1295</v>
      </c>
      <c r="AQ61" s="43" t="s">
        <v>270</v>
      </c>
      <c r="AR61" s="43" t="s">
        <v>191</v>
      </c>
      <c r="AS61" s="43" t="s">
        <v>1408</v>
      </c>
      <c r="AU61" s="43" t="s">
        <v>3379</v>
      </c>
      <c r="AY61" s="43" t="s">
        <v>191</v>
      </c>
      <c r="AZ61" s="43" t="s">
        <v>272</v>
      </c>
      <c r="BB61" s="43" t="s">
        <v>3380</v>
      </c>
      <c r="BD61" s="43" t="s">
        <v>3679</v>
      </c>
      <c r="BE61" s="43" t="s">
        <v>3382</v>
      </c>
      <c r="BF61" s="43" t="s">
        <v>270</v>
      </c>
      <c r="BG61" s="43" t="s">
        <v>270</v>
      </c>
      <c r="BH61" s="43" t="s">
        <v>270</v>
      </c>
      <c r="BI61" s="43" t="s">
        <v>272</v>
      </c>
      <c r="BJ61" s="43" t="s">
        <v>3372</v>
      </c>
      <c r="BK61" s="43" t="s">
        <v>3372</v>
      </c>
      <c r="BL61" s="44">
        <v>43238</v>
      </c>
      <c r="BN61" s="43" t="s">
        <v>289</v>
      </c>
      <c r="BO61" s="43" t="s">
        <v>3410</v>
      </c>
      <c r="BP61" s="43" t="s">
        <v>3410</v>
      </c>
      <c r="BQ61" s="43" t="s">
        <v>3410</v>
      </c>
      <c r="BR61" s="43" t="s">
        <v>3410</v>
      </c>
      <c r="BS61" s="43" t="s">
        <v>3386</v>
      </c>
      <c r="BT61" s="43" t="s">
        <v>3387</v>
      </c>
      <c r="BU61" s="43" t="s">
        <v>270</v>
      </c>
      <c r="BW61" s="43" t="s">
        <v>3469</v>
      </c>
      <c r="BX61" s="43" t="s">
        <v>270</v>
      </c>
      <c r="BY61" s="43" t="s">
        <v>3389</v>
      </c>
      <c r="BZ61" s="43" t="s">
        <v>270</v>
      </c>
      <c r="CB61" s="43">
        <v>11</v>
      </c>
      <c r="CC61" s="43">
        <v>0</v>
      </c>
      <c r="CD61" s="43">
        <v>0</v>
      </c>
      <c r="CE61" s="43">
        <v>0</v>
      </c>
      <c r="CF61" s="43">
        <v>0</v>
      </c>
      <c r="CG61" s="43">
        <v>0</v>
      </c>
      <c r="CH61" s="43">
        <v>0</v>
      </c>
      <c r="CL61" s="43">
        <v>2000</v>
      </c>
      <c r="CM61" s="43">
        <v>1500</v>
      </c>
      <c r="CO61" s="43">
        <f t="shared" si="0"/>
        <v>3500</v>
      </c>
      <c r="CP61" s="44">
        <v>43220</v>
      </c>
      <c r="CQ61" s="43" t="s">
        <v>4197</v>
      </c>
      <c r="CV61" s="43" t="s">
        <v>3470</v>
      </c>
      <c r="CX61" s="43" t="s">
        <v>3393</v>
      </c>
      <c r="CY61" s="43" t="s">
        <v>4198</v>
      </c>
      <c r="CZ61" s="43" t="s">
        <v>3395</v>
      </c>
      <c r="DA61" s="43" t="s">
        <v>277</v>
      </c>
    </row>
    <row r="62" spans="1:105" x14ac:dyDescent="0.3">
      <c r="A62" s="43" t="s">
        <v>4199</v>
      </c>
      <c r="B62" s="43" t="s">
        <v>3355</v>
      </c>
      <c r="C62" s="43" t="s">
        <v>107</v>
      </c>
      <c r="D62" s="44">
        <v>44112</v>
      </c>
      <c r="E62" s="43" t="s">
        <v>3259</v>
      </c>
      <c r="F62" s="43" t="s">
        <v>3356</v>
      </c>
      <c r="G62" s="43" t="s">
        <v>382</v>
      </c>
      <c r="H62" s="43" t="s">
        <v>3357</v>
      </c>
      <c r="I62" s="43" t="s">
        <v>4016</v>
      </c>
      <c r="J62" s="43" t="s">
        <v>382</v>
      </c>
      <c r="K62" s="43" t="s">
        <v>1360</v>
      </c>
      <c r="L62" s="43" t="s">
        <v>4200</v>
      </c>
      <c r="M62" s="43" t="s">
        <v>3359</v>
      </c>
      <c r="N62" s="43" t="s">
        <v>3359</v>
      </c>
      <c r="O62" s="43" t="s">
        <v>4201</v>
      </c>
      <c r="P62" s="43" t="s">
        <v>4202</v>
      </c>
      <c r="Q62" s="43" t="s">
        <v>4203</v>
      </c>
      <c r="R62" s="43" t="s">
        <v>4204</v>
      </c>
      <c r="S62" s="43" t="s">
        <v>4205</v>
      </c>
      <c r="T62" s="43" t="s">
        <v>4206</v>
      </c>
      <c r="U62" s="43" t="s">
        <v>4203</v>
      </c>
      <c r="V62" s="43" t="s">
        <v>4207</v>
      </c>
      <c r="W62" s="43" t="s">
        <v>4208</v>
      </c>
      <c r="X62" s="43" t="s">
        <v>4209</v>
      </c>
      <c r="Y62" s="43" t="s">
        <v>320</v>
      </c>
      <c r="Z62" s="43" t="s">
        <v>4210</v>
      </c>
      <c r="AA62" s="43" t="s">
        <v>3371</v>
      </c>
      <c r="AB62" s="43">
        <v>1062.3</v>
      </c>
      <c r="AC62" s="43" t="s">
        <v>3372</v>
      </c>
      <c r="AD62" s="43" t="s">
        <v>3501</v>
      </c>
      <c r="AE62" s="43" t="s">
        <v>3374</v>
      </c>
      <c r="AG62" s="43" t="s">
        <v>3375</v>
      </c>
      <c r="AH62" s="43" t="s">
        <v>3408</v>
      </c>
      <c r="AI62" s="43" t="s">
        <v>3372</v>
      </c>
      <c r="AJ62" s="43">
        <v>160</v>
      </c>
      <c r="AK62" s="43" t="s">
        <v>3377</v>
      </c>
      <c r="AL62" s="43" t="s">
        <v>3378</v>
      </c>
      <c r="AM62" s="43" t="s">
        <v>1295</v>
      </c>
      <c r="AN62" s="43" t="s">
        <v>3377</v>
      </c>
      <c r="AO62" s="43" t="s">
        <v>3378</v>
      </c>
      <c r="AP62" s="43" t="s">
        <v>1295</v>
      </c>
      <c r="AQ62" s="43" t="s">
        <v>270</v>
      </c>
      <c r="AR62" s="43" t="s">
        <v>191</v>
      </c>
      <c r="AS62" s="43" t="s">
        <v>1408</v>
      </c>
      <c r="AU62" s="43" t="s">
        <v>3379</v>
      </c>
      <c r="AY62" s="43" t="s">
        <v>107</v>
      </c>
      <c r="AZ62" s="43" t="s">
        <v>272</v>
      </c>
      <c r="BA62" s="44">
        <v>23621</v>
      </c>
      <c r="BB62" s="43" t="s">
        <v>3380</v>
      </c>
      <c r="BD62" s="43" t="s">
        <v>3679</v>
      </c>
      <c r="BE62" s="43" t="s">
        <v>3382</v>
      </c>
      <c r="BF62" s="43" t="s">
        <v>270</v>
      </c>
      <c r="BG62" s="43" t="s">
        <v>270</v>
      </c>
      <c r="BH62" s="43" t="s">
        <v>270</v>
      </c>
      <c r="BI62" s="43" t="s">
        <v>272</v>
      </c>
      <c r="BJ62" s="43" t="s">
        <v>3372</v>
      </c>
      <c r="BK62" s="43" t="s">
        <v>3372</v>
      </c>
      <c r="BL62" s="44">
        <v>43304</v>
      </c>
      <c r="BN62" s="43" t="s">
        <v>3383</v>
      </c>
      <c r="BO62" s="43" t="s">
        <v>3384</v>
      </c>
      <c r="BP62" s="43" t="s">
        <v>3384</v>
      </c>
      <c r="BQ62" s="43" t="s">
        <v>3410</v>
      </c>
      <c r="BR62" s="43" t="s">
        <v>3410</v>
      </c>
      <c r="BS62" s="43" t="s">
        <v>3386</v>
      </c>
      <c r="BT62" s="43" t="s">
        <v>3387</v>
      </c>
      <c r="BU62" s="43" t="s">
        <v>270</v>
      </c>
      <c r="BV62" s="43" t="s">
        <v>3534</v>
      </c>
      <c r="BW62" s="43" t="s">
        <v>3534</v>
      </c>
      <c r="BX62" s="43" t="s">
        <v>272</v>
      </c>
      <c r="BY62" s="43" t="s">
        <v>3389</v>
      </c>
      <c r="BZ62" s="43" t="s">
        <v>270</v>
      </c>
      <c r="CB62" s="43">
        <v>24</v>
      </c>
      <c r="CC62" s="43">
        <v>0</v>
      </c>
      <c r="CD62" s="43">
        <v>0</v>
      </c>
      <c r="CE62" s="43">
        <v>0</v>
      </c>
      <c r="CF62" s="43">
        <v>0</v>
      </c>
      <c r="CG62" s="43">
        <v>0</v>
      </c>
      <c r="CH62" s="43">
        <v>0</v>
      </c>
      <c r="CK62" s="43">
        <v>200</v>
      </c>
      <c r="CL62" s="43">
        <v>6750</v>
      </c>
      <c r="CM62" s="43">
        <v>5400</v>
      </c>
      <c r="CN62" s="43">
        <v>45</v>
      </c>
      <c r="CO62" s="43">
        <f t="shared" si="0"/>
        <v>12395</v>
      </c>
      <c r="CP62" s="44">
        <v>43281</v>
      </c>
      <c r="CQ62" s="43" t="s">
        <v>3390</v>
      </c>
      <c r="CR62" s="44">
        <v>39301</v>
      </c>
      <c r="CS62" s="43" t="s">
        <v>3390</v>
      </c>
      <c r="CT62" s="44">
        <v>39301</v>
      </c>
      <c r="CV62" s="43" t="s">
        <v>3391</v>
      </c>
      <c r="CW62" s="43" t="s">
        <v>3773</v>
      </c>
      <c r="CX62" s="43" t="s">
        <v>3393</v>
      </c>
      <c r="CY62" s="43" t="s">
        <v>4211</v>
      </c>
      <c r="CZ62" s="43" t="s">
        <v>3395</v>
      </c>
      <c r="DA62" s="43" t="s">
        <v>275</v>
      </c>
    </row>
    <row r="63" spans="1:105" x14ac:dyDescent="0.3">
      <c r="A63" s="43" t="s">
        <v>4212</v>
      </c>
      <c r="B63" s="43" t="s">
        <v>3597</v>
      </c>
      <c r="C63" s="43" t="s">
        <v>1469</v>
      </c>
      <c r="D63" s="44">
        <v>44112</v>
      </c>
      <c r="E63" s="43" t="s">
        <v>3259</v>
      </c>
      <c r="F63" s="43" t="s">
        <v>3356</v>
      </c>
      <c r="G63" s="43" t="s">
        <v>382</v>
      </c>
      <c r="H63" s="43" t="s">
        <v>3357</v>
      </c>
      <c r="I63" s="43" t="s">
        <v>3568</v>
      </c>
      <c r="J63" s="43" t="s">
        <v>382</v>
      </c>
      <c r="K63" s="43" t="s">
        <v>3895</v>
      </c>
      <c r="L63" s="43" t="s">
        <v>3895</v>
      </c>
      <c r="M63" s="43" t="s">
        <v>3359</v>
      </c>
      <c r="N63" s="43" t="s">
        <v>3359</v>
      </c>
      <c r="O63" s="43" t="s">
        <v>3897</v>
      </c>
      <c r="P63" s="43" t="s">
        <v>4213</v>
      </c>
      <c r="Q63" s="43" t="s">
        <v>4214</v>
      </c>
      <c r="R63" s="43" t="s">
        <v>4215</v>
      </c>
      <c r="S63" s="43" t="s">
        <v>3901</v>
      </c>
      <c r="T63" s="43" t="s">
        <v>4216</v>
      </c>
      <c r="U63" s="43" t="s">
        <v>4214</v>
      </c>
      <c r="V63" s="43" t="s">
        <v>3900</v>
      </c>
      <c r="W63" s="43" t="s">
        <v>4217</v>
      </c>
      <c r="X63" s="43" t="s">
        <v>4218</v>
      </c>
      <c r="Y63" s="43" t="s">
        <v>4219</v>
      </c>
      <c r="Z63" s="43" t="s">
        <v>4220</v>
      </c>
      <c r="AA63" s="43" t="s">
        <v>3371</v>
      </c>
      <c r="AB63" s="43">
        <v>1110</v>
      </c>
      <c r="AC63" s="43" t="s">
        <v>3371</v>
      </c>
      <c r="AD63" s="43" t="s">
        <v>3445</v>
      </c>
      <c r="AE63" s="43" t="s">
        <v>3374</v>
      </c>
      <c r="AF63" s="43">
        <v>600</v>
      </c>
      <c r="AG63" s="43" t="s">
        <v>3375</v>
      </c>
      <c r="AH63" s="43" t="s">
        <v>3503</v>
      </c>
      <c r="AI63" s="43" t="s">
        <v>3371</v>
      </c>
      <c r="AK63" s="43" t="s">
        <v>3377</v>
      </c>
      <c r="AL63" s="43" t="s">
        <v>3378</v>
      </c>
      <c r="AM63" s="43" t="s">
        <v>1295</v>
      </c>
      <c r="AN63" s="43" t="s">
        <v>3377</v>
      </c>
      <c r="AO63" s="43" t="s">
        <v>3378</v>
      </c>
      <c r="AP63" s="43" t="s">
        <v>1295</v>
      </c>
      <c r="AQ63" s="43" t="s">
        <v>270</v>
      </c>
      <c r="AR63" s="43" t="s">
        <v>191</v>
      </c>
      <c r="AS63" s="43" t="s">
        <v>1408</v>
      </c>
      <c r="AU63" s="43" t="s">
        <v>3379</v>
      </c>
      <c r="AY63" s="43" t="s">
        <v>191</v>
      </c>
      <c r="AZ63" s="43" t="s">
        <v>272</v>
      </c>
      <c r="BA63" s="44">
        <v>35796</v>
      </c>
      <c r="BB63" s="43" t="s">
        <v>3380</v>
      </c>
      <c r="BJ63" s="43" t="s">
        <v>3372</v>
      </c>
      <c r="BK63" s="43" t="s">
        <v>3372</v>
      </c>
      <c r="BL63" s="44">
        <v>43731</v>
      </c>
      <c r="BM63" s="44">
        <v>35765</v>
      </c>
      <c r="BN63" s="43" t="s">
        <v>289</v>
      </c>
      <c r="BU63" s="43" t="s">
        <v>270</v>
      </c>
      <c r="BV63" s="43" t="s">
        <v>3534</v>
      </c>
      <c r="BW63" s="43" t="s">
        <v>3534</v>
      </c>
      <c r="BX63" s="43" t="s">
        <v>270</v>
      </c>
      <c r="CL63" s="43">
        <v>25</v>
      </c>
      <c r="CM63" s="43">
        <v>50</v>
      </c>
      <c r="CO63" s="43">
        <f t="shared" si="0"/>
        <v>75</v>
      </c>
      <c r="CP63" s="44">
        <v>42613</v>
      </c>
      <c r="CV63" s="43" t="s">
        <v>3470</v>
      </c>
      <c r="CX63" s="43" t="s">
        <v>272</v>
      </c>
    </row>
    <row r="64" spans="1:105" x14ac:dyDescent="0.3">
      <c r="A64" s="43" t="s">
        <v>4221</v>
      </c>
      <c r="B64" s="43" t="s">
        <v>3355</v>
      </c>
      <c r="C64" s="43" t="s">
        <v>139</v>
      </c>
      <c r="D64" s="44">
        <v>44112</v>
      </c>
      <c r="E64" s="43" t="s">
        <v>3259</v>
      </c>
      <c r="F64" s="43" t="s">
        <v>3356</v>
      </c>
      <c r="G64" s="43" t="s">
        <v>382</v>
      </c>
      <c r="H64" s="43" t="s">
        <v>3357</v>
      </c>
      <c r="I64" s="43" t="s">
        <v>1298</v>
      </c>
      <c r="J64" s="43" t="s">
        <v>382</v>
      </c>
      <c r="K64" s="43" t="s">
        <v>4222</v>
      </c>
      <c r="L64" s="43" t="s">
        <v>1493</v>
      </c>
      <c r="M64" s="43" t="s">
        <v>3359</v>
      </c>
      <c r="N64" s="43" t="s">
        <v>3359</v>
      </c>
      <c r="O64" s="43" t="s">
        <v>4223</v>
      </c>
      <c r="P64" s="43" t="s">
        <v>4224</v>
      </c>
      <c r="Q64" s="43" t="s">
        <v>4225</v>
      </c>
      <c r="R64" s="43" t="s">
        <v>4226</v>
      </c>
      <c r="S64" s="43" t="s">
        <v>4227</v>
      </c>
      <c r="T64" s="43" t="s">
        <v>4228</v>
      </c>
      <c r="U64" s="43" t="s">
        <v>4225</v>
      </c>
      <c r="V64" s="43" t="s">
        <v>4229</v>
      </c>
      <c r="W64" s="43" t="s">
        <v>4230</v>
      </c>
      <c r="X64" s="43" t="s">
        <v>4231</v>
      </c>
      <c r="Y64" s="43" t="s">
        <v>330</v>
      </c>
      <c r="Z64" s="43" t="s">
        <v>4232</v>
      </c>
      <c r="AA64" s="43" t="s">
        <v>3371</v>
      </c>
      <c r="AB64" s="43">
        <v>1228.3</v>
      </c>
      <c r="AC64" s="43" t="s">
        <v>3371</v>
      </c>
      <c r="AD64" s="43" t="s">
        <v>3429</v>
      </c>
      <c r="AE64" s="43" t="s">
        <v>380</v>
      </c>
      <c r="AG64" s="43" t="s">
        <v>3375</v>
      </c>
      <c r="AH64" s="43" t="s">
        <v>3503</v>
      </c>
      <c r="AI64" s="43" t="s">
        <v>270</v>
      </c>
      <c r="AJ64" s="43">
        <v>120</v>
      </c>
      <c r="AK64" s="43" t="s">
        <v>3377</v>
      </c>
      <c r="AL64" s="43" t="s">
        <v>3378</v>
      </c>
      <c r="AM64" s="43" t="s">
        <v>1295</v>
      </c>
      <c r="AN64" s="43" t="s">
        <v>3377</v>
      </c>
      <c r="AO64" s="43" t="s">
        <v>3378</v>
      </c>
      <c r="AP64" s="43" t="s">
        <v>1295</v>
      </c>
      <c r="AQ64" s="43" t="s">
        <v>270</v>
      </c>
      <c r="AR64" s="43" t="s">
        <v>191</v>
      </c>
      <c r="AS64" s="43" t="s">
        <v>1408</v>
      </c>
      <c r="AU64" s="43" t="s">
        <v>3379</v>
      </c>
      <c r="AY64" s="43" t="s">
        <v>139</v>
      </c>
      <c r="AZ64" s="43" t="s">
        <v>272</v>
      </c>
      <c r="BA64" s="44">
        <v>17807</v>
      </c>
      <c r="BB64" s="43" t="s">
        <v>3380</v>
      </c>
      <c r="BE64" s="43" t="s">
        <v>3468</v>
      </c>
      <c r="BF64" s="43" t="s">
        <v>270</v>
      </c>
      <c r="BG64" s="43" t="s">
        <v>270</v>
      </c>
      <c r="BH64" s="43" t="s">
        <v>270</v>
      </c>
      <c r="BI64" s="43" t="s">
        <v>270</v>
      </c>
      <c r="BJ64" s="43" t="s">
        <v>3372</v>
      </c>
      <c r="BK64" s="43" t="s">
        <v>3372</v>
      </c>
      <c r="BL64" s="44">
        <v>43283</v>
      </c>
      <c r="BM64" s="44">
        <v>30084</v>
      </c>
      <c r="BN64" s="43" t="s">
        <v>3504</v>
      </c>
      <c r="BO64" s="43" t="s">
        <v>3410</v>
      </c>
      <c r="BP64" s="43" t="s">
        <v>3410</v>
      </c>
      <c r="BQ64" s="43" t="s">
        <v>3410</v>
      </c>
      <c r="BR64" s="43" t="s">
        <v>3410</v>
      </c>
      <c r="BS64" s="43" t="s">
        <v>3386</v>
      </c>
      <c r="BT64" s="43" t="s">
        <v>3387</v>
      </c>
      <c r="BU64" s="43" t="s">
        <v>270</v>
      </c>
      <c r="BW64" s="43" t="s">
        <v>3469</v>
      </c>
      <c r="BX64" s="43" t="s">
        <v>272</v>
      </c>
      <c r="BY64" s="43" t="s">
        <v>3389</v>
      </c>
      <c r="BZ64" s="43" t="s">
        <v>270</v>
      </c>
      <c r="CB64" s="43">
        <v>13</v>
      </c>
      <c r="CH64" s="43">
        <v>1</v>
      </c>
      <c r="CL64" s="43">
        <v>800</v>
      </c>
      <c r="CM64" s="43">
        <v>1100</v>
      </c>
      <c r="CO64" s="43">
        <f t="shared" si="0"/>
        <v>1900</v>
      </c>
      <c r="CP64" s="44">
        <v>43281</v>
      </c>
      <c r="CV64" s="43" t="s">
        <v>3470</v>
      </c>
      <c r="CX64" s="43" t="s">
        <v>3393</v>
      </c>
      <c r="CY64" s="43" t="s">
        <v>4233</v>
      </c>
    </row>
    <row r="65" spans="1:105" x14ac:dyDescent="0.3">
      <c r="A65" s="43" t="s">
        <v>4234</v>
      </c>
      <c r="B65" s="43" t="s">
        <v>3355</v>
      </c>
      <c r="C65" s="43" t="s">
        <v>111</v>
      </c>
      <c r="D65" s="44">
        <v>44112</v>
      </c>
      <c r="E65" s="43" t="s">
        <v>3259</v>
      </c>
      <c r="F65" s="43" t="s">
        <v>3356</v>
      </c>
      <c r="G65" s="43" t="s">
        <v>382</v>
      </c>
      <c r="H65" s="43" t="s">
        <v>3357</v>
      </c>
      <c r="I65" s="43" t="s">
        <v>1362</v>
      </c>
      <c r="J65" s="43" t="s">
        <v>382</v>
      </c>
      <c r="K65" s="43" t="s">
        <v>1362</v>
      </c>
      <c r="L65" s="43" t="s">
        <v>1361</v>
      </c>
      <c r="M65" s="43" t="s">
        <v>3359</v>
      </c>
      <c r="N65" s="43" t="s">
        <v>3359</v>
      </c>
      <c r="O65" s="43" t="s">
        <v>4235</v>
      </c>
      <c r="P65" s="43" t="s">
        <v>4236</v>
      </c>
      <c r="Q65" s="43" t="s">
        <v>4237</v>
      </c>
      <c r="R65" s="43" t="s">
        <v>4238</v>
      </c>
      <c r="S65" s="43" t="s">
        <v>4239</v>
      </c>
      <c r="T65" s="43" t="s">
        <v>4240</v>
      </c>
      <c r="U65" s="43" t="s">
        <v>4237</v>
      </c>
      <c r="V65" s="43" t="s">
        <v>4241</v>
      </c>
      <c r="W65" s="43" t="s">
        <v>4242</v>
      </c>
      <c r="X65" s="43" t="s">
        <v>4243</v>
      </c>
      <c r="Y65" s="43" t="s">
        <v>323</v>
      </c>
      <c r="Z65" s="43" t="s">
        <v>4244</v>
      </c>
      <c r="AA65" s="43" t="s">
        <v>3371</v>
      </c>
      <c r="AB65" s="43">
        <v>1447</v>
      </c>
      <c r="AC65" s="43" t="s">
        <v>3372</v>
      </c>
      <c r="AD65" s="43" t="s">
        <v>3501</v>
      </c>
      <c r="AE65" s="43" t="s">
        <v>3446</v>
      </c>
      <c r="AG65" s="43" t="s">
        <v>3430</v>
      </c>
      <c r="AH65" s="43" t="s">
        <v>3408</v>
      </c>
      <c r="AI65" s="43" t="s">
        <v>270</v>
      </c>
      <c r="AJ65" s="43">
        <v>270</v>
      </c>
      <c r="AK65" s="43" t="s">
        <v>3377</v>
      </c>
      <c r="AL65" s="43" t="s">
        <v>3378</v>
      </c>
      <c r="AM65" s="43" t="s">
        <v>1295</v>
      </c>
      <c r="AN65" s="43" t="s">
        <v>3377</v>
      </c>
      <c r="AO65" s="43" t="s">
        <v>3378</v>
      </c>
      <c r="AP65" s="43" t="s">
        <v>1295</v>
      </c>
      <c r="AQ65" s="43" t="s">
        <v>270</v>
      </c>
      <c r="AR65" s="43" t="s">
        <v>191</v>
      </c>
      <c r="AS65" s="43" t="s">
        <v>1408</v>
      </c>
      <c r="AU65" s="43" t="s">
        <v>3379</v>
      </c>
      <c r="AY65" s="43" t="s">
        <v>111</v>
      </c>
      <c r="AZ65" s="43" t="s">
        <v>272</v>
      </c>
      <c r="BA65" s="44">
        <v>17107</v>
      </c>
      <c r="BB65" s="43" t="s">
        <v>3380</v>
      </c>
      <c r="BD65" s="43" t="s">
        <v>3381</v>
      </c>
      <c r="BE65" s="43" t="s">
        <v>3382</v>
      </c>
      <c r="BF65" s="43" t="s">
        <v>270</v>
      </c>
      <c r="BG65" s="43" t="s">
        <v>270</v>
      </c>
      <c r="BH65" s="43" t="s">
        <v>270</v>
      </c>
      <c r="BI65" s="43" t="s">
        <v>272</v>
      </c>
      <c r="BJ65" s="43" t="s">
        <v>3372</v>
      </c>
      <c r="BK65" s="43" t="s">
        <v>3372</v>
      </c>
      <c r="BL65" s="44">
        <v>43733</v>
      </c>
      <c r="BN65" s="43" t="s">
        <v>3383</v>
      </c>
      <c r="BO65" s="43" t="s">
        <v>3384</v>
      </c>
      <c r="BP65" s="43" t="s">
        <v>3384</v>
      </c>
      <c r="BQ65" s="43" t="s">
        <v>3410</v>
      </c>
      <c r="BR65" s="43" t="s">
        <v>3410</v>
      </c>
      <c r="BS65" s="43" t="s">
        <v>3386</v>
      </c>
      <c r="BT65" s="43" t="s">
        <v>3387</v>
      </c>
      <c r="BU65" s="43" t="s">
        <v>270</v>
      </c>
      <c r="BV65" s="43" t="s">
        <v>3534</v>
      </c>
      <c r="BW65" s="43" t="s">
        <v>3534</v>
      </c>
      <c r="BX65" s="43" t="s">
        <v>270</v>
      </c>
      <c r="BY65" s="43" t="s">
        <v>3389</v>
      </c>
      <c r="BZ65" s="43" t="s">
        <v>270</v>
      </c>
      <c r="CB65" s="43">
        <v>13</v>
      </c>
      <c r="CC65" s="43">
        <v>1</v>
      </c>
      <c r="CD65" s="43">
        <v>0</v>
      </c>
      <c r="CE65" s="43">
        <v>0</v>
      </c>
      <c r="CF65" s="43">
        <v>0</v>
      </c>
      <c r="CG65" s="43">
        <v>0</v>
      </c>
      <c r="CH65" s="43">
        <v>0</v>
      </c>
      <c r="CK65" s="43">
        <v>100</v>
      </c>
      <c r="CL65" s="43">
        <v>12940</v>
      </c>
      <c r="CM65" s="43">
        <v>5950</v>
      </c>
      <c r="CN65" s="43">
        <v>10</v>
      </c>
      <c r="CO65" s="43">
        <f t="shared" si="0"/>
        <v>19000</v>
      </c>
      <c r="CP65" s="44">
        <v>42490</v>
      </c>
      <c r="CQ65" s="43" t="s">
        <v>3390</v>
      </c>
      <c r="CR65" s="44">
        <v>42226</v>
      </c>
      <c r="CS65" s="43" t="s">
        <v>3390</v>
      </c>
      <c r="CT65" s="44">
        <v>42226</v>
      </c>
      <c r="CV65" s="43" t="s">
        <v>3391</v>
      </c>
      <c r="CX65" s="43" t="s">
        <v>3393</v>
      </c>
      <c r="CY65" s="43" t="s">
        <v>4245</v>
      </c>
      <c r="CZ65" s="43" t="s">
        <v>3395</v>
      </c>
      <c r="DA65" s="43" t="s">
        <v>275</v>
      </c>
    </row>
    <row r="66" spans="1:105" x14ac:dyDescent="0.3">
      <c r="A66" s="43" t="s">
        <v>4246</v>
      </c>
      <c r="B66" s="43" t="s">
        <v>3597</v>
      </c>
      <c r="C66" s="43" t="s">
        <v>4247</v>
      </c>
      <c r="D66" s="44">
        <v>44112</v>
      </c>
      <c r="E66" s="43" t="s">
        <v>3259</v>
      </c>
      <c r="F66" s="43" t="s">
        <v>3356</v>
      </c>
      <c r="G66" s="43" t="s">
        <v>382</v>
      </c>
      <c r="H66" s="43" t="s">
        <v>3357</v>
      </c>
      <c r="I66" s="43" t="s">
        <v>3788</v>
      </c>
      <c r="J66" s="43" t="s">
        <v>382</v>
      </c>
      <c r="K66" s="43" t="s">
        <v>4248</v>
      </c>
      <c r="L66" s="43" t="s">
        <v>4249</v>
      </c>
      <c r="M66" s="43" t="s">
        <v>3602</v>
      </c>
      <c r="N66" s="43" t="s">
        <v>3359</v>
      </c>
      <c r="O66" s="43" t="s">
        <v>4250</v>
      </c>
      <c r="P66" s="43" t="s">
        <v>4251</v>
      </c>
      <c r="Q66" s="43" t="s">
        <v>4252</v>
      </c>
      <c r="R66" s="43" t="s">
        <v>4253</v>
      </c>
      <c r="S66" s="43" t="s">
        <v>4250</v>
      </c>
      <c r="T66" s="43" t="s">
        <v>4251</v>
      </c>
      <c r="U66" s="43" t="s">
        <v>4252</v>
      </c>
      <c r="V66" s="43" t="s">
        <v>4253</v>
      </c>
      <c r="W66" s="43" t="s">
        <v>4254</v>
      </c>
      <c r="X66" s="43" t="s">
        <v>4255</v>
      </c>
      <c r="Y66" s="43" t="s">
        <v>4256</v>
      </c>
      <c r="Z66" s="43" t="s">
        <v>4257</v>
      </c>
      <c r="AA66" s="43" t="s">
        <v>3371</v>
      </c>
      <c r="AB66" s="43">
        <v>1499</v>
      </c>
      <c r="AC66" s="43" t="s">
        <v>3371</v>
      </c>
      <c r="AD66" s="43" t="s">
        <v>3467</v>
      </c>
      <c r="AE66" s="43" t="s">
        <v>3502</v>
      </c>
      <c r="AG66" s="43" t="s">
        <v>3375</v>
      </c>
      <c r="AH66" s="43" t="s">
        <v>4258</v>
      </c>
      <c r="AI66" s="43" t="s">
        <v>3371</v>
      </c>
      <c r="AJ66" s="43">
        <v>2</v>
      </c>
      <c r="AK66" s="43" t="s">
        <v>3377</v>
      </c>
      <c r="AL66" s="43" t="s">
        <v>3378</v>
      </c>
      <c r="AM66" s="43" t="s">
        <v>1295</v>
      </c>
      <c r="AN66" s="43" t="s">
        <v>3377</v>
      </c>
      <c r="AO66" s="43" t="s">
        <v>3378</v>
      </c>
      <c r="AP66" s="43" t="s">
        <v>1295</v>
      </c>
      <c r="AR66" s="43" t="s">
        <v>191</v>
      </c>
      <c r="AS66" s="43" t="s">
        <v>1408</v>
      </c>
      <c r="AU66" s="43" t="s">
        <v>3379</v>
      </c>
      <c r="AY66" s="43" t="s">
        <v>191</v>
      </c>
      <c r="AZ66" s="43" t="s">
        <v>272</v>
      </c>
      <c r="BA66" s="44">
        <v>30376</v>
      </c>
      <c r="BB66" s="43" t="s">
        <v>3380</v>
      </c>
      <c r="BE66" s="43" t="s">
        <v>3667</v>
      </c>
      <c r="BJ66" s="43" t="s">
        <v>3372</v>
      </c>
      <c r="BK66" s="43" t="s">
        <v>3372</v>
      </c>
      <c r="BL66" s="44">
        <v>43355</v>
      </c>
      <c r="BM66" s="44">
        <v>30286</v>
      </c>
      <c r="BO66" s="43" t="s">
        <v>3410</v>
      </c>
      <c r="BP66" s="43" t="s">
        <v>3410</v>
      </c>
      <c r="BQ66" s="43" t="s">
        <v>3410</v>
      </c>
      <c r="BR66" s="43" t="s">
        <v>3410</v>
      </c>
      <c r="BU66" s="43" t="s">
        <v>270</v>
      </c>
      <c r="BW66" s="43" t="s">
        <v>3469</v>
      </c>
      <c r="BX66" s="43" t="s">
        <v>270</v>
      </c>
      <c r="CL66" s="43">
        <v>30</v>
      </c>
      <c r="CM66" s="43">
        <v>10</v>
      </c>
      <c r="CO66" s="43">
        <f t="shared" si="0"/>
        <v>40</v>
      </c>
      <c r="CP66" s="44">
        <v>43343</v>
      </c>
      <c r="CV66" s="43" t="s">
        <v>3470</v>
      </c>
      <c r="CX66" s="43" t="s">
        <v>272</v>
      </c>
    </row>
    <row r="67" spans="1:105" x14ac:dyDescent="0.3">
      <c r="A67" s="43" t="s">
        <v>4259</v>
      </c>
      <c r="B67" s="43" t="s">
        <v>3355</v>
      </c>
      <c r="C67" s="43" t="s">
        <v>113</v>
      </c>
      <c r="D67" s="44">
        <v>44112</v>
      </c>
      <c r="E67" s="43" t="s">
        <v>3259</v>
      </c>
      <c r="F67" s="43" t="s">
        <v>3356</v>
      </c>
      <c r="G67" s="43" t="s">
        <v>382</v>
      </c>
      <c r="H67" s="43" t="s">
        <v>3357</v>
      </c>
      <c r="I67" s="43" t="s">
        <v>4112</v>
      </c>
      <c r="J67" s="43" t="s">
        <v>382</v>
      </c>
      <c r="K67" s="43" t="s">
        <v>4260</v>
      </c>
      <c r="L67" s="43" t="s">
        <v>1494</v>
      </c>
      <c r="M67" s="43" t="s">
        <v>3359</v>
      </c>
      <c r="N67" s="43" t="s">
        <v>3359</v>
      </c>
      <c r="O67" s="43" t="s">
        <v>4261</v>
      </c>
      <c r="P67" s="43" t="s">
        <v>4262</v>
      </c>
      <c r="Q67" s="43" t="s">
        <v>4263</v>
      </c>
      <c r="R67" s="43" t="s">
        <v>4264</v>
      </c>
      <c r="S67" s="43" t="s">
        <v>4265</v>
      </c>
      <c r="T67" s="43" t="s">
        <v>4262</v>
      </c>
      <c r="U67" s="43" t="s">
        <v>4263</v>
      </c>
      <c r="V67" s="43" t="s">
        <v>4264</v>
      </c>
      <c r="W67" s="43" t="s">
        <v>4266</v>
      </c>
      <c r="X67" s="43" t="s">
        <v>4267</v>
      </c>
      <c r="Y67" s="43" t="s">
        <v>4268</v>
      </c>
      <c r="Z67" s="43" t="s">
        <v>4269</v>
      </c>
      <c r="AA67" s="43" t="s">
        <v>3371</v>
      </c>
      <c r="AB67" s="43">
        <v>1025</v>
      </c>
      <c r="AC67" s="43" t="s">
        <v>3371</v>
      </c>
      <c r="AD67" s="43" t="s">
        <v>4270</v>
      </c>
      <c r="AE67" s="43" t="s">
        <v>3502</v>
      </c>
      <c r="AG67" s="43" t="s">
        <v>3375</v>
      </c>
      <c r="AH67" s="43" t="s">
        <v>3503</v>
      </c>
      <c r="AI67" s="43" t="s">
        <v>3565</v>
      </c>
      <c r="AJ67" s="43">
        <v>120</v>
      </c>
      <c r="AK67" s="43" t="s">
        <v>3377</v>
      </c>
      <c r="AL67" s="43" t="s">
        <v>3378</v>
      </c>
      <c r="AM67" s="43" t="s">
        <v>1295</v>
      </c>
      <c r="AN67" s="43" t="s">
        <v>3377</v>
      </c>
      <c r="AO67" s="43" t="s">
        <v>3378</v>
      </c>
      <c r="AP67" s="43" t="s">
        <v>1295</v>
      </c>
      <c r="AQ67" s="43" t="s">
        <v>270</v>
      </c>
      <c r="AR67" s="43" t="s">
        <v>191</v>
      </c>
      <c r="AS67" s="43" t="s">
        <v>1408</v>
      </c>
      <c r="AU67" s="43" t="s">
        <v>3379</v>
      </c>
      <c r="AY67" s="43" t="s">
        <v>191</v>
      </c>
      <c r="AZ67" s="43" t="s">
        <v>272</v>
      </c>
      <c r="BA67" s="44">
        <v>20880</v>
      </c>
      <c r="BB67" s="43" t="s">
        <v>3380</v>
      </c>
      <c r="BE67" s="43" t="s">
        <v>3468</v>
      </c>
      <c r="BJ67" s="43" t="s">
        <v>3372</v>
      </c>
      <c r="BK67" s="43" t="s">
        <v>3372</v>
      </c>
      <c r="BL67" s="44">
        <v>43259</v>
      </c>
      <c r="BM67" s="44">
        <v>29760</v>
      </c>
      <c r="BO67" s="43" t="s">
        <v>3410</v>
      </c>
      <c r="BP67" s="43" t="s">
        <v>3410</v>
      </c>
      <c r="BQ67" s="43" t="s">
        <v>3410</v>
      </c>
      <c r="BR67" s="43" t="s">
        <v>3410</v>
      </c>
      <c r="BS67" s="43" t="s">
        <v>3387</v>
      </c>
      <c r="BU67" s="43" t="s">
        <v>270</v>
      </c>
      <c r="BW67" s="43" t="s">
        <v>3469</v>
      </c>
      <c r="BX67" s="43" t="s">
        <v>270</v>
      </c>
      <c r="BZ67" s="43" t="s">
        <v>270</v>
      </c>
      <c r="CB67" s="43">
        <v>2</v>
      </c>
      <c r="CL67" s="43">
        <v>2000</v>
      </c>
      <c r="CM67" s="43">
        <v>2500</v>
      </c>
      <c r="CO67" s="43">
        <f t="shared" si="0"/>
        <v>4500</v>
      </c>
      <c r="CP67" s="44">
        <v>43251</v>
      </c>
      <c r="CX67" s="43" t="s">
        <v>3393</v>
      </c>
    </row>
    <row r="68" spans="1:105" x14ac:dyDescent="0.3">
      <c r="A68" s="43" t="s">
        <v>4271</v>
      </c>
      <c r="B68" s="43" t="s">
        <v>3355</v>
      </c>
      <c r="C68" s="43" t="s">
        <v>129</v>
      </c>
      <c r="D68" s="44">
        <v>44112</v>
      </c>
      <c r="E68" s="43" t="s">
        <v>3259</v>
      </c>
      <c r="F68" s="43" t="s">
        <v>3356</v>
      </c>
      <c r="G68" s="43" t="s">
        <v>382</v>
      </c>
      <c r="H68" s="43" t="s">
        <v>3357</v>
      </c>
      <c r="I68" s="43" t="s">
        <v>4272</v>
      </c>
      <c r="J68" s="43" t="s">
        <v>382</v>
      </c>
      <c r="K68" s="43" t="s">
        <v>1364</v>
      </c>
      <c r="L68" s="43" t="s">
        <v>1363</v>
      </c>
      <c r="M68" s="43" t="s">
        <v>3359</v>
      </c>
      <c r="N68" s="43" t="s">
        <v>3359</v>
      </c>
      <c r="O68" s="43" t="s">
        <v>4273</v>
      </c>
      <c r="P68" s="43" t="s">
        <v>4274</v>
      </c>
      <c r="Q68" s="43" t="s">
        <v>4275</v>
      </c>
      <c r="R68" s="43" t="s">
        <v>4276</v>
      </c>
      <c r="S68" s="43" t="s">
        <v>4277</v>
      </c>
      <c r="T68" s="43" t="s">
        <v>4274</v>
      </c>
      <c r="U68" s="43" t="s">
        <v>4275</v>
      </c>
      <c r="V68" s="43" t="s">
        <v>4278</v>
      </c>
      <c r="W68" s="43" t="s">
        <v>4279</v>
      </c>
      <c r="X68" s="43" t="s">
        <v>4280</v>
      </c>
      <c r="Y68" s="43" t="s">
        <v>4281</v>
      </c>
      <c r="Z68" s="43" t="s">
        <v>4282</v>
      </c>
      <c r="AA68" s="43" t="s">
        <v>3371</v>
      </c>
      <c r="AB68" s="43">
        <v>1082.7</v>
      </c>
      <c r="AC68" s="43" t="s">
        <v>3372</v>
      </c>
      <c r="AD68" s="43" t="s">
        <v>3373</v>
      </c>
      <c r="AE68" s="43" t="s">
        <v>933</v>
      </c>
      <c r="AG68" s="43" t="s">
        <v>3375</v>
      </c>
      <c r="AH68" s="43" t="s">
        <v>3408</v>
      </c>
      <c r="AI68" s="43" t="s">
        <v>3612</v>
      </c>
      <c r="AJ68" s="43">
        <v>257</v>
      </c>
      <c r="AK68" s="43" t="s">
        <v>3377</v>
      </c>
      <c r="AL68" s="43" t="s">
        <v>3378</v>
      </c>
      <c r="AM68" s="43" t="s">
        <v>1295</v>
      </c>
      <c r="AN68" s="43" t="s">
        <v>3377</v>
      </c>
      <c r="AO68" s="43" t="s">
        <v>3378</v>
      </c>
      <c r="AP68" s="43" t="s">
        <v>1295</v>
      </c>
      <c r="AQ68" s="43" t="s">
        <v>270</v>
      </c>
      <c r="AR68" s="43" t="s">
        <v>191</v>
      </c>
      <c r="AS68" s="43" t="s">
        <v>1408</v>
      </c>
      <c r="AU68" s="43" t="s">
        <v>3379</v>
      </c>
      <c r="AY68" s="43" t="s">
        <v>129</v>
      </c>
      <c r="AZ68" s="43" t="s">
        <v>272</v>
      </c>
      <c r="BA68" s="44">
        <v>15097</v>
      </c>
      <c r="BB68" s="43" t="s">
        <v>3380</v>
      </c>
      <c r="BD68" s="43" t="s">
        <v>3381</v>
      </c>
      <c r="BE68" s="43" t="s">
        <v>3382</v>
      </c>
      <c r="BF68" s="43" t="s">
        <v>270</v>
      </c>
      <c r="BG68" s="43" t="s">
        <v>270</v>
      </c>
      <c r="BH68" s="43" t="s">
        <v>270</v>
      </c>
      <c r="BI68" s="43" t="s">
        <v>272</v>
      </c>
      <c r="BJ68" s="43" t="s">
        <v>3372</v>
      </c>
      <c r="BK68" s="43" t="s">
        <v>3372</v>
      </c>
      <c r="BL68" s="44">
        <v>42908</v>
      </c>
      <c r="BN68" s="43" t="s">
        <v>289</v>
      </c>
      <c r="BO68" s="43" t="s">
        <v>3410</v>
      </c>
      <c r="BP68" s="43" t="s">
        <v>3410</v>
      </c>
      <c r="BQ68" s="43" t="s">
        <v>3410</v>
      </c>
      <c r="BR68" s="43" t="s">
        <v>3410</v>
      </c>
      <c r="BS68" s="43" t="s">
        <v>3386</v>
      </c>
      <c r="BT68" s="43" t="s">
        <v>3387</v>
      </c>
      <c r="BU68" s="43" t="s">
        <v>270</v>
      </c>
      <c r="BV68" s="43" t="s">
        <v>3534</v>
      </c>
      <c r="BW68" s="43" t="s">
        <v>3534</v>
      </c>
      <c r="BX68" s="43" t="s">
        <v>270</v>
      </c>
      <c r="BY68" s="43" t="s">
        <v>3389</v>
      </c>
      <c r="BZ68" s="43" t="s">
        <v>270</v>
      </c>
      <c r="CB68" s="43">
        <v>10</v>
      </c>
      <c r="CC68" s="43">
        <v>1</v>
      </c>
      <c r="CD68" s="43">
        <v>0</v>
      </c>
      <c r="CE68" s="43">
        <v>0</v>
      </c>
      <c r="CF68" s="43">
        <v>0</v>
      </c>
      <c r="CG68" s="43">
        <v>0</v>
      </c>
      <c r="CH68" s="43">
        <v>0</v>
      </c>
      <c r="CL68" s="43">
        <v>2000</v>
      </c>
      <c r="CM68" s="43">
        <v>160</v>
      </c>
      <c r="CO68" s="43">
        <f t="shared" si="0"/>
        <v>2160</v>
      </c>
      <c r="CP68" s="44">
        <v>42886</v>
      </c>
      <c r="CQ68" s="43" t="s">
        <v>3412</v>
      </c>
      <c r="CR68" s="44">
        <v>40672</v>
      </c>
      <c r="CS68" s="43" t="s">
        <v>3390</v>
      </c>
      <c r="CT68" s="44">
        <v>40114</v>
      </c>
      <c r="CV68" s="43" t="s">
        <v>3391</v>
      </c>
      <c r="CX68" s="43" t="s">
        <v>3393</v>
      </c>
      <c r="CY68" s="43" t="s">
        <v>4283</v>
      </c>
      <c r="CZ68" s="43" t="s">
        <v>3395</v>
      </c>
      <c r="DA68" s="43" t="s">
        <v>277</v>
      </c>
    </row>
    <row r="69" spans="1:105" x14ac:dyDescent="0.3">
      <c r="A69" s="43" t="s">
        <v>4284</v>
      </c>
      <c r="B69" s="43" t="s">
        <v>3355</v>
      </c>
      <c r="C69" s="43" t="s">
        <v>215</v>
      </c>
      <c r="D69" s="44">
        <v>44112</v>
      </c>
      <c r="E69" s="43" t="s">
        <v>3259</v>
      </c>
      <c r="F69" s="43" t="s">
        <v>3356</v>
      </c>
      <c r="G69" s="43" t="s">
        <v>382</v>
      </c>
      <c r="H69" s="43" t="s">
        <v>3357</v>
      </c>
      <c r="I69" s="43" t="s">
        <v>3990</v>
      </c>
      <c r="J69" s="43" t="s">
        <v>382</v>
      </c>
      <c r="K69" s="43" t="s">
        <v>1366</v>
      </c>
      <c r="L69" s="43" t="s">
        <v>1365</v>
      </c>
      <c r="M69" s="43" t="s">
        <v>3359</v>
      </c>
      <c r="N69" s="43" t="s">
        <v>3359</v>
      </c>
      <c r="O69" s="43" t="s">
        <v>3438</v>
      </c>
      <c r="P69" s="43" t="s">
        <v>4285</v>
      </c>
      <c r="Q69" s="43" t="s">
        <v>3362</v>
      </c>
      <c r="R69" s="43" t="s">
        <v>3363</v>
      </c>
      <c r="S69" s="43" t="s">
        <v>3364</v>
      </c>
      <c r="T69" s="43" t="s">
        <v>4286</v>
      </c>
      <c r="U69" s="43" t="s">
        <v>4287</v>
      </c>
      <c r="V69" s="43" t="s">
        <v>4288</v>
      </c>
      <c r="W69" s="43" t="s">
        <v>4289</v>
      </c>
      <c r="X69" s="43" t="s">
        <v>4290</v>
      </c>
      <c r="Y69" s="43" t="s">
        <v>4291</v>
      </c>
      <c r="Z69" s="43" t="s">
        <v>4292</v>
      </c>
      <c r="AA69" s="43" t="s">
        <v>3371</v>
      </c>
      <c r="AB69" s="43">
        <v>932.9</v>
      </c>
      <c r="AC69" s="43" t="s">
        <v>3372</v>
      </c>
      <c r="AD69" s="43" t="s">
        <v>3429</v>
      </c>
      <c r="AE69" s="43" t="s">
        <v>763</v>
      </c>
      <c r="AG69" s="43" t="s">
        <v>3740</v>
      </c>
      <c r="AH69" s="43" t="s">
        <v>4293</v>
      </c>
      <c r="AI69" s="43" t="s">
        <v>3371</v>
      </c>
      <c r="AJ69" s="43">
        <v>640</v>
      </c>
      <c r="AK69" s="43" t="s">
        <v>3377</v>
      </c>
      <c r="AL69" s="43" t="s">
        <v>3378</v>
      </c>
      <c r="AM69" s="43" t="s">
        <v>1295</v>
      </c>
      <c r="AN69" s="43" t="s">
        <v>3377</v>
      </c>
      <c r="AO69" s="43" t="s">
        <v>3378</v>
      </c>
      <c r="AP69" s="43" t="s">
        <v>1295</v>
      </c>
      <c r="AQ69" s="43" t="s">
        <v>270</v>
      </c>
      <c r="AR69" s="43" t="s">
        <v>191</v>
      </c>
      <c r="AS69" s="43" t="s">
        <v>1408</v>
      </c>
      <c r="AU69" s="43" t="s">
        <v>3379</v>
      </c>
      <c r="AY69" s="43" t="s">
        <v>215</v>
      </c>
      <c r="AZ69" s="43" t="s">
        <v>272</v>
      </c>
      <c r="BA69" s="44">
        <v>18902</v>
      </c>
      <c r="BB69" s="43" t="s">
        <v>3380</v>
      </c>
      <c r="BD69" s="43" t="s">
        <v>3381</v>
      </c>
      <c r="BE69" s="43" t="s">
        <v>3382</v>
      </c>
      <c r="BF69" s="43" t="s">
        <v>270</v>
      </c>
      <c r="BG69" s="43" t="s">
        <v>270</v>
      </c>
      <c r="BH69" s="43" t="s">
        <v>270</v>
      </c>
      <c r="BI69" s="43" t="s">
        <v>272</v>
      </c>
      <c r="BJ69" s="43" t="s">
        <v>3372</v>
      </c>
      <c r="BK69" s="43" t="s">
        <v>3372</v>
      </c>
      <c r="BL69" s="44">
        <v>43691</v>
      </c>
      <c r="BN69" s="43" t="s">
        <v>3383</v>
      </c>
      <c r="BO69" s="43" t="s">
        <v>3384</v>
      </c>
      <c r="BP69" s="43" t="s">
        <v>3384</v>
      </c>
      <c r="BQ69" s="43" t="s">
        <v>3410</v>
      </c>
      <c r="BR69" s="43" t="s">
        <v>3410</v>
      </c>
      <c r="BS69" s="43" t="s">
        <v>3386</v>
      </c>
      <c r="BT69" s="43" t="s">
        <v>3387</v>
      </c>
      <c r="BU69" s="43" t="s">
        <v>270</v>
      </c>
      <c r="BV69" s="43" t="s">
        <v>3534</v>
      </c>
      <c r="BW69" s="43" t="s">
        <v>3534</v>
      </c>
      <c r="BX69" s="43" t="s">
        <v>270</v>
      </c>
      <c r="BY69" s="43" t="s">
        <v>3389</v>
      </c>
      <c r="BZ69" s="43" t="s">
        <v>270</v>
      </c>
      <c r="CB69" s="43">
        <v>162</v>
      </c>
      <c r="CC69" s="43">
        <v>4</v>
      </c>
      <c r="CD69" s="43">
        <v>0</v>
      </c>
      <c r="CE69" s="43">
        <v>3</v>
      </c>
      <c r="CF69" s="43">
        <v>0</v>
      </c>
      <c r="CG69" s="43">
        <v>0</v>
      </c>
      <c r="CH69" s="43">
        <v>0</v>
      </c>
      <c r="CK69" s="43">
        <v>1147</v>
      </c>
      <c r="CL69" s="43">
        <v>10621</v>
      </c>
      <c r="CM69" s="43">
        <v>14561</v>
      </c>
      <c r="CN69" s="43">
        <v>169</v>
      </c>
      <c r="CO69" s="43">
        <f t="shared" si="0"/>
        <v>26498</v>
      </c>
      <c r="CP69" s="44">
        <v>43677</v>
      </c>
      <c r="CQ69" s="43" t="s">
        <v>3390</v>
      </c>
      <c r="CR69" s="44">
        <v>41682</v>
      </c>
      <c r="CS69" s="43" t="s">
        <v>3390</v>
      </c>
      <c r="CT69" s="44">
        <v>41682</v>
      </c>
      <c r="CV69" s="43" t="s">
        <v>3391</v>
      </c>
      <c r="CW69" s="43" t="s">
        <v>3392</v>
      </c>
      <c r="CX69" s="43" t="s">
        <v>3393</v>
      </c>
      <c r="CZ69" s="43" t="s">
        <v>3395</v>
      </c>
      <c r="DA69" s="43" t="s">
        <v>278</v>
      </c>
    </row>
    <row r="70" spans="1:105" x14ac:dyDescent="0.3">
      <c r="A70" s="43" t="s">
        <v>4294</v>
      </c>
      <c r="B70" s="43" t="s">
        <v>3355</v>
      </c>
      <c r="C70" s="43" t="s">
        <v>4295</v>
      </c>
      <c r="D70" s="44">
        <v>44112</v>
      </c>
      <c r="E70" s="43" t="s">
        <v>3259</v>
      </c>
      <c r="F70" s="43" t="s">
        <v>3356</v>
      </c>
      <c r="G70" s="43" t="s">
        <v>382</v>
      </c>
      <c r="H70" s="43" t="s">
        <v>3357</v>
      </c>
      <c r="I70" s="43" t="s">
        <v>4296</v>
      </c>
      <c r="J70" s="43" t="s">
        <v>382</v>
      </c>
      <c r="K70" s="43" t="s">
        <v>4297</v>
      </c>
      <c r="L70" s="43" t="s">
        <v>4298</v>
      </c>
      <c r="M70" s="43" t="s">
        <v>3602</v>
      </c>
      <c r="N70" s="43" t="s">
        <v>3359</v>
      </c>
      <c r="O70" s="43" t="s">
        <v>4299</v>
      </c>
      <c r="P70" s="43" t="s">
        <v>4300</v>
      </c>
      <c r="Q70" s="43" t="s">
        <v>4301</v>
      </c>
      <c r="R70" s="43" t="s">
        <v>4302</v>
      </c>
      <c r="S70" s="43" t="s">
        <v>4299</v>
      </c>
      <c r="T70" s="43" t="s">
        <v>4300</v>
      </c>
      <c r="U70" s="43" t="s">
        <v>4301</v>
      </c>
      <c r="V70" s="43" t="s">
        <v>4302</v>
      </c>
      <c r="W70" s="43" t="s">
        <v>4303</v>
      </c>
      <c r="X70" s="43" t="s">
        <v>4304</v>
      </c>
      <c r="Y70" s="43" t="s">
        <v>4305</v>
      </c>
      <c r="Z70" s="43" t="s">
        <v>4306</v>
      </c>
      <c r="AA70" s="43" t="s">
        <v>3371</v>
      </c>
      <c r="AB70" s="43">
        <v>990</v>
      </c>
      <c r="AC70" s="43" t="s">
        <v>3371</v>
      </c>
      <c r="AD70" s="43" t="s">
        <v>3501</v>
      </c>
      <c r="AE70" s="43" t="s">
        <v>3502</v>
      </c>
      <c r="AG70" s="43" t="s">
        <v>3375</v>
      </c>
      <c r="AH70" s="43" t="s">
        <v>3408</v>
      </c>
      <c r="AI70" s="43" t="s">
        <v>3371</v>
      </c>
      <c r="AJ70" s="43">
        <v>190</v>
      </c>
      <c r="AK70" s="43" t="s">
        <v>3377</v>
      </c>
      <c r="AL70" s="43" t="s">
        <v>3378</v>
      </c>
      <c r="AM70" s="43" t="s">
        <v>1295</v>
      </c>
      <c r="AN70" s="43" t="s">
        <v>3377</v>
      </c>
      <c r="AO70" s="43" t="s">
        <v>3378</v>
      </c>
      <c r="AP70" s="43" t="s">
        <v>1295</v>
      </c>
      <c r="AQ70" s="43" t="s">
        <v>270</v>
      </c>
      <c r="AR70" s="43" t="s">
        <v>191</v>
      </c>
      <c r="AS70" s="43" t="s">
        <v>1408</v>
      </c>
      <c r="AU70" s="43" t="s">
        <v>3379</v>
      </c>
      <c r="AY70" s="43" t="s">
        <v>191</v>
      </c>
      <c r="AZ70" s="43" t="s">
        <v>272</v>
      </c>
      <c r="BA70" s="44">
        <v>25659</v>
      </c>
      <c r="BB70" s="43" t="s">
        <v>3380</v>
      </c>
      <c r="BE70" s="43" t="s">
        <v>3382</v>
      </c>
      <c r="BF70" s="43" t="s">
        <v>270</v>
      </c>
      <c r="BG70" s="43" t="s">
        <v>270</v>
      </c>
      <c r="BH70" s="43" t="s">
        <v>270</v>
      </c>
      <c r="BJ70" s="43" t="s">
        <v>3372</v>
      </c>
      <c r="BK70" s="43" t="s">
        <v>3372</v>
      </c>
      <c r="BL70" s="44">
        <v>43318</v>
      </c>
      <c r="BN70" s="43" t="s">
        <v>289</v>
      </c>
      <c r="BO70" s="43" t="s">
        <v>3384</v>
      </c>
      <c r="BP70" s="43" t="s">
        <v>3384</v>
      </c>
      <c r="BQ70" s="43" t="s">
        <v>3410</v>
      </c>
      <c r="BR70" s="43" t="s">
        <v>3410</v>
      </c>
      <c r="BU70" s="43" t="s">
        <v>270</v>
      </c>
      <c r="BW70" s="43" t="s">
        <v>3469</v>
      </c>
      <c r="BX70" s="43" t="s">
        <v>270</v>
      </c>
      <c r="BZ70" s="43" t="s">
        <v>270</v>
      </c>
      <c r="CB70" s="43">
        <v>50</v>
      </c>
      <c r="CC70" s="43">
        <v>5</v>
      </c>
      <c r="CH70" s="43">
        <v>2</v>
      </c>
      <c r="CL70" s="43">
        <v>5000</v>
      </c>
      <c r="CM70" s="43">
        <v>2000</v>
      </c>
      <c r="CN70" s="43">
        <v>10</v>
      </c>
      <c r="CO70" s="43">
        <f t="shared" ref="CO70:CO133" si="1">SUM(CI70:CN70)</f>
        <v>7010</v>
      </c>
      <c r="CP70" s="44">
        <v>43312</v>
      </c>
      <c r="CV70" s="43" t="s">
        <v>3391</v>
      </c>
      <c r="CW70" s="43" t="s">
        <v>3680</v>
      </c>
      <c r="CX70" s="43" t="s">
        <v>272</v>
      </c>
    </row>
    <row r="71" spans="1:105" x14ac:dyDescent="0.3">
      <c r="A71" s="43" t="s">
        <v>4307</v>
      </c>
      <c r="B71" s="43" t="s">
        <v>3355</v>
      </c>
      <c r="C71" s="43" t="s">
        <v>115</v>
      </c>
      <c r="D71" s="44">
        <v>44112</v>
      </c>
      <c r="E71" s="43" t="s">
        <v>3259</v>
      </c>
      <c r="F71" s="43" t="s">
        <v>3356</v>
      </c>
      <c r="G71" s="43" t="s">
        <v>382</v>
      </c>
      <c r="H71" s="43" t="s">
        <v>3357</v>
      </c>
      <c r="I71" s="43" t="s">
        <v>1368</v>
      </c>
      <c r="J71" s="43" t="s">
        <v>382</v>
      </c>
      <c r="K71" s="43" t="s">
        <v>1368</v>
      </c>
      <c r="L71" s="43" t="s">
        <v>1367</v>
      </c>
      <c r="M71" s="43" t="s">
        <v>3359</v>
      </c>
      <c r="N71" s="43" t="s">
        <v>3359</v>
      </c>
      <c r="O71" s="43" t="s">
        <v>4308</v>
      </c>
      <c r="P71" s="43" t="s">
        <v>4309</v>
      </c>
      <c r="Q71" s="43" t="s">
        <v>4310</v>
      </c>
      <c r="R71" s="43" t="s">
        <v>4311</v>
      </c>
      <c r="S71" s="43" t="s">
        <v>4312</v>
      </c>
      <c r="T71" s="43" t="s">
        <v>4313</v>
      </c>
      <c r="U71" s="43" t="s">
        <v>4310</v>
      </c>
      <c r="V71" s="43" t="s">
        <v>4314</v>
      </c>
      <c r="W71" s="43" t="s">
        <v>4315</v>
      </c>
      <c r="X71" s="43" t="s">
        <v>4316</v>
      </c>
      <c r="Y71" s="43" t="s">
        <v>4317</v>
      </c>
      <c r="Z71" s="43" t="s">
        <v>4318</v>
      </c>
      <c r="AA71" s="43" t="s">
        <v>3371</v>
      </c>
      <c r="AB71" s="43">
        <v>867.5</v>
      </c>
      <c r="AC71" s="43" t="s">
        <v>3372</v>
      </c>
      <c r="AD71" s="43" t="s">
        <v>3501</v>
      </c>
      <c r="AE71" s="43" t="s">
        <v>3502</v>
      </c>
      <c r="AG71" s="43" t="s">
        <v>3430</v>
      </c>
      <c r="AH71" s="43" t="s">
        <v>3408</v>
      </c>
      <c r="AI71" s="43" t="s">
        <v>3372</v>
      </c>
      <c r="AJ71" s="43">
        <v>96</v>
      </c>
      <c r="AK71" s="43" t="s">
        <v>3377</v>
      </c>
      <c r="AL71" s="43" t="s">
        <v>3378</v>
      </c>
      <c r="AM71" s="43" t="s">
        <v>1295</v>
      </c>
      <c r="AN71" s="43" t="s">
        <v>3377</v>
      </c>
      <c r="AO71" s="43" t="s">
        <v>3378</v>
      </c>
      <c r="AP71" s="43" t="s">
        <v>1295</v>
      </c>
      <c r="AQ71" s="43" t="s">
        <v>270</v>
      </c>
      <c r="AR71" s="43" t="s">
        <v>191</v>
      </c>
      <c r="AS71" s="43" t="s">
        <v>1408</v>
      </c>
      <c r="AU71" s="43" t="s">
        <v>3379</v>
      </c>
      <c r="AY71" s="43" t="s">
        <v>191</v>
      </c>
      <c r="AZ71" s="43" t="s">
        <v>272</v>
      </c>
      <c r="BA71" s="44">
        <v>16772</v>
      </c>
      <c r="BB71" s="43" t="s">
        <v>3380</v>
      </c>
      <c r="BD71" s="43" t="s">
        <v>3381</v>
      </c>
      <c r="BE71" s="43" t="s">
        <v>3382</v>
      </c>
      <c r="BF71" s="43" t="s">
        <v>270</v>
      </c>
      <c r="BG71" s="43" t="s">
        <v>270</v>
      </c>
      <c r="BH71" s="43" t="s">
        <v>270</v>
      </c>
      <c r="BI71" s="43" t="s">
        <v>272</v>
      </c>
      <c r="BJ71" s="43" t="s">
        <v>3372</v>
      </c>
      <c r="BK71" s="43" t="s">
        <v>3372</v>
      </c>
      <c r="BL71" s="44">
        <v>43713</v>
      </c>
      <c r="BN71" s="43" t="s">
        <v>289</v>
      </c>
      <c r="BO71" s="43" t="s">
        <v>3433</v>
      </c>
      <c r="BP71" s="43" t="s">
        <v>3433</v>
      </c>
      <c r="BQ71" s="43" t="s">
        <v>3410</v>
      </c>
      <c r="BR71" s="43" t="s">
        <v>3410</v>
      </c>
      <c r="BS71" s="43" t="s">
        <v>3386</v>
      </c>
      <c r="BT71" s="43" t="s">
        <v>3387</v>
      </c>
      <c r="BU71" s="43" t="s">
        <v>270</v>
      </c>
      <c r="BW71" s="43" t="s">
        <v>3469</v>
      </c>
      <c r="BX71" s="43" t="s">
        <v>270</v>
      </c>
      <c r="BY71" s="43" t="s">
        <v>3389</v>
      </c>
      <c r="BZ71" s="43" t="s">
        <v>270</v>
      </c>
      <c r="CB71" s="43">
        <v>19</v>
      </c>
      <c r="CC71" s="43">
        <v>0</v>
      </c>
      <c r="CD71" s="43">
        <v>0</v>
      </c>
      <c r="CE71" s="43">
        <v>16</v>
      </c>
      <c r="CF71" s="43">
        <v>0</v>
      </c>
      <c r="CG71" s="43">
        <v>0</v>
      </c>
      <c r="CH71" s="43">
        <v>0</v>
      </c>
      <c r="CL71" s="43">
        <v>1500</v>
      </c>
      <c r="CM71" s="43">
        <v>1000</v>
      </c>
      <c r="CN71" s="43">
        <v>60</v>
      </c>
      <c r="CO71" s="43">
        <f t="shared" si="1"/>
        <v>2560</v>
      </c>
      <c r="CP71" s="44">
        <v>43708</v>
      </c>
      <c r="CQ71" s="43" t="s">
        <v>3412</v>
      </c>
      <c r="CR71" s="44">
        <v>40891</v>
      </c>
      <c r="CS71" s="43" t="s">
        <v>3390</v>
      </c>
      <c r="CT71" s="44">
        <v>40455</v>
      </c>
      <c r="CV71" s="43" t="s">
        <v>3470</v>
      </c>
      <c r="CW71" s="43" t="s">
        <v>3471</v>
      </c>
      <c r="CX71" s="43" t="s">
        <v>3393</v>
      </c>
      <c r="CZ71" s="43" t="s">
        <v>3395</v>
      </c>
      <c r="DA71" s="43" t="s">
        <v>277</v>
      </c>
    </row>
    <row r="72" spans="1:105" x14ac:dyDescent="0.3">
      <c r="A72" s="43" t="s">
        <v>4319</v>
      </c>
      <c r="B72" s="43" t="s">
        <v>3355</v>
      </c>
      <c r="C72" s="43" t="s">
        <v>117</v>
      </c>
      <c r="D72" s="44">
        <v>44112</v>
      </c>
      <c r="E72" s="43" t="s">
        <v>3259</v>
      </c>
      <c r="F72" s="43" t="s">
        <v>3356</v>
      </c>
      <c r="G72" s="43" t="s">
        <v>382</v>
      </c>
      <c r="H72" s="43" t="s">
        <v>3357</v>
      </c>
      <c r="I72" s="43" t="s">
        <v>4320</v>
      </c>
      <c r="J72" s="43" t="s">
        <v>382</v>
      </c>
      <c r="K72" s="43" t="s">
        <v>1370</v>
      </c>
      <c r="L72" s="43" t="s">
        <v>1369</v>
      </c>
      <c r="M72" s="43" t="s">
        <v>3359</v>
      </c>
      <c r="N72" s="43" t="s">
        <v>3359</v>
      </c>
      <c r="O72" s="43" t="s">
        <v>4321</v>
      </c>
      <c r="P72" s="43" t="s">
        <v>4322</v>
      </c>
      <c r="Q72" s="43" t="s">
        <v>4323</v>
      </c>
      <c r="R72" s="43" t="s">
        <v>4324</v>
      </c>
      <c r="S72" s="43" t="s">
        <v>4325</v>
      </c>
      <c r="T72" s="43" t="s">
        <v>4326</v>
      </c>
      <c r="U72" s="43" t="s">
        <v>4323</v>
      </c>
      <c r="V72" s="43" t="s">
        <v>4327</v>
      </c>
      <c r="W72" s="43" t="s">
        <v>4328</v>
      </c>
      <c r="X72" s="43" t="s">
        <v>4329</v>
      </c>
      <c r="Y72" s="43" t="s">
        <v>324</v>
      </c>
      <c r="Z72" s="43" t="s">
        <v>4330</v>
      </c>
      <c r="AA72" s="43" t="s">
        <v>3371</v>
      </c>
      <c r="AB72" s="43">
        <v>1139.9000000000001</v>
      </c>
      <c r="AC72" s="43" t="s">
        <v>3372</v>
      </c>
      <c r="AD72" s="43" t="s">
        <v>3445</v>
      </c>
      <c r="AE72" s="43" t="s">
        <v>763</v>
      </c>
      <c r="AG72" s="43" t="s">
        <v>3375</v>
      </c>
      <c r="AH72" s="43" t="s">
        <v>3408</v>
      </c>
      <c r="AI72" s="43" t="s">
        <v>3612</v>
      </c>
      <c r="AJ72" s="43">
        <v>378</v>
      </c>
      <c r="AK72" s="43" t="s">
        <v>3377</v>
      </c>
      <c r="AL72" s="43" t="s">
        <v>3378</v>
      </c>
      <c r="AM72" s="43" t="s">
        <v>1295</v>
      </c>
      <c r="AN72" s="43" t="s">
        <v>3377</v>
      </c>
      <c r="AO72" s="43" t="s">
        <v>3378</v>
      </c>
      <c r="AP72" s="43" t="s">
        <v>1295</v>
      </c>
      <c r="AR72" s="43" t="s">
        <v>191</v>
      </c>
      <c r="AS72" s="43" t="s">
        <v>1408</v>
      </c>
      <c r="AU72" s="43" t="s">
        <v>3379</v>
      </c>
      <c r="AY72" s="43" t="s">
        <v>117</v>
      </c>
      <c r="AZ72" s="43" t="s">
        <v>272</v>
      </c>
      <c r="BA72" s="44">
        <v>32721</v>
      </c>
      <c r="BB72" s="43" t="s">
        <v>3380</v>
      </c>
      <c r="BD72" s="43" t="s">
        <v>3381</v>
      </c>
      <c r="BE72" s="43" t="s">
        <v>3382</v>
      </c>
      <c r="BJ72" s="43" t="s">
        <v>3372</v>
      </c>
      <c r="BK72" s="43" t="s">
        <v>3372</v>
      </c>
      <c r="BL72" s="44">
        <v>43623</v>
      </c>
      <c r="BN72" s="43" t="s">
        <v>3383</v>
      </c>
      <c r="BS72" s="43" t="s">
        <v>3386</v>
      </c>
      <c r="BT72" s="43" t="s">
        <v>3387</v>
      </c>
      <c r="BU72" s="43" t="s">
        <v>270</v>
      </c>
      <c r="BW72" s="43" t="s">
        <v>3469</v>
      </c>
      <c r="BX72" s="43" t="s">
        <v>270</v>
      </c>
      <c r="BY72" s="43" t="s">
        <v>3389</v>
      </c>
      <c r="CB72" s="43">
        <v>17</v>
      </c>
      <c r="CC72" s="43">
        <v>0</v>
      </c>
      <c r="CD72" s="43">
        <v>0</v>
      </c>
      <c r="CE72" s="43">
        <v>0</v>
      </c>
      <c r="CF72" s="43">
        <v>0</v>
      </c>
      <c r="CG72" s="43">
        <v>0</v>
      </c>
      <c r="CH72" s="43">
        <v>0</v>
      </c>
      <c r="CK72" s="43">
        <v>1000</v>
      </c>
      <c r="CL72" s="43">
        <v>2500</v>
      </c>
      <c r="CM72" s="43">
        <v>3500</v>
      </c>
      <c r="CO72" s="43">
        <f t="shared" si="1"/>
        <v>7000</v>
      </c>
      <c r="CP72" s="44">
        <v>43616</v>
      </c>
      <c r="CQ72" s="43" t="s">
        <v>3390</v>
      </c>
      <c r="CR72" s="44">
        <v>39298</v>
      </c>
      <c r="CV72" s="43" t="s">
        <v>3470</v>
      </c>
      <c r="CW72" s="43" t="s">
        <v>3680</v>
      </c>
      <c r="CX72" s="43" t="s">
        <v>3393</v>
      </c>
      <c r="CY72" s="43" t="s">
        <v>4331</v>
      </c>
      <c r="CZ72" s="43" t="s">
        <v>3395</v>
      </c>
      <c r="DA72" s="43" t="s">
        <v>275</v>
      </c>
    </row>
    <row r="73" spans="1:105" x14ac:dyDescent="0.3">
      <c r="A73" s="43" t="s">
        <v>4332</v>
      </c>
      <c r="B73" s="43" t="s">
        <v>3355</v>
      </c>
      <c r="C73" s="43" t="s">
        <v>119</v>
      </c>
      <c r="D73" s="44">
        <v>44112</v>
      </c>
      <c r="E73" s="43" t="s">
        <v>3259</v>
      </c>
      <c r="F73" s="43" t="s">
        <v>3356</v>
      </c>
      <c r="G73" s="43" t="s">
        <v>382</v>
      </c>
      <c r="H73" s="43" t="s">
        <v>3357</v>
      </c>
      <c r="I73" s="43" t="s">
        <v>4333</v>
      </c>
      <c r="J73" s="43" t="s">
        <v>382</v>
      </c>
      <c r="K73" s="43" t="s">
        <v>1372</v>
      </c>
      <c r="L73" s="43" t="s">
        <v>1371</v>
      </c>
      <c r="M73" s="43" t="s">
        <v>3359</v>
      </c>
      <c r="N73" s="43" t="s">
        <v>3359</v>
      </c>
      <c r="O73" s="43" t="s">
        <v>4334</v>
      </c>
      <c r="P73" s="43" t="s">
        <v>4335</v>
      </c>
      <c r="Q73" s="43" t="s">
        <v>4336</v>
      </c>
      <c r="R73" s="43" t="s">
        <v>4337</v>
      </c>
      <c r="S73" s="43" t="s">
        <v>4338</v>
      </c>
      <c r="T73" s="43" t="s">
        <v>4339</v>
      </c>
      <c r="U73" s="43" t="s">
        <v>4336</v>
      </c>
      <c r="V73" s="43" t="s">
        <v>4340</v>
      </c>
      <c r="W73" s="43" t="s">
        <v>4341</v>
      </c>
      <c r="X73" s="43" t="s">
        <v>4342</v>
      </c>
      <c r="Y73" s="43" t="s">
        <v>325</v>
      </c>
      <c r="Z73" s="43" t="s">
        <v>4343</v>
      </c>
      <c r="AA73" s="43" t="s">
        <v>3371</v>
      </c>
      <c r="AB73" s="43">
        <v>1122.9000000000001</v>
      </c>
      <c r="AC73" s="43" t="s">
        <v>3372</v>
      </c>
      <c r="AD73" s="43" t="s">
        <v>3373</v>
      </c>
      <c r="AE73" s="43" t="s">
        <v>3374</v>
      </c>
      <c r="AG73" s="43" t="s">
        <v>3375</v>
      </c>
      <c r="AH73" s="43" t="s">
        <v>3408</v>
      </c>
      <c r="AI73" s="43" t="s">
        <v>3372</v>
      </c>
      <c r="AJ73" s="43">
        <v>290</v>
      </c>
      <c r="AK73" s="43" t="s">
        <v>3377</v>
      </c>
      <c r="AL73" s="43" t="s">
        <v>3378</v>
      </c>
      <c r="AM73" s="43" t="s">
        <v>1295</v>
      </c>
      <c r="AN73" s="43" t="s">
        <v>3377</v>
      </c>
      <c r="AO73" s="43" t="s">
        <v>3378</v>
      </c>
      <c r="AP73" s="43" t="s">
        <v>1295</v>
      </c>
      <c r="AQ73" s="43" t="s">
        <v>270</v>
      </c>
      <c r="AR73" s="43" t="s">
        <v>191</v>
      </c>
      <c r="AS73" s="43" t="s">
        <v>1408</v>
      </c>
      <c r="AU73" s="43" t="s">
        <v>3379</v>
      </c>
      <c r="AY73" s="43" t="s">
        <v>119</v>
      </c>
      <c r="AZ73" s="43" t="s">
        <v>272</v>
      </c>
      <c r="BA73" s="44">
        <v>17441</v>
      </c>
      <c r="BB73" s="43" t="s">
        <v>3380</v>
      </c>
      <c r="BD73" s="43" t="s">
        <v>3679</v>
      </c>
      <c r="BE73" s="43" t="s">
        <v>3382</v>
      </c>
      <c r="BF73" s="43" t="s">
        <v>270</v>
      </c>
      <c r="BG73" s="43" t="s">
        <v>270</v>
      </c>
      <c r="BH73" s="43" t="s">
        <v>270</v>
      </c>
      <c r="BI73" s="43" t="s">
        <v>272</v>
      </c>
      <c r="BJ73" s="43" t="s">
        <v>3372</v>
      </c>
      <c r="BK73" s="43" t="s">
        <v>3372</v>
      </c>
      <c r="BL73" s="44">
        <v>43595</v>
      </c>
      <c r="BN73" s="43" t="s">
        <v>289</v>
      </c>
      <c r="BO73" s="43" t="s">
        <v>3410</v>
      </c>
      <c r="BP73" s="43" t="s">
        <v>3410</v>
      </c>
      <c r="BQ73" s="43" t="s">
        <v>3410</v>
      </c>
      <c r="BR73" s="43" t="s">
        <v>3410</v>
      </c>
      <c r="BS73" s="43" t="s">
        <v>3386</v>
      </c>
      <c r="BT73" s="43" t="s">
        <v>3387</v>
      </c>
      <c r="BU73" s="43" t="s">
        <v>270</v>
      </c>
      <c r="BV73" s="43" t="s">
        <v>3534</v>
      </c>
      <c r="BW73" s="43" t="s">
        <v>3534</v>
      </c>
      <c r="BX73" s="43" t="s">
        <v>270</v>
      </c>
      <c r="BY73" s="43" t="s">
        <v>3389</v>
      </c>
      <c r="BZ73" s="43" t="s">
        <v>270</v>
      </c>
      <c r="CB73" s="43">
        <v>24</v>
      </c>
      <c r="CC73" s="43">
        <v>2</v>
      </c>
      <c r="CD73" s="43">
        <v>0</v>
      </c>
      <c r="CE73" s="43">
        <v>0</v>
      </c>
      <c r="CF73" s="43">
        <v>0</v>
      </c>
      <c r="CG73" s="43">
        <v>0</v>
      </c>
      <c r="CH73" s="43">
        <v>0</v>
      </c>
      <c r="CK73" s="43">
        <v>400</v>
      </c>
      <c r="CL73" s="43">
        <v>18000</v>
      </c>
      <c r="CM73" s="43">
        <v>4000</v>
      </c>
      <c r="CN73" s="43">
        <v>50</v>
      </c>
      <c r="CO73" s="43">
        <f t="shared" si="1"/>
        <v>22450</v>
      </c>
      <c r="CP73" s="44">
        <v>42613</v>
      </c>
      <c r="CQ73" s="43" t="s">
        <v>3390</v>
      </c>
      <c r="CR73" s="44">
        <v>40751</v>
      </c>
      <c r="CS73" s="43" t="s">
        <v>3390</v>
      </c>
      <c r="CT73" s="44">
        <v>40751</v>
      </c>
      <c r="CV73" s="43" t="s">
        <v>3470</v>
      </c>
      <c r="CW73" s="43" t="s">
        <v>3680</v>
      </c>
      <c r="CX73" s="43" t="s">
        <v>3393</v>
      </c>
      <c r="CY73" s="43" t="s">
        <v>4344</v>
      </c>
      <c r="CZ73" s="43" t="s">
        <v>3395</v>
      </c>
      <c r="DA73" s="43" t="s">
        <v>275</v>
      </c>
    </row>
    <row r="74" spans="1:105" x14ac:dyDescent="0.3">
      <c r="A74" s="43" t="s">
        <v>4345</v>
      </c>
      <c r="B74" s="43" t="s">
        <v>3355</v>
      </c>
      <c r="C74" s="43" t="s">
        <v>121</v>
      </c>
      <c r="D74" s="44">
        <v>44112</v>
      </c>
      <c r="E74" s="43" t="s">
        <v>3259</v>
      </c>
      <c r="F74" s="43" t="s">
        <v>3356</v>
      </c>
      <c r="G74" s="43" t="s">
        <v>382</v>
      </c>
      <c r="H74" s="43" t="s">
        <v>3357</v>
      </c>
      <c r="I74" s="43" t="s">
        <v>3568</v>
      </c>
      <c r="J74" s="43" t="s">
        <v>382</v>
      </c>
      <c r="K74" s="43" t="s">
        <v>4346</v>
      </c>
      <c r="L74" s="43" t="s">
        <v>1495</v>
      </c>
      <c r="M74" s="43" t="s">
        <v>3359</v>
      </c>
      <c r="N74" s="43" t="s">
        <v>3359</v>
      </c>
      <c r="O74" s="43" t="s">
        <v>4347</v>
      </c>
      <c r="P74" s="43" t="s">
        <v>4348</v>
      </c>
      <c r="Q74" s="43" t="s">
        <v>4349</v>
      </c>
      <c r="R74" s="43" t="s">
        <v>4350</v>
      </c>
      <c r="S74" s="43" t="s">
        <v>4351</v>
      </c>
      <c r="T74" s="43" t="s">
        <v>4348</v>
      </c>
      <c r="U74" s="43" t="s">
        <v>4349</v>
      </c>
      <c r="V74" s="43" t="s">
        <v>4350</v>
      </c>
      <c r="W74" s="43" t="s">
        <v>4352</v>
      </c>
      <c r="X74" s="43" t="s">
        <v>4353</v>
      </c>
      <c r="Y74" s="43" t="s">
        <v>326</v>
      </c>
      <c r="Z74" s="43" t="s">
        <v>4354</v>
      </c>
      <c r="AA74" s="43" t="s">
        <v>3371</v>
      </c>
      <c r="AB74" s="43">
        <v>1145</v>
      </c>
      <c r="AC74" s="43" t="s">
        <v>3371</v>
      </c>
      <c r="AD74" s="43" t="s">
        <v>3373</v>
      </c>
      <c r="AE74" s="43" t="s">
        <v>3502</v>
      </c>
      <c r="AG74" s="43" t="s">
        <v>3375</v>
      </c>
      <c r="AH74" s="43" t="s">
        <v>3408</v>
      </c>
      <c r="AI74" s="43" t="s">
        <v>3549</v>
      </c>
      <c r="AJ74" s="43">
        <v>40</v>
      </c>
      <c r="AK74" s="43" t="s">
        <v>3377</v>
      </c>
      <c r="AL74" s="43" t="s">
        <v>3378</v>
      </c>
      <c r="AM74" s="43" t="s">
        <v>1295</v>
      </c>
      <c r="AN74" s="43" t="s">
        <v>3377</v>
      </c>
      <c r="AO74" s="43" t="s">
        <v>3378</v>
      </c>
      <c r="AP74" s="43" t="s">
        <v>1295</v>
      </c>
      <c r="AQ74" s="43" t="s">
        <v>270</v>
      </c>
      <c r="AR74" s="43" t="s">
        <v>191</v>
      </c>
      <c r="AS74" s="43" t="s">
        <v>1408</v>
      </c>
      <c r="AU74" s="43" t="s">
        <v>3379</v>
      </c>
      <c r="AY74" s="43" t="s">
        <v>191</v>
      </c>
      <c r="AZ74" s="43" t="s">
        <v>272</v>
      </c>
      <c r="BA74" s="44">
        <v>16589</v>
      </c>
      <c r="BB74" s="43" t="s">
        <v>3380</v>
      </c>
      <c r="BD74" s="43" t="s">
        <v>3580</v>
      </c>
      <c r="BE74" s="43" t="s">
        <v>3667</v>
      </c>
      <c r="BF74" s="43" t="s">
        <v>270</v>
      </c>
      <c r="BG74" s="43" t="s">
        <v>270</v>
      </c>
      <c r="BH74" s="43" t="s">
        <v>270</v>
      </c>
      <c r="BI74" s="43" t="s">
        <v>270</v>
      </c>
      <c r="BJ74" s="43" t="s">
        <v>3372</v>
      </c>
      <c r="BK74" s="43" t="s">
        <v>3372</v>
      </c>
      <c r="BL74" s="44">
        <v>42944</v>
      </c>
      <c r="BO74" s="43" t="s">
        <v>3410</v>
      </c>
      <c r="BP74" s="43" t="s">
        <v>3410</v>
      </c>
      <c r="BQ74" s="43" t="s">
        <v>3410</v>
      </c>
      <c r="BR74" s="43" t="s">
        <v>3410</v>
      </c>
      <c r="BU74" s="43" t="s">
        <v>270</v>
      </c>
      <c r="BW74" s="43" t="s">
        <v>3469</v>
      </c>
      <c r="BX74" s="43" t="s">
        <v>270</v>
      </c>
      <c r="BZ74" s="43" t="s">
        <v>270</v>
      </c>
      <c r="CB74" s="43">
        <v>4</v>
      </c>
      <c r="CL74" s="43">
        <v>700</v>
      </c>
      <c r="CM74" s="43">
        <v>300</v>
      </c>
      <c r="CO74" s="43">
        <f t="shared" si="1"/>
        <v>1000</v>
      </c>
      <c r="CP74" s="44">
        <v>42916</v>
      </c>
      <c r="CV74" s="43" t="s">
        <v>3470</v>
      </c>
      <c r="CX74" s="43" t="s">
        <v>272</v>
      </c>
    </row>
    <row r="75" spans="1:105" x14ac:dyDescent="0.3">
      <c r="A75" s="43" t="s">
        <v>4355</v>
      </c>
      <c r="B75" s="43" t="s">
        <v>3355</v>
      </c>
      <c r="C75" s="43" t="s">
        <v>125</v>
      </c>
      <c r="D75" s="44">
        <v>44112</v>
      </c>
      <c r="E75" s="43" t="s">
        <v>3259</v>
      </c>
      <c r="F75" s="43" t="s">
        <v>3356</v>
      </c>
      <c r="G75" s="43" t="s">
        <v>382</v>
      </c>
      <c r="H75" s="43" t="s">
        <v>3357</v>
      </c>
      <c r="I75" s="43" t="s">
        <v>3489</v>
      </c>
      <c r="J75" s="43" t="s">
        <v>382</v>
      </c>
      <c r="K75" s="43" t="s">
        <v>1374</v>
      </c>
      <c r="L75" s="43" t="s">
        <v>1373</v>
      </c>
      <c r="M75" s="43" t="s">
        <v>3359</v>
      </c>
      <c r="N75" s="43" t="s">
        <v>3359</v>
      </c>
      <c r="O75" s="43" t="s">
        <v>4356</v>
      </c>
      <c r="P75" s="43" t="s">
        <v>4357</v>
      </c>
      <c r="Q75" s="43" t="s">
        <v>4358</v>
      </c>
      <c r="R75" s="43" t="s">
        <v>4359</v>
      </c>
      <c r="S75" s="43" t="s">
        <v>4360</v>
      </c>
      <c r="T75" s="43" t="s">
        <v>4357</v>
      </c>
      <c r="U75" s="43" t="s">
        <v>4358</v>
      </c>
      <c r="V75" s="43" t="s">
        <v>4359</v>
      </c>
      <c r="W75" s="43" t="s">
        <v>4361</v>
      </c>
      <c r="X75" s="43" t="s">
        <v>4362</v>
      </c>
      <c r="Y75" s="43" t="s">
        <v>4363</v>
      </c>
      <c r="Z75" s="43" t="s">
        <v>4364</v>
      </c>
      <c r="AA75" s="43" t="s">
        <v>3371</v>
      </c>
      <c r="AB75" s="43">
        <v>1336.8</v>
      </c>
      <c r="AC75" s="43" t="s">
        <v>3372</v>
      </c>
      <c r="AD75" s="43" t="s">
        <v>3373</v>
      </c>
      <c r="AE75" s="43" t="s">
        <v>3446</v>
      </c>
      <c r="AG75" s="43" t="s">
        <v>3375</v>
      </c>
      <c r="AH75" s="43" t="s">
        <v>3503</v>
      </c>
      <c r="AI75" s="43" t="s">
        <v>3409</v>
      </c>
      <c r="AJ75" s="43">
        <v>55</v>
      </c>
      <c r="AK75" s="43" t="s">
        <v>3377</v>
      </c>
      <c r="AL75" s="43" t="s">
        <v>3378</v>
      </c>
      <c r="AM75" s="43" t="s">
        <v>1295</v>
      </c>
      <c r="AN75" s="43" t="s">
        <v>3377</v>
      </c>
      <c r="AO75" s="43" t="s">
        <v>3378</v>
      </c>
      <c r="AP75" s="43" t="s">
        <v>1295</v>
      </c>
      <c r="AQ75" s="43" t="s">
        <v>270</v>
      </c>
      <c r="AR75" s="43" t="s">
        <v>191</v>
      </c>
      <c r="AS75" s="43" t="s">
        <v>1408</v>
      </c>
      <c r="AU75" s="43" t="s">
        <v>3379</v>
      </c>
      <c r="AY75" s="43" t="s">
        <v>125</v>
      </c>
      <c r="AZ75" s="43" t="s">
        <v>272</v>
      </c>
      <c r="BA75" s="44">
        <v>21367</v>
      </c>
      <c r="BB75" s="43" t="s">
        <v>3380</v>
      </c>
      <c r="BD75" s="43" t="s">
        <v>3679</v>
      </c>
      <c r="BE75" s="43" t="s">
        <v>3382</v>
      </c>
      <c r="BF75" s="43" t="s">
        <v>270</v>
      </c>
      <c r="BG75" s="43" t="s">
        <v>270</v>
      </c>
      <c r="BH75" s="43" t="s">
        <v>270</v>
      </c>
      <c r="BI75" s="43" t="s">
        <v>272</v>
      </c>
      <c r="BJ75" s="43" t="s">
        <v>3372</v>
      </c>
      <c r="BK75" s="43" t="s">
        <v>3372</v>
      </c>
      <c r="BL75" s="44">
        <v>43641</v>
      </c>
      <c r="BN75" s="43" t="s">
        <v>289</v>
      </c>
      <c r="BS75" s="43" t="s">
        <v>3386</v>
      </c>
      <c r="BT75" s="43" t="s">
        <v>3387</v>
      </c>
      <c r="BU75" s="43" t="s">
        <v>270</v>
      </c>
      <c r="BW75" s="43" t="s">
        <v>3469</v>
      </c>
      <c r="BX75" s="43" t="s">
        <v>270</v>
      </c>
      <c r="BY75" s="43" t="s">
        <v>3389</v>
      </c>
      <c r="BZ75" s="43" t="s">
        <v>270</v>
      </c>
      <c r="CB75" s="43">
        <v>13</v>
      </c>
      <c r="CC75" s="43">
        <v>1</v>
      </c>
      <c r="CD75" s="43">
        <v>0</v>
      </c>
      <c r="CE75" s="43">
        <v>0</v>
      </c>
      <c r="CF75" s="43">
        <v>0</v>
      </c>
      <c r="CG75" s="43">
        <v>0</v>
      </c>
      <c r="CH75" s="43">
        <v>0</v>
      </c>
      <c r="CK75" s="43">
        <v>25</v>
      </c>
      <c r="CL75" s="43">
        <v>2200</v>
      </c>
      <c r="CM75" s="43">
        <v>4500</v>
      </c>
      <c r="CO75" s="43">
        <f t="shared" si="1"/>
        <v>6725</v>
      </c>
      <c r="CP75" s="44">
        <v>43646</v>
      </c>
      <c r="CQ75" s="43" t="s">
        <v>3505</v>
      </c>
      <c r="CR75" s="44">
        <v>43334</v>
      </c>
      <c r="CS75" s="43" t="s">
        <v>3390</v>
      </c>
      <c r="CT75" s="44">
        <v>42719</v>
      </c>
      <c r="CV75" s="43" t="s">
        <v>3470</v>
      </c>
      <c r="CW75" s="43" t="s">
        <v>3680</v>
      </c>
      <c r="CX75" s="43" t="s">
        <v>3393</v>
      </c>
      <c r="CY75" s="43" t="s">
        <v>4365</v>
      </c>
      <c r="CZ75" s="43" t="s">
        <v>3395</v>
      </c>
      <c r="DA75" s="43" t="s">
        <v>275</v>
      </c>
    </row>
    <row r="76" spans="1:105" x14ac:dyDescent="0.3">
      <c r="A76" s="43" t="s">
        <v>4366</v>
      </c>
      <c r="B76" s="43" t="s">
        <v>3355</v>
      </c>
      <c r="C76" s="43" t="s">
        <v>131</v>
      </c>
      <c r="D76" s="44">
        <v>44112</v>
      </c>
      <c r="E76" s="43" t="s">
        <v>3259</v>
      </c>
      <c r="F76" s="43" t="s">
        <v>3356</v>
      </c>
      <c r="G76" s="43" t="s">
        <v>382</v>
      </c>
      <c r="H76" s="43" t="s">
        <v>3357</v>
      </c>
      <c r="I76" s="43" t="s">
        <v>1376</v>
      </c>
      <c r="J76" s="43" t="s">
        <v>382</v>
      </c>
      <c r="K76" s="43" t="s">
        <v>1376</v>
      </c>
      <c r="L76" s="43" t="s">
        <v>1375</v>
      </c>
      <c r="M76" s="43" t="s">
        <v>3359</v>
      </c>
      <c r="N76" s="43" t="s">
        <v>3359</v>
      </c>
      <c r="O76" s="43" t="s">
        <v>4367</v>
      </c>
      <c r="P76" s="43" t="s">
        <v>4368</v>
      </c>
      <c r="Q76" s="43" t="s">
        <v>4369</v>
      </c>
      <c r="R76" s="43" t="s">
        <v>4370</v>
      </c>
      <c r="S76" s="43" t="s">
        <v>4371</v>
      </c>
      <c r="T76" s="43" t="s">
        <v>4368</v>
      </c>
      <c r="U76" s="43" t="s">
        <v>4369</v>
      </c>
      <c r="V76" s="43" t="s">
        <v>4372</v>
      </c>
      <c r="W76" s="43" t="s">
        <v>4373</v>
      </c>
      <c r="X76" s="43" t="s">
        <v>4374</v>
      </c>
      <c r="Y76" s="43" t="s">
        <v>4375</v>
      </c>
      <c r="Z76" s="43" t="s">
        <v>4376</v>
      </c>
      <c r="AA76" s="43" t="s">
        <v>3371</v>
      </c>
      <c r="AB76" s="43">
        <v>1245.5</v>
      </c>
      <c r="AC76" s="43" t="s">
        <v>3372</v>
      </c>
      <c r="AD76" s="43" t="s">
        <v>3445</v>
      </c>
      <c r="AE76" s="43" t="s">
        <v>933</v>
      </c>
      <c r="AG76" s="43" t="s">
        <v>3375</v>
      </c>
      <c r="AH76" s="43" t="s">
        <v>3431</v>
      </c>
      <c r="AI76" s="43" t="s">
        <v>4377</v>
      </c>
      <c r="AJ76" s="43">
        <v>181</v>
      </c>
      <c r="AK76" s="43" t="s">
        <v>3377</v>
      </c>
      <c r="AL76" s="43" t="s">
        <v>3378</v>
      </c>
      <c r="AM76" s="43" t="s">
        <v>1295</v>
      </c>
      <c r="AN76" s="43" t="s">
        <v>3377</v>
      </c>
      <c r="AO76" s="43" t="s">
        <v>3378</v>
      </c>
      <c r="AP76" s="43" t="s">
        <v>1295</v>
      </c>
      <c r="AQ76" s="43" t="s">
        <v>270</v>
      </c>
      <c r="AR76" s="43" t="s">
        <v>191</v>
      </c>
      <c r="AS76" s="43" t="s">
        <v>1408</v>
      </c>
      <c r="AU76" s="43" t="s">
        <v>3379</v>
      </c>
      <c r="AY76" s="43" t="s">
        <v>191</v>
      </c>
      <c r="AZ76" s="43" t="s">
        <v>272</v>
      </c>
      <c r="BA76" s="44">
        <v>28430</v>
      </c>
      <c r="BB76" s="43" t="s">
        <v>3380</v>
      </c>
      <c r="BD76" s="43" t="s">
        <v>270</v>
      </c>
      <c r="BE76" s="43" t="s">
        <v>3382</v>
      </c>
      <c r="BJ76" s="43" t="s">
        <v>3372</v>
      </c>
      <c r="BK76" s="43" t="s">
        <v>3372</v>
      </c>
      <c r="BL76" s="44">
        <v>43321</v>
      </c>
      <c r="BN76" s="43" t="s">
        <v>289</v>
      </c>
      <c r="BO76" s="43" t="s">
        <v>3410</v>
      </c>
      <c r="BP76" s="43" t="s">
        <v>3410</v>
      </c>
      <c r="BQ76" s="43" t="s">
        <v>3410</v>
      </c>
      <c r="BR76" s="43" t="s">
        <v>3410</v>
      </c>
      <c r="BS76" s="43" t="s">
        <v>3386</v>
      </c>
      <c r="BT76" s="43" t="s">
        <v>3387</v>
      </c>
      <c r="BU76" s="43" t="s">
        <v>270</v>
      </c>
      <c r="BW76" s="43" t="s">
        <v>3469</v>
      </c>
      <c r="BX76" s="43" t="s">
        <v>270</v>
      </c>
      <c r="BY76" s="43" t="s">
        <v>3389</v>
      </c>
      <c r="BZ76" s="43" t="s">
        <v>270</v>
      </c>
      <c r="CB76" s="43">
        <v>18</v>
      </c>
      <c r="CC76" s="43">
        <v>3</v>
      </c>
      <c r="CD76" s="43">
        <v>0</v>
      </c>
      <c r="CE76" s="43">
        <v>0</v>
      </c>
      <c r="CF76" s="43">
        <v>0</v>
      </c>
      <c r="CG76" s="43">
        <v>0</v>
      </c>
      <c r="CH76" s="43">
        <v>0</v>
      </c>
      <c r="CL76" s="43">
        <v>1400</v>
      </c>
      <c r="CM76" s="43">
        <v>250</v>
      </c>
      <c r="CO76" s="43">
        <f t="shared" si="1"/>
        <v>1650</v>
      </c>
      <c r="CP76" s="44">
        <v>43312</v>
      </c>
      <c r="CQ76" s="43" t="s">
        <v>3412</v>
      </c>
      <c r="CR76" s="44">
        <v>40816</v>
      </c>
      <c r="CS76" s="43" t="s">
        <v>3412</v>
      </c>
      <c r="CT76" s="44">
        <v>42199</v>
      </c>
      <c r="CV76" s="43" t="s">
        <v>3470</v>
      </c>
      <c r="CW76" s="43" t="s">
        <v>3950</v>
      </c>
      <c r="CX76" s="43" t="s">
        <v>3393</v>
      </c>
      <c r="CZ76" s="43" t="s">
        <v>3395</v>
      </c>
      <c r="DA76" s="43" t="s">
        <v>275</v>
      </c>
    </row>
    <row r="77" spans="1:105" x14ac:dyDescent="0.3">
      <c r="A77" s="43" t="s">
        <v>4378</v>
      </c>
      <c r="B77" s="43" t="s">
        <v>3355</v>
      </c>
      <c r="C77" s="43" t="s">
        <v>133</v>
      </c>
      <c r="D77" s="44">
        <v>44112</v>
      </c>
      <c r="E77" s="43" t="s">
        <v>3259</v>
      </c>
      <c r="F77" s="43" t="s">
        <v>3356</v>
      </c>
      <c r="G77" s="43" t="s">
        <v>382</v>
      </c>
      <c r="H77" s="43" t="s">
        <v>3357</v>
      </c>
      <c r="I77" s="43" t="s">
        <v>1309</v>
      </c>
      <c r="J77" s="43" t="s">
        <v>382</v>
      </c>
      <c r="K77" s="43" t="s">
        <v>1378</v>
      </c>
      <c r="L77" s="43" t="s">
        <v>1377</v>
      </c>
      <c r="M77" s="43" t="s">
        <v>3359</v>
      </c>
      <c r="N77" s="43" t="s">
        <v>3359</v>
      </c>
      <c r="O77" s="43" t="s">
        <v>4379</v>
      </c>
      <c r="P77" s="43" t="s">
        <v>4380</v>
      </c>
      <c r="Q77" s="43" t="s">
        <v>4381</v>
      </c>
      <c r="R77" s="43" t="s">
        <v>4382</v>
      </c>
      <c r="S77" s="43" t="s">
        <v>4383</v>
      </c>
      <c r="T77" s="43" t="s">
        <v>4384</v>
      </c>
      <c r="U77" s="43" t="s">
        <v>4381</v>
      </c>
      <c r="V77" s="43" t="s">
        <v>4385</v>
      </c>
      <c r="W77" s="43" t="s">
        <v>4386</v>
      </c>
      <c r="X77" s="43" t="s">
        <v>4387</v>
      </c>
      <c r="Y77" s="43" t="s">
        <v>327</v>
      </c>
      <c r="Z77" s="43" t="s">
        <v>4388</v>
      </c>
      <c r="AA77" s="43" t="s">
        <v>3371</v>
      </c>
      <c r="AB77" s="43">
        <v>1020.8</v>
      </c>
      <c r="AC77" s="43" t="s">
        <v>3372</v>
      </c>
      <c r="AD77" s="43" t="s">
        <v>3501</v>
      </c>
      <c r="AE77" s="43" t="s">
        <v>3502</v>
      </c>
      <c r="AG77" s="43" t="s">
        <v>3430</v>
      </c>
      <c r="AH77" s="43" t="s">
        <v>3827</v>
      </c>
      <c r="AI77" s="43" t="s">
        <v>3409</v>
      </c>
      <c r="AJ77" s="43">
        <v>900</v>
      </c>
      <c r="AK77" s="43" t="s">
        <v>3377</v>
      </c>
      <c r="AL77" s="43" t="s">
        <v>3378</v>
      </c>
      <c r="AM77" s="43" t="s">
        <v>1295</v>
      </c>
      <c r="AN77" s="43" t="s">
        <v>3377</v>
      </c>
      <c r="AO77" s="43" t="s">
        <v>3378</v>
      </c>
      <c r="AP77" s="43" t="s">
        <v>1295</v>
      </c>
      <c r="AQ77" s="43" t="s">
        <v>270</v>
      </c>
      <c r="AR77" s="43" t="s">
        <v>191</v>
      </c>
      <c r="AS77" s="43" t="s">
        <v>1408</v>
      </c>
      <c r="AU77" s="43" t="s">
        <v>3379</v>
      </c>
      <c r="AY77" s="43" t="s">
        <v>133</v>
      </c>
      <c r="AZ77" s="43" t="s">
        <v>272</v>
      </c>
      <c r="BA77" s="44">
        <v>26238</v>
      </c>
      <c r="BB77" s="43" t="s">
        <v>3380</v>
      </c>
      <c r="BD77" s="43" t="s">
        <v>3381</v>
      </c>
      <c r="BE77" s="43" t="s">
        <v>3382</v>
      </c>
      <c r="BF77" s="43" t="s">
        <v>270</v>
      </c>
      <c r="BG77" s="43" t="s">
        <v>270</v>
      </c>
      <c r="BH77" s="43" t="s">
        <v>270</v>
      </c>
      <c r="BI77" s="43" t="s">
        <v>272</v>
      </c>
      <c r="BJ77" s="43" t="s">
        <v>3533</v>
      </c>
      <c r="BK77" s="43" t="s">
        <v>3372</v>
      </c>
      <c r="BL77" s="44">
        <v>43297</v>
      </c>
      <c r="BN77" s="43" t="s">
        <v>3383</v>
      </c>
      <c r="BO77" s="43" t="s">
        <v>3384</v>
      </c>
      <c r="BP77" s="43" t="s">
        <v>3384</v>
      </c>
      <c r="BQ77" s="43" t="s">
        <v>3385</v>
      </c>
      <c r="BR77" s="43" t="s">
        <v>3410</v>
      </c>
      <c r="BS77" s="43" t="s">
        <v>3386</v>
      </c>
      <c r="BT77" s="43" t="s">
        <v>3387</v>
      </c>
      <c r="BU77" s="43" t="s">
        <v>270</v>
      </c>
      <c r="BV77" s="43" t="s">
        <v>4389</v>
      </c>
      <c r="BW77" s="43" t="s">
        <v>4389</v>
      </c>
      <c r="BX77" s="43" t="s">
        <v>272</v>
      </c>
      <c r="BY77" s="43" t="s">
        <v>3389</v>
      </c>
      <c r="BZ77" s="43" t="s">
        <v>270</v>
      </c>
      <c r="CB77" s="43">
        <v>68</v>
      </c>
      <c r="CC77" s="43">
        <v>11</v>
      </c>
      <c r="CD77" s="43">
        <v>2</v>
      </c>
      <c r="CE77" s="43">
        <v>3</v>
      </c>
      <c r="CF77" s="43">
        <v>2</v>
      </c>
      <c r="CG77" s="43">
        <v>0</v>
      </c>
      <c r="CH77" s="43">
        <v>0</v>
      </c>
      <c r="CK77" s="43">
        <v>3037</v>
      </c>
      <c r="CL77" s="43">
        <v>76685</v>
      </c>
      <c r="CM77" s="43">
        <v>45914</v>
      </c>
      <c r="CN77" s="43">
        <v>500</v>
      </c>
      <c r="CO77" s="43">
        <f t="shared" si="1"/>
        <v>126136</v>
      </c>
      <c r="CP77" s="44">
        <v>43281</v>
      </c>
      <c r="CQ77" s="43" t="s">
        <v>3390</v>
      </c>
      <c r="CR77" s="44">
        <v>43048</v>
      </c>
      <c r="CS77" s="43" t="s">
        <v>3390</v>
      </c>
      <c r="CT77" s="44">
        <v>43048</v>
      </c>
      <c r="CV77" s="43" t="s">
        <v>3391</v>
      </c>
      <c r="CW77" s="43" t="s">
        <v>3879</v>
      </c>
      <c r="CX77" s="43" t="s">
        <v>3393</v>
      </c>
      <c r="CY77" s="43" t="s">
        <v>4390</v>
      </c>
      <c r="CZ77" s="43" t="s">
        <v>3395</v>
      </c>
      <c r="DA77" s="43" t="s">
        <v>278</v>
      </c>
    </row>
    <row r="78" spans="1:105" x14ac:dyDescent="0.3">
      <c r="A78" s="43" t="s">
        <v>4391</v>
      </c>
      <c r="B78" s="43" t="s">
        <v>3355</v>
      </c>
      <c r="C78" s="43" t="s">
        <v>135</v>
      </c>
      <c r="D78" s="44">
        <v>44112</v>
      </c>
      <c r="E78" s="43" t="s">
        <v>3259</v>
      </c>
      <c r="F78" s="43" t="s">
        <v>3356</v>
      </c>
      <c r="G78" s="43" t="s">
        <v>382</v>
      </c>
      <c r="H78" s="43" t="s">
        <v>3357</v>
      </c>
      <c r="I78" s="43" t="s">
        <v>3669</v>
      </c>
      <c r="J78" s="43" t="s">
        <v>382</v>
      </c>
      <c r="K78" s="43" t="s">
        <v>4392</v>
      </c>
      <c r="L78" s="43" t="s">
        <v>1496</v>
      </c>
      <c r="M78" s="43" t="s">
        <v>3359</v>
      </c>
      <c r="N78" s="43" t="s">
        <v>3359</v>
      </c>
      <c r="O78" s="43" t="s">
        <v>4393</v>
      </c>
      <c r="P78" s="43" t="s">
        <v>4394</v>
      </c>
      <c r="Q78" s="43" t="s">
        <v>4395</v>
      </c>
      <c r="R78" s="43" t="s">
        <v>4396</v>
      </c>
      <c r="S78" s="43" t="s">
        <v>4397</v>
      </c>
      <c r="T78" s="43" t="s">
        <v>4398</v>
      </c>
      <c r="U78" s="43" t="s">
        <v>4395</v>
      </c>
      <c r="V78" s="43" t="s">
        <v>4399</v>
      </c>
      <c r="W78" s="43" t="s">
        <v>4400</v>
      </c>
      <c r="X78" s="43" t="s">
        <v>4401</v>
      </c>
      <c r="Y78" s="43" t="s">
        <v>328</v>
      </c>
      <c r="Z78" s="43" t="s">
        <v>4402</v>
      </c>
      <c r="AA78" s="43" t="s">
        <v>3371</v>
      </c>
      <c r="AB78" s="43">
        <v>1028</v>
      </c>
      <c r="AC78" s="43" t="s">
        <v>3372</v>
      </c>
      <c r="AD78" s="43" t="s">
        <v>3373</v>
      </c>
      <c r="AE78" s="43" t="s">
        <v>3446</v>
      </c>
      <c r="AG78" s="43" t="s">
        <v>3375</v>
      </c>
      <c r="AH78" s="43" t="s">
        <v>3503</v>
      </c>
      <c r="AI78" s="43" t="s">
        <v>3409</v>
      </c>
      <c r="AJ78" s="43">
        <v>56</v>
      </c>
      <c r="AK78" s="43" t="s">
        <v>3377</v>
      </c>
      <c r="AL78" s="43" t="s">
        <v>3378</v>
      </c>
      <c r="AM78" s="43" t="s">
        <v>1295</v>
      </c>
      <c r="AN78" s="43" t="s">
        <v>3377</v>
      </c>
      <c r="AO78" s="43" t="s">
        <v>3378</v>
      </c>
      <c r="AP78" s="43" t="s">
        <v>1295</v>
      </c>
      <c r="AQ78" s="43" t="s">
        <v>270</v>
      </c>
      <c r="AR78" s="43" t="s">
        <v>191</v>
      </c>
      <c r="AS78" s="43" t="s">
        <v>1408</v>
      </c>
      <c r="AU78" s="43" t="s">
        <v>3379</v>
      </c>
      <c r="AY78" s="43" t="s">
        <v>135</v>
      </c>
      <c r="AZ78" s="43" t="s">
        <v>272</v>
      </c>
      <c r="BA78" s="44">
        <v>24198</v>
      </c>
      <c r="BB78" s="43" t="s">
        <v>3380</v>
      </c>
      <c r="BE78" s="43" t="s">
        <v>3382</v>
      </c>
      <c r="BF78" s="43" t="s">
        <v>270</v>
      </c>
      <c r="BG78" s="43" t="s">
        <v>270</v>
      </c>
      <c r="BH78" s="43" t="s">
        <v>270</v>
      </c>
      <c r="BI78" s="43" t="s">
        <v>270</v>
      </c>
      <c r="BJ78" s="43" t="s">
        <v>3372</v>
      </c>
      <c r="BK78" s="43" t="s">
        <v>3372</v>
      </c>
      <c r="BL78" s="44">
        <v>43318</v>
      </c>
      <c r="BN78" s="43" t="s">
        <v>289</v>
      </c>
      <c r="BO78" s="43" t="s">
        <v>3410</v>
      </c>
      <c r="BP78" s="43" t="s">
        <v>3410</v>
      </c>
      <c r="BQ78" s="43" t="s">
        <v>3410</v>
      </c>
      <c r="BR78" s="43" t="s">
        <v>3410</v>
      </c>
      <c r="BS78" s="43" t="s">
        <v>3387</v>
      </c>
      <c r="BT78" s="43" t="s">
        <v>3387</v>
      </c>
      <c r="BU78" s="43" t="s">
        <v>270</v>
      </c>
      <c r="BV78" s="43" t="s">
        <v>3534</v>
      </c>
      <c r="BW78" s="43" t="s">
        <v>3534</v>
      </c>
      <c r="BX78" s="43" t="s">
        <v>270</v>
      </c>
      <c r="BY78" s="43" t="s">
        <v>3389</v>
      </c>
      <c r="BZ78" s="43" t="s">
        <v>270</v>
      </c>
      <c r="CB78" s="43">
        <v>43</v>
      </c>
      <c r="CC78" s="43">
        <v>5</v>
      </c>
      <c r="CH78" s="43">
        <v>5</v>
      </c>
      <c r="CK78" s="43">
        <v>1000</v>
      </c>
      <c r="CL78" s="43">
        <v>15000</v>
      </c>
      <c r="CM78" s="43">
        <v>4000</v>
      </c>
      <c r="CN78" s="43">
        <v>800</v>
      </c>
      <c r="CO78" s="43">
        <f t="shared" si="1"/>
        <v>20800</v>
      </c>
      <c r="CP78" s="44">
        <v>43311</v>
      </c>
      <c r="CQ78" s="43" t="s">
        <v>4197</v>
      </c>
      <c r="CV78" s="43" t="s">
        <v>3470</v>
      </c>
      <c r="CX78" s="43" t="s">
        <v>3393</v>
      </c>
      <c r="CY78" s="43" t="s">
        <v>4403</v>
      </c>
    </row>
    <row r="79" spans="1:105" x14ac:dyDescent="0.3">
      <c r="A79" s="43" t="s">
        <v>4404</v>
      </c>
      <c r="B79" s="43" t="s">
        <v>3355</v>
      </c>
      <c r="C79" s="43" t="s">
        <v>141</v>
      </c>
      <c r="D79" s="44">
        <v>44112</v>
      </c>
      <c r="E79" s="43" t="s">
        <v>3259</v>
      </c>
      <c r="F79" s="43" t="s">
        <v>3356</v>
      </c>
      <c r="G79" s="43" t="s">
        <v>382</v>
      </c>
      <c r="H79" s="43" t="s">
        <v>3357</v>
      </c>
      <c r="I79" s="43" t="s">
        <v>4405</v>
      </c>
      <c r="J79" s="43" t="s">
        <v>382</v>
      </c>
      <c r="K79" s="43" t="s">
        <v>4406</v>
      </c>
      <c r="L79" s="43" t="s">
        <v>1497</v>
      </c>
      <c r="M79" s="43" t="s">
        <v>3359</v>
      </c>
      <c r="N79" s="43" t="s">
        <v>3359</v>
      </c>
      <c r="O79" s="43" t="s">
        <v>4407</v>
      </c>
      <c r="P79" s="43" t="s">
        <v>4408</v>
      </c>
      <c r="Q79" s="43" t="s">
        <v>4409</v>
      </c>
      <c r="R79" s="43" t="s">
        <v>4410</v>
      </c>
      <c r="S79" s="43" t="s">
        <v>4411</v>
      </c>
      <c r="T79" s="43" t="s">
        <v>4408</v>
      </c>
      <c r="U79" s="43" t="s">
        <v>4409</v>
      </c>
      <c r="V79" s="43" t="s">
        <v>4412</v>
      </c>
      <c r="W79" s="43" t="s">
        <v>4413</v>
      </c>
      <c r="X79" s="43" t="s">
        <v>4414</v>
      </c>
      <c r="Y79" s="43" t="s">
        <v>4415</v>
      </c>
      <c r="Z79" s="43" t="s">
        <v>4416</v>
      </c>
      <c r="AA79" s="43" t="s">
        <v>3371</v>
      </c>
      <c r="AB79" s="43">
        <v>1100</v>
      </c>
      <c r="AC79" s="43" t="s">
        <v>3371</v>
      </c>
      <c r="AD79" s="43" t="s">
        <v>3373</v>
      </c>
      <c r="AE79" s="43" t="s">
        <v>3502</v>
      </c>
      <c r="AG79" s="43" t="s">
        <v>3375</v>
      </c>
      <c r="AH79" s="43" t="s">
        <v>3408</v>
      </c>
      <c r="AI79" s="43" t="s">
        <v>3409</v>
      </c>
      <c r="AJ79" s="43">
        <v>40</v>
      </c>
      <c r="AK79" s="43" t="s">
        <v>3377</v>
      </c>
      <c r="AL79" s="43" t="s">
        <v>3378</v>
      </c>
      <c r="AM79" s="43" t="s">
        <v>1295</v>
      </c>
      <c r="AN79" s="43" t="s">
        <v>3377</v>
      </c>
      <c r="AO79" s="43" t="s">
        <v>3378</v>
      </c>
      <c r="AP79" s="43" t="s">
        <v>1295</v>
      </c>
      <c r="AQ79" s="43" t="s">
        <v>270</v>
      </c>
      <c r="AR79" s="43" t="s">
        <v>191</v>
      </c>
      <c r="AS79" s="43" t="s">
        <v>1408</v>
      </c>
      <c r="AU79" s="43" t="s">
        <v>3379</v>
      </c>
      <c r="AY79" s="43" t="s">
        <v>191</v>
      </c>
      <c r="AZ79" s="43" t="s">
        <v>272</v>
      </c>
      <c r="BA79" s="44">
        <v>25355</v>
      </c>
      <c r="BB79" s="43" t="s">
        <v>3380</v>
      </c>
      <c r="BE79" s="43" t="s">
        <v>3382</v>
      </c>
      <c r="BJ79" s="43" t="s">
        <v>3372</v>
      </c>
      <c r="BK79" s="43" t="s">
        <v>3372</v>
      </c>
      <c r="BL79" s="44">
        <v>43972</v>
      </c>
      <c r="BN79" s="43" t="s">
        <v>289</v>
      </c>
      <c r="BO79" s="43" t="s">
        <v>3410</v>
      </c>
      <c r="BP79" s="43" t="s">
        <v>3410</v>
      </c>
      <c r="BQ79" s="43" t="s">
        <v>3410</v>
      </c>
      <c r="BR79" s="43" t="s">
        <v>3410</v>
      </c>
      <c r="BS79" s="43" t="s">
        <v>3387</v>
      </c>
      <c r="BT79" s="43" t="s">
        <v>3387</v>
      </c>
      <c r="BU79" s="43" t="s">
        <v>270</v>
      </c>
      <c r="BW79" s="43" t="s">
        <v>3469</v>
      </c>
      <c r="BX79" s="43" t="s">
        <v>270</v>
      </c>
      <c r="BY79" s="43" t="s">
        <v>3389</v>
      </c>
      <c r="BZ79" s="43" t="s">
        <v>270</v>
      </c>
      <c r="CB79" s="43">
        <v>29</v>
      </c>
      <c r="CH79" s="43">
        <v>1</v>
      </c>
      <c r="CL79" s="43">
        <v>5000</v>
      </c>
      <c r="CM79" s="43">
        <v>3000</v>
      </c>
      <c r="CO79" s="43">
        <f t="shared" si="1"/>
        <v>8000</v>
      </c>
      <c r="CP79" s="44">
        <v>43972</v>
      </c>
      <c r="CV79" s="43" t="s">
        <v>3470</v>
      </c>
      <c r="CX79" s="43" t="s">
        <v>3393</v>
      </c>
    </row>
    <row r="80" spans="1:105" x14ac:dyDescent="0.3">
      <c r="A80" s="43" t="s">
        <v>4417</v>
      </c>
      <c r="B80" s="43" t="s">
        <v>3355</v>
      </c>
      <c r="C80" s="43" t="s">
        <v>151</v>
      </c>
      <c r="D80" s="44">
        <v>44112</v>
      </c>
      <c r="E80" s="43" t="s">
        <v>3259</v>
      </c>
      <c r="F80" s="43" t="s">
        <v>3356</v>
      </c>
      <c r="G80" s="43" t="s">
        <v>382</v>
      </c>
      <c r="H80" s="43" t="s">
        <v>3357</v>
      </c>
      <c r="I80" s="43" t="s">
        <v>3776</v>
      </c>
      <c r="J80" s="43" t="s">
        <v>382</v>
      </c>
      <c r="K80" s="43" t="s">
        <v>1295</v>
      </c>
      <c r="L80" s="43" t="s">
        <v>1498</v>
      </c>
      <c r="M80" s="43" t="s">
        <v>3359</v>
      </c>
      <c r="N80" s="43" t="s">
        <v>3359</v>
      </c>
      <c r="O80" s="43" t="s">
        <v>4418</v>
      </c>
      <c r="P80" s="43" t="s">
        <v>4419</v>
      </c>
      <c r="Q80" s="43" t="s">
        <v>3362</v>
      </c>
      <c r="R80" s="43" t="s">
        <v>3363</v>
      </c>
      <c r="S80" s="43" t="s">
        <v>4420</v>
      </c>
      <c r="T80" s="43" t="s">
        <v>4419</v>
      </c>
      <c r="U80" s="43" t="s">
        <v>3362</v>
      </c>
      <c r="V80" s="43" t="s">
        <v>4421</v>
      </c>
      <c r="W80" s="43" t="s">
        <v>4422</v>
      </c>
      <c r="X80" s="43" t="s">
        <v>4423</v>
      </c>
      <c r="Y80" s="43" t="s">
        <v>335</v>
      </c>
      <c r="Z80" s="43" t="s">
        <v>4424</v>
      </c>
      <c r="AA80" s="43" t="s">
        <v>3371</v>
      </c>
      <c r="AB80" s="43">
        <v>841.8</v>
      </c>
      <c r="AC80" s="43" t="s">
        <v>3372</v>
      </c>
      <c r="AD80" s="43" t="s">
        <v>3407</v>
      </c>
      <c r="AE80" s="43" t="s">
        <v>933</v>
      </c>
      <c r="AG80" s="43" t="s">
        <v>3375</v>
      </c>
      <c r="AH80" s="43" t="s">
        <v>3611</v>
      </c>
      <c r="AI80" s="43" t="s">
        <v>3695</v>
      </c>
      <c r="AJ80" s="43">
        <v>2930</v>
      </c>
      <c r="AK80" s="43" t="s">
        <v>3377</v>
      </c>
      <c r="AL80" s="43" t="s">
        <v>3378</v>
      </c>
      <c r="AM80" s="43" t="s">
        <v>1295</v>
      </c>
      <c r="AN80" s="43" t="s">
        <v>3377</v>
      </c>
      <c r="AO80" s="43" t="s">
        <v>3378</v>
      </c>
      <c r="AP80" s="43" t="s">
        <v>1295</v>
      </c>
      <c r="AQ80" s="43" t="s">
        <v>270</v>
      </c>
      <c r="AR80" s="43" t="s">
        <v>191</v>
      </c>
      <c r="AS80" s="43" t="s">
        <v>1408</v>
      </c>
      <c r="AU80" s="43" t="s">
        <v>3379</v>
      </c>
      <c r="AY80" s="43" t="s">
        <v>151</v>
      </c>
      <c r="AZ80" s="43" t="s">
        <v>272</v>
      </c>
      <c r="BA80" s="44">
        <v>14702</v>
      </c>
      <c r="BB80" s="43" t="s">
        <v>3380</v>
      </c>
      <c r="BC80" s="43" t="s">
        <v>4425</v>
      </c>
      <c r="BD80" s="43" t="s">
        <v>4426</v>
      </c>
      <c r="BE80" s="43" t="s">
        <v>3382</v>
      </c>
      <c r="BF80" s="43" t="s">
        <v>270</v>
      </c>
      <c r="BG80" s="43" t="s">
        <v>272</v>
      </c>
      <c r="BH80" s="43" t="s">
        <v>270</v>
      </c>
      <c r="BI80" s="43" t="s">
        <v>272</v>
      </c>
      <c r="BJ80" s="43" t="s">
        <v>3533</v>
      </c>
      <c r="BK80" s="43" t="s">
        <v>3533</v>
      </c>
      <c r="BL80" s="44">
        <v>43665</v>
      </c>
      <c r="BN80" s="43" t="s">
        <v>4427</v>
      </c>
      <c r="BO80" s="43" t="s">
        <v>3384</v>
      </c>
      <c r="BP80" s="43" t="s">
        <v>3384</v>
      </c>
      <c r="BQ80" s="43" t="s">
        <v>3649</v>
      </c>
      <c r="BR80" s="43" t="s">
        <v>3649</v>
      </c>
      <c r="BT80" s="43" t="s">
        <v>3387</v>
      </c>
      <c r="BU80" s="43" t="s">
        <v>272</v>
      </c>
      <c r="BV80" s="43" t="s">
        <v>3449</v>
      </c>
      <c r="BX80" s="43" t="s">
        <v>270</v>
      </c>
      <c r="BY80" s="43" t="s">
        <v>3389</v>
      </c>
      <c r="BZ80" s="43" t="s">
        <v>272</v>
      </c>
      <c r="CC80" s="43">
        <v>26</v>
      </c>
      <c r="CD80" s="43">
        <v>136</v>
      </c>
      <c r="CE80" s="43">
        <v>0</v>
      </c>
      <c r="CG80" s="43">
        <v>16</v>
      </c>
      <c r="CI80" s="43">
        <v>372138</v>
      </c>
      <c r="CK80" s="43">
        <v>14399</v>
      </c>
      <c r="CL80" s="43">
        <v>0</v>
      </c>
      <c r="CM80" s="43">
        <v>18654</v>
      </c>
      <c r="CN80" s="43">
        <v>885</v>
      </c>
      <c r="CO80" s="43">
        <f t="shared" si="1"/>
        <v>406076</v>
      </c>
      <c r="CP80" s="44">
        <v>43831</v>
      </c>
      <c r="CQ80" s="43" t="s">
        <v>3390</v>
      </c>
      <c r="CR80" s="44">
        <v>41006</v>
      </c>
      <c r="CS80" s="43" t="s">
        <v>3390</v>
      </c>
      <c r="CT80" s="44">
        <v>41006</v>
      </c>
      <c r="CV80" s="43" t="s">
        <v>3391</v>
      </c>
      <c r="CW80" s="43" t="s">
        <v>4428</v>
      </c>
      <c r="CX80" s="43" t="s">
        <v>3393</v>
      </c>
      <c r="CY80" s="43" t="s">
        <v>4429</v>
      </c>
      <c r="CZ80" s="43" t="s">
        <v>4430</v>
      </c>
      <c r="DA80" s="43" t="s">
        <v>271</v>
      </c>
    </row>
    <row r="81" spans="1:105" x14ac:dyDescent="0.3">
      <c r="A81" s="43" t="s">
        <v>4431</v>
      </c>
      <c r="B81" s="43" t="s">
        <v>3597</v>
      </c>
      <c r="C81" s="43" t="s">
        <v>4432</v>
      </c>
      <c r="D81" s="44">
        <v>44112</v>
      </c>
      <c r="E81" s="43" t="s">
        <v>3259</v>
      </c>
      <c r="F81" s="43" t="s">
        <v>3356</v>
      </c>
      <c r="G81" s="43" t="s">
        <v>382</v>
      </c>
      <c r="H81" s="43" t="s">
        <v>3357</v>
      </c>
      <c r="I81" s="43" t="s">
        <v>3538</v>
      </c>
      <c r="J81" s="43" t="s">
        <v>382</v>
      </c>
      <c r="K81" s="43" t="s">
        <v>3539</v>
      </c>
      <c r="L81" s="43" t="s">
        <v>4433</v>
      </c>
      <c r="M81" s="43" t="s">
        <v>3602</v>
      </c>
      <c r="N81" s="43" t="s">
        <v>3359</v>
      </c>
      <c r="O81" s="43" t="s">
        <v>4434</v>
      </c>
      <c r="P81" s="43" t="s">
        <v>4435</v>
      </c>
      <c r="Q81" s="43" t="s">
        <v>3542</v>
      </c>
      <c r="R81" s="43" t="s">
        <v>4436</v>
      </c>
      <c r="S81" s="43" t="s">
        <v>4437</v>
      </c>
      <c r="T81" s="43" t="s">
        <v>4438</v>
      </c>
      <c r="U81" s="43" t="s">
        <v>3542</v>
      </c>
      <c r="V81" s="43" t="s">
        <v>4439</v>
      </c>
      <c r="W81" s="43" t="s">
        <v>4440</v>
      </c>
      <c r="X81" s="43" t="s">
        <v>4441</v>
      </c>
      <c r="Y81" s="43" t="s">
        <v>4442</v>
      </c>
      <c r="Z81" s="43" t="s">
        <v>4443</v>
      </c>
      <c r="AA81" s="43" t="s">
        <v>3371</v>
      </c>
      <c r="AB81" s="43">
        <v>1370</v>
      </c>
      <c r="AC81" s="43" t="s">
        <v>3371</v>
      </c>
      <c r="AD81" s="43" t="s">
        <v>3501</v>
      </c>
      <c r="AE81" s="43" t="s">
        <v>3502</v>
      </c>
      <c r="AG81" s="43" t="s">
        <v>3375</v>
      </c>
      <c r="AH81" s="43" t="s">
        <v>3431</v>
      </c>
      <c r="AI81" s="43" t="s">
        <v>3565</v>
      </c>
      <c r="AJ81" s="43">
        <v>26</v>
      </c>
      <c r="AK81" s="43" t="s">
        <v>3377</v>
      </c>
      <c r="AL81" s="43" t="s">
        <v>3378</v>
      </c>
      <c r="AM81" s="43" t="s">
        <v>1295</v>
      </c>
      <c r="AN81" s="43" t="s">
        <v>3377</v>
      </c>
      <c r="AO81" s="43" t="s">
        <v>3378</v>
      </c>
      <c r="AP81" s="43" t="s">
        <v>1295</v>
      </c>
      <c r="AQ81" s="43" t="s">
        <v>270</v>
      </c>
      <c r="AR81" s="43" t="s">
        <v>191</v>
      </c>
      <c r="AS81" s="43" t="s">
        <v>1408</v>
      </c>
      <c r="AU81" s="43" t="s">
        <v>3379</v>
      </c>
      <c r="AY81" s="43" t="s">
        <v>191</v>
      </c>
      <c r="AZ81" s="43" t="s">
        <v>272</v>
      </c>
      <c r="BA81" s="44">
        <v>23377</v>
      </c>
      <c r="BB81" s="43" t="s">
        <v>3380</v>
      </c>
      <c r="BE81" s="43" t="s">
        <v>4444</v>
      </c>
      <c r="BF81" s="43" t="s">
        <v>270</v>
      </c>
      <c r="BG81" s="43" t="s">
        <v>270</v>
      </c>
      <c r="BJ81" s="43" t="s">
        <v>3372</v>
      </c>
      <c r="BK81" s="43" t="s">
        <v>3372</v>
      </c>
      <c r="BL81" s="44">
        <v>43745</v>
      </c>
      <c r="BM81" s="44">
        <v>29857</v>
      </c>
      <c r="BO81" s="43" t="s">
        <v>3410</v>
      </c>
      <c r="BP81" s="43" t="s">
        <v>3410</v>
      </c>
      <c r="BQ81" s="43" t="s">
        <v>3410</v>
      </c>
      <c r="BR81" s="43" t="s">
        <v>3410</v>
      </c>
      <c r="BU81" s="43" t="s">
        <v>270</v>
      </c>
      <c r="BW81" s="43" t="s">
        <v>3534</v>
      </c>
      <c r="BX81" s="43" t="s">
        <v>270</v>
      </c>
      <c r="BZ81" s="43" t="s">
        <v>270</v>
      </c>
      <c r="CB81" s="43">
        <v>5</v>
      </c>
      <c r="CL81" s="43">
        <v>200</v>
      </c>
      <c r="CM81" s="43">
        <v>20</v>
      </c>
      <c r="CO81" s="43">
        <f t="shared" si="1"/>
        <v>220</v>
      </c>
      <c r="CP81" s="44">
        <v>43738</v>
      </c>
      <c r="CV81" s="43" t="s">
        <v>3470</v>
      </c>
      <c r="CW81" s="43" t="s">
        <v>3680</v>
      </c>
      <c r="CX81" s="43" t="s">
        <v>272</v>
      </c>
    </row>
    <row r="82" spans="1:105" x14ac:dyDescent="0.3">
      <c r="A82" s="43" t="s">
        <v>4445</v>
      </c>
      <c r="B82" s="43" t="s">
        <v>3355</v>
      </c>
      <c r="C82" s="43" t="s">
        <v>153</v>
      </c>
      <c r="D82" s="44">
        <v>44112</v>
      </c>
      <c r="E82" s="43" t="s">
        <v>3259</v>
      </c>
      <c r="F82" s="43" t="s">
        <v>3356</v>
      </c>
      <c r="G82" s="43" t="s">
        <v>382</v>
      </c>
      <c r="H82" s="43" t="s">
        <v>3357</v>
      </c>
      <c r="I82" s="43" t="s">
        <v>4446</v>
      </c>
      <c r="J82" s="43" t="s">
        <v>382</v>
      </c>
      <c r="K82" s="43" t="s">
        <v>1380</v>
      </c>
      <c r="L82" s="43" t="s">
        <v>1379</v>
      </c>
      <c r="M82" s="43" t="s">
        <v>3359</v>
      </c>
      <c r="N82" s="43" t="s">
        <v>3359</v>
      </c>
      <c r="O82" s="43" t="s">
        <v>4447</v>
      </c>
      <c r="P82" s="43" t="s">
        <v>4448</v>
      </c>
      <c r="Q82" s="43" t="s">
        <v>4449</v>
      </c>
      <c r="R82" s="43" t="s">
        <v>4450</v>
      </c>
      <c r="S82" s="43" t="s">
        <v>4451</v>
      </c>
      <c r="T82" s="43" t="s">
        <v>4452</v>
      </c>
      <c r="U82" s="43" t="s">
        <v>4449</v>
      </c>
      <c r="V82" s="43" t="s">
        <v>4453</v>
      </c>
      <c r="W82" s="43" t="s">
        <v>4454</v>
      </c>
      <c r="X82" s="43" t="s">
        <v>4455</v>
      </c>
      <c r="Y82" s="43" t="s">
        <v>336</v>
      </c>
      <c r="Z82" s="43" t="s">
        <v>4456</v>
      </c>
      <c r="AA82" s="43" t="s">
        <v>3371</v>
      </c>
      <c r="AB82" s="43">
        <v>1034</v>
      </c>
      <c r="AC82" s="43" t="s">
        <v>3372</v>
      </c>
      <c r="AD82" s="43" t="s">
        <v>3445</v>
      </c>
      <c r="AE82" s="43" t="s">
        <v>933</v>
      </c>
      <c r="AG82" s="43" t="s">
        <v>3375</v>
      </c>
      <c r="AH82" s="43" t="s">
        <v>3408</v>
      </c>
      <c r="AI82" s="43" t="s">
        <v>270</v>
      </c>
      <c r="AJ82" s="43">
        <v>374</v>
      </c>
      <c r="AK82" s="43" t="s">
        <v>3377</v>
      </c>
      <c r="AL82" s="43" t="s">
        <v>3378</v>
      </c>
      <c r="AM82" s="43" t="s">
        <v>1295</v>
      </c>
      <c r="AN82" s="43" t="s">
        <v>3377</v>
      </c>
      <c r="AO82" s="43" t="s">
        <v>3378</v>
      </c>
      <c r="AP82" s="43" t="s">
        <v>1295</v>
      </c>
      <c r="AQ82" s="43" t="s">
        <v>270</v>
      </c>
      <c r="AR82" s="43" t="s">
        <v>191</v>
      </c>
      <c r="AS82" s="43" t="s">
        <v>1408</v>
      </c>
      <c r="AU82" s="43" t="s">
        <v>3379</v>
      </c>
      <c r="AY82" s="43" t="s">
        <v>153</v>
      </c>
      <c r="AZ82" s="43" t="s">
        <v>272</v>
      </c>
      <c r="BA82" s="44">
        <v>16681</v>
      </c>
      <c r="BB82" s="43" t="s">
        <v>3380</v>
      </c>
      <c r="BD82" s="43" t="s">
        <v>3679</v>
      </c>
      <c r="BE82" s="43" t="s">
        <v>3468</v>
      </c>
      <c r="BF82" s="43" t="s">
        <v>270</v>
      </c>
      <c r="BG82" s="43" t="s">
        <v>270</v>
      </c>
      <c r="BH82" s="43" t="s">
        <v>270</v>
      </c>
      <c r="BI82" s="43" t="s">
        <v>272</v>
      </c>
      <c r="BJ82" s="43" t="s">
        <v>3372</v>
      </c>
      <c r="BK82" s="43" t="s">
        <v>3372</v>
      </c>
      <c r="BL82" s="44">
        <v>42901</v>
      </c>
      <c r="BN82" s="43" t="s">
        <v>289</v>
      </c>
      <c r="BO82" s="43" t="s">
        <v>3384</v>
      </c>
      <c r="BP82" s="43" t="s">
        <v>3384</v>
      </c>
      <c r="BQ82" s="43" t="s">
        <v>3410</v>
      </c>
      <c r="BR82" s="43" t="s">
        <v>3410</v>
      </c>
      <c r="BS82" s="43" t="s">
        <v>3386</v>
      </c>
      <c r="BT82" s="43" t="s">
        <v>3387</v>
      </c>
      <c r="BU82" s="43" t="s">
        <v>270</v>
      </c>
      <c r="BV82" s="43" t="s">
        <v>3534</v>
      </c>
      <c r="BW82" s="43" t="s">
        <v>3534</v>
      </c>
      <c r="BX82" s="43" t="s">
        <v>270</v>
      </c>
      <c r="BY82" s="43" t="s">
        <v>3389</v>
      </c>
      <c r="BZ82" s="43" t="s">
        <v>270</v>
      </c>
      <c r="CB82" s="43">
        <v>11</v>
      </c>
      <c r="CC82" s="43">
        <v>0</v>
      </c>
      <c r="CD82" s="43">
        <v>0</v>
      </c>
      <c r="CE82" s="43">
        <v>0</v>
      </c>
      <c r="CF82" s="43">
        <v>0</v>
      </c>
      <c r="CG82" s="43">
        <v>0</v>
      </c>
      <c r="CH82" s="43">
        <v>0</v>
      </c>
      <c r="CL82" s="43">
        <v>5500</v>
      </c>
      <c r="CM82" s="43">
        <v>6000</v>
      </c>
      <c r="CN82" s="43">
        <v>20</v>
      </c>
      <c r="CO82" s="43">
        <f t="shared" si="1"/>
        <v>11520</v>
      </c>
      <c r="CP82" s="44">
        <v>42886</v>
      </c>
      <c r="CQ82" s="43" t="s">
        <v>3390</v>
      </c>
      <c r="CR82" s="44">
        <v>41900</v>
      </c>
      <c r="CS82" s="43" t="s">
        <v>3390</v>
      </c>
      <c r="CT82" s="44">
        <v>41900</v>
      </c>
      <c r="CV82" s="43" t="s">
        <v>3391</v>
      </c>
      <c r="CX82" s="43" t="s">
        <v>3393</v>
      </c>
      <c r="CY82" s="43" t="s">
        <v>4457</v>
      </c>
      <c r="CZ82" s="43" t="s">
        <v>3395</v>
      </c>
      <c r="DA82" s="43" t="s">
        <v>277</v>
      </c>
    </row>
    <row r="83" spans="1:105" x14ac:dyDescent="0.3">
      <c r="A83" s="43" t="s">
        <v>4458</v>
      </c>
      <c r="B83" s="43" t="s">
        <v>3355</v>
      </c>
      <c r="C83" s="43" t="s">
        <v>155</v>
      </c>
      <c r="D83" s="44">
        <v>44112</v>
      </c>
      <c r="E83" s="43" t="s">
        <v>3259</v>
      </c>
      <c r="F83" s="43" t="s">
        <v>3356</v>
      </c>
      <c r="G83" s="43" t="s">
        <v>382</v>
      </c>
      <c r="H83" s="43" t="s">
        <v>3357</v>
      </c>
      <c r="I83" s="43" t="s">
        <v>4126</v>
      </c>
      <c r="J83" s="43" t="s">
        <v>382</v>
      </c>
      <c r="K83" s="43" t="s">
        <v>1382</v>
      </c>
      <c r="L83" s="43" t="s">
        <v>1381</v>
      </c>
      <c r="M83" s="43" t="s">
        <v>3359</v>
      </c>
      <c r="N83" s="43" t="s">
        <v>3359</v>
      </c>
      <c r="O83" s="43" t="s">
        <v>4459</v>
      </c>
      <c r="P83" s="43" t="s">
        <v>4460</v>
      </c>
      <c r="Q83" s="43" t="s">
        <v>4461</v>
      </c>
      <c r="R83" s="43" t="s">
        <v>4462</v>
      </c>
      <c r="S83" s="43" t="s">
        <v>4463</v>
      </c>
      <c r="T83" s="43" t="s">
        <v>4464</v>
      </c>
      <c r="U83" s="43" t="s">
        <v>4465</v>
      </c>
      <c r="V83" s="43" t="s">
        <v>4466</v>
      </c>
      <c r="W83" s="43" t="s">
        <v>4467</v>
      </c>
      <c r="X83" s="43" t="s">
        <v>4468</v>
      </c>
      <c r="Y83" s="43" t="s">
        <v>337</v>
      </c>
      <c r="Z83" s="43" t="s">
        <v>4469</v>
      </c>
      <c r="AA83" s="43" t="s">
        <v>3371</v>
      </c>
      <c r="AB83" s="43">
        <v>918.1</v>
      </c>
      <c r="AC83" s="43" t="s">
        <v>3372</v>
      </c>
      <c r="AD83" s="43" t="s">
        <v>3373</v>
      </c>
      <c r="AE83" s="43" t="s">
        <v>933</v>
      </c>
      <c r="AF83" s="43">
        <v>800</v>
      </c>
      <c r="AG83" s="43" t="s">
        <v>3375</v>
      </c>
      <c r="AH83" s="43" t="s">
        <v>3771</v>
      </c>
      <c r="AI83" s="43" t="s">
        <v>3612</v>
      </c>
      <c r="AJ83" s="43">
        <v>180</v>
      </c>
      <c r="AK83" s="43" t="s">
        <v>3377</v>
      </c>
      <c r="AL83" s="43" t="s">
        <v>3378</v>
      </c>
      <c r="AM83" s="43" t="s">
        <v>1295</v>
      </c>
      <c r="AN83" s="43" t="s">
        <v>3377</v>
      </c>
      <c r="AO83" s="43" t="s">
        <v>3378</v>
      </c>
      <c r="AP83" s="43" t="s">
        <v>1295</v>
      </c>
      <c r="AR83" s="43" t="s">
        <v>191</v>
      </c>
      <c r="AS83" s="43" t="s">
        <v>1408</v>
      </c>
      <c r="AU83" s="43" t="s">
        <v>3379</v>
      </c>
      <c r="AY83" s="43" t="s">
        <v>155</v>
      </c>
      <c r="AZ83" s="43" t="s">
        <v>272</v>
      </c>
      <c r="BA83" s="44">
        <v>35186</v>
      </c>
      <c r="BB83" s="43" t="s">
        <v>3380</v>
      </c>
      <c r="BD83" s="43" t="s">
        <v>270</v>
      </c>
      <c r="BE83" s="43" t="s">
        <v>3667</v>
      </c>
      <c r="BJ83" s="43" t="s">
        <v>3372</v>
      </c>
      <c r="BK83" s="43" t="s">
        <v>3372</v>
      </c>
      <c r="BL83" s="44">
        <v>43264</v>
      </c>
      <c r="BN83" s="43" t="s">
        <v>3383</v>
      </c>
      <c r="BO83" s="43" t="s">
        <v>3384</v>
      </c>
      <c r="BP83" s="43" t="s">
        <v>3384</v>
      </c>
      <c r="BQ83" s="43" t="s">
        <v>3410</v>
      </c>
      <c r="BR83" s="43" t="s">
        <v>3448</v>
      </c>
      <c r="BS83" s="43" t="s">
        <v>3386</v>
      </c>
      <c r="BT83" s="43" t="s">
        <v>3387</v>
      </c>
      <c r="BU83" s="43" t="s">
        <v>270</v>
      </c>
      <c r="BV83" s="43" t="s">
        <v>3388</v>
      </c>
      <c r="BW83" s="43" t="s">
        <v>3388</v>
      </c>
      <c r="BX83" s="43" t="s">
        <v>270</v>
      </c>
      <c r="BY83" s="43" t="s">
        <v>3389</v>
      </c>
      <c r="CB83" s="43">
        <v>42</v>
      </c>
      <c r="CC83" s="43">
        <v>5</v>
      </c>
      <c r="CD83" s="43">
        <v>0</v>
      </c>
      <c r="CE83" s="43">
        <v>0</v>
      </c>
      <c r="CF83" s="43">
        <v>0</v>
      </c>
      <c r="CG83" s="43">
        <v>0</v>
      </c>
      <c r="CH83" s="43">
        <v>0</v>
      </c>
      <c r="CL83" s="43">
        <v>6000</v>
      </c>
      <c r="CM83" s="43">
        <v>3000</v>
      </c>
      <c r="CO83" s="43">
        <f t="shared" si="1"/>
        <v>9000</v>
      </c>
      <c r="CP83" s="44">
        <v>43251</v>
      </c>
      <c r="CQ83" s="43" t="s">
        <v>3390</v>
      </c>
      <c r="CR83" s="44">
        <v>41106</v>
      </c>
      <c r="CS83" s="43" t="s">
        <v>3390</v>
      </c>
      <c r="CT83" s="44">
        <v>41106</v>
      </c>
      <c r="CV83" s="43" t="s">
        <v>3391</v>
      </c>
      <c r="CW83" s="43" t="s">
        <v>4470</v>
      </c>
      <c r="CX83" s="43" t="s">
        <v>3393</v>
      </c>
      <c r="CY83" s="43" t="s">
        <v>4471</v>
      </c>
      <c r="CZ83" s="43" t="s">
        <v>3395</v>
      </c>
      <c r="DA83" s="43" t="s">
        <v>275</v>
      </c>
    </row>
    <row r="84" spans="1:105" x14ac:dyDescent="0.3">
      <c r="A84" s="43" t="s">
        <v>4472</v>
      </c>
      <c r="B84" s="43" t="s">
        <v>3355</v>
      </c>
      <c r="C84" s="43" t="s">
        <v>157</v>
      </c>
      <c r="D84" s="44">
        <v>44112</v>
      </c>
      <c r="E84" s="43" t="s">
        <v>3259</v>
      </c>
      <c r="F84" s="43" t="s">
        <v>3356</v>
      </c>
      <c r="G84" s="43" t="s">
        <v>382</v>
      </c>
      <c r="H84" s="43" t="s">
        <v>3357</v>
      </c>
      <c r="I84" s="43" t="s">
        <v>3728</v>
      </c>
      <c r="J84" s="43" t="s">
        <v>382</v>
      </c>
      <c r="K84" s="43" t="s">
        <v>1384</v>
      </c>
      <c r="L84" s="43" t="s">
        <v>1383</v>
      </c>
      <c r="M84" s="43" t="s">
        <v>3359</v>
      </c>
      <c r="N84" s="43" t="s">
        <v>3359</v>
      </c>
      <c r="O84" s="43" t="s">
        <v>3729</v>
      </c>
      <c r="P84" s="43" t="s">
        <v>4473</v>
      </c>
      <c r="Q84" s="43" t="s">
        <v>3731</v>
      </c>
      <c r="R84" s="43" t="s">
        <v>4474</v>
      </c>
      <c r="S84" s="43" t="s">
        <v>3733</v>
      </c>
      <c r="T84" s="43" t="s">
        <v>4475</v>
      </c>
      <c r="U84" s="43" t="s">
        <v>3735</v>
      </c>
      <c r="V84" s="43" t="s">
        <v>3736</v>
      </c>
      <c r="W84" s="43" t="s">
        <v>4476</v>
      </c>
      <c r="X84" s="43" t="s">
        <v>4477</v>
      </c>
      <c r="Y84" s="43" t="s">
        <v>338</v>
      </c>
      <c r="Z84" s="43" t="s">
        <v>4478</v>
      </c>
      <c r="AA84" s="43" t="s">
        <v>3371</v>
      </c>
      <c r="AB84" s="43">
        <v>1076</v>
      </c>
      <c r="AC84" s="43" t="s">
        <v>3372</v>
      </c>
      <c r="AD84" s="43" t="s">
        <v>3445</v>
      </c>
      <c r="AE84" s="43" t="s">
        <v>3374</v>
      </c>
      <c r="AG84" s="43" t="s">
        <v>3740</v>
      </c>
      <c r="AH84" s="43" t="s">
        <v>3431</v>
      </c>
      <c r="AI84" s="43" t="s">
        <v>3695</v>
      </c>
      <c r="AJ84" s="43">
        <v>264</v>
      </c>
      <c r="AK84" s="43" t="s">
        <v>3377</v>
      </c>
      <c r="AL84" s="43" t="s">
        <v>3378</v>
      </c>
      <c r="AM84" s="43" t="s">
        <v>1295</v>
      </c>
      <c r="AN84" s="43" t="s">
        <v>3377</v>
      </c>
      <c r="AO84" s="43" t="s">
        <v>3378</v>
      </c>
      <c r="AP84" s="43" t="s">
        <v>1295</v>
      </c>
      <c r="AQ84" s="43" t="s">
        <v>270</v>
      </c>
      <c r="AR84" s="43" t="s">
        <v>191</v>
      </c>
      <c r="AS84" s="43" t="s">
        <v>1408</v>
      </c>
      <c r="AU84" s="43" t="s">
        <v>3379</v>
      </c>
      <c r="AY84" s="43" t="s">
        <v>157</v>
      </c>
      <c r="AZ84" s="43" t="s">
        <v>272</v>
      </c>
      <c r="BA84" s="44">
        <v>18629</v>
      </c>
      <c r="BB84" s="43" t="s">
        <v>3380</v>
      </c>
      <c r="BD84" s="43" t="s">
        <v>3580</v>
      </c>
      <c r="BE84" s="43" t="s">
        <v>3667</v>
      </c>
      <c r="BJ84" s="43" t="s">
        <v>3372</v>
      </c>
      <c r="BK84" s="43" t="s">
        <v>3372</v>
      </c>
      <c r="BL84" s="44">
        <v>43360</v>
      </c>
      <c r="BN84" s="43" t="s">
        <v>289</v>
      </c>
      <c r="BO84" s="43" t="s">
        <v>3410</v>
      </c>
      <c r="BP84" s="43" t="s">
        <v>3410</v>
      </c>
      <c r="BQ84" s="43" t="s">
        <v>3410</v>
      </c>
      <c r="BR84" s="43" t="s">
        <v>3410</v>
      </c>
      <c r="BS84" s="43" t="s">
        <v>3386</v>
      </c>
      <c r="BT84" s="43" t="s">
        <v>3387</v>
      </c>
      <c r="BU84" s="43" t="s">
        <v>270</v>
      </c>
      <c r="BW84" s="43" t="s">
        <v>3469</v>
      </c>
      <c r="BX84" s="43" t="s">
        <v>270</v>
      </c>
      <c r="BY84" s="43" t="s">
        <v>3389</v>
      </c>
      <c r="BZ84" s="43" t="s">
        <v>270</v>
      </c>
      <c r="CB84" s="43">
        <v>15</v>
      </c>
      <c r="CC84" s="43">
        <v>0</v>
      </c>
      <c r="CD84" s="43">
        <v>0</v>
      </c>
      <c r="CE84" s="43">
        <v>0</v>
      </c>
      <c r="CF84" s="43">
        <v>0</v>
      </c>
      <c r="CG84" s="43">
        <v>0</v>
      </c>
      <c r="CH84" s="43">
        <v>0</v>
      </c>
      <c r="CL84" s="43">
        <v>2400</v>
      </c>
      <c r="CM84" s="43">
        <v>2500</v>
      </c>
      <c r="CO84" s="43">
        <f t="shared" si="1"/>
        <v>4900</v>
      </c>
      <c r="CP84" s="44">
        <v>43343</v>
      </c>
      <c r="CQ84" s="43" t="s">
        <v>3390</v>
      </c>
      <c r="CR84" s="44">
        <v>39286</v>
      </c>
      <c r="CV84" s="43" t="s">
        <v>3470</v>
      </c>
      <c r="CW84" s="43" t="s">
        <v>3680</v>
      </c>
      <c r="CX84" s="43" t="s">
        <v>3393</v>
      </c>
      <c r="CY84" s="43" t="s">
        <v>4479</v>
      </c>
      <c r="CZ84" s="43" t="s">
        <v>3395</v>
      </c>
      <c r="DA84" s="43" t="s">
        <v>275</v>
      </c>
    </row>
    <row r="85" spans="1:105" x14ac:dyDescent="0.3">
      <c r="A85" s="43" t="s">
        <v>4480</v>
      </c>
      <c r="B85" s="43" t="s">
        <v>3355</v>
      </c>
      <c r="C85" s="43" t="s">
        <v>159</v>
      </c>
      <c r="D85" s="44">
        <v>44112</v>
      </c>
      <c r="E85" s="43" t="s">
        <v>3259</v>
      </c>
      <c r="F85" s="43" t="s">
        <v>3356</v>
      </c>
      <c r="G85" s="43" t="s">
        <v>382</v>
      </c>
      <c r="H85" s="43" t="s">
        <v>3357</v>
      </c>
      <c r="I85" s="43" t="s">
        <v>4481</v>
      </c>
      <c r="J85" s="43" t="s">
        <v>382</v>
      </c>
      <c r="K85" s="43" t="s">
        <v>1386</v>
      </c>
      <c r="L85" s="43" t="s">
        <v>1385</v>
      </c>
      <c r="M85" s="43" t="s">
        <v>3359</v>
      </c>
      <c r="N85" s="43" t="s">
        <v>3359</v>
      </c>
      <c r="O85" s="43" t="s">
        <v>4482</v>
      </c>
      <c r="P85" s="43" t="s">
        <v>4483</v>
      </c>
      <c r="Q85" s="43" t="s">
        <v>4484</v>
      </c>
      <c r="R85" s="43" t="s">
        <v>4485</v>
      </c>
      <c r="S85" s="43" t="s">
        <v>4486</v>
      </c>
      <c r="T85" s="43" t="s">
        <v>4483</v>
      </c>
      <c r="U85" s="43" t="s">
        <v>4484</v>
      </c>
      <c r="V85" s="43" t="s">
        <v>4487</v>
      </c>
      <c r="W85" s="43" t="s">
        <v>4488</v>
      </c>
      <c r="X85" s="43" t="s">
        <v>4489</v>
      </c>
      <c r="Y85" s="43" t="s">
        <v>4490</v>
      </c>
      <c r="Z85" s="43" t="s">
        <v>4491</v>
      </c>
      <c r="AA85" s="43" t="s">
        <v>3371</v>
      </c>
      <c r="AB85" s="43">
        <v>1032.8</v>
      </c>
      <c r="AC85" s="43" t="s">
        <v>3372</v>
      </c>
      <c r="AD85" s="43" t="s">
        <v>4054</v>
      </c>
      <c r="AE85" s="43" t="s">
        <v>1056</v>
      </c>
      <c r="AG85" s="43" t="s">
        <v>3375</v>
      </c>
      <c r="AH85" s="43" t="s">
        <v>3503</v>
      </c>
      <c r="AI85" s="43" t="s">
        <v>3409</v>
      </c>
      <c r="AJ85" s="43">
        <v>308</v>
      </c>
      <c r="AK85" s="43" t="s">
        <v>3377</v>
      </c>
      <c r="AL85" s="43" t="s">
        <v>3378</v>
      </c>
      <c r="AM85" s="43" t="s">
        <v>1295</v>
      </c>
      <c r="AN85" s="43" t="s">
        <v>3377</v>
      </c>
      <c r="AO85" s="43" t="s">
        <v>3378</v>
      </c>
      <c r="AP85" s="43" t="s">
        <v>1295</v>
      </c>
      <c r="AQ85" s="43" t="s">
        <v>270</v>
      </c>
      <c r="AR85" s="43" t="s">
        <v>191</v>
      </c>
      <c r="AS85" s="43" t="s">
        <v>1408</v>
      </c>
      <c r="AU85" s="43" t="s">
        <v>3379</v>
      </c>
      <c r="AY85" s="43" t="s">
        <v>159</v>
      </c>
      <c r="AZ85" s="43" t="s">
        <v>272</v>
      </c>
      <c r="BA85" s="44">
        <v>17288</v>
      </c>
      <c r="BB85" s="43" t="s">
        <v>3380</v>
      </c>
      <c r="BD85" s="43" t="s">
        <v>3381</v>
      </c>
      <c r="BE85" s="43" t="s">
        <v>3382</v>
      </c>
      <c r="BF85" s="43" t="s">
        <v>270</v>
      </c>
      <c r="BG85" s="43" t="s">
        <v>270</v>
      </c>
      <c r="BH85" s="43" t="s">
        <v>270</v>
      </c>
      <c r="BI85" s="43" t="s">
        <v>272</v>
      </c>
      <c r="BJ85" s="43" t="s">
        <v>3372</v>
      </c>
      <c r="BK85" s="43" t="s">
        <v>3372</v>
      </c>
      <c r="BL85" s="44">
        <v>42991</v>
      </c>
      <c r="BN85" s="43" t="s">
        <v>3383</v>
      </c>
      <c r="BO85" s="43" t="s">
        <v>3410</v>
      </c>
      <c r="BP85" s="43" t="s">
        <v>3410</v>
      </c>
      <c r="BQ85" s="43" t="s">
        <v>3410</v>
      </c>
      <c r="BR85" s="43" t="s">
        <v>3410</v>
      </c>
      <c r="BS85" s="43" t="s">
        <v>3386</v>
      </c>
      <c r="BT85" s="43" t="s">
        <v>3387</v>
      </c>
      <c r="BU85" s="43" t="s">
        <v>270</v>
      </c>
      <c r="BV85" s="43" t="s">
        <v>3534</v>
      </c>
      <c r="BW85" s="43" t="s">
        <v>3534</v>
      </c>
      <c r="BX85" s="43" t="s">
        <v>270</v>
      </c>
      <c r="BY85" s="43" t="s">
        <v>3389</v>
      </c>
      <c r="BZ85" s="43" t="s">
        <v>270</v>
      </c>
      <c r="CB85" s="43">
        <v>27</v>
      </c>
      <c r="CC85" s="43">
        <v>0</v>
      </c>
      <c r="CD85" s="43">
        <v>1</v>
      </c>
      <c r="CE85" s="43">
        <v>1</v>
      </c>
      <c r="CF85" s="43">
        <v>0</v>
      </c>
      <c r="CG85" s="43">
        <v>0</v>
      </c>
      <c r="CH85" s="43">
        <v>0</v>
      </c>
      <c r="CK85" s="43">
        <v>100</v>
      </c>
      <c r="CL85" s="43">
        <v>11000</v>
      </c>
      <c r="CM85" s="43">
        <v>3900</v>
      </c>
      <c r="CO85" s="43">
        <f t="shared" si="1"/>
        <v>15000</v>
      </c>
      <c r="CP85" s="44">
        <v>42978</v>
      </c>
      <c r="CQ85" s="43" t="s">
        <v>3505</v>
      </c>
      <c r="CR85" s="44">
        <v>43684</v>
      </c>
      <c r="CS85" s="43" t="s">
        <v>3390</v>
      </c>
      <c r="CT85" s="44">
        <v>43455</v>
      </c>
      <c r="CV85" s="43" t="s">
        <v>3470</v>
      </c>
      <c r="CW85" s="43" t="s">
        <v>4492</v>
      </c>
      <c r="CX85" s="43" t="s">
        <v>3393</v>
      </c>
      <c r="CY85" s="43" t="s">
        <v>4493</v>
      </c>
      <c r="CZ85" s="43" t="s">
        <v>3395</v>
      </c>
      <c r="DA85" s="43" t="s">
        <v>275</v>
      </c>
    </row>
    <row r="86" spans="1:105" x14ac:dyDescent="0.3">
      <c r="A86" s="43" t="s">
        <v>4494</v>
      </c>
      <c r="B86" s="43" t="s">
        <v>3355</v>
      </c>
      <c r="C86" s="43" t="s">
        <v>161</v>
      </c>
      <c r="D86" s="44">
        <v>44112</v>
      </c>
      <c r="E86" s="43" t="s">
        <v>3259</v>
      </c>
      <c r="F86" s="43" t="s">
        <v>3356</v>
      </c>
      <c r="G86" s="43" t="s">
        <v>382</v>
      </c>
      <c r="H86" s="43" t="s">
        <v>3357</v>
      </c>
      <c r="I86" s="43" t="s">
        <v>4495</v>
      </c>
      <c r="J86" s="43" t="s">
        <v>382</v>
      </c>
      <c r="K86" s="43" t="s">
        <v>1388</v>
      </c>
      <c r="L86" s="43" t="s">
        <v>1387</v>
      </c>
      <c r="M86" s="43" t="s">
        <v>3359</v>
      </c>
      <c r="N86" s="43" t="s">
        <v>3359</v>
      </c>
      <c r="O86" s="43" t="s">
        <v>4496</v>
      </c>
      <c r="P86" s="43" t="s">
        <v>4497</v>
      </c>
      <c r="Q86" s="43" t="s">
        <v>4498</v>
      </c>
      <c r="R86" s="43" t="s">
        <v>4499</v>
      </c>
      <c r="S86" s="43" t="s">
        <v>4500</v>
      </c>
      <c r="T86" s="43" t="s">
        <v>4501</v>
      </c>
      <c r="U86" s="43" t="s">
        <v>4498</v>
      </c>
      <c r="V86" s="43" t="s">
        <v>4502</v>
      </c>
      <c r="W86" s="43" t="s">
        <v>4503</v>
      </c>
      <c r="X86" s="43" t="s">
        <v>4504</v>
      </c>
      <c r="Y86" s="43" t="s">
        <v>4505</v>
      </c>
      <c r="Z86" s="43" t="s">
        <v>4506</v>
      </c>
      <c r="AA86" s="43" t="s">
        <v>3371</v>
      </c>
      <c r="AB86" s="43">
        <v>1135.9000000000001</v>
      </c>
      <c r="AC86" s="43" t="s">
        <v>3372</v>
      </c>
      <c r="AD86" s="43" t="s">
        <v>3445</v>
      </c>
      <c r="AE86" s="43" t="s">
        <v>933</v>
      </c>
      <c r="AG86" s="43" t="s">
        <v>3375</v>
      </c>
      <c r="AH86" s="43" t="s">
        <v>3431</v>
      </c>
      <c r="AI86" s="43" t="s">
        <v>3695</v>
      </c>
      <c r="AJ86" s="43">
        <v>163</v>
      </c>
      <c r="AK86" s="43" t="s">
        <v>3377</v>
      </c>
      <c r="AL86" s="43" t="s">
        <v>3378</v>
      </c>
      <c r="AM86" s="43" t="s">
        <v>1295</v>
      </c>
      <c r="AN86" s="43" t="s">
        <v>3377</v>
      </c>
      <c r="AO86" s="43" t="s">
        <v>3378</v>
      </c>
      <c r="AP86" s="43" t="s">
        <v>1295</v>
      </c>
      <c r="AQ86" s="43" t="s">
        <v>270</v>
      </c>
      <c r="AR86" s="43" t="s">
        <v>191</v>
      </c>
      <c r="AS86" s="43" t="s">
        <v>1408</v>
      </c>
      <c r="AU86" s="43" t="s">
        <v>3379</v>
      </c>
      <c r="AY86" s="43" t="s">
        <v>161</v>
      </c>
      <c r="AZ86" s="43" t="s">
        <v>272</v>
      </c>
      <c r="BA86" s="44">
        <v>15401</v>
      </c>
      <c r="BB86" s="43" t="s">
        <v>3380</v>
      </c>
      <c r="BD86" s="43" t="s">
        <v>3679</v>
      </c>
      <c r="BE86" s="43" t="s">
        <v>3382</v>
      </c>
      <c r="BF86" s="43" t="s">
        <v>270</v>
      </c>
      <c r="BG86" s="43" t="s">
        <v>270</v>
      </c>
      <c r="BH86" s="43" t="s">
        <v>270</v>
      </c>
      <c r="BI86" s="43" t="s">
        <v>272</v>
      </c>
      <c r="BJ86" s="43" t="s">
        <v>3372</v>
      </c>
      <c r="BK86" s="43" t="s">
        <v>3372</v>
      </c>
      <c r="BL86" s="44">
        <v>42968</v>
      </c>
      <c r="BN86" s="43" t="s">
        <v>3383</v>
      </c>
      <c r="BO86" s="43" t="s">
        <v>3410</v>
      </c>
      <c r="BP86" s="43" t="s">
        <v>3410</v>
      </c>
      <c r="BQ86" s="43" t="s">
        <v>3410</v>
      </c>
      <c r="BR86" s="43" t="s">
        <v>3410</v>
      </c>
      <c r="BS86" s="43" t="s">
        <v>3386</v>
      </c>
      <c r="BT86" s="43" t="s">
        <v>3387</v>
      </c>
      <c r="BU86" s="43" t="s">
        <v>270</v>
      </c>
      <c r="BV86" s="43" t="s">
        <v>3534</v>
      </c>
      <c r="BW86" s="43" t="s">
        <v>3534</v>
      </c>
      <c r="BX86" s="43" t="s">
        <v>270</v>
      </c>
      <c r="BY86" s="43" t="s">
        <v>3389</v>
      </c>
      <c r="BZ86" s="43" t="s">
        <v>270</v>
      </c>
      <c r="CB86" s="43">
        <v>7</v>
      </c>
      <c r="CC86" s="43">
        <v>4</v>
      </c>
      <c r="CD86" s="43">
        <v>0</v>
      </c>
      <c r="CE86" s="43">
        <v>1</v>
      </c>
      <c r="CF86" s="43">
        <v>0</v>
      </c>
      <c r="CG86" s="43">
        <v>0</v>
      </c>
      <c r="CH86" s="43">
        <v>0</v>
      </c>
      <c r="CK86" s="43">
        <v>300</v>
      </c>
      <c r="CL86" s="43">
        <v>2600</v>
      </c>
      <c r="CM86" s="43">
        <v>3000</v>
      </c>
      <c r="CN86" s="43">
        <v>6</v>
      </c>
      <c r="CO86" s="43">
        <f t="shared" si="1"/>
        <v>5906</v>
      </c>
      <c r="CP86" s="44">
        <v>42947</v>
      </c>
      <c r="CQ86" s="43" t="s">
        <v>3505</v>
      </c>
      <c r="CR86" s="44">
        <v>43559</v>
      </c>
      <c r="CS86" s="43" t="s">
        <v>3390</v>
      </c>
      <c r="CT86" s="44">
        <v>42951</v>
      </c>
      <c r="CV86" s="43" t="s">
        <v>3391</v>
      </c>
      <c r="CW86" s="43" t="s">
        <v>3680</v>
      </c>
      <c r="CX86" s="43" t="s">
        <v>3393</v>
      </c>
      <c r="CY86" s="43" t="s">
        <v>4507</v>
      </c>
      <c r="CZ86" s="43" t="s">
        <v>3395</v>
      </c>
      <c r="DA86" s="43" t="s">
        <v>275</v>
      </c>
    </row>
    <row r="87" spans="1:105" x14ac:dyDescent="0.3">
      <c r="A87" s="43" t="s">
        <v>4508</v>
      </c>
      <c r="B87" s="43" t="s">
        <v>3355</v>
      </c>
      <c r="C87" s="43" t="s">
        <v>43</v>
      </c>
      <c r="D87" s="44">
        <v>44112</v>
      </c>
      <c r="E87" s="43" t="s">
        <v>3259</v>
      </c>
      <c r="F87" s="43" t="s">
        <v>3356</v>
      </c>
      <c r="G87" s="43" t="s">
        <v>382</v>
      </c>
      <c r="H87" s="43" t="s">
        <v>3357</v>
      </c>
      <c r="I87" s="43" t="s">
        <v>4084</v>
      </c>
      <c r="J87" s="43" t="s">
        <v>382</v>
      </c>
      <c r="K87" s="43" t="s">
        <v>1390</v>
      </c>
      <c r="L87" s="43" t="s">
        <v>4509</v>
      </c>
      <c r="M87" s="43" t="s">
        <v>3359</v>
      </c>
      <c r="N87" s="43" t="s">
        <v>3359</v>
      </c>
      <c r="O87" s="43" t="s">
        <v>4510</v>
      </c>
      <c r="P87" s="43" t="s">
        <v>4511</v>
      </c>
      <c r="Q87" s="43" t="s">
        <v>4512</v>
      </c>
      <c r="R87" s="43" t="s">
        <v>4513</v>
      </c>
      <c r="S87" s="43" t="s">
        <v>4514</v>
      </c>
      <c r="T87" s="43" t="s">
        <v>4515</v>
      </c>
      <c r="U87" s="43" t="s">
        <v>4512</v>
      </c>
      <c r="V87" s="43" t="s">
        <v>4516</v>
      </c>
      <c r="W87" s="43" t="s">
        <v>4517</v>
      </c>
      <c r="X87" s="43" t="s">
        <v>4518</v>
      </c>
      <c r="Y87" s="43" t="s">
        <v>307</v>
      </c>
      <c r="Z87" s="43" t="s">
        <v>4519</v>
      </c>
      <c r="AA87" s="43" t="s">
        <v>3371</v>
      </c>
      <c r="AB87" s="43">
        <v>1194.0999999999999</v>
      </c>
      <c r="AC87" s="43" t="s">
        <v>3372</v>
      </c>
      <c r="AD87" s="43" t="s">
        <v>3373</v>
      </c>
      <c r="AE87" s="43" t="s">
        <v>763</v>
      </c>
      <c r="AG87" s="43" t="s">
        <v>3375</v>
      </c>
      <c r="AH87" s="43" t="s">
        <v>3503</v>
      </c>
      <c r="AI87" s="43" t="s">
        <v>270</v>
      </c>
      <c r="AJ87" s="43">
        <v>160</v>
      </c>
      <c r="AK87" s="43" t="s">
        <v>3377</v>
      </c>
      <c r="AL87" s="43" t="s">
        <v>3378</v>
      </c>
      <c r="AM87" s="43" t="s">
        <v>1295</v>
      </c>
      <c r="AN87" s="43" t="s">
        <v>3377</v>
      </c>
      <c r="AO87" s="43" t="s">
        <v>3378</v>
      </c>
      <c r="AP87" s="43" t="s">
        <v>1295</v>
      </c>
      <c r="AQ87" s="43" t="s">
        <v>270</v>
      </c>
      <c r="AR87" s="43" t="s">
        <v>191</v>
      </c>
      <c r="AS87" s="43" t="s">
        <v>1408</v>
      </c>
      <c r="AU87" s="43" t="s">
        <v>3379</v>
      </c>
      <c r="AY87" s="43" t="s">
        <v>43</v>
      </c>
      <c r="AZ87" s="43" t="s">
        <v>272</v>
      </c>
      <c r="BA87" s="44">
        <v>22463</v>
      </c>
      <c r="BB87" s="43" t="s">
        <v>3380</v>
      </c>
      <c r="BD87" s="43" t="s">
        <v>270</v>
      </c>
      <c r="BE87" s="43" t="s">
        <v>3468</v>
      </c>
      <c r="BF87" s="43" t="s">
        <v>270</v>
      </c>
      <c r="BG87" s="43" t="s">
        <v>270</v>
      </c>
      <c r="BJ87" s="43" t="s">
        <v>3372</v>
      </c>
      <c r="BK87" s="43" t="s">
        <v>3372</v>
      </c>
      <c r="BL87" s="44">
        <v>43718</v>
      </c>
      <c r="BM87" s="44">
        <v>29859</v>
      </c>
      <c r="BN87" s="43" t="s">
        <v>3383</v>
      </c>
      <c r="BO87" s="43" t="s">
        <v>3410</v>
      </c>
      <c r="BP87" s="43" t="s">
        <v>3410</v>
      </c>
      <c r="BQ87" s="43" t="s">
        <v>3410</v>
      </c>
      <c r="BR87" s="43" t="s">
        <v>3410</v>
      </c>
      <c r="BS87" s="43" t="s">
        <v>3386</v>
      </c>
      <c r="BT87" s="43" t="s">
        <v>3387</v>
      </c>
      <c r="BU87" s="43" t="s">
        <v>270</v>
      </c>
      <c r="BW87" s="43" t="s">
        <v>3469</v>
      </c>
      <c r="BX87" s="43" t="s">
        <v>270</v>
      </c>
      <c r="BY87" s="43" t="s">
        <v>3389</v>
      </c>
      <c r="BZ87" s="43" t="s">
        <v>270</v>
      </c>
      <c r="CB87" s="43">
        <v>26</v>
      </c>
      <c r="CC87" s="43">
        <v>6</v>
      </c>
      <c r="CD87" s="43">
        <v>0</v>
      </c>
      <c r="CE87" s="43">
        <v>0</v>
      </c>
      <c r="CF87" s="43">
        <v>0</v>
      </c>
      <c r="CG87" s="43">
        <v>0</v>
      </c>
      <c r="CH87" s="43">
        <v>0</v>
      </c>
      <c r="CL87" s="43">
        <v>6060</v>
      </c>
      <c r="CM87" s="43">
        <v>660</v>
      </c>
      <c r="CO87" s="43">
        <f t="shared" si="1"/>
        <v>6720</v>
      </c>
      <c r="CP87" s="44">
        <v>42640</v>
      </c>
      <c r="CQ87" s="43" t="s">
        <v>3390</v>
      </c>
      <c r="CR87" s="44">
        <v>39235</v>
      </c>
      <c r="CS87" s="43" t="s">
        <v>3390</v>
      </c>
      <c r="CT87" s="44">
        <v>39235</v>
      </c>
      <c r="CV87" s="43" t="s">
        <v>3391</v>
      </c>
      <c r="CW87" s="43" t="s">
        <v>3471</v>
      </c>
      <c r="CX87" s="43" t="s">
        <v>3393</v>
      </c>
      <c r="CY87" s="43" t="s">
        <v>4520</v>
      </c>
      <c r="CZ87" s="43" t="s">
        <v>3395</v>
      </c>
      <c r="DA87" s="43" t="s">
        <v>275</v>
      </c>
    </row>
    <row r="88" spans="1:105" x14ac:dyDescent="0.3">
      <c r="A88" s="43" t="s">
        <v>4521</v>
      </c>
      <c r="B88" s="43" t="s">
        <v>3355</v>
      </c>
      <c r="C88" s="43" t="s">
        <v>163</v>
      </c>
      <c r="D88" s="44">
        <v>44112</v>
      </c>
      <c r="E88" s="43" t="s">
        <v>3259</v>
      </c>
      <c r="F88" s="43" t="s">
        <v>3356</v>
      </c>
      <c r="G88" s="43" t="s">
        <v>382</v>
      </c>
      <c r="H88" s="43" t="s">
        <v>3357</v>
      </c>
      <c r="I88" s="43" t="s">
        <v>4522</v>
      </c>
      <c r="J88" s="43" t="s">
        <v>382</v>
      </c>
      <c r="K88" s="43" t="s">
        <v>1392</v>
      </c>
      <c r="L88" s="43" t="s">
        <v>1391</v>
      </c>
      <c r="M88" s="43" t="s">
        <v>3359</v>
      </c>
      <c r="N88" s="43" t="s">
        <v>3359</v>
      </c>
      <c r="O88" s="43" t="s">
        <v>4523</v>
      </c>
      <c r="P88" s="43" t="s">
        <v>4524</v>
      </c>
      <c r="Q88" s="43" t="s">
        <v>4525</v>
      </c>
      <c r="R88" s="43" t="s">
        <v>4526</v>
      </c>
      <c r="S88" s="43" t="s">
        <v>4527</v>
      </c>
      <c r="T88" s="43" t="s">
        <v>4528</v>
      </c>
      <c r="U88" s="43" t="s">
        <v>4525</v>
      </c>
      <c r="V88" s="43" t="s">
        <v>4529</v>
      </c>
      <c r="W88" s="43" t="s">
        <v>4530</v>
      </c>
      <c r="X88" s="43" t="s">
        <v>4531</v>
      </c>
      <c r="Y88" s="43" t="s">
        <v>4532</v>
      </c>
      <c r="Z88" s="43" t="s">
        <v>4533</v>
      </c>
      <c r="AA88" s="43" t="s">
        <v>3371</v>
      </c>
      <c r="AB88" s="43">
        <v>1011.2</v>
      </c>
      <c r="AC88" s="43" t="s">
        <v>3372</v>
      </c>
      <c r="AD88" s="43" t="s">
        <v>3429</v>
      </c>
      <c r="AE88" s="43" t="s">
        <v>933</v>
      </c>
      <c r="AG88" s="43" t="s">
        <v>3430</v>
      </c>
      <c r="AH88" s="43" t="s">
        <v>3408</v>
      </c>
      <c r="AI88" s="43" t="s">
        <v>3565</v>
      </c>
      <c r="AJ88" s="43">
        <v>195</v>
      </c>
      <c r="AK88" s="43" t="s">
        <v>3377</v>
      </c>
      <c r="AL88" s="43" t="s">
        <v>3378</v>
      </c>
      <c r="AM88" s="43" t="s">
        <v>1295</v>
      </c>
      <c r="AN88" s="43" t="s">
        <v>3377</v>
      </c>
      <c r="AO88" s="43" t="s">
        <v>3378</v>
      </c>
      <c r="AP88" s="43" t="s">
        <v>1295</v>
      </c>
      <c r="AQ88" s="43" t="s">
        <v>270</v>
      </c>
      <c r="AR88" s="43" t="s">
        <v>191</v>
      </c>
      <c r="AS88" s="43" t="s">
        <v>1408</v>
      </c>
      <c r="AU88" s="43" t="s">
        <v>3379</v>
      </c>
      <c r="AY88" s="43" t="s">
        <v>163</v>
      </c>
      <c r="AZ88" s="43" t="s">
        <v>272</v>
      </c>
      <c r="BA88" s="44">
        <v>16681</v>
      </c>
      <c r="BB88" s="43" t="s">
        <v>3380</v>
      </c>
      <c r="BD88" s="43" t="s">
        <v>3381</v>
      </c>
      <c r="BE88" s="43" t="s">
        <v>3382</v>
      </c>
      <c r="BF88" s="43" t="s">
        <v>270</v>
      </c>
      <c r="BG88" s="43" t="s">
        <v>270</v>
      </c>
      <c r="BH88" s="43" t="s">
        <v>270</v>
      </c>
      <c r="BI88" s="43" t="s">
        <v>272</v>
      </c>
      <c r="BJ88" s="43" t="s">
        <v>3372</v>
      </c>
      <c r="BK88" s="43" t="s">
        <v>3372</v>
      </c>
      <c r="BL88" s="44">
        <v>43224</v>
      </c>
      <c r="BN88" s="43" t="s">
        <v>3383</v>
      </c>
      <c r="BO88" s="43" t="s">
        <v>3384</v>
      </c>
      <c r="BP88" s="43" t="s">
        <v>3384</v>
      </c>
      <c r="BQ88" s="43" t="s">
        <v>3410</v>
      </c>
      <c r="BR88" s="43" t="s">
        <v>3410</v>
      </c>
      <c r="BS88" s="43" t="s">
        <v>3386</v>
      </c>
      <c r="BT88" s="43" t="s">
        <v>3387</v>
      </c>
      <c r="BU88" s="43" t="s">
        <v>270</v>
      </c>
      <c r="BV88" s="43" t="s">
        <v>3534</v>
      </c>
      <c r="BW88" s="43" t="s">
        <v>3534</v>
      </c>
      <c r="BX88" s="43" t="s">
        <v>270</v>
      </c>
      <c r="BY88" s="43" t="s">
        <v>3389</v>
      </c>
      <c r="BZ88" s="43" t="s">
        <v>270</v>
      </c>
      <c r="CB88" s="43">
        <v>13</v>
      </c>
      <c r="CC88" s="43">
        <v>3</v>
      </c>
      <c r="CD88" s="43">
        <v>0</v>
      </c>
      <c r="CE88" s="43">
        <v>0</v>
      </c>
      <c r="CF88" s="43">
        <v>0</v>
      </c>
      <c r="CG88" s="43">
        <v>0</v>
      </c>
      <c r="CH88" s="43">
        <v>0</v>
      </c>
      <c r="CK88" s="43">
        <v>4500</v>
      </c>
      <c r="CL88" s="43">
        <v>4500</v>
      </c>
      <c r="CM88" s="43">
        <v>6500</v>
      </c>
      <c r="CN88" s="43">
        <v>10</v>
      </c>
      <c r="CO88" s="43">
        <f t="shared" si="1"/>
        <v>15510</v>
      </c>
      <c r="CP88" s="44">
        <v>43220</v>
      </c>
      <c r="CQ88" s="43" t="s">
        <v>3505</v>
      </c>
      <c r="CR88" s="44">
        <v>42765</v>
      </c>
      <c r="CS88" s="43" t="s">
        <v>3390</v>
      </c>
      <c r="CT88" s="44">
        <v>41540</v>
      </c>
      <c r="CV88" s="43" t="s">
        <v>3391</v>
      </c>
      <c r="CW88" s="43" t="s">
        <v>3879</v>
      </c>
      <c r="CX88" s="43" t="s">
        <v>3393</v>
      </c>
      <c r="CY88" s="43" t="s">
        <v>4534</v>
      </c>
      <c r="CZ88" s="43" t="s">
        <v>3395</v>
      </c>
      <c r="DA88" s="43" t="s">
        <v>275</v>
      </c>
    </row>
    <row r="89" spans="1:105" x14ac:dyDescent="0.3">
      <c r="A89" s="43" t="s">
        <v>4535</v>
      </c>
      <c r="B89" s="43" t="s">
        <v>3355</v>
      </c>
      <c r="C89" s="43" t="s">
        <v>3</v>
      </c>
      <c r="D89" s="44">
        <v>44112</v>
      </c>
      <c r="E89" s="43" t="s">
        <v>3259</v>
      </c>
      <c r="F89" s="43" t="s">
        <v>3356</v>
      </c>
      <c r="G89" s="43" t="s">
        <v>382</v>
      </c>
      <c r="H89" s="43" t="s">
        <v>3357</v>
      </c>
      <c r="I89" s="43" t="s">
        <v>4536</v>
      </c>
      <c r="J89" s="43" t="s">
        <v>382</v>
      </c>
      <c r="K89" s="43" t="s">
        <v>4537</v>
      </c>
      <c r="L89" s="43" t="s">
        <v>1499</v>
      </c>
      <c r="M89" s="43" t="s">
        <v>3359</v>
      </c>
      <c r="N89" s="43" t="s">
        <v>3359</v>
      </c>
      <c r="O89" s="43" t="s">
        <v>4538</v>
      </c>
      <c r="P89" s="43" t="s">
        <v>4539</v>
      </c>
      <c r="Q89" s="43" t="s">
        <v>4540</v>
      </c>
      <c r="R89" s="43" t="s">
        <v>4541</v>
      </c>
      <c r="S89" s="43" t="s">
        <v>4542</v>
      </c>
      <c r="T89" s="43" t="s">
        <v>4543</v>
      </c>
      <c r="U89" s="43" t="s">
        <v>4540</v>
      </c>
      <c r="V89" s="43" t="s">
        <v>4544</v>
      </c>
      <c r="W89" s="43" t="s">
        <v>4545</v>
      </c>
      <c r="X89" s="43" t="s">
        <v>4546</v>
      </c>
      <c r="Y89" s="43" t="s">
        <v>291</v>
      </c>
      <c r="Z89" s="43" t="s">
        <v>4547</v>
      </c>
      <c r="AA89" s="43" t="s">
        <v>3371</v>
      </c>
      <c r="AB89" s="43">
        <v>954</v>
      </c>
      <c r="AC89" s="43" t="s">
        <v>3371</v>
      </c>
      <c r="AD89" s="43" t="s">
        <v>3467</v>
      </c>
      <c r="AE89" s="43" t="s">
        <v>3446</v>
      </c>
      <c r="AF89" s="43">
        <v>800</v>
      </c>
      <c r="AG89" s="43" t="s">
        <v>3375</v>
      </c>
      <c r="AH89" s="43" t="s">
        <v>3827</v>
      </c>
      <c r="AI89" s="43" t="s">
        <v>3612</v>
      </c>
      <c r="AJ89" s="43">
        <v>335</v>
      </c>
      <c r="AK89" s="43" t="s">
        <v>3377</v>
      </c>
      <c r="AL89" s="43" t="s">
        <v>3378</v>
      </c>
      <c r="AM89" s="43" t="s">
        <v>1295</v>
      </c>
      <c r="AN89" s="43" t="s">
        <v>3377</v>
      </c>
      <c r="AO89" s="43" t="s">
        <v>3378</v>
      </c>
      <c r="AP89" s="43" t="s">
        <v>1295</v>
      </c>
      <c r="AQ89" s="43" t="s">
        <v>270</v>
      </c>
      <c r="AR89" s="43" t="s">
        <v>191</v>
      </c>
      <c r="AS89" s="43" t="s">
        <v>1408</v>
      </c>
      <c r="AU89" s="43" t="s">
        <v>3379</v>
      </c>
      <c r="AY89" s="43" t="s">
        <v>191</v>
      </c>
      <c r="AZ89" s="43" t="s">
        <v>272</v>
      </c>
      <c r="BA89" s="44">
        <v>28734</v>
      </c>
      <c r="BB89" s="43" t="s">
        <v>3380</v>
      </c>
      <c r="BE89" s="43" t="s">
        <v>3468</v>
      </c>
      <c r="BJ89" s="43" t="s">
        <v>3372</v>
      </c>
      <c r="BK89" s="43" t="s">
        <v>3372</v>
      </c>
      <c r="BL89" s="44">
        <v>43321</v>
      </c>
      <c r="BN89" s="43" t="s">
        <v>289</v>
      </c>
      <c r="BS89" s="43" t="s">
        <v>3387</v>
      </c>
      <c r="BT89" s="43" t="s">
        <v>3387</v>
      </c>
      <c r="BU89" s="43" t="s">
        <v>270</v>
      </c>
      <c r="BW89" s="43" t="s">
        <v>3469</v>
      </c>
      <c r="BX89" s="43" t="s">
        <v>270</v>
      </c>
      <c r="BY89" s="43" t="s">
        <v>3389</v>
      </c>
      <c r="CB89" s="43">
        <v>8</v>
      </c>
      <c r="CL89" s="43">
        <v>3000</v>
      </c>
      <c r="CM89" s="43">
        <v>2200</v>
      </c>
      <c r="CO89" s="43">
        <f t="shared" si="1"/>
        <v>5200</v>
      </c>
      <c r="CP89" s="44">
        <v>43312</v>
      </c>
      <c r="CV89" s="43" t="s">
        <v>3470</v>
      </c>
      <c r="CW89" s="43" t="s">
        <v>3471</v>
      </c>
      <c r="CX89" s="43" t="s">
        <v>3393</v>
      </c>
    </row>
    <row r="90" spans="1:105" x14ac:dyDescent="0.3">
      <c r="A90" s="43" t="s">
        <v>4548</v>
      </c>
      <c r="B90" s="43" t="s">
        <v>3355</v>
      </c>
      <c r="C90" s="43" t="s">
        <v>165</v>
      </c>
      <c r="D90" s="44">
        <v>44112</v>
      </c>
      <c r="E90" s="43" t="s">
        <v>3259</v>
      </c>
      <c r="F90" s="43" t="s">
        <v>3356</v>
      </c>
      <c r="G90" s="43" t="s">
        <v>382</v>
      </c>
      <c r="H90" s="43" t="s">
        <v>3357</v>
      </c>
      <c r="I90" s="43" t="s">
        <v>3568</v>
      </c>
      <c r="J90" s="43" t="s">
        <v>382</v>
      </c>
      <c r="K90" s="43" t="s">
        <v>4549</v>
      </c>
      <c r="L90" s="43" t="s">
        <v>1500</v>
      </c>
      <c r="M90" s="43" t="s">
        <v>3359</v>
      </c>
      <c r="N90" s="43" t="s">
        <v>3359</v>
      </c>
      <c r="O90" s="43" t="s">
        <v>4550</v>
      </c>
      <c r="P90" s="43" t="s">
        <v>4551</v>
      </c>
      <c r="Q90" s="43" t="s">
        <v>4552</v>
      </c>
      <c r="R90" s="43" t="s">
        <v>4553</v>
      </c>
      <c r="S90" s="43" t="s">
        <v>4554</v>
      </c>
      <c r="T90" s="43" t="s">
        <v>4555</v>
      </c>
      <c r="U90" s="43" t="s">
        <v>4552</v>
      </c>
      <c r="V90" s="43" t="s">
        <v>4553</v>
      </c>
      <c r="W90" s="43" t="s">
        <v>4556</v>
      </c>
      <c r="X90" s="43" t="s">
        <v>4557</v>
      </c>
      <c r="Y90" s="43" t="s">
        <v>4558</v>
      </c>
      <c r="Z90" s="43" t="s">
        <v>4559</v>
      </c>
      <c r="AA90" s="43" t="s">
        <v>3371</v>
      </c>
      <c r="AB90" s="43">
        <v>1430</v>
      </c>
      <c r="AC90" s="43" t="s">
        <v>3371</v>
      </c>
      <c r="AD90" s="43" t="s">
        <v>3501</v>
      </c>
      <c r="AE90" s="43" t="s">
        <v>3502</v>
      </c>
      <c r="AG90" s="43" t="s">
        <v>3375</v>
      </c>
      <c r="AH90" s="43" t="s">
        <v>3408</v>
      </c>
      <c r="AI90" s="43" t="s">
        <v>3409</v>
      </c>
      <c r="AJ90" s="43">
        <v>160</v>
      </c>
      <c r="AK90" s="43" t="s">
        <v>3377</v>
      </c>
      <c r="AL90" s="43" t="s">
        <v>3378</v>
      </c>
      <c r="AM90" s="43" t="s">
        <v>1295</v>
      </c>
      <c r="AN90" s="43" t="s">
        <v>3377</v>
      </c>
      <c r="AO90" s="43" t="s">
        <v>3378</v>
      </c>
      <c r="AP90" s="43" t="s">
        <v>1295</v>
      </c>
      <c r="AQ90" s="43" t="s">
        <v>270</v>
      </c>
      <c r="AR90" s="43" t="s">
        <v>191</v>
      </c>
      <c r="AS90" s="43" t="s">
        <v>1408</v>
      </c>
      <c r="AU90" s="43" t="s">
        <v>3379</v>
      </c>
      <c r="AY90" s="43" t="s">
        <v>191</v>
      </c>
      <c r="AZ90" s="43" t="s">
        <v>272</v>
      </c>
      <c r="BA90" s="44">
        <v>17288</v>
      </c>
      <c r="BB90" s="43" t="s">
        <v>3380</v>
      </c>
      <c r="BE90" s="43" t="s">
        <v>3667</v>
      </c>
      <c r="BJ90" s="43" t="s">
        <v>3372</v>
      </c>
      <c r="BK90" s="43" t="s">
        <v>3372</v>
      </c>
      <c r="BL90" s="44">
        <v>43348</v>
      </c>
      <c r="BM90" s="44">
        <v>29759</v>
      </c>
      <c r="BS90" s="43" t="s">
        <v>3387</v>
      </c>
      <c r="BT90" s="43" t="s">
        <v>3387</v>
      </c>
      <c r="BU90" s="43" t="s">
        <v>270</v>
      </c>
      <c r="BW90" s="43" t="s">
        <v>3469</v>
      </c>
      <c r="BX90" s="43" t="s">
        <v>270</v>
      </c>
      <c r="BY90" s="43" t="s">
        <v>3389</v>
      </c>
      <c r="BZ90" s="43" t="s">
        <v>270</v>
      </c>
      <c r="CB90" s="43">
        <v>2</v>
      </c>
      <c r="CL90" s="43">
        <v>300</v>
      </c>
      <c r="CM90" s="43">
        <v>300</v>
      </c>
      <c r="CO90" s="43">
        <f t="shared" si="1"/>
        <v>600</v>
      </c>
      <c r="CP90" s="44">
        <v>43281</v>
      </c>
      <c r="CQ90" s="43" t="s">
        <v>3505</v>
      </c>
      <c r="CR90" s="44">
        <v>43885</v>
      </c>
      <c r="CV90" s="43" t="s">
        <v>3470</v>
      </c>
      <c r="CX90" s="43" t="s">
        <v>3393</v>
      </c>
    </row>
    <row r="91" spans="1:105" x14ac:dyDescent="0.3">
      <c r="A91" s="43" t="s">
        <v>4560</v>
      </c>
      <c r="B91" s="43" t="s">
        <v>3355</v>
      </c>
      <c r="C91" s="43" t="s">
        <v>167</v>
      </c>
      <c r="D91" s="44">
        <v>44112</v>
      </c>
      <c r="E91" s="43" t="s">
        <v>3259</v>
      </c>
      <c r="F91" s="43" t="s">
        <v>3356</v>
      </c>
      <c r="G91" s="43" t="s">
        <v>382</v>
      </c>
      <c r="H91" s="43" t="s">
        <v>3357</v>
      </c>
      <c r="I91" s="43" t="s">
        <v>4137</v>
      </c>
      <c r="J91" s="43" t="s">
        <v>382</v>
      </c>
      <c r="K91" s="43" t="s">
        <v>4561</v>
      </c>
      <c r="L91" s="43" t="s">
        <v>1501</v>
      </c>
      <c r="M91" s="43" t="s">
        <v>3359</v>
      </c>
      <c r="N91" s="43" t="s">
        <v>3359</v>
      </c>
      <c r="O91" s="43" t="s">
        <v>4562</v>
      </c>
      <c r="P91" s="43" t="s">
        <v>4563</v>
      </c>
      <c r="Q91" s="43" t="s">
        <v>4564</v>
      </c>
      <c r="R91" s="43" t="s">
        <v>4565</v>
      </c>
      <c r="S91" s="43" t="s">
        <v>4566</v>
      </c>
      <c r="T91" s="43" t="s">
        <v>4567</v>
      </c>
      <c r="U91" s="43" t="s">
        <v>4564</v>
      </c>
      <c r="V91" s="43" t="s">
        <v>4565</v>
      </c>
      <c r="W91" s="43" t="s">
        <v>4568</v>
      </c>
      <c r="X91" s="43" t="s">
        <v>4569</v>
      </c>
      <c r="Y91" s="43" t="s">
        <v>4570</v>
      </c>
      <c r="Z91" s="43" t="s">
        <v>4571</v>
      </c>
      <c r="AA91" s="43" t="s">
        <v>3371</v>
      </c>
      <c r="AB91" s="43">
        <v>1076</v>
      </c>
      <c r="AC91" s="43" t="s">
        <v>3372</v>
      </c>
      <c r="AD91" s="43" t="s">
        <v>4270</v>
      </c>
      <c r="AE91" s="43" t="s">
        <v>3770</v>
      </c>
      <c r="AG91" s="43" t="s">
        <v>3375</v>
      </c>
      <c r="AH91" s="43" t="s">
        <v>3408</v>
      </c>
      <c r="AI91" s="43" t="s">
        <v>3565</v>
      </c>
      <c r="AJ91" s="43">
        <v>83</v>
      </c>
      <c r="AK91" s="43" t="s">
        <v>3377</v>
      </c>
      <c r="AL91" s="43" t="s">
        <v>3378</v>
      </c>
      <c r="AM91" s="43" t="s">
        <v>1295</v>
      </c>
      <c r="AN91" s="43" t="s">
        <v>3377</v>
      </c>
      <c r="AO91" s="43" t="s">
        <v>3378</v>
      </c>
      <c r="AP91" s="43" t="s">
        <v>1295</v>
      </c>
      <c r="AQ91" s="43" t="s">
        <v>270</v>
      </c>
      <c r="AR91" s="43" t="s">
        <v>191</v>
      </c>
      <c r="AS91" s="43" t="s">
        <v>1408</v>
      </c>
      <c r="AU91" s="43" t="s">
        <v>3379</v>
      </c>
      <c r="AY91" s="43" t="s">
        <v>167</v>
      </c>
      <c r="AZ91" s="43" t="s">
        <v>272</v>
      </c>
      <c r="BA91" s="44">
        <v>26054</v>
      </c>
      <c r="BB91" s="43" t="s">
        <v>3380</v>
      </c>
      <c r="BE91" s="43" t="s">
        <v>3382</v>
      </c>
      <c r="BJ91" s="43" t="s">
        <v>3372</v>
      </c>
      <c r="BK91" s="43" t="s">
        <v>3372</v>
      </c>
      <c r="BL91" s="44">
        <v>43718</v>
      </c>
      <c r="BN91" s="43" t="s">
        <v>289</v>
      </c>
      <c r="BO91" s="43" t="s">
        <v>3433</v>
      </c>
      <c r="BP91" s="43" t="s">
        <v>3384</v>
      </c>
      <c r="BQ91" s="43" t="s">
        <v>3410</v>
      </c>
      <c r="BR91" s="43" t="s">
        <v>3410</v>
      </c>
      <c r="BS91" s="43" t="s">
        <v>3387</v>
      </c>
      <c r="BT91" s="43" t="s">
        <v>3387</v>
      </c>
      <c r="BU91" s="43" t="s">
        <v>270</v>
      </c>
      <c r="BV91" s="43" t="s">
        <v>3534</v>
      </c>
      <c r="BW91" s="43" t="s">
        <v>3534</v>
      </c>
      <c r="BX91" s="43" t="s">
        <v>270</v>
      </c>
      <c r="BY91" s="43" t="s">
        <v>3389</v>
      </c>
      <c r="BZ91" s="43" t="s">
        <v>270</v>
      </c>
      <c r="CB91" s="43">
        <v>11</v>
      </c>
      <c r="CE91" s="43">
        <v>0</v>
      </c>
      <c r="CL91" s="43">
        <v>4400</v>
      </c>
      <c r="CM91" s="43">
        <v>300</v>
      </c>
      <c r="CO91" s="43">
        <f t="shared" si="1"/>
        <v>4700</v>
      </c>
      <c r="CP91" s="44">
        <v>43707</v>
      </c>
      <c r="CQ91" s="43" t="s">
        <v>4197</v>
      </c>
      <c r="CV91" s="43" t="s">
        <v>3470</v>
      </c>
      <c r="CW91" s="43" t="s">
        <v>3471</v>
      </c>
      <c r="CX91" s="43" t="s">
        <v>3393</v>
      </c>
      <c r="CY91" s="43" t="s">
        <v>4572</v>
      </c>
    </row>
    <row r="92" spans="1:105" x14ac:dyDescent="0.3">
      <c r="A92" s="43" t="s">
        <v>4573</v>
      </c>
      <c r="B92" s="43" t="s">
        <v>3355</v>
      </c>
      <c r="C92" s="43" t="s">
        <v>169</v>
      </c>
      <c r="D92" s="44">
        <v>44112</v>
      </c>
      <c r="E92" s="43" t="s">
        <v>3259</v>
      </c>
      <c r="F92" s="43" t="s">
        <v>3356</v>
      </c>
      <c r="G92" s="43" t="s">
        <v>382</v>
      </c>
      <c r="H92" s="43" t="s">
        <v>3357</v>
      </c>
      <c r="I92" s="43" t="s">
        <v>3744</v>
      </c>
      <c r="J92" s="43" t="s">
        <v>382</v>
      </c>
      <c r="K92" s="43" t="s">
        <v>1394</v>
      </c>
      <c r="L92" s="43" t="s">
        <v>1393</v>
      </c>
      <c r="M92" s="43" t="s">
        <v>3359</v>
      </c>
      <c r="N92" s="43" t="s">
        <v>3359</v>
      </c>
      <c r="O92" s="43" t="s">
        <v>4574</v>
      </c>
      <c r="P92" s="43" t="s">
        <v>4575</v>
      </c>
      <c r="Q92" s="43" t="s">
        <v>4576</v>
      </c>
      <c r="R92" s="43" t="s">
        <v>4577</v>
      </c>
      <c r="S92" s="43" t="s">
        <v>4578</v>
      </c>
      <c r="T92" s="43" t="s">
        <v>4575</v>
      </c>
      <c r="U92" s="43" t="s">
        <v>4576</v>
      </c>
      <c r="V92" s="43" t="s">
        <v>4579</v>
      </c>
      <c r="W92" s="43" t="s">
        <v>4580</v>
      </c>
      <c r="X92" s="43" t="s">
        <v>4581</v>
      </c>
      <c r="Y92" s="43" t="s">
        <v>339</v>
      </c>
      <c r="Z92" s="43" t="s">
        <v>4582</v>
      </c>
      <c r="AA92" s="43" t="s">
        <v>3371</v>
      </c>
      <c r="AB92" s="43">
        <v>1312.6</v>
      </c>
      <c r="AC92" s="43" t="s">
        <v>3372</v>
      </c>
      <c r="AD92" s="43" t="s">
        <v>3445</v>
      </c>
      <c r="AE92" s="43" t="s">
        <v>3374</v>
      </c>
      <c r="AG92" s="43" t="s">
        <v>3740</v>
      </c>
      <c r="AH92" s="43" t="s">
        <v>3431</v>
      </c>
      <c r="AI92" s="43" t="s">
        <v>3695</v>
      </c>
      <c r="AJ92" s="43">
        <v>332</v>
      </c>
      <c r="AK92" s="43" t="s">
        <v>3377</v>
      </c>
      <c r="AL92" s="43" t="s">
        <v>3378</v>
      </c>
      <c r="AM92" s="43" t="s">
        <v>1295</v>
      </c>
      <c r="AN92" s="43" t="s">
        <v>3377</v>
      </c>
      <c r="AO92" s="43" t="s">
        <v>3378</v>
      </c>
      <c r="AP92" s="43" t="s">
        <v>1295</v>
      </c>
      <c r="AQ92" s="43" t="s">
        <v>270</v>
      </c>
      <c r="AR92" s="43" t="s">
        <v>191</v>
      </c>
      <c r="AS92" s="43" t="s">
        <v>1408</v>
      </c>
      <c r="AU92" s="43" t="s">
        <v>3379</v>
      </c>
      <c r="AY92" s="43" t="s">
        <v>169</v>
      </c>
      <c r="AZ92" s="43" t="s">
        <v>272</v>
      </c>
      <c r="BB92" s="43" t="s">
        <v>3380</v>
      </c>
      <c r="BD92" s="43" t="s">
        <v>3381</v>
      </c>
      <c r="BE92" s="43" t="s">
        <v>3382</v>
      </c>
      <c r="BF92" s="43" t="s">
        <v>270</v>
      </c>
      <c r="BG92" s="43" t="s">
        <v>270</v>
      </c>
      <c r="BH92" s="43" t="s">
        <v>270</v>
      </c>
      <c r="BI92" s="43" t="s">
        <v>270</v>
      </c>
      <c r="BJ92" s="43" t="s">
        <v>3372</v>
      </c>
      <c r="BK92" s="43" t="s">
        <v>3372</v>
      </c>
      <c r="BL92" s="44">
        <v>42962</v>
      </c>
      <c r="BN92" s="43" t="s">
        <v>3383</v>
      </c>
      <c r="BS92" s="43" t="s">
        <v>3386</v>
      </c>
      <c r="BT92" s="43" t="s">
        <v>3387</v>
      </c>
      <c r="BU92" s="43" t="s">
        <v>270</v>
      </c>
      <c r="BV92" s="43" t="s">
        <v>3534</v>
      </c>
      <c r="BW92" s="43" t="s">
        <v>3534</v>
      </c>
      <c r="BX92" s="43" t="s">
        <v>270</v>
      </c>
      <c r="BY92" s="43" t="s">
        <v>3389</v>
      </c>
      <c r="BZ92" s="43" t="s">
        <v>270</v>
      </c>
      <c r="CB92" s="43">
        <v>9</v>
      </c>
      <c r="CC92" s="43">
        <v>0</v>
      </c>
      <c r="CD92" s="43">
        <v>0</v>
      </c>
      <c r="CE92" s="43">
        <v>0</v>
      </c>
      <c r="CF92" s="43">
        <v>0</v>
      </c>
      <c r="CG92" s="43">
        <v>0</v>
      </c>
      <c r="CH92" s="43">
        <v>0</v>
      </c>
      <c r="CL92" s="43">
        <v>1000</v>
      </c>
      <c r="CM92" s="43">
        <v>1500</v>
      </c>
      <c r="CO92" s="43">
        <f t="shared" si="1"/>
        <v>2500</v>
      </c>
      <c r="CP92" s="44">
        <v>42947</v>
      </c>
      <c r="CQ92" s="43" t="s">
        <v>3390</v>
      </c>
      <c r="CR92" s="44">
        <v>42041</v>
      </c>
      <c r="CS92" s="43" t="s">
        <v>3390</v>
      </c>
      <c r="CT92" s="44">
        <v>41117</v>
      </c>
      <c r="CV92" s="43" t="s">
        <v>3391</v>
      </c>
      <c r="CX92" s="43" t="s">
        <v>3393</v>
      </c>
      <c r="CY92" s="43" t="s">
        <v>4583</v>
      </c>
      <c r="CZ92" s="43" t="s">
        <v>3395</v>
      </c>
      <c r="DA92" s="43" t="s">
        <v>277</v>
      </c>
    </row>
    <row r="93" spans="1:105" x14ac:dyDescent="0.3">
      <c r="A93" s="43" t="s">
        <v>4584</v>
      </c>
      <c r="B93" s="43" t="s">
        <v>3355</v>
      </c>
      <c r="C93" s="43" t="s">
        <v>171</v>
      </c>
      <c r="D93" s="44">
        <v>44112</v>
      </c>
      <c r="E93" s="43" t="s">
        <v>3259</v>
      </c>
      <c r="F93" s="43" t="s">
        <v>3356</v>
      </c>
      <c r="G93" s="43" t="s">
        <v>382</v>
      </c>
      <c r="H93" s="43" t="s">
        <v>3357</v>
      </c>
      <c r="I93" s="43" t="s">
        <v>4585</v>
      </c>
      <c r="J93" s="43" t="s">
        <v>382</v>
      </c>
      <c r="K93" s="43" t="s">
        <v>1396</v>
      </c>
      <c r="L93" s="43" t="s">
        <v>4586</v>
      </c>
      <c r="M93" s="43" t="s">
        <v>3359</v>
      </c>
      <c r="N93" s="43" t="s">
        <v>3359</v>
      </c>
      <c r="O93" s="43" t="s">
        <v>4587</v>
      </c>
      <c r="P93" s="43" t="s">
        <v>4588</v>
      </c>
      <c r="Q93" s="43" t="s">
        <v>4589</v>
      </c>
      <c r="R93" s="43" t="s">
        <v>4590</v>
      </c>
      <c r="S93" s="43" t="s">
        <v>4591</v>
      </c>
      <c r="T93" s="43" t="s">
        <v>4592</v>
      </c>
      <c r="U93" s="43" t="s">
        <v>4589</v>
      </c>
      <c r="V93" s="43" t="s">
        <v>4593</v>
      </c>
      <c r="W93" s="43" t="s">
        <v>4594</v>
      </c>
      <c r="X93" s="43" t="s">
        <v>4595</v>
      </c>
      <c r="Y93" s="43" t="s">
        <v>4596</v>
      </c>
      <c r="Z93" s="43" t="s">
        <v>4597</v>
      </c>
      <c r="AA93" s="43" t="s">
        <v>3371</v>
      </c>
      <c r="AB93" s="43">
        <v>1101.2</v>
      </c>
      <c r="AC93" s="43" t="s">
        <v>3372</v>
      </c>
      <c r="AD93" s="43" t="s">
        <v>3467</v>
      </c>
      <c r="AE93" s="43" t="s">
        <v>3446</v>
      </c>
      <c r="AG93" s="43" t="s">
        <v>3375</v>
      </c>
      <c r="AH93" s="43" t="s">
        <v>3503</v>
      </c>
      <c r="AI93" s="43" t="s">
        <v>3612</v>
      </c>
      <c r="AJ93" s="43">
        <v>180</v>
      </c>
      <c r="AK93" s="43" t="s">
        <v>3377</v>
      </c>
      <c r="AL93" s="43" t="s">
        <v>3378</v>
      </c>
      <c r="AM93" s="43" t="s">
        <v>1295</v>
      </c>
      <c r="AN93" s="43" t="s">
        <v>3377</v>
      </c>
      <c r="AO93" s="43" t="s">
        <v>3378</v>
      </c>
      <c r="AP93" s="43" t="s">
        <v>1295</v>
      </c>
      <c r="AQ93" s="43" t="s">
        <v>270</v>
      </c>
      <c r="AR93" s="43" t="s">
        <v>191</v>
      </c>
      <c r="AS93" s="43" t="s">
        <v>1408</v>
      </c>
      <c r="AU93" s="43" t="s">
        <v>3379</v>
      </c>
      <c r="AY93" s="43" t="s">
        <v>171</v>
      </c>
      <c r="AZ93" s="43" t="s">
        <v>272</v>
      </c>
      <c r="BA93" s="44">
        <v>16772</v>
      </c>
      <c r="BB93" s="43" t="s">
        <v>3380</v>
      </c>
      <c r="BD93" s="43" t="s">
        <v>3381</v>
      </c>
      <c r="BE93" s="43" t="s">
        <v>3382</v>
      </c>
      <c r="BF93" s="43" t="s">
        <v>270</v>
      </c>
      <c r="BG93" s="43" t="s">
        <v>270</v>
      </c>
      <c r="BH93" s="43" t="s">
        <v>270</v>
      </c>
      <c r="BI93" s="43" t="s">
        <v>272</v>
      </c>
      <c r="BJ93" s="43" t="s">
        <v>3372</v>
      </c>
      <c r="BK93" s="43" t="s">
        <v>3372</v>
      </c>
      <c r="BL93" s="44">
        <v>43745</v>
      </c>
      <c r="BN93" s="43" t="s">
        <v>3383</v>
      </c>
      <c r="BO93" s="43" t="s">
        <v>3410</v>
      </c>
      <c r="BP93" s="43" t="s">
        <v>3410</v>
      </c>
      <c r="BQ93" s="43" t="s">
        <v>3410</v>
      </c>
      <c r="BR93" s="43" t="s">
        <v>3410</v>
      </c>
      <c r="BS93" s="43" t="s">
        <v>3386</v>
      </c>
      <c r="BT93" s="43" t="s">
        <v>3387</v>
      </c>
      <c r="BU93" s="43" t="s">
        <v>270</v>
      </c>
      <c r="BV93" s="43" t="s">
        <v>3534</v>
      </c>
      <c r="BW93" s="43" t="s">
        <v>3534</v>
      </c>
      <c r="BX93" s="43" t="s">
        <v>272</v>
      </c>
      <c r="BY93" s="43" t="s">
        <v>3389</v>
      </c>
      <c r="BZ93" s="43" t="s">
        <v>270</v>
      </c>
      <c r="CB93" s="43">
        <v>2</v>
      </c>
      <c r="CC93" s="43">
        <v>0</v>
      </c>
      <c r="CD93" s="43">
        <v>0</v>
      </c>
      <c r="CE93" s="43">
        <v>0</v>
      </c>
      <c r="CF93" s="43">
        <v>0</v>
      </c>
      <c r="CG93" s="43">
        <v>0</v>
      </c>
      <c r="CH93" s="43">
        <v>0</v>
      </c>
      <c r="CK93" s="43">
        <v>900</v>
      </c>
      <c r="CL93" s="43">
        <v>2900</v>
      </c>
      <c r="CM93" s="43">
        <v>1200</v>
      </c>
      <c r="CO93" s="43">
        <f t="shared" si="1"/>
        <v>5000</v>
      </c>
      <c r="CP93" s="44">
        <v>43739</v>
      </c>
      <c r="CQ93" s="43" t="s">
        <v>3505</v>
      </c>
      <c r="CR93" s="44">
        <v>42796</v>
      </c>
      <c r="CV93" s="43" t="s">
        <v>3470</v>
      </c>
      <c r="CX93" s="43" t="s">
        <v>3393</v>
      </c>
      <c r="CY93" s="43" t="s">
        <v>4598</v>
      </c>
      <c r="CZ93" s="43" t="s">
        <v>3395</v>
      </c>
      <c r="DA93" s="43" t="s">
        <v>282</v>
      </c>
    </row>
    <row r="94" spans="1:105" x14ac:dyDescent="0.3">
      <c r="A94" s="43" t="s">
        <v>4599</v>
      </c>
      <c r="B94" s="43" t="s">
        <v>3355</v>
      </c>
      <c r="C94" s="43" t="s">
        <v>173</v>
      </c>
      <c r="D94" s="44">
        <v>44112</v>
      </c>
      <c r="E94" s="43" t="s">
        <v>3259</v>
      </c>
      <c r="F94" s="43" t="s">
        <v>3356</v>
      </c>
      <c r="G94" s="43" t="s">
        <v>382</v>
      </c>
      <c r="H94" s="43" t="s">
        <v>3357</v>
      </c>
      <c r="I94" s="43" t="s">
        <v>4600</v>
      </c>
      <c r="J94" s="43" t="s">
        <v>382</v>
      </c>
      <c r="K94" s="43" t="s">
        <v>1398</v>
      </c>
      <c r="L94" s="43" t="s">
        <v>1397</v>
      </c>
      <c r="M94" s="43" t="s">
        <v>3359</v>
      </c>
      <c r="N94" s="43" t="s">
        <v>3359</v>
      </c>
      <c r="O94" s="43" t="s">
        <v>4601</v>
      </c>
      <c r="P94" s="43" t="s">
        <v>4602</v>
      </c>
      <c r="Q94" s="43" t="s">
        <v>4603</v>
      </c>
      <c r="R94" s="43" t="s">
        <v>4604</v>
      </c>
      <c r="S94" s="43" t="s">
        <v>4605</v>
      </c>
      <c r="T94" s="43" t="s">
        <v>4606</v>
      </c>
      <c r="U94" s="43" t="s">
        <v>4603</v>
      </c>
      <c r="V94" s="43" t="s">
        <v>4607</v>
      </c>
      <c r="W94" s="43" t="s">
        <v>4608</v>
      </c>
      <c r="X94" s="43" t="s">
        <v>4609</v>
      </c>
      <c r="Y94" s="43" t="s">
        <v>4610</v>
      </c>
      <c r="Z94" s="43" t="s">
        <v>4611</v>
      </c>
      <c r="AA94" s="43" t="s">
        <v>3371</v>
      </c>
      <c r="AB94" s="43">
        <v>1145.4000000000001</v>
      </c>
      <c r="AC94" s="43" t="s">
        <v>3372</v>
      </c>
      <c r="AD94" s="43" t="s">
        <v>3445</v>
      </c>
      <c r="AE94" s="43" t="s">
        <v>3446</v>
      </c>
      <c r="AF94" s="43">
        <v>852</v>
      </c>
      <c r="AG94" s="43" t="s">
        <v>3430</v>
      </c>
      <c r="AH94" s="43" t="s">
        <v>3431</v>
      </c>
      <c r="AI94" s="43" t="s">
        <v>3549</v>
      </c>
      <c r="AJ94" s="43">
        <v>260</v>
      </c>
      <c r="AK94" s="43" t="s">
        <v>3377</v>
      </c>
      <c r="AL94" s="43" t="s">
        <v>3378</v>
      </c>
      <c r="AM94" s="43" t="s">
        <v>1295</v>
      </c>
      <c r="AN94" s="43" t="s">
        <v>3377</v>
      </c>
      <c r="AO94" s="43" t="s">
        <v>3378</v>
      </c>
      <c r="AP94" s="43" t="s">
        <v>1295</v>
      </c>
      <c r="AQ94" s="43" t="s">
        <v>270</v>
      </c>
      <c r="AR94" s="43" t="s">
        <v>191</v>
      </c>
      <c r="AS94" s="43" t="s">
        <v>1408</v>
      </c>
      <c r="AU94" s="43" t="s">
        <v>3379</v>
      </c>
      <c r="AY94" s="43" t="s">
        <v>173</v>
      </c>
      <c r="AZ94" s="43" t="s">
        <v>272</v>
      </c>
      <c r="BA94" s="44">
        <v>17137</v>
      </c>
      <c r="BB94" s="43" t="s">
        <v>3380</v>
      </c>
      <c r="BD94" s="43" t="s">
        <v>4039</v>
      </c>
      <c r="BE94" s="43" t="s">
        <v>3382</v>
      </c>
      <c r="BF94" s="43" t="s">
        <v>270</v>
      </c>
      <c r="BG94" s="43" t="s">
        <v>270</v>
      </c>
      <c r="BH94" s="43" t="s">
        <v>270</v>
      </c>
      <c r="BI94" s="43" t="s">
        <v>272</v>
      </c>
      <c r="BJ94" s="43" t="s">
        <v>3372</v>
      </c>
      <c r="BK94" s="43" t="s">
        <v>3372</v>
      </c>
      <c r="BL94" s="44">
        <v>43391</v>
      </c>
      <c r="BN94" s="43" t="s">
        <v>3383</v>
      </c>
      <c r="BO94" s="43" t="s">
        <v>3384</v>
      </c>
      <c r="BP94" s="43" t="s">
        <v>3384</v>
      </c>
      <c r="BQ94" s="43" t="s">
        <v>3410</v>
      </c>
      <c r="BR94" s="43" t="s">
        <v>3410</v>
      </c>
      <c r="BS94" s="43" t="s">
        <v>3386</v>
      </c>
      <c r="BT94" s="43" t="s">
        <v>3387</v>
      </c>
      <c r="BU94" s="43" t="s">
        <v>270</v>
      </c>
      <c r="BV94" s="43" t="s">
        <v>3486</v>
      </c>
      <c r="BW94" s="43" t="s">
        <v>3486</v>
      </c>
      <c r="BX94" s="43" t="s">
        <v>270</v>
      </c>
      <c r="BY94" s="43" t="s">
        <v>3389</v>
      </c>
      <c r="BZ94" s="43" t="s">
        <v>270</v>
      </c>
      <c r="CB94" s="43">
        <v>22</v>
      </c>
      <c r="CC94" s="43">
        <v>1</v>
      </c>
      <c r="CD94" s="43">
        <v>0</v>
      </c>
      <c r="CE94" s="43">
        <v>0</v>
      </c>
      <c r="CF94" s="43">
        <v>0</v>
      </c>
      <c r="CG94" s="43">
        <v>0</v>
      </c>
      <c r="CH94" s="43">
        <v>0</v>
      </c>
      <c r="CK94" s="43">
        <v>2800</v>
      </c>
      <c r="CL94" s="43">
        <v>14000</v>
      </c>
      <c r="CM94" s="43">
        <v>13000</v>
      </c>
      <c r="CN94" s="43">
        <v>250</v>
      </c>
      <c r="CO94" s="43">
        <f t="shared" si="1"/>
        <v>30050</v>
      </c>
      <c r="CP94" s="44">
        <v>43373</v>
      </c>
      <c r="CQ94" s="43" t="s">
        <v>3412</v>
      </c>
      <c r="CR94" s="44">
        <v>40899</v>
      </c>
      <c r="CS94" s="43" t="s">
        <v>3390</v>
      </c>
      <c r="CT94" s="44">
        <v>40487</v>
      </c>
      <c r="CV94" s="43" t="s">
        <v>3391</v>
      </c>
      <c r="CW94" s="43" t="s">
        <v>3392</v>
      </c>
      <c r="CX94" s="43" t="s">
        <v>3393</v>
      </c>
      <c r="CY94" s="43" t="s">
        <v>4612</v>
      </c>
      <c r="CZ94" s="43" t="s">
        <v>3395</v>
      </c>
      <c r="DA94" s="43" t="s">
        <v>275</v>
      </c>
    </row>
    <row r="95" spans="1:105" x14ac:dyDescent="0.3">
      <c r="A95" s="43" t="s">
        <v>4613</v>
      </c>
      <c r="B95" s="43" t="s">
        <v>3355</v>
      </c>
      <c r="C95" s="43" t="s">
        <v>175</v>
      </c>
      <c r="D95" s="44">
        <v>44112</v>
      </c>
      <c r="E95" s="43" t="s">
        <v>3259</v>
      </c>
      <c r="F95" s="43" t="s">
        <v>3356</v>
      </c>
      <c r="G95" s="43" t="s">
        <v>382</v>
      </c>
      <c r="H95" s="43" t="s">
        <v>3357</v>
      </c>
      <c r="I95" s="43" t="s">
        <v>4614</v>
      </c>
      <c r="J95" s="43" t="s">
        <v>382</v>
      </c>
      <c r="K95" s="43" t="s">
        <v>1400</v>
      </c>
      <c r="L95" s="43" t="s">
        <v>4615</v>
      </c>
      <c r="M95" s="43" t="s">
        <v>3359</v>
      </c>
      <c r="N95" s="43" t="s">
        <v>3359</v>
      </c>
      <c r="O95" s="43" t="s">
        <v>4616</v>
      </c>
      <c r="P95" s="43" t="s">
        <v>4617</v>
      </c>
      <c r="Q95" s="43" t="s">
        <v>4618</v>
      </c>
      <c r="R95" s="43" t="s">
        <v>4619</v>
      </c>
      <c r="S95" s="43" t="s">
        <v>4620</v>
      </c>
      <c r="T95" s="43" t="s">
        <v>4617</v>
      </c>
      <c r="U95" s="43" t="s">
        <v>4618</v>
      </c>
      <c r="V95" s="43" t="s">
        <v>4621</v>
      </c>
      <c r="W95" s="43" t="s">
        <v>4622</v>
      </c>
      <c r="X95" s="43" t="s">
        <v>4623</v>
      </c>
      <c r="Y95" s="43" t="s">
        <v>4624</v>
      </c>
      <c r="Z95" s="43" t="s">
        <v>4625</v>
      </c>
      <c r="AA95" s="43" t="s">
        <v>3371</v>
      </c>
      <c r="AB95" s="43">
        <v>1444.5</v>
      </c>
      <c r="AC95" s="43" t="s">
        <v>3372</v>
      </c>
      <c r="AD95" s="43" t="s">
        <v>3501</v>
      </c>
      <c r="AE95" s="43" t="s">
        <v>3374</v>
      </c>
      <c r="AG95" s="43" t="s">
        <v>3375</v>
      </c>
      <c r="AH95" s="43" t="s">
        <v>3408</v>
      </c>
      <c r="AI95" s="43" t="s">
        <v>3372</v>
      </c>
      <c r="AJ95" s="43">
        <v>638</v>
      </c>
      <c r="AK95" s="43" t="s">
        <v>3377</v>
      </c>
      <c r="AL95" s="43" t="s">
        <v>3378</v>
      </c>
      <c r="AM95" s="43" t="s">
        <v>1295</v>
      </c>
      <c r="AN95" s="43" t="s">
        <v>3377</v>
      </c>
      <c r="AO95" s="43" t="s">
        <v>3378</v>
      </c>
      <c r="AP95" s="43" t="s">
        <v>1295</v>
      </c>
      <c r="AQ95" s="43" t="s">
        <v>270</v>
      </c>
      <c r="AR95" s="43" t="s">
        <v>191</v>
      </c>
      <c r="AS95" s="43" t="s">
        <v>1408</v>
      </c>
      <c r="AU95" s="43" t="s">
        <v>3379</v>
      </c>
      <c r="AY95" s="43" t="s">
        <v>175</v>
      </c>
      <c r="AZ95" s="43" t="s">
        <v>272</v>
      </c>
      <c r="BB95" s="43" t="s">
        <v>3380</v>
      </c>
      <c r="BD95" s="43" t="s">
        <v>3381</v>
      </c>
      <c r="BE95" s="43" t="s">
        <v>3382</v>
      </c>
      <c r="BF95" s="43" t="s">
        <v>270</v>
      </c>
      <c r="BG95" s="43" t="s">
        <v>270</v>
      </c>
      <c r="BH95" s="43" t="s">
        <v>270</v>
      </c>
      <c r="BI95" s="43" t="s">
        <v>272</v>
      </c>
      <c r="BJ95" s="43" t="s">
        <v>3372</v>
      </c>
      <c r="BK95" s="43" t="s">
        <v>3372</v>
      </c>
      <c r="BL95" s="44">
        <v>42929</v>
      </c>
      <c r="BN95" s="43" t="s">
        <v>3383</v>
      </c>
      <c r="BO95" s="43" t="s">
        <v>3384</v>
      </c>
      <c r="BP95" s="43" t="s">
        <v>3384</v>
      </c>
      <c r="BQ95" s="43" t="s">
        <v>3410</v>
      </c>
      <c r="BR95" s="43" t="s">
        <v>3410</v>
      </c>
      <c r="BS95" s="43" t="s">
        <v>3386</v>
      </c>
      <c r="BT95" s="43" t="s">
        <v>3387</v>
      </c>
      <c r="BU95" s="43" t="s">
        <v>270</v>
      </c>
      <c r="BV95" s="43" t="s">
        <v>3388</v>
      </c>
      <c r="BW95" s="43" t="s">
        <v>3388</v>
      </c>
      <c r="BX95" s="43" t="s">
        <v>272</v>
      </c>
      <c r="BY95" s="43" t="s">
        <v>3389</v>
      </c>
      <c r="BZ95" s="43" t="s">
        <v>270</v>
      </c>
      <c r="CB95" s="43">
        <v>12</v>
      </c>
      <c r="CC95" s="43">
        <v>0</v>
      </c>
      <c r="CD95" s="43">
        <v>0</v>
      </c>
      <c r="CE95" s="43">
        <v>0</v>
      </c>
      <c r="CF95" s="43">
        <v>0</v>
      </c>
      <c r="CG95" s="43">
        <v>0</v>
      </c>
      <c r="CH95" s="43">
        <v>0</v>
      </c>
      <c r="CK95" s="43">
        <v>1511</v>
      </c>
      <c r="CL95" s="43">
        <v>7151</v>
      </c>
      <c r="CM95" s="43">
        <v>7151</v>
      </c>
      <c r="CN95" s="43">
        <v>20</v>
      </c>
      <c r="CO95" s="43">
        <f t="shared" si="1"/>
        <v>15833</v>
      </c>
      <c r="CP95" s="44">
        <v>42916</v>
      </c>
      <c r="CQ95" s="43" t="s">
        <v>3505</v>
      </c>
      <c r="CR95" s="44">
        <v>42529</v>
      </c>
      <c r="CS95" s="43" t="s">
        <v>3390</v>
      </c>
      <c r="CT95" s="44">
        <v>39282</v>
      </c>
      <c r="CV95" s="43" t="s">
        <v>3391</v>
      </c>
      <c r="CW95" s="43" t="s">
        <v>4626</v>
      </c>
      <c r="CX95" s="43" t="s">
        <v>3393</v>
      </c>
      <c r="CY95" s="43" t="s">
        <v>4627</v>
      </c>
      <c r="CZ95" s="43" t="s">
        <v>3395</v>
      </c>
      <c r="DA95" s="43" t="s">
        <v>275</v>
      </c>
    </row>
    <row r="96" spans="1:105" x14ac:dyDescent="0.3">
      <c r="A96" s="43" t="s">
        <v>4628</v>
      </c>
      <c r="B96" s="43" t="s">
        <v>3355</v>
      </c>
      <c r="C96" s="43" t="s">
        <v>177</v>
      </c>
      <c r="D96" s="44">
        <v>44112</v>
      </c>
      <c r="E96" s="43" t="s">
        <v>3259</v>
      </c>
      <c r="F96" s="43" t="s">
        <v>3356</v>
      </c>
      <c r="G96" s="43" t="s">
        <v>382</v>
      </c>
      <c r="H96" s="43" t="s">
        <v>3357</v>
      </c>
      <c r="I96" s="43" t="s">
        <v>3653</v>
      </c>
      <c r="J96" s="43" t="s">
        <v>382</v>
      </c>
      <c r="K96" s="43" t="s">
        <v>1402</v>
      </c>
      <c r="L96" s="43" t="s">
        <v>1401</v>
      </c>
      <c r="M96" s="43" t="s">
        <v>3359</v>
      </c>
      <c r="N96" s="43" t="s">
        <v>3359</v>
      </c>
      <c r="O96" s="43" t="s">
        <v>4629</v>
      </c>
      <c r="P96" s="43" t="s">
        <v>4630</v>
      </c>
      <c r="Q96" s="43" t="s">
        <v>4631</v>
      </c>
      <c r="R96" s="43" t="s">
        <v>4632</v>
      </c>
      <c r="S96" s="43" t="s">
        <v>4633</v>
      </c>
      <c r="T96" s="43" t="s">
        <v>4634</v>
      </c>
      <c r="U96" s="43" t="s">
        <v>4631</v>
      </c>
      <c r="V96" s="43" t="s">
        <v>4632</v>
      </c>
      <c r="W96" s="43" t="s">
        <v>4635</v>
      </c>
      <c r="X96" s="43" t="s">
        <v>4636</v>
      </c>
      <c r="Y96" s="43" t="s">
        <v>4637</v>
      </c>
      <c r="Z96" s="43" t="s">
        <v>4638</v>
      </c>
      <c r="AA96" s="43" t="s">
        <v>3371</v>
      </c>
      <c r="AB96" s="43">
        <v>1182.7</v>
      </c>
      <c r="AC96" s="43" t="s">
        <v>3371</v>
      </c>
      <c r="AD96" s="43" t="s">
        <v>3429</v>
      </c>
      <c r="AE96" s="43" t="s">
        <v>933</v>
      </c>
      <c r="AG96" s="43" t="s">
        <v>3375</v>
      </c>
      <c r="AH96" s="43" t="s">
        <v>3503</v>
      </c>
      <c r="AI96" s="43" t="s">
        <v>3695</v>
      </c>
      <c r="AJ96" s="43">
        <v>85</v>
      </c>
      <c r="AK96" s="43" t="s">
        <v>3377</v>
      </c>
      <c r="AL96" s="43" t="s">
        <v>3378</v>
      </c>
      <c r="AM96" s="43" t="s">
        <v>1295</v>
      </c>
      <c r="AN96" s="43" t="s">
        <v>3377</v>
      </c>
      <c r="AO96" s="43" t="s">
        <v>3378</v>
      </c>
      <c r="AP96" s="43" t="s">
        <v>1295</v>
      </c>
      <c r="AQ96" s="43" t="s">
        <v>270</v>
      </c>
      <c r="AR96" s="43" t="s">
        <v>191</v>
      </c>
      <c r="AS96" s="43" t="s">
        <v>1408</v>
      </c>
      <c r="AU96" s="43" t="s">
        <v>3379</v>
      </c>
      <c r="AY96" s="43" t="s">
        <v>177</v>
      </c>
      <c r="AZ96" s="43" t="s">
        <v>272</v>
      </c>
      <c r="BA96" s="44">
        <v>17288</v>
      </c>
      <c r="BB96" s="43" t="s">
        <v>3380</v>
      </c>
      <c r="BE96" s="43" t="s">
        <v>3667</v>
      </c>
      <c r="BJ96" s="43" t="s">
        <v>4639</v>
      </c>
      <c r="BK96" s="43" t="s">
        <v>3372</v>
      </c>
      <c r="BL96" s="44">
        <v>43230</v>
      </c>
      <c r="BM96" s="44">
        <v>36908</v>
      </c>
      <c r="BN96" s="43" t="s">
        <v>289</v>
      </c>
      <c r="BO96" s="43" t="s">
        <v>3410</v>
      </c>
      <c r="BP96" s="43" t="s">
        <v>3410</v>
      </c>
      <c r="BQ96" s="43" t="s">
        <v>3410</v>
      </c>
      <c r="BR96" s="43" t="s">
        <v>3410</v>
      </c>
      <c r="BS96" s="43" t="s">
        <v>3386</v>
      </c>
      <c r="BU96" s="43" t="s">
        <v>270</v>
      </c>
      <c r="BW96" s="43" t="s">
        <v>3469</v>
      </c>
      <c r="BX96" s="43" t="s">
        <v>270</v>
      </c>
      <c r="BZ96" s="43" t="s">
        <v>270</v>
      </c>
      <c r="CB96" s="43">
        <v>22</v>
      </c>
      <c r="CC96" s="43">
        <v>0</v>
      </c>
      <c r="CD96" s="43">
        <v>0</v>
      </c>
      <c r="CE96" s="43">
        <v>0</v>
      </c>
      <c r="CF96" s="43">
        <v>0</v>
      </c>
      <c r="CG96" s="43">
        <v>0</v>
      </c>
      <c r="CH96" s="43">
        <v>0</v>
      </c>
      <c r="CL96" s="43">
        <v>2400</v>
      </c>
      <c r="CM96" s="43">
        <v>1200</v>
      </c>
      <c r="CO96" s="43">
        <f t="shared" si="1"/>
        <v>3600</v>
      </c>
      <c r="CP96" s="44">
        <v>43220</v>
      </c>
      <c r="CQ96" s="43" t="s">
        <v>3412</v>
      </c>
      <c r="CR96" s="44">
        <v>40652</v>
      </c>
      <c r="CS96" s="43" t="s">
        <v>3390</v>
      </c>
      <c r="CT96" s="44">
        <v>39933</v>
      </c>
      <c r="CV96" s="43" t="s">
        <v>3470</v>
      </c>
      <c r="CW96" s="43" t="s">
        <v>3680</v>
      </c>
      <c r="CX96" s="43" t="s">
        <v>3393</v>
      </c>
      <c r="CY96" s="43" t="s">
        <v>4640</v>
      </c>
      <c r="CZ96" s="43" t="s">
        <v>3395</v>
      </c>
      <c r="DA96" s="43" t="s">
        <v>275</v>
      </c>
    </row>
    <row r="97" spans="1:105" x14ac:dyDescent="0.3">
      <c r="A97" s="43" t="s">
        <v>4641</v>
      </c>
      <c r="B97" s="43" t="s">
        <v>3355</v>
      </c>
      <c r="C97" s="43" t="s">
        <v>179</v>
      </c>
      <c r="D97" s="44">
        <v>44112</v>
      </c>
      <c r="E97" s="43" t="s">
        <v>3259</v>
      </c>
      <c r="F97" s="43" t="s">
        <v>3356</v>
      </c>
      <c r="G97" s="43" t="s">
        <v>382</v>
      </c>
      <c r="H97" s="43" t="s">
        <v>3357</v>
      </c>
      <c r="I97" s="43" t="s">
        <v>3926</v>
      </c>
      <c r="J97" s="43" t="s">
        <v>382</v>
      </c>
      <c r="K97" s="43" t="s">
        <v>4642</v>
      </c>
      <c r="L97" s="43" t="s">
        <v>4643</v>
      </c>
      <c r="M97" s="43" t="s">
        <v>3359</v>
      </c>
      <c r="N97" s="43" t="s">
        <v>3359</v>
      </c>
      <c r="O97" s="43" t="s">
        <v>4644</v>
      </c>
      <c r="P97" s="43" t="s">
        <v>4645</v>
      </c>
      <c r="Q97" s="43" t="s">
        <v>4646</v>
      </c>
      <c r="R97" s="43" t="s">
        <v>4647</v>
      </c>
      <c r="S97" s="43" t="s">
        <v>4648</v>
      </c>
      <c r="T97" s="43" t="s">
        <v>4649</v>
      </c>
      <c r="U97" s="43" t="s">
        <v>4646</v>
      </c>
      <c r="V97" s="43" t="s">
        <v>4650</v>
      </c>
      <c r="W97" s="43" t="s">
        <v>4651</v>
      </c>
      <c r="X97" s="43" t="s">
        <v>4652</v>
      </c>
      <c r="Y97" s="43" t="s">
        <v>340</v>
      </c>
      <c r="Z97" s="43" t="s">
        <v>4653</v>
      </c>
      <c r="AA97" s="43" t="s">
        <v>3371</v>
      </c>
      <c r="AB97" s="43">
        <v>1389</v>
      </c>
      <c r="AC97" s="43" t="s">
        <v>3371</v>
      </c>
      <c r="AD97" s="43" t="s">
        <v>3467</v>
      </c>
      <c r="AE97" s="43" t="s">
        <v>3502</v>
      </c>
      <c r="AG97" s="43" t="s">
        <v>3375</v>
      </c>
      <c r="AH97" s="43" t="s">
        <v>3771</v>
      </c>
      <c r="AI97" s="43" t="s">
        <v>270</v>
      </c>
      <c r="AJ97" s="43">
        <v>240</v>
      </c>
      <c r="AK97" s="43" t="s">
        <v>3377</v>
      </c>
      <c r="AL97" s="43" t="s">
        <v>3378</v>
      </c>
      <c r="AM97" s="43" t="s">
        <v>1295</v>
      </c>
      <c r="AN97" s="43" t="s">
        <v>3377</v>
      </c>
      <c r="AO97" s="43" t="s">
        <v>3378</v>
      </c>
      <c r="AP97" s="43" t="s">
        <v>1295</v>
      </c>
      <c r="AR97" s="43" t="s">
        <v>191</v>
      </c>
      <c r="AS97" s="43" t="s">
        <v>1408</v>
      </c>
      <c r="AU97" s="43" t="s">
        <v>3379</v>
      </c>
      <c r="AY97" s="43" t="s">
        <v>191</v>
      </c>
      <c r="AZ97" s="43" t="s">
        <v>272</v>
      </c>
      <c r="BB97" s="43" t="s">
        <v>3380</v>
      </c>
      <c r="BE97" s="43" t="s">
        <v>3382</v>
      </c>
      <c r="BF97" s="43" t="s">
        <v>270</v>
      </c>
      <c r="BG97" s="43" t="s">
        <v>270</v>
      </c>
      <c r="BH97" s="43" t="s">
        <v>270</v>
      </c>
      <c r="BJ97" s="43" t="s">
        <v>3372</v>
      </c>
      <c r="BK97" s="43" t="s">
        <v>3372</v>
      </c>
      <c r="BL97" s="44">
        <v>42971</v>
      </c>
      <c r="BM97" s="44">
        <v>29759</v>
      </c>
      <c r="BS97" s="43" t="s">
        <v>3387</v>
      </c>
      <c r="BT97" s="43" t="s">
        <v>3387</v>
      </c>
      <c r="BU97" s="43" t="s">
        <v>270</v>
      </c>
      <c r="BW97" s="43" t="s">
        <v>3469</v>
      </c>
      <c r="BX97" s="43" t="s">
        <v>270</v>
      </c>
      <c r="BY97" s="43" t="s">
        <v>3389</v>
      </c>
      <c r="BZ97" s="43" t="s">
        <v>270</v>
      </c>
      <c r="CB97" s="43">
        <v>18</v>
      </c>
      <c r="CL97" s="43">
        <v>1511</v>
      </c>
      <c r="CM97" s="43">
        <v>7151</v>
      </c>
      <c r="CN97" s="43">
        <v>20</v>
      </c>
      <c r="CO97" s="43">
        <f t="shared" si="1"/>
        <v>8682</v>
      </c>
      <c r="CP97" s="44">
        <v>42947</v>
      </c>
      <c r="CQ97" s="43" t="s">
        <v>3505</v>
      </c>
      <c r="CR97" s="44">
        <v>43171</v>
      </c>
      <c r="CV97" s="43" t="s">
        <v>3470</v>
      </c>
      <c r="CX97" s="43" t="s">
        <v>3393</v>
      </c>
    </row>
    <row r="98" spans="1:105" x14ac:dyDescent="0.3">
      <c r="A98" s="43" t="s">
        <v>4654</v>
      </c>
      <c r="B98" s="43" t="s">
        <v>3355</v>
      </c>
      <c r="C98" s="43" t="s">
        <v>181</v>
      </c>
      <c r="D98" s="44">
        <v>44112</v>
      </c>
      <c r="E98" s="43" t="s">
        <v>3259</v>
      </c>
      <c r="F98" s="43" t="s">
        <v>3356</v>
      </c>
      <c r="G98" s="43" t="s">
        <v>382</v>
      </c>
      <c r="H98" s="43" t="s">
        <v>3357</v>
      </c>
      <c r="I98" s="43" t="s">
        <v>3926</v>
      </c>
      <c r="J98" s="43" t="s">
        <v>382</v>
      </c>
      <c r="K98" s="43" t="s">
        <v>4655</v>
      </c>
      <c r="L98" s="43" t="s">
        <v>1503</v>
      </c>
      <c r="M98" s="43" t="s">
        <v>3359</v>
      </c>
      <c r="N98" s="43" t="s">
        <v>3359</v>
      </c>
      <c r="O98" s="43" t="s">
        <v>4656</v>
      </c>
      <c r="P98" s="43" t="s">
        <v>4657</v>
      </c>
      <c r="Q98" s="43" t="s">
        <v>4658</v>
      </c>
      <c r="R98" s="43" t="s">
        <v>4659</v>
      </c>
      <c r="S98" s="43" t="s">
        <v>4660</v>
      </c>
      <c r="T98" s="43" t="s">
        <v>4657</v>
      </c>
      <c r="U98" s="43" t="s">
        <v>4658</v>
      </c>
      <c r="V98" s="43" t="s">
        <v>4661</v>
      </c>
      <c r="W98" s="43" t="s">
        <v>4662</v>
      </c>
      <c r="X98" s="43" t="s">
        <v>4663</v>
      </c>
      <c r="Y98" s="43" t="s">
        <v>341</v>
      </c>
      <c r="Z98" s="43" t="s">
        <v>4664</v>
      </c>
      <c r="AA98" s="43" t="s">
        <v>3371</v>
      </c>
      <c r="AB98" s="43">
        <v>1376</v>
      </c>
      <c r="AC98" s="43" t="s">
        <v>3372</v>
      </c>
      <c r="AD98" s="43" t="s">
        <v>3445</v>
      </c>
      <c r="AE98" s="43" t="s">
        <v>933</v>
      </c>
      <c r="AG98" s="43" t="s">
        <v>3375</v>
      </c>
      <c r="AH98" s="43" t="s">
        <v>3408</v>
      </c>
      <c r="AI98" s="43" t="s">
        <v>3549</v>
      </c>
      <c r="AJ98" s="43">
        <v>80</v>
      </c>
      <c r="AK98" s="43" t="s">
        <v>3377</v>
      </c>
      <c r="AL98" s="43" t="s">
        <v>3378</v>
      </c>
      <c r="AM98" s="43" t="s">
        <v>1295</v>
      </c>
      <c r="AN98" s="43" t="s">
        <v>3377</v>
      </c>
      <c r="AO98" s="43" t="s">
        <v>3378</v>
      </c>
      <c r="AP98" s="43" t="s">
        <v>1295</v>
      </c>
      <c r="AQ98" s="43" t="s">
        <v>270</v>
      </c>
      <c r="AR98" s="43" t="s">
        <v>191</v>
      </c>
      <c r="AS98" s="43" t="s">
        <v>1408</v>
      </c>
      <c r="AU98" s="43" t="s">
        <v>3379</v>
      </c>
      <c r="AY98" s="43" t="s">
        <v>191</v>
      </c>
      <c r="AZ98" s="43" t="s">
        <v>272</v>
      </c>
      <c r="BA98" s="44">
        <v>18080</v>
      </c>
      <c r="BB98" s="43" t="s">
        <v>3380</v>
      </c>
      <c r="BD98" s="43" t="s">
        <v>3580</v>
      </c>
      <c r="BE98" s="43" t="s">
        <v>3382</v>
      </c>
      <c r="BF98" s="43" t="s">
        <v>270</v>
      </c>
      <c r="BG98" s="43" t="s">
        <v>270</v>
      </c>
      <c r="BH98" s="43" t="s">
        <v>270</v>
      </c>
      <c r="BI98" s="43" t="s">
        <v>272</v>
      </c>
      <c r="BJ98" s="43" t="s">
        <v>3372</v>
      </c>
      <c r="BK98" s="43" t="s">
        <v>3372</v>
      </c>
      <c r="BL98" s="44">
        <v>42870</v>
      </c>
      <c r="BN98" s="43" t="s">
        <v>289</v>
      </c>
      <c r="BO98" s="43" t="s">
        <v>3410</v>
      </c>
      <c r="BP98" s="43" t="s">
        <v>3410</v>
      </c>
      <c r="BQ98" s="43" t="s">
        <v>3410</v>
      </c>
      <c r="BR98" s="43" t="s">
        <v>3410</v>
      </c>
      <c r="BS98" s="43" t="s">
        <v>3386</v>
      </c>
      <c r="BT98" s="43" t="s">
        <v>3387</v>
      </c>
      <c r="BU98" s="43" t="s">
        <v>270</v>
      </c>
      <c r="BW98" s="43" t="s">
        <v>3469</v>
      </c>
      <c r="BX98" s="43" t="s">
        <v>270</v>
      </c>
      <c r="BY98" s="43" t="s">
        <v>3389</v>
      </c>
      <c r="BZ98" s="43" t="s">
        <v>270</v>
      </c>
      <c r="CB98" s="43">
        <v>12</v>
      </c>
      <c r="CC98" s="43">
        <v>1</v>
      </c>
      <c r="CE98" s="43">
        <v>2</v>
      </c>
      <c r="CH98" s="43">
        <v>1</v>
      </c>
      <c r="CL98" s="43">
        <v>5000</v>
      </c>
      <c r="CM98" s="43">
        <v>2200</v>
      </c>
      <c r="CO98" s="43">
        <f t="shared" si="1"/>
        <v>7200</v>
      </c>
      <c r="CP98" s="44">
        <v>42855</v>
      </c>
      <c r="CQ98" s="43" t="s">
        <v>3390</v>
      </c>
      <c r="CR98" s="44">
        <v>40542</v>
      </c>
      <c r="CS98" s="43" t="s">
        <v>3390</v>
      </c>
      <c r="CT98" s="44">
        <v>40542</v>
      </c>
      <c r="CV98" s="43" t="s">
        <v>3391</v>
      </c>
      <c r="CW98" s="43" t="s">
        <v>3773</v>
      </c>
      <c r="CX98" s="43" t="s">
        <v>3393</v>
      </c>
    </row>
    <row r="99" spans="1:105" x14ac:dyDescent="0.3">
      <c r="A99" s="43" t="s">
        <v>4665</v>
      </c>
      <c r="B99" s="43" t="s">
        <v>3355</v>
      </c>
      <c r="C99" s="43" t="s">
        <v>183</v>
      </c>
      <c r="D99" s="44">
        <v>44112</v>
      </c>
      <c r="E99" s="43" t="s">
        <v>3259</v>
      </c>
      <c r="F99" s="43" t="s">
        <v>3356</v>
      </c>
      <c r="G99" s="43" t="s">
        <v>382</v>
      </c>
      <c r="H99" s="43" t="s">
        <v>3357</v>
      </c>
      <c r="I99" s="43" t="s">
        <v>3489</v>
      </c>
      <c r="J99" s="43" t="s">
        <v>382</v>
      </c>
      <c r="K99" s="43" t="s">
        <v>1404</v>
      </c>
      <c r="L99" s="43" t="s">
        <v>1403</v>
      </c>
      <c r="M99" s="43" t="s">
        <v>3359</v>
      </c>
      <c r="N99" s="43" t="s">
        <v>3359</v>
      </c>
      <c r="O99" s="43" t="s">
        <v>4666</v>
      </c>
      <c r="P99" s="43" t="s">
        <v>4667</v>
      </c>
      <c r="Q99" s="43" t="s">
        <v>4668</v>
      </c>
      <c r="R99" s="43" t="s">
        <v>4669</v>
      </c>
      <c r="S99" s="43" t="s">
        <v>4670</v>
      </c>
      <c r="T99" s="43" t="s">
        <v>4671</v>
      </c>
      <c r="U99" s="43" t="s">
        <v>4668</v>
      </c>
      <c r="V99" s="43" t="s">
        <v>4669</v>
      </c>
      <c r="W99" s="43" t="s">
        <v>4672</v>
      </c>
      <c r="X99" s="43" t="s">
        <v>4673</v>
      </c>
      <c r="Y99" s="43" t="s">
        <v>342</v>
      </c>
      <c r="Z99" s="43" t="s">
        <v>4674</v>
      </c>
      <c r="AA99" s="43" t="s">
        <v>3371</v>
      </c>
      <c r="AB99" s="43">
        <v>1295.9000000000001</v>
      </c>
      <c r="AC99" s="43" t="s">
        <v>3372</v>
      </c>
      <c r="AD99" s="43" t="s">
        <v>3373</v>
      </c>
      <c r="AE99" s="43" t="s">
        <v>3446</v>
      </c>
      <c r="AG99" s="43" t="s">
        <v>3375</v>
      </c>
      <c r="AH99" s="43" t="s">
        <v>3503</v>
      </c>
      <c r="AI99" s="43" t="s">
        <v>3371</v>
      </c>
      <c r="AJ99" s="43">
        <v>147</v>
      </c>
      <c r="AK99" s="43" t="s">
        <v>3377</v>
      </c>
      <c r="AL99" s="43" t="s">
        <v>3378</v>
      </c>
      <c r="AM99" s="43" t="s">
        <v>1295</v>
      </c>
      <c r="AN99" s="43" t="s">
        <v>3377</v>
      </c>
      <c r="AO99" s="43" t="s">
        <v>3378</v>
      </c>
      <c r="AP99" s="43" t="s">
        <v>1295</v>
      </c>
      <c r="AQ99" s="43" t="s">
        <v>270</v>
      </c>
      <c r="AR99" s="43" t="s">
        <v>191</v>
      </c>
      <c r="AS99" s="43" t="s">
        <v>1408</v>
      </c>
      <c r="AU99" s="43" t="s">
        <v>3379</v>
      </c>
      <c r="AY99" s="43" t="s">
        <v>183</v>
      </c>
      <c r="AZ99" s="43" t="s">
        <v>272</v>
      </c>
      <c r="BA99" s="44">
        <v>29983</v>
      </c>
      <c r="BB99" s="43" t="s">
        <v>3380</v>
      </c>
      <c r="BD99" s="43" t="s">
        <v>270</v>
      </c>
      <c r="BE99" s="43" t="s">
        <v>3382</v>
      </c>
      <c r="BJ99" s="43" t="s">
        <v>3372</v>
      </c>
      <c r="BK99" s="43" t="s">
        <v>3372</v>
      </c>
      <c r="BL99" s="44">
        <v>42916</v>
      </c>
      <c r="BM99" s="44">
        <v>29889</v>
      </c>
      <c r="BN99" s="43" t="s">
        <v>289</v>
      </c>
      <c r="BO99" s="43" t="s">
        <v>3410</v>
      </c>
      <c r="BP99" s="43" t="s">
        <v>3410</v>
      </c>
      <c r="BS99" s="43" t="s">
        <v>3386</v>
      </c>
      <c r="BU99" s="43" t="s">
        <v>270</v>
      </c>
      <c r="BW99" s="43" t="s">
        <v>3469</v>
      </c>
      <c r="BX99" s="43" t="s">
        <v>270</v>
      </c>
      <c r="BZ99" s="43" t="s">
        <v>270</v>
      </c>
      <c r="CB99" s="43">
        <v>18</v>
      </c>
      <c r="CC99" s="43">
        <v>0</v>
      </c>
      <c r="CD99" s="43">
        <v>0</v>
      </c>
      <c r="CE99" s="43">
        <v>1</v>
      </c>
      <c r="CF99" s="43">
        <v>0</v>
      </c>
      <c r="CG99" s="43">
        <v>0</v>
      </c>
      <c r="CH99" s="43">
        <v>0</v>
      </c>
      <c r="CL99" s="43">
        <v>4000</v>
      </c>
      <c r="CM99" s="43">
        <v>2400</v>
      </c>
      <c r="CO99" s="43">
        <f t="shared" si="1"/>
        <v>6400</v>
      </c>
      <c r="CP99" s="44">
        <v>42886</v>
      </c>
      <c r="CQ99" s="43" t="s">
        <v>3412</v>
      </c>
      <c r="CR99" s="44">
        <v>40606</v>
      </c>
      <c r="CS99" s="43" t="s">
        <v>3390</v>
      </c>
      <c r="CT99" s="44">
        <v>40054</v>
      </c>
      <c r="CV99" s="43" t="s">
        <v>3470</v>
      </c>
      <c r="CW99" s="43" t="s">
        <v>3413</v>
      </c>
      <c r="CX99" s="43" t="s">
        <v>3393</v>
      </c>
      <c r="CY99" s="43" t="s">
        <v>4675</v>
      </c>
      <c r="CZ99" s="43" t="s">
        <v>3395</v>
      </c>
      <c r="DA99" s="43" t="s">
        <v>275</v>
      </c>
    </row>
    <row r="100" spans="1:105" x14ac:dyDescent="0.3">
      <c r="A100" s="43" t="s">
        <v>4676</v>
      </c>
      <c r="B100" s="43" t="s">
        <v>3355</v>
      </c>
      <c r="C100" s="43" t="s">
        <v>185</v>
      </c>
      <c r="D100" s="44">
        <v>44112</v>
      </c>
      <c r="E100" s="43" t="s">
        <v>3259</v>
      </c>
      <c r="F100" s="43" t="s">
        <v>3356</v>
      </c>
      <c r="G100" s="43" t="s">
        <v>382</v>
      </c>
      <c r="H100" s="43" t="s">
        <v>3357</v>
      </c>
      <c r="I100" s="43" t="s">
        <v>1418</v>
      </c>
      <c r="J100" s="43" t="s">
        <v>382</v>
      </c>
      <c r="K100" s="43" t="s">
        <v>4677</v>
      </c>
      <c r="L100" s="43" t="s">
        <v>1504</v>
      </c>
      <c r="M100" s="43" t="s">
        <v>3359</v>
      </c>
      <c r="N100" s="43" t="s">
        <v>3359</v>
      </c>
      <c r="O100" s="43" t="s">
        <v>4678</v>
      </c>
      <c r="P100" s="43" t="s">
        <v>4679</v>
      </c>
      <c r="Q100" s="43" t="s">
        <v>4287</v>
      </c>
      <c r="R100" s="43" t="s">
        <v>4680</v>
      </c>
      <c r="S100" s="43" t="s">
        <v>4681</v>
      </c>
      <c r="T100" s="43" t="s">
        <v>4682</v>
      </c>
      <c r="U100" s="43" t="s">
        <v>4683</v>
      </c>
      <c r="V100" s="43" t="s">
        <v>4684</v>
      </c>
      <c r="W100" s="43" t="s">
        <v>4685</v>
      </c>
      <c r="X100" s="43" t="s">
        <v>4686</v>
      </c>
      <c r="Y100" s="43" t="s">
        <v>4687</v>
      </c>
      <c r="Z100" s="43" t="s">
        <v>4688</v>
      </c>
      <c r="AA100" s="43" t="s">
        <v>3371</v>
      </c>
      <c r="AB100" s="43">
        <v>1082.3</v>
      </c>
      <c r="AC100" s="43" t="s">
        <v>3372</v>
      </c>
      <c r="AD100" s="43" t="s">
        <v>3467</v>
      </c>
      <c r="AE100" s="43" t="s">
        <v>3374</v>
      </c>
      <c r="AG100" s="43" t="s">
        <v>3375</v>
      </c>
      <c r="AH100" s="43" t="s">
        <v>3408</v>
      </c>
      <c r="AI100" s="43" t="s">
        <v>3549</v>
      </c>
      <c r="AJ100" s="43">
        <v>61</v>
      </c>
      <c r="AK100" s="43" t="s">
        <v>3377</v>
      </c>
      <c r="AL100" s="43" t="s">
        <v>3378</v>
      </c>
      <c r="AM100" s="43" t="s">
        <v>1295</v>
      </c>
      <c r="AN100" s="43" t="s">
        <v>3377</v>
      </c>
      <c r="AO100" s="43" t="s">
        <v>3378</v>
      </c>
      <c r="AP100" s="43" t="s">
        <v>1295</v>
      </c>
      <c r="AQ100" s="43" t="s">
        <v>270</v>
      </c>
      <c r="AR100" s="43" t="s">
        <v>191</v>
      </c>
      <c r="AS100" s="43" t="s">
        <v>1408</v>
      </c>
      <c r="AU100" s="43" t="s">
        <v>3379</v>
      </c>
      <c r="AY100" s="43" t="s">
        <v>191</v>
      </c>
      <c r="AZ100" s="43" t="s">
        <v>272</v>
      </c>
      <c r="BA100" s="44">
        <v>19268</v>
      </c>
      <c r="BB100" s="43" t="s">
        <v>3380</v>
      </c>
      <c r="BE100" s="43" t="s">
        <v>3382</v>
      </c>
      <c r="BF100" s="43" t="s">
        <v>270</v>
      </c>
      <c r="BG100" s="43" t="s">
        <v>272</v>
      </c>
      <c r="BJ100" s="43" t="s">
        <v>3372</v>
      </c>
      <c r="BK100" s="43" t="s">
        <v>3372</v>
      </c>
      <c r="BL100" s="44">
        <v>42921</v>
      </c>
      <c r="BM100" s="44">
        <v>29762</v>
      </c>
      <c r="BN100" s="43" t="s">
        <v>289</v>
      </c>
      <c r="BO100" s="43" t="s">
        <v>3410</v>
      </c>
      <c r="BP100" s="43" t="s">
        <v>3410</v>
      </c>
      <c r="BQ100" s="43" t="s">
        <v>3410</v>
      </c>
      <c r="BR100" s="43" t="s">
        <v>3410</v>
      </c>
      <c r="BS100" s="43" t="s">
        <v>3386</v>
      </c>
      <c r="BT100" s="43" t="s">
        <v>3387</v>
      </c>
      <c r="BU100" s="43" t="s">
        <v>270</v>
      </c>
      <c r="BV100" s="43" t="s">
        <v>3534</v>
      </c>
      <c r="BW100" s="43" t="s">
        <v>3534</v>
      </c>
      <c r="BX100" s="43" t="s">
        <v>270</v>
      </c>
      <c r="BY100" s="43" t="s">
        <v>3389</v>
      </c>
      <c r="BZ100" s="43" t="s">
        <v>270</v>
      </c>
      <c r="CL100" s="43">
        <v>0</v>
      </c>
      <c r="CM100" s="43">
        <v>3000</v>
      </c>
      <c r="CO100" s="43">
        <f t="shared" si="1"/>
        <v>3000</v>
      </c>
      <c r="CP100" s="44">
        <v>42916</v>
      </c>
      <c r="CQ100" s="43" t="s">
        <v>3412</v>
      </c>
      <c r="CR100" s="44">
        <v>40574</v>
      </c>
      <c r="CS100" s="43" t="s">
        <v>3390</v>
      </c>
      <c r="CT100" s="44">
        <v>40073</v>
      </c>
      <c r="CV100" s="43" t="s">
        <v>3470</v>
      </c>
      <c r="CX100" s="43" t="s">
        <v>3393</v>
      </c>
    </row>
    <row r="101" spans="1:105" x14ac:dyDescent="0.3">
      <c r="A101" s="43" t="s">
        <v>4689</v>
      </c>
      <c r="B101" s="43" t="s">
        <v>3355</v>
      </c>
      <c r="C101" s="43" t="s">
        <v>187</v>
      </c>
      <c r="D101" s="44">
        <v>44112</v>
      </c>
      <c r="E101" s="43" t="s">
        <v>3259</v>
      </c>
      <c r="F101" s="43" t="s">
        <v>3356</v>
      </c>
      <c r="G101" s="43" t="s">
        <v>382</v>
      </c>
      <c r="H101" s="43" t="s">
        <v>3357</v>
      </c>
      <c r="I101" s="43" t="s">
        <v>1406</v>
      </c>
      <c r="J101" s="43" t="s">
        <v>382</v>
      </c>
      <c r="K101" s="43" t="s">
        <v>1406</v>
      </c>
      <c r="L101" s="43" t="s">
        <v>1405</v>
      </c>
      <c r="M101" s="43" t="s">
        <v>3359</v>
      </c>
      <c r="N101" s="43" t="s">
        <v>3359</v>
      </c>
      <c r="O101" s="43" t="s">
        <v>4690</v>
      </c>
      <c r="P101" s="43" t="s">
        <v>4691</v>
      </c>
      <c r="Q101" s="43" t="s">
        <v>4692</v>
      </c>
      <c r="R101" s="43" t="s">
        <v>4693</v>
      </c>
      <c r="S101" s="43" t="s">
        <v>4694</v>
      </c>
      <c r="T101" s="43" t="s">
        <v>4695</v>
      </c>
      <c r="U101" s="43" t="s">
        <v>4692</v>
      </c>
      <c r="V101" s="43" t="s">
        <v>4696</v>
      </c>
      <c r="W101" s="43" t="s">
        <v>4697</v>
      </c>
      <c r="X101" s="43" t="s">
        <v>4698</v>
      </c>
      <c r="Y101" s="43" t="s">
        <v>4699</v>
      </c>
      <c r="Z101" s="43" t="s">
        <v>4700</v>
      </c>
      <c r="AA101" s="43" t="s">
        <v>3371</v>
      </c>
      <c r="AB101" s="43">
        <v>1736.7</v>
      </c>
      <c r="AC101" s="43" t="s">
        <v>3372</v>
      </c>
      <c r="AD101" s="43" t="s">
        <v>3373</v>
      </c>
      <c r="AE101" s="43" t="s">
        <v>933</v>
      </c>
      <c r="AG101" s="43" t="s">
        <v>3430</v>
      </c>
      <c r="AH101" s="43" t="s">
        <v>3503</v>
      </c>
      <c r="AI101" s="43" t="s">
        <v>3612</v>
      </c>
      <c r="AJ101" s="43">
        <v>295</v>
      </c>
      <c r="AK101" s="43" t="s">
        <v>3377</v>
      </c>
      <c r="AL101" s="43" t="s">
        <v>3378</v>
      </c>
      <c r="AM101" s="43" t="s">
        <v>1295</v>
      </c>
      <c r="AN101" s="43" t="s">
        <v>3377</v>
      </c>
      <c r="AO101" s="43" t="s">
        <v>3378</v>
      </c>
      <c r="AP101" s="43" t="s">
        <v>1295</v>
      </c>
      <c r="AQ101" s="43" t="s">
        <v>270</v>
      </c>
      <c r="AR101" s="43" t="s">
        <v>191</v>
      </c>
      <c r="AS101" s="43" t="s">
        <v>1408</v>
      </c>
      <c r="AU101" s="43" t="s">
        <v>3379</v>
      </c>
      <c r="AY101" s="43" t="s">
        <v>187</v>
      </c>
      <c r="AZ101" s="43" t="s">
        <v>272</v>
      </c>
      <c r="BA101" s="44">
        <v>16681</v>
      </c>
      <c r="BB101" s="43" t="s">
        <v>3380</v>
      </c>
      <c r="BD101" s="43" t="s">
        <v>3381</v>
      </c>
      <c r="BE101" s="43" t="s">
        <v>3382</v>
      </c>
      <c r="BF101" s="43" t="s">
        <v>270</v>
      </c>
      <c r="BG101" s="43" t="s">
        <v>270</v>
      </c>
      <c r="BH101" s="43" t="s">
        <v>270</v>
      </c>
      <c r="BI101" s="43" t="s">
        <v>272</v>
      </c>
      <c r="BJ101" s="43" t="s">
        <v>3372</v>
      </c>
      <c r="BK101" s="43" t="s">
        <v>3372</v>
      </c>
      <c r="BL101" s="44">
        <v>43733</v>
      </c>
      <c r="BN101" s="43" t="s">
        <v>3383</v>
      </c>
      <c r="BO101" s="43" t="s">
        <v>3384</v>
      </c>
      <c r="BP101" s="43" t="s">
        <v>3384</v>
      </c>
      <c r="BQ101" s="43" t="s">
        <v>3410</v>
      </c>
      <c r="BR101" s="43" t="s">
        <v>3410</v>
      </c>
      <c r="BS101" s="43" t="s">
        <v>3386</v>
      </c>
      <c r="BT101" s="43" t="s">
        <v>3387</v>
      </c>
      <c r="BU101" s="43" t="s">
        <v>270</v>
      </c>
      <c r="BV101" s="43" t="s">
        <v>3534</v>
      </c>
      <c r="BW101" s="43" t="s">
        <v>3534</v>
      </c>
      <c r="BX101" s="43" t="s">
        <v>270</v>
      </c>
      <c r="BY101" s="43" t="s">
        <v>3389</v>
      </c>
      <c r="BZ101" s="43" t="s">
        <v>270</v>
      </c>
      <c r="CB101" s="43">
        <v>12</v>
      </c>
      <c r="CC101" s="43">
        <v>0</v>
      </c>
      <c r="CD101" s="43">
        <v>0</v>
      </c>
      <c r="CE101" s="43">
        <v>0</v>
      </c>
      <c r="CF101" s="43">
        <v>0</v>
      </c>
      <c r="CG101" s="43">
        <v>0</v>
      </c>
      <c r="CH101" s="43">
        <v>0</v>
      </c>
      <c r="CL101" s="43">
        <v>3990</v>
      </c>
      <c r="CM101" s="43">
        <v>4180</v>
      </c>
      <c r="CN101" s="43">
        <v>30</v>
      </c>
      <c r="CO101" s="43">
        <f t="shared" si="1"/>
        <v>8200</v>
      </c>
      <c r="CP101" s="44">
        <v>43708</v>
      </c>
      <c r="CQ101" s="43" t="s">
        <v>3412</v>
      </c>
      <c r="CR101" s="44">
        <v>40701</v>
      </c>
      <c r="CS101" s="43" t="s">
        <v>3390</v>
      </c>
      <c r="CT101" s="44">
        <v>40157</v>
      </c>
      <c r="CV101" s="43" t="s">
        <v>3391</v>
      </c>
      <c r="CW101" s="43" t="s">
        <v>3680</v>
      </c>
      <c r="CX101" s="43" t="s">
        <v>3393</v>
      </c>
      <c r="CY101" s="43" t="s">
        <v>4701</v>
      </c>
      <c r="CZ101" s="43" t="s">
        <v>3395</v>
      </c>
      <c r="DA101" s="43" t="s">
        <v>275</v>
      </c>
    </row>
    <row r="102" spans="1:105" x14ac:dyDescent="0.3">
      <c r="A102" s="43" t="s">
        <v>4702</v>
      </c>
      <c r="B102" s="43" t="s">
        <v>3355</v>
      </c>
      <c r="C102" s="43" t="s">
        <v>191</v>
      </c>
      <c r="D102" s="44">
        <v>44112</v>
      </c>
      <c r="E102" s="43" t="s">
        <v>3259</v>
      </c>
      <c r="F102" s="43" t="s">
        <v>3356</v>
      </c>
      <c r="G102" s="43" t="s">
        <v>382</v>
      </c>
      <c r="H102" s="43" t="s">
        <v>3357</v>
      </c>
      <c r="I102" s="43" t="s">
        <v>4405</v>
      </c>
      <c r="J102" s="43" t="s">
        <v>382</v>
      </c>
      <c r="K102" s="43" t="s">
        <v>1408</v>
      </c>
      <c r="L102" s="43" t="s">
        <v>1407</v>
      </c>
      <c r="M102" s="43" t="s">
        <v>3359</v>
      </c>
      <c r="N102" s="43" t="s">
        <v>3359</v>
      </c>
      <c r="O102" s="43" t="s">
        <v>4703</v>
      </c>
      <c r="P102" s="43" t="s">
        <v>4704</v>
      </c>
      <c r="Q102" s="43" t="s">
        <v>4705</v>
      </c>
      <c r="R102" s="43" t="s">
        <v>4706</v>
      </c>
      <c r="S102" s="43" t="s">
        <v>4707</v>
      </c>
      <c r="T102" s="43" t="s">
        <v>4704</v>
      </c>
      <c r="U102" s="43" t="s">
        <v>4705</v>
      </c>
      <c r="V102" s="43" t="s">
        <v>4706</v>
      </c>
      <c r="W102" s="43" t="s">
        <v>4708</v>
      </c>
      <c r="X102" s="43" t="s">
        <v>4709</v>
      </c>
      <c r="Y102" s="43" t="s">
        <v>344</v>
      </c>
      <c r="Z102" s="43" t="s">
        <v>4710</v>
      </c>
      <c r="AA102" s="43" t="s">
        <v>3371</v>
      </c>
      <c r="AB102" s="43">
        <v>979.8</v>
      </c>
      <c r="AC102" s="43" t="s">
        <v>3372</v>
      </c>
      <c r="AD102" s="43" t="s">
        <v>3373</v>
      </c>
      <c r="AE102" s="43" t="s">
        <v>3374</v>
      </c>
      <c r="AG102" s="43" t="s">
        <v>3375</v>
      </c>
      <c r="AH102" s="43" t="s">
        <v>3503</v>
      </c>
      <c r="AI102" s="43" t="s">
        <v>3695</v>
      </c>
      <c r="AJ102" s="43">
        <v>304</v>
      </c>
      <c r="AK102" s="43" t="s">
        <v>3377</v>
      </c>
      <c r="AL102" s="43" t="s">
        <v>3378</v>
      </c>
      <c r="AM102" s="43" t="s">
        <v>1295</v>
      </c>
      <c r="AN102" s="43" t="s">
        <v>3377</v>
      </c>
      <c r="AO102" s="43" t="s">
        <v>3378</v>
      </c>
      <c r="AP102" s="43" t="s">
        <v>1295</v>
      </c>
      <c r="AQ102" s="43" t="s">
        <v>270</v>
      </c>
      <c r="AR102" s="43" t="s">
        <v>191</v>
      </c>
      <c r="AS102" s="43" t="s">
        <v>1408</v>
      </c>
      <c r="AU102" s="43" t="s">
        <v>3379</v>
      </c>
      <c r="AY102" s="43" t="s">
        <v>191</v>
      </c>
      <c r="AZ102" s="43" t="s">
        <v>272</v>
      </c>
      <c r="BA102" s="44">
        <v>19694</v>
      </c>
      <c r="BB102" s="43" t="s">
        <v>3380</v>
      </c>
      <c r="BD102" s="43" t="s">
        <v>3381</v>
      </c>
      <c r="BE102" s="43" t="s">
        <v>3382</v>
      </c>
      <c r="BF102" s="43" t="s">
        <v>270</v>
      </c>
      <c r="BG102" s="43" t="s">
        <v>270</v>
      </c>
      <c r="BH102" s="43" t="s">
        <v>270</v>
      </c>
      <c r="BI102" s="43" t="s">
        <v>270</v>
      </c>
      <c r="BJ102" s="43" t="s">
        <v>3372</v>
      </c>
      <c r="BK102" s="43" t="s">
        <v>3372</v>
      </c>
      <c r="BL102" s="44">
        <v>43698</v>
      </c>
      <c r="BN102" s="43" t="s">
        <v>289</v>
      </c>
      <c r="BO102" s="43" t="s">
        <v>3410</v>
      </c>
      <c r="BP102" s="43" t="s">
        <v>3410</v>
      </c>
      <c r="BQ102" s="43" t="s">
        <v>3410</v>
      </c>
      <c r="BR102" s="43" t="s">
        <v>3410</v>
      </c>
      <c r="BS102" s="43" t="s">
        <v>3386</v>
      </c>
      <c r="BT102" s="43" t="s">
        <v>3387</v>
      </c>
      <c r="BU102" s="43" t="s">
        <v>270</v>
      </c>
      <c r="BV102" s="43" t="s">
        <v>3388</v>
      </c>
      <c r="BW102" s="43" t="s">
        <v>3388</v>
      </c>
      <c r="BX102" s="43" t="s">
        <v>270</v>
      </c>
      <c r="BY102" s="43" t="s">
        <v>3389</v>
      </c>
      <c r="BZ102" s="43" t="s">
        <v>270</v>
      </c>
      <c r="CB102" s="43">
        <v>36</v>
      </c>
      <c r="CC102" s="43">
        <v>1</v>
      </c>
      <c r="CD102" s="43">
        <v>0</v>
      </c>
      <c r="CE102" s="43">
        <v>3</v>
      </c>
      <c r="CF102" s="43">
        <v>1</v>
      </c>
      <c r="CG102" s="43">
        <v>0</v>
      </c>
      <c r="CH102" s="43">
        <v>0</v>
      </c>
      <c r="CL102" s="43">
        <v>6500</v>
      </c>
      <c r="CM102" s="43">
        <v>6500</v>
      </c>
      <c r="CN102" s="43">
        <v>300</v>
      </c>
      <c r="CO102" s="43">
        <f t="shared" si="1"/>
        <v>13300</v>
      </c>
      <c r="CP102" s="44">
        <v>42582</v>
      </c>
      <c r="CQ102" s="43" t="s">
        <v>3390</v>
      </c>
      <c r="CR102" s="44">
        <v>42236</v>
      </c>
      <c r="CS102" s="43" t="s">
        <v>3390</v>
      </c>
      <c r="CT102" s="44">
        <v>42236</v>
      </c>
      <c r="CV102" s="43" t="s">
        <v>3470</v>
      </c>
      <c r="CW102" s="43" t="s">
        <v>3680</v>
      </c>
      <c r="CX102" s="43" t="s">
        <v>3393</v>
      </c>
      <c r="CY102" s="43" t="s">
        <v>4711</v>
      </c>
      <c r="CZ102" s="43" t="s">
        <v>3395</v>
      </c>
      <c r="DA102" s="43" t="s">
        <v>275</v>
      </c>
    </row>
    <row r="103" spans="1:105" x14ac:dyDescent="0.3">
      <c r="A103" s="43" t="s">
        <v>4712</v>
      </c>
      <c r="B103" s="43" t="s">
        <v>3355</v>
      </c>
      <c r="C103" s="43" t="s">
        <v>127</v>
      </c>
      <c r="D103" s="44">
        <v>44112</v>
      </c>
      <c r="E103" s="43" t="s">
        <v>3259</v>
      </c>
      <c r="F103" s="43" t="s">
        <v>3356</v>
      </c>
      <c r="G103" s="43" t="s">
        <v>382</v>
      </c>
      <c r="H103" s="43" t="s">
        <v>3357</v>
      </c>
      <c r="I103" s="43" t="s">
        <v>4713</v>
      </c>
      <c r="J103" s="43" t="s">
        <v>382</v>
      </c>
      <c r="K103" s="43" t="s">
        <v>1410</v>
      </c>
      <c r="L103" s="43" t="s">
        <v>4714</v>
      </c>
      <c r="M103" s="43" t="s">
        <v>3359</v>
      </c>
      <c r="N103" s="43" t="s">
        <v>3359</v>
      </c>
      <c r="O103" s="43" t="s">
        <v>4715</v>
      </c>
      <c r="P103" s="43" t="s">
        <v>4716</v>
      </c>
      <c r="Q103" s="43" t="s">
        <v>4717</v>
      </c>
      <c r="R103" s="43" t="s">
        <v>4718</v>
      </c>
      <c r="S103" s="43" t="s">
        <v>4719</v>
      </c>
      <c r="T103" s="43" t="s">
        <v>4720</v>
      </c>
      <c r="U103" s="43" t="s">
        <v>4717</v>
      </c>
      <c r="V103" s="43" t="s">
        <v>4721</v>
      </c>
      <c r="W103" s="43" t="s">
        <v>4722</v>
      </c>
      <c r="X103" s="43" t="s">
        <v>4723</v>
      </c>
      <c r="Y103" s="43" t="s">
        <v>4724</v>
      </c>
      <c r="Z103" s="43" t="s">
        <v>4725</v>
      </c>
      <c r="AA103" s="43" t="s">
        <v>3371</v>
      </c>
      <c r="AB103" s="43">
        <v>1435</v>
      </c>
      <c r="AC103" s="43" t="s">
        <v>3372</v>
      </c>
      <c r="AD103" s="43" t="s">
        <v>3373</v>
      </c>
      <c r="AE103" s="43" t="s">
        <v>763</v>
      </c>
      <c r="AG103" s="43" t="s">
        <v>3430</v>
      </c>
      <c r="AH103" s="43" t="s">
        <v>3408</v>
      </c>
      <c r="AI103" s="43" t="s">
        <v>3372</v>
      </c>
      <c r="AJ103" s="43">
        <v>85</v>
      </c>
      <c r="AK103" s="43" t="s">
        <v>3377</v>
      </c>
      <c r="AL103" s="43" t="s">
        <v>3378</v>
      </c>
      <c r="AM103" s="43" t="s">
        <v>1295</v>
      </c>
      <c r="AN103" s="43" t="s">
        <v>3377</v>
      </c>
      <c r="AO103" s="43" t="s">
        <v>3378</v>
      </c>
      <c r="AP103" s="43" t="s">
        <v>1295</v>
      </c>
      <c r="AQ103" s="43" t="s">
        <v>270</v>
      </c>
      <c r="AR103" s="43" t="s">
        <v>191</v>
      </c>
      <c r="AS103" s="43" t="s">
        <v>1408</v>
      </c>
      <c r="AU103" s="43" t="s">
        <v>3379</v>
      </c>
      <c r="AY103" s="43" t="s">
        <v>127</v>
      </c>
      <c r="AZ103" s="43" t="s">
        <v>272</v>
      </c>
      <c r="BA103" s="44">
        <v>22190</v>
      </c>
      <c r="BB103" s="43" t="s">
        <v>3380</v>
      </c>
      <c r="BD103" s="43" t="s">
        <v>3679</v>
      </c>
      <c r="BE103" s="43" t="s">
        <v>3382</v>
      </c>
      <c r="BF103" s="43" t="s">
        <v>270</v>
      </c>
      <c r="BG103" s="43" t="s">
        <v>270</v>
      </c>
      <c r="BH103" s="43" t="s">
        <v>270</v>
      </c>
      <c r="BI103" s="43" t="s">
        <v>272</v>
      </c>
      <c r="BJ103" s="43" t="s">
        <v>3372</v>
      </c>
      <c r="BK103" s="43" t="s">
        <v>3372</v>
      </c>
      <c r="BL103" s="44">
        <v>43721</v>
      </c>
      <c r="BM103" s="44">
        <v>29340</v>
      </c>
      <c r="BN103" s="43" t="s">
        <v>3383</v>
      </c>
      <c r="BO103" s="43" t="s">
        <v>3384</v>
      </c>
      <c r="BP103" s="43" t="s">
        <v>3384</v>
      </c>
      <c r="BQ103" s="43" t="s">
        <v>3410</v>
      </c>
      <c r="BR103" s="43" t="s">
        <v>3410</v>
      </c>
      <c r="BS103" s="43" t="s">
        <v>3386</v>
      </c>
      <c r="BT103" s="43" t="s">
        <v>3387</v>
      </c>
      <c r="BU103" s="43" t="s">
        <v>270</v>
      </c>
      <c r="BV103" s="43" t="s">
        <v>3486</v>
      </c>
      <c r="BW103" s="43" t="s">
        <v>3486</v>
      </c>
      <c r="BX103" s="43" t="s">
        <v>270</v>
      </c>
      <c r="BY103" s="43" t="s">
        <v>3389</v>
      </c>
      <c r="BZ103" s="43" t="s">
        <v>270</v>
      </c>
      <c r="CB103" s="43">
        <v>14</v>
      </c>
      <c r="CC103" s="43">
        <v>1</v>
      </c>
      <c r="CD103" s="43">
        <v>0</v>
      </c>
      <c r="CE103" s="43">
        <v>0</v>
      </c>
      <c r="CF103" s="43">
        <v>0</v>
      </c>
      <c r="CG103" s="43">
        <v>0</v>
      </c>
      <c r="CH103" s="43">
        <v>0</v>
      </c>
      <c r="CL103" s="43">
        <v>3925</v>
      </c>
      <c r="CM103" s="43">
        <v>4475</v>
      </c>
      <c r="CO103" s="43">
        <f t="shared" si="1"/>
        <v>8400</v>
      </c>
      <c r="CP103" s="44">
        <v>43677</v>
      </c>
      <c r="CQ103" s="43" t="s">
        <v>3412</v>
      </c>
      <c r="CR103" s="44">
        <v>40703</v>
      </c>
      <c r="CS103" s="43" t="s">
        <v>3390</v>
      </c>
      <c r="CT103" s="44">
        <v>40122</v>
      </c>
      <c r="CV103" s="43" t="s">
        <v>3470</v>
      </c>
      <c r="CW103" s="43" t="s">
        <v>4726</v>
      </c>
      <c r="CX103" s="43" t="s">
        <v>3393</v>
      </c>
      <c r="CY103" s="43" t="s">
        <v>4727</v>
      </c>
      <c r="CZ103" s="43" t="s">
        <v>3395</v>
      </c>
      <c r="DA103" s="43" t="s">
        <v>275</v>
      </c>
    </row>
    <row r="104" spans="1:105" x14ac:dyDescent="0.3">
      <c r="A104" s="43" t="s">
        <v>4728</v>
      </c>
      <c r="B104" s="43" t="s">
        <v>3355</v>
      </c>
      <c r="C104" s="43" t="s">
        <v>103</v>
      </c>
      <c r="D104" s="44">
        <v>44112</v>
      </c>
      <c r="E104" s="43" t="s">
        <v>3259</v>
      </c>
      <c r="F104" s="43" t="s">
        <v>3356</v>
      </c>
      <c r="G104" s="43" t="s">
        <v>382</v>
      </c>
      <c r="H104" s="43" t="s">
        <v>3357</v>
      </c>
      <c r="I104" s="43" t="s">
        <v>3744</v>
      </c>
      <c r="J104" s="43" t="s">
        <v>382</v>
      </c>
      <c r="K104" s="43" t="s">
        <v>4729</v>
      </c>
      <c r="L104" s="43" t="s">
        <v>1505</v>
      </c>
      <c r="M104" s="43" t="s">
        <v>3359</v>
      </c>
      <c r="N104" s="43" t="s">
        <v>3359</v>
      </c>
      <c r="O104" s="43" t="s">
        <v>4730</v>
      </c>
      <c r="P104" s="43" t="s">
        <v>4731</v>
      </c>
      <c r="Q104" s="43" t="s">
        <v>4732</v>
      </c>
      <c r="R104" s="43" t="s">
        <v>4733</v>
      </c>
      <c r="S104" s="43" t="s">
        <v>4734</v>
      </c>
      <c r="T104" s="43" t="s">
        <v>4731</v>
      </c>
      <c r="U104" s="43" t="s">
        <v>4732</v>
      </c>
      <c r="V104" s="43" t="s">
        <v>4735</v>
      </c>
      <c r="W104" s="43" t="s">
        <v>4736</v>
      </c>
      <c r="X104" s="43" t="s">
        <v>4737</v>
      </c>
      <c r="Y104" s="43" t="s">
        <v>319</v>
      </c>
      <c r="Z104" s="43" t="s">
        <v>4738</v>
      </c>
      <c r="AA104" s="43" t="s">
        <v>3371</v>
      </c>
      <c r="AB104" s="43">
        <v>1353.7</v>
      </c>
      <c r="AC104" s="43" t="s">
        <v>3372</v>
      </c>
      <c r="AD104" s="43" t="s">
        <v>3445</v>
      </c>
      <c r="AE104" s="43" t="s">
        <v>3374</v>
      </c>
      <c r="AG104" s="43" t="s">
        <v>3740</v>
      </c>
      <c r="AH104" s="43" t="s">
        <v>3771</v>
      </c>
      <c r="AI104" s="43" t="s">
        <v>3612</v>
      </c>
      <c r="AJ104" s="43">
        <v>1600</v>
      </c>
      <c r="AK104" s="43" t="s">
        <v>3377</v>
      </c>
      <c r="AL104" s="43" t="s">
        <v>3378</v>
      </c>
      <c r="AM104" s="43" t="s">
        <v>1295</v>
      </c>
      <c r="AN104" s="43" t="s">
        <v>3377</v>
      </c>
      <c r="AO104" s="43" t="s">
        <v>3378</v>
      </c>
      <c r="AP104" s="43" t="s">
        <v>1295</v>
      </c>
      <c r="AQ104" s="43" t="s">
        <v>270</v>
      </c>
      <c r="AR104" s="43" t="s">
        <v>191</v>
      </c>
      <c r="AS104" s="43" t="s">
        <v>1408</v>
      </c>
      <c r="AU104" s="43" t="s">
        <v>3379</v>
      </c>
      <c r="AY104" s="43" t="s">
        <v>103</v>
      </c>
      <c r="AZ104" s="43" t="s">
        <v>272</v>
      </c>
      <c r="BA104" s="44">
        <v>14702</v>
      </c>
      <c r="BB104" s="43" t="s">
        <v>3380</v>
      </c>
      <c r="BC104" s="43" t="s">
        <v>4739</v>
      </c>
      <c r="BD104" s="43" t="s">
        <v>3551</v>
      </c>
      <c r="BE104" s="43" t="s">
        <v>3382</v>
      </c>
      <c r="BF104" s="43" t="s">
        <v>270</v>
      </c>
      <c r="BG104" s="43" t="s">
        <v>270</v>
      </c>
      <c r="BH104" s="43" t="s">
        <v>270</v>
      </c>
      <c r="BI104" s="43" t="s">
        <v>272</v>
      </c>
      <c r="BJ104" s="43" t="s">
        <v>3533</v>
      </c>
      <c r="BK104" s="43" t="s">
        <v>3533</v>
      </c>
      <c r="BL104" s="44">
        <v>43720</v>
      </c>
      <c r="BN104" s="43" t="s">
        <v>3383</v>
      </c>
      <c r="BO104" s="43" t="s">
        <v>3384</v>
      </c>
      <c r="BP104" s="43" t="s">
        <v>3384</v>
      </c>
      <c r="BQ104" s="43" t="s">
        <v>3410</v>
      </c>
      <c r="BR104" s="43" t="s">
        <v>3410</v>
      </c>
      <c r="BS104" s="43" t="s">
        <v>3386</v>
      </c>
      <c r="BT104" s="43" t="s">
        <v>3387</v>
      </c>
      <c r="BU104" s="43" t="s">
        <v>270</v>
      </c>
      <c r="BV104" s="43" t="s">
        <v>3388</v>
      </c>
      <c r="BW104" s="43" t="s">
        <v>3388</v>
      </c>
      <c r="BX104" s="43" t="s">
        <v>270</v>
      </c>
      <c r="BY104" s="43" t="s">
        <v>3389</v>
      </c>
      <c r="BZ104" s="43" t="s">
        <v>272</v>
      </c>
      <c r="CB104" s="43">
        <v>40</v>
      </c>
      <c r="CC104" s="43">
        <v>0</v>
      </c>
      <c r="CE104" s="43">
        <v>1</v>
      </c>
      <c r="CI104" s="43">
        <v>2525</v>
      </c>
      <c r="CK104" s="43">
        <v>2225</v>
      </c>
      <c r="CL104" s="43">
        <v>14000</v>
      </c>
      <c r="CM104" s="43">
        <v>10000</v>
      </c>
      <c r="CN104" s="43">
        <v>100</v>
      </c>
      <c r="CO104" s="43">
        <f t="shared" si="1"/>
        <v>28850</v>
      </c>
      <c r="CP104" s="44">
        <v>43830</v>
      </c>
      <c r="CQ104" s="43" t="s">
        <v>3390</v>
      </c>
      <c r="CR104" s="44">
        <v>39717</v>
      </c>
      <c r="CS104" s="43" t="s">
        <v>3390</v>
      </c>
      <c r="CT104" s="44">
        <v>39717</v>
      </c>
      <c r="CV104" s="43" t="s">
        <v>3470</v>
      </c>
      <c r="CW104" s="43" t="s">
        <v>4740</v>
      </c>
      <c r="CX104" s="43" t="s">
        <v>3393</v>
      </c>
      <c r="CY104" s="43" t="s">
        <v>4741</v>
      </c>
      <c r="CZ104" s="43" t="s">
        <v>3554</v>
      </c>
      <c r="DA104" s="43" t="s">
        <v>271</v>
      </c>
    </row>
    <row r="105" spans="1:105" x14ac:dyDescent="0.3">
      <c r="A105" s="43" t="s">
        <v>4742</v>
      </c>
      <c r="B105" s="43" t="s">
        <v>3355</v>
      </c>
      <c r="C105" s="43" t="s">
        <v>193</v>
      </c>
      <c r="D105" s="44">
        <v>44112</v>
      </c>
      <c r="E105" s="43" t="s">
        <v>3259</v>
      </c>
      <c r="F105" s="43" t="s">
        <v>3356</v>
      </c>
      <c r="G105" s="43" t="s">
        <v>382</v>
      </c>
      <c r="H105" s="43" t="s">
        <v>3357</v>
      </c>
      <c r="I105" s="43" t="s">
        <v>4743</v>
      </c>
      <c r="J105" s="43" t="s">
        <v>382</v>
      </c>
      <c r="K105" s="43" t="s">
        <v>4744</v>
      </c>
      <c r="L105" s="43" t="s">
        <v>1506</v>
      </c>
      <c r="M105" s="43" t="s">
        <v>3359</v>
      </c>
      <c r="N105" s="43" t="s">
        <v>3359</v>
      </c>
      <c r="O105" s="43" t="s">
        <v>4745</v>
      </c>
      <c r="P105" s="43" t="s">
        <v>4746</v>
      </c>
      <c r="Q105" s="43" t="s">
        <v>4747</v>
      </c>
      <c r="R105" s="43" t="s">
        <v>4748</v>
      </c>
      <c r="S105" s="43" t="s">
        <v>4749</v>
      </c>
      <c r="T105" s="43" t="s">
        <v>4746</v>
      </c>
      <c r="U105" s="43" t="s">
        <v>4747</v>
      </c>
      <c r="V105" s="43" t="s">
        <v>4750</v>
      </c>
      <c r="W105" s="43" t="s">
        <v>4751</v>
      </c>
      <c r="X105" s="43" t="s">
        <v>4752</v>
      </c>
      <c r="Y105" s="43" t="s">
        <v>4753</v>
      </c>
      <c r="Z105" s="43" t="s">
        <v>4754</v>
      </c>
      <c r="AA105" s="43" t="s">
        <v>3371</v>
      </c>
      <c r="AB105" s="43">
        <v>1060</v>
      </c>
      <c r="AC105" s="43" t="s">
        <v>3371</v>
      </c>
      <c r="AD105" s="43" t="s">
        <v>3467</v>
      </c>
      <c r="AE105" s="43" t="s">
        <v>3502</v>
      </c>
      <c r="AG105" s="43" t="s">
        <v>3375</v>
      </c>
      <c r="AH105" s="43" t="s">
        <v>3431</v>
      </c>
      <c r="AI105" s="43" t="s">
        <v>3372</v>
      </c>
      <c r="AJ105" s="43">
        <v>148</v>
      </c>
      <c r="AK105" s="43" t="s">
        <v>3377</v>
      </c>
      <c r="AL105" s="43" t="s">
        <v>3378</v>
      </c>
      <c r="AM105" s="43" t="s">
        <v>1295</v>
      </c>
      <c r="AN105" s="43" t="s">
        <v>3377</v>
      </c>
      <c r="AO105" s="43" t="s">
        <v>3378</v>
      </c>
      <c r="AP105" s="43" t="s">
        <v>1295</v>
      </c>
      <c r="AQ105" s="43" t="s">
        <v>270</v>
      </c>
      <c r="AR105" s="43" t="s">
        <v>191</v>
      </c>
      <c r="AS105" s="43" t="s">
        <v>1408</v>
      </c>
      <c r="AU105" s="43" t="s">
        <v>3379</v>
      </c>
      <c r="AY105" s="43" t="s">
        <v>191</v>
      </c>
      <c r="AZ105" s="43" t="s">
        <v>272</v>
      </c>
      <c r="BA105" s="44">
        <v>29037</v>
      </c>
      <c r="BB105" s="43" t="s">
        <v>3380</v>
      </c>
      <c r="BE105" s="43" t="s">
        <v>3382</v>
      </c>
      <c r="BJ105" s="43" t="s">
        <v>3372</v>
      </c>
      <c r="BK105" s="43" t="s">
        <v>3372</v>
      </c>
      <c r="BL105" s="44">
        <v>43335</v>
      </c>
      <c r="BO105" s="43" t="s">
        <v>3410</v>
      </c>
      <c r="BP105" s="43" t="s">
        <v>3410</v>
      </c>
      <c r="BQ105" s="43" t="s">
        <v>3410</v>
      </c>
      <c r="BR105" s="43" t="s">
        <v>3410</v>
      </c>
      <c r="BS105" s="43" t="s">
        <v>3387</v>
      </c>
      <c r="BT105" s="43" t="s">
        <v>3387</v>
      </c>
      <c r="BU105" s="43" t="s">
        <v>270</v>
      </c>
      <c r="BW105" s="43" t="s">
        <v>3469</v>
      </c>
      <c r="BX105" s="43" t="s">
        <v>270</v>
      </c>
      <c r="BY105" s="43" t="s">
        <v>3389</v>
      </c>
      <c r="BZ105" s="43" t="s">
        <v>270</v>
      </c>
      <c r="CB105" s="43">
        <v>7</v>
      </c>
      <c r="CC105" s="43">
        <v>0</v>
      </c>
      <c r="CD105" s="43">
        <v>0</v>
      </c>
      <c r="CE105" s="43">
        <v>0</v>
      </c>
      <c r="CL105" s="43">
        <v>11300</v>
      </c>
      <c r="CM105" s="43">
        <v>2200</v>
      </c>
      <c r="CO105" s="43">
        <f t="shared" si="1"/>
        <v>13500</v>
      </c>
      <c r="CP105" s="44">
        <v>43312</v>
      </c>
      <c r="CQ105" s="43" t="s">
        <v>3505</v>
      </c>
      <c r="CR105" s="44">
        <v>42901</v>
      </c>
      <c r="CS105" s="43" t="s">
        <v>3637</v>
      </c>
      <c r="CT105" s="44">
        <v>37089</v>
      </c>
      <c r="CV105" s="43" t="s">
        <v>3470</v>
      </c>
      <c r="CW105" s="43" t="s">
        <v>3950</v>
      </c>
      <c r="CX105" s="43" t="s">
        <v>3393</v>
      </c>
    </row>
    <row r="106" spans="1:105" x14ac:dyDescent="0.3">
      <c r="A106" s="43" t="s">
        <v>4755</v>
      </c>
      <c r="B106" s="43" t="s">
        <v>3355</v>
      </c>
      <c r="C106" s="43" t="s">
        <v>195</v>
      </c>
      <c r="D106" s="44">
        <v>44112</v>
      </c>
      <c r="E106" s="43" t="s">
        <v>3259</v>
      </c>
      <c r="F106" s="43" t="s">
        <v>3356</v>
      </c>
      <c r="G106" s="43" t="s">
        <v>382</v>
      </c>
      <c r="H106" s="43" t="s">
        <v>3357</v>
      </c>
      <c r="I106" s="43" t="s">
        <v>4756</v>
      </c>
      <c r="J106" s="43" t="s">
        <v>4757</v>
      </c>
      <c r="K106" s="43" t="s">
        <v>1412</v>
      </c>
      <c r="L106" s="43" t="s">
        <v>1411</v>
      </c>
      <c r="M106" s="43" t="s">
        <v>3359</v>
      </c>
      <c r="N106" s="43" t="s">
        <v>3359</v>
      </c>
      <c r="O106" s="43" t="s">
        <v>4758</v>
      </c>
      <c r="P106" s="43" t="s">
        <v>4759</v>
      </c>
      <c r="Q106" s="43" t="s">
        <v>4760</v>
      </c>
      <c r="R106" s="43" t="s">
        <v>4761</v>
      </c>
      <c r="S106" s="43" t="s">
        <v>4762</v>
      </c>
      <c r="T106" s="43" t="s">
        <v>4763</v>
      </c>
      <c r="U106" s="43" t="s">
        <v>4760</v>
      </c>
      <c r="V106" s="43" t="s">
        <v>4764</v>
      </c>
      <c r="W106" s="43" t="s">
        <v>4765</v>
      </c>
      <c r="X106" s="43" t="s">
        <v>4766</v>
      </c>
      <c r="Y106" s="43" t="s">
        <v>345</v>
      </c>
      <c r="Z106" s="43" t="s">
        <v>4767</v>
      </c>
      <c r="AA106" s="43" t="s">
        <v>3371</v>
      </c>
      <c r="AB106" s="43">
        <v>777.9</v>
      </c>
      <c r="AC106" s="43" t="s">
        <v>3372</v>
      </c>
      <c r="AD106" s="43" t="s">
        <v>3445</v>
      </c>
      <c r="AE106" s="43" t="s">
        <v>3374</v>
      </c>
      <c r="AG106" s="43" t="s">
        <v>3740</v>
      </c>
      <c r="AH106" s="43" t="s">
        <v>3431</v>
      </c>
      <c r="AI106" s="43" t="s">
        <v>3409</v>
      </c>
      <c r="AJ106" s="43">
        <v>534</v>
      </c>
      <c r="AK106" s="43" t="s">
        <v>3377</v>
      </c>
      <c r="AL106" s="43" t="s">
        <v>3378</v>
      </c>
      <c r="AM106" s="43" t="s">
        <v>1295</v>
      </c>
      <c r="AN106" s="43" t="s">
        <v>3377</v>
      </c>
      <c r="AO106" s="43" t="s">
        <v>3378</v>
      </c>
      <c r="AP106" s="43" t="s">
        <v>1295</v>
      </c>
      <c r="AQ106" s="43" t="s">
        <v>270</v>
      </c>
      <c r="AR106" s="43" t="s">
        <v>4768</v>
      </c>
      <c r="AS106" s="43" t="s">
        <v>3740</v>
      </c>
      <c r="AU106" s="43" t="s">
        <v>3379</v>
      </c>
      <c r="AY106" s="43" t="s">
        <v>195</v>
      </c>
      <c r="AZ106" s="43" t="s">
        <v>272</v>
      </c>
      <c r="BA106" s="44">
        <v>17137</v>
      </c>
      <c r="BB106" s="43" t="s">
        <v>3380</v>
      </c>
      <c r="BD106" s="43" t="s">
        <v>3381</v>
      </c>
      <c r="BE106" s="43" t="s">
        <v>3382</v>
      </c>
      <c r="BF106" s="43" t="s">
        <v>270</v>
      </c>
      <c r="BG106" s="43" t="s">
        <v>270</v>
      </c>
      <c r="BH106" s="43" t="s">
        <v>270</v>
      </c>
      <c r="BI106" s="43" t="s">
        <v>272</v>
      </c>
      <c r="BJ106" s="43" t="s">
        <v>3372</v>
      </c>
      <c r="BK106" s="43" t="s">
        <v>3372</v>
      </c>
      <c r="BL106" s="44">
        <v>43648</v>
      </c>
      <c r="BN106" s="43" t="s">
        <v>3383</v>
      </c>
      <c r="BO106" s="43" t="s">
        <v>3384</v>
      </c>
      <c r="BP106" s="43" t="s">
        <v>3384</v>
      </c>
      <c r="BQ106" s="43" t="s">
        <v>3448</v>
      </c>
      <c r="BR106" s="43" t="s">
        <v>3448</v>
      </c>
      <c r="BS106" s="43" t="s">
        <v>3386</v>
      </c>
      <c r="BT106" s="43" t="s">
        <v>3387</v>
      </c>
      <c r="BU106" s="43" t="s">
        <v>270</v>
      </c>
      <c r="BV106" s="43" t="s">
        <v>3411</v>
      </c>
      <c r="BW106" s="43" t="s">
        <v>3411</v>
      </c>
      <c r="BX106" s="43" t="s">
        <v>272</v>
      </c>
      <c r="BY106" s="43" t="s">
        <v>3389</v>
      </c>
      <c r="BZ106" s="43" t="s">
        <v>270</v>
      </c>
      <c r="CB106" s="43">
        <v>30</v>
      </c>
      <c r="CC106" s="43">
        <v>2</v>
      </c>
      <c r="CD106" s="43">
        <v>15</v>
      </c>
      <c r="CE106" s="43">
        <v>0</v>
      </c>
      <c r="CF106" s="43">
        <v>0</v>
      </c>
      <c r="CG106" s="43">
        <v>0</v>
      </c>
      <c r="CH106" s="43">
        <v>0</v>
      </c>
      <c r="CK106" s="43">
        <v>220</v>
      </c>
      <c r="CL106" s="43">
        <v>5700</v>
      </c>
      <c r="CM106" s="43">
        <v>7430</v>
      </c>
      <c r="CN106" s="43">
        <v>700</v>
      </c>
      <c r="CO106" s="43">
        <f t="shared" si="1"/>
        <v>14050</v>
      </c>
      <c r="CP106" s="44">
        <v>43646</v>
      </c>
      <c r="CQ106" s="43" t="s">
        <v>3412</v>
      </c>
      <c r="CR106" s="44">
        <v>40526</v>
      </c>
      <c r="CS106" s="43" t="s">
        <v>3390</v>
      </c>
      <c r="CT106" s="44">
        <v>40164</v>
      </c>
      <c r="CV106" s="43" t="s">
        <v>3391</v>
      </c>
      <c r="CW106" s="43" t="s">
        <v>3392</v>
      </c>
      <c r="CX106" s="43" t="s">
        <v>3393</v>
      </c>
      <c r="CY106" s="43" t="s">
        <v>4769</v>
      </c>
      <c r="CZ106" s="43" t="s">
        <v>3395</v>
      </c>
      <c r="DA106" s="43" t="s">
        <v>278</v>
      </c>
    </row>
    <row r="107" spans="1:105" x14ac:dyDescent="0.3">
      <c r="A107" s="43" t="s">
        <v>4770</v>
      </c>
      <c r="B107" s="43" t="s">
        <v>3355</v>
      </c>
      <c r="C107" s="43" t="s">
        <v>197</v>
      </c>
      <c r="D107" s="44">
        <v>44112</v>
      </c>
      <c r="E107" s="43" t="s">
        <v>3259</v>
      </c>
      <c r="F107" s="43" t="s">
        <v>3356</v>
      </c>
      <c r="G107" s="43" t="s">
        <v>382</v>
      </c>
      <c r="H107" s="43" t="s">
        <v>3357</v>
      </c>
      <c r="I107" s="43" t="s">
        <v>4771</v>
      </c>
      <c r="J107" s="43" t="s">
        <v>382</v>
      </c>
      <c r="K107" s="43" t="s">
        <v>1414</v>
      </c>
      <c r="L107" s="43" t="s">
        <v>1413</v>
      </c>
      <c r="M107" s="43" t="s">
        <v>3359</v>
      </c>
      <c r="N107" s="43" t="s">
        <v>3359</v>
      </c>
      <c r="O107" s="43" t="s">
        <v>4772</v>
      </c>
      <c r="P107" s="43" t="s">
        <v>4773</v>
      </c>
      <c r="Q107" s="43" t="s">
        <v>4774</v>
      </c>
      <c r="R107" s="43" t="s">
        <v>4775</v>
      </c>
      <c r="S107" s="43" t="s">
        <v>4776</v>
      </c>
      <c r="T107" s="43" t="s">
        <v>4777</v>
      </c>
      <c r="U107" s="43" t="s">
        <v>4774</v>
      </c>
      <c r="V107" s="43" t="s">
        <v>4778</v>
      </c>
      <c r="W107" s="43" t="s">
        <v>4779</v>
      </c>
      <c r="X107" s="43" t="s">
        <v>4780</v>
      </c>
      <c r="Y107" s="43" t="s">
        <v>346</v>
      </c>
      <c r="Z107" s="43" t="s">
        <v>4781</v>
      </c>
      <c r="AA107" s="43" t="s">
        <v>3371</v>
      </c>
      <c r="AB107" s="43">
        <v>1023.6</v>
      </c>
      <c r="AC107" s="43" t="s">
        <v>3372</v>
      </c>
      <c r="AD107" s="43" t="s">
        <v>3501</v>
      </c>
      <c r="AE107" s="43" t="s">
        <v>3446</v>
      </c>
      <c r="AG107" s="43" t="s">
        <v>3375</v>
      </c>
      <c r="AH107" s="43" t="s">
        <v>3408</v>
      </c>
      <c r="AI107" s="43" t="s">
        <v>3409</v>
      </c>
      <c r="AJ107" s="43">
        <v>143</v>
      </c>
      <c r="AK107" s="43" t="s">
        <v>3377</v>
      </c>
      <c r="AL107" s="43" t="s">
        <v>3378</v>
      </c>
      <c r="AM107" s="43" t="s">
        <v>1295</v>
      </c>
      <c r="AN107" s="43" t="s">
        <v>3377</v>
      </c>
      <c r="AO107" s="43" t="s">
        <v>3378</v>
      </c>
      <c r="AP107" s="43" t="s">
        <v>1295</v>
      </c>
      <c r="AQ107" s="43" t="s">
        <v>270</v>
      </c>
      <c r="AR107" s="43" t="s">
        <v>191</v>
      </c>
      <c r="AS107" s="43" t="s">
        <v>1408</v>
      </c>
      <c r="AU107" s="43" t="s">
        <v>3379</v>
      </c>
      <c r="AY107" s="43" t="s">
        <v>197</v>
      </c>
      <c r="AZ107" s="43" t="s">
        <v>272</v>
      </c>
      <c r="BA107" s="44">
        <v>15493</v>
      </c>
      <c r="BB107" s="43" t="s">
        <v>3380</v>
      </c>
      <c r="BD107" s="43" t="s">
        <v>3381</v>
      </c>
      <c r="BE107" s="43" t="s">
        <v>3382</v>
      </c>
      <c r="BF107" s="43" t="s">
        <v>270</v>
      </c>
      <c r="BG107" s="43" t="s">
        <v>270</v>
      </c>
      <c r="BH107" s="43" t="s">
        <v>270</v>
      </c>
      <c r="BI107" s="43" t="s">
        <v>272</v>
      </c>
      <c r="BJ107" s="43" t="s">
        <v>3372</v>
      </c>
      <c r="BK107" s="43" t="s">
        <v>3372</v>
      </c>
      <c r="BL107" s="44">
        <v>43273</v>
      </c>
      <c r="BN107" s="43" t="s">
        <v>3383</v>
      </c>
      <c r="BO107" s="43" t="s">
        <v>3410</v>
      </c>
      <c r="BP107" s="43" t="s">
        <v>3410</v>
      </c>
      <c r="BQ107" s="43" t="s">
        <v>3410</v>
      </c>
      <c r="BR107" s="43" t="s">
        <v>3410</v>
      </c>
      <c r="BS107" s="43" t="s">
        <v>3386</v>
      </c>
      <c r="BT107" s="43" t="s">
        <v>3387</v>
      </c>
      <c r="BU107" s="43" t="s">
        <v>270</v>
      </c>
      <c r="BV107" s="43" t="s">
        <v>3388</v>
      </c>
      <c r="BW107" s="43" t="s">
        <v>3388</v>
      </c>
      <c r="BX107" s="43" t="s">
        <v>272</v>
      </c>
      <c r="BY107" s="43" t="s">
        <v>3389</v>
      </c>
      <c r="BZ107" s="43" t="s">
        <v>270</v>
      </c>
      <c r="CB107" s="43">
        <v>14</v>
      </c>
      <c r="CC107" s="43">
        <v>3</v>
      </c>
      <c r="CD107" s="43">
        <v>0</v>
      </c>
      <c r="CE107" s="43">
        <v>1</v>
      </c>
      <c r="CF107" s="43">
        <v>0</v>
      </c>
      <c r="CG107" s="43">
        <v>0</v>
      </c>
      <c r="CH107" s="43">
        <v>0</v>
      </c>
      <c r="CL107" s="43">
        <v>6500</v>
      </c>
      <c r="CM107" s="43">
        <v>3000</v>
      </c>
      <c r="CN107" s="43">
        <v>300</v>
      </c>
      <c r="CO107" s="43">
        <f t="shared" si="1"/>
        <v>9800</v>
      </c>
      <c r="CP107" s="44">
        <v>43251</v>
      </c>
      <c r="CQ107" s="43" t="s">
        <v>3390</v>
      </c>
      <c r="CR107" s="44">
        <v>39301</v>
      </c>
      <c r="CS107" s="43" t="s">
        <v>3390</v>
      </c>
      <c r="CT107" s="44">
        <v>39301</v>
      </c>
      <c r="CV107" s="43" t="s">
        <v>3391</v>
      </c>
      <c r="CX107" s="43" t="s">
        <v>3393</v>
      </c>
      <c r="CY107" s="43" t="s">
        <v>4782</v>
      </c>
      <c r="CZ107" s="43" t="s">
        <v>3395</v>
      </c>
      <c r="DA107" s="43" t="s">
        <v>275</v>
      </c>
    </row>
    <row r="108" spans="1:105" x14ac:dyDescent="0.3">
      <c r="A108" s="43" t="s">
        <v>4783</v>
      </c>
      <c r="B108" s="43" t="s">
        <v>3355</v>
      </c>
      <c r="C108" s="43" t="s">
        <v>199</v>
      </c>
      <c r="D108" s="44">
        <v>44112</v>
      </c>
      <c r="E108" s="43" t="s">
        <v>3259</v>
      </c>
      <c r="F108" s="43" t="s">
        <v>3356</v>
      </c>
      <c r="G108" s="43" t="s">
        <v>382</v>
      </c>
      <c r="H108" s="43" t="s">
        <v>3357</v>
      </c>
      <c r="I108" s="43" t="s">
        <v>3489</v>
      </c>
      <c r="J108" s="43" t="s">
        <v>382</v>
      </c>
      <c r="K108" s="43" t="s">
        <v>4784</v>
      </c>
      <c r="L108" s="43" t="s">
        <v>1507</v>
      </c>
      <c r="M108" s="43" t="s">
        <v>3359</v>
      </c>
      <c r="N108" s="43" t="s">
        <v>3359</v>
      </c>
      <c r="O108" s="43" t="s">
        <v>4785</v>
      </c>
      <c r="P108" s="43" t="s">
        <v>4786</v>
      </c>
      <c r="Q108" s="43" t="s">
        <v>4787</v>
      </c>
      <c r="R108" s="43" t="s">
        <v>4788</v>
      </c>
      <c r="S108" s="43" t="s">
        <v>4789</v>
      </c>
      <c r="T108" s="43" t="s">
        <v>4786</v>
      </c>
      <c r="U108" s="43" t="s">
        <v>4787</v>
      </c>
      <c r="V108" s="43" t="s">
        <v>4790</v>
      </c>
      <c r="W108" s="43" t="s">
        <v>4791</v>
      </c>
      <c r="X108" s="43" t="s">
        <v>4792</v>
      </c>
      <c r="Y108" s="43" t="s">
        <v>4793</v>
      </c>
      <c r="Z108" s="43" t="s">
        <v>4794</v>
      </c>
      <c r="AA108" s="43" t="s">
        <v>3371</v>
      </c>
      <c r="AB108" s="43">
        <v>1350</v>
      </c>
      <c r="AC108" s="43" t="s">
        <v>3371</v>
      </c>
      <c r="AD108" s="43" t="s">
        <v>3373</v>
      </c>
      <c r="AE108" s="43" t="s">
        <v>3502</v>
      </c>
      <c r="AG108" s="43" t="s">
        <v>3375</v>
      </c>
      <c r="AH108" s="43" t="s">
        <v>3503</v>
      </c>
      <c r="AI108" s="43" t="s">
        <v>270</v>
      </c>
      <c r="AJ108" s="43">
        <v>64</v>
      </c>
      <c r="AK108" s="43" t="s">
        <v>3377</v>
      </c>
      <c r="AL108" s="43" t="s">
        <v>3378</v>
      </c>
      <c r="AM108" s="43" t="s">
        <v>1295</v>
      </c>
      <c r="AN108" s="43" t="s">
        <v>3377</v>
      </c>
      <c r="AO108" s="43" t="s">
        <v>3378</v>
      </c>
      <c r="AP108" s="43" t="s">
        <v>1295</v>
      </c>
      <c r="AQ108" s="43" t="s">
        <v>270</v>
      </c>
      <c r="AR108" s="43" t="s">
        <v>191</v>
      </c>
      <c r="AS108" s="43" t="s">
        <v>1408</v>
      </c>
      <c r="AU108" s="43" t="s">
        <v>3379</v>
      </c>
      <c r="AY108" s="43" t="s">
        <v>191</v>
      </c>
      <c r="AZ108" s="43" t="s">
        <v>272</v>
      </c>
      <c r="BB108" s="43" t="s">
        <v>3380</v>
      </c>
      <c r="BE108" s="43" t="s">
        <v>3382</v>
      </c>
      <c r="BJ108" s="43" t="s">
        <v>3372</v>
      </c>
      <c r="BK108" s="43" t="s">
        <v>3372</v>
      </c>
      <c r="BL108" s="44">
        <v>43641</v>
      </c>
      <c r="BM108" s="44">
        <v>29760</v>
      </c>
      <c r="BO108" s="43" t="s">
        <v>3410</v>
      </c>
      <c r="BP108" s="43" t="s">
        <v>3410</v>
      </c>
      <c r="BQ108" s="43" t="s">
        <v>3410</v>
      </c>
      <c r="BR108" s="43" t="s">
        <v>3410</v>
      </c>
      <c r="BU108" s="43" t="s">
        <v>270</v>
      </c>
      <c r="BW108" s="43" t="s">
        <v>3469</v>
      </c>
      <c r="BX108" s="43" t="s">
        <v>270</v>
      </c>
      <c r="BZ108" s="43" t="s">
        <v>270</v>
      </c>
      <c r="CB108" s="43">
        <v>4</v>
      </c>
      <c r="CH108" s="43">
        <v>2</v>
      </c>
      <c r="CL108" s="43">
        <v>500</v>
      </c>
      <c r="CM108" s="43">
        <v>500</v>
      </c>
      <c r="CO108" s="43">
        <f t="shared" si="1"/>
        <v>1000</v>
      </c>
      <c r="CP108" s="44">
        <v>43616</v>
      </c>
      <c r="CV108" s="43" t="s">
        <v>3470</v>
      </c>
      <c r="CX108" s="43" t="s">
        <v>272</v>
      </c>
    </row>
    <row r="109" spans="1:105" x14ac:dyDescent="0.3">
      <c r="A109" s="43" t="s">
        <v>4795</v>
      </c>
      <c r="B109" s="43" t="s">
        <v>3355</v>
      </c>
      <c r="C109" s="43" t="s">
        <v>239</v>
      </c>
      <c r="D109" s="44">
        <v>44112</v>
      </c>
      <c r="E109" s="43" t="s">
        <v>3259</v>
      </c>
      <c r="F109" s="43" t="s">
        <v>3356</v>
      </c>
      <c r="G109" s="43" t="s">
        <v>382</v>
      </c>
      <c r="H109" s="43" t="s">
        <v>3357</v>
      </c>
      <c r="I109" s="43" t="s">
        <v>4796</v>
      </c>
      <c r="J109" s="43" t="s">
        <v>382</v>
      </c>
      <c r="K109" s="43" t="s">
        <v>1416</v>
      </c>
      <c r="L109" s="43" t="s">
        <v>1415</v>
      </c>
      <c r="M109" s="43" t="s">
        <v>3359</v>
      </c>
      <c r="N109" s="43" t="s">
        <v>3359</v>
      </c>
      <c r="O109" s="43" t="s">
        <v>4797</v>
      </c>
      <c r="P109" s="43" t="s">
        <v>4798</v>
      </c>
      <c r="Q109" s="43" t="s">
        <v>4799</v>
      </c>
      <c r="R109" s="43" t="s">
        <v>4800</v>
      </c>
      <c r="S109" s="43" t="s">
        <v>4801</v>
      </c>
      <c r="T109" s="43" t="s">
        <v>4802</v>
      </c>
      <c r="U109" s="43" t="s">
        <v>4799</v>
      </c>
      <c r="V109" s="43" t="s">
        <v>4803</v>
      </c>
      <c r="W109" s="43" t="s">
        <v>4804</v>
      </c>
      <c r="X109" s="43" t="s">
        <v>4805</v>
      </c>
      <c r="Y109" s="43" t="s">
        <v>356</v>
      </c>
      <c r="Z109" s="43" t="s">
        <v>4806</v>
      </c>
      <c r="AA109" s="43" t="s">
        <v>3371</v>
      </c>
      <c r="AB109" s="43">
        <v>1073.0999999999999</v>
      </c>
      <c r="AC109" s="43" t="s">
        <v>3372</v>
      </c>
      <c r="AD109" s="43" t="s">
        <v>3429</v>
      </c>
      <c r="AE109" s="43" t="s">
        <v>3532</v>
      </c>
      <c r="AG109" s="43" t="s">
        <v>3740</v>
      </c>
      <c r="AH109" s="43" t="s">
        <v>3771</v>
      </c>
      <c r="AI109" s="43" t="s">
        <v>3549</v>
      </c>
      <c r="AJ109" s="43">
        <v>360</v>
      </c>
      <c r="AK109" s="43" t="s">
        <v>3377</v>
      </c>
      <c r="AL109" s="43" t="s">
        <v>3378</v>
      </c>
      <c r="AM109" s="43" t="s">
        <v>1295</v>
      </c>
      <c r="AN109" s="43" t="s">
        <v>3377</v>
      </c>
      <c r="AO109" s="43" t="s">
        <v>3378</v>
      </c>
      <c r="AP109" s="43" t="s">
        <v>1295</v>
      </c>
      <c r="AQ109" s="43" t="s">
        <v>270</v>
      </c>
      <c r="AR109" s="43" t="s">
        <v>191</v>
      </c>
      <c r="AS109" s="43" t="s">
        <v>1408</v>
      </c>
      <c r="AU109" s="43" t="s">
        <v>3379</v>
      </c>
      <c r="AY109" s="43" t="s">
        <v>239</v>
      </c>
      <c r="AZ109" s="43" t="s">
        <v>272</v>
      </c>
      <c r="BA109" s="44">
        <v>25569</v>
      </c>
      <c r="BB109" s="43" t="s">
        <v>3380</v>
      </c>
      <c r="BD109" s="43" t="s">
        <v>3381</v>
      </c>
      <c r="BE109" s="43" t="s">
        <v>3382</v>
      </c>
      <c r="BF109" s="43" t="s">
        <v>270</v>
      </c>
      <c r="BG109" s="43" t="s">
        <v>270</v>
      </c>
      <c r="BH109" s="43" t="s">
        <v>270</v>
      </c>
      <c r="BI109" s="43" t="s">
        <v>272</v>
      </c>
      <c r="BJ109" s="43" t="s">
        <v>3372</v>
      </c>
      <c r="BK109" s="43" t="s">
        <v>3372</v>
      </c>
      <c r="BL109" s="44">
        <v>43269</v>
      </c>
      <c r="BN109" s="43" t="s">
        <v>3432</v>
      </c>
      <c r="BO109" s="43" t="s">
        <v>3384</v>
      </c>
      <c r="BP109" s="43" t="s">
        <v>3433</v>
      </c>
      <c r="BQ109" s="43" t="s">
        <v>3410</v>
      </c>
      <c r="BR109" s="43" t="s">
        <v>3410</v>
      </c>
      <c r="BS109" s="43" t="s">
        <v>3386</v>
      </c>
      <c r="BT109" s="43" t="s">
        <v>3387</v>
      </c>
      <c r="BU109" s="43" t="s">
        <v>270</v>
      </c>
      <c r="BW109" s="43" t="s">
        <v>3469</v>
      </c>
      <c r="BX109" s="43" t="s">
        <v>272</v>
      </c>
      <c r="BY109" s="43" t="s">
        <v>3389</v>
      </c>
      <c r="BZ109" s="43" t="s">
        <v>270</v>
      </c>
      <c r="CB109" s="43">
        <v>29</v>
      </c>
      <c r="CC109" s="43">
        <v>1</v>
      </c>
      <c r="CD109" s="43">
        <v>0</v>
      </c>
      <c r="CE109" s="43">
        <v>0</v>
      </c>
      <c r="CF109" s="43">
        <v>0</v>
      </c>
      <c r="CG109" s="43">
        <v>0</v>
      </c>
      <c r="CH109" s="43">
        <v>0</v>
      </c>
      <c r="CL109" s="43">
        <v>3500</v>
      </c>
      <c r="CM109" s="43">
        <v>3500</v>
      </c>
      <c r="CO109" s="43">
        <f t="shared" si="1"/>
        <v>7000</v>
      </c>
      <c r="CP109" s="44">
        <v>43251</v>
      </c>
      <c r="CQ109" s="43" t="s">
        <v>3390</v>
      </c>
      <c r="CR109" s="44">
        <v>39681</v>
      </c>
      <c r="CS109" s="43" t="s">
        <v>3390</v>
      </c>
      <c r="CT109" s="44">
        <v>39681</v>
      </c>
      <c r="CV109" s="43" t="s">
        <v>3391</v>
      </c>
      <c r="CX109" s="43" t="s">
        <v>3393</v>
      </c>
      <c r="CY109" s="43" t="s">
        <v>4807</v>
      </c>
      <c r="CZ109" s="43" t="s">
        <v>3395</v>
      </c>
      <c r="DA109" s="43" t="s">
        <v>275</v>
      </c>
    </row>
    <row r="110" spans="1:105" x14ac:dyDescent="0.3">
      <c r="A110" s="43" t="s">
        <v>4808</v>
      </c>
      <c r="B110" s="43" t="s">
        <v>3355</v>
      </c>
      <c r="C110" s="43" t="s">
        <v>201</v>
      </c>
      <c r="D110" s="44">
        <v>44112</v>
      </c>
      <c r="E110" s="43" t="s">
        <v>3259</v>
      </c>
      <c r="F110" s="43" t="s">
        <v>3356</v>
      </c>
      <c r="G110" s="43" t="s">
        <v>382</v>
      </c>
      <c r="H110" s="43" t="s">
        <v>3357</v>
      </c>
      <c r="I110" s="43" t="s">
        <v>4809</v>
      </c>
      <c r="J110" s="43" t="s">
        <v>382</v>
      </c>
      <c r="K110" s="43" t="s">
        <v>4810</v>
      </c>
      <c r="L110" s="43" t="s">
        <v>1508</v>
      </c>
      <c r="M110" s="43" t="s">
        <v>3359</v>
      </c>
      <c r="N110" s="43" t="s">
        <v>3359</v>
      </c>
      <c r="O110" s="43" t="s">
        <v>4811</v>
      </c>
      <c r="P110" s="43" t="s">
        <v>4812</v>
      </c>
      <c r="Q110" s="43" t="s">
        <v>4813</v>
      </c>
      <c r="R110" s="43" t="s">
        <v>4814</v>
      </c>
      <c r="S110" s="43" t="s">
        <v>4815</v>
      </c>
      <c r="T110" s="43" t="s">
        <v>4816</v>
      </c>
      <c r="U110" s="43" t="s">
        <v>4817</v>
      </c>
      <c r="V110" s="43" t="s">
        <v>4818</v>
      </c>
      <c r="W110" s="43" t="s">
        <v>4819</v>
      </c>
      <c r="X110" s="43" t="s">
        <v>4820</v>
      </c>
      <c r="Y110" s="43" t="s">
        <v>347</v>
      </c>
      <c r="Z110" s="43" t="s">
        <v>4821</v>
      </c>
      <c r="AA110" s="43" t="s">
        <v>3371</v>
      </c>
      <c r="AB110" s="43">
        <v>1317.4</v>
      </c>
      <c r="AC110" s="43" t="s">
        <v>3372</v>
      </c>
      <c r="AD110" s="43" t="s">
        <v>3429</v>
      </c>
      <c r="AE110" s="43" t="s">
        <v>380</v>
      </c>
      <c r="AG110" s="43" t="s">
        <v>3485</v>
      </c>
      <c r="AH110" s="43" t="s">
        <v>4064</v>
      </c>
      <c r="AI110" s="43" t="s">
        <v>3695</v>
      </c>
      <c r="AJ110" s="43">
        <v>2400</v>
      </c>
      <c r="AK110" s="43" t="s">
        <v>3377</v>
      </c>
      <c r="AL110" s="43" t="s">
        <v>3378</v>
      </c>
      <c r="AM110" s="43" t="s">
        <v>1295</v>
      </c>
      <c r="AN110" s="43" t="s">
        <v>3377</v>
      </c>
      <c r="AO110" s="43" t="s">
        <v>3378</v>
      </c>
      <c r="AP110" s="43" t="s">
        <v>1295</v>
      </c>
      <c r="AQ110" s="43" t="s">
        <v>270</v>
      </c>
      <c r="AR110" s="43" t="s">
        <v>191</v>
      </c>
      <c r="AS110" s="43" t="s">
        <v>1408</v>
      </c>
      <c r="AU110" s="43" t="s">
        <v>3379</v>
      </c>
      <c r="AY110" s="43" t="s">
        <v>201</v>
      </c>
      <c r="AZ110" s="43" t="s">
        <v>272</v>
      </c>
      <c r="BA110" s="44">
        <v>22372</v>
      </c>
      <c r="BB110" s="43" t="s">
        <v>3380</v>
      </c>
      <c r="BC110" s="43" t="s">
        <v>3828</v>
      </c>
      <c r="BD110" s="43" t="s">
        <v>3381</v>
      </c>
      <c r="BE110" s="43" t="s">
        <v>3382</v>
      </c>
      <c r="BF110" s="43" t="s">
        <v>270</v>
      </c>
      <c r="BG110" s="43" t="s">
        <v>272</v>
      </c>
      <c r="BH110" s="43" t="s">
        <v>270</v>
      </c>
      <c r="BI110" s="43" t="s">
        <v>272</v>
      </c>
      <c r="BJ110" s="43" t="s">
        <v>3533</v>
      </c>
      <c r="BK110" s="43" t="s">
        <v>3533</v>
      </c>
      <c r="BL110" s="44">
        <v>43749</v>
      </c>
      <c r="BN110" s="43" t="s">
        <v>3383</v>
      </c>
      <c r="BO110" s="43" t="s">
        <v>3384</v>
      </c>
      <c r="BP110" s="43" t="s">
        <v>3384</v>
      </c>
      <c r="BQ110" s="43" t="s">
        <v>3448</v>
      </c>
      <c r="BR110" s="43" t="s">
        <v>3410</v>
      </c>
      <c r="BS110" s="43" t="s">
        <v>3386</v>
      </c>
      <c r="BT110" s="43" t="s">
        <v>3387</v>
      </c>
      <c r="BU110" s="43" t="s">
        <v>272</v>
      </c>
      <c r="BV110" s="43" t="s">
        <v>3449</v>
      </c>
      <c r="BW110" s="43" t="s">
        <v>4822</v>
      </c>
      <c r="BX110" s="43" t="s">
        <v>270</v>
      </c>
      <c r="BY110" s="43" t="s">
        <v>3389</v>
      </c>
      <c r="BZ110" s="43" t="s">
        <v>270</v>
      </c>
      <c r="CB110" s="43">
        <v>64</v>
      </c>
      <c r="CC110" s="43">
        <v>1</v>
      </c>
      <c r="CD110" s="43">
        <v>0</v>
      </c>
      <c r="CH110" s="43">
        <v>0</v>
      </c>
      <c r="CI110" s="43">
        <v>13150</v>
      </c>
      <c r="CL110" s="43">
        <v>10312</v>
      </c>
      <c r="CM110" s="43">
        <v>15577</v>
      </c>
      <c r="CN110" s="43">
        <v>4015</v>
      </c>
      <c r="CO110" s="43">
        <f t="shared" si="1"/>
        <v>43054</v>
      </c>
      <c r="CP110" s="44">
        <v>43465</v>
      </c>
      <c r="CQ110" s="43" t="s">
        <v>3390</v>
      </c>
      <c r="CR110" s="44">
        <v>41452</v>
      </c>
      <c r="CS110" s="43" t="s">
        <v>3390</v>
      </c>
      <c r="CT110" s="44">
        <v>41452</v>
      </c>
      <c r="CV110" s="43" t="s">
        <v>4823</v>
      </c>
      <c r="CW110" s="43" t="s">
        <v>4824</v>
      </c>
      <c r="CX110" s="43" t="s">
        <v>3393</v>
      </c>
      <c r="CY110" s="43" t="s">
        <v>4825</v>
      </c>
      <c r="CZ110" s="43" t="s">
        <v>3554</v>
      </c>
      <c r="DA110" s="43" t="s">
        <v>271</v>
      </c>
    </row>
    <row r="111" spans="1:105" x14ac:dyDescent="0.3">
      <c r="A111" s="43" t="s">
        <v>4826</v>
      </c>
      <c r="B111" s="43" t="s">
        <v>3355</v>
      </c>
      <c r="C111" s="43" t="s">
        <v>203</v>
      </c>
      <c r="D111" s="44">
        <v>44112</v>
      </c>
      <c r="E111" s="43" t="s">
        <v>3259</v>
      </c>
      <c r="F111" s="43" t="s">
        <v>3356</v>
      </c>
      <c r="G111" s="43" t="s">
        <v>382</v>
      </c>
      <c r="H111" s="43" t="s">
        <v>3357</v>
      </c>
      <c r="I111" s="43" t="s">
        <v>1418</v>
      </c>
      <c r="J111" s="43" t="s">
        <v>382</v>
      </c>
      <c r="K111" s="43" t="s">
        <v>1418</v>
      </c>
      <c r="L111" s="43" t="s">
        <v>4827</v>
      </c>
      <c r="M111" s="43" t="s">
        <v>3359</v>
      </c>
      <c r="N111" s="43" t="s">
        <v>3359</v>
      </c>
      <c r="O111" s="43" t="s">
        <v>4828</v>
      </c>
      <c r="P111" s="43" t="s">
        <v>4829</v>
      </c>
      <c r="Q111" s="43" t="s">
        <v>4683</v>
      </c>
      <c r="R111" s="43" t="s">
        <v>4830</v>
      </c>
      <c r="S111" s="43" t="s">
        <v>4831</v>
      </c>
      <c r="T111" s="43" t="s">
        <v>4832</v>
      </c>
      <c r="U111" s="43" t="s">
        <v>4683</v>
      </c>
      <c r="V111" s="43" t="s">
        <v>4833</v>
      </c>
      <c r="W111" s="43" t="s">
        <v>4834</v>
      </c>
      <c r="X111" s="43" t="s">
        <v>4835</v>
      </c>
      <c r="Y111" s="43" t="s">
        <v>348</v>
      </c>
      <c r="Z111" s="43" t="s">
        <v>4836</v>
      </c>
      <c r="AA111" s="43" t="s">
        <v>3371</v>
      </c>
      <c r="AB111" s="43">
        <v>1060.3</v>
      </c>
      <c r="AC111" s="43" t="s">
        <v>3372</v>
      </c>
      <c r="AD111" s="43" t="s">
        <v>3467</v>
      </c>
      <c r="AE111" s="43" t="s">
        <v>3502</v>
      </c>
      <c r="AG111" s="43" t="s">
        <v>3375</v>
      </c>
      <c r="AH111" s="43" t="s">
        <v>3408</v>
      </c>
      <c r="AI111" s="43" t="s">
        <v>3371</v>
      </c>
      <c r="AJ111" s="43">
        <v>260</v>
      </c>
      <c r="AK111" s="43" t="s">
        <v>3377</v>
      </c>
      <c r="AL111" s="43" t="s">
        <v>3378</v>
      </c>
      <c r="AM111" s="43" t="s">
        <v>1295</v>
      </c>
      <c r="AN111" s="43" t="s">
        <v>3377</v>
      </c>
      <c r="AO111" s="43" t="s">
        <v>3378</v>
      </c>
      <c r="AP111" s="43" t="s">
        <v>1295</v>
      </c>
      <c r="AQ111" s="43" t="s">
        <v>270</v>
      </c>
      <c r="AR111" s="43" t="s">
        <v>191</v>
      </c>
      <c r="AS111" s="43" t="s">
        <v>1408</v>
      </c>
      <c r="AU111" s="43" t="s">
        <v>3379</v>
      </c>
      <c r="AY111" s="43" t="s">
        <v>203</v>
      </c>
      <c r="AZ111" s="43" t="s">
        <v>272</v>
      </c>
      <c r="BA111" s="44">
        <v>22890</v>
      </c>
      <c r="BB111" s="43" t="s">
        <v>3380</v>
      </c>
      <c r="BD111" s="43" t="s">
        <v>3381</v>
      </c>
      <c r="BE111" s="43" t="s">
        <v>3382</v>
      </c>
      <c r="BF111" s="43" t="s">
        <v>270</v>
      </c>
      <c r="BG111" s="43" t="s">
        <v>270</v>
      </c>
      <c r="BH111" s="43" t="s">
        <v>270</v>
      </c>
      <c r="BI111" s="43" t="s">
        <v>272</v>
      </c>
      <c r="BJ111" s="43" t="s">
        <v>3372</v>
      </c>
      <c r="BK111" s="43" t="s">
        <v>3372</v>
      </c>
      <c r="BL111" s="44">
        <v>42894</v>
      </c>
      <c r="BN111" s="43" t="s">
        <v>3383</v>
      </c>
      <c r="BO111" s="43" t="s">
        <v>3410</v>
      </c>
      <c r="BP111" s="43" t="s">
        <v>3410</v>
      </c>
      <c r="BQ111" s="43" t="s">
        <v>3410</v>
      </c>
      <c r="BR111" s="43" t="s">
        <v>3410</v>
      </c>
      <c r="BS111" s="43" t="s">
        <v>3386</v>
      </c>
      <c r="BT111" s="43" t="s">
        <v>3387</v>
      </c>
      <c r="BU111" s="43" t="s">
        <v>270</v>
      </c>
      <c r="BV111" s="43" t="s">
        <v>3534</v>
      </c>
      <c r="BW111" s="43" t="s">
        <v>3534</v>
      </c>
      <c r="BX111" s="43" t="s">
        <v>272</v>
      </c>
      <c r="BY111" s="43" t="s">
        <v>3389</v>
      </c>
      <c r="BZ111" s="43" t="s">
        <v>270</v>
      </c>
      <c r="CB111" s="43">
        <v>9</v>
      </c>
      <c r="CC111" s="43">
        <v>1</v>
      </c>
      <c r="CD111" s="43">
        <v>0</v>
      </c>
      <c r="CE111" s="43">
        <v>1</v>
      </c>
      <c r="CF111" s="43">
        <v>0</v>
      </c>
      <c r="CG111" s="43">
        <v>0</v>
      </c>
      <c r="CH111" s="43">
        <v>0</v>
      </c>
      <c r="CK111" s="43">
        <v>1200</v>
      </c>
      <c r="CL111" s="43">
        <v>10000</v>
      </c>
      <c r="CM111" s="43">
        <v>7100</v>
      </c>
      <c r="CO111" s="43">
        <f t="shared" si="1"/>
        <v>18300</v>
      </c>
      <c r="CP111" s="44">
        <v>42886</v>
      </c>
      <c r="CQ111" s="43" t="s">
        <v>3390</v>
      </c>
      <c r="CR111" s="44">
        <v>42291</v>
      </c>
      <c r="CS111" s="43" t="s">
        <v>3390</v>
      </c>
      <c r="CT111" s="44">
        <v>42291</v>
      </c>
      <c r="CV111" s="43" t="s">
        <v>3391</v>
      </c>
      <c r="CW111" s="43" t="s">
        <v>3471</v>
      </c>
      <c r="CX111" s="43" t="s">
        <v>3393</v>
      </c>
      <c r="CY111" s="43" t="s">
        <v>4837</v>
      </c>
      <c r="CZ111" s="43" t="s">
        <v>3395</v>
      </c>
      <c r="DA111" s="43" t="s">
        <v>275</v>
      </c>
    </row>
    <row r="112" spans="1:105" x14ac:dyDescent="0.3">
      <c r="A112" s="43" t="s">
        <v>4838</v>
      </c>
      <c r="B112" s="43" t="s">
        <v>3355</v>
      </c>
      <c r="C112" s="43" t="s">
        <v>205</v>
      </c>
      <c r="D112" s="44">
        <v>44112</v>
      </c>
      <c r="E112" s="43" t="s">
        <v>3259</v>
      </c>
      <c r="F112" s="43" t="s">
        <v>3356</v>
      </c>
      <c r="G112" s="43" t="s">
        <v>382</v>
      </c>
      <c r="H112" s="43" t="s">
        <v>3357</v>
      </c>
      <c r="I112" s="43" t="s">
        <v>4839</v>
      </c>
      <c r="J112" s="43" t="s">
        <v>382</v>
      </c>
      <c r="K112" s="43" t="s">
        <v>1420</v>
      </c>
      <c r="L112" s="43" t="s">
        <v>1419</v>
      </c>
      <c r="M112" s="43" t="s">
        <v>3359</v>
      </c>
      <c r="N112" s="43" t="s">
        <v>3359</v>
      </c>
      <c r="O112" s="43" t="s">
        <v>4840</v>
      </c>
      <c r="P112" s="43" t="s">
        <v>4841</v>
      </c>
      <c r="Q112" s="43" t="s">
        <v>4842</v>
      </c>
      <c r="R112" s="43" t="s">
        <v>4843</v>
      </c>
      <c r="S112" s="43" t="s">
        <v>4844</v>
      </c>
      <c r="T112" s="43" t="s">
        <v>4845</v>
      </c>
      <c r="U112" s="43" t="s">
        <v>4842</v>
      </c>
      <c r="V112" s="43" t="s">
        <v>4846</v>
      </c>
      <c r="W112" s="43" t="s">
        <v>4847</v>
      </c>
      <c r="X112" s="43" t="s">
        <v>4848</v>
      </c>
      <c r="Y112" s="43" t="s">
        <v>4849</v>
      </c>
      <c r="Z112" s="43" t="s">
        <v>4850</v>
      </c>
      <c r="AA112" s="43" t="s">
        <v>3371</v>
      </c>
      <c r="AB112" s="43">
        <v>926.4</v>
      </c>
      <c r="AC112" s="43" t="s">
        <v>3372</v>
      </c>
      <c r="AD112" s="43" t="s">
        <v>3445</v>
      </c>
      <c r="AE112" s="43" t="s">
        <v>3446</v>
      </c>
      <c r="AG112" s="43" t="s">
        <v>3740</v>
      </c>
      <c r="AH112" s="43" t="s">
        <v>3503</v>
      </c>
      <c r="AI112" s="43" t="s">
        <v>3409</v>
      </c>
      <c r="AJ112" s="43">
        <v>156</v>
      </c>
      <c r="AK112" s="43" t="s">
        <v>3377</v>
      </c>
      <c r="AL112" s="43" t="s">
        <v>3378</v>
      </c>
      <c r="AM112" s="43" t="s">
        <v>1295</v>
      </c>
      <c r="AN112" s="43" t="s">
        <v>3377</v>
      </c>
      <c r="AO112" s="43" t="s">
        <v>3378</v>
      </c>
      <c r="AP112" s="43" t="s">
        <v>1295</v>
      </c>
      <c r="AQ112" s="43" t="s">
        <v>270</v>
      </c>
      <c r="AR112" s="43" t="s">
        <v>191</v>
      </c>
      <c r="AS112" s="43" t="s">
        <v>1408</v>
      </c>
      <c r="AU112" s="43" t="s">
        <v>3379</v>
      </c>
      <c r="AY112" s="43" t="s">
        <v>205</v>
      </c>
      <c r="AZ112" s="43" t="s">
        <v>272</v>
      </c>
      <c r="BA112" s="44">
        <v>22616</v>
      </c>
      <c r="BB112" s="43" t="s">
        <v>3380</v>
      </c>
      <c r="BD112" s="43" t="s">
        <v>3381</v>
      </c>
      <c r="BE112" s="43" t="s">
        <v>3382</v>
      </c>
      <c r="BF112" s="43" t="s">
        <v>270</v>
      </c>
      <c r="BG112" s="43" t="s">
        <v>270</v>
      </c>
      <c r="BH112" s="43" t="s">
        <v>270</v>
      </c>
      <c r="BI112" s="43" t="s">
        <v>272</v>
      </c>
      <c r="BJ112" s="43" t="s">
        <v>3372</v>
      </c>
      <c r="BK112" s="43" t="s">
        <v>3372</v>
      </c>
      <c r="BL112" s="44">
        <v>43342</v>
      </c>
      <c r="BN112" s="43" t="s">
        <v>3383</v>
      </c>
      <c r="BO112" s="43" t="s">
        <v>3410</v>
      </c>
      <c r="BP112" s="43" t="s">
        <v>3410</v>
      </c>
      <c r="BQ112" s="43" t="s">
        <v>3410</v>
      </c>
      <c r="BR112" s="43" t="s">
        <v>3410</v>
      </c>
      <c r="BS112" s="43" t="s">
        <v>3386</v>
      </c>
      <c r="BT112" s="43" t="s">
        <v>3387</v>
      </c>
      <c r="BU112" s="43" t="s">
        <v>270</v>
      </c>
      <c r="BW112" s="43" t="s">
        <v>3469</v>
      </c>
      <c r="BX112" s="43" t="s">
        <v>270</v>
      </c>
      <c r="BY112" s="43" t="s">
        <v>3389</v>
      </c>
      <c r="BZ112" s="43" t="s">
        <v>270</v>
      </c>
      <c r="CB112" s="43">
        <v>39</v>
      </c>
      <c r="CC112" s="43">
        <v>2</v>
      </c>
      <c r="CD112" s="43">
        <v>0</v>
      </c>
      <c r="CE112" s="43">
        <v>0</v>
      </c>
      <c r="CF112" s="43">
        <v>0</v>
      </c>
      <c r="CG112" s="43">
        <v>0</v>
      </c>
      <c r="CH112" s="43">
        <v>1</v>
      </c>
      <c r="CL112" s="43">
        <v>5000</v>
      </c>
      <c r="CM112" s="43">
        <v>2800</v>
      </c>
      <c r="CN112" s="43">
        <v>10</v>
      </c>
      <c r="CO112" s="43">
        <f t="shared" si="1"/>
        <v>7810</v>
      </c>
      <c r="CP112" s="44">
        <v>43342</v>
      </c>
      <c r="CQ112" s="43" t="s">
        <v>3505</v>
      </c>
      <c r="CR112" s="44">
        <v>43717</v>
      </c>
      <c r="CS112" s="43" t="s">
        <v>3390</v>
      </c>
      <c r="CT112" s="44">
        <v>43722</v>
      </c>
      <c r="CV112" s="43" t="s">
        <v>3391</v>
      </c>
      <c r="CW112" s="43" t="s">
        <v>3392</v>
      </c>
      <c r="CX112" s="43" t="s">
        <v>3393</v>
      </c>
      <c r="CY112" s="43" t="s">
        <v>4851</v>
      </c>
      <c r="CZ112" s="43" t="s">
        <v>3395</v>
      </c>
      <c r="DA112" s="43" t="s">
        <v>275</v>
      </c>
    </row>
    <row r="113" spans="1:105" x14ac:dyDescent="0.3">
      <c r="A113" s="43" t="s">
        <v>4852</v>
      </c>
      <c r="B113" s="43" t="s">
        <v>3355</v>
      </c>
      <c r="C113" s="43" t="s">
        <v>207</v>
      </c>
      <c r="D113" s="44">
        <v>44112</v>
      </c>
      <c r="E113" s="43" t="s">
        <v>3259</v>
      </c>
      <c r="F113" s="43" t="s">
        <v>3356</v>
      </c>
      <c r="G113" s="43" t="s">
        <v>382</v>
      </c>
      <c r="H113" s="43" t="s">
        <v>3357</v>
      </c>
      <c r="I113" s="43" t="s">
        <v>3967</v>
      </c>
      <c r="J113" s="43" t="s">
        <v>382</v>
      </c>
      <c r="K113" s="43" t="s">
        <v>1422</v>
      </c>
      <c r="L113" s="43" t="s">
        <v>4853</v>
      </c>
      <c r="M113" s="43" t="s">
        <v>3359</v>
      </c>
      <c r="N113" s="43" t="s">
        <v>3359</v>
      </c>
      <c r="O113" s="43" t="s">
        <v>4854</v>
      </c>
      <c r="P113" s="43" t="s">
        <v>4855</v>
      </c>
      <c r="Q113" s="43" t="s">
        <v>4856</v>
      </c>
      <c r="R113" s="43" t="s">
        <v>4857</v>
      </c>
      <c r="S113" s="43" t="s">
        <v>4858</v>
      </c>
      <c r="T113" s="43" t="s">
        <v>4859</v>
      </c>
      <c r="U113" s="43" t="s">
        <v>4856</v>
      </c>
      <c r="V113" s="43" t="s">
        <v>4860</v>
      </c>
      <c r="W113" s="43" t="s">
        <v>4861</v>
      </c>
      <c r="X113" s="43" t="s">
        <v>4862</v>
      </c>
      <c r="Y113" s="43" t="s">
        <v>4863</v>
      </c>
      <c r="Z113" s="43" t="s">
        <v>4864</v>
      </c>
      <c r="AA113" s="43" t="s">
        <v>3371</v>
      </c>
      <c r="AB113" s="43">
        <v>1211</v>
      </c>
      <c r="AC113" s="43" t="s">
        <v>3372</v>
      </c>
      <c r="AD113" s="43" t="s">
        <v>3429</v>
      </c>
      <c r="AE113" s="43" t="s">
        <v>3374</v>
      </c>
      <c r="AG113" s="43" t="s">
        <v>3485</v>
      </c>
      <c r="AH113" s="43" t="s">
        <v>3431</v>
      </c>
      <c r="AI113" s="43" t="s">
        <v>3565</v>
      </c>
      <c r="AJ113" s="43">
        <v>105</v>
      </c>
      <c r="AK113" s="43" t="s">
        <v>3377</v>
      </c>
      <c r="AL113" s="43" t="s">
        <v>3378</v>
      </c>
      <c r="AM113" s="43" t="s">
        <v>1295</v>
      </c>
      <c r="AN113" s="43" t="s">
        <v>3377</v>
      </c>
      <c r="AO113" s="43" t="s">
        <v>3378</v>
      </c>
      <c r="AP113" s="43" t="s">
        <v>1295</v>
      </c>
      <c r="AQ113" s="43" t="s">
        <v>270</v>
      </c>
      <c r="AR113" s="43" t="s">
        <v>191</v>
      </c>
      <c r="AS113" s="43" t="s">
        <v>1408</v>
      </c>
      <c r="AU113" s="43" t="s">
        <v>3379</v>
      </c>
      <c r="AY113" s="43" t="s">
        <v>191</v>
      </c>
      <c r="AZ113" s="43" t="s">
        <v>272</v>
      </c>
      <c r="BA113" s="44">
        <v>27638</v>
      </c>
      <c r="BB113" s="43" t="s">
        <v>3380</v>
      </c>
      <c r="BE113" s="43" t="s">
        <v>3382</v>
      </c>
      <c r="BF113" s="43" t="s">
        <v>270</v>
      </c>
      <c r="BG113" s="43" t="s">
        <v>270</v>
      </c>
      <c r="BJ113" s="43" t="s">
        <v>3372</v>
      </c>
      <c r="BK113" s="43" t="s">
        <v>3372</v>
      </c>
      <c r="BL113" s="44">
        <v>43600</v>
      </c>
      <c r="BN113" s="43" t="s">
        <v>289</v>
      </c>
      <c r="BO113" s="43" t="s">
        <v>3410</v>
      </c>
      <c r="BP113" s="43" t="s">
        <v>3410</v>
      </c>
      <c r="BQ113" s="43" t="s">
        <v>3410</v>
      </c>
      <c r="BR113" s="43" t="s">
        <v>3410</v>
      </c>
      <c r="BS113" s="43" t="s">
        <v>3386</v>
      </c>
      <c r="BT113" s="43" t="s">
        <v>3387</v>
      </c>
      <c r="BU113" s="43" t="s">
        <v>270</v>
      </c>
      <c r="BW113" s="43" t="s">
        <v>3469</v>
      </c>
      <c r="BX113" s="43" t="s">
        <v>270</v>
      </c>
      <c r="BY113" s="43" t="s">
        <v>3389</v>
      </c>
      <c r="BZ113" s="43" t="s">
        <v>270</v>
      </c>
      <c r="CB113" s="43">
        <v>10</v>
      </c>
      <c r="CC113" s="43">
        <v>0</v>
      </c>
      <c r="CD113" s="43">
        <v>0</v>
      </c>
      <c r="CE113" s="43">
        <v>1</v>
      </c>
      <c r="CF113" s="43">
        <v>0</v>
      </c>
      <c r="CG113" s="43">
        <v>0</v>
      </c>
      <c r="CH113" s="43">
        <v>0</v>
      </c>
      <c r="CL113" s="43">
        <v>1200</v>
      </c>
      <c r="CM113" s="43">
        <v>800</v>
      </c>
      <c r="CO113" s="43">
        <f t="shared" si="1"/>
        <v>2000</v>
      </c>
      <c r="CP113" s="44">
        <v>43585</v>
      </c>
      <c r="CQ113" s="43" t="s">
        <v>4197</v>
      </c>
      <c r="CV113" s="43" t="s">
        <v>3470</v>
      </c>
      <c r="CW113" s="43" t="s">
        <v>3680</v>
      </c>
      <c r="CX113" s="43" t="s">
        <v>3393</v>
      </c>
      <c r="CZ113" s="43" t="s">
        <v>3395</v>
      </c>
      <c r="DA113" s="43" t="s">
        <v>277</v>
      </c>
    </row>
    <row r="114" spans="1:105" x14ac:dyDescent="0.3">
      <c r="A114" s="43" t="s">
        <v>4865</v>
      </c>
      <c r="B114" s="43" t="s">
        <v>3355</v>
      </c>
      <c r="C114" s="43" t="s">
        <v>217</v>
      </c>
      <c r="D114" s="44">
        <v>44112</v>
      </c>
      <c r="E114" s="43" t="s">
        <v>3259</v>
      </c>
      <c r="F114" s="43" t="s">
        <v>3356</v>
      </c>
      <c r="G114" s="43" t="s">
        <v>382</v>
      </c>
      <c r="H114" s="43" t="s">
        <v>3357</v>
      </c>
      <c r="I114" s="43" t="s">
        <v>3653</v>
      </c>
      <c r="J114" s="43" t="s">
        <v>382</v>
      </c>
      <c r="K114" s="43" t="s">
        <v>1424</v>
      </c>
      <c r="L114" s="43" t="s">
        <v>1423</v>
      </c>
      <c r="M114" s="43" t="s">
        <v>3359</v>
      </c>
      <c r="N114" s="43" t="s">
        <v>3359</v>
      </c>
      <c r="O114" s="43" t="s">
        <v>4866</v>
      </c>
      <c r="P114" s="43" t="s">
        <v>4867</v>
      </c>
      <c r="Q114" s="43" t="s">
        <v>4868</v>
      </c>
      <c r="R114" s="43" t="s">
        <v>4869</v>
      </c>
      <c r="S114" s="43" t="s">
        <v>4870</v>
      </c>
      <c r="T114" s="43" t="s">
        <v>4867</v>
      </c>
      <c r="U114" s="43" t="s">
        <v>4868</v>
      </c>
      <c r="V114" s="43" t="s">
        <v>4871</v>
      </c>
      <c r="W114" s="43" t="s">
        <v>4872</v>
      </c>
      <c r="X114" s="43" t="s">
        <v>4873</v>
      </c>
      <c r="Y114" s="43" t="s">
        <v>4874</v>
      </c>
      <c r="Z114" s="43" t="s">
        <v>4875</v>
      </c>
      <c r="AA114" s="43" t="s">
        <v>3371</v>
      </c>
      <c r="AB114" s="43">
        <v>1242.3</v>
      </c>
      <c r="AC114" s="43" t="s">
        <v>3372</v>
      </c>
      <c r="AD114" s="43" t="s">
        <v>3373</v>
      </c>
      <c r="AE114" s="43" t="s">
        <v>3446</v>
      </c>
      <c r="AF114" s="43">
        <v>800</v>
      </c>
      <c r="AG114" s="43" t="s">
        <v>3375</v>
      </c>
      <c r="AH114" s="43" t="s">
        <v>3408</v>
      </c>
      <c r="AI114" s="43" t="s">
        <v>3612</v>
      </c>
      <c r="AJ114" s="43">
        <v>160</v>
      </c>
      <c r="AK114" s="43" t="s">
        <v>3377</v>
      </c>
      <c r="AL114" s="43" t="s">
        <v>3378</v>
      </c>
      <c r="AM114" s="43" t="s">
        <v>1295</v>
      </c>
      <c r="AN114" s="43" t="s">
        <v>3377</v>
      </c>
      <c r="AO114" s="43" t="s">
        <v>3378</v>
      </c>
      <c r="AP114" s="43" t="s">
        <v>1295</v>
      </c>
      <c r="AQ114" s="43" t="s">
        <v>270</v>
      </c>
      <c r="AR114" s="43" t="s">
        <v>191</v>
      </c>
      <c r="AS114" s="43" t="s">
        <v>1408</v>
      </c>
      <c r="AU114" s="43" t="s">
        <v>3379</v>
      </c>
      <c r="AY114" s="43" t="s">
        <v>191</v>
      </c>
      <c r="AZ114" s="43" t="s">
        <v>272</v>
      </c>
      <c r="BA114" s="44">
        <v>17288</v>
      </c>
      <c r="BB114" s="43" t="s">
        <v>3380</v>
      </c>
      <c r="BE114" s="43" t="s">
        <v>3382</v>
      </c>
      <c r="BJ114" s="43" t="s">
        <v>3372</v>
      </c>
      <c r="BK114" s="43" t="s">
        <v>3372</v>
      </c>
      <c r="BL114" s="44">
        <v>43070</v>
      </c>
      <c r="BN114" s="43" t="s">
        <v>289</v>
      </c>
      <c r="BO114" s="43" t="s">
        <v>3384</v>
      </c>
      <c r="BP114" s="43" t="s">
        <v>3433</v>
      </c>
      <c r="BQ114" s="43" t="s">
        <v>3410</v>
      </c>
      <c r="BR114" s="43" t="s">
        <v>3410</v>
      </c>
      <c r="BS114" s="43" t="s">
        <v>3386</v>
      </c>
      <c r="BT114" s="43" t="s">
        <v>3387</v>
      </c>
      <c r="BU114" s="43" t="s">
        <v>270</v>
      </c>
      <c r="BW114" s="43" t="s">
        <v>3469</v>
      </c>
      <c r="BX114" s="43" t="s">
        <v>270</v>
      </c>
      <c r="BY114" s="43" t="s">
        <v>3389</v>
      </c>
      <c r="BZ114" s="43" t="s">
        <v>270</v>
      </c>
      <c r="CB114" s="43">
        <v>23</v>
      </c>
      <c r="CC114" s="43">
        <v>0</v>
      </c>
      <c r="CD114" s="43">
        <v>0</v>
      </c>
      <c r="CE114" s="43">
        <v>1</v>
      </c>
      <c r="CF114" s="43">
        <v>0</v>
      </c>
      <c r="CG114" s="43">
        <v>0</v>
      </c>
      <c r="CH114" s="43">
        <v>0</v>
      </c>
      <c r="CL114" s="43">
        <v>3600</v>
      </c>
      <c r="CM114" s="43">
        <v>2200</v>
      </c>
      <c r="CN114" s="43">
        <v>30</v>
      </c>
      <c r="CO114" s="43">
        <f t="shared" si="1"/>
        <v>5830</v>
      </c>
      <c r="CP114" s="44">
        <v>43069</v>
      </c>
      <c r="CQ114" s="43" t="s">
        <v>3390</v>
      </c>
      <c r="CR114" s="44">
        <v>40885</v>
      </c>
      <c r="CS114" s="43" t="s">
        <v>3390</v>
      </c>
      <c r="CT114" s="44">
        <v>40079</v>
      </c>
      <c r="CV114" s="43" t="s">
        <v>3391</v>
      </c>
      <c r="CW114" s="43" t="s">
        <v>3471</v>
      </c>
      <c r="CX114" s="43" t="s">
        <v>3393</v>
      </c>
      <c r="CZ114" s="43" t="s">
        <v>3395</v>
      </c>
      <c r="DA114" s="43" t="s">
        <v>275</v>
      </c>
    </row>
    <row r="115" spans="1:105" x14ac:dyDescent="0.3">
      <c r="A115" s="43" t="s">
        <v>4876</v>
      </c>
      <c r="B115" s="43" t="s">
        <v>3597</v>
      </c>
      <c r="C115" s="43" t="s">
        <v>4877</v>
      </c>
      <c r="D115" s="44">
        <v>44112</v>
      </c>
      <c r="E115" s="43" t="s">
        <v>3259</v>
      </c>
      <c r="F115" s="43" t="s">
        <v>3356</v>
      </c>
      <c r="G115" s="43" t="s">
        <v>382</v>
      </c>
      <c r="H115" s="43" t="s">
        <v>3357</v>
      </c>
      <c r="I115" s="43" t="s">
        <v>3744</v>
      </c>
      <c r="J115" s="43" t="s">
        <v>382</v>
      </c>
      <c r="K115" s="43" t="s">
        <v>4878</v>
      </c>
      <c r="L115" s="43" t="s">
        <v>4879</v>
      </c>
      <c r="M115" s="43" t="s">
        <v>3602</v>
      </c>
      <c r="N115" s="43" t="s">
        <v>3359</v>
      </c>
      <c r="O115" s="43" t="s">
        <v>4880</v>
      </c>
      <c r="P115" s="43" t="s">
        <v>4881</v>
      </c>
      <c r="Q115" s="43" t="s">
        <v>4882</v>
      </c>
      <c r="R115" s="43" t="s">
        <v>4883</v>
      </c>
      <c r="S115" s="43" t="s">
        <v>4880</v>
      </c>
      <c r="T115" s="43" t="s">
        <v>4881</v>
      </c>
      <c r="U115" s="43" t="s">
        <v>4882</v>
      </c>
      <c r="V115" s="43" t="s">
        <v>4883</v>
      </c>
      <c r="W115" s="43" t="s">
        <v>4884</v>
      </c>
      <c r="X115" s="43" t="s">
        <v>4885</v>
      </c>
      <c r="Y115" s="43" t="s">
        <v>4886</v>
      </c>
      <c r="Z115" s="43" t="s">
        <v>4887</v>
      </c>
      <c r="AA115" s="43" t="s">
        <v>3371</v>
      </c>
      <c r="AB115" s="43">
        <v>1119</v>
      </c>
      <c r="AC115" s="43" t="s">
        <v>3371</v>
      </c>
      <c r="AD115" s="43" t="s">
        <v>3445</v>
      </c>
      <c r="AE115" s="43" t="s">
        <v>3502</v>
      </c>
      <c r="AG115" s="43" t="s">
        <v>3740</v>
      </c>
      <c r="AH115" s="43" t="s">
        <v>3906</v>
      </c>
      <c r="AI115" s="43" t="s">
        <v>3409</v>
      </c>
      <c r="AJ115" s="43">
        <v>5</v>
      </c>
      <c r="AK115" s="43" t="s">
        <v>3377</v>
      </c>
      <c r="AL115" s="43" t="s">
        <v>3378</v>
      </c>
      <c r="AM115" s="43" t="s">
        <v>1295</v>
      </c>
      <c r="AN115" s="43" t="s">
        <v>3377</v>
      </c>
      <c r="AO115" s="43" t="s">
        <v>3378</v>
      </c>
      <c r="AP115" s="43" t="s">
        <v>1295</v>
      </c>
      <c r="AQ115" s="43" t="s">
        <v>270</v>
      </c>
      <c r="AR115" s="43" t="s">
        <v>191</v>
      </c>
      <c r="AS115" s="43" t="s">
        <v>1408</v>
      </c>
      <c r="AU115" s="43" t="s">
        <v>3379</v>
      </c>
      <c r="AY115" s="43" t="s">
        <v>4877</v>
      </c>
      <c r="AZ115" s="43" t="s">
        <v>272</v>
      </c>
      <c r="BA115" s="44">
        <v>22555</v>
      </c>
      <c r="BB115" s="43" t="s">
        <v>3380</v>
      </c>
      <c r="BE115" s="43" t="s">
        <v>3468</v>
      </c>
      <c r="BF115" s="43" t="s">
        <v>270</v>
      </c>
      <c r="BG115" s="43" t="s">
        <v>272</v>
      </c>
      <c r="BJ115" s="43" t="s">
        <v>3372</v>
      </c>
      <c r="BK115" s="43" t="s">
        <v>3372</v>
      </c>
      <c r="BL115" s="44">
        <v>43392</v>
      </c>
      <c r="BN115" s="43" t="s">
        <v>3504</v>
      </c>
      <c r="BO115" s="43" t="s">
        <v>3410</v>
      </c>
      <c r="BP115" s="43" t="s">
        <v>3410</v>
      </c>
      <c r="BQ115" s="43" t="s">
        <v>3410</v>
      </c>
      <c r="BR115" s="43" t="s">
        <v>3410</v>
      </c>
      <c r="BU115" s="43" t="s">
        <v>270</v>
      </c>
      <c r="BV115" s="43" t="s">
        <v>3534</v>
      </c>
      <c r="BW115" s="43" t="s">
        <v>3534</v>
      </c>
      <c r="BX115" s="43" t="s">
        <v>270</v>
      </c>
      <c r="BZ115" s="43" t="s">
        <v>270</v>
      </c>
      <c r="CB115" s="43">
        <v>4</v>
      </c>
      <c r="CK115" s="43">
        <v>3100</v>
      </c>
      <c r="CL115" s="43">
        <v>1100</v>
      </c>
      <c r="CM115" s="43">
        <v>3800</v>
      </c>
      <c r="CO115" s="43">
        <f t="shared" si="1"/>
        <v>8000</v>
      </c>
      <c r="CP115" s="44">
        <v>43392</v>
      </c>
      <c r="CV115" s="43" t="s">
        <v>3470</v>
      </c>
      <c r="CX115" s="43" t="s">
        <v>272</v>
      </c>
      <c r="CY115" s="43" t="s">
        <v>4888</v>
      </c>
    </row>
    <row r="116" spans="1:105" x14ac:dyDescent="0.3">
      <c r="A116" s="43" t="s">
        <v>4889</v>
      </c>
      <c r="B116" s="43" t="s">
        <v>3355</v>
      </c>
      <c r="C116" s="43" t="s">
        <v>462</v>
      </c>
      <c r="D116" s="44">
        <v>44112</v>
      </c>
      <c r="E116" s="43" t="s">
        <v>3259</v>
      </c>
      <c r="F116" s="43" t="s">
        <v>3356</v>
      </c>
      <c r="G116" s="43" t="s">
        <v>382</v>
      </c>
      <c r="H116" s="43" t="s">
        <v>3357</v>
      </c>
      <c r="I116" s="43" t="s">
        <v>4796</v>
      </c>
      <c r="J116" s="43" t="s">
        <v>382</v>
      </c>
      <c r="K116" s="43" t="s">
        <v>1426</v>
      </c>
      <c r="L116" s="43" t="s">
        <v>1425</v>
      </c>
      <c r="M116" s="43" t="s">
        <v>3359</v>
      </c>
      <c r="N116" s="43" t="s">
        <v>3359</v>
      </c>
      <c r="O116" s="43" t="s">
        <v>4890</v>
      </c>
      <c r="P116" s="43" t="s">
        <v>4891</v>
      </c>
      <c r="Q116" s="43" t="s">
        <v>4892</v>
      </c>
      <c r="R116" s="43" t="s">
        <v>4893</v>
      </c>
      <c r="S116" s="43" t="s">
        <v>4894</v>
      </c>
      <c r="T116" s="43" t="s">
        <v>4895</v>
      </c>
      <c r="U116" s="43" t="s">
        <v>4892</v>
      </c>
      <c r="V116" s="43" t="s">
        <v>4893</v>
      </c>
      <c r="W116" s="43" t="s">
        <v>4896</v>
      </c>
      <c r="X116" s="43" t="s">
        <v>4897</v>
      </c>
      <c r="Y116" s="43" t="s">
        <v>4898</v>
      </c>
      <c r="Z116" s="43" t="s">
        <v>4899</v>
      </c>
      <c r="AA116" s="43" t="s">
        <v>3371</v>
      </c>
      <c r="AB116" s="43">
        <v>1088.5999999999999</v>
      </c>
      <c r="AC116" s="43" t="s">
        <v>3372</v>
      </c>
      <c r="AD116" s="43" t="s">
        <v>3407</v>
      </c>
      <c r="AE116" s="43" t="s">
        <v>3374</v>
      </c>
      <c r="AG116" s="43" t="s">
        <v>3740</v>
      </c>
      <c r="AH116" s="43" t="s">
        <v>4064</v>
      </c>
      <c r="AI116" s="43" t="s">
        <v>3695</v>
      </c>
      <c r="AJ116" s="43">
        <v>160</v>
      </c>
      <c r="AK116" s="43" t="s">
        <v>3377</v>
      </c>
      <c r="AL116" s="43" t="s">
        <v>3378</v>
      </c>
      <c r="AM116" s="43" t="s">
        <v>1295</v>
      </c>
      <c r="AN116" s="43" t="s">
        <v>3377</v>
      </c>
      <c r="AO116" s="43" t="s">
        <v>3378</v>
      </c>
      <c r="AP116" s="43" t="s">
        <v>1295</v>
      </c>
      <c r="AQ116" s="43" t="s">
        <v>270</v>
      </c>
      <c r="AR116" s="43" t="s">
        <v>191</v>
      </c>
      <c r="AS116" s="43" t="s">
        <v>1408</v>
      </c>
      <c r="AU116" s="43" t="s">
        <v>3379</v>
      </c>
      <c r="AY116" s="43" t="s">
        <v>462</v>
      </c>
      <c r="AZ116" s="43" t="s">
        <v>272</v>
      </c>
      <c r="BA116" s="44">
        <v>23774</v>
      </c>
      <c r="BB116" s="43" t="s">
        <v>4900</v>
      </c>
      <c r="BD116" s="43" t="s">
        <v>3381</v>
      </c>
      <c r="BE116" s="43" t="s">
        <v>3382</v>
      </c>
      <c r="BF116" s="43" t="s">
        <v>270</v>
      </c>
      <c r="BG116" s="43" t="s">
        <v>270</v>
      </c>
      <c r="BH116" s="43" t="s">
        <v>270</v>
      </c>
      <c r="BI116" s="43" t="s">
        <v>272</v>
      </c>
      <c r="BJ116" s="43" t="s">
        <v>3372</v>
      </c>
      <c r="BK116" s="43" t="s">
        <v>3372</v>
      </c>
      <c r="BL116" s="44">
        <v>43251</v>
      </c>
      <c r="BO116" s="43" t="s">
        <v>3410</v>
      </c>
      <c r="BP116" s="43" t="s">
        <v>3410</v>
      </c>
      <c r="BQ116" s="43" t="s">
        <v>3410</v>
      </c>
      <c r="BR116" s="43" t="s">
        <v>3410</v>
      </c>
      <c r="BS116" s="43" t="s">
        <v>3386</v>
      </c>
      <c r="BT116" s="43" t="s">
        <v>3387</v>
      </c>
      <c r="BU116" s="43" t="s">
        <v>270</v>
      </c>
      <c r="BW116" s="43" t="s">
        <v>3469</v>
      </c>
      <c r="BX116" s="43" t="s">
        <v>270</v>
      </c>
      <c r="BY116" s="43" t="s">
        <v>3389</v>
      </c>
      <c r="BZ116" s="43" t="s">
        <v>270</v>
      </c>
      <c r="CB116" s="43">
        <v>9</v>
      </c>
      <c r="CC116" s="43">
        <v>0</v>
      </c>
      <c r="CD116" s="43">
        <v>0</v>
      </c>
      <c r="CE116" s="43">
        <v>0</v>
      </c>
      <c r="CF116" s="43">
        <v>0</v>
      </c>
      <c r="CG116" s="43">
        <v>0</v>
      </c>
      <c r="CH116" s="43">
        <v>0</v>
      </c>
      <c r="CL116" s="43">
        <v>2400</v>
      </c>
      <c r="CM116" s="43">
        <v>900</v>
      </c>
      <c r="CO116" s="43">
        <f t="shared" si="1"/>
        <v>3300</v>
      </c>
      <c r="CP116" s="44">
        <v>42185</v>
      </c>
      <c r="CV116" s="43" t="s">
        <v>3391</v>
      </c>
      <c r="CX116" s="43" t="s">
        <v>3393</v>
      </c>
      <c r="CY116" s="43" t="s">
        <v>4901</v>
      </c>
      <c r="CZ116" s="43" t="s">
        <v>3395</v>
      </c>
      <c r="DA116" s="43" t="s">
        <v>277</v>
      </c>
    </row>
    <row r="117" spans="1:105" x14ac:dyDescent="0.3">
      <c r="A117" s="43" t="s">
        <v>4902</v>
      </c>
      <c r="B117" s="43" t="s">
        <v>3597</v>
      </c>
      <c r="C117" s="43" t="s">
        <v>1470</v>
      </c>
      <c r="D117" s="44">
        <v>44112</v>
      </c>
      <c r="E117" s="43" t="s">
        <v>3259</v>
      </c>
      <c r="F117" s="43" t="s">
        <v>3356</v>
      </c>
      <c r="G117" s="43" t="s">
        <v>382</v>
      </c>
      <c r="H117" s="43" t="s">
        <v>3357</v>
      </c>
      <c r="I117" s="43" t="s">
        <v>3744</v>
      </c>
      <c r="J117" s="43" t="s">
        <v>382</v>
      </c>
      <c r="K117" s="43" t="s">
        <v>1331</v>
      </c>
      <c r="L117" s="43" t="s">
        <v>1427</v>
      </c>
      <c r="M117" s="43" t="s">
        <v>3359</v>
      </c>
      <c r="N117" s="43" t="s">
        <v>3359</v>
      </c>
      <c r="O117" s="43" t="s">
        <v>4903</v>
      </c>
      <c r="P117" s="43" t="s">
        <v>4904</v>
      </c>
      <c r="Q117" s="43" t="s">
        <v>3871</v>
      </c>
      <c r="R117" s="43" t="s">
        <v>4905</v>
      </c>
      <c r="S117" s="43" t="s">
        <v>3873</v>
      </c>
      <c r="T117" s="43" t="s">
        <v>4904</v>
      </c>
      <c r="U117" s="43" t="s">
        <v>3871</v>
      </c>
      <c r="V117" s="43" t="s">
        <v>4905</v>
      </c>
      <c r="W117" s="43" t="s">
        <v>4906</v>
      </c>
      <c r="X117" s="43" t="s">
        <v>4907</v>
      </c>
      <c r="Y117" s="43" t="s">
        <v>4908</v>
      </c>
      <c r="Z117" s="43" t="s">
        <v>4909</v>
      </c>
      <c r="AA117" s="43" t="s">
        <v>3371</v>
      </c>
      <c r="AB117" s="43">
        <v>1376</v>
      </c>
      <c r="AC117" s="43" t="s">
        <v>3371</v>
      </c>
      <c r="AD117" s="43" t="s">
        <v>3445</v>
      </c>
      <c r="AE117" s="43" t="s">
        <v>3502</v>
      </c>
      <c r="AG117" s="43" t="s">
        <v>3740</v>
      </c>
      <c r="AH117" s="43" t="s">
        <v>3408</v>
      </c>
      <c r="AI117" s="43" t="s">
        <v>3612</v>
      </c>
      <c r="AJ117" s="43">
        <v>25</v>
      </c>
      <c r="AK117" s="43" t="s">
        <v>3377</v>
      </c>
      <c r="AL117" s="43" t="s">
        <v>3378</v>
      </c>
      <c r="AM117" s="43" t="s">
        <v>1295</v>
      </c>
      <c r="AN117" s="43" t="s">
        <v>3377</v>
      </c>
      <c r="AO117" s="43" t="s">
        <v>3378</v>
      </c>
      <c r="AP117" s="43" t="s">
        <v>1295</v>
      </c>
      <c r="AQ117" s="43" t="s">
        <v>270</v>
      </c>
      <c r="AR117" s="43" t="s">
        <v>191</v>
      </c>
      <c r="AS117" s="43" t="s">
        <v>1408</v>
      </c>
      <c r="AU117" s="43" t="s">
        <v>3379</v>
      </c>
      <c r="AY117" s="43" t="s">
        <v>191</v>
      </c>
      <c r="AZ117" s="43" t="s">
        <v>272</v>
      </c>
      <c r="BA117" s="44">
        <v>17472</v>
      </c>
      <c r="BB117" s="43" t="s">
        <v>3380</v>
      </c>
      <c r="BE117" s="43" t="s">
        <v>3382</v>
      </c>
      <c r="BJ117" s="43" t="s">
        <v>3372</v>
      </c>
      <c r="BK117" s="43" t="s">
        <v>3372</v>
      </c>
      <c r="BL117" s="44">
        <v>42977</v>
      </c>
      <c r="BN117" s="43" t="s">
        <v>289</v>
      </c>
      <c r="BO117" s="43" t="s">
        <v>3433</v>
      </c>
      <c r="BP117" s="43" t="s">
        <v>3433</v>
      </c>
      <c r="BQ117" s="43" t="s">
        <v>3410</v>
      </c>
      <c r="BR117" s="43" t="s">
        <v>3410</v>
      </c>
      <c r="BU117" s="43" t="s">
        <v>270</v>
      </c>
      <c r="BV117" s="43" t="s">
        <v>3486</v>
      </c>
      <c r="BW117" s="43" t="s">
        <v>3486</v>
      </c>
      <c r="BX117" s="43" t="s">
        <v>270</v>
      </c>
      <c r="BZ117" s="43" t="s">
        <v>270</v>
      </c>
      <c r="CB117" s="43">
        <v>8</v>
      </c>
      <c r="CL117" s="43">
        <v>800</v>
      </c>
      <c r="CM117" s="43">
        <v>500</v>
      </c>
      <c r="CO117" s="43">
        <f t="shared" si="1"/>
        <v>1300</v>
      </c>
      <c r="CP117" s="44">
        <v>42947</v>
      </c>
      <c r="CQ117" s="43" t="s">
        <v>3965</v>
      </c>
      <c r="CR117" s="44">
        <v>44068</v>
      </c>
      <c r="CV117" s="43" t="s">
        <v>3391</v>
      </c>
      <c r="CW117" s="43" t="s">
        <v>3535</v>
      </c>
      <c r="CX117" s="43" t="s">
        <v>272</v>
      </c>
    </row>
    <row r="118" spans="1:105" x14ac:dyDescent="0.3">
      <c r="A118" s="43" t="s">
        <v>4910</v>
      </c>
      <c r="B118" s="43" t="s">
        <v>3355</v>
      </c>
      <c r="C118" s="43" t="s">
        <v>59</v>
      </c>
      <c r="D118" s="44">
        <v>44112</v>
      </c>
      <c r="E118" s="43" t="s">
        <v>3259</v>
      </c>
      <c r="F118" s="43" t="s">
        <v>3356</v>
      </c>
      <c r="G118" s="43" t="s">
        <v>382</v>
      </c>
      <c r="H118" s="43" t="s">
        <v>3357</v>
      </c>
      <c r="I118" s="43" t="s">
        <v>3744</v>
      </c>
      <c r="J118" s="43" t="s">
        <v>382</v>
      </c>
      <c r="K118" s="43" t="s">
        <v>1428</v>
      </c>
      <c r="L118" s="43" t="s">
        <v>1427</v>
      </c>
      <c r="M118" s="43" t="s">
        <v>3359</v>
      </c>
      <c r="N118" s="43" t="s">
        <v>3359</v>
      </c>
      <c r="O118" s="43" t="s">
        <v>4911</v>
      </c>
      <c r="P118" s="43" t="s">
        <v>4912</v>
      </c>
      <c r="Q118" s="43" t="s">
        <v>3819</v>
      </c>
      <c r="R118" s="43" t="s">
        <v>4913</v>
      </c>
      <c r="S118" s="43" t="s">
        <v>4914</v>
      </c>
      <c r="T118" s="43" t="s">
        <v>4915</v>
      </c>
      <c r="U118" s="43" t="s">
        <v>4916</v>
      </c>
      <c r="V118" s="43" t="s">
        <v>4917</v>
      </c>
      <c r="W118" s="43" t="s">
        <v>4918</v>
      </c>
      <c r="X118" s="43" t="s">
        <v>4919</v>
      </c>
      <c r="Y118" s="43" t="s">
        <v>4920</v>
      </c>
      <c r="Z118" s="43" t="s">
        <v>4921</v>
      </c>
      <c r="AA118" s="43" t="s">
        <v>3371</v>
      </c>
      <c r="AB118" s="43">
        <v>608.5</v>
      </c>
      <c r="AC118" s="43" t="s">
        <v>3372</v>
      </c>
      <c r="AD118" s="43" t="s">
        <v>3429</v>
      </c>
      <c r="AE118" s="43" t="s">
        <v>3374</v>
      </c>
      <c r="AG118" s="43" t="s">
        <v>3740</v>
      </c>
      <c r="AH118" s="43" t="s">
        <v>3611</v>
      </c>
      <c r="AI118" s="43" t="s">
        <v>3612</v>
      </c>
      <c r="AJ118" s="43">
        <v>70</v>
      </c>
      <c r="AK118" s="43" t="s">
        <v>3377</v>
      </c>
      <c r="AL118" s="43" t="s">
        <v>3378</v>
      </c>
      <c r="AM118" s="43" t="s">
        <v>1295</v>
      </c>
      <c r="AN118" s="43" t="s">
        <v>3377</v>
      </c>
      <c r="AO118" s="43" t="s">
        <v>3378</v>
      </c>
      <c r="AP118" s="43" t="s">
        <v>1295</v>
      </c>
      <c r="AQ118" s="43" t="s">
        <v>270</v>
      </c>
      <c r="AR118" s="43" t="s">
        <v>191</v>
      </c>
      <c r="AS118" s="43" t="s">
        <v>1408</v>
      </c>
      <c r="AU118" s="43" t="s">
        <v>3379</v>
      </c>
      <c r="AY118" s="43" t="s">
        <v>59</v>
      </c>
      <c r="AZ118" s="43" t="s">
        <v>272</v>
      </c>
      <c r="BB118" s="43" t="s">
        <v>3380</v>
      </c>
      <c r="BD118" s="43" t="s">
        <v>3381</v>
      </c>
      <c r="BE118" s="43" t="s">
        <v>3382</v>
      </c>
      <c r="BF118" s="43" t="s">
        <v>272</v>
      </c>
      <c r="BG118" s="43" t="s">
        <v>272</v>
      </c>
      <c r="BH118" s="43" t="s">
        <v>270</v>
      </c>
      <c r="BI118" s="43" t="s">
        <v>272</v>
      </c>
      <c r="BJ118" s="43" t="s">
        <v>3372</v>
      </c>
      <c r="BK118" s="43" t="s">
        <v>3372</v>
      </c>
      <c r="BL118" s="44">
        <v>43249</v>
      </c>
      <c r="BN118" s="43" t="s">
        <v>289</v>
      </c>
      <c r="BO118" s="43" t="s">
        <v>3384</v>
      </c>
      <c r="BP118" s="43" t="s">
        <v>3384</v>
      </c>
      <c r="BQ118" s="43" t="s">
        <v>3410</v>
      </c>
      <c r="BR118" s="43" t="s">
        <v>3410</v>
      </c>
      <c r="BS118" s="43" t="s">
        <v>3386</v>
      </c>
      <c r="BT118" s="43" t="s">
        <v>3387</v>
      </c>
      <c r="BU118" s="43" t="s">
        <v>270</v>
      </c>
      <c r="BV118" s="43" t="s">
        <v>3486</v>
      </c>
      <c r="BW118" s="43" t="s">
        <v>3486</v>
      </c>
      <c r="BX118" s="43" t="s">
        <v>270</v>
      </c>
      <c r="BY118" s="43" t="s">
        <v>3389</v>
      </c>
      <c r="BZ118" s="43" t="s">
        <v>270</v>
      </c>
      <c r="CB118" s="43">
        <v>23</v>
      </c>
      <c r="CC118" s="43">
        <v>2</v>
      </c>
      <c r="CD118" s="43">
        <v>0</v>
      </c>
      <c r="CE118" s="43">
        <v>0</v>
      </c>
      <c r="CF118" s="43">
        <v>0</v>
      </c>
      <c r="CG118" s="43">
        <v>0</v>
      </c>
      <c r="CH118" s="43">
        <v>0</v>
      </c>
      <c r="CK118" s="43">
        <v>800</v>
      </c>
      <c r="CL118" s="43">
        <v>11000</v>
      </c>
      <c r="CM118" s="43">
        <v>2100</v>
      </c>
      <c r="CO118" s="43">
        <f t="shared" si="1"/>
        <v>13900</v>
      </c>
      <c r="CP118" s="44">
        <v>43220</v>
      </c>
      <c r="CQ118" s="43" t="s">
        <v>3505</v>
      </c>
      <c r="CR118" s="44">
        <v>44002</v>
      </c>
      <c r="CS118" s="43" t="s">
        <v>3390</v>
      </c>
      <c r="CT118" s="44">
        <v>43885</v>
      </c>
      <c r="CV118" s="43" t="s">
        <v>3470</v>
      </c>
      <c r="CX118" s="43" t="s">
        <v>3393</v>
      </c>
      <c r="CY118" s="43" t="s">
        <v>4922</v>
      </c>
      <c r="CZ118" s="43" t="s">
        <v>3395</v>
      </c>
      <c r="DA118" s="43" t="s">
        <v>275</v>
      </c>
    </row>
    <row r="119" spans="1:105" x14ac:dyDescent="0.3">
      <c r="A119" s="43" t="s">
        <v>4923</v>
      </c>
      <c r="B119" s="43" t="s">
        <v>3355</v>
      </c>
      <c r="C119" s="43" t="s">
        <v>219</v>
      </c>
      <c r="D119" s="44">
        <v>44112</v>
      </c>
      <c r="E119" s="43" t="s">
        <v>3259</v>
      </c>
      <c r="F119" s="43" t="s">
        <v>3356</v>
      </c>
      <c r="G119" s="43" t="s">
        <v>382</v>
      </c>
      <c r="H119" s="43" t="s">
        <v>3357</v>
      </c>
      <c r="I119" s="43" t="s">
        <v>4924</v>
      </c>
      <c r="J119" s="43" t="s">
        <v>382</v>
      </c>
      <c r="K119" s="43" t="s">
        <v>4925</v>
      </c>
      <c r="L119" s="43" t="s">
        <v>1509</v>
      </c>
      <c r="M119" s="43" t="s">
        <v>3359</v>
      </c>
      <c r="N119" s="43" t="s">
        <v>3359</v>
      </c>
      <c r="O119" s="43" t="s">
        <v>4926</v>
      </c>
      <c r="P119" s="43" t="s">
        <v>4927</v>
      </c>
      <c r="Q119" s="43" t="s">
        <v>4928</v>
      </c>
      <c r="R119" s="43" t="s">
        <v>4929</v>
      </c>
      <c r="S119" s="43" t="s">
        <v>4930</v>
      </c>
      <c r="T119" s="43" t="s">
        <v>4927</v>
      </c>
      <c r="U119" s="43" t="s">
        <v>4928</v>
      </c>
      <c r="V119" s="43" t="s">
        <v>4929</v>
      </c>
      <c r="W119" s="43" t="s">
        <v>4931</v>
      </c>
      <c r="X119" s="43" t="s">
        <v>4932</v>
      </c>
      <c r="Y119" s="43" t="s">
        <v>350</v>
      </c>
      <c r="Z119" s="43" t="s">
        <v>4933</v>
      </c>
      <c r="AA119" s="43" t="s">
        <v>3371</v>
      </c>
      <c r="AB119" s="43">
        <v>1623</v>
      </c>
      <c r="AC119" s="43" t="s">
        <v>3371</v>
      </c>
      <c r="AD119" s="43" t="s">
        <v>3501</v>
      </c>
      <c r="AE119" s="43" t="s">
        <v>3446</v>
      </c>
      <c r="AG119" s="43" t="s">
        <v>3430</v>
      </c>
      <c r="AH119" s="43" t="s">
        <v>3503</v>
      </c>
      <c r="AI119" s="43" t="s">
        <v>3565</v>
      </c>
      <c r="AJ119" s="43">
        <v>54</v>
      </c>
      <c r="AK119" s="43" t="s">
        <v>3377</v>
      </c>
      <c r="AL119" s="43" t="s">
        <v>3378</v>
      </c>
      <c r="AM119" s="43" t="s">
        <v>1295</v>
      </c>
      <c r="AN119" s="43" t="s">
        <v>3377</v>
      </c>
      <c r="AO119" s="43" t="s">
        <v>3378</v>
      </c>
      <c r="AP119" s="43" t="s">
        <v>1295</v>
      </c>
      <c r="AQ119" s="43" t="s">
        <v>270</v>
      </c>
      <c r="AR119" s="43" t="s">
        <v>191</v>
      </c>
      <c r="AS119" s="43" t="s">
        <v>1408</v>
      </c>
      <c r="AU119" s="43" t="s">
        <v>3379</v>
      </c>
      <c r="AY119" s="43" t="s">
        <v>219</v>
      </c>
      <c r="AZ119" s="43" t="s">
        <v>272</v>
      </c>
      <c r="BB119" s="43" t="s">
        <v>3380</v>
      </c>
      <c r="BE119" s="43" t="s">
        <v>3382</v>
      </c>
      <c r="BJ119" s="43" t="s">
        <v>3372</v>
      </c>
      <c r="BK119" s="43" t="s">
        <v>3372</v>
      </c>
      <c r="BL119" s="44">
        <v>42860</v>
      </c>
      <c r="BM119" s="44">
        <v>29767</v>
      </c>
      <c r="BN119" s="43" t="s">
        <v>289</v>
      </c>
      <c r="BO119" s="43" t="s">
        <v>3410</v>
      </c>
      <c r="BP119" s="43" t="s">
        <v>3410</v>
      </c>
      <c r="BQ119" s="43" t="s">
        <v>3410</v>
      </c>
      <c r="BR119" s="43" t="s">
        <v>3410</v>
      </c>
      <c r="BS119" s="43" t="s">
        <v>3386</v>
      </c>
      <c r="BT119" s="43" t="s">
        <v>3387</v>
      </c>
      <c r="BU119" s="43" t="s">
        <v>270</v>
      </c>
      <c r="BW119" s="43" t="s">
        <v>3469</v>
      </c>
      <c r="BX119" s="43" t="s">
        <v>270</v>
      </c>
      <c r="BY119" s="43" t="s">
        <v>3389</v>
      </c>
      <c r="BZ119" s="43" t="s">
        <v>270</v>
      </c>
      <c r="CB119" s="43">
        <v>4</v>
      </c>
      <c r="CH119" s="43">
        <v>0</v>
      </c>
      <c r="CL119" s="43">
        <v>3000</v>
      </c>
      <c r="CM119" s="43">
        <v>300</v>
      </c>
      <c r="CO119" s="43">
        <f t="shared" si="1"/>
        <v>3300</v>
      </c>
      <c r="CP119" s="44">
        <v>42855</v>
      </c>
      <c r="CV119" s="43" t="s">
        <v>3470</v>
      </c>
      <c r="CW119" s="43" t="s">
        <v>3950</v>
      </c>
      <c r="CX119" s="43" t="s">
        <v>3393</v>
      </c>
      <c r="CY119" s="43" t="s">
        <v>4934</v>
      </c>
    </row>
    <row r="120" spans="1:105" x14ac:dyDescent="0.3">
      <c r="A120" s="43" t="s">
        <v>4935</v>
      </c>
      <c r="B120" s="43" t="s">
        <v>3355</v>
      </c>
      <c r="C120" s="43" t="s">
        <v>221</v>
      </c>
      <c r="D120" s="44">
        <v>44112</v>
      </c>
      <c r="E120" s="43" t="s">
        <v>3259</v>
      </c>
      <c r="F120" s="43" t="s">
        <v>3356</v>
      </c>
      <c r="G120" s="43" t="s">
        <v>382</v>
      </c>
      <c r="H120" s="43" t="s">
        <v>3357</v>
      </c>
      <c r="I120" s="43" t="s">
        <v>4522</v>
      </c>
      <c r="J120" s="43" t="s">
        <v>382</v>
      </c>
      <c r="K120" s="43" t="s">
        <v>4936</v>
      </c>
      <c r="L120" s="43" t="s">
        <v>1510</v>
      </c>
      <c r="M120" s="43" t="s">
        <v>3359</v>
      </c>
      <c r="N120" s="43" t="s">
        <v>3359</v>
      </c>
      <c r="O120" s="43" t="s">
        <v>4937</v>
      </c>
      <c r="P120" s="43" t="s">
        <v>4938</v>
      </c>
      <c r="Q120" s="43" t="s">
        <v>4939</v>
      </c>
      <c r="R120" s="43" t="s">
        <v>4940</v>
      </c>
      <c r="S120" s="43" t="s">
        <v>4941</v>
      </c>
      <c r="T120" s="43" t="s">
        <v>4942</v>
      </c>
      <c r="U120" s="43" t="s">
        <v>4939</v>
      </c>
      <c r="V120" s="43" t="s">
        <v>4943</v>
      </c>
      <c r="W120" s="43" t="s">
        <v>4944</v>
      </c>
      <c r="X120" s="43" t="s">
        <v>4945</v>
      </c>
      <c r="Y120" s="43" t="s">
        <v>351</v>
      </c>
      <c r="Z120" s="43" t="s">
        <v>4946</v>
      </c>
      <c r="AA120" s="43" t="s">
        <v>3371</v>
      </c>
      <c r="AB120" s="43">
        <v>1006</v>
      </c>
      <c r="AC120" s="43" t="s">
        <v>3371</v>
      </c>
      <c r="AD120" s="43" t="s">
        <v>3501</v>
      </c>
      <c r="AE120" s="43" t="s">
        <v>3502</v>
      </c>
      <c r="AG120" s="43" t="s">
        <v>3430</v>
      </c>
      <c r="AH120" s="43" t="s">
        <v>3431</v>
      </c>
      <c r="AI120" s="43" t="s">
        <v>3612</v>
      </c>
      <c r="AJ120" s="43">
        <v>160</v>
      </c>
      <c r="AK120" s="43" t="s">
        <v>3377</v>
      </c>
      <c r="AL120" s="43" t="s">
        <v>3378</v>
      </c>
      <c r="AM120" s="43" t="s">
        <v>1295</v>
      </c>
      <c r="AN120" s="43" t="s">
        <v>3377</v>
      </c>
      <c r="AO120" s="43" t="s">
        <v>3378</v>
      </c>
      <c r="AP120" s="43" t="s">
        <v>1295</v>
      </c>
      <c r="AQ120" s="43" t="s">
        <v>270</v>
      </c>
      <c r="AR120" s="43" t="s">
        <v>191</v>
      </c>
      <c r="AS120" s="43" t="s">
        <v>1408</v>
      </c>
      <c r="AU120" s="43" t="s">
        <v>3379</v>
      </c>
      <c r="AY120" s="43" t="s">
        <v>191</v>
      </c>
      <c r="AZ120" s="43" t="s">
        <v>272</v>
      </c>
      <c r="BA120" s="44">
        <v>17227</v>
      </c>
      <c r="BB120" s="43" t="s">
        <v>3380</v>
      </c>
      <c r="BD120" s="43" t="s">
        <v>3580</v>
      </c>
      <c r="BE120" s="43" t="s">
        <v>3468</v>
      </c>
      <c r="BF120" s="43" t="s">
        <v>270</v>
      </c>
      <c r="BG120" s="43" t="s">
        <v>270</v>
      </c>
      <c r="BH120" s="43" t="s">
        <v>270</v>
      </c>
      <c r="BI120" s="43" t="s">
        <v>270</v>
      </c>
      <c r="BJ120" s="43" t="s">
        <v>3372</v>
      </c>
      <c r="BK120" s="43" t="s">
        <v>3372</v>
      </c>
      <c r="BL120" s="44">
        <v>43385</v>
      </c>
      <c r="BO120" s="43" t="s">
        <v>3410</v>
      </c>
      <c r="BP120" s="43" t="s">
        <v>3410</v>
      </c>
      <c r="BQ120" s="43" t="s">
        <v>3410</v>
      </c>
      <c r="BR120" s="43" t="s">
        <v>3410</v>
      </c>
      <c r="BS120" s="43" t="s">
        <v>3387</v>
      </c>
      <c r="BU120" s="43" t="s">
        <v>270</v>
      </c>
      <c r="BW120" s="43" t="s">
        <v>3469</v>
      </c>
      <c r="BX120" s="43" t="s">
        <v>270</v>
      </c>
      <c r="BZ120" s="43" t="s">
        <v>270</v>
      </c>
      <c r="CB120" s="43">
        <v>10</v>
      </c>
      <c r="CC120" s="43">
        <v>1</v>
      </c>
      <c r="CH120" s="43">
        <v>3</v>
      </c>
      <c r="CL120" s="43">
        <v>5000</v>
      </c>
      <c r="CM120" s="43">
        <v>3000</v>
      </c>
      <c r="CO120" s="43">
        <f t="shared" si="1"/>
        <v>8000</v>
      </c>
      <c r="CP120" s="44">
        <v>43373</v>
      </c>
      <c r="CQ120" s="43" t="s">
        <v>3263</v>
      </c>
      <c r="CR120" s="44">
        <v>43889</v>
      </c>
      <c r="CS120" s="43" t="s">
        <v>3263</v>
      </c>
      <c r="CT120" s="44">
        <v>43889</v>
      </c>
      <c r="CV120" s="43" t="s">
        <v>3391</v>
      </c>
      <c r="CW120" s="43" t="s">
        <v>3950</v>
      </c>
      <c r="CX120" s="43" t="s">
        <v>3393</v>
      </c>
    </row>
    <row r="121" spans="1:105" x14ac:dyDescent="0.3">
      <c r="A121" s="43" t="s">
        <v>4947</v>
      </c>
      <c r="B121" s="43" t="s">
        <v>3355</v>
      </c>
      <c r="C121" s="43" t="s">
        <v>223</v>
      </c>
      <c r="D121" s="44">
        <v>44112</v>
      </c>
      <c r="E121" s="43" t="s">
        <v>3259</v>
      </c>
      <c r="F121" s="43" t="s">
        <v>3356</v>
      </c>
      <c r="G121" s="43" t="s">
        <v>382</v>
      </c>
      <c r="H121" s="43" t="s">
        <v>3357</v>
      </c>
      <c r="I121" s="43" t="s">
        <v>3358</v>
      </c>
      <c r="J121" s="43" t="s">
        <v>382</v>
      </c>
      <c r="K121" s="43" t="s">
        <v>1430</v>
      </c>
      <c r="L121" s="43" t="s">
        <v>1429</v>
      </c>
      <c r="M121" s="43" t="s">
        <v>3359</v>
      </c>
      <c r="N121" s="43" t="s">
        <v>3359</v>
      </c>
      <c r="O121" s="43" t="s">
        <v>4948</v>
      </c>
      <c r="P121" s="43" t="s">
        <v>4949</v>
      </c>
      <c r="Q121" s="43" t="s">
        <v>4950</v>
      </c>
      <c r="R121" s="43" t="s">
        <v>4951</v>
      </c>
      <c r="S121" s="43" t="s">
        <v>4952</v>
      </c>
      <c r="T121" s="43" t="s">
        <v>4953</v>
      </c>
      <c r="U121" s="43" t="s">
        <v>4950</v>
      </c>
      <c r="V121" s="43" t="s">
        <v>4954</v>
      </c>
      <c r="W121" s="43" t="s">
        <v>4955</v>
      </c>
      <c r="X121" s="43" t="s">
        <v>4956</v>
      </c>
      <c r="Y121" s="43" t="s">
        <v>352</v>
      </c>
      <c r="Z121" s="43" t="s">
        <v>4957</v>
      </c>
      <c r="AA121" s="43" t="s">
        <v>3371</v>
      </c>
      <c r="AB121" s="43">
        <v>821</v>
      </c>
      <c r="AC121" s="43" t="s">
        <v>3372</v>
      </c>
      <c r="AD121" s="43" t="s">
        <v>3407</v>
      </c>
      <c r="AE121" s="43" t="s">
        <v>933</v>
      </c>
      <c r="AF121" s="43">
        <v>900</v>
      </c>
      <c r="AG121" s="43" t="s">
        <v>3375</v>
      </c>
      <c r="AH121" s="43" t="s">
        <v>3408</v>
      </c>
      <c r="AI121" s="43" t="s">
        <v>3372</v>
      </c>
      <c r="AJ121" s="43">
        <v>270</v>
      </c>
      <c r="AK121" s="43" t="s">
        <v>3377</v>
      </c>
      <c r="AL121" s="43" t="s">
        <v>3378</v>
      </c>
      <c r="AM121" s="43" t="s">
        <v>1295</v>
      </c>
      <c r="AN121" s="43" t="s">
        <v>3377</v>
      </c>
      <c r="AO121" s="43" t="s">
        <v>3378</v>
      </c>
      <c r="AP121" s="43" t="s">
        <v>1295</v>
      </c>
      <c r="AQ121" s="43" t="s">
        <v>270</v>
      </c>
      <c r="AR121" s="43" t="s">
        <v>191</v>
      </c>
      <c r="AS121" s="43" t="s">
        <v>1408</v>
      </c>
      <c r="AU121" s="43" t="s">
        <v>3379</v>
      </c>
      <c r="AY121" s="43" t="s">
        <v>223</v>
      </c>
      <c r="AZ121" s="43" t="s">
        <v>272</v>
      </c>
      <c r="BA121" s="44">
        <v>15250</v>
      </c>
      <c r="BB121" s="43" t="s">
        <v>3380</v>
      </c>
      <c r="BD121" s="43" t="s">
        <v>4958</v>
      </c>
      <c r="BE121" s="43" t="s">
        <v>3382</v>
      </c>
      <c r="BF121" s="43" t="s">
        <v>270</v>
      </c>
      <c r="BG121" s="43" t="s">
        <v>270</v>
      </c>
      <c r="BH121" s="43" t="s">
        <v>270</v>
      </c>
      <c r="BI121" s="43" t="s">
        <v>272</v>
      </c>
      <c r="BJ121" s="43" t="s">
        <v>3372</v>
      </c>
      <c r="BK121" s="43" t="s">
        <v>3372</v>
      </c>
      <c r="BL121" s="44">
        <v>43665</v>
      </c>
      <c r="BM121" s="44">
        <v>29494</v>
      </c>
      <c r="BN121" s="43" t="s">
        <v>4959</v>
      </c>
      <c r="BO121" s="43" t="s">
        <v>3384</v>
      </c>
      <c r="BP121" s="43" t="s">
        <v>3433</v>
      </c>
      <c r="BQ121" s="43" t="s">
        <v>3410</v>
      </c>
      <c r="BR121" s="43" t="s">
        <v>3410</v>
      </c>
      <c r="BS121" s="43" t="s">
        <v>3386</v>
      </c>
      <c r="BT121" s="43" t="s">
        <v>3387</v>
      </c>
      <c r="BU121" s="43" t="s">
        <v>270</v>
      </c>
      <c r="BV121" s="43" t="s">
        <v>3486</v>
      </c>
      <c r="BW121" s="43" t="s">
        <v>3486</v>
      </c>
      <c r="BX121" s="43" t="s">
        <v>272</v>
      </c>
      <c r="BY121" s="43" t="s">
        <v>3389</v>
      </c>
      <c r="BZ121" s="43" t="s">
        <v>270</v>
      </c>
      <c r="CB121" s="43">
        <v>202</v>
      </c>
      <c r="CC121" s="43">
        <v>10</v>
      </c>
      <c r="CD121" s="43">
        <v>0</v>
      </c>
      <c r="CE121" s="43">
        <v>4</v>
      </c>
      <c r="CF121" s="43">
        <v>5</v>
      </c>
      <c r="CG121" s="43">
        <v>0</v>
      </c>
      <c r="CH121" s="43">
        <v>0</v>
      </c>
      <c r="CL121" s="43">
        <v>42000</v>
      </c>
      <c r="CM121" s="43">
        <v>9000</v>
      </c>
      <c r="CO121" s="43">
        <f t="shared" si="1"/>
        <v>51000</v>
      </c>
      <c r="CP121" s="44">
        <v>43665</v>
      </c>
      <c r="CQ121" s="43" t="s">
        <v>3390</v>
      </c>
      <c r="CR121" s="44">
        <v>39905</v>
      </c>
      <c r="CS121" s="43" t="s">
        <v>3390</v>
      </c>
      <c r="CT121" s="44">
        <v>39905</v>
      </c>
      <c r="CV121" s="43" t="s">
        <v>3391</v>
      </c>
      <c r="CW121" s="43" t="s">
        <v>4960</v>
      </c>
      <c r="CX121" s="43" t="s">
        <v>3393</v>
      </c>
      <c r="CY121" s="43" t="s">
        <v>4961</v>
      </c>
      <c r="CZ121" s="43" t="s">
        <v>3395</v>
      </c>
      <c r="DA121" s="43" t="s">
        <v>278</v>
      </c>
    </row>
    <row r="122" spans="1:105" x14ac:dyDescent="0.3">
      <c r="A122" s="43" t="s">
        <v>4962</v>
      </c>
      <c r="B122" s="43" t="s">
        <v>3355</v>
      </c>
      <c r="C122" s="43" t="s">
        <v>137</v>
      </c>
      <c r="D122" s="44">
        <v>44112</v>
      </c>
      <c r="E122" s="43" t="s">
        <v>3259</v>
      </c>
      <c r="F122" s="43" t="s">
        <v>3356</v>
      </c>
      <c r="G122" s="43" t="s">
        <v>382</v>
      </c>
      <c r="H122" s="43" t="s">
        <v>3357</v>
      </c>
      <c r="I122" s="43" t="s">
        <v>4963</v>
      </c>
      <c r="J122" s="43" t="s">
        <v>382</v>
      </c>
      <c r="K122" s="43" t="s">
        <v>1432</v>
      </c>
      <c r="L122" s="43" t="s">
        <v>1431</v>
      </c>
      <c r="M122" s="43" t="s">
        <v>3359</v>
      </c>
      <c r="N122" s="43" t="s">
        <v>3359</v>
      </c>
      <c r="O122" s="43" t="s">
        <v>4964</v>
      </c>
      <c r="P122" s="43" t="s">
        <v>4965</v>
      </c>
      <c r="Q122" s="43" t="s">
        <v>4966</v>
      </c>
      <c r="R122" s="43" t="s">
        <v>4967</v>
      </c>
      <c r="S122" s="43" t="s">
        <v>4968</v>
      </c>
      <c r="T122" s="43" t="s">
        <v>4969</v>
      </c>
      <c r="U122" s="43" t="s">
        <v>4966</v>
      </c>
      <c r="V122" s="43" t="s">
        <v>4970</v>
      </c>
      <c r="W122" s="43" t="s">
        <v>4971</v>
      </c>
      <c r="X122" s="43" t="s">
        <v>4972</v>
      </c>
      <c r="Y122" s="43" t="s">
        <v>329</v>
      </c>
      <c r="Z122" s="43" t="s">
        <v>4973</v>
      </c>
      <c r="AA122" s="43" t="s">
        <v>3371</v>
      </c>
      <c r="AB122" s="43">
        <v>1182.8</v>
      </c>
      <c r="AC122" s="43" t="s">
        <v>3372</v>
      </c>
      <c r="AD122" s="43" t="s">
        <v>3467</v>
      </c>
      <c r="AE122" s="43" t="s">
        <v>3374</v>
      </c>
      <c r="AG122" s="43" t="s">
        <v>3430</v>
      </c>
      <c r="AH122" s="43" t="s">
        <v>3503</v>
      </c>
      <c r="AI122" s="43" t="s">
        <v>3565</v>
      </c>
      <c r="AJ122" s="43">
        <v>390</v>
      </c>
      <c r="AK122" s="43" t="s">
        <v>3377</v>
      </c>
      <c r="AL122" s="43" t="s">
        <v>3378</v>
      </c>
      <c r="AM122" s="43" t="s">
        <v>1295</v>
      </c>
      <c r="AN122" s="43" t="s">
        <v>3377</v>
      </c>
      <c r="AO122" s="43" t="s">
        <v>3378</v>
      </c>
      <c r="AP122" s="43" t="s">
        <v>1295</v>
      </c>
      <c r="AQ122" s="43" t="s">
        <v>270</v>
      </c>
      <c r="AR122" s="43" t="s">
        <v>191</v>
      </c>
      <c r="AS122" s="43" t="s">
        <v>1408</v>
      </c>
      <c r="AU122" s="43" t="s">
        <v>3379</v>
      </c>
      <c r="AY122" s="43" t="s">
        <v>137</v>
      </c>
      <c r="AZ122" s="43" t="s">
        <v>272</v>
      </c>
      <c r="BA122" s="44">
        <v>14702</v>
      </c>
      <c r="BB122" s="43" t="s">
        <v>3380</v>
      </c>
      <c r="BD122" s="43" t="s">
        <v>3381</v>
      </c>
      <c r="BE122" s="43" t="s">
        <v>3382</v>
      </c>
      <c r="BF122" s="43" t="s">
        <v>270</v>
      </c>
      <c r="BG122" s="43" t="s">
        <v>270</v>
      </c>
      <c r="BH122" s="43" t="s">
        <v>270</v>
      </c>
      <c r="BI122" s="43" t="s">
        <v>272</v>
      </c>
      <c r="BJ122" s="43" t="s">
        <v>3372</v>
      </c>
      <c r="BK122" s="43" t="s">
        <v>3372</v>
      </c>
      <c r="BL122" s="44">
        <v>43615</v>
      </c>
      <c r="BN122" s="43" t="s">
        <v>3383</v>
      </c>
      <c r="BO122" s="43" t="s">
        <v>3384</v>
      </c>
      <c r="BP122" s="43" t="s">
        <v>3384</v>
      </c>
      <c r="BQ122" s="43" t="s">
        <v>3410</v>
      </c>
      <c r="BR122" s="43" t="s">
        <v>3410</v>
      </c>
      <c r="BS122" s="43" t="s">
        <v>3386</v>
      </c>
      <c r="BT122" s="43" t="s">
        <v>3387</v>
      </c>
      <c r="BU122" s="43" t="s">
        <v>270</v>
      </c>
      <c r="BV122" s="43" t="s">
        <v>3534</v>
      </c>
      <c r="BW122" s="43" t="s">
        <v>3534</v>
      </c>
      <c r="BX122" s="43" t="s">
        <v>270</v>
      </c>
      <c r="BY122" s="43" t="s">
        <v>3389</v>
      </c>
      <c r="BZ122" s="43" t="s">
        <v>270</v>
      </c>
      <c r="CB122" s="43">
        <v>17</v>
      </c>
      <c r="CC122" s="43">
        <v>7</v>
      </c>
      <c r="CD122" s="43">
        <v>4</v>
      </c>
      <c r="CE122" s="43">
        <v>0</v>
      </c>
      <c r="CF122" s="43">
        <v>0</v>
      </c>
      <c r="CG122" s="43">
        <v>0</v>
      </c>
      <c r="CH122" s="43">
        <v>0</v>
      </c>
      <c r="CK122" s="43">
        <v>7748</v>
      </c>
      <c r="CL122" s="43">
        <v>5500</v>
      </c>
      <c r="CM122" s="43">
        <v>9500</v>
      </c>
      <c r="CN122" s="43">
        <v>100</v>
      </c>
      <c r="CO122" s="43">
        <f t="shared" si="1"/>
        <v>22848</v>
      </c>
      <c r="CP122" s="44">
        <v>43585</v>
      </c>
      <c r="CQ122" s="43" t="s">
        <v>3390</v>
      </c>
      <c r="CR122" s="44">
        <v>39907</v>
      </c>
      <c r="CS122" s="43" t="s">
        <v>3390</v>
      </c>
      <c r="CT122" s="44">
        <v>39907</v>
      </c>
      <c r="CV122" s="43" t="s">
        <v>3391</v>
      </c>
      <c r="CW122" s="43" t="s">
        <v>4974</v>
      </c>
      <c r="CX122" s="43" t="s">
        <v>3393</v>
      </c>
      <c r="CY122" s="43" t="s">
        <v>4975</v>
      </c>
      <c r="CZ122" s="43" t="s">
        <v>3395</v>
      </c>
      <c r="DA122" s="43" t="s">
        <v>278</v>
      </c>
    </row>
    <row r="123" spans="1:105" x14ac:dyDescent="0.3">
      <c r="A123" s="43" t="s">
        <v>4976</v>
      </c>
      <c r="B123" s="43" t="s">
        <v>3355</v>
      </c>
      <c r="C123" s="43" t="s">
        <v>225</v>
      </c>
      <c r="D123" s="44">
        <v>44112</v>
      </c>
      <c r="E123" s="43" t="s">
        <v>3259</v>
      </c>
      <c r="F123" s="43" t="s">
        <v>3356</v>
      </c>
      <c r="G123" s="43" t="s">
        <v>382</v>
      </c>
      <c r="H123" s="43" t="s">
        <v>3357</v>
      </c>
      <c r="I123" s="43" t="s">
        <v>4522</v>
      </c>
      <c r="J123" s="43" t="s">
        <v>382</v>
      </c>
      <c r="K123" s="43" t="s">
        <v>1434</v>
      </c>
      <c r="L123" s="43" t="s">
        <v>1433</v>
      </c>
      <c r="M123" s="43" t="s">
        <v>3359</v>
      </c>
      <c r="N123" s="43" t="s">
        <v>3359</v>
      </c>
      <c r="O123" s="43" t="s">
        <v>4977</v>
      </c>
      <c r="P123" s="43" t="s">
        <v>4978</v>
      </c>
      <c r="Q123" s="43" t="s">
        <v>4979</v>
      </c>
      <c r="R123" s="43" t="s">
        <v>4980</v>
      </c>
      <c r="S123" s="43" t="s">
        <v>4981</v>
      </c>
      <c r="T123" s="43" t="s">
        <v>4978</v>
      </c>
      <c r="U123" s="43" t="s">
        <v>4979</v>
      </c>
      <c r="V123" s="43" t="s">
        <v>4980</v>
      </c>
      <c r="W123" s="43" t="s">
        <v>4982</v>
      </c>
      <c r="X123" s="43" t="s">
        <v>4983</v>
      </c>
      <c r="Y123" s="43" t="s">
        <v>353</v>
      </c>
      <c r="Z123" s="43" t="s">
        <v>4984</v>
      </c>
      <c r="AA123" s="43" t="s">
        <v>3371</v>
      </c>
      <c r="AB123" s="43">
        <v>1073</v>
      </c>
      <c r="AC123" s="43" t="s">
        <v>3372</v>
      </c>
      <c r="AD123" s="43" t="s">
        <v>3445</v>
      </c>
      <c r="AE123" s="43" t="s">
        <v>933</v>
      </c>
      <c r="AG123" s="43" t="s">
        <v>3430</v>
      </c>
      <c r="AH123" s="43" t="s">
        <v>3503</v>
      </c>
      <c r="AI123" s="43" t="s">
        <v>3695</v>
      </c>
      <c r="AJ123" s="43">
        <v>118</v>
      </c>
      <c r="AK123" s="43" t="s">
        <v>3377</v>
      </c>
      <c r="AL123" s="43" t="s">
        <v>3378</v>
      </c>
      <c r="AM123" s="43" t="s">
        <v>1295</v>
      </c>
      <c r="AN123" s="43" t="s">
        <v>3377</v>
      </c>
      <c r="AO123" s="43" t="s">
        <v>3378</v>
      </c>
      <c r="AP123" s="43" t="s">
        <v>1295</v>
      </c>
      <c r="AQ123" s="43" t="s">
        <v>270</v>
      </c>
      <c r="AR123" s="43" t="s">
        <v>191</v>
      </c>
      <c r="AS123" s="43" t="s">
        <v>1408</v>
      </c>
      <c r="AU123" s="43" t="s">
        <v>3379</v>
      </c>
      <c r="AY123" s="43" t="s">
        <v>191</v>
      </c>
      <c r="AZ123" s="43" t="s">
        <v>272</v>
      </c>
      <c r="BB123" s="43" t="s">
        <v>3380</v>
      </c>
      <c r="BD123" s="43" t="s">
        <v>3381</v>
      </c>
      <c r="BE123" s="43" t="s">
        <v>3382</v>
      </c>
      <c r="BF123" s="43" t="s">
        <v>270</v>
      </c>
      <c r="BG123" s="43" t="s">
        <v>270</v>
      </c>
      <c r="BH123" s="43" t="s">
        <v>270</v>
      </c>
      <c r="BI123" s="43" t="s">
        <v>272</v>
      </c>
      <c r="BJ123" s="43" t="s">
        <v>3372</v>
      </c>
      <c r="BK123" s="43" t="s">
        <v>3372</v>
      </c>
      <c r="BL123" s="44">
        <v>42885</v>
      </c>
      <c r="BN123" s="43" t="s">
        <v>289</v>
      </c>
      <c r="BO123" s="43" t="s">
        <v>3410</v>
      </c>
      <c r="BP123" s="43" t="s">
        <v>3410</v>
      </c>
      <c r="BQ123" s="43" t="s">
        <v>3410</v>
      </c>
      <c r="BR123" s="43" t="s">
        <v>3410</v>
      </c>
      <c r="BS123" s="43" t="s">
        <v>3386</v>
      </c>
      <c r="BT123" s="43" t="s">
        <v>3387</v>
      </c>
      <c r="BU123" s="43" t="s">
        <v>270</v>
      </c>
      <c r="BV123" s="43" t="s">
        <v>3534</v>
      </c>
      <c r="BW123" s="43" t="s">
        <v>3534</v>
      </c>
      <c r="BX123" s="43" t="s">
        <v>270</v>
      </c>
      <c r="BY123" s="43" t="s">
        <v>3389</v>
      </c>
      <c r="BZ123" s="43" t="s">
        <v>270</v>
      </c>
      <c r="CB123" s="43">
        <v>3</v>
      </c>
      <c r="CC123" s="43">
        <v>0</v>
      </c>
      <c r="CD123" s="43">
        <v>0</v>
      </c>
      <c r="CE123" s="43">
        <v>0</v>
      </c>
      <c r="CF123" s="43">
        <v>0</v>
      </c>
      <c r="CG123" s="43">
        <v>0</v>
      </c>
      <c r="CH123" s="43">
        <v>0</v>
      </c>
      <c r="CL123" s="43">
        <v>2020</v>
      </c>
      <c r="CM123" s="43">
        <v>400</v>
      </c>
      <c r="CO123" s="43">
        <f t="shared" si="1"/>
        <v>2420</v>
      </c>
      <c r="CP123" s="44">
        <v>42855</v>
      </c>
      <c r="CQ123" s="43" t="s">
        <v>3390</v>
      </c>
      <c r="CR123" s="44">
        <v>41106</v>
      </c>
      <c r="CS123" s="43" t="s">
        <v>3390</v>
      </c>
      <c r="CT123" s="44">
        <v>41106</v>
      </c>
      <c r="CV123" s="43" t="s">
        <v>3391</v>
      </c>
      <c r="CW123" s="43" t="s">
        <v>3471</v>
      </c>
      <c r="CX123" s="43" t="s">
        <v>3393</v>
      </c>
      <c r="CZ123" s="43" t="s">
        <v>3395</v>
      </c>
      <c r="DA123" s="43" t="s">
        <v>282</v>
      </c>
    </row>
    <row r="124" spans="1:105" x14ac:dyDescent="0.3">
      <c r="A124" s="43" t="s">
        <v>4985</v>
      </c>
      <c r="B124" s="43" t="s">
        <v>3355</v>
      </c>
      <c r="C124" s="43" t="s">
        <v>4986</v>
      </c>
      <c r="D124" s="44">
        <v>44112</v>
      </c>
      <c r="E124" s="43" t="s">
        <v>3259</v>
      </c>
      <c r="F124" s="43" t="s">
        <v>3356</v>
      </c>
      <c r="G124" s="43" t="s">
        <v>382</v>
      </c>
      <c r="H124" s="43" t="s">
        <v>3357</v>
      </c>
      <c r="I124" s="43" t="s">
        <v>4987</v>
      </c>
      <c r="J124" s="43" t="s">
        <v>382</v>
      </c>
      <c r="K124" s="43" t="s">
        <v>4988</v>
      </c>
      <c r="L124" s="43" t="s">
        <v>4989</v>
      </c>
      <c r="M124" s="43" t="s">
        <v>3602</v>
      </c>
      <c r="N124" s="43" t="s">
        <v>3359</v>
      </c>
      <c r="O124" s="43" t="s">
        <v>4990</v>
      </c>
      <c r="P124" s="43" t="s">
        <v>4991</v>
      </c>
      <c r="Q124" s="43" t="s">
        <v>4992</v>
      </c>
      <c r="R124" s="43" t="s">
        <v>4993</v>
      </c>
      <c r="S124" s="43" t="s">
        <v>4994</v>
      </c>
      <c r="T124" s="43" t="s">
        <v>4991</v>
      </c>
      <c r="U124" s="43" t="s">
        <v>4992</v>
      </c>
      <c r="V124" s="43" t="s">
        <v>4993</v>
      </c>
      <c r="W124" s="43" t="s">
        <v>4995</v>
      </c>
      <c r="X124" s="43" t="s">
        <v>4996</v>
      </c>
      <c r="Y124" s="43" t="s">
        <v>4997</v>
      </c>
      <c r="Z124" s="43" t="s">
        <v>4998</v>
      </c>
      <c r="AA124" s="43" t="s">
        <v>3371</v>
      </c>
      <c r="AB124" s="43">
        <v>920</v>
      </c>
      <c r="AC124" s="43" t="s">
        <v>3371</v>
      </c>
      <c r="AD124" s="43" t="s">
        <v>3373</v>
      </c>
      <c r="AE124" s="43" t="s">
        <v>3502</v>
      </c>
      <c r="AF124" s="43">
        <v>400</v>
      </c>
      <c r="AG124" s="43" t="s">
        <v>3430</v>
      </c>
      <c r="AH124" s="43" t="s">
        <v>3503</v>
      </c>
      <c r="AI124" s="43" t="s">
        <v>3371</v>
      </c>
      <c r="AJ124" s="43">
        <v>158</v>
      </c>
      <c r="AK124" s="43" t="s">
        <v>3377</v>
      </c>
      <c r="AL124" s="43" t="s">
        <v>3378</v>
      </c>
      <c r="AM124" s="43" t="s">
        <v>1295</v>
      </c>
      <c r="AN124" s="43" t="s">
        <v>3377</v>
      </c>
      <c r="AO124" s="43" t="s">
        <v>3378</v>
      </c>
      <c r="AP124" s="43" t="s">
        <v>1295</v>
      </c>
      <c r="AQ124" s="43" t="s">
        <v>270</v>
      </c>
      <c r="AR124" s="43" t="s">
        <v>191</v>
      </c>
      <c r="AS124" s="43" t="s">
        <v>1408</v>
      </c>
      <c r="AU124" s="43" t="s">
        <v>3379</v>
      </c>
      <c r="AY124" s="43" t="s">
        <v>4986</v>
      </c>
      <c r="AZ124" s="43" t="s">
        <v>272</v>
      </c>
      <c r="BA124" s="44">
        <v>15707</v>
      </c>
      <c r="BB124" s="43" t="s">
        <v>3380</v>
      </c>
      <c r="BE124" s="43" t="s">
        <v>3468</v>
      </c>
      <c r="BF124" s="43" t="s">
        <v>270</v>
      </c>
      <c r="BG124" s="43" t="s">
        <v>270</v>
      </c>
      <c r="BH124" s="43" t="s">
        <v>270</v>
      </c>
      <c r="BI124" s="43" t="s">
        <v>270</v>
      </c>
      <c r="BJ124" s="43" t="s">
        <v>3372</v>
      </c>
      <c r="BK124" s="43" t="s">
        <v>3372</v>
      </c>
      <c r="BL124" s="44">
        <v>43648</v>
      </c>
      <c r="BM124" s="44">
        <v>33262</v>
      </c>
      <c r="BN124" s="43" t="s">
        <v>4999</v>
      </c>
      <c r="BO124" s="43" t="s">
        <v>3384</v>
      </c>
      <c r="BP124" s="43" t="s">
        <v>3384</v>
      </c>
      <c r="BQ124" s="43" t="s">
        <v>3410</v>
      </c>
      <c r="BR124" s="43" t="s">
        <v>3410</v>
      </c>
      <c r="BU124" s="43" t="s">
        <v>270</v>
      </c>
      <c r="BV124" s="43" t="s">
        <v>3534</v>
      </c>
      <c r="BW124" s="43" t="s">
        <v>3534</v>
      </c>
      <c r="BX124" s="43" t="s">
        <v>270</v>
      </c>
      <c r="BZ124" s="43" t="s">
        <v>270</v>
      </c>
      <c r="CB124" s="43">
        <v>18</v>
      </c>
      <c r="CF124" s="43">
        <v>22</v>
      </c>
      <c r="CL124" s="43">
        <v>10000</v>
      </c>
      <c r="CM124" s="43">
        <v>5000</v>
      </c>
      <c r="CO124" s="43">
        <f t="shared" si="1"/>
        <v>15000</v>
      </c>
      <c r="CP124" s="44">
        <v>42490</v>
      </c>
      <c r="CV124" s="43" t="s">
        <v>3391</v>
      </c>
      <c r="CW124" s="43" t="s">
        <v>5000</v>
      </c>
      <c r="CX124" s="43" t="s">
        <v>272</v>
      </c>
      <c r="CY124" s="43" t="s">
        <v>5001</v>
      </c>
    </row>
    <row r="125" spans="1:105" x14ac:dyDescent="0.3">
      <c r="A125" s="43" t="s">
        <v>5002</v>
      </c>
      <c r="B125" s="43" t="s">
        <v>3355</v>
      </c>
      <c r="C125" s="43" t="s">
        <v>227</v>
      </c>
      <c r="D125" s="44">
        <v>44112</v>
      </c>
      <c r="E125" s="43" t="s">
        <v>3259</v>
      </c>
      <c r="F125" s="43" t="s">
        <v>3356</v>
      </c>
      <c r="G125" s="43" t="s">
        <v>382</v>
      </c>
      <c r="H125" s="43" t="s">
        <v>3357</v>
      </c>
      <c r="I125" s="43" t="s">
        <v>1449</v>
      </c>
      <c r="J125" s="43" t="s">
        <v>382</v>
      </c>
      <c r="K125" s="43" t="s">
        <v>1439</v>
      </c>
      <c r="L125" s="43" t="s">
        <v>1438</v>
      </c>
      <c r="M125" s="43" t="s">
        <v>3359</v>
      </c>
      <c r="N125" s="43" t="s">
        <v>3359</v>
      </c>
      <c r="O125" s="43" t="s">
        <v>5003</v>
      </c>
      <c r="P125" s="43" t="s">
        <v>5004</v>
      </c>
      <c r="Q125" s="43" t="s">
        <v>5005</v>
      </c>
      <c r="R125" s="43" t="s">
        <v>5006</v>
      </c>
      <c r="S125" s="43" t="s">
        <v>5007</v>
      </c>
      <c r="T125" s="43" t="s">
        <v>5004</v>
      </c>
      <c r="U125" s="43" t="s">
        <v>5005</v>
      </c>
      <c r="V125" s="43" t="s">
        <v>5006</v>
      </c>
      <c r="W125" s="43" t="s">
        <v>5008</v>
      </c>
      <c r="X125" s="43" t="s">
        <v>5009</v>
      </c>
      <c r="Y125" s="43" t="s">
        <v>5010</v>
      </c>
      <c r="Z125" s="43" t="s">
        <v>5011</v>
      </c>
      <c r="AA125" s="43" t="s">
        <v>3371</v>
      </c>
      <c r="AB125" s="43">
        <v>1287.5999999999999</v>
      </c>
      <c r="AC125" s="43" t="s">
        <v>3372</v>
      </c>
      <c r="AD125" s="43" t="s">
        <v>3429</v>
      </c>
      <c r="AE125" s="43" t="s">
        <v>933</v>
      </c>
      <c r="AG125" s="43" t="s">
        <v>3375</v>
      </c>
      <c r="AH125" s="43" t="s">
        <v>3408</v>
      </c>
      <c r="AI125" s="43" t="s">
        <v>3549</v>
      </c>
      <c r="AJ125" s="43">
        <v>172</v>
      </c>
      <c r="AK125" s="43" t="s">
        <v>3377</v>
      </c>
      <c r="AL125" s="43" t="s">
        <v>3378</v>
      </c>
      <c r="AM125" s="43" t="s">
        <v>1295</v>
      </c>
      <c r="AN125" s="43" t="s">
        <v>3377</v>
      </c>
      <c r="AO125" s="43" t="s">
        <v>3378</v>
      </c>
      <c r="AP125" s="43" t="s">
        <v>1295</v>
      </c>
      <c r="AQ125" s="43" t="s">
        <v>270</v>
      </c>
      <c r="AR125" s="43" t="s">
        <v>191</v>
      </c>
      <c r="AS125" s="43" t="s">
        <v>1408</v>
      </c>
      <c r="AU125" s="43" t="s">
        <v>3379</v>
      </c>
      <c r="AY125" s="43" t="s">
        <v>227</v>
      </c>
      <c r="AZ125" s="43" t="s">
        <v>272</v>
      </c>
      <c r="BA125" s="44">
        <v>17076</v>
      </c>
      <c r="BB125" s="43" t="s">
        <v>3380</v>
      </c>
      <c r="BD125" s="43" t="s">
        <v>270</v>
      </c>
      <c r="BE125" s="43" t="s">
        <v>3382</v>
      </c>
      <c r="BF125" s="43" t="s">
        <v>270</v>
      </c>
      <c r="BG125" s="43" t="s">
        <v>270</v>
      </c>
      <c r="BJ125" s="43" t="s">
        <v>3372</v>
      </c>
      <c r="BK125" s="43" t="s">
        <v>3372</v>
      </c>
      <c r="BL125" s="44">
        <v>43684</v>
      </c>
      <c r="BN125" s="43" t="s">
        <v>289</v>
      </c>
      <c r="BO125" s="43" t="s">
        <v>3410</v>
      </c>
      <c r="BP125" s="43" t="s">
        <v>3410</v>
      </c>
      <c r="BQ125" s="43" t="s">
        <v>3410</v>
      </c>
      <c r="BR125" s="43" t="s">
        <v>3410</v>
      </c>
      <c r="BS125" s="43" t="s">
        <v>3386</v>
      </c>
      <c r="BT125" s="43" t="s">
        <v>3387</v>
      </c>
      <c r="BU125" s="43" t="s">
        <v>270</v>
      </c>
      <c r="BW125" s="43" t="s">
        <v>3469</v>
      </c>
      <c r="BX125" s="43" t="s">
        <v>270</v>
      </c>
      <c r="BY125" s="43" t="s">
        <v>3389</v>
      </c>
      <c r="BZ125" s="43" t="s">
        <v>270</v>
      </c>
      <c r="CB125" s="43">
        <v>18</v>
      </c>
      <c r="CC125" s="43">
        <v>0</v>
      </c>
      <c r="CD125" s="43">
        <v>0</v>
      </c>
      <c r="CE125" s="43">
        <v>0</v>
      </c>
      <c r="CF125" s="43">
        <v>0</v>
      </c>
      <c r="CG125" s="43">
        <v>0</v>
      </c>
      <c r="CH125" s="43">
        <v>0</v>
      </c>
      <c r="CL125" s="43">
        <v>6600</v>
      </c>
      <c r="CM125" s="43">
        <v>3000</v>
      </c>
      <c r="CO125" s="43">
        <f t="shared" si="1"/>
        <v>9600</v>
      </c>
      <c r="CP125" s="44">
        <v>43677</v>
      </c>
      <c r="CQ125" s="43" t="s">
        <v>3412</v>
      </c>
      <c r="CR125" s="44">
        <v>40613</v>
      </c>
      <c r="CS125" s="43" t="s">
        <v>3390</v>
      </c>
      <c r="CT125" s="44">
        <v>40055</v>
      </c>
      <c r="CV125" s="43" t="s">
        <v>3470</v>
      </c>
      <c r="CW125" s="43" t="s">
        <v>3950</v>
      </c>
      <c r="CX125" s="43" t="s">
        <v>3393</v>
      </c>
      <c r="CY125" s="43" t="s">
        <v>5012</v>
      </c>
      <c r="CZ125" s="43" t="s">
        <v>3395</v>
      </c>
      <c r="DA125" s="43" t="s">
        <v>275</v>
      </c>
    </row>
    <row r="126" spans="1:105" x14ac:dyDescent="0.3">
      <c r="A126" s="43" t="s">
        <v>5013</v>
      </c>
      <c r="B126" s="43" t="s">
        <v>3355</v>
      </c>
      <c r="C126" s="43" t="s">
        <v>229</v>
      </c>
      <c r="D126" s="44">
        <v>44112</v>
      </c>
      <c r="E126" s="43" t="s">
        <v>3259</v>
      </c>
      <c r="F126" s="43" t="s">
        <v>3356</v>
      </c>
      <c r="G126" s="43" t="s">
        <v>382</v>
      </c>
      <c r="H126" s="43" t="s">
        <v>3357</v>
      </c>
      <c r="I126" s="43" t="s">
        <v>4028</v>
      </c>
      <c r="J126" s="43" t="s">
        <v>382</v>
      </c>
      <c r="K126" s="43" t="s">
        <v>5014</v>
      </c>
      <c r="L126" s="43" t="s">
        <v>1511</v>
      </c>
      <c r="M126" s="43" t="s">
        <v>3359</v>
      </c>
      <c r="N126" s="43" t="s">
        <v>3359</v>
      </c>
      <c r="O126" s="43" t="s">
        <v>5015</v>
      </c>
      <c r="P126" s="43" t="s">
        <v>5016</v>
      </c>
      <c r="Q126" s="43" t="s">
        <v>5017</v>
      </c>
      <c r="R126" s="43" t="s">
        <v>5018</v>
      </c>
      <c r="S126" s="43" t="s">
        <v>5019</v>
      </c>
      <c r="T126" s="43" t="s">
        <v>5016</v>
      </c>
      <c r="U126" s="43" t="s">
        <v>5017</v>
      </c>
      <c r="V126" s="43" t="s">
        <v>5020</v>
      </c>
      <c r="W126" s="43" t="s">
        <v>5021</v>
      </c>
      <c r="X126" s="43" t="s">
        <v>5022</v>
      </c>
      <c r="Y126" s="43" t="s">
        <v>5023</v>
      </c>
      <c r="Z126" s="43" t="s">
        <v>5024</v>
      </c>
      <c r="AA126" s="43" t="s">
        <v>3371</v>
      </c>
      <c r="AB126" s="43">
        <v>1140.3</v>
      </c>
      <c r="AC126" s="43" t="s">
        <v>3371</v>
      </c>
      <c r="AD126" s="43" t="s">
        <v>3467</v>
      </c>
      <c r="AE126" s="43" t="s">
        <v>3502</v>
      </c>
      <c r="AG126" s="43" t="s">
        <v>3375</v>
      </c>
      <c r="AH126" s="43" t="s">
        <v>3503</v>
      </c>
      <c r="AI126" s="43" t="s">
        <v>3372</v>
      </c>
      <c r="AJ126" s="43">
        <v>29</v>
      </c>
      <c r="AK126" s="43" t="s">
        <v>3377</v>
      </c>
      <c r="AL126" s="43" t="s">
        <v>3378</v>
      </c>
      <c r="AM126" s="43" t="s">
        <v>1295</v>
      </c>
      <c r="AN126" s="43" t="s">
        <v>3377</v>
      </c>
      <c r="AO126" s="43" t="s">
        <v>3378</v>
      </c>
      <c r="AP126" s="43" t="s">
        <v>1295</v>
      </c>
      <c r="AQ126" s="43" t="s">
        <v>270</v>
      </c>
      <c r="AR126" s="43" t="s">
        <v>191</v>
      </c>
      <c r="AS126" s="43" t="s">
        <v>1408</v>
      </c>
      <c r="AU126" s="43" t="s">
        <v>3379</v>
      </c>
      <c r="AY126" s="43" t="s">
        <v>191</v>
      </c>
      <c r="AZ126" s="43" t="s">
        <v>272</v>
      </c>
      <c r="BA126" s="44">
        <v>21459</v>
      </c>
      <c r="BB126" s="43" t="s">
        <v>3380</v>
      </c>
      <c r="BE126" s="43" t="s">
        <v>3382</v>
      </c>
      <c r="BJ126" s="43" t="s">
        <v>3372</v>
      </c>
      <c r="BK126" s="43" t="s">
        <v>3372</v>
      </c>
      <c r="BL126" s="44">
        <v>43658</v>
      </c>
      <c r="BM126" s="44">
        <v>29781</v>
      </c>
      <c r="BO126" s="43" t="s">
        <v>3410</v>
      </c>
      <c r="BP126" s="43" t="s">
        <v>3410</v>
      </c>
      <c r="BQ126" s="43" t="s">
        <v>3410</v>
      </c>
      <c r="BR126" s="43" t="s">
        <v>3410</v>
      </c>
      <c r="BS126" s="43" t="s">
        <v>3386</v>
      </c>
      <c r="BT126" s="43" t="s">
        <v>3387</v>
      </c>
      <c r="BU126" s="43" t="s">
        <v>270</v>
      </c>
      <c r="BW126" s="43" t="s">
        <v>3469</v>
      </c>
      <c r="BX126" s="43" t="s">
        <v>270</v>
      </c>
      <c r="BY126" s="43" t="s">
        <v>3389</v>
      </c>
      <c r="BZ126" s="43" t="s">
        <v>270</v>
      </c>
      <c r="CB126" s="43">
        <v>4</v>
      </c>
      <c r="CL126" s="43">
        <v>1100</v>
      </c>
      <c r="CM126" s="43">
        <v>500</v>
      </c>
      <c r="CO126" s="43">
        <f t="shared" si="1"/>
        <v>1600</v>
      </c>
      <c r="CP126" s="44">
        <v>43646</v>
      </c>
      <c r="CQ126" s="43" t="s">
        <v>3505</v>
      </c>
      <c r="CR126" s="44">
        <v>42747</v>
      </c>
      <c r="CS126" s="43" t="s">
        <v>3263</v>
      </c>
      <c r="CT126" s="44">
        <v>42746</v>
      </c>
      <c r="CX126" s="43" t="s">
        <v>3393</v>
      </c>
    </row>
    <row r="127" spans="1:105" x14ac:dyDescent="0.3">
      <c r="A127" s="43" t="s">
        <v>5025</v>
      </c>
      <c r="B127" s="43" t="s">
        <v>3355</v>
      </c>
      <c r="C127" s="43" t="s">
        <v>209</v>
      </c>
      <c r="D127" s="44">
        <v>44112</v>
      </c>
      <c r="E127" s="43" t="s">
        <v>3259</v>
      </c>
      <c r="F127" s="43" t="s">
        <v>3356</v>
      </c>
      <c r="G127" s="43" t="s">
        <v>382</v>
      </c>
      <c r="H127" s="43" t="s">
        <v>3357</v>
      </c>
      <c r="I127" s="43" t="s">
        <v>4296</v>
      </c>
      <c r="J127" s="43" t="s">
        <v>382</v>
      </c>
      <c r="K127" s="43" t="s">
        <v>5026</v>
      </c>
      <c r="L127" s="43" t="s">
        <v>1512</v>
      </c>
      <c r="M127" s="43" t="s">
        <v>3359</v>
      </c>
      <c r="N127" s="43" t="s">
        <v>3359</v>
      </c>
      <c r="O127" s="43" t="s">
        <v>5027</v>
      </c>
      <c r="P127" s="43" t="s">
        <v>5028</v>
      </c>
      <c r="Q127" s="43" t="s">
        <v>5029</v>
      </c>
      <c r="R127" s="43" t="s">
        <v>5030</v>
      </c>
      <c r="S127" s="43" t="s">
        <v>5031</v>
      </c>
      <c r="T127" s="43" t="s">
        <v>5028</v>
      </c>
      <c r="U127" s="43" t="s">
        <v>5029</v>
      </c>
      <c r="V127" s="43" t="s">
        <v>5030</v>
      </c>
      <c r="W127" s="43" t="s">
        <v>5032</v>
      </c>
      <c r="X127" s="43" t="s">
        <v>5033</v>
      </c>
      <c r="Y127" s="43" t="s">
        <v>349</v>
      </c>
      <c r="Z127" s="43" t="s">
        <v>5034</v>
      </c>
      <c r="AA127" s="43" t="s">
        <v>3371</v>
      </c>
      <c r="AB127" s="43">
        <v>1030.5</v>
      </c>
      <c r="AC127" s="43" t="s">
        <v>3371</v>
      </c>
      <c r="AD127" s="43" t="s">
        <v>3373</v>
      </c>
      <c r="AE127" s="43" t="s">
        <v>3374</v>
      </c>
      <c r="AG127" s="43" t="s">
        <v>3375</v>
      </c>
      <c r="AH127" s="43" t="s">
        <v>3771</v>
      </c>
      <c r="AI127" s="43" t="s">
        <v>3371</v>
      </c>
      <c r="AJ127" s="43">
        <v>1414</v>
      </c>
      <c r="AK127" s="43" t="s">
        <v>3377</v>
      </c>
      <c r="AL127" s="43" t="s">
        <v>3378</v>
      </c>
      <c r="AM127" s="43" t="s">
        <v>1295</v>
      </c>
      <c r="AN127" s="43" t="s">
        <v>3377</v>
      </c>
      <c r="AO127" s="43" t="s">
        <v>3378</v>
      </c>
      <c r="AP127" s="43" t="s">
        <v>1295</v>
      </c>
      <c r="AQ127" s="43" t="s">
        <v>270</v>
      </c>
      <c r="AR127" s="43" t="s">
        <v>191</v>
      </c>
      <c r="AS127" s="43" t="s">
        <v>1408</v>
      </c>
      <c r="AU127" s="43" t="s">
        <v>3379</v>
      </c>
      <c r="AY127" s="43" t="s">
        <v>209</v>
      </c>
      <c r="AZ127" s="43" t="s">
        <v>272</v>
      </c>
      <c r="BA127" s="44">
        <v>25781</v>
      </c>
      <c r="BB127" s="43" t="s">
        <v>3380</v>
      </c>
      <c r="BC127" s="43" t="s">
        <v>5035</v>
      </c>
      <c r="BD127" s="43" t="s">
        <v>3381</v>
      </c>
      <c r="BE127" s="43" t="s">
        <v>3382</v>
      </c>
      <c r="BF127" s="43" t="s">
        <v>270</v>
      </c>
      <c r="BG127" s="43" t="s">
        <v>270</v>
      </c>
      <c r="BH127" s="43" t="s">
        <v>270</v>
      </c>
      <c r="BI127" s="43" t="s">
        <v>272</v>
      </c>
      <c r="BJ127" s="43" t="s">
        <v>3533</v>
      </c>
      <c r="BK127" s="43" t="s">
        <v>3533</v>
      </c>
      <c r="BL127" s="44">
        <v>43845</v>
      </c>
      <c r="BN127" s="43" t="s">
        <v>3383</v>
      </c>
      <c r="BO127" s="43" t="s">
        <v>3384</v>
      </c>
      <c r="BP127" s="43" t="s">
        <v>3384</v>
      </c>
      <c r="BQ127" s="43" t="s">
        <v>3410</v>
      </c>
      <c r="BR127" s="43" t="s">
        <v>3649</v>
      </c>
      <c r="BS127" s="43" t="s">
        <v>3386</v>
      </c>
      <c r="BT127" s="43" t="s">
        <v>3387</v>
      </c>
      <c r="BU127" s="43" t="s">
        <v>272</v>
      </c>
      <c r="BW127" s="43" t="s">
        <v>5036</v>
      </c>
      <c r="BX127" s="43" t="s">
        <v>272</v>
      </c>
      <c r="BY127" s="43" t="s">
        <v>3389</v>
      </c>
      <c r="BZ127" s="43" t="s">
        <v>270</v>
      </c>
      <c r="CB127" s="43">
        <v>86</v>
      </c>
      <c r="CC127" s="43">
        <v>3</v>
      </c>
      <c r="CD127" s="43">
        <v>7</v>
      </c>
      <c r="CE127" s="43">
        <v>1</v>
      </c>
      <c r="CF127" s="43">
        <v>0</v>
      </c>
      <c r="CG127" s="43">
        <v>12</v>
      </c>
      <c r="CH127" s="43">
        <v>0</v>
      </c>
      <c r="CI127" s="43">
        <v>305</v>
      </c>
      <c r="CK127" s="43">
        <v>549</v>
      </c>
      <c r="CL127" s="43">
        <v>14059</v>
      </c>
      <c r="CM127" s="43">
        <v>12534</v>
      </c>
      <c r="CN127" s="43">
        <v>2598</v>
      </c>
      <c r="CO127" s="43">
        <f t="shared" si="1"/>
        <v>30045</v>
      </c>
      <c r="CP127" s="44">
        <v>43434</v>
      </c>
      <c r="CQ127" s="43" t="s">
        <v>3390</v>
      </c>
      <c r="CR127" s="44">
        <v>42566</v>
      </c>
      <c r="CS127" s="43" t="s">
        <v>3390</v>
      </c>
      <c r="CT127" s="44">
        <v>42566</v>
      </c>
      <c r="CV127" s="43" t="s">
        <v>3391</v>
      </c>
      <c r="CW127" s="43" t="s">
        <v>5037</v>
      </c>
      <c r="CX127" s="43" t="s">
        <v>3393</v>
      </c>
      <c r="CY127" s="43" t="s">
        <v>5038</v>
      </c>
      <c r="CZ127" s="43" t="s">
        <v>3554</v>
      </c>
      <c r="DA127" s="43" t="s">
        <v>271</v>
      </c>
    </row>
    <row r="128" spans="1:105" x14ac:dyDescent="0.3">
      <c r="A128" s="43" t="s">
        <v>5039</v>
      </c>
      <c r="B128" s="43" t="s">
        <v>3597</v>
      </c>
      <c r="C128" s="43" t="s">
        <v>5040</v>
      </c>
      <c r="D128" s="44">
        <v>44112</v>
      </c>
      <c r="E128" s="43" t="s">
        <v>3259</v>
      </c>
      <c r="F128" s="43" t="s">
        <v>151</v>
      </c>
      <c r="G128" s="43" t="s">
        <v>382</v>
      </c>
      <c r="H128" s="43" t="s">
        <v>3357</v>
      </c>
      <c r="I128" s="43" t="s">
        <v>3489</v>
      </c>
      <c r="J128" s="43" t="s">
        <v>382</v>
      </c>
      <c r="K128" s="43" t="s">
        <v>1483</v>
      </c>
      <c r="L128" s="43" t="s">
        <v>5041</v>
      </c>
      <c r="M128" s="43" t="s">
        <v>3602</v>
      </c>
      <c r="N128" s="43" t="s">
        <v>3359</v>
      </c>
      <c r="O128" s="43" t="s">
        <v>5042</v>
      </c>
      <c r="P128" s="43" t="s">
        <v>5043</v>
      </c>
      <c r="Q128" s="43" t="s">
        <v>3642</v>
      </c>
      <c r="R128" s="43" t="s">
        <v>5044</v>
      </c>
      <c r="S128" s="43" t="s">
        <v>5042</v>
      </c>
      <c r="T128" s="43" t="s">
        <v>5043</v>
      </c>
      <c r="U128" s="43" t="s">
        <v>3642</v>
      </c>
      <c r="V128" s="43" t="s">
        <v>5044</v>
      </c>
      <c r="W128" s="43" t="s">
        <v>5045</v>
      </c>
      <c r="X128" s="43" t="s">
        <v>5046</v>
      </c>
      <c r="Y128" s="43" t="s">
        <v>5047</v>
      </c>
      <c r="Z128" s="43" t="s">
        <v>5048</v>
      </c>
      <c r="AA128" s="43" t="s">
        <v>3371</v>
      </c>
      <c r="AB128" s="43">
        <v>1197</v>
      </c>
      <c r="AC128" s="43" t="s">
        <v>3371</v>
      </c>
      <c r="AG128" s="43" t="s">
        <v>3375</v>
      </c>
      <c r="AH128" s="43" t="s">
        <v>3771</v>
      </c>
      <c r="AI128" s="43" t="s">
        <v>3565</v>
      </c>
      <c r="AK128" s="43" t="s">
        <v>3377</v>
      </c>
      <c r="AL128" s="43" t="s">
        <v>3378</v>
      </c>
      <c r="AM128" s="43" t="s">
        <v>1295</v>
      </c>
      <c r="AN128" s="43" t="s">
        <v>3377</v>
      </c>
      <c r="AO128" s="43" t="s">
        <v>3378</v>
      </c>
      <c r="AP128" s="43" t="s">
        <v>1295</v>
      </c>
      <c r="AR128" s="43" t="s">
        <v>191</v>
      </c>
      <c r="AS128" s="43" t="s">
        <v>1408</v>
      </c>
      <c r="AU128" s="43" t="s">
        <v>3379</v>
      </c>
      <c r="AY128" s="43" t="s">
        <v>191</v>
      </c>
      <c r="AZ128" s="43" t="s">
        <v>272</v>
      </c>
      <c r="BA128" s="44">
        <v>41974</v>
      </c>
      <c r="BB128" s="43" t="s">
        <v>3380</v>
      </c>
      <c r="BE128" s="43" t="s">
        <v>3667</v>
      </c>
      <c r="BK128" s="43" t="s">
        <v>3372</v>
      </c>
      <c r="BL128" s="44">
        <v>43364</v>
      </c>
      <c r="BO128" s="43" t="s">
        <v>3410</v>
      </c>
      <c r="BP128" s="43" t="s">
        <v>3410</v>
      </c>
      <c r="BQ128" s="43" t="s">
        <v>3410</v>
      </c>
      <c r="BR128" s="43" t="s">
        <v>3410</v>
      </c>
      <c r="BU128" s="43" t="s">
        <v>270</v>
      </c>
      <c r="BW128" s="43" t="s">
        <v>3469</v>
      </c>
      <c r="BX128" s="43" t="s">
        <v>270</v>
      </c>
      <c r="CB128" s="43">
        <v>1</v>
      </c>
      <c r="CL128" s="43">
        <v>150</v>
      </c>
      <c r="CM128" s="43">
        <v>100</v>
      </c>
      <c r="CO128" s="43">
        <f t="shared" si="1"/>
        <v>250</v>
      </c>
      <c r="CP128" s="44">
        <v>43364</v>
      </c>
      <c r="CQ128" s="43" t="s">
        <v>3412</v>
      </c>
      <c r="CR128" s="44">
        <v>41031</v>
      </c>
      <c r="CS128" s="43" t="s">
        <v>3412</v>
      </c>
      <c r="CT128" s="44">
        <v>41031</v>
      </c>
      <c r="CV128" s="43" t="s">
        <v>5049</v>
      </c>
      <c r="CX128" s="43" t="s">
        <v>270</v>
      </c>
    </row>
    <row r="129" spans="1:105" x14ac:dyDescent="0.3">
      <c r="A129" s="43" t="s">
        <v>5050</v>
      </c>
      <c r="B129" s="43" t="s">
        <v>3355</v>
      </c>
      <c r="C129" s="43" t="s">
        <v>231</v>
      </c>
      <c r="D129" s="44">
        <v>44112</v>
      </c>
      <c r="E129" s="43" t="s">
        <v>3259</v>
      </c>
      <c r="F129" s="43" t="s">
        <v>3356</v>
      </c>
      <c r="G129" s="43" t="s">
        <v>382</v>
      </c>
      <c r="H129" s="43" t="s">
        <v>3357</v>
      </c>
      <c r="I129" s="43" t="s">
        <v>1432</v>
      </c>
      <c r="J129" s="43" t="s">
        <v>382</v>
      </c>
      <c r="K129" s="43" t="s">
        <v>5051</v>
      </c>
      <c r="L129" s="43" t="s">
        <v>1513</v>
      </c>
      <c r="M129" s="43" t="s">
        <v>3359</v>
      </c>
      <c r="N129" s="43" t="s">
        <v>3359</v>
      </c>
      <c r="O129" s="43" t="s">
        <v>5052</v>
      </c>
      <c r="P129" s="43" t="s">
        <v>5053</v>
      </c>
      <c r="Q129" s="43" t="s">
        <v>5054</v>
      </c>
      <c r="R129" s="43" t="s">
        <v>5055</v>
      </c>
      <c r="S129" s="43" t="s">
        <v>5056</v>
      </c>
      <c r="T129" s="43" t="s">
        <v>5057</v>
      </c>
      <c r="U129" s="43" t="s">
        <v>5054</v>
      </c>
      <c r="V129" s="43" t="s">
        <v>5058</v>
      </c>
      <c r="W129" s="43" t="s">
        <v>5059</v>
      </c>
      <c r="X129" s="43" t="s">
        <v>5060</v>
      </c>
      <c r="Y129" s="43" t="s">
        <v>354</v>
      </c>
      <c r="Z129" s="43" t="s">
        <v>5061</v>
      </c>
      <c r="AA129" s="43" t="s">
        <v>3371</v>
      </c>
      <c r="AB129" s="43">
        <v>830</v>
      </c>
      <c r="AC129" s="43" t="s">
        <v>3371</v>
      </c>
      <c r="AD129" s="43" t="s">
        <v>4270</v>
      </c>
      <c r="AE129" s="43" t="s">
        <v>3502</v>
      </c>
      <c r="AF129" s="43">
        <v>800</v>
      </c>
      <c r="AG129" s="43" t="s">
        <v>3375</v>
      </c>
      <c r="AH129" s="43" t="s">
        <v>3503</v>
      </c>
      <c r="AI129" s="43" t="s">
        <v>3409</v>
      </c>
      <c r="AJ129" s="43">
        <v>80</v>
      </c>
      <c r="AK129" s="43" t="s">
        <v>3377</v>
      </c>
      <c r="AL129" s="43" t="s">
        <v>3378</v>
      </c>
      <c r="AM129" s="43" t="s">
        <v>1295</v>
      </c>
      <c r="AN129" s="43" t="s">
        <v>3377</v>
      </c>
      <c r="AO129" s="43" t="s">
        <v>3378</v>
      </c>
      <c r="AP129" s="43" t="s">
        <v>1295</v>
      </c>
      <c r="AQ129" s="43" t="s">
        <v>270</v>
      </c>
      <c r="AR129" s="43" t="s">
        <v>191</v>
      </c>
      <c r="AS129" s="43" t="s">
        <v>1408</v>
      </c>
      <c r="AU129" s="43" t="s">
        <v>3379</v>
      </c>
      <c r="AY129" s="43" t="s">
        <v>191</v>
      </c>
      <c r="AZ129" s="43" t="s">
        <v>272</v>
      </c>
      <c r="BA129" s="44">
        <v>19176</v>
      </c>
      <c r="BB129" s="43" t="s">
        <v>3380</v>
      </c>
      <c r="BE129" s="43" t="s">
        <v>3667</v>
      </c>
      <c r="BF129" s="43" t="s">
        <v>270</v>
      </c>
      <c r="BG129" s="43" t="s">
        <v>270</v>
      </c>
      <c r="BI129" s="43" t="s">
        <v>270</v>
      </c>
      <c r="BJ129" s="43" t="s">
        <v>3372</v>
      </c>
      <c r="BK129" s="43" t="s">
        <v>3372</v>
      </c>
      <c r="BL129" s="44">
        <v>43259</v>
      </c>
      <c r="BN129" s="43" t="s">
        <v>289</v>
      </c>
      <c r="BS129" s="43" t="s">
        <v>3387</v>
      </c>
      <c r="BT129" s="43" t="s">
        <v>3387</v>
      </c>
      <c r="BU129" s="43" t="s">
        <v>270</v>
      </c>
      <c r="BV129" s="43" t="s">
        <v>3486</v>
      </c>
      <c r="BW129" s="43" t="s">
        <v>3486</v>
      </c>
      <c r="BX129" s="43" t="s">
        <v>270</v>
      </c>
      <c r="BY129" s="43" t="s">
        <v>3389</v>
      </c>
      <c r="BZ129" s="43" t="s">
        <v>270</v>
      </c>
      <c r="CB129" s="43">
        <v>11</v>
      </c>
      <c r="CK129" s="43">
        <v>100</v>
      </c>
      <c r="CL129" s="43">
        <v>12000</v>
      </c>
      <c r="CM129" s="43">
        <v>3000</v>
      </c>
      <c r="CO129" s="43">
        <f t="shared" si="1"/>
        <v>15100</v>
      </c>
      <c r="CP129" s="44">
        <v>43251</v>
      </c>
      <c r="CV129" s="43" t="s">
        <v>3391</v>
      </c>
      <c r="CW129" s="43" t="s">
        <v>3950</v>
      </c>
      <c r="CX129" s="43" t="s">
        <v>3393</v>
      </c>
    </row>
    <row r="130" spans="1:105" x14ac:dyDescent="0.3">
      <c r="A130" s="43" t="s">
        <v>5062</v>
      </c>
      <c r="B130" s="43" t="s">
        <v>3355</v>
      </c>
      <c r="C130" s="43" t="s">
        <v>211</v>
      </c>
      <c r="D130" s="44">
        <v>44112</v>
      </c>
      <c r="E130" s="43" t="s">
        <v>3259</v>
      </c>
      <c r="F130" s="43" t="s">
        <v>3356</v>
      </c>
      <c r="G130" s="43" t="s">
        <v>382</v>
      </c>
      <c r="H130" s="43" t="s">
        <v>3357</v>
      </c>
      <c r="I130" s="43" t="s">
        <v>5063</v>
      </c>
      <c r="J130" s="43" t="s">
        <v>382</v>
      </c>
      <c r="K130" s="43" t="s">
        <v>1436</v>
      </c>
      <c r="L130" s="43" t="s">
        <v>1435</v>
      </c>
      <c r="M130" s="43" t="s">
        <v>3359</v>
      </c>
      <c r="N130" s="43" t="s">
        <v>3359</v>
      </c>
      <c r="O130" s="43" t="s">
        <v>5064</v>
      </c>
      <c r="P130" s="43" t="s">
        <v>5065</v>
      </c>
      <c r="Q130" s="43" t="s">
        <v>5066</v>
      </c>
      <c r="R130" s="43" t="s">
        <v>5067</v>
      </c>
      <c r="S130" s="43" t="s">
        <v>5068</v>
      </c>
      <c r="T130" s="43" t="s">
        <v>5065</v>
      </c>
      <c r="U130" s="43" t="s">
        <v>5066</v>
      </c>
      <c r="V130" s="43" t="s">
        <v>5067</v>
      </c>
      <c r="W130" s="43" t="s">
        <v>5069</v>
      </c>
      <c r="X130" s="43" t="s">
        <v>5070</v>
      </c>
      <c r="Y130" s="43" t="s">
        <v>5071</v>
      </c>
      <c r="Z130" s="43" t="s">
        <v>5072</v>
      </c>
      <c r="AA130" s="43" t="s">
        <v>3371</v>
      </c>
      <c r="AB130" s="43">
        <v>1067.7</v>
      </c>
      <c r="AC130" s="43" t="s">
        <v>3372</v>
      </c>
      <c r="AD130" s="43" t="s">
        <v>3429</v>
      </c>
      <c r="AE130" s="43" t="s">
        <v>1056</v>
      </c>
      <c r="AG130" s="43" t="s">
        <v>3430</v>
      </c>
      <c r="AH130" s="43" t="s">
        <v>3431</v>
      </c>
      <c r="AI130" s="43" t="s">
        <v>3371</v>
      </c>
      <c r="AK130" s="43" t="s">
        <v>3377</v>
      </c>
      <c r="AL130" s="43" t="s">
        <v>3378</v>
      </c>
      <c r="AM130" s="43" t="s">
        <v>1295</v>
      </c>
      <c r="AN130" s="43" t="s">
        <v>3377</v>
      </c>
      <c r="AO130" s="43" t="s">
        <v>3378</v>
      </c>
      <c r="AP130" s="43" t="s">
        <v>1295</v>
      </c>
      <c r="AQ130" s="43" t="s">
        <v>270</v>
      </c>
      <c r="AR130" s="43" t="s">
        <v>191</v>
      </c>
      <c r="AS130" s="43" t="s">
        <v>1408</v>
      </c>
      <c r="AU130" s="43" t="s">
        <v>3379</v>
      </c>
      <c r="AY130" s="43" t="s">
        <v>211</v>
      </c>
      <c r="AZ130" s="43" t="s">
        <v>272</v>
      </c>
      <c r="BA130" s="44">
        <v>31048</v>
      </c>
      <c r="BB130" s="43" t="s">
        <v>3380</v>
      </c>
      <c r="BD130" s="43" t="s">
        <v>3679</v>
      </c>
      <c r="BE130" s="43" t="s">
        <v>3468</v>
      </c>
      <c r="BI130" s="43" t="s">
        <v>272</v>
      </c>
      <c r="BJ130" s="43" t="s">
        <v>3372</v>
      </c>
      <c r="BK130" s="43" t="s">
        <v>3372</v>
      </c>
      <c r="BL130" s="44">
        <v>42928</v>
      </c>
      <c r="BM130" s="44">
        <v>31069</v>
      </c>
      <c r="BN130" s="43" t="s">
        <v>289</v>
      </c>
      <c r="BO130" s="43" t="s">
        <v>3410</v>
      </c>
      <c r="BP130" s="43" t="s">
        <v>3410</v>
      </c>
      <c r="BQ130" s="43" t="s">
        <v>3410</v>
      </c>
      <c r="BR130" s="43" t="s">
        <v>3410</v>
      </c>
      <c r="BS130" s="43" t="s">
        <v>3386</v>
      </c>
      <c r="BT130" s="43" t="s">
        <v>3387</v>
      </c>
      <c r="BU130" s="43" t="s">
        <v>270</v>
      </c>
      <c r="BW130" s="43" t="s">
        <v>3469</v>
      </c>
      <c r="BX130" s="43" t="s">
        <v>270</v>
      </c>
      <c r="BY130" s="43" t="s">
        <v>3389</v>
      </c>
      <c r="CB130" s="43">
        <v>12</v>
      </c>
      <c r="CC130" s="43">
        <v>0</v>
      </c>
      <c r="CD130" s="43">
        <v>1</v>
      </c>
      <c r="CE130" s="43">
        <v>0</v>
      </c>
      <c r="CF130" s="43">
        <v>0</v>
      </c>
      <c r="CG130" s="43">
        <v>0</v>
      </c>
      <c r="CH130" s="43">
        <v>0</v>
      </c>
      <c r="CL130" s="43">
        <v>3200</v>
      </c>
      <c r="CM130" s="43">
        <v>2285</v>
      </c>
      <c r="CO130" s="43">
        <f t="shared" si="1"/>
        <v>5485</v>
      </c>
      <c r="CP130" s="44">
        <v>42916</v>
      </c>
      <c r="CQ130" s="43" t="s">
        <v>3505</v>
      </c>
      <c r="CR130" s="44">
        <v>43899</v>
      </c>
      <c r="CS130" s="43" t="s">
        <v>3390</v>
      </c>
      <c r="CT130" s="44">
        <v>42328</v>
      </c>
      <c r="CV130" s="43" t="s">
        <v>3470</v>
      </c>
      <c r="CX130" s="43" t="s">
        <v>3393</v>
      </c>
      <c r="CY130" s="43" t="s">
        <v>5073</v>
      </c>
      <c r="CZ130" s="43" t="s">
        <v>3395</v>
      </c>
      <c r="DA130" s="43" t="s">
        <v>277</v>
      </c>
    </row>
    <row r="131" spans="1:105" x14ac:dyDescent="0.3">
      <c r="A131" s="43" t="s">
        <v>5074</v>
      </c>
      <c r="B131" s="43" t="s">
        <v>3355</v>
      </c>
      <c r="C131" s="43" t="s">
        <v>213</v>
      </c>
      <c r="D131" s="44">
        <v>44112</v>
      </c>
      <c r="E131" s="43" t="s">
        <v>3259</v>
      </c>
      <c r="F131" s="43" t="s">
        <v>3356</v>
      </c>
      <c r="G131" s="43" t="s">
        <v>382</v>
      </c>
      <c r="H131" s="43" t="s">
        <v>3357</v>
      </c>
      <c r="I131" s="43" t="s">
        <v>5075</v>
      </c>
      <c r="J131" s="43" t="s">
        <v>382</v>
      </c>
      <c r="K131" s="43" t="s">
        <v>1366</v>
      </c>
      <c r="L131" s="43" t="s">
        <v>1437</v>
      </c>
      <c r="M131" s="43" t="s">
        <v>3359</v>
      </c>
      <c r="N131" s="43" t="s">
        <v>3359</v>
      </c>
      <c r="O131" s="43" t="s">
        <v>5076</v>
      </c>
      <c r="P131" s="43" t="s">
        <v>5077</v>
      </c>
      <c r="Q131" s="43" t="s">
        <v>3362</v>
      </c>
      <c r="R131" s="43" t="s">
        <v>5078</v>
      </c>
      <c r="S131" s="43" t="s">
        <v>3364</v>
      </c>
      <c r="T131" s="43" t="s">
        <v>5079</v>
      </c>
      <c r="U131" s="43" t="s">
        <v>4287</v>
      </c>
      <c r="V131" s="43" t="s">
        <v>4288</v>
      </c>
      <c r="W131" s="43" t="s">
        <v>5080</v>
      </c>
      <c r="X131" s="43" t="s">
        <v>5081</v>
      </c>
      <c r="Y131" s="43" t="s">
        <v>5082</v>
      </c>
      <c r="Z131" s="43" t="s">
        <v>5083</v>
      </c>
      <c r="AA131" s="43" t="s">
        <v>3371</v>
      </c>
      <c r="AB131" s="43">
        <v>705.4</v>
      </c>
      <c r="AC131" s="43" t="s">
        <v>3371</v>
      </c>
      <c r="AD131" s="43" t="s">
        <v>3407</v>
      </c>
      <c r="AE131" s="43" t="s">
        <v>1056</v>
      </c>
      <c r="AF131" s="43">
        <v>1200</v>
      </c>
      <c r="AG131" s="43" t="s">
        <v>3375</v>
      </c>
      <c r="AH131" s="43" t="s">
        <v>3503</v>
      </c>
      <c r="AI131" s="43" t="s">
        <v>3372</v>
      </c>
      <c r="AJ131" s="43">
        <v>540</v>
      </c>
      <c r="AK131" s="43" t="s">
        <v>3377</v>
      </c>
      <c r="AL131" s="43" t="s">
        <v>3378</v>
      </c>
      <c r="AM131" s="43" t="s">
        <v>1295</v>
      </c>
      <c r="AN131" s="43" t="s">
        <v>3377</v>
      </c>
      <c r="AO131" s="43" t="s">
        <v>3378</v>
      </c>
      <c r="AP131" s="43" t="s">
        <v>1295</v>
      </c>
      <c r="AQ131" s="43" t="s">
        <v>270</v>
      </c>
      <c r="AR131" s="43" t="s">
        <v>191</v>
      </c>
      <c r="AS131" s="43" t="s">
        <v>1408</v>
      </c>
      <c r="AU131" s="43" t="s">
        <v>3379</v>
      </c>
      <c r="AY131" s="43" t="s">
        <v>213</v>
      </c>
      <c r="AZ131" s="43" t="s">
        <v>272</v>
      </c>
      <c r="BA131" s="44">
        <v>14702</v>
      </c>
      <c r="BB131" s="43" t="s">
        <v>3380</v>
      </c>
      <c r="BD131" s="43" t="s">
        <v>4958</v>
      </c>
      <c r="BE131" s="43" t="s">
        <v>3382</v>
      </c>
      <c r="BF131" s="43" t="s">
        <v>270</v>
      </c>
      <c r="BG131" s="43" t="s">
        <v>272</v>
      </c>
      <c r="BH131" s="43" t="s">
        <v>270</v>
      </c>
      <c r="BI131" s="43" t="s">
        <v>272</v>
      </c>
      <c r="BJ131" s="43" t="s">
        <v>3533</v>
      </c>
      <c r="BK131" s="43" t="s">
        <v>3372</v>
      </c>
      <c r="BL131" s="44">
        <v>43776</v>
      </c>
      <c r="BM131" s="44">
        <v>30664</v>
      </c>
      <c r="BN131" s="43" t="s">
        <v>3383</v>
      </c>
      <c r="BO131" s="43" t="s">
        <v>3384</v>
      </c>
      <c r="BP131" s="43" t="s">
        <v>3384</v>
      </c>
      <c r="BQ131" s="43" t="s">
        <v>3410</v>
      </c>
      <c r="BR131" s="43" t="s">
        <v>3448</v>
      </c>
      <c r="BS131" s="43" t="s">
        <v>3386</v>
      </c>
      <c r="BT131" s="43" t="s">
        <v>3387</v>
      </c>
      <c r="BU131" s="43" t="s">
        <v>272</v>
      </c>
      <c r="BV131" s="43" t="s">
        <v>3449</v>
      </c>
      <c r="BW131" s="43" t="s">
        <v>5084</v>
      </c>
      <c r="BX131" s="43" t="s">
        <v>270</v>
      </c>
      <c r="BY131" s="43" t="s">
        <v>3389</v>
      </c>
      <c r="BZ131" s="43" t="s">
        <v>272</v>
      </c>
      <c r="CB131" s="43">
        <v>12</v>
      </c>
      <c r="CC131" s="43">
        <v>8</v>
      </c>
      <c r="CD131" s="43">
        <v>27</v>
      </c>
      <c r="CE131" s="43">
        <v>3</v>
      </c>
      <c r="CF131" s="43">
        <v>0</v>
      </c>
      <c r="CG131" s="43">
        <v>35</v>
      </c>
      <c r="CH131" s="43">
        <v>0</v>
      </c>
      <c r="CK131" s="43">
        <v>7530</v>
      </c>
      <c r="CL131" s="43">
        <v>20975</v>
      </c>
      <c r="CM131" s="43">
        <v>28318</v>
      </c>
      <c r="CN131" s="43">
        <v>9652</v>
      </c>
      <c r="CO131" s="43">
        <f t="shared" si="1"/>
        <v>66475</v>
      </c>
      <c r="CP131" s="44">
        <v>42704</v>
      </c>
      <c r="CQ131" s="43" t="s">
        <v>3412</v>
      </c>
      <c r="CR131" s="44">
        <v>40542</v>
      </c>
      <c r="CS131" s="43" t="s">
        <v>3390</v>
      </c>
      <c r="CT131" s="44">
        <v>40198</v>
      </c>
      <c r="CV131" s="43" t="s">
        <v>3391</v>
      </c>
      <c r="CW131" s="43" t="s">
        <v>3987</v>
      </c>
      <c r="CX131" s="43" t="s">
        <v>3393</v>
      </c>
      <c r="CY131" s="43" t="s">
        <v>5085</v>
      </c>
      <c r="CZ131" s="43" t="s">
        <v>3395</v>
      </c>
      <c r="DA131" s="43" t="s">
        <v>280</v>
      </c>
    </row>
    <row r="132" spans="1:105" x14ac:dyDescent="0.3">
      <c r="A132" s="43" t="s">
        <v>5086</v>
      </c>
      <c r="B132" s="43" t="s">
        <v>3597</v>
      </c>
      <c r="C132" s="43" t="s">
        <v>5087</v>
      </c>
      <c r="D132" s="44">
        <v>44112</v>
      </c>
      <c r="E132" s="43" t="s">
        <v>3259</v>
      </c>
      <c r="F132" s="43" t="s">
        <v>3356</v>
      </c>
      <c r="G132" s="43" t="s">
        <v>382</v>
      </c>
      <c r="H132" s="43" t="s">
        <v>3357</v>
      </c>
      <c r="I132" s="43" t="s">
        <v>3436</v>
      </c>
      <c r="J132" s="43" t="s">
        <v>382</v>
      </c>
      <c r="K132" s="43" t="s">
        <v>5088</v>
      </c>
      <c r="L132" s="43" t="s">
        <v>5089</v>
      </c>
      <c r="M132" s="43" t="s">
        <v>3602</v>
      </c>
      <c r="N132" s="43" t="s">
        <v>3359</v>
      </c>
      <c r="O132" s="43" t="s">
        <v>5090</v>
      </c>
      <c r="P132" s="43" t="s">
        <v>5091</v>
      </c>
      <c r="Q132" s="43" t="s">
        <v>5092</v>
      </c>
      <c r="R132" s="43" t="s">
        <v>5093</v>
      </c>
      <c r="S132" s="43" t="s">
        <v>5094</v>
      </c>
      <c r="T132" s="43" t="s">
        <v>5091</v>
      </c>
      <c r="U132" s="43" t="s">
        <v>5092</v>
      </c>
      <c r="V132" s="43" t="s">
        <v>5093</v>
      </c>
      <c r="W132" s="43" t="s">
        <v>5095</v>
      </c>
      <c r="X132" s="43" t="s">
        <v>5096</v>
      </c>
      <c r="Y132" s="43" t="s">
        <v>5097</v>
      </c>
      <c r="Z132" s="43" t="s">
        <v>5098</v>
      </c>
      <c r="AA132" s="43" t="s">
        <v>3371</v>
      </c>
      <c r="AB132" s="43">
        <v>880</v>
      </c>
      <c r="AC132" s="43" t="s">
        <v>3371</v>
      </c>
      <c r="AD132" s="43" t="s">
        <v>3373</v>
      </c>
      <c r="AE132" s="43" t="s">
        <v>3502</v>
      </c>
      <c r="AG132" s="43" t="s">
        <v>3375</v>
      </c>
      <c r="AH132" s="43" t="s">
        <v>3408</v>
      </c>
      <c r="AI132" s="43" t="s">
        <v>3372</v>
      </c>
      <c r="AJ132" s="43">
        <v>20</v>
      </c>
      <c r="AK132" s="43" t="s">
        <v>3377</v>
      </c>
      <c r="AL132" s="43" t="s">
        <v>3378</v>
      </c>
      <c r="AM132" s="43" t="s">
        <v>1295</v>
      </c>
      <c r="AN132" s="43" t="s">
        <v>3377</v>
      </c>
      <c r="AO132" s="43" t="s">
        <v>3378</v>
      </c>
      <c r="AP132" s="43" t="s">
        <v>1295</v>
      </c>
      <c r="AQ132" s="43" t="s">
        <v>270</v>
      </c>
      <c r="AR132" s="43" t="s">
        <v>191</v>
      </c>
      <c r="AS132" s="43" t="s">
        <v>1408</v>
      </c>
      <c r="AU132" s="43" t="s">
        <v>3379</v>
      </c>
      <c r="AY132" s="43" t="s">
        <v>191</v>
      </c>
      <c r="AZ132" s="43" t="s">
        <v>272</v>
      </c>
      <c r="BA132" s="44">
        <v>17319</v>
      </c>
      <c r="BB132" s="43" t="s">
        <v>3380</v>
      </c>
      <c r="BE132" s="43" t="s">
        <v>3382</v>
      </c>
      <c r="BF132" s="43" t="s">
        <v>270</v>
      </c>
      <c r="BG132" s="43" t="s">
        <v>270</v>
      </c>
      <c r="BH132" s="43" t="s">
        <v>270</v>
      </c>
      <c r="BI132" s="43" t="s">
        <v>270</v>
      </c>
      <c r="BJ132" s="43" t="s">
        <v>3372</v>
      </c>
      <c r="BK132" s="43" t="s">
        <v>3372</v>
      </c>
      <c r="BL132" s="44">
        <v>43385</v>
      </c>
      <c r="BM132" s="44">
        <v>29853</v>
      </c>
      <c r="BN132" s="43" t="s">
        <v>289</v>
      </c>
      <c r="BO132" s="43" t="s">
        <v>3384</v>
      </c>
      <c r="BP132" s="43" t="s">
        <v>3384</v>
      </c>
      <c r="BU132" s="43" t="s">
        <v>270</v>
      </c>
      <c r="BW132" s="43" t="s">
        <v>3469</v>
      </c>
      <c r="BX132" s="43" t="s">
        <v>270</v>
      </c>
      <c r="BZ132" s="43" t="s">
        <v>270</v>
      </c>
      <c r="CB132" s="43">
        <v>40</v>
      </c>
      <c r="CL132" s="43">
        <v>3100</v>
      </c>
      <c r="CM132" s="43">
        <v>1000</v>
      </c>
      <c r="CO132" s="43">
        <f t="shared" si="1"/>
        <v>4100</v>
      </c>
      <c r="CP132" s="44">
        <v>43385</v>
      </c>
      <c r="CV132" s="43" t="s">
        <v>3470</v>
      </c>
      <c r="CW132" s="43" t="s">
        <v>4960</v>
      </c>
      <c r="CX132" s="43" t="s">
        <v>272</v>
      </c>
    </row>
    <row r="133" spans="1:105" x14ac:dyDescent="0.3">
      <c r="A133" s="43" t="s">
        <v>5099</v>
      </c>
      <c r="B133" s="43" t="s">
        <v>3355</v>
      </c>
      <c r="C133" s="43" t="s">
        <v>233</v>
      </c>
      <c r="D133" s="44">
        <v>44112</v>
      </c>
      <c r="E133" s="43" t="s">
        <v>3259</v>
      </c>
      <c r="F133" s="43" t="s">
        <v>3356</v>
      </c>
      <c r="G133" s="43" t="s">
        <v>382</v>
      </c>
      <c r="H133" s="43" t="s">
        <v>3357</v>
      </c>
      <c r="I133" s="43" t="s">
        <v>5100</v>
      </c>
      <c r="J133" s="43" t="s">
        <v>382</v>
      </c>
      <c r="K133" s="43" t="s">
        <v>1441</v>
      </c>
      <c r="L133" s="43" t="s">
        <v>1440</v>
      </c>
      <c r="M133" s="43" t="s">
        <v>3359</v>
      </c>
      <c r="N133" s="43" t="s">
        <v>3359</v>
      </c>
      <c r="O133" s="43" t="s">
        <v>5101</v>
      </c>
      <c r="P133" s="43" t="s">
        <v>5102</v>
      </c>
      <c r="Q133" s="43" t="s">
        <v>5103</v>
      </c>
      <c r="R133" s="43" t="s">
        <v>5104</v>
      </c>
      <c r="S133" s="43" t="s">
        <v>5105</v>
      </c>
      <c r="T133" s="43" t="s">
        <v>5106</v>
      </c>
      <c r="U133" s="43" t="s">
        <v>5103</v>
      </c>
      <c r="V133" s="43" t="s">
        <v>5107</v>
      </c>
      <c r="W133" s="43" t="s">
        <v>5108</v>
      </c>
      <c r="X133" s="43" t="s">
        <v>5109</v>
      </c>
      <c r="Y133" s="43" t="s">
        <v>5110</v>
      </c>
      <c r="Z133" s="43" t="s">
        <v>5111</v>
      </c>
      <c r="AA133" s="43" t="s">
        <v>3371</v>
      </c>
      <c r="AB133" s="43">
        <v>1118.8</v>
      </c>
      <c r="AC133" s="43" t="s">
        <v>3372</v>
      </c>
      <c r="AD133" s="43" t="s">
        <v>3445</v>
      </c>
      <c r="AE133" s="43" t="s">
        <v>933</v>
      </c>
      <c r="AG133" s="43" t="s">
        <v>3375</v>
      </c>
      <c r="AH133" s="43" t="s">
        <v>3431</v>
      </c>
      <c r="AI133" s="43" t="s">
        <v>3372</v>
      </c>
      <c r="AJ133" s="43">
        <v>916</v>
      </c>
      <c r="AK133" s="43" t="s">
        <v>3377</v>
      </c>
      <c r="AL133" s="43" t="s">
        <v>3378</v>
      </c>
      <c r="AM133" s="43" t="s">
        <v>1295</v>
      </c>
      <c r="AN133" s="43" t="s">
        <v>3377</v>
      </c>
      <c r="AO133" s="43" t="s">
        <v>3378</v>
      </c>
      <c r="AP133" s="43" t="s">
        <v>1295</v>
      </c>
      <c r="AQ133" s="43" t="s">
        <v>270</v>
      </c>
      <c r="AR133" s="43" t="s">
        <v>191</v>
      </c>
      <c r="AS133" s="43" t="s">
        <v>1408</v>
      </c>
      <c r="AU133" s="43" t="s">
        <v>3379</v>
      </c>
      <c r="AY133" s="43" t="s">
        <v>233</v>
      </c>
      <c r="AZ133" s="43" t="s">
        <v>272</v>
      </c>
      <c r="BA133" s="44">
        <v>16619</v>
      </c>
      <c r="BB133" s="43" t="s">
        <v>3380</v>
      </c>
      <c r="BC133" s="43" t="s">
        <v>3550</v>
      </c>
      <c r="BD133" s="43" t="s">
        <v>3381</v>
      </c>
      <c r="BE133" s="43" t="s">
        <v>3382</v>
      </c>
      <c r="BF133" s="43" t="s">
        <v>270</v>
      </c>
      <c r="BG133" s="43" t="s">
        <v>270</v>
      </c>
      <c r="BH133" s="43" t="s">
        <v>270</v>
      </c>
      <c r="BI133" s="43" t="s">
        <v>272</v>
      </c>
      <c r="BJ133" s="43" t="s">
        <v>3533</v>
      </c>
      <c r="BK133" s="43" t="s">
        <v>3533</v>
      </c>
      <c r="BL133" s="44">
        <v>43706</v>
      </c>
      <c r="BN133" s="43" t="s">
        <v>5112</v>
      </c>
      <c r="BO133" s="43" t="s">
        <v>3384</v>
      </c>
      <c r="BP133" s="43" t="s">
        <v>3384</v>
      </c>
      <c r="BS133" s="43" t="s">
        <v>3386</v>
      </c>
      <c r="BT133" s="43" t="s">
        <v>3387</v>
      </c>
      <c r="BU133" s="43" t="s">
        <v>270</v>
      </c>
      <c r="BV133" s="43" t="s">
        <v>3534</v>
      </c>
      <c r="BW133" s="43" t="s">
        <v>3534</v>
      </c>
      <c r="BX133" s="43" t="s">
        <v>270</v>
      </c>
      <c r="BY133" s="43" t="s">
        <v>3389</v>
      </c>
      <c r="BZ133" s="43" t="s">
        <v>270</v>
      </c>
      <c r="CB133" s="43">
        <v>18</v>
      </c>
      <c r="CC133" s="43">
        <v>2</v>
      </c>
      <c r="CD133" s="43">
        <v>3</v>
      </c>
      <c r="CE133" s="43">
        <v>0</v>
      </c>
      <c r="CF133" s="43">
        <v>0</v>
      </c>
      <c r="CG133" s="43">
        <v>0</v>
      </c>
      <c r="CH133" s="43">
        <v>0</v>
      </c>
      <c r="CI133" s="43">
        <v>333</v>
      </c>
      <c r="CK133" s="43">
        <v>1910</v>
      </c>
      <c r="CL133" s="43">
        <v>10000</v>
      </c>
      <c r="CM133" s="43">
        <v>20000</v>
      </c>
      <c r="CN133" s="43">
        <v>25</v>
      </c>
      <c r="CO133" s="43">
        <f t="shared" si="1"/>
        <v>32268</v>
      </c>
      <c r="CP133" s="44">
        <v>43465</v>
      </c>
      <c r="CQ133" s="43" t="s">
        <v>3505</v>
      </c>
      <c r="CR133" s="44">
        <v>44019</v>
      </c>
      <c r="CS133" s="43" t="s">
        <v>3390</v>
      </c>
      <c r="CT133" s="44">
        <v>43767</v>
      </c>
      <c r="CV133" s="43" t="s">
        <v>3391</v>
      </c>
      <c r="CX133" s="43" t="s">
        <v>3393</v>
      </c>
      <c r="CY133" s="43" t="s">
        <v>5113</v>
      </c>
      <c r="CZ133" s="43" t="s">
        <v>3395</v>
      </c>
      <c r="DA133" s="43" t="s">
        <v>275</v>
      </c>
    </row>
    <row r="134" spans="1:105" x14ac:dyDescent="0.3">
      <c r="A134" s="43" t="s">
        <v>5114</v>
      </c>
      <c r="B134" s="43" t="s">
        <v>3355</v>
      </c>
      <c r="C134" s="43" t="s">
        <v>123</v>
      </c>
      <c r="D134" s="44">
        <v>44112</v>
      </c>
      <c r="E134" s="43" t="s">
        <v>3259</v>
      </c>
      <c r="F134" s="43" t="s">
        <v>3356</v>
      </c>
      <c r="G134" s="43" t="s">
        <v>382</v>
      </c>
      <c r="H134" s="43" t="s">
        <v>3357</v>
      </c>
      <c r="I134" s="43" t="s">
        <v>3714</v>
      </c>
      <c r="J134" s="43" t="s">
        <v>382</v>
      </c>
      <c r="K134" s="43" t="s">
        <v>1443</v>
      </c>
      <c r="L134" s="43" t="s">
        <v>5115</v>
      </c>
      <c r="M134" s="43" t="s">
        <v>3359</v>
      </c>
      <c r="N134" s="43" t="s">
        <v>3359</v>
      </c>
      <c r="O134" s="43" t="s">
        <v>5116</v>
      </c>
      <c r="P134" s="43" t="s">
        <v>5117</v>
      </c>
      <c r="Q134" s="43" t="s">
        <v>5118</v>
      </c>
      <c r="R134" s="43" t="s">
        <v>5119</v>
      </c>
      <c r="S134" s="43" t="s">
        <v>5120</v>
      </c>
      <c r="T134" s="43" t="s">
        <v>5117</v>
      </c>
      <c r="U134" s="43" t="s">
        <v>5118</v>
      </c>
      <c r="V134" s="43" t="s">
        <v>5119</v>
      </c>
      <c r="W134" s="43" t="s">
        <v>5121</v>
      </c>
      <c r="X134" s="43" t="s">
        <v>5122</v>
      </c>
      <c r="Y134" s="43" t="s">
        <v>5123</v>
      </c>
      <c r="Z134" s="43" t="s">
        <v>5124</v>
      </c>
      <c r="AA134" s="43" t="s">
        <v>3371</v>
      </c>
      <c r="AB134" s="43">
        <v>1331.8</v>
      </c>
      <c r="AC134" s="43" t="s">
        <v>3372</v>
      </c>
      <c r="AD134" s="43" t="s">
        <v>3445</v>
      </c>
      <c r="AE134" s="43" t="s">
        <v>763</v>
      </c>
      <c r="AG134" s="43" t="s">
        <v>3375</v>
      </c>
      <c r="AH134" s="43" t="s">
        <v>3771</v>
      </c>
      <c r="AI134" s="43" t="s">
        <v>3372</v>
      </c>
      <c r="AJ134" s="43">
        <v>160</v>
      </c>
      <c r="AK134" s="43" t="s">
        <v>3377</v>
      </c>
      <c r="AL134" s="43" t="s">
        <v>3378</v>
      </c>
      <c r="AM134" s="43" t="s">
        <v>1295</v>
      </c>
      <c r="AN134" s="43" t="s">
        <v>3377</v>
      </c>
      <c r="AO134" s="43" t="s">
        <v>3378</v>
      </c>
      <c r="AP134" s="43" t="s">
        <v>1295</v>
      </c>
      <c r="AQ134" s="43" t="s">
        <v>270</v>
      </c>
      <c r="AR134" s="43" t="s">
        <v>191</v>
      </c>
      <c r="AS134" s="43" t="s">
        <v>1408</v>
      </c>
      <c r="AU134" s="43" t="s">
        <v>3379</v>
      </c>
      <c r="AY134" s="43" t="s">
        <v>123</v>
      </c>
      <c r="AZ134" s="43" t="s">
        <v>272</v>
      </c>
      <c r="BA134" s="44">
        <v>32782</v>
      </c>
      <c r="BB134" s="43" t="s">
        <v>3380</v>
      </c>
      <c r="BD134" s="43" t="s">
        <v>270</v>
      </c>
      <c r="BE134" s="43" t="s">
        <v>3382</v>
      </c>
      <c r="BF134" s="43" t="s">
        <v>270</v>
      </c>
      <c r="BG134" s="43" t="s">
        <v>270</v>
      </c>
      <c r="BH134" s="43" t="s">
        <v>270</v>
      </c>
      <c r="BJ134" s="43" t="s">
        <v>3372</v>
      </c>
      <c r="BK134" s="43" t="s">
        <v>3372</v>
      </c>
      <c r="BL134" s="44">
        <v>42893</v>
      </c>
      <c r="BN134" s="43" t="s">
        <v>289</v>
      </c>
      <c r="BO134" s="43" t="s">
        <v>3410</v>
      </c>
      <c r="BP134" s="43" t="s">
        <v>3410</v>
      </c>
      <c r="BQ134" s="43" t="s">
        <v>3410</v>
      </c>
      <c r="BR134" s="43" t="s">
        <v>3410</v>
      </c>
      <c r="BS134" s="43" t="s">
        <v>3386</v>
      </c>
      <c r="BT134" s="43" t="s">
        <v>3387</v>
      </c>
      <c r="BU134" s="43" t="s">
        <v>270</v>
      </c>
      <c r="BW134" s="43" t="s">
        <v>3469</v>
      </c>
      <c r="BX134" s="43" t="s">
        <v>270</v>
      </c>
      <c r="BY134" s="43" t="s">
        <v>3389</v>
      </c>
      <c r="BZ134" s="43" t="s">
        <v>270</v>
      </c>
      <c r="CB134" s="43">
        <v>12</v>
      </c>
      <c r="CC134" s="43">
        <v>0</v>
      </c>
      <c r="CD134" s="43">
        <v>0</v>
      </c>
      <c r="CE134" s="43">
        <v>0</v>
      </c>
      <c r="CF134" s="43">
        <v>0</v>
      </c>
      <c r="CG134" s="43">
        <v>0</v>
      </c>
      <c r="CH134" s="43">
        <v>0</v>
      </c>
      <c r="CL134" s="43">
        <v>4200</v>
      </c>
      <c r="CM134" s="43">
        <v>1520</v>
      </c>
      <c r="CN134" s="43">
        <v>10</v>
      </c>
      <c r="CO134" s="43">
        <f t="shared" ref="CO134:CO151" si="2">SUM(CI134:CN134)</f>
        <v>5730</v>
      </c>
      <c r="CP134" s="44">
        <v>42886</v>
      </c>
      <c r="CQ134" s="43" t="s">
        <v>3505</v>
      </c>
      <c r="CR134" s="44">
        <v>44007</v>
      </c>
      <c r="CS134" s="43" t="s">
        <v>3390</v>
      </c>
      <c r="CT134" s="44">
        <v>43913</v>
      </c>
      <c r="CV134" s="43" t="s">
        <v>3391</v>
      </c>
      <c r="CW134" s="43" t="s">
        <v>3680</v>
      </c>
      <c r="CX134" s="43" t="s">
        <v>3393</v>
      </c>
      <c r="CZ134" s="43" t="s">
        <v>3395</v>
      </c>
      <c r="DA134" s="43" t="s">
        <v>277</v>
      </c>
    </row>
    <row r="135" spans="1:105" x14ac:dyDescent="0.3">
      <c r="A135" s="43" t="s">
        <v>5125</v>
      </c>
      <c r="B135" s="43" t="s">
        <v>3355</v>
      </c>
      <c r="C135" s="43" t="s">
        <v>235</v>
      </c>
      <c r="D135" s="44">
        <v>44112</v>
      </c>
      <c r="E135" s="43" t="s">
        <v>3259</v>
      </c>
      <c r="F135" s="43" t="s">
        <v>3356</v>
      </c>
      <c r="G135" s="43" t="s">
        <v>382</v>
      </c>
      <c r="H135" s="43" t="s">
        <v>3357</v>
      </c>
      <c r="I135" s="43" t="s">
        <v>3744</v>
      </c>
      <c r="J135" s="43" t="s">
        <v>382</v>
      </c>
      <c r="K135" s="43" t="s">
        <v>1445</v>
      </c>
      <c r="L135" s="43" t="s">
        <v>1444</v>
      </c>
      <c r="M135" s="43" t="s">
        <v>3359</v>
      </c>
      <c r="N135" s="43" t="s">
        <v>3359</v>
      </c>
      <c r="O135" s="43" t="s">
        <v>5126</v>
      </c>
      <c r="P135" s="43" t="s">
        <v>5127</v>
      </c>
      <c r="Q135" s="43" t="s">
        <v>5128</v>
      </c>
      <c r="R135" s="43" t="s">
        <v>5129</v>
      </c>
      <c r="S135" s="43" t="s">
        <v>5130</v>
      </c>
      <c r="T135" s="43" t="s">
        <v>5127</v>
      </c>
      <c r="U135" s="43" t="s">
        <v>5128</v>
      </c>
      <c r="V135" s="43" t="s">
        <v>5131</v>
      </c>
      <c r="W135" s="43" t="s">
        <v>5132</v>
      </c>
      <c r="X135" s="43" t="s">
        <v>5133</v>
      </c>
      <c r="Y135" s="43" t="s">
        <v>355</v>
      </c>
      <c r="Z135" s="43" t="s">
        <v>5134</v>
      </c>
      <c r="AA135" s="43" t="s">
        <v>3371</v>
      </c>
      <c r="AB135" s="43">
        <v>1369.9</v>
      </c>
      <c r="AC135" s="43" t="s">
        <v>3372</v>
      </c>
      <c r="AD135" s="43" t="s">
        <v>2635</v>
      </c>
      <c r="AE135" s="43" t="s">
        <v>763</v>
      </c>
      <c r="AG135" s="43" t="s">
        <v>3740</v>
      </c>
      <c r="AH135" s="43" t="s">
        <v>3503</v>
      </c>
      <c r="AI135" s="43" t="s">
        <v>3549</v>
      </c>
      <c r="AJ135" s="43">
        <v>100</v>
      </c>
      <c r="AK135" s="43" t="s">
        <v>3377</v>
      </c>
      <c r="AL135" s="43" t="s">
        <v>3378</v>
      </c>
      <c r="AM135" s="43" t="s">
        <v>1295</v>
      </c>
      <c r="AN135" s="43" t="s">
        <v>3377</v>
      </c>
      <c r="AO135" s="43" t="s">
        <v>3378</v>
      </c>
      <c r="AP135" s="43" t="s">
        <v>1295</v>
      </c>
      <c r="AQ135" s="43" t="s">
        <v>270</v>
      </c>
      <c r="AR135" s="43" t="s">
        <v>191</v>
      </c>
      <c r="AS135" s="43" t="s">
        <v>1408</v>
      </c>
      <c r="AU135" s="43" t="s">
        <v>3379</v>
      </c>
      <c r="AY135" s="43" t="s">
        <v>191</v>
      </c>
      <c r="AZ135" s="43" t="s">
        <v>272</v>
      </c>
      <c r="BA135" s="44">
        <v>21885</v>
      </c>
      <c r="BB135" s="43" t="s">
        <v>3380</v>
      </c>
      <c r="BD135" s="43" t="s">
        <v>270</v>
      </c>
      <c r="BE135" s="43" t="s">
        <v>3382</v>
      </c>
      <c r="BJ135" s="43" t="s">
        <v>3372</v>
      </c>
      <c r="BK135" s="43" t="s">
        <v>3372</v>
      </c>
      <c r="BL135" s="44">
        <v>43677</v>
      </c>
      <c r="BN135" s="43" t="s">
        <v>289</v>
      </c>
      <c r="BS135" s="43" t="s">
        <v>3386</v>
      </c>
      <c r="BU135" s="43" t="s">
        <v>270</v>
      </c>
      <c r="BW135" s="43" t="s">
        <v>3469</v>
      </c>
      <c r="BX135" s="43" t="s">
        <v>270</v>
      </c>
      <c r="BZ135" s="43" t="s">
        <v>270</v>
      </c>
      <c r="CB135" s="43">
        <v>12</v>
      </c>
      <c r="CC135" s="43">
        <v>0</v>
      </c>
      <c r="CD135" s="43">
        <v>0</v>
      </c>
      <c r="CE135" s="43">
        <v>0</v>
      </c>
      <c r="CF135" s="43">
        <v>0</v>
      </c>
      <c r="CG135" s="43">
        <v>0</v>
      </c>
      <c r="CH135" s="43">
        <v>0</v>
      </c>
      <c r="CL135" s="43">
        <v>2700</v>
      </c>
      <c r="CM135" s="43">
        <v>1000</v>
      </c>
      <c r="CO135" s="43">
        <f t="shared" si="2"/>
        <v>3700</v>
      </c>
      <c r="CP135" s="44">
        <v>43646</v>
      </c>
      <c r="CQ135" s="43" t="s">
        <v>3505</v>
      </c>
      <c r="CR135" s="44">
        <v>39756</v>
      </c>
      <c r="CV135" s="43" t="s">
        <v>3470</v>
      </c>
      <c r="CW135" s="43" t="s">
        <v>5135</v>
      </c>
      <c r="CX135" s="43" t="s">
        <v>3393</v>
      </c>
      <c r="CZ135" s="43" t="s">
        <v>3395</v>
      </c>
      <c r="DA135" s="43" t="s">
        <v>277</v>
      </c>
    </row>
    <row r="136" spans="1:105" x14ac:dyDescent="0.3">
      <c r="A136" s="43" t="s">
        <v>5136</v>
      </c>
      <c r="B136" s="43" t="s">
        <v>3355</v>
      </c>
      <c r="C136" s="43" t="s">
        <v>237</v>
      </c>
      <c r="D136" s="44">
        <v>44112</v>
      </c>
      <c r="E136" s="43" t="s">
        <v>3259</v>
      </c>
      <c r="F136" s="43" t="s">
        <v>3356</v>
      </c>
      <c r="G136" s="43" t="s">
        <v>382</v>
      </c>
      <c r="H136" s="43" t="s">
        <v>3357</v>
      </c>
      <c r="I136" s="43" t="s">
        <v>4963</v>
      </c>
      <c r="J136" s="43" t="s">
        <v>382</v>
      </c>
      <c r="K136" s="43" t="s">
        <v>1447</v>
      </c>
      <c r="L136" s="43" t="s">
        <v>1446</v>
      </c>
      <c r="M136" s="43" t="s">
        <v>3359</v>
      </c>
      <c r="N136" s="43" t="s">
        <v>3359</v>
      </c>
      <c r="O136" s="43" t="s">
        <v>5137</v>
      </c>
      <c r="P136" s="43" t="s">
        <v>5138</v>
      </c>
      <c r="Q136" s="43" t="s">
        <v>5139</v>
      </c>
      <c r="R136" s="43" t="s">
        <v>5140</v>
      </c>
      <c r="S136" s="43" t="s">
        <v>5141</v>
      </c>
      <c r="T136" s="43" t="s">
        <v>5142</v>
      </c>
      <c r="U136" s="43" t="s">
        <v>5139</v>
      </c>
      <c r="V136" s="43" t="s">
        <v>5143</v>
      </c>
      <c r="W136" s="43" t="s">
        <v>5144</v>
      </c>
      <c r="X136" s="43" t="s">
        <v>5145</v>
      </c>
      <c r="Y136" s="43" t="s">
        <v>5146</v>
      </c>
      <c r="Z136" s="43" t="s">
        <v>5147</v>
      </c>
      <c r="AA136" s="43" t="s">
        <v>3371</v>
      </c>
      <c r="AB136" s="43">
        <v>1340.9</v>
      </c>
      <c r="AC136" s="43" t="s">
        <v>3372</v>
      </c>
      <c r="AD136" s="43" t="s">
        <v>3467</v>
      </c>
      <c r="AE136" s="43" t="s">
        <v>3502</v>
      </c>
      <c r="AG136" s="43" t="s">
        <v>3430</v>
      </c>
      <c r="AH136" s="43" t="s">
        <v>3503</v>
      </c>
      <c r="AI136" s="43" t="s">
        <v>3409</v>
      </c>
      <c r="AJ136" s="43">
        <v>440</v>
      </c>
      <c r="AK136" s="43" t="s">
        <v>3377</v>
      </c>
      <c r="AL136" s="43" t="s">
        <v>3378</v>
      </c>
      <c r="AM136" s="43" t="s">
        <v>1295</v>
      </c>
      <c r="AN136" s="43" t="s">
        <v>3377</v>
      </c>
      <c r="AO136" s="43" t="s">
        <v>3378</v>
      </c>
      <c r="AP136" s="43" t="s">
        <v>1295</v>
      </c>
      <c r="AQ136" s="43" t="s">
        <v>270</v>
      </c>
      <c r="AR136" s="43" t="s">
        <v>191</v>
      </c>
      <c r="AS136" s="43" t="s">
        <v>1408</v>
      </c>
      <c r="AU136" s="43" t="s">
        <v>3379</v>
      </c>
      <c r="AY136" s="43" t="s">
        <v>237</v>
      </c>
      <c r="AZ136" s="43" t="s">
        <v>272</v>
      </c>
      <c r="BA136" s="44">
        <v>17227</v>
      </c>
      <c r="BB136" s="43" t="s">
        <v>3380</v>
      </c>
      <c r="BD136" s="43" t="s">
        <v>4039</v>
      </c>
      <c r="BE136" s="43" t="s">
        <v>3382</v>
      </c>
      <c r="BF136" s="43" t="s">
        <v>270</v>
      </c>
      <c r="BG136" s="43" t="s">
        <v>270</v>
      </c>
      <c r="BH136" s="43" t="s">
        <v>270</v>
      </c>
      <c r="BI136" s="43" t="s">
        <v>270</v>
      </c>
      <c r="BJ136" s="43" t="s">
        <v>3372</v>
      </c>
      <c r="BK136" s="43" t="s">
        <v>3372</v>
      </c>
      <c r="BL136" s="44">
        <v>43733</v>
      </c>
      <c r="BN136" s="43" t="s">
        <v>289</v>
      </c>
      <c r="BO136" s="43" t="s">
        <v>3410</v>
      </c>
      <c r="BP136" s="43" t="s">
        <v>3410</v>
      </c>
      <c r="BQ136" s="43" t="s">
        <v>3410</v>
      </c>
      <c r="BR136" s="43" t="s">
        <v>3410</v>
      </c>
      <c r="BS136" s="43" t="s">
        <v>3386</v>
      </c>
      <c r="BT136" s="43" t="s">
        <v>3387</v>
      </c>
      <c r="BU136" s="43" t="s">
        <v>270</v>
      </c>
      <c r="BW136" s="43" t="s">
        <v>3469</v>
      </c>
      <c r="BX136" s="43" t="s">
        <v>270</v>
      </c>
      <c r="BY136" s="43" t="s">
        <v>3389</v>
      </c>
      <c r="BZ136" s="43" t="s">
        <v>270</v>
      </c>
      <c r="CB136" s="43">
        <v>9</v>
      </c>
      <c r="CC136" s="43">
        <v>0</v>
      </c>
      <c r="CD136" s="43">
        <v>0</v>
      </c>
      <c r="CE136" s="43">
        <v>0</v>
      </c>
      <c r="CF136" s="43">
        <v>0</v>
      </c>
      <c r="CG136" s="43">
        <v>0</v>
      </c>
      <c r="CH136" s="43">
        <v>0</v>
      </c>
      <c r="CL136" s="43">
        <v>730</v>
      </c>
      <c r="CM136" s="43">
        <v>2310</v>
      </c>
      <c r="CO136" s="43">
        <f t="shared" si="2"/>
        <v>3040</v>
      </c>
      <c r="CP136" s="44">
        <v>42551</v>
      </c>
      <c r="CQ136" s="43" t="s">
        <v>3505</v>
      </c>
      <c r="CR136" s="44">
        <v>43397</v>
      </c>
      <c r="CS136" s="43" t="s">
        <v>3390</v>
      </c>
      <c r="CT136" s="44">
        <v>42987</v>
      </c>
      <c r="CV136" s="43" t="s">
        <v>3470</v>
      </c>
      <c r="CX136" s="43" t="s">
        <v>3393</v>
      </c>
      <c r="CY136" s="43" t="s">
        <v>5148</v>
      </c>
      <c r="CZ136" s="43" t="s">
        <v>3395</v>
      </c>
      <c r="DA136" s="43" t="s">
        <v>277</v>
      </c>
    </row>
    <row r="137" spans="1:105" x14ac:dyDescent="0.3">
      <c r="A137" s="43" t="s">
        <v>5149</v>
      </c>
      <c r="B137" s="43" t="s">
        <v>3355</v>
      </c>
      <c r="C137" s="43" t="s">
        <v>241</v>
      </c>
      <c r="D137" s="44">
        <v>44112</v>
      </c>
      <c r="E137" s="43" t="s">
        <v>3259</v>
      </c>
      <c r="F137" s="43" t="s">
        <v>3356</v>
      </c>
      <c r="G137" s="43" t="s">
        <v>382</v>
      </c>
      <c r="H137" s="43" t="s">
        <v>3357</v>
      </c>
      <c r="I137" s="43" t="s">
        <v>5150</v>
      </c>
      <c r="J137" s="43" t="s">
        <v>382</v>
      </c>
      <c r="K137" s="43" t="s">
        <v>5151</v>
      </c>
      <c r="L137" s="43" t="s">
        <v>1514</v>
      </c>
      <c r="M137" s="43" t="s">
        <v>3359</v>
      </c>
      <c r="N137" s="43" t="s">
        <v>3359</v>
      </c>
      <c r="O137" s="43" t="s">
        <v>5152</v>
      </c>
      <c r="P137" s="43" t="s">
        <v>5153</v>
      </c>
      <c r="Q137" s="43" t="s">
        <v>5154</v>
      </c>
      <c r="R137" s="43" t="s">
        <v>5155</v>
      </c>
      <c r="S137" s="43" t="s">
        <v>5156</v>
      </c>
      <c r="T137" s="43" t="s">
        <v>5157</v>
      </c>
      <c r="U137" s="43" t="s">
        <v>5154</v>
      </c>
      <c r="V137" s="43" t="s">
        <v>5155</v>
      </c>
      <c r="W137" s="43" t="s">
        <v>5158</v>
      </c>
      <c r="X137" s="43" t="s">
        <v>5159</v>
      </c>
      <c r="Y137" s="43" t="s">
        <v>357</v>
      </c>
      <c r="Z137" s="43" t="s">
        <v>5160</v>
      </c>
      <c r="AA137" s="43" t="s">
        <v>3371</v>
      </c>
      <c r="AB137" s="43">
        <v>1742</v>
      </c>
      <c r="AC137" s="43" t="s">
        <v>3371</v>
      </c>
      <c r="AD137" s="43" t="s">
        <v>4270</v>
      </c>
      <c r="AE137" s="43" t="s">
        <v>3502</v>
      </c>
      <c r="AG137" s="43" t="s">
        <v>3430</v>
      </c>
      <c r="AH137" s="43" t="s">
        <v>3503</v>
      </c>
      <c r="AI137" s="43" t="s">
        <v>3549</v>
      </c>
      <c r="AJ137" s="43">
        <v>134</v>
      </c>
      <c r="AK137" s="43" t="s">
        <v>3377</v>
      </c>
      <c r="AL137" s="43" t="s">
        <v>3378</v>
      </c>
      <c r="AM137" s="43" t="s">
        <v>1295</v>
      </c>
      <c r="AN137" s="43" t="s">
        <v>3377</v>
      </c>
      <c r="AO137" s="43" t="s">
        <v>3378</v>
      </c>
      <c r="AP137" s="43" t="s">
        <v>1295</v>
      </c>
      <c r="AQ137" s="43" t="s">
        <v>270</v>
      </c>
      <c r="AR137" s="43" t="s">
        <v>191</v>
      </c>
      <c r="AS137" s="43" t="s">
        <v>1408</v>
      </c>
      <c r="AU137" s="43" t="s">
        <v>3379</v>
      </c>
      <c r="AY137" s="43" t="s">
        <v>191</v>
      </c>
      <c r="AZ137" s="43" t="s">
        <v>272</v>
      </c>
      <c r="BA137" s="44">
        <v>17502</v>
      </c>
      <c r="BB137" s="43" t="s">
        <v>3380</v>
      </c>
      <c r="BE137" s="43" t="s">
        <v>3468</v>
      </c>
      <c r="BF137" s="43" t="s">
        <v>270</v>
      </c>
      <c r="BG137" s="43" t="s">
        <v>270</v>
      </c>
      <c r="BH137" s="43" t="s">
        <v>270</v>
      </c>
      <c r="BI137" s="43" t="s">
        <v>270</v>
      </c>
      <c r="BJ137" s="43" t="s">
        <v>3372</v>
      </c>
      <c r="BK137" s="43" t="s">
        <v>3372</v>
      </c>
      <c r="BL137" s="44">
        <v>43734</v>
      </c>
      <c r="BO137" s="43" t="s">
        <v>3410</v>
      </c>
      <c r="BP137" s="43" t="s">
        <v>3410</v>
      </c>
      <c r="BQ137" s="43" t="s">
        <v>3410</v>
      </c>
      <c r="BR137" s="43" t="s">
        <v>3410</v>
      </c>
      <c r="BS137" s="43" t="s">
        <v>3387</v>
      </c>
      <c r="BT137" s="43" t="s">
        <v>3387</v>
      </c>
      <c r="BU137" s="43" t="s">
        <v>270</v>
      </c>
      <c r="BW137" s="43" t="s">
        <v>3469</v>
      </c>
      <c r="BX137" s="43" t="s">
        <v>270</v>
      </c>
      <c r="BY137" s="43" t="s">
        <v>3389</v>
      </c>
      <c r="BZ137" s="43" t="s">
        <v>270</v>
      </c>
      <c r="CB137" s="43">
        <v>3</v>
      </c>
      <c r="CL137" s="43">
        <v>1600</v>
      </c>
      <c r="CM137" s="43">
        <v>600</v>
      </c>
      <c r="CO137" s="43">
        <f t="shared" si="2"/>
        <v>2200</v>
      </c>
      <c r="CP137" s="44">
        <v>43708</v>
      </c>
      <c r="CQ137" s="43" t="s">
        <v>3505</v>
      </c>
      <c r="CR137" s="44">
        <v>43809</v>
      </c>
      <c r="CS137" s="43" t="s">
        <v>3637</v>
      </c>
      <c r="CT137" s="44">
        <v>37089</v>
      </c>
      <c r="CV137" s="43" t="s">
        <v>3470</v>
      </c>
      <c r="CX137" s="43" t="s">
        <v>3393</v>
      </c>
    </row>
    <row r="138" spans="1:105" x14ac:dyDescent="0.3">
      <c r="A138" s="43" t="s">
        <v>5161</v>
      </c>
      <c r="B138" s="43" t="s">
        <v>3355</v>
      </c>
      <c r="C138" s="43" t="s">
        <v>243</v>
      </c>
      <c r="D138" s="44">
        <v>44112</v>
      </c>
      <c r="E138" s="43" t="s">
        <v>3259</v>
      </c>
      <c r="F138" s="43" t="s">
        <v>3356</v>
      </c>
      <c r="G138" s="43" t="s">
        <v>382</v>
      </c>
      <c r="H138" s="43" t="s">
        <v>3357</v>
      </c>
      <c r="I138" s="43" t="s">
        <v>3926</v>
      </c>
      <c r="J138" s="43" t="s">
        <v>382</v>
      </c>
      <c r="K138" s="43" t="s">
        <v>1449</v>
      </c>
      <c r="L138" s="43" t="s">
        <v>1448</v>
      </c>
      <c r="M138" s="43" t="s">
        <v>3359</v>
      </c>
      <c r="N138" s="43" t="s">
        <v>3359</v>
      </c>
      <c r="O138" s="43" t="s">
        <v>5162</v>
      </c>
      <c r="P138" s="43" t="s">
        <v>5163</v>
      </c>
      <c r="Q138" s="43" t="s">
        <v>5164</v>
      </c>
      <c r="R138" s="43" t="s">
        <v>5165</v>
      </c>
      <c r="S138" s="43" t="s">
        <v>5166</v>
      </c>
      <c r="T138" s="43" t="s">
        <v>5167</v>
      </c>
      <c r="U138" s="43" t="s">
        <v>5164</v>
      </c>
      <c r="V138" s="43" t="s">
        <v>5168</v>
      </c>
      <c r="W138" s="43" t="s">
        <v>5169</v>
      </c>
      <c r="X138" s="43" t="s">
        <v>5170</v>
      </c>
      <c r="Y138" s="43" t="s">
        <v>5171</v>
      </c>
      <c r="Z138" s="43" t="s">
        <v>5172</v>
      </c>
      <c r="AA138" s="43" t="s">
        <v>3371</v>
      </c>
      <c r="AB138" s="43">
        <v>1368</v>
      </c>
      <c r="AC138" s="43" t="s">
        <v>3372</v>
      </c>
      <c r="AD138" s="43" t="s">
        <v>3501</v>
      </c>
      <c r="AE138" s="43" t="s">
        <v>3446</v>
      </c>
      <c r="AG138" s="43" t="s">
        <v>3375</v>
      </c>
      <c r="AH138" s="43" t="s">
        <v>3431</v>
      </c>
      <c r="AI138" s="43" t="s">
        <v>3565</v>
      </c>
      <c r="AK138" s="43" t="s">
        <v>3377</v>
      </c>
      <c r="AL138" s="43" t="s">
        <v>3378</v>
      </c>
      <c r="AM138" s="43" t="s">
        <v>1295</v>
      </c>
      <c r="AN138" s="43" t="s">
        <v>3377</v>
      </c>
      <c r="AO138" s="43" t="s">
        <v>3378</v>
      </c>
      <c r="AP138" s="43" t="s">
        <v>1295</v>
      </c>
      <c r="AQ138" s="43" t="s">
        <v>270</v>
      </c>
      <c r="AR138" s="43" t="s">
        <v>191</v>
      </c>
      <c r="AS138" s="43" t="s">
        <v>1408</v>
      </c>
      <c r="AU138" s="43" t="s">
        <v>3379</v>
      </c>
      <c r="AY138" s="43" t="s">
        <v>243</v>
      </c>
      <c r="AZ138" s="43" t="s">
        <v>272</v>
      </c>
      <c r="BA138" s="44">
        <v>36069</v>
      </c>
      <c r="BB138" s="43" t="s">
        <v>3380</v>
      </c>
      <c r="BE138" s="43" t="s">
        <v>3382</v>
      </c>
      <c r="BK138" s="43" t="s">
        <v>3372</v>
      </c>
      <c r="BL138" s="44">
        <v>42906</v>
      </c>
      <c r="BM138" s="44">
        <v>36076</v>
      </c>
      <c r="BN138" s="43" t="s">
        <v>289</v>
      </c>
      <c r="BO138" s="43" t="s">
        <v>3410</v>
      </c>
      <c r="BP138" s="43" t="s">
        <v>3410</v>
      </c>
      <c r="BS138" s="43" t="s">
        <v>3386</v>
      </c>
      <c r="BT138" s="43" t="s">
        <v>3387</v>
      </c>
      <c r="BU138" s="43" t="s">
        <v>270</v>
      </c>
      <c r="BV138" s="43" t="s">
        <v>3534</v>
      </c>
      <c r="BW138" s="43" t="s">
        <v>3534</v>
      </c>
      <c r="BX138" s="43" t="s">
        <v>272</v>
      </c>
      <c r="BY138" s="43" t="s">
        <v>3389</v>
      </c>
      <c r="CB138" s="43">
        <v>9</v>
      </c>
      <c r="CC138" s="43">
        <v>0</v>
      </c>
      <c r="CD138" s="43">
        <v>0</v>
      </c>
      <c r="CE138" s="43">
        <v>0</v>
      </c>
      <c r="CF138" s="43">
        <v>0</v>
      </c>
      <c r="CG138" s="43">
        <v>0</v>
      </c>
      <c r="CH138" s="43">
        <v>0</v>
      </c>
      <c r="CL138" s="43">
        <v>4000</v>
      </c>
      <c r="CM138" s="43">
        <v>1404</v>
      </c>
      <c r="CN138" s="43">
        <v>6</v>
      </c>
      <c r="CO138" s="43">
        <f t="shared" si="2"/>
        <v>5410</v>
      </c>
      <c r="CP138" s="44">
        <v>42886</v>
      </c>
      <c r="CQ138" s="43" t="s">
        <v>3412</v>
      </c>
      <c r="CR138" s="44">
        <v>40773</v>
      </c>
      <c r="CS138" s="43" t="s">
        <v>3390</v>
      </c>
      <c r="CT138" s="44">
        <v>39930</v>
      </c>
      <c r="CV138" s="43" t="s">
        <v>3391</v>
      </c>
      <c r="CW138" s="43" t="s">
        <v>3741</v>
      </c>
      <c r="CX138" s="43" t="s">
        <v>3393</v>
      </c>
      <c r="CY138" s="43" t="s">
        <v>5173</v>
      </c>
      <c r="CZ138" s="43" t="s">
        <v>3395</v>
      </c>
      <c r="DA138" s="43" t="s">
        <v>277</v>
      </c>
    </row>
    <row r="139" spans="1:105" x14ac:dyDescent="0.3">
      <c r="A139" s="43" t="s">
        <v>5174</v>
      </c>
      <c r="B139" s="43" t="s">
        <v>3355</v>
      </c>
      <c r="C139" s="43" t="s">
        <v>245</v>
      </c>
      <c r="D139" s="44">
        <v>44112</v>
      </c>
      <c r="E139" s="43" t="s">
        <v>3259</v>
      </c>
      <c r="F139" s="43" t="s">
        <v>3356</v>
      </c>
      <c r="G139" s="43" t="s">
        <v>382</v>
      </c>
      <c r="H139" s="43" t="s">
        <v>3357</v>
      </c>
      <c r="I139" s="43" t="s">
        <v>3489</v>
      </c>
      <c r="J139" s="43" t="s">
        <v>382</v>
      </c>
      <c r="K139" s="43" t="s">
        <v>1451</v>
      </c>
      <c r="L139" s="43" t="s">
        <v>1450</v>
      </c>
      <c r="M139" s="43" t="s">
        <v>3359</v>
      </c>
      <c r="N139" s="43" t="s">
        <v>3359</v>
      </c>
      <c r="O139" s="43" t="s">
        <v>5175</v>
      </c>
      <c r="P139" s="43" t="s">
        <v>5176</v>
      </c>
      <c r="Q139" s="43" t="s">
        <v>5177</v>
      </c>
      <c r="R139" s="43" t="s">
        <v>5178</v>
      </c>
      <c r="S139" s="43" t="s">
        <v>5179</v>
      </c>
      <c r="T139" s="43" t="s">
        <v>5176</v>
      </c>
      <c r="U139" s="43" t="s">
        <v>5177</v>
      </c>
      <c r="V139" s="43" t="s">
        <v>5180</v>
      </c>
      <c r="W139" s="43" t="s">
        <v>5181</v>
      </c>
      <c r="X139" s="43" t="s">
        <v>5182</v>
      </c>
      <c r="Y139" s="43" t="s">
        <v>5183</v>
      </c>
      <c r="Z139" s="43" t="s">
        <v>5184</v>
      </c>
      <c r="AA139" s="43" t="s">
        <v>3371</v>
      </c>
      <c r="AB139" s="43">
        <v>1348.4</v>
      </c>
      <c r="AC139" s="43" t="s">
        <v>3372</v>
      </c>
      <c r="AD139" s="43" t="s">
        <v>3429</v>
      </c>
      <c r="AE139" s="43" t="s">
        <v>933</v>
      </c>
      <c r="AG139" s="43" t="s">
        <v>3375</v>
      </c>
      <c r="AH139" s="43" t="s">
        <v>3771</v>
      </c>
      <c r="AI139" s="43" t="s">
        <v>3549</v>
      </c>
      <c r="AJ139" s="43">
        <v>257</v>
      </c>
      <c r="AK139" s="43" t="s">
        <v>3377</v>
      </c>
      <c r="AL139" s="43" t="s">
        <v>3378</v>
      </c>
      <c r="AM139" s="43" t="s">
        <v>1295</v>
      </c>
      <c r="AN139" s="43" t="s">
        <v>3377</v>
      </c>
      <c r="AO139" s="43" t="s">
        <v>3378</v>
      </c>
      <c r="AP139" s="43" t="s">
        <v>1295</v>
      </c>
      <c r="AQ139" s="43" t="s">
        <v>270</v>
      </c>
      <c r="AR139" s="43" t="s">
        <v>191</v>
      </c>
      <c r="AS139" s="43" t="s">
        <v>1408</v>
      </c>
      <c r="AU139" s="43" t="s">
        <v>3379</v>
      </c>
      <c r="AY139" s="43" t="s">
        <v>191</v>
      </c>
      <c r="AZ139" s="43" t="s">
        <v>272</v>
      </c>
      <c r="BA139" s="44">
        <v>19268</v>
      </c>
      <c r="BB139" s="43" t="s">
        <v>3380</v>
      </c>
      <c r="BD139" s="43" t="s">
        <v>270</v>
      </c>
      <c r="BE139" s="43" t="s">
        <v>3382</v>
      </c>
      <c r="BF139" s="43" t="s">
        <v>270</v>
      </c>
      <c r="BG139" s="43" t="s">
        <v>270</v>
      </c>
      <c r="BH139" s="43" t="s">
        <v>270</v>
      </c>
      <c r="BJ139" s="43" t="s">
        <v>3372</v>
      </c>
      <c r="BK139" s="43" t="s">
        <v>3372</v>
      </c>
      <c r="BL139" s="44">
        <v>42961</v>
      </c>
      <c r="BM139" s="44">
        <v>30093</v>
      </c>
      <c r="BN139" s="43" t="s">
        <v>289</v>
      </c>
      <c r="BO139" s="43" t="s">
        <v>3410</v>
      </c>
      <c r="BP139" s="43" t="s">
        <v>3410</v>
      </c>
      <c r="BQ139" s="43" t="s">
        <v>3410</v>
      </c>
      <c r="BR139" s="43" t="s">
        <v>3410</v>
      </c>
      <c r="BS139" s="43" t="s">
        <v>3386</v>
      </c>
      <c r="BT139" s="43" t="s">
        <v>3387</v>
      </c>
      <c r="BU139" s="43" t="s">
        <v>270</v>
      </c>
      <c r="BW139" s="43" t="s">
        <v>3469</v>
      </c>
      <c r="BX139" s="43" t="s">
        <v>270</v>
      </c>
      <c r="BY139" s="43" t="s">
        <v>3389</v>
      </c>
      <c r="BZ139" s="43" t="s">
        <v>270</v>
      </c>
      <c r="CB139" s="43">
        <v>18</v>
      </c>
      <c r="CC139" s="43">
        <v>2</v>
      </c>
      <c r="CD139" s="43">
        <v>0</v>
      </c>
      <c r="CE139" s="43">
        <v>1</v>
      </c>
      <c r="CF139" s="43">
        <v>0</v>
      </c>
      <c r="CG139" s="43">
        <v>0</v>
      </c>
      <c r="CH139" s="43">
        <v>0</v>
      </c>
      <c r="CL139" s="43">
        <v>4500</v>
      </c>
      <c r="CM139" s="43">
        <v>4700</v>
      </c>
      <c r="CO139" s="43">
        <f t="shared" si="2"/>
        <v>9200</v>
      </c>
      <c r="CP139" s="44">
        <v>42947</v>
      </c>
      <c r="CQ139" s="43" t="s">
        <v>3412</v>
      </c>
      <c r="CR139" s="44">
        <v>40606</v>
      </c>
      <c r="CS139" s="43" t="s">
        <v>3390</v>
      </c>
      <c r="CT139" s="44">
        <v>40052</v>
      </c>
      <c r="CV139" s="43" t="s">
        <v>3391</v>
      </c>
      <c r="CW139" s="43" t="s">
        <v>3696</v>
      </c>
      <c r="CX139" s="43" t="s">
        <v>3393</v>
      </c>
      <c r="CZ139" s="43" t="s">
        <v>3395</v>
      </c>
      <c r="DA139" s="43" t="s">
        <v>275</v>
      </c>
    </row>
    <row r="140" spans="1:105" x14ac:dyDescent="0.3">
      <c r="A140" s="43" t="s">
        <v>5185</v>
      </c>
      <c r="B140" s="43" t="s">
        <v>3355</v>
      </c>
      <c r="C140" s="43" t="s">
        <v>247</v>
      </c>
      <c r="D140" s="44">
        <v>44112</v>
      </c>
      <c r="E140" s="43" t="s">
        <v>3259</v>
      </c>
      <c r="F140" s="43" t="s">
        <v>3356</v>
      </c>
      <c r="G140" s="43" t="s">
        <v>382</v>
      </c>
      <c r="H140" s="43" t="s">
        <v>3357</v>
      </c>
      <c r="I140" s="43" t="s">
        <v>1432</v>
      </c>
      <c r="J140" s="43" t="s">
        <v>382</v>
      </c>
      <c r="K140" s="43" t="s">
        <v>5186</v>
      </c>
      <c r="L140" s="43" t="s">
        <v>1515</v>
      </c>
      <c r="M140" s="43" t="s">
        <v>3359</v>
      </c>
      <c r="N140" s="43" t="s">
        <v>3359</v>
      </c>
      <c r="O140" s="43" t="s">
        <v>5187</v>
      </c>
      <c r="P140" s="43" t="s">
        <v>5188</v>
      </c>
      <c r="Q140" s="43" t="s">
        <v>5189</v>
      </c>
      <c r="R140" s="43" t="s">
        <v>5190</v>
      </c>
      <c r="S140" s="43" t="s">
        <v>5191</v>
      </c>
      <c r="T140" s="43" t="s">
        <v>5192</v>
      </c>
      <c r="U140" s="43" t="s">
        <v>5189</v>
      </c>
      <c r="V140" s="43" t="s">
        <v>5193</v>
      </c>
      <c r="W140" s="43" t="s">
        <v>5194</v>
      </c>
      <c r="X140" s="43" t="s">
        <v>5195</v>
      </c>
      <c r="Y140" s="43" t="s">
        <v>358</v>
      </c>
      <c r="Z140" s="43" t="s">
        <v>5196</v>
      </c>
      <c r="AA140" s="43" t="s">
        <v>3371</v>
      </c>
      <c r="AB140" s="43">
        <v>888.2</v>
      </c>
      <c r="AC140" s="43" t="s">
        <v>3372</v>
      </c>
      <c r="AD140" s="43" t="s">
        <v>3467</v>
      </c>
      <c r="AE140" s="43" t="s">
        <v>3446</v>
      </c>
      <c r="AG140" s="43" t="s">
        <v>3375</v>
      </c>
      <c r="AH140" s="43" t="s">
        <v>3408</v>
      </c>
      <c r="AI140" s="43" t="s">
        <v>3371</v>
      </c>
      <c r="AJ140" s="43">
        <v>167</v>
      </c>
      <c r="AK140" s="43" t="s">
        <v>3377</v>
      </c>
      <c r="AL140" s="43" t="s">
        <v>3378</v>
      </c>
      <c r="AM140" s="43" t="s">
        <v>1295</v>
      </c>
      <c r="AN140" s="43" t="s">
        <v>3377</v>
      </c>
      <c r="AO140" s="43" t="s">
        <v>3378</v>
      </c>
      <c r="AP140" s="43" t="s">
        <v>1295</v>
      </c>
      <c r="AQ140" s="43" t="s">
        <v>270</v>
      </c>
      <c r="AR140" s="43" t="s">
        <v>191</v>
      </c>
      <c r="AS140" s="43" t="s">
        <v>1408</v>
      </c>
      <c r="AU140" s="43" t="s">
        <v>3379</v>
      </c>
      <c r="AY140" s="43" t="s">
        <v>191</v>
      </c>
      <c r="AZ140" s="43" t="s">
        <v>272</v>
      </c>
      <c r="BA140" s="44">
        <v>17777</v>
      </c>
      <c r="BB140" s="43" t="s">
        <v>3380</v>
      </c>
      <c r="BD140" s="43" t="s">
        <v>5197</v>
      </c>
      <c r="BE140" s="43" t="s">
        <v>3382</v>
      </c>
      <c r="BF140" s="43" t="s">
        <v>270</v>
      </c>
      <c r="BG140" s="43" t="s">
        <v>270</v>
      </c>
      <c r="BH140" s="43" t="s">
        <v>270</v>
      </c>
      <c r="BI140" s="43" t="s">
        <v>272</v>
      </c>
      <c r="BJ140" s="43" t="s">
        <v>3372</v>
      </c>
      <c r="BK140" s="43" t="s">
        <v>3372</v>
      </c>
      <c r="BL140" s="44">
        <v>43292</v>
      </c>
      <c r="BS140" s="43" t="s">
        <v>3387</v>
      </c>
      <c r="BT140" s="43" t="s">
        <v>3387</v>
      </c>
      <c r="BU140" s="43" t="s">
        <v>270</v>
      </c>
      <c r="BV140" s="43" t="s">
        <v>3534</v>
      </c>
      <c r="BW140" s="43" t="s">
        <v>3534</v>
      </c>
      <c r="BX140" s="43" t="s">
        <v>270</v>
      </c>
      <c r="BY140" s="43" t="s">
        <v>3389</v>
      </c>
      <c r="BZ140" s="43" t="s">
        <v>270</v>
      </c>
      <c r="CB140" s="43">
        <v>7</v>
      </c>
      <c r="CC140" s="43">
        <v>1</v>
      </c>
      <c r="CL140" s="43">
        <v>9000</v>
      </c>
      <c r="CM140" s="43">
        <v>10000</v>
      </c>
      <c r="CO140" s="43">
        <f t="shared" si="2"/>
        <v>19000</v>
      </c>
      <c r="CP140" s="44">
        <v>43281</v>
      </c>
      <c r="CQ140" s="43" t="s">
        <v>3390</v>
      </c>
      <c r="CR140" s="44">
        <v>40737</v>
      </c>
      <c r="CS140" s="43" t="s">
        <v>3390</v>
      </c>
      <c r="CT140" s="44">
        <v>40737</v>
      </c>
      <c r="CV140" s="43" t="s">
        <v>3391</v>
      </c>
      <c r="CW140" s="43" t="s">
        <v>3471</v>
      </c>
      <c r="CX140" s="43" t="s">
        <v>3393</v>
      </c>
    </row>
    <row r="141" spans="1:105" x14ac:dyDescent="0.3">
      <c r="A141" s="43" t="s">
        <v>5198</v>
      </c>
      <c r="B141" s="43" t="s">
        <v>3355</v>
      </c>
      <c r="C141" s="43" t="s">
        <v>249</v>
      </c>
      <c r="D141" s="44">
        <v>44112</v>
      </c>
      <c r="E141" s="43" t="s">
        <v>3259</v>
      </c>
      <c r="F141" s="43" t="s">
        <v>3356</v>
      </c>
      <c r="G141" s="43" t="s">
        <v>382</v>
      </c>
      <c r="H141" s="43" t="s">
        <v>3357</v>
      </c>
      <c r="I141" s="43" t="s">
        <v>1418</v>
      </c>
      <c r="J141" s="43" t="s">
        <v>382</v>
      </c>
      <c r="K141" s="43" t="s">
        <v>1453</v>
      </c>
      <c r="L141" s="43" t="s">
        <v>5199</v>
      </c>
      <c r="M141" s="43" t="s">
        <v>3359</v>
      </c>
      <c r="N141" s="43" t="s">
        <v>3359</v>
      </c>
      <c r="O141" s="43" t="s">
        <v>5200</v>
      </c>
      <c r="P141" s="43" t="s">
        <v>5201</v>
      </c>
      <c r="Q141" s="43" t="s">
        <v>5202</v>
      </c>
      <c r="R141" s="43" t="s">
        <v>5203</v>
      </c>
      <c r="S141" s="43" t="s">
        <v>5204</v>
      </c>
      <c r="T141" s="43" t="s">
        <v>5205</v>
      </c>
      <c r="U141" s="43" t="s">
        <v>5202</v>
      </c>
      <c r="V141" s="43" t="s">
        <v>5206</v>
      </c>
      <c r="W141" s="43" t="s">
        <v>5207</v>
      </c>
      <c r="X141" s="43" t="s">
        <v>5208</v>
      </c>
      <c r="Y141" s="43" t="s">
        <v>359</v>
      </c>
      <c r="Z141" s="43" t="s">
        <v>5209</v>
      </c>
      <c r="AA141" s="43" t="s">
        <v>3371</v>
      </c>
      <c r="AB141" s="43">
        <v>1075.5</v>
      </c>
      <c r="AC141" s="43" t="s">
        <v>3372</v>
      </c>
      <c r="AD141" s="43" t="s">
        <v>3501</v>
      </c>
      <c r="AE141" s="43" t="s">
        <v>3374</v>
      </c>
      <c r="AG141" s="43" t="s">
        <v>3375</v>
      </c>
      <c r="AH141" s="43" t="s">
        <v>3408</v>
      </c>
      <c r="AI141" s="43" t="s">
        <v>3549</v>
      </c>
      <c r="AJ141" s="43">
        <v>320</v>
      </c>
      <c r="AK141" s="43" t="s">
        <v>3377</v>
      </c>
      <c r="AL141" s="43" t="s">
        <v>3378</v>
      </c>
      <c r="AM141" s="43" t="s">
        <v>1295</v>
      </c>
      <c r="AN141" s="43" t="s">
        <v>3377</v>
      </c>
      <c r="AO141" s="43" t="s">
        <v>3378</v>
      </c>
      <c r="AP141" s="43" t="s">
        <v>1295</v>
      </c>
      <c r="AQ141" s="43" t="s">
        <v>270</v>
      </c>
      <c r="AR141" s="43" t="s">
        <v>191</v>
      </c>
      <c r="AS141" s="43" t="s">
        <v>1408</v>
      </c>
      <c r="AU141" s="43" t="s">
        <v>3379</v>
      </c>
      <c r="AY141" s="43" t="s">
        <v>249</v>
      </c>
      <c r="AZ141" s="43" t="s">
        <v>272</v>
      </c>
      <c r="BA141" s="44">
        <v>18111</v>
      </c>
      <c r="BB141" s="43" t="s">
        <v>3380</v>
      </c>
      <c r="BD141" s="43" t="s">
        <v>3381</v>
      </c>
      <c r="BE141" s="43" t="s">
        <v>3382</v>
      </c>
      <c r="BF141" s="43" t="s">
        <v>270</v>
      </c>
      <c r="BG141" s="43" t="s">
        <v>272</v>
      </c>
      <c r="BH141" s="43" t="s">
        <v>270</v>
      </c>
      <c r="BI141" s="43" t="s">
        <v>272</v>
      </c>
      <c r="BJ141" s="43" t="s">
        <v>3372</v>
      </c>
      <c r="BK141" s="43" t="s">
        <v>3372</v>
      </c>
      <c r="BL141" s="44">
        <v>43685</v>
      </c>
      <c r="BN141" s="43" t="s">
        <v>3383</v>
      </c>
      <c r="BO141" s="43" t="s">
        <v>3410</v>
      </c>
      <c r="BP141" s="43" t="s">
        <v>3410</v>
      </c>
      <c r="BQ141" s="43" t="s">
        <v>3410</v>
      </c>
      <c r="BR141" s="43" t="s">
        <v>3410</v>
      </c>
      <c r="BS141" s="43" t="s">
        <v>3386</v>
      </c>
      <c r="BT141" s="43" t="s">
        <v>3387</v>
      </c>
      <c r="BU141" s="43" t="s">
        <v>270</v>
      </c>
      <c r="BV141" s="43" t="s">
        <v>3411</v>
      </c>
      <c r="BW141" s="43" t="s">
        <v>3411</v>
      </c>
      <c r="BX141" s="43" t="s">
        <v>270</v>
      </c>
      <c r="BY141" s="43" t="s">
        <v>3389</v>
      </c>
      <c r="BZ141" s="43" t="s">
        <v>270</v>
      </c>
      <c r="CB141" s="43">
        <v>11</v>
      </c>
      <c r="CC141" s="43">
        <v>4</v>
      </c>
      <c r="CD141" s="43">
        <v>1</v>
      </c>
      <c r="CE141" s="43">
        <v>0</v>
      </c>
      <c r="CF141" s="43">
        <v>0</v>
      </c>
      <c r="CG141" s="43">
        <v>0</v>
      </c>
      <c r="CH141" s="43">
        <v>0</v>
      </c>
      <c r="CL141" s="43">
        <v>6000</v>
      </c>
      <c r="CM141" s="43">
        <v>3000</v>
      </c>
      <c r="CO141" s="43">
        <f t="shared" si="2"/>
        <v>9000</v>
      </c>
      <c r="CP141" s="44">
        <v>43677</v>
      </c>
      <c r="CQ141" s="43" t="s">
        <v>3390</v>
      </c>
      <c r="CR141" s="44">
        <v>39660</v>
      </c>
      <c r="CS141" s="43" t="s">
        <v>3390</v>
      </c>
      <c r="CT141" s="44">
        <v>39660</v>
      </c>
      <c r="CV141" s="43" t="s">
        <v>3391</v>
      </c>
      <c r="CX141" s="43" t="s">
        <v>3393</v>
      </c>
      <c r="CY141" s="43" t="s">
        <v>5210</v>
      </c>
      <c r="CZ141" s="43" t="s">
        <v>3395</v>
      </c>
      <c r="DA141" s="43" t="s">
        <v>275</v>
      </c>
    </row>
    <row r="142" spans="1:105" x14ac:dyDescent="0.3">
      <c r="A142" s="43" t="s">
        <v>5211</v>
      </c>
      <c r="B142" s="43" t="s">
        <v>3355</v>
      </c>
      <c r="C142" s="43" t="s">
        <v>251</v>
      </c>
      <c r="D142" s="44">
        <v>44112</v>
      </c>
      <c r="E142" s="43" t="s">
        <v>3259</v>
      </c>
      <c r="F142" s="43" t="s">
        <v>3356</v>
      </c>
      <c r="G142" s="43" t="s">
        <v>382</v>
      </c>
      <c r="H142" s="43" t="s">
        <v>3357</v>
      </c>
      <c r="I142" s="43" t="s">
        <v>1455</v>
      </c>
      <c r="J142" s="43" t="s">
        <v>382</v>
      </c>
      <c r="K142" s="43" t="s">
        <v>1455</v>
      </c>
      <c r="L142" s="43" t="s">
        <v>1454</v>
      </c>
      <c r="M142" s="43" t="s">
        <v>3359</v>
      </c>
      <c r="N142" s="43" t="s">
        <v>3359</v>
      </c>
      <c r="O142" s="43" t="s">
        <v>5212</v>
      </c>
      <c r="P142" s="43" t="s">
        <v>5213</v>
      </c>
      <c r="Q142" s="43" t="s">
        <v>5214</v>
      </c>
      <c r="R142" s="43" t="s">
        <v>5215</v>
      </c>
      <c r="S142" s="43" t="s">
        <v>5216</v>
      </c>
      <c r="T142" s="43" t="s">
        <v>5217</v>
      </c>
      <c r="U142" s="43" t="s">
        <v>5214</v>
      </c>
      <c r="V142" s="43" t="s">
        <v>5218</v>
      </c>
      <c r="W142" s="43" t="s">
        <v>5219</v>
      </c>
      <c r="X142" s="43" t="s">
        <v>5220</v>
      </c>
      <c r="Y142" s="43" t="s">
        <v>5221</v>
      </c>
      <c r="Z142" s="43" t="s">
        <v>5222</v>
      </c>
      <c r="AA142" s="43" t="s">
        <v>3371</v>
      </c>
      <c r="AB142" s="43">
        <v>1126.5</v>
      </c>
      <c r="AC142" s="43" t="s">
        <v>3372</v>
      </c>
      <c r="AD142" s="43" t="s">
        <v>3445</v>
      </c>
      <c r="AE142" s="43" t="s">
        <v>3446</v>
      </c>
      <c r="AG142" s="43" t="s">
        <v>3430</v>
      </c>
      <c r="AH142" s="43" t="s">
        <v>3408</v>
      </c>
      <c r="AI142" s="43" t="s">
        <v>3565</v>
      </c>
      <c r="AJ142" s="43">
        <v>309</v>
      </c>
      <c r="AK142" s="43" t="s">
        <v>3377</v>
      </c>
      <c r="AL142" s="43" t="s">
        <v>3378</v>
      </c>
      <c r="AM142" s="43" t="s">
        <v>1295</v>
      </c>
      <c r="AN142" s="43" t="s">
        <v>3377</v>
      </c>
      <c r="AO142" s="43" t="s">
        <v>3378</v>
      </c>
      <c r="AP142" s="43" t="s">
        <v>1295</v>
      </c>
      <c r="AQ142" s="43" t="s">
        <v>270</v>
      </c>
      <c r="AR142" s="43" t="s">
        <v>191</v>
      </c>
      <c r="AS142" s="43" t="s">
        <v>1408</v>
      </c>
      <c r="AU142" s="43" t="s">
        <v>3379</v>
      </c>
      <c r="AY142" s="43" t="s">
        <v>251</v>
      </c>
      <c r="AZ142" s="43" t="s">
        <v>272</v>
      </c>
      <c r="BB142" s="43" t="s">
        <v>3380</v>
      </c>
      <c r="BD142" s="43" t="s">
        <v>3381</v>
      </c>
      <c r="BE142" s="43" t="s">
        <v>3382</v>
      </c>
      <c r="BH142" s="43" t="s">
        <v>270</v>
      </c>
      <c r="BI142" s="43" t="s">
        <v>272</v>
      </c>
      <c r="BJ142" s="43" t="s">
        <v>3372</v>
      </c>
      <c r="BK142" s="43" t="s">
        <v>3372</v>
      </c>
      <c r="BL142" s="44">
        <v>43972</v>
      </c>
      <c r="BN142" s="43" t="s">
        <v>3504</v>
      </c>
      <c r="BO142" s="43" t="s">
        <v>3384</v>
      </c>
      <c r="BP142" s="43" t="s">
        <v>3384</v>
      </c>
      <c r="BS142" s="43" t="s">
        <v>3386</v>
      </c>
      <c r="BT142" s="43" t="s">
        <v>3387</v>
      </c>
      <c r="BU142" s="43" t="s">
        <v>270</v>
      </c>
      <c r="BV142" s="43" t="s">
        <v>3534</v>
      </c>
      <c r="BW142" s="43" t="s">
        <v>3534</v>
      </c>
      <c r="BX142" s="43" t="s">
        <v>270</v>
      </c>
      <c r="BY142" s="43" t="s">
        <v>3389</v>
      </c>
      <c r="BZ142" s="43" t="s">
        <v>270</v>
      </c>
      <c r="CB142" s="43">
        <v>23</v>
      </c>
      <c r="CC142" s="43">
        <v>0</v>
      </c>
      <c r="CD142" s="43">
        <v>0</v>
      </c>
      <c r="CE142" s="43">
        <v>0</v>
      </c>
      <c r="CF142" s="43">
        <v>0</v>
      </c>
      <c r="CG142" s="43">
        <v>0</v>
      </c>
      <c r="CH142" s="43">
        <v>0</v>
      </c>
      <c r="CL142" s="43">
        <v>13064</v>
      </c>
      <c r="CM142" s="43">
        <v>4126</v>
      </c>
      <c r="CO142" s="43">
        <f t="shared" si="2"/>
        <v>17190</v>
      </c>
      <c r="CP142" s="44">
        <v>42947</v>
      </c>
      <c r="CQ142" s="43" t="s">
        <v>3505</v>
      </c>
      <c r="CR142" s="44">
        <v>43768</v>
      </c>
      <c r="CS142" s="43" t="s">
        <v>3390</v>
      </c>
      <c r="CT142" s="44">
        <v>42129</v>
      </c>
      <c r="CV142" s="43" t="s">
        <v>3391</v>
      </c>
      <c r="CW142" s="43" t="s">
        <v>5223</v>
      </c>
      <c r="CX142" s="43" t="s">
        <v>3393</v>
      </c>
      <c r="CY142" s="43" t="s">
        <v>5224</v>
      </c>
      <c r="CZ142" s="43" t="s">
        <v>3395</v>
      </c>
      <c r="DA142" s="43" t="s">
        <v>275</v>
      </c>
    </row>
    <row r="143" spans="1:105" x14ac:dyDescent="0.3">
      <c r="A143" s="43" t="s">
        <v>5225</v>
      </c>
      <c r="B143" s="43" t="s">
        <v>3355</v>
      </c>
      <c r="C143" s="43" t="s">
        <v>253</v>
      </c>
      <c r="D143" s="44">
        <v>44112</v>
      </c>
      <c r="E143" s="43" t="s">
        <v>3259</v>
      </c>
      <c r="F143" s="43" t="s">
        <v>3356</v>
      </c>
      <c r="G143" s="43" t="s">
        <v>382</v>
      </c>
      <c r="H143" s="43" t="s">
        <v>3357</v>
      </c>
      <c r="I143" s="43" t="s">
        <v>3538</v>
      </c>
      <c r="J143" s="43" t="s">
        <v>382</v>
      </c>
      <c r="K143" s="43" t="s">
        <v>5226</v>
      </c>
      <c r="L143" s="43" t="s">
        <v>1516</v>
      </c>
      <c r="M143" s="43" t="s">
        <v>3359</v>
      </c>
      <c r="N143" s="43" t="s">
        <v>3359</v>
      </c>
      <c r="O143" s="43" t="s">
        <v>5227</v>
      </c>
      <c r="P143" s="43" t="s">
        <v>5228</v>
      </c>
      <c r="Q143" s="43" t="s">
        <v>5229</v>
      </c>
      <c r="R143" s="43" t="s">
        <v>5230</v>
      </c>
      <c r="S143" s="43" t="s">
        <v>5231</v>
      </c>
      <c r="T143" s="43" t="s">
        <v>5232</v>
      </c>
      <c r="U143" s="43" t="s">
        <v>5229</v>
      </c>
      <c r="V143" s="43" t="s">
        <v>5233</v>
      </c>
      <c r="W143" s="43" t="s">
        <v>5234</v>
      </c>
      <c r="X143" s="43" t="s">
        <v>5235</v>
      </c>
      <c r="Y143" s="43" t="s">
        <v>5236</v>
      </c>
      <c r="Z143" s="43" t="s">
        <v>5237</v>
      </c>
      <c r="AA143" s="43" t="s">
        <v>3371</v>
      </c>
      <c r="AB143" s="43">
        <v>1184.5999999999999</v>
      </c>
      <c r="AC143" s="43" t="s">
        <v>3371</v>
      </c>
      <c r="AD143" s="43" t="s">
        <v>3501</v>
      </c>
      <c r="AE143" s="43" t="s">
        <v>3502</v>
      </c>
      <c r="AG143" s="43" t="s">
        <v>3375</v>
      </c>
      <c r="AH143" s="43" t="s">
        <v>3503</v>
      </c>
      <c r="AI143" s="43" t="s">
        <v>3372</v>
      </c>
      <c r="AJ143" s="43">
        <v>36</v>
      </c>
      <c r="AK143" s="43" t="s">
        <v>3377</v>
      </c>
      <c r="AL143" s="43" t="s">
        <v>3378</v>
      </c>
      <c r="AM143" s="43" t="s">
        <v>1295</v>
      </c>
      <c r="AN143" s="43" t="s">
        <v>3377</v>
      </c>
      <c r="AO143" s="43" t="s">
        <v>3378</v>
      </c>
      <c r="AP143" s="43" t="s">
        <v>1295</v>
      </c>
      <c r="AQ143" s="43" t="s">
        <v>270</v>
      </c>
      <c r="AR143" s="43" t="s">
        <v>191</v>
      </c>
      <c r="AS143" s="43" t="s">
        <v>1408</v>
      </c>
      <c r="AU143" s="43" t="s">
        <v>3379</v>
      </c>
      <c r="AY143" s="43" t="s">
        <v>253</v>
      </c>
      <c r="AZ143" s="43" t="s">
        <v>272</v>
      </c>
      <c r="BA143" s="44">
        <v>19694</v>
      </c>
      <c r="BB143" s="43" t="s">
        <v>3380</v>
      </c>
      <c r="BE143" s="43" t="s">
        <v>3468</v>
      </c>
      <c r="BF143" s="43" t="s">
        <v>270</v>
      </c>
      <c r="BG143" s="43" t="s">
        <v>270</v>
      </c>
      <c r="BH143" s="43" t="s">
        <v>270</v>
      </c>
      <c r="BI143" s="43" t="s">
        <v>270</v>
      </c>
      <c r="BJ143" s="43" t="s">
        <v>3372</v>
      </c>
      <c r="BK143" s="43" t="s">
        <v>3372</v>
      </c>
      <c r="BL143" s="44">
        <v>42991</v>
      </c>
      <c r="BO143" s="43" t="s">
        <v>3410</v>
      </c>
      <c r="BP143" s="43" t="s">
        <v>3410</v>
      </c>
      <c r="BQ143" s="43" t="s">
        <v>3410</v>
      </c>
      <c r="BR143" s="43" t="s">
        <v>3410</v>
      </c>
      <c r="BU143" s="43" t="s">
        <v>270</v>
      </c>
      <c r="BW143" s="43" t="s">
        <v>3469</v>
      </c>
      <c r="BX143" s="43" t="s">
        <v>270</v>
      </c>
      <c r="BZ143" s="43" t="s">
        <v>270</v>
      </c>
      <c r="CL143" s="43">
        <v>1000</v>
      </c>
      <c r="CM143" s="43">
        <v>600</v>
      </c>
      <c r="CO143" s="43">
        <f t="shared" si="2"/>
        <v>1600</v>
      </c>
      <c r="CP143" s="44">
        <v>42978</v>
      </c>
      <c r="CQ143" s="43" t="s">
        <v>3505</v>
      </c>
      <c r="CR143" s="44">
        <v>43809</v>
      </c>
      <c r="CS143" s="43" t="s">
        <v>3263</v>
      </c>
      <c r="CT143" s="44">
        <v>43809</v>
      </c>
      <c r="CV143" s="43" t="s">
        <v>3470</v>
      </c>
      <c r="CX143" s="43" t="s">
        <v>272</v>
      </c>
      <c r="CY143" s="43" t="s">
        <v>5238</v>
      </c>
    </row>
    <row r="144" spans="1:105" x14ac:dyDescent="0.3">
      <c r="A144" s="43" t="s">
        <v>5239</v>
      </c>
      <c r="B144" s="43" t="s">
        <v>3355</v>
      </c>
      <c r="C144" s="43" t="s">
        <v>255</v>
      </c>
      <c r="D144" s="44">
        <v>44112</v>
      </c>
      <c r="E144" s="43" t="s">
        <v>3259</v>
      </c>
      <c r="F144" s="43" t="s">
        <v>3356</v>
      </c>
      <c r="G144" s="43" t="s">
        <v>382</v>
      </c>
      <c r="H144" s="43" t="s">
        <v>3357</v>
      </c>
      <c r="I144" s="43" t="s">
        <v>1335</v>
      </c>
      <c r="J144" s="43" t="s">
        <v>382</v>
      </c>
      <c r="K144" s="43" t="s">
        <v>5240</v>
      </c>
      <c r="L144" s="43" t="s">
        <v>1517</v>
      </c>
      <c r="M144" s="43" t="s">
        <v>3359</v>
      </c>
      <c r="N144" s="43" t="s">
        <v>3359</v>
      </c>
      <c r="O144" s="43" t="s">
        <v>5241</v>
      </c>
      <c r="P144" s="43" t="s">
        <v>5242</v>
      </c>
      <c r="Q144" s="43" t="s">
        <v>5243</v>
      </c>
      <c r="R144" s="43" t="s">
        <v>5244</v>
      </c>
      <c r="S144" s="43" t="s">
        <v>5245</v>
      </c>
      <c r="T144" s="43" t="s">
        <v>5242</v>
      </c>
      <c r="U144" s="43" t="s">
        <v>5243</v>
      </c>
      <c r="V144" s="43" t="s">
        <v>5246</v>
      </c>
      <c r="W144" s="43" t="s">
        <v>5247</v>
      </c>
      <c r="X144" s="43" t="s">
        <v>5248</v>
      </c>
      <c r="Y144" s="43" t="s">
        <v>360</v>
      </c>
      <c r="Z144" s="43" t="s">
        <v>5249</v>
      </c>
      <c r="AA144" s="43" t="s">
        <v>3371</v>
      </c>
      <c r="AB144" s="43">
        <v>1119</v>
      </c>
      <c r="AC144" s="43" t="s">
        <v>3371</v>
      </c>
      <c r="AD144" s="43" t="s">
        <v>3501</v>
      </c>
      <c r="AE144" s="43" t="s">
        <v>3502</v>
      </c>
      <c r="AG144" s="43" t="s">
        <v>3430</v>
      </c>
      <c r="AH144" s="43" t="s">
        <v>3408</v>
      </c>
      <c r="AI144" s="43" t="s">
        <v>3565</v>
      </c>
      <c r="AJ144" s="43">
        <v>45</v>
      </c>
      <c r="AK144" s="43" t="s">
        <v>3377</v>
      </c>
      <c r="AL144" s="43" t="s">
        <v>3378</v>
      </c>
      <c r="AM144" s="43" t="s">
        <v>1295</v>
      </c>
      <c r="AN144" s="43" t="s">
        <v>3377</v>
      </c>
      <c r="AO144" s="43" t="s">
        <v>3378</v>
      </c>
      <c r="AP144" s="43" t="s">
        <v>1295</v>
      </c>
      <c r="AQ144" s="43" t="s">
        <v>270</v>
      </c>
      <c r="AR144" s="43" t="s">
        <v>191</v>
      </c>
      <c r="AS144" s="43" t="s">
        <v>1408</v>
      </c>
      <c r="AU144" s="43" t="s">
        <v>3379</v>
      </c>
      <c r="AY144" s="43" t="s">
        <v>191</v>
      </c>
      <c r="AZ144" s="43" t="s">
        <v>272</v>
      </c>
      <c r="BA144" s="44">
        <v>24289</v>
      </c>
      <c r="BB144" s="43" t="s">
        <v>3380</v>
      </c>
      <c r="BD144" s="43" t="s">
        <v>5197</v>
      </c>
      <c r="BE144" s="43" t="s">
        <v>3382</v>
      </c>
      <c r="BH144" s="43" t="s">
        <v>270</v>
      </c>
      <c r="BI144" s="43" t="s">
        <v>272</v>
      </c>
      <c r="BJ144" s="43" t="s">
        <v>3372</v>
      </c>
      <c r="BK144" s="43" t="s">
        <v>3372</v>
      </c>
      <c r="BL144" s="44">
        <v>43746</v>
      </c>
      <c r="BM144" s="44">
        <v>37475</v>
      </c>
      <c r="BN144" s="43" t="s">
        <v>289</v>
      </c>
      <c r="BO144" s="43" t="s">
        <v>3384</v>
      </c>
      <c r="BP144" s="43" t="s">
        <v>3384</v>
      </c>
      <c r="BQ144" s="43" t="s">
        <v>3410</v>
      </c>
      <c r="BR144" s="43" t="s">
        <v>3410</v>
      </c>
      <c r="BS144" s="43" t="s">
        <v>3387</v>
      </c>
      <c r="BT144" s="43" t="s">
        <v>3387</v>
      </c>
      <c r="BU144" s="43" t="s">
        <v>270</v>
      </c>
      <c r="BW144" s="43" t="s">
        <v>3469</v>
      </c>
      <c r="BX144" s="43" t="s">
        <v>270</v>
      </c>
      <c r="BY144" s="43" t="s">
        <v>3389</v>
      </c>
      <c r="BZ144" s="43" t="s">
        <v>270</v>
      </c>
      <c r="CB144" s="43">
        <v>8</v>
      </c>
      <c r="CL144" s="43">
        <v>5000</v>
      </c>
      <c r="CM144" s="43">
        <v>1000</v>
      </c>
      <c r="CO144" s="43">
        <f t="shared" si="2"/>
        <v>6000</v>
      </c>
      <c r="CP144" s="44">
        <v>43738</v>
      </c>
      <c r="CQ144" s="43" t="s">
        <v>3505</v>
      </c>
      <c r="CR144" s="44">
        <v>43948</v>
      </c>
      <c r="CS144" s="43" t="s">
        <v>3263</v>
      </c>
      <c r="CT144" s="44">
        <v>43948</v>
      </c>
      <c r="CV144" s="43" t="s">
        <v>3470</v>
      </c>
      <c r="CW144" s="43" t="s">
        <v>3471</v>
      </c>
      <c r="CX144" s="43" t="s">
        <v>3393</v>
      </c>
    </row>
    <row r="145" spans="1:105" x14ac:dyDescent="0.3">
      <c r="A145" s="43" t="s">
        <v>5250</v>
      </c>
      <c r="B145" s="43" t="s">
        <v>3355</v>
      </c>
      <c r="C145" s="43" t="s">
        <v>257</v>
      </c>
      <c r="D145" s="44">
        <v>44112</v>
      </c>
      <c r="E145" s="43" t="s">
        <v>3259</v>
      </c>
      <c r="F145" s="43" t="s">
        <v>3356</v>
      </c>
      <c r="G145" s="43" t="s">
        <v>382</v>
      </c>
      <c r="H145" s="43" t="s">
        <v>3357</v>
      </c>
      <c r="I145" s="43" t="s">
        <v>5251</v>
      </c>
      <c r="J145" s="43" t="s">
        <v>382</v>
      </c>
      <c r="K145" s="43" t="s">
        <v>1457</v>
      </c>
      <c r="L145" s="43" t="s">
        <v>1456</v>
      </c>
      <c r="M145" s="43" t="s">
        <v>3359</v>
      </c>
      <c r="N145" s="43" t="s">
        <v>3359</v>
      </c>
      <c r="O145" s="43" t="s">
        <v>5252</v>
      </c>
      <c r="P145" s="43" t="s">
        <v>5253</v>
      </c>
      <c r="Q145" s="43" t="s">
        <v>5254</v>
      </c>
      <c r="R145" s="43" t="s">
        <v>5255</v>
      </c>
      <c r="S145" s="43" t="s">
        <v>5256</v>
      </c>
      <c r="T145" s="43" t="s">
        <v>5257</v>
      </c>
      <c r="U145" s="43" t="s">
        <v>5254</v>
      </c>
      <c r="V145" s="43" t="s">
        <v>5255</v>
      </c>
      <c r="W145" s="43" t="s">
        <v>5258</v>
      </c>
      <c r="X145" s="43" t="s">
        <v>5259</v>
      </c>
      <c r="Y145" s="43" t="s">
        <v>5260</v>
      </c>
      <c r="Z145" s="43" t="s">
        <v>5261</v>
      </c>
      <c r="AA145" s="43" t="s">
        <v>3371</v>
      </c>
      <c r="AB145" s="43">
        <v>1022.7</v>
      </c>
      <c r="AC145" s="43" t="s">
        <v>3372</v>
      </c>
      <c r="AD145" s="43" t="s">
        <v>3467</v>
      </c>
      <c r="AE145" s="43" t="s">
        <v>3374</v>
      </c>
      <c r="AF145" s="43">
        <v>976</v>
      </c>
      <c r="AG145" s="43" t="s">
        <v>3375</v>
      </c>
      <c r="AH145" s="43" t="s">
        <v>3431</v>
      </c>
      <c r="AI145" s="43" t="s">
        <v>3695</v>
      </c>
      <c r="AJ145" s="43">
        <v>110</v>
      </c>
      <c r="AK145" s="43" t="s">
        <v>3377</v>
      </c>
      <c r="AL145" s="43" t="s">
        <v>3378</v>
      </c>
      <c r="AM145" s="43" t="s">
        <v>1295</v>
      </c>
      <c r="AN145" s="43" t="s">
        <v>3377</v>
      </c>
      <c r="AO145" s="43" t="s">
        <v>3378</v>
      </c>
      <c r="AP145" s="43" t="s">
        <v>1295</v>
      </c>
      <c r="AQ145" s="43" t="s">
        <v>270</v>
      </c>
      <c r="AR145" s="43" t="s">
        <v>191</v>
      </c>
      <c r="AS145" s="43" t="s">
        <v>1408</v>
      </c>
      <c r="AU145" s="43" t="s">
        <v>3379</v>
      </c>
      <c r="AY145" s="43" t="s">
        <v>257</v>
      </c>
      <c r="AZ145" s="43" t="s">
        <v>272</v>
      </c>
      <c r="BA145" s="44">
        <v>17258</v>
      </c>
      <c r="BB145" s="43" t="s">
        <v>3380</v>
      </c>
      <c r="BD145" s="43" t="s">
        <v>3381</v>
      </c>
      <c r="BE145" s="43" t="s">
        <v>3382</v>
      </c>
      <c r="BF145" s="43" t="s">
        <v>270</v>
      </c>
      <c r="BG145" s="43" t="s">
        <v>270</v>
      </c>
      <c r="BH145" s="43" t="s">
        <v>270</v>
      </c>
      <c r="BI145" s="43" t="s">
        <v>272</v>
      </c>
      <c r="BJ145" s="43" t="s">
        <v>3372</v>
      </c>
      <c r="BK145" s="43" t="s">
        <v>3372</v>
      </c>
      <c r="BL145" s="44">
        <v>43329</v>
      </c>
      <c r="BO145" s="43" t="s">
        <v>3410</v>
      </c>
      <c r="BP145" s="43" t="s">
        <v>3410</v>
      </c>
      <c r="BQ145" s="43" t="s">
        <v>3410</v>
      </c>
      <c r="BR145" s="43" t="s">
        <v>3410</v>
      </c>
      <c r="BS145" s="43" t="s">
        <v>3386</v>
      </c>
      <c r="BT145" s="43" t="s">
        <v>3387</v>
      </c>
      <c r="BU145" s="43" t="s">
        <v>270</v>
      </c>
      <c r="BV145" s="43" t="s">
        <v>3534</v>
      </c>
      <c r="BW145" s="43" t="s">
        <v>3534</v>
      </c>
      <c r="BX145" s="43" t="s">
        <v>270</v>
      </c>
      <c r="BY145" s="43" t="s">
        <v>3389</v>
      </c>
      <c r="BZ145" s="43" t="s">
        <v>270</v>
      </c>
      <c r="CB145" s="43">
        <v>6</v>
      </c>
      <c r="CC145" s="43">
        <v>2</v>
      </c>
      <c r="CD145" s="43">
        <v>0</v>
      </c>
      <c r="CE145" s="43">
        <v>0</v>
      </c>
      <c r="CF145" s="43">
        <v>0</v>
      </c>
      <c r="CG145" s="43">
        <v>0</v>
      </c>
      <c r="CH145" s="43">
        <v>0</v>
      </c>
      <c r="CL145" s="43">
        <v>3000</v>
      </c>
      <c r="CM145" s="43">
        <v>900</v>
      </c>
      <c r="CO145" s="43">
        <f t="shared" si="2"/>
        <v>3900</v>
      </c>
      <c r="CP145" s="44">
        <v>43312</v>
      </c>
      <c r="CQ145" s="43" t="s">
        <v>3412</v>
      </c>
      <c r="CR145" s="44">
        <v>40701</v>
      </c>
      <c r="CS145" s="43" t="s">
        <v>3390</v>
      </c>
      <c r="CT145" s="44">
        <v>40111</v>
      </c>
      <c r="CV145" s="43" t="s">
        <v>3470</v>
      </c>
      <c r="CW145" s="43" t="s">
        <v>3950</v>
      </c>
      <c r="CX145" s="43" t="s">
        <v>3393</v>
      </c>
      <c r="CY145" s="43" t="s">
        <v>5262</v>
      </c>
      <c r="CZ145" s="43" t="s">
        <v>3395</v>
      </c>
      <c r="DA145" s="43" t="s">
        <v>277</v>
      </c>
    </row>
    <row r="146" spans="1:105" x14ac:dyDescent="0.3">
      <c r="A146" s="43" t="s">
        <v>5263</v>
      </c>
      <c r="B146" s="43" t="s">
        <v>3355</v>
      </c>
      <c r="C146" s="43" t="s">
        <v>259</v>
      </c>
      <c r="D146" s="44">
        <v>44112</v>
      </c>
      <c r="E146" s="43" t="s">
        <v>3259</v>
      </c>
      <c r="F146" s="43" t="s">
        <v>3356</v>
      </c>
      <c r="G146" s="43" t="s">
        <v>382</v>
      </c>
      <c r="H146" s="43" t="s">
        <v>3357</v>
      </c>
      <c r="I146" s="43" t="s">
        <v>5264</v>
      </c>
      <c r="J146" s="43" t="s">
        <v>382</v>
      </c>
      <c r="K146" s="43" t="s">
        <v>1459</v>
      </c>
      <c r="L146" s="43" t="s">
        <v>5265</v>
      </c>
      <c r="M146" s="43" t="s">
        <v>3359</v>
      </c>
      <c r="N146" s="43" t="s">
        <v>3359</v>
      </c>
      <c r="O146" s="43" t="s">
        <v>5266</v>
      </c>
      <c r="P146" s="43" t="s">
        <v>5267</v>
      </c>
      <c r="Q146" s="43" t="s">
        <v>5268</v>
      </c>
      <c r="R146" s="43" t="s">
        <v>5269</v>
      </c>
      <c r="S146" s="43" t="s">
        <v>5270</v>
      </c>
      <c r="T146" s="43" t="s">
        <v>5271</v>
      </c>
      <c r="U146" s="43" t="s">
        <v>5268</v>
      </c>
      <c r="V146" s="43" t="s">
        <v>5272</v>
      </c>
      <c r="W146" s="43" t="s">
        <v>5273</v>
      </c>
      <c r="X146" s="43" t="s">
        <v>5274</v>
      </c>
      <c r="Y146" s="43" t="s">
        <v>362</v>
      </c>
      <c r="Z146" s="43" t="s">
        <v>5275</v>
      </c>
      <c r="AA146" s="43" t="s">
        <v>3371</v>
      </c>
      <c r="AB146" s="43">
        <v>1126</v>
      </c>
      <c r="AC146" s="43" t="s">
        <v>3372</v>
      </c>
      <c r="AD146" s="43" t="s">
        <v>3501</v>
      </c>
      <c r="AE146" s="43" t="s">
        <v>3446</v>
      </c>
      <c r="AF146" s="43">
        <v>974</v>
      </c>
      <c r="AG146" s="43" t="s">
        <v>3375</v>
      </c>
      <c r="AH146" s="43" t="s">
        <v>3408</v>
      </c>
      <c r="AI146" s="43" t="s">
        <v>3565</v>
      </c>
      <c r="AK146" s="43" t="s">
        <v>3377</v>
      </c>
      <c r="AL146" s="43" t="s">
        <v>3378</v>
      </c>
      <c r="AM146" s="43" t="s">
        <v>1295</v>
      </c>
      <c r="AN146" s="43" t="s">
        <v>3377</v>
      </c>
      <c r="AO146" s="43" t="s">
        <v>3378</v>
      </c>
      <c r="AP146" s="43" t="s">
        <v>1295</v>
      </c>
      <c r="AR146" s="43" t="s">
        <v>191</v>
      </c>
      <c r="AS146" s="43" t="s">
        <v>1408</v>
      </c>
      <c r="AU146" s="43" t="s">
        <v>3379</v>
      </c>
      <c r="AY146" s="43" t="s">
        <v>259</v>
      </c>
      <c r="AZ146" s="43" t="s">
        <v>272</v>
      </c>
      <c r="BA146" s="44">
        <v>38961</v>
      </c>
      <c r="BB146" s="43" t="s">
        <v>3380</v>
      </c>
      <c r="BE146" s="43" t="s">
        <v>3382</v>
      </c>
      <c r="BJ146" s="43" t="s">
        <v>3372</v>
      </c>
      <c r="BK146" s="43" t="s">
        <v>3372</v>
      </c>
      <c r="BL146" s="44">
        <v>43308</v>
      </c>
      <c r="BN146" s="43" t="s">
        <v>3383</v>
      </c>
      <c r="BO146" s="43" t="s">
        <v>3384</v>
      </c>
      <c r="BP146" s="43" t="s">
        <v>3384</v>
      </c>
      <c r="BR146" s="43" t="s">
        <v>3448</v>
      </c>
      <c r="BS146" s="43" t="s">
        <v>3386</v>
      </c>
      <c r="BT146" s="43" t="s">
        <v>3387</v>
      </c>
      <c r="BU146" s="43" t="s">
        <v>270</v>
      </c>
      <c r="BV146" s="43" t="s">
        <v>3534</v>
      </c>
      <c r="BW146" s="43" t="s">
        <v>3534</v>
      </c>
      <c r="BX146" s="43" t="s">
        <v>270</v>
      </c>
      <c r="BY146" s="43" t="s">
        <v>3389</v>
      </c>
      <c r="CB146" s="43">
        <v>41</v>
      </c>
      <c r="CC146" s="43">
        <v>7</v>
      </c>
      <c r="CD146" s="43">
        <v>1</v>
      </c>
      <c r="CE146" s="43">
        <v>1</v>
      </c>
      <c r="CF146" s="43">
        <v>0</v>
      </c>
      <c r="CG146" s="43">
        <v>0</v>
      </c>
      <c r="CH146" s="43">
        <v>0</v>
      </c>
      <c r="CK146" s="43">
        <v>800</v>
      </c>
      <c r="CL146" s="43">
        <v>12000</v>
      </c>
      <c r="CM146" s="43">
        <v>5000</v>
      </c>
      <c r="CN146" s="43">
        <v>50</v>
      </c>
      <c r="CO146" s="43">
        <f t="shared" si="2"/>
        <v>17850</v>
      </c>
      <c r="CP146" s="44">
        <v>43281</v>
      </c>
      <c r="CQ146" s="43" t="s">
        <v>3390</v>
      </c>
      <c r="CR146" s="44">
        <v>42824</v>
      </c>
      <c r="CS146" s="43" t="s">
        <v>3390</v>
      </c>
      <c r="CT146" s="44">
        <v>42824</v>
      </c>
      <c r="CV146" s="43" t="s">
        <v>3391</v>
      </c>
      <c r="CW146" s="43" t="s">
        <v>3879</v>
      </c>
      <c r="CX146" s="43" t="s">
        <v>3393</v>
      </c>
      <c r="CY146" s="43" t="s">
        <v>5276</v>
      </c>
      <c r="CZ146" s="43" t="s">
        <v>3395</v>
      </c>
      <c r="DA146" s="43" t="s">
        <v>278</v>
      </c>
    </row>
    <row r="147" spans="1:105" x14ac:dyDescent="0.3">
      <c r="A147" s="43" t="s">
        <v>5277</v>
      </c>
      <c r="B147" s="43" t="s">
        <v>3355</v>
      </c>
      <c r="C147" s="43" t="s">
        <v>261</v>
      </c>
      <c r="D147" s="44">
        <v>44112</v>
      </c>
      <c r="E147" s="43" t="s">
        <v>3259</v>
      </c>
      <c r="F147" s="43" t="s">
        <v>3356</v>
      </c>
      <c r="G147" s="43" t="s">
        <v>382</v>
      </c>
      <c r="H147" s="43" t="s">
        <v>3357</v>
      </c>
      <c r="I147" s="43" t="s">
        <v>5278</v>
      </c>
      <c r="J147" s="43" t="s">
        <v>382</v>
      </c>
      <c r="K147" s="43" t="s">
        <v>1461</v>
      </c>
      <c r="L147" s="43" t="s">
        <v>1460</v>
      </c>
      <c r="M147" s="43" t="s">
        <v>3359</v>
      </c>
      <c r="N147" s="43" t="s">
        <v>3359</v>
      </c>
      <c r="O147" s="43" t="s">
        <v>5279</v>
      </c>
      <c r="P147" s="43" t="s">
        <v>5280</v>
      </c>
      <c r="Q147" s="43" t="s">
        <v>5281</v>
      </c>
      <c r="R147" s="43" t="s">
        <v>5282</v>
      </c>
      <c r="S147" s="43" t="s">
        <v>5283</v>
      </c>
      <c r="T147" s="43" t="s">
        <v>5284</v>
      </c>
      <c r="U147" s="43" t="s">
        <v>5281</v>
      </c>
      <c r="V147" s="43" t="s">
        <v>5285</v>
      </c>
      <c r="W147" s="43" t="s">
        <v>5286</v>
      </c>
      <c r="X147" s="43" t="s">
        <v>5287</v>
      </c>
      <c r="Y147" s="43" t="s">
        <v>363</v>
      </c>
      <c r="Z147" s="43" t="s">
        <v>5288</v>
      </c>
      <c r="AA147" s="43" t="s">
        <v>3371</v>
      </c>
      <c r="AB147" s="43">
        <v>1410.8</v>
      </c>
      <c r="AC147" s="43" t="s">
        <v>3372</v>
      </c>
      <c r="AD147" s="43" t="s">
        <v>3373</v>
      </c>
      <c r="AE147" s="43" t="s">
        <v>380</v>
      </c>
      <c r="AG147" s="43" t="s">
        <v>3430</v>
      </c>
      <c r="AH147" s="43" t="s">
        <v>3431</v>
      </c>
      <c r="AI147" s="43" t="s">
        <v>270</v>
      </c>
      <c r="AJ147" s="43">
        <v>74</v>
      </c>
      <c r="AK147" s="43" t="s">
        <v>3377</v>
      </c>
      <c r="AL147" s="43" t="s">
        <v>3378</v>
      </c>
      <c r="AM147" s="43" t="s">
        <v>1295</v>
      </c>
      <c r="AN147" s="43" t="s">
        <v>3377</v>
      </c>
      <c r="AO147" s="43" t="s">
        <v>3378</v>
      </c>
      <c r="AP147" s="43" t="s">
        <v>1295</v>
      </c>
      <c r="AQ147" s="43" t="s">
        <v>270</v>
      </c>
      <c r="AR147" s="43" t="s">
        <v>191</v>
      </c>
      <c r="AS147" s="43" t="s">
        <v>1408</v>
      </c>
      <c r="AU147" s="43" t="s">
        <v>3379</v>
      </c>
      <c r="AY147" s="43" t="s">
        <v>261</v>
      </c>
      <c r="AZ147" s="43" t="s">
        <v>272</v>
      </c>
      <c r="BA147" s="44">
        <v>22129</v>
      </c>
      <c r="BB147" s="43" t="s">
        <v>3380</v>
      </c>
      <c r="BD147" s="43" t="s">
        <v>3679</v>
      </c>
      <c r="BE147" s="43" t="s">
        <v>3382</v>
      </c>
      <c r="BF147" s="43" t="s">
        <v>270</v>
      </c>
      <c r="BG147" s="43" t="s">
        <v>270</v>
      </c>
      <c r="BH147" s="43" t="s">
        <v>270</v>
      </c>
      <c r="BI147" s="43" t="s">
        <v>272</v>
      </c>
      <c r="BJ147" s="43" t="s">
        <v>3372</v>
      </c>
      <c r="BK147" s="43" t="s">
        <v>3372</v>
      </c>
      <c r="BL147" s="44">
        <v>42860</v>
      </c>
      <c r="BN147" s="43" t="s">
        <v>3383</v>
      </c>
      <c r="BO147" s="43" t="s">
        <v>3410</v>
      </c>
      <c r="BP147" s="43" t="s">
        <v>3410</v>
      </c>
      <c r="BQ147" s="43" t="s">
        <v>3410</v>
      </c>
      <c r="BR147" s="43" t="s">
        <v>3410</v>
      </c>
      <c r="BS147" s="43" t="s">
        <v>3386</v>
      </c>
      <c r="BT147" s="43" t="s">
        <v>3387</v>
      </c>
      <c r="BU147" s="43" t="s">
        <v>270</v>
      </c>
      <c r="BW147" s="43" t="s">
        <v>3469</v>
      </c>
      <c r="BX147" s="43" t="s">
        <v>270</v>
      </c>
      <c r="BY147" s="43" t="s">
        <v>3389</v>
      </c>
      <c r="BZ147" s="43" t="s">
        <v>270</v>
      </c>
      <c r="CB147" s="43">
        <v>14</v>
      </c>
      <c r="CC147" s="43">
        <v>1</v>
      </c>
      <c r="CD147" s="43">
        <v>1</v>
      </c>
      <c r="CE147" s="43">
        <v>0</v>
      </c>
      <c r="CF147" s="43">
        <v>0</v>
      </c>
      <c r="CG147" s="43">
        <v>0</v>
      </c>
      <c r="CH147" s="43">
        <v>0</v>
      </c>
      <c r="CK147" s="43">
        <v>300</v>
      </c>
      <c r="CL147" s="43">
        <v>4000</v>
      </c>
      <c r="CM147" s="43">
        <v>4000</v>
      </c>
      <c r="CO147" s="43">
        <f t="shared" si="2"/>
        <v>8300</v>
      </c>
      <c r="CP147" s="44">
        <v>42855</v>
      </c>
      <c r="CQ147" s="43" t="s">
        <v>3505</v>
      </c>
      <c r="CR147" s="44">
        <v>43362</v>
      </c>
      <c r="CS147" s="43" t="s">
        <v>3390</v>
      </c>
      <c r="CT147" s="44">
        <v>42713</v>
      </c>
      <c r="CV147" s="43" t="s">
        <v>3470</v>
      </c>
      <c r="CW147" s="43" t="s">
        <v>3950</v>
      </c>
      <c r="CX147" s="43" t="s">
        <v>3393</v>
      </c>
      <c r="CY147" s="43" t="s">
        <v>5289</v>
      </c>
      <c r="CZ147" s="43" t="s">
        <v>3395</v>
      </c>
      <c r="DA147" s="43" t="s">
        <v>275</v>
      </c>
    </row>
    <row r="148" spans="1:105" x14ac:dyDescent="0.3">
      <c r="A148" s="43" t="s">
        <v>5290</v>
      </c>
      <c r="B148" s="43" t="s">
        <v>3355</v>
      </c>
      <c r="C148" s="43" t="s">
        <v>263</v>
      </c>
      <c r="D148" s="44">
        <v>44112</v>
      </c>
      <c r="E148" s="43" t="s">
        <v>3259</v>
      </c>
      <c r="F148" s="43" t="s">
        <v>3356</v>
      </c>
      <c r="G148" s="43" t="s">
        <v>382</v>
      </c>
      <c r="H148" s="43" t="s">
        <v>3357</v>
      </c>
      <c r="I148" s="43" t="s">
        <v>1463</v>
      </c>
      <c r="J148" s="43" t="s">
        <v>382</v>
      </c>
      <c r="K148" s="43" t="s">
        <v>1463</v>
      </c>
      <c r="L148" s="43" t="s">
        <v>1462</v>
      </c>
      <c r="M148" s="43" t="s">
        <v>3359</v>
      </c>
      <c r="N148" s="43" t="s">
        <v>3359</v>
      </c>
      <c r="O148" s="43" t="s">
        <v>5291</v>
      </c>
      <c r="P148" s="43" t="s">
        <v>5292</v>
      </c>
      <c r="Q148" s="43" t="s">
        <v>5293</v>
      </c>
      <c r="R148" s="43" t="s">
        <v>5294</v>
      </c>
      <c r="S148" s="43" t="s">
        <v>5295</v>
      </c>
      <c r="T148" s="43" t="s">
        <v>5292</v>
      </c>
      <c r="U148" s="43" t="s">
        <v>5293</v>
      </c>
      <c r="V148" s="43" t="s">
        <v>5294</v>
      </c>
      <c r="W148" s="43" t="s">
        <v>5296</v>
      </c>
      <c r="X148" s="43" t="s">
        <v>5297</v>
      </c>
      <c r="Y148" s="43" t="s">
        <v>5298</v>
      </c>
      <c r="Z148" s="43" t="s">
        <v>5299</v>
      </c>
      <c r="AA148" s="43" t="s">
        <v>3371</v>
      </c>
      <c r="AB148" s="43">
        <v>656.2</v>
      </c>
      <c r="AC148" s="43" t="s">
        <v>3372</v>
      </c>
      <c r="AD148" s="43" t="s">
        <v>2635</v>
      </c>
      <c r="AE148" s="43" t="s">
        <v>1056</v>
      </c>
      <c r="AG148" s="43" t="s">
        <v>3740</v>
      </c>
      <c r="AH148" s="43" t="s">
        <v>3431</v>
      </c>
      <c r="AI148" s="43" t="s">
        <v>3549</v>
      </c>
      <c r="AJ148" s="43">
        <v>575</v>
      </c>
      <c r="AK148" s="43" t="s">
        <v>3377</v>
      </c>
      <c r="AL148" s="43" t="s">
        <v>3378</v>
      </c>
      <c r="AM148" s="43" t="s">
        <v>1295</v>
      </c>
      <c r="AN148" s="43" t="s">
        <v>3377</v>
      </c>
      <c r="AO148" s="43" t="s">
        <v>3378</v>
      </c>
      <c r="AP148" s="43" t="s">
        <v>1295</v>
      </c>
      <c r="AQ148" s="43" t="s">
        <v>270</v>
      </c>
      <c r="AR148" s="43" t="s">
        <v>191</v>
      </c>
      <c r="AS148" s="43" t="s">
        <v>1408</v>
      </c>
      <c r="AU148" s="43" t="s">
        <v>3379</v>
      </c>
      <c r="AY148" s="43" t="s">
        <v>263</v>
      </c>
      <c r="AZ148" s="43" t="s">
        <v>272</v>
      </c>
      <c r="BA148" s="44">
        <v>17868</v>
      </c>
      <c r="BB148" s="43" t="s">
        <v>3380</v>
      </c>
      <c r="BD148" s="43" t="s">
        <v>3381</v>
      </c>
      <c r="BE148" s="43" t="s">
        <v>3382</v>
      </c>
      <c r="BF148" s="43" t="s">
        <v>270</v>
      </c>
      <c r="BG148" s="43" t="s">
        <v>270</v>
      </c>
      <c r="BH148" s="43" t="s">
        <v>270</v>
      </c>
      <c r="BI148" s="43" t="s">
        <v>272</v>
      </c>
      <c r="BJ148" s="43" t="s">
        <v>3372</v>
      </c>
      <c r="BK148" s="43" t="s">
        <v>3372</v>
      </c>
      <c r="BL148" s="44">
        <v>43683</v>
      </c>
      <c r="BN148" s="43" t="s">
        <v>3383</v>
      </c>
      <c r="BO148" s="43" t="s">
        <v>3384</v>
      </c>
      <c r="BP148" s="43" t="s">
        <v>3384</v>
      </c>
      <c r="BQ148" s="43" t="s">
        <v>3410</v>
      </c>
      <c r="BR148" s="43" t="s">
        <v>3410</v>
      </c>
      <c r="BS148" s="43" t="s">
        <v>3386</v>
      </c>
      <c r="BT148" s="43" t="s">
        <v>3387</v>
      </c>
      <c r="BU148" s="43" t="s">
        <v>270</v>
      </c>
      <c r="BV148" s="43" t="s">
        <v>3534</v>
      </c>
      <c r="BW148" s="43" t="s">
        <v>3534</v>
      </c>
      <c r="BX148" s="43" t="s">
        <v>272</v>
      </c>
      <c r="BY148" s="43" t="s">
        <v>3389</v>
      </c>
      <c r="BZ148" s="43" t="s">
        <v>270</v>
      </c>
      <c r="CB148" s="43">
        <v>26</v>
      </c>
      <c r="CC148" s="43">
        <v>2</v>
      </c>
      <c r="CD148" s="43">
        <v>1</v>
      </c>
      <c r="CE148" s="43">
        <v>0</v>
      </c>
      <c r="CF148" s="43">
        <v>1</v>
      </c>
      <c r="CG148" s="43">
        <v>0</v>
      </c>
      <c r="CH148" s="43">
        <v>0</v>
      </c>
      <c r="CK148" s="43">
        <v>850</v>
      </c>
      <c r="CL148" s="43">
        <v>6075</v>
      </c>
      <c r="CM148" s="43">
        <v>3500</v>
      </c>
      <c r="CN148" s="43">
        <v>25</v>
      </c>
      <c r="CO148" s="43">
        <f t="shared" si="2"/>
        <v>10450</v>
      </c>
      <c r="CP148" s="44">
        <v>43677</v>
      </c>
      <c r="CQ148" s="43" t="s">
        <v>3505</v>
      </c>
      <c r="CR148" s="44">
        <v>42871</v>
      </c>
      <c r="CS148" s="43" t="s">
        <v>3390</v>
      </c>
      <c r="CT148" s="44">
        <v>42299</v>
      </c>
      <c r="CV148" s="43" t="s">
        <v>3391</v>
      </c>
      <c r="CW148" s="43" t="s">
        <v>3879</v>
      </c>
      <c r="CX148" s="43" t="s">
        <v>3393</v>
      </c>
      <c r="CY148" s="43" t="s">
        <v>5300</v>
      </c>
      <c r="CZ148" s="43" t="s">
        <v>3395</v>
      </c>
      <c r="DA148" s="43" t="s">
        <v>275</v>
      </c>
    </row>
    <row r="149" spans="1:105" x14ac:dyDescent="0.3">
      <c r="A149" s="43" t="s">
        <v>5301</v>
      </c>
      <c r="B149" s="43" t="s">
        <v>3355</v>
      </c>
      <c r="C149" s="43" t="s">
        <v>265</v>
      </c>
      <c r="D149" s="44">
        <v>44112</v>
      </c>
      <c r="E149" s="43" t="s">
        <v>3259</v>
      </c>
      <c r="F149" s="43" t="s">
        <v>3356</v>
      </c>
      <c r="G149" s="43" t="s">
        <v>382</v>
      </c>
      <c r="H149" s="43" t="s">
        <v>3357</v>
      </c>
      <c r="I149" s="43" t="s">
        <v>4016</v>
      </c>
      <c r="J149" s="43" t="s">
        <v>382</v>
      </c>
      <c r="K149" s="43" t="s">
        <v>1465</v>
      </c>
      <c r="L149" s="43" t="s">
        <v>1464</v>
      </c>
      <c r="M149" s="43" t="s">
        <v>3359</v>
      </c>
      <c r="N149" s="43" t="s">
        <v>3359</v>
      </c>
      <c r="O149" s="43" t="s">
        <v>5302</v>
      </c>
      <c r="P149" s="43" t="s">
        <v>5303</v>
      </c>
      <c r="Q149" s="43" t="s">
        <v>5304</v>
      </c>
      <c r="R149" s="43" t="s">
        <v>5305</v>
      </c>
      <c r="S149" s="43" t="s">
        <v>5306</v>
      </c>
      <c r="T149" s="43" t="s">
        <v>5303</v>
      </c>
      <c r="U149" s="43" t="s">
        <v>5304</v>
      </c>
      <c r="V149" s="43" t="s">
        <v>5307</v>
      </c>
      <c r="W149" s="43" t="s">
        <v>5308</v>
      </c>
      <c r="X149" s="43" t="s">
        <v>5309</v>
      </c>
      <c r="Y149" s="43" t="s">
        <v>5310</v>
      </c>
      <c r="Z149" s="43" t="s">
        <v>5311</v>
      </c>
      <c r="AA149" s="43" t="s">
        <v>3371</v>
      </c>
      <c r="AB149" s="43">
        <v>1030</v>
      </c>
      <c r="AC149" s="43" t="s">
        <v>3371</v>
      </c>
      <c r="AD149" s="43" t="s">
        <v>3501</v>
      </c>
      <c r="AE149" s="43" t="s">
        <v>3502</v>
      </c>
      <c r="AG149" s="43" t="s">
        <v>3375</v>
      </c>
      <c r="AH149" s="43" t="s">
        <v>3503</v>
      </c>
      <c r="AI149" s="43" t="s">
        <v>3695</v>
      </c>
      <c r="AJ149" s="43">
        <v>43</v>
      </c>
      <c r="AK149" s="43" t="s">
        <v>3377</v>
      </c>
      <c r="AL149" s="43" t="s">
        <v>3378</v>
      </c>
      <c r="AM149" s="43" t="s">
        <v>1295</v>
      </c>
      <c r="AN149" s="43" t="s">
        <v>3377</v>
      </c>
      <c r="AO149" s="43" t="s">
        <v>3378</v>
      </c>
      <c r="AP149" s="43" t="s">
        <v>1295</v>
      </c>
      <c r="AQ149" s="43" t="s">
        <v>270</v>
      </c>
      <c r="AR149" s="43" t="s">
        <v>191</v>
      </c>
      <c r="AS149" s="43" t="s">
        <v>1408</v>
      </c>
      <c r="AU149" s="43" t="s">
        <v>3379</v>
      </c>
      <c r="AY149" s="43" t="s">
        <v>191</v>
      </c>
      <c r="AZ149" s="43" t="s">
        <v>272</v>
      </c>
      <c r="BA149" s="44">
        <v>23316</v>
      </c>
      <c r="BB149" s="43" t="s">
        <v>3380</v>
      </c>
      <c r="BD149" s="43" t="s">
        <v>3679</v>
      </c>
      <c r="BE149" s="43" t="s">
        <v>3382</v>
      </c>
      <c r="BF149" s="43" t="s">
        <v>270</v>
      </c>
      <c r="BG149" s="43" t="s">
        <v>270</v>
      </c>
      <c r="BH149" s="43" t="s">
        <v>270</v>
      </c>
      <c r="BI149" s="43" t="s">
        <v>272</v>
      </c>
      <c r="BJ149" s="43" t="s">
        <v>3372</v>
      </c>
      <c r="BK149" s="43" t="s">
        <v>3372</v>
      </c>
      <c r="BL149" s="44">
        <v>43223</v>
      </c>
      <c r="BN149" s="43" t="s">
        <v>289</v>
      </c>
      <c r="BO149" s="43" t="s">
        <v>3410</v>
      </c>
      <c r="BP149" s="43" t="s">
        <v>3410</v>
      </c>
      <c r="BQ149" s="43" t="s">
        <v>3410</v>
      </c>
      <c r="BR149" s="43" t="s">
        <v>3410</v>
      </c>
      <c r="BS149" s="43" t="s">
        <v>3387</v>
      </c>
      <c r="BT149" s="43" t="s">
        <v>3387</v>
      </c>
      <c r="BU149" s="43" t="s">
        <v>270</v>
      </c>
      <c r="BW149" s="43" t="s">
        <v>3469</v>
      </c>
      <c r="BX149" s="43" t="s">
        <v>270</v>
      </c>
      <c r="BY149" s="43" t="s">
        <v>3389</v>
      </c>
      <c r="BZ149" s="43" t="s">
        <v>270</v>
      </c>
      <c r="CB149" s="43">
        <v>27</v>
      </c>
      <c r="CC149" s="43">
        <v>0</v>
      </c>
      <c r="CD149" s="43">
        <v>0</v>
      </c>
      <c r="CE149" s="43">
        <v>0</v>
      </c>
      <c r="CF149" s="43">
        <v>0</v>
      </c>
      <c r="CG149" s="43">
        <v>0</v>
      </c>
      <c r="CH149" s="43">
        <v>1</v>
      </c>
      <c r="CL149" s="43">
        <v>9975</v>
      </c>
      <c r="CM149" s="43">
        <v>3570</v>
      </c>
      <c r="CO149" s="43">
        <f t="shared" si="2"/>
        <v>13545</v>
      </c>
      <c r="CP149" s="44">
        <v>43220</v>
      </c>
      <c r="CV149" s="43" t="s">
        <v>3470</v>
      </c>
      <c r="CW149" s="43" t="s">
        <v>5312</v>
      </c>
      <c r="CX149" s="43" t="s">
        <v>3393</v>
      </c>
      <c r="CZ149" s="43" t="s">
        <v>3395</v>
      </c>
      <c r="DA149" s="43" t="s">
        <v>277</v>
      </c>
    </row>
    <row r="150" spans="1:105" x14ac:dyDescent="0.3">
      <c r="A150" s="43" t="s">
        <v>5313</v>
      </c>
      <c r="B150" s="43" t="s">
        <v>3597</v>
      </c>
      <c r="C150" s="43" t="s">
        <v>5314</v>
      </c>
      <c r="D150" s="44">
        <v>44112</v>
      </c>
      <c r="E150" s="43" t="s">
        <v>3259</v>
      </c>
      <c r="F150" s="43" t="s">
        <v>3356</v>
      </c>
      <c r="G150" s="43" t="s">
        <v>382</v>
      </c>
      <c r="H150" s="43" t="s">
        <v>3357</v>
      </c>
      <c r="I150" s="43" t="s">
        <v>3358</v>
      </c>
      <c r="J150" s="43" t="s">
        <v>382</v>
      </c>
      <c r="K150" s="43" t="s">
        <v>5315</v>
      </c>
      <c r="L150" s="43" t="s">
        <v>5316</v>
      </c>
      <c r="M150" s="43" t="s">
        <v>3602</v>
      </c>
      <c r="N150" s="43" t="s">
        <v>3359</v>
      </c>
      <c r="O150" s="43" t="s">
        <v>5317</v>
      </c>
      <c r="P150" s="43" t="s">
        <v>5318</v>
      </c>
      <c r="Q150" s="43" t="s">
        <v>5319</v>
      </c>
      <c r="R150" s="43" t="s">
        <v>5320</v>
      </c>
      <c r="S150" s="43" t="s">
        <v>5317</v>
      </c>
      <c r="T150" s="43" t="s">
        <v>5318</v>
      </c>
      <c r="U150" s="43" t="s">
        <v>5321</v>
      </c>
      <c r="V150" s="43" t="s">
        <v>5322</v>
      </c>
      <c r="W150" s="43" t="s">
        <v>5323</v>
      </c>
      <c r="X150" s="43" t="s">
        <v>5324</v>
      </c>
      <c r="Y150" s="43" t="s">
        <v>5325</v>
      </c>
      <c r="Z150" s="43" t="s">
        <v>5326</v>
      </c>
      <c r="AA150" s="43" t="s">
        <v>3371</v>
      </c>
      <c r="AB150" s="43">
        <v>687</v>
      </c>
      <c r="AC150" s="43" t="s">
        <v>3371</v>
      </c>
      <c r="AD150" s="43" t="s">
        <v>3373</v>
      </c>
      <c r="AE150" s="43" t="s">
        <v>3502</v>
      </c>
      <c r="AG150" s="43" t="s">
        <v>3375</v>
      </c>
      <c r="AH150" s="43" t="s">
        <v>3408</v>
      </c>
      <c r="AI150" s="43" t="s">
        <v>3612</v>
      </c>
      <c r="AJ150" s="43">
        <v>2</v>
      </c>
      <c r="AK150" s="43" t="s">
        <v>3377</v>
      </c>
      <c r="AL150" s="43" t="s">
        <v>3378</v>
      </c>
      <c r="AM150" s="43" t="s">
        <v>1295</v>
      </c>
      <c r="AN150" s="43" t="s">
        <v>3377</v>
      </c>
      <c r="AO150" s="43" t="s">
        <v>3378</v>
      </c>
      <c r="AP150" s="43" t="s">
        <v>1295</v>
      </c>
      <c r="AQ150" s="43" t="s">
        <v>270</v>
      </c>
      <c r="AR150" s="43" t="s">
        <v>191</v>
      </c>
      <c r="AS150" s="43" t="s">
        <v>1408</v>
      </c>
      <c r="AU150" s="43" t="s">
        <v>3379</v>
      </c>
      <c r="AY150" s="43" t="s">
        <v>191</v>
      </c>
      <c r="AZ150" s="43" t="s">
        <v>272</v>
      </c>
      <c r="BA150" s="44">
        <v>26481</v>
      </c>
      <c r="BB150" s="43" t="s">
        <v>3380</v>
      </c>
      <c r="BE150" s="43" t="s">
        <v>3382</v>
      </c>
      <c r="BH150" s="43" t="s">
        <v>270</v>
      </c>
      <c r="BI150" s="43" t="s">
        <v>270</v>
      </c>
      <c r="BJ150" s="43" t="s">
        <v>3372</v>
      </c>
      <c r="BK150" s="43" t="s">
        <v>3372</v>
      </c>
      <c r="BL150" s="44">
        <v>43385</v>
      </c>
      <c r="BN150" s="43" t="s">
        <v>289</v>
      </c>
      <c r="BO150" s="43" t="s">
        <v>3433</v>
      </c>
      <c r="BP150" s="43" t="s">
        <v>3433</v>
      </c>
      <c r="BQ150" s="43" t="s">
        <v>3410</v>
      </c>
      <c r="BR150" s="43" t="s">
        <v>3410</v>
      </c>
      <c r="BU150" s="43" t="s">
        <v>270</v>
      </c>
      <c r="BW150" s="43" t="s">
        <v>3469</v>
      </c>
      <c r="BX150" s="43" t="s">
        <v>270</v>
      </c>
      <c r="BZ150" s="43" t="s">
        <v>270</v>
      </c>
      <c r="CB150" s="43">
        <v>3</v>
      </c>
      <c r="CL150" s="43">
        <v>200</v>
      </c>
      <c r="CM150" s="43">
        <v>30</v>
      </c>
      <c r="CO150" s="43">
        <f t="shared" si="2"/>
        <v>230</v>
      </c>
      <c r="CP150" s="44">
        <v>43385</v>
      </c>
      <c r="CQ150" s="43" t="s">
        <v>3505</v>
      </c>
      <c r="CR150" s="44">
        <v>40360</v>
      </c>
      <c r="CV150" s="43" t="s">
        <v>3470</v>
      </c>
      <c r="CW150" s="43" t="s">
        <v>3535</v>
      </c>
      <c r="CX150" s="43" t="s">
        <v>272</v>
      </c>
    </row>
    <row r="151" spans="1:105" x14ac:dyDescent="0.3">
      <c r="A151" s="43" t="s">
        <v>5327</v>
      </c>
      <c r="B151" s="43" t="s">
        <v>3355</v>
      </c>
      <c r="C151" s="43" t="s">
        <v>267</v>
      </c>
      <c r="D151" s="44">
        <v>44112</v>
      </c>
      <c r="E151" s="43" t="s">
        <v>3259</v>
      </c>
      <c r="F151" s="43" t="s">
        <v>3356</v>
      </c>
      <c r="G151" s="43" t="s">
        <v>382</v>
      </c>
      <c r="H151" s="43" t="s">
        <v>3357</v>
      </c>
      <c r="I151" s="43" t="s">
        <v>5328</v>
      </c>
      <c r="J151" s="43" t="s">
        <v>382</v>
      </c>
      <c r="K151" s="43" t="s">
        <v>1467</v>
      </c>
      <c r="L151" s="43" t="s">
        <v>1466</v>
      </c>
      <c r="M151" s="43" t="s">
        <v>3359</v>
      </c>
      <c r="N151" s="43" t="s">
        <v>3359</v>
      </c>
      <c r="O151" s="43" t="s">
        <v>5329</v>
      </c>
      <c r="P151" s="43" t="s">
        <v>5330</v>
      </c>
      <c r="Q151" s="43" t="s">
        <v>5331</v>
      </c>
      <c r="R151" s="43" t="s">
        <v>5332</v>
      </c>
      <c r="S151" s="43" t="s">
        <v>5333</v>
      </c>
      <c r="T151" s="43" t="s">
        <v>5330</v>
      </c>
      <c r="U151" s="43" t="s">
        <v>5334</v>
      </c>
      <c r="V151" s="43" t="s">
        <v>5335</v>
      </c>
      <c r="W151" s="43" t="s">
        <v>5336</v>
      </c>
      <c r="X151" s="43" t="s">
        <v>5337</v>
      </c>
      <c r="Y151" s="43" t="s">
        <v>364</v>
      </c>
      <c r="Z151" s="43" t="s">
        <v>5338</v>
      </c>
      <c r="AA151" s="43" t="s">
        <v>3371</v>
      </c>
      <c r="AB151" s="43">
        <v>1574</v>
      </c>
      <c r="AC151" s="43" t="s">
        <v>3372</v>
      </c>
      <c r="AD151" s="43" t="s">
        <v>3445</v>
      </c>
      <c r="AE151" s="43" t="s">
        <v>933</v>
      </c>
      <c r="AG151" s="43" t="s">
        <v>3430</v>
      </c>
      <c r="AH151" s="43" t="s">
        <v>3408</v>
      </c>
      <c r="AI151" s="43" t="s">
        <v>270</v>
      </c>
      <c r="AJ151" s="43">
        <v>652</v>
      </c>
      <c r="AK151" s="43" t="s">
        <v>3377</v>
      </c>
      <c r="AL151" s="43" t="s">
        <v>3378</v>
      </c>
      <c r="AM151" s="43" t="s">
        <v>1295</v>
      </c>
      <c r="AN151" s="43" t="s">
        <v>3377</v>
      </c>
      <c r="AO151" s="43" t="s">
        <v>3378</v>
      </c>
      <c r="AP151" s="43" t="s">
        <v>1295</v>
      </c>
      <c r="AQ151" s="43" t="s">
        <v>270</v>
      </c>
      <c r="AR151" s="43" t="s">
        <v>191</v>
      </c>
      <c r="AS151" s="43" t="s">
        <v>1408</v>
      </c>
      <c r="AU151" s="43" t="s">
        <v>3379</v>
      </c>
      <c r="AY151" s="43" t="s">
        <v>267</v>
      </c>
      <c r="AZ151" s="43" t="s">
        <v>272</v>
      </c>
      <c r="BA151" s="44">
        <v>17107</v>
      </c>
      <c r="BB151" s="43" t="s">
        <v>3380</v>
      </c>
      <c r="BD151" s="43" t="s">
        <v>3381</v>
      </c>
      <c r="BE151" s="43" t="s">
        <v>3382</v>
      </c>
      <c r="BF151" s="43" t="s">
        <v>270</v>
      </c>
      <c r="BG151" s="43" t="s">
        <v>270</v>
      </c>
      <c r="BH151" s="43" t="s">
        <v>270</v>
      </c>
      <c r="BI151" s="43" t="s">
        <v>272</v>
      </c>
      <c r="BJ151" s="43" t="s">
        <v>3533</v>
      </c>
      <c r="BK151" s="43" t="s">
        <v>3372</v>
      </c>
      <c r="BL151" s="44">
        <v>43697</v>
      </c>
      <c r="BN151" s="43" t="s">
        <v>3383</v>
      </c>
      <c r="BO151" s="43" t="s">
        <v>3384</v>
      </c>
      <c r="BP151" s="43" t="s">
        <v>3433</v>
      </c>
      <c r="BQ151" s="43" t="s">
        <v>3410</v>
      </c>
      <c r="BR151" s="43" t="s">
        <v>3410</v>
      </c>
      <c r="BS151" s="43" t="s">
        <v>3386</v>
      </c>
      <c r="BT151" s="43" t="s">
        <v>3387</v>
      </c>
      <c r="BU151" s="43" t="s">
        <v>270</v>
      </c>
      <c r="BV151" s="43" t="s">
        <v>3534</v>
      </c>
      <c r="BW151" s="43" t="s">
        <v>3534</v>
      </c>
      <c r="BX151" s="43" t="s">
        <v>272</v>
      </c>
      <c r="BY151" s="43" t="s">
        <v>3389</v>
      </c>
      <c r="BZ151" s="43" t="s">
        <v>270</v>
      </c>
      <c r="CB151" s="43">
        <v>19</v>
      </c>
      <c r="CC151" s="43">
        <v>4</v>
      </c>
      <c r="CD151" s="43">
        <v>0</v>
      </c>
      <c r="CE151" s="43">
        <v>0</v>
      </c>
      <c r="CF151" s="43">
        <v>0</v>
      </c>
      <c r="CG151" s="43">
        <v>0</v>
      </c>
      <c r="CH151" s="43">
        <v>0</v>
      </c>
      <c r="CK151" s="43">
        <v>100</v>
      </c>
      <c r="CL151" s="43">
        <v>7040</v>
      </c>
      <c r="CM151" s="43">
        <v>2500</v>
      </c>
      <c r="CN151" s="43">
        <v>500</v>
      </c>
      <c r="CO151" s="43">
        <f t="shared" si="2"/>
        <v>10140</v>
      </c>
      <c r="CP151" s="44">
        <v>43677</v>
      </c>
      <c r="CQ151" s="43" t="s">
        <v>3390</v>
      </c>
      <c r="CR151" s="44">
        <v>40761</v>
      </c>
      <c r="CS151" s="43" t="s">
        <v>3390</v>
      </c>
      <c r="CT151" s="44">
        <v>40761</v>
      </c>
      <c r="CV151" s="43" t="s">
        <v>3391</v>
      </c>
      <c r="CW151" s="43" t="s">
        <v>3773</v>
      </c>
      <c r="CX151" s="43" t="s">
        <v>3393</v>
      </c>
      <c r="CY151" s="43" t="s">
        <v>5339</v>
      </c>
      <c r="CZ151" s="43" t="s">
        <v>3395</v>
      </c>
      <c r="DA151" s="43" t="s">
        <v>275</v>
      </c>
    </row>
    <row r="153" spans="1:105" x14ac:dyDescent="0.3">
      <c r="A153" s="218" t="s">
        <v>11745</v>
      </c>
    </row>
  </sheetData>
  <sheetProtection algorithmName="SHA-512" hashValue="KONTv+EBtUyK0YAMTte+LuG23LNbVgmojJv3ZDFusJkld8auweN74E3dBIuH1rBMMVUcVEEsSQl0GZYNCSPnDQ==" saltValue="IiGgkt5rPk1va9lub9TTCg==" spinCount="100000" sheet="1" objects="1" scenarios="1"/>
  <mergeCells count="2">
    <mergeCell ref="A1:F1"/>
    <mergeCell ref="A2:F2"/>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CA5D-5EDB-4F8F-8598-4BA374B303E9}">
  <sheetPr>
    <tabColor rgb="FF0070C0"/>
  </sheetPr>
  <dimension ref="A1:J142"/>
  <sheetViews>
    <sheetView workbookViewId="0">
      <selection sqref="A1:C1"/>
    </sheetView>
  </sheetViews>
  <sheetFormatPr defaultRowHeight="16.5" x14ac:dyDescent="0.3"/>
  <cols>
    <col min="1" max="1" width="10.125" customWidth="1"/>
    <col min="2" max="2" width="39.375" customWidth="1"/>
    <col min="3" max="3" width="23.5" customWidth="1"/>
    <col min="4" max="4" width="22.75" customWidth="1"/>
    <col min="5" max="5" width="20" customWidth="1"/>
    <col min="6" max="6" width="13.5" customWidth="1"/>
    <col min="7" max="7" width="21.375" customWidth="1"/>
    <col min="8" max="8" width="22" customWidth="1"/>
    <col min="9" max="9" width="12.75" customWidth="1"/>
    <col min="10" max="10" width="10" customWidth="1"/>
  </cols>
  <sheetData>
    <row r="1" spans="1:10" ht="24" x14ac:dyDescent="0.4">
      <c r="A1" s="282" t="s">
        <v>11764</v>
      </c>
      <c r="B1" s="282"/>
      <c r="C1" s="282"/>
    </row>
    <row r="2" spans="1:10" x14ac:dyDescent="0.3">
      <c r="A2" s="286" t="s">
        <v>6276</v>
      </c>
      <c r="B2" s="286"/>
      <c r="C2" s="286"/>
    </row>
    <row r="3" spans="1:10" x14ac:dyDescent="0.3">
      <c r="A3" t="s">
        <v>1</v>
      </c>
      <c r="B3" t="s">
        <v>374</v>
      </c>
      <c r="C3" t="s">
        <v>1518</v>
      </c>
      <c r="D3" t="s">
        <v>1519</v>
      </c>
      <c r="E3" t="s">
        <v>1520</v>
      </c>
      <c r="F3" t="s">
        <v>1521</v>
      </c>
      <c r="G3" t="s">
        <v>1522</v>
      </c>
      <c r="H3" t="s">
        <v>1523</v>
      </c>
      <c r="I3" t="s">
        <v>1524</v>
      </c>
      <c r="J3" t="s">
        <v>1525</v>
      </c>
    </row>
    <row r="4" spans="1:10" x14ac:dyDescent="0.3">
      <c r="A4" t="s">
        <v>143</v>
      </c>
      <c r="B4" t="s">
        <v>1294</v>
      </c>
      <c r="C4">
        <v>111</v>
      </c>
      <c r="D4">
        <v>2</v>
      </c>
      <c r="E4">
        <v>3</v>
      </c>
      <c r="F4">
        <v>0</v>
      </c>
      <c r="G4">
        <v>0</v>
      </c>
      <c r="H4">
        <v>0</v>
      </c>
      <c r="I4">
        <v>0</v>
      </c>
      <c r="J4">
        <f>SUM(C4:I4)</f>
        <v>116</v>
      </c>
    </row>
    <row r="5" spans="1:10" x14ac:dyDescent="0.3">
      <c r="A5" t="s">
        <v>5</v>
      </c>
      <c r="B5" t="s">
        <v>1297</v>
      </c>
      <c r="C5">
        <v>15</v>
      </c>
      <c r="D5">
        <v>0</v>
      </c>
      <c r="E5">
        <v>0</v>
      </c>
      <c r="F5">
        <v>0</v>
      </c>
      <c r="G5">
        <v>1</v>
      </c>
      <c r="H5">
        <v>0</v>
      </c>
      <c r="I5">
        <v>0</v>
      </c>
      <c r="J5">
        <f t="shared" ref="J5:J68" si="0">SUM(C5:I5)</f>
        <v>16</v>
      </c>
    </row>
    <row r="6" spans="1:10" x14ac:dyDescent="0.3">
      <c r="A6" t="s">
        <v>7</v>
      </c>
      <c r="B6" t="s">
        <v>1299</v>
      </c>
      <c r="C6">
        <v>33</v>
      </c>
      <c r="D6">
        <v>3</v>
      </c>
      <c r="E6">
        <v>1</v>
      </c>
      <c r="F6">
        <v>1</v>
      </c>
      <c r="G6">
        <v>0</v>
      </c>
      <c r="H6">
        <v>0</v>
      </c>
      <c r="I6">
        <v>0</v>
      </c>
      <c r="J6">
        <f t="shared" si="0"/>
        <v>38</v>
      </c>
    </row>
    <row r="7" spans="1:10" x14ac:dyDescent="0.3">
      <c r="A7" t="s">
        <v>145</v>
      </c>
      <c r="B7" t="s">
        <v>1301</v>
      </c>
      <c r="C7">
        <v>266</v>
      </c>
      <c r="D7">
        <v>30</v>
      </c>
      <c r="E7">
        <v>17</v>
      </c>
      <c r="F7">
        <v>6</v>
      </c>
      <c r="G7">
        <v>0</v>
      </c>
      <c r="H7">
        <v>0</v>
      </c>
      <c r="I7">
        <v>0</v>
      </c>
      <c r="J7">
        <f t="shared" si="0"/>
        <v>319</v>
      </c>
    </row>
    <row r="8" spans="1:10" x14ac:dyDescent="0.3">
      <c r="A8" t="s">
        <v>11</v>
      </c>
      <c r="B8" t="s">
        <v>1472</v>
      </c>
      <c r="C8">
        <v>12</v>
      </c>
      <c r="D8" t="s">
        <v>11763</v>
      </c>
      <c r="E8" t="s">
        <v>11763</v>
      </c>
      <c r="F8" t="s">
        <v>11763</v>
      </c>
      <c r="G8" t="s">
        <v>11763</v>
      </c>
      <c r="H8" t="s">
        <v>11763</v>
      </c>
      <c r="I8" t="s">
        <v>11763</v>
      </c>
      <c r="J8">
        <f t="shared" si="0"/>
        <v>12</v>
      </c>
    </row>
    <row r="9" spans="1:10" x14ac:dyDescent="0.3">
      <c r="A9" t="s">
        <v>13</v>
      </c>
      <c r="B9" t="s">
        <v>1302</v>
      </c>
      <c r="C9">
        <v>13</v>
      </c>
      <c r="D9">
        <v>0</v>
      </c>
      <c r="E9">
        <v>3</v>
      </c>
      <c r="F9">
        <v>0</v>
      </c>
      <c r="G9">
        <v>0</v>
      </c>
      <c r="H9">
        <v>0</v>
      </c>
      <c r="I9">
        <v>0</v>
      </c>
      <c r="J9">
        <f t="shared" si="0"/>
        <v>16</v>
      </c>
    </row>
    <row r="10" spans="1:10" x14ac:dyDescent="0.3">
      <c r="A10" t="s">
        <v>15</v>
      </c>
      <c r="B10" t="s">
        <v>1473</v>
      </c>
      <c r="C10">
        <v>7</v>
      </c>
      <c r="D10">
        <v>1</v>
      </c>
      <c r="E10" t="s">
        <v>11763</v>
      </c>
      <c r="F10" t="s">
        <v>11763</v>
      </c>
      <c r="G10" t="s">
        <v>11763</v>
      </c>
      <c r="H10" t="s">
        <v>11763</v>
      </c>
      <c r="I10" t="s">
        <v>11763</v>
      </c>
      <c r="J10">
        <f t="shared" si="0"/>
        <v>8</v>
      </c>
    </row>
    <row r="11" spans="1:10" x14ac:dyDescent="0.3">
      <c r="A11" t="s">
        <v>17</v>
      </c>
      <c r="B11" t="s">
        <v>1474</v>
      </c>
      <c r="C11">
        <v>4</v>
      </c>
      <c r="D11" t="s">
        <v>11763</v>
      </c>
      <c r="E11" t="s">
        <v>11763</v>
      </c>
      <c r="F11" t="s">
        <v>11763</v>
      </c>
      <c r="G11" t="s">
        <v>11763</v>
      </c>
      <c r="H11" t="s">
        <v>11763</v>
      </c>
      <c r="I11" t="s">
        <v>11763</v>
      </c>
      <c r="J11">
        <f t="shared" si="0"/>
        <v>4</v>
      </c>
    </row>
    <row r="12" spans="1:10" x14ac:dyDescent="0.3">
      <c r="A12" t="s">
        <v>19</v>
      </c>
      <c r="B12" t="s">
        <v>1304</v>
      </c>
      <c r="C12">
        <v>14</v>
      </c>
      <c r="D12">
        <v>2</v>
      </c>
      <c r="E12">
        <v>0</v>
      </c>
      <c r="F12">
        <v>3</v>
      </c>
      <c r="G12">
        <v>0</v>
      </c>
      <c r="H12">
        <v>0</v>
      </c>
      <c r="I12">
        <v>0</v>
      </c>
      <c r="J12">
        <f t="shared" si="0"/>
        <v>19</v>
      </c>
    </row>
    <row r="13" spans="1:10" x14ac:dyDescent="0.3">
      <c r="A13" t="s">
        <v>21</v>
      </c>
      <c r="B13" t="s">
        <v>1475</v>
      </c>
      <c r="C13">
        <v>37</v>
      </c>
      <c r="D13">
        <v>31</v>
      </c>
      <c r="E13" t="s">
        <v>11763</v>
      </c>
      <c r="F13">
        <v>3</v>
      </c>
      <c r="G13" t="s">
        <v>11763</v>
      </c>
      <c r="H13" t="s">
        <v>11763</v>
      </c>
      <c r="I13" t="s">
        <v>11763</v>
      </c>
      <c r="J13">
        <f t="shared" si="0"/>
        <v>71</v>
      </c>
    </row>
    <row r="14" spans="1:10" x14ac:dyDescent="0.3">
      <c r="A14" t="s">
        <v>23</v>
      </c>
      <c r="B14" t="s">
        <v>1306</v>
      </c>
      <c r="C14">
        <v>12</v>
      </c>
      <c r="D14">
        <v>0</v>
      </c>
      <c r="E14">
        <v>0</v>
      </c>
      <c r="F14">
        <v>0</v>
      </c>
      <c r="G14">
        <v>0</v>
      </c>
      <c r="H14">
        <v>0</v>
      </c>
      <c r="I14">
        <v>0</v>
      </c>
      <c r="J14">
        <f t="shared" si="0"/>
        <v>12</v>
      </c>
    </row>
    <row r="15" spans="1:10" x14ac:dyDescent="0.3">
      <c r="A15" t="s">
        <v>25</v>
      </c>
      <c r="B15" t="s">
        <v>1476</v>
      </c>
      <c r="C15">
        <v>2</v>
      </c>
      <c r="D15" t="s">
        <v>11763</v>
      </c>
      <c r="E15" t="s">
        <v>11763</v>
      </c>
      <c r="F15" t="s">
        <v>11763</v>
      </c>
      <c r="G15" t="s">
        <v>11763</v>
      </c>
      <c r="H15" t="s">
        <v>11763</v>
      </c>
      <c r="I15" t="s">
        <v>11763</v>
      </c>
      <c r="J15">
        <f t="shared" si="0"/>
        <v>2</v>
      </c>
    </row>
    <row r="16" spans="1:10" x14ac:dyDescent="0.3">
      <c r="A16" t="s">
        <v>27</v>
      </c>
      <c r="B16" t="s">
        <v>1477</v>
      </c>
      <c r="C16">
        <v>3</v>
      </c>
      <c r="D16">
        <v>0</v>
      </c>
      <c r="E16" t="s">
        <v>11763</v>
      </c>
      <c r="F16" t="s">
        <v>11763</v>
      </c>
      <c r="G16" t="s">
        <v>11763</v>
      </c>
      <c r="H16" t="s">
        <v>11763</v>
      </c>
      <c r="I16" t="s">
        <v>11763</v>
      </c>
      <c r="J16">
        <f t="shared" si="0"/>
        <v>3</v>
      </c>
    </row>
    <row r="17" spans="1:10" x14ac:dyDescent="0.3">
      <c r="A17" t="s">
        <v>29</v>
      </c>
      <c r="B17" t="s">
        <v>1308</v>
      </c>
      <c r="C17">
        <v>26</v>
      </c>
      <c r="D17">
        <v>0</v>
      </c>
      <c r="E17">
        <v>0</v>
      </c>
      <c r="F17">
        <v>0</v>
      </c>
      <c r="G17">
        <v>0</v>
      </c>
      <c r="H17">
        <v>0</v>
      </c>
      <c r="I17">
        <v>0</v>
      </c>
      <c r="J17">
        <f t="shared" si="0"/>
        <v>26</v>
      </c>
    </row>
    <row r="18" spans="1:10" x14ac:dyDescent="0.3">
      <c r="A18" t="s">
        <v>31</v>
      </c>
      <c r="B18" t="s">
        <v>1478</v>
      </c>
      <c r="C18">
        <v>1</v>
      </c>
      <c r="D18" t="s">
        <v>11763</v>
      </c>
      <c r="E18" t="s">
        <v>11763</v>
      </c>
      <c r="F18" t="s">
        <v>11763</v>
      </c>
      <c r="G18" t="s">
        <v>11763</v>
      </c>
      <c r="H18" t="s">
        <v>11763</v>
      </c>
      <c r="I18" t="s">
        <v>11763</v>
      </c>
      <c r="J18">
        <f t="shared" si="0"/>
        <v>1</v>
      </c>
    </row>
    <row r="19" spans="1:10" x14ac:dyDescent="0.3">
      <c r="A19" t="s">
        <v>33</v>
      </c>
      <c r="B19" t="s">
        <v>1479</v>
      </c>
      <c r="C19">
        <v>69</v>
      </c>
      <c r="D19">
        <v>6</v>
      </c>
      <c r="E19">
        <v>6</v>
      </c>
      <c r="F19">
        <v>8</v>
      </c>
      <c r="G19" t="s">
        <v>11763</v>
      </c>
      <c r="H19" t="s">
        <v>11763</v>
      </c>
      <c r="I19" t="s">
        <v>11763</v>
      </c>
      <c r="J19">
        <f t="shared" si="0"/>
        <v>89</v>
      </c>
    </row>
    <row r="20" spans="1:10" x14ac:dyDescent="0.3">
      <c r="A20" t="s">
        <v>35</v>
      </c>
      <c r="B20" t="s">
        <v>1480</v>
      </c>
      <c r="C20">
        <v>3</v>
      </c>
      <c r="D20" t="s">
        <v>11763</v>
      </c>
      <c r="E20" t="s">
        <v>11763</v>
      </c>
      <c r="F20" t="s">
        <v>11763</v>
      </c>
      <c r="G20" t="s">
        <v>11763</v>
      </c>
      <c r="H20" t="s">
        <v>11763</v>
      </c>
      <c r="I20">
        <v>0</v>
      </c>
      <c r="J20">
        <f t="shared" si="0"/>
        <v>3</v>
      </c>
    </row>
    <row r="21" spans="1:10" x14ac:dyDescent="0.3">
      <c r="A21" t="s">
        <v>37</v>
      </c>
      <c r="B21" t="s">
        <v>1310</v>
      </c>
      <c r="C21">
        <v>65</v>
      </c>
      <c r="D21">
        <v>2</v>
      </c>
      <c r="E21">
        <v>0</v>
      </c>
      <c r="F21">
        <v>0</v>
      </c>
      <c r="G21">
        <v>0</v>
      </c>
      <c r="H21">
        <v>0</v>
      </c>
      <c r="I21">
        <v>0</v>
      </c>
      <c r="J21">
        <f t="shared" si="0"/>
        <v>67</v>
      </c>
    </row>
    <row r="22" spans="1:10" x14ac:dyDescent="0.3">
      <c r="A22" t="s">
        <v>41</v>
      </c>
      <c r="B22" t="s">
        <v>1312</v>
      </c>
      <c r="C22">
        <v>40</v>
      </c>
      <c r="D22">
        <v>2</v>
      </c>
      <c r="E22">
        <v>0</v>
      </c>
      <c r="F22">
        <v>0</v>
      </c>
      <c r="G22">
        <v>0</v>
      </c>
      <c r="H22">
        <v>0</v>
      </c>
      <c r="I22">
        <v>0</v>
      </c>
      <c r="J22">
        <f t="shared" si="0"/>
        <v>42</v>
      </c>
    </row>
    <row r="23" spans="1:10" x14ac:dyDescent="0.3">
      <c r="A23" t="s">
        <v>9</v>
      </c>
      <c r="B23" t="s">
        <v>1314</v>
      </c>
      <c r="C23">
        <v>68</v>
      </c>
      <c r="D23">
        <v>3</v>
      </c>
      <c r="E23">
        <v>0</v>
      </c>
      <c r="F23">
        <v>1</v>
      </c>
      <c r="G23">
        <v>0</v>
      </c>
      <c r="H23">
        <v>0</v>
      </c>
      <c r="I23">
        <v>2</v>
      </c>
      <c r="J23">
        <f t="shared" si="0"/>
        <v>74</v>
      </c>
    </row>
    <row r="24" spans="1:10" x14ac:dyDescent="0.3">
      <c r="A24" t="s">
        <v>45</v>
      </c>
      <c r="B24" t="s">
        <v>1481</v>
      </c>
      <c r="C24">
        <v>1</v>
      </c>
      <c r="D24" t="s">
        <v>11763</v>
      </c>
      <c r="E24" t="s">
        <v>11763</v>
      </c>
      <c r="F24" t="s">
        <v>11763</v>
      </c>
      <c r="G24" t="s">
        <v>11763</v>
      </c>
      <c r="H24" t="s">
        <v>11763</v>
      </c>
      <c r="I24" t="s">
        <v>11763</v>
      </c>
      <c r="J24">
        <f t="shared" si="0"/>
        <v>1</v>
      </c>
    </row>
    <row r="25" spans="1:10" x14ac:dyDescent="0.3">
      <c r="A25" t="s">
        <v>47</v>
      </c>
      <c r="B25" t="s">
        <v>1316</v>
      </c>
      <c r="C25">
        <v>47</v>
      </c>
      <c r="D25">
        <v>0</v>
      </c>
      <c r="E25">
        <v>0</v>
      </c>
      <c r="F25">
        <v>1</v>
      </c>
      <c r="G25">
        <v>0</v>
      </c>
      <c r="H25">
        <v>0</v>
      </c>
      <c r="I25">
        <v>0</v>
      </c>
      <c r="J25">
        <f t="shared" si="0"/>
        <v>48</v>
      </c>
    </row>
    <row r="26" spans="1:10" x14ac:dyDescent="0.3">
      <c r="A26" t="s">
        <v>49</v>
      </c>
      <c r="B26" t="s">
        <v>1318</v>
      </c>
      <c r="C26">
        <v>14</v>
      </c>
      <c r="D26">
        <v>0</v>
      </c>
      <c r="E26">
        <v>0</v>
      </c>
      <c r="F26">
        <v>0</v>
      </c>
      <c r="G26">
        <v>0</v>
      </c>
      <c r="H26">
        <v>0</v>
      </c>
      <c r="I26">
        <v>0</v>
      </c>
      <c r="J26">
        <f t="shared" si="0"/>
        <v>14</v>
      </c>
    </row>
    <row r="27" spans="1:10" x14ac:dyDescent="0.3">
      <c r="A27" t="s">
        <v>51</v>
      </c>
      <c r="B27" t="s">
        <v>1320</v>
      </c>
      <c r="C27">
        <v>52</v>
      </c>
      <c r="D27">
        <v>0</v>
      </c>
      <c r="E27">
        <v>0</v>
      </c>
      <c r="F27">
        <v>0</v>
      </c>
      <c r="G27">
        <v>0</v>
      </c>
      <c r="H27">
        <v>0</v>
      </c>
      <c r="I27">
        <v>0</v>
      </c>
      <c r="J27">
        <f t="shared" si="0"/>
        <v>52</v>
      </c>
    </row>
    <row r="28" spans="1:10" x14ac:dyDescent="0.3">
      <c r="A28" t="s">
        <v>147</v>
      </c>
      <c r="B28" t="s">
        <v>1322</v>
      </c>
      <c r="C28">
        <v>123</v>
      </c>
      <c r="D28">
        <v>4</v>
      </c>
      <c r="E28">
        <v>0</v>
      </c>
      <c r="F28">
        <v>3</v>
      </c>
      <c r="G28">
        <v>0</v>
      </c>
      <c r="H28">
        <v>0</v>
      </c>
      <c r="I28">
        <v>0</v>
      </c>
      <c r="J28">
        <f t="shared" si="0"/>
        <v>130</v>
      </c>
    </row>
    <row r="29" spans="1:10" x14ac:dyDescent="0.3">
      <c r="A29" t="s">
        <v>53</v>
      </c>
      <c r="B29" t="s">
        <v>1323</v>
      </c>
      <c r="C29">
        <v>49</v>
      </c>
      <c r="D29">
        <v>1</v>
      </c>
      <c r="E29">
        <v>3</v>
      </c>
      <c r="F29">
        <v>0</v>
      </c>
      <c r="G29">
        <v>0</v>
      </c>
      <c r="H29">
        <v>0</v>
      </c>
      <c r="I29">
        <v>0</v>
      </c>
      <c r="J29">
        <f t="shared" si="0"/>
        <v>53</v>
      </c>
    </row>
    <row r="30" spans="1:10" x14ac:dyDescent="0.3">
      <c r="A30" t="s">
        <v>55</v>
      </c>
      <c r="B30" t="s">
        <v>1325</v>
      </c>
      <c r="C30">
        <v>36</v>
      </c>
      <c r="D30">
        <v>0</v>
      </c>
      <c r="E30">
        <v>2</v>
      </c>
      <c r="F30">
        <v>0</v>
      </c>
      <c r="G30">
        <v>0</v>
      </c>
      <c r="H30">
        <v>0</v>
      </c>
      <c r="I30">
        <v>0</v>
      </c>
      <c r="J30">
        <f t="shared" si="0"/>
        <v>38</v>
      </c>
    </row>
    <row r="31" spans="1:10" x14ac:dyDescent="0.3">
      <c r="A31" t="s">
        <v>57</v>
      </c>
      <c r="B31" t="s">
        <v>1482</v>
      </c>
      <c r="C31">
        <v>49</v>
      </c>
      <c r="D31">
        <v>10</v>
      </c>
      <c r="E31">
        <v>4</v>
      </c>
      <c r="F31">
        <v>4</v>
      </c>
      <c r="G31" t="s">
        <v>11763</v>
      </c>
      <c r="H31">
        <v>22</v>
      </c>
      <c r="I31" t="s">
        <v>11763</v>
      </c>
      <c r="J31">
        <f t="shared" si="0"/>
        <v>89</v>
      </c>
    </row>
    <row r="32" spans="1:10" x14ac:dyDescent="0.3">
      <c r="A32" t="s">
        <v>61</v>
      </c>
      <c r="B32" t="s">
        <v>1483</v>
      </c>
      <c r="C32" t="s">
        <v>11763</v>
      </c>
      <c r="D32" t="s">
        <v>11763</v>
      </c>
      <c r="E32" t="s">
        <v>11763</v>
      </c>
      <c r="F32" t="s">
        <v>11763</v>
      </c>
      <c r="G32" t="s">
        <v>11763</v>
      </c>
      <c r="H32" t="s">
        <v>11763</v>
      </c>
      <c r="I32" t="s">
        <v>11763</v>
      </c>
      <c r="J32">
        <f t="shared" si="0"/>
        <v>0</v>
      </c>
    </row>
    <row r="33" spans="1:10" x14ac:dyDescent="0.3">
      <c r="A33" t="s">
        <v>63</v>
      </c>
      <c r="B33" t="s">
        <v>1326</v>
      </c>
      <c r="C33">
        <v>18</v>
      </c>
      <c r="D33">
        <v>1</v>
      </c>
      <c r="E33">
        <v>0</v>
      </c>
      <c r="F33">
        <v>1</v>
      </c>
      <c r="G33">
        <v>0</v>
      </c>
      <c r="H33">
        <v>0</v>
      </c>
      <c r="I33">
        <v>0</v>
      </c>
      <c r="J33">
        <f t="shared" si="0"/>
        <v>20</v>
      </c>
    </row>
    <row r="34" spans="1:10" x14ac:dyDescent="0.3">
      <c r="A34" t="s">
        <v>65</v>
      </c>
      <c r="B34" t="s">
        <v>1328</v>
      </c>
      <c r="C34">
        <v>14</v>
      </c>
      <c r="D34">
        <v>0</v>
      </c>
      <c r="E34">
        <v>1</v>
      </c>
      <c r="F34">
        <v>0</v>
      </c>
      <c r="G34">
        <v>0</v>
      </c>
      <c r="H34">
        <v>0</v>
      </c>
      <c r="I34">
        <v>0</v>
      </c>
      <c r="J34">
        <f t="shared" si="0"/>
        <v>15</v>
      </c>
    </row>
    <row r="35" spans="1:10" x14ac:dyDescent="0.3">
      <c r="A35" t="s">
        <v>67</v>
      </c>
      <c r="B35" t="s">
        <v>1330</v>
      </c>
      <c r="C35">
        <v>36</v>
      </c>
      <c r="D35">
        <v>1</v>
      </c>
      <c r="E35">
        <v>0</v>
      </c>
      <c r="F35">
        <v>0</v>
      </c>
      <c r="G35">
        <v>0</v>
      </c>
      <c r="H35">
        <v>0</v>
      </c>
      <c r="I35">
        <v>0</v>
      </c>
      <c r="J35">
        <f t="shared" si="0"/>
        <v>37</v>
      </c>
    </row>
    <row r="36" spans="1:10" x14ac:dyDescent="0.3">
      <c r="A36" t="s">
        <v>69</v>
      </c>
      <c r="B36" t="s">
        <v>1332</v>
      </c>
      <c r="C36">
        <v>28</v>
      </c>
      <c r="D36">
        <v>1</v>
      </c>
      <c r="E36">
        <v>0</v>
      </c>
      <c r="F36">
        <v>0</v>
      </c>
      <c r="G36">
        <v>0</v>
      </c>
      <c r="H36">
        <v>0</v>
      </c>
      <c r="I36">
        <v>0</v>
      </c>
      <c r="J36">
        <f t="shared" si="0"/>
        <v>29</v>
      </c>
    </row>
    <row r="37" spans="1:10" x14ac:dyDescent="0.3">
      <c r="A37" t="s">
        <v>109</v>
      </c>
      <c r="B37" t="s">
        <v>1484</v>
      </c>
      <c r="C37">
        <v>20</v>
      </c>
      <c r="D37" t="s">
        <v>11763</v>
      </c>
      <c r="E37" t="s">
        <v>11763</v>
      </c>
      <c r="F37" t="s">
        <v>11763</v>
      </c>
      <c r="G37" t="s">
        <v>11763</v>
      </c>
      <c r="H37" t="s">
        <v>11763</v>
      </c>
      <c r="I37">
        <v>0</v>
      </c>
      <c r="J37">
        <f t="shared" si="0"/>
        <v>20</v>
      </c>
    </row>
    <row r="38" spans="1:10" x14ac:dyDescent="0.3">
      <c r="A38" t="s">
        <v>71</v>
      </c>
      <c r="B38" t="s">
        <v>1334</v>
      </c>
      <c r="C38">
        <v>36</v>
      </c>
      <c r="D38">
        <v>5</v>
      </c>
      <c r="E38">
        <v>0</v>
      </c>
      <c r="F38">
        <v>1</v>
      </c>
      <c r="G38">
        <v>12</v>
      </c>
      <c r="H38">
        <v>0</v>
      </c>
      <c r="I38">
        <v>0</v>
      </c>
      <c r="J38">
        <f t="shared" si="0"/>
        <v>54</v>
      </c>
    </row>
    <row r="39" spans="1:10" x14ac:dyDescent="0.3">
      <c r="A39" t="s">
        <v>73</v>
      </c>
      <c r="B39" t="s">
        <v>1336</v>
      </c>
      <c r="C39">
        <v>24</v>
      </c>
      <c r="D39">
        <v>2</v>
      </c>
      <c r="E39">
        <v>0</v>
      </c>
      <c r="F39">
        <v>0</v>
      </c>
      <c r="G39">
        <v>0</v>
      </c>
      <c r="H39">
        <v>0</v>
      </c>
      <c r="I39">
        <v>0</v>
      </c>
      <c r="J39">
        <f t="shared" si="0"/>
        <v>26</v>
      </c>
    </row>
    <row r="40" spans="1:10" x14ac:dyDescent="0.3">
      <c r="A40" t="s">
        <v>75</v>
      </c>
      <c r="B40" t="s">
        <v>1485</v>
      </c>
      <c r="C40">
        <v>2</v>
      </c>
      <c r="D40" t="s">
        <v>11763</v>
      </c>
      <c r="E40" t="s">
        <v>11763</v>
      </c>
      <c r="F40" t="s">
        <v>11763</v>
      </c>
      <c r="G40" t="s">
        <v>11763</v>
      </c>
      <c r="H40" t="s">
        <v>11763</v>
      </c>
      <c r="I40" t="s">
        <v>11763</v>
      </c>
      <c r="J40">
        <f t="shared" si="0"/>
        <v>2</v>
      </c>
    </row>
    <row r="41" spans="1:10" x14ac:dyDescent="0.3">
      <c r="A41" t="s">
        <v>189</v>
      </c>
      <c r="B41" t="s">
        <v>1338</v>
      </c>
      <c r="C41">
        <v>25</v>
      </c>
      <c r="D41">
        <v>0</v>
      </c>
      <c r="E41">
        <v>0</v>
      </c>
      <c r="F41">
        <v>0</v>
      </c>
      <c r="G41">
        <v>0</v>
      </c>
      <c r="H41">
        <v>0</v>
      </c>
      <c r="I41">
        <v>1</v>
      </c>
      <c r="J41">
        <f t="shared" si="0"/>
        <v>26</v>
      </c>
    </row>
    <row r="42" spans="1:10" x14ac:dyDescent="0.3">
      <c r="A42" t="s">
        <v>149</v>
      </c>
      <c r="B42" t="s">
        <v>1340</v>
      </c>
      <c r="C42">
        <v>204</v>
      </c>
      <c r="D42">
        <v>23</v>
      </c>
      <c r="E42">
        <v>14</v>
      </c>
      <c r="F42">
        <v>2</v>
      </c>
      <c r="G42">
        <v>0</v>
      </c>
      <c r="H42">
        <v>0</v>
      </c>
      <c r="I42">
        <v>0</v>
      </c>
      <c r="J42">
        <f t="shared" si="0"/>
        <v>243</v>
      </c>
    </row>
    <row r="43" spans="1:10" x14ac:dyDescent="0.3">
      <c r="A43" t="s">
        <v>77</v>
      </c>
      <c r="B43" t="s">
        <v>1486</v>
      </c>
      <c r="C43">
        <v>32</v>
      </c>
      <c r="D43">
        <v>0</v>
      </c>
      <c r="E43" t="s">
        <v>11763</v>
      </c>
      <c r="F43">
        <v>1</v>
      </c>
      <c r="G43" t="s">
        <v>11763</v>
      </c>
      <c r="H43" t="s">
        <v>11763</v>
      </c>
      <c r="I43" t="s">
        <v>11763</v>
      </c>
      <c r="J43">
        <f t="shared" si="0"/>
        <v>33</v>
      </c>
    </row>
    <row r="44" spans="1:10" x14ac:dyDescent="0.3">
      <c r="A44" t="s">
        <v>79</v>
      </c>
      <c r="B44" t="s">
        <v>1341</v>
      </c>
      <c r="C44">
        <v>7</v>
      </c>
      <c r="D44">
        <v>1</v>
      </c>
      <c r="E44">
        <v>0</v>
      </c>
      <c r="F44">
        <v>1</v>
      </c>
      <c r="G44">
        <v>0</v>
      </c>
      <c r="H44">
        <v>0</v>
      </c>
      <c r="I44">
        <v>0</v>
      </c>
      <c r="J44">
        <f t="shared" si="0"/>
        <v>9</v>
      </c>
    </row>
    <row r="45" spans="1:10" x14ac:dyDescent="0.3">
      <c r="A45" t="s">
        <v>81</v>
      </c>
      <c r="B45" t="s">
        <v>1343</v>
      </c>
      <c r="C45">
        <v>26</v>
      </c>
      <c r="D45">
        <v>1</v>
      </c>
      <c r="E45">
        <v>0</v>
      </c>
      <c r="F45">
        <v>0</v>
      </c>
      <c r="G45">
        <v>0</v>
      </c>
      <c r="H45">
        <v>0</v>
      </c>
      <c r="I45">
        <v>0</v>
      </c>
      <c r="J45">
        <f t="shared" si="0"/>
        <v>27</v>
      </c>
    </row>
    <row r="46" spans="1:10" x14ac:dyDescent="0.3">
      <c r="A46" t="s">
        <v>83</v>
      </c>
      <c r="B46" t="s">
        <v>1345</v>
      </c>
      <c r="C46">
        <v>10</v>
      </c>
      <c r="D46">
        <v>0</v>
      </c>
      <c r="E46">
        <v>0</v>
      </c>
      <c r="F46">
        <v>0</v>
      </c>
      <c r="G46">
        <v>0</v>
      </c>
      <c r="H46">
        <v>0</v>
      </c>
      <c r="I46">
        <v>0</v>
      </c>
      <c r="J46">
        <f t="shared" si="0"/>
        <v>10</v>
      </c>
    </row>
    <row r="47" spans="1:10" x14ac:dyDescent="0.3">
      <c r="A47" t="s">
        <v>85</v>
      </c>
      <c r="B47" t="s">
        <v>1347</v>
      </c>
      <c r="C47">
        <v>21</v>
      </c>
      <c r="D47">
        <v>0</v>
      </c>
      <c r="E47">
        <v>0</v>
      </c>
      <c r="F47">
        <v>0</v>
      </c>
      <c r="G47">
        <v>0</v>
      </c>
      <c r="H47">
        <v>0</v>
      </c>
      <c r="I47">
        <v>0</v>
      </c>
      <c r="J47">
        <f t="shared" si="0"/>
        <v>21</v>
      </c>
    </row>
    <row r="48" spans="1:10" x14ac:dyDescent="0.3">
      <c r="A48" t="s">
        <v>1468</v>
      </c>
      <c r="B48" t="s">
        <v>1347</v>
      </c>
      <c r="C48">
        <v>0</v>
      </c>
      <c r="D48" t="s">
        <v>11763</v>
      </c>
      <c r="E48" t="s">
        <v>11763</v>
      </c>
      <c r="F48" t="s">
        <v>11763</v>
      </c>
      <c r="G48" t="s">
        <v>11763</v>
      </c>
      <c r="H48" t="s">
        <v>11763</v>
      </c>
      <c r="I48" t="s">
        <v>11763</v>
      </c>
      <c r="J48">
        <f t="shared" si="0"/>
        <v>0</v>
      </c>
    </row>
    <row r="49" spans="1:10" x14ac:dyDescent="0.3">
      <c r="A49" t="s">
        <v>87</v>
      </c>
      <c r="B49" t="s">
        <v>1349</v>
      </c>
      <c r="C49">
        <v>60</v>
      </c>
      <c r="D49">
        <v>0</v>
      </c>
      <c r="E49">
        <v>1</v>
      </c>
      <c r="F49">
        <v>0</v>
      </c>
      <c r="G49">
        <v>0</v>
      </c>
      <c r="H49">
        <v>0</v>
      </c>
      <c r="I49">
        <v>0</v>
      </c>
      <c r="J49">
        <f t="shared" si="0"/>
        <v>61</v>
      </c>
    </row>
    <row r="50" spans="1:10" x14ac:dyDescent="0.3">
      <c r="A50" t="s">
        <v>89</v>
      </c>
      <c r="B50" t="s">
        <v>1487</v>
      </c>
      <c r="C50">
        <v>16</v>
      </c>
      <c r="D50">
        <v>3</v>
      </c>
      <c r="E50">
        <v>2</v>
      </c>
      <c r="F50" t="s">
        <v>11763</v>
      </c>
      <c r="G50" t="s">
        <v>11763</v>
      </c>
      <c r="H50" t="s">
        <v>11763</v>
      </c>
      <c r="I50" t="s">
        <v>11763</v>
      </c>
      <c r="J50">
        <f t="shared" si="0"/>
        <v>21</v>
      </c>
    </row>
    <row r="51" spans="1:10" x14ac:dyDescent="0.3">
      <c r="A51" t="s">
        <v>91</v>
      </c>
      <c r="B51" t="s">
        <v>1488</v>
      </c>
      <c r="C51" t="s">
        <v>11763</v>
      </c>
      <c r="D51" t="s">
        <v>11763</v>
      </c>
      <c r="E51" t="s">
        <v>11763</v>
      </c>
      <c r="F51" t="s">
        <v>11763</v>
      </c>
      <c r="G51" t="s">
        <v>11763</v>
      </c>
      <c r="H51" t="s">
        <v>11763</v>
      </c>
      <c r="I51" t="s">
        <v>11763</v>
      </c>
      <c r="J51">
        <f t="shared" si="0"/>
        <v>0</v>
      </c>
    </row>
    <row r="52" spans="1:10" x14ac:dyDescent="0.3">
      <c r="A52" t="s">
        <v>93</v>
      </c>
      <c r="B52" t="s">
        <v>1351</v>
      </c>
      <c r="C52">
        <v>24</v>
      </c>
      <c r="D52">
        <v>1</v>
      </c>
      <c r="E52">
        <v>0</v>
      </c>
      <c r="F52">
        <v>1</v>
      </c>
      <c r="G52">
        <v>0</v>
      </c>
      <c r="H52">
        <v>0</v>
      </c>
      <c r="I52">
        <v>0</v>
      </c>
      <c r="J52">
        <f t="shared" si="0"/>
        <v>26</v>
      </c>
    </row>
    <row r="53" spans="1:10" x14ac:dyDescent="0.3">
      <c r="A53" t="s">
        <v>95</v>
      </c>
      <c r="B53" t="s">
        <v>1353</v>
      </c>
      <c r="C53">
        <v>31</v>
      </c>
      <c r="D53">
        <v>0</v>
      </c>
      <c r="E53">
        <v>0</v>
      </c>
      <c r="F53">
        <v>1</v>
      </c>
      <c r="G53">
        <v>0</v>
      </c>
      <c r="H53">
        <v>0</v>
      </c>
      <c r="I53">
        <v>0</v>
      </c>
      <c r="J53">
        <f t="shared" si="0"/>
        <v>32</v>
      </c>
    </row>
    <row r="54" spans="1:10" x14ac:dyDescent="0.3">
      <c r="A54" t="s">
        <v>97</v>
      </c>
      <c r="B54" t="s">
        <v>1355</v>
      </c>
      <c r="C54">
        <v>23</v>
      </c>
      <c r="D54">
        <v>1</v>
      </c>
      <c r="E54">
        <v>0</v>
      </c>
      <c r="F54">
        <v>1</v>
      </c>
      <c r="G54">
        <v>0</v>
      </c>
      <c r="H54">
        <v>0</v>
      </c>
      <c r="I54">
        <v>0</v>
      </c>
      <c r="J54">
        <f t="shared" si="0"/>
        <v>25</v>
      </c>
    </row>
    <row r="55" spans="1:10" x14ac:dyDescent="0.3">
      <c r="A55" t="s">
        <v>99</v>
      </c>
      <c r="B55" t="s">
        <v>1489</v>
      </c>
      <c r="C55">
        <v>10</v>
      </c>
      <c r="D55" t="s">
        <v>11763</v>
      </c>
      <c r="E55" t="s">
        <v>11763</v>
      </c>
      <c r="F55">
        <v>1</v>
      </c>
      <c r="G55" t="s">
        <v>11763</v>
      </c>
      <c r="H55" t="s">
        <v>11763</v>
      </c>
      <c r="I55" t="s">
        <v>11763</v>
      </c>
      <c r="J55">
        <f t="shared" si="0"/>
        <v>11</v>
      </c>
    </row>
    <row r="56" spans="1:10" x14ac:dyDescent="0.3">
      <c r="A56" t="s">
        <v>101</v>
      </c>
      <c r="B56" t="s">
        <v>1490</v>
      </c>
      <c r="C56">
        <v>4</v>
      </c>
      <c r="D56" t="s">
        <v>11763</v>
      </c>
      <c r="E56" t="s">
        <v>11763</v>
      </c>
      <c r="F56" t="s">
        <v>11763</v>
      </c>
      <c r="G56" t="s">
        <v>11763</v>
      </c>
      <c r="H56" t="s">
        <v>11763</v>
      </c>
      <c r="I56" t="s">
        <v>11763</v>
      </c>
      <c r="J56">
        <f t="shared" si="0"/>
        <v>4</v>
      </c>
    </row>
    <row r="57" spans="1:10" x14ac:dyDescent="0.3">
      <c r="A57" t="s">
        <v>105</v>
      </c>
      <c r="B57" t="s">
        <v>1491</v>
      </c>
      <c r="C57">
        <v>3</v>
      </c>
      <c r="D57" t="s">
        <v>11763</v>
      </c>
      <c r="E57" t="s">
        <v>11763</v>
      </c>
      <c r="F57" t="s">
        <v>11763</v>
      </c>
      <c r="G57" t="s">
        <v>11763</v>
      </c>
      <c r="H57" t="s">
        <v>11763</v>
      </c>
      <c r="I57" t="s">
        <v>11763</v>
      </c>
      <c r="J57">
        <f t="shared" si="0"/>
        <v>3</v>
      </c>
    </row>
    <row r="58" spans="1:10" x14ac:dyDescent="0.3">
      <c r="A58" t="s">
        <v>39</v>
      </c>
      <c r="B58" t="s">
        <v>1357</v>
      </c>
      <c r="C58">
        <v>11</v>
      </c>
      <c r="D58">
        <v>0</v>
      </c>
      <c r="E58">
        <v>0</v>
      </c>
      <c r="F58">
        <v>0</v>
      </c>
      <c r="G58">
        <v>0</v>
      </c>
      <c r="H58">
        <v>0</v>
      </c>
      <c r="I58">
        <v>0</v>
      </c>
      <c r="J58">
        <f t="shared" si="0"/>
        <v>11</v>
      </c>
    </row>
    <row r="59" spans="1:10" x14ac:dyDescent="0.3">
      <c r="A59" t="s">
        <v>107</v>
      </c>
      <c r="B59" t="s">
        <v>1359</v>
      </c>
      <c r="C59">
        <v>24</v>
      </c>
      <c r="D59">
        <v>0</v>
      </c>
      <c r="E59">
        <v>0</v>
      </c>
      <c r="F59">
        <v>0</v>
      </c>
      <c r="G59">
        <v>0</v>
      </c>
      <c r="H59">
        <v>0</v>
      </c>
      <c r="I59">
        <v>0</v>
      </c>
      <c r="J59">
        <f t="shared" si="0"/>
        <v>24</v>
      </c>
    </row>
    <row r="60" spans="1:10" x14ac:dyDescent="0.3">
      <c r="A60" t="s">
        <v>1469</v>
      </c>
      <c r="B60" t="s">
        <v>1492</v>
      </c>
      <c r="C60" t="s">
        <v>11763</v>
      </c>
      <c r="D60" t="s">
        <v>11763</v>
      </c>
      <c r="E60" t="s">
        <v>11763</v>
      </c>
      <c r="F60" t="s">
        <v>11763</v>
      </c>
      <c r="G60" t="s">
        <v>11763</v>
      </c>
      <c r="H60" t="s">
        <v>11763</v>
      </c>
      <c r="I60" t="s">
        <v>11763</v>
      </c>
      <c r="J60">
        <f t="shared" si="0"/>
        <v>0</v>
      </c>
    </row>
    <row r="61" spans="1:10" x14ac:dyDescent="0.3">
      <c r="A61" t="s">
        <v>139</v>
      </c>
      <c r="B61" t="s">
        <v>1493</v>
      </c>
      <c r="C61">
        <v>13</v>
      </c>
      <c r="D61" t="s">
        <v>11763</v>
      </c>
      <c r="E61" t="s">
        <v>11763</v>
      </c>
      <c r="F61" t="s">
        <v>11763</v>
      </c>
      <c r="G61" t="s">
        <v>11763</v>
      </c>
      <c r="H61" t="s">
        <v>11763</v>
      </c>
      <c r="I61">
        <v>1</v>
      </c>
      <c r="J61">
        <f t="shared" si="0"/>
        <v>14</v>
      </c>
    </row>
    <row r="62" spans="1:10" x14ac:dyDescent="0.3">
      <c r="A62" t="s">
        <v>111</v>
      </c>
      <c r="B62" t="s">
        <v>1361</v>
      </c>
      <c r="C62">
        <v>13</v>
      </c>
      <c r="D62">
        <v>1</v>
      </c>
      <c r="E62">
        <v>0</v>
      </c>
      <c r="F62">
        <v>0</v>
      </c>
      <c r="G62">
        <v>0</v>
      </c>
      <c r="H62">
        <v>0</v>
      </c>
      <c r="I62">
        <v>0</v>
      </c>
      <c r="J62">
        <f t="shared" si="0"/>
        <v>14</v>
      </c>
    </row>
    <row r="63" spans="1:10" x14ac:dyDescent="0.3">
      <c r="A63" t="s">
        <v>113</v>
      </c>
      <c r="B63" t="s">
        <v>1494</v>
      </c>
      <c r="C63">
        <v>2</v>
      </c>
      <c r="D63" t="s">
        <v>11763</v>
      </c>
      <c r="E63" t="s">
        <v>11763</v>
      </c>
      <c r="F63" t="s">
        <v>11763</v>
      </c>
      <c r="G63" t="s">
        <v>11763</v>
      </c>
      <c r="H63" t="s">
        <v>11763</v>
      </c>
      <c r="I63" t="s">
        <v>11763</v>
      </c>
      <c r="J63">
        <f t="shared" si="0"/>
        <v>2</v>
      </c>
    </row>
    <row r="64" spans="1:10" x14ac:dyDescent="0.3">
      <c r="A64" t="s">
        <v>129</v>
      </c>
      <c r="B64" t="s">
        <v>1363</v>
      </c>
      <c r="C64">
        <v>10</v>
      </c>
      <c r="D64">
        <v>1</v>
      </c>
      <c r="E64">
        <v>0</v>
      </c>
      <c r="F64">
        <v>0</v>
      </c>
      <c r="G64">
        <v>0</v>
      </c>
      <c r="H64">
        <v>0</v>
      </c>
      <c r="I64">
        <v>0</v>
      </c>
      <c r="J64">
        <f t="shared" si="0"/>
        <v>11</v>
      </c>
    </row>
    <row r="65" spans="1:10" x14ac:dyDescent="0.3">
      <c r="A65" t="s">
        <v>215</v>
      </c>
      <c r="B65" t="s">
        <v>1365</v>
      </c>
      <c r="C65">
        <v>162</v>
      </c>
      <c r="D65">
        <v>4</v>
      </c>
      <c r="E65">
        <v>0</v>
      </c>
      <c r="F65">
        <v>3</v>
      </c>
      <c r="G65">
        <v>0</v>
      </c>
      <c r="H65">
        <v>0</v>
      </c>
      <c r="I65">
        <v>0</v>
      </c>
      <c r="J65">
        <f t="shared" si="0"/>
        <v>169</v>
      </c>
    </row>
    <row r="66" spans="1:10" x14ac:dyDescent="0.3">
      <c r="A66" t="s">
        <v>115</v>
      </c>
      <c r="B66" t="s">
        <v>1367</v>
      </c>
      <c r="C66">
        <v>19</v>
      </c>
      <c r="D66">
        <v>0</v>
      </c>
      <c r="E66">
        <v>0</v>
      </c>
      <c r="F66">
        <v>16</v>
      </c>
      <c r="G66">
        <v>0</v>
      </c>
      <c r="H66">
        <v>0</v>
      </c>
      <c r="I66">
        <v>0</v>
      </c>
      <c r="J66">
        <f t="shared" si="0"/>
        <v>35</v>
      </c>
    </row>
    <row r="67" spans="1:10" x14ac:dyDescent="0.3">
      <c r="A67" t="s">
        <v>117</v>
      </c>
      <c r="B67" t="s">
        <v>1369</v>
      </c>
      <c r="C67">
        <v>17</v>
      </c>
      <c r="D67">
        <v>0</v>
      </c>
      <c r="E67">
        <v>0</v>
      </c>
      <c r="F67">
        <v>0</v>
      </c>
      <c r="G67">
        <v>0</v>
      </c>
      <c r="H67">
        <v>0</v>
      </c>
      <c r="I67">
        <v>0</v>
      </c>
      <c r="J67">
        <f t="shared" si="0"/>
        <v>17</v>
      </c>
    </row>
    <row r="68" spans="1:10" x14ac:dyDescent="0.3">
      <c r="A68" t="s">
        <v>119</v>
      </c>
      <c r="B68" t="s">
        <v>1371</v>
      </c>
      <c r="C68">
        <v>24</v>
      </c>
      <c r="D68">
        <v>2</v>
      </c>
      <c r="E68">
        <v>0</v>
      </c>
      <c r="F68">
        <v>0</v>
      </c>
      <c r="G68">
        <v>0</v>
      </c>
      <c r="H68">
        <v>0</v>
      </c>
      <c r="I68">
        <v>0</v>
      </c>
      <c r="J68">
        <f t="shared" si="0"/>
        <v>26</v>
      </c>
    </row>
    <row r="69" spans="1:10" x14ac:dyDescent="0.3">
      <c r="A69" t="s">
        <v>121</v>
      </c>
      <c r="B69" t="s">
        <v>1495</v>
      </c>
      <c r="C69">
        <v>2</v>
      </c>
      <c r="D69" t="s">
        <v>11763</v>
      </c>
      <c r="E69" t="s">
        <v>11763</v>
      </c>
      <c r="F69" t="s">
        <v>11763</v>
      </c>
      <c r="G69" t="s">
        <v>11763</v>
      </c>
      <c r="H69" t="s">
        <v>11763</v>
      </c>
      <c r="I69" t="s">
        <v>11763</v>
      </c>
      <c r="J69">
        <f t="shared" ref="J69:J132" si="1">SUM(C69:I69)</f>
        <v>2</v>
      </c>
    </row>
    <row r="70" spans="1:10" x14ac:dyDescent="0.3">
      <c r="A70" t="s">
        <v>125</v>
      </c>
      <c r="B70" t="s">
        <v>1373</v>
      </c>
      <c r="C70">
        <v>12</v>
      </c>
      <c r="D70">
        <v>1</v>
      </c>
      <c r="E70">
        <v>0</v>
      </c>
      <c r="F70">
        <v>0</v>
      </c>
      <c r="G70">
        <v>0</v>
      </c>
      <c r="H70">
        <v>0</v>
      </c>
      <c r="I70">
        <v>0</v>
      </c>
      <c r="J70">
        <f t="shared" si="1"/>
        <v>13</v>
      </c>
    </row>
    <row r="71" spans="1:10" x14ac:dyDescent="0.3">
      <c r="A71" t="s">
        <v>131</v>
      </c>
      <c r="B71" t="s">
        <v>1375</v>
      </c>
      <c r="C71">
        <v>18</v>
      </c>
      <c r="D71">
        <v>3</v>
      </c>
      <c r="E71">
        <v>0</v>
      </c>
      <c r="F71">
        <v>0</v>
      </c>
      <c r="G71">
        <v>0</v>
      </c>
      <c r="H71">
        <v>0</v>
      </c>
      <c r="I71">
        <v>0</v>
      </c>
      <c r="J71">
        <f t="shared" si="1"/>
        <v>21</v>
      </c>
    </row>
    <row r="72" spans="1:10" x14ac:dyDescent="0.3">
      <c r="A72" t="s">
        <v>133</v>
      </c>
      <c r="B72" t="s">
        <v>1377</v>
      </c>
      <c r="C72">
        <v>70</v>
      </c>
      <c r="D72">
        <v>11</v>
      </c>
      <c r="E72">
        <v>2</v>
      </c>
      <c r="F72">
        <v>3</v>
      </c>
      <c r="G72">
        <v>2</v>
      </c>
      <c r="H72">
        <v>0</v>
      </c>
      <c r="I72">
        <v>0</v>
      </c>
      <c r="J72">
        <f t="shared" si="1"/>
        <v>88</v>
      </c>
    </row>
    <row r="73" spans="1:10" x14ac:dyDescent="0.3">
      <c r="A73" t="s">
        <v>135</v>
      </c>
      <c r="B73" t="s">
        <v>1496</v>
      </c>
      <c r="C73">
        <v>43</v>
      </c>
      <c r="D73">
        <v>5</v>
      </c>
      <c r="E73" t="s">
        <v>11763</v>
      </c>
      <c r="F73" t="s">
        <v>11763</v>
      </c>
      <c r="G73" t="s">
        <v>11763</v>
      </c>
      <c r="H73" t="s">
        <v>11763</v>
      </c>
      <c r="I73">
        <v>5</v>
      </c>
      <c r="J73">
        <f t="shared" si="1"/>
        <v>53</v>
      </c>
    </row>
    <row r="74" spans="1:10" x14ac:dyDescent="0.3">
      <c r="A74" t="s">
        <v>141</v>
      </c>
      <c r="B74" t="s">
        <v>1497</v>
      </c>
      <c r="C74">
        <v>29</v>
      </c>
      <c r="D74" t="s">
        <v>11763</v>
      </c>
      <c r="E74" t="s">
        <v>11763</v>
      </c>
      <c r="F74" t="s">
        <v>11763</v>
      </c>
      <c r="G74" t="s">
        <v>11763</v>
      </c>
      <c r="H74" t="s">
        <v>11763</v>
      </c>
      <c r="I74">
        <v>1</v>
      </c>
      <c r="J74">
        <f t="shared" si="1"/>
        <v>30</v>
      </c>
    </row>
    <row r="75" spans="1:10" x14ac:dyDescent="0.3">
      <c r="A75" t="s">
        <v>151</v>
      </c>
      <c r="B75" t="s">
        <v>1498</v>
      </c>
      <c r="C75" t="s">
        <v>11763</v>
      </c>
      <c r="D75">
        <v>26</v>
      </c>
      <c r="E75">
        <v>136</v>
      </c>
      <c r="F75">
        <v>0</v>
      </c>
      <c r="G75" t="s">
        <v>11763</v>
      </c>
      <c r="H75">
        <v>16</v>
      </c>
      <c r="I75" t="s">
        <v>11763</v>
      </c>
      <c r="J75">
        <f t="shared" si="1"/>
        <v>178</v>
      </c>
    </row>
    <row r="76" spans="1:10" x14ac:dyDescent="0.3">
      <c r="A76" t="s">
        <v>153</v>
      </c>
      <c r="B76" t="s">
        <v>1379</v>
      </c>
      <c r="C76">
        <v>11</v>
      </c>
      <c r="D76">
        <v>0</v>
      </c>
      <c r="E76">
        <v>0</v>
      </c>
      <c r="F76">
        <v>0</v>
      </c>
      <c r="G76">
        <v>0</v>
      </c>
      <c r="H76">
        <v>0</v>
      </c>
      <c r="I76">
        <v>0</v>
      </c>
      <c r="J76">
        <f t="shared" si="1"/>
        <v>11</v>
      </c>
    </row>
    <row r="77" spans="1:10" x14ac:dyDescent="0.3">
      <c r="A77" t="s">
        <v>155</v>
      </c>
      <c r="B77" t="s">
        <v>1381</v>
      </c>
      <c r="C77">
        <v>42</v>
      </c>
      <c r="D77">
        <v>5</v>
      </c>
      <c r="E77">
        <v>0</v>
      </c>
      <c r="F77">
        <v>0</v>
      </c>
      <c r="G77">
        <v>0</v>
      </c>
      <c r="H77">
        <v>0</v>
      </c>
      <c r="I77">
        <v>0</v>
      </c>
      <c r="J77">
        <f t="shared" si="1"/>
        <v>47</v>
      </c>
    </row>
    <row r="78" spans="1:10" x14ac:dyDescent="0.3">
      <c r="A78" t="s">
        <v>157</v>
      </c>
      <c r="B78" t="s">
        <v>1383</v>
      </c>
      <c r="C78">
        <v>15</v>
      </c>
      <c r="D78">
        <v>0</v>
      </c>
      <c r="E78">
        <v>0</v>
      </c>
      <c r="F78">
        <v>0</v>
      </c>
      <c r="G78">
        <v>0</v>
      </c>
      <c r="H78">
        <v>0</v>
      </c>
      <c r="I78">
        <v>0</v>
      </c>
      <c r="J78">
        <f t="shared" si="1"/>
        <v>15</v>
      </c>
    </row>
    <row r="79" spans="1:10" x14ac:dyDescent="0.3">
      <c r="A79" t="s">
        <v>159</v>
      </c>
      <c r="B79" t="s">
        <v>1385</v>
      </c>
      <c r="C79">
        <v>27</v>
      </c>
      <c r="D79">
        <v>0</v>
      </c>
      <c r="E79">
        <v>1</v>
      </c>
      <c r="F79">
        <v>1</v>
      </c>
      <c r="G79">
        <v>0</v>
      </c>
      <c r="H79">
        <v>0</v>
      </c>
      <c r="I79">
        <v>0</v>
      </c>
      <c r="J79">
        <f t="shared" si="1"/>
        <v>29</v>
      </c>
    </row>
    <row r="80" spans="1:10" x14ac:dyDescent="0.3">
      <c r="A80" t="s">
        <v>161</v>
      </c>
      <c r="B80" t="s">
        <v>1387</v>
      </c>
      <c r="C80">
        <v>7</v>
      </c>
      <c r="D80">
        <v>4</v>
      </c>
      <c r="E80">
        <v>0</v>
      </c>
      <c r="F80">
        <v>1</v>
      </c>
      <c r="G80">
        <v>0</v>
      </c>
      <c r="H80">
        <v>0</v>
      </c>
      <c r="I80">
        <v>0</v>
      </c>
      <c r="J80">
        <f t="shared" si="1"/>
        <v>12</v>
      </c>
    </row>
    <row r="81" spans="1:10" x14ac:dyDescent="0.3">
      <c r="A81" t="s">
        <v>43</v>
      </c>
      <c r="B81" t="s">
        <v>1389</v>
      </c>
      <c r="C81">
        <v>26</v>
      </c>
      <c r="D81">
        <v>6</v>
      </c>
      <c r="E81">
        <v>0</v>
      </c>
      <c r="F81">
        <v>0</v>
      </c>
      <c r="G81">
        <v>0</v>
      </c>
      <c r="H81">
        <v>0</v>
      </c>
      <c r="I81">
        <v>0</v>
      </c>
      <c r="J81">
        <f t="shared" si="1"/>
        <v>32</v>
      </c>
    </row>
    <row r="82" spans="1:10" x14ac:dyDescent="0.3">
      <c r="A82" t="s">
        <v>163</v>
      </c>
      <c r="B82" t="s">
        <v>1391</v>
      </c>
      <c r="C82">
        <v>13</v>
      </c>
      <c r="D82">
        <v>3</v>
      </c>
      <c r="E82">
        <v>0</v>
      </c>
      <c r="F82">
        <v>0</v>
      </c>
      <c r="G82">
        <v>0</v>
      </c>
      <c r="H82">
        <v>0</v>
      </c>
      <c r="I82">
        <v>0</v>
      </c>
      <c r="J82">
        <f t="shared" si="1"/>
        <v>16</v>
      </c>
    </row>
    <row r="83" spans="1:10" x14ac:dyDescent="0.3">
      <c r="A83" t="s">
        <v>3</v>
      </c>
      <c r="B83" t="s">
        <v>1499</v>
      </c>
      <c r="C83">
        <v>8</v>
      </c>
      <c r="D83" t="s">
        <v>11763</v>
      </c>
      <c r="E83" t="s">
        <v>11763</v>
      </c>
      <c r="F83" t="s">
        <v>11763</v>
      </c>
      <c r="G83" t="s">
        <v>11763</v>
      </c>
      <c r="H83" t="s">
        <v>11763</v>
      </c>
      <c r="I83" t="s">
        <v>11763</v>
      </c>
      <c r="J83">
        <f t="shared" si="1"/>
        <v>8</v>
      </c>
    </row>
    <row r="84" spans="1:10" x14ac:dyDescent="0.3">
      <c r="A84" t="s">
        <v>165</v>
      </c>
      <c r="B84" t="s">
        <v>1500</v>
      </c>
      <c r="C84">
        <v>2</v>
      </c>
      <c r="D84" t="s">
        <v>11763</v>
      </c>
      <c r="E84" t="s">
        <v>11763</v>
      </c>
      <c r="F84" t="s">
        <v>11763</v>
      </c>
      <c r="G84" t="s">
        <v>11763</v>
      </c>
      <c r="H84" t="s">
        <v>11763</v>
      </c>
      <c r="I84" t="s">
        <v>11763</v>
      </c>
      <c r="J84">
        <f t="shared" si="1"/>
        <v>2</v>
      </c>
    </row>
    <row r="85" spans="1:10" x14ac:dyDescent="0.3">
      <c r="A85" t="s">
        <v>167</v>
      </c>
      <c r="B85" t="s">
        <v>1501</v>
      </c>
      <c r="C85">
        <v>11</v>
      </c>
      <c r="D85" t="s">
        <v>11763</v>
      </c>
      <c r="E85" t="s">
        <v>11763</v>
      </c>
      <c r="F85">
        <v>0</v>
      </c>
      <c r="G85" t="s">
        <v>11763</v>
      </c>
      <c r="H85" t="s">
        <v>11763</v>
      </c>
      <c r="I85" t="s">
        <v>11763</v>
      </c>
      <c r="J85">
        <f t="shared" si="1"/>
        <v>11</v>
      </c>
    </row>
    <row r="86" spans="1:10" x14ac:dyDescent="0.3">
      <c r="A86" t="s">
        <v>169</v>
      </c>
      <c r="B86" t="s">
        <v>1393</v>
      </c>
      <c r="C86">
        <v>9</v>
      </c>
      <c r="D86">
        <v>0</v>
      </c>
      <c r="E86">
        <v>0</v>
      </c>
      <c r="F86">
        <v>0</v>
      </c>
      <c r="G86">
        <v>0</v>
      </c>
      <c r="H86">
        <v>0</v>
      </c>
      <c r="I86">
        <v>0</v>
      </c>
      <c r="J86">
        <f t="shared" si="1"/>
        <v>9</v>
      </c>
    </row>
    <row r="87" spans="1:10" x14ac:dyDescent="0.3">
      <c r="A87" t="s">
        <v>171</v>
      </c>
      <c r="B87" t="s">
        <v>1395</v>
      </c>
      <c r="C87">
        <v>2</v>
      </c>
      <c r="D87">
        <v>0</v>
      </c>
      <c r="E87">
        <v>0</v>
      </c>
      <c r="F87">
        <v>0</v>
      </c>
      <c r="G87">
        <v>0</v>
      </c>
      <c r="H87">
        <v>0</v>
      </c>
      <c r="I87">
        <v>0</v>
      </c>
      <c r="J87">
        <f t="shared" si="1"/>
        <v>2</v>
      </c>
    </row>
    <row r="88" spans="1:10" x14ac:dyDescent="0.3">
      <c r="A88" t="s">
        <v>173</v>
      </c>
      <c r="B88" t="s">
        <v>1397</v>
      </c>
      <c r="C88">
        <v>22</v>
      </c>
      <c r="D88">
        <v>1</v>
      </c>
      <c r="E88">
        <v>0</v>
      </c>
      <c r="F88">
        <v>0</v>
      </c>
      <c r="G88">
        <v>0</v>
      </c>
      <c r="H88">
        <v>0</v>
      </c>
      <c r="I88">
        <v>0</v>
      </c>
      <c r="J88">
        <f t="shared" si="1"/>
        <v>23</v>
      </c>
    </row>
    <row r="89" spans="1:10" x14ac:dyDescent="0.3">
      <c r="A89" t="s">
        <v>175</v>
      </c>
      <c r="B89" t="s">
        <v>1399</v>
      </c>
      <c r="C89">
        <v>11</v>
      </c>
      <c r="D89">
        <v>0</v>
      </c>
      <c r="E89">
        <v>0</v>
      </c>
      <c r="F89">
        <v>0</v>
      </c>
      <c r="G89">
        <v>0</v>
      </c>
      <c r="H89">
        <v>0</v>
      </c>
      <c r="I89">
        <v>0</v>
      </c>
      <c r="J89">
        <f t="shared" si="1"/>
        <v>11</v>
      </c>
    </row>
    <row r="90" spans="1:10" x14ac:dyDescent="0.3">
      <c r="A90" t="s">
        <v>177</v>
      </c>
      <c r="B90" t="s">
        <v>1401</v>
      </c>
      <c r="C90">
        <v>22</v>
      </c>
      <c r="D90">
        <v>0</v>
      </c>
      <c r="E90">
        <v>0</v>
      </c>
      <c r="F90">
        <v>0</v>
      </c>
      <c r="G90">
        <v>0</v>
      </c>
      <c r="H90">
        <v>0</v>
      </c>
      <c r="I90">
        <v>0</v>
      </c>
      <c r="J90">
        <f t="shared" si="1"/>
        <v>22</v>
      </c>
    </row>
    <row r="91" spans="1:10" x14ac:dyDescent="0.3">
      <c r="A91" t="s">
        <v>179</v>
      </c>
      <c r="B91" t="s">
        <v>1502</v>
      </c>
      <c r="C91">
        <v>18</v>
      </c>
      <c r="D91" t="s">
        <v>11763</v>
      </c>
      <c r="E91" t="s">
        <v>11763</v>
      </c>
      <c r="F91" t="s">
        <v>11763</v>
      </c>
      <c r="G91" t="s">
        <v>11763</v>
      </c>
      <c r="H91" t="s">
        <v>11763</v>
      </c>
      <c r="I91" t="s">
        <v>11763</v>
      </c>
      <c r="J91">
        <f t="shared" si="1"/>
        <v>18</v>
      </c>
    </row>
    <row r="92" spans="1:10" x14ac:dyDescent="0.3">
      <c r="A92" t="s">
        <v>181</v>
      </c>
      <c r="B92" t="s">
        <v>1503</v>
      </c>
      <c r="C92">
        <v>12</v>
      </c>
      <c r="D92">
        <v>1</v>
      </c>
      <c r="E92" t="s">
        <v>11763</v>
      </c>
      <c r="F92">
        <v>2</v>
      </c>
      <c r="G92" t="s">
        <v>11763</v>
      </c>
      <c r="H92" t="s">
        <v>11763</v>
      </c>
      <c r="I92">
        <v>1</v>
      </c>
      <c r="J92">
        <f t="shared" si="1"/>
        <v>16</v>
      </c>
    </row>
    <row r="93" spans="1:10" x14ac:dyDescent="0.3">
      <c r="A93" t="s">
        <v>183</v>
      </c>
      <c r="B93" t="s">
        <v>1403</v>
      </c>
      <c r="C93">
        <v>17</v>
      </c>
      <c r="D93">
        <v>0</v>
      </c>
      <c r="E93">
        <v>0</v>
      </c>
      <c r="F93">
        <v>1</v>
      </c>
      <c r="G93">
        <v>0</v>
      </c>
      <c r="H93">
        <v>0</v>
      </c>
      <c r="I93">
        <v>0</v>
      </c>
      <c r="J93">
        <f t="shared" si="1"/>
        <v>18</v>
      </c>
    </row>
    <row r="94" spans="1:10" x14ac:dyDescent="0.3">
      <c r="A94" t="s">
        <v>185</v>
      </c>
      <c r="B94" t="s">
        <v>1504</v>
      </c>
      <c r="C94" t="s">
        <v>11763</v>
      </c>
      <c r="D94" t="s">
        <v>11763</v>
      </c>
      <c r="E94" t="s">
        <v>11763</v>
      </c>
      <c r="F94" t="s">
        <v>11763</v>
      </c>
      <c r="G94" t="s">
        <v>11763</v>
      </c>
      <c r="H94" t="s">
        <v>11763</v>
      </c>
      <c r="I94" t="s">
        <v>11763</v>
      </c>
      <c r="J94">
        <f t="shared" si="1"/>
        <v>0</v>
      </c>
    </row>
    <row r="95" spans="1:10" x14ac:dyDescent="0.3">
      <c r="A95" t="s">
        <v>187</v>
      </c>
      <c r="B95" t="s">
        <v>1405</v>
      </c>
      <c r="C95">
        <v>12</v>
      </c>
      <c r="D95">
        <v>0</v>
      </c>
      <c r="E95">
        <v>0</v>
      </c>
      <c r="F95">
        <v>0</v>
      </c>
      <c r="G95">
        <v>0</v>
      </c>
      <c r="H95">
        <v>0</v>
      </c>
      <c r="I95">
        <v>0</v>
      </c>
      <c r="J95">
        <f t="shared" si="1"/>
        <v>12</v>
      </c>
    </row>
    <row r="96" spans="1:10" x14ac:dyDescent="0.3">
      <c r="A96" t="s">
        <v>191</v>
      </c>
      <c r="B96" t="s">
        <v>1407</v>
      </c>
      <c r="C96">
        <v>36</v>
      </c>
      <c r="D96">
        <v>1</v>
      </c>
      <c r="E96">
        <v>0</v>
      </c>
      <c r="F96">
        <v>3</v>
      </c>
      <c r="G96">
        <v>1</v>
      </c>
      <c r="H96">
        <v>0</v>
      </c>
      <c r="I96">
        <v>0</v>
      </c>
      <c r="J96">
        <f t="shared" si="1"/>
        <v>41</v>
      </c>
    </row>
    <row r="97" spans="1:10" x14ac:dyDescent="0.3">
      <c r="A97" t="s">
        <v>127</v>
      </c>
      <c r="B97" t="s">
        <v>1409</v>
      </c>
      <c r="C97">
        <v>14</v>
      </c>
      <c r="D97">
        <v>1</v>
      </c>
      <c r="E97">
        <v>0</v>
      </c>
      <c r="F97">
        <v>0</v>
      </c>
      <c r="G97">
        <v>0</v>
      </c>
      <c r="H97">
        <v>0</v>
      </c>
      <c r="I97">
        <v>0</v>
      </c>
      <c r="J97">
        <f t="shared" si="1"/>
        <v>15</v>
      </c>
    </row>
    <row r="98" spans="1:10" x14ac:dyDescent="0.3">
      <c r="A98" t="s">
        <v>103</v>
      </c>
      <c r="B98" t="s">
        <v>1505</v>
      </c>
      <c r="C98">
        <v>40</v>
      </c>
      <c r="D98">
        <v>0</v>
      </c>
      <c r="E98" t="s">
        <v>11763</v>
      </c>
      <c r="F98">
        <v>1</v>
      </c>
      <c r="G98" t="s">
        <v>11763</v>
      </c>
      <c r="H98" t="s">
        <v>11763</v>
      </c>
      <c r="I98" t="s">
        <v>11763</v>
      </c>
      <c r="J98">
        <f t="shared" si="1"/>
        <v>41</v>
      </c>
    </row>
    <row r="99" spans="1:10" x14ac:dyDescent="0.3">
      <c r="A99" t="s">
        <v>193</v>
      </c>
      <c r="B99" t="s">
        <v>1506</v>
      </c>
      <c r="C99">
        <v>7</v>
      </c>
      <c r="D99">
        <v>0</v>
      </c>
      <c r="E99">
        <v>0</v>
      </c>
      <c r="F99">
        <v>0</v>
      </c>
      <c r="G99" t="s">
        <v>11763</v>
      </c>
      <c r="H99" t="s">
        <v>11763</v>
      </c>
      <c r="I99" t="s">
        <v>11763</v>
      </c>
      <c r="J99">
        <f t="shared" si="1"/>
        <v>7</v>
      </c>
    </row>
    <row r="100" spans="1:10" x14ac:dyDescent="0.3">
      <c r="A100" t="s">
        <v>195</v>
      </c>
      <c r="B100" t="s">
        <v>1411</v>
      </c>
      <c r="C100">
        <v>28</v>
      </c>
      <c r="D100">
        <v>2</v>
      </c>
      <c r="E100">
        <v>13</v>
      </c>
      <c r="F100">
        <v>0</v>
      </c>
      <c r="G100">
        <v>0</v>
      </c>
      <c r="H100">
        <v>0</v>
      </c>
      <c r="I100">
        <v>0</v>
      </c>
      <c r="J100">
        <f t="shared" si="1"/>
        <v>43</v>
      </c>
    </row>
    <row r="101" spans="1:10" x14ac:dyDescent="0.3">
      <c r="A101" t="s">
        <v>197</v>
      </c>
      <c r="B101" t="s">
        <v>1413</v>
      </c>
      <c r="C101">
        <v>14</v>
      </c>
      <c r="D101">
        <v>3</v>
      </c>
      <c r="E101">
        <v>0</v>
      </c>
      <c r="F101">
        <v>1</v>
      </c>
      <c r="G101">
        <v>0</v>
      </c>
      <c r="H101">
        <v>0</v>
      </c>
      <c r="I101">
        <v>0</v>
      </c>
      <c r="J101">
        <f t="shared" si="1"/>
        <v>18</v>
      </c>
    </row>
    <row r="102" spans="1:10" x14ac:dyDescent="0.3">
      <c r="A102" t="s">
        <v>199</v>
      </c>
      <c r="B102" t="s">
        <v>1507</v>
      </c>
      <c r="C102">
        <v>4</v>
      </c>
      <c r="D102" t="s">
        <v>11763</v>
      </c>
      <c r="E102" t="s">
        <v>11763</v>
      </c>
      <c r="F102" t="s">
        <v>11763</v>
      </c>
      <c r="G102" t="s">
        <v>11763</v>
      </c>
      <c r="H102" t="s">
        <v>11763</v>
      </c>
      <c r="I102">
        <v>2</v>
      </c>
      <c r="J102">
        <f t="shared" si="1"/>
        <v>6</v>
      </c>
    </row>
    <row r="103" spans="1:10" x14ac:dyDescent="0.3">
      <c r="A103" t="s">
        <v>239</v>
      </c>
      <c r="B103" t="s">
        <v>1415</v>
      </c>
      <c r="C103">
        <v>29</v>
      </c>
      <c r="D103">
        <v>1</v>
      </c>
      <c r="E103">
        <v>0</v>
      </c>
      <c r="F103">
        <v>0</v>
      </c>
      <c r="G103">
        <v>0</v>
      </c>
      <c r="H103">
        <v>0</v>
      </c>
      <c r="I103">
        <v>0</v>
      </c>
      <c r="J103">
        <f t="shared" si="1"/>
        <v>30</v>
      </c>
    </row>
    <row r="104" spans="1:10" x14ac:dyDescent="0.3">
      <c r="A104" t="s">
        <v>201</v>
      </c>
      <c r="B104" t="s">
        <v>1508</v>
      </c>
      <c r="C104">
        <v>69</v>
      </c>
      <c r="D104">
        <v>0</v>
      </c>
      <c r="E104">
        <v>2</v>
      </c>
      <c r="F104">
        <v>0</v>
      </c>
      <c r="G104" t="s">
        <v>11763</v>
      </c>
      <c r="H104" t="s">
        <v>11763</v>
      </c>
      <c r="I104">
        <v>0</v>
      </c>
      <c r="J104">
        <f t="shared" si="1"/>
        <v>71</v>
      </c>
    </row>
    <row r="105" spans="1:10" x14ac:dyDescent="0.3">
      <c r="A105" t="s">
        <v>203</v>
      </c>
      <c r="B105" t="s">
        <v>1417</v>
      </c>
      <c r="C105">
        <v>9</v>
      </c>
      <c r="D105">
        <v>1</v>
      </c>
      <c r="E105">
        <v>0</v>
      </c>
      <c r="F105">
        <v>1</v>
      </c>
      <c r="G105">
        <v>0</v>
      </c>
      <c r="H105">
        <v>0</v>
      </c>
      <c r="I105">
        <v>0</v>
      </c>
      <c r="J105">
        <f t="shared" si="1"/>
        <v>11</v>
      </c>
    </row>
    <row r="106" spans="1:10" x14ac:dyDescent="0.3">
      <c r="A106" t="s">
        <v>205</v>
      </c>
      <c r="B106" t="s">
        <v>1419</v>
      </c>
      <c r="C106">
        <v>39</v>
      </c>
      <c r="D106">
        <v>2</v>
      </c>
      <c r="E106">
        <v>0</v>
      </c>
      <c r="F106">
        <v>0</v>
      </c>
      <c r="G106">
        <v>0</v>
      </c>
      <c r="H106">
        <v>0</v>
      </c>
      <c r="I106">
        <v>1</v>
      </c>
      <c r="J106">
        <f t="shared" si="1"/>
        <v>42</v>
      </c>
    </row>
    <row r="107" spans="1:10" x14ac:dyDescent="0.3">
      <c r="A107" t="s">
        <v>207</v>
      </c>
      <c r="B107" t="s">
        <v>1421</v>
      </c>
      <c r="C107">
        <v>10</v>
      </c>
      <c r="D107">
        <v>0</v>
      </c>
      <c r="E107">
        <v>0</v>
      </c>
      <c r="F107">
        <v>1</v>
      </c>
      <c r="G107">
        <v>0</v>
      </c>
      <c r="H107">
        <v>0</v>
      </c>
      <c r="I107">
        <v>0</v>
      </c>
      <c r="J107">
        <f t="shared" si="1"/>
        <v>11</v>
      </c>
    </row>
    <row r="108" spans="1:10" x14ac:dyDescent="0.3">
      <c r="A108" t="s">
        <v>217</v>
      </c>
      <c r="B108" t="s">
        <v>1423</v>
      </c>
      <c r="C108">
        <v>23</v>
      </c>
      <c r="D108">
        <v>0</v>
      </c>
      <c r="E108">
        <v>0</v>
      </c>
      <c r="F108">
        <v>1</v>
      </c>
      <c r="G108">
        <v>0</v>
      </c>
      <c r="H108">
        <v>0</v>
      </c>
      <c r="I108">
        <v>0</v>
      </c>
      <c r="J108">
        <f t="shared" si="1"/>
        <v>24</v>
      </c>
    </row>
    <row r="109" spans="1:10" x14ac:dyDescent="0.3">
      <c r="A109" t="s">
        <v>462</v>
      </c>
      <c r="B109" t="s">
        <v>1425</v>
      </c>
      <c r="C109">
        <v>9</v>
      </c>
      <c r="D109">
        <v>0</v>
      </c>
      <c r="E109">
        <v>0</v>
      </c>
      <c r="F109">
        <v>0</v>
      </c>
      <c r="G109">
        <v>0</v>
      </c>
      <c r="H109">
        <v>0</v>
      </c>
      <c r="I109">
        <v>0</v>
      </c>
      <c r="J109">
        <f t="shared" si="1"/>
        <v>9</v>
      </c>
    </row>
    <row r="110" spans="1:10" x14ac:dyDescent="0.3">
      <c r="A110" t="s">
        <v>1470</v>
      </c>
      <c r="B110" t="s">
        <v>1427</v>
      </c>
      <c r="C110">
        <v>8</v>
      </c>
      <c r="D110" t="s">
        <v>11763</v>
      </c>
      <c r="E110" t="s">
        <v>11763</v>
      </c>
      <c r="F110" t="s">
        <v>11763</v>
      </c>
      <c r="G110" t="s">
        <v>11763</v>
      </c>
      <c r="H110" t="s">
        <v>11763</v>
      </c>
      <c r="I110" t="s">
        <v>11763</v>
      </c>
      <c r="J110">
        <f t="shared" si="1"/>
        <v>8</v>
      </c>
    </row>
    <row r="111" spans="1:10" x14ac:dyDescent="0.3">
      <c r="A111" t="s">
        <v>59</v>
      </c>
      <c r="B111" t="s">
        <v>1427</v>
      </c>
      <c r="C111">
        <v>22</v>
      </c>
      <c r="D111">
        <v>2</v>
      </c>
      <c r="E111">
        <v>0</v>
      </c>
      <c r="F111">
        <v>0</v>
      </c>
      <c r="G111">
        <v>0</v>
      </c>
      <c r="H111">
        <v>0</v>
      </c>
      <c r="I111">
        <v>0</v>
      </c>
      <c r="J111">
        <f t="shared" si="1"/>
        <v>24</v>
      </c>
    </row>
    <row r="112" spans="1:10" x14ac:dyDescent="0.3">
      <c r="A112" t="s">
        <v>219</v>
      </c>
      <c r="B112" t="s">
        <v>1509</v>
      </c>
      <c r="C112">
        <v>4</v>
      </c>
      <c r="D112" t="s">
        <v>11763</v>
      </c>
      <c r="E112" t="s">
        <v>11763</v>
      </c>
      <c r="F112" t="s">
        <v>11763</v>
      </c>
      <c r="G112" t="s">
        <v>11763</v>
      </c>
      <c r="H112" t="s">
        <v>11763</v>
      </c>
      <c r="I112">
        <v>0</v>
      </c>
      <c r="J112">
        <f t="shared" si="1"/>
        <v>4</v>
      </c>
    </row>
    <row r="113" spans="1:10" x14ac:dyDescent="0.3">
      <c r="A113" t="s">
        <v>221</v>
      </c>
      <c r="B113" t="s">
        <v>1510</v>
      </c>
      <c r="C113">
        <v>10</v>
      </c>
      <c r="D113">
        <v>1</v>
      </c>
      <c r="E113" t="s">
        <v>11763</v>
      </c>
      <c r="F113" t="s">
        <v>11763</v>
      </c>
      <c r="G113" t="s">
        <v>11763</v>
      </c>
      <c r="H113" t="s">
        <v>11763</v>
      </c>
      <c r="I113">
        <v>3</v>
      </c>
      <c r="J113">
        <f t="shared" si="1"/>
        <v>14</v>
      </c>
    </row>
    <row r="114" spans="1:10" x14ac:dyDescent="0.3">
      <c r="A114" t="s">
        <v>223</v>
      </c>
      <c r="B114" t="s">
        <v>1429</v>
      </c>
      <c r="C114">
        <v>202</v>
      </c>
      <c r="D114">
        <v>10</v>
      </c>
      <c r="E114">
        <v>0</v>
      </c>
      <c r="F114">
        <v>4</v>
      </c>
      <c r="G114">
        <v>5</v>
      </c>
      <c r="H114">
        <v>0</v>
      </c>
      <c r="I114">
        <v>0</v>
      </c>
      <c r="J114">
        <f t="shared" si="1"/>
        <v>221</v>
      </c>
    </row>
    <row r="115" spans="1:10" x14ac:dyDescent="0.3">
      <c r="A115" t="s">
        <v>137</v>
      </c>
      <c r="B115" t="s">
        <v>1431</v>
      </c>
      <c r="C115">
        <v>17</v>
      </c>
      <c r="D115">
        <v>7</v>
      </c>
      <c r="E115">
        <v>4</v>
      </c>
      <c r="F115">
        <v>0</v>
      </c>
      <c r="G115">
        <v>0</v>
      </c>
      <c r="H115">
        <v>0</v>
      </c>
      <c r="I115">
        <v>0</v>
      </c>
      <c r="J115">
        <f t="shared" si="1"/>
        <v>28</v>
      </c>
    </row>
    <row r="116" spans="1:10" x14ac:dyDescent="0.3">
      <c r="A116" t="s">
        <v>225</v>
      </c>
      <c r="B116" t="s">
        <v>1433</v>
      </c>
      <c r="C116">
        <v>3</v>
      </c>
      <c r="D116">
        <v>0</v>
      </c>
      <c r="E116">
        <v>0</v>
      </c>
      <c r="F116">
        <v>0</v>
      </c>
      <c r="G116">
        <v>0</v>
      </c>
      <c r="H116">
        <v>0</v>
      </c>
      <c r="I116">
        <v>0</v>
      </c>
      <c r="J116">
        <f t="shared" si="1"/>
        <v>3</v>
      </c>
    </row>
    <row r="117" spans="1:10" x14ac:dyDescent="0.3">
      <c r="A117" t="s">
        <v>227</v>
      </c>
      <c r="B117" t="s">
        <v>1438</v>
      </c>
      <c r="C117">
        <v>18</v>
      </c>
      <c r="D117">
        <v>0</v>
      </c>
      <c r="E117">
        <v>0</v>
      </c>
      <c r="F117">
        <v>0</v>
      </c>
      <c r="G117">
        <v>0</v>
      </c>
      <c r="H117">
        <v>0</v>
      </c>
      <c r="I117">
        <v>0</v>
      </c>
      <c r="J117">
        <f t="shared" si="1"/>
        <v>18</v>
      </c>
    </row>
    <row r="118" spans="1:10" x14ac:dyDescent="0.3">
      <c r="A118" t="s">
        <v>229</v>
      </c>
      <c r="B118" t="s">
        <v>1511</v>
      </c>
      <c r="C118">
        <v>4</v>
      </c>
      <c r="D118" t="s">
        <v>11763</v>
      </c>
      <c r="E118" t="s">
        <v>11763</v>
      </c>
      <c r="F118" t="s">
        <v>11763</v>
      </c>
      <c r="G118" t="s">
        <v>11763</v>
      </c>
      <c r="H118" t="s">
        <v>11763</v>
      </c>
      <c r="I118" t="s">
        <v>11763</v>
      </c>
      <c r="J118">
        <f t="shared" si="1"/>
        <v>4</v>
      </c>
    </row>
    <row r="119" spans="1:10" x14ac:dyDescent="0.3">
      <c r="A119" t="s">
        <v>209</v>
      </c>
      <c r="B119" t="s">
        <v>1512</v>
      </c>
      <c r="C119">
        <v>86</v>
      </c>
      <c r="D119">
        <v>3</v>
      </c>
      <c r="E119">
        <v>7</v>
      </c>
      <c r="F119">
        <v>1</v>
      </c>
      <c r="G119">
        <v>0</v>
      </c>
      <c r="H119">
        <v>12</v>
      </c>
      <c r="I119">
        <v>0</v>
      </c>
      <c r="J119">
        <f t="shared" si="1"/>
        <v>109</v>
      </c>
    </row>
    <row r="120" spans="1:10" x14ac:dyDescent="0.3">
      <c r="A120" t="s">
        <v>231</v>
      </c>
      <c r="B120" t="s">
        <v>1513</v>
      </c>
      <c r="C120">
        <v>11</v>
      </c>
      <c r="D120" t="s">
        <v>11763</v>
      </c>
      <c r="E120" t="s">
        <v>11763</v>
      </c>
      <c r="F120" t="s">
        <v>11763</v>
      </c>
      <c r="G120" t="s">
        <v>11763</v>
      </c>
      <c r="H120" t="s">
        <v>11763</v>
      </c>
      <c r="I120" t="s">
        <v>11763</v>
      </c>
      <c r="J120">
        <f t="shared" si="1"/>
        <v>11</v>
      </c>
    </row>
    <row r="121" spans="1:10" x14ac:dyDescent="0.3">
      <c r="A121" t="s">
        <v>211</v>
      </c>
      <c r="B121" t="s">
        <v>1435</v>
      </c>
      <c r="C121">
        <v>11</v>
      </c>
      <c r="D121">
        <v>0</v>
      </c>
      <c r="E121">
        <v>1</v>
      </c>
      <c r="F121">
        <v>0</v>
      </c>
      <c r="G121">
        <v>0</v>
      </c>
      <c r="H121">
        <v>0</v>
      </c>
      <c r="I121">
        <v>0</v>
      </c>
      <c r="J121">
        <f t="shared" si="1"/>
        <v>12</v>
      </c>
    </row>
    <row r="122" spans="1:10" x14ac:dyDescent="0.3">
      <c r="A122" t="s">
        <v>213</v>
      </c>
      <c r="B122" t="s">
        <v>1437</v>
      </c>
      <c r="C122">
        <v>12</v>
      </c>
      <c r="D122">
        <v>8</v>
      </c>
      <c r="E122">
        <v>27</v>
      </c>
      <c r="F122">
        <v>3</v>
      </c>
      <c r="G122">
        <v>0</v>
      </c>
      <c r="H122">
        <v>35</v>
      </c>
      <c r="I122">
        <v>0</v>
      </c>
      <c r="J122">
        <f t="shared" si="1"/>
        <v>85</v>
      </c>
    </row>
    <row r="123" spans="1:10" x14ac:dyDescent="0.3">
      <c r="A123" t="s">
        <v>233</v>
      </c>
      <c r="B123" t="s">
        <v>1440</v>
      </c>
      <c r="C123">
        <v>18</v>
      </c>
      <c r="D123">
        <v>2</v>
      </c>
      <c r="E123">
        <v>3</v>
      </c>
      <c r="F123">
        <v>0</v>
      </c>
      <c r="G123">
        <v>0</v>
      </c>
      <c r="H123">
        <v>0</v>
      </c>
      <c r="I123">
        <v>0</v>
      </c>
      <c r="J123">
        <f t="shared" si="1"/>
        <v>23</v>
      </c>
    </row>
    <row r="124" spans="1:10" x14ac:dyDescent="0.3">
      <c r="A124" t="s">
        <v>123</v>
      </c>
      <c r="B124" t="s">
        <v>1442</v>
      </c>
      <c r="C124">
        <v>12</v>
      </c>
      <c r="D124">
        <v>0</v>
      </c>
      <c r="E124">
        <v>0</v>
      </c>
      <c r="F124">
        <v>0</v>
      </c>
      <c r="G124">
        <v>0</v>
      </c>
      <c r="H124">
        <v>0</v>
      </c>
      <c r="I124">
        <v>0</v>
      </c>
      <c r="J124">
        <f t="shared" si="1"/>
        <v>12</v>
      </c>
    </row>
    <row r="125" spans="1:10" x14ac:dyDescent="0.3">
      <c r="A125" t="s">
        <v>235</v>
      </c>
      <c r="B125" t="s">
        <v>1444</v>
      </c>
      <c r="C125">
        <v>12</v>
      </c>
      <c r="D125">
        <v>0</v>
      </c>
      <c r="E125">
        <v>0</v>
      </c>
      <c r="F125">
        <v>0</v>
      </c>
      <c r="G125">
        <v>0</v>
      </c>
      <c r="H125">
        <v>0</v>
      </c>
      <c r="I125">
        <v>0</v>
      </c>
      <c r="J125">
        <f t="shared" si="1"/>
        <v>12</v>
      </c>
    </row>
    <row r="126" spans="1:10" x14ac:dyDescent="0.3">
      <c r="A126" t="s">
        <v>237</v>
      </c>
      <c r="B126" t="s">
        <v>1446</v>
      </c>
      <c r="C126">
        <v>10</v>
      </c>
      <c r="D126">
        <v>0</v>
      </c>
      <c r="E126">
        <v>0</v>
      </c>
      <c r="F126">
        <v>0</v>
      </c>
      <c r="G126">
        <v>0</v>
      </c>
      <c r="H126">
        <v>0</v>
      </c>
      <c r="I126">
        <v>0</v>
      </c>
      <c r="J126">
        <f t="shared" si="1"/>
        <v>10</v>
      </c>
    </row>
    <row r="127" spans="1:10" x14ac:dyDescent="0.3">
      <c r="A127" t="s">
        <v>241</v>
      </c>
      <c r="B127" t="s">
        <v>1514</v>
      </c>
      <c r="C127">
        <v>3</v>
      </c>
      <c r="D127" t="s">
        <v>11763</v>
      </c>
      <c r="E127" t="s">
        <v>11763</v>
      </c>
      <c r="F127" t="s">
        <v>11763</v>
      </c>
      <c r="G127" t="s">
        <v>11763</v>
      </c>
      <c r="H127" t="s">
        <v>11763</v>
      </c>
      <c r="I127" t="s">
        <v>11763</v>
      </c>
      <c r="J127">
        <f t="shared" si="1"/>
        <v>3</v>
      </c>
    </row>
    <row r="128" spans="1:10" x14ac:dyDescent="0.3">
      <c r="A128" t="s">
        <v>243</v>
      </c>
      <c r="B128" t="s">
        <v>1448</v>
      </c>
      <c r="C128">
        <v>9</v>
      </c>
      <c r="D128">
        <v>0</v>
      </c>
      <c r="E128">
        <v>0</v>
      </c>
      <c r="F128">
        <v>0</v>
      </c>
      <c r="G128">
        <v>0</v>
      </c>
      <c r="H128">
        <v>0</v>
      </c>
      <c r="I128">
        <v>0</v>
      </c>
      <c r="J128">
        <f t="shared" si="1"/>
        <v>9</v>
      </c>
    </row>
    <row r="129" spans="1:10" x14ac:dyDescent="0.3">
      <c r="A129" t="s">
        <v>245</v>
      </c>
      <c r="B129" t="s">
        <v>1450</v>
      </c>
      <c r="C129">
        <v>16</v>
      </c>
      <c r="D129">
        <v>2</v>
      </c>
      <c r="E129">
        <v>0</v>
      </c>
      <c r="F129">
        <v>1</v>
      </c>
      <c r="G129">
        <v>0</v>
      </c>
      <c r="H129">
        <v>0</v>
      </c>
      <c r="I129">
        <v>0</v>
      </c>
      <c r="J129">
        <f t="shared" si="1"/>
        <v>19</v>
      </c>
    </row>
    <row r="130" spans="1:10" x14ac:dyDescent="0.3">
      <c r="A130" t="s">
        <v>247</v>
      </c>
      <c r="B130" t="s">
        <v>1515</v>
      </c>
      <c r="C130">
        <v>7</v>
      </c>
      <c r="D130">
        <v>1</v>
      </c>
      <c r="E130" t="s">
        <v>11763</v>
      </c>
      <c r="F130" t="s">
        <v>11763</v>
      </c>
      <c r="G130" t="s">
        <v>11763</v>
      </c>
      <c r="H130" t="s">
        <v>11763</v>
      </c>
      <c r="I130" t="s">
        <v>11763</v>
      </c>
      <c r="J130">
        <f t="shared" si="1"/>
        <v>8</v>
      </c>
    </row>
    <row r="131" spans="1:10" x14ac:dyDescent="0.3">
      <c r="A131" t="s">
        <v>249</v>
      </c>
      <c r="B131" t="s">
        <v>1452</v>
      </c>
      <c r="C131">
        <v>11</v>
      </c>
      <c r="D131">
        <v>4</v>
      </c>
      <c r="E131">
        <v>1</v>
      </c>
      <c r="F131">
        <v>0</v>
      </c>
      <c r="G131">
        <v>0</v>
      </c>
      <c r="H131">
        <v>0</v>
      </c>
      <c r="I131">
        <v>0</v>
      </c>
      <c r="J131">
        <f t="shared" si="1"/>
        <v>16</v>
      </c>
    </row>
    <row r="132" spans="1:10" x14ac:dyDescent="0.3">
      <c r="A132" t="s">
        <v>251</v>
      </c>
      <c r="B132" t="s">
        <v>1454</v>
      </c>
      <c r="C132">
        <v>23</v>
      </c>
      <c r="D132">
        <v>0</v>
      </c>
      <c r="E132">
        <v>0</v>
      </c>
      <c r="F132">
        <v>0</v>
      </c>
      <c r="G132">
        <v>0</v>
      </c>
      <c r="H132">
        <v>0</v>
      </c>
      <c r="I132">
        <v>0</v>
      </c>
      <c r="J132">
        <f t="shared" si="1"/>
        <v>23</v>
      </c>
    </row>
    <row r="133" spans="1:10" x14ac:dyDescent="0.3">
      <c r="A133" t="s">
        <v>253</v>
      </c>
      <c r="B133" t="s">
        <v>1516</v>
      </c>
      <c r="C133">
        <v>2</v>
      </c>
      <c r="D133" t="s">
        <v>11763</v>
      </c>
      <c r="E133" t="s">
        <v>11763</v>
      </c>
      <c r="F133" t="s">
        <v>11763</v>
      </c>
      <c r="G133" t="s">
        <v>11763</v>
      </c>
      <c r="H133" t="s">
        <v>11763</v>
      </c>
      <c r="I133" t="s">
        <v>11763</v>
      </c>
      <c r="J133">
        <f t="shared" ref="J133:J140" si="2">SUM(C133:I133)</f>
        <v>2</v>
      </c>
    </row>
    <row r="134" spans="1:10" x14ac:dyDescent="0.3">
      <c r="A134" t="s">
        <v>255</v>
      </c>
      <c r="B134" t="s">
        <v>1517</v>
      </c>
      <c r="C134">
        <v>8</v>
      </c>
      <c r="D134" t="s">
        <v>11763</v>
      </c>
      <c r="E134" t="s">
        <v>11763</v>
      </c>
      <c r="F134" t="s">
        <v>11763</v>
      </c>
      <c r="G134" t="s">
        <v>11763</v>
      </c>
      <c r="H134" t="s">
        <v>11763</v>
      </c>
      <c r="I134" t="s">
        <v>11763</v>
      </c>
      <c r="J134">
        <f t="shared" si="2"/>
        <v>8</v>
      </c>
    </row>
    <row r="135" spans="1:10" x14ac:dyDescent="0.3">
      <c r="A135" t="s">
        <v>257</v>
      </c>
      <c r="B135" t="s">
        <v>1456</v>
      </c>
      <c r="C135">
        <v>6</v>
      </c>
      <c r="D135">
        <v>2</v>
      </c>
      <c r="E135">
        <v>0</v>
      </c>
      <c r="F135">
        <v>0</v>
      </c>
      <c r="G135">
        <v>0</v>
      </c>
      <c r="H135">
        <v>0</v>
      </c>
      <c r="I135">
        <v>0</v>
      </c>
      <c r="J135">
        <f t="shared" si="2"/>
        <v>8</v>
      </c>
    </row>
    <row r="136" spans="1:10" x14ac:dyDescent="0.3">
      <c r="A136" t="s">
        <v>259</v>
      </c>
      <c r="B136" t="s">
        <v>1458</v>
      </c>
      <c r="C136">
        <v>41</v>
      </c>
      <c r="D136">
        <v>7</v>
      </c>
      <c r="E136">
        <v>1</v>
      </c>
      <c r="F136">
        <v>1</v>
      </c>
      <c r="G136">
        <v>0</v>
      </c>
      <c r="H136">
        <v>0</v>
      </c>
      <c r="I136">
        <v>0</v>
      </c>
      <c r="J136">
        <f t="shared" si="2"/>
        <v>50</v>
      </c>
    </row>
    <row r="137" spans="1:10" x14ac:dyDescent="0.3">
      <c r="A137" t="s">
        <v>261</v>
      </c>
      <c r="B137" t="s">
        <v>1460</v>
      </c>
      <c r="C137">
        <v>12</v>
      </c>
      <c r="D137">
        <v>1</v>
      </c>
      <c r="E137">
        <v>1</v>
      </c>
      <c r="F137">
        <v>0</v>
      </c>
      <c r="G137">
        <v>0</v>
      </c>
      <c r="H137">
        <v>0</v>
      </c>
      <c r="I137">
        <v>0</v>
      </c>
      <c r="J137">
        <f t="shared" si="2"/>
        <v>14</v>
      </c>
    </row>
    <row r="138" spans="1:10" x14ac:dyDescent="0.3">
      <c r="A138" t="s">
        <v>263</v>
      </c>
      <c r="B138" t="s">
        <v>1462</v>
      </c>
      <c r="C138">
        <v>26</v>
      </c>
      <c r="D138">
        <v>2</v>
      </c>
      <c r="E138">
        <v>1</v>
      </c>
      <c r="F138">
        <v>0</v>
      </c>
      <c r="G138">
        <v>1</v>
      </c>
      <c r="H138">
        <v>0</v>
      </c>
      <c r="I138">
        <v>0</v>
      </c>
      <c r="J138">
        <f t="shared" si="2"/>
        <v>30</v>
      </c>
    </row>
    <row r="139" spans="1:10" x14ac:dyDescent="0.3">
      <c r="A139" t="s">
        <v>265</v>
      </c>
      <c r="B139" t="s">
        <v>1464</v>
      </c>
      <c r="C139">
        <v>27</v>
      </c>
      <c r="D139">
        <v>0</v>
      </c>
      <c r="E139">
        <v>0</v>
      </c>
      <c r="F139">
        <v>0</v>
      </c>
      <c r="G139">
        <v>0</v>
      </c>
      <c r="H139">
        <v>0</v>
      </c>
      <c r="I139">
        <v>1</v>
      </c>
      <c r="J139">
        <f t="shared" si="2"/>
        <v>28</v>
      </c>
    </row>
    <row r="140" spans="1:10" x14ac:dyDescent="0.3">
      <c r="A140" t="s">
        <v>267</v>
      </c>
      <c r="B140" t="s">
        <v>1466</v>
      </c>
      <c r="C140">
        <v>18</v>
      </c>
      <c r="D140">
        <v>3</v>
      </c>
      <c r="E140">
        <v>1</v>
      </c>
      <c r="F140">
        <v>0</v>
      </c>
      <c r="G140">
        <v>0</v>
      </c>
      <c r="H140">
        <v>0</v>
      </c>
      <c r="I140">
        <v>0</v>
      </c>
      <c r="J140">
        <f t="shared" si="2"/>
        <v>22</v>
      </c>
    </row>
    <row r="142" spans="1:10" x14ac:dyDescent="0.3">
      <c r="A142" s="218" t="s">
        <v>11745</v>
      </c>
    </row>
  </sheetData>
  <sheetProtection algorithmName="SHA-512" hashValue="iKwipvQheMOesqopVAN2I/pNnM/v4BJUUt2LL1AP81iJmEvo/gGetBfEsaxMWLp0CyAuqRGy4ELbWdbLxc3ekw==" saltValue="5pT96vl3oKF075ItcDc72Q==" spinCount="100000" sheet="1" objects="1" scenarios="1"/>
  <mergeCells count="2">
    <mergeCell ref="A1:C1"/>
    <mergeCell ref="A2:C2"/>
  </mergeCells>
  <pageMargins left="0.7" right="0.7" top="0.75" bottom="0.75" header="0.3" footer="0.3"/>
  <pageSetup orientation="portrait" horizontalDpi="300" verticalDpi="0" copies="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D94C-FA76-4F88-ADEB-DE6D683B7DB8}">
  <sheetPr>
    <tabColor rgb="FF0070C0"/>
  </sheetPr>
  <dimension ref="A1:G143"/>
  <sheetViews>
    <sheetView workbookViewId="0">
      <selection activeCell="A2" sqref="A2:E2"/>
    </sheetView>
  </sheetViews>
  <sheetFormatPr defaultRowHeight="16.5" x14ac:dyDescent="0.3"/>
  <cols>
    <col min="2" max="2" width="15.875" customWidth="1"/>
    <col min="3" max="3" width="44" customWidth="1"/>
    <col min="4" max="4" width="11" customWidth="1"/>
    <col min="5" max="5" width="12.375" customWidth="1"/>
    <col min="6" max="7" width="13.375" customWidth="1"/>
  </cols>
  <sheetData>
    <row r="1" spans="1:7" ht="24" x14ac:dyDescent="0.4">
      <c r="A1" s="282" t="s">
        <v>11765</v>
      </c>
      <c r="B1" s="282"/>
      <c r="C1" s="282"/>
    </row>
    <row r="2" spans="1:7" ht="17.25" thickBot="1" x14ac:dyDescent="0.35">
      <c r="A2" s="286" t="s">
        <v>6275</v>
      </c>
      <c r="B2" s="286"/>
      <c r="C2" s="286"/>
      <c r="D2" s="286"/>
      <c r="E2" s="286"/>
    </row>
    <row r="3" spans="1:7" ht="17.25" hidden="1" thickBot="1" x14ac:dyDescent="0.35">
      <c r="A3">
        <v>1</v>
      </c>
      <c r="B3">
        <v>2</v>
      </c>
      <c r="C3">
        <v>3</v>
      </c>
      <c r="D3">
        <v>4</v>
      </c>
      <c r="E3">
        <v>5</v>
      </c>
      <c r="F3">
        <v>6</v>
      </c>
      <c r="G3">
        <v>7</v>
      </c>
    </row>
    <row r="4" spans="1:7" ht="27.75" thickBot="1" x14ac:dyDescent="0.35">
      <c r="A4" s="19" t="s">
        <v>1</v>
      </c>
      <c r="B4" s="20" t="s">
        <v>1098</v>
      </c>
      <c r="C4" s="20" t="s">
        <v>374</v>
      </c>
      <c r="D4" s="21" t="s">
        <v>1269</v>
      </c>
      <c r="E4" s="21" t="s">
        <v>1270</v>
      </c>
      <c r="F4" s="21" t="s">
        <v>1271</v>
      </c>
      <c r="G4" s="21" t="s">
        <v>1272</v>
      </c>
    </row>
    <row r="5" spans="1:7" x14ac:dyDescent="0.3">
      <c r="A5" s="8" t="s">
        <v>21</v>
      </c>
      <c r="B5" s="15" t="s">
        <v>1259</v>
      </c>
      <c r="C5" s="15" t="s">
        <v>20</v>
      </c>
      <c r="D5" s="9">
        <v>459</v>
      </c>
      <c r="E5" s="10">
        <v>19995550</v>
      </c>
      <c r="F5" s="10">
        <v>37732000</v>
      </c>
      <c r="G5" s="10">
        <v>57727550</v>
      </c>
    </row>
    <row r="6" spans="1:7" x14ac:dyDescent="0.3">
      <c r="A6" s="11" t="s">
        <v>33</v>
      </c>
      <c r="B6" s="12" t="s">
        <v>1260</v>
      </c>
      <c r="C6" s="12" t="s">
        <v>1261</v>
      </c>
      <c r="D6" s="13">
        <v>275</v>
      </c>
      <c r="E6" s="14">
        <v>12186490</v>
      </c>
      <c r="F6" s="14">
        <v>18779680</v>
      </c>
      <c r="G6" s="14">
        <v>30966170</v>
      </c>
    </row>
    <row r="7" spans="1:7" x14ac:dyDescent="0.3">
      <c r="A7" s="8" t="s">
        <v>57</v>
      </c>
      <c r="B7" s="15" t="s">
        <v>1134</v>
      </c>
      <c r="C7" s="15" t="s">
        <v>56</v>
      </c>
      <c r="D7" s="16">
        <v>6230</v>
      </c>
      <c r="E7" s="10">
        <v>277319300</v>
      </c>
      <c r="F7" s="10">
        <v>483257380</v>
      </c>
      <c r="G7" s="10">
        <v>760576680</v>
      </c>
    </row>
    <row r="8" spans="1:7" x14ac:dyDescent="0.3">
      <c r="A8" s="11" t="s">
        <v>103</v>
      </c>
      <c r="B8" s="12" t="s">
        <v>1262</v>
      </c>
      <c r="C8" s="12" t="s">
        <v>1263</v>
      </c>
      <c r="D8" s="13">
        <v>263</v>
      </c>
      <c r="E8" s="14">
        <v>10719820</v>
      </c>
      <c r="F8" s="14">
        <v>25386580</v>
      </c>
      <c r="G8" s="14">
        <v>36106400</v>
      </c>
    </row>
    <row r="9" spans="1:7" x14ac:dyDescent="0.3">
      <c r="A9" s="8" t="s">
        <v>109</v>
      </c>
      <c r="B9" s="15" t="s">
        <v>1264</v>
      </c>
      <c r="C9" s="15" t="s">
        <v>108</v>
      </c>
      <c r="D9" s="9">
        <v>180</v>
      </c>
      <c r="E9" s="10">
        <v>6401320</v>
      </c>
      <c r="F9" s="10">
        <v>21887870</v>
      </c>
      <c r="G9" s="10">
        <v>28289190</v>
      </c>
    </row>
    <row r="10" spans="1:7" x14ac:dyDescent="0.3">
      <c r="A10" s="11" t="s">
        <v>201</v>
      </c>
      <c r="B10" s="12" t="s">
        <v>1265</v>
      </c>
      <c r="C10" s="12" t="s">
        <v>200</v>
      </c>
      <c r="D10" s="22">
        <v>1624</v>
      </c>
      <c r="E10" s="14">
        <v>63097460</v>
      </c>
      <c r="F10" s="14">
        <v>126754960</v>
      </c>
      <c r="G10" s="14">
        <v>189852420</v>
      </c>
    </row>
    <row r="11" spans="1:7" x14ac:dyDescent="0.3">
      <c r="A11" s="8" t="s">
        <v>209</v>
      </c>
      <c r="B11" s="15" t="s">
        <v>1266</v>
      </c>
      <c r="C11" s="15" t="s">
        <v>1267</v>
      </c>
      <c r="D11" s="9">
        <v>395</v>
      </c>
      <c r="E11" s="10">
        <v>16187470</v>
      </c>
      <c r="F11" s="10">
        <v>32993740</v>
      </c>
      <c r="G11" s="10">
        <v>49181210</v>
      </c>
    </row>
    <row r="12" spans="1:7" x14ac:dyDescent="0.3">
      <c r="A12" s="11" t="s">
        <v>233</v>
      </c>
      <c r="B12" s="12" t="s">
        <v>1268</v>
      </c>
      <c r="C12" s="12" t="s">
        <v>232</v>
      </c>
      <c r="D12" s="13">
        <v>93</v>
      </c>
      <c r="E12" s="14">
        <v>3529800</v>
      </c>
      <c r="F12" s="14">
        <v>5471360</v>
      </c>
      <c r="G12" s="14">
        <v>9001160</v>
      </c>
    </row>
    <row r="13" spans="1:7" x14ac:dyDescent="0.3">
      <c r="A13" s="23"/>
      <c r="B13" s="24"/>
      <c r="C13" s="25" t="s">
        <v>1273</v>
      </c>
      <c r="D13" s="26">
        <v>9519</v>
      </c>
      <c r="E13" s="27">
        <v>409437210</v>
      </c>
      <c r="F13" s="27">
        <v>752263570</v>
      </c>
      <c r="G13" s="27">
        <v>1161700780</v>
      </c>
    </row>
    <row r="14" spans="1:7" x14ac:dyDescent="0.3">
      <c r="A14" s="11" t="s">
        <v>151</v>
      </c>
      <c r="B14" s="12" t="s">
        <v>1274</v>
      </c>
      <c r="C14" s="12" t="s">
        <v>1275</v>
      </c>
      <c r="D14" s="22">
        <v>77800</v>
      </c>
      <c r="E14" s="14">
        <v>3700000000</v>
      </c>
      <c r="F14" s="14">
        <v>12200000000</v>
      </c>
      <c r="G14" s="14">
        <v>15900000000</v>
      </c>
    </row>
    <row r="15" spans="1:7" x14ac:dyDescent="0.3">
      <c r="A15" s="28"/>
      <c r="B15" s="29"/>
      <c r="C15" s="25" t="s">
        <v>1276</v>
      </c>
      <c r="D15" s="16">
        <v>87319</v>
      </c>
      <c r="E15" s="10">
        <v>4111157920</v>
      </c>
      <c r="F15" s="10">
        <v>12952263570</v>
      </c>
      <c r="G15" s="10">
        <v>17063421490</v>
      </c>
    </row>
    <row r="16" spans="1:7" x14ac:dyDescent="0.3">
      <c r="A16" s="11" t="s">
        <v>3</v>
      </c>
      <c r="B16" s="12" t="s">
        <v>1100</v>
      </c>
      <c r="C16" s="12" t="s">
        <v>1101</v>
      </c>
      <c r="D16" s="13">
        <v>1</v>
      </c>
      <c r="E16" s="14">
        <v>25500</v>
      </c>
      <c r="F16" s="14">
        <v>76080</v>
      </c>
      <c r="G16" s="14">
        <v>101580</v>
      </c>
    </row>
    <row r="17" spans="1:7" x14ac:dyDescent="0.3">
      <c r="A17" s="8" t="s">
        <v>5</v>
      </c>
      <c r="B17" s="15" t="s">
        <v>1103</v>
      </c>
      <c r="C17" s="15" t="s">
        <v>1104</v>
      </c>
      <c r="D17" s="9">
        <v>14</v>
      </c>
      <c r="E17" s="10">
        <v>531720</v>
      </c>
      <c r="F17" s="10">
        <v>1098460</v>
      </c>
      <c r="G17" s="10">
        <v>1630180</v>
      </c>
    </row>
    <row r="18" spans="1:7" x14ac:dyDescent="0.3">
      <c r="A18" s="11" t="s">
        <v>7</v>
      </c>
      <c r="B18" s="12" t="s">
        <v>1105</v>
      </c>
      <c r="C18" s="12" t="s">
        <v>6</v>
      </c>
      <c r="D18" s="13">
        <v>80</v>
      </c>
      <c r="E18" s="14">
        <v>2486560</v>
      </c>
      <c r="F18" s="14">
        <v>3633320</v>
      </c>
      <c r="G18" s="14">
        <v>6119880</v>
      </c>
    </row>
    <row r="19" spans="1:7" x14ac:dyDescent="0.3">
      <c r="A19" s="8" t="s">
        <v>9</v>
      </c>
      <c r="B19" s="15" t="s">
        <v>1106</v>
      </c>
      <c r="C19" s="15" t="s">
        <v>1107</v>
      </c>
      <c r="D19" s="9">
        <v>140</v>
      </c>
      <c r="E19" s="10">
        <v>5984880</v>
      </c>
      <c r="F19" s="10">
        <v>8568480</v>
      </c>
      <c r="G19" s="10">
        <v>14553360</v>
      </c>
    </row>
    <row r="20" spans="1:7" x14ac:dyDescent="0.3">
      <c r="A20" s="11" t="s">
        <v>11</v>
      </c>
      <c r="B20" s="12" t="s">
        <v>1108</v>
      </c>
      <c r="C20" s="12" t="s">
        <v>10</v>
      </c>
      <c r="D20" s="13">
        <v>23</v>
      </c>
      <c r="E20" s="14">
        <v>1080660</v>
      </c>
      <c r="F20" s="14">
        <v>1724230</v>
      </c>
      <c r="G20" s="14">
        <v>2804890</v>
      </c>
    </row>
    <row r="21" spans="1:7" x14ac:dyDescent="0.3">
      <c r="A21" s="8" t="s">
        <v>13</v>
      </c>
      <c r="B21" s="15" t="s">
        <v>1109</v>
      </c>
      <c r="C21" s="15" t="s">
        <v>12</v>
      </c>
      <c r="D21" s="9">
        <v>47</v>
      </c>
      <c r="E21" s="10">
        <v>3820850</v>
      </c>
      <c r="F21" s="10">
        <v>4979150</v>
      </c>
      <c r="G21" s="10">
        <v>8800000</v>
      </c>
    </row>
    <row r="22" spans="1:7" x14ac:dyDescent="0.3">
      <c r="A22" s="11" t="s">
        <v>15</v>
      </c>
      <c r="B22" s="12" t="s">
        <v>1110</v>
      </c>
      <c r="C22" s="12" t="s">
        <v>14</v>
      </c>
      <c r="D22" s="13">
        <v>1</v>
      </c>
      <c r="E22" s="14">
        <v>28700</v>
      </c>
      <c r="F22" s="14">
        <v>126630</v>
      </c>
      <c r="G22" s="14">
        <v>155330</v>
      </c>
    </row>
    <row r="23" spans="1:7" x14ac:dyDescent="0.3">
      <c r="A23" s="8" t="s">
        <v>17</v>
      </c>
      <c r="B23" s="15" t="s">
        <v>1111</v>
      </c>
      <c r="C23" s="15" t="s">
        <v>16</v>
      </c>
      <c r="D23" s="9">
        <v>3</v>
      </c>
      <c r="E23" s="10">
        <v>72820</v>
      </c>
      <c r="F23" s="10">
        <v>164360</v>
      </c>
      <c r="G23" s="10">
        <v>237180</v>
      </c>
    </row>
    <row r="24" spans="1:7" x14ac:dyDescent="0.3">
      <c r="A24" s="11" t="s">
        <v>19</v>
      </c>
      <c r="B24" s="12" t="s">
        <v>1113</v>
      </c>
      <c r="C24" s="12" t="s">
        <v>18</v>
      </c>
      <c r="D24" s="13">
        <v>17</v>
      </c>
      <c r="E24" s="14">
        <v>586070</v>
      </c>
      <c r="F24" s="14">
        <v>1152290</v>
      </c>
      <c r="G24" s="14">
        <v>1738360</v>
      </c>
    </row>
    <row r="25" spans="1:7" x14ac:dyDescent="0.3">
      <c r="A25" s="8" t="s">
        <v>23</v>
      </c>
      <c r="B25" s="15" t="s">
        <v>1114</v>
      </c>
      <c r="C25" s="15" t="s">
        <v>1115</v>
      </c>
      <c r="D25" s="9">
        <v>11</v>
      </c>
      <c r="E25" s="10">
        <v>576360</v>
      </c>
      <c r="F25" s="10">
        <v>1198060</v>
      </c>
      <c r="G25" s="10">
        <v>1774420</v>
      </c>
    </row>
    <row r="26" spans="1:7" x14ac:dyDescent="0.3">
      <c r="A26" s="11" t="s">
        <v>25</v>
      </c>
      <c r="B26" s="12" t="s">
        <v>1116</v>
      </c>
      <c r="C26" s="12" t="s">
        <v>24</v>
      </c>
      <c r="D26" s="13" t="s">
        <v>1112</v>
      </c>
      <c r="E26" s="14">
        <v>4880</v>
      </c>
      <c r="F26" s="14">
        <v>10550</v>
      </c>
      <c r="G26" s="14">
        <v>15430</v>
      </c>
    </row>
    <row r="27" spans="1:7" x14ac:dyDescent="0.3">
      <c r="A27" s="8" t="s">
        <v>27</v>
      </c>
      <c r="B27" s="15" t="s">
        <v>1117</v>
      </c>
      <c r="C27" s="15" t="s">
        <v>26</v>
      </c>
      <c r="D27" s="9">
        <v>1</v>
      </c>
      <c r="E27" s="10">
        <v>34830</v>
      </c>
      <c r="F27" s="10">
        <v>81300</v>
      </c>
      <c r="G27" s="10">
        <v>116130</v>
      </c>
    </row>
    <row r="28" spans="1:7" x14ac:dyDescent="0.3">
      <c r="A28" s="11" t="s">
        <v>29</v>
      </c>
      <c r="B28" s="12" t="s">
        <v>1118</v>
      </c>
      <c r="C28" s="12" t="s">
        <v>28</v>
      </c>
      <c r="D28" s="13">
        <v>13</v>
      </c>
      <c r="E28" s="14">
        <v>569510</v>
      </c>
      <c r="F28" s="14">
        <v>1168560</v>
      </c>
      <c r="G28" s="14">
        <v>1738070</v>
      </c>
    </row>
    <row r="29" spans="1:7" x14ac:dyDescent="0.3">
      <c r="A29" s="8" t="s">
        <v>31</v>
      </c>
      <c r="B29" s="15" t="s">
        <v>1119</v>
      </c>
      <c r="C29" s="15" t="s">
        <v>30</v>
      </c>
      <c r="D29" s="9">
        <v>2</v>
      </c>
      <c r="E29" s="10">
        <v>58790</v>
      </c>
      <c r="F29" s="10">
        <v>137670</v>
      </c>
      <c r="G29" s="10">
        <v>196460</v>
      </c>
    </row>
    <row r="30" spans="1:7" x14ac:dyDescent="0.3">
      <c r="A30" s="11" t="s">
        <v>35</v>
      </c>
      <c r="B30" s="12" t="s">
        <v>1120</v>
      </c>
      <c r="C30" s="12" t="s">
        <v>1121</v>
      </c>
      <c r="D30" s="13">
        <v>9</v>
      </c>
      <c r="E30" s="14">
        <v>346630</v>
      </c>
      <c r="F30" s="14">
        <v>328280</v>
      </c>
      <c r="G30" s="14">
        <v>674910</v>
      </c>
    </row>
    <row r="31" spans="1:7" x14ac:dyDescent="0.3">
      <c r="A31" s="8" t="s">
        <v>37</v>
      </c>
      <c r="B31" s="15" t="s">
        <v>1122</v>
      </c>
      <c r="C31" s="15" t="s">
        <v>36</v>
      </c>
      <c r="D31" s="9">
        <v>59</v>
      </c>
      <c r="E31" s="10">
        <v>1995160</v>
      </c>
      <c r="F31" s="10">
        <v>3353690</v>
      </c>
      <c r="G31" s="10">
        <v>5348850</v>
      </c>
    </row>
    <row r="32" spans="1:7" x14ac:dyDescent="0.3">
      <c r="A32" s="11" t="s">
        <v>39</v>
      </c>
      <c r="B32" s="12" t="s">
        <v>1123</v>
      </c>
      <c r="C32" s="12" t="s">
        <v>1124</v>
      </c>
      <c r="D32" s="13">
        <v>10</v>
      </c>
      <c r="E32" s="14">
        <v>435700</v>
      </c>
      <c r="F32" s="14">
        <v>685300</v>
      </c>
      <c r="G32" s="14">
        <v>1121000</v>
      </c>
    </row>
    <row r="33" spans="1:7" x14ac:dyDescent="0.3">
      <c r="A33" s="8" t="s">
        <v>41</v>
      </c>
      <c r="B33" s="15" t="s">
        <v>1125</v>
      </c>
      <c r="C33" s="15" t="s">
        <v>40</v>
      </c>
      <c r="D33" s="9">
        <v>14</v>
      </c>
      <c r="E33" s="10">
        <v>528740</v>
      </c>
      <c r="F33" s="10">
        <v>752840</v>
      </c>
      <c r="G33" s="10">
        <v>1281580</v>
      </c>
    </row>
    <row r="34" spans="1:7" x14ac:dyDescent="0.3">
      <c r="A34" s="11" t="s">
        <v>43</v>
      </c>
      <c r="B34" s="12" t="s">
        <v>1126</v>
      </c>
      <c r="C34" s="12" t="s">
        <v>1127</v>
      </c>
      <c r="D34" s="13">
        <v>18</v>
      </c>
      <c r="E34" s="14">
        <v>773960</v>
      </c>
      <c r="F34" s="14">
        <v>1645390</v>
      </c>
      <c r="G34" s="14">
        <v>2419350</v>
      </c>
    </row>
    <row r="35" spans="1:7" x14ac:dyDescent="0.3">
      <c r="A35" s="8" t="s">
        <v>45</v>
      </c>
      <c r="B35" s="15" t="s">
        <v>1128</v>
      </c>
      <c r="C35" s="15" t="s">
        <v>44</v>
      </c>
      <c r="D35" s="9" t="s">
        <v>1102</v>
      </c>
      <c r="E35" s="10">
        <v>12300</v>
      </c>
      <c r="F35" s="10">
        <v>12660</v>
      </c>
      <c r="G35" s="10">
        <v>24960</v>
      </c>
    </row>
    <row r="36" spans="1:7" x14ac:dyDescent="0.3">
      <c r="A36" s="11" t="s">
        <v>47</v>
      </c>
      <c r="B36" s="12" t="s">
        <v>1129</v>
      </c>
      <c r="C36" s="12" t="s">
        <v>46</v>
      </c>
      <c r="D36" s="13">
        <v>23</v>
      </c>
      <c r="E36" s="14">
        <v>924820</v>
      </c>
      <c r="F36" s="14">
        <v>1157700</v>
      </c>
      <c r="G36" s="14">
        <v>2082520</v>
      </c>
    </row>
    <row r="37" spans="1:7" x14ac:dyDescent="0.3">
      <c r="A37" s="8" t="s">
        <v>49</v>
      </c>
      <c r="B37" s="15" t="s">
        <v>1130</v>
      </c>
      <c r="C37" s="15" t="s">
        <v>48</v>
      </c>
      <c r="D37" s="9">
        <v>4</v>
      </c>
      <c r="E37" s="10">
        <v>117370</v>
      </c>
      <c r="F37" s="10">
        <v>284550</v>
      </c>
      <c r="G37" s="10">
        <v>401920</v>
      </c>
    </row>
    <row r="38" spans="1:7" x14ac:dyDescent="0.3">
      <c r="A38" s="11" t="s">
        <v>51</v>
      </c>
      <c r="B38" s="12" t="s">
        <v>1131</v>
      </c>
      <c r="C38" s="12" t="s">
        <v>1132</v>
      </c>
      <c r="D38" s="13">
        <v>39</v>
      </c>
      <c r="E38" s="14">
        <v>1430630</v>
      </c>
      <c r="F38" s="14">
        <v>2248650</v>
      </c>
      <c r="G38" s="14">
        <v>3679280</v>
      </c>
    </row>
    <row r="39" spans="1:7" x14ac:dyDescent="0.3">
      <c r="A39" s="8" t="s">
        <v>53</v>
      </c>
      <c r="B39" s="15" t="s">
        <v>1133</v>
      </c>
      <c r="C39" s="15" t="s">
        <v>1096</v>
      </c>
      <c r="D39" s="9">
        <v>53</v>
      </c>
      <c r="E39" s="10">
        <v>1871840</v>
      </c>
      <c r="F39" s="10">
        <v>3702140</v>
      </c>
      <c r="G39" s="10">
        <v>5573980</v>
      </c>
    </row>
    <row r="40" spans="1:7" x14ac:dyDescent="0.3">
      <c r="A40" s="11" t="s">
        <v>55</v>
      </c>
      <c r="B40" s="12" t="s">
        <v>520</v>
      </c>
      <c r="C40" s="12" t="s">
        <v>54</v>
      </c>
      <c r="D40" s="13">
        <v>12</v>
      </c>
      <c r="E40" s="14">
        <v>567260</v>
      </c>
      <c r="F40" s="14">
        <v>968610</v>
      </c>
      <c r="G40" s="14">
        <v>1535870</v>
      </c>
    </row>
    <row r="41" spans="1:7" x14ac:dyDescent="0.3">
      <c r="A41" s="8" t="s">
        <v>59</v>
      </c>
      <c r="B41" s="15" t="s">
        <v>1134</v>
      </c>
      <c r="C41" s="15" t="s">
        <v>1135</v>
      </c>
      <c r="D41" s="9">
        <v>52</v>
      </c>
      <c r="E41" s="10">
        <v>2360730</v>
      </c>
      <c r="F41" s="10">
        <v>2780830</v>
      </c>
      <c r="G41" s="10">
        <v>5141560</v>
      </c>
    </row>
    <row r="42" spans="1:7" x14ac:dyDescent="0.3">
      <c r="A42" s="11" t="s">
        <v>61</v>
      </c>
      <c r="B42" s="12" t="s">
        <v>1136</v>
      </c>
      <c r="C42" s="12" t="s">
        <v>60</v>
      </c>
      <c r="D42" s="13">
        <v>2</v>
      </c>
      <c r="E42" s="14">
        <v>56420</v>
      </c>
      <c r="F42" s="14">
        <v>62560</v>
      </c>
      <c r="G42" s="14">
        <v>118980</v>
      </c>
    </row>
    <row r="43" spans="1:7" x14ac:dyDescent="0.3">
      <c r="A43" s="8" t="s">
        <v>63</v>
      </c>
      <c r="B43" s="15" t="s">
        <v>1137</v>
      </c>
      <c r="C43" s="15" t="s">
        <v>1138</v>
      </c>
      <c r="D43" s="9">
        <v>32</v>
      </c>
      <c r="E43" s="10">
        <v>950220</v>
      </c>
      <c r="F43" s="10">
        <v>1652510</v>
      </c>
      <c r="G43" s="10">
        <v>2602730</v>
      </c>
    </row>
    <row r="44" spans="1:7" x14ac:dyDescent="0.3">
      <c r="A44" s="11" t="s">
        <v>65</v>
      </c>
      <c r="B44" s="12" t="s">
        <v>1139</v>
      </c>
      <c r="C44" s="12" t="s">
        <v>64</v>
      </c>
      <c r="D44" s="13">
        <v>51</v>
      </c>
      <c r="E44" s="14">
        <v>1761600</v>
      </c>
      <c r="F44" s="14">
        <v>3720190</v>
      </c>
      <c r="G44" s="14">
        <v>5481790</v>
      </c>
    </row>
    <row r="45" spans="1:7" x14ac:dyDescent="0.3">
      <c r="A45" s="8" t="s">
        <v>67</v>
      </c>
      <c r="B45" s="15" t="s">
        <v>1140</v>
      </c>
      <c r="C45" s="15" t="s">
        <v>66</v>
      </c>
      <c r="D45" s="9">
        <v>59</v>
      </c>
      <c r="E45" s="10">
        <v>1024980</v>
      </c>
      <c r="F45" s="10">
        <v>2217110</v>
      </c>
      <c r="G45" s="10">
        <v>3242090</v>
      </c>
    </row>
    <row r="46" spans="1:7" x14ac:dyDescent="0.3">
      <c r="A46" s="11" t="s">
        <v>69</v>
      </c>
      <c r="B46" s="12" t="s">
        <v>1141</v>
      </c>
      <c r="C46" s="12" t="s">
        <v>68</v>
      </c>
      <c r="D46" s="13">
        <v>30</v>
      </c>
      <c r="E46" s="14">
        <v>1144290</v>
      </c>
      <c r="F46" s="14">
        <v>2764630</v>
      </c>
      <c r="G46" s="14">
        <v>3908920</v>
      </c>
    </row>
    <row r="47" spans="1:7" x14ac:dyDescent="0.3">
      <c r="A47" s="8" t="s">
        <v>71</v>
      </c>
      <c r="B47" s="15" t="s">
        <v>1142</v>
      </c>
      <c r="C47" s="15" t="s">
        <v>1143</v>
      </c>
      <c r="D47" s="9">
        <v>72</v>
      </c>
      <c r="E47" s="10">
        <v>2962750</v>
      </c>
      <c r="F47" s="10">
        <v>3661940</v>
      </c>
      <c r="G47" s="10">
        <v>6624690</v>
      </c>
    </row>
    <row r="48" spans="1:7" x14ac:dyDescent="0.3">
      <c r="A48" s="11" t="s">
        <v>73</v>
      </c>
      <c r="B48" s="12" t="s">
        <v>1144</v>
      </c>
      <c r="C48" s="12" t="s">
        <v>1145</v>
      </c>
      <c r="D48" s="13">
        <v>42</v>
      </c>
      <c r="E48" s="14">
        <v>1733770</v>
      </c>
      <c r="F48" s="14">
        <v>4619270</v>
      </c>
      <c r="G48" s="14">
        <v>6353040</v>
      </c>
    </row>
    <row r="49" spans="1:7" x14ac:dyDescent="0.3">
      <c r="A49" s="8" t="s">
        <v>75</v>
      </c>
      <c r="B49" s="15" t="s">
        <v>1146</v>
      </c>
      <c r="C49" s="15" t="s">
        <v>74</v>
      </c>
      <c r="D49" s="9">
        <v>2</v>
      </c>
      <c r="E49" s="10">
        <v>62500</v>
      </c>
      <c r="F49" s="10">
        <v>93460</v>
      </c>
      <c r="G49" s="10">
        <v>155960</v>
      </c>
    </row>
    <row r="50" spans="1:7" x14ac:dyDescent="0.3">
      <c r="A50" s="11" t="s">
        <v>77</v>
      </c>
      <c r="B50" s="12" t="s">
        <v>1147</v>
      </c>
      <c r="C50" s="12" t="s">
        <v>76</v>
      </c>
      <c r="D50" s="13">
        <v>31</v>
      </c>
      <c r="E50" s="14">
        <v>1093290</v>
      </c>
      <c r="F50" s="14">
        <v>1906460</v>
      </c>
      <c r="G50" s="14">
        <v>2999750</v>
      </c>
    </row>
    <row r="51" spans="1:7" x14ac:dyDescent="0.3">
      <c r="A51" s="8" t="s">
        <v>79</v>
      </c>
      <c r="B51" s="15" t="s">
        <v>1148</v>
      </c>
      <c r="C51" s="15" t="s">
        <v>1149</v>
      </c>
      <c r="D51" s="9">
        <v>7</v>
      </c>
      <c r="E51" s="10">
        <v>372980</v>
      </c>
      <c r="F51" s="10">
        <v>731870</v>
      </c>
      <c r="G51" s="10">
        <v>1104850</v>
      </c>
    </row>
    <row r="52" spans="1:7" x14ac:dyDescent="0.3">
      <c r="A52" s="11" t="s">
        <v>81</v>
      </c>
      <c r="B52" s="12" t="s">
        <v>1150</v>
      </c>
      <c r="C52" s="12" t="s">
        <v>1151</v>
      </c>
      <c r="D52" s="13">
        <v>14</v>
      </c>
      <c r="E52" s="14">
        <v>511250</v>
      </c>
      <c r="F52" s="14">
        <v>1222350</v>
      </c>
      <c r="G52" s="14">
        <v>1733600</v>
      </c>
    </row>
    <row r="53" spans="1:7" x14ac:dyDescent="0.3">
      <c r="A53" s="8" t="s">
        <v>83</v>
      </c>
      <c r="B53" s="15" t="s">
        <v>1152</v>
      </c>
      <c r="C53" s="15" t="s">
        <v>82</v>
      </c>
      <c r="D53" s="9">
        <v>26</v>
      </c>
      <c r="E53" s="10">
        <v>1082270</v>
      </c>
      <c r="F53" s="10">
        <v>1153970</v>
      </c>
      <c r="G53" s="10">
        <v>2236240</v>
      </c>
    </row>
    <row r="54" spans="1:7" x14ac:dyDescent="0.3">
      <c r="A54" s="11" t="s">
        <v>85</v>
      </c>
      <c r="B54" s="12" t="s">
        <v>1153</v>
      </c>
      <c r="C54" s="12" t="s">
        <v>84</v>
      </c>
      <c r="D54" s="13">
        <v>35</v>
      </c>
      <c r="E54" s="14">
        <v>941380</v>
      </c>
      <c r="F54" s="14">
        <v>2266800</v>
      </c>
      <c r="G54" s="14">
        <v>3208180</v>
      </c>
    </row>
    <row r="55" spans="1:7" x14ac:dyDescent="0.3">
      <c r="A55" s="8" t="s">
        <v>87</v>
      </c>
      <c r="B55" s="15" t="s">
        <v>1154</v>
      </c>
      <c r="C55" s="15" t="s">
        <v>1155</v>
      </c>
      <c r="D55" s="9">
        <v>57</v>
      </c>
      <c r="E55" s="10">
        <v>2229040</v>
      </c>
      <c r="F55" s="10">
        <v>3337950</v>
      </c>
      <c r="G55" s="10">
        <v>5566990</v>
      </c>
    </row>
    <row r="56" spans="1:7" x14ac:dyDescent="0.3">
      <c r="A56" s="11" t="s">
        <v>89</v>
      </c>
      <c r="B56" s="12" t="s">
        <v>1156</v>
      </c>
      <c r="C56" s="12" t="s">
        <v>1157</v>
      </c>
      <c r="D56" s="13">
        <v>61</v>
      </c>
      <c r="E56" s="14">
        <v>2537950</v>
      </c>
      <c r="F56" s="14">
        <v>3931370</v>
      </c>
      <c r="G56" s="14">
        <v>6469320</v>
      </c>
    </row>
    <row r="57" spans="1:7" x14ac:dyDescent="0.3">
      <c r="A57" s="8" t="s">
        <v>91</v>
      </c>
      <c r="B57" s="15" t="s">
        <v>1158</v>
      </c>
      <c r="C57" s="15" t="s">
        <v>1159</v>
      </c>
      <c r="D57" s="9">
        <v>1</v>
      </c>
      <c r="E57" s="10">
        <v>19450</v>
      </c>
      <c r="F57" s="10">
        <v>239880</v>
      </c>
      <c r="G57" s="10">
        <v>259330</v>
      </c>
    </row>
    <row r="58" spans="1:7" x14ac:dyDescent="0.3">
      <c r="A58" s="11" t="s">
        <v>93</v>
      </c>
      <c r="B58" s="12" t="s">
        <v>1160</v>
      </c>
      <c r="C58" s="12" t="s">
        <v>92</v>
      </c>
      <c r="D58" s="13">
        <v>23</v>
      </c>
      <c r="E58" s="14">
        <v>601540</v>
      </c>
      <c r="F58" s="14">
        <v>2399760</v>
      </c>
      <c r="G58" s="14">
        <v>3001300</v>
      </c>
    </row>
    <row r="59" spans="1:7" x14ac:dyDescent="0.3">
      <c r="A59" s="8" t="s">
        <v>95</v>
      </c>
      <c r="B59" s="15" t="s">
        <v>1161</v>
      </c>
      <c r="C59" s="15" t="s">
        <v>94</v>
      </c>
      <c r="D59" s="9">
        <v>10</v>
      </c>
      <c r="E59" s="10">
        <v>314020</v>
      </c>
      <c r="F59" s="10">
        <v>853090</v>
      </c>
      <c r="G59" s="10">
        <v>1167110</v>
      </c>
    </row>
    <row r="60" spans="1:7" x14ac:dyDescent="0.3">
      <c r="A60" s="11" t="s">
        <v>97</v>
      </c>
      <c r="B60" s="12" t="s">
        <v>1162</v>
      </c>
      <c r="C60" s="12" t="s">
        <v>96</v>
      </c>
      <c r="D60" s="13">
        <v>14</v>
      </c>
      <c r="E60" s="14">
        <v>802810</v>
      </c>
      <c r="F60" s="14">
        <v>1070970</v>
      </c>
      <c r="G60" s="14">
        <v>1873780</v>
      </c>
    </row>
    <row r="61" spans="1:7" x14ac:dyDescent="0.3">
      <c r="A61" s="8" t="s">
        <v>99</v>
      </c>
      <c r="B61" s="15" t="s">
        <v>1163</v>
      </c>
      <c r="C61" s="15" t="s">
        <v>98</v>
      </c>
      <c r="D61" s="9">
        <v>2</v>
      </c>
      <c r="E61" s="10">
        <v>99920</v>
      </c>
      <c r="F61" s="10">
        <v>148940</v>
      </c>
      <c r="G61" s="10">
        <v>248860</v>
      </c>
    </row>
    <row r="62" spans="1:7" x14ac:dyDescent="0.3">
      <c r="A62" s="11" t="s">
        <v>101</v>
      </c>
      <c r="B62" s="12" t="s">
        <v>1164</v>
      </c>
      <c r="C62" s="12" t="s">
        <v>100</v>
      </c>
      <c r="D62" s="13">
        <v>4</v>
      </c>
      <c r="E62" s="14">
        <v>166920</v>
      </c>
      <c r="F62" s="14">
        <v>428560</v>
      </c>
      <c r="G62" s="14">
        <v>595480</v>
      </c>
    </row>
    <row r="63" spans="1:7" x14ac:dyDescent="0.3">
      <c r="A63" s="8" t="s">
        <v>105</v>
      </c>
      <c r="B63" s="15" t="s">
        <v>1165</v>
      </c>
      <c r="C63" s="15" t="s">
        <v>104</v>
      </c>
      <c r="D63" s="9">
        <v>1</v>
      </c>
      <c r="E63" s="10">
        <v>38710</v>
      </c>
      <c r="F63" s="10">
        <v>38940</v>
      </c>
      <c r="G63" s="10">
        <v>77650</v>
      </c>
    </row>
    <row r="64" spans="1:7" x14ac:dyDescent="0.3">
      <c r="A64" s="11" t="s">
        <v>107</v>
      </c>
      <c r="B64" s="12" t="s">
        <v>1166</v>
      </c>
      <c r="C64" s="12" t="s">
        <v>1167</v>
      </c>
      <c r="D64" s="13">
        <v>43</v>
      </c>
      <c r="E64" s="14">
        <v>1937170</v>
      </c>
      <c r="F64" s="14">
        <v>3657830</v>
      </c>
      <c r="G64" s="14">
        <v>5595000</v>
      </c>
    </row>
    <row r="65" spans="1:7" x14ac:dyDescent="0.3">
      <c r="A65" s="8" t="s">
        <v>111</v>
      </c>
      <c r="B65" s="15" t="s">
        <v>1168</v>
      </c>
      <c r="C65" s="15" t="s">
        <v>110</v>
      </c>
      <c r="D65" s="9">
        <v>25</v>
      </c>
      <c r="E65" s="10">
        <v>850020</v>
      </c>
      <c r="F65" s="10">
        <v>1409310</v>
      </c>
      <c r="G65" s="10">
        <v>2259330</v>
      </c>
    </row>
    <row r="66" spans="1:7" x14ac:dyDescent="0.3">
      <c r="A66" s="11" t="s">
        <v>113</v>
      </c>
      <c r="B66" s="12" t="s">
        <v>1169</v>
      </c>
      <c r="C66" s="12" t="s">
        <v>112</v>
      </c>
      <c r="D66" s="13" t="s">
        <v>1112</v>
      </c>
      <c r="E66" s="14">
        <v>18990</v>
      </c>
      <c r="F66" s="14">
        <v>81460</v>
      </c>
      <c r="G66" s="14">
        <v>100450</v>
      </c>
    </row>
    <row r="67" spans="1:7" x14ac:dyDescent="0.3">
      <c r="A67" s="8" t="s">
        <v>115</v>
      </c>
      <c r="B67" s="15" t="s">
        <v>1170</v>
      </c>
      <c r="C67" s="15" t="s">
        <v>114</v>
      </c>
      <c r="D67" s="9">
        <v>52</v>
      </c>
      <c r="E67" s="10">
        <v>2024910</v>
      </c>
      <c r="F67" s="10">
        <v>3296380</v>
      </c>
      <c r="G67" s="10">
        <v>5321290</v>
      </c>
    </row>
    <row r="68" spans="1:7" x14ac:dyDescent="0.3">
      <c r="A68" s="11" t="s">
        <v>117</v>
      </c>
      <c r="B68" s="12" t="s">
        <v>1171</v>
      </c>
      <c r="C68" s="12" t="s">
        <v>116</v>
      </c>
      <c r="D68" s="13">
        <v>17</v>
      </c>
      <c r="E68" s="14">
        <v>574990</v>
      </c>
      <c r="F68" s="14">
        <v>1273860</v>
      </c>
      <c r="G68" s="14">
        <v>1848850</v>
      </c>
    </row>
    <row r="69" spans="1:7" x14ac:dyDescent="0.3">
      <c r="A69" s="8" t="s">
        <v>119</v>
      </c>
      <c r="B69" s="15" t="s">
        <v>1172</v>
      </c>
      <c r="C69" s="15" t="s">
        <v>118</v>
      </c>
      <c r="D69" s="9">
        <v>10</v>
      </c>
      <c r="E69" s="10">
        <v>370440</v>
      </c>
      <c r="F69" s="10">
        <v>1042710</v>
      </c>
      <c r="G69" s="10">
        <v>1413150</v>
      </c>
    </row>
    <row r="70" spans="1:7" x14ac:dyDescent="0.3">
      <c r="A70" s="11" t="s">
        <v>121</v>
      </c>
      <c r="B70" s="12" t="s">
        <v>1173</v>
      </c>
      <c r="C70" s="12" t="s">
        <v>1174</v>
      </c>
      <c r="D70" s="13">
        <v>2</v>
      </c>
      <c r="E70" s="14">
        <v>44450</v>
      </c>
      <c r="F70" s="14">
        <v>17890</v>
      </c>
      <c r="G70" s="14">
        <v>62340</v>
      </c>
    </row>
    <row r="71" spans="1:7" x14ac:dyDescent="0.3">
      <c r="A71" s="8" t="s">
        <v>123</v>
      </c>
      <c r="B71" s="15" t="s">
        <v>1175</v>
      </c>
      <c r="C71" s="15" t="s">
        <v>1176</v>
      </c>
      <c r="D71" s="9">
        <v>7</v>
      </c>
      <c r="E71" s="10">
        <v>224430</v>
      </c>
      <c r="F71" s="10">
        <v>647810</v>
      </c>
      <c r="G71" s="10">
        <v>872240</v>
      </c>
    </row>
    <row r="72" spans="1:7" x14ac:dyDescent="0.3">
      <c r="A72" s="11" t="s">
        <v>125</v>
      </c>
      <c r="B72" s="12" t="s">
        <v>1177</v>
      </c>
      <c r="C72" s="12" t="s">
        <v>124</v>
      </c>
      <c r="D72" s="13">
        <v>5</v>
      </c>
      <c r="E72" s="14">
        <v>180330</v>
      </c>
      <c r="F72" s="14">
        <v>494140</v>
      </c>
      <c r="G72" s="14">
        <v>674470</v>
      </c>
    </row>
    <row r="73" spans="1:7" x14ac:dyDescent="0.3">
      <c r="A73" s="8" t="s">
        <v>127</v>
      </c>
      <c r="B73" s="15" t="s">
        <v>1178</v>
      </c>
      <c r="C73" s="15" t="s">
        <v>1179</v>
      </c>
      <c r="D73" s="9">
        <v>52</v>
      </c>
      <c r="E73" s="10">
        <v>2058920</v>
      </c>
      <c r="F73" s="10">
        <v>4355410</v>
      </c>
      <c r="G73" s="10">
        <v>6414330</v>
      </c>
    </row>
    <row r="74" spans="1:7" x14ac:dyDescent="0.3">
      <c r="A74" s="11" t="s">
        <v>129</v>
      </c>
      <c r="B74" s="12" t="s">
        <v>1180</v>
      </c>
      <c r="C74" s="12" t="s">
        <v>1181</v>
      </c>
      <c r="D74" s="13">
        <v>12</v>
      </c>
      <c r="E74" s="14">
        <v>684510</v>
      </c>
      <c r="F74" s="14">
        <v>1549140</v>
      </c>
      <c r="G74" s="14">
        <v>2233650</v>
      </c>
    </row>
    <row r="75" spans="1:7" x14ac:dyDescent="0.3">
      <c r="A75" s="8" t="s">
        <v>131</v>
      </c>
      <c r="B75" s="15" t="s">
        <v>1182</v>
      </c>
      <c r="C75" s="15" t="s">
        <v>130</v>
      </c>
      <c r="D75" s="9">
        <v>9</v>
      </c>
      <c r="E75" s="10">
        <v>298070</v>
      </c>
      <c r="F75" s="10">
        <v>633220</v>
      </c>
      <c r="G75" s="10">
        <v>931290</v>
      </c>
    </row>
    <row r="76" spans="1:7" x14ac:dyDescent="0.3">
      <c r="A76" s="11" t="s">
        <v>133</v>
      </c>
      <c r="B76" s="12" t="s">
        <v>1183</v>
      </c>
      <c r="C76" s="12" t="s">
        <v>1184</v>
      </c>
      <c r="D76" s="13">
        <v>221</v>
      </c>
      <c r="E76" s="14">
        <v>11424510</v>
      </c>
      <c r="F76" s="14">
        <v>13346550</v>
      </c>
      <c r="G76" s="14">
        <v>24771060</v>
      </c>
    </row>
    <row r="77" spans="1:7" x14ac:dyDescent="0.3">
      <c r="A77" s="8" t="s">
        <v>135</v>
      </c>
      <c r="B77" s="15" t="s">
        <v>1185</v>
      </c>
      <c r="C77" s="15" t="s">
        <v>1186</v>
      </c>
      <c r="D77" s="9">
        <v>3</v>
      </c>
      <c r="E77" s="10">
        <v>84260</v>
      </c>
      <c r="F77" s="10">
        <v>203590</v>
      </c>
      <c r="G77" s="10">
        <v>287850</v>
      </c>
    </row>
    <row r="78" spans="1:7" x14ac:dyDescent="0.3">
      <c r="A78" s="11" t="s">
        <v>137</v>
      </c>
      <c r="B78" s="12" t="s">
        <v>1187</v>
      </c>
      <c r="C78" s="12" t="s">
        <v>1188</v>
      </c>
      <c r="D78" s="13">
        <v>108</v>
      </c>
      <c r="E78" s="14">
        <v>5670920</v>
      </c>
      <c r="F78" s="14">
        <v>12981280</v>
      </c>
      <c r="G78" s="14">
        <v>18652200</v>
      </c>
    </row>
    <row r="79" spans="1:7" x14ac:dyDescent="0.3">
      <c r="A79" s="8" t="s">
        <v>139</v>
      </c>
      <c r="B79" s="15" t="s">
        <v>1189</v>
      </c>
      <c r="C79" s="15" t="s">
        <v>1190</v>
      </c>
      <c r="D79" s="9">
        <v>2</v>
      </c>
      <c r="E79" s="10">
        <v>52870</v>
      </c>
      <c r="F79" s="10">
        <v>80000</v>
      </c>
      <c r="G79" s="10">
        <v>132870</v>
      </c>
    </row>
    <row r="80" spans="1:7" x14ac:dyDescent="0.3">
      <c r="A80" s="11" t="s">
        <v>141</v>
      </c>
      <c r="B80" s="12" t="s">
        <v>1191</v>
      </c>
      <c r="C80" s="12" t="s">
        <v>140</v>
      </c>
      <c r="D80" s="13">
        <v>3</v>
      </c>
      <c r="E80" s="14">
        <v>116360</v>
      </c>
      <c r="F80" s="14">
        <v>228720</v>
      </c>
      <c r="G80" s="14">
        <v>345080</v>
      </c>
    </row>
    <row r="81" spans="1:7" x14ac:dyDescent="0.3">
      <c r="A81" s="8" t="s">
        <v>153</v>
      </c>
      <c r="B81" s="15" t="s">
        <v>1192</v>
      </c>
      <c r="C81" s="15" t="s">
        <v>152</v>
      </c>
      <c r="D81" s="9">
        <v>13</v>
      </c>
      <c r="E81" s="10">
        <v>466420</v>
      </c>
      <c r="F81" s="10">
        <v>790550</v>
      </c>
      <c r="G81" s="10">
        <v>1256970</v>
      </c>
    </row>
    <row r="82" spans="1:7" x14ac:dyDescent="0.3">
      <c r="A82" s="11" t="s">
        <v>155</v>
      </c>
      <c r="B82" s="12" t="s">
        <v>1193</v>
      </c>
      <c r="C82" s="12" t="s">
        <v>154</v>
      </c>
      <c r="D82" s="13">
        <v>51</v>
      </c>
      <c r="E82" s="14">
        <v>2129800</v>
      </c>
      <c r="F82" s="14">
        <v>3211420</v>
      </c>
      <c r="G82" s="14">
        <v>5341220</v>
      </c>
    </row>
    <row r="83" spans="1:7" x14ac:dyDescent="0.3">
      <c r="A83" s="8" t="s">
        <v>157</v>
      </c>
      <c r="B83" s="15" t="s">
        <v>1194</v>
      </c>
      <c r="C83" s="15" t="s">
        <v>156</v>
      </c>
      <c r="D83" s="9">
        <v>14</v>
      </c>
      <c r="E83" s="10">
        <v>507790</v>
      </c>
      <c r="F83" s="10">
        <v>943990</v>
      </c>
      <c r="G83" s="10">
        <v>1451780</v>
      </c>
    </row>
    <row r="84" spans="1:7" x14ac:dyDescent="0.3">
      <c r="A84" s="11" t="s">
        <v>159</v>
      </c>
      <c r="B84" s="12" t="s">
        <v>1195</v>
      </c>
      <c r="C84" s="12" t="s">
        <v>158</v>
      </c>
      <c r="D84" s="13">
        <v>27</v>
      </c>
      <c r="E84" s="14">
        <v>879150</v>
      </c>
      <c r="F84" s="14">
        <v>1282270</v>
      </c>
      <c r="G84" s="14">
        <v>2161420</v>
      </c>
    </row>
    <row r="85" spans="1:7" x14ac:dyDescent="0.3">
      <c r="A85" s="8" t="s">
        <v>161</v>
      </c>
      <c r="B85" s="15" t="s">
        <v>1196</v>
      </c>
      <c r="C85" s="15" t="s">
        <v>1197</v>
      </c>
      <c r="D85" s="9">
        <v>16</v>
      </c>
      <c r="E85" s="10">
        <v>622780</v>
      </c>
      <c r="F85" s="10">
        <v>1558000</v>
      </c>
      <c r="G85" s="10">
        <v>2180780</v>
      </c>
    </row>
    <row r="86" spans="1:7" x14ac:dyDescent="0.3">
      <c r="A86" s="11" t="s">
        <v>163</v>
      </c>
      <c r="B86" s="12" t="s">
        <v>1198</v>
      </c>
      <c r="C86" s="12" t="s">
        <v>162</v>
      </c>
      <c r="D86" s="13">
        <v>45</v>
      </c>
      <c r="E86" s="14">
        <v>1649330</v>
      </c>
      <c r="F86" s="14">
        <v>4006810</v>
      </c>
      <c r="G86" s="14">
        <v>5656140</v>
      </c>
    </row>
    <row r="87" spans="1:7" x14ac:dyDescent="0.3">
      <c r="A87" s="8" t="s">
        <v>165</v>
      </c>
      <c r="B87" s="15" t="s">
        <v>1199</v>
      </c>
      <c r="C87" s="15" t="s">
        <v>164</v>
      </c>
      <c r="D87" s="9">
        <v>3</v>
      </c>
      <c r="E87" s="10">
        <v>61400</v>
      </c>
      <c r="F87" s="10">
        <v>79590</v>
      </c>
      <c r="G87" s="10">
        <v>140990</v>
      </c>
    </row>
    <row r="88" spans="1:7" x14ac:dyDescent="0.3">
      <c r="A88" s="11" t="s">
        <v>167</v>
      </c>
      <c r="B88" s="12" t="s">
        <v>1200</v>
      </c>
      <c r="C88" s="12" t="s">
        <v>166</v>
      </c>
      <c r="D88" s="13">
        <v>21</v>
      </c>
      <c r="E88" s="14">
        <v>1236690</v>
      </c>
      <c r="F88" s="14">
        <v>3477240</v>
      </c>
      <c r="G88" s="14">
        <v>4713930</v>
      </c>
    </row>
    <row r="89" spans="1:7" x14ac:dyDescent="0.3">
      <c r="A89" s="8" t="s">
        <v>169</v>
      </c>
      <c r="B89" s="15" t="s">
        <v>1201</v>
      </c>
      <c r="C89" s="15" t="s">
        <v>168</v>
      </c>
      <c r="D89" s="9">
        <v>2</v>
      </c>
      <c r="E89" s="10">
        <v>79280</v>
      </c>
      <c r="F89" s="10">
        <v>305680</v>
      </c>
      <c r="G89" s="10">
        <v>384960</v>
      </c>
    </row>
    <row r="90" spans="1:7" x14ac:dyDescent="0.3">
      <c r="A90" s="11" t="s">
        <v>171</v>
      </c>
      <c r="B90" s="12" t="s">
        <v>1202</v>
      </c>
      <c r="C90" s="12" t="s">
        <v>1203</v>
      </c>
      <c r="D90" s="13">
        <v>3</v>
      </c>
      <c r="E90" s="14">
        <v>114260</v>
      </c>
      <c r="F90" s="14">
        <v>319430</v>
      </c>
      <c r="G90" s="14">
        <v>433690</v>
      </c>
    </row>
    <row r="91" spans="1:7" x14ac:dyDescent="0.3">
      <c r="A91" s="8" t="s">
        <v>173</v>
      </c>
      <c r="B91" s="15" t="s">
        <v>1204</v>
      </c>
      <c r="C91" s="15" t="s">
        <v>172</v>
      </c>
      <c r="D91" s="9">
        <v>71</v>
      </c>
      <c r="E91" s="10">
        <v>2307660</v>
      </c>
      <c r="F91" s="10">
        <v>3557190</v>
      </c>
      <c r="G91" s="10">
        <v>5864850</v>
      </c>
    </row>
    <row r="92" spans="1:7" x14ac:dyDescent="0.3">
      <c r="A92" s="11" t="s">
        <v>175</v>
      </c>
      <c r="B92" s="12" t="s">
        <v>1205</v>
      </c>
      <c r="C92" s="12" t="s">
        <v>1206</v>
      </c>
      <c r="D92" s="13">
        <v>119</v>
      </c>
      <c r="E92" s="14">
        <v>4654400</v>
      </c>
      <c r="F92" s="14">
        <v>8497920</v>
      </c>
      <c r="G92" s="14">
        <v>13152320</v>
      </c>
    </row>
    <row r="93" spans="1:7" x14ac:dyDescent="0.3">
      <c r="A93" s="8" t="s">
        <v>177</v>
      </c>
      <c r="B93" s="15" t="s">
        <v>1207</v>
      </c>
      <c r="C93" s="15" t="s">
        <v>176</v>
      </c>
      <c r="D93" s="9">
        <v>5</v>
      </c>
      <c r="E93" s="10">
        <v>210140</v>
      </c>
      <c r="F93" s="10">
        <v>344320</v>
      </c>
      <c r="G93" s="10">
        <v>554460</v>
      </c>
    </row>
    <row r="94" spans="1:7" x14ac:dyDescent="0.3">
      <c r="A94" s="11" t="s">
        <v>179</v>
      </c>
      <c r="B94" s="12" t="s">
        <v>1208</v>
      </c>
      <c r="C94" s="12" t="s">
        <v>1209</v>
      </c>
      <c r="D94" s="13">
        <v>2</v>
      </c>
      <c r="E94" s="14">
        <v>44690</v>
      </c>
      <c r="F94" s="14">
        <v>139680</v>
      </c>
      <c r="G94" s="14">
        <v>184370</v>
      </c>
    </row>
    <row r="95" spans="1:7" x14ac:dyDescent="0.3">
      <c r="A95" s="8" t="s">
        <v>181</v>
      </c>
      <c r="B95" s="15" t="s">
        <v>1210</v>
      </c>
      <c r="C95" s="15" t="s">
        <v>180</v>
      </c>
      <c r="D95" s="9">
        <v>4</v>
      </c>
      <c r="E95" s="10">
        <v>129740</v>
      </c>
      <c r="F95" s="10">
        <v>225890</v>
      </c>
      <c r="G95" s="10">
        <v>355630</v>
      </c>
    </row>
    <row r="96" spans="1:7" x14ac:dyDescent="0.3">
      <c r="A96" s="11" t="s">
        <v>183</v>
      </c>
      <c r="B96" s="12" t="s">
        <v>1211</v>
      </c>
      <c r="C96" s="12" t="s">
        <v>182</v>
      </c>
      <c r="D96" s="13">
        <v>12</v>
      </c>
      <c r="E96" s="14">
        <v>475820</v>
      </c>
      <c r="F96" s="14">
        <v>703560</v>
      </c>
      <c r="G96" s="14">
        <v>1179380</v>
      </c>
    </row>
    <row r="97" spans="1:7" x14ac:dyDescent="0.3">
      <c r="A97" s="8" t="s">
        <v>185</v>
      </c>
      <c r="B97" s="15" t="s">
        <v>1212</v>
      </c>
      <c r="C97" s="15" t="s">
        <v>184</v>
      </c>
      <c r="D97" s="9">
        <v>1</v>
      </c>
      <c r="E97" s="10">
        <v>33380</v>
      </c>
      <c r="F97" s="10">
        <v>79340</v>
      </c>
      <c r="G97" s="10">
        <v>112720</v>
      </c>
    </row>
    <row r="98" spans="1:7" x14ac:dyDescent="0.3">
      <c r="A98" s="11" t="s">
        <v>187</v>
      </c>
      <c r="B98" s="12" t="s">
        <v>1213</v>
      </c>
      <c r="C98" s="12" t="s">
        <v>186</v>
      </c>
      <c r="D98" s="13">
        <v>21</v>
      </c>
      <c r="E98" s="14">
        <v>813950</v>
      </c>
      <c r="F98" s="14">
        <v>1400470</v>
      </c>
      <c r="G98" s="14">
        <v>2214420</v>
      </c>
    </row>
    <row r="99" spans="1:7" x14ac:dyDescent="0.3">
      <c r="A99" s="8" t="s">
        <v>189</v>
      </c>
      <c r="B99" s="15" t="s">
        <v>1214</v>
      </c>
      <c r="C99" s="15" t="s">
        <v>1215</v>
      </c>
      <c r="D99" s="9">
        <v>9</v>
      </c>
      <c r="E99" s="10">
        <v>312990</v>
      </c>
      <c r="F99" s="10">
        <v>542310</v>
      </c>
      <c r="G99" s="10">
        <v>855300</v>
      </c>
    </row>
    <row r="100" spans="1:7" x14ac:dyDescent="0.3">
      <c r="A100" s="11" t="s">
        <v>191</v>
      </c>
      <c r="B100" s="12" t="s">
        <v>1216</v>
      </c>
      <c r="C100" s="12" t="s">
        <v>190</v>
      </c>
      <c r="D100" s="13">
        <v>81</v>
      </c>
      <c r="E100" s="14">
        <v>2960540</v>
      </c>
      <c r="F100" s="14">
        <v>3235110</v>
      </c>
      <c r="G100" s="14">
        <v>6195650</v>
      </c>
    </row>
    <row r="101" spans="1:7" x14ac:dyDescent="0.3">
      <c r="A101" s="8" t="s">
        <v>193</v>
      </c>
      <c r="B101" s="15" t="s">
        <v>1217</v>
      </c>
      <c r="C101" s="15" t="s">
        <v>192</v>
      </c>
      <c r="D101" s="9">
        <v>31</v>
      </c>
      <c r="E101" s="10">
        <v>1564340</v>
      </c>
      <c r="F101" s="10">
        <v>3201330</v>
      </c>
      <c r="G101" s="10">
        <v>4765670</v>
      </c>
    </row>
    <row r="102" spans="1:7" x14ac:dyDescent="0.3">
      <c r="A102" s="11" t="s">
        <v>195</v>
      </c>
      <c r="B102" s="12" t="s">
        <v>1218</v>
      </c>
      <c r="C102" s="12" t="s">
        <v>194</v>
      </c>
      <c r="D102" s="13">
        <v>216</v>
      </c>
      <c r="E102" s="14">
        <v>7323400</v>
      </c>
      <c r="F102" s="14">
        <v>11322530</v>
      </c>
      <c r="G102" s="14">
        <v>18645930</v>
      </c>
    </row>
    <row r="103" spans="1:7" x14ac:dyDescent="0.3">
      <c r="A103" s="8" t="s">
        <v>197</v>
      </c>
      <c r="B103" s="15" t="s">
        <v>1219</v>
      </c>
      <c r="C103" s="15" t="s">
        <v>196</v>
      </c>
      <c r="D103" s="9">
        <v>68</v>
      </c>
      <c r="E103" s="10">
        <v>4411540</v>
      </c>
      <c r="F103" s="10">
        <v>3731420</v>
      </c>
      <c r="G103" s="10">
        <v>8142960</v>
      </c>
    </row>
    <row r="104" spans="1:7" x14ac:dyDescent="0.3">
      <c r="A104" s="11" t="s">
        <v>199</v>
      </c>
      <c r="B104" s="12" t="s">
        <v>1220</v>
      </c>
      <c r="C104" s="12" t="s">
        <v>198</v>
      </c>
      <c r="D104" s="13">
        <v>1</v>
      </c>
      <c r="E104" s="14">
        <v>25320</v>
      </c>
      <c r="F104" s="14">
        <v>25470</v>
      </c>
      <c r="G104" s="14">
        <v>50790</v>
      </c>
    </row>
    <row r="105" spans="1:7" x14ac:dyDescent="0.3">
      <c r="A105" s="8" t="s">
        <v>203</v>
      </c>
      <c r="B105" s="15" t="s">
        <v>1221</v>
      </c>
      <c r="C105" s="15" t="s">
        <v>1222</v>
      </c>
      <c r="D105" s="9">
        <v>10</v>
      </c>
      <c r="E105" s="10">
        <v>351270</v>
      </c>
      <c r="F105" s="10">
        <v>719450</v>
      </c>
      <c r="G105" s="10">
        <v>1070720</v>
      </c>
    </row>
    <row r="106" spans="1:7" x14ac:dyDescent="0.3">
      <c r="A106" s="11" t="s">
        <v>205</v>
      </c>
      <c r="B106" s="12" t="s">
        <v>1223</v>
      </c>
      <c r="C106" s="12" t="s">
        <v>1224</v>
      </c>
      <c r="D106" s="13">
        <v>34</v>
      </c>
      <c r="E106" s="14">
        <v>1374000</v>
      </c>
      <c r="F106" s="14">
        <v>2142060</v>
      </c>
      <c r="G106" s="14">
        <v>3516060</v>
      </c>
    </row>
    <row r="107" spans="1:7" x14ac:dyDescent="0.3">
      <c r="A107" s="8" t="s">
        <v>207</v>
      </c>
      <c r="B107" s="15" t="s">
        <v>1225</v>
      </c>
      <c r="C107" s="15" t="s">
        <v>1226</v>
      </c>
      <c r="D107" s="9">
        <v>11</v>
      </c>
      <c r="E107" s="10">
        <v>456290</v>
      </c>
      <c r="F107" s="10">
        <v>971180</v>
      </c>
      <c r="G107" s="10">
        <v>1427470</v>
      </c>
    </row>
    <row r="108" spans="1:7" x14ac:dyDescent="0.3">
      <c r="A108" s="11" t="s">
        <v>217</v>
      </c>
      <c r="B108" s="12" t="s">
        <v>1227</v>
      </c>
      <c r="C108" s="12" t="s">
        <v>216</v>
      </c>
      <c r="D108" s="13">
        <v>16</v>
      </c>
      <c r="E108" s="14">
        <v>661780</v>
      </c>
      <c r="F108" s="14">
        <v>1216930</v>
      </c>
      <c r="G108" s="14">
        <v>1878710</v>
      </c>
    </row>
    <row r="109" spans="1:7" x14ac:dyDescent="0.3">
      <c r="A109" s="8" t="s">
        <v>219</v>
      </c>
      <c r="B109" s="15" t="s">
        <v>1228</v>
      </c>
      <c r="C109" s="15" t="s">
        <v>218</v>
      </c>
      <c r="D109" s="9">
        <v>1</v>
      </c>
      <c r="E109" s="10">
        <v>55170</v>
      </c>
      <c r="F109" s="10">
        <v>127820</v>
      </c>
      <c r="G109" s="10">
        <v>182990</v>
      </c>
    </row>
    <row r="110" spans="1:7" x14ac:dyDescent="0.3">
      <c r="A110" s="11" t="s">
        <v>221</v>
      </c>
      <c r="B110" s="12" t="s">
        <v>1229</v>
      </c>
      <c r="C110" s="12" t="s">
        <v>220</v>
      </c>
      <c r="D110" s="13">
        <v>6</v>
      </c>
      <c r="E110" s="14">
        <v>305040</v>
      </c>
      <c r="F110" s="14">
        <v>670450</v>
      </c>
      <c r="G110" s="14">
        <v>975490</v>
      </c>
    </row>
    <row r="111" spans="1:7" x14ac:dyDescent="0.3">
      <c r="A111" s="8" t="s">
        <v>223</v>
      </c>
      <c r="B111" s="15" t="s">
        <v>1230</v>
      </c>
      <c r="C111" s="15" t="s">
        <v>1231</v>
      </c>
      <c r="D111" s="9">
        <v>507</v>
      </c>
      <c r="E111" s="10">
        <v>31105980</v>
      </c>
      <c r="F111" s="10">
        <v>34081880</v>
      </c>
      <c r="G111" s="10">
        <v>65187860</v>
      </c>
    </row>
    <row r="112" spans="1:7" x14ac:dyDescent="0.3">
      <c r="A112" s="11" t="s">
        <v>225</v>
      </c>
      <c r="B112" s="12" t="s">
        <v>1232</v>
      </c>
      <c r="C112" s="12" t="s">
        <v>224</v>
      </c>
      <c r="D112" s="13">
        <v>2</v>
      </c>
      <c r="E112" s="14">
        <v>78510</v>
      </c>
      <c r="F112" s="14">
        <v>228800</v>
      </c>
      <c r="G112" s="14">
        <v>307310</v>
      </c>
    </row>
    <row r="113" spans="1:7" x14ac:dyDescent="0.3">
      <c r="A113" s="8" t="s">
        <v>211</v>
      </c>
      <c r="B113" s="15" t="s">
        <v>1233</v>
      </c>
      <c r="C113" s="15" t="s">
        <v>1234</v>
      </c>
      <c r="D113" s="9">
        <v>8</v>
      </c>
      <c r="E113" s="10">
        <v>280120</v>
      </c>
      <c r="F113" s="10">
        <v>1307230</v>
      </c>
      <c r="G113" s="10">
        <v>1587350</v>
      </c>
    </row>
    <row r="114" spans="1:7" x14ac:dyDescent="0.3">
      <c r="A114" s="11" t="s">
        <v>227</v>
      </c>
      <c r="B114" s="12" t="s">
        <v>1235</v>
      </c>
      <c r="C114" s="12" t="s">
        <v>226</v>
      </c>
      <c r="D114" s="13">
        <v>16</v>
      </c>
      <c r="E114" s="14">
        <v>716290</v>
      </c>
      <c r="F114" s="14">
        <v>981140</v>
      </c>
      <c r="G114" s="14">
        <v>1697430</v>
      </c>
    </row>
    <row r="115" spans="1:7" x14ac:dyDescent="0.3">
      <c r="A115" s="8" t="s">
        <v>229</v>
      </c>
      <c r="B115" s="15" t="s">
        <v>1236</v>
      </c>
      <c r="C115" s="15" t="s">
        <v>228</v>
      </c>
      <c r="D115" s="9">
        <v>3</v>
      </c>
      <c r="E115" s="10">
        <v>66320</v>
      </c>
      <c r="F115" s="10">
        <v>207080</v>
      </c>
      <c r="G115" s="10">
        <v>273400</v>
      </c>
    </row>
    <row r="116" spans="1:7" x14ac:dyDescent="0.3">
      <c r="A116" s="11" t="s">
        <v>231</v>
      </c>
      <c r="B116" s="12" t="s">
        <v>1237</v>
      </c>
      <c r="C116" s="12" t="s">
        <v>230</v>
      </c>
      <c r="D116" s="13">
        <v>20</v>
      </c>
      <c r="E116" s="14">
        <v>1086140</v>
      </c>
      <c r="F116" s="14">
        <v>2235170</v>
      </c>
      <c r="G116" s="14">
        <v>3321310</v>
      </c>
    </row>
    <row r="117" spans="1:7" x14ac:dyDescent="0.3">
      <c r="A117" s="8" t="s">
        <v>235</v>
      </c>
      <c r="B117" s="15" t="s">
        <v>1238</v>
      </c>
      <c r="C117" s="15" t="s">
        <v>234</v>
      </c>
      <c r="D117" s="9">
        <v>13</v>
      </c>
      <c r="E117" s="10">
        <v>388250</v>
      </c>
      <c r="F117" s="10">
        <v>521790</v>
      </c>
      <c r="G117" s="10">
        <v>910040</v>
      </c>
    </row>
    <row r="118" spans="1:7" x14ac:dyDescent="0.3">
      <c r="A118" s="11" t="s">
        <v>237</v>
      </c>
      <c r="B118" s="12" t="s">
        <v>1239</v>
      </c>
      <c r="C118" s="12" t="s">
        <v>236</v>
      </c>
      <c r="D118" s="13">
        <v>6</v>
      </c>
      <c r="E118" s="14">
        <v>175020</v>
      </c>
      <c r="F118" s="14">
        <v>293980</v>
      </c>
      <c r="G118" s="14">
        <v>469000</v>
      </c>
    </row>
    <row r="119" spans="1:7" x14ac:dyDescent="0.3">
      <c r="A119" s="8" t="s">
        <v>239</v>
      </c>
      <c r="B119" s="15" t="s">
        <v>1240</v>
      </c>
      <c r="C119" s="15" t="s">
        <v>1241</v>
      </c>
      <c r="D119" s="9">
        <v>11</v>
      </c>
      <c r="E119" s="10">
        <v>316160</v>
      </c>
      <c r="F119" s="10">
        <v>381800</v>
      </c>
      <c r="G119" s="10">
        <v>697960</v>
      </c>
    </row>
    <row r="120" spans="1:7" x14ac:dyDescent="0.3">
      <c r="A120" s="11" t="s">
        <v>241</v>
      </c>
      <c r="B120" s="12" t="s">
        <v>1242</v>
      </c>
      <c r="C120" s="12" t="s">
        <v>240</v>
      </c>
      <c r="D120" s="13">
        <v>4</v>
      </c>
      <c r="E120" s="14">
        <v>121420</v>
      </c>
      <c r="F120" s="14">
        <v>284000</v>
      </c>
      <c r="G120" s="14">
        <v>405420</v>
      </c>
    </row>
    <row r="121" spans="1:7" x14ac:dyDescent="0.3">
      <c r="A121" s="8" t="s">
        <v>243</v>
      </c>
      <c r="B121" s="15" t="s">
        <v>1243</v>
      </c>
      <c r="C121" s="15" t="s">
        <v>242</v>
      </c>
      <c r="D121" s="9">
        <v>5</v>
      </c>
      <c r="E121" s="10">
        <v>197030</v>
      </c>
      <c r="F121" s="10">
        <v>562100</v>
      </c>
      <c r="G121" s="10">
        <v>759130</v>
      </c>
    </row>
    <row r="122" spans="1:7" x14ac:dyDescent="0.3">
      <c r="A122" s="11" t="s">
        <v>245</v>
      </c>
      <c r="B122" s="12" t="s">
        <v>1244</v>
      </c>
      <c r="C122" s="12" t="s">
        <v>244</v>
      </c>
      <c r="D122" s="13">
        <v>8</v>
      </c>
      <c r="E122" s="14">
        <v>275160</v>
      </c>
      <c r="F122" s="14">
        <v>509730</v>
      </c>
      <c r="G122" s="14">
        <v>784890</v>
      </c>
    </row>
    <row r="123" spans="1:7" x14ac:dyDescent="0.3">
      <c r="A123" s="8" t="s">
        <v>247</v>
      </c>
      <c r="B123" s="15" t="s">
        <v>1245</v>
      </c>
      <c r="C123" s="15" t="s">
        <v>246</v>
      </c>
      <c r="D123" s="9">
        <v>12</v>
      </c>
      <c r="E123" s="10">
        <v>705390</v>
      </c>
      <c r="F123" s="10">
        <v>1133250</v>
      </c>
      <c r="G123" s="10">
        <v>1838640</v>
      </c>
    </row>
    <row r="124" spans="1:7" x14ac:dyDescent="0.3">
      <c r="A124" s="11" t="s">
        <v>249</v>
      </c>
      <c r="B124" s="12" t="s">
        <v>1246</v>
      </c>
      <c r="C124" s="12" t="s">
        <v>1247</v>
      </c>
      <c r="D124" s="13">
        <v>44</v>
      </c>
      <c r="E124" s="14">
        <v>2725130</v>
      </c>
      <c r="F124" s="14">
        <v>7296140</v>
      </c>
      <c r="G124" s="14">
        <v>10021270</v>
      </c>
    </row>
    <row r="125" spans="1:7" x14ac:dyDescent="0.3">
      <c r="A125" s="8" t="s">
        <v>251</v>
      </c>
      <c r="B125" s="15" t="s">
        <v>1248</v>
      </c>
      <c r="C125" s="15" t="s">
        <v>250</v>
      </c>
      <c r="D125" s="9">
        <v>25</v>
      </c>
      <c r="E125" s="10">
        <v>811070</v>
      </c>
      <c r="F125" s="10">
        <v>1518950</v>
      </c>
      <c r="G125" s="10">
        <v>2330020</v>
      </c>
    </row>
    <row r="126" spans="1:7" x14ac:dyDescent="0.3">
      <c r="A126" s="11" t="s">
        <v>253</v>
      </c>
      <c r="B126" s="12" t="s">
        <v>1249</v>
      </c>
      <c r="C126" s="12" t="s">
        <v>252</v>
      </c>
      <c r="D126" s="13">
        <v>6</v>
      </c>
      <c r="E126" s="14">
        <v>288040</v>
      </c>
      <c r="F126" s="14">
        <v>575780</v>
      </c>
      <c r="G126" s="14">
        <v>863820</v>
      </c>
    </row>
    <row r="127" spans="1:7" x14ac:dyDescent="0.3">
      <c r="A127" s="8" t="s">
        <v>255</v>
      </c>
      <c r="B127" s="15" t="s">
        <v>1250</v>
      </c>
      <c r="C127" s="15" t="s">
        <v>254</v>
      </c>
      <c r="D127" s="9">
        <v>11</v>
      </c>
      <c r="E127" s="10">
        <v>445830</v>
      </c>
      <c r="F127" s="10">
        <v>888940</v>
      </c>
      <c r="G127" s="10">
        <v>1334770</v>
      </c>
    </row>
    <row r="128" spans="1:7" x14ac:dyDescent="0.3">
      <c r="A128" s="11" t="s">
        <v>257</v>
      </c>
      <c r="B128" s="12" t="s">
        <v>1251</v>
      </c>
      <c r="C128" s="12" t="s">
        <v>256</v>
      </c>
      <c r="D128" s="13">
        <v>19</v>
      </c>
      <c r="E128" s="14">
        <v>751420</v>
      </c>
      <c r="F128" s="14">
        <v>1313080</v>
      </c>
      <c r="G128" s="14">
        <v>2064500</v>
      </c>
    </row>
    <row r="129" spans="1:7" x14ac:dyDescent="0.3">
      <c r="A129" s="8" t="s">
        <v>259</v>
      </c>
      <c r="B129" s="15" t="s">
        <v>1252</v>
      </c>
      <c r="C129" s="15" t="s">
        <v>1253</v>
      </c>
      <c r="D129" s="9">
        <v>87</v>
      </c>
      <c r="E129" s="10">
        <v>4341150</v>
      </c>
      <c r="F129" s="10">
        <v>7574040</v>
      </c>
      <c r="G129" s="10">
        <v>11915190</v>
      </c>
    </row>
    <row r="130" spans="1:7" x14ac:dyDescent="0.3">
      <c r="A130" s="11" t="s">
        <v>261</v>
      </c>
      <c r="B130" s="12" t="s">
        <v>1254</v>
      </c>
      <c r="C130" s="12" t="s">
        <v>260</v>
      </c>
      <c r="D130" s="13">
        <v>14</v>
      </c>
      <c r="E130" s="14">
        <v>607390</v>
      </c>
      <c r="F130" s="14">
        <v>1742960</v>
      </c>
      <c r="G130" s="14">
        <v>2350350</v>
      </c>
    </row>
    <row r="131" spans="1:7" x14ac:dyDescent="0.3">
      <c r="A131" s="8" t="s">
        <v>263</v>
      </c>
      <c r="B131" s="15" t="s">
        <v>1255</v>
      </c>
      <c r="C131" s="15" t="s">
        <v>1256</v>
      </c>
      <c r="D131" s="9">
        <v>73</v>
      </c>
      <c r="E131" s="10">
        <v>3653550</v>
      </c>
      <c r="F131" s="10">
        <v>7144140</v>
      </c>
      <c r="G131" s="10">
        <v>10797690</v>
      </c>
    </row>
    <row r="132" spans="1:7" x14ac:dyDescent="0.3">
      <c r="A132" s="11" t="s">
        <v>265</v>
      </c>
      <c r="B132" s="12" t="s">
        <v>1257</v>
      </c>
      <c r="C132" s="12" t="s">
        <v>264</v>
      </c>
      <c r="D132" s="13">
        <v>2</v>
      </c>
      <c r="E132" s="14">
        <v>68110</v>
      </c>
      <c r="F132" s="14">
        <v>231860</v>
      </c>
      <c r="G132" s="14">
        <v>299970</v>
      </c>
    </row>
    <row r="133" spans="1:7" ht="17.25" thickBot="1" x14ac:dyDescent="0.35">
      <c r="A133" s="30" t="s">
        <v>267</v>
      </c>
      <c r="B133" s="31" t="s">
        <v>1258</v>
      </c>
      <c r="C133" s="31" t="s">
        <v>266</v>
      </c>
      <c r="D133" s="32">
        <v>25</v>
      </c>
      <c r="E133" s="33">
        <v>874970</v>
      </c>
      <c r="F133" s="33">
        <v>1959300</v>
      </c>
      <c r="G133" s="33">
        <v>2834270</v>
      </c>
    </row>
    <row r="134" spans="1:7" ht="17.25" thickTop="1" x14ac:dyDescent="0.3">
      <c r="A134" s="11" t="s">
        <v>143</v>
      </c>
      <c r="B134" s="12" t="s">
        <v>1274</v>
      </c>
      <c r="C134" s="12" t="s">
        <v>1277</v>
      </c>
      <c r="D134" s="13">
        <v>38</v>
      </c>
      <c r="E134" s="14">
        <v>3500000</v>
      </c>
      <c r="F134" s="14">
        <v>9700000</v>
      </c>
      <c r="G134" s="14">
        <v>13200000</v>
      </c>
    </row>
    <row r="135" spans="1:7" x14ac:dyDescent="0.3">
      <c r="A135" s="8" t="s">
        <v>145</v>
      </c>
      <c r="B135" s="15" t="s">
        <v>1274</v>
      </c>
      <c r="C135" s="15" t="s">
        <v>1278</v>
      </c>
      <c r="D135" s="9">
        <v>460</v>
      </c>
      <c r="E135" s="10">
        <v>22000000</v>
      </c>
      <c r="F135" s="10">
        <v>96000000</v>
      </c>
      <c r="G135" s="10">
        <v>118000000</v>
      </c>
    </row>
    <row r="136" spans="1:7" x14ac:dyDescent="0.3">
      <c r="A136" s="11" t="s">
        <v>147</v>
      </c>
      <c r="B136" s="12" t="s">
        <v>1274</v>
      </c>
      <c r="C136" s="12" t="s">
        <v>1279</v>
      </c>
      <c r="D136" s="13">
        <v>250</v>
      </c>
      <c r="E136" s="14">
        <v>14000000</v>
      </c>
      <c r="F136" s="14">
        <v>57000000</v>
      </c>
      <c r="G136" s="14">
        <v>71000000</v>
      </c>
    </row>
    <row r="137" spans="1:7" x14ac:dyDescent="0.3">
      <c r="A137" s="8" t="s">
        <v>149</v>
      </c>
      <c r="B137" s="15" t="s">
        <v>1274</v>
      </c>
      <c r="C137" s="15" t="s">
        <v>1280</v>
      </c>
      <c r="D137" s="16">
        <v>1040</v>
      </c>
      <c r="E137" s="10">
        <v>52000000</v>
      </c>
      <c r="F137" s="10">
        <v>117000000</v>
      </c>
      <c r="G137" s="10">
        <v>229000000</v>
      </c>
    </row>
    <row r="138" spans="1:7" x14ac:dyDescent="0.3">
      <c r="A138" s="11" t="s">
        <v>215</v>
      </c>
      <c r="B138" s="12" t="s">
        <v>1281</v>
      </c>
      <c r="C138" s="12" t="s">
        <v>1282</v>
      </c>
      <c r="D138" s="13">
        <v>42</v>
      </c>
      <c r="E138" s="14">
        <v>2300000</v>
      </c>
      <c r="F138" s="14">
        <v>10500000</v>
      </c>
      <c r="G138" s="14">
        <v>12800000</v>
      </c>
    </row>
    <row r="139" spans="1:7" ht="17.25" thickBot="1" x14ac:dyDescent="0.35">
      <c r="A139" s="34" t="s">
        <v>213</v>
      </c>
      <c r="B139" s="35" t="s">
        <v>1281</v>
      </c>
      <c r="C139" s="35" t="s">
        <v>1283</v>
      </c>
      <c r="D139" s="36">
        <v>1260</v>
      </c>
      <c r="E139" s="37">
        <v>70000000</v>
      </c>
      <c r="F139" s="37">
        <v>242000000</v>
      </c>
      <c r="G139" s="37">
        <v>312000000</v>
      </c>
    </row>
    <row r="140" spans="1:7" ht="17.25" thickBot="1" x14ac:dyDescent="0.35">
      <c r="A140" s="38"/>
      <c r="B140" s="39"/>
      <c r="C140" s="40" t="s">
        <v>1284</v>
      </c>
      <c r="D140" s="17">
        <v>6718</v>
      </c>
      <c r="E140" s="18">
        <v>324448290</v>
      </c>
      <c r="F140" s="18">
        <v>789864210</v>
      </c>
      <c r="G140" s="18">
        <v>1174312500</v>
      </c>
    </row>
    <row r="141" spans="1:7" ht="17.25" thickBot="1" x14ac:dyDescent="0.35">
      <c r="A141" s="38"/>
      <c r="B141" s="39"/>
      <c r="C141" s="40" t="s">
        <v>1285</v>
      </c>
      <c r="D141" s="17">
        <v>94037</v>
      </c>
      <c r="E141" s="18">
        <v>4433885500</v>
      </c>
      <c r="F141" s="18">
        <v>13742127780</v>
      </c>
      <c r="G141" s="18">
        <v>18236013280</v>
      </c>
    </row>
    <row r="143" spans="1:7" x14ac:dyDescent="0.3">
      <c r="A143" s="218" t="s">
        <v>11745</v>
      </c>
    </row>
  </sheetData>
  <sheetProtection algorithmName="SHA-512" hashValue="+moUaBl32DV6/IIsBNql2+rHJpaYwat6XhG66WyhUin2NMs0iQWr3lG4T7tG35fPxjAkbmec5iAFyYyJ42mamA==" saltValue="dAfPo9uSLUnif+wYvMEIrw==" spinCount="100000" sheet="1" objects="1" scenarios="1"/>
  <mergeCells count="2">
    <mergeCell ref="A1:C1"/>
    <mergeCell ref="A2:E2"/>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EB05-3ADF-45EC-A04C-14163221A9A3}">
  <sheetPr>
    <tabColor rgb="FF0070C0"/>
  </sheetPr>
  <dimension ref="A1:G138"/>
  <sheetViews>
    <sheetView workbookViewId="0">
      <selection activeCell="E15" sqref="E15"/>
    </sheetView>
  </sheetViews>
  <sheetFormatPr defaultRowHeight="16.5" x14ac:dyDescent="0.3"/>
  <cols>
    <col min="1" max="1" width="45" customWidth="1"/>
    <col min="2" max="2" width="9.125" customWidth="1"/>
    <col min="3" max="3" width="22.875" customWidth="1"/>
    <col min="4" max="4" width="18.875" customWidth="1"/>
    <col min="6" max="6" width="22.875" customWidth="1"/>
    <col min="7" max="7" width="26.375" customWidth="1"/>
  </cols>
  <sheetData>
    <row r="1" spans="1:7" ht="24" x14ac:dyDescent="0.4">
      <c r="A1" s="282" t="s">
        <v>11737</v>
      </c>
      <c r="B1" s="282"/>
      <c r="C1" s="282"/>
    </row>
    <row r="2" spans="1:7" x14ac:dyDescent="0.3">
      <c r="A2" s="110" t="s">
        <v>11736</v>
      </c>
    </row>
    <row r="3" spans="1:7" ht="31.5" customHeight="1" x14ac:dyDescent="0.3">
      <c r="A3" s="212" t="s">
        <v>286</v>
      </c>
      <c r="B3" s="212" t="s">
        <v>1</v>
      </c>
      <c r="C3" s="212" t="s">
        <v>287</v>
      </c>
      <c r="D3" s="213" t="s">
        <v>366</v>
      </c>
    </row>
    <row r="4" spans="1:7" x14ac:dyDescent="0.3">
      <c r="A4" s="3" t="s">
        <v>150</v>
      </c>
      <c r="B4" s="3" t="s">
        <v>151</v>
      </c>
      <c r="C4" s="3" t="s">
        <v>300</v>
      </c>
      <c r="D4" s="4">
        <v>2227239</v>
      </c>
    </row>
    <row r="5" spans="1:7" x14ac:dyDescent="0.3">
      <c r="A5" s="3" t="s">
        <v>212</v>
      </c>
      <c r="B5" s="3" t="s">
        <v>213</v>
      </c>
      <c r="C5" s="3" t="s">
        <v>294</v>
      </c>
      <c r="D5" s="4">
        <v>1966790</v>
      </c>
      <c r="F5" t="s">
        <v>367</v>
      </c>
      <c r="G5" t="s">
        <v>368</v>
      </c>
    </row>
    <row r="6" spans="1:7" x14ac:dyDescent="0.3">
      <c r="A6" s="3" t="s">
        <v>146</v>
      </c>
      <c r="B6" s="3" t="s">
        <v>147</v>
      </c>
      <c r="C6" s="3" t="s">
        <v>290</v>
      </c>
      <c r="D6" s="4">
        <v>1944683</v>
      </c>
      <c r="F6" s="5" t="s">
        <v>293</v>
      </c>
      <c r="G6">
        <v>36</v>
      </c>
    </row>
    <row r="7" spans="1:7" x14ac:dyDescent="0.3">
      <c r="A7" s="3" t="s">
        <v>144</v>
      </c>
      <c r="B7" s="3" t="s">
        <v>145</v>
      </c>
      <c r="C7" s="3" t="s">
        <v>294</v>
      </c>
      <c r="D7" s="4">
        <v>1883489</v>
      </c>
      <c r="F7" s="5" t="s">
        <v>290</v>
      </c>
      <c r="G7">
        <v>46</v>
      </c>
    </row>
    <row r="8" spans="1:7" x14ac:dyDescent="0.3">
      <c r="A8" s="3" t="s">
        <v>222</v>
      </c>
      <c r="B8" s="3" t="s">
        <v>223</v>
      </c>
      <c r="C8" s="3" t="s">
        <v>293</v>
      </c>
      <c r="D8" s="4">
        <v>1506905</v>
      </c>
      <c r="F8" s="5" t="s">
        <v>300</v>
      </c>
      <c r="G8">
        <v>9</v>
      </c>
    </row>
    <row r="9" spans="1:7" x14ac:dyDescent="0.3">
      <c r="A9" s="3" t="s">
        <v>148</v>
      </c>
      <c r="B9" s="3" t="s">
        <v>149</v>
      </c>
      <c r="C9" s="3" t="s">
        <v>294</v>
      </c>
      <c r="D9" s="4">
        <v>1497993</v>
      </c>
      <c r="F9" s="5" t="s">
        <v>294</v>
      </c>
      <c r="G9">
        <v>22</v>
      </c>
    </row>
    <row r="10" spans="1:7" x14ac:dyDescent="0.3">
      <c r="A10" s="3" t="s">
        <v>214</v>
      </c>
      <c r="B10" s="3" t="s">
        <v>215</v>
      </c>
      <c r="C10" s="3" t="s">
        <v>290</v>
      </c>
      <c r="D10" s="4">
        <v>1199571</v>
      </c>
      <c r="F10" s="5" t="s">
        <v>297</v>
      </c>
      <c r="G10">
        <v>20</v>
      </c>
    </row>
    <row r="11" spans="1:7" x14ac:dyDescent="0.3">
      <c r="A11" s="3" t="s">
        <v>76</v>
      </c>
      <c r="B11" s="3" t="s">
        <v>77</v>
      </c>
      <c r="C11" s="3" t="s">
        <v>290</v>
      </c>
      <c r="D11" s="4">
        <v>1006940</v>
      </c>
      <c r="F11" s="5" t="s">
        <v>369</v>
      </c>
      <c r="G11">
        <v>133</v>
      </c>
    </row>
    <row r="12" spans="1:7" x14ac:dyDescent="0.3">
      <c r="A12" s="3" t="s">
        <v>142</v>
      </c>
      <c r="B12" s="3" t="s">
        <v>143</v>
      </c>
      <c r="C12" s="3" t="s">
        <v>293</v>
      </c>
      <c r="D12" s="4">
        <v>711968</v>
      </c>
    </row>
    <row r="13" spans="1:7" x14ac:dyDescent="0.3">
      <c r="A13" s="3" t="s">
        <v>36</v>
      </c>
      <c r="B13" s="3" t="s">
        <v>37</v>
      </c>
      <c r="C13" s="3" t="s">
        <v>290</v>
      </c>
      <c r="D13" s="4">
        <v>297685</v>
      </c>
    </row>
    <row r="14" spans="1:7" x14ac:dyDescent="0.3">
      <c r="A14" s="3" t="s">
        <v>154</v>
      </c>
      <c r="B14" s="3" t="s">
        <v>155</v>
      </c>
      <c r="C14" s="3" t="s">
        <v>293</v>
      </c>
      <c r="D14" s="4">
        <v>244823</v>
      </c>
    </row>
    <row r="15" spans="1:7" x14ac:dyDescent="0.3">
      <c r="A15" s="3" t="s">
        <v>134</v>
      </c>
      <c r="B15" s="3" t="s">
        <v>135</v>
      </c>
      <c r="C15" s="3" t="s">
        <v>290</v>
      </c>
      <c r="D15" s="4">
        <v>218016</v>
      </c>
    </row>
    <row r="16" spans="1:7" x14ac:dyDescent="0.3">
      <c r="A16" s="3" t="s">
        <v>208</v>
      </c>
      <c r="B16" s="3" t="s">
        <v>209</v>
      </c>
      <c r="C16" s="3" t="s">
        <v>300</v>
      </c>
      <c r="D16" s="4">
        <v>211997</v>
      </c>
    </row>
    <row r="17" spans="1:4" x14ac:dyDescent="0.3">
      <c r="A17" s="3" t="s">
        <v>54</v>
      </c>
      <c r="B17" s="3" t="s">
        <v>55</v>
      </c>
      <c r="C17" s="3" t="s">
        <v>293</v>
      </c>
      <c r="D17" s="4">
        <v>202039</v>
      </c>
    </row>
    <row r="18" spans="1:4" x14ac:dyDescent="0.3">
      <c r="A18" s="3" t="s">
        <v>200</v>
      </c>
      <c r="B18" s="3" t="s">
        <v>201</v>
      </c>
      <c r="C18" s="3" t="s">
        <v>300</v>
      </c>
      <c r="D18" s="4">
        <v>191151</v>
      </c>
    </row>
    <row r="19" spans="1:4" x14ac:dyDescent="0.3">
      <c r="A19" s="3" t="s">
        <v>70</v>
      </c>
      <c r="B19" s="3" t="s">
        <v>71</v>
      </c>
      <c r="C19" s="3" t="s">
        <v>293</v>
      </c>
      <c r="D19" s="4">
        <v>165279</v>
      </c>
    </row>
    <row r="20" spans="1:4" x14ac:dyDescent="0.3">
      <c r="A20" s="3" t="s">
        <v>56</v>
      </c>
      <c r="B20" s="3" t="s">
        <v>57</v>
      </c>
      <c r="C20" s="3" t="s">
        <v>300</v>
      </c>
      <c r="D20" s="4">
        <v>153655</v>
      </c>
    </row>
    <row r="21" spans="1:4" x14ac:dyDescent="0.3">
      <c r="A21" s="3" t="s">
        <v>94</v>
      </c>
      <c r="B21" s="3" t="s">
        <v>95</v>
      </c>
      <c r="C21" s="3" t="s">
        <v>290</v>
      </c>
      <c r="D21" s="4">
        <v>144413</v>
      </c>
    </row>
    <row r="22" spans="1:4" x14ac:dyDescent="0.3">
      <c r="A22" s="3" t="s">
        <v>190</v>
      </c>
      <c r="B22" s="3" t="s">
        <v>191</v>
      </c>
      <c r="C22" s="3" t="s">
        <v>293</v>
      </c>
      <c r="D22" s="4">
        <v>135989</v>
      </c>
    </row>
    <row r="23" spans="1:4" x14ac:dyDescent="0.3">
      <c r="A23" s="3" t="s">
        <v>80</v>
      </c>
      <c r="B23" s="3" t="s">
        <v>81</v>
      </c>
      <c r="C23" s="3" t="s">
        <v>290</v>
      </c>
      <c r="D23" s="4">
        <v>132396</v>
      </c>
    </row>
    <row r="24" spans="1:4" x14ac:dyDescent="0.3">
      <c r="A24" s="3" t="s">
        <v>264</v>
      </c>
      <c r="B24" s="3" t="s">
        <v>265</v>
      </c>
      <c r="C24" s="3" t="s">
        <v>297</v>
      </c>
      <c r="D24" s="4">
        <v>130855</v>
      </c>
    </row>
    <row r="25" spans="1:4" x14ac:dyDescent="0.3">
      <c r="A25" s="3" t="s">
        <v>40</v>
      </c>
      <c r="B25" s="3" t="s">
        <v>41</v>
      </c>
      <c r="C25" s="3" t="s">
        <v>293</v>
      </c>
      <c r="D25" s="4">
        <v>125108</v>
      </c>
    </row>
    <row r="26" spans="1:4" x14ac:dyDescent="0.3">
      <c r="A26" s="3" t="s">
        <v>132</v>
      </c>
      <c r="B26" s="3" t="s">
        <v>133</v>
      </c>
      <c r="C26" s="3" t="s">
        <v>294</v>
      </c>
      <c r="D26" s="4">
        <v>123233</v>
      </c>
    </row>
    <row r="27" spans="1:4" x14ac:dyDescent="0.3">
      <c r="A27" s="3" t="s">
        <v>58</v>
      </c>
      <c r="B27" s="3" t="s">
        <v>59</v>
      </c>
      <c r="C27" s="3" t="s">
        <v>290</v>
      </c>
      <c r="D27" s="4">
        <v>123162</v>
      </c>
    </row>
    <row r="28" spans="1:4" x14ac:dyDescent="0.3">
      <c r="A28" s="3" t="s">
        <v>250</v>
      </c>
      <c r="B28" s="3" t="s">
        <v>251</v>
      </c>
      <c r="C28" s="3" t="s">
        <v>290</v>
      </c>
      <c r="D28" s="4">
        <v>119414</v>
      </c>
    </row>
    <row r="29" spans="1:4" x14ac:dyDescent="0.3">
      <c r="A29" s="3" t="s">
        <v>172</v>
      </c>
      <c r="B29" s="3" t="s">
        <v>173</v>
      </c>
      <c r="C29" s="3" t="s">
        <v>294</v>
      </c>
      <c r="D29" s="4">
        <v>102230</v>
      </c>
    </row>
    <row r="30" spans="1:4" x14ac:dyDescent="0.3">
      <c r="A30" s="3" t="s">
        <v>46</v>
      </c>
      <c r="B30" s="3" t="s">
        <v>47</v>
      </c>
      <c r="C30" s="3" t="s">
        <v>293</v>
      </c>
      <c r="D30" s="4">
        <v>91704</v>
      </c>
    </row>
    <row r="31" spans="1:4" x14ac:dyDescent="0.3">
      <c r="A31" s="3" t="s">
        <v>114</v>
      </c>
      <c r="B31" s="3" t="s">
        <v>115</v>
      </c>
      <c r="C31" s="3" t="s">
        <v>290</v>
      </c>
      <c r="D31" s="4">
        <v>91232</v>
      </c>
    </row>
    <row r="32" spans="1:4" x14ac:dyDescent="0.3">
      <c r="A32" s="3" t="s">
        <v>12</v>
      </c>
      <c r="B32" s="3" t="s">
        <v>13</v>
      </c>
      <c r="C32" s="3" t="s">
        <v>294</v>
      </c>
      <c r="D32" s="4">
        <v>75295</v>
      </c>
    </row>
    <row r="33" spans="1:4" x14ac:dyDescent="0.3">
      <c r="A33" s="3" t="s">
        <v>140</v>
      </c>
      <c r="B33" s="3" t="s">
        <v>141</v>
      </c>
      <c r="C33" s="3" t="s">
        <v>297</v>
      </c>
      <c r="D33" s="4">
        <v>72514</v>
      </c>
    </row>
    <row r="34" spans="1:4" x14ac:dyDescent="0.3">
      <c r="A34" s="3" t="s">
        <v>204</v>
      </c>
      <c r="B34" s="3" t="s">
        <v>205</v>
      </c>
      <c r="C34" s="3" t="s">
        <v>293</v>
      </c>
      <c r="D34" s="4">
        <v>72186</v>
      </c>
    </row>
    <row r="35" spans="1:4" x14ac:dyDescent="0.3">
      <c r="A35" s="3" t="s">
        <v>6</v>
      </c>
      <c r="B35" s="3" t="s">
        <v>7</v>
      </c>
      <c r="C35" s="3" t="s">
        <v>294</v>
      </c>
      <c r="D35" s="4">
        <v>70785</v>
      </c>
    </row>
    <row r="36" spans="1:4" x14ac:dyDescent="0.3">
      <c r="A36" s="3" t="s">
        <v>106</v>
      </c>
      <c r="B36" s="3" t="s">
        <v>107</v>
      </c>
      <c r="C36" s="3" t="s">
        <v>293</v>
      </c>
      <c r="D36" s="4">
        <v>68577</v>
      </c>
    </row>
    <row r="37" spans="1:4" x14ac:dyDescent="0.3">
      <c r="A37" s="3" t="s">
        <v>176</v>
      </c>
      <c r="B37" s="3" t="s">
        <v>177</v>
      </c>
      <c r="C37" s="3" t="s">
        <v>290</v>
      </c>
      <c r="D37" s="4">
        <v>67748</v>
      </c>
    </row>
    <row r="38" spans="1:4" x14ac:dyDescent="0.3">
      <c r="A38" s="3" t="s">
        <v>126</v>
      </c>
      <c r="B38" s="3" t="s">
        <v>127</v>
      </c>
      <c r="C38" s="3" t="s">
        <v>293</v>
      </c>
      <c r="D38" s="4">
        <v>65797</v>
      </c>
    </row>
    <row r="39" spans="1:4" x14ac:dyDescent="0.3">
      <c r="A39" s="3" t="s">
        <v>194</v>
      </c>
      <c r="B39" s="3" t="s">
        <v>195</v>
      </c>
      <c r="C39" s="3" t="s">
        <v>294</v>
      </c>
      <c r="D39" s="4">
        <v>63465</v>
      </c>
    </row>
    <row r="40" spans="1:4" x14ac:dyDescent="0.3">
      <c r="A40" s="3" t="s">
        <v>60</v>
      </c>
      <c r="B40" s="3" t="s">
        <v>61</v>
      </c>
      <c r="C40" s="3" t="s">
        <v>297</v>
      </c>
      <c r="D40" s="4">
        <v>62770</v>
      </c>
    </row>
    <row r="41" spans="1:4" x14ac:dyDescent="0.3">
      <c r="A41" s="3" t="s">
        <v>32</v>
      </c>
      <c r="B41" s="3" t="s">
        <v>33</v>
      </c>
      <c r="C41" s="3" t="s">
        <v>300</v>
      </c>
      <c r="D41" s="4">
        <v>58886</v>
      </c>
    </row>
    <row r="42" spans="1:4" x14ac:dyDescent="0.3">
      <c r="A42" s="3" t="s">
        <v>8</v>
      </c>
      <c r="B42" s="3" t="s">
        <v>9</v>
      </c>
      <c r="C42" s="3" t="s">
        <v>294</v>
      </c>
      <c r="D42" s="4">
        <v>56558</v>
      </c>
    </row>
    <row r="43" spans="1:4" x14ac:dyDescent="0.3">
      <c r="A43" s="3" t="s">
        <v>262</v>
      </c>
      <c r="B43" s="3" t="s">
        <v>263</v>
      </c>
      <c r="C43" s="3" t="s">
        <v>294</v>
      </c>
      <c r="D43" s="4">
        <v>56522</v>
      </c>
    </row>
    <row r="44" spans="1:4" x14ac:dyDescent="0.3">
      <c r="A44" s="3" t="s">
        <v>116</v>
      </c>
      <c r="B44" s="3" t="s">
        <v>117</v>
      </c>
      <c r="C44" s="3" t="s">
        <v>293</v>
      </c>
      <c r="D44" s="4">
        <v>54624</v>
      </c>
    </row>
    <row r="45" spans="1:4" x14ac:dyDescent="0.3">
      <c r="A45" s="3" t="s">
        <v>102</v>
      </c>
      <c r="B45" s="3" t="s">
        <v>103</v>
      </c>
      <c r="C45" s="3" t="s">
        <v>300</v>
      </c>
      <c r="D45" s="4">
        <v>51072</v>
      </c>
    </row>
    <row r="46" spans="1:4" x14ac:dyDescent="0.3">
      <c r="A46" s="3" t="s">
        <v>20</v>
      </c>
      <c r="B46" s="3" t="s">
        <v>21</v>
      </c>
      <c r="C46" s="3" t="s">
        <v>300</v>
      </c>
      <c r="D46" s="4">
        <v>50964</v>
      </c>
    </row>
    <row r="47" spans="1:4" x14ac:dyDescent="0.3">
      <c r="A47" s="3" t="s">
        <v>82</v>
      </c>
      <c r="B47" s="3" t="s">
        <v>83</v>
      </c>
      <c r="C47" s="3" t="s">
        <v>293</v>
      </c>
      <c r="D47" s="4">
        <v>50375</v>
      </c>
    </row>
    <row r="48" spans="1:4" x14ac:dyDescent="0.3">
      <c r="A48" s="3" t="s">
        <v>66</v>
      </c>
      <c r="B48" s="3" t="s">
        <v>67</v>
      </c>
      <c r="C48" s="3" t="s">
        <v>293</v>
      </c>
      <c r="D48" s="4">
        <v>49520</v>
      </c>
    </row>
    <row r="49" spans="1:4" x14ac:dyDescent="0.3">
      <c r="A49" s="3" t="s">
        <v>216</v>
      </c>
      <c r="B49" s="3" t="s">
        <v>217</v>
      </c>
      <c r="C49" s="3" t="s">
        <v>290</v>
      </c>
      <c r="D49" s="4">
        <v>48739</v>
      </c>
    </row>
    <row r="50" spans="1:4" x14ac:dyDescent="0.3">
      <c r="A50" s="3" t="s">
        <v>52</v>
      </c>
      <c r="B50" s="3" t="s">
        <v>53</v>
      </c>
      <c r="C50" s="3" t="s">
        <v>293</v>
      </c>
      <c r="D50" s="4">
        <v>48013</v>
      </c>
    </row>
    <row r="51" spans="1:4" x14ac:dyDescent="0.3">
      <c r="A51" s="3" t="s">
        <v>258</v>
      </c>
      <c r="B51" s="3" t="s">
        <v>259</v>
      </c>
      <c r="C51" s="3" t="s">
        <v>294</v>
      </c>
      <c r="D51" s="4">
        <v>47270</v>
      </c>
    </row>
    <row r="52" spans="1:4" x14ac:dyDescent="0.3">
      <c r="A52" s="3" t="s">
        <v>158</v>
      </c>
      <c r="B52" s="3" t="s">
        <v>159</v>
      </c>
      <c r="C52" s="3" t="s">
        <v>293</v>
      </c>
      <c r="D52" s="4">
        <v>45007</v>
      </c>
    </row>
    <row r="53" spans="1:4" x14ac:dyDescent="0.3">
      <c r="A53" s="3" t="s">
        <v>180</v>
      </c>
      <c r="B53" s="3" t="s">
        <v>181</v>
      </c>
      <c r="C53" s="3" t="s">
        <v>293</v>
      </c>
      <c r="D53" s="4">
        <v>44604</v>
      </c>
    </row>
    <row r="54" spans="1:4" x14ac:dyDescent="0.3">
      <c r="A54" s="3" t="s">
        <v>206</v>
      </c>
      <c r="B54" s="3" t="s">
        <v>207</v>
      </c>
      <c r="C54" s="3" t="s">
        <v>290</v>
      </c>
      <c r="D54" s="4">
        <v>43315</v>
      </c>
    </row>
    <row r="55" spans="1:4" x14ac:dyDescent="0.3">
      <c r="A55" s="3" t="s">
        <v>166</v>
      </c>
      <c r="B55" s="3" t="s">
        <v>167</v>
      </c>
      <c r="C55" s="3" t="s">
        <v>290</v>
      </c>
      <c r="D55" s="4">
        <v>43098</v>
      </c>
    </row>
    <row r="56" spans="1:4" x14ac:dyDescent="0.3">
      <c r="A56" s="3" t="s">
        <v>110</v>
      </c>
      <c r="B56" s="3" t="s">
        <v>111</v>
      </c>
      <c r="C56" s="3" t="s">
        <v>290</v>
      </c>
      <c r="D56" s="4">
        <v>42899</v>
      </c>
    </row>
    <row r="57" spans="1:4" x14ac:dyDescent="0.3">
      <c r="A57" s="3" t="s">
        <v>122</v>
      </c>
      <c r="B57" s="3" t="s">
        <v>123</v>
      </c>
      <c r="C57" s="3" t="s">
        <v>290</v>
      </c>
      <c r="D57" s="4">
        <v>42228</v>
      </c>
    </row>
    <row r="58" spans="1:4" x14ac:dyDescent="0.3">
      <c r="A58" s="3" t="s">
        <v>178</v>
      </c>
      <c r="B58" s="3" t="s">
        <v>179</v>
      </c>
      <c r="C58" s="3" t="s">
        <v>297</v>
      </c>
      <c r="D58" s="4">
        <v>40178</v>
      </c>
    </row>
    <row r="59" spans="1:4" x14ac:dyDescent="0.3">
      <c r="A59" s="3" t="s">
        <v>220</v>
      </c>
      <c r="B59" s="3" t="s">
        <v>221</v>
      </c>
      <c r="C59" s="3" t="s">
        <v>297</v>
      </c>
      <c r="D59" s="4">
        <v>39345</v>
      </c>
    </row>
    <row r="60" spans="1:4" x14ac:dyDescent="0.3">
      <c r="A60" s="3" t="s">
        <v>118</v>
      </c>
      <c r="B60" s="3" t="s">
        <v>119</v>
      </c>
      <c r="C60" s="3" t="s">
        <v>293</v>
      </c>
      <c r="D60" s="4">
        <v>38287</v>
      </c>
    </row>
    <row r="61" spans="1:4" x14ac:dyDescent="0.3">
      <c r="A61" s="3" t="s">
        <v>72</v>
      </c>
      <c r="B61" s="3" t="s">
        <v>73</v>
      </c>
      <c r="C61" s="3" t="s">
        <v>294</v>
      </c>
      <c r="D61" s="4">
        <v>37004</v>
      </c>
    </row>
    <row r="62" spans="1:4" x14ac:dyDescent="0.3">
      <c r="A62" s="3" t="s">
        <v>162</v>
      </c>
      <c r="B62" s="3" t="s">
        <v>163</v>
      </c>
      <c r="C62" s="3" t="s">
        <v>294</v>
      </c>
      <c r="D62" s="4">
        <v>36807</v>
      </c>
    </row>
    <row r="63" spans="1:4" x14ac:dyDescent="0.3">
      <c r="A63" s="3" t="s">
        <v>88</v>
      </c>
      <c r="B63" s="3" t="s">
        <v>89</v>
      </c>
      <c r="C63" s="3" t="s">
        <v>293</v>
      </c>
      <c r="D63" s="4">
        <v>35659</v>
      </c>
    </row>
    <row r="64" spans="1:4" x14ac:dyDescent="0.3">
      <c r="A64" s="3" t="s">
        <v>86</v>
      </c>
      <c r="B64" s="3" t="s">
        <v>87</v>
      </c>
      <c r="C64" s="3" t="s">
        <v>294</v>
      </c>
      <c r="D64" s="4">
        <v>35240</v>
      </c>
    </row>
    <row r="65" spans="1:4" x14ac:dyDescent="0.3">
      <c r="A65" s="3" t="s">
        <v>242</v>
      </c>
      <c r="B65" s="3" t="s">
        <v>243</v>
      </c>
      <c r="C65" s="3" t="s">
        <v>293</v>
      </c>
      <c r="D65" s="4">
        <v>35197</v>
      </c>
    </row>
    <row r="66" spans="1:4" x14ac:dyDescent="0.3">
      <c r="A66" s="3" t="s">
        <v>50</v>
      </c>
      <c r="B66" s="3" t="s">
        <v>51</v>
      </c>
      <c r="C66" s="3" t="s">
        <v>293</v>
      </c>
      <c r="D66" s="4">
        <v>34548</v>
      </c>
    </row>
    <row r="67" spans="1:4" x14ac:dyDescent="0.3">
      <c r="A67" s="3" t="s">
        <v>16</v>
      </c>
      <c r="B67" s="3" t="s">
        <v>17</v>
      </c>
      <c r="C67" s="3" t="s">
        <v>290</v>
      </c>
      <c r="D67" s="4">
        <v>34309</v>
      </c>
    </row>
    <row r="68" spans="1:4" x14ac:dyDescent="0.3">
      <c r="A68" s="3" t="s">
        <v>34</v>
      </c>
      <c r="B68" s="3" t="s">
        <v>35</v>
      </c>
      <c r="C68" s="3" t="s">
        <v>290</v>
      </c>
      <c r="D68" s="4">
        <v>34228</v>
      </c>
    </row>
    <row r="69" spans="1:4" x14ac:dyDescent="0.3">
      <c r="A69" s="3" t="s">
        <v>254</v>
      </c>
      <c r="B69" s="3" t="s">
        <v>255</v>
      </c>
      <c r="C69" s="3" t="s">
        <v>297</v>
      </c>
      <c r="D69" s="4">
        <v>32613</v>
      </c>
    </row>
    <row r="70" spans="1:4" x14ac:dyDescent="0.3">
      <c r="A70" s="3" t="s">
        <v>266</v>
      </c>
      <c r="B70" s="3" t="s">
        <v>267</v>
      </c>
      <c r="C70" s="3" t="s">
        <v>294</v>
      </c>
      <c r="D70" s="4">
        <v>32103</v>
      </c>
    </row>
    <row r="71" spans="1:4" x14ac:dyDescent="0.3">
      <c r="A71" s="3" t="s">
        <v>136</v>
      </c>
      <c r="B71" s="3" t="s">
        <v>137</v>
      </c>
      <c r="C71" s="3" t="s">
        <v>294</v>
      </c>
      <c r="D71" s="4">
        <v>31732</v>
      </c>
    </row>
    <row r="72" spans="1:4" x14ac:dyDescent="0.3">
      <c r="A72" s="3" t="s">
        <v>44</v>
      </c>
      <c r="B72" s="3" t="s">
        <v>45</v>
      </c>
      <c r="C72" s="3" t="s">
        <v>297</v>
      </c>
      <c r="D72" s="4">
        <v>31515</v>
      </c>
    </row>
    <row r="73" spans="1:4" x14ac:dyDescent="0.3">
      <c r="A73" s="3" t="s">
        <v>228</v>
      </c>
      <c r="B73" s="3" t="s">
        <v>229</v>
      </c>
      <c r="C73" s="3" t="s">
        <v>297</v>
      </c>
      <c r="D73" s="4">
        <v>30646</v>
      </c>
    </row>
    <row r="74" spans="1:4" x14ac:dyDescent="0.3">
      <c r="A74" s="3" t="s">
        <v>236</v>
      </c>
      <c r="B74" s="3" t="s">
        <v>237</v>
      </c>
      <c r="C74" s="3" t="s">
        <v>290</v>
      </c>
      <c r="D74" s="4">
        <v>28452</v>
      </c>
    </row>
    <row r="75" spans="1:4" x14ac:dyDescent="0.3">
      <c r="A75" s="3" t="s">
        <v>210</v>
      </c>
      <c r="B75" s="3" t="s">
        <v>211</v>
      </c>
      <c r="C75" s="3" t="s">
        <v>293</v>
      </c>
      <c r="D75" s="4">
        <v>28302</v>
      </c>
    </row>
    <row r="76" spans="1:4" x14ac:dyDescent="0.3">
      <c r="A76" s="3" t="s">
        <v>260</v>
      </c>
      <c r="B76" s="3" t="s">
        <v>261</v>
      </c>
      <c r="C76" s="3" t="s">
        <v>290</v>
      </c>
      <c r="D76" s="4">
        <v>28243</v>
      </c>
    </row>
    <row r="77" spans="1:4" x14ac:dyDescent="0.3">
      <c r="A77" s="3" t="s">
        <v>226</v>
      </c>
      <c r="B77" s="3" t="s">
        <v>227</v>
      </c>
      <c r="C77" s="3" t="s">
        <v>290</v>
      </c>
      <c r="D77" s="4">
        <v>27561</v>
      </c>
    </row>
    <row r="78" spans="1:4" x14ac:dyDescent="0.3">
      <c r="A78" s="3" t="s">
        <v>192</v>
      </c>
      <c r="B78" s="3" t="s">
        <v>193</v>
      </c>
      <c r="C78" s="3" t="s">
        <v>290</v>
      </c>
      <c r="D78" s="4">
        <v>27436</v>
      </c>
    </row>
    <row r="79" spans="1:4" x14ac:dyDescent="0.3">
      <c r="A79" s="3" t="s">
        <v>98</v>
      </c>
      <c r="B79" s="3" t="s">
        <v>99</v>
      </c>
      <c r="C79" s="3" t="s">
        <v>297</v>
      </c>
      <c r="D79" s="4">
        <v>27334</v>
      </c>
    </row>
    <row r="80" spans="1:4" x14ac:dyDescent="0.3">
      <c r="A80" s="3" t="s">
        <v>68</v>
      </c>
      <c r="B80" s="3" t="s">
        <v>69</v>
      </c>
      <c r="C80" s="3" t="s">
        <v>294</v>
      </c>
      <c r="D80" s="4">
        <v>27155</v>
      </c>
    </row>
    <row r="81" spans="1:4" x14ac:dyDescent="0.3">
      <c r="A81" s="3" t="s">
        <v>156</v>
      </c>
      <c r="B81" s="3" t="s">
        <v>157</v>
      </c>
      <c r="C81" s="3" t="s">
        <v>290</v>
      </c>
      <c r="D81" s="4">
        <v>26982</v>
      </c>
    </row>
    <row r="82" spans="1:4" x14ac:dyDescent="0.3">
      <c r="A82" s="3" t="s">
        <v>182</v>
      </c>
      <c r="B82" s="3" t="s">
        <v>183</v>
      </c>
      <c r="C82" s="3" t="s">
        <v>290</v>
      </c>
      <c r="D82" s="4">
        <v>26514</v>
      </c>
    </row>
    <row r="83" spans="1:4" x14ac:dyDescent="0.3">
      <c r="A83" s="3" t="s">
        <v>186</v>
      </c>
      <c r="B83" s="3" t="s">
        <v>187</v>
      </c>
      <c r="C83" s="3" t="s">
        <v>293</v>
      </c>
      <c r="D83" s="4">
        <v>25841</v>
      </c>
    </row>
    <row r="84" spans="1:4" x14ac:dyDescent="0.3">
      <c r="A84" s="3" t="s">
        <v>28</v>
      </c>
      <c r="B84" s="3" t="s">
        <v>29</v>
      </c>
      <c r="C84" s="3" t="s">
        <v>290</v>
      </c>
      <c r="D84" s="4">
        <v>25546</v>
      </c>
    </row>
    <row r="85" spans="1:4" x14ac:dyDescent="0.3">
      <c r="A85" s="3" t="s">
        <v>196</v>
      </c>
      <c r="B85" s="3" t="s">
        <v>197</v>
      </c>
      <c r="C85" s="3" t="s">
        <v>293</v>
      </c>
      <c r="D85" s="4">
        <v>25365</v>
      </c>
    </row>
    <row r="86" spans="1:4" x14ac:dyDescent="0.3">
      <c r="A86" s="3" t="s">
        <v>188</v>
      </c>
      <c r="B86" s="3" t="s">
        <v>189</v>
      </c>
      <c r="C86" s="3" t="s">
        <v>293</v>
      </c>
      <c r="D86" s="4">
        <v>25088</v>
      </c>
    </row>
    <row r="87" spans="1:4" x14ac:dyDescent="0.3">
      <c r="A87" s="3" t="s">
        <v>38</v>
      </c>
      <c r="B87" s="3" t="s">
        <v>39</v>
      </c>
      <c r="C87" s="3" t="s">
        <v>290</v>
      </c>
      <c r="D87" s="4">
        <v>23142</v>
      </c>
    </row>
    <row r="88" spans="1:4" x14ac:dyDescent="0.3">
      <c r="A88" s="3" t="s">
        <v>174</v>
      </c>
      <c r="B88" s="3" t="s">
        <v>175</v>
      </c>
      <c r="C88" s="3" t="s">
        <v>294</v>
      </c>
      <c r="D88" s="4">
        <v>22987</v>
      </c>
    </row>
    <row r="89" spans="1:4" x14ac:dyDescent="0.3">
      <c r="A89" s="3" t="s">
        <v>152</v>
      </c>
      <c r="B89" s="3" t="s">
        <v>153</v>
      </c>
      <c r="C89" s="3" t="s">
        <v>293</v>
      </c>
      <c r="D89" s="4">
        <v>22868</v>
      </c>
    </row>
    <row r="90" spans="1:4" x14ac:dyDescent="0.3">
      <c r="A90" s="3" t="s">
        <v>224</v>
      </c>
      <c r="B90" s="3" t="s">
        <v>225</v>
      </c>
      <c r="C90" s="3" t="s">
        <v>290</v>
      </c>
      <c r="D90" s="4">
        <v>22845</v>
      </c>
    </row>
    <row r="91" spans="1:4" x14ac:dyDescent="0.3">
      <c r="A91" s="3" t="s">
        <v>62</v>
      </c>
      <c r="B91" s="3" t="s">
        <v>63</v>
      </c>
      <c r="C91" s="3" t="s">
        <v>290</v>
      </c>
      <c r="D91" s="4">
        <v>21669</v>
      </c>
    </row>
    <row r="92" spans="1:4" x14ac:dyDescent="0.3">
      <c r="A92" s="3" t="s">
        <v>238</v>
      </c>
      <c r="B92" s="3" t="s">
        <v>239</v>
      </c>
      <c r="C92" s="3" t="s">
        <v>293</v>
      </c>
      <c r="D92" s="4">
        <v>21533</v>
      </c>
    </row>
    <row r="93" spans="1:4" x14ac:dyDescent="0.3">
      <c r="A93" s="3" t="s">
        <v>240</v>
      </c>
      <c r="B93" s="3" t="s">
        <v>241</v>
      </c>
      <c r="C93" s="3" t="s">
        <v>297</v>
      </c>
      <c r="D93" s="4">
        <v>20899</v>
      </c>
    </row>
    <row r="94" spans="1:4" x14ac:dyDescent="0.3">
      <c r="A94" s="3" t="s">
        <v>96</v>
      </c>
      <c r="B94" s="3" t="s">
        <v>97</v>
      </c>
      <c r="C94" s="3" t="s">
        <v>290</v>
      </c>
      <c r="D94" s="4">
        <f>20775</f>
        <v>20775</v>
      </c>
    </row>
    <row r="95" spans="1:4" x14ac:dyDescent="0.3">
      <c r="A95" s="3" t="s">
        <v>22</v>
      </c>
      <c r="B95" s="3" t="s">
        <v>23</v>
      </c>
      <c r="C95" s="3" t="s">
        <v>293</v>
      </c>
      <c r="D95" s="4">
        <v>20078</v>
      </c>
    </row>
    <row r="96" spans="1:4" x14ac:dyDescent="0.3">
      <c r="A96" s="3" t="s">
        <v>104</v>
      </c>
      <c r="B96" s="3" t="s">
        <v>105</v>
      </c>
      <c r="C96" s="3" t="s">
        <v>297</v>
      </c>
      <c r="D96" s="4">
        <v>19927</v>
      </c>
    </row>
    <row r="97" spans="1:4" x14ac:dyDescent="0.3">
      <c r="A97" s="3" t="s">
        <v>232</v>
      </c>
      <c r="B97" s="3" t="s">
        <v>233</v>
      </c>
      <c r="C97" s="3" t="s">
        <v>300</v>
      </c>
      <c r="D97" s="4">
        <v>19849</v>
      </c>
    </row>
    <row r="98" spans="1:4" x14ac:dyDescent="0.3">
      <c r="A98" s="3" t="s">
        <v>74</v>
      </c>
      <c r="B98" s="3" t="s">
        <v>75</v>
      </c>
      <c r="C98" s="3" t="s">
        <v>290</v>
      </c>
      <c r="D98" s="4">
        <v>19005</v>
      </c>
    </row>
    <row r="99" spans="1:4" x14ac:dyDescent="0.3">
      <c r="A99" s="3" t="s">
        <v>4</v>
      </c>
      <c r="B99" s="3" t="s">
        <v>5</v>
      </c>
      <c r="C99" s="3" t="s">
        <v>293</v>
      </c>
      <c r="D99" s="4">
        <v>18729</v>
      </c>
    </row>
    <row r="100" spans="1:4" x14ac:dyDescent="0.3">
      <c r="A100" s="3" t="s">
        <v>14</v>
      </c>
      <c r="B100" s="3" t="s">
        <v>15</v>
      </c>
      <c r="C100" s="3" t="s">
        <v>297</v>
      </c>
      <c r="D100" s="4">
        <v>18218</v>
      </c>
    </row>
    <row r="101" spans="1:4" x14ac:dyDescent="0.3">
      <c r="A101" s="3" t="s">
        <v>244</v>
      </c>
      <c r="B101" s="3" t="s">
        <v>245</v>
      </c>
      <c r="C101" s="3" t="s">
        <v>290</v>
      </c>
      <c r="D101" s="4">
        <v>17464</v>
      </c>
    </row>
    <row r="102" spans="1:4" x14ac:dyDescent="0.3">
      <c r="A102" s="3" t="s">
        <v>10</v>
      </c>
      <c r="B102" s="3" t="s">
        <v>11</v>
      </c>
      <c r="C102" s="3" t="s">
        <v>290</v>
      </c>
      <c r="D102" s="4">
        <v>16962</v>
      </c>
    </row>
    <row r="103" spans="1:4" x14ac:dyDescent="0.3">
      <c r="A103" s="3" t="s">
        <v>160</v>
      </c>
      <c r="B103" s="3" t="s">
        <v>161</v>
      </c>
      <c r="C103" s="3" t="s">
        <v>293</v>
      </c>
      <c r="D103" s="4">
        <v>16242</v>
      </c>
    </row>
    <row r="104" spans="1:4" x14ac:dyDescent="0.3">
      <c r="A104" s="3" t="s">
        <v>100</v>
      </c>
      <c r="B104" s="3" t="s">
        <v>101</v>
      </c>
      <c r="C104" s="3" t="s">
        <v>290</v>
      </c>
      <c r="D104" s="4">
        <v>16018</v>
      </c>
    </row>
    <row r="105" spans="1:4" x14ac:dyDescent="0.3">
      <c r="A105" s="3" t="s">
        <v>78</v>
      </c>
      <c r="B105" s="3" t="s">
        <v>79</v>
      </c>
      <c r="C105" s="3" t="s">
        <v>290</v>
      </c>
      <c r="D105" s="4">
        <v>15921</v>
      </c>
    </row>
    <row r="106" spans="1:4" x14ac:dyDescent="0.3">
      <c r="A106" s="3" t="s">
        <v>170</v>
      </c>
      <c r="B106" s="3" t="s">
        <v>171</v>
      </c>
      <c r="C106" s="3" t="s">
        <v>290</v>
      </c>
      <c r="D106" s="4">
        <v>15895</v>
      </c>
    </row>
    <row r="107" spans="1:4" x14ac:dyDescent="0.3">
      <c r="A107" s="3" t="s">
        <v>218</v>
      </c>
      <c r="B107" s="3" t="s">
        <v>219</v>
      </c>
      <c r="C107" s="3" t="s">
        <v>290</v>
      </c>
      <c r="D107" s="4">
        <v>15443</v>
      </c>
    </row>
    <row r="108" spans="1:4" x14ac:dyDescent="0.3">
      <c r="A108" s="3" t="s">
        <v>42</v>
      </c>
      <c r="B108" s="3" t="s">
        <v>43</v>
      </c>
      <c r="C108" s="3" t="s">
        <v>293</v>
      </c>
      <c r="D108" s="4">
        <v>14797</v>
      </c>
    </row>
    <row r="109" spans="1:4" x14ac:dyDescent="0.3">
      <c r="A109" s="3" t="s">
        <v>128</v>
      </c>
      <c r="B109" s="3" t="s">
        <v>129</v>
      </c>
      <c r="C109" s="3" t="s">
        <v>290</v>
      </c>
      <c r="D109" s="4">
        <v>14036</v>
      </c>
    </row>
    <row r="110" spans="1:4" x14ac:dyDescent="0.3">
      <c r="A110" s="3" t="s">
        <v>130</v>
      </c>
      <c r="B110" s="3" t="s">
        <v>131</v>
      </c>
      <c r="C110" s="3" t="s">
        <v>290</v>
      </c>
      <c r="D110" s="4">
        <f>12763</f>
        <v>12763</v>
      </c>
    </row>
    <row r="111" spans="1:4" x14ac:dyDescent="0.3">
      <c r="A111" s="3" t="s">
        <v>246</v>
      </c>
      <c r="B111" s="3" t="s">
        <v>247</v>
      </c>
      <c r="C111" s="3" t="s">
        <v>290</v>
      </c>
      <c r="D111" s="4">
        <v>12671</v>
      </c>
    </row>
    <row r="112" spans="1:4" x14ac:dyDescent="0.3">
      <c r="A112" s="3" t="s">
        <v>202</v>
      </c>
      <c r="B112" s="3" t="s">
        <v>203</v>
      </c>
      <c r="C112" s="3" t="s">
        <v>293</v>
      </c>
      <c r="D112" s="4">
        <v>12599</v>
      </c>
    </row>
    <row r="113" spans="1:4" x14ac:dyDescent="0.3">
      <c r="A113" s="3" t="s">
        <v>2</v>
      </c>
      <c r="B113" s="3" t="s">
        <v>3</v>
      </c>
      <c r="C113" s="3" t="s">
        <v>290</v>
      </c>
      <c r="D113" s="4">
        <v>11329</v>
      </c>
    </row>
    <row r="114" spans="1:4" x14ac:dyDescent="0.3">
      <c r="A114" s="3" t="s">
        <v>248</v>
      </c>
      <c r="B114" s="3" t="s">
        <v>249</v>
      </c>
      <c r="C114" s="3" t="s">
        <v>294</v>
      </c>
      <c r="D114" s="4">
        <v>10663</v>
      </c>
    </row>
    <row r="115" spans="1:4" x14ac:dyDescent="0.3">
      <c r="A115" s="3" t="s">
        <v>48</v>
      </c>
      <c r="B115" s="3" t="s">
        <v>49</v>
      </c>
      <c r="C115" s="3" t="s">
        <v>293</v>
      </c>
      <c r="D115" s="4">
        <v>10276</v>
      </c>
    </row>
    <row r="116" spans="1:4" x14ac:dyDescent="0.3">
      <c r="A116" s="3" t="s">
        <v>321</v>
      </c>
      <c r="B116" s="3" t="s">
        <v>109</v>
      </c>
      <c r="C116" s="3" t="s">
        <v>300</v>
      </c>
      <c r="D116" s="4">
        <v>9630</v>
      </c>
    </row>
    <row r="117" spans="1:4" x14ac:dyDescent="0.3">
      <c r="A117" s="3" t="s">
        <v>120</v>
      </c>
      <c r="B117" s="3" t="s">
        <v>121</v>
      </c>
      <c r="C117" s="3" t="s">
        <v>297</v>
      </c>
      <c r="D117" s="4">
        <v>9588</v>
      </c>
    </row>
    <row r="118" spans="1:4" x14ac:dyDescent="0.3">
      <c r="A118" s="3" t="s">
        <v>138</v>
      </c>
      <c r="B118" s="3" t="s">
        <v>139</v>
      </c>
      <c r="C118" s="3" t="s">
        <v>290</v>
      </c>
      <c r="D118" s="4">
        <v>9285</v>
      </c>
    </row>
    <row r="119" spans="1:4" x14ac:dyDescent="0.3">
      <c r="A119" s="3" t="s">
        <v>230</v>
      </c>
      <c r="B119" s="3" t="s">
        <v>231</v>
      </c>
      <c r="C119" s="3" t="s">
        <v>290</v>
      </c>
      <c r="D119" s="4">
        <v>8973</v>
      </c>
    </row>
    <row r="120" spans="1:4" x14ac:dyDescent="0.3">
      <c r="A120" s="3" t="s">
        <v>256</v>
      </c>
      <c r="B120" s="3" t="s">
        <v>257</v>
      </c>
      <c r="C120" s="3" t="s">
        <v>290</v>
      </c>
      <c r="D120" s="4">
        <v>8011</v>
      </c>
    </row>
    <row r="121" spans="1:4" x14ac:dyDescent="0.3">
      <c r="A121" s="3" t="s">
        <v>112</v>
      </c>
      <c r="B121" s="3" t="s">
        <v>113</v>
      </c>
      <c r="C121" s="3" t="s">
        <v>297</v>
      </c>
      <c r="D121" s="4">
        <v>7628</v>
      </c>
    </row>
    <row r="122" spans="1:4" x14ac:dyDescent="0.3">
      <c r="A122" s="3" t="s">
        <v>234</v>
      </c>
      <c r="B122" s="3" t="s">
        <v>235</v>
      </c>
      <c r="C122" s="3" t="s">
        <v>290</v>
      </c>
      <c r="D122" s="4">
        <v>7395</v>
      </c>
    </row>
    <row r="123" spans="1:4" x14ac:dyDescent="0.3">
      <c r="A123" s="3" t="s">
        <v>124</v>
      </c>
      <c r="B123" s="3" t="s">
        <v>125</v>
      </c>
      <c r="C123" s="3" t="s">
        <v>290</v>
      </c>
      <c r="D123" s="4">
        <v>6996</v>
      </c>
    </row>
    <row r="124" spans="1:4" x14ac:dyDescent="0.3">
      <c r="A124" s="3" t="s">
        <v>64</v>
      </c>
      <c r="B124" s="3" t="s">
        <v>65</v>
      </c>
      <c r="C124" s="3" t="s">
        <v>294</v>
      </c>
      <c r="D124" s="4">
        <v>6592</v>
      </c>
    </row>
    <row r="125" spans="1:4" x14ac:dyDescent="0.3">
      <c r="A125" s="3" t="s">
        <v>198</v>
      </c>
      <c r="B125" s="3" t="s">
        <v>199</v>
      </c>
      <c r="C125" s="3" t="s">
        <v>297</v>
      </c>
      <c r="D125" s="4">
        <v>6329</v>
      </c>
    </row>
    <row r="126" spans="1:4" x14ac:dyDescent="0.3">
      <c r="A126" s="3" t="s">
        <v>92</v>
      </c>
      <c r="B126" s="3" t="s">
        <v>93</v>
      </c>
      <c r="C126" s="3" t="s">
        <v>293</v>
      </c>
      <c r="D126" s="4">
        <v>5848</v>
      </c>
    </row>
    <row r="127" spans="1:4" x14ac:dyDescent="0.3">
      <c r="A127" s="3" t="s">
        <v>184</v>
      </c>
      <c r="B127" s="3" t="s">
        <v>185</v>
      </c>
      <c r="C127" s="3" t="s">
        <v>290</v>
      </c>
      <c r="D127" s="4">
        <v>5556</v>
      </c>
    </row>
    <row r="128" spans="1:4" x14ac:dyDescent="0.3">
      <c r="A128" s="3" t="s">
        <v>30</v>
      </c>
      <c r="B128" s="3" t="s">
        <v>31</v>
      </c>
      <c r="C128" s="3" t="s">
        <v>297</v>
      </c>
      <c r="D128" s="4">
        <v>5095</v>
      </c>
    </row>
    <row r="129" spans="1:4" x14ac:dyDescent="0.3">
      <c r="A129" s="3" t="s">
        <v>164</v>
      </c>
      <c r="B129" s="3" t="s">
        <v>165</v>
      </c>
      <c r="C129" s="3" t="s">
        <v>297</v>
      </c>
      <c r="D129" s="4">
        <v>4205</v>
      </c>
    </row>
    <row r="130" spans="1:4" x14ac:dyDescent="0.3">
      <c r="A130" s="3" t="s">
        <v>84</v>
      </c>
      <c r="B130" s="3" t="s">
        <v>85</v>
      </c>
      <c r="C130" s="3" t="s">
        <v>294</v>
      </c>
      <c r="D130" s="4">
        <v>3796</v>
      </c>
    </row>
    <row r="131" spans="1:4" x14ac:dyDescent="0.3">
      <c r="A131" s="3" t="s">
        <v>18</v>
      </c>
      <c r="B131" s="3" t="s">
        <v>19</v>
      </c>
      <c r="C131" s="3" t="s">
        <v>294</v>
      </c>
      <c r="D131" s="4">
        <v>3516</v>
      </c>
    </row>
    <row r="132" spans="1:4" x14ac:dyDescent="0.3">
      <c r="A132" s="3" t="s">
        <v>168</v>
      </c>
      <c r="B132" s="3" t="s">
        <v>169</v>
      </c>
      <c r="C132" s="3" t="s">
        <v>293</v>
      </c>
      <c r="D132" s="4">
        <v>3262</v>
      </c>
    </row>
    <row r="133" spans="1:4" x14ac:dyDescent="0.3">
      <c r="A133" s="3" t="s">
        <v>26</v>
      </c>
      <c r="B133" s="3" t="s">
        <v>27</v>
      </c>
      <c r="C133" s="3" t="s">
        <v>293</v>
      </c>
      <c r="D133" s="4">
        <v>2319</v>
      </c>
    </row>
    <row r="134" spans="1:4" x14ac:dyDescent="0.3">
      <c r="A134" s="3" t="s">
        <v>90</v>
      </c>
      <c r="B134" s="3" t="s">
        <v>91</v>
      </c>
      <c r="C134" s="3" t="s">
        <v>297</v>
      </c>
      <c r="D134" s="4">
        <v>1738</v>
      </c>
    </row>
    <row r="135" spans="1:4" x14ac:dyDescent="0.3">
      <c r="A135" s="3" t="s">
        <v>24</v>
      </c>
      <c r="B135" s="3" t="s">
        <v>25</v>
      </c>
      <c r="C135" s="3" t="s">
        <v>297</v>
      </c>
      <c r="D135" s="4">
        <v>1197</v>
      </c>
    </row>
    <row r="136" spans="1:4" x14ac:dyDescent="0.3">
      <c r="A136" s="3" t="s">
        <v>252</v>
      </c>
      <c r="B136" s="3" t="s">
        <v>253</v>
      </c>
      <c r="C136" s="3" t="s">
        <v>297</v>
      </c>
      <c r="D136" s="4">
        <v>859</v>
      </c>
    </row>
    <row r="138" spans="1:4" x14ac:dyDescent="0.3">
      <c r="A138" s="218" t="s">
        <v>11745</v>
      </c>
    </row>
  </sheetData>
  <sheetProtection algorithmName="SHA-512" hashValue="tEIOY4eYxI3NlAh1oxcZilRDE9qA2AqkMeVL7oh4aiFCdc/uRuUKZbIkVIBAkO0Onc6JbjrvCVcZ7+dARJ2X+Q==" saltValue="ws+7+WsqRA53ZABOpHHZZw==" spinCount="100000" sheet="1" objects="1" scenarios="1"/>
  <mergeCells count="1">
    <mergeCell ref="A1:C1"/>
  </mergeCells>
  <pageMargins left="0.7" right="0.7" top="0.75" bottom="0.75" header="0.3" footer="0.3"/>
  <pageSetup orientation="portrait" horizontalDpi="300" verticalDpi="0" copies="0"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C5385-1F17-4013-A71E-E6534CADF723}">
  <sheetPr codeName="Sheet10">
    <tabColor rgb="FF0070C0"/>
  </sheetPr>
  <dimension ref="A1:Z1505"/>
  <sheetViews>
    <sheetView defaultGridColor="0" colorId="22" workbookViewId="0">
      <pane ySplit="3" topLeftCell="A4" activePane="bottomLeft" state="frozen"/>
      <selection activeCell="L263" sqref="L263"/>
      <selection pane="bottomLeft" sqref="A1:G1"/>
    </sheetView>
  </sheetViews>
  <sheetFormatPr defaultColWidth="13.5" defaultRowHeight="14.25" customHeight="1" x14ac:dyDescent="0.15"/>
  <cols>
    <col min="1" max="1" width="11" style="170" customWidth="1"/>
    <col min="2" max="2" width="12.375" style="170" customWidth="1"/>
    <col min="3" max="3" width="14.5" style="170" customWidth="1"/>
    <col min="4" max="4" width="16.875" style="170" customWidth="1"/>
    <col min="5" max="5" width="14.875" style="170" customWidth="1"/>
    <col min="6" max="6" width="12.75" style="170" customWidth="1"/>
    <col min="7" max="7" width="10.5" style="170" customWidth="1"/>
    <col min="8" max="8" width="17.5" style="170" customWidth="1"/>
    <col min="9" max="9" width="29.5" style="170" customWidth="1"/>
    <col min="10" max="10" width="10.875" style="170" customWidth="1"/>
    <col min="11" max="11" width="11.625" style="170" customWidth="1"/>
    <col min="12" max="12" width="19.375" style="170" customWidth="1"/>
    <col min="13" max="13" width="21.5" style="170" customWidth="1"/>
    <col min="14" max="14" width="19.25" style="170" customWidth="1"/>
    <col min="15" max="15" width="20.75" style="170" customWidth="1"/>
    <col min="16" max="16" width="16.25" style="170" customWidth="1"/>
    <col min="17" max="17" width="5.625" style="170" customWidth="1"/>
    <col min="18" max="18" width="10.375" style="170" customWidth="1"/>
    <col min="19" max="20" width="11.5" style="170" customWidth="1"/>
    <col min="21" max="22" width="13.5" style="170"/>
    <col min="23" max="23" width="13.875" style="170" customWidth="1"/>
    <col min="24" max="24" width="17.875" style="170" customWidth="1"/>
    <col min="25" max="25" width="15.125" style="170" customWidth="1"/>
    <col min="26" max="16384" width="13.5" style="170"/>
  </cols>
  <sheetData>
    <row r="1" spans="1:26" ht="21" customHeight="1" x14ac:dyDescent="0.15">
      <c r="A1" s="285" t="s">
        <v>11735</v>
      </c>
      <c r="B1" s="285"/>
      <c r="C1" s="285"/>
      <c r="D1" s="285"/>
      <c r="E1" s="285"/>
      <c r="F1" s="285"/>
      <c r="G1" s="285"/>
    </row>
    <row r="2" spans="1:26" ht="14.25" customHeight="1" x14ac:dyDescent="0.15">
      <c r="A2" s="294" t="s">
        <v>11734</v>
      </c>
      <c r="B2" s="294"/>
      <c r="C2" s="294"/>
    </row>
    <row r="3" spans="1:26" ht="14.25" customHeight="1" x14ac:dyDescent="0.3">
      <c r="A3" s="171" t="s">
        <v>1539</v>
      </c>
      <c r="B3" s="171" t="s">
        <v>1540</v>
      </c>
      <c r="C3" s="172" t="s">
        <v>1541</v>
      </c>
      <c r="D3" s="172" t="s">
        <v>6324</v>
      </c>
      <c r="E3" s="172" t="s">
        <v>6325</v>
      </c>
      <c r="F3" s="171" t="s">
        <v>6326</v>
      </c>
      <c r="G3" s="171" t="s">
        <v>1542</v>
      </c>
      <c r="H3" s="171" t="s">
        <v>6329</v>
      </c>
      <c r="I3" s="171" t="s">
        <v>1543</v>
      </c>
      <c r="J3" s="171" t="s">
        <v>1544</v>
      </c>
      <c r="K3" s="171" t="s">
        <v>1545</v>
      </c>
      <c r="L3" s="171" t="s">
        <v>1546</v>
      </c>
      <c r="M3" s="171" t="s">
        <v>1547</v>
      </c>
      <c r="N3" s="171" t="s">
        <v>1548</v>
      </c>
      <c r="O3" s="171" t="s">
        <v>1549</v>
      </c>
      <c r="P3" s="171" t="s">
        <v>1550</v>
      </c>
      <c r="Q3" s="171" t="s">
        <v>1551</v>
      </c>
      <c r="R3" s="171" t="s">
        <v>1552</v>
      </c>
      <c r="S3" s="171" t="s">
        <v>1553</v>
      </c>
      <c r="T3" s="171" t="s">
        <v>6327</v>
      </c>
      <c r="U3" s="170" t="s">
        <v>6328</v>
      </c>
      <c r="W3" s="41" t="s">
        <v>1541</v>
      </c>
      <c r="X3" t="s">
        <v>6331</v>
      </c>
    </row>
    <row r="4" spans="1:26" ht="14.25" customHeight="1" x14ac:dyDescent="0.15">
      <c r="A4" s="173" t="s">
        <v>119</v>
      </c>
      <c r="B4" s="173" t="s">
        <v>1554</v>
      </c>
      <c r="C4" s="173" t="str">
        <f t="shared" ref="C4:C67" si="0">IF(ISNUMBER(SEARCH("RY",B4)),"Runway",IF(ISNUMBER(SEARCH("CT",B4)),"Connecting Taxiway",IF(ISNUMBER(SEARCH("AP",B4)),"Apron",IF(ISNUMBER(SEARCH("TL",B4)),"Taxilane",IF(ISNUMBER(SEARCH("PPT",B4)),"Partial Parallel",IF(ISNUMBER(SEARCH("TW",B4)),"Taxiway",IF(ISNUMBER(SEARCH("RP",B4)),"Run-Up",IF(ISNUMBER(SEARCH("RT",B4)),"Runway Turnaround",IF(ISNUMBER(SEARCH("PT",B4)),"Parallel Taxiway","Other")))))))))</f>
        <v>Taxilane</v>
      </c>
      <c r="D4" s="173" t="str">
        <f t="shared" ref="D4:D67" si="1">IF(C4="Runway",RIGHT(B4,LEN(B4)-FIND("Y",B4)),"N/A or No Data")</f>
        <v>N/A or No Data</v>
      </c>
      <c r="E4" s="173" t="str">
        <f t="shared" ref="E4:E67" si="2">IF(LEN(D4)=3,_xlfn.CONCAT("0",LEFT(D4,1),"/",RIGHT(D4,2)),IF(LEN(D4)=4,_xlfn.CONCAT(LEFT(D4,2),"/",RIGHT(D4,2)),"N/A or No Data"))</f>
        <v>N/A or No Data</v>
      </c>
      <c r="F4" s="173">
        <v>0</v>
      </c>
      <c r="G4" s="173" t="s">
        <v>1555</v>
      </c>
      <c r="H4" s="173" t="str">
        <f>_xlfn.CONCAT(A4,"-",B4,"-",G4)</f>
        <v>LXL-TLF-001</v>
      </c>
      <c r="I4" s="173" t="s">
        <v>1556</v>
      </c>
      <c r="J4" s="173" t="s">
        <v>11766</v>
      </c>
      <c r="K4" s="174">
        <v>0</v>
      </c>
      <c r="L4" s="174">
        <v>0</v>
      </c>
      <c r="M4" s="174">
        <v>0</v>
      </c>
      <c r="N4" s="174">
        <v>0</v>
      </c>
      <c r="O4" s="174">
        <v>0</v>
      </c>
      <c r="P4" s="173" t="s">
        <v>1557</v>
      </c>
      <c r="Q4" s="174">
        <v>100</v>
      </c>
      <c r="R4" s="173" t="s">
        <v>1557</v>
      </c>
      <c r="S4" s="173" t="s">
        <v>1558</v>
      </c>
      <c r="T4" s="173">
        <v>8504</v>
      </c>
      <c r="U4" s="170">
        <f>T4*Q4</f>
        <v>850400</v>
      </c>
    </row>
    <row r="5" spans="1:26" ht="14.25" customHeight="1" x14ac:dyDescent="0.3">
      <c r="A5" s="173" t="s">
        <v>95</v>
      </c>
      <c r="B5" s="173" t="s">
        <v>1689</v>
      </c>
      <c r="C5" s="173" t="str">
        <f t="shared" si="0"/>
        <v>Runway</v>
      </c>
      <c r="D5" s="173" t="str">
        <f t="shared" si="1"/>
        <v>1634</v>
      </c>
      <c r="E5" s="173" t="str">
        <f t="shared" si="2"/>
        <v>16/34</v>
      </c>
      <c r="F5" s="173">
        <v>1</v>
      </c>
      <c r="G5" s="173" t="s">
        <v>1555</v>
      </c>
      <c r="H5" s="173" t="str">
        <f t="shared" ref="H5:H68" si="3">_xlfn.CONCAT(A5,"-",B5,"-",G5)</f>
        <v>04Y-RY1634-001</v>
      </c>
      <c r="I5" s="173" t="s">
        <v>1946</v>
      </c>
      <c r="J5" s="173" t="s">
        <v>11766</v>
      </c>
      <c r="K5" s="174">
        <v>35</v>
      </c>
      <c r="L5" s="174">
        <v>25</v>
      </c>
      <c r="M5" s="174">
        <v>37</v>
      </c>
      <c r="N5" s="174">
        <v>49</v>
      </c>
      <c r="O5" s="174">
        <v>49</v>
      </c>
      <c r="P5" s="173" t="s">
        <v>1654</v>
      </c>
      <c r="Q5" s="174">
        <v>65</v>
      </c>
      <c r="R5" s="173" t="s">
        <v>1654</v>
      </c>
      <c r="S5" s="173" t="s">
        <v>1586</v>
      </c>
      <c r="T5" s="173">
        <v>264099</v>
      </c>
      <c r="U5" s="170">
        <f t="shared" ref="U5:U68" si="4">T5*Q5</f>
        <v>17166435</v>
      </c>
      <c r="W5" s="41" t="s">
        <v>3248</v>
      </c>
      <c r="X5" t="s">
        <v>6332</v>
      </c>
      <c r="Y5" t="s">
        <v>6330</v>
      </c>
      <c r="Z5" s="170" t="s">
        <v>6333</v>
      </c>
    </row>
    <row r="6" spans="1:26" ht="14.25" customHeight="1" x14ac:dyDescent="0.3">
      <c r="A6" s="173" t="s">
        <v>57</v>
      </c>
      <c r="B6" s="173" t="s">
        <v>1563</v>
      </c>
      <c r="C6" s="173" t="str">
        <f t="shared" si="0"/>
        <v>Taxilane</v>
      </c>
      <c r="D6" s="173" t="str">
        <f t="shared" si="1"/>
        <v>N/A or No Data</v>
      </c>
      <c r="E6" s="173" t="str">
        <f t="shared" si="2"/>
        <v>N/A or No Data</v>
      </c>
      <c r="F6" s="173">
        <v>0</v>
      </c>
      <c r="G6" s="173" t="s">
        <v>1564</v>
      </c>
      <c r="H6" s="173" t="str">
        <f t="shared" si="3"/>
        <v>DLH-TLA-009</v>
      </c>
      <c r="I6" s="173" t="s">
        <v>1565</v>
      </c>
      <c r="J6" s="173" t="s">
        <v>11766</v>
      </c>
      <c r="K6" s="174">
        <v>54</v>
      </c>
      <c r="L6" s="174">
        <v>41</v>
      </c>
      <c r="M6" s="174">
        <v>54</v>
      </c>
      <c r="N6" s="174">
        <v>69</v>
      </c>
      <c r="O6" s="174">
        <v>69</v>
      </c>
      <c r="P6" s="173" t="s">
        <v>1562</v>
      </c>
      <c r="Q6" s="174">
        <v>39</v>
      </c>
      <c r="R6" s="173" t="s">
        <v>1562</v>
      </c>
      <c r="S6" s="173" t="s">
        <v>1566</v>
      </c>
      <c r="T6" s="173">
        <v>61692</v>
      </c>
      <c r="U6" s="170">
        <f t="shared" si="4"/>
        <v>2405988</v>
      </c>
      <c r="W6" s="5" t="s">
        <v>95</v>
      </c>
      <c r="X6" s="42">
        <v>264099</v>
      </c>
      <c r="Y6" s="42">
        <v>17166435</v>
      </c>
      <c r="Z6" s="175">
        <f>Y6/X6</f>
        <v>65</v>
      </c>
    </row>
    <row r="7" spans="1:26" ht="14.25" customHeight="1" x14ac:dyDescent="0.3">
      <c r="A7" s="173" t="s">
        <v>267</v>
      </c>
      <c r="B7" s="173" t="s">
        <v>1567</v>
      </c>
      <c r="C7" s="173" t="str">
        <f t="shared" si="0"/>
        <v>Connecting Taxiway</v>
      </c>
      <c r="D7" s="173" t="str">
        <f t="shared" si="1"/>
        <v>N/A or No Data</v>
      </c>
      <c r="E7" s="173" t="str">
        <f t="shared" si="2"/>
        <v>N/A or No Data</v>
      </c>
      <c r="F7" s="173">
        <v>0</v>
      </c>
      <c r="G7" s="173" t="s">
        <v>1568</v>
      </c>
      <c r="H7" s="173" t="str">
        <f t="shared" si="3"/>
        <v>OTG-CTC2-002</v>
      </c>
      <c r="I7" s="173" t="s">
        <v>1569</v>
      </c>
      <c r="J7" s="173" t="s">
        <v>11766</v>
      </c>
      <c r="K7" s="174">
        <v>0</v>
      </c>
      <c r="L7" s="174">
        <v>0</v>
      </c>
      <c r="M7" s="174">
        <v>0</v>
      </c>
      <c r="N7" s="174">
        <v>0</v>
      </c>
      <c r="O7" s="174">
        <v>0</v>
      </c>
      <c r="P7" s="173" t="s">
        <v>1570</v>
      </c>
      <c r="Q7" s="174">
        <v>100</v>
      </c>
      <c r="R7" s="173" t="s">
        <v>1570</v>
      </c>
      <c r="S7" s="173" t="s">
        <v>1558</v>
      </c>
      <c r="T7" s="173">
        <v>5645</v>
      </c>
      <c r="U7" s="170">
        <f t="shared" si="4"/>
        <v>564500</v>
      </c>
      <c r="W7" s="5" t="s">
        <v>101</v>
      </c>
      <c r="X7" s="42">
        <v>186093</v>
      </c>
      <c r="Y7" s="42">
        <v>10607301</v>
      </c>
      <c r="Z7" s="175">
        <f t="shared" ref="Z7:Z70" si="5">Y7/X7</f>
        <v>57</v>
      </c>
    </row>
    <row r="8" spans="1:26" ht="14.25" customHeight="1" x14ac:dyDescent="0.3">
      <c r="A8" s="173" t="s">
        <v>205</v>
      </c>
      <c r="B8" s="173" t="s">
        <v>1571</v>
      </c>
      <c r="C8" s="173" t="str">
        <f t="shared" si="0"/>
        <v>Connecting Taxiway</v>
      </c>
      <c r="D8" s="173" t="str">
        <f t="shared" si="1"/>
        <v>N/A or No Data</v>
      </c>
      <c r="E8" s="173" t="str">
        <f t="shared" si="2"/>
        <v>N/A or No Data</v>
      </c>
      <c r="F8" s="173">
        <v>0</v>
      </c>
      <c r="G8" s="173" t="s">
        <v>1555</v>
      </c>
      <c r="H8" s="173" t="str">
        <f t="shared" si="3"/>
        <v>ROS-CTA3-001</v>
      </c>
      <c r="I8" s="173" t="s">
        <v>1572</v>
      </c>
      <c r="J8" s="173" t="s">
        <v>11766</v>
      </c>
      <c r="K8" s="174">
        <v>0</v>
      </c>
      <c r="L8" s="174">
        <v>0</v>
      </c>
      <c r="M8" s="174">
        <v>0</v>
      </c>
      <c r="N8" s="174">
        <v>0</v>
      </c>
      <c r="O8" s="174">
        <v>0</v>
      </c>
      <c r="P8" s="173" t="s">
        <v>1573</v>
      </c>
      <c r="Q8" s="174">
        <v>100</v>
      </c>
      <c r="R8" s="173" t="s">
        <v>1573</v>
      </c>
      <c r="S8" s="173" t="s">
        <v>1558</v>
      </c>
      <c r="T8" s="173">
        <v>10141</v>
      </c>
      <c r="U8" s="170">
        <f t="shared" si="4"/>
        <v>1014100</v>
      </c>
      <c r="W8" s="5" t="s">
        <v>235</v>
      </c>
      <c r="X8" s="42">
        <v>262955</v>
      </c>
      <c r="Y8" s="42">
        <v>21825265</v>
      </c>
      <c r="Z8" s="175">
        <f t="shared" si="5"/>
        <v>83</v>
      </c>
    </row>
    <row r="9" spans="1:26" ht="14.25" customHeight="1" x14ac:dyDescent="0.3">
      <c r="A9" s="173" t="s">
        <v>101</v>
      </c>
      <c r="B9" s="173" t="s">
        <v>1590</v>
      </c>
      <c r="C9" s="173" t="str">
        <f t="shared" si="0"/>
        <v>Runway</v>
      </c>
      <c r="D9" s="173" t="str">
        <f t="shared" si="1"/>
        <v>1432</v>
      </c>
      <c r="E9" s="173" t="str">
        <f t="shared" si="2"/>
        <v>14/32</v>
      </c>
      <c r="F9" s="173">
        <v>1</v>
      </c>
      <c r="G9" s="173" t="s">
        <v>1555</v>
      </c>
      <c r="H9" s="173" t="str">
        <f t="shared" si="3"/>
        <v>06Y-RY1432-001</v>
      </c>
      <c r="I9" s="173" t="s">
        <v>1770</v>
      </c>
      <c r="J9" s="173" t="s">
        <v>11766</v>
      </c>
      <c r="K9" s="174">
        <v>43</v>
      </c>
      <c r="L9" s="174">
        <v>31</v>
      </c>
      <c r="M9" s="174">
        <v>44</v>
      </c>
      <c r="N9" s="174">
        <v>58</v>
      </c>
      <c r="O9" s="174">
        <v>58</v>
      </c>
      <c r="P9" s="173" t="s">
        <v>1698</v>
      </c>
      <c r="Q9" s="174">
        <v>57</v>
      </c>
      <c r="R9" s="173" t="s">
        <v>1698</v>
      </c>
      <c r="S9" s="173" t="s">
        <v>1586</v>
      </c>
      <c r="T9" s="173">
        <v>186093</v>
      </c>
      <c r="U9" s="170">
        <f t="shared" si="4"/>
        <v>10607301</v>
      </c>
      <c r="W9" s="5" t="s">
        <v>115</v>
      </c>
      <c r="X9" s="42">
        <v>234943</v>
      </c>
      <c r="Y9" s="42">
        <v>19565526</v>
      </c>
      <c r="Z9" s="175">
        <f t="shared" si="5"/>
        <v>83.27775673248405</v>
      </c>
    </row>
    <row r="10" spans="1:26" ht="14.25" customHeight="1" x14ac:dyDescent="0.3">
      <c r="A10" s="173" t="s">
        <v>119</v>
      </c>
      <c r="B10" s="173" t="s">
        <v>1577</v>
      </c>
      <c r="C10" s="173" t="str">
        <f t="shared" si="0"/>
        <v>Connecting Taxiway</v>
      </c>
      <c r="D10" s="173" t="str">
        <f t="shared" si="1"/>
        <v>N/A or No Data</v>
      </c>
      <c r="E10" s="173" t="str">
        <f t="shared" si="2"/>
        <v>N/A or No Data</v>
      </c>
      <c r="F10" s="173">
        <v>0</v>
      </c>
      <c r="G10" s="173" t="s">
        <v>1555</v>
      </c>
      <c r="H10" s="173" t="str">
        <f t="shared" si="3"/>
        <v>LXL-CTC-001</v>
      </c>
      <c r="I10" s="173" t="s">
        <v>1578</v>
      </c>
      <c r="J10" s="173" t="s">
        <v>11766</v>
      </c>
      <c r="K10" s="174">
        <v>11</v>
      </c>
      <c r="L10" s="174">
        <v>8</v>
      </c>
      <c r="M10" s="174">
        <v>15</v>
      </c>
      <c r="N10" s="174">
        <v>21</v>
      </c>
      <c r="O10" s="174">
        <v>21</v>
      </c>
      <c r="P10" s="173" t="s">
        <v>1579</v>
      </c>
      <c r="Q10" s="174">
        <v>89</v>
      </c>
      <c r="R10" s="173" t="s">
        <v>1579</v>
      </c>
      <c r="S10" s="173" t="s">
        <v>1558</v>
      </c>
      <c r="T10" s="173">
        <v>10395</v>
      </c>
      <c r="U10" s="170">
        <f t="shared" si="4"/>
        <v>925155</v>
      </c>
      <c r="W10" s="5" t="s">
        <v>123</v>
      </c>
      <c r="X10" s="42">
        <v>239832</v>
      </c>
      <c r="Y10" s="42">
        <v>22529439</v>
      </c>
      <c r="Z10" s="175">
        <f t="shared" si="5"/>
        <v>93.938419393575501</v>
      </c>
    </row>
    <row r="11" spans="1:26" ht="14.25" customHeight="1" x14ac:dyDescent="0.3">
      <c r="A11" s="173" t="s">
        <v>183</v>
      </c>
      <c r="B11" s="173" t="s">
        <v>1580</v>
      </c>
      <c r="C11" s="173" t="str">
        <f t="shared" si="0"/>
        <v>Parallel Taxiway</v>
      </c>
      <c r="D11" s="173" t="str">
        <f t="shared" si="1"/>
        <v>N/A or No Data</v>
      </c>
      <c r="E11" s="173" t="str">
        <f t="shared" si="2"/>
        <v>N/A or No Data</v>
      </c>
      <c r="F11" s="173">
        <v>0</v>
      </c>
      <c r="G11" s="173" t="s">
        <v>1581</v>
      </c>
      <c r="H11" s="173" t="str">
        <f t="shared" si="3"/>
        <v>PWC-PTA-003</v>
      </c>
      <c r="I11" s="173" t="s">
        <v>1582</v>
      </c>
      <c r="J11" s="173" t="s">
        <v>11766</v>
      </c>
      <c r="K11" s="174">
        <v>16</v>
      </c>
      <c r="L11" s="174">
        <v>11</v>
      </c>
      <c r="M11" s="174">
        <v>19</v>
      </c>
      <c r="N11" s="174">
        <v>27</v>
      </c>
      <c r="O11" s="174">
        <v>27</v>
      </c>
      <c r="P11" s="173" t="s">
        <v>1579</v>
      </c>
      <c r="Q11" s="174">
        <v>84</v>
      </c>
      <c r="R11" s="173" t="s">
        <v>1579</v>
      </c>
      <c r="S11" s="173" t="s">
        <v>1558</v>
      </c>
      <c r="T11" s="173">
        <v>23366</v>
      </c>
      <c r="U11" s="170">
        <f t="shared" si="4"/>
        <v>1962744</v>
      </c>
      <c r="W11" s="5" t="s">
        <v>181</v>
      </c>
      <c r="X11" s="42">
        <v>319380</v>
      </c>
      <c r="Y11" s="42">
        <v>25231020</v>
      </c>
      <c r="Z11" s="175">
        <f t="shared" si="5"/>
        <v>79</v>
      </c>
    </row>
    <row r="12" spans="1:26" ht="14.25" customHeight="1" x14ac:dyDescent="0.3">
      <c r="A12" s="173" t="s">
        <v>79</v>
      </c>
      <c r="B12" s="173" t="s">
        <v>1583</v>
      </c>
      <c r="C12" s="173" t="str">
        <f t="shared" si="0"/>
        <v>Apron</v>
      </c>
      <c r="D12" s="173" t="str">
        <f t="shared" si="1"/>
        <v>N/A or No Data</v>
      </c>
      <c r="E12" s="173" t="str">
        <f t="shared" si="2"/>
        <v>N/A or No Data</v>
      </c>
      <c r="F12" s="173">
        <v>0</v>
      </c>
      <c r="G12" s="173" t="s">
        <v>1555</v>
      </c>
      <c r="H12" s="173" t="str">
        <f t="shared" si="3"/>
        <v>FSE-APA-001</v>
      </c>
      <c r="I12" s="173" t="s">
        <v>1584</v>
      </c>
      <c r="J12" s="173" t="s">
        <v>11766</v>
      </c>
      <c r="K12" s="174">
        <v>35</v>
      </c>
      <c r="L12" s="174">
        <v>25</v>
      </c>
      <c r="M12" s="174">
        <v>37</v>
      </c>
      <c r="N12" s="174">
        <v>49</v>
      </c>
      <c r="O12" s="174">
        <v>49</v>
      </c>
      <c r="P12" s="173" t="s">
        <v>1585</v>
      </c>
      <c r="Q12" s="174">
        <v>65</v>
      </c>
      <c r="R12" s="173" t="s">
        <v>1585</v>
      </c>
      <c r="S12" s="173" t="s">
        <v>1586</v>
      </c>
      <c r="T12" s="173">
        <v>37817</v>
      </c>
      <c r="U12" s="170">
        <f t="shared" si="4"/>
        <v>2458105</v>
      </c>
      <c r="W12" s="5" t="s">
        <v>97</v>
      </c>
      <c r="X12" s="42">
        <v>148352</v>
      </c>
      <c r="Y12" s="42">
        <v>6972544</v>
      </c>
      <c r="Z12" s="175">
        <f t="shared" si="5"/>
        <v>47</v>
      </c>
    </row>
    <row r="13" spans="1:26" ht="14.25" customHeight="1" x14ac:dyDescent="0.3">
      <c r="A13" s="173" t="s">
        <v>225</v>
      </c>
      <c r="B13" s="173" t="s">
        <v>1583</v>
      </c>
      <c r="C13" s="173" t="str">
        <f t="shared" si="0"/>
        <v>Apron</v>
      </c>
      <c r="D13" s="173" t="str">
        <f t="shared" si="1"/>
        <v>N/A or No Data</v>
      </c>
      <c r="E13" s="173" t="str">
        <f t="shared" si="2"/>
        <v>N/A or No Data</v>
      </c>
      <c r="F13" s="173">
        <v>0</v>
      </c>
      <c r="G13" s="173" t="s">
        <v>1555</v>
      </c>
      <c r="H13" s="173" t="str">
        <f t="shared" si="3"/>
        <v>D42-APA-001</v>
      </c>
      <c r="I13" s="173" t="s">
        <v>1587</v>
      </c>
      <c r="J13" s="173" t="s">
        <v>11766</v>
      </c>
      <c r="K13" s="174">
        <v>26</v>
      </c>
      <c r="L13" s="174">
        <v>18</v>
      </c>
      <c r="M13" s="174">
        <v>28</v>
      </c>
      <c r="N13" s="174">
        <v>39</v>
      </c>
      <c r="O13" s="174">
        <v>39</v>
      </c>
      <c r="P13" s="173" t="s">
        <v>1588</v>
      </c>
      <c r="Q13" s="174">
        <v>74</v>
      </c>
      <c r="R13" s="173" t="s">
        <v>1588</v>
      </c>
      <c r="S13" s="173" t="s">
        <v>1558</v>
      </c>
      <c r="T13" s="173">
        <v>74711</v>
      </c>
      <c r="U13" s="170">
        <f t="shared" si="4"/>
        <v>5528614</v>
      </c>
      <c r="W13" s="5" t="s">
        <v>131</v>
      </c>
      <c r="X13" s="42">
        <v>291365</v>
      </c>
      <c r="Y13" s="42">
        <v>22379521</v>
      </c>
      <c r="Z13" s="175">
        <f t="shared" si="5"/>
        <v>76.809228973967365</v>
      </c>
    </row>
    <row r="14" spans="1:26" ht="14.25" customHeight="1" x14ac:dyDescent="0.3">
      <c r="A14" s="173" t="s">
        <v>125</v>
      </c>
      <c r="B14" s="173" t="s">
        <v>1583</v>
      </c>
      <c r="C14" s="173" t="str">
        <f t="shared" si="0"/>
        <v>Apron</v>
      </c>
      <c r="D14" s="173" t="str">
        <f t="shared" si="1"/>
        <v>N/A or No Data</v>
      </c>
      <c r="E14" s="173" t="str">
        <f t="shared" si="2"/>
        <v>N/A or No Data</v>
      </c>
      <c r="F14" s="173">
        <v>0</v>
      </c>
      <c r="G14" s="173" t="s">
        <v>1555</v>
      </c>
      <c r="H14" s="173" t="str">
        <f t="shared" si="3"/>
        <v>XVG-APA-001</v>
      </c>
      <c r="I14" s="173" t="s">
        <v>1589</v>
      </c>
      <c r="J14" s="173" t="s">
        <v>11766</v>
      </c>
      <c r="K14" s="174">
        <v>22</v>
      </c>
      <c r="L14" s="174">
        <v>15</v>
      </c>
      <c r="M14" s="174">
        <v>25</v>
      </c>
      <c r="N14" s="174">
        <v>34</v>
      </c>
      <c r="O14" s="174">
        <v>34</v>
      </c>
      <c r="P14" s="173" t="s">
        <v>1579</v>
      </c>
      <c r="Q14" s="174">
        <v>78</v>
      </c>
      <c r="R14" s="173" t="s">
        <v>1579</v>
      </c>
      <c r="S14" s="173" t="s">
        <v>1558</v>
      </c>
      <c r="T14" s="173">
        <v>88046</v>
      </c>
      <c r="U14" s="170">
        <f t="shared" si="4"/>
        <v>6867588</v>
      </c>
      <c r="W14" s="5" t="s">
        <v>185</v>
      </c>
      <c r="X14" s="42">
        <v>257405</v>
      </c>
      <c r="Y14" s="42">
        <v>15444300</v>
      </c>
      <c r="Z14" s="175">
        <f t="shared" si="5"/>
        <v>60</v>
      </c>
    </row>
    <row r="15" spans="1:26" ht="14.25" customHeight="1" x14ac:dyDescent="0.3">
      <c r="A15" s="173" t="s">
        <v>235</v>
      </c>
      <c r="B15" s="173" t="s">
        <v>1897</v>
      </c>
      <c r="C15" s="173" t="str">
        <f t="shared" si="0"/>
        <v>Runway</v>
      </c>
      <c r="D15" s="173" t="str">
        <f t="shared" si="1"/>
        <v>826</v>
      </c>
      <c r="E15" s="173" t="str">
        <f t="shared" si="2"/>
        <v>08/26</v>
      </c>
      <c r="F15" s="173">
        <v>1</v>
      </c>
      <c r="G15" s="173" t="s">
        <v>1555</v>
      </c>
      <c r="H15" s="173" t="str">
        <f t="shared" si="3"/>
        <v>12D-RY826-001</v>
      </c>
      <c r="I15" s="173" t="s">
        <v>1898</v>
      </c>
      <c r="J15" s="173" t="s">
        <v>11766</v>
      </c>
      <c r="K15" s="174">
        <v>17</v>
      </c>
      <c r="L15" s="174">
        <v>12</v>
      </c>
      <c r="M15" s="174">
        <v>20</v>
      </c>
      <c r="N15" s="174">
        <v>28</v>
      </c>
      <c r="O15" s="174">
        <v>28</v>
      </c>
      <c r="P15" s="173" t="s">
        <v>1579</v>
      </c>
      <c r="Q15" s="174">
        <v>83</v>
      </c>
      <c r="R15" s="173" t="s">
        <v>1579</v>
      </c>
      <c r="S15" s="173" t="s">
        <v>1558</v>
      </c>
      <c r="T15" s="173">
        <v>262955</v>
      </c>
      <c r="U15" s="170">
        <f t="shared" si="4"/>
        <v>21825265</v>
      </c>
      <c r="W15" s="5" t="s">
        <v>207</v>
      </c>
      <c r="X15" s="42">
        <v>199715</v>
      </c>
      <c r="Y15" s="42">
        <v>14515231</v>
      </c>
      <c r="Z15" s="175">
        <f t="shared" si="5"/>
        <v>72.679723606138751</v>
      </c>
    </row>
    <row r="16" spans="1:26" ht="14.25" customHeight="1" x14ac:dyDescent="0.3">
      <c r="A16" s="173" t="s">
        <v>175</v>
      </c>
      <c r="B16" s="173" t="s">
        <v>1571</v>
      </c>
      <c r="C16" s="173" t="str">
        <f t="shared" si="0"/>
        <v>Connecting Taxiway</v>
      </c>
      <c r="D16" s="173" t="str">
        <f t="shared" si="1"/>
        <v>N/A or No Data</v>
      </c>
      <c r="E16" s="173" t="str">
        <f t="shared" si="2"/>
        <v>N/A or No Data</v>
      </c>
      <c r="F16" s="173">
        <v>0</v>
      </c>
      <c r="G16" s="173" t="s">
        <v>1555</v>
      </c>
      <c r="H16" s="173" t="str">
        <f t="shared" si="3"/>
        <v>PKD-CTA3-001</v>
      </c>
      <c r="I16" s="173" t="s">
        <v>1592</v>
      </c>
      <c r="J16" s="173" t="s">
        <v>11766</v>
      </c>
      <c r="K16" s="174">
        <v>19</v>
      </c>
      <c r="L16" s="174">
        <v>13</v>
      </c>
      <c r="M16" s="174">
        <v>22</v>
      </c>
      <c r="N16" s="174">
        <v>31</v>
      </c>
      <c r="O16" s="174">
        <v>31</v>
      </c>
      <c r="P16" s="173" t="s">
        <v>1579</v>
      </c>
      <c r="Q16" s="174">
        <v>81</v>
      </c>
      <c r="R16" s="173" t="s">
        <v>1579</v>
      </c>
      <c r="S16" s="173" t="s">
        <v>1558</v>
      </c>
      <c r="T16" s="173">
        <v>18727</v>
      </c>
      <c r="U16" s="170">
        <f t="shared" si="4"/>
        <v>1516887</v>
      </c>
      <c r="W16" s="5" t="s">
        <v>35</v>
      </c>
      <c r="X16" s="42">
        <v>224945</v>
      </c>
      <c r="Y16" s="42">
        <v>13122574</v>
      </c>
      <c r="Z16" s="175">
        <f t="shared" si="5"/>
        <v>58.336811220520573</v>
      </c>
    </row>
    <row r="17" spans="1:26" ht="14.25" customHeight="1" x14ac:dyDescent="0.3">
      <c r="A17" s="173" t="s">
        <v>81</v>
      </c>
      <c r="B17" s="173" t="s">
        <v>1593</v>
      </c>
      <c r="C17" s="173" t="str">
        <f t="shared" si="0"/>
        <v>Connecting Taxiway</v>
      </c>
      <c r="D17" s="173" t="str">
        <f t="shared" si="1"/>
        <v>N/A or No Data</v>
      </c>
      <c r="E17" s="173" t="str">
        <f t="shared" si="2"/>
        <v>N/A or No Data</v>
      </c>
      <c r="F17" s="173">
        <v>0</v>
      </c>
      <c r="G17" s="173" t="s">
        <v>1555</v>
      </c>
      <c r="H17" s="173" t="str">
        <f t="shared" si="3"/>
        <v>GYL-CTA1-001</v>
      </c>
      <c r="I17" s="173" t="s">
        <v>1594</v>
      </c>
      <c r="J17" s="173" t="s">
        <v>11766</v>
      </c>
      <c r="K17" s="174">
        <v>6</v>
      </c>
      <c r="L17" s="174">
        <v>4</v>
      </c>
      <c r="M17" s="174">
        <v>11</v>
      </c>
      <c r="N17" s="174">
        <v>15</v>
      </c>
      <c r="O17" s="174">
        <v>15</v>
      </c>
      <c r="P17" s="173" t="s">
        <v>1576</v>
      </c>
      <c r="Q17" s="174">
        <v>94</v>
      </c>
      <c r="R17" s="173" t="s">
        <v>1576</v>
      </c>
      <c r="S17" s="173" t="s">
        <v>1558</v>
      </c>
      <c r="T17" s="173">
        <v>11830</v>
      </c>
      <c r="U17" s="170">
        <f t="shared" si="4"/>
        <v>1112020</v>
      </c>
      <c r="W17" s="5" t="s">
        <v>17</v>
      </c>
      <c r="X17" s="42">
        <v>299814</v>
      </c>
      <c r="Y17" s="42">
        <v>21886422</v>
      </c>
      <c r="Z17" s="175">
        <f t="shared" si="5"/>
        <v>73</v>
      </c>
    </row>
    <row r="18" spans="1:26" ht="14.25" customHeight="1" x14ac:dyDescent="0.3">
      <c r="A18" s="173" t="s">
        <v>263</v>
      </c>
      <c r="B18" s="173" t="s">
        <v>1571</v>
      </c>
      <c r="C18" s="173" t="str">
        <f t="shared" si="0"/>
        <v>Connecting Taxiway</v>
      </c>
      <c r="D18" s="173" t="str">
        <f t="shared" si="1"/>
        <v>N/A or No Data</v>
      </c>
      <c r="E18" s="173" t="str">
        <f t="shared" si="2"/>
        <v>N/A or No Data</v>
      </c>
      <c r="F18" s="173">
        <v>0</v>
      </c>
      <c r="G18" s="173" t="s">
        <v>1555</v>
      </c>
      <c r="H18" s="173" t="str">
        <f t="shared" si="3"/>
        <v>ONA-CTA3-001</v>
      </c>
      <c r="I18" s="173" t="s">
        <v>1595</v>
      </c>
      <c r="J18" s="173" t="s">
        <v>11766</v>
      </c>
      <c r="K18" s="174">
        <v>0</v>
      </c>
      <c r="L18" s="174">
        <v>0</v>
      </c>
      <c r="M18" s="174">
        <v>0</v>
      </c>
      <c r="N18" s="174">
        <v>0</v>
      </c>
      <c r="O18" s="174">
        <v>0</v>
      </c>
      <c r="P18" s="173" t="s">
        <v>1596</v>
      </c>
      <c r="Q18" s="174">
        <v>100</v>
      </c>
      <c r="R18" s="173" t="s">
        <v>1596</v>
      </c>
      <c r="S18" s="173" t="s">
        <v>1558</v>
      </c>
      <c r="T18" s="173">
        <v>7710</v>
      </c>
      <c r="U18" s="170">
        <f t="shared" si="4"/>
        <v>771000</v>
      </c>
      <c r="W18" s="5" t="s">
        <v>251</v>
      </c>
      <c r="X18" s="42">
        <v>267721</v>
      </c>
      <c r="Y18" s="42">
        <v>20564386</v>
      </c>
      <c r="Z18" s="175">
        <f t="shared" si="5"/>
        <v>76.812749093272473</v>
      </c>
    </row>
    <row r="19" spans="1:26" ht="14.25" customHeight="1" x14ac:dyDescent="0.3">
      <c r="A19" s="173" t="s">
        <v>197</v>
      </c>
      <c r="B19" s="173" t="s">
        <v>1583</v>
      </c>
      <c r="C19" s="173" t="str">
        <f t="shared" si="0"/>
        <v>Apron</v>
      </c>
      <c r="D19" s="173" t="str">
        <f t="shared" si="1"/>
        <v>N/A or No Data</v>
      </c>
      <c r="E19" s="173" t="str">
        <f t="shared" si="2"/>
        <v>N/A or No Data</v>
      </c>
      <c r="F19" s="173">
        <v>0</v>
      </c>
      <c r="G19" s="173" t="s">
        <v>1568</v>
      </c>
      <c r="H19" s="173" t="str">
        <f t="shared" si="3"/>
        <v>RWF-APA-002</v>
      </c>
      <c r="I19" s="173" t="s">
        <v>1597</v>
      </c>
      <c r="J19" s="173" t="s">
        <v>11766</v>
      </c>
      <c r="K19" s="174">
        <v>39</v>
      </c>
      <c r="L19" s="174">
        <v>28</v>
      </c>
      <c r="M19" s="174">
        <v>40</v>
      </c>
      <c r="N19" s="174">
        <v>53</v>
      </c>
      <c r="O19" s="174">
        <v>53</v>
      </c>
      <c r="P19" s="173" t="s">
        <v>1588</v>
      </c>
      <c r="Q19" s="174">
        <v>61</v>
      </c>
      <c r="R19" s="173" t="s">
        <v>1588</v>
      </c>
      <c r="S19" s="173" t="s">
        <v>1586</v>
      </c>
      <c r="T19" s="173">
        <v>16980</v>
      </c>
      <c r="U19" s="170">
        <f t="shared" si="4"/>
        <v>1035780</v>
      </c>
      <c r="W19" s="5" t="s">
        <v>243</v>
      </c>
      <c r="X19" s="42">
        <v>300422</v>
      </c>
      <c r="Y19" s="42">
        <v>22531650</v>
      </c>
      <c r="Z19" s="175">
        <f t="shared" si="5"/>
        <v>75</v>
      </c>
    </row>
    <row r="20" spans="1:26" ht="14.25" customHeight="1" x14ac:dyDescent="0.3">
      <c r="A20" s="173" t="s">
        <v>65</v>
      </c>
      <c r="B20" s="173" t="s">
        <v>1583</v>
      </c>
      <c r="C20" s="173" t="str">
        <f t="shared" si="0"/>
        <v>Apron</v>
      </c>
      <c r="D20" s="173" t="str">
        <f t="shared" si="1"/>
        <v>N/A or No Data</v>
      </c>
      <c r="E20" s="173" t="str">
        <f t="shared" si="2"/>
        <v>N/A or No Data</v>
      </c>
      <c r="F20" s="173">
        <v>0</v>
      </c>
      <c r="G20" s="173" t="s">
        <v>1568</v>
      </c>
      <c r="H20" s="173" t="str">
        <f t="shared" si="3"/>
        <v>ELO-APA-002</v>
      </c>
      <c r="I20" s="173" t="s">
        <v>1598</v>
      </c>
      <c r="J20" s="173" t="s">
        <v>11766</v>
      </c>
      <c r="K20" s="174">
        <v>49</v>
      </c>
      <c r="L20" s="174">
        <v>36</v>
      </c>
      <c r="M20" s="174">
        <v>50</v>
      </c>
      <c r="N20" s="174">
        <v>64</v>
      </c>
      <c r="O20" s="174">
        <v>64</v>
      </c>
      <c r="P20" s="173" t="s">
        <v>1599</v>
      </c>
      <c r="Q20" s="174">
        <v>49</v>
      </c>
      <c r="R20" s="173" t="s">
        <v>1599</v>
      </c>
      <c r="S20" s="173" t="s">
        <v>1566</v>
      </c>
      <c r="T20" s="173">
        <v>26094</v>
      </c>
      <c r="U20" s="170">
        <f t="shared" si="4"/>
        <v>1278606</v>
      </c>
      <c r="W20" s="5" t="s">
        <v>7</v>
      </c>
      <c r="X20" s="42">
        <v>737961</v>
      </c>
      <c r="Y20" s="42">
        <v>61117535</v>
      </c>
      <c r="Z20" s="175">
        <f t="shared" si="5"/>
        <v>82.819464714259965</v>
      </c>
    </row>
    <row r="21" spans="1:26" ht="14.25" customHeight="1" x14ac:dyDescent="0.3">
      <c r="A21" s="173" t="s">
        <v>125</v>
      </c>
      <c r="B21" s="173" t="s">
        <v>1600</v>
      </c>
      <c r="C21" s="173" t="str">
        <f t="shared" si="0"/>
        <v>Connecting Taxiway</v>
      </c>
      <c r="D21" s="173" t="str">
        <f t="shared" si="1"/>
        <v>N/A or No Data</v>
      </c>
      <c r="E21" s="173" t="str">
        <f t="shared" si="2"/>
        <v>N/A or No Data</v>
      </c>
      <c r="F21" s="173">
        <v>0</v>
      </c>
      <c r="G21" s="173" t="s">
        <v>1555</v>
      </c>
      <c r="H21" s="173" t="str">
        <f t="shared" si="3"/>
        <v>XVG-CTB-001</v>
      </c>
      <c r="I21" s="173" t="s">
        <v>1601</v>
      </c>
      <c r="J21" s="173" t="s">
        <v>11766</v>
      </c>
      <c r="K21" s="174">
        <v>14</v>
      </c>
      <c r="L21" s="174">
        <v>10</v>
      </c>
      <c r="M21" s="174">
        <v>17</v>
      </c>
      <c r="N21" s="174">
        <v>25</v>
      </c>
      <c r="O21" s="174">
        <v>25</v>
      </c>
      <c r="P21" s="173" t="s">
        <v>1579</v>
      </c>
      <c r="Q21" s="174">
        <v>83</v>
      </c>
      <c r="R21" s="173" t="s">
        <v>1579</v>
      </c>
      <c r="S21" s="173" t="s">
        <v>1558</v>
      </c>
      <c r="T21" s="173">
        <v>3758</v>
      </c>
      <c r="U21" s="170">
        <f t="shared" si="4"/>
        <v>311914</v>
      </c>
      <c r="W21" s="5" t="s">
        <v>5</v>
      </c>
      <c r="X21" s="42">
        <v>313116</v>
      </c>
      <c r="Y21" s="42">
        <v>19483863</v>
      </c>
      <c r="Z21" s="175">
        <f t="shared" si="5"/>
        <v>62.225702295634846</v>
      </c>
    </row>
    <row r="22" spans="1:26" ht="14.25" customHeight="1" x14ac:dyDescent="0.3">
      <c r="A22" s="173" t="s">
        <v>133</v>
      </c>
      <c r="B22" s="173" t="s">
        <v>1602</v>
      </c>
      <c r="C22" s="173" t="str">
        <f t="shared" si="0"/>
        <v>Parallel Taxiway</v>
      </c>
      <c r="D22" s="173" t="str">
        <f t="shared" si="1"/>
        <v>N/A or No Data</v>
      </c>
      <c r="E22" s="173" t="str">
        <f t="shared" si="2"/>
        <v>N/A or No Data</v>
      </c>
      <c r="F22" s="173">
        <v>0</v>
      </c>
      <c r="G22" s="173" t="s">
        <v>1555</v>
      </c>
      <c r="H22" s="173" t="str">
        <f t="shared" si="3"/>
        <v>MKT-PTB-001</v>
      </c>
      <c r="I22" s="173" t="s">
        <v>1603</v>
      </c>
      <c r="J22" s="173" t="s">
        <v>11766</v>
      </c>
      <c r="K22" s="174">
        <v>20</v>
      </c>
      <c r="L22" s="174">
        <v>14</v>
      </c>
      <c r="M22" s="174">
        <v>23</v>
      </c>
      <c r="N22" s="174">
        <v>32</v>
      </c>
      <c r="O22" s="174">
        <v>32</v>
      </c>
      <c r="P22" s="173" t="s">
        <v>1604</v>
      </c>
      <c r="Q22" s="174">
        <v>80</v>
      </c>
      <c r="R22" s="173" t="s">
        <v>1604</v>
      </c>
      <c r="S22" s="173" t="s">
        <v>1558</v>
      </c>
      <c r="T22" s="173">
        <v>18680</v>
      </c>
      <c r="U22" s="170">
        <f t="shared" si="4"/>
        <v>1494400</v>
      </c>
      <c r="W22" s="5" t="s">
        <v>11</v>
      </c>
      <c r="X22" s="42">
        <v>279500</v>
      </c>
      <c r="Y22" s="42">
        <v>19200362</v>
      </c>
      <c r="Z22" s="175">
        <f t="shared" si="5"/>
        <v>68.695391771019672</v>
      </c>
    </row>
    <row r="23" spans="1:26" ht="14.25" customHeight="1" x14ac:dyDescent="0.3">
      <c r="A23" s="173" t="s">
        <v>115</v>
      </c>
      <c r="B23" s="173" t="s">
        <v>1611</v>
      </c>
      <c r="C23" s="173" t="str">
        <f t="shared" si="0"/>
        <v>Runway</v>
      </c>
      <c r="D23" s="173" t="str">
        <f t="shared" si="1"/>
        <v>1331</v>
      </c>
      <c r="E23" s="173" t="str">
        <f t="shared" si="2"/>
        <v>13/31</v>
      </c>
      <c r="F23" s="173">
        <v>1</v>
      </c>
      <c r="G23" s="173" t="s">
        <v>1568</v>
      </c>
      <c r="H23" s="173" t="str">
        <f t="shared" si="3"/>
        <v>12Y-RY1331-002</v>
      </c>
      <c r="I23" s="173" t="s">
        <v>1921</v>
      </c>
      <c r="J23" s="173" t="s">
        <v>11766</v>
      </c>
      <c r="K23" s="174">
        <v>18</v>
      </c>
      <c r="L23" s="174">
        <v>12</v>
      </c>
      <c r="M23" s="174">
        <v>21</v>
      </c>
      <c r="N23" s="174">
        <v>29</v>
      </c>
      <c r="O23" s="174">
        <v>29</v>
      </c>
      <c r="P23" s="173" t="s">
        <v>1873</v>
      </c>
      <c r="Q23" s="174">
        <v>82</v>
      </c>
      <c r="R23" s="173" t="s">
        <v>1873</v>
      </c>
      <c r="S23" s="173" t="s">
        <v>1558</v>
      </c>
      <c r="T23" s="173">
        <v>84843</v>
      </c>
      <c r="U23" s="170">
        <f t="shared" si="4"/>
        <v>6957126</v>
      </c>
      <c r="W23" s="5" t="s">
        <v>13</v>
      </c>
      <c r="X23" s="42">
        <v>580463</v>
      </c>
      <c r="Y23" s="42">
        <v>51930421</v>
      </c>
      <c r="Z23" s="175">
        <f t="shared" si="5"/>
        <v>89.463791835138508</v>
      </c>
    </row>
    <row r="24" spans="1:26" ht="14.25" customHeight="1" x14ac:dyDescent="0.3">
      <c r="A24" s="173" t="s">
        <v>115</v>
      </c>
      <c r="B24" s="173" t="s">
        <v>1611</v>
      </c>
      <c r="C24" s="173" t="str">
        <f t="shared" si="0"/>
        <v>Runway</v>
      </c>
      <c r="D24" s="173" t="str">
        <f t="shared" si="1"/>
        <v>1331</v>
      </c>
      <c r="E24" s="173" t="str">
        <f t="shared" si="2"/>
        <v>13/31</v>
      </c>
      <c r="F24" s="173">
        <v>1</v>
      </c>
      <c r="G24" s="173" t="s">
        <v>1555</v>
      </c>
      <c r="H24" s="173" t="str">
        <f t="shared" si="3"/>
        <v>12Y-RY1331-001</v>
      </c>
      <c r="I24" s="173" t="s">
        <v>2047</v>
      </c>
      <c r="J24" s="173" t="s">
        <v>11766</v>
      </c>
      <c r="K24" s="174">
        <v>15</v>
      </c>
      <c r="L24" s="174">
        <v>10</v>
      </c>
      <c r="M24" s="174">
        <v>18</v>
      </c>
      <c r="N24" s="174">
        <v>26</v>
      </c>
      <c r="O24" s="174">
        <v>26</v>
      </c>
      <c r="P24" s="173" t="s">
        <v>1873</v>
      </c>
      <c r="Q24" s="174">
        <v>84</v>
      </c>
      <c r="R24" s="173" t="s">
        <v>1873</v>
      </c>
      <c r="S24" s="173" t="s">
        <v>1558</v>
      </c>
      <c r="T24" s="173">
        <v>150100</v>
      </c>
      <c r="U24" s="170">
        <f t="shared" si="4"/>
        <v>12608400</v>
      </c>
      <c r="W24" s="5" t="s">
        <v>9</v>
      </c>
      <c r="X24" s="42">
        <v>828011</v>
      </c>
      <c r="Y24" s="42">
        <v>55804157</v>
      </c>
      <c r="Z24" s="175">
        <f t="shared" si="5"/>
        <v>67.395429529317852</v>
      </c>
    </row>
    <row r="25" spans="1:26" ht="14.25" customHeight="1" x14ac:dyDescent="0.3">
      <c r="A25" s="173" t="s">
        <v>195</v>
      </c>
      <c r="B25" s="173" t="s">
        <v>1577</v>
      </c>
      <c r="C25" s="173" t="str">
        <f t="shared" si="0"/>
        <v>Connecting Taxiway</v>
      </c>
      <c r="D25" s="173" t="str">
        <f t="shared" si="1"/>
        <v>N/A or No Data</v>
      </c>
      <c r="E25" s="173" t="str">
        <f t="shared" si="2"/>
        <v>N/A or No Data</v>
      </c>
      <c r="F25" s="173">
        <v>0</v>
      </c>
      <c r="G25" s="173" t="s">
        <v>1555</v>
      </c>
      <c r="H25" s="173" t="str">
        <f t="shared" si="3"/>
        <v>RGK-CTC-001</v>
      </c>
      <c r="I25" s="173" t="s">
        <v>1609</v>
      </c>
      <c r="J25" s="173" t="s">
        <v>11766</v>
      </c>
      <c r="K25" s="174">
        <v>27</v>
      </c>
      <c r="L25" s="174">
        <v>19</v>
      </c>
      <c r="M25" s="174">
        <v>29</v>
      </c>
      <c r="N25" s="174">
        <v>40</v>
      </c>
      <c r="O25" s="174">
        <v>40</v>
      </c>
      <c r="P25" s="173" t="s">
        <v>1610</v>
      </c>
      <c r="Q25" s="174">
        <v>73</v>
      </c>
      <c r="R25" s="173" t="s">
        <v>1610</v>
      </c>
      <c r="S25" s="173" t="s">
        <v>1558</v>
      </c>
      <c r="T25" s="173">
        <v>24185</v>
      </c>
      <c r="U25" s="170">
        <f t="shared" si="4"/>
        <v>1765505</v>
      </c>
      <c r="W25" s="5" t="s">
        <v>23</v>
      </c>
      <c r="X25" s="42">
        <v>310839</v>
      </c>
      <c r="Y25" s="42">
        <v>19538103</v>
      </c>
      <c r="Z25" s="175">
        <f t="shared" si="5"/>
        <v>62.856021927750376</v>
      </c>
    </row>
    <row r="26" spans="1:26" ht="14.25" customHeight="1" x14ac:dyDescent="0.3">
      <c r="A26" s="173" t="s">
        <v>123</v>
      </c>
      <c r="B26" s="173" t="s">
        <v>1689</v>
      </c>
      <c r="C26" s="173" t="str">
        <f t="shared" si="0"/>
        <v>Runway</v>
      </c>
      <c r="D26" s="173" t="str">
        <f t="shared" si="1"/>
        <v>1634</v>
      </c>
      <c r="E26" s="173" t="str">
        <f t="shared" si="2"/>
        <v>16/34</v>
      </c>
      <c r="F26" s="173">
        <v>1</v>
      </c>
      <c r="G26" s="173" t="s">
        <v>1555</v>
      </c>
      <c r="H26" s="173" t="str">
        <f t="shared" si="3"/>
        <v>14Y-RY1634-001</v>
      </c>
      <c r="I26" s="173" t="s">
        <v>1971</v>
      </c>
      <c r="J26" s="173" t="s">
        <v>11766</v>
      </c>
      <c r="K26" s="174">
        <v>6</v>
      </c>
      <c r="L26" s="174">
        <v>4</v>
      </c>
      <c r="M26" s="174">
        <v>11</v>
      </c>
      <c r="N26" s="174">
        <v>15</v>
      </c>
      <c r="O26" s="174">
        <v>15</v>
      </c>
      <c r="P26" s="173" t="s">
        <v>1576</v>
      </c>
      <c r="Q26" s="174">
        <v>94</v>
      </c>
      <c r="R26" s="173" t="s">
        <v>1576</v>
      </c>
      <c r="S26" s="173" t="s">
        <v>1558</v>
      </c>
      <c r="T26" s="173">
        <v>225063</v>
      </c>
      <c r="U26" s="170">
        <f t="shared" si="4"/>
        <v>21155922</v>
      </c>
      <c r="W26" s="5" t="s">
        <v>19</v>
      </c>
      <c r="X26" s="42">
        <v>556500</v>
      </c>
      <c r="Y26" s="42">
        <v>35616000</v>
      </c>
      <c r="Z26" s="175">
        <f t="shared" si="5"/>
        <v>64</v>
      </c>
    </row>
    <row r="27" spans="1:26" ht="14.25" customHeight="1" x14ac:dyDescent="0.3">
      <c r="A27" s="173" t="s">
        <v>133</v>
      </c>
      <c r="B27" s="173" t="s">
        <v>1583</v>
      </c>
      <c r="C27" s="173" t="str">
        <f t="shared" si="0"/>
        <v>Apron</v>
      </c>
      <c r="D27" s="173" t="str">
        <f t="shared" si="1"/>
        <v>N/A or No Data</v>
      </c>
      <c r="E27" s="173" t="str">
        <f t="shared" si="2"/>
        <v>N/A or No Data</v>
      </c>
      <c r="F27" s="173">
        <v>0</v>
      </c>
      <c r="G27" s="173" t="s">
        <v>1555</v>
      </c>
      <c r="H27" s="173" t="str">
        <f t="shared" si="3"/>
        <v>MKT-APA-001</v>
      </c>
      <c r="I27" s="173" t="s">
        <v>1614</v>
      </c>
      <c r="J27" s="173" t="s">
        <v>11766</v>
      </c>
      <c r="K27" s="174">
        <v>5</v>
      </c>
      <c r="L27" s="174">
        <v>0</v>
      </c>
      <c r="M27" s="174">
        <v>0</v>
      </c>
      <c r="N27" s="174">
        <v>0</v>
      </c>
      <c r="O27" s="174">
        <v>0</v>
      </c>
      <c r="P27" s="173" t="s">
        <v>1604</v>
      </c>
      <c r="Q27" s="174">
        <v>95</v>
      </c>
      <c r="R27" s="173" t="s">
        <v>1604</v>
      </c>
      <c r="S27" s="173" t="s">
        <v>1558</v>
      </c>
      <c r="T27" s="173">
        <v>145072</v>
      </c>
      <c r="U27" s="170">
        <f t="shared" si="4"/>
        <v>13781840</v>
      </c>
      <c r="W27" s="5" t="s">
        <v>259</v>
      </c>
      <c r="X27" s="42">
        <v>549387</v>
      </c>
      <c r="Y27" s="42">
        <v>40654638</v>
      </c>
      <c r="Z27" s="175">
        <f t="shared" si="5"/>
        <v>74</v>
      </c>
    </row>
    <row r="28" spans="1:26" ht="14.25" customHeight="1" x14ac:dyDescent="0.3">
      <c r="A28" s="173" t="s">
        <v>7</v>
      </c>
      <c r="B28" s="173" t="s">
        <v>1583</v>
      </c>
      <c r="C28" s="173" t="str">
        <f t="shared" si="0"/>
        <v>Apron</v>
      </c>
      <c r="D28" s="173" t="str">
        <f t="shared" si="1"/>
        <v>N/A or No Data</v>
      </c>
      <c r="E28" s="173" t="str">
        <f t="shared" si="2"/>
        <v>N/A or No Data</v>
      </c>
      <c r="F28" s="173">
        <v>0</v>
      </c>
      <c r="G28" s="173" t="s">
        <v>1555</v>
      </c>
      <c r="H28" s="173" t="str">
        <f t="shared" si="3"/>
        <v>AEL-APA-001</v>
      </c>
      <c r="I28" s="173" t="s">
        <v>1615</v>
      </c>
      <c r="J28" s="173" t="s">
        <v>11766</v>
      </c>
      <c r="K28" s="174">
        <v>3</v>
      </c>
      <c r="L28" s="174">
        <v>0</v>
      </c>
      <c r="M28" s="174">
        <v>0</v>
      </c>
      <c r="N28" s="174">
        <v>0</v>
      </c>
      <c r="O28" s="174">
        <v>0</v>
      </c>
      <c r="P28" s="173" t="s">
        <v>1576</v>
      </c>
      <c r="Q28" s="174">
        <v>97</v>
      </c>
      <c r="R28" s="173" t="s">
        <v>1576</v>
      </c>
      <c r="S28" s="173" t="s">
        <v>1558</v>
      </c>
      <c r="T28" s="173">
        <v>103105</v>
      </c>
      <c r="U28" s="170">
        <f t="shared" si="4"/>
        <v>10001185</v>
      </c>
      <c r="W28" s="5" t="s">
        <v>462</v>
      </c>
      <c r="X28" s="42">
        <v>247062</v>
      </c>
      <c r="Y28" s="42">
        <v>10087124</v>
      </c>
      <c r="Z28" s="175">
        <f t="shared" si="5"/>
        <v>40.82831030267706</v>
      </c>
    </row>
    <row r="29" spans="1:26" ht="14.25" customHeight="1" x14ac:dyDescent="0.3">
      <c r="A29" s="173" t="s">
        <v>267</v>
      </c>
      <c r="B29" s="173" t="s">
        <v>1583</v>
      </c>
      <c r="C29" s="173" t="str">
        <f t="shared" si="0"/>
        <v>Apron</v>
      </c>
      <c r="D29" s="173" t="str">
        <f t="shared" si="1"/>
        <v>N/A or No Data</v>
      </c>
      <c r="E29" s="173" t="str">
        <f t="shared" si="2"/>
        <v>N/A or No Data</v>
      </c>
      <c r="F29" s="173">
        <v>0</v>
      </c>
      <c r="G29" s="173" t="s">
        <v>1581</v>
      </c>
      <c r="H29" s="173" t="str">
        <f t="shared" si="3"/>
        <v>OTG-APA-003</v>
      </c>
      <c r="I29" s="173" t="s">
        <v>1616</v>
      </c>
      <c r="J29" s="173" t="s">
        <v>11766</v>
      </c>
      <c r="K29" s="174">
        <v>77</v>
      </c>
      <c r="L29" s="174">
        <v>44</v>
      </c>
      <c r="M29" s="174">
        <v>58</v>
      </c>
      <c r="N29" s="174">
        <v>71</v>
      </c>
      <c r="O29" s="174">
        <v>71</v>
      </c>
      <c r="P29" s="173" t="s">
        <v>1617</v>
      </c>
      <c r="Q29" s="174">
        <v>43</v>
      </c>
      <c r="R29" s="173" t="s">
        <v>1617</v>
      </c>
      <c r="S29" s="173" t="s">
        <v>1566</v>
      </c>
      <c r="T29" s="173">
        <v>28601</v>
      </c>
      <c r="U29" s="170">
        <f t="shared" si="4"/>
        <v>1229843</v>
      </c>
      <c r="W29" s="5" t="s">
        <v>21</v>
      </c>
      <c r="X29" s="42">
        <v>1880295</v>
      </c>
      <c r="Y29" s="42">
        <v>152626871</v>
      </c>
      <c r="Z29" s="175">
        <f t="shared" si="5"/>
        <v>81.171768791599192</v>
      </c>
    </row>
    <row r="30" spans="1:26" ht="14.25" customHeight="1" x14ac:dyDescent="0.3">
      <c r="A30" s="173" t="s">
        <v>139</v>
      </c>
      <c r="B30" s="173" t="s">
        <v>1583</v>
      </c>
      <c r="C30" s="173" t="str">
        <f t="shared" si="0"/>
        <v>Apron</v>
      </c>
      <c r="D30" s="173" t="str">
        <f t="shared" si="1"/>
        <v>N/A or No Data</v>
      </c>
      <c r="E30" s="173" t="str">
        <f t="shared" si="2"/>
        <v>N/A or No Data</v>
      </c>
      <c r="F30" s="173">
        <v>0</v>
      </c>
      <c r="G30" s="173" t="s">
        <v>1555</v>
      </c>
      <c r="H30" s="173" t="str">
        <f t="shared" si="3"/>
        <v>HZX-APA-001</v>
      </c>
      <c r="I30" s="173" t="s">
        <v>1618</v>
      </c>
      <c r="J30" s="173" t="s">
        <v>11766</v>
      </c>
      <c r="K30" s="174">
        <v>23</v>
      </c>
      <c r="L30" s="174">
        <v>16</v>
      </c>
      <c r="M30" s="174">
        <v>25</v>
      </c>
      <c r="N30" s="174">
        <v>35</v>
      </c>
      <c r="O30" s="174">
        <v>35</v>
      </c>
      <c r="P30" s="173" t="s">
        <v>1619</v>
      </c>
      <c r="Q30" s="174">
        <v>77</v>
      </c>
      <c r="R30" s="173" t="s">
        <v>1619</v>
      </c>
      <c r="S30" s="173" t="s">
        <v>1558</v>
      </c>
      <c r="T30" s="173">
        <v>45035</v>
      </c>
      <c r="U30" s="170">
        <f t="shared" si="4"/>
        <v>3467695</v>
      </c>
      <c r="W30" s="5" t="s">
        <v>33</v>
      </c>
      <c r="X30" s="42">
        <v>2046704</v>
      </c>
      <c r="Y30" s="42">
        <v>183496006</v>
      </c>
      <c r="Z30" s="175">
        <f t="shared" si="5"/>
        <v>89.654393600637903</v>
      </c>
    </row>
    <row r="31" spans="1:26" ht="14.25" customHeight="1" x14ac:dyDescent="0.3">
      <c r="A31" s="173" t="s">
        <v>181</v>
      </c>
      <c r="B31" s="173" t="s">
        <v>1611</v>
      </c>
      <c r="C31" s="173" t="str">
        <f t="shared" si="0"/>
        <v>Runway</v>
      </c>
      <c r="D31" s="173" t="str">
        <f t="shared" si="1"/>
        <v>1331</v>
      </c>
      <c r="E31" s="173" t="str">
        <f t="shared" si="2"/>
        <v>13/31</v>
      </c>
      <c r="F31" s="173">
        <v>1</v>
      </c>
      <c r="G31" s="173" t="s">
        <v>1555</v>
      </c>
      <c r="H31" s="173" t="str">
        <f t="shared" si="3"/>
        <v>16D-RY1331-001</v>
      </c>
      <c r="I31" s="173" t="s">
        <v>2270</v>
      </c>
      <c r="J31" s="173" t="s">
        <v>11766</v>
      </c>
      <c r="K31" s="174">
        <v>21</v>
      </c>
      <c r="L31" s="174">
        <v>14</v>
      </c>
      <c r="M31" s="174">
        <v>24</v>
      </c>
      <c r="N31" s="174">
        <v>33</v>
      </c>
      <c r="O31" s="174">
        <v>33</v>
      </c>
      <c r="P31" s="173" t="s">
        <v>1579</v>
      </c>
      <c r="Q31" s="174">
        <v>79</v>
      </c>
      <c r="R31" s="173" t="s">
        <v>1579</v>
      </c>
      <c r="S31" s="173" t="s">
        <v>1558</v>
      </c>
      <c r="T31" s="173">
        <v>319380</v>
      </c>
      <c r="U31" s="170">
        <f t="shared" si="4"/>
        <v>25231020</v>
      </c>
      <c r="W31" s="5" t="s">
        <v>41</v>
      </c>
      <c r="X31" s="42">
        <v>314225</v>
      </c>
      <c r="Y31" s="42">
        <v>19181713</v>
      </c>
      <c r="Z31" s="175">
        <f t="shared" si="5"/>
        <v>61.044515872384437</v>
      </c>
    </row>
    <row r="32" spans="1:26" ht="14.25" customHeight="1" x14ac:dyDescent="0.3">
      <c r="A32" s="173" t="s">
        <v>97</v>
      </c>
      <c r="B32" s="173" t="s">
        <v>1684</v>
      </c>
      <c r="C32" s="173" t="str">
        <f t="shared" si="0"/>
        <v>Runway</v>
      </c>
      <c r="D32" s="173" t="str">
        <f t="shared" si="1"/>
        <v>1230</v>
      </c>
      <c r="E32" s="173" t="str">
        <f t="shared" si="2"/>
        <v>12/30</v>
      </c>
      <c r="F32" s="173">
        <v>1</v>
      </c>
      <c r="G32" s="173" t="s">
        <v>1555</v>
      </c>
      <c r="H32" s="173" t="str">
        <f t="shared" si="3"/>
        <v>1D6-RY1230-001</v>
      </c>
      <c r="I32" s="173" t="s">
        <v>2000</v>
      </c>
      <c r="J32" s="173" t="s">
        <v>11766</v>
      </c>
      <c r="K32" s="174">
        <v>53</v>
      </c>
      <c r="L32" s="174">
        <v>40</v>
      </c>
      <c r="M32" s="174">
        <v>53</v>
      </c>
      <c r="N32" s="174">
        <v>68</v>
      </c>
      <c r="O32" s="174">
        <v>68</v>
      </c>
      <c r="P32" s="173" t="s">
        <v>1683</v>
      </c>
      <c r="Q32" s="174">
        <v>47</v>
      </c>
      <c r="R32" s="173" t="s">
        <v>1683</v>
      </c>
      <c r="S32" s="173" t="s">
        <v>1566</v>
      </c>
      <c r="T32" s="173">
        <v>148352</v>
      </c>
      <c r="U32" s="170">
        <f t="shared" si="4"/>
        <v>6972544</v>
      </c>
      <c r="W32" s="5" t="s">
        <v>37</v>
      </c>
      <c r="X32" s="42">
        <v>240930</v>
      </c>
      <c r="Y32" s="42">
        <v>18099566</v>
      </c>
      <c r="Z32" s="175">
        <f t="shared" si="5"/>
        <v>75.123753787407125</v>
      </c>
    </row>
    <row r="33" spans="1:26" ht="14.25" customHeight="1" x14ac:dyDescent="0.3">
      <c r="A33" s="173" t="s">
        <v>131</v>
      </c>
      <c r="B33" s="173" t="s">
        <v>1624</v>
      </c>
      <c r="C33" s="173" t="str">
        <f t="shared" si="0"/>
        <v>Runway</v>
      </c>
      <c r="D33" s="173" t="str">
        <f t="shared" si="1"/>
        <v>1735</v>
      </c>
      <c r="E33" s="173" t="str">
        <f t="shared" si="2"/>
        <v>17/35</v>
      </c>
      <c r="F33" s="173">
        <v>1</v>
      </c>
      <c r="G33" s="173" t="s">
        <v>1555</v>
      </c>
      <c r="H33" s="173" t="str">
        <f t="shared" si="3"/>
        <v>3N8-RY1735-001</v>
      </c>
      <c r="I33" s="173" t="s">
        <v>2849</v>
      </c>
      <c r="J33" s="173" t="s">
        <v>11766</v>
      </c>
      <c r="K33" s="174">
        <v>24</v>
      </c>
      <c r="L33" s="174">
        <v>17</v>
      </c>
      <c r="M33" s="174">
        <v>26</v>
      </c>
      <c r="N33" s="174">
        <v>36</v>
      </c>
      <c r="O33" s="174">
        <v>36</v>
      </c>
      <c r="P33" s="173" t="s">
        <v>1579</v>
      </c>
      <c r="Q33" s="174">
        <v>76</v>
      </c>
      <c r="R33" s="173" t="s">
        <v>1579</v>
      </c>
      <c r="S33" s="173" t="s">
        <v>1558</v>
      </c>
      <c r="T33" s="173">
        <v>254873</v>
      </c>
      <c r="U33" s="170">
        <f t="shared" si="4"/>
        <v>19370348</v>
      </c>
      <c r="W33" s="5" t="s">
        <v>39</v>
      </c>
      <c r="X33" s="42">
        <v>269682</v>
      </c>
      <c r="Y33" s="42">
        <v>24271380</v>
      </c>
      <c r="Z33" s="175">
        <f t="shared" si="5"/>
        <v>90</v>
      </c>
    </row>
    <row r="34" spans="1:26" ht="14.25" customHeight="1" x14ac:dyDescent="0.3">
      <c r="A34" s="173" t="s">
        <v>189</v>
      </c>
      <c r="B34" s="173" t="s">
        <v>1627</v>
      </c>
      <c r="C34" s="173" t="str">
        <f t="shared" si="0"/>
        <v>Connecting Taxiway</v>
      </c>
      <c r="D34" s="173" t="str">
        <f t="shared" si="1"/>
        <v>N/A or No Data</v>
      </c>
      <c r="E34" s="173" t="str">
        <f t="shared" si="2"/>
        <v>N/A or No Data</v>
      </c>
      <c r="F34" s="173">
        <v>0</v>
      </c>
      <c r="G34" s="173" t="s">
        <v>1555</v>
      </c>
      <c r="H34" s="173" t="str">
        <f t="shared" si="3"/>
        <v>FKA-CTA-001</v>
      </c>
      <c r="I34" s="173" t="s">
        <v>1628</v>
      </c>
      <c r="J34" s="173" t="s">
        <v>11766</v>
      </c>
      <c r="K34" s="174">
        <v>29</v>
      </c>
      <c r="L34" s="174">
        <v>20</v>
      </c>
      <c r="M34" s="174">
        <v>31</v>
      </c>
      <c r="N34" s="174">
        <v>42</v>
      </c>
      <c r="O34" s="174">
        <v>42</v>
      </c>
      <c r="P34" s="173" t="s">
        <v>1629</v>
      </c>
      <c r="Q34" s="174">
        <v>71</v>
      </c>
      <c r="R34" s="173" t="s">
        <v>1629</v>
      </c>
      <c r="S34" s="173" t="s">
        <v>1558</v>
      </c>
      <c r="T34" s="173">
        <v>18035</v>
      </c>
      <c r="U34" s="170">
        <f t="shared" si="4"/>
        <v>1280485</v>
      </c>
      <c r="W34" s="5" t="s">
        <v>85</v>
      </c>
      <c r="X34" s="42">
        <v>415261</v>
      </c>
      <c r="Y34" s="42">
        <v>37150445</v>
      </c>
      <c r="Z34" s="175">
        <f t="shared" si="5"/>
        <v>89.462879971873107</v>
      </c>
    </row>
    <row r="35" spans="1:26" ht="14.25" customHeight="1" x14ac:dyDescent="0.3">
      <c r="A35" s="173" t="s">
        <v>223</v>
      </c>
      <c r="B35" s="173" t="s">
        <v>1577</v>
      </c>
      <c r="C35" s="173" t="str">
        <f t="shared" si="0"/>
        <v>Connecting Taxiway</v>
      </c>
      <c r="D35" s="173" t="str">
        <f t="shared" si="1"/>
        <v>N/A or No Data</v>
      </c>
      <c r="E35" s="173" t="str">
        <f t="shared" si="2"/>
        <v>N/A or No Data</v>
      </c>
      <c r="F35" s="173">
        <v>0</v>
      </c>
      <c r="G35" s="173" t="s">
        <v>1555</v>
      </c>
      <c r="H35" s="173" t="str">
        <f t="shared" si="3"/>
        <v>SGS-CTC-001</v>
      </c>
      <c r="I35" s="173" t="s">
        <v>1630</v>
      </c>
      <c r="J35" s="173" t="s">
        <v>11766</v>
      </c>
      <c r="K35" s="174">
        <v>22</v>
      </c>
      <c r="L35" s="174">
        <v>15</v>
      </c>
      <c r="M35" s="174">
        <v>25</v>
      </c>
      <c r="N35" s="174">
        <v>34</v>
      </c>
      <c r="O35" s="174">
        <v>34</v>
      </c>
      <c r="P35" s="173" t="s">
        <v>1631</v>
      </c>
      <c r="Q35" s="174">
        <v>38</v>
      </c>
      <c r="R35" s="173" t="s">
        <v>1631</v>
      </c>
      <c r="S35" s="173" t="s">
        <v>1566</v>
      </c>
      <c r="T35" s="173">
        <v>19760</v>
      </c>
      <c r="U35" s="170">
        <f t="shared" si="4"/>
        <v>750880</v>
      </c>
      <c r="W35" s="5" t="s">
        <v>51</v>
      </c>
      <c r="X35" s="42">
        <v>317898</v>
      </c>
      <c r="Y35" s="42">
        <v>26385534</v>
      </c>
      <c r="Z35" s="175">
        <f t="shared" si="5"/>
        <v>83</v>
      </c>
    </row>
    <row r="36" spans="1:26" ht="14.25" customHeight="1" x14ac:dyDescent="0.3">
      <c r="A36" s="173" t="s">
        <v>69</v>
      </c>
      <c r="B36" s="173" t="s">
        <v>1577</v>
      </c>
      <c r="C36" s="173" t="str">
        <f t="shared" si="0"/>
        <v>Connecting Taxiway</v>
      </c>
      <c r="D36" s="173" t="str">
        <f t="shared" si="1"/>
        <v>N/A or No Data</v>
      </c>
      <c r="E36" s="173" t="str">
        <f t="shared" si="2"/>
        <v>N/A or No Data</v>
      </c>
      <c r="F36" s="173">
        <v>0</v>
      </c>
      <c r="G36" s="173" t="s">
        <v>1555</v>
      </c>
      <c r="H36" s="173" t="str">
        <f t="shared" si="3"/>
        <v>FRM-CTC-001</v>
      </c>
      <c r="I36" s="173" t="s">
        <v>1632</v>
      </c>
      <c r="J36" s="173" t="s">
        <v>11766</v>
      </c>
      <c r="K36" s="174">
        <v>9</v>
      </c>
      <c r="L36" s="174">
        <v>6</v>
      </c>
      <c r="M36" s="174">
        <v>13</v>
      </c>
      <c r="N36" s="174">
        <v>19</v>
      </c>
      <c r="O36" s="174">
        <v>19</v>
      </c>
      <c r="P36" s="173" t="s">
        <v>1623</v>
      </c>
      <c r="Q36" s="174">
        <v>91</v>
      </c>
      <c r="R36" s="173" t="s">
        <v>1623</v>
      </c>
      <c r="S36" s="173" t="s">
        <v>1558</v>
      </c>
      <c r="T36" s="173">
        <v>23154</v>
      </c>
      <c r="U36" s="170">
        <f t="shared" si="4"/>
        <v>2107014</v>
      </c>
      <c r="W36" s="5" t="s">
        <v>43</v>
      </c>
      <c r="X36" s="42">
        <v>351633</v>
      </c>
      <c r="Y36" s="42">
        <v>28482273</v>
      </c>
      <c r="Z36" s="175">
        <f t="shared" si="5"/>
        <v>81</v>
      </c>
    </row>
    <row r="37" spans="1:26" ht="14.25" customHeight="1" x14ac:dyDescent="0.3">
      <c r="A37" s="173" t="s">
        <v>93</v>
      </c>
      <c r="B37" s="173" t="s">
        <v>1583</v>
      </c>
      <c r="C37" s="173" t="str">
        <f t="shared" si="0"/>
        <v>Apron</v>
      </c>
      <c r="D37" s="173" t="str">
        <f t="shared" si="1"/>
        <v>N/A or No Data</v>
      </c>
      <c r="E37" s="173" t="str">
        <f t="shared" si="2"/>
        <v>N/A or No Data</v>
      </c>
      <c r="F37" s="173">
        <v>0</v>
      </c>
      <c r="G37" s="173" t="s">
        <v>1555</v>
      </c>
      <c r="H37" s="173" t="str">
        <f t="shared" si="3"/>
        <v>HCO-APA-001</v>
      </c>
      <c r="I37" s="173" t="s">
        <v>1633</v>
      </c>
      <c r="J37" s="173" t="s">
        <v>11766</v>
      </c>
      <c r="K37" s="174">
        <v>29</v>
      </c>
      <c r="L37" s="174">
        <v>20</v>
      </c>
      <c r="M37" s="174">
        <v>31</v>
      </c>
      <c r="N37" s="174">
        <v>42</v>
      </c>
      <c r="O37" s="174">
        <v>42</v>
      </c>
      <c r="P37" s="173" t="s">
        <v>1634</v>
      </c>
      <c r="Q37" s="174">
        <v>71</v>
      </c>
      <c r="R37" s="173" t="s">
        <v>1634</v>
      </c>
      <c r="S37" s="173" t="s">
        <v>1558</v>
      </c>
      <c r="T37" s="173">
        <v>63726</v>
      </c>
      <c r="U37" s="170">
        <f t="shared" si="4"/>
        <v>4524546</v>
      </c>
      <c r="W37" s="5" t="s">
        <v>47</v>
      </c>
      <c r="X37" s="42">
        <v>553878</v>
      </c>
      <c r="Y37" s="42">
        <v>30879823</v>
      </c>
      <c r="Z37" s="175">
        <f t="shared" si="5"/>
        <v>55.752030230483967</v>
      </c>
    </row>
    <row r="38" spans="1:26" ht="14.25" customHeight="1" x14ac:dyDescent="0.3">
      <c r="A38" s="173" t="s">
        <v>185</v>
      </c>
      <c r="B38" s="173" t="s">
        <v>1574</v>
      </c>
      <c r="C38" s="173" t="str">
        <f t="shared" si="0"/>
        <v>Runway</v>
      </c>
      <c r="D38" s="173" t="str">
        <f t="shared" si="1"/>
        <v>1533</v>
      </c>
      <c r="E38" s="173" t="str">
        <f t="shared" si="2"/>
        <v>15/33</v>
      </c>
      <c r="F38" s="173">
        <v>1</v>
      </c>
      <c r="G38" s="173" t="s">
        <v>1555</v>
      </c>
      <c r="H38" s="173" t="str">
        <f t="shared" si="3"/>
        <v>48Y-RY1533-001</v>
      </c>
      <c r="I38" s="173" t="s">
        <v>1692</v>
      </c>
      <c r="J38" s="173" t="s">
        <v>11766</v>
      </c>
      <c r="K38" s="174">
        <v>39</v>
      </c>
      <c r="L38" s="174">
        <v>28</v>
      </c>
      <c r="M38" s="174">
        <v>40</v>
      </c>
      <c r="N38" s="174">
        <v>53</v>
      </c>
      <c r="O38" s="174">
        <v>53</v>
      </c>
      <c r="P38" s="173" t="s">
        <v>1579</v>
      </c>
      <c r="Q38" s="174">
        <v>60</v>
      </c>
      <c r="R38" s="173" t="s">
        <v>1579</v>
      </c>
      <c r="S38" s="173" t="s">
        <v>1586</v>
      </c>
      <c r="T38" s="173">
        <v>257405</v>
      </c>
      <c r="U38" s="170">
        <f t="shared" si="4"/>
        <v>15444300</v>
      </c>
      <c r="W38" s="5" t="s">
        <v>49</v>
      </c>
      <c r="X38" s="42">
        <v>302676</v>
      </c>
      <c r="Y38" s="42">
        <v>24516756</v>
      </c>
      <c r="Z38" s="175">
        <f t="shared" si="5"/>
        <v>81</v>
      </c>
    </row>
    <row r="39" spans="1:26" ht="14.25" customHeight="1" x14ac:dyDescent="0.3">
      <c r="A39" s="173" t="s">
        <v>195</v>
      </c>
      <c r="B39" s="173" t="s">
        <v>1637</v>
      </c>
      <c r="C39" s="173" t="str">
        <f t="shared" si="0"/>
        <v>Apron</v>
      </c>
      <c r="D39" s="173" t="str">
        <f t="shared" si="1"/>
        <v>N/A or No Data</v>
      </c>
      <c r="E39" s="173" t="str">
        <f t="shared" si="2"/>
        <v>N/A or No Data</v>
      </c>
      <c r="F39" s="173">
        <v>0</v>
      </c>
      <c r="G39" s="173" t="s">
        <v>1555</v>
      </c>
      <c r="H39" s="173" t="str">
        <f t="shared" si="3"/>
        <v>RGK-APB-001</v>
      </c>
      <c r="I39" s="173" t="s">
        <v>1638</v>
      </c>
      <c r="J39" s="173" t="s">
        <v>11766</v>
      </c>
      <c r="K39" s="174">
        <v>11</v>
      </c>
      <c r="L39" s="174">
        <v>8</v>
      </c>
      <c r="M39" s="174">
        <v>15</v>
      </c>
      <c r="N39" s="174">
        <v>21</v>
      </c>
      <c r="O39" s="174">
        <v>21</v>
      </c>
      <c r="P39" s="173" t="s">
        <v>1610</v>
      </c>
      <c r="Q39" s="174">
        <v>89</v>
      </c>
      <c r="R39" s="173" t="s">
        <v>1610</v>
      </c>
      <c r="S39" s="173" t="s">
        <v>1558</v>
      </c>
      <c r="T39" s="173">
        <v>28767</v>
      </c>
      <c r="U39" s="170">
        <f t="shared" si="4"/>
        <v>2560263</v>
      </c>
      <c r="W39" s="5" t="s">
        <v>3</v>
      </c>
      <c r="X39" s="42">
        <v>196404</v>
      </c>
      <c r="Y39" s="42">
        <v>14141088</v>
      </c>
      <c r="Z39" s="175">
        <f t="shared" si="5"/>
        <v>72</v>
      </c>
    </row>
    <row r="40" spans="1:26" ht="14.25" customHeight="1" x14ac:dyDescent="0.3">
      <c r="A40" s="173" t="s">
        <v>219</v>
      </c>
      <c r="B40" s="173" t="s">
        <v>1627</v>
      </c>
      <c r="C40" s="173" t="str">
        <f t="shared" si="0"/>
        <v>Connecting Taxiway</v>
      </c>
      <c r="D40" s="173" t="str">
        <f t="shared" si="1"/>
        <v>N/A or No Data</v>
      </c>
      <c r="E40" s="173" t="str">
        <f t="shared" si="2"/>
        <v>N/A or No Data</v>
      </c>
      <c r="F40" s="173">
        <v>0</v>
      </c>
      <c r="G40" s="173" t="s">
        <v>1555</v>
      </c>
      <c r="H40" s="173" t="str">
        <f t="shared" si="3"/>
        <v>DVP-CTA-001</v>
      </c>
      <c r="I40" s="173" t="s">
        <v>1639</v>
      </c>
      <c r="J40" s="173" t="s">
        <v>11766</v>
      </c>
      <c r="K40" s="174">
        <v>3</v>
      </c>
      <c r="L40" s="174">
        <v>2</v>
      </c>
      <c r="M40" s="174">
        <v>8</v>
      </c>
      <c r="N40" s="174">
        <v>12</v>
      </c>
      <c r="O40" s="174">
        <v>12</v>
      </c>
      <c r="P40" s="173" t="s">
        <v>1640</v>
      </c>
      <c r="Q40" s="174">
        <v>97</v>
      </c>
      <c r="R40" s="173" t="s">
        <v>1640</v>
      </c>
      <c r="S40" s="173" t="s">
        <v>1558</v>
      </c>
      <c r="T40" s="173">
        <v>9180</v>
      </c>
      <c r="U40" s="170">
        <f t="shared" si="4"/>
        <v>890460</v>
      </c>
      <c r="W40" s="5" t="s">
        <v>75</v>
      </c>
      <c r="X40" s="42">
        <v>186887</v>
      </c>
      <c r="Y40" s="42">
        <v>11787909</v>
      </c>
      <c r="Z40" s="175">
        <f t="shared" si="5"/>
        <v>63.075061400739486</v>
      </c>
    </row>
    <row r="41" spans="1:26" ht="14.25" customHeight="1" x14ac:dyDescent="0.3">
      <c r="A41" s="173" t="s">
        <v>161</v>
      </c>
      <c r="B41" s="173" t="s">
        <v>1593</v>
      </c>
      <c r="C41" s="173" t="str">
        <f t="shared" si="0"/>
        <v>Connecting Taxiway</v>
      </c>
      <c r="D41" s="173" t="str">
        <f t="shared" si="1"/>
        <v>N/A or No Data</v>
      </c>
      <c r="E41" s="173" t="str">
        <f t="shared" si="2"/>
        <v>N/A or No Data</v>
      </c>
      <c r="F41" s="173">
        <v>0</v>
      </c>
      <c r="G41" s="173" t="s">
        <v>1555</v>
      </c>
      <c r="H41" s="173" t="str">
        <f t="shared" si="3"/>
        <v>MOX-CTA1-001</v>
      </c>
      <c r="I41" s="173" t="s">
        <v>1641</v>
      </c>
      <c r="J41" s="173" t="s">
        <v>11766</v>
      </c>
      <c r="K41" s="174">
        <v>6</v>
      </c>
      <c r="L41" s="174">
        <v>4</v>
      </c>
      <c r="M41" s="174">
        <v>11</v>
      </c>
      <c r="N41" s="174">
        <v>15</v>
      </c>
      <c r="O41" s="174">
        <v>15</v>
      </c>
      <c r="P41" s="173" t="s">
        <v>1576</v>
      </c>
      <c r="Q41" s="174">
        <v>94</v>
      </c>
      <c r="R41" s="173" t="s">
        <v>1576</v>
      </c>
      <c r="S41" s="173" t="s">
        <v>1558</v>
      </c>
      <c r="T41" s="173">
        <v>23429</v>
      </c>
      <c r="U41" s="170">
        <f t="shared" si="4"/>
        <v>2202326</v>
      </c>
      <c r="W41" s="5" t="s">
        <v>247</v>
      </c>
      <c r="X41" s="42">
        <v>256692</v>
      </c>
      <c r="Y41" s="42">
        <v>22075512</v>
      </c>
      <c r="Z41" s="175">
        <f t="shared" si="5"/>
        <v>86</v>
      </c>
    </row>
    <row r="42" spans="1:26" ht="14.25" customHeight="1" x14ac:dyDescent="0.3">
      <c r="A42" s="173" t="s">
        <v>133</v>
      </c>
      <c r="B42" s="173" t="s">
        <v>1577</v>
      </c>
      <c r="C42" s="173" t="str">
        <f t="shared" si="0"/>
        <v>Connecting Taxiway</v>
      </c>
      <c r="D42" s="173" t="str">
        <f t="shared" si="1"/>
        <v>N/A or No Data</v>
      </c>
      <c r="E42" s="173" t="str">
        <f t="shared" si="2"/>
        <v>N/A or No Data</v>
      </c>
      <c r="F42" s="173">
        <v>0</v>
      </c>
      <c r="G42" s="173" t="s">
        <v>1555</v>
      </c>
      <c r="H42" s="173" t="str">
        <f t="shared" si="3"/>
        <v>MKT-CTC-001</v>
      </c>
      <c r="I42" s="173" t="s">
        <v>1642</v>
      </c>
      <c r="J42" s="173" t="s">
        <v>11766</v>
      </c>
      <c r="K42" s="174">
        <v>15</v>
      </c>
      <c r="L42" s="174">
        <v>10</v>
      </c>
      <c r="M42" s="174">
        <v>18</v>
      </c>
      <c r="N42" s="174">
        <v>26</v>
      </c>
      <c r="O42" s="174">
        <v>26</v>
      </c>
      <c r="P42" s="173" t="s">
        <v>1604</v>
      </c>
      <c r="Q42" s="174">
        <v>85</v>
      </c>
      <c r="R42" s="173" t="s">
        <v>1604</v>
      </c>
      <c r="S42" s="173" t="s">
        <v>1558</v>
      </c>
      <c r="T42" s="173">
        <v>41694</v>
      </c>
      <c r="U42" s="170">
        <f t="shared" si="4"/>
        <v>3543990</v>
      </c>
      <c r="W42" s="5" t="s">
        <v>217</v>
      </c>
      <c r="X42" s="42">
        <v>198051</v>
      </c>
      <c r="Y42" s="42">
        <v>19805100</v>
      </c>
      <c r="Z42" s="175">
        <f t="shared" si="5"/>
        <v>100</v>
      </c>
    </row>
    <row r="43" spans="1:26" ht="14.25" customHeight="1" x14ac:dyDescent="0.3">
      <c r="A43" s="173" t="s">
        <v>207</v>
      </c>
      <c r="B43" s="173" t="s">
        <v>1689</v>
      </c>
      <c r="C43" s="173" t="str">
        <f t="shared" si="0"/>
        <v>Runway</v>
      </c>
      <c r="D43" s="173" t="str">
        <f t="shared" si="1"/>
        <v>1634</v>
      </c>
      <c r="E43" s="173" t="str">
        <f t="shared" si="2"/>
        <v>16/34</v>
      </c>
      <c r="F43" s="173">
        <v>1</v>
      </c>
      <c r="G43" s="173" t="s">
        <v>1555</v>
      </c>
      <c r="H43" s="173" t="str">
        <f t="shared" si="3"/>
        <v>55Y-RY1634-001</v>
      </c>
      <c r="I43" s="173" t="s">
        <v>1704</v>
      </c>
      <c r="J43" s="173" t="s">
        <v>11766</v>
      </c>
      <c r="K43" s="174">
        <v>26</v>
      </c>
      <c r="L43" s="174">
        <v>18</v>
      </c>
      <c r="M43" s="174">
        <v>28</v>
      </c>
      <c r="N43" s="174">
        <v>39</v>
      </c>
      <c r="O43" s="174">
        <v>39</v>
      </c>
      <c r="P43" s="173" t="s">
        <v>1626</v>
      </c>
      <c r="Q43" s="174">
        <v>74</v>
      </c>
      <c r="R43" s="173" t="s">
        <v>1626</v>
      </c>
      <c r="S43" s="173" t="s">
        <v>1558</v>
      </c>
      <c r="T43" s="173">
        <v>192954</v>
      </c>
      <c r="U43" s="170">
        <f t="shared" si="4"/>
        <v>14278596</v>
      </c>
      <c r="W43" s="5" t="s">
        <v>231</v>
      </c>
      <c r="X43" s="42">
        <v>162174</v>
      </c>
      <c r="Y43" s="42">
        <v>11514354</v>
      </c>
      <c r="Z43" s="175">
        <f t="shared" si="5"/>
        <v>71</v>
      </c>
    </row>
    <row r="44" spans="1:26" ht="14.25" customHeight="1" x14ac:dyDescent="0.3">
      <c r="A44" s="173" t="s">
        <v>67</v>
      </c>
      <c r="B44" s="173" t="s">
        <v>1627</v>
      </c>
      <c r="C44" s="173" t="str">
        <f t="shared" si="0"/>
        <v>Connecting Taxiway</v>
      </c>
      <c r="D44" s="173" t="str">
        <f t="shared" si="1"/>
        <v>N/A or No Data</v>
      </c>
      <c r="E44" s="173" t="str">
        <f t="shared" si="2"/>
        <v>N/A or No Data</v>
      </c>
      <c r="F44" s="173">
        <v>0</v>
      </c>
      <c r="G44" s="173" t="s">
        <v>1555</v>
      </c>
      <c r="H44" s="173" t="str">
        <f t="shared" si="3"/>
        <v>EVM-CTA-001</v>
      </c>
      <c r="I44" s="173" t="s">
        <v>1644</v>
      </c>
      <c r="J44" s="173" t="s">
        <v>11766</v>
      </c>
      <c r="K44" s="174">
        <v>50</v>
      </c>
      <c r="L44" s="174">
        <v>37</v>
      </c>
      <c r="M44" s="174">
        <v>50</v>
      </c>
      <c r="N44" s="174">
        <v>65</v>
      </c>
      <c r="O44" s="174">
        <v>65</v>
      </c>
      <c r="P44" s="173" t="s">
        <v>1607</v>
      </c>
      <c r="Q44" s="174">
        <v>47</v>
      </c>
      <c r="R44" s="173" t="s">
        <v>1607</v>
      </c>
      <c r="S44" s="173" t="s">
        <v>1566</v>
      </c>
      <c r="T44" s="173">
        <v>57713</v>
      </c>
      <c r="U44" s="170">
        <f t="shared" si="4"/>
        <v>2712511</v>
      </c>
      <c r="W44" s="5" t="s">
        <v>225</v>
      </c>
      <c r="X44" s="42">
        <v>267452</v>
      </c>
      <c r="Y44" s="42">
        <v>20593804</v>
      </c>
      <c r="Z44" s="175">
        <f t="shared" si="5"/>
        <v>77</v>
      </c>
    </row>
    <row r="45" spans="1:26" ht="14.25" customHeight="1" x14ac:dyDescent="0.3">
      <c r="A45" s="173" t="s">
        <v>223</v>
      </c>
      <c r="B45" s="173" t="s">
        <v>1577</v>
      </c>
      <c r="C45" s="173" t="str">
        <f t="shared" si="0"/>
        <v>Connecting Taxiway</v>
      </c>
      <c r="D45" s="173" t="str">
        <f t="shared" si="1"/>
        <v>N/A or No Data</v>
      </c>
      <c r="E45" s="173" t="str">
        <f t="shared" si="2"/>
        <v>N/A or No Data</v>
      </c>
      <c r="F45" s="173">
        <v>0</v>
      </c>
      <c r="G45" s="173" t="s">
        <v>1568</v>
      </c>
      <c r="H45" s="173" t="str">
        <f t="shared" si="3"/>
        <v>SGS-CTC-002</v>
      </c>
      <c r="I45" s="173" t="s">
        <v>1645</v>
      </c>
      <c r="J45" s="173" t="s">
        <v>11766</v>
      </c>
      <c r="K45" s="174">
        <v>16</v>
      </c>
      <c r="L45" s="174">
        <v>11</v>
      </c>
      <c r="M45" s="174">
        <v>19</v>
      </c>
      <c r="N45" s="174">
        <v>27</v>
      </c>
      <c r="O45" s="174">
        <v>27</v>
      </c>
      <c r="P45" s="173" t="s">
        <v>1631</v>
      </c>
      <c r="Q45" s="174">
        <v>84</v>
      </c>
      <c r="R45" s="173" t="s">
        <v>1631</v>
      </c>
      <c r="S45" s="173" t="s">
        <v>1558</v>
      </c>
      <c r="T45" s="173">
        <v>37792</v>
      </c>
      <c r="U45" s="170">
        <f t="shared" si="4"/>
        <v>3174528</v>
      </c>
      <c r="W45" s="5" t="s">
        <v>193</v>
      </c>
      <c r="X45" s="42">
        <v>149910</v>
      </c>
      <c r="Y45" s="42">
        <v>11842890</v>
      </c>
      <c r="Z45" s="175">
        <f t="shared" si="5"/>
        <v>79</v>
      </c>
    </row>
    <row r="46" spans="1:26" ht="14.25" customHeight="1" x14ac:dyDescent="0.3">
      <c r="A46" s="173" t="s">
        <v>35</v>
      </c>
      <c r="B46" s="173" t="s">
        <v>1574</v>
      </c>
      <c r="C46" s="173" t="str">
        <f t="shared" si="0"/>
        <v>Runway</v>
      </c>
      <c r="D46" s="173" t="str">
        <f t="shared" si="1"/>
        <v>1533</v>
      </c>
      <c r="E46" s="173" t="str">
        <f t="shared" si="2"/>
        <v>15/33</v>
      </c>
      <c r="F46" s="173">
        <v>1</v>
      </c>
      <c r="G46" s="173" t="s">
        <v>1555</v>
      </c>
      <c r="H46" s="173" t="str">
        <f t="shared" si="3"/>
        <v>6D1-RY1533-001</v>
      </c>
      <c r="I46" s="173" t="s">
        <v>1657</v>
      </c>
      <c r="J46" s="173" t="s">
        <v>11766</v>
      </c>
      <c r="K46" s="174">
        <v>42</v>
      </c>
      <c r="L46" s="174">
        <v>31</v>
      </c>
      <c r="M46" s="174">
        <v>43</v>
      </c>
      <c r="N46" s="174">
        <v>57</v>
      </c>
      <c r="O46" s="174">
        <v>57</v>
      </c>
      <c r="P46" s="173" t="s">
        <v>1658</v>
      </c>
      <c r="Q46" s="174">
        <v>58</v>
      </c>
      <c r="R46" s="173" t="s">
        <v>1658</v>
      </c>
      <c r="S46" s="173" t="s">
        <v>1586</v>
      </c>
      <c r="T46" s="173">
        <v>209837</v>
      </c>
      <c r="U46" s="170">
        <f t="shared" si="4"/>
        <v>12170546</v>
      </c>
      <c r="W46" s="5" t="s">
        <v>57</v>
      </c>
      <c r="X46" s="42">
        <v>2503284</v>
      </c>
      <c r="Y46" s="42">
        <v>220358485</v>
      </c>
      <c r="Z46" s="175">
        <f t="shared" si="5"/>
        <v>88.027760733500472</v>
      </c>
    </row>
    <row r="47" spans="1:26" ht="14.25" customHeight="1" x14ac:dyDescent="0.3">
      <c r="A47" s="173" t="s">
        <v>23</v>
      </c>
      <c r="B47" s="173" t="s">
        <v>1580</v>
      </c>
      <c r="C47" s="173" t="str">
        <f t="shared" si="0"/>
        <v>Parallel Taxiway</v>
      </c>
      <c r="D47" s="173" t="str">
        <f t="shared" si="1"/>
        <v>N/A or No Data</v>
      </c>
      <c r="E47" s="173" t="str">
        <f t="shared" si="2"/>
        <v>N/A or No Data</v>
      </c>
      <c r="F47" s="173">
        <v>0</v>
      </c>
      <c r="G47" s="173" t="s">
        <v>1555</v>
      </c>
      <c r="H47" s="173" t="str">
        <f t="shared" si="3"/>
        <v>BBB-PTA-001</v>
      </c>
      <c r="I47" s="173" t="s">
        <v>1647</v>
      </c>
      <c r="J47" s="173" t="s">
        <v>11766</v>
      </c>
      <c r="K47" s="174">
        <v>28</v>
      </c>
      <c r="L47" s="174">
        <v>20</v>
      </c>
      <c r="M47" s="174">
        <v>30</v>
      </c>
      <c r="N47" s="174">
        <v>41</v>
      </c>
      <c r="O47" s="174">
        <v>41</v>
      </c>
      <c r="P47" s="173" t="s">
        <v>1648</v>
      </c>
      <c r="Q47" s="174">
        <v>72</v>
      </c>
      <c r="R47" s="173" t="s">
        <v>1648</v>
      </c>
      <c r="S47" s="173" t="s">
        <v>1558</v>
      </c>
      <c r="T47" s="173">
        <v>174007</v>
      </c>
      <c r="U47" s="170">
        <f t="shared" si="4"/>
        <v>12528504</v>
      </c>
      <c r="W47" s="5" t="s">
        <v>53</v>
      </c>
      <c r="X47" s="42">
        <v>357087</v>
      </c>
      <c r="Y47" s="42">
        <v>21256540</v>
      </c>
      <c r="Z47" s="175">
        <f t="shared" si="5"/>
        <v>59.527622120099586</v>
      </c>
    </row>
    <row r="48" spans="1:26" ht="14.25" customHeight="1" x14ac:dyDescent="0.3">
      <c r="A48" s="173" t="s">
        <v>19</v>
      </c>
      <c r="B48" s="173" t="s">
        <v>1649</v>
      </c>
      <c r="C48" s="173" t="str">
        <f t="shared" si="0"/>
        <v>Connecting Taxiway</v>
      </c>
      <c r="D48" s="173" t="str">
        <f t="shared" si="1"/>
        <v>N/A or No Data</v>
      </c>
      <c r="E48" s="173" t="str">
        <f t="shared" si="2"/>
        <v>N/A or No Data</v>
      </c>
      <c r="F48" s="173">
        <v>0</v>
      </c>
      <c r="G48" s="173" t="s">
        <v>1555</v>
      </c>
      <c r="H48" s="173" t="str">
        <f t="shared" si="3"/>
        <v>BDE-CTAX-001</v>
      </c>
      <c r="I48" s="173" t="s">
        <v>1650</v>
      </c>
      <c r="J48" s="173" t="s">
        <v>11766</v>
      </c>
      <c r="K48" s="174">
        <v>29</v>
      </c>
      <c r="L48" s="174">
        <v>20</v>
      </c>
      <c r="M48" s="174">
        <v>31</v>
      </c>
      <c r="N48" s="174">
        <v>42</v>
      </c>
      <c r="O48" s="174">
        <v>42</v>
      </c>
      <c r="P48" s="173" t="s">
        <v>1651</v>
      </c>
      <c r="Q48" s="174">
        <v>71</v>
      </c>
      <c r="R48" s="173" t="s">
        <v>1651</v>
      </c>
      <c r="S48" s="173" t="s">
        <v>1558</v>
      </c>
      <c r="T48" s="173">
        <v>39501</v>
      </c>
      <c r="U48" s="170">
        <f t="shared" si="4"/>
        <v>2804571</v>
      </c>
      <c r="W48" s="5" t="s">
        <v>219</v>
      </c>
      <c r="X48" s="42">
        <v>180215</v>
      </c>
      <c r="Y48" s="42">
        <v>17480855</v>
      </c>
      <c r="Z48" s="175">
        <f t="shared" si="5"/>
        <v>97</v>
      </c>
    </row>
    <row r="49" spans="1:26" ht="14.25" customHeight="1" x14ac:dyDescent="0.3">
      <c r="A49" s="173" t="s">
        <v>17</v>
      </c>
      <c r="B49" s="173" t="s">
        <v>1590</v>
      </c>
      <c r="C49" s="173" t="str">
        <f t="shared" si="0"/>
        <v>Runway</v>
      </c>
      <c r="D49" s="173" t="str">
        <f t="shared" si="1"/>
        <v>1432</v>
      </c>
      <c r="E49" s="173" t="str">
        <f t="shared" si="2"/>
        <v>14/32</v>
      </c>
      <c r="F49" s="173">
        <v>1</v>
      </c>
      <c r="G49" s="173" t="s">
        <v>1555</v>
      </c>
      <c r="H49" s="173" t="str">
        <f t="shared" si="3"/>
        <v>7Y4-RY1432-001</v>
      </c>
      <c r="I49" s="173" t="s">
        <v>2344</v>
      </c>
      <c r="J49" s="173" t="s">
        <v>11766</v>
      </c>
      <c r="K49" s="174">
        <v>27</v>
      </c>
      <c r="L49" s="174">
        <v>19</v>
      </c>
      <c r="M49" s="174">
        <v>29</v>
      </c>
      <c r="N49" s="174">
        <v>40</v>
      </c>
      <c r="O49" s="174">
        <v>40</v>
      </c>
      <c r="P49" s="173" t="s">
        <v>1579</v>
      </c>
      <c r="Q49" s="174">
        <v>73</v>
      </c>
      <c r="R49" s="173" t="s">
        <v>1579</v>
      </c>
      <c r="S49" s="173" t="s">
        <v>1558</v>
      </c>
      <c r="T49" s="173">
        <v>299814</v>
      </c>
      <c r="U49" s="170">
        <f t="shared" si="4"/>
        <v>21886422</v>
      </c>
      <c r="W49" s="5" t="s">
        <v>129</v>
      </c>
      <c r="X49" s="42">
        <v>264387</v>
      </c>
      <c r="Y49" s="42">
        <v>19564638</v>
      </c>
      <c r="Z49" s="175">
        <f t="shared" si="5"/>
        <v>74</v>
      </c>
    </row>
    <row r="50" spans="1:26" ht="14.25" customHeight="1" x14ac:dyDescent="0.3">
      <c r="A50" s="173" t="s">
        <v>53</v>
      </c>
      <c r="B50" s="173" t="s">
        <v>1583</v>
      </c>
      <c r="C50" s="173" t="str">
        <f t="shared" si="0"/>
        <v>Apron</v>
      </c>
      <c r="D50" s="173" t="str">
        <f t="shared" si="1"/>
        <v>N/A or No Data</v>
      </c>
      <c r="E50" s="173" t="str">
        <f t="shared" si="2"/>
        <v>N/A or No Data</v>
      </c>
      <c r="F50" s="173">
        <v>0</v>
      </c>
      <c r="G50" s="173" t="s">
        <v>1555</v>
      </c>
      <c r="H50" s="173" t="str">
        <f t="shared" si="3"/>
        <v>DTL-APA-001</v>
      </c>
      <c r="I50" s="173" t="s">
        <v>1653</v>
      </c>
      <c r="J50" s="173" t="s">
        <v>11766</v>
      </c>
      <c r="K50" s="174">
        <v>26</v>
      </c>
      <c r="L50" s="174">
        <v>18</v>
      </c>
      <c r="M50" s="174">
        <v>28</v>
      </c>
      <c r="N50" s="174">
        <v>39</v>
      </c>
      <c r="O50" s="174">
        <v>39</v>
      </c>
      <c r="P50" s="173" t="s">
        <v>1654</v>
      </c>
      <c r="Q50" s="174">
        <v>74</v>
      </c>
      <c r="R50" s="173" t="s">
        <v>1654</v>
      </c>
      <c r="S50" s="173" t="s">
        <v>1558</v>
      </c>
      <c r="T50" s="173">
        <v>58802</v>
      </c>
      <c r="U50" s="170">
        <f t="shared" si="4"/>
        <v>4351348</v>
      </c>
      <c r="W50" s="5" t="s">
        <v>59</v>
      </c>
      <c r="X50" s="42">
        <v>238074</v>
      </c>
      <c r="Y50" s="42">
        <v>13094070</v>
      </c>
      <c r="Z50" s="175">
        <f t="shared" si="5"/>
        <v>55</v>
      </c>
    </row>
    <row r="51" spans="1:26" ht="14.25" customHeight="1" x14ac:dyDescent="0.3">
      <c r="A51" s="173" t="s">
        <v>197</v>
      </c>
      <c r="B51" s="173" t="s">
        <v>1655</v>
      </c>
      <c r="C51" s="173" t="str">
        <f t="shared" si="0"/>
        <v>Connecting Taxiway</v>
      </c>
      <c r="D51" s="173" t="str">
        <f t="shared" si="1"/>
        <v>N/A or No Data</v>
      </c>
      <c r="E51" s="173" t="str">
        <f t="shared" si="2"/>
        <v>N/A or No Data</v>
      </c>
      <c r="F51" s="173">
        <v>0</v>
      </c>
      <c r="G51" s="173" t="s">
        <v>1555</v>
      </c>
      <c r="H51" s="173" t="str">
        <f t="shared" si="3"/>
        <v>RWF-CTA2-001</v>
      </c>
      <c r="I51" s="173" t="s">
        <v>1656</v>
      </c>
      <c r="J51" s="173" t="s">
        <v>11766</v>
      </c>
      <c r="K51" s="174">
        <v>19</v>
      </c>
      <c r="L51" s="174">
        <v>13</v>
      </c>
      <c r="M51" s="174">
        <v>22</v>
      </c>
      <c r="N51" s="174">
        <v>31</v>
      </c>
      <c r="O51" s="174">
        <v>31</v>
      </c>
      <c r="P51" s="173" t="s">
        <v>1588</v>
      </c>
      <c r="Q51" s="174">
        <v>81</v>
      </c>
      <c r="R51" s="173" t="s">
        <v>1588</v>
      </c>
      <c r="S51" s="173" t="s">
        <v>1558</v>
      </c>
      <c r="T51" s="173">
        <v>12432</v>
      </c>
      <c r="U51" s="170">
        <f t="shared" si="4"/>
        <v>1006992</v>
      </c>
      <c r="W51" s="5" t="s">
        <v>65</v>
      </c>
      <c r="X51" s="42">
        <v>578823</v>
      </c>
      <c r="Y51" s="42">
        <v>57682175</v>
      </c>
      <c r="Z51" s="175">
        <f t="shared" si="5"/>
        <v>99.65425527320096</v>
      </c>
    </row>
    <row r="52" spans="1:26" ht="14.25" customHeight="1" x14ac:dyDescent="0.3">
      <c r="A52" s="173" t="s">
        <v>251</v>
      </c>
      <c r="B52" s="173" t="s">
        <v>1574</v>
      </c>
      <c r="C52" s="173" t="str">
        <f t="shared" si="0"/>
        <v>Runway</v>
      </c>
      <c r="D52" s="173" t="str">
        <f t="shared" si="1"/>
        <v>1533</v>
      </c>
      <c r="E52" s="173" t="str">
        <f t="shared" si="2"/>
        <v>15/33</v>
      </c>
      <c r="F52" s="173">
        <v>1</v>
      </c>
      <c r="G52" s="173" t="s">
        <v>1555</v>
      </c>
      <c r="H52" s="173" t="str">
        <f t="shared" si="3"/>
        <v>ACQ-RY1533-001</v>
      </c>
      <c r="I52" s="173" t="s">
        <v>1575</v>
      </c>
      <c r="J52" s="173" t="s">
        <v>11766</v>
      </c>
      <c r="K52" s="174">
        <v>24</v>
      </c>
      <c r="L52" s="174">
        <v>17</v>
      </c>
      <c r="M52" s="174">
        <v>26</v>
      </c>
      <c r="N52" s="174">
        <v>36</v>
      </c>
      <c r="O52" s="174">
        <v>36</v>
      </c>
      <c r="P52" s="173" t="s">
        <v>1576</v>
      </c>
      <c r="Q52" s="174">
        <v>76</v>
      </c>
      <c r="R52" s="173" t="s">
        <v>1576</v>
      </c>
      <c r="S52" s="173" t="s">
        <v>1558</v>
      </c>
      <c r="T52" s="173">
        <v>247593</v>
      </c>
      <c r="U52" s="170">
        <f t="shared" si="4"/>
        <v>18817068</v>
      </c>
      <c r="W52" s="5" t="s">
        <v>257</v>
      </c>
      <c r="X52" s="42">
        <v>256294</v>
      </c>
      <c r="Y52" s="42">
        <v>16499814</v>
      </c>
      <c r="Z52" s="175">
        <f t="shared" si="5"/>
        <v>64.378463795484876</v>
      </c>
    </row>
    <row r="53" spans="1:26" ht="14.25" customHeight="1" x14ac:dyDescent="0.3">
      <c r="A53" s="173" t="s">
        <v>133</v>
      </c>
      <c r="B53" s="173" t="s">
        <v>1659</v>
      </c>
      <c r="C53" s="173" t="str">
        <f t="shared" si="0"/>
        <v>Partial Parallel</v>
      </c>
      <c r="D53" s="173" t="str">
        <f t="shared" si="1"/>
        <v>N/A or No Data</v>
      </c>
      <c r="E53" s="173" t="str">
        <f t="shared" si="2"/>
        <v>N/A or No Data</v>
      </c>
      <c r="F53" s="173">
        <v>0</v>
      </c>
      <c r="G53" s="173" t="s">
        <v>1568</v>
      </c>
      <c r="H53" s="173" t="str">
        <f t="shared" si="3"/>
        <v>MKT-PPTD-002</v>
      </c>
      <c r="I53" s="173" t="s">
        <v>1660</v>
      </c>
      <c r="J53" s="173" t="s">
        <v>11766</v>
      </c>
      <c r="K53" s="174">
        <v>30</v>
      </c>
      <c r="L53" s="174">
        <v>21</v>
      </c>
      <c r="M53" s="174">
        <v>32</v>
      </c>
      <c r="N53" s="174">
        <v>43</v>
      </c>
      <c r="O53" s="174">
        <v>43</v>
      </c>
      <c r="P53" s="173" t="s">
        <v>1604</v>
      </c>
      <c r="Q53" s="174">
        <v>70</v>
      </c>
      <c r="R53" s="173" t="s">
        <v>1604</v>
      </c>
      <c r="S53" s="173" t="s">
        <v>1586</v>
      </c>
      <c r="T53" s="173">
        <v>62098</v>
      </c>
      <c r="U53" s="170">
        <f t="shared" si="4"/>
        <v>4346860</v>
      </c>
      <c r="W53" s="5" t="s">
        <v>67</v>
      </c>
      <c r="X53" s="42">
        <v>319706</v>
      </c>
      <c r="Y53" s="42">
        <v>30769140</v>
      </c>
      <c r="Z53" s="175">
        <f t="shared" si="5"/>
        <v>96.241984823556649</v>
      </c>
    </row>
    <row r="54" spans="1:26" ht="14.25" customHeight="1" x14ac:dyDescent="0.3">
      <c r="A54" s="173" t="s">
        <v>251</v>
      </c>
      <c r="B54" s="173" t="s">
        <v>1574</v>
      </c>
      <c r="C54" s="173" t="str">
        <f t="shared" si="0"/>
        <v>Runway</v>
      </c>
      <c r="D54" s="173" t="str">
        <f t="shared" si="1"/>
        <v>1533</v>
      </c>
      <c r="E54" s="173" t="str">
        <f t="shared" si="2"/>
        <v>15/33</v>
      </c>
      <c r="F54" s="173">
        <v>1</v>
      </c>
      <c r="G54" s="173" t="s">
        <v>1568</v>
      </c>
      <c r="H54" s="173" t="str">
        <f t="shared" si="3"/>
        <v>ACQ-RY1533-002</v>
      </c>
      <c r="I54" s="173" t="s">
        <v>2732</v>
      </c>
      <c r="J54" s="173" t="s">
        <v>11766</v>
      </c>
      <c r="K54" s="174">
        <v>0</v>
      </c>
      <c r="L54" s="174">
        <v>0</v>
      </c>
      <c r="M54" s="174">
        <v>0</v>
      </c>
      <c r="N54" s="174">
        <v>0</v>
      </c>
      <c r="O54" s="174">
        <v>0</v>
      </c>
      <c r="P54" s="173" t="s">
        <v>1579</v>
      </c>
      <c r="Q54" s="174">
        <v>100</v>
      </c>
      <c r="R54" s="173" t="s">
        <v>1579</v>
      </c>
      <c r="S54" s="173" t="s">
        <v>1558</v>
      </c>
      <c r="T54" s="173">
        <v>7486</v>
      </c>
      <c r="U54" s="170">
        <f t="shared" si="4"/>
        <v>748600</v>
      </c>
      <c r="W54" s="5" t="s">
        <v>71</v>
      </c>
      <c r="X54" s="42">
        <v>314743</v>
      </c>
      <c r="Y54" s="42">
        <v>24389647</v>
      </c>
      <c r="Z54" s="175">
        <f t="shared" si="5"/>
        <v>77.490673343013185</v>
      </c>
    </row>
    <row r="55" spans="1:26" ht="14.25" customHeight="1" x14ac:dyDescent="0.3">
      <c r="A55" s="173" t="s">
        <v>109</v>
      </c>
      <c r="B55" s="173" t="s">
        <v>1580</v>
      </c>
      <c r="C55" s="173" t="str">
        <f t="shared" si="0"/>
        <v>Parallel Taxiway</v>
      </c>
      <c r="D55" s="173" t="str">
        <f t="shared" si="1"/>
        <v>N/A or No Data</v>
      </c>
      <c r="E55" s="173" t="str">
        <f t="shared" si="2"/>
        <v>N/A or No Data</v>
      </c>
      <c r="F55" s="173">
        <v>0</v>
      </c>
      <c r="G55" s="173" t="s">
        <v>1663</v>
      </c>
      <c r="H55" s="173" t="str">
        <f t="shared" si="3"/>
        <v>INL-PTA-004</v>
      </c>
      <c r="I55" s="173" t="s">
        <v>1664</v>
      </c>
      <c r="J55" s="173" t="s">
        <v>11766</v>
      </c>
      <c r="K55" s="174">
        <v>48</v>
      </c>
      <c r="L55" s="174">
        <v>36</v>
      </c>
      <c r="M55" s="174">
        <v>49</v>
      </c>
      <c r="N55" s="174">
        <v>63</v>
      </c>
      <c r="O55" s="174">
        <v>63</v>
      </c>
      <c r="P55" s="173" t="s">
        <v>1579</v>
      </c>
      <c r="Q55" s="174">
        <v>49</v>
      </c>
      <c r="R55" s="173" t="s">
        <v>1579</v>
      </c>
      <c r="S55" s="173" t="s">
        <v>1566</v>
      </c>
      <c r="T55" s="173">
        <v>194074</v>
      </c>
      <c r="U55" s="170">
        <f t="shared" si="4"/>
        <v>9509626</v>
      </c>
      <c r="W55" s="5" t="s">
        <v>73</v>
      </c>
      <c r="X55" s="42">
        <v>807514</v>
      </c>
      <c r="Y55" s="42">
        <v>62312139</v>
      </c>
      <c r="Z55" s="175">
        <f t="shared" si="5"/>
        <v>77.165397751617931</v>
      </c>
    </row>
    <row r="56" spans="1:26" ht="14.25" customHeight="1" x14ac:dyDescent="0.3">
      <c r="A56" s="173" t="s">
        <v>243</v>
      </c>
      <c r="B56" s="173" t="s">
        <v>1689</v>
      </c>
      <c r="C56" s="173" t="str">
        <f t="shared" si="0"/>
        <v>Runway</v>
      </c>
      <c r="D56" s="173" t="str">
        <f t="shared" si="1"/>
        <v>1634</v>
      </c>
      <c r="E56" s="173" t="str">
        <f t="shared" si="2"/>
        <v>16/34</v>
      </c>
      <c r="F56" s="173">
        <v>1</v>
      </c>
      <c r="G56" s="173" t="s">
        <v>1555</v>
      </c>
      <c r="H56" s="173" t="str">
        <f t="shared" si="3"/>
        <v>ADC-RY1634-001</v>
      </c>
      <c r="I56" s="173" t="s">
        <v>1690</v>
      </c>
      <c r="J56" s="173" t="s">
        <v>11766</v>
      </c>
      <c r="K56" s="174">
        <v>25</v>
      </c>
      <c r="L56" s="174">
        <v>17</v>
      </c>
      <c r="M56" s="174">
        <v>27</v>
      </c>
      <c r="N56" s="174">
        <v>38</v>
      </c>
      <c r="O56" s="174">
        <v>38</v>
      </c>
      <c r="P56" s="173" t="s">
        <v>1691</v>
      </c>
      <c r="Q56" s="174">
        <v>75</v>
      </c>
      <c r="R56" s="173" t="s">
        <v>1691</v>
      </c>
      <c r="S56" s="173" t="s">
        <v>1558</v>
      </c>
      <c r="T56" s="173">
        <v>300422</v>
      </c>
      <c r="U56" s="170">
        <f t="shared" si="4"/>
        <v>22531650</v>
      </c>
      <c r="W56" s="5" t="s">
        <v>189</v>
      </c>
      <c r="X56" s="42">
        <v>305156</v>
      </c>
      <c r="Y56" s="42">
        <v>21971232</v>
      </c>
      <c r="Z56" s="175">
        <f t="shared" si="5"/>
        <v>72</v>
      </c>
    </row>
    <row r="57" spans="1:26" ht="14.25" customHeight="1" x14ac:dyDescent="0.3">
      <c r="A57" s="173" t="s">
        <v>37</v>
      </c>
      <c r="B57" s="173" t="s">
        <v>1583</v>
      </c>
      <c r="C57" s="173" t="str">
        <f t="shared" si="0"/>
        <v>Apron</v>
      </c>
      <c r="D57" s="173" t="str">
        <f t="shared" si="1"/>
        <v>N/A or No Data</v>
      </c>
      <c r="E57" s="173" t="str">
        <f t="shared" si="2"/>
        <v>N/A or No Data</v>
      </c>
      <c r="F57" s="173">
        <v>0</v>
      </c>
      <c r="G57" s="173" t="s">
        <v>1568</v>
      </c>
      <c r="H57" s="173" t="str">
        <f t="shared" si="3"/>
        <v>CFE-APA-002</v>
      </c>
      <c r="I57" s="173" t="s">
        <v>1666</v>
      </c>
      <c r="J57" s="173" t="s">
        <v>11766</v>
      </c>
      <c r="K57" s="174">
        <v>23</v>
      </c>
      <c r="L57" s="174">
        <v>16</v>
      </c>
      <c r="M57" s="174">
        <v>25</v>
      </c>
      <c r="N57" s="174">
        <v>35</v>
      </c>
      <c r="O57" s="174">
        <v>35</v>
      </c>
      <c r="P57" s="173" t="s">
        <v>1576</v>
      </c>
      <c r="Q57" s="174">
        <v>75</v>
      </c>
      <c r="R57" s="173" t="s">
        <v>1576</v>
      </c>
      <c r="S57" s="173" t="s">
        <v>1558</v>
      </c>
      <c r="T57" s="173">
        <v>32397</v>
      </c>
      <c r="U57" s="170">
        <f t="shared" si="4"/>
        <v>2429775</v>
      </c>
      <c r="W57" s="5" t="s">
        <v>27</v>
      </c>
      <c r="X57" s="42">
        <v>312952</v>
      </c>
      <c r="Y57" s="42">
        <v>24229007</v>
      </c>
      <c r="Z57" s="175">
        <f t="shared" si="5"/>
        <v>77.420840895728418</v>
      </c>
    </row>
    <row r="58" spans="1:26" ht="14.25" customHeight="1" x14ac:dyDescent="0.3">
      <c r="A58" s="173" t="s">
        <v>161</v>
      </c>
      <c r="B58" s="173" t="s">
        <v>1583</v>
      </c>
      <c r="C58" s="173" t="str">
        <f t="shared" si="0"/>
        <v>Apron</v>
      </c>
      <c r="D58" s="173" t="str">
        <f t="shared" si="1"/>
        <v>N/A or No Data</v>
      </c>
      <c r="E58" s="173" t="str">
        <f t="shared" si="2"/>
        <v>N/A or No Data</v>
      </c>
      <c r="F58" s="173">
        <v>0</v>
      </c>
      <c r="G58" s="173" t="s">
        <v>1581</v>
      </c>
      <c r="H58" s="173" t="str">
        <f t="shared" si="3"/>
        <v>MOX-APA-003</v>
      </c>
      <c r="I58" s="173" t="s">
        <v>1667</v>
      </c>
      <c r="J58" s="173" t="s">
        <v>11766</v>
      </c>
      <c r="K58" s="174">
        <v>62</v>
      </c>
      <c r="L58" s="174">
        <v>48</v>
      </c>
      <c r="M58" s="174">
        <v>61</v>
      </c>
      <c r="N58" s="174">
        <v>76</v>
      </c>
      <c r="O58" s="174">
        <v>76</v>
      </c>
      <c r="P58" s="173" t="s">
        <v>1576</v>
      </c>
      <c r="Q58" s="174">
        <v>16</v>
      </c>
      <c r="R58" s="173" t="s">
        <v>1576</v>
      </c>
      <c r="S58" s="173" t="s">
        <v>1566</v>
      </c>
      <c r="T58" s="173">
        <v>14991</v>
      </c>
      <c r="U58" s="170">
        <f t="shared" si="4"/>
        <v>239856</v>
      </c>
      <c r="W58" s="5" t="s">
        <v>69</v>
      </c>
      <c r="X58" s="42">
        <v>806812</v>
      </c>
      <c r="Y58" s="42">
        <v>66854466</v>
      </c>
      <c r="Z58" s="175">
        <f t="shared" si="5"/>
        <v>82.862508242316679</v>
      </c>
    </row>
    <row r="59" spans="1:26" ht="14.25" customHeight="1" x14ac:dyDescent="0.3">
      <c r="A59" s="173" t="s">
        <v>11</v>
      </c>
      <c r="B59" s="173" t="s">
        <v>1600</v>
      </c>
      <c r="C59" s="173" t="str">
        <f t="shared" si="0"/>
        <v>Connecting Taxiway</v>
      </c>
      <c r="D59" s="173" t="str">
        <f t="shared" si="1"/>
        <v>N/A or No Data</v>
      </c>
      <c r="E59" s="173" t="str">
        <f t="shared" si="2"/>
        <v>N/A or No Data</v>
      </c>
      <c r="F59" s="173">
        <v>0</v>
      </c>
      <c r="G59" s="173" t="s">
        <v>1555</v>
      </c>
      <c r="H59" s="173" t="str">
        <f t="shared" si="3"/>
        <v>AQP-CTB-001</v>
      </c>
      <c r="I59" s="173" t="s">
        <v>1668</v>
      </c>
      <c r="J59" s="173" t="s">
        <v>11766</v>
      </c>
      <c r="K59" s="174">
        <v>85</v>
      </c>
      <c r="L59" s="174">
        <v>70</v>
      </c>
      <c r="M59" s="174">
        <v>81</v>
      </c>
      <c r="N59" s="174">
        <v>91</v>
      </c>
      <c r="O59" s="174">
        <v>91</v>
      </c>
      <c r="P59" s="173" t="s">
        <v>1648</v>
      </c>
      <c r="Q59" s="174">
        <v>15</v>
      </c>
      <c r="R59" s="173" t="s">
        <v>1648</v>
      </c>
      <c r="S59" s="173" t="s">
        <v>1566</v>
      </c>
      <c r="T59" s="173">
        <v>12387</v>
      </c>
      <c r="U59" s="170">
        <f t="shared" si="4"/>
        <v>185805</v>
      </c>
      <c r="W59" s="5" t="s">
        <v>79</v>
      </c>
      <c r="X59" s="42">
        <v>268626</v>
      </c>
      <c r="Y59" s="42">
        <v>18803820</v>
      </c>
      <c r="Z59" s="175">
        <f t="shared" si="5"/>
        <v>70</v>
      </c>
    </row>
    <row r="60" spans="1:26" ht="14.25" customHeight="1" x14ac:dyDescent="0.3">
      <c r="A60" s="173" t="s">
        <v>7</v>
      </c>
      <c r="B60" s="173" t="s">
        <v>1624</v>
      </c>
      <c r="C60" s="173" t="str">
        <f t="shared" si="0"/>
        <v>Runway</v>
      </c>
      <c r="D60" s="173" t="str">
        <f t="shared" si="1"/>
        <v>1735</v>
      </c>
      <c r="E60" s="173" t="str">
        <f t="shared" si="2"/>
        <v>17/35</v>
      </c>
      <c r="F60" s="173">
        <v>1</v>
      </c>
      <c r="G60" s="173" t="s">
        <v>1555</v>
      </c>
      <c r="H60" s="173" t="str">
        <f t="shared" si="3"/>
        <v>AEL-RY1735-001</v>
      </c>
      <c r="I60" s="173" t="s">
        <v>3208</v>
      </c>
      <c r="J60" s="173" t="s">
        <v>11766</v>
      </c>
      <c r="K60" s="174">
        <v>18</v>
      </c>
      <c r="L60" s="174">
        <v>12</v>
      </c>
      <c r="M60" s="174">
        <v>21</v>
      </c>
      <c r="N60" s="174">
        <v>29</v>
      </c>
      <c r="O60" s="174">
        <v>29</v>
      </c>
      <c r="P60" s="173" t="s">
        <v>1576</v>
      </c>
      <c r="Q60" s="174">
        <v>82</v>
      </c>
      <c r="R60" s="173" t="s">
        <v>1576</v>
      </c>
      <c r="S60" s="173" t="s">
        <v>1558</v>
      </c>
      <c r="T60" s="173">
        <v>499946</v>
      </c>
      <c r="U60" s="170">
        <f t="shared" si="4"/>
        <v>40995572</v>
      </c>
      <c r="W60" s="5" t="s">
        <v>89</v>
      </c>
      <c r="X60" s="42">
        <v>342561</v>
      </c>
      <c r="Y60" s="42">
        <v>32941492</v>
      </c>
      <c r="Z60" s="175">
        <f t="shared" si="5"/>
        <v>96.162411949988467</v>
      </c>
    </row>
    <row r="61" spans="1:26" ht="14.25" customHeight="1" x14ac:dyDescent="0.3">
      <c r="A61" s="173" t="s">
        <v>175</v>
      </c>
      <c r="B61" s="173" t="s">
        <v>1583</v>
      </c>
      <c r="C61" s="173" t="str">
        <f t="shared" si="0"/>
        <v>Apron</v>
      </c>
      <c r="D61" s="173" t="str">
        <f t="shared" si="1"/>
        <v>N/A or No Data</v>
      </c>
      <c r="E61" s="173" t="str">
        <f t="shared" si="2"/>
        <v>N/A or No Data</v>
      </c>
      <c r="F61" s="173">
        <v>0</v>
      </c>
      <c r="G61" s="173" t="s">
        <v>1555</v>
      </c>
      <c r="H61" s="173" t="str">
        <f t="shared" si="3"/>
        <v>PKD-APA-001</v>
      </c>
      <c r="I61" s="173" t="s">
        <v>1670</v>
      </c>
      <c r="J61" s="173" t="s">
        <v>11766</v>
      </c>
      <c r="K61" s="174">
        <v>21</v>
      </c>
      <c r="L61" s="174">
        <v>14</v>
      </c>
      <c r="M61" s="174">
        <v>24</v>
      </c>
      <c r="N61" s="174">
        <v>33</v>
      </c>
      <c r="O61" s="174">
        <v>33</v>
      </c>
      <c r="P61" s="173" t="s">
        <v>1579</v>
      </c>
      <c r="Q61" s="174">
        <v>79</v>
      </c>
      <c r="R61" s="173" t="s">
        <v>1579</v>
      </c>
      <c r="S61" s="173" t="s">
        <v>1558</v>
      </c>
      <c r="T61" s="173">
        <v>250776</v>
      </c>
      <c r="U61" s="170">
        <f t="shared" si="4"/>
        <v>19811304</v>
      </c>
      <c r="W61" s="5" t="s">
        <v>83</v>
      </c>
      <c r="X61" s="42">
        <v>367435</v>
      </c>
      <c r="Y61" s="42">
        <v>31147941</v>
      </c>
      <c r="Z61" s="175">
        <f t="shared" si="5"/>
        <v>84.771295603303983</v>
      </c>
    </row>
    <row r="62" spans="1:26" ht="14.25" customHeight="1" x14ac:dyDescent="0.3">
      <c r="A62" s="173" t="s">
        <v>11</v>
      </c>
      <c r="B62" s="173" t="s">
        <v>1627</v>
      </c>
      <c r="C62" s="173" t="str">
        <f t="shared" si="0"/>
        <v>Connecting Taxiway</v>
      </c>
      <c r="D62" s="173" t="str">
        <f t="shared" si="1"/>
        <v>N/A or No Data</v>
      </c>
      <c r="E62" s="173" t="str">
        <f t="shared" si="2"/>
        <v>N/A or No Data</v>
      </c>
      <c r="F62" s="173">
        <v>0</v>
      </c>
      <c r="G62" s="173" t="s">
        <v>1555</v>
      </c>
      <c r="H62" s="173" t="str">
        <f t="shared" si="3"/>
        <v>AQP-CTA-001</v>
      </c>
      <c r="I62" s="173" t="s">
        <v>1671</v>
      </c>
      <c r="J62" s="173" t="s">
        <v>11766</v>
      </c>
      <c r="K62" s="174">
        <v>67</v>
      </c>
      <c r="L62" s="174">
        <v>53</v>
      </c>
      <c r="M62" s="174">
        <v>66</v>
      </c>
      <c r="N62" s="174">
        <v>80</v>
      </c>
      <c r="O62" s="174">
        <v>80</v>
      </c>
      <c r="P62" s="173" t="s">
        <v>1648</v>
      </c>
      <c r="Q62" s="174">
        <v>33</v>
      </c>
      <c r="R62" s="173" t="s">
        <v>1648</v>
      </c>
      <c r="S62" s="173" t="s">
        <v>1566</v>
      </c>
      <c r="T62" s="173">
        <v>12444</v>
      </c>
      <c r="U62" s="170">
        <f t="shared" si="4"/>
        <v>410652</v>
      </c>
      <c r="W62" s="5" t="s">
        <v>87</v>
      </c>
      <c r="X62" s="42">
        <v>763324</v>
      </c>
      <c r="Y62" s="42">
        <v>50031151</v>
      </c>
      <c r="Z62" s="175">
        <f t="shared" si="5"/>
        <v>65.54379398525397</v>
      </c>
    </row>
    <row r="63" spans="1:26" ht="14.25" customHeight="1" x14ac:dyDescent="0.3">
      <c r="A63" s="173" t="s">
        <v>51</v>
      </c>
      <c r="B63" s="173" t="s">
        <v>1583</v>
      </c>
      <c r="C63" s="173" t="str">
        <f t="shared" si="0"/>
        <v>Apron</v>
      </c>
      <c r="D63" s="173" t="str">
        <f t="shared" si="1"/>
        <v>N/A or No Data</v>
      </c>
      <c r="E63" s="173" t="str">
        <f t="shared" si="2"/>
        <v>N/A or No Data</v>
      </c>
      <c r="F63" s="173">
        <v>0</v>
      </c>
      <c r="G63" s="173" t="s">
        <v>1581</v>
      </c>
      <c r="H63" s="173" t="str">
        <f t="shared" si="3"/>
        <v>CKN-APA-003</v>
      </c>
      <c r="I63" s="173" t="s">
        <v>1672</v>
      </c>
      <c r="J63" s="173" t="s">
        <v>11766</v>
      </c>
      <c r="K63" s="174">
        <v>11</v>
      </c>
      <c r="L63" s="174">
        <v>8</v>
      </c>
      <c r="M63" s="174">
        <v>15</v>
      </c>
      <c r="N63" s="174">
        <v>21</v>
      </c>
      <c r="O63" s="174">
        <v>21</v>
      </c>
      <c r="P63" s="173" t="s">
        <v>1673</v>
      </c>
      <c r="Q63" s="174">
        <v>89</v>
      </c>
      <c r="R63" s="173" t="s">
        <v>1673</v>
      </c>
      <c r="S63" s="173" t="s">
        <v>1558</v>
      </c>
      <c r="T63" s="173">
        <v>9911</v>
      </c>
      <c r="U63" s="170">
        <f t="shared" si="4"/>
        <v>882079</v>
      </c>
      <c r="W63" s="5" t="s">
        <v>81</v>
      </c>
      <c r="X63" s="42">
        <v>252683</v>
      </c>
      <c r="Y63" s="42">
        <v>21478055</v>
      </c>
      <c r="Z63" s="175">
        <f t="shared" si="5"/>
        <v>85</v>
      </c>
    </row>
    <row r="64" spans="1:26" ht="14.25" customHeight="1" x14ac:dyDescent="0.3">
      <c r="A64" s="173" t="s">
        <v>71</v>
      </c>
      <c r="B64" s="173" t="s">
        <v>1674</v>
      </c>
      <c r="C64" s="173" t="str">
        <f t="shared" si="0"/>
        <v>Partial Parallel</v>
      </c>
      <c r="D64" s="173" t="str">
        <f t="shared" si="1"/>
        <v>N/A or No Data</v>
      </c>
      <c r="E64" s="173" t="str">
        <f t="shared" si="2"/>
        <v>N/A or No Data</v>
      </c>
      <c r="F64" s="173">
        <v>0</v>
      </c>
      <c r="G64" s="173" t="s">
        <v>1555</v>
      </c>
      <c r="H64" s="173" t="str">
        <f t="shared" si="3"/>
        <v>FBL-PPTA1-001</v>
      </c>
      <c r="I64" s="173" t="s">
        <v>1675</v>
      </c>
      <c r="J64" s="173" t="s">
        <v>11766</v>
      </c>
      <c r="K64" s="174">
        <v>40</v>
      </c>
      <c r="L64" s="174">
        <v>29</v>
      </c>
      <c r="M64" s="174">
        <v>41</v>
      </c>
      <c r="N64" s="174">
        <v>54</v>
      </c>
      <c r="O64" s="174">
        <v>54</v>
      </c>
      <c r="P64" s="173" t="s">
        <v>1676</v>
      </c>
      <c r="Q64" s="174">
        <v>60</v>
      </c>
      <c r="R64" s="173" t="s">
        <v>1676</v>
      </c>
      <c r="S64" s="173" t="s">
        <v>1586</v>
      </c>
      <c r="T64" s="173">
        <v>25145</v>
      </c>
      <c r="U64" s="170">
        <f t="shared" si="4"/>
        <v>1508700</v>
      </c>
      <c r="W64" s="5" t="s">
        <v>107</v>
      </c>
      <c r="X64" s="42">
        <v>300153</v>
      </c>
      <c r="Y64" s="42">
        <v>26413464</v>
      </c>
      <c r="Z64" s="175">
        <f t="shared" si="5"/>
        <v>88</v>
      </c>
    </row>
    <row r="65" spans="1:26" ht="14.25" customHeight="1" x14ac:dyDescent="0.3">
      <c r="A65" s="173" t="s">
        <v>209</v>
      </c>
      <c r="B65" s="173" t="s">
        <v>1677</v>
      </c>
      <c r="C65" s="173" t="str">
        <f t="shared" si="0"/>
        <v>Connecting Taxiway</v>
      </c>
      <c r="D65" s="173" t="str">
        <f t="shared" si="1"/>
        <v>N/A or No Data</v>
      </c>
      <c r="E65" s="173" t="str">
        <f t="shared" si="2"/>
        <v>N/A or No Data</v>
      </c>
      <c r="F65" s="173">
        <v>0</v>
      </c>
      <c r="G65" s="173" t="s">
        <v>1555</v>
      </c>
      <c r="H65" s="173" t="str">
        <f t="shared" si="3"/>
        <v>STC-CTD2-001</v>
      </c>
      <c r="I65" s="173" t="s">
        <v>1678</v>
      </c>
      <c r="J65" s="173" t="s">
        <v>11766</v>
      </c>
      <c r="K65" s="174">
        <v>6</v>
      </c>
      <c r="L65" s="174">
        <v>4</v>
      </c>
      <c r="M65" s="174">
        <v>11</v>
      </c>
      <c r="N65" s="174">
        <v>15</v>
      </c>
      <c r="O65" s="174">
        <v>15</v>
      </c>
      <c r="P65" s="173" t="s">
        <v>1570</v>
      </c>
      <c r="Q65" s="174">
        <v>94</v>
      </c>
      <c r="R65" s="173" t="s">
        <v>1570</v>
      </c>
      <c r="S65" s="173" t="s">
        <v>1558</v>
      </c>
      <c r="T65" s="173">
        <v>17418</v>
      </c>
      <c r="U65" s="170">
        <f t="shared" si="4"/>
        <v>1637292</v>
      </c>
      <c r="W65" s="5" t="s">
        <v>93</v>
      </c>
      <c r="X65" s="42">
        <v>317431</v>
      </c>
      <c r="Y65" s="42">
        <v>21404122</v>
      </c>
      <c r="Z65" s="175">
        <f t="shared" si="5"/>
        <v>67.429211387671657</v>
      </c>
    </row>
    <row r="66" spans="1:26" ht="14.25" customHeight="1" x14ac:dyDescent="0.3">
      <c r="A66" s="173" t="s">
        <v>163</v>
      </c>
      <c r="B66" s="173" t="s">
        <v>1577</v>
      </c>
      <c r="C66" s="173" t="str">
        <f t="shared" si="0"/>
        <v>Connecting Taxiway</v>
      </c>
      <c r="D66" s="173" t="str">
        <f t="shared" si="1"/>
        <v>N/A or No Data</v>
      </c>
      <c r="E66" s="173" t="str">
        <f t="shared" si="2"/>
        <v>N/A or No Data</v>
      </c>
      <c r="F66" s="173">
        <v>0</v>
      </c>
      <c r="G66" s="173" t="s">
        <v>1555</v>
      </c>
      <c r="H66" s="173" t="str">
        <f t="shared" si="3"/>
        <v>ULM-CTC-001</v>
      </c>
      <c r="I66" s="173" t="s">
        <v>1679</v>
      </c>
      <c r="J66" s="173" t="s">
        <v>11766</v>
      </c>
      <c r="K66" s="174">
        <v>8</v>
      </c>
      <c r="L66" s="174">
        <v>6</v>
      </c>
      <c r="M66" s="174">
        <v>12</v>
      </c>
      <c r="N66" s="174">
        <v>18</v>
      </c>
      <c r="O66" s="174">
        <v>18</v>
      </c>
      <c r="P66" s="173" t="s">
        <v>1576</v>
      </c>
      <c r="Q66" s="174">
        <v>92</v>
      </c>
      <c r="R66" s="173" t="s">
        <v>1576</v>
      </c>
      <c r="S66" s="173" t="s">
        <v>1558</v>
      </c>
      <c r="T66" s="173">
        <v>18989</v>
      </c>
      <c r="U66" s="170">
        <f t="shared" si="4"/>
        <v>1746988</v>
      </c>
      <c r="W66" s="5" t="s">
        <v>103</v>
      </c>
      <c r="X66" s="42">
        <v>1259772</v>
      </c>
      <c r="Y66" s="42">
        <v>109671934</v>
      </c>
      <c r="Z66" s="175">
        <f t="shared" si="5"/>
        <v>87.056970626430811</v>
      </c>
    </row>
    <row r="67" spans="1:26" ht="14.25" customHeight="1" x14ac:dyDescent="0.3">
      <c r="A67" s="173" t="s">
        <v>185</v>
      </c>
      <c r="B67" s="173" t="s">
        <v>1637</v>
      </c>
      <c r="C67" s="173" t="str">
        <f t="shared" si="0"/>
        <v>Apron</v>
      </c>
      <c r="D67" s="173" t="str">
        <f t="shared" si="1"/>
        <v>N/A or No Data</v>
      </c>
      <c r="E67" s="173" t="str">
        <f t="shared" si="2"/>
        <v>N/A or No Data</v>
      </c>
      <c r="F67" s="173">
        <v>0</v>
      </c>
      <c r="G67" s="173" t="s">
        <v>1555</v>
      </c>
      <c r="H67" s="173" t="str">
        <f t="shared" si="3"/>
        <v>48Y-APB-001</v>
      </c>
      <c r="I67" s="173" t="s">
        <v>1680</v>
      </c>
      <c r="J67" s="173" t="s">
        <v>11766</v>
      </c>
      <c r="K67" s="174">
        <v>47</v>
      </c>
      <c r="L67" s="174">
        <v>35</v>
      </c>
      <c r="M67" s="174">
        <v>48</v>
      </c>
      <c r="N67" s="174">
        <v>62</v>
      </c>
      <c r="O67" s="174">
        <v>62</v>
      </c>
      <c r="P67" s="173" t="s">
        <v>1579</v>
      </c>
      <c r="Q67" s="174">
        <v>51</v>
      </c>
      <c r="R67" s="173" t="s">
        <v>1579</v>
      </c>
      <c r="S67" s="173" t="s">
        <v>1566</v>
      </c>
      <c r="T67" s="173">
        <v>30262</v>
      </c>
      <c r="U67" s="170">
        <f t="shared" si="4"/>
        <v>1543362</v>
      </c>
      <c r="W67" s="5" t="s">
        <v>139</v>
      </c>
      <c r="X67" s="42">
        <v>276162</v>
      </c>
      <c r="Y67" s="42">
        <v>21872269</v>
      </c>
      <c r="Z67" s="175">
        <f t="shared" si="5"/>
        <v>79.200863985631628</v>
      </c>
    </row>
    <row r="68" spans="1:26" ht="14.25" customHeight="1" x14ac:dyDescent="0.3">
      <c r="A68" s="173" t="s">
        <v>167</v>
      </c>
      <c r="B68" s="173" t="s">
        <v>1681</v>
      </c>
      <c r="C68" s="173" t="str">
        <f t="shared" ref="C68:C131" si="6">IF(ISNUMBER(SEARCH("RY",B68)),"Runway",IF(ISNUMBER(SEARCH("CT",B68)),"Connecting Taxiway",IF(ISNUMBER(SEARCH("AP",B68)),"Apron",IF(ISNUMBER(SEARCH("TL",B68)),"Taxilane",IF(ISNUMBER(SEARCH("PPT",B68)),"Partial Parallel",IF(ISNUMBER(SEARCH("TW",B68)),"Taxiway",IF(ISNUMBER(SEARCH("RP",B68)),"Run-Up",IF(ISNUMBER(SEARCH("RT",B68)),"Runway Turnaround",IF(ISNUMBER(SEARCH("PT",B68)),"Parallel Taxiway","Other")))))))))</f>
        <v>Partial Parallel</v>
      </c>
      <c r="D68" s="173" t="str">
        <f t="shared" ref="D68:D131" si="7">IF(C68="Runway",RIGHT(B68,LEN(B68)-FIND("Y",B68)),"N/A or No Data")</f>
        <v>N/A or No Data</v>
      </c>
      <c r="E68" s="173" t="str">
        <f t="shared" ref="E68:E131" si="8">IF(LEN(D68)=3,_xlfn.CONCAT("0",LEFT(D68,1),"/",RIGHT(D68,2)),IF(LEN(D68)=4,_xlfn.CONCAT(LEFT(D68,2),"/",RIGHT(D68,2)),"N/A or No Data"))</f>
        <v>N/A or No Data</v>
      </c>
      <c r="F68" s="173">
        <v>0</v>
      </c>
      <c r="G68" s="173" t="s">
        <v>1555</v>
      </c>
      <c r="H68" s="173" t="str">
        <f t="shared" si="3"/>
        <v>OVL-PPTA-001</v>
      </c>
      <c r="I68" s="173" t="s">
        <v>1682</v>
      </c>
      <c r="J68" s="173" t="s">
        <v>11766</v>
      </c>
      <c r="K68" s="174">
        <v>35</v>
      </c>
      <c r="L68" s="174">
        <v>25</v>
      </c>
      <c r="M68" s="174">
        <v>37</v>
      </c>
      <c r="N68" s="174">
        <v>49</v>
      </c>
      <c r="O68" s="174">
        <v>49</v>
      </c>
      <c r="P68" s="173" t="s">
        <v>1683</v>
      </c>
      <c r="Q68" s="174">
        <v>65</v>
      </c>
      <c r="R68" s="173" t="s">
        <v>1683</v>
      </c>
      <c r="S68" s="173" t="s">
        <v>1586</v>
      </c>
      <c r="T68" s="173">
        <v>78803</v>
      </c>
      <c r="U68" s="170">
        <f t="shared" si="4"/>
        <v>5122195</v>
      </c>
      <c r="W68" s="5" t="s">
        <v>109</v>
      </c>
      <c r="X68" s="42">
        <v>1326489</v>
      </c>
      <c r="Y68" s="42">
        <v>101818674</v>
      </c>
      <c r="Z68" s="175">
        <f t="shared" si="5"/>
        <v>76.758023624771866</v>
      </c>
    </row>
    <row r="69" spans="1:26" ht="14.25" customHeight="1" x14ac:dyDescent="0.3">
      <c r="A69" s="173" t="s">
        <v>7</v>
      </c>
      <c r="B69" s="173" t="s">
        <v>1747</v>
      </c>
      <c r="C69" s="173" t="str">
        <f t="shared" si="6"/>
        <v>Runway</v>
      </c>
      <c r="D69" s="173" t="str">
        <f t="shared" si="7"/>
        <v>523</v>
      </c>
      <c r="E69" s="173" t="str">
        <f t="shared" si="8"/>
        <v>05/23</v>
      </c>
      <c r="F69" s="173">
        <v>0</v>
      </c>
      <c r="G69" s="173" t="s">
        <v>1555</v>
      </c>
      <c r="H69" s="173" t="str">
        <f t="shared" ref="H69:H132" si="9">_xlfn.CONCAT(A69,"-",B69,"-",G69)</f>
        <v>AEL-RY523-001</v>
      </c>
      <c r="I69" s="173" t="s">
        <v>1748</v>
      </c>
      <c r="J69" s="173" t="s">
        <v>11766</v>
      </c>
      <c r="K69" s="174">
        <v>17</v>
      </c>
      <c r="L69" s="174">
        <v>12</v>
      </c>
      <c r="M69" s="174">
        <v>20</v>
      </c>
      <c r="N69" s="174">
        <v>28</v>
      </c>
      <c r="O69" s="174">
        <v>28</v>
      </c>
      <c r="P69" s="173" t="s">
        <v>1576</v>
      </c>
      <c r="Q69" s="174">
        <v>83</v>
      </c>
      <c r="R69" s="173" t="s">
        <v>1576</v>
      </c>
      <c r="S69" s="173" t="s">
        <v>1558</v>
      </c>
      <c r="T69" s="173">
        <v>204677</v>
      </c>
      <c r="U69" s="170">
        <f t="shared" ref="U69:U132" si="10">T69*Q69</f>
        <v>16988191</v>
      </c>
      <c r="W69" s="5" t="s">
        <v>155</v>
      </c>
      <c r="X69" s="42">
        <v>322140</v>
      </c>
      <c r="Y69" s="42">
        <v>21718230</v>
      </c>
      <c r="Z69" s="175">
        <f t="shared" si="5"/>
        <v>67.418606816911904</v>
      </c>
    </row>
    <row r="70" spans="1:26" ht="14.25" customHeight="1" x14ac:dyDescent="0.3">
      <c r="A70" s="173" t="s">
        <v>7</v>
      </c>
      <c r="B70" s="173" t="s">
        <v>1747</v>
      </c>
      <c r="C70" s="173" t="str">
        <f t="shared" si="6"/>
        <v>Runway</v>
      </c>
      <c r="D70" s="173" t="str">
        <f t="shared" si="7"/>
        <v>523</v>
      </c>
      <c r="E70" s="173" t="str">
        <f t="shared" si="8"/>
        <v>05/23</v>
      </c>
      <c r="F70" s="173">
        <v>0</v>
      </c>
      <c r="G70" s="173" t="s">
        <v>1568</v>
      </c>
      <c r="H70" s="173" t="str">
        <f t="shared" si="9"/>
        <v>AEL-RY523-002</v>
      </c>
      <c r="I70" s="173" t="s">
        <v>2798</v>
      </c>
      <c r="J70" s="173" t="s">
        <v>11766</v>
      </c>
      <c r="K70" s="174">
        <v>6</v>
      </c>
      <c r="L70" s="174">
        <v>4</v>
      </c>
      <c r="M70" s="174">
        <v>11</v>
      </c>
      <c r="N70" s="174">
        <v>15</v>
      </c>
      <c r="O70" s="174">
        <v>15</v>
      </c>
      <c r="P70" s="173" t="s">
        <v>1576</v>
      </c>
      <c r="Q70" s="174">
        <v>94</v>
      </c>
      <c r="R70" s="173" t="s">
        <v>1576</v>
      </c>
      <c r="S70" s="173" t="s">
        <v>1558</v>
      </c>
      <c r="T70" s="173">
        <v>33338</v>
      </c>
      <c r="U70" s="170">
        <f t="shared" si="10"/>
        <v>3133772</v>
      </c>
      <c r="W70" s="5" t="s">
        <v>159</v>
      </c>
      <c r="X70" s="42">
        <v>402044</v>
      </c>
      <c r="Y70" s="42">
        <v>30466449</v>
      </c>
      <c r="Z70" s="175">
        <f t="shared" si="5"/>
        <v>75.778892360040189</v>
      </c>
    </row>
    <row r="71" spans="1:26" ht="14.25" customHeight="1" x14ac:dyDescent="0.3">
      <c r="A71" s="173" t="s">
        <v>167</v>
      </c>
      <c r="B71" s="173" t="s">
        <v>1600</v>
      </c>
      <c r="C71" s="173" t="str">
        <f t="shared" si="6"/>
        <v>Connecting Taxiway</v>
      </c>
      <c r="D71" s="173" t="str">
        <f t="shared" si="7"/>
        <v>N/A or No Data</v>
      </c>
      <c r="E71" s="173" t="str">
        <f t="shared" si="8"/>
        <v>N/A or No Data</v>
      </c>
      <c r="F71" s="173">
        <v>0</v>
      </c>
      <c r="G71" s="173" t="s">
        <v>1555</v>
      </c>
      <c r="H71" s="173" t="str">
        <f t="shared" si="9"/>
        <v>OVL-CTB-001</v>
      </c>
      <c r="I71" s="173" t="s">
        <v>1688</v>
      </c>
      <c r="J71" s="173" t="s">
        <v>11766</v>
      </c>
      <c r="K71" s="174">
        <v>42</v>
      </c>
      <c r="L71" s="174">
        <v>31</v>
      </c>
      <c r="M71" s="174">
        <v>43</v>
      </c>
      <c r="N71" s="174">
        <v>57</v>
      </c>
      <c r="O71" s="174">
        <v>57</v>
      </c>
      <c r="P71" s="173" t="s">
        <v>1683</v>
      </c>
      <c r="Q71" s="174">
        <v>56</v>
      </c>
      <c r="R71" s="173" t="s">
        <v>1683</v>
      </c>
      <c r="S71" s="173" t="s">
        <v>1586</v>
      </c>
      <c r="T71" s="173">
        <v>12244</v>
      </c>
      <c r="U71" s="170">
        <f t="shared" si="10"/>
        <v>685664</v>
      </c>
      <c r="W71" s="5" t="s">
        <v>211</v>
      </c>
      <c r="X71" s="42">
        <v>310739</v>
      </c>
      <c r="Y71" s="42">
        <v>25123741</v>
      </c>
      <c r="Z71" s="175">
        <f t="shared" ref="Z71:Z112" si="11">Y71/X71</f>
        <v>80.851586057752641</v>
      </c>
    </row>
    <row r="72" spans="1:26" ht="14.25" customHeight="1" x14ac:dyDescent="0.3">
      <c r="A72" s="173" t="s">
        <v>5</v>
      </c>
      <c r="B72" s="173" t="s">
        <v>1689</v>
      </c>
      <c r="C72" s="173" t="str">
        <f t="shared" si="6"/>
        <v>Runway</v>
      </c>
      <c r="D72" s="173" t="str">
        <f t="shared" si="7"/>
        <v>1634</v>
      </c>
      <c r="E72" s="173" t="str">
        <f t="shared" si="8"/>
        <v>16/34</v>
      </c>
      <c r="F72" s="173">
        <v>1</v>
      </c>
      <c r="G72" s="173" t="s">
        <v>1555</v>
      </c>
      <c r="H72" s="173" t="str">
        <f t="shared" si="9"/>
        <v>AIT-RY1634-001</v>
      </c>
      <c r="I72" s="173" t="s">
        <v>2004</v>
      </c>
      <c r="J72" s="173" t="s">
        <v>11766</v>
      </c>
      <c r="K72" s="174">
        <v>36</v>
      </c>
      <c r="L72" s="174">
        <v>26</v>
      </c>
      <c r="M72" s="174">
        <v>37</v>
      </c>
      <c r="N72" s="174">
        <v>50</v>
      </c>
      <c r="O72" s="174">
        <v>50</v>
      </c>
      <c r="P72" s="173" t="s">
        <v>1579</v>
      </c>
      <c r="Q72" s="174">
        <v>63</v>
      </c>
      <c r="R72" s="173" t="s">
        <v>1579</v>
      </c>
      <c r="S72" s="173" t="s">
        <v>1586</v>
      </c>
      <c r="T72" s="173">
        <v>301571</v>
      </c>
      <c r="U72" s="170">
        <f t="shared" si="10"/>
        <v>18998973</v>
      </c>
      <c r="W72" s="5" t="s">
        <v>117</v>
      </c>
      <c r="X72" s="42">
        <v>400182</v>
      </c>
      <c r="Y72" s="42">
        <v>36416562</v>
      </c>
      <c r="Z72" s="175">
        <f t="shared" si="11"/>
        <v>91</v>
      </c>
    </row>
    <row r="73" spans="1:26" ht="14.25" customHeight="1" x14ac:dyDescent="0.3">
      <c r="A73" s="173" t="s">
        <v>11</v>
      </c>
      <c r="B73" s="173" t="s">
        <v>1611</v>
      </c>
      <c r="C73" s="173" t="str">
        <f t="shared" si="6"/>
        <v>Runway</v>
      </c>
      <c r="D73" s="173" t="str">
        <f t="shared" si="7"/>
        <v>1331</v>
      </c>
      <c r="E73" s="173" t="str">
        <f t="shared" si="8"/>
        <v>13/31</v>
      </c>
      <c r="F73" s="173">
        <v>1</v>
      </c>
      <c r="G73" s="173" t="s">
        <v>1555</v>
      </c>
      <c r="H73" s="173" t="str">
        <f t="shared" si="9"/>
        <v>AQP-RY1331-001</v>
      </c>
      <c r="I73" s="173" t="s">
        <v>2051</v>
      </c>
      <c r="J73" s="173" t="s">
        <v>11766</v>
      </c>
      <c r="K73" s="174">
        <v>29</v>
      </c>
      <c r="L73" s="174">
        <v>20</v>
      </c>
      <c r="M73" s="174">
        <v>31</v>
      </c>
      <c r="N73" s="174">
        <v>42</v>
      </c>
      <c r="O73" s="174">
        <v>42</v>
      </c>
      <c r="P73" s="173" t="s">
        <v>1648</v>
      </c>
      <c r="Q73" s="174">
        <v>71</v>
      </c>
      <c r="R73" s="173" t="s">
        <v>1648</v>
      </c>
      <c r="S73" s="173" t="s">
        <v>1558</v>
      </c>
      <c r="T73" s="173">
        <v>262549</v>
      </c>
      <c r="U73" s="170">
        <f t="shared" si="10"/>
        <v>18640979</v>
      </c>
      <c r="W73" s="5" t="s">
        <v>119</v>
      </c>
      <c r="X73" s="42">
        <v>299873</v>
      </c>
      <c r="Y73" s="42">
        <v>22190602</v>
      </c>
      <c r="Z73" s="175">
        <f t="shared" si="11"/>
        <v>74</v>
      </c>
    </row>
    <row r="74" spans="1:26" ht="14.25" customHeight="1" x14ac:dyDescent="0.3">
      <c r="A74" s="173" t="s">
        <v>13</v>
      </c>
      <c r="B74" s="173" t="s">
        <v>1624</v>
      </c>
      <c r="C74" s="173" t="str">
        <f t="shared" si="6"/>
        <v>Runway</v>
      </c>
      <c r="D74" s="173" t="str">
        <f t="shared" si="7"/>
        <v>1735</v>
      </c>
      <c r="E74" s="173" t="str">
        <f t="shared" si="8"/>
        <v>17/35</v>
      </c>
      <c r="F74" s="173">
        <v>1</v>
      </c>
      <c r="G74" s="173" t="s">
        <v>1555</v>
      </c>
      <c r="H74" s="173" t="str">
        <f t="shared" si="9"/>
        <v>AUM-RY1735-001</v>
      </c>
      <c r="I74" s="173" t="s">
        <v>2026</v>
      </c>
      <c r="J74" s="173" t="s">
        <v>11766</v>
      </c>
      <c r="K74" s="174">
        <v>29</v>
      </c>
      <c r="L74" s="174">
        <v>11</v>
      </c>
      <c r="M74" s="174">
        <v>23</v>
      </c>
      <c r="N74" s="174">
        <v>33</v>
      </c>
      <c r="O74" s="174">
        <v>33</v>
      </c>
      <c r="P74" s="173" t="s">
        <v>1629</v>
      </c>
      <c r="Q74" s="174">
        <v>89</v>
      </c>
      <c r="R74" s="173" t="s">
        <v>1629</v>
      </c>
      <c r="S74" s="173" t="s">
        <v>1558</v>
      </c>
      <c r="T74" s="173">
        <v>445856</v>
      </c>
      <c r="U74" s="170">
        <f t="shared" si="10"/>
        <v>39681184</v>
      </c>
      <c r="W74" s="5" t="s">
        <v>127</v>
      </c>
      <c r="X74" s="42">
        <v>332026</v>
      </c>
      <c r="Y74" s="42">
        <v>25898028</v>
      </c>
      <c r="Z74" s="175">
        <f t="shared" si="11"/>
        <v>78</v>
      </c>
    </row>
    <row r="75" spans="1:26" ht="14.25" customHeight="1" x14ac:dyDescent="0.3">
      <c r="A75" s="173" t="s">
        <v>73</v>
      </c>
      <c r="B75" s="173" t="s">
        <v>1694</v>
      </c>
      <c r="C75" s="173" t="str">
        <f t="shared" si="6"/>
        <v>Connecting Taxiway</v>
      </c>
      <c r="D75" s="173" t="str">
        <f t="shared" si="7"/>
        <v>N/A or No Data</v>
      </c>
      <c r="E75" s="173" t="str">
        <f t="shared" si="8"/>
        <v>N/A or No Data</v>
      </c>
      <c r="F75" s="173">
        <v>0</v>
      </c>
      <c r="G75" s="173" t="s">
        <v>1555</v>
      </c>
      <c r="H75" s="173" t="str">
        <f t="shared" si="9"/>
        <v>FFM-CTA4-001</v>
      </c>
      <c r="I75" s="173" t="s">
        <v>1695</v>
      </c>
      <c r="J75" s="173" t="s">
        <v>11766</v>
      </c>
      <c r="K75" s="174">
        <v>34</v>
      </c>
      <c r="L75" s="174">
        <v>24</v>
      </c>
      <c r="M75" s="174">
        <v>36</v>
      </c>
      <c r="N75" s="174">
        <v>48</v>
      </c>
      <c r="O75" s="174">
        <v>48</v>
      </c>
      <c r="P75" s="173" t="s">
        <v>1662</v>
      </c>
      <c r="Q75" s="174">
        <v>66</v>
      </c>
      <c r="R75" s="173" t="s">
        <v>1662</v>
      </c>
      <c r="S75" s="173" t="s">
        <v>1586</v>
      </c>
      <c r="T75" s="173">
        <v>24919</v>
      </c>
      <c r="U75" s="170">
        <f t="shared" si="10"/>
        <v>1644654</v>
      </c>
      <c r="W75" s="5" t="s">
        <v>135</v>
      </c>
      <c r="X75" s="42">
        <v>167870</v>
      </c>
      <c r="Y75" s="42">
        <v>15444040</v>
      </c>
      <c r="Z75" s="175">
        <f t="shared" si="11"/>
        <v>92</v>
      </c>
    </row>
    <row r="76" spans="1:26" ht="14.25" customHeight="1" x14ac:dyDescent="0.3">
      <c r="A76" s="173" t="s">
        <v>209</v>
      </c>
      <c r="B76" s="173" t="s">
        <v>1580</v>
      </c>
      <c r="C76" s="173" t="str">
        <f t="shared" si="6"/>
        <v>Parallel Taxiway</v>
      </c>
      <c r="D76" s="173" t="str">
        <f t="shared" si="7"/>
        <v>N/A or No Data</v>
      </c>
      <c r="E76" s="173" t="str">
        <f t="shared" si="8"/>
        <v>N/A or No Data</v>
      </c>
      <c r="F76" s="173">
        <v>0</v>
      </c>
      <c r="G76" s="173" t="s">
        <v>1555</v>
      </c>
      <c r="H76" s="173" t="str">
        <f t="shared" si="9"/>
        <v>STC-PTA-001</v>
      </c>
      <c r="I76" s="173" t="s">
        <v>1696</v>
      </c>
      <c r="J76" s="173" t="s">
        <v>11766</v>
      </c>
      <c r="K76" s="174">
        <v>3</v>
      </c>
      <c r="L76" s="174">
        <v>0</v>
      </c>
      <c r="M76" s="174">
        <v>0</v>
      </c>
      <c r="N76" s="174">
        <v>0</v>
      </c>
      <c r="O76" s="174">
        <v>0</v>
      </c>
      <c r="P76" s="173" t="s">
        <v>1570</v>
      </c>
      <c r="Q76" s="174">
        <v>98</v>
      </c>
      <c r="R76" s="173" t="s">
        <v>1570</v>
      </c>
      <c r="S76" s="173" t="s">
        <v>1558</v>
      </c>
      <c r="T76" s="173">
        <v>417625</v>
      </c>
      <c r="U76" s="170">
        <f t="shared" si="10"/>
        <v>40927250</v>
      </c>
      <c r="W76" s="5" t="s">
        <v>111</v>
      </c>
      <c r="X76" s="42">
        <v>275889</v>
      </c>
      <c r="Y76" s="42">
        <v>15652797</v>
      </c>
      <c r="Z76" s="175">
        <f t="shared" si="11"/>
        <v>56.735850287615669</v>
      </c>
    </row>
    <row r="77" spans="1:26" ht="14.25" customHeight="1" x14ac:dyDescent="0.3">
      <c r="A77" s="173" t="s">
        <v>83</v>
      </c>
      <c r="B77" s="173" t="s">
        <v>1627</v>
      </c>
      <c r="C77" s="173" t="str">
        <f t="shared" si="6"/>
        <v>Connecting Taxiway</v>
      </c>
      <c r="D77" s="173" t="str">
        <f t="shared" si="7"/>
        <v>N/A or No Data</v>
      </c>
      <c r="E77" s="173" t="str">
        <f t="shared" si="8"/>
        <v>N/A or No Data</v>
      </c>
      <c r="F77" s="173">
        <v>0</v>
      </c>
      <c r="G77" s="173" t="s">
        <v>1555</v>
      </c>
      <c r="H77" s="173" t="str">
        <f t="shared" si="9"/>
        <v>GHW-CTA-001</v>
      </c>
      <c r="I77" s="173" t="s">
        <v>1697</v>
      </c>
      <c r="J77" s="173" t="s">
        <v>11766</v>
      </c>
      <c r="K77" s="174">
        <v>25</v>
      </c>
      <c r="L77" s="174">
        <v>17</v>
      </c>
      <c r="M77" s="174">
        <v>27</v>
      </c>
      <c r="N77" s="174">
        <v>38</v>
      </c>
      <c r="O77" s="174">
        <v>38</v>
      </c>
      <c r="P77" s="173" t="s">
        <v>1698</v>
      </c>
      <c r="Q77" s="174">
        <v>75</v>
      </c>
      <c r="R77" s="173" t="s">
        <v>1698</v>
      </c>
      <c r="S77" s="173" t="s">
        <v>1558</v>
      </c>
      <c r="T77" s="173">
        <v>31416</v>
      </c>
      <c r="U77" s="170">
        <f t="shared" si="10"/>
        <v>2356200</v>
      </c>
      <c r="W77" s="5" t="s">
        <v>133</v>
      </c>
      <c r="X77" s="42">
        <v>1023016</v>
      </c>
      <c r="Y77" s="42">
        <v>85766890</v>
      </c>
      <c r="Z77" s="175">
        <f t="shared" si="11"/>
        <v>83.837290912361098</v>
      </c>
    </row>
    <row r="78" spans="1:26" ht="14.25" customHeight="1" x14ac:dyDescent="0.3">
      <c r="A78" s="173" t="s">
        <v>13</v>
      </c>
      <c r="B78" s="173" t="s">
        <v>1624</v>
      </c>
      <c r="C78" s="173" t="str">
        <f t="shared" si="6"/>
        <v>Runway</v>
      </c>
      <c r="D78" s="173" t="str">
        <f t="shared" si="7"/>
        <v>1735</v>
      </c>
      <c r="E78" s="173" t="str">
        <f t="shared" si="8"/>
        <v>17/35</v>
      </c>
      <c r="F78" s="173">
        <v>1</v>
      </c>
      <c r="G78" s="173" t="s">
        <v>1568</v>
      </c>
      <c r="H78" s="173" t="str">
        <f t="shared" si="9"/>
        <v>AUM-RY1735-002</v>
      </c>
      <c r="I78" s="173" t="s">
        <v>3154</v>
      </c>
      <c r="J78" s="173" t="s">
        <v>11766</v>
      </c>
      <c r="K78" s="174">
        <v>26</v>
      </c>
      <c r="L78" s="174">
        <v>7</v>
      </c>
      <c r="M78" s="174">
        <v>20</v>
      </c>
      <c r="N78" s="174">
        <v>29</v>
      </c>
      <c r="O78" s="174">
        <v>29</v>
      </c>
      <c r="P78" s="173" t="s">
        <v>1629</v>
      </c>
      <c r="Q78" s="174">
        <v>91</v>
      </c>
      <c r="R78" s="173" t="s">
        <v>1629</v>
      </c>
      <c r="S78" s="173" t="s">
        <v>1558</v>
      </c>
      <c r="T78" s="173">
        <v>134607</v>
      </c>
      <c r="U78" s="170">
        <f t="shared" si="10"/>
        <v>12249237</v>
      </c>
      <c r="W78" s="5" t="s">
        <v>137</v>
      </c>
      <c r="X78" s="42">
        <v>1015181</v>
      </c>
      <c r="Y78" s="42">
        <v>83957025</v>
      </c>
      <c r="Z78" s="175">
        <f t="shared" si="11"/>
        <v>82.70153302711536</v>
      </c>
    </row>
    <row r="79" spans="1:26" ht="14.25" customHeight="1" x14ac:dyDescent="0.3">
      <c r="A79" s="173" t="s">
        <v>157</v>
      </c>
      <c r="B79" s="173" t="s">
        <v>1681</v>
      </c>
      <c r="C79" s="173" t="str">
        <f t="shared" si="6"/>
        <v>Partial Parallel</v>
      </c>
      <c r="D79" s="173" t="str">
        <f t="shared" si="7"/>
        <v>N/A or No Data</v>
      </c>
      <c r="E79" s="173" t="str">
        <f t="shared" si="8"/>
        <v>N/A or No Data</v>
      </c>
      <c r="F79" s="173">
        <v>0</v>
      </c>
      <c r="G79" s="173" t="s">
        <v>1555</v>
      </c>
      <c r="H79" s="173" t="str">
        <f t="shared" si="9"/>
        <v>MZH-PPTA-001</v>
      </c>
      <c r="I79" s="173" t="s">
        <v>1700</v>
      </c>
      <c r="J79" s="173" t="s">
        <v>11766</v>
      </c>
      <c r="K79" s="174">
        <v>16</v>
      </c>
      <c r="L79" s="174">
        <v>11</v>
      </c>
      <c r="M79" s="174">
        <v>19</v>
      </c>
      <c r="N79" s="174">
        <v>27</v>
      </c>
      <c r="O79" s="174">
        <v>27</v>
      </c>
      <c r="P79" s="173" t="s">
        <v>1619</v>
      </c>
      <c r="Q79" s="174">
        <v>84</v>
      </c>
      <c r="R79" s="173" t="s">
        <v>1619</v>
      </c>
      <c r="S79" s="173" t="s">
        <v>1558</v>
      </c>
      <c r="T79" s="173">
        <v>46963</v>
      </c>
      <c r="U79" s="170">
        <f t="shared" si="10"/>
        <v>3944892</v>
      </c>
      <c r="W79" s="5" t="s">
        <v>161</v>
      </c>
      <c r="X79" s="42">
        <v>300107</v>
      </c>
      <c r="Y79" s="42">
        <v>14976125</v>
      </c>
      <c r="Z79" s="175">
        <f t="shared" si="11"/>
        <v>49.902618066223049</v>
      </c>
    </row>
    <row r="80" spans="1:26" ht="14.25" customHeight="1" x14ac:dyDescent="0.3">
      <c r="A80" s="173" t="s">
        <v>263</v>
      </c>
      <c r="B80" s="173" t="s">
        <v>1694</v>
      </c>
      <c r="C80" s="173" t="str">
        <f t="shared" si="6"/>
        <v>Connecting Taxiway</v>
      </c>
      <c r="D80" s="173" t="str">
        <f t="shared" si="7"/>
        <v>N/A or No Data</v>
      </c>
      <c r="E80" s="173" t="str">
        <f t="shared" si="8"/>
        <v>N/A or No Data</v>
      </c>
      <c r="F80" s="173">
        <v>0</v>
      </c>
      <c r="G80" s="173" t="s">
        <v>1555</v>
      </c>
      <c r="H80" s="173" t="str">
        <f t="shared" si="9"/>
        <v>ONA-CTA4-001</v>
      </c>
      <c r="I80" s="173" t="s">
        <v>1701</v>
      </c>
      <c r="J80" s="173" t="s">
        <v>11766</v>
      </c>
      <c r="K80" s="174">
        <v>3</v>
      </c>
      <c r="L80" s="174">
        <v>2</v>
      </c>
      <c r="M80" s="174">
        <v>8</v>
      </c>
      <c r="N80" s="174">
        <v>12</v>
      </c>
      <c r="O80" s="174">
        <v>12</v>
      </c>
      <c r="P80" s="173" t="s">
        <v>1596</v>
      </c>
      <c r="Q80" s="174">
        <v>97</v>
      </c>
      <c r="R80" s="173" t="s">
        <v>1596</v>
      </c>
      <c r="S80" s="173" t="s">
        <v>1558</v>
      </c>
      <c r="T80" s="173">
        <v>43498</v>
      </c>
      <c r="U80" s="170">
        <f t="shared" si="10"/>
        <v>4219306</v>
      </c>
      <c r="W80" s="5" t="s">
        <v>153</v>
      </c>
      <c r="X80" s="42">
        <v>324500</v>
      </c>
      <c r="Y80" s="42">
        <v>26269991</v>
      </c>
      <c r="Z80" s="175">
        <f t="shared" si="11"/>
        <v>80.955288135593221</v>
      </c>
    </row>
    <row r="81" spans="1:26" ht="14.25" customHeight="1" x14ac:dyDescent="0.3">
      <c r="A81" s="173" t="s">
        <v>9</v>
      </c>
      <c r="B81" s="173" t="s">
        <v>1611</v>
      </c>
      <c r="C81" s="173" t="str">
        <f t="shared" si="6"/>
        <v>Runway</v>
      </c>
      <c r="D81" s="173" t="str">
        <f t="shared" si="7"/>
        <v>1331</v>
      </c>
      <c r="E81" s="173" t="str">
        <f t="shared" si="8"/>
        <v>13/31</v>
      </c>
      <c r="F81" s="173">
        <v>1</v>
      </c>
      <c r="G81" s="173" t="s">
        <v>1555</v>
      </c>
      <c r="H81" s="173" t="str">
        <f t="shared" si="9"/>
        <v>AXN-RY1331-001</v>
      </c>
      <c r="I81" s="173" t="s">
        <v>2062</v>
      </c>
      <c r="J81" s="173" t="s">
        <v>11766</v>
      </c>
      <c r="K81" s="174">
        <v>41</v>
      </c>
      <c r="L81" s="174">
        <v>30</v>
      </c>
      <c r="M81" s="174">
        <v>42</v>
      </c>
      <c r="N81" s="174">
        <v>55</v>
      </c>
      <c r="O81" s="174">
        <v>55</v>
      </c>
      <c r="P81" s="173" t="s">
        <v>1576</v>
      </c>
      <c r="Q81" s="174">
        <v>59</v>
      </c>
      <c r="R81" s="173" t="s">
        <v>1576</v>
      </c>
      <c r="S81" s="173" t="s">
        <v>1586</v>
      </c>
      <c r="T81" s="173">
        <v>534198</v>
      </c>
      <c r="U81" s="170">
        <f t="shared" si="10"/>
        <v>31517682</v>
      </c>
      <c r="W81" s="5" t="s">
        <v>261</v>
      </c>
      <c r="X81" s="42">
        <v>280739</v>
      </c>
      <c r="Y81" s="42">
        <v>26670205</v>
      </c>
      <c r="Z81" s="175">
        <f t="shared" si="11"/>
        <v>95</v>
      </c>
    </row>
    <row r="82" spans="1:26" ht="14.25" customHeight="1" x14ac:dyDescent="0.3">
      <c r="A82" s="173" t="s">
        <v>9</v>
      </c>
      <c r="B82" s="173" t="s">
        <v>1635</v>
      </c>
      <c r="C82" s="173" t="str">
        <f t="shared" si="6"/>
        <v>Runway</v>
      </c>
      <c r="D82" s="173" t="str">
        <f t="shared" si="7"/>
        <v>422</v>
      </c>
      <c r="E82" s="173" t="str">
        <f t="shared" si="8"/>
        <v>04/22</v>
      </c>
      <c r="F82" s="173">
        <v>0</v>
      </c>
      <c r="G82" s="173" t="s">
        <v>1568</v>
      </c>
      <c r="H82" s="173" t="str">
        <f t="shared" si="9"/>
        <v>AXN-RY422-002</v>
      </c>
      <c r="I82" s="173" t="s">
        <v>1944</v>
      </c>
      <c r="J82" s="173" t="s">
        <v>11766</v>
      </c>
      <c r="K82" s="174">
        <v>21</v>
      </c>
      <c r="L82" s="174">
        <v>14</v>
      </c>
      <c r="M82" s="174">
        <v>24</v>
      </c>
      <c r="N82" s="174">
        <v>33</v>
      </c>
      <c r="O82" s="174">
        <v>33</v>
      </c>
      <c r="P82" s="173" t="s">
        <v>1576</v>
      </c>
      <c r="Q82" s="174">
        <v>79</v>
      </c>
      <c r="R82" s="173" t="s">
        <v>1576</v>
      </c>
      <c r="S82" s="173" t="s">
        <v>1558</v>
      </c>
      <c r="T82" s="173">
        <v>174341</v>
      </c>
      <c r="U82" s="170">
        <f t="shared" si="10"/>
        <v>13772939</v>
      </c>
      <c r="W82" s="5" t="s">
        <v>157</v>
      </c>
      <c r="X82" s="42">
        <v>249573</v>
      </c>
      <c r="Y82" s="42">
        <v>21213705</v>
      </c>
      <c r="Z82" s="175">
        <f t="shared" si="11"/>
        <v>85</v>
      </c>
    </row>
    <row r="83" spans="1:26" ht="14.25" customHeight="1" x14ac:dyDescent="0.3">
      <c r="A83" s="173" t="s">
        <v>9</v>
      </c>
      <c r="B83" s="173" t="s">
        <v>1635</v>
      </c>
      <c r="C83" s="173" t="str">
        <f t="shared" si="6"/>
        <v>Runway</v>
      </c>
      <c r="D83" s="173" t="str">
        <f t="shared" si="7"/>
        <v>422</v>
      </c>
      <c r="E83" s="173" t="str">
        <f t="shared" si="8"/>
        <v>04/22</v>
      </c>
      <c r="F83" s="173">
        <v>0</v>
      </c>
      <c r="G83" s="173" t="s">
        <v>1555</v>
      </c>
      <c r="H83" s="173" t="str">
        <f t="shared" si="9"/>
        <v>AXN-RY422-001</v>
      </c>
      <c r="I83" s="173" t="s">
        <v>1988</v>
      </c>
      <c r="J83" s="173" t="s">
        <v>11766</v>
      </c>
      <c r="K83" s="174">
        <v>12</v>
      </c>
      <c r="L83" s="174">
        <v>8</v>
      </c>
      <c r="M83" s="174">
        <v>16</v>
      </c>
      <c r="N83" s="174">
        <v>22</v>
      </c>
      <c r="O83" s="174">
        <v>22</v>
      </c>
      <c r="P83" s="173" t="s">
        <v>1576</v>
      </c>
      <c r="Q83" s="174">
        <v>88</v>
      </c>
      <c r="R83" s="173" t="s">
        <v>1576</v>
      </c>
      <c r="S83" s="173" t="s">
        <v>1558</v>
      </c>
      <c r="T83" s="173">
        <v>119472</v>
      </c>
      <c r="U83" s="170">
        <f t="shared" si="10"/>
        <v>10513536</v>
      </c>
      <c r="W83" s="5" t="s">
        <v>263</v>
      </c>
      <c r="X83" s="42">
        <v>567597</v>
      </c>
      <c r="Y83" s="42">
        <v>56192103</v>
      </c>
      <c r="Z83" s="175">
        <f t="shared" si="11"/>
        <v>99</v>
      </c>
    </row>
    <row r="84" spans="1:26" ht="14.25" customHeight="1" x14ac:dyDescent="0.3">
      <c r="A84" s="173" t="s">
        <v>23</v>
      </c>
      <c r="B84" s="173" t="s">
        <v>1590</v>
      </c>
      <c r="C84" s="173" t="str">
        <f t="shared" si="6"/>
        <v>Runway</v>
      </c>
      <c r="D84" s="173" t="str">
        <f t="shared" si="7"/>
        <v>1432</v>
      </c>
      <c r="E84" s="173" t="str">
        <f t="shared" si="8"/>
        <v>14/32</v>
      </c>
      <c r="F84" s="173">
        <v>1</v>
      </c>
      <c r="G84" s="173" t="s">
        <v>1568</v>
      </c>
      <c r="H84" s="173" t="str">
        <f t="shared" si="9"/>
        <v>BBB-RY1432-002</v>
      </c>
      <c r="I84" s="173" t="s">
        <v>1930</v>
      </c>
      <c r="J84" s="173" t="s">
        <v>11766</v>
      </c>
      <c r="K84" s="174">
        <v>35</v>
      </c>
      <c r="L84" s="174">
        <v>25</v>
      </c>
      <c r="M84" s="174">
        <v>37</v>
      </c>
      <c r="N84" s="174">
        <v>49</v>
      </c>
      <c r="O84" s="174">
        <v>49</v>
      </c>
      <c r="P84" s="173" t="s">
        <v>1648</v>
      </c>
      <c r="Q84" s="174">
        <v>63</v>
      </c>
      <c r="R84" s="173" t="s">
        <v>1648</v>
      </c>
      <c r="S84" s="173" t="s">
        <v>1586</v>
      </c>
      <c r="T84" s="173">
        <v>221097</v>
      </c>
      <c r="U84" s="170">
        <f t="shared" si="10"/>
        <v>13929111</v>
      </c>
      <c r="W84" s="5" t="s">
        <v>169</v>
      </c>
      <c r="X84" s="42">
        <v>316566</v>
      </c>
      <c r="Y84" s="42">
        <v>25811451</v>
      </c>
      <c r="Z84" s="175">
        <f t="shared" si="11"/>
        <v>81.535765053732874</v>
      </c>
    </row>
    <row r="85" spans="1:26" ht="14.25" customHeight="1" x14ac:dyDescent="0.3">
      <c r="A85" s="173" t="s">
        <v>23</v>
      </c>
      <c r="B85" s="173" t="s">
        <v>1590</v>
      </c>
      <c r="C85" s="173" t="str">
        <f t="shared" si="6"/>
        <v>Runway</v>
      </c>
      <c r="D85" s="173" t="str">
        <f t="shared" si="7"/>
        <v>1432</v>
      </c>
      <c r="E85" s="173" t="str">
        <f t="shared" si="8"/>
        <v>14/32</v>
      </c>
      <c r="F85" s="173">
        <v>1</v>
      </c>
      <c r="G85" s="173" t="s">
        <v>1581</v>
      </c>
      <c r="H85" s="173" t="str">
        <f t="shared" si="9"/>
        <v>BBB-RY1432-003</v>
      </c>
      <c r="I85" s="173" t="s">
        <v>1968</v>
      </c>
      <c r="J85" s="173" t="s">
        <v>11766</v>
      </c>
      <c r="K85" s="174">
        <v>38</v>
      </c>
      <c r="L85" s="174">
        <v>27</v>
      </c>
      <c r="M85" s="174">
        <v>39</v>
      </c>
      <c r="N85" s="174">
        <v>52</v>
      </c>
      <c r="O85" s="174">
        <v>52</v>
      </c>
      <c r="P85" s="173" t="s">
        <v>1648</v>
      </c>
      <c r="Q85" s="174">
        <v>62</v>
      </c>
      <c r="R85" s="173" t="s">
        <v>1648</v>
      </c>
      <c r="S85" s="173" t="s">
        <v>1586</v>
      </c>
      <c r="T85" s="173">
        <v>67248</v>
      </c>
      <c r="U85" s="170">
        <f t="shared" si="10"/>
        <v>4169376</v>
      </c>
      <c r="W85" s="5" t="s">
        <v>267</v>
      </c>
      <c r="X85" s="42">
        <v>864857</v>
      </c>
      <c r="Y85" s="42">
        <v>66521572</v>
      </c>
      <c r="Z85" s="175">
        <f t="shared" si="11"/>
        <v>76.916267082303776</v>
      </c>
    </row>
    <row r="86" spans="1:26" ht="14.25" customHeight="1" x14ac:dyDescent="0.3">
      <c r="A86" s="173" t="s">
        <v>23</v>
      </c>
      <c r="B86" s="173" t="s">
        <v>1590</v>
      </c>
      <c r="C86" s="173" t="str">
        <f t="shared" si="6"/>
        <v>Runway</v>
      </c>
      <c r="D86" s="173" t="str">
        <f t="shared" si="7"/>
        <v>1432</v>
      </c>
      <c r="E86" s="173" t="str">
        <f t="shared" si="8"/>
        <v>14/32</v>
      </c>
      <c r="F86" s="173">
        <v>1</v>
      </c>
      <c r="G86" s="173" t="s">
        <v>1555</v>
      </c>
      <c r="H86" s="173" t="str">
        <f t="shared" si="9"/>
        <v>BBB-RY1432-001</v>
      </c>
      <c r="I86" s="173" t="s">
        <v>2016</v>
      </c>
      <c r="J86" s="173" t="s">
        <v>11766</v>
      </c>
      <c r="K86" s="174">
        <v>36</v>
      </c>
      <c r="L86" s="174">
        <v>26</v>
      </c>
      <c r="M86" s="174">
        <v>37</v>
      </c>
      <c r="N86" s="174">
        <v>50</v>
      </c>
      <c r="O86" s="174">
        <v>50</v>
      </c>
      <c r="P86" s="173" t="s">
        <v>1648</v>
      </c>
      <c r="Q86" s="174">
        <v>64</v>
      </c>
      <c r="R86" s="173" t="s">
        <v>1648</v>
      </c>
      <c r="S86" s="173" t="s">
        <v>1586</v>
      </c>
      <c r="T86" s="173">
        <v>22494</v>
      </c>
      <c r="U86" s="170">
        <f t="shared" si="10"/>
        <v>1439616</v>
      </c>
      <c r="W86" s="5" t="s">
        <v>167</v>
      </c>
      <c r="X86" s="42">
        <v>270982</v>
      </c>
      <c r="Y86" s="42">
        <v>18155794</v>
      </c>
      <c r="Z86" s="175">
        <f t="shared" si="11"/>
        <v>67</v>
      </c>
    </row>
    <row r="87" spans="1:26" ht="14.25" customHeight="1" x14ac:dyDescent="0.3">
      <c r="A87" s="173" t="s">
        <v>73</v>
      </c>
      <c r="B87" s="173" t="s">
        <v>1600</v>
      </c>
      <c r="C87" s="173" t="str">
        <f t="shared" si="6"/>
        <v>Connecting Taxiway</v>
      </c>
      <c r="D87" s="173" t="str">
        <f t="shared" si="7"/>
        <v>N/A or No Data</v>
      </c>
      <c r="E87" s="173" t="str">
        <f t="shared" si="8"/>
        <v>N/A or No Data</v>
      </c>
      <c r="F87" s="173">
        <v>0</v>
      </c>
      <c r="G87" s="173" t="s">
        <v>1555</v>
      </c>
      <c r="H87" s="173" t="str">
        <f t="shared" si="9"/>
        <v>FFM-CTB-001</v>
      </c>
      <c r="I87" s="173" t="s">
        <v>1708</v>
      </c>
      <c r="J87" s="173" t="s">
        <v>11766</v>
      </c>
      <c r="K87" s="174">
        <v>21</v>
      </c>
      <c r="L87" s="174">
        <v>14</v>
      </c>
      <c r="M87" s="174">
        <v>24</v>
      </c>
      <c r="N87" s="174">
        <v>33</v>
      </c>
      <c r="O87" s="174">
        <v>33</v>
      </c>
      <c r="P87" s="173" t="s">
        <v>1662</v>
      </c>
      <c r="Q87" s="174">
        <v>79</v>
      </c>
      <c r="R87" s="173" t="s">
        <v>1662</v>
      </c>
      <c r="S87" s="173" t="s">
        <v>1558</v>
      </c>
      <c r="T87" s="173">
        <v>18430</v>
      </c>
      <c r="U87" s="170">
        <f t="shared" si="10"/>
        <v>1455970</v>
      </c>
      <c r="W87" s="5" t="s">
        <v>173</v>
      </c>
      <c r="X87" s="42">
        <v>807146</v>
      </c>
      <c r="Y87" s="42">
        <v>77236455</v>
      </c>
      <c r="Z87" s="175">
        <f t="shared" si="11"/>
        <v>95.690810584454368</v>
      </c>
    </row>
    <row r="88" spans="1:26" ht="14.25" customHeight="1" x14ac:dyDescent="0.3">
      <c r="A88" s="173" t="s">
        <v>171</v>
      </c>
      <c r="B88" s="173" t="s">
        <v>1563</v>
      </c>
      <c r="C88" s="173" t="str">
        <f t="shared" si="6"/>
        <v>Taxilane</v>
      </c>
      <c r="D88" s="173" t="str">
        <f t="shared" si="7"/>
        <v>N/A or No Data</v>
      </c>
      <c r="E88" s="173" t="str">
        <f t="shared" si="8"/>
        <v>N/A or No Data</v>
      </c>
      <c r="F88" s="173">
        <v>0</v>
      </c>
      <c r="G88" s="173" t="s">
        <v>1568</v>
      </c>
      <c r="H88" s="173" t="str">
        <f t="shared" si="9"/>
        <v>VVV-TLA-002</v>
      </c>
      <c r="I88" s="173" t="s">
        <v>1709</v>
      </c>
      <c r="J88" s="173" t="s">
        <v>11766</v>
      </c>
      <c r="K88" s="174">
        <v>0</v>
      </c>
      <c r="L88" s="174">
        <v>0</v>
      </c>
      <c r="M88" s="174">
        <v>0</v>
      </c>
      <c r="N88" s="174">
        <v>0</v>
      </c>
      <c r="O88" s="174">
        <v>0</v>
      </c>
      <c r="P88" s="173" t="s">
        <v>1640</v>
      </c>
      <c r="Q88" s="174">
        <v>100</v>
      </c>
      <c r="R88" s="173" t="s">
        <v>1640</v>
      </c>
      <c r="S88" s="173" t="s">
        <v>1558</v>
      </c>
      <c r="T88" s="173">
        <v>14205</v>
      </c>
      <c r="U88" s="170">
        <f t="shared" si="10"/>
        <v>1420500</v>
      </c>
      <c r="W88" s="5" t="s">
        <v>177</v>
      </c>
      <c r="X88" s="42">
        <v>252586</v>
      </c>
      <c r="Y88" s="42">
        <v>15660332</v>
      </c>
      <c r="Z88" s="175">
        <f t="shared" si="11"/>
        <v>62</v>
      </c>
    </row>
    <row r="89" spans="1:26" ht="14.25" customHeight="1" x14ac:dyDescent="0.3">
      <c r="A89" s="173" t="s">
        <v>33</v>
      </c>
      <c r="B89" s="173" t="s">
        <v>1655</v>
      </c>
      <c r="C89" s="173" t="str">
        <f t="shared" si="6"/>
        <v>Connecting Taxiway</v>
      </c>
      <c r="D89" s="173" t="str">
        <f t="shared" si="7"/>
        <v>N/A or No Data</v>
      </c>
      <c r="E89" s="173" t="str">
        <f t="shared" si="8"/>
        <v>N/A or No Data</v>
      </c>
      <c r="F89" s="173">
        <v>0</v>
      </c>
      <c r="G89" s="173" t="s">
        <v>1555</v>
      </c>
      <c r="H89" s="173" t="str">
        <f t="shared" si="9"/>
        <v>BRD-CTA2-001</v>
      </c>
      <c r="I89" s="173" t="s">
        <v>1710</v>
      </c>
      <c r="J89" s="173" t="s">
        <v>11766</v>
      </c>
      <c r="K89" s="174">
        <v>32</v>
      </c>
      <c r="L89" s="174">
        <v>23</v>
      </c>
      <c r="M89" s="174">
        <v>34</v>
      </c>
      <c r="N89" s="174">
        <v>46</v>
      </c>
      <c r="O89" s="174">
        <v>46</v>
      </c>
      <c r="P89" s="173" t="s">
        <v>1711</v>
      </c>
      <c r="Q89" s="174">
        <v>68</v>
      </c>
      <c r="R89" s="173" t="s">
        <v>1711</v>
      </c>
      <c r="S89" s="173" t="s">
        <v>1586</v>
      </c>
      <c r="T89" s="173">
        <v>67030</v>
      </c>
      <c r="U89" s="170">
        <f t="shared" si="10"/>
        <v>4558040</v>
      </c>
      <c r="W89" s="5" t="s">
        <v>175</v>
      </c>
      <c r="X89" s="42">
        <v>823602</v>
      </c>
      <c r="Y89" s="42">
        <v>59991722</v>
      </c>
      <c r="Z89" s="175">
        <f t="shared" si="11"/>
        <v>72.840670615175782</v>
      </c>
    </row>
    <row r="90" spans="1:26" ht="14.25" customHeight="1" x14ac:dyDescent="0.3">
      <c r="A90" s="173" t="s">
        <v>47</v>
      </c>
      <c r="B90" s="173" t="s">
        <v>1593</v>
      </c>
      <c r="C90" s="173" t="str">
        <f t="shared" si="6"/>
        <v>Connecting Taxiway</v>
      </c>
      <c r="D90" s="173" t="str">
        <f t="shared" si="7"/>
        <v>N/A or No Data</v>
      </c>
      <c r="E90" s="173" t="str">
        <f t="shared" si="8"/>
        <v>N/A or No Data</v>
      </c>
      <c r="F90" s="173">
        <v>0</v>
      </c>
      <c r="G90" s="173" t="s">
        <v>1555</v>
      </c>
      <c r="H90" s="173" t="str">
        <f t="shared" si="9"/>
        <v>COQ-CTA1-001</v>
      </c>
      <c r="I90" s="173" t="s">
        <v>1712</v>
      </c>
      <c r="J90" s="173" t="s">
        <v>11766</v>
      </c>
      <c r="K90" s="174">
        <v>44</v>
      </c>
      <c r="L90" s="174">
        <v>32</v>
      </c>
      <c r="M90" s="174">
        <v>45</v>
      </c>
      <c r="N90" s="174">
        <v>59</v>
      </c>
      <c r="O90" s="174">
        <v>59</v>
      </c>
      <c r="P90" s="173" t="s">
        <v>1713</v>
      </c>
      <c r="Q90" s="174">
        <v>53</v>
      </c>
      <c r="R90" s="173" t="s">
        <v>1713</v>
      </c>
      <c r="S90" s="173" t="s">
        <v>1566</v>
      </c>
      <c r="T90" s="173">
        <v>10183</v>
      </c>
      <c r="U90" s="170">
        <f t="shared" si="10"/>
        <v>539699</v>
      </c>
      <c r="W90" s="5" t="s">
        <v>191</v>
      </c>
      <c r="X90" s="42">
        <v>295240</v>
      </c>
      <c r="Y90" s="42">
        <v>18600120</v>
      </c>
      <c r="Z90" s="175">
        <f t="shared" si="11"/>
        <v>63</v>
      </c>
    </row>
    <row r="91" spans="1:26" ht="14.25" customHeight="1" x14ac:dyDescent="0.3">
      <c r="A91" s="173" t="s">
        <v>19</v>
      </c>
      <c r="B91" s="173" t="s">
        <v>1684</v>
      </c>
      <c r="C91" s="173" t="str">
        <f t="shared" si="6"/>
        <v>Runway</v>
      </c>
      <c r="D91" s="173" t="str">
        <f t="shared" si="7"/>
        <v>1230</v>
      </c>
      <c r="E91" s="173" t="str">
        <f t="shared" si="8"/>
        <v>12/30</v>
      </c>
      <c r="F91" s="173">
        <v>1</v>
      </c>
      <c r="G91" s="173" t="s">
        <v>1555</v>
      </c>
      <c r="H91" s="173" t="str">
        <f t="shared" si="9"/>
        <v>BDE-RY1230-001</v>
      </c>
      <c r="I91" s="173" t="s">
        <v>1743</v>
      </c>
      <c r="J91" s="173" t="s">
        <v>11766</v>
      </c>
      <c r="K91" s="174">
        <v>36</v>
      </c>
      <c r="L91" s="174">
        <v>26</v>
      </c>
      <c r="M91" s="174">
        <v>37</v>
      </c>
      <c r="N91" s="174">
        <v>50</v>
      </c>
      <c r="O91" s="174">
        <v>50</v>
      </c>
      <c r="P91" s="173" t="s">
        <v>1651</v>
      </c>
      <c r="Q91" s="174">
        <v>64</v>
      </c>
      <c r="R91" s="173" t="s">
        <v>1651</v>
      </c>
      <c r="S91" s="173" t="s">
        <v>1586</v>
      </c>
      <c r="T91" s="173">
        <v>556500</v>
      </c>
      <c r="U91" s="170">
        <f t="shared" si="10"/>
        <v>35616000</v>
      </c>
      <c r="W91" s="5" t="s">
        <v>187</v>
      </c>
      <c r="X91" s="42">
        <v>333141</v>
      </c>
      <c r="Y91" s="42">
        <v>28481430</v>
      </c>
      <c r="Z91" s="175">
        <f t="shared" si="11"/>
        <v>85.493619818635352</v>
      </c>
    </row>
    <row r="92" spans="1:26" ht="14.25" customHeight="1" x14ac:dyDescent="0.3">
      <c r="A92" s="173" t="s">
        <v>462</v>
      </c>
      <c r="B92" s="173" t="s">
        <v>1600</v>
      </c>
      <c r="C92" s="173" t="str">
        <f t="shared" si="6"/>
        <v>Connecting Taxiway</v>
      </c>
      <c r="D92" s="173" t="str">
        <f t="shared" si="7"/>
        <v>N/A or No Data</v>
      </c>
      <c r="E92" s="173" t="str">
        <f t="shared" si="8"/>
        <v>N/A or No Data</v>
      </c>
      <c r="F92" s="173" t="s">
        <v>11715</v>
      </c>
      <c r="G92" s="173" t="s">
        <v>1555</v>
      </c>
      <c r="H92" s="173" t="str">
        <f t="shared" si="9"/>
        <v>BFW-CTB-001</v>
      </c>
      <c r="I92" s="173" t="s">
        <v>1715</v>
      </c>
      <c r="J92" s="173" t="s">
        <v>11766</v>
      </c>
      <c r="K92" s="174">
        <v>39</v>
      </c>
      <c r="L92" s="174">
        <v>28</v>
      </c>
      <c r="M92" s="174">
        <v>40</v>
      </c>
      <c r="N92" s="174">
        <v>53</v>
      </c>
      <c r="O92" s="174">
        <v>53</v>
      </c>
      <c r="P92" s="173" t="s">
        <v>1607</v>
      </c>
      <c r="Q92" s="174">
        <v>33</v>
      </c>
      <c r="R92" s="173" t="s">
        <v>1607</v>
      </c>
      <c r="S92" s="173" t="s">
        <v>1566</v>
      </c>
      <c r="T92" s="173">
        <v>9435</v>
      </c>
      <c r="U92" s="170">
        <f t="shared" si="10"/>
        <v>311355</v>
      </c>
      <c r="W92" s="5" t="s">
        <v>183</v>
      </c>
      <c r="X92" s="42">
        <v>227803</v>
      </c>
      <c r="Y92" s="42">
        <v>17540831</v>
      </c>
      <c r="Z92" s="175">
        <f t="shared" si="11"/>
        <v>77</v>
      </c>
    </row>
    <row r="93" spans="1:26" ht="14.25" customHeight="1" x14ac:dyDescent="0.3">
      <c r="A93" s="173" t="s">
        <v>259</v>
      </c>
      <c r="B93" s="173" t="s">
        <v>1611</v>
      </c>
      <c r="C93" s="173" t="str">
        <f t="shared" si="6"/>
        <v>Runway</v>
      </c>
      <c r="D93" s="173" t="str">
        <f t="shared" si="7"/>
        <v>1331</v>
      </c>
      <c r="E93" s="173" t="str">
        <f t="shared" si="8"/>
        <v>13/31</v>
      </c>
      <c r="F93" s="173">
        <v>1</v>
      </c>
      <c r="G93" s="173" t="s">
        <v>1555</v>
      </c>
      <c r="H93" s="173" t="str">
        <f t="shared" si="9"/>
        <v>BDH-RY1331-001</v>
      </c>
      <c r="I93" s="173" t="s">
        <v>2430</v>
      </c>
      <c r="J93" s="173" t="s">
        <v>11766</v>
      </c>
      <c r="K93" s="174">
        <v>26</v>
      </c>
      <c r="L93" s="174">
        <v>18</v>
      </c>
      <c r="M93" s="174">
        <v>28</v>
      </c>
      <c r="N93" s="174">
        <v>39</v>
      </c>
      <c r="O93" s="174">
        <v>39</v>
      </c>
      <c r="P93" s="173" t="s">
        <v>1691</v>
      </c>
      <c r="Q93" s="174">
        <v>74</v>
      </c>
      <c r="R93" s="173" t="s">
        <v>1691</v>
      </c>
      <c r="S93" s="173" t="s">
        <v>1558</v>
      </c>
      <c r="T93" s="173">
        <v>549387</v>
      </c>
      <c r="U93" s="170">
        <f t="shared" si="10"/>
        <v>40654638</v>
      </c>
      <c r="W93" s="5" t="s">
        <v>195</v>
      </c>
      <c r="X93" s="42">
        <v>501380</v>
      </c>
      <c r="Y93" s="42">
        <v>34896448</v>
      </c>
      <c r="Z93" s="175">
        <f t="shared" si="11"/>
        <v>69.600797798077309</v>
      </c>
    </row>
    <row r="94" spans="1:26" ht="14.25" customHeight="1" x14ac:dyDescent="0.3">
      <c r="A94" s="173" t="s">
        <v>53</v>
      </c>
      <c r="B94" s="173" t="s">
        <v>1627</v>
      </c>
      <c r="C94" s="173" t="str">
        <f t="shared" si="6"/>
        <v>Connecting Taxiway</v>
      </c>
      <c r="D94" s="173" t="str">
        <f t="shared" si="7"/>
        <v>N/A or No Data</v>
      </c>
      <c r="E94" s="173" t="str">
        <f t="shared" si="8"/>
        <v>N/A or No Data</v>
      </c>
      <c r="F94" s="173">
        <v>0</v>
      </c>
      <c r="G94" s="173" t="s">
        <v>1555</v>
      </c>
      <c r="H94" s="173" t="str">
        <f t="shared" si="9"/>
        <v>DTL-CTA-001</v>
      </c>
      <c r="I94" s="173" t="s">
        <v>1718</v>
      </c>
      <c r="J94" s="173" t="s">
        <v>11766</v>
      </c>
      <c r="K94" s="174">
        <v>49</v>
      </c>
      <c r="L94" s="174">
        <v>36</v>
      </c>
      <c r="M94" s="174">
        <v>50</v>
      </c>
      <c r="N94" s="174">
        <v>64</v>
      </c>
      <c r="O94" s="174">
        <v>64</v>
      </c>
      <c r="P94" s="173" t="s">
        <v>1654</v>
      </c>
      <c r="Q94" s="174">
        <v>50</v>
      </c>
      <c r="R94" s="173" t="s">
        <v>1654</v>
      </c>
      <c r="S94" s="173" t="s">
        <v>1566</v>
      </c>
      <c r="T94" s="173">
        <v>15250</v>
      </c>
      <c r="U94" s="170">
        <f t="shared" si="10"/>
        <v>762500</v>
      </c>
      <c r="W94" s="5" t="s">
        <v>205</v>
      </c>
      <c r="X94" s="42">
        <v>330294</v>
      </c>
      <c r="Y94" s="42">
        <v>33029400</v>
      </c>
      <c r="Z94" s="175">
        <f t="shared" si="11"/>
        <v>100</v>
      </c>
    </row>
    <row r="95" spans="1:26" ht="14.25" customHeight="1" x14ac:dyDescent="0.3">
      <c r="A95" s="173" t="s">
        <v>462</v>
      </c>
      <c r="B95" s="173" t="s">
        <v>1827</v>
      </c>
      <c r="C95" s="173" t="str">
        <f t="shared" si="6"/>
        <v>Runway</v>
      </c>
      <c r="D95" s="173" t="str">
        <f t="shared" si="7"/>
        <v>725</v>
      </c>
      <c r="E95" s="173" t="str">
        <f t="shared" si="8"/>
        <v>07/25</v>
      </c>
      <c r="F95" s="173" t="s">
        <v>11715</v>
      </c>
      <c r="G95" s="173" t="s">
        <v>1555</v>
      </c>
      <c r="H95" s="173" t="str">
        <f t="shared" si="9"/>
        <v>BFW-RY725-001</v>
      </c>
      <c r="I95" s="173" t="s">
        <v>2017</v>
      </c>
      <c r="J95" s="173" t="s">
        <v>11766</v>
      </c>
      <c r="K95" s="174">
        <v>49</v>
      </c>
      <c r="L95" s="174">
        <v>36</v>
      </c>
      <c r="M95" s="174">
        <v>50</v>
      </c>
      <c r="N95" s="174">
        <v>64</v>
      </c>
      <c r="O95" s="174">
        <v>64</v>
      </c>
      <c r="P95" s="173" t="s">
        <v>1607</v>
      </c>
      <c r="Q95" s="174">
        <v>42</v>
      </c>
      <c r="R95" s="173" t="s">
        <v>1607</v>
      </c>
      <c r="S95" s="173" t="s">
        <v>1566</v>
      </c>
      <c r="T95" s="173">
        <v>232588</v>
      </c>
      <c r="U95" s="170">
        <f t="shared" si="10"/>
        <v>9768696</v>
      </c>
      <c r="W95" s="5" t="s">
        <v>203</v>
      </c>
      <c r="X95" s="42">
        <v>329946</v>
      </c>
      <c r="Y95" s="42">
        <v>19136868</v>
      </c>
      <c r="Z95" s="175">
        <f t="shared" si="11"/>
        <v>58</v>
      </c>
    </row>
    <row r="96" spans="1:26" ht="14.25" customHeight="1" x14ac:dyDescent="0.3">
      <c r="A96" s="173" t="s">
        <v>41</v>
      </c>
      <c r="B96" s="173" t="s">
        <v>1720</v>
      </c>
      <c r="C96" s="173" t="str">
        <f t="shared" si="6"/>
        <v>Connecting Taxiway</v>
      </c>
      <c r="D96" s="173" t="str">
        <f t="shared" si="7"/>
        <v>N/A or No Data</v>
      </c>
      <c r="E96" s="173" t="str">
        <f t="shared" si="8"/>
        <v>N/A or No Data</v>
      </c>
      <c r="F96" s="173">
        <v>0</v>
      </c>
      <c r="G96" s="173" t="s">
        <v>1555</v>
      </c>
      <c r="H96" s="173" t="str">
        <f t="shared" si="9"/>
        <v>CBG-CTBX-001</v>
      </c>
      <c r="I96" s="173" t="s">
        <v>1721</v>
      </c>
      <c r="J96" s="173" t="s">
        <v>11766</v>
      </c>
      <c r="K96" s="174">
        <v>22</v>
      </c>
      <c r="L96" s="174">
        <v>15</v>
      </c>
      <c r="M96" s="174">
        <v>25</v>
      </c>
      <c r="N96" s="174">
        <v>34</v>
      </c>
      <c r="O96" s="174">
        <v>34</v>
      </c>
      <c r="P96" s="173" t="s">
        <v>1722</v>
      </c>
      <c r="Q96" s="174">
        <v>78</v>
      </c>
      <c r="R96" s="173" t="s">
        <v>1722</v>
      </c>
      <c r="S96" s="173" t="s">
        <v>1558</v>
      </c>
      <c r="T96" s="173">
        <v>4325</v>
      </c>
      <c r="U96" s="170">
        <f t="shared" si="10"/>
        <v>337350</v>
      </c>
      <c r="W96" s="5" t="s">
        <v>249</v>
      </c>
      <c r="X96" s="42">
        <v>539843</v>
      </c>
      <c r="Y96" s="42">
        <v>39713180</v>
      </c>
      <c r="Z96" s="175">
        <f t="shared" si="11"/>
        <v>73.564314069090457</v>
      </c>
    </row>
    <row r="97" spans="1:26" ht="14.25" customHeight="1" x14ac:dyDescent="0.3">
      <c r="A97" s="173" t="s">
        <v>69</v>
      </c>
      <c r="B97" s="173" t="s">
        <v>1723</v>
      </c>
      <c r="C97" s="173" t="str">
        <f t="shared" si="6"/>
        <v>Connecting Taxiway</v>
      </c>
      <c r="D97" s="173" t="str">
        <f t="shared" si="7"/>
        <v>N/A or No Data</v>
      </c>
      <c r="E97" s="173" t="str">
        <f t="shared" si="8"/>
        <v>N/A or No Data</v>
      </c>
      <c r="F97" s="173">
        <v>0</v>
      </c>
      <c r="G97" s="173" t="s">
        <v>1555</v>
      </c>
      <c r="H97" s="173" t="str">
        <f t="shared" si="9"/>
        <v>FRM-CTE-001</v>
      </c>
      <c r="I97" s="173" t="s">
        <v>1724</v>
      </c>
      <c r="J97" s="173" t="s">
        <v>11766</v>
      </c>
      <c r="K97" s="174">
        <v>15</v>
      </c>
      <c r="L97" s="174">
        <v>10</v>
      </c>
      <c r="M97" s="174">
        <v>18</v>
      </c>
      <c r="N97" s="174">
        <v>26</v>
      </c>
      <c r="O97" s="174">
        <v>26</v>
      </c>
      <c r="P97" s="173" t="s">
        <v>1623</v>
      </c>
      <c r="Q97" s="174">
        <v>85</v>
      </c>
      <c r="R97" s="173" t="s">
        <v>1623</v>
      </c>
      <c r="S97" s="173" t="s">
        <v>1558</v>
      </c>
      <c r="T97" s="173">
        <v>19873</v>
      </c>
      <c r="U97" s="170">
        <f t="shared" si="10"/>
        <v>1689205</v>
      </c>
      <c r="W97" s="5" t="s">
        <v>201</v>
      </c>
      <c r="X97" s="42">
        <v>2441864</v>
      </c>
      <c r="Y97" s="42">
        <v>136506386</v>
      </c>
      <c r="Z97" s="175">
        <f t="shared" si="11"/>
        <v>55.902534293474169</v>
      </c>
    </row>
    <row r="98" spans="1:26" ht="14.25" customHeight="1" x14ac:dyDescent="0.3">
      <c r="A98" s="173" t="s">
        <v>243</v>
      </c>
      <c r="B98" s="173" t="s">
        <v>1580</v>
      </c>
      <c r="C98" s="173" t="str">
        <f t="shared" si="6"/>
        <v>Parallel Taxiway</v>
      </c>
      <c r="D98" s="173" t="str">
        <f t="shared" si="7"/>
        <v>N/A or No Data</v>
      </c>
      <c r="E98" s="173" t="str">
        <f t="shared" si="8"/>
        <v>N/A or No Data</v>
      </c>
      <c r="F98" s="173">
        <v>0</v>
      </c>
      <c r="G98" s="173" t="s">
        <v>1555</v>
      </c>
      <c r="H98" s="173" t="str">
        <f t="shared" si="9"/>
        <v>ADC-PTA-001</v>
      </c>
      <c r="I98" s="173" t="s">
        <v>1725</v>
      </c>
      <c r="J98" s="173" t="s">
        <v>11766</v>
      </c>
      <c r="K98" s="174">
        <v>26</v>
      </c>
      <c r="L98" s="174">
        <v>18</v>
      </c>
      <c r="M98" s="174">
        <v>28</v>
      </c>
      <c r="N98" s="174">
        <v>39</v>
      </c>
      <c r="O98" s="174">
        <v>39</v>
      </c>
      <c r="P98" s="173" t="s">
        <v>1691</v>
      </c>
      <c r="Q98" s="174">
        <v>74</v>
      </c>
      <c r="R98" s="173" t="s">
        <v>1691</v>
      </c>
      <c r="S98" s="173" t="s">
        <v>1558</v>
      </c>
      <c r="T98" s="173">
        <v>83231</v>
      </c>
      <c r="U98" s="170">
        <f t="shared" si="10"/>
        <v>6159094</v>
      </c>
      <c r="W98" s="5" t="s">
        <v>197</v>
      </c>
      <c r="X98" s="42">
        <v>431966</v>
      </c>
      <c r="Y98" s="42">
        <v>30706318</v>
      </c>
      <c r="Z98" s="175">
        <f t="shared" si="11"/>
        <v>71.08503447030553</v>
      </c>
    </row>
    <row r="99" spans="1:26" ht="14.25" customHeight="1" x14ac:dyDescent="0.3">
      <c r="A99" s="173" t="s">
        <v>123</v>
      </c>
      <c r="B99" s="173" t="s">
        <v>1583</v>
      </c>
      <c r="C99" s="173" t="str">
        <f t="shared" si="6"/>
        <v>Apron</v>
      </c>
      <c r="D99" s="173" t="str">
        <f t="shared" si="7"/>
        <v>N/A or No Data</v>
      </c>
      <c r="E99" s="173" t="str">
        <f t="shared" si="8"/>
        <v>N/A or No Data</v>
      </c>
      <c r="F99" s="173">
        <v>0</v>
      </c>
      <c r="G99" s="173" t="s">
        <v>1555</v>
      </c>
      <c r="H99" s="173" t="str">
        <f t="shared" si="9"/>
        <v>14Y-APA-001</v>
      </c>
      <c r="I99" s="173" t="s">
        <v>1726</v>
      </c>
      <c r="J99" s="173" t="s">
        <v>11766</v>
      </c>
      <c r="K99" s="174">
        <v>27</v>
      </c>
      <c r="L99" s="174">
        <v>19</v>
      </c>
      <c r="M99" s="174">
        <v>29</v>
      </c>
      <c r="N99" s="174">
        <v>40</v>
      </c>
      <c r="O99" s="174">
        <v>40</v>
      </c>
      <c r="P99" s="173" t="s">
        <v>1576</v>
      </c>
      <c r="Q99" s="174">
        <v>73</v>
      </c>
      <c r="R99" s="173" t="s">
        <v>1576</v>
      </c>
      <c r="S99" s="173" t="s">
        <v>1558</v>
      </c>
      <c r="T99" s="173">
        <v>59771</v>
      </c>
      <c r="U99" s="170">
        <f t="shared" si="10"/>
        <v>4363283</v>
      </c>
      <c r="W99" s="5" t="s">
        <v>227</v>
      </c>
      <c r="X99" s="42">
        <v>247583</v>
      </c>
      <c r="Y99" s="42">
        <v>17825976</v>
      </c>
      <c r="Z99" s="175">
        <f t="shared" si="11"/>
        <v>72</v>
      </c>
    </row>
    <row r="100" spans="1:26" ht="14.25" customHeight="1" x14ac:dyDescent="0.3">
      <c r="A100" s="173" t="s">
        <v>203</v>
      </c>
      <c r="B100" s="173" t="s">
        <v>1627</v>
      </c>
      <c r="C100" s="173" t="str">
        <f t="shared" si="6"/>
        <v>Connecting Taxiway</v>
      </c>
      <c r="D100" s="173" t="str">
        <f t="shared" si="7"/>
        <v>N/A or No Data</v>
      </c>
      <c r="E100" s="173" t="str">
        <f t="shared" si="8"/>
        <v>N/A or No Data</v>
      </c>
      <c r="F100" s="173">
        <v>0</v>
      </c>
      <c r="G100" s="173" t="s">
        <v>1555</v>
      </c>
      <c r="H100" s="173" t="str">
        <f t="shared" si="9"/>
        <v>ROX-CTA-001</v>
      </c>
      <c r="I100" s="173" t="s">
        <v>1727</v>
      </c>
      <c r="J100" s="173" t="s">
        <v>11766</v>
      </c>
      <c r="K100" s="174">
        <v>43</v>
      </c>
      <c r="L100" s="174">
        <v>31</v>
      </c>
      <c r="M100" s="174">
        <v>44</v>
      </c>
      <c r="N100" s="174">
        <v>58</v>
      </c>
      <c r="O100" s="174">
        <v>58</v>
      </c>
      <c r="P100" s="173" t="s">
        <v>1634</v>
      </c>
      <c r="Q100" s="174">
        <v>57</v>
      </c>
      <c r="R100" s="173" t="s">
        <v>1634</v>
      </c>
      <c r="S100" s="173" t="s">
        <v>1586</v>
      </c>
      <c r="T100" s="173">
        <v>14014</v>
      </c>
      <c r="U100" s="170">
        <f t="shared" si="10"/>
        <v>798798</v>
      </c>
      <c r="W100" s="5" t="s">
        <v>29</v>
      </c>
      <c r="X100" s="42">
        <v>262912</v>
      </c>
      <c r="Y100" s="42">
        <v>25502464</v>
      </c>
      <c r="Z100" s="175">
        <f t="shared" si="11"/>
        <v>97</v>
      </c>
    </row>
    <row r="101" spans="1:26" ht="14.25" customHeight="1" x14ac:dyDescent="0.3">
      <c r="A101" s="173" t="s">
        <v>197</v>
      </c>
      <c r="B101" s="173" t="s">
        <v>1681</v>
      </c>
      <c r="C101" s="173" t="str">
        <f t="shared" si="6"/>
        <v>Partial Parallel</v>
      </c>
      <c r="D101" s="173" t="str">
        <f t="shared" si="7"/>
        <v>N/A or No Data</v>
      </c>
      <c r="E101" s="173" t="str">
        <f t="shared" si="8"/>
        <v>N/A or No Data</v>
      </c>
      <c r="F101" s="173">
        <v>0</v>
      </c>
      <c r="G101" s="173" t="s">
        <v>1555</v>
      </c>
      <c r="H101" s="173" t="str">
        <f t="shared" si="9"/>
        <v>RWF-PPTA-001</v>
      </c>
      <c r="I101" s="173" t="s">
        <v>1728</v>
      </c>
      <c r="J101" s="173" t="s">
        <v>11766</v>
      </c>
      <c r="K101" s="174">
        <v>30</v>
      </c>
      <c r="L101" s="174">
        <v>21</v>
      </c>
      <c r="M101" s="174">
        <v>32</v>
      </c>
      <c r="N101" s="174">
        <v>43</v>
      </c>
      <c r="O101" s="174">
        <v>43</v>
      </c>
      <c r="P101" s="173" t="s">
        <v>1588</v>
      </c>
      <c r="Q101" s="174">
        <v>70</v>
      </c>
      <c r="R101" s="173" t="s">
        <v>1588</v>
      </c>
      <c r="S101" s="173" t="s">
        <v>1586</v>
      </c>
      <c r="T101" s="173">
        <v>66551</v>
      </c>
      <c r="U101" s="170">
        <f t="shared" si="10"/>
        <v>4658570</v>
      </c>
      <c r="W101" s="5" t="s">
        <v>223</v>
      </c>
      <c r="X101" s="42">
        <v>396410</v>
      </c>
      <c r="Y101" s="42">
        <v>23288110</v>
      </c>
      <c r="Z101" s="175">
        <f t="shared" si="11"/>
        <v>58.747534118715471</v>
      </c>
    </row>
    <row r="102" spans="1:26" ht="14.25" customHeight="1" x14ac:dyDescent="0.3">
      <c r="A102" s="173" t="s">
        <v>133</v>
      </c>
      <c r="B102" s="173" t="s">
        <v>1637</v>
      </c>
      <c r="C102" s="173" t="str">
        <f t="shared" si="6"/>
        <v>Apron</v>
      </c>
      <c r="D102" s="173" t="str">
        <f t="shared" si="7"/>
        <v>N/A or No Data</v>
      </c>
      <c r="E102" s="173" t="str">
        <f t="shared" si="8"/>
        <v>N/A or No Data</v>
      </c>
      <c r="F102" s="173">
        <v>0</v>
      </c>
      <c r="G102" s="173" t="s">
        <v>1555</v>
      </c>
      <c r="H102" s="173" t="str">
        <f t="shared" si="9"/>
        <v>MKT-APB-001</v>
      </c>
      <c r="I102" s="173" t="s">
        <v>1729</v>
      </c>
      <c r="J102" s="173" t="s">
        <v>11766</v>
      </c>
      <c r="K102" s="174">
        <v>26</v>
      </c>
      <c r="L102" s="174">
        <v>18</v>
      </c>
      <c r="M102" s="174">
        <v>28</v>
      </c>
      <c r="N102" s="174">
        <v>39</v>
      </c>
      <c r="O102" s="174">
        <v>39</v>
      </c>
      <c r="P102" s="173" t="s">
        <v>1604</v>
      </c>
      <c r="Q102" s="174">
        <v>74</v>
      </c>
      <c r="R102" s="173" t="s">
        <v>1604</v>
      </c>
      <c r="S102" s="173" t="s">
        <v>1558</v>
      </c>
      <c r="T102" s="173">
        <v>97569</v>
      </c>
      <c r="U102" s="170">
        <f t="shared" si="10"/>
        <v>7220106</v>
      </c>
      <c r="W102" s="5" t="s">
        <v>209</v>
      </c>
      <c r="X102" s="42">
        <v>1366583</v>
      </c>
      <c r="Y102" s="42">
        <v>129818366</v>
      </c>
      <c r="Z102" s="175">
        <f t="shared" si="11"/>
        <v>94.994863831907765</v>
      </c>
    </row>
    <row r="103" spans="1:26" ht="14.25" customHeight="1" x14ac:dyDescent="0.3">
      <c r="A103" s="173" t="s">
        <v>109</v>
      </c>
      <c r="B103" s="173" t="s">
        <v>1655</v>
      </c>
      <c r="C103" s="173" t="str">
        <f t="shared" si="6"/>
        <v>Connecting Taxiway</v>
      </c>
      <c r="D103" s="173" t="str">
        <f t="shared" si="7"/>
        <v>N/A or No Data</v>
      </c>
      <c r="E103" s="173" t="str">
        <f t="shared" si="8"/>
        <v>N/A or No Data</v>
      </c>
      <c r="F103" s="173">
        <v>0</v>
      </c>
      <c r="G103" s="173" t="s">
        <v>1555</v>
      </c>
      <c r="H103" s="173" t="str">
        <f t="shared" si="9"/>
        <v>INL-CTA2-001</v>
      </c>
      <c r="I103" s="173" t="s">
        <v>1730</v>
      </c>
      <c r="J103" s="173" t="s">
        <v>11766</v>
      </c>
      <c r="K103" s="174">
        <v>24</v>
      </c>
      <c r="L103" s="174">
        <v>17</v>
      </c>
      <c r="M103" s="174">
        <v>26</v>
      </c>
      <c r="N103" s="174">
        <v>36</v>
      </c>
      <c r="O103" s="174">
        <v>36</v>
      </c>
      <c r="P103" s="173" t="s">
        <v>1579</v>
      </c>
      <c r="Q103" s="174">
        <v>76</v>
      </c>
      <c r="R103" s="173" t="s">
        <v>1579</v>
      </c>
      <c r="S103" s="173" t="s">
        <v>1558</v>
      </c>
      <c r="T103" s="173">
        <v>14603</v>
      </c>
      <c r="U103" s="170">
        <f t="shared" si="10"/>
        <v>1109828</v>
      </c>
      <c r="W103" s="5" t="s">
        <v>237</v>
      </c>
      <c r="X103" s="42">
        <v>239496</v>
      </c>
      <c r="Y103" s="42">
        <v>14130264</v>
      </c>
      <c r="Z103" s="175">
        <f t="shared" si="11"/>
        <v>59</v>
      </c>
    </row>
    <row r="104" spans="1:26" ht="14.25" customHeight="1" x14ac:dyDescent="0.3">
      <c r="A104" s="173" t="s">
        <v>129</v>
      </c>
      <c r="B104" s="173" t="s">
        <v>1583</v>
      </c>
      <c r="C104" s="173" t="str">
        <f t="shared" si="6"/>
        <v>Apron</v>
      </c>
      <c r="D104" s="173" t="str">
        <f t="shared" si="7"/>
        <v>N/A or No Data</v>
      </c>
      <c r="E104" s="173" t="str">
        <f t="shared" si="8"/>
        <v>N/A or No Data</v>
      </c>
      <c r="F104" s="173">
        <v>0</v>
      </c>
      <c r="G104" s="173" t="s">
        <v>1555</v>
      </c>
      <c r="H104" s="173" t="str">
        <f t="shared" si="9"/>
        <v>DXX-APA-001</v>
      </c>
      <c r="I104" s="173" t="s">
        <v>1731</v>
      </c>
      <c r="J104" s="173" t="s">
        <v>11766</v>
      </c>
      <c r="K104" s="174">
        <v>17</v>
      </c>
      <c r="L104" s="174">
        <v>12</v>
      </c>
      <c r="M104" s="174">
        <v>20</v>
      </c>
      <c r="N104" s="174">
        <v>28</v>
      </c>
      <c r="O104" s="174">
        <v>28</v>
      </c>
      <c r="P104" s="173" t="s">
        <v>1576</v>
      </c>
      <c r="Q104" s="174">
        <v>83</v>
      </c>
      <c r="R104" s="173" t="s">
        <v>1576</v>
      </c>
      <c r="S104" s="173" t="s">
        <v>1558</v>
      </c>
      <c r="T104" s="173">
        <v>60374</v>
      </c>
      <c r="U104" s="170">
        <f t="shared" si="10"/>
        <v>5011042</v>
      </c>
      <c r="W104" s="5" t="s">
        <v>55</v>
      </c>
      <c r="X104" s="42">
        <v>345480</v>
      </c>
      <c r="Y104" s="42">
        <v>31100962</v>
      </c>
      <c r="Z104" s="175">
        <f t="shared" si="11"/>
        <v>90.022467291883757</v>
      </c>
    </row>
    <row r="105" spans="1:26" ht="14.25" customHeight="1" x14ac:dyDescent="0.3">
      <c r="A105" s="173" t="s">
        <v>109</v>
      </c>
      <c r="B105" s="173" t="s">
        <v>1580</v>
      </c>
      <c r="C105" s="173" t="str">
        <f t="shared" si="6"/>
        <v>Parallel Taxiway</v>
      </c>
      <c r="D105" s="173" t="str">
        <f t="shared" si="7"/>
        <v>N/A or No Data</v>
      </c>
      <c r="E105" s="173" t="str">
        <f t="shared" si="8"/>
        <v>N/A or No Data</v>
      </c>
      <c r="F105" s="173">
        <v>0</v>
      </c>
      <c r="G105" s="173" t="s">
        <v>1581</v>
      </c>
      <c r="H105" s="173" t="str">
        <f t="shared" si="9"/>
        <v>INL-PTA-003</v>
      </c>
      <c r="I105" s="173" t="s">
        <v>1732</v>
      </c>
      <c r="J105" s="173" t="s">
        <v>11766</v>
      </c>
      <c r="K105" s="174">
        <v>61</v>
      </c>
      <c r="L105" s="174">
        <v>47</v>
      </c>
      <c r="M105" s="174">
        <v>61</v>
      </c>
      <c r="N105" s="174">
        <v>75</v>
      </c>
      <c r="O105" s="174">
        <v>75</v>
      </c>
      <c r="P105" s="173" t="s">
        <v>1579</v>
      </c>
      <c r="Q105" s="174">
        <v>19</v>
      </c>
      <c r="R105" s="173" t="s">
        <v>1579</v>
      </c>
      <c r="S105" s="173" t="s">
        <v>1566</v>
      </c>
      <c r="T105" s="173">
        <v>17417</v>
      </c>
      <c r="U105" s="170">
        <f t="shared" si="10"/>
        <v>330923</v>
      </c>
      <c r="W105" s="5" t="s">
        <v>233</v>
      </c>
      <c r="X105" s="42">
        <v>1341771</v>
      </c>
      <c r="Y105" s="42">
        <v>114744742</v>
      </c>
      <c r="Z105" s="175">
        <f t="shared" si="11"/>
        <v>85.517381132846069</v>
      </c>
    </row>
    <row r="106" spans="1:26" ht="14.25" customHeight="1" x14ac:dyDescent="0.3">
      <c r="A106" s="173" t="s">
        <v>181</v>
      </c>
      <c r="B106" s="173" t="s">
        <v>1583</v>
      </c>
      <c r="C106" s="173" t="str">
        <f t="shared" si="6"/>
        <v>Apron</v>
      </c>
      <c r="D106" s="173" t="str">
        <f t="shared" si="7"/>
        <v>N/A or No Data</v>
      </c>
      <c r="E106" s="173" t="str">
        <f t="shared" si="8"/>
        <v>N/A or No Data</v>
      </c>
      <c r="F106" s="173">
        <v>0</v>
      </c>
      <c r="G106" s="173" t="s">
        <v>1555</v>
      </c>
      <c r="H106" s="173" t="str">
        <f t="shared" si="9"/>
        <v>16D-APA-001</v>
      </c>
      <c r="I106" s="173" t="s">
        <v>1733</v>
      </c>
      <c r="J106" s="173" t="s">
        <v>11766</v>
      </c>
      <c r="K106" s="174">
        <v>46</v>
      </c>
      <c r="L106" s="174">
        <v>34</v>
      </c>
      <c r="M106" s="174">
        <v>47</v>
      </c>
      <c r="N106" s="174">
        <v>61</v>
      </c>
      <c r="O106" s="174">
        <v>61</v>
      </c>
      <c r="P106" s="173" t="s">
        <v>1579</v>
      </c>
      <c r="Q106" s="174">
        <v>54</v>
      </c>
      <c r="R106" s="173" t="s">
        <v>1579</v>
      </c>
      <c r="S106" s="173" t="s">
        <v>1566</v>
      </c>
      <c r="T106" s="173">
        <v>59752</v>
      </c>
      <c r="U106" s="170">
        <f t="shared" si="10"/>
        <v>3226608</v>
      </c>
      <c r="W106" s="5" t="s">
        <v>239</v>
      </c>
      <c r="X106" s="42">
        <v>330556</v>
      </c>
      <c r="Y106" s="42">
        <v>27436148</v>
      </c>
      <c r="Z106" s="175">
        <f t="shared" si="11"/>
        <v>83</v>
      </c>
    </row>
    <row r="107" spans="1:26" ht="14.25" customHeight="1" x14ac:dyDescent="0.3">
      <c r="A107" s="173" t="s">
        <v>21</v>
      </c>
      <c r="B107" s="173" t="s">
        <v>1611</v>
      </c>
      <c r="C107" s="173" t="str">
        <f t="shared" si="6"/>
        <v>Runway</v>
      </c>
      <c r="D107" s="173" t="str">
        <f t="shared" si="7"/>
        <v>1331</v>
      </c>
      <c r="E107" s="173" t="str">
        <f t="shared" si="8"/>
        <v>13/31</v>
      </c>
      <c r="F107" s="173">
        <v>1</v>
      </c>
      <c r="G107" s="173" t="s">
        <v>1686</v>
      </c>
      <c r="H107" s="173" t="str">
        <f t="shared" si="9"/>
        <v>BJI-RY1331-006</v>
      </c>
      <c r="I107" s="173" t="s">
        <v>1714</v>
      </c>
      <c r="J107" s="173" t="s">
        <v>11766</v>
      </c>
      <c r="K107" s="174">
        <v>19</v>
      </c>
      <c r="L107" s="174">
        <v>13</v>
      </c>
      <c r="M107" s="174">
        <v>22</v>
      </c>
      <c r="N107" s="174">
        <v>31</v>
      </c>
      <c r="O107" s="174">
        <v>31</v>
      </c>
      <c r="P107" s="173" t="s">
        <v>1585</v>
      </c>
      <c r="Q107" s="174">
        <v>81</v>
      </c>
      <c r="R107" s="173" t="s">
        <v>1585</v>
      </c>
      <c r="S107" s="173" t="s">
        <v>1558</v>
      </c>
      <c r="T107" s="173">
        <v>289433</v>
      </c>
      <c r="U107" s="170">
        <f t="shared" si="10"/>
        <v>23444073</v>
      </c>
      <c r="W107" s="5" t="s">
        <v>163</v>
      </c>
      <c r="X107" s="42">
        <v>541109</v>
      </c>
      <c r="Y107" s="42">
        <v>43288720</v>
      </c>
      <c r="Z107" s="175">
        <f t="shared" si="11"/>
        <v>80</v>
      </c>
    </row>
    <row r="108" spans="1:26" ht="14.25" customHeight="1" x14ac:dyDescent="0.3">
      <c r="A108" s="173" t="s">
        <v>21</v>
      </c>
      <c r="B108" s="173" t="s">
        <v>1611</v>
      </c>
      <c r="C108" s="173" t="str">
        <f t="shared" si="6"/>
        <v>Runway</v>
      </c>
      <c r="D108" s="173" t="str">
        <f t="shared" si="7"/>
        <v>1331</v>
      </c>
      <c r="E108" s="173" t="str">
        <f t="shared" si="8"/>
        <v>13/31</v>
      </c>
      <c r="F108" s="173">
        <v>1</v>
      </c>
      <c r="G108" s="173" t="s">
        <v>1828</v>
      </c>
      <c r="H108" s="173" t="str">
        <f t="shared" si="9"/>
        <v>BJI-RY1331-005</v>
      </c>
      <c r="I108" s="173" t="s">
        <v>2027</v>
      </c>
      <c r="J108" s="173" t="s">
        <v>11766</v>
      </c>
      <c r="K108" s="174">
        <v>21</v>
      </c>
      <c r="L108" s="174">
        <v>14</v>
      </c>
      <c r="M108" s="174">
        <v>24</v>
      </c>
      <c r="N108" s="174">
        <v>33</v>
      </c>
      <c r="O108" s="174">
        <v>33</v>
      </c>
      <c r="P108" s="173" t="s">
        <v>1585</v>
      </c>
      <c r="Q108" s="174">
        <v>79</v>
      </c>
      <c r="R108" s="173" t="s">
        <v>1585</v>
      </c>
      <c r="S108" s="173" t="s">
        <v>1558</v>
      </c>
      <c r="T108" s="173">
        <v>290211</v>
      </c>
      <c r="U108" s="170">
        <f t="shared" si="10"/>
        <v>22926669</v>
      </c>
      <c r="W108" s="5" t="s">
        <v>171</v>
      </c>
      <c r="X108" s="42">
        <v>265596</v>
      </c>
      <c r="Y108" s="42">
        <v>19388508</v>
      </c>
      <c r="Z108" s="175">
        <f t="shared" si="11"/>
        <v>73</v>
      </c>
    </row>
    <row r="109" spans="1:26" ht="14.25" customHeight="1" x14ac:dyDescent="0.3">
      <c r="A109" s="173" t="s">
        <v>21</v>
      </c>
      <c r="B109" s="173" t="s">
        <v>1611</v>
      </c>
      <c r="C109" s="173" t="str">
        <f t="shared" si="6"/>
        <v>Runway</v>
      </c>
      <c r="D109" s="173" t="str">
        <f t="shared" si="7"/>
        <v>1331</v>
      </c>
      <c r="E109" s="173" t="str">
        <f t="shared" si="8"/>
        <v>13/31</v>
      </c>
      <c r="F109" s="173">
        <v>1</v>
      </c>
      <c r="G109" s="173" t="s">
        <v>1663</v>
      </c>
      <c r="H109" s="173" t="str">
        <f t="shared" si="9"/>
        <v>BJI-RY1331-004</v>
      </c>
      <c r="I109" s="173" t="s">
        <v>2061</v>
      </c>
      <c r="J109" s="173" t="s">
        <v>11766</v>
      </c>
      <c r="K109" s="174">
        <v>14</v>
      </c>
      <c r="L109" s="174">
        <v>10</v>
      </c>
      <c r="M109" s="174">
        <v>17</v>
      </c>
      <c r="N109" s="174">
        <v>25</v>
      </c>
      <c r="O109" s="174">
        <v>25</v>
      </c>
      <c r="P109" s="173" t="s">
        <v>1585</v>
      </c>
      <c r="Q109" s="174">
        <v>86</v>
      </c>
      <c r="R109" s="173" t="s">
        <v>1585</v>
      </c>
      <c r="S109" s="173" t="s">
        <v>1558</v>
      </c>
      <c r="T109" s="173">
        <v>290865</v>
      </c>
      <c r="U109" s="170">
        <f t="shared" si="10"/>
        <v>25014390</v>
      </c>
      <c r="W109" s="5" t="s">
        <v>125</v>
      </c>
      <c r="X109" s="42">
        <v>267297</v>
      </c>
      <c r="Y109" s="42">
        <v>18443493</v>
      </c>
      <c r="Z109" s="175">
        <f t="shared" si="11"/>
        <v>69</v>
      </c>
    </row>
    <row r="110" spans="1:26" ht="14.25" customHeight="1" x14ac:dyDescent="0.3">
      <c r="A110" s="173" t="s">
        <v>21</v>
      </c>
      <c r="B110" s="173" t="s">
        <v>1611</v>
      </c>
      <c r="C110" s="173" t="str">
        <f t="shared" si="6"/>
        <v>Runway</v>
      </c>
      <c r="D110" s="173" t="str">
        <f t="shared" si="7"/>
        <v>1331</v>
      </c>
      <c r="E110" s="173" t="str">
        <f t="shared" si="8"/>
        <v>13/31</v>
      </c>
      <c r="F110" s="173">
        <v>1</v>
      </c>
      <c r="G110" s="173" t="s">
        <v>1568</v>
      </c>
      <c r="H110" s="173" t="str">
        <f t="shared" si="9"/>
        <v>BJI-RY1331-002</v>
      </c>
      <c r="I110" s="173" t="s">
        <v>2803</v>
      </c>
      <c r="J110" s="173" t="s">
        <v>11766</v>
      </c>
      <c r="K110" s="174">
        <v>23</v>
      </c>
      <c r="L110" s="174">
        <v>16</v>
      </c>
      <c r="M110" s="174">
        <v>25</v>
      </c>
      <c r="N110" s="174">
        <v>35</v>
      </c>
      <c r="O110" s="174">
        <v>35</v>
      </c>
      <c r="P110" s="173" t="s">
        <v>1585</v>
      </c>
      <c r="Q110" s="174">
        <v>77</v>
      </c>
      <c r="R110" s="173" t="s">
        <v>1585</v>
      </c>
      <c r="S110" s="173" t="s">
        <v>1558</v>
      </c>
      <c r="T110" s="173">
        <v>60015</v>
      </c>
      <c r="U110" s="170">
        <f t="shared" si="10"/>
        <v>4621155</v>
      </c>
      <c r="W110" s="5" t="s">
        <v>245</v>
      </c>
      <c r="X110" s="42">
        <v>249452</v>
      </c>
      <c r="Y110" s="42">
        <v>16713284</v>
      </c>
      <c r="Z110" s="175">
        <f t="shared" si="11"/>
        <v>67</v>
      </c>
    </row>
    <row r="111" spans="1:26" ht="14.25" customHeight="1" x14ac:dyDescent="0.3">
      <c r="A111" s="173" t="s">
        <v>21</v>
      </c>
      <c r="B111" s="173" t="s">
        <v>1611</v>
      </c>
      <c r="C111" s="173" t="str">
        <f t="shared" si="6"/>
        <v>Runway</v>
      </c>
      <c r="D111" s="173" t="str">
        <f t="shared" si="7"/>
        <v>1331</v>
      </c>
      <c r="E111" s="173" t="str">
        <f t="shared" si="8"/>
        <v>13/31</v>
      </c>
      <c r="F111" s="173">
        <v>1</v>
      </c>
      <c r="G111" s="173" t="s">
        <v>1581</v>
      </c>
      <c r="H111" s="173" t="str">
        <f t="shared" si="9"/>
        <v>BJI-RY1331-003</v>
      </c>
      <c r="I111" s="173" t="s">
        <v>2950</v>
      </c>
      <c r="J111" s="173" t="s">
        <v>11766</v>
      </c>
      <c r="K111" s="174">
        <v>22</v>
      </c>
      <c r="L111" s="174">
        <v>15</v>
      </c>
      <c r="M111" s="174">
        <v>25</v>
      </c>
      <c r="N111" s="174">
        <v>34</v>
      </c>
      <c r="O111" s="174">
        <v>34</v>
      </c>
      <c r="P111" s="173" t="s">
        <v>1585</v>
      </c>
      <c r="Q111" s="174">
        <v>78</v>
      </c>
      <c r="R111" s="173" t="s">
        <v>1585</v>
      </c>
      <c r="S111" s="173" t="s">
        <v>1558</v>
      </c>
      <c r="T111" s="173">
        <v>60016</v>
      </c>
      <c r="U111" s="170">
        <f t="shared" si="10"/>
        <v>4681248</v>
      </c>
      <c r="W111" s="5" t="s">
        <v>63</v>
      </c>
      <c r="X111" s="42">
        <v>201998</v>
      </c>
      <c r="Y111" s="42">
        <v>13735864</v>
      </c>
      <c r="Z111" s="175">
        <f t="shared" si="11"/>
        <v>68</v>
      </c>
    </row>
    <row r="112" spans="1:26" ht="14.25" customHeight="1" x14ac:dyDescent="0.3">
      <c r="A112" s="173" t="s">
        <v>21</v>
      </c>
      <c r="B112" s="173" t="s">
        <v>1611</v>
      </c>
      <c r="C112" s="173" t="str">
        <f t="shared" si="6"/>
        <v>Runway</v>
      </c>
      <c r="D112" s="173" t="str">
        <f t="shared" si="7"/>
        <v>1331</v>
      </c>
      <c r="E112" s="173" t="str">
        <f t="shared" si="8"/>
        <v>13/31</v>
      </c>
      <c r="F112" s="173">
        <v>1</v>
      </c>
      <c r="G112" s="173" t="s">
        <v>1555</v>
      </c>
      <c r="H112" s="173" t="str">
        <f t="shared" si="9"/>
        <v>BJI-RY1331-001</v>
      </c>
      <c r="I112" s="173" t="s">
        <v>3049</v>
      </c>
      <c r="J112" s="173" t="s">
        <v>11766</v>
      </c>
      <c r="K112" s="174">
        <v>14</v>
      </c>
      <c r="L112" s="174">
        <v>10</v>
      </c>
      <c r="M112" s="174">
        <v>17</v>
      </c>
      <c r="N112" s="174">
        <v>25</v>
      </c>
      <c r="O112" s="174">
        <v>25</v>
      </c>
      <c r="P112" s="173" t="s">
        <v>1585</v>
      </c>
      <c r="Q112" s="174">
        <v>86</v>
      </c>
      <c r="R112" s="173" t="s">
        <v>1585</v>
      </c>
      <c r="S112" s="173" t="s">
        <v>1558</v>
      </c>
      <c r="T112" s="173">
        <v>60016</v>
      </c>
      <c r="U112" s="170">
        <f t="shared" si="10"/>
        <v>5161376</v>
      </c>
      <c r="W112" s="5" t="s">
        <v>369</v>
      </c>
      <c r="X112" s="42">
        <v>49825250</v>
      </c>
      <c r="Y112" s="42">
        <v>3882031672</v>
      </c>
      <c r="Z112" s="175">
        <f t="shared" si="11"/>
        <v>77.912939162372496</v>
      </c>
    </row>
    <row r="113" spans="1:21" ht="14.25" customHeight="1" x14ac:dyDescent="0.15">
      <c r="A113" s="173" t="s">
        <v>21</v>
      </c>
      <c r="B113" s="173" t="s">
        <v>1827</v>
      </c>
      <c r="C113" s="173" t="str">
        <f t="shared" si="6"/>
        <v>Runway</v>
      </c>
      <c r="D113" s="173" t="str">
        <f t="shared" si="7"/>
        <v>725</v>
      </c>
      <c r="E113" s="173" t="str">
        <f t="shared" si="8"/>
        <v>07/25</v>
      </c>
      <c r="F113" s="173">
        <v>0</v>
      </c>
      <c r="G113" s="173" t="s">
        <v>1828</v>
      </c>
      <c r="H113" s="173" t="str">
        <f t="shared" si="9"/>
        <v>BJI-RY725-005</v>
      </c>
      <c r="I113" s="173" t="s">
        <v>1829</v>
      </c>
      <c r="J113" s="173" t="s">
        <v>11766</v>
      </c>
      <c r="K113" s="174">
        <v>23</v>
      </c>
      <c r="L113" s="174">
        <v>16</v>
      </c>
      <c r="M113" s="174">
        <v>25</v>
      </c>
      <c r="N113" s="174">
        <v>35</v>
      </c>
      <c r="O113" s="174">
        <v>35</v>
      </c>
      <c r="P113" s="173" t="s">
        <v>1585</v>
      </c>
      <c r="Q113" s="174">
        <v>77</v>
      </c>
      <c r="R113" s="173" t="s">
        <v>1585</v>
      </c>
      <c r="S113" s="173" t="s">
        <v>1558</v>
      </c>
      <c r="T113" s="173">
        <v>20265</v>
      </c>
      <c r="U113" s="170">
        <f t="shared" si="10"/>
        <v>1560405</v>
      </c>
    </row>
    <row r="114" spans="1:21" ht="14.25" customHeight="1" x14ac:dyDescent="0.15">
      <c r="A114" s="173" t="s">
        <v>161</v>
      </c>
      <c r="B114" s="173" t="s">
        <v>1583</v>
      </c>
      <c r="C114" s="173" t="str">
        <f t="shared" si="6"/>
        <v>Apron</v>
      </c>
      <c r="D114" s="173" t="str">
        <f t="shared" si="7"/>
        <v>N/A or No Data</v>
      </c>
      <c r="E114" s="173" t="str">
        <f t="shared" si="8"/>
        <v>N/A or No Data</v>
      </c>
      <c r="F114" s="173">
        <v>0</v>
      </c>
      <c r="G114" s="173" t="s">
        <v>1568</v>
      </c>
      <c r="H114" s="173" t="str">
        <f t="shared" si="9"/>
        <v>MOX-APA-002</v>
      </c>
      <c r="I114" s="173" t="s">
        <v>1742</v>
      </c>
      <c r="J114" s="173" t="s">
        <v>11766</v>
      </c>
      <c r="K114" s="174">
        <v>55</v>
      </c>
      <c r="L114" s="174">
        <v>42</v>
      </c>
      <c r="M114" s="174">
        <v>55</v>
      </c>
      <c r="N114" s="174">
        <v>70</v>
      </c>
      <c r="O114" s="174">
        <v>70</v>
      </c>
      <c r="P114" s="173" t="s">
        <v>1576</v>
      </c>
      <c r="Q114" s="174">
        <v>11</v>
      </c>
      <c r="R114" s="173" t="s">
        <v>1576</v>
      </c>
      <c r="S114" s="173" t="s">
        <v>1566</v>
      </c>
      <c r="T114" s="173">
        <v>25152</v>
      </c>
      <c r="U114" s="170">
        <f t="shared" si="10"/>
        <v>276672</v>
      </c>
    </row>
    <row r="115" spans="1:21" ht="14.25" customHeight="1" x14ac:dyDescent="0.15">
      <c r="A115" s="173" t="s">
        <v>21</v>
      </c>
      <c r="B115" s="173" t="s">
        <v>1827</v>
      </c>
      <c r="C115" s="173" t="str">
        <f t="shared" si="6"/>
        <v>Runway</v>
      </c>
      <c r="D115" s="173" t="str">
        <f t="shared" si="7"/>
        <v>725</v>
      </c>
      <c r="E115" s="173" t="str">
        <f t="shared" si="8"/>
        <v>07/25</v>
      </c>
      <c r="F115" s="173">
        <v>0</v>
      </c>
      <c r="G115" s="173" t="s">
        <v>1568</v>
      </c>
      <c r="H115" s="173" t="str">
        <f t="shared" si="9"/>
        <v>BJI-RY725-002</v>
      </c>
      <c r="I115" s="173" t="s">
        <v>1886</v>
      </c>
      <c r="J115" s="173" t="s">
        <v>11766</v>
      </c>
      <c r="K115" s="174">
        <v>21</v>
      </c>
      <c r="L115" s="174">
        <v>14</v>
      </c>
      <c r="M115" s="174">
        <v>24</v>
      </c>
      <c r="N115" s="174">
        <v>33</v>
      </c>
      <c r="O115" s="174">
        <v>33</v>
      </c>
      <c r="P115" s="173" t="s">
        <v>1585</v>
      </c>
      <c r="Q115" s="174">
        <v>79</v>
      </c>
      <c r="R115" s="173" t="s">
        <v>1585</v>
      </c>
      <c r="S115" s="173" t="s">
        <v>1558</v>
      </c>
      <c r="T115" s="173">
        <v>122569</v>
      </c>
      <c r="U115" s="170">
        <f t="shared" si="10"/>
        <v>9682951</v>
      </c>
    </row>
    <row r="116" spans="1:21" ht="14.25" customHeight="1" x14ac:dyDescent="0.15">
      <c r="A116" s="173" t="s">
        <v>117</v>
      </c>
      <c r="B116" s="173" t="s">
        <v>1580</v>
      </c>
      <c r="C116" s="173" t="str">
        <f t="shared" si="6"/>
        <v>Parallel Taxiway</v>
      </c>
      <c r="D116" s="173" t="str">
        <f t="shared" si="7"/>
        <v>N/A or No Data</v>
      </c>
      <c r="E116" s="173" t="str">
        <f t="shared" si="8"/>
        <v>N/A or No Data</v>
      </c>
      <c r="F116" s="173">
        <v>0</v>
      </c>
      <c r="G116" s="173" t="s">
        <v>1555</v>
      </c>
      <c r="H116" s="173" t="str">
        <f t="shared" si="9"/>
        <v>LJF-PTA-001</v>
      </c>
      <c r="I116" s="173" t="s">
        <v>1744</v>
      </c>
      <c r="J116" s="173" t="s">
        <v>11766</v>
      </c>
      <c r="K116" s="174">
        <v>8</v>
      </c>
      <c r="L116" s="174">
        <v>6</v>
      </c>
      <c r="M116" s="174">
        <v>12</v>
      </c>
      <c r="N116" s="174">
        <v>18</v>
      </c>
      <c r="O116" s="174">
        <v>18</v>
      </c>
      <c r="P116" s="173" t="s">
        <v>1576</v>
      </c>
      <c r="Q116" s="174">
        <v>92</v>
      </c>
      <c r="R116" s="173" t="s">
        <v>1576</v>
      </c>
      <c r="S116" s="173" t="s">
        <v>1558</v>
      </c>
      <c r="T116" s="173">
        <v>195227</v>
      </c>
      <c r="U116" s="170">
        <f t="shared" si="10"/>
        <v>17960884</v>
      </c>
    </row>
    <row r="117" spans="1:21" ht="14.25" customHeight="1" x14ac:dyDescent="0.15">
      <c r="A117" s="173" t="s">
        <v>249</v>
      </c>
      <c r="B117" s="173" t="s">
        <v>1600</v>
      </c>
      <c r="C117" s="173" t="str">
        <f t="shared" si="6"/>
        <v>Connecting Taxiway</v>
      </c>
      <c r="D117" s="173" t="str">
        <f t="shared" si="7"/>
        <v>N/A or No Data</v>
      </c>
      <c r="E117" s="173" t="str">
        <f t="shared" si="8"/>
        <v>N/A or No Data</v>
      </c>
      <c r="F117" s="173">
        <v>0</v>
      </c>
      <c r="G117" s="173" t="s">
        <v>1555</v>
      </c>
      <c r="H117" s="173" t="str">
        <f t="shared" si="9"/>
        <v>RRT-CTB-001</v>
      </c>
      <c r="I117" s="173" t="s">
        <v>1745</v>
      </c>
      <c r="J117" s="173" t="s">
        <v>11766</v>
      </c>
      <c r="K117" s="174">
        <v>24</v>
      </c>
      <c r="L117" s="174">
        <v>17</v>
      </c>
      <c r="M117" s="174">
        <v>26</v>
      </c>
      <c r="N117" s="174">
        <v>36</v>
      </c>
      <c r="O117" s="174">
        <v>36</v>
      </c>
      <c r="P117" s="173" t="s">
        <v>1746</v>
      </c>
      <c r="Q117" s="174">
        <v>69</v>
      </c>
      <c r="R117" s="173" t="s">
        <v>1746</v>
      </c>
      <c r="S117" s="173" t="s">
        <v>1586</v>
      </c>
      <c r="T117" s="173">
        <v>21376</v>
      </c>
      <c r="U117" s="170">
        <f t="shared" si="10"/>
        <v>1474944</v>
      </c>
    </row>
    <row r="118" spans="1:21" ht="14.25" customHeight="1" x14ac:dyDescent="0.15">
      <c r="A118" s="173" t="s">
        <v>21</v>
      </c>
      <c r="B118" s="173" t="s">
        <v>1827</v>
      </c>
      <c r="C118" s="173" t="str">
        <f t="shared" si="6"/>
        <v>Runway</v>
      </c>
      <c r="D118" s="173" t="str">
        <f t="shared" si="7"/>
        <v>725</v>
      </c>
      <c r="E118" s="173" t="str">
        <f t="shared" si="8"/>
        <v>07/25</v>
      </c>
      <c r="F118" s="173">
        <v>0</v>
      </c>
      <c r="G118" s="173" t="s">
        <v>1663</v>
      </c>
      <c r="H118" s="173" t="str">
        <f t="shared" si="9"/>
        <v>BJI-RY725-004</v>
      </c>
      <c r="I118" s="173" t="s">
        <v>1947</v>
      </c>
      <c r="J118" s="173" t="s">
        <v>11766</v>
      </c>
      <c r="K118" s="174">
        <v>19</v>
      </c>
      <c r="L118" s="174">
        <v>13</v>
      </c>
      <c r="M118" s="174">
        <v>22</v>
      </c>
      <c r="N118" s="174">
        <v>31</v>
      </c>
      <c r="O118" s="174">
        <v>31</v>
      </c>
      <c r="P118" s="173" t="s">
        <v>1585</v>
      </c>
      <c r="Q118" s="174">
        <v>81</v>
      </c>
      <c r="R118" s="173" t="s">
        <v>1585</v>
      </c>
      <c r="S118" s="173" t="s">
        <v>1558</v>
      </c>
      <c r="T118" s="173">
        <v>20269</v>
      </c>
      <c r="U118" s="170">
        <f t="shared" si="10"/>
        <v>1641789</v>
      </c>
    </row>
    <row r="119" spans="1:21" ht="14.25" customHeight="1" x14ac:dyDescent="0.15">
      <c r="A119" s="173" t="s">
        <v>59</v>
      </c>
      <c r="B119" s="173" t="s">
        <v>1627</v>
      </c>
      <c r="C119" s="173" t="str">
        <f t="shared" si="6"/>
        <v>Connecting Taxiway</v>
      </c>
      <c r="D119" s="173" t="str">
        <f t="shared" si="7"/>
        <v>N/A or No Data</v>
      </c>
      <c r="E119" s="173" t="str">
        <f t="shared" si="8"/>
        <v>N/A or No Data</v>
      </c>
      <c r="F119" s="173">
        <v>0</v>
      </c>
      <c r="G119" s="173" t="s">
        <v>1555</v>
      </c>
      <c r="H119" s="173" t="str">
        <f t="shared" si="9"/>
        <v>DYT-CTA-001</v>
      </c>
      <c r="I119" s="173" t="s">
        <v>1749</v>
      </c>
      <c r="J119" s="173" t="s">
        <v>11766</v>
      </c>
      <c r="K119" s="174">
        <v>47</v>
      </c>
      <c r="L119" s="174">
        <v>35</v>
      </c>
      <c r="M119" s="174">
        <v>48</v>
      </c>
      <c r="N119" s="174">
        <v>62</v>
      </c>
      <c r="O119" s="174">
        <v>62</v>
      </c>
      <c r="P119" s="173" t="s">
        <v>1713</v>
      </c>
      <c r="Q119" s="174">
        <v>48</v>
      </c>
      <c r="R119" s="173" t="s">
        <v>1713</v>
      </c>
      <c r="S119" s="173" t="s">
        <v>1566</v>
      </c>
      <c r="T119" s="173">
        <v>12147</v>
      </c>
      <c r="U119" s="170">
        <f t="shared" si="10"/>
        <v>583056</v>
      </c>
    </row>
    <row r="120" spans="1:21" ht="14.25" customHeight="1" x14ac:dyDescent="0.15">
      <c r="A120" s="173" t="s">
        <v>237</v>
      </c>
      <c r="B120" s="173" t="s">
        <v>1627</v>
      </c>
      <c r="C120" s="173" t="str">
        <f t="shared" si="6"/>
        <v>Connecting Taxiway</v>
      </c>
      <c r="D120" s="173" t="str">
        <f t="shared" si="7"/>
        <v>N/A or No Data</v>
      </c>
      <c r="E120" s="173" t="str">
        <f t="shared" si="8"/>
        <v>N/A or No Data</v>
      </c>
      <c r="F120" s="173">
        <v>0</v>
      </c>
      <c r="G120" s="173" t="s">
        <v>1555</v>
      </c>
      <c r="H120" s="173" t="str">
        <f t="shared" si="9"/>
        <v>TKC-CTA-001</v>
      </c>
      <c r="I120" s="173" t="s">
        <v>1750</v>
      </c>
      <c r="J120" s="173" t="s">
        <v>11766</v>
      </c>
      <c r="K120" s="174">
        <v>40</v>
      </c>
      <c r="L120" s="174">
        <v>29</v>
      </c>
      <c r="M120" s="174">
        <v>41</v>
      </c>
      <c r="N120" s="174">
        <v>54</v>
      </c>
      <c r="O120" s="174">
        <v>54</v>
      </c>
      <c r="P120" s="173" t="s">
        <v>1576</v>
      </c>
      <c r="Q120" s="174">
        <v>56</v>
      </c>
      <c r="R120" s="173" t="s">
        <v>1576</v>
      </c>
      <c r="S120" s="173" t="s">
        <v>1586</v>
      </c>
      <c r="T120" s="173">
        <v>28959</v>
      </c>
      <c r="U120" s="170">
        <f t="shared" si="10"/>
        <v>1621704</v>
      </c>
    </row>
    <row r="121" spans="1:21" ht="14.25" customHeight="1" x14ac:dyDescent="0.15">
      <c r="A121" s="173" t="s">
        <v>83</v>
      </c>
      <c r="B121" s="173" t="s">
        <v>1600</v>
      </c>
      <c r="C121" s="173" t="str">
        <f t="shared" si="6"/>
        <v>Connecting Taxiway</v>
      </c>
      <c r="D121" s="173" t="str">
        <f t="shared" si="7"/>
        <v>N/A or No Data</v>
      </c>
      <c r="E121" s="173" t="str">
        <f t="shared" si="8"/>
        <v>N/A or No Data</v>
      </c>
      <c r="F121" s="173">
        <v>0</v>
      </c>
      <c r="G121" s="173" t="s">
        <v>1555</v>
      </c>
      <c r="H121" s="173" t="str">
        <f t="shared" si="9"/>
        <v>GHW-CTB-001</v>
      </c>
      <c r="I121" s="173" t="s">
        <v>1751</v>
      </c>
      <c r="J121" s="173" t="s">
        <v>11766</v>
      </c>
      <c r="K121" s="174">
        <v>25</v>
      </c>
      <c r="L121" s="174">
        <v>17</v>
      </c>
      <c r="M121" s="174">
        <v>27</v>
      </c>
      <c r="N121" s="174">
        <v>38</v>
      </c>
      <c r="O121" s="174">
        <v>38</v>
      </c>
      <c r="P121" s="173" t="s">
        <v>1698</v>
      </c>
      <c r="Q121" s="174">
        <v>75</v>
      </c>
      <c r="R121" s="173" t="s">
        <v>1698</v>
      </c>
      <c r="S121" s="173" t="s">
        <v>1558</v>
      </c>
      <c r="T121" s="173">
        <v>66921</v>
      </c>
      <c r="U121" s="170">
        <f t="shared" si="10"/>
        <v>5019075</v>
      </c>
    </row>
    <row r="122" spans="1:21" ht="14.25" customHeight="1" x14ac:dyDescent="0.15">
      <c r="A122" s="173" t="s">
        <v>223</v>
      </c>
      <c r="B122" s="173" t="s">
        <v>1600</v>
      </c>
      <c r="C122" s="173" t="str">
        <f t="shared" si="6"/>
        <v>Connecting Taxiway</v>
      </c>
      <c r="D122" s="173" t="str">
        <f t="shared" si="7"/>
        <v>N/A or No Data</v>
      </c>
      <c r="E122" s="173" t="str">
        <f t="shared" si="8"/>
        <v>N/A or No Data</v>
      </c>
      <c r="F122" s="173">
        <v>0</v>
      </c>
      <c r="G122" s="173" t="s">
        <v>1555</v>
      </c>
      <c r="H122" s="173" t="str">
        <f t="shared" si="9"/>
        <v>SGS-CTB-001</v>
      </c>
      <c r="I122" s="173" t="s">
        <v>1752</v>
      </c>
      <c r="J122" s="173" t="s">
        <v>11766</v>
      </c>
      <c r="K122" s="174">
        <v>31</v>
      </c>
      <c r="L122" s="174">
        <v>22</v>
      </c>
      <c r="M122" s="174">
        <v>33</v>
      </c>
      <c r="N122" s="174">
        <v>44</v>
      </c>
      <c r="O122" s="174">
        <v>44</v>
      </c>
      <c r="P122" s="173" t="s">
        <v>1631</v>
      </c>
      <c r="Q122" s="174">
        <v>64</v>
      </c>
      <c r="R122" s="173" t="s">
        <v>1631</v>
      </c>
      <c r="S122" s="173" t="s">
        <v>1586</v>
      </c>
      <c r="T122" s="173">
        <v>11801</v>
      </c>
      <c r="U122" s="170">
        <f t="shared" si="10"/>
        <v>755264</v>
      </c>
    </row>
    <row r="123" spans="1:21" ht="14.25" customHeight="1" x14ac:dyDescent="0.15">
      <c r="A123" s="173" t="s">
        <v>163</v>
      </c>
      <c r="B123" s="173" t="s">
        <v>1583</v>
      </c>
      <c r="C123" s="173" t="str">
        <f t="shared" si="6"/>
        <v>Apron</v>
      </c>
      <c r="D123" s="173" t="str">
        <f t="shared" si="7"/>
        <v>N/A or No Data</v>
      </c>
      <c r="E123" s="173" t="str">
        <f t="shared" si="8"/>
        <v>N/A or No Data</v>
      </c>
      <c r="F123" s="173">
        <v>0</v>
      </c>
      <c r="G123" s="173" t="s">
        <v>1581</v>
      </c>
      <c r="H123" s="173" t="str">
        <f t="shared" si="9"/>
        <v>ULM-APA-003</v>
      </c>
      <c r="I123" s="173" t="s">
        <v>1753</v>
      </c>
      <c r="J123" s="173" t="s">
        <v>11766</v>
      </c>
      <c r="K123" s="174">
        <v>58</v>
      </c>
      <c r="L123" s="174">
        <v>32</v>
      </c>
      <c r="M123" s="174">
        <v>44</v>
      </c>
      <c r="N123" s="174">
        <v>57</v>
      </c>
      <c r="O123" s="174">
        <v>57</v>
      </c>
      <c r="P123" s="173" t="s">
        <v>1576</v>
      </c>
      <c r="Q123" s="174">
        <v>73</v>
      </c>
      <c r="R123" s="173" t="s">
        <v>1576</v>
      </c>
      <c r="S123" s="173" t="s">
        <v>1586</v>
      </c>
      <c r="T123" s="173">
        <v>41282</v>
      </c>
      <c r="U123" s="170">
        <f t="shared" si="10"/>
        <v>3013586</v>
      </c>
    </row>
    <row r="124" spans="1:21" ht="14.25" customHeight="1" x14ac:dyDescent="0.15">
      <c r="A124" s="173" t="s">
        <v>261</v>
      </c>
      <c r="B124" s="173" t="s">
        <v>1600</v>
      </c>
      <c r="C124" s="173" t="str">
        <f t="shared" si="6"/>
        <v>Connecting Taxiway</v>
      </c>
      <c r="D124" s="173" t="str">
        <f t="shared" si="7"/>
        <v>N/A or No Data</v>
      </c>
      <c r="E124" s="173" t="str">
        <f t="shared" si="8"/>
        <v>N/A or No Data</v>
      </c>
      <c r="F124" s="173">
        <v>0</v>
      </c>
      <c r="G124" s="173" t="s">
        <v>1555</v>
      </c>
      <c r="H124" s="173" t="str">
        <f t="shared" si="9"/>
        <v>MWM-CTB-001</v>
      </c>
      <c r="I124" s="173" t="s">
        <v>1754</v>
      </c>
      <c r="J124" s="173" t="s">
        <v>11766</v>
      </c>
      <c r="K124" s="174">
        <v>8</v>
      </c>
      <c r="L124" s="174">
        <v>0</v>
      </c>
      <c r="M124" s="174">
        <v>0</v>
      </c>
      <c r="N124" s="174">
        <v>1</v>
      </c>
      <c r="O124" s="174">
        <v>1</v>
      </c>
      <c r="P124" s="173" t="s">
        <v>1626</v>
      </c>
      <c r="Q124" s="174">
        <v>98</v>
      </c>
      <c r="R124" s="173" t="s">
        <v>1626</v>
      </c>
      <c r="S124" s="173" t="s">
        <v>1558</v>
      </c>
      <c r="T124" s="173">
        <v>38400</v>
      </c>
      <c r="U124" s="170">
        <f t="shared" si="10"/>
        <v>3763200</v>
      </c>
    </row>
    <row r="125" spans="1:21" ht="14.25" customHeight="1" x14ac:dyDescent="0.15">
      <c r="A125" s="173" t="s">
        <v>267</v>
      </c>
      <c r="B125" s="173" t="s">
        <v>1755</v>
      </c>
      <c r="C125" s="173" t="str">
        <f t="shared" si="6"/>
        <v>Parallel Taxiway</v>
      </c>
      <c r="D125" s="173" t="str">
        <f t="shared" si="7"/>
        <v>N/A or No Data</v>
      </c>
      <c r="E125" s="173" t="str">
        <f t="shared" si="8"/>
        <v>N/A or No Data</v>
      </c>
      <c r="F125" s="173">
        <v>0</v>
      </c>
      <c r="G125" s="173" t="s">
        <v>1581</v>
      </c>
      <c r="H125" s="173" t="str">
        <f t="shared" si="9"/>
        <v>OTG-PTC-003</v>
      </c>
      <c r="I125" s="173" t="s">
        <v>1756</v>
      </c>
      <c r="J125" s="173" t="s">
        <v>11766</v>
      </c>
      <c r="K125" s="174">
        <v>0</v>
      </c>
      <c r="L125" s="174">
        <v>0</v>
      </c>
      <c r="M125" s="174">
        <v>0</v>
      </c>
      <c r="N125" s="174">
        <v>0</v>
      </c>
      <c r="O125" s="174">
        <v>0</v>
      </c>
      <c r="P125" s="173" t="s">
        <v>1570</v>
      </c>
      <c r="Q125" s="174">
        <v>100</v>
      </c>
      <c r="R125" s="173" t="s">
        <v>1570</v>
      </c>
      <c r="S125" s="173" t="s">
        <v>1558</v>
      </c>
      <c r="T125" s="173">
        <v>72093</v>
      </c>
      <c r="U125" s="170">
        <f t="shared" si="10"/>
        <v>7209300</v>
      </c>
    </row>
    <row r="126" spans="1:21" ht="14.25" customHeight="1" x14ac:dyDescent="0.15">
      <c r="A126" s="173" t="s">
        <v>21</v>
      </c>
      <c r="B126" s="173" t="s">
        <v>1827</v>
      </c>
      <c r="C126" s="173" t="str">
        <f t="shared" si="6"/>
        <v>Runway</v>
      </c>
      <c r="D126" s="173" t="str">
        <f t="shared" si="7"/>
        <v>725</v>
      </c>
      <c r="E126" s="173" t="str">
        <f t="shared" si="8"/>
        <v>07/25</v>
      </c>
      <c r="F126" s="173">
        <v>0</v>
      </c>
      <c r="G126" s="173" t="s">
        <v>1581</v>
      </c>
      <c r="H126" s="173" t="str">
        <f t="shared" si="9"/>
        <v>BJI-RY725-003</v>
      </c>
      <c r="I126" s="173" t="s">
        <v>2010</v>
      </c>
      <c r="J126" s="173" t="s">
        <v>11766</v>
      </c>
      <c r="K126" s="174">
        <v>18</v>
      </c>
      <c r="L126" s="174">
        <v>12</v>
      </c>
      <c r="M126" s="174">
        <v>21</v>
      </c>
      <c r="N126" s="174">
        <v>29</v>
      </c>
      <c r="O126" s="174">
        <v>29</v>
      </c>
      <c r="P126" s="173" t="s">
        <v>1585</v>
      </c>
      <c r="Q126" s="174">
        <v>82</v>
      </c>
      <c r="R126" s="173" t="s">
        <v>1585</v>
      </c>
      <c r="S126" s="173" t="s">
        <v>1558</v>
      </c>
      <c r="T126" s="173">
        <v>122525</v>
      </c>
      <c r="U126" s="170">
        <f t="shared" si="10"/>
        <v>10047050</v>
      </c>
    </row>
    <row r="127" spans="1:21" ht="14.25" customHeight="1" x14ac:dyDescent="0.15">
      <c r="A127" s="173" t="s">
        <v>267</v>
      </c>
      <c r="B127" s="173" t="s">
        <v>1627</v>
      </c>
      <c r="C127" s="173" t="str">
        <f t="shared" si="6"/>
        <v>Connecting Taxiway</v>
      </c>
      <c r="D127" s="173" t="str">
        <f t="shared" si="7"/>
        <v>N/A or No Data</v>
      </c>
      <c r="E127" s="173" t="str">
        <f t="shared" si="8"/>
        <v>N/A or No Data</v>
      </c>
      <c r="F127" s="173">
        <v>0</v>
      </c>
      <c r="G127" s="173" t="s">
        <v>1555</v>
      </c>
      <c r="H127" s="173" t="str">
        <f t="shared" si="9"/>
        <v>OTG-CTA-001</v>
      </c>
      <c r="I127" s="173" t="s">
        <v>1758</v>
      </c>
      <c r="J127" s="173" t="s">
        <v>11766</v>
      </c>
      <c r="K127" s="174">
        <v>22</v>
      </c>
      <c r="L127" s="174">
        <v>15</v>
      </c>
      <c r="M127" s="174">
        <v>25</v>
      </c>
      <c r="N127" s="174">
        <v>34</v>
      </c>
      <c r="O127" s="174">
        <v>34</v>
      </c>
      <c r="P127" s="173" t="s">
        <v>1617</v>
      </c>
      <c r="Q127" s="174">
        <v>78</v>
      </c>
      <c r="R127" s="173" t="s">
        <v>1617</v>
      </c>
      <c r="S127" s="173" t="s">
        <v>1558</v>
      </c>
      <c r="T127" s="173">
        <v>23253</v>
      </c>
      <c r="U127" s="170">
        <f t="shared" si="10"/>
        <v>1813734</v>
      </c>
    </row>
    <row r="128" spans="1:21" ht="14.25" customHeight="1" x14ac:dyDescent="0.15">
      <c r="A128" s="173" t="s">
        <v>217</v>
      </c>
      <c r="B128" s="173" t="s">
        <v>1627</v>
      </c>
      <c r="C128" s="173" t="str">
        <f t="shared" si="6"/>
        <v>Connecting Taxiway</v>
      </c>
      <c r="D128" s="173" t="str">
        <f t="shared" si="7"/>
        <v>N/A or No Data</v>
      </c>
      <c r="E128" s="173" t="str">
        <f t="shared" si="8"/>
        <v>N/A or No Data</v>
      </c>
      <c r="F128" s="173">
        <v>0</v>
      </c>
      <c r="G128" s="173" t="s">
        <v>1555</v>
      </c>
      <c r="H128" s="173" t="str">
        <f t="shared" si="9"/>
        <v>D39-CTA-001</v>
      </c>
      <c r="I128" s="173" t="s">
        <v>1759</v>
      </c>
      <c r="J128" s="173" t="s">
        <v>11766</v>
      </c>
      <c r="K128" s="174">
        <v>0</v>
      </c>
      <c r="L128" s="174">
        <v>0</v>
      </c>
      <c r="M128" s="174">
        <v>0</v>
      </c>
      <c r="N128" s="174">
        <v>0</v>
      </c>
      <c r="O128" s="174">
        <v>0</v>
      </c>
      <c r="P128" s="173" t="s">
        <v>1760</v>
      </c>
      <c r="Q128" s="174">
        <v>100</v>
      </c>
      <c r="R128" s="173" t="s">
        <v>1760</v>
      </c>
      <c r="S128" s="173" t="s">
        <v>1558</v>
      </c>
      <c r="T128" s="173">
        <v>15220</v>
      </c>
      <c r="U128" s="170">
        <f t="shared" si="10"/>
        <v>1522000</v>
      </c>
    </row>
    <row r="129" spans="1:21" ht="14.25" customHeight="1" x14ac:dyDescent="0.15">
      <c r="A129" s="173" t="s">
        <v>21</v>
      </c>
      <c r="B129" s="173" t="s">
        <v>1827</v>
      </c>
      <c r="C129" s="173" t="str">
        <f t="shared" si="6"/>
        <v>Runway</v>
      </c>
      <c r="D129" s="173" t="str">
        <f t="shared" si="7"/>
        <v>725</v>
      </c>
      <c r="E129" s="173" t="str">
        <f t="shared" si="8"/>
        <v>07/25</v>
      </c>
      <c r="F129" s="173">
        <v>0</v>
      </c>
      <c r="G129" s="173" t="s">
        <v>1555</v>
      </c>
      <c r="H129" s="173" t="str">
        <f t="shared" si="9"/>
        <v>BJI-RY725-001</v>
      </c>
      <c r="I129" s="173" t="s">
        <v>2077</v>
      </c>
      <c r="J129" s="173" t="s">
        <v>11766</v>
      </c>
      <c r="K129" s="174">
        <v>19</v>
      </c>
      <c r="L129" s="174">
        <v>13</v>
      </c>
      <c r="M129" s="174">
        <v>22</v>
      </c>
      <c r="N129" s="174">
        <v>31</v>
      </c>
      <c r="O129" s="174">
        <v>31</v>
      </c>
      <c r="P129" s="173" t="s">
        <v>1585</v>
      </c>
      <c r="Q129" s="174">
        <v>81</v>
      </c>
      <c r="R129" s="173" t="s">
        <v>1585</v>
      </c>
      <c r="S129" s="173" t="s">
        <v>1558</v>
      </c>
      <c r="T129" s="173">
        <v>122657</v>
      </c>
      <c r="U129" s="170">
        <f t="shared" si="10"/>
        <v>9935217</v>
      </c>
    </row>
    <row r="130" spans="1:21" ht="14.25" customHeight="1" x14ac:dyDescent="0.15">
      <c r="A130" s="173" t="s">
        <v>21</v>
      </c>
      <c r="B130" s="173" t="s">
        <v>1827</v>
      </c>
      <c r="C130" s="173" t="str">
        <f t="shared" si="6"/>
        <v>Runway</v>
      </c>
      <c r="D130" s="173" t="str">
        <f t="shared" si="7"/>
        <v>725</v>
      </c>
      <c r="E130" s="173" t="str">
        <f t="shared" si="8"/>
        <v>07/25</v>
      </c>
      <c r="F130" s="173">
        <v>0</v>
      </c>
      <c r="G130" s="173" t="s">
        <v>1686</v>
      </c>
      <c r="H130" s="173" t="str">
        <f t="shared" si="9"/>
        <v>BJI-RY725-006</v>
      </c>
      <c r="I130" s="173" t="s">
        <v>2265</v>
      </c>
      <c r="J130" s="173" t="s">
        <v>11766</v>
      </c>
      <c r="K130" s="174">
        <v>17</v>
      </c>
      <c r="L130" s="174">
        <v>12</v>
      </c>
      <c r="M130" s="174">
        <v>20</v>
      </c>
      <c r="N130" s="174">
        <v>28</v>
      </c>
      <c r="O130" s="174">
        <v>28</v>
      </c>
      <c r="P130" s="173" t="s">
        <v>1585</v>
      </c>
      <c r="Q130" s="174">
        <v>83</v>
      </c>
      <c r="R130" s="173" t="s">
        <v>1585</v>
      </c>
      <c r="S130" s="173" t="s">
        <v>1558</v>
      </c>
      <c r="T130" s="173">
        <v>20269</v>
      </c>
      <c r="U130" s="170">
        <f t="shared" si="10"/>
        <v>1682327</v>
      </c>
    </row>
    <row r="131" spans="1:21" ht="14.25" customHeight="1" x14ac:dyDescent="0.15">
      <c r="A131" s="173" t="s">
        <v>21</v>
      </c>
      <c r="B131" s="173" t="s">
        <v>1827</v>
      </c>
      <c r="C131" s="173" t="str">
        <f t="shared" si="6"/>
        <v>Runway</v>
      </c>
      <c r="D131" s="173" t="str">
        <f t="shared" si="7"/>
        <v>725</v>
      </c>
      <c r="E131" s="173" t="str">
        <f t="shared" si="8"/>
        <v>07/25</v>
      </c>
      <c r="F131" s="173">
        <v>0</v>
      </c>
      <c r="G131" s="173" t="s">
        <v>1859</v>
      </c>
      <c r="H131" s="173" t="str">
        <f t="shared" si="9"/>
        <v>BJI-RY725-008</v>
      </c>
      <c r="I131" s="173" t="s">
        <v>2301</v>
      </c>
      <c r="J131" s="173" t="s">
        <v>11766</v>
      </c>
      <c r="K131" s="174">
        <v>22</v>
      </c>
      <c r="L131" s="174">
        <v>15</v>
      </c>
      <c r="M131" s="174">
        <v>25</v>
      </c>
      <c r="N131" s="174">
        <v>34</v>
      </c>
      <c r="O131" s="174">
        <v>34</v>
      </c>
      <c r="P131" s="173" t="s">
        <v>1585</v>
      </c>
      <c r="Q131" s="174">
        <v>78</v>
      </c>
      <c r="R131" s="173" t="s">
        <v>1585</v>
      </c>
      <c r="S131" s="173" t="s">
        <v>1558</v>
      </c>
      <c r="T131" s="173">
        <v>133769</v>
      </c>
      <c r="U131" s="170">
        <f t="shared" si="10"/>
        <v>10433982</v>
      </c>
    </row>
    <row r="132" spans="1:21" ht="14.25" customHeight="1" x14ac:dyDescent="0.15">
      <c r="A132" s="173" t="s">
        <v>111</v>
      </c>
      <c r="B132" s="173" t="s">
        <v>1627</v>
      </c>
      <c r="C132" s="173" t="str">
        <f t="shared" ref="C132:C195" si="12">IF(ISNUMBER(SEARCH("RY",B132)),"Runway",IF(ISNUMBER(SEARCH("CT",B132)),"Connecting Taxiway",IF(ISNUMBER(SEARCH("AP",B132)),"Apron",IF(ISNUMBER(SEARCH("TL",B132)),"Taxilane",IF(ISNUMBER(SEARCH("PPT",B132)),"Partial Parallel",IF(ISNUMBER(SEARCH("TW",B132)),"Taxiway",IF(ISNUMBER(SEARCH("RP",B132)),"Run-Up",IF(ISNUMBER(SEARCH("RT",B132)),"Runway Turnaround",IF(ISNUMBER(SEARCH("PT",B132)),"Parallel Taxiway","Other")))))))))</f>
        <v>Connecting Taxiway</v>
      </c>
      <c r="D132" s="173" t="str">
        <f t="shared" ref="D132:D195" si="13">IF(C132="Runway",RIGHT(B132,LEN(B132)-FIND("Y",B132)),"N/A or No Data")</f>
        <v>N/A or No Data</v>
      </c>
      <c r="E132" s="173" t="str">
        <f t="shared" ref="E132:E195" si="14">IF(LEN(D132)=3,_xlfn.CONCAT("0",LEFT(D132,1),"/",RIGHT(D132,2)),IF(LEN(D132)=4,_xlfn.CONCAT(LEFT(D132,2),"/",RIGHT(D132,2)),"N/A or No Data"))</f>
        <v>N/A or No Data</v>
      </c>
      <c r="F132" s="173">
        <v>0</v>
      </c>
      <c r="G132" s="173" t="s">
        <v>1555</v>
      </c>
      <c r="H132" s="173" t="str">
        <f t="shared" si="9"/>
        <v>MJQ-CTA-001</v>
      </c>
      <c r="I132" s="173" t="s">
        <v>1765</v>
      </c>
      <c r="J132" s="173" t="s">
        <v>11766</v>
      </c>
      <c r="K132" s="174">
        <v>35</v>
      </c>
      <c r="L132" s="174">
        <v>25</v>
      </c>
      <c r="M132" s="174">
        <v>37</v>
      </c>
      <c r="N132" s="174">
        <v>49</v>
      </c>
      <c r="O132" s="174">
        <v>49</v>
      </c>
      <c r="P132" s="173" t="s">
        <v>1576</v>
      </c>
      <c r="Q132" s="174">
        <v>65</v>
      </c>
      <c r="R132" s="173" t="s">
        <v>1576</v>
      </c>
      <c r="S132" s="173" t="s">
        <v>1586</v>
      </c>
      <c r="T132" s="173">
        <v>10729</v>
      </c>
      <c r="U132" s="170">
        <f t="shared" si="10"/>
        <v>697385</v>
      </c>
    </row>
    <row r="133" spans="1:21" ht="14.25" customHeight="1" x14ac:dyDescent="0.15">
      <c r="A133" s="173" t="s">
        <v>171</v>
      </c>
      <c r="B133" s="173" t="s">
        <v>1627</v>
      </c>
      <c r="C133" s="173" t="str">
        <f t="shared" si="12"/>
        <v>Connecting Taxiway</v>
      </c>
      <c r="D133" s="173" t="str">
        <f t="shared" si="13"/>
        <v>N/A or No Data</v>
      </c>
      <c r="E133" s="173" t="str">
        <f t="shared" si="14"/>
        <v>N/A or No Data</v>
      </c>
      <c r="F133" s="173">
        <v>0</v>
      </c>
      <c r="G133" s="173" t="s">
        <v>1555</v>
      </c>
      <c r="H133" s="173" t="str">
        <f t="shared" ref="H133:H196" si="15">_xlfn.CONCAT(A133,"-",B133,"-",G133)</f>
        <v>VVV-CTA-001</v>
      </c>
      <c r="I133" s="173" t="s">
        <v>1766</v>
      </c>
      <c r="J133" s="173" t="s">
        <v>11766</v>
      </c>
      <c r="K133" s="174">
        <v>4</v>
      </c>
      <c r="L133" s="174">
        <v>3</v>
      </c>
      <c r="M133" s="174">
        <v>9</v>
      </c>
      <c r="N133" s="174">
        <v>13</v>
      </c>
      <c r="O133" s="174">
        <v>13</v>
      </c>
      <c r="P133" s="173" t="s">
        <v>1640</v>
      </c>
      <c r="Q133" s="174">
        <v>96</v>
      </c>
      <c r="R133" s="173" t="s">
        <v>1640</v>
      </c>
      <c r="S133" s="173" t="s">
        <v>1558</v>
      </c>
      <c r="T133" s="173">
        <v>20304</v>
      </c>
      <c r="U133" s="170">
        <f t="shared" ref="U133:U196" si="16">T133*Q133</f>
        <v>1949184</v>
      </c>
    </row>
    <row r="134" spans="1:21" ht="14.25" customHeight="1" x14ac:dyDescent="0.15">
      <c r="A134" s="173" t="s">
        <v>75</v>
      </c>
      <c r="B134" s="173" t="s">
        <v>1627</v>
      </c>
      <c r="C134" s="173" t="str">
        <f t="shared" si="12"/>
        <v>Connecting Taxiway</v>
      </c>
      <c r="D134" s="173" t="str">
        <f t="shared" si="13"/>
        <v>N/A or No Data</v>
      </c>
      <c r="E134" s="173" t="str">
        <f t="shared" si="14"/>
        <v>N/A or No Data</v>
      </c>
      <c r="F134" s="173">
        <v>0</v>
      </c>
      <c r="G134" s="173" t="s">
        <v>1555</v>
      </c>
      <c r="H134" s="173" t="str">
        <f t="shared" si="15"/>
        <v>D14-CTA-001</v>
      </c>
      <c r="I134" s="173" t="s">
        <v>1767</v>
      </c>
      <c r="J134" s="173" t="s">
        <v>11766</v>
      </c>
      <c r="K134" s="174">
        <v>40</v>
      </c>
      <c r="L134" s="174">
        <v>29</v>
      </c>
      <c r="M134" s="174">
        <v>41</v>
      </c>
      <c r="N134" s="174">
        <v>54</v>
      </c>
      <c r="O134" s="174">
        <v>54</v>
      </c>
      <c r="P134" s="173" t="s">
        <v>1763</v>
      </c>
      <c r="Q134" s="174">
        <v>60</v>
      </c>
      <c r="R134" s="173" t="s">
        <v>1763</v>
      </c>
      <c r="S134" s="173" t="s">
        <v>1586</v>
      </c>
      <c r="T134" s="173">
        <v>34789</v>
      </c>
      <c r="U134" s="170">
        <f t="shared" si="16"/>
        <v>2087340</v>
      </c>
    </row>
    <row r="135" spans="1:21" ht="14.25" customHeight="1" x14ac:dyDescent="0.15">
      <c r="A135" s="173" t="s">
        <v>21</v>
      </c>
      <c r="B135" s="173" t="s">
        <v>1827</v>
      </c>
      <c r="C135" s="173" t="str">
        <f t="shared" si="12"/>
        <v>Runway</v>
      </c>
      <c r="D135" s="173" t="str">
        <f t="shared" si="13"/>
        <v>725</v>
      </c>
      <c r="E135" s="173" t="str">
        <f t="shared" si="14"/>
        <v>07/25</v>
      </c>
      <c r="F135" s="173">
        <v>0</v>
      </c>
      <c r="G135" s="173" t="s">
        <v>1560</v>
      </c>
      <c r="H135" s="173" t="str">
        <f t="shared" si="15"/>
        <v>BJI-RY725-007</v>
      </c>
      <c r="I135" s="173" t="s">
        <v>2397</v>
      </c>
      <c r="J135" s="173" t="s">
        <v>11766</v>
      </c>
      <c r="K135" s="174">
        <v>21</v>
      </c>
      <c r="L135" s="174">
        <v>14</v>
      </c>
      <c r="M135" s="174">
        <v>24</v>
      </c>
      <c r="N135" s="174">
        <v>33</v>
      </c>
      <c r="O135" s="174">
        <v>33</v>
      </c>
      <c r="P135" s="173" t="s">
        <v>1585</v>
      </c>
      <c r="Q135" s="174">
        <v>79</v>
      </c>
      <c r="R135" s="173" t="s">
        <v>1585</v>
      </c>
      <c r="S135" s="173" t="s">
        <v>1558</v>
      </c>
      <c r="T135" s="173">
        <v>133741</v>
      </c>
      <c r="U135" s="170">
        <f t="shared" si="16"/>
        <v>10565539</v>
      </c>
    </row>
    <row r="136" spans="1:21" ht="14.25" customHeight="1" x14ac:dyDescent="0.15">
      <c r="A136" s="173" t="s">
        <v>267</v>
      </c>
      <c r="B136" s="173" t="s">
        <v>1755</v>
      </c>
      <c r="C136" s="173" t="str">
        <f t="shared" si="12"/>
        <v>Parallel Taxiway</v>
      </c>
      <c r="D136" s="173" t="str">
        <f t="shared" si="13"/>
        <v>N/A or No Data</v>
      </c>
      <c r="E136" s="173" t="str">
        <f t="shared" si="14"/>
        <v>N/A or No Data</v>
      </c>
      <c r="F136" s="173">
        <v>0</v>
      </c>
      <c r="G136" s="173" t="s">
        <v>1555</v>
      </c>
      <c r="H136" s="173" t="str">
        <f t="shared" si="15"/>
        <v>OTG-PTC-001</v>
      </c>
      <c r="I136" s="173" t="s">
        <v>1769</v>
      </c>
      <c r="J136" s="173" t="s">
        <v>11766</v>
      </c>
      <c r="K136" s="174">
        <v>19</v>
      </c>
      <c r="L136" s="174">
        <v>13</v>
      </c>
      <c r="M136" s="174">
        <v>22</v>
      </c>
      <c r="N136" s="174">
        <v>31</v>
      </c>
      <c r="O136" s="174">
        <v>31</v>
      </c>
      <c r="P136" s="173" t="s">
        <v>1617</v>
      </c>
      <c r="Q136" s="174">
        <v>76</v>
      </c>
      <c r="R136" s="173" t="s">
        <v>1617</v>
      </c>
      <c r="S136" s="173" t="s">
        <v>1558</v>
      </c>
      <c r="T136" s="173">
        <v>119038</v>
      </c>
      <c r="U136" s="170">
        <f t="shared" si="16"/>
        <v>9046888</v>
      </c>
    </row>
    <row r="137" spans="1:21" ht="14.25" customHeight="1" x14ac:dyDescent="0.15">
      <c r="A137" s="173" t="s">
        <v>21</v>
      </c>
      <c r="B137" s="173" t="s">
        <v>1827</v>
      </c>
      <c r="C137" s="173" t="str">
        <f t="shared" si="12"/>
        <v>Runway</v>
      </c>
      <c r="D137" s="173" t="str">
        <f t="shared" si="13"/>
        <v>725</v>
      </c>
      <c r="E137" s="173" t="str">
        <f t="shared" si="14"/>
        <v>07/25</v>
      </c>
      <c r="F137" s="173">
        <v>0</v>
      </c>
      <c r="G137" s="173" t="s">
        <v>1564</v>
      </c>
      <c r="H137" s="173" t="str">
        <f t="shared" si="15"/>
        <v>BJI-RY725-009</v>
      </c>
      <c r="I137" s="173" t="s">
        <v>2556</v>
      </c>
      <c r="J137" s="173" t="s">
        <v>11766</v>
      </c>
      <c r="K137" s="174">
        <v>16</v>
      </c>
      <c r="L137" s="174">
        <v>11</v>
      </c>
      <c r="M137" s="174">
        <v>19</v>
      </c>
      <c r="N137" s="174">
        <v>27</v>
      </c>
      <c r="O137" s="174">
        <v>27</v>
      </c>
      <c r="P137" s="173" t="s">
        <v>1585</v>
      </c>
      <c r="Q137" s="174">
        <v>84</v>
      </c>
      <c r="R137" s="173" t="s">
        <v>1585</v>
      </c>
      <c r="S137" s="173" t="s">
        <v>1558</v>
      </c>
      <c r="T137" s="173">
        <v>133675</v>
      </c>
      <c r="U137" s="170">
        <f t="shared" si="16"/>
        <v>11228700</v>
      </c>
    </row>
    <row r="138" spans="1:21" ht="14.25" customHeight="1" x14ac:dyDescent="0.15">
      <c r="A138" s="173" t="s">
        <v>243</v>
      </c>
      <c r="B138" s="173" t="s">
        <v>1627</v>
      </c>
      <c r="C138" s="173" t="str">
        <f t="shared" si="12"/>
        <v>Connecting Taxiway</v>
      </c>
      <c r="D138" s="173" t="str">
        <f t="shared" si="13"/>
        <v>N/A or No Data</v>
      </c>
      <c r="E138" s="173" t="str">
        <f t="shared" si="14"/>
        <v>N/A or No Data</v>
      </c>
      <c r="F138" s="173">
        <v>0</v>
      </c>
      <c r="G138" s="173" t="s">
        <v>1555</v>
      </c>
      <c r="H138" s="173" t="str">
        <f t="shared" si="15"/>
        <v>ADC-CTA-001</v>
      </c>
      <c r="I138" s="173" t="s">
        <v>1771</v>
      </c>
      <c r="J138" s="173" t="s">
        <v>11766</v>
      </c>
      <c r="K138" s="174">
        <v>16</v>
      </c>
      <c r="L138" s="174">
        <v>11</v>
      </c>
      <c r="M138" s="174">
        <v>19</v>
      </c>
      <c r="N138" s="174">
        <v>27</v>
      </c>
      <c r="O138" s="174">
        <v>27</v>
      </c>
      <c r="P138" s="173" t="s">
        <v>1691</v>
      </c>
      <c r="Q138" s="174">
        <v>84</v>
      </c>
      <c r="R138" s="173" t="s">
        <v>1691</v>
      </c>
      <c r="S138" s="173" t="s">
        <v>1558</v>
      </c>
      <c r="T138" s="173">
        <v>8330</v>
      </c>
      <c r="U138" s="170">
        <f t="shared" si="16"/>
        <v>699720</v>
      </c>
    </row>
    <row r="139" spans="1:21" ht="14.25" customHeight="1" x14ac:dyDescent="0.15">
      <c r="A139" s="173" t="s">
        <v>33</v>
      </c>
      <c r="B139" s="173" t="s">
        <v>1747</v>
      </c>
      <c r="C139" s="173" t="str">
        <f t="shared" si="12"/>
        <v>Runway</v>
      </c>
      <c r="D139" s="173" t="str">
        <f t="shared" si="13"/>
        <v>523</v>
      </c>
      <c r="E139" s="173" t="str">
        <f t="shared" si="14"/>
        <v>05/23</v>
      </c>
      <c r="F139" s="173">
        <v>1</v>
      </c>
      <c r="G139" s="173" t="s">
        <v>1581</v>
      </c>
      <c r="H139" s="173" t="str">
        <f t="shared" si="15"/>
        <v>BRD-RY523-003</v>
      </c>
      <c r="I139" s="173" t="s">
        <v>1917</v>
      </c>
      <c r="J139" s="173" t="s">
        <v>11766</v>
      </c>
      <c r="K139" s="174">
        <v>28</v>
      </c>
      <c r="L139" s="174">
        <v>10</v>
      </c>
      <c r="M139" s="174">
        <v>22</v>
      </c>
      <c r="N139" s="174">
        <v>31</v>
      </c>
      <c r="O139" s="174">
        <v>31</v>
      </c>
      <c r="P139" s="173" t="s">
        <v>1711</v>
      </c>
      <c r="Q139" s="174">
        <v>93</v>
      </c>
      <c r="R139" s="173" t="s">
        <v>1711</v>
      </c>
      <c r="S139" s="173" t="s">
        <v>1558</v>
      </c>
      <c r="T139" s="173">
        <v>207082</v>
      </c>
      <c r="U139" s="170">
        <f t="shared" si="16"/>
        <v>19258626</v>
      </c>
    </row>
    <row r="140" spans="1:21" ht="14.25" customHeight="1" x14ac:dyDescent="0.15">
      <c r="A140" s="173" t="s">
        <v>157</v>
      </c>
      <c r="B140" s="173" t="s">
        <v>1627</v>
      </c>
      <c r="C140" s="173" t="str">
        <f t="shared" si="12"/>
        <v>Connecting Taxiway</v>
      </c>
      <c r="D140" s="173" t="str">
        <f t="shared" si="13"/>
        <v>N/A or No Data</v>
      </c>
      <c r="E140" s="173" t="str">
        <f t="shared" si="14"/>
        <v>N/A or No Data</v>
      </c>
      <c r="F140" s="173">
        <v>0</v>
      </c>
      <c r="G140" s="173" t="s">
        <v>1555</v>
      </c>
      <c r="H140" s="173" t="str">
        <f t="shared" si="15"/>
        <v>MZH-CTA-001</v>
      </c>
      <c r="I140" s="173" t="s">
        <v>1773</v>
      </c>
      <c r="J140" s="173" t="s">
        <v>11766</v>
      </c>
      <c r="K140" s="174">
        <v>9</v>
      </c>
      <c r="L140" s="174">
        <v>6</v>
      </c>
      <c r="M140" s="174">
        <v>13</v>
      </c>
      <c r="N140" s="174">
        <v>19</v>
      </c>
      <c r="O140" s="174">
        <v>19</v>
      </c>
      <c r="P140" s="173" t="s">
        <v>1619</v>
      </c>
      <c r="Q140" s="174">
        <v>91</v>
      </c>
      <c r="R140" s="173" t="s">
        <v>1619</v>
      </c>
      <c r="S140" s="173" t="s">
        <v>1558</v>
      </c>
      <c r="T140" s="173">
        <v>8922</v>
      </c>
      <c r="U140" s="170">
        <f t="shared" si="16"/>
        <v>811902</v>
      </c>
    </row>
    <row r="141" spans="1:21" ht="14.25" customHeight="1" x14ac:dyDescent="0.15">
      <c r="A141" s="173" t="s">
        <v>209</v>
      </c>
      <c r="B141" s="173" t="s">
        <v>1583</v>
      </c>
      <c r="C141" s="173" t="str">
        <f t="shared" si="12"/>
        <v>Apron</v>
      </c>
      <c r="D141" s="173" t="str">
        <f t="shared" si="13"/>
        <v>N/A or No Data</v>
      </c>
      <c r="E141" s="173" t="str">
        <f t="shared" si="14"/>
        <v>N/A or No Data</v>
      </c>
      <c r="F141" s="173">
        <v>0</v>
      </c>
      <c r="G141" s="173" t="s">
        <v>1555</v>
      </c>
      <c r="H141" s="173" t="str">
        <f t="shared" si="15"/>
        <v>STC-APA-001</v>
      </c>
      <c r="I141" s="173" t="s">
        <v>1774</v>
      </c>
      <c r="J141" s="173" t="s">
        <v>11766</v>
      </c>
      <c r="K141" s="174">
        <v>1</v>
      </c>
      <c r="L141" s="174">
        <v>0</v>
      </c>
      <c r="M141" s="174">
        <v>0</v>
      </c>
      <c r="N141" s="174">
        <v>0</v>
      </c>
      <c r="O141" s="174">
        <v>0</v>
      </c>
      <c r="P141" s="173" t="s">
        <v>1570</v>
      </c>
      <c r="Q141" s="174">
        <v>99</v>
      </c>
      <c r="R141" s="173" t="s">
        <v>1570</v>
      </c>
      <c r="S141" s="173" t="s">
        <v>1558</v>
      </c>
      <c r="T141" s="173">
        <v>146534</v>
      </c>
      <c r="U141" s="170">
        <f t="shared" si="16"/>
        <v>14506866</v>
      </c>
    </row>
    <row r="142" spans="1:21" ht="14.25" customHeight="1" x14ac:dyDescent="0.15">
      <c r="A142" s="173" t="s">
        <v>67</v>
      </c>
      <c r="B142" s="173" t="s">
        <v>1583</v>
      </c>
      <c r="C142" s="173" t="str">
        <f t="shared" si="12"/>
        <v>Apron</v>
      </c>
      <c r="D142" s="173" t="str">
        <f t="shared" si="13"/>
        <v>N/A or No Data</v>
      </c>
      <c r="E142" s="173" t="str">
        <f t="shared" si="14"/>
        <v>N/A or No Data</v>
      </c>
      <c r="F142" s="173">
        <v>0</v>
      </c>
      <c r="G142" s="173" t="s">
        <v>1568</v>
      </c>
      <c r="H142" s="173" t="str">
        <f t="shared" si="15"/>
        <v>EVM-APA-002</v>
      </c>
      <c r="I142" s="173" t="s">
        <v>1775</v>
      </c>
      <c r="J142" s="173" t="s">
        <v>11766</v>
      </c>
      <c r="K142" s="174">
        <v>68</v>
      </c>
      <c r="L142" s="174">
        <v>54</v>
      </c>
      <c r="M142" s="174">
        <v>67</v>
      </c>
      <c r="N142" s="174">
        <v>81</v>
      </c>
      <c r="O142" s="174">
        <v>81</v>
      </c>
      <c r="P142" s="173" t="s">
        <v>1607</v>
      </c>
      <c r="Q142" s="174">
        <v>28</v>
      </c>
      <c r="R142" s="173" t="s">
        <v>1607</v>
      </c>
      <c r="S142" s="173" t="s">
        <v>1566</v>
      </c>
      <c r="T142" s="173">
        <v>38658</v>
      </c>
      <c r="U142" s="170">
        <f t="shared" si="16"/>
        <v>1082424</v>
      </c>
    </row>
    <row r="143" spans="1:21" ht="14.25" customHeight="1" x14ac:dyDescent="0.15">
      <c r="A143" s="173" t="s">
        <v>71</v>
      </c>
      <c r="B143" s="173" t="s">
        <v>1627</v>
      </c>
      <c r="C143" s="173" t="str">
        <f t="shared" si="12"/>
        <v>Connecting Taxiway</v>
      </c>
      <c r="D143" s="173" t="str">
        <f t="shared" si="13"/>
        <v>N/A or No Data</v>
      </c>
      <c r="E143" s="173" t="str">
        <f t="shared" si="14"/>
        <v>N/A or No Data</v>
      </c>
      <c r="F143" s="173">
        <v>0</v>
      </c>
      <c r="G143" s="173" t="s">
        <v>1568</v>
      </c>
      <c r="H143" s="173" t="str">
        <f t="shared" si="15"/>
        <v>FBL-CTA-002</v>
      </c>
      <c r="I143" s="173" t="s">
        <v>1776</v>
      </c>
      <c r="J143" s="173" t="s">
        <v>11766</v>
      </c>
      <c r="K143" s="174">
        <v>39</v>
      </c>
      <c r="L143" s="174">
        <v>28</v>
      </c>
      <c r="M143" s="174">
        <v>40</v>
      </c>
      <c r="N143" s="174">
        <v>53</v>
      </c>
      <c r="O143" s="174">
        <v>53</v>
      </c>
      <c r="P143" s="173" t="s">
        <v>1676</v>
      </c>
      <c r="Q143" s="174">
        <v>56</v>
      </c>
      <c r="R143" s="173" t="s">
        <v>1676</v>
      </c>
      <c r="S143" s="173" t="s">
        <v>1586</v>
      </c>
      <c r="T143" s="173">
        <v>13370</v>
      </c>
      <c r="U143" s="170">
        <f t="shared" si="16"/>
        <v>748720</v>
      </c>
    </row>
    <row r="144" spans="1:21" ht="14.25" customHeight="1" x14ac:dyDescent="0.15">
      <c r="A144" s="173" t="s">
        <v>159</v>
      </c>
      <c r="B144" s="173" t="s">
        <v>1583</v>
      </c>
      <c r="C144" s="173" t="str">
        <f t="shared" si="12"/>
        <v>Apron</v>
      </c>
      <c r="D144" s="173" t="str">
        <f t="shared" si="13"/>
        <v>N/A or No Data</v>
      </c>
      <c r="E144" s="173" t="str">
        <f t="shared" si="14"/>
        <v>N/A or No Data</v>
      </c>
      <c r="F144" s="173">
        <v>0</v>
      </c>
      <c r="G144" s="173" t="s">
        <v>1568</v>
      </c>
      <c r="H144" s="173" t="str">
        <f t="shared" si="15"/>
        <v>JMR-APA-002</v>
      </c>
      <c r="I144" s="173" t="s">
        <v>1777</v>
      </c>
      <c r="J144" s="173" t="s">
        <v>11766</v>
      </c>
      <c r="K144" s="174">
        <v>65</v>
      </c>
      <c r="L144" s="174">
        <v>51</v>
      </c>
      <c r="M144" s="174">
        <v>64</v>
      </c>
      <c r="N144" s="174">
        <v>78</v>
      </c>
      <c r="O144" s="174">
        <v>78</v>
      </c>
      <c r="P144" s="173" t="s">
        <v>1778</v>
      </c>
      <c r="Q144" s="174">
        <v>16</v>
      </c>
      <c r="R144" s="173" t="s">
        <v>1778</v>
      </c>
      <c r="S144" s="173" t="s">
        <v>1566</v>
      </c>
      <c r="T144" s="173">
        <v>3431</v>
      </c>
      <c r="U144" s="170">
        <f t="shared" si="16"/>
        <v>54896</v>
      </c>
    </row>
    <row r="145" spans="1:21" ht="14.25" customHeight="1" x14ac:dyDescent="0.15">
      <c r="A145" s="173" t="s">
        <v>159</v>
      </c>
      <c r="B145" s="173" t="s">
        <v>1583</v>
      </c>
      <c r="C145" s="173" t="str">
        <f t="shared" si="12"/>
        <v>Apron</v>
      </c>
      <c r="D145" s="173" t="str">
        <f t="shared" si="13"/>
        <v>N/A or No Data</v>
      </c>
      <c r="E145" s="173" t="str">
        <f t="shared" si="14"/>
        <v>N/A or No Data</v>
      </c>
      <c r="F145" s="173">
        <v>0</v>
      </c>
      <c r="G145" s="173" t="s">
        <v>1555</v>
      </c>
      <c r="H145" s="173" t="str">
        <f t="shared" si="15"/>
        <v>JMR-APA-001</v>
      </c>
      <c r="I145" s="173" t="s">
        <v>1779</v>
      </c>
      <c r="J145" s="173" t="s">
        <v>11766</v>
      </c>
      <c r="K145" s="174">
        <v>20</v>
      </c>
      <c r="L145" s="174">
        <v>14</v>
      </c>
      <c r="M145" s="174">
        <v>23</v>
      </c>
      <c r="N145" s="174">
        <v>32</v>
      </c>
      <c r="O145" s="174">
        <v>32</v>
      </c>
      <c r="P145" s="173" t="s">
        <v>1778</v>
      </c>
      <c r="Q145" s="174">
        <v>80</v>
      </c>
      <c r="R145" s="173" t="s">
        <v>1778</v>
      </c>
      <c r="S145" s="173" t="s">
        <v>1558</v>
      </c>
      <c r="T145" s="173">
        <v>48360</v>
      </c>
      <c r="U145" s="170">
        <f t="shared" si="16"/>
        <v>3868800</v>
      </c>
    </row>
    <row r="146" spans="1:21" ht="14.25" customHeight="1" x14ac:dyDescent="0.15">
      <c r="A146" s="173" t="s">
        <v>239</v>
      </c>
      <c r="B146" s="173" t="s">
        <v>1600</v>
      </c>
      <c r="C146" s="173" t="str">
        <f t="shared" si="12"/>
        <v>Connecting Taxiway</v>
      </c>
      <c r="D146" s="173" t="str">
        <f t="shared" si="13"/>
        <v>N/A or No Data</v>
      </c>
      <c r="E146" s="173" t="str">
        <f t="shared" si="14"/>
        <v>N/A or No Data</v>
      </c>
      <c r="F146" s="173">
        <v>0</v>
      </c>
      <c r="G146" s="173" t="s">
        <v>1555</v>
      </c>
      <c r="H146" s="173" t="str">
        <f t="shared" si="15"/>
        <v>TWM-CTB-001</v>
      </c>
      <c r="I146" s="173" t="s">
        <v>1780</v>
      </c>
      <c r="J146" s="173" t="s">
        <v>11766</v>
      </c>
      <c r="K146" s="174">
        <v>10</v>
      </c>
      <c r="L146" s="174">
        <v>7</v>
      </c>
      <c r="M146" s="174">
        <v>14</v>
      </c>
      <c r="N146" s="174">
        <v>20</v>
      </c>
      <c r="O146" s="174">
        <v>20</v>
      </c>
      <c r="P146" s="173" t="s">
        <v>1599</v>
      </c>
      <c r="Q146" s="174">
        <v>90</v>
      </c>
      <c r="R146" s="173" t="s">
        <v>1599</v>
      </c>
      <c r="S146" s="173" t="s">
        <v>1558</v>
      </c>
      <c r="T146" s="173">
        <v>9093</v>
      </c>
      <c r="U146" s="170">
        <f t="shared" si="16"/>
        <v>818370</v>
      </c>
    </row>
    <row r="147" spans="1:21" ht="14.25" customHeight="1" x14ac:dyDescent="0.15">
      <c r="A147" s="173" t="s">
        <v>23</v>
      </c>
      <c r="B147" s="173" t="s">
        <v>1649</v>
      </c>
      <c r="C147" s="173" t="str">
        <f t="shared" si="12"/>
        <v>Connecting Taxiway</v>
      </c>
      <c r="D147" s="173" t="str">
        <f t="shared" si="13"/>
        <v>N/A or No Data</v>
      </c>
      <c r="E147" s="173" t="str">
        <f t="shared" si="14"/>
        <v>N/A or No Data</v>
      </c>
      <c r="F147" s="173">
        <v>0</v>
      </c>
      <c r="G147" s="173" t="s">
        <v>1555</v>
      </c>
      <c r="H147" s="173" t="str">
        <f t="shared" si="15"/>
        <v>BBB-CTAX-001</v>
      </c>
      <c r="I147" s="173" t="s">
        <v>1781</v>
      </c>
      <c r="J147" s="173" t="s">
        <v>11766</v>
      </c>
      <c r="K147" s="174">
        <v>28</v>
      </c>
      <c r="L147" s="174">
        <v>20</v>
      </c>
      <c r="M147" s="174">
        <v>30</v>
      </c>
      <c r="N147" s="174">
        <v>41</v>
      </c>
      <c r="O147" s="174">
        <v>41</v>
      </c>
      <c r="P147" s="173" t="s">
        <v>1648</v>
      </c>
      <c r="Q147" s="174">
        <v>72</v>
      </c>
      <c r="R147" s="173" t="s">
        <v>1648</v>
      </c>
      <c r="S147" s="173" t="s">
        <v>1558</v>
      </c>
      <c r="T147" s="173">
        <v>3816</v>
      </c>
      <c r="U147" s="170">
        <f t="shared" si="16"/>
        <v>274752</v>
      </c>
    </row>
    <row r="148" spans="1:21" ht="14.25" customHeight="1" x14ac:dyDescent="0.15">
      <c r="A148" s="173" t="s">
        <v>119</v>
      </c>
      <c r="B148" s="173" t="s">
        <v>1600</v>
      </c>
      <c r="C148" s="173" t="str">
        <f t="shared" si="12"/>
        <v>Connecting Taxiway</v>
      </c>
      <c r="D148" s="173" t="str">
        <f t="shared" si="13"/>
        <v>N/A or No Data</v>
      </c>
      <c r="E148" s="173" t="str">
        <f t="shared" si="14"/>
        <v>N/A or No Data</v>
      </c>
      <c r="F148" s="173">
        <v>0</v>
      </c>
      <c r="G148" s="173" t="s">
        <v>1555</v>
      </c>
      <c r="H148" s="173" t="str">
        <f t="shared" si="15"/>
        <v>LXL-CTB-001</v>
      </c>
      <c r="I148" s="173" t="s">
        <v>1782</v>
      </c>
      <c r="J148" s="173" t="s">
        <v>11766</v>
      </c>
      <c r="K148" s="174">
        <v>20</v>
      </c>
      <c r="L148" s="174">
        <v>14</v>
      </c>
      <c r="M148" s="174">
        <v>23</v>
      </c>
      <c r="N148" s="174">
        <v>32</v>
      </c>
      <c r="O148" s="174">
        <v>32</v>
      </c>
      <c r="P148" s="173" t="s">
        <v>1579</v>
      </c>
      <c r="Q148" s="174">
        <v>80</v>
      </c>
      <c r="R148" s="173" t="s">
        <v>1579</v>
      </c>
      <c r="S148" s="173" t="s">
        <v>1558</v>
      </c>
      <c r="T148" s="173">
        <v>11172</v>
      </c>
      <c r="U148" s="170">
        <f t="shared" si="16"/>
        <v>893760</v>
      </c>
    </row>
    <row r="149" spans="1:21" ht="14.25" customHeight="1" x14ac:dyDescent="0.15">
      <c r="A149" s="173" t="s">
        <v>209</v>
      </c>
      <c r="B149" s="173" t="s">
        <v>1783</v>
      </c>
      <c r="C149" s="173" t="str">
        <f t="shared" si="12"/>
        <v>Connecting Taxiway</v>
      </c>
      <c r="D149" s="173" t="str">
        <f t="shared" si="13"/>
        <v>N/A or No Data</v>
      </c>
      <c r="E149" s="173" t="str">
        <f t="shared" si="14"/>
        <v>N/A or No Data</v>
      </c>
      <c r="F149" s="173">
        <v>0</v>
      </c>
      <c r="G149" s="173" t="s">
        <v>1555</v>
      </c>
      <c r="H149" s="173" t="str">
        <f t="shared" si="15"/>
        <v>STC-CTD1-001</v>
      </c>
      <c r="I149" s="173" t="s">
        <v>1784</v>
      </c>
      <c r="J149" s="173" t="s">
        <v>11766</v>
      </c>
      <c r="K149" s="174">
        <v>8</v>
      </c>
      <c r="L149" s="174">
        <v>6</v>
      </c>
      <c r="M149" s="174">
        <v>12</v>
      </c>
      <c r="N149" s="174">
        <v>18</v>
      </c>
      <c r="O149" s="174">
        <v>18</v>
      </c>
      <c r="P149" s="173" t="s">
        <v>1570</v>
      </c>
      <c r="Q149" s="174">
        <v>92</v>
      </c>
      <c r="R149" s="173" t="s">
        <v>1570</v>
      </c>
      <c r="S149" s="173" t="s">
        <v>1558</v>
      </c>
      <c r="T149" s="173">
        <v>18209</v>
      </c>
      <c r="U149" s="170">
        <f t="shared" si="16"/>
        <v>1675228</v>
      </c>
    </row>
    <row r="150" spans="1:21" ht="14.25" customHeight="1" x14ac:dyDescent="0.15">
      <c r="A150" s="173" t="s">
        <v>263</v>
      </c>
      <c r="B150" s="173" t="s">
        <v>1600</v>
      </c>
      <c r="C150" s="173" t="str">
        <f t="shared" si="12"/>
        <v>Connecting Taxiway</v>
      </c>
      <c r="D150" s="173" t="str">
        <f t="shared" si="13"/>
        <v>N/A or No Data</v>
      </c>
      <c r="E150" s="173" t="str">
        <f t="shared" si="14"/>
        <v>N/A or No Data</v>
      </c>
      <c r="F150" s="173">
        <v>0</v>
      </c>
      <c r="G150" s="173" t="s">
        <v>1555</v>
      </c>
      <c r="H150" s="173" t="str">
        <f t="shared" si="15"/>
        <v>ONA-CTB-001</v>
      </c>
      <c r="I150" s="173" t="s">
        <v>1785</v>
      </c>
      <c r="J150" s="173" t="s">
        <v>11766</v>
      </c>
      <c r="K150" s="174">
        <v>0</v>
      </c>
      <c r="L150" s="174">
        <v>0</v>
      </c>
      <c r="M150" s="174">
        <v>0</v>
      </c>
      <c r="N150" s="174">
        <v>0</v>
      </c>
      <c r="O150" s="174">
        <v>0</v>
      </c>
      <c r="P150" s="173" t="s">
        <v>1596</v>
      </c>
      <c r="Q150" s="174">
        <v>100</v>
      </c>
      <c r="R150" s="173" t="s">
        <v>1596</v>
      </c>
      <c r="S150" s="173" t="s">
        <v>1558</v>
      </c>
      <c r="T150" s="173">
        <v>54800</v>
      </c>
      <c r="U150" s="170">
        <f t="shared" si="16"/>
        <v>5480000</v>
      </c>
    </row>
    <row r="151" spans="1:21" ht="14.25" customHeight="1" x14ac:dyDescent="0.15">
      <c r="A151" s="173" t="s">
        <v>33</v>
      </c>
      <c r="B151" s="173" t="s">
        <v>1747</v>
      </c>
      <c r="C151" s="173" t="str">
        <f t="shared" si="12"/>
        <v>Runway</v>
      </c>
      <c r="D151" s="173" t="str">
        <f t="shared" si="13"/>
        <v>523</v>
      </c>
      <c r="E151" s="173" t="str">
        <f t="shared" si="14"/>
        <v>05/23</v>
      </c>
      <c r="F151" s="173">
        <v>1</v>
      </c>
      <c r="G151" s="173" t="s">
        <v>1568</v>
      </c>
      <c r="H151" s="173" t="str">
        <f t="shared" si="15"/>
        <v>BRD-RY523-002</v>
      </c>
      <c r="I151" s="173" t="s">
        <v>1934</v>
      </c>
      <c r="J151" s="173" t="s">
        <v>11766</v>
      </c>
      <c r="K151" s="174">
        <v>13</v>
      </c>
      <c r="L151" s="174">
        <v>0</v>
      </c>
      <c r="M151" s="174">
        <v>5</v>
      </c>
      <c r="N151" s="174">
        <v>10</v>
      </c>
      <c r="O151" s="174">
        <v>10</v>
      </c>
      <c r="P151" s="173" t="s">
        <v>1711</v>
      </c>
      <c r="Q151" s="174">
        <v>97</v>
      </c>
      <c r="R151" s="173" t="s">
        <v>1711</v>
      </c>
      <c r="S151" s="173" t="s">
        <v>1558</v>
      </c>
      <c r="T151" s="173">
        <v>276170</v>
      </c>
      <c r="U151" s="170">
        <f t="shared" si="16"/>
        <v>26788490</v>
      </c>
    </row>
    <row r="152" spans="1:21" ht="14.25" customHeight="1" x14ac:dyDescent="0.15">
      <c r="A152" s="173" t="s">
        <v>191</v>
      </c>
      <c r="B152" s="173" t="s">
        <v>1723</v>
      </c>
      <c r="C152" s="173" t="str">
        <f t="shared" si="12"/>
        <v>Connecting Taxiway</v>
      </c>
      <c r="D152" s="173" t="str">
        <f t="shared" si="13"/>
        <v>N/A or No Data</v>
      </c>
      <c r="E152" s="173" t="str">
        <f t="shared" si="14"/>
        <v>N/A or No Data</v>
      </c>
      <c r="F152" s="173">
        <v>0</v>
      </c>
      <c r="G152" s="173" t="s">
        <v>1555</v>
      </c>
      <c r="H152" s="173" t="str">
        <f t="shared" si="15"/>
        <v>PNM-CTE-001</v>
      </c>
      <c r="I152" s="173" t="s">
        <v>1787</v>
      </c>
      <c r="J152" s="173" t="s">
        <v>11766</v>
      </c>
      <c r="K152" s="174">
        <v>35</v>
      </c>
      <c r="L152" s="174">
        <v>25</v>
      </c>
      <c r="M152" s="174">
        <v>37</v>
      </c>
      <c r="N152" s="174">
        <v>49</v>
      </c>
      <c r="O152" s="174">
        <v>49</v>
      </c>
      <c r="P152" s="173" t="s">
        <v>1722</v>
      </c>
      <c r="Q152" s="174">
        <v>60</v>
      </c>
      <c r="R152" s="173" t="s">
        <v>1722</v>
      </c>
      <c r="S152" s="173" t="s">
        <v>1586</v>
      </c>
      <c r="T152" s="173">
        <v>12970</v>
      </c>
      <c r="U152" s="170">
        <f t="shared" si="16"/>
        <v>778200</v>
      </c>
    </row>
    <row r="153" spans="1:21" ht="14.25" customHeight="1" x14ac:dyDescent="0.15">
      <c r="A153" s="173" t="s">
        <v>89</v>
      </c>
      <c r="B153" s="173" t="s">
        <v>1627</v>
      </c>
      <c r="C153" s="173" t="str">
        <f t="shared" si="12"/>
        <v>Connecting Taxiway</v>
      </c>
      <c r="D153" s="173" t="str">
        <f t="shared" si="13"/>
        <v>N/A or No Data</v>
      </c>
      <c r="E153" s="173" t="str">
        <f t="shared" si="14"/>
        <v>N/A or No Data</v>
      </c>
      <c r="F153" s="173">
        <v>0</v>
      </c>
      <c r="G153" s="173" t="s">
        <v>1555</v>
      </c>
      <c r="H153" s="173" t="str">
        <f t="shared" si="15"/>
        <v>GDB-CTA-001</v>
      </c>
      <c r="I153" s="173" t="s">
        <v>1788</v>
      </c>
      <c r="J153" s="173" t="s">
        <v>11766</v>
      </c>
      <c r="K153" s="174">
        <v>0</v>
      </c>
      <c r="L153" s="174">
        <v>0</v>
      </c>
      <c r="M153" s="174">
        <v>0</v>
      </c>
      <c r="N153" s="174">
        <v>0</v>
      </c>
      <c r="O153" s="174">
        <v>0</v>
      </c>
      <c r="P153" s="173" t="s">
        <v>1576</v>
      </c>
      <c r="Q153" s="174">
        <v>100</v>
      </c>
      <c r="R153" s="173" t="s">
        <v>1576</v>
      </c>
      <c r="S153" s="173" t="s">
        <v>1558</v>
      </c>
      <c r="T153" s="173">
        <v>16621</v>
      </c>
      <c r="U153" s="170">
        <f t="shared" si="16"/>
        <v>1662100</v>
      </c>
    </row>
    <row r="154" spans="1:21" ht="14.25" customHeight="1" x14ac:dyDescent="0.15">
      <c r="A154" s="173" t="s">
        <v>103</v>
      </c>
      <c r="B154" s="173" t="s">
        <v>1583</v>
      </c>
      <c r="C154" s="173" t="str">
        <f t="shared" si="12"/>
        <v>Apron</v>
      </c>
      <c r="D154" s="173" t="str">
        <f t="shared" si="13"/>
        <v>N/A or No Data</v>
      </c>
      <c r="E154" s="173" t="str">
        <f t="shared" si="14"/>
        <v>N/A or No Data</v>
      </c>
      <c r="F154" s="173">
        <v>0</v>
      </c>
      <c r="G154" s="173" t="s">
        <v>1568</v>
      </c>
      <c r="H154" s="173" t="str">
        <f t="shared" si="15"/>
        <v>HIB-APA-002</v>
      </c>
      <c r="I154" s="173" t="s">
        <v>1789</v>
      </c>
      <c r="J154" s="173" t="s">
        <v>11766</v>
      </c>
      <c r="K154" s="174">
        <v>59</v>
      </c>
      <c r="L154" s="174">
        <v>45</v>
      </c>
      <c r="M154" s="174">
        <v>59</v>
      </c>
      <c r="N154" s="174">
        <v>73</v>
      </c>
      <c r="O154" s="174">
        <v>73</v>
      </c>
      <c r="P154" s="173" t="s">
        <v>1613</v>
      </c>
      <c r="Q154" s="174">
        <v>39</v>
      </c>
      <c r="R154" s="173" t="s">
        <v>1613</v>
      </c>
      <c r="S154" s="173" t="s">
        <v>1566</v>
      </c>
      <c r="T154" s="173">
        <v>12436</v>
      </c>
      <c r="U154" s="170">
        <f t="shared" si="16"/>
        <v>485004</v>
      </c>
    </row>
    <row r="155" spans="1:21" ht="14.25" customHeight="1" x14ac:dyDescent="0.15">
      <c r="A155" s="173" t="s">
        <v>19</v>
      </c>
      <c r="B155" s="173" t="s">
        <v>1580</v>
      </c>
      <c r="C155" s="173" t="str">
        <f t="shared" si="12"/>
        <v>Parallel Taxiway</v>
      </c>
      <c r="D155" s="173" t="str">
        <f t="shared" si="13"/>
        <v>N/A or No Data</v>
      </c>
      <c r="E155" s="173" t="str">
        <f t="shared" si="14"/>
        <v>N/A or No Data</v>
      </c>
      <c r="F155" s="173">
        <v>0</v>
      </c>
      <c r="G155" s="173" t="s">
        <v>1555</v>
      </c>
      <c r="H155" s="173" t="str">
        <f t="shared" si="15"/>
        <v>BDE-PTA-001</v>
      </c>
      <c r="I155" s="173" t="s">
        <v>1790</v>
      </c>
      <c r="J155" s="173" t="s">
        <v>11766</v>
      </c>
      <c r="K155" s="174">
        <v>6</v>
      </c>
      <c r="L155" s="174">
        <v>4</v>
      </c>
      <c r="M155" s="174">
        <v>11</v>
      </c>
      <c r="N155" s="174">
        <v>15</v>
      </c>
      <c r="O155" s="174">
        <v>15</v>
      </c>
      <c r="P155" s="173" t="s">
        <v>1651</v>
      </c>
      <c r="Q155" s="174">
        <v>93</v>
      </c>
      <c r="R155" s="173" t="s">
        <v>1651</v>
      </c>
      <c r="S155" s="173" t="s">
        <v>1558</v>
      </c>
      <c r="T155" s="173">
        <v>246254</v>
      </c>
      <c r="U155" s="170">
        <f t="shared" si="16"/>
        <v>22901622</v>
      </c>
    </row>
    <row r="156" spans="1:21" ht="14.25" customHeight="1" x14ac:dyDescent="0.15">
      <c r="A156" s="173" t="s">
        <v>211</v>
      </c>
      <c r="B156" s="173" t="s">
        <v>1583</v>
      </c>
      <c r="C156" s="173" t="str">
        <f t="shared" si="12"/>
        <v>Apron</v>
      </c>
      <c r="D156" s="173" t="str">
        <f t="shared" si="13"/>
        <v>N/A or No Data</v>
      </c>
      <c r="E156" s="173" t="str">
        <f t="shared" si="14"/>
        <v>N/A or No Data</v>
      </c>
      <c r="F156" s="173">
        <v>0</v>
      </c>
      <c r="G156" s="173" t="s">
        <v>1555</v>
      </c>
      <c r="H156" s="173" t="str">
        <f t="shared" si="15"/>
        <v>JYG-APA-001</v>
      </c>
      <c r="I156" s="173" t="s">
        <v>1791</v>
      </c>
      <c r="J156" s="173" t="s">
        <v>11766</v>
      </c>
      <c r="K156" s="174">
        <v>31</v>
      </c>
      <c r="L156" s="174">
        <v>22</v>
      </c>
      <c r="M156" s="174">
        <v>33</v>
      </c>
      <c r="N156" s="174">
        <v>44</v>
      </c>
      <c r="O156" s="174">
        <v>44</v>
      </c>
      <c r="P156" s="173" t="s">
        <v>1576</v>
      </c>
      <c r="Q156" s="174">
        <v>69</v>
      </c>
      <c r="R156" s="173" t="s">
        <v>1576</v>
      </c>
      <c r="S156" s="173" t="s">
        <v>1586</v>
      </c>
      <c r="T156" s="173">
        <v>47645</v>
      </c>
      <c r="U156" s="170">
        <f t="shared" si="16"/>
        <v>3287505</v>
      </c>
    </row>
    <row r="157" spans="1:21" ht="14.25" customHeight="1" x14ac:dyDescent="0.15">
      <c r="A157" s="173" t="s">
        <v>33</v>
      </c>
      <c r="B157" s="173" t="s">
        <v>1747</v>
      </c>
      <c r="C157" s="173" t="str">
        <f t="shared" si="12"/>
        <v>Runway</v>
      </c>
      <c r="D157" s="173" t="str">
        <f t="shared" si="13"/>
        <v>523</v>
      </c>
      <c r="E157" s="173" t="str">
        <f t="shared" si="14"/>
        <v>05/23</v>
      </c>
      <c r="F157" s="173">
        <v>1</v>
      </c>
      <c r="G157" s="173" t="s">
        <v>1555</v>
      </c>
      <c r="H157" s="173" t="str">
        <f t="shared" si="15"/>
        <v>BRD-RY523-001</v>
      </c>
      <c r="I157" s="173" t="s">
        <v>1980</v>
      </c>
      <c r="J157" s="173" t="s">
        <v>11766</v>
      </c>
      <c r="K157" s="174">
        <v>40</v>
      </c>
      <c r="L157" s="174">
        <v>22</v>
      </c>
      <c r="M157" s="174">
        <v>32</v>
      </c>
      <c r="N157" s="174">
        <v>44</v>
      </c>
      <c r="O157" s="174">
        <v>44</v>
      </c>
      <c r="P157" s="173" t="s">
        <v>1778</v>
      </c>
      <c r="Q157" s="174">
        <v>90</v>
      </c>
      <c r="R157" s="173" t="s">
        <v>1778</v>
      </c>
      <c r="S157" s="173" t="s">
        <v>1558</v>
      </c>
      <c r="T157" s="173">
        <v>207563</v>
      </c>
      <c r="U157" s="170">
        <f t="shared" si="16"/>
        <v>18680670</v>
      </c>
    </row>
    <row r="158" spans="1:21" ht="14.25" customHeight="1" x14ac:dyDescent="0.15">
      <c r="A158" s="173" t="s">
        <v>205</v>
      </c>
      <c r="B158" s="173" t="s">
        <v>1583</v>
      </c>
      <c r="C158" s="173" t="str">
        <f t="shared" si="12"/>
        <v>Apron</v>
      </c>
      <c r="D158" s="173" t="str">
        <f t="shared" si="13"/>
        <v>N/A or No Data</v>
      </c>
      <c r="E158" s="173" t="str">
        <f t="shared" si="14"/>
        <v>N/A or No Data</v>
      </c>
      <c r="F158" s="173">
        <v>0</v>
      </c>
      <c r="G158" s="173" t="s">
        <v>1555</v>
      </c>
      <c r="H158" s="173" t="str">
        <f t="shared" si="15"/>
        <v>ROS-APA-001</v>
      </c>
      <c r="I158" s="173" t="s">
        <v>1793</v>
      </c>
      <c r="J158" s="173" t="s">
        <v>11766</v>
      </c>
      <c r="K158" s="174">
        <v>0</v>
      </c>
      <c r="L158" s="174">
        <v>0</v>
      </c>
      <c r="M158" s="174">
        <v>0</v>
      </c>
      <c r="N158" s="174">
        <v>0</v>
      </c>
      <c r="O158" s="174">
        <v>0</v>
      </c>
      <c r="P158" s="173" t="s">
        <v>1573</v>
      </c>
      <c r="Q158" s="174">
        <v>100</v>
      </c>
      <c r="R158" s="173" t="s">
        <v>1573</v>
      </c>
      <c r="S158" s="173" t="s">
        <v>1558</v>
      </c>
      <c r="T158" s="173">
        <v>65941</v>
      </c>
      <c r="U158" s="170">
        <f t="shared" si="16"/>
        <v>6594100</v>
      </c>
    </row>
    <row r="159" spans="1:21" ht="14.25" customHeight="1" x14ac:dyDescent="0.15">
      <c r="A159" s="173" t="s">
        <v>223</v>
      </c>
      <c r="B159" s="173" t="s">
        <v>1580</v>
      </c>
      <c r="C159" s="173" t="str">
        <f t="shared" si="12"/>
        <v>Parallel Taxiway</v>
      </c>
      <c r="D159" s="173" t="str">
        <f t="shared" si="13"/>
        <v>N/A or No Data</v>
      </c>
      <c r="E159" s="173" t="str">
        <f t="shared" si="14"/>
        <v>N/A or No Data</v>
      </c>
      <c r="F159" s="173">
        <v>0</v>
      </c>
      <c r="G159" s="173" t="s">
        <v>1581</v>
      </c>
      <c r="H159" s="173" t="str">
        <f t="shared" si="15"/>
        <v>SGS-PTA-003</v>
      </c>
      <c r="I159" s="173" t="s">
        <v>1794</v>
      </c>
      <c r="J159" s="173" t="s">
        <v>11766</v>
      </c>
      <c r="K159" s="174">
        <v>28</v>
      </c>
      <c r="L159" s="174">
        <v>20</v>
      </c>
      <c r="M159" s="174">
        <v>30</v>
      </c>
      <c r="N159" s="174">
        <v>41</v>
      </c>
      <c r="O159" s="174">
        <v>41</v>
      </c>
      <c r="P159" s="173" t="s">
        <v>1631</v>
      </c>
      <c r="Q159" s="174">
        <v>72</v>
      </c>
      <c r="R159" s="173" t="s">
        <v>1631</v>
      </c>
      <c r="S159" s="173" t="s">
        <v>1558</v>
      </c>
      <c r="T159" s="173">
        <v>54117</v>
      </c>
      <c r="U159" s="170">
        <f t="shared" si="16"/>
        <v>3896424</v>
      </c>
    </row>
    <row r="160" spans="1:21" ht="14.25" customHeight="1" x14ac:dyDescent="0.15">
      <c r="A160" s="173" t="s">
        <v>133</v>
      </c>
      <c r="B160" s="173" t="s">
        <v>1795</v>
      </c>
      <c r="C160" s="173" t="str">
        <f t="shared" si="12"/>
        <v>Connecting Taxiway</v>
      </c>
      <c r="D160" s="173" t="str">
        <f t="shared" si="13"/>
        <v>N/A or No Data</v>
      </c>
      <c r="E160" s="173" t="str">
        <f t="shared" si="14"/>
        <v>N/A or No Data</v>
      </c>
      <c r="F160" s="173">
        <v>0</v>
      </c>
      <c r="G160" s="173" t="s">
        <v>1555</v>
      </c>
      <c r="H160" s="173" t="str">
        <f t="shared" si="15"/>
        <v>MKT-CTD-001</v>
      </c>
      <c r="I160" s="173" t="s">
        <v>1796</v>
      </c>
      <c r="J160" s="173" t="s">
        <v>11766</v>
      </c>
      <c r="K160" s="174">
        <v>24</v>
      </c>
      <c r="L160" s="174">
        <v>17</v>
      </c>
      <c r="M160" s="174">
        <v>26</v>
      </c>
      <c r="N160" s="174">
        <v>36</v>
      </c>
      <c r="O160" s="174">
        <v>36</v>
      </c>
      <c r="P160" s="173" t="s">
        <v>1604</v>
      </c>
      <c r="Q160" s="174">
        <v>76</v>
      </c>
      <c r="R160" s="173" t="s">
        <v>1604</v>
      </c>
      <c r="S160" s="173" t="s">
        <v>1558</v>
      </c>
      <c r="T160" s="173">
        <v>14520</v>
      </c>
      <c r="U160" s="170">
        <f t="shared" si="16"/>
        <v>1103520</v>
      </c>
    </row>
    <row r="161" spans="1:21" ht="14.25" customHeight="1" x14ac:dyDescent="0.15">
      <c r="A161" s="173" t="s">
        <v>249</v>
      </c>
      <c r="B161" s="173" t="s">
        <v>1583</v>
      </c>
      <c r="C161" s="173" t="str">
        <f t="shared" si="12"/>
        <v>Apron</v>
      </c>
      <c r="D161" s="173" t="str">
        <f t="shared" si="13"/>
        <v>N/A or No Data</v>
      </c>
      <c r="E161" s="173" t="str">
        <f t="shared" si="14"/>
        <v>N/A or No Data</v>
      </c>
      <c r="F161" s="173">
        <v>0</v>
      </c>
      <c r="G161" s="173" t="s">
        <v>1555</v>
      </c>
      <c r="H161" s="173" t="str">
        <f t="shared" si="15"/>
        <v>RRT-APA-001</v>
      </c>
      <c r="I161" s="173" t="s">
        <v>1797</v>
      </c>
      <c r="J161" s="173" t="s">
        <v>11766</v>
      </c>
      <c r="K161" s="174">
        <v>13</v>
      </c>
      <c r="L161" s="174">
        <v>9</v>
      </c>
      <c r="M161" s="174">
        <v>16</v>
      </c>
      <c r="N161" s="174">
        <v>23</v>
      </c>
      <c r="O161" s="174">
        <v>23</v>
      </c>
      <c r="P161" s="173" t="s">
        <v>1746</v>
      </c>
      <c r="Q161" s="174">
        <v>86</v>
      </c>
      <c r="R161" s="173" t="s">
        <v>1746</v>
      </c>
      <c r="S161" s="173" t="s">
        <v>1558</v>
      </c>
      <c r="T161" s="173">
        <v>49963</v>
      </c>
      <c r="U161" s="170">
        <f t="shared" si="16"/>
        <v>4296818</v>
      </c>
    </row>
    <row r="162" spans="1:21" ht="14.25" customHeight="1" x14ac:dyDescent="0.15">
      <c r="A162" s="173" t="s">
        <v>97</v>
      </c>
      <c r="B162" s="173" t="s">
        <v>1583</v>
      </c>
      <c r="C162" s="173" t="str">
        <f t="shared" si="12"/>
        <v>Apron</v>
      </c>
      <c r="D162" s="173" t="str">
        <f t="shared" si="13"/>
        <v>N/A or No Data</v>
      </c>
      <c r="E162" s="173" t="str">
        <f t="shared" si="14"/>
        <v>N/A or No Data</v>
      </c>
      <c r="F162" s="173">
        <v>0</v>
      </c>
      <c r="G162" s="173" t="s">
        <v>1555</v>
      </c>
      <c r="H162" s="173" t="str">
        <f t="shared" si="15"/>
        <v>1D6-APA-001</v>
      </c>
      <c r="I162" s="173" t="s">
        <v>1798</v>
      </c>
      <c r="J162" s="173" t="s">
        <v>11766</v>
      </c>
      <c r="K162" s="174">
        <v>48</v>
      </c>
      <c r="L162" s="174">
        <v>36</v>
      </c>
      <c r="M162" s="174">
        <v>49</v>
      </c>
      <c r="N162" s="174">
        <v>63</v>
      </c>
      <c r="O162" s="174">
        <v>63</v>
      </c>
      <c r="P162" s="173" t="s">
        <v>1683</v>
      </c>
      <c r="Q162" s="174">
        <v>52</v>
      </c>
      <c r="R162" s="173" t="s">
        <v>1683</v>
      </c>
      <c r="S162" s="173" t="s">
        <v>1566</v>
      </c>
      <c r="T162" s="173">
        <v>40864</v>
      </c>
      <c r="U162" s="170">
        <f t="shared" si="16"/>
        <v>2124928</v>
      </c>
    </row>
    <row r="163" spans="1:21" ht="14.25" customHeight="1" x14ac:dyDescent="0.15">
      <c r="A163" s="173" t="s">
        <v>189</v>
      </c>
      <c r="B163" s="173" t="s">
        <v>1583</v>
      </c>
      <c r="C163" s="173" t="str">
        <f t="shared" si="12"/>
        <v>Apron</v>
      </c>
      <c r="D163" s="173" t="str">
        <f t="shared" si="13"/>
        <v>N/A or No Data</v>
      </c>
      <c r="E163" s="173" t="str">
        <f t="shared" si="14"/>
        <v>N/A or No Data</v>
      </c>
      <c r="F163" s="173">
        <v>0</v>
      </c>
      <c r="G163" s="173" t="s">
        <v>1555</v>
      </c>
      <c r="H163" s="173" t="str">
        <f t="shared" si="15"/>
        <v>FKA-APA-001</v>
      </c>
      <c r="I163" s="173" t="s">
        <v>1799</v>
      </c>
      <c r="J163" s="173" t="s">
        <v>11766</v>
      </c>
      <c r="K163" s="174">
        <v>21</v>
      </c>
      <c r="L163" s="174">
        <v>14</v>
      </c>
      <c r="M163" s="174">
        <v>24</v>
      </c>
      <c r="N163" s="174">
        <v>33</v>
      </c>
      <c r="O163" s="174">
        <v>33</v>
      </c>
      <c r="P163" s="173" t="s">
        <v>1629</v>
      </c>
      <c r="Q163" s="174">
        <v>79</v>
      </c>
      <c r="R163" s="173" t="s">
        <v>1629</v>
      </c>
      <c r="S163" s="173" t="s">
        <v>1558</v>
      </c>
      <c r="T163" s="173">
        <v>66020</v>
      </c>
      <c r="U163" s="170">
        <f t="shared" si="16"/>
        <v>5215580</v>
      </c>
    </row>
    <row r="164" spans="1:21" ht="14.25" customHeight="1" x14ac:dyDescent="0.15">
      <c r="A164" s="173" t="s">
        <v>33</v>
      </c>
      <c r="B164" s="173" t="s">
        <v>1747</v>
      </c>
      <c r="C164" s="173" t="str">
        <f t="shared" si="12"/>
        <v>Runway</v>
      </c>
      <c r="D164" s="173" t="str">
        <f t="shared" si="13"/>
        <v>523</v>
      </c>
      <c r="E164" s="173" t="str">
        <f t="shared" si="14"/>
        <v>05/23</v>
      </c>
      <c r="F164" s="173">
        <v>1</v>
      </c>
      <c r="G164" s="173" t="s">
        <v>1686</v>
      </c>
      <c r="H164" s="173" t="str">
        <f t="shared" si="15"/>
        <v>BRD-RY523-006</v>
      </c>
      <c r="I164" s="173" t="s">
        <v>2360</v>
      </c>
      <c r="J164" s="173" t="s">
        <v>11766</v>
      </c>
      <c r="K164" s="174">
        <v>51</v>
      </c>
      <c r="L164" s="174">
        <v>29</v>
      </c>
      <c r="M164" s="174">
        <v>39</v>
      </c>
      <c r="N164" s="174">
        <v>52</v>
      </c>
      <c r="O164" s="174">
        <v>52</v>
      </c>
      <c r="P164" s="173" t="s">
        <v>1711</v>
      </c>
      <c r="Q164" s="174">
        <v>85</v>
      </c>
      <c r="R164" s="173" t="s">
        <v>1711</v>
      </c>
      <c r="S164" s="173" t="s">
        <v>1586</v>
      </c>
      <c r="T164" s="173">
        <v>44585</v>
      </c>
      <c r="U164" s="170">
        <f t="shared" si="16"/>
        <v>3789725</v>
      </c>
    </row>
    <row r="165" spans="1:21" ht="14.25" customHeight="1" x14ac:dyDescent="0.15">
      <c r="A165" s="173" t="s">
        <v>33</v>
      </c>
      <c r="B165" s="173" t="s">
        <v>1747</v>
      </c>
      <c r="C165" s="173" t="str">
        <f t="shared" si="12"/>
        <v>Runway</v>
      </c>
      <c r="D165" s="173" t="str">
        <f t="shared" si="13"/>
        <v>523</v>
      </c>
      <c r="E165" s="173" t="str">
        <f t="shared" si="14"/>
        <v>05/23</v>
      </c>
      <c r="F165" s="173">
        <v>1</v>
      </c>
      <c r="G165" s="173" t="s">
        <v>1859</v>
      </c>
      <c r="H165" s="173" t="str">
        <f t="shared" si="15"/>
        <v>BRD-RY523-008</v>
      </c>
      <c r="I165" s="173" t="s">
        <v>2422</v>
      </c>
      <c r="J165" s="173" t="s">
        <v>11766</v>
      </c>
      <c r="K165" s="174">
        <v>23</v>
      </c>
      <c r="L165" s="174">
        <v>3</v>
      </c>
      <c r="M165" s="174">
        <v>17</v>
      </c>
      <c r="N165" s="174">
        <v>25</v>
      </c>
      <c r="O165" s="174">
        <v>25</v>
      </c>
      <c r="P165" s="173" t="s">
        <v>1711</v>
      </c>
      <c r="Q165" s="174">
        <v>93</v>
      </c>
      <c r="R165" s="173" t="s">
        <v>1711</v>
      </c>
      <c r="S165" s="173" t="s">
        <v>1558</v>
      </c>
      <c r="T165" s="173">
        <v>53913</v>
      </c>
      <c r="U165" s="170">
        <f t="shared" si="16"/>
        <v>5013909</v>
      </c>
    </row>
    <row r="166" spans="1:21" ht="14.25" customHeight="1" x14ac:dyDescent="0.15">
      <c r="A166" s="173" t="s">
        <v>51</v>
      </c>
      <c r="B166" s="173" t="s">
        <v>1600</v>
      </c>
      <c r="C166" s="173" t="str">
        <f t="shared" si="12"/>
        <v>Connecting Taxiway</v>
      </c>
      <c r="D166" s="173" t="str">
        <f t="shared" si="13"/>
        <v>N/A or No Data</v>
      </c>
      <c r="E166" s="173" t="str">
        <f t="shared" si="14"/>
        <v>N/A or No Data</v>
      </c>
      <c r="F166" s="173">
        <v>0</v>
      </c>
      <c r="G166" s="173" t="s">
        <v>1555</v>
      </c>
      <c r="H166" s="173" t="str">
        <f t="shared" si="15"/>
        <v>CKN-CTB-001</v>
      </c>
      <c r="I166" s="173" t="s">
        <v>1803</v>
      </c>
      <c r="J166" s="173" t="s">
        <v>11766</v>
      </c>
      <c r="K166" s="174">
        <v>16</v>
      </c>
      <c r="L166" s="174">
        <v>11</v>
      </c>
      <c r="M166" s="174">
        <v>19</v>
      </c>
      <c r="N166" s="174">
        <v>27</v>
      </c>
      <c r="O166" s="174">
        <v>27</v>
      </c>
      <c r="P166" s="173" t="s">
        <v>1673</v>
      </c>
      <c r="Q166" s="174">
        <v>84</v>
      </c>
      <c r="R166" s="173" t="s">
        <v>1673</v>
      </c>
      <c r="S166" s="173" t="s">
        <v>1558</v>
      </c>
      <c r="T166" s="173">
        <v>15492</v>
      </c>
      <c r="U166" s="170">
        <f t="shared" si="16"/>
        <v>1301328</v>
      </c>
    </row>
    <row r="167" spans="1:21" ht="14.25" customHeight="1" x14ac:dyDescent="0.15">
      <c r="A167" s="173" t="s">
        <v>59</v>
      </c>
      <c r="B167" s="173" t="s">
        <v>1580</v>
      </c>
      <c r="C167" s="173" t="str">
        <f t="shared" si="12"/>
        <v>Parallel Taxiway</v>
      </c>
      <c r="D167" s="173" t="str">
        <f t="shared" si="13"/>
        <v>N/A or No Data</v>
      </c>
      <c r="E167" s="173" t="str">
        <f t="shared" si="14"/>
        <v>N/A or No Data</v>
      </c>
      <c r="F167" s="173">
        <v>0</v>
      </c>
      <c r="G167" s="173" t="s">
        <v>1555</v>
      </c>
      <c r="H167" s="173" t="str">
        <f t="shared" si="15"/>
        <v>DYT-PTA-001</v>
      </c>
      <c r="I167" s="173" t="s">
        <v>1804</v>
      </c>
      <c r="J167" s="173" t="s">
        <v>11766</v>
      </c>
      <c r="K167" s="174">
        <v>48</v>
      </c>
      <c r="L167" s="174">
        <v>36</v>
      </c>
      <c r="M167" s="174">
        <v>49</v>
      </c>
      <c r="N167" s="174">
        <v>63</v>
      </c>
      <c r="O167" s="174">
        <v>63</v>
      </c>
      <c r="P167" s="173" t="s">
        <v>1713</v>
      </c>
      <c r="Q167" s="174">
        <v>52</v>
      </c>
      <c r="R167" s="173" t="s">
        <v>1713</v>
      </c>
      <c r="S167" s="173" t="s">
        <v>1566</v>
      </c>
      <c r="T167" s="173">
        <v>77168</v>
      </c>
      <c r="U167" s="170">
        <f t="shared" si="16"/>
        <v>4012736</v>
      </c>
    </row>
    <row r="168" spans="1:21" ht="14.25" customHeight="1" x14ac:dyDescent="0.15">
      <c r="A168" s="173" t="s">
        <v>7</v>
      </c>
      <c r="B168" s="173" t="s">
        <v>1580</v>
      </c>
      <c r="C168" s="173" t="str">
        <f t="shared" si="12"/>
        <v>Parallel Taxiway</v>
      </c>
      <c r="D168" s="173" t="str">
        <f t="shared" si="13"/>
        <v>N/A or No Data</v>
      </c>
      <c r="E168" s="173" t="str">
        <f t="shared" si="14"/>
        <v>N/A or No Data</v>
      </c>
      <c r="F168" s="173">
        <v>0</v>
      </c>
      <c r="G168" s="173" t="s">
        <v>1568</v>
      </c>
      <c r="H168" s="173" t="str">
        <f t="shared" si="15"/>
        <v>AEL-PTA-002</v>
      </c>
      <c r="I168" s="173" t="s">
        <v>1805</v>
      </c>
      <c r="J168" s="173" t="s">
        <v>11766</v>
      </c>
      <c r="K168" s="174">
        <v>1</v>
      </c>
      <c r="L168" s="174">
        <v>1</v>
      </c>
      <c r="M168" s="174">
        <v>7</v>
      </c>
      <c r="N168" s="174">
        <v>10</v>
      </c>
      <c r="O168" s="174">
        <v>10</v>
      </c>
      <c r="P168" s="173" t="s">
        <v>1576</v>
      </c>
      <c r="Q168" s="174">
        <v>99</v>
      </c>
      <c r="R168" s="173" t="s">
        <v>1576</v>
      </c>
      <c r="S168" s="173" t="s">
        <v>1558</v>
      </c>
      <c r="T168" s="173">
        <v>233724</v>
      </c>
      <c r="U168" s="170">
        <f t="shared" si="16"/>
        <v>23138676</v>
      </c>
    </row>
    <row r="169" spans="1:21" ht="14.25" customHeight="1" x14ac:dyDescent="0.15">
      <c r="A169" s="173" t="s">
        <v>109</v>
      </c>
      <c r="B169" s="173" t="s">
        <v>1600</v>
      </c>
      <c r="C169" s="173" t="str">
        <f t="shared" si="12"/>
        <v>Connecting Taxiway</v>
      </c>
      <c r="D169" s="173" t="str">
        <f t="shared" si="13"/>
        <v>N/A or No Data</v>
      </c>
      <c r="E169" s="173" t="str">
        <f t="shared" si="14"/>
        <v>N/A or No Data</v>
      </c>
      <c r="F169" s="173">
        <v>0</v>
      </c>
      <c r="G169" s="173" t="s">
        <v>1555</v>
      </c>
      <c r="H169" s="173" t="str">
        <f t="shared" si="15"/>
        <v>INL-CTB-001</v>
      </c>
      <c r="I169" s="173" t="s">
        <v>1806</v>
      </c>
      <c r="J169" s="173" t="s">
        <v>11766</v>
      </c>
      <c r="K169" s="174">
        <v>26</v>
      </c>
      <c r="L169" s="174">
        <v>18</v>
      </c>
      <c r="M169" s="174">
        <v>28</v>
      </c>
      <c r="N169" s="174">
        <v>39</v>
      </c>
      <c r="O169" s="174">
        <v>39</v>
      </c>
      <c r="P169" s="173" t="s">
        <v>1579</v>
      </c>
      <c r="Q169" s="174">
        <v>74</v>
      </c>
      <c r="R169" s="173" t="s">
        <v>1579</v>
      </c>
      <c r="S169" s="173" t="s">
        <v>1558</v>
      </c>
      <c r="T169" s="173">
        <v>16694</v>
      </c>
      <c r="U169" s="170">
        <f t="shared" si="16"/>
        <v>1235356</v>
      </c>
    </row>
    <row r="170" spans="1:21" ht="14.25" customHeight="1" x14ac:dyDescent="0.15">
      <c r="A170" s="173" t="s">
        <v>159</v>
      </c>
      <c r="B170" s="173" t="s">
        <v>1580</v>
      </c>
      <c r="C170" s="173" t="str">
        <f t="shared" si="12"/>
        <v>Parallel Taxiway</v>
      </c>
      <c r="D170" s="173" t="str">
        <f t="shared" si="13"/>
        <v>N/A or No Data</v>
      </c>
      <c r="E170" s="173" t="str">
        <f t="shared" si="14"/>
        <v>N/A or No Data</v>
      </c>
      <c r="F170" s="173">
        <v>0</v>
      </c>
      <c r="G170" s="173" t="s">
        <v>1555</v>
      </c>
      <c r="H170" s="173" t="str">
        <f t="shared" si="15"/>
        <v>JMR-PTA-001</v>
      </c>
      <c r="I170" s="173" t="s">
        <v>1807</v>
      </c>
      <c r="J170" s="173" t="s">
        <v>11766</v>
      </c>
      <c r="K170" s="174">
        <v>25</v>
      </c>
      <c r="L170" s="174">
        <v>17</v>
      </c>
      <c r="M170" s="174">
        <v>27</v>
      </c>
      <c r="N170" s="174">
        <v>38</v>
      </c>
      <c r="O170" s="174">
        <v>38</v>
      </c>
      <c r="P170" s="173" t="s">
        <v>1778</v>
      </c>
      <c r="Q170" s="174">
        <v>75</v>
      </c>
      <c r="R170" s="173" t="s">
        <v>1778</v>
      </c>
      <c r="S170" s="173" t="s">
        <v>1558</v>
      </c>
      <c r="T170" s="173">
        <v>160046</v>
      </c>
      <c r="U170" s="170">
        <f t="shared" si="16"/>
        <v>12003450</v>
      </c>
    </row>
    <row r="171" spans="1:21" ht="14.25" customHeight="1" x14ac:dyDescent="0.15">
      <c r="A171" s="173" t="s">
        <v>135</v>
      </c>
      <c r="B171" s="173" t="s">
        <v>1600</v>
      </c>
      <c r="C171" s="173" t="str">
        <f t="shared" si="12"/>
        <v>Connecting Taxiway</v>
      </c>
      <c r="D171" s="173" t="str">
        <f t="shared" si="13"/>
        <v>N/A or No Data</v>
      </c>
      <c r="E171" s="173" t="str">
        <f t="shared" si="14"/>
        <v>N/A or No Data</v>
      </c>
      <c r="F171" s="173">
        <v>0</v>
      </c>
      <c r="G171" s="173" t="s">
        <v>1555</v>
      </c>
      <c r="H171" s="173" t="str">
        <f t="shared" si="15"/>
        <v>MGG-CTB-001</v>
      </c>
      <c r="I171" s="173" t="s">
        <v>1808</v>
      </c>
      <c r="J171" s="173" t="s">
        <v>11766</v>
      </c>
      <c r="K171" s="174">
        <v>16</v>
      </c>
      <c r="L171" s="174">
        <v>11</v>
      </c>
      <c r="M171" s="174">
        <v>19</v>
      </c>
      <c r="N171" s="174">
        <v>27</v>
      </c>
      <c r="O171" s="174">
        <v>27</v>
      </c>
      <c r="P171" s="173" t="s">
        <v>1570</v>
      </c>
      <c r="Q171" s="174">
        <v>84</v>
      </c>
      <c r="R171" s="173" t="s">
        <v>1570</v>
      </c>
      <c r="S171" s="173" t="s">
        <v>1558</v>
      </c>
      <c r="T171" s="173">
        <v>6159</v>
      </c>
      <c r="U171" s="170">
        <f t="shared" si="16"/>
        <v>517356</v>
      </c>
    </row>
    <row r="172" spans="1:21" ht="14.25" customHeight="1" x14ac:dyDescent="0.15">
      <c r="A172" s="173" t="s">
        <v>93</v>
      </c>
      <c r="B172" s="173" t="s">
        <v>1627</v>
      </c>
      <c r="C172" s="173" t="str">
        <f t="shared" si="12"/>
        <v>Connecting Taxiway</v>
      </c>
      <c r="D172" s="173" t="str">
        <f t="shared" si="13"/>
        <v>N/A or No Data</v>
      </c>
      <c r="E172" s="173" t="str">
        <f t="shared" si="14"/>
        <v>N/A or No Data</v>
      </c>
      <c r="F172" s="173">
        <v>0</v>
      </c>
      <c r="G172" s="173" t="s">
        <v>1555</v>
      </c>
      <c r="H172" s="173" t="str">
        <f t="shared" si="15"/>
        <v>HCO-CTA-001</v>
      </c>
      <c r="I172" s="173" t="s">
        <v>1809</v>
      </c>
      <c r="J172" s="173" t="s">
        <v>11766</v>
      </c>
      <c r="K172" s="174">
        <v>32</v>
      </c>
      <c r="L172" s="174">
        <v>23</v>
      </c>
      <c r="M172" s="174">
        <v>34</v>
      </c>
      <c r="N172" s="174">
        <v>46</v>
      </c>
      <c r="O172" s="174">
        <v>46</v>
      </c>
      <c r="P172" s="173" t="s">
        <v>1634</v>
      </c>
      <c r="Q172" s="174">
        <v>68</v>
      </c>
      <c r="R172" s="173" t="s">
        <v>1634</v>
      </c>
      <c r="S172" s="173" t="s">
        <v>1586</v>
      </c>
      <c r="T172" s="173">
        <v>24661</v>
      </c>
      <c r="U172" s="170">
        <f t="shared" si="16"/>
        <v>1676948</v>
      </c>
    </row>
    <row r="173" spans="1:21" ht="14.25" customHeight="1" x14ac:dyDescent="0.15">
      <c r="A173" s="173" t="s">
        <v>33</v>
      </c>
      <c r="B173" s="173" t="s">
        <v>1580</v>
      </c>
      <c r="C173" s="173" t="str">
        <f t="shared" si="12"/>
        <v>Parallel Taxiway</v>
      </c>
      <c r="D173" s="173" t="str">
        <f t="shared" si="13"/>
        <v>N/A or No Data</v>
      </c>
      <c r="E173" s="173" t="str">
        <f t="shared" si="14"/>
        <v>N/A or No Data</v>
      </c>
      <c r="F173" s="173">
        <v>0</v>
      </c>
      <c r="G173" s="173" t="s">
        <v>1581</v>
      </c>
      <c r="H173" s="173" t="str">
        <f t="shared" si="15"/>
        <v>BRD-PTA-003</v>
      </c>
      <c r="I173" s="173" t="s">
        <v>1810</v>
      </c>
      <c r="J173" s="173" t="s">
        <v>11766</v>
      </c>
      <c r="K173" s="174">
        <v>22</v>
      </c>
      <c r="L173" s="174">
        <v>15</v>
      </c>
      <c r="M173" s="174">
        <v>25</v>
      </c>
      <c r="N173" s="174">
        <v>34</v>
      </c>
      <c r="O173" s="174">
        <v>34</v>
      </c>
      <c r="P173" s="173" t="s">
        <v>1778</v>
      </c>
      <c r="Q173" s="174">
        <v>78</v>
      </c>
      <c r="R173" s="173" t="s">
        <v>1778</v>
      </c>
      <c r="S173" s="173" t="s">
        <v>1558</v>
      </c>
      <c r="T173" s="173">
        <v>52201</v>
      </c>
      <c r="U173" s="170">
        <f t="shared" si="16"/>
        <v>4071678</v>
      </c>
    </row>
    <row r="174" spans="1:21" ht="14.25" customHeight="1" x14ac:dyDescent="0.15">
      <c r="A174" s="173" t="s">
        <v>33</v>
      </c>
      <c r="B174" s="173" t="s">
        <v>1747</v>
      </c>
      <c r="C174" s="173" t="str">
        <f t="shared" si="12"/>
        <v>Runway</v>
      </c>
      <c r="D174" s="173" t="str">
        <f t="shared" si="13"/>
        <v>523</v>
      </c>
      <c r="E174" s="173" t="str">
        <f t="shared" si="14"/>
        <v>05/23</v>
      </c>
      <c r="F174" s="173">
        <v>1</v>
      </c>
      <c r="G174" s="173" t="s">
        <v>1560</v>
      </c>
      <c r="H174" s="173" t="str">
        <f t="shared" si="15"/>
        <v>BRD-RY523-007</v>
      </c>
      <c r="I174" s="173" t="s">
        <v>2470</v>
      </c>
      <c r="J174" s="173" t="s">
        <v>11766</v>
      </c>
      <c r="K174" s="174">
        <v>32</v>
      </c>
      <c r="L174" s="174">
        <v>15</v>
      </c>
      <c r="M174" s="174">
        <v>26</v>
      </c>
      <c r="N174" s="174">
        <v>36</v>
      </c>
      <c r="O174" s="174">
        <v>36</v>
      </c>
      <c r="P174" s="173" t="s">
        <v>1778</v>
      </c>
      <c r="Q174" s="174">
        <v>92</v>
      </c>
      <c r="R174" s="173" t="s">
        <v>1778</v>
      </c>
      <c r="S174" s="173" t="s">
        <v>1558</v>
      </c>
      <c r="T174" s="173">
        <v>40438</v>
      </c>
      <c r="U174" s="170">
        <f t="shared" si="16"/>
        <v>3720296</v>
      </c>
    </row>
    <row r="175" spans="1:21" ht="14.25" customHeight="1" x14ac:dyDescent="0.15">
      <c r="A175" s="173" t="s">
        <v>209</v>
      </c>
      <c r="B175" s="173" t="s">
        <v>1593</v>
      </c>
      <c r="C175" s="173" t="str">
        <f t="shared" si="12"/>
        <v>Connecting Taxiway</v>
      </c>
      <c r="D175" s="173" t="str">
        <f t="shared" si="13"/>
        <v>N/A or No Data</v>
      </c>
      <c r="E175" s="173" t="str">
        <f t="shared" si="14"/>
        <v>N/A or No Data</v>
      </c>
      <c r="F175" s="173">
        <v>0</v>
      </c>
      <c r="G175" s="173" t="s">
        <v>1555</v>
      </c>
      <c r="H175" s="173" t="str">
        <f t="shared" si="15"/>
        <v>STC-CTA1-001</v>
      </c>
      <c r="I175" s="173" t="s">
        <v>1812</v>
      </c>
      <c r="J175" s="173" t="s">
        <v>11766</v>
      </c>
      <c r="K175" s="174">
        <v>12</v>
      </c>
      <c r="L175" s="174">
        <v>0</v>
      </c>
      <c r="M175" s="174">
        <v>4</v>
      </c>
      <c r="N175" s="174">
        <v>8</v>
      </c>
      <c r="O175" s="174">
        <v>8</v>
      </c>
      <c r="P175" s="173" t="s">
        <v>1570</v>
      </c>
      <c r="Q175" s="174">
        <v>94</v>
      </c>
      <c r="R175" s="173" t="s">
        <v>1570</v>
      </c>
      <c r="S175" s="173" t="s">
        <v>1558</v>
      </c>
      <c r="T175" s="173">
        <v>22009</v>
      </c>
      <c r="U175" s="170">
        <f t="shared" si="16"/>
        <v>2068846</v>
      </c>
    </row>
    <row r="176" spans="1:21" ht="14.25" customHeight="1" x14ac:dyDescent="0.15">
      <c r="A176" s="173" t="s">
        <v>23</v>
      </c>
      <c r="B176" s="173" t="s">
        <v>1600</v>
      </c>
      <c r="C176" s="173" t="str">
        <f t="shared" si="12"/>
        <v>Connecting Taxiway</v>
      </c>
      <c r="D176" s="173" t="str">
        <f t="shared" si="13"/>
        <v>N/A or No Data</v>
      </c>
      <c r="E176" s="173" t="str">
        <f t="shared" si="14"/>
        <v>N/A or No Data</v>
      </c>
      <c r="F176" s="173">
        <v>0</v>
      </c>
      <c r="G176" s="173" t="s">
        <v>1555</v>
      </c>
      <c r="H176" s="173" t="str">
        <f t="shared" si="15"/>
        <v>BBB-CTB-001</v>
      </c>
      <c r="I176" s="173" t="s">
        <v>1813</v>
      </c>
      <c r="J176" s="173" t="s">
        <v>11766</v>
      </c>
      <c r="K176" s="174">
        <v>28</v>
      </c>
      <c r="L176" s="174">
        <v>20</v>
      </c>
      <c r="M176" s="174">
        <v>30</v>
      </c>
      <c r="N176" s="174">
        <v>41</v>
      </c>
      <c r="O176" s="174">
        <v>41</v>
      </c>
      <c r="P176" s="173" t="s">
        <v>1648</v>
      </c>
      <c r="Q176" s="174">
        <v>72</v>
      </c>
      <c r="R176" s="173" t="s">
        <v>1648</v>
      </c>
      <c r="S176" s="173" t="s">
        <v>1558</v>
      </c>
      <c r="T176" s="173">
        <v>11288</v>
      </c>
      <c r="U176" s="170">
        <f t="shared" si="16"/>
        <v>812736</v>
      </c>
    </row>
    <row r="177" spans="1:21" ht="14.25" customHeight="1" x14ac:dyDescent="0.15">
      <c r="A177" s="173" t="s">
        <v>163</v>
      </c>
      <c r="B177" s="173" t="s">
        <v>1583</v>
      </c>
      <c r="C177" s="173" t="str">
        <f t="shared" si="12"/>
        <v>Apron</v>
      </c>
      <c r="D177" s="173" t="str">
        <f t="shared" si="13"/>
        <v>N/A or No Data</v>
      </c>
      <c r="E177" s="173" t="str">
        <f t="shared" si="14"/>
        <v>N/A or No Data</v>
      </c>
      <c r="F177" s="173">
        <v>0</v>
      </c>
      <c r="G177" s="173" t="s">
        <v>1555</v>
      </c>
      <c r="H177" s="173" t="str">
        <f t="shared" si="15"/>
        <v>ULM-APA-001</v>
      </c>
      <c r="I177" s="173" t="s">
        <v>1814</v>
      </c>
      <c r="J177" s="173" t="s">
        <v>11766</v>
      </c>
      <c r="K177" s="174">
        <v>42</v>
      </c>
      <c r="L177" s="174">
        <v>31</v>
      </c>
      <c r="M177" s="174">
        <v>43</v>
      </c>
      <c r="N177" s="174">
        <v>57</v>
      </c>
      <c r="O177" s="174">
        <v>57</v>
      </c>
      <c r="P177" s="173" t="s">
        <v>1576</v>
      </c>
      <c r="Q177" s="174">
        <v>58</v>
      </c>
      <c r="R177" s="173" t="s">
        <v>1576</v>
      </c>
      <c r="S177" s="173" t="s">
        <v>1586</v>
      </c>
      <c r="T177" s="173">
        <v>32759</v>
      </c>
      <c r="U177" s="170">
        <f t="shared" si="16"/>
        <v>1900022</v>
      </c>
    </row>
    <row r="178" spans="1:21" ht="14.25" customHeight="1" x14ac:dyDescent="0.15">
      <c r="A178" s="173" t="s">
        <v>89</v>
      </c>
      <c r="B178" s="173" t="s">
        <v>1583</v>
      </c>
      <c r="C178" s="173" t="str">
        <f t="shared" si="12"/>
        <v>Apron</v>
      </c>
      <c r="D178" s="173" t="str">
        <f t="shared" si="13"/>
        <v>N/A or No Data</v>
      </c>
      <c r="E178" s="173" t="str">
        <f t="shared" si="14"/>
        <v>N/A or No Data</v>
      </c>
      <c r="F178" s="173">
        <v>0</v>
      </c>
      <c r="G178" s="173" t="s">
        <v>1555</v>
      </c>
      <c r="H178" s="173" t="str">
        <f t="shared" si="15"/>
        <v>GDB-APA-001</v>
      </c>
      <c r="I178" s="173" t="s">
        <v>1815</v>
      </c>
      <c r="J178" s="173" t="s">
        <v>11766</v>
      </c>
      <c r="K178" s="174">
        <v>3</v>
      </c>
      <c r="L178" s="174">
        <v>2</v>
      </c>
      <c r="M178" s="174">
        <v>8</v>
      </c>
      <c r="N178" s="174">
        <v>12</v>
      </c>
      <c r="O178" s="174">
        <v>12</v>
      </c>
      <c r="P178" s="173" t="s">
        <v>1576</v>
      </c>
      <c r="Q178" s="174">
        <v>94</v>
      </c>
      <c r="R178" s="173" t="s">
        <v>1576</v>
      </c>
      <c r="S178" s="173" t="s">
        <v>1558</v>
      </c>
      <c r="T178" s="173">
        <v>62374</v>
      </c>
      <c r="U178" s="170">
        <f t="shared" si="16"/>
        <v>5863156</v>
      </c>
    </row>
    <row r="179" spans="1:21" ht="14.25" customHeight="1" x14ac:dyDescent="0.15">
      <c r="A179" s="173" t="s">
        <v>69</v>
      </c>
      <c r="B179" s="173" t="s">
        <v>1583</v>
      </c>
      <c r="C179" s="173" t="str">
        <f t="shared" si="12"/>
        <v>Apron</v>
      </c>
      <c r="D179" s="173" t="str">
        <f t="shared" si="13"/>
        <v>N/A or No Data</v>
      </c>
      <c r="E179" s="173" t="str">
        <f t="shared" si="14"/>
        <v>N/A or No Data</v>
      </c>
      <c r="F179" s="173">
        <v>0</v>
      </c>
      <c r="G179" s="173" t="s">
        <v>1568</v>
      </c>
      <c r="H179" s="173" t="str">
        <f t="shared" si="15"/>
        <v>FRM-APA-002</v>
      </c>
      <c r="I179" s="173" t="s">
        <v>1816</v>
      </c>
      <c r="J179" s="173" t="s">
        <v>11766</v>
      </c>
      <c r="K179" s="174">
        <v>9</v>
      </c>
      <c r="L179" s="174">
        <v>0</v>
      </c>
      <c r="M179" s="174">
        <v>0</v>
      </c>
      <c r="N179" s="174">
        <v>3</v>
      </c>
      <c r="O179" s="174">
        <v>3</v>
      </c>
      <c r="P179" s="173" t="s">
        <v>1623</v>
      </c>
      <c r="Q179" s="174">
        <v>97</v>
      </c>
      <c r="R179" s="173" t="s">
        <v>1623</v>
      </c>
      <c r="S179" s="173" t="s">
        <v>1558</v>
      </c>
      <c r="T179" s="173">
        <v>3722</v>
      </c>
      <c r="U179" s="170">
        <f t="shared" si="16"/>
        <v>361034</v>
      </c>
    </row>
    <row r="180" spans="1:21" ht="14.25" customHeight="1" x14ac:dyDescent="0.15">
      <c r="A180" s="173" t="s">
        <v>103</v>
      </c>
      <c r="B180" s="173" t="s">
        <v>1600</v>
      </c>
      <c r="C180" s="173" t="str">
        <f t="shared" si="12"/>
        <v>Connecting Taxiway</v>
      </c>
      <c r="D180" s="173" t="str">
        <f t="shared" si="13"/>
        <v>N/A or No Data</v>
      </c>
      <c r="E180" s="173" t="str">
        <f t="shared" si="14"/>
        <v>N/A or No Data</v>
      </c>
      <c r="F180" s="173">
        <v>0</v>
      </c>
      <c r="G180" s="173" t="s">
        <v>1568</v>
      </c>
      <c r="H180" s="173" t="str">
        <f t="shared" si="15"/>
        <v>HIB-CTB-002</v>
      </c>
      <c r="I180" s="173" t="s">
        <v>1817</v>
      </c>
      <c r="J180" s="173" t="s">
        <v>11766</v>
      </c>
      <c r="K180" s="174">
        <v>50</v>
      </c>
      <c r="L180" s="174">
        <v>37</v>
      </c>
      <c r="M180" s="174">
        <v>50</v>
      </c>
      <c r="N180" s="174">
        <v>65</v>
      </c>
      <c r="O180" s="174">
        <v>65</v>
      </c>
      <c r="P180" s="173" t="s">
        <v>1613</v>
      </c>
      <c r="Q180" s="174">
        <v>49</v>
      </c>
      <c r="R180" s="173" t="s">
        <v>1613</v>
      </c>
      <c r="S180" s="173" t="s">
        <v>1566</v>
      </c>
      <c r="T180" s="173">
        <v>154573</v>
      </c>
      <c r="U180" s="170">
        <f t="shared" si="16"/>
        <v>7574077</v>
      </c>
    </row>
    <row r="181" spans="1:21" ht="14.25" customHeight="1" x14ac:dyDescent="0.15">
      <c r="A181" s="173" t="s">
        <v>129</v>
      </c>
      <c r="B181" s="173" t="s">
        <v>1627</v>
      </c>
      <c r="C181" s="173" t="str">
        <f t="shared" si="12"/>
        <v>Connecting Taxiway</v>
      </c>
      <c r="D181" s="173" t="str">
        <f t="shared" si="13"/>
        <v>N/A or No Data</v>
      </c>
      <c r="E181" s="173" t="str">
        <f t="shared" si="14"/>
        <v>N/A or No Data</v>
      </c>
      <c r="F181" s="173">
        <v>0</v>
      </c>
      <c r="G181" s="173" t="s">
        <v>1555</v>
      </c>
      <c r="H181" s="173" t="str">
        <f t="shared" si="15"/>
        <v>DXX-CTA-001</v>
      </c>
      <c r="I181" s="173" t="s">
        <v>1818</v>
      </c>
      <c r="J181" s="173" t="s">
        <v>11766</v>
      </c>
      <c r="K181" s="174">
        <v>27</v>
      </c>
      <c r="L181" s="174">
        <v>19</v>
      </c>
      <c r="M181" s="174">
        <v>29</v>
      </c>
      <c r="N181" s="174">
        <v>40</v>
      </c>
      <c r="O181" s="174">
        <v>40</v>
      </c>
      <c r="P181" s="173" t="s">
        <v>1576</v>
      </c>
      <c r="Q181" s="174">
        <v>73</v>
      </c>
      <c r="R181" s="173" t="s">
        <v>1576</v>
      </c>
      <c r="S181" s="173" t="s">
        <v>1558</v>
      </c>
      <c r="T181" s="173">
        <v>39783</v>
      </c>
      <c r="U181" s="170">
        <f t="shared" si="16"/>
        <v>2904159</v>
      </c>
    </row>
    <row r="182" spans="1:21" ht="14.25" customHeight="1" x14ac:dyDescent="0.15">
      <c r="A182" s="173" t="s">
        <v>227</v>
      </c>
      <c r="B182" s="173" t="s">
        <v>1583</v>
      </c>
      <c r="C182" s="173" t="str">
        <f t="shared" si="12"/>
        <v>Apron</v>
      </c>
      <c r="D182" s="173" t="str">
        <f t="shared" si="13"/>
        <v>N/A or No Data</v>
      </c>
      <c r="E182" s="173" t="str">
        <f t="shared" si="14"/>
        <v>N/A or No Data</v>
      </c>
      <c r="F182" s="173">
        <v>0</v>
      </c>
      <c r="G182" s="173" t="s">
        <v>1555</v>
      </c>
      <c r="H182" s="173" t="str">
        <f t="shared" si="15"/>
        <v>SAZ-APA-001</v>
      </c>
      <c r="I182" s="173" t="s">
        <v>1819</v>
      </c>
      <c r="J182" s="173" t="s">
        <v>11766</v>
      </c>
      <c r="K182" s="174">
        <v>22</v>
      </c>
      <c r="L182" s="174">
        <v>15</v>
      </c>
      <c r="M182" s="174">
        <v>25</v>
      </c>
      <c r="N182" s="174">
        <v>34</v>
      </c>
      <c r="O182" s="174">
        <v>34</v>
      </c>
      <c r="P182" s="173" t="s">
        <v>1579</v>
      </c>
      <c r="Q182" s="174">
        <v>78</v>
      </c>
      <c r="R182" s="173" t="s">
        <v>1579</v>
      </c>
      <c r="S182" s="173" t="s">
        <v>1558</v>
      </c>
      <c r="T182" s="173">
        <v>76264</v>
      </c>
      <c r="U182" s="170">
        <f t="shared" si="16"/>
        <v>5948592</v>
      </c>
    </row>
    <row r="183" spans="1:21" ht="14.25" customHeight="1" x14ac:dyDescent="0.15">
      <c r="A183" s="173" t="s">
        <v>175</v>
      </c>
      <c r="B183" s="173" t="s">
        <v>1694</v>
      </c>
      <c r="C183" s="173" t="str">
        <f t="shared" si="12"/>
        <v>Connecting Taxiway</v>
      </c>
      <c r="D183" s="173" t="str">
        <f t="shared" si="13"/>
        <v>N/A or No Data</v>
      </c>
      <c r="E183" s="173" t="str">
        <f t="shared" si="14"/>
        <v>N/A or No Data</v>
      </c>
      <c r="F183" s="173">
        <v>0</v>
      </c>
      <c r="G183" s="173" t="s">
        <v>1555</v>
      </c>
      <c r="H183" s="173" t="str">
        <f t="shared" si="15"/>
        <v>PKD-CTA4-001</v>
      </c>
      <c r="I183" s="173" t="s">
        <v>1820</v>
      </c>
      <c r="J183" s="173" t="s">
        <v>11766</v>
      </c>
      <c r="K183" s="174">
        <v>23</v>
      </c>
      <c r="L183" s="174">
        <v>16</v>
      </c>
      <c r="M183" s="174">
        <v>25</v>
      </c>
      <c r="N183" s="174">
        <v>35</v>
      </c>
      <c r="O183" s="174">
        <v>35</v>
      </c>
      <c r="P183" s="173" t="s">
        <v>1579</v>
      </c>
      <c r="Q183" s="174">
        <v>77</v>
      </c>
      <c r="R183" s="173" t="s">
        <v>1579</v>
      </c>
      <c r="S183" s="173" t="s">
        <v>1558</v>
      </c>
      <c r="T183" s="173">
        <v>21348</v>
      </c>
      <c r="U183" s="170">
        <f t="shared" si="16"/>
        <v>1643796</v>
      </c>
    </row>
    <row r="184" spans="1:21" ht="14.25" customHeight="1" x14ac:dyDescent="0.15">
      <c r="A184" s="173" t="s">
        <v>73</v>
      </c>
      <c r="B184" s="173" t="s">
        <v>1580</v>
      </c>
      <c r="C184" s="173" t="str">
        <f t="shared" si="12"/>
        <v>Parallel Taxiway</v>
      </c>
      <c r="D184" s="173" t="str">
        <f t="shared" si="13"/>
        <v>N/A or No Data</v>
      </c>
      <c r="E184" s="173" t="str">
        <f t="shared" si="14"/>
        <v>N/A or No Data</v>
      </c>
      <c r="F184" s="173">
        <v>0</v>
      </c>
      <c r="G184" s="173" t="s">
        <v>1568</v>
      </c>
      <c r="H184" s="173" t="str">
        <f t="shared" si="15"/>
        <v>FFM-PTA-002</v>
      </c>
      <c r="I184" s="173" t="s">
        <v>1821</v>
      </c>
      <c r="J184" s="173" t="s">
        <v>11766</v>
      </c>
      <c r="K184" s="174">
        <v>29</v>
      </c>
      <c r="L184" s="174">
        <v>20</v>
      </c>
      <c r="M184" s="174">
        <v>31</v>
      </c>
      <c r="N184" s="174">
        <v>42</v>
      </c>
      <c r="O184" s="174">
        <v>42</v>
      </c>
      <c r="P184" s="173" t="s">
        <v>1662</v>
      </c>
      <c r="Q184" s="174">
        <v>71</v>
      </c>
      <c r="R184" s="173" t="s">
        <v>1662</v>
      </c>
      <c r="S184" s="173" t="s">
        <v>1558</v>
      </c>
      <c r="T184" s="173">
        <v>66082</v>
      </c>
      <c r="U184" s="170">
        <f t="shared" si="16"/>
        <v>4691822</v>
      </c>
    </row>
    <row r="185" spans="1:21" ht="14.25" customHeight="1" x14ac:dyDescent="0.15">
      <c r="A185" s="173" t="s">
        <v>21</v>
      </c>
      <c r="B185" s="173" t="s">
        <v>1602</v>
      </c>
      <c r="C185" s="173" t="str">
        <f t="shared" si="12"/>
        <v>Parallel Taxiway</v>
      </c>
      <c r="D185" s="173" t="str">
        <f t="shared" si="13"/>
        <v>N/A or No Data</v>
      </c>
      <c r="E185" s="173" t="str">
        <f t="shared" si="14"/>
        <v>N/A or No Data</v>
      </c>
      <c r="F185" s="173">
        <v>0</v>
      </c>
      <c r="G185" s="173" t="s">
        <v>1555</v>
      </c>
      <c r="H185" s="173" t="str">
        <f t="shared" si="15"/>
        <v>BJI-PTB-001</v>
      </c>
      <c r="I185" s="173" t="s">
        <v>1822</v>
      </c>
      <c r="J185" s="173" t="s">
        <v>11766</v>
      </c>
      <c r="K185" s="174">
        <v>14</v>
      </c>
      <c r="L185" s="174">
        <v>10</v>
      </c>
      <c r="M185" s="174">
        <v>17</v>
      </c>
      <c r="N185" s="174">
        <v>25</v>
      </c>
      <c r="O185" s="174">
        <v>25</v>
      </c>
      <c r="P185" s="173" t="s">
        <v>1585</v>
      </c>
      <c r="Q185" s="174">
        <v>86</v>
      </c>
      <c r="R185" s="173" t="s">
        <v>1585</v>
      </c>
      <c r="S185" s="173" t="s">
        <v>1558</v>
      </c>
      <c r="T185" s="173">
        <v>304619</v>
      </c>
      <c r="U185" s="170">
        <f t="shared" si="16"/>
        <v>26197234</v>
      </c>
    </row>
    <row r="186" spans="1:21" ht="14.25" customHeight="1" x14ac:dyDescent="0.15">
      <c r="A186" s="173" t="s">
        <v>53</v>
      </c>
      <c r="B186" s="173" t="s">
        <v>1583</v>
      </c>
      <c r="C186" s="173" t="str">
        <f t="shared" si="12"/>
        <v>Apron</v>
      </c>
      <c r="D186" s="173" t="str">
        <f t="shared" si="13"/>
        <v>N/A or No Data</v>
      </c>
      <c r="E186" s="173" t="str">
        <f t="shared" si="14"/>
        <v>N/A or No Data</v>
      </c>
      <c r="F186" s="173">
        <v>0</v>
      </c>
      <c r="G186" s="173" t="s">
        <v>1581</v>
      </c>
      <c r="H186" s="173" t="str">
        <f t="shared" si="15"/>
        <v>DTL-APA-003</v>
      </c>
      <c r="I186" s="173" t="s">
        <v>1823</v>
      </c>
      <c r="J186" s="173" t="s">
        <v>11766</v>
      </c>
      <c r="K186" s="174">
        <v>51</v>
      </c>
      <c r="L186" s="174">
        <v>29</v>
      </c>
      <c r="M186" s="174">
        <v>39</v>
      </c>
      <c r="N186" s="174">
        <v>52</v>
      </c>
      <c r="O186" s="174">
        <v>52</v>
      </c>
      <c r="P186" s="173" t="s">
        <v>1654</v>
      </c>
      <c r="Q186" s="174">
        <v>85</v>
      </c>
      <c r="R186" s="173" t="s">
        <v>1654</v>
      </c>
      <c r="S186" s="173" t="s">
        <v>1586</v>
      </c>
      <c r="T186" s="173">
        <v>47941</v>
      </c>
      <c r="U186" s="170">
        <f t="shared" si="16"/>
        <v>4074985</v>
      </c>
    </row>
    <row r="187" spans="1:21" ht="14.25" customHeight="1" x14ac:dyDescent="0.15">
      <c r="A187" s="173" t="s">
        <v>33</v>
      </c>
      <c r="B187" s="173" t="s">
        <v>1747</v>
      </c>
      <c r="C187" s="173" t="str">
        <f t="shared" si="12"/>
        <v>Runway</v>
      </c>
      <c r="D187" s="173" t="str">
        <f t="shared" si="13"/>
        <v>523</v>
      </c>
      <c r="E187" s="173" t="str">
        <f t="shared" si="14"/>
        <v>05/23</v>
      </c>
      <c r="F187" s="173">
        <v>1</v>
      </c>
      <c r="G187" s="173" t="s">
        <v>1564</v>
      </c>
      <c r="H187" s="173" t="str">
        <f t="shared" si="15"/>
        <v>BRD-RY523-009</v>
      </c>
      <c r="I187" s="173" t="s">
        <v>2479</v>
      </c>
      <c r="J187" s="173" t="s">
        <v>11766</v>
      </c>
      <c r="K187" s="174">
        <v>41</v>
      </c>
      <c r="L187" s="174">
        <v>23</v>
      </c>
      <c r="M187" s="174">
        <v>33</v>
      </c>
      <c r="N187" s="174">
        <v>45</v>
      </c>
      <c r="O187" s="174">
        <v>45</v>
      </c>
      <c r="P187" s="173" t="s">
        <v>1711</v>
      </c>
      <c r="Q187" s="174">
        <v>90</v>
      </c>
      <c r="R187" s="173" t="s">
        <v>1711</v>
      </c>
      <c r="S187" s="173" t="s">
        <v>1558</v>
      </c>
      <c r="T187" s="173">
        <v>40435</v>
      </c>
      <c r="U187" s="170">
        <f t="shared" si="16"/>
        <v>3639150</v>
      </c>
    </row>
    <row r="188" spans="1:21" ht="14.25" customHeight="1" x14ac:dyDescent="0.15">
      <c r="A188" s="173" t="s">
        <v>83</v>
      </c>
      <c r="B188" s="173" t="s">
        <v>1583</v>
      </c>
      <c r="C188" s="173" t="str">
        <f t="shared" si="12"/>
        <v>Apron</v>
      </c>
      <c r="D188" s="173" t="str">
        <f t="shared" si="13"/>
        <v>N/A or No Data</v>
      </c>
      <c r="E188" s="173" t="str">
        <f t="shared" si="14"/>
        <v>N/A or No Data</v>
      </c>
      <c r="F188" s="173">
        <v>0</v>
      </c>
      <c r="G188" s="173" t="s">
        <v>1555</v>
      </c>
      <c r="H188" s="173" t="str">
        <f t="shared" si="15"/>
        <v>GHW-APA-001</v>
      </c>
      <c r="I188" s="173" t="s">
        <v>1825</v>
      </c>
      <c r="J188" s="173" t="s">
        <v>11766</v>
      </c>
      <c r="K188" s="174">
        <v>27</v>
      </c>
      <c r="L188" s="174">
        <v>19</v>
      </c>
      <c r="M188" s="174">
        <v>29</v>
      </c>
      <c r="N188" s="174">
        <v>40</v>
      </c>
      <c r="O188" s="174">
        <v>40</v>
      </c>
      <c r="P188" s="173" t="s">
        <v>1698</v>
      </c>
      <c r="Q188" s="174">
        <v>70</v>
      </c>
      <c r="R188" s="173" t="s">
        <v>1698</v>
      </c>
      <c r="S188" s="173" t="s">
        <v>1586</v>
      </c>
      <c r="T188" s="173">
        <v>67947</v>
      </c>
      <c r="U188" s="170">
        <f t="shared" si="16"/>
        <v>4756290</v>
      </c>
    </row>
    <row r="189" spans="1:21" ht="14.25" customHeight="1" x14ac:dyDescent="0.15">
      <c r="A189" s="173" t="s">
        <v>33</v>
      </c>
      <c r="B189" s="173" t="s">
        <v>1747</v>
      </c>
      <c r="C189" s="173" t="str">
        <f t="shared" si="12"/>
        <v>Runway</v>
      </c>
      <c r="D189" s="173" t="str">
        <f t="shared" si="13"/>
        <v>523</v>
      </c>
      <c r="E189" s="173" t="str">
        <f t="shared" si="14"/>
        <v>05/23</v>
      </c>
      <c r="F189" s="173">
        <v>1</v>
      </c>
      <c r="G189" s="173" t="s">
        <v>1663</v>
      </c>
      <c r="H189" s="173" t="str">
        <f t="shared" si="15"/>
        <v>BRD-RY523-004</v>
      </c>
      <c r="I189" s="173" t="s">
        <v>2488</v>
      </c>
      <c r="J189" s="173" t="s">
        <v>11766</v>
      </c>
      <c r="K189" s="174">
        <v>48</v>
      </c>
      <c r="L189" s="174">
        <v>27</v>
      </c>
      <c r="M189" s="174">
        <v>37</v>
      </c>
      <c r="N189" s="174">
        <v>50</v>
      </c>
      <c r="O189" s="174">
        <v>50</v>
      </c>
      <c r="P189" s="173" t="s">
        <v>1778</v>
      </c>
      <c r="Q189" s="174">
        <v>88</v>
      </c>
      <c r="R189" s="173" t="s">
        <v>1778</v>
      </c>
      <c r="S189" s="173" t="s">
        <v>1586</v>
      </c>
      <c r="T189" s="173">
        <v>44867</v>
      </c>
      <c r="U189" s="170">
        <f t="shared" si="16"/>
        <v>3948296</v>
      </c>
    </row>
    <row r="190" spans="1:21" ht="14.25" customHeight="1" x14ac:dyDescent="0.15">
      <c r="A190" s="173" t="s">
        <v>33</v>
      </c>
      <c r="B190" s="173" t="s">
        <v>1747</v>
      </c>
      <c r="C190" s="173" t="str">
        <f t="shared" si="12"/>
        <v>Runway</v>
      </c>
      <c r="D190" s="173" t="str">
        <f t="shared" si="13"/>
        <v>523</v>
      </c>
      <c r="E190" s="173" t="str">
        <f t="shared" si="14"/>
        <v>05/23</v>
      </c>
      <c r="F190" s="173">
        <v>1</v>
      </c>
      <c r="G190" s="173" t="s">
        <v>1828</v>
      </c>
      <c r="H190" s="173" t="str">
        <f t="shared" si="15"/>
        <v>BRD-RY523-005</v>
      </c>
      <c r="I190" s="173" t="s">
        <v>2550</v>
      </c>
      <c r="J190" s="173" t="s">
        <v>11766</v>
      </c>
      <c r="K190" s="174">
        <v>51</v>
      </c>
      <c r="L190" s="174">
        <v>29</v>
      </c>
      <c r="M190" s="174">
        <v>39</v>
      </c>
      <c r="N190" s="174">
        <v>52</v>
      </c>
      <c r="O190" s="174">
        <v>52</v>
      </c>
      <c r="P190" s="173" t="s">
        <v>1711</v>
      </c>
      <c r="Q190" s="174">
        <v>84</v>
      </c>
      <c r="R190" s="173" t="s">
        <v>1711</v>
      </c>
      <c r="S190" s="173" t="s">
        <v>1586</v>
      </c>
      <c r="T190" s="173">
        <v>42197</v>
      </c>
      <c r="U190" s="170">
        <f t="shared" si="16"/>
        <v>3544548</v>
      </c>
    </row>
    <row r="191" spans="1:21" ht="14.25" customHeight="1" x14ac:dyDescent="0.15">
      <c r="A191" s="173" t="s">
        <v>33</v>
      </c>
      <c r="B191" s="173" t="s">
        <v>1689</v>
      </c>
      <c r="C191" s="173" t="str">
        <f t="shared" si="12"/>
        <v>Runway</v>
      </c>
      <c r="D191" s="173" t="str">
        <f t="shared" si="13"/>
        <v>1634</v>
      </c>
      <c r="E191" s="173" t="str">
        <f t="shared" si="14"/>
        <v>16/34</v>
      </c>
      <c r="F191" s="173">
        <v>0</v>
      </c>
      <c r="G191" s="173" t="s">
        <v>1859</v>
      </c>
      <c r="H191" s="173" t="str">
        <f t="shared" si="15"/>
        <v>BRD-RY1634-008</v>
      </c>
      <c r="I191" s="173" t="s">
        <v>2276</v>
      </c>
      <c r="J191" s="173" t="s">
        <v>11766</v>
      </c>
      <c r="K191" s="174">
        <v>49</v>
      </c>
      <c r="L191" s="174">
        <v>28</v>
      </c>
      <c r="M191" s="174">
        <v>38</v>
      </c>
      <c r="N191" s="174">
        <v>51</v>
      </c>
      <c r="O191" s="174">
        <v>51</v>
      </c>
      <c r="P191" s="173" t="s">
        <v>1778</v>
      </c>
      <c r="Q191" s="174">
        <v>87</v>
      </c>
      <c r="R191" s="173" t="s">
        <v>1778</v>
      </c>
      <c r="S191" s="173" t="s">
        <v>1586</v>
      </c>
      <c r="T191" s="173">
        <v>92557</v>
      </c>
      <c r="U191" s="170">
        <f t="shared" si="16"/>
        <v>8052459</v>
      </c>
    </row>
    <row r="192" spans="1:21" ht="14.25" customHeight="1" x14ac:dyDescent="0.15">
      <c r="A192" s="173" t="s">
        <v>47</v>
      </c>
      <c r="B192" s="173" t="s">
        <v>1583</v>
      </c>
      <c r="C192" s="173" t="str">
        <f t="shared" si="12"/>
        <v>Apron</v>
      </c>
      <c r="D192" s="173" t="str">
        <f t="shared" si="13"/>
        <v>N/A or No Data</v>
      </c>
      <c r="E192" s="173" t="str">
        <f t="shared" si="14"/>
        <v>N/A or No Data</v>
      </c>
      <c r="F192" s="173">
        <v>0</v>
      </c>
      <c r="G192" s="173" t="s">
        <v>1555</v>
      </c>
      <c r="H192" s="173" t="str">
        <f t="shared" si="15"/>
        <v>COQ-APA-001</v>
      </c>
      <c r="I192" s="173" t="s">
        <v>1831</v>
      </c>
      <c r="J192" s="173" t="s">
        <v>11766</v>
      </c>
      <c r="K192" s="174">
        <v>44</v>
      </c>
      <c r="L192" s="174">
        <v>32</v>
      </c>
      <c r="M192" s="174">
        <v>45</v>
      </c>
      <c r="N192" s="174">
        <v>59</v>
      </c>
      <c r="O192" s="174">
        <v>59</v>
      </c>
      <c r="P192" s="173" t="s">
        <v>1713</v>
      </c>
      <c r="Q192" s="174">
        <v>53</v>
      </c>
      <c r="R192" s="173" t="s">
        <v>1713</v>
      </c>
      <c r="S192" s="173" t="s">
        <v>1566</v>
      </c>
      <c r="T192" s="173">
        <v>108209</v>
      </c>
      <c r="U192" s="170">
        <f t="shared" si="16"/>
        <v>5735077</v>
      </c>
    </row>
    <row r="193" spans="1:21" ht="14.25" customHeight="1" x14ac:dyDescent="0.15">
      <c r="A193" s="173" t="s">
        <v>223</v>
      </c>
      <c r="B193" s="173" t="s">
        <v>1583</v>
      </c>
      <c r="C193" s="173" t="str">
        <f t="shared" si="12"/>
        <v>Apron</v>
      </c>
      <c r="D193" s="173" t="str">
        <f t="shared" si="13"/>
        <v>N/A or No Data</v>
      </c>
      <c r="E193" s="173" t="str">
        <f t="shared" si="14"/>
        <v>N/A or No Data</v>
      </c>
      <c r="F193" s="173">
        <v>0</v>
      </c>
      <c r="G193" s="173" t="s">
        <v>1555</v>
      </c>
      <c r="H193" s="173" t="str">
        <f t="shared" si="15"/>
        <v>SGS-APA-001</v>
      </c>
      <c r="I193" s="173" t="s">
        <v>1832</v>
      </c>
      <c r="J193" s="173" t="s">
        <v>11766</v>
      </c>
      <c r="K193" s="174">
        <v>1</v>
      </c>
      <c r="L193" s="174">
        <v>1</v>
      </c>
      <c r="M193" s="174">
        <v>7</v>
      </c>
      <c r="N193" s="174">
        <v>10</v>
      </c>
      <c r="O193" s="174">
        <v>10</v>
      </c>
      <c r="P193" s="173" t="s">
        <v>1631</v>
      </c>
      <c r="Q193" s="174">
        <v>99</v>
      </c>
      <c r="R193" s="173" t="s">
        <v>1631</v>
      </c>
      <c r="S193" s="173" t="s">
        <v>1558</v>
      </c>
      <c r="T193" s="173">
        <v>190176</v>
      </c>
      <c r="U193" s="170">
        <f t="shared" si="16"/>
        <v>18827424</v>
      </c>
    </row>
    <row r="194" spans="1:21" ht="14.25" customHeight="1" x14ac:dyDescent="0.15">
      <c r="A194" s="173" t="s">
        <v>7</v>
      </c>
      <c r="B194" s="173" t="s">
        <v>1655</v>
      </c>
      <c r="C194" s="173" t="str">
        <f t="shared" si="12"/>
        <v>Connecting Taxiway</v>
      </c>
      <c r="D194" s="173" t="str">
        <f t="shared" si="13"/>
        <v>N/A or No Data</v>
      </c>
      <c r="E194" s="173" t="str">
        <f t="shared" si="14"/>
        <v>N/A or No Data</v>
      </c>
      <c r="F194" s="173">
        <v>0</v>
      </c>
      <c r="G194" s="173" t="s">
        <v>1568</v>
      </c>
      <c r="H194" s="173" t="str">
        <f t="shared" si="15"/>
        <v>AEL-CTA2-002</v>
      </c>
      <c r="I194" s="173" t="s">
        <v>1833</v>
      </c>
      <c r="J194" s="173" t="s">
        <v>11766</v>
      </c>
      <c r="K194" s="174">
        <v>7</v>
      </c>
      <c r="L194" s="174">
        <v>5</v>
      </c>
      <c r="M194" s="174">
        <v>11</v>
      </c>
      <c r="N194" s="174">
        <v>16</v>
      </c>
      <c r="O194" s="174">
        <v>16</v>
      </c>
      <c r="P194" s="173" t="s">
        <v>1576</v>
      </c>
      <c r="Q194" s="174">
        <v>93</v>
      </c>
      <c r="R194" s="173" t="s">
        <v>1576</v>
      </c>
      <c r="S194" s="173" t="s">
        <v>1558</v>
      </c>
      <c r="T194" s="173">
        <v>11799</v>
      </c>
      <c r="U194" s="170">
        <f t="shared" si="16"/>
        <v>1097307</v>
      </c>
    </row>
    <row r="195" spans="1:21" ht="14.25" customHeight="1" x14ac:dyDescent="0.15">
      <c r="A195" s="173" t="s">
        <v>175</v>
      </c>
      <c r="B195" s="173" t="s">
        <v>1580</v>
      </c>
      <c r="C195" s="173" t="str">
        <f t="shared" si="12"/>
        <v>Parallel Taxiway</v>
      </c>
      <c r="D195" s="173" t="str">
        <f t="shared" si="13"/>
        <v>N/A or No Data</v>
      </c>
      <c r="E195" s="173" t="str">
        <f t="shared" si="14"/>
        <v>N/A or No Data</v>
      </c>
      <c r="F195" s="173">
        <v>0</v>
      </c>
      <c r="G195" s="173" t="s">
        <v>1555</v>
      </c>
      <c r="H195" s="173" t="str">
        <f t="shared" si="15"/>
        <v>PKD-PTA-001</v>
      </c>
      <c r="I195" s="173" t="s">
        <v>1834</v>
      </c>
      <c r="J195" s="173" t="s">
        <v>11766</v>
      </c>
      <c r="K195" s="174">
        <v>20</v>
      </c>
      <c r="L195" s="174">
        <v>14</v>
      </c>
      <c r="M195" s="174">
        <v>23</v>
      </c>
      <c r="N195" s="174">
        <v>32</v>
      </c>
      <c r="O195" s="174">
        <v>32</v>
      </c>
      <c r="P195" s="173" t="s">
        <v>1579</v>
      </c>
      <c r="Q195" s="174">
        <v>80</v>
      </c>
      <c r="R195" s="173" t="s">
        <v>1579</v>
      </c>
      <c r="S195" s="173" t="s">
        <v>1558</v>
      </c>
      <c r="T195" s="173">
        <v>311190</v>
      </c>
      <c r="U195" s="170">
        <f t="shared" si="16"/>
        <v>24895200</v>
      </c>
    </row>
    <row r="196" spans="1:21" ht="14.25" customHeight="1" x14ac:dyDescent="0.15">
      <c r="A196" s="173" t="s">
        <v>3</v>
      </c>
      <c r="B196" s="173" t="s">
        <v>1627</v>
      </c>
      <c r="C196" s="173" t="str">
        <f t="shared" ref="C196:C259" si="17">IF(ISNUMBER(SEARCH("RY",B196)),"Runway",IF(ISNUMBER(SEARCH("CT",B196)),"Connecting Taxiway",IF(ISNUMBER(SEARCH("AP",B196)),"Apron",IF(ISNUMBER(SEARCH("TL",B196)),"Taxilane",IF(ISNUMBER(SEARCH("PPT",B196)),"Partial Parallel",IF(ISNUMBER(SEARCH("TW",B196)),"Taxiway",IF(ISNUMBER(SEARCH("RP",B196)),"Run-Up",IF(ISNUMBER(SEARCH("RT",B196)),"Runway Turnaround",IF(ISNUMBER(SEARCH("PT",B196)),"Parallel Taxiway","Other")))))))))</f>
        <v>Connecting Taxiway</v>
      </c>
      <c r="D196" s="173" t="str">
        <f t="shared" ref="D196:D259" si="18">IF(C196="Runway",RIGHT(B196,LEN(B196)-FIND("Y",B196)),"N/A or No Data")</f>
        <v>N/A or No Data</v>
      </c>
      <c r="E196" s="173" t="str">
        <f t="shared" ref="E196:E259" si="19">IF(LEN(D196)=3,_xlfn.CONCAT("0",LEFT(D196,1),"/",RIGHT(D196,2)),IF(LEN(D196)=4,_xlfn.CONCAT(LEFT(D196,2),"/",RIGHT(D196,2)),"N/A or No Data"))</f>
        <v>N/A or No Data</v>
      </c>
      <c r="F196" s="173">
        <v>0</v>
      </c>
      <c r="G196" s="173" t="s">
        <v>1555</v>
      </c>
      <c r="H196" s="173" t="str">
        <f t="shared" si="15"/>
        <v>D00-CTA-001</v>
      </c>
      <c r="I196" s="173" t="s">
        <v>1835</v>
      </c>
      <c r="J196" s="173" t="s">
        <v>11766</v>
      </c>
      <c r="K196" s="174">
        <v>20</v>
      </c>
      <c r="L196" s="174">
        <v>14</v>
      </c>
      <c r="M196" s="174">
        <v>23</v>
      </c>
      <c r="N196" s="174">
        <v>32</v>
      </c>
      <c r="O196" s="174">
        <v>32</v>
      </c>
      <c r="P196" s="173" t="s">
        <v>1836</v>
      </c>
      <c r="Q196" s="174">
        <v>80</v>
      </c>
      <c r="R196" s="173" t="s">
        <v>1836</v>
      </c>
      <c r="S196" s="173" t="s">
        <v>1558</v>
      </c>
      <c r="T196" s="173">
        <v>13595</v>
      </c>
      <c r="U196" s="170">
        <f t="shared" si="16"/>
        <v>1087600</v>
      </c>
    </row>
    <row r="197" spans="1:21" ht="14.25" customHeight="1" x14ac:dyDescent="0.15">
      <c r="A197" s="173" t="s">
        <v>251</v>
      </c>
      <c r="B197" s="173" t="s">
        <v>1627</v>
      </c>
      <c r="C197" s="173" t="str">
        <f t="shared" si="17"/>
        <v>Connecting Taxiway</v>
      </c>
      <c r="D197" s="173" t="str">
        <f t="shared" si="18"/>
        <v>N/A or No Data</v>
      </c>
      <c r="E197" s="173" t="str">
        <f t="shared" si="19"/>
        <v>N/A or No Data</v>
      </c>
      <c r="F197" s="173">
        <v>0</v>
      </c>
      <c r="G197" s="173" t="s">
        <v>1555</v>
      </c>
      <c r="H197" s="173" t="str">
        <f t="shared" ref="H197:H260" si="20">_xlfn.CONCAT(A197,"-",B197,"-",G197)</f>
        <v>ACQ-CTA-001</v>
      </c>
      <c r="I197" s="173" t="s">
        <v>1837</v>
      </c>
      <c r="J197" s="173" t="s">
        <v>11766</v>
      </c>
      <c r="K197" s="174">
        <v>18</v>
      </c>
      <c r="L197" s="174">
        <v>12</v>
      </c>
      <c r="M197" s="174">
        <v>21</v>
      </c>
      <c r="N197" s="174">
        <v>29</v>
      </c>
      <c r="O197" s="174">
        <v>29</v>
      </c>
      <c r="P197" s="173" t="s">
        <v>1576</v>
      </c>
      <c r="Q197" s="174">
        <v>82</v>
      </c>
      <c r="R197" s="173" t="s">
        <v>1576</v>
      </c>
      <c r="S197" s="173" t="s">
        <v>1558</v>
      </c>
      <c r="T197" s="173">
        <v>15949</v>
      </c>
      <c r="U197" s="170">
        <f t="shared" ref="U197:U260" si="21">T197*Q197</f>
        <v>1307818</v>
      </c>
    </row>
    <row r="198" spans="1:21" ht="14.25" customHeight="1" x14ac:dyDescent="0.15">
      <c r="A198" s="173" t="s">
        <v>223</v>
      </c>
      <c r="B198" s="173" t="s">
        <v>1580</v>
      </c>
      <c r="C198" s="173" t="str">
        <f t="shared" si="17"/>
        <v>Parallel Taxiway</v>
      </c>
      <c r="D198" s="173" t="str">
        <f t="shared" si="18"/>
        <v>N/A or No Data</v>
      </c>
      <c r="E198" s="173" t="str">
        <f t="shared" si="19"/>
        <v>N/A or No Data</v>
      </c>
      <c r="F198" s="173">
        <v>0</v>
      </c>
      <c r="G198" s="173" t="s">
        <v>1555</v>
      </c>
      <c r="H198" s="173" t="str">
        <f t="shared" si="20"/>
        <v>SGS-PTA-001</v>
      </c>
      <c r="I198" s="173" t="s">
        <v>1838</v>
      </c>
      <c r="J198" s="173" t="s">
        <v>11766</v>
      </c>
      <c r="K198" s="174">
        <v>41</v>
      </c>
      <c r="L198" s="174">
        <v>30</v>
      </c>
      <c r="M198" s="174">
        <v>42</v>
      </c>
      <c r="N198" s="174">
        <v>55</v>
      </c>
      <c r="O198" s="174">
        <v>55</v>
      </c>
      <c r="P198" s="173" t="s">
        <v>1631</v>
      </c>
      <c r="Q198" s="174">
        <v>59</v>
      </c>
      <c r="R198" s="173" t="s">
        <v>1631</v>
      </c>
      <c r="S198" s="173" t="s">
        <v>1586</v>
      </c>
      <c r="T198" s="173">
        <v>62475</v>
      </c>
      <c r="U198" s="170">
        <f t="shared" si="21"/>
        <v>3686025</v>
      </c>
    </row>
    <row r="199" spans="1:21" ht="14.25" customHeight="1" x14ac:dyDescent="0.15">
      <c r="A199" s="173" t="s">
        <v>267</v>
      </c>
      <c r="B199" s="173" t="s">
        <v>1583</v>
      </c>
      <c r="C199" s="173" t="str">
        <f t="shared" si="17"/>
        <v>Apron</v>
      </c>
      <c r="D199" s="173" t="str">
        <f t="shared" si="18"/>
        <v>N/A or No Data</v>
      </c>
      <c r="E199" s="173" t="str">
        <f t="shared" si="19"/>
        <v>N/A or No Data</v>
      </c>
      <c r="F199" s="173">
        <v>0</v>
      </c>
      <c r="G199" s="173" t="s">
        <v>1568</v>
      </c>
      <c r="H199" s="173" t="str">
        <f t="shared" si="20"/>
        <v>OTG-APA-002</v>
      </c>
      <c r="I199" s="173" t="s">
        <v>1839</v>
      </c>
      <c r="J199" s="173" t="s">
        <v>11766</v>
      </c>
      <c r="K199" s="174">
        <v>22</v>
      </c>
      <c r="L199" s="174">
        <v>15</v>
      </c>
      <c r="M199" s="174">
        <v>25</v>
      </c>
      <c r="N199" s="174">
        <v>34</v>
      </c>
      <c r="O199" s="174">
        <v>34</v>
      </c>
      <c r="P199" s="173" t="s">
        <v>1617</v>
      </c>
      <c r="Q199" s="174">
        <v>78</v>
      </c>
      <c r="R199" s="173" t="s">
        <v>1617</v>
      </c>
      <c r="S199" s="173" t="s">
        <v>1558</v>
      </c>
      <c r="T199" s="173">
        <v>65189</v>
      </c>
      <c r="U199" s="170">
        <f t="shared" si="21"/>
        <v>5084742</v>
      </c>
    </row>
    <row r="200" spans="1:21" ht="14.25" customHeight="1" x14ac:dyDescent="0.15">
      <c r="A200" s="173" t="s">
        <v>191</v>
      </c>
      <c r="B200" s="173" t="s">
        <v>1840</v>
      </c>
      <c r="C200" s="173" t="str">
        <f t="shared" si="17"/>
        <v>Connecting Taxiway</v>
      </c>
      <c r="D200" s="173" t="str">
        <f t="shared" si="18"/>
        <v>N/A or No Data</v>
      </c>
      <c r="E200" s="173" t="str">
        <f t="shared" si="19"/>
        <v>N/A or No Data</v>
      </c>
      <c r="F200" s="173">
        <v>0</v>
      </c>
      <c r="G200" s="173" t="s">
        <v>1555</v>
      </c>
      <c r="H200" s="173" t="str">
        <f t="shared" si="20"/>
        <v>PNM-CTFSS-001</v>
      </c>
      <c r="I200" s="173" t="s">
        <v>1841</v>
      </c>
      <c r="J200" s="173" t="s">
        <v>11766</v>
      </c>
      <c r="K200" s="174">
        <v>54</v>
      </c>
      <c r="L200" s="174">
        <v>41</v>
      </c>
      <c r="M200" s="174">
        <v>54</v>
      </c>
      <c r="N200" s="174">
        <v>69</v>
      </c>
      <c r="O200" s="174">
        <v>69</v>
      </c>
      <c r="P200" s="173" t="s">
        <v>1722</v>
      </c>
      <c r="Q200" s="174">
        <v>46</v>
      </c>
      <c r="R200" s="173" t="s">
        <v>1722</v>
      </c>
      <c r="S200" s="173" t="s">
        <v>1566</v>
      </c>
      <c r="T200" s="173">
        <v>24300</v>
      </c>
      <c r="U200" s="170">
        <f t="shared" si="21"/>
        <v>1117800</v>
      </c>
    </row>
    <row r="201" spans="1:21" ht="14.25" customHeight="1" x14ac:dyDescent="0.15">
      <c r="A201" s="173" t="s">
        <v>103</v>
      </c>
      <c r="B201" s="173" t="s">
        <v>1583</v>
      </c>
      <c r="C201" s="173" t="str">
        <f t="shared" si="17"/>
        <v>Apron</v>
      </c>
      <c r="D201" s="173" t="str">
        <f t="shared" si="18"/>
        <v>N/A or No Data</v>
      </c>
      <c r="E201" s="173" t="str">
        <f t="shared" si="19"/>
        <v>N/A or No Data</v>
      </c>
      <c r="F201" s="173">
        <v>0</v>
      </c>
      <c r="G201" s="173" t="s">
        <v>1581</v>
      </c>
      <c r="H201" s="173" t="str">
        <f t="shared" si="20"/>
        <v>HIB-APA-003</v>
      </c>
      <c r="I201" s="173" t="s">
        <v>1842</v>
      </c>
      <c r="J201" s="173" t="s">
        <v>11766</v>
      </c>
      <c r="K201" s="174">
        <v>0</v>
      </c>
      <c r="L201" s="174">
        <v>0</v>
      </c>
      <c r="M201" s="174">
        <v>0</v>
      </c>
      <c r="N201" s="174">
        <v>0</v>
      </c>
      <c r="O201" s="174">
        <v>0</v>
      </c>
      <c r="P201" s="173" t="s">
        <v>1613</v>
      </c>
      <c r="Q201" s="174">
        <v>100</v>
      </c>
      <c r="R201" s="173" t="s">
        <v>1613</v>
      </c>
      <c r="S201" s="173" t="s">
        <v>1558</v>
      </c>
      <c r="T201" s="173">
        <v>71209</v>
      </c>
      <c r="U201" s="170">
        <f t="shared" si="21"/>
        <v>7120900</v>
      </c>
    </row>
    <row r="202" spans="1:21" ht="14.25" customHeight="1" x14ac:dyDescent="0.15">
      <c r="A202" s="173" t="s">
        <v>257</v>
      </c>
      <c r="B202" s="173" t="s">
        <v>1583</v>
      </c>
      <c r="C202" s="173" t="str">
        <f t="shared" si="17"/>
        <v>Apron</v>
      </c>
      <c r="D202" s="173" t="str">
        <f t="shared" si="18"/>
        <v>N/A or No Data</v>
      </c>
      <c r="E202" s="173" t="str">
        <f t="shared" si="19"/>
        <v>N/A or No Data</v>
      </c>
      <c r="F202" s="173">
        <v>0</v>
      </c>
      <c r="G202" s="173" t="s">
        <v>1555</v>
      </c>
      <c r="H202" s="173" t="str">
        <f t="shared" si="20"/>
        <v>ETH-APA-001</v>
      </c>
      <c r="I202" s="173" t="s">
        <v>1843</v>
      </c>
      <c r="J202" s="173" t="s">
        <v>11766</v>
      </c>
      <c r="K202" s="174">
        <v>37</v>
      </c>
      <c r="L202" s="174">
        <v>27</v>
      </c>
      <c r="M202" s="174">
        <v>38</v>
      </c>
      <c r="N202" s="174">
        <v>51</v>
      </c>
      <c r="O202" s="174">
        <v>51</v>
      </c>
      <c r="P202" s="173" t="s">
        <v>1640</v>
      </c>
      <c r="Q202" s="174">
        <v>62</v>
      </c>
      <c r="R202" s="173" t="s">
        <v>1640</v>
      </c>
      <c r="S202" s="173" t="s">
        <v>1586</v>
      </c>
      <c r="T202" s="173">
        <v>42964</v>
      </c>
      <c r="U202" s="170">
        <f t="shared" si="21"/>
        <v>2663768</v>
      </c>
    </row>
    <row r="203" spans="1:21" ht="14.25" customHeight="1" x14ac:dyDescent="0.15">
      <c r="A203" s="173" t="s">
        <v>81</v>
      </c>
      <c r="B203" s="173" t="s">
        <v>1583</v>
      </c>
      <c r="C203" s="173" t="str">
        <f t="shared" si="17"/>
        <v>Apron</v>
      </c>
      <c r="D203" s="173" t="str">
        <f t="shared" si="18"/>
        <v>N/A or No Data</v>
      </c>
      <c r="E203" s="173" t="str">
        <f t="shared" si="19"/>
        <v>N/A or No Data</v>
      </c>
      <c r="F203" s="173">
        <v>0</v>
      </c>
      <c r="G203" s="173" t="s">
        <v>1555</v>
      </c>
      <c r="H203" s="173" t="str">
        <f t="shared" si="20"/>
        <v>GYL-APA-001</v>
      </c>
      <c r="I203" s="173" t="s">
        <v>1844</v>
      </c>
      <c r="J203" s="173" t="s">
        <v>11766</v>
      </c>
      <c r="K203" s="174">
        <v>6</v>
      </c>
      <c r="L203" s="174">
        <v>4</v>
      </c>
      <c r="M203" s="174">
        <v>11</v>
      </c>
      <c r="N203" s="174">
        <v>15</v>
      </c>
      <c r="O203" s="174">
        <v>15</v>
      </c>
      <c r="P203" s="173" t="s">
        <v>1576</v>
      </c>
      <c r="Q203" s="174">
        <v>94</v>
      </c>
      <c r="R203" s="173" t="s">
        <v>1576</v>
      </c>
      <c r="S203" s="173" t="s">
        <v>1558</v>
      </c>
      <c r="T203" s="173">
        <v>50033</v>
      </c>
      <c r="U203" s="170">
        <f t="shared" si="21"/>
        <v>4703102</v>
      </c>
    </row>
    <row r="204" spans="1:21" ht="14.25" customHeight="1" x14ac:dyDescent="0.15">
      <c r="A204" s="173" t="s">
        <v>119</v>
      </c>
      <c r="B204" s="173" t="s">
        <v>1583</v>
      </c>
      <c r="C204" s="173" t="str">
        <f t="shared" si="17"/>
        <v>Apron</v>
      </c>
      <c r="D204" s="173" t="str">
        <f t="shared" si="18"/>
        <v>N/A or No Data</v>
      </c>
      <c r="E204" s="173" t="str">
        <f t="shared" si="19"/>
        <v>N/A or No Data</v>
      </c>
      <c r="F204" s="173">
        <v>0</v>
      </c>
      <c r="G204" s="173" t="s">
        <v>1555</v>
      </c>
      <c r="H204" s="173" t="str">
        <f t="shared" si="20"/>
        <v>LXL-APA-001</v>
      </c>
      <c r="I204" s="173" t="s">
        <v>1845</v>
      </c>
      <c r="J204" s="173" t="s">
        <v>11766</v>
      </c>
      <c r="K204" s="174">
        <v>30</v>
      </c>
      <c r="L204" s="174">
        <v>21</v>
      </c>
      <c r="M204" s="174">
        <v>32</v>
      </c>
      <c r="N204" s="174">
        <v>43</v>
      </c>
      <c r="O204" s="174">
        <v>43</v>
      </c>
      <c r="P204" s="173" t="s">
        <v>1579</v>
      </c>
      <c r="Q204" s="174">
        <v>70</v>
      </c>
      <c r="R204" s="173" t="s">
        <v>1579</v>
      </c>
      <c r="S204" s="173" t="s">
        <v>1586</v>
      </c>
      <c r="T204" s="173">
        <v>23531</v>
      </c>
      <c r="U204" s="170">
        <f t="shared" si="21"/>
        <v>1647170</v>
      </c>
    </row>
    <row r="205" spans="1:21" ht="14.25" customHeight="1" x14ac:dyDescent="0.15">
      <c r="A205" s="173" t="s">
        <v>209</v>
      </c>
      <c r="B205" s="173" t="s">
        <v>1846</v>
      </c>
      <c r="C205" s="173" t="str">
        <f t="shared" si="17"/>
        <v>Partial Parallel</v>
      </c>
      <c r="D205" s="173" t="str">
        <f t="shared" si="18"/>
        <v>N/A or No Data</v>
      </c>
      <c r="E205" s="173" t="str">
        <f t="shared" si="19"/>
        <v>N/A or No Data</v>
      </c>
      <c r="F205" s="173">
        <v>0</v>
      </c>
      <c r="G205" s="173" t="s">
        <v>1555</v>
      </c>
      <c r="H205" s="173" t="str">
        <f t="shared" si="20"/>
        <v>STC-PPTE-001</v>
      </c>
      <c r="I205" s="173" t="s">
        <v>1847</v>
      </c>
      <c r="J205" s="173" t="s">
        <v>11766</v>
      </c>
      <c r="K205" s="174">
        <v>40</v>
      </c>
      <c r="L205" s="174">
        <v>29</v>
      </c>
      <c r="M205" s="174">
        <v>41</v>
      </c>
      <c r="N205" s="174">
        <v>54</v>
      </c>
      <c r="O205" s="174">
        <v>54</v>
      </c>
      <c r="P205" s="173" t="s">
        <v>1570</v>
      </c>
      <c r="Q205" s="174">
        <v>59</v>
      </c>
      <c r="R205" s="173" t="s">
        <v>1570</v>
      </c>
      <c r="S205" s="173" t="s">
        <v>1586</v>
      </c>
      <c r="T205" s="173">
        <v>53751</v>
      </c>
      <c r="U205" s="170">
        <f t="shared" si="21"/>
        <v>3171309</v>
      </c>
    </row>
    <row r="206" spans="1:21" ht="14.25" customHeight="1" x14ac:dyDescent="0.15">
      <c r="A206" s="173" t="s">
        <v>33</v>
      </c>
      <c r="B206" s="173" t="s">
        <v>1689</v>
      </c>
      <c r="C206" s="173" t="str">
        <f t="shared" si="17"/>
        <v>Runway</v>
      </c>
      <c r="D206" s="173" t="str">
        <f t="shared" si="18"/>
        <v>1634</v>
      </c>
      <c r="E206" s="173" t="str">
        <f t="shared" si="19"/>
        <v>16/34</v>
      </c>
      <c r="F206" s="173">
        <v>0</v>
      </c>
      <c r="G206" s="173" t="s">
        <v>2330</v>
      </c>
      <c r="H206" s="173" t="str">
        <f t="shared" si="20"/>
        <v>BRD-RY1634-010</v>
      </c>
      <c r="I206" s="173" t="s">
        <v>2331</v>
      </c>
      <c r="J206" s="173" t="s">
        <v>11766</v>
      </c>
      <c r="K206" s="174">
        <v>49</v>
      </c>
      <c r="L206" s="174">
        <v>28</v>
      </c>
      <c r="M206" s="174">
        <v>38</v>
      </c>
      <c r="N206" s="174">
        <v>51</v>
      </c>
      <c r="O206" s="174">
        <v>51</v>
      </c>
      <c r="P206" s="173" t="s">
        <v>1711</v>
      </c>
      <c r="Q206" s="174">
        <v>87</v>
      </c>
      <c r="R206" s="173" t="s">
        <v>1711</v>
      </c>
      <c r="S206" s="173" t="s">
        <v>1586</v>
      </c>
      <c r="T206" s="173">
        <v>37523</v>
      </c>
      <c r="U206" s="170">
        <f t="shared" si="21"/>
        <v>3264501</v>
      </c>
    </row>
    <row r="207" spans="1:21" ht="14.25" customHeight="1" x14ac:dyDescent="0.15">
      <c r="A207" s="173" t="s">
        <v>73</v>
      </c>
      <c r="B207" s="173" t="s">
        <v>1593</v>
      </c>
      <c r="C207" s="173" t="str">
        <f t="shared" si="17"/>
        <v>Connecting Taxiway</v>
      </c>
      <c r="D207" s="173" t="str">
        <f t="shared" si="18"/>
        <v>N/A or No Data</v>
      </c>
      <c r="E207" s="173" t="str">
        <f t="shared" si="19"/>
        <v>N/A or No Data</v>
      </c>
      <c r="F207" s="173">
        <v>0</v>
      </c>
      <c r="G207" s="173" t="s">
        <v>1555</v>
      </c>
      <c r="H207" s="173" t="str">
        <f t="shared" si="20"/>
        <v>FFM-CTA1-001</v>
      </c>
      <c r="I207" s="173" t="s">
        <v>1849</v>
      </c>
      <c r="J207" s="173" t="s">
        <v>11766</v>
      </c>
      <c r="K207" s="174">
        <v>18</v>
      </c>
      <c r="L207" s="174">
        <v>12</v>
      </c>
      <c r="M207" s="174">
        <v>21</v>
      </c>
      <c r="N207" s="174">
        <v>29</v>
      </c>
      <c r="O207" s="174">
        <v>29</v>
      </c>
      <c r="P207" s="173" t="s">
        <v>1662</v>
      </c>
      <c r="Q207" s="174">
        <v>82</v>
      </c>
      <c r="R207" s="173" t="s">
        <v>1662</v>
      </c>
      <c r="S207" s="173" t="s">
        <v>1558</v>
      </c>
      <c r="T207" s="173">
        <v>11684</v>
      </c>
      <c r="U207" s="170">
        <f t="shared" si="21"/>
        <v>958088</v>
      </c>
    </row>
    <row r="208" spans="1:21" ht="14.25" customHeight="1" x14ac:dyDescent="0.15">
      <c r="A208" s="173" t="s">
        <v>33</v>
      </c>
      <c r="B208" s="173" t="s">
        <v>1689</v>
      </c>
      <c r="C208" s="173" t="str">
        <f t="shared" si="17"/>
        <v>Runway</v>
      </c>
      <c r="D208" s="173" t="str">
        <f t="shared" si="18"/>
        <v>1634</v>
      </c>
      <c r="E208" s="173" t="str">
        <f t="shared" si="19"/>
        <v>16/34</v>
      </c>
      <c r="F208" s="173">
        <v>0</v>
      </c>
      <c r="G208" s="173" t="s">
        <v>2376</v>
      </c>
      <c r="H208" s="173" t="str">
        <f t="shared" si="20"/>
        <v>BRD-RY1634-012</v>
      </c>
      <c r="I208" s="173" t="s">
        <v>2377</v>
      </c>
      <c r="J208" s="173" t="s">
        <v>11766</v>
      </c>
      <c r="K208" s="174">
        <v>41</v>
      </c>
      <c r="L208" s="174">
        <v>23</v>
      </c>
      <c r="M208" s="174">
        <v>33</v>
      </c>
      <c r="N208" s="174">
        <v>45</v>
      </c>
      <c r="O208" s="174">
        <v>45</v>
      </c>
      <c r="P208" s="173" t="s">
        <v>1778</v>
      </c>
      <c r="Q208" s="174">
        <v>90</v>
      </c>
      <c r="R208" s="173" t="s">
        <v>1778</v>
      </c>
      <c r="S208" s="173" t="s">
        <v>1558</v>
      </c>
      <c r="T208" s="173">
        <v>37523</v>
      </c>
      <c r="U208" s="170">
        <f t="shared" si="21"/>
        <v>3377070</v>
      </c>
    </row>
    <row r="209" spans="1:21" ht="14.25" customHeight="1" x14ac:dyDescent="0.15">
      <c r="A209" s="173" t="s">
        <v>33</v>
      </c>
      <c r="B209" s="173" t="s">
        <v>1689</v>
      </c>
      <c r="C209" s="173" t="str">
        <f t="shared" si="17"/>
        <v>Runway</v>
      </c>
      <c r="D209" s="173" t="str">
        <f t="shared" si="18"/>
        <v>1634</v>
      </c>
      <c r="E209" s="173" t="str">
        <f t="shared" si="19"/>
        <v>16/34</v>
      </c>
      <c r="F209" s="173">
        <v>0</v>
      </c>
      <c r="G209" s="173" t="s">
        <v>1564</v>
      </c>
      <c r="H209" s="173" t="str">
        <f t="shared" si="20"/>
        <v>BRD-RY1634-009</v>
      </c>
      <c r="I209" s="173" t="s">
        <v>2398</v>
      </c>
      <c r="J209" s="173" t="s">
        <v>11766</v>
      </c>
      <c r="K209" s="174">
        <v>44</v>
      </c>
      <c r="L209" s="174">
        <v>25</v>
      </c>
      <c r="M209" s="174">
        <v>35</v>
      </c>
      <c r="N209" s="174">
        <v>47</v>
      </c>
      <c r="O209" s="174">
        <v>47</v>
      </c>
      <c r="P209" s="173" t="s">
        <v>1778</v>
      </c>
      <c r="Q209" s="174">
        <v>88</v>
      </c>
      <c r="R209" s="173" t="s">
        <v>1778</v>
      </c>
      <c r="S209" s="173" t="s">
        <v>1586</v>
      </c>
      <c r="T209" s="173">
        <v>92543</v>
      </c>
      <c r="U209" s="170">
        <f t="shared" si="21"/>
        <v>8143784</v>
      </c>
    </row>
    <row r="210" spans="1:21" ht="14.25" customHeight="1" x14ac:dyDescent="0.15">
      <c r="A210" s="173" t="s">
        <v>87</v>
      </c>
      <c r="B210" s="173" t="s">
        <v>1580</v>
      </c>
      <c r="C210" s="173" t="str">
        <f t="shared" si="17"/>
        <v>Parallel Taxiway</v>
      </c>
      <c r="D210" s="173" t="str">
        <f t="shared" si="18"/>
        <v>N/A or No Data</v>
      </c>
      <c r="E210" s="173" t="str">
        <f t="shared" si="19"/>
        <v>N/A or No Data</v>
      </c>
      <c r="F210" s="173">
        <v>0</v>
      </c>
      <c r="G210" s="173" t="s">
        <v>1663</v>
      </c>
      <c r="H210" s="173" t="str">
        <f t="shared" si="20"/>
        <v>GPZ-PTA-004</v>
      </c>
      <c r="I210" s="173" t="s">
        <v>1852</v>
      </c>
      <c r="J210" s="173" t="s">
        <v>11766</v>
      </c>
      <c r="K210" s="174">
        <v>38</v>
      </c>
      <c r="L210" s="174">
        <v>27</v>
      </c>
      <c r="M210" s="174">
        <v>39</v>
      </c>
      <c r="N210" s="174">
        <v>52</v>
      </c>
      <c r="O210" s="174">
        <v>52</v>
      </c>
      <c r="P210" s="173" t="s">
        <v>1579</v>
      </c>
      <c r="Q210" s="174">
        <v>62</v>
      </c>
      <c r="R210" s="173" t="s">
        <v>1579</v>
      </c>
      <c r="S210" s="173" t="s">
        <v>1586</v>
      </c>
      <c r="T210" s="173">
        <v>167026</v>
      </c>
      <c r="U210" s="170">
        <f t="shared" si="21"/>
        <v>10355612</v>
      </c>
    </row>
    <row r="211" spans="1:21" ht="14.25" customHeight="1" x14ac:dyDescent="0.15">
      <c r="A211" s="173" t="s">
        <v>33</v>
      </c>
      <c r="B211" s="173" t="s">
        <v>1689</v>
      </c>
      <c r="C211" s="173" t="str">
        <f t="shared" si="17"/>
        <v>Runway</v>
      </c>
      <c r="D211" s="173" t="str">
        <f t="shared" si="18"/>
        <v>1634</v>
      </c>
      <c r="E211" s="173" t="str">
        <f t="shared" si="19"/>
        <v>16/34</v>
      </c>
      <c r="F211" s="173">
        <v>0</v>
      </c>
      <c r="G211" s="173" t="s">
        <v>1828</v>
      </c>
      <c r="H211" s="173" t="str">
        <f t="shared" si="20"/>
        <v>BRD-RY1634-005</v>
      </c>
      <c r="I211" s="173" t="s">
        <v>2442</v>
      </c>
      <c r="J211" s="173" t="s">
        <v>11766</v>
      </c>
      <c r="K211" s="174">
        <v>49</v>
      </c>
      <c r="L211" s="174">
        <v>28</v>
      </c>
      <c r="M211" s="174">
        <v>38</v>
      </c>
      <c r="N211" s="174">
        <v>51</v>
      </c>
      <c r="O211" s="174">
        <v>51</v>
      </c>
      <c r="P211" s="173" t="s">
        <v>1778</v>
      </c>
      <c r="Q211" s="174">
        <v>87</v>
      </c>
      <c r="R211" s="173" t="s">
        <v>1778</v>
      </c>
      <c r="S211" s="173" t="s">
        <v>1586</v>
      </c>
      <c r="T211" s="173">
        <v>195119</v>
      </c>
      <c r="U211" s="170">
        <f t="shared" si="21"/>
        <v>16975353</v>
      </c>
    </row>
    <row r="212" spans="1:21" ht="14.25" customHeight="1" x14ac:dyDescent="0.15">
      <c r="A212" s="173" t="s">
        <v>195</v>
      </c>
      <c r="B212" s="173" t="s">
        <v>1627</v>
      </c>
      <c r="C212" s="173" t="str">
        <f t="shared" si="17"/>
        <v>Connecting Taxiway</v>
      </c>
      <c r="D212" s="173" t="str">
        <f t="shared" si="18"/>
        <v>N/A or No Data</v>
      </c>
      <c r="E212" s="173" t="str">
        <f t="shared" si="19"/>
        <v>N/A or No Data</v>
      </c>
      <c r="F212" s="173">
        <v>0</v>
      </c>
      <c r="G212" s="173" t="s">
        <v>1555</v>
      </c>
      <c r="H212" s="173" t="str">
        <f t="shared" si="20"/>
        <v>RGK-CTA-001</v>
      </c>
      <c r="I212" s="173" t="s">
        <v>1855</v>
      </c>
      <c r="J212" s="173" t="s">
        <v>11766</v>
      </c>
      <c r="K212" s="174">
        <v>28</v>
      </c>
      <c r="L212" s="174">
        <v>20</v>
      </c>
      <c r="M212" s="174">
        <v>30</v>
      </c>
      <c r="N212" s="174">
        <v>41</v>
      </c>
      <c r="O212" s="174">
        <v>41</v>
      </c>
      <c r="P212" s="173" t="s">
        <v>1610</v>
      </c>
      <c r="Q212" s="174">
        <v>72</v>
      </c>
      <c r="R212" s="173" t="s">
        <v>1610</v>
      </c>
      <c r="S212" s="173" t="s">
        <v>1558</v>
      </c>
      <c r="T212" s="173">
        <v>19558</v>
      </c>
      <c r="U212" s="170">
        <f t="shared" si="21"/>
        <v>1408176</v>
      </c>
    </row>
    <row r="213" spans="1:21" ht="14.25" customHeight="1" x14ac:dyDescent="0.15">
      <c r="A213" s="173" t="s">
        <v>87</v>
      </c>
      <c r="B213" s="173" t="s">
        <v>1580</v>
      </c>
      <c r="C213" s="173" t="str">
        <f t="shared" si="17"/>
        <v>Parallel Taxiway</v>
      </c>
      <c r="D213" s="173" t="str">
        <f t="shared" si="18"/>
        <v>N/A or No Data</v>
      </c>
      <c r="E213" s="173" t="str">
        <f t="shared" si="19"/>
        <v>N/A or No Data</v>
      </c>
      <c r="F213" s="173">
        <v>0</v>
      </c>
      <c r="G213" s="173" t="s">
        <v>1581</v>
      </c>
      <c r="H213" s="173" t="str">
        <f t="shared" si="20"/>
        <v>GPZ-PTA-003</v>
      </c>
      <c r="I213" s="173" t="s">
        <v>1856</v>
      </c>
      <c r="J213" s="173" t="s">
        <v>11766</v>
      </c>
      <c r="K213" s="174">
        <v>42</v>
      </c>
      <c r="L213" s="174">
        <v>31</v>
      </c>
      <c r="M213" s="174">
        <v>43</v>
      </c>
      <c r="N213" s="174">
        <v>57</v>
      </c>
      <c r="O213" s="174">
        <v>57</v>
      </c>
      <c r="P213" s="173" t="s">
        <v>1579</v>
      </c>
      <c r="Q213" s="174">
        <v>52</v>
      </c>
      <c r="R213" s="173" t="s">
        <v>1579</v>
      </c>
      <c r="S213" s="173" t="s">
        <v>1566</v>
      </c>
      <c r="T213" s="173">
        <v>80241</v>
      </c>
      <c r="U213" s="170">
        <f t="shared" si="21"/>
        <v>4172532</v>
      </c>
    </row>
    <row r="214" spans="1:21" ht="14.25" customHeight="1" x14ac:dyDescent="0.15">
      <c r="A214" s="173" t="s">
        <v>33</v>
      </c>
      <c r="B214" s="173" t="s">
        <v>1689</v>
      </c>
      <c r="C214" s="173" t="str">
        <f t="shared" si="17"/>
        <v>Runway</v>
      </c>
      <c r="D214" s="173" t="str">
        <f t="shared" si="18"/>
        <v>1634</v>
      </c>
      <c r="E214" s="173" t="str">
        <f t="shared" si="19"/>
        <v>16/34</v>
      </c>
      <c r="F214" s="173">
        <v>0</v>
      </c>
      <c r="G214" s="173" t="s">
        <v>1663</v>
      </c>
      <c r="H214" s="173" t="str">
        <f t="shared" si="20"/>
        <v>BRD-RY1634-004</v>
      </c>
      <c r="I214" s="173" t="s">
        <v>2443</v>
      </c>
      <c r="J214" s="173" t="s">
        <v>11766</v>
      </c>
      <c r="K214" s="174">
        <v>40</v>
      </c>
      <c r="L214" s="174">
        <v>22</v>
      </c>
      <c r="M214" s="174">
        <v>32</v>
      </c>
      <c r="N214" s="174">
        <v>44</v>
      </c>
      <c r="O214" s="174">
        <v>44</v>
      </c>
      <c r="P214" s="173" t="s">
        <v>1778</v>
      </c>
      <c r="Q214" s="174">
        <v>90</v>
      </c>
      <c r="R214" s="173" t="s">
        <v>1778</v>
      </c>
      <c r="S214" s="173" t="s">
        <v>1558</v>
      </c>
      <c r="T214" s="173">
        <v>195119</v>
      </c>
      <c r="U214" s="170">
        <f t="shared" si="21"/>
        <v>17560710</v>
      </c>
    </row>
    <row r="215" spans="1:21" ht="14.25" customHeight="1" x14ac:dyDescent="0.15">
      <c r="A215" s="173" t="s">
        <v>197</v>
      </c>
      <c r="B215" s="173" t="s">
        <v>1583</v>
      </c>
      <c r="C215" s="173" t="str">
        <f t="shared" si="17"/>
        <v>Apron</v>
      </c>
      <c r="D215" s="173" t="str">
        <f t="shared" si="18"/>
        <v>N/A or No Data</v>
      </c>
      <c r="E215" s="173" t="str">
        <f t="shared" si="19"/>
        <v>N/A or No Data</v>
      </c>
      <c r="F215" s="173">
        <v>0</v>
      </c>
      <c r="G215" s="173" t="s">
        <v>1581</v>
      </c>
      <c r="H215" s="173" t="str">
        <f t="shared" si="20"/>
        <v>RWF-APA-003</v>
      </c>
      <c r="I215" s="173" t="s">
        <v>1858</v>
      </c>
      <c r="J215" s="173" t="s">
        <v>11766</v>
      </c>
      <c r="K215" s="174">
        <v>32</v>
      </c>
      <c r="L215" s="174">
        <v>23</v>
      </c>
      <c r="M215" s="174">
        <v>34</v>
      </c>
      <c r="N215" s="174">
        <v>46</v>
      </c>
      <c r="O215" s="174">
        <v>46</v>
      </c>
      <c r="P215" s="173" t="s">
        <v>1588</v>
      </c>
      <c r="Q215" s="174">
        <v>68</v>
      </c>
      <c r="R215" s="173" t="s">
        <v>1588</v>
      </c>
      <c r="S215" s="173" t="s">
        <v>1586</v>
      </c>
      <c r="T215" s="173">
        <v>87672</v>
      </c>
      <c r="U215" s="170">
        <f t="shared" si="21"/>
        <v>5961696</v>
      </c>
    </row>
    <row r="216" spans="1:21" ht="14.25" customHeight="1" x14ac:dyDescent="0.15">
      <c r="A216" s="173" t="s">
        <v>137</v>
      </c>
      <c r="B216" s="173" t="s">
        <v>1583</v>
      </c>
      <c r="C216" s="173" t="str">
        <f t="shared" si="17"/>
        <v>Apron</v>
      </c>
      <c r="D216" s="173" t="str">
        <f t="shared" si="18"/>
        <v>N/A or No Data</v>
      </c>
      <c r="E216" s="173" t="str">
        <f t="shared" si="19"/>
        <v>N/A or No Data</v>
      </c>
      <c r="F216" s="173">
        <v>0</v>
      </c>
      <c r="G216" s="173" t="s">
        <v>1859</v>
      </c>
      <c r="H216" s="173" t="str">
        <f t="shared" si="20"/>
        <v>MML-APA-008</v>
      </c>
      <c r="I216" s="173" t="s">
        <v>1860</v>
      </c>
      <c r="J216" s="173" t="s">
        <v>11766</v>
      </c>
      <c r="K216" s="174">
        <v>44</v>
      </c>
      <c r="L216" s="174">
        <v>32</v>
      </c>
      <c r="M216" s="174">
        <v>45</v>
      </c>
      <c r="N216" s="174">
        <v>59</v>
      </c>
      <c r="O216" s="174">
        <v>59</v>
      </c>
      <c r="P216" s="173" t="s">
        <v>1576</v>
      </c>
      <c r="Q216" s="174">
        <v>56</v>
      </c>
      <c r="R216" s="173" t="s">
        <v>1576</v>
      </c>
      <c r="S216" s="173" t="s">
        <v>1586</v>
      </c>
      <c r="T216" s="173">
        <v>75907</v>
      </c>
      <c r="U216" s="170">
        <f t="shared" si="21"/>
        <v>4250792</v>
      </c>
    </row>
    <row r="217" spans="1:21" ht="14.25" customHeight="1" x14ac:dyDescent="0.15">
      <c r="A217" s="173" t="s">
        <v>137</v>
      </c>
      <c r="B217" s="173" t="s">
        <v>1580</v>
      </c>
      <c r="C217" s="173" t="str">
        <f t="shared" si="17"/>
        <v>Parallel Taxiway</v>
      </c>
      <c r="D217" s="173" t="str">
        <f t="shared" si="18"/>
        <v>N/A or No Data</v>
      </c>
      <c r="E217" s="173" t="str">
        <f t="shared" si="19"/>
        <v>N/A or No Data</v>
      </c>
      <c r="F217" s="173">
        <v>0</v>
      </c>
      <c r="G217" s="173" t="s">
        <v>1581</v>
      </c>
      <c r="H217" s="173" t="str">
        <f t="shared" si="20"/>
        <v>MML-PTA-003</v>
      </c>
      <c r="I217" s="173" t="s">
        <v>1861</v>
      </c>
      <c r="J217" s="173" t="s">
        <v>11766</v>
      </c>
      <c r="K217" s="174">
        <v>21</v>
      </c>
      <c r="L217" s="174">
        <v>14</v>
      </c>
      <c r="M217" s="174">
        <v>24</v>
      </c>
      <c r="N217" s="174">
        <v>33</v>
      </c>
      <c r="O217" s="174">
        <v>33</v>
      </c>
      <c r="P217" s="173" t="s">
        <v>1576</v>
      </c>
      <c r="Q217" s="174">
        <v>79</v>
      </c>
      <c r="R217" s="173" t="s">
        <v>1576</v>
      </c>
      <c r="S217" s="173" t="s">
        <v>1558</v>
      </c>
      <c r="T217" s="173">
        <v>49653</v>
      </c>
      <c r="U217" s="170">
        <f t="shared" si="21"/>
        <v>3922587</v>
      </c>
    </row>
    <row r="218" spans="1:21" ht="14.25" customHeight="1" x14ac:dyDescent="0.15">
      <c r="A218" s="173" t="s">
        <v>189</v>
      </c>
      <c r="B218" s="173" t="s">
        <v>1795</v>
      </c>
      <c r="C218" s="173" t="str">
        <f t="shared" si="17"/>
        <v>Connecting Taxiway</v>
      </c>
      <c r="D218" s="173" t="str">
        <f t="shared" si="18"/>
        <v>N/A or No Data</v>
      </c>
      <c r="E218" s="173" t="str">
        <f t="shared" si="19"/>
        <v>N/A or No Data</v>
      </c>
      <c r="F218" s="173">
        <v>0</v>
      </c>
      <c r="G218" s="173" t="s">
        <v>1555</v>
      </c>
      <c r="H218" s="173" t="str">
        <f t="shared" si="20"/>
        <v>FKA-CTD-001</v>
      </c>
      <c r="I218" s="173" t="s">
        <v>1862</v>
      </c>
      <c r="J218" s="173" t="s">
        <v>11766</v>
      </c>
      <c r="K218" s="174">
        <v>33</v>
      </c>
      <c r="L218" s="174">
        <v>23</v>
      </c>
      <c r="M218" s="174">
        <v>35</v>
      </c>
      <c r="N218" s="174">
        <v>47</v>
      </c>
      <c r="O218" s="174">
        <v>47</v>
      </c>
      <c r="P218" s="173" t="s">
        <v>1610</v>
      </c>
      <c r="Q218" s="174">
        <v>67</v>
      </c>
      <c r="R218" s="173" t="s">
        <v>1610</v>
      </c>
      <c r="S218" s="173" t="s">
        <v>1586</v>
      </c>
      <c r="T218" s="173">
        <v>17427</v>
      </c>
      <c r="U218" s="170">
        <f t="shared" si="21"/>
        <v>1167609</v>
      </c>
    </row>
    <row r="219" spans="1:21" ht="14.25" customHeight="1" x14ac:dyDescent="0.15">
      <c r="A219" s="173" t="s">
        <v>243</v>
      </c>
      <c r="B219" s="173" t="s">
        <v>1583</v>
      </c>
      <c r="C219" s="173" t="str">
        <f t="shared" si="17"/>
        <v>Apron</v>
      </c>
      <c r="D219" s="173" t="str">
        <f t="shared" si="18"/>
        <v>N/A or No Data</v>
      </c>
      <c r="E219" s="173" t="str">
        <f t="shared" si="19"/>
        <v>N/A or No Data</v>
      </c>
      <c r="F219" s="173">
        <v>0</v>
      </c>
      <c r="G219" s="173" t="s">
        <v>1555</v>
      </c>
      <c r="H219" s="173" t="str">
        <f t="shared" si="20"/>
        <v>ADC-APA-001</v>
      </c>
      <c r="I219" s="173" t="s">
        <v>1863</v>
      </c>
      <c r="J219" s="173" t="s">
        <v>11766</v>
      </c>
      <c r="K219" s="174">
        <v>28</v>
      </c>
      <c r="L219" s="174">
        <v>20</v>
      </c>
      <c r="M219" s="174">
        <v>30</v>
      </c>
      <c r="N219" s="174">
        <v>41</v>
      </c>
      <c r="O219" s="174">
        <v>41</v>
      </c>
      <c r="P219" s="173" t="s">
        <v>1691</v>
      </c>
      <c r="Q219" s="174">
        <v>72</v>
      </c>
      <c r="R219" s="173" t="s">
        <v>1691</v>
      </c>
      <c r="S219" s="173" t="s">
        <v>1558</v>
      </c>
      <c r="T219" s="173">
        <v>120936</v>
      </c>
      <c r="U219" s="170">
        <f t="shared" si="21"/>
        <v>8707392</v>
      </c>
    </row>
    <row r="220" spans="1:21" ht="14.25" customHeight="1" x14ac:dyDescent="0.15">
      <c r="A220" s="173" t="s">
        <v>203</v>
      </c>
      <c r="B220" s="173" t="s">
        <v>1600</v>
      </c>
      <c r="C220" s="173" t="str">
        <f t="shared" si="17"/>
        <v>Connecting Taxiway</v>
      </c>
      <c r="D220" s="173" t="str">
        <f t="shared" si="18"/>
        <v>N/A or No Data</v>
      </c>
      <c r="E220" s="173" t="str">
        <f t="shared" si="19"/>
        <v>N/A or No Data</v>
      </c>
      <c r="F220" s="173">
        <v>0</v>
      </c>
      <c r="G220" s="173" t="s">
        <v>1555</v>
      </c>
      <c r="H220" s="173" t="str">
        <f t="shared" si="20"/>
        <v>ROX-CTB-001</v>
      </c>
      <c r="I220" s="173" t="s">
        <v>1864</v>
      </c>
      <c r="J220" s="173" t="s">
        <v>11766</v>
      </c>
      <c r="K220" s="174">
        <v>33</v>
      </c>
      <c r="L220" s="174">
        <v>23</v>
      </c>
      <c r="M220" s="174">
        <v>35</v>
      </c>
      <c r="N220" s="174">
        <v>47</v>
      </c>
      <c r="O220" s="174">
        <v>47</v>
      </c>
      <c r="P220" s="173" t="s">
        <v>1634</v>
      </c>
      <c r="Q220" s="174">
        <v>67</v>
      </c>
      <c r="R220" s="173" t="s">
        <v>1634</v>
      </c>
      <c r="S220" s="173" t="s">
        <v>1586</v>
      </c>
      <c r="T220" s="173">
        <v>33515</v>
      </c>
      <c r="U220" s="170">
        <f t="shared" si="21"/>
        <v>2245505</v>
      </c>
    </row>
    <row r="221" spans="1:21" ht="14.25" customHeight="1" x14ac:dyDescent="0.15">
      <c r="A221" s="173" t="s">
        <v>109</v>
      </c>
      <c r="B221" s="173" t="s">
        <v>1637</v>
      </c>
      <c r="C221" s="173" t="str">
        <f t="shared" si="17"/>
        <v>Apron</v>
      </c>
      <c r="D221" s="173" t="str">
        <f t="shared" si="18"/>
        <v>N/A or No Data</v>
      </c>
      <c r="E221" s="173" t="str">
        <f t="shared" si="19"/>
        <v>N/A or No Data</v>
      </c>
      <c r="F221" s="173">
        <v>0</v>
      </c>
      <c r="G221" s="173" t="s">
        <v>1555</v>
      </c>
      <c r="H221" s="173" t="str">
        <f t="shared" si="20"/>
        <v>INL-APB-001</v>
      </c>
      <c r="I221" s="173" t="s">
        <v>1865</v>
      </c>
      <c r="J221" s="173" t="s">
        <v>11766</v>
      </c>
      <c r="K221" s="174">
        <v>23</v>
      </c>
      <c r="L221" s="174">
        <v>16</v>
      </c>
      <c r="M221" s="174">
        <v>25</v>
      </c>
      <c r="N221" s="174">
        <v>35</v>
      </c>
      <c r="O221" s="174">
        <v>35</v>
      </c>
      <c r="P221" s="173" t="s">
        <v>1579</v>
      </c>
      <c r="Q221" s="174">
        <v>77</v>
      </c>
      <c r="R221" s="173" t="s">
        <v>1579</v>
      </c>
      <c r="S221" s="173" t="s">
        <v>1558</v>
      </c>
      <c r="T221" s="173">
        <v>187784</v>
      </c>
      <c r="U221" s="170">
        <f t="shared" si="21"/>
        <v>14459368</v>
      </c>
    </row>
    <row r="222" spans="1:21" ht="14.25" customHeight="1" x14ac:dyDescent="0.15">
      <c r="A222" s="173" t="s">
        <v>33</v>
      </c>
      <c r="B222" s="173" t="s">
        <v>1689</v>
      </c>
      <c r="C222" s="173" t="str">
        <f t="shared" si="17"/>
        <v>Runway</v>
      </c>
      <c r="D222" s="173" t="str">
        <f t="shared" si="18"/>
        <v>1634</v>
      </c>
      <c r="E222" s="173" t="str">
        <f t="shared" si="19"/>
        <v>16/34</v>
      </c>
      <c r="F222" s="173">
        <v>0</v>
      </c>
      <c r="G222" s="173" t="s">
        <v>1560</v>
      </c>
      <c r="H222" s="173" t="str">
        <f t="shared" si="20"/>
        <v>BRD-RY1634-007</v>
      </c>
      <c r="I222" s="173" t="s">
        <v>2446</v>
      </c>
      <c r="J222" s="173" t="s">
        <v>11766</v>
      </c>
      <c r="K222" s="174">
        <v>55</v>
      </c>
      <c r="L222" s="174">
        <v>31</v>
      </c>
      <c r="M222" s="174">
        <v>42</v>
      </c>
      <c r="N222" s="174">
        <v>55</v>
      </c>
      <c r="O222" s="174">
        <v>55</v>
      </c>
      <c r="P222" s="173" t="s">
        <v>1778</v>
      </c>
      <c r="Q222" s="174">
        <v>79</v>
      </c>
      <c r="R222" s="173" t="s">
        <v>1778</v>
      </c>
      <c r="S222" s="173" t="s">
        <v>1586</v>
      </c>
      <c r="T222" s="173">
        <v>92571</v>
      </c>
      <c r="U222" s="170">
        <f t="shared" si="21"/>
        <v>7313109</v>
      </c>
    </row>
    <row r="223" spans="1:21" ht="14.25" customHeight="1" x14ac:dyDescent="0.15">
      <c r="A223" s="173" t="s">
        <v>103</v>
      </c>
      <c r="B223" s="173" t="s">
        <v>1637</v>
      </c>
      <c r="C223" s="173" t="str">
        <f t="shared" si="17"/>
        <v>Apron</v>
      </c>
      <c r="D223" s="173" t="str">
        <f t="shared" si="18"/>
        <v>N/A or No Data</v>
      </c>
      <c r="E223" s="173" t="str">
        <f t="shared" si="19"/>
        <v>N/A or No Data</v>
      </c>
      <c r="F223" s="173">
        <v>0</v>
      </c>
      <c r="G223" s="173" t="s">
        <v>1555</v>
      </c>
      <c r="H223" s="173" t="str">
        <f t="shared" si="20"/>
        <v>HIB-APB-001</v>
      </c>
      <c r="I223" s="173" t="s">
        <v>1867</v>
      </c>
      <c r="J223" s="173" t="s">
        <v>11766</v>
      </c>
      <c r="K223" s="174">
        <v>47</v>
      </c>
      <c r="L223" s="174">
        <v>35</v>
      </c>
      <c r="M223" s="174">
        <v>48</v>
      </c>
      <c r="N223" s="174">
        <v>62</v>
      </c>
      <c r="O223" s="174">
        <v>62</v>
      </c>
      <c r="P223" s="173" t="s">
        <v>1613</v>
      </c>
      <c r="Q223" s="174">
        <v>53</v>
      </c>
      <c r="R223" s="173" t="s">
        <v>1613</v>
      </c>
      <c r="S223" s="173" t="s">
        <v>1566</v>
      </c>
      <c r="T223" s="173">
        <v>47265</v>
      </c>
      <c r="U223" s="170">
        <f t="shared" si="21"/>
        <v>2505045</v>
      </c>
    </row>
    <row r="224" spans="1:21" ht="14.25" customHeight="1" x14ac:dyDescent="0.15">
      <c r="A224" s="173" t="s">
        <v>7</v>
      </c>
      <c r="B224" s="173" t="s">
        <v>1637</v>
      </c>
      <c r="C224" s="173" t="str">
        <f t="shared" si="17"/>
        <v>Apron</v>
      </c>
      <c r="D224" s="173" t="str">
        <f t="shared" si="18"/>
        <v>N/A or No Data</v>
      </c>
      <c r="E224" s="173" t="str">
        <f t="shared" si="19"/>
        <v>N/A or No Data</v>
      </c>
      <c r="F224" s="173">
        <v>0</v>
      </c>
      <c r="G224" s="173" t="s">
        <v>1555</v>
      </c>
      <c r="H224" s="173" t="str">
        <f t="shared" si="20"/>
        <v>AEL-APB-001</v>
      </c>
      <c r="I224" s="173" t="s">
        <v>1868</v>
      </c>
      <c r="J224" s="173" t="s">
        <v>11766</v>
      </c>
      <c r="K224" s="174">
        <v>41</v>
      </c>
      <c r="L224" s="174">
        <v>30</v>
      </c>
      <c r="M224" s="174">
        <v>42</v>
      </c>
      <c r="N224" s="174">
        <v>55</v>
      </c>
      <c r="O224" s="174">
        <v>55</v>
      </c>
      <c r="P224" s="173" t="s">
        <v>1576</v>
      </c>
      <c r="Q224" s="174">
        <v>52</v>
      </c>
      <c r="R224" s="173" t="s">
        <v>1576</v>
      </c>
      <c r="S224" s="173" t="s">
        <v>1566</v>
      </c>
      <c r="T224" s="173">
        <v>39898</v>
      </c>
      <c r="U224" s="170">
        <f t="shared" si="21"/>
        <v>2074696</v>
      </c>
    </row>
    <row r="225" spans="1:21" ht="14.25" customHeight="1" x14ac:dyDescent="0.15">
      <c r="A225" s="173" t="s">
        <v>159</v>
      </c>
      <c r="B225" s="173" t="s">
        <v>1627</v>
      </c>
      <c r="C225" s="173" t="str">
        <f t="shared" si="17"/>
        <v>Connecting Taxiway</v>
      </c>
      <c r="D225" s="173" t="str">
        <f t="shared" si="18"/>
        <v>N/A or No Data</v>
      </c>
      <c r="E225" s="173" t="str">
        <f t="shared" si="19"/>
        <v>N/A or No Data</v>
      </c>
      <c r="F225" s="173">
        <v>0</v>
      </c>
      <c r="G225" s="173" t="s">
        <v>1555</v>
      </c>
      <c r="H225" s="173" t="str">
        <f t="shared" si="20"/>
        <v>JMR-CTA-001</v>
      </c>
      <c r="I225" s="173" t="s">
        <v>1869</v>
      </c>
      <c r="J225" s="173" t="s">
        <v>11766</v>
      </c>
      <c r="K225" s="174">
        <v>22</v>
      </c>
      <c r="L225" s="174">
        <v>15</v>
      </c>
      <c r="M225" s="174">
        <v>25</v>
      </c>
      <c r="N225" s="174">
        <v>34</v>
      </c>
      <c r="O225" s="174">
        <v>34</v>
      </c>
      <c r="P225" s="173" t="s">
        <v>1778</v>
      </c>
      <c r="Q225" s="174">
        <v>76</v>
      </c>
      <c r="R225" s="173" t="s">
        <v>1778</v>
      </c>
      <c r="S225" s="173" t="s">
        <v>1558</v>
      </c>
      <c r="T225" s="173">
        <v>11780</v>
      </c>
      <c r="U225" s="170">
        <f t="shared" si="21"/>
        <v>895280</v>
      </c>
    </row>
    <row r="226" spans="1:21" ht="14.25" customHeight="1" x14ac:dyDescent="0.15">
      <c r="A226" s="173" t="s">
        <v>191</v>
      </c>
      <c r="B226" s="173" t="s">
        <v>1583</v>
      </c>
      <c r="C226" s="173" t="str">
        <f t="shared" si="17"/>
        <v>Apron</v>
      </c>
      <c r="D226" s="173" t="str">
        <f t="shared" si="18"/>
        <v>N/A or No Data</v>
      </c>
      <c r="E226" s="173" t="str">
        <f t="shared" si="19"/>
        <v>N/A or No Data</v>
      </c>
      <c r="F226" s="173">
        <v>0</v>
      </c>
      <c r="G226" s="173" t="s">
        <v>1555</v>
      </c>
      <c r="H226" s="173" t="str">
        <f t="shared" si="20"/>
        <v>PNM-APA-001</v>
      </c>
      <c r="I226" s="173" t="s">
        <v>1870</v>
      </c>
      <c r="J226" s="173" t="s">
        <v>11766</v>
      </c>
      <c r="K226" s="174">
        <v>5</v>
      </c>
      <c r="L226" s="174">
        <v>4</v>
      </c>
      <c r="M226" s="174">
        <v>10</v>
      </c>
      <c r="N226" s="174">
        <v>14</v>
      </c>
      <c r="O226" s="174">
        <v>14</v>
      </c>
      <c r="P226" s="173" t="s">
        <v>1722</v>
      </c>
      <c r="Q226" s="174">
        <v>95</v>
      </c>
      <c r="R226" s="173" t="s">
        <v>1722</v>
      </c>
      <c r="S226" s="173" t="s">
        <v>1558</v>
      </c>
      <c r="T226" s="173">
        <v>80350</v>
      </c>
      <c r="U226" s="170">
        <f t="shared" si="21"/>
        <v>7633250</v>
      </c>
    </row>
    <row r="227" spans="1:21" ht="14.25" customHeight="1" x14ac:dyDescent="0.15">
      <c r="A227" s="173" t="s">
        <v>27</v>
      </c>
      <c r="B227" s="173" t="s">
        <v>1583</v>
      </c>
      <c r="C227" s="173" t="str">
        <f t="shared" si="17"/>
        <v>Apron</v>
      </c>
      <c r="D227" s="173" t="str">
        <f t="shared" si="18"/>
        <v>N/A or No Data</v>
      </c>
      <c r="E227" s="173" t="str">
        <f t="shared" si="19"/>
        <v>N/A or No Data</v>
      </c>
      <c r="F227" s="173">
        <v>0</v>
      </c>
      <c r="G227" s="173" t="s">
        <v>1555</v>
      </c>
      <c r="H227" s="173" t="str">
        <f t="shared" si="20"/>
        <v>FOZ-APA-001</v>
      </c>
      <c r="I227" s="173" t="s">
        <v>1871</v>
      </c>
      <c r="J227" s="173" t="s">
        <v>11766</v>
      </c>
      <c r="K227" s="174">
        <v>43</v>
      </c>
      <c r="L227" s="174">
        <v>31</v>
      </c>
      <c r="M227" s="174">
        <v>44</v>
      </c>
      <c r="N227" s="174">
        <v>58</v>
      </c>
      <c r="O227" s="174">
        <v>58</v>
      </c>
      <c r="P227" s="173" t="s">
        <v>1579</v>
      </c>
      <c r="Q227" s="174">
        <v>54</v>
      </c>
      <c r="R227" s="173" t="s">
        <v>1579</v>
      </c>
      <c r="S227" s="173" t="s">
        <v>1566</v>
      </c>
      <c r="T227" s="173">
        <v>52453</v>
      </c>
      <c r="U227" s="170">
        <f t="shared" si="21"/>
        <v>2832462</v>
      </c>
    </row>
    <row r="228" spans="1:21" ht="14.25" customHeight="1" x14ac:dyDescent="0.15">
      <c r="A228" s="173" t="s">
        <v>115</v>
      </c>
      <c r="B228" s="173" t="s">
        <v>1583</v>
      </c>
      <c r="C228" s="173" t="str">
        <f t="shared" si="17"/>
        <v>Apron</v>
      </c>
      <c r="D228" s="173" t="str">
        <f t="shared" si="18"/>
        <v>N/A or No Data</v>
      </c>
      <c r="E228" s="173" t="str">
        <f t="shared" si="19"/>
        <v>N/A or No Data</v>
      </c>
      <c r="F228" s="173">
        <v>0</v>
      </c>
      <c r="G228" s="173" t="s">
        <v>1555</v>
      </c>
      <c r="H228" s="173" t="str">
        <f t="shared" si="20"/>
        <v>12Y-APA-001</v>
      </c>
      <c r="I228" s="173" t="s">
        <v>1872</v>
      </c>
      <c r="J228" s="173" t="s">
        <v>11766</v>
      </c>
      <c r="K228" s="174">
        <v>28</v>
      </c>
      <c r="L228" s="174">
        <v>20</v>
      </c>
      <c r="M228" s="174">
        <v>30</v>
      </c>
      <c r="N228" s="174">
        <v>41</v>
      </c>
      <c r="O228" s="174">
        <v>41</v>
      </c>
      <c r="P228" s="173" t="s">
        <v>1873</v>
      </c>
      <c r="Q228" s="174">
        <v>72</v>
      </c>
      <c r="R228" s="173" t="s">
        <v>1873</v>
      </c>
      <c r="S228" s="173" t="s">
        <v>1558</v>
      </c>
      <c r="T228" s="173">
        <v>43094</v>
      </c>
      <c r="U228" s="170">
        <f t="shared" si="21"/>
        <v>3102768</v>
      </c>
    </row>
    <row r="229" spans="1:21" ht="14.25" customHeight="1" x14ac:dyDescent="0.15">
      <c r="A229" s="173" t="s">
        <v>133</v>
      </c>
      <c r="B229" s="173" t="s">
        <v>1580</v>
      </c>
      <c r="C229" s="173" t="str">
        <f t="shared" si="17"/>
        <v>Parallel Taxiway</v>
      </c>
      <c r="D229" s="173" t="str">
        <f t="shared" si="18"/>
        <v>N/A or No Data</v>
      </c>
      <c r="E229" s="173" t="str">
        <f t="shared" si="19"/>
        <v>N/A or No Data</v>
      </c>
      <c r="F229" s="173">
        <v>0</v>
      </c>
      <c r="G229" s="173" t="s">
        <v>1555</v>
      </c>
      <c r="H229" s="173" t="str">
        <f t="shared" si="20"/>
        <v>MKT-PTA-001</v>
      </c>
      <c r="I229" s="173" t="s">
        <v>1874</v>
      </c>
      <c r="J229" s="173" t="s">
        <v>11766</v>
      </c>
      <c r="K229" s="174">
        <v>23</v>
      </c>
      <c r="L229" s="174">
        <v>16</v>
      </c>
      <c r="M229" s="174">
        <v>25</v>
      </c>
      <c r="N229" s="174">
        <v>35</v>
      </c>
      <c r="O229" s="174">
        <v>35</v>
      </c>
      <c r="P229" s="173" t="s">
        <v>1604</v>
      </c>
      <c r="Q229" s="174">
        <v>77</v>
      </c>
      <c r="R229" s="173" t="s">
        <v>1604</v>
      </c>
      <c r="S229" s="173" t="s">
        <v>1558</v>
      </c>
      <c r="T229" s="173">
        <v>252967</v>
      </c>
      <c r="U229" s="170">
        <f t="shared" si="21"/>
        <v>19478459</v>
      </c>
    </row>
    <row r="230" spans="1:21" ht="14.25" customHeight="1" x14ac:dyDescent="0.15">
      <c r="A230" s="173" t="s">
        <v>33</v>
      </c>
      <c r="B230" s="173" t="s">
        <v>1689</v>
      </c>
      <c r="C230" s="173" t="str">
        <f t="shared" si="17"/>
        <v>Runway</v>
      </c>
      <c r="D230" s="173" t="str">
        <f t="shared" si="18"/>
        <v>1634</v>
      </c>
      <c r="E230" s="173" t="str">
        <f t="shared" si="19"/>
        <v>16/34</v>
      </c>
      <c r="F230" s="173">
        <v>0</v>
      </c>
      <c r="G230" s="173" t="s">
        <v>1686</v>
      </c>
      <c r="H230" s="173" t="str">
        <f t="shared" si="20"/>
        <v>BRD-RY1634-006</v>
      </c>
      <c r="I230" s="173" t="s">
        <v>2542</v>
      </c>
      <c r="J230" s="173" t="s">
        <v>11766</v>
      </c>
      <c r="K230" s="174">
        <v>43</v>
      </c>
      <c r="L230" s="174">
        <v>24</v>
      </c>
      <c r="M230" s="174">
        <v>34</v>
      </c>
      <c r="N230" s="174">
        <v>46</v>
      </c>
      <c r="O230" s="174">
        <v>46</v>
      </c>
      <c r="P230" s="173" t="s">
        <v>1778</v>
      </c>
      <c r="Q230" s="174">
        <v>84</v>
      </c>
      <c r="R230" s="173" t="s">
        <v>1778</v>
      </c>
      <c r="S230" s="173" t="s">
        <v>1586</v>
      </c>
      <c r="T230" s="173">
        <v>195009</v>
      </c>
      <c r="U230" s="170">
        <f t="shared" si="21"/>
        <v>16380756</v>
      </c>
    </row>
    <row r="231" spans="1:21" ht="14.25" customHeight="1" x14ac:dyDescent="0.15">
      <c r="A231" s="173" t="s">
        <v>29</v>
      </c>
      <c r="B231" s="173" t="s">
        <v>1627</v>
      </c>
      <c r="C231" s="173" t="str">
        <f t="shared" si="17"/>
        <v>Connecting Taxiway</v>
      </c>
      <c r="D231" s="173" t="str">
        <f t="shared" si="18"/>
        <v>N/A or No Data</v>
      </c>
      <c r="E231" s="173" t="str">
        <f t="shared" si="19"/>
        <v>N/A or No Data</v>
      </c>
      <c r="F231" s="173">
        <v>0</v>
      </c>
      <c r="G231" s="173" t="s">
        <v>1555</v>
      </c>
      <c r="H231" s="173" t="str">
        <f t="shared" si="20"/>
        <v>SBU-CTA-001</v>
      </c>
      <c r="I231" s="173" t="s">
        <v>1876</v>
      </c>
      <c r="J231" s="173" t="s">
        <v>11766</v>
      </c>
      <c r="K231" s="174">
        <v>0</v>
      </c>
      <c r="L231" s="174">
        <v>0</v>
      </c>
      <c r="M231" s="174">
        <v>0</v>
      </c>
      <c r="N231" s="174">
        <v>0</v>
      </c>
      <c r="O231" s="174">
        <v>0</v>
      </c>
      <c r="P231" s="173" t="s">
        <v>1626</v>
      </c>
      <c r="Q231" s="174">
        <v>100</v>
      </c>
      <c r="R231" s="173" t="s">
        <v>1626</v>
      </c>
      <c r="S231" s="173" t="s">
        <v>1558</v>
      </c>
      <c r="T231" s="173">
        <v>28675</v>
      </c>
      <c r="U231" s="170">
        <f t="shared" si="21"/>
        <v>2867500</v>
      </c>
    </row>
    <row r="232" spans="1:21" ht="14.25" customHeight="1" x14ac:dyDescent="0.15">
      <c r="A232" s="173" t="s">
        <v>51</v>
      </c>
      <c r="B232" s="173" t="s">
        <v>1583</v>
      </c>
      <c r="C232" s="173" t="str">
        <f t="shared" si="17"/>
        <v>Apron</v>
      </c>
      <c r="D232" s="173" t="str">
        <f t="shared" si="18"/>
        <v>N/A or No Data</v>
      </c>
      <c r="E232" s="173" t="str">
        <f t="shared" si="19"/>
        <v>N/A or No Data</v>
      </c>
      <c r="F232" s="173">
        <v>0</v>
      </c>
      <c r="G232" s="173" t="s">
        <v>1568</v>
      </c>
      <c r="H232" s="173" t="str">
        <f t="shared" si="20"/>
        <v>CKN-APA-002</v>
      </c>
      <c r="I232" s="173" t="s">
        <v>1877</v>
      </c>
      <c r="J232" s="173" t="s">
        <v>11766</v>
      </c>
      <c r="K232" s="174">
        <v>5</v>
      </c>
      <c r="L232" s="174">
        <v>4</v>
      </c>
      <c r="M232" s="174">
        <v>10</v>
      </c>
      <c r="N232" s="174">
        <v>14</v>
      </c>
      <c r="O232" s="174">
        <v>14</v>
      </c>
      <c r="P232" s="173" t="s">
        <v>1673</v>
      </c>
      <c r="Q232" s="174">
        <v>95</v>
      </c>
      <c r="R232" s="173" t="s">
        <v>1673</v>
      </c>
      <c r="S232" s="173" t="s">
        <v>1558</v>
      </c>
      <c r="T232" s="173">
        <v>26894</v>
      </c>
      <c r="U232" s="170">
        <f t="shared" si="21"/>
        <v>2554930</v>
      </c>
    </row>
    <row r="233" spans="1:21" ht="14.25" customHeight="1" x14ac:dyDescent="0.15">
      <c r="A233" s="173" t="s">
        <v>13</v>
      </c>
      <c r="B233" s="173" t="s">
        <v>1655</v>
      </c>
      <c r="C233" s="173" t="str">
        <f t="shared" si="17"/>
        <v>Connecting Taxiway</v>
      </c>
      <c r="D233" s="173" t="str">
        <f t="shared" si="18"/>
        <v>N/A or No Data</v>
      </c>
      <c r="E233" s="173" t="str">
        <f t="shared" si="19"/>
        <v>N/A or No Data</v>
      </c>
      <c r="F233" s="173">
        <v>0</v>
      </c>
      <c r="G233" s="173" t="s">
        <v>1555</v>
      </c>
      <c r="H233" s="173" t="str">
        <f t="shared" si="20"/>
        <v>AUM-CTA2-001</v>
      </c>
      <c r="I233" s="173" t="s">
        <v>1878</v>
      </c>
      <c r="J233" s="173" t="s">
        <v>11766</v>
      </c>
      <c r="K233" s="174">
        <v>26</v>
      </c>
      <c r="L233" s="174">
        <v>18</v>
      </c>
      <c r="M233" s="174">
        <v>28</v>
      </c>
      <c r="N233" s="174">
        <v>39</v>
      </c>
      <c r="O233" s="174">
        <v>39</v>
      </c>
      <c r="P233" s="173" t="s">
        <v>1629</v>
      </c>
      <c r="Q233" s="174">
        <v>74</v>
      </c>
      <c r="R233" s="173" t="s">
        <v>1629</v>
      </c>
      <c r="S233" s="173" t="s">
        <v>1558</v>
      </c>
      <c r="T233" s="173">
        <v>7918</v>
      </c>
      <c r="U233" s="170">
        <f t="shared" si="21"/>
        <v>585932</v>
      </c>
    </row>
    <row r="234" spans="1:21" ht="14.25" customHeight="1" x14ac:dyDescent="0.15">
      <c r="A234" s="173" t="s">
        <v>159</v>
      </c>
      <c r="B234" s="173" t="s">
        <v>1577</v>
      </c>
      <c r="C234" s="173" t="str">
        <f t="shared" si="17"/>
        <v>Connecting Taxiway</v>
      </c>
      <c r="D234" s="173" t="str">
        <f t="shared" si="18"/>
        <v>N/A or No Data</v>
      </c>
      <c r="E234" s="173" t="str">
        <f t="shared" si="19"/>
        <v>N/A or No Data</v>
      </c>
      <c r="F234" s="173">
        <v>0</v>
      </c>
      <c r="G234" s="173" t="s">
        <v>1555</v>
      </c>
      <c r="H234" s="173" t="str">
        <f t="shared" si="20"/>
        <v>JMR-CTC-001</v>
      </c>
      <c r="I234" s="173" t="s">
        <v>1879</v>
      </c>
      <c r="J234" s="173" t="s">
        <v>11766</v>
      </c>
      <c r="K234" s="174">
        <v>13</v>
      </c>
      <c r="L234" s="174">
        <v>9</v>
      </c>
      <c r="M234" s="174">
        <v>16</v>
      </c>
      <c r="N234" s="174">
        <v>23</v>
      </c>
      <c r="O234" s="174">
        <v>23</v>
      </c>
      <c r="P234" s="173" t="s">
        <v>1778</v>
      </c>
      <c r="Q234" s="174">
        <v>87</v>
      </c>
      <c r="R234" s="173" t="s">
        <v>1778</v>
      </c>
      <c r="S234" s="173" t="s">
        <v>1558</v>
      </c>
      <c r="T234" s="173">
        <v>10502</v>
      </c>
      <c r="U234" s="170">
        <f t="shared" si="21"/>
        <v>913674</v>
      </c>
    </row>
    <row r="235" spans="1:21" ht="14.25" customHeight="1" x14ac:dyDescent="0.15">
      <c r="A235" s="173" t="s">
        <v>87</v>
      </c>
      <c r="B235" s="173" t="s">
        <v>1655</v>
      </c>
      <c r="C235" s="173" t="str">
        <f t="shared" si="17"/>
        <v>Connecting Taxiway</v>
      </c>
      <c r="D235" s="173" t="str">
        <f t="shared" si="18"/>
        <v>N/A or No Data</v>
      </c>
      <c r="E235" s="173" t="str">
        <f t="shared" si="19"/>
        <v>N/A or No Data</v>
      </c>
      <c r="F235" s="173">
        <v>0</v>
      </c>
      <c r="G235" s="173" t="s">
        <v>1568</v>
      </c>
      <c r="H235" s="173" t="str">
        <f t="shared" si="20"/>
        <v>GPZ-CTA2-002</v>
      </c>
      <c r="I235" s="173" t="s">
        <v>1880</v>
      </c>
      <c r="J235" s="173" t="s">
        <v>11766</v>
      </c>
      <c r="K235" s="174">
        <v>36</v>
      </c>
      <c r="L235" s="174">
        <v>26</v>
      </c>
      <c r="M235" s="174">
        <v>37</v>
      </c>
      <c r="N235" s="174">
        <v>50</v>
      </c>
      <c r="O235" s="174">
        <v>50</v>
      </c>
      <c r="P235" s="173" t="s">
        <v>1579</v>
      </c>
      <c r="Q235" s="174">
        <v>64</v>
      </c>
      <c r="R235" s="173" t="s">
        <v>1579</v>
      </c>
      <c r="S235" s="173" t="s">
        <v>1586</v>
      </c>
      <c r="T235" s="173">
        <v>14049</v>
      </c>
      <c r="U235" s="170">
        <f t="shared" si="21"/>
        <v>899136</v>
      </c>
    </row>
    <row r="236" spans="1:21" ht="14.25" customHeight="1" x14ac:dyDescent="0.15">
      <c r="A236" s="173" t="s">
        <v>223</v>
      </c>
      <c r="B236" s="173" t="s">
        <v>1580</v>
      </c>
      <c r="C236" s="173" t="str">
        <f t="shared" si="17"/>
        <v>Parallel Taxiway</v>
      </c>
      <c r="D236" s="173" t="str">
        <f t="shared" si="18"/>
        <v>N/A or No Data</v>
      </c>
      <c r="E236" s="173" t="str">
        <f t="shared" si="19"/>
        <v>N/A or No Data</v>
      </c>
      <c r="F236" s="173">
        <v>0</v>
      </c>
      <c r="G236" s="173" t="s">
        <v>1663</v>
      </c>
      <c r="H236" s="173" t="str">
        <f t="shared" si="20"/>
        <v>SGS-PTA-004</v>
      </c>
      <c r="I236" s="173" t="s">
        <v>1881</v>
      </c>
      <c r="J236" s="173" t="s">
        <v>11766</v>
      </c>
      <c r="K236" s="174">
        <v>32</v>
      </c>
      <c r="L236" s="174">
        <v>23</v>
      </c>
      <c r="M236" s="174">
        <v>34</v>
      </c>
      <c r="N236" s="174">
        <v>46</v>
      </c>
      <c r="O236" s="174">
        <v>46</v>
      </c>
      <c r="P236" s="173" t="s">
        <v>1631</v>
      </c>
      <c r="Q236" s="174">
        <v>68</v>
      </c>
      <c r="R236" s="173" t="s">
        <v>1631</v>
      </c>
      <c r="S236" s="173" t="s">
        <v>1586</v>
      </c>
      <c r="T236" s="173">
        <v>75513</v>
      </c>
      <c r="U236" s="170">
        <f t="shared" si="21"/>
        <v>5134884</v>
      </c>
    </row>
    <row r="237" spans="1:21" ht="14.25" customHeight="1" x14ac:dyDescent="0.15">
      <c r="A237" s="173" t="s">
        <v>193</v>
      </c>
      <c r="B237" s="173" t="s">
        <v>1583</v>
      </c>
      <c r="C237" s="173" t="str">
        <f t="shared" si="17"/>
        <v>Apron</v>
      </c>
      <c r="D237" s="173" t="str">
        <f t="shared" si="18"/>
        <v>N/A or No Data</v>
      </c>
      <c r="E237" s="173" t="str">
        <f t="shared" si="19"/>
        <v>N/A or No Data</v>
      </c>
      <c r="F237" s="173">
        <v>0</v>
      </c>
      <c r="G237" s="173" t="s">
        <v>1555</v>
      </c>
      <c r="H237" s="173" t="str">
        <f t="shared" si="20"/>
        <v>D81-APA-001</v>
      </c>
      <c r="I237" s="173" t="s">
        <v>1882</v>
      </c>
      <c r="J237" s="173" t="s">
        <v>11766</v>
      </c>
      <c r="K237" s="174">
        <v>33</v>
      </c>
      <c r="L237" s="174">
        <v>23</v>
      </c>
      <c r="M237" s="174">
        <v>35</v>
      </c>
      <c r="N237" s="174">
        <v>47</v>
      </c>
      <c r="O237" s="174">
        <v>47</v>
      </c>
      <c r="P237" s="173" t="s">
        <v>1579</v>
      </c>
      <c r="Q237" s="174">
        <v>64</v>
      </c>
      <c r="R237" s="173" t="s">
        <v>1579</v>
      </c>
      <c r="S237" s="173" t="s">
        <v>1586</v>
      </c>
      <c r="T237" s="173">
        <v>51481</v>
      </c>
      <c r="U237" s="170">
        <f t="shared" si="21"/>
        <v>3294784</v>
      </c>
    </row>
    <row r="238" spans="1:21" ht="14.25" customHeight="1" x14ac:dyDescent="0.15">
      <c r="A238" s="173" t="s">
        <v>119</v>
      </c>
      <c r="B238" s="173" t="s">
        <v>1580</v>
      </c>
      <c r="C238" s="173" t="str">
        <f t="shared" si="17"/>
        <v>Parallel Taxiway</v>
      </c>
      <c r="D238" s="173" t="str">
        <f t="shared" si="18"/>
        <v>N/A or No Data</v>
      </c>
      <c r="E238" s="173" t="str">
        <f t="shared" si="19"/>
        <v>N/A or No Data</v>
      </c>
      <c r="F238" s="173">
        <v>0</v>
      </c>
      <c r="G238" s="173" t="s">
        <v>1555</v>
      </c>
      <c r="H238" s="173" t="str">
        <f t="shared" si="20"/>
        <v>LXL-PTA-001</v>
      </c>
      <c r="I238" s="173" t="s">
        <v>1883</v>
      </c>
      <c r="J238" s="173" t="s">
        <v>11766</v>
      </c>
      <c r="K238" s="174">
        <v>22</v>
      </c>
      <c r="L238" s="174">
        <v>15</v>
      </c>
      <c r="M238" s="174">
        <v>25</v>
      </c>
      <c r="N238" s="174">
        <v>34</v>
      </c>
      <c r="O238" s="174">
        <v>34</v>
      </c>
      <c r="P238" s="173" t="s">
        <v>1579</v>
      </c>
      <c r="Q238" s="174">
        <v>78</v>
      </c>
      <c r="R238" s="173" t="s">
        <v>1579</v>
      </c>
      <c r="S238" s="173" t="s">
        <v>1558</v>
      </c>
      <c r="T238" s="173">
        <v>181726</v>
      </c>
      <c r="U238" s="170">
        <f t="shared" si="21"/>
        <v>14174628</v>
      </c>
    </row>
    <row r="239" spans="1:21" ht="14.25" customHeight="1" x14ac:dyDescent="0.15">
      <c r="A239" s="173" t="s">
        <v>233</v>
      </c>
      <c r="B239" s="173" t="s">
        <v>1583</v>
      </c>
      <c r="C239" s="173" t="str">
        <f t="shared" si="17"/>
        <v>Apron</v>
      </c>
      <c r="D239" s="173" t="str">
        <f t="shared" si="18"/>
        <v>N/A or No Data</v>
      </c>
      <c r="E239" s="173" t="str">
        <f t="shared" si="19"/>
        <v>N/A or No Data</v>
      </c>
      <c r="F239" s="173">
        <v>0</v>
      </c>
      <c r="G239" s="173" t="s">
        <v>1555</v>
      </c>
      <c r="H239" s="173" t="str">
        <f t="shared" si="20"/>
        <v>TVF-APA-001</v>
      </c>
      <c r="I239" s="173" t="s">
        <v>1884</v>
      </c>
      <c r="J239" s="173" t="s">
        <v>11766</v>
      </c>
      <c r="K239" s="174">
        <v>0</v>
      </c>
      <c r="L239" s="174">
        <v>0</v>
      </c>
      <c r="M239" s="174">
        <v>0</v>
      </c>
      <c r="N239" s="174">
        <v>0</v>
      </c>
      <c r="O239" s="174">
        <v>0</v>
      </c>
      <c r="P239" s="173" t="s">
        <v>1579</v>
      </c>
      <c r="Q239" s="174">
        <v>100</v>
      </c>
      <c r="R239" s="173" t="s">
        <v>1885</v>
      </c>
      <c r="S239" s="173" t="s">
        <v>1558</v>
      </c>
      <c r="T239" s="173">
        <v>281565</v>
      </c>
      <c r="U239" s="170">
        <f t="shared" si="21"/>
        <v>28156500</v>
      </c>
    </row>
    <row r="240" spans="1:21" ht="14.25" customHeight="1" x14ac:dyDescent="0.15">
      <c r="A240" s="173" t="s">
        <v>33</v>
      </c>
      <c r="B240" s="173" t="s">
        <v>1689</v>
      </c>
      <c r="C240" s="173" t="str">
        <f t="shared" si="17"/>
        <v>Runway</v>
      </c>
      <c r="D240" s="173" t="str">
        <f t="shared" si="18"/>
        <v>1634</v>
      </c>
      <c r="E240" s="173" t="str">
        <f t="shared" si="19"/>
        <v>16/34</v>
      </c>
      <c r="F240" s="173">
        <v>0</v>
      </c>
      <c r="G240" s="173" t="s">
        <v>2570</v>
      </c>
      <c r="H240" s="173" t="str">
        <f t="shared" si="20"/>
        <v>BRD-RY1634-011</v>
      </c>
      <c r="I240" s="173" t="s">
        <v>2571</v>
      </c>
      <c r="J240" s="173" t="s">
        <v>11766</v>
      </c>
      <c r="K240" s="174">
        <v>49</v>
      </c>
      <c r="L240" s="174">
        <v>28</v>
      </c>
      <c r="M240" s="174">
        <v>38</v>
      </c>
      <c r="N240" s="174">
        <v>51</v>
      </c>
      <c r="O240" s="174">
        <v>51</v>
      </c>
      <c r="P240" s="173" t="s">
        <v>1778</v>
      </c>
      <c r="Q240" s="174">
        <v>87</v>
      </c>
      <c r="R240" s="173" t="s">
        <v>1778</v>
      </c>
      <c r="S240" s="173" t="s">
        <v>1586</v>
      </c>
      <c r="T240" s="173">
        <v>37523</v>
      </c>
      <c r="U240" s="170">
        <f t="shared" si="21"/>
        <v>3264501</v>
      </c>
    </row>
    <row r="241" spans="1:21" ht="14.25" customHeight="1" x14ac:dyDescent="0.15">
      <c r="A241" s="173" t="s">
        <v>267</v>
      </c>
      <c r="B241" s="173" t="s">
        <v>1583</v>
      </c>
      <c r="C241" s="173" t="str">
        <f t="shared" si="17"/>
        <v>Apron</v>
      </c>
      <c r="D241" s="173" t="str">
        <f t="shared" si="18"/>
        <v>N/A or No Data</v>
      </c>
      <c r="E241" s="173" t="str">
        <f t="shared" si="19"/>
        <v>N/A or No Data</v>
      </c>
      <c r="F241" s="173">
        <v>0</v>
      </c>
      <c r="G241" s="173" t="s">
        <v>1555</v>
      </c>
      <c r="H241" s="173" t="str">
        <f t="shared" si="20"/>
        <v>OTG-APA-001</v>
      </c>
      <c r="I241" s="173" t="s">
        <v>1887</v>
      </c>
      <c r="J241" s="173" t="s">
        <v>11766</v>
      </c>
      <c r="K241" s="174">
        <v>1</v>
      </c>
      <c r="L241" s="174">
        <v>1</v>
      </c>
      <c r="M241" s="174">
        <v>7</v>
      </c>
      <c r="N241" s="174">
        <v>10</v>
      </c>
      <c r="O241" s="174">
        <v>10</v>
      </c>
      <c r="P241" s="173" t="s">
        <v>1617</v>
      </c>
      <c r="Q241" s="174">
        <v>99</v>
      </c>
      <c r="R241" s="173" t="s">
        <v>1617</v>
      </c>
      <c r="S241" s="173" t="s">
        <v>1558</v>
      </c>
      <c r="T241" s="173">
        <v>51354</v>
      </c>
      <c r="U241" s="170">
        <f t="shared" si="21"/>
        <v>5084046</v>
      </c>
    </row>
    <row r="242" spans="1:21" ht="14.25" customHeight="1" x14ac:dyDescent="0.15">
      <c r="A242" s="173" t="s">
        <v>209</v>
      </c>
      <c r="B242" s="173" t="s">
        <v>1888</v>
      </c>
      <c r="C242" s="173" t="str">
        <f t="shared" si="17"/>
        <v>Parallel Taxiway</v>
      </c>
      <c r="D242" s="173" t="str">
        <f t="shared" si="18"/>
        <v>N/A or No Data</v>
      </c>
      <c r="E242" s="173" t="str">
        <f t="shared" si="19"/>
        <v>N/A or No Data</v>
      </c>
      <c r="F242" s="173">
        <v>0</v>
      </c>
      <c r="G242" s="173" t="s">
        <v>1555</v>
      </c>
      <c r="H242" s="173" t="str">
        <f t="shared" si="20"/>
        <v>STC-PTD-001</v>
      </c>
      <c r="I242" s="173" t="s">
        <v>1889</v>
      </c>
      <c r="J242" s="173" t="s">
        <v>11766</v>
      </c>
      <c r="K242" s="174">
        <v>49</v>
      </c>
      <c r="L242" s="174">
        <v>36</v>
      </c>
      <c r="M242" s="174">
        <v>50</v>
      </c>
      <c r="N242" s="174">
        <v>64</v>
      </c>
      <c r="O242" s="174">
        <v>64</v>
      </c>
      <c r="P242" s="173" t="s">
        <v>1570</v>
      </c>
      <c r="Q242" s="174">
        <v>38</v>
      </c>
      <c r="R242" s="173" t="s">
        <v>1570</v>
      </c>
      <c r="S242" s="173" t="s">
        <v>1566</v>
      </c>
      <c r="T242" s="173">
        <v>51408</v>
      </c>
      <c r="U242" s="170">
        <f t="shared" si="21"/>
        <v>1953504</v>
      </c>
    </row>
    <row r="243" spans="1:21" ht="14.25" customHeight="1" x14ac:dyDescent="0.15">
      <c r="A243" s="173" t="s">
        <v>33</v>
      </c>
      <c r="B243" s="173" t="s">
        <v>1689</v>
      </c>
      <c r="C243" s="173" t="str">
        <f t="shared" si="17"/>
        <v>Runway</v>
      </c>
      <c r="D243" s="173" t="str">
        <f t="shared" si="18"/>
        <v>1634</v>
      </c>
      <c r="E243" s="173" t="str">
        <f t="shared" si="19"/>
        <v>16/34</v>
      </c>
      <c r="F243" s="173">
        <v>0</v>
      </c>
      <c r="G243" s="173" t="s">
        <v>1568</v>
      </c>
      <c r="H243" s="173" t="str">
        <f t="shared" si="20"/>
        <v>BRD-RY1634-002</v>
      </c>
      <c r="I243" s="173" t="s">
        <v>2804</v>
      </c>
      <c r="J243" s="173" t="s">
        <v>11766</v>
      </c>
      <c r="K243" s="174">
        <v>1</v>
      </c>
      <c r="L243" s="174">
        <v>0</v>
      </c>
      <c r="M243" s="174">
        <v>0</v>
      </c>
      <c r="N243" s="174">
        <v>0</v>
      </c>
      <c r="O243" s="174">
        <v>0</v>
      </c>
      <c r="P243" s="173" t="s">
        <v>1778</v>
      </c>
      <c r="Q243" s="174">
        <v>99</v>
      </c>
      <c r="R243" s="173" t="s">
        <v>1778</v>
      </c>
      <c r="S243" s="173" t="s">
        <v>1558</v>
      </c>
      <c r="T243" s="173">
        <v>30018</v>
      </c>
      <c r="U243" s="170">
        <f t="shared" si="21"/>
        <v>2971782</v>
      </c>
    </row>
    <row r="244" spans="1:21" ht="14.25" customHeight="1" x14ac:dyDescent="0.15">
      <c r="A244" s="173" t="s">
        <v>127</v>
      </c>
      <c r="B244" s="173" t="s">
        <v>1583</v>
      </c>
      <c r="C244" s="173" t="str">
        <f t="shared" si="17"/>
        <v>Apron</v>
      </c>
      <c r="D244" s="173" t="str">
        <f t="shared" si="18"/>
        <v>N/A or No Data</v>
      </c>
      <c r="E244" s="173" t="str">
        <f t="shared" si="19"/>
        <v>N/A or No Data</v>
      </c>
      <c r="F244" s="173">
        <v>0</v>
      </c>
      <c r="G244" s="173" t="s">
        <v>1555</v>
      </c>
      <c r="H244" s="173" t="str">
        <f t="shared" si="20"/>
        <v>LYV-APA-001</v>
      </c>
      <c r="I244" s="173" t="s">
        <v>1891</v>
      </c>
      <c r="J244" s="173" t="s">
        <v>11766</v>
      </c>
      <c r="K244" s="174">
        <v>2</v>
      </c>
      <c r="L244" s="174">
        <v>2</v>
      </c>
      <c r="M244" s="174">
        <v>8</v>
      </c>
      <c r="N244" s="174">
        <v>11</v>
      </c>
      <c r="O244" s="174">
        <v>11</v>
      </c>
      <c r="P244" s="173" t="s">
        <v>1854</v>
      </c>
      <c r="Q244" s="174">
        <v>98</v>
      </c>
      <c r="R244" s="173" t="s">
        <v>1854</v>
      </c>
      <c r="S244" s="173" t="s">
        <v>1558</v>
      </c>
      <c r="T244" s="173">
        <v>47381</v>
      </c>
      <c r="U244" s="170">
        <f t="shared" si="21"/>
        <v>4643338</v>
      </c>
    </row>
    <row r="245" spans="1:21" ht="14.25" customHeight="1" x14ac:dyDescent="0.15">
      <c r="A245" s="173" t="s">
        <v>33</v>
      </c>
      <c r="B245" s="173" t="s">
        <v>1689</v>
      </c>
      <c r="C245" s="173" t="str">
        <f t="shared" si="17"/>
        <v>Runway</v>
      </c>
      <c r="D245" s="173" t="str">
        <f t="shared" si="18"/>
        <v>1634</v>
      </c>
      <c r="E245" s="173" t="str">
        <f t="shared" si="19"/>
        <v>16/34</v>
      </c>
      <c r="F245" s="173">
        <v>0</v>
      </c>
      <c r="G245" s="173" t="s">
        <v>1581</v>
      </c>
      <c r="H245" s="173" t="str">
        <f t="shared" si="20"/>
        <v>BRD-RY1634-003</v>
      </c>
      <c r="I245" s="173" t="s">
        <v>2880</v>
      </c>
      <c r="J245" s="173" t="s">
        <v>11766</v>
      </c>
      <c r="K245" s="174">
        <v>11</v>
      </c>
      <c r="L245" s="174">
        <v>0</v>
      </c>
      <c r="M245" s="174">
        <v>2</v>
      </c>
      <c r="N245" s="174">
        <v>7</v>
      </c>
      <c r="O245" s="174">
        <v>7</v>
      </c>
      <c r="P245" s="173" t="s">
        <v>1778</v>
      </c>
      <c r="Q245" s="174">
        <v>95</v>
      </c>
      <c r="R245" s="173" t="s">
        <v>1778</v>
      </c>
      <c r="S245" s="173" t="s">
        <v>1558</v>
      </c>
      <c r="T245" s="173">
        <v>30018</v>
      </c>
      <c r="U245" s="170">
        <f t="shared" si="21"/>
        <v>2851710</v>
      </c>
    </row>
    <row r="246" spans="1:21" ht="14.25" customHeight="1" x14ac:dyDescent="0.15">
      <c r="A246" s="173" t="s">
        <v>11</v>
      </c>
      <c r="B246" s="173" t="s">
        <v>1583</v>
      </c>
      <c r="C246" s="173" t="str">
        <f t="shared" si="17"/>
        <v>Apron</v>
      </c>
      <c r="D246" s="173" t="str">
        <f t="shared" si="18"/>
        <v>N/A or No Data</v>
      </c>
      <c r="E246" s="173" t="str">
        <f t="shared" si="19"/>
        <v>N/A or No Data</v>
      </c>
      <c r="F246" s="173">
        <v>0</v>
      </c>
      <c r="G246" s="173" t="s">
        <v>1555</v>
      </c>
      <c r="H246" s="173" t="str">
        <f t="shared" si="20"/>
        <v>AQP-APA-001</v>
      </c>
      <c r="I246" s="173" t="s">
        <v>1893</v>
      </c>
      <c r="J246" s="173" t="s">
        <v>11766</v>
      </c>
      <c r="K246" s="174">
        <v>79</v>
      </c>
      <c r="L246" s="174">
        <v>64</v>
      </c>
      <c r="M246" s="174">
        <v>76</v>
      </c>
      <c r="N246" s="174">
        <v>88</v>
      </c>
      <c r="O246" s="174">
        <v>88</v>
      </c>
      <c r="P246" s="173" t="s">
        <v>1648</v>
      </c>
      <c r="Q246" s="174">
        <v>21</v>
      </c>
      <c r="R246" s="173" t="s">
        <v>1648</v>
      </c>
      <c r="S246" s="173" t="s">
        <v>1566</v>
      </c>
      <c r="T246" s="173">
        <v>78720</v>
      </c>
      <c r="U246" s="170">
        <f t="shared" si="21"/>
        <v>1653120</v>
      </c>
    </row>
    <row r="247" spans="1:21" ht="14.25" customHeight="1" x14ac:dyDescent="0.15">
      <c r="A247" s="173" t="s">
        <v>263</v>
      </c>
      <c r="B247" s="173" t="s">
        <v>1583</v>
      </c>
      <c r="C247" s="173" t="str">
        <f t="shared" si="17"/>
        <v>Apron</v>
      </c>
      <c r="D247" s="173" t="str">
        <f t="shared" si="18"/>
        <v>N/A or No Data</v>
      </c>
      <c r="E247" s="173" t="str">
        <f t="shared" si="19"/>
        <v>N/A or No Data</v>
      </c>
      <c r="F247" s="173">
        <v>0</v>
      </c>
      <c r="G247" s="173" t="s">
        <v>1555</v>
      </c>
      <c r="H247" s="173" t="str">
        <f t="shared" si="20"/>
        <v>ONA-APA-001</v>
      </c>
      <c r="I247" s="173" t="s">
        <v>1894</v>
      </c>
      <c r="J247" s="173" t="s">
        <v>11766</v>
      </c>
      <c r="K247" s="174">
        <v>0</v>
      </c>
      <c r="L247" s="174">
        <v>0</v>
      </c>
      <c r="M247" s="174">
        <v>0</v>
      </c>
      <c r="N247" s="174">
        <v>0</v>
      </c>
      <c r="O247" s="174">
        <v>0</v>
      </c>
      <c r="P247" s="173" t="s">
        <v>1596</v>
      </c>
      <c r="Q247" s="174">
        <v>100</v>
      </c>
      <c r="R247" s="173" t="s">
        <v>1596</v>
      </c>
      <c r="S247" s="173" t="s">
        <v>1558</v>
      </c>
      <c r="T247" s="173">
        <v>153399</v>
      </c>
      <c r="U247" s="170">
        <f t="shared" si="21"/>
        <v>15339900</v>
      </c>
    </row>
    <row r="248" spans="1:21" ht="14.25" customHeight="1" x14ac:dyDescent="0.15">
      <c r="A248" s="173" t="s">
        <v>33</v>
      </c>
      <c r="B248" s="173" t="s">
        <v>1689</v>
      </c>
      <c r="C248" s="173" t="str">
        <f t="shared" si="17"/>
        <v>Runway</v>
      </c>
      <c r="D248" s="173" t="str">
        <f t="shared" si="18"/>
        <v>1634</v>
      </c>
      <c r="E248" s="173" t="str">
        <f t="shared" si="19"/>
        <v>16/34</v>
      </c>
      <c r="F248" s="173">
        <v>0</v>
      </c>
      <c r="G248" s="173" t="s">
        <v>1555</v>
      </c>
      <c r="H248" s="173" t="str">
        <f t="shared" si="20"/>
        <v>BRD-RY1634-001</v>
      </c>
      <c r="I248" s="173" t="s">
        <v>2977</v>
      </c>
      <c r="J248" s="173" t="s">
        <v>11766</v>
      </c>
      <c r="K248" s="174">
        <v>4</v>
      </c>
      <c r="L248" s="174">
        <v>0</v>
      </c>
      <c r="M248" s="174">
        <v>0</v>
      </c>
      <c r="N248" s="174">
        <v>0</v>
      </c>
      <c r="O248" s="174">
        <v>0</v>
      </c>
      <c r="P248" s="173" t="s">
        <v>1778</v>
      </c>
      <c r="Q248" s="174">
        <v>99</v>
      </c>
      <c r="R248" s="173" t="s">
        <v>1778</v>
      </c>
      <c r="S248" s="173" t="s">
        <v>1558</v>
      </c>
      <c r="T248" s="173">
        <v>30018</v>
      </c>
      <c r="U248" s="170">
        <f t="shared" si="21"/>
        <v>2971782</v>
      </c>
    </row>
    <row r="249" spans="1:21" ht="14.25" customHeight="1" x14ac:dyDescent="0.15">
      <c r="A249" s="173" t="s">
        <v>462</v>
      </c>
      <c r="B249" s="173" t="s">
        <v>1627</v>
      </c>
      <c r="C249" s="173" t="str">
        <f t="shared" si="17"/>
        <v>Connecting Taxiway</v>
      </c>
      <c r="D249" s="173" t="str">
        <f t="shared" si="18"/>
        <v>N/A or No Data</v>
      </c>
      <c r="E249" s="173" t="str">
        <f t="shared" si="19"/>
        <v>N/A or No Data</v>
      </c>
      <c r="F249" s="173" t="s">
        <v>11715</v>
      </c>
      <c r="G249" s="173" t="s">
        <v>1555</v>
      </c>
      <c r="H249" s="173" t="str">
        <f t="shared" si="20"/>
        <v>BFW-CTA-001</v>
      </c>
      <c r="I249" s="173" t="s">
        <v>1896</v>
      </c>
      <c r="J249" s="173" t="s">
        <v>11766</v>
      </c>
      <c r="K249" s="174">
        <v>49</v>
      </c>
      <c r="L249" s="174">
        <v>36</v>
      </c>
      <c r="M249" s="174">
        <v>50</v>
      </c>
      <c r="N249" s="174">
        <v>64</v>
      </c>
      <c r="O249" s="174">
        <v>64</v>
      </c>
      <c r="P249" s="173" t="s">
        <v>1607</v>
      </c>
      <c r="Q249" s="174">
        <v>35</v>
      </c>
      <c r="R249" s="173" t="s">
        <v>1607</v>
      </c>
      <c r="S249" s="173" t="s">
        <v>1566</v>
      </c>
      <c r="T249" s="173">
        <v>18879</v>
      </c>
      <c r="U249" s="170">
        <f t="shared" si="21"/>
        <v>660765</v>
      </c>
    </row>
    <row r="250" spans="1:21" ht="14.25" customHeight="1" x14ac:dyDescent="0.15">
      <c r="A250" s="173" t="s">
        <v>41</v>
      </c>
      <c r="B250" s="173" t="s">
        <v>1689</v>
      </c>
      <c r="C250" s="173" t="str">
        <f t="shared" si="17"/>
        <v>Runway</v>
      </c>
      <c r="D250" s="173" t="str">
        <f t="shared" si="18"/>
        <v>1634</v>
      </c>
      <c r="E250" s="173" t="str">
        <f t="shared" si="19"/>
        <v>16/34</v>
      </c>
      <c r="F250" s="173">
        <v>1</v>
      </c>
      <c r="G250" s="173" t="s">
        <v>1555</v>
      </c>
      <c r="H250" s="173" t="str">
        <f t="shared" si="20"/>
        <v>CBG-RY1634-001</v>
      </c>
      <c r="I250" s="173" t="s">
        <v>1824</v>
      </c>
      <c r="J250" s="173" t="s">
        <v>11766</v>
      </c>
      <c r="K250" s="174">
        <v>38</v>
      </c>
      <c r="L250" s="174">
        <v>27</v>
      </c>
      <c r="M250" s="174">
        <v>39</v>
      </c>
      <c r="N250" s="174">
        <v>52</v>
      </c>
      <c r="O250" s="174">
        <v>52</v>
      </c>
      <c r="P250" s="173" t="s">
        <v>1722</v>
      </c>
      <c r="Q250" s="174">
        <v>61</v>
      </c>
      <c r="R250" s="173" t="s">
        <v>1722</v>
      </c>
      <c r="S250" s="173" t="s">
        <v>1586</v>
      </c>
      <c r="T250" s="173">
        <v>300237</v>
      </c>
      <c r="U250" s="170">
        <f t="shared" si="21"/>
        <v>18314457</v>
      </c>
    </row>
    <row r="251" spans="1:21" ht="14.25" customHeight="1" x14ac:dyDescent="0.15">
      <c r="A251" s="173" t="s">
        <v>103</v>
      </c>
      <c r="B251" s="173" t="s">
        <v>1600</v>
      </c>
      <c r="C251" s="173" t="str">
        <f t="shared" si="17"/>
        <v>Connecting Taxiway</v>
      </c>
      <c r="D251" s="173" t="str">
        <f t="shared" si="18"/>
        <v>N/A or No Data</v>
      </c>
      <c r="E251" s="173" t="str">
        <f t="shared" si="19"/>
        <v>N/A or No Data</v>
      </c>
      <c r="F251" s="173">
        <v>0</v>
      </c>
      <c r="G251" s="173" t="s">
        <v>1555</v>
      </c>
      <c r="H251" s="173" t="str">
        <f t="shared" si="20"/>
        <v>HIB-CTB-001</v>
      </c>
      <c r="I251" s="173" t="s">
        <v>1899</v>
      </c>
      <c r="J251" s="173" t="s">
        <v>11766</v>
      </c>
      <c r="K251" s="174">
        <v>12</v>
      </c>
      <c r="L251" s="174">
        <v>8</v>
      </c>
      <c r="M251" s="174">
        <v>16</v>
      </c>
      <c r="N251" s="174">
        <v>22</v>
      </c>
      <c r="O251" s="174">
        <v>22</v>
      </c>
      <c r="P251" s="173" t="s">
        <v>1613</v>
      </c>
      <c r="Q251" s="174">
        <v>88</v>
      </c>
      <c r="R251" s="173" t="s">
        <v>1613</v>
      </c>
      <c r="S251" s="173" t="s">
        <v>1558</v>
      </c>
      <c r="T251" s="173">
        <v>85352</v>
      </c>
      <c r="U251" s="170">
        <f t="shared" si="21"/>
        <v>7510976</v>
      </c>
    </row>
    <row r="252" spans="1:21" ht="14.25" customHeight="1" x14ac:dyDescent="0.15">
      <c r="A252" s="173" t="s">
        <v>183</v>
      </c>
      <c r="B252" s="173" t="s">
        <v>1583</v>
      </c>
      <c r="C252" s="173" t="str">
        <f t="shared" si="17"/>
        <v>Apron</v>
      </c>
      <c r="D252" s="173" t="str">
        <f t="shared" si="18"/>
        <v>N/A or No Data</v>
      </c>
      <c r="E252" s="173" t="str">
        <f t="shared" si="19"/>
        <v>N/A or No Data</v>
      </c>
      <c r="F252" s="173">
        <v>0</v>
      </c>
      <c r="G252" s="173" t="s">
        <v>1555</v>
      </c>
      <c r="H252" s="173" t="str">
        <f t="shared" si="20"/>
        <v>PWC-APA-001</v>
      </c>
      <c r="I252" s="173" t="s">
        <v>1900</v>
      </c>
      <c r="J252" s="173" t="s">
        <v>11766</v>
      </c>
      <c r="K252" s="174">
        <v>9</v>
      </c>
      <c r="L252" s="174">
        <v>6</v>
      </c>
      <c r="M252" s="174">
        <v>13</v>
      </c>
      <c r="N252" s="174">
        <v>19</v>
      </c>
      <c r="O252" s="174">
        <v>19</v>
      </c>
      <c r="P252" s="173" t="s">
        <v>1579</v>
      </c>
      <c r="Q252" s="174">
        <v>91</v>
      </c>
      <c r="R252" s="173" t="s">
        <v>1579</v>
      </c>
      <c r="S252" s="173" t="s">
        <v>1558</v>
      </c>
      <c r="T252" s="173">
        <v>67722</v>
      </c>
      <c r="U252" s="170">
        <f t="shared" si="21"/>
        <v>6162702</v>
      </c>
    </row>
    <row r="253" spans="1:21" ht="14.25" customHeight="1" x14ac:dyDescent="0.15">
      <c r="A253" s="173" t="s">
        <v>5</v>
      </c>
      <c r="B253" s="173" t="s">
        <v>1627</v>
      </c>
      <c r="C253" s="173" t="str">
        <f t="shared" si="17"/>
        <v>Connecting Taxiway</v>
      </c>
      <c r="D253" s="173" t="str">
        <f t="shared" si="18"/>
        <v>N/A or No Data</v>
      </c>
      <c r="E253" s="173" t="str">
        <f t="shared" si="19"/>
        <v>N/A or No Data</v>
      </c>
      <c r="F253" s="173">
        <v>0</v>
      </c>
      <c r="G253" s="173" t="s">
        <v>1555</v>
      </c>
      <c r="H253" s="173" t="str">
        <f t="shared" si="20"/>
        <v>AIT-CTA-001</v>
      </c>
      <c r="I253" s="173" t="s">
        <v>1901</v>
      </c>
      <c r="J253" s="173" t="s">
        <v>11766</v>
      </c>
      <c r="K253" s="174">
        <v>33</v>
      </c>
      <c r="L253" s="174">
        <v>23</v>
      </c>
      <c r="M253" s="174">
        <v>35</v>
      </c>
      <c r="N253" s="174">
        <v>47</v>
      </c>
      <c r="O253" s="174">
        <v>47</v>
      </c>
      <c r="P253" s="173" t="s">
        <v>1579</v>
      </c>
      <c r="Q253" s="174">
        <v>65</v>
      </c>
      <c r="R253" s="173" t="s">
        <v>1579</v>
      </c>
      <c r="S253" s="173" t="s">
        <v>1586</v>
      </c>
      <c r="T253" s="173">
        <v>64166</v>
      </c>
      <c r="U253" s="170">
        <f t="shared" si="21"/>
        <v>4170790</v>
      </c>
    </row>
    <row r="254" spans="1:21" ht="14.25" customHeight="1" x14ac:dyDescent="0.15">
      <c r="A254" s="173" t="s">
        <v>189</v>
      </c>
      <c r="B254" s="173" t="s">
        <v>1600</v>
      </c>
      <c r="C254" s="173" t="str">
        <f t="shared" si="17"/>
        <v>Connecting Taxiway</v>
      </c>
      <c r="D254" s="173" t="str">
        <f t="shared" si="18"/>
        <v>N/A or No Data</v>
      </c>
      <c r="E254" s="173" t="str">
        <f t="shared" si="19"/>
        <v>N/A or No Data</v>
      </c>
      <c r="F254" s="173">
        <v>0</v>
      </c>
      <c r="G254" s="173" t="s">
        <v>1555</v>
      </c>
      <c r="H254" s="173" t="str">
        <f t="shared" si="20"/>
        <v>FKA-CTB-001</v>
      </c>
      <c r="I254" s="173" t="s">
        <v>1902</v>
      </c>
      <c r="J254" s="173" t="s">
        <v>11766</v>
      </c>
      <c r="K254" s="174">
        <v>29</v>
      </c>
      <c r="L254" s="174">
        <v>20</v>
      </c>
      <c r="M254" s="174">
        <v>31</v>
      </c>
      <c r="N254" s="174">
        <v>42</v>
      </c>
      <c r="O254" s="174">
        <v>42</v>
      </c>
      <c r="P254" s="173" t="s">
        <v>1629</v>
      </c>
      <c r="Q254" s="174">
        <v>71</v>
      </c>
      <c r="R254" s="173" t="s">
        <v>1629</v>
      </c>
      <c r="S254" s="173" t="s">
        <v>1558</v>
      </c>
      <c r="T254" s="173">
        <v>15668</v>
      </c>
      <c r="U254" s="170">
        <f t="shared" si="21"/>
        <v>1112428</v>
      </c>
    </row>
    <row r="255" spans="1:21" ht="14.25" customHeight="1" x14ac:dyDescent="0.15">
      <c r="A255" s="173" t="s">
        <v>249</v>
      </c>
      <c r="B255" s="173" t="s">
        <v>1583</v>
      </c>
      <c r="C255" s="173" t="str">
        <f t="shared" si="17"/>
        <v>Apron</v>
      </c>
      <c r="D255" s="173" t="str">
        <f t="shared" si="18"/>
        <v>N/A or No Data</v>
      </c>
      <c r="E255" s="173" t="str">
        <f t="shared" si="19"/>
        <v>N/A or No Data</v>
      </c>
      <c r="F255" s="173">
        <v>0</v>
      </c>
      <c r="G255" s="173" t="s">
        <v>1568</v>
      </c>
      <c r="H255" s="173" t="str">
        <f t="shared" si="20"/>
        <v>RRT-APA-002</v>
      </c>
      <c r="I255" s="173" t="s">
        <v>1903</v>
      </c>
      <c r="J255" s="173" t="s">
        <v>11766</v>
      </c>
      <c r="K255" s="174">
        <v>20</v>
      </c>
      <c r="L255" s="174">
        <v>14</v>
      </c>
      <c r="M255" s="174">
        <v>23</v>
      </c>
      <c r="N255" s="174">
        <v>32</v>
      </c>
      <c r="O255" s="174">
        <v>32</v>
      </c>
      <c r="P255" s="173" t="s">
        <v>1746</v>
      </c>
      <c r="Q255" s="174">
        <v>80</v>
      </c>
      <c r="R255" s="173" t="s">
        <v>1746</v>
      </c>
      <c r="S255" s="173" t="s">
        <v>1558</v>
      </c>
      <c r="T255" s="173">
        <v>83282</v>
      </c>
      <c r="U255" s="170">
        <f t="shared" si="21"/>
        <v>6662560</v>
      </c>
    </row>
    <row r="256" spans="1:21" ht="14.25" customHeight="1" x14ac:dyDescent="0.15">
      <c r="A256" s="173" t="s">
        <v>181</v>
      </c>
      <c r="B256" s="173" t="s">
        <v>1627</v>
      </c>
      <c r="C256" s="173" t="str">
        <f t="shared" si="17"/>
        <v>Connecting Taxiway</v>
      </c>
      <c r="D256" s="173" t="str">
        <f t="shared" si="18"/>
        <v>N/A or No Data</v>
      </c>
      <c r="E256" s="173" t="str">
        <f t="shared" si="19"/>
        <v>N/A or No Data</v>
      </c>
      <c r="F256" s="173">
        <v>0</v>
      </c>
      <c r="G256" s="173" t="s">
        <v>1568</v>
      </c>
      <c r="H256" s="173" t="str">
        <f t="shared" si="20"/>
        <v>16D-CTA-002</v>
      </c>
      <c r="I256" s="173" t="s">
        <v>1904</v>
      </c>
      <c r="J256" s="173" t="s">
        <v>11766</v>
      </c>
      <c r="K256" s="174">
        <v>38</v>
      </c>
      <c r="L256" s="174">
        <v>27</v>
      </c>
      <c r="M256" s="174">
        <v>39</v>
      </c>
      <c r="N256" s="174">
        <v>52</v>
      </c>
      <c r="O256" s="174">
        <v>52</v>
      </c>
      <c r="P256" s="173" t="s">
        <v>1579</v>
      </c>
      <c r="Q256" s="174">
        <v>62</v>
      </c>
      <c r="R256" s="173" t="s">
        <v>1579</v>
      </c>
      <c r="S256" s="173" t="s">
        <v>1586</v>
      </c>
      <c r="T256" s="173">
        <v>17323</v>
      </c>
      <c r="U256" s="170">
        <f t="shared" si="21"/>
        <v>1074026</v>
      </c>
    </row>
    <row r="257" spans="1:21" ht="14.25" customHeight="1" x14ac:dyDescent="0.15">
      <c r="A257" s="173" t="s">
        <v>169</v>
      </c>
      <c r="B257" s="173" t="s">
        <v>1681</v>
      </c>
      <c r="C257" s="173" t="str">
        <f t="shared" si="17"/>
        <v>Partial Parallel</v>
      </c>
      <c r="D257" s="173" t="str">
        <f t="shared" si="18"/>
        <v>N/A or No Data</v>
      </c>
      <c r="E257" s="173" t="str">
        <f t="shared" si="19"/>
        <v>N/A or No Data</v>
      </c>
      <c r="F257" s="173">
        <v>0</v>
      </c>
      <c r="G257" s="173" t="s">
        <v>1555</v>
      </c>
      <c r="H257" s="173" t="str">
        <f t="shared" si="20"/>
        <v>ORB-PPTA-001</v>
      </c>
      <c r="I257" s="173" t="s">
        <v>1905</v>
      </c>
      <c r="J257" s="173" t="s">
        <v>11766</v>
      </c>
      <c r="K257" s="174">
        <v>16</v>
      </c>
      <c r="L257" s="174">
        <v>11</v>
      </c>
      <c r="M257" s="174">
        <v>19</v>
      </c>
      <c r="N257" s="174">
        <v>27</v>
      </c>
      <c r="O257" s="174">
        <v>27</v>
      </c>
      <c r="P257" s="173" t="s">
        <v>1579</v>
      </c>
      <c r="Q257" s="174">
        <v>84</v>
      </c>
      <c r="R257" s="173" t="s">
        <v>1579</v>
      </c>
      <c r="S257" s="173" t="s">
        <v>1558</v>
      </c>
      <c r="T257" s="173">
        <v>39975</v>
      </c>
      <c r="U257" s="170">
        <f t="shared" si="21"/>
        <v>3357900</v>
      </c>
    </row>
    <row r="258" spans="1:21" ht="14.25" customHeight="1" x14ac:dyDescent="0.15">
      <c r="A258" s="173" t="s">
        <v>462</v>
      </c>
      <c r="B258" s="173" t="s">
        <v>1583</v>
      </c>
      <c r="C258" s="173" t="str">
        <f t="shared" si="17"/>
        <v>Apron</v>
      </c>
      <c r="D258" s="173" t="str">
        <f t="shared" si="18"/>
        <v>N/A or No Data</v>
      </c>
      <c r="E258" s="173" t="str">
        <f t="shared" si="19"/>
        <v>N/A or No Data</v>
      </c>
      <c r="F258" s="173" t="s">
        <v>11715</v>
      </c>
      <c r="G258" s="173" t="s">
        <v>1555</v>
      </c>
      <c r="H258" s="173" t="str">
        <f t="shared" si="20"/>
        <v>BFW-APA-001</v>
      </c>
      <c r="I258" s="173" t="s">
        <v>1906</v>
      </c>
      <c r="J258" s="173" t="s">
        <v>11766</v>
      </c>
      <c r="K258" s="174">
        <v>41</v>
      </c>
      <c r="L258" s="174">
        <v>30</v>
      </c>
      <c r="M258" s="174">
        <v>42</v>
      </c>
      <c r="N258" s="174">
        <v>55</v>
      </c>
      <c r="O258" s="174">
        <v>55</v>
      </c>
      <c r="P258" s="173" t="s">
        <v>1607</v>
      </c>
      <c r="Q258" s="174">
        <v>47</v>
      </c>
      <c r="R258" s="173" t="s">
        <v>1607</v>
      </c>
      <c r="S258" s="173" t="s">
        <v>1566</v>
      </c>
      <c r="T258" s="173">
        <v>58083</v>
      </c>
      <c r="U258" s="170">
        <f t="shared" si="21"/>
        <v>2729901</v>
      </c>
    </row>
    <row r="259" spans="1:21" ht="14.25" customHeight="1" x14ac:dyDescent="0.15">
      <c r="A259" s="173" t="s">
        <v>37</v>
      </c>
      <c r="B259" s="173" t="s">
        <v>1800</v>
      </c>
      <c r="C259" s="173" t="str">
        <f t="shared" si="17"/>
        <v>Runway</v>
      </c>
      <c r="D259" s="173" t="str">
        <f t="shared" si="18"/>
        <v>1836</v>
      </c>
      <c r="E259" s="173" t="str">
        <f t="shared" si="19"/>
        <v>18/36</v>
      </c>
      <c r="F259" s="173">
        <v>1</v>
      </c>
      <c r="G259" s="173" t="s">
        <v>1568</v>
      </c>
      <c r="H259" s="173" t="str">
        <f t="shared" si="20"/>
        <v>CFE-RY1836-002</v>
      </c>
      <c r="I259" s="173" t="s">
        <v>1919</v>
      </c>
      <c r="J259" s="173" t="s">
        <v>11766</v>
      </c>
      <c r="K259" s="174">
        <v>30</v>
      </c>
      <c r="L259" s="174">
        <v>21</v>
      </c>
      <c r="M259" s="174">
        <v>32</v>
      </c>
      <c r="N259" s="174">
        <v>43</v>
      </c>
      <c r="O259" s="174">
        <v>43</v>
      </c>
      <c r="P259" s="173" t="s">
        <v>1576</v>
      </c>
      <c r="Q259" s="174">
        <v>70</v>
      </c>
      <c r="R259" s="173" t="s">
        <v>1576</v>
      </c>
      <c r="S259" s="173" t="s">
        <v>1586</v>
      </c>
      <c r="T259" s="173">
        <v>156107</v>
      </c>
      <c r="U259" s="170">
        <f t="shared" si="21"/>
        <v>10927490</v>
      </c>
    </row>
    <row r="260" spans="1:21" ht="14.25" customHeight="1" x14ac:dyDescent="0.15">
      <c r="A260" s="173" t="s">
        <v>41</v>
      </c>
      <c r="B260" s="173" t="s">
        <v>1600</v>
      </c>
      <c r="C260" s="173" t="str">
        <f t="shared" ref="C260:C323" si="22">IF(ISNUMBER(SEARCH("RY",B260)),"Runway",IF(ISNUMBER(SEARCH("CT",B260)),"Connecting Taxiway",IF(ISNUMBER(SEARCH("AP",B260)),"Apron",IF(ISNUMBER(SEARCH("TL",B260)),"Taxilane",IF(ISNUMBER(SEARCH("PPT",B260)),"Partial Parallel",IF(ISNUMBER(SEARCH("TW",B260)),"Taxiway",IF(ISNUMBER(SEARCH("RP",B260)),"Run-Up",IF(ISNUMBER(SEARCH("RT",B260)),"Runway Turnaround",IF(ISNUMBER(SEARCH("PT",B260)),"Parallel Taxiway","Other")))))))))</f>
        <v>Connecting Taxiway</v>
      </c>
      <c r="D260" s="173" t="str">
        <f t="shared" ref="D260:D323" si="23">IF(C260="Runway",RIGHT(B260,LEN(B260)-FIND("Y",B260)),"N/A or No Data")</f>
        <v>N/A or No Data</v>
      </c>
      <c r="E260" s="173" t="str">
        <f t="shared" ref="E260:E323" si="24">IF(LEN(D260)=3,_xlfn.CONCAT("0",LEFT(D260,1),"/",RIGHT(D260,2)),IF(LEN(D260)=4,_xlfn.CONCAT(LEFT(D260,2),"/",RIGHT(D260,2)),"N/A or No Data"))</f>
        <v>N/A or No Data</v>
      </c>
      <c r="F260" s="173">
        <v>0</v>
      </c>
      <c r="G260" s="173" t="s">
        <v>1555</v>
      </c>
      <c r="H260" s="173" t="str">
        <f t="shared" si="20"/>
        <v>CBG-CTB-001</v>
      </c>
      <c r="I260" s="173" t="s">
        <v>1908</v>
      </c>
      <c r="J260" s="173" t="s">
        <v>11766</v>
      </c>
      <c r="K260" s="174">
        <v>46</v>
      </c>
      <c r="L260" s="174">
        <v>34</v>
      </c>
      <c r="M260" s="174">
        <v>47</v>
      </c>
      <c r="N260" s="174">
        <v>61</v>
      </c>
      <c r="O260" s="174">
        <v>61</v>
      </c>
      <c r="P260" s="173" t="s">
        <v>1722</v>
      </c>
      <c r="Q260" s="174">
        <v>50</v>
      </c>
      <c r="R260" s="173" t="s">
        <v>1722</v>
      </c>
      <c r="S260" s="173" t="s">
        <v>1566</v>
      </c>
      <c r="T260" s="173">
        <v>7093</v>
      </c>
      <c r="U260" s="170">
        <f t="shared" si="21"/>
        <v>354650</v>
      </c>
    </row>
    <row r="261" spans="1:21" ht="14.25" customHeight="1" x14ac:dyDescent="0.15">
      <c r="A261" s="173" t="s">
        <v>155</v>
      </c>
      <c r="B261" s="173" t="s">
        <v>1909</v>
      </c>
      <c r="C261" s="173" t="str">
        <f t="shared" si="22"/>
        <v>Connecting Taxiway</v>
      </c>
      <c r="D261" s="173" t="str">
        <f t="shared" si="23"/>
        <v>N/A or No Data</v>
      </c>
      <c r="E261" s="173" t="str">
        <f t="shared" si="24"/>
        <v>N/A or No Data</v>
      </c>
      <c r="F261" s="173">
        <v>0</v>
      </c>
      <c r="G261" s="173" t="s">
        <v>1555</v>
      </c>
      <c r="H261" s="173" t="str">
        <f t="shared" ref="H261:H324" si="25">_xlfn.CONCAT(A261,"-",B261,"-",G261)</f>
        <v>JKJ-CTA5-001</v>
      </c>
      <c r="I261" s="173" t="s">
        <v>1910</v>
      </c>
      <c r="J261" s="173" t="s">
        <v>11766</v>
      </c>
      <c r="K261" s="174">
        <v>30</v>
      </c>
      <c r="L261" s="174">
        <v>21</v>
      </c>
      <c r="M261" s="174">
        <v>32</v>
      </c>
      <c r="N261" s="174">
        <v>43</v>
      </c>
      <c r="O261" s="174">
        <v>43</v>
      </c>
      <c r="P261" s="173" t="s">
        <v>1836</v>
      </c>
      <c r="Q261" s="174">
        <v>70</v>
      </c>
      <c r="R261" s="173" t="s">
        <v>1836</v>
      </c>
      <c r="S261" s="173" t="s">
        <v>1586</v>
      </c>
      <c r="T261" s="173">
        <v>7509</v>
      </c>
      <c r="U261" s="170">
        <f t="shared" ref="U261:U324" si="26">T261*Q261</f>
        <v>525630</v>
      </c>
    </row>
    <row r="262" spans="1:21" ht="14.25" customHeight="1" x14ac:dyDescent="0.15">
      <c r="A262" s="173" t="s">
        <v>251</v>
      </c>
      <c r="B262" s="173" t="s">
        <v>1583</v>
      </c>
      <c r="C262" s="173" t="str">
        <f t="shared" si="22"/>
        <v>Apron</v>
      </c>
      <c r="D262" s="173" t="str">
        <f t="shared" si="23"/>
        <v>N/A or No Data</v>
      </c>
      <c r="E262" s="173" t="str">
        <f t="shared" si="24"/>
        <v>N/A or No Data</v>
      </c>
      <c r="F262" s="173">
        <v>0</v>
      </c>
      <c r="G262" s="173" t="s">
        <v>1555</v>
      </c>
      <c r="H262" s="173" t="str">
        <f t="shared" si="25"/>
        <v>ACQ-APA-001</v>
      </c>
      <c r="I262" s="173" t="s">
        <v>1911</v>
      </c>
      <c r="J262" s="173" t="s">
        <v>11766</v>
      </c>
      <c r="K262" s="174">
        <v>7</v>
      </c>
      <c r="L262" s="174">
        <v>5</v>
      </c>
      <c r="M262" s="174">
        <v>11</v>
      </c>
      <c r="N262" s="174">
        <v>16</v>
      </c>
      <c r="O262" s="174">
        <v>16</v>
      </c>
      <c r="P262" s="173" t="s">
        <v>1576</v>
      </c>
      <c r="Q262" s="174">
        <v>93</v>
      </c>
      <c r="R262" s="173" t="s">
        <v>1576</v>
      </c>
      <c r="S262" s="173" t="s">
        <v>1558</v>
      </c>
      <c r="T262" s="173">
        <v>73570</v>
      </c>
      <c r="U262" s="170">
        <f t="shared" si="26"/>
        <v>6842010</v>
      </c>
    </row>
    <row r="263" spans="1:21" ht="14.25" customHeight="1" x14ac:dyDescent="0.15">
      <c r="A263" s="173" t="s">
        <v>203</v>
      </c>
      <c r="B263" s="173" t="s">
        <v>1583</v>
      </c>
      <c r="C263" s="173" t="str">
        <f t="shared" si="22"/>
        <v>Apron</v>
      </c>
      <c r="D263" s="173" t="str">
        <f t="shared" si="23"/>
        <v>N/A or No Data</v>
      </c>
      <c r="E263" s="173" t="str">
        <f t="shared" si="24"/>
        <v>N/A or No Data</v>
      </c>
      <c r="F263" s="173">
        <v>0</v>
      </c>
      <c r="G263" s="173" t="s">
        <v>1568</v>
      </c>
      <c r="H263" s="173" t="str">
        <f t="shared" si="25"/>
        <v>ROX-APA-002</v>
      </c>
      <c r="I263" s="173" t="s">
        <v>1912</v>
      </c>
      <c r="J263" s="173" t="s">
        <v>11766</v>
      </c>
      <c r="K263" s="174">
        <v>4</v>
      </c>
      <c r="L263" s="174">
        <v>3</v>
      </c>
      <c r="M263" s="174">
        <v>9</v>
      </c>
      <c r="N263" s="174">
        <v>13</v>
      </c>
      <c r="O263" s="174">
        <v>13</v>
      </c>
      <c r="P263" s="173" t="s">
        <v>1634</v>
      </c>
      <c r="Q263" s="174">
        <v>96</v>
      </c>
      <c r="R263" s="173" t="s">
        <v>1634</v>
      </c>
      <c r="S263" s="173" t="s">
        <v>1558</v>
      </c>
      <c r="T263" s="173">
        <v>18597</v>
      </c>
      <c r="U263" s="170">
        <f t="shared" si="26"/>
        <v>1785312</v>
      </c>
    </row>
    <row r="264" spans="1:21" ht="14.25" customHeight="1" x14ac:dyDescent="0.15">
      <c r="A264" s="173" t="s">
        <v>65</v>
      </c>
      <c r="B264" s="173" t="s">
        <v>1583</v>
      </c>
      <c r="C264" s="173" t="str">
        <f t="shared" si="22"/>
        <v>Apron</v>
      </c>
      <c r="D264" s="173" t="str">
        <f t="shared" si="23"/>
        <v>N/A or No Data</v>
      </c>
      <c r="E264" s="173" t="str">
        <f t="shared" si="24"/>
        <v>N/A or No Data</v>
      </c>
      <c r="F264" s="173">
        <v>0</v>
      </c>
      <c r="G264" s="173" t="s">
        <v>1581</v>
      </c>
      <c r="H264" s="173" t="str">
        <f t="shared" si="25"/>
        <v>ELO-APA-003</v>
      </c>
      <c r="I264" s="173" t="s">
        <v>1913</v>
      </c>
      <c r="J264" s="173" t="s">
        <v>11766</v>
      </c>
      <c r="K264" s="174">
        <v>43</v>
      </c>
      <c r="L264" s="174">
        <v>31</v>
      </c>
      <c r="M264" s="174">
        <v>44</v>
      </c>
      <c r="N264" s="174">
        <v>58</v>
      </c>
      <c r="O264" s="174">
        <v>58</v>
      </c>
      <c r="P264" s="173" t="s">
        <v>1599</v>
      </c>
      <c r="Q264" s="174">
        <v>57</v>
      </c>
      <c r="R264" s="173" t="s">
        <v>1599</v>
      </c>
      <c r="S264" s="173" t="s">
        <v>1586</v>
      </c>
      <c r="T264" s="173">
        <v>24472</v>
      </c>
      <c r="U264" s="170">
        <f t="shared" si="26"/>
        <v>1394904</v>
      </c>
    </row>
    <row r="265" spans="1:21" ht="14.25" customHeight="1" x14ac:dyDescent="0.15">
      <c r="A265" s="173" t="s">
        <v>41</v>
      </c>
      <c r="B265" s="173" t="s">
        <v>1577</v>
      </c>
      <c r="C265" s="173" t="str">
        <f t="shared" si="22"/>
        <v>Connecting Taxiway</v>
      </c>
      <c r="D265" s="173" t="str">
        <f t="shared" si="23"/>
        <v>N/A or No Data</v>
      </c>
      <c r="E265" s="173" t="str">
        <f t="shared" si="24"/>
        <v>N/A or No Data</v>
      </c>
      <c r="F265" s="173">
        <v>0</v>
      </c>
      <c r="G265" s="173" t="s">
        <v>1555</v>
      </c>
      <c r="H265" s="173" t="str">
        <f t="shared" si="25"/>
        <v>CBG-CTC-001</v>
      </c>
      <c r="I265" s="173" t="s">
        <v>1914</v>
      </c>
      <c r="J265" s="173" t="s">
        <v>11766</v>
      </c>
      <c r="K265" s="174">
        <v>49</v>
      </c>
      <c r="L265" s="174">
        <v>36</v>
      </c>
      <c r="M265" s="174">
        <v>50</v>
      </c>
      <c r="N265" s="174">
        <v>64</v>
      </c>
      <c r="O265" s="174">
        <v>64</v>
      </c>
      <c r="P265" s="173" t="s">
        <v>1722</v>
      </c>
      <c r="Q265" s="174">
        <v>51</v>
      </c>
      <c r="R265" s="173" t="s">
        <v>1722</v>
      </c>
      <c r="S265" s="173" t="s">
        <v>1566</v>
      </c>
      <c r="T265" s="173">
        <v>7671</v>
      </c>
      <c r="U265" s="170">
        <f t="shared" si="26"/>
        <v>391221</v>
      </c>
    </row>
    <row r="266" spans="1:21" ht="14.25" customHeight="1" x14ac:dyDescent="0.15">
      <c r="A266" s="173" t="s">
        <v>73</v>
      </c>
      <c r="B266" s="173" t="s">
        <v>1600</v>
      </c>
      <c r="C266" s="173" t="str">
        <f t="shared" si="22"/>
        <v>Connecting Taxiway</v>
      </c>
      <c r="D266" s="173" t="str">
        <f t="shared" si="23"/>
        <v>N/A or No Data</v>
      </c>
      <c r="E266" s="173" t="str">
        <f t="shared" si="24"/>
        <v>N/A or No Data</v>
      </c>
      <c r="F266" s="173">
        <v>0</v>
      </c>
      <c r="G266" s="173" t="s">
        <v>1581</v>
      </c>
      <c r="H266" s="173" t="str">
        <f t="shared" si="25"/>
        <v>FFM-CTB-003</v>
      </c>
      <c r="I266" s="173" t="s">
        <v>1915</v>
      </c>
      <c r="J266" s="173" t="s">
        <v>11766</v>
      </c>
      <c r="K266" s="174">
        <v>14</v>
      </c>
      <c r="L266" s="174">
        <v>10</v>
      </c>
      <c r="M266" s="174">
        <v>17</v>
      </c>
      <c r="N266" s="174">
        <v>25</v>
      </c>
      <c r="O266" s="174">
        <v>25</v>
      </c>
      <c r="P266" s="173" t="s">
        <v>1662</v>
      </c>
      <c r="Q266" s="174">
        <v>86</v>
      </c>
      <c r="R266" s="173" t="s">
        <v>1662</v>
      </c>
      <c r="S266" s="173" t="s">
        <v>1558</v>
      </c>
      <c r="T266" s="173">
        <v>88205</v>
      </c>
      <c r="U266" s="170">
        <f t="shared" si="26"/>
        <v>7585630</v>
      </c>
    </row>
    <row r="267" spans="1:21" ht="14.25" customHeight="1" x14ac:dyDescent="0.15">
      <c r="A267" s="173" t="s">
        <v>193</v>
      </c>
      <c r="B267" s="173" t="s">
        <v>1627</v>
      </c>
      <c r="C267" s="173" t="str">
        <f t="shared" si="22"/>
        <v>Connecting Taxiway</v>
      </c>
      <c r="D267" s="173" t="str">
        <f t="shared" si="23"/>
        <v>N/A or No Data</v>
      </c>
      <c r="E267" s="173" t="str">
        <f t="shared" si="24"/>
        <v>N/A or No Data</v>
      </c>
      <c r="F267" s="173">
        <v>0</v>
      </c>
      <c r="G267" s="173" t="s">
        <v>1555</v>
      </c>
      <c r="H267" s="173" t="str">
        <f t="shared" si="25"/>
        <v>D81-CTA-001</v>
      </c>
      <c r="I267" s="173" t="s">
        <v>1916</v>
      </c>
      <c r="J267" s="173" t="s">
        <v>11766</v>
      </c>
      <c r="K267" s="174">
        <v>36</v>
      </c>
      <c r="L267" s="174">
        <v>26</v>
      </c>
      <c r="M267" s="174">
        <v>37</v>
      </c>
      <c r="N267" s="174">
        <v>50</v>
      </c>
      <c r="O267" s="174">
        <v>50</v>
      </c>
      <c r="P267" s="173" t="s">
        <v>1579</v>
      </c>
      <c r="Q267" s="174">
        <v>58</v>
      </c>
      <c r="R267" s="173" t="s">
        <v>1579</v>
      </c>
      <c r="S267" s="173" t="s">
        <v>1586</v>
      </c>
      <c r="T267" s="173">
        <v>7071</v>
      </c>
      <c r="U267" s="170">
        <f t="shared" si="26"/>
        <v>410118</v>
      </c>
    </row>
    <row r="268" spans="1:21" ht="14.25" customHeight="1" x14ac:dyDescent="0.15">
      <c r="A268" s="173" t="s">
        <v>37</v>
      </c>
      <c r="B268" s="173" t="s">
        <v>1800</v>
      </c>
      <c r="C268" s="173" t="str">
        <f t="shared" si="22"/>
        <v>Runway</v>
      </c>
      <c r="D268" s="173" t="str">
        <f t="shared" si="23"/>
        <v>1836</v>
      </c>
      <c r="E268" s="173" t="str">
        <f t="shared" si="24"/>
        <v>18/36</v>
      </c>
      <c r="F268" s="173">
        <v>1</v>
      </c>
      <c r="G268" s="173" t="s">
        <v>1555</v>
      </c>
      <c r="H268" s="173" t="str">
        <f t="shared" si="25"/>
        <v>CFE-RY1836-001</v>
      </c>
      <c r="I268" s="173" t="s">
        <v>2861</v>
      </c>
      <c r="J268" s="173" t="s">
        <v>11766</v>
      </c>
      <c r="K268" s="174">
        <v>10</v>
      </c>
      <c r="L268" s="174">
        <v>7</v>
      </c>
      <c r="M268" s="174">
        <v>14</v>
      </c>
      <c r="N268" s="174">
        <v>20</v>
      </c>
      <c r="O268" s="174">
        <v>20</v>
      </c>
      <c r="P268" s="173" t="s">
        <v>1576</v>
      </c>
      <c r="Q268" s="174">
        <v>90</v>
      </c>
      <c r="R268" s="173" t="s">
        <v>1576</v>
      </c>
      <c r="S268" s="173" t="s">
        <v>1558</v>
      </c>
      <c r="T268" s="173">
        <v>17192</v>
      </c>
      <c r="U268" s="170">
        <f t="shared" si="26"/>
        <v>1547280</v>
      </c>
    </row>
    <row r="269" spans="1:21" ht="14.25" customHeight="1" x14ac:dyDescent="0.15">
      <c r="A269" s="173" t="s">
        <v>37</v>
      </c>
      <c r="B269" s="173" t="s">
        <v>1800</v>
      </c>
      <c r="C269" s="173" t="str">
        <f t="shared" si="22"/>
        <v>Runway</v>
      </c>
      <c r="D269" s="173" t="str">
        <f t="shared" si="23"/>
        <v>1836</v>
      </c>
      <c r="E269" s="173" t="str">
        <f t="shared" si="24"/>
        <v>18/36</v>
      </c>
      <c r="F269" s="173">
        <v>1</v>
      </c>
      <c r="G269" s="173" t="s">
        <v>1581</v>
      </c>
      <c r="H269" s="173" t="str">
        <f t="shared" si="25"/>
        <v>CFE-RY1836-003</v>
      </c>
      <c r="I269" s="173" t="s">
        <v>2927</v>
      </c>
      <c r="J269" s="173" t="s">
        <v>11766</v>
      </c>
      <c r="K269" s="174">
        <v>23</v>
      </c>
      <c r="L269" s="174">
        <v>16</v>
      </c>
      <c r="M269" s="174">
        <v>25</v>
      </c>
      <c r="N269" s="174">
        <v>35</v>
      </c>
      <c r="O269" s="174">
        <v>35</v>
      </c>
      <c r="P269" s="173" t="s">
        <v>1576</v>
      </c>
      <c r="Q269" s="174">
        <v>76</v>
      </c>
      <c r="R269" s="173" t="s">
        <v>1576</v>
      </c>
      <c r="S269" s="173" t="s">
        <v>1558</v>
      </c>
      <c r="T269" s="173">
        <v>39111</v>
      </c>
      <c r="U269" s="170">
        <f t="shared" si="26"/>
        <v>2972436</v>
      </c>
    </row>
    <row r="270" spans="1:21" ht="14.25" customHeight="1" x14ac:dyDescent="0.15">
      <c r="A270" s="173" t="s">
        <v>37</v>
      </c>
      <c r="B270" s="173" t="s">
        <v>1800</v>
      </c>
      <c r="C270" s="173" t="str">
        <f t="shared" si="22"/>
        <v>Runway</v>
      </c>
      <c r="D270" s="173" t="str">
        <f t="shared" si="23"/>
        <v>1836</v>
      </c>
      <c r="E270" s="173" t="str">
        <f t="shared" si="24"/>
        <v>18/36</v>
      </c>
      <c r="F270" s="173">
        <v>1</v>
      </c>
      <c r="G270" s="173" t="s">
        <v>1663</v>
      </c>
      <c r="H270" s="173" t="str">
        <f t="shared" si="25"/>
        <v>CFE-RY1836-004</v>
      </c>
      <c r="I270" s="173" t="s">
        <v>3162</v>
      </c>
      <c r="J270" s="173" t="s">
        <v>11766</v>
      </c>
      <c r="K270" s="174">
        <v>7</v>
      </c>
      <c r="L270" s="174">
        <v>5</v>
      </c>
      <c r="M270" s="174">
        <v>11</v>
      </c>
      <c r="N270" s="174">
        <v>16</v>
      </c>
      <c r="O270" s="174">
        <v>16</v>
      </c>
      <c r="P270" s="173" t="s">
        <v>1576</v>
      </c>
      <c r="Q270" s="174">
        <v>93</v>
      </c>
      <c r="R270" s="173" t="s">
        <v>1576</v>
      </c>
      <c r="S270" s="173" t="s">
        <v>1558</v>
      </c>
      <c r="T270" s="173">
        <v>28520</v>
      </c>
      <c r="U270" s="170">
        <f t="shared" si="26"/>
        <v>2652360</v>
      </c>
    </row>
    <row r="271" spans="1:21" ht="14.25" customHeight="1" x14ac:dyDescent="0.15">
      <c r="A271" s="173" t="s">
        <v>9</v>
      </c>
      <c r="B271" s="173" t="s">
        <v>1583</v>
      </c>
      <c r="C271" s="173" t="str">
        <f t="shared" si="22"/>
        <v>Apron</v>
      </c>
      <c r="D271" s="173" t="str">
        <f t="shared" si="23"/>
        <v>N/A or No Data</v>
      </c>
      <c r="E271" s="173" t="str">
        <f t="shared" si="24"/>
        <v>N/A or No Data</v>
      </c>
      <c r="F271" s="173">
        <v>0</v>
      </c>
      <c r="G271" s="173" t="s">
        <v>1555</v>
      </c>
      <c r="H271" s="173" t="str">
        <f t="shared" si="25"/>
        <v>AXN-APA-001</v>
      </c>
      <c r="I271" s="173" t="s">
        <v>1920</v>
      </c>
      <c r="J271" s="173" t="s">
        <v>11766</v>
      </c>
      <c r="K271" s="174">
        <v>32</v>
      </c>
      <c r="L271" s="174">
        <v>23</v>
      </c>
      <c r="M271" s="174">
        <v>34</v>
      </c>
      <c r="N271" s="174">
        <v>46</v>
      </c>
      <c r="O271" s="174">
        <v>46</v>
      </c>
      <c r="P271" s="173" t="s">
        <v>1576</v>
      </c>
      <c r="Q271" s="174">
        <v>68</v>
      </c>
      <c r="R271" s="173" t="s">
        <v>1576</v>
      </c>
      <c r="S271" s="173" t="s">
        <v>1586</v>
      </c>
      <c r="T271" s="173">
        <v>183534</v>
      </c>
      <c r="U271" s="170">
        <f t="shared" si="26"/>
        <v>12480312</v>
      </c>
    </row>
    <row r="272" spans="1:21" ht="14.25" customHeight="1" x14ac:dyDescent="0.15">
      <c r="A272" s="173" t="s">
        <v>39</v>
      </c>
      <c r="B272" s="173" t="s">
        <v>1611</v>
      </c>
      <c r="C272" s="173" t="str">
        <f t="shared" si="22"/>
        <v>Runway</v>
      </c>
      <c r="D272" s="173" t="str">
        <f t="shared" si="23"/>
        <v>1331</v>
      </c>
      <c r="E272" s="173" t="str">
        <f t="shared" si="24"/>
        <v>13/31</v>
      </c>
      <c r="F272" s="173">
        <v>1</v>
      </c>
      <c r="G272" s="173" t="s">
        <v>1555</v>
      </c>
      <c r="H272" s="173" t="str">
        <f t="shared" si="25"/>
        <v>CHU-RY1331-001</v>
      </c>
      <c r="I272" s="173" t="s">
        <v>1935</v>
      </c>
      <c r="J272" s="173" t="s">
        <v>11766</v>
      </c>
      <c r="K272" s="174">
        <v>10</v>
      </c>
      <c r="L272" s="174">
        <v>7</v>
      </c>
      <c r="M272" s="174">
        <v>14</v>
      </c>
      <c r="N272" s="174">
        <v>20</v>
      </c>
      <c r="O272" s="174">
        <v>20</v>
      </c>
      <c r="P272" s="173" t="s">
        <v>1610</v>
      </c>
      <c r="Q272" s="174">
        <v>90</v>
      </c>
      <c r="R272" s="173" t="s">
        <v>1610</v>
      </c>
      <c r="S272" s="173" t="s">
        <v>1558</v>
      </c>
      <c r="T272" s="173">
        <v>269682</v>
      </c>
      <c r="U272" s="170">
        <f t="shared" si="26"/>
        <v>24271380</v>
      </c>
    </row>
    <row r="273" spans="1:21" ht="14.25" customHeight="1" x14ac:dyDescent="0.15">
      <c r="A273" s="173" t="s">
        <v>183</v>
      </c>
      <c r="B273" s="173" t="s">
        <v>1627</v>
      </c>
      <c r="C273" s="173" t="str">
        <f t="shared" si="22"/>
        <v>Connecting Taxiway</v>
      </c>
      <c r="D273" s="173" t="str">
        <f t="shared" si="23"/>
        <v>N/A or No Data</v>
      </c>
      <c r="E273" s="173" t="str">
        <f t="shared" si="24"/>
        <v>N/A or No Data</v>
      </c>
      <c r="F273" s="173">
        <v>0</v>
      </c>
      <c r="G273" s="173" t="s">
        <v>1555</v>
      </c>
      <c r="H273" s="173" t="str">
        <f t="shared" si="25"/>
        <v>PWC-CTA-001</v>
      </c>
      <c r="I273" s="173" t="s">
        <v>1922</v>
      </c>
      <c r="J273" s="173" t="s">
        <v>11766</v>
      </c>
      <c r="K273" s="174">
        <v>16</v>
      </c>
      <c r="L273" s="174">
        <v>11</v>
      </c>
      <c r="M273" s="174">
        <v>19</v>
      </c>
      <c r="N273" s="174">
        <v>27</v>
      </c>
      <c r="O273" s="174">
        <v>27</v>
      </c>
      <c r="P273" s="173" t="s">
        <v>1579</v>
      </c>
      <c r="Q273" s="174">
        <v>84</v>
      </c>
      <c r="R273" s="173" t="s">
        <v>1579</v>
      </c>
      <c r="S273" s="173" t="s">
        <v>1558</v>
      </c>
      <c r="T273" s="173">
        <v>8933</v>
      </c>
      <c r="U273" s="170">
        <f t="shared" si="26"/>
        <v>750372</v>
      </c>
    </row>
    <row r="274" spans="1:21" ht="14.25" customHeight="1" x14ac:dyDescent="0.15">
      <c r="A274" s="173" t="s">
        <v>85</v>
      </c>
      <c r="B274" s="173" t="s">
        <v>1738</v>
      </c>
      <c r="C274" s="173" t="str">
        <f t="shared" si="22"/>
        <v>Runway</v>
      </c>
      <c r="D274" s="173" t="str">
        <f t="shared" si="23"/>
        <v>1028</v>
      </c>
      <c r="E274" s="173" t="str">
        <f t="shared" si="24"/>
        <v>10/28</v>
      </c>
      <c r="F274" s="173">
        <v>1</v>
      </c>
      <c r="G274" s="173" t="s">
        <v>1555</v>
      </c>
      <c r="H274" s="173" t="str">
        <f t="shared" si="25"/>
        <v>CKC-RY1028-001</v>
      </c>
      <c r="I274" s="173" t="s">
        <v>2128</v>
      </c>
      <c r="J274" s="173" t="s">
        <v>11766</v>
      </c>
      <c r="K274" s="174">
        <v>13</v>
      </c>
      <c r="L274" s="174">
        <v>9</v>
      </c>
      <c r="M274" s="174">
        <v>16</v>
      </c>
      <c r="N274" s="174">
        <v>23</v>
      </c>
      <c r="O274" s="174">
        <v>23</v>
      </c>
      <c r="P274" s="173" t="s">
        <v>1607</v>
      </c>
      <c r="Q274" s="174">
        <v>87</v>
      </c>
      <c r="R274" s="173" t="s">
        <v>1607</v>
      </c>
      <c r="S274" s="173" t="s">
        <v>1558</v>
      </c>
      <c r="T274" s="173">
        <v>314955</v>
      </c>
      <c r="U274" s="170">
        <f t="shared" si="26"/>
        <v>27401085</v>
      </c>
    </row>
    <row r="275" spans="1:21" ht="14.25" customHeight="1" x14ac:dyDescent="0.15">
      <c r="A275" s="173" t="s">
        <v>85</v>
      </c>
      <c r="B275" s="173" t="s">
        <v>1738</v>
      </c>
      <c r="C275" s="173" t="str">
        <f t="shared" si="22"/>
        <v>Runway</v>
      </c>
      <c r="D275" s="173" t="str">
        <f t="shared" si="23"/>
        <v>1028</v>
      </c>
      <c r="E275" s="173" t="str">
        <f t="shared" si="24"/>
        <v>10/28</v>
      </c>
      <c r="F275" s="173">
        <v>1</v>
      </c>
      <c r="G275" s="173" t="s">
        <v>1568</v>
      </c>
      <c r="H275" s="173" t="str">
        <f t="shared" si="25"/>
        <v>CKC-RY1028-002</v>
      </c>
      <c r="I275" s="173" t="s">
        <v>2675</v>
      </c>
      <c r="J275" s="173" t="s">
        <v>11766</v>
      </c>
      <c r="K275" s="174">
        <v>2</v>
      </c>
      <c r="L275" s="174">
        <v>2</v>
      </c>
      <c r="M275" s="174">
        <v>8</v>
      </c>
      <c r="N275" s="174">
        <v>11</v>
      </c>
      <c r="O275" s="174">
        <v>11</v>
      </c>
      <c r="P275" s="173" t="s">
        <v>1607</v>
      </c>
      <c r="Q275" s="174">
        <v>98</v>
      </c>
      <c r="R275" s="173" t="s">
        <v>1607</v>
      </c>
      <c r="S275" s="173" t="s">
        <v>1558</v>
      </c>
      <c r="T275" s="173">
        <v>59992</v>
      </c>
      <c r="U275" s="170">
        <f t="shared" si="26"/>
        <v>5879216</v>
      </c>
    </row>
    <row r="276" spans="1:21" ht="14.25" customHeight="1" x14ac:dyDescent="0.15">
      <c r="A276" s="173" t="s">
        <v>227</v>
      </c>
      <c r="B276" s="173" t="s">
        <v>1593</v>
      </c>
      <c r="C276" s="173" t="str">
        <f t="shared" si="22"/>
        <v>Connecting Taxiway</v>
      </c>
      <c r="D276" s="173" t="str">
        <f t="shared" si="23"/>
        <v>N/A or No Data</v>
      </c>
      <c r="E276" s="173" t="str">
        <f t="shared" si="24"/>
        <v>N/A or No Data</v>
      </c>
      <c r="F276" s="173">
        <v>0</v>
      </c>
      <c r="G276" s="173" t="s">
        <v>1568</v>
      </c>
      <c r="H276" s="173" t="str">
        <f t="shared" si="25"/>
        <v>SAZ-CTA1-002</v>
      </c>
      <c r="I276" s="173" t="s">
        <v>1925</v>
      </c>
      <c r="J276" s="173" t="s">
        <v>11766</v>
      </c>
      <c r="K276" s="174">
        <v>14</v>
      </c>
      <c r="L276" s="174">
        <v>10</v>
      </c>
      <c r="M276" s="174">
        <v>17</v>
      </c>
      <c r="N276" s="174">
        <v>25</v>
      </c>
      <c r="O276" s="174">
        <v>25</v>
      </c>
      <c r="P276" s="173" t="s">
        <v>1579</v>
      </c>
      <c r="Q276" s="174">
        <v>86</v>
      </c>
      <c r="R276" s="173" t="s">
        <v>1579</v>
      </c>
      <c r="S276" s="173" t="s">
        <v>1558</v>
      </c>
      <c r="T276" s="173">
        <v>14404</v>
      </c>
      <c r="U276" s="170">
        <f t="shared" si="26"/>
        <v>1238744</v>
      </c>
    </row>
    <row r="277" spans="1:21" ht="14.25" customHeight="1" x14ac:dyDescent="0.15">
      <c r="A277" s="173" t="s">
        <v>227</v>
      </c>
      <c r="B277" s="173" t="s">
        <v>1627</v>
      </c>
      <c r="C277" s="173" t="str">
        <f t="shared" si="22"/>
        <v>Connecting Taxiway</v>
      </c>
      <c r="D277" s="173" t="str">
        <f t="shared" si="23"/>
        <v>N/A or No Data</v>
      </c>
      <c r="E277" s="173" t="str">
        <f t="shared" si="24"/>
        <v>N/A or No Data</v>
      </c>
      <c r="F277" s="173">
        <v>0</v>
      </c>
      <c r="G277" s="173" t="s">
        <v>1568</v>
      </c>
      <c r="H277" s="173" t="str">
        <f t="shared" si="25"/>
        <v>SAZ-CTA-002</v>
      </c>
      <c r="I277" s="173" t="s">
        <v>1926</v>
      </c>
      <c r="J277" s="173" t="s">
        <v>11766</v>
      </c>
      <c r="K277" s="174">
        <v>20</v>
      </c>
      <c r="L277" s="174">
        <v>14</v>
      </c>
      <c r="M277" s="174">
        <v>23</v>
      </c>
      <c r="N277" s="174">
        <v>32</v>
      </c>
      <c r="O277" s="174">
        <v>32</v>
      </c>
      <c r="P277" s="173" t="s">
        <v>1579</v>
      </c>
      <c r="Q277" s="174">
        <v>80</v>
      </c>
      <c r="R277" s="173" t="s">
        <v>1579</v>
      </c>
      <c r="S277" s="173" t="s">
        <v>1558</v>
      </c>
      <c r="T277" s="173">
        <v>27635</v>
      </c>
      <c r="U277" s="170">
        <f t="shared" si="26"/>
        <v>2210800</v>
      </c>
    </row>
    <row r="278" spans="1:21" ht="14.25" customHeight="1" x14ac:dyDescent="0.15">
      <c r="A278" s="173" t="s">
        <v>67</v>
      </c>
      <c r="B278" s="173" t="s">
        <v>1583</v>
      </c>
      <c r="C278" s="173" t="str">
        <f t="shared" si="22"/>
        <v>Apron</v>
      </c>
      <c r="D278" s="173" t="str">
        <f t="shared" si="23"/>
        <v>N/A or No Data</v>
      </c>
      <c r="E278" s="173" t="str">
        <f t="shared" si="24"/>
        <v>N/A or No Data</v>
      </c>
      <c r="F278" s="173">
        <v>0</v>
      </c>
      <c r="G278" s="173" t="s">
        <v>1555</v>
      </c>
      <c r="H278" s="173" t="str">
        <f t="shared" si="25"/>
        <v>EVM-APA-001</v>
      </c>
      <c r="I278" s="173" t="s">
        <v>1927</v>
      </c>
      <c r="J278" s="173" t="s">
        <v>11766</v>
      </c>
      <c r="K278" s="174">
        <v>42</v>
      </c>
      <c r="L278" s="174">
        <v>31</v>
      </c>
      <c r="M278" s="174">
        <v>43</v>
      </c>
      <c r="N278" s="174">
        <v>57</v>
      </c>
      <c r="O278" s="174">
        <v>57</v>
      </c>
      <c r="P278" s="173" t="s">
        <v>1607</v>
      </c>
      <c r="Q278" s="174">
        <v>46</v>
      </c>
      <c r="R278" s="173" t="s">
        <v>1607</v>
      </c>
      <c r="S278" s="173" t="s">
        <v>1566</v>
      </c>
      <c r="T278" s="173">
        <v>120382</v>
      </c>
      <c r="U278" s="170">
        <f t="shared" si="26"/>
        <v>5537572</v>
      </c>
    </row>
    <row r="279" spans="1:21" ht="14.25" customHeight="1" x14ac:dyDescent="0.15">
      <c r="A279" s="173" t="s">
        <v>51</v>
      </c>
      <c r="B279" s="173" t="s">
        <v>1611</v>
      </c>
      <c r="C279" s="173" t="str">
        <f t="shared" si="22"/>
        <v>Runway</v>
      </c>
      <c r="D279" s="173" t="str">
        <f t="shared" si="23"/>
        <v>1331</v>
      </c>
      <c r="E279" s="173" t="str">
        <f t="shared" si="24"/>
        <v>13/31</v>
      </c>
      <c r="F279" s="173">
        <v>1</v>
      </c>
      <c r="G279" s="173" t="s">
        <v>1555</v>
      </c>
      <c r="H279" s="173" t="str">
        <f t="shared" si="25"/>
        <v>CKN-RY1331-001</v>
      </c>
      <c r="I279" s="173" t="s">
        <v>2007</v>
      </c>
      <c r="J279" s="173" t="s">
        <v>11766</v>
      </c>
      <c r="K279" s="174">
        <v>17</v>
      </c>
      <c r="L279" s="174">
        <v>12</v>
      </c>
      <c r="M279" s="174">
        <v>20</v>
      </c>
      <c r="N279" s="174">
        <v>28</v>
      </c>
      <c r="O279" s="174">
        <v>28</v>
      </c>
      <c r="P279" s="173" t="s">
        <v>1673</v>
      </c>
      <c r="Q279" s="174">
        <v>83</v>
      </c>
      <c r="R279" s="173" t="s">
        <v>1673</v>
      </c>
      <c r="S279" s="173" t="s">
        <v>1558</v>
      </c>
      <c r="T279" s="173">
        <v>317898</v>
      </c>
      <c r="U279" s="170">
        <f t="shared" si="26"/>
        <v>26385534</v>
      </c>
    </row>
    <row r="280" spans="1:21" ht="14.25" customHeight="1" x14ac:dyDescent="0.15">
      <c r="A280" s="173" t="s">
        <v>23</v>
      </c>
      <c r="B280" s="173" t="s">
        <v>1627</v>
      </c>
      <c r="C280" s="173" t="str">
        <f t="shared" si="22"/>
        <v>Connecting Taxiway</v>
      </c>
      <c r="D280" s="173" t="str">
        <f t="shared" si="23"/>
        <v>N/A or No Data</v>
      </c>
      <c r="E280" s="173" t="str">
        <f t="shared" si="24"/>
        <v>N/A or No Data</v>
      </c>
      <c r="F280" s="173">
        <v>0</v>
      </c>
      <c r="G280" s="173" t="s">
        <v>1555</v>
      </c>
      <c r="H280" s="173" t="str">
        <f t="shared" si="25"/>
        <v>BBB-CTA-001</v>
      </c>
      <c r="I280" s="173" t="s">
        <v>1929</v>
      </c>
      <c r="J280" s="173" t="s">
        <v>11766</v>
      </c>
      <c r="K280" s="174">
        <v>28</v>
      </c>
      <c r="L280" s="174">
        <v>20</v>
      </c>
      <c r="M280" s="174">
        <v>30</v>
      </c>
      <c r="N280" s="174">
        <v>41</v>
      </c>
      <c r="O280" s="174">
        <v>41</v>
      </c>
      <c r="P280" s="173" t="s">
        <v>1648</v>
      </c>
      <c r="Q280" s="174">
        <v>72</v>
      </c>
      <c r="R280" s="173" t="s">
        <v>1648</v>
      </c>
      <c r="S280" s="173" t="s">
        <v>1558</v>
      </c>
      <c r="T280" s="173">
        <v>11837</v>
      </c>
      <c r="U280" s="170">
        <f t="shared" si="26"/>
        <v>852264</v>
      </c>
    </row>
    <row r="281" spans="1:21" ht="14.25" customHeight="1" x14ac:dyDescent="0.15">
      <c r="A281" s="173" t="s">
        <v>43</v>
      </c>
      <c r="B281" s="173" t="s">
        <v>1684</v>
      </c>
      <c r="C281" s="173" t="str">
        <f t="shared" si="22"/>
        <v>Runway</v>
      </c>
      <c r="D281" s="173" t="str">
        <f t="shared" si="23"/>
        <v>1230</v>
      </c>
      <c r="E281" s="173" t="str">
        <f t="shared" si="24"/>
        <v>12/30</v>
      </c>
      <c r="F281" s="173">
        <v>1</v>
      </c>
      <c r="G281" s="173" t="s">
        <v>1555</v>
      </c>
      <c r="H281" s="173" t="str">
        <f t="shared" si="25"/>
        <v>CNB-RY1230-001</v>
      </c>
      <c r="I281" s="173" t="s">
        <v>1907</v>
      </c>
      <c r="J281" s="173" t="s">
        <v>11766</v>
      </c>
      <c r="K281" s="174">
        <v>19</v>
      </c>
      <c r="L281" s="174">
        <v>13</v>
      </c>
      <c r="M281" s="174">
        <v>22</v>
      </c>
      <c r="N281" s="174">
        <v>31</v>
      </c>
      <c r="O281" s="174">
        <v>31</v>
      </c>
      <c r="P281" s="173" t="s">
        <v>1604</v>
      </c>
      <c r="Q281" s="174">
        <v>81</v>
      </c>
      <c r="R281" s="173" t="s">
        <v>1604</v>
      </c>
      <c r="S281" s="173" t="s">
        <v>1558</v>
      </c>
      <c r="T281" s="173">
        <v>351633</v>
      </c>
      <c r="U281" s="170">
        <f t="shared" si="26"/>
        <v>28482273</v>
      </c>
    </row>
    <row r="282" spans="1:21" ht="14.25" customHeight="1" x14ac:dyDescent="0.15">
      <c r="A282" s="173" t="s">
        <v>35</v>
      </c>
      <c r="B282" s="173" t="s">
        <v>1627</v>
      </c>
      <c r="C282" s="173" t="str">
        <f t="shared" si="22"/>
        <v>Connecting Taxiway</v>
      </c>
      <c r="D282" s="173" t="str">
        <f t="shared" si="23"/>
        <v>N/A or No Data</v>
      </c>
      <c r="E282" s="173" t="str">
        <f t="shared" si="24"/>
        <v>N/A or No Data</v>
      </c>
      <c r="F282" s="173">
        <v>0</v>
      </c>
      <c r="G282" s="173" t="s">
        <v>1555</v>
      </c>
      <c r="H282" s="173" t="str">
        <f t="shared" si="25"/>
        <v>6D1-CTA-001</v>
      </c>
      <c r="I282" s="173" t="s">
        <v>1931</v>
      </c>
      <c r="J282" s="173" t="s">
        <v>11766</v>
      </c>
      <c r="K282" s="174">
        <v>34</v>
      </c>
      <c r="L282" s="174">
        <v>24</v>
      </c>
      <c r="M282" s="174">
        <v>36</v>
      </c>
      <c r="N282" s="174">
        <v>48</v>
      </c>
      <c r="O282" s="174">
        <v>48</v>
      </c>
      <c r="P282" s="173" t="s">
        <v>1570</v>
      </c>
      <c r="Q282" s="174">
        <v>66</v>
      </c>
      <c r="R282" s="173" t="s">
        <v>1570</v>
      </c>
      <c r="S282" s="173" t="s">
        <v>1586</v>
      </c>
      <c r="T282" s="173">
        <v>16346</v>
      </c>
      <c r="U282" s="170">
        <f t="shared" si="26"/>
        <v>1078836</v>
      </c>
    </row>
    <row r="283" spans="1:21" ht="14.25" customHeight="1" x14ac:dyDescent="0.15">
      <c r="A283" s="173" t="s">
        <v>9</v>
      </c>
      <c r="B283" s="173" t="s">
        <v>1602</v>
      </c>
      <c r="C283" s="173" t="str">
        <f t="shared" si="22"/>
        <v>Parallel Taxiway</v>
      </c>
      <c r="D283" s="173" t="str">
        <f t="shared" si="23"/>
        <v>N/A or No Data</v>
      </c>
      <c r="E283" s="173" t="str">
        <f t="shared" si="24"/>
        <v>N/A or No Data</v>
      </c>
      <c r="F283" s="173">
        <v>0</v>
      </c>
      <c r="G283" s="173" t="s">
        <v>1555</v>
      </c>
      <c r="H283" s="173" t="str">
        <f t="shared" si="25"/>
        <v>AXN-PTB-001</v>
      </c>
      <c r="I283" s="173" t="s">
        <v>1932</v>
      </c>
      <c r="J283" s="173" t="s">
        <v>11766</v>
      </c>
      <c r="K283" s="174">
        <v>18</v>
      </c>
      <c r="L283" s="174">
        <v>12</v>
      </c>
      <c r="M283" s="174">
        <v>21</v>
      </c>
      <c r="N283" s="174">
        <v>29</v>
      </c>
      <c r="O283" s="174">
        <v>29</v>
      </c>
      <c r="P283" s="173" t="s">
        <v>1576</v>
      </c>
      <c r="Q283" s="174">
        <v>82</v>
      </c>
      <c r="R283" s="173" t="s">
        <v>1576</v>
      </c>
      <c r="S283" s="173" t="s">
        <v>1558</v>
      </c>
      <c r="T283" s="173">
        <v>114675</v>
      </c>
      <c r="U283" s="170">
        <f t="shared" si="26"/>
        <v>9403350</v>
      </c>
    </row>
    <row r="284" spans="1:21" ht="14.25" customHeight="1" x14ac:dyDescent="0.15">
      <c r="A284" s="173" t="s">
        <v>47</v>
      </c>
      <c r="B284" s="214" t="s">
        <v>1624</v>
      </c>
      <c r="C284" s="173" t="str">
        <f t="shared" si="22"/>
        <v>Runway</v>
      </c>
      <c r="D284" s="173" t="str">
        <f t="shared" si="23"/>
        <v>1735</v>
      </c>
      <c r="E284" s="173" t="str">
        <f t="shared" si="24"/>
        <v>17/35</v>
      </c>
      <c r="F284" s="214">
        <v>1</v>
      </c>
      <c r="G284" s="173" t="s">
        <v>1555</v>
      </c>
      <c r="H284" s="173" t="str">
        <f t="shared" si="25"/>
        <v>COQ-RY1735-001</v>
      </c>
      <c r="I284" s="173" t="s">
        <v>2018</v>
      </c>
      <c r="J284" s="173" t="s">
        <v>11766</v>
      </c>
      <c r="K284" s="174">
        <v>35</v>
      </c>
      <c r="L284" s="174">
        <v>25</v>
      </c>
      <c r="M284" s="174">
        <v>37</v>
      </c>
      <c r="N284" s="174">
        <v>49</v>
      </c>
      <c r="O284" s="174">
        <v>49</v>
      </c>
      <c r="P284" s="173" t="s">
        <v>1713</v>
      </c>
      <c r="Q284" s="174">
        <v>57</v>
      </c>
      <c r="R284" s="173" t="s">
        <v>1713</v>
      </c>
      <c r="S284" s="173" t="s">
        <v>1586</v>
      </c>
      <c r="T284" s="173">
        <v>300455</v>
      </c>
      <c r="U284" s="170">
        <f t="shared" si="26"/>
        <v>17125935</v>
      </c>
    </row>
    <row r="285" spans="1:21" ht="14.25" customHeight="1" x14ac:dyDescent="0.15">
      <c r="A285" s="173" t="s">
        <v>47</v>
      </c>
      <c r="B285" s="173" t="s">
        <v>1827</v>
      </c>
      <c r="C285" s="173" t="str">
        <f t="shared" si="22"/>
        <v>Runway</v>
      </c>
      <c r="D285" s="173" t="str">
        <f t="shared" si="23"/>
        <v>725</v>
      </c>
      <c r="E285" s="173" t="str">
        <f t="shared" si="24"/>
        <v>07/25</v>
      </c>
      <c r="F285" s="173">
        <v>0</v>
      </c>
      <c r="G285" s="173" t="s">
        <v>1555</v>
      </c>
      <c r="H285" s="173" t="str">
        <f t="shared" si="25"/>
        <v>COQ-RY725-001</v>
      </c>
      <c r="I285" s="173" t="s">
        <v>2261</v>
      </c>
      <c r="J285" s="173" t="s">
        <v>11766</v>
      </c>
      <c r="K285" s="174">
        <v>42</v>
      </c>
      <c r="L285" s="174">
        <v>31</v>
      </c>
      <c r="M285" s="174">
        <v>43</v>
      </c>
      <c r="N285" s="174">
        <v>57</v>
      </c>
      <c r="O285" s="174">
        <v>57</v>
      </c>
      <c r="P285" s="173" t="s">
        <v>1713</v>
      </c>
      <c r="Q285" s="174">
        <v>54</v>
      </c>
      <c r="R285" s="173" t="s">
        <v>1713</v>
      </c>
      <c r="S285" s="173" t="s">
        <v>1566</v>
      </c>
      <c r="T285" s="173">
        <v>232973</v>
      </c>
      <c r="U285" s="170">
        <f t="shared" si="26"/>
        <v>12580542</v>
      </c>
    </row>
    <row r="286" spans="1:21" ht="14.25" customHeight="1" x14ac:dyDescent="0.15">
      <c r="A286" s="173" t="s">
        <v>49</v>
      </c>
      <c r="B286" s="173" t="s">
        <v>1611</v>
      </c>
      <c r="C286" s="173" t="str">
        <f t="shared" si="22"/>
        <v>Runway</v>
      </c>
      <c r="D286" s="173" t="str">
        <f t="shared" si="23"/>
        <v>1331</v>
      </c>
      <c r="E286" s="173" t="str">
        <f t="shared" si="24"/>
        <v>13/31</v>
      </c>
      <c r="F286" s="173">
        <v>1</v>
      </c>
      <c r="G286" s="173" t="s">
        <v>1555</v>
      </c>
      <c r="H286" s="173" t="str">
        <f t="shared" si="25"/>
        <v>CQM-RY1331-001</v>
      </c>
      <c r="I286" s="173" t="s">
        <v>2009</v>
      </c>
      <c r="J286" s="173" t="s">
        <v>11766</v>
      </c>
      <c r="K286" s="174">
        <v>19</v>
      </c>
      <c r="L286" s="174">
        <v>13</v>
      </c>
      <c r="M286" s="174">
        <v>22</v>
      </c>
      <c r="N286" s="174">
        <v>31</v>
      </c>
      <c r="O286" s="174">
        <v>31</v>
      </c>
      <c r="P286" s="173" t="s">
        <v>1651</v>
      </c>
      <c r="Q286" s="174">
        <v>81</v>
      </c>
      <c r="R286" s="173" t="s">
        <v>1651</v>
      </c>
      <c r="S286" s="173" t="s">
        <v>1558</v>
      </c>
      <c r="T286" s="173">
        <v>302676</v>
      </c>
      <c r="U286" s="170">
        <f t="shared" si="26"/>
        <v>24516756</v>
      </c>
    </row>
    <row r="287" spans="1:21" ht="14.25" customHeight="1" x14ac:dyDescent="0.15">
      <c r="A287" s="173" t="s">
        <v>171</v>
      </c>
      <c r="B287" s="173" t="s">
        <v>1583</v>
      </c>
      <c r="C287" s="173" t="str">
        <f t="shared" si="22"/>
        <v>Apron</v>
      </c>
      <c r="D287" s="173" t="str">
        <f t="shared" si="23"/>
        <v>N/A or No Data</v>
      </c>
      <c r="E287" s="173" t="str">
        <f t="shared" si="24"/>
        <v>N/A or No Data</v>
      </c>
      <c r="F287" s="173">
        <v>0</v>
      </c>
      <c r="G287" s="173" t="s">
        <v>1555</v>
      </c>
      <c r="H287" s="173" t="str">
        <f t="shared" si="25"/>
        <v>VVV-APA-001</v>
      </c>
      <c r="I287" s="173" t="s">
        <v>1936</v>
      </c>
      <c r="J287" s="173" t="s">
        <v>11766</v>
      </c>
      <c r="K287" s="174">
        <v>11</v>
      </c>
      <c r="L287" s="174">
        <v>8</v>
      </c>
      <c r="M287" s="174">
        <v>15</v>
      </c>
      <c r="N287" s="174">
        <v>21</v>
      </c>
      <c r="O287" s="174">
        <v>21</v>
      </c>
      <c r="P287" s="173" t="s">
        <v>1640</v>
      </c>
      <c r="Q287" s="174">
        <v>88</v>
      </c>
      <c r="R287" s="173" t="s">
        <v>1640</v>
      </c>
      <c r="S287" s="173" t="s">
        <v>1558</v>
      </c>
      <c r="T287" s="173">
        <v>80729</v>
      </c>
      <c r="U287" s="170">
        <f t="shared" si="26"/>
        <v>7104152</v>
      </c>
    </row>
    <row r="288" spans="1:21" ht="14.25" customHeight="1" x14ac:dyDescent="0.15">
      <c r="A288" s="173" t="s">
        <v>135</v>
      </c>
      <c r="B288" s="173" t="s">
        <v>1577</v>
      </c>
      <c r="C288" s="173" t="str">
        <f t="shared" si="22"/>
        <v>Connecting Taxiway</v>
      </c>
      <c r="D288" s="173" t="str">
        <f t="shared" si="23"/>
        <v>N/A or No Data</v>
      </c>
      <c r="E288" s="173" t="str">
        <f t="shared" si="24"/>
        <v>N/A or No Data</v>
      </c>
      <c r="F288" s="173">
        <v>0</v>
      </c>
      <c r="G288" s="173" t="s">
        <v>1555</v>
      </c>
      <c r="H288" s="173" t="str">
        <f t="shared" si="25"/>
        <v>MGG-CTC-001</v>
      </c>
      <c r="I288" s="173" t="s">
        <v>1937</v>
      </c>
      <c r="J288" s="173" t="s">
        <v>11766</v>
      </c>
      <c r="K288" s="174">
        <v>15</v>
      </c>
      <c r="L288" s="174">
        <v>10</v>
      </c>
      <c r="M288" s="174">
        <v>18</v>
      </c>
      <c r="N288" s="174">
        <v>26</v>
      </c>
      <c r="O288" s="174">
        <v>26</v>
      </c>
      <c r="P288" s="173" t="s">
        <v>1570</v>
      </c>
      <c r="Q288" s="174">
        <v>85</v>
      </c>
      <c r="R288" s="173" t="s">
        <v>1570</v>
      </c>
      <c r="S288" s="173" t="s">
        <v>1558</v>
      </c>
      <c r="T288" s="173">
        <v>5030</v>
      </c>
      <c r="U288" s="170">
        <f t="shared" si="26"/>
        <v>427550</v>
      </c>
    </row>
    <row r="289" spans="1:21" ht="14.25" customHeight="1" x14ac:dyDescent="0.15">
      <c r="A289" s="173" t="s">
        <v>135</v>
      </c>
      <c r="B289" s="173" t="s">
        <v>1583</v>
      </c>
      <c r="C289" s="173" t="str">
        <f t="shared" si="22"/>
        <v>Apron</v>
      </c>
      <c r="D289" s="173" t="str">
        <f t="shared" si="23"/>
        <v>N/A or No Data</v>
      </c>
      <c r="E289" s="173" t="str">
        <f t="shared" si="24"/>
        <v>N/A or No Data</v>
      </c>
      <c r="F289" s="173">
        <v>0</v>
      </c>
      <c r="G289" s="173" t="s">
        <v>1555</v>
      </c>
      <c r="H289" s="173" t="str">
        <f t="shared" si="25"/>
        <v>MGG-APA-001</v>
      </c>
      <c r="I289" s="173" t="s">
        <v>1938</v>
      </c>
      <c r="J289" s="173" t="s">
        <v>11766</v>
      </c>
      <c r="K289" s="174">
        <v>25</v>
      </c>
      <c r="L289" s="174">
        <v>17</v>
      </c>
      <c r="M289" s="174">
        <v>27</v>
      </c>
      <c r="N289" s="174">
        <v>38</v>
      </c>
      <c r="O289" s="174">
        <v>38</v>
      </c>
      <c r="P289" s="173" t="s">
        <v>1658</v>
      </c>
      <c r="Q289" s="174">
        <v>75</v>
      </c>
      <c r="R289" s="173" t="s">
        <v>1658</v>
      </c>
      <c r="S289" s="173" t="s">
        <v>1558</v>
      </c>
      <c r="T289" s="173">
        <v>48277</v>
      </c>
      <c r="U289" s="170">
        <f t="shared" si="26"/>
        <v>3620775</v>
      </c>
    </row>
    <row r="290" spans="1:21" ht="14.25" customHeight="1" x14ac:dyDescent="0.15">
      <c r="A290" s="173" t="s">
        <v>73</v>
      </c>
      <c r="B290" s="173" t="s">
        <v>1655</v>
      </c>
      <c r="C290" s="173" t="str">
        <f t="shared" si="22"/>
        <v>Connecting Taxiway</v>
      </c>
      <c r="D290" s="173" t="str">
        <f t="shared" si="23"/>
        <v>N/A or No Data</v>
      </c>
      <c r="E290" s="173" t="str">
        <f t="shared" si="24"/>
        <v>N/A or No Data</v>
      </c>
      <c r="F290" s="173">
        <v>0</v>
      </c>
      <c r="G290" s="173" t="s">
        <v>1555</v>
      </c>
      <c r="H290" s="173" t="str">
        <f t="shared" si="25"/>
        <v>FFM-CTA2-001</v>
      </c>
      <c r="I290" s="173" t="s">
        <v>1939</v>
      </c>
      <c r="J290" s="173" t="s">
        <v>11766</v>
      </c>
      <c r="K290" s="174">
        <v>19</v>
      </c>
      <c r="L290" s="174">
        <v>13</v>
      </c>
      <c r="M290" s="174">
        <v>22</v>
      </c>
      <c r="N290" s="174">
        <v>31</v>
      </c>
      <c r="O290" s="174">
        <v>31</v>
      </c>
      <c r="P290" s="173" t="s">
        <v>1662</v>
      </c>
      <c r="Q290" s="174">
        <v>81</v>
      </c>
      <c r="R290" s="173" t="s">
        <v>1662</v>
      </c>
      <c r="S290" s="173" t="s">
        <v>1558</v>
      </c>
      <c r="T290" s="173">
        <v>17795</v>
      </c>
      <c r="U290" s="170">
        <f t="shared" si="26"/>
        <v>1441395</v>
      </c>
    </row>
    <row r="291" spans="1:21" ht="14.25" customHeight="1" x14ac:dyDescent="0.15">
      <c r="A291" s="173" t="s">
        <v>65</v>
      </c>
      <c r="B291" s="173" t="s">
        <v>1583</v>
      </c>
      <c r="C291" s="173" t="str">
        <f t="shared" si="22"/>
        <v>Apron</v>
      </c>
      <c r="D291" s="173" t="str">
        <f t="shared" si="23"/>
        <v>N/A or No Data</v>
      </c>
      <c r="E291" s="173" t="str">
        <f t="shared" si="24"/>
        <v>N/A or No Data</v>
      </c>
      <c r="F291" s="173">
        <v>0</v>
      </c>
      <c r="G291" s="173" t="s">
        <v>1555</v>
      </c>
      <c r="H291" s="173" t="str">
        <f t="shared" si="25"/>
        <v>ELO-APA-001</v>
      </c>
      <c r="I291" s="173" t="s">
        <v>1940</v>
      </c>
      <c r="J291" s="173" t="s">
        <v>11766</v>
      </c>
      <c r="K291" s="174">
        <v>52</v>
      </c>
      <c r="L291" s="174">
        <v>39</v>
      </c>
      <c r="M291" s="174">
        <v>52</v>
      </c>
      <c r="N291" s="174">
        <v>67</v>
      </c>
      <c r="O291" s="174">
        <v>67</v>
      </c>
      <c r="P291" s="173" t="s">
        <v>1599</v>
      </c>
      <c r="Q291" s="174">
        <v>48</v>
      </c>
      <c r="R291" s="173" t="s">
        <v>1599</v>
      </c>
      <c r="S291" s="173" t="s">
        <v>1566</v>
      </c>
      <c r="T291" s="173">
        <v>192509</v>
      </c>
      <c r="U291" s="170">
        <f t="shared" si="26"/>
        <v>9240432</v>
      </c>
    </row>
    <row r="292" spans="1:21" ht="14.25" customHeight="1" x14ac:dyDescent="0.15">
      <c r="A292" s="173" t="s">
        <v>3</v>
      </c>
      <c r="B292" s="173" t="s">
        <v>1574</v>
      </c>
      <c r="C292" s="173" t="str">
        <f t="shared" si="22"/>
        <v>Runway</v>
      </c>
      <c r="D292" s="173" t="str">
        <f t="shared" si="23"/>
        <v>1533</v>
      </c>
      <c r="E292" s="173" t="str">
        <f t="shared" si="24"/>
        <v>15/33</v>
      </c>
      <c r="F292" s="173">
        <v>1</v>
      </c>
      <c r="G292" s="173" t="s">
        <v>1555</v>
      </c>
      <c r="H292" s="173" t="str">
        <f t="shared" si="25"/>
        <v>D00-RY1533-001</v>
      </c>
      <c r="I292" s="173" t="s">
        <v>1973</v>
      </c>
      <c r="J292" s="173" t="s">
        <v>11766</v>
      </c>
      <c r="K292" s="174">
        <v>28</v>
      </c>
      <c r="L292" s="174">
        <v>20</v>
      </c>
      <c r="M292" s="174">
        <v>30</v>
      </c>
      <c r="N292" s="174">
        <v>41</v>
      </c>
      <c r="O292" s="174">
        <v>41</v>
      </c>
      <c r="P292" s="173" t="s">
        <v>1836</v>
      </c>
      <c r="Q292" s="174">
        <v>72</v>
      </c>
      <c r="R292" s="173" t="s">
        <v>1836</v>
      </c>
      <c r="S292" s="173" t="s">
        <v>1558</v>
      </c>
      <c r="T292" s="173">
        <v>196404</v>
      </c>
      <c r="U292" s="170">
        <f t="shared" si="26"/>
        <v>14141088</v>
      </c>
    </row>
    <row r="293" spans="1:21" ht="14.25" customHeight="1" x14ac:dyDescent="0.15">
      <c r="A293" s="173" t="s">
        <v>267</v>
      </c>
      <c r="B293" s="173" t="s">
        <v>1942</v>
      </c>
      <c r="C293" s="173" t="str">
        <f t="shared" si="22"/>
        <v>Partial Parallel</v>
      </c>
      <c r="D293" s="173" t="str">
        <f t="shared" si="23"/>
        <v>N/A or No Data</v>
      </c>
      <c r="E293" s="173" t="str">
        <f t="shared" si="24"/>
        <v>N/A or No Data</v>
      </c>
      <c r="F293" s="173">
        <v>0</v>
      </c>
      <c r="G293" s="173" t="s">
        <v>1555</v>
      </c>
      <c r="H293" s="173" t="str">
        <f t="shared" si="25"/>
        <v>OTG-PPTB-001</v>
      </c>
      <c r="I293" s="173" t="s">
        <v>1943</v>
      </c>
      <c r="J293" s="173" t="s">
        <v>11766</v>
      </c>
      <c r="K293" s="174">
        <v>26</v>
      </c>
      <c r="L293" s="174">
        <v>18</v>
      </c>
      <c r="M293" s="174">
        <v>28</v>
      </c>
      <c r="N293" s="174">
        <v>39</v>
      </c>
      <c r="O293" s="174">
        <v>39</v>
      </c>
      <c r="P293" s="173" t="s">
        <v>1617</v>
      </c>
      <c r="Q293" s="174">
        <v>74</v>
      </c>
      <c r="R293" s="173" t="s">
        <v>1617</v>
      </c>
      <c r="S293" s="173" t="s">
        <v>1558</v>
      </c>
      <c r="T293" s="173">
        <v>128723</v>
      </c>
      <c r="U293" s="170">
        <f t="shared" si="26"/>
        <v>9525502</v>
      </c>
    </row>
    <row r="294" spans="1:21" ht="14.25" customHeight="1" x14ac:dyDescent="0.15">
      <c r="A294" s="173" t="s">
        <v>75</v>
      </c>
      <c r="B294" s="173" t="s">
        <v>1590</v>
      </c>
      <c r="C294" s="173" t="str">
        <f t="shared" si="22"/>
        <v>Runway</v>
      </c>
      <c r="D294" s="173" t="str">
        <f t="shared" si="23"/>
        <v>1432</v>
      </c>
      <c r="E294" s="173" t="str">
        <f t="shared" si="24"/>
        <v>14/32</v>
      </c>
      <c r="F294" s="173">
        <v>1</v>
      </c>
      <c r="G294" s="173" t="s">
        <v>1555</v>
      </c>
      <c r="H294" s="173" t="str">
        <f t="shared" si="25"/>
        <v>D14-RY1432-001</v>
      </c>
      <c r="I294" s="173" t="s">
        <v>1762</v>
      </c>
      <c r="J294" s="173" t="s">
        <v>11766</v>
      </c>
      <c r="K294" s="174">
        <v>35</v>
      </c>
      <c r="L294" s="174">
        <v>25</v>
      </c>
      <c r="M294" s="174">
        <v>37</v>
      </c>
      <c r="N294" s="174">
        <v>49</v>
      </c>
      <c r="O294" s="174">
        <v>49</v>
      </c>
      <c r="P294" s="173" t="s">
        <v>1763</v>
      </c>
      <c r="Q294" s="174">
        <v>63</v>
      </c>
      <c r="R294" s="173" t="s">
        <v>1763</v>
      </c>
      <c r="S294" s="173" t="s">
        <v>1586</v>
      </c>
      <c r="T294" s="173">
        <v>179873</v>
      </c>
      <c r="U294" s="170">
        <f t="shared" si="26"/>
        <v>11331999</v>
      </c>
    </row>
    <row r="295" spans="1:21" ht="14.25" customHeight="1" x14ac:dyDescent="0.15">
      <c r="A295" s="173" t="s">
        <v>203</v>
      </c>
      <c r="B295" s="173" t="s">
        <v>1627</v>
      </c>
      <c r="C295" s="173" t="str">
        <f t="shared" si="22"/>
        <v>Connecting Taxiway</v>
      </c>
      <c r="D295" s="173" t="str">
        <f t="shared" si="23"/>
        <v>N/A or No Data</v>
      </c>
      <c r="E295" s="173" t="str">
        <f t="shared" si="24"/>
        <v>N/A or No Data</v>
      </c>
      <c r="F295" s="173">
        <v>0</v>
      </c>
      <c r="G295" s="173" t="s">
        <v>1568</v>
      </c>
      <c r="H295" s="173" t="str">
        <f t="shared" si="25"/>
        <v>ROX-CTA-002</v>
      </c>
      <c r="I295" s="173" t="s">
        <v>1945</v>
      </c>
      <c r="J295" s="173" t="s">
        <v>11766</v>
      </c>
      <c r="K295" s="174">
        <v>5</v>
      </c>
      <c r="L295" s="174">
        <v>4</v>
      </c>
      <c r="M295" s="174">
        <v>10</v>
      </c>
      <c r="N295" s="174">
        <v>14</v>
      </c>
      <c r="O295" s="174">
        <v>14</v>
      </c>
      <c r="P295" s="173" t="s">
        <v>1634</v>
      </c>
      <c r="Q295" s="174">
        <v>95</v>
      </c>
      <c r="R295" s="173" t="s">
        <v>1634</v>
      </c>
      <c r="S295" s="173" t="s">
        <v>1558</v>
      </c>
      <c r="T295" s="173">
        <v>22746</v>
      </c>
      <c r="U295" s="170">
        <f t="shared" si="26"/>
        <v>2160870</v>
      </c>
    </row>
    <row r="296" spans="1:21" ht="14.25" customHeight="1" x14ac:dyDescent="0.15">
      <c r="A296" s="173" t="s">
        <v>247</v>
      </c>
      <c r="B296" s="173" t="s">
        <v>1684</v>
      </c>
      <c r="C296" s="173" t="str">
        <f t="shared" si="22"/>
        <v>Runway</v>
      </c>
      <c r="D296" s="173" t="str">
        <f t="shared" si="23"/>
        <v>1230</v>
      </c>
      <c r="E296" s="173" t="str">
        <f t="shared" si="24"/>
        <v>12/30</v>
      </c>
      <c r="F296" s="173">
        <v>1</v>
      </c>
      <c r="G296" s="173" t="s">
        <v>1555</v>
      </c>
      <c r="H296" s="173" t="str">
        <f t="shared" si="25"/>
        <v>D37-RY1230-001</v>
      </c>
      <c r="I296" s="173" t="s">
        <v>1952</v>
      </c>
      <c r="J296" s="173" t="s">
        <v>11766</v>
      </c>
      <c r="K296" s="174">
        <v>13</v>
      </c>
      <c r="L296" s="174">
        <v>9</v>
      </c>
      <c r="M296" s="174">
        <v>16</v>
      </c>
      <c r="N296" s="174">
        <v>23</v>
      </c>
      <c r="O296" s="174">
        <v>23</v>
      </c>
      <c r="P296" s="173" t="s">
        <v>1673</v>
      </c>
      <c r="Q296" s="174">
        <v>86</v>
      </c>
      <c r="R296" s="173" t="s">
        <v>1673</v>
      </c>
      <c r="S296" s="173" t="s">
        <v>1558</v>
      </c>
      <c r="T296" s="173">
        <v>256692</v>
      </c>
      <c r="U296" s="170">
        <f t="shared" si="26"/>
        <v>22075512</v>
      </c>
    </row>
    <row r="297" spans="1:21" ht="14.25" customHeight="1" x14ac:dyDescent="0.15">
      <c r="A297" s="173" t="s">
        <v>217</v>
      </c>
      <c r="B297" s="173" t="s">
        <v>1590</v>
      </c>
      <c r="C297" s="173" t="str">
        <f t="shared" si="22"/>
        <v>Runway</v>
      </c>
      <c r="D297" s="173" t="str">
        <f t="shared" si="23"/>
        <v>1432</v>
      </c>
      <c r="E297" s="173" t="str">
        <f t="shared" si="24"/>
        <v>14/32</v>
      </c>
      <c r="F297" s="173">
        <v>1</v>
      </c>
      <c r="G297" s="173" t="s">
        <v>1555</v>
      </c>
      <c r="H297" s="173" t="str">
        <f t="shared" si="25"/>
        <v>D39-RY1432-001</v>
      </c>
      <c r="I297" s="173" t="s">
        <v>1933</v>
      </c>
      <c r="J297" s="173" t="s">
        <v>11766</v>
      </c>
      <c r="K297" s="174">
        <v>0</v>
      </c>
      <c r="L297" s="174">
        <v>0</v>
      </c>
      <c r="M297" s="174">
        <v>0</v>
      </c>
      <c r="N297" s="174">
        <v>0</v>
      </c>
      <c r="O297" s="174">
        <v>0</v>
      </c>
      <c r="P297" s="173" t="s">
        <v>1760</v>
      </c>
      <c r="Q297" s="174">
        <v>100</v>
      </c>
      <c r="R297" s="173" t="s">
        <v>1760</v>
      </c>
      <c r="S297" s="173" t="s">
        <v>1558</v>
      </c>
      <c r="T297" s="173">
        <v>198051</v>
      </c>
      <c r="U297" s="170">
        <f t="shared" si="26"/>
        <v>19805100</v>
      </c>
    </row>
    <row r="298" spans="1:21" ht="14.25" customHeight="1" x14ac:dyDescent="0.15">
      <c r="A298" s="173" t="s">
        <v>211</v>
      </c>
      <c r="B298" s="173" t="s">
        <v>1681</v>
      </c>
      <c r="C298" s="173" t="str">
        <f t="shared" si="22"/>
        <v>Partial Parallel</v>
      </c>
      <c r="D298" s="173" t="str">
        <f t="shared" si="23"/>
        <v>N/A or No Data</v>
      </c>
      <c r="E298" s="173" t="str">
        <f t="shared" si="24"/>
        <v>N/A or No Data</v>
      </c>
      <c r="F298" s="173">
        <v>0</v>
      </c>
      <c r="G298" s="173" t="s">
        <v>1568</v>
      </c>
      <c r="H298" s="173" t="str">
        <f t="shared" si="25"/>
        <v>JYG-PPTA-002</v>
      </c>
      <c r="I298" s="173" t="s">
        <v>1948</v>
      </c>
      <c r="J298" s="173" t="s">
        <v>11766</v>
      </c>
      <c r="K298" s="174">
        <v>38</v>
      </c>
      <c r="L298" s="174">
        <v>27</v>
      </c>
      <c r="M298" s="174">
        <v>39</v>
      </c>
      <c r="N298" s="174">
        <v>52</v>
      </c>
      <c r="O298" s="174">
        <v>52</v>
      </c>
      <c r="P298" s="173" t="s">
        <v>1576</v>
      </c>
      <c r="Q298" s="174">
        <v>61</v>
      </c>
      <c r="R298" s="173" t="s">
        <v>1576</v>
      </c>
      <c r="S298" s="173" t="s">
        <v>1586</v>
      </c>
      <c r="T298" s="173">
        <v>5882</v>
      </c>
      <c r="U298" s="170">
        <f t="shared" si="26"/>
        <v>358802</v>
      </c>
    </row>
    <row r="299" spans="1:21" ht="14.25" customHeight="1" x14ac:dyDescent="0.15">
      <c r="A299" s="173" t="s">
        <v>41</v>
      </c>
      <c r="B299" s="173" t="s">
        <v>1795</v>
      </c>
      <c r="C299" s="173" t="str">
        <f t="shared" si="22"/>
        <v>Connecting Taxiway</v>
      </c>
      <c r="D299" s="173" t="str">
        <f t="shared" si="23"/>
        <v>N/A or No Data</v>
      </c>
      <c r="E299" s="173" t="str">
        <f t="shared" si="24"/>
        <v>N/A or No Data</v>
      </c>
      <c r="F299" s="173">
        <v>0</v>
      </c>
      <c r="G299" s="173" t="s">
        <v>1555</v>
      </c>
      <c r="H299" s="173" t="str">
        <f t="shared" si="25"/>
        <v>CBG-CTD-001</v>
      </c>
      <c r="I299" s="173" t="s">
        <v>1949</v>
      </c>
      <c r="J299" s="173" t="s">
        <v>11766</v>
      </c>
      <c r="K299" s="174">
        <v>46</v>
      </c>
      <c r="L299" s="174">
        <v>34</v>
      </c>
      <c r="M299" s="174">
        <v>47</v>
      </c>
      <c r="N299" s="174">
        <v>61</v>
      </c>
      <c r="O299" s="174">
        <v>61</v>
      </c>
      <c r="P299" s="173" t="s">
        <v>1722</v>
      </c>
      <c r="Q299" s="174">
        <v>53</v>
      </c>
      <c r="R299" s="173" t="s">
        <v>1722</v>
      </c>
      <c r="S299" s="173" t="s">
        <v>1566</v>
      </c>
      <c r="T299" s="173">
        <v>4942</v>
      </c>
      <c r="U299" s="170">
        <f t="shared" si="26"/>
        <v>261926</v>
      </c>
    </row>
    <row r="300" spans="1:21" ht="14.25" customHeight="1" x14ac:dyDescent="0.15">
      <c r="A300" s="173" t="s">
        <v>69</v>
      </c>
      <c r="B300" s="173" t="s">
        <v>1583</v>
      </c>
      <c r="C300" s="173" t="str">
        <f t="shared" si="22"/>
        <v>Apron</v>
      </c>
      <c r="D300" s="173" t="str">
        <f t="shared" si="23"/>
        <v>N/A or No Data</v>
      </c>
      <c r="E300" s="173" t="str">
        <f t="shared" si="24"/>
        <v>N/A or No Data</v>
      </c>
      <c r="F300" s="173">
        <v>0</v>
      </c>
      <c r="G300" s="173" t="s">
        <v>1581</v>
      </c>
      <c r="H300" s="173" t="str">
        <f t="shared" si="25"/>
        <v>FRM-APA-003</v>
      </c>
      <c r="I300" s="173" t="s">
        <v>1950</v>
      </c>
      <c r="J300" s="173" t="s">
        <v>11766</v>
      </c>
      <c r="K300" s="174">
        <v>20</v>
      </c>
      <c r="L300" s="174">
        <v>14</v>
      </c>
      <c r="M300" s="174">
        <v>23</v>
      </c>
      <c r="N300" s="174">
        <v>32</v>
      </c>
      <c r="O300" s="174">
        <v>32</v>
      </c>
      <c r="P300" s="173" t="s">
        <v>1623</v>
      </c>
      <c r="Q300" s="174">
        <v>80</v>
      </c>
      <c r="R300" s="173" t="s">
        <v>1623</v>
      </c>
      <c r="S300" s="173" t="s">
        <v>1558</v>
      </c>
      <c r="T300" s="173">
        <v>79067</v>
      </c>
      <c r="U300" s="170">
        <f t="shared" si="26"/>
        <v>6325360</v>
      </c>
    </row>
    <row r="301" spans="1:21" ht="14.25" customHeight="1" x14ac:dyDescent="0.15">
      <c r="A301" s="173" t="s">
        <v>267</v>
      </c>
      <c r="B301" s="173" t="s">
        <v>1583</v>
      </c>
      <c r="C301" s="173" t="str">
        <f t="shared" si="22"/>
        <v>Apron</v>
      </c>
      <c r="D301" s="173" t="str">
        <f t="shared" si="23"/>
        <v>N/A or No Data</v>
      </c>
      <c r="E301" s="173" t="str">
        <f t="shared" si="24"/>
        <v>N/A or No Data</v>
      </c>
      <c r="F301" s="173">
        <v>0</v>
      </c>
      <c r="G301" s="173" t="s">
        <v>1663</v>
      </c>
      <c r="H301" s="173" t="str">
        <f t="shared" si="25"/>
        <v>OTG-APA-004</v>
      </c>
      <c r="I301" s="173" t="s">
        <v>1951</v>
      </c>
      <c r="J301" s="173" t="s">
        <v>11766</v>
      </c>
      <c r="K301" s="174">
        <v>14</v>
      </c>
      <c r="L301" s="174">
        <v>0</v>
      </c>
      <c r="M301" s="174">
        <v>7</v>
      </c>
      <c r="N301" s="174">
        <v>12</v>
      </c>
      <c r="O301" s="174">
        <v>12</v>
      </c>
      <c r="P301" s="173" t="s">
        <v>1617</v>
      </c>
      <c r="Q301" s="174">
        <v>95</v>
      </c>
      <c r="R301" s="173" t="s">
        <v>1617</v>
      </c>
      <c r="S301" s="173" t="s">
        <v>1558</v>
      </c>
      <c r="T301" s="173">
        <v>60212</v>
      </c>
      <c r="U301" s="170">
        <f t="shared" si="26"/>
        <v>5720140</v>
      </c>
    </row>
    <row r="302" spans="1:21" ht="14.25" customHeight="1" x14ac:dyDescent="0.15">
      <c r="A302" s="173" t="s">
        <v>231</v>
      </c>
      <c r="B302" s="173" t="s">
        <v>1624</v>
      </c>
      <c r="C302" s="173" t="str">
        <f t="shared" si="22"/>
        <v>Runway</v>
      </c>
      <c r="D302" s="173" t="str">
        <f t="shared" si="23"/>
        <v>1735</v>
      </c>
      <c r="E302" s="173" t="str">
        <f t="shared" si="24"/>
        <v>17/35</v>
      </c>
      <c r="F302" s="173">
        <v>1</v>
      </c>
      <c r="G302" s="173" t="s">
        <v>1555</v>
      </c>
      <c r="H302" s="173" t="str">
        <f t="shared" si="25"/>
        <v>D41-RY1735-001</v>
      </c>
      <c r="I302" s="173" t="s">
        <v>2183</v>
      </c>
      <c r="J302" s="173" t="s">
        <v>11766</v>
      </c>
      <c r="K302" s="174">
        <v>29</v>
      </c>
      <c r="L302" s="174">
        <v>20</v>
      </c>
      <c r="M302" s="174">
        <v>31</v>
      </c>
      <c r="N302" s="174">
        <v>42</v>
      </c>
      <c r="O302" s="174">
        <v>42</v>
      </c>
      <c r="P302" s="173" t="s">
        <v>1579</v>
      </c>
      <c r="Q302" s="174">
        <v>71</v>
      </c>
      <c r="R302" s="173" t="s">
        <v>1579</v>
      </c>
      <c r="S302" s="173" t="s">
        <v>1558</v>
      </c>
      <c r="T302" s="173">
        <v>162174</v>
      </c>
      <c r="U302" s="170">
        <f t="shared" si="26"/>
        <v>11514354</v>
      </c>
    </row>
    <row r="303" spans="1:21" ht="14.25" customHeight="1" x14ac:dyDescent="0.15">
      <c r="A303" s="173" t="s">
        <v>133</v>
      </c>
      <c r="B303" s="173" t="s">
        <v>1953</v>
      </c>
      <c r="C303" s="173" t="str">
        <f t="shared" si="22"/>
        <v>Connecting Taxiway</v>
      </c>
      <c r="D303" s="173" t="str">
        <f t="shared" si="23"/>
        <v>N/A or No Data</v>
      </c>
      <c r="E303" s="173" t="str">
        <f t="shared" si="24"/>
        <v>N/A or No Data</v>
      </c>
      <c r="F303" s="173">
        <v>0</v>
      </c>
      <c r="G303" s="173" t="s">
        <v>1555</v>
      </c>
      <c r="H303" s="173" t="str">
        <f t="shared" si="25"/>
        <v>MKT-CTB2-001</v>
      </c>
      <c r="I303" s="173" t="s">
        <v>1954</v>
      </c>
      <c r="J303" s="173" t="s">
        <v>11766</v>
      </c>
      <c r="K303" s="174">
        <v>13</v>
      </c>
      <c r="L303" s="174">
        <v>9</v>
      </c>
      <c r="M303" s="174">
        <v>16</v>
      </c>
      <c r="N303" s="174">
        <v>23</v>
      </c>
      <c r="O303" s="174">
        <v>23</v>
      </c>
      <c r="P303" s="173" t="s">
        <v>1604</v>
      </c>
      <c r="Q303" s="174">
        <v>87</v>
      </c>
      <c r="R303" s="173" t="s">
        <v>1604</v>
      </c>
      <c r="S303" s="173" t="s">
        <v>1558</v>
      </c>
      <c r="T303" s="173">
        <v>16338</v>
      </c>
      <c r="U303" s="170">
        <f t="shared" si="26"/>
        <v>1421406</v>
      </c>
    </row>
    <row r="304" spans="1:21" ht="14.25" customHeight="1" x14ac:dyDescent="0.15">
      <c r="A304" s="173" t="s">
        <v>27</v>
      </c>
      <c r="B304" s="173" t="s">
        <v>1627</v>
      </c>
      <c r="C304" s="173" t="str">
        <f t="shared" si="22"/>
        <v>Connecting Taxiway</v>
      </c>
      <c r="D304" s="173" t="str">
        <f t="shared" si="23"/>
        <v>N/A or No Data</v>
      </c>
      <c r="E304" s="173" t="str">
        <f t="shared" si="24"/>
        <v>N/A or No Data</v>
      </c>
      <c r="F304" s="173">
        <v>0</v>
      </c>
      <c r="G304" s="173" t="s">
        <v>1555</v>
      </c>
      <c r="H304" s="173" t="str">
        <f t="shared" si="25"/>
        <v>FOZ-CTA-001</v>
      </c>
      <c r="I304" s="173" t="s">
        <v>1955</v>
      </c>
      <c r="J304" s="173" t="s">
        <v>11766</v>
      </c>
      <c r="K304" s="174">
        <v>34</v>
      </c>
      <c r="L304" s="174">
        <v>24</v>
      </c>
      <c r="M304" s="174">
        <v>36</v>
      </c>
      <c r="N304" s="174">
        <v>48</v>
      </c>
      <c r="O304" s="174">
        <v>48</v>
      </c>
      <c r="P304" s="173" t="s">
        <v>1579</v>
      </c>
      <c r="Q304" s="174">
        <v>66</v>
      </c>
      <c r="R304" s="173" t="s">
        <v>1579</v>
      </c>
      <c r="S304" s="173" t="s">
        <v>1586</v>
      </c>
      <c r="T304" s="173">
        <v>7531</v>
      </c>
      <c r="U304" s="170">
        <f t="shared" si="26"/>
        <v>497046</v>
      </c>
    </row>
    <row r="305" spans="1:21" ht="14.25" customHeight="1" x14ac:dyDescent="0.15">
      <c r="A305" s="173" t="s">
        <v>209</v>
      </c>
      <c r="B305" s="173" t="s">
        <v>1637</v>
      </c>
      <c r="C305" s="173" t="str">
        <f t="shared" si="22"/>
        <v>Apron</v>
      </c>
      <c r="D305" s="173" t="str">
        <f t="shared" si="23"/>
        <v>N/A or No Data</v>
      </c>
      <c r="E305" s="173" t="str">
        <f t="shared" si="24"/>
        <v>N/A or No Data</v>
      </c>
      <c r="F305" s="173">
        <v>0</v>
      </c>
      <c r="G305" s="173" t="s">
        <v>1568</v>
      </c>
      <c r="H305" s="173" t="str">
        <f t="shared" si="25"/>
        <v>STC-APB-002</v>
      </c>
      <c r="I305" s="173" t="s">
        <v>1956</v>
      </c>
      <c r="J305" s="173" t="s">
        <v>11766</v>
      </c>
      <c r="K305" s="174">
        <v>47</v>
      </c>
      <c r="L305" s="174">
        <v>35</v>
      </c>
      <c r="M305" s="174">
        <v>48</v>
      </c>
      <c r="N305" s="174">
        <v>62</v>
      </c>
      <c r="O305" s="174">
        <v>62</v>
      </c>
      <c r="P305" s="173" t="s">
        <v>1570</v>
      </c>
      <c r="Q305" s="174">
        <v>45</v>
      </c>
      <c r="R305" s="173" t="s">
        <v>1570</v>
      </c>
      <c r="S305" s="173" t="s">
        <v>1566</v>
      </c>
      <c r="T305" s="173">
        <v>47577</v>
      </c>
      <c r="U305" s="170">
        <f t="shared" si="26"/>
        <v>2140965</v>
      </c>
    </row>
    <row r="306" spans="1:21" ht="14.25" customHeight="1" x14ac:dyDescent="0.15">
      <c r="A306" s="173" t="s">
        <v>133</v>
      </c>
      <c r="B306" s="173" t="s">
        <v>1659</v>
      </c>
      <c r="C306" s="173" t="str">
        <f t="shared" si="22"/>
        <v>Partial Parallel</v>
      </c>
      <c r="D306" s="173" t="str">
        <f t="shared" si="23"/>
        <v>N/A or No Data</v>
      </c>
      <c r="E306" s="173" t="str">
        <f t="shared" si="24"/>
        <v>N/A or No Data</v>
      </c>
      <c r="F306" s="173">
        <v>0</v>
      </c>
      <c r="G306" s="173" t="s">
        <v>1555</v>
      </c>
      <c r="H306" s="173" t="str">
        <f t="shared" si="25"/>
        <v>MKT-PPTD-001</v>
      </c>
      <c r="I306" s="173" t="s">
        <v>1957</v>
      </c>
      <c r="J306" s="173" t="s">
        <v>11766</v>
      </c>
      <c r="K306" s="174">
        <v>23</v>
      </c>
      <c r="L306" s="174">
        <v>16</v>
      </c>
      <c r="M306" s="174">
        <v>25</v>
      </c>
      <c r="N306" s="174">
        <v>35</v>
      </c>
      <c r="O306" s="174">
        <v>35</v>
      </c>
      <c r="P306" s="173" t="s">
        <v>1604</v>
      </c>
      <c r="Q306" s="174">
        <v>77</v>
      </c>
      <c r="R306" s="173" t="s">
        <v>1604</v>
      </c>
      <c r="S306" s="173" t="s">
        <v>1558</v>
      </c>
      <c r="T306" s="173">
        <v>9300</v>
      </c>
      <c r="U306" s="170">
        <f t="shared" si="26"/>
        <v>716100</v>
      </c>
    </row>
    <row r="307" spans="1:21" ht="14.25" customHeight="1" x14ac:dyDescent="0.15">
      <c r="A307" s="173" t="s">
        <v>225</v>
      </c>
      <c r="B307" s="173" t="s">
        <v>1611</v>
      </c>
      <c r="C307" s="173" t="str">
        <f t="shared" si="22"/>
        <v>Runway</v>
      </c>
      <c r="D307" s="173" t="str">
        <f t="shared" si="23"/>
        <v>1331</v>
      </c>
      <c r="E307" s="173" t="str">
        <f t="shared" si="24"/>
        <v>13/31</v>
      </c>
      <c r="F307" s="173">
        <v>1</v>
      </c>
      <c r="G307" s="173" t="s">
        <v>1555</v>
      </c>
      <c r="H307" s="173" t="str">
        <f t="shared" si="25"/>
        <v>D42-RY1331-001</v>
      </c>
      <c r="I307" s="173" t="s">
        <v>2076</v>
      </c>
      <c r="J307" s="173" t="s">
        <v>11766</v>
      </c>
      <c r="K307" s="174">
        <v>23</v>
      </c>
      <c r="L307" s="174">
        <v>16</v>
      </c>
      <c r="M307" s="174">
        <v>25</v>
      </c>
      <c r="N307" s="174">
        <v>35</v>
      </c>
      <c r="O307" s="174">
        <v>35</v>
      </c>
      <c r="P307" s="173" t="s">
        <v>1588</v>
      </c>
      <c r="Q307" s="174">
        <v>77</v>
      </c>
      <c r="R307" s="173" t="s">
        <v>1588</v>
      </c>
      <c r="S307" s="173" t="s">
        <v>1558</v>
      </c>
      <c r="T307" s="173">
        <v>267452</v>
      </c>
      <c r="U307" s="170">
        <f t="shared" si="26"/>
        <v>20593804</v>
      </c>
    </row>
    <row r="308" spans="1:21" ht="14.25" customHeight="1" x14ac:dyDescent="0.15">
      <c r="A308" s="173" t="s">
        <v>235</v>
      </c>
      <c r="B308" s="173" t="s">
        <v>1583</v>
      </c>
      <c r="C308" s="173" t="str">
        <f t="shared" si="22"/>
        <v>Apron</v>
      </c>
      <c r="D308" s="173" t="str">
        <f t="shared" si="23"/>
        <v>N/A or No Data</v>
      </c>
      <c r="E308" s="173" t="str">
        <f t="shared" si="24"/>
        <v>N/A or No Data</v>
      </c>
      <c r="F308" s="173">
        <v>0</v>
      </c>
      <c r="G308" s="173" t="s">
        <v>1555</v>
      </c>
      <c r="H308" s="173" t="str">
        <f t="shared" si="25"/>
        <v>12D-APA-001</v>
      </c>
      <c r="I308" s="173" t="s">
        <v>1959</v>
      </c>
      <c r="J308" s="173" t="s">
        <v>11766</v>
      </c>
      <c r="K308" s="174">
        <v>10</v>
      </c>
      <c r="L308" s="174">
        <v>7</v>
      </c>
      <c r="M308" s="174">
        <v>14</v>
      </c>
      <c r="N308" s="174">
        <v>20</v>
      </c>
      <c r="O308" s="174">
        <v>20</v>
      </c>
      <c r="P308" s="173" t="s">
        <v>1579</v>
      </c>
      <c r="Q308" s="174">
        <v>90</v>
      </c>
      <c r="R308" s="173" t="s">
        <v>1579</v>
      </c>
      <c r="S308" s="173" t="s">
        <v>1558</v>
      </c>
      <c r="T308" s="173">
        <v>52538</v>
      </c>
      <c r="U308" s="170">
        <f t="shared" si="26"/>
        <v>4728420</v>
      </c>
    </row>
    <row r="309" spans="1:21" ht="14.25" customHeight="1" x14ac:dyDescent="0.15">
      <c r="A309" s="173" t="s">
        <v>111</v>
      </c>
      <c r="B309" s="173" t="s">
        <v>1583</v>
      </c>
      <c r="C309" s="173" t="str">
        <f t="shared" si="22"/>
        <v>Apron</v>
      </c>
      <c r="D309" s="173" t="str">
        <f t="shared" si="23"/>
        <v>N/A or No Data</v>
      </c>
      <c r="E309" s="173" t="str">
        <f t="shared" si="24"/>
        <v>N/A or No Data</v>
      </c>
      <c r="F309" s="173">
        <v>0</v>
      </c>
      <c r="G309" s="173" t="s">
        <v>1555</v>
      </c>
      <c r="H309" s="173" t="str">
        <f t="shared" si="25"/>
        <v>MJQ-APA-001</v>
      </c>
      <c r="I309" s="173" t="s">
        <v>1960</v>
      </c>
      <c r="J309" s="173" t="s">
        <v>11766</v>
      </c>
      <c r="K309" s="174">
        <v>28</v>
      </c>
      <c r="L309" s="174">
        <v>20</v>
      </c>
      <c r="M309" s="174">
        <v>30</v>
      </c>
      <c r="N309" s="174">
        <v>41</v>
      </c>
      <c r="O309" s="174">
        <v>41</v>
      </c>
      <c r="P309" s="173" t="s">
        <v>1576</v>
      </c>
      <c r="Q309" s="174">
        <v>72</v>
      </c>
      <c r="R309" s="173" t="s">
        <v>1576</v>
      </c>
      <c r="S309" s="173" t="s">
        <v>1558</v>
      </c>
      <c r="T309" s="173">
        <v>18725</v>
      </c>
      <c r="U309" s="170">
        <f t="shared" si="26"/>
        <v>1348200</v>
      </c>
    </row>
    <row r="310" spans="1:21" ht="14.25" customHeight="1" x14ac:dyDescent="0.15">
      <c r="A310" s="173" t="s">
        <v>79</v>
      </c>
      <c r="B310" s="173" t="s">
        <v>1600</v>
      </c>
      <c r="C310" s="173" t="str">
        <f t="shared" si="22"/>
        <v>Connecting Taxiway</v>
      </c>
      <c r="D310" s="173" t="str">
        <f t="shared" si="23"/>
        <v>N/A or No Data</v>
      </c>
      <c r="E310" s="173" t="str">
        <f t="shared" si="24"/>
        <v>N/A or No Data</v>
      </c>
      <c r="F310" s="173">
        <v>0</v>
      </c>
      <c r="G310" s="173" t="s">
        <v>1555</v>
      </c>
      <c r="H310" s="173" t="str">
        <f t="shared" si="25"/>
        <v>FSE-CTB-001</v>
      </c>
      <c r="I310" s="173" t="s">
        <v>1961</v>
      </c>
      <c r="J310" s="173" t="s">
        <v>11766</v>
      </c>
      <c r="K310" s="174">
        <v>28</v>
      </c>
      <c r="L310" s="174">
        <v>20</v>
      </c>
      <c r="M310" s="174">
        <v>30</v>
      </c>
      <c r="N310" s="174">
        <v>41</v>
      </c>
      <c r="O310" s="174">
        <v>41</v>
      </c>
      <c r="P310" s="173" t="s">
        <v>1585</v>
      </c>
      <c r="Q310" s="174">
        <v>72</v>
      </c>
      <c r="R310" s="173" t="s">
        <v>1585</v>
      </c>
      <c r="S310" s="173" t="s">
        <v>1558</v>
      </c>
      <c r="T310" s="173">
        <v>29056</v>
      </c>
      <c r="U310" s="170">
        <f t="shared" si="26"/>
        <v>2092032</v>
      </c>
    </row>
    <row r="311" spans="1:21" ht="14.25" customHeight="1" x14ac:dyDescent="0.15">
      <c r="A311" s="173" t="s">
        <v>193</v>
      </c>
      <c r="B311" s="173" t="s">
        <v>1574</v>
      </c>
      <c r="C311" s="173" t="str">
        <f t="shared" si="22"/>
        <v>Runway</v>
      </c>
      <c r="D311" s="173" t="str">
        <f t="shared" si="23"/>
        <v>1533</v>
      </c>
      <c r="E311" s="173" t="str">
        <f t="shared" si="24"/>
        <v>15/33</v>
      </c>
      <c r="F311" s="173">
        <v>1</v>
      </c>
      <c r="G311" s="173" t="s">
        <v>1555</v>
      </c>
      <c r="H311" s="173" t="str">
        <f t="shared" si="25"/>
        <v>D81-RY1533-001</v>
      </c>
      <c r="I311" s="173" t="s">
        <v>1669</v>
      </c>
      <c r="J311" s="173" t="s">
        <v>11766</v>
      </c>
      <c r="K311" s="174">
        <v>21</v>
      </c>
      <c r="L311" s="174">
        <v>14</v>
      </c>
      <c r="M311" s="174">
        <v>24</v>
      </c>
      <c r="N311" s="174">
        <v>33</v>
      </c>
      <c r="O311" s="174">
        <v>33</v>
      </c>
      <c r="P311" s="173" t="s">
        <v>1579</v>
      </c>
      <c r="Q311" s="174">
        <v>79</v>
      </c>
      <c r="R311" s="173" t="s">
        <v>1579</v>
      </c>
      <c r="S311" s="173" t="s">
        <v>1558</v>
      </c>
      <c r="T311" s="173">
        <v>149910</v>
      </c>
      <c r="U311" s="170">
        <f t="shared" si="26"/>
        <v>11842890</v>
      </c>
    </row>
    <row r="312" spans="1:21" ht="14.25" customHeight="1" x14ac:dyDescent="0.15">
      <c r="A312" s="173" t="s">
        <v>101</v>
      </c>
      <c r="B312" s="173" t="s">
        <v>1627</v>
      </c>
      <c r="C312" s="173" t="str">
        <f t="shared" si="22"/>
        <v>Connecting Taxiway</v>
      </c>
      <c r="D312" s="173" t="str">
        <f t="shared" si="23"/>
        <v>N/A or No Data</v>
      </c>
      <c r="E312" s="173" t="str">
        <f t="shared" si="24"/>
        <v>N/A or No Data</v>
      </c>
      <c r="F312" s="173">
        <v>0</v>
      </c>
      <c r="G312" s="173" t="s">
        <v>1555</v>
      </c>
      <c r="H312" s="173" t="str">
        <f t="shared" si="25"/>
        <v>06Y-CTA-001</v>
      </c>
      <c r="I312" s="173" t="s">
        <v>1963</v>
      </c>
      <c r="J312" s="173" t="s">
        <v>11766</v>
      </c>
      <c r="K312" s="174">
        <v>27</v>
      </c>
      <c r="L312" s="174">
        <v>19</v>
      </c>
      <c r="M312" s="174">
        <v>29</v>
      </c>
      <c r="N312" s="174">
        <v>40</v>
      </c>
      <c r="O312" s="174">
        <v>40</v>
      </c>
      <c r="P312" s="173" t="s">
        <v>1698</v>
      </c>
      <c r="Q312" s="174">
        <v>70</v>
      </c>
      <c r="R312" s="173" t="s">
        <v>1698</v>
      </c>
      <c r="S312" s="173" t="s">
        <v>1586</v>
      </c>
      <c r="T312" s="173">
        <v>11861</v>
      </c>
      <c r="U312" s="170">
        <f t="shared" si="26"/>
        <v>830270</v>
      </c>
    </row>
    <row r="313" spans="1:21" ht="14.25" customHeight="1" x14ac:dyDescent="0.15">
      <c r="A313" s="173" t="s">
        <v>65</v>
      </c>
      <c r="B313" s="173" t="s">
        <v>1600</v>
      </c>
      <c r="C313" s="173" t="str">
        <f t="shared" si="22"/>
        <v>Connecting Taxiway</v>
      </c>
      <c r="D313" s="173" t="str">
        <f t="shared" si="23"/>
        <v>N/A or No Data</v>
      </c>
      <c r="E313" s="173" t="str">
        <f t="shared" si="24"/>
        <v>N/A or No Data</v>
      </c>
      <c r="F313" s="173">
        <v>0</v>
      </c>
      <c r="G313" s="173" t="s">
        <v>1555</v>
      </c>
      <c r="H313" s="173" t="str">
        <f t="shared" si="25"/>
        <v>ELO-CTB-001</v>
      </c>
      <c r="I313" s="173" t="s">
        <v>1964</v>
      </c>
      <c r="J313" s="173" t="s">
        <v>11766</v>
      </c>
      <c r="K313" s="174">
        <v>43</v>
      </c>
      <c r="L313" s="174">
        <v>31</v>
      </c>
      <c r="M313" s="174">
        <v>44</v>
      </c>
      <c r="N313" s="174">
        <v>58</v>
      </c>
      <c r="O313" s="174">
        <v>58</v>
      </c>
      <c r="P313" s="173" t="s">
        <v>1599</v>
      </c>
      <c r="Q313" s="174">
        <v>57</v>
      </c>
      <c r="R313" s="173" t="s">
        <v>1599</v>
      </c>
      <c r="S313" s="173" t="s">
        <v>1586</v>
      </c>
      <c r="T313" s="173">
        <v>27376</v>
      </c>
      <c r="U313" s="170">
        <f t="shared" si="26"/>
        <v>1560432</v>
      </c>
    </row>
    <row r="314" spans="1:21" ht="14.25" customHeight="1" x14ac:dyDescent="0.15">
      <c r="A314" s="173" t="s">
        <v>263</v>
      </c>
      <c r="B314" s="173" t="s">
        <v>1577</v>
      </c>
      <c r="C314" s="173" t="str">
        <f t="shared" si="22"/>
        <v>Connecting Taxiway</v>
      </c>
      <c r="D314" s="173" t="str">
        <f t="shared" si="23"/>
        <v>N/A or No Data</v>
      </c>
      <c r="E314" s="173" t="str">
        <f t="shared" si="24"/>
        <v>N/A or No Data</v>
      </c>
      <c r="F314" s="173">
        <v>0</v>
      </c>
      <c r="G314" s="173" t="s">
        <v>1555</v>
      </c>
      <c r="H314" s="173" t="str">
        <f t="shared" si="25"/>
        <v>ONA-CTC-001</v>
      </c>
      <c r="I314" s="173" t="s">
        <v>1965</v>
      </c>
      <c r="J314" s="173" t="s">
        <v>11766</v>
      </c>
      <c r="K314" s="174">
        <v>35</v>
      </c>
      <c r="L314" s="174">
        <v>25</v>
      </c>
      <c r="M314" s="174">
        <v>37</v>
      </c>
      <c r="N314" s="174">
        <v>49</v>
      </c>
      <c r="O314" s="174">
        <v>49</v>
      </c>
      <c r="P314" s="173" t="s">
        <v>1596</v>
      </c>
      <c r="Q314" s="174">
        <v>65</v>
      </c>
      <c r="R314" s="173" t="s">
        <v>1596</v>
      </c>
      <c r="S314" s="173" t="s">
        <v>1586</v>
      </c>
      <c r="T314" s="173">
        <v>63854</v>
      </c>
      <c r="U314" s="170">
        <f t="shared" si="26"/>
        <v>4150510</v>
      </c>
    </row>
    <row r="315" spans="1:21" ht="14.25" customHeight="1" x14ac:dyDescent="0.15">
      <c r="A315" s="173" t="s">
        <v>51</v>
      </c>
      <c r="B315" s="173" t="s">
        <v>1694</v>
      </c>
      <c r="C315" s="173" t="str">
        <f t="shared" si="22"/>
        <v>Connecting Taxiway</v>
      </c>
      <c r="D315" s="173" t="str">
        <f t="shared" si="23"/>
        <v>N/A or No Data</v>
      </c>
      <c r="E315" s="173" t="str">
        <f t="shared" si="24"/>
        <v>N/A or No Data</v>
      </c>
      <c r="F315" s="173">
        <v>0</v>
      </c>
      <c r="G315" s="173" t="s">
        <v>1555</v>
      </c>
      <c r="H315" s="173" t="str">
        <f t="shared" si="25"/>
        <v>CKN-CTA4-001</v>
      </c>
      <c r="I315" s="173" t="s">
        <v>1966</v>
      </c>
      <c r="J315" s="173" t="s">
        <v>11766</v>
      </c>
      <c r="K315" s="174">
        <v>17</v>
      </c>
      <c r="L315" s="174">
        <v>12</v>
      </c>
      <c r="M315" s="174">
        <v>20</v>
      </c>
      <c r="N315" s="174">
        <v>28</v>
      </c>
      <c r="O315" s="174">
        <v>28</v>
      </c>
      <c r="P315" s="173" t="s">
        <v>1673</v>
      </c>
      <c r="Q315" s="174">
        <v>83</v>
      </c>
      <c r="R315" s="173" t="s">
        <v>1673</v>
      </c>
      <c r="S315" s="173" t="s">
        <v>1558</v>
      </c>
      <c r="T315" s="173">
        <v>11820</v>
      </c>
      <c r="U315" s="170">
        <f t="shared" si="26"/>
        <v>981060</v>
      </c>
    </row>
    <row r="316" spans="1:21" ht="14.25" customHeight="1" x14ac:dyDescent="0.15">
      <c r="A316" s="173" t="s">
        <v>57</v>
      </c>
      <c r="B316" s="173" t="s">
        <v>1559</v>
      </c>
      <c r="C316" s="173" t="str">
        <f t="shared" si="22"/>
        <v>Runway</v>
      </c>
      <c r="D316" s="173" t="str">
        <f t="shared" si="23"/>
        <v>321</v>
      </c>
      <c r="E316" s="173" t="str">
        <f t="shared" si="24"/>
        <v>03/21</v>
      </c>
      <c r="F316" s="173">
        <v>0</v>
      </c>
      <c r="G316" s="173" t="s">
        <v>1560</v>
      </c>
      <c r="H316" s="173" t="str">
        <f t="shared" si="25"/>
        <v>DLH-RY321-007</v>
      </c>
      <c r="I316" s="173" t="s">
        <v>1561</v>
      </c>
      <c r="J316" s="173" t="s">
        <v>11766</v>
      </c>
      <c r="K316" s="174">
        <v>18</v>
      </c>
      <c r="L316" s="174">
        <v>12</v>
      </c>
      <c r="M316" s="174">
        <v>21</v>
      </c>
      <c r="N316" s="174">
        <v>29</v>
      </c>
      <c r="O316" s="174">
        <v>29</v>
      </c>
      <c r="P316" s="173" t="s">
        <v>1562</v>
      </c>
      <c r="Q316" s="174">
        <v>82</v>
      </c>
      <c r="R316" s="173" t="s">
        <v>1562</v>
      </c>
      <c r="S316" s="173" t="s">
        <v>1558</v>
      </c>
      <c r="T316" s="173">
        <v>335282</v>
      </c>
      <c r="U316" s="170">
        <f t="shared" si="26"/>
        <v>27493124</v>
      </c>
    </row>
    <row r="317" spans="1:21" ht="14.25" customHeight="1" x14ac:dyDescent="0.15">
      <c r="A317" s="173" t="s">
        <v>57</v>
      </c>
      <c r="B317" s="173" t="s">
        <v>1605</v>
      </c>
      <c r="C317" s="173" t="str">
        <f t="shared" si="22"/>
        <v>Runway</v>
      </c>
      <c r="D317" s="173" t="str">
        <f t="shared" si="23"/>
        <v>927</v>
      </c>
      <c r="E317" s="173" t="str">
        <f t="shared" si="24"/>
        <v>09/27</v>
      </c>
      <c r="F317" s="173">
        <v>1</v>
      </c>
      <c r="G317" s="173" t="s">
        <v>1828</v>
      </c>
      <c r="H317" s="173" t="str">
        <f t="shared" si="25"/>
        <v>DLH-RY927-005</v>
      </c>
      <c r="I317" s="173" t="s">
        <v>2631</v>
      </c>
      <c r="J317" s="173" t="s">
        <v>11766</v>
      </c>
      <c r="K317" s="174">
        <v>29</v>
      </c>
      <c r="L317" s="174">
        <v>11</v>
      </c>
      <c r="M317" s="174">
        <v>23</v>
      </c>
      <c r="N317" s="174">
        <v>33</v>
      </c>
      <c r="O317" s="174">
        <v>33</v>
      </c>
      <c r="P317" s="173" t="s">
        <v>1562</v>
      </c>
      <c r="Q317" s="174">
        <v>74</v>
      </c>
      <c r="R317" s="173" t="s">
        <v>1562</v>
      </c>
      <c r="S317" s="173" t="s">
        <v>1558</v>
      </c>
      <c r="T317" s="173">
        <v>94605</v>
      </c>
      <c r="U317" s="170">
        <f t="shared" si="26"/>
        <v>7000770</v>
      </c>
    </row>
    <row r="318" spans="1:21" ht="14.25" customHeight="1" x14ac:dyDescent="0.15">
      <c r="A318" s="173" t="s">
        <v>57</v>
      </c>
      <c r="B318" s="173" t="s">
        <v>1605</v>
      </c>
      <c r="C318" s="173" t="str">
        <f t="shared" si="22"/>
        <v>Runway</v>
      </c>
      <c r="D318" s="173" t="str">
        <f t="shared" si="23"/>
        <v>927</v>
      </c>
      <c r="E318" s="173" t="str">
        <f t="shared" si="24"/>
        <v>09/27</v>
      </c>
      <c r="F318" s="173">
        <v>1</v>
      </c>
      <c r="G318" s="173" t="s">
        <v>1859</v>
      </c>
      <c r="H318" s="173" t="str">
        <f t="shared" si="25"/>
        <v>DLH-RY927-008</v>
      </c>
      <c r="I318" s="173" t="s">
        <v>2688</v>
      </c>
      <c r="J318" s="173" t="s">
        <v>11766</v>
      </c>
      <c r="K318" s="174">
        <v>51</v>
      </c>
      <c r="L318" s="174">
        <v>29</v>
      </c>
      <c r="M318" s="174">
        <v>39</v>
      </c>
      <c r="N318" s="174">
        <v>52</v>
      </c>
      <c r="O318" s="174">
        <v>52</v>
      </c>
      <c r="P318" s="173" t="s">
        <v>1562</v>
      </c>
      <c r="Q318" s="174">
        <v>63</v>
      </c>
      <c r="R318" s="173" t="s">
        <v>1562</v>
      </c>
      <c r="S318" s="173" t="s">
        <v>1586</v>
      </c>
      <c r="T318" s="173">
        <v>50035</v>
      </c>
      <c r="U318" s="170">
        <f t="shared" si="26"/>
        <v>3152205</v>
      </c>
    </row>
    <row r="319" spans="1:21" ht="14.25" customHeight="1" x14ac:dyDescent="0.15">
      <c r="A319" s="173" t="s">
        <v>57</v>
      </c>
      <c r="B319" s="173" t="s">
        <v>1605</v>
      </c>
      <c r="C319" s="173" t="str">
        <f t="shared" si="22"/>
        <v>Runway</v>
      </c>
      <c r="D319" s="173" t="str">
        <f t="shared" si="23"/>
        <v>927</v>
      </c>
      <c r="E319" s="173" t="str">
        <f t="shared" si="24"/>
        <v>09/27</v>
      </c>
      <c r="F319" s="173">
        <v>1</v>
      </c>
      <c r="G319" s="173" t="s">
        <v>1663</v>
      </c>
      <c r="H319" s="173" t="str">
        <f t="shared" si="25"/>
        <v>DLH-RY927-004</v>
      </c>
      <c r="I319" s="173" t="s">
        <v>2692</v>
      </c>
      <c r="J319" s="173" t="s">
        <v>11766</v>
      </c>
      <c r="K319" s="174">
        <v>46</v>
      </c>
      <c r="L319" s="174">
        <v>26</v>
      </c>
      <c r="M319" s="174">
        <v>36</v>
      </c>
      <c r="N319" s="174">
        <v>49</v>
      </c>
      <c r="O319" s="174">
        <v>49</v>
      </c>
      <c r="P319" s="173" t="s">
        <v>1562</v>
      </c>
      <c r="Q319" s="174">
        <v>70</v>
      </c>
      <c r="R319" s="173" t="s">
        <v>1562</v>
      </c>
      <c r="S319" s="173" t="s">
        <v>1586</v>
      </c>
      <c r="T319" s="173">
        <v>189210</v>
      </c>
      <c r="U319" s="170">
        <f t="shared" si="26"/>
        <v>13244700</v>
      </c>
    </row>
    <row r="320" spans="1:21" ht="14.25" customHeight="1" x14ac:dyDescent="0.15">
      <c r="A320" s="173" t="s">
        <v>57</v>
      </c>
      <c r="B320" s="173" t="s">
        <v>1605</v>
      </c>
      <c r="C320" s="173" t="str">
        <f t="shared" si="22"/>
        <v>Runway</v>
      </c>
      <c r="D320" s="173" t="str">
        <f t="shared" si="23"/>
        <v>927</v>
      </c>
      <c r="E320" s="173" t="str">
        <f t="shared" si="24"/>
        <v>09/27</v>
      </c>
      <c r="F320" s="173">
        <v>1</v>
      </c>
      <c r="G320" s="173" t="s">
        <v>1555</v>
      </c>
      <c r="H320" s="173" t="str">
        <f t="shared" si="25"/>
        <v>DLH-RY927-001</v>
      </c>
      <c r="I320" s="173" t="s">
        <v>2795</v>
      </c>
      <c r="J320" s="173" t="s">
        <v>11766</v>
      </c>
      <c r="K320" s="174">
        <v>0</v>
      </c>
      <c r="L320" s="174">
        <v>0</v>
      </c>
      <c r="M320" s="174">
        <v>0</v>
      </c>
      <c r="N320" s="174">
        <v>0</v>
      </c>
      <c r="O320" s="174">
        <v>0</v>
      </c>
      <c r="P320" s="173" t="s">
        <v>1562</v>
      </c>
      <c r="Q320" s="174">
        <v>100</v>
      </c>
      <c r="R320" s="173" t="s">
        <v>1562</v>
      </c>
      <c r="S320" s="173" t="s">
        <v>1558</v>
      </c>
      <c r="T320" s="173">
        <v>743028</v>
      </c>
      <c r="U320" s="170">
        <f t="shared" si="26"/>
        <v>74302800</v>
      </c>
    </row>
    <row r="321" spans="1:21" ht="14.25" customHeight="1" x14ac:dyDescent="0.15">
      <c r="A321" s="173" t="s">
        <v>57</v>
      </c>
      <c r="B321" s="173" t="s">
        <v>1605</v>
      </c>
      <c r="C321" s="173" t="str">
        <f t="shared" si="22"/>
        <v>Runway</v>
      </c>
      <c r="D321" s="173" t="str">
        <f t="shared" si="23"/>
        <v>927</v>
      </c>
      <c r="E321" s="173" t="str">
        <f t="shared" si="24"/>
        <v>09/27</v>
      </c>
      <c r="F321" s="173">
        <v>1</v>
      </c>
      <c r="G321" s="173" t="s">
        <v>1560</v>
      </c>
      <c r="H321" s="173" t="str">
        <f t="shared" si="25"/>
        <v>DLH-RY927-007</v>
      </c>
      <c r="I321" s="173" t="s">
        <v>2797</v>
      </c>
      <c r="J321" s="173" t="s">
        <v>11766</v>
      </c>
      <c r="K321" s="174">
        <v>63</v>
      </c>
      <c r="L321" s="174">
        <v>35</v>
      </c>
      <c r="M321" s="174">
        <v>47</v>
      </c>
      <c r="N321" s="174">
        <v>61</v>
      </c>
      <c r="O321" s="174">
        <v>61</v>
      </c>
      <c r="P321" s="173" t="s">
        <v>1562</v>
      </c>
      <c r="Q321" s="174">
        <v>48</v>
      </c>
      <c r="R321" s="173" t="s">
        <v>1562</v>
      </c>
      <c r="S321" s="173" t="s">
        <v>1566</v>
      </c>
      <c r="T321" s="173">
        <v>100068</v>
      </c>
      <c r="U321" s="170">
        <f t="shared" si="26"/>
        <v>4803264</v>
      </c>
    </row>
    <row r="322" spans="1:21" ht="14.25" customHeight="1" x14ac:dyDescent="0.15">
      <c r="A322" s="173" t="s">
        <v>57</v>
      </c>
      <c r="B322" s="173" t="s">
        <v>1605</v>
      </c>
      <c r="C322" s="173" t="str">
        <f t="shared" si="22"/>
        <v>Runway</v>
      </c>
      <c r="D322" s="173" t="str">
        <f t="shared" si="23"/>
        <v>927</v>
      </c>
      <c r="E322" s="173" t="str">
        <f t="shared" si="24"/>
        <v>09/27</v>
      </c>
      <c r="F322" s="173">
        <v>1</v>
      </c>
      <c r="G322" s="173" t="s">
        <v>1568</v>
      </c>
      <c r="H322" s="173" t="str">
        <f t="shared" si="25"/>
        <v>DLH-RY927-002</v>
      </c>
      <c r="I322" s="173" t="s">
        <v>2800</v>
      </c>
      <c r="J322" s="173" t="s">
        <v>11766</v>
      </c>
      <c r="K322" s="174">
        <v>0</v>
      </c>
      <c r="L322" s="174">
        <v>0</v>
      </c>
      <c r="M322" s="174">
        <v>0</v>
      </c>
      <c r="N322" s="174">
        <v>0</v>
      </c>
      <c r="O322" s="174">
        <v>0</v>
      </c>
      <c r="P322" s="173" t="s">
        <v>1562</v>
      </c>
      <c r="Q322" s="174">
        <v>100</v>
      </c>
      <c r="R322" s="173" t="s">
        <v>1562</v>
      </c>
      <c r="S322" s="173" t="s">
        <v>1558</v>
      </c>
      <c r="T322" s="173">
        <v>495352</v>
      </c>
      <c r="U322" s="170">
        <f t="shared" si="26"/>
        <v>49535200</v>
      </c>
    </row>
    <row r="323" spans="1:21" ht="14.25" customHeight="1" x14ac:dyDescent="0.15">
      <c r="A323" s="173" t="s">
        <v>167</v>
      </c>
      <c r="B323" s="173" t="s">
        <v>1627</v>
      </c>
      <c r="C323" s="173" t="str">
        <f t="shared" si="22"/>
        <v>Connecting Taxiway</v>
      </c>
      <c r="D323" s="173" t="str">
        <f t="shared" si="23"/>
        <v>N/A or No Data</v>
      </c>
      <c r="E323" s="173" t="str">
        <f t="shared" si="24"/>
        <v>N/A or No Data</v>
      </c>
      <c r="F323" s="173">
        <v>0</v>
      </c>
      <c r="G323" s="173" t="s">
        <v>1555</v>
      </c>
      <c r="H323" s="173" t="str">
        <f t="shared" si="25"/>
        <v>OVL-CTA-001</v>
      </c>
      <c r="I323" s="173" t="s">
        <v>1974</v>
      </c>
      <c r="J323" s="173" t="s">
        <v>11766</v>
      </c>
      <c r="K323" s="174">
        <v>26</v>
      </c>
      <c r="L323" s="174">
        <v>18</v>
      </c>
      <c r="M323" s="174">
        <v>28</v>
      </c>
      <c r="N323" s="174">
        <v>39</v>
      </c>
      <c r="O323" s="174">
        <v>39</v>
      </c>
      <c r="P323" s="173" t="s">
        <v>1683</v>
      </c>
      <c r="Q323" s="174">
        <v>74</v>
      </c>
      <c r="R323" s="173" t="s">
        <v>1683</v>
      </c>
      <c r="S323" s="173" t="s">
        <v>1558</v>
      </c>
      <c r="T323" s="173">
        <v>12630</v>
      </c>
      <c r="U323" s="170">
        <f t="shared" si="26"/>
        <v>934620</v>
      </c>
    </row>
    <row r="324" spans="1:21" ht="14.25" customHeight="1" x14ac:dyDescent="0.15">
      <c r="A324" s="173" t="s">
        <v>73</v>
      </c>
      <c r="B324" s="173" t="s">
        <v>1593</v>
      </c>
      <c r="C324" s="173" t="str">
        <f t="shared" ref="C324:C387" si="27">IF(ISNUMBER(SEARCH("RY",B324)),"Runway",IF(ISNUMBER(SEARCH("CT",B324)),"Connecting Taxiway",IF(ISNUMBER(SEARCH("AP",B324)),"Apron",IF(ISNUMBER(SEARCH("TL",B324)),"Taxilane",IF(ISNUMBER(SEARCH("PPT",B324)),"Partial Parallel",IF(ISNUMBER(SEARCH("TW",B324)),"Taxiway",IF(ISNUMBER(SEARCH("RP",B324)),"Run-Up",IF(ISNUMBER(SEARCH("RT",B324)),"Runway Turnaround",IF(ISNUMBER(SEARCH("PT",B324)),"Parallel Taxiway","Other")))))))))</f>
        <v>Connecting Taxiway</v>
      </c>
      <c r="D324" s="173" t="str">
        <f t="shared" ref="D324:D387" si="28">IF(C324="Runway",RIGHT(B324,LEN(B324)-FIND("Y",B324)),"N/A or No Data")</f>
        <v>N/A or No Data</v>
      </c>
      <c r="E324" s="173" t="str">
        <f t="shared" ref="E324:E387" si="29">IF(LEN(D324)=3,_xlfn.CONCAT("0",LEFT(D324,1),"/",RIGHT(D324,2)),IF(LEN(D324)=4,_xlfn.CONCAT(LEFT(D324,2),"/",RIGHT(D324,2)),"N/A or No Data"))</f>
        <v>N/A or No Data</v>
      </c>
      <c r="F324" s="173">
        <v>0</v>
      </c>
      <c r="G324" s="173" t="s">
        <v>1568</v>
      </c>
      <c r="H324" s="173" t="str">
        <f t="shared" si="25"/>
        <v>FFM-CTA1-002</v>
      </c>
      <c r="I324" s="173" t="s">
        <v>1975</v>
      </c>
      <c r="J324" s="173" t="s">
        <v>11766</v>
      </c>
      <c r="K324" s="174">
        <v>19</v>
      </c>
      <c r="L324" s="174">
        <v>13</v>
      </c>
      <c r="M324" s="174">
        <v>22</v>
      </c>
      <c r="N324" s="174">
        <v>31</v>
      </c>
      <c r="O324" s="174">
        <v>31</v>
      </c>
      <c r="P324" s="173" t="s">
        <v>1662</v>
      </c>
      <c r="Q324" s="174">
        <v>81</v>
      </c>
      <c r="R324" s="173" t="s">
        <v>1662</v>
      </c>
      <c r="S324" s="173" t="s">
        <v>1558</v>
      </c>
      <c r="T324" s="173">
        <v>8727</v>
      </c>
      <c r="U324" s="170">
        <f t="shared" si="26"/>
        <v>706887</v>
      </c>
    </row>
    <row r="325" spans="1:21" ht="14.25" customHeight="1" x14ac:dyDescent="0.15">
      <c r="A325" s="173" t="s">
        <v>157</v>
      </c>
      <c r="B325" s="173" t="s">
        <v>1583</v>
      </c>
      <c r="C325" s="173" t="str">
        <f t="shared" si="27"/>
        <v>Apron</v>
      </c>
      <c r="D325" s="173" t="str">
        <f t="shared" si="28"/>
        <v>N/A or No Data</v>
      </c>
      <c r="E325" s="173" t="str">
        <f t="shared" si="29"/>
        <v>N/A or No Data</v>
      </c>
      <c r="F325" s="173">
        <v>0</v>
      </c>
      <c r="G325" s="173" t="s">
        <v>1555</v>
      </c>
      <c r="H325" s="173" t="str">
        <f t="shared" ref="H325:H388" si="30">_xlfn.CONCAT(A325,"-",B325,"-",G325)</f>
        <v>MZH-APA-001</v>
      </c>
      <c r="I325" s="173" t="s">
        <v>1976</v>
      </c>
      <c r="J325" s="173" t="s">
        <v>11766</v>
      </c>
      <c r="K325" s="174">
        <v>14</v>
      </c>
      <c r="L325" s="174">
        <v>10</v>
      </c>
      <c r="M325" s="174">
        <v>17</v>
      </c>
      <c r="N325" s="174">
        <v>25</v>
      </c>
      <c r="O325" s="174">
        <v>25</v>
      </c>
      <c r="P325" s="173" t="s">
        <v>1619</v>
      </c>
      <c r="Q325" s="174">
        <v>86</v>
      </c>
      <c r="R325" s="173" t="s">
        <v>1619</v>
      </c>
      <c r="S325" s="173" t="s">
        <v>1558</v>
      </c>
      <c r="T325" s="173">
        <v>38285</v>
      </c>
      <c r="U325" s="170">
        <f t="shared" ref="U325:U388" si="31">T325*Q325</f>
        <v>3292510</v>
      </c>
    </row>
    <row r="326" spans="1:21" ht="14.25" customHeight="1" x14ac:dyDescent="0.15">
      <c r="A326" s="173" t="s">
        <v>135</v>
      </c>
      <c r="B326" s="173" t="s">
        <v>1580</v>
      </c>
      <c r="C326" s="173" t="str">
        <f t="shared" si="27"/>
        <v>Parallel Taxiway</v>
      </c>
      <c r="D326" s="173" t="str">
        <f t="shared" si="28"/>
        <v>N/A or No Data</v>
      </c>
      <c r="E326" s="173" t="str">
        <f t="shared" si="29"/>
        <v>N/A or No Data</v>
      </c>
      <c r="F326" s="173">
        <v>0</v>
      </c>
      <c r="G326" s="173" t="s">
        <v>1568</v>
      </c>
      <c r="H326" s="173" t="str">
        <f t="shared" si="30"/>
        <v>MGG-PTA-002</v>
      </c>
      <c r="I326" s="173" t="s">
        <v>1977</v>
      </c>
      <c r="J326" s="173" t="s">
        <v>11766</v>
      </c>
      <c r="K326" s="174">
        <v>32</v>
      </c>
      <c r="L326" s="174">
        <v>23</v>
      </c>
      <c r="M326" s="174">
        <v>34</v>
      </c>
      <c r="N326" s="174">
        <v>46</v>
      </c>
      <c r="O326" s="174">
        <v>46</v>
      </c>
      <c r="P326" s="173" t="s">
        <v>1570</v>
      </c>
      <c r="Q326" s="174">
        <v>68</v>
      </c>
      <c r="R326" s="173" t="s">
        <v>1570</v>
      </c>
      <c r="S326" s="173" t="s">
        <v>1586</v>
      </c>
      <c r="T326" s="173">
        <v>67454</v>
      </c>
      <c r="U326" s="170">
        <f t="shared" si="31"/>
        <v>4586872</v>
      </c>
    </row>
    <row r="327" spans="1:21" ht="14.25" customHeight="1" x14ac:dyDescent="0.15">
      <c r="A327" s="173" t="s">
        <v>123</v>
      </c>
      <c r="B327" s="173" t="s">
        <v>1627</v>
      </c>
      <c r="C327" s="173" t="str">
        <f t="shared" si="27"/>
        <v>Connecting Taxiway</v>
      </c>
      <c r="D327" s="173" t="str">
        <f t="shared" si="28"/>
        <v>N/A or No Data</v>
      </c>
      <c r="E327" s="173" t="str">
        <f t="shared" si="29"/>
        <v>N/A or No Data</v>
      </c>
      <c r="F327" s="173">
        <v>0</v>
      </c>
      <c r="G327" s="173" t="s">
        <v>1555</v>
      </c>
      <c r="H327" s="173" t="str">
        <f t="shared" si="30"/>
        <v>14Y-CTA-001</v>
      </c>
      <c r="I327" s="173" t="s">
        <v>1978</v>
      </c>
      <c r="J327" s="173" t="s">
        <v>11766</v>
      </c>
      <c r="K327" s="174">
        <v>4</v>
      </c>
      <c r="L327" s="174">
        <v>3</v>
      </c>
      <c r="M327" s="174">
        <v>9</v>
      </c>
      <c r="N327" s="174">
        <v>13</v>
      </c>
      <c r="O327" s="174">
        <v>13</v>
      </c>
      <c r="P327" s="173" t="s">
        <v>1576</v>
      </c>
      <c r="Q327" s="174">
        <v>96</v>
      </c>
      <c r="R327" s="173" t="s">
        <v>1576</v>
      </c>
      <c r="S327" s="173" t="s">
        <v>1558</v>
      </c>
      <c r="T327" s="173">
        <v>15451</v>
      </c>
      <c r="U327" s="170">
        <f t="shared" si="31"/>
        <v>1483296</v>
      </c>
    </row>
    <row r="328" spans="1:21" ht="14.25" customHeight="1" x14ac:dyDescent="0.15">
      <c r="A328" s="173" t="s">
        <v>57</v>
      </c>
      <c r="B328" s="173" t="s">
        <v>1559</v>
      </c>
      <c r="C328" s="173" t="str">
        <f t="shared" si="27"/>
        <v>Runway</v>
      </c>
      <c r="D328" s="173" t="str">
        <f t="shared" si="28"/>
        <v>321</v>
      </c>
      <c r="E328" s="173" t="str">
        <f t="shared" si="29"/>
        <v>03/21</v>
      </c>
      <c r="F328" s="173">
        <v>0</v>
      </c>
      <c r="G328" s="173" t="s">
        <v>1555</v>
      </c>
      <c r="H328" s="173" t="str">
        <f t="shared" si="30"/>
        <v>DLH-RY321-001</v>
      </c>
      <c r="I328" s="173" t="s">
        <v>2591</v>
      </c>
      <c r="J328" s="173" t="s">
        <v>11766</v>
      </c>
      <c r="K328" s="174">
        <v>16</v>
      </c>
      <c r="L328" s="174">
        <v>11</v>
      </c>
      <c r="M328" s="174">
        <v>19</v>
      </c>
      <c r="N328" s="174">
        <v>27</v>
      </c>
      <c r="O328" s="174">
        <v>27</v>
      </c>
      <c r="P328" s="173" t="s">
        <v>1562</v>
      </c>
      <c r="Q328" s="174">
        <v>84</v>
      </c>
      <c r="R328" s="173" t="s">
        <v>1562</v>
      </c>
      <c r="S328" s="173" t="s">
        <v>1558</v>
      </c>
      <c r="T328" s="173">
        <v>69907</v>
      </c>
      <c r="U328" s="170">
        <f t="shared" si="31"/>
        <v>5872188</v>
      </c>
    </row>
    <row r="329" spans="1:21" ht="14.25" customHeight="1" x14ac:dyDescent="0.15">
      <c r="A329" s="173" t="s">
        <v>57</v>
      </c>
      <c r="B329" s="173" t="s">
        <v>1559</v>
      </c>
      <c r="C329" s="173" t="str">
        <f t="shared" si="27"/>
        <v>Runway</v>
      </c>
      <c r="D329" s="173" t="str">
        <f t="shared" si="28"/>
        <v>321</v>
      </c>
      <c r="E329" s="173" t="str">
        <f t="shared" si="29"/>
        <v>03/21</v>
      </c>
      <c r="F329" s="173">
        <v>0</v>
      </c>
      <c r="G329" s="173" t="s">
        <v>1663</v>
      </c>
      <c r="H329" s="173" t="str">
        <f t="shared" si="30"/>
        <v>DLH-RY321-004</v>
      </c>
      <c r="I329" s="173" t="s">
        <v>2652</v>
      </c>
      <c r="J329" s="173" t="s">
        <v>11766</v>
      </c>
      <c r="K329" s="174">
        <v>16</v>
      </c>
      <c r="L329" s="174">
        <v>11</v>
      </c>
      <c r="M329" s="174">
        <v>19</v>
      </c>
      <c r="N329" s="174">
        <v>27</v>
      </c>
      <c r="O329" s="174">
        <v>27</v>
      </c>
      <c r="P329" s="173" t="s">
        <v>1562</v>
      </c>
      <c r="Q329" s="174">
        <v>84</v>
      </c>
      <c r="R329" s="173" t="s">
        <v>1562</v>
      </c>
      <c r="S329" s="173" t="s">
        <v>1558</v>
      </c>
      <c r="T329" s="173">
        <v>100070</v>
      </c>
      <c r="U329" s="170">
        <f t="shared" si="31"/>
        <v>8405880</v>
      </c>
    </row>
    <row r="330" spans="1:21" ht="14.25" customHeight="1" x14ac:dyDescent="0.15">
      <c r="A330" s="173" t="s">
        <v>231</v>
      </c>
      <c r="B330" s="173" t="s">
        <v>1627</v>
      </c>
      <c r="C330" s="173" t="str">
        <f t="shared" si="27"/>
        <v>Connecting Taxiway</v>
      </c>
      <c r="D330" s="173" t="str">
        <f t="shared" si="28"/>
        <v>N/A or No Data</v>
      </c>
      <c r="E330" s="173" t="str">
        <f t="shared" si="29"/>
        <v>N/A or No Data</v>
      </c>
      <c r="F330" s="173">
        <v>0</v>
      </c>
      <c r="G330" s="173" t="s">
        <v>1555</v>
      </c>
      <c r="H330" s="173" t="str">
        <f t="shared" si="30"/>
        <v>D41-CTA-001</v>
      </c>
      <c r="I330" s="173" t="s">
        <v>1981</v>
      </c>
      <c r="J330" s="173" t="s">
        <v>11766</v>
      </c>
      <c r="K330" s="174">
        <v>29</v>
      </c>
      <c r="L330" s="174">
        <v>20</v>
      </c>
      <c r="M330" s="174">
        <v>31</v>
      </c>
      <c r="N330" s="174">
        <v>42</v>
      </c>
      <c r="O330" s="174">
        <v>42</v>
      </c>
      <c r="P330" s="173" t="s">
        <v>1579</v>
      </c>
      <c r="Q330" s="174">
        <v>71</v>
      </c>
      <c r="R330" s="173" t="s">
        <v>1579</v>
      </c>
      <c r="S330" s="173" t="s">
        <v>1558</v>
      </c>
      <c r="T330" s="173">
        <v>5360</v>
      </c>
      <c r="U330" s="170">
        <f t="shared" si="31"/>
        <v>380560</v>
      </c>
    </row>
    <row r="331" spans="1:21" ht="14.25" customHeight="1" x14ac:dyDescent="0.15">
      <c r="A331" s="173" t="s">
        <v>263</v>
      </c>
      <c r="B331" s="173" t="s">
        <v>1681</v>
      </c>
      <c r="C331" s="173" t="str">
        <f t="shared" si="27"/>
        <v>Partial Parallel</v>
      </c>
      <c r="D331" s="173" t="str">
        <f t="shared" si="28"/>
        <v>N/A or No Data</v>
      </c>
      <c r="E331" s="173" t="str">
        <f t="shared" si="29"/>
        <v>N/A or No Data</v>
      </c>
      <c r="F331" s="173">
        <v>0</v>
      </c>
      <c r="G331" s="173" t="s">
        <v>1555</v>
      </c>
      <c r="H331" s="173" t="str">
        <f t="shared" si="30"/>
        <v>ONA-PPTA-001</v>
      </c>
      <c r="I331" s="173" t="s">
        <v>1982</v>
      </c>
      <c r="J331" s="173" t="s">
        <v>11766</v>
      </c>
      <c r="K331" s="174">
        <v>0</v>
      </c>
      <c r="L331" s="174">
        <v>0</v>
      </c>
      <c r="M331" s="174">
        <v>0</v>
      </c>
      <c r="N331" s="174">
        <v>0</v>
      </c>
      <c r="O331" s="174">
        <v>0</v>
      </c>
      <c r="P331" s="173" t="s">
        <v>1596</v>
      </c>
      <c r="Q331" s="174">
        <v>100</v>
      </c>
      <c r="R331" s="173" t="s">
        <v>1596</v>
      </c>
      <c r="S331" s="173" t="s">
        <v>1558</v>
      </c>
      <c r="T331" s="173">
        <v>117825</v>
      </c>
      <c r="U331" s="170">
        <f t="shared" si="31"/>
        <v>11782500</v>
      </c>
    </row>
    <row r="332" spans="1:21" ht="14.25" customHeight="1" x14ac:dyDescent="0.15">
      <c r="A332" s="173" t="s">
        <v>29</v>
      </c>
      <c r="B332" s="173" t="s">
        <v>1583</v>
      </c>
      <c r="C332" s="173" t="str">
        <f t="shared" si="27"/>
        <v>Apron</v>
      </c>
      <c r="D332" s="173" t="str">
        <f t="shared" si="28"/>
        <v>N/A or No Data</v>
      </c>
      <c r="E332" s="173" t="str">
        <f t="shared" si="29"/>
        <v>N/A or No Data</v>
      </c>
      <c r="F332" s="173">
        <v>0</v>
      </c>
      <c r="G332" s="173" t="s">
        <v>1555</v>
      </c>
      <c r="H332" s="173" t="str">
        <f t="shared" si="30"/>
        <v>SBU-APA-001</v>
      </c>
      <c r="I332" s="173" t="s">
        <v>1983</v>
      </c>
      <c r="J332" s="173" t="s">
        <v>11766</v>
      </c>
      <c r="K332" s="174">
        <v>0</v>
      </c>
      <c r="L332" s="174">
        <v>0</v>
      </c>
      <c r="M332" s="174">
        <v>0</v>
      </c>
      <c r="N332" s="174">
        <v>0</v>
      </c>
      <c r="O332" s="174">
        <v>0</v>
      </c>
      <c r="P332" s="173" t="s">
        <v>1626</v>
      </c>
      <c r="Q332" s="174">
        <v>100</v>
      </c>
      <c r="R332" s="173" t="s">
        <v>1626</v>
      </c>
      <c r="S332" s="173" t="s">
        <v>1558</v>
      </c>
      <c r="T332" s="173">
        <v>70573</v>
      </c>
      <c r="U332" s="170">
        <f t="shared" si="31"/>
        <v>7057300</v>
      </c>
    </row>
    <row r="333" spans="1:21" ht="14.25" customHeight="1" x14ac:dyDescent="0.15">
      <c r="A333" s="173" t="s">
        <v>203</v>
      </c>
      <c r="B333" s="173" t="s">
        <v>1580</v>
      </c>
      <c r="C333" s="173" t="str">
        <f t="shared" si="27"/>
        <v>Parallel Taxiway</v>
      </c>
      <c r="D333" s="173" t="str">
        <f t="shared" si="28"/>
        <v>N/A or No Data</v>
      </c>
      <c r="E333" s="173" t="str">
        <f t="shared" si="29"/>
        <v>N/A or No Data</v>
      </c>
      <c r="F333" s="173">
        <v>0</v>
      </c>
      <c r="G333" s="173" t="s">
        <v>1555</v>
      </c>
      <c r="H333" s="173" t="str">
        <f t="shared" si="30"/>
        <v>ROX-PTA-001</v>
      </c>
      <c r="I333" s="173" t="s">
        <v>1984</v>
      </c>
      <c r="J333" s="173" t="s">
        <v>11766</v>
      </c>
      <c r="K333" s="174">
        <v>35</v>
      </c>
      <c r="L333" s="174">
        <v>25</v>
      </c>
      <c r="M333" s="174">
        <v>37</v>
      </c>
      <c r="N333" s="174">
        <v>49</v>
      </c>
      <c r="O333" s="174">
        <v>49</v>
      </c>
      <c r="P333" s="173" t="s">
        <v>1634</v>
      </c>
      <c r="Q333" s="174">
        <v>65</v>
      </c>
      <c r="R333" s="173" t="s">
        <v>1634</v>
      </c>
      <c r="S333" s="173" t="s">
        <v>1586</v>
      </c>
      <c r="T333" s="173">
        <v>196699</v>
      </c>
      <c r="U333" s="170">
        <f t="shared" si="31"/>
        <v>12785435</v>
      </c>
    </row>
    <row r="334" spans="1:21" ht="14.25" customHeight="1" x14ac:dyDescent="0.15">
      <c r="A334" s="173" t="s">
        <v>223</v>
      </c>
      <c r="B334" s="173" t="s">
        <v>1795</v>
      </c>
      <c r="C334" s="173" t="str">
        <f t="shared" si="27"/>
        <v>Connecting Taxiway</v>
      </c>
      <c r="D334" s="173" t="str">
        <f t="shared" si="28"/>
        <v>N/A or No Data</v>
      </c>
      <c r="E334" s="173" t="str">
        <f t="shared" si="29"/>
        <v>N/A or No Data</v>
      </c>
      <c r="F334" s="173">
        <v>0</v>
      </c>
      <c r="G334" s="173" t="s">
        <v>1555</v>
      </c>
      <c r="H334" s="173" t="str">
        <f t="shared" si="30"/>
        <v>SGS-CTD-001</v>
      </c>
      <c r="I334" s="173" t="s">
        <v>1985</v>
      </c>
      <c r="J334" s="173" t="s">
        <v>11766</v>
      </c>
      <c r="K334" s="174">
        <v>26</v>
      </c>
      <c r="L334" s="174">
        <v>18</v>
      </c>
      <c r="M334" s="174">
        <v>28</v>
      </c>
      <c r="N334" s="174">
        <v>39</v>
      </c>
      <c r="O334" s="174">
        <v>39</v>
      </c>
      <c r="P334" s="173" t="s">
        <v>1631</v>
      </c>
      <c r="Q334" s="174">
        <v>69</v>
      </c>
      <c r="R334" s="173" t="s">
        <v>1631</v>
      </c>
      <c r="S334" s="173" t="s">
        <v>1586</v>
      </c>
      <c r="T334" s="173">
        <v>11695</v>
      </c>
      <c r="U334" s="170">
        <f t="shared" si="31"/>
        <v>806955</v>
      </c>
    </row>
    <row r="335" spans="1:21" ht="14.25" customHeight="1" x14ac:dyDescent="0.15">
      <c r="A335" s="173" t="s">
        <v>51</v>
      </c>
      <c r="B335" s="173" t="s">
        <v>1571</v>
      </c>
      <c r="C335" s="173" t="str">
        <f t="shared" si="27"/>
        <v>Connecting Taxiway</v>
      </c>
      <c r="D335" s="173" t="str">
        <f t="shared" si="28"/>
        <v>N/A or No Data</v>
      </c>
      <c r="E335" s="173" t="str">
        <f t="shared" si="29"/>
        <v>N/A or No Data</v>
      </c>
      <c r="F335" s="173">
        <v>0</v>
      </c>
      <c r="G335" s="173" t="s">
        <v>1555</v>
      </c>
      <c r="H335" s="173" t="str">
        <f t="shared" si="30"/>
        <v>CKN-CTA3-001</v>
      </c>
      <c r="I335" s="173" t="s">
        <v>1986</v>
      </c>
      <c r="J335" s="173" t="s">
        <v>11766</v>
      </c>
      <c r="K335" s="174">
        <v>20</v>
      </c>
      <c r="L335" s="174">
        <v>14</v>
      </c>
      <c r="M335" s="174">
        <v>23</v>
      </c>
      <c r="N335" s="174">
        <v>32</v>
      </c>
      <c r="O335" s="174">
        <v>32</v>
      </c>
      <c r="P335" s="173" t="s">
        <v>1673</v>
      </c>
      <c r="Q335" s="174">
        <v>80</v>
      </c>
      <c r="R335" s="173" t="s">
        <v>1673</v>
      </c>
      <c r="S335" s="173" t="s">
        <v>1558</v>
      </c>
      <c r="T335" s="173">
        <v>18214</v>
      </c>
      <c r="U335" s="170">
        <f t="shared" si="31"/>
        <v>1457120</v>
      </c>
    </row>
    <row r="336" spans="1:21" ht="14.25" customHeight="1" x14ac:dyDescent="0.15">
      <c r="A336" s="173" t="s">
        <v>137</v>
      </c>
      <c r="B336" s="173" t="s">
        <v>1593</v>
      </c>
      <c r="C336" s="173" t="str">
        <f t="shared" si="27"/>
        <v>Connecting Taxiway</v>
      </c>
      <c r="D336" s="173" t="str">
        <f t="shared" si="28"/>
        <v>N/A or No Data</v>
      </c>
      <c r="E336" s="173" t="str">
        <f t="shared" si="29"/>
        <v>N/A or No Data</v>
      </c>
      <c r="F336" s="173">
        <v>0</v>
      </c>
      <c r="G336" s="173" t="s">
        <v>1555</v>
      </c>
      <c r="H336" s="173" t="str">
        <f t="shared" si="30"/>
        <v>MML-CTA1-001</v>
      </c>
      <c r="I336" s="173" t="s">
        <v>1987</v>
      </c>
      <c r="J336" s="173" t="s">
        <v>11766</v>
      </c>
      <c r="K336" s="174">
        <v>18</v>
      </c>
      <c r="L336" s="174">
        <v>12</v>
      </c>
      <c r="M336" s="174">
        <v>21</v>
      </c>
      <c r="N336" s="174">
        <v>29</v>
      </c>
      <c r="O336" s="174">
        <v>29</v>
      </c>
      <c r="P336" s="173" t="s">
        <v>1576</v>
      </c>
      <c r="Q336" s="174">
        <v>82</v>
      </c>
      <c r="R336" s="173" t="s">
        <v>1576</v>
      </c>
      <c r="S336" s="173" t="s">
        <v>1558</v>
      </c>
      <c r="T336" s="173">
        <v>15233</v>
      </c>
      <c r="U336" s="170">
        <f t="shared" si="31"/>
        <v>1249106</v>
      </c>
    </row>
    <row r="337" spans="1:21" ht="14.25" customHeight="1" x14ac:dyDescent="0.15">
      <c r="A337" s="173" t="s">
        <v>57</v>
      </c>
      <c r="B337" s="173" t="s">
        <v>1559</v>
      </c>
      <c r="C337" s="173" t="str">
        <f t="shared" si="27"/>
        <v>Runway</v>
      </c>
      <c r="D337" s="173" t="str">
        <f t="shared" si="28"/>
        <v>321</v>
      </c>
      <c r="E337" s="173" t="str">
        <f t="shared" si="29"/>
        <v>03/21</v>
      </c>
      <c r="F337" s="173">
        <v>0</v>
      </c>
      <c r="G337" s="173" t="s">
        <v>1568</v>
      </c>
      <c r="H337" s="173" t="str">
        <f t="shared" si="30"/>
        <v>DLH-RY321-002</v>
      </c>
      <c r="I337" s="173" t="s">
        <v>2654</v>
      </c>
      <c r="J337" s="173" t="s">
        <v>11766</v>
      </c>
      <c r="K337" s="174">
        <v>15</v>
      </c>
      <c r="L337" s="174">
        <v>10</v>
      </c>
      <c r="M337" s="174">
        <v>18</v>
      </c>
      <c r="N337" s="174">
        <v>26</v>
      </c>
      <c r="O337" s="174">
        <v>26</v>
      </c>
      <c r="P337" s="173" t="s">
        <v>1562</v>
      </c>
      <c r="Q337" s="174">
        <v>85</v>
      </c>
      <c r="R337" s="173" t="s">
        <v>1562</v>
      </c>
      <c r="S337" s="173" t="s">
        <v>1558</v>
      </c>
      <c r="T337" s="173">
        <v>35025</v>
      </c>
      <c r="U337" s="170">
        <f t="shared" si="31"/>
        <v>2977125</v>
      </c>
    </row>
    <row r="338" spans="1:21" ht="14.25" customHeight="1" x14ac:dyDescent="0.15">
      <c r="A338" s="173" t="s">
        <v>57</v>
      </c>
      <c r="B338" s="173" t="s">
        <v>1559</v>
      </c>
      <c r="C338" s="173" t="str">
        <f t="shared" si="27"/>
        <v>Runway</v>
      </c>
      <c r="D338" s="173" t="str">
        <f t="shared" si="28"/>
        <v>321</v>
      </c>
      <c r="E338" s="173" t="str">
        <f t="shared" si="29"/>
        <v>03/21</v>
      </c>
      <c r="F338" s="173">
        <v>0</v>
      </c>
      <c r="G338" s="173" t="s">
        <v>1828</v>
      </c>
      <c r="H338" s="173" t="str">
        <f t="shared" si="30"/>
        <v>DLH-RY321-005</v>
      </c>
      <c r="I338" s="173" t="s">
        <v>2660</v>
      </c>
      <c r="J338" s="173" t="s">
        <v>11766</v>
      </c>
      <c r="K338" s="174">
        <v>19</v>
      </c>
      <c r="L338" s="174">
        <v>13</v>
      </c>
      <c r="M338" s="174">
        <v>22</v>
      </c>
      <c r="N338" s="174">
        <v>31</v>
      </c>
      <c r="O338" s="174">
        <v>31</v>
      </c>
      <c r="P338" s="173" t="s">
        <v>1562</v>
      </c>
      <c r="Q338" s="174">
        <v>81</v>
      </c>
      <c r="R338" s="173" t="s">
        <v>1562</v>
      </c>
      <c r="S338" s="173" t="s">
        <v>1558</v>
      </c>
      <c r="T338" s="173">
        <v>50035</v>
      </c>
      <c r="U338" s="170">
        <f t="shared" si="31"/>
        <v>4052835</v>
      </c>
    </row>
    <row r="339" spans="1:21" ht="14.25" customHeight="1" x14ac:dyDescent="0.15">
      <c r="A339" s="173" t="s">
        <v>251</v>
      </c>
      <c r="B339" s="173" t="s">
        <v>1681</v>
      </c>
      <c r="C339" s="173" t="str">
        <f t="shared" si="27"/>
        <v>Partial Parallel</v>
      </c>
      <c r="D339" s="173" t="str">
        <f t="shared" si="28"/>
        <v>N/A or No Data</v>
      </c>
      <c r="E339" s="173" t="str">
        <f t="shared" si="29"/>
        <v>N/A or No Data</v>
      </c>
      <c r="F339" s="173">
        <v>0</v>
      </c>
      <c r="G339" s="173" t="s">
        <v>1555</v>
      </c>
      <c r="H339" s="173" t="str">
        <f t="shared" si="30"/>
        <v>ACQ-PPTA-001</v>
      </c>
      <c r="I339" s="173" t="s">
        <v>1990</v>
      </c>
      <c r="J339" s="173" t="s">
        <v>11766</v>
      </c>
      <c r="K339" s="174">
        <v>23</v>
      </c>
      <c r="L339" s="174">
        <v>16</v>
      </c>
      <c r="M339" s="174">
        <v>25</v>
      </c>
      <c r="N339" s="174">
        <v>35</v>
      </c>
      <c r="O339" s="174">
        <v>35</v>
      </c>
      <c r="P339" s="173" t="s">
        <v>1576</v>
      </c>
      <c r="Q339" s="174">
        <v>77</v>
      </c>
      <c r="R339" s="173" t="s">
        <v>1576</v>
      </c>
      <c r="S339" s="173" t="s">
        <v>1558</v>
      </c>
      <c r="T339" s="173">
        <v>37630</v>
      </c>
      <c r="U339" s="170">
        <f t="shared" si="31"/>
        <v>2897510</v>
      </c>
    </row>
    <row r="340" spans="1:21" ht="14.25" customHeight="1" x14ac:dyDescent="0.15">
      <c r="A340" s="173" t="s">
        <v>245</v>
      </c>
      <c r="B340" s="173" t="s">
        <v>1583</v>
      </c>
      <c r="C340" s="173" t="str">
        <f t="shared" si="27"/>
        <v>Apron</v>
      </c>
      <c r="D340" s="173" t="str">
        <f t="shared" si="28"/>
        <v>N/A or No Data</v>
      </c>
      <c r="E340" s="173" t="str">
        <f t="shared" si="29"/>
        <v>N/A or No Data</v>
      </c>
      <c r="F340" s="173">
        <v>0</v>
      </c>
      <c r="G340" s="173" t="s">
        <v>1555</v>
      </c>
      <c r="H340" s="173" t="str">
        <f t="shared" si="30"/>
        <v>Y49-APA-001</v>
      </c>
      <c r="I340" s="173" t="s">
        <v>1991</v>
      </c>
      <c r="J340" s="173" t="s">
        <v>11766</v>
      </c>
      <c r="K340" s="174">
        <v>26</v>
      </c>
      <c r="L340" s="174">
        <v>18</v>
      </c>
      <c r="M340" s="174">
        <v>28</v>
      </c>
      <c r="N340" s="174">
        <v>39</v>
      </c>
      <c r="O340" s="174">
        <v>39</v>
      </c>
      <c r="P340" s="173" t="s">
        <v>1579</v>
      </c>
      <c r="Q340" s="174">
        <v>72</v>
      </c>
      <c r="R340" s="173" t="s">
        <v>1579</v>
      </c>
      <c r="S340" s="173" t="s">
        <v>1558</v>
      </c>
      <c r="T340" s="173">
        <v>58896</v>
      </c>
      <c r="U340" s="170">
        <f t="shared" si="31"/>
        <v>4240512</v>
      </c>
    </row>
    <row r="341" spans="1:21" ht="14.25" customHeight="1" x14ac:dyDescent="0.15">
      <c r="A341" s="173" t="s">
        <v>57</v>
      </c>
      <c r="B341" s="173" t="s">
        <v>1559</v>
      </c>
      <c r="C341" s="173" t="str">
        <f t="shared" si="27"/>
        <v>Runway</v>
      </c>
      <c r="D341" s="173" t="str">
        <f t="shared" si="28"/>
        <v>321</v>
      </c>
      <c r="E341" s="173" t="str">
        <f t="shared" si="29"/>
        <v>03/21</v>
      </c>
      <c r="F341" s="173">
        <v>0</v>
      </c>
      <c r="G341" s="173" t="s">
        <v>1581</v>
      </c>
      <c r="H341" s="173" t="str">
        <f t="shared" si="30"/>
        <v>DLH-RY321-003</v>
      </c>
      <c r="I341" s="173" t="s">
        <v>2662</v>
      </c>
      <c r="J341" s="173" t="s">
        <v>11766</v>
      </c>
      <c r="K341" s="174">
        <v>21</v>
      </c>
      <c r="L341" s="174">
        <v>14</v>
      </c>
      <c r="M341" s="174">
        <v>24</v>
      </c>
      <c r="N341" s="174">
        <v>33</v>
      </c>
      <c r="O341" s="174">
        <v>33</v>
      </c>
      <c r="P341" s="173" t="s">
        <v>1562</v>
      </c>
      <c r="Q341" s="174">
        <v>79</v>
      </c>
      <c r="R341" s="173" t="s">
        <v>1562</v>
      </c>
      <c r="S341" s="173" t="s">
        <v>1558</v>
      </c>
      <c r="T341" s="173">
        <v>48734</v>
      </c>
      <c r="U341" s="170">
        <f t="shared" si="31"/>
        <v>3849986</v>
      </c>
    </row>
    <row r="342" spans="1:21" ht="14.25" customHeight="1" x14ac:dyDescent="0.15">
      <c r="A342" s="173" t="s">
        <v>223</v>
      </c>
      <c r="B342" s="173" t="s">
        <v>1580</v>
      </c>
      <c r="C342" s="173" t="str">
        <f t="shared" si="27"/>
        <v>Parallel Taxiway</v>
      </c>
      <c r="D342" s="173" t="str">
        <f t="shared" si="28"/>
        <v>N/A or No Data</v>
      </c>
      <c r="E342" s="173" t="str">
        <f t="shared" si="29"/>
        <v>N/A or No Data</v>
      </c>
      <c r="F342" s="173">
        <v>0</v>
      </c>
      <c r="G342" s="173" t="s">
        <v>1568</v>
      </c>
      <c r="H342" s="173" t="str">
        <f t="shared" si="30"/>
        <v>SGS-PTA-002</v>
      </c>
      <c r="I342" s="173" t="s">
        <v>1993</v>
      </c>
      <c r="J342" s="173" t="s">
        <v>11766</v>
      </c>
      <c r="K342" s="174">
        <v>30</v>
      </c>
      <c r="L342" s="174">
        <v>21</v>
      </c>
      <c r="M342" s="174">
        <v>32</v>
      </c>
      <c r="N342" s="174">
        <v>43</v>
      </c>
      <c r="O342" s="174">
        <v>43</v>
      </c>
      <c r="P342" s="173" t="s">
        <v>1631</v>
      </c>
      <c r="Q342" s="174">
        <v>65</v>
      </c>
      <c r="R342" s="173" t="s">
        <v>1631</v>
      </c>
      <c r="S342" s="173" t="s">
        <v>1586</v>
      </c>
      <c r="T342" s="173">
        <v>16370</v>
      </c>
      <c r="U342" s="170">
        <f t="shared" si="31"/>
        <v>1064050</v>
      </c>
    </row>
    <row r="343" spans="1:21" ht="14.25" customHeight="1" x14ac:dyDescent="0.15">
      <c r="A343" s="173" t="s">
        <v>57</v>
      </c>
      <c r="B343" s="173" t="s">
        <v>1559</v>
      </c>
      <c r="C343" s="173" t="str">
        <f t="shared" si="27"/>
        <v>Runway</v>
      </c>
      <c r="D343" s="173" t="str">
        <f t="shared" si="28"/>
        <v>321</v>
      </c>
      <c r="E343" s="173" t="str">
        <f t="shared" si="29"/>
        <v>03/21</v>
      </c>
      <c r="F343" s="173">
        <v>0</v>
      </c>
      <c r="G343" s="173" t="s">
        <v>1686</v>
      </c>
      <c r="H343" s="173" t="str">
        <f t="shared" si="30"/>
        <v>DLH-RY321-006</v>
      </c>
      <c r="I343" s="173" t="s">
        <v>2779</v>
      </c>
      <c r="J343" s="173" t="s">
        <v>11766</v>
      </c>
      <c r="K343" s="174">
        <v>14</v>
      </c>
      <c r="L343" s="174">
        <v>10</v>
      </c>
      <c r="M343" s="174">
        <v>17</v>
      </c>
      <c r="N343" s="174">
        <v>25</v>
      </c>
      <c r="O343" s="174">
        <v>25</v>
      </c>
      <c r="P343" s="173" t="s">
        <v>1562</v>
      </c>
      <c r="Q343" s="174">
        <v>86</v>
      </c>
      <c r="R343" s="173" t="s">
        <v>1562</v>
      </c>
      <c r="S343" s="173" t="s">
        <v>1558</v>
      </c>
      <c r="T343" s="173">
        <v>24367</v>
      </c>
      <c r="U343" s="170">
        <f t="shared" si="31"/>
        <v>2095562</v>
      </c>
    </row>
    <row r="344" spans="1:21" ht="14.25" customHeight="1" x14ac:dyDescent="0.15">
      <c r="A344" s="173" t="s">
        <v>9</v>
      </c>
      <c r="B344" s="173" t="s">
        <v>1580</v>
      </c>
      <c r="C344" s="173" t="str">
        <f t="shared" si="27"/>
        <v>Parallel Taxiway</v>
      </c>
      <c r="D344" s="173" t="str">
        <f t="shared" si="28"/>
        <v>N/A or No Data</v>
      </c>
      <c r="E344" s="173" t="str">
        <f t="shared" si="29"/>
        <v>N/A or No Data</v>
      </c>
      <c r="F344" s="173">
        <v>0</v>
      </c>
      <c r="G344" s="173" t="s">
        <v>1555</v>
      </c>
      <c r="H344" s="173" t="str">
        <f t="shared" si="30"/>
        <v>AXN-PTA-001</v>
      </c>
      <c r="I344" s="173" t="s">
        <v>1995</v>
      </c>
      <c r="J344" s="173" t="s">
        <v>11766</v>
      </c>
      <c r="K344" s="174">
        <v>20</v>
      </c>
      <c r="L344" s="174">
        <v>14</v>
      </c>
      <c r="M344" s="174">
        <v>23</v>
      </c>
      <c r="N344" s="174">
        <v>32</v>
      </c>
      <c r="O344" s="174">
        <v>32</v>
      </c>
      <c r="P344" s="173" t="s">
        <v>1576</v>
      </c>
      <c r="Q344" s="174">
        <v>80</v>
      </c>
      <c r="R344" s="173" t="s">
        <v>1576</v>
      </c>
      <c r="S344" s="173" t="s">
        <v>1558</v>
      </c>
      <c r="T344" s="173">
        <v>274683</v>
      </c>
      <c r="U344" s="170">
        <f t="shared" si="31"/>
        <v>21974640</v>
      </c>
    </row>
    <row r="345" spans="1:21" ht="14.25" customHeight="1" x14ac:dyDescent="0.15">
      <c r="A345" s="173" t="s">
        <v>163</v>
      </c>
      <c r="B345" s="173" t="s">
        <v>1580</v>
      </c>
      <c r="C345" s="173" t="str">
        <f t="shared" si="27"/>
        <v>Parallel Taxiway</v>
      </c>
      <c r="D345" s="173" t="str">
        <f t="shared" si="28"/>
        <v>N/A or No Data</v>
      </c>
      <c r="E345" s="173" t="str">
        <f t="shared" si="29"/>
        <v>N/A or No Data</v>
      </c>
      <c r="F345" s="173">
        <v>0</v>
      </c>
      <c r="G345" s="173" t="s">
        <v>1568</v>
      </c>
      <c r="H345" s="173" t="str">
        <f t="shared" si="30"/>
        <v>ULM-PTA-002</v>
      </c>
      <c r="I345" s="173" t="s">
        <v>1996</v>
      </c>
      <c r="J345" s="173" t="s">
        <v>11766</v>
      </c>
      <c r="K345" s="174">
        <v>12</v>
      </c>
      <c r="L345" s="174">
        <v>8</v>
      </c>
      <c r="M345" s="174">
        <v>16</v>
      </c>
      <c r="N345" s="174">
        <v>22</v>
      </c>
      <c r="O345" s="174">
        <v>22</v>
      </c>
      <c r="P345" s="173" t="s">
        <v>1576</v>
      </c>
      <c r="Q345" s="174">
        <v>88</v>
      </c>
      <c r="R345" s="173" t="s">
        <v>1576</v>
      </c>
      <c r="S345" s="173" t="s">
        <v>1558</v>
      </c>
      <c r="T345" s="173">
        <v>159677</v>
      </c>
      <c r="U345" s="170">
        <f t="shared" si="31"/>
        <v>14051576</v>
      </c>
    </row>
    <row r="346" spans="1:21" ht="14.25" customHeight="1" x14ac:dyDescent="0.15">
      <c r="A346" s="173" t="s">
        <v>195</v>
      </c>
      <c r="B346" s="173" t="s">
        <v>1600</v>
      </c>
      <c r="C346" s="173" t="str">
        <f t="shared" si="27"/>
        <v>Connecting Taxiway</v>
      </c>
      <c r="D346" s="173" t="str">
        <f t="shared" si="28"/>
        <v>N/A or No Data</v>
      </c>
      <c r="E346" s="173" t="str">
        <f t="shared" si="29"/>
        <v>N/A or No Data</v>
      </c>
      <c r="F346" s="173">
        <v>0</v>
      </c>
      <c r="G346" s="173" t="s">
        <v>1555</v>
      </c>
      <c r="H346" s="173" t="str">
        <f t="shared" si="30"/>
        <v>RGK-CTB-001</v>
      </c>
      <c r="I346" s="173" t="s">
        <v>1997</v>
      </c>
      <c r="J346" s="173" t="s">
        <v>11766</v>
      </c>
      <c r="K346" s="174">
        <v>33</v>
      </c>
      <c r="L346" s="174">
        <v>23</v>
      </c>
      <c r="M346" s="174">
        <v>35</v>
      </c>
      <c r="N346" s="174">
        <v>47</v>
      </c>
      <c r="O346" s="174">
        <v>47</v>
      </c>
      <c r="P346" s="173" t="s">
        <v>1610</v>
      </c>
      <c r="Q346" s="174">
        <v>67</v>
      </c>
      <c r="R346" s="173" t="s">
        <v>1610</v>
      </c>
      <c r="S346" s="173" t="s">
        <v>1586</v>
      </c>
      <c r="T346" s="173">
        <v>26123</v>
      </c>
      <c r="U346" s="170">
        <f t="shared" si="31"/>
        <v>1750241</v>
      </c>
    </row>
    <row r="347" spans="1:21" ht="14.25" customHeight="1" x14ac:dyDescent="0.15">
      <c r="A347" s="173" t="s">
        <v>35</v>
      </c>
      <c r="B347" s="173" t="s">
        <v>1583</v>
      </c>
      <c r="C347" s="173" t="str">
        <f t="shared" si="27"/>
        <v>Apron</v>
      </c>
      <c r="D347" s="173" t="str">
        <f t="shared" si="28"/>
        <v>N/A or No Data</v>
      </c>
      <c r="E347" s="173" t="str">
        <f t="shared" si="29"/>
        <v>N/A or No Data</v>
      </c>
      <c r="F347" s="173">
        <v>0</v>
      </c>
      <c r="G347" s="173" t="s">
        <v>1555</v>
      </c>
      <c r="H347" s="173" t="str">
        <f t="shared" si="30"/>
        <v>6D1-APA-001</v>
      </c>
      <c r="I347" s="173" t="s">
        <v>1998</v>
      </c>
      <c r="J347" s="173" t="s">
        <v>11766</v>
      </c>
      <c r="K347" s="174">
        <v>44</v>
      </c>
      <c r="L347" s="174">
        <v>32</v>
      </c>
      <c r="M347" s="174">
        <v>45</v>
      </c>
      <c r="N347" s="174">
        <v>59</v>
      </c>
      <c r="O347" s="174">
        <v>59</v>
      </c>
      <c r="P347" s="173" t="s">
        <v>1570</v>
      </c>
      <c r="Q347" s="174">
        <v>56</v>
      </c>
      <c r="R347" s="173" t="s">
        <v>1570</v>
      </c>
      <c r="S347" s="173" t="s">
        <v>1586</v>
      </c>
      <c r="T347" s="173">
        <v>52507</v>
      </c>
      <c r="U347" s="170">
        <f t="shared" si="31"/>
        <v>2940392</v>
      </c>
    </row>
    <row r="348" spans="1:21" ht="14.25" customHeight="1" x14ac:dyDescent="0.15">
      <c r="A348" s="173" t="s">
        <v>207</v>
      </c>
      <c r="B348" s="173" t="s">
        <v>1583</v>
      </c>
      <c r="C348" s="173" t="str">
        <f t="shared" si="27"/>
        <v>Apron</v>
      </c>
      <c r="D348" s="173" t="str">
        <f t="shared" si="28"/>
        <v>N/A or No Data</v>
      </c>
      <c r="E348" s="173" t="str">
        <f t="shared" si="29"/>
        <v>N/A or No Data</v>
      </c>
      <c r="F348" s="173">
        <v>0</v>
      </c>
      <c r="G348" s="173" t="s">
        <v>1555</v>
      </c>
      <c r="H348" s="173" t="str">
        <f t="shared" si="30"/>
        <v>55Y-APA-001</v>
      </c>
      <c r="I348" s="173" t="s">
        <v>1999</v>
      </c>
      <c r="J348" s="173" t="s">
        <v>11766</v>
      </c>
      <c r="K348" s="174">
        <v>16</v>
      </c>
      <c r="L348" s="174">
        <v>11</v>
      </c>
      <c r="M348" s="174">
        <v>19</v>
      </c>
      <c r="N348" s="174">
        <v>27</v>
      </c>
      <c r="O348" s="174">
        <v>27</v>
      </c>
      <c r="P348" s="173" t="s">
        <v>1626</v>
      </c>
      <c r="Q348" s="174">
        <v>84</v>
      </c>
      <c r="R348" s="173" t="s">
        <v>1626</v>
      </c>
      <c r="S348" s="173" t="s">
        <v>1558</v>
      </c>
      <c r="T348" s="173">
        <v>19072</v>
      </c>
      <c r="U348" s="170">
        <f t="shared" si="31"/>
        <v>1602048</v>
      </c>
    </row>
    <row r="349" spans="1:21" ht="14.25" customHeight="1" x14ac:dyDescent="0.15">
      <c r="A349" s="173" t="s">
        <v>57</v>
      </c>
      <c r="B349" s="173" t="s">
        <v>1559</v>
      </c>
      <c r="C349" s="173" t="str">
        <f t="shared" si="27"/>
        <v>Runway</v>
      </c>
      <c r="D349" s="173" t="str">
        <f t="shared" si="28"/>
        <v>321</v>
      </c>
      <c r="E349" s="173" t="str">
        <f t="shared" si="29"/>
        <v>03/21</v>
      </c>
      <c r="F349" s="173">
        <v>0</v>
      </c>
      <c r="G349" s="173" t="s">
        <v>1859</v>
      </c>
      <c r="H349" s="173" t="str">
        <f t="shared" si="30"/>
        <v>DLH-RY321-008</v>
      </c>
      <c r="I349" s="173" t="s">
        <v>2781</v>
      </c>
      <c r="J349" s="173" t="s">
        <v>11766</v>
      </c>
      <c r="K349" s="174">
        <v>19</v>
      </c>
      <c r="L349" s="174">
        <v>13</v>
      </c>
      <c r="M349" s="174">
        <v>22</v>
      </c>
      <c r="N349" s="174">
        <v>31</v>
      </c>
      <c r="O349" s="174">
        <v>31</v>
      </c>
      <c r="P349" s="173" t="s">
        <v>1562</v>
      </c>
      <c r="Q349" s="174">
        <v>81</v>
      </c>
      <c r="R349" s="173" t="s">
        <v>1562</v>
      </c>
      <c r="S349" s="173" t="s">
        <v>1558</v>
      </c>
      <c r="T349" s="173">
        <v>167566</v>
      </c>
      <c r="U349" s="170">
        <f t="shared" si="31"/>
        <v>13572846</v>
      </c>
    </row>
    <row r="350" spans="1:21" ht="14.25" customHeight="1" x14ac:dyDescent="0.15">
      <c r="A350" s="173" t="s">
        <v>197</v>
      </c>
      <c r="B350" s="173" t="s">
        <v>1583</v>
      </c>
      <c r="C350" s="173" t="str">
        <f t="shared" si="27"/>
        <v>Apron</v>
      </c>
      <c r="D350" s="173" t="str">
        <f t="shared" si="28"/>
        <v>N/A or No Data</v>
      </c>
      <c r="E350" s="173" t="str">
        <f t="shared" si="29"/>
        <v>N/A or No Data</v>
      </c>
      <c r="F350" s="173">
        <v>0</v>
      </c>
      <c r="G350" s="173" t="s">
        <v>1555</v>
      </c>
      <c r="H350" s="173" t="str">
        <f t="shared" si="30"/>
        <v>RWF-APA-001</v>
      </c>
      <c r="I350" s="173" t="s">
        <v>2001</v>
      </c>
      <c r="J350" s="173" t="s">
        <v>11766</v>
      </c>
      <c r="K350" s="174">
        <v>36</v>
      </c>
      <c r="L350" s="174">
        <v>26</v>
      </c>
      <c r="M350" s="174">
        <v>37</v>
      </c>
      <c r="N350" s="174">
        <v>50</v>
      </c>
      <c r="O350" s="174">
        <v>50</v>
      </c>
      <c r="P350" s="173" t="s">
        <v>1588</v>
      </c>
      <c r="Q350" s="174">
        <v>64</v>
      </c>
      <c r="R350" s="173" t="s">
        <v>1588</v>
      </c>
      <c r="S350" s="173" t="s">
        <v>1586</v>
      </c>
      <c r="T350" s="173">
        <v>12160</v>
      </c>
      <c r="U350" s="170">
        <f t="shared" si="31"/>
        <v>778240</v>
      </c>
    </row>
    <row r="351" spans="1:21" ht="14.25" customHeight="1" x14ac:dyDescent="0.15">
      <c r="A351" s="173" t="s">
        <v>3</v>
      </c>
      <c r="B351" s="173" t="s">
        <v>1583</v>
      </c>
      <c r="C351" s="173" t="str">
        <f t="shared" si="27"/>
        <v>Apron</v>
      </c>
      <c r="D351" s="173" t="str">
        <f t="shared" si="28"/>
        <v>N/A or No Data</v>
      </c>
      <c r="E351" s="173" t="str">
        <f t="shared" si="29"/>
        <v>N/A or No Data</v>
      </c>
      <c r="F351" s="173">
        <v>0</v>
      </c>
      <c r="G351" s="173" t="s">
        <v>1555</v>
      </c>
      <c r="H351" s="173" t="str">
        <f t="shared" si="30"/>
        <v>D00-APA-001</v>
      </c>
      <c r="I351" s="173" t="s">
        <v>2002</v>
      </c>
      <c r="J351" s="173" t="s">
        <v>11766</v>
      </c>
      <c r="K351" s="174">
        <v>33</v>
      </c>
      <c r="L351" s="174">
        <v>23</v>
      </c>
      <c r="M351" s="174">
        <v>35</v>
      </c>
      <c r="N351" s="174">
        <v>47</v>
      </c>
      <c r="O351" s="174">
        <v>47</v>
      </c>
      <c r="P351" s="173" t="s">
        <v>1836</v>
      </c>
      <c r="Q351" s="174">
        <v>59</v>
      </c>
      <c r="R351" s="173" t="s">
        <v>1836</v>
      </c>
      <c r="S351" s="173" t="s">
        <v>1586</v>
      </c>
      <c r="T351" s="173">
        <v>52457</v>
      </c>
      <c r="U351" s="170">
        <f t="shared" si="31"/>
        <v>3094963</v>
      </c>
    </row>
    <row r="352" spans="1:21" ht="14.25" customHeight="1" x14ac:dyDescent="0.15">
      <c r="A352" s="173" t="s">
        <v>37</v>
      </c>
      <c r="B352" s="173" t="s">
        <v>1583</v>
      </c>
      <c r="C352" s="173" t="str">
        <f t="shared" si="27"/>
        <v>Apron</v>
      </c>
      <c r="D352" s="173" t="str">
        <f t="shared" si="28"/>
        <v>N/A or No Data</v>
      </c>
      <c r="E352" s="173" t="str">
        <f t="shared" si="29"/>
        <v>N/A or No Data</v>
      </c>
      <c r="F352" s="173">
        <v>0</v>
      </c>
      <c r="G352" s="173" t="s">
        <v>1555</v>
      </c>
      <c r="H352" s="173" t="str">
        <f t="shared" si="30"/>
        <v>CFE-APA-001</v>
      </c>
      <c r="I352" s="173" t="s">
        <v>2003</v>
      </c>
      <c r="J352" s="173" t="s">
        <v>11766</v>
      </c>
      <c r="K352" s="174">
        <v>35</v>
      </c>
      <c r="L352" s="174">
        <v>25</v>
      </c>
      <c r="M352" s="174">
        <v>37</v>
      </c>
      <c r="N352" s="174">
        <v>49</v>
      </c>
      <c r="O352" s="174">
        <v>49</v>
      </c>
      <c r="P352" s="173" t="s">
        <v>1576</v>
      </c>
      <c r="Q352" s="174">
        <v>65</v>
      </c>
      <c r="R352" s="173" t="s">
        <v>1576</v>
      </c>
      <c r="S352" s="173" t="s">
        <v>1586</v>
      </c>
      <c r="T352" s="173">
        <v>51344</v>
      </c>
      <c r="U352" s="170">
        <f t="shared" si="31"/>
        <v>3337360</v>
      </c>
    </row>
    <row r="353" spans="1:21" ht="14.25" customHeight="1" x14ac:dyDescent="0.15">
      <c r="A353" s="173" t="s">
        <v>53</v>
      </c>
      <c r="B353" s="214" t="s">
        <v>1611</v>
      </c>
      <c r="C353" s="173" t="str">
        <f t="shared" si="27"/>
        <v>Runway</v>
      </c>
      <c r="D353" s="173" t="str">
        <f t="shared" si="28"/>
        <v>1331</v>
      </c>
      <c r="E353" s="173" t="str">
        <f t="shared" si="29"/>
        <v>13/31</v>
      </c>
      <c r="F353" s="214">
        <v>1</v>
      </c>
      <c r="G353" s="173" t="s">
        <v>1568</v>
      </c>
      <c r="H353" s="173" t="str">
        <f t="shared" si="30"/>
        <v>DTL-RY1331-002</v>
      </c>
      <c r="I353" s="173" t="s">
        <v>1735</v>
      </c>
      <c r="J353" s="173" t="s">
        <v>11766</v>
      </c>
      <c r="K353" s="174">
        <v>40</v>
      </c>
      <c r="L353" s="174">
        <v>29</v>
      </c>
      <c r="M353" s="174">
        <v>41</v>
      </c>
      <c r="N353" s="174">
        <v>54</v>
      </c>
      <c r="O353" s="174">
        <v>54</v>
      </c>
      <c r="P353" s="173" t="s">
        <v>1654</v>
      </c>
      <c r="Q353" s="174">
        <v>60</v>
      </c>
      <c r="R353" s="173" t="s">
        <v>1654</v>
      </c>
      <c r="S353" s="173" t="s">
        <v>1586</v>
      </c>
      <c r="T353" s="173">
        <v>188407</v>
      </c>
      <c r="U353" s="170">
        <f t="shared" si="31"/>
        <v>11304420</v>
      </c>
    </row>
    <row r="354" spans="1:21" ht="14.25" customHeight="1" x14ac:dyDescent="0.15">
      <c r="A354" s="173" t="s">
        <v>109</v>
      </c>
      <c r="B354" s="173" t="s">
        <v>1694</v>
      </c>
      <c r="C354" s="173" t="str">
        <f t="shared" si="27"/>
        <v>Connecting Taxiway</v>
      </c>
      <c r="D354" s="173" t="str">
        <f t="shared" si="28"/>
        <v>N/A or No Data</v>
      </c>
      <c r="E354" s="173" t="str">
        <f t="shared" si="29"/>
        <v>N/A or No Data</v>
      </c>
      <c r="F354" s="173">
        <v>0</v>
      </c>
      <c r="G354" s="173" t="s">
        <v>1555</v>
      </c>
      <c r="H354" s="173" t="str">
        <f t="shared" si="30"/>
        <v>INL-CTA4-001</v>
      </c>
      <c r="I354" s="173" t="s">
        <v>2005</v>
      </c>
      <c r="J354" s="173" t="s">
        <v>11766</v>
      </c>
      <c r="K354" s="174">
        <v>24</v>
      </c>
      <c r="L354" s="174">
        <v>17</v>
      </c>
      <c r="M354" s="174">
        <v>26</v>
      </c>
      <c r="N354" s="174">
        <v>36</v>
      </c>
      <c r="O354" s="174">
        <v>36</v>
      </c>
      <c r="P354" s="173" t="s">
        <v>1579</v>
      </c>
      <c r="Q354" s="174">
        <v>74</v>
      </c>
      <c r="R354" s="173" t="s">
        <v>1579</v>
      </c>
      <c r="S354" s="173" t="s">
        <v>1558</v>
      </c>
      <c r="T354" s="173">
        <v>21436</v>
      </c>
      <c r="U354" s="170">
        <f t="shared" si="31"/>
        <v>1586264</v>
      </c>
    </row>
    <row r="355" spans="1:21" ht="14.25" customHeight="1" x14ac:dyDescent="0.15">
      <c r="A355" s="173" t="s">
        <v>117</v>
      </c>
      <c r="B355" s="173" t="s">
        <v>1655</v>
      </c>
      <c r="C355" s="173" t="str">
        <f t="shared" si="27"/>
        <v>Connecting Taxiway</v>
      </c>
      <c r="D355" s="173" t="str">
        <f t="shared" si="28"/>
        <v>N/A or No Data</v>
      </c>
      <c r="E355" s="173" t="str">
        <f t="shared" si="29"/>
        <v>N/A or No Data</v>
      </c>
      <c r="F355" s="173">
        <v>0</v>
      </c>
      <c r="G355" s="173" t="s">
        <v>1555</v>
      </c>
      <c r="H355" s="173" t="str">
        <f t="shared" si="30"/>
        <v>LJF-CTA2-001</v>
      </c>
      <c r="I355" s="173" t="s">
        <v>2006</v>
      </c>
      <c r="J355" s="173" t="s">
        <v>11766</v>
      </c>
      <c r="K355" s="174">
        <v>0</v>
      </c>
      <c r="L355" s="174">
        <v>0</v>
      </c>
      <c r="M355" s="174">
        <v>0</v>
      </c>
      <c r="N355" s="174">
        <v>0</v>
      </c>
      <c r="O355" s="174">
        <v>0</v>
      </c>
      <c r="P355" s="173" t="s">
        <v>1576</v>
      </c>
      <c r="Q355" s="174">
        <v>100</v>
      </c>
      <c r="R355" s="173" t="s">
        <v>1576</v>
      </c>
      <c r="S355" s="173" t="s">
        <v>1558</v>
      </c>
      <c r="T355" s="173">
        <v>18069</v>
      </c>
      <c r="U355" s="170">
        <f t="shared" si="31"/>
        <v>1806900</v>
      </c>
    </row>
    <row r="356" spans="1:21" ht="14.25" customHeight="1" x14ac:dyDescent="0.15">
      <c r="A356" s="173" t="s">
        <v>53</v>
      </c>
      <c r="B356" s="214" t="s">
        <v>1611</v>
      </c>
      <c r="C356" s="173" t="str">
        <f t="shared" si="27"/>
        <v>Runway</v>
      </c>
      <c r="D356" s="173" t="str">
        <f t="shared" si="28"/>
        <v>1331</v>
      </c>
      <c r="E356" s="173" t="str">
        <f t="shared" si="29"/>
        <v>13/31</v>
      </c>
      <c r="F356" s="214">
        <v>1</v>
      </c>
      <c r="G356" s="173" t="s">
        <v>1555</v>
      </c>
      <c r="H356" s="173" t="str">
        <f t="shared" si="30"/>
        <v>DTL-RY1331-001</v>
      </c>
      <c r="I356" s="173" t="s">
        <v>1737</v>
      </c>
      <c r="J356" s="173" t="s">
        <v>11766</v>
      </c>
      <c r="K356" s="174">
        <v>41</v>
      </c>
      <c r="L356" s="174">
        <v>30</v>
      </c>
      <c r="M356" s="174">
        <v>42</v>
      </c>
      <c r="N356" s="174">
        <v>55</v>
      </c>
      <c r="O356" s="174">
        <v>55</v>
      </c>
      <c r="P356" s="173" t="s">
        <v>1654</v>
      </c>
      <c r="Q356" s="174">
        <v>59</v>
      </c>
      <c r="R356" s="173" t="s">
        <v>1654</v>
      </c>
      <c r="S356" s="173" t="s">
        <v>1586</v>
      </c>
      <c r="T356" s="173">
        <v>168680</v>
      </c>
      <c r="U356" s="170">
        <f t="shared" si="31"/>
        <v>9952120</v>
      </c>
    </row>
    <row r="357" spans="1:21" ht="14.25" customHeight="1" x14ac:dyDescent="0.15">
      <c r="A357" s="173" t="s">
        <v>203</v>
      </c>
      <c r="B357" s="173" t="s">
        <v>1577</v>
      </c>
      <c r="C357" s="173" t="str">
        <f t="shared" si="27"/>
        <v>Connecting Taxiway</v>
      </c>
      <c r="D357" s="173" t="str">
        <f t="shared" si="28"/>
        <v>N/A or No Data</v>
      </c>
      <c r="E357" s="173" t="str">
        <f t="shared" si="29"/>
        <v>N/A or No Data</v>
      </c>
      <c r="F357" s="173">
        <v>0</v>
      </c>
      <c r="G357" s="173" t="s">
        <v>1555</v>
      </c>
      <c r="H357" s="173" t="str">
        <f t="shared" si="30"/>
        <v>ROX-CTC-001</v>
      </c>
      <c r="I357" s="173" t="s">
        <v>2008</v>
      </c>
      <c r="J357" s="173" t="s">
        <v>11766</v>
      </c>
      <c r="K357" s="174">
        <v>36</v>
      </c>
      <c r="L357" s="174">
        <v>26</v>
      </c>
      <c r="M357" s="174">
        <v>37</v>
      </c>
      <c r="N357" s="174">
        <v>50</v>
      </c>
      <c r="O357" s="174">
        <v>50</v>
      </c>
      <c r="P357" s="173" t="s">
        <v>1634</v>
      </c>
      <c r="Q357" s="174">
        <v>64</v>
      </c>
      <c r="R357" s="173" t="s">
        <v>1634</v>
      </c>
      <c r="S357" s="173" t="s">
        <v>1586</v>
      </c>
      <c r="T357" s="173">
        <v>14935</v>
      </c>
      <c r="U357" s="170">
        <f t="shared" si="31"/>
        <v>955840</v>
      </c>
    </row>
    <row r="358" spans="1:21" ht="14.25" customHeight="1" x14ac:dyDescent="0.15">
      <c r="A358" s="173" t="s">
        <v>219</v>
      </c>
      <c r="B358" s="173" t="s">
        <v>1624</v>
      </c>
      <c r="C358" s="173" t="str">
        <f t="shared" si="27"/>
        <v>Runway</v>
      </c>
      <c r="D358" s="173" t="str">
        <f t="shared" si="28"/>
        <v>1735</v>
      </c>
      <c r="E358" s="173" t="str">
        <f t="shared" si="29"/>
        <v>17/35</v>
      </c>
      <c r="F358" s="173">
        <v>1</v>
      </c>
      <c r="G358" s="173" t="s">
        <v>1555</v>
      </c>
      <c r="H358" s="173" t="str">
        <f t="shared" si="30"/>
        <v>DVP-RY1735-001</v>
      </c>
      <c r="I358" s="173" t="s">
        <v>1706</v>
      </c>
      <c r="J358" s="173" t="s">
        <v>11766</v>
      </c>
      <c r="K358" s="174">
        <v>3</v>
      </c>
      <c r="L358" s="174">
        <v>2</v>
      </c>
      <c r="M358" s="174">
        <v>8</v>
      </c>
      <c r="N358" s="174">
        <v>12</v>
      </c>
      <c r="O358" s="174">
        <v>12</v>
      </c>
      <c r="P358" s="173" t="s">
        <v>1640</v>
      </c>
      <c r="Q358" s="174">
        <v>97</v>
      </c>
      <c r="R358" s="173" t="s">
        <v>1640</v>
      </c>
      <c r="S358" s="173" t="s">
        <v>1558</v>
      </c>
      <c r="T358" s="173">
        <v>180215</v>
      </c>
      <c r="U358" s="170">
        <f t="shared" si="31"/>
        <v>17480855</v>
      </c>
    </row>
    <row r="359" spans="1:21" ht="14.25" customHeight="1" x14ac:dyDescent="0.15">
      <c r="A359" s="173" t="s">
        <v>129</v>
      </c>
      <c r="B359" s="173" t="s">
        <v>1590</v>
      </c>
      <c r="C359" s="173" t="str">
        <f t="shared" si="27"/>
        <v>Runway</v>
      </c>
      <c r="D359" s="173" t="str">
        <f t="shared" si="28"/>
        <v>1432</v>
      </c>
      <c r="E359" s="173" t="str">
        <f t="shared" si="29"/>
        <v>14/32</v>
      </c>
      <c r="F359" s="173">
        <v>1</v>
      </c>
      <c r="G359" s="173" t="s">
        <v>1555</v>
      </c>
      <c r="H359" s="173" t="str">
        <f t="shared" si="30"/>
        <v>DXX-RY1432-001</v>
      </c>
      <c r="I359" s="173" t="s">
        <v>1608</v>
      </c>
      <c r="J359" s="173" t="s">
        <v>11766</v>
      </c>
      <c r="K359" s="174">
        <v>26</v>
      </c>
      <c r="L359" s="174">
        <v>18</v>
      </c>
      <c r="M359" s="174">
        <v>28</v>
      </c>
      <c r="N359" s="174">
        <v>39</v>
      </c>
      <c r="O359" s="174">
        <v>39</v>
      </c>
      <c r="P359" s="173" t="s">
        <v>1576</v>
      </c>
      <c r="Q359" s="174">
        <v>74</v>
      </c>
      <c r="R359" s="173" t="s">
        <v>1576</v>
      </c>
      <c r="S359" s="173" t="s">
        <v>1558</v>
      </c>
      <c r="T359" s="173">
        <v>264387</v>
      </c>
      <c r="U359" s="170">
        <f t="shared" si="31"/>
        <v>19564638</v>
      </c>
    </row>
    <row r="360" spans="1:21" ht="14.25" customHeight="1" x14ac:dyDescent="0.15">
      <c r="A360" s="173" t="s">
        <v>59</v>
      </c>
      <c r="B360" s="173" t="s">
        <v>1590</v>
      </c>
      <c r="C360" s="173" t="str">
        <f t="shared" si="27"/>
        <v>Runway</v>
      </c>
      <c r="D360" s="173" t="str">
        <f t="shared" si="28"/>
        <v>1432</v>
      </c>
      <c r="E360" s="173" t="str">
        <f t="shared" si="29"/>
        <v>14/32</v>
      </c>
      <c r="F360" s="173">
        <v>1</v>
      </c>
      <c r="G360" s="173" t="s">
        <v>1555</v>
      </c>
      <c r="H360" s="173" t="str">
        <f t="shared" si="30"/>
        <v>DYT-RY1432-001</v>
      </c>
      <c r="I360" s="173" t="s">
        <v>2113</v>
      </c>
      <c r="J360" s="173" t="s">
        <v>11766</v>
      </c>
      <c r="K360" s="174">
        <v>45</v>
      </c>
      <c r="L360" s="174">
        <v>33</v>
      </c>
      <c r="M360" s="174">
        <v>46</v>
      </c>
      <c r="N360" s="174">
        <v>60</v>
      </c>
      <c r="O360" s="174">
        <v>60</v>
      </c>
      <c r="P360" s="173" t="s">
        <v>1713</v>
      </c>
      <c r="Q360" s="174">
        <v>55</v>
      </c>
      <c r="R360" s="173" t="s">
        <v>1713</v>
      </c>
      <c r="S360" s="173" t="s">
        <v>1566</v>
      </c>
      <c r="T360" s="173">
        <v>238074</v>
      </c>
      <c r="U360" s="170">
        <f t="shared" si="31"/>
        <v>13094070</v>
      </c>
    </row>
    <row r="361" spans="1:21" ht="14.25" customHeight="1" x14ac:dyDescent="0.15">
      <c r="A361" s="173" t="s">
        <v>73</v>
      </c>
      <c r="B361" s="173" t="s">
        <v>1600</v>
      </c>
      <c r="C361" s="173" t="str">
        <f t="shared" si="27"/>
        <v>Connecting Taxiway</v>
      </c>
      <c r="D361" s="173" t="str">
        <f t="shared" si="28"/>
        <v>N/A or No Data</v>
      </c>
      <c r="E361" s="173" t="str">
        <f t="shared" si="29"/>
        <v>N/A or No Data</v>
      </c>
      <c r="F361" s="173">
        <v>0</v>
      </c>
      <c r="G361" s="173" t="s">
        <v>1568</v>
      </c>
      <c r="H361" s="173" t="str">
        <f t="shared" si="30"/>
        <v>FFM-CTB-002</v>
      </c>
      <c r="I361" s="173" t="s">
        <v>2012</v>
      </c>
      <c r="J361" s="173" t="s">
        <v>11766</v>
      </c>
      <c r="K361" s="174">
        <v>21</v>
      </c>
      <c r="L361" s="174">
        <v>14</v>
      </c>
      <c r="M361" s="174">
        <v>24</v>
      </c>
      <c r="N361" s="174">
        <v>33</v>
      </c>
      <c r="O361" s="174">
        <v>33</v>
      </c>
      <c r="P361" s="173" t="s">
        <v>1662</v>
      </c>
      <c r="Q361" s="174">
        <v>79</v>
      </c>
      <c r="R361" s="173" t="s">
        <v>1662</v>
      </c>
      <c r="S361" s="173" t="s">
        <v>1558</v>
      </c>
      <c r="T361" s="173">
        <v>17978</v>
      </c>
      <c r="U361" s="170">
        <f t="shared" si="31"/>
        <v>1420262</v>
      </c>
    </row>
    <row r="362" spans="1:21" ht="14.25" customHeight="1" x14ac:dyDescent="0.15">
      <c r="A362" s="173" t="s">
        <v>117</v>
      </c>
      <c r="B362" s="173" t="s">
        <v>1571</v>
      </c>
      <c r="C362" s="173" t="str">
        <f t="shared" si="27"/>
        <v>Connecting Taxiway</v>
      </c>
      <c r="D362" s="173" t="str">
        <f t="shared" si="28"/>
        <v>N/A or No Data</v>
      </c>
      <c r="E362" s="173" t="str">
        <f t="shared" si="29"/>
        <v>N/A or No Data</v>
      </c>
      <c r="F362" s="173">
        <v>0</v>
      </c>
      <c r="G362" s="173" t="s">
        <v>1555</v>
      </c>
      <c r="H362" s="173" t="str">
        <f t="shared" si="30"/>
        <v>LJF-CTA3-001</v>
      </c>
      <c r="I362" s="173" t="s">
        <v>2013</v>
      </c>
      <c r="J362" s="173" t="s">
        <v>11766</v>
      </c>
      <c r="K362" s="174">
        <v>5</v>
      </c>
      <c r="L362" s="174">
        <v>4</v>
      </c>
      <c r="M362" s="174">
        <v>10</v>
      </c>
      <c r="N362" s="174">
        <v>14</v>
      </c>
      <c r="O362" s="174">
        <v>14</v>
      </c>
      <c r="P362" s="173" t="s">
        <v>1576</v>
      </c>
      <c r="Q362" s="174">
        <v>95</v>
      </c>
      <c r="R362" s="173" t="s">
        <v>1576</v>
      </c>
      <c r="S362" s="173" t="s">
        <v>1558</v>
      </c>
      <c r="T362" s="173">
        <v>11599</v>
      </c>
      <c r="U362" s="170">
        <f t="shared" si="31"/>
        <v>1101905</v>
      </c>
    </row>
    <row r="363" spans="1:21" ht="14.25" customHeight="1" x14ac:dyDescent="0.15">
      <c r="A363" s="173" t="s">
        <v>79</v>
      </c>
      <c r="B363" s="173" t="s">
        <v>1583</v>
      </c>
      <c r="C363" s="173" t="str">
        <f t="shared" si="27"/>
        <v>Apron</v>
      </c>
      <c r="D363" s="173" t="str">
        <f t="shared" si="28"/>
        <v>N/A or No Data</v>
      </c>
      <c r="E363" s="173" t="str">
        <f t="shared" si="29"/>
        <v>N/A or No Data</v>
      </c>
      <c r="F363" s="173">
        <v>0</v>
      </c>
      <c r="G363" s="173" t="s">
        <v>1568</v>
      </c>
      <c r="H363" s="173" t="str">
        <f t="shared" si="30"/>
        <v>FSE-APA-002</v>
      </c>
      <c r="I363" s="173" t="s">
        <v>2014</v>
      </c>
      <c r="J363" s="173" t="s">
        <v>11766</v>
      </c>
      <c r="K363" s="174">
        <v>0</v>
      </c>
      <c r="L363" s="174">
        <v>0</v>
      </c>
      <c r="M363" s="174">
        <v>0</v>
      </c>
      <c r="N363" s="174">
        <v>0</v>
      </c>
      <c r="O363" s="174">
        <v>0</v>
      </c>
      <c r="P363" s="173" t="s">
        <v>1585</v>
      </c>
      <c r="Q363" s="174">
        <v>100</v>
      </c>
      <c r="R363" s="173" t="s">
        <v>1585</v>
      </c>
      <c r="S363" s="173" t="s">
        <v>1558</v>
      </c>
      <c r="T363" s="173">
        <v>45976</v>
      </c>
      <c r="U363" s="170">
        <f t="shared" si="31"/>
        <v>4597600</v>
      </c>
    </row>
    <row r="364" spans="1:21" ht="14.25" customHeight="1" x14ac:dyDescent="0.15">
      <c r="A364" s="173" t="s">
        <v>53</v>
      </c>
      <c r="B364" s="173" t="s">
        <v>1583</v>
      </c>
      <c r="C364" s="173" t="str">
        <f t="shared" si="27"/>
        <v>Apron</v>
      </c>
      <c r="D364" s="173" t="str">
        <f t="shared" si="28"/>
        <v>N/A or No Data</v>
      </c>
      <c r="E364" s="173" t="str">
        <f t="shared" si="29"/>
        <v>N/A or No Data</v>
      </c>
      <c r="F364" s="173">
        <v>0</v>
      </c>
      <c r="G364" s="173" t="s">
        <v>1568</v>
      </c>
      <c r="H364" s="173" t="str">
        <f t="shared" si="30"/>
        <v>DTL-APA-002</v>
      </c>
      <c r="I364" s="173" t="s">
        <v>2015</v>
      </c>
      <c r="J364" s="173" t="s">
        <v>11766</v>
      </c>
      <c r="K364" s="174">
        <v>28</v>
      </c>
      <c r="L364" s="174">
        <v>20</v>
      </c>
      <c r="M364" s="174">
        <v>30</v>
      </c>
      <c r="N364" s="174">
        <v>41</v>
      </c>
      <c r="O364" s="174">
        <v>41</v>
      </c>
      <c r="P364" s="173" t="s">
        <v>1654</v>
      </c>
      <c r="Q364" s="174">
        <v>72</v>
      </c>
      <c r="R364" s="173" t="s">
        <v>1654</v>
      </c>
      <c r="S364" s="173" t="s">
        <v>1558</v>
      </c>
      <c r="T364" s="173">
        <v>85864</v>
      </c>
      <c r="U364" s="170">
        <f t="shared" si="31"/>
        <v>6182208</v>
      </c>
    </row>
    <row r="365" spans="1:21" ht="14.25" customHeight="1" x14ac:dyDescent="0.15">
      <c r="A365" s="173" t="s">
        <v>65</v>
      </c>
      <c r="B365" s="173" t="s">
        <v>1684</v>
      </c>
      <c r="C365" s="173" t="str">
        <f t="shared" si="27"/>
        <v>Runway</v>
      </c>
      <c r="D365" s="173" t="str">
        <f t="shared" si="28"/>
        <v>1230</v>
      </c>
      <c r="E365" s="173" t="str">
        <f t="shared" si="29"/>
        <v>12/30</v>
      </c>
      <c r="F365" s="173">
        <v>1</v>
      </c>
      <c r="G365" s="173" t="s">
        <v>1555</v>
      </c>
      <c r="H365" s="173" t="str">
        <f t="shared" si="30"/>
        <v>ELO-RY1230-001</v>
      </c>
      <c r="I365" s="173" t="s">
        <v>1918</v>
      </c>
      <c r="J365" s="173" t="s">
        <v>11766</v>
      </c>
      <c r="K365" s="174">
        <v>0</v>
      </c>
      <c r="L365" s="174">
        <v>0</v>
      </c>
      <c r="M365" s="174">
        <v>0</v>
      </c>
      <c r="N365" s="174">
        <v>0</v>
      </c>
      <c r="O365" s="174">
        <v>0</v>
      </c>
      <c r="P365" s="173" t="s">
        <v>1599</v>
      </c>
      <c r="Q365" s="174">
        <v>100</v>
      </c>
      <c r="R365" s="173" t="s">
        <v>1599</v>
      </c>
      <c r="S365" s="173" t="s">
        <v>1558</v>
      </c>
      <c r="T365" s="173">
        <v>521019</v>
      </c>
      <c r="U365" s="170">
        <f t="shared" si="31"/>
        <v>52101900</v>
      </c>
    </row>
    <row r="366" spans="1:21" ht="14.25" customHeight="1" x14ac:dyDescent="0.15">
      <c r="A366" s="173" t="s">
        <v>65</v>
      </c>
      <c r="B366" s="173" t="s">
        <v>1684</v>
      </c>
      <c r="C366" s="173" t="str">
        <f t="shared" si="27"/>
        <v>Runway</v>
      </c>
      <c r="D366" s="173" t="str">
        <f t="shared" si="28"/>
        <v>1230</v>
      </c>
      <c r="E366" s="173" t="str">
        <f t="shared" si="29"/>
        <v>12/30</v>
      </c>
      <c r="F366" s="173">
        <v>1</v>
      </c>
      <c r="G366" s="173" t="s">
        <v>1581</v>
      </c>
      <c r="H366" s="173" t="str">
        <f t="shared" si="30"/>
        <v>ELO-RY1230-003</v>
      </c>
      <c r="I366" s="173" t="s">
        <v>3055</v>
      </c>
      <c r="J366" s="173" t="s">
        <v>11766</v>
      </c>
      <c r="K366" s="174">
        <v>5</v>
      </c>
      <c r="L366" s="174">
        <v>4</v>
      </c>
      <c r="M366" s="174">
        <v>10</v>
      </c>
      <c r="N366" s="174">
        <v>14</v>
      </c>
      <c r="O366" s="174">
        <v>14</v>
      </c>
      <c r="P366" s="173" t="s">
        <v>1599</v>
      </c>
      <c r="Q366" s="174">
        <v>95</v>
      </c>
      <c r="R366" s="173" t="s">
        <v>1599</v>
      </c>
      <c r="S366" s="173" t="s">
        <v>1558</v>
      </c>
      <c r="T366" s="173">
        <v>40025</v>
      </c>
      <c r="U366" s="170">
        <f t="shared" si="31"/>
        <v>3802375</v>
      </c>
    </row>
    <row r="367" spans="1:21" ht="14.25" customHeight="1" x14ac:dyDescent="0.15">
      <c r="A367" s="173" t="s">
        <v>257</v>
      </c>
      <c r="B367" s="173" t="s">
        <v>1689</v>
      </c>
      <c r="C367" s="173" t="str">
        <f t="shared" si="27"/>
        <v>Runway</v>
      </c>
      <c r="D367" s="173" t="str">
        <f t="shared" si="28"/>
        <v>1634</v>
      </c>
      <c r="E367" s="173" t="str">
        <f t="shared" si="29"/>
        <v>16/34</v>
      </c>
      <c r="F367" s="173">
        <v>1</v>
      </c>
      <c r="G367" s="173" t="s">
        <v>1555</v>
      </c>
      <c r="H367" s="173" t="str">
        <f t="shared" si="30"/>
        <v>ETH-RY1634-001</v>
      </c>
      <c r="I367" s="173" t="s">
        <v>1705</v>
      </c>
      <c r="J367" s="173" t="s">
        <v>11766</v>
      </c>
      <c r="K367" s="174">
        <v>36</v>
      </c>
      <c r="L367" s="174">
        <v>26</v>
      </c>
      <c r="M367" s="174">
        <v>37</v>
      </c>
      <c r="N367" s="174">
        <v>50</v>
      </c>
      <c r="O367" s="174">
        <v>50</v>
      </c>
      <c r="P367" s="173" t="s">
        <v>1640</v>
      </c>
      <c r="Q367" s="174">
        <v>64</v>
      </c>
      <c r="R367" s="173" t="s">
        <v>1640</v>
      </c>
      <c r="S367" s="173" t="s">
        <v>1586</v>
      </c>
      <c r="T367" s="173">
        <v>247476</v>
      </c>
      <c r="U367" s="170">
        <f t="shared" si="31"/>
        <v>15838464</v>
      </c>
    </row>
    <row r="368" spans="1:21" ht="14.25" customHeight="1" x14ac:dyDescent="0.15">
      <c r="A368" s="173" t="s">
        <v>107</v>
      </c>
      <c r="B368" s="173" t="s">
        <v>1694</v>
      </c>
      <c r="C368" s="173" t="str">
        <f t="shared" si="27"/>
        <v>Connecting Taxiway</v>
      </c>
      <c r="D368" s="173" t="str">
        <f t="shared" si="28"/>
        <v>N/A or No Data</v>
      </c>
      <c r="E368" s="173" t="str">
        <f t="shared" si="29"/>
        <v>N/A or No Data</v>
      </c>
      <c r="F368" s="173">
        <v>0</v>
      </c>
      <c r="G368" s="173" t="s">
        <v>1555</v>
      </c>
      <c r="H368" s="173" t="str">
        <f t="shared" si="30"/>
        <v>HCD-CTA4-001</v>
      </c>
      <c r="I368" s="173" t="s">
        <v>2019</v>
      </c>
      <c r="J368" s="173" t="s">
        <v>11766</v>
      </c>
      <c r="K368" s="174">
        <v>5</v>
      </c>
      <c r="L368" s="174">
        <v>4</v>
      </c>
      <c r="M368" s="174">
        <v>10</v>
      </c>
      <c r="N368" s="174">
        <v>14</v>
      </c>
      <c r="O368" s="174">
        <v>14</v>
      </c>
      <c r="P368" s="173" t="s">
        <v>1576</v>
      </c>
      <c r="Q368" s="174">
        <v>95</v>
      </c>
      <c r="R368" s="173" t="s">
        <v>1576</v>
      </c>
      <c r="S368" s="173" t="s">
        <v>1558</v>
      </c>
      <c r="T368" s="173">
        <v>11854</v>
      </c>
      <c r="U368" s="170">
        <f t="shared" si="31"/>
        <v>1126130</v>
      </c>
    </row>
    <row r="369" spans="1:21" ht="14.25" customHeight="1" x14ac:dyDescent="0.15">
      <c r="A369" s="173" t="s">
        <v>231</v>
      </c>
      <c r="B369" s="173" t="s">
        <v>1580</v>
      </c>
      <c r="C369" s="173" t="str">
        <f t="shared" si="27"/>
        <v>Parallel Taxiway</v>
      </c>
      <c r="D369" s="173" t="str">
        <f t="shared" si="28"/>
        <v>N/A or No Data</v>
      </c>
      <c r="E369" s="173" t="str">
        <f t="shared" si="29"/>
        <v>N/A or No Data</v>
      </c>
      <c r="F369" s="173">
        <v>0</v>
      </c>
      <c r="G369" s="173" t="s">
        <v>1555</v>
      </c>
      <c r="H369" s="173" t="str">
        <f t="shared" si="30"/>
        <v>D41-PTA-001</v>
      </c>
      <c r="I369" s="173" t="s">
        <v>2020</v>
      </c>
      <c r="J369" s="173" t="s">
        <v>11766</v>
      </c>
      <c r="K369" s="174">
        <v>27</v>
      </c>
      <c r="L369" s="174">
        <v>19</v>
      </c>
      <c r="M369" s="174">
        <v>29</v>
      </c>
      <c r="N369" s="174">
        <v>40</v>
      </c>
      <c r="O369" s="174">
        <v>40</v>
      </c>
      <c r="P369" s="173" t="s">
        <v>1579</v>
      </c>
      <c r="Q369" s="174">
        <v>73</v>
      </c>
      <c r="R369" s="173" t="s">
        <v>1579</v>
      </c>
      <c r="S369" s="173" t="s">
        <v>1558</v>
      </c>
      <c r="T369" s="173">
        <v>37765</v>
      </c>
      <c r="U369" s="170">
        <f t="shared" si="31"/>
        <v>2756845</v>
      </c>
    </row>
    <row r="370" spans="1:21" ht="14.25" customHeight="1" x14ac:dyDescent="0.15">
      <c r="A370" s="173" t="s">
        <v>185</v>
      </c>
      <c r="B370" s="173" t="s">
        <v>1627</v>
      </c>
      <c r="C370" s="173" t="str">
        <f t="shared" si="27"/>
        <v>Connecting Taxiway</v>
      </c>
      <c r="D370" s="173" t="str">
        <f t="shared" si="28"/>
        <v>N/A or No Data</v>
      </c>
      <c r="E370" s="173" t="str">
        <f t="shared" si="29"/>
        <v>N/A or No Data</v>
      </c>
      <c r="F370" s="173">
        <v>0</v>
      </c>
      <c r="G370" s="173" t="s">
        <v>1555</v>
      </c>
      <c r="H370" s="173" t="str">
        <f t="shared" si="30"/>
        <v>48Y-CTA-001</v>
      </c>
      <c r="I370" s="173" t="s">
        <v>2021</v>
      </c>
      <c r="J370" s="173" t="s">
        <v>11766</v>
      </c>
      <c r="K370" s="174">
        <v>39</v>
      </c>
      <c r="L370" s="174">
        <v>28</v>
      </c>
      <c r="M370" s="174">
        <v>40</v>
      </c>
      <c r="N370" s="174">
        <v>53</v>
      </c>
      <c r="O370" s="174">
        <v>53</v>
      </c>
      <c r="P370" s="173" t="s">
        <v>1579</v>
      </c>
      <c r="Q370" s="174">
        <v>61</v>
      </c>
      <c r="R370" s="173" t="s">
        <v>1579</v>
      </c>
      <c r="S370" s="173" t="s">
        <v>1586</v>
      </c>
      <c r="T370" s="173">
        <v>27623</v>
      </c>
      <c r="U370" s="170">
        <f t="shared" si="31"/>
        <v>1685003</v>
      </c>
    </row>
    <row r="371" spans="1:21" ht="14.25" customHeight="1" x14ac:dyDescent="0.15">
      <c r="A371" s="173" t="s">
        <v>231</v>
      </c>
      <c r="B371" s="173" t="s">
        <v>1583</v>
      </c>
      <c r="C371" s="173" t="str">
        <f t="shared" si="27"/>
        <v>Apron</v>
      </c>
      <c r="D371" s="173" t="str">
        <f t="shared" si="28"/>
        <v>N/A or No Data</v>
      </c>
      <c r="E371" s="173" t="str">
        <f t="shared" si="29"/>
        <v>N/A or No Data</v>
      </c>
      <c r="F371" s="173">
        <v>0</v>
      </c>
      <c r="G371" s="173" t="s">
        <v>1555</v>
      </c>
      <c r="H371" s="173" t="str">
        <f t="shared" si="30"/>
        <v>D41-APA-001</v>
      </c>
      <c r="I371" s="173" t="s">
        <v>2022</v>
      </c>
      <c r="J371" s="173" t="s">
        <v>11766</v>
      </c>
      <c r="K371" s="174">
        <v>72</v>
      </c>
      <c r="L371" s="174">
        <v>57</v>
      </c>
      <c r="M371" s="174">
        <v>70</v>
      </c>
      <c r="N371" s="174">
        <v>84</v>
      </c>
      <c r="O371" s="174">
        <v>84</v>
      </c>
      <c r="P371" s="173" t="s">
        <v>1579</v>
      </c>
      <c r="Q371" s="174">
        <v>17</v>
      </c>
      <c r="R371" s="173" t="s">
        <v>1579</v>
      </c>
      <c r="S371" s="173" t="s">
        <v>1566</v>
      </c>
      <c r="T371" s="173">
        <v>8261</v>
      </c>
      <c r="U371" s="170">
        <f t="shared" si="31"/>
        <v>140437</v>
      </c>
    </row>
    <row r="372" spans="1:21" ht="14.25" customHeight="1" x14ac:dyDescent="0.15">
      <c r="A372" s="173" t="s">
        <v>139</v>
      </c>
      <c r="B372" s="173" t="s">
        <v>1627</v>
      </c>
      <c r="C372" s="173" t="str">
        <f t="shared" si="27"/>
        <v>Connecting Taxiway</v>
      </c>
      <c r="D372" s="173" t="str">
        <f t="shared" si="28"/>
        <v>N/A or No Data</v>
      </c>
      <c r="E372" s="173" t="str">
        <f t="shared" si="29"/>
        <v>N/A or No Data</v>
      </c>
      <c r="F372" s="173">
        <v>0</v>
      </c>
      <c r="G372" s="173" t="s">
        <v>1555</v>
      </c>
      <c r="H372" s="173" t="str">
        <f t="shared" si="30"/>
        <v>HZX-CTA-001</v>
      </c>
      <c r="I372" s="173" t="s">
        <v>2023</v>
      </c>
      <c r="J372" s="173" t="s">
        <v>11766</v>
      </c>
      <c r="K372" s="174">
        <v>20</v>
      </c>
      <c r="L372" s="174">
        <v>14</v>
      </c>
      <c r="M372" s="174">
        <v>23</v>
      </c>
      <c r="N372" s="174">
        <v>32</v>
      </c>
      <c r="O372" s="174">
        <v>32</v>
      </c>
      <c r="P372" s="173" t="s">
        <v>1619</v>
      </c>
      <c r="Q372" s="174">
        <v>77</v>
      </c>
      <c r="R372" s="173" t="s">
        <v>1619</v>
      </c>
      <c r="S372" s="173" t="s">
        <v>1558</v>
      </c>
      <c r="T372" s="173">
        <v>10731</v>
      </c>
      <c r="U372" s="170">
        <f t="shared" si="31"/>
        <v>826287</v>
      </c>
    </row>
    <row r="373" spans="1:21" ht="14.25" customHeight="1" x14ac:dyDescent="0.15">
      <c r="A373" s="173" t="s">
        <v>235</v>
      </c>
      <c r="B373" s="173" t="s">
        <v>1627</v>
      </c>
      <c r="C373" s="173" t="str">
        <f t="shared" si="27"/>
        <v>Connecting Taxiway</v>
      </c>
      <c r="D373" s="173" t="str">
        <f t="shared" si="28"/>
        <v>N/A or No Data</v>
      </c>
      <c r="E373" s="173" t="str">
        <f t="shared" si="29"/>
        <v>N/A or No Data</v>
      </c>
      <c r="F373" s="173">
        <v>0</v>
      </c>
      <c r="G373" s="173" t="s">
        <v>1568</v>
      </c>
      <c r="H373" s="173" t="str">
        <f t="shared" si="30"/>
        <v>12D-CTA-002</v>
      </c>
      <c r="I373" s="173" t="s">
        <v>2024</v>
      </c>
      <c r="J373" s="173" t="s">
        <v>11766</v>
      </c>
      <c r="K373" s="174">
        <v>9</v>
      </c>
      <c r="L373" s="174">
        <v>6</v>
      </c>
      <c r="M373" s="174">
        <v>13</v>
      </c>
      <c r="N373" s="174">
        <v>19</v>
      </c>
      <c r="O373" s="174">
        <v>19</v>
      </c>
      <c r="P373" s="173" t="s">
        <v>1579</v>
      </c>
      <c r="Q373" s="174">
        <v>91</v>
      </c>
      <c r="R373" s="173" t="s">
        <v>1579</v>
      </c>
      <c r="S373" s="173" t="s">
        <v>1558</v>
      </c>
      <c r="T373" s="173">
        <v>26211</v>
      </c>
      <c r="U373" s="170">
        <f t="shared" si="31"/>
        <v>2385201</v>
      </c>
    </row>
    <row r="374" spans="1:21" ht="14.25" customHeight="1" x14ac:dyDescent="0.15">
      <c r="A374" s="173" t="s">
        <v>133</v>
      </c>
      <c r="B374" s="173" t="s">
        <v>1602</v>
      </c>
      <c r="C374" s="173" t="str">
        <f t="shared" si="27"/>
        <v>Parallel Taxiway</v>
      </c>
      <c r="D374" s="173" t="str">
        <f t="shared" si="28"/>
        <v>N/A or No Data</v>
      </c>
      <c r="E374" s="173" t="str">
        <f t="shared" si="29"/>
        <v>N/A or No Data</v>
      </c>
      <c r="F374" s="173">
        <v>0</v>
      </c>
      <c r="G374" s="173" t="s">
        <v>1581</v>
      </c>
      <c r="H374" s="173" t="str">
        <f t="shared" si="30"/>
        <v>MKT-PTB-003</v>
      </c>
      <c r="I374" s="173" t="s">
        <v>2025</v>
      </c>
      <c r="J374" s="173" t="s">
        <v>11766</v>
      </c>
      <c r="K374" s="174">
        <v>11</v>
      </c>
      <c r="L374" s="174">
        <v>8</v>
      </c>
      <c r="M374" s="174">
        <v>15</v>
      </c>
      <c r="N374" s="174">
        <v>21</v>
      </c>
      <c r="O374" s="174">
        <v>21</v>
      </c>
      <c r="P374" s="173" t="s">
        <v>1604</v>
      </c>
      <c r="Q374" s="174">
        <v>89</v>
      </c>
      <c r="R374" s="173" t="s">
        <v>1604</v>
      </c>
      <c r="S374" s="173" t="s">
        <v>1558</v>
      </c>
      <c r="T374" s="173">
        <v>56458</v>
      </c>
      <c r="U374" s="170">
        <f t="shared" si="31"/>
        <v>5024762</v>
      </c>
    </row>
    <row r="375" spans="1:21" ht="14.25" customHeight="1" x14ac:dyDescent="0.15">
      <c r="A375" s="173" t="s">
        <v>67</v>
      </c>
      <c r="B375" s="173" t="s">
        <v>1590</v>
      </c>
      <c r="C375" s="173" t="str">
        <f t="shared" si="27"/>
        <v>Runway</v>
      </c>
      <c r="D375" s="173" t="str">
        <f t="shared" si="28"/>
        <v>1432</v>
      </c>
      <c r="E375" s="173" t="str">
        <f t="shared" si="29"/>
        <v>14/32</v>
      </c>
      <c r="F375" s="173">
        <v>0</v>
      </c>
      <c r="G375" s="173" t="s">
        <v>1555</v>
      </c>
      <c r="H375" s="173" t="str">
        <f t="shared" si="30"/>
        <v>EVM-RY1432-001</v>
      </c>
      <c r="I375" s="173" t="s">
        <v>1866</v>
      </c>
      <c r="J375" s="173" t="s">
        <v>11766</v>
      </c>
      <c r="K375" s="174">
        <v>0</v>
      </c>
      <c r="L375" s="174">
        <v>0</v>
      </c>
      <c r="M375" s="174">
        <v>0</v>
      </c>
      <c r="N375" s="174">
        <v>0</v>
      </c>
      <c r="O375" s="174">
        <v>0</v>
      </c>
      <c r="P375" s="173" t="s">
        <v>1607</v>
      </c>
      <c r="Q375" s="174">
        <v>100</v>
      </c>
      <c r="R375" s="173" t="s">
        <v>1607</v>
      </c>
      <c r="S375" s="173" t="s">
        <v>1558</v>
      </c>
      <c r="T375" s="173">
        <v>19341</v>
      </c>
      <c r="U375" s="170">
        <f t="shared" si="31"/>
        <v>1934100</v>
      </c>
    </row>
    <row r="376" spans="1:21" ht="14.25" customHeight="1" x14ac:dyDescent="0.15">
      <c r="A376" s="173" t="s">
        <v>67</v>
      </c>
      <c r="B376" s="173" t="s">
        <v>1605</v>
      </c>
      <c r="C376" s="173" t="str">
        <f t="shared" si="27"/>
        <v>Runway</v>
      </c>
      <c r="D376" s="173" t="str">
        <f t="shared" si="28"/>
        <v>927</v>
      </c>
      <c r="E376" s="173" t="str">
        <f t="shared" si="29"/>
        <v>09/27</v>
      </c>
      <c r="F376" s="173">
        <v>1</v>
      </c>
      <c r="G376" s="173" t="s">
        <v>1555</v>
      </c>
      <c r="H376" s="173" t="str">
        <f t="shared" si="30"/>
        <v>EVM-RY927-001</v>
      </c>
      <c r="I376" s="173" t="s">
        <v>1606</v>
      </c>
      <c r="J376" s="173" t="s">
        <v>11766</v>
      </c>
      <c r="K376" s="174">
        <v>4</v>
      </c>
      <c r="L376" s="174">
        <v>3</v>
      </c>
      <c r="M376" s="174">
        <v>9</v>
      </c>
      <c r="N376" s="174">
        <v>13</v>
      </c>
      <c r="O376" s="174">
        <v>13</v>
      </c>
      <c r="P376" s="173" t="s">
        <v>1607</v>
      </c>
      <c r="Q376" s="174">
        <v>96</v>
      </c>
      <c r="R376" s="173" t="s">
        <v>1607</v>
      </c>
      <c r="S376" s="173" t="s">
        <v>1558</v>
      </c>
      <c r="T376" s="173">
        <v>300365</v>
      </c>
      <c r="U376" s="170">
        <f t="shared" si="31"/>
        <v>28835040</v>
      </c>
    </row>
    <row r="377" spans="1:21" ht="14.25" customHeight="1" x14ac:dyDescent="0.15">
      <c r="A377" s="173" t="s">
        <v>191</v>
      </c>
      <c r="B377" s="173" t="s">
        <v>1600</v>
      </c>
      <c r="C377" s="173" t="str">
        <f t="shared" si="27"/>
        <v>Connecting Taxiway</v>
      </c>
      <c r="D377" s="173" t="str">
        <f t="shared" si="28"/>
        <v>N/A or No Data</v>
      </c>
      <c r="E377" s="173" t="str">
        <f t="shared" si="29"/>
        <v>N/A or No Data</v>
      </c>
      <c r="F377" s="173">
        <v>0</v>
      </c>
      <c r="G377" s="173" t="s">
        <v>1555</v>
      </c>
      <c r="H377" s="173" t="str">
        <f t="shared" si="30"/>
        <v>PNM-CTB-001</v>
      </c>
      <c r="I377" s="173" t="s">
        <v>2028</v>
      </c>
      <c r="J377" s="173" t="s">
        <v>11766</v>
      </c>
      <c r="K377" s="174">
        <v>40</v>
      </c>
      <c r="L377" s="174">
        <v>29</v>
      </c>
      <c r="M377" s="174">
        <v>41</v>
      </c>
      <c r="N377" s="174">
        <v>54</v>
      </c>
      <c r="O377" s="174">
        <v>54</v>
      </c>
      <c r="P377" s="173" t="s">
        <v>1722</v>
      </c>
      <c r="Q377" s="174">
        <v>44</v>
      </c>
      <c r="R377" s="173" t="s">
        <v>1722</v>
      </c>
      <c r="S377" s="173" t="s">
        <v>1566</v>
      </c>
      <c r="T377" s="173">
        <v>12147</v>
      </c>
      <c r="U377" s="170">
        <f t="shared" si="31"/>
        <v>534468</v>
      </c>
    </row>
    <row r="378" spans="1:21" ht="14.25" customHeight="1" x14ac:dyDescent="0.15">
      <c r="A378" s="173" t="s">
        <v>153</v>
      </c>
      <c r="B378" s="173" t="s">
        <v>1627</v>
      </c>
      <c r="C378" s="173" t="str">
        <f t="shared" si="27"/>
        <v>Connecting Taxiway</v>
      </c>
      <c r="D378" s="173" t="str">
        <f t="shared" si="28"/>
        <v>N/A or No Data</v>
      </c>
      <c r="E378" s="173" t="str">
        <f t="shared" si="29"/>
        <v>N/A or No Data</v>
      </c>
      <c r="F378" s="173">
        <v>0</v>
      </c>
      <c r="G378" s="173" t="s">
        <v>1555</v>
      </c>
      <c r="H378" s="173" t="str">
        <f t="shared" si="30"/>
        <v>MVE-CTA-001</v>
      </c>
      <c r="I378" s="173" t="s">
        <v>2029</v>
      </c>
      <c r="J378" s="173" t="s">
        <v>11766</v>
      </c>
      <c r="K378" s="174">
        <v>21</v>
      </c>
      <c r="L378" s="174">
        <v>14</v>
      </c>
      <c r="M378" s="174">
        <v>24</v>
      </c>
      <c r="N378" s="174">
        <v>33</v>
      </c>
      <c r="O378" s="174">
        <v>33</v>
      </c>
      <c r="P378" s="173" t="s">
        <v>1683</v>
      </c>
      <c r="Q378" s="174">
        <v>79</v>
      </c>
      <c r="R378" s="173" t="s">
        <v>1683</v>
      </c>
      <c r="S378" s="173" t="s">
        <v>1558</v>
      </c>
      <c r="T378" s="173">
        <v>12353</v>
      </c>
      <c r="U378" s="170">
        <f t="shared" si="31"/>
        <v>975887</v>
      </c>
    </row>
    <row r="379" spans="1:21" ht="14.25" customHeight="1" x14ac:dyDescent="0.15">
      <c r="A379" s="173" t="s">
        <v>51</v>
      </c>
      <c r="B379" s="173" t="s">
        <v>1637</v>
      </c>
      <c r="C379" s="173" t="str">
        <f t="shared" si="27"/>
        <v>Apron</v>
      </c>
      <c r="D379" s="173" t="str">
        <f t="shared" si="28"/>
        <v>N/A or No Data</v>
      </c>
      <c r="E379" s="173" t="str">
        <f t="shared" si="29"/>
        <v>N/A or No Data</v>
      </c>
      <c r="F379" s="173">
        <v>0</v>
      </c>
      <c r="G379" s="173" t="s">
        <v>1555</v>
      </c>
      <c r="H379" s="173" t="str">
        <f t="shared" si="30"/>
        <v>CKN-APB-001</v>
      </c>
      <c r="I379" s="173" t="s">
        <v>2030</v>
      </c>
      <c r="J379" s="173" t="s">
        <v>11766</v>
      </c>
      <c r="K379" s="174">
        <v>19</v>
      </c>
      <c r="L379" s="174">
        <v>13</v>
      </c>
      <c r="M379" s="174">
        <v>22</v>
      </c>
      <c r="N379" s="174">
        <v>31</v>
      </c>
      <c r="O379" s="174">
        <v>31</v>
      </c>
      <c r="P379" s="173" t="s">
        <v>1673</v>
      </c>
      <c r="Q379" s="174">
        <v>77</v>
      </c>
      <c r="R379" s="173" t="s">
        <v>1673</v>
      </c>
      <c r="S379" s="173" t="s">
        <v>1558</v>
      </c>
      <c r="T379" s="173">
        <v>27979</v>
      </c>
      <c r="U379" s="170">
        <f t="shared" si="31"/>
        <v>2154383</v>
      </c>
    </row>
    <row r="380" spans="1:21" ht="14.25" customHeight="1" x14ac:dyDescent="0.15">
      <c r="A380" s="173" t="s">
        <v>87</v>
      </c>
      <c r="B380" s="173" t="s">
        <v>1627</v>
      </c>
      <c r="C380" s="173" t="str">
        <f t="shared" si="27"/>
        <v>Connecting Taxiway</v>
      </c>
      <c r="D380" s="173" t="str">
        <f t="shared" si="28"/>
        <v>N/A or No Data</v>
      </c>
      <c r="E380" s="173" t="str">
        <f t="shared" si="29"/>
        <v>N/A or No Data</v>
      </c>
      <c r="F380" s="173">
        <v>0</v>
      </c>
      <c r="G380" s="173" t="s">
        <v>1555</v>
      </c>
      <c r="H380" s="173" t="str">
        <f t="shared" si="30"/>
        <v>GPZ-CTA-001</v>
      </c>
      <c r="I380" s="173" t="s">
        <v>2031</v>
      </c>
      <c r="J380" s="173" t="s">
        <v>11766</v>
      </c>
      <c r="K380" s="174">
        <v>37</v>
      </c>
      <c r="L380" s="174">
        <v>27</v>
      </c>
      <c r="M380" s="174">
        <v>38</v>
      </c>
      <c r="N380" s="174">
        <v>51</v>
      </c>
      <c r="O380" s="174">
        <v>51</v>
      </c>
      <c r="P380" s="173" t="s">
        <v>1579</v>
      </c>
      <c r="Q380" s="174">
        <v>63</v>
      </c>
      <c r="R380" s="173" t="s">
        <v>1579</v>
      </c>
      <c r="S380" s="173" t="s">
        <v>1586</v>
      </c>
      <c r="T380" s="173">
        <v>17303</v>
      </c>
      <c r="U380" s="170">
        <f t="shared" si="31"/>
        <v>1090089</v>
      </c>
    </row>
    <row r="381" spans="1:21" ht="14.25" customHeight="1" x14ac:dyDescent="0.15">
      <c r="A381" s="173" t="s">
        <v>71</v>
      </c>
      <c r="B381" s="173" t="s">
        <v>1684</v>
      </c>
      <c r="C381" s="173" t="str">
        <f t="shared" si="27"/>
        <v>Runway</v>
      </c>
      <c r="D381" s="173" t="str">
        <f t="shared" si="28"/>
        <v>1230</v>
      </c>
      <c r="E381" s="173" t="str">
        <f t="shared" si="29"/>
        <v>12/30</v>
      </c>
      <c r="F381" s="173">
        <v>1</v>
      </c>
      <c r="G381" s="173" t="s">
        <v>1555</v>
      </c>
      <c r="H381" s="173" t="str">
        <f t="shared" si="30"/>
        <v>FBL-RY1230-001</v>
      </c>
      <c r="I381" s="173" t="s">
        <v>1719</v>
      </c>
      <c r="J381" s="173" t="s">
        <v>11766</v>
      </c>
      <c r="K381" s="174">
        <v>21</v>
      </c>
      <c r="L381" s="174">
        <v>14</v>
      </c>
      <c r="M381" s="174">
        <v>24</v>
      </c>
      <c r="N381" s="174">
        <v>33</v>
      </c>
      <c r="O381" s="174">
        <v>33</v>
      </c>
      <c r="P381" s="173" t="s">
        <v>1676</v>
      </c>
      <c r="Q381" s="174">
        <v>79</v>
      </c>
      <c r="R381" s="173" t="s">
        <v>1676</v>
      </c>
      <c r="S381" s="173" t="s">
        <v>1558</v>
      </c>
      <c r="T381" s="173">
        <v>219733</v>
      </c>
      <c r="U381" s="170">
        <f t="shared" si="31"/>
        <v>17358907</v>
      </c>
    </row>
    <row r="382" spans="1:21" ht="14.25" customHeight="1" x14ac:dyDescent="0.15">
      <c r="A382" s="173" t="s">
        <v>109</v>
      </c>
      <c r="B382" s="173" t="s">
        <v>1571</v>
      </c>
      <c r="C382" s="173" t="str">
        <f t="shared" si="27"/>
        <v>Connecting Taxiway</v>
      </c>
      <c r="D382" s="173" t="str">
        <f t="shared" si="28"/>
        <v>N/A or No Data</v>
      </c>
      <c r="E382" s="173" t="str">
        <f t="shared" si="29"/>
        <v>N/A or No Data</v>
      </c>
      <c r="F382" s="173">
        <v>0</v>
      </c>
      <c r="G382" s="173" t="s">
        <v>1555</v>
      </c>
      <c r="H382" s="173" t="str">
        <f t="shared" si="30"/>
        <v>INL-CTA3-001</v>
      </c>
      <c r="I382" s="173" t="s">
        <v>2033</v>
      </c>
      <c r="J382" s="173" t="s">
        <v>11766</v>
      </c>
      <c r="K382" s="174">
        <v>26</v>
      </c>
      <c r="L382" s="174">
        <v>18</v>
      </c>
      <c r="M382" s="174">
        <v>28</v>
      </c>
      <c r="N382" s="174">
        <v>39</v>
      </c>
      <c r="O382" s="174">
        <v>39</v>
      </c>
      <c r="P382" s="173" t="s">
        <v>1579</v>
      </c>
      <c r="Q382" s="174">
        <v>74</v>
      </c>
      <c r="R382" s="173" t="s">
        <v>1579</v>
      </c>
      <c r="S382" s="173" t="s">
        <v>1558</v>
      </c>
      <c r="T382" s="173">
        <v>14585</v>
      </c>
      <c r="U382" s="170">
        <f t="shared" si="31"/>
        <v>1079290</v>
      </c>
    </row>
    <row r="383" spans="1:21" ht="14.25" customHeight="1" x14ac:dyDescent="0.15">
      <c r="A383" s="173" t="s">
        <v>71</v>
      </c>
      <c r="B383" s="173" t="s">
        <v>1684</v>
      </c>
      <c r="C383" s="173" t="str">
        <f t="shared" si="27"/>
        <v>Runway</v>
      </c>
      <c r="D383" s="173" t="str">
        <f t="shared" si="28"/>
        <v>1230</v>
      </c>
      <c r="E383" s="173" t="str">
        <f t="shared" si="29"/>
        <v>12/30</v>
      </c>
      <c r="F383" s="173">
        <v>1</v>
      </c>
      <c r="G383" s="173" t="s">
        <v>1568</v>
      </c>
      <c r="H383" s="173" t="str">
        <f t="shared" si="30"/>
        <v>FBL-RY1230-002</v>
      </c>
      <c r="I383" s="173" t="s">
        <v>1826</v>
      </c>
      <c r="J383" s="173" t="s">
        <v>11766</v>
      </c>
      <c r="K383" s="174">
        <v>26</v>
      </c>
      <c r="L383" s="174">
        <v>18</v>
      </c>
      <c r="M383" s="174">
        <v>28</v>
      </c>
      <c r="N383" s="174">
        <v>39</v>
      </c>
      <c r="O383" s="174">
        <v>39</v>
      </c>
      <c r="P383" s="173" t="s">
        <v>1676</v>
      </c>
      <c r="Q383" s="174">
        <v>74</v>
      </c>
      <c r="R383" s="173" t="s">
        <v>1676</v>
      </c>
      <c r="S383" s="173" t="s">
        <v>1558</v>
      </c>
      <c r="T383" s="173">
        <v>95010</v>
      </c>
      <c r="U383" s="170">
        <f t="shared" si="31"/>
        <v>7030740</v>
      </c>
    </row>
    <row r="384" spans="1:21" ht="14.25" customHeight="1" x14ac:dyDescent="0.15">
      <c r="A384" s="173" t="s">
        <v>263</v>
      </c>
      <c r="B384" s="173" t="s">
        <v>1655</v>
      </c>
      <c r="C384" s="173" t="str">
        <f t="shared" si="27"/>
        <v>Connecting Taxiway</v>
      </c>
      <c r="D384" s="173" t="str">
        <f t="shared" si="28"/>
        <v>N/A or No Data</v>
      </c>
      <c r="E384" s="173" t="str">
        <f t="shared" si="29"/>
        <v>N/A or No Data</v>
      </c>
      <c r="F384" s="173">
        <v>0</v>
      </c>
      <c r="G384" s="173" t="s">
        <v>1555</v>
      </c>
      <c r="H384" s="173" t="str">
        <f t="shared" si="30"/>
        <v>ONA-CTA2-001</v>
      </c>
      <c r="I384" s="173" t="s">
        <v>2035</v>
      </c>
      <c r="J384" s="173" t="s">
        <v>11766</v>
      </c>
      <c r="K384" s="174">
        <v>0</v>
      </c>
      <c r="L384" s="174">
        <v>0</v>
      </c>
      <c r="M384" s="174">
        <v>0</v>
      </c>
      <c r="N384" s="174">
        <v>0</v>
      </c>
      <c r="O384" s="174">
        <v>0</v>
      </c>
      <c r="P384" s="173" t="s">
        <v>1596</v>
      </c>
      <c r="Q384" s="174">
        <v>100</v>
      </c>
      <c r="R384" s="173" t="s">
        <v>1596</v>
      </c>
      <c r="S384" s="173" t="s">
        <v>1558</v>
      </c>
      <c r="T384" s="173">
        <v>12451</v>
      </c>
      <c r="U384" s="170">
        <f t="shared" si="31"/>
        <v>1245100</v>
      </c>
    </row>
    <row r="385" spans="1:21" ht="14.25" customHeight="1" x14ac:dyDescent="0.15">
      <c r="A385" s="173" t="s">
        <v>13</v>
      </c>
      <c r="B385" s="173" t="s">
        <v>1571</v>
      </c>
      <c r="C385" s="173" t="str">
        <f t="shared" si="27"/>
        <v>Connecting Taxiway</v>
      </c>
      <c r="D385" s="173" t="str">
        <f t="shared" si="28"/>
        <v>N/A or No Data</v>
      </c>
      <c r="E385" s="173" t="str">
        <f t="shared" si="29"/>
        <v>N/A or No Data</v>
      </c>
      <c r="F385" s="173">
        <v>0</v>
      </c>
      <c r="G385" s="173" t="s">
        <v>1555</v>
      </c>
      <c r="H385" s="173" t="str">
        <f t="shared" si="30"/>
        <v>AUM-CTA3-001</v>
      </c>
      <c r="I385" s="173" t="s">
        <v>2036</v>
      </c>
      <c r="J385" s="173" t="s">
        <v>11766</v>
      </c>
      <c r="K385" s="174">
        <v>15</v>
      </c>
      <c r="L385" s="174">
        <v>10</v>
      </c>
      <c r="M385" s="174">
        <v>18</v>
      </c>
      <c r="N385" s="174">
        <v>26</v>
      </c>
      <c r="O385" s="174">
        <v>26</v>
      </c>
      <c r="P385" s="173" t="s">
        <v>1629</v>
      </c>
      <c r="Q385" s="174">
        <v>85</v>
      </c>
      <c r="R385" s="173" t="s">
        <v>1629</v>
      </c>
      <c r="S385" s="173" t="s">
        <v>1558</v>
      </c>
      <c r="T385" s="173">
        <v>8691</v>
      </c>
      <c r="U385" s="170">
        <f t="shared" si="31"/>
        <v>738735</v>
      </c>
    </row>
    <row r="386" spans="1:21" ht="14.25" customHeight="1" x14ac:dyDescent="0.15">
      <c r="A386" s="173" t="s">
        <v>233</v>
      </c>
      <c r="B386" s="173" t="s">
        <v>1627</v>
      </c>
      <c r="C386" s="173" t="str">
        <f t="shared" si="27"/>
        <v>Connecting Taxiway</v>
      </c>
      <c r="D386" s="173" t="str">
        <f t="shared" si="28"/>
        <v>N/A or No Data</v>
      </c>
      <c r="E386" s="173" t="str">
        <f t="shared" si="29"/>
        <v>N/A or No Data</v>
      </c>
      <c r="F386" s="173">
        <v>0</v>
      </c>
      <c r="G386" s="173" t="s">
        <v>1555</v>
      </c>
      <c r="H386" s="173" t="str">
        <f t="shared" si="30"/>
        <v>TVF-CTA-001</v>
      </c>
      <c r="I386" s="173" t="s">
        <v>2037</v>
      </c>
      <c r="J386" s="173" t="s">
        <v>11766</v>
      </c>
      <c r="K386" s="174">
        <v>2</v>
      </c>
      <c r="L386" s="174">
        <v>2</v>
      </c>
      <c r="M386" s="174">
        <v>8</v>
      </c>
      <c r="N386" s="174">
        <v>11</v>
      </c>
      <c r="O386" s="174">
        <v>11</v>
      </c>
      <c r="P386" s="173" t="s">
        <v>1579</v>
      </c>
      <c r="Q386" s="174">
        <v>98</v>
      </c>
      <c r="R386" s="173" t="s">
        <v>1579</v>
      </c>
      <c r="S386" s="173" t="s">
        <v>1558</v>
      </c>
      <c r="T386" s="173">
        <v>12614</v>
      </c>
      <c r="U386" s="170">
        <f t="shared" si="31"/>
        <v>1236172</v>
      </c>
    </row>
    <row r="387" spans="1:21" ht="14.25" customHeight="1" x14ac:dyDescent="0.15">
      <c r="A387" s="173" t="s">
        <v>107</v>
      </c>
      <c r="B387" s="173" t="s">
        <v>1655</v>
      </c>
      <c r="C387" s="173" t="str">
        <f t="shared" si="27"/>
        <v>Connecting Taxiway</v>
      </c>
      <c r="D387" s="173" t="str">
        <f t="shared" si="28"/>
        <v>N/A or No Data</v>
      </c>
      <c r="E387" s="173" t="str">
        <f t="shared" si="29"/>
        <v>N/A or No Data</v>
      </c>
      <c r="F387" s="173">
        <v>0</v>
      </c>
      <c r="G387" s="173" t="s">
        <v>1555</v>
      </c>
      <c r="H387" s="173" t="str">
        <f t="shared" si="30"/>
        <v>HCD-CTA2-001</v>
      </c>
      <c r="I387" s="173" t="s">
        <v>2038</v>
      </c>
      <c r="J387" s="173" t="s">
        <v>11766</v>
      </c>
      <c r="K387" s="174">
        <v>5</v>
      </c>
      <c r="L387" s="174">
        <v>4</v>
      </c>
      <c r="M387" s="174">
        <v>10</v>
      </c>
      <c r="N387" s="174">
        <v>14</v>
      </c>
      <c r="O387" s="174">
        <v>14</v>
      </c>
      <c r="P387" s="173" t="s">
        <v>1576</v>
      </c>
      <c r="Q387" s="174">
        <v>95</v>
      </c>
      <c r="R387" s="173" t="s">
        <v>1576</v>
      </c>
      <c r="S387" s="173" t="s">
        <v>1558</v>
      </c>
      <c r="T387" s="173">
        <v>11853</v>
      </c>
      <c r="U387" s="170">
        <f t="shared" si="31"/>
        <v>1126035</v>
      </c>
    </row>
    <row r="388" spans="1:21" ht="14.25" customHeight="1" x14ac:dyDescent="0.15">
      <c r="A388" s="173" t="s">
        <v>33</v>
      </c>
      <c r="B388" s="173" t="s">
        <v>1580</v>
      </c>
      <c r="C388" s="173" t="str">
        <f t="shared" ref="C388:C451" si="32">IF(ISNUMBER(SEARCH("RY",B388)),"Runway",IF(ISNUMBER(SEARCH("CT",B388)),"Connecting Taxiway",IF(ISNUMBER(SEARCH("AP",B388)),"Apron",IF(ISNUMBER(SEARCH("TL",B388)),"Taxilane",IF(ISNUMBER(SEARCH("PPT",B388)),"Partial Parallel",IF(ISNUMBER(SEARCH("TW",B388)),"Taxiway",IF(ISNUMBER(SEARCH("RP",B388)),"Run-Up",IF(ISNUMBER(SEARCH("RT",B388)),"Runway Turnaround",IF(ISNUMBER(SEARCH("PT",B388)),"Parallel Taxiway","Other")))))))))</f>
        <v>Parallel Taxiway</v>
      </c>
      <c r="D388" s="173" t="str">
        <f t="shared" ref="D388:D451" si="33">IF(C388="Runway",RIGHT(B388,LEN(B388)-FIND("Y",B388)),"N/A or No Data")</f>
        <v>N/A or No Data</v>
      </c>
      <c r="E388" s="173" t="str">
        <f t="shared" ref="E388:E451" si="34">IF(LEN(D388)=3,_xlfn.CONCAT("0",LEFT(D388,1),"/",RIGHT(D388,2)),IF(LEN(D388)=4,_xlfn.CONCAT(LEFT(D388,2),"/",RIGHT(D388,2)),"N/A or No Data"))</f>
        <v>N/A or No Data</v>
      </c>
      <c r="F388" s="173">
        <v>0</v>
      </c>
      <c r="G388" s="173" t="s">
        <v>1568</v>
      </c>
      <c r="H388" s="173" t="str">
        <f t="shared" si="30"/>
        <v>BRD-PTA-002</v>
      </c>
      <c r="I388" s="173" t="s">
        <v>2039</v>
      </c>
      <c r="J388" s="173" t="s">
        <v>11766</v>
      </c>
      <c r="K388" s="174">
        <v>31</v>
      </c>
      <c r="L388" s="174">
        <v>22</v>
      </c>
      <c r="M388" s="174">
        <v>33</v>
      </c>
      <c r="N388" s="174">
        <v>44</v>
      </c>
      <c r="O388" s="174">
        <v>44</v>
      </c>
      <c r="P388" s="173" t="s">
        <v>1711</v>
      </c>
      <c r="Q388" s="174">
        <v>69</v>
      </c>
      <c r="R388" s="173" t="s">
        <v>1711</v>
      </c>
      <c r="S388" s="173" t="s">
        <v>1586</v>
      </c>
      <c r="T388" s="173">
        <v>197724</v>
      </c>
      <c r="U388" s="170">
        <f t="shared" si="31"/>
        <v>13642956</v>
      </c>
    </row>
    <row r="389" spans="1:21" ht="14.25" customHeight="1" x14ac:dyDescent="0.15">
      <c r="A389" s="173" t="s">
        <v>87</v>
      </c>
      <c r="B389" s="173" t="s">
        <v>1593</v>
      </c>
      <c r="C389" s="173" t="str">
        <f t="shared" si="32"/>
        <v>Connecting Taxiway</v>
      </c>
      <c r="D389" s="173" t="str">
        <f t="shared" si="33"/>
        <v>N/A or No Data</v>
      </c>
      <c r="E389" s="173" t="str">
        <f t="shared" si="34"/>
        <v>N/A or No Data</v>
      </c>
      <c r="F389" s="173">
        <v>0</v>
      </c>
      <c r="G389" s="173" t="s">
        <v>1555</v>
      </c>
      <c r="H389" s="173" t="str">
        <f t="shared" ref="H389:H452" si="35">_xlfn.CONCAT(A389,"-",B389,"-",G389)</f>
        <v>GPZ-CTA1-001</v>
      </c>
      <c r="I389" s="173" t="s">
        <v>2040</v>
      </c>
      <c r="J389" s="173" t="s">
        <v>11766</v>
      </c>
      <c r="K389" s="174">
        <v>34</v>
      </c>
      <c r="L389" s="174">
        <v>24</v>
      </c>
      <c r="M389" s="174">
        <v>36</v>
      </c>
      <c r="N389" s="174">
        <v>48</v>
      </c>
      <c r="O389" s="174">
        <v>48</v>
      </c>
      <c r="P389" s="173" t="s">
        <v>1579</v>
      </c>
      <c r="Q389" s="174">
        <v>66</v>
      </c>
      <c r="R389" s="173" t="s">
        <v>1579</v>
      </c>
      <c r="S389" s="173" t="s">
        <v>1586</v>
      </c>
      <c r="T389" s="173">
        <v>18446</v>
      </c>
      <c r="U389" s="170">
        <f t="shared" ref="U389:U452" si="36">T389*Q389</f>
        <v>1217436</v>
      </c>
    </row>
    <row r="390" spans="1:21" ht="14.25" customHeight="1" x14ac:dyDescent="0.15">
      <c r="A390" s="173" t="s">
        <v>41</v>
      </c>
      <c r="B390" s="173" t="s">
        <v>1681</v>
      </c>
      <c r="C390" s="173" t="str">
        <f t="shared" si="32"/>
        <v>Partial Parallel</v>
      </c>
      <c r="D390" s="173" t="str">
        <f t="shared" si="33"/>
        <v>N/A or No Data</v>
      </c>
      <c r="E390" s="173" t="str">
        <f t="shared" si="34"/>
        <v>N/A or No Data</v>
      </c>
      <c r="F390" s="173">
        <v>0</v>
      </c>
      <c r="G390" s="173" t="s">
        <v>1555</v>
      </c>
      <c r="H390" s="173" t="str">
        <f t="shared" si="35"/>
        <v>CBG-PPTA-001</v>
      </c>
      <c r="I390" s="173" t="s">
        <v>2041</v>
      </c>
      <c r="J390" s="173" t="s">
        <v>11766</v>
      </c>
      <c r="K390" s="174">
        <v>32</v>
      </c>
      <c r="L390" s="174">
        <v>23</v>
      </c>
      <c r="M390" s="174">
        <v>34</v>
      </c>
      <c r="N390" s="174">
        <v>46</v>
      </c>
      <c r="O390" s="174">
        <v>46</v>
      </c>
      <c r="P390" s="173" t="s">
        <v>1722</v>
      </c>
      <c r="Q390" s="174">
        <v>68</v>
      </c>
      <c r="R390" s="173" t="s">
        <v>1722</v>
      </c>
      <c r="S390" s="173" t="s">
        <v>1586</v>
      </c>
      <c r="T390" s="173">
        <v>60344</v>
      </c>
      <c r="U390" s="170">
        <f t="shared" si="36"/>
        <v>4103392</v>
      </c>
    </row>
    <row r="391" spans="1:21" ht="14.25" customHeight="1" x14ac:dyDescent="0.15">
      <c r="A391" s="173" t="s">
        <v>257</v>
      </c>
      <c r="B391" s="173" t="s">
        <v>1627</v>
      </c>
      <c r="C391" s="173" t="str">
        <f t="shared" si="32"/>
        <v>Connecting Taxiway</v>
      </c>
      <c r="D391" s="173" t="str">
        <f t="shared" si="33"/>
        <v>N/A or No Data</v>
      </c>
      <c r="E391" s="173" t="str">
        <f t="shared" si="34"/>
        <v>N/A or No Data</v>
      </c>
      <c r="F391" s="173">
        <v>0</v>
      </c>
      <c r="G391" s="173" t="s">
        <v>1555</v>
      </c>
      <c r="H391" s="173" t="str">
        <f t="shared" si="35"/>
        <v>ETH-CTA-001</v>
      </c>
      <c r="I391" s="173" t="s">
        <v>2042</v>
      </c>
      <c r="J391" s="173" t="s">
        <v>11766</v>
      </c>
      <c r="K391" s="174">
        <v>32</v>
      </c>
      <c r="L391" s="174">
        <v>23</v>
      </c>
      <c r="M391" s="174">
        <v>34</v>
      </c>
      <c r="N391" s="174">
        <v>46</v>
      </c>
      <c r="O391" s="174">
        <v>46</v>
      </c>
      <c r="P391" s="173" t="s">
        <v>1640</v>
      </c>
      <c r="Q391" s="174">
        <v>68</v>
      </c>
      <c r="R391" s="173" t="s">
        <v>1640</v>
      </c>
      <c r="S391" s="173" t="s">
        <v>1586</v>
      </c>
      <c r="T391" s="173">
        <v>11271</v>
      </c>
      <c r="U391" s="170">
        <f t="shared" si="36"/>
        <v>766428</v>
      </c>
    </row>
    <row r="392" spans="1:21" ht="14.25" customHeight="1" x14ac:dyDescent="0.15">
      <c r="A392" s="173" t="s">
        <v>71</v>
      </c>
      <c r="B392" s="173" t="s">
        <v>1583</v>
      </c>
      <c r="C392" s="173" t="str">
        <f t="shared" si="32"/>
        <v>Apron</v>
      </c>
      <c r="D392" s="173" t="str">
        <f t="shared" si="33"/>
        <v>N/A or No Data</v>
      </c>
      <c r="E392" s="173" t="str">
        <f t="shared" si="34"/>
        <v>N/A or No Data</v>
      </c>
      <c r="F392" s="173">
        <v>0</v>
      </c>
      <c r="G392" s="173" t="s">
        <v>1555</v>
      </c>
      <c r="H392" s="173" t="str">
        <f t="shared" si="35"/>
        <v>FBL-APA-001</v>
      </c>
      <c r="I392" s="173" t="s">
        <v>2043</v>
      </c>
      <c r="J392" s="173" t="s">
        <v>11766</v>
      </c>
      <c r="K392" s="174">
        <v>26</v>
      </c>
      <c r="L392" s="174">
        <v>18</v>
      </c>
      <c r="M392" s="174">
        <v>28</v>
      </c>
      <c r="N392" s="174">
        <v>39</v>
      </c>
      <c r="O392" s="174">
        <v>39</v>
      </c>
      <c r="P392" s="173" t="s">
        <v>1676</v>
      </c>
      <c r="Q392" s="174">
        <v>74</v>
      </c>
      <c r="R392" s="173" t="s">
        <v>1676</v>
      </c>
      <c r="S392" s="173" t="s">
        <v>1558</v>
      </c>
      <c r="T392" s="173">
        <v>120034</v>
      </c>
      <c r="U392" s="170">
        <f t="shared" si="36"/>
        <v>8882516</v>
      </c>
    </row>
    <row r="393" spans="1:21" ht="14.25" customHeight="1" x14ac:dyDescent="0.15">
      <c r="A393" s="173" t="s">
        <v>175</v>
      </c>
      <c r="B393" s="173" t="s">
        <v>1655</v>
      </c>
      <c r="C393" s="173" t="str">
        <f t="shared" si="32"/>
        <v>Connecting Taxiway</v>
      </c>
      <c r="D393" s="173" t="str">
        <f t="shared" si="33"/>
        <v>N/A or No Data</v>
      </c>
      <c r="E393" s="173" t="str">
        <f t="shared" si="34"/>
        <v>N/A or No Data</v>
      </c>
      <c r="F393" s="173">
        <v>0</v>
      </c>
      <c r="G393" s="173" t="s">
        <v>1555</v>
      </c>
      <c r="H393" s="173" t="str">
        <f t="shared" si="35"/>
        <v>PKD-CTA2-001</v>
      </c>
      <c r="I393" s="173" t="s">
        <v>2044</v>
      </c>
      <c r="J393" s="173" t="s">
        <v>11766</v>
      </c>
      <c r="K393" s="174">
        <v>15</v>
      </c>
      <c r="L393" s="174">
        <v>10</v>
      </c>
      <c r="M393" s="174">
        <v>18</v>
      </c>
      <c r="N393" s="174">
        <v>26</v>
      </c>
      <c r="O393" s="174">
        <v>26</v>
      </c>
      <c r="P393" s="173" t="s">
        <v>1579</v>
      </c>
      <c r="Q393" s="174">
        <v>85</v>
      </c>
      <c r="R393" s="173" t="s">
        <v>1579</v>
      </c>
      <c r="S393" s="173" t="s">
        <v>1558</v>
      </c>
      <c r="T393" s="173">
        <v>19207</v>
      </c>
      <c r="U393" s="170">
        <f t="shared" si="36"/>
        <v>1632595</v>
      </c>
    </row>
    <row r="394" spans="1:21" ht="14.25" customHeight="1" x14ac:dyDescent="0.15">
      <c r="A394" s="173" t="s">
        <v>73</v>
      </c>
      <c r="B394" s="173" t="s">
        <v>1624</v>
      </c>
      <c r="C394" s="173" t="str">
        <f t="shared" si="32"/>
        <v>Runway</v>
      </c>
      <c r="D394" s="173" t="str">
        <f t="shared" si="33"/>
        <v>1735</v>
      </c>
      <c r="E394" s="173" t="str">
        <f t="shared" si="34"/>
        <v>17/35</v>
      </c>
      <c r="F394" s="173">
        <v>0</v>
      </c>
      <c r="G394" s="173" t="s">
        <v>1581</v>
      </c>
      <c r="H394" s="173" t="str">
        <f t="shared" si="35"/>
        <v>FFM-RY1735-003</v>
      </c>
      <c r="I394" s="173" t="s">
        <v>1741</v>
      </c>
      <c r="J394" s="173" t="s">
        <v>11766</v>
      </c>
      <c r="K394" s="174">
        <v>18</v>
      </c>
      <c r="L394" s="174">
        <v>12</v>
      </c>
      <c r="M394" s="174">
        <v>21</v>
      </c>
      <c r="N394" s="174">
        <v>29</v>
      </c>
      <c r="O394" s="174">
        <v>29</v>
      </c>
      <c r="P394" s="173" t="s">
        <v>1662</v>
      </c>
      <c r="Q394" s="174">
        <v>82</v>
      </c>
      <c r="R394" s="173" t="s">
        <v>1662</v>
      </c>
      <c r="S394" s="173" t="s">
        <v>1558</v>
      </c>
      <c r="T394" s="173">
        <v>201478</v>
      </c>
      <c r="U394" s="170">
        <f t="shared" si="36"/>
        <v>16521196</v>
      </c>
    </row>
    <row r="395" spans="1:21" ht="14.25" customHeight="1" x14ac:dyDescent="0.15">
      <c r="A395" s="173" t="s">
        <v>73</v>
      </c>
      <c r="B395" s="173" t="s">
        <v>1611</v>
      </c>
      <c r="C395" s="173" t="str">
        <f t="shared" si="32"/>
        <v>Runway</v>
      </c>
      <c r="D395" s="173" t="str">
        <f t="shared" si="33"/>
        <v>1331</v>
      </c>
      <c r="E395" s="173" t="str">
        <f t="shared" si="34"/>
        <v>13/31</v>
      </c>
      <c r="F395" s="173">
        <v>1</v>
      </c>
      <c r="G395" s="173" t="s">
        <v>1581</v>
      </c>
      <c r="H395" s="173" t="str">
        <f t="shared" si="35"/>
        <v>FFM-RY1331-003</v>
      </c>
      <c r="I395" s="173" t="s">
        <v>1661</v>
      </c>
      <c r="J395" s="173" t="s">
        <v>11766</v>
      </c>
      <c r="K395" s="174">
        <v>24</v>
      </c>
      <c r="L395" s="174">
        <v>17</v>
      </c>
      <c r="M395" s="174">
        <v>26</v>
      </c>
      <c r="N395" s="174">
        <v>36</v>
      </c>
      <c r="O395" s="174">
        <v>36</v>
      </c>
      <c r="P395" s="173" t="s">
        <v>1662</v>
      </c>
      <c r="Q395" s="174">
        <v>76</v>
      </c>
      <c r="R395" s="173" t="s">
        <v>1662</v>
      </c>
      <c r="S395" s="173" t="s">
        <v>1558</v>
      </c>
      <c r="T395" s="173">
        <v>37911</v>
      </c>
      <c r="U395" s="170">
        <f t="shared" si="36"/>
        <v>2881236</v>
      </c>
    </row>
    <row r="396" spans="1:21" ht="14.25" customHeight="1" x14ac:dyDescent="0.15">
      <c r="A396" s="173" t="s">
        <v>73</v>
      </c>
      <c r="B396" s="173" t="s">
        <v>1611</v>
      </c>
      <c r="C396" s="173" t="str">
        <f t="shared" si="32"/>
        <v>Runway</v>
      </c>
      <c r="D396" s="173" t="str">
        <f t="shared" si="33"/>
        <v>1331</v>
      </c>
      <c r="E396" s="173" t="str">
        <f t="shared" si="34"/>
        <v>13/31</v>
      </c>
      <c r="F396" s="173">
        <v>1</v>
      </c>
      <c r="G396" s="173" t="s">
        <v>1555</v>
      </c>
      <c r="H396" s="173" t="str">
        <f t="shared" si="35"/>
        <v>FFM-RY1331-001</v>
      </c>
      <c r="I396" s="173" t="s">
        <v>1941</v>
      </c>
      <c r="J396" s="173" t="s">
        <v>11766</v>
      </c>
      <c r="K396" s="174">
        <v>25</v>
      </c>
      <c r="L396" s="174">
        <v>17</v>
      </c>
      <c r="M396" s="174">
        <v>27</v>
      </c>
      <c r="N396" s="174">
        <v>38</v>
      </c>
      <c r="O396" s="174">
        <v>38</v>
      </c>
      <c r="P396" s="173" t="s">
        <v>1662</v>
      </c>
      <c r="Q396" s="174">
        <v>75</v>
      </c>
      <c r="R396" s="173" t="s">
        <v>1662</v>
      </c>
      <c r="S396" s="173" t="s">
        <v>1558</v>
      </c>
      <c r="T396" s="173">
        <v>479688</v>
      </c>
      <c r="U396" s="170">
        <f t="shared" si="36"/>
        <v>35976600</v>
      </c>
    </row>
    <row r="397" spans="1:21" ht="14.25" customHeight="1" x14ac:dyDescent="0.15">
      <c r="A397" s="173" t="s">
        <v>191</v>
      </c>
      <c r="B397" s="173" t="s">
        <v>1580</v>
      </c>
      <c r="C397" s="173" t="str">
        <f t="shared" si="32"/>
        <v>Parallel Taxiway</v>
      </c>
      <c r="D397" s="173" t="str">
        <f t="shared" si="33"/>
        <v>N/A or No Data</v>
      </c>
      <c r="E397" s="173" t="str">
        <f t="shared" si="34"/>
        <v>N/A or No Data</v>
      </c>
      <c r="F397" s="173">
        <v>0</v>
      </c>
      <c r="G397" s="173" t="s">
        <v>1555</v>
      </c>
      <c r="H397" s="173" t="str">
        <f t="shared" si="35"/>
        <v>PNM-PTA-001</v>
      </c>
      <c r="I397" s="173" t="s">
        <v>2048</v>
      </c>
      <c r="J397" s="173" t="s">
        <v>11766</v>
      </c>
      <c r="K397" s="174">
        <v>35</v>
      </c>
      <c r="L397" s="174">
        <v>25</v>
      </c>
      <c r="M397" s="174">
        <v>37</v>
      </c>
      <c r="N397" s="174">
        <v>49</v>
      </c>
      <c r="O397" s="174">
        <v>49</v>
      </c>
      <c r="P397" s="173" t="s">
        <v>1722</v>
      </c>
      <c r="Q397" s="174">
        <v>58</v>
      </c>
      <c r="R397" s="173" t="s">
        <v>1722</v>
      </c>
      <c r="S397" s="173" t="s">
        <v>1586</v>
      </c>
      <c r="T397" s="173">
        <v>161035</v>
      </c>
      <c r="U397" s="170">
        <f t="shared" si="36"/>
        <v>9340030</v>
      </c>
    </row>
    <row r="398" spans="1:21" ht="14.25" customHeight="1" x14ac:dyDescent="0.15">
      <c r="A398" s="173" t="s">
        <v>69</v>
      </c>
      <c r="B398" s="173" t="s">
        <v>1583</v>
      </c>
      <c r="C398" s="173" t="str">
        <f t="shared" si="32"/>
        <v>Apron</v>
      </c>
      <c r="D398" s="173" t="str">
        <f t="shared" si="33"/>
        <v>N/A or No Data</v>
      </c>
      <c r="E398" s="173" t="str">
        <f t="shared" si="34"/>
        <v>N/A or No Data</v>
      </c>
      <c r="F398" s="173">
        <v>0</v>
      </c>
      <c r="G398" s="173" t="s">
        <v>1555</v>
      </c>
      <c r="H398" s="173" t="str">
        <f t="shared" si="35"/>
        <v>FRM-APA-001</v>
      </c>
      <c r="I398" s="173" t="s">
        <v>2049</v>
      </c>
      <c r="J398" s="173" t="s">
        <v>11766</v>
      </c>
      <c r="K398" s="174">
        <v>6</v>
      </c>
      <c r="L398" s="174">
        <v>4</v>
      </c>
      <c r="M398" s="174">
        <v>11</v>
      </c>
      <c r="N398" s="174">
        <v>15</v>
      </c>
      <c r="O398" s="174">
        <v>15</v>
      </c>
      <c r="P398" s="173" t="s">
        <v>1623</v>
      </c>
      <c r="Q398" s="174">
        <v>94</v>
      </c>
      <c r="R398" s="173" t="s">
        <v>1623</v>
      </c>
      <c r="S398" s="173" t="s">
        <v>1558</v>
      </c>
      <c r="T398" s="173">
        <v>62289</v>
      </c>
      <c r="U398" s="170">
        <f t="shared" si="36"/>
        <v>5855166</v>
      </c>
    </row>
    <row r="399" spans="1:21" ht="14.25" customHeight="1" x14ac:dyDescent="0.15">
      <c r="A399" s="173" t="s">
        <v>71</v>
      </c>
      <c r="B399" s="173" t="s">
        <v>1577</v>
      </c>
      <c r="C399" s="173" t="str">
        <f t="shared" si="32"/>
        <v>Connecting Taxiway</v>
      </c>
      <c r="D399" s="173" t="str">
        <f t="shared" si="33"/>
        <v>N/A or No Data</v>
      </c>
      <c r="E399" s="173" t="str">
        <f t="shared" si="34"/>
        <v>N/A or No Data</v>
      </c>
      <c r="F399" s="173">
        <v>0</v>
      </c>
      <c r="G399" s="173" t="s">
        <v>1555</v>
      </c>
      <c r="H399" s="173" t="str">
        <f t="shared" si="35"/>
        <v>FBL-CTC-001</v>
      </c>
      <c r="I399" s="173" t="s">
        <v>2050</v>
      </c>
      <c r="J399" s="173" t="s">
        <v>11766</v>
      </c>
      <c r="K399" s="174">
        <v>18</v>
      </c>
      <c r="L399" s="174">
        <v>12</v>
      </c>
      <c r="M399" s="174">
        <v>21</v>
      </c>
      <c r="N399" s="174">
        <v>29</v>
      </c>
      <c r="O399" s="174">
        <v>29</v>
      </c>
      <c r="P399" s="173" t="s">
        <v>1676</v>
      </c>
      <c r="Q399" s="174">
        <v>82</v>
      </c>
      <c r="R399" s="173" t="s">
        <v>1676</v>
      </c>
      <c r="S399" s="173" t="s">
        <v>1558</v>
      </c>
      <c r="T399" s="173">
        <v>11873</v>
      </c>
      <c r="U399" s="170">
        <f t="shared" si="36"/>
        <v>973586</v>
      </c>
    </row>
    <row r="400" spans="1:21" ht="14.25" customHeight="1" x14ac:dyDescent="0.15">
      <c r="A400" s="173" t="s">
        <v>73</v>
      </c>
      <c r="B400" s="173" t="s">
        <v>1611</v>
      </c>
      <c r="C400" s="173" t="str">
        <f t="shared" si="32"/>
        <v>Runway</v>
      </c>
      <c r="D400" s="173" t="str">
        <f t="shared" si="33"/>
        <v>1331</v>
      </c>
      <c r="E400" s="173" t="str">
        <f t="shared" si="34"/>
        <v>13/31</v>
      </c>
      <c r="F400" s="173">
        <v>1</v>
      </c>
      <c r="G400" s="173" t="s">
        <v>1568</v>
      </c>
      <c r="H400" s="173" t="str">
        <f t="shared" si="35"/>
        <v>FFM-RY1331-002</v>
      </c>
      <c r="I400" s="173" t="s">
        <v>1972</v>
      </c>
      <c r="J400" s="173" t="s">
        <v>11766</v>
      </c>
      <c r="K400" s="174">
        <v>25</v>
      </c>
      <c r="L400" s="174">
        <v>17</v>
      </c>
      <c r="M400" s="174">
        <v>27</v>
      </c>
      <c r="N400" s="174">
        <v>38</v>
      </c>
      <c r="O400" s="174">
        <v>38</v>
      </c>
      <c r="P400" s="173" t="s">
        <v>1662</v>
      </c>
      <c r="Q400" s="174">
        <v>75</v>
      </c>
      <c r="R400" s="173" t="s">
        <v>1662</v>
      </c>
      <c r="S400" s="173" t="s">
        <v>1558</v>
      </c>
      <c r="T400" s="173">
        <v>49162</v>
      </c>
      <c r="U400" s="170">
        <f t="shared" si="36"/>
        <v>3687150</v>
      </c>
    </row>
    <row r="401" spans="1:21" ht="14.25" customHeight="1" x14ac:dyDescent="0.15">
      <c r="A401" s="173" t="s">
        <v>127</v>
      </c>
      <c r="B401" s="173" t="s">
        <v>1942</v>
      </c>
      <c r="C401" s="173" t="str">
        <f t="shared" si="32"/>
        <v>Partial Parallel</v>
      </c>
      <c r="D401" s="173" t="str">
        <f t="shared" si="33"/>
        <v>N/A or No Data</v>
      </c>
      <c r="E401" s="173" t="str">
        <f t="shared" si="34"/>
        <v>N/A or No Data</v>
      </c>
      <c r="F401" s="173">
        <v>0</v>
      </c>
      <c r="G401" s="173" t="s">
        <v>1555</v>
      </c>
      <c r="H401" s="173" t="str">
        <f t="shared" si="35"/>
        <v>LYV-PPTB-001</v>
      </c>
      <c r="I401" s="173" t="s">
        <v>2052</v>
      </c>
      <c r="J401" s="173" t="s">
        <v>11766</v>
      </c>
      <c r="K401" s="174">
        <v>14</v>
      </c>
      <c r="L401" s="174">
        <v>10</v>
      </c>
      <c r="M401" s="174">
        <v>17</v>
      </c>
      <c r="N401" s="174">
        <v>25</v>
      </c>
      <c r="O401" s="174">
        <v>25</v>
      </c>
      <c r="P401" s="173" t="s">
        <v>1854</v>
      </c>
      <c r="Q401" s="174">
        <v>86</v>
      </c>
      <c r="R401" s="173" t="s">
        <v>1854</v>
      </c>
      <c r="S401" s="173" t="s">
        <v>1558</v>
      </c>
      <c r="T401" s="173">
        <v>51099</v>
      </c>
      <c r="U401" s="170">
        <f t="shared" si="36"/>
        <v>4394514</v>
      </c>
    </row>
    <row r="402" spans="1:21" ht="14.25" customHeight="1" x14ac:dyDescent="0.15">
      <c r="A402" s="173" t="s">
        <v>23</v>
      </c>
      <c r="B402" s="173" t="s">
        <v>1577</v>
      </c>
      <c r="C402" s="173" t="str">
        <f t="shared" si="32"/>
        <v>Connecting Taxiway</v>
      </c>
      <c r="D402" s="173" t="str">
        <f t="shared" si="33"/>
        <v>N/A or No Data</v>
      </c>
      <c r="E402" s="173" t="str">
        <f t="shared" si="34"/>
        <v>N/A or No Data</v>
      </c>
      <c r="F402" s="173">
        <v>0</v>
      </c>
      <c r="G402" s="173" t="s">
        <v>1555</v>
      </c>
      <c r="H402" s="173" t="str">
        <f t="shared" si="35"/>
        <v>BBB-CTC-001</v>
      </c>
      <c r="I402" s="173" t="s">
        <v>2053</v>
      </c>
      <c r="J402" s="173" t="s">
        <v>11766</v>
      </c>
      <c r="K402" s="174">
        <v>30</v>
      </c>
      <c r="L402" s="174">
        <v>21</v>
      </c>
      <c r="M402" s="174">
        <v>32</v>
      </c>
      <c r="N402" s="174">
        <v>43</v>
      </c>
      <c r="O402" s="174">
        <v>43</v>
      </c>
      <c r="P402" s="173" t="s">
        <v>1648</v>
      </c>
      <c r="Q402" s="174">
        <v>70</v>
      </c>
      <c r="R402" s="173" t="s">
        <v>1648</v>
      </c>
      <c r="S402" s="173" t="s">
        <v>1586</v>
      </c>
      <c r="T402" s="173">
        <v>3180</v>
      </c>
      <c r="U402" s="170">
        <f t="shared" si="36"/>
        <v>222600</v>
      </c>
    </row>
    <row r="403" spans="1:21" ht="14.25" customHeight="1" x14ac:dyDescent="0.15">
      <c r="A403" s="173" t="s">
        <v>33</v>
      </c>
      <c r="B403" s="173" t="s">
        <v>1593</v>
      </c>
      <c r="C403" s="173" t="str">
        <f t="shared" si="32"/>
        <v>Connecting Taxiway</v>
      </c>
      <c r="D403" s="173" t="str">
        <f t="shared" si="33"/>
        <v>N/A or No Data</v>
      </c>
      <c r="E403" s="173" t="str">
        <f t="shared" si="34"/>
        <v>N/A or No Data</v>
      </c>
      <c r="F403" s="173">
        <v>0</v>
      </c>
      <c r="G403" s="173" t="s">
        <v>1555</v>
      </c>
      <c r="H403" s="173" t="str">
        <f t="shared" si="35"/>
        <v>BRD-CTA1-001</v>
      </c>
      <c r="I403" s="173" t="s">
        <v>2054</v>
      </c>
      <c r="J403" s="173" t="s">
        <v>11766</v>
      </c>
      <c r="K403" s="174">
        <v>32</v>
      </c>
      <c r="L403" s="174">
        <v>23</v>
      </c>
      <c r="M403" s="174">
        <v>34</v>
      </c>
      <c r="N403" s="174">
        <v>46</v>
      </c>
      <c r="O403" s="174">
        <v>46</v>
      </c>
      <c r="P403" s="173" t="s">
        <v>1711</v>
      </c>
      <c r="Q403" s="174">
        <v>68</v>
      </c>
      <c r="R403" s="173" t="s">
        <v>1711</v>
      </c>
      <c r="S403" s="173" t="s">
        <v>1586</v>
      </c>
      <c r="T403" s="173">
        <v>60915</v>
      </c>
      <c r="U403" s="170">
        <f t="shared" si="36"/>
        <v>4142220</v>
      </c>
    </row>
    <row r="404" spans="1:21" ht="14.25" customHeight="1" x14ac:dyDescent="0.15">
      <c r="A404" s="173" t="s">
        <v>169</v>
      </c>
      <c r="B404" s="173" t="s">
        <v>1655</v>
      </c>
      <c r="C404" s="173" t="str">
        <f t="shared" si="32"/>
        <v>Connecting Taxiway</v>
      </c>
      <c r="D404" s="173" t="str">
        <f t="shared" si="33"/>
        <v>N/A or No Data</v>
      </c>
      <c r="E404" s="173" t="str">
        <f t="shared" si="34"/>
        <v>N/A or No Data</v>
      </c>
      <c r="F404" s="173">
        <v>0</v>
      </c>
      <c r="G404" s="173" t="s">
        <v>1555</v>
      </c>
      <c r="H404" s="173" t="str">
        <f t="shared" si="35"/>
        <v>ORB-CTA2-001</v>
      </c>
      <c r="I404" s="173" t="s">
        <v>2055</v>
      </c>
      <c r="J404" s="173" t="s">
        <v>11766</v>
      </c>
      <c r="K404" s="174">
        <v>17</v>
      </c>
      <c r="L404" s="174">
        <v>12</v>
      </c>
      <c r="M404" s="174">
        <v>20</v>
      </c>
      <c r="N404" s="174">
        <v>28</v>
      </c>
      <c r="O404" s="174">
        <v>28</v>
      </c>
      <c r="P404" s="173" t="s">
        <v>1579</v>
      </c>
      <c r="Q404" s="174">
        <v>83</v>
      </c>
      <c r="R404" s="173" t="s">
        <v>1579</v>
      </c>
      <c r="S404" s="173" t="s">
        <v>1558</v>
      </c>
      <c r="T404" s="173">
        <v>8779</v>
      </c>
      <c r="U404" s="170">
        <f t="shared" si="36"/>
        <v>728657</v>
      </c>
    </row>
    <row r="405" spans="1:21" ht="14.25" customHeight="1" x14ac:dyDescent="0.15">
      <c r="A405" s="173" t="s">
        <v>153</v>
      </c>
      <c r="B405" s="173" t="s">
        <v>1583</v>
      </c>
      <c r="C405" s="173" t="str">
        <f t="shared" si="32"/>
        <v>Apron</v>
      </c>
      <c r="D405" s="173" t="str">
        <f t="shared" si="33"/>
        <v>N/A or No Data</v>
      </c>
      <c r="E405" s="173" t="str">
        <f t="shared" si="34"/>
        <v>N/A or No Data</v>
      </c>
      <c r="F405" s="173">
        <v>0</v>
      </c>
      <c r="G405" s="173" t="s">
        <v>1555</v>
      </c>
      <c r="H405" s="173" t="str">
        <f t="shared" si="35"/>
        <v>MVE-APA-001</v>
      </c>
      <c r="I405" s="173" t="s">
        <v>2056</v>
      </c>
      <c r="J405" s="173" t="s">
        <v>11766</v>
      </c>
      <c r="K405" s="174">
        <v>20</v>
      </c>
      <c r="L405" s="174">
        <v>14</v>
      </c>
      <c r="M405" s="174">
        <v>23</v>
      </c>
      <c r="N405" s="174">
        <v>32</v>
      </c>
      <c r="O405" s="174">
        <v>32</v>
      </c>
      <c r="P405" s="173" t="s">
        <v>1683</v>
      </c>
      <c r="Q405" s="174">
        <v>80</v>
      </c>
      <c r="R405" s="173" t="s">
        <v>1683</v>
      </c>
      <c r="S405" s="173" t="s">
        <v>1558</v>
      </c>
      <c r="T405" s="173">
        <v>113566</v>
      </c>
      <c r="U405" s="170">
        <f t="shared" si="36"/>
        <v>9085280</v>
      </c>
    </row>
    <row r="406" spans="1:21" ht="14.25" customHeight="1" x14ac:dyDescent="0.15">
      <c r="A406" s="173" t="s">
        <v>261</v>
      </c>
      <c r="B406" s="173" t="s">
        <v>1577</v>
      </c>
      <c r="C406" s="173" t="str">
        <f t="shared" si="32"/>
        <v>Connecting Taxiway</v>
      </c>
      <c r="D406" s="173" t="str">
        <f t="shared" si="33"/>
        <v>N/A or No Data</v>
      </c>
      <c r="E406" s="173" t="str">
        <f t="shared" si="34"/>
        <v>N/A or No Data</v>
      </c>
      <c r="F406" s="173">
        <v>0</v>
      </c>
      <c r="G406" s="173" t="s">
        <v>1555</v>
      </c>
      <c r="H406" s="173" t="str">
        <f t="shared" si="35"/>
        <v>MWM-CTC-001</v>
      </c>
      <c r="I406" s="173" t="s">
        <v>2057</v>
      </c>
      <c r="J406" s="173" t="s">
        <v>11766</v>
      </c>
      <c r="K406" s="174">
        <v>18</v>
      </c>
      <c r="L406" s="174">
        <v>0</v>
      </c>
      <c r="M406" s="174">
        <v>12</v>
      </c>
      <c r="N406" s="174">
        <v>18</v>
      </c>
      <c r="O406" s="174">
        <v>18</v>
      </c>
      <c r="P406" s="173" t="s">
        <v>1626</v>
      </c>
      <c r="Q406" s="174">
        <v>87</v>
      </c>
      <c r="R406" s="173" t="s">
        <v>1626</v>
      </c>
      <c r="S406" s="173" t="s">
        <v>1558</v>
      </c>
      <c r="T406" s="173">
        <v>10950</v>
      </c>
      <c r="U406" s="170">
        <f t="shared" si="36"/>
        <v>952650</v>
      </c>
    </row>
    <row r="407" spans="1:21" ht="14.25" customHeight="1" x14ac:dyDescent="0.15">
      <c r="A407" s="173" t="s">
        <v>65</v>
      </c>
      <c r="B407" s="173" t="s">
        <v>1583</v>
      </c>
      <c r="C407" s="173" t="str">
        <f t="shared" si="32"/>
        <v>Apron</v>
      </c>
      <c r="D407" s="173" t="str">
        <f t="shared" si="33"/>
        <v>N/A or No Data</v>
      </c>
      <c r="E407" s="173" t="str">
        <f t="shared" si="34"/>
        <v>N/A or No Data</v>
      </c>
      <c r="F407" s="173">
        <v>0</v>
      </c>
      <c r="G407" s="173" t="s">
        <v>1663</v>
      </c>
      <c r="H407" s="173" t="str">
        <f t="shared" si="35"/>
        <v>ELO-APA-004</v>
      </c>
      <c r="I407" s="173" t="s">
        <v>2058</v>
      </c>
      <c r="J407" s="173" t="s">
        <v>11766</v>
      </c>
      <c r="K407" s="174">
        <v>62</v>
      </c>
      <c r="L407" s="174">
        <v>48</v>
      </c>
      <c r="M407" s="174">
        <v>61</v>
      </c>
      <c r="N407" s="174">
        <v>76</v>
      </c>
      <c r="O407" s="174">
        <v>76</v>
      </c>
      <c r="P407" s="173" t="s">
        <v>1599</v>
      </c>
      <c r="Q407" s="174">
        <v>38</v>
      </c>
      <c r="R407" s="173" t="s">
        <v>1599</v>
      </c>
      <c r="S407" s="173" t="s">
        <v>1566</v>
      </c>
      <c r="T407" s="173">
        <v>32533</v>
      </c>
      <c r="U407" s="170">
        <f t="shared" si="36"/>
        <v>1236254</v>
      </c>
    </row>
    <row r="408" spans="1:21" ht="14.25" customHeight="1" x14ac:dyDescent="0.15">
      <c r="A408" s="173" t="s">
        <v>73</v>
      </c>
      <c r="B408" s="173" t="s">
        <v>1624</v>
      </c>
      <c r="C408" s="173" t="str">
        <f t="shared" si="32"/>
        <v>Runway</v>
      </c>
      <c r="D408" s="173" t="str">
        <f t="shared" si="33"/>
        <v>1735</v>
      </c>
      <c r="E408" s="173" t="str">
        <f t="shared" si="34"/>
        <v>17/35</v>
      </c>
      <c r="F408" s="173">
        <v>0</v>
      </c>
      <c r="G408" s="173" t="s">
        <v>1555</v>
      </c>
      <c r="H408" s="173" t="str">
        <f t="shared" si="35"/>
        <v>FFM-RY1735-001</v>
      </c>
      <c r="I408" s="173" t="s">
        <v>2805</v>
      </c>
      <c r="J408" s="173" t="s">
        <v>11766</v>
      </c>
      <c r="K408" s="174">
        <v>15</v>
      </c>
      <c r="L408" s="174">
        <v>10</v>
      </c>
      <c r="M408" s="174">
        <v>18</v>
      </c>
      <c r="N408" s="174">
        <v>26</v>
      </c>
      <c r="O408" s="174">
        <v>26</v>
      </c>
      <c r="P408" s="173" t="s">
        <v>1662</v>
      </c>
      <c r="Q408" s="174">
        <v>85</v>
      </c>
      <c r="R408" s="173" t="s">
        <v>1662</v>
      </c>
      <c r="S408" s="173" t="s">
        <v>1558</v>
      </c>
      <c r="T408" s="173">
        <v>23872</v>
      </c>
      <c r="U408" s="170">
        <f t="shared" si="36"/>
        <v>2029120</v>
      </c>
    </row>
    <row r="409" spans="1:21" ht="14.25" customHeight="1" x14ac:dyDescent="0.15">
      <c r="A409" s="173" t="s">
        <v>191</v>
      </c>
      <c r="B409" s="173" t="s">
        <v>1577</v>
      </c>
      <c r="C409" s="173" t="str">
        <f t="shared" si="32"/>
        <v>Connecting Taxiway</v>
      </c>
      <c r="D409" s="173" t="str">
        <f t="shared" si="33"/>
        <v>N/A or No Data</v>
      </c>
      <c r="E409" s="173" t="str">
        <f t="shared" si="34"/>
        <v>N/A or No Data</v>
      </c>
      <c r="F409" s="173">
        <v>0</v>
      </c>
      <c r="G409" s="173" t="s">
        <v>1555</v>
      </c>
      <c r="H409" s="173" t="str">
        <f t="shared" si="35"/>
        <v>PNM-CTC-001</v>
      </c>
      <c r="I409" s="173" t="s">
        <v>2060</v>
      </c>
      <c r="J409" s="173" t="s">
        <v>11766</v>
      </c>
      <c r="K409" s="174">
        <v>21</v>
      </c>
      <c r="L409" s="174">
        <v>14</v>
      </c>
      <c r="M409" s="174">
        <v>24</v>
      </c>
      <c r="N409" s="174">
        <v>33</v>
      </c>
      <c r="O409" s="174">
        <v>33</v>
      </c>
      <c r="P409" s="173" t="s">
        <v>1722</v>
      </c>
      <c r="Q409" s="174">
        <v>63</v>
      </c>
      <c r="R409" s="173" t="s">
        <v>1722</v>
      </c>
      <c r="S409" s="173" t="s">
        <v>1586</v>
      </c>
      <c r="T409" s="173">
        <v>11684</v>
      </c>
      <c r="U409" s="170">
        <f t="shared" si="36"/>
        <v>736092</v>
      </c>
    </row>
    <row r="410" spans="1:21" ht="14.25" customHeight="1" x14ac:dyDescent="0.15">
      <c r="A410" s="173" t="s">
        <v>73</v>
      </c>
      <c r="B410" s="173" t="s">
        <v>1624</v>
      </c>
      <c r="C410" s="173" t="str">
        <f t="shared" si="32"/>
        <v>Runway</v>
      </c>
      <c r="D410" s="173" t="str">
        <f t="shared" si="33"/>
        <v>1735</v>
      </c>
      <c r="E410" s="173" t="str">
        <f t="shared" si="34"/>
        <v>17/35</v>
      </c>
      <c r="F410" s="173">
        <v>0</v>
      </c>
      <c r="G410" s="173" t="s">
        <v>1568</v>
      </c>
      <c r="H410" s="173" t="str">
        <f t="shared" si="35"/>
        <v>FFM-RY1735-002</v>
      </c>
      <c r="I410" s="173" t="s">
        <v>2952</v>
      </c>
      <c r="J410" s="173" t="s">
        <v>11766</v>
      </c>
      <c r="K410" s="174">
        <v>21</v>
      </c>
      <c r="L410" s="174">
        <v>14</v>
      </c>
      <c r="M410" s="174">
        <v>24</v>
      </c>
      <c r="N410" s="174">
        <v>33</v>
      </c>
      <c r="O410" s="174">
        <v>33</v>
      </c>
      <c r="P410" s="173" t="s">
        <v>1662</v>
      </c>
      <c r="Q410" s="174">
        <v>79</v>
      </c>
      <c r="R410" s="173" t="s">
        <v>1662</v>
      </c>
      <c r="S410" s="173" t="s">
        <v>1558</v>
      </c>
      <c r="T410" s="173">
        <v>15403</v>
      </c>
      <c r="U410" s="170">
        <f t="shared" si="36"/>
        <v>1216837</v>
      </c>
    </row>
    <row r="411" spans="1:21" ht="14.25" customHeight="1" x14ac:dyDescent="0.15">
      <c r="A411" s="173" t="s">
        <v>189</v>
      </c>
      <c r="B411" s="173" t="s">
        <v>1716</v>
      </c>
      <c r="C411" s="173" t="str">
        <f t="shared" si="32"/>
        <v>Runway</v>
      </c>
      <c r="D411" s="173" t="str">
        <f t="shared" si="33"/>
        <v>1129</v>
      </c>
      <c r="E411" s="173" t="str">
        <f t="shared" si="34"/>
        <v>11/29</v>
      </c>
      <c r="F411" s="173">
        <v>1</v>
      </c>
      <c r="G411" s="173" t="s">
        <v>1555</v>
      </c>
      <c r="H411" s="173" t="str">
        <f t="shared" si="35"/>
        <v>FKA-RY1129-001</v>
      </c>
      <c r="I411" s="173" t="s">
        <v>1848</v>
      </c>
      <c r="J411" s="173" t="s">
        <v>11766</v>
      </c>
      <c r="K411" s="174">
        <v>28</v>
      </c>
      <c r="L411" s="174">
        <v>20</v>
      </c>
      <c r="M411" s="174">
        <v>30</v>
      </c>
      <c r="N411" s="174">
        <v>41</v>
      </c>
      <c r="O411" s="174">
        <v>41</v>
      </c>
      <c r="P411" s="173" t="s">
        <v>1629</v>
      </c>
      <c r="Q411" s="174">
        <v>72</v>
      </c>
      <c r="R411" s="173" t="s">
        <v>1629</v>
      </c>
      <c r="S411" s="173" t="s">
        <v>1558</v>
      </c>
      <c r="T411" s="173">
        <v>305156</v>
      </c>
      <c r="U411" s="170">
        <f t="shared" si="36"/>
        <v>21971232</v>
      </c>
    </row>
    <row r="412" spans="1:21" ht="14.25" customHeight="1" x14ac:dyDescent="0.15">
      <c r="A412" s="173" t="s">
        <v>9</v>
      </c>
      <c r="B412" s="173" t="s">
        <v>1602</v>
      </c>
      <c r="C412" s="173" t="str">
        <f t="shared" si="32"/>
        <v>Parallel Taxiway</v>
      </c>
      <c r="D412" s="173" t="str">
        <f t="shared" si="33"/>
        <v>N/A or No Data</v>
      </c>
      <c r="E412" s="173" t="str">
        <f t="shared" si="34"/>
        <v>N/A or No Data</v>
      </c>
      <c r="F412" s="173">
        <v>0</v>
      </c>
      <c r="G412" s="173" t="s">
        <v>1568</v>
      </c>
      <c r="H412" s="173" t="str">
        <f t="shared" si="35"/>
        <v>AXN-PTB-002</v>
      </c>
      <c r="I412" s="173" t="s">
        <v>2063</v>
      </c>
      <c r="J412" s="173" t="s">
        <v>11766</v>
      </c>
      <c r="K412" s="174">
        <v>22</v>
      </c>
      <c r="L412" s="174">
        <v>15</v>
      </c>
      <c r="M412" s="174">
        <v>25</v>
      </c>
      <c r="N412" s="174">
        <v>34</v>
      </c>
      <c r="O412" s="174">
        <v>34</v>
      </c>
      <c r="P412" s="173" t="s">
        <v>1576</v>
      </c>
      <c r="Q412" s="174">
        <v>78</v>
      </c>
      <c r="R412" s="173" t="s">
        <v>1576</v>
      </c>
      <c r="S412" s="173" t="s">
        <v>1558</v>
      </c>
      <c r="T412" s="173">
        <v>103501</v>
      </c>
      <c r="U412" s="170">
        <f t="shared" si="36"/>
        <v>8073078</v>
      </c>
    </row>
    <row r="413" spans="1:21" ht="14.25" customHeight="1" x14ac:dyDescent="0.15">
      <c r="A413" s="173" t="s">
        <v>223</v>
      </c>
      <c r="B413" s="173" t="s">
        <v>1627</v>
      </c>
      <c r="C413" s="173" t="str">
        <f t="shared" si="32"/>
        <v>Connecting Taxiway</v>
      </c>
      <c r="D413" s="173" t="str">
        <f t="shared" si="33"/>
        <v>N/A or No Data</v>
      </c>
      <c r="E413" s="173" t="str">
        <f t="shared" si="34"/>
        <v>N/A or No Data</v>
      </c>
      <c r="F413" s="173">
        <v>0</v>
      </c>
      <c r="G413" s="173" t="s">
        <v>1555</v>
      </c>
      <c r="H413" s="173" t="str">
        <f t="shared" si="35"/>
        <v>SGS-CTA-001</v>
      </c>
      <c r="I413" s="173" t="s">
        <v>2064</v>
      </c>
      <c r="J413" s="173" t="s">
        <v>11766</v>
      </c>
      <c r="K413" s="174">
        <v>47</v>
      </c>
      <c r="L413" s="174">
        <v>35</v>
      </c>
      <c r="M413" s="174">
        <v>48</v>
      </c>
      <c r="N413" s="174">
        <v>62</v>
      </c>
      <c r="O413" s="174">
        <v>62</v>
      </c>
      <c r="P413" s="173" t="s">
        <v>1631</v>
      </c>
      <c r="Q413" s="174">
        <v>53</v>
      </c>
      <c r="R413" s="173" t="s">
        <v>1631</v>
      </c>
      <c r="S413" s="173" t="s">
        <v>1566</v>
      </c>
      <c r="T413" s="173">
        <v>22652</v>
      </c>
      <c r="U413" s="170">
        <f t="shared" si="36"/>
        <v>1200556</v>
      </c>
    </row>
    <row r="414" spans="1:21" ht="14.25" customHeight="1" x14ac:dyDescent="0.15">
      <c r="A414" s="173" t="s">
        <v>19</v>
      </c>
      <c r="B414" s="173" t="s">
        <v>1600</v>
      </c>
      <c r="C414" s="173" t="str">
        <f t="shared" si="32"/>
        <v>Connecting Taxiway</v>
      </c>
      <c r="D414" s="173" t="str">
        <f t="shared" si="33"/>
        <v>N/A or No Data</v>
      </c>
      <c r="E414" s="173" t="str">
        <f t="shared" si="34"/>
        <v>N/A or No Data</v>
      </c>
      <c r="F414" s="173">
        <v>0</v>
      </c>
      <c r="G414" s="173" t="s">
        <v>1555</v>
      </c>
      <c r="H414" s="173" t="str">
        <f t="shared" si="35"/>
        <v>BDE-CTB-001</v>
      </c>
      <c r="I414" s="173" t="s">
        <v>2065</v>
      </c>
      <c r="J414" s="173" t="s">
        <v>11766</v>
      </c>
      <c r="K414" s="174">
        <v>34</v>
      </c>
      <c r="L414" s="174">
        <v>24</v>
      </c>
      <c r="M414" s="174">
        <v>36</v>
      </c>
      <c r="N414" s="174">
        <v>48</v>
      </c>
      <c r="O414" s="174">
        <v>48</v>
      </c>
      <c r="P414" s="173" t="s">
        <v>1651</v>
      </c>
      <c r="Q414" s="174">
        <v>46</v>
      </c>
      <c r="R414" s="173" t="s">
        <v>1651</v>
      </c>
      <c r="S414" s="173" t="s">
        <v>1566</v>
      </c>
      <c r="T414" s="173">
        <v>13622</v>
      </c>
      <c r="U414" s="170">
        <f t="shared" si="36"/>
        <v>626612</v>
      </c>
    </row>
    <row r="415" spans="1:21" ht="14.25" customHeight="1" x14ac:dyDescent="0.15">
      <c r="A415" s="173" t="s">
        <v>23</v>
      </c>
      <c r="B415" s="173" t="s">
        <v>1583</v>
      </c>
      <c r="C415" s="173" t="str">
        <f t="shared" si="32"/>
        <v>Apron</v>
      </c>
      <c r="D415" s="173" t="str">
        <f t="shared" si="33"/>
        <v>N/A or No Data</v>
      </c>
      <c r="E415" s="173" t="str">
        <f t="shared" si="34"/>
        <v>N/A or No Data</v>
      </c>
      <c r="F415" s="173">
        <v>0</v>
      </c>
      <c r="G415" s="173" t="s">
        <v>1555</v>
      </c>
      <c r="H415" s="173" t="str">
        <f t="shared" si="35"/>
        <v>BBB-APA-001</v>
      </c>
      <c r="I415" s="173" t="s">
        <v>2066</v>
      </c>
      <c r="J415" s="173" t="s">
        <v>11766</v>
      </c>
      <c r="K415" s="174">
        <v>35</v>
      </c>
      <c r="L415" s="174">
        <v>25</v>
      </c>
      <c r="M415" s="174">
        <v>37</v>
      </c>
      <c r="N415" s="174">
        <v>49</v>
      </c>
      <c r="O415" s="174">
        <v>49</v>
      </c>
      <c r="P415" s="173" t="s">
        <v>1648</v>
      </c>
      <c r="Q415" s="174">
        <v>65</v>
      </c>
      <c r="R415" s="173" t="s">
        <v>1648</v>
      </c>
      <c r="S415" s="173" t="s">
        <v>1586</v>
      </c>
      <c r="T415" s="173">
        <v>87238</v>
      </c>
      <c r="U415" s="170">
        <f t="shared" si="36"/>
        <v>5670470</v>
      </c>
    </row>
    <row r="416" spans="1:21" ht="14.25" customHeight="1" x14ac:dyDescent="0.15">
      <c r="A416" s="173" t="s">
        <v>135</v>
      </c>
      <c r="B416" s="173" t="s">
        <v>1580</v>
      </c>
      <c r="C416" s="173" t="str">
        <f t="shared" si="32"/>
        <v>Parallel Taxiway</v>
      </c>
      <c r="D416" s="173" t="str">
        <f t="shared" si="33"/>
        <v>N/A or No Data</v>
      </c>
      <c r="E416" s="173" t="str">
        <f t="shared" si="34"/>
        <v>N/A or No Data</v>
      </c>
      <c r="F416" s="173">
        <v>0</v>
      </c>
      <c r="G416" s="173" t="s">
        <v>1555</v>
      </c>
      <c r="H416" s="173" t="str">
        <f t="shared" si="35"/>
        <v>MGG-PTA-001</v>
      </c>
      <c r="I416" s="173" t="s">
        <v>2067</v>
      </c>
      <c r="J416" s="173" t="s">
        <v>11766</v>
      </c>
      <c r="K416" s="174">
        <v>15</v>
      </c>
      <c r="L416" s="174">
        <v>10</v>
      </c>
      <c r="M416" s="174">
        <v>18</v>
      </c>
      <c r="N416" s="174">
        <v>26</v>
      </c>
      <c r="O416" s="174">
        <v>26</v>
      </c>
      <c r="P416" s="173" t="s">
        <v>1570</v>
      </c>
      <c r="Q416" s="174">
        <v>85</v>
      </c>
      <c r="R416" s="173" t="s">
        <v>1570</v>
      </c>
      <c r="S416" s="173" t="s">
        <v>1558</v>
      </c>
      <c r="T416" s="173">
        <v>25057</v>
      </c>
      <c r="U416" s="170">
        <f t="shared" si="36"/>
        <v>2129845</v>
      </c>
    </row>
    <row r="417" spans="1:21" ht="14.25" customHeight="1" x14ac:dyDescent="0.15">
      <c r="A417" s="173" t="s">
        <v>27</v>
      </c>
      <c r="B417" s="173" t="s">
        <v>1574</v>
      </c>
      <c r="C417" s="173" t="str">
        <f t="shared" si="32"/>
        <v>Runway</v>
      </c>
      <c r="D417" s="173" t="str">
        <f t="shared" si="33"/>
        <v>1533</v>
      </c>
      <c r="E417" s="173" t="str">
        <f t="shared" si="34"/>
        <v>15/33</v>
      </c>
      <c r="F417" s="173">
        <v>1</v>
      </c>
      <c r="G417" s="173" t="s">
        <v>1555</v>
      </c>
      <c r="H417" s="173" t="str">
        <f t="shared" si="35"/>
        <v>FOZ-RY1533-001</v>
      </c>
      <c r="I417" s="173" t="s">
        <v>1693</v>
      </c>
      <c r="J417" s="173" t="s">
        <v>11766</v>
      </c>
      <c r="K417" s="174">
        <v>23</v>
      </c>
      <c r="L417" s="174">
        <v>16</v>
      </c>
      <c r="M417" s="174">
        <v>25</v>
      </c>
      <c r="N417" s="174">
        <v>35</v>
      </c>
      <c r="O417" s="174">
        <v>35</v>
      </c>
      <c r="P417" s="173" t="s">
        <v>1579</v>
      </c>
      <c r="Q417" s="174">
        <v>77</v>
      </c>
      <c r="R417" s="173" t="s">
        <v>1579</v>
      </c>
      <c r="S417" s="173" t="s">
        <v>1558</v>
      </c>
      <c r="T417" s="173">
        <v>302821</v>
      </c>
      <c r="U417" s="170">
        <f t="shared" si="36"/>
        <v>23317217</v>
      </c>
    </row>
    <row r="418" spans="1:21" ht="14.25" customHeight="1" x14ac:dyDescent="0.15">
      <c r="A418" s="173" t="s">
        <v>239</v>
      </c>
      <c r="B418" s="173" t="s">
        <v>1577</v>
      </c>
      <c r="C418" s="173" t="str">
        <f t="shared" si="32"/>
        <v>Connecting Taxiway</v>
      </c>
      <c r="D418" s="173" t="str">
        <f t="shared" si="33"/>
        <v>N/A or No Data</v>
      </c>
      <c r="E418" s="173" t="str">
        <f t="shared" si="34"/>
        <v>N/A or No Data</v>
      </c>
      <c r="F418" s="173">
        <v>0</v>
      </c>
      <c r="G418" s="173" t="s">
        <v>1555</v>
      </c>
      <c r="H418" s="173" t="str">
        <f t="shared" si="35"/>
        <v>TWM-CTC-001</v>
      </c>
      <c r="I418" s="173" t="s">
        <v>2069</v>
      </c>
      <c r="J418" s="173" t="s">
        <v>11766</v>
      </c>
      <c r="K418" s="174">
        <v>15</v>
      </c>
      <c r="L418" s="174">
        <v>10</v>
      </c>
      <c r="M418" s="174">
        <v>18</v>
      </c>
      <c r="N418" s="174">
        <v>26</v>
      </c>
      <c r="O418" s="174">
        <v>26</v>
      </c>
      <c r="P418" s="173" t="s">
        <v>1599</v>
      </c>
      <c r="Q418" s="174">
        <v>85</v>
      </c>
      <c r="R418" s="173" t="s">
        <v>1599</v>
      </c>
      <c r="S418" s="173" t="s">
        <v>1558</v>
      </c>
      <c r="T418" s="173">
        <v>9093</v>
      </c>
      <c r="U418" s="170">
        <f t="shared" si="36"/>
        <v>772905</v>
      </c>
    </row>
    <row r="419" spans="1:21" ht="14.25" customHeight="1" x14ac:dyDescent="0.15">
      <c r="A419" s="173" t="s">
        <v>137</v>
      </c>
      <c r="B419" s="173" t="s">
        <v>1580</v>
      </c>
      <c r="C419" s="173" t="str">
        <f t="shared" si="32"/>
        <v>Parallel Taxiway</v>
      </c>
      <c r="D419" s="173" t="str">
        <f t="shared" si="33"/>
        <v>N/A or No Data</v>
      </c>
      <c r="E419" s="173" t="str">
        <f t="shared" si="34"/>
        <v>N/A or No Data</v>
      </c>
      <c r="F419" s="173">
        <v>0</v>
      </c>
      <c r="G419" s="173" t="s">
        <v>1568</v>
      </c>
      <c r="H419" s="173" t="str">
        <f t="shared" si="35"/>
        <v>MML-PTA-002</v>
      </c>
      <c r="I419" s="173" t="s">
        <v>2070</v>
      </c>
      <c r="J419" s="173" t="s">
        <v>11766</v>
      </c>
      <c r="K419" s="174">
        <v>18</v>
      </c>
      <c r="L419" s="174">
        <v>12</v>
      </c>
      <c r="M419" s="174">
        <v>21</v>
      </c>
      <c r="N419" s="174">
        <v>29</v>
      </c>
      <c r="O419" s="174">
        <v>29</v>
      </c>
      <c r="P419" s="173" t="s">
        <v>1576</v>
      </c>
      <c r="Q419" s="174">
        <v>82</v>
      </c>
      <c r="R419" s="173" t="s">
        <v>1576</v>
      </c>
      <c r="S419" s="173" t="s">
        <v>1558</v>
      </c>
      <c r="T419" s="173">
        <v>164464</v>
      </c>
      <c r="U419" s="170">
        <f t="shared" si="36"/>
        <v>13486048</v>
      </c>
    </row>
    <row r="420" spans="1:21" ht="14.25" customHeight="1" x14ac:dyDescent="0.15">
      <c r="A420" s="173" t="s">
        <v>249</v>
      </c>
      <c r="B420" s="173" t="s">
        <v>1627</v>
      </c>
      <c r="C420" s="173" t="str">
        <f t="shared" si="32"/>
        <v>Connecting Taxiway</v>
      </c>
      <c r="D420" s="173" t="str">
        <f t="shared" si="33"/>
        <v>N/A or No Data</v>
      </c>
      <c r="E420" s="173" t="str">
        <f t="shared" si="34"/>
        <v>N/A or No Data</v>
      </c>
      <c r="F420" s="173">
        <v>0</v>
      </c>
      <c r="G420" s="173" t="s">
        <v>1555</v>
      </c>
      <c r="H420" s="173" t="str">
        <f t="shared" si="35"/>
        <v>RRT-CTA-001</v>
      </c>
      <c r="I420" s="173" t="s">
        <v>2071</v>
      </c>
      <c r="J420" s="173" t="s">
        <v>11766</v>
      </c>
      <c r="K420" s="174">
        <v>28</v>
      </c>
      <c r="L420" s="174">
        <v>20</v>
      </c>
      <c r="M420" s="174">
        <v>30</v>
      </c>
      <c r="N420" s="174">
        <v>41</v>
      </c>
      <c r="O420" s="174">
        <v>41</v>
      </c>
      <c r="P420" s="173" t="s">
        <v>1746</v>
      </c>
      <c r="Q420" s="174">
        <v>72</v>
      </c>
      <c r="R420" s="173" t="s">
        <v>1746</v>
      </c>
      <c r="S420" s="173" t="s">
        <v>1558</v>
      </c>
      <c r="T420" s="173">
        <v>19625</v>
      </c>
      <c r="U420" s="170">
        <f t="shared" si="36"/>
        <v>1413000</v>
      </c>
    </row>
    <row r="421" spans="1:21" ht="14.25" customHeight="1" x14ac:dyDescent="0.15">
      <c r="A421" s="173" t="s">
        <v>33</v>
      </c>
      <c r="B421" s="173" t="s">
        <v>1694</v>
      </c>
      <c r="C421" s="173" t="str">
        <f t="shared" si="32"/>
        <v>Connecting Taxiway</v>
      </c>
      <c r="D421" s="173" t="str">
        <f t="shared" si="33"/>
        <v>N/A or No Data</v>
      </c>
      <c r="E421" s="173" t="str">
        <f t="shared" si="34"/>
        <v>N/A or No Data</v>
      </c>
      <c r="F421" s="173">
        <v>0</v>
      </c>
      <c r="G421" s="173" t="s">
        <v>1555</v>
      </c>
      <c r="H421" s="173" t="str">
        <f t="shared" si="35"/>
        <v>BRD-CTA4-001</v>
      </c>
      <c r="I421" s="173" t="s">
        <v>2072</v>
      </c>
      <c r="J421" s="173" t="s">
        <v>11766</v>
      </c>
      <c r="K421" s="174">
        <v>20</v>
      </c>
      <c r="L421" s="174">
        <v>14</v>
      </c>
      <c r="M421" s="174">
        <v>23</v>
      </c>
      <c r="N421" s="174">
        <v>32</v>
      </c>
      <c r="O421" s="174">
        <v>32</v>
      </c>
      <c r="P421" s="173" t="s">
        <v>1778</v>
      </c>
      <c r="Q421" s="174">
        <v>80</v>
      </c>
      <c r="R421" s="173" t="s">
        <v>1778</v>
      </c>
      <c r="S421" s="173" t="s">
        <v>1558</v>
      </c>
      <c r="T421" s="173">
        <v>27042</v>
      </c>
      <c r="U421" s="170">
        <f t="shared" si="36"/>
        <v>2163360</v>
      </c>
    </row>
    <row r="422" spans="1:21" ht="14.25" customHeight="1" x14ac:dyDescent="0.15">
      <c r="A422" s="173" t="s">
        <v>71</v>
      </c>
      <c r="B422" s="173" t="s">
        <v>1600</v>
      </c>
      <c r="C422" s="173" t="str">
        <f t="shared" si="32"/>
        <v>Connecting Taxiway</v>
      </c>
      <c r="D422" s="173" t="str">
        <f t="shared" si="33"/>
        <v>N/A or No Data</v>
      </c>
      <c r="E422" s="173" t="str">
        <f t="shared" si="34"/>
        <v>N/A or No Data</v>
      </c>
      <c r="F422" s="173">
        <v>0</v>
      </c>
      <c r="G422" s="173" t="s">
        <v>1568</v>
      </c>
      <c r="H422" s="173" t="str">
        <f t="shared" si="35"/>
        <v>FBL-CTB-002</v>
      </c>
      <c r="I422" s="173" t="s">
        <v>2073</v>
      </c>
      <c r="J422" s="173" t="s">
        <v>11766</v>
      </c>
      <c r="K422" s="174">
        <v>29</v>
      </c>
      <c r="L422" s="174">
        <v>20</v>
      </c>
      <c r="M422" s="174">
        <v>31</v>
      </c>
      <c r="N422" s="174">
        <v>42</v>
      </c>
      <c r="O422" s="174">
        <v>42</v>
      </c>
      <c r="P422" s="173" t="s">
        <v>1676</v>
      </c>
      <c r="Q422" s="174">
        <v>71</v>
      </c>
      <c r="R422" s="173" t="s">
        <v>1676</v>
      </c>
      <c r="S422" s="173" t="s">
        <v>1558</v>
      </c>
      <c r="T422" s="173">
        <v>12820</v>
      </c>
      <c r="U422" s="170">
        <f t="shared" si="36"/>
        <v>910220</v>
      </c>
    </row>
    <row r="423" spans="1:21" ht="14.25" customHeight="1" x14ac:dyDescent="0.15">
      <c r="A423" s="173" t="s">
        <v>69</v>
      </c>
      <c r="B423" s="173" t="s">
        <v>1621</v>
      </c>
      <c r="C423" s="173" t="str">
        <f t="shared" si="32"/>
        <v>Runway</v>
      </c>
      <c r="D423" s="173" t="str">
        <f t="shared" si="33"/>
        <v>220</v>
      </c>
      <c r="E423" s="173" t="str">
        <f t="shared" si="34"/>
        <v>02/20</v>
      </c>
      <c r="F423" s="173">
        <v>0</v>
      </c>
      <c r="G423" s="173" t="s">
        <v>1555</v>
      </c>
      <c r="H423" s="173" t="str">
        <f t="shared" si="35"/>
        <v>FRM-RY220-001</v>
      </c>
      <c r="I423" s="173" t="s">
        <v>1622</v>
      </c>
      <c r="J423" s="173" t="s">
        <v>11766</v>
      </c>
      <c r="K423" s="174">
        <v>15</v>
      </c>
      <c r="L423" s="174">
        <v>10</v>
      </c>
      <c r="M423" s="174">
        <v>18</v>
      </c>
      <c r="N423" s="174">
        <v>26</v>
      </c>
      <c r="O423" s="174">
        <v>26</v>
      </c>
      <c r="P423" s="173" t="s">
        <v>1623</v>
      </c>
      <c r="Q423" s="174">
        <v>85</v>
      </c>
      <c r="R423" s="173" t="s">
        <v>1623</v>
      </c>
      <c r="S423" s="173" t="s">
        <v>1558</v>
      </c>
      <c r="T423" s="173">
        <v>51019</v>
      </c>
      <c r="U423" s="170">
        <f t="shared" si="36"/>
        <v>4336615</v>
      </c>
    </row>
    <row r="424" spans="1:21" ht="14.25" customHeight="1" x14ac:dyDescent="0.15">
      <c r="A424" s="173" t="s">
        <v>69</v>
      </c>
      <c r="B424" s="173" t="s">
        <v>1621</v>
      </c>
      <c r="C424" s="173" t="str">
        <f t="shared" si="32"/>
        <v>Runway</v>
      </c>
      <c r="D424" s="173" t="str">
        <f t="shared" si="33"/>
        <v>220</v>
      </c>
      <c r="E424" s="173" t="str">
        <f t="shared" si="34"/>
        <v>02/20</v>
      </c>
      <c r="F424" s="173">
        <v>0</v>
      </c>
      <c r="G424" s="173" t="s">
        <v>1581</v>
      </c>
      <c r="H424" s="173" t="str">
        <f t="shared" si="35"/>
        <v>FRM-RY220-003</v>
      </c>
      <c r="I424" s="173" t="s">
        <v>1703</v>
      </c>
      <c r="J424" s="173" t="s">
        <v>11766</v>
      </c>
      <c r="K424" s="174">
        <v>21</v>
      </c>
      <c r="L424" s="174">
        <v>14</v>
      </c>
      <c r="M424" s="174">
        <v>24</v>
      </c>
      <c r="N424" s="174">
        <v>33</v>
      </c>
      <c r="O424" s="174">
        <v>33</v>
      </c>
      <c r="P424" s="173" t="s">
        <v>1623</v>
      </c>
      <c r="Q424" s="174">
        <v>79</v>
      </c>
      <c r="R424" s="173" t="s">
        <v>1623</v>
      </c>
      <c r="S424" s="173" t="s">
        <v>1558</v>
      </c>
      <c r="T424" s="173">
        <v>167083</v>
      </c>
      <c r="U424" s="170">
        <f t="shared" si="36"/>
        <v>13199557</v>
      </c>
    </row>
    <row r="425" spans="1:21" ht="14.25" customHeight="1" x14ac:dyDescent="0.15">
      <c r="A425" s="173" t="s">
        <v>69</v>
      </c>
      <c r="B425" s="173" t="s">
        <v>1621</v>
      </c>
      <c r="C425" s="173" t="str">
        <f t="shared" si="32"/>
        <v>Runway</v>
      </c>
      <c r="D425" s="173" t="str">
        <f t="shared" si="33"/>
        <v>220</v>
      </c>
      <c r="E425" s="173" t="str">
        <f t="shared" si="34"/>
        <v>02/20</v>
      </c>
      <c r="F425" s="173">
        <v>0</v>
      </c>
      <c r="G425" s="173" t="s">
        <v>1568</v>
      </c>
      <c r="H425" s="173" t="str">
        <f t="shared" si="35"/>
        <v>FRM-RY220-002</v>
      </c>
      <c r="I425" s="173" t="s">
        <v>1757</v>
      </c>
      <c r="J425" s="173" t="s">
        <v>11766</v>
      </c>
      <c r="K425" s="174">
        <v>5</v>
      </c>
      <c r="L425" s="174">
        <v>4</v>
      </c>
      <c r="M425" s="174">
        <v>10</v>
      </c>
      <c r="N425" s="174">
        <v>14</v>
      </c>
      <c r="O425" s="174">
        <v>14</v>
      </c>
      <c r="P425" s="173" t="s">
        <v>1623</v>
      </c>
      <c r="Q425" s="174">
        <v>95</v>
      </c>
      <c r="R425" s="173" t="s">
        <v>1623</v>
      </c>
      <c r="S425" s="173" t="s">
        <v>1558</v>
      </c>
      <c r="T425" s="173">
        <v>37947</v>
      </c>
      <c r="U425" s="170">
        <f t="shared" si="36"/>
        <v>3604965</v>
      </c>
    </row>
    <row r="426" spans="1:21" ht="14.25" customHeight="1" x14ac:dyDescent="0.15">
      <c r="A426" s="173" t="s">
        <v>69</v>
      </c>
      <c r="B426" s="173" t="s">
        <v>1611</v>
      </c>
      <c r="C426" s="173" t="str">
        <f t="shared" si="32"/>
        <v>Runway</v>
      </c>
      <c r="D426" s="173" t="str">
        <f t="shared" si="33"/>
        <v>1331</v>
      </c>
      <c r="E426" s="173" t="str">
        <f t="shared" si="34"/>
        <v>13/31</v>
      </c>
      <c r="F426" s="173">
        <v>1</v>
      </c>
      <c r="G426" s="173" t="s">
        <v>1555</v>
      </c>
      <c r="H426" s="173" t="str">
        <f t="shared" si="35"/>
        <v>FRM-RY1331-001</v>
      </c>
      <c r="I426" s="173" t="s">
        <v>1652</v>
      </c>
      <c r="J426" s="173" t="s">
        <v>11766</v>
      </c>
      <c r="K426" s="174">
        <v>17</v>
      </c>
      <c r="L426" s="174">
        <v>12</v>
      </c>
      <c r="M426" s="174">
        <v>20</v>
      </c>
      <c r="N426" s="174">
        <v>28</v>
      </c>
      <c r="O426" s="174">
        <v>28</v>
      </c>
      <c r="P426" s="173" t="s">
        <v>1623</v>
      </c>
      <c r="Q426" s="174">
        <v>83</v>
      </c>
      <c r="R426" s="173" t="s">
        <v>1623</v>
      </c>
      <c r="S426" s="173" t="s">
        <v>1558</v>
      </c>
      <c r="T426" s="173">
        <v>550763</v>
      </c>
      <c r="U426" s="170">
        <f t="shared" si="36"/>
        <v>45713329</v>
      </c>
    </row>
    <row r="427" spans="1:21" ht="14.25" customHeight="1" x14ac:dyDescent="0.15">
      <c r="A427" s="173" t="s">
        <v>79</v>
      </c>
      <c r="B427" s="173" t="s">
        <v>1689</v>
      </c>
      <c r="C427" s="173" t="str">
        <f t="shared" si="32"/>
        <v>Runway</v>
      </c>
      <c r="D427" s="173" t="str">
        <f t="shared" si="33"/>
        <v>1634</v>
      </c>
      <c r="E427" s="173" t="str">
        <f t="shared" si="34"/>
        <v>16/34</v>
      </c>
      <c r="F427" s="173">
        <v>1</v>
      </c>
      <c r="G427" s="173" t="s">
        <v>1555</v>
      </c>
      <c r="H427" s="173" t="str">
        <f t="shared" si="35"/>
        <v>FSE-RY1634-001</v>
      </c>
      <c r="I427" s="173" t="s">
        <v>2091</v>
      </c>
      <c r="J427" s="173" t="s">
        <v>11766</v>
      </c>
      <c r="K427" s="174">
        <v>30</v>
      </c>
      <c r="L427" s="174">
        <v>21</v>
      </c>
      <c r="M427" s="174">
        <v>32</v>
      </c>
      <c r="N427" s="174">
        <v>43</v>
      </c>
      <c r="O427" s="174">
        <v>43</v>
      </c>
      <c r="P427" s="173" t="s">
        <v>1585</v>
      </c>
      <c r="Q427" s="174">
        <v>70</v>
      </c>
      <c r="R427" s="173" t="s">
        <v>1585</v>
      </c>
      <c r="S427" s="173" t="s">
        <v>1586</v>
      </c>
      <c r="T427" s="173">
        <v>268626</v>
      </c>
      <c r="U427" s="170">
        <f t="shared" si="36"/>
        <v>18803820</v>
      </c>
    </row>
    <row r="428" spans="1:21" ht="14.25" customHeight="1" x14ac:dyDescent="0.15">
      <c r="A428" s="173" t="s">
        <v>133</v>
      </c>
      <c r="B428" s="173" t="s">
        <v>1659</v>
      </c>
      <c r="C428" s="173" t="str">
        <f t="shared" si="32"/>
        <v>Partial Parallel</v>
      </c>
      <c r="D428" s="173" t="str">
        <f t="shared" si="33"/>
        <v>N/A or No Data</v>
      </c>
      <c r="E428" s="173" t="str">
        <f t="shared" si="34"/>
        <v>N/A or No Data</v>
      </c>
      <c r="F428" s="173">
        <v>0</v>
      </c>
      <c r="G428" s="173" t="s">
        <v>1581</v>
      </c>
      <c r="H428" s="173" t="str">
        <f t="shared" si="35"/>
        <v>MKT-PPTD-003</v>
      </c>
      <c r="I428" s="173" t="s">
        <v>2079</v>
      </c>
      <c r="J428" s="173" t="s">
        <v>11766</v>
      </c>
      <c r="K428" s="174">
        <v>32</v>
      </c>
      <c r="L428" s="174">
        <v>23</v>
      </c>
      <c r="M428" s="174">
        <v>34</v>
      </c>
      <c r="N428" s="174">
        <v>46</v>
      </c>
      <c r="O428" s="174">
        <v>46</v>
      </c>
      <c r="P428" s="173" t="s">
        <v>1604</v>
      </c>
      <c r="Q428" s="174">
        <v>68</v>
      </c>
      <c r="R428" s="173" t="s">
        <v>1604</v>
      </c>
      <c r="S428" s="173" t="s">
        <v>1586</v>
      </c>
      <c r="T428" s="173">
        <v>55648</v>
      </c>
      <c r="U428" s="170">
        <f t="shared" si="36"/>
        <v>3784064</v>
      </c>
    </row>
    <row r="429" spans="1:21" ht="14.25" customHeight="1" x14ac:dyDescent="0.15">
      <c r="A429" s="173" t="s">
        <v>101</v>
      </c>
      <c r="B429" s="173" t="s">
        <v>1583</v>
      </c>
      <c r="C429" s="173" t="str">
        <f t="shared" si="32"/>
        <v>Apron</v>
      </c>
      <c r="D429" s="173" t="str">
        <f t="shared" si="33"/>
        <v>N/A or No Data</v>
      </c>
      <c r="E429" s="173" t="str">
        <f t="shared" si="34"/>
        <v>N/A or No Data</v>
      </c>
      <c r="F429" s="173">
        <v>0</v>
      </c>
      <c r="G429" s="173" t="s">
        <v>1555</v>
      </c>
      <c r="H429" s="173" t="str">
        <f t="shared" si="35"/>
        <v>06Y-APA-001</v>
      </c>
      <c r="I429" s="173" t="s">
        <v>2080</v>
      </c>
      <c r="J429" s="173" t="s">
        <v>11766</v>
      </c>
      <c r="K429" s="174">
        <v>34</v>
      </c>
      <c r="L429" s="174">
        <v>24</v>
      </c>
      <c r="M429" s="174">
        <v>36</v>
      </c>
      <c r="N429" s="174">
        <v>48</v>
      </c>
      <c r="O429" s="174">
        <v>48</v>
      </c>
      <c r="P429" s="173" t="s">
        <v>1698</v>
      </c>
      <c r="Q429" s="174">
        <v>64</v>
      </c>
      <c r="R429" s="173" t="s">
        <v>1698</v>
      </c>
      <c r="S429" s="173" t="s">
        <v>1586</v>
      </c>
      <c r="T429" s="173">
        <v>49784</v>
      </c>
      <c r="U429" s="170">
        <f t="shared" si="36"/>
        <v>3186176</v>
      </c>
    </row>
    <row r="430" spans="1:21" ht="14.25" customHeight="1" x14ac:dyDescent="0.15">
      <c r="A430" s="173" t="s">
        <v>117</v>
      </c>
      <c r="B430" s="173" t="s">
        <v>1583</v>
      </c>
      <c r="C430" s="173" t="str">
        <f t="shared" si="32"/>
        <v>Apron</v>
      </c>
      <c r="D430" s="173" t="str">
        <f t="shared" si="33"/>
        <v>N/A or No Data</v>
      </c>
      <c r="E430" s="173" t="str">
        <f t="shared" si="34"/>
        <v>N/A or No Data</v>
      </c>
      <c r="F430" s="173">
        <v>0</v>
      </c>
      <c r="G430" s="173" t="s">
        <v>1555</v>
      </c>
      <c r="H430" s="173" t="str">
        <f t="shared" si="35"/>
        <v>LJF-APA-001</v>
      </c>
      <c r="I430" s="173" t="s">
        <v>2081</v>
      </c>
      <c r="J430" s="173" t="s">
        <v>11766</v>
      </c>
      <c r="K430" s="174">
        <v>7</v>
      </c>
      <c r="L430" s="174">
        <v>5</v>
      </c>
      <c r="M430" s="174">
        <v>11</v>
      </c>
      <c r="N430" s="174">
        <v>16</v>
      </c>
      <c r="O430" s="174">
        <v>16</v>
      </c>
      <c r="P430" s="173" t="s">
        <v>1576</v>
      </c>
      <c r="Q430" s="174">
        <v>93</v>
      </c>
      <c r="R430" s="173" t="s">
        <v>1576</v>
      </c>
      <c r="S430" s="173" t="s">
        <v>1558</v>
      </c>
      <c r="T430" s="173">
        <v>98491</v>
      </c>
      <c r="U430" s="170">
        <f t="shared" si="36"/>
        <v>9159663</v>
      </c>
    </row>
    <row r="431" spans="1:21" ht="14.25" customHeight="1" x14ac:dyDescent="0.15">
      <c r="A431" s="173" t="s">
        <v>59</v>
      </c>
      <c r="B431" s="173" t="s">
        <v>1627</v>
      </c>
      <c r="C431" s="173" t="str">
        <f t="shared" si="32"/>
        <v>Connecting Taxiway</v>
      </c>
      <c r="D431" s="173" t="str">
        <f t="shared" si="33"/>
        <v>N/A or No Data</v>
      </c>
      <c r="E431" s="173" t="str">
        <f t="shared" si="34"/>
        <v>N/A or No Data</v>
      </c>
      <c r="F431" s="173">
        <v>0</v>
      </c>
      <c r="G431" s="173" t="s">
        <v>1568</v>
      </c>
      <c r="H431" s="173" t="str">
        <f t="shared" si="35"/>
        <v>DYT-CTA-002</v>
      </c>
      <c r="I431" s="173" t="s">
        <v>2082</v>
      </c>
      <c r="J431" s="173" t="s">
        <v>11766</v>
      </c>
      <c r="K431" s="174">
        <v>37</v>
      </c>
      <c r="L431" s="174">
        <v>27</v>
      </c>
      <c r="M431" s="174">
        <v>38</v>
      </c>
      <c r="N431" s="174">
        <v>51</v>
      </c>
      <c r="O431" s="174">
        <v>51</v>
      </c>
      <c r="P431" s="173" t="s">
        <v>1713</v>
      </c>
      <c r="Q431" s="174">
        <v>63</v>
      </c>
      <c r="R431" s="173" t="s">
        <v>1713</v>
      </c>
      <c r="S431" s="173" t="s">
        <v>1586</v>
      </c>
      <c r="T431" s="173">
        <v>4967</v>
      </c>
      <c r="U431" s="170">
        <f t="shared" si="36"/>
        <v>312921</v>
      </c>
    </row>
    <row r="432" spans="1:21" ht="14.25" customHeight="1" x14ac:dyDescent="0.15">
      <c r="A432" s="173" t="s">
        <v>237</v>
      </c>
      <c r="B432" s="173" t="s">
        <v>1583</v>
      </c>
      <c r="C432" s="173" t="str">
        <f t="shared" si="32"/>
        <v>Apron</v>
      </c>
      <c r="D432" s="173" t="str">
        <f t="shared" si="33"/>
        <v>N/A or No Data</v>
      </c>
      <c r="E432" s="173" t="str">
        <f t="shared" si="34"/>
        <v>N/A or No Data</v>
      </c>
      <c r="F432" s="173">
        <v>0</v>
      </c>
      <c r="G432" s="173" t="s">
        <v>1555</v>
      </c>
      <c r="H432" s="173" t="str">
        <f t="shared" si="35"/>
        <v>TKC-APA-001</v>
      </c>
      <c r="I432" s="173" t="s">
        <v>2083</v>
      </c>
      <c r="J432" s="173" t="s">
        <v>11766</v>
      </c>
      <c r="K432" s="174">
        <v>37</v>
      </c>
      <c r="L432" s="174">
        <v>27</v>
      </c>
      <c r="M432" s="174">
        <v>38</v>
      </c>
      <c r="N432" s="174">
        <v>51</v>
      </c>
      <c r="O432" s="174">
        <v>51</v>
      </c>
      <c r="P432" s="173" t="s">
        <v>1576</v>
      </c>
      <c r="Q432" s="174">
        <v>63</v>
      </c>
      <c r="R432" s="173" t="s">
        <v>1576</v>
      </c>
      <c r="S432" s="173" t="s">
        <v>1586</v>
      </c>
      <c r="T432" s="173">
        <v>12936</v>
      </c>
      <c r="U432" s="170">
        <f t="shared" si="36"/>
        <v>814968</v>
      </c>
    </row>
    <row r="433" spans="1:21" ht="14.25" customHeight="1" x14ac:dyDescent="0.15">
      <c r="A433" s="173" t="s">
        <v>95</v>
      </c>
      <c r="B433" s="173" t="s">
        <v>1583</v>
      </c>
      <c r="C433" s="173" t="str">
        <f t="shared" si="32"/>
        <v>Apron</v>
      </c>
      <c r="D433" s="173" t="str">
        <f t="shared" si="33"/>
        <v>N/A or No Data</v>
      </c>
      <c r="E433" s="173" t="str">
        <f t="shared" si="34"/>
        <v>N/A or No Data</v>
      </c>
      <c r="F433" s="173">
        <v>0</v>
      </c>
      <c r="G433" s="173" t="s">
        <v>1555</v>
      </c>
      <c r="H433" s="173" t="str">
        <f t="shared" si="35"/>
        <v>04Y-APA-001</v>
      </c>
      <c r="I433" s="173" t="s">
        <v>2084</v>
      </c>
      <c r="J433" s="173" t="s">
        <v>11766</v>
      </c>
      <c r="K433" s="174">
        <v>32</v>
      </c>
      <c r="L433" s="174">
        <v>23</v>
      </c>
      <c r="M433" s="174">
        <v>34</v>
      </c>
      <c r="N433" s="174">
        <v>46</v>
      </c>
      <c r="O433" s="174">
        <v>46</v>
      </c>
      <c r="P433" s="173" t="s">
        <v>1654</v>
      </c>
      <c r="Q433" s="174">
        <v>68</v>
      </c>
      <c r="R433" s="173" t="s">
        <v>1654</v>
      </c>
      <c r="S433" s="173" t="s">
        <v>1586</v>
      </c>
      <c r="T433" s="173">
        <v>44991</v>
      </c>
      <c r="U433" s="170">
        <f t="shared" si="36"/>
        <v>3059388</v>
      </c>
    </row>
    <row r="434" spans="1:21" ht="14.25" customHeight="1" x14ac:dyDescent="0.15">
      <c r="A434" s="173" t="s">
        <v>39</v>
      </c>
      <c r="B434" s="173" t="s">
        <v>1627</v>
      </c>
      <c r="C434" s="173" t="str">
        <f t="shared" si="32"/>
        <v>Connecting Taxiway</v>
      </c>
      <c r="D434" s="173" t="str">
        <f t="shared" si="33"/>
        <v>N/A or No Data</v>
      </c>
      <c r="E434" s="173" t="str">
        <f t="shared" si="34"/>
        <v>N/A or No Data</v>
      </c>
      <c r="F434" s="173">
        <v>0</v>
      </c>
      <c r="G434" s="173" t="s">
        <v>1555</v>
      </c>
      <c r="H434" s="173" t="str">
        <f t="shared" si="35"/>
        <v>CHU-CTA-001</v>
      </c>
      <c r="I434" s="173" t="s">
        <v>2085</v>
      </c>
      <c r="J434" s="173" t="s">
        <v>11766</v>
      </c>
      <c r="K434" s="174">
        <v>5</v>
      </c>
      <c r="L434" s="174">
        <v>4</v>
      </c>
      <c r="M434" s="174">
        <v>10</v>
      </c>
      <c r="N434" s="174">
        <v>14</v>
      </c>
      <c r="O434" s="174">
        <v>14</v>
      </c>
      <c r="P434" s="173" t="s">
        <v>1610</v>
      </c>
      <c r="Q434" s="174">
        <v>95</v>
      </c>
      <c r="R434" s="173" t="s">
        <v>1610</v>
      </c>
      <c r="S434" s="173" t="s">
        <v>1558</v>
      </c>
      <c r="T434" s="173">
        <v>6572</v>
      </c>
      <c r="U434" s="170">
        <f t="shared" si="36"/>
        <v>624340</v>
      </c>
    </row>
    <row r="435" spans="1:21" ht="14.25" customHeight="1" x14ac:dyDescent="0.15">
      <c r="A435" s="173" t="s">
        <v>169</v>
      </c>
      <c r="B435" s="173" t="s">
        <v>1571</v>
      </c>
      <c r="C435" s="173" t="str">
        <f t="shared" si="32"/>
        <v>Connecting Taxiway</v>
      </c>
      <c r="D435" s="173" t="str">
        <f t="shared" si="33"/>
        <v>N/A or No Data</v>
      </c>
      <c r="E435" s="173" t="str">
        <f t="shared" si="34"/>
        <v>N/A or No Data</v>
      </c>
      <c r="F435" s="173">
        <v>0</v>
      </c>
      <c r="G435" s="173" t="s">
        <v>1555</v>
      </c>
      <c r="H435" s="173" t="str">
        <f t="shared" si="35"/>
        <v>ORB-CTA3-001</v>
      </c>
      <c r="I435" s="173" t="s">
        <v>2086</v>
      </c>
      <c r="J435" s="173" t="s">
        <v>11766</v>
      </c>
      <c r="K435" s="174">
        <v>18</v>
      </c>
      <c r="L435" s="174">
        <v>12</v>
      </c>
      <c r="M435" s="174">
        <v>21</v>
      </c>
      <c r="N435" s="174">
        <v>29</v>
      </c>
      <c r="O435" s="174">
        <v>29</v>
      </c>
      <c r="P435" s="173" t="s">
        <v>1579</v>
      </c>
      <c r="Q435" s="174">
        <v>82</v>
      </c>
      <c r="R435" s="173" t="s">
        <v>1579</v>
      </c>
      <c r="S435" s="173" t="s">
        <v>1558</v>
      </c>
      <c r="T435" s="173">
        <v>8702</v>
      </c>
      <c r="U435" s="170">
        <f t="shared" si="36"/>
        <v>713564</v>
      </c>
    </row>
    <row r="436" spans="1:21" ht="14.25" customHeight="1" x14ac:dyDescent="0.15">
      <c r="A436" s="173" t="s">
        <v>195</v>
      </c>
      <c r="B436" s="173" t="s">
        <v>1583</v>
      </c>
      <c r="C436" s="173" t="str">
        <f t="shared" si="32"/>
        <v>Apron</v>
      </c>
      <c r="D436" s="173" t="str">
        <f t="shared" si="33"/>
        <v>N/A or No Data</v>
      </c>
      <c r="E436" s="173" t="str">
        <f t="shared" si="34"/>
        <v>N/A or No Data</v>
      </c>
      <c r="F436" s="173">
        <v>0</v>
      </c>
      <c r="G436" s="173" t="s">
        <v>1555</v>
      </c>
      <c r="H436" s="173" t="str">
        <f t="shared" si="35"/>
        <v>RGK-APA-001</v>
      </c>
      <c r="I436" s="173" t="s">
        <v>2087</v>
      </c>
      <c r="J436" s="173" t="s">
        <v>11766</v>
      </c>
      <c r="K436" s="174">
        <v>0</v>
      </c>
      <c r="L436" s="174">
        <v>0</v>
      </c>
      <c r="M436" s="174">
        <v>0</v>
      </c>
      <c r="N436" s="174">
        <v>0</v>
      </c>
      <c r="O436" s="174">
        <v>0</v>
      </c>
      <c r="P436" s="173" t="s">
        <v>1610</v>
      </c>
      <c r="Q436" s="174">
        <v>100</v>
      </c>
      <c r="R436" s="173" t="s">
        <v>1610</v>
      </c>
      <c r="S436" s="173" t="s">
        <v>1558</v>
      </c>
      <c r="T436" s="173">
        <v>78064</v>
      </c>
      <c r="U436" s="170">
        <f t="shared" si="36"/>
        <v>7806400</v>
      </c>
    </row>
    <row r="437" spans="1:21" ht="14.25" customHeight="1" x14ac:dyDescent="0.15">
      <c r="A437" s="173" t="s">
        <v>103</v>
      </c>
      <c r="B437" s="173" t="s">
        <v>1627</v>
      </c>
      <c r="C437" s="173" t="str">
        <f t="shared" si="32"/>
        <v>Connecting Taxiway</v>
      </c>
      <c r="D437" s="173" t="str">
        <f t="shared" si="33"/>
        <v>N/A or No Data</v>
      </c>
      <c r="E437" s="173" t="str">
        <f t="shared" si="34"/>
        <v>N/A or No Data</v>
      </c>
      <c r="F437" s="173">
        <v>0</v>
      </c>
      <c r="G437" s="173" t="s">
        <v>1568</v>
      </c>
      <c r="H437" s="173" t="str">
        <f t="shared" si="35"/>
        <v>HIB-CTA-002</v>
      </c>
      <c r="I437" s="173" t="s">
        <v>2088</v>
      </c>
      <c r="J437" s="173" t="s">
        <v>11766</v>
      </c>
      <c r="K437" s="174">
        <v>66</v>
      </c>
      <c r="L437" s="174">
        <v>52</v>
      </c>
      <c r="M437" s="174">
        <v>65</v>
      </c>
      <c r="N437" s="174">
        <v>79</v>
      </c>
      <c r="O437" s="174">
        <v>79</v>
      </c>
      <c r="P437" s="173" t="s">
        <v>1613</v>
      </c>
      <c r="Q437" s="174">
        <v>26</v>
      </c>
      <c r="R437" s="173" t="s">
        <v>1613</v>
      </c>
      <c r="S437" s="173" t="s">
        <v>1566</v>
      </c>
      <c r="T437" s="173">
        <v>40700</v>
      </c>
      <c r="U437" s="170">
        <f t="shared" si="36"/>
        <v>1058200</v>
      </c>
    </row>
    <row r="438" spans="1:21" ht="14.25" customHeight="1" x14ac:dyDescent="0.15">
      <c r="A438" s="173" t="s">
        <v>89</v>
      </c>
      <c r="B438" s="173" t="s">
        <v>1574</v>
      </c>
      <c r="C438" s="173" t="str">
        <f t="shared" si="32"/>
        <v>Runway</v>
      </c>
      <c r="D438" s="173" t="str">
        <f t="shared" si="33"/>
        <v>1533</v>
      </c>
      <c r="E438" s="173" t="str">
        <f t="shared" si="34"/>
        <v>15/33</v>
      </c>
      <c r="F438" s="173">
        <v>1</v>
      </c>
      <c r="G438" s="173" t="s">
        <v>1568</v>
      </c>
      <c r="H438" s="173" t="str">
        <f t="shared" si="35"/>
        <v>GDB-RY1533-002</v>
      </c>
      <c r="I438" s="173" t="s">
        <v>1761</v>
      </c>
      <c r="J438" s="173" t="s">
        <v>11766</v>
      </c>
      <c r="K438" s="174">
        <v>2</v>
      </c>
      <c r="L438" s="174">
        <v>2</v>
      </c>
      <c r="M438" s="174">
        <v>8</v>
      </c>
      <c r="N438" s="174">
        <v>11</v>
      </c>
      <c r="O438" s="174">
        <v>11</v>
      </c>
      <c r="P438" s="173" t="s">
        <v>1576</v>
      </c>
      <c r="Q438" s="174">
        <v>98</v>
      </c>
      <c r="R438" s="173" t="s">
        <v>1576</v>
      </c>
      <c r="S438" s="173" t="s">
        <v>1558</v>
      </c>
      <c r="T438" s="173">
        <v>285335</v>
      </c>
      <c r="U438" s="170">
        <f t="shared" si="36"/>
        <v>27962830</v>
      </c>
    </row>
    <row r="439" spans="1:21" ht="14.25" customHeight="1" x14ac:dyDescent="0.15">
      <c r="A439" s="173" t="s">
        <v>59</v>
      </c>
      <c r="B439" s="173" t="s">
        <v>1583</v>
      </c>
      <c r="C439" s="173" t="str">
        <f t="shared" si="32"/>
        <v>Apron</v>
      </c>
      <c r="D439" s="173" t="str">
        <f t="shared" si="33"/>
        <v>N/A or No Data</v>
      </c>
      <c r="E439" s="173" t="str">
        <f t="shared" si="34"/>
        <v>N/A or No Data</v>
      </c>
      <c r="F439" s="173">
        <v>0</v>
      </c>
      <c r="G439" s="173" t="s">
        <v>1555</v>
      </c>
      <c r="H439" s="173" t="str">
        <f t="shared" si="35"/>
        <v>DYT-APA-001</v>
      </c>
      <c r="I439" s="173" t="s">
        <v>2090</v>
      </c>
      <c r="J439" s="173" t="s">
        <v>11766</v>
      </c>
      <c r="K439" s="174">
        <v>0</v>
      </c>
      <c r="L439" s="174">
        <v>0</v>
      </c>
      <c r="M439" s="174">
        <v>0</v>
      </c>
      <c r="N439" s="174">
        <v>0</v>
      </c>
      <c r="O439" s="174">
        <v>0</v>
      </c>
      <c r="P439" s="173" t="s">
        <v>1713</v>
      </c>
      <c r="Q439" s="174">
        <v>100</v>
      </c>
      <c r="R439" s="173" t="s">
        <v>1713</v>
      </c>
      <c r="S439" s="173" t="s">
        <v>1558</v>
      </c>
      <c r="T439" s="173">
        <v>122882</v>
      </c>
      <c r="U439" s="170">
        <f t="shared" si="36"/>
        <v>12288200</v>
      </c>
    </row>
    <row r="440" spans="1:21" ht="14.25" customHeight="1" x14ac:dyDescent="0.15">
      <c r="A440" s="173" t="s">
        <v>89</v>
      </c>
      <c r="B440" s="173" t="s">
        <v>1574</v>
      </c>
      <c r="C440" s="173" t="str">
        <f t="shared" si="32"/>
        <v>Runway</v>
      </c>
      <c r="D440" s="173" t="str">
        <f t="shared" si="33"/>
        <v>1533</v>
      </c>
      <c r="E440" s="173" t="str">
        <f t="shared" si="34"/>
        <v>15/33</v>
      </c>
      <c r="F440" s="173">
        <v>1</v>
      </c>
      <c r="G440" s="173" t="s">
        <v>1555</v>
      </c>
      <c r="H440" s="173" t="str">
        <f t="shared" si="35"/>
        <v>GDB-RY1533-001</v>
      </c>
      <c r="I440" s="173" t="s">
        <v>2825</v>
      </c>
      <c r="J440" s="173" t="s">
        <v>11766</v>
      </c>
      <c r="K440" s="174">
        <v>13</v>
      </c>
      <c r="L440" s="174">
        <v>9</v>
      </c>
      <c r="M440" s="174">
        <v>16</v>
      </c>
      <c r="N440" s="174">
        <v>23</v>
      </c>
      <c r="O440" s="174">
        <v>23</v>
      </c>
      <c r="P440" s="173" t="s">
        <v>1576</v>
      </c>
      <c r="Q440" s="174">
        <v>87</v>
      </c>
      <c r="R440" s="173" t="s">
        <v>1576</v>
      </c>
      <c r="S440" s="173" t="s">
        <v>1558</v>
      </c>
      <c r="T440" s="173">
        <v>57226</v>
      </c>
      <c r="U440" s="170">
        <f t="shared" si="36"/>
        <v>4978662</v>
      </c>
    </row>
    <row r="441" spans="1:21" ht="14.25" customHeight="1" x14ac:dyDescent="0.15">
      <c r="A441" s="173" t="s">
        <v>209</v>
      </c>
      <c r="B441" s="173" t="s">
        <v>1637</v>
      </c>
      <c r="C441" s="173" t="str">
        <f t="shared" si="32"/>
        <v>Apron</v>
      </c>
      <c r="D441" s="173" t="str">
        <f t="shared" si="33"/>
        <v>N/A or No Data</v>
      </c>
      <c r="E441" s="173" t="str">
        <f t="shared" si="34"/>
        <v>N/A or No Data</v>
      </c>
      <c r="F441" s="173">
        <v>0</v>
      </c>
      <c r="G441" s="173" t="s">
        <v>1555</v>
      </c>
      <c r="H441" s="173" t="str">
        <f t="shared" si="35"/>
        <v>STC-APB-001</v>
      </c>
      <c r="I441" s="173" t="s">
        <v>2092</v>
      </c>
      <c r="J441" s="173" t="s">
        <v>11766</v>
      </c>
      <c r="K441" s="174">
        <v>42</v>
      </c>
      <c r="L441" s="174">
        <v>31</v>
      </c>
      <c r="M441" s="174">
        <v>43</v>
      </c>
      <c r="N441" s="174">
        <v>57</v>
      </c>
      <c r="O441" s="174">
        <v>57</v>
      </c>
      <c r="P441" s="173" t="s">
        <v>1570</v>
      </c>
      <c r="Q441" s="174">
        <v>56</v>
      </c>
      <c r="R441" s="173" t="s">
        <v>1570</v>
      </c>
      <c r="S441" s="173" t="s">
        <v>1586</v>
      </c>
      <c r="T441" s="173">
        <v>221592</v>
      </c>
      <c r="U441" s="170">
        <f t="shared" si="36"/>
        <v>12409152</v>
      </c>
    </row>
    <row r="442" spans="1:21" ht="14.25" customHeight="1" x14ac:dyDescent="0.15">
      <c r="A442" s="173" t="s">
        <v>103</v>
      </c>
      <c r="B442" s="173" t="s">
        <v>1755</v>
      </c>
      <c r="C442" s="173" t="str">
        <f t="shared" si="32"/>
        <v>Parallel Taxiway</v>
      </c>
      <c r="D442" s="173" t="str">
        <f t="shared" si="33"/>
        <v>N/A or No Data</v>
      </c>
      <c r="E442" s="173" t="str">
        <f t="shared" si="34"/>
        <v>N/A or No Data</v>
      </c>
      <c r="F442" s="173">
        <v>0</v>
      </c>
      <c r="G442" s="173" t="s">
        <v>1555</v>
      </c>
      <c r="H442" s="173" t="str">
        <f t="shared" si="35"/>
        <v>HIB-PTC-001</v>
      </c>
      <c r="I442" s="173" t="s">
        <v>2093</v>
      </c>
      <c r="J442" s="173" t="s">
        <v>11766</v>
      </c>
      <c r="K442" s="174">
        <v>49</v>
      </c>
      <c r="L442" s="174">
        <v>36</v>
      </c>
      <c r="M442" s="174">
        <v>50</v>
      </c>
      <c r="N442" s="174">
        <v>64</v>
      </c>
      <c r="O442" s="174">
        <v>64</v>
      </c>
      <c r="P442" s="173" t="s">
        <v>1613</v>
      </c>
      <c r="Q442" s="174">
        <v>48</v>
      </c>
      <c r="R442" s="173" t="s">
        <v>1613</v>
      </c>
      <c r="S442" s="173" t="s">
        <v>1566</v>
      </c>
      <c r="T442" s="173">
        <v>167565</v>
      </c>
      <c r="U442" s="170">
        <f t="shared" si="36"/>
        <v>8043120</v>
      </c>
    </row>
    <row r="443" spans="1:21" ht="14.25" customHeight="1" x14ac:dyDescent="0.15">
      <c r="A443" s="173" t="s">
        <v>83</v>
      </c>
      <c r="B443" s="173" t="s">
        <v>1574</v>
      </c>
      <c r="C443" s="173" t="str">
        <f t="shared" si="32"/>
        <v>Runway</v>
      </c>
      <c r="D443" s="173" t="str">
        <f t="shared" si="33"/>
        <v>1533</v>
      </c>
      <c r="E443" s="173" t="str">
        <f t="shared" si="34"/>
        <v>15/33</v>
      </c>
      <c r="F443" s="173">
        <v>1</v>
      </c>
      <c r="G443" s="173" t="s">
        <v>1555</v>
      </c>
      <c r="H443" s="173" t="str">
        <f t="shared" si="35"/>
        <v>GHW-RY1533-001</v>
      </c>
      <c r="I443" s="173" t="s">
        <v>2074</v>
      </c>
      <c r="J443" s="173" t="s">
        <v>11766</v>
      </c>
      <c r="K443" s="174">
        <v>17</v>
      </c>
      <c r="L443" s="174">
        <v>12</v>
      </c>
      <c r="M443" s="174">
        <v>20</v>
      </c>
      <c r="N443" s="174">
        <v>28</v>
      </c>
      <c r="O443" s="174">
        <v>28</v>
      </c>
      <c r="P443" s="173" t="s">
        <v>1698</v>
      </c>
      <c r="Q443" s="174">
        <v>83</v>
      </c>
      <c r="R443" s="173" t="s">
        <v>1698</v>
      </c>
      <c r="S443" s="173" t="s">
        <v>1558</v>
      </c>
      <c r="T443" s="173">
        <v>263807</v>
      </c>
      <c r="U443" s="170">
        <f t="shared" si="36"/>
        <v>21895981</v>
      </c>
    </row>
    <row r="444" spans="1:21" ht="14.25" customHeight="1" x14ac:dyDescent="0.15">
      <c r="A444" s="173" t="s">
        <v>83</v>
      </c>
      <c r="B444" s="173" t="s">
        <v>1574</v>
      </c>
      <c r="C444" s="173" t="str">
        <f t="shared" si="32"/>
        <v>Runway</v>
      </c>
      <c r="D444" s="173" t="str">
        <f t="shared" si="33"/>
        <v>1533</v>
      </c>
      <c r="E444" s="173" t="str">
        <f t="shared" si="34"/>
        <v>15/33</v>
      </c>
      <c r="F444" s="173">
        <v>1</v>
      </c>
      <c r="G444" s="173" t="s">
        <v>1568</v>
      </c>
      <c r="H444" s="173" t="str">
        <f t="shared" si="35"/>
        <v>GHW-RY1533-002</v>
      </c>
      <c r="I444" s="173" t="s">
        <v>2141</v>
      </c>
      <c r="J444" s="173" t="s">
        <v>11766</v>
      </c>
      <c r="K444" s="174">
        <v>11</v>
      </c>
      <c r="L444" s="174">
        <v>8</v>
      </c>
      <c r="M444" s="174">
        <v>15</v>
      </c>
      <c r="N444" s="174">
        <v>21</v>
      </c>
      <c r="O444" s="174">
        <v>21</v>
      </c>
      <c r="P444" s="173" t="s">
        <v>1698</v>
      </c>
      <c r="Q444" s="174">
        <v>89</v>
      </c>
      <c r="R444" s="173" t="s">
        <v>1698</v>
      </c>
      <c r="S444" s="173" t="s">
        <v>1558</v>
      </c>
      <c r="T444" s="173">
        <v>75001</v>
      </c>
      <c r="U444" s="170">
        <f t="shared" si="36"/>
        <v>6675089</v>
      </c>
    </row>
    <row r="445" spans="1:21" ht="14.25" customHeight="1" x14ac:dyDescent="0.15">
      <c r="A445" s="173" t="s">
        <v>87</v>
      </c>
      <c r="B445" s="173" t="s">
        <v>1689</v>
      </c>
      <c r="C445" s="173" t="str">
        <f t="shared" si="32"/>
        <v>Runway</v>
      </c>
      <c r="D445" s="173" t="str">
        <f t="shared" si="33"/>
        <v>1634</v>
      </c>
      <c r="E445" s="173" t="str">
        <f t="shared" si="34"/>
        <v>16/34</v>
      </c>
      <c r="F445" s="173">
        <v>1</v>
      </c>
      <c r="G445" s="173" t="s">
        <v>1581</v>
      </c>
      <c r="H445" s="173" t="str">
        <f t="shared" si="35"/>
        <v>GPZ-RY1634-003</v>
      </c>
      <c r="I445" s="173" t="s">
        <v>1702</v>
      </c>
      <c r="J445" s="173" t="s">
        <v>11766</v>
      </c>
      <c r="K445" s="174">
        <v>42</v>
      </c>
      <c r="L445" s="174">
        <v>31</v>
      </c>
      <c r="M445" s="174">
        <v>43</v>
      </c>
      <c r="N445" s="174">
        <v>57</v>
      </c>
      <c r="O445" s="174">
        <v>57</v>
      </c>
      <c r="P445" s="173" t="s">
        <v>1579</v>
      </c>
      <c r="Q445" s="174">
        <v>56</v>
      </c>
      <c r="R445" s="173" t="s">
        <v>1579</v>
      </c>
      <c r="S445" s="173" t="s">
        <v>1586</v>
      </c>
      <c r="T445" s="173">
        <v>289961</v>
      </c>
      <c r="U445" s="170">
        <f t="shared" si="36"/>
        <v>16237816</v>
      </c>
    </row>
    <row r="446" spans="1:21" ht="14.25" customHeight="1" x14ac:dyDescent="0.15">
      <c r="A446" s="173" t="s">
        <v>13</v>
      </c>
      <c r="B446" s="173" t="s">
        <v>1563</v>
      </c>
      <c r="C446" s="173" t="str">
        <f t="shared" si="32"/>
        <v>Taxilane</v>
      </c>
      <c r="D446" s="173" t="str">
        <f t="shared" si="33"/>
        <v>N/A or No Data</v>
      </c>
      <c r="E446" s="173" t="str">
        <f t="shared" si="34"/>
        <v>N/A or No Data</v>
      </c>
      <c r="F446" s="173">
        <v>0</v>
      </c>
      <c r="G446" s="173" t="s">
        <v>1555</v>
      </c>
      <c r="H446" s="173" t="str">
        <f t="shared" si="35"/>
        <v>AUM-TLA-001</v>
      </c>
      <c r="I446" s="173" t="s">
        <v>2097</v>
      </c>
      <c r="J446" s="173" t="s">
        <v>11766</v>
      </c>
      <c r="K446" s="174">
        <v>22</v>
      </c>
      <c r="L446" s="174">
        <v>15</v>
      </c>
      <c r="M446" s="174">
        <v>25</v>
      </c>
      <c r="N446" s="174">
        <v>34</v>
      </c>
      <c r="O446" s="174">
        <v>34</v>
      </c>
      <c r="P446" s="173" t="s">
        <v>1629</v>
      </c>
      <c r="Q446" s="174">
        <v>78</v>
      </c>
      <c r="R446" s="173" t="s">
        <v>1629</v>
      </c>
      <c r="S446" s="173" t="s">
        <v>1558</v>
      </c>
      <c r="T446" s="173">
        <v>17487</v>
      </c>
      <c r="U446" s="170">
        <f t="shared" si="36"/>
        <v>1363986</v>
      </c>
    </row>
    <row r="447" spans="1:21" ht="14.25" customHeight="1" x14ac:dyDescent="0.15">
      <c r="A447" s="173" t="s">
        <v>97</v>
      </c>
      <c r="B447" s="173" t="s">
        <v>1627</v>
      </c>
      <c r="C447" s="173" t="str">
        <f t="shared" si="32"/>
        <v>Connecting Taxiway</v>
      </c>
      <c r="D447" s="173" t="str">
        <f t="shared" si="33"/>
        <v>N/A or No Data</v>
      </c>
      <c r="E447" s="173" t="str">
        <f t="shared" si="34"/>
        <v>N/A or No Data</v>
      </c>
      <c r="F447" s="173">
        <v>0</v>
      </c>
      <c r="G447" s="173" t="s">
        <v>1555</v>
      </c>
      <c r="H447" s="173" t="str">
        <f t="shared" si="35"/>
        <v>1D6-CTA-001</v>
      </c>
      <c r="I447" s="173" t="s">
        <v>2098</v>
      </c>
      <c r="J447" s="173" t="s">
        <v>11766</v>
      </c>
      <c r="K447" s="174">
        <v>51</v>
      </c>
      <c r="L447" s="174">
        <v>38</v>
      </c>
      <c r="M447" s="174">
        <v>51</v>
      </c>
      <c r="N447" s="174">
        <v>66</v>
      </c>
      <c r="O447" s="174">
        <v>66</v>
      </c>
      <c r="P447" s="173" t="s">
        <v>1683</v>
      </c>
      <c r="Q447" s="174">
        <v>49</v>
      </c>
      <c r="R447" s="173" t="s">
        <v>1683</v>
      </c>
      <c r="S447" s="173" t="s">
        <v>1566</v>
      </c>
      <c r="T447" s="173">
        <v>7940</v>
      </c>
      <c r="U447" s="170">
        <f t="shared" si="36"/>
        <v>389060</v>
      </c>
    </row>
    <row r="448" spans="1:21" ht="14.25" customHeight="1" x14ac:dyDescent="0.15">
      <c r="A448" s="173" t="s">
        <v>159</v>
      </c>
      <c r="B448" s="173" t="s">
        <v>1600</v>
      </c>
      <c r="C448" s="173" t="str">
        <f t="shared" si="32"/>
        <v>Connecting Taxiway</v>
      </c>
      <c r="D448" s="173" t="str">
        <f t="shared" si="33"/>
        <v>N/A or No Data</v>
      </c>
      <c r="E448" s="173" t="str">
        <f t="shared" si="34"/>
        <v>N/A or No Data</v>
      </c>
      <c r="F448" s="173">
        <v>0</v>
      </c>
      <c r="G448" s="173" t="s">
        <v>1555</v>
      </c>
      <c r="H448" s="173" t="str">
        <f t="shared" si="35"/>
        <v>JMR-CTB-001</v>
      </c>
      <c r="I448" s="173" t="s">
        <v>2099</v>
      </c>
      <c r="J448" s="173" t="s">
        <v>11766</v>
      </c>
      <c r="K448" s="174">
        <v>23</v>
      </c>
      <c r="L448" s="174">
        <v>16</v>
      </c>
      <c r="M448" s="174">
        <v>25</v>
      </c>
      <c r="N448" s="174">
        <v>35</v>
      </c>
      <c r="O448" s="174">
        <v>35</v>
      </c>
      <c r="P448" s="173" t="s">
        <v>1778</v>
      </c>
      <c r="Q448" s="174">
        <v>77</v>
      </c>
      <c r="R448" s="173" t="s">
        <v>1778</v>
      </c>
      <c r="S448" s="173" t="s">
        <v>1558</v>
      </c>
      <c r="T448" s="173">
        <v>9493</v>
      </c>
      <c r="U448" s="170">
        <f t="shared" si="36"/>
        <v>730961</v>
      </c>
    </row>
    <row r="449" spans="1:21" ht="14.25" customHeight="1" x14ac:dyDescent="0.15">
      <c r="A449" s="173" t="s">
        <v>43</v>
      </c>
      <c r="B449" s="173" t="s">
        <v>1627</v>
      </c>
      <c r="C449" s="173" t="str">
        <f t="shared" si="32"/>
        <v>Connecting Taxiway</v>
      </c>
      <c r="D449" s="173" t="str">
        <f t="shared" si="33"/>
        <v>N/A or No Data</v>
      </c>
      <c r="E449" s="173" t="str">
        <f t="shared" si="34"/>
        <v>N/A or No Data</v>
      </c>
      <c r="F449" s="173">
        <v>0</v>
      </c>
      <c r="G449" s="173" t="s">
        <v>1555</v>
      </c>
      <c r="H449" s="173" t="str">
        <f t="shared" si="35"/>
        <v>CNB-CTA-001</v>
      </c>
      <c r="I449" s="173" t="s">
        <v>2100</v>
      </c>
      <c r="J449" s="173" t="s">
        <v>11766</v>
      </c>
      <c r="K449" s="174">
        <v>15</v>
      </c>
      <c r="L449" s="174">
        <v>10</v>
      </c>
      <c r="M449" s="174">
        <v>18</v>
      </c>
      <c r="N449" s="174">
        <v>26</v>
      </c>
      <c r="O449" s="174">
        <v>26</v>
      </c>
      <c r="P449" s="173" t="s">
        <v>1604</v>
      </c>
      <c r="Q449" s="174">
        <v>85</v>
      </c>
      <c r="R449" s="173" t="s">
        <v>1604</v>
      </c>
      <c r="S449" s="173" t="s">
        <v>1558</v>
      </c>
      <c r="T449" s="173">
        <v>10678</v>
      </c>
      <c r="U449" s="170">
        <f t="shared" si="36"/>
        <v>907630</v>
      </c>
    </row>
    <row r="450" spans="1:21" ht="14.25" customHeight="1" x14ac:dyDescent="0.15">
      <c r="A450" s="173" t="s">
        <v>207</v>
      </c>
      <c r="B450" s="173" t="s">
        <v>1627</v>
      </c>
      <c r="C450" s="173" t="str">
        <f t="shared" si="32"/>
        <v>Connecting Taxiway</v>
      </c>
      <c r="D450" s="173" t="str">
        <f t="shared" si="33"/>
        <v>N/A or No Data</v>
      </c>
      <c r="E450" s="173" t="str">
        <f t="shared" si="34"/>
        <v>N/A or No Data</v>
      </c>
      <c r="F450" s="173">
        <v>0</v>
      </c>
      <c r="G450" s="173" t="s">
        <v>1555</v>
      </c>
      <c r="H450" s="173" t="str">
        <f t="shared" si="35"/>
        <v>55Y-CTA-001</v>
      </c>
      <c r="I450" s="173" t="s">
        <v>2101</v>
      </c>
      <c r="J450" s="173" t="s">
        <v>11766</v>
      </c>
      <c r="K450" s="174">
        <v>47</v>
      </c>
      <c r="L450" s="174">
        <v>35</v>
      </c>
      <c r="M450" s="174">
        <v>48</v>
      </c>
      <c r="N450" s="174">
        <v>62</v>
      </c>
      <c r="O450" s="174">
        <v>62</v>
      </c>
      <c r="P450" s="173" t="s">
        <v>1626</v>
      </c>
      <c r="Q450" s="174">
        <v>32</v>
      </c>
      <c r="R450" s="173" t="s">
        <v>1626</v>
      </c>
      <c r="S450" s="173" t="s">
        <v>1566</v>
      </c>
      <c r="T450" s="173">
        <v>21835</v>
      </c>
      <c r="U450" s="170">
        <f t="shared" si="36"/>
        <v>698720</v>
      </c>
    </row>
    <row r="451" spans="1:21" ht="14.25" customHeight="1" x14ac:dyDescent="0.15">
      <c r="A451" s="173" t="s">
        <v>137</v>
      </c>
      <c r="B451" s="173" t="s">
        <v>1577</v>
      </c>
      <c r="C451" s="173" t="str">
        <f t="shared" si="32"/>
        <v>Connecting Taxiway</v>
      </c>
      <c r="D451" s="173" t="str">
        <f t="shared" si="33"/>
        <v>N/A or No Data</v>
      </c>
      <c r="E451" s="173" t="str">
        <f t="shared" si="34"/>
        <v>N/A or No Data</v>
      </c>
      <c r="F451" s="173">
        <v>0</v>
      </c>
      <c r="G451" s="173" t="s">
        <v>1555</v>
      </c>
      <c r="H451" s="173" t="str">
        <f t="shared" si="35"/>
        <v>MML-CTC-001</v>
      </c>
      <c r="I451" s="173" t="s">
        <v>2102</v>
      </c>
      <c r="J451" s="173" t="s">
        <v>11766</v>
      </c>
      <c r="K451" s="174">
        <v>13</v>
      </c>
      <c r="L451" s="174">
        <v>9</v>
      </c>
      <c r="M451" s="174">
        <v>16</v>
      </c>
      <c r="N451" s="174">
        <v>23</v>
      </c>
      <c r="O451" s="174">
        <v>23</v>
      </c>
      <c r="P451" s="173" t="s">
        <v>1576</v>
      </c>
      <c r="Q451" s="174">
        <v>87</v>
      </c>
      <c r="R451" s="173" t="s">
        <v>1576</v>
      </c>
      <c r="S451" s="173" t="s">
        <v>1558</v>
      </c>
      <c r="T451" s="173">
        <v>7312</v>
      </c>
      <c r="U451" s="170">
        <f t="shared" si="36"/>
        <v>636144</v>
      </c>
    </row>
    <row r="452" spans="1:21" ht="14.25" customHeight="1" x14ac:dyDescent="0.15">
      <c r="A452" s="173" t="s">
        <v>191</v>
      </c>
      <c r="B452" s="173" t="s">
        <v>1795</v>
      </c>
      <c r="C452" s="173" t="str">
        <f t="shared" ref="C452:C515" si="37">IF(ISNUMBER(SEARCH("RY",B452)),"Runway",IF(ISNUMBER(SEARCH("CT",B452)),"Connecting Taxiway",IF(ISNUMBER(SEARCH("AP",B452)),"Apron",IF(ISNUMBER(SEARCH("TL",B452)),"Taxilane",IF(ISNUMBER(SEARCH("PPT",B452)),"Partial Parallel",IF(ISNUMBER(SEARCH("TW",B452)),"Taxiway",IF(ISNUMBER(SEARCH("RP",B452)),"Run-Up",IF(ISNUMBER(SEARCH("RT",B452)),"Runway Turnaround",IF(ISNUMBER(SEARCH("PT",B452)),"Parallel Taxiway","Other")))))))))</f>
        <v>Connecting Taxiway</v>
      </c>
      <c r="D452" s="173" t="str">
        <f t="shared" ref="D452:D515" si="38">IF(C452="Runway",RIGHT(B452,LEN(B452)-FIND("Y",B452)),"N/A or No Data")</f>
        <v>N/A or No Data</v>
      </c>
      <c r="E452" s="173" t="str">
        <f t="shared" ref="E452:E515" si="39">IF(LEN(D452)=3,_xlfn.CONCAT("0",LEFT(D452,1),"/",RIGHT(D452,2)),IF(LEN(D452)=4,_xlfn.CONCAT(LEFT(D452,2),"/",RIGHT(D452,2)),"N/A or No Data"))</f>
        <v>N/A or No Data</v>
      </c>
      <c r="F452" s="173">
        <v>0</v>
      </c>
      <c r="G452" s="173" t="s">
        <v>1555</v>
      </c>
      <c r="H452" s="173" t="str">
        <f t="shared" si="35"/>
        <v>PNM-CTD-001</v>
      </c>
      <c r="I452" s="173" t="s">
        <v>2103</v>
      </c>
      <c r="J452" s="173" t="s">
        <v>11766</v>
      </c>
      <c r="K452" s="174">
        <v>34</v>
      </c>
      <c r="L452" s="174">
        <v>24</v>
      </c>
      <c r="M452" s="174">
        <v>36</v>
      </c>
      <c r="N452" s="174">
        <v>48</v>
      </c>
      <c r="O452" s="174">
        <v>48</v>
      </c>
      <c r="P452" s="173" t="s">
        <v>1722</v>
      </c>
      <c r="Q452" s="174">
        <v>65</v>
      </c>
      <c r="R452" s="173" t="s">
        <v>1722</v>
      </c>
      <c r="S452" s="173" t="s">
        <v>1586</v>
      </c>
      <c r="T452" s="173">
        <v>11293</v>
      </c>
      <c r="U452" s="170">
        <f t="shared" si="36"/>
        <v>734045</v>
      </c>
    </row>
    <row r="453" spans="1:21" ht="14.25" customHeight="1" x14ac:dyDescent="0.15">
      <c r="A453" s="173" t="s">
        <v>75</v>
      </c>
      <c r="B453" s="173" t="s">
        <v>1583</v>
      </c>
      <c r="C453" s="173" t="str">
        <f t="shared" si="37"/>
        <v>Apron</v>
      </c>
      <c r="D453" s="173" t="str">
        <f t="shared" si="38"/>
        <v>N/A or No Data</v>
      </c>
      <c r="E453" s="173" t="str">
        <f t="shared" si="39"/>
        <v>N/A or No Data</v>
      </c>
      <c r="F453" s="173">
        <v>0</v>
      </c>
      <c r="G453" s="173" t="s">
        <v>1555</v>
      </c>
      <c r="H453" s="173" t="str">
        <f t="shared" ref="H453:H516" si="40">_xlfn.CONCAT(A453,"-",B453,"-",G453)</f>
        <v>D14-APA-001</v>
      </c>
      <c r="I453" s="173" t="s">
        <v>2104</v>
      </c>
      <c r="J453" s="173" t="s">
        <v>11766</v>
      </c>
      <c r="K453" s="174">
        <v>48</v>
      </c>
      <c r="L453" s="174">
        <v>36</v>
      </c>
      <c r="M453" s="174">
        <v>49</v>
      </c>
      <c r="N453" s="174">
        <v>63</v>
      </c>
      <c r="O453" s="174">
        <v>63</v>
      </c>
      <c r="P453" s="173" t="s">
        <v>1763</v>
      </c>
      <c r="Q453" s="174">
        <v>51</v>
      </c>
      <c r="R453" s="173" t="s">
        <v>1763</v>
      </c>
      <c r="S453" s="173" t="s">
        <v>1566</v>
      </c>
      <c r="T453" s="173">
        <v>51655</v>
      </c>
      <c r="U453" s="170">
        <f t="shared" ref="U453:U516" si="41">T453*Q453</f>
        <v>2634405</v>
      </c>
    </row>
    <row r="454" spans="1:21" ht="14.25" customHeight="1" x14ac:dyDescent="0.15">
      <c r="A454" s="173" t="s">
        <v>73</v>
      </c>
      <c r="B454" s="173" t="s">
        <v>1580</v>
      </c>
      <c r="C454" s="173" t="str">
        <f t="shared" si="37"/>
        <v>Parallel Taxiway</v>
      </c>
      <c r="D454" s="173" t="str">
        <f t="shared" si="38"/>
        <v>N/A or No Data</v>
      </c>
      <c r="E454" s="173" t="str">
        <f t="shared" si="39"/>
        <v>N/A or No Data</v>
      </c>
      <c r="F454" s="173">
        <v>0</v>
      </c>
      <c r="G454" s="173" t="s">
        <v>1555</v>
      </c>
      <c r="H454" s="173" t="str">
        <f t="shared" si="40"/>
        <v>FFM-PTA-001</v>
      </c>
      <c r="I454" s="173" t="s">
        <v>2105</v>
      </c>
      <c r="J454" s="173" t="s">
        <v>11766</v>
      </c>
      <c r="K454" s="174">
        <v>27</v>
      </c>
      <c r="L454" s="174">
        <v>19</v>
      </c>
      <c r="M454" s="174">
        <v>29</v>
      </c>
      <c r="N454" s="174">
        <v>40</v>
      </c>
      <c r="O454" s="174">
        <v>40</v>
      </c>
      <c r="P454" s="173" t="s">
        <v>1662</v>
      </c>
      <c r="Q454" s="174">
        <v>73</v>
      </c>
      <c r="R454" s="173" t="s">
        <v>1662</v>
      </c>
      <c r="S454" s="173" t="s">
        <v>1558</v>
      </c>
      <c r="T454" s="173">
        <v>205570</v>
      </c>
      <c r="U454" s="170">
        <f t="shared" si="41"/>
        <v>15006610</v>
      </c>
    </row>
    <row r="455" spans="1:21" ht="14.25" customHeight="1" x14ac:dyDescent="0.15">
      <c r="A455" s="173" t="s">
        <v>133</v>
      </c>
      <c r="B455" s="173" t="s">
        <v>1655</v>
      </c>
      <c r="C455" s="173" t="str">
        <f t="shared" si="37"/>
        <v>Connecting Taxiway</v>
      </c>
      <c r="D455" s="173" t="str">
        <f t="shared" si="38"/>
        <v>N/A or No Data</v>
      </c>
      <c r="E455" s="173" t="str">
        <f t="shared" si="39"/>
        <v>N/A or No Data</v>
      </c>
      <c r="F455" s="173">
        <v>0</v>
      </c>
      <c r="G455" s="173" t="s">
        <v>1555</v>
      </c>
      <c r="H455" s="173" t="str">
        <f t="shared" si="40"/>
        <v>MKT-CTA2-001</v>
      </c>
      <c r="I455" s="173" t="s">
        <v>2106</v>
      </c>
      <c r="J455" s="173" t="s">
        <v>11766</v>
      </c>
      <c r="K455" s="174">
        <v>24</v>
      </c>
      <c r="L455" s="174">
        <v>17</v>
      </c>
      <c r="M455" s="174">
        <v>26</v>
      </c>
      <c r="N455" s="174">
        <v>36</v>
      </c>
      <c r="O455" s="174">
        <v>36</v>
      </c>
      <c r="P455" s="173" t="s">
        <v>1604</v>
      </c>
      <c r="Q455" s="174">
        <v>76</v>
      </c>
      <c r="R455" s="173" t="s">
        <v>1604</v>
      </c>
      <c r="S455" s="173" t="s">
        <v>1558</v>
      </c>
      <c r="T455" s="173">
        <v>19003</v>
      </c>
      <c r="U455" s="170">
        <f t="shared" si="41"/>
        <v>1444228</v>
      </c>
    </row>
    <row r="456" spans="1:21" ht="14.25" customHeight="1" x14ac:dyDescent="0.15">
      <c r="A456" s="173" t="s">
        <v>33</v>
      </c>
      <c r="B456" s="173" t="s">
        <v>1580</v>
      </c>
      <c r="C456" s="173" t="str">
        <f t="shared" si="37"/>
        <v>Parallel Taxiway</v>
      </c>
      <c r="D456" s="173" t="str">
        <f t="shared" si="38"/>
        <v>N/A or No Data</v>
      </c>
      <c r="E456" s="173" t="str">
        <f t="shared" si="39"/>
        <v>N/A or No Data</v>
      </c>
      <c r="F456" s="173">
        <v>0</v>
      </c>
      <c r="G456" s="173" t="s">
        <v>1555</v>
      </c>
      <c r="H456" s="173" t="str">
        <f t="shared" si="40"/>
        <v>BRD-PTA-001</v>
      </c>
      <c r="I456" s="173" t="s">
        <v>2107</v>
      </c>
      <c r="J456" s="173" t="s">
        <v>11766</v>
      </c>
      <c r="K456" s="174">
        <v>30</v>
      </c>
      <c r="L456" s="174">
        <v>21</v>
      </c>
      <c r="M456" s="174">
        <v>32</v>
      </c>
      <c r="N456" s="174">
        <v>43</v>
      </c>
      <c r="O456" s="174">
        <v>43</v>
      </c>
      <c r="P456" s="173" t="s">
        <v>1711</v>
      </c>
      <c r="Q456" s="174">
        <v>70</v>
      </c>
      <c r="R456" s="173" t="s">
        <v>1711</v>
      </c>
      <c r="S456" s="173" t="s">
        <v>1586</v>
      </c>
      <c r="T456" s="173">
        <v>103488</v>
      </c>
      <c r="U456" s="170">
        <f t="shared" si="41"/>
        <v>7244160</v>
      </c>
    </row>
    <row r="457" spans="1:21" ht="14.25" customHeight="1" x14ac:dyDescent="0.15">
      <c r="A457" s="173" t="s">
        <v>87</v>
      </c>
      <c r="B457" s="173" t="s">
        <v>1689</v>
      </c>
      <c r="C457" s="173" t="str">
        <f t="shared" si="37"/>
        <v>Runway</v>
      </c>
      <c r="D457" s="173" t="str">
        <f t="shared" si="38"/>
        <v>1634</v>
      </c>
      <c r="E457" s="173" t="str">
        <f t="shared" si="39"/>
        <v>16/34</v>
      </c>
      <c r="F457" s="173">
        <v>1</v>
      </c>
      <c r="G457" s="173" t="s">
        <v>1555</v>
      </c>
      <c r="H457" s="173" t="str">
        <f t="shared" si="40"/>
        <v>GPZ-RY1634-001</v>
      </c>
      <c r="I457" s="173" t="s">
        <v>1830</v>
      </c>
      <c r="J457" s="173" t="s">
        <v>11766</v>
      </c>
      <c r="K457" s="174">
        <v>36</v>
      </c>
      <c r="L457" s="174">
        <v>26</v>
      </c>
      <c r="M457" s="174">
        <v>37</v>
      </c>
      <c r="N457" s="174">
        <v>50</v>
      </c>
      <c r="O457" s="174">
        <v>50</v>
      </c>
      <c r="P457" s="173" t="s">
        <v>1579</v>
      </c>
      <c r="Q457" s="174">
        <v>62</v>
      </c>
      <c r="R457" s="173" t="s">
        <v>1579</v>
      </c>
      <c r="S457" s="173" t="s">
        <v>1586</v>
      </c>
      <c r="T457" s="173">
        <v>245184</v>
      </c>
      <c r="U457" s="170">
        <f t="shared" si="41"/>
        <v>15201408</v>
      </c>
    </row>
    <row r="458" spans="1:21" ht="14.25" customHeight="1" x14ac:dyDescent="0.15">
      <c r="A458" s="173" t="s">
        <v>87</v>
      </c>
      <c r="B458" s="173" t="s">
        <v>1689</v>
      </c>
      <c r="C458" s="173" t="str">
        <f t="shared" si="37"/>
        <v>Runway</v>
      </c>
      <c r="D458" s="173" t="str">
        <f t="shared" si="38"/>
        <v>1634</v>
      </c>
      <c r="E458" s="173" t="str">
        <f t="shared" si="39"/>
        <v>16/34</v>
      </c>
      <c r="F458" s="173">
        <v>1</v>
      </c>
      <c r="G458" s="173" t="s">
        <v>1568</v>
      </c>
      <c r="H458" s="173" t="str">
        <f t="shared" si="40"/>
        <v>GPZ-RY1634-002</v>
      </c>
      <c r="I458" s="173" t="s">
        <v>1851</v>
      </c>
      <c r="J458" s="173" t="s">
        <v>11766</v>
      </c>
      <c r="K458" s="174">
        <v>37</v>
      </c>
      <c r="L458" s="174">
        <v>27</v>
      </c>
      <c r="M458" s="174">
        <v>38</v>
      </c>
      <c r="N458" s="174">
        <v>51</v>
      </c>
      <c r="O458" s="174">
        <v>51</v>
      </c>
      <c r="P458" s="173" t="s">
        <v>1579</v>
      </c>
      <c r="Q458" s="174">
        <v>62</v>
      </c>
      <c r="R458" s="173" t="s">
        <v>1579</v>
      </c>
      <c r="S458" s="173" t="s">
        <v>1586</v>
      </c>
      <c r="T458" s="173">
        <v>40466</v>
      </c>
      <c r="U458" s="170">
        <f t="shared" si="41"/>
        <v>2508892</v>
      </c>
    </row>
    <row r="459" spans="1:21" ht="14.25" customHeight="1" x14ac:dyDescent="0.15">
      <c r="A459" s="173" t="s">
        <v>125</v>
      </c>
      <c r="B459" s="173" t="s">
        <v>1627</v>
      </c>
      <c r="C459" s="173" t="str">
        <f t="shared" si="37"/>
        <v>Connecting Taxiway</v>
      </c>
      <c r="D459" s="173" t="str">
        <f t="shared" si="38"/>
        <v>N/A or No Data</v>
      </c>
      <c r="E459" s="173" t="str">
        <f t="shared" si="39"/>
        <v>N/A or No Data</v>
      </c>
      <c r="F459" s="173">
        <v>0</v>
      </c>
      <c r="G459" s="173" t="s">
        <v>1555</v>
      </c>
      <c r="H459" s="173" t="str">
        <f t="shared" si="40"/>
        <v>XVG-CTA-001</v>
      </c>
      <c r="I459" s="173" t="s">
        <v>2111</v>
      </c>
      <c r="J459" s="173" t="s">
        <v>11766</v>
      </c>
      <c r="K459" s="174">
        <v>14</v>
      </c>
      <c r="L459" s="174">
        <v>10</v>
      </c>
      <c r="M459" s="174">
        <v>17</v>
      </c>
      <c r="N459" s="174">
        <v>25</v>
      </c>
      <c r="O459" s="174">
        <v>25</v>
      </c>
      <c r="P459" s="173" t="s">
        <v>1579</v>
      </c>
      <c r="Q459" s="174">
        <v>86</v>
      </c>
      <c r="R459" s="173" t="s">
        <v>1579</v>
      </c>
      <c r="S459" s="173" t="s">
        <v>1558</v>
      </c>
      <c r="T459" s="173">
        <v>3720</v>
      </c>
      <c r="U459" s="170">
        <f t="shared" si="41"/>
        <v>319920</v>
      </c>
    </row>
    <row r="460" spans="1:21" ht="14.25" customHeight="1" x14ac:dyDescent="0.15">
      <c r="A460" s="173" t="s">
        <v>137</v>
      </c>
      <c r="B460" s="173" t="s">
        <v>1627</v>
      </c>
      <c r="C460" s="173" t="str">
        <f t="shared" si="37"/>
        <v>Connecting Taxiway</v>
      </c>
      <c r="D460" s="173" t="str">
        <f t="shared" si="38"/>
        <v>N/A or No Data</v>
      </c>
      <c r="E460" s="173" t="str">
        <f t="shared" si="39"/>
        <v>N/A or No Data</v>
      </c>
      <c r="F460" s="173">
        <v>0</v>
      </c>
      <c r="G460" s="173" t="s">
        <v>1568</v>
      </c>
      <c r="H460" s="173" t="str">
        <f t="shared" si="40"/>
        <v>MML-CTA-002</v>
      </c>
      <c r="I460" s="173" t="s">
        <v>2112</v>
      </c>
      <c r="J460" s="173" t="s">
        <v>11766</v>
      </c>
      <c r="K460" s="174">
        <v>19</v>
      </c>
      <c r="L460" s="174">
        <v>13</v>
      </c>
      <c r="M460" s="174">
        <v>22</v>
      </c>
      <c r="N460" s="174">
        <v>31</v>
      </c>
      <c r="O460" s="174">
        <v>31</v>
      </c>
      <c r="P460" s="173" t="s">
        <v>1576</v>
      </c>
      <c r="Q460" s="174">
        <v>81</v>
      </c>
      <c r="R460" s="173" t="s">
        <v>1576</v>
      </c>
      <c r="S460" s="173" t="s">
        <v>1558</v>
      </c>
      <c r="T460" s="173">
        <v>4401</v>
      </c>
      <c r="U460" s="170">
        <f t="shared" si="41"/>
        <v>356481</v>
      </c>
    </row>
    <row r="461" spans="1:21" ht="14.25" customHeight="1" x14ac:dyDescent="0.15">
      <c r="A461" s="173" t="s">
        <v>87</v>
      </c>
      <c r="B461" s="173" t="s">
        <v>1747</v>
      </c>
      <c r="C461" s="173" t="str">
        <f t="shared" si="37"/>
        <v>Runway</v>
      </c>
      <c r="D461" s="173" t="str">
        <f t="shared" si="38"/>
        <v>523</v>
      </c>
      <c r="E461" s="173" t="str">
        <f t="shared" si="39"/>
        <v>05/23</v>
      </c>
      <c r="F461" s="173">
        <v>0</v>
      </c>
      <c r="G461" s="173" t="s">
        <v>1555</v>
      </c>
      <c r="H461" s="173" t="str">
        <f t="shared" si="40"/>
        <v>GPZ-RY523-001</v>
      </c>
      <c r="I461" s="173" t="s">
        <v>3076</v>
      </c>
      <c r="J461" s="173" t="s">
        <v>11766</v>
      </c>
      <c r="K461" s="174">
        <v>15</v>
      </c>
      <c r="L461" s="174">
        <v>10</v>
      </c>
      <c r="M461" s="174">
        <v>18</v>
      </c>
      <c r="N461" s="174">
        <v>26</v>
      </c>
      <c r="O461" s="174">
        <v>26</v>
      </c>
      <c r="P461" s="173" t="s">
        <v>1579</v>
      </c>
      <c r="Q461" s="174">
        <v>85</v>
      </c>
      <c r="R461" s="173" t="s">
        <v>1579</v>
      </c>
      <c r="S461" s="173" t="s">
        <v>1558</v>
      </c>
      <c r="T461" s="173">
        <v>174970</v>
      </c>
      <c r="U461" s="170">
        <f t="shared" si="41"/>
        <v>14872450</v>
      </c>
    </row>
    <row r="462" spans="1:21" ht="14.25" customHeight="1" x14ac:dyDescent="0.15">
      <c r="A462" s="173" t="s">
        <v>225</v>
      </c>
      <c r="B462" s="173" t="s">
        <v>1627</v>
      </c>
      <c r="C462" s="173" t="str">
        <f t="shared" si="37"/>
        <v>Connecting Taxiway</v>
      </c>
      <c r="D462" s="173" t="str">
        <f t="shared" si="38"/>
        <v>N/A or No Data</v>
      </c>
      <c r="E462" s="173" t="str">
        <f t="shared" si="39"/>
        <v>N/A or No Data</v>
      </c>
      <c r="F462" s="173">
        <v>0</v>
      </c>
      <c r="G462" s="173" t="s">
        <v>1555</v>
      </c>
      <c r="H462" s="173" t="str">
        <f t="shared" si="40"/>
        <v>D42-CTA-001</v>
      </c>
      <c r="I462" s="173" t="s">
        <v>2114</v>
      </c>
      <c r="J462" s="173" t="s">
        <v>11766</v>
      </c>
      <c r="K462" s="174">
        <v>23</v>
      </c>
      <c r="L462" s="174">
        <v>16</v>
      </c>
      <c r="M462" s="174">
        <v>25</v>
      </c>
      <c r="N462" s="174">
        <v>35</v>
      </c>
      <c r="O462" s="174">
        <v>35</v>
      </c>
      <c r="P462" s="173" t="s">
        <v>1588</v>
      </c>
      <c r="Q462" s="174">
        <v>77</v>
      </c>
      <c r="R462" s="173" t="s">
        <v>1588</v>
      </c>
      <c r="S462" s="173" t="s">
        <v>1558</v>
      </c>
      <c r="T462" s="173">
        <v>15567</v>
      </c>
      <c r="U462" s="170">
        <f t="shared" si="41"/>
        <v>1198659</v>
      </c>
    </row>
    <row r="463" spans="1:21" ht="14.25" customHeight="1" x14ac:dyDescent="0.15">
      <c r="A463" s="173" t="s">
        <v>85</v>
      </c>
      <c r="B463" s="173" t="s">
        <v>1583</v>
      </c>
      <c r="C463" s="173" t="str">
        <f t="shared" si="37"/>
        <v>Apron</v>
      </c>
      <c r="D463" s="173" t="str">
        <f t="shared" si="38"/>
        <v>N/A or No Data</v>
      </c>
      <c r="E463" s="173" t="str">
        <f t="shared" si="39"/>
        <v>N/A or No Data</v>
      </c>
      <c r="F463" s="173">
        <v>0</v>
      </c>
      <c r="G463" s="173" t="s">
        <v>1555</v>
      </c>
      <c r="H463" s="173" t="str">
        <f t="shared" si="40"/>
        <v>CKC-APA-001</v>
      </c>
      <c r="I463" s="173" t="s">
        <v>2115</v>
      </c>
      <c r="J463" s="173" t="s">
        <v>11766</v>
      </c>
      <c r="K463" s="174">
        <v>14</v>
      </c>
      <c r="L463" s="174">
        <v>10</v>
      </c>
      <c r="M463" s="174">
        <v>17</v>
      </c>
      <c r="N463" s="174">
        <v>25</v>
      </c>
      <c r="O463" s="174">
        <v>25</v>
      </c>
      <c r="P463" s="173" t="s">
        <v>1607</v>
      </c>
      <c r="Q463" s="174">
        <v>86</v>
      </c>
      <c r="R463" s="173" t="s">
        <v>1607</v>
      </c>
      <c r="S463" s="173" t="s">
        <v>1558</v>
      </c>
      <c r="T463" s="173">
        <v>193023</v>
      </c>
      <c r="U463" s="170">
        <f t="shared" si="41"/>
        <v>16599978</v>
      </c>
    </row>
    <row r="464" spans="1:21" ht="14.25" customHeight="1" x14ac:dyDescent="0.15">
      <c r="A464" s="173" t="s">
        <v>5</v>
      </c>
      <c r="B464" s="173" t="s">
        <v>1583</v>
      </c>
      <c r="C464" s="173" t="str">
        <f t="shared" si="37"/>
        <v>Apron</v>
      </c>
      <c r="D464" s="173" t="str">
        <f t="shared" si="38"/>
        <v>N/A or No Data</v>
      </c>
      <c r="E464" s="173" t="str">
        <f t="shared" si="39"/>
        <v>N/A or No Data</v>
      </c>
      <c r="F464" s="173">
        <v>0</v>
      </c>
      <c r="G464" s="173" t="s">
        <v>1555</v>
      </c>
      <c r="H464" s="173" t="str">
        <f t="shared" si="40"/>
        <v>AIT-APA-001</v>
      </c>
      <c r="I464" s="173" t="s">
        <v>2116</v>
      </c>
      <c r="J464" s="173" t="s">
        <v>11766</v>
      </c>
      <c r="K464" s="174">
        <v>38</v>
      </c>
      <c r="L464" s="174">
        <v>27</v>
      </c>
      <c r="M464" s="174">
        <v>39</v>
      </c>
      <c r="N464" s="174">
        <v>52</v>
      </c>
      <c r="O464" s="174">
        <v>52</v>
      </c>
      <c r="P464" s="173" t="s">
        <v>1579</v>
      </c>
      <c r="Q464" s="174">
        <v>59</v>
      </c>
      <c r="R464" s="173" t="s">
        <v>1579</v>
      </c>
      <c r="S464" s="173" t="s">
        <v>1586</v>
      </c>
      <c r="T464" s="173">
        <v>75142</v>
      </c>
      <c r="U464" s="170">
        <f t="shared" si="41"/>
        <v>4433378</v>
      </c>
    </row>
    <row r="465" spans="1:21" ht="14.25" customHeight="1" x14ac:dyDescent="0.15">
      <c r="A465" s="173" t="s">
        <v>69</v>
      </c>
      <c r="B465" s="173" t="s">
        <v>1600</v>
      </c>
      <c r="C465" s="173" t="str">
        <f t="shared" si="37"/>
        <v>Connecting Taxiway</v>
      </c>
      <c r="D465" s="173" t="str">
        <f t="shared" si="38"/>
        <v>N/A or No Data</v>
      </c>
      <c r="E465" s="173" t="str">
        <f t="shared" si="39"/>
        <v>N/A or No Data</v>
      </c>
      <c r="F465" s="173">
        <v>0</v>
      </c>
      <c r="G465" s="173" t="s">
        <v>1555</v>
      </c>
      <c r="H465" s="173" t="str">
        <f t="shared" si="40"/>
        <v>FRM-CTB-001</v>
      </c>
      <c r="I465" s="173" t="s">
        <v>2117</v>
      </c>
      <c r="J465" s="173" t="s">
        <v>11766</v>
      </c>
      <c r="K465" s="174">
        <v>13</v>
      </c>
      <c r="L465" s="174">
        <v>9</v>
      </c>
      <c r="M465" s="174">
        <v>16</v>
      </c>
      <c r="N465" s="174">
        <v>23</v>
      </c>
      <c r="O465" s="174">
        <v>23</v>
      </c>
      <c r="P465" s="173" t="s">
        <v>1623</v>
      </c>
      <c r="Q465" s="174">
        <v>87</v>
      </c>
      <c r="R465" s="173" t="s">
        <v>1623</v>
      </c>
      <c r="S465" s="173" t="s">
        <v>1558</v>
      </c>
      <c r="T465" s="173">
        <v>29306</v>
      </c>
      <c r="U465" s="170">
        <f t="shared" si="41"/>
        <v>2549622</v>
      </c>
    </row>
    <row r="466" spans="1:21" ht="14.25" customHeight="1" x14ac:dyDescent="0.15">
      <c r="A466" s="173" t="s">
        <v>137</v>
      </c>
      <c r="B466" s="173" t="s">
        <v>1627</v>
      </c>
      <c r="C466" s="173" t="str">
        <f t="shared" si="37"/>
        <v>Connecting Taxiway</v>
      </c>
      <c r="D466" s="173" t="str">
        <f t="shared" si="38"/>
        <v>N/A or No Data</v>
      </c>
      <c r="E466" s="173" t="str">
        <f t="shared" si="39"/>
        <v>N/A or No Data</v>
      </c>
      <c r="F466" s="173">
        <v>0</v>
      </c>
      <c r="G466" s="173" t="s">
        <v>1555</v>
      </c>
      <c r="H466" s="173" t="str">
        <f t="shared" si="40"/>
        <v>MML-CTA-001</v>
      </c>
      <c r="I466" s="173" t="s">
        <v>2118</v>
      </c>
      <c r="J466" s="173" t="s">
        <v>11766</v>
      </c>
      <c r="K466" s="174">
        <v>20</v>
      </c>
      <c r="L466" s="174">
        <v>14</v>
      </c>
      <c r="M466" s="174">
        <v>23</v>
      </c>
      <c r="N466" s="174">
        <v>32</v>
      </c>
      <c r="O466" s="174">
        <v>32</v>
      </c>
      <c r="P466" s="173" t="s">
        <v>1576</v>
      </c>
      <c r="Q466" s="174">
        <v>80</v>
      </c>
      <c r="R466" s="173" t="s">
        <v>1576</v>
      </c>
      <c r="S466" s="173" t="s">
        <v>1558</v>
      </c>
      <c r="T466" s="173">
        <v>18117</v>
      </c>
      <c r="U466" s="170">
        <f t="shared" si="41"/>
        <v>1449360</v>
      </c>
    </row>
    <row r="467" spans="1:21" ht="14.25" customHeight="1" x14ac:dyDescent="0.15">
      <c r="A467" s="173" t="s">
        <v>239</v>
      </c>
      <c r="B467" s="173" t="s">
        <v>1580</v>
      </c>
      <c r="C467" s="173" t="str">
        <f t="shared" si="37"/>
        <v>Parallel Taxiway</v>
      </c>
      <c r="D467" s="173" t="str">
        <f t="shared" si="38"/>
        <v>N/A or No Data</v>
      </c>
      <c r="E467" s="173" t="str">
        <f t="shared" si="39"/>
        <v>N/A or No Data</v>
      </c>
      <c r="F467" s="173">
        <v>0</v>
      </c>
      <c r="G467" s="173" t="s">
        <v>1555</v>
      </c>
      <c r="H467" s="173" t="str">
        <f t="shared" si="40"/>
        <v>TWM-PTA-001</v>
      </c>
      <c r="I467" s="173" t="s">
        <v>2119</v>
      </c>
      <c r="J467" s="173" t="s">
        <v>11766</v>
      </c>
      <c r="K467" s="174">
        <v>16</v>
      </c>
      <c r="L467" s="174">
        <v>11</v>
      </c>
      <c r="M467" s="174">
        <v>19</v>
      </c>
      <c r="N467" s="174">
        <v>27</v>
      </c>
      <c r="O467" s="174">
        <v>27</v>
      </c>
      <c r="P467" s="173" t="s">
        <v>1599</v>
      </c>
      <c r="Q467" s="174">
        <v>84</v>
      </c>
      <c r="R467" s="173" t="s">
        <v>1599</v>
      </c>
      <c r="S467" s="173" t="s">
        <v>1558</v>
      </c>
      <c r="T467" s="173">
        <v>136182</v>
      </c>
      <c r="U467" s="170">
        <f t="shared" si="41"/>
        <v>11439288</v>
      </c>
    </row>
    <row r="468" spans="1:21" ht="14.25" customHeight="1" x14ac:dyDescent="0.15">
      <c r="A468" s="173" t="s">
        <v>219</v>
      </c>
      <c r="B468" s="173" t="s">
        <v>1600</v>
      </c>
      <c r="C468" s="173" t="str">
        <f t="shared" si="37"/>
        <v>Connecting Taxiway</v>
      </c>
      <c r="D468" s="173" t="str">
        <f t="shared" si="38"/>
        <v>N/A or No Data</v>
      </c>
      <c r="E468" s="173" t="str">
        <f t="shared" si="39"/>
        <v>N/A or No Data</v>
      </c>
      <c r="F468" s="173">
        <v>0</v>
      </c>
      <c r="G468" s="173" t="s">
        <v>1555</v>
      </c>
      <c r="H468" s="173" t="str">
        <f t="shared" si="40"/>
        <v>DVP-CTB-001</v>
      </c>
      <c r="I468" s="173" t="s">
        <v>2120</v>
      </c>
      <c r="J468" s="173" t="s">
        <v>11766</v>
      </c>
      <c r="K468" s="174">
        <v>3</v>
      </c>
      <c r="L468" s="174">
        <v>2</v>
      </c>
      <c r="M468" s="174">
        <v>8</v>
      </c>
      <c r="N468" s="174">
        <v>12</v>
      </c>
      <c r="O468" s="174">
        <v>12</v>
      </c>
      <c r="P468" s="173" t="s">
        <v>1640</v>
      </c>
      <c r="Q468" s="174">
        <v>97</v>
      </c>
      <c r="R468" s="173" t="s">
        <v>1640</v>
      </c>
      <c r="S468" s="173" t="s">
        <v>1558</v>
      </c>
      <c r="T468" s="173">
        <v>10446</v>
      </c>
      <c r="U468" s="170">
        <f t="shared" si="41"/>
        <v>1013262</v>
      </c>
    </row>
    <row r="469" spans="1:21" ht="14.25" customHeight="1" x14ac:dyDescent="0.15">
      <c r="A469" s="173" t="s">
        <v>81</v>
      </c>
      <c r="B469" s="173" t="s">
        <v>1611</v>
      </c>
      <c r="C469" s="173" t="str">
        <f t="shared" si="37"/>
        <v>Runway</v>
      </c>
      <c r="D469" s="173" t="str">
        <f t="shared" si="38"/>
        <v>1331</v>
      </c>
      <c r="E469" s="173" t="str">
        <f t="shared" si="39"/>
        <v>13/31</v>
      </c>
      <c r="F469" s="173">
        <v>1</v>
      </c>
      <c r="G469" s="173" t="s">
        <v>1555</v>
      </c>
      <c r="H469" s="173" t="str">
        <f t="shared" si="40"/>
        <v>GYL-RY1331-001</v>
      </c>
      <c r="I469" s="173" t="s">
        <v>2096</v>
      </c>
      <c r="J469" s="173" t="s">
        <v>11766</v>
      </c>
      <c r="K469" s="174">
        <v>15</v>
      </c>
      <c r="L469" s="174">
        <v>10</v>
      </c>
      <c r="M469" s="174">
        <v>18</v>
      </c>
      <c r="N469" s="174">
        <v>26</v>
      </c>
      <c r="O469" s="174">
        <v>26</v>
      </c>
      <c r="P469" s="173" t="s">
        <v>1576</v>
      </c>
      <c r="Q469" s="174">
        <v>85</v>
      </c>
      <c r="R469" s="173" t="s">
        <v>1576</v>
      </c>
      <c r="S469" s="173" t="s">
        <v>1558</v>
      </c>
      <c r="T469" s="173">
        <v>252683</v>
      </c>
      <c r="U469" s="170">
        <f t="shared" si="41"/>
        <v>21478055</v>
      </c>
    </row>
    <row r="470" spans="1:21" ht="14.25" customHeight="1" x14ac:dyDescent="0.15">
      <c r="A470" s="173" t="s">
        <v>115</v>
      </c>
      <c r="B470" s="173" t="s">
        <v>1627</v>
      </c>
      <c r="C470" s="173" t="str">
        <f t="shared" si="37"/>
        <v>Connecting Taxiway</v>
      </c>
      <c r="D470" s="173" t="str">
        <f t="shared" si="38"/>
        <v>N/A or No Data</v>
      </c>
      <c r="E470" s="173" t="str">
        <f t="shared" si="39"/>
        <v>N/A or No Data</v>
      </c>
      <c r="F470" s="173">
        <v>0</v>
      </c>
      <c r="G470" s="173" t="s">
        <v>1555</v>
      </c>
      <c r="H470" s="173" t="str">
        <f t="shared" si="40"/>
        <v>12Y-CTA-001</v>
      </c>
      <c r="I470" s="173" t="s">
        <v>2122</v>
      </c>
      <c r="J470" s="173" t="s">
        <v>11766</v>
      </c>
      <c r="K470" s="174">
        <v>16</v>
      </c>
      <c r="L470" s="174">
        <v>11</v>
      </c>
      <c r="M470" s="174">
        <v>19</v>
      </c>
      <c r="N470" s="174">
        <v>27</v>
      </c>
      <c r="O470" s="174">
        <v>27</v>
      </c>
      <c r="P470" s="173" t="s">
        <v>1873</v>
      </c>
      <c r="Q470" s="174">
        <v>84</v>
      </c>
      <c r="R470" s="173" t="s">
        <v>1873</v>
      </c>
      <c r="S470" s="173" t="s">
        <v>1558</v>
      </c>
      <c r="T470" s="173">
        <v>11064</v>
      </c>
      <c r="U470" s="170">
        <f t="shared" si="41"/>
        <v>929376</v>
      </c>
    </row>
    <row r="471" spans="1:21" ht="14.25" customHeight="1" x14ac:dyDescent="0.15">
      <c r="A471" s="173" t="s">
        <v>107</v>
      </c>
      <c r="B471" s="173" t="s">
        <v>1574</v>
      </c>
      <c r="C471" s="173" t="str">
        <f t="shared" si="37"/>
        <v>Runway</v>
      </c>
      <c r="D471" s="173" t="str">
        <f t="shared" si="38"/>
        <v>1533</v>
      </c>
      <c r="E471" s="173" t="str">
        <f t="shared" si="39"/>
        <v>15/33</v>
      </c>
      <c r="F471" s="173">
        <v>1</v>
      </c>
      <c r="G471" s="173" t="s">
        <v>1555</v>
      </c>
      <c r="H471" s="173" t="str">
        <f t="shared" si="40"/>
        <v>HCD-RY1533-001</v>
      </c>
      <c r="I471" s="173" t="s">
        <v>1768</v>
      </c>
      <c r="J471" s="173" t="s">
        <v>11766</v>
      </c>
      <c r="K471" s="174">
        <v>12</v>
      </c>
      <c r="L471" s="174">
        <v>8</v>
      </c>
      <c r="M471" s="174">
        <v>16</v>
      </c>
      <c r="N471" s="174">
        <v>22</v>
      </c>
      <c r="O471" s="174">
        <v>22</v>
      </c>
      <c r="P471" s="173" t="s">
        <v>1576</v>
      </c>
      <c r="Q471" s="174">
        <v>88</v>
      </c>
      <c r="R471" s="173" t="s">
        <v>1576</v>
      </c>
      <c r="S471" s="173" t="s">
        <v>1558</v>
      </c>
      <c r="T471" s="173">
        <v>300153</v>
      </c>
      <c r="U471" s="170">
        <f t="shared" si="41"/>
        <v>26413464</v>
      </c>
    </row>
    <row r="472" spans="1:21" ht="14.25" customHeight="1" x14ac:dyDescent="0.15">
      <c r="A472" s="173" t="s">
        <v>67</v>
      </c>
      <c r="B472" s="173" t="s">
        <v>1600</v>
      </c>
      <c r="C472" s="173" t="str">
        <f t="shared" si="37"/>
        <v>Connecting Taxiway</v>
      </c>
      <c r="D472" s="173" t="str">
        <f t="shared" si="38"/>
        <v>N/A or No Data</v>
      </c>
      <c r="E472" s="173" t="str">
        <f t="shared" si="39"/>
        <v>N/A or No Data</v>
      </c>
      <c r="F472" s="173">
        <v>0</v>
      </c>
      <c r="G472" s="173" t="s">
        <v>1555</v>
      </c>
      <c r="H472" s="173" t="str">
        <f t="shared" si="40"/>
        <v>EVM-CTB-001</v>
      </c>
      <c r="I472" s="173" t="s">
        <v>2124</v>
      </c>
      <c r="J472" s="173" t="s">
        <v>11766</v>
      </c>
      <c r="K472" s="174">
        <v>0</v>
      </c>
      <c r="L472" s="174">
        <v>0</v>
      </c>
      <c r="M472" s="174">
        <v>0</v>
      </c>
      <c r="N472" s="174">
        <v>0</v>
      </c>
      <c r="O472" s="174">
        <v>0</v>
      </c>
      <c r="P472" s="173" t="s">
        <v>1607</v>
      </c>
      <c r="Q472" s="174">
        <v>100</v>
      </c>
      <c r="R472" s="173" t="s">
        <v>1607</v>
      </c>
      <c r="S472" s="173" t="s">
        <v>1558</v>
      </c>
      <c r="T472" s="173">
        <v>23010</v>
      </c>
      <c r="U472" s="170">
        <f t="shared" si="41"/>
        <v>2301000</v>
      </c>
    </row>
    <row r="473" spans="1:21" ht="14.25" customHeight="1" x14ac:dyDescent="0.15">
      <c r="A473" s="173" t="s">
        <v>95</v>
      </c>
      <c r="B473" s="173" t="s">
        <v>1627</v>
      </c>
      <c r="C473" s="173" t="str">
        <f t="shared" si="37"/>
        <v>Connecting Taxiway</v>
      </c>
      <c r="D473" s="173" t="str">
        <f t="shared" si="38"/>
        <v>N/A or No Data</v>
      </c>
      <c r="E473" s="173" t="str">
        <f t="shared" si="39"/>
        <v>N/A or No Data</v>
      </c>
      <c r="F473" s="173">
        <v>0</v>
      </c>
      <c r="G473" s="173" t="s">
        <v>1555</v>
      </c>
      <c r="H473" s="173" t="str">
        <f t="shared" si="40"/>
        <v>04Y-CTA-001</v>
      </c>
      <c r="I473" s="173" t="s">
        <v>2125</v>
      </c>
      <c r="J473" s="173" t="s">
        <v>11766</v>
      </c>
      <c r="K473" s="174">
        <v>27</v>
      </c>
      <c r="L473" s="174">
        <v>19</v>
      </c>
      <c r="M473" s="174">
        <v>29</v>
      </c>
      <c r="N473" s="174">
        <v>40</v>
      </c>
      <c r="O473" s="174">
        <v>40</v>
      </c>
      <c r="P473" s="173" t="s">
        <v>1654</v>
      </c>
      <c r="Q473" s="174">
        <v>73</v>
      </c>
      <c r="R473" s="173" t="s">
        <v>1654</v>
      </c>
      <c r="S473" s="173" t="s">
        <v>1558</v>
      </c>
      <c r="T473" s="173">
        <v>11194</v>
      </c>
      <c r="U473" s="170">
        <f t="shared" si="41"/>
        <v>817162</v>
      </c>
    </row>
    <row r="474" spans="1:21" ht="14.25" customHeight="1" x14ac:dyDescent="0.15">
      <c r="A474" s="173" t="s">
        <v>263</v>
      </c>
      <c r="B474" s="173" t="s">
        <v>1681</v>
      </c>
      <c r="C474" s="173" t="str">
        <f t="shared" si="37"/>
        <v>Partial Parallel</v>
      </c>
      <c r="D474" s="173" t="str">
        <f t="shared" si="38"/>
        <v>N/A or No Data</v>
      </c>
      <c r="E474" s="173" t="str">
        <f t="shared" si="39"/>
        <v>N/A or No Data</v>
      </c>
      <c r="F474" s="173">
        <v>0</v>
      </c>
      <c r="G474" s="173" t="s">
        <v>1568</v>
      </c>
      <c r="H474" s="173" t="str">
        <f t="shared" si="40"/>
        <v>ONA-PPTA-002</v>
      </c>
      <c r="I474" s="173" t="s">
        <v>2126</v>
      </c>
      <c r="J474" s="173" t="s">
        <v>11766</v>
      </c>
      <c r="K474" s="174">
        <v>0</v>
      </c>
      <c r="L474" s="174">
        <v>0</v>
      </c>
      <c r="M474" s="174">
        <v>0</v>
      </c>
      <c r="N474" s="174">
        <v>0</v>
      </c>
      <c r="O474" s="174">
        <v>0</v>
      </c>
      <c r="P474" s="173" t="s">
        <v>1596</v>
      </c>
      <c r="Q474" s="174">
        <v>100</v>
      </c>
      <c r="R474" s="173" t="s">
        <v>1596</v>
      </c>
      <c r="S474" s="173" t="s">
        <v>1558</v>
      </c>
      <c r="T474" s="173">
        <v>61953</v>
      </c>
      <c r="U474" s="170">
        <f t="shared" si="41"/>
        <v>6195300</v>
      </c>
    </row>
    <row r="475" spans="1:21" ht="14.25" customHeight="1" x14ac:dyDescent="0.15">
      <c r="A475" s="173" t="s">
        <v>51</v>
      </c>
      <c r="B475" s="173" t="s">
        <v>1655</v>
      </c>
      <c r="C475" s="173" t="str">
        <f t="shared" si="37"/>
        <v>Connecting Taxiway</v>
      </c>
      <c r="D475" s="173" t="str">
        <f t="shared" si="38"/>
        <v>N/A or No Data</v>
      </c>
      <c r="E475" s="173" t="str">
        <f t="shared" si="39"/>
        <v>N/A or No Data</v>
      </c>
      <c r="F475" s="173">
        <v>0</v>
      </c>
      <c r="G475" s="173" t="s">
        <v>1568</v>
      </c>
      <c r="H475" s="173" t="str">
        <f t="shared" si="40"/>
        <v>CKN-CTA2-002</v>
      </c>
      <c r="I475" s="173" t="s">
        <v>2127</v>
      </c>
      <c r="J475" s="173" t="s">
        <v>11766</v>
      </c>
      <c r="K475" s="174">
        <v>10</v>
      </c>
      <c r="L475" s="174">
        <v>7</v>
      </c>
      <c r="M475" s="174">
        <v>14</v>
      </c>
      <c r="N475" s="174">
        <v>20</v>
      </c>
      <c r="O475" s="174">
        <v>20</v>
      </c>
      <c r="P475" s="173" t="s">
        <v>1673</v>
      </c>
      <c r="Q475" s="174">
        <v>90</v>
      </c>
      <c r="R475" s="173" t="s">
        <v>1673</v>
      </c>
      <c r="S475" s="173" t="s">
        <v>1558</v>
      </c>
      <c r="T475" s="173">
        <v>21087</v>
      </c>
      <c r="U475" s="170">
        <f t="shared" si="41"/>
        <v>1897830</v>
      </c>
    </row>
    <row r="476" spans="1:21" ht="14.25" customHeight="1" x14ac:dyDescent="0.15">
      <c r="A476" s="173" t="s">
        <v>93</v>
      </c>
      <c r="B476" s="173" t="s">
        <v>1611</v>
      </c>
      <c r="C476" s="173" t="str">
        <f t="shared" si="37"/>
        <v>Runway</v>
      </c>
      <c r="D476" s="173" t="str">
        <f t="shared" si="38"/>
        <v>1331</v>
      </c>
      <c r="E476" s="173" t="str">
        <f t="shared" si="39"/>
        <v>13/31</v>
      </c>
      <c r="F476" s="173">
        <v>1</v>
      </c>
      <c r="G476" s="173" t="s">
        <v>1555</v>
      </c>
      <c r="H476" s="173" t="str">
        <f t="shared" si="40"/>
        <v>HCO-RY1331-001</v>
      </c>
      <c r="I476" s="173" t="s">
        <v>1740</v>
      </c>
      <c r="J476" s="173" t="s">
        <v>11766</v>
      </c>
      <c r="K476" s="174">
        <v>31</v>
      </c>
      <c r="L476" s="174">
        <v>22</v>
      </c>
      <c r="M476" s="174">
        <v>33</v>
      </c>
      <c r="N476" s="174">
        <v>44</v>
      </c>
      <c r="O476" s="174">
        <v>44</v>
      </c>
      <c r="P476" s="173" t="s">
        <v>1634</v>
      </c>
      <c r="Q476" s="174">
        <v>67</v>
      </c>
      <c r="R476" s="173" t="s">
        <v>1634</v>
      </c>
      <c r="S476" s="173" t="s">
        <v>1586</v>
      </c>
      <c r="T476" s="173">
        <v>300372</v>
      </c>
      <c r="U476" s="170">
        <f t="shared" si="41"/>
        <v>20124924</v>
      </c>
    </row>
    <row r="477" spans="1:21" ht="14.25" customHeight="1" x14ac:dyDescent="0.15">
      <c r="A477" s="173" t="s">
        <v>103</v>
      </c>
      <c r="B477" s="173" t="s">
        <v>1635</v>
      </c>
      <c r="C477" s="173" t="str">
        <f t="shared" si="37"/>
        <v>Runway</v>
      </c>
      <c r="D477" s="173" t="str">
        <f t="shared" si="38"/>
        <v>422</v>
      </c>
      <c r="E477" s="173" t="str">
        <f t="shared" si="39"/>
        <v>04/22</v>
      </c>
      <c r="F477" s="173">
        <v>0</v>
      </c>
      <c r="G477" s="173" t="s">
        <v>1568</v>
      </c>
      <c r="H477" s="173" t="str">
        <f t="shared" si="40"/>
        <v>HIB-RY422-002</v>
      </c>
      <c r="I477" s="173" t="s">
        <v>1636</v>
      </c>
      <c r="J477" s="173" t="s">
        <v>11766</v>
      </c>
      <c r="K477" s="174">
        <v>15</v>
      </c>
      <c r="L477" s="174">
        <v>10</v>
      </c>
      <c r="M477" s="174">
        <v>18</v>
      </c>
      <c r="N477" s="174">
        <v>26</v>
      </c>
      <c r="O477" s="174">
        <v>26</v>
      </c>
      <c r="P477" s="173" t="s">
        <v>1613</v>
      </c>
      <c r="Q477" s="174">
        <v>85</v>
      </c>
      <c r="R477" s="173" t="s">
        <v>1613</v>
      </c>
      <c r="S477" s="173" t="s">
        <v>1558</v>
      </c>
      <c r="T477" s="173">
        <v>70120</v>
      </c>
      <c r="U477" s="170">
        <f t="shared" si="41"/>
        <v>5960200</v>
      </c>
    </row>
    <row r="478" spans="1:21" ht="14.25" customHeight="1" x14ac:dyDescent="0.15">
      <c r="A478" s="173" t="s">
        <v>9</v>
      </c>
      <c r="B478" s="173" t="s">
        <v>1600</v>
      </c>
      <c r="C478" s="173" t="str">
        <f t="shared" si="37"/>
        <v>Connecting Taxiway</v>
      </c>
      <c r="D478" s="173" t="str">
        <f t="shared" si="38"/>
        <v>N/A or No Data</v>
      </c>
      <c r="E478" s="173" t="str">
        <f t="shared" si="39"/>
        <v>N/A or No Data</v>
      </c>
      <c r="F478" s="173">
        <v>0</v>
      </c>
      <c r="G478" s="173" t="s">
        <v>1555</v>
      </c>
      <c r="H478" s="173" t="str">
        <f t="shared" si="40"/>
        <v>AXN-CTB-001</v>
      </c>
      <c r="I478" s="173" t="s">
        <v>2130</v>
      </c>
      <c r="J478" s="173" t="s">
        <v>11766</v>
      </c>
      <c r="K478" s="174">
        <v>15</v>
      </c>
      <c r="L478" s="174">
        <v>10</v>
      </c>
      <c r="M478" s="174">
        <v>18</v>
      </c>
      <c r="N478" s="174">
        <v>26</v>
      </c>
      <c r="O478" s="174">
        <v>26</v>
      </c>
      <c r="P478" s="173" t="s">
        <v>1576</v>
      </c>
      <c r="Q478" s="174">
        <v>85</v>
      </c>
      <c r="R478" s="173" t="s">
        <v>1576</v>
      </c>
      <c r="S478" s="173" t="s">
        <v>1558</v>
      </c>
      <c r="T478" s="173">
        <v>19731</v>
      </c>
      <c r="U478" s="170">
        <f t="shared" si="41"/>
        <v>1677135</v>
      </c>
    </row>
    <row r="479" spans="1:21" ht="14.25" customHeight="1" x14ac:dyDescent="0.15">
      <c r="A479" s="173" t="s">
        <v>185</v>
      </c>
      <c r="B479" s="173" t="s">
        <v>1583</v>
      </c>
      <c r="C479" s="173" t="str">
        <f t="shared" si="37"/>
        <v>Apron</v>
      </c>
      <c r="D479" s="173" t="str">
        <f t="shared" si="38"/>
        <v>N/A or No Data</v>
      </c>
      <c r="E479" s="173" t="str">
        <f t="shared" si="39"/>
        <v>N/A or No Data</v>
      </c>
      <c r="F479" s="173">
        <v>0</v>
      </c>
      <c r="G479" s="173" t="s">
        <v>1555</v>
      </c>
      <c r="H479" s="173" t="str">
        <f t="shared" si="40"/>
        <v>48Y-APA-001</v>
      </c>
      <c r="I479" s="173" t="s">
        <v>2131</v>
      </c>
      <c r="J479" s="173" t="s">
        <v>11766</v>
      </c>
      <c r="K479" s="174">
        <v>33</v>
      </c>
      <c r="L479" s="174">
        <v>23</v>
      </c>
      <c r="M479" s="174">
        <v>35</v>
      </c>
      <c r="N479" s="174">
        <v>47</v>
      </c>
      <c r="O479" s="174">
        <v>47</v>
      </c>
      <c r="P479" s="173" t="s">
        <v>1579</v>
      </c>
      <c r="Q479" s="174">
        <v>62</v>
      </c>
      <c r="R479" s="173" t="s">
        <v>1579</v>
      </c>
      <c r="S479" s="173" t="s">
        <v>1586</v>
      </c>
      <c r="T479" s="173">
        <v>55209</v>
      </c>
      <c r="U479" s="170">
        <f t="shared" si="41"/>
        <v>3422958</v>
      </c>
    </row>
    <row r="480" spans="1:21" ht="14.25" customHeight="1" x14ac:dyDescent="0.15">
      <c r="A480" s="173" t="s">
        <v>19</v>
      </c>
      <c r="B480" s="173" t="s">
        <v>1627</v>
      </c>
      <c r="C480" s="173" t="str">
        <f t="shared" si="37"/>
        <v>Connecting Taxiway</v>
      </c>
      <c r="D480" s="173" t="str">
        <f t="shared" si="38"/>
        <v>N/A or No Data</v>
      </c>
      <c r="E480" s="173" t="str">
        <f t="shared" si="39"/>
        <v>N/A or No Data</v>
      </c>
      <c r="F480" s="173">
        <v>0</v>
      </c>
      <c r="G480" s="173" t="s">
        <v>1555</v>
      </c>
      <c r="H480" s="173" t="str">
        <f t="shared" si="40"/>
        <v>BDE-CTA-001</v>
      </c>
      <c r="I480" s="173" t="s">
        <v>2132</v>
      </c>
      <c r="J480" s="173" t="s">
        <v>11766</v>
      </c>
      <c r="K480" s="174">
        <v>37</v>
      </c>
      <c r="L480" s="174">
        <v>27</v>
      </c>
      <c r="M480" s="174">
        <v>38</v>
      </c>
      <c r="N480" s="174">
        <v>51</v>
      </c>
      <c r="O480" s="174">
        <v>51</v>
      </c>
      <c r="P480" s="173" t="s">
        <v>1651</v>
      </c>
      <c r="Q480" s="174">
        <v>62</v>
      </c>
      <c r="R480" s="173" t="s">
        <v>1651</v>
      </c>
      <c r="S480" s="173" t="s">
        <v>1586</v>
      </c>
      <c r="T480" s="173">
        <v>14728</v>
      </c>
      <c r="U480" s="170">
        <f t="shared" si="41"/>
        <v>913136</v>
      </c>
    </row>
    <row r="481" spans="1:21" ht="14.25" customHeight="1" x14ac:dyDescent="0.15">
      <c r="A481" s="173" t="s">
        <v>161</v>
      </c>
      <c r="B481" s="173" t="s">
        <v>1583</v>
      </c>
      <c r="C481" s="173" t="str">
        <f t="shared" si="37"/>
        <v>Apron</v>
      </c>
      <c r="D481" s="173" t="str">
        <f t="shared" si="38"/>
        <v>N/A or No Data</v>
      </c>
      <c r="E481" s="173" t="str">
        <f t="shared" si="39"/>
        <v>N/A or No Data</v>
      </c>
      <c r="F481" s="173">
        <v>0</v>
      </c>
      <c r="G481" s="173" t="s">
        <v>1555</v>
      </c>
      <c r="H481" s="173" t="str">
        <f t="shared" si="40"/>
        <v>MOX-APA-001</v>
      </c>
      <c r="I481" s="173" t="s">
        <v>2133</v>
      </c>
      <c r="J481" s="173" t="s">
        <v>11766</v>
      </c>
      <c r="K481" s="174">
        <v>54</v>
      </c>
      <c r="L481" s="174">
        <v>41</v>
      </c>
      <c r="M481" s="174">
        <v>54</v>
      </c>
      <c r="N481" s="174">
        <v>69</v>
      </c>
      <c r="O481" s="174">
        <v>69</v>
      </c>
      <c r="P481" s="173" t="s">
        <v>1576</v>
      </c>
      <c r="Q481" s="174">
        <v>25</v>
      </c>
      <c r="R481" s="173" t="s">
        <v>1576</v>
      </c>
      <c r="S481" s="173" t="s">
        <v>1566</v>
      </c>
      <c r="T481" s="173">
        <v>30811</v>
      </c>
      <c r="U481" s="170">
        <f t="shared" si="41"/>
        <v>770275</v>
      </c>
    </row>
    <row r="482" spans="1:21" ht="14.25" customHeight="1" x14ac:dyDescent="0.15">
      <c r="A482" s="173" t="s">
        <v>33</v>
      </c>
      <c r="B482" s="173" t="s">
        <v>1571</v>
      </c>
      <c r="C482" s="173" t="str">
        <f t="shared" si="37"/>
        <v>Connecting Taxiway</v>
      </c>
      <c r="D482" s="173" t="str">
        <f t="shared" si="38"/>
        <v>N/A or No Data</v>
      </c>
      <c r="E482" s="173" t="str">
        <f t="shared" si="39"/>
        <v>N/A or No Data</v>
      </c>
      <c r="F482" s="173">
        <v>0</v>
      </c>
      <c r="G482" s="173" t="s">
        <v>1555</v>
      </c>
      <c r="H482" s="173" t="str">
        <f t="shared" si="40"/>
        <v>BRD-CTA3-001</v>
      </c>
      <c r="I482" s="173" t="s">
        <v>2134</v>
      </c>
      <c r="J482" s="173" t="s">
        <v>11766</v>
      </c>
      <c r="K482" s="174">
        <v>18</v>
      </c>
      <c r="L482" s="174">
        <v>12</v>
      </c>
      <c r="M482" s="174">
        <v>21</v>
      </c>
      <c r="N482" s="174">
        <v>29</v>
      </c>
      <c r="O482" s="174">
        <v>29</v>
      </c>
      <c r="P482" s="173" t="s">
        <v>1711</v>
      </c>
      <c r="Q482" s="174">
        <v>82</v>
      </c>
      <c r="R482" s="173" t="s">
        <v>1711</v>
      </c>
      <c r="S482" s="173" t="s">
        <v>1558</v>
      </c>
      <c r="T482" s="173">
        <v>30614</v>
      </c>
      <c r="U482" s="170">
        <f t="shared" si="41"/>
        <v>2510348</v>
      </c>
    </row>
    <row r="483" spans="1:21" ht="14.25" customHeight="1" x14ac:dyDescent="0.15">
      <c r="A483" s="173" t="s">
        <v>37</v>
      </c>
      <c r="B483" s="173" t="s">
        <v>1580</v>
      </c>
      <c r="C483" s="173" t="str">
        <f t="shared" si="37"/>
        <v>Parallel Taxiway</v>
      </c>
      <c r="D483" s="173" t="str">
        <f t="shared" si="38"/>
        <v>N/A or No Data</v>
      </c>
      <c r="E483" s="173" t="str">
        <f t="shared" si="39"/>
        <v>N/A or No Data</v>
      </c>
      <c r="F483" s="173">
        <v>0</v>
      </c>
      <c r="G483" s="173" t="s">
        <v>1568</v>
      </c>
      <c r="H483" s="173" t="str">
        <f t="shared" si="40"/>
        <v>CFE-PTA-002</v>
      </c>
      <c r="I483" s="173" t="s">
        <v>2135</v>
      </c>
      <c r="J483" s="173" t="s">
        <v>11766</v>
      </c>
      <c r="K483" s="174">
        <v>38</v>
      </c>
      <c r="L483" s="174">
        <v>27</v>
      </c>
      <c r="M483" s="174">
        <v>39</v>
      </c>
      <c r="N483" s="174">
        <v>52</v>
      </c>
      <c r="O483" s="174">
        <v>52</v>
      </c>
      <c r="P483" s="173" t="s">
        <v>1576</v>
      </c>
      <c r="Q483" s="174">
        <v>62</v>
      </c>
      <c r="R483" s="173" t="s">
        <v>1576</v>
      </c>
      <c r="S483" s="173" t="s">
        <v>1586</v>
      </c>
      <c r="T483" s="173">
        <v>26984</v>
      </c>
      <c r="U483" s="170">
        <f t="shared" si="41"/>
        <v>1673008</v>
      </c>
    </row>
    <row r="484" spans="1:21" ht="14.25" customHeight="1" x14ac:dyDescent="0.15">
      <c r="A484" s="173" t="s">
        <v>103</v>
      </c>
      <c r="B484" s="173" t="s">
        <v>1635</v>
      </c>
      <c r="C484" s="173" t="str">
        <f t="shared" si="37"/>
        <v>Runway</v>
      </c>
      <c r="D484" s="173" t="str">
        <f t="shared" si="38"/>
        <v>422</v>
      </c>
      <c r="E484" s="173" t="str">
        <f t="shared" si="39"/>
        <v>04/22</v>
      </c>
      <c r="F484" s="173">
        <v>0</v>
      </c>
      <c r="G484" s="173" t="s">
        <v>1555</v>
      </c>
      <c r="H484" s="173" t="str">
        <f t="shared" si="40"/>
        <v>HIB-RY422-001</v>
      </c>
      <c r="I484" s="173" t="s">
        <v>1895</v>
      </c>
      <c r="J484" s="173" t="s">
        <v>11766</v>
      </c>
      <c r="K484" s="174">
        <v>15</v>
      </c>
      <c r="L484" s="174">
        <v>10</v>
      </c>
      <c r="M484" s="174">
        <v>18</v>
      </c>
      <c r="N484" s="174">
        <v>26</v>
      </c>
      <c r="O484" s="174">
        <v>26</v>
      </c>
      <c r="P484" s="173" t="s">
        <v>1613</v>
      </c>
      <c r="Q484" s="174">
        <v>85</v>
      </c>
      <c r="R484" s="173" t="s">
        <v>1613</v>
      </c>
      <c r="S484" s="173" t="s">
        <v>1558</v>
      </c>
      <c r="T484" s="173">
        <v>67715</v>
      </c>
      <c r="U484" s="170">
        <f t="shared" si="41"/>
        <v>5755775</v>
      </c>
    </row>
    <row r="485" spans="1:21" ht="14.25" customHeight="1" x14ac:dyDescent="0.15">
      <c r="A485" s="173" t="s">
        <v>41</v>
      </c>
      <c r="B485" s="173" t="s">
        <v>1583</v>
      </c>
      <c r="C485" s="173" t="str">
        <f t="shared" si="37"/>
        <v>Apron</v>
      </c>
      <c r="D485" s="173" t="str">
        <f t="shared" si="38"/>
        <v>N/A or No Data</v>
      </c>
      <c r="E485" s="173" t="str">
        <f t="shared" si="39"/>
        <v>N/A or No Data</v>
      </c>
      <c r="F485" s="173">
        <v>0</v>
      </c>
      <c r="G485" s="173" t="s">
        <v>1555</v>
      </c>
      <c r="H485" s="173" t="str">
        <f t="shared" si="40"/>
        <v>CBG-APA-001</v>
      </c>
      <c r="I485" s="173" t="s">
        <v>2137</v>
      </c>
      <c r="J485" s="173" t="s">
        <v>11766</v>
      </c>
      <c r="K485" s="174">
        <v>29</v>
      </c>
      <c r="L485" s="174">
        <v>20</v>
      </c>
      <c r="M485" s="174">
        <v>31</v>
      </c>
      <c r="N485" s="174">
        <v>42</v>
      </c>
      <c r="O485" s="174">
        <v>42</v>
      </c>
      <c r="P485" s="173" t="s">
        <v>1722</v>
      </c>
      <c r="Q485" s="174">
        <v>71</v>
      </c>
      <c r="R485" s="173" t="s">
        <v>1722</v>
      </c>
      <c r="S485" s="173" t="s">
        <v>1558</v>
      </c>
      <c r="T485" s="173">
        <v>118549</v>
      </c>
      <c r="U485" s="170">
        <f t="shared" si="41"/>
        <v>8416979</v>
      </c>
    </row>
    <row r="486" spans="1:21" ht="14.25" customHeight="1" x14ac:dyDescent="0.15">
      <c r="A486" s="173" t="s">
        <v>195</v>
      </c>
      <c r="B486" s="173" t="s">
        <v>1583</v>
      </c>
      <c r="C486" s="173" t="str">
        <f t="shared" si="37"/>
        <v>Apron</v>
      </c>
      <c r="D486" s="173" t="str">
        <f t="shared" si="38"/>
        <v>N/A or No Data</v>
      </c>
      <c r="E486" s="173" t="str">
        <f t="shared" si="39"/>
        <v>N/A or No Data</v>
      </c>
      <c r="F486" s="173">
        <v>0</v>
      </c>
      <c r="G486" s="173" t="s">
        <v>1568</v>
      </c>
      <c r="H486" s="173" t="str">
        <f t="shared" si="40"/>
        <v>RGK-APA-002</v>
      </c>
      <c r="I486" s="173" t="s">
        <v>2138</v>
      </c>
      <c r="J486" s="173" t="s">
        <v>11766</v>
      </c>
      <c r="K486" s="174">
        <v>13</v>
      </c>
      <c r="L486" s="174">
        <v>9</v>
      </c>
      <c r="M486" s="174">
        <v>16</v>
      </c>
      <c r="N486" s="174">
        <v>23</v>
      </c>
      <c r="O486" s="174">
        <v>23</v>
      </c>
      <c r="P486" s="173" t="s">
        <v>1610</v>
      </c>
      <c r="Q486" s="174">
        <v>87</v>
      </c>
      <c r="R486" s="173" t="s">
        <v>1610</v>
      </c>
      <c r="S486" s="173" t="s">
        <v>1558</v>
      </c>
      <c r="T486" s="173">
        <v>60689</v>
      </c>
      <c r="U486" s="170">
        <f t="shared" si="41"/>
        <v>5279943</v>
      </c>
    </row>
    <row r="487" spans="1:21" ht="14.25" customHeight="1" x14ac:dyDescent="0.15">
      <c r="A487" s="173" t="s">
        <v>85</v>
      </c>
      <c r="B487" s="173" t="s">
        <v>1627</v>
      </c>
      <c r="C487" s="173" t="str">
        <f t="shared" si="37"/>
        <v>Connecting Taxiway</v>
      </c>
      <c r="D487" s="173" t="str">
        <f t="shared" si="38"/>
        <v>N/A or No Data</v>
      </c>
      <c r="E487" s="173" t="str">
        <f t="shared" si="39"/>
        <v>N/A or No Data</v>
      </c>
      <c r="F487" s="173">
        <v>0</v>
      </c>
      <c r="G487" s="173" t="s">
        <v>1555</v>
      </c>
      <c r="H487" s="173" t="str">
        <f t="shared" si="40"/>
        <v>CKC-CTA-001</v>
      </c>
      <c r="I487" s="173" t="s">
        <v>2139</v>
      </c>
      <c r="J487" s="173" t="s">
        <v>11766</v>
      </c>
      <c r="K487" s="174">
        <v>7</v>
      </c>
      <c r="L487" s="174">
        <v>5</v>
      </c>
      <c r="M487" s="174">
        <v>11</v>
      </c>
      <c r="N487" s="174">
        <v>16</v>
      </c>
      <c r="O487" s="174">
        <v>16</v>
      </c>
      <c r="P487" s="173" t="s">
        <v>1607</v>
      </c>
      <c r="Q487" s="174">
        <v>93</v>
      </c>
      <c r="R487" s="173" t="s">
        <v>1607</v>
      </c>
      <c r="S487" s="173" t="s">
        <v>1558</v>
      </c>
      <c r="T487" s="173">
        <v>19992</v>
      </c>
      <c r="U487" s="170">
        <f t="shared" si="41"/>
        <v>1859256</v>
      </c>
    </row>
    <row r="488" spans="1:21" ht="14.25" customHeight="1" x14ac:dyDescent="0.15">
      <c r="A488" s="173" t="s">
        <v>103</v>
      </c>
      <c r="B488" s="173" t="s">
        <v>1611</v>
      </c>
      <c r="C488" s="173" t="str">
        <f t="shared" si="37"/>
        <v>Runway</v>
      </c>
      <c r="D488" s="173" t="str">
        <f t="shared" si="38"/>
        <v>1331</v>
      </c>
      <c r="E488" s="173" t="str">
        <f t="shared" si="39"/>
        <v>13/31</v>
      </c>
      <c r="F488" s="173">
        <v>1</v>
      </c>
      <c r="G488" s="173" t="s">
        <v>1581</v>
      </c>
      <c r="H488" s="173" t="str">
        <f t="shared" si="40"/>
        <v>HIB-RY1331-003</v>
      </c>
      <c r="I488" s="173" t="s">
        <v>1612</v>
      </c>
      <c r="J488" s="173" t="s">
        <v>11766</v>
      </c>
      <c r="K488" s="174">
        <v>10</v>
      </c>
      <c r="L488" s="174">
        <v>7</v>
      </c>
      <c r="M488" s="174">
        <v>14</v>
      </c>
      <c r="N488" s="174">
        <v>20</v>
      </c>
      <c r="O488" s="174">
        <v>20</v>
      </c>
      <c r="P488" s="173" t="s">
        <v>1613</v>
      </c>
      <c r="Q488" s="174">
        <v>90</v>
      </c>
      <c r="R488" s="173" t="s">
        <v>1613</v>
      </c>
      <c r="S488" s="173" t="s">
        <v>1558</v>
      </c>
      <c r="T488" s="173">
        <v>85677</v>
      </c>
      <c r="U488" s="170">
        <f t="shared" si="41"/>
        <v>7710930</v>
      </c>
    </row>
    <row r="489" spans="1:21" ht="14.25" customHeight="1" x14ac:dyDescent="0.15">
      <c r="A489" s="173" t="s">
        <v>103</v>
      </c>
      <c r="B489" s="173" t="s">
        <v>1611</v>
      </c>
      <c r="C489" s="173" t="str">
        <f t="shared" si="37"/>
        <v>Runway</v>
      </c>
      <c r="D489" s="173" t="str">
        <f t="shared" si="38"/>
        <v>1331</v>
      </c>
      <c r="E489" s="173" t="str">
        <f t="shared" si="39"/>
        <v>13/31</v>
      </c>
      <c r="F489" s="173">
        <v>1</v>
      </c>
      <c r="G489" s="173" t="s">
        <v>1555</v>
      </c>
      <c r="H489" s="173" t="str">
        <f t="shared" si="40"/>
        <v>HIB-RY1331-001</v>
      </c>
      <c r="I489" s="173" t="s">
        <v>1643</v>
      </c>
      <c r="J489" s="173" t="s">
        <v>11766</v>
      </c>
      <c r="K489" s="174">
        <v>11</v>
      </c>
      <c r="L489" s="174">
        <v>8</v>
      </c>
      <c r="M489" s="174">
        <v>15</v>
      </c>
      <c r="N489" s="174">
        <v>21</v>
      </c>
      <c r="O489" s="174">
        <v>21</v>
      </c>
      <c r="P489" s="173" t="s">
        <v>1613</v>
      </c>
      <c r="Q489" s="174">
        <v>89</v>
      </c>
      <c r="R489" s="173" t="s">
        <v>1613</v>
      </c>
      <c r="S489" s="173" t="s">
        <v>1558</v>
      </c>
      <c r="T489" s="173">
        <v>84162</v>
      </c>
      <c r="U489" s="170">
        <f t="shared" si="41"/>
        <v>7490418</v>
      </c>
    </row>
    <row r="490" spans="1:21" ht="14.25" customHeight="1" x14ac:dyDescent="0.15">
      <c r="A490" s="173" t="s">
        <v>167</v>
      </c>
      <c r="B490" s="173" t="s">
        <v>1583</v>
      </c>
      <c r="C490" s="173" t="str">
        <f t="shared" si="37"/>
        <v>Apron</v>
      </c>
      <c r="D490" s="173" t="str">
        <f t="shared" si="38"/>
        <v>N/A or No Data</v>
      </c>
      <c r="E490" s="173" t="str">
        <f t="shared" si="39"/>
        <v>N/A or No Data</v>
      </c>
      <c r="F490" s="173">
        <v>0</v>
      </c>
      <c r="G490" s="173" t="s">
        <v>1555</v>
      </c>
      <c r="H490" s="173" t="str">
        <f t="shared" si="40"/>
        <v>OVL-APA-001</v>
      </c>
      <c r="I490" s="173" t="s">
        <v>2142</v>
      </c>
      <c r="J490" s="173" t="s">
        <v>11766</v>
      </c>
      <c r="K490" s="174">
        <v>34</v>
      </c>
      <c r="L490" s="174">
        <v>24</v>
      </c>
      <c r="M490" s="174">
        <v>36</v>
      </c>
      <c r="N490" s="174">
        <v>48</v>
      </c>
      <c r="O490" s="174">
        <v>48</v>
      </c>
      <c r="P490" s="173" t="s">
        <v>1683</v>
      </c>
      <c r="Q490" s="174">
        <v>66</v>
      </c>
      <c r="R490" s="173" t="s">
        <v>1683</v>
      </c>
      <c r="S490" s="173" t="s">
        <v>1586</v>
      </c>
      <c r="T490" s="173">
        <v>89416</v>
      </c>
      <c r="U490" s="170">
        <f t="shared" si="41"/>
        <v>5901456</v>
      </c>
    </row>
    <row r="491" spans="1:21" ht="14.25" customHeight="1" x14ac:dyDescent="0.15">
      <c r="A491" s="173" t="s">
        <v>233</v>
      </c>
      <c r="B491" s="173" t="s">
        <v>1655</v>
      </c>
      <c r="C491" s="173" t="str">
        <f t="shared" si="37"/>
        <v>Connecting Taxiway</v>
      </c>
      <c r="D491" s="173" t="str">
        <f t="shared" si="38"/>
        <v>N/A or No Data</v>
      </c>
      <c r="E491" s="173" t="str">
        <f t="shared" si="39"/>
        <v>N/A or No Data</v>
      </c>
      <c r="F491" s="173">
        <v>0</v>
      </c>
      <c r="G491" s="173" t="s">
        <v>1555</v>
      </c>
      <c r="H491" s="173" t="str">
        <f t="shared" si="40"/>
        <v>TVF-CTA2-001</v>
      </c>
      <c r="I491" s="173" t="s">
        <v>2143</v>
      </c>
      <c r="J491" s="173" t="s">
        <v>11766</v>
      </c>
      <c r="K491" s="174">
        <v>6</v>
      </c>
      <c r="L491" s="174">
        <v>4</v>
      </c>
      <c r="M491" s="174">
        <v>11</v>
      </c>
      <c r="N491" s="174">
        <v>15</v>
      </c>
      <c r="O491" s="174">
        <v>15</v>
      </c>
      <c r="P491" s="173" t="s">
        <v>1579</v>
      </c>
      <c r="Q491" s="174">
        <v>94</v>
      </c>
      <c r="R491" s="173" t="s">
        <v>1579</v>
      </c>
      <c r="S491" s="173" t="s">
        <v>1558</v>
      </c>
      <c r="T491" s="173">
        <v>25827</v>
      </c>
      <c r="U491" s="170">
        <f t="shared" si="41"/>
        <v>2427738</v>
      </c>
    </row>
    <row r="492" spans="1:21" ht="14.25" customHeight="1" x14ac:dyDescent="0.15">
      <c r="A492" s="173" t="s">
        <v>203</v>
      </c>
      <c r="B492" s="173" t="s">
        <v>1583</v>
      </c>
      <c r="C492" s="173" t="str">
        <f t="shared" si="37"/>
        <v>Apron</v>
      </c>
      <c r="D492" s="173" t="str">
        <f t="shared" si="38"/>
        <v>N/A or No Data</v>
      </c>
      <c r="E492" s="173" t="str">
        <f t="shared" si="39"/>
        <v>N/A or No Data</v>
      </c>
      <c r="F492" s="173">
        <v>0</v>
      </c>
      <c r="G492" s="173" t="s">
        <v>1555</v>
      </c>
      <c r="H492" s="173" t="str">
        <f t="shared" si="40"/>
        <v>ROX-APA-001</v>
      </c>
      <c r="I492" s="173" t="s">
        <v>2144</v>
      </c>
      <c r="J492" s="173" t="s">
        <v>11766</v>
      </c>
      <c r="K492" s="174">
        <v>68</v>
      </c>
      <c r="L492" s="174">
        <v>54</v>
      </c>
      <c r="M492" s="174">
        <v>67</v>
      </c>
      <c r="N492" s="174">
        <v>81</v>
      </c>
      <c r="O492" s="174">
        <v>81</v>
      </c>
      <c r="P492" s="173" t="s">
        <v>1634</v>
      </c>
      <c r="Q492" s="174">
        <v>28</v>
      </c>
      <c r="R492" s="173" t="s">
        <v>1634</v>
      </c>
      <c r="S492" s="173" t="s">
        <v>1566</v>
      </c>
      <c r="T492" s="173">
        <v>53218</v>
      </c>
      <c r="U492" s="170">
        <f t="shared" si="41"/>
        <v>1490104</v>
      </c>
    </row>
    <row r="493" spans="1:21" ht="14.25" customHeight="1" x14ac:dyDescent="0.15">
      <c r="A493" s="173" t="s">
        <v>37</v>
      </c>
      <c r="B493" s="173" t="s">
        <v>1655</v>
      </c>
      <c r="C493" s="173" t="str">
        <f t="shared" si="37"/>
        <v>Connecting Taxiway</v>
      </c>
      <c r="D493" s="173" t="str">
        <f t="shared" si="38"/>
        <v>N/A or No Data</v>
      </c>
      <c r="E493" s="173" t="str">
        <f t="shared" si="39"/>
        <v>N/A or No Data</v>
      </c>
      <c r="F493" s="173">
        <v>0</v>
      </c>
      <c r="G493" s="173" t="s">
        <v>1555</v>
      </c>
      <c r="H493" s="173" t="str">
        <f t="shared" si="40"/>
        <v>CFE-CTA2-001</v>
      </c>
      <c r="I493" s="173" t="s">
        <v>2145</v>
      </c>
      <c r="J493" s="173" t="s">
        <v>11766</v>
      </c>
      <c r="K493" s="174">
        <v>30</v>
      </c>
      <c r="L493" s="174">
        <v>21</v>
      </c>
      <c r="M493" s="174">
        <v>32</v>
      </c>
      <c r="N493" s="174">
        <v>43</v>
      </c>
      <c r="O493" s="174">
        <v>43</v>
      </c>
      <c r="P493" s="173" t="s">
        <v>1576</v>
      </c>
      <c r="Q493" s="174">
        <v>70</v>
      </c>
      <c r="R493" s="173" t="s">
        <v>1576</v>
      </c>
      <c r="S493" s="173" t="s">
        <v>1586</v>
      </c>
      <c r="T493" s="173">
        <v>9737</v>
      </c>
      <c r="U493" s="170">
        <f t="shared" si="41"/>
        <v>681590</v>
      </c>
    </row>
    <row r="494" spans="1:21" ht="14.25" customHeight="1" x14ac:dyDescent="0.15">
      <c r="A494" s="173" t="s">
        <v>109</v>
      </c>
      <c r="B494" s="173" t="s">
        <v>1580</v>
      </c>
      <c r="C494" s="173" t="str">
        <f t="shared" si="37"/>
        <v>Parallel Taxiway</v>
      </c>
      <c r="D494" s="173" t="str">
        <f t="shared" si="38"/>
        <v>N/A or No Data</v>
      </c>
      <c r="E494" s="173" t="str">
        <f t="shared" si="39"/>
        <v>N/A or No Data</v>
      </c>
      <c r="F494" s="173">
        <v>0</v>
      </c>
      <c r="G494" s="173" t="s">
        <v>1568</v>
      </c>
      <c r="H494" s="173" t="str">
        <f t="shared" si="40"/>
        <v>INL-PTA-002</v>
      </c>
      <c r="I494" s="173" t="s">
        <v>2146</v>
      </c>
      <c r="J494" s="173" t="s">
        <v>11766</v>
      </c>
      <c r="K494" s="174">
        <v>40</v>
      </c>
      <c r="L494" s="174">
        <v>29</v>
      </c>
      <c r="M494" s="174">
        <v>41</v>
      </c>
      <c r="N494" s="174">
        <v>54</v>
      </c>
      <c r="O494" s="174">
        <v>54</v>
      </c>
      <c r="P494" s="173" t="s">
        <v>1579</v>
      </c>
      <c r="Q494" s="174">
        <v>55</v>
      </c>
      <c r="R494" s="173" t="s">
        <v>1579</v>
      </c>
      <c r="S494" s="173" t="s">
        <v>1566</v>
      </c>
      <c r="T494" s="173">
        <v>155383</v>
      </c>
      <c r="U494" s="170">
        <f t="shared" si="41"/>
        <v>8546065</v>
      </c>
    </row>
    <row r="495" spans="1:21" ht="14.25" customHeight="1" x14ac:dyDescent="0.15">
      <c r="A495" s="173" t="s">
        <v>65</v>
      </c>
      <c r="B495" s="173" t="s">
        <v>1627</v>
      </c>
      <c r="C495" s="173" t="str">
        <f t="shared" si="37"/>
        <v>Connecting Taxiway</v>
      </c>
      <c r="D495" s="173" t="str">
        <f t="shared" si="38"/>
        <v>N/A or No Data</v>
      </c>
      <c r="E495" s="173" t="str">
        <f t="shared" si="39"/>
        <v>N/A or No Data</v>
      </c>
      <c r="F495" s="173">
        <v>0</v>
      </c>
      <c r="G495" s="173" t="s">
        <v>1555</v>
      </c>
      <c r="H495" s="173" t="str">
        <f t="shared" si="40"/>
        <v>ELO-CTA-001</v>
      </c>
      <c r="I495" s="173" t="s">
        <v>2147</v>
      </c>
      <c r="J495" s="173" t="s">
        <v>11766</v>
      </c>
      <c r="K495" s="174">
        <v>32</v>
      </c>
      <c r="L495" s="174">
        <v>23</v>
      </c>
      <c r="M495" s="174">
        <v>34</v>
      </c>
      <c r="N495" s="174">
        <v>46</v>
      </c>
      <c r="O495" s="174">
        <v>46</v>
      </c>
      <c r="P495" s="173" t="s">
        <v>1599</v>
      </c>
      <c r="Q495" s="174">
        <v>68</v>
      </c>
      <c r="R495" s="173" t="s">
        <v>1599</v>
      </c>
      <c r="S495" s="173" t="s">
        <v>1586</v>
      </c>
      <c r="T495" s="173">
        <v>24062</v>
      </c>
      <c r="U495" s="170">
        <f t="shared" si="41"/>
        <v>1636216</v>
      </c>
    </row>
    <row r="496" spans="1:21" ht="14.25" customHeight="1" x14ac:dyDescent="0.15">
      <c r="A496" s="173" t="s">
        <v>103</v>
      </c>
      <c r="B496" s="173" t="s">
        <v>1611</v>
      </c>
      <c r="C496" s="173" t="str">
        <f t="shared" si="37"/>
        <v>Runway</v>
      </c>
      <c r="D496" s="173" t="str">
        <f t="shared" si="38"/>
        <v>1331</v>
      </c>
      <c r="E496" s="173" t="str">
        <f t="shared" si="39"/>
        <v>13/31</v>
      </c>
      <c r="F496" s="173">
        <v>1</v>
      </c>
      <c r="G496" s="173" t="s">
        <v>1568</v>
      </c>
      <c r="H496" s="173" t="str">
        <f t="shared" si="40"/>
        <v>HIB-RY1331-002</v>
      </c>
      <c r="I496" s="173" t="s">
        <v>1786</v>
      </c>
      <c r="J496" s="173" t="s">
        <v>11766</v>
      </c>
      <c r="K496" s="174">
        <v>11</v>
      </c>
      <c r="L496" s="174">
        <v>8</v>
      </c>
      <c r="M496" s="174">
        <v>15</v>
      </c>
      <c r="N496" s="174">
        <v>21</v>
      </c>
      <c r="O496" s="174">
        <v>21</v>
      </c>
      <c r="P496" s="173" t="s">
        <v>1613</v>
      </c>
      <c r="Q496" s="174">
        <v>89</v>
      </c>
      <c r="R496" s="173" t="s">
        <v>1613</v>
      </c>
      <c r="S496" s="173" t="s">
        <v>1558</v>
      </c>
      <c r="T496" s="173">
        <v>85026</v>
      </c>
      <c r="U496" s="170">
        <f t="shared" si="41"/>
        <v>7567314</v>
      </c>
    </row>
    <row r="497" spans="1:21" ht="14.25" customHeight="1" x14ac:dyDescent="0.15">
      <c r="A497" s="173" t="s">
        <v>109</v>
      </c>
      <c r="B497" s="173" t="s">
        <v>1580</v>
      </c>
      <c r="C497" s="173" t="str">
        <f t="shared" si="37"/>
        <v>Parallel Taxiway</v>
      </c>
      <c r="D497" s="173" t="str">
        <f t="shared" si="38"/>
        <v>N/A or No Data</v>
      </c>
      <c r="E497" s="173" t="str">
        <f t="shared" si="39"/>
        <v>N/A or No Data</v>
      </c>
      <c r="F497" s="173">
        <v>0</v>
      </c>
      <c r="G497" s="173" t="s">
        <v>1555</v>
      </c>
      <c r="H497" s="173" t="str">
        <f t="shared" si="40"/>
        <v>INL-PTA-001</v>
      </c>
      <c r="I497" s="173" t="s">
        <v>2149</v>
      </c>
      <c r="J497" s="173" t="s">
        <v>11766</v>
      </c>
      <c r="K497" s="174">
        <v>21</v>
      </c>
      <c r="L497" s="174">
        <v>14</v>
      </c>
      <c r="M497" s="174">
        <v>24</v>
      </c>
      <c r="N497" s="174">
        <v>33</v>
      </c>
      <c r="O497" s="174">
        <v>33</v>
      </c>
      <c r="P497" s="173" t="s">
        <v>1579</v>
      </c>
      <c r="Q497" s="174">
        <v>57</v>
      </c>
      <c r="R497" s="173" t="s">
        <v>1579</v>
      </c>
      <c r="S497" s="173" t="s">
        <v>1586</v>
      </c>
      <c r="T497" s="173">
        <v>110459</v>
      </c>
      <c r="U497" s="170">
        <f t="shared" si="41"/>
        <v>6296163</v>
      </c>
    </row>
    <row r="498" spans="1:21" ht="14.25" customHeight="1" x14ac:dyDescent="0.15">
      <c r="A498" s="173" t="s">
        <v>261</v>
      </c>
      <c r="B498" s="173" t="s">
        <v>1583</v>
      </c>
      <c r="C498" s="173" t="str">
        <f t="shared" si="37"/>
        <v>Apron</v>
      </c>
      <c r="D498" s="173" t="str">
        <f t="shared" si="38"/>
        <v>N/A or No Data</v>
      </c>
      <c r="E498" s="173" t="str">
        <f t="shared" si="39"/>
        <v>N/A or No Data</v>
      </c>
      <c r="F498" s="173">
        <v>0</v>
      </c>
      <c r="G498" s="173" t="s">
        <v>1555</v>
      </c>
      <c r="H498" s="173" t="str">
        <f t="shared" si="40"/>
        <v>MWM-APA-001</v>
      </c>
      <c r="I498" s="173" t="s">
        <v>2150</v>
      </c>
      <c r="J498" s="173" t="s">
        <v>11766</v>
      </c>
      <c r="K498" s="174">
        <v>38</v>
      </c>
      <c r="L498" s="174">
        <v>27</v>
      </c>
      <c r="M498" s="174">
        <v>39</v>
      </c>
      <c r="N498" s="174">
        <v>52</v>
      </c>
      <c r="O498" s="174">
        <v>52</v>
      </c>
      <c r="P498" s="173" t="s">
        <v>1626</v>
      </c>
      <c r="Q498" s="174">
        <v>48</v>
      </c>
      <c r="R498" s="173" t="s">
        <v>1626</v>
      </c>
      <c r="S498" s="173" t="s">
        <v>1566</v>
      </c>
      <c r="T498" s="173">
        <v>83055</v>
      </c>
      <c r="U498" s="170">
        <f t="shared" si="41"/>
        <v>3986640</v>
      </c>
    </row>
    <row r="499" spans="1:21" ht="14.25" customHeight="1" x14ac:dyDescent="0.15">
      <c r="A499" s="173" t="s">
        <v>103</v>
      </c>
      <c r="B499" s="173" t="s">
        <v>1611</v>
      </c>
      <c r="C499" s="173" t="str">
        <f t="shared" si="37"/>
        <v>Runway</v>
      </c>
      <c r="D499" s="173" t="str">
        <f t="shared" si="38"/>
        <v>1331</v>
      </c>
      <c r="E499" s="173" t="str">
        <f t="shared" si="39"/>
        <v>13/31</v>
      </c>
      <c r="F499" s="173">
        <v>1</v>
      </c>
      <c r="G499" s="173" t="s">
        <v>1663</v>
      </c>
      <c r="H499" s="173" t="str">
        <f t="shared" si="40"/>
        <v>HIB-RY1331-004</v>
      </c>
      <c r="I499" s="173" t="s">
        <v>1857</v>
      </c>
      <c r="J499" s="173" t="s">
        <v>11766</v>
      </c>
      <c r="K499" s="174">
        <v>12</v>
      </c>
      <c r="L499" s="174">
        <v>8</v>
      </c>
      <c r="M499" s="174">
        <v>16</v>
      </c>
      <c r="N499" s="174">
        <v>22</v>
      </c>
      <c r="O499" s="174">
        <v>22</v>
      </c>
      <c r="P499" s="173" t="s">
        <v>1613</v>
      </c>
      <c r="Q499" s="174">
        <v>88</v>
      </c>
      <c r="R499" s="173" t="s">
        <v>1613</v>
      </c>
      <c r="S499" s="173" t="s">
        <v>1558</v>
      </c>
      <c r="T499" s="173">
        <v>254444</v>
      </c>
      <c r="U499" s="170">
        <f t="shared" si="41"/>
        <v>22391072</v>
      </c>
    </row>
    <row r="500" spans="1:21" ht="14.25" customHeight="1" x14ac:dyDescent="0.15">
      <c r="A500" s="173" t="s">
        <v>217</v>
      </c>
      <c r="B500" s="173" t="s">
        <v>1583</v>
      </c>
      <c r="C500" s="173" t="str">
        <f t="shared" si="37"/>
        <v>Apron</v>
      </c>
      <c r="D500" s="173" t="str">
        <f t="shared" si="38"/>
        <v>N/A or No Data</v>
      </c>
      <c r="E500" s="173" t="str">
        <f t="shared" si="39"/>
        <v>N/A or No Data</v>
      </c>
      <c r="F500" s="173">
        <v>0</v>
      </c>
      <c r="G500" s="173" t="s">
        <v>1555</v>
      </c>
      <c r="H500" s="173" t="str">
        <f t="shared" si="40"/>
        <v>D39-APA-001</v>
      </c>
      <c r="I500" s="173" t="s">
        <v>2152</v>
      </c>
      <c r="J500" s="173" t="s">
        <v>11766</v>
      </c>
      <c r="K500" s="174">
        <v>0</v>
      </c>
      <c r="L500" s="174">
        <v>0</v>
      </c>
      <c r="M500" s="174">
        <v>0</v>
      </c>
      <c r="N500" s="174">
        <v>0</v>
      </c>
      <c r="O500" s="174">
        <v>0</v>
      </c>
      <c r="P500" s="173" t="s">
        <v>1760</v>
      </c>
      <c r="Q500" s="174">
        <v>100</v>
      </c>
      <c r="R500" s="173" t="s">
        <v>1760</v>
      </c>
      <c r="S500" s="173" t="s">
        <v>1558</v>
      </c>
      <c r="T500" s="173">
        <v>49527</v>
      </c>
      <c r="U500" s="170">
        <f t="shared" si="41"/>
        <v>4952700</v>
      </c>
    </row>
    <row r="501" spans="1:21" ht="14.25" customHeight="1" x14ac:dyDescent="0.15">
      <c r="A501" s="173" t="s">
        <v>69</v>
      </c>
      <c r="B501" s="173" t="s">
        <v>1720</v>
      </c>
      <c r="C501" s="173" t="str">
        <f t="shared" si="37"/>
        <v>Connecting Taxiway</v>
      </c>
      <c r="D501" s="173" t="str">
        <f t="shared" si="38"/>
        <v>N/A or No Data</v>
      </c>
      <c r="E501" s="173" t="str">
        <f t="shared" si="39"/>
        <v>N/A or No Data</v>
      </c>
      <c r="F501" s="173">
        <v>0</v>
      </c>
      <c r="G501" s="173" t="s">
        <v>1555</v>
      </c>
      <c r="H501" s="173" t="str">
        <f t="shared" si="40"/>
        <v>FRM-CTBX-001</v>
      </c>
      <c r="I501" s="173" t="s">
        <v>2153</v>
      </c>
      <c r="J501" s="173" t="s">
        <v>11766</v>
      </c>
      <c r="K501" s="174">
        <v>13</v>
      </c>
      <c r="L501" s="174">
        <v>9</v>
      </c>
      <c r="M501" s="174">
        <v>16</v>
      </c>
      <c r="N501" s="174">
        <v>23</v>
      </c>
      <c r="O501" s="174">
        <v>23</v>
      </c>
      <c r="P501" s="173" t="s">
        <v>1623</v>
      </c>
      <c r="Q501" s="174">
        <v>87</v>
      </c>
      <c r="R501" s="173" t="s">
        <v>1623</v>
      </c>
      <c r="S501" s="173" t="s">
        <v>1558</v>
      </c>
      <c r="T501" s="173">
        <v>11768</v>
      </c>
      <c r="U501" s="170">
        <f t="shared" si="41"/>
        <v>1023816</v>
      </c>
    </row>
    <row r="502" spans="1:21" ht="14.25" customHeight="1" x14ac:dyDescent="0.15">
      <c r="A502" s="173" t="s">
        <v>73</v>
      </c>
      <c r="B502" s="173" t="s">
        <v>1571</v>
      </c>
      <c r="C502" s="173" t="str">
        <f t="shared" si="37"/>
        <v>Connecting Taxiway</v>
      </c>
      <c r="D502" s="173" t="str">
        <f t="shared" si="38"/>
        <v>N/A or No Data</v>
      </c>
      <c r="E502" s="173" t="str">
        <f t="shared" si="39"/>
        <v>N/A or No Data</v>
      </c>
      <c r="F502" s="173">
        <v>0</v>
      </c>
      <c r="G502" s="173" t="s">
        <v>1555</v>
      </c>
      <c r="H502" s="173" t="str">
        <f t="shared" si="40"/>
        <v>FFM-CTA3-001</v>
      </c>
      <c r="I502" s="173" t="s">
        <v>2154</v>
      </c>
      <c r="J502" s="173" t="s">
        <v>11766</v>
      </c>
      <c r="K502" s="174">
        <v>16</v>
      </c>
      <c r="L502" s="174">
        <v>11</v>
      </c>
      <c r="M502" s="174">
        <v>19</v>
      </c>
      <c r="N502" s="174">
        <v>27</v>
      </c>
      <c r="O502" s="174">
        <v>27</v>
      </c>
      <c r="P502" s="173" t="s">
        <v>1662</v>
      </c>
      <c r="Q502" s="174">
        <v>84</v>
      </c>
      <c r="R502" s="173" t="s">
        <v>1662</v>
      </c>
      <c r="S502" s="173" t="s">
        <v>1558</v>
      </c>
      <c r="T502" s="173">
        <v>17795</v>
      </c>
      <c r="U502" s="170">
        <f t="shared" si="41"/>
        <v>1494780</v>
      </c>
    </row>
    <row r="503" spans="1:21" ht="14.25" customHeight="1" x14ac:dyDescent="0.15">
      <c r="A503" s="173" t="s">
        <v>83</v>
      </c>
      <c r="B503" s="173" t="s">
        <v>1637</v>
      </c>
      <c r="C503" s="173" t="str">
        <f t="shared" si="37"/>
        <v>Apron</v>
      </c>
      <c r="D503" s="173" t="str">
        <f t="shared" si="38"/>
        <v>N/A or No Data</v>
      </c>
      <c r="E503" s="173" t="str">
        <f t="shared" si="39"/>
        <v>N/A or No Data</v>
      </c>
      <c r="F503" s="173">
        <v>0</v>
      </c>
      <c r="G503" s="173" t="s">
        <v>1555</v>
      </c>
      <c r="H503" s="173" t="str">
        <f t="shared" si="40"/>
        <v>GHW-APB-001</v>
      </c>
      <c r="I503" s="173" t="s">
        <v>2155</v>
      </c>
      <c r="J503" s="173" t="s">
        <v>11766</v>
      </c>
      <c r="K503" s="174">
        <v>31</v>
      </c>
      <c r="L503" s="174">
        <v>22</v>
      </c>
      <c r="M503" s="174">
        <v>33</v>
      </c>
      <c r="N503" s="174">
        <v>44</v>
      </c>
      <c r="O503" s="174">
        <v>44</v>
      </c>
      <c r="P503" s="173" t="s">
        <v>1698</v>
      </c>
      <c r="Q503" s="174">
        <v>69</v>
      </c>
      <c r="R503" s="173" t="s">
        <v>1698</v>
      </c>
      <c r="S503" s="173" t="s">
        <v>1586</v>
      </c>
      <c r="T503" s="173">
        <v>52505</v>
      </c>
      <c r="U503" s="170">
        <f t="shared" si="41"/>
        <v>3622845</v>
      </c>
    </row>
    <row r="504" spans="1:21" ht="14.25" customHeight="1" x14ac:dyDescent="0.15">
      <c r="A504" s="173" t="s">
        <v>195</v>
      </c>
      <c r="B504" s="173" t="s">
        <v>2156</v>
      </c>
      <c r="C504" s="173" t="str">
        <f t="shared" si="37"/>
        <v>Parallel Taxiway</v>
      </c>
      <c r="D504" s="173" t="str">
        <f t="shared" si="38"/>
        <v>N/A or No Data</v>
      </c>
      <c r="E504" s="173" t="str">
        <f t="shared" si="39"/>
        <v>N/A or No Data</v>
      </c>
      <c r="F504" s="173">
        <v>0</v>
      </c>
      <c r="G504" s="173" t="s">
        <v>1555</v>
      </c>
      <c r="H504" s="173" t="str">
        <f t="shared" si="40"/>
        <v>RGK-PTF-001</v>
      </c>
      <c r="I504" s="173" t="s">
        <v>2157</v>
      </c>
      <c r="J504" s="173" t="s">
        <v>11766</v>
      </c>
      <c r="K504" s="174">
        <v>29</v>
      </c>
      <c r="L504" s="174">
        <v>20</v>
      </c>
      <c r="M504" s="174">
        <v>31</v>
      </c>
      <c r="N504" s="174">
        <v>42</v>
      </c>
      <c r="O504" s="174">
        <v>42</v>
      </c>
      <c r="P504" s="173" t="s">
        <v>1610</v>
      </c>
      <c r="Q504" s="174">
        <v>71</v>
      </c>
      <c r="R504" s="173" t="s">
        <v>1610</v>
      </c>
      <c r="S504" s="173" t="s">
        <v>1558</v>
      </c>
      <c r="T504" s="173">
        <v>132928</v>
      </c>
      <c r="U504" s="170">
        <f t="shared" si="41"/>
        <v>9437888</v>
      </c>
    </row>
    <row r="505" spans="1:21" ht="14.25" customHeight="1" x14ac:dyDescent="0.15">
      <c r="A505" s="173" t="s">
        <v>267</v>
      </c>
      <c r="B505" s="173" t="s">
        <v>1720</v>
      </c>
      <c r="C505" s="173" t="str">
        <f t="shared" si="37"/>
        <v>Connecting Taxiway</v>
      </c>
      <c r="D505" s="173" t="str">
        <f t="shared" si="38"/>
        <v>N/A or No Data</v>
      </c>
      <c r="E505" s="173" t="str">
        <f t="shared" si="39"/>
        <v>N/A or No Data</v>
      </c>
      <c r="F505" s="173">
        <v>0</v>
      </c>
      <c r="G505" s="173" t="s">
        <v>1555</v>
      </c>
      <c r="H505" s="173" t="str">
        <f t="shared" si="40"/>
        <v>OTG-CTBX-001</v>
      </c>
      <c r="I505" s="173" t="s">
        <v>2158</v>
      </c>
      <c r="J505" s="173" t="s">
        <v>11766</v>
      </c>
      <c r="K505" s="174">
        <v>17</v>
      </c>
      <c r="L505" s="174">
        <v>12</v>
      </c>
      <c r="M505" s="174">
        <v>20</v>
      </c>
      <c r="N505" s="174">
        <v>28</v>
      </c>
      <c r="O505" s="174">
        <v>28</v>
      </c>
      <c r="P505" s="173" t="s">
        <v>1617</v>
      </c>
      <c r="Q505" s="174">
        <v>83</v>
      </c>
      <c r="R505" s="173" t="s">
        <v>1617</v>
      </c>
      <c r="S505" s="173" t="s">
        <v>1558</v>
      </c>
      <c r="T505" s="173">
        <v>19633</v>
      </c>
      <c r="U505" s="170">
        <f t="shared" si="41"/>
        <v>1629539</v>
      </c>
    </row>
    <row r="506" spans="1:21" ht="14.25" customHeight="1" x14ac:dyDescent="0.15">
      <c r="A506" s="173" t="s">
        <v>169</v>
      </c>
      <c r="B506" s="173" t="s">
        <v>1583</v>
      </c>
      <c r="C506" s="173" t="str">
        <f t="shared" si="37"/>
        <v>Apron</v>
      </c>
      <c r="D506" s="173" t="str">
        <f t="shared" si="38"/>
        <v>N/A or No Data</v>
      </c>
      <c r="E506" s="173" t="str">
        <f t="shared" si="39"/>
        <v>N/A or No Data</v>
      </c>
      <c r="F506" s="173">
        <v>0</v>
      </c>
      <c r="G506" s="173" t="s">
        <v>1555</v>
      </c>
      <c r="H506" s="173" t="str">
        <f t="shared" si="40"/>
        <v>ORB-APA-001</v>
      </c>
      <c r="I506" s="173" t="s">
        <v>2159</v>
      </c>
      <c r="J506" s="173" t="s">
        <v>11766</v>
      </c>
      <c r="K506" s="174">
        <v>17</v>
      </c>
      <c r="L506" s="174">
        <v>12</v>
      </c>
      <c r="M506" s="174">
        <v>20</v>
      </c>
      <c r="N506" s="174">
        <v>28</v>
      </c>
      <c r="O506" s="174">
        <v>28</v>
      </c>
      <c r="P506" s="173" t="s">
        <v>1579</v>
      </c>
      <c r="Q506" s="174">
        <v>83</v>
      </c>
      <c r="R506" s="173" t="s">
        <v>1579</v>
      </c>
      <c r="S506" s="173" t="s">
        <v>1558</v>
      </c>
      <c r="T506" s="173">
        <v>72412</v>
      </c>
      <c r="U506" s="170">
        <f t="shared" si="41"/>
        <v>6010196</v>
      </c>
    </row>
    <row r="507" spans="1:21" ht="14.25" customHeight="1" x14ac:dyDescent="0.15">
      <c r="A507" s="173" t="s">
        <v>109</v>
      </c>
      <c r="B507" s="173" t="s">
        <v>1583</v>
      </c>
      <c r="C507" s="173" t="str">
        <f t="shared" si="37"/>
        <v>Apron</v>
      </c>
      <c r="D507" s="173" t="str">
        <f t="shared" si="38"/>
        <v>N/A or No Data</v>
      </c>
      <c r="E507" s="173" t="str">
        <f t="shared" si="39"/>
        <v>N/A or No Data</v>
      </c>
      <c r="F507" s="173">
        <v>0</v>
      </c>
      <c r="G507" s="173" t="s">
        <v>1581</v>
      </c>
      <c r="H507" s="173" t="str">
        <f t="shared" si="40"/>
        <v>INL-APA-003</v>
      </c>
      <c r="I507" s="173" t="s">
        <v>2160</v>
      </c>
      <c r="J507" s="173" t="s">
        <v>11766</v>
      </c>
      <c r="K507" s="174">
        <v>15</v>
      </c>
      <c r="L507" s="174">
        <v>10</v>
      </c>
      <c r="M507" s="174">
        <v>18</v>
      </c>
      <c r="N507" s="174">
        <v>26</v>
      </c>
      <c r="O507" s="174">
        <v>26</v>
      </c>
      <c r="P507" s="173" t="s">
        <v>1579</v>
      </c>
      <c r="Q507" s="174">
        <v>85</v>
      </c>
      <c r="R507" s="173" t="s">
        <v>1579</v>
      </c>
      <c r="S507" s="173" t="s">
        <v>1558</v>
      </c>
      <c r="T507" s="173">
        <v>162195</v>
      </c>
      <c r="U507" s="170">
        <f t="shared" si="41"/>
        <v>13786575</v>
      </c>
    </row>
    <row r="508" spans="1:21" ht="14.25" customHeight="1" x14ac:dyDescent="0.15">
      <c r="A508" s="173" t="s">
        <v>21</v>
      </c>
      <c r="B508" s="173" t="s">
        <v>1583</v>
      </c>
      <c r="C508" s="173" t="str">
        <f t="shared" si="37"/>
        <v>Apron</v>
      </c>
      <c r="D508" s="173" t="str">
        <f t="shared" si="38"/>
        <v>N/A or No Data</v>
      </c>
      <c r="E508" s="173" t="str">
        <f t="shared" si="39"/>
        <v>N/A or No Data</v>
      </c>
      <c r="F508" s="173">
        <v>0</v>
      </c>
      <c r="G508" s="173" t="s">
        <v>1555</v>
      </c>
      <c r="H508" s="173" t="str">
        <f t="shared" si="40"/>
        <v>BJI-APA-001</v>
      </c>
      <c r="I508" s="173" t="s">
        <v>2161</v>
      </c>
      <c r="J508" s="173" t="s">
        <v>11766</v>
      </c>
      <c r="K508" s="174">
        <v>14</v>
      </c>
      <c r="L508" s="174">
        <v>10</v>
      </c>
      <c r="M508" s="174">
        <v>17</v>
      </c>
      <c r="N508" s="174">
        <v>25</v>
      </c>
      <c r="O508" s="174">
        <v>25</v>
      </c>
      <c r="P508" s="173" t="s">
        <v>1585</v>
      </c>
      <c r="Q508" s="174">
        <v>86</v>
      </c>
      <c r="R508" s="173" t="s">
        <v>1585</v>
      </c>
      <c r="S508" s="173" t="s">
        <v>1558</v>
      </c>
      <c r="T508" s="173">
        <v>83946</v>
      </c>
      <c r="U508" s="170">
        <f t="shared" si="41"/>
        <v>7219356</v>
      </c>
    </row>
    <row r="509" spans="1:21" ht="14.25" customHeight="1" x14ac:dyDescent="0.15">
      <c r="A509" s="173" t="s">
        <v>211</v>
      </c>
      <c r="B509" s="173" t="s">
        <v>1627</v>
      </c>
      <c r="C509" s="173" t="str">
        <f t="shared" si="37"/>
        <v>Connecting Taxiway</v>
      </c>
      <c r="D509" s="173" t="str">
        <f t="shared" si="38"/>
        <v>N/A or No Data</v>
      </c>
      <c r="E509" s="173" t="str">
        <f t="shared" si="39"/>
        <v>N/A or No Data</v>
      </c>
      <c r="F509" s="173">
        <v>0</v>
      </c>
      <c r="G509" s="173" t="s">
        <v>1568</v>
      </c>
      <c r="H509" s="173" t="str">
        <f t="shared" si="40"/>
        <v>JYG-CTA-002</v>
      </c>
      <c r="I509" s="173" t="s">
        <v>2162</v>
      </c>
      <c r="J509" s="173" t="s">
        <v>11766</v>
      </c>
      <c r="K509" s="174">
        <v>25</v>
      </c>
      <c r="L509" s="174">
        <v>17</v>
      </c>
      <c r="M509" s="174">
        <v>27</v>
      </c>
      <c r="N509" s="174">
        <v>38</v>
      </c>
      <c r="O509" s="174">
        <v>38</v>
      </c>
      <c r="P509" s="173" t="s">
        <v>1576</v>
      </c>
      <c r="Q509" s="174">
        <v>70</v>
      </c>
      <c r="R509" s="173" t="s">
        <v>1576</v>
      </c>
      <c r="S509" s="173" t="s">
        <v>1586</v>
      </c>
      <c r="T509" s="173">
        <v>9911</v>
      </c>
      <c r="U509" s="170">
        <f t="shared" si="41"/>
        <v>693770</v>
      </c>
    </row>
    <row r="510" spans="1:21" ht="14.25" customHeight="1" x14ac:dyDescent="0.15">
      <c r="A510" s="173" t="s">
        <v>245</v>
      </c>
      <c r="B510" s="173" t="s">
        <v>1655</v>
      </c>
      <c r="C510" s="173" t="str">
        <f t="shared" si="37"/>
        <v>Connecting Taxiway</v>
      </c>
      <c r="D510" s="173" t="str">
        <f t="shared" si="38"/>
        <v>N/A or No Data</v>
      </c>
      <c r="E510" s="173" t="str">
        <f t="shared" si="39"/>
        <v>N/A or No Data</v>
      </c>
      <c r="F510" s="173">
        <v>0</v>
      </c>
      <c r="G510" s="173" t="s">
        <v>1555</v>
      </c>
      <c r="H510" s="173" t="str">
        <f t="shared" si="40"/>
        <v>Y49-CTA2-001</v>
      </c>
      <c r="I510" s="173" t="s">
        <v>2163</v>
      </c>
      <c r="J510" s="173" t="s">
        <v>11766</v>
      </c>
      <c r="K510" s="174">
        <v>25</v>
      </c>
      <c r="L510" s="174">
        <v>17</v>
      </c>
      <c r="M510" s="174">
        <v>27</v>
      </c>
      <c r="N510" s="174">
        <v>38</v>
      </c>
      <c r="O510" s="174">
        <v>38</v>
      </c>
      <c r="P510" s="173" t="s">
        <v>1579</v>
      </c>
      <c r="Q510" s="174">
        <v>75</v>
      </c>
      <c r="R510" s="173" t="s">
        <v>1579</v>
      </c>
      <c r="S510" s="173" t="s">
        <v>1558</v>
      </c>
      <c r="T510" s="173">
        <v>8375</v>
      </c>
      <c r="U510" s="170">
        <f t="shared" si="41"/>
        <v>628125</v>
      </c>
    </row>
    <row r="511" spans="1:21" ht="14.25" customHeight="1" x14ac:dyDescent="0.15">
      <c r="A511" s="173" t="s">
        <v>103</v>
      </c>
      <c r="B511" s="173" t="s">
        <v>1611</v>
      </c>
      <c r="C511" s="173" t="str">
        <f t="shared" si="37"/>
        <v>Runway</v>
      </c>
      <c r="D511" s="173" t="str">
        <f t="shared" si="38"/>
        <v>1331</v>
      </c>
      <c r="E511" s="173" t="str">
        <f t="shared" si="39"/>
        <v>13/31</v>
      </c>
      <c r="F511" s="173">
        <v>1</v>
      </c>
      <c r="G511" s="173" t="s">
        <v>1828</v>
      </c>
      <c r="H511" s="173" t="str">
        <f t="shared" si="40"/>
        <v>HIB-RY1331-005</v>
      </c>
      <c r="I511" s="173" t="s">
        <v>1989</v>
      </c>
      <c r="J511" s="173" t="s">
        <v>11766</v>
      </c>
      <c r="K511" s="174">
        <v>14</v>
      </c>
      <c r="L511" s="174">
        <v>10</v>
      </c>
      <c r="M511" s="174">
        <v>17</v>
      </c>
      <c r="N511" s="174">
        <v>25</v>
      </c>
      <c r="O511" s="174">
        <v>25</v>
      </c>
      <c r="P511" s="173" t="s">
        <v>1613</v>
      </c>
      <c r="Q511" s="174">
        <v>86</v>
      </c>
      <c r="R511" s="173" t="s">
        <v>1613</v>
      </c>
      <c r="S511" s="173" t="s">
        <v>1558</v>
      </c>
      <c r="T511" s="173">
        <v>253023</v>
      </c>
      <c r="U511" s="170">
        <f t="shared" si="41"/>
        <v>21759978</v>
      </c>
    </row>
    <row r="512" spans="1:21" ht="14.25" customHeight="1" x14ac:dyDescent="0.15">
      <c r="A512" s="173" t="s">
        <v>219</v>
      </c>
      <c r="B512" s="173" t="s">
        <v>1583</v>
      </c>
      <c r="C512" s="173" t="str">
        <f t="shared" si="37"/>
        <v>Apron</v>
      </c>
      <c r="D512" s="173" t="str">
        <f t="shared" si="38"/>
        <v>N/A or No Data</v>
      </c>
      <c r="E512" s="173" t="str">
        <f t="shared" si="39"/>
        <v>N/A or No Data</v>
      </c>
      <c r="F512" s="173">
        <v>0</v>
      </c>
      <c r="G512" s="173" t="s">
        <v>1555</v>
      </c>
      <c r="H512" s="173" t="str">
        <f t="shared" si="40"/>
        <v>DVP-APA-001</v>
      </c>
      <c r="I512" s="173" t="s">
        <v>2165</v>
      </c>
      <c r="J512" s="173" t="s">
        <v>11766</v>
      </c>
      <c r="K512" s="174">
        <v>79</v>
      </c>
      <c r="L512" s="174">
        <v>64</v>
      </c>
      <c r="M512" s="174">
        <v>76</v>
      </c>
      <c r="N512" s="174">
        <v>88</v>
      </c>
      <c r="O512" s="174">
        <v>88</v>
      </c>
      <c r="P512" s="173" t="s">
        <v>1640</v>
      </c>
      <c r="Q512" s="174">
        <v>18</v>
      </c>
      <c r="R512" s="173" t="s">
        <v>1640</v>
      </c>
      <c r="S512" s="173" t="s">
        <v>1566</v>
      </c>
      <c r="T512" s="173">
        <v>44510</v>
      </c>
      <c r="U512" s="170">
        <f t="shared" si="41"/>
        <v>801180</v>
      </c>
    </row>
    <row r="513" spans="1:21" ht="14.25" customHeight="1" x14ac:dyDescent="0.15">
      <c r="A513" s="173" t="s">
        <v>133</v>
      </c>
      <c r="B513" s="173" t="s">
        <v>1602</v>
      </c>
      <c r="C513" s="173" t="str">
        <f t="shared" si="37"/>
        <v>Parallel Taxiway</v>
      </c>
      <c r="D513" s="173" t="str">
        <f t="shared" si="38"/>
        <v>N/A or No Data</v>
      </c>
      <c r="E513" s="173" t="str">
        <f t="shared" si="39"/>
        <v>N/A or No Data</v>
      </c>
      <c r="F513" s="173">
        <v>0</v>
      </c>
      <c r="G513" s="173" t="s">
        <v>1568</v>
      </c>
      <c r="H513" s="173" t="str">
        <f t="shared" si="40"/>
        <v>MKT-PTB-002</v>
      </c>
      <c r="I513" s="173" t="s">
        <v>2166</v>
      </c>
      <c r="J513" s="173" t="s">
        <v>11766</v>
      </c>
      <c r="K513" s="174">
        <v>14</v>
      </c>
      <c r="L513" s="174">
        <v>10</v>
      </c>
      <c r="M513" s="174">
        <v>17</v>
      </c>
      <c r="N513" s="174">
        <v>25</v>
      </c>
      <c r="O513" s="174">
        <v>25</v>
      </c>
      <c r="P513" s="173" t="s">
        <v>1604</v>
      </c>
      <c r="Q513" s="174">
        <v>86</v>
      </c>
      <c r="R513" s="173" t="s">
        <v>1604</v>
      </c>
      <c r="S513" s="173" t="s">
        <v>1558</v>
      </c>
      <c r="T513" s="173">
        <v>60720</v>
      </c>
      <c r="U513" s="170">
        <f t="shared" si="41"/>
        <v>5221920</v>
      </c>
    </row>
    <row r="514" spans="1:21" ht="14.25" customHeight="1" x14ac:dyDescent="0.15">
      <c r="A514" s="173" t="s">
        <v>103</v>
      </c>
      <c r="B514" s="173" t="s">
        <v>1611</v>
      </c>
      <c r="C514" s="173" t="str">
        <f t="shared" si="37"/>
        <v>Runway</v>
      </c>
      <c r="D514" s="173" t="str">
        <f t="shared" si="38"/>
        <v>1331</v>
      </c>
      <c r="E514" s="173" t="str">
        <f t="shared" si="39"/>
        <v>13/31</v>
      </c>
      <c r="F514" s="173">
        <v>1</v>
      </c>
      <c r="G514" s="173" t="s">
        <v>1686</v>
      </c>
      <c r="H514" s="173" t="str">
        <f t="shared" si="40"/>
        <v>HIB-RY1331-006</v>
      </c>
      <c r="I514" s="173" t="s">
        <v>2075</v>
      </c>
      <c r="J514" s="173" t="s">
        <v>11766</v>
      </c>
      <c r="K514" s="174">
        <v>11</v>
      </c>
      <c r="L514" s="174">
        <v>8</v>
      </c>
      <c r="M514" s="174">
        <v>15</v>
      </c>
      <c r="N514" s="174">
        <v>21</v>
      </c>
      <c r="O514" s="174">
        <v>21</v>
      </c>
      <c r="P514" s="173" t="s">
        <v>1613</v>
      </c>
      <c r="Q514" s="174">
        <v>89</v>
      </c>
      <c r="R514" s="173" t="s">
        <v>1613</v>
      </c>
      <c r="S514" s="173" t="s">
        <v>1558</v>
      </c>
      <c r="T514" s="173">
        <v>251983</v>
      </c>
      <c r="U514" s="170">
        <f t="shared" si="41"/>
        <v>22426487</v>
      </c>
    </row>
    <row r="515" spans="1:21" ht="14.25" customHeight="1" x14ac:dyDescent="0.15">
      <c r="A515" s="173" t="s">
        <v>87</v>
      </c>
      <c r="B515" s="173" t="s">
        <v>1655</v>
      </c>
      <c r="C515" s="173" t="str">
        <f t="shared" si="37"/>
        <v>Connecting Taxiway</v>
      </c>
      <c r="D515" s="173" t="str">
        <f t="shared" si="38"/>
        <v>N/A or No Data</v>
      </c>
      <c r="E515" s="173" t="str">
        <f t="shared" si="39"/>
        <v>N/A or No Data</v>
      </c>
      <c r="F515" s="173">
        <v>0</v>
      </c>
      <c r="G515" s="173" t="s">
        <v>1555</v>
      </c>
      <c r="H515" s="173" t="str">
        <f t="shared" si="40"/>
        <v>GPZ-CTA2-001</v>
      </c>
      <c r="I515" s="173" t="s">
        <v>2168</v>
      </c>
      <c r="J515" s="173" t="s">
        <v>11766</v>
      </c>
      <c r="K515" s="174">
        <v>34</v>
      </c>
      <c r="L515" s="174">
        <v>24</v>
      </c>
      <c r="M515" s="174">
        <v>36</v>
      </c>
      <c r="N515" s="174">
        <v>48</v>
      </c>
      <c r="O515" s="174">
        <v>48</v>
      </c>
      <c r="P515" s="173" t="s">
        <v>1579</v>
      </c>
      <c r="Q515" s="174">
        <v>66</v>
      </c>
      <c r="R515" s="173" t="s">
        <v>1579</v>
      </c>
      <c r="S515" s="173" t="s">
        <v>1586</v>
      </c>
      <c r="T515" s="173">
        <v>11948</v>
      </c>
      <c r="U515" s="170">
        <f t="shared" si="41"/>
        <v>788568</v>
      </c>
    </row>
    <row r="516" spans="1:21" ht="14.25" customHeight="1" x14ac:dyDescent="0.15">
      <c r="A516" s="173" t="s">
        <v>9</v>
      </c>
      <c r="B516" s="173" t="s">
        <v>1577</v>
      </c>
      <c r="C516" s="173" t="str">
        <f t="shared" ref="C516:C579" si="42">IF(ISNUMBER(SEARCH("RY",B516)),"Runway",IF(ISNUMBER(SEARCH("CT",B516)),"Connecting Taxiway",IF(ISNUMBER(SEARCH("AP",B516)),"Apron",IF(ISNUMBER(SEARCH("TL",B516)),"Taxilane",IF(ISNUMBER(SEARCH("PPT",B516)),"Partial Parallel",IF(ISNUMBER(SEARCH("TW",B516)),"Taxiway",IF(ISNUMBER(SEARCH("RP",B516)),"Run-Up",IF(ISNUMBER(SEARCH("RT",B516)),"Runway Turnaround",IF(ISNUMBER(SEARCH("PT",B516)),"Parallel Taxiway","Other")))))))))</f>
        <v>Connecting Taxiway</v>
      </c>
      <c r="D516" s="173" t="str">
        <f t="shared" ref="D516:D579" si="43">IF(C516="Runway",RIGHT(B516,LEN(B516)-FIND("Y",B516)),"N/A or No Data")</f>
        <v>N/A or No Data</v>
      </c>
      <c r="E516" s="173" t="str">
        <f t="shared" ref="E516:E579" si="44">IF(LEN(D516)=3,_xlfn.CONCAT("0",LEFT(D516,1),"/",RIGHT(D516,2)),IF(LEN(D516)=4,_xlfn.CONCAT(LEFT(D516,2),"/",RIGHT(D516,2)),"N/A or No Data"))</f>
        <v>N/A or No Data</v>
      </c>
      <c r="F516" s="173">
        <v>0</v>
      </c>
      <c r="G516" s="173" t="s">
        <v>1555</v>
      </c>
      <c r="H516" s="173" t="str">
        <f t="shared" si="40"/>
        <v>AXN-CTC-001</v>
      </c>
      <c r="I516" s="173" t="s">
        <v>2169</v>
      </c>
      <c r="J516" s="173" t="s">
        <v>11766</v>
      </c>
      <c r="K516" s="174">
        <v>24</v>
      </c>
      <c r="L516" s="174">
        <v>17</v>
      </c>
      <c r="M516" s="174">
        <v>26</v>
      </c>
      <c r="N516" s="174">
        <v>36</v>
      </c>
      <c r="O516" s="174">
        <v>36</v>
      </c>
      <c r="P516" s="173" t="s">
        <v>1576</v>
      </c>
      <c r="Q516" s="174">
        <v>76</v>
      </c>
      <c r="R516" s="173" t="s">
        <v>1576</v>
      </c>
      <c r="S516" s="173" t="s">
        <v>1558</v>
      </c>
      <c r="T516" s="173">
        <v>14803</v>
      </c>
      <c r="U516" s="170">
        <f t="shared" si="41"/>
        <v>1125028</v>
      </c>
    </row>
    <row r="517" spans="1:21" ht="14.25" customHeight="1" x14ac:dyDescent="0.15">
      <c r="A517" s="173" t="s">
        <v>103</v>
      </c>
      <c r="B517" s="173" t="s">
        <v>1635</v>
      </c>
      <c r="C517" s="173" t="str">
        <f t="shared" si="42"/>
        <v>Runway</v>
      </c>
      <c r="D517" s="173" t="str">
        <f t="shared" si="43"/>
        <v>422</v>
      </c>
      <c r="E517" s="173" t="str">
        <f t="shared" si="44"/>
        <v>04/22</v>
      </c>
      <c r="F517" s="173">
        <v>0</v>
      </c>
      <c r="G517" s="173" t="s">
        <v>1581</v>
      </c>
      <c r="H517" s="173" t="str">
        <f t="shared" ref="H517:H580" si="45">_xlfn.CONCAT(A517,"-",B517,"-",G517)</f>
        <v>HIB-RY422-003</v>
      </c>
      <c r="I517" s="173" t="s">
        <v>2315</v>
      </c>
      <c r="J517" s="173" t="s">
        <v>11766</v>
      </c>
      <c r="K517" s="174">
        <v>18</v>
      </c>
      <c r="L517" s="174">
        <v>12</v>
      </c>
      <c r="M517" s="174">
        <v>21</v>
      </c>
      <c r="N517" s="174">
        <v>29</v>
      </c>
      <c r="O517" s="174">
        <v>29</v>
      </c>
      <c r="P517" s="173" t="s">
        <v>1613</v>
      </c>
      <c r="Q517" s="174">
        <v>80</v>
      </c>
      <c r="R517" s="173" t="s">
        <v>1613</v>
      </c>
      <c r="S517" s="173" t="s">
        <v>1558</v>
      </c>
      <c r="T517" s="173">
        <v>107622</v>
      </c>
      <c r="U517" s="170">
        <f t="shared" ref="U517:U580" si="46">T517*Q517</f>
        <v>8609760</v>
      </c>
    </row>
    <row r="518" spans="1:21" ht="14.25" customHeight="1" x14ac:dyDescent="0.15">
      <c r="A518" s="173" t="s">
        <v>249</v>
      </c>
      <c r="B518" s="173" t="s">
        <v>1580</v>
      </c>
      <c r="C518" s="173" t="str">
        <f t="shared" si="42"/>
        <v>Parallel Taxiway</v>
      </c>
      <c r="D518" s="173" t="str">
        <f t="shared" si="43"/>
        <v>N/A or No Data</v>
      </c>
      <c r="E518" s="173" t="str">
        <f t="shared" si="44"/>
        <v>N/A or No Data</v>
      </c>
      <c r="F518" s="173">
        <v>0</v>
      </c>
      <c r="G518" s="173" t="s">
        <v>1555</v>
      </c>
      <c r="H518" s="173" t="str">
        <f t="shared" si="45"/>
        <v>RRT-PTA-001</v>
      </c>
      <c r="I518" s="173" t="s">
        <v>2171</v>
      </c>
      <c r="J518" s="173" t="s">
        <v>11766</v>
      </c>
      <c r="K518" s="174">
        <v>33</v>
      </c>
      <c r="L518" s="174">
        <v>23</v>
      </c>
      <c r="M518" s="174">
        <v>35</v>
      </c>
      <c r="N518" s="174">
        <v>47</v>
      </c>
      <c r="O518" s="174">
        <v>47</v>
      </c>
      <c r="P518" s="173" t="s">
        <v>1746</v>
      </c>
      <c r="Q518" s="174">
        <v>65</v>
      </c>
      <c r="R518" s="173" t="s">
        <v>1746</v>
      </c>
      <c r="S518" s="173" t="s">
        <v>1586</v>
      </c>
      <c r="T518" s="173">
        <v>238027</v>
      </c>
      <c r="U518" s="170">
        <f t="shared" si="46"/>
        <v>15471755</v>
      </c>
    </row>
    <row r="519" spans="1:21" ht="14.25" customHeight="1" x14ac:dyDescent="0.15">
      <c r="A519" s="173" t="s">
        <v>49</v>
      </c>
      <c r="B519" s="173" t="s">
        <v>1583</v>
      </c>
      <c r="C519" s="173" t="str">
        <f t="shared" si="42"/>
        <v>Apron</v>
      </c>
      <c r="D519" s="173" t="str">
        <f t="shared" si="43"/>
        <v>N/A or No Data</v>
      </c>
      <c r="E519" s="173" t="str">
        <f t="shared" si="44"/>
        <v>N/A or No Data</v>
      </c>
      <c r="F519" s="173">
        <v>0</v>
      </c>
      <c r="G519" s="173" t="s">
        <v>1555</v>
      </c>
      <c r="H519" s="173" t="str">
        <f t="shared" si="45"/>
        <v>CQM-APA-001</v>
      </c>
      <c r="I519" s="173" t="s">
        <v>2172</v>
      </c>
      <c r="J519" s="173" t="s">
        <v>11766</v>
      </c>
      <c r="K519" s="174">
        <v>22</v>
      </c>
      <c r="L519" s="174">
        <v>15</v>
      </c>
      <c r="M519" s="174">
        <v>25</v>
      </c>
      <c r="N519" s="174">
        <v>34</v>
      </c>
      <c r="O519" s="174">
        <v>34</v>
      </c>
      <c r="P519" s="173" t="s">
        <v>1651</v>
      </c>
      <c r="Q519" s="174">
        <v>72</v>
      </c>
      <c r="R519" s="173" t="s">
        <v>1651</v>
      </c>
      <c r="S519" s="173" t="s">
        <v>1558</v>
      </c>
      <c r="T519" s="173">
        <v>67003</v>
      </c>
      <c r="U519" s="170">
        <f t="shared" si="46"/>
        <v>4824216</v>
      </c>
    </row>
    <row r="520" spans="1:21" ht="14.25" customHeight="1" x14ac:dyDescent="0.15">
      <c r="A520" s="173" t="s">
        <v>49</v>
      </c>
      <c r="B520" s="173" t="s">
        <v>1655</v>
      </c>
      <c r="C520" s="173" t="str">
        <f t="shared" si="42"/>
        <v>Connecting Taxiway</v>
      </c>
      <c r="D520" s="173" t="str">
        <f t="shared" si="43"/>
        <v>N/A or No Data</v>
      </c>
      <c r="E520" s="173" t="str">
        <f t="shared" si="44"/>
        <v>N/A or No Data</v>
      </c>
      <c r="F520" s="173">
        <v>0</v>
      </c>
      <c r="G520" s="173" t="s">
        <v>1555</v>
      </c>
      <c r="H520" s="173" t="str">
        <f t="shared" si="45"/>
        <v>CQM-CTA2-001</v>
      </c>
      <c r="I520" s="173" t="s">
        <v>2173</v>
      </c>
      <c r="J520" s="173" t="s">
        <v>11766</v>
      </c>
      <c r="K520" s="174">
        <v>19</v>
      </c>
      <c r="L520" s="174">
        <v>13</v>
      </c>
      <c r="M520" s="174">
        <v>22</v>
      </c>
      <c r="N520" s="174">
        <v>31</v>
      </c>
      <c r="O520" s="174">
        <v>31</v>
      </c>
      <c r="P520" s="173" t="s">
        <v>1651</v>
      </c>
      <c r="Q520" s="174">
        <v>81</v>
      </c>
      <c r="R520" s="173" t="s">
        <v>1651</v>
      </c>
      <c r="S520" s="173" t="s">
        <v>1558</v>
      </c>
      <c r="T520" s="173">
        <v>15496</v>
      </c>
      <c r="U520" s="170">
        <f t="shared" si="46"/>
        <v>1255176</v>
      </c>
    </row>
    <row r="521" spans="1:21" ht="14.25" customHeight="1" x14ac:dyDescent="0.15">
      <c r="A521" s="173" t="s">
        <v>39</v>
      </c>
      <c r="B521" s="173" t="s">
        <v>1583</v>
      </c>
      <c r="C521" s="173" t="str">
        <f t="shared" si="42"/>
        <v>Apron</v>
      </c>
      <c r="D521" s="173" t="str">
        <f t="shared" si="43"/>
        <v>N/A or No Data</v>
      </c>
      <c r="E521" s="173" t="str">
        <f t="shared" si="44"/>
        <v>N/A or No Data</v>
      </c>
      <c r="F521" s="173">
        <v>0</v>
      </c>
      <c r="G521" s="173" t="s">
        <v>1555</v>
      </c>
      <c r="H521" s="173" t="str">
        <f t="shared" si="45"/>
        <v>CHU-APA-001</v>
      </c>
      <c r="I521" s="173" t="s">
        <v>2174</v>
      </c>
      <c r="J521" s="173" t="s">
        <v>11766</v>
      </c>
      <c r="K521" s="174">
        <v>5</v>
      </c>
      <c r="L521" s="174">
        <v>4</v>
      </c>
      <c r="M521" s="174">
        <v>10</v>
      </c>
      <c r="N521" s="174">
        <v>14</v>
      </c>
      <c r="O521" s="174">
        <v>14</v>
      </c>
      <c r="P521" s="173" t="s">
        <v>1610</v>
      </c>
      <c r="Q521" s="174">
        <v>95</v>
      </c>
      <c r="R521" s="173" t="s">
        <v>1610</v>
      </c>
      <c r="S521" s="173" t="s">
        <v>1558</v>
      </c>
      <c r="T521" s="173">
        <v>75633</v>
      </c>
      <c r="U521" s="170">
        <f t="shared" si="46"/>
        <v>7185135</v>
      </c>
    </row>
    <row r="522" spans="1:21" ht="14.25" customHeight="1" x14ac:dyDescent="0.15">
      <c r="A522" s="173" t="s">
        <v>163</v>
      </c>
      <c r="B522" s="173" t="s">
        <v>1600</v>
      </c>
      <c r="C522" s="173" t="str">
        <f t="shared" si="42"/>
        <v>Connecting Taxiway</v>
      </c>
      <c r="D522" s="173" t="str">
        <f t="shared" si="43"/>
        <v>N/A or No Data</v>
      </c>
      <c r="E522" s="173" t="str">
        <f t="shared" si="44"/>
        <v>N/A or No Data</v>
      </c>
      <c r="F522" s="173">
        <v>0</v>
      </c>
      <c r="G522" s="173" t="s">
        <v>1555</v>
      </c>
      <c r="H522" s="173" t="str">
        <f t="shared" si="45"/>
        <v>ULM-CTB-001</v>
      </c>
      <c r="I522" s="173" t="s">
        <v>2175</v>
      </c>
      <c r="J522" s="173" t="s">
        <v>11766</v>
      </c>
      <c r="K522" s="174">
        <v>11</v>
      </c>
      <c r="L522" s="174">
        <v>8</v>
      </c>
      <c r="M522" s="174">
        <v>15</v>
      </c>
      <c r="N522" s="174">
        <v>21</v>
      </c>
      <c r="O522" s="174">
        <v>21</v>
      </c>
      <c r="P522" s="173" t="s">
        <v>1576</v>
      </c>
      <c r="Q522" s="174">
        <v>89</v>
      </c>
      <c r="R522" s="173" t="s">
        <v>1576</v>
      </c>
      <c r="S522" s="173" t="s">
        <v>1558</v>
      </c>
      <c r="T522" s="173">
        <v>9078</v>
      </c>
      <c r="U522" s="170">
        <f t="shared" si="46"/>
        <v>807942</v>
      </c>
    </row>
    <row r="523" spans="1:21" ht="14.25" customHeight="1" x14ac:dyDescent="0.15">
      <c r="A523" s="173" t="s">
        <v>239</v>
      </c>
      <c r="B523" s="173" t="s">
        <v>1583</v>
      </c>
      <c r="C523" s="173" t="str">
        <f t="shared" si="42"/>
        <v>Apron</v>
      </c>
      <c r="D523" s="173" t="str">
        <f t="shared" si="43"/>
        <v>N/A or No Data</v>
      </c>
      <c r="E523" s="173" t="str">
        <f t="shared" si="44"/>
        <v>N/A or No Data</v>
      </c>
      <c r="F523" s="173">
        <v>0</v>
      </c>
      <c r="G523" s="173" t="s">
        <v>1555</v>
      </c>
      <c r="H523" s="173" t="str">
        <f t="shared" si="45"/>
        <v>TWM-APA-001</v>
      </c>
      <c r="I523" s="173" t="s">
        <v>2176</v>
      </c>
      <c r="J523" s="173" t="s">
        <v>11766</v>
      </c>
      <c r="K523" s="174">
        <v>13</v>
      </c>
      <c r="L523" s="174">
        <v>9</v>
      </c>
      <c r="M523" s="174">
        <v>16</v>
      </c>
      <c r="N523" s="174">
        <v>23</v>
      </c>
      <c r="O523" s="174">
        <v>23</v>
      </c>
      <c r="P523" s="173" t="s">
        <v>1599</v>
      </c>
      <c r="Q523" s="174">
        <v>87</v>
      </c>
      <c r="R523" s="173" t="s">
        <v>1599</v>
      </c>
      <c r="S523" s="173" t="s">
        <v>1558</v>
      </c>
      <c r="T523" s="173">
        <v>124803</v>
      </c>
      <c r="U523" s="170">
        <f t="shared" si="46"/>
        <v>10857861</v>
      </c>
    </row>
    <row r="524" spans="1:21" ht="14.25" customHeight="1" x14ac:dyDescent="0.15">
      <c r="A524" s="173" t="s">
        <v>135</v>
      </c>
      <c r="B524" s="173" t="s">
        <v>1627</v>
      </c>
      <c r="C524" s="173" t="str">
        <f t="shared" si="42"/>
        <v>Connecting Taxiway</v>
      </c>
      <c r="D524" s="173" t="str">
        <f t="shared" si="43"/>
        <v>N/A or No Data</v>
      </c>
      <c r="E524" s="173" t="str">
        <f t="shared" si="44"/>
        <v>N/A or No Data</v>
      </c>
      <c r="F524" s="173">
        <v>0</v>
      </c>
      <c r="G524" s="173" t="s">
        <v>1555</v>
      </c>
      <c r="H524" s="173" t="str">
        <f t="shared" si="45"/>
        <v>MGG-CTA-001</v>
      </c>
      <c r="I524" s="173" t="s">
        <v>2177</v>
      </c>
      <c r="J524" s="173" t="s">
        <v>11766</v>
      </c>
      <c r="K524" s="174">
        <v>21</v>
      </c>
      <c r="L524" s="174">
        <v>14</v>
      </c>
      <c r="M524" s="174">
        <v>24</v>
      </c>
      <c r="N524" s="174">
        <v>33</v>
      </c>
      <c r="O524" s="174">
        <v>33</v>
      </c>
      <c r="P524" s="173" t="s">
        <v>1570</v>
      </c>
      <c r="Q524" s="174">
        <v>78</v>
      </c>
      <c r="R524" s="173" t="s">
        <v>1570</v>
      </c>
      <c r="S524" s="173" t="s">
        <v>1558</v>
      </c>
      <c r="T524" s="173">
        <v>4443</v>
      </c>
      <c r="U524" s="170">
        <f t="shared" si="46"/>
        <v>346554</v>
      </c>
    </row>
    <row r="525" spans="1:21" ht="14.25" customHeight="1" x14ac:dyDescent="0.15">
      <c r="A525" s="173" t="s">
        <v>191</v>
      </c>
      <c r="B525" s="173" t="s">
        <v>1627</v>
      </c>
      <c r="C525" s="173" t="str">
        <f t="shared" si="42"/>
        <v>Connecting Taxiway</v>
      </c>
      <c r="D525" s="173" t="str">
        <f t="shared" si="43"/>
        <v>N/A or No Data</v>
      </c>
      <c r="E525" s="173" t="str">
        <f t="shared" si="44"/>
        <v>N/A or No Data</v>
      </c>
      <c r="F525" s="173">
        <v>0</v>
      </c>
      <c r="G525" s="173" t="s">
        <v>1555</v>
      </c>
      <c r="H525" s="173" t="str">
        <f t="shared" si="45"/>
        <v>PNM-CTA-001</v>
      </c>
      <c r="I525" s="173" t="s">
        <v>2178</v>
      </c>
      <c r="J525" s="173" t="s">
        <v>11766</v>
      </c>
      <c r="K525" s="174">
        <v>39</v>
      </c>
      <c r="L525" s="174">
        <v>28</v>
      </c>
      <c r="M525" s="174">
        <v>40</v>
      </c>
      <c r="N525" s="174">
        <v>53</v>
      </c>
      <c r="O525" s="174">
        <v>53</v>
      </c>
      <c r="P525" s="173" t="s">
        <v>1722</v>
      </c>
      <c r="Q525" s="174">
        <v>61</v>
      </c>
      <c r="R525" s="173" t="s">
        <v>1722</v>
      </c>
      <c r="S525" s="173" t="s">
        <v>1586</v>
      </c>
      <c r="T525" s="173">
        <v>10931</v>
      </c>
      <c r="U525" s="170">
        <f t="shared" si="46"/>
        <v>666791</v>
      </c>
    </row>
    <row r="526" spans="1:21" ht="14.25" customHeight="1" x14ac:dyDescent="0.15">
      <c r="A526" s="173" t="s">
        <v>191</v>
      </c>
      <c r="B526" s="173" t="s">
        <v>2179</v>
      </c>
      <c r="C526" s="173" t="str">
        <f t="shared" si="42"/>
        <v>Connecting Taxiway</v>
      </c>
      <c r="D526" s="173" t="str">
        <f t="shared" si="43"/>
        <v>N/A or No Data</v>
      </c>
      <c r="E526" s="173" t="str">
        <f t="shared" si="44"/>
        <v>N/A or No Data</v>
      </c>
      <c r="F526" s="173">
        <v>0</v>
      </c>
      <c r="G526" s="173" t="s">
        <v>1555</v>
      </c>
      <c r="H526" s="173" t="str">
        <f t="shared" si="45"/>
        <v>PNM-CTF-001</v>
      </c>
      <c r="I526" s="173" t="s">
        <v>2180</v>
      </c>
      <c r="J526" s="173" t="s">
        <v>11766</v>
      </c>
      <c r="K526" s="174">
        <v>2</v>
      </c>
      <c r="L526" s="174">
        <v>2</v>
      </c>
      <c r="M526" s="174">
        <v>8</v>
      </c>
      <c r="N526" s="174">
        <v>11</v>
      </c>
      <c r="O526" s="174">
        <v>11</v>
      </c>
      <c r="P526" s="173" t="s">
        <v>1722</v>
      </c>
      <c r="Q526" s="174">
        <v>98</v>
      </c>
      <c r="R526" s="173" t="s">
        <v>1722</v>
      </c>
      <c r="S526" s="173" t="s">
        <v>1558</v>
      </c>
      <c r="T526" s="173">
        <v>6242</v>
      </c>
      <c r="U526" s="170">
        <f t="shared" si="46"/>
        <v>611716</v>
      </c>
    </row>
    <row r="527" spans="1:21" ht="14.25" customHeight="1" x14ac:dyDescent="0.15">
      <c r="A527" s="173" t="s">
        <v>51</v>
      </c>
      <c r="B527" s="173" t="s">
        <v>1580</v>
      </c>
      <c r="C527" s="173" t="str">
        <f t="shared" si="42"/>
        <v>Parallel Taxiway</v>
      </c>
      <c r="D527" s="173" t="str">
        <f t="shared" si="43"/>
        <v>N/A or No Data</v>
      </c>
      <c r="E527" s="173" t="str">
        <f t="shared" si="44"/>
        <v>N/A or No Data</v>
      </c>
      <c r="F527" s="173">
        <v>0</v>
      </c>
      <c r="G527" s="173" t="s">
        <v>1555</v>
      </c>
      <c r="H527" s="173" t="str">
        <f t="shared" si="45"/>
        <v>CKN-PTA-001</v>
      </c>
      <c r="I527" s="173" t="s">
        <v>2181</v>
      </c>
      <c r="J527" s="173" t="s">
        <v>11766</v>
      </c>
      <c r="K527" s="174">
        <v>15</v>
      </c>
      <c r="L527" s="174">
        <v>10</v>
      </c>
      <c r="M527" s="174">
        <v>18</v>
      </c>
      <c r="N527" s="174">
        <v>26</v>
      </c>
      <c r="O527" s="174">
        <v>26</v>
      </c>
      <c r="P527" s="173" t="s">
        <v>1673</v>
      </c>
      <c r="Q527" s="174">
        <v>85</v>
      </c>
      <c r="R527" s="173" t="s">
        <v>1673</v>
      </c>
      <c r="S527" s="173" t="s">
        <v>1558</v>
      </c>
      <c r="T527" s="173">
        <v>78484</v>
      </c>
      <c r="U527" s="170">
        <f t="shared" si="46"/>
        <v>6671140</v>
      </c>
    </row>
    <row r="528" spans="1:21" ht="14.25" customHeight="1" x14ac:dyDescent="0.15">
      <c r="A528" s="173" t="s">
        <v>169</v>
      </c>
      <c r="B528" s="173" t="s">
        <v>1593</v>
      </c>
      <c r="C528" s="173" t="str">
        <f t="shared" si="42"/>
        <v>Connecting Taxiway</v>
      </c>
      <c r="D528" s="173" t="str">
        <f t="shared" si="43"/>
        <v>N/A or No Data</v>
      </c>
      <c r="E528" s="173" t="str">
        <f t="shared" si="44"/>
        <v>N/A or No Data</v>
      </c>
      <c r="F528" s="173">
        <v>0</v>
      </c>
      <c r="G528" s="173" t="s">
        <v>1555</v>
      </c>
      <c r="H528" s="173" t="str">
        <f t="shared" si="45"/>
        <v>ORB-CTA1-001</v>
      </c>
      <c r="I528" s="173" t="s">
        <v>2182</v>
      </c>
      <c r="J528" s="173" t="s">
        <v>11766</v>
      </c>
      <c r="K528" s="174">
        <v>20</v>
      </c>
      <c r="L528" s="174">
        <v>14</v>
      </c>
      <c r="M528" s="174">
        <v>23</v>
      </c>
      <c r="N528" s="174">
        <v>32</v>
      </c>
      <c r="O528" s="174">
        <v>32</v>
      </c>
      <c r="P528" s="173" t="s">
        <v>1579</v>
      </c>
      <c r="Q528" s="174">
        <v>80</v>
      </c>
      <c r="R528" s="173" t="s">
        <v>1579</v>
      </c>
      <c r="S528" s="173" t="s">
        <v>1558</v>
      </c>
      <c r="T528" s="173">
        <v>8253</v>
      </c>
      <c r="U528" s="170">
        <f t="shared" si="46"/>
        <v>660240</v>
      </c>
    </row>
    <row r="529" spans="1:21" ht="14.25" customHeight="1" x14ac:dyDescent="0.15">
      <c r="A529" s="173" t="s">
        <v>139</v>
      </c>
      <c r="B529" s="173" t="s">
        <v>1590</v>
      </c>
      <c r="C529" s="173" t="str">
        <f t="shared" si="42"/>
        <v>Runway</v>
      </c>
      <c r="D529" s="173" t="str">
        <f t="shared" si="43"/>
        <v>1432</v>
      </c>
      <c r="E529" s="173" t="str">
        <f t="shared" si="44"/>
        <v>14/32</v>
      </c>
      <c r="F529" s="173">
        <v>1</v>
      </c>
      <c r="G529" s="173" t="s">
        <v>1555</v>
      </c>
      <c r="H529" s="173" t="str">
        <f t="shared" si="45"/>
        <v>HZX-RY1432-001</v>
      </c>
      <c r="I529" s="173" t="s">
        <v>2919</v>
      </c>
      <c r="J529" s="173" t="s">
        <v>11766</v>
      </c>
      <c r="K529" s="174">
        <v>22</v>
      </c>
      <c r="L529" s="174">
        <v>15</v>
      </c>
      <c r="M529" s="174">
        <v>25</v>
      </c>
      <c r="N529" s="174">
        <v>34</v>
      </c>
      <c r="O529" s="174">
        <v>34</v>
      </c>
      <c r="P529" s="173" t="s">
        <v>1619</v>
      </c>
      <c r="Q529" s="174">
        <v>78</v>
      </c>
      <c r="R529" s="173" t="s">
        <v>1619</v>
      </c>
      <c r="S529" s="173" t="s">
        <v>1558</v>
      </c>
      <c r="T529" s="173">
        <v>254785</v>
      </c>
      <c r="U529" s="170">
        <f t="shared" si="46"/>
        <v>19873230</v>
      </c>
    </row>
    <row r="530" spans="1:21" ht="14.25" customHeight="1" x14ac:dyDescent="0.15">
      <c r="A530" s="173" t="s">
        <v>159</v>
      </c>
      <c r="B530" s="173" t="s">
        <v>1649</v>
      </c>
      <c r="C530" s="173" t="str">
        <f t="shared" si="42"/>
        <v>Connecting Taxiway</v>
      </c>
      <c r="D530" s="173" t="str">
        <f t="shared" si="43"/>
        <v>N/A or No Data</v>
      </c>
      <c r="E530" s="173" t="str">
        <f t="shared" si="44"/>
        <v>N/A or No Data</v>
      </c>
      <c r="F530" s="173">
        <v>0</v>
      </c>
      <c r="G530" s="173" t="s">
        <v>1555</v>
      </c>
      <c r="H530" s="173" t="str">
        <f t="shared" si="45"/>
        <v>JMR-CTAX-001</v>
      </c>
      <c r="I530" s="173" t="s">
        <v>2184</v>
      </c>
      <c r="J530" s="173" t="s">
        <v>11766</v>
      </c>
      <c r="K530" s="174">
        <v>25</v>
      </c>
      <c r="L530" s="174">
        <v>17</v>
      </c>
      <c r="M530" s="174">
        <v>27</v>
      </c>
      <c r="N530" s="174">
        <v>38</v>
      </c>
      <c r="O530" s="174">
        <v>38</v>
      </c>
      <c r="P530" s="173" t="s">
        <v>1778</v>
      </c>
      <c r="Q530" s="174">
        <v>75</v>
      </c>
      <c r="R530" s="173" t="s">
        <v>1778</v>
      </c>
      <c r="S530" s="173" t="s">
        <v>1558</v>
      </c>
      <c r="T530" s="173">
        <v>26810</v>
      </c>
      <c r="U530" s="170">
        <f t="shared" si="46"/>
        <v>2010750</v>
      </c>
    </row>
    <row r="531" spans="1:21" ht="14.25" customHeight="1" x14ac:dyDescent="0.15">
      <c r="A531" s="173" t="s">
        <v>163</v>
      </c>
      <c r="B531" s="173" t="s">
        <v>1583</v>
      </c>
      <c r="C531" s="173" t="str">
        <f t="shared" si="42"/>
        <v>Apron</v>
      </c>
      <c r="D531" s="173" t="str">
        <f t="shared" si="43"/>
        <v>N/A or No Data</v>
      </c>
      <c r="E531" s="173" t="str">
        <f t="shared" si="44"/>
        <v>N/A or No Data</v>
      </c>
      <c r="F531" s="173">
        <v>0</v>
      </c>
      <c r="G531" s="173" t="s">
        <v>1568</v>
      </c>
      <c r="H531" s="173" t="str">
        <f t="shared" si="45"/>
        <v>ULM-APA-002</v>
      </c>
      <c r="I531" s="173" t="s">
        <v>2185</v>
      </c>
      <c r="J531" s="173" t="s">
        <v>11766</v>
      </c>
      <c r="K531" s="174">
        <v>40</v>
      </c>
      <c r="L531" s="174">
        <v>29</v>
      </c>
      <c r="M531" s="174">
        <v>41</v>
      </c>
      <c r="N531" s="174">
        <v>54</v>
      </c>
      <c r="O531" s="174">
        <v>54</v>
      </c>
      <c r="P531" s="173" t="s">
        <v>1576</v>
      </c>
      <c r="Q531" s="174">
        <v>60</v>
      </c>
      <c r="R531" s="173" t="s">
        <v>1576</v>
      </c>
      <c r="S531" s="173" t="s">
        <v>1586</v>
      </c>
      <c r="T531" s="173">
        <v>38725</v>
      </c>
      <c r="U531" s="170">
        <f t="shared" si="46"/>
        <v>2323500</v>
      </c>
    </row>
    <row r="532" spans="1:21" ht="14.25" customHeight="1" x14ac:dyDescent="0.15">
      <c r="A532" s="173" t="s">
        <v>109</v>
      </c>
      <c r="B532" s="173" t="s">
        <v>1611</v>
      </c>
      <c r="C532" s="173" t="str">
        <f t="shared" si="42"/>
        <v>Runway</v>
      </c>
      <c r="D532" s="173" t="str">
        <f t="shared" si="43"/>
        <v>1331</v>
      </c>
      <c r="E532" s="173" t="str">
        <f t="shared" si="44"/>
        <v>13/31</v>
      </c>
      <c r="F532" s="173">
        <v>1</v>
      </c>
      <c r="G532" s="173" t="s">
        <v>1686</v>
      </c>
      <c r="H532" s="173" t="str">
        <f t="shared" si="45"/>
        <v>INL-RY1331-006</v>
      </c>
      <c r="I532" s="173" t="s">
        <v>1687</v>
      </c>
      <c r="J532" s="173" t="s">
        <v>11766</v>
      </c>
      <c r="K532" s="174">
        <v>22</v>
      </c>
      <c r="L532" s="174">
        <v>15</v>
      </c>
      <c r="M532" s="174">
        <v>25</v>
      </c>
      <c r="N532" s="174">
        <v>34</v>
      </c>
      <c r="O532" s="174">
        <v>34</v>
      </c>
      <c r="P532" s="173" t="s">
        <v>1579</v>
      </c>
      <c r="Q532" s="174">
        <v>78</v>
      </c>
      <c r="R532" s="173" t="s">
        <v>1579</v>
      </c>
      <c r="S532" s="173" t="s">
        <v>1558</v>
      </c>
      <c r="T532" s="173">
        <v>271465</v>
      </c>
      <c r="U532" s="170">
        <f t="shared" si="46"/>
        <v>21174270</v>
      </c>
    </row>
    <row r="533" spans="1:21" ht="14.25" customHeight="1" x14ac:dyDescent="0.15">
      <c r="A533" s="173" t="s">
        <v>107</v>
      </c>
      <c r="B533" s="173" t="s">
        <v>1571</v>
      </c>
      <c r="C533" s="173" t="str">
        <f t="shared" si="42"/>
        <v>Connecting Taxiway</v>
      </c>
      <c r="D533" s="173" t="str">
        <f t="shared" si="43"/>
        <v>N/A or No Data</v>
      </c>
      <c r="E533" s="173" t="str">
        <f t="shared" si="44"/>
        <v>N/A or No Data</v>
      </c>
      <c r="F533" s="173">
        <v>0</v>
      </c>
      <c r="G533" s="173" t="s">
        <v>1555</v>
      </c>
      <c r="H533" s="173" t="str">
        <f t="shared" si="45"/>
        <v>HCD-CTA3-001</v>
      </c>
      <c r="I533" s="173" t="s">
        <v>2187</v>
      </c>
      <c r="J533" s="173" t="s">
        <v>11766</v>
      </c>
      <c r="K533" s="174">
        <v>4</v>
      </c>
      <c r="L533" s="174">
        <v>3</v>
      </c>
      <c r="M533" s="174">
        <v>9</v>
      </c>
      <c r="N533" s="174">
        <v>13</v>
      </c>
      <c r="O533" s="174">
        <v>13</v>
      </c>
      <c r="P533" s="173" t="s">
        <v>1576</v>
      </c>
      <c r="Q533" s="174">
        <v>96</v>
      </c>
      <c r="R533" s="173" t="s">
        <v>1576</v>
      </c>
      <c r="S533" s="173" t="s">
        <v>1558</v>
      </c>
      <c r="T533" s="173">
        <v>11853</v>
      </c>
      <c r="U533" s="170">
        <f t="shared" si="46"/>
        <v>1137888</v>
      </c>
    </row>
    <row r="534" spans="1:21" ht="14.25" customHeight="1" x14ac:dyDescent="0.15">
      <c r="A534" s="173" t="s">
        <v>137</v>
      </c>
      <c r="B534" s="173" t="s">
        <v>1602</v>
      </c>
      <c r="C534" s="173" t="str">
        <f t="shared" si="42"/>
        <v>Parallel Taxiway</v>
      </c>
      <c r="D534" s="173" t="str">
        <f t="shared" si="43"/>
        <v>N/A or No Data</v>
      </c>
      <c r="E534" s="173" t="str">
        <f t="shared" si="44"/>
        <v>N/A or No Data</v>
      </c>
      <c r="F534" s="173">
        <v>0</v>
      </c>
      <c r="G534" s="173" t="s">
        <v>1555</v>
      </c>
      <c r="H534" s="173" t="str">
        <f t="shared" si="45"/>
        <v>MML-PTB-001</v>
      </c>
      <c r="I534" s="173" t="s">
        <v>2188</v>
      </c>
      <c r="J534" s="173" t="s">
        <v>11766</v>
      </c>
      <c r="K534" s="174">
        <v>16</v>
      </c>
      <c r="L534" s="174">
        <v>11</v>
      </c>
      <c r="M534" s="174">
        <v>19</v>
      </c>
      <c r="N534" s="174">
        <v>27</v>
      </c>
      <c r="O534" s="174">
        <v>27</v>
      </c>
      <c r="P534" s="173" t="s">
        <v>1576</v>
      </c>
      <c r="Q534" s="174">
        <v>84</v>
      </c>
      <c r="R534" s="173" t="s">
        <v>1576</v>
      </c>
      <c r="S534" s="173" t="s">
        <v>1558</v>
      </c>
      <c r="T534" s="173">
        <v>36971</v>
      </c>
      <c r="U534" s="170">
        <f t="shared" si="46"/>
        <v>3105564</v>
      </c>
    </row>
    <row r="535" spans="1:21" ht="14.25" customHeight="1" x14ac:dyDescent="0.15">
      <c r="A535" s="173" t="s">
        <v>237</v>
      </c>
      <c r="B535" s="173" t="s">
        <v>1583</v>
      </c>
      <c r="C535" s="173" t="str">
        <f t="shared" si="42"/>
        <v>Apron</v>
      </c>
      <c r="D535" s="173" t="str">
        <f t="shared" si="43"/>
        <v>N/A or No Data</v>
      </c>
      <c r="E535" s="173" t="str">
        <f t="shared" si="44"/>
        <v>N/A or No Data</v>
      </c>
      <c r="F535" s="173">
        <v>0</v>
      </c>
      <c r="G535" s="173" t="s">
        <v>1568</v>
      </c>
      <c r="H535" s="173" t="str">
        <f t="shared" si="45"/>
        <v>TKC-APA-002</v>
      </c>
      <c r="I535" s="173" t="s">
        <v>2189</v>
      </c>
      <c r="J535" s="173" t="s">
        <v>11766</v>
      </c>
      <c r="K535" s="174">
        <v>54</v>
      </c>
      <c r="L535" s="174">
        <v>41</v>
      </c>
      <c r="M535" s="174">
        <v>54</v>
      </c>
      <c r="N535" s="174">
        <v>69</v>
      </c>
      <c r="O535" s="174">
        <v>69</v>
      </c>
      <c r="P535" s="173" t="s">
        <v>1576</v>
      </c>
      <c r="Q535" s="174">
        <v>44</v>
      </c>
      <c r="R535" s="173" t="s">
        <v>1576</v>
      </c>
      <c r="S535" s="173" t="s">
        <v>1566</v>
      </c>
      <c r="T535" s="173">
        <v>9638</v>
      </c>
      <c r="U535" s="170">
        <f t="shared" si="46"/>
        <v>424072</v>
      </c>
    </row>
    <row r="536" spans="1:21" ht="14.25" customHeight="1" x14ac:dyDescent="0.15">
      <c r="A536" s="173" t="s">
        <v>41</v>
      </c>
      <c r="B536" s="173" t="s">
        <v>1627</v>
      </c>
      <c r="C536" s="173" t="str">
        <f t="shared" si="42"/>
        <v>Connecting Taxiway</v>
      </c>
      <c r="D536" s="173" t="str">
        <f t="shared" si="43"/>
        <v>N/A or No Data</v>
      </c>
      <c r="E536" s="173" t="str">
        <f t="shared" si="44"/>
        <v>N/A or No Data</v>
      </c>
      <c r="F536" s="173">
        <v>0</v>
      </c>
      <c r="G536" s="173" t="s">
        <v>1555</v>
      </c>
      <c r="H536" s="173" t="str">
        <f t="shared" si="45"/>
        <v>CBG-CTA-001</v>
      </c>
      <c r="I536" s="173" t="s">
        <v>2190</v>
      </c>
      <c r="J536" s="173" t="s">
        <v>11766</v>
      </c>
      <c r="K536" s="174">
        <v>34</v>
      </c>
      <c r="L536" s="174">
        <v>24</v>
      </c>
      <c r="M536" s="174">
        <v>36</v>
      </c>
      <c r="N536" s="174">
        <v>48</v>
      </c>
      <c r="O536" s="174">
        <v>48</v>
      </c>
      <c r="P536" s="173" t="s">
        <v>1722</v>
      </c>
      <c r="Q536" s="174">
        <v>64</v>
      </c>
      <c r="R536" s="173" t="s">
        <v>1722</v>
      </c>
      <c r="S536" s="173" t="s">
        <v>1586</v>
      </c>
      <c r="T536" s="173">
        <v>26001</v>
      </c>
      <c r="U536" s="170">
        <f t="shared" si="46"/>
        <v>1664064</v>
      </c>
    </row>
    <row r="537" spans="1:21" ht="14.25" customHeight="1" x14ac:dyDescent="0.15">
      <c r="A537" s="173" t="s">
        <v>111</v>
      </c>
      <c r="B537" s="173" t="s">
        <v>1600</v>
      </c>
      <c r="C537" s="173" t="str">
        <f t="shared" si="42"/>
        <v>Connecting Taxiway</v>
      </c>
      <c r="D537" s="173" t="str">
        <f t="shared" si="43"/>
        <v>N/A or No Data</v>
      </c>
      <c r="E537" s="173" t="str">
        <f t="shared" si="44"/>
        <v>N/A or No Data</v>
      </c>
      <c r="F537" s="173">
        <v>0</v>
      </c>
      <c r="G537" s="173" t="s">
        <v>1555</v>
      </c>
      <c r="H537" s="173" t="str">
        <f t="shared" si="45"/>
        <v>MJQ-CTB-001</v>
      </c>
      <c r="I537" s="173" t="s">
        <v>2191</v>
      </c>
      <c r="J537" s="173" t="s">
        <v>11766</v>
      </c>
      <c r="K537" s="174">
        <v>44</v>
      </c>
      <c r="L537" s="174">
        <v>32</v>
      </c>
      <c r="M537" s="174">
        <v>45</v>
      </c>
      <c r="N537" s="174">
        <v>59</v>
      </c>
      <c r="O537" s="174">
        <v>59</v>
      </c>
      <c r="P537" s="173" t="s">
        <v>1576</v>
      </c>
      <c r="Q537" s="174">
        <v>56</v>
      </c>
      <c r="R537" s="173" t="s">
        <v>1576</v>
      </c>
      <c r="S537" s="173" t="s">
        <v>1586</v>
      </c>
      <c r="T537" s="173">
        <v>10386</v>
      </c>
      <c r="U537" s="170">
        <f t="shared" si="46"/>
        <v>581616</v>
      </c>
    </row>
    <row r="538" spans="1:21" ht="14.25" customHeight="1" x14ac:dyDescent="0.15">
      <c r="A538" s="173" t="s">
        <v>235</v>
      </c>
      <c r="B538" s="173" t="s">
        <v>1600</v>
      </c>
      <c r="C538" s="173" t="str">
        <f t="shared" si="42"/>
        <v>Connecting Taxiway</v>
      </c>
      <c r="D538" s="173" t="str">
        <f t="shared" si="43"/>
        <v>N/A or No Data</v>
      </c>
      <c r="E538" s="173" t="str">
        <f t="shared" si="44"/>
        <v>N/A or No Data</v>
      </c>
      <c r="F538" s="173">
        <v>0</v>
      </c>
      <c r="G538" s="173" t="s">
        <v>1555</v>
      </c>
      <c r="H538" s="173" t="str">
        <f t="shared" si="45"/>
        <v>12D-CTB-001</v>
      </c>
      <c r="I538" s="173" t="s">
        <v>2192</v>
      </c>
      <c r="J538" s="173" t="s">
        <v>11766</v>
      </c>
      <c r="K538" s="174">
        <v>8</v>
      </c>
      <c r="L538" s="174">
        <v>6</v>
      </c>
      <c r="M538" s="174">
        <v>12</v>
      </c>
      <c r="N538" s="174">
        <v>18</v>
      </c>
      <c r="O538" s="174">
        <v>18</v>
      </c>
      <c r="P538" s="173" t="s">
        <v>1579</v>
      </c>
      <c r="Q538" s="174">
        <v>92</v>
      </c>
      <c r="R538" s="173" t="s">
        <v>1579</v>
      </c>
      <c r="S538" s="173" t="s">
        <v>1558</v>
      </c>
      <c r="T538" s="173">
        <v>7211</v>
      </c>
      <c r="U538" s="170">
        <f t="shared" si="46"/>
        <v>663412</v>
      </c>
    </row>
    <row r="539" spans="1:21" ht="14.25" customHeight="1" x14ac:dyDescent="0.15">
      <c r="A539" s="173" t="s">
        <v>109</v>
      </c>
      <c r="B539" s="173" t="s">
        <v>1611</v>
      </c>
      <c r="C539" s="173" t="str">
        <f t="shared" si="42"/>
        <v>Runway</v>
      </c>
      <c r="D539" s="173" t="str">
        <f t="shared" si="43"/>
        <v>1331</v>
      </c>
      <c r="E539" s="173" t="str">
        <f t="shared" si="44"/>
        <v>13/31</v>
      </c>
      <c r="F539" s="173">
        <v>1</v>
      </c>
      <c r="G539" s="173" t="s">
        <v>1828</v>
      </c>
      <c r="H539" s="173" t="str">
        <f t="shared" si="45"/>
        <v>INL-RY1331-005</v>
      </c>
      <c r="I539" s="173" t="s">
        <v>1892</v>
      </c>
      <c r="J539" s="173" t="s">
        <v>11766</v>
      </c>
      <c r="K539" s="174">
        <v>31</v>
      </c>
      <c r="L539" s="174">
        <v>22</v>
      </c>
      <c r="M539" s="174">
        <v>33</v>
      </c>
      <c r="N539" s="174">
        <v>44</v>
      </c>
      <c r="O539" s="174">
        <v>44</v>
      </c>
      <c r="P539" s="173" t="s">
        <v>1579</v>
      </c>
      <c r="Q539" s="174">
        <v>69</v>
      </c>
      <c r="R539" s="173" t="s">
        <v>1579</v>
      </c>
      <c r="S539" s="173" t="s">
        <v>1586</v>
      </c>
      <c r="T539" s="173">
        <v>270725</v>
      </c>
      <c r="U539" s="170">
        <f t="shared" si="46"/>
        <v>18680025</v>
      </c>
    </row>
    <row r="540" spans="1:21" ht="14.25" customHeight="1" x14ac:dyDescent="0.15">
      <c r="A540" s="173" t="s">
        <v>51</v>
      </c>
      <c r="B540" s="173" t="s">
        <v>1655</v>
      </c>
      <c r="C540" s="173" t="str">
        <f t="shared" si="42"/>
        <v>Connecting Taxiway</v>
      </c>
      <c r="D540" s="173" t="str">
        <f t="shared" si="43"/>
        <v>N/A or No Data</v>
      </c>
      <c r="E540" s="173" t="str">
        <f t="shared" si="44"/>
        <v>N/A or No Data</v>
      </c>
      <c r="F540" s="173">
        <v>0</v>
      </c>
      <c r="G540" s="173" t="s">
        <v>1555</v>
      </c>
      <c r="H540" s="173" t="str">
        <f t="shared" si="45"/>
        <v>CKN-CTA2-001</v>
      </c>
      <c r="I540" s="173" t="s">
        <v>2194</v>
      </c>
      <c r="J540" s="173" t="s">
        <v>11766</v>
      </c>
      <c r="K540" s="174">
        <v>13</v>
      </c>
      <c r="L540" s="174">
        <v>9</v>
      </c>
      <c r="M540" s="174">
        <v>16</v>
      </c>
      <c r="N540" s="174">
        <v>23</v>
      </c>
      <c r="O540" s="174">
        <v>23</v>
      </c>
      <c r="P540" s="173" t="s">
        <v>1673</v>
      </c>
      <c r="Q540" s="174">
        <v>87</v>
      </c>
      <c r="R540" s="173" t="s">
        <v>1673</v>
      </c>
      <c r="S540" s="173" t="s">
        <v>1558</v>
      </c>
      <c r="T540" s="173">
        <v>11993</v>
      </c>
      <c r="U540" s="170">
        <f t="shared" si="46"/>
        <v>1043391</v>
      </c>
    </row>
    <row r="541" spans="1:21" ht="14.25" customHeight="1" x14ac:dyDescent="0.15">
      <c r="A541" s="173" t="s">
        <v>57</v>
      </c>
      <c r="B541" s="173" t="s">
        <v>1755</v>
      </c>
      <c r="C541" s="173" t="str">
        <f t="shared" si="42"/>
        <v>Parallel Taxiway</v>
      </c>
      <c r="D541" s="173" t="str">
        <f t="shared" si="43"/>
        <v>N/A or No Data</v>
      </c>
      <c r="E541" s="173" t="str">
        <f t="shared" si="44"/>
        <v>N/A or No Data</v>
      </c>
      <c r="F541" s="173">
        <v>0</v>
      </c>
      <c r="G541" s="173" t="s">
        <v>1568</v>
      </c>
      <c r="H541" s="173" t="str">
        <f t="shared" si="45"/>
        <v>DLH-PTC-002</v>
      </c>
      <c r="I541" s="173" t="s">
        <v>2195</v>
      </c>
      <c r="J541" s="173" t="s">
        <v>11766</v>
      </c>
      <c r="K541" s="174">
        <v>23</v>
      </c>
      <c r="L541" s="174">
        <v>16</v>
      </c>
      <c r="M541" s="174">
        <v>25</v>
      </c>
      <c r="N541" s="174">
        <v>35</v>
      </c>
      <c r="O541" s="174">
        <v>35</v>
      </c>
      <c r="P541" s="173" t="s">
        <v>1562</v>
      </c>
      <c r="Q541" s="174">
        <v>77</v>
      </c>
      <c r="R541" s="173" t="s">
        <v>1562</v>
      </c>
      <c r="S541" s="173" t="s">
        <v>1558</v>
      </c>
      <c r="T541" s="173">
        <v>4363</v>
      </c>
      <c r="U541" s="170">
        <f t="shared" si="46"/>
        <v>335951</v>
      </c>
    </row>
    <row r="542" spans="1:21" ht="14.25" customHeight="1" x14ac:dyDescent="0.15">
      <c r="A542" s="173" t="s">
        <v>137</v>
      </c>
      <c r="B542" s="173" t="s">
        <v>2196</v>
      </c>
      <c r="C542" s="173" t="str">
        <f t="shared" si="42"/>
        <v>Apron</v>
      </c>
      <c r="D542" s="173" t="str">
        <f t="shared" si="43"/>
        <v>N/A or No Data</v>
      </c>
      <c r="E542" s="173" t="str">
        <f t="shared" si="44"/>
        <v>N/A or No Data</v>
      </c>
      <c r="F542" s="173">
        <v>0</v>
      </c>
      <c r="G542" s="173" t="s">
        <v>1555</v>
      </c>
      <c r="H542" s="173" t="str">
        <f t="shared" si="45"/>
        <v>MML-APC-001</v>
      </c>
      <c r="I542" s="173" t="s">
        <v>2197</v>
      </c>
      <c r="J542" s="173" t="s">
        <v>11766</v>
      </c>
      <c r="K542" s="174">
        <v>11</v>
      </c>
      <c r="L542" s="174">
        <v>0</v>
      </c>
      <c r="M542" s="174">
        <v>2</v>
      </c>
      <c r="N542" s="174">
        <v>7</v>
      </c>
      <c r="O542" s="174">
        <v>7</v>
      </c>
      <c r="P542" s="173" t="s">
        <v>1576</v>
      </c>
      <c r="Q542" s="174">
        <v>90</v>
      </c>
      <c r="R542" s="173" t="s">
        <v>1576</v>
      </c>
      <c r="S542" s="173" t="s">
        <v>1558</v>
      </c>
      <c r="T542" s="173">
        <v>138269</v>
      </c>
      <c r="U542" s="170">
        <f t="shared" si="46"/>
        <v>12444210</v>
      </c>
    </row>
    <row r="543" spans="1:21" ht="14.25" customHeight="1" x14ac:dyDescent="0.15">
      <c r="A543" s="173" t="s">
        <v>7</v>
      </c>
      <c r="B543" s="173" t="s">
        <v>2198</v>
      </c>
      <c r="C543" s="173" t="str">
        <f t="shared" si="42"/>
        <v>Taxilane</v>
      </c>
      <c r="D543" s="173" t="str">
        <f t="shared" si="43"/>
        <v>N/A or No Data</v>
      </c>
      <c r="E543" s="173" t="str">
        <f t="shared" si="44"/>
        <v>N/A or No Data</v>
      </c>
      <c r="F543" s="173">
        <v>0</v>
      </c>
      <c r="G543" s="173" t="s">
        <v>1555</v>
      </c>
      <c r="H543" s="173" t="str">
        <f t="shared" si="45"/>
        <v>AEL-TLB-001</v>
      </c>
      <c r="I543" s="173" t="s">
        <v>2199</v>
      </c>
      <c r="J543" s="173" t="s">
        <v>11766</v>
      </c>
      <c r="K543" s="174">
        <v>14</v>
      </c>
      <c r="L543" s="174">
        <v>10</v>
      </c>
      <c r="M543" s="174">
        <v>17</v>
      </c>
      <c r="N543" s="174">
        <v>25</v>
      </c>
      <c r="O543" s="174">
        <v>25</v>
      </c>
      <c r="P543" s="173" t="s">
        <v>1576</v>
      </c>
      <c r="Q543" s="174">
        <v>86</v>
      </c>
      <c r="R543" s="173" t="s">
        <v>1576</v>
      </c>
      <c r="S543" s="173" t="s">
        <v>1558</v>
      </c>
      <c r="T543" s="173">
        <v>22647</v>
      </c>
      <c r="U543" s="170">
        <f t="shared" si="46"/>
        <v>1947642</v>
      </c>
    </row>
    <row r="544" spans="1:21" ht="14.25" customHeight="1" x14ac:dyDescent="0.15">
      <c r="A544" s="173" t="s">
        <v>87</v>
      </c>
      <c r="B544" s="173" t="s">
        <v>1554</v>
      </c>
      <c r="C544" s="173" t="str">
        <f t="shared" si="42"/>
        <v>Taxilane</v>
      </c>
      <c r="D544" s="173" t="str">
        <f t="shared" si="43"/>
        <v>N/A or No Data</v>
      </c>
      <c r="E544" s="173" t="str">
        <f t="shared" si="44"/>
        <v>N/A or No Data</v>
      </c>
      <c r="F544" s="173">
        <v>0</v>
      </c>
      <c r="G544" s="173" t="s">
        <v>1555</v>
      </c>
      <c r="H544" s="173" t="str">
        <f t="shared" si="45"/>
        <v>GPZ-TLF-001</v>
      </c>
      <c r="I544" s="173" t="s">
        <v>2200</v>
      </c>
      <c r="J544" s="173" t="s">
        <v>11766</v>
      </c>
      <c r="K544" s="174">
        <v>37</v>
      </c>
      <c r="L544" s="174">
        <v>27</v>
      </c>
      <c r="M544" s="174">
        <v>38</v>
      </c>
      <c r="N544" s="174">
        <v>51</v>
      </c>
      <c r="O544" s="174">
        <v>51</v>
      </c>
      <c r="P544" s="173" t="s">
        <v>1579</v>
      </c>
      <c r="Q544" s="174">
        <v>55</v>
      </c>
      <c r="R544" s="173" t="s">
        <v>1579</v>
      </c>
      <c r="S544" s="173" t="s">
        <v>1566</v>
      </c>
      <c r="T544" s="173">
        <v>15365</v>
      </c>
      <c r="U544" s="170">
        <f t="shared" si="46"/>
        <v>845075</v>
      </c>
    </row>
    <row r="545" spans="1:21" ht="14.25" customHeight="1" x14ac:dyDescent="0.15">
      <c r="A545" s="173" t="s">
        <v>109</v>
      </c>
      <c r="B545" s="173" t="s">
        <v>1611</v>
      </c>
      <c r="C545" s="173" t="str">
        <f t="shared" si="42"/>
        <v>Runway</v>
      </c>
      <c r="D545" s="173" t="str">
        <f t="shared" si="43"/>
        <v>1331</v>
      </c>
      <c r="E545" s="173" t="str">
        <f t="shared" si="44"/>
        <v>13/31</v>
      </c>
      <c r="F545" s="173">
        <v>1</v>
      </c>
      <c r="G545" s="173" t="s">
        <v>1663</v>
      </c>
      <c r="H545" s="173" t="str">
        <f t="shared" si="45"/>
        <v>INL-RY1331-004</v>
      </c>
      <c r="I545" s="173" t="s">
        <v>1979</v>
      </c>
      <c r="J545" s="173" t="s">
        <v>11766</v>
      </c>
      <c r="K545" s="174">
        <v>25</v>
      </c>
      <c r="L545" s="174">
        <v>17</v>
      </c>
      <c r="M545" s="174">
        <v>27</v>
      </c>
      <c r="N545" s="174">
        <v>38</v>
      </c>
      <c r="O545" s="174">
        <v>38</v>
      </c>
      <c r="P545" s="173" t="s">
        <v>1579</v>
      </c>
      <c r="Q545" s="174">
        <v>75</v>
      </c>
      <c r="R545" s="173" t="s">
        <v>1579</v>
      </c>
      <c r="S545" s="173" t="s">
        <v>1558</v>
      </c>
      <c r="T545" s="173">
        <v>270610</v>
      </c>
      <c r="U545" s="170">
        <f t="shared" si="46"/>
        <v>20295750</v>
      </c>
    </row>
    <row r="546" spans="1:21" ht="14.25" customHeight="1" x14ac:dyDescent="0.15">
      <c r="A546" s="173" t="s">
        <v>239</v>
      </c>
      <c r="B546" s="173" t="s">
        <v>2202</v>
      </c>
      <c r="C546" s="173" t="str">
        <f t="shared" si="42"/>
        <v>Taxilane</v>
      </c>
      <c r="D546" s="173" t="str">
        <f t="shared" si="43"/>
        <v>N/A or No Data</v>
      </c>
      <c r="E546" s="173" t="str">
        <f t="shared" si="44"/>
        <v>N/A or No Data</v>
      </c>
      <c r="F546" s="173">
        <v>0</v>
      </c>
      <c r="G546" s="173" t="s">
        <v>1555</v>
      </c>
      <c r="H546" s="173" t="str">
        <f t="shared" si="45"/>
        <v>TWM-TLC-001</v>
      </c>
      <c r="I546" s="173" t="s">
        <v>2203</v>
      </c>
      <c r="J546" s="173" t="s">
        <v>11766</v>
      </c>
      <c r="K546" s="174">
        <v>28</v>
      </c>
      <c r="L546" s="174">
        <v>20</v>
      </c>
      <c r="M546" s="174">
        <v>30</v>
      </c>
      <c r="N546" s="174">
        <v>41</v>
      </c>
      <c r="O546" s="174">
        <v>41</v>
      </c>
      <c r="P546" s="173" t="s">
        <v>1599</v>
      </c>
      <c r="Q546" s="174">
        <v>72</v>
      </c>
      <c r="R546" s="173" t="s">
        <v>1599</v>
      </c>
      <c r="S546" s="173" t="s">
        <v>1558</v>
      </c>
      <c r="T546" s="173">
        <v>5443</v>
      </c>
      <c r="U546" s="170">
        <f t="shared" si="46"/>
        <v>391896</v>
      </c>
    </row>
    <row r="547" spans="1:21" ht="14.25" customHeight="1" x14ac:dyDescent="0.15">
      <c r="A547" s="173" t="s">
        <v>249</v>
      </c>
      <c r="B547" s="173" t="s">
        <v>1583</v>
      </c>
      <c r="C547" s="173" t="str">
        <f t="shared" si="42"/>
        <v>Apron</v>
      </c>
      <c r="D547" s="173" t="str">
        <f t="shared" si="43"/>
        <v>N/A or No Data</v>
      </c>
      <c r="E547" s="173" t="str">
        <f t="shared" si="44"/>
        <v>N/A or No Data</v>
      </c>
      <c r="F547" s="173">
        <v>0</v>
      </c>
      <c r="G547" s="173" t="s">
        <v>1663</v>
      </c>
      <c r="H547" s="173" t="str">
        <f t="shared" si="45"/>
        <v>RRT-APA-004</v>
      </c>
      <c r="I547" s="173" t="s">
        <v>2204</v>
      </c>
      <c r="J547" s="173" t="s">
        <v>11766</v>
      </c>
      <c r="K547" s="174">
        <v>32</v>
      </c>
      <c r="L547" s="174">
        <v>23</v>
      </c>
      <c r="M547" s="174">
        <v>34</v>
      </c>
      <c r="N547" s="174">
        <v>46</v>
      </c>
      <c r="O547" s="174">
        <v>46</v>
      </c>
      <c r="P547" s="173" t="s">
        <v>1746</v>
      </c>
      <c r="Q547" s="174">
        <v>57</v>
      </c>
      <c r="R547" s="173" t="s">
        <v>1746</v>
      </c>
      <c r="S547" s="173" t="s">
        <v>1586</v>
      </c>
      <c r="T547" s="173">
        <v>40609</v>
      </c>
      <c r="U547" s="170">
        <f t="shared" si="46"/>
        <v>2314713</v>
      </c>
    </row>
    <row r="548" spans="1:21" ht="14.25" customHeight="1" x14ac:dyDescent="0.15">
      <c r="A548" s="173" t="s">
        <v>462</v>
      </c>
      <c r="B548" s="173" t="s">
        <v>1563</v>
      </c>
      <c r="C548" s="173" t="str">
        <f t="shared" si="42"/>
        <v>Taxilane</v>
      </c>
      <c r="D548" s="173" t="str">
        <f t="shared" si="43"/>
        <v>N/A or No Data</v>
      </c>
      <c r="E548" s="173" t="str">
        <f t="shared" si="44"/>
        <v>N/A or No Data</v>
      </c>
      <c r="F548" s="173" t="s">
        <v>11715</v>
      </c>
      <c r="G548" s="173" t="s">
        <v>1555</v>
      </c>
      <c r="H548" s="173" t="str">
        <f t="shared" si="45"/>
        <v>BFW-TLA-001</v>
      </c>
      <c r="I548" s="173" t="s">
        <v>2205</v>
      </c>
      <c r="J548" s="173" t="s">
        <v>11766</v>
      </c>
      <c r="K548" s="174">
        <v>64</v>
      </c>
      <c r="L548" s="174">
        <v>50</v>
      </c>
      <c r="M548" s="174">
        <v>63</v>
      </c>
      <c r="N548" s="174">
        <v>77</v>
      </c>
      <c r="O548" s="174">
        <v>77</v>
      </c>
      <c r="P548" s="173" t="s">
        <v>1607</v>
      </c>
      <c r="Q548" s="174">
        <v>11</v>
      </c>
      <c r="R548" s="173" t="s">
        <v>1607</v>
      </c>
      <c r="S548" s="173" t="s">
        <v>1566</v>
      </c>
      <c r="T548" s="173">
        <v>51761</v>
      </c>
      <c r="U548" s="170">
        <f t="shared" si="46"/>
        <v>569371</v>
      </c>
    </row>
    <row r="549" spans="1:21" ht="14.25" customHeight="1" x14ac:dyDescent="0.15">
      <c r="A549" s="173" t="s">
        <v>47</v>
      </c>
      <c r="B549" s="173" t="s">
        <v>2206</v>
      </c>
      <c r="C549" s="173" t="str">
        <f t="shared" si="42"/>
        <v>Connecting Taxiway</v>
      </c>
      <c r="D549" s="173" t="str">
        <f t="shared" si="43"/>
        <v>N/A or No Data</v>
      </c>
      <c r="E549" s="173" t="str">
        <f t="shared" si="44"/>
        <v>N/A or No Data</v>
      </c>
      <c r="F549" s="173">
        <v>0</v>
      </c>
      <c r="G549" s="173" t="s">
        <v>1555</v>
      </c>
      <c r="H549" s="173" t="str">
        <f t="shared" si="45"/>
        <v>COQ-CTB1-001</v>
      </c>
      <c r="I549" s="173" t="s">
        <v>2207</v>
      </c>
      <c r="J549" s="173" t="s">
        <v>11766</v>
      </c>
      <c r="K549" s="174">
        <v>41</v>
      </c>
      <c r="L549" s="174">
        <v>30</v>
      </c>
      <c r="M549" s="174">
        <v>42</v>
      </c>
      <c r="N549" s="174">
        <v>55</v>
      </c>
      <c r="O549" s="174">
        <v>55</v>
      </c>
      <c r="P549" s="173" t="s">
        <v>1713</v>
      </c>
      <c r="Q549" s="174">
        <v>59</v>
      </c>
      <c r="R549" s="173" t="s">
        <v>1713</v>
      </c>
      <c r="S549" s="173" t="s">
        <v>1586</v>
      </c>
      <c r="T549" s="173">
        <v>12229</v>
      </c>
      <c r="U549" s="170">
        <f t="shared" si="46"/>
        <v>721511</v>
      </c>
    </row>
    <row r="550" spans="1:21" ht="14.25" customHeight="1" x14ac:dyDescent="0.15">
      <c r="A550" s="173" t="s">
        <v>29</v>
      </c>
      <c r="B550" s="173" t="s">
        <v>1563</v>
      </c>
      <c r="C550" s="173" t="str">
        <f t="shared" si="42"/>
        <v>Taxilane</v>
      </c>
      <c r="D550" s="173" t="str">
        <f t="shared" si="43"/>
        <v>N/A or No Data</v>
      </c>
      <c r="E550" s="173" t="str">
        <f t="shared" si="44"/>
        <v>N/A or No Data</v>
      </c>
      <c r="F550" s="173">
        <v>0</v>
      </c>
      <c r="G550" s="173" t="s">
        <v>1555</v>
      </c>
      <c r="H550" s="173" t="str">
        <f t="shared" si="45"/>
        <v>SBU-TLA-001</v>
      </c>
      <c r="I550" s="173" t="s">
        <v>2208</v>
      </c>
      <c r="J550" s="173" t="s">
        <v>11766</v>
      </c>
      <c r="K550" s="174">
        <v>0</v>
      </c>
      <c r="L550" s="174">
        <v>0</v>
      </c>
      <c r="M550" s="174">
        <v>0</v>
      </c>
      <c r="N550" s="174">
        <v>0</v>
      </c>
      <c r="O550" s="174">
        <v>0</v>
      </c>
      <c r="P550" s="173" t="s">
        <v>1626</v>
      </c>
      <c r="Q550" s="174">
        <v>100</v>
      </c>
      <c r="R550" s="173" t="s">
        <v>1626</v>
      </c>
      <c r="S550" s="173" t="s">
        <v>1558</v>
      </c>
      <c r="T550" s="173">
        <v>83996</v>
      </c>
      <c r="U550" s="170">
        <f t="shared" si="46"/>
        <v>8399600</v>
      </c>
    </row>
    <row r="551" spans="1:21" ht="14.25" customHeight="1" x14ac:dyDescent="0.15">
      <c r="A551" s="173" t="s">
        <v>87</v>
      </c>
      <c r="B551" s="173" t="s">
        <v>1583</v>
      </c>
      <c r="C551" s="173" t="str">
        <f t="shared" si="42"/>
        <v>Apron</v>
      </c>
      <c r="D551" s="173" t="str">
        <f t="shared" si="43"/>
        <v>N/A or No Data</v>
      </c>
      <c r="E551" s="173" t="str">
        <f t="shared" si="44"/>
        <v>N/A or No Data</v>
      </c>
      <c r="F551" s="173">
        <v>0</v>
      </c>
      <c r="G551" s="173" t="s">
        <v>1581</v>
      </c>
      <c r="H551" s="173" t="str">
        <f t="shared" si="45"/>
        <v>GPZ-APA-003</v>
      </c>
      <c r="I551" s="173" t="s">
        <v>2209</v>
      </c>
      <c r="J551" s="173" t="s">
        <v>11766</v>
      </c>
      <c r="K551" s="174">
        <v>24</v>
      </c>
      <c r="L551" s="174">
        <v>17</v>
      </c>
      <c r="M551" s="174">
        <v>26</v>
      </c>
      <c r="N551" s="174">
        <v>36</v>
      </c>
      <c r="O551" s="174">
        <v>36</v>
      </c>
      <c r="P551" s="173" t="s">
        <v>1579</v>
      </c>
      <c r="Q551" s="174">
        <v>76</v>
      </c>
      <c r="R551" s="173" t="s">
        <v>1579</v>
      </c>
      <c r="S551" s="173" t="s">
        <v>1558</v>
      </c>
      <c r="T551" s="173">
        <v>39910</v>
      </c>
      <c r="U551" s="170">
        <f t="shared" si="46"/>
        <v>3033160</v>
      </c>
    </row>
    <row r="552" spans="1:21" ht="14.25" customHeight="1" x14ac:dyDescent="0.15">
      <c r="A552" s="173" t="s">
        <v>9</v>
      </c>
      <c r="B552" s="173" t="s">
        <v>1563</v>
      </c>
      <c r="C552" s="173" t="str">
        <f t="shared" si="42"/>
        <v>Taxilane</v>
      </c>
      <c r="D552" s="173" t="str">
        <f t="shared" si="43"/>
        <v>N/A or No Data</v>
      </c>
      <c r="E552" s="173" t="str">
        <f t="shared" si="44"/>
        <v>N/A or No Data</v>
      </c>
      <c r="F552" s="173">
        <v>0</v>
      </c>
      <c r="G552" s="173" t="s">
        <v>1555</v>
      </c>
      <c r="H552" s="173" t="str">
        <f t="shared" si="45"/>
        <v>AXN-TLA-001</v>
      </c>
      <c r="I552" s="173" t="s">
        <v>2210</v>
      </c>
      <c r="J552" s="173" t="s">
        <v>11766</v>
      </c>
      <c r="K552" s="174">
        <v>16</v>
      </c>
      <c r="L552" s="174">
        <v>11</v>
      </c>
      <c r="M552" s="174">
        <v>19</v>
      </c>
      <c r="N552" s="174">
        <v>27</v>
      </c>
      <c r="O552" s="174">
        <v>27</v>
      </c>
      <c r="P552" s="173" t="s">
        <v>1576</v>
      </c>
      <c r="Q552" s="174">
        <v>84</v>
      </c>
      <c r="R552" s="173" t="s">
        <v>1576</v>
      </c>
      <c r="S552" s="173" t="s">
        <v>1558</v>
      </c>
      <c r="T552" s="173">
        <v>40558</v>
      </c>
      <c r="U552" s="170">
        <f t="shared" si="46"/>
        <v>3406872</v>
      </c>
    </row>
    <row r="553" spans="1:21" ht="14.25" customHeight="1" x14ac:dyDescent="0.15">
      <c r="A553" s="173" t="s">
        <v>129</v>
      </c>
      <c r="B553" s="173" t="s">
        <v>1600</v>
      </c>
      <c r="C553" s="173" t="str">
        <f t="shared" si="42"/>
        <v>Connecting Taxiway</v>
      </c>
      <c r="D553" s="173" t="str">
        <f t="shared" si="43"/>
        <v>N/A or No Data</v>
      </c>
      <c r="E553" s="173" t="str">
        <f t="shared" si="44"/>
        <v>N/A or No Data</v>
      </c>
      <c r="F553" s="173">
        <v>0</v>
      </c>
      <c r="G553" s="173" t="s">
        <v>1555</v>
      </c>
      <c r="H553" s="173" t="str">
        <f t="shared" si="45"/>
        <v>DXX-CTB-001</v>
      </c>
      <c r="I553" s="173" t="s">
        <v>2211</v>
      </c>
      <c r="J553" s="173" t="s">
        <v>11766</v>
      </c>
      <c r="K553" s="174">
        <v>23</v>
      </c>
      <c r="L553" s="174">
        <v>16</v>
      </c>
      <c r="M553" s="174">
        <v>25</v>
      </c>
      <c r="N553" s="174">
        <v>35</v>
      </c>
      <c r="O553" s="174">
        <v>35</v>
      </c>
      <c r="P553" s="173" t="s">
        <v>1576</v>
      </c>
      <c r="Q553" s="174">
        <v>77</v>
      </c>
      <c r="R553" s="173" t="s">
        <v>1576</v>
      </c>
      <c r="S553" s="173" t="s">
        <v>1558</v>
      </c>
      <c r="T553" s="173">
        <v>10828</v>
      </c>
      <c r="U553" s="170">
        <f t="shared" si="46"/>
        <v>833756</v>
      </c>
    </row>
    <row r="554" spans="1:21" ht="14.25" customHeight="1" x14ac:dyDescent="0.15">
      <c r="A554" s="173" t="s">
        <v>119</v>
      </c>
      <c r="B554" s="173" t="s">
        <v>2202</v>
      </c>
      <c r="C554" s="173" t="str">
        <f t="shared" si="42"/>
        <v>Taxilane</v>
      </c>
      <c r="D554" s="173" t="str">
        <f t="shared" si="43"/>
        <v>N/A or No Data</v>
      </c>
      <c r="E554" s="173" t="str">
        <f t="shared" si="44"/>
        <v>N/A or No Data</v>
      </c>
      <c r="F554" s="173">
        <v>0</v>
      </c>
      <c r="G554" s="173" t="s">
        <v>1555</v>
      </c>
      <c r="H554" s="173" t="str">
        <f t="shared" si="45"/>
        <v>LXL-TLC-001</v>
      </c>
      <c r="I554" s="173" t="s">
        <v>2212</v>
      </c>
      <c r="J554" s="173" t="s">
        <v>11766</v>
      </c>
      <c r="K554" s="174">
        <v>10</v>
      </c>
      <c r="L554" s="174">
        <v>7</v>
      </c>
      <c r="M554" s="174">
        <v>14</v>
      </c>
      <c r="N554" s="174">
        <v>20</v>
      </c>
      <c r="O554" s="174">
        <v>20</v>
      </c>
      <c r="P554" s="173" t="s">
        <v>1579</v>
      </c>
      <c r="Q554" s="174">
        <v>90</v>
      </c>
      <c r="R554" s="173" t="s">
        <v>1579</v>
      </c>
      <c r="S554" s="173" t="s">
        <v>1558</v>
      </c>
      <c r="T554" s="173">
        <v>38325</v>
      </c>
      <c r="U554" s="170">
        <f t="shared" si="46"/>
        <v>3449250</v>
      </c>
    </row>
    <row r="555" spans="1:21" ht="14.25" customHeight="1" x14ac:dyDescent="0.15">
      <c r="A555" s="173" t="s">
        <v>245</v>
      </c>
      <c r="B555" s="173" t="s">
        <v>1563</v>
      </c>
      <c r="C555" s="173" t="str">
        <f t="shared" si="42"/>
        <v>Taxilane</v>
      </c>
      <c r="D555" s="173" t="str">
        <f t="shared" si="43"/>
        <v>N/A or No Data</v>
      </c>
      <c r="E555" s="173" t="str">
        <f t="shared" si="44"/>
        <v>N/A or No Data</v>
      </c>
      <c r="F555" s="173">
        <v>0</v>
      </c>
      <c r="G555" s="173" t="s">
        <v>1568</v>
      </c>
      <c r="H555" s="173" t="str">
        <f t="shared" si="45"/>
        <v>Y49-TLA-002</v>
      </c>
      <c r="I555" s="173" t="s">
        <v>2213</v>
      </c>
      <c r="J555" s="173" t="s">
        <v>11766</v>
      </c>
      <c r="K555" s="174">
        <v>35</v>
      </c>
      <c r="L555" s="174">
        <v>25</v>
      </c>
      <c r="M555" s="174">
        <v>37</v>
      </c>
      <c r="N555" s="174">
        <v>49</v>
      </c>
      <c r="O555" s="174">
        <v>49</v>
      </c>
      <c r="P555" s="173" t="s">
        <v>1579</v>
      </c>
      <c r="Q555" s="174">
        <v>61</v>
      </c>
      <c r="R555" s="173" t="s">
        <v>1579</v>
      </c>
      <c r="S555" s="173" t="s">
        <v>1586</v>
      </c>
      <c r="T555" s="173">
        <v>28040</v>
      </c>
      <c r="U555" s="170">
        <f t="shared" si="46"/>
        <v>1710440</v>
      </c>
    </row>
    <row r="556" spans="1:21" ht="14.25" customHeight="1" x14ac:dyDescent="0.15">
      <c r="A556" s="173" t="s">
        <v>183</v>
      </c>
      <c r="B556" s="173" t="s">
        <v>1580</v>
      </c>
      <c r="C556" s="173" t="str">
        <f t="shared" si="42"/>
        <v>Parallel Taxiway</v>
      </c>
      <c r="D556" s="173" t="str">
        <f t="shared" si="43"/>
        <v>N/A or No Data</v>
      </c>
      <c r="E556" s="173" t="str">
        <f t="shared" si="44"/>
        <v>N/A or No Data</v>
      </c>
      <c r="F556" s="173">
        <v>0</v>
      </c>
      <c r="G556" s="173" t="s">
        <v>1568</v>
      </c>
      <c r="H556" s="173" t="str">
        <f t="shared" si="45"/>
        <v>PWC-PTA-002</v>
      </c>
      <c r="I556" s="173" t="s">
        <v>2214</v>
      </c>
      <c r="J556" s="173" t="s">
        <v>11766</v>
      </c>
      <c r="K556" s="174">
        <v>36</v>
      </c>
      <c r="L556" s="174">
        <v>26</v>
      </c>
      <c r="M556" s="174">
        <v>37</v>
      </c>
      <c r="N556" s="174">
        <v>50</v>
      </c>
      <c r="O556" s="174">
        <v>50</v>
      </c>
      <c r="P556" s="173" t="s">
        <v>1579</v>
      </c>
      <c r="Q556" s="174">
        <v>64</v>
      </c>
      <c r="R556" s="173" t="s">
        <v>1579</v>
      </c>
      <c r="S556" s="173" t="s">
        <v>1586</v>
      </c>
      <c r="T556" s="173">
        <v>100250</v>
      </c>
      <c r="U556" s="170">
        <f t="shared" si="46"/>
        <v>6416000</v>
      </c>
    </row>
    <row r="557" spans="1:21" ht="14.25" customHeight="1" x14ac:dyDescent="0.15">
      <c r="A557" s="173" t="s">
        <v>233</v>
      </c>
      <c r="B557" s="173" t="s">
        <v>1627</v>
      </c>
      <c r="C557" s="173" t="str">
        <f t="shared" si="42"/>
        <v>Connecting Taxiway</v>
      </c>
      <c r="D557" s="173" t="str">
        <f t="shared" si="43"/>
        <v>N/A or No Data</v>
      </c>
      <c r="E557" s="173" t="str">
        <f t="shared" si="44"/>
        <v>N/A or No Data</v>
      </c>
      <c r="F557" s="173">
        <v>0</v>
      </c>
      <c r="G557" s="173" t="s">
        <v>1568</v>
      </c>
      <c r="H557" s="173" t="str">
        <f t="shared" si="45"/>
        <v>TVF-CTA-002</v>
      </c>
      <c r="I557" s="173" t="s">
        <v>2215</v>
      </c>
      <c r="J557" s="173" t="s">
        <v>11766</v>
      </c>
      <c r="K557" s="174">
        <v>0</v>
      </c>
      <c r="L557" s="174">
        <v>0</v>
      </c>
      <c r="M557" s="174">
        <v>0</v>
      </c>
      <c r="N557" s="174">
        <v>0</v>
      </c>
      <c r="O557" s="174">
        <v>0</v>
      </c>
      <c r="P557" s="173" t="s">
        <v>1579</v>
      </c>
      <c r="Q557" s="174">
        <v>100</v>
      </c>
      <c r="R557" s="173" t="s">
        <v>1885</v>
      </c>
      <c r="S557" s="173" t="s">
        <v>1558</v>
      </c>
      <c r="T557" s="173">
        <v>13811</v>
      </c>
      <c r="U557" s="170">
        <f t="shared" si="46"/>
        <v>1381100</v>
      </c>
    </row>
    <row r="558" spans="1:21" ht="14.25" customHeight="1" x14ac:dyDescent="0.15">
      <c r="A558" s="173" t="s">
        <v>462</v>
      </c>
      <c r="B558" s="173" t="s">
        <v>1720</v>
      </c>
      <c r="C558" s="173" t="str">
        <f t="shared" si="42"/>
        <v>Connecting Taxiway</v>
      </c>
      <c r="D558" s="173" t="str">
        <f t="shared" si="43"/>
        <v>N/A or No Data</v>
      </c>
      <c r="E558" s="173" t="str">
        <f t="shared" si="44"/>
        <v>N/A or No Data</v>
      </c>
      <c r="F558" s="173" t="s">
        <v>11715</v>
      </c>
      <c r="G558" s="173" t="s">
        <v>1555</v>
      </c>
      <c r="H558" s="173" t="str">
        <f t="shared" si="45"/>
        <v>BFW-CTBX-001</v>
      </c>
      <c r="I558" s="173" t="s">
        <v>2216</v>
      </c>
      <c r="J558" s="173" t="s">
        <v>11766</v>
      </c>
      <c r="K558" s="174">
        <v>33</v>
      </c>
      <c r="L558" s="174">
        <v>23</v>
      </c>
      <c r="M558" s="174">
        <v>35</v>
      </c>
      <c r="N558" s="174">
        <v>47</v>
      </c>
      <c r="O558" s="174">
        <v>47</v>
      </c>
      <c r="P558" s="173" t="s">
        <v>1607</v>
      </c>
      <c r="Q558" s="174">
        <v>67</v>
      </c>
      <c r="R558" s="173" t="s">
        <v>1607</v>
      </c>
      <c r="S558" s="173" t="s">
        <v>1586</v>
      </c>
      <c r="T558" s="173">
        <v>12362</v>
      </c>
      <c r="U558" s="170">
        <f t="shared" si="46"/>
        <v>828254</v>
      </c>
    </row>
    <row r="559" spans="1:21" ht="14.25" customHeight="1" x14ac:dyDescent="0.15">
      <c r="A559" s="173" t="s">
        <v>189</v>
      </c>
      <c r="B559" s="173" t="s">
        <v>1577</v>
      </c>
      <c r="C559" s="173" t="str">
        <f t="shared" si="42"/>
        <v>Connecting Taxiway</v>
      </c>
      <c r="D559" s="173" t="str">
        <f t="shared" si="43"/>
        <v>N/A or No Data</v>
      </c>
      <c r="E559" s="173" t="str">
        <f t="shared" si="44"/>
        <v>N/A or No Data</v>
      </c>
      <c r="F559" s="173">
        <v>0</v>
      </c>
      <c r="G559" s="173" t="s">
        <v>1555</v>
      </c>
      <c r="H559" s="173" t="str">
        <f t="shared" si="45"/>
        <v>FKA-CTC-001</v>
      </c>
      <c r="I559" s="173" t="s">
        <v>2217</v>
      </c>
      <c r="J559" s="173" t="s">
        <v>11766</v>
      </c>
      <c r="K559" s="174">
        <v>30</v>
      </c>
      <c r="L559" s="174">
        <v>21</v>
      </c>
      <c r="M559" s="174">
        <v>32</v>
      </c>
      <c r="N559" s="174">
        <v>43</v>
      </c>
      <c r="O559" s="174">
        <v>43</v>
      </c>
      <c r="P559" s="173" t="s">
        <v>1610</v>
      </c>
      <c r="Q559" s="174">
        <v>65</v>
      </c>
      <c r="R559" s="173" t="s">
        <v>1610</v>
      </c>
      <c r="S559" s="173" t="s">
        <v>1586</v>
      </c>
      <c r="T559" s="173">
        <v>9610</v>
      </c>
      <c r="U559" s="170">
        <f t="shared" si="46"/>
        <v>624650</v>
      </c>
    </row>
    <row r="560" spans="1:21" ht="14.25" customHeight="1" x14ac:dyDescent="0.15">
      <c r="A560" s="173" t="s">
        <v>137</v>
      </c>
      <c r="B560" s="173" t="s">
        <v>1583</v>
      </c>
      <c r="C560" s="173" t="str">
        <f t="shared" si="42"/>
        <v>Apron</v>
      </c>
      <c r="D560" s="173" t="str">
        <f t="shared" si="43"/>
        <v>N/A or No Data</v>
      </c>
      <c r="E560" s="173" t="str">
        <f t="shared" si="44"/>
        <v>N/A or No Data</v>
      </c>
      <c r="F560" s="173">
        <v>0</v>
      </c>
      <c r="G560" s="173" t="s">
        <v>1581</v>
      </c>
      <c r="H560" s="173" t="str">
        <f t="shared" si="45"/>
        <v>MML-APA-003</v>
      </c>
      <c r="I560" s="173" t="s">
        <v>2218</v>
      </c>
      <c r="J560" s="173" t="s">
        <v>11766</v>
      </c>
      <c r="K560" s="174">
        <v>16</v>
      </c>
      <c r="L560" s="174">
        <v>0</v>
      </c>
      <c r="M560" s="174">
        <v>9</v>
      </c>
      <c r="N560" s="174">
        <v>15</v>
      </c>
      <c r="O560" s="174">
        <v>15</v>
      </c>
      <c r="P560" s="173" t="s">
        <v>1576</v>
      </c>
      <c r="Q560" s="174">
        <v>87</v>
      </c>
      <c r="R560" s="173" t="s">
        <v>1576</v>
      </c>
      <c r="S560" s="173" t="s">
        <v>1558</v>
      </c>
      <c r="T560" s="173">
        <v>31167</v>
      </c>
      <c r="U560" s="170">
        <f t="shared" si="46"/>
        <v>2711529</v>
      </c>
    </row>
    <row r="561" spans="1:21" ht="14.25" customHeight="1" x14ac:dyDescent="0.15">
      <c r="A561" s="173" t="s">
        <v>209</v>
      </c>
      <c r="B561" s="173" t="s">
        <v>1888</v>
      </c>
      <c r="C561" s="173" t="str">
        <f t="shared" si="42"/>
        <v>Parallel Taxiway</v>
      </c>
      <c r="D561" s="173" t="str">
        <f t="shared" si="43"/>
        <v>N/A or No Data</v>
      </c>
      <c r="E561" s="173" t="str">
        <f t="shared" si="44"/>
        <v>N/A or No Data</v>
      </c>
      <c r="F561" s="173">
        <v>0</v>
      </c>
      <c r="G561" s="173" t="s">
        <v>1663</v>
      </c>
      <c r="H561" s="173" t="str">
        <f t="shared" si="45"/>
        <v>STC-PTD-004</v>
      </c>
      <c r="I561" s="173" t="s">
        <v>2219</v>
      </c>
      <c r="J561" s="173" t="s">
        <v>11766</v>
      </c>
      <c r="K561" s="174">
        <v>33</v>
      </c>
      <c r="L561" s="174">
        <v>23</v>
      </c>
      <c r="M561" s="174">
        <v>35</v>
      </c>
      <c r="N561" s="174">
        <v>47</v>
      </c>
      <c r="O561" s="174">
        <v>47</v>
      </c>
      <c r="P561" s="173" t="s">
        <v>1570</v>
      </c>
      <c r="Q561" s="174">
        <v>67</v>
      </c>
      <c r="R561" s="173" t="s">
        <v>1570</v>
      </c>
      <c r="S561" s="173" t="s">
        <v>1586</v>
      </c>
      <c r="T561" s="173">
        <v>6108</v>
      </c>
      <c r="U561" s="170">
        <f t="shared" si="46"/>
        <v>409236</v>
      </c>
    </row>
    <row r="562" spans="1:21" ht="14.25" customHeight="1" x14ac:dyDescent="0.15">
      <c r="A562" s="173" t="s">
        <v>155</v>
      </c>
      <c r="B562" s="173" t="s">
        <v>1563</v>
      </c>
      <c r="C562" s="173" t="str">
        <f t="shared" si="42"/>
        <v>Taxilane</v>
      </c>
      <c r="D562" s="173" t="str">
        <f t="shared" si="43"/>
        <v>N/A or No Data</v>
      </c>
      <c r="E562" s="173" t="str">
        <f t="shared" si="44"/>
        <v>N/A or No Data</v>
      </c>
      <c r="F562" s="173">
        <v>0</v>
      </c>
      <c r="G562" s="173" t="s">
        <v>1555</v>
      </c>
      <c r="H562" s="173" t="str">
        <f t="shared" si="45"/>
        <v>JKJ-TLA-001</v>
      </c>
      <c r="I562" s="173" t="s">
        <v>2220</v>
      </c>
      <c r="J562" s="173" t="s">
        <v>11766</v>
      </c>
      <c r="K562" s="174">
        <v>0</v>
      </c>
      <c r="L562" s="174">
        <v>0</v>
      </c>
      <c r="M562" s="174">
        <v>0</v>
      </c>
      <c r="N562" s="174">
        <v>0</v>
      </c>
      <c r="O562" s="174">
        <v>0</v>
      </c>
      <c r="P562" s="173" t="s">
        <v>1836</v>
      </c>
      <c r="Q562" s="174">
        <v>100</v>
      </c>
      <c r="R562" s="173" t="s">
        <v>1836</v>
      </c>
      <c r="S562" s="173" t="s">
        <v>1558</v>
      </c>
      <c r="T562" s="173">
        <v>110359</v>
      </c>
      <c r="U562" s="170">
        <f t="shared" si="46"/>
        <v>11035900</v>
      </c>
    </row>
    <row r="563" spans="1:21" ht="14.25" customHeight="1" x14ac:dyDescent="0.15">
      <c r="A563" s="173" t="s">
        <v>75</v>
      </c>
      <c r="B563" s="173" t="s">
        <v>2221</v>
      </c>
      <c r="C563" s="173" t="str">
        <f t="shared" si="42"/>
        <v>Runway Turnaround</v>
      </c>
      <c r="D563" s="173" t="str">
        <f t="shared" si="43"/>
        <v>N/A or No Data</v>
      </c>
      <c r="E563" s="173" t="str">
        <f t="shared" si="44"/>
        <v>N/A or No Data</v>
      </c>
      <c r="F563" s="173">
        <v>0</v>
      </c>
      <c r="G563" s="173" t="s">
        <v>1555</v>
      </c>
      <c r="H563" s="173" t="str">
        <f t="shared" si="45"/>
        <v>D14-RTA-001</v>
      </c>
      <c r="I563" s="173" t="s">
        <v>2222</v>
      </c>
      <c r="J563" s="173" t="s">
        <v>11766</v>
      </c>
      <c r="K563" s="174">
        <v>35</v>
      </c>
      <c r="L563" s="174">
        <v>25</v>
      </c>
      <c r="M563" s="174">
        <v>37</v>
      </c>
      <c r="N563" s="174">
        <v>49</v>
      </c>
      <c r="O563" s="174">
        <v>49</v>
      </c>
      <c r="P563" s="173" t="s">
        <v>1763</v>
      </c>
      <c r="Q563" s="174">
        <v>65</v>
      </c>
      <c r="R563" s="173" t="s">
        <v>1763</v>
      </c>
      <c r="S563" s="173" t="s">
        <v>1586</v>
      </c>
      <c r="T563" s="173">
        <v>7014</v>
      </c>
      <c r="U563" s="170">
        <f t="shared" si="46"/>
        <v>455910</v>
      </c>
    </row>
    <row r="564" spans="1:21" ht="14.25" customHeight="1" x14ac:dyDescent="0.15">
      <c r="A564" s="173" t="s">
        <v>155</v>
      </c>
      <c r="B564" s="173" t="s">
        <v>1583</v>
      </c>
      <c r="C564" s="173" t="str">
        <f t="shared" si="42"/>
        <v>Apron</v>
      </c>
      <c r="D564" s="173" t="str">
        <f t="shared" si="43"/>
        <v>N/A or No Data</v>
      </c>
      <c r="E564" s="173" t="str">
        <f t="shared" si="44"/>
        <v>N/A or No Data</v>
      </c>
      <c r="F564" s="173">
        <v>0</v>
      </c>
      <c r="G564" s="173" t="s">
        <v>1555</v>
      </c>
      <c r="H564" s="173" t="str">
        <f t="shared" si="45"/>
        <v>JKJ-APA-001</v>
      </c>
      <c r="I564" s="173" t="s">
        <v>2223</v>
      </c>
      <c r="J564" s="173" t="s">
        <v>11766</v>
      </c>
      <c r="K564" s="174">
        <v>60</v>
      </c>
      <c r="L564" s="174">
        <v>46</v>
      </c>
      <c r="M564" s="174">
        <v>60</v>
      </c>
      <c r="N564" s="174">
        <v>74</v>
      </c>
      <c r="O564" s="174">
        <v>74</v>
      </c>
      <c r="P564" s="173" t="s">
        <v>1836</v>
      </c>
      <c r="Q564" s="174">
        <v>37</v>
      </c>
      <c r="R564" s="173" t="s">
        <v>1836</v>
      </c>
      <c r="S564" s="173" t="s">
        <v>1566</v>
      </c>
      <c r="T564" s="173">
        <v>61626</v>
      </c>
      <c r="U564" s="170">
        <f t="shared" si="46"/>
        <v>2280162</v>
      </c>
    </row>
    <row r="565" spans="1:21" ht="14.25" customHeight="1" x14ac:dyDescent="0.15">
      <c r="A565" s="173" t="s">
        <v>259</v>
      </c>
      <c r="B565" s="173" t="s">
        <v>2198</v>
      </c>
      <c r="C565" s="173" t="str">
        <f t="shared" si="42"/>
        <v>Taxilane</v>
      </c>
      <c r="D565" s="173" t="str">
        <f t="shared" si="43"/>
        <v>N/A or No Data</v>
      </c>
      <c r="E565" s="173" t="str">
        <f t="shared" si="44"/>
        <v>N/A or No Data</v>
      </c>
      <c r="F565" s="173">
        <v>0</v>
      </c>
      <c r="G565" s="173" t="s">
        <v>1555</v>
      </c>
      <c r="H565" s="173" t="str">
        <f t="shared" si="45"/>
        <v>BDH-TLB-001</v>
      </c>
      <c r="I565" s="173" t="s">
        <v>2224</v>
      </c>
      <c r="J565" s="173" t="s">
        <v>11766</v>
      </c>
      <c r="K565" s="174">
        <v>0</v>
      </c>
      <c r="L565" s="174">
        <v>0</v>
      </c>
      <c r="M565" s="174">
        <v>0</v>
      </c>
      <c r="N565" s="174">
        <v>0</v>
      </c>
      <c r="O565" s="174">
        <v>0</v>
      </c>
      <c r="P565" s="173" t="s">
        <v>1691</v>
      </c>
      <c r="Q565" s="174">
        <v>100</v>
      </c>
      <c r="R565" s="173" t="s">
        <v>1691</v>
      </c>
      <c r="S565" s="173" t="s">
        <v>1558</v>
      </c>
      <c r="T565" s="173">
        <v>25351</v>
      </c>
      <c r="U565" s="170">
        <f t="shared" si="46"/>
        <v>2535100</v>
      </c>
    </row>
    <row r="566" spans="1:21" ht="14.25" customHeight="1" x14ac:dyDescent="0.15">
      <c r="A566" s="173" t="s">
        <v>125</v>
      </c>
      <c r="B566" s="173" t="s">
        <v>1577</v>
      </c>
      <c r="C566" s="173" t="str">
        <f t="shared" si="42"/>
        <v>Connecting Taxiway</v>
      </c>
      <c r="D566" s="173" t="str">
        <f t="shared" si="43"/>
        <v>N/A or No Data</v>
      </c>
      <c r="E566" s="173" t="str">
        <f t="shared" si="44"/>
        <v>N/A or No Data</v>
      </c>
      <c r="F566" s="173">
        <v>0</v>
      </c>
      <c r="G566" s="173" t="s">
        <v>1555</v>
      </c>
      <c r="H566" s="173" t="str">
        <f t="shared" si="45"/>
        <v>XVG-CTC-001</v>
      </c>
      <c r="I566" s="173" t="s">
        <v>2225</v>
      </c>
      <c r="J566" s="173" t="s">
        <v>11766</v>
      </c>
      <c r="K566" s="174">
        <v>32</v>
      </c>
      <c r="L566" s="174">
        <v>23</v>
      </c>
      <c r="M566" s="174">
        <v>34</v>
      </c>
      <c r="N566" s="174">
        <v>46</v>
      </c>
      <c r="O566" s="174">
        <v>46</v>
      </c>
      <c r="P566" s="173" t="s">
        <v>1579</v>
      </c>
      <c r="Q566" s="174">
        <v>42</v>
      </c>
      <c r="R566" s="173" t="s">
        <v>1579</v>
      </c>
      <c r="S566" s="173" t="s">
        <v>1566</v>
      </c>
      <c r="T566" s="173">
        <v>12578</v>
      </c>
      <c r="U566" s="170">
        <f t="shared" si="46"/>
        <v>528276</v>
      </c>
    </row>
    <row r="567" spans="1:21" ht="14.25" customHeight="1" x14ac:dyDescent="0.15">
      <c r="A567" s="173" t="s">
        <v>239</v>
      </c>
      <c r="B567" s="173" t="s">
        <v>1580</v>
      </c>
      <c r="C567" s="173" t="str">
        <f t="shared" si="42"/>
        <v>Parallel Taxiway</v>
      </c>
      <c r="D567" s="173" t="str">
        <f t="shared" si="43"/>
        <v>N/A or No Data</v>
      </c>
      <c r="E567" s="173" t="str">
        <f t="shared" si="44"/>
        <v>N/A or No Data</v>
      </c>
      <c r="F567" s="173">
        <v>0</v>
      </c>
      <c r="G567" s="173" t="s">
        <v>1568</v>
      </c>
      <c r="H567" s="173" t="str">
        <f t="shared" si="45"/>
        <v>TWM-PTA-002</v>
      </c>
      <c r="I567" s="173" t="s">
        <v>2226</v>
      </c>
      <c r="J567" s="173" t="s">
        <v>11766</v>
      </c>
      <c r="K567" s="174">
        <v>33</v>
      </c>
      <c r="L567" s="174">
        <v>23</v>
      </c>
      <c r="M567" s="174">
        <v>35</v>
      </c>
      <c r="N567" s="174">
        <v>47</v>
      </c>
      <c r="O567" s="174">
        <v>47</v>
      </c>
      <c r="P567" s="173" t="s">
        <v>1599</v>
      </c>
      <c r="Q567" s="174">
        <v>67</v>
      </c>
      <c r="R567" s="173" t="s">
        <v>1599</v>
      </c>
      <c r="S567" s="173" t="s">
        <v>1586</v>
      </c>
      <c r="T567" s="173">
        <v>63756</v>
      </c>
      <c r="U567" s="170">
        <f t="shared" si="46"/>
        <v>4271652</v>
      </c>
    </row>
    <row r="568" spans="1:21" ht="14.25" customHeight="1" x14ac:dyDescent="0.15">
      <c r="A568" s="173" t="s">
        <v>53</v>
      </c>
      <c r="B568" s="173" t="s">
        <v>2198</v>
      </c>
      <c r="C568" s="173" t="str">
        <f t="shared" si="42"/>
        <v>Taxilane</v>
      </c>
      <c r="D568" s="173" t="str">
        <f t="shared" si="43"/>
        <v>N/A or No Data</v>
      </c>
      <c r="E568" s="173" t="str">
        <f t="shared" si="44"/>
        <v>N/A or No Data</v>
      </c>
      <c r="F568" s="173">
        <v>0</v>
      </c>
      <c r="G568" s="173" t="s">
        <v>1568</v>
      </c>
      <c r="H568" s="173" t="str">
        <f t="shared" si="45"/>
        <v>DTL-TLB-002</v>
      </c>
      <c r="I568" s="173" t="s">
        <v>2227</v>
      </c>
      <c r="J568" s="173" t="s">
        <v>11766</v>
      </c>
      <c r="K568" s="174">
        <v>53</v>
      </c>
      <c r="L568" s="174">
        <v>30</v>
      </c>
      <c r="M568" s="174">
        <v>41</v>
      </c>
      <c r="N568" s="174">
        <v>54</v>
      </c>
      <c r="O568" s="174">
        <v>54</v>
      </c>
      <c r="P568" s="173" t="s">
        <v>1654</v>
      </c>
      <c r="Q568" s="174">
        <v>80</v>
      </c>
      <c r="R568" s="173" t="s">
        <v>1654</v>
      </c>
      <c r="S568" s="173" t="s">
        <v>1586</v>
      </c>
      <c r="T568" s="173">
        <v>5276</v>
      </c>
      <c r="U568" s="170">
        <f t="shared" si="46"/>
        <v>422080</v>
      </c>
    </row>
    <row r="569" spans="1:21" ht="14.25" customHeight="1" x14ac:dyDescent="0.15">
      <c r="A569" s="173" t="s">
        <v>109</v>
      </c>
      <c r="B569" s="173" t="s">
        <v>1611</v>
      </c>
      <c r="C569" s="173" t="str">
        <f t="shared" si="42"/>
        <v>Runway</v>
      </c>
      <c r="D569" s="173" t="str">
        <f t="shared" si="43"/>
        <v>1331</v>
      </c>
      <c r="E569" s="173" t="str">
        <f t="shared" si="44"/>
        <v>13/31</v>
      </c>
      <c r="F569" s="173">
        <v>1</v>
      </c>
      <c r="G569" s="173" t="s">
        <v>1581</v>
      </c>
      <c r="H569" s="173" t="str">
        <f t="shared" si="45"/>
        <v>INL-RY1331-003</v>
      </c>
      <c r="I569" s="173" t="s">
        <v>2228</v>
      </c>
      <c r="J569" s="173" t="s">
        <v>11766</v>
      </c>
      <c r="K569" s="174">
        <v>9</v>
      </c>
      <c r="L569" s="174">
        <v>6</v>
      </c>
      <c r="M569" s="174">
        <v>13</v>
      </c>
      <c r="N569" s="174">
        <v>19</v>
      </c>
      <c r="O569" s="174">
        <v>19</v>
      </c>
      <c r="P569" s="173" t="s">
        <v>1579</v>
      </c>
      <c r="Q569" s="174">
        <v>81</v>
      </c>
      <c r="R569" s="173" t="s">
        <v>1579</v>
      </c>
      <c r="S569" s="173" t="s">
        <v>1558</v>
      </c>
      <c r="T569" s="173">
        <v>49542</v>
      </c>
      <c r="U569" s="170">
        <f t="shared" si="46"/>
        <v>4012902</v>
      </c>
    </row>
    <row r="570" spans="1:21" ht="14.25" customHeight="1" x14ac:dyDescent="0.15">
      <c r="A570" s="173" t="s">
        <v>183</v>
      </c>
      <c r="B570" s="173" t="s">
        <v>1593</v>
      </c>
      <c r="C570" s="173" t="str">
        <f t="shared" si="42"/>
        <v>Connecting Taxiway</v>
      </c>
      <c r="D570" s="173" t="str">
        <f t="shared" si="43"/>
        <v>N/A or No Data</v>
      </c>
      <c r="E570" s="173" t="str">
        <f t="shared" si="44"/>
        <v>N/A or No Data</v>
      </c>
      <c r="F570" s="173">
        <v>0</v>
      </c>
      <c r="G570" s="173" t="s">
        <v>1555</v>
      </c>
      <c r="H570" s="173" t="str">
        <f t="shared" si="45"/>
        <v>PWC-CTA1-001</v>
      </c>
      <c r="I570" s="173" t="s">
        <v>2229</v>
      </c>
      <c r="J570" s="173" t="s">
        <v>11766</v>
      </c>
      <c r="K570" s="174">
        <v>36</v>
      </c>
      <c r="L570" s="174">
        <v>26</v>
      </c>
      <c r="M570" s="174">
        <v>37</v>
      </c>
      <c r="N570" s="174">
        <v>50</v>
      </c>
      <c r="O570" s="174">
        <v>50</v>
      </c>
      <c r="P570" s="173" t="s">
        <v>1579</v>
      </c>
      <c r="Q570" s="174">
        <v>64</v>
      </c>
      <c r="R570" s="173" t="s">
        <v>1579</v>
      </c>
      <c r="S570" s="173" t="s">
        <v>1586</v>
      </c>
      <c r="T570" s="173">
        <v>7759</v>
      </c>
      <c r="U570" s="170">
        <f t="shared" si="46"/>
        <v>496576</v>
      </c>
    </row>
    <row r="571" spans="1:21" ht="14.25" customHeight="1" x14ac:dyDescent="0.15">
      <c r="A571" s="173" t="s">
        <v>53</v>
      </c>
      <c r="B571" s="173" t="s">
        <v>2230</v>
      </c>
      <c r="C571" s="173" t="str">
        <f t="shared" si="42"/>
        <v>Taxilane</v>
      </c>
      <c r="D571" s="173" t="str">
        <f t="shared" si="43"/>
        <v>N/A or No Data</v>
      </c>
      <c r="E571" s="173" t="str">
        <f t="shared" si="44"/>
        <v>N/A or No Data</v>
      </c>
      <c r="F571" s="173">
        <v>0</v>
      </c>
      <c r="G571" s="173" t="s">
        <v>1555</v>
      </c>
      <c r="H571" s="173" t="str">
        <f t="shared" si="45"/>
        <v>DTL-TLE-001</v>
      </c>
      <c r="I571" s="173" t="s">
        <v>2231</v>
      </c>
      <c r="J571" s="173" t="s">
        <v>11766</v>
      </c>
      <c r="K571" s="174">
        <v>25</v>
      </c>
      <c r="L571" s="174">
        <v>17</v>
      </c>
      <c r="M571" s="174">
        <v>27</v>
      </c>
      <c r="N571" s="174">
        <v>38</v>
      </c>
      <c r="O571" s="174">
        <v>38</v>
      </c>
      <c r="P571" s="173" t="s">
        <v>1654</v>
      </c>
      <c r="Q571" s="174">
        <v>75</v>
      </c>
      <c r="R571" s="173" t="s">
        <v>1654</v>
      </c>
      <c r="S571" s="173" t="s">
        <v>1558</v>
      </c>
      <c r="T571" s="173">
        <v>13614</v>
      </c>
      <c r="U571" s="170">
        <f t="shared" si="46"/>
        <v>1021050</v>
      </c>
    </row>
    <row r="572" spans="1:21" ht="14.25" customHeight="1" x14ac:dyDescent="0.15">
      <c r="A572" s="173" t="s">
        <v>79</v>
      </c>
      <c r="B572" s="173" t="s">
        <v>1563</v>
      </c>
      <c r="C572" s="173" t="str">
        <f t="shared" si="42"/>
        <v>Taxilane</v>
      </c>
      <c r="D572" s="173" t="str">
        <f t="shared" si="43"/>
        <v>N/A or No Data</v>
      </c>
      <c r="E572" s="173" t="str">
        <f t="shared" si="44"/>
        <v>N/A or No Data</v>
      </c>
      <c r="F572" s="173">
        <v>0</v>
      </c>
      <c r="G572" s="173" t="s">
        <v>1555</v>
      </c>
      <c r="H572" s="173" t="str">
        <f t="shared" si="45"/>
        <v>FSE-TLA-001</v>
      </c>
      <c r="I572" s="173" t="s">
        <v>2232</v>
      </c>
      <c r="J572" s="173" t="s">
        <v>11766</v>
      </c>
      <c r="K572" s="174">
        <v>48</v>
      </c>
      <c r="L572" s="174">
        <v>36</v>
      </c>
      <c r="M572" s="174">
        <v>49</v>
      </c>
      <c r="N572" s="174">
        <v>63</v>
      </c>
      <c r="O572" s="174">
        <v>63</v>
      </c>
      <c r="P572" s="173" t="s">
        <v>1585</v>
      </c>
      <c r="Q572" s="174">
        <v>31</v>
      </c>
      <c r="R572" s="173" t="s">
        <v>1585</v>
      </c>
      <c r="S572" s="173" t="s">
        <v>1566</v>
      </c>
      <c r="T572" s="173">
        <v>13655</v>
      </c>
      <c r="U572" s="170">
        <f t="shared" si="46"/>
        <v>423305</v>
      </c>
    </row>
    <row r="573" spans="1:21" ht="14.25" customHeight="1" x14ac:dyDescent="0.15">
      <c r="A573" s="173" t="s">
        <v>173</v>
      </c>
      <c r="B573" s="173" t="s">
        <v>1580</v>
      </c>
      <c r="C573" s="173" t="str">
        <f t="shared" si="42"/>
        <v>Parallel Taxiway</v>
      </c>
      <c r="D573" s="173" t="str">
        <f t="shared" si="43"/>
        <v>N/A or No Data</v>
      </c>
      <c r="E573" s="173" t="str">
        <f t="shared" si="44"/>
        <v>N/A or No Data</v>
      </c>
      <c r="F573" s="173">
        <v>0</v>
      </c>
      <c r="G573" s="173" t="s">
        <v>1555</v>
      </c>
      <c r="H573" s="173" t="str">
        <f t="shared" si="45"/>
        <v>OWA-PTA-001</v>
      </c>
      <c r="I573" s="173" t="s">
        <v>2233</v>
      </c>
      <c r="J573" s="173" t="s">
        <v>11766</v>
      </c>
      <c r="K573" s="174">
        <v>5</v>
      </c>
      <c r="L573" s="174">
        <v>0</v>
      </c>
      <c r="M573" s="174">
        <v>0</v>
      </c>
      <c r="N573" s="174">
        <v>0</v>
      </c>
      <c r="O573" s="174">
        <v>0</v>
      </c>
      <c r="P573" s="173" t="s">
        <v>1576</v>
      </c>
      <c r="Q573" s="174">
        <v>98</v>
      </c>
      <c r="R573" s="173" t="s">
        <v>1576</v>
      </c>
      <c r="S573" s="173" t="s">
        <v>1558</v>
      </c>
      <c r="T573" s="173">
        <v>263140</v>
      </c>
      <c r="U573" s="170">
        <f t="shared" si="46"/>
        <v>25787720</v>
      </c>
    </row>
    <row r="574" spans="1:21" ht="14.25" customHeight="1" x14ac:dyDescent="0.15">
      <c r="A574" s="173" t="s">
        <v>173</v>
      </c>
      <c r="B574" s="173" t="s">
        <v>1563</v>
      </c>
      <c r="C574" s="173" t="str">
        <f t="shared" si="42"/>
        <v>Taxilane</v>
      </c>
      <c r="D574" s="173" t="str">
        <f t="shared" si="43"/>
        <v>N/A or No Data</v>
      </c>
      <c r="E574" s="173" t="str">
        <f t="shared" si="44"/>
        <v>N/A or No Data</v>
      </c>
      <c r="F574" s="173">
        <v>0</v>
      </c>
      <c r="G574" s="173" t="s">
        <v>1568</v>
      </c>
      <c r="H574" s="173" t="str">
        <f t="shared" si="45"/>
        <v>OWA-TLA-002</v>
      </c>
      <c r="I574" s="173" t="s">
        <v>2234</v>
      </c>
      <c r="J574" s="173" t="s">
        <v>11766</v>
      </c>
      <c r="K574" s="174">
        <v>68</v>
      </c>
      <c r="L574" s="174">
        <v>54</v>
      </c>
      <c r="M574" s="174">
        <v>67</v>
      </c>
      <c r="N574" s="174">
        <v>81</v>
      </c>
      <c r="O574" s="174">
        <v>81</v>
      </c>
      <c r="P574" s="173" t="s">
        <v>1576</v>
      </c>
      <c r="Q574" s="174">
        <v>15</v>
      </c>
      <c r="R574" s="173" t="s">
        <v>1576</v>
      </c>
      <c r="S574" s="173" t="s">
        <v>1566</v>
      </c>
      <c r="T574" s="173">
        <v>14290</v>
      </c>
      <c r="U574" s="170">
        <f t="shared" si="46"/>
        <v>214350</v>
      </c>
    </row>
    <row r="575" spans="1:21" ht="14.25" customHeight="1" x14ac:dyDescent="0.15">
      <c r="A575" s="173" t="s">
        <v>19</v>
      </c>
      <c r="B575" s="173" t="s">
        <v>1583</v>
      </c>
      <c r="C575" s="173" t="str">
        <f t="shared" si="42"/>
        <v>Apron</v>
      </c>
      <c r="D575" s="173" t="str">
        <f t="shared" si="43"/>
        <v>N/A or No Data</v>
      </c>
      <c r="E575" s="173" t="str">
        <f t="shared" si="44"/>
        <v>N/A or No Data</v>
      </c>
      <c r="F575" s="173">
        <v>0</v>
      </c>
      <c r="G575" s="173" t="s">
        <v>1555</v>
      </c>
      <c r="H575" s="173" t="str">
        <f t="shared" si="45"/>
        <v>BDE-APA-001</v>
      </c>
      <c r="I575" s="173" t="s">
        <v>2235</v>
      </c>
      <c r="J575" s="173" t="s">
        <v>11766</v>
      </c>
      <c r="K575" s="174">
        <v>15</v>
      </c>
      <c r="L575" s="174">
        <v>10</v>
      </c>
      <c r="M575" s="174">
        <v>18</v>
      </c>
      <c r="N575" s="174">
        <v>26</v>
      </c>
      <c r="O575" s="174">
        <v>26</v>
      </c>
      <c r="P575" s="173" t="s">
        <v>1651</v>
      </c>
      <c r="Q575" s="174">
        <v>78</v>
      </c>
      <c r="R575" s="173" t="s">
        <v>1651</v>
      </c>
      <c r="S575" s="173" t="s">
        <v>1558</v>
      </c>
      <c r="T575" s="173">
        <v>181982</v>
      </c>
      <c r="U575" s="170">
        <f t="shared" si="46"/>
        <v>14194596</v>
      </c>
    </row>
    <row r="576" spans="1:21" ht="14.25" customHeight="1" x14ac:dyDescent="0.15">
      <c r="A576" s="173" t="s">
        <v>227</v>
      </c>
      <c r="B576" s="173" t="s">
        <v>1563</v>
      </c>
      <c r="C576" s="173" t="str">
        <f t="shared" si="42"/>
        <v>Taxilane</v>
      </c>
      <c r="D576" s="173" t="str">
        <f t="shared" si="43"/>
        <v>N/A or No Data</v>
      </c>
      <c r="E576" s="173" t="str">
        <f t="shared" si="44"/>
        <v>N/A or No Data</v>
      </c>
      <c r="F576" s="173">
        <v>0</v>
      </c>
      <c r="G576" s="173" t="s">
        <v>1568</v>
      </c>
      <c r="H576" s="173" t="str">
        <f t="shared" si="45"/>
        <v>SAZ-TLA-002</v>
      </c>
      <c r="I576" s="173" t="s">
        <v>2236</v>
      </c>
      <c r="J576" s="173" t="s">
        <v>11766</v>
      </c>
      <c r="K576" s="174">
        <v>17</v>
      </c>
      <c r="L576" s="174">
        <v>12</v>
      </c>
      <c r="M576" s="174">
        <v>20</v>
      </c>
      <c r="N576" s="174">
        <v>28</v>
      </c>
      <c r="O576" s="174">
        <v>28</v>
      </c>
      <c r="P576" s="173" t="s">
        <v>1579</v>
      </c>
      <c r="Q576" s="174">
        <v>83</v>
      </c>
      <c r="R576" s="173" t="s">
        <v>1579</v>
      </c>
      <c r="S576" s="173" t="s">
        <v>1558</v>
      </c>
      <c r="T576" s="173">
        <v>49682</v>
      </c>
      <c r="U576" s="170">
        <f t="shared" si="46"/>
        <v>4123606</v>
      </c>
    </row>
    <row r="577" spans="1:21" ht="14.25" customHeight="1" x14ac:dyDescent="0.15">
      <c r="A577" s="173" t="s">
        <v>137</v>
      </c>
      <c r="B577" s="173" t="s">
        <v>2206</v>
      </c>
      <c r="C577" s="173" t="str">
        <f t="shared" si="42"/>
        <v>Connecting Taxiway</v>
      </c>
      <c r="D577" s="173" t="str">
        <f t="shared" si="43"/>
        <v>N/A or No Data</v>
      </c>
      <c r="E577" s="173" t="str">
        <f t="shared" si="44"/>
        <v>N/A or No Data</v>
      </c>
      <c r="F577" s="173">
        <v>0</v>
      </c>
      <c r="G577" s="173" t="s">
        <v>1555</v>
      </c>
      <c r="H577" s="173" t="str">
        <f t="shared" si="45"/>
        <v>MML-CTB1-001</v>
      </c>
      <c r="I577" s="173" t="s">
        <v>2237</v>
      </c>
      <c r="J577" s="173" t="s">
        <v>11766</v>
      </c>
      <c r="K577" s="174">
        <v>26</v>
      </c>
      <c r="L577" s="174">
        <v>18</v>
      </c>
      <c r="M577" s="174">
        <v>28</v>
      </c>
      <c r="N577" s="174">
        <v>39</v>
      </c>
      <c r="O577" s="174">
        <v>39</v>
      </c>
      <c r="P577" s="173" t="s">
        <v>1576</v>
      </c>
      <c r="Q577" s="174">
        <v>74</v>
      </c>
      <c r="R577" s="173" t="s">
        <v>1576</v>
      </c>
      <c r="S577" s="173" t="s">
        <v>1558</v>
      </c>
      <c r="T577" s="173">
        <v>9483</v>
      </c>
      <c r="U577" s="170">
        <f t="shared" si="46"/>
        <v>701742</v>
      </c>
    </row>
    <row r="578" spans="1:21" ht="14.25" customHeight="1" x14ac:dyDescent="0.15">
      <c r="A578" s="173" t="s">
        <v>9</v>
      </c>
      <c r="B578" s="173" t="s">
        <v>2198</v>
      </c>
      <c r="C578" s="173" t="str">
        <f t="shared" si="42"/>
        <v>Taxilane</v>
      </c>
      <c r="D578" s="173" t="str">
        <f t="shared" si="43"/>
        <v>N/A or No Data</v>
      </c>
      <c r="E578" s="173" t="str">
        <f t="shared" si="44"/>
        <v>N/A or No Data</v>
      </c>
      <c r="F578" s="173">
        <v>0</v>
      </c>
      <c r="G578" s="173" t="s">
        <v>1581</v>
      </c>
      <c r="H578" s="173" t="str">
        <f t="shared" si="45"/>
        <v>AXN-TLB-003</v>
      </c>
      <c r="I578" s="173" t="s">
        <v>2238</v>
      </c>
      <c r="J578" s="173" t="s">
        <v>11766</v>
      </c>
      <c r="K578" s="174">
        <v>33</v>
      </c>
      <c r="L578" s="174">
        <v>23</v>
      </c>
      <c r="M578" s="174">
        <v>35</v>
      </c>
      <c r="N578" s="174">
        <v>47</v>
      </c>
      <c r="O578" s="174">
        <v>47</v>
      </c>
      <c r="P578" s="173" t="s">
        <v>1576</v>
      </c>
      <c r="Q578" s="174">
        <v>67</v>
      </c>
      <c r="R578" s="173" t="s">
        <v>1576</v>
      </c>
      <c r="S578" s="173" t="s">
        <v>1586</v>
      </c>
      <c r="T578" s="173">
        <v>5340</v>
      </c>
      <c r="U578" s="170">
        <f t="shared" si="46"/>
        <v>357780</v>
      </c>
    </row>
    <row r="579" spans="1:21" ht="14.25" customHeight="1" x14ac:dyDescent="0.15">
      <c r="A579" s="173" t="s">
        <v>9</v>
      </c>
      <c r="B579" s="173" t="s">
        <v>2179</v>
      </c>
      <c r="C579" s="173" t="str">
        <f t="shared" si="42"/>
        <v>Connecting Taxiway</v>
      </c>
      <c r="D579" s="173" t="str">
        <f t="shared" si="43"/>
        <v>N/A or No Data</v>
      </c>
      <c r="E579" s="173" t="str">
        <f t="shared" si="44"/>
        <v>N/A or No Data</v>
      </c>
      <c r="F579" s="173">
        <v>0</v>
      </c>
      <c r="G579" s="173" t="s">
        <v>1555</v>
      </c>
      <c r="H579" s="173" t="str">
        <f t="shared" si="45"/>
        <v>AXN-CTF-001</v>
      </c>
      <c r="I579" s="173" t="s">
        <v>2239</v>
      </c>
      <c r="J579" s="173" t="s">
        <v>11766</v>
      </c>
      <c r="K579" s="174">
        <v>14</v>
      </c>
      <c r="L579" s="174">
        <v>10</v>
      </c>
      <c r="M579" s="174">
        <v>17</v>
      </c>
      <c r="N579" s="174">
        <v>25</v>
      </c>
      <c r="O579" s="174">
        <v>25</v>
      </c>
      <c r="P579" s="173" t="s">
        <v>1576</v>
      </c>
      <c r="Q579" s="174">
        <v>86</v>
      </c>
      <c r="R579" s="173" t="s">
        <v>1576</v>
      </c>
      <c r="S579" s="173" t="s">
        <v>1558</v>
      </c>
      <c r="T579" s="173">
        <v>5835</v>
      </c>
      <c r="U579" s="170">
        <f t="shared" si="46"/>
        <v>501810</v>
      </c>
    </row>
    <row r="580" spans="1:21" ht="14.25" customHeight="1" x14ac:dyDescent="0.15">
      <c r="A580" s="173" t="s">
        <v>267</v>
      </c>
      <c r="B580" s="173" t="s">
        <v>1563</v>
      </c>
      <c r="C580" s="173" t="str">
        <f t="shared" ref="C580:C643" si="47">IF(ISNUMBER(SEARCH("RY",B580)),"Runway",IF(ISNUMBER(SEARCH("CT",B580)),"Connecting Taxiway",IF(ISNUMBER(SEARCH("AP",B580)),"Apron",IF(ISNUMBER(SEARCH("TL",B580)),"Taxilane",IF(ISNUMBER(SEARCH("PPT",B580)),"Partial Parallel",IF(ISNUMBER(SEARCH("TW",B580)),"Taxiway",IF(ISNUMBER(SEARCH("RP",B580)),"Run-Up",IF(ISNUMBER(SEARCH("RT",B580)),"Runway Turnaround",IF(ISNUMBER(SEARCH("PT",B580)),"Parallel Taxiway","Other")))))))))</f>
        <v>Taxilane</v>
      </c>
      <c r="D580" s="173" t="str">
        <f t="shared" ref="D580:D643" si="48">IF(C580="Runway",RIGHT(B580,LEN(B580)-FIND("Y",B580)),"N/A or No Data")</f>
        <v>N/A or No Data</v>
      </c>
      <c r="E580" s="173" t="str">
        <f t="shared" ref="E580:E643" si="49">IF(LEN(D580)=3,_xlfn.CONCAT("0",LEFT(D580,1),"/",RIGHT(D580,2)),IF(LEN(D580)=4,_xlfn.CONCAT(LEFT(D580,2),"/",RIGHT(D580,2)),"N/A or No Data"))</f>
        <v>N/A or No Data</v>
      </c>
      <c r="F580" s="173">
        <v>0</v>
      </c>
      <c r="G580" s="173" t="s">
        <v>1568</v>
      </c>
      <c r="H580" s="173" t="str">
        <f t="shared" si="45"/>
        <v>OTG-TLA-002</v>
      </c>
      <c r="I580" s="173" t="s">
        <v>2240</v>
      </c>
      <c r="J580" s="173" t="s">
        <v>11766</v>
      </c>
      <c r="K580" s="174">
        <v>82</v>
      </c>
      <c r="L580" s="174">
        <v>67</v>
      </c>
      <c r="M580" s="174">
        <v>79</v>
      </c>
      <c r="N580" s="174">
        <v>90</v>
      </c>
      <c r="O580" s="174">
        <v>90</v>
      </c>
      <c r="P580" s="173" t="s">
        <v>1617</v>
      </c>
      <c r="Q580" s="174">
        <v>14</v>
      </c>
      <c r="R580" s="173" t="s">
        <v>1617</v>
      </c>
      <c r="S580" s="173" t="s">
        <v>1566</v>
      </c>
      <c r="T580" s="173">
        <v>44676</v>
      </c>
      <c r="U580" s="170">
        <f t="shared" si="46"/>
        <v>625464</v>
      </c>
    </row>
    <row r="581" spans="1:21" ht="14.25" customHeight="1" x14ac:dyDescent="0.15">
      <c r="A581" s="173" t="s">
        <v>187</v>
      </c>
      <c r="B581" s="173" t="s">
        <v>1583</v>
      </c>
      <c r="C581" s="173" t="str">
        <f t="shared" si="47"/>
        <v>Apron</v>
      </c>
      <c r="D581" s="173" t="str">
        <f t="shared" si="48"/>
        <v>N/A or No Data</v>
      </c>
      <c r="E581" s="173" t="str">
        <f t="shared" si="49"/>
        <v>N/A or No Data</v>
      </c>
      <c r="F581" s="173">
        <v>0</v>
      </c>
      <c r="G581" s="173" t="s">
        <v>1555</v>
      </c>
      <c r="H581" s="173" t="str">
        <f t="shared" ref="H581:H644" si="50">_xlfn.CONCAT(A581,"-",B581,"-",G581)</f>
        <v>PQN-APA-001</v>
      </c>
      <c r="I581" s="173" t="s">
        <v>2241</v>
      </c>
      <c r="J581" s="173" t="s">
        <v>11766</v>
      </c>
      <c r="K581" s="174">
        <v>44</v>
      </c>
      <c r="L581" s="174">
        <v>32</v>
      </c>
      <c r="M581" s="174">
        <v>45</v>
      </c>
      <c r="N581" s="174">
        <v>59</v>
      </c>
      <c r="O581" s="174">
        <v>59</v>
      </c>
      <c r="P581" s="173" t="s">
        <v>1854</v>
      </c>
      <c r="Q581" s="174">
        <v>53</v>
      </c>
      <c r="R581" s="173" t="s">
        <v>1854</v>
      </c>
      <c r="S581" s="173" t="s">
        <v>1566</v>
      </c>
      <c r="T581" s="173">
        <v>71299</v>
      </c>
      <c r="U581" s="170">
        <f t="shared" ref="U581:U644" si="51">T581*Q581</f>
        <v>3778847</v>
      </c>
    </row>
    <row r="582" spans="1:21" ht="14.25" customHeight="1" x14ac:dyDescent="0.15">
      <c r="A582" s="173" t="s">
        <v>137</v>
      </c>
      <c r="B582" s="173" t="s">
        <v>1583</v>
      </c>
      <c r="C582" s="173" t="str">
        <f t="shared" si="47"/>
        <v>Apron</v>
      </c>
      <c r="D582" s="173" t="str">
        <f t="shared" si="48"/>
        <v>N/A or No Data</v>
      </c>
      <c r="E582" s="173" t="str">
        <f t="shared" si="49"/>
        <v>N/A or No Data</v>
      </c>
      <c r="F582" s="173">
        <v>0</v>
      </c>
      <c r="G582" s="173" t="s">
        <v>1828</v>
      </c>
      <c r="H582" s="173" t="str">
        <f t="shared" si="50"/>
        <v>MML-APA-005</v>
      </c>
      <c r="I582" s="173" t="s">
        <v>2242</v>
      </c>
      <c r="J582" s="173" t="s">
        <v>11766</v>
      </c>
      <c r="K582" s="174">
        <v>31</v>
      </c>
      <c r="L582" s="174">
        <v>14</v>
      </c>
      <c r="M582" s="174">
        <v>25</v>
      </c>
      <c r="N582" s="174">
        <v>35</v>
      </c>
      <c r="O582" s="174">
        <v>35</v>
      </c>
      <c r="P582" s="173" t="s">
        <v>1576</v>
      </c>
      <c r="Q582" s="174">
        <v>90</v>
      </c>
      <c r="R582" s="173" t="s">
        <v>1576</v>
      </c>
      <c r="S582" s="173" t="s">
        <v>1558</v>
      </c>
      <c r="T582" s="173">
        <v>12960</v>
      </c>
      <c r="U582" s="170">
        <f t="shared" si="51"/>
        <v>1166400</v>
      </c>
    </row>
    <row r="583" spans="1:21" ht="14.25" customHeight="1" x14ac:dyDescent="0.15">
      <c r="A583" s="173" t="s">
        <v>87</v>
      </c>
      <c r="B583" s="173" t="s">
        <v>1563</v>
      </c>
      <c r="C583" s="173" t="str">
        <f t="shared" si="47"/>
        <v>Taxilane</v>
      </c>
      <c r="D583" s="173" t="str">
        <f t="shared" si="48"/>
        <v>N/A or No Data</v>
      </c>
      <c r="E583" s="173" t="str">
        <f t="shared" si="49"/>
        <v>N/A or No Data</v>
      </c>
      <c r="F583" s="173">
        <v>0</v>
      </c>
      <c r="G583" s="173" t="s">
        <v>1555</v>
      </c>
      <c r="H583" s="173" t="str">
        <f t="shared" si="50"/>
        <v>GPZ-TLA-001</v>
      </c>
      <c r="I583" s="173" t="s">
        <v>2243</v>
      </c>
      <c r="J583" s="173" t="s">
        <v>11766</v>
      </c>
      <c r="K583" s="174">
        <v>43</v>
      </c>
      <c r="L583" s="174">
        <v>31</v>
      </c>
      <c r="M583" s="174">
        <v>44</v>
      </c>
      <c r="N583" s="174">
        <v>58</v>
      </c>
      <c r="O583" s="174">
        <v>58</v>
      </c>
      <c r="P583" s="173" t="s">
        <v>1579</v>
      </c>
      <c r="Q583" s="174">
        <v>57</v>
      </c>
      <c r="R583" s="173" t="s">
        <v>1579</v>
      </c>
      <c r="S583" s="173" t="s">
        <v>1586</v>
      </c>
      <c r="T583" s="173">
        <v>4865</v>
      </c>
      <c r="U583" s="170">
        <f t="shared" si="51"/>
        <v>277305</v>
      </c>
    </row>
    <row r="584" spans="1:21" ht="14.25" customHeight="1" x14ac:dyDescent="0.15">
      <c r="A584" s="173" t="s">
        <v>259</v>
      </c>
      <c r="B584" s="173" t="s">
        <v>1571</v>
      </c>
      <c r="C584" s="173" t="str">
        <f t="shared" si="47"/>
        <v>Connecting Taxiway</v>
      </c>
      <c r="D584" s="173" t="str">
        <f t="shared" si="48"/>
        <v>N/A or No Data</v>
      </c>
      <c r="E584" s="173" t="str">
        <f t="shared" si="49"/>
        <v>N/A or No Data</v>
      </c>
      <c r="F584" s="173">
        <v>0</v>
      </c>
      <c r="G584" s="173" t="s">
        <v>1555</v>
      </c>
      <c r="H584" s="173" t="str">
        <f t="shared" si="50"/>
        <v>BDH-CTA3-001</v>
      </c>
      <c r="I584" s="173" t="s">
        <v>2244</v>
      </c>
      <c r="J584" s="173" t="s">
        <v>11766</v>
      </c>
      <c r="K584" s="174">
        <v>23</v>
      </c>
      <c r="L584" s="174">
        <v>16</v>
      </c>
      <c r="M584" s="174">
        <v>25</v>
      </c>
      <c r="N584" s="174">
        <v>35</v>
      </c>
      <c r="O584" s="174">
        <v>35</v>
      </c>
      <c r="P584" s="173" t="s">
        <v>1691</v>
      </c>
      <c r="Q584" s="174">
        <v>77</v>
      </c>
      <c r="R584" s="173" t="s">
        <v>1691</v>
      </c>
      <c r="S584" s="173" t="s">
        <v>1558</v>
      </c>
      <c r="T584" s="173">
        <v>24158</v>
      </c>
      <c r="U584" s="170">
        <f t="shared" si="51"/>
        <v>1860166</v>
      </c>
    </row>
    <row r="585" spans="1:21" ht="14.25" customHeight="1" x14ac:dyDescent="0.15">
      <c r="A585" s="173" t="s">
        <v>5</v>
      </c>
      <c r="B585" s="173" t="s">
        <v>1600</v>
      </c>
      <c r="C585" s="173" t="str">
        <f t="shared" si="47"/>
        <v>Connecting Taxiway</v>
      </c>
      <c r="D585" s="173" t="str">
        <f t="shared" si="48"/>
        <v>N/A or No Data</v>
      </c>
      <c r="E585" s="173" t="str">
        <f t="shared" si="49"/>
        <v>N/A or No Data</v>
      </c>
      <c r="F585" s="173">
        <v>0</v>
      </c>
      <c r="G585" s="173" t="s">
        <v>1555</v>
      </c>
      <c r="H585" s="173" t="str">
        <f t="shared" si="50"/>
        <v>AIT-CTB-001</v>
      </c>
      <c r="I585" s="173" t="s">
        <v>2245</v>
      </c>
      <c r="J585" s="173" t="s">
        <v>11766</v>
      </c>
      <c r="K585" s="174">
        <v>37</v>
      </c>
      <c r="L585" s="174">
        <v>27</v>
      </c>
      <c r="M585" s="174">
        <v>38</v>
      </c>
      <c r="N585" s="174">
        <v>51</v>
      </c>
      <c r="O585" s="174">
        <v>51</v>
      </c>
      <c r="P585" s="173" t="s">
        <v>1579</v>
      </c>
      <c r="Q585" s="174">
        <v>61</v>
      </c>
      <c r="R585" s="173" t="s">
        <v>1579</v>
      </c>
      <c r="S585" s="173" t="s">
        <v>1586</v>
      </c>
      <c r="T585" s="173">
        <v>20661</v>
      </c>
      <c r="U585" s="170">
        <f t="shared" si="51"/>
        <v>1260321</v>
      </c>
    </row>
    <row r="586" spans="1:21" ht="14.25" customHeight="1" x14ac:dyDescent="0.15">
      <c r="A586" s="173" t="s">
        <v>209</v>
      </c>
      <c r="B586" s="173" t="s">
        <v>1888</v>
      </c>
      <c r="C586" s="173" t="str">
        <f t="shared" si="47"/>
        <v>Parallel Taxiway</v>
      </c>
      <c r="D586" s="173" t="str">
        <f t="shared" si="48"/>
        <v>N/A or No Data</v>
      </c>
      <c r="E586" s="173" t="str">
        <f t="shared" si="49"/>
        <v>N/A or No Data</v>
      </c>
      <c r="F586" s="173">
        <v>0</v>
      </c>
      <c r="G586" s="173" t="s">
        <v>1828</v>
      </c>
      <c r="H586" s="173" t="str">
        <f t="shared" si="50"/>
        <v>STC-PTD-005</v>
      </c>
      <c r="I586" s="173" t="s">
        <v>2246</v>
      </c>
      <c r="J586" s="173" t="s">
        <v>11766</v>
      </c>
      <c r="K586" s="174">
        <v>51</v>
      </c>
      <c r="L586" s="174">
        <v>38</v>
      </c>
      <c r="M586" s="174">
        <v>51</v>
      </c>
      <c r="N586" s="174">
        <v>66</v>
      </c>
      <c r="O586" s="174">
        <v>66</v>
      </c>
      <c r="P586" s="173" t="s">
        <v>1570</v>
      </c>
      <c r="Q586" s="174">
        <v>48</v>
      </c>
      <c r="R586" s="173" t="s">
        <v>1570</v>
      </c>
      <c r="S586" s="173" t="s">
        <v>1566</v>
      </c>
      <c r="T586" s="173">
        <v>42047</v>
      </c>
      <c r="U586" s="170">
        <f t="shared" si="51"/>
        <v>2018256</v>
      </c>
    </row>
    <row r="587" spans="1:21" ht="14.25" customHeight="1" x14ac:dyDescent="0.15">
      <c r="A587" s="173" t="s">
        <v>187</v>
      </c>
      <c r="B587" s="173" t="s">
        <v>2198</v>
      </c>
      <c r="C587" s="173" t="str">
        <f t="shared" si="47"/>
        <v>Taxilane</v>
      </c>
      <c r="D587" s="173" t="str">
        <f t="shared" si="48"/>
        <v>N/A or No Data</v>
      </c>
      <c r="E587" s="173" t="str">
        <f t="shared" si="49"/>
        <v>N/A or No Data</v>
      </c>
      <c r="F587" s="173">
        <v>0</v>
      </c>
      <c r="G587" s="173" t="s">
        <v>1568</v>
      </c>
      <c r="H587" s="173" t="str">
        <f t="shared" si="50"/>
        <v>PQN-TLB-002</v>
      </c>
      <c r="I587" s="173" t="s">
        <v>2247</v>
      </c>
      <c r="J587" s="173" t="s">
        <v>11766</v>
      </c>
      <c r="K587" s="174">
        <v>48</v>
      </c>
      <c r="L587" s="174">
        <v>36</v>
      </c>
      <c r="M587" s="174">
        <v>49</v>
      </c>
      <c r="N587" s="174">
        <v>63</v>
      </c>
      <c r="O587" s="174">
        <v>63</v>
      </c>
      <c r="P587" s="173" t="s">
        <v>1854</v>
      </c>
      <c r="Q587" s="174">
        <v>51</v>
      </c>
      <c r="R587" s="173" t="s">
        <v>1854</v>
      </c>
      <c r="S587" s="173" t="s">
        <v>1566</v>
      </c>
      <c r="T587" s="173">
        <v>41943</v>
      </c>
      <c r="U587" s="170">
        <f t="shared" si="51"/>
        <v>2139093</v>
      </c>
    </row>
    <row r="588" spans="1:21" ht="14.25" customHeight="1" x14ac:dyDescent="0.15">
      <c r="A588" s="173" t="s">
        <v>5</v>
      </c>
      <c r="B588" s="173" t="s">
        <v>1600</v>
      </c>
      <c r="C588" s="173" t="str">
        <f t="shared" si="47"/>
        <v>Connecting Taxiway</v>
      </c>
      <c r="D588" s="173" t="str">
        <f t="shared" si="48"/>
        <v>N/A or No Data</v>
      </c>
      <c r="E588" s="173" t="str">
        <f t="shared" si="49"/>
        <v>N/A or No Data</v>
      </c>
      <c r="F588" s="173">
        <v>0</v>
      </c>
      <c r="G588" s="173" t="s">
        <v>1581</v>
      </c>
      <c r="H588" s="173" t="str">
        <f t="shared" si="50"/>
        <v>AIT-CTB-003</v>
      </c>
      <c r="I588" s="173" t="s">
        <v>2248</v>
      </c>
      <c r="J588" s="173" t="s">
        <v>11766</v>
      </c>
      <c r="K588" s="174">
        <v>21</v>
      </c>
      <c r="L588" s="174">
        <v>14</v>
      </c>
      <c r="M588" s="174">
        <v>24</v>
      </c>
      <c r="N588" s="174">
        <v>33</v>
      </c>
      <c r="O588" s="174">
        <v>33</v>
      </c>
      <c r="P588" s="173" t="s">
        <v>1579</v>
      </c>
      <c r="Q588" s="174">
        <v>79</v>
      </c>
      <c r="R588" s="173" t="s">
        <v>1579</v>
      </c>
      <c r="S588" s="173" t="s">
        <v>1558</v>
      </c>
      <c r="T588" s="173">
        <v>15702</v>
      </c>
      <c r="U588" s="170">
        <f t="shared" si="51"/>
        <v>1240458</v>
      </c>
    </row>
    <row r="589" spans="1:21" ht="14.25" customHeight="1" x14ac:dyDescent="0.15">
      <c r="A589" s="173" t="s">
        <v>103</v>
      </c>
      <c r="B589" s="173" t="s">
        <v>1583</v>
      </c>
      <c r="C589" s="173" t="str">
        <f t="shared" si="47"/>
        <v>Apron</v>
      </c>
      <c r="D589" s="173" t="str">
        <f t="shared" si="48"/>
        <v>N/A or No Data</v>
      </c>
      <c r="E589" s="173" t="str">
        <f t="shared" si="49"/>
        <v>N/A or No Data</v>
      </c>
      <c r="F589" s="173">
        <v>0</v>
      </c>
      <c r="G589" s="173" t="s">
        <v>1555</v>
      </c>
      <c r="H589" s="173" t="str">
        <f t="shared" si="50"/>
        <v>HIB-APA-001</v>
      </c>
      <c r="I589" s="173" t="s">
        <v>2249</v>
      </c>
      <c r="J589" s="173" t="s">
        <v>11766</v>
      </c>
      <c r="K589" s="174">
        <v>1</v>
      </c>
      <c r="L589" s="174">
        <v>0</v>
      </c>
      <c r="M589" s="174">
        <v>0</v>
      </c>
      <c r="N589" s="174">
        <v>0</v>
      </c>
      <c r="O589" s="174">
        <v>0</v>
      </c>
      <c r="P589" s="173" t="s">
        <v>1613</v>
      </c>
      <c r="Q589" s="174">
        <v>99</v>
      </c>
      <c r="R589" s="173" t="s">
        <v>1613</v>
      </c>
      <c r="S589" s="173" t="s">
        <v>1558</v>
      </c>
      <c r="T589" s="173">
        <v>149000</v>
      </c>
      <c r="U589" s="170">
        <f t="shared" si="51"/>
        <v>14751000</v>
      </c>
    </row>
    <row r="590" spans="1:21" ht="14.25" customHeight="1" x14ac:dyDescent="0.15">
      <c r="A590" s="173" t="s">
        <v>87</v>
      </c>
      <c r="B590" s="173" t="s">
        <v>1583</v>
      </c>
      <c r="C590" s="173" t="str">
        <f t="shared" si="47"/>
        <v>Apron</v>
      </c>
      <c r="D590" s="173" t="str">
        <f t="shared" si="48"/>
        <v>N/A or No Data</v>
      </c>
      <c r="E590" s="173" t="str">
        <f t="shared" si="49"/>
        <v>N/A or No Data</v>
      </c>
      <c r="F590" s="173">
        <v>0</v>
      </c>
      <c r="G590" s="173" t="s">
        <v>1555</v>
      </c>
      <c r="H590" s="173" t="str">
        <f t="shared" si="50"/>
        <v>GPZ-APA-001</v>
      </c>
      <c r="I590" s="173" t="s">
        <v>2250</v>
      </c>
      <c r="J590" s="173" t="s">
        <v>11766</v>
      </c>
      <c r="K590" s="174">
        <v>2</v>
      </c>
      <c r="L590" s="174">
        <v>0</v>
      </c>
      <c r="M590" s="174">
        <v>0</v>
      </c>
      <c r="N590" s="174">
        <v>0</v>
      </c>
      <c r="O590" s="174">
        <v>0</v>
      </c>
      <c r="P590" s="173" t="s">
        <v>1579</v>
      </c>
      <c r="Q590" s="174">
        <v>98</v>
      </c>
      <c r="R590" s="173" t="s">
        <v>1579</v>
      </c>
      <c r="S590" s="173" t="s">
        <v>1558</v>
      </c>
      <c r="T590" s="173">
        <v>51897</v>
      </c>
      <c r="U590" s="170">
        <f t="shared" si="51"/>
        <v>5085906</v>
      </c>
    </row>
    <row r="591" spans="1:21" ht="14.25" customHeight="1" x14ac:dyDescent="0.15">
      <c r="A591" s="173" t="s">
        <v>209</v>
      </c>
      <c r="B591" s="173" t="s">
        <v>2251</v>
      </c>
      <c r="C591" s="173" t="str">
        <f t="shared" si="47"/>
        <v>Partial Parallel</v>
      </c>
      <c r="D591" s="173" t="str">
        <f t="shared" si="48"/>
        <v>N/A or No Data</v>
      </c>
      <c r="E591" s="173" t="str">
        <f t="shared" si="49"/>
        <v>N/A or No Data</v>
      </c>
      <c r="F591" s="173">
        <v>0</v>
      </c>
      <c r="G591" s="173" t="s">
        <v>1555</v>
      </c>
      <c r="H591" s="173" t="str">
        <f t="shared" si="50"/>
        <v>STC-PPTC-001</v>
      </c>
      <c r="I591" s="173" t="s">
        <v>2252</v>
      </c>
      <c r="J591" s="173" t="s">
        <v>11766</v>
      </c>
      <c r="K591" s="174">
        <v>18</v>
      </c>
      <c r="L591" s="174">
        <v>0</v>
      </c>
      <c r="M591" s="174">
        <v>12</v>
      </c>
      <c r="N591" s="174">
        <v>18</v>
      </c>
      <c r="O591" s="174">
        <v>18</v>
      </c>
      <c r="P591" s="173" t="s">
        <v>1570</v>
      </c>
      <c r="Q591" s="174">
        <v>92</v>
      </c>
      <c r="R591" s="173" t="s">
        <v>1570</v>
      </c>
      <c r="S591" s="173" t="s">
        <v>1558</v>
      </c>
      <c r="T591" s="173">
        <v>66208</v>
      </c>
      <c r="U591" s="170">
        <f t="shared" si="51"/>
        <v>6091136</v>
      </c>
    </row>
    <row r="592" spans="1:21" ht="14.25" customHeight="1" x14ac:dyDescent="0.15">
      <c r="A592" s="173" t="s">
        <v>259</v>
      </c>
      <c r="B592" s="173" t="s">
        <v>2253</v>
      </c>
      <c r="C592" s="173" t="str">
        <f t="shared" si="47"/>
        <v>Taxilane</v>
      </c>
      <c r="D592" s="173" t="str">
        <f t="shared" si="48"/>
        <v>N/A or No Data</v>
      </c>
      <c r="E592" s="173" t="str">
        <f t="shared" si="49"/>
        <v>N/A or No Data</v>
      </c>
      <c r="F592" s="173">
        <v>0</v>
      </c>
      <c r="G592" s="173" t="s">
        <v>1555</v>
      </c>
      <c r="H592" s="173" t="str">
        <f t="shared" si="50"/>
        <v>BDH-TLL-001</v>
      </c>
      <c r="I592" s="173" t="s">
        <v>2254</v>
      </c>
      <c r="J592" s="173" t="s">
        <v>11766</v>
      </c>
      <c r="K592" s="174">
        <v>12</v>
      </c>
      <c r="L592" s="174">
        <v>8</v>
      </c>
      <c r="M592" s="174">
        <v>16</v>
      </c>
      <c r="N592" s="174">
        <v>22</v>
      </c>
      <c r="O592" s="174">
        <v>22</v>
      </c>
      <c r="P592" s="173" t="s">
        <v>1691</v>
      </c>
      <c r="Q592" s="174">
        <v>88</v>
      </c>
      <c r="R592" s="173" t="s">
        <v>1691</v>
      </c>
      <c r="S592" s="173" t="s">
        <v>1558</v>
      </c>
      <c r="T592" s="173">
        <v>17453</v>
      </c>
      <c r="U592" s="170">
        <f t="shared" si="51"/>
        <v>1535864</v>
      </c>
    </row>
    <row r="593" spans="1:21" ht="14.25" customHeight="1" x14ac:dyDescent="0.15">
      <c r="A593" s="173" t="s">
        <v>35</v>
      </c>
      <c r="B593" s="173" t="s">
        <v>2221</v>
      </c>
      <c r="C593" s="173" t="str">
        <f t="shared" si="47"/>
        <v>Runway Turnaround</v>
      </c>
      <c r="D593" s="173" t="str">
        <f t="shared" si="48"/>
        <v>N/A or No Data</v>
      </c>
      <c r="E593" s="173" t="str">
        <f t="shared" si="49"/>
        <v>N/A or No Data</v>
      </c>
      <c r="F593" s="173">
        <v>0</v>
      </c>
      <c r="G593" s="173" t="s">
        <v>1568</v>
      </c>
      <c r="H593" s="173" t="str">
        <f t="shared" si="50"/>
        <v>6D1-RTA-002</v>
      </c>
      <c r="I593" s="173" t="s">
        <v>2255</v>
      </c>
      <c r="J593" s="173" t="s">
        <v>11766</v>
      </c>
      <c r="K593" s="174">
        <v>33</v>
      </c>
      <c r="L593" s="174">
        <v>23</v>
      </c>
      <c r="M593" s="174">
        <v>35</v>
      </c>
      <c r="N593" s="174">
        <v>47</v>
      </c>
      <c r="O593" s="174">
        <v>47</v>
      </c>
      <c r="P593" s="173" t="s">
        <v>1570</v>
      </c>
      <c r="Q593" s="174">
        <v>67</v>
      </c>
      <c r="R593" s="173" t="s">
        <v>1570</v>
      </c>
      <c r="S593" s="173" t="s">
        <v>1586</v>
      </c>
      <c r="T593" s="173">
        <v>7582</v>
      </c>
      <c r="U593" s="170">
        <f t="shared" si="51"/>
        <v>507994</v>
      </c>
    </row>
    <row r="594" spans="1:21" ht="14.25" customHeight="1" x14ac:dyDescent="0.15">
      <c r="A594" s="173" t="s">
        <v>197</v>
      </c>
      <c r="B594" s="173" t="s">
        <v>2221</v>
      </c>
      <c r="C594" s="173" t="str">
        <f t="shared" si="47"/>
        <v>Runway Turnaround</v>
      </c>
      <c r="D594" s="173" t="str">
        <f t="shared" si="48"/>
        <v>N/A or No Data</v>
      </c>
      <c r="E594" s="173" t="str">
        <f t="shared" si="49"/>
        <v>N/A or No Data</v>
      </c>
      <c r="F594" s="173">
        <v>0</v>
      </c>
      <c r="G594" s="173" t="s">
        <v>1555</v>
      </c>
      <c r="H594" s="173" t="str">
        <f t="shared" si="50"/>
        <v>RWF-RTA-001</v>
      </c>
      <c r="I594" s="173" t="s">
        <v>2256</v>
      </c>
      <c r="J594" s="173" t="s">
        <v>11766</v>
      </c>
      <c r="K594" s="174">
        <v>22</v>
      </c>
      <c r="L594" s="174">
        <v>15</v>
      </c>
      <c r="M594" s="174">
        <v>25</v>
      </c>
      <c r="N594" s="174">
        <v>34</v>
      </c>
      <c r="O594" s="174">
        <v>34</v>
      </c>
      <c r="P594" s="173" t="s">
        <v>1588</v>
      </c>
      <c r="Q594" s="174">
        <v>78</v>
      </c>
      <c r="R594" s="173" t="s">
        <v>1588</v>
      </c>
      <c r="S594" s="173" t="s">
        <v>1558</v>
      </c>
      <c r="T594" s="173">
        <v>9135</v>
      </c>
      <c r="U594" s="170">
        <f t="shared" si="51"/>
        <v>712530</v>
      </c>
    </row>
    <row r="595" spans="1:21" ht="14.25" customHeight="1" x14ac:dyDescent="0.15">
      <c r="A595" s="173" t="s">
        <v>259</v>
      </c>
      <c r="B595" s="173" t="s">
        <v>1554</v>
      </c>
      <c r="C595" s="173" t="str">
        <f t="shared" si="47"/>
        <v>Taxilane</v>
      </c>
      <c r="D595" s="173" t="str">
        <f t="shared" si="48"/>
        <v>N/A or No Data</v>
      </c>
      <c r="E595" s="173" t="str">
        <f t="shared" si="49"/>
        <v>N/A or No Data</v>
      </c>
      <c r="F595" s="173">
        <v>0</v>
      </c>
      <c r="G595" s="173" t="s">
        <v>1555</v>
      </c>
      <c r="H595" s="173" t="str">
        <f t="shared" si="50"/>
        <v>BDH-TLF-001</v>
      </c>
      <c r="I595" s="173" t="s">
        <v>2257</v>
      </c>
      <c r="J595" s="173" t="s">
        <v>11766</v>
      </c>
      <c r="K595" s="174">
        <v>0</v>
      </c>
      <c r="L595" s="174">
        <v>0</v>
      </c>
      <c r="M595" s="174">
        <v>0</v>
      </c>
      <c r="N595" s="174">
        <v>0</v>
      </c>
      <c r="O595" s="174">
        <v>0</v>
      </c>
      <c r="P595" s="173" t="s">
        <v>1691</v>
      </c>
      <c r="Q595" s="174">
        <v>100</v>
      </c>
      <c r="R595" s="173" t="s">
        <v>1691</v>
      </c>
      <c r="S595" s="173" t="s">
        <v>1558</v>
      </c>
      <c r="T595" s="173">
        <v>12448</v>
      </c>
      <c r="U595" s="170">
        <f t="shared" si="51"/>
        <v>1244800</v>
      </c>
    </row>
    <row r="596" spans="1:21" ht="14.25" customHeight="1" x14ac:dyDescent="0.15">
      <c r="A596" s="173" t="s">
        <v>5</v>
      </c>
      <c r="B596" s="173" t="s">
        <v>2258</v>
      </c>
      <c r="C596" s="173" t="str">
        <f t="shared" si="47"/>
        <v>Taxilane</v>
      </c>
      <c r="D596" s="173" t="str">
        <f t="shared" si="48"/>
        <v>N/A or No Data</v>
      </c>
      <c r="E596" s="173" t="str">
        <f t="shared" si="49"/>
        <v>N/A or No Data</v>
      </c>
      <c r="F596" s="173">
        <v>0</v>
      </c>
      <c r="G596" s="173" t="s">
        <v>1555</v>
      </c>
      <c r="H596" s="173" t="str">
        <f t="shared" si="50"/>
        <v>AIT-TLD-001</v>
      </c>
      <c r="I596" s="173" t="s">
        <v>2259</v>
      </c>
      <c r="J596" s="173" t="s">
        <v>11766</v>
      </c>
      <c r="K596" s="174">
        <v>2</v>
      </c>
      <c r="L596" s="174">
        <v>2</v>
      </c>
      <c r="M596" s="174">
        <v>8</v>
      </c>
      <c r="N596" s="174">
        <v>11</v>
      </c>
      <c r="O596" s="174">
        <v>11</v>
      </c>
      <c r="P596" s="173" t="s">
        <v>1579</v>
      </c>
      <c r="Q596" s="174">
        <v>98</v>
      </c>
      <c r="R596" s="173" t="s">
        <v>1579</v>
      </c>
      <c r="S596" s="173" t="s">
        <v>1558</v>
      </c>
      <c r="T596" s="173">
        <v>9400</v>
      </c>
      <c r="U596" s="170">
        <f t="shared" si="51"/>
        <v>921200</v>
      </c>
    </row>
    <row r="597" spans="1:21" ht="14.25" customHeight="1" x14ac:dyDescent="0.15">
      <c r="A597" s="173" t="s">
        <v>21</v>
      </c>
      <c r="B597" s="173" t="s">
        <v>1637</v>
      </c>
      <c r="C597" s="173" t="str">
        <f t="shared" si="47"/>
        <v>Apron</v>
      </c>
      <c r="D597" s="173" t="str">
        <f t="shared" si="48"/>
        <v>N/A or No Data</v>
      </c>
      <c r="E597" s="173" t="str">
        <f t="shared" si="49"/>
        <v>N/A or No Data</v>
      </c>
      <c r="F597" s="173">
        <v>0</v>
      </c>
      <c r="G597" s="173" t="s">
        <v>1581</v>
      </c>
      <c r="H597" s="173" t="str">
        <f t="shared" si="50"/>
        <v>BJI-APB-003</v>
      </c>
      <c r="I597" s="173" t="s">
        <v>2260</v>
      </c>
      <c r="J597" s="173" t="s">
        <v>11766</v>
      </c>
      <c r="K597" s="174">
        <v>49</v>
      </c>
      <c r="L597" s="174">
        <v>28</v>
      </c>
      <c r="M597" s="174">
        <v>38</v>
      </c>
      <c r="N597" s="174">
        <v>51</v>
      </c>
      <c r="O597" s="174">
        <v>51</v>
      </c>
      <c r="P597" s="173" t="s">
        <v>1585</v>
      </c>
      <c r="Q597" s="174">
        <v>49</v>
      </c>
      <c r="R597" s="173" t="s">
        <v>1585</v>
      </c>
      <c r="S597" s="173" t="s">
        <v>1566</v>
      </c>
      <c r="T597" s="173">
        <v>90015</v>
      </c>
      <c r="U597" s="170">
        <f t="shared" si="51"/>
        <v>4410735</v>
      </c>
    </row>
    <row r="598" spans="1:21" ht="14.25" customHeight="1" x14ac:dyDescent="0.15">
      <c r="A598" s="173" t="s">
        <v>109</v>
      </c>
      <c r="B598" s="173" t="s">
        <v>1611</v>
      </c>
      <c r="C598" s="173" t="str">
        <f t="shared" si="47"/>
        <v>Runway</v>
      </c>
      <c r="D598" s="173" t="str">
        <f t="shared" si="48"/>
        <v>1331</v>
      </c>
      <c r="E598" s="173" t="str">
        <f t="shared" si="49"/>
        <v>13/31</v>
      </c>
      <c r="F598" s="173">
        <v>1</v>
      </c>
      <c r="G598" s="173" t="s">
        <v>1568</v>
      </c>
      <c r="H598" s="173" t="str">
        <f t="shared" si="50"/>
        <v>INL-RY1331-002</v>
      </c>
      <c r="I598" s="173" t="s">
        <v>2408</v>
      </c>
      <c r="J598" s="173" t="s">
        <v>11766</v>
      </c>
      <c r="K598" s="174">
        <v>19</v>
      </c>
      <c r="L598" s="174">
        <v>13</v>
      </c>
      <c r="M598" s="174">
        <v>22</v>
      </c>
      <c r="N598" s="174">
        <v>31</v>
      </c>
      <c r="O598" s="174">
        <v>31</v>
      </c>
      <c r="P598" s="173" t="s">
        <v>1579</v>
      </c>
      <c r="Q598" s="174">
        <v>79</v>
      </c>
      <c r="R598" s="173" t="s">
        <v>1579</v>
      </c>
      <c r="S598" s="173" t="s">
        <v>1558</v>
      </c>
      <c r="T598" s="173">
        <v>49539</v>
      </c>
      <c r="U598" s="170">
        <f t="shared" si="51"/>
        <v>3913581</v>
      </c>
    </row>
    <row r="599" spans="1:21" ht="14.25" customHeight="1" x14ac:dyDescent="0.15">
      <c r="A599" s="173" t="s">
        <v>462</v>
      </c>
      <c r="B599" s="173" t="s">
        <v>2221</v>
      </c>
      <c r="C599" s="173" t="str">
        <f t="shared" si="47"/>
        <v>Runway Turnaround</v>
      </c>
      <c r="D599" s="173" t="str">
        <f t="shared" si="48"/>
        <v>N/A or No Data</v>
      </c>
      <c r="E599" s="173" t="str">
        <f t="shared" si="49"/>
        <v>N/A or No Data</v>
      </c>
      <c r="F599" s="173" t="s">
        <v>11715</v>
      </c>
      <c r="G599" s="173" t="s">
        <v>1555</v>
      </c>
      <c r="H599" s="173" t="str">
        <f t="shared" si="50"/>
        <v>BFW-RTA-001</v>
      </c>
      <c r="I599" s="173" t="s">
        <v>2262</v>
      </c>
      <c r="J599" s="173" t="s">
        <v>11766</v>
      </c>
      <c r="K599" s="174">
        <v>44</v>
      </c>
      <c r="L599" s="174">
        <v>32</v>
      </c>
      <c r="M599" s="174">
        <v>45</v>
      </c>
      <c r="N599" s="174">
        <v>59</v>
      </c>
      <c r="O599" s="174">
        <v>59</v>
      </c>
      <c r="P599" s="173" t="s">
        <v>1607</v>
      </c>
      <c r="Q599" s="174">
        <v>22</v>
      </c>
      <c r="R599" s="173" t="s">
        <v>1607</v>
      </c>
      <c r="S599" s="173" t="s">
        <v>1566</v>
      </c>
      <c r="T599" s="173">
        <v>14474</v>
      </c>
      <c r="U599" s="170">
        <f t="shared" si="51"/>
        <v>318428</v>
      </c>
    </row>
    <row r="600" spans="1:21" ht="14.25" customHeight="1" x14ac:dyDescent="0.15">
      <c r="A600" s="173" t="s">
        <v>125</v>
      </c>
      <c r="B600" s="173" t="s">
        <v>2202</v>
      </c>
      <c r="C600" s="173" t="str">
        <f t="shared" si="47"/>
        <v>Taxilane</v>
      </c>
      <c r="D600" s="173" t="str">
        <f t="shared" si="48"/>
        <v>N/A or No Data</v>
      </c>
      <c r="E600" s="173" t="str">
        <f t="shared" si="49"/>
        <v>N/A or No Data</v>
      </c>
      <c r="F600" s="173">
        <v>0</v>
      </c>
      <c r="G600" s="173" t="s">
        <v>1555</v>
      </c>
      <c r="H600" s="173" t="str">
        <f t="shared" si="50"/>
        <v>XVG-TLC-001</v>
      </c>
      <c r="I600" s="173" t="s">
        <v>2263</v>
      </c>
      <c r="J600" s="173" t="s">
        <v>11766</v>
      </c>
      <c r="K600" s="174">
        <v>19</v>
      </c>
      <c r="L600" s="174">
        <v>13</v>
      </c>
      <c r="M600" s="174">
        <v>22</v>
      </c>
      <c r="N600" s="174">
        <v>31</v>
      </c>
      <c r="O600" s="174">
        <v>31</v>
      </c>
      <c r="P600" s="173" t="s">
        <v>1579</v>
      </c>
      <c r="Q600" s="174">
        <v>67</v>
      </c>
      <c r="R600" s="173" t="s">
        <v>1579</v>
      </c>
      <c r="S600" s="173" t="s">
        <v>1586</v>
      </c>
      <c r="T600" s="173">
        <v>19775</v>
      </c>
      <c r="U600" s="170">
        <f t="shared" si="51"/>
        <v>1324925</v>
      </c>
    </row>
    <row r="601" spans="1:21" ht="14.25" customHeight="1" x14ac:dyDescent="0.15">
      <c r="A601" s="173" t="s">
        <v>267</v>
      </c>
      <c r="B601" s="173" t="s">
        <v>1563</v>
      </c>
      <c r="C601" s="173" t="str">
        <f t="shared" si="47"/>
        <v>Taxilane</v>
      </c>
      <c r="D601" s="173" t="str">
        <f t="shared" si="48"/>
        <v>N/A or No Data</v>
      </c>
      <c r="E601" s="173" t="str">
        <f t="shared" si="49"/>
        <v>N/A or No Data</v>
      </c>
      <c r="F601" s="173">
        <v>0</v>
      </c>
      <c r="G601" s="173" t="s">
        <v>1581</v>
      </c>
      <c r="H601" s="173" t="str">
        <f t="shared" si="50"/>
        <v>OTG-TLA-003</v>
      </c>
      <c r="I601" s="173" t="s">
        <v>2264</v>
      </c>
      <c r="J601" s="173" t="s">
        <v>11766</v>
      </c>
      <c r="K601" s="174">
        <v>87</v>
      </c>
      <c r="L601" s="174">
        <v>73</v>
      </c>
      <c r="M601" s="174">
        <v>83</v>
      </c>
      <c r="N601" s="174">
        <v>92</v>
      </c>
      <c r="O601" s="174">
        <v>92</v>
      </c>
      <c r="P601" s="173" t="s">
        <v>1617</v>
      </c>
      <c r="Q601" s="174">
        <v>13</v>
      </c>
      <c r="R601" s="173" t="s">
        <v>1617</v>
      </c>
      <c r="S601" s="173" t="s">
        <v>1566</v>
      </c>
      <c r="T601" s="173">
        <v>12795</v>
      </c>
      <c r="U601" s="170">
        <f t="shared" si="51"/>
        <v>166335</v>
      </c>
    </row>
    <row r="602" spans="1:21" ht="14.25" customHeight="1" x14ac:dyDescent="0.15">
      <c r="A602" s="173" t="s">
        <v>109</v>
      </c>
      <c r="B602" s="173" t="s">
        <v>1611</v>
      </c>
      <c r="C602" s="173" t="str">
        <f t="shared" si="47"/>
        <v>Runway</v>
      </c>
      <c r="D602" s="173" t="str">
        <f t="shared" si="48"/>
        <v>1331</v>
      </c>
      <c r="E602" s="173" t="str">
        <f t="shared" si="49"/>
        <v>13/31</v>
      </c>
      <c r="F602" s="173">
        <v>1</v>
      </c>
      <c r="G602" s="173" t="s">
        <v>1555</v>
      </c>
      <c r="H602" s="173" t="str">
        <f t="shared" si="50"/>
        <v>INL-RY1331-001</v>
      </c>
      <c r="I602" s="173" t="s">
        <v>2557</v>
      </c>
      <c r="J602" s="173" t="s">
        <v>11766</v>
      </c>
      <c r="K602" s="174">
        <v>8</v>
      </c>
      <c r="L602" s="174">
        <v>6</v>
      </c>
      <c r="M602" s="174">
        <v>12</v>
      </c>
      <c r="N602" s="174">
        <v>18</v>
      </c>
      <c r="O602" s="174">
        <v>18</v>
      </c>
      <c r="P602" s="173" t="s">
        <v>1579</v>
      </c>
      <c r="Q602" s="174">
        <v>92</v>
      </c>
      <c r="R602" s="173" t="s">
        <v>1579</v>
      </c>
      <c r="S602" s="173" t="s">
        <v>1558</v>
      </c>
      <c r="T602" s="173">
        <v>49539</v>
      </c>
      <c r="U602" s="170">
        <f t="shared" si="51"/>
        <v>4557588</v>
      </c>
    </row>
    <row r="603" spans="1:21" ht="14.25" customHeight="1" x14ac:dyDescent="0.15">
      <c r="A603" s="173" t="s">
        <v>233</v>
      </c>
      <c r="B603" s="173" t="s">
        <v>2266</v>
      </c>
      <c r="C603" s="173" t="str">
        <f t="shared" si="47"/>
        <v>Connecting Taxiway</v>
      </c>
      <c r="D603" s="173" t="str">
        <f t="shared" si="48"/>
        <v>N/A or No Data</v>
      </c>
      <c r="E603" s="173" t="str">
        <f t="shared" si="49"/>
        <v>N/A or No Data</v>
      </c>
      <c r="F603" s="173">
        <v>0</v>
      </c>
      <c r="G603" s="173" t="s">
        <v>1555</v>
      </c>
      <c r="H603" s="173" t="str">
        <f t="shared" si="50"/>
        <v>TVF-CTA3X-001</v>
      </c>
      <c r="I603" s="173" t="s">
        <v>2267</v>
      </c>
      <c r="J603" s="173" t="s">
        <v>11766</v>
      </c>
      <c r="K603" s="174">
        <v>13</v>
      </c>
      <c r="L603" s="174">
        <v>9</v>
      </c>
      <c r="M603" s="174">
        <v>16</v>
      </c>
      <c r="N603" s="174">
        <v>23</v>
      </c>
      <c r="O603" s="174">
        <v>23</v>
      </c>
      <c r="P603" s="173" t="s">
        <v>1579</v>
      </c>
      <c r="Q603" s="174">
        <v>87</v>
      </c>
      <c r="R603" s="173" t="s">
        <v>1579</v>
      </c>
      <c r="S603" s="173" t="s">
        <v>1558</v>
      </c>
      <c r="T603" s="173">
        <v>18914</v>
      </c>
      <c r="U603" s="170">
        <f t="shared" si="51"/>
        <v>1645518</v>
      </c>
    </row>
    <row r="604" spans="1:21" ht="14.25" customHeight="1" x14ac:dyDescent="0.15">
      <c r="A604" s="173" t="s">
        <v>227</v>
      </c>
      <c r="B604" s="173" t="s">
        <v>1593</v>
      </c>
      <c r="C604" s="173" t="str">
        <f t="shared" si="47"/>
        <v>Connecting Taxiway</v>
      </c>
      <c r="D604" s="173" t="str">
        <f t="shared" si="48"/>
        <v>N/A or No Data</v>
      </c>
      <c r="E604" s="173" t="str">
        <f t="shared" si="49"/>
        <v>N/A or No Data</v>
      </c>
      <c r="F604" s="173">
        <v>0</v>
      </c>
      <c r="G604" s="173" t="s">
        <v>1555</v>
      </c>
      <c r="H604" s="173" t="str">
        <f t="shared" si="50"/>
        <v>SAZ-CTA1-001</v>
      </c>
      <c r="I604" s="173" t="s">
        <v>2268</v>
      </c>
      <c r="J604" s="173" t="s">
        <v>11766</v>
      </c>
      <c r="K604" s="174">
        <v>24</v>
      </c>
      <c r="L604" s="174">
        <v>17</v>
      </c>
      <c r="M604" s="174">
        <v>26</v>
      </c>
      <c r="N604" s="174">
        <v>36</v>
      </c>
      <c r="O604" s="174">
        <v>36</v>
      </c>
      <c r="P604" s="173" t="s">
        <v>1579</v>
      </c>
      <c r="Q604" s="174">
        <v>76</v>
      </c>
      <c r="R604" s="173" t="s">
        <v>1579</v>
      </c>
      <c r="S604" s="173" t="s">
        <v>1558</v>
      </c>
      <c r="T604" s="173">
        <v>5451</v>
      </c>
      <c r="U604" s="170">
        <f t="shared" si="51"/>
        <v>414276</v>
      </c>
    </row>
    <row r="605" spans="1:21" ht="14.25" customHeight="1" x14ac:dyDescent="0.15">
      <c r="A605" s="173" t="s">
        <v>13</v>
      </c>
      <c r="B605" s="173" t="s">
        <v>1694</v>
      </c>
      <c r="C605" s="173" t="str">
        <f t="shared" si="47"/>
        <v>Connecting Taxiway</v>
      </c>
      <c r="D605" s="173" t="str">
        <f t="shared" si="48"/>
        <v>N/A or No Data</v>
      </c>
      <c r="E605" s="173" t="str">
        <f t="shared" si="49"/>
        <v>N/A or No Data</v>
      </c>
      <c r="F605" s="173">
        <v>0</v>
      </c>
      <c r="G605" s="173" t="s">
        <v>1568</v>
      </c>
      <c r="H605" s="173" t="str">
        <f t="shared" si="50"/>
        <v>AUM-CTA4-002</v>
      </c>
      <c r="I605" s="173" t="s">
        <v>2269</v>
      </c>
      <c r="J605" s="173" t="s">
        <v>11766</v>
      </c>
      <c r="K605" s="174">
        <v>20</v>
      </c>
      <c r="L605" s="174">
        <v>14</v>
      </c>
      <c r="M605" s="174">
        <v>23</v>
      </c>
      <c r="N605" s="174">
        <v>32</v>
      </c>
      <c r="O605" s="174">
        <v>32</v>
      </c>
      <c r="P605" s="173" t="s">
        <v>1629</v>
      </c>
      <c r="Q605" s="174">
        <v>80</v>
      </c>
      <c r="R605" s="173" t="s">
        <v>1629</v>
      </c>
      <c r="S605" s="173" t="s">
        <v>1558</v>
      </c>
      <c r="T605" s="173">
        <v>12756</v>
      </c>
      <c r="U605" s="170">
        <f t="shared" si="51"/>
        <v>1020480</v>
      </c>
    </row>
    <row r="606" spans="1:21" ht="14.25" customHeight="1" x14ac:dyDescent="0.15">
      <c r="A606" s="173" t="s">
        <v>109</v>
      </c>
      <c r="B606" s="173" t="s">
        <v>1611</v>
      </c>
      <c r="C606" s="173" t="str">
        <f t="shared" si="47"/>
        <v>Runway</v>
      </c>
      <c r="D606" s="173" t="str">
        <f t="shared" si="48"/>
        <v>1331</v>
      </c>
      <c r="E606" s="173" t="str">
        <f t="shared" si="49"/>
        <v>13/31</v>
      </c>
      <c r="F606" s="173">
        <v>1</v>
      </c>
      <c r="G606" s="173" t="s">
        <v>1560</v>
      </c>
      <c r="H606" s="173" t="str">
        <f t="shared" si="50"/>
        <v>INL-RY1331-007</v>
      </c>
      <c r="I606" s="173" t="s">
        <v>2668</v>
      </c>
      <c r="J606" s="173" t="s">
        <v>11766</v>
      </c>
      <c r="K606" s="174">
        <v>0</v>
      </c>
      <c r="L606" s="174">
        <v>0</v>
      </c>
      <c r="M606" s="174">
        <v>0</v>
      </c>
      <c r="N606" s="174">
        <v>0</v>
      </c>
      <c r="O606" s="174">
        <v>0</v>
      </c>
      <c r="P606" s="173" t="s">
        <v>2669</v>
      </c>
      <c r="Q606" s="174">
        <v>100</v>
      </c>
      <c r="R606" s="173" t="s">
        <v>2669</v>
      </c>
      <c r="S606" s="173" t="s">
        <v>1558</v>
      </c>
      <c r="T606" s="173">
        <v>50032</v>
      </c>
      <c r="U606" s="170">
        <f t="shared" si="51"/>
        <v>5003200</v>
      </c>
    </row>
    <row r="607" spans="1:21" ht="14.25" customHeight="1" x14ac:dyDescent="0.15">
      <c r="A607" s="173" t="s">
        <v>259</v>
      </c>
      <c r="B607" s="173" t="s">
        <v>2258</v>
      </c>
      <c r="C607" s="173" t="str">
        <f t="shared" si="47"/>
        <v>Taxilane</v>
      </c>
      <c r="D607" s="173" t="str">
        <f t="shared" si="48"/>
        <v>N/A or No Data</v>
      </c>
      <c r="E607" s="173" t="str">
        <f t="shared" si="49"/>
        <v>N/A or No Data</v>
      </c>
      <c r="F607" s="173">
        <v>0</v>
      </c>
      <c r="G607" s="173" t="s">
        <v>1555</v>
      </c>
      <c r="H607" s="173" t="str">
        <f t="shared" si="50"/>
        <v>BDH-TLD-001</v>
      </c>
      <c r="I607" s="173" t="s">
        <v>2271</v>
      </c>
      <c r="J607" s="173" t="s">
        <v>11766</v>
      </c>
      <c r="K607" s="174">
        <v>0</v>
      </c>
      <c r="L607" s="174">
        <v>0</v>
      </c>
      <c r="M607" s="174">
        <v>0</v>
      </c>
      <c r="N607" s="174">
        <v>0</v>
      </c>
      <c r="O607" s="174">
        <v>0</v>
      </c>
      <c r="P607" s="173" t="s">
        <v>1691</v>
      </c>
      <c r="Q607" s="174">
        <v>100</v>
      </c>
      <c r="R607" s="173" t="s">
        <v>1691</v>
      </c>
      <c r="S607" s="173" t="s">
        <v>1558</v>
      </c>
      <c r="T607" s="173">
        <v>16667</v>
      </c>
      <c r="U607" s="170">
        <f t="shared" si="51"/>
        <v>1666700</v>
      </c>
    </row>
    <row r="608" spans="1:21" ht="14.25" customHeight="1" x14ac:dyDescent="0.15">
      <c r="A608" s="173" t="s">
        <v>111</v>
      </c>
      <c r="B608" s="173" t="s">
        <v>1583</v>
      </c>
      <c r="C608" s="173" t="str">
        <f t="shared" si="47"/>
        <v>Apron</v>
      </c>
      <c r="D608" s="173" t="str">
        <f t="shared" si="48"/>
        <v>N/A or No Data</v>
      </c>
      <c r="E608" s="173" t="str">
        <f t="shared" si="49"/>
        <v>N/A or No Data</v>
      </c>
      <c r="F608" s="173">
        <v>0</v>
      </c>
      <c r="G608" s="173" t="s">
        <v>1581</v>
      </c>
      <c r="H608" s="173" t="str">
        <f t="shared" si="50"/>
        <v>MJQ-APA-003</v>
      </c>
      <c r="I608" s="173" t="s">
        <v>2272</v>
      </c>
      <c r="J608" s="173" t="s">
        <v>11766</v>
      </c>
      <c r="K608" s="174">
        <v>28</v>
      </c>
      <c r="L608" s="174">
        <v>10</v>
      </c>
      <c r="M608" s="174">
        <v>22</v>
      </c>
      <c r="N608" s="174">
        <v>31</v>
      </c>
      <c r="O608" s="174">
        <v>31</v>
      </c>
      <c r="P608" s="173" t="s">
        <v>1576</v>
      </c>
      <c r="Q608" s="174">
        <v>93</v>
      </c>
      <c r="R608" s="173" t="s">
        <v>1576</v>
      </c>
      <c r="S608" s="173" t="s">
        <v>1558</v>
      </c>
      <c r="T608" s="173">
        <v>3026</v>
      </c>
      <c r="U608" s="170">
        <f t="shared" si="51"/>
        <v>281418</v>
      </c>
    </row>
    <row r="609" spans="1:21" ht="14.25" customHeight="1" x14ac:dyDescent="0.15">
      <c r="A609" s="173" t="s">
        <v>137</v>
      </c>
      <c r="B609" s="173" t="s">
        <v>1583</v>
      </c>
      <c r="C609" s="173" t="str">
        <f t="shared" si="47"/>
        <v>Apron</v>
      </c>
      <c r="D609" s="173" t="str">
        <f t="shared" si="48"/>
        <v>N/A or No Data</v>
      </c>
      <c r="E609" s="173" t="str">
        <f t="shared" si="49"/>
        <v>N/A or No Data</v>
      </c>
      <c r="F609" s="173">
        <v>0</v>
      </c>
      <c r="G609" s="173" t="s">
        <v>1663</v>
      </c>
      <c r="H609" s="173" t="str">
        <f t="shared" si="50"/>
        <v>MML-APA-004</v>
      </c>
      <c r="I609" s="173" t="s">
        <v>2273</v>
      </c>
      <c r="J609" s="173" t="s">
        <v>11766</v>
      </c>
      <c r="K609" s="174">
        <v>26</v>
      </c>
      <c r="L609" s="174">
        <v>18</v>
      </c>
      <c r="M609" s="174">
        <v>28</v>
      </c>
      <c r="N609" s="174">
        <v>39</v>
      </c>
      <c r="O609" s="174">
        <v>39</v>
      </c>
      <c r="P609" s="173" t="s">
        <v>1576</v>
      </c>
      <c r="Q609" s="174">
        <v>74</v>
      </c>
      <c r="R609" s="173" t="s">
        <v>1576</v>
      </c>
      <c r="S609" s="173" t="s">
        <v>1558</v>
      </c>
      <c r="T609" s="173">
        <v>26831</v>
      </c>
      <c r="U609" s="170">
        <f t="shared" si="51"/>
        <v>1985494</v>
      </c>
    </row>
    <row r="610" spans="1:21" ht="14.25" customHeight="1" x14ac:dyDescent="0.15">
      <c r="A610" s="173" t="s">
        <v>227</v>
      </c>
      <c r="B610" s="173" t="s">
        <v>1563</v>
      </c>
      <c r="C610" s="173" t="str">
        <f t="shared" si="47"/>
        <v>Taxilane</v>
      </c>
      <c r="D610" s="173" t="str">
        <f t="shared" si="48"/>
        <v>N/A or No Data</v>
      </c>
      <c r="E610" s="173" t="str">
        <f t="shared" si="49"/>
        <v>N/A or No Data</v>
      </c>
      <c r="F610" s="173">
        <v>0</v>
      </c>
      <c r="G610" s="173" t="s">
        <v>1555</v>
      </c>
      <c r="H610" s="173" t="str">
        <f t="shared" si="50"/>
        <v>SAZ-TLA-001</v>
      </c>
      <c r="I610" s="173" t="s">
        <v>2274</v>
      </c>
      <c r="J610" s="173" t="s">
        <v>11766</v>
      </c>
      <c r="K610" s="174">
        <v>10</v>
      </c>
      <c r="L610" s="174">
        <v>7</v>
      </c>
      <c r="M610" s="174">
        <v>14</v>
      </c>
      <c r="N610" s="174">
        <v>20</v>
      </c>
      <c r="O610" s="174">
        <v>20</v>
      </c>
      <c r="P610" s="173" t="s">
        <v>1579</v>
      </c>
      <c r="Q610" s="174">
        <v>90</v>
      </c>
      <c r="R610" s="173" t="s">
        <v>1579</v>
      </c>
      <c r="S610" s="173" t="s">
        <v>1558</v>
      </c>
      <c r="T610" s="173">
        <v>23365</v>
      </c>
      <c r="U610" s="170">
        <f t="shared" si="51"/>
        <v>2102850</v>
      </c>
    </row>
    <row r="611" spans="1:21" ht="14.25" customHeight="1" x14ac:dyDescent="0.15">
      <c r="A611" s="173" t="s">
        <v>137</v>
      </c>
      <c r="B611" s="173" t="s">
        <v>1953</v>
      </c>
      <c r="C611" s="173" t="str">
        <f t="shared" si="47"/>
        <v>Connecting Taxiway</v>
      </c>
      <c r="D611" s="173" t="str">
        <f t="shared" si="48"/>
        <v>N/A or No Data</v>
      </c>
      <c r="E611" s="173" t="str">
        <f t="shared" si="49"/>
        <v>N/A or No Data</v>
      </c>
      <c r="F611" s="173">
        <v>0</v>
      </c>
      <c r="G611" s="173" t="s">
        <v>1555</v>
      </c>
      <c r="H611" s="173" t="str">
        <f t="shared" si="50"/>
        <v>MML-CTB2-001</v>
      </c>
      <c r="I611" s="173" t="s">
        <v>2275</v>
      </c>
      <c r="J611" s="173" t="s">
        <v>11766</v>
      </c>
      <c r="K611" s="174">
        <v>23</v>
      </c>
      <c r="L611" s="174">
        <v>16</v>
      </c>
      <c r="M611" s="174">
        <v>25</v>
      </c>
      <c r="N611" s="174">
        <v>35</v>
      </c>
      <c r="O611" s="174">
        <v>35</v>
      </c>
      <c r="P611" s="173" t="s">
        <v>1576</v>
      </c>
      <c r="Q611" s="174">
        <v>77</v>
      </c>
      <c r="R611" s="173" t="s">
        <v>1576</v>
      </c>
      <c r="S611" s="173" t="s">
        <v>1558</v>
      </c>
      <c r="T611" s="173">
        <v>9482</v>
      </c>
      <c r="U611" s="170">
        <f t="shared" si="51"/>
        <v>730114</v>
      </c>
    </row>
    <row r="612" spans="1:21" ht="14.25" customHeight="1" x14ac:dyDescent="0.15">
      <c r="A612" s="173" t="s">
        <v>109</v>
      </c>
      <c r="B612" s="173" t="s">
        <v>1611</v>
      </c>
      <c r="C612" s="173" t="str">
        <f t="shared" si="47"/>
        <v>Runway</v>
      </c>
      <c r="D612" s="173" t="str">
        <f t="shared" si="48"/>
        <v>1331</v>
      </c>
      <c r="E612" s="173" t="str">
        <f t="shared" si="49"/>
        <v>13/31</v>
      </c>
      <c r="F612" s="173">
        <v>1</v>
      </c>
      <c r="G612" s="173" t="s">
        <v>1564</v>
      </c>
      <c r="H612" s="173" t="str">
        <f t="shared" si="50"/>
        <v>INL-RY1331-009</v>
      </c>
      <c r="I612" s="173" t="s">
        <v>2734</v>
      </c>
      <c r="J612" s="173" t="s">
        <v>11766</v>
      </c>
      <c r="K612" s="174">
        <v>0</v>
      </c>
      <c r="L612" s="174">
        <v>0</v>
      </c>
      <c r="M612" s="174">
        <v>0</v>
      </c>
      <c r="N612" s="174">
        <v>0</v>
      </c>
      <c r="O612" s="174">
        <v>0</v>
      </c>
      <c r="P612" s="173" t="s">
        <v>2735</v>
      </c>
      <c r="Q612" s="174">
        <v>100</v>
      </c>
      <c r="R612" s="173" t="s">
        <v>2735</v>
      </c>
      <c r="S612" s="173" t="s">
        <v>1558</v>
      </c>
      <c r="T612" s="173">
        <v>49650</v>
      </c>
      <c r="U612" s="170">
        <f t="shared" si="51"/>
        <v>4965000</v>
      </c>
    </row>
    <row r="613" spans="1:21" ht="14.25" customHeight="1" x14ac:dyDescent="0.15">
      <c r="A613" s="173" t="s">
        <v>231</v>
      </c>
      <c r="B613" s="173" t="s">
        <v>1580</v>
      </c>
      <c r="C613" s="173" t="str">
        <f t="shared" si="47"/>
        <v>Parallel Taxiway</v>
      </c>
      <c r="D613" s="173" t="str">
        <f t="shared" si="48"/>
        <v>N/A or No Data</v>
      </c>
      <c r="E613" s="173" t="str">
        <f t="shared" si="49"/>
        <v>N/A or No Data</v>
      </c>
      <c r="F613" s="173">
        <v>0</v>
      </c>
      <c r="G613" s="173" t="s">
        <v>1568</v>
      </c>
      <c r="H613" s="173" t="str">
        <f t="shared" si="50"/>
        <v>D41-PTA-002</v>
      </c>
      <c r="I613" s="173" t="s">
        <v>2277</v>
      </c>
      <c r="J613" s="173" t="s">
        <v>11766</v>
      </c>
      <c r="K613" s="174">
        <v>23</v>
      </c>
      <c r="L613" s="174">
        <v>16</v>
      </c>
      <c r="M613" s="174">
        <v>25</v>
      </c>
      <c r="N613" s="174">
        <v>35</v>
      </c>
      <c r="O613" s="174">
        <v>35</v>
      </c>
      <c r="P613" s="173" t="s">
        <v>1579</v>
      </c>
      <c r="Q613" s="174">
        <v>76</v>
      </c>
      <c r="R613" s="173" t="s">
        <v>1579</v>
      </c>
      <c r="S613" s="173" t="s">
        <v>1558</v>
      </c>
      <c r="T613" s="173">
        <v>51260</v>
      </c>
      <c r="U613" s="170">
        <f t="shared" si="51"/>
        <v>3895760</v>
      </c>
    </row>
    <row r="614" spans="1:21" ht="14.25" customHeight="1" x14ac:dyDescent="0.15">
      <c r="A614" s="173" t="s">
        <v>109</v>
      </c>
      <c r="B614" s="173" t="s">
        <v>1611</v>
      </c>
      <c r="C614" s="173" t="str">
        <f t="shared" si="47"/>
        <v>Runway</v>
      </c>
      <c r="D614" s="173" t="str">
        <f t="shared" si="48"/>
        <v>1331</v>
      </c>
      <c r="E614" s="173" t="str">
        <f t="shared" si="49"/>
        <v>13/31</v>
      </c>
      <c r="F614" s="173">
        <v>1</v>
      </c>
      <c r="G614" s="173" t="s">
        <v>1859</v>
      </c>
      <c r="H614" s="173" t="str">
        <f t="shared" si="50"/>
        <v>INL-RY1331-008</v>
      </c>
      <c r="I614" s="173" t="s">
        <v>2782</v>
      </c>
      <c r="J614" s="173" t="s">
        <v>11766</v>
      </c>
      <c r="K614" s="174">
        <v>0</v>
      </c>
      <c r="L614" s="174">
        <v>0</v>
      </c>
      <c r="M614" s="174">
        <v>0</v>
      </c>
      <c r="N614" s="174">
        <v>0</v>
      </c>
      <c r="O614" s="174">
        <v>0</v>
      </c>
      <c r="P614" s="173" t="s">
        <v>2735</v>
      </c>
      <c r="Q614" s="174">
        <v>100</v>
      </c>
      <c r="R614" s="173" t="s">
        <v>2735</v>
      </c>
      <c r="S614" s="173" t="s">
        <v>1558</v>
      </c>
      <c r="T614" s="173">
        <v>50024</v>
      </c>
      <c r="U614" s="170">
        <f t="shared" si="51"/>
        <v>5002400</v>
      </c>
    </row>
    <row r="615" spans="1:21" ht="14.25" customHeight="1" x14ac:dyDescent="0.15">
      <c r="A615" s="173" t="s">
        <v>9</v>
      </c>
      <c r="B615" s="173" t="s">
        <v>2198</v>
      </c>
      <c r="C615" s="173" t="str">
        <f t="shared" si="47"/>
        <v>Taxilane</v>
      </c>
      <c r="D615" s="173" t="str">
        <f t="shared" si="48"/>
        <v>N/A or No Data</v>
      </c>
      <c r="E615" s="173" t="str">
        <f t="shared" si="49"/>
        <v>N/A or No Data</v>
      </c>
      <c r="F615" s="173">
        <v>0</v>
      </c>
      <c r="G615" s="173" t="s">
        <v>1555</v>
      </c>
      <c r="H615" s="173" t="str">
        <f t="shared" si="50"/>
        <v>AXN-TLB-001</v>
      </c>
      <c r="I615" s="173" t="s">
        <v>2279</v>
      </c>
      <c r="J615" s="173" t="s">
        <v>11766</v>
      </c>
      <c r="K615" s="174">
        <v>35</v>
      </c>
      <c r="L615" s="174">
        <v>25</v>
      </c>
      <c r="M615" s="174">
        <v>37</v>
      </c>
      <c r="N615" s="174">
        <v>49</v>
      </c>
      <c r="O615" s="174">
        <v>49</v>
      </c>
      <c r="P615" s="173" t="s">
        <v>1576</v>
      </c>
      <c r="Q615" s="174">
        <v>65</v>
      </c>
      <c r="R615" s="173" t="s">
        <v>1576</v>
      </c>
      <c r="S615" s="173" t="s">
        <v>1586</v>
      </c>
      <c r="T615" s="173">
        <v>93498</v>
      </c>
      <c r="U615" s="170">
        <f t="shared" si="51"/>
        <v>6077370</v>
      </c>
    </row>
    <row r="616" spans="1:21" ht="14.25" customHeight="1" x14ac:dyDescent="0.15">
      <c r="A616" s="173" t="s">
        <v>115</v>
      </c>
      <c r="B616" s="173" t="s">
        <v>1563</v>
      </c>
      <c r="C616" s="173" t="str">
        <f t="shared" si="47"/>
        <v>Taxilane</v>
      </c>
      <c r="D616" s="173" t="str">
        <f t="shared" si="48"/>
        <v>N/A or No Data</v>
      </c>
      <c r="E616" s="173" t="str">
        <f t="shared" si="49"/>
        <v>N/A or No Data</v>
      </c>
      <c r="F616" s="173">
        <v>0</v>
      </c>
      <c r="G616" s="173" t="s">
        <v>1555</v>
      </c>
      <c r="H616" s="173" t="str">
        <f t="shared" si="50"/>
        <v>12Y-TLA-001</v>
      </c>
      <c r="I616" s="173" t="s">
        <v>2280</v>
      </c>
      <c r="J616" s="173" t="s">
        <v>11766</v>
      </c>
      <c r="K616" s="174">
        <v>5</v>
      </c>
      <c r="L616" s="174">
        <v>4</v>
      </c>
      <c r="M616" s="174">
        <v>10</v>
      </c>
      <c r="N616" s="174">
        <v>14</v>
      </c>
      <c r="O616" s="174">
        <v>14</v>
      </c>
      <c r="P616" s="173" t="s">
        <v>1873</v>
      </c>
      <c r="Q616" s="174">
        <v>95</v>
      </c>
      <c r="R616" s="173" t="s">
        <v>1873</v>
      </c>
      <c r="S616" s="173" t="s">
        <v>1558</v>
      </c>
      <c r="T616" s="173">
        <v>9912</v>
      </c>
      <c r="U616" s="170">
        <f t="shared" si="51"/>
        <v>941640</v>
      </c>
    </row>
    <row r="617" spans="1:21" ht="14.25" customHeight="1" x14ac:dyDescent="0.15">
      <c r="A617" s="173" t="s">
        <v>109</v>
      </c>
      <c r="B617" s="173" t="s">
        <v>1635</v>
      </c>
      <c r="C617" s="173" t="str">
        <f t="shared" si="47"/>
        <v>Runway</v>
      </c>
      <c r="D617" s="173" t="str">
        <f t="shared" si="48"/>
        <v>422</v>
      </c>
      <c r="E617" s="173" t="str">
        <f t="shared" si="49"/>
        <v>04/22</v>
      </c>
      <c r="F617" s="173">
        <v>0</v>
      </c>
      <c r="G617" s="173" t="s">
        <v>1555</v>
      </c>
      <c r="H617" s="173" t="str">
        <f t="shared" si="50"/>
        <v>INL-RY422-001</v>
      </c>
      <c r="I617" s="173" t="s">
        <v>2140</v>
      </c>
      <c r="J617" s="173" t="s">
        <v>11766</v>
      </c>
      <c r="K617" s="174">
        <v>34</v>
      </c>
      <c r="L617" s="174">
        <v>24</v>
      </c>
      <c r="M617" s="174">
        <v>36</v>
      </c>
      <c r="N617" s="174">
        <v>48</v>
      </c>
      <c r="O617" s="174">
        <v>48</v>
      </c>
      <c r="P617" s="173" t="s">
        <v>1579</v>
      </c>
      <c r="Q617" s="174">
        <v>66</v>
      </c>
      <c r="R617" s="173" t="s">
        <v>1579</v>
      </c>
      <c r="S617" s="173" t="s">
        <v>1586</v>
      </c>
      <c r="T617" s="173">
        <v>215363</v>
      </c>
      <c r="U617" s="170">
        <f t="shared" si="51"/>
        <v>14213958</v>
      </c>
    </row>
    <row r="618" spans="1:21" ht="14.25" customHeight="1" x14ac:dyDescent="0.15">
      <c r="A618" s="173" t="s">
        <v>163</v>
      </c>
      <c r="B618" s="173" t="s">
        <v>2202</v>
      </c>
      <c r="C618" s="173" t="str">
        <f t="shared" si="47"/>
        <v>Taxilane</v>
      </c>
      <c r="D618" s="173" t="str">
        <f t="shared" si="48"/>
        <v>N/A or No Data</v>
      </c>
      <c r="E618" s="173" t="str">
        <f t="shared" si="49"/>
        <v>N/A or No Data</v>
      </c>
      <c r="F618" s="173">
        <v>0</v>
      </c>
      <c r="G618" s="173" t="s">
        <v>1555</v>
      </c>
      <c r="H618" s="173" t="str">
        <f t="shared" si="50"/>
        <v>ULM-TLC-001</v>
      </c>
      <c r="I618" s="173" t="s">
        <v>2282</v>
      </c>
      <c r="J618" s="173" t="s">
        <v>11766</v>
      </c>
      <c r="K618" s="174">
        <v>45</v>
      </c>
      <c r="L618" s="174">
        <v>33</v>
      </c>
      <c r="M618" s="174">
        <v>46</v>
      </c>
      <c r="N618" s="174">
        <v>60</v>
      </c>
      <c r="O618" s="174">
        <v>60</v>
      </c>
      <c r="P618" s="173" t="s">
        <v>1576</v>
      </c>
      <c r="Q618" s="174">
        <v>53</v>
      </c>
      <c r="R618" s="173" t="s">
        <v>1576</v>
      </c>
      <c r="S618" s="173" t="s">
        <v>1566</v>
      </c>
      <c r="T618" s="173">
        <v>11075</v>
      </c>
      <c r="U618" s="170">
        <f t="shared" si="51"/>
        <v>586975</v>
      </c>
    </row>
    <row r="619" spans="1:21" ht="14.25" customHeight="1" x14ac:dyDescent="0.15">
      <c r="A619" s="173" t="s">
        <v>33</v>
      </c>
      <c r="B619" s="173" t="s">
        <v>1583</v>
      </c>
      <c r="C619" s="173" t="str">
        <f t="shared" si="47"/>
        <v>Apron</v>
      </c>
      <c r="D619" s="173" t="str">
        <f t="shared" si="48"/>
        <v>N/A or No Data</v>
      </c>
      <c r="E619" s="173" t="str">
        <f t="shared" si="49"/>
        <v>N/A or No Data</v>
      </c>
      <c r="F619" s="173">
        <v>0</v>
      </c>
      <c r="G619" s="173" t="s">
        <v>1663</v>
      </c>
      <c r="H619" s="173" t="str">
        <f t="shared" si="50"/>
        <v>BRD-APA-004</v>
      </c>
      <c r="I619" s="173" t="s">
        <v>2283</v>
      </c>
      <c r="J619" s="173" t="s">
        <v>11766</v>
      </c>
      <c r="K619" s="174">
        <v>28</v>
      </c>
      <c r="L619" s="174">
        <v>20</v>
      </c>
      <c r="M619" s="174">
        <v>30</v>
      </c>
      <c r="N619" s="174">
        <v>41</v>
      </c>
      <c r="O619" s="174">
        <v>41</v>
      </c>
      <c r="P619" s="173" t="s">
        <v>1778</v>
      </c>
      <c r="Q619" s="174">
        <v>72</v>
      </c>
      <c r="R619" s="173" t="s">
        <v>1778</v>
      </c>
      <c r="S619" s="173" t="s">
        <v>1558</v>
      </c>
      <c r="T619" s="173">
        <v>17803</v>
      </c>
      <c r="U619" s="170">
        <f t="shared" si="51"/>
        <v>1281816</v>
      </c>
    </row>
    <row r="620" spans="1:21" ht="14.25" customHeight="1" x14ac:dyDescent="0.15">
      <c r="A620" s="173" t="s">
        <v>173</v>
      </c>
      <c r="B620" s="173" t="s">
        <v>1571</v>
      </c>
      <c r="C620" s="173" t="str">
        <f t="shared" si="47"/>
        <v>Connecting Taxiway</v>
      </c>
      <c r="D620" s="173" t="str">
        <f t="shared" si="48"/>
        <v>N/A or No Data</v>
      </c>
      <c r="E620" s="173" t="str">
        <f t="shared" si="49"/>
        <v>N/A or No Data</v>
      </c>
      <c r="F620" s="173">
        <v>0</v>
      </c>
      <c r="G620" s="173" t="s">
        <v>1555</v>
      </c>
      <c r="H620" s="173" t="str">
        <f t="shared" si="50"/>
        <v>OWA-CTA3-001</v>
      </c>
      <c r="I620" s="173" t="s">
        <v>2284</v>
      </c>
      <c r="J620" s="173" t="s">
        <v>11766</v>
      </c>
      <c r="K620" s="174">
        <v>0</v>
      </c>
      <c r="L620" s="174">
        <v>0</v>
      </c>
      <c r="M620" s="174">
        <v>0</v>
      </c>
      <c r="N620" s="174">
        <v>0</v>
      </c>
      <c r="O620" s="174">
        <v>0</v>
      </c>
      <c r="P620" s="173" t="s">
        <v>1576</v>
      </c>
      <c r="Q620" s="174">
        <v>100</v>
      </c>
      <c r="R620" s="173" t="s">
        <v>1576</v>
      </c>
      <c r="S620" s="173" t="s">
        <v>1558</v>
      </c>
      <c r="T620" s="173">
        <v>14141</v>
      </c>
      <c r="U620" s="170">
        <f t="shared" si="51"/>
        <v>1414100</v>
      </c>
    </row>
    <row r="621" spans="1:21" ht="14.25" customHeight="1" x14ac:dyDescent="0.15">
      <c r="A621" s="173" t="s">
        <v>119</v>
      </c>
      <c r="B621" s="173" t="s">
        <v>2198</v>
      </c>
      <c r="C621" s="173" t="str">
        <f t="shared" si="47"/>
        <v>Taxilane</v>
      </c>
      <c r="D621" s="173" t="str">
        <f t="shared" si="48"/>
        <v>N/A or No Data</v>
      </c>
      <c r="E621" s="173" t="str">
        <f t="shared" si="49"/>
        <v>N/A or No Data</v>
      </c>
      <c r="F621" s="173">
        <v>0</v>
      </c>
      <c r="G621" s="173" t="s">
        <v>1555</v>
      </c>
      <c r="H621" s="173" t="str">
        <f t="shared" si="50"/>
        <v>LXL-TLB-001</v>
      </c>
      <c r="I621" s="173" t="s">
        <v>2285</v>
      </c>
      <c r="J621" s="173" t="s">
        <v>11766</v>
      </c>
      <c r="K621" s="174">
        <v>0</v>
      </c>
      <c r="L621" s="174">
        <v>0</v>
      </c>
      <c r="M621" s="174">
        <v>0</v>
      </c>
      <c r="N621" s="174">
        <v>0</v>
      </c>
      <c r="O621" s="174">
        <v>0</v>
      </c>
      <c r="P621" s="173" t="s">
        <v>1579</v>
      </c>
      <c r="Q621" s="174">
        <v>100</v>
      </c>
      <c r="R621" s="173" t="s">
        <v>1885</v>
      </c>
      <c r="S621" s="173" t="s">
        <v>1558</v>
      </c>
      <c r="T621" s="173">
        <v>18582</v>
      </c>
      <c r="U621" s="170">
        <f t="shared" si="51"/>
        <v>1858200</v>
      </c>
    </row>
    <row r="622" spans="1:21" ht="14.25" customHeight="1" x14ac:dyDescent="0.15">
      <c r="A622" s="173" t="s">
        <v>177</v>
      </c>
      <c r="B622" s="173" t="s">
        <v>1563</v>
      </c>
      <c r="C622" s="173" t="str">
        <f t="shared" si="47"/>
        <v>Taxilane</v>
      </c>
      <c r="D622" s="173" t="str">
        <f t="shared" si="48"/>
        <v>N/A or No Data</v>
      </c>
      <c r="E622" s="173" t="str">
        <f t="shared" si="49"/>
        <v>N/A or No Data</v>
      </c>
      <c r="F622" s="173">
        <v>0</v>
      </c>
      <c r="G622" s="173" t="s">
        <v>1555</v>
      </c>
      <c r="H622" s="173" t="str">
        <f t="shared" si="50"/>
        <v>PEX-TLA-001</v>
      </c>
      <c r="I622" s="173" t="s">
        <v>2286</v>
      </c>
      <c r="J622" s="173" t="s">
        <v>11766</v>
      </c>
      <c r="K622" s="174">
        <v>33</v>
      </c>
      <c r="L622" s="174">
        <v>23</v>
      </c>
      <c r="M622" s="174">
        <v>35</v>
      </c>
      <c r="N622" s="174">
        <v>47</v>
      </c>
      <c r="O622" s="174">
        <v>47</v>
      </c>
      <c r="P622" s="173" t="s">
        <v>2287</v>
      </c>
      <c r="Q622" s="174">
        <v>67</v>
      </c>
      <c r="R622" s="173" t="s">
        <v>2287</v>
      </c>
      <c r="S622" s="173" t="s">
        <v>1586</v>
      </c>
      <c r="T622" s="173">
        <v>29841</v>
      </c>
      <c r="U622" s="170">
        <f t="shared" si="51"/>
        <v>1999347</v>
      </c>
    </row>
    <row r="623" spans="1:21" ht="14.25" customHeight="1" x14ac:dyDescent="0.15">
      <c r="A623" s="173" t="s">
        <v>53</v>
      </c>
      <c r="B623" s="173" t="s">
        <v>2198</v>
      </c>
      <c r="C623" s="173" t="str">
        <f t="shared" si="47"/>
        <v>Taxilane</v>
      </c>
      <c r="D623" s="173" t="str">
        <f t="shared" si="48"/>
        <v>N/A or No Data</v>
      </c>
      <c r="E623" s="173" t="str">
        <f t="shared" si="49"/>
        <v>N/A or No Data</v>
      </c>
      <c r="F623" s="173">
        <v>0</v>
      </c>
      <c r="G623" s="173" t="s">
        <v>1555</v>
      </c>
      <c r="H623" s="173" t="str">
        <f t="shared" si="50"/>
        <v>DTL-TLB-001</v>
      </c>
      <c r="I623" s="173" t="s">
        <v>2288</v>
      </c>
      <c r="J623" s="173" t="s">
        <v>11766</v>
      </c>
      <c r="K623" s="174">
        <v>22</v>
      </c>
      <c r="L623" s="174">
        <v>15</v>
      </c>
      <c r="M623" s="174">
        <v>25</v>
      </c>
      <c r="N623" s="174">
        <v>34</v>
      </c>
      <c r="O623" s="174">
        <v>34</v>
      </c>
      <c r="P623" s="173" t="s">
        <v>1654</v>
      </c>
      <c r="Q623" s="174">
        <v>78</v>
      </c>
      <c r="R623" s="173" t="s">
        <v>1654</v>
      </c>
      <c r="S623" s="173" t="s">
        <v>1558</v>
      </c>
      <c r="T623" s="173">
        <v>16357</v>
      </c>
      <c r="U623" s="170">
        <f t="shared" si="51"/>
        <v>1275846</v>
      </c>
    </row>
    <row r="624" spans="1:21" ht="14.25" customHeight="1" x14ac:dyDescent="0.15">
      <c r="A624" s="173" t="s">
        <v>177</v>
      </c>
      <c r="B624" s="173" t="s">
        <v>1627</v>
      </c>
      <c r="C624" s="173" t="str">
        <f t="shared" si="47"/>
        <v>Connecting Taxiway</v>
      </c>
      <c r="D624" s="173" t="str">
        <f t="shared" si="48"/>
        <v>N/A or No Data</v>
      </c>
      <c r="E624" s="173" t="str">
        <f t="shared" si="49"/>
        <v>N/A or No Data</v>
      </c>
      <c r="F624" s="173">
        <v>0</v>
      </c>
      <c r="G624" s="173" t="s">
        <v>1555</v>
      </c>
      <c r="H624" s="173" t="str">
        <f t="shared" si="50"/>
        <v>PEX-CTA-001</v>
      </c>
      <c r="I624" s="173" t="s">
        <v>2289</v>
      </c>
      <c r="J624" s="173" t="s">
        <v>11766</v>
      </c>
      <c r="K624" s="174">
        <v>59</v>
      </c>
      <c r="L624" s="174">
        <v>45</v>
      </c>
      <c r="M624" s="174">
        <v>59</v>
      </c>
      <c r="N624" s="174">
        <v>73</v>
      </c>
      <c r="O624" s="174">
        <v>73</v>
      </c>
      <c r="P624" s="173" t="s">
        <v>2287</v>
      </c>
      <c r="Q624" s="174">
        <v>58</v>
      </c>
      <c r="R624" s="173" t="s">
        <v>2287</v>
      </c>
      <c r="S624" s="173" t="s">
        <v>1566</v>
      </c>
      <c r="T624" s="173">
        <v>9628</v>
      </c>
      <c r="U624" s="170">
        <f t="shared" si="51"/>
        <v>558424</v>
      </c>
    </row>
    <row r="625" spans="1:21" ht="14.25" customHeight="1" x14ac:dyDescent="0.15">
      <c r="A625" s="173" t="s">
        <v>21</v>
      </c>
      <c r="B625" s="173" t="s">
        <v>1637</v>
      </c>
      <c r="C625" s="173" t="str">
        <f t="shared" si="47"/>
        <v>Apron</v>
      </c>
      <c r="D625" s="173" t="str">
        <f t="shared" si="48"/>
        <v>N/A or No Data</v>
      </c>
      <c r="E625" s="173" t="str">
        <f t="shared" si="49"/>
        <v>N/A or No Data</v>
      </c>
      <c r="F625" s="173">
        <v>0</v>
      </c>
      <c r="G625" s="173" t="s">
        <v>1568</v>
      </c>
      <c r="H625" s="173" t="str">
        <f t="shared" si="50"/>
        <v>BJI-APB-002</v>
      </c>
      <c r="I625" s="173" t="s">
        <v>2290</v>
      </c>
      <c r="J625" s="173" t="s">
        <v>11766</v>
      </c>
      <c r="K625" s="174">
        <v>30</v>
      </c>
      <c r="L625" s="174">
        <v>12</v>
      </c>
      <c r="M625" s="174">
        <v>24</v>
      </c>
      <c r="N625" s="174">
        <v>34</v>
      </c>
      <c r="O625" s="174">
        <v>34</v>
      </c>
      <c r="P625" s="173" t="s">
        <v>1585</v>
      </c>
      <c r="Q625" s="174">
        <v>70</v>
      </c>
      <c r="R625" s="173" t="s">
        <v>1585</v>
      </c>
      <c r="S625" s="173" t="s">
        <v>1586</v>
      </c>
      <c r="T625" s="173">
        <v>14359</v>
      </c>
      <c r="U625" s="170">
        <f t="shared" si="51"/>
        <v>1005130</v>
      </c>
    </row>
    <row r="626" spans="1:21" ht="14.25" customHeight="1" x14ac:dyDescent="0.15">
      <c r="A626" s="173" t="s">
        <v>35</v>
      </c>
      <c r="B626" s="173" t="s">
        <v>1563</v>
      </c>
      <c r="C626" s="173" t="str">
        <f t="shared" si="47"/>
        <v>Taxilane</v>
      </c>
      <c r="D626" s="173" t="str">
        <f t="shared" si="48"/>
        <v>N/A or No Data</v>
      </c>
      <c r="E626" s="173" t="str">
        <f t="shared" si="49"/>
        <v>N/A or No Data</v>
      </c>
      <c r="F626" s="173">
        <v>0</v>
      </c>
      <c r="G626" s="173" t="s">
        <v>1555</v>
      </c>
      <c r="H626" s="173" t="str">
        <f t="shared" si="50"/>
        <v>6D1-TLA-001</v>
      </c>
      <c r="I626" s="173" t="s">
        <v>2291</v>
      </c>
      <c r="J626" s="173" t="s">
        <v>11766</v>
      </c>
      <c r="K626" s="174">
        <v>30</v>
      </c>
      <c r="L626" s="174">
        <v>21</v>
      </c>
      <c r="M626" s="174">
        <v>32</v>
      </c>
      <c r="N626" s="174">
        <v>43</v>
      </c>
      <c r="O626" s="174">
        <v>43</v>
      </c>
      <c r="P626" s="173" t="s">
        <v>1570</v>
      </c>
      <c r="Q626" s="174">
        <v>70</v>
      </c>
      <c r="R626" s="173" t="s">
        <v>1570</v>
      </c>
      <c r="S626" s="173" t="s">
        <v>1586</v>
      </c>
      <c r="T626" s="173">
        <v>14222</v>
      </c>
      <c r="U626" s="170">
        <f t="shared" si="51"/>
        <v>995540</v>
      </c>
    </row>
    <row r="627" spans="1:21" ht="14.25" customHeight="1" x14ac:dyDescent="0.15">
      <c r="A627" s="173" t="s">
        <v>247</v>
      </c>
      <c r="B627" s="173" t="s">
        <v>1563</v>
      </c>
      <c r="C627" s="173" t="str">
        <f t="shared" si="47"/>
        <v>Taxilane</v>
      </c>
      <c r="D627" s="173" t="str">
        <f t="shared" si="48"/>
        <v>N/A or No Data</v>
      </c>
      <c r="E627" s="173" t="str">
        <f t="shared" si="49"/>
        <v>N/A or No Data</v>
      </c>
      <c r="F627" s="173">
        <v>0</v>
      </c>
      <c r="G627" s="173" t="s">
        <v>1555</v>
      </c>
      <c r="H627" s="173" t="str">
        <f t="shared" si="50"/>
        <v>D37-TLA-001</v>
      </c>
      <c r="I627" s="173" t="s">
        <v>2292</v>
      </c>
      <c r="J627" s="173" t="s">
        <v>11766</v>
      </c>
      <c r="K627" s="174">
        <v>69</v>
      </c>
      <c r="L627" s="174">
        <v>55</v>
      </c>
      <c r="M627" s="174">
        <v>68</v>
      </c>
      <c r="N627" s="174">
        <v>81</v>
      </c>
      <c r="O627" s="174">
        <v>81</v>
      </c>
      <c r="P627" s="173" t="s">
        <v>1673</v>
      </c>
      <c r="Q627" s="174">
        <v>21</v>
      </c>
      <c r="R627" s="173" t="s">
        <v>1673</v>
      </c>
      <c r="S627" s="173" t="s">
        <v>1566</v>
      </c>
      <c r="T627" s="173">
        <v>13326</v>
      </c>
      <c r="U627" s="170">
        <f t="shared" si="51"/>
        <v>279846</v>
      </c>
    </row>
    <row r="628" spans="1:21" ht="14.25" customHeight="1" x14ac:dyDescent="0.15">
      <c r="A628" s="173" t="s">
        <v>137</v>
      </c>
      <c r="B628" s="173" t="s">
        <v>1583</v>
      </c>
      <c r="C628" s="173" t="str">
        <f t="shared" si="47"/>
        <v>Apron</v>
      </c>
      <c r="D628" s="173" t="str">
        <f t="shared" si="48"/>
        <v>N/A or No Data</v>
      </c>
      <c r="E628" s="173" t="str">
        <f t="shared" si="49"/>
        <v>N/A or No Data</v>
      </c>
      <c r="F628" s="173">
        <v>0</v>
      </c>
      <c r="G628" s="173" t="s">
        <v>1568</v>
      </c>
      <c r="H628" s="173" t="str">
        <f t="shared" si="50"/>
        <v>MML-APA-002</v>
      </c>
      <c r="I628" s="173" t="s">
        <v>2293</v>
      </c>
      <c r="J628" s="173" t="s">
        <v>11766</v>
      </c>
      <c r="K628" s="174">
        <v>10</v>
      </c>
      <c r="L628" s="174">
        <v>0</v>
      </c>
      <c r="M628" s="174">
        <v>1</v>
      </c>
      <c r="N628" s="174">
        <v>5</v>
      </c>
      <c r="O628" s="174">
        <v>5</v>
      </c>
      <c r="P628" s="173" t="s">
        <v>1576</v>
      </c>
      <c r="Q628" s="174">
        <v>96</v>
      </c>
      <c r="R628" s="173" t="s">
        <v>1576</v>
      </c>
      <c r="S628" s="173" t="s">
        <v>1558</v>
      </c>
      <c r="T628" s="173">
        <v>49895</v>
      </c>
      <c r="U628" s="170">
        <f t="shared" si="51"/>
        <v>4789920</v>
      </c>
    </row>
    <row r="629" spans="1:21" ht="14.25" customHeight="1" x14ac:dyDescent="0.15">
      <c r="A629" s="173" t="s">
        <v>47</v>
      </c>
      <c r="B629" s="173" t="s">
        <v>2294</v>
      </c>
      <c r="C629" s="173" t="str">
        <f t="shared" si="47"/>
        <v>Connecting Taxiway</v>
      </c>
      <c r="D629" s="173" t="str">
        <f t="shared" si="48"/>
        <v>N/A or No Data</v>
      </c>
      <c r="E629" s="173" t="str">
        <f t="shared" si="49"/>
        <v>N/A or No Data</v>
      </c>
      <c r="F629" s="173">
        <v>0</v>
      </c>
      <c r="G629" s="173" t="s">
        <v>1555</v>
      </c>
      <c r="H629" s="173" t="str">
        <f t="shared" si="50"/>
        <v>COQ-CTA1X-001</v>
      </c>
      <c r="I629" s="173" t="s">
        <v>2295</v>
      </c>
      <c r="J629" s="173" t="s">
        <v>11766</v>
      </c>
      <c r="K629" s="174">
        <v>40</v>
      </c>
      <c r="L629" s="174">
        <v>29</v>
      </c>
      <c r="M629" s="174">
        <v>41</v>
      </c>
      <c r="N629" s="174">
        <v>54</v>
      </c>
      <c r="O629" s="174">
        <v>54</v>
      </c>
      <c r="P629" s="173" t="s">
        <v>1713</v>
      </c>
      <c r="Q629" s="174">
        <v>60</v>
      </c>
      <c r="R629" s="173" t="s">
        <v>1713</v>
      </c>
      <c r="S629" s="173" t="s">
        <v>1586</v>
      </c>
      <c r="T629" s="173">
        <v>6000</v>
      </c>
      <c r="U629" s="170">
        <f t="shared" si="51"/>
        <v>360000</v>
      </c>
    </row>
    <row r="630" spans="1:21" ht="14.25" customHeight="1" x14ac:dyDescent="0.15">
      <c r="A630" s="173" t="s">
        <v>107</v>
      </c>
      <c r="B630" s="173" t="s">
        <v>1580</v>
      </c>
      <c r="C630" s="173" t="str">
        <f t="shared" si="47"/>
        <v>Parallel Taxiway</v>
      </c>
      <c r="D630" s="173" t="str">
        <f t="shared" si="48"/>
        <v>N/A or No Data</v>
      </c>
      <c r="E630" s="173" t="str">
        <f t="shared" si="49"/>
        <v>N/A or No Data</v>
      </c>
      <c r="F630" s="173">
        <v>0</v>
      </c>
      <c r="G630" s="173" t="s">
        <v>1555</v>
      </c>
      <c r="H630" s="173" t="str">
        <f t="shared" si="50"/>
        <v>HCD-PTA-001</v>
      </c>
      <c r="I630" s="173" t="s">
        <v>2296</v>
      </c>
      <c r="J630" s="173" t="s">
        <v>11766</v>
      </c>
      <c r="K630" s="174">
        <v>4</v>
      </c>
      <c r="L630" s="174">
        <v>3</v>
      </c>
      <c r="M630" s="174">
        <v>9</v>
      </c>
      <c r="N630" s="174">
        <v>13</v>
      </c>
      <c r="O630" s="174">
        <v>13</v>
      </c>
      <c r="P630" s="173" t="s">
        <v>1576</v>
      </c>
      <c r="Q630" s="174">
        <v>96</v>
      </c>
      <c r="R630" s="173" t="s">
        <v>1576</v>
      </c>
      <c r="S630" s="173" t="s">
        <v>1558</v>
      </c>
      <c r="T630" s="173">
        <v>7689</v>
      </c>
      <c r="U630" s="170">
        <f t="shared" si="51"/>
        <v>738144</v>
      </c>
    </row>
    <row r="631" spans="1:21" ht="14.25" customHeight="1" x14ac:dyDescent="0.15">
      <c r="A631" s="173" t="s">
        <v>233</v>
      </c>
      <c r="B631" s="173" t="s">
        <v>1602</v>
      </c>
      <c r="C631" s="173" t="str">
        <f t="shared" si="47"/>
        <v>Parallel Taxiway</v>
      </c>
      <c r="D631" s="173" t="str">
        <f t="shared" si="48"/>
        <v>N/A or No Data</v>
      </c>
      <c r="E631" s="173" t="str">
        <f t="shared" si="49"/>
        <v>N/A or No Data</v>
      </c>
      <c r="F631" s="173">
        <v>0</v>
      </c>
      <c r="G631" s="173" t="s">
        <v>1555</v>
      </c>
      <c r="H631" s="173" t="str">
        <f t="shared" si="50"/>
        <v>TVF-PTB-001</v>
      </c>
      <c r="I631" s="173" t="s">
        <v>2297</v>
      </c>
      <c r="J631" s="173" t="s">
        <v>11766</v>
      </c>
      <c r="K631" s="174">
        <v>24</v>
      </c>
      <c r="L631" s="174">
        <v>17</v>
      </c>
      <c r="M631" s="174">
        <v>26</v>
      </c>
      <c r="N631" s="174">
        <v>36</v>
      </c>
      <c r="O631" s="174">
        <v>36</v>
      </c>
      <c r="P631" s="173" t="s">
        <v>1579</v>
      </c>
      <c r="Q631" s="174">
        <v>76</v>
      </c>
      <c r="R631" s="173" t="s">
        <v>1579</v>
      </c>
      <c r="S631" s="173" t="s">
        <v>1558</v>
      </c>
      <c r="T631" s="173">
        <v>224770</v>
      </c>
      <c r="U631" s="170">
        <f t="shared" si="51"/>
        <v>17082520</v>
      </c>
    </row>
    <row r="632" spans="1:21" ht="14.25" customHeight="1" x14ac:dyDescent="0.15">
      <c r="A632" s="173" t="s">
        <v>239</v>
      </c>
      <c r="B632" s="173" t="s">
        <v>1795</v>
      </c>
      <c r="C632" s="173" t="str">
        <f t="shared" si="47"/>
        <v>Connecting Taxiway</v>
      </c>
      <c r="D632" s="173" t="str">
        <f t="shared" si="48"/>
        <v>N/A or No Data</v>
      </c>
      <c r="E632" s="173" t="str">
        <f t="shared" si="49"/>
        <v>N/A or No Data</v>
      </c>
      <c r="F632" s="173">
        <v>0</v>
      </c>
      <c r="G632" s="173" t="s">
        <v>1555</v>
      </c>
      <c r="H632" s="173" t="str">
        <f t="shared" si="50"/>
        <v>TWM-CTD-001</v>
      </c>
      <c r="I632" s="173" t="s">
        <v>2298</v>
      </c>
      <c r="J632" s="173" t="s">
        <v>11766</v>
      </c>
      <c r="K632" s="174">
        <v>9</v>
      </c>
      <c r="L632" s="174">
        <v>6</v>
      </c>
      <c r="M632" s="174">
        <v>13</v>
      </c>
      <c r="N632" s="174">
        <v>19</v>
      </c>
      <c r="O632" s="174">
        <v>19</v>
      </c>
      <c r="P632" s="173" t="s">
        <v>1599</v>
      </c>
      <c r="Q632" s="174">
        <v>91</v>
      </c>
      <c r="R632" s="173" t="s">
        <v>1599</v>
      </c>
      <c r="S632" s="173" t="s">
        <v>1558</v>
      </c>
      <c r="T632" s="173">
        <v>5392</v>
      </c>
      <c r="U632" s="170">
        <f t="shared" si="51"/>
        <v>490672</v>
      </c>
    </row>
    <row r="633" spans="1:21" ht="14.25" customHeight="1" x14ac:dyDescent="0.15">
      <c r="A633" s="173" t="s">
        <v>53</v>
      </c>
      <c r="B633" s="173" t="s">
        <v>1563</v>
      </c>
      <c r="C633" s="173" t="str">
        <f t="shared" si="47"/>
        <v>Taxilane</v>
      </c>
      <c r="D633" s="173" t="str">
        <f t="shared" si="48"/>
        <v>N/A or No Data</v>
      </c>
      <c r="E633" s="173" t="str">
        <f t="shared" si="49"/>
        <v>N/A or No Data</v>
      </c>
      <c r="F633" s="173">
        <v>0</v>
      </c>
      <c r="G633" s="173" t="s">
        <v>1555</v>
      </c>
      <c r="H633" s="173" t="str">
        <f t="shared" si="50"/>
        <v>DTL-TLA-001</v>
      </c>
      <c r="I633" s="173" t="s">
        <v>2299</v>
      </c>
      <c r="J633" s="173" t="s">
        <v>11766</v>
      </c>
      <c r="K633" s="174">
        <v>26</v>
      </c>
      <c r="L633" s="174">
        <v>18</v>
      </c>
      <c r="M633" s="174">
        <v>28</v>
      </c>
      <c r="N633" s="174">
        <v>39</v>
      </c>
      <c r="O633" s="174">
        <v>39</v>
      </c>
      <c r="P633" s="173" t="s">
        <v>1654</v>
      </c>
      <c r="Q633" s="174">
        <v>74</v>
      </c>
      <c r="R633" s="173" t="s">
        <v>1654</v>
      </c>
      <c r="S633" s="173" t="s">
        <v>1558</v>
      </c>
      <c r="T633" s="173">
        <v>15122</v>
      </c>
      <c r="U633" s="170">
        <f t="shared" si="51"/>
        <v>1119028</v>
      </c>
    </row>
    <row r="634" spans="1:21" ht="14.25" customHeight="1" x14ac:dyDescent="0.15">
      <c r="A634" s="173" t="s">
        <v>259</v>
      </c>
      <c r="B634" s="173" t="s">
        <v>1580</v>
      </c>
      <c r="C634" s="173" t="str">
        <f t="shared" si="47"/>
        <v>Parallel Taxiway</v>
      </c>
      <c r="D634" s="173" t="str">
        <f t="shared" si="48"/>
        <v>N/A or No Data</v>
      </c>
      <c r="E634" s="173" t="str">
        <f t="shared" si="49"/>
        <v>N/A or No Data</v>
      </c>
      <c r="F634" s="173">
        <v>0</v>
      </c>
      <c r="G634" s="173" t="s">
        <v>1555</v>
      </c>
      <c r="H634" s="173" t="str">
        <f t="shared" si="50"/>
        <v>BDH-PTA-001</v>
      </c>
      <c r="I634" s="173" t="s">
        <v>2300</v>
      </c>
      <c r="J634" s="173" t="s">
        <v>11766</v>
      </c>
      <c r="K634" s="174">
        <v>21</v>
      </c>
      <c r="L634" s="174">
        <v>14</v>
      </c>
      <c r="M634" s="174">
        <v>24</v>
      </c>
      <c r="N634" s="174">
        <v>33</v>
      </c>
      <c r="O634" s="174">
        <v>33</v>
      </c>
      <c r="P634" s="173" t="s">
        <v>1691</v>
      </c>
      <c r="Q634" s="174">
        <v>79</v>
      </c>
      <c r="R634" s="173" t="s">
        <v>1691</v>
      </c>
      <c r="S634" s="173" t="s">
        <v>1558</v>
      </c>
      <c r="T634" s="173">
        <v>274998</v>
      </c>
      <c r="U634" s="170">
        <f t="shared" si="51"/>
        <v>21724842</v>
      </c>
    </row>
    <row r="635" spans="1:21" ht="14.25" customHeight="1" x14ac:dyDescent="0.15">
      <c r="A635" s="173" t="s">
        <v>155</v>
      </c>
      <c r="B635" s="173" t="s">
        <v>1684</v>
      </c>
      <c r="C635" s="173" t="str">
        <f t="shared" si="47"/>
        <v>Runway</v>
      </c>
      <c r="D635" s="173" t="str">
        <f t="shared" si="48"/>
        <v>1230</v>
      </c>
      <c r="E635" s="173" t="str">
        <f t="shared" si="49"/>
        <v>12/30</v>
      </c>
      <c r="F635" s="173">
        <v>1</v>
      </c>
      <c r="G635" s="173" t="s">
        <v>1555</v>
      </c>
      <c r="H635" s="173" t="str">
        <f t="shared" si="50"/>
        <v>JKJ-RY1230-001</v>
      </c>
      <c r="I635" s="173" t="s">
        <v>2011</v>
      </c>
      <c r="J635" s="173" t="s">
        <v>11766</v>
      </c>
      <c r="K635" s="174">
        <v>33</v>
      </c>
      <c r="L635" s="174">
        <v>23</v>
      </c>
      <c r="M635" s="174">
        <v>35</v>
      </c>
      <c r="N635" s="174">
        <v>47</v>
      </c>
      <c r="O635" s="174">
        <v>47</v>
      </c>
      <c r="P635" s="173" t="s">
        <v>1836</v>
      </c>
      <c r="Q635" s="174">
        <v>67</v>
      </c>
      <c r="R635" s="173" t="s">
        <v>1836</v>
      </c>
      <c r="S635" s="173" t="s">
        <v>1586</v>
      </c>
      <c r="T635" s="173">
        <v>299665</v>
      </c>
      <c r="U635" s="170">
        <f t="shared" si="51"/>
        <v>20077555</v>
      </c>
    </row>
    <row r="636" spans="1:21" ht="14.25" customHeight="1" x14ac:dyDescent="0.15">
      <c r="A636" s="173" t="s">
        <v>155</v>
      </c>
      <c r="B636" s="173" t="s">
        <v>1684</v>
      </c>
      <c r="C636" s="173" t="str">
        <f t="shared" si="47"/>
        <v>Runway</v>
      </c>
      <c r="D636" s="173" t="str">
        <f t="shared" si="48"/>
        <v>1230</v>
      </c>
      <c r="E636" s="173" t="str">
        <f t="shared" si="49"/>
        <v>12/30</v>
      </c>
      <c r="F636" s="173">
        <v>1</v>
      </c>
      <c r="G636" s="173" t="s">
        <v>1568</v>
      </c>
      <c r="H636" s="173" t="str">
        <f t="shared" si="50"/>
        <v>JKJ-RY1230-002</v>
      </c>
      <c r="I636" s="173" t="s">
        <v>2402</v>
      </c>
      <c r="J636" s="173" t="s">
        <v>11766</v>
      </c>
      <c r="K636" s="174">
        <v>24</v>
      </c>
      <c r="L636" s="174">
        <v>17</v>
      </c>
      <c r="M636" s="174">
        <v>26</v>
      </c>
      <c r="N636" s="174">
        <v>36</v>
      </c>
      <c r="O636" s="174">
        <v>36</v>
      </c>
      <c r="P636" s="173" t="s">
        <v>1836</v>
      </c>
      <c r="Q636" s="174">
        <v>73</v>
      </c>
      <c r="R636" s="173" t="s">
        <v>1836</v>
      </c>
      <c r="S636" s="173" t="s">
        <v>1558</v>
      </c>
      <c r="T636" s="173">
        <v>22475</v>
      </c>
      <c r="U636" s="170">
        <f t="shared" si="51"/>
        <v>1640675</v>
      </c>
    </row>
    <row r="637" spans="1:21" ht="14.25" customHeight="1" x14ac:dyDescent="0.15">
      <c r="A637" s="173" t="s">
        <v>53</v>
      </c>
      <c r="B637" s="173" t="s">
        <v>1681</v>
      </c>
      <c r="C637" s="173" t="str">
        <f t="shared" si="47"/>
        <v>Partial Parallel</v>
      </c>
      <c r="D637" s="173" t="str">
        <f t="shared" si="48"/>
        <v>N/A or No Data</v>
      </c>
      <c r="E637" s="173" t="str">
        <f t="shared" si="49"/>
        <v>N/A or No Data</v>
      </c>
      <c r="F637" s="173">
        <v>0</v>
      </c>
      <c r="G637" s="173" t="s">
        <v>1555</v>
      </c>
      <c r="H637" s="173" t="str">
        <f t="shared" si="50"/>
        <v>DTL-PPTA-001</v>
      </c>
      <c r="I637" s="173" t="s">
        <v>2303</v>
      </c>
      <c r="J637" s="173" t="s">
        <v>11766</v>
      </c>
      <c r="K637" s="174">
        <v>26</v>
      </c>
      <c r="L637" s="174">
        <v>18</v>
      </c>
      <c r="M637" s="174">
        <v>28</v>
      </c>
      <c r="N637" s="174">
        <v>39</v>
      </c>
      <c r="O637" s="174">
        <v>39</v>
      </c>
      <c r="P637" s="173" t="s">
        <v>1654</v>
      </c>
      <c r="Q637" s="174">
        <v>74</v>
      </c>
      <c r="R637" s="173" t="s">
        <v>1654</v>
      </c>
      <c r="S637" s="173" t="s">
        <v>1558</v>
      </c>
      <c r="T637" s="173">
        <v>96762</v>
      </c>
      <c r="U637" s="170">
        <f t="shared" si="51"/>
        <v>7160388</v>
      </c>
    </row>
    <row r="638" spans="1:21" ht="14.25" customHeight="1" x14ac:dyDescent="0.15">
      <c r="A638" s="173" t="s">
        <v>173</v>
      </c>
      <c r="B638" s="173" t="s">
        <v>1602</v>
      </c>
      <c r="C638" s="173" t="str">
        <f t="shared" si="47"/>
        <v>Parallel Taxiway</v>
      </c>
      <c r="D638" s="173" t="str">
        <f t="shared" si="48"/>
        <v>N/A or No Data</v>
      </c>
      <c r="E638" s="173" t="str">
        <f t="shared" si="49"/>
        <v>N/A or No Data</v>
      </c>
      <c r="F638" s="173">
        <v>0</v>
      </c>
      <c r="G638" s="173" t="s">
        <v>1581</v>
      </c>
      <c r="H638" s="173" t="str">
        <f t="shared" si="50"/>
        <v>OWA-PTB-003</v>
      </c>
      <c r="I638" s="173" t="s">
        <v>2304</v>
      </c>
      <c r="J638" s="173" t="s">
        <v>11766</v>
      </c>
      <c r="K638" s="174">
        <v>28</v>
      </c>
      <c r="L638" s="174">
        <v>10</v>
      </c>
      <c r="M638" s="174">
        <v>22</v>
      </c>
      <c r="N638" s="174">
        <v>31</v>
      </c>
      <c r="O638" s="174">
        <v>31</v>
      </c>
      <c r="P638" s="173" t="s">
        <v>1576</v>
      </c>
      <c r="Q638" s="174">
        <v>93</v>
      </c>
      <c r="R638" s="173" t="s">
        <v>1576</v>
      </c>
      <c r="S638" s="173" t="s">
        <v>1558</v>
      </c>
      <c r="T638" s="173">
        <v>11667</v>
      </c>
      <c r="U638" s="170">
        <f t="shared" si="51"/>
        <v>1085031</v>
      </c>
    </row>
    <row r="639" spans="1:21" ht="14.25" customHeight="1" x14ac:dyDescent="0.15">
      <c r="A639" s="173" t="s">
        <v>5</v>
      </c>
      <c r="B639" s="173" t="s">
        <v>2230</v>
      </c>
      <c r="C639" s="173" t="str">
        <f t="shared" si="47"/>
        <v>Taxilane</v>
      </c>
      <c r="D639" s="173" t="str">
        <f t="shared" si="48"/>
        <v>N/A or No Data</v>
      </c>
      <c r="E639" s="173" t="str">
        <f t="shared" si="49"/>
        <v>N/A or No Data</v>
      </c>
      <c r="F639" s="173">
        <v>0</v>
      </c>
      <c r="G639" s="173" t="s">
        <v>1555</v>
      </c>
      <c r="H639" s="173" t="str">
        <f t="shared" si="50"/>
        <v>AIT-TLE-001</v>
      </c>
      <c r="I639" s="173" t="s">
        <v>2305</v>
      </c>
      <c r="J639" s="173" t="s">
        <v>11766</v>
      </c>
      <c r="K639" s="174">
        <v>15</v>
      </c>
      <c r="L639" s="174">
        <v>10</v>
      </c>
      <c r="M639" s="174">
        <v>18</v>
      </c>
      <c r="N639" s="174">
        <v>26</v>
      </c>
      <c r="O639" s="174">
        <v>26</v>
      </c>
      <c r="P639" s="173" t="s">
        <v>1579</v>
      </c>
      <c r="Q639" s="174">
        <v>85</v>
      </c>
      <c r="R639" s="173" t="s">
        <v>1579</v>
      </c>
      <c r="S639" s="173" t="s">
        <v>1558</v>
      </c>
      <c r="T639" s="173">
        <v>9881</v>
      </c>
      <c r="U639" s="170">
        <f t="shared" si="51"/>
        <v>839885</v>
      </c>
    </row>
    <row r="640" spans="1:21" ht="14.25" customHeight="1" x14ac:dyDescent="0.15">
      <c r="A640" s="173" t="s">
        <v>267</v>
      </c>
      <c r="B640" s="173" t="s">
        <v>1600</v>
      </c>
      <c r="C640" s="173" t="str">
        <f t="shared" si="47"/>
        <v>Connecting Taxiway</v>
      </c>
      <c r="D640" s="173" t="str">
        <f t="shared" si="48"/>
        <v>N/A or No Data</v>
      </c>
      <c r="E640" s="173" t="str">
        <f t="shared" si="49"/>
        <v>N/A or No Data</v>
      </c>
      <c r="F640" s="173">
        <v>0</v>
      </c>
      <c r="G640" s="173" t="s">
        <v>1555</v>
      </c>
      <c r="H640" s="173" t="str">
        <f t="shared" si="50"/>
        <v>OTG-CTB-001</v>
      </c>
      <c r="I640" s="173" t="s">
        <v>2306</v>
      </c>
      <c r="J640" s="173" t="s">
        <v>11766</v>
      </c>
      <c r="K640" s="174">
        <v>25</v>
      </c>
      <c r="L640" s="174">
        <v>17</v>
      </c>
      <c r="M640" s="174">
        <v>27</v>
      </c>
      <c r="N640" s="174">
        <v>38</v>
      </c>
      <c r="O640" s="174">
        <v>38</v>
      </c>
      <c r="P640" s="173" t="s">
        <v>1617</v>
      </c>
      <c r="Q640" s="174">
        <v>75</v>
      </c>
      <c r="R640" s="173" t="s">
        <v>1617</v>
      </c>
      <c r="S640" s="173" t="s">
        <v>1558</v>
      </c>
      <c r="T640" s="173">
        <v>88832</v>
      </c>
      <c r="U640" s="170">
        <f t="shared" si="51"/>
        <v>6662400</v>
      </c>
    </row>
    <row r="641" spans="1:21" ht="14.25" customHeight="1" x14ac:dyDescent="0.15">
      <c r="A641" s="173" t="s">
        <v>63</v>
      </c>
      <c r="B641" s="173" t="s">
        <v>1627</v>
      </c>
      <c r="C641" s="173" t="str">
        <f t="shared" si="47"/>
        <v>Connecting Taxiway</v>
      </c>
      <c r="D641" s="173" t="str">
        <f t="shared" si="48"/>
        <v>N/A or No Data</v>
      </c>
      <c r="E641" s="173" t="str">
        <f t="shared" si="49"/>
        <v>N/A or No Data</v>
      </c>
      <c r="F641" s="173">
        <v>0</v>
      </c>
      <c r="G641" s="173" t="s">
        <v>1555</v>
      </c>
      <c r="H641" s="173" t="str">
        <f t="shared" si="50"/>
        <v>Y63-CTA-001</v>
      </c>
      <c r="I641" s="173" t="s">
        <v>2307</v>
      </c>
      <c r="J641" s="173" t="s">
        <v>11766</v>
      </c>
      <c r="K641" s="174">
        <v>28</v>
      </c>
      <c r="L641" s="174">
        <v>20</v>
      </c>
      <c r="M641" s="174">
        <v>30</v>
      </c>
      <c r="N641" s="174">
        <v>41</v>
      </c>
      <c r="O641" s="174">
        <v>41</v>
      </c>
      <c r="P641" s="173" t="s">
        <v>1698</v>
      </c>
      <c r="Q641" s="174">
        <v>72</v>
      </c>
      <c r="R641" s="173" t="s">
        <v>1698</v>
      </c>
      <c r="S641" s="173" t="s">
        <v>1558</v>
      </c>
      <c r="T641" s="173">
        <v>16239</v>
      </c>
      <c r="U641" s="170">
        <f t="shared" si="51"/>
        <v>1169208</v>
      </c>
    </row>
    <row r="642" spans="1:21" ht="14.25" customHeight="1" x14ac:dyDescent="0.15">
      <c r="A642" s="173" t="s">
        <v>33</v>
      </c>
      <c r="B642" s="173" t="s">
        <v>1583</v>
      </c>
      <c r="C642" s="173" t="str">
        <f t="shared" si="47"/>
        <v>Apron</v>
      </c>
      <c r="D642" s="173" t="str">
        <f t="shared" si="48"/>
        <v>N/A or No Data</v>
      </c>
      <c r="E642" s="173" t="str">
        <f t="shared" si="49"/>
        <v>N/A or No Data</v>
      </c>
      <c r="F642" s="173">
        <v>0</v>
      </c>
      <c r="G642" s="173" t="s">
        <v>1581</v>
      </c>
      <c r="H642" s="173" t="str">
        <f t="shared" si="50"/>
        <v>BRD-APA-003</v>
      </c>
      <c r="I642" s="173" t="s">
        <v>2308</v>
      </c>
      <c r="J642" s="173" t="s">
        <v>11766</v>
      </c>
      <c r="K642" s="174">
        <v>15</v>
      </c>
      <c r="L642" s="174">
        <v>10</v>
      </c>
      <c r="M642" s="174">
        <v>18</v>
      </c>
      <c r="N642" s="174">
        <v>26</v>
      </c>
      <c r="O642" s="174">
        <v>26</v>
      </c>
      <c r="P642" s="173" t="s">
        <v>1778</v>
      </c>
      <c r="Q642" s="174">
        <v>85</v>
      </c>
      <c r="R642" s="173" t="s">
        <v>1778</v>
      </c>
      <c r="S642" s="173" t="s">
        <v>1558</v>
      </c>
      <c r="T642" s="173">
        <v>72036</v>
      </c>
      <c r="U642" s="170">
        <f t="shared" si="51"/>
        <v>6123060</v>
      </c>
    </row>
    <row r="643" spans="1:21" ht="14.25" customHeight="1" x14ac:dyDescent="0.15">
      <c r="A643" s="173" t="s">
        <v>195</v>
      </c>
      <c r="B643" s="173" t="s">
        <v>2196</v>
      </c>
      <c r="C643" s="173" t="str">
        <f t="shared" si="47"/>
        <v>Apron</v>
      </c>
      <c r="D643" s="173" t="str">
        <f t="shared" si="48"/>
        <v>N/A or No Data</v>
      </c>
      <c r="E643" s="173" t="str">
        <f t="shared" si="49"/>
        <v>N/A or No Data</v>
      </c>
      <c r="F643" s="173">
        <v>0</v>
      </c>
      <c r="G643" s="173" t="s">
        <v>1568</v>
      </c>
      <c r="H643" s="173" t="str">
        <f t="shared" si="50"/>
        <v>RGK-APC-002</v>
      </c>
      <c r="I643" s="173" t="s">
        <v>2309</v>
      </c>
      <c r="J643" s="173" t="s">
        <v>11766</v>
      </c>
      <c r="K643" s="174">
        <v>22</v>
      </c>
      <c r="L643" s="174">
        <v>1</v>
      </c>
      <c r="M643" s="174">
        <v>16</v>
      </c>
      <c r="N643" s="174">
        <v>24</v>
      </c>
      <c r="O643" s="174">
        <v>24</v>
      </c>
      <c r="P643" s="173" t="s">
        <v>1610</v>
      </c>
      <c r="Q643" s="174">
        <v>88</v>
      </c>
      <c r="R643" s="173" t="s">
        <v>1610</v>
      </c>
      <c r="S643" s="173" t="s">
        <v>1558</v>
      </c>
      <c r="T643" s="173">
        <v>28439</v>
      </c>
      <c r="U643" s="170">
        <f t="shared" si="51"/>
        <v>2502632</v>
      </c>
    </row>
    <row r="644" spans="1:21" ht="14.25" customHeight="1" x14ac:dyDescent="0.15">
      <c r="A644" s="173" t="s">
        <v>103</v>
      </c>
      <c r="B644" s="173" t="s">
        <v>1583</v>
      </c>
      <c r="C644" s="173" t="str">
        <f t="shared" ref="C644:C707" si="52">IF(ISNUMBER(SEARCH("RY",B644)),"Runway",IF(ISNUMBER(SEARCH("CT",B644)),"Connecting Taxiway",IF(ISNUMBER(SEARCH("AP",B644)),"Apron",IF(ISNUMBER(SEARCH("TL",B644)),"Taxilane",IF(ISNUMBER(SEARCH("PPT",B644)),"Partial Parallel",IF(ISNUMBER(SEARCH("TW",B644)),"Taxiway",IF(ISNUMBER(SEARCH("RP",B644)),"Run-Up",IF(ISNUMBER(SEARCH("RT",B644)),"Runway Turnaround",IF(ISNUMBER(SEARCH("PT",B644)),"Parallel Taxiway","Other")))))))))</f>
        <v>Apron</v>
      </c>
      <c r="D644" s="173" t="str">
        <f t="shared" ref="D644:D707" si="53">IF(C644="Runway",RIGHT(B644,LEN(B644)-FIND("Y",B644)),"N/A or No Data")</f>
        <v>N/A or No Data</v>
      </c>
      <c r="E644" s="173" t="str">
        <f t="shared" ref="E644:E707" si="54">IF(LEN(D644)=3,_xlfn.CONCAT("0",LEFT(D644,1),"/",RIGHT(D644,2)),IF(LEN(D644)=4,_xlfn.CONCAT(LEFT(D644,2),"/",RIGHT(D644,2)),"N/A or No Data"))</f>
        <v>N/A or No Data</v>
      </c>
      <c r="F644" s="173">
        <v>0</v>
      </c>
      <c r="G644" s="173" t="s">
        <v>1663</v>
      </c>
      <c r="H644" s="173" t="str">
        <f t="shared" si="50"/>
        <v>HIB-APA-004</v>
      </c>
      <c r="I644" s="173" t="s">
        <v>2310</v>
      </c>
      <c r="J644" s="173" t="s">
        <v>11766</v>
      </c>
      <c r="K644" s="174">
        <v>12</v>
      </c>
      <c r="L644" s="174">
        <v>8</v>
      </c>
      <c r="M644" s="174">
        <v>16</v>
      </c>
      <c r="N644" s="174">
        <v>22</v>
      </c>
      <c r="O644" s="174">
        <v>22</v>
      </c>
      <c r="P644" s="173" t="s">
        <v>1613</v>
      </c>
      <c r="Q644" s="174">
        <v>88</v>
      </c>
      <c r="R644" s="173" t="s">
        <v>1613</v>
      </c>
      <c r="S644" s="173" t="s">
        <v>1558</v>
      </c>
      <c r="T644" s="173">
        <v>23921</v>
      </c>
      <c r="U644" s="170">
        <f t="shared" si="51"/>
        <v>2105048</v>
      </c>
    </row>
    <row r="645" spans="1:21" ht="14.25" customHeight="1" x14ac:dyDescent="0.15">
      <c r="A645" s="173" t="s">
        <v>189</v>
      </c>
      <c r="B645" s="173" t="s">
        <v>1580</v>
      </c>
      <c r="C645" s="173" t="str">
        <f t="shared" si="52"/>
        <v>Parallel Taxiway</v>
      </c>
      <c r="D645" s="173" t="str">
        <f t="shared" si="53"/>
        <v>N/A or No Data</v>
      </c>
      <c r="E645" s="173" t="str">
        <f t="shared" si="54"/>
        <v>N/A or No Data</v>
      </c>
      <c r="F645" s="173">
        <v>0</v>
      </c>
      <c r="G645" s="173" t="s">
        <v>1555</v>
      </c>
      <c r="H645" s="173" t="str">
        <f t="shared" ref="H645:H708" si="55">_xlfn.CONCAT(A645,"-",B645,"-",G645)</f>
        <v>FKA-PTA-001</v>
      </c>
      <c r="I645" s="173" t="s">
        <v>2311</v>
      </c>
      <c r="J645" s="173" t="s">
        <v>11766</v>
      </c>
      <c r="K645" s="174">
        <v>26</v>
      </c>
      <c r="L645" s="174">
        <v>18</v>
      </c>
      <c r="M645" s="174">
        <v>28</v>
      </c>
      <c r="N645" s="174">
        <v>39</v>
      </c>
      <c r="O645" s="174">
        <v>39</v>
      </c>
      <c r="P645" s="173" t="s">
        <v>1610</v>
      </c>
      <c r="Q645" s="174">
        <v>68</v>
      </c>
      <c r="R645" s="173" t="s">
        <v>1610</v>
      </c>
      <c r="S645" s="173" t="s">
        <v>1586</v>
      </c>
      <c r="T645" s="173">
        <v>143497</v>
      </c>
      <c r="U645" s="170">
        <f t="shared" ref="U645:U708" si="56">T645*Q645</f>
        <v>9757796</v>
      </c>
    </row>
    <row r="646" spans="1:21" ht="14.25" customHeight="1" x14ac:dyDescent="0.15">
      <c r="A646" s="173" t="s">
        <v>109</v>
      </c>
      <c r="B646" s="173" t="s">
        <v>1580</v>
      </c>
      <c r="C646" s="173" t="str">
        <f t="shared" si="52"/>
        <v>Parallel Taxiway</v>
      </c>
      <c r="D646" s="173" t="str">
        <f t="shared" si="53"/>
        <v>N/A or No Data</v>
      </c>
      <c r="E646" s="173" t="str">
        <f t="shared" si="54"/>
        <v>N/A or No Data</v>
      </c>
      <c r="F646" s="173">
        <v>0</v>
      </c>
      <c r="G646" s="173" t="s">
        <v>1828</v>
      </c>
      <c r="H646" s="173" t="str">
        <f t="shared" si="55"/>
        <v>INL-PTA-005</v>
      </c>
      <c r="I646" s="173" t="s">
        <v>2312</v>
      </c>
      <c r="J646" s="173" t="s">
        <v>11766</v>
      </c>
      <c r="K646" s="174">
        <v>0</v>
      </c>
      <c r="L646" s="174">
        <v>0</v>
      </c>
      <c r="M646" s="174">
        <v>0</v>
      </c>
      <c r="N646" s="174">
        <v>0</v>
      </c>
      <c r="O646" s="174">
        <v>0</v>
      </c>
      <c r="P646" s="173" t="s">
        <v>1579</v>
      </c>
      <c r="Q646" s="174">
        <v>100</v>
      </c>
      <c r="R646" s="173" t="s">
        <v>1885</v>
      </c>
      <c r="S646" s="173" t="s">
        <v>1558</v>
      </c>
      <c r="T646" s="173">
        <v>50176</v>
      </c>
      <c r="U646" s="170">
        <f t="shared" si="56"/>
        <v>5017600</v>
      </c>
    </row>
    <row r="647" spans="1:21" ht="14.25" customHeight="1" x14ac:dyDescent="0.15">
      <c r="A647" s="173" t="s">
        <v>259</v>
      </c>
      <c r="B647" s="173" t="s">
        <v>2313</v>
      </c>
      <c r="C647" s="173" t="str">
        <f t="shared" si="52"/>
        <v>Taxilane</v>
      </c>
      <c r="D647" s="173" t="str">
        <f t="shared" si="53"/>
        <v>N/A or No Data</v>
      </c>
      <c r="E647" s="173" t="str">
        <f t="shared" si="54"/>
        <v>N/A or No Data</v>
      </c>
      <c r="F647" s="173">
        <v>0</v>
      </c>
      <c r="G647" s="173" t="s">
        <v>1555</v>
      </c>
      <c r="H647" s="173" t="str">
        <f t="shared" si="55"/>
        <v>BDH-TLK-001</v>
      </c>
      <c r="I647" s="173" t="s">
        <v>2314</v>
      </c>
      <c r="J647" s="173" t="s">
        <v>11766</v>
      </c>
      <c r="K647" s="174">
        <v>19</v>
      </c>
      <c r="L647" s="174">
        <v>13</v>
      </c>
      <c r="M647" s="174">
        <v>22</v>
      </c>
      <c r="N647" s="174">
        <v>31</v>
      </c>
      <c r="O647" s="174">
        <v>31</v>
      </c>
      <c r="P647" s="173" t="s">
        <v>1691</v>
      </c>
      <c r="Q647" s="174">
        <v>81</v>
      </c>
      <c r="R647" s="173" t="s">
        <v>1691</v>
      </c>
      <c r="S647" s="173" t="s">
        <v>1558</v>
      </c>
      <c r="T647" s="173">
        <v>19072</v>
      </c>
      <c r="U647" s="170">
        <f t="shared" si="56"/>
        <v>1544832</v>
      </c>
    </row>
    <row r="648" spans="1:21" ht="14.25" customHeight="1" x14ac:dyDescent="0.15">
      <c r="A648" s="173" t="s">
        <v>159</v>
      </c>
      <c r="B648" s="173" t="s">
        <v>1624</v>
      </c>
      <c r="C648" s="173" t="str">
        <f t="shared" si="52"/>
        <v>Runway</v>
      </c>
      <c r="D648" s="173" t="str">
        <f t="shared" si="53"/>
        <v>1735</v>
      </c>
      <c r="E648" s="173" t="str">
        <f t="shared" si="54"/>
        <v>17/35</v>
      </c>
      <c r="F648" s="173">
        <v>1</v>
      </c>
      <c r="G648" s="173" t="s">
        <v>1555</v>
      </c>
      <c r="H648" s="173" t="str">
        <f t="shared" si="55"/>
        <v>JMR-RY1735-001</v>
      </c>
      <c r="I648" s="173" t="s">
        <v>1958</v>
      </c>
      <c r="J648" s="173" t="s">
        <v>11766</v>
      </c>
      <c r="K648" s="174">
        <v>26</v>
      </c>
      <c r="L648" s="174">
        <v>18</v>
      </c>
      <c r="M648" s="174">
        <v>28</v>
      </c>
      <c r="N648" s="174">
        <v>39</v>
      </c>
      <c r="O648" s="174">
        <v>39</v>
      </c>
      <c r="P648" s="173" t="s">
        <v>1778</v>
      </c>
      <c r="Q648" s="174">
        <v>74</v>
      </c>
      <c r="R648" s="173" t="s">
        <v>1778</v>
      </c>
      <c r="S648" s="173" t="s">
        <v>1558</v>
      </c>
      <c r="T648" s="173">
        <v>300087</v>
      </c>
      <c r="U648" s="170">
        <f t="shared" si="56"/>
        <v>22206438</v>
      </c>
    </row>
    <row r="649" spans="1:21" ht="14.25" customHeight="1" x14ac:dyDescent="0.15">
      <c r="A649" s="173" t="s">
        <v>251</v>
      </c>
      <c r="B649" s="173" t="s">
        <v>2221</v>
      </c>
      <c r="C649" s="173" t="str">
        <f t="shared" si="52"/>
        <v>Runway Turnaround</v>
      </c>
      <c r="D649" s="173" t="str">
        <f t="shared" si="53"/>
        <v>N/A or No Data</v>
      </c>
      <c r="E649" s="173" t="str">
        <f t="shared" si="54"/>
        <v>N/A or No Data</v>
      </c>
      <c r="F649" s="173">
        <v>0</v>
      </c>
      <c r="G649" s="173" t="s">
        <v>1555</v>
      </c>
      <c r="H649" s="173" t="str">
        <f t="shared" si="55"/>
        <v>ACQ-RTA-001</v>
      </c>
      <c r="I649" s="173" t="s">
        <v>2316</v>
      </c>
      <c r="J649" s="173" t="s">
        <v>11766</v>
      </c>
      <c r="K649" s="174">
        <v>21</v>
      </c>
      <c r="L649" s="174">
        <v>14</v>
      </c>
      <c r="M649" s="174">
        <v>24</v>
      </c>
      <c r="N649" s="174">
        <v>33</v>
      </c>
      <c r="O649" s="174">
        <v>33</v>
      </c>
      <c r="P649" s="173" t="s">
        <v>1576</v>
      </c>
      <c r="Q649" s="174">
        <v>79</v>
      </c>
      <c r="R649" s="173" t="s">
        <v>1576</v>
      </c>
      <c r="S649" s="173" t="s">
        <v>1558</v>
      </c>
      <c r="T649" s="173">
        <v>12642</v>
      </c>
      <c r="U649" s="170">
        <f t="shared" si="56"/>
        <v>998718</v>
      </c>
    </row>
    <row r="650" spans="1:21" ht="14.25" customHeight="1" x14ac:dyDescent="0.15">
      <c r="A650" s="173" t="s">
        <v>259</v>
      </c>
      <c r="B650" s="173" t="s">
        <v>1567</v>
      </c>
      <c r="C650" s="173" t="str">
        <f t="shared" si="52"/>
        <v>Connecting Taxiway</v>
      </c>
      <c r="D650" s="173" t="str">
        <f t="shared" si="53"/>
        <v>N/A or No Data</v>
      </c>
      <c r="E650" s="173" t="str">
        <f t="shared" si="54"/>
        <v>N/A or No Data</v>
      </c>
      <c r="F650" s="173">
        <v>0</v>
      </c>
      <c r="G650" s="173" t="s">
        <v>1555</v>
      </c>
      <c r="H650" s="173" t="str">
        <f t="shared" si="55"/>
        <v>BDH-CTC2-001</v>
      </c>
      <c r="I650" s="173" t="s">
        <v>2317</v>
      </c>
      <c r="J650" s="173" t="s">
        <v>11766</v>
      </c>
      <c r="K650" s="174">
        <v>23</v>
      </c>
      <c r="L650" s="174">
        <v>16</v>
      </c>
      <c r="M650" s="174">
        <v>25</v>
      </c>
      <c r="N650" s="174">
        <v>35</v>
      </c>
      <c r="O650" s="174">
        <v>35</v>
      </c>
      <c r="P650" s="173" t="s">
        <v>1691</v>
      </c>
      <c r="Q650" s="174">
        <v>77</v>
      </c>
      <c r="R650" s="173" t="s">
        <v>1691</v>
      </c>
      <c r="S650" s="173" t="s">
        <v>1558</v>
      </c>
      <c r="T650" s="173">
        <v>7408</v>
      </c>
      <c r="U650" s="170">
        <f t="shared" si="56"/>
        <v>570416</v>
      </c>
    </row>
    <row r="651" spans="1:21" ht="14.25" customHeight="1" x14ac:dyDescent="0.15">
      <c r="A651" s="173" t="s">
        <v>259</v>
      </c>
      <c r="B651" s="173" t="s">
        <v>1694</v>
      </c>
      <c r="C651" s="173" t="str">
        <f t="shared" si="52"/>
        <v>Connecting Taxiway</v>
      </c>
      <c r="D651" s="173" t="str">
        <f t="shared" si="53"/>
        <v>N/A or No Data</v>
      </c>
      <c r="E651" s="173" t="str">
        <f t="shared" si="54"/>
        <v>N/A or No Data</v>
      </c>
      <c r="F651" s="173">
        <v>0</v>
      </c>
      <c r="G651" s="173" t="s">
        <v>1555</v>
      </c>
      <c r="H651" s="173" t="str">
        <f t="shared" si="55"/>
        <v>BDH-CTA4-001</v>
      </c>
      <c r="I651" s="173" t="s">
        <v>2318</v>
      </c>
      <c r="J651" s="173" t="s">
        <v>11766</v>
      </c>
      <c r="K651" s="174">
        <v>20</v>
      </c>
      <c r="L651" s="174">
        <v>14</v>
      </c>
      <c r="M651" s="174">
        <v>23</v>
      </c>
      <c r="N651" s="174">
        <v>32</v>
      </c>
      <c r="O651" s="174">
        <v>32</v>
      </c>
      <c r="P651" s="173" t="s">
        <v>1691</v>
      </c>
      <c r="Q651" s="174">
        <v>80</v>
      </c>
      <c r="R651" s="173" t="s">
        <v>1691</v>
      </c>
      <c r="S651" s="173" t="s">
        <v>1558</v>
      </c>
      <c r="T651" s="173">
        <v>21756</v>
      </c>
      <c r="U651" s="170">
        <f t="shared" si="56"/>
        <v>1740480</v>
      </c>
    </row>
    <row r="652" spans="1:21" ht="14.25" customHeight="1" x14ac:dyDescent="0.15">
      <c r="A652" s="173" t="s">
        <v>33</v>
      </c>
      <c r="B652" s="173" t="s">
        <v>1563</v>
      </c>
      <c r="C652" s="173" t="str">
        <f t="shared" si="52"/>
        <v>Taxilane</v>
      </c>
      <c r="D652" s="173" t="str">
        <f t="shared" si="53"/>
        <v>N/A or No Data</v>
      </c>
      <c r="E652" s="173" t="str">
        <f t="shared" si="54"/>
        <v>N/A or No Data</v>
      </c>
      <c r="F652" s="173">
        <v>0</v>
      </c>
      <c r="G652" s="173" t="s">
        <v>1555</v>
      </c>
      <c r="H652" s="173" t="str">
        <f t="shared" si="55"/>
        <v>BRD-TLA-001</v>
      </c>
      <c r="I652" s="173" t="s">
        <v>2319</v>
      </c>
      <c r="J652" s="173" t="s">
        <v>11766</v>
      </c>
      <c r="K652" s="174">
        <v>0</v>
      </c>
      <c r="L652" s="174">
        <v>0</v>
      </c>
      <c r="M652" s="174">
        <v>0</v>
      </c>
      <c r="N652" s="174">
        <v>0</v>
      </c>
      <c r="O652" s="174">
        <v>0</v>
      </c>
      <c r="P652" s="173" t="s">
        <v>2320</v>
      </c>
      <c r="Q652" s="174">
        <v>100</v>
      </c>
      <c r="R652" s="173" t="s">
        <v>2320</v>
      </c>
      <c r="S652" s="173" t="s">
        <v>1558</v>
      </c>
      <c r="T652" s="173">
        <v>72753</v>
      </c>
      <c r="U652" s="170">
        <f t="shared" si="56"/>
        <v>7275300</v>
      </c>
    </row>
    <row r="653" spans="1:21" ht="14.25" customHeight="1" x14ac:dyDescent="0.15">
      <c r="A653" s="173" t="s">
        <v>13</v>
      </c>
      <c r="B653" s="173" t="s">
        <v>1593</v>
      </c>
      <c r="C653" s="173" t="str">
        <f t="shared" si="52"/>
        <v>Connecting Taxiway</v>
      </c>
      <c r="D653" s="173" t="str">
        <f t="shared" si="53"/>
        <v>N/A or No Data</v>
      </c>
      <c r="E653" s="173" t="str">
        <f t="shared" si="54"/>
        <v>N/A or No Data</v>
      </c>
      <c r="F653" s="173">
        <v>0</v>
      </c>
      <c r="G653" s="173" t="s">
        <v>1568</v>
      </c>
      <c r="H653" s="173" t="str">
        <f t="shared" si="55"/>
        <v>AUM-CTA1-002</v>
      </c>
      <c r="I653" s="173" t="s">
        <v>2321</v>
      </c>
      <c r="J653" s="173" t="s">
        <v>11766</v>
      </c>
      <c r="K653" s="174">
        <v>24</v>
      </c>
      <c r="L653" s="174">
        <v>17</v>
      </c>
      <c r="M653" s="174">
        <v>26</v>
      </c>
      <c r="N653" s="174">
        <v>36</v>
      </c>
      <c r="O653" s="174">
        <v>36</v>
      </c>
      <c r="P653" s="173" t="s">
        <v>1629</v>
      </c>
      <c r="Q653" s="174">
        <v>76</v>
      </c>
      <c r="R653" s="173" t="s">
        <v>1629</v>
      </c>
      <c r="S653" s="173" t="s">
        <v>1558</v>
      </c>
      <c r="T653" s="173">
        <v>19265</v>
      </c>
      <c r="U653" s="170">
        <f t="shared" si="56"/>
        <v>1464140</v>
      </c>
    </row>
    <row r="654" spans="1:21" ht="14.25" customHeight="1" x14ac:dyDescent="0.15">
      <c r="A654" s="173" t="s">
        <v>195</v>
      </c>
      <c r="B654" s="173" t="s">
        <v>1583</v>
      </c>
      <c r="C654" s="173" t="str">
        <f t="shared" si="52"/>
        <v>Apron</v>
      </c>
      <c r="D654" s="173" t="str">
        <f t="shared" si="53"/>
        <v>N/A or No Data</v>
      </c>
      <c r="E654" s="173" t="str">
        <f t="shared" si="54"/>
        <v>N/A or No Data</v>
      </c>
      <c r="F654" s="173">
        <v>0</v>
      </c>
      <c r="G654" s="173" t="s">
        <v>1581</v>
      </c>
      <c r="H654" s="173" t="str">
        <f t="shared" si="55"/>
        <v>RGK-APA-003</v>
      </c>
      <c r="I654" s="173" t="s">
        <v>2322</v>
      </c>
      <c r="J654" s="173" t="s">
        <v>11766</v>
      </c>
      <c r="K654" s="174">
        <v>0</v>
      </c>
      <c r="L654" s="174">
        <v>0</v>
      </c>
      <c r="M654" s="174">
        <v>0</v>
      </c>
      <c r="N654" s="174">
        <v>0</v>
      </c>
      <c r="O654" s="174">
        <v>0</v>
      </c>
      <c r="P654" s="173" t="s">
        <v>1610</v>
      </c>
      <c r="Q654" s="174">
        <v>100</v>
      </c>
      <c r="R654" s="173" t="s">
        <v>1610</v>
      </c>
      <c r="S654" s="173" t="s">
        <v>1558</v>
      </c>
      <c r="T654" s="173">
        <v>19165</v>
      </c>
      <c r="U654" s="170">
        <f t="shared" si="56"/>
        <v>1916500</v>
      </c>
    </row>
    <row r="655" spans="1:21" ht="14.25" customHeight="1" x14ac:dyDescent="0.15">
      <c r="A655" s="173" t="s">
        <v>261</v>
      </c>
      <c r="B655" s="173" t="s">
        <v>1563</v>
      </c>
      <c r="C655" s="173" t="str">
        <f t="shared" si="52"/>
        <v>Taxilane</v>
      </c>
      <c r="D655" s="173" t="str">
        <f t="shared" si="53"/>
        <v>N/A or No Data</v>
      </c>
      <c r="E655" s="173" t="str">
        <f t="shared" si="54"/>
        <v>N/A or No Data</v>
      </c>
      <c r="F655" s="173">
        <v>0</v>
      </c>
      <c r="G655" s="173" t="s">
        <v>1555</v>
      </c>
      <c r="H655" s="173" t="str">
        <f t="shared" si="55"/>
        <v>MWM-TLA-001</v>
      </c>
      <c r="I655" s="173" t="s">
        <v>2323</v>
      </c>
      <c r="J655" s="173" t="s">
        <v>11766</v>
      </c>
      <c r="K655" s="174">
        <v>9</v>
      </c>
      <c r="L655" s="174">
        <v>0</v>
      </c>
      <c r="M655" s="174">
        <v>0</v>
      </c>
      <c r="N655" s="174">
        <v>3</v>
      </c>
      <c r="O655" s="174">
        <v>3</v>
      </c>
      <c r="P655" s="173" t="s">
        <v>1626</v>
      </c>
      <c r="Q655" s="174">
        <v>97</v>
      </c>
      <c r="R655" s="173" t="s">
        <v>1626</v>
      </c>
      <c r="S655" s="173" t="s">
        <v>1558</v>
      </c>
      <c r="T655" s="173">
        <v>18709</v>
      </c>
      <c r="U655" s="170">
        <f t="shared" si="56"/>
        <v>1814773</v>
      </c>
    </row>
    <row r="656" spans="1:21" ht="14.25" customHeight="1" x14ac:dyDescent="0.15">
      <c r="A656" s="173" t="s">
        <v>205</v>
      </c>
      <c r="B656" s="173" t="s">
        <v>1563</v>
      </c>
      <c r="C656" s="173" t="str">
        <f t="shared" si="52"/>
        <v>Taxilane</v>
      </c>
      <c r="D656" s="173" t="str">
        <f t="shared" si="53"/>
        <v>N/A or No Data</v>
      </c>
      <c r="E656" s="173" t="str">
        <f t="shared" si="54"/>
        <v>N/A or No Data</v>
      </c>
      <c r="F656" s="173">
        <v>0</v>
      </c>
      <c r="G656" s="173" t="s">
        <v>1555</v>
      </c>
      <c r="H656" s="173" t="str">
        <f t="shared" si="55"/>
        <v>ROS-TLA-001</v>
      </c>
      <c r="I656" s="173" t="s">
        <v>2324</v>
      </c>
      <c r="J656" s="173" t="s">
        <v>11766</v>
      </c>
      <c r="K656" s="174">
        <v>54</v>
      </c>
      <c r="L656" s="174">
        <v>41</v>
      </c>
      <c r="M656" s="174">
        <v>54</v>
      </c>
      <c r="N656" s="174">
        <v>69</v>
      </c>
      <c r="O656" s="174">
        <v>69</v>
      </c>
      <c r="P656" s="173" t="s">
        <v>1573</v>
      </c>
      <c r="Q656" s="174">
        <v>19</v>
      </c>
      <c r="R656" s="173" t="s">
        <v>1573</v>
      </c>
      <c r="S656" s="173" t="s">
        <v>1566</v>
      </c>
      <c r="T656" s="173">
        <v>22712</v>
      </c>
      <c r="U656" s="170">
        <f t="shared" si="56"/>
        <v>431528</v>
      </c>
    </row>
    <row r="657" spans="1:21" ht="14.25" customHeight="1" x14ac:dyDescent="0.15">
      <c r="A657" s="173" t="s">
        <v>159</v>
      </c>
      <c r="B657" s="173" t="s">
        <v>1624</v>
      </c>
      <c r="C657" s="173" t="str">
        <f t="shared" si="52"/>
        <v>Runway</v>
      </c>
      <c r="D657" s="173" t="str">
        <f t="shared" si="53"/>
        <v>1735</v>
      </c>
      <c r="E657" s="173" t="str">
        <f t="shared" si="54"/>
        <v>17/35</v>
      </c>
      <c r="F657" s="173">
        <v>1</v>
      </c>
      <c r="G657" s="173" t="s">
        <v>1568</v>
      </c>
      <c r="H657" s="173" t="str">
        <f t="shared" si="55"/>
        <v>JMR-RY1735-002</v>
      </c>
      <c r="I657" s="173" t="s">
        <v>2869</v>
      </c>
      <c r="J657" s="173" t="s">
        <v>11766</v>
      </c>
      <c r="K657" s="174">
        <v>24</v>
      </c>
      <c r="L657" s="174">
        <v>17</v>
      </c>
      <c r="M657" s="174">
        <v>26</v>
      </c>
      <c r="N657" s="174">
        <v>36</v>
      </c>
      <c r="O657" s="174">
        <v>36</v>
      </c>
      <c r="P657" s="173" t="s">
        <v>1778</v>
      </c>
      <c r="Q657" s="174">
        <v>76</v>
      </c>
      <c r="R657" s="173" t="s">
        <v>1778</v>
      </c>
      <c r="S657" s="173" t="s">
        <v>1558</v>
      </c>
      <c r="T657" s="173">
        <v>60047</v>
      </c>
      <c r="U657" s="170">
        <f t="shared" si="56"/>
        <v>4563572</v>
      </c>
    </row>
    <row r="658" spans="1:21" ht="14.25" customHeight="1" x14ac:dyDescent="0.15">
      <c r="A658" s="173" t="s">
        <v>173</v>
      </c>
      <c r="B658" s="173" t="s">
        <v>1655</v>
      </c>
      <c r="C658" s="173" t="str">
        <f t="shared" si="52"/>
        <v>Connecting Taxiway</v>
      </c>
      <c r="D658" s="173" t="str">
        <f t="shared" si="53"/>
        <v>N/A or No Data</v>
      </c>
      <c r="E658" s="173" t="str">
        <f t="shared" si="54"/>
        <v>N/A or No Data</v>
      </c>
      <c r="F658" s="173">
        <v>0</v>
      </c>
      <c r="G658" s="173" t="s">
        <v>1568</v>
      </c>
      <c r="H658" s="173" t="str">
        <f t="shared" si="55"/>
        <v>OWA-CTA2-002</v>
      </c>
      <c r="I658" s="173" t="s">
        <v>2326</v>
      </c>
      <c r="J658" s="173" t="s">
        <v>11766</v>
      </c>
      <c r="K658" s="174">
        <v>10</v>
      </c>
      <c r="L658" s="174">
        <v>0</v>
      </c>
      <c r="M658" s="174">
        <v>1</v>
      </c>
      <c r="N658" s="174">
        <v>5</v>
      </c>
      <c r="O658" s="174">
        <v>5</v>
      </c>
      <c r="P658" s="173" t="s">
        <v>1576</v>
      </c>
      <c r="Q658" s="174">
        <v>90</v>
      </c>
      <c r="R658" s="173" t="s">
        <v>1576</v>
      </c>
      <c r="S658" s="173" t="s">
        <v>1558</v>
      </c>
      <c r="T658" s="173">
        <v>9826</v>
      </c>
      <c r="U658" s="170">
        <f t="shared" si="56"/>
        <v>884340</v>
      </c>
    </row>
    <row r="659" spans="1:21" ht="14.25" customHeight="1" x14ac:dyDescent="0.15">
      <c r="A659" s="173" t="s">
        <v>209</v>
      </c>
      <c r="B659" s="173" t="s">
        <v>1888</v>
      </c>
      <c r="C659" s="173" t="str">
        <f t="shared" si="52"/>
        <v>Parallel Taxiway</v>
      </c>
      <c r="D659" s="173" t="str">
        <f t="shared" si="53"/>
        <v>N/A or No Data</v>
      </c>
      <c r="E659" s="173" t="str">
        <f t="shared" si="54"/>
        <v>N/A or No Data</v>
      </c>
      <c r="F659" s="173">
        <v>0</v>
      </c>
      <c r="G659" s="173" t="s">
        <v>1581</v>
      </c>
      <c r="H659" s="173" t="str">
        <f t="shared" si="55"/>
        <v>STC-PTD-003</v>
      </c>
      <c r="I659" s="173" t="s">
        <v>2327</v>
      </c>
      <c r="J659" s="173" t="s">
        <v>11766</v>
      </c>
      <c r="K659" s="174">
        <v>7</v>
      </c>
      <c r="L659" s="174">
        <v>0</v>
      </c>
      <c r="M659" s="174">
        <v>0</v>
      </c>
      <c r="N659" s="174">
        <v>0</v>
      </c>
      <c r="O659" s="174">
        <v>0</v>
      </c>
      <c r="P659" s="173" t="s">
        <v>1570</v>
      </c>
      <c r="Q659" s="174">
        <v>96</v>
      </c>
      <c r="R659" s="173" t="s">
        <v>1570</v>
      </c>
      <c r="S659" s="173" t="s">
        <v>1558</v>
      </c>
      <c r="T659" s="173">
        <v>55232</v>
      </c>
      <c r="U659" s="170">
        <f t="shared" si="56"/>
        <v>5302272</v>
      </c>
    </row>
    <row r="660" spans="1:21" ht="14.25" customHeight="1" x14ac:dyDescent="0.15">
      <c r="A660" s="173" t="s">
        <v>183</v>
      </c>
      <c r="B660" s="173" t="s">
        <v>2202</v>
      </c>
      <c r="C660" s="173" t="str">
        <f t="shared" si="52"/>
        <v>Taxilane</v>
      </c>
      <c r="D660" s="173" t="str">
        <f t="shared" si="53"/>
        <v>N/A or No Data</v>
      </c>
      <c r="E660" s="173" t="str">
        <f t="shared" si="54"/>
        <v>N/A or No Data</v>
      </c>
      <c r="F660" s="173">
        <v>0</v>
      </c>
      <c r="G660" s="173" t="s">
        <v>1555</v>
      </c>
      <c r="H660" s="173" t="str">
        <f t="shared" si="55"/>
        <v>PWC-TLC-001</v>
      </c>
      <c r="I660" s="173" t="s">
        <v>2328</v>
      </c>
      <c r="J660" s="173" t="s">
        <v>11766</v>
      </c>
      <c r="K660" s="174">
        <v>41</v>
      </c>
      <c r="L660" s="174">
        <v>30</v>
      </c>
      <c r="M660" s="174">
        <v>42</v>
      </c>
      <c r="N660" s="174">
        <v>55</v>
      </c>
      <c r="O660" s="174">
        <v>55</v>
      </c>
      <c r="P660" s="173" t="s">
        <v>1579</v>
      </c>
      <c r="Q660" s="174">
        <v>54</v>
      </c>
      <c r="R660" s="173" t="s">
        <v>1579</v>
      </c>
      <c r="S660" s="173" t="s">
        <v>1566</v>
      </c>
      <c r="T660" s="173">
        <v>12458</v>
      </c>
      <c r="U660" s="170">
        <f t="shared" si="56"/>
        <v>672732</v>
      </c>
    </row>
    <row r="661" spans="1:21" ht="14.25" customHeight="1" x14ac:dyDescent="0.15">
      <c r="A661" s="173" t="s">
        <v>119</v>
      </c>
      <c r="B661" s="173" t="s">
        <v>1583</v>
      </c>
      <c r="C661" s="173" t="str">
        <f t="shared" si="52"/>
        <v>Apron</v>
      </c>
      <c r="D661" s="173" t="str">
        <f t="shared" si="53"/>
        <v>N/A or No Data</v>
      </c>
      <c r="E661" s="173" t="str">
        <f t="shared" si="54"/>
        <v>N/A or No Data</v>
      </c>
      <c r="F661" s="173">
        <v>0</v>
      </c>
      <c r="G661" s="173" t="s">
        <v>1581</v>
      </c>
      <c r="H661" s="173" t="str">
        <f t="shared" si="55"/>
        <v>LXL-APA-003</v>
      </c>
      <c r="I661" s="173" t="s">
        <v>2329</v>
      </c>
      <c r="J661" s="173" t="s">
        <v>11766</v>
      </c>
      <c r="K661" s="174">
        <v>26</v>
      </c>
      <c r="L661" s="174">
        <v>18</v>
      </c>
      <c r="M661" s="174">
        <v>28</v>
      </c>
      <c r="N661" s="174">
        <v>39</v>
      </c>
      <c r="O661" s="174">
        <v>39</v>
      </c>
      <c r="P661" s="173" t="s">
        <v>1579</v>
      </c>
      <c r="Q661" s="174">
        <v>74</v>
      </c>
      <c r="R661" s="173" t="s">
        <v>1579</v>
      </c>
      <c r="S661" s="173" t="s">
        <v>1558</v>
      </c>
      <c r="T661" s="173">
        <v>22145</v>
      </c>
      <c r="U661" s="170">
        <f t="shared" si="56"/>
        <v>1638730</v>
      </c>
    </row>
    <row r="662" spans="1:21" ht="14.25" customHeight="1" x14ac:dyDescent="0.15">
      <c r="A662" s="173" t="s">
        <v>159</v>
      </c>
      <c r="B662" s="173" t="s">
        <v>1716</v>
      </c>
      <c r="C662" s="173" t="str">
        <f t="shared" si="52"/>
        <v>Runway</v>
      </c>
      <c r="D662" s="173" t="str">
        <f t="shared" si="53"/>
        <v>1129</v>
      </c>
      <c r="E662" s="173" t="str">
        <f t="shared" si="54"/>
        <v>11/29</v>
      </c>
      <c r="F662" s="173">
        <v>0</v>
      </c>
      <c r="G662" s="173" t="s">
        <v>1581</v>
      </c>
      <c r="H662" s="173" t="str">
        <f t="shared" si="55"/>
        <v>JMR-RY1129-003</v>
      </c>
      <c r="I662" s="173" t="s">
        <v>2806</v>
      </c>
      <c r="J662" s="173" t="s">
        <v>11766</v>
      </c>
      <c r="K662" s="174">
        <v>9</v>
      </c>
      <c r="L662" s="174">
        <v>6</v>
      </c>
      <c r="M662" s="174">
        <v>13</v>
      </c>
      <c r="N662" s="174">
        <v>19</v>
      </c>
      <c r="O662" s="174">
        <v>19</v>
      </c>
      <c r="P662" s="173" t="s">
        <v>1778</v>
      </c>
      <c r="Q662" s="174">
        <v>91</v>
      </c>
      <c r="R662" s="173" t="s">
        <v>1778</v>
      </c>
      <c r="S662" s="173" t="s">
        <v>1558</v>
      </c>
      <c r="T662" s="173">
        <v>6719</v>
      </c>
      <c r="U662" s="170">
        <f t="shared" si="56"/>
        <v>611429</v>
      </c>
    </row>
    <row r="663" spans="1:21" ht="14.25" customHeight="1" x14ac:dyDescent="0.15">
      <c r="A663" s="173" t="s">
        <v>173</v>
      </c>
      <c r="B663" s="173" t="s">
        <v>1583</v>
      </c>
      <c r="C663" s="173" t="str">
        <f t="shared" si="52"/>
        <v>Apron</v>
      </c>
      <c r="D663" s="173" t="str">
        <f t="shared" si="53"/>
        <v>N/A or No Data</v>
      </c>
      <c r="E663" s="173" t="str">
        <f t="shared" si="54"/>
        <v>N/A or No Data</v>
      </c>
      <c r="F663" s="173">
        <v>0</v>
      </c>
      <c r="G663" s="173" t="s">
        <v>1581</v>
      </c>
      <c r="H663" s="173" t="str">
        <f t="shared" si="55"/>
        <v>OWA-APA-003</v>
      </c>
      <c r="I663" s="173" t="s">
        <v>2332</v>
      </c>
      <c r="J663" s="173" t="s">
        <v>11766</v>
      </c>
      <c r="K663" s="174">
        <v>13</v>
      </c>
      <c r="L663" s="174">
        <v>9</v>
      </c>
      <c r="M663" s="174">
        <v>16</v>
      </c>
      <c r="N663" s="174">
        <v>23</v>
      </c>
      <c r="O663" s="174">
        <v>23</v>
      </c>
      <c r="P663" s="173" t="s">
        <v>1576</v>
      </c>
      <c r="Q663" s="174">
        <v>87</v>
      </c>
      <c r="R663" s="173" t="s">
        <v>1576</v>
      </c>
      <c r="S663" s="173" t="s">
        <v>1558</v>
      </c>
      <c r="T663" s="173">
        <v>54140</v>
      </c>
      <c r="U663" s="170">
        <f t="shared" si="56"/>
        <v>4710180</v>
      </c>
    </row>
    <row r="664" spans="1:21" ht="14.25" customHeight="1" x14ac:dyDescent="0.15">
      <c r="A664" s="173" t="s">
        <v>5</v>
      </c>
      <c r="B664" s="173" t="s">
        <v>1600</v>
      </c>
      <c r="C664" s="173" t="str">
        <f t="shared" si="52"/>
        <v>Connecting Taxiway</v>
      </c>
      <c r="D664" s="173" t="str">
        <f t="shared" si="53"/>
        <v>N/A or No Data</v>
      </c>
      <c r="E664" s="173" t="str">
        <f t="shared" si="54"/>
        <v>N/A or No Data</v>
      </c>
      <c r="F664" s="173">
        <v>0</v>
      </c>
      <c r="G664" s="173" t="s">
        <v>1568</v>
      </c>
      <c r="H664" s="173" t="str">
        <f t="shared" si="55"/>
        <v>AIT-CTB-002</v>
      </c>
      <c r="I664" s="173" t="s">
        <v>2333</v>
      </c>
      <c r="J664" s="173" t="s">
        <v>11766</v>
      </c>
      <c r="K664" s="174">
        <v>28</v>
      </c>
      <c r="L664" s="174">
        <v>20</v>
      </c>
      <c r="M664" s="174">
        <v>30</v>
      </c>
      <c r="N664" s="174">
        <v>41</v>
      </c>
      <c r="O664" s="174">
        <v>41</v>
      </c>
      <c r="P664" s="173" t="s">
        <v>1579</v>
      </c>
      <c r="Q664" s="174">
        <v>72</v>
      </c>
      <c r="R664" s="173" t="s">
        <v>1579</v>
      </c>
      <c r="S664" s="173" t="s">
        <v>1558</v>
      </c>
      <c r="T664" s="173">
        <v>17231</v>
      </c>
      <c r="U664" s="170">
        <f t="shared" si="56"/>
        <v>1240632</v>
      </c>
    </row>
    <row r="665" spans="1:21" ht="14.25" customHeight="1" x14ac:dyDescent="0.15">
      <c r="A665" s="173" t="s">
        <v>7</v>
      </c>
      <c r="B665" s="173" t="s">
        <v>1563</v>
      </c>
      <c r="C665" s="173" t="str">
        <f t="shared" si="52"/>
        <v>Taxilane</v>
      </c>
      <c r="D665" s="173" t="str">
        <f t="shared" si="53"/>
        <v>N/A or No Data</v>
      </c>
      <c r="E665" s="173" t="str">
        <f t="shared" si="54"/>
        <v>N/A or No Data</v>
      </c>
      <c r="F665" s="173">
        <v>0</v>
      </c>
      <c r="G665" s="173" t="s">
        <v>1555</v>
      </c>
      <c r="H665" s="173" t="str">
        <f t="shared" si="55"/>
        <v>AEL-TLA-001</v>
      </c>
      <c r="I665" s="173" t="s">
        <v>2334</v>
      </c>
      <c r="J665" s="173" t="s">
        <v>11766</v>
      </c>
      <c r="K665" s="174">
        <v>15</v>
      </c>
      <c r="L665" s="174">
        <v>10</v>
      </c>
      <c r="M665" s="174">
        <v>18</v>
      </c>
      <c r="N665" s="174">
        <v>26</v>
      </c>
      <c r="O665" s="174">
        <v>26</v>
      </c>
      <c r="P665" s="173" t="s">
        <v>1576</v>
      </c>
      <c r="Q665" s="174">
        <v>85</v>
      </c>
      <c r="R665" s="173" t="s">
        <v>1576</v>
      </c>
      <c r="S665" s="173" t="s">
        <v>1558</v>
      </c>
      <c r="T665" s="173">
        <v>22353</v>
      </c>
      <c r="U665" s="170">
        <f t="shared" si="56"/>
        <v>1900005</v>
      </c>
    </row>
    <row r="666" spans="1:21" ht="14.25" customHeight="1" x14ac:dyDescent="0.15">
      <c r="A666" s="173" t="s">
        <v>115</v>
      </c>
      <c r="B666" s="173" t="s">
        <v>1583</v>
      </c>
      <c r="C666" s="173" t="str">
        <f t="shared" si="52"/>
        <v>Apron</v>
      </c>
      <c r="D666" s="173" t="str">
        <f t="shared" si="53"/>
        <v>N/A or No Data</v>
      </c>
      <c r="E666" s="173" t="str">
        <f t="shared" si="54"/>
        <v>N/A or No Data</v>
      </c>
      <c r="F666" s="173">
        <v>0</v>
      </c>
      <c r="G666" s="173" t="s">
        <v>1568</v>
      </c>
      <c r="H666" s="173" t="str">
        <f t="shared" si="55"/>
        <v>12Y-APA-002</v>
      </c>
      <c r="I666" s="173" t="s">
        <v>2335</v>
      </c>
      <c r="J666" s="173" t="s">
        <v>11766</v>
      </c>
      <c r="K666" s="174">
        <v>11</v>
      </c>
      <c r="L666" s="174">
        <v>8</v>
      </c>
      <c r="M666" s="174">
        <v>15</v>
      </c>
      <c r="N666" s="174">
        <v>21</v>
      </c>
      <c r="O666" s="174">
        <v>21</v>
      </c>
      <c r="P666" s="173" t="s">
        <v>1873</v>
      </c>
      <c r="Q666" s="174">
        <v>89</v>
      </c>
      <c r="R666" s="173" t="s">
        <v>1873</v>
      </c>
      <c r="S666" s="173" t="s">
        <v>1558</v>
      </c>
      <c r="T666" s="173">
        <v>72668</v>
      </c>
      <c r="U666" s="170">
        <f t="shared" si="56"/>
        <v>6467452</v>
      </c>
    </row>
    <row r="667" spans="1:21" ht="14.25" customHeight="1" x14ac:dyDescent="0.15">
      <c r="A667" s="173" t="s">
        <v>9</v>
      </c>
      <c r="B667" s="173" t="s">
        <v>1723</v>
      </c>
      <c r="C667" s="173" t="str">
        <f t="shared" si="52"/>
        <v>Connecting Taxiway</v>
      </c>
      <c r="D667" s="173" t="str">
        <f t="shared" si="53"/>
        <v>N/A or No Data</v>
      </c>
      <c r="E667" s="173" t="str">
        <f t="shared" si="54"/>
        <v>N/A or No Data</v>
      </c>
      <c r="F667" s="173">
        <v>0</v>
      </c>
      <c r="G667" s="173" t="s">
        <v>1555</v>
      </c>
      <c r="H667" s="173" t="str">
        <f t="shared" si="55"/>
        <v>AXN-CTE-001</v>
      </c>
      <c r="I667" s="173" t="s">
        <v>2336</v>
      </c>
      <c r="J667" s="173" t="s">
        <v>11766</v>
      </c>
      <c r="K667" s="174">
        <v>25</v>
      </c>
      <c r="L667" s="174">
        <v>17</v>
      </c>
      <c r="M667" s="174">
        <v>27</v>
      </c>
      <c r="N667" s="174">
        <v>38</v>
      </c>
      <c r="O667" s="174">
        <v>38</v>
      </c>
      <c r="P667" s="173" t="s">
        <v>1576</v>
      </c>
      <c r="Q667" s="174">
        <v>75</v>
      </c>
      <c r="R667" s="173" t="s">
        <v>1576</v>
      </c>
      <c r="S667" s="173" t="s">
        <v>1558</v>
      </c>
      <c r="T667" s="173">
        <v>4969</v>
      </c>
      <c r="U667" s="170">
        <f t="shared" si="56"/>
        <v>372675</v>
      </c>
    </row>
    <row r="668" spans="1:21" ht="14.25" customHeight="1" x14ac:dyDescent="0.15">
      <c r="A668" s="173" t="s">
        <v>175</v>
      </c>
      <c r="B668" s="173" t="s">
        <v>1563</v>
      </c>
      <c r="C668" s="173" t="str">
        <f t="shared" si="52"/>
        <v>Taxilane</v>
      </c>
      <c r="D668" s="173" t="str">
        <f t="shared" si="53"/>
        <v>N/A or No Data</v>
      </c>
      <c r="E668" s="173" t="str">
        <f t="shared" si="54"/>
        <v>N/A or No Data</v>
      </c>
      <c r="F668" s="173">
        <v>0</v>
      </c>
      <c r="G668" s="173" t="s">
        <v>1555</v>
      </c>
      <c r="H668" s="173" t="str">
        <f t="shared" si="55"/>
        <v>PKD-TLA-001</v>
      </c>
      <c r="I668" s="173" t="s">
        <v>2337</v>
      </c>
      <c r="J668" s="173" t="s">
        <v>11766</v>
      </c>
      <c r="K668" s="174">
        <v>61</v>
      </c>
      <c r="L668" s="174">
        <v>47</v>
      </c>
      <c r="M668" s="174">
        <v>61</v>
      </c>
      <c r="N668" s="174">
        <v>75</v>
      </c>
      <c r="O668" s="174">
        <v>75</v>
      </c>
      <c r="P668" s="173" t="s">
        <v>1579</v>
      </c>
      <c r="Q668" s="174">
        <v>14</v>
      </c>
      <c r="R668" s="173" t="s">
        <v>1579</v>
      </c>
      <c r="S668" s="173" t="s">
        <v>1566</v>
      </c>
      <c r="T668" s="173">
        <v>69891</v>
      </c>
      <c r="U668" s="170">
        <f t="shared" si="56"/>
        <v>978474</v>
      </c>
    </row>
    <row r="669" spans="1:21" ht="14.25" customHeight="1" x14ac:dyDescent="0.15">
      <c r="A669" s="173" t="s">
        <v>137</v>
      </c>
      <c r="B669" s="173" t="s">
        <v>2230</v>
      </c>
      <c r="C669" s="173" t="str">
        <f t="shared" si="52"/>
        <v>Taxilane</v>
      </c>
      <c r="D669" s="173" t="str">
        <f t="shared" si="53"/>
        <v>N/A or No Data</v>
      </c>
      <c r="E669" s="173" t="str">
        <f t="shared" si="54"/>
        <v>N/A or No Data</v>
      </c>
      <c r="F669" s="173">
        <v>0</v>
      </c>
      <c r="G669" s="173" t="s">
        <v>1555</v>
      </c>
      <c r="H669" s="173" t="str">
        <f t="shared" si="55"/>
        <v>MML-TLE-001</v>
      </c>
      <c r="I669" s="173" t="s">
        <v>2338</v>
      </c>
      <c r="J669" s="173" t="s">
        <v>11766</v>
      </c>
      <c r="K669" s="174">
        <v>28</v>
      </c>
      <c r="L669" s="174">
        <v>20</v>
      </c>
      <c r="M669" s="174">
        <v>30</v>
      </c>
      <c r="N669" s="174">
        <v>41</v>
      </c>
      <c r="O669" s="174">
        <v>41</v>
      </c>
      <c r="P669" s="173" t="s">
        <v>1576</v>
      </c>
      <c r="Q669" s="174">
        <v>69</v>
      </c>
      <c r="R669" s="173" t="s">
        <v>1576</v>
      </c>
      <c r="S669" s="173" t="s">
        <v>1586</v>
      </c>
      <c r="T669" s="173">
        <v>11366</v>
      </c>
      <c r="U669" s="170">
        <f t="shared" si="56"/>
        <v>784254</v>
      </c>
    </row>
    <row r="670" spans="1:21" ht="14.25" customHeight="1" x14ac:dyDescent="0.15">
      <c r="A670" s="173" t="s">
        <v>119</v>
      </c>
      <c r="B670" s="173" t="s">
        <v>1583</v>
      </c>
      <c r="C670" s="173" t="str">
        <f t="shared" si="52"/>
        <v>Apron</v>
      </c>
      <c r="D670" s="173" t="str">
        <f t="shared" si="53"/>
        <v>N/A or No Data</v>
      </c>
      <c r="E670" s="173" t="str">
        <f t="shared" si="54"/>
        <v>N/A or No Data</v>
      </c>
      <c r="F670" s="173">
        <v>0</v>
      </c>
      <c r="G670" s="173" t="s">
        <v>1663</v>
      </c>
      <c r="H670" s="173" t="str">
        <f t="shared" si="55"/>
        <v>LXL-APA-004</v>
      </c>
      <c r="I670" s="173" t="s">
        <v>2339</v>
      </c>
      <c r="J670" s="173" t="s">
        <v>11766</v>
      </c>
      <c r="K670" s="174">
        <v>44</v>
      </c>
      <c r="L670" s="174">
        <v>32</v>
      </c>
      <c r="M670" s="174">
        <v>45</v>
      </c>
      <c r="N670" s="174">
        <v>59</v>
      </c>
      <c r="O670" s="174">
        <v>59</v>
      </c>
      <c r="P670" s="173" t="s">
        <v>1579</v>
      </c>
      <c r="Q670" s="174">
        <v>56</v>
      </c>
      <c r="R670" s="173" t="s">
        <v>1579</v>
      </c>
      <c r="S670" s="173" t="s">
        <v>1586</v>
      </c>
      <c r="T670" s="173">
        <v>31371</v>
      </c>
      <c r="U670" s="170">
        <f t="shared" si="56"/>
        <v>1756776</v>
      </c>
    </row>
    <row r="671" spans="1:21" ht="14.25" customHeight="1" x14ac:dyDescent="0.15">
      <c r="A671" s="173" t="s">
        <v>53</v>
      </c>
      <c r="B671" s="173" t="s">
        <v>1600</v>
      </c>
      <c r="C671" s="173" t="str">
        <f t="shared" si="52"/>
        <v>Connecting Taxiway</v>
      </c>
      <c r="D671" s="173" t="str">
        <f t="shared" si="53"/>
        <v>N/A or No Data</v>
      </c>
      <c r="E671" s="173" t="str">
        <f t="shared" si="54"/>
        <v>N/A or No Data</v>
      </c>
      <c r="F671" s="173">
        <v>0</v>
      </c>
      <c r="G671" s="173" t="s">
        <v>1555</v>
      </c>
      <c r="H671" s="173" t="str">
        <f t="shared" si="55"/>
        <v>DTL-CTB-001</v>
      </c>
      <c r="I671" s="173" t="s">
        <v>2340</v>
      </c>
      <c r="J671" s="173" t="s">
        <v>11766</v>
      </c>
      <c r="K671" s="174">
        <v>30</v>
      </c>
      <c r="L671" s="174">
        <v>21</v>
      </c>
      <c r="M671" s="174">
        <v>32</v>
      </c>
      <c r="N671" s="174">
        <v>43</v>
      </c>
      <c r="O671" s="174">
        <v>43</v>
      </c>
      <c r="P671" s="173" t="s">
        <v>1654</v>
      </c>
      <c r="Q671" s="174">
        <v>70</v>
      </c>
      <c r="R671" s="173" t="s">
        <v>1654</v>
      </c>
      <c r="S671" s="173" t="s">
        <v>1586</v>
      </c>
      <c r="T671" s="173">
        <v>15984</v>
      </c>
      <c r="U671" s="170">
        <f t="shared" si="56"/>
        <v>1118880</v>
      </c>
    </row>
    <row r="672" spans="1:21" ht="14.25" customHeight="1" x14ac:dyDescent="0.15">
      <c r="A672" s="173" t="s">
        <v>107</v>
      </c>
      <c r="B672" s="173" t="s">
        <v>1580</v>
      </c>
      <c r="C672" s="173" t="str">
        <f t="shared" si="52"/>
        <v>Parallel Taxiway</v>
      </c>
      <c r="D672" s="173" t="str">
        <f t="shared" si="53"/>
        <v>N/A or No Data</v>
      </c>
      <c r="E672" s="173" t="str">
        <f t="shared" si="54"/>
        <v>N/A or No Data</v>
      </c>
      <c r="F672" s="173">
        <v>0</v>
      </c>
      <c r="G672" s="173" t="s">
        <v>1581</v>
      </c>
      <c r="H672" s="173" t="str">
        <f t="shared" si="55"/>
        <v>HCD-PTA-003</v>
      </c>
      <c r="I672" s="173" t="s">
        <v>2341</v>
      </c>
      <c r="J672" s="173" t="s">
        <v>11766</v>
      </c>
      <c r="K672" s="174">
        <v>6</v>
      </c>
      <c r="L672" s="174">
        <v>4</v>
      </c>
      <c r="M672" s="174">
        <v>11</v>
      </c>
      <c r="N672" s="174">
        <v>15</v>
      </c>
      <c r="O672" s="174">
        <v>15</v>
      </c>
      <c r="P672" s="173" t="s">
        <v>1576</v>
      </c>
      <c r="Q672" s="174">
        <v>94</v>
      </c>
      <c r="R672" s="173" t="s">
        <v>1576</v>
      </c>
      <c r="S672" s="173" t="s">
        <v>1558</v>
      </c>
      <c r="T672" s="173">
        <v>131438</v>
      </c>
      <c r="U672" s="170">
        <f t="shared" si="56"/>
        <v>12355172</v>
      </c>
    </row>
    <row r="673" spans="1:21" ht="14.25" customHeight="1" x14ac:dyDescent="0.15">
      <c r="A673" s="173" t="s">
        <v>41</v>
      </c>
      <c r="B673" s="173" t="s">
        <v>2221</v>
      </c>
      <c r="C673" s="173" t="str">
        <f t="shared" si="52"/>
        <v>Runway Turnaround</v>
      </c>
      <c r="D673" s="173" t="str">
        <f t="shared" si="53"/>
        <v>N/A or No Data</v>
      </c>
      <c r="E673" s="173" t="str">
        <f t="shared" si="54"/>
        <v>N/A or No Data</v>
      </c>
      <c r="F673" s="173">
        <v>0</v>
      </c>
      <c r="G673" s="173" t="s">
        <v>1555</v>
      </c>
      <c r="H673" s="173" t="str">
        <f t="shared" si="55"/>
        <v>CBG-RTA-001</v>
      </c>
      <c r="I673" s="173" t="s">
        <v>2342</v>
      </c>
      <c r="J673" s="173" t="s">
        <v>11766</v>
      </c>
      <c r="K673" s="174">
        <v>38</v>
      </c>
      <c r="L673" s="174">
        <v>27</v>
      </c>
      <c r="M673" s="174">
        <v>39</v>
      </c>
      <c r="N673" s="174">
        <v>52</v>
      </c>
      <c r="O673" s="174">
        <v>52</v>
      </c>
      <c r="P673" s="173" t="s">
        <v>1722</v>
      </c>
      <c r="Q673" s="174">
        <v>62</v>
      </c>
      <c r="R673" s="173" t="s">
        <v>1722</v>
      </c>
      <c r="S673" s="173" t="s">
        <v>1586</v>
      </c>
      <c r="T673" s="173">
        <v>13988</v>
      </c>
      <c r="U673" s="170">
        <f t="shared" si="56"/>
        <v>867256</v>
      </c>
    </row>
    <row r="674" spans="1:21" ht="14.25" customHeight="1" x14ac:dyDescent="0.15">
      <c r="A674" s="173" t="s">
        <v>173</v>
      </c>
      <c r="B674" s="173" t="s">
        <v>1583</v>
      </c>
      <c r="C674" s="173" t="str">
        <f t="shared" si="52"/>
        <v>Apron</v>
      </c>
      <c r="D674" s="173" t="str">
        <f t="shared" si="53"/>
        <v>N/A or No Data</v>
      </c>
      <c r="E674" s="173" t="str">
        <f t="shared" si="54"/>
        <v>N/A or No Data</v>
      </c>
      <c r="F674" s="173">
        <v>0</v>
      </c>
      <c r="G674" s="173" t="s">
        <v>1555</v>
      </c>
      <c r="H674" s="173" t="str">
        <f t="shared" si="55"/>
        <v>OWA-APA-001</v>
      </c>
      <c r="I674" s="173" t="s">
        <v>2343</v>
      </c>
      <c r="J674" s="173" t="s">
        <v>11766</v>
      </c>
      <c r="K674" s="174">
        <v>2</v>
      </c>
      <c r="L674" s="174">
        <v>0</v>
      </c>
      <c r="M674" s="174">
        <v>0</v>
      </c>
      <c r="N674" s="174">
        <v>0</v>
      </c>
      <c r="O674" s="174">
        <v>0</v>
      </c>
      <c r="P674" s="173" t="s">
        <v>1576</v>
      </c>
      <c r="Q674" s="174">
        <v>94</v>
      </c>
      <c r="R674" s="173" t="s">
        <v>1576</v>
      </c>
      <c r="S674" s="173" t="s">
        <v>1558</v>
      </c>
      <c r="T674" s="173">
        <v>98093</v>
      </c>
      <c r="U674" s="170">
        <f t="shared" si="56"/>
        <v>9220742</v>
      </c>
    </row>
    <row r="675" spans="1:21" ht="14.25" customHeight="1" x14ac:dyDescent="0.15">
      <c r="A675" s="173" t="s">
        <v>159</v>
      </c>
      <c r="B675" s="173" t="s">
        <v>1716</v>
      </c>
      <c r="C675" s="173" t="str">
        <f t="shared" si="52"/>
        <v>Runway</v>
      </c>
      <c r="D675" s="173" t="str">
        <f t="shared" si="53"/>
        <v>1129</v>
      </c>
      <c r="E675" s="173" t="str">
        <f t="shared" si="54"/>
        <v>11/29</v>
      </c>
      <c r="F675" s="173">
        <v>0</v>
      </c>
      <c r="G675" s="173" t="s">
        <v>1555</v>
      </c>
      <c r="H675" s="173" t="str">
        <f t="shared" si="55"/>
        <v>JMR-RY1129-001</v>
      </c>
      <c r="I675" s="173" t="s">
        <v>2938</v>
      </c>
      <c r="J675" s="173" t="s">
        <v>11766</v>
      </c>
      <c r="K675" s="174">
        <v>6</v>
      </c>
      <c r="L675" s="174">
        <v>4</v>
      </c>
      <c r="M675" s="174">
        <v>11</v>
      </c>
      <c r="N675" s="174">
        <v>15</v>
      </c>
      <c r="O675" s="174">
        <v>15</v>
      </c>
      <c r="P675" s="173" t="s">
        <v>1778</v>
      </c>
      <c r="Q675" s="174">
        <v>94</v>
      </c>
      <c r="R675" s="173" t="s">
        <v>1778</v>
      </c>
      <c r="S675" s="173" t="s">
        <v>1558</v>
      </c>
      <c r="T675" s="173">
        <v>7323</v>
      </c>
      <c r="U675" s="170">
        <f t="shared" si="56"/>
        <v>688362</v>
      </c>
    </row>
    <row r="676" spans="1:21" ht="14.25" customHeight="1" x14ac:dyDescent="0.15">
      <c r="A676" s="173" t="s">
        <v>119</v>
      </c>
      <c r="B676" s="173" t="s">
        <v>1563</v>
      </c>
      <c r="C676" s="173" t="str">
        <f t="shared" si="52"/>
        <v>Taxilane</v>
      </c>
      <c r="D676" s="173" t="str">
        <f t="shared" si="53"/>
        <v>N/A or No Data</v>
      </c>
      <c r="E676" s="173" t="str">
        <f t="shared" si="54"/>
        <v>N/A or No Data</v>
      </c>
      <c r="F676" s="173">
        <v>0</v>
      </c>
      <c r="G676" s="173" t="s">
        <v>1555</v>
      </c>
      <c r="H676" s="173" t="str">
        <f t="shared" si="55"/>
        <v>LXL-TLA-001</v>
      </c>
      <c r="I676" s="173" t="s">
        <v>2345</v>
      </c>
      <c r="J676" s="173" t="s">
        <v>11766</v>
      </c>
      <c r="K676" s="174">
        <v>32</v>
      </c>
      <c r="L676" s="174">
        <v>23</v>
      </c>
      <c r="M676" s="174">
        <v>34</v>
      </c>
      <c r="N676" s="174">
        <v>46</v>
      </c>
      <c r="O676" s="174">
        <v>46</v>
      </c>
      <c r="P676" s="173" t="s">
        <v>1579</v>
      </c>
      <c r="Q676" s="174">
        <v>68</v>
      </c>
      <c r="R676" s="173" t="s">
        <v>1579</v>
      </c>
      <c r="S676" s="173" t="s">
        <v>1586</v>
      </c>
      <c r="T676" s="173">
        <v>20413</v>
      </c>
      <c r="U676" s="170">
        <f t="shared" si="56"/>
        <v>1388084</v>
      </c>
    </row>
    <row r="677" spans="1:21" ht="14.25" customHeight="1" x14ac:dyDescent="0.15">
      <c r="A677" s="173" t="s">
        <v>261</v>
      </c>
      <c r="B677" s="173" t="s">
        <v>1563</v>
      </c>
      <c r="C677" s="173" t="str">
        <f t="shared" si="52"/>
        <v>Taxilane</v>
      </c>
      <c r="D677" s="173" t="str">
        <f t="shared" si="53"/>
        <v>N/A or No Data</v>
      </c>
      <c r="E677" s="173" t="str">
        <f t="shared" si="54"/>
        <v>N/A or No Data</v>
      </c>
      <c r="F677" s="173">
        <v>0</v>
      </c>
      <c r="G677" s="173" t="s">
        <v>1568</v>
      </c>
      <c r="H677" s="173" t="str">
        <f t="shared" si="55"/>
        <v>MWM-TLA-002</v>
      </c>
      <c r="I677" s="173" t="s">
        <v>2346</v>
      </c>
      <c r="J677" s="173" t="s">
        <v>11766</v>
      </c>
      <c r="K677" s="174">
        <v>38</v>
      </c>
      <c r="L677" s="174">
        <v>27</v>
      </c>
      <c r="M677" s="174">
        <v>39</v>
      </c>
      <c r="N677" s="174">
        <v>52</v>
      </c>
      <c r="O677" s="174">
        <v>52</v>
      </c>
      <c r="P677" s="173" t="s">
        <v>1626</v>
      </c>
      <c r="Q677" s="174">
        <v>51</v>
      </c>
      <c r="R677" s="173" t="s">
        <v>1626</v>
      </c>
      <c r="S677" s="173" t="s">
        <v>1566</v>
      </c>
      <c r="T677" s="173">
        <v>76960</v>
      </c>
      <c r="U677" s="170">
        <f t="shared" si="56"/>
        <v>3924960</v>
      </c>
    </row>
    <row r="678" spans="1:21" ht="14.25" customHeight="1" x14ac:dyDescent="0.15">
      <c r="A678" s="173" t="s">
        <v>205</v>
      </c>
      <c r="B678" s="173" t="s">
        <v>2347</v>
      </c>
      <c r="C678" s="173" t="str">
        <f t="shared" si="52"/>
        <v>Run-Up</v>
      </c>
      <c r="D678" s="173" t="str">
        <f t="shared" si="53"/>
        <v>N/A or No Data</v>
      </c>
      <c r="E678" s="173" t="str">
        <f t="shared" si="54"/>
        <v>N/A or No Data</v>
      </c>
      <c r="F678" s="173">
        <v>0</v>
      </c>
      <c r="G678" s="173" t="s">
        <v>1555</v>
      </c>
      <c r="H678" s="173" t="str">
        <f t="shared" si="55"/>
        <v>ROS-RP2-001</v>
      </c>
      <c r="I678" s="173" t="s">
        <v>2348</v>
      </c>
      <c r="J678" s="173" t="s">
        <v>11766</v>
      </c>
      <c r="K678" s="174">
        <v>40</v>
      </c>
      <c r="L678" s="174">
        <v>29</v>
      </c>
      <c r="M678" s="174">
        <v>41</v>
      </c>
      <c r="N678" s="174">
        <v>54</v>
      </c>
      <c r="O678" s="174">
        <v>54</v>
      </c>
      <c r="P678" s="173" t="s">
        <v>1573</v>
      </c>
      <c r="Q678" s="174">
        <v>55</v>
      </c>
      <c r="R678" s="173" t="s">
        <v>1573</v>
      </c>
      <c r="S678" s="173" t="s">
        <v>1566</v>
      </c>
      <c r="T678" s="173">
        <v>14017</v>
      </c>
      <c r="U678" s="170">
        <f t="shared" si="56"/>
        <v>770935</v>
      </c>
    </row>
    <row r="679" spans="1:21" ht="14.25" customHeight="1" x14ac:dyDescent="0.15">
      <c r="A679" s="173" t="s">
        <v>119</v>
      </c>
      <c r="B679" s="173" t="s">
        <v>2230</v>
      </c>
      <c r="C679" s="173" t="str">
        <f t="shared" si="52"/>
        <v>Taxilane</v>
      </c>
      <c r="D679" s="173" t="str">
        <f t="shared" si="53"/>
        <v>N/A or No Data</v>
      </c>
      <c r="E679" s="173" t="str">
        <f t="shared" si="54"/>
        <v>N/A or No Data</v>
      </c>
      <c r="F679" s="173">
        <v>0</v>
      </c>
      <c r="G679" s="173" t="s">
        <v>1555</v>
      </c>
      <c r="H679" s="173" t="str">
        <f t="shared" si="55"/>
        <v>LXL-TLE-001</v>
      </c>
      <c r="I679" s="173" t="s">
        <v>2349</v>
      </c>
      <c r="J679" s="173" t="s">
        <v>11766</v>
      </c>
      <c r="K679" s="174">
        <v>14</v>
      </c>
      <c r="L679" s="174">
        <v>10</v>
      </c>
      <c r="M679" s="174">
        <v>17</v>
      </c>
      <c r="N679" s="174">
        <v>25</v>
      </c>
      <c r="O679" s="174">
        <v>25</v>
      </c>
      <c r="P679" s="173" t="s">
        <v>1579</v>
      </c>
      <c r="Q679" s="174">
        <v>86</v>
      </c>
      <c r="R679" s="173" t="s">
        <v>1579</v>
      </c>
      <c r="S679" s="173" t="s">
        <v>1558</v>
      </c>
      <c r="T679" s="173">
        <v>9991</v>
      </c>
      <c r="U679" s="170">
        <f t="shared" si="56"/>
        <v>859226</v>
      </c>
    </row>
    <row r="680" spans="1:21" ht="14.25" customHeight="1" x14ac:dyDescent="0.15">
      <c r="A680" s="173" t="s">
        <v>97</v>
      </c>
      <c r="B680" s="173" t="s">
        <v>1563</v>
      </c>
      <c r="C680" s="173" t="str">
        <f t="shared" si="52"/>
        <v>Taxilane</v>
      </c>
      <c r="D680" s="173" t="str">
        <f t="shared" si="53"/>
        <v>N/A or No Data</v>
      </c>
      <c r="E680" s="173" t="str">
        <f t="shared" si="54"/>
        <v>N/A or No Data</v>
      </c>
      <c r="F680" s="173">
        <v>0</v>
      </c>
      <c r="G680" s="173" t="s">
        <v>1555</v>
      </c>
      <c r="H680" s="173" t="str">
        <f t="shared" si="55"/>
        <v>1D6-TLA-001</v>
      </c>
      <c r="I680" s="173" t="s">
        <v>2350</v>
      </c>
      <c r="J680" s="173" t="s">
        <v>11766</v>
      </c>
      <c r="K680" s="174">
        <v>50</v>
      </c>
      <c r="L680" s="174">
        <v>37</v>
      </c>
      <c r="M680" s="174">
        <v>50</v>
      </c>
      <c r="N680" s="174">
        <v>65</v>
      </c>
      <c r="O680" s="174">
        <v>65</v>
      </c>
      <c r="P680" s="173" t="s">
        <v>1683</v>
      </c>
      <c r="Q680" s="174">
        <v>44</v>
      </c>
      <c r="R680" s="173" t="s">
        <v>1683</v>
      </c>
      <c r="S680" s="173" t="s">
        <v>1566</v>
      </c>
      <c r="T680" s="173">
        <v>20418</v>
      </c>
      <c r="U680" s="170">
        <f t="shared" si="56"/>
        <v>898392</v>
      </c>
    </row>
    <row r="681" spans="1:21" ht="14.25" customHeight="1" x14ac:dyDescent="0.15">
      <c r="A681" s="173" t="s">
        <v>107</v>
      </c>
      <c r="B681" s="173" t="s">
        <v>1637</v>
      </c>
      <c r="C681" s="173" t="str">
        <f t="shared" si="52"/>
        <v>Apron</v>
      </c>
      <c r="D681" s="173" t="str">
        <f t="shared" si="53"/>
        <v>N/A or No Data</v>
      </c>
      <c r="E681" s="173" t="str">
        <f t="shared" si="54"/>
        <v>N/A or No Data</v>
      </c>
      <c r="F681" s="173">
        <v>0</v>
      </c>
      <c r="G681" s="173" t="s">
        <v>1555</v>
      </c>
      <c r="H681" s="173" t="str">
        <f t="shared" si="55"/>
        <v>HCD-APB-001</v>
      </c>
      <c r="I681" s="173" t="s">
        <v>2351</v>
      </c>
      <c r="J681" s="173" t="s">
        <v>11766</v>
      </c>
      <c r="K681" s="174">
        <v>9</v>
      </c>
      <c r="L681" s="174">
        <v>6</v>
      </c>
      <c r="M681" s="174">
        <v>13</v>
      </c>
      <c r="N681" s="174">
        <v>19</v>
      </c>
      <c r="O681" s="174">
        <v>19</v>
      </c>
      <c r="P681" s="173" t="s">
        <v>1576</v>
      </c>
      <c r="Q681" s="174">
        <v>91</v>
      </c>
      <c r="R681" s="173" t="s">
        <v>1576</v>
      </c>
      <c r="S681" s="173" t="s">
        <v>1558</v>
      </c>
      <c r="T681" s="173">
        <v>109221</v>
      </c>
      <c r="U681" s="170">
        <f t="shared" si="56"/>
        <v>9939111</v>
      </c>
    </row>
    <row r="682" spans="1:21" ht="14.25" customHeight="1" x14ac:dyDescent="0.15">
      <c r="A682" s="173" t="s">
        <v>259</v>
      </c>
      <c r="B682" s="173" t="s">
        <v>1583</v>
      </c>
      <c r="C682" s="173" t="str">
        <f t="shared" si="52"/>
        <v>Apron</v>
      </c>
      <c r="D682" s="173" t="str">
        <f t="shared" si="53"/>
        <v>N/A or No Data</v>
      </c>
      <c r="E682" s="173" t="str">
        <f t="shared" si="54"/>
        <v>N/A or No Data</v>
      </c>
      <c r="F682" s="173">
        <v>0</v>
      </c>
      <c r="G682" s="173" t="s">
        <v>1555</v>
      </c>
      <c r="H682" s="173" t="str">
        <f t="shared" si="55"/>
        <v>BDH-APA-001</v>
      </c>
      <c r="I682" s="173" t="s">
        <v>2352</v>
      </c>
      <c r="J682" s="173" t="s">
        <v>11766</v>
      </c>
      <c r="K682" s="174">
        <v>12</v>
      </c>
      <c r="L682" s="174">
        <v>0</v>
      </c>
      <c r="M682" s="174">
        <v>4</v>
      </c>
      <c r="N682" s="174">
        <v>8</v>
      </c>
      <c r="O682" s="174">
        <v>8</v>
      </c>
      <c r="P682" s="173" t="s">
        <v>1691</v>
      </c>
      <c r="Q682" s="174">
        <v>94</v>
      </c>
      <c r="R682" s="173" t="s">
        <v>1691</v>
      </c>
      <c r="S682" s="173" t="s">
        <v>1558</v>
      </c>
      <c r="T682" s="173">
        <v>137515</v>
      </c>
      <c r="U682" s="170">
        <f t="shared" si="56"/>
        <v>12926410</v>
      </c>
    </row>
    <row r="683" spans="1:21" ht="14.25" customHeight="1" x14ac:dyDescent="0.15">
      <c r="A683" s="173" t="s">
        <v>53</v>
      </c>
      <c r="B683" s="173" t="s">
        <v>1554</v>
      </c>
      <c r="C683" s="173" t="str">
        <f t="shared" si="52"/>
        <v>Taxilane</v>
      </c>
      <c r="D683" s="173" t="str">
        <f t="shared" si="53"/>
        <v>N/A or No Data</v>
      </c>
      <c r="E683" s="173" t="str">
        <f t="shared" si="54"/>
        <v>N/A or No Data</v>
      </c>
      <c r="F683" s="173">
        <v>0</v>
      </c>
      <c r="G683" s="173" t="s">
        <v>1555</v>
      </c>
      <c r="H683" s="173" t="str">
        <f t="shared" si="55"/>
        <v>DTL-TLF-001</v>
      </c>
      <c r="I683" s="173" t="s">
        <v>2353</v>
      </c>
      <c r="J683" s="173" t="s">
        <v>11766</v>
      </c>
      <c r="K683" s="174">
        <v>26</v>
      </c>
      <c r="L683" s="174">
        <v>18</v>
      </c>
      <c r="M683" s="174">
        <v>28</v>
      </c>
      <c r="N683" s="174">
        <v>39</v>
      </c>
      <c r="O683" s="174">
        <v>39</v>
      </c>
      <c r="P683" s="173" t="s">
        <v>1654</v>
      </c>
      <c r="Q683" s="174">
        <v>74</v>
      </c>
      <c r="R683" s="173" t="s">
        <v>1654</v>
      </c>
      <c r="S683" s="173" t="s">
        <v>1558</v>
      </c>
      <c r="T683" s="173">
        <v>11843</v>
      </c>
      <c r="U683" s="170">
        <f t="shared" si="56"/>
        <v>876382</v>
      </c>
    </row>
    <row r="684" spans="1:21" ht="14.25" customHeight="1" x14ac:dyDescent="0.15">
      <c r="A684" s="173" t="s">
        <v>21</v>
      </c>
      <c r="B684" s="173" t="s">
        <v>1637</v>
      </c>
      <c r="C684" s="173" t="str">
        <f t="shared" si="52"/>
        <v>Apron</v>
      </c>
      <c r="D684" s="173" t="str">
        <f t="shared" si="53"/>
        <v>N/A or No Data</v>
      </c>
      <c r="E684" s="173" t="str">
        <f t="shared" si="54"/>
        <v>N/A or No Data</v>
      </c>
      <c r="F684" s="173">
        <v>0</v>
      </c>
      <c r="G684" s="173" t="s">
        <v>1555</v>
      </c>
      <c r="H684" s="173" t="str">
        <f t="shared" si="55"/>
        <v>BJI-APB-001</v>
      </c>
      <c r="I684" s="173" t="s">
        <v>2354</v>
      </c>
      <c r="J684" s="173" t="s">
        <v>11766</v>
      </c>
      <c r="K684" s="174">
        <v>7</v>
      </c>
      <c r="L684" s="174">
        <v>0</v>
      </c>
      <c r="M684" s="174">
        <v>0</v>
      </c>
      <c r="N684" s="174">
        <v>0</v>
      </c>
      <c r="O684" s="174">
        <v>0</v>
      </c>
      <c r="P684" s="173" t="s">
        <v>1585</v>
      </c>
      <c r="Q684" s="174">
        <v>94</v>
      </c>
      <c r="R684" s="173" t="s">
        <v>1585</v>
      </c>
      <c r="S684" s="173" t="s">
        <v>1558</v>
      </c>
      <c r="T684" s="173">
        <v>73339</v>
      </c>
      <c r="U684" s="170">
        <f t="shared" si="56"/>
        <v>6893866</v>
      </c>
    </row>
    <row r="685" spans="1:21" ht="14.25" customHeight="1" x14ac:dyDescent="0.15">
      <c r="A685" s="173" t="s">
        <v>205</v>
      </c>
      <c r="B685" s="173" t="s">
        <v>1580</v>
      </c>
      <c r="C685" s="173" t="str">
        <f t="shared" si="52"/>
        <v>Parallel Taxiway</v>
      </c>
      <c r="D685" s="173" t="str">
        <f t="shared" si="53"/>
        <v>N/A or No Data</v>
      </c>
      <c r="E685" s="173" t="str">
        <f t="shared" si="54"/>
        <v>N/A or No Data</v>
      </c>
      <c r="F685" s="173">
        <v>0</v>
      </c>
      <c r="G685" s="173" t="s">
        <v>1555</v>
      </c>
      <c r="H685" s="173" t="str">
        <f t="shared" si="55"/>
        <v>ROS-PTA-001</v>
      </c>
      <c r="I685" s="173" t="s">
        <v>2355</v>
      </c>
      <c r="J685" s="173" t="s">
        <v>11766</v>
      </c>
      <c r="K685" s="174">
        <v>35</v>
      </c>
      <c r="L685" s="174">
        <v>25</v>
      </c>
      <c r="M685" s="174">
        <v>37</v>
      </c>
      <c r="N685" s="174">
        <v>49</v>
      </c>
      <c r="O685" s="174">
        <v>49</v>
      </c>
      <c r="P685" s="173" t="s">
        <v>1573</v>
      </c>
      <c r="Q685" s="174">
        <v>65</v>
      </c>
      <c r="R685" s="173" t="s">
        <v>1573</v>
      </c>
      <c r="S685" s="173" t="s">
        <v>1586</v>
      </c>
      <c r="T685" s="173">
        <v>110349</v>
      </c>
      <c r="U685" s="170">
        <f t="shared" si="56"/>
        <v>7172685</v>
      </c>
    </row>
    <row r="686" spans="1:21" ht="14.25" customHeight="1" x14ac:dyDescent="0.15">
      <c r="A686" s="173" t="s">
        <v>139</v>
      </c>
      <c r="B686" s="173" t="s">
        <v>2221</v>
      </c>
      <c r="C686" s="173" t="str">
        <f t="shared" si="52"/>
        <v>Runway Turnaround</v>
      </c>
      <c r="D686" s="173" t="str">
        <f t="shared" si="53"/>
        <v>N/A or No Data</v>
      </c>
      <c r="E686" s="173" t="str">
        <f t="shared" si="54"/>
        <v>N/A or No Data</v>
      </c>
      <c r="F686" s="173">
        <v>0</v>
      </c>
      <c r="G686" s="173" t="s">
        <v>1555</v>
      </c>
      <c r="H686" s="173" t="str">
        <f t="shared" si="55"/>
        <v>HZX-RTA-001</v>
      </c>
      <c r="I686" s="173" t="s">
        <v>2356</v>
      </c>
      <c r="J686" s="173" t="s">
        <v>11766</v>
      </c>
      <c r="K686" s="174">
        <v>8</v>
      </c>
      <c r="L686" s="174">
        <v>6</v>
      </c>
      <c r="M686" s="174">
        <v>12</v>
      </c>
      <c r="N686" s="174">
        <v>18</v>
      </c>
      <c r="O686" s="174">
        <v>18</v>
      </c>
      <c r="P686" s="173" t="s">
        <v>1619</v>
      </c>
      <c r="Q686" s="174">
        <v>92</v>
      </c>
      <c r="R686" s="173" t="s">
        <v>1619</v>
      </c>
      <c r="S686" s="173" t="s">
        <v>1558</v>
      </c>
      <c r="T686" s="173">
        <v>10592</v>
      </c>
      <c r="U686" s="170">
        <f t="shared" si="56"/>
        <v>974464</v>
      </c>
    </row>
    <row r="687" spans="1:21" ht="14.25" customHeight="1" x14ac:dyDescent="0.15">
      <c r="A687" s="173" t="s">
        <v>233</v>
      </c>
      <c r="B687" s="173" t="s">
        <v>2202</v>
      </c>
      <c r="C687" s="173" t="str">
        <f t="shared" si="52"/>
        <v>Taxilane</v>
      </c>
      <c r="D687" s="173" t="str">
        <f t="shared" si="53"/>
        <v>N/A or No Data</v>
      </c>
      <c r="E687" s="173" t="str">
        <f t="shared" si="54"/>
        <v>N/A or No Data</v>
      </c>
      <c r="F687" s="173">
        <v>0</v>
      </c>
      <c r="G687" s="173" t="s">
        <v>1555</v>
      </c>
      <c r="H687" s="173" t="str">
        <f t="shared" si="55"/>
        <v>TVF-TLC-001</v>
      </c>
      <c r="I687" s="173" t="s">
        <v>2357</v>
      </c>
      <c r="J687" s="173" t="s">
        <v>11766</v>
      </c>
      <c r="K687" s="174">
        <v>59</v>
      </c>
      <c r="L687" s="174">
        <v>45</v>
      </c>
      <c r="M687" s="174">
        <v>59</v>
      </c>
      <c r="N687" s="174">
        <v>73</v>
      </c>
      <c r="O687" s="174">
        <v>73</v>
      </c>
      <c r="P687" s="173" t="s">
        <v>1579</v>
      </c>
      <c r="Q687" s="174">
        <v>1</v>
      </c>
      <c r="R687" s="173" t="s">
        <v>1579</v>
      </c>
      <c r="S687" s="173" t="s">
        <v>1566</v>
      </c>
      <c r="T687" s="173">
        <v>28185</v>
      </c>
      <c r="U687" s="170">
        <f t="shared" si="56"/>
        <v>28185</v>
      </c>
    </row>
    <row r="688" spans="1:21" ht="14.25" customHeight="1" x14ac:dyDescent="0.15">
      <c r="A688" s="173" t="s">
        <v>259</v>
      </c>
      <c r="B688" s="173" t="s">
        <v>2230</v>
      </c>
      <c r="C688" s="173" t="str">
        <f t="shared" si="52"/>
        <v>Taxilane</v>
      </c>
      <c r="D688" s="173" t="str">
        <f t="shared" si="53"/>
        <v>N/A or No Data</v>
      </c>
      <c r="E688" s="173" t="str">
        <f t="shared" si="54"/>
        <v>N/A or No Data</v>
      </c>
      <c r="F688" s="173">
        <v>0</v>
      </c>
      <c r="G688" s="173" t="s">
        <v>1555</v>
      </c>
      <c r="H688" s="173" t="str">
        <f t="shared" si="55"/>
        <v>BDH-TLE-001</v>
      </c>
      <c r="I688" s="173" t="s">
        <v>2358</v>
      </c>
      <c r="J688" s="173" t="s">
        <v>11766</v>
      </c>
      <c r="K688" s="174">
        <v>0</v>
      </c>
      <c r="L688" s="174">
        <v>0</v>
      </c>
      <c r="M688" s="174">
        <v>0</v>
      </c>
      <c r="N688" s="174">
        <v>0</v>
      </c>
      <c r="O688" s="174">
        <v>0</v>
      </c>
      <c r="P688" s="173" t="s">
        <v>1691</v>
      </c>
      <c r="Q688" s="174">
        <v>100</v>
      </c>
      <c r="R688" s="173" t="s">
        <v>1691</v>
      </c>
      <c r="S688" s="173" t="s">
        <v>1558</v>
      </c>
      <c r="T688" s="173">
        <v>16521</v>
      </c>
      <c r="U688" s="170">
        <f t="shared" si="56"/>
        <v>1652100</v>
      </c>
    </row>
    <row r="689" spans="1:21" ht="14.25" customHeight="1" x14ac:dyDescent="0.15">
      <c r="A689" s="173" t="s">
        <v>13</v>
      </c>
      <c r="B689" s="173" t="s">
        <v>1655</v>
      </c>
      <c r="C689" s="173" t="str">
        <f t="shared" si="52"/>
        <v>Connecting Taxiway</v>
      </c>
      <c r="D689" s="173" t="str">
        <f t="shared" si="53"/>
        <v>N/A or No Data</v>
      </c>
      <c r="E689" s="173" t="str">
        <f t="shared" si="54"/>
        <v>N/A or No Data</v>
      </c>
      <c r="F689" s="173">
        <v>0</v>
      </c>
      <c r="G689" s="173" t="s">
        <v>1568</v>
      </c>
      <c r="H689" s="173" t="str">
        <f t="shared" si="55"/>
        <v>AUM-CTA2-002</v>
      </c>
      <c r="I689" s="173" t="s">
        <v>2359</v>
      </c>
      <c r="J689" s="173" t="s">
        <v>11766</v>
      </c>
      <c r="K689" s="174">
        <v>26</v>
      </c>
      <c r="L689" s="174">
        <v>18</v>
      </c>
      <c r="M689" s="174">
        <v>28</v>
      </c>
      <c r="N689" s="174">
        <v>39</v>
      </c>
      <c r="O689" s="174">
        <v>39</v>
      </c>
      <c r="P689" s="173" t="s">
        <v>1629</v>
      </c>
      <c r="Q689" s="174">
        <v>74</v>
      </c>
      <c r="R689" s="173" t="s">
        <v>1629</v>
      </c>
      <c r="S689" s="173" t="s">
        <v>1558</v>
      </c>
      <c r="T689" s="173">
        <v>13025</v>
      </c>
      <c r="U689" s="170">
        <f t="shared" si="56"/>
        <v>963850</v>
      </c>
    </row>
    <row r="690" spans="1:21" ht="14.25" customHeight="1" x14ac:dyDescent="0.15">
      <c r="A690" s="173" t="s">
        <v>159</v>
      </c>
      <c r="B690" s="173" t="s">
        <v>1716</v>
      </c>
      <c r="C690" s="173" t="str">
        <f t="shared" si="52"/>
        <v>Runway</v>
      </c>
      <c r="D690" s="173" t="str">
        <f t="shared" si="53"/>
        <v>1129</v>
      </c>
      <c r="E690" s="173" t="str">
        <f t="shared" si="54"/>
        <v>11/29</v>
      </c>
      <c r="F690" s="173">
        <v>0</v>
      </c>
      <c r="G690" s="173" t="s">
        <v>1568</v>
      </c>
      <c r="H690" s="173" t="str">
        <f t="shared" si="55"/>
        <v>JMR-RY1129-002</v>
      </c>
      <c r="I690" s="173" t="s">
        <v>3034</v>
      </c>
      <c r="J690" s="173" t="s">
        <v>11766</v>
      </c>
      <c r="K690" s="174">
        <v>14</v>
      </c>
      <c r="L690" s="174">
        <v>10</v>
      </c>
      <c r="M690" s="174">
        <v>17</v>
      </c>
      <c r="N690" s="174">
        <v>25</v>
      </c>
      <c r="O690" s="174">
        <v>25</v>
      </c>
      <c r="P690" s="173" t="s">
        <v>1778</v>
      </c>
      <c r="Q690" s="174">
        <v>86</v>
      </c>
      <c r="R690" s="173" t="s">
        <v>1778</v>
      </c>
      <c r="S690" s="173" t="s">
        <v>1558</v>
      </c>
      <c r="T690" s="173">
        <v>27868</v>
      </c>
      <c r="U690" s="170">
        <f t="shared" si="56"/>
        <v>2396648</v>
      </c>
    </row>
    <row r="691" spans="1:21" ht="14.25" customHeight="1" x14ac:dyDescent="0.15">
      <c r="A691" s="173" t="s">
        <v>233</v>
      </c>
      <c r="B691" s="173" t="s">
        <v>2258</v>
      </c>
      <c r="C691" s="173" t="str">
        <f t="shared" si="52"/>
        <v>Taxilane</v>
      </c>
      <c r="D691" s="173" t="str">
        <f t="shared" si="53"/>
        <v>N/A or No Data</v>
      </c>
      <c r="E691" s="173" t="str">
        <f t="shared" si="54"/>
        <v>N/A or No Data</v>
      </c>
      <c r="F691" s="173">
        <v>0</v>
      </c>
      <c r="G691" s="173" t="s">
        <v>1555</v>
      </c>
      <c r="H691" s="173" t="str">
        <f t="shared" si="55"/>
        <v>TVF-TLD-001</v>
      </c>
      <c r="I691" s="173" t="s">
        <v>2361</v>
      </c>
      <c r="J691" s="173" t="s">
        <v>11766</v>
      </c>
      <c r="K691" s="174">
        <v>27</v>
      </c>
      <c r="L691" s="174">
        <v>19</v>
      </c>
      <c r="M691" s="174">
        <v>29</v>
      </c>
      <c r="N691" s="174">
        <v>40</v>
      </c>
      <c r="O691" s="174">
        <v>40</v>
      </c>
      <c r="P691" s="173" t="s">
        <v>1579</v>
      </c>
      <c r="Q691" s="174">
        <v>73</v>
      </c>
      <c r="R691" s="173" t="s">
        <v>1579</v>
      </c>
      <c r="S691" s="173" t="s">
        <v>1558</v>
      </c>
      <c r="T691" s="173">
        <v>19586</v>
      </c>
      <c r="U691" s="170">
        <f t="shared" si="56"/>
        <v>1429778</v>
      </c>
    </row>
    <row r="692" spans="1:21" ht="14.25" customHeight="1" x14ac:dyDescent="0.15">
      <c r="A692" s="173" t="s">
        <v>211</v>
      </c>
      <c r="B692" s="173" t="s">
        <v>2221</v>
      </c>
      <c r="C692" s="173" t="str">
        <f t="shared" si="52"/>
        <v>Runway Turnaround</v>
      </c>
      <c r="D692" s="173" t="str">
        <f t="shared" si="53"/>
        <v>N/A or No Data</v>
      </c>
      <c r="E692" s="173" t="str">
        <f t="shared" si="54"/>
        <v>N/A or No Data</v>
      </c>
      <c r="F692" s="173">
        <v>0</v>
      </c>
      <c r="G692" s="173" t="s">
        <v>1555</v>
      </c>
      <c r="H692" s="173" t="str">
        <f t="shared" si="55"/>
        <v>JYG-RTA-001</v>
      </c>
      <c r="I692" s="173" t="s">
        <v>2362</v>
      </c>
      <c r="J692" s="173" t="s">
        <v>11766</v>
      </c>
      <c r="K692" s="174">
        <v>29</v>
      </c>
      <c r="L692" s="174">
        <v>20</v>
      </c>
      <c r="M692" s="174">
        <v>31</v>
      </c>
      <c r="N692" s="174">
        <v>42</v>
      </c>
      <c r="O692" s="174">
        <v>42</v>
      </c>
      <c r="P692" s="173" t="s">
        <v>1576</v>
      </c>
      <c r="Q692" s="174">
        <v>71</v>
      </c>
      <c r="R692" s="173" t="s">
        <v>1576</v>
      </c>
      <c r="S692" s="173" t="s">
        <v>1558</v>
      </c>
      <c r="T692" s="173">
        <v>10614</v>
      </c>
      <c r="U692" s="170">
        <f t="shared" si="56"/>
        <v>753594</v>
      </c>
    </row>
    <row r="693" spans="1:21" ht="14.25" customHeight="1" x14ac:dyDescent="0.15">
      <c r="A693" s="173" t="s">
        <v>211</v>
      </c>
      <c r="B693" s="173" t="s">
        <v>1574</v>
      </c>
      <c r="C693" s="173" t="str">
        <f t="shared" si="52"/>
        <v>Runway</v>
      </c>
      <c r="D693" s="173" t="str">
        <f t="shared" si="53"/>
        <v>1533</v>
      </c>
      <c r="E693" s="173" t="str">
        <f t="shared" si="54"/>
        <v>15/33</v>
      </c>
      <c r="F693" s="173">
        <v>1</v>
      </c>
      <c r="G693" s="173" t="s">
        <v>1568</v>
      </c>
      <c r="H693" s="173" t="str">
        <f t="shared" si="55"/>
        <v>JYG-RY1533-002</v>
      </c>
      <c r="I693" s="173" t="s">
        <v>1699</v>
      </c>
      <c r="J693" s="173" t="s">
        <v>11766</v>
      </c>
      <c r="K693" s="174">
        <v>29</v>
      </c>
      <c r="L693" s="174">
        <v>20</v>
      </c>
      <c r="M693" s="174">
        <v>31</v>
      </c>
      <c r="N693" s="174">
        <v>42</v>
      </c>
      <c r="O693" s="174">
        <v>42</v>
      </c>
      <c r="P693" s="173" t="s">
        <v>1576</v>
      </c>
      <c r="Q693" s="174">
        <v>71</v>
      </c>
      <c r="R693" s="173" t="s">
        <v>1576</v>
      </c>
      <c r="S693" s="173" t="s">
        <v>1558</v>
      </c>
      <c r="T693" s="173">
        <v>45019</v>
      </c>
      <c r="U693" s="170">
        <f t="shared" si="56"/>
        <v>3196349</v>
      </c>
    </row>
    <row r="694" spans="1:21" ht="14.25" customHeight="1" x14ac:dyDescent="0.15">
      <c r="A694" s="173" t="s">
        <v>181</v>
      </c>
      <c r="B694" s="173" t="s">
        <v>1563</v>
      </c>
      <c r="C694" s="173" t="str">
        <f t="shared" si="52"/>
        <v>Taxilane</v>
      </c>
      <c r="D694" s="173" t="str">
        <f t="shared" si="53"/>
        <v>N/A or No Data</v>
      </c>
      <c r="E694" s="173" t="str">
        <f t="shared" si="54"/>
        <v>N/A or No Data</v>
      </c>
      <c r="F694" s="173">
        <v>0</v>
      </c>
      <c r="G694" s="173" t="s">
        <v>1568</v>
      </c>
      <c r="H694" s="173" t="str">
        <f t="shared" si="55"/>
        <v>16D-TLA-002</v>
      </c>
      <c r="I694" s="173" t="s">
        <v>2364</v>
      </c>
      <c r="J694" s="173" t="s">
        <v>11766</v>
      </c>
      <c r="K694" s="174">
        <v>41</v>
      </c>
      <c r="L694" s="174">
        <v>30</v>
      </c>
      <c r="M694" s="174">
        <v>42</v>
      </c>
      <c r="N694" s="174">
        <v>55</v>
      </c>
      <c r="O694" s="174">
        <v>55</v>
      </c>
      <c r="P694" s="173" t="s">
        <v>1579</v>
      </c>
      <c r="Q694" s="174">
        <v>56</v>
      </c>
      <c r="R694" s="173" t="s">
        <v>1579</v>
      </c>
      <c r="S694" s="173" t="s">
        <v>1586</v>
      </c>
      <c r="T694" s="173">
        <v>4392</v>
      </c>
      <c r="U694" s="170">
        <f t="shared" si="56"/>
        <v>245952</v>
      </c>
    </row>
    <row r="695" spans="1:21" ht="14.25" customHeight="1" x14ac:dyDescent="0.15">
      <c r="A695" s="173" t="s">
        <v>211</v>
      </c>
      <c r="B695" s="173" t="s">
        <v>1563</v>
      </c>
      <c r="C695" s="173" t="str">
        <f t="shared" si="52"/>
        <v>Taxilane</v>
      </c>
      <c r="D695" s="173" t="str">
        <f t="shared" si="53"/>
        <v>N/A or No Data</v>
      </c>
      <c r="E695" s="173" t="str">
        <f t="shared" si="54"/>
        <v>N/A or No Data</v>
      </c>
      <c r="F695" s="173">
        <v>0</v>
      </c>
      <c r="G695" s="173" t="s">
        <v>1568</v>
      </c>
      <c r="H695" s="173" t="str">
        <f t="shared" si="55"/>
        <v>JYG-TLA-002</v>
      </c>
      <c r="I695" s="173" t="s">
        <v>2365</v>
      </c>
      <c r="J695" s="173" t="s">
        <v>11766</v>
      </c>
      <c r="K695" s="174">
        <v>25</v>
      </c>
      <c r="L695" s="174">
        <v>17</v>
      </c>
      <c r="M695" s="174">
        <v>27</v>
      </c>
      <c r="N695" s="174">
        <v>38</v>
      </c>
      <c r="O695" s="174">
        <v>38</v>
      </c>
      <c r="P695" s="173" t="s">
        <v>1576</v>
      </c>
      <c r="Q695" s="174">
        <v>72</v>
      </c>
      <c r="R695" s="173" t="s">
        <v>1576</v>
      </c>
      <c r="S695" s="173" t="s">
        <v>1558</v>
      </c>
      <c r="T695" s="173">
        <v>41737</v>
      </c>
      <c r="U695" s="170">
        <f t="shared" si="56"/>
        <v>3005064</v>
      </c>
    </row>
    <row r="696" spans="1:21" ht="14.25" customHeight="1" x14ac:dyDescent="0.15">
      <c r="A696" s="173" t="s">
        <v>115</v>
      </c>
      <c r="B696" s="173" t="s">
        <v>1681</v>
      </c>
      <c r="C696" s="173" t="str">
        <f t="shared" si="52"/>
        <v>Partial Parallel</v>
      </c>
      <c r="D696" s="173" t="str">
        <f t="shared" si="53"/>
        <v>N/A or No Data</v>
      </c>
      <c r="E696" s="173" t="str">
        <f t="shared" si="54"/>
        <v>N/A or No Data</v>
      </c>
      <c r="F696" s="173">
        <v>0</v>
      </c>
      <c r="G696" s="173" t="s">
        <v>1555</v>
      </c>
      <c r="H696" s="173" t="str">
        <f t="shared" si="55"/>
        <v>12Y-PPTA-001</v>
      </c>
      <c r="I696" s="173" t="s">
        <v>2366</v>
      </c>
      <c r="J696" s="173" t="s">
        <v>11766</v>
      </c>
      <c r="K696" s="174">
        <v>14</v>
      </c>
      <c r="L696" s="174">
        <v>10</v>
      </c>
      <c r="M696" s="174">
        <v>17</v>
      </c>
      <c r="N696" s="174">
        <v>25</v>
      </c>
      <c r="O696" s="174">
        <v>25</v>
      </c>
      <c r="P696" s="173" t="s">
        <v>1873</v>
      </c>
      <c r="Q696" s="174">
        <v>86</v>
      </c>
      <c r="R696" s="173" t="s">
        <v>1873</v>
      </c>
      <c r="S696" s="173" t="s">
        <v>1558</v>
      </c>
      <c r="T696" s="173">
        <v>25400</v>
      </c>
      <c r="U696" s="170">
        <f t="shared" si="56"/>
        <v>2184400</v>
      </c>
    </row>
    <row r="697" spans="1:21" ht="14.25" customHeight="1" x14ac:dyDescent="0.15">
      <c r="A697" s="173" t="s">
        <v>173</v>
      </c>
      <c r="B697" s="173" t="s">
        <v>1655</v>
      </c>
      <c r="C697" s="173" t="str">
        <f t="shared" si="52"/>
        <v>Connecting Taxiway</v>
      </c>
      <c r="D697" s="173" t="str">
        <f t="shared" si="53"/>
        <v>N/A or No Data</v>
      </c>
      <c r="E697" s="173" t="str">
        <f t="shared" si="54"/>
        <v>N/A or No Data</v>
      </c>
      <c r="F697" s="173">
        <v>0</v>
      </c>
      <c r="G697" s="173" t="s">
        <v>1555</v>
      </c>
      <c r="H697" s="173" t="str">
        <f t="shared" si="55"/>
        <v>OWA-CTA2-001</v>
      </c>
      <c r="I697" s="173" t="s">
        <v>2367</v>
      </c>
      <c r="J697" s="173" t="s">
        <v>11766</v>
      </c>
      <c r="K697" s="174">
        <v>0</v>
      </c>
      <c r="L697" s="174">
        <v>0</v>
      </c>
      <c r="M697" s="174">
        <v>0</v>
      </c>
      <c r="N697" s="174">
        <v>0</v>
      </c>
      <c r="O697" s="174">
        <v>0</v>
      </c>
      <c r="P697" s="173" t="s">
        <v>1576</v>
      </c>
      <c r="Q697" s="174">
        <v>100</v>
      </c>
      <c r="R697" s="173" t="s">
        <v>1576</v>
      </c>
      <c r="S697" s="173" t="s">
        <v>1558</v>
      </c>
      <c r="T697" s="173">
        <v>9680</v>
      </c>
      <c r="U697" s="170">
        <f t="shared" si="56"/>
        <v>968000</v>
      </c>
    </row>
    <row r="698" spans="1:21" ht="14.25" customHeight="1" x14ac:dyDescent="0.15">
      <c r="A698" s="173" t="s">
        <v>233</v>
      </c>
      <c r="B698" s="173" t="s">
        <v>2368</v>
      </c>
      <c r="C698" s="173" t="str">
        <f t="shared" si="52"/>
        <v>Connecting Taxiway</v>
      </c>
      <c r="D698" s="173" t="str">
        <f t="shared" si="53"/>
        <v>N/A or No Data</v>
      </c>
      <c r="E698" s="173" t="str">
        <f t="shared" si="54"/>
        <v>N/A or No Data</v>
      </c>
      <c r="F698" s="173">
        <v>0</v>
      </c>
      <c r="G698" s="173" t="s">
        <v>1581</v>
      </c>
      <c r="H698" s="173" t="str">
        <f t="shared" si="55"/>
        <v>TVF-CTA2X-003</v>
      </c>
      <c r="I698" s="173" t="s">
        <v>2369</v>
      </c>
      <c r="J698" s="173" t="s">
        <v>11766</v>
      </c>
      <c r="K698" s="174">
        <v>9</v>
      </c>
      <c r="L698" s="174">
        <v>6</v>
      </c>
      <c r="M698" s="174">
        <v>13</v>
      </c>
      <c r="N698" s="174">
        <v>19</v>
      </c>
      <c r="O698" s="174">
        <v>19</v>
      </c>
      <c r="P698" s="173" t="s">
        <v>1579</v>
      </c>
      <c r="Q698" s="174">
        <v>91</v>
      </c>
      <c r="R698" s="173" t="s">
        <v>1579</v>
      </c>
      <c r="S698" s="173" t="s">
        <v>1558</v>
      </c>
      <c r="T698" s="173">
        <v>11740</v>
      </c>
      <c r="U698" s="170">
        <f t="shared" si="56"/>
        <v>1068340</v>
      </c>
    </row>
    <row r="699" spans="1:21" ht="14.25" customHeight="1" x14ac:dyDescent="0.15">
      <c r="A699" s="173" t="s">
        <v>111</v>
      </c>
      <c r="B699" s="173" t="s">
        <v>1563</v>
      </c>
      <c r="C699" s="173" t="str">
        <f t="shared" si="52"/>
        <v>Taxilane</v>
      </c>
      <c r="D699" s="173" t="str">
        <f t="shared" si="53"/>
        <v>N/A or No Data</v>
      </c>
      <c r="E699" s="173" t="str">
        <f t="shared" si="54"/>
        <v>N/A or No Data</v>
      </c>
      <c r="F699" s="173">
        <v>0</v>
      </c>
      <c r="G699" s="173" t="s">
        <v>1555</v>
      </c>
      <c r="H699" s="173" t="str">
        <f t="shared" si="55"/>
        <v>MJQ-TLA-001</v>
      </c>
      <c r="I699" s="173" t="s">
        <v>2370</v>
      </c>
      <c r="J699" s="173" t="s">
        <v>11766</v>
      </c>
      <c r="K699" s="174">
        <v>38</v>
      </c>
      <c r="L699" s="174">
        <v>27</v>
      </c>
      <c r="M699" s="174">
        <v>39</v>
      </c>
      <c r="N699" s="174">
        <v>52</v>
      </c>
      <c r="O699" s="174">
        <v>52</v>
      </c>
      <c r="P699" s="173" t="s">
        <v>1576</v>
      </c>
      <c r="Q699" s="174">
        <v>55</v>
      </c>
      <c r="R699" s="173" t="s">
        <v>1576</v>
      </c>
      <c r="S699" s="173" t="s">
        <v>1566</v>
      </c>
      <c r="T699" s="173">
        <v>44451</v>
      </c>
      <c r="U699" s="170">
        <f t="shared" si="56"/>
        <v>2444805</v>
      </c>
    </row>
    <row r="700" spans="1:21" ht="14.25" customHeight="1" x14ac:dyDescent="0.15">
      <c r="A700" s="173" t="s">
        <v>43</v>
      </c>
      <c r="B700" s="173" t="s">
        <v>1583</v>
      </c>
      <c r="C700" s="173" t="str">
        <f t="shared" si="52"/>
        <v>Apron</v>
      </c>
      <c r="D700" s="173" t="str">
        <f t="shared" si="53"/>
        <v>N/A or No Data</v>
      </c>
      <c r="E700" s="173" t="str">
        <f t="shared" si="54"/>
        <v>N/A or No Data</v>
      </c>
      <c r="F700" s="173">
        <v>0</v>
      </c>
      <c r="G700" s="173" t="s">
        <v>1555</v>
      </c>
      <c r="H700" s="173" t="str">
        <f t="shared" si="55"/>
        <v>CNB-APA-001</v>
      </c>
      <c r="I700" s="173" t="s">
        <v>2371</v>
      </c>
      <c r="J700" s="173" t="s">
        <v>11766</v>
      </c>
      <c r="K700" s="174">
        <v>16</v>
      </c>
      <c r="L700" s="174">
        <v>11</v>
      </c>
      <c r="M700" s="174">
        <v>19</v>
      </c>
      <c r="N700" s="174">
        <v>27</v>
      </c>
      <c r="O700" s="174">
        <v>27</v>
      </c>
      <c r="P700" s="173" t="s">
        <v>1604</v>
      </c>
      <c r="Q700" s="174">
        <v>84</v>
      </c>
      <c r="R700" s="173" t="s">
        <v>1604</v>
      </c>
      <c r="S700" s="173" t="s">
        <v>1558</v>
      </c>
      <c r="T700" s="173">
        <v>26424</v>
      </c>
      <c r="U700" s="170">
        <f t="shared" si="56"/>
        <v>2219616</v>
      </c>
    </row>
    <row r="701" spans="1:21" ht="14.25" customHeight="1" x14ac:dyDescent="0.15">
      <c r="A701" s="173" t="s">
        <v>73</v>
      </c>
      <c r="B701" s="173" t="s">
        <v>1583</v>
      </c>
      <c r="C701" s="173" t="str">
        <f t="shared" si="52"/>
        <v>Apron</v>
      </c>
      <c r="D701" s="173" t="str">
        <f t="shared" si="53"/>
        <v>N/A or No Data</v>
      </c>
      <c r="E701" s="173" t="str">
        <f t="shared" si="54"/>
        <v>N/A or No Data</v>
      </c>
      <c r="F701" s="173">
        <v>0</v>
      </c>
      <c r="G701" s="173" t="s">
        <v>1555</v>
      </c>
      <c r="H701" s="173" t="str">
        <f t="shared" si="55"/>
        <v>FFM-APA-001</v>
      </c>
      <c r="I701" s="173" t="s">
        <v>2372</v>
      </c>
      <c r="J701" s="173" t="s">
        <v>11766</v>
      </c>
      <c r="K701" s="174">
        <v>39</v>
      </c>
      <c r="L701" s="174">
        <v>21</v>
      </c>
      <c r="M701" s="174">
        <v>31</v>
      </c>
      <c r="N701" s="174">
        <v>43</v>
      </c>
      <c r="O701" s="174">
        <v>43</v>
      </c>
      <c r="P701" s="173" t="s">
        <v>1662</v>
      </c>
      <c r="Q701" s="174">
        <v>80</v>
      </c>
      <c r="R701" s="173" t="s">
        <v>1662</v>
      </c>
      <c r="S701" s="173" t="s">
        <v>1558</v>
      </c>
      <c r="T701" s="173">
        <v>194921</v>
      </c>
      <c r="U701" s="170">
        <f t="shared" si="56"/>
        <v>15593680</v>
      </c>
    </row>
    <row r="702" spans="1:21" ht="14.25" customHeight="1" x14ac:dyDescent="0.15">
      <c r="A702" s="173" t="s">
        <v>33</v>
      </c>
      <c r="B702" s="173" t="s">
        <v>1583</v>
      </c>
      <c r="C702" s="173" t="str">
        <f t="shared" si="52"/>
        <v>Apron</v>
      </c>
      <c r="D702" s="173" t="str">
        <f t="shared" si="53"/>
        <v>N/A or No Data</v>
      </c>
      <c r="E702" s="173" t="str">
        <f t="shared" si="54"/>
        <v>N/A or No Data</v>
      </c>
      <c r="F702" s="173">
        <v>0</v>
      </c>
      <c r="G702" s="173" t="s">
        <v>1555</v>
      </c>
      <c r="H702" s="173" t="str">
        <f t="shared" si="55"/>
        <v>BRD-APA-001</v>
      </c>
      <c r="I702" s="173" t="s">
        <v>2373</v>
      </c>
      <c r="J702" s="173" t="s">
        <v>11766</v>
      </c>
      <c r="K702" s="174">
        <v>30</v>
      </c>
      <c r="L702" s="174">
        <v>12</v>
      </c>
      <c r="M702" s="174">
        <v>24</v>
      </c>
      <c r="N702" s="174">
        <v>34</v>
      </c>
      <c r="O702" s="174">
        <v>34</v>
      </c>
      <c r="P702" s="173" t="s">
        <v>1711</v>
      </c>
      <c r="Q702" s="174">
        <v>91</v>
      </c>
      <c r="R702" s="173" t="s">
        <v>1711</v>
      </c>
      <c r="S702" s="173" t="s">
        <v>1558</v>
      </c>
      <c r="T702" s="173">
        <v>116748</v>
      </c>
      <c r="U702" s="170">
        <f t="shared" si="56"/>
        <v>10624068</v>
      </c>
    </row>
    <row r="703" spans="1:21" ht="14.25" customHeight="1" x14ac:dyDescent="0.15">
      <c r="A703" s="173" t="s">
        <v>129</v>
      </c>
      <c r="B703" s="173" t="s">
        <v>1563</v>
      </c>
      <c r="C703" s="173" t="str">
        <f t="shared" si="52"/>
        <v>Taxilane</v>
      </c>
      <c r="D703" s="173" t="str">
        <f t="shared" si="53"/>
        <v>N/A or No Data</v>
      </c>
      <c r="E703" s="173" t="str">
        <f t="shared" si="54"/>
        <v>N/A or No Data</v>
      </c>
      <c r="F703" s="173">
        <v>0</v>
      </c>
      <c r="G703" s="173" t="s">
        <v>1555</v>
      </c>
      <c r="H703" s="173" t="str">
        <f t="shared" si="55"/>
        <v>DXX-TLA-001</v>
      </c>
      <c r="I703" s="173" t="s">
        <v>2374</v>
      </c>
      <c r="J703" s="173" t="s">
        <v>11766</v>
      </c>
      <c r="K703" s="174">
        <v>2</v>
      </c>
      <c r="L703" s="174">
        <v>2</v>
      </c>
      <c r="M703" s="174">
        <v>8</v>
      </c>
      <c r="N703" s="174">
        <v>11</v>
      </c>
      <c r="O703" s="174">
        <v>11</v>
      </c>
      <c r="P703" s="173" t="s">
        <v>1576</v>
      </c>
      <c r="Q703" s="174">
        <v>98</v>
      </c>
      <c r="R703" s="173" t="s">
        <v>1576</v>
      </c>
      <c r="S703" s="173" t="s">
        <v>1558</v>
      </c>
      <c r="T703" s="173">
        <v>23285</v>
      </c>
      <c r="U703" s="170">
        <f t="shared" si="56"/>
        <v>2281930</v>
      </c>
    </row>
    <row r="704" spans="1:21" ht="14.25" customHeight="1" x14ac:dyDescent="0.15">
      <c r="A704" s="173" t="s">
        <v>211</v>
      </c>
      <c r="B704" s="173" t="s">
        <v>1563</v>
      </c>
      <c r="C704" s="173" t="str">
        <f t="shared" si="52"/>
        <v>Taxilane</v>
      </c>
      <c r="D704" s="173" t="str">
        <f t="shared" si="53"/>
        <v>N/A or No Data</v>
      </c>
      <c r="E704" s="173" t="str">
        <f t="shared" si="54"/>
        <v>N/A or No Data</v>
      </c>
      <c r="F704" s="173">
        <v>0</v>
      </c>
      <c r="G704" s="173" t="s">
        <v>1555</v>
      </c>
      <c r="H704" s="173" t="str">
        <f t="shared" si="55"/>
        <v>JYG-TLA-001</v>
      </c>
      <c r="I704" s="173" t="s">
        <v>2375</v>
      </c>
      <c r="J704" s="173" t="s">
        <v>11766</v>
      </c>
      <c r="K704" s="174">
        <v>21</v>
      </c>
      <c r="L704" s="174">
        <v>14</v>
      </c>
      <c r="M704" s="174">
        <v>24</v>
      </c>
      <c r="N704" s="174">
        <v>33</v>
      </c>
      <c r="O704" s="174">
        <v>33</v>
      </c>
      <c r="P704" s="173" t="s">
        <v>1576</v>
      </c>
      <c r="Q704" s="174">
        <v>74</v>
      </c>
      <c r="R704" s="173" t="s">
        <v>1576</v>
      </c>
      <c r="S704" s="173" t="s">
        <v>1558</v>
      </c>
      <c r="T704" s="173">
        <v>6630</v>
      </c>
      <c r="U704" s="170">
        <f t="shared" si="56"/>
        <v>490620</v>
      </c>
    </row>
    <row r="705" spans="1:21" ht="14.25" customHeight="1" x14ac:dyDescent="0.15">
      <c r="A705" s="173" t="s">
        <v>211</v>
      </c>
      <c r="B705" s="173" t="s">
        <v>1574</v>
      </c>
      <c r="C705" s="173" t="str">
        <f t="shared" si="52"/>
        <v>Runway</v>
      </c>
      <c r="D705" s="173" t="str">
        <f t="shared" si="53"/>
        <v>1533</v>
      </c>
      <c r="E705" s="173" t="str">
        <f t="shared" si="54"/>
        <v>15/33</v>
      </c>
      <c r="F705" s="173">
        <v>1</v>
      </c>
      <c r="G705" s="173" t="s">
        <v>1555</v>
      </c>
      <c r="H705" s="173" t="str">
        <f t="shared" si="55"/>
        <v>JYG-RY1533-001</v>
      </c>
      <c r="I705" s="173" t="s">
        <v>2129</v>
      </c>
      <c r="J705" s="173" t="s">
        <v>11766</v>
      </c>
      <c r="K705" s="174">
        <v>17</v>
      </c>
      <c r="L705" s="174">
        <v>12</v>
      </c>
      <c r="M705" s="174">
        <v>20</v>
      </c>
      <c r="N705" s="174">
        <v>28</v>
      </c>
      <c r="O705" s="174">
        <v>28</v>
      </c>
      <c r="P705" s="173" t="s">
        <v>1576</v>
      </c>
      <c r="Q705" s="174">
        <v>83</v>
      </c>
      <c r="R705" s="173" t="s">
        <v>1576</v>
      </c>
      <c r="S705" s="173" t="s">
        <v>1558</v>
      </c>
      <c r="T705" s="173">
        <v>255106</v>
      </c>
      <c r="U705" s="170">
        <f t="shared" si="56"/>
        <v>21173798</v>
      </c>
    </row>
    <row r="706" spans="1:21" ht="14.25" customHeight="1" x14ac:dyDescent="0.15">
      <c r="A706" s="173" t="s">
        <v>117</v>
      </c>
      <c r="B706" s="173" t="s">
        <v>1611</v>
      </c>
      <c r="C706" s="173" t="str">
        <f t="shared" si="52"/>
        <v>Runway</v>
      </c>
      <c r="D706" s="173" t="str">
        <f t="shared" si="53"/>
        <v>1331</v>
      </c>
      <c r="E706" s="173" t="str">
        <f t="shared" si="54"/>
        <v>13/31</v>
      </c>
      <c r="F706" s="173">
        <v>1</v>
      </c>
      <c r="G706" s="173" t="s">
        <v>1555</v>
      </c>
      <c r="H706" s="173" t="str">
        <f t="shared" si="55"/>
        <v>LJF-RY1331-001</v>
      </c>
      <c r="I706" s="173" t="s">
        <v>2167</v>
      </c>
      <c r="J706" s="173" t="s">
        <v>11766</v>
      </c>
      <c r="K706" s="174">
        <v>9</v>
      </c>
      <c r="L706" s="174">
        <v>6</v>
      </c>
      <c r="M706" s="174">
        <v>13</v>
      </c>
      <c r="N706" s="174">
        <v>19</v>
      </c>
      <c r="O706" s="174">
        <v>19</v>
      </c>
      <c r="P706" s="173" t="s">
        <v>1576</v>
      </c>
      <c r="Q706" s="174">
        <v>91</v>
      </c>
      <c r="R706" s="173" t="s">
        <v>1576</v>
      </c>
      <c r="S706" s="173" t="s">
        <v>1558</v>
      </c>
      <c r="T706" s="173">
        <v>400182</v>
      </c>
      <c r="U706" s="170">
        <f t="shared" si="56"/>
        <v>36416562</v>
      </c>
    </row>
    <row r="707" spans="1:21" ht="14.25" customHeight="1" x14ac:dyDescent="0.15">
      <c r="A707" s="173" t="s">
        <v>107</v>
      </c>
      <c r="B707" s="173" t="s">
        <v>2198</v>
      </c>
      <c r="C707" s="173" t="str">
        <f t="shared" si="52"/>
        <v>Taxilane</v>
      </c>
      <c r="D707" s="173" t="str">
        <f t="shared" si="53"/>
        <v>N/A or No Data</v>
      </c>
      <c r="E707" s="173" t="str">
        <f t="shared" si="54"/>
        <v>N/A or No Data</v>
      </c>
      <c r="F707" s="173">
        <v>0</v>
      </c>
      <c r="G707" s="173" t="s">
        <v>1555</v>
      </c>
      <c r="H707" s="173" t="str">
        <f t="shared" si="55"/>
        <v>HCD-TLB-001</v>
      </c>
      <c r="I707" s="173" t="s">
        <v>2379</v>
      </c>
      <c r="J707" s="173" t="s">
        <v>11766</v>
      </c>
      <c r="K707" s="174">
        <v>34</v>
      </c>
      <c r="L707" s="174">
        <v>24</v>
      </c>
      <c r="M707" s="174">
        <v>36</v>
      </c>
      <c r="N707" s="174">
        <v>48</v>
      </c>
      <c r="O707" s="174">
        <v>48</v>
      </c>
      <c r="P707" s="173" t="s">
        <v>1576</v>
      </c>
      <c r="Q707" s="174">
        <v>66</v>
      </c>
      <c r="R707" s="173" t="s">
        <v>1576</v>
      </c>
      <c r="S707" s="173" t="s">
        <v>1586</v>
      </c>
      <c r="T707" s="173">
        <v>50301</v>
      </c>
      <c r="U707" s="170">
        <f t="shared" si="56"/>
        <v>3319866</v>
      </c>
    </row>
    <row r="708" spans="1:21" ht="14.25" customHeight="1" x14ac:dyDescent="0.15">
      <c r="A708" s="173" t="s">
        <v>49</v>
      </c>
      <c r="B708" s="173" t="s">
        <v>1563</v>
      </c>
      <c r="C708" s="173" t="str">
        <f t="shared" ref="C708:C771" si="57">IF(ISNUMBER(SEARCH("RY",B708)),"Runway",IF(ISNUMBER(SEARCH("CT",B708)),"Connecting Taxiway",IF(ISNUMBER(SEARCH("AP",B708)),"Apron",IF(ISNUMBER(SEARCH("TL",B708)),"Taxilane",IF(ISNUMBER(SEARCH("PPT",B708)),"Partial Parallel",IF(ISNUMBER(SEARCH("TW",B708)),"Taxiway",IF(ISNUMBER(SEARCH("RP",B708)),"Run-Up",IF(ISNUMBER(SEARCH("RT",B708)),"Runway Turnaround",IF(ISNUMBER(SEARCH("PT",B708)),"Parallel Taxiway","Other")))))))))</f>
        <v>Taxilane</v>
      </c>
      <c r="D708" s="173" t="str">
        <f t="shared" ref="D708:D771" si="58">IF(C708="Runway",RIGHT(B708,LEN(B708)-FIND("Y",B708)),"N/A or No Data")</f>
        <v>N/A or No Data</v>
      </c>
      <c r="E708" s="173" t="str">
        <f t="shared" ref="E708:E771" si="59">IF(LEN(D708)=3,_xlfn.CONCAT("0",LEFT(D708,1),"/",RIGHT(D708,2)),IF(LEN(D708)=4,_xlfn.CONCAT(LEFT(D708,2),"/",RIGHT(D708,2)),"N/A or No Data"))</f>
        <v>N/A or No Data</v>
      </c>
      <c r="F708" s="173">
        <v>0</v>
      </c>
      <c r="G708" s="173" t="s">
        <v>1568</v>
      </c>
      <c r="H708" s="173" t="str">
        <f t="shared" si="55"/>
        <v>CQM-TLA-002</v>
      </c>
      <c r="I708" s="173" t="s">
        <v>2380</v>
      </c>
      <c r="J708" s="173" t="s">
        <v>11766</v>
      </c>
      <c r="K708" s="174">
        <v>21</v>
      </c>
      <c r="L708" s="174">
        <v>14</v>
      </c>
      <c r="M708" s="174">
        <v>24</v>
      </c>
      <c r="N708" s="174">
        <v>33</v>
      </c>
      <c r="O708" s="174">
        <v>33</v>
      </c>
      <c r="P708" s="173" t="s">
        <v>1651</v>
      </c>
      <c r="Q708" s="174">
        <v>71</v>
      </c>
      <c r="R708" s="173" t="s">
        <v>1651</v>
      </c>
      <c r="S708" s="173" t="s">
        <v>1558</v>
      </c>
      <c r="T708" s="173">
        <v>20966</v>
      </c>
      <c r="U708" s="170">
        <f t="shared" si="56"/>
        <v>1488586</v>
      </c>
    </row>
    <row r="709" spans="1:21" ht="14.25" customHeight="1" x14ac:dyDescent="0.15">
      <c r="A709" s="173" t="s">
        <v>267</v>
      </c>
      <c r="B709" s="173" t="s">
        <v>1563</v>
      </c>
      <c r="C709" s="173" t="str">
        <f t="shared" si="57"/>
        <v>Taxilane</v>
      </c>
      <c r="D709" s="173" t="str">
        <f t="shared" si="58"/>
        <v>N/A or No Data</v>
      </c>
      <c r="E709" s="173" t="str">
        <f t="shared" si="59"/>
        <v>N/A or No Data</v>
      </c>
      <c r="F709" s="173">
        <v>0</v>
      </c>
      <c r="G709" s="173" t="s">
        <v>1663</v>
      </c>
      <c r="H709" s="173" t="str">
        <f t="shared" ref="H709:H772" si="60">_xlfn.CONCAT(A709,"-",B709,"-",G709)</f>
        <v>OTG-TLA-004</v>
      </c>
      <c r="I709" s="173" t="s">
        <v>2381</v>
      </c>
      <c r="J709" s="173" t="s">
        <v>11766</v>
      </c>
      <c r="K709" s="174">
        <v>22</v>
      </c>
      <c r="L709" s="174">
        <v>15</v>
      </c>
      <c r="M709" s="174">
        <v>25</v>
      </c>
      <c r="N709" s="174">
        <v>34</v>
      </c>
      <c r="O709" s="174">
        <v>34</v>
      </c>
      <c r="P709" s="173" t="s">
        <v>1617</v>
      </c>
      <c r="Q709" s="174">
        <v>78</v>
      </c>
      <c r="R709" s="173" t="s">
        <v>1617</v>
      </c>
      <c r="S709" s="173" t="s">
        <v>1558</v>
      </c>
      <c r="T709" s="173">
        <v>38016</v>
      </c>
      <c r="U709" s="170">
        <f t="shared" ref="U709:U772" si="61">T709*Q709</f>
        <v>2965248</v>
      </c>
    </row>
    <row r="710" spans="1:21" ht="14.25" customHeight="1" x14ac:dyDescent="0.15">
      <c r="A710" s="173" t="s">
        <v>155</v>
      </c>
      <c r="B710" s="173" t="s">
        <v>1580</v>
      </c>
      <c r="C710" s="173" t="str">
        <f t="shared" si="57"/>
        <v>Parallel Taxiway</v>
      </c>
      <c r="D710" s="173" t="str">
        <f t="shared" si="58"/>
        <v>N/A or No Data</v>
      </c>
      <c r="E710" s="173" t="str">
        <f t="shared" si="59"/>
        <v>N/A or No Data</v>
      </c>
      <c r="F710" s="173">
        <v>0</v>
      </c>
      <c r="G710" s="173" t="s">
        <v>1568</v>
      </c>
      <c r="H710" s="173" t="str">
        <f t="shared" si="60"/>
        <v>JKJ-PTA-002</v>
      </c>
      <c r="I710" s="173" t="s">
        <v>2382</v>
      </c>
      <c r="J710" s="173" t="s">
        <v>11766</v>
      </c>
      <c r="K710" s="174">
        <v>50</v>
      </c>
      <c r="L710" s="174">
        <v>37</v>
      </c>
      <c r="M710" s="174">
        <v>50</v>
      </c>
      <c r="N710" s="174">
        <v>65</v>
      </c>
      <c r="O710" s="174">
        <v>65</v>
      </c>
      <c r="P710" s="173" t="s">
        <v>1836</v>
      </c>
      <c r="Q710" s="174">
        <v>37</v>
      </c>
      <c r="R710" s="173" t="s">
        <v>1836</v>
      </c>
      <c r="S710" s="173" t="s">
        <v>1566</v>
      </c>
      <c r="T710" s="173">
        <v>10296</v>
      </c>
      <c r="U710" s="170">
        <f t="shared" si="61"/>
        <v>380952</v>
      </c>
    </row>
    <row r="711" spans="1:21" ht="14.25" customHeight="1" x14ac:dyDescent="0.15">
      <c r="A711" s="173" t="s">
        <v>123</v>
      </c>
      <c r="B711" s="173" t="s">
        <v>2221</v>
      </c>
      <c r="C711" s="173" t="str">
        <f t="shared" si="57"/>
        <v>Runway Turnaround</v>
      </c>
      <c r="D711" s="173" t="str">
        <f t="shared" si="58"/>
        <v>N/A or No Data</v>
      </c>
      <c r="E711" s="173" t="str">
        <f t="shared" si="59"/>
        <v>N/A or No Data</v>
      </c>
      <c r="F711" s="173">
        <v>0</v>
      </c>
      <c r="G711" s="173" t="s">
        <v>1555</v>
      </c>
      <c r="H711" s="173" t="str">
        <f t="shared" si="60"/>
        <v>14Y-RTA-001</v>
      </c>
      <c r="I711" s="173" t="s">
        <v>2383</v>
      </c>
      <c r="J711" s="173" t="s">
        <v>11766</v>
      </c>
      <c r="K711" s="174">
        <v>7</v>
      </c>
      <c r="L711" s="174">
        <v>5</v>
      </c>
      <c r="M711" s="174">
        <v>11</v>
      </c>
      <c r="N711" s="174">
        <v>16</v>
      </c>
      <c r="O711" s="174">
        <v>16</v>
      </c>
      <c r="P711" s="173" t="s">
        <v>1576</v>
      </c>
      <c r="Q711" s="174">
        <v>93</v>
      </c>
      <c r="R711" s="173" t="s">
        <v>1576</v>
      </c>
      <c r="S711" s="173" t="s">
        <v>1558</v>
      </c>
      <c r="T711" s="173">
        <v>14769</v>
      </c>
      <c r="U711" s="170">
        <f t="shared" si="61"/>
        <v>1373517</v>
      </c>
    </row>
    <row r="712" spans="1:21" ht="14.25" customHeight="1" x14ac:dyDescent="0.15">
      <c r="A712" s="173" t="s">
        <v>33</v>
      </c>
      <c r="B712" s="173" t="s">
        <v>2384</v>
      </c>
      <c r="C712" s="173" t="str">
        <f t="shared" si="57"/>
        <v>Connecting Taxiway</v>
      </c>
      <c r="D712" s="173" t="str">
        <f t="shared" si="58"/>
        <v>N/A or No Data</v>
      </c>
      <c r="E712" s="173" t="str">
        <f t="shared" si="59"/>
        <v>N/A or No Data</v>
      </c>
      <c r="F712" s="173">
        <v>0</v>
      </c>
      <c r="G712" s="173" t="s">
        <v>1555</v>
      </c>
      <c r="H712" s="173" t="str">
        <f t="shared" si="60"/>
        <v>BRD-CTC1-001</v>
      </c>
      <c r="I712" s="173" t="s">
        <v>2385</v>
      </c>
      <c r="J712" s="173" t="s">
        <v>11766</v>
      </c>
      <c r="K712" s="174">
        <v>16</v>
      </c>
      <c r="L712" s="174">
        <v>11</v>
      </c>
      <c r="M712" s="174">
        <v>19</v>
      </c>
      <c r="N712" s="174">
        <v>27</v>
      </c>
      <c r="O712" s="174">
        <v>27</v>
      </c>
      <c r="P712" s="173" t="s">
        <v>1711</v>
      </c>
      <c r="Q712" s="174">
        <v>84</v>
      </c>
      <c r="R712" s="173" t="s">
        <v>1711</v>
      </c>
      <c r="S712" s="173" t="s">
        <v>1558</v>
      </c>
      <c r="T712" s="173">
        <v>24211</v>
      </c>
      <c r="U712" s="170">
        <f t="shared" si="61"/>
        <v>2033724</v>
      </c>
    </row>
    <row r="713" spans="1:21" ht="14.25" customHeight="1" x14ac:dyDescent="0.15">
      <c r="A713" s="173" t="s">
        <v>53</v>
      </c>
      <c r="B713" s="173" t="s">
        <v>2258</v>
      </c>
      <c r="C713" s="173" t="str">
        <f t="shared" si="57"/>
        <v>Taxilane</v>
      </c>
      <c r="D713" s="173" t="str">
        <f t="shared" si="58"/>
        <v>N/A or No Data</v>
      </c>
      <c r="E713" s="173" t="str">
        <f t="shared" si="59"/>
        <v>N/A or No Data</v>
      </c>
      <c r="F713" s="173">
        <v>0</v>
      </c>
      <c r="G713" s="173" t="s">
        <v>1555</v>
      </c>
      <c r="H713" s="173" t="str">
        <f t="shared" si="60"/>
        <v>DTL-TLD-001</v>
      </c>
      <c r="I713" s="173" t="s">
        <v>2386</v>
      </c>
      <c r="J713" s="173" t="s">
        <v>11766</v>
      </c>
      <c r="K713" s="174">
        <v>21</v>
      </c>
      <c r="L713" s="174">
        <v>14</v>
      </c>
      <c r="M713" s="174">
        <v>24</v>
      </c>
      <c r="N713" s="174">
        <v>33</v>
      </c>
      <c r="O713" s="174">
        <v>33</v>
      </c>
      <c r="P713" s="173" t="s">
        <v>1654</v>
      </c>
      <c r="Q713" s="174">
        <v>79</v>
      </c>
      <c r="R713" s="173" t="s">
        <v>1654</v>
      </c>
      <c r="S713" s="173" t="s">
        <v>1558</v>
      </c>
      <c r="T713" s="173">
        <v>7697</v>
      </c>
      <c r="U713" s="170">
        <f t="shared" si="61"/>
        <v>608063</v>
      </c>
    </row>
    <row r="714" spans="1:21" ht="14.25" customHeight="1" x14ac:dyDescent="0.15">
      <c r="A714" s="173" t="s">
        <v>97</v>
      </c>
      <c r="B714" s="173" t="s">
        <v>1583</v>
      </c>
      <c r="C714" s="173" t="str">
        <f t="shared" si="57"/>
        <v>Apron</v>
      </c>
      <c r="D714" s="173" t="str">
        <f t="shared" si="58"/>
        <v>N/A or No Data</v>
      </c>
      <c r="E714" s="173" t="str">
        <f t="shared" si="59"/>
        <v>N/A or No Data</v>
      </c>
      <c r="F714" s="173">
        <v>0</v>
      </c>
      <c r="G714" s="173" t="s">
        <v>1568</v>
      </c>
      <c r="H714" s="173" t="str">
        <f t="shared" si="60"/>
        <v>1D6-APA-002</v>
      </c>
      <c r="I714" s="173" t="s">
        <v>2387</v>
      </c>
      <c r="J714" s="173" t="s">
        <v>11766</v>
      </c>
      <c r="K714" s="174">
        <v>39</v>
      </c>
      <c r="L714" s="174">
        <v>28</v>
      </c>
      <c r="M714" s="174">
        <v>40</v>
      </c>
      <c r="N714" s="174">
        <v>53</v>
      </c>
      <c r="O714" s="174">
        <v>53</v>
      </c>
      <c r="P714" s="173" t="s">
        <v>1683</v>
      </c>
      <c r="Q714" s="174">
        <v>61</v>
      </c>
      <c r="R714" s="173" t="s">
        <v>1683</v>
      </c>
      <c r="S714" s="173" t="s">
        <v>1586</v>
      </c>
      <c r="T714" s="173">
        <v>8515</v>
      </c>
      <c r="U714" s="170">
        <f t="shared" si="61"/>
        <v>519415</v>
      </c>
    </row>
    <row r="715" spans="1:21" ht="14.25" customHeight="1" x14ac:dyDescent="0.15">
      <c r="A715" s="173" t="s">
        <v>173</v>
      </c>
      <c r="B715" s="173" t="s">
        <v>1593</v>
      </c>
      <c r="C715" s="173" t="str">
        <f t="shared" si="57"/>
        <v>Connecting Taxiway</v>
      </c>
      <c r="D715" s="173" t="str">
        <f t="shared" si="58"/>
        <v>N/A or No Data</v>
      </c>
      <c r="E715" s="173" t="str">
        <f t="shared" si="59"/>
        <v>N/A or No Data</v>
      </c>
      <c r="F715" s="173">
        <v>0</v>
      </c>
      <c r="G715" s="173" t="s">
        <v>1555</v>
      </c>
      <c r="H715" s="173" t="str">
        <f t="shared" si="60"/>
        <v>OWA-CTA1-001</v>
      </c>
      <c r="I715" s="173" t="s">
        <v>2388</v>
      </c>
      <c r="J715" s="173" t="s">
        <v>11766</v>
      </c>
      <c r="K715" s="174">
        <v>0</v>
      </c>
      <c r="L715" s="174">
        <v>0</v>
      </c>
      <c r="M715" s="174">
        <v>0</v>
      </c>
      <c r="N715" s="174">
        <v>0</v>
      </c>
      <c r="O715" s="174">
        <v>0</v>
      </c>
      <c r="P715" s="173" t="s">
        <v>1576</v>
      </c>
      <c r="Q715" s="174">
        <v>99</v>
      </c>
      <c r="R715" s="173" t="s">
        <v>1576</v>
      </c>
      <c r="S715" s="173" t="s">
        <v>1558</v>
      </c>
      <c r="T715" s="173">
        <v>16227</v>
      </c>
      <c r="U715" s="170">
        <f t="shared" si="61"/>
        <v>1606473</v>
      </c>
    </row>
    <row r="716" spans="1:21" ht="14.25" customHeight="1" x14ac:dyDescent="0.15">
      <c r="A716" s="173" t="s">
        <v>233</v>
      </c>
      <c r="B716" s="173" t="s">
        <v>1580</v>
      </c>
      <c r="C716" s="173" t="str">
        <f t="shared" si="57"/>
        <v>Parallel Taxiway</v>
      </c>
      <c r="D716" s="173" t="str">
        <f t="shared" si="58"/>
        <v>N/A or No Data</v>
      </c>
      <c r="E716" s="173" t="str">
        <f t="shared" si="59"/>
        <v>N/A or No Data</v>
      </c>
      <c r="F716" s="173">
        <v>0</v>
      </c>
      <c r="G716" s="173" t="s">
        <v>1828</v>
      </c>
      <c r="H716" s="173" t="str">
        <f t="shared" si="60"/>
        <v>TVF-PTA-005</v>
      </c>
      <c r="I716" s="173" t="s">
        <v>2389</v>
      </c>
      <c r="J716" s="173" t="s">
        <v>11766</v>
      </c>
      <c r="K716" s="174">
        <v>5</v>
      </c>
      <c r="L716" s="174">
        <v>4</v>
      </c>
      <c r="M716" s="174">
        <v>10</v>
      </c>
      <c r="N716" s="174">
        <v>14</v>
      </c>
      <c r="O716" s="174">
        <v>14</v>
      </c>
      <c r="P716" s="173" t="s">
        <v>1579</v>
      </c>
      <c r="Q716" s="174">
        <v>95</v>
      </c>
      <c r="R716" s="173" t="s">
        <v>1579</v>
      </c>
      <c r="S716" s="173" t="s">
        <v>1558</v>
      </c>
      <c r="T716" s="173">
        <v>13735</v>
      </c>
      <c r="U716" s="170">
        <f t="shared" si="61"/>
        <v>1304825</v>
      </c>
    </row>
    <row r="717" spans="1:21" ht="14.25" customHeight="1" x14ac:dyDescent="0.15">
      <c r="A717" s="173" t="s">
        <v>67</v>
      </c>
      <c r="B717" s="173" t="s">
        <v>1563</v>
      </c>
      <c r="C717" s="173" t="str">
        <f t="shared" si="57"/>
        <v>Taxilane</v>
      </c>
      <c r="D717" s="173" t="str">
        <f t="shared" si="58"/>
        <v>N/A or No Data</v>
      </c>
      <c r="E717" s="173" t="str">
        <f t="shared" si="59"/>
        <v>N/A or No Data</v>
      </c>
      <c r="F717" s="173">
        <v>0</v>
      </c>
      <c r="G717" s="173" t="s">
        <v>1555</v>
      </c>
      <c r="H717" s="173" t="str">
        <f t="shared" si="60"/>
        <v>EVM-TLA-001</v>
      </c>
      <c r="I717" s="173" t="s">
        <v>2390</v>
      </c>
      <c r="J717" s="173" t="s">
        <v>11766</v>
      </c>
      <c r="K717" s="174">
        <v>0</v>
      </c>
      <c r="L717" s="174">
        <v>0</v>
      </c>
      <c r="M717" s="174">
        <v>0</v>
      </c>
      <c r="N717" s="174">
        <v>0</v>
      </c>
      <c r="O717" s="174">
        <v>0</v>
      </c>
      <c r="P717" s="173" t="s">
        <v>1607</v>
      </c>
      <c r="Q717" s="174">
        <v>100</v>
      </c>
      <c r="R717" s="173" t="s">
        <v>1607</v>
      </c>
      <c r="S717" s="173" t="s">
        <v>1558</v>
      </c>
      <c r="T717" s="173">
        <v>27893</v>
      </c>
      <c r="U717" s="170">
        <f t="shared" si="61"/>
        <v>2789300</v>
      </c>
    </row>
    <row r="718" spans="1:21" ht="14.25" customHeight="1" x14ac:dyDescent="0.15">
      <c r="A718" s="173" t="s">
        <v>63</v>
      </c>
      <c r="B718" s="173" t="s">
        <v>1563</v>
      </c>
      <c r="C718" s="173" t="str">
        <f t="shared" si="57"/>
        <v>Taxilane</v>
      </c>
      <c r="D718" s="173" t="str">
        <f t="shared" si="58"/>
        <v>N/A or No Data</v>
      </c>
      <c r="E718" s="173" t="str">
        <f t="shared" si="59"/>
        <v>N/A or No Data</v>
      </c>
      <c r="F718" s="173">
        <v>0</v>
      </c>
      <c r="G718" s="173" t="s">
        <v>1555</v>
      </c>
      <c r="H718" s="173" t="str">
        <f t="shared" si="60"/>
        <v>Y63-TLA-001</v>
      </c>
      <c r="I718" s="173" t="s">
        <v>2391</v>
      </c>
      <c r="J718" s="173" t="s">
        <v>11766</v>
      </c>
      <c r="K718" s="174">
        <v>27</v>
      </c>
      <c r="L718" s="174">
        <v>19</v>
      </c>
      <c r="M718" s="174">
        <v>29</v>
      </c>
      <c r="N718" s="174">
        <v>40</v>
      </c>
      <c r="O718" s="174">
        <v>40</v>
      </c>
      <c r="P718" s="173" t="s">
        <v>1698</v>
      </c>
      <c r="Q718" s="174">
        <v>71</v>
      </c>
      <c r="R718" s="173" t="s">
        <v>1698</v>
      </c>
      <c r="S718" s="173" t="s">
        <v>1558</v>
      </c>
      <c r="T718" s="173">
        <v>9084</v>
      </c>
      <c r="U718" s="170">
        <f t="shared" si="61"/>
        <v>644964</v>
      </c>
    </row>
    <row r="719" spans="1:21" ht="14.25" customHeight="1" x14ac:dyDescent="0.15">
      <c r="A719" s="173" t="s">
        <v>155</v>
      </c>
      <c r="B719" s="173" t="s">
        <v>1583</v>
      </c>
      <c r="C719" s="173" t="str">
        <f t="shared" si="57"/>
        <v>Apron</v>
      </c>
      <c r="D719" s="173" t="str">
        <f t="shared" si="58"/>
        <v>N/A or No Data</v>
      </c>
      <c r="E719" s="173" t="str">
        <f t="shared" si="59"/>
        <v>N/A or No Data</v>
      </c>
      <c r="F719" s="173">
        <v>0</v>
      </c>
      <c r="G719" s="173" t="s">
        <v>1568</v>
      </c>
      <c r="H719" s="173" t="str">
        <f t="shared" si="60"/>
        <v>JKJ-APA-002</v>
      </c>
      <c r="I719" s="173" t="s">
        <v>2392</v>
      </c>
      <c r="J719" s="173" t="s">
        <v>11766</v>
      </c>
      <c r="K719" s="174">
        <v>67</v>
      </c>
      <c r="L719" s="174">
        <v>53</v>
      </c>
      <c r="M719" s="174">
        <v>66</v>
      </c>
      <c r="N719" s="174">
        <v>80</v>
      </c>
      <c r="O719" s="174">
        <v>80</v>
      </c>
      <c r="P719" s="173" t="s">
        <v>1836</v>
      </c>
      <c r="Q719" s="174">
        <v>30</v>
      </c>
      <c r="R719" s="173" t="s">
        <v>1836</v>
      </c>
      <c r="S719" s="173" t="s">
        <v>1566</v>
      </c>
      <c r="T719" s="173">
        <v>74908</v>
      </c>
      <c r="U719" s="170">
        <f t="shared" si="61"/>
        <v>2247240</v>
      </c>
    </row>
    <row r="720" spans="1:21" ht="14.25" customHeight="1" x14ac:dyDescent="0.15">
      <c r="A720" s="173" t="s">
        <v>13</v>
      </c>
      <c r="B720" s="173" t="s">
        <v>1593</v>
      </c>
      <c r="C720" s="173" t="str">
        <f t="shared" si="57"/>
        <v>Connecting Taxiway</v>
      </c>
      <c r="D720" s="173" t="str">
        <f t="shared" si="58"/>
        <v>N/A or No Data</v>
      </c>
      <c r="E720" s="173" t="str">
        <f t="shared" si="59"/>
        <v>N/A or No Data</v>
      </c>
      <c r="F720" s="173">
        <v>0</v>
      </c>
      <c r="G720" s="173" t="s">
        <v>1555</v>
      </c>
      <c r="H720" s="173" t="str">
        <f t="shared" si="60"/>
        <v>AUM-CTA1-001</v>
      </c>
      <c r="I720" s="173" t="s">
        <v>2393</v>
      </c>
      <c r="J720" s="173" t="s">
        <v>11766</v>
      </c>
      <c r="K720" s="174">
        <v>20</v>
      </c>
      <c r="L720" s="174">
        <v>14</v>
      </c>
      <c r="M720" s="174">
        <v>23</v>
      </c>
      <c r="N720" s="174">
        <v>32</v>
      </c>
      <c r="O720" s="174">
        <v>32</v>
      </c>
      <c r="P720" s="173" t="s">
        <v>1629</v>
      </c>
      <c r="Q720" s="174">
        <v>80</v>
      </c>
      <c r="R720" s="173" t="s">
        <v>1629</v>
      </c>
      <c r="S720" s="173" t="s">
        <v>1558</v>
      </c>
      <c r="T720" s="173">
        <v>8195</v>
      </c>
      <c r="U720" s="170">
        <f t="shared" si="61"/>
        <v>655600</v>
      </c>
    </row>
    <row r="721" spans="1:21" ht="14.25" customHeight="1" x14ac:dyDescent="0.15">
      <c r="A721" s="173" t="s">
        <v>155</v>
      </c>
      <c r="B721" s="173" t="s">
        <v>1694</v>
      </c>
      <c r="C721" s="173" t="str">
        <f t="shared" si="57"/>
        <v>Connecting Taxiway</v>
      </c>
      <c r="D721" s="173" t="str">
        <f t="shared" si="58"/>
        <v>N/A or No Data</v>
      </c>
      <c r="E721" s="173" t="str">
        <f t="shared" si="59"/>
        <v>N/A or No Data</v>
      </c>
      <c r="F721" s="173">
        <v>0</v>
      </c>
      <c r="G721" s="173" t="s">
        <v>1555</v>
      </c>
      <c r="H721" s="173" t="str">
        <f t="shared" si="60"/>
        <v>JKJ-CTA4-001</v>
      </c>
      <c r="I721" s="173" t="s">
        <v>2394</v>
      </c>
      <c r="J721" s="173" t="s">
        <v>11766</v>
      </c>
      <c r="K721" s="174">
        <v>35</v>
      </c>
      <c r="L721" s="174">
        <v>25</v>
      </c>
      <c r="M721" s="174">
        <v>37</v>
      </c>
      <c r="N721" s="174">
        <v>49</v>
      </c>
      <c r="O721" s="174">
        <v>49</v>
      </c>
      <c r="P721" s="173" t="s">
        <v>1836</v>
      </c>
      <c r="Q721" s="174">
        <v>65</v>
      </c>
      <c r="R721" s="173" t="s">
        <v>1836</v>
      </c>
      <c r="S721" s="173" t="s">
        <v>1586</v>
      </c>
      <c r="T721" s="173">
        <v>8857</v>
      </c>
      <c r="U721" s="170">
        <f t="shared" si="61"/>
        <v>575705</v>
      </c>
    </row>
    <row r="722" spans="1:21" ht="14.25" customHeight="1" x14ac:dyDescent="0.15">
      <c r="A722" s="173" t="s">
        <v>239</v>
      </c>
      <c r="B722" s="173" t="s">
        <v>2179</v>
      </c>
      <c r="C722" s="173" t="str">
        <f t="shared" si="57"/>
        <v>Connecting Taxiway</v>
      </c>
      <c r="D722" s="173" t="str">
        <f t="shared" si="58"/>
        <v>N/A or No Data</v>
      </c>
      <c r="E722" s="173" t="str">
        <f t="shared" si="59"/>
        <v>N/A or No Data</v>
      </c>
      <c r="F722" s="173">
        <v>0</v>
      </c>
      <c r="G722" s="173" t="s">
        <v>1568</v>
      </c>
      <c r="H722" s="173" t="str">
        <f t="shared" si="60"/>
        <v>TWM-CTF-002</v>
      </c>
      <c r="I722" s="173" t="s">
        <v>2395</v>
      </c>
      <c r="J722" s="173" t="s">
        <v>11766</v>
      </c>
      <c r="K722" s="174">
        <v>50</v>
      </c>
      <c r="L722" s="174">
        <v>37</v>
      </c>
      <c r="M722" s="174">
        <v>50</v>
      </c>
      <c r="N722" s="174">
        <v>65</v>
      </c>
      <c r="O722" s="174">
        <v>65</v>
      </c>
      <c r="P722" s="173" t="s">
        <v>1599</v>
      </c>
      <c r="Q722" s="174">
        <v>50</v>
      </c>
      <c r="R722" s="173" t="s">
        <v>1599</v>
      </c>
      <c r="S722" s="173" t="s">
        <v>1566</v>
      </c>
      <c r="T722" s="173">
        <v>7566</v>
      </c>
      <c r="U722" s="170">
        <f t="shared" si="61"/>
        <v>378300</v>
      </c>
    </row>
    <row r="723" spans="1:21" ht="14.25" customHeight="1" x14ac:dyDescent="0.15">
      <c r="A723" s="173" t="s">
        <v>259</v>
      </c>
      <c r="B723" s="173" t="s">
        <v>1593</v>
      </c>
      <c r="C723" s="173" t="str">
        <f t="shared" si="57"/>
        <v>Connecting Taxiway</v>
      </c>
      <c r="D723" s="173" t="str">
        <f t="shared" si="58"/>
        <v>N/A or No Data</v>
      </c>
      <c r="E723" s="173" t="str">
        <f t="shared" si="59"/>
        <v>N/A or No Data</v>
      </c>
      <c r="F723" s="173">
        <v>0</v>
      </c>
      <c r="G723" s="173" t="s">
        <v>1555</v>
      </c>
      <c r="H723" s="173" t="str">
        <f t="shared" si="60"/>
        <v>BDH-CTA1-001</v>
      </c>
      <c r="I723" s="173" t="s">
        <v>2396</v>
      </c>
      <c r="J723" s="173" t="s">
        <v>11766</v>
      </c>
      <c r="K723" s="174">
        <v>15</v>
      </c>
      <c r="L723" s="174">
        <v>10</v>
      </c>
      <c r="M723" s="174">
        <v>18</v>
      </c>
      <c r="N723" s="174">
        <v>26</v>
      </c>
      <c r="O723" s="174">
        <v>26</v>
      </c>
      <c r="P723" s="173" t="s">
        <v>1691</v>
      </c>
      <c r="Q723" s="174">
        <v>85</v>
      </c>
      <c r="R723" s="173" t="s">
        <v>1691</v>
      </c>
      <c r="S723" s="173" t="s">
        <v>1558</v>
      </c>
      <c r="T723" s="173">
        <v>18316</v>
      </c>
      <c r="U723" s="170">
        <f t="shared" si="61"/>
        <v>1556860</v>
      </c>
    </row>
    <row r="724" spans="1:21" ht="14.25" customHeight="1" x14ac:dyDescent="0.15">
      <c r="A724" s="173" t="s">
        <v>119</v>
      </c>
      <c r="B724" s="173" t="s">
        <v>1611</v>
      </c>
      <c r="C724" s="173" t="str">
        <f t="shared" si="57"/>
        <v>Runway</v>
      </c>
      <c r="D724" s="173" t="str">
        <f t="shared" si="58"/>
        <v>1331</v>
      </c>
      <c r="E724" s="173" t="str">
        <f t="shared" si="59"/>
        <v>13/31</v>
      </c>
      <c r="F724" s="173">
        <v>1</v>
      </c>
      <c r="G724" s="173" t="s">
        <v>1555</v>
      </c>
      <c r="H724" s="173" t="str">
        <f t="shared" si="60"/>
        <v>LXL-RY1331-001</v>
      </c>
      <c r="I724" s="173" t="s">
        <v>2186</v>
      </c>
      <c r="J724" s="173" t="s">
        <v>11766</v>
      </c>
      <c r="K724" s="174">
        <v>26</v>
      </c>
      <c r="L724" s="174">
        <v>18</v>
      </c>
      <c r="M724" s="174">
        <v>28</v>
      </c>
      <c r="N724" s="174">
        <v>39</v>
      </c>
      <c r="O724" s="174">
        <v>39</v>
      </c>
      <c r="P724" s="173" t="s">
        <v>1579</v>
      </c>
      <c r="Q724" s="174">
        <v>74</v>
      </c>
      <c r="R724" s="173" t="s">
        <v>1579</v>
      </c>
      <c r="S724" s="173" t="s">
        <v>1558</v>
      </c>
      <c r="T724" s="173">
        <v>299873</v>
      </c>
      <c r="U724" s="170">
        <f t="shared" si="61"/>
        <v>22190602</v>
      </c>
    </row>
    <row r="725" spans="1:21" ht="14.25" customHeight="1" x14ac:dyDescent="0.15">
      <c r="A725" s="173" t="s">
        <v>127</v>
      </c>
      <c r="B725" s="173" t="s">
        <v>1800</v>
      </c>
      <c r="C725" s="173" t="str">
        <f t="shared" si="57"/>
        <v>Runway</v>
      </c>
      <c r="D725" s="173" t="str">
        <f t="shared" si="58"/>
        <v>1836</v>
      </c>
      <c r="E725" s="173" t="str">
        <f t="shared" si="59"/>
        <v>18/36</v>
      </c>
      <c r="F725" s="173">
        <v>1</v>
      </c>
      <c r="G725" s="173" t="s">
        <v>1555</v>
      </c>
      <c r="H725" s="173" t="str">
        <f t="shared" si="60"/>
        <v>LYV-RY1836-001</v>
      </c>
      <c r="I725" s="173" t="s">
        <v>2978</v>
      </c>
      <c r="J725" s="173" t="s">
        <v>11766</v>
      </c>
      <c r="K725" s="174">
        <v>22</v>
      </c>
      <c r="L725" s="174">
        <v>15</v>
      </c>
      <c r="M725" s="174">
        <v>25</v>
      </c>
      <c r="N725" s="174">
        <v>34</v>
      </c>
      <c r="O725" s="174">
        <v>34</v>
      </c>
      <c r="P725" s="173" t="s">
        <v>1854</v>
      </c>
      <c r="Q725" s="174">
        <v>78</v>
      </c>
      <c r="R725" s="173" t="s">
        <v>1854</v>
      </c>
      <c r="S725" s="173" t="s">
        <v>1558</v>
      </c>
      <c r="T725" s="173">
        <v>332026</v>
      </c>
      <c r="U725" s="170">
        <f t="shared" si="61"/>
        <v>25898028</v>
      </c>
    </row>
    <row r="726" spans="1:21" ht="14.25" customHeight="1" x14ac:dyDescent="0.15">
      <c r="A726" s="173" t="s">
        <v>259</v>
      </c>
      <c r="B726" s="173" t="s">
        <v>2202</v>
      </c>
      <c r="C726" s="173" t="str">
        <f t="shared" si="57"/>
        <v>Taxilane</v>
      </c>
      <c r="D726" s="173" t="str">
        <f t="shared" si="58"/>
        <v>N/A or No Data</v>
      </c>
      <c r="E726" s="173" t="str">
        <f t="shared" si="59"/>
        <v>N/A or No Data</v>
      </c>
      <c r="F726" s="173">
        <v>0</v>
      </c>
      <c r="G726" s="173" t="s">
        <v>1555</v>
      </c>
      <c r="H726" s="173" t="str">
        <f t="shared" si="60"/>
        <v>BDH-TLC-001</v>
      </c>
      <c r="I726" s="173" t="s">
        <v>2399</v>
      </c>
      <c r="J726" s="173" t="s">
        <v>11766</v>
      </c>
      <c r="K726" s="174">
        <v>0</v>
      </c>
      <c r="L726" s="174">
        <v>0</v>
      </c>
      <c r="M726" s="174">
        <v>0</v>
      </c>
      <c r="N726" s="174">
        <v>0</v>
      </c>
      <c r="O726" s="174">
        <v>0</v>
      </c>
      <c r="P726" s="173" t="s">
        <v>1691</v>
      </c>
      <c r="Q726" s="174">
        <v>100</v>
      </c>
      <c r="R726" s="173" t="s">
        <v>1691</v>
      </c>
      <c r="S726" s="173" t="s">
        <v>1558</v>
      </c>
      <c r="T726" s="173">
        <v>25279</v>
      </c>
      <c r="U726" s="170">
        <f t="shared" si="61"/>
        <v>2527900</v>
      </c>
    </row>
    <row r="727" spans="1:21" ht="14.25" customHeight="1" x14ac:dyDescent="0.15">
      <c r="A727" s="173" t="s">
        <v>119</v>
      </c>
      <c r="B727" s="173" t="s">
        <v>2258</v>
      </c>
      <c r="C727" s="173" t="str">
        <f t="shared" si="57"/>
        <v>Taxilane</v>
      </c>
      <c r="D727" s="173" t="str">
        <f t="shared" si="58"/>
        <v>N/A or No Data</v>
      </c>
      <c r="E727" s="173" t="str">
        <f t="shared" si="59"/>
        <v>N/A or No Data</v>
      </c>
      <c r="F727" s="173">
        <v>0</v>
      </c>
      <c r="G727" s="173" t="s">
        <v>1555</v>
      </c>
      <c r="H727" s="173" t="str">
        <f t="shared" si="60"/>
        <v>LXL-TLD-001</v>
      </c>
      <c r="I727" s="173" t="s">
        <v>2400</v>
      </c>
      <c r="J727" s="173" t="s">
        <v>11766</v>
      </c>
      <c r="K727" s="174">
        <v>23</v>
      </c>
      <c r="L727" s="174">
        <v>16</v>
      </c>
      <c r="M727" s="174">
        <v>25</v>
      </c>
      <c r="N727" s="174">
        <v>35</v>
      </c>
      <c r="O727" s="174">
        <v>35</v>
      </c>
      <c r="P727" s="173" t="s">
        <v>1579</v>
      </c>
      <c r="Q727" s="174">
        <v>77</v>
      </c>
      <c r="R727" s="173" t="s">
        <v>1579</v>
      </c>
      <c r="S727" s="173" t="s">
        <v>1558</v>
      </c>
      <c r="T727" s="173">
        <v>30161</v>
      </c>
      <c r="U727" s="170">
        <f t="shared" si="61"/>
        <v>2322397</v>
      </c>
    </row>
    <row r="728" spans="1:21" ht="14.25" customHeight="1" x14ac:dyDescent="0.15">
      <c r="A728" s="173" t="s">
        <v>267</v>
      </c>
      <c r="B728" s="173" t="s">
        <v>1755</v>
      </c>
      <c r="C728" s="173" t="str">
        <f t="shared" si="57"/>
        <v>Parallel Taxiway</v>
      </c>
      <c r="D728" s="173" t="str">
        <f t="shared" si="58"/>
        <v>N/A or No Data</v>
      </c>
      <c r="E728" s="173" t="str">
        <f t="shared" si="59"/>
        <v>N/A or No Data</v>
      </c>
      <c r="F728" s="173">
        <v>0</v>
      </c>
      <c r="G728" s="173" t="s">
        <v>1568</v>
      </c>
      <c r="H728" s="173" t="str">
        <f t="shared" si="60"/>
        <v>OTG-PTC-002</v>
      </c>
      <c r="I728" s="173" t="s">
        <v>2401</v>
      </c>
      <c r="J728" s="173" t="s">
        <v>11766</v>
      </c>
      <c r="K728" s="174">
        <v>22</v>
      </c>
      <c r="L728" s="174">
        <v>15</v>
      </c>
      <c r="M728" s="174">
        <v>25</v>
      </c>
      <c r="N728" s="174">
        <v>34</v>
      </c>
      <c r="O728" s="174">
        <v>34</v>
      </c>
      <c r="P728" s="173" t="s">
        <v>1617</v>
      </c>
      <c r="Q728" s="174">
        <v>78</v>
      </c>
      <c r="R728" s="173" t="s">
        <v>1617</v>
      </c>
      <c r="S728" s="173" t="s">
        <v>1558</v>
      </c>
      <c r="T728" s="173">
        <v>40232</v>
      </c>
      <c r="U728" s="170">
        <f t="shared" si="61"/>
        <v>3138096</v>
      </c>
    </row>
    <row r="729" spans="1:21" ht="14.25" customHeight="1" x14ac:dyDescent="0.15">
      <c r="A729" s="173" t="s">
        <v>135</v>
      </c>
      <c r="B729" s="173" t="s">
        <v>1738</v>
      </c>
      <c r="C729" s="173" t="str">
        <f t="shared" si="57"/>
        <v>Runway</v>
      </c>
      <c r="D729" s="173" t="str">
        <f t="shared" si="58"/>
        <v>1028</v>
      </c>
      <c r="E729" s="173" t="str">
        <f t="shared" si="59"/>
        <v>10/28</v>
      </c>
      <c r="F729" s="173">
        <v>1</v>
      </c>
      <c r="G729" s="173" t="s">
        <v>1555</v>
      </c>
      <c r="H729" s="173" t="str">
        <f t="shared" si="60"/>
        <v>MGG-RY1028-001</v>
      </c>
      <c r="I729" s="173" t="s">
        <v>1739</v>
      </c>
      <c r="J729" s="173" t="s">
        <v>11766</v>
      </c>
      <c r="K729" s="174">
        <v>8</v>
      </c>
      <c r="L729" s="174">
        <v>6</v>
      </c>
      <c r="M729" s="174">
        <v>12</v>
      </c>
      <c r="N729" s="174">
        <v>18</v>
      </c>
      <c r="O729" s="174">
        <v>18</v>
      </c>
      <c r="P729" s="173" t="s">
        <v>1658</v>
      </c>
      <c r="Q729" s="174">
        <v>92</v>
      </c>
      <c r="R729" s="173" t="s">
        <v>1658</v>
      </c>
      <c r="S729" s="173" t="s">
        <v>1558</v>
      </c>
      <c r="T729" s="173">
        <v>167870</v>
      </c>
      <c r="U729" s="170">
        <f t="shared" si="61"/>
        <v>15444040</v>
      </c>
    </row>
    <row r="730" spans="1:21" ht="14.25" customHeight="1" x14ac:dyDescent="0.15">
      <c r="A730" s="173" t="s">
        <v>47</v>
      </c>
      <c r="B730" s="173" t="s">
        <v>2403</v>
      </c>
      <c r="C730" s="173" t="str">
        <f t="shared" si="57"/>
        <v>Runway Turnaround</v>
      </c>
      <c r="D730" s="173" t="str">
        <f t="shared" si="58"/>
        <v>N/A or No Data</v>
      </c>
      <c r="E730" s="173" t="str">
        <f t="shared" si="59"/>
        <v>N/A or No Data</v>
      </c>
      <c r="F730" s="173">
        <v>0</v>
      </c>
      <c r="G730" s="173" t="s">
        <v>1555</v>
      </c>
      <c r="H730" s="173" t="str">
        <f t="shared" si="60"/>
        <v>COQ-RTA1-001</v>
      </c>
      <c r="I730" s="173" t="s">
        <v>2404</v>
      </c>
      <c r="J730" s="173" t="s">
        <v>11766</v>
      </c>
      <c r="K730" s="174">
        <v>43</v>
      </c>
      <c r="L730" s="174">
        <v>31</v>
      </c>
      <c r="M730" s="174">
        <v>44</v>
      </c>
      <c r="N730" s="174">
        <v>58</v>
      </c>
      <c r="O730" s="174">
        <v>58</v>
      </c>
      <c r="P730" s="173" t="s">
        <v>1713</v>
      </c>
      <c r="Q730" s="174">
        <v>56</v>
      </c>
      <c r="R730" s="173" t="s">
        <v>1713</v>
      </c>
      <c r="S730" s="173" t="s">
        <v>1586</v>
      </c>
      <c r="T730" s="173">
        <v>11068</v>
      </c>
      <c r="U730" s="170">
        <f t="shared" si="61"/>
        <v>619808</v>
      </c>
    </row>
    <row r="731" spans="1:21" ht="14.25" customHeight="1" x14ac:dyDescent="0.15">
      <c r="A731" s="173" t="s">
        <v>49</v>
      </c>
      <c r="B731" s="173" t="s">
        <v>1563</v>
      </c>
      <c r="C731" s="173" t="str">
        <f t="shared" si="57"/>
        <v>Taxilane</v>
      </c>
      <c r="D731" s="173" t="str">
        <f t="shared" si="58"/>
        <v>N/A or No Data</v>
      </c>
      <c r="E731" s="173" t="str">
        <f t="shared" si="59"/>
        <v>N/A or No Data</v>
      </c>
      <c r="F731" s="173">
        <v>0</v>
      </c>
      <c r="G731" s="173" t="s">
        <v>1555</v>
      </c>
      <c r="H731" s="173" t="str">
        <f t="shared" si="60"/>
        <v>CQM-TLA-001</v>
      </c>
      <c r="I731" s="173" t="s">
        <v>2405</v>
      </c>
      <c r="J731" s="173" t="s">
        <v>11766</v>
      </c>
      <c r="K731" s="174">
        <v>28</v>
      </c>
      <c r="L731" s="174">
        <v>20</v>
      </c>
      <c r="M731" s="174">
        <v>30</v>
      </c>
      <c r="N731" s="174">
        <v>41</v>
      </c>
      <c r="O731" s="174">
        <v>41</v>
      </c>
      <c r="P731" s="173" t="s">
        <v>1651</v>
      </c>
      <c r="Q731" s="174">
        <v>72</v>
      </c>
      <c r="R731" s="173" t="s">
        <v>1651</v>
      </c>
      <c r="S731" s="173" t="s">
        <v>1558</v>
      </c>
      <c r="T731" s="173">
        <v>19015</v>
      </c>
      <c r="U731" s="170">
        <f t="shared" si="61"/>
        <v>1369080</v>
      </c>
    </row>
    <row r="732" spans="1:21" ht="14.25" customHeight="1" x14ac:dyDescent="0.15">
      <c r="A732" s="173" t="s">
        <v>111</v>
      </c>
      <c r="B732" s="173" t="s">
        <v>1583</v>
      </c>
      <c r="C732" s="173" t="str">
        <f t="shared" si="57"/>
        <v>Apron</v>
      </c>
      <c r="D732" s="173" t="str">
        <f t="shared" si="58"/>
        <v>N/A or No Data</v>
      </c>
      <c r="E732" s="173" t="str">
        <f t="shared" si="59"/>
        <v>N/A or No Data</v>
      </c>
      <c r="F732" s="173">
        <v>0</v>
      </c>
      <c r="G732" s="173" t="s">
        <v>1568</v>
      </c>
      <c r="H732" s="173" t="str">
        <f t="shared" si="60"/>
        <v>MJQ-APA-002</v>
      </c>
      <c r="I732" s="173" t="s">
        <v>2406</v>
      </c>
      <c r="J732" s="173" t="s">
        <v>11766</v>
      </c>
      <c r="K732" s="174">
        <v>32</v>
      </c>
      <c r="L732" s="174">
        <v>23</v>
      </c>
      <c r="M732" s="174">
        <v>34</v>
      </c>
      <c r="N732" s="174">
        <v>46</v>
      </c>
      <c r="O732" s="174">
        <v>46</v>
      </c>
      <c r="P732" s="173" t="s">
        <v>1576</v>
      </c>
      <c r="Q732" s="174">
        <v>68</v>
      </c>
      <c r="R732" s="173" t="s">
        <v>1576</v>
      </c>
      <c r="S732" s="173" t="s">
        <v>1586</v>
      </c>
      <c r="T732" s="173">
        <v>69671</v>
      </c>
      <c r="U732" s="170">
        <f t="shared" si="61"/>
        <v>4737628</v>
      </c>
    </row>
    <row r="733" spans="1:21" ht="14.25" customHeight="1" x14ac:dyDescent="0.15">
      <c r="A733" s="173" t="s">
        <v>227</v>
      </c>
      <c r="B733" s="173" t="s">
        <v>1627</v>
      </c>
      <c r="C733" s="173" t="str">
        <f t="shared" si="57"/>
        <v>Connecting Taxiway</v>
      </c>
      <c r="D733" s="173" t="str">
        <f t="shared" si="58"/>
        <v>N/A or No Data</v>
      </c>
      <c r="E733" s="173" t="str">
        <f t="shared" si="59"/>
        <v>N/A or No Data</v>
      </c>
      <c r="F733" s="173">
        <v>0</v>
      </c>
      <c r="G733" s="173" t="s">
        <v>1555</v>
      </c>
      <c r="H733" s="173" t="str">
        <f t="shared" si="60"/>
        <v>SAZ-CTA-001</v>
      </c>
      <c r="I733" s="173" t="s">
        <v>2407</v>
      </c>
      <c r="J733" s="173" t="s">
        <v>11766</v>
      </c>
      <c r="K733" s="174">
        <v>13</v>
      </c>
      <c r="L733" s="174">
        <v>9</v>
      </c>
      <c r="M733" s="174">
        <v>16</v>
      </c>
      <c r="N733" s="174">
        <v>23</v>
      </c>
      <c r="O733" s="174">
        <v>23</v>
      </c>
      <c r="P733" s="173" t="s">
        <v>1579</v>
      </c>
      <c r="Q733" s="174">
        <v>87</v>
      </c>
      <c r="R733" s="173" t="s">
        <v>1579</v>
      </c>
      <c r="S733" s="173" t="s">
        <v>1558</v>
      </c>
      <c r="T733" s="173">
        <v>11756</v>
      </c>
      <c r="U733" s="170">
        <f t="shared" si="61"/>
        <v>1022772</v>
      </c>
    </row>
    <row r="734" spans="1:21" ht="14.25" customHeight="1" x14ac:dyDescent="0.15">
      <c r="A734" s="173" t="s">
        <v>111</v>
      </c>
      <c r="B734" s="173" t="s">
        <v>1611</v>
      </c>
      <c r="C734" s="173" t="str">
        <f t="shared" si="57"/>
        <v>Runway</v>
      </c>
      <c r="D734" s="173" t="str">
        <f t="shared" si="58"/>
        <v>1331</v>
      </c>
      <c r="E734" s="173" t="str">
        <f t="shared" si="59"/>
        <v>13/31</v>
      </c>
      <c r="F734" s="173">
        <v>1</v>
      </c>
      <c r="G734" s="173" t="s">
        <v>1568</v>
      </c>
      <c r="H734" s="173" t="str">
        <f t="shared" si="60"/>
        <v>MJQ-RY1331-002</v>
      </c>
      <c r="I734" s="173" t="s">
        <v>1665</v>
      </c>
      <c r="J734" s="173" t="s">
        <v>11766</v>
      </c>
      <c r="K734" s="174">
        <v>39</v>
      </c>
      <c r="L734" s="174">
        <v>28</v>
      </c>
      <c r="M734" s="174">
        <v>40</v>
      </c>
      <c r="N734" s="174">
        <v>53</v>
      </c>
      <c r="O734" s="174">
        <v>53</v>
      </c>
      <c r="P734" s="173" t="s">
        <v>1576</v>
      </c>
      <c r="Q734" s="174">
        <v>55</v>
      </c>
      <c r="R734" s="173" t="s">
        <v>1576</v>
      </c>
      <c r="S734" s="173" t="s">
        <v>1566</v>
      </c>
      <c r="T734" s="173">
        <v>116255</v>
      </c>
      <c r="U734" s="170">
        <f t="shared" si="61"/>
        <v>6394025</v>
      </c>
    </row>
    <row r="735" spans="1:21" ht="14.25" customHeight="1" x14ac:dyDescent="0.15">
      <c r="A735" s="173" t="s">
        <v>259</v>
      </c>
      <c r="B735" s="173" t="s">
        <v>2409</v>
      </c>
      <c r="C735" s="173" t="str">
        <f t="shared" si="57"/>
        <v>Taxilane</v>
      </c>
      <c r="D735" s="173" t="str">
        <f t="shared" si="58"/>
        <v>N/A or No Data</v>
      </c>
      <c r="E735" s="173" t="str">
        <f t="shared" si="59"/>
        <v>N/A or No Data</v>
      </c>
      <c r="F735" s="173">
        <v>0</v>
      </c>
      <c r="G735" s="173" t="s">
        <v>1555</v>
      </c>
      <c r="H735" s="173" t="str">
        <f t="shared" si="60"/>
        <v>BDH-TLJ-001</v>
      </c>
      <c r="I735" s="173" t="s">
        <v>2410</v>
      </c>
      <c r="J735" s="173" t="s">
        <v>11766</v>
      </c>
      <c r="K735" s="174">
        <v>9</v>
      </c>
      <c r="L735" s="174">
        <v>6</v>
      </c>
      <c r="M735" s="174">
        <v>13</v>
      </c>
      <c r="N735" s="174">
        <v>19</v>
      </c>
      <c r="O735" s="174">
        <v>19</v>
      </c>
      <c r="P735" s="173" t="s">
        <v>1691</v>
      </c>
      <c r="Q735" s="174">
        <v>91</v>
      </c>
      <c r="R735" s="173" t="s">
        <v>1691</v>
      </c>
      <c r="S735" s="173" t="s">
        <v>1558</v>
      </c>
      <c r="T735" s="173">
        <v>17852</v>
      </c>
      <c r="U735" s="170">
        <f t="shared" si="61"/>
        <v>1624532</v>
      </c>
    </row>
    <row r="736" spans="1:21" ht="14.25" customHeight="1" x14ac:dyDescent="0.15">
      <c r="A736" s="173" t="s">
        <v>41</v>
      </c>
      <c r="B736" s="173" t="s">
        <v>1563</v>
      </c>
      <c r="C736" s="173" t="str">
        <f t="shared" si="57"/>
        <v>Taxilane</v>
      </c>
      <c r="D736" s="173" t="str">
        <f t="shared" si="58"/>
        <v>N/A or No Data</v>
      </c>
      <c r="E736" s="173" t="str">
        <f t="shared" si="59"/>
        <v>N/A or No Data</v>
      </c>
      <c r="F736" s="173">
        <v>0</v>
      </c>
      <c r="G736" s="173" t="s">
        <v>1568</v>
      </c>
      <c r="H736" s="173" t="str">
        <f t="shared" si="60"/>
        <v>CBG-TLA-002</v>
      </c>
      <c r="I736" s="173" t="s">
        <v>2411</v>
      </c>
      <c r="J736" s="173" t="s">
        <v>11766</v>
      </c>
      <c r="K736" s="174">
        <v>39</v>
      </c>
      <c r="L736" s="174">
        <v>28</v>
      </c>
      <c r="M736" s="174">
        <v>40</v>
      </c>
      <c r="N736" s="174">
        <v>53</v>
      </c>
      <c r="O736" s="174">
        <v>53</v>
      </c>
      <c r="P736" s="173" t="s">
        <v>1722</v>
      </c>
      <c r="Q736" s="174">
        <v>61</v>
      </c>
      <c r="R736" s="173" t="s">
        <v>1722</v>
      </c>
      <c r="S736" s="173" t="s">
        <v>1586</v>
      </c>
      <c r="T736" s="173">
        <v>12309</v>
      </c>
      <c r="U736" s="170">
        <f t="shared" si="61"/>
        <v>750849</v>
      </c>
    </row>
    <row r="737" spans="1:21" ht="14.25" customHeight="1" x14ac:dyDescent="0.15">
      <c r="A737" s="173" t="s">
        <v>53</v>
      </c>
      <c r="B737" s="173" t="s">
        <v>1627</v>
      </c>
      <c r="C737" s="173" t="str">
        <f t="shared" si="57"/>
        <v>Connecting Taxiway</v>
      </c>
      <c r="D737" s="173" t="str">
        <f t="shared" si="58"/>
        <v>N/A or No Data</v>
      </c>
      <c r="E737" s="173" t="str">
        <f t="shared" si="59"/>
        <v>N/A or No Data</v>
      </c>
      <c r="F737" s="173">
        <v>0</v>
      </c>
      <c r="G737" s="173" t="s">
        <v>1568</v>
      </c>
      <c r="H737" s="173" t="str">
        <f t="shared" si="60"/>
        <v>DTL-CTA-002</v>
      </c>
      <c r="I737" s="173" t="s">
        <v>2412</v>
      </c>
      <c r="J737" s="173" t="s">
        <v>11766</v>
      </c>
      <c r="K737" s="174">
        <v>25</v>
      </c>
      <c r="L737" s="174">
        <v>17</v>
      </c>
      <c r="M737" s="174">
        <v>27</v>
      </c>
      <c r="N737" s="174">
        <v>38</v>
      </c>
      <c r="O737" s="174">
        <v>38</v>
      </c>
      <c r="P737" s="173" t="s">
        <v>1654</v>
      </c>
      <c r="Q737" s="174">
        <v>75</v>
      </c>
      <c r="R737" s="173" t="s">
        <v>1654</v>
      </c>
      <c r="S737" s="173" t="s">
        <v>1558</v>
      </c>
      <c r="T737" s="173">
        <v>7800</v>
      </c>
      <c r="U737" s="170">
        <f t="shared" si="61"/>
        <v>585000</v>
      </c>
    </row>
    <row r="738" spans="1:21" ht="14.25" customHeight="1" x14ac:dyDescent="0.15">
      <c r="A738" s="173" t="s">
        <v>47</v>
      </c>
      <c r="B738" s="173" t="s">
        <v>1681</v>
      </c>
      <c r="C738" s="173" t="str">
        <f t="shared" si="57"/>
        <v>Partial Parallel</v>
      </c>
      <c r="D738" s="173" t="str">
        <f t="shared" si="58"/>
        <v>N/A or No Data</v>
      </c>
      <c r="E738" s="173" t="str">
        <f t="shared" si="59"/>
        <v>N/A or No Data</v>
      </c>
      <c r="F738" s="173">
        <v>0</v>
      </c>
      <c r="G738" s="173" t="s">
        <v>1555</v>
      </c>
      <c r="H738" s="173" t="str">
        <f t="shared" si="60"/>
        <v>COQ-PPTA-001</v>
      </c>
      <c r="I738" s="173" t="s">
        <v>2413</v>
      </c>
      <c r="J738" s="173" t="s">
        <v>11766</v>
      </c>
      <c r="K738" s="174">
        <v>46</v>
      </c>
      <c r="L738" s="174">
        <v>34</v>
      </c>
      <c r="M738" s="174">
        <v>47</v>
      </c>
      <c r="N738" s="174">
        <v>61</v>
      </c>
      <c r="O738" s="174">
        <v>61</v>
      </c>
      <c r="P738" s="173" t="s">
        <v>1713</v>
      </c>
      <c r="Q738" s="174">
        <v>46</v>
      </c>
      <c r="R738" s="173" t="s">
        <v>1713</v>
      </c>
      <c r="S738" s="173" t="s">
        <v>1566</v>
      </c>
      <c r="T738" s="173">
        <v>68897</v>
      </c>
      <c r="U738" s="170">
        <f t="shared" si="61"/>
        <v>3169262</v>
      </c>
    </row>
    <row r="739" spans="1:21" ht="14.25" customHeight="1" x14ac:dyDescent="0.15">
      <c r="A739" s="173" t="s">
        <v>259</v>
      </c>
      <c r="B739" s="173" t="s">
        <v>2384</v>
      </c>
      <c r="C739" s="173" t="str">
        <f t="shared" si="57"/>
        <v>Connecting Taxiway</v>
      </c>
      <c r="D739" s="173" t="str">
        <f t="shared" si="58"/>
        <v>N/A or No Data</v>
      </c>
      <c r="E739" s="173" t="str">
        <f t="shared" si="59"/>
        <v>N/A or No Data</v>
      </c>
      <c r="F739" s="173">
        <v>0</v>
      </c>
      <c r="G739" s="173" t="s">
        <v>1555</v>
      </c>
      <c r="H739" s="173" t="str">
        <f t="shared" si="60"/>
        <v>BDH-CTC1-001</v>
      </c>
      <c r="I739" s="173" t="s">
        <v>2414</v>
      </c>
      <c r="J739" s="173" t="s">
        <v>11766</v>
      </c>
      <c r="K739" s="174">
        <v>18</v>
      </c>
      <c r="L739" s="174">
        <v>12</v>
      </c>
      <c r="M739" s="174">
        <v>21</v>
      </c>
      <c r="N739" s="174">
        <v>29</v>
      </c>
      <c r="O739" s="174">
        <v>29</v>
      </c>
      <c r="P739" s="173" t="s">
        <v>1691</v>
      </c>
      <c r="Q739" s="174">
        <v>82</v>
      </c>
      <c r="R739" s="173" t="s">
        <v>1691</v>
      </c>
      <c r="S739" s="173" t="s">
        <v>1558</v>
      </c>
      <c r="T739" s="173">
        <v>7054</v>
      </c>
      <c r="U739" s="170">
        <f t="shared" si="61"/>
        <v>578428</v>
      </c>
    </row>
    <row r="740" spans="1:21" ht="14.25" customHeight="1" x14ac:dyDescent="0.15">
      <c r="A740" s="173" t="s">
        <v>5</v>
      </c>
      <c r="B740" s="173" t="s">
        <v>2221</v>
      </c>
      <c r="C740" s="173" t="str">
        <f t="shared" si="57"/>
        <v>Runway Turnaround</v>
      </c>
      <c r="D740" s="173" t="str">
        <f t="shared" si="58"/>
        <v>N/A or No Data</v>
      </c>
      <c r="E740" s="173" t="str">
        <f t="shared" si="59"/>
        <v>N/A or No Data</v>
      </c>
      <c r="F740" s="173">
        <v>0</v>
      </c>
      <c r="G740" s="173" t="s">
        <v>1555</v>
      </c>
      <c r="H740" s="173" t="str">
        <f t="shared" si="60"/>
        <v>AIT-RTA-001</v>
      </c>
      <c r="I740" s="173" t="s">
        <v>2415</v>
      </c>
      <c r="J740" s="173" t="s">
        <v>11766</v>
      </c>
      <c r="K740" s="174">
        <v>34</v>
      </c>
      <c r="L740" s="174">
        <v>24</v>
      </c>
      <c r="M740" s="174">
        <v>36</v>
      </c>
      <c r="N740" s="174">
        <v>48</v>
      </c>
      <c r="O740" s="174">
        <v>48</v>
      </c>
      <c r="P740" s="173" t="s">
        <v>1579</v>
      </c>
      <c r="Q740" s="174">
        <v>42</v>
      </c>
      <c r="R740" s="173" t="s">
        <v>1579</v>
      </c>
      <c r="S740" s="173" t="s">
        <v>1566</v>
      </c>
      <c r="T740" s="173">
        <v>11545</v>
      </c>
      <c r="U740" s="170">
        <f t="shared" si="61"/>
        <v>484890</v>
      </c>
    </row>
    <row r="741" spans="1:21" ht="14.25" customHeight="1" x14ac:dyDescent="0.15">
      <c r="A741" s="173" t="s">
        <v>111</v>
      </c>
      <c r="B741" s="173" t="s">
        <v>1611</v>
      </c>
      <c r="C741" s="173" t="str">
        <f t="shared" si="57"/>
        <v>Runway</v>
      </c>
      <c r="D741" s="173" t="str">
        <f t="shared" si="58"/>
        <v>1331</v>
      </c>
      <c r="E741" s="173" t="str">
        <f t="shared" si="59"/>
        <v>13/31</v>
      </c>
      <c r="F741" s="173">
        <v>1</v>
      </c>
      <c r="G741" s="173" t="s">
        <v>1581</v>
      </c>
      <c r="H741" s="173" t="str">
        <f t="shared" si="60"/>
        <v>MJQ-RY1331-003</v>
      </c>
      <c r="I741" s="173" t="s">
        <v>1792</v>
      </c>
      <c r="J741" s="173" t="s">
        <v>11766</v>
      </c>
      <c r="K741" s="174">
        <v>41</v>
      </c>
      <c r="L741" s="174">
        <v>30</v>
      </c>
      <c r="M741" s="174">
        <v>42</v>
      </c>
      <c r="N741" s="174">
        <v>55</v>
      </c>
      <c r="O741" s="174">
        <v>55</v>
      </c>
      <c r="P741" s="173" t="s">
        <v>1576</v>
      </c>
      <c r="Q741" s="174">
        <v>58</v>
      </c>
      <c r="R741" s="173" t="s">
        <v>1576</v>
      </c>
      <c r="S741" s="173" t="s">
        <v>1586</v>
      </c>
      <c r="T741" s="173">
        <v>77125</v>
      </c>
      <c r="U741" s="170">
        <f t="shared" si="61"/>
        <v>4473250</v>
      </c>
    </row>
    <row r="742" spans="1:21" ht="14.25" customHeight="1" x14ac:dyDescent="0.15">
      <c r="A742" s="173" t="s">
        <v>249</v>
      </c>
      <c r="B742" s="173" t="s">
        <v>1583</v>
      </c>
      <c r="C742" s="173" t="str">
        <f t="shared" si="57"/>
        <v>Apron</v>
      </c>
      <c r="D742" s="173" t="str">
        <f t="shared" si="58"/>
        <v>N/A or No Data</v>
      </c>
      <c r="E742" s="173" t="str">
        <f t="shared" si="59"/>
        <v>N/A or No Data</v>
      </c>
      <c r="F742" s="173">
        <v>0</v>
      </c>
      <c r="G742" s="173" t="s">
        <v>1581</v>
      </c>
      <c r="H742" s="173" t="str">
        <f t="shared" si="60"/>
        <v>RRT-APA-003</v>
      </c>
      <c r="I742" s="173" t="s">
        <v>2417</v>
      </c>
      <c r="J742" s="173" t="s">
        <v>11766</v>
      </c>
      <c r="K742" s="174">
        <v>53</v>
      </c>
      <c r="L742" s="174">
        <v>30</v>
      </c>
      <c r="M742" s="174">
        <v>41</v>
      </c>
      <c r="N742" s="174">
        <v>54</v>
      </c>
      <c r="O742" s="174">
        <v>54</v>
      </c>
      <c r="P742" s="173" t="s">
        <v>1746</v>
      </c>
      <c r="Q742" s="174">
        <v>83</v>
      </c>
      <c r="R742" s="173" t="s">
        <v>1746</v>
      </c>
      <c r="S742" s="173" t="s">
        <v>1586</v>
      </c>
      <c r="T742" s="173">
        <v>2622</v>
      </c>
      <c r="U742" s="170">
        <f t="shared" si="61"/>
        <v>217626</v>
      </c>
    </row>
    <row r="743" spans="1:21" ht="14.25" customHeight="1" x14ac:dyDescent="0.15">
      <c r="A743" s="173" t="s">
        <v>155</v>
      </c>
      <c r="B743" s="173" t="s">
        <v>1571</v>
      </c>
      <c r="C743" s="173" t="str">
        <f t="shared" si="57"/>
        <v>Connecting Taxiway</v>
      </c>
      <c r="D743" s="173" t="str">
        <f t="shared" si="58"/>
        <v>N/A or No Data</v>
      </c>
      <c r="E743" s="173" t="str">
        <f t="shared" si="59"/>
        <v>N/A or No Data</v>
      </c>
      <c r="F743" s="173">
        <v>0</v>
      </c>
      <c r="G743" s="173" t="s">
        <v>1555</v>
      </c>
      <c r="H743" s="173" t="str">
        <f t="shared" si="60"/>
        <v>JKJ-CTA3-001</v>
      </c>
      <c r="I743" s="173" t="s">
        <v>2418</v>
      </c>
      <c r="J743" s="173" t="s">
        <v>11766</v>
      </c>
      <c r="K743" s="174">
        <v>30</v>
      </c>
      <c r="L743" s="174">
        <v>21</v>
      </c>
      <c r="M743" s="174">
        <v>32</v>
      </c>
      <c r="N743" s="174">
        <v>43</v>
      </c>
      <c r="O743" s="174">
        <v>43</v>
      </c>
      <c r="P743" s="173" t="s">
        <v>1836</v>
      </c>
      <c r="Q743" s="174">
        <v>70</v>
      </c>
      <c r="R743" s="173" t="s">
        <v>1836</v>
      </c>
      <c r="S743" s="173" t="s">
        <v>1586</v>
      </c>
      <c r="T743" s="173">
        <v>9064</v>
      </c>
      <c r="U743" s="170">
        <f t="shared" si="61"/>
        <v>634480</v>
      </c>
    </row>
    <row r="744" spans="1:21" ht="14.25" customHeight="1" x14ac:dyDescent="0.15">
      <c r="A744" s="173" t="s">
        <v>115</v>
      </c>
      <c r="B744" s="173" t="s">
        <v>2198</v>
      </c>
      <c r="C744" s="173" t="str">
        <f t="shared" si="57"/>
        <v>Taxilane</v>
      </c>
      <c r="D744" s="173" t="str">
        <f t="shared" si="58"/>
        <v>N/A or No Data</v>
      </c>
      <c r="E744" s="173" t="str">
        <f t="shared" si="59"/>
        <v>N/A or No Data</v>
      </c>
      <c r="F744" s="173">
        <v>0</v>
      </c>
      <c r="G744" s="173" t="s">
        <v>1555</v>
      </c>
      <c r="H744" s="173" t="str">
        <f t="shared" si="60"/>
        <v>12Y-TLB-001</v>
      </c>
      <c r="I744" s="173" t="s">
        <v>2419</v>
      </c>
      <c r="J744" s="173" t="s">
        <v>11766</v>
      </c>
      <c r="K744" s="174">
        <v>12</v>
      </c>
      <c r="L744" s="174">
        <v>8</v>
      </c>
      <c r="M744" s="174">
        <v>16</v>
      </c>
      <c r="N744" s="174">
        <v>22</v>
      </c>
      <c r="O744" s="174">
        <v>22</v>
      </c>
      <c r="P744" s="173" t="s">
        <v>1873</v>
      </c>
      <c r="Q744" s="174">
        <v>88</v>
      </c>
      <c r="R744" s="173" t="s">
        <v>1873</v>
      </c>
      <c r="S744" s="173" t="s">
        <v>1558</v>
      </c>
      <c r="T744" s="173">
        <v>21388</v>
      </c>
      <c r="U744" s="170">
        <f t="shared" si="61"/>
        <v>1882144</v>
      </c>
    </row>
    <row r="745" spans="1:21" ht="14.25" customHeight="1" x14ac:dyDescent="0.15">
      <c r="A745" s="173" t="s">
        <v>183</v>
      </c>
      <c r="B745" s="173" t="s">
        <v>1655</v>
      </c>
      <c r="C745" s="173" t="str">
        <f t="shared" si="57"/>
        <v>Connecting Taxiway</v>
      </c>
      <c r="D745" s="173" t="str">
        <f t="shared" si="58"/>
        <v>N/A or No Data</v>
      </c>
      <c r="E745" s="173" t="str">
        <f t="shared" si="59"/>
        <v>N/A or No Data</v>
      </c>
      <c r="F745" s="173">
        <v>0</v>
      </c>
      <c r="G745" s="173" t="s">
        <v>1555</v>
      </c>
      <c r="H745" s="173" t="str">
        <f t="shared" si="60"/>
        <v>PWC-CTA2-001</v>
      </c>
      <c r="I745" s="173" t="s">
        <v>2420</v>
      </c>
      <c r="J745" s="173" t="s">
        <v>11766</v>
      </c>
      <c r="K745" s="174">
        <v>20</v>
      </c>
      <c r="L745" s="174">
        <v>14</v>
      </c>
      <c r="M745" s="174">
        <v>23</v>
      </c>
      <c r="N745" s="174">
        <v>32</v>
      </c>
      <c r="O745" s="174">
        <v>32</v>
      </c>
      <c r="P745" s="173" t="s">
        <v>1579</v>
      </c>
      <c r="Q745" s="174">
        <v>80</v>
      </c>
      <c r="R745" s="173" t="s">
        <v>1579</v>
      </c>
      <c r="S745" s="173" t="s">
        <v>1558</v>
      </c>
      <c r="T745" s="173">
        <v>6891</v>
      </c>
      <c r="U745" s="170">
        <f t="shared" si="61"/>
        <v>551280</v>
      </c>
    </row>
    <row r="746" spans="1:21" ht="14.25" customHeight="1" x14ac:dyDescent="0.15">
      <c r="A746" s="173" t="s">
        <v>137</v>
      </c>
      <c r="B746" s="173" t="s">
        <v>1583</v>
      </c>
      <c r="C746" s="173" t="str">
        <f t="shared" si="57"/>
        <v>Apron</v>
      </c>
      <c r="D746" s="173" t="str">
        <f t="shared" si="58"/>
        <v>N/A or No Data</v>
      </c>
      <c r="E746" s="173" t="str">
        <f t="shared" si="59"/>
        <v>N/A or No Data</v>
      </c>
      <c r="F746" s="173">
        <v>0</v>
      </c>
      <c r="G746" s="173" t="s">
        <v>1686</v>
      </c>
      <c r="H746" s="173" t="str">
        <f t="shared" si="60"/>
        <v>MML-APA-006</v>
      </c>
      <c r="I746" s="173" t="s">
        <v>2421</v>
      </c>
      <c r="J746" s="173" t="s">
        <v>11766</v>
      </c>
      <c r="K746" s="174">
        <v>44</v>
      </c>
      <c r="L746" s="174">
        <v>25</v>
      </c>
      <c r="M746" s="174">
        <v>35</v>
      </c>
      <c r="N746" s="174">
        <v>47</v>
      </c>
      <c r="O746" s="174">
        <v>47</v>
      </c>
      <c r="P746" s="173" t="s">
        <v>1576</v>
      </c>
      <c r="Q746" s="174">
        <v>80</v>
      </c>
      <c r="R746" s="173" t="s">
        <v>1576</v>
      </c>
      <c r="S746" s="173" t="s">
        <v>1586</v>
      </c>
      <c r="T746" s="173">
        <v>32846</v>
      </c>
      <c r="U746" s="170">
        <f t="shared" si="61"/>
        <v>2627680</v>
      </c>
    </row>
    <row r="747" spans="1:21" ht="14.25" customHeight="1" x14ac:dyDescent="0.15">
      <c r="A747" s="173" t="s">
        <v>111</v>
      </c>
      <c r="B747" s="173" t="s">
        <v>1611</v>
      </c>
      <c r="C747" s="173" t="str">
        <f t="shared" si="57"/>
        <v>Runway</v>
      </c>
      <c r="D747" s="173" t="str">
        <f t="shared" si="58"/>
        <v>1331</v>
      </c>
      <c r="E747" s="173" t="str">
        <f t="shared" si="59"/>
        <v>13/31</v>
      </c>
      <c r="F747" s="173">
        <v>1</v>
      </c>
      <c r="G747" s="173" t="s">
        <v>1555</v>
      </c>
      <c r="H747" s="173" t="str">
        <f t="shared" si="60"/>
        <v>MJQ-RY1331-001</v>
      </c>
      <c r="I747" s="173" t="s">
        <v>1890</v>
      </c>
      <c r="J747" s="173" t="s">
        <v>11766</v>
      </c>
      <c r="K747" s="174">
        <v>39</v>
      </c>
      <c r="L747" s="174">
        <v>28</v>
      </c>
      <c r="M747" s="174">
        <v>40</v>
      </c>
      <c r="N747" s="174">
        <v>53</v>
      </c>
      <c r="O747" s="174">
        <v>53</v>
      </c>
      <c r="P747" s="173" t="s">
        <v>1576</v>
      </c>
      <c r="Q747" s="174">
        <v>58</v>
      </c>
      <c r="R747" s="173" t="s">
        <v>1576</v>
      </c>
      <c r="S747" s="173" t="s">
        <v>1586</v>
      </c>
      <c r="T747" s="173">
        <v>82509</v>
      </c>
      <c r="U747" s="170">
        <f t="shared" si="61"/>
        <v>4785522</v>
      </c>
    </row>
    <row r="748" spans="1:21" ht="14.25" customHeight="1" x14ac:dyDescent="0.15">
      <c r="A748" s="173" t="s">
        <v>109</v>
      </c>
      <c r="B748" s="173" t="s">
        <v>1600</v>
      </c>
      <c r="C748" s="173" t="str">
        <f t="shared" si="57"/>
        <v>Connecting Taxiway</v>
      </c>
      <c r="D748" s="173" t="str">
        <f t="shared" si="58"/>
        <v>N/A or No Data</v>
      </c>
      <c r="E748" s="173" t="str">
        <f t="shared" si="59"/>
        <v>N/A or No Data</v>
      </c>
      <c r="F748" s="173">
        <v>0</v>
      </c>
      <c r="G748" s="173" t="s">
        <v>1568</v>
      </c>
      <c r="H748" s="173" t="str">
        <f t="shared" si="60"/>
        <v>INL-CTB-002</v>
      </c>
      <c r="I748" s="173" t="s">
        <v>2423</v>
      </c>
      <c r="J748" s="173" t="s">
        <v>11766</v>
      </c>
      <c r="K748" s="174">
        <v>37</v>
      </c>
      <c r="L748" s="174">
        <v>27</v>
      </c>
      <c r="M748" s="174">
        <v>38</v>
      </c>
      <c r="N748" s="174">
        <v>51</v>
      </c>
      <c r="O748" s="174">
        <v>51</v>
      </c>
      <c r="P748" s="173" t="s">
        <v>1579</v>
      </c>
      <c r="Q748" s="174">
        <v>63</v>
      </c>
      <c r="R748" s="173" t="s">
        <v>1579</v>
      </c>
      <c r="S748" s="173" t="s">
        <v>1586</v>
      </c>
      <c r="T748" s="173">
        <v>6146</v>
      </c>
      <c r="U748" s="170">
        <f t="shared" si="61"/>
        <v>387198</v>
      </c>
    </row>
    <row r="749" spans="1:21" ht="14.25" customHeight="1" x14ac:dyDescent="0.15">
      <c r="A749" s="173" t="s">
        <v>173</v>
      </c>
      <c r="B749" s="173" t="s">
        <v>1583</v>
      </c>
      <c r="C749" s="173" t="str">
        <f t="shared" si="57"/>
        <v>Apron</v>
      </c>
      <c r="D749" s="173" t="str">
        <f t="shared" si="58"/>
        <v>N/A or No Data</v>
      </c>
      <c r="E749" s="173" t="str">
        <f t="shared" si="59"/>
        <v>N/A or No Data</v>
      </c>
      <c r="F749" s="173">
        <v>0</v>
      </c>
      <c r="G749" s="173" t="s">
        <v>1568</v>
      </c>
      <c r="H749" s="173" t="str">
        <f t="shared" si="60"/>
        <v>OWA-APA-002</v>
      </c>
      <c r="I749" s="173" t="s">
        <v>2424</v>
      </c>
      <c r="J749" s="173" t="s">
        <v>11766</v>
      </c>
      <c r="K749" s="174">
        <v>39</v>
      </c>
      <c r="L749" s="174">
        <v>28</v>
      </c>
      <c r="M749" s="174">
        <v>40</v>
      </c>
      <c r="N749" s="174">
        <v>53</v>
      </c>
      <c r="O749" s="174">
        <v>53</v>
      </c>
      <c r="P749" s="173" t="s">
        <v>1576</v>
      </c>
      <c r="Q749" s="174">
        <v>61</v>
      </c>
      <c r="R749" s="173" t="s">
        <v>1576</v>
      </c>
      <c r="S749" s="173" t="s">
        <v>1586</v>
      </c>
      <c r="T749" s="173">
        <v>81810</v>
      </c>
      <c r="U749" s="170">
        <f t="shared" si="61"/>
        <v>4990410</v>
      </c>
    </row>
    <row r="750" spans="1:21" ht="14.25" customHeight="1" x14ac:dyDescent="0.15">
      <c r="A750" s="173" t="s">
        <v>59</v>
      </c>
      <c r="B750" s="173" t="s">
        <v>1600</v>
      </c>
      <c r="C750" s="173" t="str">
        <f t="shared" si="57"/>
        <v>Connecting Taxiway</v>
      </c>
      <c r="D750" s="173" t="str">
        <f t="shared" si="58"/>
        <v>N/A or No Data</v>
      </c>
      <c r="E750" s="173" t="str">
        <f t="shared" si="59"/>
        <v>N/A or No Data</v>
      </c>
      <c r="F750" s="173">
        <v>0</v>
      </c>
      <c r="G750" s="173" t="s">
        <v>1555</v>
      </c>
      <c r="H750" s="173" t="str">
        <f t="shared" si="60"/>
        <v>DYT-CTB-001</v>
      </c>
      <c r="I750" s="173" t="s">
        <v>2425</v>
      </c>
      <c r="J750" s="173" t="s">
        <v>11766</v>
      </c>
      <c r="K750" s="174">
        <v>60</v>
      </c>
      <c r="L750" s="174">
        <v>46</v>
      </c>
      <c r="M750" s="174">
        <v>60</v>
      </c>
      <c r="N750" s="174">
        <v>74</v>
      </c>
      <c r="O750" s="174">
        <v>74</v>
      </c>
      <c r="P750" s="173" t="s">
        <v>1713</v>
      </c>
      <c r="Q750" s="174">
        <v>40</v>
      </c>
      <c r="R750" s="173" t="s">
        <v>1713</v>
      </c>
      <c r="S750" s="173" t="s">
        <v>1566</v>
      </c>
      <c r="T750" s="173">
        <v>3548</v>
      </c>
      <c r="U750" s="170">
        <f t="shared" si="61"/>
        <v>141920</v>
      </c>
    </row>
    <row r="751" spans="1:21" ht="14.25" customHeight="1" x14ac:dyDescent="0.15">
      <c r="A751" s="173" t="s">
        <v>183</v>
      </c>
      <c r="B751" s="173" t="s">
        <v>2294</v>
      </c>
      <c r="C751" s="173" t="str">
        <f t="shared" si="57"/>
        <v>Connecting Taxiway</v>
      </c>
      <c r="D751" s="173" t="str">
        <f t="shared" si="58"/>
        <v>N/A or No Data</v>
      </c>
      <c r="E751" s="173" t="str">
        <f t="shared" si="59"/>
        <v>N/A or No Data</v>
      </c>
      <c r="F751" s="173">
        <v>0</v>
      </c>
      <c r="G751" s="173" t="s">
        <v>1555</v>
      </c>
      <c r="H751" s="173" t="str">
        <f t="shared" si="60"/>
        <v>PWC-CTA1X-001</v>
      </c>
      <c r="I751" s="173" t="s">
        <v>2426</v>
      </c>
      <c r="J751" s="173" t="s">
        <v>11766</v>
      </c>
      <c r="K751" s="174">
        <v>34</v>
      </c>
      <c r="L751" s="174">
        <v>24</v>
      </c>
      <c r="M751" s="174">
        <v>36</v>
      </c>
      <c r="N751" s="174">
        <v>48</v>
      </c>
      <c r="O751" s="174">
        <v>48</v>
      </c>
      <c r="P751" s="173" t="s">
        <v>1579</v>
      </c>
      <c r="Q751" s="174">
        <v>66</v>
      </c>
      <c r="R751" s="173" t="s">
        <v>1579</v>
      </c>
      <c r="S751" s="173" t="s">
        <v>1586</v>
      </c>
      <c r="T751" s="173">
        <v>2179</v>
      </c>
      <c r="U751" s="170">
        <f t="shared" si="61"/>
        <v>143814</v>
      </c>
    </row>
    <row r="752" spans="1:21" ht="14.25" customHeight="1" x14ac:dyDescent="0.15">
      <c r="A752" s="173" t="s">
        <v>47</v>
      </c>
      <c r="B752" s="173" t="s">
        <v>1637</v>
      </c>
      <c r="C752" s="173" t="str">
        <f t="shared" si="57"/>
        <v>Apron</v>
      </c>
      <c r="D752" s="173" t="str">
        <f t="shared" si="58"/>
        <v>N/A or No Data</v>
      </c>
      <c r="E752" s="173" t="str">
        <f t="shared" si="59"/>
        <v>N/A or No Data</v>
      </c>
      <c r="F752" s="173">
        <v>0</v>
      </c>
      <c r="G752" s="173" t="s">
        <v>1555</v>
      </c>
      <c r="H752" s="173" t="str">
        <f t="shared" si="60"/>
        <v>COQ-APB-001</v>
      </c>
      <c r="I752" s="173" t="s">
        <v>2427</v>
      </c>
      <c r="J752" s="173" t="s">
        <v>11766</v>
      </c>
      <c r="K752" s="174">
        <v>75</v>
      </c>
      <c r="L752" s="174">
        <v>60</v>
      </c>
      <c r="M752" s="174">
        <v>73</v>
      </c>
      <c r="N752" s="174">
        <v>86</v>
      </c>
      <c r="O752" s="174">
        <v>86</v>
      </c>
      <c r="P752" s="173" t="s">
        <v>1713</v>
      </c>
      <c r="Q752" s="174">
        <v>14</v>
      </c>
      <c r="R752" s="173" t="s">
        <v>1713</v>
      </c>
      <c r="S752" s="173" t="s">
        <v>1566</v>
      </c>
      <c r="T752" s="173">
        <v>35991</v>
      </c>
      <c r="U752" s="170">
        <f t="shared" si="61"/>
        <v>503874</v>
      </c>
    </row>
    <row r="753" spans="1:21" ht="14.25" customHeight="1" x14ac:dyDescent="0.15">
      <c r="A753" s="173" t="s">
        <v>183</v>
      </c>
      <c r="B753" s="173" t="s">
        <v>2198</v>
      </c>
      <c r="C753" s="173" t="str">
        <f t="shared" si="57"/>
        <v>Taxilane</v>
      </c>
      <c r="D753" s="173" t="str">
        <f t="shared" si="58"/>
        <v>N/A or No Data</v>
      </c>
      <c r="E753" s="173" t="str">
        <f t="shared" si="59"/>
        <v>N/A or No Data</v>
      </c>
      <c r="F753" s="173">
        <v>0</v>
      </c>
      <c r="G753" s="173" t="s">
        <v>1555</v>
      </c>
      <c r="H753" s="173" t="str">
        <f t="shared" si="60"/>
        <v>PWC-TLB-001</v>
      </c>
      <c r="I753" s="173" t="s">
        <v>2428</v>
      </c>
      <c r="J753" s="173" t="s">
        <v>11766</v>
      </c>
      <c r="K753" s="174">
        <v>34</v>
      </c>
      <c r="L753" s="174">
        <v>24</v>
      </c>
      <c r="M753" s="174">
        <v>36</v>
      </c>
      <c r="N753" s="174">
        <v>48</v>
      </c>
      <c r="O753" s="174">
        <v>48</v>
      </c>
      <c r="P753" s="173" t="s">
        <v>1579</v>
      </c>
      <c r="Q753" s="174">
        <v>66</v>
      </c>
      <c r="R753" s="173" t="s">
        <v>1579</v>
      </c>
      <c r="S753" s="173" t="s">
        <v>1586</v>
      </c>
      <c r="T753" s="173">
        <v>12893</v>
      </c>
      <c r="U753" s="170">
        <f t="shared" si="61"/>
        <v>850938</v>
      </c>
    </row>
    <row r="754" spans="1:21" ht="14.25" customHeight="1" x14ac:dyDescent="0.15">
      <c r="A754" s="173" t="s">
        <v>33</v>
      </c>
      <c r="B754" s="173" t="s">
        <v>2198</v>
      </c>
      <c r="C754" s="173" t="str">
        <f t="shared" si="57"/>
        <v>Taxilane</v>
      </c>
      <c r="D754" s="173" t="str">
        <f t="shared" si="58"/>
        <v>N/A or No Data</v>
      </c>
      <c r="E754" s="173" t="str">
        <f t="shared" si="59"/>
        <v>N/A or No Data</v>
      </c>
      <c r="F754" s="173">
        <v>0</v>
      </c>
      <c r="G754" s="173" t="s">
        <v>1555</v>
      </c>
      <c r="H754" s="173" t="str">
        <f t="shared" si="60"/>
        <v>BRD-TLB-001</v>
      </c>
      <c r="I754" s="173" t="s">
        <v>2429</v>
      </c>
      <c r="J754" s="173" t="s">
        <v>11766</v>
      </c>
      <c r="K754" s="174">
        <v>0</v>
      </c>
      <c r="L754" s="174">
        <v>0</v>
      </c>
      <c r="M754" s="174">
        <v>0</v>
      </c>
      <c r="N754" s="174">
        <v>0</v>
      </c>
      <c r="O754" s="174">
        <v>0</v>
      </c>
      <c r="P754" s="173" t="s">
        <v>2320</v>
      </c>
      <c r="Q754" s="174">
        <v>100</v>
      </c>
      <c r="R754" s="173" t="s">
        <v>2320</v>
      </c>
      <c r="S754" s="173" t="s">
        <v>1558</v>
      </c>
      <c r="T754" s="173">
        <v>43110</v>
      </c>
      <c r="U754" s="170">
        <f t="shared" si="61"/>
        <v>4311000</v>
      </c>
    </row>
    <row r="755" spans="1:21" ht="14.25" customHeight="1" x14ac:dyDescent="0.15">
      <c r="A755" s="173" t="s">
        <v>133</v>
      </c>
      <c r="B755" s="173" t="s">
        <v>1635</v>
      </c>
      <c r="C755" s="173" t="str">
        <f t="shared" si="57"/>
        <v>Runway</v>
      </c>
      <c r="D755" s="173" t="str">
        <f t="shared" si="58"/>
        <v>422</v>
      </c>
      <c r="E755" s="173" t="str">
        <f t="shared" si="59"/>
        <v>04/22</v>
      </c>
      <c r="F755" s="173">
        <v>0</v>
      </c>
      <c r="G755" s="173" t="s">
        <v>1555</v>
      </c>
      <c r="H755" s="173" t="str">
        <f t="shared" si="60"/>
        <v>MKT-RY422-001</v>
      </c>
      <c r="I755" s="173" t="s">
        <v>1707</v>
      </c>
      <c r="J755" s="173" t="s">
        <v>11766</v>
      </c>
      <c r="K755" s="174">
        <v>22</v>
      </c>
      <c r="L755" s="174">
        <v>15</v>
      </c>
      <c r="M755" s="174">
        <v>25</v>
      </c>
      <c r="N755" s="174">
        <v>34</v>
      </c>
      <c r="O755" s="174">
        <v>34</v>
      </c>
      <c r="P755" s="173" t="s">
        <v>1604</v>
      </c>
      <c r="Q755" s="174">
        <v>78</v>
      </c>
      <c r="R755" s="173" t="s">
        <v>1604</v>
      </c>
      <c r="S755" s="173" t="s">
        <v>1558</v>
      </c>
      <c r="T755" s="173">
        <v>196488</v>
      </c>
      <c r="U755" s="170">
        <f t="shared" si="61"/>
        <v>15326064</v>
      </c>
    </row>
    <row r="756" spans="1:21" ht="14.25" customHeight="1" x14ac:dyDescent="0.15">
      <c r="A756" s="173" t="s">
        <v>233</v>
      </c>
      <c r="B756" s="173" t="s">
        <v>1563</v>
      </c>
      <c r="C756" s="173" t="str">
        <f t="shared" si="57"/>
        <v>Taxilane</v>
      </c>
      <c r="D756" s="173" t="str">
        <f t="shared" si="58"/>
        <v>N/A or No Data</v>
      </c>
      <c r="E756" s="173" t="str">
        <f t="shared" si="59"/>
        <v>N/A or No Data</v>
      </c>
      <c r="F756" s="173">
        <v>0</v>
      </c>
      <c r="G756" s="173" t="s">
        <v>1555</v>
      </c>
      <c r="H756" s="173" t="str">
        <f t="shared" si="60"/>
        <v>TVF-TLA-001</v>
      </c>
      <c r="I756" s="173" t="s">
        <v>2431</v>
      </c>
      <c r="J756" s="173" t="s">
        <v>11766</v>
      </c>
      <c r="K756" s="174">
        <v>7</v>
      </c>
      <c r="L756" s="174">
        <v>5</v>
      </c>
      <c r="M756" s="174">
        <v>11</v>
      </c>
      <c r="N756" s="174">
        <v>16</v>
      </c>
      <c r="O756" s="174">
        <v>16</v>
      </c>
      <c r="P756" s="173" t="s">
        <v>1579</v>
      </c>
      <c r="Q756" s="174">
        <v>93</v>
      </c>
      <c r="R756" s="173" t="s">
        <v>1579</v>
      </c>
      <c r="S756" s="173" t="s">
        <v>1558</v>
      </c>
      <c r="T756" s="173">
        <v>11082</v>
      </c>
      <c r="U756" s="170">
        <f t="shared" si="61"/>
        <v>1030626</v>
      </c>
    </row>
    <row r="757" spans="1:21" ht="14.25" customHeight="1" x14ac:dyDescent="0.15">
      <c r="A757" s="173" t="s">
        <v>183</v>
      </c>
      <c r="B757" s="173" t="s">
        <v>1563</v>
      </c>
      <c r="C757" s="173" t="str">
        <f t="shared" si="57"/>
        <v>Taxilane</v>
      </c>
      <c r="D757" s="173" t="str">
        <f t="shared" si="58"/>
        <v>N/A or No Data</v>
      </c>
      <c r="E757" s="173" t="str">
        <f t="shared" si="59"/>
        <v>N/A or No Data</v>
      </c>
      <c r="F757" s="173">
        <v>0</v>
      </c>
      <c r="G757" s="173" t="s">
        <v>1555</v>
      </c>
      <c r="H757" s="173" t="str">
        <f t="shared" si="60"/>
        <v>PWC-TLA-001</v>
      </c>
      <c r="I757" s="173" t="s">
        <v>2432</v>
      </c>
      <c r="J757" s="173" t="s">
        <v>11766</v>
      </c>
      <c r="K757" s="174">
        <v>42</v>
      </c>
      <c r="L757" s="174">
        <v>31</v>
      </c>
      <c r="M757" s="174">
        <v>43</v>
      </c>
      <c r="N757" s="174">
        <v>57</v>
      </c>
      <c r="O757" s="174">
        <v>57</v>
      </c>
      <c r="P757" s="173" t="s">
        <v>1579</v>
      </c>
      <c r="Q757" s="174">
        <v>46</v>
      </c>
      <c r="R757" s="173" t="s">
        <v>1579</v>
      </c>
      <c r="S757" s="173" t="s">
        <v>1566</v>
      </c>
      <c r="T757" s="173">
        <v>19294</v>
      </c>
      <c r="U757" s="170">
        <f t="shared" si="61"/>
        <v>887524</v>
      </c>
    </row>
    <row r="758" spans="1:21" ht="14.25" customHeight="1" x14ac:dyDescent="0.15">
      <c r="A758" s="173" t="s">
        <v>175</v>
      </c>
      <c r="B758" s="173" t="s">
        <v>2202</v>
      </c>
      <c r="C758" s="173" t="str">
        <f t="shared" si="57"/>
        <v>Taxilane</v>
      </c>
      <c r="D758" s="173" t="str">
        <f t="shared" si="58"/>
        <v>N/A or No Data</v>
      </c>
      <c r="E758" s="173" t="str">
        <f t="shared" si="59"/>
        <v>N/A or No Data</v>
      </c>
      <c r="F758" s="173">
        <v>0</v>
      </c>
      <c r="G758" s="173" t="s">
        <v>1555</v>
      </c>
      <c r="H758" s="173" t="str">
        <f t="shared" si="60"/>
        <v>PKD-TLC-001</v>
      </c>
      <c r="I758" s="173" t="s">
        <v>2433</v>
      </c>
      <c r="J758" s="173" t="s">
        <v>11766</v>
      </c>
      <c r="K758" s="174">
        <v>42</v>
      </c>
      <c r="L758" s="174">
        <v>31</v>
      </c>
      <c r="M758" s="174">
        <v>43</v>
      </c>
      <c r="N758" s="174">
        <v>57</v>
      </c>
      <c r="O758" s="174">
        <v>57</v>
      </c>
      <c r="P758" s="173" t="s">
        <v>1579</v>
      </c>
      <c r="Q758" s="174">
        <v>58</v>
      </c>
      <c r="R758" s="173" t="s">
        <v>1579</v>
      </c>
      <c r="S758" s="173" t="s">
        <v>1586</v>
      </c>
      <c r="T758" s="173">
        <v>19200</v>
      </c>
      <c r="U758" s="170">
        <f t="shared" si="61"/>
        <v>1113600</v>
      </c>
    </row>
    <row r="759" spans="1:21" ht="14.25" customHeight="1" x14ac:dyDescent="0.15">
      <c r="A759" s="173" t="s">
        <v>195</v>
      </c>
      <c r="B759" s="173" t="s">
        <v>2196</v>
      </c>
      <c r="C759" s="173" t="str">
        <f t="shared" si="57"/>
        <v>Apron</v>
      </c>
      <c r="D759" s="173" t="str">
        <f t="shared" si="58"/>
        <v>N/A or No Data</v>
      </c>
      <c r="E759" s="173" t="str">
        <f t="shared" si="59"/>
        <v>N/A or No Data</v>
      </c>
      <c r="F759" s="173">
        <v>0</v>
      </c>
      <c r="G759" s="173" t="s">
        <v>1581</v>
      </c>
      <c r="H759" s="173" t="str">
        <f t="shared" si="60"/>
        <v>RGK-APC-003</v>
      </c>
      <c r="I759" s="173" t="s">
        <v>2434</v>
      </c>
      <c r="J759" s="173" t="s">
        <v>11766</v>
      </c>
      <c r="K759" s="174">
        <v>22</v>
      </c>
      <c r="L759" s="174">
        <v>1</v>
      </c>
      <c r="M759" s="174">
        <v>16</v>
      </c>
      <c r="N759" s="174">
        <v>24</v>
      </c>
      <c r="O759" s="174">
        <v>24</v>
      </c>
      <c r="P759" s="173" t="s">
        <v>1610</v>
      </c>
      <c r="Q759" s="174">
        <v>93</v>
      </c>
      <c r="R759" s="173" t="s">
        <v>1610</v>
      </c>
      <c r="S759" s="173" t="s">
        <v>1558</v>
      </c>
      <c r="T759" s="173">
        <v>53738</v>
      </c>
      <c r="U759" s="170">
        <f t="shared" si="61"/>
        <v>4997634</v>
      </c>
    </row>
    <row r="760" spans="1:21" ht="14.25" customHeight="1" x14ac:dyDescent="0.15">
      <c r="A760" s="173" t="s">
        <v>167</v>
      </c>
      <c r="B760" s="173" t="s">
        <v>1563</v>
      </c>
      <c r="C760" s="173" t="str">
        <f t="shared" si="57"/>
        <v>Taxilane</v>
      </c>
      <c r="D760" s="173" t="str">
        <f t="shared" si="58"/>
        <v>N/A or No Data</v>
      </c>
      <c r="E760" s="173" t="str">
        <f t="shared" si="59"/>
        <v>N/A or No Data</v>
      </c>
      <c r="F760" s="173">
        <v>0</v>
      </c>
      <c r="G760" s="173" t="s">
        <v>1555</v>
      </c>
      <c r="H760" s="173" t="str">
        <f t="shared" si="60"/>
        <v>OVL-TLA-001</v>
      </c>
      <c r="I760" s="173" t="s">
        <v>2435</v>
      </c>
      <c r="J760" s="173" t="s">
        <v>11766</v>
      </c>
      <c r="K760" s="174">
        <v>35</v>
      </c>
      <c r="L760" s="174">
        <v>25</v>
      </c>
      <c r="M760" s="174">
        <v>37</v>
      </c>
      <c r="N760" s="174">
        <v>49</v>
      </c>
      <c r="O760" s="174">
        <v>49</v>
      </c>
      <c r="P760" s="173" t="s">
        <v>1683</v>
      </c>
      <c r="Q760" s="174">
        <v>64</v>
      </c>
      <c r="R760" s="173" t="s">
        <v>1683</v>
      </c>
      <c r="S760" s="173" t="s">
        <v>1586</v>
      </c>
      <c r="T760" s="173">
        <v>28735</v>
      </c>
      <c r="U760" s="170">
        <f t="shared" si="61"/>
        <v>1839040</v>
      </c>
    </row>
    <row r="761" spans="1:21" ht="14.25" customHeight="1" x14ac:dyDescent="0.15">
      <c r="A761" s="173" t="s">
        <v>259</v>
      </c>
      <c r="B761" s="173" t="s">
        <v>1655</v>
      </c>
      <c r="C761" s="173" t="str">
        <f t="shared" si="57"/>
        <v>Connecting Taxiway</v>
      </c>
      <c r="D761" s="173" t="str">
        <f t="shared" si="58"/>
        <v>N/A or No Data</v>
      </c>
      <c r="E761" s="173" t="str">
        <f t="shared" si="59"/>
        <v>N/A or No Data</v>
      </c>
      <c r="F761" s="173">
        <v>0</v>
      </c>
      <c r="G761" s="173" t="s">
        <v>1555</v>
      </c>
      <c r="H761" s="173" t="str">
        <f t="shared" si="60"/>
        <v>BDH-CTA2-001</v>
      </c>
      <c r="I761" s="173" t="s">
        <v>2436</v>
      </c>
      <c r="J761" s="173" t="s">
        <v>11766</v>
      </c>
      <c r="K761" s="174">
        <v>21</v>
      </c>
      <c r="L761" s="174">
        <v>14</v>
      </c>
      <c r="M761" s="174">
        <v>24</v>
      </c>
      <c r="N761" s="174">
        <v>33</v>
      </c>
      <c r="O761" s="174">
        <v>33</v>
      </c>
      <c r="P761" s="173" t="s">
        <v>1691</v>
      </c>
      <c r="Q761" s="174">
        <v>79</v>
      </c>
      <c r="R761" s="173" t="s">
        <v>1691</v>
      </c>
      <c r="S761" s="173" t="s">
        <v>1558</v>
      </c>
      <c r="T761" s="173">
        <v>24227</v>
      </c>
      <c r="U761" s="170">
        <f t="shared" si="61"/>
        <v>1913933</v>
      </c>
    </row>
    <row r="762" spans="1:21" ht="14.25" customHeight="1" x14ac:dyDescent="0.15">
      <c r="A762" s="173" t="s">
        <v>47</v>
      </c>
      <c r="B762" s="173" t="s">
        <v>1577</v>
      </c>
      <c r="C762" s="173" t="str">
        <f t="shared" si="57"/>
        <v>Connecting Taxiway</v>
      </c>
      <c r="D762" s="173" t="str">
        <f t="shared" si="58"/>
        <v>N/A or No Data</v>
      </c>
      <c r="E762" s="173" t="str">
        <f t="shared" si="59"/>
        <v>N/A or No Data</v>
      </c>
      <c r="F762" s="173">
        <v>0</v>
      </c>
      <c r="G762" s="173" t="s">
        <v>1555</v>
      </c>
      <c r="H762" s="173" t="str">
        <f t="shared" si="60"/>
        <v>COQ-CTC-001</v>
      </c>
      <c r="I762" s="173" t="s">
        <v>2437</v>
      </c>
      <c r="J762" s="173" t="s">
        <v>11766</v>
      </c>
      <c r="K762" s="174">
        <v>47</v>
      </c>
      <c r="L762" s="174">
        <v>35</v>
      </c>
      <c r="M762" s="174">
        <v>48</v>
      </c>
      <c r="N762" s="174">
        <v>62</v>
      </c>
      <c r="O762" s="174">
        <v>62</v>
      </c>
      <c r="P762" s="173" t="s">
        <v>1713</v>
      </c>
      <c r="Q762" s="174">
        <v>53</v>
      </c>
      <c r="R762" s="173" t="s">
        <v>1713</v>
      </c>
      <c r="S762" s="173" t="s">
        <v>1566</v>
      </c>
      <c r="T762" s="173">
        <v>6063</v>
      </c>
      <c r="U762" s="170">
        <f t="shared" si="61"/>
        <v>321339</v>
      </c>
    </row>
    <row r="763" spans="1:21" ht="14.25" customHeight="1" x14ac:dyDescent="0.15">
      <c r="A763" s="173" t="s">
        <v>47</v>
      </c>
      <c r="B763" s="173" t="s">
        <v>2438</v>
      </c>
      <c r="C763" s="173" t="str">
        <f t="shared" si="57"/>
        <v>Runway Turnaround</v>
      </c>
      <c r="D763" s="173" t="str">
        <f t="shared" si="58"/>
        <v>N/A or No Data</v>
      </c>
      <c r="E763" s="173" t="str">
        <f t="shared" si="59"/>
        <v>N/A or No Data</v>
      </c>
      <c r="F763" s="173">
        <v>0</v>
      </c>
      <c r="G763" s="173" t="s">
        <v>1555</v>
      </c>
      <c r="H763" s="173" t="str">
        <f t="shared" si="60"/>
        <v>COQ-RTA2-001</v>
      </c>
      <c r="I763" s="173" t="s">
        <v>2439</v>
      </c>
      <c r="J763" s="173" t="s">
        <v>11766</v>
      </c>
      <c r="K763" s="174">
        <v>41</v>
      </c>
      <c r="L763" s="174">
        <v>30</v>
      </c>
      <c r="M763" s="174">
        <v>42</v>
      </c>
      <c r="N763" s="174">
        <v>55</v>
      </c>
      <c r="O763" s="174">
        <v>55</v>
      </c>
      <c r="P763" s="173" t="s">
        <v>1713</v>
      </c>
      <c r="Q763" s="174">
        <v>59</v>
      </c>
      <c r="R763" s="173" t="s">
        <v>1713</v>
      </c>
      <c r="S763" s="173" t="s">
        <v>1586</v>
      </c>
      <c r="T763" s="173">
        <v>9382</v>
      </c>
      <c r="U763" s="170">
        <f t="shared" si="61"/>
        <v>553538</v>
      </c>
    </row>
    <row r="764" spans="1:21" ht="14.25" customHeight="1" x14ac:dyDescent="0.15">
      <c r="A764" s="173" t="s">
        <v>233</v>
      </c>
      <c r="B764" s="173" t="s">
        <v>1580</v>
      </c>
      <c r="C764" s="173" t="str">
        <f t="shared" si="57"/>
        <v>Parallel Taxiway</v>
      </c>
      <c r="D764" s="173" t="str">
        <f t="shared" si="58"/>
        <v>N/A or No Data</v>
      </c>
      <c r="E764" s="173" t="str">
        <f t="shared" si="59"/>
        <v>N/A or No Data</v>
      </c>
      <c r="F764" s="173">
        <v>0</v>
      </c>
      <c r="G764" s="173" t="s">
        <v>1568</v>
      </c>
      <c r="H764" s="173" t="str">
        <f t="shared" si="60"/>
        <v>TVF-PTA-002</v>
      </c>
      <c r="I764" s="173" t="s">
        <v>2440</v>
      </c>
      <c r="J764" s="173" t="s">
        <v>11766</v>
      </c>
      <c r="K764" s="174">
        <v>11</v>
      </c>
      <c r="L764" s="174">
        <v>8</v>
      </c>
      <c r="M764" s="174">
        <v>15</v>
      </c>
      <c r="N764" s="174">
        <v>21</v>
      </c>
      <c r="O764" s="174">
        <v>21</v>
      </c>
      <c r="P764" s="173" t="s">
        <v>1579</v>
      </c>
      <c r="Q764" s="174">
        <v>89</v>
      </c>
      <c r="R764" s="173" t="s">
        <v>1579</v>
      </c>
      <c r="S764" s="173" t="s">
        <v>1558</v>
      </c>
      <c r="T764" s="173">
        <v>148698</v>
      </c>
      <c r="U764" s="170">
        <f t="shared" si="61"/>
        <v>13234122</v>
      </c>
    </row>
    <row r="765" spans="1:21" ht="14.25" customHeight="1" x14ac:dyDescent="0.15">
      <c r="A765" s="173" t="s">
        <v>9</v>
      </c>
      <c r="B765" s="173" t="s">
        <v>2198</v>
      </c>
      <c r="C765" s="173" t="str">
        <f t="shared" si="57"/>
        <v>Taxilane</v>
      </c>
      <c r="D765" s="173" t="str">
        <f t="shared" si="58"/>
        <v>N/A or No Data</v>
      </c>
      <c r="E765" s="173" t="str">
        <f t="shared" si="59"/>
        <v>N/A or No Data</v>
      </c>
      <c r="F765" s="173">
        <v>0</v>
      </c>
      <c r="G765" s="173" t="s">
        <v>1568</v>
      </c>
      <c r="H765" s="173" t="str">
        <f t="shared" si="60"/>
        <v>AXN-TLB-002</v>
      </c>
      <c r="I765" s="173" t="s">
        <v>2441</v>
      </c>
      <c r="J765" s="173" t="s">
        <v>11766</v>
      </c>
      <c r="K765" s="174">
        <v>33</v>
      </c>
      <c r="L765" s="174">
        <v>23</v>
      </c>
      <c r="M765" s="174">
        <v>35</v>
      </c>
      <c r="N765" s="174">
        <v>47</v>
      </c>
      <c r="O765" s="174">
        <v>47</v>
      </c>
      <c r="P765" s="173" t="s">
        <v>1576</v>
      </c>
      <c r="Q765" s="174">
        <v>67</v>
      </c>
      <c r="R765" s="173" t="s">
        <v>1576</v>
      </c>
      <c r="S765" s="173" t="s">
        <v>1586</v>
      </c>
      <c r="T765" s="173">
        <v>8575</v>
      </c>
      <c r="U765" s="170">
        <f t="shared" si="61"/>
        <v>574525</v>
      </c>
    </row>
    <row r="766" spans="1:21" ht="14.25" customHeight="1" x14ac:dyDescent="0.15">
      <c r="A766" s="173" t="s">
        <v>133</v>
      </c>
      <c r="B766" s="173" t="s">
        <v>1635</v>
      </c>
      <c r="C766" s="173" t="str">
        <f t="shared" si="57"/>
        <v>Runway</v>
      </c>
      <c r="D766" s="173" t="str">
        <f t="shared" si="58"/>
        <v>422</v>
      </c>
      <c r="E766" s="173" t="str">
        <f t="shared" si="59"/>
        <v>04/22</v>
      </c>
      <c r="F766" s="173">
        <v>0</v>
      </c>
      <c r="G766" s="173" t="s">
        <v>1663</v>
      </c>
      <c r="H766" s="173" t="str">
        <f t="shared" si="60"/>
        <v>MKT-RY422-004</v>
      </c>
      <c r="I766" s="173" t="s">
        <v>1736</v>
      </c>
      <c r="J766" s="173" t="s">
        <v>11766</v>
      </c>
      <c r="K766" s="174">
        <v>22</v>
      </c>
      <c r="L766" s="174">
        <v>15</v>
      </c>
      <c r="M766" s="174">
        <v>25</v>
      </c>
      <c r="N766" s="174">
        <v>34</v>
      </c>
      <c r="O766" s="174">
        <v>34</v>
      </c>
      <c r="P766" s="173" t="s">
        <v>1604</v>
      </c>
      <c r="Q766" s="174">
        <v>78</v>
      </c>
      <c r="R766" s="173" t="s">
        <v>1604</v>
      </c>
      <c r="S766" s="173" t="s">
        <v>1558</v>
      </c>
      <c r="T766" s="173">
        <v>54971</v>
      </c>
      <c r="U766" s="170">
        <f t="shared" si="61"/>
        <v>4287738</v>
      </c>
    </row>
    <row r="767" spans="1:21" ht="14.25" customHeight="1" x14ac:dyDescent="0.15">
      <c r="A767" s="173" t="s">
        <v>133</v>
      </c>
      <c r="B767" s="173" t="s">
        <v>1635</v>
      </c>
      <c r="C767" s="173" t="str">
        <f t="shared" si="57"/>
        <v>Runway</v>
      </c>
      <c r="D767" s="173" t="str">
        <f t="shared" si="58"/>
        <v>422</v>
      </c>
      <c r="E767" s="173" t="str">
        <f t="shared" si="59"/>
        <v>04/22</v>
      </c>
      <c r="F767" s="173">
        <v>0</v>
      </c>
      <c r="G767" s="173" t="s">
        <v>1568</v>
      </c>
      <c r="H767" s="173" t="str">
        <f t="shared" si="60"/>
        <v>MKT-RY422-002</v>
      </c>
      <c r="I767" s="173" t="s">
        <v>2110</v>
      </c>
      <c r="J767" s="173" t="s">
        <v>11766</v>
      </c>
      <c r="K767" s="174">
        <v>23</v>
      </c>
      <c r="L767" s="174">
        <v>16</v>
      </c>
      <c r="M767" s="174">
        <v>25</v>
      </c>
      <c r="N767" s="174">
        <v>35</v>
      </c>
      <c r="O767" s="174">
        <v>35</v>
      </c>
      <c r="P767" s="173" t="s">
        <v>1604</v>
      </c>
      <c r="Q767" s="174">
        <v>77</v>
      </c>
      <c r="R767" s="173" t="s">
        <v>1604</v>
      </c>
      <c r="S767" s="173" t="s">
        <v>1558</v>
      </c>
      <c r="T767" s="173">
        <v>8013</v>
      </c>
      <c r="U767" s="170">
        <f t="shared" si="61"/>
        <v>617001</v>
      </c>
    </row>
    <row r="768" spans="1:21" ht="14.25" customHeight="1" x14ac:dyDescent="0.15">
      <c r="A768" s="173" t="s">
        <v>173</v>
      </c>
      <c r="B768" s="173" t="s">
        <v>1563</v>
      </c>
      <c r="C768" s="173" t="str">
        <f t="shared" si="57"/>
        <v>Taxilane</v>
      </c>
      <c r="D768" s="173" t="str">
        <f t="shared" si="58"/>
        <v>N/A or No Data</v>
      </c>
      <c r="E768" s="173" t="str">
        <f t="shared" si="59"/>
        <v>N/A or No Data</v>
      </c>
      <c r="F768" s="173">
        <v>0</v>
      </c>
      <c r="G768" s="173" t="s">
        <v>1555</v>
      </c>
      <c r="H768" s="173" t="str">
        <f t="shared" si="60"/>
        <v>OWA-TLA-001</v>
      </c>
      <c r="I768" s="173" t="s">
        <v>2444</v>
      </c>
      <c r="J768" s="173" t="s">
        <v>11766</v>
      </c>
      <c r="K768" s="174">
        <v>32</v>
      </c>
      <c r="L768" s="174">
        <v>23</v>
      </c>
      <c r="M768" s="174">
        <v>34</v>
      </c>
      <c r="N768" s="174">
        <v>46</v>
      </c>
      <c r="O768" s="174">
        <v>46</v>
      </c>
      <c r="P768" s="173" t="s">
        <v>1576</v>
      </c>
      <c r="Q768" s="174">
        <v>68</v>
      </c>
      <c r="R768" s="173" t="s">
        <v>1576</v>
      </c>
      <c r="S768" s="173" t="s">
        <v>1586</v>
      </c>
      <c r="T768" s="173">
        <v>27138</v>
      </c>
      <c r="U768" s="170">
        <f t="shared" si="61"/>
        <v>1845384</v>
      </c>
    </row>
    <row r="769" spans="1:21" ht="14.25" customHeight="1" x14ac:dyDescent="0.15">
      <c r="A769" s="173" t="s">
        <v>133</v>
      </c>
      <c r="B769" s="173" t="s">
        <v>1574</v>
      </c>
      <c r="C769" s="173" t="str">
        <f t="shared" si="57"/>
        <v>Runway</v>
      </c>
      <c r="D769" s="173" t="str">
        <f t="shared" si="58"/>
        <v>1533</v>
      </c>
      <c r="E769" s="173" t="str">
        <f t="shared" si="59"/>
        <v>15/33</v>
      </c>
      <c r="F769" s="173">
        <v>1</v>
      </c>
      <c r="G769" s="173" t="s">
        <v>1555</v>
      </c>
      <c r="H769" s="173" t="str">
        <f t="shared" si="60"/>
        <v>MKT-RY1533-001</v>
      </c>
      <c r="I769" s="173" t="s">
        <v>1772</v>
      </c>
      <c r="J769" s="173" t="s">
        <v>11766</v>
      </c>
      <c r="K769" s="174">
        <v>14</v>
      </c>
      <c r="L769" s="174">
        <v>0</v>
      </c>
      <c r="M769" s="174">
        <v>7</v>
      </c>
      <c r="N769" s="174">
        <v>12</v>
      </c>
      <c r="O769" s="174">
        <v>12</v>
      </c>
      <c r="P769" s="173" t="s">
        <v>1604</v>
      </c>
      <c r="Q769" s="174">
        <v>86</v>
      </c>
      <c r="R769" s="173" t="s">
        <v>1604</v>
      </c>
      <c r="S769" s="173" t="s">
        <v>1558</v>
      </c>
      <c r="T769" s="173">
        <v>600589</v>
      </c>
      <c r="U769" s="170">
        <f t="shared" si="61"/>
        <v>51650654</v>
      </c>
    </row>
    <row r="770" spans="1:21" ht="14.25" customHeight="1" x14ac:dyDescent="0.15">
      <c r="A770" s="173" t="s">
        <v>133</v>
      </c>
      <c r="B770" s="173" t="s">
        <v>1574</v>
      </c>
      <c r="C770" s="173" t="str">
        <f t="shared" si="57"/>
        <v>Runway</v>
      </c>
      <c r="D770" s="173" t="str">
        <f t="shared" si="58"/>
        <v>1533</v>
      </c>
      <c r="E770" s="173" t="str">
        <f t="shared" si="59"/>
        <v>15/33</v>
      </c>
      <c r="F770" s="173">
        <v>1</v>
      </c>
      <c r="G770" s="173" t="s">
        <v>1568</v>
      </c>
      <c r="H770" s="173" t="str">
        <f t="shared" si="60"/>
        <v>MKT-RY1533-002</v>
      </c>
      <c r="I770" s="173" t="s">
        <v>3028</v>
      </c>
      <c r="J770" s="173" t="s">
        <v>11766</v>
      </c>
      <c r="K770" s="174">
        <v>13</v>
      </c>
      <c r="L770" s="174">
        <v>0</v>
      </c>
      <c r="M770" s="174">
        <v>5</v>
      </c>
      <c r="N770" s="174">
        <v>10</v>
      </c>
      <c r="O770" s="174">
        <v>10</v>
      </c>
      <c r="P770" s="173" t="s">
        <v>1604</v>
      </c>
      <c r="Q770" s="174">
        <v>87</v>
      </c>
      <c r="R770" s="173" t="s">
        <v>1604</v>
      </c>
      <c r="S770" s="173" t="s">
        <v>1558</v>
      </c>
      <c r="T770" s="173">
        <v>128567</v>
      </c>
      <c r="U770" s="170">
        <f t="shared" si="61"/>
        <v>11185329</v>
      </c>
    </row>
    <row r="771" spans="1:21" ht="14.25" customHeight="1" x14ac:dyDescent="0.15">
      <c r="A771" s="173" t="s">
        <v>55</v>
      </c>
      <c r="B771" s="173" t="s">
        <v>1627</v>
      </c>
      <c r="C771" s="173" t="str">
        <f t="shared" si="57"/>
        <v>Connecting Taxiway</v>
      </c>
      <c r="D771" s="173" t="str">
        <f t="shared" si="58"/>
        <v>N/A or No Data</v>
      </c>
      <c r="E771" s="173" t="str">
        <f t="shared" si="59"/>
        <v>N/A or No Data</v>
      </c>
      <c r="F771" s="173">
        <v>0</v>
      </c>
      <c r="G771" s="173" t="s">
        <v>1555</v>
      </c>
      <c r="H771" s="173" t="str">
        <f t="shared" si="60"/>
        <v>TOB-CTA-001</v>
      </c>
      <c r="I771" s="173" t="s">
        <v>2447</v>
      </c>
      <c r="J771" s="173" t="s">
        <v>11766</v>
      </c>
      <c r="K771" s="174">
        <v>28</v>
      </c>
      <c r="L771" s="174">
        <v>10</v>
      </c>
      <c r="M771" s="174">
        <v>22</v>
      </c>
      <c r="N771" s="174">
        <v>31</v>
      </c>
      <c r="O771" s="174">
        <v>31</v>
      </c>
      <c r="P771" s="173" t="s">
        <v>1676</v>
      </c>
      <c r="Q771" s="174">
        <v>92</v>
      </c>
      <c r="R771" s="173" t="s">
        <v>1676</v>
      </c>
      <c r="S771" s="173" t="s">
        <v>1558</v>
      </c>
      <c r="T771" s="173">
        <v>23843</v>
      </c>
      <c r="U771" s="170">
        <f t="shared" si="61"/>
        <v>2193556</v>
      </c>
    </row>
    <row r="772" spans="1:21" ht="14.25" customHeight="1" x14ac:dyDescent="0.15">
      <c r="A772" s="173" t="s">
        <v>139</v>
      </c>
      <c r="B772" s="173" t="s">
        <v>1563</v>
      </c>
      <c r="C772" s="173" t="str">
        <f t="shared" ref="C772:C835" si="62">IF(ISNUMBER(SEARCH("RY",B772)),"Runway",IF(ISNUMBER(SEARCH("CT",B772)),"Connecting Taxiway",IF(ISNUMBER(SEARCH("AP",B772)),"Apron",IF(ISNUMBER(SEARCH("TL",B772)),"Taxilane",IF(ISNUMBER(SEARCH("PPT",B772)),"Partial Parallel",IF(ISNUMBER(SEARCH("TW",B772)),"Taxiway",IF(ISNUMBER(SEARCH("RP",B772)),"Run-Up",IF(ISNUMBER(SEARCH("RT",B772)),"Runway Turnaround",IF(ISNUMBER(SEARCH("PT",B772)),"Parallel Taxiway","Other")))))))))</f>
        <v>Taxilane</v>
      </c>
      <c r="D772" s="173" t="str">
        <f t="shared" ref="D772:D835" si="63">IF(C772="Runway",RIGHT(B772,LEN(B772)-FIND("Y",B772)),"N/A or No Data")</f>
        <v>N/A or No Data</v>
      </c>
      <c r="E772" s="173" t="str">
        <f t="shared" ref="E772:E835" si="64">IF(LEN(D772)=3,_xlfn.CONCAT("0",LEFT(D772,1),"/",RIGHT(D772,2)),IF(LEN(D772)=4,_xlfn.CONCAT(LEFT(D772,2),"/",RIGHT(D772,2)),"N/A or No Data"))</f>
        <v>N/A or No Data</v>
      </c>
      <c r="F772" s="173">
        <v>0</v>
      </c>
      <c r="G772" s="173" t="s">
        <v>1555</v>
      </c>
      <c r="H772" s="173" t="str">
        <f t="shared" si="60"/>
        <v>HZX-TLA-001</v>
      </c>
      <c r="I772" s="173" t="s">
        <v>2448</v>
      </c>
      <c r="J772" s="173" t="s">
        <v>11766</v>
      </c>
      <c r="K772" s="174">
        <v>22</v>
      </c>
      <c r="L772" s="174">
        <v>15</v>
      </c>
      <c r="M772" s="174">
        <v>25</v>
      </c>
      <c r="N772" s="174">
        <v>34</v>
      </c>
      <c r="O772" s="174">
        <v>34</v>
      </c>
      <c r="P772" s="173" t="s">
        <v>1619</v>
      </c>
      <c r="Q772" s="174">
        <v>78</v>
      </c>
      <c r="R772" s="173" t="s">
        <v>1619</v>
      </c>
      <c r="S772" s="173" t="s">
        <v>1558</v>
      </c>
      <c r="T772" s="173">
        <v>9007</v>
      </c>
      <c r="U772" s="170">
        <f t="shared" si="61"/>
        <v>702546</v>
      </c>
    </row>
    <row r="773" spans="1:21" ht="14.25" customHeight="1" x14ac:dyDescent="0.15">
      <c r="A773" s="173" t="s">
        <v>163</v>
      </c>
      <c r="B773" s="173" t="s">
        <v>2198</v>
      </c>
      <c r="C773" s="173" t="str">
        <f t="shared" si="62"/>
        <v>Taxilane</v>
      </c>
      <c r="D773" s="173" t="str">
        <f t="shared" si="63"/>
        <v>N/A or No Data</v>
      </c>
      <c r="E773" s="173" t="str">
        <f t="shared" si="64"/>
        <v>N/A or No Data</v>
      </c>
      <c r="F773" s="173">
        <v>0</v>
      </c>
      <c r="G773" s="173" t="s">
        <v>1555</v>
      </c>
      <c r="H773" s="173" t="str">
        <f t="shared" ref="H773:H836" si="65">_xlfn.CONCAT(A773,"-",B773,"-",G773)</f>
        <v>ULM-TLB-001</v>
      </c>
      <c r="I773" s="173" t="s">
        <v>2449</v>
      </c>
      <c r="J773" s="173" t="s">
        <v>11766</v>
      </c>
      <c r="K773" s="174">
        <v>43</v>
      </c>
      <c r="L773" s="174">
        <v>31</v>
      </c>
      <c r="M773" s="174">
        <v>44</v>
      </c>
      <c r="N773" s="174">
        <v>58</v>
      </c>
      <c r="O773" s="174">
        <v>58</v>
      </c>
      <c r="P773" s="173" t="s">
        <v>1576</v>
      </c>
      <c r="Q773" s="174">
        <v>52</v>
      </c>
      <c r="R773" s="173" t="s">
        <v>1576</v>
      </c>
      <c r="S773" s="173" t="s">
        <v>1566</v>
      </c>
      <c r="T773" s="173">
        <v>27825</v>
      </c>
      <c r="U773" s="170">
        <f t="shared" ref="U773:U836" si="66">T773*Q773</f>
        <v>1446900</v>
      </c>
    </row>
    <row r="774" spans="1:21" ht="14.25" customHeight="1" x14ac:dyDescent="0.15">
      <c r="A774" s="173" t="s">
        <v>175</v>
      </c>
      <c r="B774" s="173" t="s">
        <v>2202</v>
      </c>
      <c r="C774" s="173" t="str">
        <f t="shared" si="62"/>
        <v>Taxilane</v>
      </c>
      <c r="D774" s="173" t="str">
        <f t="shared" si="63"/>
        <v>N/A or No Data</v>
      </c>
      <c r="E774" s="173" t="str">
        <f t="shared" si="64"/>
        <v>N/A or No Data</v>
      </c>
      <c r="F774" s="173">
        <v>0</v>
      </c>
      <c r="G774" s="173" t="s">
        <v>1581</v>
      </c>
      <c r="H774" s="173" t="str">
        <f t="shared" si="65"/>
        <v>PKD-TLC-003</v>
      </c>
      <c r="I774" s="173" t="s">
        <v>2450</v>
      </c>
      <c r="J774" s="173" t="s">
        <v>11766</v>
      </c>
      <c r="K774" s="174">
        <v>33</v>
      </c>
      <c r="L774" s="174">
        <v>23</v>
      </c>
      <c r="M774" s="174">
        <v>35</v>
      </c>
      <c r="N774" s="174">
        <v>47</v>
      </c>
      <c r="O774" s="174">
        <v>47</v>
      </c>
      <c r="P774" s="173" t="s">
        <v>1579</v>
      </c>
      <c r="Q774" s="174">
        <v>67</v>
      </c>
      <c r="R774" s="173" t="s">
        <v>1579</v>
      </c>
      <c r="S774" s="173" t="s">
        <v>1586</v>
      </c>
      <c r="T774" s="173">
        <v>49519</v>
      </c>
      <c r="U774" s="170">
        <f t="shared" si="66"/>
        <v>3317773</v>
      </c>
    </row>
    <row r="775" spans="1:21" ht="14.25" customHeight="1" x14ac:dyDescent="0.15">
      <c r="A775" s="173" t="s">
        <v>111</v>
      </c>
      <c r="B775" s="173" t="s">
        <v>1583</v>
      </c>
      <c r="C775" s="173" t="str">
        <f t="shared" si="62"/>
        <v>Apron</v>
      </c>
      <c r="D775" s="173" t="str">
        <f t="shared" si="63"/>
        <v>N/A or No Data</v>
      </c>
      <c r="E775" s="173" t="str">
        <f t="shared" si="64"/>
        <v>N/A or No Data</v>
      </c>
      <c r="F775" s="173">
        <v>0</v>
      </c>
      <c r="G775" s="173" t="s">
        <v>1663</v>
      </c>
      <c r="H775" s="173" t="str">
        <f t="shared" si="65"/>
        <v>MJQ-APA-004</v>
      </c>
      <c r="I775" s="173" t="s">
        <v>2451</v>
      </c>
      <c r="J775" s="173" t="s">
        <v>11766</v>
      </c>
      <c r="K775" s="174">
        <v>37</v>
      </c>
      <c r="L775" s="174">
        <v>27</v>
      </c>
      <c r="M775" s="174">
        <v>38</v>
      </c>
      <c r="N775" s="174">
        <v>51</v>
      </c>
      <c r="O775" s="174">
        <v>51</v>
      </c>
      <c r="P775" s="173" t="s">
        <v>1576</v>
      </c>
      <c r="Q775" s="174">
        <v>46</v>
      </c>
      <c r="R775" s="173" t="s">
        <v>1576</v>
      </c>
      <c r="S775" s="173" t="s">
        <v>1566</v>
      </c>
      <c r="T775" s="173">
        <v>5610</v>
      </c>
      <c r="U775" s="170">
        <f t="shared" si="66"/>
        <v>258060</v>
      </c>
    </row>
    <row r="776" spans="1:21" ht="14.25" customHeight="1" x14ac:dyDescent="0.15">
      <c r="A776" s="173" t="s">
        <v>33</v>
      </c>
      <c r="B776" s="173" t="s">
        <v>1755</v>
      </c>
      <c r="C776" s="173" t="str">
        <f t="shared" si="62"/>
        <v>Parallel Taxiway</v>
      </c>
      <c r="D776" s="173" t="str">
        <f t="shared" si="63"/>
        <v>N/A or No Data</v>
      </c>
      <c r="E776" s="173" t="str">
        <f t="shared" si="64"/>
        <v>N/A or No Data</v>
      </c>
      <c r="F776" s="173">
        <v>0</v>
      </c>
      <c r="G776" s="173" t="s">
        <v>1568</v>
      </c>
      <c r="H776" s="173" t="str">
        <f t="shared" si="65"/>
        <v>BRD-PTC-002</v>
      </c>
      <c r="I776" s="173" t="s">
        <v>2452</v>
      </c>
      <c r="J776" s="173" t="s">
        <v>11766</v>
      </c>
      <c r="K776" s="174">
        <v>21</v>
      </c>
      <c r="L776" s="174">
        <v>14</v>
      </c>
      <c r="M776" s="174">
        <v>24</v>
      </c>
      <c r="N776" s="174">
        <v>33</v>
      </c>
      <c r="O776" s="174">
        <v>33</v>
      </c>
      <c r="P776" s="173" t="s">
        <v>1778</v>
      </c>
      <c r="Q776" s="174">
        <v>79</v>
      </c>
      <c r="R776" s="173" t="s">
        <v>1778</v>
      </c>
      <c r="S776" s="173" t="s">
        <v>1558</v>
      </c>
      <c r="T776" s="173">
        <v>108469</v>
      </c>
      <c r="U776" s="170">
        <f t="shared" si="66"/>
        <v>8569051</v>
      </c>
    </row>
    <row r="777" spans="1:21" ht="14.25" customHeight="1" x14ac:dyDescent="0.15">
      <c r="A777" s="173" t="s">
        <v>133</v>
      </c>
      <c r="B777" s="173" t="s">
        <v>1635</v>
      </c>
      <c r="C777" s="173" t="str">
        <f t="shared" si="62"/>
        <v>Runway</v>
      </c>
      <c r="D777" s="173" t="str">
        <f t="shared" si="63"/>
        <v>422</v>
      </c>
      <c r="E777" s="173" t="str">
        <f t="shared" si="64"/>
        <v>04/22</v>
      </c>
      <c r="F777" s="173">
        <v>0</v>
      </c>
      <c r="G777" s="173" t="s">
        <v>1581</v>
      </c>
      <c r="H777" s="173" t="str">
        <f t="shared" si="65"/>
        <v>MKT-RY422-003</v>
      </c>
      <c r="I777" s="173" t="s">
        <v>2916</v>
      </c>
      <c r="J777" s="173" t="s">
        <v>11766</v>
      </c>
      <c r="K777" s="174">
        <v>20</v>
      </c>
      <c r="L777" s="174">
        <v>14</v>
      </c>
      <c r="M777" s="174">
        <v>23</v>
      </c>
      <c r="N777" s="174">
        <v>32</v>
      </c>
      <c r="O777" s="174">
        <v>32</v>
      </c>
      <c r="P777" s="173" t="s">
        <v>1604</v>
      </c>
      <c r="Q777" s="174">
        <v>80</v>
      </c>
      <c r="R777" s="173" t="s">
        <v>1604</v>
      </c>
      <c r="S777" s="173" t="s">
        <v>1558</v>
      </c>
      <c r="T777" s="173">
        <v>21654</v>
      </c>
      <c r="U777" s="170">
        <f t="shared" si="66"/>
        <v>1732320</v>
      </c>
    </row>
    <row r="778" spans="1:21" ht="14.25" customHeight="1" x14ac:dyDescent="0.15">
      <c r="A778" s="173" t="s">
        <v>195</v>
      </c>
      <c r="B778" s="173" t="s">
        <v>2196</v>
      </c>
      <c r="C778" s="173" t="str">
        <f t="shared" si="62"/>
        <v>Apron</v>
      </c>
      <c r="D778" s="173" t="str">
        <f t="shared" si="63"/>
        <v>N/A or No Data</v>
      </c>
      <c r="E778" s="173" t="str">
        <f t="shared" si="64"/>
        <v>N/A or No Data</v>
      </c>
      <c r="F778" s="173">
        <v>0</v>
      </c>
      <c r="G778" s="173" t="s">
        <v>1555</v>
      </c>
      <c r="H778" s="173" t="str">
        <f t="shared" si="65"/>
        <v>RGK-APC-001</v>
      </c>
      <c r="I778" s="173" t="s">
        <v>2454</v>
      </c>
      <c r="J778" s="173" t="s">
        <v>11766</v>
      </c>
      <c r="K778" s="174">
        <v>33</v>
      </c>
      <c r="L778" s="174">
        <v>16</v>
      </c>
      <c r="M778" s="174">
        <v>26</v>
      </c>
      <c r="N778" s="174">
        <v>37</v>
      </c>
      <c r="O778" s="174">
        <v>37</v>
      </c>
      <c r="P778" s="173" t="s">
        <v>1610</v>
      </c>
      <c r="Q778" s="174">
        <v>83</v>
      </c>
      <c r="R778" s="173" t="s">
        <v>1610</v>
      </c>
      <c r="S778" s="173" t="s">
        <v>1558</v>
      </c>
      <c r="T778" s="173">
        <v>38154</v>
      </c>
      <c r="U778" s="170">
        <f t="shared" si="66"/>
        <v>3166782</v>
      </c>
    </row>
    <row r="779" spans="1:21" ht="14.25" customHeight="1" x14ac:dyDescent="0.15">
      <c r="A779" s="173" t="s">
        <v>107</v>
      </c>
      <c r="B779" s="173" t="s">
        <v>1637</v>
      </c>
      <c r="C779" s="173" t="str">
        <f t="shared" si="62"/>
        <v>Apron</v>
      </c>
      <c r="D779" s="173" t="str">
        <f t="shared" si="63"/>
        <v>N/A or No Data</v>
      </c>
      <c r="E779" s="173" t="str">
        <f t="shared" si="64"/>
        <v>N/A or No Data</v>
      </c>
      <c r="F779" s="173">
        <v>0</v>
      </c>
      <c r="G779" s="173" t="s">
        <v>1568</v>
      </c>
      <c r="H779" s="173" t="str">
        <f t="shared" si="65"/>
        <v>HCD-APB-002</v>
      </c>
      <c r="I779" s="173" t="s">
        <v>2455</v>
      </c>
      <c r="J779" s="173" t="s">
        <v>11766</v>
      </c>
      <c r="K779" s="174">
        <v>40</v>
      </c>
      <c r="L779" s="174">
        <v>22</v>
      </c>
      <c r="M779" s="174">
        <v>32</v>
      </c>
      <c r="N779" s="174">
        <v>44</v>
      </c>
      <c r="O779" s="174">
        <v>44</v>
      </c>
      <c r="P779" s="173" t="s">
        <v>1576</v>
      </c>
      <c r="Q779" s="174">
        <v>76</v>
      </c>
      <c r="R779" s="173" t="s">
        <v>1576</v>
      </c>
      <c r="S779" s="173" t="s">
        <v>1558</v>
      </c>
      <c r="T779" s="173">
        <v>3985</v>
      </c>
      <c r="U779" s="170">
        <f t="shared" si="66"/>
        <v>302860</v>
      </c>
    </row>
    <row r="780" spans="1:21" ht="14.25" customHeight="1" x14ac:dyDescent="0.15">
      <c r="A780" s="173" t="s">
        <v>169</v>
      </c>
      <c r="B780" s="173" t="s">
        <v>1563</v>
      </c>
      <c r="C780" s="173" t="str">
        <f t="shared" si="62"/>
        <v>Taxilane</v>
      </c>
      <c r="D780" s="173" t="str">
        <f t="shared" si="63"/>
        <v>N/A or No Data</v>
      </c>
      <c r="E780" s="173" t="str">
        <f t="shared" si="64"/>
        <v>N/A or No Data</v>
      </c>
      <c r="F780" s="173">
        <v>0</v>
      </c>
      <c r="G780" s="173" t="s">
        <v>1555</v>
      </c>
      <c r="H780" s="173" t="str">
        <f t="shared" si="65"/>
        <v>ORB-TLA-001</v>
      </c>
      <c r="I780" s="173" t="s">
        <v>2456</v>
      </c>
      <c r="J780" s="173" t="s">
        <v>11766</v>
      </c>
      <c r="K780" s="174">
        <v>65</v>
      </c>
      <c r="L780" s="174">
        <v>51</v>
      </c>
      <c r="M780" s="174">
        <v>64</v>
      </c>
      <c r="N780" s="174">
        <v>78</v>
      </c>
      <c r="O780" s="174">
        <v>78</v>
      </c>
      <c r="P780" s="173" t="s">
        <v>1579</v>
      </c>
      <c r="Q780" s="174">
        <v>25</v>
      </c>
      <c r="R780" s="173" t="s">
        <v>1579</v>
      </c>
      <c r="S780" s="173" t="s">
        <v>1566</v>
      </c>
      <c r="T780" s="173">
        <v>38914</v>
      </c>
      <c r="U780" s="170">
        <f t="shared" si="66"/>
        <v>972850</v>
      </c>
    </row>
    <row r="781" spans="1:21" ht="14.25" customHeight="1" x14ac:dyDescent="0.15">
      <c r="A781" s="173" t="s">
        <v>137</v>
      </c>
      <c r="B781" s="173" t="s">
        <v>1602</v>
      </c>
      <c r="C781" s="173" t="str">
        <f t="shared" si="62"/>
        <v>Parallel Taxiway</v>
      </c>
      <c r="D781" s="173" t="str">
        <f t="shared" si="63"/>
        <v>N/A or No Data</v>
      </c>
      <c r="E781" s="173" t="str">
        <f t="shared" si="64"/>
        <v>N/A or No Data</v>
      </c>
      <c r="F781" s="173">
        <v>0</v>
      </c>
      <c r="G781" s="173" t="s">
        <v>1568</v>
      </c>
      <c r="H781" s="173" t="str">
        <f t="shared" si="65"/>
        <v>MML-PTB-002</v>
      </c>
      <c r="I781" s="173" t="s">
        <v>2457</v>
      </c>
      <c r="J781" s="173" t="s">
        <v>11766</v>
      </c>
      <c r="K781" s="174">
        <v>24</v>
      </c>
      <c r="L781" s="174">
        <v>17</v>
      </c>
      <c r="M781" s="174">
        <v>26</v>
      </c>
      <c r="N781" s="174">
        <v>36</v>
      </c>
      <c r="O781" s="174">
        <v>36</v>
      </c>
      <c r="P781" s="173" t="s">
        <v>1576</v>
      </c>
      <c r="Q781" s="174">
        <v>76</v>
      </c>
      <c r="R781" s="173" t="s">
        <v>1576</v>
      </c>
      <c r="S781" s="173" t="s">
        <v>1558</v>
      </c>
      <c r="T781" s="173">
        <v>134195</v>
      </c>
      <c r="U781" s="170">
        <f t="shared" si="66"/>
        <v>10198820</v>
      </c>
    </row>
    <row r="782" spans="1:21" ht="14.25" customHeight="1" x14ac:dyDescent="0.15">
      <c r="A782" s="173" t="s">
        <v>103</v>
      </c>
      <c r="B782" s="173" t="s">
        <v>1755</v>
      </c>
      <c r="C782" s="173" t="str">
        <f t="shared" si="62"/>
        <v>Parallel Taxiway</v>
      </c>
      <c r="D782" s="173" t="str">
        <f t="shared" si="63"/>
        <v>N/A or No Data</v>
      </c>
      <c r="E782" s="173" t="str">
        <f t="shared" si="64"/>
        <v>N/A or No Data</v>
      </c>
      <c r="F782" s="173">
        <v>0</v>
      </c>
      <c r="G782" s="173" t="s">
        <v>1568</v>
      </c>
      <c r="H782" s="173" t="str">
        <f t="shared" si="65"/>
        <v>HIB-PTC-002</v>
      </c>
      <c r="I782" s="173" t="s">
        <v>2458</v>
      </c>
      <c r="J782" s="173" t="s">
        <v>11766</v>
      </c>
      <c r="K782" s="174">
        <v>50</v>
      </c>
      <c r="L782" s="174">
        <v>37</v>
      </c>
      <c r="M782" s="174">
        <v>50</v>
      </c>
      <c r="N782" s="174">
        <v>65</v>
      </c>
      <c r="O782" s="174">
        <v>65</v>
      </c>
      <c r="P782" s="173" t="s">
        <v>1613</v>
      </c>
      <c r="Q782" s="174">
        <v>50</v>
      </c>
      <c r="R782" s="173" t="s">
        <v>1613</v>
      </c>
      <c r="S782" s="173" t="s">
        <v>1566</v>
      </c>
      <c r="T782" s="173">
        <v>164778</v>
      </c>
      <c r="U782" s="170">
        <f t="shared" si="66"/>
        <v>8238900</v>
      </c>
    </row>
    <row r="783" spans="1:21" ht="14.25" customHeight="1" x14ac:dyDescent="0.15">
      <c r="A783" s="173" t="s">
        <v>251</v>
      </c>
      <c r="B783" s="173" t="s">
        <v>2198</v>
      </c>
      <c r="C783" s="173" t="str">
        <f t="shared" si="62"/>
        <v>Taxilane</v>
      </c>
      <c r="D783" s="173" t="str">
        <f t="shared" si="63"/>
        <v>N/A or No Data</v>
      </c>
      <c r="E783" s="173" t="str">
        <f t="shared" si="64"/>
        <v>N/A or No Data</v>
      </c>
      <c r="F783" s="173">
        <v>0</v>
      </c>
      <c r="G783" s="173" t="s">
        <v>1555</v>
      </c>
      <c r="H783" s="173" t="str">
        <f t="shared" si="65"/>
        <v>ACQ-TLB-001</v>
      </c>
      <c r="I783" s="173" t="s">
        <v>2459</v>
      </c>
      <c r="J783" s="173" t="s">
        <v>11766</v>
      </c>
      <c r="K783" s="174">
        <v>59</v>
      </c>
      <c r="L783" s="174">
        <v>45</v>
      </c>
      <c r="M783" s="174">
        <v>59</v>
      </c>
      <c r="N783" s="174">
        <v>73</v>
      </c>
      <c r="O783" s="174">
        <v>73</v>
      </c>
      <c r="P783" s="173" t="s">
        <v>1576</v>
      </c>
      <c r="Q783" s="174">
        <v>34</v>
      </c>
      <c r="R783" s="173" t="s">
        <v>1576</v>
      </c>
      <c r="S783" s="173" t="s">
        <v>1566</v>
      </c>
      <c r="T783" s="173">
        <v>11942</v>
      </c>
      <c r="U783" s="170">
        <f t="shared" si="66"/>
        <v>406028</v>
      </c>
    </row>
    <row r="784" spans="1:21" ht="14.25" customHeight="1" x14ac:dyDescent="0.15">
      <c r="A784" s="173" t="s">
        <v>33</v>
      </c>
      <c r="B784" s="173" t="s">
        <v>2202</v>
      </c>
      <c r="C784" s="173" t="str">
        <f t="shared" si="62"/>
        <v>Taxilane</v>
      </c>
      <c r="D784" s="173" t="str">
        <f t="shared" si="63"/>
        <v>N/A or No Data</v>
      </c>
      <c r="E784" s="173" t="str">
        <f t="shared" si="64"/>
        <v>N/A or No Data</v>
      </c>
      <c r="F784" s="173">
        <v>0</v>
      </c>
      <c r="G784" s="173" t="s">
        <v>1555</v>
      </c>
      <c r="H784" s="173" t="str">
        <f t="shared" si="65"/>
        <v>BRD-TLC-001</v>
      </c>
      <c r="I784" s="173" t="s">
        <v>2460</v>
      </c>
      <c r="J784" s="173" t="s">
        <v>11766</v>
      </c>
      <c r="K784" s="174">
        <v>0</v>
      </c>
      <c r="L784" s="174">
        <v>0</v>
      </c>
      <c r="M784" s="174">
        <v>0</v>
      </c>
      <c r="N784" s="174">
        <v>0</v>
      </c>
      <c r="O784" s="174">
        <v>0</v>
      </c>
      <c r="P784" s="173" t="s">
        <v>2320</v>
      </c>
      <c r="Q784" s="174">
        <v>100</v>
      </c>
      <c r="R784" s="173" t="s">
        <v>2320</v>
      </c>
      <c r="S784" s="173" t="s">
        <v>1558</v>
      </c>
      <c r="T784" s="173">
        <v>17584</v>
      </c>
      <c r="U784" s="170">
        <f t="shared" si="66"/>
        <v>1758400</v>
      </c>
    </row>
    <row r="785" spans="1:21" ht="14.25" customHeight="1" x14ac:dyDescent="0.15">
      <c r="A785" s="173" t="s">
        <v>177</v>
      </c>
      <c r="B785" s="173" t="s">
        <v>1583</v>
      </c>
      <c r="C785" s="173" t="str">
        <f t="shared" si="62"/>
        <v>Apron</v>
      </c>
      <c r="D785" s="173" t="str">
        <f t="shared" si="63"/>
        <v>N/A or No Data</v>
      </c>
      <c r="E785" s="173" t="str">
        <f t="shared" si="64"/>
        <v>N/A or No Data</v>
      </c>
      <c r="F785" s="173">
        <v>0</v>
      </c>
      <c r="G785" s="173" t="s">
        <v>1555</v>
      </c>
      <c r="H785" s="173" t="str">
        <f t="shared" si="65"/>
        <v>PEX-APA-001</v>
      </c>
      <c r="I785" s="173" t="s">
        <v>2461</v>
      </c>
      <c r="J785" s="173" t="s">
        <v>11766</v>
      </c>
      <c r="K785" s="174">
        <v>29</v>
      </c>
      <c r="L785" s="174">
        <v>20</v>
      </c>
      <c r="M785" s="174">
        <v>31</v>
      </c>
      <c r="N785" s="174">
        <v>42</v>
      </c>
      <c r="O785" s="174">
        <v>42</v>
      </c>
      <c r="P785" s="173" t="s">
        <v>2287</v>
      </c>
      <c r="Q785" s="174">
        <v>71</v>
      </c>
      <c r="R785" s="173" t="s">
        <v>2287</v>
      </c>
      <c r="S785" s="173" t="s">
        <v>1558</v>
      </c>
      <c r="T785" s="173">
        <v>90031</v>
      </c>
      <c r="U785" s="170">
        <f t="shared" si="66"/>
        <v>6392201</v>
      </c>
    </row>
    <row r="786" spans="1:21" ht="14.25" customHeight="1" x14ac:dyDescent="0.15">
      <c r="A786" s="173" t="s">
        <v>33</v>
      </c>
      <c r="B786" s="173" t="s">
        <v>2462</v>
      </c>
      <c r="C786" s="173" t="str">
        <f t="shared" si="62"/>
        <v>Connecting Taxiway</v>
      </c>
      <c r="D786" s="173" t="str">
        <f t="shared" si="63"/>
        <v>N/A or No Data</v>
      </c>
      <c r="E786" s="173" t="str">
        <f t="shared" si="64"/>
        <v>N/A or No Data</v>
      </c>
      <c r="F786" s="173">
        <v>0</v>
      </c>
      <c r="G786" s="173" t="s">
        <v>1555</v>
      </c>
      <c r="H786" s="173" t="str">
        <f t="shared" si="65"/>
        <v>BRD-CTC3-001</v>
      </c>
      <c r="I786" s="173" t="s">
        <v>2463</v>
      </c>
      <c r="J786" s="173" t="s">
        <v>11766</v>
      </c>
      <c r="K786" s="174">
        <v>22</v>
      </c>
      <c r="L786" s="174">
        <v>15</v>
      </c>
      <c r="M786" s="174">
        <v>25</v>
      </c>
      <c r="N786" s="174">
        <v>34</v>
      </c>
      <c r="O786" s="174">
        <v>34</v>
      </c>
      <c r="P786" s="173" t="s">
        <v>1711</v>
      </c>
      <c r="Q786" s="174">
        <v>78</v>
      </c>
      <c r="R786" s="173" t="s">
        <v>1711</v>
      </c>
      <c r="S786" s="173" t="s">
        <v>1558</v>
      </c>
      <c r="T786" s="173">
        <v>24695</v>
      </c>
      <c r="U786" s="170">
        <f t="shared" si="66"/>
        <v>1926210</v>
      </c>
    </row>
    <row r="787" spans="1:21" ht="14.25" customHeight="1" x14ac:dyDescent="0.15">
      <c r="A787" s="173" t="s">
        <v>267</v>
      </c>
      <c r="B787" s="173" t="s">
        <v>1600</v>
      </c>
      <c r="C787" s="173" t="str">
        <f t="shared" si="62"/>
        <v>Connecting Taxiway</v>
      </c>
      <c r="D787" s="173" t="str">
        <f t="shared" si="63"/>
        <v>N/A or No Data</v>
      </c>
      <c r="E787" s="173" t="str">
        <f t="shared" si="64"/>
        <v>N/A or No Data</v>
      </c>
      <c r="F787" s="173">
        <v>0</v>
      </c>
      <c r="G787" s="173" t="s">
        <v>1568</v>
      </c>
      <c r="H787" s="173" t="str">
        <f t="shared" si="65"/>
        <v>OTG-CTB-002</v>
      </c>
      <c r="I787" s="173" t="s">
        <v>2464</v>
      </c>
      <c r="J787" s="173" t="s">
        <v>11766</v>
      </c>
      <c r="K787" s="174">
        <v>30</v>
      </c>
      <c r="L787" s="174">
        <v>21</v>
      </c>
      <c r="M787" s="174">
        <v>32</v>
      </c>
      <c r="N787" s="174">
        <v>43</v>
      </c>
      <c r="O787" s="174">
        <v>43</v>
      </c>
      <c r="P787" s="173" t="s">
        <v>1617</v>
      </c>
      <c r="Q787" s="174">
        <v>70</v>
      </c>
      <c r="R787" s="173" t="s">
        <v>1617</v>
      </c>
      <c r="S787" s="173" t="s">
        <v>1586</v>
      </c>
      <c r="T787" s="173">
        <v>39641</v>
      </c>
      <c r="U787" s="170">
        <f t="shared" si="66"/>
        <v>2774870</v>
      </c>
    </row>
    <row r="788" spans="1:21" ht="14.25" customHeight="1" x14ac:dyDescent="0.15">
      <c r="A788" s="173" t="s">
        <v>205</v>
      </c>
      <c r="B788" s="173" t="s">
        <v>2465</v>
      </c>
      <c r="C788" s="173" t="str">
        <f t="shared" si="62"/>
        <v>Run-Up</v>
      </c>
      <c r="D788" s="173" t="str">
        <f t="shared" si="63"/>
        <v>N/A or No Data</v>
      </c>
      <c r="E788" s="173" t="str">
        <f t="shared" si="64"/>
        <v>N/A or No Data</v>
      </c>
      <c r="F788" s="173">
        <v>0</v>
      </c>
      <c r="G788" s="173" t="s">
        <v>1555</v>
      </c>
      <c r="H788" s="173" t="str">
        <f t="shared" si="65"/>
        <v>ROS-RP1-001</v>
      </c>
      <c r="I788" s="173" t="s">
        <v>2466</v>
      </c>
      <c r="J788" s="173" t="s">
        <v>11766</v>
      </c>
      <c r="K788" s="174">
        <v>27</v>
      </c>
      <c r="L788" s="174">
        <v>19</v>
      </c>
      <c r="M788" s="174">
        <v>29</v>
      </c>
      <c r="N788" s="174">
        <v>40</v>
      </c>
      <c r="O788" s="174">
        <v>40</v>
      </c>
      <c r="P788" s="173" t="s">
        <v>1573</v>
      </c>
      <c r="Q788" s="174">
        <v>73</v>
      </c>
      <c r="R788" s="173" t="s">
        <v>1573</v>
      </c>
      <c r="S788" s="173" t="s">
        <v>1558</v>
      </c>
      <c r="T788" s="173">
        <v>14179</v>
      </c>
      <c r="U788" s="170">
        <f t="shared" si="66"/>
        <v>1035067</v>
      </c>
    </row>
    <row r="789" spans="1:21" ht="14.25" customHeight="1" x14ac:dyDescent="0.15">
      <c r="A789" s="173" t="s">
        <v>239</v>
      </c>
      <c r="B789" s="173" t="s">
        <v>1720</v>
      </c>
      <c r="C789" s="173" t="str">
        <f t="shared" si="62"/>
        <v>Connecting Taxiway</v>
      </c>
      <c r="D789" s="173" t="str">
        <f t="shared" si="63"/>
        <v>N/A or No Data</v>
      </c>
      <c r="E789" s="173" t="str">
        <f t="shared" si="64"/>
        <v>N/A or No Data</v>
      </c>
      <c r="F789" s="173">
        <v>0</v>
      </c>
      <c r="G789" s="173" t="s">
        <v>1555</v>
      </c>
      <c r="H789" s="173" t="str">
        <f t="shared" si="65"/>
        <v>TWM-CTBX-001</v>
      </c>
      <c r="I789" s="173" t="s">
        <v>2467</v>
      </c>
      <c r="J789" s="173" t="s">
        <v>11766</v>
      </c>
      <c r="K789" s="174">
        <v>7</v>
      </c>
      <c r="L789" s="174">
        <v>5</v>
      </c>
      <c r="M789" s="174">
        <v>11</v>
      </c>
      <c r="N789" s="174">
        <v>16</v>
      </c>
      <c r="O789" s="174">
        <v>16</v>
      </c>
      <c r="P789" s="173" t="s">
        <v>1599</v>
      </c>
      <c r="Q789" s="174">
        <v>93</v>
      </c>
      <c r="R789" s="173" t="s">
        <v>1599</v>
      </c>
      <c r="S789" s="173" t="s">
        <v>1558</v>
      </c>
      <c r="T789" s="173">
        <v>4915</v>
      </c>
      <c r="U789" s="170">
        <f t="shared" si="66"/>
        <v>457095</v>
      </c>
    </row>
    <row r="790" spans="1:21" ht="14.25" customHeight="1" x14ac:dyDescent="0.15">
      <c r="A790" s="173" t="s">
        <v>175</v>
      </c>
      <c r="B790" s="173" t="s">
        <v>2198</v>
      </c>
      <c r="C790" s="173" t="str">
        <f t="shared" si="62"/>
        <v>Taxilane</v>
      </c>
      <c r="D790" s="173" t="str">
        <f t="shared" si="63"/>
        <v>N/A or No Data</v>
      </c>
      <c r="E790" s="173" t="str">
        <f t="shared" si="64"/>
        <v>N/A or No Data</v>
      </c>
      <c r="F790" s="173">
        <v>0</v>
      </c>
      <c r="G790" s="173" t="s">
        <v>1555</v>
      </c>
      <c r="H790" s="173" t="str">
        <f t="shared" si="65"/>
        <v>PKD-TLB-001</v>
      </c>
      <c r="I790" s="173" t="s">
        <v>2468</v>
      </c>
      <c r="J790" s="173" t="s">
        <v>11766</v>
      </c>
      <c r="K790" s="174">
        <v>61</v>
      </c>
      <c r="L790" s="174">
        <v>47</v>
      </c>
      <c r="M790" s="174">
        <v>61</v>
      </c>
      <c r="N790" s="174">
        <v>75</v>
      </c>
      <c r="O790" s="174">
        <v>75</v>
      </c>
      <c r="P790" s="173" t="s">
        <v>1579</v>
      </c>
      <c r="Q790" s="174">
        <v>29</v>
      </c>
      <c r="R790" s="173" t="s">
        <v>1579</v>
      </c>
      <c r="S790" s="173" t="s">
        <v>1566</v>
      </c>
      <c r="T790" s="173">
        <v>9227</v>
      </c>
      <c r="U790" s="170">
        <f t="shared" si="66"/>
        <v>267583</v>
      </c>
    </row>
    <row r="791" spans="1:21" ht="14.25" customHeight="1" x14ac:dyDescent="0.15">
      <c r="A791" s="173" t="s">
        <v>17</v>
      </c>
      <c r="B791" s="173" t="s">
        <v>1627</v>
      </c>
      <c r="C791" s="173" t="str">
        <f t="shared" si="62"/>
        <v>Connecting Taxiway</v>
      </c>
      <c r="D791" s="173" t="str">
        <f t="shared" si="63"/>
        <v>N/A or No Data</v>
      </c>
      <c r="E791" s="173" t="str">
        <f t="shared" si="64"/>
        <v>N/A or No Data</v>
      </c>
      <c r="F791" s="173">
        <v>0</v>
      </c>
      <c r="G791" s="173" t="s">
        <v>1555</v>
      </c>
      <c r="H791" s="173" t="str">
        <f t="shared" si="65"/>
        <v>7Y4-CTA-001</v>
      </c>
      <c r="I791" s="173" t="s">
        <v>2469</v>
      </c>
      <c r="J791" s="173" t="s">
        <v>11766</v>
      </c>
      <c r="K791" s="174">
        <v>36</v>
      </c>
      <c r="L791" s="174">
        <v>26</v>
      </c>
      <c r="M791" s="174">
        <v>37</v>
      </c>
      <c r="N791" s="174">
        <v>50</v>
      </c>
      <c r="O791" s="174">
        <v>50</v>
      </c>
      <c r="P791" s="173" t="s">
        <v>1579</v>
      </c>
      <c r="Q791" s="174">
        <v>64</v>
      </c>
      <c r="R791" s="173" t="s">
        <v>1579</v>
      </c>
      <c r="S791" s="173" t="s">
        <v>1586</v>
      </c>
      <c r="T791" s="173">
        <v>9611</v>
      </c>
      <c r="U791" s="170">
        <f t="shared" si="66"/>
        <v>615104</v>
      </c>
    </row>
    <row r="792" spans="1:21" ht="14.25" customHeight="1" x14ac:dyDescent="0.15">
      <c r="A792" s="173" t="s">
        <v>137</v>
      </c>
      <c r="B792" s="173" t="s">
        <v>1684</v>
      </c>
      <c r="C792" s="173" t="str">
        <f t="shared" si="62"/>
        <v>Runway</v>
      </c>
      <c r="D792" s="173" t="str">
        <f t="shared" si="63"/>
        <v>1230</v>
      </c>
      <c r="E792" s="173" t="str">
        <f t="shared" si="64"/>
        <v>12/30</v>
      </c>
      <c r="F792" s="173">
        <v>1</v>
      </c>
      <c r="G792" s="173" t="s">
        <v>1555</v>
      </c>
      <c r="H792" s="173" t="str">
        <f t="shared" si="65"/>
        <v>MML-RY1230-001</v>
      </c>
      <c r="I792" s="173" t="s">
        <v>1685</v>
      </c>
      <c r="J792" s="173" t="s">
        <v>11766</v>
      </c>
      <c r="K792" s="174">
        <v>14</v>
      </c>
      <c r="L792" s="174">
        <v>10</v>
      </c>
      <c r="M792" s="174">
        <v>17</v>
      </c>
      <c r="N792" s="174">
        <v>25</v>
      </c>
      <c r="O792" s="174">
        <v>25</v>
      </c>
      <c r="P792" s="173" t="s">
        <v>1576</v>
      </c>
      <c r="Q792" s="174">
        <v>86</v>
      </c>
      <c r="R792" s="173" t="s">
        <v>1576</v>
      </c>
      <c r="S792" s="173" t="s">
        <v>1558</v>
      </c>
      <c r="T792" s="173">
        <v>221100</v>
      </c>
      <c r="U792" s="170">
        <f t="shared" si="66"/>
        <v>19014600</v>
      </c>
    </row>
    <row r="793" spans="1:21" ht="14.25" customHeight="1" x14ac:dyDescent="0.15">
      <c r="A793" s="173" t="s">
        <v>209</v>
      </c>
      <c r="B793" s="173" t="s">
        <v>1783</v>
      </c>
      <c r="C793" s="173" t="str">
        <f t="shared" si="62"/>
        <v>Connecting Taxiway</v>
      </c>
      <c r="D793" s="173" t="str">
        <f t="shared" si="63"/>
        <v>N/A or No Data</v>
      </c>
      <c r="E793" s="173" t="str">
        <f t="shared" si="64"/>
        <v>N/A or No Data</v>
      </c>
      <c r="F793" s="173">
        <v>0</v>
      </c>
      <c r="G793" s="173" t="s">
        <v>1568</v>
      </c>
      <c r="H793" s="173" t="str">
        <f t="shared" si="65"/>
        <v>STC-CTD1-002</v>
      </c>
      <c r="I793" s="173" t="s">
        <v>2471</v>
      </c>
      <c r="J793" s="173" t="s">
        <v>11766</v>
      </c>
      <c r="K793" s="174">
        <v>52</v>
      </c>
      <c r="L793" s="174">
        <v>39</v>
      </c>
      <c r="M793" s="174">
        <v>52</v>
      </c>
      <c r="N793" s="174">
        <v>67</v>
      </c>
      <c r="O793" s="174">
        <v>67</v>
      </c>
      <c r="P793" s="173" t="s">
        <v>1570</v>
      </c>
      <c r="Q793" s="174">
        <v>48</v>
      </c>
      <c r="R793" s="173" t="s">
        <v>1570</v>
      </c>
      <c r="S793" s="173" t="s">
        <v>1566</v>
      </c>
      <c r="T793" s="173">
        <v>8401</v>
      </c>
      <c r="U793" s="170">
        <f t="shared" si="66"/>
        <v>403248</v>
      </c>
    </row>
    <row r="794" spans="1:21" ht="14.25" customHeight="1" x14ac:dyDescent="0.15">
      <c r="A794" s="173" t="s">
        <v>33</v>
      </c>
      <c r="B794" s="173" t="s">
        <v>2472</v>
      </c>
      <c r="C794" s="173" t="str">
        <f t="shared" si="62"/>
        <v>Connecting Taxiway</v>
      </c>
      <c r="D794" s="173" t="str">
        <f t="shared" si="63"/>
        <v>N/A or No Data</v>
      </c>
      <c r="E794" s="173" t="str">
        <f t="shared" si="64"/>
        <v>N/A or No Data</v>
      </c>
      <c r="F794" s="173">
        <v>0</v>
      </c>
      <c r="G794" s="173" t="s">
        <v>1555</v>
      </c>
      <c r="H794" s="173" t="str">
        <f t="shared" si="65"/>
        <v>BRD-CTC4-001</v>
      </c>
      <c r="I794" s="173" t="s">
        <v>2473</v>
      </c>
      <c r="J794" s="173" t="s">
        <v>11766</v>
      </c>
      <c r="K794" s="174">
        <v>17</v>
      </c>
      <c r="L794" s="174">
        <v>12</v>
      </c>
      <c r="M794" s="174">
        <v>20</v>
      </c>
      <c r="N794" s="174">
        <v>28</v>
      </c>
      <c r="O794" s="174">
        <v>28</v>
      </c>
      <c r="P794" s="173" t="s">
        <v>1711</v>
      </c>
      <c r="Q794" s="174">
        <v>83</v>
      </c>
      <c r="R794" s="173" t="s">
        <v>1711</v>
      </c>
      <c r="S794" s="173" t="s">
        <v>1558</v>
      </c>
      <c r="T794" s="173">
        <v>20342</v>
      </c>
      <c r="U794" s="170">
        <f t="shared" si="66"/>
        <v>1688386</v>
      </c>
    </row>
    <row r="795" spans="1:21" ht="14.25" customHeight="1" x14ac:dyDescent="0.15">
      <c r="A795" s="173" t="s">
        <v>205</v>
      </c>
      <c r="B795" s="173" t="s">
        <v>1563</v>
      </c>
      <c r="C795" s="173" t="str">
        <f t="shared" si="62"/>
        <v>Taxilane</v>
      </c>
      <c r="D795" s="173" t="str">
        <f t="shared" si="63"/>
        <v>N/A or No Data</v>
      </c>
      <c r="E795" s="173" t="str">
        <f t="shared" si="64"/>
        <v>N/A or No Data</v>
      </c>
      <c r="F795" s="173">
        <v>0</v>
      </c>
      <c r="G795" s="173" t="s">
        <v>1568</v>
      </c>
      <c r="H795" s="173" t="str">
        <f t="shared" si="65"/>
        <v>ROS-TLA-002</v>
      </c>
      <c r="I795" s="173" t="s">
        <v>2474</v>
      </c>
      <c r="J795" s="173" t="s">
        <v>11766</v>
      </c>
      <c r="K795" s="174">
        <v>35</v>
      </c>
      <c r="L795" s="174">
        <v>25</v>
      </c>
      <c r="M795" s="174">
        <v>37</v>
      </c>
      <c r="N795" s="174">
        <v>49</v>
      </c>
      <c r="O795" s="174">
        <v>49</v>
      </c>
      <c r="P795" s="173" t="s">
        <v>1573</v>
      </c>
      <c r="Q795" s="174">
        <v>62</v>
      </c>
      <c r="R795" s="173" t="s">
        <v>1573</v>
      </c>
      <c r="S795" s="173" t="s">
        <v>1586</v>
      </c>
      <c r="T795" s="173">
        <v>38354</v>
      </c>
      <c r="U795" s="170">
        <f t="shared" si="66"/>
        <v>2377948</v>
      </c>
    </row>
    <row r="796" spans="1:21" ht="14.25" customHeight="1" x14ac:dyDescent="0.15">
      <c r="A796" s="173" t="s">
        <v>187</v>
      </c>
      <c r="B796" s="173" t="s">
        <v>1563</v>
      </c>
      <c r="C796" s="173" t="str">
        <f t="shared" si="62"/>
        <v>Taxilane</v>
      </c>
      <c r="D796" s="173" t="str">
        <f t="shared" si="63"/>
        <v>N/A or No Data</v>
      </c>
      <c r="E796" s="173" t="str">
        <f t="shared" si="64"/>
        <v>N/A or No Data</v>
      </c>
      <c r="F796" s="173">
        <v>0</v>
      </c>
      <c r="G796" s="173" t="s">
        <v>1555</v>
      </c>
      <c r="H796" s="173" t="str">
        <f t="shared" si="65"/>
        <v>PQN-TLA-001</v>
      </c>
      <c r="I796" s="173" t="s">
        <v>2475</v>
      </c>
      <c r="J796" s="173" t="s">
        <v>11766</v>
      </c>
      <c r="K796" s="174">
        <v>60</v>
      </c>
      <c r="L796" s="174">
        <v>46</v>
      </c>
      <c r="M796" s="174">
        <v>60</v>
      </c>
      <c r="N796" s="174">
        <v>74</v>
      </c>
      <c r="O796" s="174">
        <v>74</v>
      </c>
      <c r="P796" s="173" t="s">
        <v>1854</v>
      </c>
      <c r="Q796" s="174">
        <v>35</v>
      </c>
      <c r="R796" s="173" t="s">
        <v>1854</v>
      </c>
      <c r="S796" s="173" t="s">
        <v>1566</v>
      </c>
      <c r="T796" s="173">
        <v>38498</v>
      </c>
      <c r="U796" s="170">
        <f t="shared" si="66"/>
        <v>1347430</v>
      </c>
    </row>
    <row r="797" spans="1:21" ht="14.25" customHeight="1" x14ac:dyDescent="0.15">
      <c r="A797" s="173" t="s">
        <v>257</v>
      </c>
      <c r="B797" s="173" t="s">
        <v>1563</v>
      </c>
      <c r="C797" s="173" t="str">
        <f t="shared" si="62"/>
        <v>Taxilane</v>
      </c>
      <c r="D797" s="173" t="str">
        <f t="shared" si="63"/>
        <v>N/A or No Data</v>
      </c>
      <c r="E797" s="173" t="str">
        <f t="shared" si="64"/>
        <v>N/A or No Data</v>
      </c>
      <c r="F797" s="173">
        <v>0</v>
      </c>
      <c r="G797" s="173" t="s">
        <v>1555</v>
      </c>
      <c r="H797" s="173" t="str">
        <f t="shared" si="65"/>
        <v>ETH-TLA-001</v>
      </c>
      <c r="I797" s="173" t="s">
        <v>2476</v>
      </c>
      <c r="J797" s="173" t="s">
        <v>11766</v>
      </c>
      <c r="K797" s="174">
        <v>36</v>
      </c>
      <c r="L797" s="174">
        <v>26</v>
      </c>
      <c r="M797" s="174">
        <v>37</v>
      </c>
      <c r="N797" s="174">
        <v>50</v>
      </c>
      <c r="O797" s="174">
        <v>50</v>
      </c>
      <c r="P797" s="173" t="s">
        <v>1640</v>
      </c>
      <c r="Q797" s="174">
        <v>63</v>
      </c>
      <c r="R797" s="173" t="s">
        <v>1640</v>
      </c>
      <c r="S797" s="173" t="s">
        <v>1586</v>
      </c>
      <c r="T797" s="173">
        <v>24356</v>
      </c>
      <c r="U797" s="170">
        <f t="shared" si="66"/>
        <v>1534428</v>
      </c>
    </row>
    <row r="798" spans="1:21" ht="14.25" customHeight="1" x14ac:dyDescent="0.15">
      <c r="A798" s="173" t="s">
        <v>231</v>
      </c>
      <c r="B798" s="173" t="s">
        <v>1563</v>
      </c>
      <c r="C798" s="173" t="str">
        <f t="shared" si="62"/>
        <v>Taxilane</v>
      </c>
      <c r="D798" s="173" t="str">
        <f t="shared" si="63"/>
        <v>N/A or No Data</v>
      </c>
      <c r="E798" s="173" t="str">
        <f t="shared" si="64"/>
        <v>N/A or No Data</v>
      </c>
      <c r="F798" s="173">
        <v>0</v>
      </c>
      <c r="G798" s="173" t="s">
        <v>1555</v>
      </c>
      <c r="H798" s="173" t="str">
        <f t="shared" si="65"/>
        <v>D41-TLA-001</v>
      </c>
      <c r="I798" s="173" t="s">
        <v>2477</v>
      </c>
      <c r="J798" s="173" t="s">
        <v>11766</v>
      </c>
      <c r="K798" s="174">
        <v>13</v>
      </c>
      <c r="L798" s="174">
        <v>9</v>
      </c>
      <c r="M798" s="174">
        <v>16</v>
      </c>
      <c r="N798" s="174">
        <v>23</v>
      </c>
      <c r="O798" s="174">
        <v>23</v>
      </c>
      <c r="P798" s="173" t="s">
        <v>1579</v>
      </c>
      <c r="Q798" s="174">
        <v>87</v>
      </c>
      <c r="R798" s="173" t="s">
        <v>1579</v>
      </c>
      <c r="S798" s="173" t="s">
        <v>1558</v>
      </c>
      <c r="T798" s="173">
        <v>17182</v>
      </c>
      <c r="U798" s="170">
        <f t="shared" si="66"/>
        <v>1494834</v>
      </c>
    </row>
    <row r="799" spans="1:21" ht="14.25" customHeight="1" x14ac:dyDescent="0.15">
      <c r="A799" s="173" t="s">
        <v>63</v>
      </c>
      <c r="B799" s="173" t="s">
        <v>1583</v>
      </c>
      <c r="C799" s="173" t="str">
        <f t="shared" si="62"/>
        <v>Apron</v>
      </c>
      <c r="D799" s="173" t="str">
        <f t="shared" si="63"/>
        <v>N/A or No Data</v>
      </c>
      <c r="E799" s="173" t="str">
        <f t="shared" si="64"/>
        <v>N/A or No Data</v>
      </c>
      <c r="F799" s="173">
        <v>0</v>
      </c>
      <c r="G799" s="173" t="s">
        <v>1555</v>
      </c>
      <c r="H799" s="173" t="str">
        <f t="shared" si="65"/>
        <v>Y63-APA-001</v>
      </c>
      <c r="I799" s="173" t="s">
        <v>2478</v>
      </c>
      <c r="J799" s="173" t="s">
        <v>11766</v>
      </c>
      <c r="K799" s="174">
        <v>19</v>
      </c>
      <c r="L799" s="174">
        <v>13</v>
      </c>
      <c r="M799" s="174">
        <v>22</v>
      </c>
      <c r="N799" s="174">
        <v>31</v>
      </c>
      <c r="O799" s="174">
        <v>31</v>
      </c>
      <c r="P799" s="173" t="s">
        <v>1698</v>
      </c>
      <c r="Q799" s="174">
        <v>79</v>
      </c>
      <c r="R799" s="173" t="s">
        <v>1698</v>
      </c>
      <c r="S799" s="173" t="s">
        <v>1558</v>
      </c>
      <c r="T799" s="173">
        <v>87430</v>
      </c>
      <c r="U799" s="170">
        <f t="shared" si="66"/>
        <v>6906970</v>
      </c>
    </row>
    <row r="800" spans="1:21" ht="14.25" customHeight="1" x14ac:dyDescent="0.15">
      <c r="A800" s="173" t="s">
        <v>137</v>
      </c>
      <c r="B800" s="173" t="s">
        <v>1684</v>
      </c>
      <c r="C800" s="173" t="str">
        <f t="shared" si="62"/>
        <v>Runway</v>
      </c>
      <c r="D800" s="173" t="str">
        <f t="shared" si="63"/>
        <v>1230</v>
      </c>
      <c r="E800" s="173" t="str">
        <f t="shared" si="64"/>
        <v>12/30</v>
      </c>
      <c r="F800" s="173">
        <v>1</v>
      </c>
      <c r="G800" s="173" t="s">
        <v>1568</v>
      </c>
      <c r="H800" s="173" t="str">
        <f t="shared" si="65"/>
        <v>MML-RY1230-002</v>
      </c>
      <c r="I800" s="173" t="s">
        <v>2325</v>
      </c>
      <c r="J800" s="173" t="s">
        <v>11766</v>
      </c>
      <c r="K800" s="174">
        <v>16</v>
      </c>
      <c r="L800" s="174">
        <v>11</v>
      </c>
      <c r="M800" s="174">
        <v>19</v>
      </c>
      <c r="N800" s="174">
        <v>27</v>
      </c>
      <c r="O800" s="174">
        <v>27</v>
      </c>
      <c r="P800" s="173" t="s">
        <v>1576</v>
      </c>
      <c r="Q800" s="174">
        <v>84</v>
      </c>
      <c r="R800" s="173" t="s">
        <v>1576</v>
      </c>
      <c r="S800" s="173" t="s">
        <v>1558</v>
      </c>
      <c r="T800" s="173">
        <v>62610</v>
      </c>
      <c r="U800" s="170">
        <f t="shared" si="66"/>
        <v>5259240</v>
      </c>
    </row>
    <row r="801" spans="1:21" ht="14.25" customHeight="1" x14ac:dyDescent="0.15">
      <c r="A801" s="173" t="s">
        <v>223</v>
      </c>
      <c r="B801" s="173" t="s">
        <v>1583</v>
      </c>
      <c r="C801" s="173" t="str">
        <f t="shared" si="62"/>
        <v>Apron</v>
      </c>
      <c r="D801" s="173" t="str">
        <f t="shared" si="63"/>
        <v>N/A or No Data</v>
      </c>
      <c r="E801" s="173" t="str">
        <f t="shared" si="64"/>
        <v>N/A or No Data</v>
      </c>
      <c r="F801" s="173">
        <v>0</v>
      </c>
      <c r="G801" s="173" t="s">
        <v>1581</v>
      </c>
      <c r="H801" s="173" t="str">
        <f t="shared" si="65"/>
        <v>SGS-APA-003</v>
      </c>
      <c r="I801" s="173" t="s">
        <v>2480</v>
      </c>
      <c r="J801" s="173" t="s">
        <v>11766</v>
      </c>
      <c r="K801" s="174">
        <v>19</v>
      </c>
      <c r="L801" s="174">
        <v>13</v>
      </c>
      <c r="M801" s="174">
        <v>22</v>
      </c>
      <c r="N801" s="174">
        <v>31</v>
      </c>
      <c r="O801" s="174">
        <v>31</v>
      </c>
      <c r="P801" s="173" t="s">
        <v>1631</v>
      </c>
      <c r="Q801" s="174">
        <v>81</v>
      </c>
      <c r="R801" s="173" t="s">
        <v>1631</v>
      </c>
      <c r="S801" s="173" t="s">
        <v>1558</v>
      </c>
      <c r="T801" s="173">
        <v>109314</v>
      </c>
      <c r="U801" s="170">
        <f t="shared" si="66"/>
        <v>8854434</v>
      </c>
    </row>
    <row r="802" spans="1:21" ht="14.25" customHeight="1" x14ac:dyDescent="0.15">
      <c r="A802" s="173" t="s">
        <v>5</v>
      </c>
      <c r="B802" s="173" t="s">
        <v>2198</v>
      </c>
      <c r="C802" s="173" t="str">
        <f t="shared" si="62"/>
        <v>Taxilane</v>
      </c>
      <c r="D802" s="173" t="str">
        <f t="shared" si="63"/>
        <v>N/A or No Data</v>
      </c>
      <c r="E802" s="173" t="str">
        <f t="shared" si="64"/>
        <v>N/A or No Data</v>
      </c>
      <c r="F802" s="173">
        <v>0</v>
      </c>
      <c r="G802" s="173" t="s">
        <v>1555</v>
      </c>
      <c r="H802" s="173" t="str">
        <f t="shared" si="65"/>
        <v>AIT-TLB-001</v>
      </c>
      <c r="I802" s="173" t="s">
        <v>2481</v>
      </c>
      <c r="J802" s="173" t="s">
        <v>11766</v>
      </c>
      <c r="K802" s="174">
        <v>2</v>
      </c>
      <c r="L802" s="174">
        <v>2</v>
      </c>
      <c r="M802" s="174">
        <v>8</v>
      </c>
      <c r="N802" s="174">
        <v>11</v>
      </c>
      <c r="O802" s="174">
        <v>11</v>
      </c>
      <c r="P802" s="173" t="s">
        <v>1579</v>
      </c>
      <c r="Q802" s="174">
        <v>98</v>
      </c>
      <c r="R802" s="173" t="s">
        <v>1579</v>
      </c>
      <c r="S802" s="173" t="s">
        <v>1558</v>
      </c>
      <c r="T802" s="173">
        <v>5491</v>
      </c>
      <c r="U802" s="170">
        <f t="shared" si="66"/>
        <v>538118</v>
      </c>
    </row>
    <row r="803" spans="1:21" ht="14.25" customHeight="1" x14ac:dyDescent="0.15">
      <c r="A803" s="173" t="s">
        <v>187</v>
      </c>
      <c r="B803" s="173" t="s">
        <v>1600</v>
      </c>
      <c r="C803" s="173" t="str">
        <f t="shared" si="62"/>
        <v>Connecting Taxiway</v>
      </c>
      <c r="D803" s="173" t="str">
        <f t="shared" si="63"/>
        <v>N/A or No Data</v>
      </c>
      <c r="E803" s="173" t="str">
        <f t="shared" si="64"/>
        <v>N/A or No Data</v>
      </c>
      <c r="F803" s="173">
        <v>0</v>
      </c>
      <c r="G803" s="173" t="s">
        <v>1555</v>
      </c>
      <c r="H803" s="173" t="str">
        <f t="shared" si="65"/>
        <v>PQN-CTB-001</v>
      </c>
      <c r="I803" s="173" t="s">
        <v>2482</v>
      </c>
      <c r="J803" s="173" t="s">
        <v>11766</v>
      </c>
      <c r="K803" s="174">
        <v>14</v>
      </c>
      <c r="L803" s="174">
        <v>10</v>
      </c>
      <c r="M803" s="174">
        <v>17</v>
      </c>
      <c r="N803" s="174">
        <v>25</v>
      </c>
      <c r="O803" s="174">
        <v>25</v>
      </c>
      <c r="P803" s="173" t="s">
        <v>1854</v>
      </c>
      <c r="Q803" s="174">
        <v>86</v>
      </c>
      <c r="R803" s="173" t="s">
        <v>1854</v>
      </c>
      <c r="S803" s="173" t="s">
        <v>1558</v>
      </c>
      <c r="T803" s="173">
        <v>12088</v>
      </c>
      <c r="U803" s="170">
        <f t="shared" si="66"/>
        <v>1039568</v>
      </c>
    </row>
    <row r="804" spans="1:21" ht="14.25" customHeight="1" x14ac:dyDescent="0.15">
      <c r="A804" s="173" t="s">
        <v>9</v>
      </c>
      <c r="B804" s="173" t="s">
        <v>1583</v>
      </c>
      <c r="C804" s="173" t="str">
        <f t="shared" si="62"/>
        <v>Apron</v>
      </c>
      <c r="D804" s="173" t="str">
        <f t="shared" si="63"/>
        <v>N/A or No Data</v>
      </c>
      <c r="E804" s="173" t="str">
        <f t="shared" si="64"/>
        <v>N/A or No Data</v>
      </c>
      <c r="F804" s="173">
        <v>0</v>
      </c>
      <c r="G804" s="173" t="s">
        <v>1568</v>
      </c>
      <c r="H804" s="173" t="str">
        <f t="shared" si="65"/>
        <v>AXN-APA-002</v>
      </c>
      <c r="I804" s="173" t="s">
        <v>2483</v>
      </c>
      <c r="J804" s="173" t="s">
        <v>11766</v>
      </c>
      <c r="K804" s="174">
        <v>28</v>
      </c>
      <c r="L804" s="174">
        <v>10</v>
      </c>
      <c r="M804" s="174">
        <v>22</v>
      </c>
      <c r="N804" s="174">
        <v>31</v>
      </c>
      <c r="O804" s="174">
        <v>31</v>
      </c>
      <c r="P804" s="173" t="s">
        <v>1576</v>
      </c>
      <c r="Q804" s="174">
        <v>69</v>
      </c>
      <c r="R804" s="173" t="s">
        <v>1576</v>
      </c>
      <c r="S804" s="173" t="s">
        <v>1586</v>
      </c>
      <c r="T804" s="173">
        <v>37950</v>
      </c>
      <c r="U804" s="170">
        <f t="shared" si="66"/>
        <v>2618550</v>
      </c>
    </row>
    <row r="805" spans="1:21" ht="14.25" customHeight="1" x14ac:dyDescent="0.15">
      <c r="A805" s="173" t="s">
        <v>155</v>
      </c>
      <c r="B805" s="173" t="s">
        <v>1580</v>
      </c>
      <c r="C805" s="173" t="str">
        <f t="shared" si="62"/>
        <v>Parallel Taxiway</v>
      </c>
      <c r="D805" s="173" t="str">
        <f t="shared" si="63"/>
        <v>N/A or No Data</v>
      </c>
      <c r="E805" s="173" t="str">
        <f t="shared" si="64"/>
        <v>N/A or No Data</v>
      </c>
      <c r="F805" s="173">
        <v>0</v>
      </c>
      <c r="G805" s="173" t="s">
        <v>1555</v>
      </c>
      <c r="H805" s="173" t="str">
        <f t="shared" si="65"/>
        <v>JKJ-PTA-001</v>
      </c>
      <c r="I805" s="173" t="s">
        <v>2484</v>
      </c>
      <c r="J805" s="173" t="s">
        <v>11766</v>
      </c>
      <c r="K805" s="174">
        <v>28</v>
      </c>
      <c r="L805" s="174">
        <v>20</v>
      </c>
      <c r="M805" s="174">
        <v>30</v>
      </c>
      <c r="N805" s="174">
        <v>41</v>
      </c>
      <c r="O805" s="174">
        <v>41</v>
      </c>
      <c r="P805" s="173" t="s">
        <v>1836</v>
      </c>
      <c r="Q805" s="174">
        <v>71</v>
      </c>
      <c r="R805" s="173" t="s">
        <v>1836</v>
      </c>
      <c r="S805" s="173" t="s">
        <v>1558</v>
      </c>
      <c r="T805" s="173">
        <v>160988</v>
      </c>
      <c r="U805" s="170">
        <f t="shared" si="66"/>
        <v>11430148</v>
      </c>
    </row>
    <row r="806" spans="1:21" ht="14.25" customHeight="1" x14ac:dyDescent="0.15">
      <c r="A806" s="173" t="s">
        <v>137</v>
      </c>
      <c r="B806" s="173" t="s">
        <v>1583</v>
      </c>
      <c r="C806" s="173" t="str">
        <f t="shared" si="62"/>
        <v>Apron</v>
      </c>
      <c r="D806" s="173" t="str">
        <f t="shared" si="63"/>
        <v>N/A or No Data</v>
      </c>
      <c r="E806" s="173" t="str">
        <f t="shared" si="64"/>
        <v>N/A or No Data</v>
      </c>
      <c r="F806" s="173">
        <v>0</v>
      </c>
      <c r="G806" s="173" t="s">
        <v>1560</v>
      </c>
      <c r="H806" s="173" t="str">
        <f t="shared" si="65"/>
        <v>MML-APA-007</v>
      </c>
      <c r="I806" s="173" t="s">
        <v>2485</v>
      </c>
      <c r="J806" s="173" t="s">
        <v>11766</v>
      </c>
      <c r="K806" s="174">
        <v>24</v>
      </c>
      <c r="L806" s="174">
        <v>17</v>
      </c>
      <c r="M806" s="174">
        <v>26</v>
      </c>
      <c r="N806" s="174">
        <v>36</v>
      </c>
      <c r="O806" s="174">
        <v>36</v>
      </c>
      <c r="P806" s="173" t="s">
        <v>1576</v>
      </c>
      <c r="Q806" s="174">
        <v>76</v>
      </c>
      <c r="R806" s="173" t="s">
        <v>1576</v>
      </c>
      <c r="S806" s="173" t="s">
        <v>1558</v>
      </c>
      <c r="T806" s="173">
        <v>57788</v>
      </c>
      <c r="U806" s="170">
        <f t="shared" si="66"/>
        <v>4391888</v>
      </c>
    </row>
    <row r="807" spans="1:21" ht="14.25" customHeight="1" x14ac:dyDescent="0.15">
      <c r="A807" s="173" t="s">
        <v>187</v>
      </c>
      <c r="B807" s="173" t="s">
        <v>2198</v>
      </c>
      <c r="C807" s="173" t="str">
        <f t="shared" si="62"/>
        <v>Taxilane</v>
      </c>
      <c r="D807" s="173" t="str">
        <f t="shared" si="63"/>
        <v>N/A or No Data</v>
      </c>
      <c r="E807" s="173" t="str">
        <f t="shared" si="64"/>
        <v>N/A or No Data</v>
      </c>
      <c r="F807" s="173">
        <v>0</v>
      </c>
      <c r="G807" s="173" t="s">
        <v>1555</v>
      </c>
      <c r="H807" s="173" t="str">
        <f t="shared" si="65"/>
        <v>PQN-TLB-001</v>
      </c>
      <c r="I807" s="173" t="s">
        <v>2486</v>
      </c>
      <c r="J807" s="173" t="s">
        <v>11766</v>
      </c>
      <c r="K807" s="174">
        <v>57</v>
      </c>
      <c r="L807" s="174">
        <v>43</v>
      </c>
      <c r="M807" s="174">
        <v>57</v>
      </c>
      <c r="N807" s="174">
        <v>71</v>
      </c>
      <c r="O807" s="174">
        <v>71</v>
      </c>
      <c r="P807" s="173" t="s">
        <v>1854</v>
      </c>
      <c r="Q807" s="174">
        <v>26</v>
      </c>
      <c r="R807" s="173" t="s">
        <v>1854</v>
      </c>
      <c r="S807" s="173" t="s">
        <v>1566</v>
      </c>
      <c r="T807" s="173">
        <v>16005</v>
      </c>
      <c r="U807" s="170">
        <f t="shared" si="66"/>
        <v>416130</v>
      </c>
    </row>
    <row r="808" spans="1:21" ht="14.25" customHeight="1" x14ac:dyDescent="0.15">
      <c r="A808" s="173" t="s">
        <v>109</v>
      </c>
      <c r="B808" s="173" t="s">
        <v>1583</v>
      </c>
      <c r="C808" s="173" t="str">
        <f t="shared" si="62"/>
        <v>Apron</v>
      </c>
      <c r="D808" s="173" t="str">
        <f t="shared" si="63"/>
        <v>N/A or No Data</v>
      </c>
      <c r="E808" s="173" t="str">
        <f t="shared" si="64"/>
        <v>N/A or No Data</v>
      </c>
      <c r="F808" s="173">
        <v>0</v>
      </c>
      <c r="G808" s="173" t="s">
        <v>1568</v>
      </c>
      <c r="H808" s="173" t="str">
        <f t="shared" si="65"/>
        <v>INL-APA-002</v>
      </c>
      <c r="I808" s="173" t="s">
        <v>2487</v>
      </c>
      <c r="J808" s="173" t="s">
        <v>11766</v>
      </c>
      <c r="K808" s="174">
        <v>10</v>
      </c>
      <c r="L808" s="174">
        <v>0</v>
      </c>
      <c r="M808" s="174">
        <v>1</v>
      </c>
      <c r="N808" s="174">
        <v>5</v>
      </c>
      <c r="O808" s="174">
        <v>5</v>
      </c>
      <c r="P808" s="173" t="s">
        <v>1579</v>
      </c>
      <c r="Q808" s="174">
        <v>94</v>
      </c>
      <c r="R808" s="173" t="s">
        <v>1579</v>
      </c>
      <c r="S808" s="173" t="s">
        <v>1558</v>
      </c>
      <c r="T808" s="173">
        <v>20827</v>
      </c>
      <c r="U808" s="170">
        <f t="shared" si="66"/>
        <v>1957738</v>
      </c>
    </row>
    <row r="809" spans="1:21" ht="14.25" customHeight="1" x14ac:dyDescent="0.15">
      <c r="A809" s="173" t="s">
        <v>137</v>
      </c>
      <c r="B809" s="173" t="s">
        <v>1621</v>
      </c>
      <c r="C809" s="173" t="str">
        <f t="shared" si="62"/>
        <v>Runway</v>
      </c>
      <c r="D809" s="173" t="str">
        <f t="shared" si="63"/>
        <v>220</v>
      </c>
      <c r="E809" s="173" t="str">
        <f t="shared" si="64"/>
        <v>02/20</v>
      </c>
      <c r="F809" s="173">
        <v>0</v>
      </c>
      <c r="G809" s="173" t="s">
        <v>1581</v>
      </c>
      <c r="H809" s="173" t="str">
        <f t="shared" si="65"/>
        <v>MML-RY220-003</v>
      </c>
      <c r="I809" s="173" t="s">
        <v>2281</v>
      </c>
      <c r="J809" s="173" t="s">
        <v>11766</v>
      </c>
      <c r="K809" s="174">
        <v>13</v>
      </c>
      <c r="L809" s="174">
        <v>9</v>
      </c>
      <c r="M809" s="174">
        <v>16</v>
      </c>
      <c r="N809" s="174">
        <v>23</v>
      </c>
      <c r="O809" s="174">
        <v>23</v>
      </c>
      <c r="P809" s="173" t="s">
        <v>1576</v>
      </c>
      <c r="Q809" s="174">
        <v>87</v>
      </c>
      <c r="R809" s="173" t="s">
        <v>1576</v>
      </c>
      <c r="S809" s="173" t="s">
        <v>1558</v>
      </c>
      <c r="T809" s="173">
        <v>64244</v>
      </c>
      <c r="U809" s="170">
        <f t="shared" si="66"/>
        <v>5589228</v>
      </c>
    </row>
    <row r="810" spans="1:21" ht="14.25" customHeight="1" x14ac:dyDescent="0.15">
      <c r="A810" s="173" t="s">
        <v>257</v>
      </c>
      <c r="B810" s="173" t="s">
        <v>2221</v>
      </c>
      <c r="C810" s="173" t="str">
        <f t="shared" si="62"/>
        <v>Runway Turnaround</v>
      </c>
      <c r="D810" s="173" t="str">
        <f t="shared" si="63"/>
        <v>N/A or No Data</v>
      </c>
      <c r="E810" s="173" t="str">
        <f t="shared" si="64"/>
        <v>N/A or No Data</v>
      </c>
      <c r="F810" s="173">
        <v>0</v>
      </c>
      <c r="G810" s="173" t="s">
        <v>1555</v>
      </c>
      <c r="H810" s="173" t="str">
        <f t="shared" si="65"/>
        <v>ETH-RTA-001</v>
      </c>
      <c r="I810" s="173" t="s">
        <v>2489</v>
      </c>
      <c r="J810" s="173" t="s">
        <v>11766</v>
      </c>
      <c r="K810" s="174">
        <v>25</v>
      </c>
      <c r="L810" s="174">
        <v>17</v>
      </c>
      <c r="M810" s="174">
        <v>27</v>
      </c>
      <c r="N810" s="174">
        <v>38</v>
      </c>
      <c r="O810" s="174">
        <v>38</v>
      </c>
      <c r="P810" s="173" t="s">
        <v>1640</v>
      </c>
      <c r="Q810" s="174">
        <v>75</v>
      </c>
      <c r="R810" s="173" t="s">
        <v>1640</v>
      </c>
      <c r="S810" s="173" t="s">
        <v>1558</v>
      </c>
      <c r="T810" s="173">
        <v>8818</v>
      </c>
      <c r="U810" s="170">
        <f t="shared" si="66"/>
        <v>661350</v>
      </c>
    </row>
    <row r="811" spans="1:21" ht="14.25" customHeight="1" x14ac:dyDescent="0.15">
      <c r="A811" s="173" t="s">
        <v>267</v>
      </c>
      <c r="B811" s="173" t="s">
        <v>1720</v>
      </c>
      <c r="C811" s="173" t="str">
        <f t="shared" si="62"/>
        <v>Connecting Taxiway</v>
      </c>
      <c r="D811" s="173" t="str">
        <f t="shared" si="63"/>
        <v>N/A or No Data</v>
      </c>
      <c r="E811" s="173" t="str">
        <f t="shared" si="64"/>
        <v>N/A or No Data</v>
      </c>
      <c r="F811" s="173">
        <v>0</v>
      </c>
      <c r="G811" s="173" t="s">
        <v>1568</v>
      </c>
      <c r="H811" s="173" t="str">
        <f t="shared" si="65"/>
        <v>OTG-CTBX-002</v>
      </c>
      <c r="I811" s="173" t="s">
        <v>2490</v>
      </c>
      <c r="J811" s="173" t="s">
        <v>11766</v>
      </c>
      <c r="K811" s="174">
        <v>24</v>
      </c>
      <c r="L811" s="174">
        <v>17</v>
      </c>
      <c r="M811" s="174">
        <v>26</v>
      </c>
      <c r="N811" s="174">
        <v>36</v>
      </c>
      <c r="O811" s="174">
        <v>36</v>
      </c>
      <c r="P811" s="173" t="s">
        <v>1617</v>
      </c>
      <c r="Q811" s="174">
        <v>76</v>
      </c>
      <c r="R811" s="173" t="s">
        <v>1617</v>
      </c>
      <c r="S811" s="173" t="s">
        <v>1558</v>
      </c>
      <c r="T811" s="173">
        <v>13404</v>
      </c>
      <c r="U811" s="170">
        <f t="shared" si="66"/>
        <v>1018704</v>
      </c>
    </row>
    <row r="812" spans="1:21" ht="14.25" customHeight="1" x14ac:dyDescent="0.15">
      <c r="A812" s="173" t="s">
        <v>109</v>
      </c>
      <c r="B812" s="173" t="s">
        <v>1593</v>
      </c>
      <c r="C812" s="173" t="str">
        <f t="shared" si="62"/>
        <v>Connecting Taxiway</v>
      </c>
      <c r="D812" s="173" t="str">
        <f t="shared" si="63"/>
        <v>N/A or No Data</v>
      </c>
      <c r="E812" s="173" t="str">
        <f t="shared" si="64"/>
        <v>N/A or No Data</v>
      </c>
      <c r="F812" s="173">
        <v>0</v>
      </c>
      <c r="G812" s="173" t="s">
        <v>1555</v>
      </c>
      <c r="H812" s="173" t="str">
        <f t="shared" si="65"/>
        <v>INL-CTA1-001</v>
      </c>
      <c r="I812" s="173" t="s">
        <v>2491</v>
      </c>
      <c r="J812" s="173" t="s">
        <v>11766</v>
      </c>
      <c r="K812" s="174">
        <v>14</v>
      </c>
      <c r="L812" s="174">
        <v>10</v>
      </c>
      <c r="M812" s="174">
        <v>17</v>
      </c>
      <c r="N812" s="174">
        <v>25</v>
      </c>
      <c r="O812" s="174">
        <v>25</v>
      </c>
      <c r="P812" s="173" t="s">
        <v>1579</v>
      </c>
      <c r="Q812" s="174">
        <v>86</v>
      </c>
      <c r="R812" s="173" t="s">
        <v>1579</v>
      </c>
      <c r="S812" s="173" t="s">
        <v>1558</v>
      </c>
      <c r="T812" s="173">
        <v>19659</v>
      </c>
      <c r="U812" s="170">
        <f t="shared" si="66"/>
        <v>1690674</v>
      </c>
    </row>
    <row r="813" spans="1:21" ht="14.25" customHeight="1" x14ac:dyDescent="0.15">
      <c r="A813" s="173" t="s">
        <v>119</v>
      </c>
      <c r="B813" s="173" t="s">
        <v>1583</v>
      </c>
      <c r="C813" s="173" t="str">
        <f t="shared" si="62"/>
        <v>Apron</v>
      </c>
      <c r="D813" s="173" t="str">
        <f t="shared" si="63"/>
        <v>N/A or No Data</v>
      </c>
      <c r="E813" s="173" t="str">
        <f t="shared" si="64"/>
        <v>N/A or No Data</v>
      </c>
      <c r="F813" s="173">
        <v>0</v>
      </c>
      <c r="G813" s="173" t="s">
        <v>1568</v>
      </c>
      <c r="H813" s="173" t="str">
        <f t="shared" si="65"/>
        <v>LXL-APA-002</v>
      </c>
      <c r="I813" s="173" t="s">
        <v>2492</v>
      </c>
      <c r="J813" s="173" t="s">
        <v>11766</v>
      </c>
      <c r="K813" s="174">
        <v>20</v>
      </c>
      <c r="L813" s="174">
        <v>14</v>
      </c>
      <c r="M813" s="174">
        <v>23</v>
      </c>
      <c r="N813" s="174">
        <v>32</v>
      </c>
      <c r="O813" s="174">
        <v>32</v>
      </c>
      <c r="P813" s="173" t="s">
        <v>1579</v>
      </c>
      <c r="Q813" s="174">
        <v>80</v>
      </c>
      <c r="R813" s="173" t="s">
        <v>1579</v>
      </c>
      <c r="S813" s="173" t="s">
        <v>1558</v>
      </c>
      <c r="T813" s="173">
        <v>50136</v>
      </c>
      <c r="U813" s="170">
        <f t="shared" si="66"/>
        <v>4010880</v>
      </c>
    </row>
    <row r="814" spans="1:21" ht="14.25" customHeight="1" x14ac:dyDescent="0.15">
      <c r="A814" s="173" t="s">
        <v>33</v>
      </c>
      <c r="B814" s="173" t="s">
        <v>1563</v>
      </c>
      <c r="C814" s="173" t="str">
        <f t="shared" si="62"/>
        <v>Taxilane</v>
      </c>
      <c r="D814" s="173" t="str">
        <f t="shared" si="63"/>
        <v>N/A or No Data</v>
      </c>
      <c r="E814" s="173" t="str">
        <f t="shared" si="64"/>
        <v>N/A or No Data</v>
      </c>
      <c r="F814" s="173">
        <v>0</v>
      </c>
      <c r="G814" s="173" t="s">
        <v>1568</v>
      </c>
      <c r="H814" s="173" t="str">
        <f t="shared" si="65"/>
        <v>BRD-TLA-002</v>
      </c>
      <c r="I814" s="173" t="s">
        <v>2493</v>
      </c>
      <c r="J814" s="173" t="s">
        <v>11766</v>
      </c>
      <c r="K814" s="174">
        <v>0</v>
      </c>
      <c r="L814" s="174">
        <v>0</v>
      </c>
      <c r="M814" s="174">
        <v>0</v>
      </c>
      <c r="N814" s="174">
        <v>0</v>
      </c>
      <c r="O814" s="174">
        <v>0</v>
      </c>
      <c r="P814" s="173" t="s">
        <v>2320</v>
      </c>
      <c r="Q814" s="174">
        <v>100</v>
      </c>
      <c r="R814" s="173" t="s">
        <v>2320</v>
      </c>
      <c r="S814" s="173" t="s">
        <v>1558</v>
      </c>
      <c r="T814" s="173">
        <v>55742</v>
      </c>
      <c r="U814" s="170">
        <f t="shared" si="66"/>
        <v>5574200</v>
      </c>
    </row>
    <row r="815" spans="1:21" ht="14.25" customHeight="1" x14ac:dyDescent="0.15">
      <c r="A815" s="173" t="s">
        <v>21</v>
      </c>
      <c r="B815" s="173" t="s">
        <v>1580</v>
      </c>
      <c r="C815" s="173" t="str">
        <f t="shared" si="62"/>
        <v>Parallel Taxiway</v>
      </c>
      <c r="D815" s="173" t="str">
        <f t="shared" si="63"/>
        <v>N/A or No Data</v>
      </c>
      <c r="E815" s="173" t="str">
        <f t="shared" si="64"/>
        <v>N/A or No Data</v>
      </c>
      <c r="F815" s="173">
        <v>0</v>
      </c>
      <c r="G815" s="173" t="s">
        <v>1568</v>
      </c>
      <c r="H815" s="173" t="str">
        <f t="shared" si="65"/>
        <v>BJI-PTA-002</v>
      </c>
      <c r="I815" s="173" t="s">
        <v>2494</v>
      </c>
      <c r="J815" s="173" t="s">
        <v>11766</v>
      </c>
      <c r="K815" s="174">
        <v>12</v>
      </c>
      <c r="L815" s="174">
        <v>8</v>
      </c>
      <c r="M815" s="174">
        <v>16</v>
      </c>
      <c r="N815" s="174">
        <v>22</v>
      </c>
      <c r="O815" s="174">
        <v>22</v>
      </c>
      <c r="P815" s="173" t="s">
        <v>1585</v>
      </c>
      <c r="Q815" s="174">
        <v>88</v>
      </c>
      <c r="R815" s="173" t="s">
        <v>1585</v>
      </c>
      <c r="S815" s="173" t="s">
        <v>1558</v>
      </c>
      <c r="T815" s="173">
        <v>281367</v>
      </c>
      <c r="U815" s="170">
        <f t="shared" si="66"/>
        <v>24760296</v>
      </c>
    </row>
    <row r="816" spans="1:21" ht="14.25" customHeight="1" x14ac:dyDescent="0.15">
      <c r="A816" s="173" t="s">
        <v>233</v>
      </c>
      <c r="B816" s="173" t="s">
        <v>1571</v>
      </c>
      <c r="C816" s="173" t="str">
        <f t="shared" si="62"/>
        <v>Connecting Taxiway</v>
      </c>
      <c r="D816" s="173" t="str">
        <f t="shared" si="63"/>
        <v>N/A or No Data</v>
      </c>
      <c r="E816" s="173" t="str">
        <f t="shared" si="64"/>
        <v>N/A or No Data</v>
      </c>
      <c r="F816" s="173">
        <v>0</v>
      </c>
      <c r="G816" s="173" t="s">
        <v>1555</v>
      </c>
      <c r="H816" s="173" t="str">
        <f t="shared" si="65"/>
        <v>TVF-CTA3-001</v>
      </c>
      <c r="I816" s="173" t="s">
        <v>2495</v>
      </c>
      <c r="J816" s="173" t="s">
        <v>11766</v>
      </c>
      <c r="K816" s="174">
        <v>11</v>
      </c>
      <c r="L816" s="174">
        <v>8</v>
      </c>
      <c r="M816" s="174">
        <v>15</v>
      </c>
      <c r="N816" s="174">
        <v>21</v>
      </c>
      <c r="O816" s="174">
        <v>21</v>
      </c>
      <c r="P816" s="173" t="s">
        <v>1579</v>
      </c>
      <c r="Q816" s="174">
        <v>89</v>
      </c>
      <c r="R816" s="173" t="s">
        <v>1579</v>
      </c>
      <c r="S816" s="173" t="s">
        <v>1558</v>
      </c>
      <c r="T816" s="173">
        <v>25827</v>
      </c>
      <c r="U816" s="170">
        <f t="shared" si="66"/>
        <v>2298603</v>
      </c>
    </row>
    <row r="817" spans="1:21" ht="14.25" customHeight="1" x14ac:dyDescent="0.15">
      <c r="A817" s="173" t="s">
        <v>173</v>
      </c>
      <c r="B817" s="173" t="s">
        <v>1602</v>
      </c>
      <c r="C817" s="173" t="str">
        <f t="shared" si="62"/>
        <v>Parallel Taxiway</v>
      </c>
      <c r="D817" s="173" t="str">
        <f t="shared" si="63"/>
        <v>N/A or No Data</v>
      </c>
      <c r="E817" s="173" t="str">
        <f t="shared" si="64"/>
        <v>N/A or No Data</v>
      </c>
      <c r="F817" s="173">
        <v>0</v>
      </c>
      <c r="G817" s="173" t="s">
        <v>1568</v>
      </c>
      <c r="H817" s="173" t="str">
        <f t="shared" si="65"/>
        <v>OWA-PTB-002</v>
      </c>
      <c r="I817" s="173" t="s">
        <v>2496</v>
      </c>
      <c r="J817" s="173" t="s">
        <v>11766</v>
      </c>
      <c r="K817" s="174">
        <v>8</v>
      </c>
      <c r="L817" s="174">
        <v>0</v>
      </c>
      <c r="M817" s="174">
        <v>0</v>
      </c>
      <c r="N817" s="174">
        <v>1</v>
      </c>
      <c r="O817" s="174">
        <v>1</v>
      </c>
      <c r="P817" s="173" t="s">
        <v>1576</v>
      </c>
      <c r="Q817" s="174">
        <v>98</v>
      </c>
      <c r="R817" s="173" t="s">
        <v>1576</v>
      </c>
      <c r="S817" s="173" t="s">
        <v>1558</v>
      </c>
      <c r="T817" s="173">
        <v>7919</v>
      </c>
      <c r="U817" s="170">
        <f t="shared" si="66"/>
        <v>776062</v>
      </c>
    </row>
    <row r="818" spans="1:21" ht="14.25" customHeight="1" x14ac:dyDescent="0.15">
      <c r="A818" s="173" t="s">
        <v>211</v>
      </c>
      <c r="B818" s="173" t="s">
        <v>1681</v>
      </c>
      <c r="C818" s="173" t="str">
        <f t="shared" si="62"/>
        <v>Partial Parallel</v>
      </c>
      <c r="D818" s="173" t="str">
        <f t="shared" si="63"/>
        <v>N/A or No Data</v>
      </c>
      <c r="E818" s="173" t="str">
        <f t="shared" si="64"/>
        <v>N/A or No Data</v>
      </c>
      <c r="F818" s="173">
        <v>0</v>
      </c>
      <c r="G818" s="173" t="s">
        <v>1581</v>
      </c>
      <c r="H818" s="173" t="str">
        <f t="shared" si="65"/>
        <v>JYG-PPTA-003</v>
      </c>
      <c r="I818" s="173" t="s">
        <v>2497</v>
      </c>
      <c r="J818" s="173" t="s">
        <v>11766</v>
      </c>
      <c r="K818" s="174">
        <v>29</v>
      </c>
      <c r="L818" s="174">
        <v>20</v>
      </c>
      <c r="M818" s="174">
        <v>31</v>
      </c>
      <c r="N818" s="174">
        <v>42</v>
      </c>
      <c r="O818" s="174">
        <v>42</v>
      </c>
      <c r="P818" s="173" t="s">
        <v>1576</v>
      </c>
      <c r="Q818" s="174">
        <v>71</v>
      </c>
      <c r="R818" s="173" t="s">
        <v>1576</v>
      </c>
      <c r="S818" s="173" t="s">
        <v>1558</v>
      </c>
      <c r="T818" s="173">
        <v>58516</v>
      </c>
      <c r="U818" s="170">
        <f t="shared" si="66"/>
        <v>4154636</v>
      </c>
    </row>
    <row r="819" spans="1:21" ht="14.25" customHeight="1" x14ac:dyDescent="0.15">
      <c r="A819" s="173" t="s">
        <v>163</v>
      </c>
      <c r="B819" s="173" t="s">
        <v>1563</v>
      </c>
      <c r="C819" s="173" t="str">
        <f t="shared" si="62"/>
        <v>Taxilane</v>
      </c>
      <c r="D819" s="173" t="str">
        <f t="shared" si="63"/>
        <v>N/A or No Data</v>
      </c>
      <c r="E819" s="173" t="str">
        <f t="shared" si="64"/>
        <v>N/A or No Data</v>
      </c>
      <c r="F819" s="173">
        <v>0</v>
      </c>
      <c r="G819" s="173" t="s">
        <v>1555</v>
      </c>
      <c r="H819" s="173" t="str">
        <f t="shared" si="65"/>
        <v>ULM-TLA-001</v>
      </c>
      <c r="I819" s="173" t="s">
        <v>2498</v>
      </c>
      <c r="J819" s="173" t="s">
        <v>11766</v>
      </c>
      <c r="K819" s="174">
        <v>42</v>
      </c>
      <c r="L819" s="174">
        <v>31</v>
      </c>
      <c r="M819" s="174">
        <v>43</v>
      </c>
      <c r="N819" s="174">
        <v>57</v>
      </c>
      <c r="O819" s="174">
        <v>57</v>
      </c>
      <c r="P819" s="173" t="s">
        <v>1576</v>
      </c>
      <c r="Q819" s="174">
        <v>57</v>
      </c>
      <c r="R819" s="173" t="s">
        <v>1576</v>
      </c>
      <c r="S819" s="173" t="s">
        <v>1586</v>
      </c>
      <c r="T819" s="173">
        <v>31366</v>
      </c>
      <c r="U819" s="170">
        <f t="shared" si="66"/>
        <v>1787862</v>
      </c>
    </row>
    <row r="820" spans="1:21" ht="14.25" customHeight="1" x14ac:dyDescent="0.15">
      <c r="A820" s="173" t="s">
        <v>139</v>
      </c>
      <c r="B820" s="173" t="s">
        <v>2221</v>
      </c>
      <c r="C820" s="173" t="str">
        <f t="shared" si="62"/>
        <v>Runway Turnaround</v>
      </c>
      <c r="D820" s="173" t="str">
        <f t="shared" si="63"/>
        <v>N/A or No Data</v>
      </c>
      <c r="E820" s="173" t="str">
        <f t="shared" si="64"/>
        <v>N/A or No Data</v>
      </c>
      <c r="F820" s="173">
        <v>0</v>
      </c>
      <c r="G820" s="173" t="s">
        <v>1568</v>
      </c>
      <c r="H820" s="173" t="str">
        <f t="shared" si="65"/>
        <v>HZX-RTA-002</v>
      </c>
      <c r="I820" s="173" t="s">
        <v>2499</v>
      </c>
      <c r="J820" s="173" t="s">
        <v>11766</v>
      </c>
      <c r="K820" s="174">
        <v>5</v>
      </c>
      <c r="L820" s="174">
        <v>4</v>
      </c>
      <c r="M820" s="174">
        <v>10</v>
      </c>
      <c r="N820" s="174">
        <v>14</v>
      </c>
      <c r="O820" s="174">
        <v>14</v>
      </c>
      <c r="P820" s="173" t="s">
        <v>1619</v>
      </c>
      <c r="Q820" s="174">
        <v>95</v>
      </c>
      <c r="R820" s="173" t="s">
        <v>1619</v>
      </c>
      <c r="S820" s="173" t="s">
        <v>1558</v>
      </c>
      <c r="T820" s="173">
        <v>10785</v>
      </c>
      <c r="U820" s="170">
        <f t="shared" si="66"/>
        <v>1024575</v>
      </c>
    </row>
    <row r="821" spans="1:21" ht="14.25" customHeight="1" x14ac:dyDescent="0.15">
      <c r="A821" s="173" t="s">
        <v>207</v>
      </c>
      <c r="B821" s="173" t="s">
        <v>1627</v>
      </c>
      <c r="C821" s="173" t="str">
        <f t="shared" si="62"/>
        <v>Connecting Taxiway</v>
      </c>
      <c r="D821" s="173" t="str">
        <f t="shared" si="63"/>
        <v>N/A or No Data</v>
      </c>
      <c r="E821" s="173" t="str">
        <f t="shared" si="64"/>
        <v>N/A or No Data</v>
      </c>
      <c r="F821" s="173">
        <v>0</v>
      </c>
      <c r="G821" s="173" t="s">
        <v>1568</v>
      </c>
      <c r="H821" s="173" t="str">
        <f t="shared" si="65"/>
        <v>55Y-CTA-002</v>
      </c>
      <c r="I821" s="173" t="s">
        <v>2500</v>
      </c>
      <c r="J821" s="173" t="s">
        <v>11766</v>
      </c>
      <c r="K821" s="174">
        <v>43</v>
      </c>
      <c r="L821" s="174">
        <v>31</v>
      </c>
      <c r="M821" s="174">
        <v>44</v>
      </c>
      <c r="N821" s="174">
        <v>58</v>
      </c>
      <c r="O821" s="174">
        <v>58</v>
      </c>
      <c r="P821" s="173" t="s">
        <v>1626</v>
      </c>
      <c r="Q821" s="174">
        <v>33</v>
      </c>
      <c r="R821" s="173" t="s">
        <v>1626</v>
      </c>
      <c r="S821" s="173" t="s">
        <v>1566</v>
      </c>
      <c r="T821" s="173">
        <v>4193</v>
      </c>
      <c r="U821" s="170">
        <f t="shared" si="66"/>
        <v>138369</v>
      </c>
    </row>
    <row r="822" spans="1:21" ht="14.25" customHeight="1" x14ac:dyDescent="0.15">
      <c r="A822" s="173" t="s">
        <v>17</v>
      </c>
      <c r="B822" s="173" t="s">
        <v>1583</v>
      </c>
      <c r="C822" s="173" t="str">
        <f t="shared" si="62"/>
        <v>Apron</v>
      </c>
      <c r="D822" s="173" t="str">
        <f t="shared" si="63"/>
        <v>N/A or No Data</v>
      </c>
      <c r="E822" s="173" t="str">
        <f t="shared" si="64"/>
        <v>N/A or No Data</v>
      </c>
      <c r="F822" s="173">
        <v>0</v>
      </c>
      <c r="G822" s="173" t="s">
        <v>1555</v>
      </c>
      <c r="H822" s="173" t="str">
        <f t="shared" si="65"/>
        <v>7Y4-APA-001</v>
      </c>
      <c r="I822" s="173" t="s">
        <v>2501</v>
      </c>
      <c r="J822" s="173" t="s">
        <v>11766</v>
      </c>
      <c r="K822" s="174">
        <v>41</v>
      </c>
      <c r="L822" s="174">
        <v>30</v>
      </c>
      <c r="M822" s="174">
        <v>42</v>
      </c>
      <c r="N822" s="174">
        <v>55</v>
      </c>
      <c r="O822" s="174">
        <v>55</v>
      </c>
      <c r="P822" s="173" t="s">
        <v>1579</v>
      </c>
      <c r="Q822" s="174">
        <v>59</v>
      </c>
      <c r="R822" s="173" t="s">
        <v>1579</v>
      </c>
      <c r="S822" s="173" t="s">
        <v>1586</v>
      </c>
      <c r="T822" s="173">
        <v>56051</v>
      </c>
      <c r="U822" s="170">
        <f t="shared" si="66"/>
        <v>3307009</v>
      </c>
    </row>
    <row r="823" spans="1:21" ht="14.25" customHeight="1" x14ac:dyDescent="0.15">
      <c r="A823" s="173" t="s">
        <v>173</v>
      </c>
      <c r="B823" s="173" t="s">
        <v>2266</v>
      </c>
      <c r="C823" s="173" t="str">
        <f t="shared" si="62"/>
        <v>Connecting Taxiway</v>
      </c>
      <c r="D823" s="173" t="str">
        <f t="shared" si="63"/>
        <v>N/A or No Data</v>
      </c>
      <c r="E823" s="173" t="str">
        <f t="shared" si="64"/>
        <v>N/A or No Data</v>
      </c>
      <c r="F823" s="173">
        <v>0</v>
      </c>
      <c r="G823" s="173" t="s">
        <v>1555</v>
      </c>
      <c r="H823" s="173" t="str">
        <f t="shared" si="65"/>
        <v>OWA-CTA3X-001</v>
      </c>
      <c r="I823" s="173" t="s">
        <v>2502</v>
      </c>
      <c r="J823" s="173" t="s">
        <v>11766</v>
      </c>
      <c r="K823" s="174">
        <v>4</v>
      </c>
      <c r="L823" s="174">
        <v>0</v>
      </c>
      <c r="M823" s="174">
        <v>0</v>
      </c>
      <c r="N823" s="174">
        <v>0</v>
      </c>
      <c r="O823" s="174">
        <v>0</v>
      </c>
      <c r="P823" s="173" t="s">
        <v>1576</v>
      </c>
      <c r="Q823" s="174">
        <v>96</v>
      </c>
      <c r="R823" s="173" t="s">
        <v>1576</v>
      </c>
      <c r="S823" s="173" t="s">
        <v>1558</v>
      </c>
      <c r="T823" s="173">
        <v>4792</v>
      </c>
      <c r="U823" s="170">
        <f t="shared" si="66"/>
        <v>460032</v>
      </c>
    </row>
    <row r="824" spans="1:21" ht="14.25" customHeight="1" x14ac:dyDescent="0.15">
      <c r="A824" s="173" t="s">
        <v>133</v>
      </c>
      <c r="B824" s="173" t="s">
        <v>1795</v>
      </c>
      <c r="C824" s="173" t="str">
        <f t="shared" si="62"/>
        <v>Connecting Taxiway</v>
      </c>
      <c r="D824" s="173" t="str">
        <f t="shared" si="63"/>
        <v>N/A or No Data</v>
      </c>
      <c r="E824" s="173" t="str">
        <f t="shared" si="64"/>
        <v>N/A or No Data</v>
      </c>
      <c r="F824" s="173">
        <v>0</v>
      </c>
      <c r="G824" s="173" t="s">
        <v>1568</v>
      </c>
      <c r="H824" s="173" t="str">
        <f t="shared" si="65"/>
        <v>MKT-CTD-002</v>
      </c>
      <c r="I824" s="173" t="s">
        <v>2503</v>
      </c>
      <c r="J824" s="173" t="s">
        <v>11766</v>
      </c>
      <c r="K824" s="174">
        <v>23</v>
      </c>
      <c r="L824" s="174">
        <v>16</v>
      </c>
      <c r="M824" s="174">
        <v>25</v>
      </c>
      <c r="N824" s="174">
        <v>35</v>
      </c>
      <c r="O824" s="174">
        <v>35</v>
      </c>
      <c r="P824" s="173" t="s">
        <v>1604</v>
      </c>
      <c r="Q824" s="174">
        <v>77</v>
      </c>
      <c r="R824" s="173" t="s">
        <v>1604</v>
      </c>
      <c r="S824" s="173" t="s">
        <v>1558</v>
      </c>
      <c r="T824" s="173">
        <v>22775</v>
      </c>
      <c r="U824" s="170">
        <f t="shared" si="66"/>
        <v>1753675</v>
      </c>
    </row>
    <row r="825" spans="1:21" ht="14.25" customHeight="1" x14ac:dyDescent="0.15">
      <c r="A825" s="173" t="s">
        <v>267</v>
      </c>
      <c r="B825" s="173" t="s">
        <v>1563</v>
      </c>
      <c r="C825" s="173" t="str">
        <f t="shared" si="62"/>
        <v>Taxilane</v>
      </c>
      <c r="D825" s="173" t="str">
        <f t="shared" si="63"/>
        <v>N/A or No Data</v>
      </c>
      <c r="E825" s="173" t="str">
        <f t="shared" si="64"/>
        <v>N/A or No Data</v>
      </c>
      <c r="F825" s="173">
        <v>0</v>
      </c>
      <c r="G825" s="173" t="s">
        <v>1555</v>
      </c>
      <c r="H825" s="173" t="str">
        <f t="shared" si="65"/>
        <v>OTG-TLA-001</v>
      </c>
      <c r="I825" s="173" t="s">
        <v>2504</v>
      </c>
      <c r="J825" s="173" t="s">
        <v>11766</v>
      </c>
      <c r="K825" s="174">
        <v>72</v>
      </c>
      <c r="L825" s="174">
        <v>57</v>
      </c>
      <c r="M825" s="174">
        <v>70</v>
      </c>
      <c r="N825" s="174">
        <v>84</v>
      </c>
      <c r="O825" s="174">
        <v>84</v>
      </c>
      <c r="P825" s="173" t="s">
        <v>1617</v>
      </c>
      <c r="Q825" s="174">
        <v>16</v>
      </c>
      <c r="R825" s="173" t="s">
        <v>1617</v>
      </c>
      <c r="S825" s="173" t="s">
        <v>1566</v>
      </c>
      <c r="T825" s="173">
        <v>12178</v>
      </c>
      <c r="U825" s="170">
        <f t="shared" si="66"/>
        <v>194848</v>
      </c>
    </row>
    <row r="826" spans="1:21" ht="14.25" customHeight="1" x14ac:dyDescent="0.15">
      <c r="A826" s="173" t="s">
        <v>43</v>
      </c>
      <c r="B826" s="173" t="s">
        <v>1600</v>
      </c>
      <c r="C826" s="173" t="str">
        <f t="shared" si="62"/>
        <v>Connecting Taxiway</v>
      </c>
      <c r="D826" s="173" t="str">
        <f t="shared" si="63"/>
        <v>N/A or No Data</v>
      </c>
      <c r="E826" s="173" t="str">
        <f t="shared" si="64"/>
        <v>N/A or No Data</v>
      </c>
      <c r="F826" s="173">
        <v>0</v>
      </c>
      <c r="G826" s="173" t="s">
        <v>1555</v>
      </c>
      <c r="H826" s="173" t="str">
        <f t="shared" si="65"/>
        <v>CNB-CTB-001</v>
      </c>
      <c r="I826" s="173" t="s">
        <v>2505</v>
      </c>
      <c r="J826" s="173" t="s">
        <v>11766</v>
      </c>
      <c r="K826" s="174">
        <v>22</v>
      </c>
      <c r="L826" s="174">
        <v>15</v>
      </c>
      <c r="M826" s="174">
        <v>25</v>
      </c>
      <c r="N826" s="174">
        <v>34</v>
      </c>
      <c r="O826" s="174">
        <v>34</v>
      </c>
      <c r="P826" s="173" t="s">
        <v>1604</v>
      </c>
      <c r="Q826" s="174">
        <v>78</v>
      </c>
      <c r="R826" s="173" t="s">
        <v>1604</v>
      </c>
      <c r="S826" s="173" t="s">
        <v>1558</v>
      </c>
      <c r="T826" s="173">
        <v>11603</v>
      </c>
      <c r="U826" s="170">
        <f t="shared" si="66"/>
        <v>905034</v>
      </c>
    </row>
    <row r="827" spans="1:21" ht="14.25" customHeight="1" x14ac:dyDescent="0.15">
      <c r="A827" s="173" t="s">
        <v>55</v>
      </c>
      <c r="B827" s="173" t="s">
        <v>2221</v>
      </c>
      <c r="C827" s="173" t="str">
        <f t="shared" si="62"/>
        <v>Runway Turnaround</v>
      </c>
      <c r="D827" s="173" t="str">
        <f t="shared" si="63"/>
        <v>N/A or No Data</v>
      </c>
      <c r="E827" s="173" t="str">
        <f t="shared" si="64"/>
        <v>N/A or No Data</v>
      </c>
      <c r="F827" s="173">
        <v>0</v>
      </c>
      <c r="G827" s="173" t="s">
        <v>1555</v>
      </c>
      <c r="H827" s="173" t="str">
        <f t="shared" si="65"/>
        <v>TOB-RTA-001</v>
      </c>
      <c r="I827" s="173" t="s">
        <v>2506</v>
      </c>
      <c r="J827" s="173" t="s">
        <v>11766</v>
      </c>
      <c r="K827" s="174">
        <v>30</v>
      </c>
      <c r="L827" s="174">
        <v>12</v>
      </c>
      <c r="M827" s="174">
        <v>24</v>
      </c>
      <c r="N827" s="174">
        <v>34</v>
      </c>
      <c r="O827" s="174">
        <v>34</v>
      </c>
      <c r="P827" s="173" t="s">
        <v>1676</v>
      </c>
      <c r="Q827" s="174">
        <v>91</v>
      </c>
      <c r="R827" s="173" t="s">
        <v>1676</v>
      </c>
      <c r="S827" s="173" t="s">
        <v>1558</v>
      </c>
      <c r="T827" s="173">
        <v>7762</v>
      </c>
      <c r="U827" s="170">
        <f t="shared" si="66"/>
        <v>706342</v>
      </c>
    </row>
    <row r="828" spans="1:21" ht="14.25" customHeight="1" x14ac:dyDescent="0.15">
      <c r="A828" s="173" t="s">
        <v>111</v>
      </c>
      <c r="B828" s="173" t="s">
        <v>1563</v>
      </c>
      <c r="C828" s="173" t="str">
        <f t="shared" si="62"/>
        <v>Taxilane</v>
      </c>
      <c r="D828" s="173" t="str">
        <f t="shared" si="63"/>
        <v>N/A or No Data</v>
      </c>
      <c r="E828" s="173" t="str">
        <f t="shared" si="64"/>
        <v>N/A or No Data</v>
      </c>
      <c r="F828" s="173">
        <v>0</v>
      </c>
      <c r="G828" s="173" t="s">
        <v>1568</v>
      </c>
      <c r="H828" s="173" t="str">
        <f t="shared" si="65"/>
        <v>MJQ-TLA-002</v>
      </c>
      <c r="I828" s="173" t="s">
        <v>2507</v>
      </c>
      <c r="J828" s="173" t="s">
        <v>11766</v>
      </c>
      <c r="K828" s="174">
        <v>38</v>
      </c>
      <c r="L828" s="174">
        <v>27</v>
      </c>
      <c r="M828" s="174">
        <v>39</v>
      </c>
      <c r="N828" s="174">
        <v>52</v>
      </c>
      <c r="O828" s="174">
        <v>52</v>
      </c>
      <c r="P828" s="173" t="s">
        <v>1576</v>
      </c>
      <c r="Q828" s="174">
        <v>62</v>
      </c>
      <c r="R828" s="173" t="s">
        <v>1576</v>
      </c>
      <c r="S828" s="173" t="s">
        <v>1586</v>
      </c>
      <c r="T828" s="173">
        <v>24011</v>
      </c>
      <c r="U828" s="170">
        <f t="shared" si="66"/>
        <v>1488682</v>
      </c>
    </row>
    <row r="829" spans="1:21" ht="14.25" customHeight="1" x14ac:dyDescent="0.15">
      <c r="A829" s="173" t="s">
        <v>239</v>
      </c>
      <c r="B829" s="173" t="s">
        <v>2179</v>
      </c>
      <c r="C829" s="173" t="str">
        <f t="shared" si="62"/>
        <v>Connecting Taxiway</v>
      </c>
      <c r="D829" s="173" t="str">
        <f t="shared" si="63"/>
        <v>N/A or No Data</v>
      </c>
      <c r="E829" s="173" t="str">
        <f t="shared" si="64"/>
        <v>N/A or No Data</v>
      </c>
      <c r="F829" s="173">
        <v>0</v>
      </c>
      <c r="G829" s="173" t="s">
        <v>1555</v>
      </c>
      <c r="H829" s="173" t="str">
        <f t="shared" si="65"/>
        <v>TWM-CTF-001</v>
      </c>
      <c r="I829" s="173" t="s">
        <v>2508</v>
      </c>
      <c r="J829" s="173" t="s">
        <v>11766</v>
      </c>
      <c r="K829" s="174">
        <v>13</v>
      </c>
      <c r="L829" s="174">
        <v>9</v>
      </c>
      <c r="M829" s="174">
        <v>16</v>
      </c>
      <c r="N829" s="174">
        <v>23</v>
      </c>
      <c r="O829" s="174">
        <v>23</v>
      </c>
      <c r="P829" s="173" t="s">
        <v>1599</v>
      </c>
      <c r="Q829" s="174">
        <v>87</v>
      </c>
      <c r="R829" s="173" t="s">
        <v>1599</v>
      </c>
      <c r="S829" s="173" t="s">
        <v>1558</v>
      </c>
      <c r="T829" s="173">
        <v>4479</v>
      </c>
      <c r="U829" s="170">
        <f t="shared" si="66"/>
        <v>389673</v>
      </c>
    </row>
    <row r="830" spans="1:21" ht="14.25" customHeight="1" x14ac:dyDescent="0.15">
      <c r="A830" s="173" t="s">
        <v>41</v>
      </c>
      <c r="B830" s="173" t="s">
        <v>1563</v>
      </c>
      <c r="C830" s="173" t="str">
        <f t="shared" si="62"/>
        <v>Taxilane</v>
      </c>
      <c r="D830" s="173" t="str">
        <f t="shared" si="63"/>
        <v>N/A or No Data</v>
      </c>
      <c r="E830" s="173" t="str">
        <f t="shared" si="64"/>
        <v>N/A or No Data</v>
      </c>
      <c r="F830" s="173">
        <v>0</v>
      </c>
      <c r="G830" s="173" t="s">
        <v>1581</v>
      </c>
      <c r="H830" s="173" t="str">
        <f t="shared" si="65"/>
        <v>CBG-TLA-003</v>
      </c>
      <c r="I830" s="173" t="s">
        <v>2509</v>
      </c>
      <c r="J830" s="173" t="s">
        <v>11766</v>
      </c>
      <c r="K830" s="174">
        <v>14</v>
      </c>
      <c r="L830" s="174">
        <v>10</v>
      </c>
      <c r="M830" s="174">
        <v>17</v>
      </c>
      <c r="N830" s="174">
        <v>25</v>
      </c>
      <c r="O830" s="174">
        <v>25</v>
      </c>
      <c r="P830" s="173" t="s">
        <v>1722</v>
      </c>
      <c r="Q830" s="174">
        <v>86</v>
      </c>
      <c r="R830" s="173" t="s">
        <v>1722</v>
      </c>
      <c r="S830" s="173" t="s">
        <v>1558</v>
      </c>
      <c r="T830" s="173">
        <v>15962</v>
      </c>
      <c r="U830" s="170">
        <f t="shared" si="66"/>
        <v>1372732</v>
      </c>
    </row>
    <row r="831" spans="1:21" ht="14.25" customHeight="1" x14ac:dyDescent="0.15">
      <c r="A831" s="173" t="s">
        <v>119</v>
      </c>
      <c r="B831" s="173" t="s">
        <v>1583</v>
      </c>
      <c r="C831" s="173" t="str">
        <f t="shared" si="62"/>
        <v>Apron</v>
      </c>
      <c r="D831" s="173" t="str">
        <f t="shared" si="63"/>
        <v>N/A or No Data</v>
      </c>
      <c r="E831" s="173" t="str">
        <f t="shared" si="64"/>
        <v>N/A or No Data</v>
      </c>
      <c r="F831" s="173">
        <v>0</v>
      </c>
      <c r="G831" s="173" t="s">
        <v>1828</v>
      </c>
      <c r="H831" s="173" t="str">
        <f t="shared" si="65"/>
        <v>LXL-APA-005</v>
      </c>
      <c r="I831" s="173" t="s">
        <v>2510</v>
      </c>
      <c r="J831" s="173" t="s">
        <v>11766</v>
      </c>
      <c r="K831" s="174">
        <v>34</v>
      </c>
      <c r="L831" s="174">
        <v>17</v>
      </c>
      <c r="M831" s="174">
        <v>27</v>
      </c>
      <c r="N831" s="174">
        <v>38</v>
      </c>
      <c r="O831" s="174">
        <v>38</v>
      </c>
      <c r="P831" s="173" t="s">
        <v>1579</v>
      </c>
      <c r="Q831" s="174">
        <v>66</v>
      </c>
      <c r="R831" s="173" t="s">
        <v>1579</v>
      </c>
      <c r="S831" s="173" t="s">
        <v>1586</v>
      </c>
      <c r="T831" s="173">
        <v>4069</v>
      </c>
      <c r="U831" s="170">
        <f t="shared" si="66"/>
        <v>268554</v>
      </c>
    </row>
    <row r="832" spans="1:21" ht="14.25" customHeight="1" x14ac:dyDescent="0.15">
      <c r="A832" s="173" t="s">
        <v>5</v>
      </c>
      <c r="B832" s="173" t="s">
        <v>1563</v>
      </c>
      <c r="C832" s="173" t="str">
        <f t="shared" si="62"/>
        <v>Taxilane</v>
      </c>
      <c r="D832" s="173" t="str">
        <f t="shared" si="63"/>
        <v>N/A or No Data</v>
      </c>
      <c r="E832" s="173" t="str">
        <f t="shared" si="64"/>
        <v>N/A or No Data</v>
      </c>
      <c r="F832" s="173">
        <v>0</v>
      </c>
      <c r="G832" s="173" t="s">
        <v>1555</v>
      </c>
      <c r="H832" s="173" t="str">
        <f t="shared" si="65"/>
        <v>AIT-TLA-001</v>
      </c>
      <c r="I832" s="173" t="s">
        <v>2511</v>
      </c>
      <c r="J832" s="173" t="s">
        <v>11766</v>
      </c>
      <c r="K832" s="174">
        <v>1</v>
      </c>
      <c r="L832" s="174">
        <v>1</v>
      </c>
      <c r="M832" s="174">
        <v>7</v>
      </c>
      <c r="N832" s="174">
        <v>10</v>
      </c>
      <c r="O832" s="174">
        <v>10</v>
      </c>
      <c r="P832" s="173" t="s">
        <v>1579</v>
      </c>
      <c r="Q832" s="174">
        <v>99</v>
      </c>
      <c r="R832" s="173" t="s">
        <v>1579</v>
      </c>
      <c r="S832" s="173" t="s">
        <v>1558</v>
      </c>
      <c r="T832" s="173">
        <v>19351</v>
      </c>
      <c r="U832" s="170">
        <f t="shared" si="66"/>
        <v>1915749</v>
      </c>
    </row>
    <row r="833" spans="1:21" ht="14.25" customHeight="1" x14ac:dyDescent="0.15">
      <c r="A833" s="173" t="s">
        <v>155</v>
      </c>
      <c r="B833" s="173" t="s">
        <v>1655</v>
      </c>
      <c r="C833" s="173" t="str">
        <f t="shared" si="62"/>
        <v>Connecting Taxiway</v>
      </c>
      <c r="D833" s="173" t="str">
        <f t="shared" si="63"/>
        <v>N/A or No Data</v>
      </c>
      <c r="E833" s="173" t="str">
        <f t="shared" si="64"/>
        <v>N/A or No Data</v>
      </c>
      <c r="F833" s="173">
        <v>0</v>
      </c>
      <c r="G833" s="173" t="s">
        <v>1555</v>
      </c>
      <c r="H833" s="173" t="str">
        <f t="shared" si="65"/>
        <v>JKJ-CTA2-001</v>
      </c>
      <c r="I833" s="173" t="s">
        <v>2512</v>
      </c>
      <c r="J833" s="173" t="s">
        <v>11766</v>
      </c>
      <c r="K833" s="174">
        <v>35</v>
      </c>
      <c r="L833" s="174">
        <v>25</v>
      </c>
      <c r="M833" s="174">
        <v>37</v>
      </c>
      <c r="N833" s="174">
        <v>49</v>
      </c>
      <c r="O833" s="174">
        <v>49</v>
      </c>
      <c r="P833" s="173" t="s">
        <v>1836</v>
      </c>
      <c r="Q833" s="174">
        <v>65</v>
      </c>
      <c r="R833" s="173" t="s">
        <v>1836</v>
      </c>
      <c r="S833" s="173" t="s">
        <v>1586</v>
      </c>
      <c r="T833" s="173">
        <v>8873</v>
      </c>
      <c r="U833" s="170">
        <f t="shared" si="66"/>
        <v>576745</v>
      </c>
    </row>
    <row r="834" spans="1:21" ht="14.25" customHeight="1" x14ac:dyDescent="0.15">
      <c r="A834" s="173" t="s">
        <v>97</v>
      </c>
      <c r="B834" s="173" t="s">
        <v>1563</v>
      </c>
      <c r="C834" s="173" t="str">
        <f t="shared" si="62"/>
        <v>Taxilane</v>
      </c>
      <c r="D834" s="173" t="str">
        <f t="shared" si="63"/>
        <v>N/A or No Data</v>
      </c>
      <c r="E834" s="173" t="str">
        <f t="shared" si="64"/>
        <v>N/A or No Data</v>
      </c>
      <c r="F834" s="173">
        <v>0</v>
      </c>
      <c r="G834" s="173" t="s">
        <v>1568</v>
      </c>
      <c r="H834" s="173" t="str">
        <f t="shared" si="65"/>
        <v>1D6-TLA-002</v>
      </c>
      <c r="I834" s="173" t="s">
        <v>2513</v>
      </c>
      <c r="J834" s="173" t="s">
        <v>11766</v>
      </c>
      <c r="K834" s="174">
        <v>21</v>
      </c>
      <c r="L834" s="174">
        <v>14</v>
      </c>
      <c r="M834" s="174">
        <v>24</v>
      </c>
      <c r="N834" s="174">
        <v>33</v>
      </c>
      <c r="O834" s="174">
        <v>33</v>
      </c>
      <c r="P834" s="173" t="s">
        <v>1683</v>
      </c>
      <c r="Q834" s="174">
        <v>79</v>
      </c>
      <c r="R834" s="173" t="s">
        <v>1683</v>
      </c>
      <c r="S834" s="173" t="s">
        <v>1558</v>
      </c>
      <c r="T834" s="173">
        <v>15150</v>
      </c>
      <c r="U834" s="170">
        <f t="shared" si="66"/>
        <v>1196850</v>
      </c>
    </row>
    <row r="835" spans="1:21" ht="14.25" customHeight="1" x14ac:dyDescent="0.15">
      <c r="A835" s="173" t="s">
        <v>251</v>
      </c>
      <c r="B835" s="173" t="s">
        <v>1563</v>
      </c>
      <c r="C835" s="173" t="str">
        <f t="shared" si="62"/>
        <v>Taxilane</v>
      </c>
      <c r="D835" s="173" t="str">
        <f t="shared" si="63"/>
        <v>N/A or No Data</v>
      </c>
      <c r="E835" s="173" t="str">
        <f t="shared" si="64"/>
        <v>N/A or No Data</v>
      </c>
      <c r="F835" s="173">
        <v>0</v>
      </c>
      <c r="G835" s="173" t="s">
        <v>1555</v>
      </c>
      <c r="H835" s="173" t="str">
        <f t="shared" si="65"/>
        <v>ACQ-TLA-001</v>
      </c>
      <c r="I835" s="173" t="s">
        <v>2514</v>
      </c>
      <c r="J835" s="173" t="s">
        <v>11766</v>
      </c>
      <c r="K835" s="174">
        <v>15</v>
      </c>
      <c r="L835" s="174">
        <v>10</v>
      </c>
      <c r="M835" s="174">
        <v>18</v>
      </c>
      <c r="N835" s="174">
        <v>26</v>
      </c>
      <c r="O835" s="174">
        <v>26</v>
      </c>
      <c r="P835" s="173" t="s">
        <v>1576</v>
      </c>
      <c r="Q835" s="174">
        <v>85</v>
      </c>
      <c r="R835" s="173" t="s">
        <v>1576</v>
      </c>
      <c r="S835" s="173" t="s">
        <v>1558</v>
      </c>
      <c r="T835" s="173">
        <v>11195</v>
      </c>
      <c r="U835" s="170">
        <f t="shared" si="66"/>
        <v>951575</v>
      </c>
    </row>
    <row r="836" spans="1:21" ht="14.25" customHeight="1" x14ac:dyDescent="0.15">
      <c r="A836" s="173" t="s">
        <v>135</v>
      </c>
      <c r="B836" s="173" t="s">
        <v>1580</v>
      </c>
      <c r="C836" s="173" t="str">
        <f t="shared" ref="C836:C899" si="67">IF(ISNUMBER(SEARCH("RY",B836)),"Runway",IF(ISNUMBER(SEARCH("CT",B836)),"Connecting Taxiway",IF(ISNUMBER(SEARCH("AP",B836)),"Apron",IF(ISNUMBER(SEARCH("TL",B836)),"Taxilane",IF(ISNUMBER(SEARCH("PPT",B836)),"Partial Parallel",IF(ISNUMBER(SEARCH("TW",B836)),"Taxiway",IF(ISNUMBER(SEARCH("RP",B836)),"Run-Up",IF(ISNUMBER(SEARCH("RT",B836)),"Runway Turnaround",IF(ISNUMBER(SEARCH("PT",B836)),"Parallel Taxiway","Other")))))))))</f>
        <v>Parallel Taxiway</v>
      </c>
      <c r="D836" s="173" t="str">
        <f t="shared" ref="D836:D899" si="68">IF(C836="Runway",RIGHT(B836,LEN(B836)-FIND("Y",B836)),"N/A or No Data")</f>
        <v>N/A or No Data</v>
      </c>
      <c r="E836" s="173" t="str">
        <f t="shared" ref="E836:E899" si="69">IF(LEN(D836)=3,_xlfn.CONCAT("0",LEFT(D836,1),"/",RIGHT(D836,2)),IF(LEN(D836)=4,_xlfn.CONCAT(LEFT(D836,2),"/",RIGHT(D836,2)),"N/A or No Data"))</f>
        <v>N/A or No Data</v>
      </c>
      <c r="F836" s="173">
        <v>0</v>
      </c>
      <c r="G836" s="173" t="s">
        <v>1581</v>
      </c>
      <c r="H836" s="173" t="str">
        <f t="shared" si="65"/>
        <v>MGG-PTA-003</v>
      </c>
      <c r="I836" s="173" t="s">
        <v>2515</v>
      </c>
      <c r="J836" s="173" t="s">
        <v>11766</v>
      </c>
      <c r="K836" s="174">
        <v>5</v>
      </c>
      <c r="L836" s="174">
        <v>4</v>
      </c>
      <c r="M836" s="174">
        <v>10</v>
      </c>
      <c r="N836" s="174">
        <v>14</v>
      </c>
      <c r="O836" s="174">
        <v>14</v>
      </c>
      <c r="P836" s="173" t="s">
        <v>1570</v>
      </c>
      <c r="Q836" s="174">
        <v>95</v>
      </c>
      <c r="R836" s="173" t="s">
        <v>1570</v>
      </c>
      <c r="S836" s="173" t="s">
        <v>1558</v>
      </c>
      <c r="T836" s="173">
        <v>6444</v>
      </c>
      <c r="U836" s="170">
        <f t="shared" si="66"/>
        <v>612180</v>
      </c>
    </row>
    <row r="837" spans="1:21" ht="14.25" customHeight="1" x14ac:dyDescent="0.15">
      <c r="A837" s="173" t="s">
        <v>13</v>
      </c>
      <c r="B837" s="173" t="s">
        <v>1580</v>
      </c>
      <c r="C837" s="173" t="str">
        <f t="shared" si="67"/>
        <v>Parallel Taxiway</v>
      </c>
      <c r="D837" s="173" t="str">
        <f t="shared" si="68"/>
        <v>N/A or No Data</v>
      </c>
      <c r="E837" s="173" t="str">
        <f t="shared" si="69"/>
        <v>N/A or No Data</v>
      </c>
      <c r="F837" s="173">
        <v>0</v>
      </c>
      <c r="G837" s="173" t="s">
        <v>1555</v>
      </c>
      <c r="H837" s="173" t="str">
        <f t="shared" ref="H837:H900" si="70">_xlfn.CONCAT(A837,"-",B837,"-",G837)</f>
        <v>AUM-PTA-001</v>
      </c>
      <c r="I837" s="173" t="s">
        <v>2516</v>
      </c>
      <c r="J837" s="173" t="s">
        <v>11766</v>
      </c>
      <c r="K837" s="174">
        <v>18</v>
      </c>
      <c r="L837" s="174">
        <v>12</v>
      </c>
      <c r="M837" s="174">
        <v>21</v>
      </c>
      <c r="N837" s="174">
        <v>29</v>
      </c>
      <c r="O837" s="174">
        <v>29</v>
      </c>
      <c r="P837" s="173" t="s">
        <v>1629</v>
      </c>
      <c r="Q837" s="174">
        <v>82</v>
      </c>
      <c r="R837" s="173" t="s">
        <v>1629</v>
      </c>
      <c r="S837" s="173" t="s">
        <v>1558</v>
      </c>
      <c r="T837" s="173">
        <v>292081</v>
      </c>
      <c r="U837" s="170">
        <f t="shared" ref="U837:U900" si="71">T837*Q837</f>
        <v>23950642</v>
      </c>
    </row>
    <row r="838" spans="1:21" ht="14.25" customHeight="1" x14ac:dyDescent="0.15">
      <c r="A838" s="173" t="s">
        <v>67</v>
      </c>
      <c r="B838" s="173" t="s">
        <v>1627</v>
      </c>
      <c r="C838" s="173" t="str">
        <f t="shared" si="67"/>
        <v>Connecting Taxiway</v>
      </c>
      <c r="D838" s="173" t="str">
        <f t="shared" si="68"/>
        <v>N/A or No Data</v>
      </c>
      <c r="E838" s="173" t="str">
        <f t="shared" si="69"/>
        <v>N/A or No Data</v>
      </c>
      <c r="F838" s="173">
        <v>0</v>
      </c>
      <c r="G838" s="173" t="s">
        <v>1568</v>
      </c>
      <c r="H838" s="173" t="str">
        <f t="shared" si="70"/>
        <v>EVM-CTA-002</v>
      </c>
      <c r="I838" s="173" t="s">
        <v>2517</v>
      </c>
      <c r="J838" s="173" t="s">
        <v>11766</v>
      </c>
      <c r="K838" s="174">
        <v>61</v>
      </c>
      <c r="L838" s="174">
        <v>47</v>
      </c>
      <c r="M838" s="174">
        <v>61</v>
      </c>
      <c r="N838" s="174">
        <v>75</v>
      </c>
      <c r="O838" s="174">
        <v>75</v>
      </c>
      <c r="P838" s="173" t="s">
        <v>1607</v>
      </c>
      <c r="Q838" s="174">
        <v>38</v>
      </c>
      <c r="R838" s="173" t="s">
        <v>1607</v>
      </c>
      <c r="S838" s="173" t="s">
        <v>1566</v>
      </c>
      <c r="T838" s="173">
        <v>23568</v>
      </c>
      <c r="U838" s="170">
        <f t="shared" si="71"/>
        <v>895584</v>
      </c>
    </row>
    <row r="839" spans="1:21" ht="14.25" customHeight="1" x14ac:dyDescent="0.15">
      <c r="A839" s="173" t="s">
        <v>87</v>
      </c>
      <c r="B839" s="173" t="s">
        <v>2258</v>
      </c>
      <c r="C839" s="173" t="str">
        <f t="shared" si="67"/>
        <v>Taxilane</v>
      </c>
      <c r="D839" s="173" t="str">
        <f t="shared" si="68"/>
        <v>N/A or No Data</v>
      </c>
      <c r="E839" s="173" t="str">
        <f t="shared" si="69"/>
        <v>N/A or No Data</v>
      </c>
      <c r="F839" s="173">
        <v>0</v>
      </c>
      <c r="G839" s="173" t="s">
        <v>1555</v>
      </c>
      <c r="H839" s="173" t="str">
        <f t="shared" si="70"/>
        <v>GPZ-TLD-001</v>
      </c>
      <c r="I839" s="173" t="s">
        <v>2518</v>
      </c>
      <c r="J839" s="173" t="s">
        <v>11766</v>
      </c>
      <c r="K839" s="174">
        <v>8</v>
      </c>
      <c r="L839" s="174">
        <v>6</v>
      </c>
      <c r="M839" s="174">
        <v>12</v>
      </c>
      <c r="N839" s="174">
        <v>18</v>
      </c>
      <c r="O839" s="174">
        <v>18</v>
      </c>
      <c r="P839" s="173" t="s">
        <v>1579</v>
      </c>
      <c r="Q839" s="174">
        <v>92</v>
      </c>
      <c r="R839" s="173" t="s">
        <v>1579</v>
      </c>
      <c r="S839" s="173" t="s">
        <v>1558</v>
      </c>
      <c r="T839" s="173">
        <v>32572</v>
      </c>
      <c r="U839" s="170">
        <f t="shared" si="71"/>
        <v>2996624</v>
      </c>
    </row>
    <row r="840" spans="1:21" ht="14.25" customHeight="1" x14ac:dyDescent="0.15">
      <c r="A840" s="173" t="s">
        <v>33</v>
      </c>
      <c r="B840" s="173" t="s">
        <v>1755</v>
      </c>
      <c r="C840" s="173" t="str">
        <f t="shared" si="67"/>
        <v>Parallel Taxiway</v>
      </c>
      <c r="D840" s="173" t="str">
        <f t="shared" si="68"/>
        <v>N/A or No Data</v>
      </c>
      <c r="E840" s="173" t="str">
        <f t="shared" si="69"/>
        <v>N/A or No Data</v>
      </c>
      <c r="F840" s="173">
        <v>0</v>
      </c>
      <c r="G840" s="173" t="s">
        <v>1581</v>
      </c>
      <c r="H840" s="173" t="str">
        <f t="shared" si="70"/>
        <v>BRD-PTC-003</v>
      </c>
      <c r="I840" s="173" t="s">
        <v>2519</v>
      </c>
      <c r="J840" s="173" t="s">
        <v>11766</v>
      </c>
      <c r="K840" s="174">
        <v>36</v>
      </c>
      <c r="L840" s="174">
        <v>26</v>
      </c>
      <c r="M840" s="174">
        <v>37</v>
      </c>
      <c r="N840" s="174">
        <v>50</v>
      </c>
      <c r="O840" s="174">
        <v>50</v>
      </c>
      <c r="P840" s="173" t="s">
        <v>1778</v>
      </c>
      <c r="Q840" s="174">
        <v>64</v>
      </c>
      <c r="R840" s="173" t="s">
        <v>1778</v>
      </c>
      <c r="S840" s="173" t="s">
        <v>1586</v>
      </c>
      <c r="T840" s="173">
        <v>189432</v>
      </c>
      <c r="U840" s="170">
        <f t="shared" si="71"/>
        <v>12123648</v>
      </c>
    </row>
    <row r="841" spans="1:21" ht="14.25" customHeight="1" x14ac:dyDescent="0.15">
      <c r="A841" s="173" t="s">
        <v>21</v>
      </c>
      <c r="B841" s="173" t="s">
        <v>1637</v>
      </c>
      <c r="C841" s="173" t="str">
        <f t="shared" si="67"/>
        <v>Apron</v>
      </c>
      <c r="D841" s="173" t="str">
        <f t="shared" si="68"/>
        <v>N/A or No Data</v>
      </c>
      <c r="E841" s="173" t="str">
        <f t="shared" si="69"/>
        <v>N/A or No Data</v>
      </c>
      <c r="F841" s="173">
        <v>0</v>
      </c>
      <c r="G841" s="173" t="s">
        <v>1663</v>
      </c>
      <c r="H841" s="173" t="str">
        <f t="shared" si="70"/>
        <v>BJI-APB-004</v>
      </c>
      <c r="I841" s="173" t="s">
        <v>2520</v>
      </c>
      <c r="J841" s="173" t="s">
        <v>11766</v>
      </c>
      <c r="K841" s="174">
        <v>29</v>
      </c>
      <c r="L841" s="174">
        <v>11</v>
      </c>
      <c r="M841" s="174">
        <v>23</v>
      </c>
      <c r="N841" s="174">
        <v>33</v>
      </c>
      <c r="O841" s="174">
        <v>33</v>
      </c>
      <c r="P841" s="173" t="s">
        <v>1585</v>
      </c>
      <c r="Q841" s="174">
        <v>81</v>
      </c>
      <c r="R841" s="173" t="s">
        <v>1585</v>
      </c>
      <c r="S841" s="173" t="s">
        <v>1558</v>
      </c>
      <c r="T841" s="173">
        <v>36517</v>
      </c>
      <c r="U841" s="170">
        <f t="shared" si="71"/>
        <v>2957877</v>
      </c>
    </row>
    <row r="842" spans="1:21" ht="14.25" customHeight="1" x14ac:dyDescent="0.15">
      <c r="A842" s="173" t="s">
        <v>5</v>
      </c>
      <c r="B842" s="173" t="s">
        <v>2202</v>
      </c>
      <c r="C842" s="173" t="str">
        <f t="shared" si="67"/>
        <v>Taxilane</v>
      </c>
      <c r="D842" s="173" t="str">
        <f t="shared" si="68"/>
        <v>N/A or No Data</v>
      </c>
      <c r="E842" s="173" t="str">
        <f t="shared" si="69"/>
        <v>N/A or No Data</v>
      </c>
      <c r="F842" s="173">
        <v>0</v>
      </c>
      <c r="G842" s="173" t="s">
        <v>1555</v>
      </c>
      <c r="H842" s="173" t="str">
        <f t="shared" si="70"/>
        <v>AIT-TLC-001</v>
      </c>
      <c r="I842" s="173" t="s">
        <v>2521</v>
      </c>
      <c r="J842" s="173" t="s">
        <v>11766</v>
      </c>
      <c r="K842" s="174">
        <v>3</v>
      </c>
      <c r="L842" s="174">
        <v>2</v>
      </c>
      <c r="M842" s="174">
        <v>8</v>
      </c>
      <c r="N842" s="174">
        <v>12</v>
      </c>
      <c r="O842" s="174">
        <v>12</v>
      </c>
      <c r="P842" s="173" t="s">
        <v>1579</v>
      </c>
      <c r="Q842" s="174">
        <v>97</v>
      </c>
      <c r="R842" s="173" t="s">
        <v>1579</v>
      </c>
      <c r="S842" s="173" t="s">
        <v>1558</v>
      </c>
      <c r="T842" s="173">
        <v>16572</v>
      </c>
      <c r="U842" s="170">
        <f t="shared" si="71"/>
        <v>1607484</v>
      </c>
    </row>
    <row r="843" spans="1:21" ht="14.25" customHeight="1" x14ac:dyDescent="0.15">
      <c r="A843" s="173" t="s">
        <v>259</v>
      </c>
      <c r="B843" s="173" t="s">
        <v>2522</v>
      </c>
      <c r="C843" s="173" t="str">
        <f t="shared" si="67"/>
        <v>Taxilane</v>
      </c>
      <c r="D843" s="173" t="str">
        <f t="shared" si="68"/>
        <v>N/A or No Data</v>
      </c>
      <c r="E843" s="173" t="str">
        <f t="shared" si="69"/>
        <v>N/A or No Data</v>
      </c>
      <c r="F843" s="173">
        <v>0</v>
      </c>
      <c r="G843" s="173" t="s">
        <v>1555</v>
      </c>
      <c r="H843" s="173" t="str">
        <f t="shared" si="70"/>
        <v>BDH-TLH-001</v>
      </c>
      <c r="I843" s="173" t="s">
        <v>2523</v>
      </c>
      <c r="J843" s="173" t="s">
        <v>11766</v>
      </c>
      <c r="K843" s="174">
        <v>14</v>
      </c>
      <c r="L843" s="174">
        <v>10</v>
      </c>
      <c r="M843" s="174">
        <v>17</v>
      </c>
      <c r="N843" s="174">
        <v>25</v>
      </c>
      <c r="O843" s="174">
        <v>25</v>
      </c>
      <c r="P843" s="173" t="s">
        <v>1691</v>
      </c>
      <c r="Q843" s="174">
        <v>86</v>
      </c>
      <c r="R843" s="173" t="s">
        <v>1691</v>
      </c>
      <c r="S843" s="173" t="s">
        <v>1558</v>
      </c>
      <c r="T843" s="173">
        <v>17286</v>
      </c>
      <c r="U843" s="170">
        <f t="shared" si="71"/>
        <v>1486596</v>
      </c>
    </row>
    <row r="844" spans="1:21" ht="14.25" customHeight="1" x14ac:dyDescent="0.15">
      <c r="A844" s="173" t="s">
        <v>55</v>
      </c>
      <c r="B844" s="173" t="s">
        <v>1583</v>
      </c>
      <c r="C844" s="173" t="str">
        <f t="shared" si="67"/>
        <v>Apron</v>
      </c>
      <c r="D844" s="173" t="str">
        <f t="shared" si="68"/>
        <v>N/A or No Data</v>
      </c>
      <c r="E844" s="173" t="str">
        <f t="shared" si="69"/>
        <v>N/A or No Data</v>
      </c>
      <c r="F844" s="173">
        <v>0</v>
      </c>
      <c r="G844" s="173" t="s">
        <v>1555</v>
      </c>
      <c r="H844" s="173" t="str">
        <f t="shared" si="70"/>
        <v>TOB-APA-001</v>
      </c>
      <c r="I844" s="173" t="s">
        <v>2524</v>
      </c>
      <c r="J844" s="173" t="s">
        <v>11766</v>
      </c>
      <c r="K844" s="174">
        <v>31</v>
      </c>
      <c r="L844" s="174">
        <v>14</v>
      </c>
      <c r="M844" s="174">
        <v>25</v>
      </c>
      <c r="N844" s="174">
        <v>35</v>
      </c>
      <c r="O844" s="174">
        <v>35</v>
      </c>
      <c r="P844" s="173" t="s">
        <v>1676</v>
      </c>
      <c r="Q844" s="174">
        <v>90</v>
      </c>
      <c r="R844" s="173" t="s">
        <v>1676</v>
      </c>
      <c r="S844" s="173" t="s">
        <v>1558</v>
      </c>
      <c r="T844" s="173">
        <v>45453</v>
      </c>
      <c r="U844" s="170">
        <f t="shared" si="71"/>
        <v>4090770</v>
      </c>
    </row>
    <row r="845" spans="1:21" ht="14.25" customHeight="1" x14ac:dyDescent="0.15">
      <c r="A845" s="173" t="s">
        <v>193</v>
      </c>
      <c r="B845" s="173" t="s">
        <v>1563</v>
      </c>
      <c r="C845" s="173" t="str">
        <f t="shared" si="67"/>
        <v>Taxilane</v>
      </c>
      <c r="D845" s="173" t="str">
        <f t="shared" si="68"/>
        <v>N/A or No Data</v>
      </c>
      <c r="E845" s="173" t="str">
        <f t="shared" si="69"/>
        <v>N/A or No Data</v>
      </c>
      <c r="F845" s="173">
        <v>0</v>
      </c>
      <c r="G845" s="173" t="s">
        <v>1555</v>
      </c>
      <c r="H845" s="173" t="str">
        <f t="shared" si="70"/>
        <v>D81-TLA-001</v>
      </c>
      <c r="I845" s="173" t="s">
        <v>2525</v>
      </c>
      <c r="J845" s="173" t="s">
        <v>11766</v>
      </c>
      <c r="K845" s="174">
        <v>40</v>
      </c>
      <c r="L845" s="174">
        <v>29</v>
      </c>
      <c r="M845" s="174">
        <v>41</v>
      </c>
      <c r="N845" s="174">
        <v>54</v>
      </c>
      <c r="O845" s="174">
        <v>54</v>
      </c>
      <c r="P845" s="173" t="s">
        <v>1579</v>
      </c>
      <c r="Q845" s="174">
        <v>56</v>
      </c>
      <c r="R845" s="173" t="s">
        <v>1579</v>
      </c>
      <c r="S845" s="173" t="s">
        <v>1586</v>
      </c>
      <c r="T845" s="173">
        <v>31407</v>
      </c>
      <c r="U845" s="170">
        <f t="shared" si="71"/>
        <v>1758792</v>
      </c>
    </row>
    <row r="846" spans="1:21" ht="14.25" customHeight="1" x14ac:dyDescent="0.15">
      <c r="A846" s="173" t="s">
        <v>223</v>
      </c>
      <c r="B846" s="173" t="s">
        <v>1580</v>
      </c>
      <c r="C846" s="173" t="str">
        <f t="shared" si="67"/>
        <v>Parallel Taxiway</v>
      </c>
      <c r="D846" s="173" t="str">
        <f t="shared" si="68"/>
        <v>N/A or No Data</v>
      </c>
      <c r="E846" s="173" t="str">
        <f t="shared" si="69"/>
        <v>N/A or No Data</v>
      </c>
      <c r="F846" s="173">
        <v>0</v>
      </c>
      <c r="G846" s="173" t="s">
        <v>1828</v>
      </c>
      <c r="H846" s="173" t="str">
        <f t="shared" si="70"/>
        <v>SGS-PTA-005</v>
      </c>
      <c r="I846" s="173" t="s">
        <v>2526</v>
      </c>
      <c r="J846" s="173" t="s">
        <v>11766</v>
      </c>
      <c r="K846" s="174">
        <v>38</v>
      </c>
      <c r="L846" s="174">
        <v>27</v>
      </c>
      <c r="M846" s="174">
        <v>39</v>
      </c>
      <c r="N846" s="174">
        <v>52</v>
      </c>
      <c r="O846" s="174">
        <v>52</v>
      </c>
      <c r="P846" s="173" t="s">
        <v>1631</v>
      </c>
      <c r="Q846" s="174">
        <v>62</v>
      </c>
      <c r="R846" s="173" t="s">
        <v>1631</v>
      </c>
      <c r="S846" s="173" t="s">
        <v>1586</v>
      </c>
      <c r="T846" s="173">
        <v>12297</v>
      </c>
      <c r="U846" s="170">
        <f t="shared" si="71"/>
        <v>762414</v>
      </c>
    </row>
    <row r="847" spans="1:21" ht="14.25" customHeight="1" x14ac:dyDescent="0.15">
      <c r="A847" s="173" t="s">
        <v>209</v>
      </c>
      <c r="B847" s="173" t="s">
        <v>1783</v>
      </c>
      <c r="C847" s="173" t="str">
        <f t="shared" si="67"/>
        <v>Connecting Taxiway</v>
      </c>
      <c r="D847" s="173" t="str">
        <f t="shared" si="68"/>
        <v>N/A or No Data</v>
      </c>
      <c r="E847" s="173" t="str">
        <f t="shared" si="69"/>
        <v>N/A or No Data</v>
      </c>
      <c r="F847" s="173">
        <v>0</v>
      </c>
      <c r="G847" s="173" t="s">
        <v>1581</v>
      </c>
      <c r="H847" s="173" t="str">
        <f t="shared" si="70"/>
        <v>STC-CTD1-003</v>
      </c>
      <c r="I847" s="173" t="s">
        <v>2527</v>
      </c>
      <c r="J847" s="173" t="s">
        <v>11766</v>
      </c>
      <c r="K847" s="174">
        <v>36</v>
      </c>
      <c r="L847" s="174">
        <v>26</v>
      </c>
      <c r="M847" s="174">
        <v>37</v>
      </c>
      <c r="N847" s="174">
        <v>50</v>
      </c>
      <c r="O847" s="174">
        <v>50</v>
      </c>
      <c r="P847" s="173" t="s">
        <v>1570</v>
      </c>
      <c r="Q847" s="174">
        <v>64</v>
      </c>
      <c r="R847" s="173" t="s">
        <v>1570</v>
      </c>
      <c r="S847" s="173" t="s">
        <v>1586</v>
      </c>
      <c r="T847" s="173">
        <v>3695</v>
      </c>
      <c r="U847" s="170">
        <f t="shared" si="71"/>
        <v>236480</v>
      </c>
    </row>
    <row r="848" spans="1:21" ht="14.25" customHeight="1" x14ac:dyDescent="0.15">
      <c r="A848" s="173" t="s">
        <v>175</v>
      </c>
      <c r="B848" s="173" t="s">
        <v>1637</v>
      </c>
      <c r="C848" s="173" t="str">
        <f t="shared" si="67"/>
        <v>Apron</v>
      </c>
      <c r="D848" s="173" t="str">
        <f t="shared" si="68"/>
        <v>N/A or No Data</v>
      </c>
      <c r="E848" s="173" t="str">
        <f t="shared" si="69"/>
        <v>N/A or No Data</v>
      </c>
      <c r="F848" s="173">
        <v>0</v>
      </c>
      <c r="G848" s="173" t="s">
        <v>1555</v>
      </c>
      <c r="H848" s="173" t="str">
        <f t="shared" si="70"/>
        <v>PKD-APB-001</v>
      </c>
      <c r="I848" s="173" t="s">
        <v>2528</v>
      </c>
      <c r="J848" s="173" t="s">
        <v>11766</v>
      </c>
      <c r="K848" s="174">
        <v>41</v>
      </c>
      <c r="L848" s="174">
        <v>30</v>
      </c>
      <c r="M848" s="174">
        <v>42</v>
      </c>
      <c r="N848" s="174">
        <v>55</v>
      </c>
      <c r="O848" s="174">
        <v>55</v>
      </c>
      <c r="P848" s="173" t="s">
        <v>1579</v>
      </c>
      <c r="Q848" s="174">
        <v>57</v>
      </c>
      <c r="R848" s="173" t="s">
        <v>1579</v>
      </c>
      <c r="S848" s="173" t="s">
        <v>1586</v>
      </c>
      <c r="T848" s="173">
        <v>48225</v>
      </c>
      <c r="U848" s="170">
        <f t="shared" si="71"/>
        <v>2748825</v>
      </c>
    </row>
    <row r="849" spans="1:21" ht="14.25" customHeight="1" x14ac:dyDescent="0.15">
      <c r="A849" s="173" t="s">
        <v>133</v>
      </c>
      <c r="B849" s="173" t="s">
        <v>1602</v>
      </c>
      <c r="C849" s="173" t="str">
        <f t="shared" si="67"/>
        <v>Parallel Taxiway</v>
      </c>
      <c r="D849" s="173" t="str">
        <f t="shared" si="68"/>
        <v>N/A or No Data</v>
      </c>
      <c r="E849" s="173" t="str">
        <f t="shared" si="69"/>
        <v>N/A or No Data</v>
      </c>
      <c r="F849" s="173">
        <v>0</v>
      </c>
      <c r="G849" s="173" t="s">
        <v>1828</v>
      </c>
      <c r="H849" s="173" t="str">
        <f t="shared" si="70"/>
        <v>MKT-PTB-005</v>
      </c>
      <c r="I849" s="173" t="s">
        <v>2529</v>
      </c>
      <c r="J849" s="173" t="s">
        <v>11766</v>
      </c>
      <c r="K849" s="174">
        <v>16</v>
      </c>
      <c r="L849" s="174">
        <v>11</v>
      </c>
      <c r="M849" s="174">
        <v>19</v>
      </c>
      <c r="N849" s="174">
        <v>27</v>
      </c>
      <c r="O849" s="174">
        <v>27</v>
      </c>
      <c r="P849" s="173" t="s">
        <v>1604</v>
      </c>
      <c r="Q849" s="174">
        <v>84</v>
      </c>
      <c r="R849" s="173" t="s">
        <v>1604</v>
      </c>
      <c r="S849" s="173" t="s">
        <v>1558</v>
      </c>
      <c r="T849" s="173">
        <v>13726</v>
      </c>
      <c r="U849" s="170">
        <f t="shared" si="71"/>
        <v>1152984</v>
      </c>
    </row>
    <row r="850" spans="1:21" ht="14.25" customHeight="1" x14ac:dyDescent="0.15">
      <c r="A850" s="173" t="s">
        <v>223</v>
      </c>
      <c r="B850" s="173" t="s">
        <v>1627</v>
      </c>
      <c r="C850" s="173" t="str">
        <f t="shared" si="67"/>
        <v>Connecting Taxiway</v>
      </c>
      <c r="D850" s="173" t="str">
        <f t="shared" si="68"/>
        <v>N/A or No Data</v>
      </c>
      <c r="E850" s="173" t="str">
        <f t="shared" si="69"/>
        <v>N/A or No Data</v>
      </c>
      <c r="F850" s="173">
        <v>0</v>
      </c>
      <c r="G850" s="173" t="s">
        <v>1568</v>
      </c>
      <c r="H850" s="173" t="str">
        <f t="shared" si="70"/>
        <v>SGS-CTA-002</v>
      </c>
      <c r="I850" s="173" t="s">
        <v>2530</v>
      </c>
      <c r="J850" s="173" t="s">
        <v>11766</v>
      </c>
      <c r="K850" s="174">
        <v>0</v>
      </c>
      <c r="L850" s="174">
        <v>0</v>
      </c>
      <c r="M850" s="174">
        <v>0</v>
      </c>
      <c r="N850" s="174">
        <v>0</v>
      </c>
      <c r="O850" s="174">
        <v>0</v>
      </c>
      <c r="P850" s="173" t="s">
        <v>1631</v>
      </c>
      <c r="Q850" s="174">
        <v>100</v>
      </c>
      <c r="R850" s="173" t="s">
        <v>1631</v>
      </c>
      <c r="S850" s="173" t="s">
        <v>1558</v>
      </c>
      <c r="T850" s="173">
        <v>57808</v>
      </c>
      <c r="U850" s="170">
        <f t="shared" si="71"/>
        <v>5780800</v>
      </c>
    </row>
    <row r="851" spans="1:21" ht="14.25" customHeight="1" x14ac:dyDescent="0.15">
      <c r="A851" s="173" t="s">
        <v>187</v>
      </c>
      <c r="B851" s="173" t="s">
        <v>1627</v>
      </c>
      <c r="C851" s="173" t="str">
        <f t="shared" si="67"/>
        <v>Connecting Taxiway</v>
      </c>
      <c r="D851" s="173" t="str">
        <f t="shared" si="68"/>
        <v>N/A or No Data</v>
      </c>
      <c r="E851" s="173" t="str">
        <f t="shared" si="69"/>
        <v>N/A or No Data</v>
      </c>
      <c r="F851" s="173">
        <v>0</v>
      </c>
      <c r="G851" s="173" t="s">
        <v>1555</v>
      </c>
      <c r="H851" s="173" t="str">
        <f t="shared" si="70"/>
        <v>PQN-CTA-001</v>
      </c>
      <c r="I851" s="173" t="s">
        <v>2531</v>
      </c>
      <c r="J851" s="173" t="s">
        <v>11766</v>
      </c>
      <c r="K851" s="174">
        <v>10</v>
      </c>
      <c r="L851" s="174">
        <v>7</v>
      </c>
      <c r="M851" s="174">
        <v>14</v>
      </c>
      <c r="N851" s="174">
        <v>20</v>
      </c>
      <c r="O851" s="174">
        <v>20</v>
      </c>
      <c r="P851" s="173" t="s">
        <v>1854</v>
      </c>
      <c r="Q851" s="174">
        <v>90</v>
      </c>
      <c r="R851" s="173" t="s">
        <v>1854</v>
      </c>
      <c r="S851" s="173" t="s">
        <v>1558</v>
      </c>
      <c r="T851" s="173">
        <v>20183</v>
      </c>
      <c r="U851" s="170">
        <f t="shared" si="71"/>
        <v>1816470</v>
      </c>
    </row>
    <row r="852" spans="1:21" ht="14.25" customHeight="1" x14ac:dyDescent="0.15">
      <c r="A852" s="173" t="s">
        <v>87</v>
      </c>
      <c r="B852" s="173" t="s">
        <v>2230</v>
      </c>
      <c r="C852" s="173" t="str">
        <f t="shared" si="67"/>
        <v>Taxilane</v>
      </c>
      <c r="D852" s="173" t="str">
        <f t="shared" si="68"/>
        <v>N/A or No Data</v>
      </c>
      <c r="E852" s="173" t="str">
        <f t="shared" si="69"/>
        <v>N/A or No Data</v>
      </c>
      <c r="F852" s="173">
        <v>0</v>
      </c>
      <c r="G852" s="173" t="s">
        <v>1555</v>
      </c>
      <c r="H852" s="173" t="str">
        <f t="shared" si="70"/>
        <v>GPZ-TLE-001</v>
      </c>
      <c r="I852" s="173" t="s">
        <v>2532</v>
      </c>
      <c r="J852" s="173" t="s">
        <v>11766</v>
      </c>
      <c r="K852" s="174">
        <v>58</v>
      </c>
      <c r="L852" s="174">
        <v>44</v>
      </c>
      <c r="M852" s="174">
        <v>58</v>
      </c>
      <c r="N852" s="174">
        <v>72</v>
      </c>
      <c r="O852" s="174">
        <v>72</v>
      </c>
      <c r="P852" s="173" t="s">
        <v>1579</v>
      </c>
      <c r="Q852" s="174">
        <v>20</v>
      </c>
      <c r="R852" s="173" t="s">
        <v>1579</v>
      </c>
      <c r="S852" s="173" t="s">
        <v>1566</v>
      </c>
      <c r="T852" s="173">
        <v>52653</v>
      </c>
      <c r="U852" s="170">
        <f t="shared" si="71"/>
        <v>1053060</v>
      </c>
    </row>
    <row r="853" spans="1:21" ht="14.25" customHeight="1" x14ac:dyDescent="0.15">
      <c r="A853" s="173" t="s">
        <v>137</v>
      </c>
      <c r="B853" s="173" t="s">
        <v>1684</v>
      </c>
      <c r="C853" s="173" t="str">
        <f t="shared" si="67"/>
        <v>Runway</v>
      </c>
      <c r="D853" s="173" t="str">
        <f t="shared" si="68"/>
        <v>1230</v>
      </c>
      <c r="E853" s="173" t="str">
        <f t="shared" si="69"/>
        <v>12/30</v>
      </c>
      <c r="F853" s="173">
        <v>1</v>
      </c>
      <c r="G853" s="173" t="s">
        <v>1581</v>
      </c>
      <c r="H853" s="173" t="str">
        <f t="shared" si="70"/>
        <v>MML-RY1230-003</v>
      </c>
      <c r="I853" s="173" t="s">
        <v>2445</v>
      </c>
      <c r="J853" s="173" t="s">
        <v>11766</v>
      </c>
      <c r="K853" s="174">
        <v>21</v>
      </c>
      <c r="L853" s="174">
        <v>14</v>
      </c>
      <c r="M853" s="174">
        <v>24</v>
      </c>
      <c r="N853" s="174">
        <v>33</v>
      </c>
      <c r="O853" s="174">
        <v>33</v>
      </c>
      <c r="P853" s="173" t="s">
        <v>1576</v>
      </c>
      <c r="Q853" s="174">
        <v>79</v>
      </c>
      <c r="R853" s="173" t="s">
        <v>1576</v>
      </c>
      <c r="S853" s="173" t="s">
        <v>1558</v>
      </c>
      <c r="T853" s="173">
        <v>211752</v>
      </c>
      <c r="U853" s="170">
        <f t="shared" si="71"/>
        <v>16728408</v>
      </c>
    </row>
    <row r="854" spans="1:21" ht="14.25" customHeight="1" x14ac:dyDescent="0.15">
      <c r="A854" s="173" t="s">
        <v>205</v>
      </c>
      <c r="B854" s="173" t="s">
        <v>1580</v>
      </c>
      <c r="C854" s="173" t="str">
        <f t="shared" si="67"/>
        <v>Parallel Taxiway</v>
      </c>
      <c r="D854" s="173" t="str">
        <f t="shared" si="68"/>
        <v>N/A or No Data</v>
      </c>
      <c r="E854" s="173" t="str">
        <f t="shared" si="69"/>
        <v>N/A or No Data</v>
      </c>
      <c r="F854" s="173">
        <v>0</v>
      </c>
      <c r="G854" s="173" t="s">
        <v>1568</v>
      </c>
      <c r="H854" s="173" t="str">
        <f t="shared" si="70"/>
        <v>ROS-PTA-002</v>
      </c>
      <c r="I854" s="173" t="s">
        <v>2534</v>
      </c>
      <c r="J854" s="173" t="s">
        <v>11766</v>
      </c>
      <c r="K854" s="174">
        <v>35</v>
      </c>
      <c r="L854" s="174">
        <v>25</v>
      </c>
      <c r="M854" s="174">
        <v>37</v>
      </c>
      <c r="N854" s="174">
        <v>49</v>
      </c>
      <c r="O854" s="174">
        <v>49</v>
      </c>
      <c r="P854" s="173" t="s">
        <v>1573</v>
      </c>
      <c r="Q854" s="174">
        <v>65</v>
      </c>
      <c r="R854" s="173" t="s">
        <v>1573</v>
      </c>
      <c r="S854" s="173" t="s">
        <v>1586</v>
      </c>
      <c r="T854" s="173">
        <v>52456</v>
      </c>
      <c r="U854" s="170">
        <f t="shared" si="71"/>
        <v>3409640</v>
      </c>
    </row>
    <row r="855" spans="1:21" ht="14.25" customHeight="1" x14ac:dyDescent="0.15">
      <c r="A855" s="173" t="s">
        <v>169</v>
      </c>
      <c r="B855" s="173" t="s">
        <v>2221</v>
      </c>
      <c r="C855" s="173" t="str">
        <f t="shared" si="67"/>
        <v>Runway Turnaround</v>
      </c>
      <c r="D855" s="173" t="str">
        <f t="shared" si="68"/>
        <v>N/A or No Data</v>
      </c>
      <c r="E855" s="173" t="str">
        <f t="shared" si="69"/>
        <v>N/A or No Data</v>
      </c>
      <c r="F855" s="173">
        <v>0</v>
      </c>
      <c r="G855" s="173" t="s">
        <v>1555</v>
      </c>
      <c r="H855" s="173" t="str">
        <f t="shared" si="70"/>
        <v>ORB-RTA-001</v>
      </c>
      <c r="I855" s="173" t="s">
        <v>2535</v>
      </c>
      <c r="J855" s="173" t="s">
        <v>11766</v>
      </c>
      <c r="K855" s="174">
        <v>27</v>
      </c>
      <c r="L855" s="174">
        <v>19</v>
      </c>
      <c r="M855" s="174">
        <v>29</v>
      </c>
      <c r="N855" s="174">
        <v>40</v>
      </c>
      <c r="O855" s="174">
        <v>40</v>
      </c>
      <c r="P855" s="173" t="s">
        <v>1579</v>
      </c>
      <c r="Q855" s="174">
        <v>73</v>
      </c>
      <c r="R855" s="173" t="s">
        <v>1579</v>
      </c>
      <c r="S855" s="173" t="s">
        <v>1558</v>
      </c>
      <c r="T855" s="173">
        <v>16329</v>
      </c>
      <c r="U855" s="170">
        <f t="shared" si="71"/>
        <v>1192017</v>
      </c>
    </row>
    <row r="856" spans="1:21" ht="14.25" customHeight="1" x14ac:dyDescent="0.15">
      <c r="A856" s="173" t="s">
        <v>195</v>
      </c>
      <c r="B856" s="173" t="s">
        <v>1723</v>
      </c>
      <c r="C856" s="173" t="str">
        <f t="shared" si="67"/>
        <v>Connecting Taxiway</v>
      </c>
      <c r="D856" s="173" t="str">
        <f t="shared" si="68"/>
        <v>N/A or No Data</v>
      </c>
      <c r="E856" s="173" t="str">
        <f t="shared" si="69"/>
        <v>N/A or No Data</v>
      </c>
      <c r="F856" s="173">
        <v>0</v>
      </c>
      <c r="G856" s="173" t="s">
        <v>1555</v>
      </c>
      <c r="H856" s="173" t="str">
        <f t="shared" si="70"/>
        <v>RGK-CTE-001</v>
      </c>
      <c r="I856" s="173" t="s">
        <v>2536</v>
      </c>
      <c r="J856" s="173" t="s">
        <v>11766</v>
      </c>
      <c r="K856" s="174">
        <v>23</v>
      </c>
      <c r="L856" s="174">
        <v>16</v>
      </c>
      <c r="M856" s="174">
        <v>25</v>
      </c>
      <c r="N856" s="174">
        <v>35</v>
      </c>
      <c r="O856" s="174">
        <v>35</v>
      </c>
      <c r="P856" s="173" t="s">
        <v>1610</v>
      </c>
      <c r="Q856" s="174">
        <v>77</v>
      </c>
      <c r="R856" s="173" t="s">
        <v>1610</v>
      </c>
      <c r="S856" s="173" t="s">
        <v>1558</v>
      </c>
      <c r="T856" s="173">
        <v>58369</v>
      </c>
      <c r="U856" s="170">
        <f t="shared" si="71"/>
        <v>4494413</v>
      </c>
    </row>
    <row r="857" spans="1:21" ht="14.25" customHeight="1" x14ac:dyDescent="0.15">
      <c r="A857" s="173" t="s">
        <v>137</v>
      </c>
      <c r="B857" s="173" t="s">
        <v>1684</v>
      </c>
      <c r="C857" s="173" t="str">
        <f t="shared" si="67"/>
        <v>Runway</v>
      </c>
      <c r="D857" s="173" t="str">
        <f t="shared" si="68"/>
        <v>1230</v>
      </c>
      <c r="E857" s="173" t="str">
        <f t="shared" si="69"/>
        <v>12/30</v>
      </c>
      <c r="F857" s="173">
        <v>1</v>
      </c>
      <c r="G857" s="173" t="s">
        <v>1663</v>
      </c>
      <c r="H857" s="173" t="str">
        <f t="shared" si="70"/>
        <v>MML-RY1230-004</v>
      </c>
      <c r="I857" s="173" t="s">
        <v>2533</v>
      </c>
      <c r="J857" s="173" t="s">
        <v>11766</v>
      </c>
      <c r="K857" s="174">
        <v>21</v>
      </c>
      <c r="L857" s="174">
        <v>14</v>
      </c>
      <c r="M857" s="174">
        <v>24</v>
      </c>
      <c r="N857" s="174">
        <v>33</v>
      </c>
      <c r="O857" s="174">
        <v>33</v>
      </c>
      <c r="P857" s="173" t="s">
        <v>1576</v>
      </c>
      <c r="Q857" s="174">
        <v>79</v>
      </c>
      <c r="R857" s="173" t="s">
        <v>1576</v>
      </c>
      <c r="S857" s="173" t="s">
        <v>1558</v>
      </c>
      <c r="T857" s="173">
        <v>4003</v>
      </c>
      <c r="U857" s="170">
        <f t="shared" si="71"/>
        <v>316237</v>
      </c>
    </row>
    <row r="858" spans="1:21" ht="14.25" customHeight="1" x14ac:dyDescent="0.15">
      <c r="A858" s="173" t="s">
        <v>181</v>
      </c>
      <c r="B858" s="173" t="s">
        <v>1563</v>
      </c>
      <c r="C858" s="173" t="str">
        <f t="shared" si="67"/>
        <v>Taxilane</v>
      </c>
      <c r="D858" s="173" t="str">
        <f t="shared" si="68"/>
        <v>N/A or No Data</v>
      </c>
      <c r="E858" s="173" t="str">
        <f t="shared" si="69"/>
        <v>N/A or No Data</v>
      </c>
      <c r="F858" s="173">
        <v>0</v>
      </c>
      <c r="G858" s="173" t="s">
        <v>1555</v>
      </c>
      <c r="H858" s="173" t="str">
        <f t="shared" si="70"/>
        <v>16D-TLA-001</v>
      </c>
      <c r="I858" s="173" t="s">
        <v>2538</v>
      </c>
      <c r="J858" s="173" t="s">
        <v>11766</v>
      </c>
      <c r="K858" s="174">
        <v>25</v>
      </c>
      <c r="L858" s="174">
        <v>17</v>
      </c>
      <c r="M858" s="174">
        <v>27</v>
      </c>
      <c r="N858" s="174">
        <v>38</v>
      </c>
      <c r="O858" s="174">
        <v>38</v>
      </c>
      <c r="P858" s="173" t="s">
        <v>1579</v>
      </c>
      <c r="Q858" s="174">
        <v>75</v>
      </c>
      <c r="R858" s="173" t="s">
        <v>1579</v>
      </c>
      <c r="S858" s="173" t="s">
        <v>1558</v>
      </c>
      <c r="T858" s="173">
        <v>33019</v>
      </c>
      <c r="U858" s="170">
        <f t="shared" si="71"/>
        <v>2476425</v>
      </c>
    </row>
    <row r="859" spans="1:21" ht="14.25" customHeight="1" x14ac:dyDescent="0.15">
      <c r="A859" s="173" t="s">
        <v>9</v>
      </c>
      <c r="B859" s="173" t="s">
        <v>1795</v>
      </c>
      <c r="C859" s="173" t="str">
        <f t="shared" si="67"/>
        <v>Connecting Taxiway</v>
      </c>
      <c r="D859" s="173" t="str">
        <f t="shared" si="68"/>
        <v>N/A or No Data</v>
      </c>
      <c r="E859" s="173" t="str">
        <f t="shared" si="69"/>
        <v>N/A or No Data</v>
      </c>
      <c r="F859" s="173">
        <v>0</v>
      </c>
      <c r="G859" s="173" t="s">
        <v>1555</v>
      </c>
      <c r="H859" s="173" t="str">
        <f t="shared" si="70"/>
        <v>AXN-CTD-001</v>
      </c>
      <c r="I859" s="173" t="s">
        <v>2539</v>
      </c>
      <c r="J859" s="173" t="s">
        <v>11766</v>
      </c>
      <c r="K859" s="174">
        <v>34</v>
      </c>
      <c r="L859" s="174">
        <v>24</v>
      </c>
      <c r="M859" s="174">
        <v>36</v>
      </c>
      <c r="N859" s="174">
        <v>48</v>
      </c>
      <c r="O859" s="174">
        <v>48</v>
      </c>
      <c r="P859" s="173" t="s">
        <v>1576</v>
      </c>
      <c r="Q859" s="174">
        <v>66</v>
      </c>
      <c r="R859" s="173" t="s">
        <v>1576</v>
      </c>
      <c r="S859" s="173" t="s">
        <v>1586</v>
      </c>
      <c r="T859" s="173">
        <v>8323</v>
      </c>
      <c r="U859" s="170">
        <f t="shared" si="71"/>
        <v>549318</v>
      </c>
    </row>
    <row r="860" spans="1:21" ht="14.25" customHeight="1" x14ac:dyDescent="0.15">
      <c r="A860" s="173" t="s">
        <v>59</v>
      </c>
      <c r="B860" s="173" t="s">
        <v>1583</v>
      </c>
      <c r="C860" s="173" t="str">
        <f t="shared" si="67"/>
        <v>Apron</v>
      </c>
      <c r="D860" s="173" t="str">
        <f t="shared" si="68"/>
        <v>N/A or No Data</v>
      </c>
      <c r="E860" s="173" t="str">
        <f t="shared" si="69"/>
        <v>N/A or No Data</v>
      </c>
      <c r="F860" s="173">
        <v>0</v>
      </c>
      <c r="G860" s="173" t="s">
        <v>1663</v>
      </c>
      <c r="H860" s="173" t="str">
        <f t="shared" si="70"/>
        <v>DYT-APA-004</v>
      </c>
      <c r="I860" s="173" t="s">
        <v>2540</v>
      </c>
      <c r="J860" s="173" t="s">
        <v>11766</v>
      </c>
      <c r="K860" s="174">
        <v>34</v>
      </c>
      <c r="L860" s="174">
        <v>24</v>
      </c>
      <c r="M860" s="174">
        <v>36</v>
      </c>
      <c r="N860" s="174">
        <v>48</v>
      </c>
      <c r="O860" s="174">
        <v>48</v>
      </c>
      <c r="P860" s="173" t="s">
        <v>1713</v>
      </c>
      <c r="Q860" s="174">
        <v>66</v>
      </c>
      <c r="R860" s="173" t="s">
        <v>1713</v>
      </c>
      <c r="S860" s="173" t="s">
        <v>1586</v>
      </c>
      <c r="T860" s="173">
        <v>59153</v>
      </c>
      <c r="U860" s="170">
        <f t="shared" si="71"/>
        <v>3904098</v>
      </c>
    </row>
    <row r="861" spans="1:21" ht="14.25" customHeight="1" x14ac:dyDescent="0.15">
      <c r="A861" s="173" t="s">
        <v>39</v>
      </c>
      <c r="B861" s="173" t="s">
        <v>1563</v>
      </c>
      <c r="C861" s="173" t="str">
        <f t="shared" si="67"/>
        <v>Taxilane</v>
      </c>
      <c r="D861" s="173" t="str">
        <f t="shared" si="68"/>
        <v>N/A or No Data</v>
      </c>
      <c r="E861" s="173" t="str">
        <f t="shared" si="69"/>
        <v>N/A or No Data</v>
      </c>
      <c r="F861" s="173">
        <v>0</v>
      </c>
      <c r="G861" s="173" t="s">
        <v>1568</v>
      </c>
      <c r="H861" s="173" t="str">
        <f t="shared" si="70"/>
        <v>CHU-TLA-002</v>
      </c>
      <c r="I861" s="173" t="s">
        <v>2541</v>
      </c>
      <c r="J861" s="173" t="s">
        <v>11766</v>
      </c>
      <c r="K861" s="174">
        <v>0</v>
      </c>
      <c r="L861" s="174">
        <v>0</v>
      </c>
      <c r="M861" s="174">
        <v>0</v>
      </c>
      <c r="N861" s="174">
        <v>0</v>
      </c>
      <c r="O861" s="174">
        <v>0</v>
      </c>
      <c r="P861" s="173" t="s">
        <v>1610</v>
      </c>
      <c r="Q861" s="174">
        <v>100</v>
      </c>
      <c r="R861" s="173" t="s">
        <v>1610</v>
      </c>
      <c r="S861" s="173" t="s">
        <v>1558</v>
      </c>
      <c r="T861" s="173">
        <v>6303</v>
      </c>
      <c r="U861" s="170">
        <f t="shared" si="71"/>
        <v>630300</v>
      </c>
    </row>
    <row r="862" spans="1:21" ht="14.25" customHeight="1" x14ac:dyDescent="0.15">
      <c r="A862" s="173" t="s">
        <v>137</v>
      </c>
      <c r="B862" s="173" t="s">
        <v>1684</v>
      </c>
      <c r="C862" s="173" t="str">
        <f t="shared" si="67"/>
        <v>Runway</v>
      </c>
      <c r="D862" s="173" t="str">
        <f t="shared" si="68"/>
        <v>1230</v>
      </c>
      <c r="E862" s="173" t="str">
        <f t="shared" si="69"/>
        <v>12/30</v>
      </c>
      <c r="F862" s="173">
        <v>1</v>
      </c>
      <c r="G862" s="173" t="s">
        <v>1828</v>
      </c>
      <c r="H862" s="173" t="str">
        <f t="shared" si="70"/>
        <v>MML-RY1230-005</v>
      </c>
      <c r="I862" s="173" t="s">
        <v>3185</v>
      </c>
      <c r="J862" s="173" t="s">
        <v>11766</v>
      </c>
      <c r="K862" s="174">
        <v>17</v>
      </c>
      <c r="L862" s="174">
        <v>12</v>
      </c>
      <c r="M862" s="174">
        <v>20</v>
      </c>
      <c r="N862" s="174">
        <v>28</v>
      </c>
      <c r="O862" s="174">
        <v>28</v>
      </c>
      <c r="P862" s="173" t="s">
        <v>1576</v>
      </c>
      <c r="Q862" s="174">
        <v>83</v>
      </c>
      <c r="R862" s="173" t="s">
        <v>1576</v>
      </c>
      <c r="S862" s="173" t="s">
        <v>1558</v>
      </c>
      <c r="T862" s="173">
        <v>219629</v>
      </c>
      <c r="U862" s="170">
        <f t="shared" si="71"/>
        <v>18229207</v>
      </c>
    </row>
    <row r="863" spans="1:21" ht="14.25" customHeight="1" x14ac:dyDescent="0.15">
      <c r="A863" s="173" t="s">
        <v>13</v>
      </c>
      <c r="B863" s="173" t="s">
        <v>1909</v>
      </c>
      <c r="C863" s="173" t="str">
        <f t="shared" si="67"/>
        <v>Connecting Taxiway</v>
      </c>
      <c r="D863" s="173" t="str">
        <f t="shared" si="68"/>
        <v>N/A or No Data</v>
      </c>
      <c r="E863" s="173" t="str">
        <f t="shared" si="69"/>
        <v>N/A or No Data</v>
      </c>
      <c r="F863" s="173">
        <v>0</v>
      </c>
      <c r="G863" s="173" t="s">
        <v>1555</v>
      </c>
      <c r="H863" s="173" t="str">
        <f t="shared" si="70"/>
        <v>AUM-CTA5-001</v>
      </c>
      <c r="I863" s="173" t="s">
        <v>2543</v>
      </c>
      <c r="J863" s="173" t="s">
        <v>11766</v>
      </c>
      <c r="K863" s="174">
        <v>25</v>
      </c>
      <c r="L863" s="174">
        <v>17</v>
      </c>
      <c r="M863" s="174">
        <v>27</v>
      </c>
      <c r="N863" s="174">
        <v>38</v>
      </c>
      <c r="O863" s="174">
        <v>38</v>
      </c>
      <c r="P863" s="173" t="s">
        <v>1629</v>
      </c>
      <c r="Q863" s="174">
        <v>75</v>
      </c>
      <c r="R863" s="173" t="s">
        <v>1629</v>
      </c>
      <c r="S863" s="173" t="s">
        <v>1558</v>
      </c>
      <c r="T863" s="173">
        <v>18918</v>
      </c>
      <c r="U863" s="170">
        <f t="shared" si="71"/>
        <v>1418850</v>
      </c>
    </row>
    <row r="864" spans="1:21" ht="14.25" customHeight="1" x14ac:dyDescent="0.15">
      <c r="A864" s="173" t="s">
        <v>33</v>
      </c>
      <c r="B864" s="173" t="s">
        <v>1567</v>
      </c>
      <c r="C864" s="173" t="str">
        <f t="shared" si="67"/>
        <v>Connecting Taxiway</v>
      </c>
      <c r="D864" s="173" t="str">
        <f t="shared" si="68"/>
        <v>N/A or No Data</v>
      </c>
      <c r="E864" s="173" t="str">
        <f t="shared" si="69"/>
        <v>N/A or No Data</v>
      </c>
      <c r="F864" s="173">
        <v>0</v>
      </c>
      <c r="G864" s="173" t="s">
        <v>1555</v>
      </c>
      <c r="H864" s="173" t="str">
        <f t="shared" si="70"/>
        <v>BRD-CTC2-001</v>
      </c>
      <c r="I864" s="173" t="s">
        <v>2544</v>
      </c>
      <c r="J864" s="173" t="s">
        <v>11766</v>
      </c>
      <c r="K864" s="174">
        <v>14</v>
      </c>
      <c r="L864" s="174">
        <v>10</v>
      </c>
      <c r="M864" s="174">
        <v>17</v>
      </c>
      <c r="N864" s="174">
        <v>25</v>
      </c>
      <c r="O864" s="174">
        <v>25</v>
      </c>
      <c r="P864" s="173" t="s">
        <v>1711</v>
      </c>
      <c r="Q864" s="174">
        <v>86</v>
      </c>
      <c r="R864" s="173" t="s">
        <v>1711</v>
      </c>
      <c r="S864" s="173" t="s">
        <v>1558</v>
      </c>
      <c r="T864" s="173">
        <v>25807</v>
      </c>
      <c r="U864" s="170">
        <f t="shared" si="71"/>
        <v>2219402</v>
      </c>
    </row>
    <row r="865" spans="1:21" ht="14.25" customHeight="1" x14ac:dyDescent="0.15">
      <c r="A865" s="173" t="s">
        <v>195</v>
      </c>
      <c r="B865" s="173" t="s">
        <v>1583</v>
      </c>
      <c r="C865" s="173" t="str">
        <f t="shared" si="67"/>
        <v>Apron</v>
      </c>
      <c r="D865" s="173" t="str">
        <f t="shared" si="68"/>
        <v>N/A or No Data</v>
      </c>
      <c r="E865" s="173" t="str">
        <f t="shared" si="69"/>
        <v>N/A or No Data</v>
      </c>
      <c r="F865" s="173">
        <v>0</v>
      </c>
      <c r="G865" s="173" t="s">
        <v>1663</v>
      </c>
      <c r="H865" s="173" t="str">
        <f t="shared" si="70"/>
        <v>RGK-APA-004</v>
      </c>
      <c r="I865" s="173" t="s">
        <v>2545</v>
      </c>
      <c r="J865" s="173" t="s">
        <v>11766</v>
      </c>
      <c r="K865" s="174">
        <v>30</v>
      </c>
      <c r="L865" s="174">
        <v>21</v>
      </c>
      <c r="M865" s="174">
        <v>32</v>
      </c>
      <c r="N865" s="174">
        <v>43</v>
      </c>
      <c r="O865" s="174">
        <v>43</v>
      </c>
      <c r="P865" s="173" t="s">
        <v>1610</v>
      </c>
      <c r="Q865" s="174">
        <v>70</v>
      </c>
      <c r="R865" s="173" t="s">
        <v>1610</v>
      </c>
      <c r="S865" s="173" t="s">
        <v>1586</v>
      </c>
      <c r="T865" s="173">
        <v>32837</v>
      </c>
      <c r="U865" s="170">
        <f t="shared" si="71"/>
        <v>2298590</v>
      </c>
    </row>
    <row r="866" spans="1:21" ht="14.25" customHeight="1" x14ac:dyDescent="0.15">
      <c r="A866" s="173" t="s">
        <v>53</v>
      </c>
      <c r="B866" s="173" t="s">
        <v>2202</v>
      </c>
      <c r="C866" s="173" t="str">
        <f t="shared" si="67"/>
        <v>Taxilane</v>
      </c>
      <c r="D866" s="173" t="str">
        <f t="shared" si="68"/>
        <v>N/A or No Data</v>
      </c>
      <c r="E866" s="173" t="str">
        <f t="shared" si="69"/>
        <v>N/A or No Data</v>
      </c>
      <c r="F866" s="173">
        <v>0</v>
      </c>
      <c r="G866" s="173" t="s">
        <v>1568</v>
      </c>
      <c r="H866" s="173" t="str">
        <f t="shared" si="70"/>
        <v>DTL-TLC-002</v>
      </c>
      <c r="I866" s="173" t="s">
        <v>2546</v>
      </c>
      <c r="J866" s="173" t="s">
        <v>11766</v>
      </c>
      <c r="K866" s="174">
        <v>23</v>
      </c>
      <c r="L866" s="174">
        <v>16</v>
      </c>
      <c r="M866" s="174">
        <v>25</v>
      </c>
      <c r="N866" s="174">
        <v>35</v>
      </c>
      <c r="O866" s="174">
        <v>35</v>
      </c>
      <c r="P866" s="173" t="s">
        <v>1654</v>
      </c>
      <c r="Q866" s="174">
        <v>77</v>
      </c>
      <c r="R866" s="173" t="s">
        <v>1654</v>
      </c>
      <c r="S866" s="173" t="s">
        <v>1558</v>
      </c>
      <c r="T866" s="173">
        <v>12900</v>
      </c>
      <c r="U866" s="170">
        <f t="shared" si="71"/>
        <v>993300</v>
      </c>
    </row>
    <row r="867" spans="1:21" ht="14.25" customHeight="1" x14ac:dyDescent="0.15">
      <c r="A867" s="173" t="s">
        <v>191</v>
      </c>
      <c r="B867" s="173" t="s">
        <v>2547</v>
      </c>
      <c r="C867" s="173" t="str">
        <f t="shared" si="67"/>
        <v>Connecting Taxiway</v>
      </c>
      <c r="D867" s="173" t="str">
        <f t="shared" si="68"/>
        <v>N/A or No Data</v>
      </c>
      <c r="E867" s="173" t="str">
        <f t="shared" si="69"/>
        <v>N/A or No Data</v>
      </c>
      <c r="F867" s="173">
        <v>0</v>
      </c>
      <c r="G867" s="173" t="s">
        <v>1555</v>
      </c>
      <c r="H867" s="173" t="str">
        <f t="shared" si="70"/>
        <v>PNM-CTG-001</v>
      </c>
      <c r="I867" s="173" t="s">
        <v>2548</v>
      </c>
      <c r="J867" s="173" t="s">
        <v>11766</v>
      </c>
      <c r="K867" s="174">
        <v>4</v>
      </c>
      <c r="L867" s="174">
        <v>3</v>
      </c>
      <c r="M867" s="174">
        <v>9</v>
      </c>
      <c r="N867" s="174">
        <v>13</v>
      </c>
      <c r="O867" s="174">
        <v>13</v>
      </c>
      <c r="P867" s="173" t="s">
        <v>1722</v>
      </c>
      <c r="Q867" s="174">
        <v>96</v>
      </c>
      <c r="R867" s="173" t="s">
        <v>1722</v>
      </c>
      <c r="S867" s="173" t="s">
        <v>1558</v>
      </c>
      <c r="T867" s="173">
        <v>6006</v>
      </c>
      <c r="U867" s="170">
        <f t="shared" si="71"/>
        <v>576576</v>
      </c>
    </row>
    <row r="868" spans="1:21" ht="14.25" customHeight="1" x14ac:dyDescent="0.15">
      <c r="A868" s="173" t="s">
        <v>33</v>
      </c>
      <c r="B868" s="173" t="s">
        <v>1755</v>
      </c>
      <c r="C868" s="173" t="str">
        <f t="shared" si="67"/>
        <v>Parallel Taxiway</v>
      </c>
      <c r="D868" s="173" t="str">
        <f t="shared" si="68"/>
        <v>N/A or No Data</v>
      </c>
      <c r="E868" s="173" t="str">
        <f t="shared" si="69"/>
        <v>N/A or No Data</v>
      </c>
      <c r="F868" s="173">
        <v>0</v>
      </c>
      <c r="G868" s="173" t="s">
        <v>1555</v>
      </c>
      <c r="H868" s="173" t="str">
        <f t="shared" si="70"/>
        <v>BRD-PTC-001</v>
      </c>
      <c r="I868" s="173" t="s">
        <v>2549</v>
      </c>
      <c r="J868" s="173" t="s">
        <v>11766</v>
      </c>
      <c r="K868" s="174">
        <v>24</v>
      </c>
      <c r="L868" s="174">
        <v>17</v>
      </c>
      <c r="M868" s="174">
        <v>26</v>
      </c>
      <c r="N868" s="174">
        <v>36</v>
      </c>
      <c r="O868" s="174">
        <v>36</v>
      </c>
      <c r="P868" s="173" t="s">
        <v>1778</v>
      </c>
      <c r="Q868" s="174">
        <v>76</v>
      </c>
      <c r="R868" s="173" t="s">
        <v>1778</v>
      </c>
      <c r="S868" s="173" t="s">
        <v>1558</v>
      </c>
      <c r="T868" s="173">
        <v>31144</v>
      </c>
      <c r="U868" s="170">
        <f t="shared" si="71"/>
        <v>2366944</v>
      </c>
    </row>
    <row r="869" spans="1:21" ht="14.25" customHeight="1" x14ac:dyDescent="0.15">
      <c r="A869" s="173" t="s">
        <v>137</v>
      </c>
      <c r="B869" s="173" t="s">
        <v>1621</v>
      </c>
      <c r="C869" s="173" t="str">
        <f t="shared" si="67"/>
        <v>Runway</v>
      </c>
      <c r="D869" s="173" t="str">
        <f t="shared" si="68"/>
        <v>220</v>
      </c>
      <c r="E869" s="173" t="str">
        <f t="shared" si="69"/>
        <v>02/20</v>
      </c>
      <c r="F869" s="173">
        <v>0</v>
      </c>
      <c r="G869" s="173" t="s">
        <v>1555</v>
      </c>
      <c r="H869" s="173" t="str">
        <f t="shared" si="70"/>
        <v>MML-RY220-001</v>
      </c>
      <c r="I869" s="173" t="s">
        <v>2867</v>
      </c>
      <c r="J869" s="173" t="s">
        <v>11766</v>
      </c>
      <c r="K869" s="174">
        <v>19</v>
      </c>
      <c r="L869" s="174">
        <v>13</v>
      </c>
      <c r="M869" s="174">
        <v>22</v>
      </c>
      <c r="N869" s="174">
        <v>31</v>
      </c>
      <c r="O869" s="174">
        <v>31</v>
      </c>
      <c r="P869" s="173" t="s">
        <v>1576</v>
      </c>
      <c r="Q869" s="174">
        <v>81</v>
      </c>
      <c r="R869" s="173" t="s">
        <v>1576</v>
      </c>
      <c r="S869" s="173" t="s">
        <v>1558</v>
      </c>
      <c r="T869" s="173">
        <v>191021</v>
      </c>
      <c r="U869" s="170">
        <f t="shared" si="71"/>
        <v>15472701</v>
      </c>
    </row>
    <row r="870" spans="1:21" ht="14.25" customHeight="1" x14ac:dyDescent="0.15">
      <c r="A870" s="173" t="s">
        <v>233</v>
      </c>
      <c r="B870" s="173" t="s">
        <v>2198</v>
      </c>
      <c r="C870" s="173" t="str">
        <f t="shared" si="67"/>
        <v>Taxilane</v>
      </c>
      <c r="D870" s="173" t="str">
        <f t="shared" si="68"/>
        <v>N/A or No Data</v>
      </c>
      <c r="E870" s="173" t="str">
        <f t="shared" si="69"/>
        <v>N/A or No Data</v>
      </c>
      <c r="F870" s="173">
        <v>0</v>
      </c>
      <c r="G870" s="173" t="s">
        <v>1555</v>
      </c>
      <c r="H870" s="173" t="str">
        <f t="shared" si="70"/>
        <v>TVF-TLB-001</v>
      </c>
      <c r="I870" s="173" t="s">
        <v>2551</v>
      </c>
      <c r="J870" s="173" t="s">
        <v>11766</v>
      </c>
      <c r="K870" s="174">
        <v>64</v>
      </c>
      <c r="L870" s="174">
        <v>50</v>
      </c>
      <c r="M870" s="174">
        <v>63</v>
      </c>
      <c r="N870" s="174">
        <v>77</v>
      </c>
      <c r="O870" s="174">
        <v>77</v>
      </c>
      <c r="P870" s="173" t="s">
        <v>1579</v>
      </c>
      <c r="Q870" s="174">
        <v>0</v>
      </c>
      <c r="R870" s="173" t="s">
        <v>1579</v>
      </c>
      <c r="S870" s="173" t="s">
        <v>1566</v>
      </c>
      <c r="T870" s="173">
        <v>20318</v>
      </c>
      <c r="U870" s="170">
        <f t="shared" si="71"/>
        <v>0</v>
      </c>
    </row>
    <row r="871" spans="1:21" ht="14.25" customHeight="1" x14ac:dyDescent="0.15">
      <c r="A871" s="173" t="s">
        <v>109</v>
      </c>
      <c r="B871" s="173" t="s">
        <v>1583</v>
      </c>
      <c r="C871" s="173" t="str">
        <f t="shared" si="67"/>
        <v>Apron</v>
      </c>
      <c r="D871" s="173" t="str">
        <f t="shared" si="68"/>
        <v>N/A or No Data</v>
      </c>
      <c r="E871" s="173" t="str">
        <f t="shared" si="69"/>
        <v>N/A or No Data</v>
      </c>
      <c r="F871" s="173">
        <v>0</v>
      </c>
      <c r="G871" s="173" t="s">
        <v>1555</v>
      </c>
      <c r="H871" s="173" t="str">
        <f t="shared" si="70"/>
        <v>INL-APA-001</v>
      </c>
      <c r="I871" s="173" t="s">
        <v>2552</v>
      </c>
      <c r="J871" s="173" t="s">
        <v>11766</v>
      </c>
      <c r="K871" s="174">
        <v>56</v>
      </c>
      <c r="L871" s="174">
        <v>31</v>
      </c>
      <c r="M871" s="174">
        <v>43</v>
      </c>
      <c r="N871" s="174">
        <v>56</v>
      </c>
      <c r="O871" s="174">
        <v>56</v>
      </c>
      <c r="P871" s="173" t="s">
        <v>1579</v>
      </c>
      <c r="Q871" s="174">
        <v>62</v>
      </c>
      <c r="R871" s="173" t="s">
        <v>1579</v>
      </c>
      <c r="S871" s="173" t="s">
        <v>1586</v>
      </c>
      <c r="T871" s="173">
        <v>54073</v>
      </c>
      <c r="U871" s="170">
        <f t="shared" si="71"/>
        <v>3352526</v>
      </c>
    </row>
    <row r="872" spans="1:21" ht="14.25" customHeight="1" x14ac:dyDescent="0.15">
      <c r="A872" s="173" t="s">
        <v>233</v>
      </c>
      <c r="B872" s="173" t="s">
        <v>2368</v>
      </c>
      <c r="C872" s="173" t="str">
        <f t="shared" si="67"/>
        <v>Connecting Taxiway</v>
      </c>
      <c r="D872" s="173" t="str">
        <f t="shared" si="68"/>
        <v>N/A or No Data</v>
      </c>
      <c r="E872" s="173" t="str">
        <f t="shared" si="69"/>
        <v>N/A or No Data</v>
      </c>
      <c r="F872" s="173">
        <v>0</v>
      </c>
      <c r="G872" s="173" t="s">
        <v>1555</v>
      </c>
      <c r="H872" s="173" t="str">
        <f t="shared" si="70"/>
        <v>TVF-CTA2X-001</v>
      </c>
      <c r="I872" s="173" t="s">
        <v>2553</v>
      </c>
      <c r="J872" s="173" t="s">
        <v>11766</v>
      </c>
      <c r="K872" s="174">
        <v>0</v>
      </c>
      <c r="L872" s="174">
        <v>0</v>
      </c>
      <c r="M872" s="174">
        <v>0</v>
      </c>
      <c r="N872" s="174">
        <v>0</v>
      </c>
      <c r="O872" s="174">
        <v>0</v>
      </c>
      <c r="P872" s="173" t="s">
        <v>1579</v>
      </c>
      <c r="Q872" s="174">
        <v>100</v>
      </c>
      <c r="R872" s="173" t="s">
        <v>1885</v>
      </c>
      <c r="S872" s="173" t="s">
        <v>1558</v>
      </c>
      <c r="T872" s="173">
        <v>51341</v>
      </c>
      <c r="U872" s="170">
        <f t="shared" si="71"/>
        <v>5134100</v>
      </c>
    </row>
    <row r="873" spans="1:21" ht="14.25" customHeight="1" x14ac:dyDescent="0.15">
      <c r="A873" s="173" t="s">
        <v>233</v>
      </c>
      <c r="B873" s="173" t="s">
        <v>1577</v>
      </c>
      <c r="C873" s="173" t="str">
        <f t="shared" si="67"/>
        <v>Connecting Taxiway</v>
      </c>
      <c r="D873" s="173" t="str">
        <f t="shared" si="68"/>
        <v>N/A or No Data</v>
      </c>
      <c r="E873" s="173" t="str">
        <f t="shared" si="69"/>
        <v>N/A or No Data</v>
      </c>
      <c r="F873" s="173">
        <v>0</v>
      </c>
      <c r="G873" s="173" t="s">
        <v>1555</v>
      </c>
      <c r="H873" s="173" t="str">
        <f t="shared" si="70"/>
        <v>TVF-CTC-001</v>
      </c>
      <c r="I873" s="173" t="s">
        <v>2554</v>
      </c>
      <c r="J873" s="173" t="s">
        <v>11766</v>
      </c>
      <c r="K873" s="174">
        <v>26</v>
      </c>
      <c r="L873" s="174">
        <v>18</v>
      </c>
      <c r="M873" s="174">
        <v>28</v>
      </c>
      <c r="N873" s="174">
        <v>39</v>
      </c>
      <c r="O873" s="174">
        <v>39</v>
      </c>
      <c r="P873" s="173" t="s">
        <v>1579</v>
      </c>
      <c r="Q873" s="174">
        <v>71</v>
      </c>
      <c r="R873" s="173" t="s">
        <v>1579</v>
      </c>
      <c r="S873" s="173" t="s">
        <v>1558</v>
      </c>
      <c r="T873" s="173">
        <v>28206</v>
      </c>
      <c r="U873" s="170">
        <f t="shared" si="71"/>
        <v>2002626</v>
      </c>
    </row>
    <row r="874" spans="1:21" ht="14.25" customHeight="1" x14ac:dyDescent="0.15">
      <c r="A874" s="173" t="s">
        <v>187</v>
      </c>
      <c r="B874" s="173" t="s">
        <v>2221</v>
      </c>
      <c r="C874" s="173" t="str">
        <f t="shared" si="67"/>
        <v>Runway Turnaround</v>
      </c>
      <c r="D874" s="173" t="str">
        <f t="shared" si="68"/>
        <v>N/A or No Data</v>
      </c>
      <c r="E874" s="173" t="str">
        <f t="shared" si="69"/>
        <v>N/A or No Data</v>
      </c>
      <c r="F874" s="173">
        <v>0</v>
      </c>
      <c r="G874" s="173" t="s">
        <v>1555</v>
      </c>
      <c r="H874" s="173" t="str">
        <f t="shared" si="70"/>
        <v>PQN-RTA-001</v>
      </c>
      <c r="I874" s="173" t="s">
        <v>2555</v>
      </c>
      <c r="J874" s="173" t="s">
        <v>11766</v>
      </c>
      <c r="K874" s="174">
        <v>0</v>
      </c>
      <c r="L874" s="174">
        <v>0</v>
      </c>
      <c r="M874" s="174">
        <v>0</v>
      </c>
      <c r="N874" s="174">
        <v>0</v>
      </c>
      <c r="O874" s="174">
        <v>0</v>
      </c>
      <c r="P874" s="173" t="s">
        <v>1854</v>
      </c>
      <c r="Q874" s="174">
        <v>100</v>
      </c>
      <c r="R874" s="173" t="s">
        <v>1854</v>
      </c>
      <c r="S874" s="173" t="s">
        <v>1558</v>
      </c>
      <c r="T874" s="173">
        <v>10963</v>
      </c>
      <c r="U874" s="170">
        <f t="shared" si="71"/>
        <v>1096300</v>
      </c>
    </row>
    <row r="875" spans="1:21" ht="14.25" customHeight="1" x14ac:dyDescent="0.15">
      <c r="A875" s="173" t="s">
        <v>137</v>
      </c>
      <c r="B875" s="173" t="s">
        <v>1621</v>
      </c>
      <c r="C875" s="173" t="str">
        <f t="shared" si="67"/>
        <v>Runway</v>
      </c>
      <c r="D875" s="173" t="str">
        <f t="shared" si="68"/>
        <v>220</v>
      </c>
      <c r="E875" s="173" t="str">
        <f t="shared" si="69"/>
        <v>02/20</v>
      </c>
      <c r="F875" s="173">
        <v>0</v>
      </c>
      <c r="G875" s="173" t="s">
        <v>1568</v>
      </c>
      <c r="H875" s="173" t="str">
        <f t="shared" si="70"/>
        <v>MML-RY220-002</v>
      </c>
      <c r="I875" s="173" t="s">
        <v>3125</v>
      </c>
      <c r="J875" s="173" t="s">
        <v>11766</v>
      </c>
      <c r="K875" s="174">
        <v>18</v>
      </c>
      <c r="L875" s="174">
        <v>12</v>
      </c>
      <c r="M875" s="174">
        <v>21</v>
      </c>
      <c r="N875" s="174">
        <v>29</v>
      </c>
      <c r="O875" s="174">
        <v>29</v>
      </c>
      <c r="P875" s="173" t="s">
        <v>1576</v>
      </c>
      <c r="Q875" s="174">
        <v>82</v>
      </c>
      <c r="R875" s="173" t="s">
        <v>1576</v>
      </c>
      <c r="S875" s="173" t="s">
        <v>1558</v>
      </c>
      <c r="T875" s="173">
        <v>40822</v>
      </c>
      <c r="U875" s="170">
        <f t="shared" si="71"/>
        <v>3347404</v>
      </c>
    </row>
    <row r="876" spans="1:21" ht="14.25" customHeight="1" x14ac:dyDescent="0.15">
      <c r="A876" s="173" t="s">
        <v>161</v>
      </c>
      <c r="B876" s="173" t="s">
        <v>1590</v>
      </c>
      <c r="C876" s="173" t="str">
        <f t="shared" si="67"/>
        <v>Runway</v>
      </c>
      <c r="D876" s="173" t="str">
        <f t="shared" si="68"/>
        <v>1432</v>
      </c>
      <c r="E876" s="173" t="str">
        <f t="shared" si="69"/>
        <v>14/32</v>
      </c>
      <c r="F876" s="173">
        <v>1</v>
      </c>
      <c r="G876" s="173" t="s">
        <v>1555</v>
      </c>
      <c r="H876" s="173" t="str">
        <f t="shared" si="70"/>
        <v>MOX-RY1432-001</v>
      </c>
      <c r="I876" s="173" t="s">
        <v>2046</v>
      </c>
      <c r="J876" s="173" t="s">
        <v>11766</v>
      </c>
      <c r="K876" s="174">
        <v>44</v>
      </c>
      <c r="L876" s="174">
        <v>32</v>
      </c>
      <c r="M876" s="174">
        <v>45</v>
      </c>
      <c r="N876" s="174">
        <v>59</v>
      </c>
      <c r="O876" s="174">
        <v>59</v>
      </c>
      <c r="P876" s="173" t="s">
        <v>1576</v>
      </c>
      <c r="Q876" s="174">
        <v>49</v>
      </c>
      <c r="R876" s="173" t="s">
        <v>1576</v>
      </c>
      <c r="S876" s="173" t="s">
        <v>1566</v>
      </c>
      <c r="T876" s="173">
        <v>254960</v>
      </c>
      <c r="U876" s="170">
        <f t="shared" si="71"/>
        <v>12493040</v>
      </c>
    </row>
    <row r="877" spans="1:21" ht="14.25" customHeight="1" x14ac:dyDescent="0.15">
      <c r="A877" s="173" t="s">
        <v>209</v>
      </c>
      <c r="B877" s="173" t="s">
        <v>1577</v>
      </c>
      <c r="C877" s="173" t="str">
        <f t="shared" si="67"/>
        <v>Connecting Taxiway</v>
      </c>
      <c r="D877" s="173" t="str">
        <f t="shared" si="68"/>
        <v>N/A or No Data</v>
      </c>
      <c r="E877" s="173" t="str">
        <f t="shared" si="69"/>
        <v>N/A or No Data</v>
      </c>
      <c r="F877" s="173">
        <v>0</v>
      </c>
      <c r="G877" s="173" t="s">
        <v>1555</v>
      </c>
      <c r="H877" s="173" t="str">
        <f t="shared" si="70"/>
        <v>STC-CTC-001</v>
      </c>
      <c r="I877" s="173" t="s">
        <v>2558</v>
      </c>
      <c r="J877" s="173" t="s">
        <v>11766</v>
      </c>
      <c r="K877" s="174">
        <v>8</v>
      </c>
      <c r="L877" s="174">
        <v>0</v>
      </c>
      <c r="M877" s="174">
        <v>0</v>
      </c>
      <c r="N877" s="174">
        <v>1</v>
      </c>
      <c r="O877" s="174">
        <v>1</v>
      </c>
      <c r="P877" s="173" t="s">
        <v>1570</v>
      </c>
      <c r="Q877" s="174">
        <v>98</v>
      </c>
      <c r="R877" s="173" t="s">
        <v>1570</v>
      </c>
      <c r="S877" s="173" t="s">
        <v>1558</v>
      </c>
      <c r="T877" s="173">
        <v>20474</v>
      </c>
      <c r="U877" s="170">
        <f t="shared" si="71"/>
        <v>2006452</v>
      </c>
    </row>
    <row r="878" spans="1:21" ht="14.25" customHeight="1" x14ac:dyDescent="0.15">
      <c r="A878" s="173" t="s">
        <v>137</v>
      </c>
      <c r="B878" s="173" t="s">
        <v>1554</v>
      </c>
      <c r="C878" s="173" t="str">
        <f t="shared" si="67"/>
        <v>Taxilane</v>
      </c>
      <c r="D878" s="173" t="str">
        <f t="shared" si="68"/>
        <v>N/A or No Data</v>
      </c>
      <c r="E878" s="173" t="str">
        <f t="shared" si="69"/>
        <v>N/A or No Data</v>
      </c>
      <c r="F878" s="173">
        <v>0</v>
      </c>
      <c r="G878" s="173" t="s">
        <v>1555</v>
      </c>
      <c r="H878" s="173" t="str">
        <f t="shared" si="70"/>
        <v>MML-TLF-001</v>
      </c>
      <c r="I878" s="173" t="s">
        <v>2559</v>
      </c>
      <c r="J878" s="173" t="s">
        <v>11766</v>
      </c>
      <c r="K878" s="174">
        <v>26</v>
      </c>
      <c r="L878" s="174">
        <v>18</v>
      </c>
      <c r="M878" s="174">
        <v>28</v>
      </c>
      <c r="N878" s="174">
        <v>39</v>
      </c>
      <c r="O878" s="174">
        <v>39</v>
      </c>
      <c r="P878" s="173" t="s">
        <v>1576</v>
      </c>
      <c r="Q878" s="174">
        <v>73</v>
      </c>
      <c r="R878" s="173" t="s">
        <v>1576</v>
      </c>
      <c r="S878" s="173" t="s">
        <v>1558</v>
      </c>
      <c r="T878" s="173">
        <v>87224</v>
      </c>
      <c r="U878" s="170">
        <f t="shared" si="71"/>
        <v>6367352</v>
      </c>
    </row>
    <row r="879" spans="1:21" ht="14.25" customHeight="1" x14ac:dyDescent="0.15">
      <c r="A879" s="173" t="s">
        <v>13</v>
      </c>
      <c r="B879" s="173" t="s">
        <v>1694</v>
      </c>
      <c r="C879" s="173" t="str">
        <f t="shared" si="67"/>
        <v>Connecting Taxiway</v>
      </c>
      <c r="D879" s="173" t="str">
        <f t="shared" si="68"/>
        <v>N/A or No Data</v>
      </c>
      <c r="E879" s="173" t="str">
        <f t="shared" si="69"/>
        <v>N/A or No Data</v>
      </c>
      <c r="F879" s="173">
        <v>0</v>
      </c>
      <c r="G879" s="173" t="s">
        <v>1555</v>
      </c>
      <c r="H879" s="173" t="str">
        <f t="shared" si="70"/>
        <v>AUM-CTA4-001</v>
      </c>
      <c r="I879" s="173" t="s">
        <v>2560</v>
      </c>
      <c r="J879" s="173" t="s">
        <v>11766</v>
      </c>
      <c r="K879" s="174">
        <v>19</v>
      </c>
      <c r="L879" s="174">
        <v>13</v>
      </c>
      <c r="M879" s="174">
        <v>22</v>
      </c>
      <c r="N879" s="174">
        <v>31</v>
      </c>
      <c r="O879" s="174">
        <v>31</v>
      </c>
      <c r="P879" s="173" t="s">
        <v>1629</v>
      </c>
      <c r="Q879" s="174">
        <v>81</v>
      </c>
      <c r="R879" s="173" t="s">
        <v>1629</v>
      </c>
      <c r="S879" s="173" t="s">
        <v>1558</v>
      </c>
      <c r="T879" s="173">
        <v>8896</v>
      </c>
      <c r="U879" s="170">
        <f t="shared" si="71"/>
        <v>720576</v>
      </c>
    </row>
    <row r="880" spans="1:21" ht="14.25" customHeight="1" x14ac:dyDescent="0.15">
      <c r="A880" s="173" t="s">
        <v>173</v>
      </c>
      <c r="B880" s="173" t="s">
        <v>1583</v>
      </c>
      <c r="C880" s="173" t="str">
        <f t="shared" si="67"/>
        <v>Apron</v>
      </c>
      <c r="D880" s="173" t="str">
        <f t="shared" si="68"/>
        <v>N/A or No Data</v>
      </c>
      <c r="E880" s="173" t="str">
        <f t="shared" si="69"/>
        <v>N/A or No Data</v>
      </c>
      <c r="F880" s="173">
        <v>0</v>
      </c>
      <c r="G880" s="173" t="s">
        <v>1828</v>
      </c>
      <c r="H880" s="173" t="str">
        <f t="shared" si="70"/>
        <v>OWA-APA-005</v>
      </c>
      <c r="I880" s="173" t="s">
        <v>2561</v>
      </c>
      <c r="J880" s="173" t="s">
        <v>11766</v>
      </c>
      <c r="K880" s="174">
        <v>34</v>
      </c>
      <c r="L880" s="174">
        <v>24</v>
      </c>
      <c r="M880" s="174">
        <v>36</v>
      </c>
      <c r="N880" s="174">
        <v>48</v>
      </c>
      <c r="O880" s="174">
        <v>48</v>
      </c>
      <c r="P880" s="173" t="s">
        <v>1576</v>
      </c>
      <c r="Q880" s="174">
        <v>66</v>
      </c>
      <c r="R880" s="173" t="s">
        <v>1576</v>
      </c>
      <c r="S880" s="173" t="s">
        <v>1586</v>
      </c>
      <c r="T880" s="173">
        <v>5009</v>
      </c>
      <c r="U880" s="170">
        <f t="shared" si="71"/>
        <v>330594</v>
      </c>
    </row>
    <row r="881" spans="1:21" ht="14.25" customHeight="1" x14ac:dyDescent="0.15">
      <c r="A881" s="173" t="s">
        <v>41</v>
      </c>
      <c r="B881" s="173" t="s">
        <v>1563</v>
      </c>
      <c r="C881" s="173" t="str">
        <f t="shared" si="67"/>
        <v>Taxilane</v>
      </c>
      <c r="D881" s="173" t="str">
        <f t="shared" si="68"/>
        <v>N/A or No Data</v>
      </c>
      <c r="E881" s="173" t="str">
        <f t="shared" si="69"/>
        <v>N/A or No Data</v>
      </c>
      <c r="F881" s="173">
        <v>0</v>
      </c>
      <c r="G881" s="173" t="s">
        <v>1555</v>
      </c>
      <c r="H881" s="173" t="str">
        <f t="shared" si="70"/>
        <v>CBG-TLA-001</v>
      </c>
      <c r="I881" s="173" t="s">
        <v>2562</v>
      </c>
      <c r="J881" s="173" t="s">
        <v>11766</v>
      </c>
      <c r="K881" s="174">
        <v>46</v>
      </c>
      <c r="L881" s="174">
        <v>34</v>
      </c>
      <c r="M881" s="174">
        <v>47</v>
      </c>
      <c r="N881" s="174">
        <v>61</v>
      </c>
      <c r="O881" s="174">
        <v>61</v>
      </c>
      <c r="P881" s="173" t="s">
        <v>1722</v>
      </c>
      <c r="Q881" s="174">
        <v>53</v>
      </c>
      <c r="R881" s="173" t="s">
        <v>1722</v>
      </c>
      <c r="S881" s="173" t="s">
        <v>1566</v>
      </c>
      <c r="T881" s="173">
        <v>113253</v>
      </c>
      <c r="U881" s="170">
        <f t="shared" si="71"/>
        <v>6002409</v>
      </c>
    </row>
    <row r="882" spans="1:21" ht="14.25" customHeight="1" x14ac:dyDescent="0.15">
      <c r="A882" s="173" t="s">
        <v>53</v>
      </c>
      <c r="B882" s="173" t="s">
        <v>2202</v>
      </c>
      <c r="C882" s="173" t="str">
        <f t="shared" si="67"/>
        <v>Taxilane</v>
      </c>
      <c r="D882" s="173" t="str">
        <f t="shared" si="68"/>
        <v>N/A or No Data</v>
      </c>
      <c r="E882" s="173" t="str">
        <f t="shared" si="69"/>
        <v>N/A or No Data</v>
      </c>
      <c r="F882" s="173">
        <v>0</v>
      </c>
      <c r="G882" s="173" t="s">
        <v>1555</v>
      </c>
      <c r="H882" s="173" t="str">
        <f t="shared" si="70"/>
        <v>DTL-TLC-001</v>
      </c>
      <c r="I882" s="173" t="s">
        <v>2563</v>
      </c>
      <c r="J882" s="173" t="s">
        <v>11766</v>
      </c>
      <c r="K882" s="174">
        <v>25</v>
      </c>
      <c r="L882" s="174">
        <v>17</v>
      </c>
      <c r="M882" s="174">
        <v>27</v>
      </c>
      <c r="N882" s="174">
        <v>38</v>
      </c>
      <c r="O882" s="174">
        <v>38</v>
      </c>
      <c r="P882" s="173" t="s">
        <v>1654</v>
      </c>
      <c r="Q882" s="174">
        <v>75</v>
      </c>
      <c r="R882" s="173" t="s">
        <v>1654</v>
      </c>
      <c r="S882" s="173" t="s">
        <v>1558</v>
      </c>
      <c r="T882" s="173">
        <v>10196</v>
      </c>
      <c r="U882" s="170">
        <f t="shared" si="71"/>
        <v>764700</v>
      </c>
    </row>
    <row r="883" spans="1:21" ht="14.25" customHeight="1" x14ac:dyDescent="0.15">
      <c r="A883" s="173" t="s">
        <v>13</v>
      </c>
      <c r="B883" s="173" t="s">
        <v>1571</v>
      </c>
      <c r="C883" s="173" t="str">
        <f t="shared" si="67"/>
        <v>Connecting Taxiway</v>
      </c>
      <c r="D883" s="173" t="str">
        <f t="shared" si="68"/>
        <v>N/A or No Data</v>
      </c>
      <c r="E883" s="173" t="str">
        <f t="shared" si="69"/>
        <v>N/A or No Data</v>
      </c>
      <c r="F883" s="173">
        <v>0</v>
      </c>
      <c r="G883" s="173" t="s">
        <v>1568</v>
      </c>
      <c r="H883" s="173" t="str">
        <f t="shared" si="70"/>
        <v>AUM-CTA3-002</v>
      </c>
      <c r="I883" s="173" t="s">
        <v>2564</v>
      </c>
      <c r="J883" s="173" t="s">
        <v>11766</v>
      </c>
      <c r="K883" s="174">
        <v>20</v>
      </c>
      <c r="L883" s="174">
        <v>14</v>
      </c>
      <c r="M883" s="174">
        <v>23</v>
      </c>
      <c r="N883" s="174">
        <v>32</v>
      </c>
      <c r="O883" s="174">
        <v>32</v>
      </c>
      <c r="P883" s="173" t="s">
        <v>1629</v>
      </c>
      <c r="Q883" s="174">
        <v>80</v>
      </c>
      <c r="R883" s="173" t="s">
        <v>1629</v>
      </c>
      <c r="S883" s="173" t="s">
        <v>1558</v>
      </c>
      <c r="T883" s="173">
        <v>12551</v>
      </c>
      <c r="U883" s="170">
        <f t="shared" si="71"/>
        <v>1004080</v>
      </c>
    </row>
    <row r="884" spans="1:21" ht="14.25" customHeight="1" x14ac:dyDescent="0.15">
      <c r="A884" s="173" t="s">
        <v>237</v>
      </c>
      <c r="B884" s="173" t="s">
        <v>1563</v>
      </c>
      <c r="C884" s="173" t="str">
        <f t="shared" si="67"/>
        <v>Taxilane</v>
      </c>
      <c r="D884" s="173" t="str">
        <f t="shared" si="68"/>
        <v>N/A or No Data</v>
      </c>
      <c r="E884" s="173" t="str">
        <f t="shared" si="69"/>
        <v>N/A or No Data</v>
      </c>
      <c r="F884" s="173">
        <v>0</v>
      </c>
      <c r="G884" s="173" t="s">
        <v>1555</v>
      </c>
      <c r="H884" s="173" t="str">
        <f t="shared" si="70"/>
        <v>TKC-TLA-001</v>
      </c>
      <c r="I884" s="173" t="s">
        <v>2565</v>
      </c>
      <c r="J884" s="173" t="s">
        <v>11766</v>
      </c>
      <c r="K884" s="174">
        <v>38</v>
      </c>
      <c r="L884" s="174">
        <v>27</v>
      </c>
      <c r="M884" s="174">
        <v>39</v>
      </c>
      <c r="N884" s="174">
        <v>52</v>
      </c>
      <c r="O884" s="174">
        <v>52</v>
      </c>
      <c r="P884" s="173" t="s">
        <v>1576</v>
      </c>
      <c r="Q884" s="174">
        <v>62</v>
      </c>
      <c r="R884" s="173" t="s">
        <v>1576</v>
      </c>
      <c r="S884" s="173" t="s">
        <v>1586</v>
      </c>
      <c r="T884" s="173">
        <v>16958</v>
      </c>
      <c r="U884" s="170">
        <f t="shared" si="71"/>
        <v>1051396</v>
      </c>
    </row>
    <row r="885" spans="1:21" ht="14.25" customHeight="1" x14ac:dyDescent="0.15">
      <c r="A885" s="173" t="s">
        <v>197</v>
      </c>
      <c r="B885" s="173" t="s">
        <v>1563</v>
      </c>
      <c r="C885" s="173" t="str">
        <f t="shared" si="67"/>
        <v>Taxilane</v>
      </c>
      <c r="D885" s="173" t="str">
        <f t="shared" si="68"/>
        <v>N/A or No Data</v>
      </c>
      <c r="E885" s="173" t="str">
        <f t="shared" si="69"/>
        <v>N/A or No Data</v>
      </c>
      <c r="F885" s="173">
        <v>0</v>
      </c>
      <c r="G885" s="173" t="s">
        <v>1555</v>
      </c>
      <c r="H885" s="173" t="str">
        <f t="shared" si="70"/>
        <v>RWF-TLA-001</v>
      </c>
      <c r="I885" s="173" t="s">
        <v>2566</v>
      </c>
      <c r="J885" s="173" t="s">
        <v>11766</v>
      </c>
      <c r="K885" s="174">
        <v>39</v>
      </c>
      <c r="L885" s="174">
        <v>28</v>
      </c>
      <c r="M885" s="174">
        <v>40</v>
      </c>
      <c r="N885" s="174">
        <v>53</v>
      </c>
      <c r="O885" s="174">
        <v>53</v>
      </c>
      <c r="P885" s="173" t="s">
        <v>1588</v>
      </c>
      <c r="Q885" s="174">
        <v>58</v>
      </c>
      <c r="R885" s="173" t="s">
        <v>1588</v>
      </c>
      <c r="S885" s="173" t="s">
        <v>1586</v>
      </c>
      <c r="T885" s="173">
        <v>50983</v>
      </c>
      <c r="U885" s="170">
        <f t="shared" si="71"/>
        <v>2957014</v>
      </c>
    </row>
    <row r="886" spans="1:21" ht="14.25" customHeight="1" x14ac:dyDescent="0.15">
      <c r="A886" s="173" t="s">
        <v>53</v>
      </c>
      <c r="B886" s="173" t="s">
        <v>2258</v>
      </c>
      <c r="C886" s="173" t="str">
        <f t="shared" si="67"/>
        <v>Taxilane</v>
      </c>
      <c r="D886" s="173" t="str">
        <f t="shared" si="68"/>
        <v>N/A or No Data</v>
      </c>
      <c r="E886" s="173" t="str">
        <f t="shared" si="69"/>
        <v>N/A or No Data</v>
      </c>
      <c r="F886" s="173">
        <v>0</v>
      </c>
      <c r="G886" s="173" t="s">
        <v>1568</v>
      </c>
      <c r="H886" s="173" t="str">
        <f t="shared" si="70"/>
        <v>DTL-TLD-002</v>
      </c>
      <c r="I886" s="173" t="s">
        <v>2567</v>
      </c>
      <c r="J886" s="173" t="s">
        <v>11766</v>
      </c>
      <c r="K886" s="174">
        <v>28</v>
      </c>
      <c r="L886" s="174">
        <v>20</v>
      </c>
      <c r="M886" s="174">
        <v>30</v>
      </c>
      <c r="N886" s="174">
        <v>41</v>
      </c>
      <c r="O886" s="174">
        <v>41</v>
      </c>
      <c r="P886" s="173" t="s">
        <v>1654</v>
      </c>
      <c r="Q886" s="174">
        <v>72</v>
      </c>
      <c r="R886" s="173" t="s">
        <v>1654</v>
      </c>
      <c r="S886" s="173" t="s">
        <v>1558</v>
      </c>
      <c r="T886" s="173">
        <v>9134</v>
      </c>
      <c r="U886" s="170">
        <f t="shared" si="71"/>
        <v>657648</v>
      </c>
    </row>
    <row r="887" spans="1:21" ht="14.25" customHeight="1" x14ac:dyDescent="0.15">
      <c r="A887" s="173" t="s">
        <v>107</v>
      </c>
      <c r="B887" s="173" t="s">
        <v>1580</v>
      </c>
      <c r="C887" s="173" t="str">
        <f t="shared" si="67"/>
        <v>Parallel Taxiway</v>
      </c>
      <c r="D887" s="173" t="str">
        <f t="shared" si="68"/>
        <v>N/A or No Data</v>
      </c>
      <c r="E887" s="173" t="str">
        <f t="shared" si="69"/>
        <v>N/A or No Data</v>
      </c>
      <c r="F887" s="173">
        <v>0</v>
      </c>
      <c r="G887" s="173" t="s">
        <v>1568</v>
      </c>
      <c r="H887" s="173" t="str">
        <f t="shared" si="70"/>
        <v>HCD-PTA-002</v>
      </c>
      <c r="I887" s="173" t="s">
        <v>2568</v>
      </c>
      <c r="J887" s="173" t="s">
        <v>11766</v>
      </c>
      <c r="K887" s="174">
        <v>14</v>
      </c>
      <c r="L887" s="174">
        <v>10</v>
      </c>
      <c r="M887" s="174">
        <v>17</v>
      </c>
      <c r="N887" s="174">
        <v>25</v>
      </c>
      <c r="O887" s="174">
        <v>25</v>
      </c>
      <c r="P887" s="173" t="s">
        <v>1576</v>
      </c>
      <c r="Q887" s="174">
        <v>86</v>
      </c>
      <c r="R887" s="173" t="s">
        <v>1576</v>
      </c>
      <c r="S887" s="173" t="s">
        <v>1558</v>
      </c>
      <c r="T887" s="173">
        <v>46803</v>
      </c>
      <c r="U887" s="170">
        <f t="shared" si="71"/>
        <v>4025058</v>
      </c>
    </row>
    <row r="888" spans="1:21" ht="14.25" customHeight="1" x14ac:dyDescent="0.15">
      <c r="A888" s="173" t="s">
        <v>173</v>
      </c>
      <c r="B888" s="173" t="s">
        <v>1571</v>
      </c>
      <c r="C888" s="173" t="str">
        <f t="shared" si="67"/>
        <v>Connecting Taxiway</v>
      </c>
      <c r="D888" s="173" t="str">
        <f t="shared" si="68"/>
        <v>N/A or No Data</v>
      </c>
      <c r="E888" s="173" t="str">
        <f t="shared" si="69"/>
        <v>N/A or No Data</v>
      </c>
      <c r="F888" s="173">
        <v>0</v>
      </c>
      <c r="G888" s="173" t="s">
        <v>1568</v>
      </c>
      <c r="H888" s="173" t="str">
        <f t="shared" si="70"/>
        <v>OWA-CTA3-002</v>
      </c>
      <c r="I888" s="173" t="s">
        <v>2569</v>
      </c>
      <c r="J888" s="173" t="s">
        <v>11766</v>
      </c>
      <c r="K888" s="174">
        <v>0</v>
      </c>
      <c r="L888" s="174">
        <v>0</v>
      </c>
      <c r="M888" s="174">
        <v>0</v>
      </c>
      <c r="N888" s="174">
        <v>0</v>
      </c>
      <c r="O888" s="174">
        <v>0</v>
      </c>
      <c r="P888" s="173" t="s">
        <v>1576</v>
      </c>
      <c r="Q888" s="174">
        <v>100</v>
      </c>
      <c r="R888" s="173" t="s">
        <v>1576</v>
      </c>
      <c r="S888" s="173" t="s">
        <v>1558</v>
      </c>
      <c r="T888" s="173">
        <v>3934</v>
      </c>
      <c r="U888" s="170">
        <f t="shared" si="71"/>
        <v>393400</v>
      </c>
    </row>
    <row r="889" spans="1:21" ht="14.25" customHeight="1" x14ac:dyDescent="0.15">
      <c r="A889" s="173" t="s">
        <v>161</v>
      </c>
      <c r="B889" s="173" t="s">
        <v>1590</v>
      </c>
      <c r="C889" s="173" t="str">
        <f t="shared" si="67"/>
        <v>Runway</v>
      </c>
      <c r="D889" s="173" t="str">
        <f t="shared" si="68"/>
        <v>1432</v>
      </c>
      <c r="E889" s="173" t="str">
        <f t="shared" si="69"/>
        <v>14/32</v>
      </c>
      <c r="F889" s="173">
        <v>1</v>
      </c>
      <c r="G889" s="173" t="s">
        <v>1568</v>
      </c>
      <c r="H889" s="173" t="str">
        <f t="shared" si="70"/>
        <v>MOX-RY1432-002</v>
      </c>
      <c r="I889" s="173" t="s">
        <v>3042</v>
      </c>
      <c r="J889" s="173" t="s">
        <v>11766</v>
      </c>
      <c r="K889" s="174">
        <v>39</v>
      </c>
      <c r="L889" s="174">
        <v>28</v>
      </c>
      <c r="M889" s="174">
        <v>40</v>
      </c>
      <c r="N889" s="174">
        <v>53</v>
      </c>
      <c r="O889" s="174">
        <v>53</v>
      </c>
      <c r="P889" s="173" t="s">
        <v>1576</v>
      </c>
      <c r="Q889" s="174">
        <v>55</v>
      </c>
      <c r="R889" s="173" t="s">
        <v>1576</v>
      </c>
      <c r="S889" s="173" t="s">
        <v>1566</v>
      </c>
      <c r="T889" s="173">
        <v>45147</v>
      </c>
      <c r="U889" s="170">
        <f t="shared" si="71"/>
        <v>2483085</v>
      </c>
    </row>
    <row r="890" spans="1:21" ht="14.25" customHeight="1" x14ac:dyDescent="0.15">
      <c r="A890" s="173" t="s">
        <v>33</v>
      </c>
      <c r="B890" s="173" t="s">
        <v>1580</v>
      </c>
      <c r="C890" s="173" t="str">
        <f t="shared" si="67"/>
        <v>Parallel Taxiway</v>
      </c>
      <c r="D890" s="173" t="str">
        <f t="shared" si="68"/>
        <v>N/A or No Data</v>
      </c>
      <c r="E890" s="173" t="str">
        <f t="shared" si="69"/>
        <v>N/A or No Data</v>
      </c>
      <c r="F890" s="173">
        <v>0</v>
      </c>
      <c r="G890" s="173" t="s">
        <v>1663</v>
      </c>
      <c r="H890" s="173" t="str">
        <f t="shared" si="70"/>
        <v>BRD-PTA-004</v>
      </c>
      <c r="I890" s="173" t="s">
        <v>2572</v>
      </c>
      <c r="J890" s="173" t="s">
        <v>11766</v>
      </c>
      <c r="K890" s="174">
        <v>15</v>
      </c>
      <c r="L890" s="174">
        <v>10</v>
      </c>
      <c r="M890" s="174">
        <v>18</v>
      </c>
      <c r="N890" s="174">
        <v>26</v>
      </c>
      <c r="O890" s="174">
        <v>26</v>
      </c>
      <c r="P890" s="173" t="s">
        <v>1778</v>
      </c>
      <c r="Q890" s="174">
        <v>85</v>
      </c>
      <c r="R890" s="173" t="s">
        <v>1778</v>
      </c>
      <c r="S890" s="173" t="s">
        <v>1558</v>
      </c>
      <c r="T890" s="173">
        <v>134700</v>
      </c>
      <c r="U890" s="170">
        <f t="shared" si="71"/>
        <v>11449500</v>
      </c>
    </row>
    <row r="891" spans="1:21" ht="14.25" customHeight="1" x14ac:dyDescent="0.15">
      <c r="A891" s="173" t="s">
        <v>153</v>
      </c>
      <c r="B891" s="173" t="s">
        <v>1590</v>
      </c>
      <c r="C891" s="173" t="str">
        <f t="shared" si="67"/>
        <v>Runway</v>
      </c>
      <c r="D891" s="173" t="str">
        <f t="shared" si="68"/>
        <v>1432</v>
      </c>
      <c r="E891" s="173" t="str">
        <f t="shared" si="69"/>
        <v>14/32</v>
      </c>
      <c r="F891" s="173">
        <v>1</v>
      </c>
      <c r="G891" s="173" t="s">
        <v>1555</v>
      </c>
      <c r="H891" s="173" t="str">
        <f t="shared" si="70"/>
        <v>MVE-RY1432-001</v>
      </c>
      <c r="I891" s="173" t="s">
        <v>1962</v>
      </c>
      <c r="J891" s="173" t="s">
        <v>11766</v>
      </c>
      <c r="K891" s="174">
        <v>20</v>
      </c>
      <c r="L891" s="174">
        <v>14</v>
      </c>
      <c r="M891" s="174">
        <v>23</v>
      </c>
      <c r="N891" s="174">
        <v>32</v>
      </c>
      <c r="O891" s="174">
        <v>32</v>
      </c>
      <c r="P891" s="173" t="s">
        <v>1683</v>
      </c>
      <c r="Q891" s="174">
        <v>80</v>
      </c>
      <c r="R891" s="173" t="s">
        <v>1683</v>
      </c>
      <c r="S891" s="173" t="s">
        <v>1558</v>
      </c>
      <c r="T891" s="173">
        <v>296319</v>
      </c>
      <c r="U891" s="170">
        <f t="shared" si="71"/>
        <v>23705520</v>
      </c>
    </row>
    <row r="892" spans="1:21" ht="14.25" customHeight="1" x14ac:dyDescent="0.15">
      <c r="A892" s="173" t="s">
        <v>177</v>
      </c>
      <c r="B892" s="173" t="s">
        <v>2198</v>
      </c>
      <c r="C892" s="173" t="str">
        <f t="shared" si="67"/>
        <v>Taxilane</v>
      </c>
      <c r="D892" s="173" t="str">
        <f t="shared" si="68"/>
        <v>N/A or No Data</v>
      </c>
      <c r="E892" s="173" t="str">
        <f t="shared" si="69"/>
        <v>N/A or No Data</v>
      </c>
      <c r="F892" s="173">
        <v>0</v>
      </c>
      <c r="G892" s="173" t="s">
        <v>1555</v>
      </c>
      <c r="H892" s="173" t="str">
        <f t="shared" si="70"/>
        <v>PEX-TLB-001</v>
      </c>
      <c r="I892" s="173" t="s">
        <v>2574</v>
      </c>
      <c r="J892" s="173" t="s">
        <v>11766</v>
      </c>
      <c r="K892" s="174">
        <v>31</v>
      </c>
      <c r="L892" s="174">
        <v>22</v>
      </c>
      <c r="M892" s="174">
        <v>33</v>
      </c>
      <c r="N892" s="174">
        <v>44</v>
      </c>
      <c r="O892" s="174">
        <v>44</v>
      </c>
      <c r="P892" s="173" t="s">
        <v>2287</v>
      </c>
      <c r="Q892" s="174">
        <v>61</v>
      </c>
      <c r="R892" s="173" t="s">
        <v>2287</v>
      </c>
      <c r="S892" s="173" t="s">
        <v>1586</v>
      </c>
      <c r="T892" s="173">
        <v>35099</v>
      </c>
      <c r="U892" s="170">
        <f t="shared" si="71"/>
        <v>2141039</v>
      </c>
    </row>
    <row r="893" spans="1:21" ht="14.25" customHeight="1" x14ac:dyDescent="0.15">
      <c r="A893" s="173" t="s">
        <v>13</v>
      </c>
      <c r="B893" s="173" t="s">
        <v>2575</v>
      </c>
      <c r="C893" s="173" t="str">
        <f t="shared" si="67"/>
        <v>Run-Up</v>
      </c>
      <c r="D893" s="173" t="str">
        <f t="shared" si="68"/>
        <v>N/A or No Data</v>
      </c>
      <c r="E893" s="173" t="str">
        <f t="shared" si="69"/>
        <v>N/A or No Data</v>
      </c>
      <c r="F893" s="173">
        <v>0</v>
      </c>
      <c r="G893" s="173" t="s">
        <v>1555</v>
      </c>
      <c r="H893" s="173" t="str">
        <f t="shared" si="70"/>
        <v>AUM-RPA-001</v>
      </c>
      <c r="I893" s="173" t="s">
        <v>2576</v>
      </c>
      <c r="J893" s="173" t="s">
        <v>11766</v>
      </c>
      <c r="K893" s="174">
        <v>27</v>
      </c>
      <c r="L893" s="174">
        <v>19</v>
      </c>
      <c r="M893" s="174">
        <v>29</v>
      </c>
      <c r="N893" s="174">
        <v>40</v>
      </c>
      <c r="O893" s="174">
        <v>40</v>
      </c>
      <c r="P893" s="173" t="s">
        <v>1629</v>
      </c>
      <c r="Q893" s="174">
        <v>72</v>
      </c>
      <c r="R893" s="173" t="s">
        <v>1629</v>
      </c>
      <c r="S893" s="173" t="s">
        <v>1558</v>
      </c>
      <c r="T893" s="173">
        <v>19472</v>
      </c>
      <c r="U893" s="170">
        <f t="shared" si="71"/>
        <v>1401984</v>
      </c>
    </row>
    <row r="894" spans="1:21" ht="14.25" customHeight="1" x14ac:dyDescent="0.15">
      <c r="A894" s="173" t="s">
        <v>183</v>
      </c>
      <c r="B894" s="173" t="s">
        <v>2577</v>
      </c>
      <c r="C894" s="173" t="str">
        <f t="shared" si="67"/>
        <v>Taxilane</v>
      </c>
      <c r="D894" s="173" t="str">
        <f t="shared" si="68"/>
        <v>N/A or No Data</v>
      </c>
      <c r="E894" s="173" t="str">
        <f t="shared" si="69"/>
        <v>N/A or No Data</v>
      </c>
      <c r="F894" s="173">
        <v>0</v>
      </c>
      <c r="G894" s="173" t="s">
        <v>1555</v>
      </c>
      <c r="H894" s="173" t="str">
        <f t="shared" si="70"/>
        <v>PWC-TLB1-001</v>
      </c>
      <c r="I894" s="173" t="s">
        <v>2578</v>
      </c>
      <c r="J894" s="173" t="s">
        <v>11766</v>
      </c>
      <c r="K894" s="174">
        <v>32</v>
      </c>
      <c r="L894" s="174">
        <v>23</v>
      </c>
      <c r="M894" s="174">
        <v>34</v>
      </c>
      <c r="N894" s="174">
        <v>46</v>
      </c>
      <c r="O894" s="174">
        <v>46</v>
      </c>
      <c r="P894" s="173" t="s">
        <v>1579</v>
      </c>
      <c r="Q894" s="174">
        <v>68</v>
      </c>
      <c r="R894" s="173" t="s">
        <v>1579</v>
      </c>
      <c r="S894" s="173" t="s">
        <v>1586</v>
      </c>
      <c r="T894" s="173">
        <v>2299</v>
      </c>
      <c r="U894" s="170">
        <f t="shared" si="71"/>
        <v>156332</v>
      </c>
    </row>
    <row r="895" spans="1:21" ht="14.25" customHeight="1" x14ac:dyDescent="0.15">
      <c r="A895" s="173" t="s">
        <v>35</v>
      </c>
      <c r="B895" s="173" t="s">
        <v>2221</v>
      </c>
      <c r="C895" s="173" t="str">
        <f t="shared" si="67"/>
        <v>Runway Turnaround</v>
      </c>
      <c r="D895" s="173" t="str">
        <f t="shared" si="68"/>
        <v>N/A or No Data</v>
      </c>
      <c r="E895" s="173" t="str">
        <f t="shared" si="69"/>
        <v>N/A or No Data</v>
      </c>
      <c r="F895" s="173">
        <v>0</v>
      </c>
      <c r="G895" s="173" t="s">
        <v>1555</v>
      </c>
      <c r="H895" s="173" t="str">
        <f t="shared" si="70"/>
        <v>6D1-RTA-001</v>
      </c>
      <c r="I895" s="173" t="s">
        <v>2579</v>
      </c>
      <c r="J895" s="173" t="s">
        <v>11766</v>
      </c>
      <c r="K895" s="174">
        <v>41</v>
      </c>
      <c r="L895" s="174">
        <v>30</v>
      </c>
      <c r="M895" s="174">
        <v>42</v>
      </c>
      <c r="N895" s="174">
        <v>55</v>
      </c>
      <c r="O895" s="174">
        <v>55</v>
      </c>
      <c r="P895" s="173" t="s">
        <v>1658</v>
      </c>
      <c r="Q895" s="174">
        <v>59</v>
      </c>
      <c r="R895" s="173" t="s">
        <v>1658</v>
      </c>
      <c r="S895" s="173" t="s">
        <v>1586</v>
      </c>
      <c r="T895" s="173">
        <v>7526</v>
      </c>
      <c r="U895" s="170">
        <f t="shared" si="71"/>
        <v>444034</v>
      </c>
    </row>
    <row r="896" spans="1:21" ht="14.25" customHeight="1" x14ac:dyDescent="0.15">
      <c r="A896" s="173" t="s">
        <v>173</v>
      </c>
      <c r="B896" s="173" t="s">
        <v>1593</v>
      </c>
      <c r="C896" s="173" t="str">
        <f t="shared" si="67"/>
        <v>Connecting Taxiway</v>
      </c>
      <c r="D896" s="173" t="str">
        <f t="shared" si="68"/>
        <v>N/A or No Data</v>
      </c>
      <c r="E896" s="173" t="str">
        <f t="shared" si="69"/>
        <v>N/A or No Data</v>
      </c>
      <c r="F896" s="173">
        <v>0</v>
      </c>
      <c r="G896" s="173" t="s">
        <v>1568</v>
      </c>
      <c r="H896" s="173" t="str">
        <f t="shared" si="70"/>
        <v>OWA-CTA1-002</v>
      </c>
      <c r="I896" s="173" t="s">
        <v>2580</v>
      </c>
      <c r="J896" s="173" t="s">
        <v>11766</v>
      </c>
      <c r="K896" s="174">
        <v>5</v>
      </c>
      <c r="L896" s="174">
        <v>0</v>
      </c>
      <c r="M896" s="174">
        <v>0</v>
      </c>
      <c r="N896" s="174">
        <v>0</v>
      </c>
      <c r="O896" s="174">
        <v>0</v>
      </c>
      <c r="P896" s="173" t="s">
        <v>1576</v>
      </c>
      <c r="Q896" s="174">
        <v>95</v>
      </c>
      <c r="R896" s="173" t="s">
        <v>1576</v>
      </c>
      <c r="S896" s="173" t="s">
        <v>1558</v>
      </c>
      <c r="T896" s="173">
        <v>2085</v>
      </c>
      <c r="U896" s="170">
        <f t="shared" si="71"/>
        <v>198075</v>
      </c>
    </row>
    <row r="897" spans="1:21" ht="14.25" customHeight="1" x14ac:dyDescent="0.15">
      <c r="A897" s="173" t="s">
        <v>205</v>
      </c>
      <c r="B897" s="173" t="s">
        <v>1655</v>
      </c>
      <c r="C897" s="173" t="str">
        <f t="shared" si="67"/>
        <v>Connecting Taxiway</v>
      </c>
      <c r="D897" s="173" t="str">
        <f t="shared" si="68"/>
        <v>N/A or No Data</v>
      </c>
      <c r="E897" s="173" t="str">
        <f t="shared" si="69"/>
        <v>N/A or No Data</v>
      </c>
      <c r="F897" s="173">
        <v>0</v>
      </c>
      <c r="G897" s="173" t="s">
        <v>1555</v>
      </c>
      <c r="H897" s="173" t="str">
        <f t="shared" si="70"/>
        <v>ROS-CTA2-001</v>
      </c>
      <c r="I897" s="173" t="s">
        <v>2581</v>
      </c>
      <c r="J897" s="173" t="s">
        <v>11766</v>
      </c>
      <c r="K897" s="174">
        <v>30</v>
      </c>
      <c r="L897" s="174">
        <v>21</v>
      </c>
      <c r="M897" s="174">
        <v>32</v>
      </c>
      <c r="N897" s="174">
        <v>43</v>
      </c>
      <c r="O897" s="174">
        <v>43</v>
      </c>
      <c r="P897" s="173" t="s">
        <v>1573</v>
      </c>
      <c r="Q897" s="174">
        <v>51</v>
      </c>
      <c r="R897" s="173" t="s">
        <v>1573</v>
      </c>
      <c r="S897" s="173" t="s">
        <v>1566</v>
      </c>
      <c r="T897" s="173">
        <v>5138</v>
      </c>
      <c r="U897" s="170">
        <f t="shared" si="71"/>
        <v>262038</v>
      </c>
    </row>
    <row r="898" spans="1:21" ht="14.25" customHeight="1" x14ac:dyDescent="0.15">
      <c r="A898" s="173" t="s">
        <v>57</v>
      </c>
      <c r="B898" s="173" t="s">
        <v>1580</v>
      </c>
      <c r="C898" s="173" t="str">
        <f t="shared" si="67"/>
        <v>Parallel Taxiway</v>
      </c>
      <c r="D898" s="173" t="str">
        <f t="shared" si="68"/>
        <v>N/A or No Data</v>
      </c>
      <c r="E898" s="173" t="str">
        <f t="shared" si="69"/>
        <v>N/A or No Data</v>
      </c>
      <c r="F898" s="173">
        <v>0</v>
      </c>
      <c r="G898" s="173" t="s">
        <v>1568</v>
      </c>
      <c r="H898" s="173" t="str">
        <f t="shared" si="70"/>
        <v>DLH-PTA-002</v>
      </c>
      <c r="I898" s="173" t="s">
        <v>2582</v>
      </c>
      <c r="J898" s="173" t="s">
        <v>11766</v>
      </c>
      <c r="K898" s="174">
        <v>58</v>
      </c>
      <c r="L898" s="174">
        <v>44</v>
      </c>
      <c r="M898" s="174">
        <v>58</v>
      </c>
      <c r="N898" s="174">
        <v>72</v>
      </c>
      <c r="O898" s="174">
        <v>72</v>
      </c>
      <c r="P898" s="173" t="s">
        <v>1562</v>
      </c>
      <c r="Q898" s="174">
        <v>34</v>
      </c>
      <c r="R898" s="173" t="s">
        <v>1562</v>
      </c>
      <c r="S898" s="173" t="s">
        <v>1566</v>
      </c>
      <c r="T898" s="173">
        <v>499841</v>
      </c>
      <c r="U898" s="170">
        <f t="shared" si="71"/>
        <v>16994594</v>
      </c>
    </row>
    <row r="899" spans="1:21" ht="14.25" customHeight="1" x14ac:dyDescent="0.15">
      <c r="A899" s="173" t="s">
        <v>67</v>
      </c>
      <c r="B899" s="173" t="s">
        <v>2583</v>
      </c>
      <c r="C899" s="173" t="str">
        <f t="shared" si="67"/>
        <v>Taxiway</v>
      </c>
      <c r="D899" s="173" t="str">
        <f t="shared" si="68"/>
        <v>N/A or No Data</v>
      </c>
      <c r="E899" s="173" t="str">
        <f t="shared" si="69"/>
        <v>N/A or No Data</v>
      </c>
      <c r="F899" s="173">
        <v>0</v>
      </c>
      <c r="G899" s="173" t="s">
        <v>1555</v>
      </c>
      <c r="H899" s="173" t="str">
        <f t="shared" si="70"/>
        <v>EVM-TWD-001</v>
      </c>
      <c r="I899" s="173" t="s">
        <v>2584</v>
      </c>
      <c r="J899" s="173" t="s">
        <v>11766</v>
      </c>
      <c r="K899" s="174">
        <v>2</v>
      </c>
      <c r="L899" s="174">
        <v>2</v>
      </c>
      <c r="M899" s="174">
        <v>8</v>
      </c>
      <c r="N899" s="174">
        <v>11</v>
      </c>
      <c r="O899" s="174">
        <v>11</v>
      </c>
      <c r="P899" s="173" t="s">
        <v>1607</v>
      </c>
      <c r="Q899" s="174">
        <v>98</v>
      </c>
      <c r="R899" s="173" t="s">
        <v>1607</v>
      </c>
      <c r="S899" s="173" t="s">
        <v>1558</v>
      </c>
      <c r="T899" s="173">
        <v>29265</v>
      </c>
      <c r="U899" s="170">
        <f t="shared" si="71"/>
        <v>2867970</v>
      </c>
    </row>
    <row r="900" spans="1:21" ht="14.25" customHeight="1" x14ac:dyDescent="0.15">
      <c r="A900" s="173" t="s">
        <v>201</v>
      </c>
      <c r="B900" s="173" t="s">
        <v>1583</v>
      </c>
      <c r="C900" s="173" t="str">
        <f t="shared" ref="C900:C963" si="72">IF(ISNUMBER(SEARCH("RY",B900)),"Runway",IF(ISNUMBER(SEARCH("CT",B900)),"Connecting Taxiway",IF(ISNUMBER(SEARCH("AP",B900)),"Apron",IF(ISNUMBER(SEARCH("TL",B900)),"Taxilane",IF(ISNUMBER(SEARCH("PPT",B900)),"Partial Parallel",IF(ISNUMBER(SEARCH("TW",B900)),"Taxiway",IF(ISNUMBER(SEARCH("RP",B900)),"Run-Up",IF(ISNUMBER(SEARCH("RT",B900)),"Runway Turnaround",IF(ISNUMBER(SEARCH("PT",B900)),"Parallel Taxiway","Other")))))))))</f>
        <v>Apron</v>
      </c>
      <c r="D900" s="173" t="str">
        <f t="shared" ref="D900:D963" si="73">IF(C900="Runway",RIGHT(B900,LEN(B900)-FIND("Y",B900)),"N/A or No Data")</f>
        <v>N/A or No Data</v>
      </c>
      <c r="E900" s="173" t="str">
        <f t="shared" ref="E900:E963" si="74">IF(LEN(D900)=3,_xlfn.CONCAT("0",LEFT(D900,1),"/",RIGHT(D900,2)),IF(LEN(D900)=4,_xlfn.CONCAT(LEFT(D900,2),"/",RIGHT(D900,2)),"N/A or No Data"))</f>
        <v>N/A or No Data</v>
      </c>
      <c r="F900" s="173">
        <v>0</v>
      </c>
      <c r="G900" s="173" t="s">
        <v>1555</v>
      </c>
      <c r="H900" s="173" t="str">
        <f t="shared" si="70"/>
        <v>RST-APA-001</v>
      </c>
      <c r="I900" s="173" t="s">
        <v>2585</v>
      </c>
      <c r="J900" s="173" t="s">
        <v>11766</v>
      </c>
      <c r="K900" s="174">
        <v>39</v>
      </c>
      <c r="L900" s="174">
        <v>21</v>
      </c>
      <c r="M900" s="174">
        <v>31</v>
      </c>
      <c r="N900" s="174">
        <v>43</v>
      </c>
      <c r="O900" s="174">
        <v>43</v>
      </c>
      <c r="P900" s="173" t="s">
        <v>2586</v>
      </c>
      <c r="Q900" s="174">
        <v>75</v>
      </c>
      <c r="R900" s="173" t="s">
        <v>2586</v>
      </c>
      <c r="S900" s="173" t="s">
        <v>1558</v>
      </c>
      <c r="T900" s="173">
        <v>365934</v>
      </c>
      <c r="U900" s="170">
        <f t="shared" si="71"/>
        <v>27445050</v>
      </c>
    </row>
    <row r="901" spans="1:21" ht="14.25" customHeight="1" x14ac:dyDescent="0.15">
      <c r="A901" s="173" t="s">
        <v>161</v>
      </c>
      <c r="B901" s="173" t="s">
        <v>1655</v>
      </c>
      <c r="C901" s="173" t="str">
        <f t="shared" si="72"/>
        <v>Connecting Taxiway</v>
      </c>
      <c r="D901" s="173" t="str">
        <f t="shared" si="73"/>
        <v>N/A or No Data</v>
      </c>
      <c r="E901" s="173" t="str">
        <f t="shared" si="74"/>
        <v>N/A or No Data</v>
      </c>
      <c r="F901" s="173">
        <v>0</v>
      </c>
      <c r="G901" s="173" t="s">
        <v>1555</v>
      </c>
      <c r="H901" s="173" t="str">
        <f t="shared" ref="H901:H964" si="75">_xlfn.CONCAT(A901,"-",B901,"-",G901)</f>
        <v>MOX-CTA2-001</v>
      </c>
      <c r="I901" s="173" t="s">
        <v>2587</v>
      </c>
      <c r="J901" s="173" t="s">
        <v>11766</v>
      </c>
      <c r="K901" s="174">
        <v>0</v>
      </c>
      <c r="L901" s="174">
        <v>0</v>
      </c>
      <c r="M901" s="174">
        <v>0</v>
      </c>
      <c r="N901" s="174">
        <v>0</v>
      </c>
      <c r="O901" s="174">
        <v>0</v>
      </c>
      <c r="P901" s="173" t="s">
        <v>1576</v>
      </c>
      <c r="Q901" s="174">
        <v>100</v>
      </c>
      <c r="R901" s="173" t="s">
        <v>1576</v>
      </c>
      <c r="S901" s="173" t="s">
        <v>1558</v>
      </c>
      <c r="T901" s="173">
        <v>11187</v>
      </c>
      <c r="U901" s="170">
        <f t="shared" ref="U901:U964" si="76">T901*Q901</f>
        <v>1118700</v>
      </c>
    </row>
    <row r="902" spans="1:21" ht="14.25" customHeight="1" x14ac:dyDescent="0.15">
      <c r="A902" s="173" t="s">
        <v>201</v>
      </c>
      <c r="B902" s="173" t="s">
        <v>2588</v>
      </c>
      <c r="C902" s="173" t="str">
        <f t="shared" si="72"/>
        <v>Connecting Taxiway</v>
      </c>
      <c r="D902" s="173" t="str">
        <f t="shared" si="73"/>
        <v>N/A or No Data</v>
      </c>
      <c r="E902" s="173" t="str">
        <f t="shared" si="74"/>
        <v>N/A or No Data</v>
      </c>
      <c r="F902" s="173">
        <v>0</v>
      </c>
      <c r="G902" s="173" t="s">
        <v>1555</v>
      </c>
      <c r="H902" s="173" t="str">
        <f t="shared" si="75"/>
        <v>RST-CTB3-001</v>
      </c>
      <c r="I902" s="173" t="s">
        <v>2589</v>
      </c>
      <c r="J902" s="173" t="s">
        <v>11766</v>
      </c>
      <c r="K902" s="174">
        <v>20</v>
      </c>
      <c r="L902" s="174">
        <v>14</v>
      </c>
      <c r="M902" s="174">
        <v>23</v>
      </c>
      <c r="N902" s="174">
        <v>32</v>
      </c>
      <c r="O902" s="174">
        <v>32</v>
      </c>
      <c r="P902" s="173" t="s">
        <v>2586</v>
      </c>
      <c r="Q902" s="174">
        <v>80</v>
      </c>
      <c r="R902" s="173" t="s">
        <v>2586</v>
      </c>
      <c r="S902" s="173" t="s">
        <v>1558</v>
      </c>
      <c r="T902" s="173">
        <v>18133</v>
      </c>
      <c r="U902" s="170">
        <f t="shared" si="76"/>
        <v>1450640</v>
      </c>
    </row>
    <row r="903" spans="1:21" ht="14.25" customHeight="1" x14ac:dyDescent="0.15">
      <c r="A903" s="173" t="s">
        <v>187</v>
      </c>
      <c r="B903" s="173" t="s">
        <v>1563</v>
      </c>
      <c r="C903" s="173" t="str">
        <f t="shared" si="72"/>
        <v>Taxilane</v>
      </c>
      <c r="D903" s="173" t="str">
        <f t="shared" si="73"/>
        <v>N/A or No Data</v>
      </c>
      <c r="E903" s="173" t="str">
        <f t="shared" si="74"/>
        <v>N/A or No Data</v>
      </c>
      <c r="F903" s="173">
        <v>0</v>
      </c>
      <c r="G903" s="173" t="s">
        <v>1568</v>
      </c>
      <c r="H903" s="173" t="str">
        <f t="shared" si="75"/>
        <v>PQN-TLA-002</v>
      </c>
      <c r="I903" s="173" t="s">
        <v>2590</v>
      </c>
      <c r="J903" s="173" t="s">
        <v>11766</v>
      </c>
      <c r="K903" s="174">
        <v>0</v>
      </c>
      <c r="L903" s="174">
        <v>0</v>
      </c>
      <c r="M903" s="174">
        <v>0</v>
      </c>
      <c r="N903" s="174">
        <v>0</v>
      </c>
      <c r="O903" s="174">
        <v>0</v>
      </c>
      <c r="P903" s="173" t="s">
        <v>1854</v>
      </c>
      <c r="Q903" s="174">
        <v>100</v>
      </c>
      <c r="R903" s="173" t="s">
        <v>1854</v>
      </c>
      <c r="S903" s="173" t="s">
        <v>1558</v>
      </c>
      <c r="T903" s="173">
        <v>4056</v>
      </c>
      <c r="U903" s="170">
        <f t="shared" si="76"/>
        <v>405600</v>
      </c>
    </row>
    <row r="904" spans="1:21" ht="14.25" customHeight="1" x14ac:dyDescent="0.15">
      <c r="A904" s="173" t="s">
        <v>153</v>
      </c>
      <c r="B904" s="173" t="s">
        <v>1559</v>
      </c>
      <c r="C904" s="173" t="str">
        <f t="shared" si="72"/>
        <v>Runway</v>
      </c>
      <c r="D904" s="173" t="str">
        <f t="shared" si="73"/>
        <v>321</v>
      </c>
      <c r="E904" s="173" t="str">
        <f t="shared" si="74"/>
        <v>03/21</v>
      </c>
      <c r="F904" s="173">
        <v>0</v>
      </c>
      <c r="G904" s="173" t="s">
        <v>1555</v>
      </c>
      <c r="H904" s="173" t="str">
        <f t="shared" si="75"/>
        <v>MVE-RY321-001</v>
      </c>
      <c r="I904" s="173" t="s">
        <v>2799</v>
      </c>
      <c r="J904" s="173" t="s">
        <v>11766</v>
      </c>
      <c r="K904" s="174">
        <v>9</v>
      </c>
      <c r="L904" s="174">
        <v>6</v>
      </c>
      <c r="M904" s="174">
        <v>13</v>
      </c>
      <c r="N904" s="174">
        <v>19</v>
      </c>
      <c r="O904" s="174">
        <v>19</v>
      </c>
      <c r="P904" s="173" t="s">
        <v>1683</v>
      </c>
      <c r="Q904" s="174">
        <v>91</v>
      </c>
      <c r="R904" s="173" t="s">
        <v>1683</v>
      </c>
      <c r="S904" s="173" t="s">
        <v>1558</v>
      </c>
      <c r="T904" s="173">
        <v>28181</v>
      </c>
      <c r="U904" s="170">
        <f t="shared" si="76"/>
        <v>2564471</v>
      </c>
    </row>
    <row r="905" spans="1:21" ht="14.25" customHeight="1" x14ac:dyDescent="0.15">
      <c r="A905" s="173" t="s">
        <v>57</v>
      </c>
      <c r="B905" s="173" t="s">
        <v>2592</v>
      </c>
      <c r="C905" s="173" t="str">
        <f t="shared" si="72"/>
        <v>Apron</v>
      </c>
      <c r="D905" s="173" t="str">
        <f t="shared" si="73"/>
        <v>N/A or No Data</v>
      </c>
      <c r="E905" s="173" t="str">
        <f t="shared" si="74"/>
        <v>N/A or No Data</v>
      </c>
      <c r="F905" s="173">
        <v>0</v>
      </c>
      <c r="G905" s="173" t="s">
        <v>1859</v>
      </c>
      <c r="H905" s="173" t="str">
        <f t="shared" si="75"/>
        <v>DLH-APGA-008</v>
      </c>
      <c r="I905" s="173" t="s">
        <v>2593</v>
      </c>
      <c r="J905" s="173" t="s">
        <v>11766</v>
      </c>
      <c r="K905" s="174">
        <v>65</v>
      </c>
      <c r="L905" s="174">
        <v>36</v>
      </c>
      <c r="M905" s="174">
        <v>49</v>
      </c>
      <c r="N905" s="174">
        <v>62</v>
      </c>
      <c r="O905" s="174">
        <v>62</v>
      </c>
      <c r="P905" s="173" t="s">
        <v>1562</v>
      </c>
      <c r="Q905" s="174">
        <v>64</v>
      </c>
      <c r="R905" s="173" t="s">
        <v>1562</v>
      </c>
      <c r="S905" s="173" t="s">
        <v>1566</v>
      </c>
      <c r="T905" s="173">
        <v>172057</v>
      </c>
      <c r="U905" s="170">
        <f t="shared" si="76"/>
        <v>11011648</v>
      </c>
    </row>
    <row r="906" spans="1:21" ht="14.25" customHeight="1" x14ac:dyDescent="0.15">
      <c r="A906" s="173" t="s">
        <v>161</v>
      </c>
      <c r="B906" s="173" t="s">
        <v>1563</v>
      </c>
      <c r="C906" s="173" t="str">
        <f t="shared" si="72"/>
        <v>Taxilane</v>
      </c>
      <c r="D906" s="173" t="str">
        <f t="shared" si="73"/>
        <v>N/A or No Data</v>
      </c>
      <c r="E906" s="173" t="str">
        <f t="shared" si="74"/>
        <v>N/A or No Data</v>
      </c>
      <c r="F906" s="173">
        <v>0</v>
      </c>
      <c r="G906" s="173" t="s">
        <v>1663</v>
      </c>
      <c r="H906" s="173" t="str">
        <f t="shared" si="75"/>
        <v>MOX-TLA-004</v>
      </c>
      <c r="I906" s="173" t="s">
        <v>2594</v>
      </c>
      <c r="J906" s="173" t="s">
        <v>11766</v>
      </c>
      <c r="K906" s="174">
        <v>2</v>
      </c>
      <c r="L906" s="174">
        <v>2</v>
      </c>
      <c r="M906" s="174">
        <v>8</v>
      </c>
      <c r="N906" s="174">
        <v>11</v>
      </c>
      <c r="O906" s="174">
        <v>11</v>
      </c>
      <c r="P906" s="173" t="s">
        <v>1576</v>
      </c>
      <c r="Q906" s="174">
        <v>98</v>
      </c>
      <c r="R906" s="173" t="s">
        <v>1576</v>
      </c>
      <c r="S906" s="173" t="s">
        <v>1558</v>
      </c>
      <c r="T906" s="173">
        <v>14565</v>
      </c>
      <c r="U906" s="170">
        <f t="shared" si="76"/>
        <v>1427370</v>
      </c>
    </row>
    <row r="907" spans="1:21" ht="14.25" customHeight="1" x14ac:dyDescent="0.15">
      <c r="A907" s="173" t="s">
        <v>107</v>
      </c>
      <c r="B907" s="173" t="s">
        <v>1563</v>
      </c>
      <c r="C907" s="173" t="str">
        <f t="shared" si="72"/>
        <v>Taxilane</v>
      </c>
      <c r="D907" s="173" t="str">
        <f t="shared" si="73"/>
        <v>N/A or No Data</v>
      </c>
      <c r="E907" s="173" t="str">
        <f t="shared" si="74"/>
        <v>N/A or No Data</v>
      </c>
      <c r="F907" s="173">
        <v>0</v>
      </c>
      <c r="G907" s="173" t="s">
        <v>1686</v>
      </c>
      <c r="H907" s="173" t="str">
        <f t="shared" si="75"/>
        <v>HCD-TLA-006</v>
      </c>
      <c r="I907" s="173" t="s">
        <v>2595</v>
      </c>
      <c r="J907" s="173" t="s">
        <v>11766</v>
      </c>
      <c r="K907" s="174">
        <v>8</v>
      </c>
      <c r="L907" s="174">
        <v>6</v>
      </c>
      <c r="M907" s="174">
        <v>12</v>
      </c>
      <c r="N907" s="174">
        <v>18</v>
      </c>
      <c r="O907" s="174">
        <v>18</v>
      </c>
      <c r="P907" s="173" t="s">
        <v>1576</v>
      </c>
      <c r="Q907" s="174">
        <v>92</v>
      </c>
      <c r="R907" s="173" t="s">
        <v>1576</v>
      </c>
      <c r="S907" s="173" t="s">
        <v>1558</v>
      </c>
      <c r="T907" s="173">
        <v>7456</v>
      </c>
      <c r="U907" s="170">
        <f t="shared" si="76"/>
        <v>685952</v>
      </c>
    </row>
    <row r="908" spans="1:21" ht="14.25" customHeight="1" x14ac:dyDescent="0.15">
      <c r="A908" s="173" t="s">
        <v>201</v>
      </c>
      <c r="B908" s="173" t="s">
        <v>2596</v>
      </c>
      <c r="C908" s="173" t="str">
        <f t="shared" si="72"/>
        <v>Connecting Taxiway</v>
      </c>
      <c r="D908" s="173" t="str">
        <f t="shared" si="73"/>
        <v>N/A or No Data</v>
      </c>
      <c r="E908" s="173" t="str">
        <f t="shared" si="74"/>
        <v>N/A or No Data</v>
      </c>
      <c r="F908" s="173">
        <v>0</v>
      </c>
      <c r="G908" s="173" t="s">
        <v>1555</v>
      </c>
      <c r="H908" s="173" t="str">
        <f t="shared" si="75"/>
        <v>RST-CTB4-001</v>
      </c>
      <c r="I908" s="173" t="s">
        <v>2597</v>
      </c>
      <c r="J908" s="173" t="s">
        <v>11766</v>
      </c>
      <c r="K908" s="174">
        <v>41</v>
      </c>
      <c r="L908" s="174">
        <v>30</v>
      </c>
      <c r="M908" s="174">
        <v>42</v>
      </c>
      <c r="N908" s="174">
        <v>55</v>
      </c>
      <c r="O908" s="174">
        <v>55</v>
      </c>
      <c r="P908" s="173" t="s">
        <v>2586</v>
      </c>
      <c r="Q908" s="174">
        <v>55</v>
      </c>
      <c r="R908" s="173" t="s">
        <v>2586</v>
      </c>
      <c r="S908" s="173" t="s">
        <v>1566</v>
      </c>
      <c r="T908" s="173">
        <v>59962</v>
      </c>
      <c r="U908" s="170">
        <f t="shared" si="76"/>
        <v>3297910</v>
      </c>
    </row>
    <row r="909" spans="1:21" ht="14.25" customHeight="1" x14ac:dyDescent="0.15">
      <c r="A909" s="173" t="s">
        <v>205</v>
      </c>
      <c r="B909" s="173" t="s">
        <v>1563</v>
      </c>
      <c r="C909" s="173" t="str">
        <f t="shared" si="72"/>
        <v>Taxilane</v>
      </c>
      <c r="D909" s="173" t="str">
        <f t="shared" si="73"/>
        <v>N/A or No Data</v>
      </c>
      <c r="E909" s="173" t="str">
        <f t="shared" si="74"/>
        <v>N/A or No Data</v>
      </c>
      <c r="F909" s="173">
        <v>0</v>
      </c>
      <c r="G909" s="173" t="s">
        <v>1581</v>
      </c>
      <c r="H909" s="173" t="str">
        <f t="shared" si="75"/>
        <v>ROS-TLA-003</v>
      </c>
      <c r="I909" s="173" t="s">
        <v>2598</v>
      </c>
      <c r="J909" s="173" t="s">
        <v>11766</v>
      </c>
      <c r="K909" s="174">
        <v>0</v>
      </c>
      <c r="L909" s="174">
        <v>0</v>
      </c>
      <c r="M909" s="174">
        <v>0</v>
      </c>
      <c r="N909" s="174">
        <v>0</v>
      </c>
      <c r="O909" s="174">
        <v>0</v>
      </c>
      <c r="P909" s="173" t="s">
        <v>1573</v>
      </c>
      <c r="Q909" s="174">
        <v>100</v>
      </c>
      <c r="R909" s="173" t="s">
        <v>1573</v>
      </c>
      <c r="S909" s="173" t="s">
        <v>1558</v>
      </c>
      <c r="T909" s="173">
        <v>12570</v>
      </c>
      <c r="U909" s="170">
        <f t="shared" si="76"/>
        <v>1257000</v>
      </c>
    </row>
    <row r="910" spans="1:21" ht="14.25" customHeight="1" x14ac:dyDescent="0.15">
      <c r="A910" s="173" t="s">
        <v>79</v>
      </c>
      <c r="B910" s="173" t="s">
        <v>1600</v>
      </c>
      <c r="C910" s="173" t="str">
        <f t="shared" si="72"/>
        <v>Connecting Taxiway</v>
      </c>
      <c r="D910" s="173" t="str">
        <f t="shared" si="73"/>
        <v>N/A or No Data</v>
      </c>
      <c r="E910" s="173" t="str">
        <f t="shared" si="74"/>
        <v>N/A or No Data</v>
      </c>
      <c r="F910" s="173">
        <v>0</v>
      </c>
      <c r="G910" s="173" t="s">
        <v>1568</v>
      </c>
      <c r="H910" s="173" t="str">
        <f t="shared" si="75"/>
        <v>FSE-CTB-002</v>
      </c>
      <c r="I910" s="173" t="s">
        <v>2599</v>
      </c>
      <c r="J910" s="173" t="s">
        <v>11766</v>
      </c>
      <c r="K910" s="174">
        <v>0</v>
      </c>
      <c r="L910" s="174">
        <v>0</v>
      </c>
      <c r="M910" s="174">
        <v>0</v>
      </c>
      <c r="N910" s="174">
        <v>0</v>
      </c>
      <c r="O910" s="174">
        <v>0</v>
      </c>
      <c r="P910" s="173" t="s">
        <v>1585</v>
      </c>
      <c r="Q910" s="174">
        <v>100</v>
      </c>
      <c r="R910" s="173" t="s">
        <v>1585</v>
      </c>
      <c r="S910" s="173" t="s">
        <v>1558</v>
      </c>
      <c r="T910" s="173">
        <v>5876</v>
      </c>
      <c r="U910" s="170">
        <f t="shared" si="76"/>
        <v>587600</v>
      </c>
    </row>
    <row r="911" spans="1:21" ht="14.25" customHeight="1" x14ac:dyDescent="0.15">
      <c r="A911" s="173" t="s">
        <v>57</v>
      </c>
      <c r="B911" s="173" t="s">
        <v>1563</v>
      </c>
      <c r="C911" s="173" t="str">
        <f t="shared" si="72"/>
        <v>Taxilane</v>
      </c>
      <c r="D911" s="173" t="str">
        <f t="shared" si="73"/>
        <v>N/A or No Data</v>
      </c>
      <c r="E911" s="173" t="str">
        <f t="shared" si="74"/>
        <v>N/A or No Data</v>
      </c>
      <c r="F911" s="173">
        <v>0</v>
      </c>
      <c r="G911" s="173" t="s">
        <v>1568</v>
      </c>
      <c r="H911" s="173" t="str">
        <f t="shared" si="75"/>
        <v>DLH-TLA-002</v>
      </c>
      <c r="I911" s="173" t="s">
        <v>2600</v>
      </c>
      <c r="J911" s="173" t="s">
        <v>11766</v>
      </c>
      <c r="K911" s="174">
        <v>7</v>
      </c>
      <c r="L911" s="174">
        <v>5</v>
      </c>
      <c r="M911" s="174">
        <v>11</v>
      </c>
      <c r="N911" s="174">
        <v>16</v>
      </c>
      <c r="O911" s="174">
        <v>16</v>
      </c>
      <c r="P911" s="173" t="s">
        <v>1562</v>
      </c>
      <c r="Q911" s="174">
        <v>86</v>
      </c>
      <c r="R911" s="173" t="s">
        <v>1562</v>
      </c>
      <c r="S911" s="173" t="s">
        <v>1558</v>
      </c>
      <c r="T911" s="173">
        <v>17282</v>
      </c>
      <c r="U911" s="170">
        <f t="shared" si="76"/>
        <v>1486252</v>
      </c>
    </row>
    <row r="912" spans="1:21" ht="14.25" customHeight="1" x14ac:dyDescent="0.15">
      <c r="A912" s="173" t="s">
        <v>71</v>
      </c>
      <c r="B912" s="173" t="s">
        <v>1627</v>
      </c>
      <c r="C912" s="173" t="str">
        <f t="shared" si="72"/>
        <v>Connecting Taxiway</v>
      </c>
      <c r="D912" s="173" t="str">
        <f t="shared" si="73"/>
        <v>N/A or No Data</v>
      </c>
      <c r="E912" s="173" t="str">
        <f t="shared" si="74"/>
        <v>N/A or No Data</v>
      </c>
      <c r="F912" s="173">
        <v>0</v>
      </c>
      <c r="G912" s="173" t="s">
        <v>1555</v>
      </c>
      <c r="H912" s="173" t="str">
        <f t="shared" si="75"/>
        <v>FBL-CTA-001</v>
      </c>
      <c r="I912" s="173" t="s">
        <v>2601</v>
      </c>
      <c r="J912" s="173" t="s">
        <v>11766</v>
      </c>
      <c r="K912" s="174">
        <v>0</v>
      </c>
      <c r="L912" s="174">
        <v>0</v>
      </c>
      <c r="M912" s="174">
        <v>0</v>
      </c>
      <c r="N912" s="174">
        <v>0</v>
      </c>
      <c r="O912" s="174">
        <v>0</v>
      </c>
      <c r="P912" s="173" t="s">
        <v>1676</v>
      </c>
      <c r="Q912" s="174">
        <v>100</v>
      </c>
      <c r="R912" s="173" t="s">
        <v>1676</v>
      </c>
      <c r="S912" s="173" t="s">
        <v>1558</v>
      </c>
      <c r="T912" s="173">
        <v>15965</v>
      </c>
      <c r="U912" s="170">
        <f t="shared" si="76"/>
        <v>1596500</v>
      </c>
    </row>
    <row r="913" spans="1:21" ht="14.25" customHeight="1" x14ac:dyDescent="0.15">
      <c r="A913" s="173" t="s">
        <v>189</v>
      </c>
      <c r="B913" s="173" t="s">
        <v>1563</v>
      </c>
      <c r="C913" s="173" t="str">
        <f t="shared" si="72"/>
        <v>Taxilane</v>
      </c>
      <c r="D913" s="173" t="str">
        <f t="shared" si="73"/>
        <v>N/A or No Data</v>
      </c>
      <c r="E913" s="173" t="str">
        <f t="shared" si="74"/>
        <v>N/A or No Data</v>
      </c>
      <c r="F913" s="173">
        <v>0</v>
      </c>
      <c r="G913" s="173" t="s">
        <v>1581</v>
      </c>
      <c r="H913" s="173" t="str">
        <f t="shared" si="75"/>
        <v>FKA-TLA-003</v>
      </c>
      <c r="I913" s="173" t="s">
        <v>2602</v>
      </c>
      <c r="J913" s="173" t="s">
        <v>11766</v>
      </c>
      <c r="K913" s="174">
        <v>0</v>
      </c>
      <c r="L913" s="174">
        <v>0</v>
      </c>
      <c r="M913" s="174">
        <v>0</v>
      </c>
      <c r="N913" s="174">
        <v>0</v>
      </c>
      <c r="O913" s="174">
        <v>0</v>
      </c>
      <c r="P913" s="173" t="s">
        <v>1629</v>
      </c>
      <c r="Q913" s="174">
        <v>100</v>
      </c>
      <c r="R913" s="173" t="s">
        <v>1629</v>
      </c>
      <c r="S913" s="173" t="s">
        <v>1558</v>
      </c>
      <c r="T913" s="173">
        <v>6518</v>
      </c>
      <c r="U913" s="170">
        <f t="shared" si="76"/>
        <v>651800</v>
      </c>
    </row>
    <row r="914" spans="1:21" ht="14.25" customHeight="1" x14ac:dyDescent="0.15">
      <c r="A914" s="173" t="s">
        <v>205</v>
      </c>
      <c r="B914" s="173" t="s">
        <v>1655</v>
      </c>
      <c r="C914" s="173" t="str">
        <f t="shared" si="72"/>
        <v>Connecting Taxiway</v>
      </c>
      <c r="D914" s="173" t="str">
        <f t="shared" si="73"/>
        <v>N/A or No Data</v>
      </c>
      <c r="E914" s="173" t="str">
        <f t="shared" si="74"/>
        <v>N/A or No Data</v>
      </c>
      <c r="F914" s="173">
        <v>0</v>
      </c>
      <c r="G914" s="173" t="s">
        <v>1568</v>
      </c>
      <c r="H914" s="173" t="str">
        <f t="shared" si="75"/>
        <v>ROS-CTA2-002</v>
      </c>
      <c r="I914" s="173" t="s">
        <v>2603</v>
      </c>
      <c r="J914" s="173" t="s">
        <v>11766</v>
      </c>
      <c r="K914" s="174">
        <v>0</v>
      </c>
      <c r="L914" s="174">
        <v>0</v>
      </c>
      <c r="M914" s="174">
        <v>0</v>
      </c>
      <c r="N914" s="174">
        <v>0</v>
      </c>
      <c r="O914" s="174">
        <v>0</v>
      </c>
      <c r="P914" s="173" t="s">
        <v>1573</v>
      </c>
      <c r="Q914" s="174">
        <v>100</v>
      </c>
      <c r="R914" s="173" t="s">
        <v>1573</v>
      </c>
      <c r="S914" s="173" t="s">
        <v>1558</v>
      </c>
      <c r="T914" s="173">
        <v>4823</v>
      </c>
      <c r="U914" s="170">
        <f t="shared" si="76"/>
        <v>482300</v>
      </c>
    </row>
    <row r="915" spans="1:21" ht="14.25" customHeight="1" x14ac:dyDescent="0.15">
      <c r="A915" s="173" t="s">
        <v>201</v>
      </c>
      <c r="B915" s="173" t="s">
        <v>1723</v>
      </c>
      <c r="C915" s="173" t="str">
        <f t="shared" si="72"/>
        <v>Connecting Taxiway</v>
      </c>
      <c r="D915" s="173" t="str">
        <f t="shared" si="73"/>
        <v>N/A or No Data</v>
      </c>
      <c r="E915" s="173" t="str">
        <f t="shared" si="74"/>
        <v>N/A or No Data</v>
      </c>
      <c r="F915" s="173">
        <v>0</v>
      </c>
      <c r="G915" s="173" t="s">
        <v>1555</v>
      </c>
      <c r="H915" s="173" t="str">
        <f t="shared" si="75"/>
        <v>RST-CTE-001</v>
      </c>
      <c r="I915" s="173" t="s">
        <v>2604</v>
      </c>
      <c r="J915" s="173" t="s">
        <v>11766</v>
      </c>
      <c r="K915" s="174">
        <v>22</v>
      </c>
      <c r="L915" s="174">
        <v>1</v>
      </c>
      <c r="M915" s="174">
        <v>16</v>
      </c>
      <c r="N915" s="174">
        <v>24</v>
      </c>
      <c r="O915" s="174">
        <v>24</v>
      </c>
      <c r="P915" s="173" t="s">
        <v>2586</v>
      </c>
      <c r="Q915" s="174">
        <v>93</v>
      </c>
      <c r="R915" s="173" t="s">
        <v>2586</v>
      </c>
      <c r="S915" s="173" t="s">
        <v>1558</v>
      </c>
      <c r="T915" s="173">
        <v>38000</v>
      </c>
      <c r="U915" s="170">
        <f t="shared" si="76"/>
        <v>3534000</v>
      </c>
    </row>
    <row r="916" spans="1:21" ht="14.25" customHeight="1" x14ac:dyDescent="0.15">
      <c r="A916" s="173" t="s">
        <v>81</v>
      </c>
      <c r="B916" s="173" t="s">
        <v>1571</v>
      </c>
      <c r="C916" s="173" t="str">
        <f t="shared" si="72"/>
        <v>Connecting Taxiway</v>
      </c>
      <c r="D916" s="173" t="str">
        <f t="shared" si="73"/>
        <v>N/A or No Data</v>
      </c>
      <c r="E916" s="173" t="str">
        <f t="shared" si="74"/>
        <v>N/A or No Data</v>
      </c>
      <c r="F916" s="173">
        <v>0</v>
      </c>
      <c r="G916" s="173" t="s">
        <v>1555</v>
      </c>
      <c r="H916" s="173" t="str">
        <f t="shared" si="75"/>
        <v>GYL-CTA3-001</v>
      </c>
      <c r="I916" s="173" t="s">
        <v>2605</v>
      </c>
      <c r="J916" s="173" t="s">
        <v>11766</v>
      </c>
      <c r="K916" s="174">
        <v>11</v>
      </c>
      <c r="L916" s="174">
        <v>8</v>
      </c>
      <c r="M916" s="174">
        <v>15</v>
      </c>
      <c r="N916" s="174">
        <v>21</v>
      </c>
      <c r="O916" s="174">
        <v>21</v>
      </c>
      <c r="P916" s="173" t="s">
        <v>1576</v>
      </c>
      <c r="Q916" s="174">
        <v>89</v>
      </c>
      <c r="R916" s="173" t="s">
        <v>1576</v>
      </c>
      <c r="S916" s="173" t="s">
        <v>1558</v>
      </c>
      <c r="T916" s="173">
        <v>7942</v>
      </c>
      <c r="U916" s="170">
        <f t="shared" si="76"/>
        <v>706838</v>
      </c>
    </row>
    <row r="917" spans="1:21" ht="14.25" customHeight="1" x14ac:dyDescent="0.15">
      <c r="A917" s="173" t="s">
        <v>201</v>
      </c>
      <c r="B917" s="173" t="s">
        <v>2606</v>
      </c>
      <c r="C917" s="173" t="str">
        <f t="shared" si="72"/>
        <v>Connecting Taxiway</v>
      </c>
      <c r="D917" s="173" t="str">
        <f t="shared" si="73"/>
        <v>N/A or No Data</v>
      </c>
      <c r="E917" s="173" t="str">
        <f t="shared" si="74"/>
        <v>N/A or No Data</v>
      </c>
      <c r="F917" s="173">
        <v>0</v>
      </c>
      <c r="G917" s="173" t="s">
        <v>1555</v>
      </c>
      <c r="H917" s="173" t="str">
        <f t="shared" si="75"/>
        <v>RST-CTA6-001</v>
      </c>
      <c r="I917" s="173" t="s">
        <v>2607</v>
      </c>
      <c r="J917" s="173" t="s">
        <v>11766</v>
      </c>
      <c r="K917" s="174">
        <v>47</v>
      </c>
      <c r="L917" s="174">
        <v>27</v>
      </c>
      <c r="M917" s="174">
        <v>37</v>
      </c>
      <c r="N917" s="174">
        <v>49</v>
      </c>
      <c r="O917" s="174">
        <v>49</v>
      </c>
      <c r="P917" s="173" t="s">
        <v>2586</v>
      </c>
      <c r="Q917" s="174">
        <v>48</v>
      </c>
      <c r="R917" s="173" t="s">
        <v>2586</v>
      </c>
      <c r="S917" s="173" t="s">
        <v>1566</v>
      </c>
      <c r="T917" s="173">
        <v>85175</v>
      </c>
      <c r="U917" s="170">
        <f t="shared" si="76"/>
        <v>4088400</v>
      </c>
    </row>
    <row r="918" spans="1:21" ht="14.25" customHeight="1" x14ac:dyDescent="0.15">
      <c r="A918" s="173" t="s">
        <v>57</v>
      </c>
      <c r="B918" s="173" t="s">
        <v>1600</v>
      </c>
      <c r="C918" s="173" t="str">
        <f t="shared" si="72"/>
        <v>Connecting Taxiway</v>
      </c>
      <c r="D918" s="173" t="str">
        <f t="shared" si="73"/>
        <v>N/A or No Data</v>
      </c>
      <c r="E918" s="173" t="str">
        <f t="shared" si="74"/>
        <v>N/A or No Data</v>
      </c>
      <c r="F918" s="173">
        <v>0</v>
      </c>
      <c r="G918" s="173" t="s">
        <v>1555</v>
      </c>
      <c r="H918" s="173" t="str">
        <f t="shared" si="75"/>
        <v>DLH-CTB-001</v>
      </c>
      <c r="I918" s="173" t="s">
        <v>2608</v>
      </c>
      <c r="J918" s="173" t="s">
        <v>11766</v>
      </c>
      <c r="K918" s="174">
        <v>19</v>
      </c>
      <c r="L918" s="174">
        <v>0</v>
      </c>
      <c r="M918" s="174">
        <v>13</v>
      </c>
      <c r="N918" s="174">
        <v>19</v>
      </c>
      <c r="O918" s="174">
        <v>19</v>
      </c>
      <c r="P918" s="173" t="s">
        <v>1562</v>
      </c>
      <c r="Q918" s="174">
        <v>86</v>
      </c>
      <c r="R918" s="173" t="s">
        <v>1562</v>
      </c>
      <c r="S918" s="173" t="s">
        <v>1558</v>
      </c>
      <c r="T918" s="173">
        <v>345398</v>
      </c>
      <c r="U918" s="170">
        <f t="shared" si="76"/>
        <v>29704228</v>
      </c>
    </row>
    <row r="919" spans="1:21" ht="14.25" customHeight="1" x14ac:dyDescent="0.15">
      <c r="A919" s="173" t="s">
        <v>57</v>
      </c>
      <c r="B919" s="173" t="s">
        <v>2592</v>
      </c>
      <c r="C919" s="173" t="str">
        <f t="shared" si="72"/>
        <v>Apron</v>
      </c>
      <c r="D919" s="173" t="str">
        <f t="shared" si="73"/>
        <v>N/A or No Data</v>
      </c>
      <c r="E919" s="173" t="str">
        <f t="shared" si="74"/>
        <v>N/A or No Data</v>
      </c>
      <c r="F919" s="173">
        <v>0</v>
      </c>
      <c r="G919" s="173" t="s">
        <v>1555</v>
      </c>
      <c r="H919" s="173" t="str">
        <f t="shared" si="75"/>
        <v>DLH-APGA-001</v>
      </c>
      <c r="I919" s="173" t="s">
        <v>2609</v>
      </c>
      <c r="J919" s="173" t="s">
        <v>11766</v>
      </c>
      <c r="K919" s="174">
        <v>55</v>
      </c>
      <c r="L919" s="174">
        <v>42</v>
      </c>
      <c r="M919" s="174">
        <v>55</v>
      </c>
      <c r="N919" s="174">
        <v>70</v>
      </c>
      <c r="O919" s="174">
        <v>70</v>
      </c>
      <c r="P919" s="173" t="s">
        <v>1562</v>
      </c>
      <c r="Q919" s="174">
        <v>45</v>
      </c>
      <c r="R919" s="173" t="s">
        <v>1562</v>
      </c>
      <c r="S919" s="173" t="s">
        <v>1566</v>
      </c>
      <c r="T919" s="173">
        <v>170674</v>
      </c>
      <c r="U919" s="170">
        <f t="shared" si="76"/>
        <v>7680330</v>
      </c>
    </row>
    <row r="920" spans="1:21" ht="14.25" customHeight="1" x14ac:dyDescent="0.15">
      <c r="A920" s="173" t="s">
        <v>201</v>
      </c>
      <c r="B920" s="173" t="s">
        <v>2198</v>
      </c>
      <c r="C920" s="173" t="str">
        <f t="shared" si="72"/>
        <v>Taxilane</v>
      </c>
      <c r="D920" s="173" t="str">
        <f t="shared" si="73"/>
        <v>N/A or No Data</v>
      </c>
      <c r="E920" s="173" t="str">
        <f t="shared" si="74"/>
        <v>N/A or No Data</v>
      </c>
      <c r="F920" s="173">
        <v>0</v>
      </c>
      <c r="G920" s="173" t="s">
        <v>1568</v>
      </c>
      <c r="H920" s="173" t="str">
        <f t="shared" si="75"/>
        <v>RST-TLB-002</v>
      </c>
      <c r="I920" s="173" t="s">
        <v>2610</v>
      </c>
      <c r="J920" s="173" t="s">
        <v>11766</v>
      </c>
      <c r="K920" s="174">
        <v>34</v>
      </c>
      <c r="L920" s="174">
        <v>24</v>
      </c>
      <c r="M920" s="174">
        <v>36</v>
      </c>
      <c r="N920" s="174">
        <v>48</v>
      </c>
      <c r="O920" s="174">
        <v>48</v>
      </c>
      <c r="P920" s="173" t="s">
        <v>2586</v>
      </c>
      <c r="Q920" s="174">
        <v>66</v>
      </c>
      <c r="R920" s="173" t="s">
        <v>2586</v>
      </c>
      <c r="S920" s="173" t="s">
        <v>1586</v>
      </c>
      <c r="T920" s="173">
        <v>7413</v>
      </c>
      <c r="U920" s="170">
        <f t="shared" si="76"/>
        <v>489258</v>
      </c>
    </row>
    <row r="921" spans="1:21" ht="14.25" customHeight="1" x14ac:dyDescent="0.15">
      <c r="A921" s="173" t="s">
        <v>205</v>
      </c>
      <c r="B921" s="173" t="s">
        <v>1563</v>
      </c>
      <c r="C921" s="173" t="str">
        <f t="shared" si="72"/>
        <v>Taxilane</v>
      </c>
      <c r="D921" s="173" t="str">
        <f t="shared" si="73"/>
        <v>N/A or No Data</v>
      </c>
      <c r="E921" s="173" t="str">
        <f t="shared" si="74"/>
        <v>N/A or No Data</v>
      </c>
      <c r="F921" s="173">
        <v>0</v>
      </c>
      <c r="G921" s="173" t="s">
        <v>1663</v>
      </c>
      <c r="H921" s="173" t="str">
        <f t="shared" si="75"/>
        <v>ROS-TLA-004</v>
      </c>
      <c r="I921" s="173" t="s">
        <v>2611</v>
      </c>
      <c r="J921" s="173" t="s">
        <v>11766</v>
      </c>
      <c r="K921" s="174">
        <v>0</v>
      </c>
      <c r="L921" s="174">
        <v>0</v>
      </c>
      <c r="M921" s="174">
        <v>0</v>
      </c>
      <c r="N921" s="174">
        <v>0</v>
      </c>
      <c r="O921" s="174">
        <v>0</v>
      </c>
      <c r="P921" s="173" t="s">
        <v>1619</v>
      </c>
      <c r="Q921" s="174">
        <v>100</v>
      </c>
      <c r="R921" s="173" t="s">
        <v>1619</v>
      </c>
      <c r="S921" s="173" t="s">
        <v>1558</v>
      </c>
      <c r="T921" s="173">
        <v>5004</v>
      </c>
      <c r="U921" s="170">
        <f t="shared" si="76"/>
        <v>500400</v>
      </c>
    </row>
    <row r="922" spans="1:21" ht="14.25" customHeight="1" x14ac:dyDescent="0.15">
      <c r="A922" s="173" t="s">
        <v>57</v>
      </c>
      <c r="B922" s="173" t="s">
        <v>1909</v>
      </c>
      <c r="C922" s="173" t="str">
        <f t="shared" si="72"/>
        <v>Connecting Taxiway</v>
      </c>
      <c r="D922" s="173" t="str">
        <f t="shared" si="73"/>
        <v>N/A or No Data</v>
      </c>
      <c r="E922" s="173" t="str">
        <f t="shared" si="74"/>
        <v>N/A or No Data</v>
      </c>
      <c r="F922" s="173">
        <v>0</v>
      </c>
      <c r="G922" s="173" t="s">
        <v>1555</v>
      </c>
      <c r="H922" s="173" t="str">
        <f t="shared" si="75"/>
        <v>DLH-CTA5-001</v>
      </c>
      <c r="I922" s="173" t="s">
        <v>2612</v>
      </c>
      <c r="J922" s="173" t="s">
        <v>11766</v>
      </c>
      <c r="K922" s="174">
        <v>56</v>
      </c>
      <c r="L922" s="174">
        <v>43</v>
      </c>
      <c r="M922" s="174">
        <v>56</v>
      </c>
      <c r="N922" s="174">
        <v>70</v>
      </c>
      <c r="O922" s="174">
        <v>70</v>
      </c>
      <c r="P922" s="173" t="s">
        <v>1562</v>
      </c>
      <c r="Q922" s="174">
        <v>44</v>
      </c>
      <c r="R922" s="173" t="s">
        <v>1562</v>
      </c>
      <c r="S922" s="173" t="s">
        <v>1566</v>
      </c>
      <c r="T922" s="173">
        <v>44780</v>
      </c>
      <c r="U922" s="170">
        <f t="shared" si="76"/>
        <v>1970320</v>
      </c>
    </row>
    <row r="923" spans="1:21" ht="14.25" customHeight="1" x14ac:dyDescent="0.15">
      <c r="A923" s="173" t="s">
        <v>57</v>
      </c>
      <c r="B923" s="173" t="s">
        <v>2592</v>
      </c>
      <c r="C923" s="173" t="str">
        <f t="shared" si="72"/>
        <v>Apron</v>
      </c>
      <c r="D923" s="173" t="str">
        <f t="shared" si="73"/>
        <v>N/A or No Data</v>
      </c>
      <c r="E923" s="173" t="str">
        <f t="shared" si="74"/>
        <v>N/A or No Data</v>
      </c>
      <c r="F923" s="173">
        <v>0</v>
      </c>
      <c r="G923" s="173" t="s">
        <v>2613</v>
      </c>
      <c r="H923" s="173" t="str">
        <f t="shared" si="75"/>
        <v>DLH-APGA-014</v>
      </c>
      <c r="I923" s="173" t="s">
        <v>2614</v>
      </c>
      <c r="J923" s="173" t="s">
        <v>11766</v>
      </c>
      <c r="K923" s="174">
        <v>12</v>
      </c>
      <c r="L923" s="174">
        <v>0</v>
      </c>
      <c r="M923" s="174">
        <v>4</v>
      </c>
      <c r="N923" s="174">
        <v>8</v>
      </c>
      <c r="O923" s="174">
        <v>8</v>
      </c>
      <c r="P923" s="173" t="s">
        <v>1562</v>
      </c>
      <c r="Q923" s="174">
        <v>88</v>
      </c>
      <c r="R923" s="173" t="s">
        <v>1562</v>
      </c>
      <c r="S923" s="173" t="s">
        <v>1558</v>
      </c>
      <c r="T923" s="173">
        <v>18522</v>
      </c>
      <c r="U923" s="170">
        <f t="shared" si="76"/>
        <v>1629936</v>
      </c>
    </row>
    <row r="924" spans="1:21" ht="14.25" customHeight="1" x14ac:dyDescent="0.15">
      <c r="A924" s="173" t="s">
        <v>131</v>
      </c>
      <c r="B924" s="173" t="s">
        <v>1583</v>
      </c>
      <c r="C924" s="173" t="str">
        <f t="shared" si="72"/>
        <v>Apron</v>
      </c>
      <c r="D924" s="173" t="str">
        <f t="shared" si="73"/>
        <v>N/A or No Data</v>
      </c>
      <c r="E924" s="173" t="str">
        <f t="shared" si="74"/>
        <v>N/A or No Data</v>
      </c>
      <c r="F924" s="173">
        <v>0</v>
      </c>
      <c r="G924" s="173" t="s">
        <v>1568</v>
      </c>
      <c r="H924" s="173" t="str">
        <f t="shared" si="75"/>
        <v>3N8-APA-002</v>
      </c>
      <c r="I924" s="173" t="s">
        <v>2615</v>
      </c>
      <c r="J924" s="173" t="s">
        <v>11766</v>
      </c>
      <c r="K924" s="174">
        <v>7</v>
      </c>
      <c r="L924" s="174">
        <v>5</v>
      </c>
      <c r="M924" s="174">
        <v>11</v>
      </c>
      <c r="N924" s="174">
        <v>16</v>
      </c>
      <c r="O924" s="174">
        <v>16</v>
      </c>
      <c r="P924" s="173" t="s">
        <v>1579</v>
      </c>
      <c r="Q924" s="174">
        <v>93</v>
      </c>
      <c r="R924" s="173" t="s">
        <v>1579</v>
      </c>
      <c r="S924" s="173" t="s">
        <v>1558</v>
      </c>
      <c r="T924" s="173">
        <v>44455</v>
      </c>
      <c r="U924" s="170">
        <f t="shared" si="76"/>
        <v>4134315</v>
      </c>
    </row>
    <row r="925" spans="1:21" ht="14.25" customHeight="1" x14ac:dyDescent="0.15">
      <c r="A925" s="173" t="s">
        <v>57</v>
      </c>
      <c r="B925" s="173" t="s">
        <v>2616</v>
      </c>
      <c r="C925" s="173" t="str">
        <f t="shared" si="72"/>
        <v>Run-Up</v>
      </c>
      <c r="D925" s="173" t="str">
        <f t="shared" si="73"/>
        <v>N/A or No Data</v>
      </c>
      <c r="E925" s="173" t="str">
        <f t="shared" si="74"/>
        <v>N/A or No Data</v>
      </c>
      <c r="F925" s="173">
        <v>0</v>
      </c>
      <c r="G925" s="173" t="s">
        <v>1555</v>
      </c>
      <c r="H925" s="173" t="str">
        <f t="shared" si="75"/>
        <v>DLH-RPA1-001</v>
      </c>
      <c r="I925" s="173" t="s">
        <v>2617</v>
      </c>
      <c r="J925" s="173" t="s">
        <v>11766</v>
      </c>
      <c r="K925" s="174">
        <v>55</v>
      </c>
      <c r="L925" s="174">
        <v>31</v>
      </c>
      <c r="M925" s="174">
        <v>42</v>
      </c>
      <c r="N925" s="174">
        <v>55</v>
      </c>
      <c r="O925" s="174">
        <v>55</v>
      </c>
      <c r="P925" s="173" t="s">
        <v>1562</v>
      </c>
      <c r="Q925" s="174">
        <v>77</v>
      </c>
      <c r="R925" s="173" t="s">
        <v>1562</v>
      </c>
      <c r="S925" s="173" t="s">
        <v>1586</v>
      </c>
      <c r="T925" s="173">
        <v>24283</v>
      </c>
      <c r="U925" s="170">
        <f t="shared" si="76"/>
        <v>1869791</v>
      </c>
    </row>
    <row r="926" spans="1:21" ht="14.25" customHeight="1" x14ac:dyDescent="0.15">
      <c r="A926" s="173" t="s">
        <v>263</v>
      </c>
      <c r="B926" s="173" t="s">
        <v>1593</v>
      </c>
      <c r="C926" s="173" t="str">
        <f t="shared" si="72"/>
        <v>Connecting Taxiway</v>
      </c>
      <c r="D926" s="173" t="str">
        <f t="shared" si="73"/>
        <v>N/A or No Data</v>
      </c>
      <c r="E926" s="173" t="str">
        <f t="shared" si="74"/>
        <v>N/A or No Data</v>
      </c>
      <c r="F926" s="173">
        <v>0</v>
      </c>
      <c r="G926" s="173" t="s">
        <v>1555</v>
      </c>
      <c r="H926" s="173" t="str">
        <f t="shared" si="75"/>
        <v>ONA-CTA1-001</v>
      </c>
      <c r="I926" s="173" t="s">
        <v>2618</v>
      </c>
      <c r="J926" s="173" t="s">
        <v>11766</v>
      </c>
      <c r="K926" s="174">
        <v>0</v>
      </c>
      <c r="L926" s="174">
        <v>0</v>
      </c>
      <c r="M926" s="174">
        <v>0</v>
      </c>
      <c r="N926" s="174">
        <v>0</v>
      </c>
      <c r="O926" s="174">
        <v>0</v>
      </c>
      <c r="P926" s="173" t="s">
        <v>1596</v>
      </c>
      <c r="Q926" s="174">
        <v>100</v>
      </c>
      <c r="R926" s="173" t="s">
        <v>1596</v>
      </c>
      <c r="S926" s="173" t="s">
        <v>1558</v>
      </c>
      <c r="T926" s="173">
        <v>14144</v>
      </c>
      <c r="U926" s="170">
        <f t="shared" si="76"/>
        <v>1414400</v>
      </c>
    </row>
    <row r="927" spans="1:21" ht="14.25" customHeight="1" x14ac:dyDescent="0.15">
      <c r="A927" s="173" t="s">
        <v>9</v>
      </c>
      <c r="B927" s="173" t="s">
        <v>2198</v>
      </c>
      <c r="C927" s="173" t="str">
        <f t="shared" si="72"/>
        <v>Taxilane</v>
      </c>
      <c r="D927" s="173" t="str">
        <f t="shared" si="73"/>
        <v>N/A or No Data</v>
      </c>
      <c r="E927" s="173" t="str">
        <f t="shared" si="74"/>
        <v>N/A or No Data</v>
      </c>
      <c r="F927" s="173">
        <v>0</v>
      </c>
      <c r="G927" s="173" t="s">
        <v>1663</v>
      </c>
      <c r="H927" s="173" t="str">
        <f t="shared" si="75"/>
        <v>AXN-TLB-004</v>
      </c>
      <c r="I927" s="173" t="s">
        <v>2619</v>
      </c>
      <c r="J927" s="173" t="s">
        <v>11766</v>
      </c>
      <c r="K927" s="174">
        <v>9</v>
      </c>
      <c r="L927" s="174">
        <v>6</v>
      </c>
      <c r="M927" s="174">
        <v>13</v>
      </c>
      <c r="N927" s="174">
        <v>19</v>
      </c>
      <c r="O927" s="174">
        <v>19</v>
      </c>
      <c r="P927" s="173" t="s">
        <v>1576</v>
      </c>
      <c r="Q927" s="174">
        <v>91</v>
      </c>
      <c r="R927" s="173" t="s">
        <v>1576</v>
      </c>
      <c r="S927" s="173" t="s">
        <v>1558</v>
      </c>
      <c r="T927" s="173">
        <v>4453</v>
      </c>
      <c r="U927" s="170">
        <f t="shared" si="76"/>
        <v>405223</v>
      </c>
    </row>
    <row r="928" spans="1:21" ht="14.25" customHeight="1" x14ac:dyDescent="0.15">
      <c r="A928" s="173" t="s">
        <v>57</v>
      </c>
      <c r="B928" s="173" t="s">
        <v>1795</v>
      </c>
      <c r="C928" s="173" t="str">
        <f t="shared" si="72"/>
        <v>Connecting Taxiway</v>
      </c>
      <c r="D928" s="173" t="str">
        <f t="shared" si="73"/>
        <v>N/A or No Data</v>
      </c>
      <c r="E928" s="173" t="str">
        <f t="shared" si="74"/>
        <v>N/A or No Data</v>
      </c>
      <c r="F928" s="173">
        <v>0</v>
      </c>
      <c r="G928" s="173" t="s">
        <v>1568</v>
      </c>
      <c r="H928" s="173" t="str">
        <f t="shared" si="75"/>
        <v>DLH-CTD-002</v>
      </c>
      <c r="I928" s="173" t="s">
        <v>2620</v>
      </c>
      <c r="J928" s="173" t="s">
        <v>11766</v>
      </c>
      <c r="K928" s="174">
        <v>18</v>
      </c>
      <c r="L928" s="174">
        <v>12</v>
      </c>
      <c r="M928" s="174">
        <v>21</v>
      </c>
      <c r="N928" s="174">
        <v>29</v>
      </c>
      <c r="O928" s="174">
        <v>29</v>
      </c>
      <c r="P928" s="173" t="s">
        <v>1562</v>
      </c>
      <c r="Q928" s="174">
        <v>82</v>
      </c>
      <c r="R928" s="173" t="s">
        <v>1562</v>
      </c>
      <c r="S928" s="173" t="s">
        <v>1558</v>
      </c>
      <c r="T928" s="173">
        <v>25279</v>
      </c>
      <c r="U928" s="170">
        <f t="shared" si="76"/>
        <v>2072878</v>
      </c>
    </row>
    <row r="929" spans="1:21" ht="14.25" customHeight="1" x14ac:dyDescent="0.15">
      <c r="A929" s="173" t="s">
        <v>201</v>
      </c>
      <c r="B929" s="173" t="s">
        <v>2621</v>
      </c>
      <c r="C929" s="173" t="str">
        <f t="shared" si="72"/>
        <v>Connecting Taxiway</v>
      </c>
      <c r="D929" s="173" t="str">
        <f t="shared" si="73"/>
        <v>N/A or No Data</v>
      </c>
      <c r="E929" s="173" t="str">
        <f t="shared" si="74"/>
        <v>N/A or No Data</v>
      </c>
      <c r="F929" s="173">
        <v>0</v>
      </c>
      <c r="G929" s="173" t="s">
        <v>1555</v>
      </c>
      <c r="H929" s="173" t="str">
        <f t="shared" si="75"/>
        <v>RST-CTJ-001</v>
      </c>
      <c r="I929" s="173" t="s">
        <v>2622</v>
      </c>
      <c r="J929" s="173" t="s">
        <v>11766</v>
      </c>
      <c r="K929" s="174">
        <v>67</v>
      </c>
      <c r="L929" s="174">
        <v>53</v>
      </c>
      <c r="M929" s="174">
        <v>66</v>
      </c>
      <c r="N929" s="174">
        <v>80</v>
      </c>
      <c r="O929" s="174">
        <v>80</v>
      </c>
      <c r="P929" s="173" t="s">
        <v>2586</v>
      </c>
      <c r="Q929" s="174">
        <v>28</v>
      </c>
      <c r="R929" s="173" t="s">
        <v>2586</v>
      </c>
      <c r="S929" s="173" t="s">
        <v>1566</v>
      </c>
      <c r="T929" s="173">
        <v>22272</v>
      </c>
      <c r="U929" s="170">
        <f t="shared" si="76"/>
        <v>623616</v>
      </c>
    </row>
    <row r="930" spans="1:21" ht="14.25" customHeight="1" x14ac:dyDescent="0.15">
      <c r="A930" s="173" t="s">
        <v>57</v>
      </c>
      <c r="B930" s="173" t="s">
        <v>2592</v>
      </c>
      <c r="C930" s="173" t="str">
        <f t="shared" si="72"/>
        <v>Apron</v>
      </c>
      <c r="D930" s="173" t="str">
        <f t="shared" si="73"/>
        <v>N/A or No Data</v>
      </c>
      <c r="E930" s="173" t="str">
        <f t="shared" si="74"/>
        <v>N/A or No Data</v>
      </c>
      <c r="F930" s="173">
        <v>0</v>
      </c>
      <c r="G930" s="173" t="s">
        <v>1663</v>
      </c>
      <c r="H930" s="173" t="str">
        <f t="shared" si="75"/>
        <v>DLH-APGA-004</v>
      </c>
      <c r="I930" s="173" t="s">
        <v>2623</v>
      </c>
      <c r="J930" s="173" t="s">
        <v>11766</v>
      </c>
      <c r="K930" s="174">
        <v>38</v>
      </c>
      <c r="L930" s="174">
        <v>20</v>
      </c>
      <c r="M930" s="174">
        <v>30</v>
      </c>
      <c r="N930" s="174">
        <v>42</v>
      </c>
      <c r="O930" s="174">
        <v>42</v>
      </c>
      <c r="P930" s="173" t="s">
        <v>1562</v>
      </c>
      <c r="Q930" s="174">
        <v>62</v>
      </c>
      <c r="R930" s="173" t="s">
        <v>1562</v>
      </c>
      <c r="S930" s="173" t="s">
        <v>1586</v>
      </c>
      <c r="T930" s="173">
        <v>138456</v>
      </c>
      <c r="U930" s="170">
        <f t="shared" si="76"/>
        <v>8584272</v>
      </c>
    </row>
    <row r="931" spans="1:21" ht="14.25" customHeight="1" x14ac:dyDescent="0.15">
      <c r="A931" s="173" t="s">
        <v>201</v>
      </c>
      <c r="B931" s="173" t="s">
        <v>1583</v>
      </c>
      <c r="C931" s="173" t="str">
        <f t="shared" si="72"/>
        <v>Apron</v>
      </c>
      <c r="D931" s="173" t="str">
        <f t="shared" si="73"/>
        <v>N/A or No Data</v>
      </c>
      <c r="E931" s="173" t="str">
        <f t="shared" si="74"/>
        <v>N/A or No Data</v>
      </c>
      <c r="F931" s="173">
        <v>0</v>
      </c>
      <c r="G931" s="173" t="s">
        <v>1568</v>
      </c>
      <c r="H931" s="173" t="str">
        <f t="shared" si="75"/>
        <v>RST-APA-002</v>
      </c>
      <c r="I931" s="173" t="s">
        <v>2624</v>
      </c>
      <c r="J931" s="173" t="s">
        <v>11766</v>
      </c>
      <c r="K931" s="174">
        <v>47</v>
      </c>
      <c r="L931" s="174">
        <v>27</v>
      </c>
      <c r="M931" s="174">
        <v>37</v>
      </c>
      <c r="N931" s="174">
        <v>49</v>
      </c>
      <c r="O931" s="174">
        <v>49</v>
      </c>
      <c r="P931" s="173" t="s">
        <v>2586</v>
      </c>
      <c r="Q931" s="174">
        <v>79</v>
      </c>
      <c r="R931" s="173" t="s">
        <v>2586</v>
      </c>
      <c r="S931" s="173" t="s">
        <v>1586</v>
      </c>
      <c r="T931" s="173">
        <v>409966</v>
      </c>
      <c r="U931" s="170">
        <f t="shared" si="76"/>
        <v>32387314</v>
      </c>
    </row>
    <row r="932" spans="1:21" ht="14.25" customHeight="1" x14ac:dyDescent="0.15">
      <c r="A932" s="173" t="s">
        <v>227</v>
      </c>
      <c r="B932" s="173" t="s">
        <v>1571</v>
      </c>
      <c r="C932" s="173" t="str">
        <f t="shared" si="72"/>
        <v>Connecting Taxiway</v>
      </c>
      <c r="D932" s="173" t="str">
        <f t="shared" si="73"/>
        <v>N/A or No Data</v>
      </c>
      <c r="E932" s="173" t="str">
        <f t="shared" si="74"/>
        <v>N/A or No Data</v>
      </c>
      <c r="F932" s="173">
        <v>0</v>
      </c>
      <c r="G932" s="173" t="s">
        <v>1555</v>
      </c>
      <c r="H932" s="173" t="str">
        <f t="shared" si="75"/>
        <v>SAZ-CTA3-001</v>
      </c>
      <c r="I932" s="173" t="s">
        <v>2625</v>
      </c>
      <c r="J932" s="173" t="s">
        <v>11766</v>
      </c>
      <c r="K932" s="174">
        <v>15</v>
      </c>
      <c r="L932" s="174">
        <v>10</v>
      </c>
      <c r="M932" s="174">
        <v>18</v>
      </c>
      <c r="N932" s="174">
        <v>26</v>
      </c>
      <c r="O932" s="174">
        <v>26</v>
      </c>
      <c r="P932" s="173" t="s">
        <v>1579</v>
      </c>
      <c r="Q932" s="174">
        <v>85</v>
      </c>
      <c r="R932" s="173" t="s">
        <v>1579</v>
      </c>
      <c r="S932" s="173" t="s">
        <v>1558</v>
      </c>
      <c r="T932" s="173">
        <v>11212</v>
      </c>
      <c r="U932" s="170">
        <f t="shared" si="76"/>
        <v>953020</v>
      </c>
    </row>
    <row r="933" spans="1:21" ht="14.25" customHeight="1" x14ac:dyDescent="0.15">
      <c r="A933" s="173" t="s">
        <v>81</v>
      </c>
      <c r="B933" s="173" t="s">
        <v>1655</v>
      </c>
      <c r="C933" s="173" t="str">
        <f t="shared" si="72"/>
        <v>Connecting Taxiway</v>
      </c>
      <c r="D933" s="173" t="str">
        <f t="shared" si="73"/>
        <v>N/A or No Data</v>
      </c>
      <c r="E933" s="173" t="str">
        <f t="shared" si="74"/>
        <v>N/A or No Data</v>
      </c>
      <c r="F933" s="173">
        <v>0</v>
      </c>
      <c r="G933" s="173" t="s">
        <v>1555</v>
      </c>
      <c r="H933" s="173" t="str">
        <f t="shared" si="75"/>
        <v>GYL-CTA2-001</v>
      </c>
      <c r="I933" s="173" t="s">
        <v>2626</v>
      </c>
      <c r="J933" s="173" t="s">
        <v>11766</v>
      </c>
      <c r="K933" s="174">
        <v>8</v>
      </c>
      <c r="L933" s="174">
        <v>6</v>
      </c>
      <c r="M933" s="174">
        <v>12</v>
      </c>
      <c r="N933" s="174">
        <v>18</v>
      </c>
      <c r="O933" s="174">
        <v>18</v>
      </c>
      <c r="P933" s="173" t="s">
        <v>1576</v>
      </c>
      <c r="Q933" s="174">
        <v>92</v>
      </c>
      <c r="R933" s="173" t="s">
        <v>1576</v>
      </c>
      <c r="S933" s="173" t="s">
        <v>1558</v>
      </c>
      <c r="T933" s="173">
        <v>7942</v>
      </c>
      <c r="U933" s="170">
        <f t="shared" si="76"/>
        <v>730664</v>
      </c>
    </row>
    <row r="934" spans="1:21" ht="14.25" customHeight="1" x14ac:dyDescent="0.15">
      <c r="A934" s="173" t="s">
        <v>181</v>
      </c>
      <c r="B934" s="173" t="s">
        <v>1563</v>
      </c>
      <c r="C934" s="173" t="str">
        <f t="shared" si="72"/>
        <v>Taxilane</v>
      </c>
      <c r="D934" s="173" t="str">
        <f t="shared" si="73"/>
        <v>N/A or No Data</v>
      </c>
      <c r="E934" s="173" t="str">
        <f t="shared" si="74"/>
        <v>N/A or No Data</v>
      </c>
      <c r="F934" s="173">
        <v>0</v>
      </c>
      <c r="G934" s="173" t="s">
        <v>1581</v>
      </c>
      <c r="H934" s="173" t="str">
        <f t="shared" si="75"/>
        <v>16D-TLA-003</v>
      </c>
      <c r="I934" s="173" t="s">
        <v>2627</v>
      </c>
      <c r="J934" s="173" t="s">
        <v>11766</v>
      </c>
      <c r="K934" s="174">
        <v>22</v>
      </c>
      <c r="L934" s="174">
        <v>15</v>
      </c>
      <c r="M934" s="174">
        <v>25</v>
      </c>
      <c r="N934" s="174">
        <v>34</v>
      </c>
      <c r="O934" s="174">
        <v>34</v>
      </c>
      <c r="P934" s="173" t="s">
        <v>1579</v>
      </c>
      <c r="Q934" s="174">
        <v>78</v>
      </c>
      <c r="R934" s="173" t="s">
        <v>1579</v>
      </c>
      <c r="S934" s="173" t="s">
        <v>1558</v>
      </c>
      <c r="T934" s="173">
        <v>20193</v>
      </c>
      <c r="U934" s="170">
        <f t="shared" si="76"/>
        <v>1575054</v>
      </c>
    </row>
    <row r="935" spans="1:21" ht="14.25" customHeight="1" x14ac:dyDescent="0.15">
      <c r="A935" s="173" t="s">
        <v>57</v>
      </c>
      <c r="B935" s="173" t="s">
        <v>1571</v>
      </c>
      <c r="C935" s="173" t="str">
        <f t="shared" si="72"/>
        <v>Connecting Taxiway</v>
      </c>
      <c r="D935" s="173" t="str">
        <f t="shared" si="73"/>
        <v>N/A or No Data</v>
      </c>
      <c r="E935" s="173" t="str">
        <f t="shared" si="74"/>
        <v>N/A or No Data</v>
      </c>
      <c r="F935" s="173">
        <v>0</v>
      </c>
      <c r="G935" s="173" t="s">
        <v>1568</v>
      </c>
      <c r="H935" s="173" t="str">
        <f t="shared" si="75"/>
        <v>DLH-CTA3-002</v>
      </c>
      <c r="I935" s="173" t="s">
        <v>2628</v>
      </c>
      <c r="J935" s="173" t="s">
        <v>11766</v>
      </c>
      <c r="K935" s="174">
        <v>55</v>
      </c>
      <c r="L935" s="174">
        <v>42</v>
      </c>
      <c r="M935" s="174">
        <v>55</v>
      </c>
      <c r="N935" s="174">
        <v>70</v>
      </c>
      <c r="O935" s="174">
        <v>70</v>
      </c>
      <c r="P935" s="173" t="s">
        <v>1562</v>
      </c>
      <c r="Q935" s="174">
        <v>37</v>
      </c>
      <c r="R935" s="173" t="s">
        <v>1562</v>
      </c>
      <c r="S935" s="173" t="s">
        <v>1566</v>
      </c>
      <c r="T935" s="173">
        <v>20568</v>
      </c>
      <c r="U935" s="170">
        <f t="shared" si="76"/>
        <v>761016</v>
      </c>
    </row>
    <row r="936" spans="1:21" ht="14.25" customHeight="1" x14ac:dyDescent="0.15">
      <c r="A936" s="173" t="s">
        <v>57</v>
      </c>
      <c r="B936" s="173" t="s">
        <v>1755</v>
      </c>
      <c r="C936" s="173" t="str">
        <f t="shared" si="72"/>
        <v>Parallel Taxiway</v>
      </c>
      <c r="D936" s="173" t="str">
        <f t="shared" si="73"/>
        <v>N/A or No Data</v>
      </c>
      <c r="E936" s="173" t="str">
        <f t="shared" si="74"/>
        <v>N/A or No Data</v>
      </c>
      <c r="F936" s="173">
        <v>0</v>
      </c>
      <c r="G936" s="173" t="s">
        <v>1828</v>
      </c>
      <c r="H936" s="173" t="str">
        <f t="shared" si="75"/>
        <v>DLH-PTC-005</v>
      </c>
      <c r="I936" s="173" t="s">
        <v>2629</v>
      </c>
      <c r="J936" s="173" t="s">
        <v>11766</v>
      </c>
      <c r="K936" s="174">
        <v>71</v>
      </c>
      <c r="L936" s="174">
        <v>56</v>
      </c>
      <c r="M936" s="174">
        <v>69</v>
      </c>
      <c r="N936" s="174">
        <v>83</v>
      </c>
      <c r="O936" s="174">
        <v>83</v>
      </c>
      <c r="P936" s="173" t="s">
        <v>1562</v>
      </c>
      <c r="Q936" s="174">
        <v>28</v>
      </c>
      <c r="R936" s="173" t="s">
        <v>1562</v>
      </c>
      <c r="S936" s="173" t="s">
        <v>1566</v>
      </c>
      <c r="T936" s="173">
        <v>182398</v>
      </c>
      <c r="U936" s="170">
        <f t="shared" si="76"/>
        <v>5107144</v>
      </c>
    </row>
    <row r="937" spans="1:21" ht="14.25" customHeight="1" x14ac:dyDescent="0.15">
      <c r="A937" s="173" t="s">
        <v>263</v>
      </c>
      <c r="B937" s="173" t="s">
        <v>1571</v>
      </c>
      <c r="C937" s="173" t="str">
        <f t="shared" si="72"/>
        <v>Connecting Taxiway</v>
      </c>
      <c r="D937" s="173" t="str">
        <f t="shared" si="73"/>
        <v>N/A or No Data</v>
      </c>
      <c r="E937" s="173" t="str">
        <f t="shared" si="74"/>
        <v>N/A or No Data</v>
      </c>
      <c r="F937" s="173">
        <v>0</v>
      </c>
      <c r="G937" s="173" t="s">
        <v>1568</v>
      </c>
      <c r="H937" s="173" t="str">
        <f t="shared" si="75"/>
        <v>ONA-CTA3-002</v>
      </c>
      <c r="I937" s="173" t="s">
        <v>2630</v>
      </c>
      <c r="J937" s="173" t="s">
        <v>11766</v>
      </c>
      <c r="K937" s="174">
        <v>6</v>
      </c>
      <c r="L937" s="174">
        <v>4</v>
      </c>
      <c r="M937" s="174">
        <v>11</v>
      </c>
      <c r="N937" s="174">
        <v>15</v>
      </c>
      <c r="O937" s="174">
        <v>15</v>
      </c>
      <c r="P937" s="173" t="s">
        <v>1596</v>
      </c>
      <c r="Q937" s="174">
        <v>94</v>
      </c>
      <c r="R937" s="173" t="s">
        <v>1596</v>
      </c>
      <c r="S937" s="173" t="s">
        <v>1558</v>
      </c>
      <c r="T937" s="173">
        <v>5793</v>
      </c>
      <c r="U937" s="170">
        <f t="shared" si="76"/>
        <v>544542</v>
      </c>
    </row>
    <row r="938" spans="1:21" ht="14.25" customHeight="1" x14ac:dyDescent="0.15">
      <c r="A938" s="173" t="s">
        <v>261</v>
      </c>
      <c r="B938" s="173" t="s">
        <v>1624</v>
      </c>
      <c r="C938" s="173" t="str">
        <f t="shared" si="72"/>
        <v>Runway</v>
      </c>
      <c r="D938" s="173" t="str">
        <f t="shared" si="73"/>
        <v>1735</v>
      </c>
      <c r="E938" s="173" t="str">
        <f t="shared" si="74"/>
        <v>17/35</v>
      </c>
      <c r="F938" s="173">
        <v>1</v>
      </c>
      <c r="G938" s="173" t="s">
        <v>1555</v>
      </c>
      <c r="H938" s="173" t="str">
        <f t="shared" si="75"/>
        <v>MWM-RY1735-001</v>
      </c>
      <c r="I938" s="173" t="s">
        <v>1625</v>
      </c>
      <c r="J938" s="173" t="s">
        <v>11766</v>
      </c>
      <c r="K938" s="174">
        <v>10</v>
      </c>
      <c r="L938" s="174">
        <v>0</v>
      </c>
      <c r="M938" s="174">
        <v>1</v>
      </c>
      <c r="N938" s="174">
        <v>5</v>
      </c>
      <c r="O938" s="174">
        <v>5</v>
      </c>
      <c r="P938" s="173" t="s">
        <v>1626</v>
      </c>
      <c r="Q938" s="174">
        <v>95</v>
      </c>
      <c r="R938" s="173" t="s">
        <v>1626</v>
      </c>
      <c r="S938" s="173" t="s">
        <v>1558</v>
      </c>
      <c r="T938" s="173">
        <v>280739</v>
      </c>
      <c r="U938" s="170">
        <f t="shared" si="76"/>
        <v>26670205</v>
      </c>
    </row>
    <row r="939" spans="1:21" ht="14.25" customHeight="1" x14ac:dyDescent="0.15">
      <c r="A939" s="173" t="s">
        <v>89</v>
      </c>
      <c r="B939" s="173" t="s">
        <v>1563</v>
      </c>
      <c r="C939" s="173" t="str">
        <f t="shared" si="72"/>
        <v>Taxilane</v>
      </c>
      <c r="D939" s="173" t="str">
        <f t="shared" si="73"/>
        <v>N/A or No Data</v>
      </c>
      <c r="E939" s="173" t="str">
        <f t="shared" si="74"/>
        <v>N/A or No Data</v>
      </c>
      <c r="F939" s="173">
        <v>0</v>
      </c>
      <c r="G939" s="173" t="s">
        <v>1663</v>
      </c>
      <c r="H939" s="173" t="str">
        <f t="shared" si="75"/>
        <v>GDB-TLA-004</v>
      </c>
      <c r="I939" s="173" t="s">
        <v>2632</v>
      </c>
      <c r="J939" s="173" t="s">
        <v>11766</v>
      </c>
      <c r="K939" s="174">
        <v>3</v>
      </c>
      <c r="L939" s="174">
        <v>2</v>
      </c>
      <c r="M939" s="174">
        <v>8</v>
      </c>
      <c r="N939" s="174">
        <v>12</v>
      </c>
      <c r="O939" s="174">
        <v>12</v>
      </c>
      <c r="P939" s="173" t="s">
        <v>1576</v>
      </c>
      <c r="Q939" s="174">
        <v>95</v>
      </c>
      <c r="R939" s="173" t="s">
        <v>1576</v>
      </c>
      <c r="S939" s="173" t="s">
        <v>1558</v>
      </c>
      <c r="T939" s="173">
        <v>33917</v>
      </c>
      <c r="U939" s="170">
        <f t="shared" si="76"/>
        <v>3222115</v>
      </c>
    </row>
    <row r="940" spans="1:21" ht="14.25" customHeight="1" x14ac:dyDescent="0.15">
      <c r="A940" s="173" t="s">
        <v>57</v>
      </c>
      <c r="B940" s="173" t="s">
        <v>2633</v>
      </c>
      <c r="C940" s="173" t="str">
        <f t="shared" si="72"/>
        <v>Apron</v>
      </c>
      <c r="D940" s="173" t="str">
        <f t="shared" si="73"/>
        <v>N/A or No Data</v>
      </c>
      <c r="E940" s="173" t="str">
        <f t="shared" si="74"/>
        <v>N/A or No Data</v>
      </c>
      <c r="F940" s="173">
        <v>0</v>
      </c>
      <c r="G940" s="173" t="s">
        <v>1581</v>
      </c>
      <c r="H940" s="173" t="str">
        <f t="shared" si="75"/>
        <v>DLH-APTR-003</v>
      </c>
      <c r="I940" s="173" t="s">
        <v>2634</v>
      </c>
      <c r="J940" s="173" t="s">
        <v>11766</v>
      </c>
      <c r="K940" s="174">
        <v>2</v>
      </c>
      <c r="L940" s="174">
        <v>0</v>
      </c>
      <c r="M940" s="174">
        <v>0</v>
      </c>
      <c r="N940" s="174">
        <v>0</v>
      </c>
      <c r="O940" s="174">
        <v>0</v>
      </c>
      <c r="P940" s="173" t="s">
        <v>1562</v>
      </c>
      <c r="Q940" s="174">
        <v>98</v>
      </c>
      <c r="R940" s="173" t="s">
        <v>1562</v>
      </c>
      <c r="S940" s="173" t="s">
        <v>1558</v>
      </c>
      <c r="T940" s="173">
        <v>260783</v>
      </c>
      <c r="U940" s="170">
        <f t="shared" si="76"/>
        <v>25556734</v>
      </c>
    </row>
    <row r="941" spans="1:21" ht="14.25" customHeight="1" x14ac:dyDescent="0.15">
      <c r="A941" s="173" t="s">
        <v>157</v>
      </c>
      <c r="B941" s="173" t="s">
        <v>1635</v>
      </c>
      <c r="C941" s="173" t="str">
        <f t="shared" si="72"/>
        <v>Runway</v>
      </c>
      <c r="D941" s="173" t="str">
        <f t="shared" si="73"/>
        <v>422</v>
      </c>
      <c r="E941" s="173" t="str">
        <f t="shared" si="74"/>
        <v>04/22</v>
      </c>
      <c r="F941" s="173">
        <v>1</v>
      </c>
      <c r="G941" s="173" t="s">
        <v>1555</v>
      </c>
      <c r="H941" s="173" t="str">
        <f t="shared" si="75"/>
        <v>MZH-RY422-001</v>
      </c>
      <c r="I941" s="173" t="s">
        <v>1994</v>
      </c>
      <c r="J941" s="173" t="s">
        <v>11766</v>
      </c>
      <c r="K941" s="174">
        <v>15</v>
      </c>
      <c r="L941" s="174">
        <v>10</v>
      </c>
      <c r="M941" s="174">
        <v>18</v>
      </c>
      <c r="N941" s="174">
        <v>26</v>
      </c>
      <c r="O941" s="174">
        <v>26</v>
      </c>
      <c r="P941" s="173" t="s">
        <v>1619</v>
      </c>
      <c r="Q941" s="174">
        <v>85</v>
      </c>
      <c r="R941" s="173" t="s">
        <v>1619</v>
      </c>
      <c r="S941" s="173" t="s">
        <v>1558</v>
      </c>
      <c r="T941" s="173">
        <v>249573</v>
      </c>
      <c r="U941" s="170">
        <f t="shared" si="76"/>
        <v>21213705</v>
      </c>
    </row>
    <row r="942" spans="1:21" ht="14.25" customHeight="1" x14ac:dyDescent="0.15">
      <c r="A942" s="173" t="s">
        <v>107</v>
      </c>
      <c r="B942" s="173" t="s">
        <v>1571</v>
      </c>
      <c r="C942" s="173" t="str">
        <f t="shared" si="72"/>
        <v>Connecting Taxiway</v>
      </c>
      <c r="D942" s="173" t="str">
        <f t="shared" si="73"/>
        <v>N/A or No Data</v>
      </c>
      <c r="E942" s="173" t="str">
        <f t="shared" si="74"/>
        <v>N/A or No Data</v>
      </c>
      <c r="F942" s="173">
        <v>0</v>
      </c>
      <c r="G942" s="173" t="s">
        <v>1568</v>
      </c>
      <c r="H942" s="173" t="str">
        <f t="shared" si="75"/>
        <v>HCD-CTA3-002</v>
      </c>
      <c r="I942" s="173" t="s">
        <v>2637</v>
      </c>
      <c r="J942" s="173" t="s">
        <v>11766</v>
      </c>
      <c r="K942" s="174">
        <v>17</v>
      </c>
      <c r="L942" s="174">
        <v>12</v>
      </c>
      <c r="M942" s="174">
        <v>20</v>
      </c>
      <c r="N942" s="174">
        <v>28</v>
      </c>
      <c r="O942" s="174">
        <v>28</v>
      </c>
      <c r="P942" s="173" t="s">
        <v>1576</v>
      </c>
      <c r="Q942" s="174">
        <v>83</v>
      </c>
      <c r="R942" s="173" t="s">
        <v>1576</v>
      </c>
      <c r="S942" s="173" t="s">
        <v>1558</v>
      </c>
      <c r="T942" s="173">
        <v>17693</v>
      </c>
      <c r="U942" s="170">
        <f t="shared" si="76"/>
        <v>1468519</v>
      </c>
    </row>
    <row r="943" spans="1:21" ht="14.25" customHeight="1" x14ac:dyDescent="0.15">
      <c r="A943" s="173" t="s">
        <v>201</v>
      </c>
      <c r="B943" s="173" t="s">
        <v>2638</v>
      </c>
      <c r="C943" s="173" t="str">
        <f t="shared" si="72"/>
        <v>Connecting Taxiway</v>
      </c>
      <c r="D943" s="173" t="str">
        <f t="shared" si="73"/>
        <v>N/A or No Data</v>
      </c>
      <c r="E943" s="173" t="str">
        <f t="shared" si="74"/>
        <v>N/A or No Data</v>
      </c>
      <c r="F943" s="173">
        <v>0</v>
      </c>
      <c r="G943" s="173" t="s">
        <v>1555</v>
      </c>
      <c r="H943" s="173" t="str">
        <f t="shared" si="75"/>
        <v>RST-CTM-001</v>
      </c>
      <c r="I943" s="173" t="s">
        <v>2639</v>
      </c>
      <c r="J943" s="173" t="s">
        <v>11766</v>
      </c>
      <c r="K943" s="174">
        <v>43</v>
      </c>
      <c r="L943" s="174">
        <v>24</v>
      </c>
      <c r="M943" s="174">
        <v>34</v>
      </c>
      <c r="N943" s="174">
        <v>46</v>
      </c>
      <c r="O943" s="174">
        <v>46</v>
      </c>
      <c r="P943" s="173" t="s">
        <v>2586</v>
      </c>
      <c r="Q943" s="174">
        <v>88</v>
      </c>
      <c r="R943" s="173" t="s">
        <v>2586</v>
      </c>
      <c r="S943" s="173" t="s">
        <v>1586</v>
      </c>
      <c r="T943" s="173">
        <v>38094</v>
      </c>
      <c r="U943" s="170">
        <f t="shared" si="76"/>
        <v>3352272</v>
      </c>
    </row>
    <row r="944" spans="1:21" ht="14.25" customHeight="1" x14ac:dyDescent="0.15">
      <c r="A944" s="173" t="s">
        <v>29</v>
      </c>
      <c r="B944" s="173" t="s">
        <v>1627</v>
      </c>
      <c r="C944" s="173" t="str">
        <f t="shared" si="72"/>
        <v>Connecting Taxiway</v>
      </c>
      <c r="D944" s="173" t="str">
        <f t="shared" si="73"/>
        <v>N/A or No Data</v>
      </c>
      <c r="E944" s="173" t="str">
        <f t="shared" si="74"/>
        <v>N/A or No Data</v>
      </c>
      <c r="F944" s="173">
        <v>0</v>
      </c>
      <c r="G944" s="173" t="s">
        <v>1568</v>
      </c>
      <c r="H944" s="173" t="str">
        <f t="shared" si="75"/>
        <v>SBU-CTA-002</v>
      </c>
      <c r="I944" s="173" t="s">
        <v>2640</v>
      </c>
      <c r="J944" s="173" t="s">
        <v>11766</v>
      </c>
      <c r="K944" s="174">
        <v>6</v>
      </c>
      <c r="L944" s="174">
        <v>0</v>
      </c>
      <c r="M944" s="174">
        <v>0</v>
      </c>
      <c r="N944" s="174">
        <v>0</v>
      </c>
      <c r="O944" s="174">
        <v>0</v>
      </c>
      <c r="P944" s="173" t="s">
        <v>1626</v>
      </c>
      <c r="Q944" s="174">
        <v>94</v>
      </c>
      <c r="R944" s="173" t="s">
        <v>1626</v>
      </c>
      <c r="S944" s="173" t="s">
        <v>1558</v>
      </c>
      <c r="T944" s="173">
        <v>8121</v>
      </c>
      <c r="U944" s="170">
        <f t="shared" si="76"/>
        <v>763374</v>
      </c>
    </row>
    <row r="945" spans="1:21" ht="14.25" customHeight="1" x14ac:dyDescent="0.15">
      <c r="A945" s="173" t="s">
        <v>57</v>
      </c>
      <c r="B945" s="173" t="s">
        <v>1593</v>
      </c>
      <c r="C945" s="173" t="str">
        <f t="shared" si="72"/>
        <v>Connecting Taxiway</v>
      </c>
      <c r="D945" s="173" t="str">
        <f t="shared" si="73"/>
        <v>N/A or No Data</v>
      </c>
      <c r="E945" s="173" t="str">
        <f t="shared" si="74"/>
        <v>N/A or No Data</v>
      </c>
      <c r="F945" s="173">
        <v>0</v>
      </c>
      <c r="G945" s="173" t="s">
        <v>1555</v>
      </c>
      <c r="H945" s="173" t="str">
        <f t="shared" si="75"/>
        <v>DLH-CTA1-001</v>
      </c>
      <c r="I945" s="173" t="s">
        <v>2641</v>
      </c>
      <c r="J945" s="173" t="s">
        <v>11766</v>
      </c>
      <c r="K945" s="174">
        <v>56</v>
      </c>
      <c r="L945" s="174">
        <v>43</v>
      </c>
      <c r="M945" s="174">
        <v>56</v>
      </c>
      <c r="N945" s="174">
        <v>70</v>
      </c>
      <c r="O945" s="174">
        <v>70</v>
      </c>
      <c r="P945" s="173" t="s">
        <v>1562</v>
      </c>
      <c r="Q945" s="174">
        <v>39</v>
      </c>
      <c r="R945" s="173" t="s">
        <v>1562</v>
      </c>
      <c r="S945" s="173" t="s">
        <v>1566</v>
      </c>
      <c r="T945" s="173">
        <v>62042</v>
      </c>
      <c r="U945" s="170">
        <f t="shared" si="76"/>
        <v>2419638</v>
      </c>
    </row>
    <row r="946" spans="1:21" ht="14.25" customHeight="1" x14ac:dyDescent="0.15">
      <c r="A946" s="173" t="s">
        <v>201</v>
      </c>
      <c r="B946" s="173" t="s">
        <v>1953</v>
      </c>
      <c r="C946" s="173" t="str">
        <f t="shared" si="72"/>
        <v>Connecting Taxiway</v>
      </c>
      <c r="D946" s="173" t="str">
        <f t="shared" si="73"/>
        <v>N/A or No Data</v>
      </c>
      <c r="E946" s="173" t="str">
        <f t="shared" si="74"/>
        <v>N/A or No Data</v>
      </c>
      <c r="F946" s="173">
        <v>0</v>
      </c>
      <c r="G946" s="173" t="s">
        <v>1555</v>
      </c>
      <c r="H946" s="173" t="str">
        <f t="shared" si="75"/>
        <v>RST-CTB2-001</v>
      </c>
      <c r="I946" s="173" t="s">
        <v>2642</v>
      </c>
      <c r="J946" s="173" t="s">
        <v>11766</v>
      </c>
      <c r="K946" s="174">
        <v>17</v>
      </c>
      <c r="L946" s="174">
        <v>12</v>
      </c>
      <c r="M946" s="174">
        <v>20</v>
      </c>
      <c r="N946" s="174">
        <v>28</v>
      </c>
      <c r="O946" s="174">
        <v>28</v>
      </c>
      <c r="P946" s="173" t="s">
        <v>2586</v>
      </c>
      <c r="Q946" s="174">
        <v>83</v>
      </c>
      <c r="R946" s="173" t="s">
        <v>2586</v>
      </c>
      <c r="S946" s="173" t="s">
        <v>1558</v>
      </c>
      <c r="T946" s="173">
        <v>18204</v>
      </c>
      <c r="U946" s="170">
        <f t="shared" si="76"/>
        <v>1510932</v>
      </c>
    </row>
    <row r="947" spans="1:21" ht="14.25" customHeight="1" x14ac:dyDescent="0.15">
      <c r="A947" s="173" t="s">
        <v>191</v>
      </c>
      <c r="B947" s="173" t="s">
        <v>1563</v>
      </c>
      <c r="C947" s="173" t="str">
        <f t="shared" si="72"/>
        <v>Taxilane</v>
      </c>
      <c r="D947" s="173" t="str">
        <f t="shared" si="73"/>
        <v>N/A or No Data</v>
      </c>
      <c r="E947" s="173" t="str">
        <f t="shared" si="74"/>
        <v>N/A or No Data</v>
      </c>
      <c r="F947" s="173">
        <v>0</v>
      </c>
      <c r="G947" s="173" t="s">
        <v>1828</v>
      </c>
      <c r="H947" s="173" t="str">
        <f t="shared" si="75"/>
        <v>PNM-TLA-005</v>
      </c>
      <c r="I947" s="173" t="s">
        <v>2643</v>
      </c>
      <c r="J947" s="173" t="s">
        <v>11766</v>
      </c>
      <c r="K947" s="174">
        <v>0</v>
      </c>
      <c r="L947" s="174">
        <v>0</v>
      </c>
      <c r="M947" s="174">
        <v>0</v>
      </c>
      <c r="N947" s="174">
        <v>0</v>
      </c>
      <c r="O947" s="174">
        <v>0</v>
      </c>
      <c r="P947" s="173" t="s">
        <v>1722</v>
      </c>
      <c r="Q947" s="174">
        <v>100</v>
      </c>
      <c r="R947" s="173" t="s">
        <v>1722</v>
      </c>
      <c r="S947" s="173" t="s">
        <v>1558</v>
      </c>
      <c r="T947" s="173">
        <v>16837</v>
      </c>
      <c r="U947" s="170">
        <f t="shared" si="76"/>
        <v>1683700</v>
      </c>
    </row>
    <row r="948" spans="1:21" ht="14.25" customHeight="1" x14ac:dyDescent="0.15">
      <c r="A948" s="173" t="s">
        <v>201</v>
      </c>
      <c r="B948" s="173" t="s">
        <v>1583</v>
      </c>
      <c r="C948" s="173" t="str">
        <f t="shared" si="72"/>
        <v>Apron</v>
      </c>
      <c r="D948" s="173" t="str">
        <f t="shared" si="73"/>
        <v>N/A or No Data</v>
      </c>
      <c r="E948" s="173" t="str">
        <f t="shared" si="74"/>
        <v>N/A or No Data</v>
      </c>
      <c r="F948" s="173">
        <v>0</v>
      </c>
      <c r="G948" s="173" t="s">
        <v>1581</v>
      </c>
      <c r="H948" s="173" t="str">
        <f t="shared" si="75"/>
        <v>RST-APA-003</v>
      </c>
      <c r="I948" s="173" t="s">
        <v>2644</v>
      </c>
      <c r="J948" s="173" t="s">
        <v>11766</v>
      </c>
      <c r="K948" s="174">
        <v>30</v>
      </c>
      <c r="L948" s="174">
        <v>21</v>
      </c>
      <c r="M948" s="174">
        <v>32</v>
      </c>
      <c r="N948" s="174">
        <v>43</v>
      </c>
      <c r="O948" s="174">
        <v>43</v>
      </c>
      <c r="P948" s="173" t="s">
        <v>2586</v>
      </c>
      <c r="Q948" s="174">
        <v>70</v>
      </c>
      <c r="R948" s="173" t="s">
        <v>2586</v>
      </c>
      <c r="S948" s="173" t="s">
        <v>1586</v>
      </c>
      <c r="T948" s="173">
        <v>17971</v>
      </c>
      <c r="U948" s="170">
        <f t="shared" si="76"/>
        <v>1257970</v>
      </c>
    </row>
    <row r="949" spans="1:21" ht="14.25" customHeight="1" x14ac:dyDescent="0.15">
      <c r="A949" s="173" t="s">
        <v>201</v>
      </c>
      <c r="B949" s="173" t="s">
        <v>2645</v>
      </c>
      <c r="C949" s="173" t="str">
        <f t="shared" si="72"/>
        <v>Connecting Taxiway</v>
      </c>
      <c r="D949" s="173" t="str">
        <f t="shared" si="73"/>
        <v>N/A or No Data</v>
      </c>
      <c r="E949" s="173" t="str">
        <f t="shared" si="74"/>
        <v>N/A or No Data</v>
      </c>
      <c r="F949" s="173">
        <v>0</v>
      </c>
      <c r="G949" s="173" t="s">
        <v>1555</v>
      </c>
      <c r="H949" s="173" t="str">
        <f t="shared" si="75"/>
        <v>RST-CTA7-001</v>
      </c>
      <c r="I949" s="173" t="s">
        <v>2646</v>
      </c>
      <c r="J949" s="173" t="s">
        <v>11766</v>
      </c>
      <c r="K949" s="174">
        <v>39</v>
      </c>
      <c r="L949" s="174">
        <v>21</v>
      </c>
      <c r="M949" s="174">
        <v>31</v>
      </c>
      <c r="N949" s="174">
        <v>43</v>
      </c>
      <c r="O949" s="174">
        <v>43</v>
      </c>
      <c r="P949" s="173" t="s">
        <v>2586</v>
      </c>
      <c r="Q949" s="174">
        <v>57</v>
      </c>
      <c r="R949" s="173" t="s">
        <v>2586</v>
      </c>
      <c r="S949" s="173" t="s">
        <v>1586</v>
      </c>
      <c r="T949" s="173">
        <v>34816</v>
      </c>
      <c r="U949" s="170">
        <f t="shared" si="76"/>
        <v>1984512</v>
      </c>
    </row>
    <row r="950" spans="1:21" ht="14.25" customHeight="1" x14ac:dyDescent="0.15">
      <c r="A950" s="173" t="s">
        <v>21</v>
      </c>
      <c r="B950" s="173" t="s">
        <v>2621</v>
      </c>
      <c r="C950" s="173" t="str">
        <f t="shared" si="72"/>
        <v>Connecting Taxiway</v>
      </c>
      <c r="D950" s="173" t="str">
        <f t="shared" si="73"/>
        <v>N/A or No Data</v>
      </c>
      <c r="E950" s="173" t="str">
        <f t="shared" si="74"/>
        <v>N/A or No Data</v>
      </c>
      <c r="F950" s="173">
        <v>0</v>
      </c>
      <c r="G950" s="173" t="s">
        <v>1555</v>
      </c>
      <c r="H950" s="173" t="str">
        <f t="shared" si="75"/>
        <v>BJI-CTJ-001</v>
      </c>
      <c r="I950" s="173" t="s">
        <v>2647</v>
      </c>
      <c r="J950" s="173" t="s">
        <v>11766</v>
      </c>
      <c r="K950" s="174">
        <v>0</v>
      </c>
      <c r="L950" s="174">
        <v>0</v>
      </c>
      <c r="M950" s="174">
        <v>0</v>
      </c>
      <c r="N950" s="174">
        <v>0</v>
      </c>
      <c r="O950" s="174">
        <v>0</v>
      </c>
      <c r="P950" s="173" t="s">
        <v>1585</v>
      </c>
      <c r="Q950" s="174">
        <v>100</v>
      </c>
      <c r="R950" s="173" t="s">
        <v>1585</v>
      </c>
      <c r="S950" s="173" t="s">
        <v>1558</v>
      </c>
      <c r="T950" s="173">
        <v>73296</v>
      </c>
      <c r="U950" s="170">
        <f t="shared" si="76"/>
        <v>7329600</v>
      </c>
    </row>
    <row r="951" spans="1:21" ht="14.25" customHeight="1" x14ac:dyDescent="0.15">
      <c r="A951" s="173" t="s">
        <v>263</v>
      </c>
      <c r="B951" s="173" t="s">
        <v>1684</v>
      </c>
      <c r="C951" s="173" t="str">
        <f t="shared" si="72"/>
        <v>Runway</v>
      </c>
      <c r="D951" s="173" t="str">
        <f t="shared" si="73"/>
        <v>1230</v>
      </c>
      <c r="E951" s="173" t="str">
        <f t="shared" si="74"/>
        <v>12/30</v>
      </c>
      <c r="F951" s="173">
        <v>1</v>
      </c>
      <c r="G951" s="173" t="s">
        <v>1555</v>
      </c>
      <c r="H951" s="173" t="str">
        <f t="shared" si="75"/>
        <v>ONA-RY1230-001</v>
      </c>
      <c r="I951" s="173" t="s">
        <v>2045</v>
      </c>
      <c r="J951" s="173" t="s">
        <v>11766</v>
      </c>
      <c r="K951" s="174">
        <v>1</v>
      </c>
      <c r="L951" s="174">
        <v>1</v>
      </c>
      <c r="M951" s="174">
        <v>7</v>
      </c>
      <c r="N951" s="174">
        <v>10</v>
      </c>
      <c r="O951" s="174">
        <v>10</v>
      </c>
      <c r="P951" s="173" t="s">
        <v>1596</v>
      </c>
      <c r="Q951" s="174">
        <v>99</v>
      </c>
      <c r="R951" s="173" t="s">
        <v>1596</v>
      </c>
      <c r="S951" s="173" t="s">
        <v>1558</v>
      </c>
      <c r="T951" s="173">
        <v>567597</v>
      </c>
      <c r="U951" s="170">
        <f t="shared" si="76"/>
        <v>56192103</v>
      </c>
    </row>
    <row r="952" spans="1:21" ht="14.25" customHeight="1" x14ac:dyDescent="0.15">
      <c r="A952" s="173" t="s">
        <v>201</v>
      </c>
      <c r="B952" s="173" t="s">
        <v>1637</v>
      </c>
      <c r="C952" s="173" t="str">
        <f t="shared" si="72"/>
        <v>Apron</v>
      </c>
      <c r="D952" s="173" t="str">
        <f t="shared" si="73"/>
        <v>N/A or No Data</v>
      </c>
      <c r="E952" s="173" t="str">
        <f t="shared" si="74"/>
        <v>N/A or No Data</v>
      </c>
      <c r="F952" s="173">
        <v>0</v>
      </c>
      <c r="G952" s="173" t="s">
        <v>1663</v>
      </c>
      <c r="H952" s="173" t="str">
        <f t="shared" si="75"/>
        <v>RST-APB-004</v>
      </c>
      <c r="I952" s="173" t="s">
        <v>2649</v>
      </c>
      <c r="J952" s="173" t="s">
        <v>11766</v>
      </c>
      <c r="K952" s="174">
        <v>53</v>
      </c>
      <c r="L952" s="174">
        <v>30</v>
      </c>
      <c r="M952" s="174">
        <v>41</v>
      </c>
      <c r="N952" s="174">
        <v>54</v>
      </c>
      <c r="O952" s="174">
        <v>54</v>
      </c>
      <c r="P952" s="173" t="s">
        <v>2586</v>
      </c>
      <c r="Q952" s="174">
        <v>54</v>
      </c>
      <c r="R952" s="173" t="s">
        <v>2586</v>
      </c>
      <c r="S952" s="173" t="s">
        <v>1566</v>
      </c>
      <c r="T952" s="173">
        <v>19215</v>
      </c>
      <c r="U952" s="170">
        <f t="shared" si="76"/>
        <v>1037610</v>
      </c>
    </row>
    <row r="953" spans="1:21" ht="14.25" customHeight="1" x14ac:dyDescent="0.15">
      <c r="A953" s="173" t="s">
        <v>201</v>
      </c>
      <c r="B953" s="173" t="s">
        <v>2650</v>
      </c>
      <c r="C953" s="173" t="str">
        <f t="shared" si="72"/>
        <v>Connecting Taxiway</v>
      </c>
      <c r="D953" s="173" t="str">
        <f t="shared" si="73"/>
        <v>N/A or No Data</v>
      </c>
      <c r="E953" s="173" t="str">
        <f t="shared" si="74"/>
        <v>N/A or No Data</v>
      </c>
      <c r="F953" s="173">
        <v>0</v>
      </c>
      <c r="G953" s="173" t="s">
        <v>1555</v>
      </c>
      <c r="H953" s="173" t="str">
        <f t="shared" si="75"/>
        <v>RST-CTA9-001</v>
      </c>
      <c r="I953" s="173" t="s">
        <v>2651</v>
      </c>
      <c r="J953" s="173" t="s">
        <v>11766</v>
      </c>
      <c r="K953" s="174">
        <v>65</v>
      </c>
      <c r="L953" s="174">
        <v>36</v>
      </c>
      <c r="M953" s="174">
        <v>49</v>
      </c>
      <c r="N953" s="174">
        <v>62</v>
      </c>
      <c r="O953" s="174">
        <v>62</v>
      </c>
      <c r="P953" s="173" t="s">
        <v>2586</v>
      </c>
      <c r="Q953" s="174">
        <v>61</v>
      </c>
      <c r="R953" s="173" t="s">
        <v>2586</v>
      </c>
      <c r="S953" s="173" t="s">
        <v>1566</v>
      </c>
      <c r="T953" s="173">
        <v>80899</v>
      </c>
      <c r="U953" s="170">
        <f t="shared" si="76"/>
        <v>4934839</v>
      </c>
    </row>
    <row r="954" spans="1:21" ht="14.25" customHeight="1" x14ac:dyDescent="0.15">
      <c r="A954" s="173" t="s">
        <v>169</v>
      </c>
      <c r="B954" s="173" t="s">
        <v>1611</v>
      </c>
      <c r="C954" s="173" t="str">
        <f t="shared" si="72"/>
        <v>Runway</v>
      </c>
      <c r="D954" s="173" t="str">
        <f t="shared" si="73"/>
        <v>1331</v>
      </c>
      <c r="E954" s="173" t="str">
        <f t="shared" si="74"/>
        <v>13/31</v>
      </c>
      <c r="F954" s="173">
        <v>1</v>
      </c>
      <c r="G954" s="173" t="s">
        <v>1555</v>
      </c>
      <c r="H954" s="173" t="str">
        <f t="shared" si="75"/>
        <v>ORB-RY1331-001</v>
      </c>
      <c r="I954" s="173" t="s">
        <v>2170</v>
      </c>
      <c r="J954" s="173" t="s">
        <v>11766</v>
      </c>
      <c r="K954" s="174">
        <v>18</v>
      </c>
      <c r="L954" s="174">
        <v>12</v>
      </c>
      <c r="M954" s="174">
        <v>21</v>
      </c>
      <c r="N954" s="174">
        <v>29</v>
      </c>
      <c r="O954" s="174">
        <v>29</v>
      </c>
      <c r="P954" s="173" t="s">
        <v>1579</v>
      </c>
      <c r="Q954" s="174">
        <v>82</v>
      </c>
      <c r="R954" s="173" t="s">
        <v>1579</v>
      </c>
      <c r="S954" s="173" t="s">
        <v>1558</v>
      </c>
      <c r="T954" s="173">
        <v>300237</v>
      </c>
      <c r="U954" s="170">
        <f t="shared" si="76"/>
        <v>24619434</v>
      </c>
    </row>
    <row r="955" spans="1:21" ht="14.25" customHeight="1" x14ac:dyDescent="0.15">
      <c r="A955" s="173" t="s">
        <v>57</v>
      </c>
      <c r="B955" s="173" t="s">
        <v>1571</v>
      </c>
      <c r="C955" s="173" t="str">
        <f t="shared" si="72"/>
        <v>Connecting Taxiway</v>
      </c>
      <c r="D955" s="173" t="str">
        <f t="shared" si="73"/>
        <v>N/A or No Data</v>
      </c>
      <c r="E955" s="173" t="str">
        <f t="shared" si="74"/>
        <v>N/A or No Data</v>
      </c>
      <c r="F955" s="173">
        <v>0</v>
      </c>
      <c r="G955" s="173" t="s">
        <v>1581</v>
      </c>
      <c r="H955" s="173" t="str">
        <f t="shared" si="75"/>
        <v>DLH-CTA3-003</v>
      </c>
      <c r="I955" s="173" t="s">
        <v>2653</v>
      </c>
      <c r="J955" s="173" t="s">
        <v>11766</v>
      </c>
      <c r="K955" s="174">
        <v>41</v>
      </c>
      <c r="L955" s="174">
        <v>30</v>
      </c>
      <c r="M955" s="174">
        <v>42</v>
      </c>
      <c r="N955" s="174">
        <v>55</v>
      </c>
      <c r="O955" s="174">
        <v>55</v>
      </c>
      <c r="P955" s="173" t="s">
        <v>1562</v>
      </c>
      <c r="Q955" s="174">
        <v>59</v>
      </c>
      <c r="R955" s="173" t="s">
        <v>1562</v>
      </c>
      <c r="S955" s="173" t="s">
        <v>1586</v>
      </c>
      <c r="T955" s="173">
        <v>15100</v>
      </c>
      <c r="U955" s="170">
        <f t="shared" si="76"/>
        <v>890900</v>
      </c>
    </row>
    <row r="956" spans="1:21" ht="14.25" customHeight="1" x14ac:dyDescent="0.15">
      <c r="A956" s="173" t="s">
        <v>267</v>
      </c>
      <c r="B956" s="173" t="s">
        <v>1800</v>
      </c>
      <c r="C956" s="173" t="str">
        <f t="shared" si="72"/>
        <v>Runway</v>
      </c>
      <c r="D956" s="173" t="str">
        <f t="shared" si="73"/>
        <v>1836</v>
      </c>
      <c r="E956" s="173" t="str">
        <f t="shared" si="74"/>
        <v>18/36</v>
      </c>
      <c r="F956" s="173">
        <v>0</v>
      </c>
      <c r="G956" s="173" t="s">
        <v>1568</v>
      </c>
      <c r="H956" s="173" t="str">
        <f t="shared" si="75"/>
        <v>OTG-RY1836-002</v>
      </c>
      <c r="I956" s="173" t="s">
        <v>1801</v>
      </c>
      <c r="J956" s="173" t="s">
        <v>11766</v>
      </c>
      <c r="K956" s="174">
        <v>27</v>
      </c>
      <c r="L956" s="174">
        <v>19</v>
      </c>
      <c r="M956" s="174">
        <v>29</v>
      </c>
      <c r="N956" s="174">
        <v>40</v>
      </c>
      <c r="O956" s="174">
        <v>40</v>
      </c>
      <c r="P956" s="173" t="s">
        <v>1617</v>
      </c>
      <c r="Q956" s="174">
        <v>73</v>
      </c>
      <c r="R956" s="173" t="s">
        <v>1617</v>
      </c>
      <c r="S956" s="173" t="s">
        <v>1558</v>
      </c>
      <c r="T956" s="173">
        <v>42516</v>
      </c>
      <c r="U956" s="170">
        <f t="shared" si="76"/>
        <v>3103668</v>
      </c>
    </row>
    <row r="957" spans="1:21" ht="14.25" customHeight="1" x14ac:dyDescent="0.15">
      <c r="A957" s="173" t="s">
        <v>267</v>
      </c>
      <c r="B957" s="173" t="s">
        <v>1800</v>
      </c>
      <c r="C957" s="173" t="str">
        <f t="shared" si="72"/>
        <v>Runway</v>
      </c>
      <c r="D957" s="173" t="str">
        <f t="shared" si="73"/>
        <v>1836</v>
      </c>
      <c r="E957" s="173" t="str">
        <f t="shared" si="74"/>
        <v>18/36</v>
      </c>
      <c r="F957" s="173">
        <v>0</v>
      </c>
      <c r="G957" s="173" t="s">
        <v>1555</v>
      </c>
      <c r="H957" s="173" t="str">
        <f t="shared" si="75"/>
        <v>OTG-RY1836-001</v>
      </c>
      <c r="I957" s="173" t="s">
        <v>2078</v>
      </c>
      <c r="J957" s="173" t="s">
        <v>11766</v>
      </c>
      <c r="K957" s="174">
        <v>19</v>
      </c>
      <c r="L957" s="174">
        <v>13</v>
      </c>
      <c r="M957" s="174">
        <v>22</v>
      </c>
      <c r="N957" s="174">
        <v>31</v>
      </c>
      <c r="O957" s="174">
        <v>31</v>
      </c>
      <c r="P957" s="173" t="s">
        <v>1617</v>
      </c>
      <c r="Q957" s="174">
        <v>81</v>
      </c>
      <c r="R957" s="173" t="s">
        <v>1617</v>
      </c>
      <c r="S957" s="173" t="s">
        <v>1558</v>
      </c>
      <c r="T957" s="173">
        <v>164928</v>
      </c>
      <c r="U957" s="170">
        <f t="shared" si="76"/>
        <v>13359168</v>
      </c>
    </row>
    <row r="958" spans="1:21" ht="14.25" customHeight="1" x14ac:dyDescent="0.15">
      <c r="A958" s="173" t="s">
        <v>201</v>
      </c>
      <c r="B958" s="173" t="s">
        <v>1637</v>
      </c>
      <c r="C958" s="173" t="str">
        <f t="shared" si="72"/>
        <v>Apron</v>
      </c>
      <c r="D958" s="173" t="str">
        <f t="shared" si="73"/>
        <v>N/A or No Data</v>
      </c>
      <c r="E958" s="173" t="str">
        <f t="shared" si="74"/>
        <v>N/A or No Data</v>
      </c>
      <c r="F958" s="173">
        <v>0</v>
      </c>
      <c r="G958" s="173" t="s">
        <v>1581</v>
      </c>
      <c r="H958" s="173" t="str">
        <f t="shared" si="75"/>
        <v>RST-APB-003</v>
      </c>
      <c r="I958" s="173" t="s">
        <v>2656</v>
      </c>
      <c r="J958" s="173" t="s">
        <v>11766</v>
      </c>
      <c r="K958" s="174">
        <v>100</v>
      </c>
      <c r="L958" s="174">
        <v>83</v>
      </c>
      <c r="M958" s="174">
        <v>88</v>
      </c>
      <c r="N958" s="174">
        <v>95</v>
      </c>
      <c r="O958" s="174">
        <v>95</v>
      </c>
      <c r="P958" s="173" t="s">
        <v>2586</v>
      </c>
      <c r="Q958" s="174">
        <v>0</v>
      </c>
      <c r="R958" s="173" t="s">
        <v>2586</v>
      </c>
      <c r="S958" s="173" t="s">
        <v>1566</v>
      </c>
      <c r="T958" s="173">
        <v>4428</v>
      </c>
      <c r="U958" s="170">
        <f t="shared" si="76"/>
        <v>0</v>
      </c>
    </row>
    <row r="959" spans="1:21" ht="14.25" customHeight="1" x14ac:dyDescent="0.15">
      <c r="A959" s="173" t="s">
        <v>57</v>
      </c>
      <c r="B959" s="173" t="s">
        <v>1795</v>
      </c>
      <c r="C959" s="173" t="str">
        <f t="shared" si="72"/>
        <v>Connecting Taxiway</v>
      </c>
      <c r="D959" s="173" t="str">
        <f t="shared" si="73"/>
        <v>N/A or No Data</v>
      </c>
      <c r="E959" s="173" t="str">
        <f t="shared" si="74"/>
        <v>N/A or No Data</v>
      </c>
      <c r="F959" s="173">
        <v>0</v>
      </c>
      <c r="G959" s="173" t="s">
        <v>1555</v>
      </c>
      <c r="H959" s="173" t="str">
        <f t="shared" si="75"/>
        <v>DLH-CTD-001</v>
      </c>
      <c r="I959" s="173" t="s">
        <v>2657</v>
      </c>
      <c r="J959" s="173" t="s">
        <v>11766</v>
      </c>
      <c r="K959" s="174">
        <v>65</v>
      </c>
      <c r="L959" s="174">
        <v>51</v>
      </c>
      <c r="M959" s="174">
        <v>64</v>
      </c>
      <c r="N959" s="174">
        <v>78</v>
      </c>
      <c r="O959" s="174">
        <v>78</v>
      </c>
      <c r="P959" s="173" t="s">
        <v>1562</v>
      </c>
      <c r="Q959" s="174">
        <v>34</v>
      </c>
      <c r="R959" s="173" t="s">
        <v>1562</v>
      </c>
      <c r="S959" s="173" t="s">
        <v>1566</v>
      </c>
      <c r="T959" s="173">
        <v>114071</v>
      </c>
      <c r="U959" s="170">
        <f t="shared" si="76"/>
        <v>3878414</v>
      </c>
    </row>
    <row r="960" spans="1:21" ht="14.25" customHeight="1" x14ac:dyDescent="0.15">
      <c r="A960" s="173" t="s">
        <v>201</v>
      </c>
      <c r="B960" s="173" t="s">
        <v>2658</v>
      </c>
      <c r="C960" s="173" t="str">
        <f t="shared" si="72"/>
        <v>Connecting Taxiway</v>
      </c>
      <c r="D960" s="173" t="str">
        <f t="shared" si="73"/>
        <v>N/A or No Data</v>
      </c>
      <c r="E960" s="173" t="str">
        <f t="shared" si="74"/>
        <v>N/A or No Data</v>
      </c>
      <c r="F960" s="173">
        <v>0</v>
      </c>
      <c r="G960" s="173" t="s">
        <v>1555</v>
      </c>
      <c r="H960" s="173" t="str">
        <f t="shared" si="75"/>
        <v>RST-CTA8-001</v>
      </c>
      <c r="I960" s="173" t="s">
        <v>2659</v>
      </c>
      <c r="J960" s="173" t="s">
        <v>11766</v>
      </c>
      <c r="K960" s="174">
        <v>27</v>
      </c>
      <c r="L960" s="174">
        <v>19</v>
      </c>
      <c r="M960" s="174">
        <v>29</v>
      </c>
      <c r="N960" s="174">
        <v>40</v>
      </c>
      <c r="O960" s="174">
        <v>40</v>
      </c>
      <c r="P960" s="173" t="s">
        <v>2586</v>
      </c>
      <c r="Q960" s="174">
        <v>73</v>
      </c>
      <c r="R960" s="173" t="s">
        <v>2586</v>
      </c>
      <c r="S960" s="173" t="s">
        <v>1558</v>
      </c>
      <c r="T960" s="173">
        <v>44451</v>
      </c>
      <c r="U960" s="170">
        <f t="shared" si="76"/>
        <v>3244923</v>
      </c>
    </row>
    <row r="961" spans="1:21" ht="14.25" customHeight="1" x14ac:dyDescent="0.15">
      <c r="A961" s="173" t="s">
        <v>267</v>
      </c>
      <c r="B961" s="173" t="s">
        <v>1800</v>
      </c>
      <c r="C961" s="173" t="str">
        <f t="shared" si="72"/>
        <v>Runway</v>
      </c>
      <c r="D961" s="173" t="str">
        <f t="shared" si="73"/>
        <v>1836</v>
      </c>
      <c r="E961" s="173" t="str">
        <f t="shared" si="74"/>
        <v>18/36</v>
      </c>
      <c r="F961" s="173">
        <v>0</v>
      </c>
      <c r="G961" s="173" t="s">
        <v>1581</v>
      </c>
      <c r="H961" s="173" t="str">
        <f t="shared" si="75"/>
        <v>OTG-RY1836-003</v>
      </c>
      <c r="I961" s="173" t="s">
        <v>2164</v>
      </c>
      <c r="J961" s="173" t="s">
        <v>11766</v>
      </c>
      <c r="K961" s="174">
        <v>13</v>
      </c>
      <c r="L961" s="174">
        <v>9</v>
      </c>
      <c r="M961" s="174">
        <v>16</v>
      </c>
      <c r="N961" s="174">
        <v>23</v>
      </c>
      <c r="O961" s="174">
        <v>23</v>
      </c>
      <c r="P961" s="173" t="s">
        <v>1617</v>
      </c>
      <c r="Q961" s="174">
        <v>87</v>
      </c>
      <c r="R961" s="173" t="s">
        <v>1617</v>
      </c>
      <c r="S961" s="173" t="s">
        <v>1558</v>
      </c>
      <c r="T961" s="173">
        <v>102718</v>
      </c>
      <c r="U961" s="170">
        <f t="shared" si="76"/>
        <v>8936466</v>
      </c>
    </row>
    <row r="962" spans="1:21" ht="14.25" customHeight="1" x14ac:dyDescent="0.15">
      <c r="A962" s="173" t="s">
        <v>57</v>
      </c>
      <c r="B962" s="173" t="s">
        <v>2384</v>
      </c>
      <c r="C962" s="173" t="str">
        <f t="shared" si="72"/>
        <v>Connecting Taxiway</v>
      </c>
      <c r="D962" s="173" t="str">
        <f t="shared" si="73"/>
        <v>N/A or No Data</v>
      </c>
      <c r="E962" s="173" t="str">
        <f t="shared" si="74"/>
        <v>N/A or No Data</v>
      </c>
      <c r="F962" s="173">
        <v>0</v>
      </c>
      <c r="G962" s="173" t="s">
        <v>1555</v>
      </c>
      <c r="H962" s="173" t="str">
        <f t="shared" si="75"/>
        <v>DLH-CTC1-001</v>
      </c>
      <c r="I962" s="173" t="s">
        <v>2661</v>
      </c>
      <c r="J962" s="173" t="s">
        <v>11766</v>
      </c>
      <c r="K962" s="174">
        <v>12</v>
      </c>
      <c r="L962" s="174">
        <v>8</v>
      </c>
      <c r="M962" s="174">
        <v>16</v>
      </c>
      <c r="N962" s="174">
        <v>22</v>
      </c>
      <c r="O962" s="174">
        <v>22</v>
      </c>
      <c r="P962" s="173" t="s">
        <v>1562</v>
      </c>
      <c r="Q962" s="174">
        <v>84</v>
      </c>
      <c r="R962" s="173" t="s">
        <v>1562</v>
      </c>
      <c r="S962" s="173" t="s">
        <v>1558</v>
      </c>
      <c r="T962" s="173">
        <v>5169</v>
      </c>
      <c r="U962" s="170">
        <f t="shared" si="76"/>
        <v>434196</v>
      </c>
    </row>
    <row r="963" spans="1:21" ht="14.25" customHeight="1" x14ac:dyDescent="0.15">
      <c r="A963" s="173" t="s">
        <v>267</v>
      </c>
      <c r="B963" s="173" t="s">
        <v>1716</v>
      </c>
      <c r="C963" s="173" t="str">
        <f t="shared" si="72"/>
        <v>Runway</v>
      </c>
      <c r="D963" s="173" t="str">
        <f t="shared" si="73"/>
        <v>1129</v>
      </c>
      <c r="E963" s="173" t="str">
        <f t="shared" si="74"/>
        <v>11/29</v>
      </c>
      <c r="F963" s="173">
        <v>1</v>
      </c>
      <c r="G963" s="173" t="s">
        <v>1555</v>
      </c>
      <c r="H963" s="173" t="str">
        <f t="shared" si="75"/>
        <v>OTG-RY1129-001</v>
      </c>
      <c r="I963" s="173" t="s">
        <v>2032</v>
      </c>
      <c r="J963" s="173" t="s">
        <v>11766</v>
      </c>
      <c r="K963" s="174">
        <v>25</v>
      </c>
      <c r="L963" s="174">
        <v>17</v>
      </c>
      <c r="M963" s="174">
        <v>27</v>
      </c>
      <c r="N963" s="174">
        <v>38</v>
      </c>
      <c r="O963" s="174">
        <v>38</v>
      </c>
      <c r="P963" s="173" t="s">
        <v>1617</v>
      </c>
      <c r="Q963" s="174">
        <v>75</v>
      </c>
      <c r="R963" s="173" t="s">
        <v>1617</v>
      </c>
      <c r="S963" s="173" t="s">
        <v>1558</v>
      </c>
      <c r="T963" s="173">
        <v>458724</v>
      </c>
      <c r="U963" s="170">
        <f t="shared" si="76"/>
        <v>34404300</v>
      </c>
    </row>
    <row r="964" spans="1:21" ht="14.25" customHeight="1" x14ac:dyDescent="0.15">
      <c r="A964" s="173" t="s">
        <v>9</v>
      </c>
      <c r="B964" s="173" t="s">
        <v>1602</v>
      </c>
      <c r="C964" s="173" t="str">
        <f t="shared" ref="C964:C1027" si="77">IF(ISNUMBER(SEARCH("RY",B964)),"Runway",IF(ISNUMBER(SEARCH("CT",B964)),"Connecting Taxiway",IF(ISNUMBER(SEARCH("AP",B964)),"Apron",IF(ISNUMBER(SEARCH("TL",B964)),"Taxilane",IF(ISNUMBER(SEARCH("PPT",B964)),"Partial Parallel",IF(ISNUMBER(SEARCH("TW",B964)),"Taxiway",IF(ISNUMBER(SEARCH("RP",B964)),"Run-Up",IF(ISNUMBER(SEARCH("RT",B964)),"Runway Turnaround",IF(ISNUMBER(SEARCH("PT",B964)),"Parallel Taxiway","Other")))))))))</f>
        <v>Parallel Taxiway</v>
      </c>
      <c r="D964" s="173" t="str">
        <f t="shared" ref="D964:D1027" si="78">IF(C964="Runway",RIGHT(B964,LEN(B964)-FIND("Y",B964)),"N/A or No Data")</f>
        <v>N/A or No Data</v>
      </c>
      <c r="E964" s="173" t="str">
        <f t="shared" ref="E964:E1027" si="79">IF(LEN(D964)=3,_xlfn.CONCAT("0",LEFT(D964,1),"/",RIGHT(D964,2)),IF(LEN(D964)=4,_xlfn.CONCAT(LEFT(D964,2),"/",RIGHT(D964,2)),"N/A or No Data"))</f>
        <v>N/A or No Data</v>
      </c>
      <c r="F964" s="173">
        <v>0</v>
      </c>
      <c r="G964" s="173" t="s">
        <v>1581</v>
      </c>
      <c r="H964" s="173" t="str">
        <f t="shared" si="75"/>
        <v>AXN-PTB-003</v>
      </c>
      <c r="I964" s="173" t="s">
        <v>2663</v>
      </c>
      <c r="J964" s="173" t="s">
        <v>11766</v>
      </c>
      <c r="K964" s="174">
        <v>51</v>
      </c>
      <c r="L964" s="174">
        <v>38</v>
      </c>
      <c r="M964" s="174">
        <v>51</v>
      </c>
      <c r="N964" s="174">
        <v>66</v>
      </c>
      <c r="O964" s="174">
        <v>66</v>
      </c>
      <c r="P964" s="173" t="s">
        <v>1579</v>
      </c>
      <c r="Q964" s="174">
        <v>49</v>
      </c>
      <c r="R964" s="173" t="s">
        <v>1579</v>
      </c>
      <c r="S964" s="173" t="s">
        <v>1566</v>
      </c>
      <c r="T964" s="173">
        <v>20785</v>
      </c>
      <c r="U964" s="170">
        <f t="shared" si="76"/>
        <v>1018465</v>
      </c>
    </row>
    <row r="965" spans="1:21" ht="14.25" customHeight="1" x14ac:dyDescent="0.15">
      <c r="A965" s="173" t="s">
        <v>201</v>
      </c>
      <c r="B965" s="173" t="s">
        <v>1580</v>
      </c>
      <c r="C965" s="173" t="str">
        <f t="shared" si="77"/>
        <v>Parallel Taxiway</v>
      </c>
      <c r="D965" s="173" t="str">
        <f t="shared" si="78"/>
        <v>N/A or No Data</v>
      </c>
      <c r="E965" s="173" t="str">
        <f t="shared" si="79"/>
        <v>N/A or No Data</v>
      </c>
      <c r="F965" s="173">
        <v>0</v>
      </c>
      <c r="G965" s="173" t="s">
        <v>1568</v>
      </c>
      <c r="H965" s="173" t="str">
        <f t="shared" ref="H965:H1028" si="80">_xlfn.CONCAT(A965,"-",B965,"-",G965)</f>
        <v>RST-PTA-002</v>
      </c>
      <c r="I965" s="173" t="s">
        <v>2664</v>
      </c>
      <c r="J965" s="173" t="s">
        <v>11766</v>
      </c>
      <c r="K965" s="174">
        <v>36</v>
      </c>
      <c r="L965" s="174">
        <v>19</v>
      </c>
      <c r="M965" s="174">
        <v>29</v>
      </c>
      <c r="N965" s="174">
        <v>40</v>
      </c>
      <c r="O965" s="174">
        <v>40</v>
      </c>
      <c r="P965" s="173" t="s">
        <v>2586</v>
      </c>
      <c r="Q965" s="174">
        <v>83</v>
      </c>
      <c r="R965" s="173" t="s">
        <v>2586</v>
      </c>
      <c r="S965" s="173" t="s">
        <v>1558</v>
      </c>
      <c r="T965" s="173">
        <v>454514</v>
      </c>
      <c r="U965" s="170">
        <f t="shared" ref="U965:U1028" si="81">T965*Q965</f>
        <v>37724662</v>
      </c>
    </row>
    <row r="966" spans="1:21" ht="14.25" customHeight="1" x14ac:dyDescent="0.15">
      <c r="A966" s="173" t="s">
        <v>57</v>
      </c>
      <c r="B966" s="173" t="s">
        <v>2633</v>
      </c>
      <c r="C966" s="173" t="str">
        <f t="shared" si="77"/>
        <v>Apron</v>
      </c>
      <c r="D966" s="173" t="str">
        <f t="shared" si="78"/>
        <v>N/A or No Data</v>
      </c>
      <c r="E966" s="173" t="str">
        <f t="shared" si="79"/>
        <v>N/A or No Data</v>
      </c>
      <c r="F966" s="173">
        <v>0</v>
      </c>
      <c r="G966" s="173" t="s">
        <v>1555</v>
      </c>
      <c r="H966" s="173" t="str">
        <f t="shared" si="80"/>
        <v>DLH-APTR-001</v>
      </c>
      <c r="I966" s="173" t="s">
        <v>2665</v>
      </c>
      <c r="J966" s="173" t="s">
        <v>11766</v>
      </c>
      <c r="K966" s="174">
        <v>61</v>
      </c>
      <c r="L966" s="174">
        <v>34</v>
      </c>
      <c r="M966" s="174">
        <v>46</v>
      </c>
      <c r="N966" s="174">
        <v>59</v>
      </c>
      <c r="O966" s="174">
        <v>59</v>
      </c>
      <c r="P966" s="173" t="s">
        <v>1562</v>
      </c>
      <c r="Q966" s="174">
        <v>47</v>
      </c>
      <c r="R966" s="173" t="s">
        <v>1562</v>
      </c>
      <c r="S966" s="173" t="s">
        <v>1566</v>
      </c>
      <c r="T966" s="173">
        <v>77677</v>
      </c>
      <c r="U966" s="170">
        <f t="shared" si="81"/>
        <v>3650819</v>
      </c>
    </row>
    <row r="967" spans="1:21" ht="14.25" customHeight="1" x14ac:dyDescent="0.15">
      <c r="A967" s="173" t="s">
        <v>201</v>
      </c>
      <c r="B967" s="173" t="s">
        <v>1637</v>
      </c>
      <c r="C967" s="173" t="str">
        <f t="shared" si="77"/>
        <v>Apron</v>
      </c>
      <c r="D967" s="173" t="str">
        <f t="shared" si="78"/>
        <v>N/A or No Data</v>
      </c>
      <c r="E967" s="173" t="str">
        <f t="shared" si="79"/>
        <v>N/A or No Data</v>
      </c>
      <c r="F967" s="173">
        <v>0</v>
      </c>
      <c r="G967" s="173" t="s">
        <v>1555</v>
      </c>
      <c r="H967" s="173" t="str">
        <f t="shared" si="80"/>
        <v>RST-APB-001</v>
      </c>
      <c r="I967" s="173" t="s">
        <v>2666</v>
      </c>
      <c r="J967" s="173" t="s">
        <v>11766</v>
      </c>
      <c r="K967" s="174">
        <v>45</v>
      </c>
      <c r="L967" s="174">
        <v>33</v>
      </c>
      <c r="M967" s="174">
        <v>46</v>
      </c>
      <c r="N967" s="174">
        <v>60</v>
      </c>
      <c r="O967" s="174">
        <v>60</v>
      </c>
      <c r="P967" s="173" t="s">
        <v>2586</v>
      </c>
      <c r="Q967" s="174">
        <v>53</v>
      </c>
      <c r="R967" s="173" t="s">
        <v>2586</v>
      </c>
      <c r="S967" s="173" t="s">
        <v>1566</v>
      </c>
      <c r="T967" s="173">
        <v>347666</v>
      </c>
      <c r="U967" s="170">
        <f t="shared" si="81"/>
        <v>18426298</v>
      </c>
    </row>
    <row r="968" spans="1:21" ht="14.25" customHeight="1" x14ac:dyDescent="0.15">
      <c r="A968" s="173" t="s">
        <v>57</v>
      </c>
      <c r="B968" s="173" t="s">
        <v>1655</v>
      </c>
      <c r="C968" s="173" t="str">
        <f t="shared" si="77"/>
        <v>Connecting Taxiway</v>
      </c>
      <c r="D968" s="173" t="str">
        <f t="shared" si="78"/>
        <v>N/A or No Data</v>
      </c>
      <c r="E968" s="173" t="str">
        <f t="shared" si="79"/>
        <v>N/A or No Data</v>
      </c>
      <c r="F968" s="173">
        <v>0</v>
      </c>
      <c r="G968" s="173" t="s">
        <v>1555</v>
      </c>
      <c r="H968" s="173" t="str">
        <f t="shared" si="80"/>
        <v>DLH-CTA2-001</v>
      </c>
      <c r="I968" s="173" t="s">
        <v>2667</v>
      </c>
      <c r="J968" s="173" t="s">
        <v>11766</v>
      </c>
      <c r="K968" s="174">
        <v>32</v>
      </c>
      <c r="L968" s="174">
        <v>23</v>
      </c>
      <c r="M968" s="174">
        <v>34</v>
      </c>
      <c r="N968" s="174">
        <v>46</v>
      </c>
      <c r="O968" s="174">
        <v>46</v>
      </c>
      <c r="P968" s="173" t="s">
        <v>1562</v>
      </c>
      <c r="Q968" s="174">
        <v>68</v>
      </c>
      <c r="R968" s="173" t="s">
        <v>1562</v>
      </c>
      <c r="S968" s="173" t="s">
        <v>1586</v>
      </c>
      <c r="T968" s="173">
        <v>20244</v>
      </c>
      <c r="U968" s="170">
        <f t="shared" si="81"/>
        <v>1376592</v>
      </c>
    </row>
    <row r="969" spans="1:21" ht="14.25" customHeight="1" x14ac:dyDescent="0.15">
      <c r="A969" s="173" t="s">
        <v>267</v>
      </c>
      <c r="B969" s="173" t="s">
        <v>1716</v>
      </c>
      <c r="C969" s="173" t="str">
        <f t="shared" si="77"/>
        <v>Runway</v>
      </c>
      <c r="D969" s="173" t="str">
        <f t="shared" si="78"/>
        <v>1129</v>
      </c>
      <c r="E969" s="173" t="str">
        <f t="shared" si="79"/>
        <v>11/29</v>
      </c>
      <c r="F969" s="173">
        <v>1</v>
      </c>
      <c r="G969" s="173" t="s">
        <v>1568</v>
      </c>
      <c r="H969" s="173" t="str">
        <f t="shared" si="80"/>
        <v>OTG-RY1129-002</v>
      </c>
      <c r="I969" s="173" t="s">
        <v>2034</v>
      </c>
      <c r="J969" s="173" t="s">
        <v>11766</v>
      </c>
      <c r="K969" s="174">
        <v>30</v>
      </c>
      <c r="L969" s="174">
        <v>21</v>
      </c>
      <c r="M969" s="174">
        <v>32</v>
      </c>
      <c r="N969" s="174">
        <v>43</v>
      </c>
      <c r="O969" s="174">
        <v>43</v>
      </c>
      <c r="P969" s="173" t="s">
        <v>1617</v>
      </c>
      <c r="Q969" s="174">
        <v>70</v>
      </c>
      <c r="R969" s="173" t="s">
        <v>1617</v>
      </c>
      <c r="S969" s="173" t="s">
        <v>1586</v>
      </c>
      <c r="T969" s="173">
        <v>95971</v>
      </c>
      <c r="U969" s="170">
        <f t="shared" si="81"/>
        <v>6717970</v>
      </c>
    </row>
    <row r="970" spans="1:21" ht="14.25" customHeight="1" x14ac:dyDescent="0.15">
      <c r="A970" s="173" t="s">
        <v>57</v>
      </c>
      <c r="B970" s="173" t="s">
        <v>1580</v>
      </c>
      <c r="C970" s="173" t="str">
        <f t="shared" si="77"/>
        <v>Parallel Taxiway</v>
      </c>
      <c r="D970" s="173" t="str">
        <f t="shared" si="78"/>
        <v>N/A or No Data</v>
      </c>
      <c r="E970" s="173" t="str">
        <f t="shared" si="79"/>
        <v>N/A or No Data</v>
      </c>
      <c r="F970" s="173">
        <v>0</v>
      </c>
      <c r="G970" s="173" t="s">
        <v>1828</v>
      </c>
      <c r="H970" s="173" t="str">
        <f t="shared" si="80"/>
        <v>DLH-PTA-005</v>
      </c>
      <c r="I970" s="173" t="s">
        <v>2670</v>
      </c>
      <c r="J970" s="173" t="s">
        <v>11766</v>
      </c>
      <c r="K970" s="174">
        <v>48</v>
      </c>
      <c r="L970" s="174">
        <v>36</v>
      </c>
      <c r="M970" s="174">
        <v>49</v>
      </c>
      <c r="N970" s="174">
        <v>63</v>
      </c>
      <c r="O970" s="174">
        <v>63</v>
      </c>
      <c r="P970" s="173" t="s">
        <v>1562</v>
      </c>
      <c r="Q970" s="174">
        <v>52</v>
      </c>
      <c r="R970" s="173" t="s">
        <v>1562</v>
      </c>
      <c r="S970" s="173" t="s">
        <v>1566</v>
      </c>
      <c r="T970" s="173">
        <v>224505</v>
      </c>
      <c r="U970" s="170">
        <f t="shared" si="81"/>
        <v>11674260</v>
      </c>
    </row>
    <row r="971" spans="1:21" ht="14.25" customHeight="1" x14ac:dyDescent="0.15">
      <c r="A971" s="173" t="s">
        <v>167</v>
      </c>
      <c r="B971" s="173" t="s">
        <v>1716</v>
      </c>
      <c r="C971" s="173" t="str">
        <f t="shared" si="77"/>
        <v>Runway</v>
      </c>
      <c r="D971" s="173" t="str">
        <f t="shared" si="78"/>
        <v>1129</v>
      </c>
      <c r="E971" s="173" t="str">
        <f t="shared" si="79"/>
        <v>11/29</v>
      </c>
      <c r="F971" s="173">
        <v>1</v>
      </c>
      <c r="G971" s="173" t="s">
        <v>1555</v>
      </c>
      <c r="H971" s="173" t="str">
        <f t="shared" si="80"/>
        <v>OVL-RY1129-001</v>
      </c>
      <c r="I971" s="173" t="s">
        <v>1717</v>
      </c>
      <c r="J971" s="173" t="s">
        <v>11766</v>
      </c>
      <c r="K971" s="174">
        <v>33</v>
      </c>
      <c r="L971" s="174">
        <v>23</v>
      </c>
      <c r="M971" s="174">
        <v>35</v>
      </c>
      <c r="N971" s="174">
        <v>47</v>
      </c>
      <c r="O971" s="174">
        <v>47</v>
      </c>
      <c r="P971" s="173" t="s">
        <v>1683</v>
      </c>
      <c r="Q971" s="174">
        <v>67</v>
      </c>
      <c r="R971" s="173" t="s">
        <v>1683</v>
      </c>
      <c r="S971" s="173" t="s">
        <v>1586</v>
      </c>
      <c r="T971" s="173">
        <v>270982</v>
      </c>
      <c r="U971" s="170">
        <f t="shared" si="81"/>
        <v>18155794</v>
      </c>
    </row>
    <row r="972" spans="1:21" ht="14.25" customHeight="1" x14ac:dyDescent="0.15">
      <c r="A972" s="173" t="s">
        <v>201</v>
      </c>
      <c r="B972" s="173" t="s">
        <v>2673</v>
      </c>
      <c r="C972" s="173" t="str">
        <f t="shared" si="77"/>
        <v>Connecting Taxiway</v>
      </c>
      <c r="D972" s="173" t="str">
        <f t="shared" si="78"/>
        <v>N/A or No Data</v>
      </c>
      <c r="E972" s="173" t="str">
        <f t="shared" si="79"/>
        <v>N/A or No Data</v>
      </c>
      <c r="F972" s="173">
        <v>0</v>
      </c>
      <c r="G972" s="173" t="s">
        <v>1555</v>
      </c>
      <c r="H972" s="173" t="str">
        <f t="shared" si="80"/>
        <v>RST-CTA10-001</v>
      </c>
      <c r="I972" s="173" t="s">
        <v>2674</v>
      </c>
      <c r="J972" s="173" t="s">
        <v>11766</v>
      </c>
      <c r="K972" s="174">
        <v>17</v>
      </c>
      <c r="L972" s="174">
        <v>0</v>
      </c>
      <c r="M972" s="174">
        <v>10</v>
      </c>
      <c r="N972" s="174">
        <v>16</v>
      </c>
      <c r="O972" s="174">
        <v>16</v>
      </c>
      <c r="P972" s="173" t="s">
        <v>2586</v>
      </c>
      <c r="Q972" s="174">
        <v>90</v>
      </c>
      <c r="R972" s="173" t="s">
        <v>2586</v>
      </c>
      <c r="S972" s="173" t="s">
        <v>1558</v>
      </c>
      <c r="T972" s="173">
        <v>80616</v>
      </c>
      <c r="U972" s="170">
        <f t="shared" si="81"/>
        <v>7255440</v>
      </c>
    </row>
    <row r="973" spans="1:21" ht="14.25" customHeight="1" x14ac:dyDescent="0.15">
      <c r="A973" s="173" t="s">
        <v>173</v>
      </c>
      <c r="B973" s="173" t="s">
        <v>1684</v>
      </c>
      <c r="C973" s="173" t="str">
        <f t="shared" si="77"/>
        <v>Runway</v>
      </c>
      <c r="D973" s="173" t="str">
        <f t="shared" si="78"/>
        <v>1230</v>
      </c>
      <c r="E973" s="173" t="str">
        <f t="shared" si="79"/>
        <v>12/30</v>
      </c>
      <c r="F973" s="173">
        <v>1</v>
      </c>
      <c r="G973" s="173" t="s">
        <v>1555</v>
      </c>
      <c r="H973" s="173" t="str">
        <f t="shared" si="80"/>
        <v>OWA-RY1230-001</v>
      </c>
      <c r="I973" s="173" t="s">
        <v>2278</v>
      </c>
      <c r="J973" s="173" t="s">
        <v>11766</v>
      </c>
      <c r="K973" s="174">
        <v>1</v>
      </c>
      <c r="L973" s="174">
        <v>0</v>
      </c>
      <c r="M973" s="174">
        <v>0</v>
      </c>
      <c r="N973" s="174">
        <v>0</v>
      </c>
      <c r="O973" s="174">
        <v>0</v>
      </c>
      <c r="P973" s="173" t="s">
        <v>1576</v>
      </c>
      <c r="Q973" s="174">
        <v>99</v>
      </c>
      <c r="R973" s="173" t="s">
        <v>1576</v>
      </c>
      <c r="S973" s="173" t="s">
        <v>1558</v>
      </c>
      <c r="T973" s="173">
        <v>534612</v>
      </c>
      <c r="U973" s="170">
        <f t="shared" si="81"/>
        <v>52926588</v>
      </c>
    </row>
    <row r="974" spans="1:21" ht="14.25" customHeight="1" x14ac:dyDescent="0.15">
      <c r="A974" s="173" t="s">
        <v>173</v>
      </c>
      <c r="B974" s="173" t="s">
        <v>1684</v>
      </c>
      <c r="C974" s="173" t="str">
        <f t="shared" si="77"/>
        <v>Runway</v>
      </c>
      <c r="D974" s="173" t="str">
        <f t="shared" si="78"/>
        <v>1230</v>
      </c>
      <c r="E974" s="173" t="str">
        <f t="shared" si="79"/>
        <v>12/30</v>
      </c>
      <c r="F974" s="173">
        <v>1</v>
      </c>
      <c r="G974" s="173" t="s">
        <v>1568</v>
      </c>
      <c r="H974" s="173" t="str">
        <f t="shared" si="80"/>
        <v>OWA-RY1230-002</v>
      </c>
      <c r="I974" s="173" t="s">
        <v>2894</v>
      </c>
      <c r="J974" s="173" t="s">
        <v>11766</v>
      </c>
      <c r="K974" s="174">
        <v>17</v>
      </c>
      <c r="L974" s="174">
        <v>0</v>
      </c>
      <c r="M974" s="174">
        <v>10</v>
      </c>
      <c r="N974" s="174">
        <v>16</v>
      </c>
      <c r="O974" s="174">
        <v>16</v>
      </c>
      <c r="P974" s="173" t="s">
        <v>1576</v>
      </c>
      <c r="Q974" s="174">
        <v>83</v>
      </c>
      <c r="R974" s="173" t="s">
        <v>1576</v>
      </c>
      <c r="S974" s="173" t="s">
        <v>1558</v>
      </c>
      <c r="T974" s="173">
        <v>21515</v>
      </c>
      <c r="U974" s="170">
        <f t="shared" si="81"/>
        <v>1785745</v>
      </c>
    </row>
    <row r="975" spans="1:21" ht="14.25" customHeight="1" x14ac:dyDescent="0.15">
      <c r="A975" s="173" t="s">
        <v>267</v>
      </c>
      <c r="B975" s="173" t="s">
        <v>1567</v>
      </c>
      <c r="C975" s="173" t="str">
        <f t="shared" si="77"/>
        <v>Connecting Taxiway</v>
      </c>
      <c r="D975" s="173" t="str">
        <f t="shared" si="78"/>
        <v>N/A or No Data</v>
      </c>
      <c r="E975" s="173" t="str">
        <f t="shared" si="79"/>
        <v>N/A or No Data</v>
      </c>
      <c r="F975" s="173">
        <v>0</v>
      </c>
      <c r="G975" s="173" t="s">
        <v>1555</v>
      </c>
      <c r="H975" s="173" t="str">
        <f t="shared" si="80"/>
        <v>OTG-CTC2-001</v>
      </c>
      <c r="I975" s="173" t="s">
        <v>2678</v>
      </c>
      <c r="J975" s="173" t="s">
        <v>11766</v>
      </c>
      <c r="K975" s="174">
        <v>16</v>
      </c>
      <c r="L975" s="174">
        <v>11</v>
      </c>
      <c r="M975" s="174">
        <v>19</v>
      </c>
      <c r="N975" s="174">
        <v>27</v>
      </c>
      <c r="O975" s="174">
        <v>27</v>
      </c>
      <c r="P975" s="173" t="s">
        <v>1570</v>
      </c>
      <c r="Q975" s="174">
        <v>84</v>
      </c>
      <c r="R975" s="173" t="s">
        <v>1570</v>
      </c>
      <c r="S975" s="173" t="s">
        <v>1558</v>
      </c>
      <c r="T975" s="173">
        <v>16018</v>
      </c>
      <c r="U975" s="170">
        <f t="shared" si="81"/>
        <v>1345512</v>
      </c>
    </row>
    <row r="976" spans="1:21" ht="14.25" customHeight="1" x14ac:dyDescent="0.15">
      <c r="A976" s="173" t="s">
        <v>87</v>
      </c>
      <c r="B976" s="173" t="s">
        <v>2679</v>
      </c>
      <c r="C976" s="173" t="str">
        <f t="shared" si="77"/>
        <v>Taxilane</v>
      </c>
      <c r="D976" s="173" t="str">
        <f t="shared" si="78"/>
        <v>N/A or No Data</v>
      </c>
      <c r="E976" s="173" t="str">
        <f t="shared" si="79"/>
        <v>N/A or No Data</v>
      </c>
      <c r="F976" s="173">
        <v>0</v>
      </c>
      <c r="G976" s="173" t="s">
        <v>1568</v>
      </c>
      <c r="H976" s="173" t="str">
        <f t="shared" si="80"/>
        <v>GPZ-TLG-002</v>
      </c>
      <c r="I976" s="173" t="s">
        <v>2680</v>
      </c>
      <c r="J976" s="173" t="s">
        <v>11766</v>
      </c>
      <c r="K976" s="174">
        <v>0</v>
      </c>
      <c r="L976" s="174">
        <v>0</v>
      </c>
      <c r="M976" s="174">
        <v>0</v>
      </c>
      <c r="N976" s="174">
        <v>0</v>
      </c>
      <c r="O976" s="174">
        <v>0</v>
      </c>
      <c r="P976" s="173" t="s">
        <v>1579</v>
      </c>
      <c r="Q976" s="174">
        <v>100</v>
      </c>
      <c r="R976" s="173" t="s">
        <v>1579</v>
      </c>
      <c r="S976" s="173" t="s">
        <v>1558</v>
      </c>
      <c r="T976" s="173">
        <v>20553</v>
      </c>
      <c r="U976" s="170">
        <f t="shared" si="81"/>
        <v>2055300</v>
      </c>
    </row>
    <row r="977" spans="1:21" ht="14.25" customHeight="1" x14ac:dyDescent="0.15">
      <c r="A977" s="173" t="s">
        <v>201</v>
      </c>
      <c r="B977" s="173" t="s">
        <v>2547</v>
      </c>
      <c r="C977" s="173" t="str">
        <f t="shared" si="77"/>
        <v>Connecting Taxiway</v>
      </c>
      <c r="D977" s="173" t="str">
        <f t="shared" si="78"/>
        <v>N/A or No Data</v>
      </c>
      <c r="E977" s="173" t="str">
        <f t="shared" si="79"/>
        <v>N/A or No Data</v>
      </c>
      <c r="F977" s="173">
        <v>0</v>
      </c>
      <c r="G977" s="173" t="s">
        <v>1555</v>
      </c>
      <c r="H977" s="173" t="str">
        <f t="shared" si="80"/>
        <v>RST-CTG-001</v>
      </c>
      <c r="I977" s="173" t="s">
        <v>2681</v>
      </c>
      <c r="J977" s="173" t="s">
        <v>11766</v>
      </c>
      <c r="K977" s="174">
        <v>48</v>
      </c>
      <c r="L977" s="174">
        <v>36</v>
      </c>
      <c r="M977" s="174">
        <v>49</v>
      </c>
      <c r="N977" s="174">
        <v>63</v>
      </c>
      <c r="O977" s="174">
        <v>63</v>
      </c>
      <c r="P977" s="173" t="s">
        <v>2586</v>
      </c>
      <c r="Q977" s="174">
        <v>49</v>
      </c>
      <c r="R977" s="173" t="s">
        <v>2586</v>
      </c>
      <c r="S977" s="173" t="s">
        <v>1566</v>
      </c>
      <c r="T977" s="173">
        <v>37813</v>
      </c>
      <c r="U977" s="170">
        <f t="shared" si="81"/>
        <v>1852837</v>
      </c>
    </row>
    <row r="978" spans="1:21" ht="14.25" customHeight="1" x14ac:dyDescent="0.15">
      <c r="A978" s="173" t="s">
        <v>57</v>
      </c>
      <c r="B978" s="173" t="s">
        <v>1755</v>
      </c>
      <c r="C978" s="173" t="str">
        <f t="shared" si="77"/>
        <v>Parallel Taxiway</v>
      </c>
      <c r="D978" s="173" t="str">
        <f t="shared" si="78"/>
        <v>N/A or No Data</v>
      </c>
      <c r="E978" s="173" t="str">
        <f t="shared" si="79"/>
        <v>N/A or No Data</v>
      </c>
      <c r="F978" s="173">
        <v>0</v>
      </c>
      <c r="G978" s="173" t="s">
        <v>1555</v>
      </c>
      <c r="H978" s="173" t="str">
        <f t="shared" si="80"/>
        <v>DLH-PTC-001</v>
      </c>
      <c r="I978" s="173" t="s">
        <v>2682</v>
      </c>
      <c r="J978" s="173" t="s">
        <v>11766</v>
      </c>
      <c r="K978" s="174">
        <v>58</v>
      </c>
      <c r="L978" s="174">
        <v>44</v>
      </c>
      <c r="M978" s="174">
        <v>58</v>
      </c>
      <c r="N978" s="174">
        <v>72</v>
      </c>
      <c r="O978" s="174">
        <v>72</v>
      </c>
      <c r="P978" s="173" t="s">
        <v>1562</v>
      </c>
      <c r="Q978" s="174">
        <v>42</v>
      </c>
      <c r="R978" s="173" t="s">
        <v>1562</v>
      </c>
      <c r="S978" s="173" t="s">
        <v>1566</v>
      </c>
      <c r="T978" s="173">
        <v>48044</v>
      </c>
      <c r="U978" s="170">
        <f t="shared" si="81"/>
        <v>2017848</v>
      </c>
    </row>
    <row r="979" spans="1:21" ht="14.25" customHeight="1" x14ac:dyDescent="0.15">
      <c r="A979" s="173" t="s">
        <v>57</v>
      </c>
      <c r="B979" s="173" t="s">
        <v>1755</v>
      </c>
      <c r="C979" s="173" t="str">
        <f t="shared" si="77"/>
        <v>Parallel Taxiway</v>
      </c>
      <c r="D979" s="173" t="str">
        <f t="shared" si="78"/>
        <v>N/A or No Data</v>
      </c>
      <c r="E979" s="173" t="str">
        <f t="shared" si="79"/>
        <v>N/A or No Data</v>
      </c>
      <c r="F979" s="173">
        <v>0</v>
      </c>
      <c r="G979" s="173" t="s">
        <v>1663</v>
      </c>
      <c r="H979" s="173" t="str">
        <f t="shared" si="80"/>
        <v>DLH-PTC-004</v>
      </c>
      <c r="I979" s="173" t="s">
        <v>2683</v>
      </c>
      <c r="J979" s="173" t="s">
        <v>11766</v>
      </c>
      <c r="K979" s="174">
        <v>21</v>
      </c>
      <c r="L979" s="174">
        <v>14</v>
      </c>
      <c r="M979" s="174">
        <v>24</v>
      </c>
      <c r="N979" s="174">
        <v>33</v>
      </c>
      <c r="O979" s="174">
        <v>33</v>
      </c>
      <c r="P979" s="173" t="s">
        <v>1562</v>
      </c>
      <c r="Q979" s="174">
        <v>79</v>
      </c>
      <c r="R979" s="173" t="s">
        <v>1562</v>
      </c>
      <c r="S979" s="173" t="s">
        <v>1558</v>
      </c>
      <c r="T979" s="173">
        <v>62142</v>
      </c>
      <c r="U979" s="170">
        <f t="shared" si="81"/>
        <v>4909218</v>
      </c>
    </row>
    <row r="980" spans="1:21" ht="14.25" customHeight="1" x14ac:dyDescent="0.15">
      <c r="A980" s="173" t="s">
        <v>201</v>
      </c>
      <c r="B980" s="173" t="s">
        <v>1563</v>
      </c>
      <c r="C980" s="173" t="str">
        <f t="shared" si="77"/>
        <v>Taxilane</v>
      </c>
      <c r="D980" s="173" t="str">
        <f t="shared" si="78"/>
        <v>N/A or No Data</v>
      </c>
      <c r="E980" s="173" t="str">
        <f t="shared" si="79"/>
        <v>N/A or No Data</v>
      </c>
      <c r="F980" s="173">
        <v>0</v>
      </c>
      <c r="G980" s="173" t="s">
        <v>1568</v>
      </c>
      <c r="H980" s="173" t="str">
        <f t="shared" si="80"/>
        <v>RST-TLA-002</v>
      </c>
      <c r="I980" s="173" t="s">
        <v>2684</v>
      </c>
      <c r="J980" s="173" t="s">
        <v>11766</v>
      </c>
      <c r="K980" s="174">
        <v>42</v>
      </c>
      <c r="L980" s="174">
        <v>31</v>
      </c>
      <c r="M980" s="174">
        <v>43</v>
      </c>
      <c r="N980" s="174">
        <v>57</v>
      </c>
      <c r="O980" s="174">
        <v>57</v>
      </c>
      <c r="P980" s="173" t="s">
        <v>2586</v>
      </c>
      <c r="Q980" s="174">
        <v>55</v>
      </c>
      <c r="R980" s="173" t="s">
        <v>2586</v>
      </c>
      <c r="S980" s="173" t="s">
        <v>1566</v>
      </c>
      <c r="T980" s="173">
        <v>132864</v>
      </c>
      <c r="U980" s="170">
        <f t="shared" si="81"/>
        <v>7307520</v>
      </c>
    </row>
    <row r="981" spans="1:21" ht="14.25" customHeight="1" x14ac:dyDescent="0.15">
      <c r="A981" s="173" t="s">
        <v>201</v>
      </c>
      <c r="B981" s="173" t="s">
        <v>1593</v>
      </c>
      <c r="C981" s="173" t="str">
        <f t="shared" si="77"/>
        <v>Connecting Taxiway</v>
      </c>
      <c r="D981" s="173" t="str">
        <f t="shared" si="78"/>
        <v>N/A or No Data</v>
      </c>
      <c r="E981" s="173" t="str">
        <f t="shared" si="79"/>
        <v>N/A or No Data</v>
      </c>
      <c r="F981" s="173">
        <v>0</v>
      </c>
      <c r="G981" s="173" t="s">
        <v>1555</v>
      </c>
      <c r="H981" s="173" t="str">
        <f t="shared" si="80"/>
        <v>RST-CTA1-001</v>
      </c>
      <c r="I981" s="173" t="s">
        <v>2685</v>
      </c>
      <c r="J981" s="173" t="s">
        <v>11766</v>
      </c>
      <c r="K981" s="174">
        <v>28</v>
      </c>
      <c r="L981" s="174">
        <v>10</v>
      </c>
      <c r="M981" s="174">
        <v>22</v>
      </c>
      <c r="N981" s="174">
        <v>31</v>
      </c>
      <c r="O981" s="174">
        <v>31</v>
      </c>
      <c r="P981" s="173" t="s">
        <v>2586</v>
      </c>
      <c r="Q981" s="174">
        <v>62</v>
      </c>
      <c r="R981" s="173" t="s">
        <v>2586</v>
      </c>
      <c r="S981" s="173" t="s">
        <v>1586</v>
      </c>
      <c r="T981" s="173">
        <v>98813</v>
      </c>
      <c r="U981" s="170">
        <f t="shared" si="81"/>
        <v>6126406</v>
      </c>
    </row>
    <row r="982" spans="1:21" ht="14.25" customHeight="1" x14ac:dyDescent="0.15">
      <c r="A982" s="173" t="s">
        <v>175</v>
      </c>
      <c r="B982" s="173" t="s">
        <v>2221</v>
      </c>
      <c r="C982" s="173" t="str">
        <f t="shared" si="77"/>
        <v>Runway Turnaround</v>
      </c>
      <c r="D982" s="173" t="str">
        <f t="shared" si="78"/>
        <v>N/A or No Data</v>
      </c>
      <c r="E982" s="173" t="str">
        <f t="shared" si="79"/>
        <v>N/A or No Data</v>
      </c>
      <c r="F982" s="173">
        <v>0</v>
      </c>
      <c r="G982" s="173" t="s">
        <v>1555</v>
      </c>
      <c r="H982" s="173" t="str">
        <f t="shared" si="80"/>
        <v>PKD-RTA-001</v>
      </c>
      <c r="I982" s="173" t="s">
        <v>2686</v>
      </c>
      <c r="J982" s="173" t="s">
        <v>11766</v>
      </c>
      <c r="K982" s="174">
        <v>6</v>
      </c>
      <c r="L982" s="174">
        <v>4</v>
      </c>
      <c r="M982" s="174">
        <v>11</v>
      </c>
      <c r="N982" s="174">
        <v>15</v>
      </c>
      <c r="O982" s="174">
        <v>15</v>
      </c>
      <c r="P982" s="173" t="s">
        <v>1579</v>
      </c>
      <c r="Q982" s="174">
        <v>94</v>
      </c>
      <c r="R982" s="173" t="s">
        <v>1579</v>
      </c>
      <c r="S982" s="173" t="s">
        <v>1558</v>
      </c>
      <c r="T982" s="173">
        <v>21939</v>
      </c>
      <c r="U982" s="170">
        <f t="shared" si="81"/>
        <v>2062266</v>
      </c>
    </row>
    <row r="983" spans="1:21" ht="14.25" customHeight="1" x14ac:dyDescent="0.15">
      <c r="A983" s="173" t="s">
        <v>201</v>
      </c>
      <c r="B983" s="173" t="s">
        <v>2206</v>
      </c>
      <c r="C983" s="173" t="str">
        <f t="shared" si="77"/>
        <v>Connecting Taxiway</v>
      </c>
      <c r="D983" s="173" t="str">
        <f t="shared" si="78"/>
        <v>N/A or No Data</v>
      </c>
      <c r="E983" s="173" t="str">
        <f t="shared" si="79"/>
        <v>N/A or No Data</v>
      </c>
      <c r="F983" s="173">
        <v>0</v>
      </c>
      <c r="G983" s="173" t="s">
        <v>1555</v>
      </c>
      <c r="H983" s="173" t="str">
        <f t="shared" si="80"/>
        <v>RST-CTB1-001</v>
      </c>
      <c r="I983" s="173" t="s">
        <v>2687</v>
      </c>
      <c r="J983" s="173" t="s">
        <v>11766</v>
      </c>
      <c r="K983" s="174">
        <v>25</v>
      </c>
      <c r="L983" s="174">
        <v>17</v>
      </c>
      <c r="M983" s="174">
        <v>27</v>
      </c>
      <c r="N983" s="174">
        <v>38</v>
      </c>
      <c r="O983" s="174">
        <v>38</v>
      </c>
      <c r="P983" s="173" t="s">
        <v>2586</v>
      </c>
      <c r="Q983" s="174">
        <v>75</v>
      </c>
      <c r="R983" s="173" t="s">
        <v>2586</v>
      </c>
      <c r="S983" s="173" t="s">
        <v>1558</v>
      </c>
      <c r="T983" s="173">
        <v>18344</v>
      </c>
      <c r="U983" s="170">
        <f t="shared" si="81"/>
        <v>1375800</v>
      </c>
    </row>
    <row r="984" spans="1:21" ht="14.25" customHeight="1" x14ac:dyDescent="0.15">
      <c r="A984" s="173" t="s">
        <v>173</v>
      </c>
      <c r="B984" s="173" t="s">
        <v>1747</v>
      </c>
      <c r="C984" s="173" t="str">
        <f t="shared" si="77"/>
        <v>Runway</v>
      </c>
      <c r="D984" s="173" t="str">
        <f t="shared" si="78"/>
        <v>523</v>
      </c>
      <c r="E984" s="173" t="str">
        <f t="shared" si="79"/>
        <v>05/23</v>
      </c>
      <c r="F984" s="173">
        <v>0</v>
      </c>
      <c r="G984" s="173" t="s">
        <v>1555</v>
      </c>
      <c r="H984" s="173" t="str">
        <f t="shared" si="80"/>
        <v>OWA-RY523-001</v>
      </c>
      <c r="I984" s="173" t="s">
        <v>2815</v>
      </c>
      <c r="J984" s="173" t="s">
        <v>11766</v>
      </c>
      <c r="K984" s="174">
        <v>11</v>
      </c>
      <c r="L984" s="174">
        <v>8</v>
      </c>
      <c r="M984" s="174">
        <v>15</v>
      </c>
      <c r="N984" s="174">
        <v>21</v>
      </c>
      <c r="O984" s="174">
        <v>21</v>
      </c>
      <c r="P984" s="173" t="s">
        <v>1576</v>
      </c>
      <c r="Q984" s="174">
        <v>89</v>
      </c>
      <c r="R984" s="173" t="s">
        <v>1576</v>
      </c>
      <c r="S984" s="173" t="s">
        <v>1558</v>
      </c>
      <c r="T984" s="173">
        <v>106834</v>
      </c>
      <c r="U984" s="170">
        <f t="shared" si="81"/>
        <v>9508226</v>
      </c>
    </row>
    <row r="985" spans="1:21" ht="14.25" customHeight="1" x14ac:dyDescent="0.15">
      <c r="A985" s="173" t="s">
        <v>247</v>
      </c>
      <c r="B985" s="173" t="s">
        <v>1583</v>
      </c>
      <c r="C985" s="173" t="str">
        <f t="shared" si="77"/>
        <v>Apron</v>
      </c>
      <c r="D985" s="173" t="str">
        <f t="shared" si="78"/>
        <v>N/A or No Data</v>
      </c>
      <c r="E985" s="173" t="str">
        <f t="shared" si="79"/>
        <v>N/A or No Data</v>
      </c>
      <c r="F985" s="173">
        <v>0</v>
      </c>
      <c r="G985" s="173" t="s">
        <v>1555</v>
      </c>
      <c r="H985" s="173" t="str">
        <f t="shared" si="80"/>
        <v>D37-APA-001</v>
      </c>
      <c r="I985" s="173" t="s">
        <v>2689</v>
      </c>
      <c r="J985" s="173" t="s">
        <v>11766</v>
      </c>
      <c r="K985" s="174">
        <v>0</v>
      </c>
      <c r="L985" s="174">
        <v>0</v>
      </c>
      <c r="M985" s="174">
        <v>0</v>
      </c>
      <c r="N985" s="174">
        <v>0</v>
      </c>
      <c r="O985" s="174">
        <v>0</v>
      </c>
      <c r="P985" s="173" t="s">
        <v>1673</v>
      </c>
      <c r="Q985" s="174">
        <v>100</v>
      </c>
      <c r="R985" s="173" t="s">
        <v>1673</v>
      </c>
      <c r="S985" s="173" t="s">
        <v>1558</v>
      </c>
      <c r="T985" s="173">
        <v>45273</v>
      </c>
      <c r="U985" s="170">
        <f t="shared" si="81"/>
        <v>4527300</v>
      </c>
    </row>
    <row r="986" spans="1:21" ht="14.25" customHeight="1" x14ac:dyDescent="0.15">
      <c r="A986" s="173" t="s">
        <v>201</v>
      </c>
      <c r="B986" s="173" t="s">
        <v>1571</v>
      </c>
      <c r="C986" s="173" t="str">
        <f t="shared" si="77"/>
        <v>Connecting Taxiway</v>
      </c>
      <c r="D986" s="173" t="str">
        <f t="shared" si="78"/>
        <v>N/A or No Data</v>
      </c>
      <c r="E986" s="173" t="str">
        <f t="shared" si="79"/>
        <v>N/A or No Data</v>
      </c>
      <c r="F986" s="173">
        <v>0</v>
      </c>
      <c r="G986" s="173" t="s">
        <v>1555</v>
      </c>
      <c r="H986" s="173" t="str">
        <f t="shared" si="80"/>
        <v>RST-CTA3-001</v>
      </c>
      <c r="I986" s="173" t="s">
        <v>2690</v>
      </c>
      <c r="J986" s="173" t="s">
        <v>11766</v>
      </c>
      <c r="K986" s="174">
        <v>48</v>
      </c>
      <c r="L986" s="174">
        <v>27</v>
      </c>
      <c r="M986" s="174">
        <v>37</v>
      </c>
      <c r="N986" s="174">
        <v>50</v>
      </c>
      <c r="O986" s="174">
        <v>50</v>
      </c>
      <c r="P986" s="173" t="s">
        <v>2586</v>
      </c>
      <c r="Q986" s="174">
        <v>49</v>
      </c>
      <c r="R986" s="173" t="s">
        <v>2586</v>
      </c>
      <c r="S986" s="173" t="s">
        <v>1566</v>
      </c>
      <c r="T986" s="173">
        <v>59409</v>
      </c>
      <c r="U986" s="170">
        <f t="shared" si="81"/>
        <v>2911041</v>
      </c>
    </row>
    <row r="987" spans="1:21" ht="14.25" customHeight="1" x14ac:dyDescent="0.15">
      <c r="A987" s="173" t="s">
        <v>201</v>
      </c>
      <c r="B987" s="173" t="s">
        <v>1577</v>
      </c>
      <c r="C987" s="173" t="str">
        <f t="shared" si="77"/>
        <v>Connecting Taxiway</v>
      </c>
      <c r="D987" s="173" t="str">
        <f t="shared" si="78"/>
        <v>N/A or No Data</v>
      </c>
      <c r="E987" s="173" t="str">
        <f t="shared" si="79"/>
        <v>N/A or No Data</v>
      </c>
      <c r="F987" s="173">
        <v>0</v>
      </c>
      <c r="G987" s="173" t="s">
        <v>1555</v>
      </c>
      <c r="H987" s="173" t="str">
        <f t="shared" si="80"/>
        <v>RST-CTC-001</v>
      </c>
      <c r="I987" s="173" t="s">
        <v>2691</v>
      </c>
      <c r="J987" s="173" t="s">
        <v>11766</v>
      </c>
      <c r="K987" s="174">
        <v>28</v>
      </c>
      <c r="L987" s="174">
        <v>10</v>
      </c>
      <c r="M987" s="174">
        <v>22</v>
      </c>
      <c r="N987" s="174">
        <v>31</v>
      </c>
      <c r="O987" s="174">
        <v>31</v>
      </c>
      <c r="P987" s="173" t="s">
        <v>2586</v>
      </c>
      <c r="Q987" s="174">
        <v>93</v>
      </c>
      <c r="R987" s="173" t="s">
        <v>2586</v>
      </c>
      <c r="S987" s="173" t="s">
        <v>1558</v>
      </c>
      <c r="T987" s="173">
        <v>24130</v>
      </c>
      <c r="U987" s="170">
        <f t="shared" si="81"/>
        <v>2244090</v>
      </c>
    </row>
    <row r="988" spans="1:21" ht="14.25" customHeight="1" x14ac:dyDescent="0.15">
      <c r="A988" s="173" t="s">
        <v>173</v>
      </c>
      <c r="B988" s="173" t="s">
        <v>1747</v>
      </c>
      <c r="C988" s="173" t="str">
        <f t="shared" si="77"/>
        <v>Runway</v>
      </c>
      <c r="D988" s="173" t="str">
        <f t="shared" si="78"/>
        <v>523</v>
      </c>
      <c r="E988" s="173" t="str">
        <f t="shared" si="79"/>
        <v>05/23</v>
      </c>
      <c r="F988" s="173">
        <v>0</v>
      </c>
      <c r="G988" s="173" t="s">
        <v>1568</v>
      </c>
      <c r="H988" s="173" t="str">
        <f t="shared" si="80"/>
        <v>OWA-RY523-002</v>
      </c>
      <c r="I988" s="173" t="s">
        <v>2997</v>
      </c>
      <c r="J988" s="173" t="s">
        <v>11766</v>
      </c>
      <c r="K988" s="174">
        <v>13</v>
      </c>
      <c r="L988" s="174">
        <v>9</v>
      </c>
      <c r="M988" s="174">
        <v>16</v>
      </c>
      <c r="N988" s="174">
        <v>23</v>
      </c>
      <c r="O988" s="174">
        <v>23</v>
      </c>
      <c r="P988" s="173" t="s">
        <v>1576</v>
      </c>
      <c r="Q988" s="174">
        <v>87</v>
      </c>
      <c r="R988" s="173" t="s">
        <v>1576</v>
      </c>
      <c r="S988" s="173" t="s">
        <v>1558</v>
      </c>
      <c r="T988" s="173">
        <v>35326</v>
      </c>
      <c r="U988" s="170">
        <f t="shared" si="81"/>
        <v>3073362</v>
      </c>
    </row>
    <row r="989" spans="1:21" ht="14.25" customHeight="1" x14ac:dyDescent="0.15">
      <c r="A989" s="173" t="s">
        <v>19</v>
      </c>
      <c r="B989" s="173" t="s">
        <v>1649</v>
      </c>
      <c r="C989" s="173" t="str">
        <f t="shared" si="77"/>
        <v>Connecting Taxiway</v>
      </c>
      <c r="D989" s="173" t="str">
        <f t="shared" si="78"/>
        <v>N/A or No Data</v>
      </c>
      <c r="E989" s="173" t="str">
        <f t="shared" si="79"/>
        <v>N/A or No Data</v>
      </c>
      <c r="F989" s="173">
        <v>0</v>
      </c>
      <c r="G989" s="173" t="s">
        <v>1568</v>
      </c>
      <c r="H989" s="173" t="str">
        <f t="shared" si="80"/>
        <v>BDE-CTAX-002</v>
      </c>
      <c r="I989" s="173" t="s">
        <v>2693</v>
      </c>
      <c r="J989" s="173" t="s">
        <v>11766</v>
      </c>
      <c r="K989" s="174">
        <v>0</v>
      </c>
      <c r="L989" s="174">
        <v>0</v>
      </c>
      <c r="M989" s="174">
        <v>0</v>
      </c>
      <c r="N989" s="174">
        <v>0</v>
      </c>
      <c r="O989" s="174">
        <v>0</v>
      </c>
      <c r="P989" s="173" t="s">
        <v>1651</v>
      </c>
      <c r="Q989" s="174">
        <v>100</v>
      </c>
      <c r="R989" s="173" t="s">
        <v>1651</v>
      </c>
      <c r="S989" s="173" t="s">
        <v>1558</v>
      </c>
      <c r="T989" s="173">
        <v>23295</v>
      </c>
      <c r="U989" s="170">
        <f t="shared" si="81"/>
        <v>2329500</v>
      </c>
    </row>
    <row r="990" spans="1:21" ht="14.25" customHeight="1" x14ac:dyDescent="0.15">
      <c r="A990" s="173" t="s">
        <v>57</v>
      </c>
      <c r="B990" s="173" t="s">
        <v>2592</v>
      </c>
      <c r="C990" s="173" t="str">
        <f t="shared" si="77"/>
        <v>Apron</v>
      </c>
      <c r="D990" s="173" t="str">
        <f t="shared" si="78"/>
        <v>N/A or No Data</v>
      </c>
      <c r="E990" s="173" t="str">
        <f t="shared" si="79"/>
        <v>N/A or No Data</v>
      </c>
      <c r="F990" s="173">
        <v>0</v>
      </c>
      <c r="G990" s="173" t="s">
        <v>2330</v>
      </c>
      <c r="H990" s="173" t="str">
        <f t="shared" si="80"/>
        <v>DLH-APGA-010</v>
      </c>
      <c r="I990" s="173" t="s">
        <v>2694</v>
      </c>
      <c r="J990" s="173" t="s">
        <v>11766</v>
      </c>
      <c r="K990" s="174">
        <v>44</v>
      </c>
      <c r="L990" s="174">
        <v>32</v>
      </c>
      <c r="M990" s="174">
        <v>45</v>
      </c>
      <c r="N990" s="174">
        <v>59</v>
      </c>
      <c r="O990" s="174">
        <v>59</v>
      </c>
      <c r="P990" s="173" t="s">
        <v>1562</v>
      </c>
      <c r="Q990" s="174">
        <v>56</v>
      </c>
      <c r="R990" s="173" t="s">
        <v>1562</v>
      </c>
      <c r="S990" s="173" t="s">
        <v>1586</v>
      </c>
      <c r="T990" s="173">
        <v>54941</v>
      </c>
      <c r="U990" s="170">
        <f t="shared" si="81"/>
        <v>3076696</v>
      </c>
    </row>
    <row r="991" spans="1:21" ht="14.25" customHeight="1" x14ac:dyDescent="0.15">
      <c r="A991" s="173" t="s">
        <v>11</v>
      </c>
      <c r="B991" s="173" t="s">
        <v>2221</v>
      </c>
      <c r="C991" s="173" t="str">
        <f t="shared" si="77"/>
        <v>Runway Turnaround</v>
      </c>
      <c r="D991" s="173" t="str">
        <f t="shared" si="78"/>
        <v>N/A or No Data</v>
      </c>
      <c r="E991" s="173" t="str">
        <f t="shared" si="79"/>
        <v>N/A or No Data</v>
      </c>
      <c r="F991" s="173">
        <v>0</v>
      </c>
      <c r="G991" s="173" t="s">
        <v>1555</v>
      </c>
      <c r="H991" s="173" t="str">
        <f t="shared" si="80"/>
        <v>AQP-RTA-001</v>
      </c>
      <c r="I991" s="173" t="s">
        <v>2695</v>
      </c>
      <c r="J991" s="173" t="s">
        <v>11766</v>
      </c>
      <c r="K991" s="174">
        <v>67</v>
      </c>
      <c r="L991" s="174">
        <v>53</v>
      </c>
      <c r="M991" s="174">
        <v>66</v>
      </c>
      <c r="N991" s="174">
        <v>80</v>
      </c>
      <c r="O991" s="174">
        <v>80</v>
      </c>
      <c r="P991" s="173" t="s">
        <v>1648</v>
      </c>
      <c r="Q991" s="174">
        <v>33</v>
      </c>
      <c r="R991" s="173" t="s">
        <v>1648</v>
      </c>
      <c r="S991" s="173" t="s">
        <v>1566</v>
      </c>
      <c r="T991" s="173">
        <v>16951</v>
      </c>
      <c r="U991" s="170">
        <f t="shared" si="81"/>
        <v>559383</v>
      </c>
    </row>
    <row r="992" spans="1:21" ht="14.25" customHeight="1" x14ac:dyDescent="0.15">
      <c r="A992" s="173" t="s">
        <v>201</v>
      </c>
      <c r="B992" s="173" t="s">
        <v>1580</v>
      </c>
      <c r="C992" s="173" t="str">
        <f t="shared" si="77"/>
        <v>Parallel Taxiway</v>
      </c>
      <c r="D992" s="173" t="str">
        <f t="shared" si="78"/>
        <v>N/A or No Data</v>
      </c>
      <c r="E992" s="173" t="str">
        <f t="shared" si="79"/>
        <v>N/A or No Data</v>
      </c>
      <c r="F992" s="173">
        <v>0</v>
      </c>
      <c r="G992" s="173" t="s">
        <v>1555</v>
      </c>
      <c r="H992" s="173" t="str">
        <f t="shared" si="80"/>
        <v>RST-PTA-001</v>
      </c>
      <c r="I992" s="173" t="s">
        <v>2696</v>
      </c>
      <c r="J992" s="173" t="s">
        <v>11766</v>
      </c>
      <c r="K992" s="174">
        <v>0</v>
      </c>
      <c r="L992" s="174">
        <v>0</v>
      </c>
      <c r="M992" s="174">
        <v>0</v>
      </c>
      <c r="N992" s="174">
        <v>0</v>
      </c>
      <c r="O992" s="174">
        <v>0</v>
      </c>
      <c r="P992" s="173" t="s">
        <v>2586</v>
      </c>
      <c r="Q992" s="174">
        <v>100</v>
      </c>
      <c r="R992" s="173" t="s">
        <v>2586</v>
      </c>
      <c r="S992" s="173" t="s">
        <v>1558</v>
      </c>
      <c r="T992" s="173">
        <v>96819</v>
      </c>
      <c r="U992" s="170">
        <f t="shared" si="81"/>
        <v>9681900</v>
      </c>
    </row>
    <row r="993" spans="1:21" ht="14.25" customHeight="1" x14ac:dyDescent="0.15">
      <c r="A993" s="173" t="s">
        <v>85</v>
      </c>
      <c r="B993" s="173" t="s">
        <v>2221</v>
      </c>
      <c r="C993" s="173" t="str">
        <f t="shared" si="77"/>
        <v>Runway Turnaround</v>
      </c>
      <c r="D993" s="173" t="str">
        <f t="shared" si="78"/>
        <v>N/A or No Data</v>
      </c>
      <c r="E993" s="173" t="str">
        <f t="shared" si="79"/>
        <v>N/A or No Data</v>
      </c>
      <c r="F993" s="173">
        <v>0</v>
      </c>
      <c r="G993" s="173" t="s">
        <v>1555</v>
      </c>
      <c r="H993" s="173" t="str">
        <f t="shared" si="80"/>
        <v>CKC-RTA-001</v>
      </c>
      <c r="I993" s="173" t="s">
        <v>2697</v>
      </c>
      <c r="J993" s="173" t="s">
        <v>11766</v>
      </c>
      <c r="K993" s="174">
        <v>8</v>
      </c>
      <c r="L993" s="174">
        <v>6</v>
      </c>
      <c r="M993" s="174">
        <v>12</v>
      </c>
      <c r="N993" s="174">
        <v>18</v>
      </c>
      <c r="O993" s="174">
        <v>18</v>
      </c>
      <c r="P993" s="173" t="s">
        <v>1607</v>
      </c>
      <c r="Q993" s="174">
        <v>92</v>
      </c>
      <c r="R993" s="173" t="s">
        <v>1607</v>
      </c>
      <c r="S993" s="173" t="s">
        <v>1558</v>
      </c>
      <c r="T993" s="173">
        <v>20157</v>
      </c>
      <c r="U993" s="170">
        <f t="shared" si="81"/>
        <v>1854444</v>
      </c>
    </row>
    <row r="994" spans="1:21" ht="14.25" customHeight="1" x14ac:dyDescent="0.15">
      <c r="A994" s="173" t="s">
        <v>57</v>
      </c>
      <c r="B994" s="173" t="s">
        <v>2633</v>
      </c>
      <c r="C994" s="173" t="str">
        <f t="shared" si="77"/>
        <v>Apron</v>
      </c>
      <c r="D994" s="173" t="str">
        <f t="shared" si="78"/>
        <v>N/A or No Data</v>
      </c>
      <c r="E994" s="173" t="str">
        <f t="shared" si="79"/>
        <v>N/A or No Data</v>
      </c>
      <c r="F994" s="173">
        <v>0</v>
      </c>
      <c r="G994" s="173" t="s">
        <v>1568</v>
      </c>
      <c r="H994" s="173" t="str">
        <f t="shared" si="80"/>
        <v>DLH-APTR-002</v>
      </c>
      <c r="I994" s="173" t="s">
        <v>2698</v>
      </c>
      <c r="J994" s="173" t="s">
        <v>11766</v>
      </c>
      <c r="K994" s="174">
        <v>61</v>
      </c>
      <c r="L994" s="174">
        <v>47</v>
      </c>
      <c r="M994" s="174">
        <v>61</v>
      </c>
      <c r="N994" s="174">
        <v>75</v>
      </c>
      <c r="O994" s="174">
        <v>75</v>
      </c>
      <c r="P994" s="173" t="s">
        <v>1562</v>
      </c>
      <c r="Q994" s="174">
        <v>39</v>
      </c>
      <c r="R994" s="173" t="s">
        <v>1562</v>
      </c>
      <c r="S994" s="173" t="s">
        <v>1566</v>
      </c>
      <c r="T994" s="173">
        <v>101534</v>
      </c>
      <c r="U994" s="170">
        <f t="shared" si="81"/>
        <v>3959826</v>
      </c>
    </row>
    <row r="995" spans="1:21" ht="14.25" customHeight="1" x14ac:dyDescent="0.15">
      <c r="A995" s="173" t="s">
        <v>137</v>
      </c>
      <c r="B995" s="173" t="s">
        <v>2251</v>
      </c>
      <c r="C995" s="173" t="str">
        <f t="shared" si="77"/>
        <v>Partial Parallel</v>
      </c>
      <c r="D995" s="173" t="str">
        <f t="shared" si="78"/>
        <v>N/A or No Data</v>
      </c>
      <c r="E995" s="173" t="str">
        <f t="shared" si="79"/>
        <v>N/A or No Data</v>
      </c>
      <c r="F995" s="173">
        <v>0</v>
      </c>
      <c r="G995" s="173" t="s">
        <v>1555</v>
      </c>
      <c r="H995" s="173" t="str">
        <f t="shared" si="80"/>
        <v>MML-PPTC-001</v>
      </c>
      <c r="I995" s="173" t="s">
        <v>2699</v>
      </c>
      <c r="J995" s="173" t="s">
        <v>11766</v>
      </c>
      <c r="K995" s="174">
        <v>4</v>
      </c>
      <c r="L995" s="174">
        <v>3</v>
      </c>
      <c r="M995" s="174">
        <v>9</v>
      </c>
      <c r="N995" s="174">
        <v>13</v>
      </c>
      <c r="O995" s="174">
        <v>13</v>
      </c>
      <c r="P995" s="173" t="s">
        <v>1576</v>
      </c>
      <c r="Q995" s="174">
        <v>96</v>
      </c>
      <c r="R995" s="173" t="s">
        <v>1576</v>
      </c>
      <c r="S995" s="173" t="s">
        <v>1558</v>
      </c>
      <c r="T995" s="173">
        <v>155313</v>
      </c>
      <c r="U995" s="170">
        <f t="shared" si="81"/>
        <v>14910048</v>
      </c>
    </row>
    <row r="996" spans="1:21" ht="14.25" customHeight="1" x14ac:dyDescent="0.15">
      <c r="A996" s="173" t="s">
        <v>95</v>
      </c>
      <c r="B996" s="173" t="s">
        <v>1563</v>
      </c>
      <c r="C996" s="173" t="str">
        <f t="shared" si="77"/>
        <v>Taxilane</v>
      </c>
      <c r="D996" s="173" t="str">
        <f t="shared" si="78"/>
        <v>N/A or No Data</v>
      </c>
      <c r="E996" s="173" t="str">
        <f t="shared" si="79"/>
        <v>N/A or No Data</v>
      </c>
      <c r="F996" s="173">
        <v>0</v>
      </c>
      <c r="G996" s="173" t="s">
        <v>1828</v>
      </c>
      <c r="H996" s="173" t="str">
        <f t="shared" si="80"/>
        <v>04Y-TLA-005</v>
      </c>
      <c r="I996" s="173" t="s">
        <v>2700</v>
      </c>
      <c r="J996" s="173" t="s">
        <v>11766</v>
      </c>
      <c r="K996" s="174">
        <v>65</v>
      </c>
      <c r="L996" s="174">
        <v>36</v>
      </c>
      <c r="M996" s="174">
        <v>49</v>
      </c>
      <c r="N996" s="174">
        <v>62</v>
      </c>
      <c r="O996" s="174">
        <v>62</v>
      </c>
      <c r="P996" s="173" t="s">
        <v>1654</v>
      </c>
      <c r="Q996" s="174">
        <v>43</v>
      </c>
      <c r="R996" s="173" t="s">
        <v>1654</v>
      </c>
      <c r="S996" s="173" t="s">
        <v>1566</v>
      </c>
      <c r="T996" s="173">
        <v>11440</v>
      </c>
      <c r="U996" s="170">
        <f t="shared" si="81"/>
        <v>491920</v>
      </c>
    </row>
    <row r="997" spans="1:21" ht="14.25" customHeight="1" x14ac:dyDescent="0.15">
      <c r="A997" s="173" t="s">
        <v>57</v>
      </c>
      <c r="B997" s="173" t="s">
        <v>1755</v>
      </c>
      <c r="C997" s="173" t="str">
        <f t="shared" si="77"/>
        <v>Parallel Taxiway</v>
      </c>
      <c r="D997" s="173" t="str">
        <f t="shared" si="78"/>
        <v>N/A or No Data</v>
      </c>
      <c r="E997" s="173" t="str">
        <f t="shared" si="79"/>
        <v>N/A or No Data</v>
      </c>
      <c r="F997" s="173">
        <v>0</v>
      </c>
      <c r="G997" s="173" t="s">
        <v>2701</v>
      </c>
      <c r="H997" s="173" t="str">
        <f t="shared" si="80"/>
        <v>DLH-PTC-001P</v>
      </c>
      <c r="I997" s="173" t="s">
        <v>2702</v>
      </c>
      <c r="J997" s="173" t="s">
        <v>11766</v>
      </c>
      <c r="K997" s="174">
        <v>94</v>
      </c>
      <c r="L997" s="174">
        <v>69</v>
      </c>
      <c r="M997" s="174">
        <v>79</v>
      </c>
      <c r="N997" s="174">
        <v>88</v>
      </c>
      <c r="O997" s="174">
        <v>88</v>
      </c>
      <c r="P997" s="173" t="s">
        <v>1562</v>
      </c>
      <c r="Q997" s="174">
        <v>22</v>
      </c>
      <c r="R997" s="173" t="s">
        <v>1562</v>
      </c>
      <c r="S997" s="173" t="s">
        <v>1566</v>
      </c>
      <c r="T997" s="173">
        <v>3585</v>
      </c>
      <c r="U997" s="170">
        <f t="shared" si="81"/>
        <v>78870</v>
      </c>
    </row>
    <row r="998" spans="1:21" ht="14.25" customHeight="1" x14ac:dyDescent="0.15">
      <c r="A998" s="173" t="s">
        <v>57</v>
      </c>
      <c r="B998" s="173" t="s">
        <v>2703</v>
      </c>
      <c r="C998" s="173" t="str">
        <f t="shared" si="77"/>
        <v>Other</v>
      </c>
      <c r="D998" s="173" t="str">
        <f t="shared" si="78"/>
        <v>N/A or No Data</v>
      </c>
      <c r="E998" s="173" t="str">
        <f t="shared" si="79"/>
        <v>N/A or No Data</v>
      </c>
      <c r="F998" s="173">
        <v>0</v>
      </c>
      <c r="G998" s="173" t="s">
        <v>1555</v>
      </c>
      <c r="H998" s="173" t="str">
        <f t="shared" si="80"/>
        <v>DLH-ANBD-001</v>
      </c>
      <c r="I998" s="173" t="s">
        <v>2704</v>
      </c>
      <c r="J998" s="173" t="s">
        <v>11766</v>
      </c>
      <c r="K998" s="174">
        <v>0</v>
      </c>
      <c r="L998" s="174">
        <v>0</v>
      </c>
      <c r="M998" s="174">
        <v>0</v>
      </c>
      <c r="N998" s="174">
        <v>0</v>
      </c>
      <c r="O998" s="174">
        <v>0</v>
      </c>
      <c r="P998" s="173" t="s">
        <v>1562</v>
      </c>
      <c r="Q998" s="174">
        <v>100</v>
      </c>
      <c r="R998" s="173" t="s">
        <v>1562</v>
      </c>
      <c r="S998" s="173" t="s">
        <v>1558</v>
      </c>
      <c r="T998" s="173">
        <v>139051</v>
      </c>
      <c r="U998" s="170">
        <f t="shared" si="81"/>
        <v>13905100</v>
      </c>
    </row>
    <row r="999" spans="1:21" ht="14.25" customHeight="1" x14ac:dyDescent="0.15">
      <c r="A999" s="173" t="s">
        <v>161</v>
      </c>
      <c r="B999" s="173" t="s">
        <v>1580</v>
      </c>
      <c r="C999" s="173" t="str">
        <f t="shared" si="77"/>
        <v>Parallel Taxiway</v>
      </c>
      <c r="D999" s="173" t="str">
        <f t="shared" si="78"/>
        <v>N/A or No Data</v>
      </c>
      <c r="E999" s="173" t="str">
        <f t="shared" si="79"/>
        <v>N/A or No Data</v>
      </c>
      <c r="F999" s="173">
        <v>0</v>
      </c>
      <c r="G999" s="173" t="s">
        <v>1555</v>
      </c>
      <c r="H999" s="173" t="str">
        <f t="shared" si="80"/>
        <v>MOX-PTA-001</v>
      </c>
      <c r="I999" s="173" t="s">
        <v>2705</v>
      </c>
      <c r="J999" s="173" t="s">
        <v>11766</v>
      </c>
      <c r="K999" s="174">
        <v>3</v>
      </c>
      <c r="L999" s="174">
        <v>2</v>
      </c>
      <c r="M999" s="174">
        <v>8</v>
      </c>
      <c r="N999" s="174">
        <v>12</v>
      </c>
      <c r="O999" s="174">
        <v>12</v>
      </c>
      <c r="P999" s="173" t="s">
        <v>1576</v>
      </c>
      <c r="Q999" s="174">
        <v>97</v>
      </c>
      <c r="R999" s="173" t="s">
        <v>1576</v>
      </c>
      <c r="S999" s="173" t="s">
        <v>1558</v>
      </c>
      <c r="T999" s="173">
        <v>147705</v>
      </c>
      <c r="U999" s="170">
        <f t="shared" si="81"/>
        <v>14327385</v>
      </c>
    </row>
    <row r="1000" spans="1:21" ht="14.25" customHeight="1" x14ac:dyDescent="0.15">
      <c r="A1000" s="173" t="s">
        <v>57</v>
      </c>
      <c r="B1000" s="173" t="s">
        <v>2592</v>
      </c>
      <c r="C1000" s="173" t="str">
        <f t="shared" si="77"/>
        <v>Apron</v>
      </c>
      <c r="D1000" s="173" t="str">
        <f t="shared" si="78"/>
        <v>N/A or No Data</v>
      </c>
      <c r="E1000" s="173" t="str">
        <f t="shared" si="79"/>
        <v>N/A or No Data</v>
      </c>
      <c r="F1000" s="173">
        <v>0</v>
      </c>
      <c r="G1000" s="173" t="s">
        <v>1564</v>
      </c>
      <c r="H1000" s="173" t="str">
        <f t="shared" si="80"/>
        <v>DLH-APGA-009</v>
      </c>
      <c r="I1000" s="173" t="s">
        <v>2706</v>
      </c>
      <c r="J1000" s="173" t="s">
        <v>11766</v>
      </c>
      <c r="K1000" s="174">
        <v>74</v>
      </c>
      <c r="L1000" s="174">
        <v>42</v>
      </c>
      <c r="M1000" s="174">
        <v>56</v>
      </c>
      <c r="N1000" s="174">
        <v>68</v>
      </c>
      <c r="O1000" s="174">
        <v>68</v>
      </c>
      <c r="P1000" s="173" t="s">
        <v>1562</v>
      </c>
      <c r="Q1000" s="174">
        <v>48</v>
      </c>
      <c r="R1000" s="173" t="s">
        <v>1562</v>
      </c>
      <c r="S1000" s="173" t="s">
        <v>1566</v>
      </c>
      <c r="T1000" s="173">
        <v>149309</v>
      </c>
      <c r="U1000" s="170">
        <f t="shared" si="81"/>
        <v>7166832</v>
      </c>
    </row>
    <row r="1001" spans="1:21" ht="14.25" customHeight="1" x14ac:dyDescent="0.15">
      <c r="A1001" s="173" t="s">
        <v>201</v>
      </c>
      <c r="B1001" s="173" t="s">
        <v>2179</v>
      </c>
      <c r="C1001" s="173" t="str">
        <f t="shared" si="77"/>
        <v>Connecting Taxiway</v>
      </c>
      <c r="D1001" s="173" t="str">
        <f t="shared" si="78"/>
        <v>N/A or No Data</v>
      </c>
      <c r="E1001" s="173" t="str">
        <f t="shared" si="79"/>
        <v>N/A or No Data</v>
      </c>
      <c r="F1001" s="173">
        <v>0</v>
      </c>
      <c r="G1001" s="173" t="s">
        <v>1555</v>
      </c>
      <c r="H1001" s="173" t="str">
        <f t="shared" si="80"/>
        <v>RST-CTF-001</v>
      </c>
      <c r="I1001" s="173" t="s">
        <v>2707</v>
      </c>
      <c r="J1001" s="173" t="s">
        <v>11766</v>
      </c>
      <c r="K1001" s="174">
        <v>47</v>
      </c>
      <c r="L1001" s="174">
        <v>27</v>
      </c>
      <c r="M1001" s="174">
        <v>37</v>
      </c>
      <c r="N1001" s="174">
        <v>49</v>
      </c>
      <c r="O1001" s="174">
        <v>49</v>
      </c>
      <c r="P1001" s="173" t="s">
        <v>2586</v>
      </c>
      <c r="Q1001" s="174">
        <v>84</v>
      </c>
      <c r="R1001" s="173" t="s">
        <v>2586</v>
      </c>
      <c r="S1001" s="173" t="s">
        <v>1586</v>
      </c>
      <c r="T1001" s="173">
        <v>53368</v>
      </c>
      <c r="U1001" s="170">
        <f t="shared" si="81"/>
        <v>4482912</v>
      </c>
    </row>
    <row r="1002" spans="1:21" ht="14.25" customHeight="1" x14ac:dyDescent="0.15">
      <c r="A1002" s="173" t="s">
        <v>65</v>
      </c>
      <c r="B1002" s="173" t="s">
        <v>1627</v>
      </c>
      <c r="C1002" s="173" t="str">
        <f t="shared" si="77"/>
        <v>Connecting Taxiway</v>
      </c>
      <c r="D1002" s="173" t="str">
        <f t="shared" si="78"/>
        <v>N/A or No Data</v>
      </c>
      <c r="E1002" s="173" t="str">
        <f t="shared" si="79"/>
        <v>N/A or No Data</v>
      </c>
      <c r="F1002" s="173">
        <v>0</v>
      </c>
      <c r="G1002" s="173" t="s">
        <v>1568</v>
      </c>
      <c r="H1002" s="173" t="str">
        <f t="shared" si="80"/>
        <v>ELO-CTA-002</v>
      </c>
      <c r="I1002" s="173" t="s">
        <v>2708</v>
      </c>
      <c r="J1002" s="173" t="s">
        <v>11766</v>
      </c>
      <c r="K1002" s="174">
        <v>0</v>
      </c>
      <c r="L1002" s="174">
        <v>0</v>
      </c>
      <c r="M1002" s="174">
        <v>0</v>
      </c>
      <c r="N1002" s="174">
        <v>0</v>
      </c>
      <c r="O1002" s="174">
        <v>0</v>
      </c>
      <c r="P1002" s="173" t="s">
        <v>1599</v>
      </c>
      <c r="Q1002" s="174">
        <v>100</v>
      </c>
      <c r="R1002" s="173" t="s">
        <v>1599</v>
      </c>
      <c r="S1002" s="173" t="s">
        <v>1558</v>
      </c>
      <c r="T1002" s="173">
        <v>2848</v>
      </c>
      <c r="U1002" s="170">
        <f t="shared" si="81"/>
        <v>284800</v>
      </c>
    </row>
    <row r="1003" spans="1:21" ht="14.25" customHeight="1" x14ac:dyDescent="0.15">
      <c r="A1003" s="173" t="s">
        <v>209</v>
      </c>
      <c r="B1003" s="173" t="s">
        <v>2709</v>
      </c>
      <c r="C1003" s="173" t="str">
        <f t="shared" si="77"/>
        <v>Connecting Taxiway</v>
      </c>
      <c r="D1003" s="173" t="str">
        <f t="shared" si="78"/>
        <v>N/A or No Data</v>
      </c>
      <c r="E1003" s="173" t="str">
        <f t="shared" si="79"/>
        <v>N/A or No Data</v>
      </c>
      <c r="F1003" s="173">
        <v>0</v>
      </c>
      <c r="G1003" s="173" t="s">
        <v>1555</v>
      </c>
      <c r="H1003" s="173" t="str">
        <f t="shared" si="80"/>
        <v>STC-CTAM-001</v>
      </c>
      <c r="I1003" s="173" t="s">
        <v>2710</v>
      </c>
      <c r="J1003" s="173" t="s">
        <v>11766</v>
      </c>
      <c r="K1003" s="174">
        <v>25</v>
      </c>
      <c r="L1003" s="174">
        <v>17</v>
      </c>
      <c r="M1003" s="174">
        <v>27</v>
      </c>
      <c r="N1003" s="174">
        <v>38</v>
      </c>
      <c r="O1003" s="174">
        <v>38</v>
      </c>
      <c r="P1003" s="173" t="s">
        <v>1570</v>
      </c>
      <c r="Q1003" s="174">
        <v>75</v>
      </c>
      <c r="R1003" s="173" t="s">
        <v>1570</v>
      </c>
      <c r="S1003" s="173" t="s">
        <v>1558</v>
      </c>
      <c r="T1003" s="173">
        <v>12232</v>
      </c>
      <c r="U1003" s="170">
        <f t="shared" si="81"/>
        <v>917400</v>
      </c>
    </row>
    <row r="1004" spans="1:21" ht="14.25" customHeight="1" x14ac:dyDescent="0.15">
      <c r="A1004" s="173" t="s">
        <v>207</v>
      </c>
      <c r="B1004" s="173" t="s">
        <v>2221</v>
      </c>
      <c r="C1004" s="173" t="str">
        <f t="shared" si="77"/>
        <v>Runway Turnaround</v>
      </c>
      <c r="D1004" s="173" t="str">
        <f t="shared" si="78"/>
        <v>N/A or No Data</v>
      </c>
      <c r="E1004" s="173" t="str">
        <f t="shared" si="79"/>
        <v>N/A or No Data</v>
      </c>
      <c r="F1004" s="173">
        <v>0</v>
      </c>
      <c r="G1004" s="173" t="s">
        <v>1555</v>
      </c>
      <c r="H1004" s="173" t="str">
        <f t="shared" si="80"/>
        <v>55Y-RTA-001</v>
      </c>
      <c r="I1004" s="173" t="s">
        <v>2711</v>
      </c>
      <c r="J1004" s="173" t="s">
        <v>11766</v>
      </c>
      <c r="K1004" s="174">
        <v>37</v>
      </c>
      <c r="L1004" s="174">
        <v>27</v>
      </c>
      <c r="M1004" s="174">
        <v>38</v>
      </c>
      <c r="N1004" s="174">
        <v>51</v>
      </c>
      <c r="O1004" s="174">
        <v>51</v>
      </c>
      <c r="P1004" s="173" t="s">
        <v>1626</v>
      </c>
      <c r="Q1004" s="174">
        <v>35</v>
      </c>
      <c r="R1004" s="173" t="s">
        <v>1626</v>
      </c>
      <c r="S1004" s="173" t="s">
        <v>1566</v>
      </c>
      <c r="T1004" s="173">
        <v>6761</v>
      </c>
      <c r="U1004" s="170">
        <f t="shared" si="81"/>
        <v>236635</v>
      </c>
    </row>
    <row r="1005" spans="1:21" ht="14.25" customHeight="1" x14ac:dyDescent="0.15">
      <c r="A1005" s="173" t="s">
        <v>173</v>
      </c>
      <c r="B1005" s="173" t="s">
        <v>1747</v>
      </c>
      <c r="C1005" s="173" t="str">
        <f t="shared" si="77"/>
        <v>Runway</v>
      </c>
      <c r="D1005" s="173" t="str">
        <f t="shared" si="78"/>
        <v>523</v>
      </c>
      <c r="E1005" s="173" t="str">
        <f t="shared" si="79"/>
        <v>05/23</v>
      </c>
      <c r="F1005" s="173">
        <v>0</v>
      </c>
      <c r="G1005" s="173" t="s">
        <v>1581</v>
      </c>
      <c r="H1005" s="173" t="str">
        <f t="shared" si="80"/>
        <v>OWA-RY523-003</v>
      </c>
      <c r="I1005" s="173" t="s">
        <v>3136</v>
      </c>
      <c r="J1005" s="173" t="s">
        <v>11766</v>
      </c>
      <c r="K1005" s="174">
        <v>10</v>
      </c>
      <c r="L1005" s="174">
        <v>7</v>
      </c>
      <c r="M1005" s="174">
        <v>14</v>
      </c>
      <c r="N1005" s="174">
        <v>20</v>
      </c>
      <c r="O1005" s="174">
        <v>20</v>
      </c>
      <c r="P1005" s="173" t="s">
        <v>1576</v>
      </c>
      <c r="Q1005" s="174">
        <v>90</v>
      </c>
      <c r="R1005" s="173" t="s">
        <v>1576</v>
      </c>
      <c r="S1005" s="173" t="s">
        <v>1558</v>
      </c>
      <c r="T1005" s="173">
        <v>84655</v>
      </c>
      <c r="U1005" s="170">
        <f t="shared" si="81"/>
        <v>7618950</v>
      </c>
    </row>
    <row r="1006" spans="1:21" ht="14.25" customHeight="1" x14ac:dyDescent="0.15">
      <c r="A1006" s="173" t="s">
        <v>127</v>
      </c>
      <c r="B1006" s="173" t="s">
        <v>1583</v>
      </c>
      <c r="C1006" s="173" t="str">
        <f t="shared" si="77"/>
        <v>Apron</v>
      </c>
      <c r="D1006" s="173" t="str">
        <f t="shared" si="78"/>
        <v>N/A or No Data</v>
      </c>
      <c r="E1006" s="173" t="str">
        <f t="shared" si="79"/>
        <v>N/A or No Data</v>
      </c>
      <c r="F1006" s="173">
        <v>0</v>
      </c>
      <c r="G1006" s="173" t="s">
        <v>1581</v>
      </c>
      <c r="H1006" s="173" t="str">
        <f t="shared" si="80"/>
        <v>LYV-APA-003</v>
      </c>
      <c r="I1006" s="173" t="s">
        <v>2713</v>
      </c>
      <c r="J1006" s="173" t="s">
        <v>11766</v>
      </c>
      <c r="K1006" s="174">
        <v>6</v>
      </c>
      <c r="L1006" s="174">
        <v>0</v>
      </c>
      <c r="M1006" s="174">
        <v>0</v>
      </c>
      <c r="N1006" s="174">
        <v>0</v>
      </c>
      <c r="O1006" s="174">
        <v>0</v>
      </c>
      <c r="P1006" s="173" t="s">
        <v>1854</v>
      </c>
      <c r="Q1006" s="174">
        <v>94</v>
      </c>
      <c r="R1006" s="173" t="s">
        <v>1854</v>
      </c>
      <c r="S1006" s="173" t="s">
        <v>1558</v>
      </c>
      <c r="T1006" s="173">
        <v>8869</v>
      </c>
      <c r="U1006" s="170">
        <f t="shared" si="81"/>
        <v>833686</v>
      </c>
    </row>
    <row r="1007" spans="1:21" ht="14.25" customHeight="1" x14ac:dyDescent="0.15">
      <c r="A1007" s="173" t="s">
        <v>209</v>
      </c>
      <c r="B1007" s="173" t="s">
        <v>1580</v>
      </c>
      <c r="C1007" s="173" t="str">
        <f t="shared" si="77"/>
        <v>Parallel Taxiway</v>
      </c>
      <c r="D1007" s="173" t="str">
        <f t="shared" si="78"/>
        <v>N/A or No Data</v>
      </c>
      <c r="E1007" s="173" t="str">
        <f t="shared" si="79"/>
        <v>N/A or No Data</v>
      </c>
      <c r="F1007" s="173">
        <v>0</v>
      </c>
      <c r="G1007" s="173" t="s">
        <v>1568</v>
      </c>
      <c r="H1007" s="173" t="str">
        <f t="shared" si="80"/>
        <v>STC-PTA-002</v>
      </c>
      <c r="I1007" s="173" t="s">
        <v>2714</v>
      </c>
      <c r="J1007" s="173" t="s">
        <v>11766</v>
      </c>
      <c r="K1007" s="174">
        <v>0</v>
      </c>
      <c r="L1007" s="174">
        <v>0</v>
      </c>
      <c r="M1007" s="174">
        <v>0</v>
      </c>
      <c r="N1007" s="174">
        <v>0</v>
      </c>
      <c r="O1007" s="174">
        <v>0</v>
      </c>
      <c r="P1007" s="173" t="s">
        <v>1570</v>
      </c>
      <c r="Q1007" s="174">
        <v>100</v>
      </c>
      <c r="R1007" s="173" t="s">
        <v>1570</v>
      </c>
      <c r="S1007" s="173" t="s">
        <v>1558</v>
      </c>
      <c r="T1007" s="173">
        <v>52029</v>
      </c>
      <c r="U1007" s="170">
        <f t="shared" si="81"/>
        <v>5202900</v>
      </c>
    </row>
    <row r="1008" spans="1:21" ht="14.25" customHeight="1" x14ac:dyDescent="0.15">
      <c r="A1008" s="173" t="s">
        <v>57</v>
      </c>
      <c r="B1008" s="173" t="s">
        <v>1563</v>
      </c>
      <c r="C1008" s="173" t="str">
        <f t="shared" si="77"/>
        <v>Taxilane</v>
      </c>
      <c r="D1008" s="173" t="str">
        <f t="shared" si="78"/>
        <v>N/A or No Data</v>
      </c>
      <c r="E1008" s="173" t="str">
        <f t="shared" si="79"/>
        <v>N/A or No Data</v>
      </c>
      <c r="F1008" s="173">
        <v>0</v>
      </c>
      <c r="G1008" s="173" t="s">
        <v>1581</v>
      </c>
      <c r="H1008" s="173" t="str">
        <f t="shared" si="80"/>
        <v>DLH-TLA-003</v>
      </c>
      <c r="I1008" s="173" t="s">
        <v>2715</v>
      </c>
      <c r="J1008" s="173" t="s">
        <v>11766</v>
      </c>
      <c r="K1008" s="174">
        <v>11</v>
      </c>
      <c r="L1008" s="174">
        <v>8</v>
      </c>
      <c r="M1008" s="174">
        <v>15</v>
      </c>
      <c r="N1008" s="174">
        <v>21</v>
      </c>
      <c r="O1008" s="174">
        <v>21</v>
      </c>
      <c r="P1008" s="173" t="s">
        <v>1562</v>
      </c>
      <c r="Q1008" s="174">
        <v>89</v>
      </c>
      <c r="R1008" s="173" t="s">
        <v>1562</v>
      </c>
      <c r="S1008" s="173" t="s">
        <v>1558</v>
      </c>
      <c r="T1008" s="173">
        <v>13964</v>
      </c>
      <c r="U1008" s="170">
        <f t="shared" si="81"/>
        <v>1242796</v>
      </c>
    </row>
    <row r="1009" spans="1:21" ht="14.25" customHeight="1" x14ac:dyDescent="0.15">
      <c r="A1009" s="173" t="s">
        <v>87</v>
      </c>
      <c r="B1009" s="173" t="s">
        <v>1580</v>
      </c>
      <c r="C1009" s="173" t="str">
        <f t="shared" si="77"/>
        <v>Parallel Taxiway</v>
      </c>
      <c r="D1009" s="173" t="str">
        <f t="shared" si="78"/>
        <v>N/A or No Data</v>
      </c>
      <c r="E1009" s="173" t="str">
        <f t="shared" si="79"/>
        <v>N/A or No Data</v>
      </c>
      <c r="F1009" s="173">
        <v>0</v>
      </c>
      <c r="G1009" s="173" t="s">
        <v>1828</v>
      </c>
      <c r="H1009" s="173" t="str">
        <f t="shared" si="80"/>
        <v>GPZ-PTA-005</v>
      </c>
      <c r="I1009" s="173" t="s">
        <v>2716</v>
      </c>
      <c r="J1009" s="173" t="s">
        <v>11766</v>
      </c>
      <c r="K1009" s="174">
        <v>37</v>
      </c>
      <c r="L1009" s="174">
        <v>27</v>
      </c>
      <c r="M1009" s="174">
        <v>38</v>
      </c>
      <c r="N1009" s="174">
        <v>51</v>
      </c>
      <c r="O1009" s="174">
        <v>51</v>
      </c>
      <c r="P1009" s="173" t="s">
        <v>1579</v>
      </c>
      <c r="Q1009" s="174">
        <v>63</v>
      </c>
      <c r="R1009" s="173" t="s">
        <v>1579</v>
      </c>
      <c r="S1009" s="173" t="s">
        <v>1586</v>
      </c>
      <c r="T1009" s="173">
        <v>37504</v>
      </c>
      <c r="U1009" s="170">
        <f t="shared" si="81"/>
        <v>2362752</v>
      </c>
    </row>
    <row r="1010" spans="1:21" ht="14.25" customHeight="1" x14ac:dyDescent="0.15">
      <c r="A1010" s="173" t="s">
        <v>79</v>
      </c>
      <c r="B1010" s="173" t="s">
        <v>1563</v>
      </c>
      <c r="C1010" s="173" t="str">
        <f t="shared" si="77"/>
        <v>Taxilane</v>
      </c>
      <c r="D1010" s="173" t="str">
        <f t="shared" si="78"/>
        <v>N/A or No Data</v>
      </c>
      <c r="E1010" s="173" t="str">
        <f t="shared" si="79"/>
        <v>N/A or No Data</v>
      </c>
      <c r="F1010" s="173">
        <v>0</v>
      </c>
      <c r="G1010" s="173" t="s">
        <v>1568</v>
      </c>
      <c r="H1010" s="173" t="str">
        <f t="shared" si="80"/>
        <v>FSE-TLA-002</v>
      </c>
      <c r="I1010" s="173" t="s">
        <v>2717</v>
      </c>
      <c r="J1010" s="173" t="s">
        <v>11766</v>
      </c>
      <c r="K1010" s="174">
        <v>0</v>
      </c>
      <c r="L1010" s="174">
        <v>0</v>
      </c>
      <c r="M1010" s="174">
        <v>0</v>
      </c>
      <c r="N1010" s="174">
        <v>0</v>
      </c>
      <c r="O1010" s="174">
        <v>0</v>
      </c>
      <c r="P1010" s="173" t="s">
        <v>1585</v>
      </c>
      <c r="Q1010" s="174">
        <v>100</v>
      </c>
      <c r="R1010" s="173" t="s">
        <v>1585</v>
      </c>
      <c r="S1010" s="173" t="s">
        <v>1558</v>
      </c>
      <c r="T1010" s="173">
        <v>10659</v>
      </c>
      <c r="U1010" s="170">
        <f t="shared" si="81"/>
        <v>1065900</v>
      </c>
    </row>
    <row r="1011" spans="1:21" ht="14.25" customHeight="1" x14ac:dyDescent="0.15">
      <c r="A1011" s="173" t="s">
        <v>173</v>
      </c>
      <c r="B1011" s="173" t="s">
        <v>1563</v>
      </c>
      <c r="C1011" s="173" t="str">
        <f t="shared" si="77"/>
        <v>Taxilane</v>
      </c>
      <c r="D1011" s="173" t="str">
        <f t="shared" si="78"/>
        <v>N/A or No Data</v>
      </c>
      <c r="E1011" s="173" t="str">
        <f t="shared" si="79"/>
        <v>N/A or No Data</v>
      </c>
      <c r="F1011" s="173">
        <v>0</v>
      </c>
      <c r="G1011" s="173" t="s">
        <v>1686</v>
      </c>
      <c r="H1011" s="173" t="str">
        <f t="shared" si="80"/>
        <v>OWA-TLA-006</v>
      </c>
      <c r="I1011" s="173" t="s">
        <v>2718</v>
      </c>
      <c r="J1011" s="173" t="s">
        <v>11766</v>
      </c>
      <c r="K1011" s="174">
        <v>3</v>
      </c>
      <c r="L1011" s="174">
        <v>2</v>
      </c>
      <c r="M1011" s="174">
        <v>8</v>
      </c>
      <c r="N1011" s="174">
        <v>12</v>
      </c>
      <c r="O1011" s="174">
        <v>12</v>
      </c>
      <c r="P1011" s="173" t="s">
        <v>1576</v>
      </c>
      <c r="Q1011" s="174">
        <v>97</v>
      </c>
      <c r="R1011" s="173" t="s">
        <v>1576</v>
      </c>
      <c r="S1011" s="173" t="s">
        <v>1558</v>
      </c>
      <c r="T1011" s="173">
        <v>53980</v>
      </c>
      <c r="U1011" s="170">
        <f t="shared" si="81"/>
        <v>5236060</v>
      </c>
    </row>
    <row r="1012" spans="1:21" ht="14.25" customHeight="1" x14ac:dyDescent="0.15">
      <c r="A1012" s="173" t="s">
        <v>195</v>
      </c>
      <c r="B1012" s="173" t="s">
        <v>1563</v>
      </c>
      <c r="C1012" s="173" t="str">
        <f t="shared" si="77"/>
        <v>Taxilane</v>
      </c>
      <c r="D1012" s="173" t="str">
        <f t="shared" si="78"/>
        <v>N/A or No Data</v>
      </c>
      <c r="E1012" s="173" t="str">
        <f t="shared" si="79"/>
        <v>N/A or No Data</v>
      </c>
      <c r="F1012" s="173">
        <v>0</v>
      </c>
      <c r="G1012" s="173" t="s">
        <v>1568</v>
      </c>
      <c r="H1012" s="173" t="str">
        <f t="shared" si="80"/>
        <v>RGK-TLA-002</v>
      </c>
      <c r="I1012" s="173" t="s">
        <v>2719</v>
      </c>
      <c r="J1012" s="173" t="s">
        <v>11766</v>
      </c>
      <c r="K1012" s="174">
        <v>0</v>
      </c>
      <c r="L1012" s="174">
        <v>0</v>
      </c>
      <c r="M1012" s="174">
        <v>0</v>
      </c>
      <c r="N1012" s="174">
        <v>0</v>
      </c>
      <c r="O1012" s="174">
        <v>0</v>
      </c>
      <c r="P1012" s="173" t="s">
        <v>1610</v>
      </c>
      <c r="Q1012" s="174">
        <v>100</v>
      </c>
      <c r="R1012" s="173" t="s">
        <v>1610</v>
      </c>
      <c r="S1012" s="173" t="s">
        <v>1558</v>
      </c>
      <c r="T1012" s="173">
        <v>7191</v>
      </c>
      <c r="U1012" s="170">
        <f t="shared" si="81"/>
        <v>719100</v>
      </c>
    </row>
    <row r="1013" spans="1:21" ht="14.25" customHeight="1" x14ac:dyDescent="0.15">
      <c r="A1013" s="173" t="s">
        <v>57</v>
      </c>
      <c r="B1013" s="173" t="s">
        <v>2592</v>
      </c>
      <c r="C1013" s="173" t="str">
        <f t="shared" si="77"/>
        <v>Apron</v>
      </c>
      <c r="D1013" s="173" t="str">
        <f t="shared" si="78"/>
        <v>N/A or No Data</v>
      </c>
      <c r="E1013" s="173" t="str">
        <f t="shared" si="79"/>
        <v>N/A or No Data</v>
      </c>
      <c r="F1013" s="173">
        <v>0</v>
      </c>
      <c r="G1013" s="173" t="s">
        <v>1560</v>
      </c>
      <c r="H1013" s="173" t="str">
        <f t="shared" si="80"/>
        <v>DLH-APGA-007</v>
      </c>
      <c r="I1013" s="173" t="s">
        <v>2720</v>
      </c>
      <c r="J1013" s="173" t="s">
        <v>11766</v>
      </c>
      <c r="K1013" s="174">
        <v>99</v>
      </c>
      <c r="L1013" s="174">
        <v>80</v>
      </c>
      <c r="M1013" s="174">
        <v>87</v>
      </c>
      <c r="N1013" s="174">
        <v>94</v>
      </c>
      <c r="O1013" s="174">
        <v>94</v>
      </c>
      <c r="P1013" s="173" t="s">
        <v>1562</v>
      </c>
      <c r="Q1013" s="174">
        <v>8</v>
      </c>
      <c r="R1013" s="173" t="s">
        <v>1562</v>
      </c>
      <c r="S1013" s="173" t="s">
        <v>1566</v>
      </c>
      <c r="T1013" s="173">
        <v>79216</v>
      </c>
      <c r="U1013" s="170">
        <f t="shared" si="81"/>
        <v>633728</v>
      </c>
    </row>
    <row r="1014" spans="1:21" ht="14.25" customHeight="1" x14ac:dyDescent="0.15">
      <c r="A1014" s="173" t="s">
        <v>131</v>
      </c>
      <c r="B1014" s="173" t="s">
        <v>1563</v>
      </c>
      <c r="C1014" s="173" t="str">
        <f t="shared" si="77"/>
        <v>Taxilane</v>
      </c>
      <c r="D1014" s="173" t="str">
        <f t="shared" si="78"/>
        <v>N/A or No Data</v>
      </c>
      <c r="E1014" s="173" t="str">
        <f t="shared" si="79"/>
        <v>N/A or No Data</v>
      </c>
      <c r="F1014" s="173">
        <v>0</v>
      </c>
      <c r="G1014" s="173" t="s">
        <v>1568</v>
      </c>
      <c r="H1014" s="173" t="str">
        <f t="shared" si="80"/>
        <v>3N8-TLA-002</v>
      </c>
      <c r="I1014" s="173" t="s">
        <v>2721</v>
      </c>
      <c r="J1014" s="173" t="s">
        <v>11766</v>
      </c>
      <c r="K1014" s="174">
        <v>5</v>
      </c>
      <c r="L1014" s="174">
        <v>4</v>
      </c>
      <c r="M1014" s="174">
        <v>10</v>
      </c>
      <c r="N1014" s="174">
        <v>14</v>
      </c>
      <c r="O1014" s="174">
        <v>14</v>
      </c>
      <c r="P1014" s="173" t="s">
        <v>1579</v>
      </c>
      <c r="Q1014" s="174">
        <v>95</v>
      </c>
      <c r="R1014" s="173" t="s">
        <v>1579</v>
      </c>
      <c r="S1014" s="173" t="s">
        <v>1558</v>
      </c>
      <c r="T1014" s="173">
        <v>8435</v>
      </c>
      <c r="U1014" s="170">
        <f t="shared" si="81"/>
        <v>801325</v>
      </c>
    </row>
    <row r="1015" spans="1:21" ht="14.25" customHeight="1" x14ac:dyDescent="0.15">
      <c r="A1015" s="173" t="s">
        <v>51</v>
      </c>
      <c r="B1015" s="173" t="s">
        <v>1583</v>
      </c>
      <c r="C1015" s="173" t="str">
        <f t="shared" si="77"/>
        <v>Apron</v>
      </c>
      <c r="D1015" s="173" t="str">
        <f t="shared" si="78"/>
        <v>N/A or No Data</v>
      </c>
      <c r="E1015" s="173" t="str">
        <f t="shared" si="79"/>
        <v>N/A or No Data</v>
      </c>
      <c r="F1015" s="173">
        <v>0</v>
      </c>
      <c r="G1015" s="173" t="s">
        <v>1663</v>
      </c>
      <c r="H1015" s="173" t="str">
        <f t="shared" si="80"/>
        <v>CKN-APA-004</v>
      </c>
      <c r="I1015" s="173" t="s">
        <v>2722</v>
      </c>
      <c r="J1015" s="173" t="s">
        <v>11766</v>
      </c>
      <c r="K1015" s="174">
        <v>8</v>
      </c>
      <c r="L1015" s="174">
        <v>0</v>
      </c>
      <c r="M1015" s="174">
        <v>0</v>
      </c>
      <c r="N1015" s="174">
        <v>1</v>
      </c>
      <c r="O1015" s="174">
        <v>1</v>
      </c>
      <c r="P1015" s="173" t="s">
        <v>1673</v>
      </c>
      <c r="Q1015" s="174">
        <v>98</v>
      </c>
      <c r="R1015" s="173" t="s">
        <v>1673</v>
      </c>
      <c r="S1015" s="173" t="s">
        <v>1558</v>
      </c>
      <c r="T1015" s="173">
        <v>2964</v>
      </c>
      <c r="U1015" s="170">
        <f t="shared" si="81"/>
        <v>290472</v>
      </c>
    </row>
    <row r="1016" spans="1:21" ht="14.25" customHeight="1" x14ac:dyDescent="0.15">
      <c r="A1016" s="173" t="s">
        <v>57</v>
      </c>
      <c r="B1016" s="173" t="s">
        <v>1571</v>
      </c>
      <c r="C1016" s="173" t="str">
        <f t="shared" si="77"/>
        <v>Connecting Taxiway</v>
      </c>
      <c r="D1016" s="173" t="str">
        <f t="shared" si="78"/>
        <v>N/A or No Data</v>
      </c>
      <c r="E1016" s="173" t="str">
        <f t="shared" si="79"/>
        <v>N/A or No Data</v>
      </c>
      <c r="F1016" s="173">
        <v>0</v>
      </c>
      <c r="G1016" s="173" t="s">
        <v>1555</v>
      </c>
      <c r="H1016" s="173" t="str">
        <f t="shared" si="80"/>
        <v>DLH-CTA3-001</v>
      </c>
      <c r="I1016" s="173" t="s">
        <v>2723</v>
      </c>
      <c r="J1016" s="173" t="s">
        <v>11766</v>
      </c>
      <c r="K1016" s="174">
        <v>21</v>
      </c>
      <c r="L1016" s="174">
        <v>14</v>
      </c>
      <c r="M1016" s="174">
        <v>24</v>
      </c>
      <c r="N1016" s="174">
        <v>33</v>
      </c>
      <c r="O1016" s="174">
        <v>33</v>
      </c>
      <c r="P1016" s="173" t="s">
        <v>1562</v>
      </c>
      <c r="Q1016" s="174">
        <v>79</v>
      </c>
      <c r="R1016" s="173" t="s">
        <v>1562</v>
      </c>
      <c r="S1016" s="173" t="s">
        <v>1558</v>
      </c>
      <c r="T1016" s="173">
        <v>9740</v>
      </c>
      <c r="U1016" s="170">
        <f t="shared" si="81"/>
        <v>769460</v>
      </c>
    </row>
    <row r="1017" spans="1:21" ht="14.25" customHeight="1" x14ac:dyDescent="0.15">
      <c r="A1017" s="173" t="s">
        <v>177</v>
      </c>
      <c r="B1017" s="173" t="s">
        <v>1716</v>
      </c>
      <c r="C1017" s="173" t="str">
        <f t="shared" si="77"/>
        <v>Runway</v>
      </c>
      <c r="D1017" s="173" t="str">
        <f t="shared" si="78"/>
        <v>1129</v>
      </c>
      <c r="E1017" s="173" t="str">
        <f t="shared" si="79"/>
        <v>11/29</v>
      </c>
      <c r="F1017" s="173">
        <v>1</v>
      </c>
      <c r="G1017" s="173" t="s">
        <v>1555</v>
      </c>
      <c r="H1017" s="173" t="str">
        <f t="shared" si="80"/>
        <v>PEX-RY1129-001</v>
      </c>
      <c r="I1017" s="173" t="s">
        <v>2378</v>
      </c>
      <c r="J1017" s="173" t="s">
        <v>11766</v>
      </c>
      <c r="K1017" s="174">
        <v>34</v>
      </c>
      <c r="L1017" s="174">
        <v>24</v>
      </c>
      <c r="M1017" s="174">
        <v>36</v>
      </c>
      <c r="N1017" s="174">
        <v>48</v>
      </c>
      <c r="O1017" s="174">
        <v>48</v>
      </c>
      <c r="P1017" s="173" t="s">
        <v>2287</v>
      </c>
      <c r="Q1017" s="174">
        <v>62</v>
      </c>
      <c r="R1017" s="173" t="s">
        <v>2287</v>
      </c>
      <c r="S1017" s="173" t="s">
        <v>1586</v>
      </c>
      <c r="T1017" s="173">
        <v>252586</v>
      </c>
      <c r="U1017" s="170">
        <f t="shared" si="81"/>
        <v>15660332</v>
      </c>
    </row>
    <row r="1018" spans="1:21" ht="14.25" customHeight="1" x14ac:dyDescent="0.15">
      <c r="A1018" s="173" t="s">
        <v>17</v>
      </c>
      <c r="B1018" s="173" t="s">
        <v>1563</v>
      </c>
      <c r="C1018" s="173" t="str">
        <f t="shared" si="77"/>
        <v>Taxilane</v>
      </c>
      <c r="D1018" s="173" t="str">
        <f t="shared" si="78"/>
        <v>N/A or No Data</v>
      </c>
      <c r="E1018" s="173" t="str">
        <f t="shared" si="79"/>
        <v>N/A or No Data</v>
      </c>
      <c r="F1018" s="173">
        <v>0</v>
      </c>
      <c r="G1018" s="173" t="s">
        <v>1555</v>
      </c>
      <c r="H1018" s="173" t="str">
        <f t="shared" si="80"/>
        <v>7Y4-TLA-001</v>
      </c>
      <c r="I1018" s="173" t="s">
        <v>2725</v>
      </c>
      <c r="J1018" s="173" t="s">
        <v>11766</v>
      </c>
      <c r="K1018" s="174">
        <v>0</v>
      </c>
      <c r="L1018" s="174">
        <v>0</v>
      </c>
      <c r="M1018" s="174">
        <v>0</v>
      </c>
      <c r="N1018" s="174">
        <v>0</v>
      </c>
      <c r="O1018" s="174">
        <v>0</v>
      </c>
      <c r="P1018" s="173" t="s">
        <v>1579</v>
      </c>
      <c r="Q1018" s="174">
        <v>100</v>
      </c>
      <c r="R1018" s="173" t="s">
        <v>1579</v>
      </c>
      <c r="S1018" s="173" t="s">
        <v>1558</v>
      </c>
      <c r="T1018" s="173">
        <v>6750</v>
      </c>
      <c r="U1018" s="170">
        <f t="shared" si="81"/>
        <v>675000</v>
      </c>
    </row>
    <row r="1019" spans="1:21" ht="14.25" customHeight="1" x14ac:dyDescent="0.15">
      <c r="A1019" s="173" t="s">
        <v>57</v>
      </c>
      <c r="B1019" s="173" t="s">
        <v>2726</v>
      </c>
      <c r="C1019" s="173" t="str">
        <f t="shared" si="77"/>
        <v>Run-Up</v>
      </c>
      <c r="D1019" s="173" t="str">
        <f t="shared" si="78"/>
        <v>N/A or No Data</v>
      </c>
      <c r="E1019" s="173" t="str">
        <f t="shared" si="79"/>
        <v>N/A or No Data</v>
      </c>
      <c r="F1019" s="173">
        <v>0</v>
      </c>
      <c r="G1019" s="173" t="s">
        <v>1555</v>
      </c>
      <c r="H1019" s="173" t="str">
        <f t="shared" si="80"/>
        <v>DLH-RPW-001</v>
      </c>
      <c r="I1019" s="173" t="s">
        <v>2727</v>
      </c>
      <c r="J1019" s="173" t="s">
        <v>11766</v>
      </c>
      <c r="K1019" s="174">
        <v>51</v>
      </c>
      <c r="L1019" s="174">
        <v>29</v>
      </c>
      <c r="M1019" s="174">
        <v>39</v>
      </c>
      <c r="N1019" s="174">
        <v>52</v>
      </c>
      <c r="O1019" s="174">
        <v>52</v>
      </c>
      <c r="P1019" s="173" t="s">
        <v>1562</v>
      </c>
      <c r="Q1019" s="174">
        <v>60</v>
      </c>
      <c r="R1019" s="173" t="s">
        <v>1562</v>
      </c>
      <c r="S1019" s="173" t="s">
        <v>1586</v>
      </c>
      <c r="T1019" s="173">
        <v>105027</v>
      </c>
      <c r="U1019" s="170">
        <f t="shared" si="81"/>
        <v>6301620</v>
      </c>
    </row>
    <row r="1020" spans="1:21" ht="14.25" customHeight="1" x14ac:dyDescent="0.15">
      <c r="A1020" s="173" t="s">
        <v>89</v>
      </c>
      <c r="B1020" s="173" t="s">
        <v>1563</v>
      </c>
      <c r="C1020" s="173" t="str">
        <f t="shared" si="77"/>
        <v>Taxilane</v>
      </c>
      <c r="D1020" s="173" t="str">
        <f t="shared" si="78"/>
        <v>N/A or No Data</v>
      </c>
      <c r="E1020" s="173" t="str">
        <f t="shared" si="79"/>
        <v>N/A or No Data</v>
      </c>
      <c r="F1020" s="173">
        <v>0</v>
      </c>
      <c r="G1020" s="173" t="s">
        <v>1828</v>
      </c>
      <c r="H1020" s="173" t="str">
        <f t="shared" si="80"/>
        <v>GDB-TLA-005</v>
      </c>
      <c r="I1020" s="173" t="s">
        <v>2728</v>
      </c>
      <c r="J1020" s="173" t="s">
        <v>11766</v>
      </c>
      <c r="K1020" s="174">
        <v>6</v>
      </c>
      <c r="L1020" s="174">
        <v>4</v>
      </c>
      <c r="M1020" s="174">
        <v>11</v>
      </c>
      <c r="N1020" s="174">
        <v>15</v>
      </c>
      <c r="O1020" s="174">
        <v>15</v>
      </c>
      <c r="P1020" s="173" t="s">
        <v>1576</v>
      </c>
      <c r="Q1020" s="174">
        <v>90</v>
      </c>
      <c r="R1020" s="173" t="s">
        <v>1576</v>
      </c>
      <c r="S1020" s="173" t="s">
        <v>1558</v>
      </c>
      <c r="T1020" s="173">
        <v>17397</v>
      </c>
      <c r="U1020" s="170">
        <f t="shared" si="81"/>
        <v>1565730</v>
      </c>
    </row>
    <row r="1021" spans="1:21" ht="14.25" customHeight="1" x14ac:dyDescent="0.15">
      <c r="A1021" s="173" t="s">
        <v>201</v>
      </c>
      <c r="B1021" s="173" t="s">
        <v>1602</v>
      </c>
      <c r="C1021" s="173" t="str">
        <f t="shared" si="77"/>
        <v>Parallel Taxiway</v>
      </c>
      <c r="D1021" s="173" t="str">
        <f t="shared" si="78"/>
        <v>N/A or No Data</v>
      </c>
      <c r="E1021" s="173" t="str">
        <f t="shared" si="79"/>
        <v>N/A or No Data</v>
      </c>
      <c r="F1021" s="173">
        <v>0</v>
      </c>
      <c r="G1021" s="173" t="s">
        <v>1555</v>
      </c>
      <c r="H1021" s="173" t="str">
        <f t="shared" si="80"/>
        <v>RST-PTB-001</v>
      </c>
      <c r="I1021" s="173" t="s">
        <v>2729</v>
      </c>
      <c r="J1021" s="173" t="s">
        <v>11766</v>
      </c>
      <c r="K1021" s="174">
        <v>40</v>
      </c>
      <c r="L1021" s="174">
        <v>29</v>
      </c>
      <c r="M1021" s="174">
        <v>41</v>
      </c>
      <c r="N1021" s="174">
        <v>54</v>
      </c>
      <c r="O1021" s="174">
        <v>54</v>
      </c>
      <c r="P1021" s="173" t="s">
        <v>2586</v>
      </c>
      <c r="Q1021" s="174">
        <v>60</v>
      </c>
      <c r="R1021" s="173" t="s">
        <v>2586</v>
      </c>
      <c r="S1021" s="173" t="s">
        <v>1586</v>
      </c>
      <c r="T1021" s="173">
        <v>154809</v>
      </c>
      <c r="U1021" s="170">
        <f t="shared" si="81"/>
        <v>9288540</v>
      </c>
    </row>
    <row r="1022" spans="1:21" ht="14.25" customHeight="1" x14ac:dyDescent="0.15">
      <c r="A1022" s="173" t="s">
        <v>155</v>
      </c>
      <c r="B1022" s="173" t="s">
        <v>2202</v>
      </c>
      <c r="C1022" s="173" t="str">
        <f t="shared" si="77"/>
        <v>Taxilane</v>
      </c>
      <c r="D1022" s="173" t="str">
        <f t="shared" si="78"/>
        <v>N/A or No Data</v>
      </c>
      <c r="E1022" s="173" t="str">
        <f t="shared" si="79"/>
        <v>N/A or No Data</v>
      </c>
      <c r="F1022" s="173">
        <v>0</v>
      </c>
      <c r="G1022" s="173" t="s">
        <v>1555</v>
      </c>
      <c r="H1022" s="173" t="str">
        <f t="shared" si="80"/>
        <v>JKJ-TLC-001</v>
      </c>
      <c r="I1022" s="173" t="s">
        <v>2730</v>
      </c>
      <c r="J1022" s="173" t="s">
        <v>11766</v>
      </c>
      <c r="K1022" s="174">
        <v>2</v>
      </c>
      <c r="L1022" s="174">
        <v>2</v>
      </c>
      <c r="M1022" s="174">
        <v>8</v>
      </c>
      <c r="N1022" s="174">
        <v>11</v>
      </c>
      <c r="O1022" s="174">
        <v>11</v>
      </c>
      <c r="P1022" s="173" t="s">
        <v>1836</v>
      </c>
      <c r="Q1022" s="174">
        <v>98</v>
      </c>
      <c r="R1022" s="173" t="s">
        <v>1836</v>
      </c>
      <c r="S1022" s="173" t="s">
        <v>1558</v>
      </c>
      <c r="T1022" s="173">
        <v>13310</v>
      </c>
      <c r="U1022" s="170">
        <f t="shared" si="81"/>
        <v>1304380</v>
      </c>
    </row>
    <row r="1023" spans="1:21" ht="14.25" customHeight="1" x14ac:dyDescent="0.15">
      <c r="A1023" s="173" t="s">
        <v>85</v>
      </c>
      <c r="B1023" s="173" t="s">
        <v>2221</v>
      </c>
      <c r="C1023" s="173" t="str">
        <f t="shared" si="77"/>
        <v>Runway Turnaround</v>
      </c>
      <c r="D1023" s="173" t="str">
        <f t="shared" si="78"/>
        <v>N/A or No Data</v>
      </c>
      <c r="E1023" s="173" t="str">
        <f t="shared" si="79"/>
        <v>N/A or No Data</v>
      </c>
      <c r="F1023" s="173">
        <v>0</v>
      </c>
      <c r="G1023" s="173" t="s">
        <v>1568</v>
      </c>
      <c r="H1023" s="173" t="str">
        <f t="shared" si="80"/>
        <v>CKC-RTA-002</v>
      </c>
      <c r="I1023" s="173" t="s">
        <v>2731</v>
      </c>
      <c r="J1023" s="173" t="s">
        <v>11766</v>
      </c>
      <c r="K1023" s="174">
        <v>0</v>
      </c>
      <c r="L1023" s="174">
        <v>0</v>
      </c>
      <c r="M1023" s="174">
        <v>0</v>
      </c>
      <c r="N1023" s="174">
        <v>0</v>
      </c>
      <c r="O1023" s="174">
        <v>0</v>
      </c>
      <c r="P1023" s="173" t="s">
        <v>1607</v>
      </c>
      <c r="Q1023" s="174">
        <v>100</v>
      </c>
      <c r="R1023" s="173" t="s">
        <v>1607</v>
      </c>
      <c r="S1023" s="173" t="s">
        <v>1558</v>
      </c>
      <c r="T1023" s="173">
        <v>20157</v>
      </c>
      <c r="U1023" s="170">
        <f t="shared" si="81"/>
        <v>2015700</v>
      </c>
    </row>
    <row r="1024" spans="1:21" ht="14.25" customHeight="1" x14ac:dyDescent="0.15">
      <c r="A1024" s="173" t="s">
        <v>175</v>
      </c>
      <c r="B1024" s="173" t="s">
        <v>1611</v>
      </c>
      <c r="C1024" s="173" t="str">
        <f t="shared" si="77"/>
        <v>Runway</v>
      </c>
      <c r="D1024" s="173" t="str">
        <f t="shared" si="78"/>
        <v>1331</v>
      </c>
      <c r="E1024" s="173" t="str">
        <f t="shared" si="79"/>
        <v>13/31</v>
      </c>
      <c r="F1024" s="173">
        <v>1</v>
      </c>
      <c r="G1024" s="173" t="s">
        <v>1581</v>
      </c>
      <c r="H1024" s="173" t="str">
        <f t="shared" si="80"/>
        <v>PKD-RY1331-003</v>
      </c>
      <c r="I1024" s="173" t="s">
        <v>1875</v>
      </c>
      <c r="J1024" s="173" t="s">
        <v>11766</v>
      </c>
      <c r="K1024" s="174">
        <v>38</v>
      </c>
      <c r="L1024" s="174">
        <v>27</v>
      </c>
      <c r="M1024" s="174">
        <v>39</v>
      </c>
      <c r="N1024" s="174">
        <v>52</v>
      </c>
      <c r="O1024" s="174">
        <v>52</v>
      </c>
      <c r="P1024" s="173" t="s">
        <v>1579</v>
      </c>
      <c r="Q1024" s="174">
        <v>62</v>
      </c>
      <c r="R1024" s="173" t="s">
        <v>1579</v>
      </c>
      <c r="S1024" s="173" t="s">
        <v>1586</v>
      </c>
      <c r="T1024" s="173">
        <v>160034</v>
      </c>
      <c r="U1024" s="170">
        <f t="shared" si="81"/>
        <v>9922108</v>
      </c>
    </row>
    <row r="1025" spans="1:21" ht="14.25" customHeight="1" x14ac:dyDescent="0.15">
      <c r="A1025" s="173" t="s">
        <v>201</v>
      </c>
      <c r="B1025" s="173" t="s">
        <v>1795</v>
      </c>
      <c r="C1025" s="173" t="str">
        <f t="shared" si="77"/>
        <v>Connecting Taxiway</v>
      </c>
      <c r="D1025" s="173" t="str">
        <f t="shared" si="78"/>
        <v>N/A or No Data</v>
      </c>
      <c r="E1025" s="173" t="str">
        <f t="shared" si="79"/>
        <v>N/A or No Data</v>
      </c>
      <c r="F1025" s="173">
        <v>0</v>
      </c>
      <c r="G1025" s="173" t="s">
        <v>1568</v>
      </c>
      <c r="H1025" s="173" t="str">
        <f t="shared" si="80"/>
        <v>RST-CTD-002</v>
      </c>
      <c r="I1025" s="173" t="s">
        <v>2733</v>
      </c>
      <c r="J1025" s="173" t="s">
        <v>11766</v>
      </c>
      <c r="K1025" s="174">
        <v>28</v>
      </c>
      <c r="L1025" s="174">
        <v>10</v>
      </c>
      <c r="M1025" s="174">
        <v>22</v>
      </c>
      <c r="N1025" s="174">
        <v>31</v>
      </c>
      <c r="O1025" s="174">
        <v>31</v>
      </c>
      <c r="P1025" s="173" t="s">
        <v>2586</v>
      </c>
      <c r="Q1025" s="174">
        <v>93</v>
      </c>
      <c r="R1025" s="173" t="s">
        <v>2586</v>
      </c>
      <c r="S1025" s="173" t="s">
        <v>1558</v>
      </c>
      <c r="T1025" s="173">
        <v>21108</v>
      </c>
      <c r="U1025" s="170">
        <f t="shared" si="81"/>
        <v>1963044</v>
      </c>
    </row>
    <row r="1026" spans="1:21" ht="14.25" customHeight="1" x14ac:dyDescent="0.15">
      <c r="A1026" s="173" t="s">
        <v>175</v>
      </c>
      <c r="B1026" s="173" t="s">
        <v>1611</v>
      </c>
      <c r="C1026" s="173" t="str">
        <f t="shared" si="77"/>
        <v>Runway</v>
      </c>
      <c r="D1026" s="173" t="str">
        <f t="shared" si="78"/>
        <v>1331</v>
      </c>
      <c r="E1026" s="173" t="str">
        <f t="shared" si="79"/>
        <v>13/31</v>
      </c>
      <c r="F1026" s="173">
        <v>1</v>
      </c>
      <c r="G1026" s="173" t="s">
        <v>1555</v>
      </c>
      <c r="H1026" s="173" t="str">
        <f t="shared" si="80"/>
        <v>PKD-RY1331-001</v>
      </c>
      <c r="I1026" s="173" t="s">
        <v>2123</v>
      </c>
      <c r="J1026" s="173" t="s">
        <v>11766</v>
      </c>
      <c r="K1026" s="174">
        <v>36</v>
      </c>
      <c r="L1026" s="174">
        <v>26</v>
      </c>
      <c r="M1026" s="174">
        <v>37</v>
      </c>
      <c r="N1026" s="174">
        <v>50</v>
      </c>
      <c r="O1026" s="174">
        <v>50</v>
      </c>
      <c r="P1026" s="173" t="s">
        <v>1579</v>
      </c>
      <c r="Q1026" s="174">
        <v>64</v>
      </c>
      <c r="R1026" s="173" t="s">
        <v>1579</v>
      </c>
      <c r="S1026" s="173" t="s">
        <v>1586</v>
      </c>
      <c r="T1026" s="173">
        <v>161280</v>
      </c>
      <c r="U1026" s="170">
        <f t="shared" si="81"/>
        <v>10321920</v>
      </c>
    </row>
    <row r="1027" spans="1:21" ht="14.25" customHeight="1" x14ac:dyDescent="0.15">
      <c r="A1027" s="173" t="s">
        <v>57</v>
      </c>
      <c r="B1027" s="173" t="s">
        <v>2592</v>
      </c>
      <c r="C1027" s="173" t="str">
        <f t="shared" si="77"/>
        <v>Apron</v>
      </c>
      <c r="D1027" s="173" t="str">
        <f t="shared" si="78"/>
        <v>N/A or No Data</v>
      </c>
      <c r="E1027" s="173" t="str">
        <f t="shared" si="79"/>
        <v>N/A or No Data</v>
      </c>
      <c r="F1027" s="173">
        <v>0</v>
      </c>
      <c r="G1027" s="173" t="s">
        <v>2376</v>
      </c>
      <c r="H1027" s="173" t="str">
        <f t="shared" si="80"/>
        <v>DLH-APGA-012</v>
      </c>
      <c r="I1027" s="173" t="s">
        <v>2736</v>
      </c>
      <c r="J1027" s="173" t="s">
        <v>11766</v>
      </c>
      <c r="K1027" s="174">
        <v>67</v>
      </c>
      <c r="L1027" s="174">
        <v>37</v>
      </c>
      <c r="M1027" s="174">
        <v>50</v>
      </c>
      <c r="N1027" s="174">
        <v>63</v>
      </c>
      <c r="O1027" s="174">
        <v>63</v>
      </c>
      <c r="P1027" s="173" t="s">
        <v>1562</v>
      </c>
      <c r="Q1027" s="174">
        <v>47</v>
      </c>
      <c r="R1027" s="173" t="s">
        <v>1562</v>
      </c>
      <c r="S1027" s="173" t="s">
        <v>1566</v>
      </c>
      <c r="T1027" s="173">
        <v>86628</v>
      </c>
      <c r="U1027" s="170">
        <f t="shared" si="81"/>
        <v>4071516</v>
      </c>
    </row>
    <row r="1028" spans="1:21" ht="14.25" customHeight="1" x14ac:dyDescent="0.15">
      <c r="A1028" s="173" t="s">
        <v>57</v>
      </c>
      <c r="B1028" s="173" t="s">
        <v>1655</v>
      </c>
      <c r="C1028" s="173" t="str">
        <f t="shared" ref="C1028:C1091" si="82">IF(ISNUMBER(SEARCH("RY",B1028)),"Runway",IF(ISNUMBER(SEARCH("CT",B1028)),"Connecting Taxiway",IF(ISNUMBER(SEARCH("AP",B1028)),"Apron",IF(ISNUMBER(SEARCH("TL",B1028)),"Taxilane",IF(ISNUMBER(SEARCH("PPT",B1028)),"Partial Parallel",IF(ISNUMBER(SEARCH("TW",B1028)),"Taxiway",IF(ISNUMBER(SEARCH("RP",B1028)),"Run-Up",IF(ISNUMBER(SEARCH("RT",B1028)),"Runway Turnaround",IF(ISNUMBER(SEARCH("PT",B1028)),"Parallel Taxiway","Other")))))))))</f>
        <v>Connecting Taxiway</v>
      </c>
      <c r="D1028" s="173" t="str">
        <f t="shared" ref="D1028:D1091" si="83">IF(C1028="Runway",RIGHT(B1028,LEN(B1028)-FIND("Y",B1028)),"N/A or No Data")</f>
        <v>N/A or No Data</v>
      </c>
      <c r="E1028" s="173" t="str">
        <f t="shared" ref="E1028:E1091" si="84">IF(LEN(D1028)=3,_xlfn.CONCAT("0",LEFT(D1028,1),"/",RIGHT(D1028,2)),IF(LEN(D1028)=4,_xlfn.CONCAT(LEFT(D1028,2),"/",RIGHT(D1028,2)),"N/A or No Data"))</f>
        <v>N/A or No Data</v>
      </c>
      <c r="F1028" s="173">
        <v>0</v>
      </c>
      <c r="G1028" s="173" t="s">
        <v>1568</v>
      </c>
      <c r="H1028" s="173" t="str">
        <f t="shared" si="80"/>
        <v>DLH-CTA2-002</v>
      </c>
      <c r="I1028" s="173" t="s">
        <v>2737</v>
      </c>
      <c r="J1028" s="173" t="s">
        <v>11766</v>
      </c>
      <c r="K1028" s="174">
        <v>60</v>
      </c>
      <c r="L1028" s="174">
        <v>46</v>
      </c>
      <c r="M1028" s="174">
        <v>60</v>
      </c>
      <c r="N1028" s="174">
        <v>74</v>
      </c>
      <c r="O1028" s="174">
        <v>74</v>
      </c>
      <c r="P1028" s="173" t="s">
        <v>1562</v>
      </c>
      <c r="Q1028" s="174">
        <v>31</v>
      </c>
      <c r="R1028" s="173" t="s">
        <v>1562</v>
      </c>
      <c r="S1028" s="173" t="s">
        <v>1566</v>
      </c>
      <c r="T1028" s="173">
        <v>41008</v>
      </c>
      <c r="U1028" s="170">
        <f t="shared" si="81"/>
        <v>1271248</v>
      </c>
    </row>
    <row r="1029" spans="1:21" ht="14.25" customHeight="1" x14ac:dyDescent="0.15">
      <c r="A1029" s="173" t="s">
        <v>81</v>
      </c>
      <c r="B1029" s="173" t="s">
        <v>1580</v>
      </c>
      <c r="C1029" s="173" t="str">
        <f t="shared" si="82"/>
        <v>Parallel Taxiway</v>
      </c>
      <c r="D1029" s="173" t="str">
        <f t="shared" si="83"/>
        <v>N/A or No Data</v>
      </c>
      <c r="E1029" s="173" t="str">
        <f t="shared" si="84"/>
        <v>N/A or No Data</v>
      </c>
      <c r="F1029" s="173">
        <v>0</v>
      </c>
      <c r="G1029" s="173" t="s">
        <v>1555</v>
      </c>
      <c r="H1029" s="173" t="str">
        <f t="shared" ref="H1029:H1092" si="85">_xlfn.CONCAT(A1029,"-",B1029,"-",G1029)</f>
        <v>GYL-PTA-001</v>
      </c>
      <c r="I1029" s="173" t="s">
        <v>2738</v>
      </c>
      <c r="J1029" s="173" t="s">
        <v>11766</v>
      </c>
      <c r="K1029" s="174">
        <v>7</v>
      </c>
      <c r="L1029" s="174">
        <v>5</v>
      </c>
      <c r="M1029" s="174">
        <v>11</v>
      </c>
      <c r="N1029" s="174">
        <v>16</v>
      </c>
      <c r="O1029" s="174">
        <v>16</v>
      </c>
      <c r="P1029" s="173" t="s">
        <v>1576</v>
      </c>
      <c r="Q1029" s="174">
        <v>93</v>
      </c>
      <c r="R1029" s="173" t="s">
        <v>1576</v>
      </c>
      <c r="S1029" s="173" t="s">
        <v>1558</v>
      </c>
      <c r="T1029" s="173">
        <v>118158</v>
      </c>
      <c r="U1029" s="170">
        <f t="shared" ref="U1029:U1092" si="86">T1029*Q1029</f>
        <v>10988694</v>
      </c>
    </row>
    <row r="1030" spans="1:21" ht="14.25" customHeight="1" x14ac:dyDescent="0.15">
      <c r="A1030" s="173" t="s">
        <v>227</v>
      </c>
      <c r="B1030" s="173" t="s">
        <v>1681</v>
      </c>
      <c r="C1030" s="173" t="str">
        <f t="shared" si="82"/>
        <v>Partial Parallel</v>
      </c>
      <c r="D1030" s="173" t="str">
        <f t="shared" si="83"/>
        <v>N/A or No Data</v>
      </c>
      <c r="E1030" s="173" t="str">
        <f t="shared" si="84"/>
        <v>N/A or No Data</v>
      </c>
      <c r="F1030" s="173">
        <v>0</v>
      </c>
      <c r="G1030" s="173" t="s">
        <v>1555</v>
      </c>
      <c r="H1030" s="173" t="str">
        <f t="shared" si="85"/>
        <v>SAZ-PPTA-001</v>
      </c>
      <c r="I1030" s="173" t="s">
        <v>2739</v>
      </c>
      <c r="J1030" s="173" t="s">
        <v>11766</v>
      </c>
      <c r="K1030" s="174">
        <v>11</v>
      </c>
      <c r="L1030" s="174">
        <v>8</v>
      </c>
      <c r="M1030" s="174">
        <v>15</v>
      </c>
      <c r="N1030" s="174">
        <v>21</v>
      </c>
      <c r="O1030" s="174">
        <v>21</v>
      </c>
      <c r="P1030" s="173" t="s">
        <v>1579</v>
      </c>
      <c r="Q1030" s="174">
        <v>89</v>
      </c>
      <c r="R1030" s="173" t="s">
        <v>1579</v>
      </c>
      <c r="S1030" s="173" t="s">
        <v>1558</v>
      </c>
      <c r="T1030" s="173">
        <v>90329</v>
      </c>
      <c r="U1030" s="170">
        <f t="shared" si="86"/>
        <v>8039281</v>
      </c>
    </row>
    <row r="1031" spans="1:21" ht="14.25" customHeight="1" x14ac:dyDescent="0.15">
      <c r="A1031" s="173" t="s">
        <v>183</v>
      </c>
      <c r="B1031" s="173" t="s">
        <v>1563</v>
      </c>
      <c r="C1031" s="173" t="str">
        <f t="shared" si="82"/>
        <v>Taxilane</v>
      </c>
      <c r="D1031" s="173" t="str">
        <f t="shared" si="83"/>
        <v>N/A or No Data</v>
      </c>
      <c r="E1031" s="173" t="str">
        <f t="shared" si="84"/>
        <v>N/A or No Data</v>
      </c>
      <c r="F1031" s="173">
        <v>0</v>
      </c>
      <c r="G1031" s="173" t="s">
        <v>1568</v>
      </c>
      <c r="H1031" s="173" t="str">
        <f t="shared" si="85"/>
        <v>PWC-TLA-002</v>
      </c>
      <c r="I1031" s="173" t="s">
        <v>2740</v>
      </c>
      <c r="J1031" s="173" t="s">
        <v>11766</v>
      </c>
      <c r="K1031" s="174">
        <v>7</v>
      </c>
      <c r="L1031" s="174">
        <v>5</v>
      </c>
      <c r="M1031" s="174">
        <v>11</v>
      </c>
      <c r="N1031" s="174">
        <v>16</v>
      </c>
      <c r="O1031" s="174">
        <v>16</v>
      </c>
      <c r="P1031" s="173" t="s">
        <v>1579</v>
      </c>
      <c r="Q1031" s="174">
        <v>93</v>
      </c>
      <c r="R1031" s="173" t="s">
        <v>1579</v>
      </c>
      <c r="S1031" s="173" t="s">
        <v>1558</v>
      </c>
      <c r="T1031" s="173">
        <v>4156</v>
      </c>
      <c r="U1031" s="170">
        <f t="shared" si="86"/>
        <v>386508</v>
      </c>
    </row>
    <row r="1032" spans="1:21" ht="14.25" customHeight="1" x14ac:dyDescent="0.15">
      <c r="A1032" s="173" t="s">
        <v>57</v>
      </c>
      <c r="B1032" s="173" t="s">
        <v>2592</v>
      </c>
      <c r="C1032" s="173" t="str">
        <f t="shared" si="82"/>
        <v>Apron</v>
      </c>
      <c r="D1032" s="173" t="str">
        <f t="shared" si="83"/>
        <v>N/A or No Data</v>
      </c>
      <c r="E1032" s="173" t="str">
        <f t="shared" si="84"/>
        <v>N/A or No Data</v>
      </c>
      <c r="F1032" s="173">
        <v>0</v>
      </c>
      <c r="G1032" s="173" t="s">
        <v>1686</v>
      </c>
      <c r="H1032" s="173" t="str">
        <f t="shared" si="85"/>
        <v>DLH-APGA-006</v>
      </c>
      <c r="I1032" s="173" t="s">
        <v>2741</v>
      </c>
      <c r="J1032" s="173" t="s">
        <v>11766</v>
      </c>
      <c r="K1032" s="174">
        <v>97</v>
      </c>
      <c r="L1032" s="174">
        <v>75</v>
      </c>
      <c r="M1032" s="174">
        <v>83</v>
      </c>
      <c r="N1032" s="174">
        <v>91</v>
      </c>
      <c r="O1032" s="174">
        <v>91</v>
      </c>
      <c r="P1032" s="173" t="s">
        <v>1562</v>
      </c>
      <c r="Q1032" s="174">
        <v>13</v>
      </c>
      <c r="R1032" s="173" t="s">
        <v>1562</v>
      </c>
      <c r="S1032" s="173" t="s">
        <v>1566</v>
      </c>
      <c r="T1032" s="173">
        <v>149246</v>
      </c>
      <c r="U1032" s="170">
        <f t="shared" si="86"/>
        <v>1940198</v>
      </c>
    </row>
    <row r="1033" spans="1:21" ht="14.25" customHeight="1" x14ac:dyDescent="0.15">
      <c r="A1033" s="173" t="s">
        <v>201</v>
      </c>
      <c r="B1033" s="173" t="s">
        <v>1563</v>
      </c>
      <c r="C1033" s="173" t="str">
        <f t="shared" si="82"/>
        <v>Taxilane</v>
      </c>
      <c r="D1033" s="173" t="str">
        <f t="shared" si="83"/>
        <v>N/A or No Data</v>
      </c>
      <c r="E1033" s="173" t="str">
        <f t="shared" si="84"/>
        <v>N/A or No Data</v>
      </c>
      <c r="F1033" s="173">
        <v>0</v>
      </c>
      <c r="G1033" s="173" t="s">
        <v>1581</v>
      </c>
      <c r="H1033" s="173" t="str">
        <f t="shared" si="85"/>
        <v>RST-TLA-003</v>
      </c>
      <c r="I1033" s="173" t="s">
        <v>2742</v>
      </c>
      <c r="J1033" s="173" t="s">
        <v>11766</v>
      </c>
      <c r="K1033" s="174">
        <v>21</v>
      </c>
      <c r="L1033" s="174">
        <v>14</v>
      </c>
      <c r="M1033" s="174">
        <v>24</v>
      </c>
      <c r="N1033" s="174">
        <v>33</v>
      </c>
      <c r="O1033" s="174">
        <v>33</v>
      </c>
      <c r="P1033" s="173" t="s">
        <v>2586</v>
      </c>
      <c r="Q1033" s="174">
        <v>71</v>
      </c>
      <c r="R1033" s="173" t="s">
        <v>2586</v>
      </c>
      <c r="S1033" s="173" t="s">
        <v>1558</v>
      </c>
      <c r="T1033" s="173">
        <v>29463</v>
      </c>
      <c r="U1033" s="170">
        <f t="shared" si="86"/>
        <v>2091873</v>
      </c>
    </row>
    <row r="1034" spans="1:21" ht="14.25" customHeight="1" x14ac:dyDescent="0.15">
      <c r="A1034" s="173" t="s">
        <v>205</v>
      </c>
      <c r="B1034" s="173" t="s">
        <v>1580</v>
      </c>
      <c r="C1034" s="173" t="str">
        <f t="shared" si="82"/>
        <v>Parallel Taxiway</v>
      </c>
      <c r="D1034" s="173" t="str">
        <f t="shared" si="83"/>
        <v>N/A or No Data</v>
      </c>
      <c r="E1034" s="173" t="str">
        <f t="shared" si="84"/>
        <v>N/A or No Data</v>
      </c>
      <c r="F1034" s="173">
        <v>0</v>
      </c>
      <c r="G1034" s="173" t="s">
        <v>1581</v>
      </c>
      <c r="H1034" s="173" t="str">
        <f t="shared" si="85"/>
        <v>ROS-PTA-003</v>
      </c>
      <c r="I1034" s="173" t="s">
        <v>2743</v>
      </c>
      <c r="J1034" s="173" t="s">
        <v>11766</v>
      </c>
      <c r="K1034" s="174">
        <v>0</v>
      </c>
      <c r="L1034" s="174">
        <v>0</v>
      </c>
      <c r="M1034" s="174">
        <v>0</v>
      </c>
      <c r="N1034" s="174">
        <v>0</v>
      </c>
      <c r="O1034" s="174">
        <v>0</v>
      </c>
      <c r="P1034" s="173" t="s">
        <v>1573</v>
      </c>
      <c r="Q1034" s="174">
        <v>100</v>
      </c>
      <c r="R1034" s="173" t="s">
        <v>1573</v>
      </c>
      <c r="S1034" s="173" t="s">
        <v>1558</v>
      </c>
      <c r="T1034" s="173">
        <v>8044</v>
      </c>
      <c r="U1034" s="170">
        <f t="shared" si="86"/>
        <v>804400</v>
      </c>
    </row>
    <row r="1035" spans="1:21" ht="14.25" customHeight="1" x14ac:dyDescent="0.15">
      <c r="A1035" s="173" t="s">
        <v>201</v>
      </c>
      <c r="B1035" s="173" t="s">
        <v>2744</v>
      </c>
      <c r="C1035" s="173" t="str">
        <f t="shared" si="82"/>
        <v>Connecting Taxiway</v>
      </c>
      <c r="D1035" s="173" t="str">
        <f t="shared" si="83"/>
        <v>N/A or No Data</v>
      </c>
      <c r="E1035" s="173" t="str">
        <f t="shared" si="84"/>
        <v>N/A or No Data</v>
      </c>
      <c r="F1035" s="173">
        <v>0</v>
      </c>
      <c r="G1035" s="173" t="s">
        <v>1555</v>
      </c>
      <c r="H1035" s="173" t="str">
        <f t="shared" si="85"/>
        <v>RST-CTH-001</v>
      </c>
      <c r="I1035" s="173" t="s">
        <v>2745</v>
      </c>
      <c r="J1035" s="173" t="s">
        <v>11766</v>
      </c>
      <c r="K1035" s="174">
        <v>50</v>
      </c>
      <c r="L1035" s="174">
        <v>37</v>
      </c>
      <c r="M1035" s="174">
        <v>50</v>
      </c>
      <c r="N1035" s="174">
        <v>65</v>
      </c>
      <c r="O1035" s="174">
        <v>65</v>
      </c>
      <c r="P1035" s="173" t="s">
        <v>2586</v>
      </c>
      <c r="Q1035" s="174">
        <v>46</v>
      </c>
      <c r="R1035" s="173" t="s">
        <v>2586</v>
      </c>
      <c r="S1035" s="173" t="s">
        <v>1566</v>
      </c>
      <c r="T1035" s="173">
        <v>21718</v>
      </c>
      <c r="U1035" s="170">
        <f t="shared" si="86"/>
        <v>999028</v>
      </c>
    </row>
    <row r="1036" spans="1:21" ht="14.25" customHeight="1" x14ac:dyDescent="0.15">
      <c r="A1036" s="173" t="s">
        <v>175</v>
      </c>
      <c r="B1036" s="173" t="s">
        <v>1611</v>
      </c>
      <c r="C1036" s="173" t="str">
        <f t="shared" si="82"/>
        <v>Runway</v>
      </c>
      <c r="D1036" s="173" t="str">
        <f t="shared" si="83"/>
        <v>1331</v>
      </c>
      <c r="E1036" s="173" t="str">
        <f t="shared" si="84"/>
        <v>13/31</v>
      </c>
      <c r="F1036" s="173">
        <v>1</v>
      </c>
      <c r="G1036" s="173" t="s">
        <v>1568</v>
      </c>
      <c r="H1036" s="173" t="str">
        <f t="shared" si="85"/>
        <v>PKD-RY1331-002</v>
      </c>
      <c r="I1036" s="173" t="s">
        <v>2201</v>
      </c>
      <c r="J1036" s="173" t="s">
        <v>11766</v>
      </c>
      <c r="K1036" s="174">
        <v>44</v>
      </c>
      <c r="L1036" s="174">
        <v>32</v>
      </c>
      <c r="M1036" s="174">
        <v>45</v>
      </c>
      <c r="N1036" s="174">
        <v>59</v>
      </c>
      <c r="O1036" s="174">
        <v>59</v>
      </c>
      <c r="P1036" s="173" t="s">
        <v>1579</v>
      </c>
      <c r="Q1036" s="174">
        <v>56</v>
      </c>
      <c r="R1036" s="173" t="s">
        <v>1579</v>
      </c>
      <c r="S1036" s="173" t="s">
        <v>1586</v>
      </c>
      <c r="T1036" s="173">
        <v>53795</v>
      </c>
      <c r="U1036" s="170">
        <f t="shared" si="86"/>
        <v>3012520</v>
      </c>
    </row>
    <row r="1037" spans="1:21" ht="14.25" customHeight="1" x14ac:dyDescent="0.15">
      <c r="A1037" s="173" t="s">
        <v>175</v>
      </c>
      <c r="B1037" s="173" t="s">
        <v>1611</v>
      </c>
      <c r="C1037" s="173" t="str">
        <f t="shared" si="82"/>
        <v>Runway</v>
      </c>
      <c r="D1037" s="173" t="str">
        <f t="shared" si="83"/>
        <v>1331</v>
      </c>
      <c r="E1037" s="173" t="str">
        <f t="shared" si="84"/>
        <v>13/31</v>
      </c>
      <c r="F1037" s="173">
        <v>1</v>
      </c>
      <c r="G1037" s="173" t="s">
        <v>1663</v>
      </c>
      <c r="H1037" s="173" t="str">
        <f t="shared" si="85"/>
        <v>PKD-RY1331-004</v>
      </c>
      <c r="I1037" s="173" t="s">
        <v>2453</v>
      </c>
      <c r="J1037" s="173" t="s">
        <v>11766</v>
      </c>
      <c r="K1037" s="174">
        <v>40</v>
      </c>
      <c r="L1037" s="174">
        <v>29</v>
      </c>
      <c r="M1037" s="174">
        <v>41</v>
      </c>
      <c r="N1037" s="174">
        <v>54</v>
      </c>
      <c r="O1037" s="174">
        <v>54</v>
      </c>
      <c r="P1037" s="173" t="s">
        <v>1579</v>
      </c>
      <c r="Q1037" s="174">
        <v>60</v>
      </c>
      <c r="R1037" s="173" t="s">
        <v>1579</v>
      </c>
      <c r="S1037" s="173" t="s">
        <v>1586</v>
      </c>
      <c r="T1037" s="173">
        <v>174341</v>
      </c>
      <c r="U1037" s="170">
        <f t="shared" si="86"/>
        <v>10460460</v>
      </c>
    </row>
    <row r="1038" spans="1:21" ht="14.25" customHeight="1" x14ac:dyDescent="0.15">
      <c r="A1038" s="173" t="s">
        <v>29</v>
      </c>
      <c r="B1038" s="173" t="s">
        <v>1583</v>
      </c>
      <c r="C1038" s="173" t="str">
        <f t="shared" si="82"/>
        <v>Apron</v>
      </c>
      <c r="D1038" s="173" t="str">
        <f t="shared" si="83"/>
        <v>N/A or No Data</v>
      </c>
      <c r="E1038" s="173" t="str">
        <f t="shared" si="84"/>
        <v>N/A or No Data</v>
      </c>
      <c r="F1038" s="173">
        <v>0</v>
      </c>
      <c r="G1038" s="173" t="s">
        <v>1581</v>
      </c>
      <c r="H1038" s="173" t="str">
        <f t="shared" si="85"/>
        <v>SBU-APA-003</v>
      </c>
      <c r="I1038" s="173" t="s">
        <v>2749</v>
      </c>
      <c r="J1038" s="173" t="s">
        <v>11766</v>
      </c>
      <c r="K1038" s="174">
        <v>0</v>
      </c>
      <c r="L1038" s="174">
        <v>0</v>
      </c>
      <c r="M1038" s="174">
        <v>0</v>
      </c>
      <c r="N1038" s="174">
        <v>0</v>
      </c>
      <c r="O1038" s="174">
        <v>0</v>
      </c>
      <c r="P1038" s="173" t="s">
        <v>1626</v>
      </c>
      <c r="Q1038" s="174">
        <v>100</v>
      </c>
      <c r="R1038" s="173" t="s">
        <v>1626</v>
      </c>
      <c r="S1038" s="173" t="s">
        <v>1558</v>
      </c>
      <c r="T1038" s="173">
        <v>49525</v>
      </c>
      <c r="U1038" s="170">
        <f t="shared" si="86"/>
        <v>4952500</v>
      </c>
    </row>
    <row r="1039" spans="1:21" ht="14.25" customHeight="1" x14ac:dyDescent="0.15">
      <c r="A1039" s="173" t="s">
        <v>201</v>
      </c>
      <c r="B1039" s="173" t="s">
        <v>2202</v>
      </c>
      <c r="C1039" s="173" t="str">
        <f t="shared" si="82"/>
        <v>Taxilane</v>
      </c>
      <c r="D1039" s="173" t="str">
        <f t="shared" si="83"/>
        <v>N/A or No Data</v>
      </c>
      <c r="E1039" s="173" t="str">
        <f t="shared" si="84"/>
        <v>N/A or No Data</v>
      </c>
      <c r="F1039" s="173">
        <v>0</v>
      </c>
      <c r="G1039" s="173" t="s">
        <v>1568</v>
      </c>
      <c r="H1039" s="173" t="str">
        <f t="shared" si="85"/>
        <v>RST-TLC-002</v>
      </c>
      <c r="I1039" s="173" t="s">
        <v>2750</v>
      </c>
      <c r="J1039" s="173" t="s">
        <v>11766</v>
      </c>
      <c r="K1039" s="174">
        <v>60</v>
      </c>
      <c r="L1039" s="174">
        <v>46</v>
      </c>
      <c r="M1039" s="174">
        <v>60</v>
      </c>
      <c r="N1039" s="174">
        <v>74</v>
      </c>
      <c r="O1039" s="174">
        <v>74</v>
      </c>
      <c r="P1039" s="173" t="s">
        <v>2586</v>
      </c>
      <c r="Q1039" s="174">
        <v>0</v>
      </c>
      <c r="R1039" s="173" t="s">
        <v>2586</v>
      </c>
      <c r="S1039" s="173" t="s">
        <v>1566</v>
      </c>
      <c r="T1039" s="173">
        <v>19834</v>
      </c>
      <c r="U1039" s="170">
        <f t="shared" si="86"/>
        <v>0</v>
      </c>
    </row>
    <row r="1040" spans="1:21" ht="14.25" customHeight="1" x14ac:dyDescent="0.15">
      <c r="A1040" s="173" t="s">
        <v>263</v>
      </c>
      <c r="B1040" s="173" t="s">
        <v>1681</v>
      </c>
      <c r="C1040" s="173" t="str">
        <f t="shared" si="82"/>
        <v>Partial Parallel</v>
      </c>
      <c r="D1040" s="173" t="str">
        <f t="shared" si="83"/>
        <v>N/A or No Data</v>
      </c>
      <c r="E1040" s="173" t="str">
        <f t="shared" si="84"/>
        <v>N/A or No Data</v>
      </c>
      <c r="F1040" s="173">
        <v>0</v>
      </c>
      <c r="G1040" s="173" t="s">
        <v>1581</v>
      </c>
      <c r="H1040" s="173" t="str">
        <f t="shared" si="85"/>
        <v>ONA-PPTA-003</v>
      </c>
      <c r="I1040" s="173" t="s">
        <v>2751</v>
      </c>
      <c r="J1040" s="173" t="s">
        <v>11766</v>
      </c>
      <c r="K1040" s="174">
        <v>0</v>
      </c>
      <c r="L1040" s="174">
        <v>0</v>
      </c>
      <c r="M1040" s="174">
        <v>0</v>
      </c>
      <c r="N1040" s="174">
        <v>0</v>
      </c>
      <c r="O1040" s="174">
        <v>0</v>
      </c>
      <c r="P1040" s="173" t="s">
        <v>1596</v>
      </c>
      <c r="Q1040" s="174">
        <v>100</v>
      </c>
      <c r="R1040" s="173" t="s">
        <v>1596</v>
      </c>
      <c r="S1040" s="173" t="s">
        <v>1558</v>
      </c>
      <c r="T1040" s="173">
        <v>44187</v>
      </c>
      <c r="U1040" s="170">
        <f t="shared" si="86"/>
        <v>4418700</v>
      </c>
    </row>
    <row r="1041" spans="1:21" ht="14.25" customHeight="1" x14ac:dyDescent="0.15">
      <c r="A1041" s="173" t="s">
        <v>57</v>
      </c>
      <c r="B1041" s="173" t="s">
        <v>2592</v>
      </c>
      <c r="C1041" s="173" t="str">
        <f t="shared" si="82"/>
        <v>Apron</v>
      </c>
      <c r="D1041" s="173" t="str">
        <f t="shared" si="83"/>
        <v>N/A or No Data</v>
      </c>
      <c r="E1041" s="173" t="str">
        <f t="shared" si="84"/>
        <v>N/A or No Data</v>
      </c>
      <c r="F1041" s="173">
        <v>0</v>
      </c>
      <c r="G1041" s="173" t="s">
        <v>2570</v>
      </c>
      <c r="H1041" s="173" t="str">
        <f t="shared" si="85"/>
        <v>DLH-APGA-011</v>
      </c>
      <c r="I1041" s="173" t="s">
        <v>2752</v>
      </c>
      <c r="J1041" s="173" t="s">
        <v>11766</v>
      </c>
      <c r="K1041" s="174">
        <v>37</v>
      </c>
      <c r="L1041" s="174">
        <v>27</v>
      </c>
      <c r="M1041" s="174">
        <v>38</v>
      </c>
      <c r="N1041" s="174">
        <v>51</v>
      </c>
      <c r="O1041" s="174">
        <v>51</v>
      </c>
      <c r="P1041" s="173" t="s">
        <v>1562</v>
      </c>
      <c r="Q1041" s="174">
        <v>62</v>
      </c>
      <c r="R1041" s="173" t="s">
        <v>1562</v>
      </c>
      <c r="S1041" s="173" t="s">
        <v>1586</v>
      </c>
      <c r="T1041" s="173">
        <v>35461</v>
      </c>
      <c r="U1041" s="170">
        <f t="shared" si="86"/>
        <v>2198582</v>
      </c>
    </row>
    <row r="1042" spans="1:21" ht="14.25" customHeight="1" x14ac:dyDescent="0.15">
      <c r="A1042" s="173" t="s">
        <v>57</v>
      </c>
      <c r="B1042" s="173" t="s">
        <v>2592</v>
      </c>
      <c r="C1042" s="173" t="str">
        <f t="shared" si="82"/>
        <v>Apron</v>
      </c>
      <c r="D1042" s="173" t="str">
        <f t="shared" si="83"/>
        <v>N/A or No Data</v>
      </c>
      <c r="E1042" s="173" t="str">
        <f t="shared" si="84"/>
        <v>N/A or No Data</v>
      </c>
      <c r="F1042" s="173">
        <v>0</v>
      </c>
      <c r="G1042" s="173" t="s">
        <v>1581</v>
      </c>
      <c r="H1042" s="173" t="str">
        <f t="shared" si="85"/>
        <v>DLH-APGA-003</v>
      </c>
      <c r="I1042" s="173" t="s">
        <v>2753</v>
      </c>
      <c r="J1042" s="173" t="s">
        <v>11766</v>
      </c>
      <c r="K1042" s="174">
        <v>68</v>
      </c>
      <c r="L1042" s="174">
        <v>54</v>
      </c>
      <c r="M1042" s="174">
        <v>67</v>
      </c>
      <c r="N1042" s="174">
        <v>81</v>
      </c>
      <c r="O1042" s="174">
        <v>81</v>
      </c>
      <c r="P1042" s="173" t="s">
        <v>1562</v>
      </c>
      <c r="Q1042" s="174">
        <v>32</v>
      </c>
      <c r="R1042" s="173" t="s">
        <v>1562</v>
      </c>
      <c r="S1042" s="173" t="s">
        <v>1566</v>
      </c>
      <c r="T1042" s="173">
        <v>228917</v>
      </c>
      <c r="U1042" s="170">
        <f t="shared" si="86"/>
        <v>7325344</v>
      </c>
    </row>
    <row r="1043" spans="1:21" ht="14.25" customHeight="1" x14ac:dyDescent="0.15">
      <c r="A1043" s="173" t="s">
        <v>117</v>
      </c>
      <c r="B1043" s="173" t="s">
        <v>1694</v>
      </c>
      <c r="C1043" s="173" t="str">
        <f t="shared" si="82"/>
        <v>Connecting Taxiway</v>
      </c>
      <c r="D1043" s="173" t="str">
        <f t="shared" si="83"/>
        <v>N/A or No Data</v>
      </c>
      <c r="E1043" s="173" t="str">
        <f t="shared" si="84"/>
        <v>N/A or No Data</v>
      </c>
      <c r="F1043" s="173">
        <v>0</v>
      </c>
      <c r="G1043" s="173" t="s">
        <v>1555</v>
      </c>
      <c r="H1043" s="173" t="str">
        <f t="shared" si="85"/>
        <v>LJF-CTA4-001</v>
      </c>
      <c r="I1043" s="173" t="s">
        <v>2754</v>
      </c>
      <c r="J1043" s="173" t="s">
        <v>11766</v>
      </c>
      <c r="K1043" s="174">
        <v>3</v>
      </c>
      <c r="L1043" s="174">
        <v>2</v>
      </c>
      <c r="M1043" s="174">
        <v>8</v>
      </c>
      <c r="N1043" s="174">
        <v>12</v>
      </c>
      <c r="O1043" s="174">
        <v>12</v>
      </c>
      <c r="P1043" s="173" t="s">
        <v>1576</v>
      </c>
      <c r="Q1043" s="174">
        <v>97</v>
      </c>
      <c r="R1043" s="173" t="s">
        <v>1576</v>
      </c>
      <c r="S1043" s="173" t="s">
        <v>1558</v>
      </c>
      <c r="T1043" s="173">
        <v>14581</v>
      </c>
      <c r="U1043" s="170">
        <f t="shared" si="86"/>
        <v>1414357</v>
      </c>
    </row>
    <row r="1044" spans="1:21" ht="14.25" customHeight="1" x14ac:dyDescent="0.15">
      <c r="A1044" s="173" t="s">
        <v>201</v>
      </c>
      <c r="B1044" s="173" t="s">
        <v>1563</v>
      </c>
      <c r="C1044" s="173" t="str">
        <f t="shared" si="82"/>
        <v>Taxilane</v>
      </c>
      <c r="D1044" s="173" t="str">
        <f t="shared" si="83"/>
        <v>N/A or No Data</v>
      </c>
      <c r="E1044" s="173" t="str">
        <f t="shared" si="84"/>
        <v>N/A or No Data</v>
      </c>
      <c r="F1044" s="173">
        <v>0</v>
      </c>
      <c r="G1044" s="173" t="s">
        <v>1555</v>
      </c>
      <c r="H1044" s="173" t="str">
        <f t="shared" si="85"/>
        <v>RST-TLA-001</v>
      </c>
      <c r="I1044" s="173" t="s">
        <v>2755</v>
      </c>
      <c r="J1044" s="173" t="s">
        <v>11766</v>
      </c>
      <c r="K1044" s="174">
        <v>26</v>
      </c>
      <c r="L1044" s="174">
        <v>18</v>
      </c>
      <c r="M1044" s="174">
        <v>28</v>
      </c>
      <c r="N1044" s="174">
        <v>39</v>
      </c>
      <c r="O1044" s="174">
        <v>39</v>
      </c>
      <c r="P1044" s="173" t="s">
        <v>2586</v>
      </c>
      <c r="Q1044" s="174">
        <v>74</v>
      </c>
      <c r="R1044" s="173" t="s">
        <v>2586</v>
      </c>
      <c r="S1044" s="173" t="s">
        <v>1558</v>
      </c>
      <c r="T1044" s="173">
        <v>13886</v>
      </c>
      <c r="U1044" s="170">
        <f t="shared" si="86"/>
        <v>1027564</v>
      </c>
    </row>
    <row r="1045" spans="1:21" ht="14.25" customHeight="1" x14ac:dyDescent="0.15">
      <c r="A1045" s="173" t="s">
        <v>227</v>
      </c>
      <c r="B1045" s="173" t="s">
        <v>1563</v>
      </c>
      <c r="C1045" s="173" t="str">
        <f t="shared" si="82"/>
        <v>Taxilane</v>
      </c>
      <c r="D1045" s="173" t="str">
        <f t="shared" si="83"/>
        <v>N/A or No Data</v>
      </c>
      <c r="E1045" s="173" t="str">
        <f t="shared" si="84"/>
        <v>N/A or No Data</v>
      </c>
      <c r="F1045" s="173">
        <v>0</v>
      </c>
      <c r="G1045" s="173" t="s">
        <v>1581</v>
      </c>
      <c r="H1045" s="173" t="str">
        <f t="shared" si="85"/>
        <v>SAZ-TLA-003</v>
      </c>
      <c r="I1045" s="173" t="s">
        <v>2756</v>
      </c>
      <c r="J1045" s="173" t="s">
        <v>11766</v>
      </c>
      <c r="K1045" s="174">
        <v>11</v>
      </c>
      <c r="L1045" s="174">
        <v>8</v>
      </c>
      <c r="M1045" s="174">
        <v>15</v>
      </c>
      <c r="N1045" s="174">
        <v>21</v>
      </c>
      <c r="O1045" s="174">
        <v>21</v>
      </c>
      <c r="P1045" s="173" t="s">
        <v>1579</v>
      </c>
      <c r="Q1045" s="174">
        <v>89</v>
      </c>
      <c r="R1045" s="173" t="s">
        <v>1579</v>
      </c>
      <c r="S1045" s="173" t="s">
        <v>1558</v>
      </c>
      <c r="T1045" s="173">
        <v>13631</v>
      </c>
      <c r="U1045" s="170">
        <f t="shared" si="86"/>
        <v>1213159</v>
      </c>
    </row>
    <row r="1046" spans="1:21" ht="14.25" customHeight="1" x14ac:dyDescent="0.15">
      <c r="A1046" s="173" t="s">
        <v>57</v>
      </c>
      <c r="B1046" s="173" t="s">
        <v>1580</v>
      </c>
      <c r="C1046" s="173" t="str">
        <f t="shared" si="82"/>
        <v>Parallel Taxiway</v>
      </c>
      <c r="D1046" s="173" t="str">
        <f t="shared" si="83"/>
        <v>N/A or No Data</v>
      </c>
      <c r="E1046" s="173" t="str">
        <f t="shared" si="84"/>
        <v>N/A or No Data</v>
      </c>
      <c r="F1046" s="173">
        <v>0</v>
      </c>
      <c r="G1046" s="173" t="s">
        <v>1555</v>
      </c>
      <c r="H1046" s="173" t="str">
        <f t="shared" si="85"/>
        <v>DLH-PTA-001</v>
      </c>
      <c r="I1046" s="173" t="s">
        <v>2757</v>
      </c>
      <c r="J1046" s="173" t="s">
        <v>11766</v>
      </c>
      <c r="K1046" s="174">
        <v>60</v>
      </c>
      <c r="L1046" s="174">
        <v>46</v>
      </c>
      <c r="M1046" s="174">
        <v>60</v>
      </c>
      <c r="N1046" s="174">
        <v>74</v>
      </c>
      <c r="O1046" s="174">
        <v>74</v>
      </c>
      <c r="P1046" s="173" t="s">
        <v>1562</v>
      </c>
      <c r="Q1046" s="174">
        <v>32</v>
      </c>
      <c r="R1046" s="173" t="s">
        <v>1562</v>
      </c>
      <c r="S1046" s="173" t="s">
        <v>1566</v>
      </c>
      <c r="T1046" s="173">
        <v>165372</v>
      </c>
      <c r="U1046" s="170">
        <f t="shared" si="86"/>
        <v>5291904</v>
      </c>
    </row>
    <row r="1047" spans="1:21" ht="14.25" customHeight="1" x14ac:dyDescent="0.15">
      <c r="A1047" s="173" t="s">
        <v>193</v>
      </c>
      <c r="B1047" s="173" t="s">
        <v>1627</v>
      </c>
      <c r="C1047" s="173" t="str">
        <f t="shared" si="82"/>
        <v>Connecting Taxiway</v>
      </c>
      <c r="D1047" s="173" t="str">
        <f t="shared" si="83"/>
        <v>N/A or No Data</v>
      </c>
      <c r="E1047" s="173" t="str">
        <f t="shared" si="84"/>
        <v>N/A or No Data</v>
      </c>
      <c r="F1047" s="173">
        <v>0</v>
      </c>
      <c r="G1047" s="173" t="s">
        <v>1568</v>
      </c>
      <c r="H1047" s="173" t="str">
        <f t="shared" si="85"/>
        <v>D81-CTA-002</v>
      </c>
      <c r="I1047" s="173" t="s">
        <v>2758</v>
      </c>
      <c r="J1047" s="173" t="s">
        <v>11766</v>
      </c>
      <c r="K1047" s="174">
        <v>24</v>
      </c>
      <c r="L1047" s="174">
        <v>17</v>
      </c>
      <c r="M1047" s="174">
        <v>26</v>
      </c>
      <c r="N1047" s="174">
        <v>36</v>
      </c>
      <c r="O1047" s="174">
        <v>36</v>
      </c>
      <c r="P1047" s="173" t="s">
        <v>1579</v>
      </c>
      <c r="Q1047" s="174">
        <v>76</v>
      </c>
      <c r="R1047" s="173" t="s">
        <v>1579</v>
      </c>
      <c r="S1047" s="173" t="s">
        <v>1558</v>
      </c>
      <c r="T1047" s="173">
        <v>2445</v>
      </c>
      <c r="U1047" s="170">
        <f t="shared" si="86"/>
        <v>185820</v>
      </c>
    </row>
    <row r="1048" spans="1:21" ht="14.25" customHeight="1" x14ac:dyDescent="0.15">
      <c r="A1048" s="173" t="s">
        <v>175</v>
      </c>
      <c r="B1048" s="173" t="s">
        <v>1942</v>
      </c>
      <c r="C1048" s="173" t="str">
        <f t="shared" si="82"/>
        <v>Partial Parallel</v>
      </c>
      <c r="D1048" s="173" t="str">
        <f t="shared" si="83"/>
        <v>N/A or No Data</v>
      </c>
      <c r="E1048" s="173" t="str">
        <f t="shared" si="84"/>
        <v>N/A or No Data</v>
      </c>
      <c r="F1048" s="173">
        <v>0</v>
      </c>
      <c r="G1048" s="173" t="s">
        <v>1555</v>
      </c>
      <c r="H1048" s="173" t="str">
        <f t="shared" si="85"/>
        <v>PKD-PPTB-001</v>
      </c>
      <c r="I1048" s="173" t="s">
        <v>2759</v>
      </c>
      <c r="J1048" s="173" t="s">
        <v>11766</v>
      </c>
      <c r="K1048" s="174">
        <v>2</v>
      </c>
      <c r="L1048" s="174">
        <v>2</v>
      </c>
      <c r="M1048" s="174">
        <v>8</v>
      </c>
      <c r="N1048" s="174">
        <v>11</v>
      </c>
      <c r="O1048" s="174">
        <v>11</v>
      </c>
      <c r="P1048" s="173" t="s">
        <v>1579</v>
      </c>
      <c r="Q1048" s="174">
        <v>98</v>
      </c>
      <c r="R1048" s="173" t="s">
        <v>1579</v>
      </c>
      <c r="S1048" s="173" t="s">
        <v>1558</v>
      </c>
      <c r="T1048" s="173">
        <v>65792</v>
      </c>
      <c r="U1048" s="170">
        <f t="shared" si="86"/>
        <v>6447616</v>
      </c>
    </row>
    <row r="1049" spans="1:21" ht="14.25" customHeight="1" x14ac:dyDescent="0.15">
      <c r="A1049" s="173" t="s">
        <v>201</v>
      </c>
      <c r="B1049" s="173" t="s">
        <v>1637</v>
      </c>
      <c r="C1049" s="173" t="str">
        <f t="shared" si="82"/>
        <v>Apron</v>
      </c>
      <c r="D1049" s="173" t="str">
        <f t="shared" si="83"/>
        <v>N/A or No Data</v>
      </c>
      <c r="E1049" s="173" t="str">
        <f t="shared" si="84"/>
        <v>N/A or No Data</v>
      </c>
      <c r="F1049" s="173">
        <v>0</v>
      </c>
      <c r="G1049" s="173" t="s">
        <v>1568</v>
      </c>
      <c r="H1049" s="173" t="str">
        <f t="shared" si="85"/>
        <v>RST-APB-002</v>
      </c>
      <c r="I1049" s="173" t="s">
        <v>2760</v>
      </c>
      <c r="J1049" s="173" t="s">
        <v>11766</v>
      </c>
      <c r="K1049" s="174">
        <v>32</v>
      </c>
      <c r="L1049" s="174">
        <v>23</v>
      </c>
      <c r="M1049" s="174">
        <v>34</v>
      </c>
      <c r="N1049" s="174">
        <v>46</v>
      </c>
      <c r="O1049" s="174">
        <v>46</v>
      </c>
      <c r="P1049" s="173" t="s">
        <v>2586</v>
      </c>
      <c r="Q1049" s="174">
        <v>66</v>
      </c>
      <c r="R1049" s="173" t="s">
        <v>2586</v>
      </c>
      <c r="S1049" s="173" t="s">
        <v>1586</v>
      </c>
      <c r="T1049" s="173">
        <v>133146</v>
      </c>
      <c r="U1049" s="170">
        <f t="shared" si="86"/>
        <v>8787636</v>
      </c>
    </row>
    <row r="1050" spans="1:21" ht="14.25" customHeight="1" x14ac:dyDescent="0.15">
      <c r="A1050" s="173" t="s">
        <v>107</v>
      </c>
      <c r="B1050" s="173" t="s">
        <v>1637</v>
      </c>
      <c r="C1050" s="173" t="str">
        <f t="shared" si="82"/>
        <v>Apron</v>
      </c>
      <c r="D1050" s="173" t="str">
        <f t="shared" si="83"/>
        <v>N/A or No Data</v>
      </c>
      <c r="E1050" s="173" t="str">
        <f t="shared" si="84"/>
        <v>N/A or No Data</v>
      </c>
      <c r="F1050" s="173">
        <v>0</v>
      </c>
      <c r="G1050" s="173" t="s">
        <v>1581</v>
      </c>
      <c r="H1050" s="173" t="str">
        <f t="shared" si="85"/>
        <v>HCD-APB-003</v>
      </c>
      <c r="I1050" s="173" t="s">
        <v>2761</v>
      </c>
      <c r="J1050" s="173" t="s">
        <v>11766</v>
      </c>
      <c r="K1050" s="174">
        <v>8</v>
      </c>
      <c r="L1050" s="174">
        <v>0</v>
      </c>
      <c r="M1050" s="174">
        <v>0</v>
      </c>
      <c r="N1050" s="174">
        <v>1</v>
      </c>
      <c r="O1050" s="174">
        <v>1</v>
      </c>
      <c r="P1050" s="173" t="s">
        <v>1576</v>
      </c>
      <c r="Q1050" s="174">
        <v>98</v>
      </c>
      <c r="R1050" s="173" t="s">
        <v>1576</v>
      </c>
      <c r="S1050" s="173" t="s">
        <v>1558</v>
      </c>
      <c r="T1050" s="173">
        <v>15608</v>
      </c>
      <c r="U1050" s="170">
        <f t="shared" si="86"/>
        <v>1529584</v>
      </c>
    </row>
    <row r="1051" spans="1:21" ht="14.25" customHeight="1" x14ac:dyDescent="0.15">
      <c r="A1051" s="173" t="s">
        <v>263</v>
      </c>
      <c r="B1051" s="173" t="s">
        <v>1655</v>
      </c>
      <c r="C1051" s="173" t="str">
        <f t="shared" si="82"/>
        <v>Connecting Taxiway</v>
      </c>
      <c r="D1051" s="173" t="str">
        <f t="shared" si="83"/>
        <v>N/A or No Data</v>
      </c>
      <c r="E1051" s="173" t="str">
        <f t="shared" si="84"/>
        <v>N/A or No Data</v>
      </c>
      <c r="F1051" s="173">
        <v>0</v>
      </c>
      <c r="G1051" s="173" t="s">
        <v>1568</v>
      </c>
      <c r="H1051" s="173" t="str">
        <f t="shared" si="85"/>
        <v>ONA-CTA2-002</v>
      </c>
      <c r="I1051" s="173" t="s">
        <v>2762</v>
      </c>
      <c r="J1051" s="173" t="s">
        <v>11766</v>
      </c>
      <c r="K1051" s="174">
        <v>6</v>
      </c>
      <c r="L1051" s="174">
        <v>4</v>
      </c>
      <c r="M1051" s="174">
        <v>11</v>
      </c>
      <c r="N1051" s="174">
        <v>15</v>
      </c>
      <c r="O1051" s="174">
        <v>15</v>
      </c>
      <c r="P1051" s="173" t="s">
        <v>1596</v>
      </c>
      <c r="Q1051" s="174">
        <v>94</v>
      </c>
      <c r="R1051" s="173" t="s">
        <v>1596</v>
      </c>
      <c r="S1051" s="173" t="s">
        <v>1558</v>
      </c>
      <c r="T1051" s="173">
        <v>6162</v>
      </c>
      <c r="U1051" s="170">
        <f t="shared" si="86"/>
        <v>579228</v>
      </c>
    </row>
    <row r="1052" spans="1:21" ht="14.25" customHeight="1" x14ac:dyDescent="0.15">
      <c r="A1052" s="173" t="s">
        <v>5</v>
      </c>
      <c r="B1052" s="173" t="s">
        <v>1554</v>
      </c>
      <c r="C1052" s="173" t="str">
        <f t="shared" si="82"/>
        <v>Taxilane</v>
      </c>
      <c r="D1052" s="173" t="str">
        <f t="shared" si="83"/>
        <v>N/A or No Data</v>
      </c>
      <c r="E1052" s="173" t="str">
        <f t="shared" si="84"/>
        <v>N/A or No Data</v>
      </c>
      <c r="F1052" s="173">
        <v>0</v>
      </c>
      <c r="G1052" s="173" t="s">
        <v>1555</v>
      </c>
      <c r="H1052" s="173" t="str">
        <f t="shared" si="85"/>
        <v>AIT-TLF-001</v>
      </c>
      <c r="I1052" s="173" t="s">
        <v>2763</v>
      </c>
      <c r="J1052" s="173" t="s">
        <v>11766</v>
      </c>
      <c r="K1052" s="174">
        <v>2</v>
      </c>
      <c r="L1052" s="174">
        <v>2</v>
      </c>
      <c r="M1052" s="174">
        <v>8</v>
      </c>
      <c r="N1052" s="174">
        <v>11</v>
      </c>
      <c r="O1052" s="174">
        <v>11</v>
      </c>
      <c r="P1052" s="173" t="s">
        <v>1579</v>
      </c>
      <c r="Q1052" s="174">
        <v>98</v>
      </c>
      <c r="R1052" s="173" t="s">
        <v>1579</v>
      </c>
      <c r="S1052" s="173" t="s">
        <v>1558</v>
      </c>
      <c r="T1052" s="173">
        <v>5976</v>
      </c>
      <c r="U1052" s="170">
        <f t="shared" si="86"/>
        <v>585648</v>
      </c>
    </row>
    <row r="1053" spans="1:21" ht="14.25" customHeight="1" x14ac:dyDescent="0.15">
      <c r="A1053" s="173" t="s">
        <v>57</v>
      </c>
      <c r="B1053" s="173" t="s">
        <v>2592</v>
      </c>
      <c r="C1053" s="173" t="str">
        <f t="shared" si="82"/>
        <v>Apron</v>
      </c>
      <c r="D1053" s="173" t="str">
        <f t="shared" si="83"/>
        <v>N/A or No Data</v>
      </c>
      <c r="E1053" s="173" t="str">
        <f t="shared" si="84"/>
        <v>N/A or No Data</v>
      </c>
      <c r="F1053" s="173">
        <v>0</v>
      </c>
      <c r="G1053" s="173" t="s">
        <v>1828</v>
      </c>
      <c r="H1053" s="173" t="str">
        <f t="shared" si="85"/>
        <v>DLH-APGA-005</v>
      </c>
      <c r="I1053" s="173" t="s">
        <v>2764</v>
      </c>
      <c r="J1053" s="173" t="s">
        <v>11766</v>
      </c>
      <c r="K1053" s="174">
        <v>10</v>
      </c>
      <c r="L1053" s="174">
        <v>7</v>
      </c>
      <c r="M1053" s="174">
        <v>14</v>
      </c>
      <c r="N1053" s="174">
        <v>20</v>
      </c>
      <c r="O1053" s="174">
        <v>20</v>
      </c>
      <c r="P1053" s="173" t="s">
        <v>1562</v>
      </c>
      <c r="Q1053" s="174">
        <v>87</v>
      </c>
      <c r="R1053" s="173" t="s">
        <v>1562</v>
      </c>
      <c r="S1053" s="173" t="s">
        <v>1558</v>
      </c>
      <c r="T1053" s="173">
        <v>11043</v>
      </c>
      <c r="U1053" s="170">
        <f t="shared" si="86"/>
        <v>960741</v>
      </c>
    </row>
    <row r="1054" spans="1:21" ht="14.25" customHeight="1" x14ac:dyDescent="0.15">
      <c r="A1054" s="173" t="s">
        <v>223</v>
      </c>
      <c r="B1054" s="173" t="s">
        <v>1583</v>
      </c>
      <c r="C1054" s="173" t="str">
        <f t="shared" si="82"/>
        <v>Apron</v>
      </c>
      <c r="D1054" s="173" t="str">
        <f t="shared" si="83"/>
        <v>N/A or No Data</v>
      </c>
      <c r="E1054" s="173" t="str">
        <f t="shared" si="84"/>
        <v>N/A or No Data</v>
      </c>
      <c r="F1054" s="173">
        <v>0</v>
      </c>
      <c r="G1054" s="173" t="s">
        <v>1568</v>
      </c>
      <c r="H1054" s="173" t="str">
        <f t="shared" si="85"/>
        <v>SGS-APA-002</v>
      </c>
      <c r="I1054" s="173" t="s">
        <v>2765</v>
      </c>
      <c r="J1054" s="173" t="s">
        <v>11766</v>
      </c>
      <c r="K1054" s="174">
        <v>0</v>
      </c>
      <c r="L1054" s="174">
        <v>0</v>
      </c>
      <c r="M1054" s="174">
        <v>0</v>
      </c>
      <c r="N1054" s="174">
        <v>0</v>
      </c>
      <c r="O1054" s="174">
        <v>0</v>
      </c>
      <c r="P1054" s="173" t="s">
        <v>1631</v>
      </c>
      <c r="Q1054" s="174">
        <v>100</v>
      </c>
      <c r="R1054" s="173" t="s">
        <v>1631</v>
      </c>
      <c r="S1054" s="173" t="s">
        <v>1558</v>
      </c>
      <c r="T1054" s="173">
        <v>15079</v>
      </c>
      <c r="U1054" s="170">
        <f t="shared" si="86"/>
        <v>1507900</v>
      </c>
    </row>
    <row r="1055" spans="1:21" ht="14.25" customHeight="1" x14ac:dyDescent="0.15">
      <c r="A1055" s="173" t="s">
        <v>201</v>
      </c>
      <c r="B1055" s="173" t="s">
        <v>2202</v>
      </c>
      <c r="C1055" s="173" t="str">
        <f t="shared" si="82"/>
        <v>Taxilane</v>
      </c>
      <c r="D1055" s="173" t="str">
        <f t="shared" si="83"/>
        <v>N/A or No Data</v>
      </c>
      <c r="E1055" s="173" t="str">
        <f t="shared" si="84"/>
        <v>N/A or No Data</v>
      </c>
      <c r="F1055" s="173">
        <v>0</v>
      </c>
      <c r="G1055" s="173" t="s">
        <v>1555</v>
      </c>
      <c r="H1055" s="173" t="str">
        <f t="shared" si="85"/>
        <v>RST-TLC-001</v>
      </c>
      <c r="I1055" s="173" t="s">
        <v>2766</v>
      </c>
      <c r="J1055" s="173" t="s">
        <v>11766</v>
      </c>
      <c r="K1055" s="174">
        <v>51</v>
      </c>
      <c r="L1055" s="174">
        <v>38</v>
      </c>
      <c r="M1055" s="174">
        <v>51</v>
      </c>
      <c r="N1055" s="174">
        <v>66</v>
      </c>
      <c r="O1055" s="174">
        <v>66</v>
      </c>
      <c r="P1055" s="173" t="s">
        <v>2586</v>
      </c>
      <c r="Q1055" s="174">
        <v>25</v>
      </c>
      <c r="R1055" s="173" t="s">
        <v>2586</v>
      </c>
      <c r="S1055" s="173" t="s">
        <v>1566</v>
      </c>
      <c r="T1055" s="173">
        <v>9675</v>
      </c>
      <c r="U1055" s="170">
        <f t="shared" si="86"/>
        <v>241875</v>
      </c>
    </row>
    <row r="1056" spans="1:21" ht="14.25" customHeight="1" x14ac:dyDescent="0.15">
      <c r="A1056" s="173" t="s">
        <v>57</v>
      </c>
      <c r="B1056" s="173" t="s">
        <v>1580</v>
      </c>
      <c r="C1056" s="173" t="str">
        <f t="shared" si="82"/>
        <v>Parallel Taxiway</v>
      </c>
      <c r="D1056" s="173" t="str">
        <f t="shared" si="83"/>
        <v>N/A or No Data</v>
      </c>
      <c r="E1056" s="173" t="str">
        <f t="shared" si="84"/>
        <v>N/A or No Data</v>
      </c>
      <c r="F1056" s="173">
        <v>0</v>
      </c>
      <c r="G1056" s="173" t="s">
        <v>1663</v>
      </c>
      <c r="H1056" s="173" t="str">
        <f t="shared" si="85"/>
        <v>DLH-PTA-004</v>
      </c>
      <c r="I1056" s="173" t="s">
        <v>2767</v>
      </c>
      <c r="J1056" s="173" t="s">
        <v>11766</v>
      </c>
      <c r="K1056" s="174">
        <v>30</v>
      </c>
      <c r="L1056" s="174">
        <v>21</v>
      </c>
      <c r="M1056" s="174">
        <v>32</v>
      </c>
      <c r="N1056" s="174">
        <v>43</v>
      </c>
      <c r="O1056" s="174">
        <v>43</v>
      </c>
      <c r="P1056" s="173" t="s">
        <v>1562</v>
      </c>
      <c r="Q1056" s="174">
        <v>70</v>
      </c>
      <c r="R1056" s="173" t="s">
        <v>1562</v>
      </c>
      <c r="S1056" s="173" t="s">
        <v>1586</v>
      </c>
      <c r="T1056" s="173">
        <v>5906</v>
      </c>
      <c r="U1056" s="170">
        <f t="shared" si="86"/>
        <v>413420</v>
      </c>
    </row>
    <row r="1057" spans="1:21" ht="14.25" customHeight="1" x14ac:dyDescent="0.15">
      <c r="A1057" s="173" t="s">
        <v>65</v>
      </c>
      <c r="B1057" s="173" t="s">
        <v>1600</v>
      </c>
      <c r="C1057" s="173" t="str">
        <f t="shared" si="82"/>
        <v>Connecting Taxiway</v>
      </c>
      <c r="D1057" s="173" t="str">
        <f t="shared" si="83"/>
        <v>N/A or No Data</v>
      </c>
      <c r="E1057" s="173" t="str">
        <f t="shared" si="84"/>
        <v>N/A or No Data</v>
      </c>
      <c r="F1057" s="173">
        <v>0</v>
      </c>
      <c r="G1057" s="173" t="s">
        <v>1568</v>
      </c>
      <c r="H1057" s="173" t="str">
        <f t="shared" si="85"/>
        <v>ELO-CTB-002</v>
      </c>
      <c r="I1057" s="173" t="s">
        <v>2768</v>
      </c>
      <c r="J1057" s="173" t="s">
        <v>11766</v>
      </c>
      <c r="K1057" s="174">
        <v>0</v>
      </c>
      <c r="L1057" s="174">
        <v>0</v>
      </c>
      <c r="M1057" s="174">
        <v>0</v>
      </c>
      <c r="N1057" s="174">
        <v>0</v>
      </c>
      <c r="O1057" s="174">
        <v>0</v>
      </c>
      <c r="P1057" s="173" t="s">
        <v>1599</v>
      </c>
      <c r="Q1057" s="174">
        <v>100</v>
      </c>
      <c r="R1057" s="173" t="s">
        <v>1599</v>
      </c>
      <c r="S1057" s="173" t="s">
        <v>1558</v>
      </c>
      <c r="T1057" s="173">
        <v>3042</v>
      </c>
      <c r="U1057" s="170">
        <f t="shared" si="86"/>
        <v>304200</v>
      </c>
    </row>
    <row r="1058" spans="1:21" ht="14.25" customHeight="1" x14ac:dyDescent="0.15">
      <c r="A1058" s="173" t="s">
        <v>57</v>
      </c>
      <c r="B1058" s="173" t="s">
        <v>2592</v>
      </c>
      <c r="C1058" s="173" t="str">
        <f t="shared" si="82"/>
        <v>Apron</v>
      </c>
      <c r="D1058" s="173" t="str">
        <f t="shared" si="83"/>
        <v>N/A or No Data</v>
      </c>
      <c r="E1058" s="173" t="str">
        <f t="shared" si="84"/>
        <v>N/A or No Data</v>
      </c>
      <c r="F1058" s="173">
        <v>0</v>
      </c>
      <c r="G1058" s="173" t="s">
        <v>1568</v>
      </c>
      <c r="H1058" s="173" t="str">
        <f t="shared" si="85"/>
        <v>DLH-APGA-002</v>
      </c>
      <c r="I1058" s="173" t="s">
        <v>2769</v>
      </c>
      <c r="J1058" s="173" t="s">
        <v>11766</v>
      </c>
      <c r="K1058" s="174">
        <v>82</v>
      </c>
      <c r="L1058" s="174">
        <v>50</v>
      </c>
      <c r="M1058" s="174">
        <v>63</v>
      </c>
      <c r="N1058" s="174">
        <v>75</v>
      </c>
      <c r="O1058" s="174">
        <v>75</v>
      </c>
      <c r="P1058" s="173" t="s">
        <v>1562</v>
      </c>
      <c r="Q1058" s="174">
        <v>28</v>
      </c>
      <c r="R1058" s="173" t="s">
        <v>1562</v>
      </c>
      <c r="S1058" s="173" t="s">
        <v>1566</v>
      </c>
      <c r="T1058" s="173">
        <v>60786</v>
      </c>
      <c r="U1058" s="170">
        <f t="shared" si="86"/>
        <v>1702008</v>
      </c>
    </row>
    <row r="1059" spans="1:21" ht="14.25" customHeight="1" x14ac:dyDescent="0.15">
      <c r="A1059" s="173" t="s">
        <v>73</v>
      </c>
      <c r="B1059" s="173" t="s">
        <v>1563</v>
      </c>
      <c r="C1059" s="173" t="str">
        <f t="shared" si="82"/>
        <v>Taxilane</v>
      </c>
      <c r="D1059" s="173" t="str">
        <f t="shared" si="83"/>
        <v>N/A or No Data</v>
      </c>
      <c r="E1059" s="173" t="str">
        <f t="shared" si="84"/>
        <v>N/A or No Data</v>
      </c>
      <c r="F1059" s="173">
        <v>0</v>
      </c>
      <c r="G1059" s="173" t="s">
        <v>1663</v>
      </c>
      <c r="H1059" s="173" t="str">
        <f t="shared" si="85"/>
        <v>FFM-TLA-004</v>
      </c>
      <c r="I1059" s="173" t="s">
        <v>2770</v>
      </c>
      <c r="J1059" s="173" t="s">
        <v>11766</v>
      </c>
      <c r="K1059" s="174">
        <v>0</v>
      </c>
      <c r="L1059" s="174">
        <v>0</v>
      </c>
      <c r="M1059" s="174">
        <v>0</v>
      </c>
      <c r="N1059" s="174">
        <v>0</v>
      </c>
      <c r="O1059" s="174">
        <v>0</v>
      </c>
      <c r="P1059" s="173" t="s">
        <v>1662</v>
      </c>
      <c r="Q1059" s="174">
        <v>100</v>
      </c>
      <c r="R1059" s="173" t="s">
        <v>1662</v>
      </c>
      <c r="S1059" s="173" t="s">
        <v>1558</v>
      </c>
      <c r="T1059" s="173">
        <v>13726</v>
      </c>
      <c r="U1059" s="170">
        <f t="shared" si="86"/>
        <v>1372600</v>
      </c>
    </row>
    <row r="1060" spans="1:21" ht="14.25" customHeight="1" x14ac:dyDescent="0.15">
      <c r="A1060" s="173" t="s">
        <v>247</v>
      </c>
      <c r="B1060" s="173" t="s">
        <v>1627</v>
      </c>
      <c r="C1060" s="173" t="str">
        <f t="shared" si="82"/>
        <v>Connecting Taxiway</v>
      </c>
      <c r="D1060" s="173" t="str">
        <f t="shared" si="83"/>
        <v>N/A or No Data</v>
      </c>
      <c r="E1060" s="173" t="str">
        <f t="shared" si="84"/>
        <v>N/A or No Data</v>
      </c>
      <c r="F1060" s="173">
        <v>0</v>
      </c>
      <c r="G1060" s="173" t="s">
        <v>1555</v>
      </c>
      <c r="H1060" s="173" t="str">
        <f t="shared" si="85"/>
        <v>D37-CTA-001</v>
      </c>
      <c r="I1060" s="173" t="s">
        <v>2771</v>
      </c>
      <c r="J1060" s="173" t="s">
        <v>11766</v>
      </c>
      <c r="K1060" s="174">
        <v>2</v>
      </c>
      <c r="L1060" s="174">
        <v>2</v>
      </c>
      <c r="M1060" s="174">
        <v>8</v>
      </c>
      <c r="N1060" s="174">
        <v>11</v>
      </c>
      <c r="O1060" s="174">
        <v>11</v>
      </c>
      <c r="P1060" s="173" t="s">
        <v>1673</v>
      </c>
      <c r="Q1060" s="174">
        <v>98</v>
      </c>
      <c r="R1060" s="173" t="s">
        <v>1673</v>
      </c>
      <c r="S1060" s="173" t="s">
        <v>1558</v>
      </c>
      <c r="T1060" s="173">
        <v>27588</v>
      </c>
      <c r="U1060" s="170">
        <f t="shared" si="86"/>
        <v>2703624</v>
      </c>
    </row>
    <row r="1061" spans="1:21" ht="14.25" customHeight="1" x14ac:dyDescent="0.15">
      <c r="A1061" s="173" t="s">
        <v>57</v>
      </c>
      <c r="B1061" s="173" t="s">
        <v>2592</v>
      </c>
      <c r="C1061" s="173" t="str">
        <f t="shared" si="82"/>
        <v>Apron</v>
      </c>
      <c r="D1061" s="173" t="str">
        <f t="shared" si="83"/>
        <v>N/A or No Data</v>
      </c>
      <c r="E1061" s="173" t="str">
        <f t="shared" si="84"/>
        <v>N/A or No Data</v>
      </c>
      <c r="F1061" s="173">
        <v>0</v>
      </c>
      <c r="G1061" s="173" t="s">
        <v>2772</v>
      </c>
      <c r="H1061" s="173" t="str">
        <f t="shared" si="85"/>
        <v>DLH-APGA-013</v>
      </c>
      <c r="I1061" s="173" t="s">
        <v>2773</v>
      </c>
      <c r="J1061" s="173" t="s">
        <v>11766</v>
      </c>
      <c r="K1061" s="174">
        <v>40</v>
      </c>
      <c r="L1061" s="174">
        <v>29</v>
      </c>
      <c r="M1061" s="174">
        <v>41</v>
      </c>
      <c r="N1061" s="174">
        <v>54</v>
      </c>
      <c r="O1061" s="174">
        <v>54</v>
      </c>
      <c r="P1061" s="173" t="s">
        <v>1562</v>
      </c>
      <c r="Q1061" s="174">
        <v>60</v>
      </c>
      <c r="R1061" s="173" t="s">
        <v>1562</v>
      </c>
      <c r="S1061" s="173" t="s">
        <v>1586</v>
      </c>
      <c r="T1061" s="173">
        <v>14171</v>
      </c>
      <c r="U1061" s="170">
        <f t="shared" si="86"/>
        <v>850260</v>
      </c>
    </row>
    <row r="1062" spans="1:21" ht="14.25" customHeight="1" x14ac:dyDescent="0.15">
      <c r="A1062" s="173" t="s">
        <v>125</v>
      </c>
      <c r="B1062" s="173" t="s">
        <v>2202</v>
      </c>
      <c r="C1062" s="173" t="str">
        <f t="shared" si="82"/>
        <v>Taxilane</v>
      </c>
      <c r="D1062" s="173" t="str">
        <f t="shared" si="83"/>
        <v>N/A or No Data</v>
      </c>
      <c r="E1062" s="173" t="str">
        <f t="shared" si="84"/>
        <v>N/A or No Data</v>
      </c>
      <c r="F1062" s="173">
        <v>0</v>
      </c>
      <c r="G1062" s="173" t="s">
        <v>1568</v>
      </c>
      <c r="H1062" s="173" t="str">
        <f t="shared" si="85"/>
        <v>XVG-TLC-002</v>
      </c>
      <c r="I1062" s="173" t="s">
        <v>2774</v>
      </c>
      <c r="J1062" s="173" t="s">
        <v>11766</v>
      </c>
      <c r="K1062" s="174">
        <v>13</v>
      </c>
      <c r="L1062" s="174">
        <v>9</v>
      </c>
      <c r="M1062" s="174">
        <v>16</v>
      </c>
      <c r="N1062" s="174">
        <v>23</v>
      </c>
      <c r="O1062" s="174">
        <v>23</v>
      </c>
      <c r="P1062" s="173" t="s">
        <v>1579</v>
      </c>
      <c r="Q1062" s="174">
        <v>87</v>
      </c>
      <c r="R1062" s="173" t="s">
        <v>1579</v>
      </c>
      <c r="S1062" s="173" t="s">
        <v>1558</v>
      </c>
      <c r="T1062" s="173">
        <v>4938</v>
      </c>
      <c r="U1062" s="170">
        <f t="shared" si="86"/>
        <v>429606</v>
      </c>
    </row>
    <row r="1063" spans="1:21" ht="14.25" customHeight="1" x14ac:dyDescent="0.15">
      <c r="A1063" s="173" t="s">
        <v>175</v>
      </c>
      <c r="B1063" s="173" t="s">
        <v>1800</v>
      </c>
      <c r="C1063" s="173" t="str">
        <f t="shared" si="82"/>
        <v>Runway</v>
      </c>
      <c r="D1063" s="173" t="str">
        <f t="shared" si="83"/>
        <v>1836</v>
      </c>
      <c r="E1063" s="173" t="str">
        <f t="shared" si="84"/>
        <v>18/36</v>
      </c>
      <c r="F1063" s="173">
        <v>0</v>
      </c>
      <c r="G1063" s="173" t="s">
        <v>1555</v>
      </c>
      <c r="H1063" s="173" t="str">
        <f t="shared" si="85"/>
        <v>PKD-RY1836-001</v>
      </c>
      <c r="I1063" s="173" t="s">
        <v>2648</v>
      </c>
      <c r="J1063" s="173" t="s">
        <v>11766</v>
      </c>
      <c r="K1063" s="174">
        <v>4</v>
      </c>
      <c r="L1063" s="174">
        <v>3</v>
      </c>
      <c r="M1063" s="174">
        <v>9</v>
      </c>
      <c r="N1063" s="174">
        <v>13</v>
      </c>
      <c r="O1063" s="174">
        <v>13</v>
      </c>
      <c r="P1063" s="173" t="s">
        <v>1579</v>
      </c>
      <c r="Q1063" s="174">
        <v>96</v>
      </c>
      <c r="R1063" s="173" t="s">
        <v>1579</v>
      </c>
      <c r="S1063" s="173" t="s">
        <v>1558</v>
      </c>
      <c r="T1063" s="173">
        <v>252213</v>
      </c>
      <c r="U1063" s="170">
        <f t="shared" si="86"/>
        <v>24212448</v>
      </c>
    </row>
    <row r="1064" spans="1:21" ht="14.25" customHeight="1" x14ac:dyDescent="0.15">
      <c r="A1064" s="173" t="s">
        <v>201</v>
      </c>
      <c r="B1064" s="173" t="s">
        <v>2776</v>
      </c>
      <c r="C1064" s="173" t="str">
        <f t="shared" si="82"/>
        <v>Connecting Taxiway</v>
      </c>
      <c r="D1064" s="173" t="str">
        <f t="shared" si="83"/>
        <v>N/A or No Data</v>
      </c>
      <c r="E1064" s="173" t="str">
        <f t="shared" si="84"/>
        <v>N/A or No Data</v>
      </c>
      <c r="F1064" s="173">
        <v>0</v>
      </c>
      <c r="G1064" s="173" t="s">
        <v>1555</v>
      </c>
      <c r="H1064" s="173" t="str">
        <f t="shared" si="85"/>
        <v>RST-CTK-001</v>
      </c>
      <c r="I1064" s="173" t="s">
        <v>2777</v>
      </c>
      <c r="J1064" s="173" t="s">
        <v>11766</v>
      </c>
      <c r="K1064" s="174">
        <v>41</v>
      </c>
      <c r="L1064" s="174">
        <v>30</v>
      </c>
      <c r="M1064" s="174">
        <v>42</v>
      </c>
      <c r="N1064" s="174">
        <v>55</v>
      </c>
      <c r="O1064" s="174">
        <v>55</v>
      </c>
      <c r="P1064" s="173" t="s">
        <v>2586</v>
      </c>
      <c r="Q1064" s="174">
        <v>59</v>
      </c>
      <c r="R1064" s="173" t="s">
        <v>2586</v>
      </c>
      <c r="S1064" s="173" t="s">
        <v>1586</v>
      </c>
      <c r="T1064" s="173">
        <v>27955</v>
      </c>
      <c r="U1064" s="170">
        <f t="shared" si="86"/>
        <v>1649345</v>
      </c>
    </row>
    <row r="1065" spans="1:21" ht="14.25" customHeight="1" x14ac:dyDescent="0.15">
      <c r="A1065" s="173" t="s">
        <v>191</v>
      </c>
      <c r="B1065" s="214" t="s">
        <v>1574</v>
      </c>
      <c r="C1065" s="173" t="str">
        <f t="shared" si="82"/>
        <v>Runway</v>
      </c>
      <c r="D1065" s="173" t="str">
        <f t="shared" si="83"/>
        <v>1533</v>
      </c>
      <c r="E1065" s="173" t="str">
        <f t="shared" si="84"/>
        <v>15/33</v>
      </c>
      <c r="F1065" s="214">
        <v>1</v>
      </c>
      <c r="G1065" s="173" t="s">
        <v>1555</v>
      </c>
      <c r="H1065" s="173" t="str">
        <f t="shared" si="85"/>
        <v>PNM-RY1533-001</v>
      </c>
      <c r="I1065" s="173" t="s">
        <v>2059</v>
      </c>
      <c r="J1065" s="173" t="s">
        <v>11766</v>
      </c>
      <c r="K1065" s="174">
        <v>34</v>
      </c>
      <c r="L1065" s="174">
        <v>24</v>
      </c>
      <c r="M1065" s="174">
        <v>36</v>
      </c>
      <c r="N1065" s="174">
        <v>48</v>
      </c>
      <c r="O1065" s="174">
        <v>48</v>
      </c>
      <c r="P1065" s="173" t="s">
        <v>1722</v>
      </c>
      <c r="Q1065" s="174">
        <v>63</v>
      </c>
      <c r="R1065" s="173" t="s">
        <v>1722</v>
      </c>
      <c r="S1065" s="173" t="s">
        <v>1586</v>
      </c>
      <c r="T1065" s="173">
        <v>295240</v>
      </c>
      <c r="U1065" s="170">
        <f t="shared" si="86"/>
        <v>18600120</v>
      </c>
    </row>
    <row r="1066" spans="1:21" ht="14.25" customHeight="1" x14ac:dyDescent="0.15">
      <c r="A1066" s="173" t="s">
        <v>187</v>
      </c>
      <c r="B1066" s="173" t="s">
        <v>1800</v>
      </c>
      <c r="C1066" s="173" t="str">
        <f t="shared" si="82"/>
        <v>Runway</v>
      </c>
      <c r="D1066" s="173" t="str">
        <f t="shared" si="83"/>
        <v>1836</v>
      </c>
      <c r="E1066" s="173" t="str">
        <f t="shared" si="84"/>
        <v>18/36</v>
      </c>
      <c r="F1066" s="173">
        <v>1</v>
      </c>
      <c r="G1066" s="173" t="s">
        <v>1555</v>
      </c>
      <c r="H1066" s="173" t="str">
        <f t="shared" si="85"/>
        <v>PQN-RY1836-001</v>
      </c>
      <c r="I1066" s="173" t="s">
        <v>1853</v>
      </c>
      <c r="J1066" s="173" t="s">
        <v>11766</v>
      </c>
      <c r="K1066" s="174">
        <v>15</v>
      </c>
      <c r="L1066" s="174">
        <v>10</v>
      </c>
      <c r="M1066" s="174">
        <v>18</v>
      </c>
      <c r="N1066" s="174">
        <v>26</v>
      </c>
      <c r="O1066" s="174">
        <v>26</v>
      </c>
      <c r="P1066" s="173" t="s">
        <v>1854</v>
      </c>
      <c r="Q1066" s="174">
        <v>85</v>
      </c>
      <c r="R1066" s="173" t="s">
        <v>1854</v>
      </c>
      <c r="S1066" s="173" t="s">
        <v>1558</v>
      </c>
      <c r="T1066" s="173">
        <v>322178</v>
      </c>
      <c r="U1066" s="170">
        <f t="shared" si="86"/>
        <v>27385130</v>
      </c>
    </row>
    <row r="1067" spans="1:21" ht="14.25" customHeight="1" x14ac:dyDescent="0.15">
      <c r="A1067" s="173" t="s">
        <v>267</v>
      </c>
      <c r="B1067" s="173" t="s">
        <v>1755</v>
      </c>
      <c r="C1067" s="173" t="str">
        <f t="shared" si="82"/>
        <v>Parallel Taxiway</v>
      </c>
      <c r="D1067" s="173" t="str">
        <f t="shared" si="83"/>
        <v>N/A or No Data</v>
      </c>
      <c r="E1067" s="173" t="str">
        <f t="shared" si="84"/>
        <v>N/A or No Data</v>
      </c>
      <c r="F1067" s="173">
        <v>0</v>
      </c>
      <c r="G1067" s="173" t="s">
        <v>1663</v>
      </c>
      <c r="H1067" s="173" t="str">
        <f t="shared" si="85"/>
        <v>OTG-PTC-004</v>
      </c>
      <c r="I1067" s="173" t="s">
        <v>2780</v>
      </c>
      <c r="J1067" s="173" t="s">
        <v>11766</v>
      </c>
      <c r="K1067" s="174">
        <v>10</v>
      </c>
      <c r="L1067" s="174">
        <v>7</v>
      </c>
      <c r="M1067" s="174">
        <v>14</v>
      </c>
      <c r="N1067" s="174">
        <v>20</v>
      </c>
      <c r="O1067" s="174">
        <v>20</v>
      </c>
      <c r="P1067" s="173" t="s">
        <v>1617</v>
      </c>
      <c r="Q1067" s="174">
        <v>90</v>
      </c>
      <c r="R1067" s="173" t="s">
        <v>1617</v>
      </c>
      <c r="S1067" s="173" t="s">
        <v>1558</v>
      </c>
      <c r="T1067" s="173">
        <v>5805</v>
      </c>
      <c r="U1067" s="170">
        <f t="shared" si="86"/>
        <v>522450</v>
      </c>
    </row>
    <row r="1068" spans="1:21" ht="14.25" customHeight="1" x14ac:dyDescent="0.15">
      <c r="A1068" s="173" t="s">
        <v>183</v>
      </c>
      <c r="B1068" s="173" t="s">
        <v>1689</v>
      </c>
      <c r="C1068" s="173" t="str">
        <f t="shared" si="82"/>
        <v>Runway</v>
      </c>
      <c r="D1068" s="173" t="str">
        <f t="shared" si="83"/>
        <v>1634</v>
      </c>
      <c r="E1068" s="173" t="str">
        <f t="shared" si="84"/>
        <v>16/34</v>
      </c>
      <c r="F1068" s="173">
        <v>1</v>
      </c>
      <c r="G1068" s="173" t="s">
        <v>1555</v>
      </c>
      <c r="H1068" s="173" t="str">
        <f t="shared" si="85"/>
        <v>PWC-RY1634-001</v>
      </c>
      <c r="I1068" s="173" t="s">
        <v>1992</v>
      </c>
      <c r="J1068" s="173" t="s">
        <v>11766</v>
      </c>
      <c r="K1068" s="174">
        <v>23</v>
      </c>
      <c r="L1068" s="174">
        <v>16</v>
      </c>
      <c r="M1068" s="174">
        <v>25</v>
      </c>
      <c r="N1068" s="174">
        <v>35</v>
      </c>
      <c r="O1068" s="174">
        <v>35</v>
      </c>
      <c r="P1068" s="173" t="s">
        <v>1579</v>
      </c>
      <c r="Q1068" s="174">
        <v>77</v>
      </c>
      <c r="R1068" s="173" t="s">
        <v>1579</v>
      </c>
      <c r="S1068" s="173" t="s">
        <v>1558</v>
      </c>
      <c r="T1068" s="173">
        <v>227803</v>
      </c>
      <c r="U1068" s="170">
        <f t="shared" si="86"/>
        <v>17540831</v>
      </c>
    </row>
    <row r="1069" spans="1:21" ht="14.25" customHeight="1" x14ac:dyDescent="0.15">
      <c r="A1069" s="173" t="s">
        <v>195</v>
      </c>
      <c r="B1069" s="173" t="s">
        <v>1605</v>
      </c>
      <c r="C1069" s="173" t="str">
        <f t="shared" si="82"/>
        <v>Runway</v>
      </c>
      <c r="D1069" s="173" t="str">
        <f t="shared" si="83"/>
        <v>927</v>
      </c>
      <c r="E1069" s="173" t="str">
        <f t="shared" si="84"/>
        <v>09/27</v>
      </c>
      <c r="F1069" s="173">
        <v>1</v>
      </c>
      <c r="G1069" s="173" t="s">
        <v>1555</v>
      </c>
      <c r="H1069" s="173" t="str">
        <f t="shared" si="85"/>
        <v>RGK-RY927-001</v>
      </c>
      <c r="I1069" s="173" t="s">
        <v>1928</v>
      </c>
      <c r="J1069" s="173" t="s">
        <v>11766</v>
      </c>
      <c r="K1069" s="174">
        <v>32</v>
      </c>
      <c r="L1069" s="174">
        <v>23</v>
      </c>
      <c r="M1069" s="174">
        <v>34</v>
      </c>
      <c r="N1069" s="174">
        <v>46</v>
      </c>
      <c r="O1069" s="174">
        <v>46</v>
      </c>
      <c r="P1069" s="173" t="s">
        <v>1610</v>
      </c>
      <c r="Q1069" s="174">
        <v>68</v>
      </c>
      <c r="R1069" s="173" t="s">
        <v>1610</v>
      </c>
      <c r="S1069" s="173" t="s">
        <v>1586</v>
      </c>
      <c r="T1069" s="173">
        <v>100076</v>
      </c>
      <c r="U1069" s="170">
        <f t="shared" si="86"/>
        <v>6805168</v>
      </c>
    </row>
    <row r="1070" spans="1:21" ht="14.25" customHeight="1" x14ac:dyDescent="0.15">
      <c r="A1070" s="173" t="s">
        <v>195</v>
      </c>
      <c r="B1070" s="173" t="s">
        <v>1605</v>
      </c>
      <c r="C1070" s="173" t="str">
        <f t="shared" si="82"/>
        <v>Runway</v>
      </c>
      <c r="D1070" s="173" t="str">
        <f t="shared" si="83"/>
        <v>927</v>
      </c>
      <c r="E1070" s="173" t="str">
        <f t="shared" si="84"/>
        <v>09/27</v>
      </c>
      <c r="F1070" s="173">
        <v>1</v>
      </c>
      <c r="G1070" s="173" t="s">
        <v>1568</v>
      </c>
      <c r="H1070" s="173" t="str">
        <f t="shared" si="85"/>
        <v>RGK-RY927-002</v>
      </c>
      <c r="I1070" s="173" t="s">
        <v>2416</v>
      </c>
      <c r="J1070" s="173" t="s">
        <v>11766</v>
      </c>
      <c r="K1070" s="174">
        <v>30</v>
      </c>
      <c r="L1070" s="174">
        <v>21</v>
      </c>
      <c r="M1070" s="174">
        <v>32</v>
      </c>
      <c r="N1070" s="174">
        <v>43</v>
      </c>
      <c r="O1070" s="174">
        <v>43</v>
      </c>
      <c r="P1070" s="173" t="s">
        <v>1610</v>
      </c>
      <c r="Q1070" s="174">
        <v>70</v>
      </c>
      <c r="R1070" s="173" t="s">
        <v>1610</v>
      </c>
      <c r="S1070" s="173" t="s">
        <v>1586</v>
      </c>
      <c r="T1070" s="173">
        <v>401304</v>
      </c>
      <c r="U1070" s="170">
        <f t="shared" si="86"/>
        <v>28091280</v>
      </c>
    </row>
    <row r="1071" spans="1:21" ht="14.25" customHeight="1" x14ac:dyDescent="0.15">
      <c r="A1071" s="173" t="s">
        <v>57</v>
      </c>
      <c r="B1071" s="173" t="s">
        <v>2784</v>
      </c>
      <c r="C1071" s="173" t="str">
        <f t="shared" si="82"/>
        <v>Run-Up</v>
      </c>
      <c r="D1071" s="173" t="str">
        <f t="shared" si="83"/>
        <v>N/A or No Data</v>
      </c>
      <c r="E1071" s="173" t="str">
        <f t="shared" si="84"/>
        <v>N/A or No Data</v>
      </c>
      <c r="F1071" s="173">
        <v>0</v>
      </c>
      <c r="G1071" s="173" t="s">
        <v>1555</v>
      </c>
      <c r="H1071" s="173" t="str">
        <f t="shared" si="85"/>
        <v>DLH-RPE-001</v>
      </c>
      <c r="I1071" s="173" t="s">
        <v>2785</v>
      </c>
      <c r="J1071" s="173" t="s">
        <v>11766</v>
      </c>
      <c r="K1071" s="174">
        <v>52</v>
      </c>
      <c r="L1071" s="174">
        <v>29</v>
      </c>
      <c r="M1071" s="174">
        <v>40</v>
      </c>
      <c r="N1071" s="174">
        <v>53</v>
      </c>
      <c r="O1071" s="174">
        <v>53</v>
      </c>
      <c r="P1071" s="173" t="s">
        <v>1562</v>
      </c>
      <c r="Q1071" s="174">
        <v>48</v>
      </c>
      <c r="R1071" s="173" t="s">
        <v>1562</v>
      </c>
      <c r="S1071" s="173" t="s">
        <v>1566</v>
      </c>
      <c r="T1071" s="173">
        <v>27947</v>
      </c>
      <c r="U1071" s="170">
        <f t="shared" si="86"/>
        <v>1341456</v>
      </c>
    </row>
    <row r="1072" spans="1:21" ht="14.25" customHeight="1" x14ac:dyDescent="0.15">
      <c r="A1072" s="173" t="s">
        <v>109</v>
      </c>
      <c r="B1072" s="173" t="s">
        <v>1583</v>
      </c>
      <c r="C1072" s="173" t="str">
        <f t="shared" si="82"/>
        <v>Apron</v>
      </c>
      <c r="D1072" s="173" t="str">
        <f t="shared" si="83"/>
        <v>N/A or No Data</v>
      </c>
      <c r="E1072" s="173" t="str">
        <f t="shared" si="84"/>
        <v>N/A or No Data</v>
      </c>
      <c r="F1072" s="173">
        <v>0</v>
      </c>
      <c r="G1072" s="173" t="s">
        <v>1663</v>
      </c>
      <c r="H1072" s="173" t="str">
        <f t="shared" si="85"/>
        <v>INL-APA-004</v>
      </c>
      <c r="I1072" s="173" t="s">
        <v>2786</v>
      </c>
      <c r="J1072" s="173" t="s">
        <v>11766</v>
      </c>
      <c r="K1072" s="174">
        <v>0</v>
      </c>
      <c r="L1072" s="174">
        <v>0</v>
      </c>
      <c r="M1072" s="174">
        <v>0</v>
      </c>
      <c r="N1072" s="174">
        <v>0</v>
      </c>
      <c r="O1072" s="174">
        <v>0</v>
      </c>
      <c r="P1072" s="173" t="s">
        <v>1579</v>
      </c>
      <c r="Q1072" s="174">
        <v>100</v>
      </c>
      <c r="R1072" s="173" t="s">
        <v>1579</v>
      </c>
      <c r="S1072" s="173" t="s">
        <v>1558</v>
      </c>
      <c r="T1072" s="173">
        <v>5199</v>
      </c>
      <c r="U1072" s="170">
        <f t="shared" si="86"/>
        <v>519900</v>
      </c>
    </row>
    <row r="1073" spans="1:21" ht="14.25" customHeight="1" x14ac:dyDescent="0.15">
      <c r="A1073" s="173" t="s">
        <v>57</v>
      </c>
      <c r="B1073" s="173" t="s">
        <v>1580</v>
      </c>
      <c r="C1073" s="173" t="str">
        <f t="shared" si="82"/>
        <v>Parallel Taxiway</v>
      </c>
      <c r="D1073" s="173" t="str">
        <f t="shared" si="83"/>
        <v>N/A or No Data</v>
      </c>
      <c r="E1073" s="173" t="str">
        <f t="shared" si="84"/>
        <v>N/A or No Data</v>
      </c>
      <c r="F1073" s="173">
        <v>0</v>
      </c>
      <c r="G1073" s="173" t="s">
        <v>1581</v>
      </c>
      <c r="H1073" s="173" t="str">
        <f t="shared" si="85"/>
        <v>DLH-PTA-003</v>
      </c>
      <c r="I1073" s="173" t="s">
        <v>2787</v>
      </c>
      <c r="J1073" s="173" t="s">
        <v>11766</v>
      </c>
      <c r="K1073" s="174">
        <v>50</v>
      </c>
      <c r="L1073" s="174">
        <v>37</v>
      </c>
      <c r="M1073" s="174">
        <v>50</v>
      </c>
      <c r="N1073" s="174">
        <v>65</v>
      </c>
      <c r="O1073" s="174">
        <v>65</v>
      </c>
      <c r="P1073" s="173" t="s">
        <v>1562</v>
      </c>
      <c r="Q1073" s="174">
        <v>50</v>
      </c>
      <c r="R1073" s="173" t="s">
        <v>1562</v>
      </c>
      <c r="S1073" s="173" t="s">
        <v>1566</v>
      </c>
      <c r="T1073" s="173">
        <v>39438</v>
      </c>
      <c r="U1073" s="170">
        <f t="shared" si="86"/>
        <v>1971900</v>
      </c>
    </row>
    <row r="1074" spans="1:21" ht="14.25" customHeight="1" x14ac:dyDescent="0.15">
      <c r="A1074" s="173" t="s">
        <v>201</v>
      </c>
      <c r="B1074" s="173" t="s">
        <v>2198</v>
      </c>
      <c r="C1074" s="173" t="str">
        <f t="shared" si="82"/>
        <v>Taxilane</v>
      </c>
      <c r="D1074" s="173" t="str">
        <f t="shared" si="83"/>
        <v>N/A or No Data</v>
      </c>
      <c r="E1074" s="173" t="str">
        <f t="shared" si="84"/>
        <v>N/A or No Data</v>
      </c>
      <c r="F1074" s="173">
        <v>0</v>
      </c>
      <c r="G1074" s="173" t="s">
        <v>1555</v>
      </c>
      <c r="H1074" s="173" t="str">
        <f t="shared" si="85"/>
        <v>RST-TLB-001</v>
      </c>
      <c r="I1074" s="173" t="s">
        <v>2788</v>
      </c>
      <c r="J1074" s="173" t="s">
        <v>11766</v>
      </c>
      <c r="K1074" s="174">
        <v>14</v>
      </c>
      <c r="L1074" s="174">
        <v>10</v>
      </c>
      <c r="M1074" s="174">
        <v>17</v>
      </c>
      <c r="N1074" s="174">
        <v>25</v>
      </c>
      <c r="O1074" s="174">
        <v>25</v>
      </c>
      <c r="P1074" s="173" t="s">
        <v>2586</v>
      </c>
      <c r="Q1074" s="174">
        <v>86</v>
      </c>
      <c r="R1074" s="173" t="s">
        <v>2586</v>
      </c>
      <c r="S1074" s="173" t="s">
        <v>1558</v>
      </c>
      <c r="T1074" s="173">
        <v>7801</v>
      </c>
      <c r="U1074" s="170">
        <f t="shared" si="86"/>
        <v>670886</v>
      </c>
    </row>
    <row r="1075" spans="1:21" ht="14.25" customHeight="1" x14ac:dyDescent="0.15">
      <c r="A1075" s="173" t="s">
        <v>57</v>
      </c>
      <c r="B1075" s="173" t="s">
        <v>1563</v>
      </c>
      <c r="C1075" s="173" t="str">
        <f t="shared" si="82"/>
        <v>Taxilane</v>
      </c>
      <c r="D1075" s="173" t="str">
        <f t="shared" si="83"/>
        <v>N/A or No Data</v>
      </c>
      <c r="E1075" s="173" t="str">
        <f t="shared" si="84"/>
        <v>N/A or No Data</v>
      </c>
      <c r="F1075" s="173">
        <v>0</v>
      </c>
      <c r="G1075" s="173" t="s">
        <v>1828</v>
      </c>
      <c r="H1075" s="173" t="str">
        <f t="shared" si="85"/>
        <v>DLH-TLA-005</v>
      </c>
      <c r="I1075" s="173" t="s">
        <v>2789</v>
      </c>
      <c r="J1075" s="173" t="s">
        <v>11766</v>
      </c>
      <c r="K1075" s="174">
        <v>28</v>
      </c>
      <c r="L1075" s="174">
        <v>20</v>
      </c>
      <c r="M1075" s="174">
        <v>30</v>
      </c>
      <c r="N1075" s="174">
        <v>41</v>
      </c>
      <c r="O1075" s="174">
        <v>41</v>
      </c>
      <c r="P1075" s="173" t="s">
        <v>1562</v>
      </c>
      <c r="Q1075" s="174">
        <v>72</v>
      </c>
      <c r="R1075" s="173" t="s">
        <v>1562</v>
      </c>
      <c r="S1075" s="173" t="s">
        <v>1558</v>
      </c>
      <c r="T1075" s="173">
        <v>4078</v>
      </c>
      <c r="U1075" s="170">
        <f t="shared" si="86"/>
        <v>293616</v>
      </c>
    </row>
    <row r="1076" spans="1:21" ht="14.25" customHeight="1" x14ac:dyDescent="0.15">
      <c r="A1076" s="173" t="s">
        <v>175</v>
      </c>
      <c r="B1076" s="173" t="s">
        <v>2202</v>
      </c>
      <c r="C1076" s="173" t="str">
        <f t="shared" si="82"/>
        <v>Taxilane</v>
      </c>
      <c r="D1076" s="173" t="str">
        <f t="shared" si="83"/>
        <v>N/A or No Data</v>
      </c>
      <c r="E1076" s="173" t="str">
        <f t="shared" si="84"/>
        <v>N/A or No Data</v>
      </c>
      <c r="F1076" s="173">
        <v>0</v>
      </c>
      <c r="G1076" s="173" t="s">
        <v>1663</v>
      </c>
      <c r="H1076" s="173" t="str">
        <f t="shared" si="85"/>
        <v>PKD-TLC-004</v>
      </c>
      <c r="I1076" s="173" t="s">
        <v>2790</v>
      </c>
      <c r="J1076" s="173" t="s">
        <v>11766</v>
      </c>
      <c r="K1076" s="174">
        <v>0</v>
      </c>
      <c r="L1076" s="174">
        <v>0</v>
      </c>
      <c r="M1076" s="174">
        <v>0</v>
      </c>
      <c r="N1076" s="174">
        <v>0</v>
      </c>
      <c r="O1076" s="174">
        <v>0</v>
      </c>
      <c r="P1076" s="173" t="s">
        <v>1579</v>
      </c>
      <c r="Q1076" s="174">
        <v>100</v>
      </c>
      <c r="R1076" s="173" t="s">
        <v>1579</v>
      </c>
      <c r="S1076" s="173" t="s">
        <v>1558</v>
      </c>
      <c r="T1076" s="173">
        <v>23255</v>
      </c>
      <c r="U1076" s="170">
        <f t="shared" si="86"/>
        <v>2325500</v>
      </c>
    </row>
    <row r="1077" spans="1:21" ht="14.25" customHeight="1" x14ac:dyDescent="0.15">
      <c r="A1077" s="173" t="s">
        <v>57</v>
      </c>
      <c r="B1077" s="173" t="s">
        <v>1755</v>
      </c>
      <c r="C1077" s="173" t="str">
        <f t="shared" si="82"/>
        <v>Parallel Taxiway</v>
      </c>
      <c r="D1077" s="173" t="str">
        <f t="shared" si="83"/>
        <v>N/A or No Data</v>
      </c>
      <c r="E1077" s="173" t="str">
        <f t="shared" si="84"/>
        <v>N/A or No Data</v>
      </c>
      <c r="F1077" s="173">
        <v>0</v>
      </c>
      <c r="G1077" s="173" t="s">
        <v>1581</v>
      </c>
      <c r="H1077" s="173" t="str">
        <f t="shared" si="85"/>
        <v>DLH-PTC-003</v>
      </c>
      <c r="I1077" s="173" t="s">
        <v>2791</v>
      </c>
      <c r="J1077" s="173" t="s">
        <v>11766</v>
      </c>
      <c r="K1077" s="174">
        <v>41</v>
      </c>
      <c r="L1077" s="174">
        <v>30</v>
      </c>
      <c r="M1077" s="174">
        <v>42</v>
      </c>
      <c r="N1077" s="174">
        <v>55</v>
      </c>
      <c r="O1077" s="174">
        <v>55</v>
      </c>
      <c r="P1077" s="173" t="s">
        <v>1562</v>
      </c>
      <c r="Q1077" s="174">
        <v>59</v>
      </c>
      <c r="R1077" s="173" t="s">
        <v>1562</v>
      </c>
      <c r="S1077" s="173" t="s">
        <v>1586</v>
      </c>
      <c r="T1077" s="173">
        <v>31949</v>
      </c>
      <c r="U1077" s="170">
        <f t="shared" si="86"/>
        <v>1884991</v>
      </c>
    </row>
    <row r="1078" spans="1:21" ht="14.25" customHeight="1" x14ac:dyDescent="0.15">
      <c r="A1078" s="173" t="s">
        <v>201</v>
      </c>
      <c r="B1078" s="173" t="s">
        <v>1795</v>
      </c>
      <c r="C1078" s="173" t="str">
        <f t="shared" si="82"/>
        <v>Connecting Taxiway</v>
      </c>
      <c r="D1078" s="173" t="str">
        <f t="shared" si="83"/>
        <v>N/A or No Data</v>
      </c>
      <c r="E1078" s="173" t="str">
        <f t="shared" si="84"/>
        <v>N/A or No Data</v>
      </c>
      <c r="F1078" s="173">
        <v>0</v>
      </c>
      <c r="G1078" s="173" t="s">
        <v>1555</v>
      </c>
      <c r="H1078" s="173" t="str">
        <f t="shared" si="85"/>
        <v>RST-CTD-001</v>
      </c>
      <c r="I1078" s="173" t="s">
        <v>2792</v>
      </c>
      <c r="J1078" s="173" t="s">
        <v>11766</v>
      </c>
      <c r="K1078" s="174">
        <v>18</v>
      </c>
      <c r="L1078" s="174">
        <v>0</v>
      </c>
      <c r="M1078" s="174">
        <v>12</v>
      </c>
      <c r="N1078" s="174">
        <v>18</v>
      </c>
      <c r="O1078" s="174">
        <v>18</v>
      </c>
      <c r="P1078" s="173" t="s">
        <v>2586</v>
      </c>
      <c r="Q1078" s="174">
        <v>96</v>
      </c>
      <c r="R1078" s="173" t="s">
        <v>2586</v>
      </c>
      <c r="S1078" s="173" t="s">
        <v>1558</v>
      </c>
      <c r="T1078" s="173">
        <v>42119</v>
      </c>
      <c r="U1078" s="170">
        <f t="shared" si="86"/>
        <v>4043424</v>
      </c>
    </row>
    <row r="1079" spans="1:21" ht="14.25" customHeight="1" x14ac:dyDescent="0.15">
      <c r="A1079" s="173" t="s">
        <v>247</v>
      </c>
      <c r="B1079" s="173" t="s">
        <v>1583</v>
      </c>
      <c r="C1079" s="173" t="str">
        <f t="shared" si="82"/>
        <v>Apron</v>
      </c>
      <c r="D1079" s="173" t="str">
        <f t="shared" si="83"/>
        <v>N/A or No Data</v>
      </c>
      <c r="E1079" s="173" t="str">
        <f t="shared" si="84"/>
        <v>N/A or No Data</v>
      </c>
      <c r="F1079" s="173">
        <v>0</v>
      </c>
      <c r="G1079" s="173" t="s">
        <v>1568</v>
      </c>
      <c r="H1079" s="173" t="str">
        <f t="shared" si="85"/>
        <v>D37-APA-002</v>
      </c>
      <c r="I1079" s="173" t="s">
        <v>2793</v>
      </c>
      <c r="J1079" s="173" t="s">
        <v>11766</v>
      </c>
      <c r="K1079" s="174">
        <v>0</v>
      </c>
      <c r="L1079" s="174">
        <v>0</v>
      </c>
      <c r="M1079" s="174">
        <v>0</v>
      </c>
      <c r="N1079" s="174">
        <v>0</v>
      </c>
      <c r="O1079" s="174">
        <v>0</v>
      </c>
      <c r="P1079" s="173" t="s">
        <v>1673</v>
      </c>
      <c r="Q1079" s="174">
        <v>100</v>
      </c>
      <c r="R1079" s="173" t="s">
        <v>1673</v>
      </c>
      <c r="S1079" s="173" t="s">
        <v>1558</v>
      </c>
      <c r="T1079" s="173">
        <v>1598</v>
      </c>
      <c r="U1079" s="170">
        <f t="shared" si="86"/>
        <v>159800</v>
      </c>
    </row>
    <row r="1080" spans="1:21" ht="14.25" customHeight="1" x14ac:dyDescent="0.15">
      <c r="A1080" s="173" t="s">
        <v>57</v>
      </c>
      <c r="B1080" s="173" t="s">
        <v>1593</v>
      </c>
      <c r="C1080" s="173" t="str">
        <f t="shared" si="82"/>
        <v>Connecting Taxiway</v>
      </c>
      <c r="D1080" s="173" t="str">
        <f t="shared" si="83"/>
        <v>N/A or No Data</v>
      </c>
      <c r="E1080" s="173" t="str">
        <f t="shared" si="84"/>
        <v>N/A or No Data</v>
      </c>
      <c r="F1080" s="173">
        <v>0</v>
      </c>
      <c r="G1080" s="173" t="s">
        <v>1568</v>
      </c>
      <c r="H1080" s="173" t="str">
        <f t="shared" si="85"/>
        <v>DLH-CTA1-002</v>
      </c>
      <c r="I1080" s="173" t="s">
        <v>2794</v>
      </c>
      <c r="J1080" s="173" t="s">
        <v>11766</v>
      </c>
      <c r="K1080" s="174">
        <v>48</v>
      </c>
      <c r="L1080" s="174">
        <v>27</v>
      </c>
      <c r="M1080" s="174">
        <v>37</v>
      </c>
      <c r="N1080" s="174">
        <v>50</v>
      </c>
      <c r="O1080" s="174">
        <v>50</v>
      </c>
      <c r="P1080" s="173" t="s">
        <v>1562</v>
      </c>
      <c r="Q1080" s="174">
        <v>71</v>
      </c>
      <c r="R1080" s="173" t="s">
        <v>1562</v>
      </c>
      <c r="S1080" s="173" t="s">
        <v>1586</v>
      </c>
      <c r="T1080" s="173">
        <v>13125</v>
      </c>
      <c r="U1080" s="170">
        <f t="shared" si="86"/>
        <v>931875</v>
      </c>
    </row>
    <row r="1081" spans="1:21" ht="14.25" customHeight="1" x14ac:dyDescent="0.15">
      <c r="A1081" s="173" t="s">
        <v>205</v>
      </c>
      <c r="B1081" s="173" t="s">
        <v>1689</v>
      </c>
      <c r="C1081" s="173" t="str">
        <f t="shared" si="82"/>
        <v>Runway</v>
      </c>
      <c r="D1081" s="173" t="str">
        <f t="shared" si="83"/>
        <v>1634</v>
      </c>
      <c r="E1081" s="173" t="str">
        <f t="shared" si="84"/>
        <v>16/34</v>
      </c>
      <c r="F1081" s="173">
        <v>1</v>
      </c>
      <c r="G1081" s="173" t="s">
        <v>1555</v>
      </c>
      <c r="H1081" s="173" t="str">
        <f t="shared" si="85"/>
        <v>ROS-RY1634-001</v>
      </c>
      <c r="I1081" s="173" t="s">
        <v>2095</v>
      </c>
      <c r="J1081" s="173" t="s">
        <v>11766</v>
      </c>
      <c r="K1081" s="174">
        <v>0</v>
      </c>
      <c r="L1081" s="174">
        <v>0</v>
      </c>
      <c r="M1081" s="174">
        <v>0</v>
      </c>
      <c r="N1081" s="174">
        <v>0</v>
      </c>
      <c r="O1081" s="174">
        <v>0</v>
      </c>
      <c r="P1081" s="173" t="s">
        <v>1573</v>
      </c>
      <c r="Q1081" s="174">
        <v>100</v>
      </c>
      <c r="R1081" s="173" t="s">
        <v>1573</v>
      </c>
      <c r="S1081" s="173" t="s">
        <v>1558</v>
      </c>
      <c r="T1081" s="173">
        <v>330294</v>
      </c>
      <c r="U1081" s="170">
        <f t="shared" si="86"/>
        <v>33029400</v>
      </c>
    </row>
    <row r="1082" spans="1:21" ht="14.25" customHeight="1" x14ac:dyDescent="0.15">
      <c r="A1082" s="173" t="s">
        <v>201</v>
      </c>
      <c r="B1082" s="173" t="s">
        <v>1602</v>
      </c>
      <c r="C1082" s="173" t="str">
        <f t="shared" si="82"/>
        <v>Parallel Taxiway</v>
      </c>
      <c r="D1082" s="173" t="str">
        <f t="shared" si="83"/>
        <v>N/A or No Data</v>
      </c>
      <c r="E1082" s="173" t="str">
        <f t="shared" si="84"/>
        <v>N/A or No Data</v>
      </c>
      <c r="F1082" s="173">
        <v>0</v>
      </c>
      <c r="G1082" s="173" t="s">
        <v>1568</v>
      </c>
      <c r="H1082" s="173" t="str">
        <f t="shared" si="85"/>
        <v>RST-PTB-002</v>
      </c>
      <c r="I1082" s="173" t="s">
        <v>2796</v>
      </c>
      <c r="J1082" s="173" t="s">
        <v>11766</v>
      </c>
      <c r="K1082" s="174">
        <v>32</v>
      </c>
      <c r="L1082" s="174">
        <v>23</v>
      </c>
      <c r="M1082" s="174">
        <v>34</v>
      </c>
      <c r="N1082" s="174">
        <v>46</v>
      </c>
      <c r="O1082" s="174">
        <v>46</v>
      </c>
      <c r="P1082" s="173" t="s">
        <v>2586</v>
      </c>
      <c r="Q1082" s="174">
        <v>68</v>
      </c>
      <c r="R1082" s="173" t="s">
        <v>2586</v>
      </c>
      <c r="S1082" s="173" t="s">
        <v>1586</v>
      </c>
      <c r="T1082" s="173">
        <v>248329</v>
      </c>
      <c r="U1082" s="170">
        <f t="shared" si="86"/>
        <v>16886372</v>
      </c>
    </row>
    <row r="1083" spans="1:21" ht="14.25" customHeight="1" x14ac:dyDescent="0.15">
      <c r="A1083" s="173" t="s">
        <v>203</v>
      </c>
      <c r="B1083" s="173" t="s">
        <v>1689</v>
      </c>
      <c r="C1083" s="173" t="str">
        <f t="shared" si="82"/>
        <v>Runway</v>
      </c>
      <c r="D1083" s="173" t="str">
        <f t="shared" si="83"/>
        <v>1634</v>
      </c>
      <c r="E1083" s="173" t="str">
        <f t="shared" si="84"/>
        <v>16/34</v>
      </c>
      <c r="F1083" s="173">
        <v>1</v>
      </c>
      <c r="G1083" s="173" t="s">
        <v>1555</v>
      </c>
      <c r="H1083" s="173" t="str">
        <f t="shared" si="85"/>
        <v>ROX-RY1634-001</v>
      </c>
      <c r="I1083" s="173" t="s">
        <v>2094</v>
      </c>
      <c r="J1083" s="173" t="s">
        <v>11766</v>
      </c>
      <c r="K1083" s="174">
        <v>41</v>
      </c>
      <c r="L1083" s="174">
        <v>30</v>
      </c>
      <c r="M1083" s="174">
        <v>42</v>
      </c>
      <c r="N1083" s="174">
        <v>55</v>
      </c>
      <c r="O1083" s="174">
        <v>55</v>
      </c>
      <c r="P1083" s="173" t="s">
        <v>1634</v>
      </c>
      <c r="Q1083" s="174">
        <v>58</v>
      </c>
      <c r="R1083" s="173" t="s">
        <v>1634</v>
      </c>
      <c r="S1083" s="173" t="s">
        <v>1586</v>
      </c>
      <c r="T1083" s="173">
        <v>329946</v>
      </c>
      <c r="U1083" s="170">
        <f t="shared" si="86"/>
        <v>19136868</v>
      </c>
    </row>
    <row r="1084" spans="1:21" ht="14.25" customHeight="1" x14ac:dyDescent="0.15">
      <c r="A1084" s="173" t="s">
        <v>249</v>
      </c>
      <c r="B1084" s="173" t="s">
        <v>1611</v>
      </c>
      <c r="C1084" s="173" t="str">
        <f t="shared" si="82"/>
        <v>Runway</v>
      </c>
      <c r="D1084" s="173" t="str">
        <f t="shared" si="83"/>
        <v>1331</v>
      </c>
      <c r="E1084" s="173" t="str">
        <f t="shared" si="84"/>
        <v>13/31</v>
      </c>
      <c r="F1084" s="173">
        <v>1</v>
      </c>
      <c r="G1084" s="173" t="s">
        <v>1555</v>
      </c>
      <c r="H1084" s="173" t="str">
        <f t="shared" si="85"/>
        <v>RRT-RY1331-001</v>
      </c>
      <c r="I1084" s="173" t="s">
        <v>1802</v>
      </c>
      <c r="J1084" s="173" t="s">
        <v>11766</v>
      </c>
      <c r="K1084" s="174">
        <v>25</v>
      </c>
      <c r="L1084" s="174">
        <v>17</v>
      </c>
      <c r="M1084" s="174">
        <v>27</v>
      </c>
      <c r="N1084" s="174">
        <v>38</v>
      </c>
      <c r="O1084" s="174">
        <v>38</v>
      </c>
      <c r="P1084" s="173" t="s">
        <v>1746</v>
      </c>
      <c r="Q1084" s="174">
        <v>75</v>
      </c>
      <c r="R1084" s="173" t="s">
        <v>1746</v>
      </c>
      <c r="S1084" s="173" t="s">
        <v>1558</v>
      </c>
      <c r="T1084" s="173">
        <v>384834</v>
      </c>
      <c r="U1084" s="170">
        <f t="shared" si="86"/>
        <v>28862550</v>
      </c>
    </row>
    <row r="1085" spans="1:21" ht="14.25" customHeight="1" x14ac:dyDescent="0.15">
      <c r="A1085" s="173" t="s">
        <v>249</v>
      </c>
      <c r="B1085" s="173" t="s">
        <v>1611</v>
      </c>
      <c r="C1085" s="173" t="str">
        <f t="shared" si="82"/>
        <v>Runway</v>
      </c>
      <c r="D1085" s="173" t="str">
        <f t="shared" si="83"/>
        <v>1331</v>
      </c>
      <c r="E1085" s="173" t="str">
        <f t="shared" si="84"/>
        <v>13/31</v>
      </c>
      <c r="F1085" s="173">
        <v>1</v>
      </c>
      <c r="G1085" s="173" t="s">
        <v>1568</v>
      </c>
      <c r="H1085" s="173" t="str">
        <f t="shared" si="85"/>
        <v>RRT-RY1331-002</v>
      </c>
      <c r="I1085" s="173" t="s">
        <v>2148</v>
      </c>
      <c r="J1085" s="173" t="s">
        <v>11766</v>
      </c>
      <c r="K1085" s="174">
        <v>30</v>
      </c>
      <c r="L1085" s="174">
        <v>21</v>
      </c>
      <c r="M1085" s="174">
        <v>32</v>
      </c>
      <c r="N1085" s="174">
        <v>43</v>
      </c>
      <c r="O1085" s="174">
        <v>43</v>
      </c>
      <c r="P1085" s="173" t="s">
        <v>1746</v>
      </c>
      <c r="Q1085" s="174">
        <v>70</v>
      </c>
      <c r="R1085" s="173" t="s">
        <v>1746</v>
      </c>
      <c r="S1085" s="173" t="s">
        <v>1586</v>
      </c>
      <c r="T1085" s="173">
        <v>155009</v>
      </c>
      <c r="U1085" s="170">
        <f t="shared" si="86"/>
        <v>10850630</v>
      </c>
    </row>
    <row r="1086" spans="1:21" ht="14.25" customHeight="1" x14ac:dyDescent="0.15">
      <c r="A1086" s="173" t="s">
        <v>201</v>
      </c>
      <c r="B1086" s="173" t="s">
        <v>1621</v>
      </c>
      <c r="C1086" s="173" t="str">
        <f t="shared" si="82"/>
        <v>Runway</v>
      </c>
      <c r="D1086" s="173" t="str">
        <f t="shared" si="83"/>
        <v>220</v>
      </c>
      <c r="E1086" s="173" t="str">
        <f t="shared" si="84"/>
        <v>02/20</v>
      </c>
      <c r="F1086" s="173">
        <v>0</v>
      </c>
      <c r="G1086" s="173" t="s">
        <v>2635</v>
      </c>
      <c r="H1086" s="173" t="str">
        <f t="shared" si="85"/>
        <v>RST-RY220-01W</v>
      </c>
      <c r="I1086" s="173" t="s">
        <v>2636</v>
      </c>
      <c r="J1086" s="173" t="s">
        <v>11766</v>
      </c>
      <c r="K1086" s="174">
        <v>64</v>
      </c>
      <c r="L1086" s="174">
        <v>35</v>
      </c>
      <c r="M1086" s="174">
        <v>48</v>
      </c>
      <c r="N1086" s="174">
        <v>61</v>
      </c>
      <c r="O1086" s="174">
        <v>61</v>
      </c>
      <c r="P1086" s="173" t="s">
        <v>2586</v>
      </c>
      <c r="Q1086" s="174">
        <v>40</v>
      </c>
      <c r="R1086" s="173" t="s">
        <v>2586</v>
      </c>
      <c r="S1086" s="173" t="s">
        <v>1566</v>
      </c>
      <c r="T1086" s="173">
        <v>510591</v>
      </c>
      <c r="U1086" s="170">
        <f t="shared" si="86"/>
        <v>20423640</v>
      </c>
    </row>
    <row r="1087" spans="1:21" ht="14.25" customHeight="1" x14ac:dyDescent="0.15">
      <c r="A1087" s="173" t="s">
        <v>57</v>
      </c>
      <c r="B1087" s="173" t="s">
        <v>1563</v>
      </c>
      <c r="C1087" s="173" t="str">
        <f t="shared" si="82"/>
        <v>Taxilane</v>
      </c>
      <c r="D1087" s="173" t="str">
        <f t="shared" si="83"/>
        <v>N/A or No Data</v>
      </c>
      <c r="E1087" s="173" t="str">
        <f t="shared" si="84"/>
        <v>N/A or No Data</v>
      </c>
      <c r="F1087" s="173">
        <v>0</v>
      </c>
      <c r="G1087" s="173" t="s">
        <v>1555</v>
      </c>
      <c r="H1087" s="173" t="str">
        <f t="shared" si="85"/>
        <v>DLH-TLA-001</v>
      </c>
      <c r="I1087" s="173" t="s">
        <v>2801</v>
      </c>
      <c r="J1087" s="173" t="s">
        <v>11766</v>
      </c>
      <c r="K1087" s="174">
        <v>0</v>
      </c>
      <c r="L1087" s="174">
        <v>0</v>
      </c>
      <c r="M1087" s="174">
        <v>0</v>
      </c>
      <c r="N1087" s="174">
        <v>0</v>
      </c>
      <c r="O1087" s="174">
        <v>0</v>
      </c>
      <c r="P1087" s="173" t="s">
        <v>1562</v>
      </c>
      <c r="Q1087" s="174">
        <v>100</v>
      </c>
      <c r="R1087" s="173" t="s">
        <v>1562</v>
      </c>
      <c r="S1087" s="173" t="s">
        <v>1558</v>
      </c>
      <c r="T1087" s="173">
        <v>63609</v>
      </c>
      <c r="U1087" s="170">
        <f t="shared" si="86"/>
        <v>6360900</v>
      </c>
    </row>
    <row r="1088" spans="1:21" ht="14.25" customHeight="1" x14ac:dyDescent="0.15">
      <c r="A1088" s="173" t="s">
        <v>261</v>
      </c>
      <c r="B1088" s="173" t="s">
        <v>1577</v>
      </c>
      <c r="C1088" s="173" t="str">
        <f t="shared" si="82"/>
        <v>Connecting Taxiway</v>
      </c>
      <c r="D1088" s="173" t="str">
        <f t="shared" si="83"/>
        <v>N/A or No Data</v>
      </c>
      <c r="E1088" s="173" t="str">
        <f t="shared" si="84"/>
        <v>N/A or No Data</v>
      </c>
      <c r="F1088" s="173">
        <v>0</v>
      </c>
      <c r="G1088" s="173" t="s">
        <v>1568</v>
      </c>
      <c r="H1088" s="173" t="str">
        <f t="shared" si="85"/>
        <v>MWM-CTC-002</v>
      </c>
      <c r="I1088" s="173" t="s">
        <v>2802</v>
      </c>
      <c r="J1088" s="173" t="s">
        <v>11766</v>
      </c>
      <c r="K1088" s="174">
        <v>50</v>
      </c>
      <c r="L1088" s="174">
        <v>37</v>
      </c>
      <c r="M1088" s="174">
        <v>50</v>
      </c>
      <c r="N1088" s="174">
        <v>65</v>
      </c>
      <c r="O1088" s="174">
        <v>65</v>
      </c>
      <c r="P1088" s="173" t="s">
        <v>1626</v>
      </c>
      <c r="Q1088" s="174">
        <v>50</v>
      </c>
      <c r="R1088" s="173" t="s">
        <v>1626</v>
      </c>
      <c r="S1088" s="173" t="s">
        <v>1566</v>
      </c>
      <c r="T1088" s="173">
        <v>2426</v>
      </c>
      <c r="U1088" s="170">
        <f t="shared" si="86"/>
        <v>121300</v>
      </c>
    </row>
    <row r="1089" spans="1:21" ht="14.25" customHeight="1" x14ac:dyDescent="0.15">
      <c r="A1089" s="173" t="s">
        <v>201</v>
      </c>
      <c r="B1089" s="173" t="s">
        <v>1621</v>
      </c>
      <c r="C1089" s="173" t="str">
        <f t="shared" si="82"/>
        <v>Runway</v>
      </c>
      <c r="D1089" s="173" t="str">
        <f t="shared" si="83"/>
        <v>220</v>
      </c>
      <c r="E1089" s="173" t="str">
        <f t="shared" si="84"/>
        <v>02/20</v>
      </c>
      <c r="F1089" s="173">
        <v>0</v>
      </c>
      <c r="G1089" s="173" t="s">
        <v>2671</v>
      </c>
      <c r="H1089" s="173" t="str">
        <f t="shared" si="85"/>
        <v>RST-RY220-01C</v>
      </c>
      <c r="I1089" s="173" t="s">
        <v>2672</v>
      </c>
      <c r="J1089" s="173" t="s">
        <v>11766</v>
      </c>
      <c r="K1089" s="174">
        <v>61</v>
      </c>
      <c r="L1089" s="174">
        <v>34</v>
      </c>
      <c r="M1089" s="174">
        <v>46</v>
      </c>
      <c r="N1089" s="174">
        <v>59</v>
      </c>
      <c r="O1089" s="174">
        <v>59</v>
      </c>
      <c r="P1089" s="173" t="s">
        <v>2586</v>
      </c>
      <c r="Q1089" s="174">
        <v>44</v>
      </c>
      <c r="R1089" s="173" t="s">
        <v>2586</v>
      </c>
      <c r="S1089" s="173" t="s">
        <v>1566</v>
      </c>
      <c r="T1089" s="173">
        <v>252429</v>
      </c>
      <c r="U1089" s="170">
        <f t="shared" si="86"/>
        <v>11106876</v>
      </c>
    </row>
    <row r="1090" spans="1:21" ht="14.25" customHeight="1" x14ac:dyDescent="0.15">
      <c r="A1090" s="173" t="s">
        <v>201</v>
      </c>
      <c r="B1090" s="173" t="s">
        <v>1621</v>
      </c>
      <c r="C1090" s="173" t="str">
        <f t="shared" si="82"/>
        <v>Runway</v>
      </c>
      <c r="D1090" s="173" t="str">
        <f t="shared" si="83"/>
        <v>220</v>
      </c>
      <c r="E1090" s="173" t="str">
        <f t="shared" si="84"/>
        <v>02/20</v>
      </c>
      <c r="F1090" s="173">
        <v>0</v>
      </c>
      <c r="G1090" s="173" t="s">
        <v>2676</v>
      </c>
      <c r="H1090" s="173" t="str">
        <f t="shared" si="85"/>
        <v>RST-RY220-02W</v>
      </c>
      <c r="I1090" s="173" t="s">
        <v>2712</v>
      </c>
      <c r="J1090" s="173" t="s">
        <v>11766</v>
      </c>
      <c r="K1090" s="174">
        <v>27</v>
      </c>
      <c r="L1090" s="174">
        <v>9</v>
      </c>
      <c r="M1090" s="174">
        <v>21</v>
      </c>
      <c r="N1090" s="174">
        <v>30</v>
      </c>
      <c r="O1090" s="174">
        <v>30</v>
      </c>
      <c r="P1090" s="173" t="s">
        <v>2586</v>
      </c>
      <c r="Q1090" s="174">
        <v>91</v>
      </c>
      <c r="R1090" s="173" t="s">
        <v>2586</v>
      </c>
      <c r="S1090" s="173" t="s">
        <v>1558</v>
      </c>
      <c r="T1090" s="173">
        <v>210160</v>
      </c>
      <c r="U1090" s="170">
        <f t="shared" si="86"/>
        <v>19124560</v>
      </c>
    </row>
    <row r="1091" spans="1:21" ht="14.25" customHeight="1" x14ac:dyDescent="0.15">
      <c r="A1091" s="173" t="s">
        <v>201</v>
      </c>
      <c r="B1091" s="173" t="s">
        <v>1611</v>
      </c>
      <c r="C1091" s="173" t="str">
        <f t="shared" si="82"/>
        <v>Runway</v>
      </c>
      <c r="D1091" s="173" t="str">
        <f t="shared" si="83"/>
        <v>1331</v>
      </c>
      <c r="E1091" s="173" t="str">
        <f t="shared" si="84"/>
        <v>13/31</v>
      </c>
      <c r="F1091" s="173">
        <v>1</v>
      </c>
      <c r="G1091" s="173" t="s">
        <v>2676</v>
      </c>
      <c r="H1091" s="173" t="str">
        <f t="shared" si="85"/>
        <v>RST-RY1331-02W</v>
      </c>
      <c r="I1091" s="173" t="s">
        <v>2677</v>
      </c>
      <c r="J1091" s="173" t="s">
        <v>11766</v>
      </c>
      <c r="K1091" s="174">
        <v>23</v>
      </c>
      <c r="L1091" s="174">
        <v>3</v>
      </c>
      <c r="M1091" s="174">
        <v>17</v>
      </c>
      <c r="N1091" s="174">
        <v>25</v>
      </c>
      <c r="O1091" s="174">
        <v>25</v>
      </c>
      <c r="P1091" s="173" t="s">
        <v>2586</v>
      </c>
      <c r="Q1091" s="174">
        <v>90</v>
      </c>
      <c r="R1091" s="173" t="s">
        <v>2586</v>
      </c>
      <c r="S1091" s="173" t="s">
        <v>1558</v>
      </c>
      <c r="T1091" s="173">
        <v>150120</v>
      </c>
      <c r="U1091" s="170">
        <f t="shared" si="86"/>
        <v>13510800</v>
      </c>
    </row>
    <row r="1092" spans="1:21" ht="14.25" customHeight="1" x14ac:dyDescent="0.15">
      <c r="A1092" s="173" t="s">
        <v>201</v>
      </c>
      <c r="B1092" s="173" t="s">
        <v>1611</v>
      </c>
      <c r="C1092" s="173" t="str">
        <f t="shared" ref="C1092:C1155" si="87">IF(ISNUMBER(SEARCH("RY",B1092)),"Runway",IF(ISNUMBER(SEARCH("CT",B1092)),"Connecting Taxiway",IF(ISNUMBER(SEARCH("AP",B1092)),"Apron",IF(ISNUMBER(SEARCH("TL",B1092)),"Taxilane",IF(ISNUMBER(SEARCH("PPT",B1092)),"Partial Parallel",IF(ISNUMBER(SEARCH("TW",B1092)),"Taxiway",IF(ISNUMBER(SEARCH("RP",B1092)),"Run-Up",IF(ISNUMBER(SEARCH("RT",B1092)),"Runway Turnaround",IF(ISNUMBER(SEARCH("PT",B1092)),"Parallel Taxiway","Other")))))))))</f>
        <v>Runway</v>
      </c>
      <c r="D1092" s="173" t="str">
        <f t="shared" ref="D1092:D1155" si="88">IF(C1092="Runway",RIGHT(B1092,LEN(B1092)-FIND("Y",B1092)),"N/A or No Data")</f>
        <v>1331</v>
      </c>
      <c r="E1092" s="173" t="str">
        <f t="shared" ref="E1092:E1155" si="89">IF(LEN(D1092)=3,_xlfn.CONCAT("0",LEFT(D1092,1),"/",RIGHT(D1092,2)),IF(LEN(D1092)=4,_xlfn.CONCAT(LEFT(D1092,2),"/",RIGHT(D1092,2)),"N/A or No Data"))</f>
        <v>13/31</v>
      </c>
      <c r="F1092" s="173">
        <v>1</v>
      </c>
      <c r="G1092" s="173" t="s">
        <v>2746</v>
      </c>
      <c r="H1092" s="173" t="str">
        <f t="shared" si="85"/>
        <v>RST-RY1331-02C</v>
      </c>
      <c r="I1092" s="173" t="s">
        <v>2747</v>
      </c>
      <c r="J1092" s="173" t="s">
        <v>11766</v>
      </c>
      <c r="K1092" s="174">
        <v>16</v>
      </c>
      <c r="L1092" s="174">
        <v>0</v>
      </c>
      <c r="M1092" s="174">
        <v>9</v>
      </c>
      <c r="N1092" s="174">
        <v>15</v>
      </c>
      <c r="O1092" s="174">
        <v>15</v>
      </c>
      <c r="P1092" s="173" t="s">
        <v>2586</v>
      </c>
      <c r="Q1092" s="174">
        <v>89</v>
      </c>
      <c r="R1092" s="173" t="s">
        <v>2586</v>
      </c>
      <c r="S1092" s="173" t="s">
        <v>1558</v>
      </c>
      <c r="T1092" s="173">
        <v>75057</v>
      </c>
      <c r="U1092" s="170">
        <f t="shared" si="86"/>
        <v>6680073</v>
      </c>
    </row>
    <row r="1093" spans="1:21" ht="14.25" customHeight="1" x14ac:dyDescent="0.15">
      <c r="A1093" s="173" t="s">
        <v>109</v>
      </c>
      <c r="B1093" s="173" t="s">
        <v>1577</v>
      </c>
      <c r="C1093" s="173" t="str">
        <f t="shared" si="87"/>
        <v>Connecting Taxiway</v>
      </c>
      <c r="D1093" s="173" t="str">
        <f t="shared" si="88"/>
        <v>N/A or No Data</v>
      </c>
      <c r="E1093" s="173" t="str">
        <f t="shared" si="89"/>
        <v>N/A or No Data</v>
      </c>
      <c r="F1093" s="173">
        <v>0</v>
      </c>
      <c r="G1093" s="173" t="s">
        <v>1568</v>
      </c>
      <c r="H1093" s="173" t="str">
        <f t="shared" ref="H1093:H1156" si="90">_xlfn.CONCAT(A1093,"-",B1093,"-",G1093)</f>
        <v>INL-CTC-002</v>
      </c>
      <c r="I1093" s="173" t="s">
        <v>2807</v>
      </c>
      <c r="J1093" s="173" t="s">
        <v>11766</v>
      </c>
      <c r="K1093" s="174">
        <v>9</v>
      </c>
      <c r="L1093" s="174">
        <v>6</v>
      </c>
      <c r="M1093" s="174">
        <v>13</v>
      </c>
      <c r="N1093" s="174">
        <v>19</v>
      </c>
      <c r="O1093" s="174">
        <v>19</v>
      </c>
      <c r="P1093" s="173" t="s">
        <v>1579</v>
      </c>
      <c r="Q1093" s="174">
        <v>78</v>
      </c>
      <c r="R1093" s="173" t="s">
        <v>1579</v>
      </c>
      <c r="S1093" s="173" t="s">
        <v>1558</v>
      </c>
      <c r="T1093" s="173">
        <v>5897</v>
      </c>
      <c r="U1093" s="170">
        <f t="shared" ref="U1093:U1156" si="91">T1093*Q1093</f>
        <v>459966</v>
      </c>
    </row>
    <row r="1094" spans="1:21" ht="14.25" customHeight="1" x14ac:dyDescent="0.15">
      <c r="A1094" s="173" t="s">
        <v>263</v>
      </c>
      <c r="B1094" s="173" t="s">
        <v>1563</v>
      </c>
      <c r="C1094" s="173" t="str">
        <f t="shared" si="87"/>
        <v>Taxilane</v>
      </c>
      <c r="D1094" s="173" t="str">
        <f t="shared" si="88"/>
        <v>N/A or No Data</v>
      </c>
      <c r="E1094" s="173" t="str">
        <f t="shared" si="89"/>
        <v>N/A or No Data</v>
      </c>
      <c r="F1094" s="173">
        <v>0</v>
      </c>
      <c r="G1094" s="173" t="s">
        <v>1568</v>
      </c>
      <c r="H1094" s="173" t="str">
        <f t="shared" si="90"/>
        <v>ONA-TLA-002</v>
      </c>
      <c r="I1094" s="173" t="s">
        <v>2808</v>
      </c>
      <c r="J1094" s="173" t="s">
        <v>11766</v>
      </c>
      <c r="K1094" s="174">
        <v>26</v>
      </c>
      <c r="L1094" s="174">
        <v>18</v>
      </c>
      <c r="M1094" s="174">
        <v>28</v>
      </c>
      <c r="N1094" s="174">
        <v>39</v>
      </c>
      <c r="O1094" s="174">
        <v>39</v>
      </c>
      <c r="P1094" s="173" t="s">
        <v>1596</v>
      </c>
      <c r="Q1094" s="174">
        <v>74</v>
      </c>
      <c r="R1094" s="173" t="s">
        <v>1596</v>
      </c>
      <c r="S1094" s="173" t="s">
        <v>1558</v>
      </c>
      <c r="T1094" s="173">
        <v>40409</v>
      </c>
      <c r="U1094" s="170">
        <f t="shared" si="91"/>
        <v>2990266</v>
      </c>
    </row>
    <row r="1095" spans="1:21" ht="14.25" customHeight="1" x14ac:dyDescent="0.15">
      <c r="A1095" s="173" t="s">
        <v>223</v>
      </c>
      <c r="B1095" s="173" t="s">
        <v>2809</v>
      </c>
      <c r="C1095" s="173" t="str">
        <f t="shared" si="87"/>
        <v>Taxilane</v>
      </c>
      <c r="D1095" s="173" t="str">
        <f t="shared" si="88"/>
        <v>N/A or No Data</v>
      </c>
      <c r="E1095" s="173" t="str">
        <f t="shared" si="89"/>
        <v>N/A or No Data</v>
      </c>
      <c r="F1095" s="173">
        <v>0</v>
      </c>
      <c r="G1095" s="173" t="s">
        <v>1555</v>
      </c>
      <c r="H1095" s="173" t="str">
        <f t="shared" si="90"/>
        <v>SGS-TLBRAVO-001</v>
      </c>
      <c r="I1095" s="173" t="s">
        <v>2810</v>
      </c>
      <c r="J1095" s="173" t="s">
        <v>11766</v>
      </c>
      <c r="K1095" s="174">
        <v>13</v>
      </c>
      <c r="L1095" s="174">
        <v>9</v>
      </c>
      <c r="M1095" s="174">
        <v>16</v>
      </c>
      <c r="N1095" s="174">
        <v>23</v>
      </c>
      <c r="O1095" s="174">
        <v>23</v>
      </c>
      <c r="P1095" s="173" t="s">
        <v>1631</v>
      </c>
      <c r="Q1095" s="174">
        <v>87</v>
      </c>
      <c r="R1095" s="173" t="s">
        <v>1631</v>
      </c>
      <c r="S1095" s="173" t="s">
        <v>1558</v>
      </c>
      <c r="T1095" s="173">
        <v>8235</v>
      </c>
      <c r="U1095" s="170">
        <f t="shared" si="91"/>
        <v>716445</v>
      </c>
    </row>
    <row r="1096" spans="1:21" ht="14.25" customHeight="1" x14ac:dyDescent="0.15">
      <c r="A1096" s="173" t="s">
        <v>133</v>
      </c>
      <c r="B1096" s="173" t="s">
        <v>2202</v>
      </c>
      <c r="C1096" s="173" t="str">
        <f t="shared" si="87"/>
        <v>Taxilane</v>
      </c>
      <c r="D1096" s="173" t="str">
        <f t="shared" si="88"/>
        <v>N/A or No Data</v>
      </c>
      <c r="E1096" s="173" t="str">
        <f t="shared" si="89"/>
        <v>N/A or No Data</v>
      </c>
      <c r="F1096" s="173">
        <v>0</v>
      </c>
      <c r="G1096" s="173" t="s">
        <v>1555</v>
      </c>
      <c r="H1096" s="173" t="str">
        <f t="shared" si="90"/>
        <v>MKT-TLC-001</v>
      </c>
      <c r="I1096" s="173" t="s">
        <v>2811</v>
      </c>
      <c r="J1096" s="173" t="s">
        <v>11766</v>
      </c>
      <c r="K1096" s="174">
        <v>19</v>
      </c>
      <c r="L1096" s="174">
        <v>13</v>
      </c>
      <c r="M1096" s="174">
        <v>22</v>
      </c>
      <c r="N1096" s="174">
        <v>31</v>
      </c>
      <c r="O1096" s="174">
        <v>31</v>
      </c>
      <c r="P1096" s="173" t="s">
        <v>1604</v>
      </c>
      <c r="Q1096" s="174">
        <v>81</v>
      </c>
      <c r="R1096" s="173" t="s">
        <v>1604</v>
      </c>
      <c r="S1096" s="173" t="s">
        <v>1558</v>
      </c>
      <c r="T1096" s="173">
        <v>29721</v>
      </c>
      <c r="U1096" s="170">
        <f t="shared" si="91"/>
        <v>2407401</v>
      </c>
    </row>
    <row r="1097" spans="1:21" ht="14.25" customHeight="1" x14ac:dyDescent="0.15">
      <c r="A1097" s="173" t="s">
        <v>111</v>
      </c>
      <c r="B1097" s="173" t="s">
        <v>1583</v>
      </c>
      <c r="C1097" s="173" t="str">
        <f t="shared" si="87"/>
        <v>Apron</v>
      </c>
      <c r="D1097" s="173" t="str">
        <f t="shared" si="88"/>
        <v>N/A or No Data</v>
      </c>
      <c r="E1097" s="173" t="str">
        <f t="shared" si="89"/>
        <v>N/A or No Data</v>
      </c>
      <c r="F1097" s="173">
        <v>0</v>
      </c>
      <c r="G1097" s="173" t="s">
        <v>1828</v>
      </c>
      <c r="H1097" s="173" t="str">
        <f t="shared" si="90"/>
        <v>MJQ-APA-005</v>
      </c>
      <c r="I1097" s="173" t="s">
        <v>2812</v>
      </c>
      <c r="J1097" s="173" t="s">
        <v>11766</v>
      </c>
      <c r="K1097" s="174">
        <v>19</v>
      </c>
      <c r="L1097" s="174">
        <v>13</v>
      </c>
      <c r="M1097" s="174">
        <v>22</v>
      </c>
      <c r="N1097" s="174">
        <v>31</v>
      </c>
      <c r="O1097" s="174">
        <v>31</v>
      </c>
      <c r="P1097" s="173" t="s">
        <v>1576</v>
      </c>
      <c r="Q1097" s="174">
        <v>81</v>
      </c>
      <c r="R1097" s="173" t="s">
        <v>1576</v>
      </c>
      <c r="S1097" s="173" t="s">
        <v>1558</v>
      </c>
      <c r="T1097" s="173">
        <v>19439</v>
      </c>
      <c r="U1097" s="170">
        <f t="shared" si="91"/>
        <v>1574559</v>
      </c>
    </row>
    <row r="1098" spans="1:21" ht="14.25" customHeight="1" x14ac:dyDescent="0.15">
      <c r="A1098" s="173" t="s">
        <v>209</v>
      </c>
      <c r="B1098" s="173" t="s">
        <v>1655</v>
      </c>
      <c r="C1098" s="173" t="str">
        <f t="shared" si="87"/>
        <v>Connecting Taxiway</v>
      </c>
      <c r="D1098" s="173" t="str">
        <f t="shared" si="88"/>
        <v>N/A or No Data</v>
      </c>
      <c r="E1098" s="173" t="str">
        <f t="shared" si="89"/>
        <v>N/A or No Data</v>
      </c>
      <c r="F1098" s="173">
        <v>0</v>
      </c>
      <c r="G1098" s="173" t="s">
        <v>1555</v>
      </c>
      <c r="H1098" s="173" t="str">
        <f t="shared" si="90"/>
        <v>STC-CTA2-001</v>
      </c>
      <c r="I1098" s="173" t="s">
        <v>2813</v>
      </c>
      <c r="J1098" s="173" t="s">
        <v>11766</v>
      </c>
      <c r="K1098" s="174">
        <v>28</v>
      </c>
      <c r="L1098" s="174">
        <v>10</v>
      </c>
      <c r="M1098" s="174">
        <v>22</v>
      </c>
      <c r="N1098" s="174">
        <v>31</v>
      </c>
      <c r="O1098" s="174">
        <v>31</v>
      </c>
      <c r="P1098" s="173" t="s">
        <v>1570</v>
      </c>
      <c r="Q1098" s="174">
        <v>87</v>
      </c>
      <c r="R1098" s="173" t="s">
        <v>1570</v>
      </c>
      <c r="S1098" s="173" t="s">
        <v>1558</v>
      </c>
      <c r="T1098" s="173">
        <v>24761</v>
      </c>
      <c r="U1098" s="170">
        <f t="shared" si="91"/>
        <v>2154207</v>
      </c>
    </row>
    <row r="1099" spans="1:21" ht="14.25" customHeight="1" x14ac:dyDescent="0.15">
      <c r="A1099" s="173" t="s">
        <v>197</v>
      </c>
      <c r="B1099" s="173" t="s">
        <v>1583</v>
      </c>
      <c r="C1099" s="173" t="str">
        <f t="shared" si="87"/>
        <v>Apron</v>
      </c>
      <c r="D1099" s="173" t="str">
        <f t="shared" si="88"/>
        <v>N/A or No Data</v>
      </c>
      <c r="E1099" s="173" t="str">
        <f t="shared" si="89"/>
        <v>N/A or No Data</v>
      </c>
      <c r="F1099" s="173">
        <v>0</v>
      </c>
      <c r="G1099" s="173" t="s">
        <v>1828</v>
      </c>
      <c r="H1099" s="173" t="str">
        <f t="shared" si="90"/>
        <v>RWF-APA-005</v>
      </c>
      <c r="I1099" s="173" t="s">
        <v>2814</v>
      </c>
      <c r="J1099" s="173" t="s">
        <v>11766</v>
      </c>
      <c r="K1099" s="174">
        <v>15</v>
      </c>
      <c r="L1099" s="174">
        <v>10</v>
      </c>
      <c r="M1099" s="174">
        <v>18</v>
      </c>
      <c r="N1099" s="174">
        <v>26</v>
      </c>
      <c r="O1099" s="174">
        <v>26</v>
      </c>
      <c r="P1099" s="173" t="s">
        <v>1588</v>
      </c>
      <c r="Q1099" s="174">
        <v>85</v>
      </c>
      <c r="R1099" s="173" t="s">
        <v>1588</v>
      </c>
      <c r="S1099" s="173" t="s">
        <v>1558</v>
      </c>
      <c r="T1099" s="173">
        <v>34004</v>
      </c>
      <c r="U1099" s="170">
        <f t="shared" si="91"/>
        <v>2890340</v>
      </c>
    </row>
    <row r="1100" spans="1:21" ht="14.25" customHeight="1" x14ac:dyDescent="0.15">
      <c r="A1100" s="173" t="s">
        <v>201</v>
      </c>
      <c r="B1100" s="173" t="s">
        <v>1621</v>
      </c>
      <c r="C1100" s="173" t="str">
        <f t="shared" si="87"/>
        <v>Runway</v>
      </c>
      <c r="D1100" s="173" t="str">
        <f t="shared" si="88"/>
        <v>220</v>
      </c>
      <c r="E1100" s="173" t="str">
        <f t="shared" si="89"/>
        <v>02/20</v>
      </c>
      <c r="F1100" s="173">
        <v>0</v>
      </c>
      <c r="G1100" s="173" t="s">
        <v>2746</v>
      </c>
      <c r="H1100" s="173" t="str">
        <f t="shared" si="90"/>
        <v>RST-RY220-02C</v>
      </c>
      <c r="I1100" s="173" t="s">
        <v>2748</v>
      </c>
      <c r="J1100" s="173" t="s">
        <v>11766</v>
      </c>
      <c r="K1100" s="174">
        <v>19</v>
      </c>
      <c r="L1100" s="174">
        <v>0</v>
      </c>
      <c r="M1100" s="174">
        <v>13</v>
      </c>
      <c r="N1100" s="174">
        <v>19</v>
      </c>
      <c r="O1100" s="174">
        <v>19</v>
      </c>
      <c r="P1100" s="173" t="s">
        <v>2586</v>
      </c>
      <c r="Q1100" s="174">
        <v>94</v>
      </c>
      <c r="R1100" s="173" t="s">
        <v>2586</v>
      </c>
      <c r="S1100" s="173" t="s">
        <v>1558</v>
      </c>
      <c r="T1100" s="173">
        <v>105080</v>
      </c>
      <c r="U1100" s="170">
        <f t="shared" si="91"/>
        <v>9877520</v>
      </c>
    </row>
    <row r="1101" spans="1:21" ht="14.25" customHeight="1" x14ac:dyDescent="0.15">
      <c r="A1101" s="173" t="s">
        <v>223</v>
      </c>
      <c r="B1101" s="173" t="s">
        <v>2816</v>
      </c>
      <c r="C1101" s="173" t="str">
        <f t="shared" si="87"/>
        <v>Taxilane</v>
      </c>
      <c r="D1101" s="173" t="str">
        <f t="shared" si="88"/>
        <v>N/A or No Data</v>
      </c>
      <c r="E1101" s="173" t="str">
        <f t="shared" si="89"/>
        <v>N/A or No Data</v>
      </c>
      <c r="F1101" s="173">
        <v>0</v>
      </c>
      <c r="G1101" s="173" t="s">
        <v>1555</v>
      </c>
      <c r="H1101" s="173" t="str">
        <f t="shared" si="90"/>
        <v>SGS-TLECHO-001</v>
      </c>
      <c r="I1101" s="173" t="s">
        <v>2817</v>
      </c>
      <c r="J1101" s="173" t="s">
        <v>11766</v>
      </c>
      <c r="K1101" s="174">
        <v>13</v>
      </c>
      <c r="L1101" s="174">
        <v>9</v>
      </c>
      <c r="M1101" s="174">
        <v>16</v>
      </c>
      <c r="N1101" s="174">
        <v>23</v>
      </c>
      <c r="O1101" s="174">
        <v>23</v>
      </c>
      <c r="P1101" s="173" t="s">
        <v>1631</v>
      </c>
      <c r="Q1101" s="174">
        <v>87</v>
      </c>
      <c r="R1101" s="173" t="s">
        <v>1631</v>
      </c>
      <c r="S1101" s="173" t="s">
        <v>1558</v>
      </c>
      <c r="T1101" s="173">
        <v>10285</v>
      </c>
      <c r="U1101" s="170">
        <f t="shared" si="91"/>
        <v>894795</v>
      </c>
    </row>
    <row r="1102" spans="1:21" ht="14.25" customHeight="1" x14ac:dyDescent="0.15">
      <c r="A1102" s="173" t="s">
        <v>135</v>
      </c>
      <c r="B1102" s="173" t="s">
        <v>1583</v>
      </c>
      <c r="C1102" s="173" t="str">
        <f t="shared" si="87"/>
        <v>Apron</v>
      </c>
      <c r="D1102" s="173" t="str">
        <f t="shared" si="88"/>
        <v>N/A or No Data</v>
      </c>
      <c r="E1102" s="173" t="str">
        <f t="shared" si="89"/>
        <v>N/A or No Data</v>
      </c>
      <c r="F1102" s="173">
        <v>0</v>
      </c>
      <c r="G1102" s="173" t="s">
        <v>1568</v>
      </c>
      <c r="H1102" s="173" t="str">
        <f t="shared" si="90"/>
        <v>MGG-APA-002</v>
      </c>
      <c r="I1102" s="173" t="s">
        <v>2818</v>
      </c>
      <c r="J1102" s="173" t="s">
        <v>11766</v>
      </c>
      <c r="K1102" s="174">
        <v>29</v>
      </c>
      <c r="L1102" s="174">
        <v>20</v>
      </c>
      <c r="M1102" s="174">
        <v>31</v>
      </c>
      <c r="N1102" s="174">
        <v>42</v>
      </c>
      <c r="O1102" s="174">
        <v>42</v>
      </c>
      <c r="P1102" s="173" t="s">
        <v>1658</v>
      </c>
      <c r="Q1102" s="174">
        <v>61</v>
      </c>
      <c r="R1102" s="173" t="s">
        <v>1658</v>
      </c>
      <c r="S1102" s="173" t="s">
        <v>1586</v>
      </c>
      <c r="T1102" s="173">
        <v>10650</v>
      </c>
      <c r="U1102" s="170">
        <f t="shared" si="91"/>
        <v>649650</v>
      </c>
    </row>
    <row r="1103" spans="1:21" ht="14.25" customHeight="1" x14ac:dyDescent="0.15">
      <c r="A1103" s="173" t="s">
        <v>69</v>
      </c>
      <c r="B1103" s="173" t="s">
        <v>1563</v>
      </c>
      <c r="C1103" s="173" t="str">
        <f t="shared" si="87"/>
        <v>Taxilane</v>
      </c>
      <c r="D1103" s="173" t="str">
        <f t="shared" si="88"/>
        <v>N/A or No Data</v>
      </c>
      <c r="E1103" s="173" t="str">
        <f t="shared" si="89"/>
        <v>N/A or No Data</v>
      </c>
      <c r="F1103" s="173">
        <v>0</v>
      </c>
      <c r="G1103" s="173" t="s">
        <v>1555</v>
      </c>
      <c r="H1103" s="173" t="str">
        <f t="shared" si="90"/>
        <v>FRM-TLA-001</v>
      </c>
      <c r="I1103" s="173" t="s">
        <v>2819</v>
      </c>
      <c r="J1103" s="173" t="s">
        <v>11766</v>
      </c>
      <c r="K1103" s="174">
        <v>0</v>
      </c>
      <c r="L1103" s="174">
        <v>0</v>
      </c>
      <c r="M1103" s="174">
        <v>0</v>
      </c>
      <c r="N1103" s="174">
        <v>0</v>
      </c>
      <c r="O1103" s="174">
        <v>0</v>
      </c>
      <c r="P1103" s="173" t="s">
        <v>1623</v>
      </c>
      <c r="Q1103" s="174">
        <v>100</v>
      </c>
      <c r="R1103" s="173" t="s">
        <v>1623</v>
      </c>
      <c r="S1103" s="173" t="s">
        <v>1558</v>
      </c>
      <c r="T1103" s="173">
        <v>75498</v>
      </c>
      <c r="U1103" s="170">
        <f t="shared" si="91"/>
        <v>7549800</v>
      </c>
    </row>
    <row r="1104" spans="1:21" ht="14.25" customHeight="1" x14ac:dyDescent="0.15">
      <c r="A1104" s="173" t="s">
        <v>195</v>
      </c>
      <c r="B1104" s="173" t="s">
        <v>1637</v>
      </c>
      <c r="C1104" s="173" t="str">
        <f t="shared" si="87"/>
        <v>Apron</v>
      </c>
      <c r="D1104" s="173" t="str">
        <f t="shared" si="88"/>
        <v>N/A or No Data</v>
      </c>
      <c r="E1104" s="173" t="str">
        <f t="shared" si="89"/>
        <v>N/A or No Data</v>
      </c>
      <c r="F1104" s="173">
        <v>0</v>
      </c>
      <c r="G1104" s="173" t="s">
        <v>1568</v>
      </c>
      <c r="H1104" s="173" t="str">
        <f t="shared" si="90"/>
        <v>RGK-APB-002</v>
      </c>
      <c r="I1104" s="173" t="s">
        <v>2820</v>
      </c>
      <c r="J1104" s="173" t="s">
        <v>11766</v>
      </c>
      <c r="K1104" s="174">
        <v>2</v>
      </c>
      <c r="L1104" s="174">
        <v>0</v>
      </c>
      <c r="M1104" s="174">
        <v>0</v>
      </c>
      <c r="N1104" s="174">
        <v>0</v>
      </c>
      <c r="O1104" s="174">
        <v>0</v>
      </c>
      <c r="P1104" s="173" t="s">
        <v>1610</v>
      </c>
      <c r="Q1104" s="174">
        <v>98</v>
      </c>
      <c r="R1104" s="173" t="s">
        <v>1610</v>
      </c>
      <c r="S1104" s="173" t="s">
        <v>1558</v>
      </c>
      <c r="T1104" s="173">
        <v>16079</v>
      </c>
      <c r="U1104" s="170">
        <f t="shared" si="91"/>
        <v>1575742</v>
      </c>
    </row>
    <row r="1105" spans="1:21" ht="14.25" customHeight="1" x14ac:dyDescent="0.15">
      <c r="A1105" s="173" t="s">
        <v>27</v>
      </c>
      <c r="B1105" s="173" t="s">
        <v>2821</v>
      </c>
      <c r="C1105" s="173" t="str">
        <f t="shared" si="87"/>
        <v>Runway Turnaround</v>
      </c>
      <c r="D1105" s="173" t="str">
        <f t="shared" si="88"/>
        <v>N/A or No Data</v>
      </c>
      <c r="E1105" s="173" t="str">
        <f t="shared" si="89"/>
        <v>N/A or No Data</v>
      </c>
      <c r="F1105" s="173">
        <v>0</v>
      </c>
      <c r="G1105" s="173" t="s">
        <v>1555</v>
      </c>
      <c r="H1105" s="173" t="str">
        <f t="shared" si="90"/>
        <v>FOZ-RTA33-001</v>
      </c>
      <c r="I1105" s="173" t="s">
        <v>2822</v>
      </c>
      <c r="J1105" s="173" t="s">
        <v>11766</v>
      </c>
      <c r="K1105" s="174">
        <v>10</v>
      </c>
      <c r="L1105" s="174">
        <v>7</v>
      </c>
      <c r="M1105" s="174">
        <v>14</v>
      </c>
      <c r="N1105" s="174">
        <v>20</v>
      </c>
      <c r="O1105" s="174">
        <v>20</v>
      </c>
      <c r="P1105" s="173" t="s">
        <v>1579</v>
      </c>
      <c r="Q1105" s="174">
        <v>90</v>
      </c>
      <c r="R1105" s="173" t="s">
        <v>1579</v>
      </c>
      <c r="S1105" s="173" t="s">
        <v>1558</v>
      </c>
      <c r="T1105" s="173">
        <v>10131</v>
      </c>
      <c r="U1105" s="170">
        <f t="shared" si="91"/>
        <v>911790</v>
      </c>
    </row>
    <row r="1106" spans="1:21" ht="14.25" customHeight="1" x14ac:dyDescent="0.15">
      <c r="A1106" s="173" t="s">
        <v>21</v>
      </c>
      <c r="B1106" s="173" t="s">
        <v>2823</v>
      </c>
      <c r="C1106" s="173" t="str">
        <f t="shared" si="87"/>
        <v>Other</v>
      </c>
      <c r="D1106" s="173" t="str">
        <f t="shared" si="88"/>
        <v>N/A or No Data</v>
      </c>
      <c r="E1106" s="173" t="str">
        <f t="shared" si="89"/>
        <v>N/A or No Data</v>
      </c>
      <c r="F1106" s="173">
        <v>0</v>
      </c>
      <c r="G1106" s="173" t="s">
        <v>1568</v>
      </c>
      <c r="H1106" s="173" t="str">
        <f t="shared" si="90"/>
        <v>BJI-ADNR-002</v>
      </c>
      <c r="I1106" s="173" t="s">
        <v>2824</v>
      </c>
      <c r="J1106" s="173" t="s">
        <v>11766</v>
      </c>
      <c r="K1106" s="174">
        <v>0</v>
      </c>
      <c r="L1106" s="174">
        <v>0</v>
      </c>
      <c r="M1106" s="174">
        <v>0</v>
      </c>
      <c r="N1106" s="174">
        <v>0</v>
      </c>
      <c r="O1106" s="174">
        <v>0</v>
      </c>
      <c r="P1106" s="173" t="s">
        <v>1585</v>
      </c>
      <c r="Q1106" s="174">
        <v>99</v>
      </c>
      <c r="R1106" s="173" t="s">
        <v>1585</v>
      </c>
      <c r="S1106" s="173" t="s">
        <v>1558</v>
      </c>
      <c r="T1106" s="173">
        <v>8438</v>
      </c>
      <c r="U1106" s="170">
        <f t="shared" si="91"/>
        <v>835362</v>
      </c>
    </row>
    <row r="1107" spans="1:21" ht="14.25" customHeight="1" x14ac:dyDescent="0.15">
      <c r="A1107" s="173" t="s">
        <v>201</v>
      </c>
      <c r="B1107" s="173" t="s">
        <v>1611</v>
      </c>
      <c r="C1107" s="173" t="str">
        <f t="shared" si="87"/>
        <v>Runway</v>
      </c>
      <c r="D1107" s="173" t="str">
        <f t="shared" si="88"/>
        <v>1331</v>
      </c>
      <c r="E1107" s="173" t="str">
        <f t="shared" si="89"/>
        <v>13/31</v>
      </c>
      <c r="F1107" s="173">
        <v>1</v>
      </c>
      <c r="G1107" s="173" t="s">
        <v>2671</v>
      </c>
      <c r="H1107" s="173" t="str">
        <f t="shared" si="90"/>
        <v>RST-RY1331-01C</v>
      </c>
      <c r="I1107" s="173" t="s">
        <v>2778</v>
      </c>
      <c r="J1107" s="173" t="s">
        <v>11766</v>
      </c>
      <c r="K1107" s="174">
        <v>51</v>
      </c>
      <c r="L1107" s="174">
        <v>29</v>
      </c>
      <c r="M1107" s="174">
        <v>39</v>
      </c>
      <c r="N1107" s="174">
        <v>52</v>
      </c>
      <c r="O1107" s="174">
        <v>52</v>
      </c>
      <c r="P1107" s="173" t="s">
        <v>2586</v>
      </c>
      <c r="Q1107" s="174">
        <v>55</v>
      </c>
      <c r="R1107" s="173" t="s">
        <v>2586</v>
      </c>
      <c r="S1107" s="173" t="s">
        <v>1566</v>
      </c>
      <c r="T1107" s="173">
        <v>379475</v>
      </c>
      <c r="U1107" s="170">
        <f t="shared" si="91"/>
        <v>20871125</v>
      </c>
    </row>
    <row r="1108" spans="1:21" ht="14.25" customHeight="1" x14ac:dyDescent="0.15">
      <c r="A1108" s="173" t="s">
        <v>133</v>
      </c>
      <c r="B1108" s="173" t="s">
        <v>1659</v>
      </c>
      <c r="C1108" s="173" t="str">
        <f t="shared" si="87"/>
        <v>Partial Parallel</v>
      </c>
      <c r="D1108" s="173" t="str">
        <f t="shared" si="88"/>
        <v>N/A or No Data</v>
      </c>
      <c r="E1108" s="173" t="str">
        <f t="shared" si="89"/>
        <v>N/A or No Data</v>
      </c>
      <c r="F1108" s="173">
        <v>0</v>
      </c>
      <c r="G1108" s="173" t="s">
        <v>1663</v>
      </c>
      <c r="H1108" s="173" t="str">
        <f t="shared" si="90"/>
        <v>MKT-PPTD-004</v>
      </c>
      <c r="I1108" s="173" t="s">
        <v>2826</v>
      </c>
      <c r="J1108" s="173" t="s">
        <v>11766</v>
      </c>
      <c r="K1108" s="174">
        <v>28</v>
      </c>
      <c r="L1108" s="174">
        <v>20</v>
      </c>
      <c r="M1108" s="174">
        <v>30</v>
      </c>
      <c r="N1108" s="174">
        <v>41</v>
      </c>
      <c r="O1108" s="174">
        <v>41</v>
      </c>
      <c r="P1108" s="173" t="s">
        <v>1604</v>
      </c>
      <c r="Q1108" s="174">
        <v>72</v>
      </c>
      <c r="R1108" s="173" t="s">
        <v>1604</v>
      </c>
      <c r="S1108" s="173" t="s">
        <v>1558</v>
      </c>
      <c r="T1108" s="173">
        <v>10281</v>
      </c>
      <c r="U1108" s="170">
        <f t="shared" si="91"/>
        <v>740232</v>
      </c>
    </row>
    <row r="1109" spans="1:21" ht="14.25" customHeight="1" x14ac:dyDescent="0.15">
      <c r="A1109" s="173" t="s">
        <v>261</v>
      </c>
      <c r="B1109" s="173" t="s">
        <v>1627</v>
      </c>
      <c r="C1109" s="173" t="str">
        <f t="shared" si="87"/>
        <v>Connecting Taxiway</v>
      </c>
      <c r="D1109" s="173" t="str">
        <f t="shared" si="88"/>
        <v>N/A or No Data</v>
      </c>
      <c r="E1109" s="173" t="str">
        <f t="shared" si="89"/>
        <v>N/A or No Data</v>
      </c>
      <c r="F1109" s="173">
        <v>0</v>
      </c>
      <c r="G1109" s="173" t="s">
        <v>1555</v>
      </c>
      <c r="H1109" s="173" t="str">
        <f t="shared" si="90"/>
        <v>MWM-CTA-001</v>
      </c>
      <c r="I1109" s="173" t="s">
        <v>2827</v>
      </c>
      <c r="J1109" s="173" t="s">
        <v>11766</v>
      </c>
      <c r="K1109" s="174">
        <v>2</v>
      </c>
      <c r="L1109" s="174">
        <v>0</v>
      </c>
      <c r="M1109" s="174">
        <v>0</v>
      </c>
      <c r="N1109" s="174">
        <v>0</v>
      </c>
      <c r="O1109" s="174">
        <v>0</v>
      </c>
      <c r="P1109" s="173" t="s">
        <v>1626</v>
      </c>
      <c r="Q1109" s="174">
        <v>98</v>
      </c>
      <c r="R1109" s="173" t="s">
        <v>1626</v>
      </c>
      <c r="S1109" s="173" t="s">
        <v>1558</v>
      </c>
      <c r="T1109" s="173">
        <v>15023</v>
      </c>
      <c r="U1109" s="170">
        <f t="shared" si="91"/>
        <v>1472254</v>
      </c>
    </row>
    <row r="1110" spans="1:21" ht="14.25" customHeight="1" x14ac:dyDescent="0.15">
      <c r="A1110" s="173" t="s">
        <v>103</v>
      </c>
      <c r="B1110" s="173" t="s">
        <v>1583</v>
      </c>
      <c r="C1110" s="173" t="str">
        <f t="shared" si="87"/>
        <v>Apron</v>
      </c>
      <c r="D1110" s="173" t="str">
        <f t="shared" si="88"/>
        <v>N/A or No Data</v>
      </c>
      <c r="E1110" s="173" t="str">
        <f t="shared" si="89"/>
        <v>N/A or No Data</v>
      </c>
      <c r="F1110" s="173">
        <v>0</v>
      </c>
      <c r="G1110" s="173" t="s">
        <v>1686</v>
      </c>
      <c r="H1110" s="173" t="str">
        <f t="shared" si="90"/>
        <v>HIB-APA-006</v>
      </c>
      <c r="I1110" s="173" t="s">
        <v>2828</v>
      </c>
      <c r="J1110" s="173" t="s">
        <v>11766</v>
      </c>
      <c r="K1110" s="174">
        <v>0</v>
      </c>
      <c r="L1110" s="174">
        <v>0</v>
      </c>
      <c r="M1110" s="174">
        <v>0</v>
      </c>
      <c r="N1110" s="174">
        <v>0</v>
      </c>
      <c r="O1110" s="174">
        <v>0</v>
      </c>
      <c r="P1110" s="173" t="s">
        <v>1613</v>
      </c>
      <c r="Q1110" s="174">
        <v>100</v>
      </c>
      <c r="R1110" s="173" t="s">
        <v>1613</v>
      </c>
      <c r="S1110" s="173" t="s">
        <v>1558</v>
      </c>
      <c r="T1110" s="173">
        <v>100791</v>
      </c>
      <c r="U1110" s="170">
        <f t="shared" si="91"/>
        <v>10079100</v>
      </c>
    </row>
    <row r="1111" spans="1:21" ht="14.25" customHeight="1" x14ac:dyDescent="0.15">
      <c r="A1111" s="173" t="s">
        <v>51</v>
      </c>
      <c r="B1111" s="173" t="s">
        <v>1583</v>
      </c>
      <c r="C1111" s="173" t="str">
        <f t="shared" si="87"/>
        <v>Apron</v>
      </c>
      <c r="D1111" s="173" t="str">
        <f t="shared" si="88"/>
        <v>N/A or No Data</v>
      </c>
      <c r="E1111" s="173" t="str">
        <f t="shared" si="89"/>
        <v>N/A or No Data</v>
      </c>
      <c r="F1111" s="173">
        <v>0</v>
      </c>
      <c r="G1111" s="173" t="s">
        <v>1555</v>
      </c>
      <c r="H1111" s="173" t="str">
        <f t="shared" si="90"/>
        <v>CKN-APA-001</v>
      </c>
      <c r="I1111" s="173" t="s">
        <v>2829</v>
      </c>
      <c r="J1111" s="173" t="s">
        <v>11766</v>
      </c>
      <c r="K1111" s="174">
        <v>17</v>
      </c>
      <c r="L1111" s="174">
        <v>12</v>
      </c>
      <c r="M1111" s="174">
        <v>20</v>
      </c>
      <c r="N1111" s="174">
        <v>28</v>
      </c>
      <c r="O1111" s="174">
        <v>28</v>
      </c>
      <c r="P1111" s="173" t="s">
        <v>1673</v>
      </c>
      <c r="Q1111" s="174">
        <v>83</v>
      </c>
      <c r="R1111" s="173" t="s">
        <v>1673</v>
      </c>
      <c r="S1111" s="173" t="s">
        <v>1558</v>
      </c>
      <c r="T1111" s="173">
        <v>67058</v>
      </c>
      <c r="U1111" s="170">
        <f t="shared" si="91"/>
        <v>5565814</v>
      </c>
    </row>
    <row r="1112" spans="1:21" ht="14.25" customHeight="1" x14ac:dyDescent="0.15">
      <c r="A1112" s="173" t="s">
        <v>133</v>
      </c>
      <c r="B1112" s="173" t="s">
        <v>1602</v>
      </c>
      <c r="C1112" s="173" t="str">
        <f t="shared" si="87"/>
        <v>Parallel Taxiway</v>
      </c>
      <c r="D1112" s="173" t="str">
        <f t="shared" si="88"/>
        <v>N/A or No Data</v>
      </c>
      <c r="E1112" s="173" t="str">
        <f t="shared" si="89"/>
        <v>N/A or No Data</v>
      </c>
      <c r="F1112" s="173">
        <v>0</v>
      </c>
      <c r="G1112" s="173" t="s">
        <v>1663</v>
      </c>
      <c r="H1112" s="173" t="str">
        <f t="shared" si="90"/>
        <v>MKT-PTB-004</v>
      </c>
      <c r="I1112" s="173" t="s">
        <v>2830</v>
      </c>
      <c r="J1112" s="173" t="s">
        <v>11766</v>
      </c>
      <c r="K1112" s="174">
        <v>25</v>
      </c>
      <c r="L1112" s="174">
        <v>17</v>
      </c>
      <c r="M1112" s="174">
        <v>27</v>
      </c>
      <c r="N1112" s="174">
        <v>38</v>
      </c>
      <c r="O1112" s="174">
        <v>38</v>
      </c>
      <c r="P1112" s="173" t="s">
        <v>1604</v>
      </c>
      <c r="Q1112" s="174">
        <v>75</v>
      </c>
      <c r="R1112" s="173" t="s">
        <v>1604</v>
      </c>
      <c r="S1112" s="173" t="s">
        <v>1558</v>
      </c>
      <c r="T1112" s="173">
        <v>48580</v>
      </c>
      <c r="U1112" s="170">
        <f t="shared" si="91"/>
        <v>3643500</v>
      </c>
    </row>
    <row r="1113" spans="1:21" ht="14.25" customHeight="1" x14ac:dyDescent="0.15">
      <c r="A1113" s="173" t="s">
        <v>13</v>
      </c>
      <c r="B1113" s="173" t="s">
        <v>1583</v>
      </c>
      <c r="C1113" s="173" t="str">
        <f t="shared" si="87"/>
        <v>Apron</v>
      </c>
      <c r="D1113" s="173" t="str">
        <f t="shared" si="88"/>
        <v>N/A or No Data</v>
      </c>
      <c r="E1113" s="173" t="str">
        <f t="shared" si="89"/>
        <v>N/A or No Data</v>
      </c>
      <c r="F1113" s="173">
        <v>0</v>
      </c>
      <c r="G1113" s="173" t="s">
        <v>1555</v>
      </c>
      <c r="H1113" s="173" t="str">
        <f t="shared" si="90"/>
        <v>AUM-APA-001</v>
      </c>
      <c r="I1113" s="173" t="s">
        <v>2831</v>
      </c>
      <c r="J1113" s="173" t="s">
        <v>11766</v>
      </c>
      <c r="K1113" s="174">
        <v>18</v>
      </c>
      <c r="L1113" s="174">
        <v>12</v>
      </c>
      <c r="M1113" s="174">
        <v>21</v>
      </c>
      <c r="N1113" s="174">
        <v>29</v>
      </c>
      <c r="O1113" s="174">
        <v>29</v>
      </c>
      <c r="P1113" s="173" t="s">
        <v>1629</v>
      </c>
      <c r="Q1113" s="174">
        <v>79</v>
      </c>
      <c r="R1113" s="173" t="s">
        <v>1629</v>
      </c>
      <c r="S1113" s="173" t="s">
        <v>1558</v>
      </c>
      <c r="T1113" s="173">
        <v>121435</v>
      </c>
      <c r="U1113" s="170">
        <f t="shared" si="91"/>
        <v>9593365</v>
      </c>
    </row>
    <row r="1114" spans="1:21" ht="14.25" customHeight="1" x14ac:dyDescent="0.15">
      <c r="A1114" s="173" t="s">
        <v>159</v>
      </c>
      <c r="B1114" s="173" t="s">
        <v>2198</v>
      </c>
      <c r="C1114" s="173" t="str">
        <f t="shared" si="87"/>
        <v>Taxilane</v>
      </c>
      <c r="D1114" s="173" t="str">
        <f t="shared" si="88"/>
        <v>N/A or No Data</v>
      </c>
      <c r="E1114" s="173" t="str">
        <f t="shared" si="89"/>
        <v>N/A or No Data</v>
      </c>
      <c r="F1114" s="173">
        <v>0</v>
      </c>
      <c r="G1114" s="173" t="s">
        <v>1555</v>
      </c>
      <c r="H1114" s="173" t="str">
        <f t="shared" si="90"/>
        <v>JMR-TLB-001</v>
      </c>
      <c r="I1114" s="173" t="s">
        <v>2832</v>
      </c>
      <c r="J1114" s="173" t="s">
        <v>11766</v>
      </c>
      <c r="K1114" s="174">
        <v>17</v>
      </c>
      <c r="L1114" s="174">
        <v>12</v>
      </c>
      <c r="M1114" s="174">
        <v>20</v>
      </c>
      <c r="N1114" s="174">
        <v>28</v>
      </c>
      <c r="O1114" s="174">
        <v>28</v>
      </c>
      <c r="P1114" s="173" t="s">
        <v>1778</v>
      </c>
      <c r="Q1114" s="174">
        <v>83</v>
      </c>
      <c r="R1114" s="173" t="s">
        <v>1778</v>
      </c>
      <c r="S1114" s="173" t="s">
        <v>1558</v>
      </c>
      <c r="T1114" s="173">
        <v>5380</v>
      </c>
      <c r="U1114" s="170">
        <f t="shared" si="91"/>
        <v>446540</v>
      </c>
    </row>
    <row r="1115" spans="1:21" ht="14.25" customHeight="1" x14ac:dyDescent="0.15">
      <c r="A1115" s="173" t="s">
        <v>127</v>
      </c>
      <c r="B1115" s="173" t="s">
        <v>1563</v>
      </c>
      <c r="C1115" s="173" t="str">
        <f t="shared" si="87"/>
        <v>Taxilane</v>
      </c>
      <c r="D1115" s="173" t="str">
        <f t="shared" si="88"/>
        <v>N/A or No Data</v>
      </c>
      <c r="E1115" s="173" t="str">
        <f t="shared" si="89"/>
        <v>N/A or No Data</v>
      </c>
      <c r="F1115" s="173">
        <v>0</v>
      </c>
      <c r="G1115" s="173" t="s">
        <v>1663</v>
      </c>
      <c r="H1115" s="173" t="str">
        <f t="shared" si="90"/>
        <v>LYV-TLA-004</v>
      </c>
      <c r="I1115" s="173" t="s">
        <v>2833</v>
      </c>
      <c r="J1115" s="173" t="s">
        <v>11766</v>
      </c>
      <c r="K1115" s="174">
        <v>22</v>
      </c>
      <c r="L1115" s="174">
        <v>15</v>
      </c>
      <c r="M1115" s="174">
        <v>25</v>
      </c>
      <c r="N1115" s="174">
        <v>34</v>
      </c>
      <c r="O1115" s="174">
        <v>34</v>
      </c>
      <c r="P1115" s="173" t="s">
        <v>1854</v>
      </c>
      <c r="Q1115" s="174">
        <v>78</v>
      </c>
      <c r="R1115" s="173" t="s">
        <v>1854</v>
      </c>
      <c r="S1115" s="173" t="s">
        <v>1558</v>
      </c>
      <c r="T1115" s="173">
        <v>6247</v>
      </c>
      <c r="U1115" s="170">
        <f t="shared" si="91"/>
        <v>487266</v>
      </c>
    </row>
    <row r="1116" spans="1:21" ht="14.25" customHeight="1" x14ac:dyDescent="0.15">
      <c r="A1116" s="173" t="s">
        <v>217</v>
      </c>
      <c r="B1116" s="173" t="s">
        <v>1563</v>
      </c>
      <c r="C1116" s="173" t="str">
        <f t="shared" si="87"/>
        <v>Taxilane</v>
      </c>
      <c r="D1116" s="173" t="str">
        <f t="shared" si="88"/>
        <v>N/A or No Data</v>
      </c>
      <c r="E1116" s="173" t="str">
        <f t="shared" si="89"/>
        <v>N/A or No Data</v>
      </c>
      <c r="F1116" s="173">
        <v>0</v>
      </c>
      <c r="G1116" s="173" t="s">
        <v>1555</v>
      </c>
      <c r="H1116" s="173" t="str">
        <f t="shared" si="90"/>
        <v>D39-TLA-001</v>
      </c>
      <c r="I1116" s="173" t="s">
        <v>2834</v>
      </c>
      <c r="J1116" s="173" t="s">
        <v>11766</v>
      </c>
      <c r="K1116" s="174">
        <v>45</v>
      </c>
      <c r="L1116" s="174">
        <v>33</v>
      </c>
      <c r="M1116" s="174">
        <v>46</v>
      </c>
      <c r="N1116" s="174">
        <v>60</v>
      </c>
      <c r="O1116" s="174">
        <v>60</v>
      </c>
      <c r="P1116" s="173" t="s">
        <v>1691</v>
      </c>
      <c r="Q1116" s="174">
        <v>55</v>
      </c>
      <c r="R1116" s="173" t="s">
        <v>1691</v>
      </c>
      <c r="S1116" s="173" t="s">
        <v>1566</v>
      </c>
      <c r="T1116" s="173">
        <v>33786</v>
      </c>
      <c r="U1116" s="170">
        <f t="shared" si="91"/>
        <v>1858230</v>
      </c>
    </row>
    <row r="1117" spans="1:21" ht="14.25" customHeight="1" x14ac:dyDescent="0.15">
      <c r="A1117" s="173" t="s">
        <v>125</v>
      </c>
      <c r="B1117" s="173" t="s">
        <v>1563</v>
      </c>
      <c r="C1117" s="173" t="str">
        <f t="shared" si="87"/>
        <v>Taxilane</v>
      </c>
      <c r="D1117" s="173" t="str">
        <f t="shared" si="88"/>
        <v>N/A or No Data</v>
      </c>
      <c r="E1117" s="173" t="str">
        <f t="shared" si="89"/>
        <v>N/A or No Data</v>
      </c>
      <c r="F1117" s="173">
        <v>0</v>
      </c>
      <c r="G1117" s="173" t="s">
        <v>1555</v>
      </c>
      <c r="H1117" s="173" t="str">
        <f t="shared" si="90"/>
        <v>XVG-TLA-001</v>
      </c>
      <c r="I1117" s="173" t="s">
        <v>2835</v>
      </c>
      <c r="J1117" s="173" t="s">
        <v>11766</v>
      </c>
      <c r="K1117" s="174">
        <v>11</v>
      </c>
      <c r="L1117" s="174">
        <v>8</v>
      </c>
      <c r="M1117" s="174">
        <v>15</v>
      </c>
      <c r="N1117" s="174">
        <v>21</v>
      </c>
      <c r="O1117" s="174">
        <v>21</v>
      </c>
      <c r="P1117" s="173" t="s">
        <v>1579</v>
      </c>
      <c r="Q1117" s="174">
        <v>89</v>
      </c>
      <c r="R1117" s="173" t="s">
        <v>1579</v>
      </c>
      <c r="S1117" s="173" t="s">
        <v>1558</v>
      </c>
      <c r="T1117" s="173">
        <v>6614</v>
      </c>
      <c r="U1117" s="170">
        <f t="shared" si="91"/>
        <v>588646</v>
      </c>
    </row>
    <row r="1118" spans="1:21" ht="14.25" customHeight="1" x14ac:dyDescent="0.15">
      <c r="A1118" s="173" t="s">
        <v>195</v>
      </c>
      <c r="B1118" s="173" t="s">
        <v>1563</v>
      </c>
      <c r="C1118" s="173" t="str">
        <f t="shared" si="87"/>
        <v>Taxilane</v>
      </c>
      <c r="D1118" s="173" t="str">
        <f t="shared" si="88"/>
        <v>N/A or No Data</v>
      </c>
      <c r="E1118" s="173" t="str">
        <f t="shared" si="89"/>
        <v>N/A or No Data</v>
      </c>
      <c r="F1118" s="173">
        <v>0</v>
      </c>
      <c r="G1118" s="173" t="s">
        <v>1555</v>
      </c>
      <c r="H1118" s="173" t="str">
        <f t="shared" si="90"/>
        <v>RGK-TLA-001</v>
      </c>
      <c r="I1118" s="173" t="s">
        <v>2836</v>
      </c>
      <c r="J1118" s="173" t="s">
        <v>11766</v>
      </c>
      <c r="K1118" s="174">
        <v>66</v>
      </c>
      <c r="L1118" s="174">
        <v>52</v>
      </c>
      <c r="M1118" s="174">
        <v>65</v>
      </c>
      <c r="N1118" s="174">
        <v>79</v>
      </c>
      <c r="O1118" s="174">
        <v>79</v>
      </c>
      <c r="P1118" s="173" t="s">
        <v>1610</v>
      </c>
      <c r="Q1118" s="174">
        <v>23</v>
      </c>
      <c r="R1118" s="173" t="s">
        <v>1610</v>
      </c>
      <c r="S1118" s="173" t="s">
        <v>1566</v>
      </c>
      <c r="T1118" s="173">
        <v>19534</v>
      </c>
      <c r="U1118" s="170">
        <f t="shared" si="91"/>
        <v>449282</v>
      </c>
    </row>
    <row r="1119" spans="1:21" ht="14.25" customHeight="1" x14ac:dyDescent="0.15">
      <c r="A1119" s="173" t="s">
        <v>33</v>
      </c>
      <c r="B1119" s="173" t="s">
        <v>1942</v>
      </c>
      <c r="C1119" s="173" t="str">
        <f t="shared" si="87"/>
        <v>Partial Parallel</v>
      </c>
      <c r="D1119" s="173" t="str">
        <f t="shared" si="88"/>
        <v>N/A or No Data</v>
      </c>
      <c r="E1119" s="173" t="str">
        <f t="shared" si="89"/>
        <v>N/A or No Data</v>
      </c>
      <c r="F1119" s="173">
        <v>0</v>
      </c>
      <c r="G1119" s="173" t="s">
        <v>1555</v>
      </c>
      <c r="H1119" s="173" t="str">
        <f t="shared" si="90"/>
        <v>BRD-PPTB-001</v>
      </c>
      <c r="I1119" s="173" t="s">
        <v>2837</v>
      </c>
      <c r="J1119" s="173" t="s">
        <v>11766</v>
      </c>
      <c r="K1119" s="174">
        <v>10</v>
      </c>
      <c r="L1119" s="174">
        <v>7</v>
      </c>
      <c r="M1119" s="174">
        <v>14</v>
      </c>
      <c r="N1119" s="174">
        <v>20</v>
      </c>
      <c r="O1119" s="174">
        <v>20</v>
      </c>
      <c r="P1119" s="173" t="s">
        <v>1711</v>
      </c>
      <c r="Q1119" s="174">
        <v>90</v>
      </c>
      <c r="R1119" s="173" t="s">
        <v>1711</v>
      </c>
      <c r="S1119" s="173" t="s">
        <v>1558</v>
      </c>
      <c r="T1119" s="173">
        <v>70481</v>
      </c>
      <c r="U1119" s="170">
        <f t="shared" si="91"/>
        <v>6343290</v>
      </c>
    </row>
    <row r="1120" spans="1:21" ht="14.25" customHeight="1" x14ac:dyDescent="0.15">
      <c r="A1120" s="173" t="s">
        <v>207</v>
      </c>
      <c r="B1120" s="173" t="s">
        <v>1563</v>
      </c>
      <c r="C1120" s="173" t="str">
        <f t="shared" si="87"/>
        <v>Taxilane</v>
      </c>
      <c r="D1120" s="173" t="str">
        <f t="shared" si="88"/>
        <v>N/A or No Data</v>
      </c>
      <c r="E1120" s="173" t="str">
        <f t="shared" si="89"/>
        <v>N/A or No Data</v>
      </c>
      <c r="F1120" s="173">
        <v>0</v>
      </c>
      <c r="G1120" s="173" t="s">
        <v>1568</v>
      </c>
      <c r="H1120" s="173" t="str">
        <f t="shared" si="90"/>
        <v>55Y-TLA-002</v>
      </c>
      <c r="I1120" s="173" t="s">
        <v>2838</v>
      </c>
      <c r="J1120" s="173" t="s">
        <v>11766</v>
      </c>
      <c r="K1120" s="174">
        <v>13</v>
      </c>
      <c r="L1120" s="174">
        <v>9</v>
      </c>
      <c r="M1120" s="174">
        <v>16</v>
      </c>
      <c r="N1120" s="174">
        <v>23</v>
      </c>
      <c r="O1120" s="174">
        <v>23</v>
      </c>
      <c r="P1120" s="173" t="s">
        <v>1626</v>
      </c>
      <c r="Q1120" s="174">
        <v>87</v>
      </c>
      <c r="R1120" s="173" t="s">
        <v>1626</v>
      </c>
      <c r="S1120" s="173" t="s">
        <v>1558</v>
      </c>
      <c r="T1120" s="173">
        <v>26215</v>
      </c>
      <c r="U1120" s="170">
        <f t="shared" si="91"/>
        <v>2280705</v>
      </c>
    </row>
    <row r="1121" spans="1:21" ht="14.25" customHeight="1" x14ac:dyDescent="0.15">
      <c r="A1121" s="173" t="s">
        <v>93</v>
      </c>
      <c r="B1121" s="173" t="s">
        <v>2221</v>
      </c>
      <c r="C1121" s="173" t="str">
        <f t="shared" si="87"/>
        <v>Runway Turnaround</v>
      </c>
      <c r="D1121" s="173" t="str">
        <f t="shared" si="88"/>
        <v>N/A or No Data</v>
      </c>
      <c r="E1121" s="173" t="str">
        <f t="shared" si="89"/>
        <v>N/A or No Data</v>
      </c>
      <c r="F1121" s="173">
        <v>0</v>
      </c>
      <c r="G1121" s="173" t="s">
        <v>1555</v>
      </c>
      <c r="H1121" s="173" t="str">
        <f t="shared" si="90"/>
        <v>HCO-RTA-001</v>
      </c>
      <c r="I1121" s="173" t="s">
        <v>2839</v>
      </c>
      <c r="J1121" s="173" t="s">
        <v>11766</v>
      </c>
      <c r="K1121" s="174">
        <v>26</v>
      </c>
      <c r="L1121" s="174">
        <v>18</v>
      </c>
      <c r="M1121" s="174">
        <v>28</v>
      </c>
      <c r="N1121" s="174">
        <v>39</v>
      </c>
      <c r="O1121" s="174">
        <v>39</v>
      </c>
      <c r="P1121" s="173" t="s">
        <v>1634</v>
      </c>
      <c r="Q1121" s="174">
        <v>74</v>
      </c>
      <c r="R1121" s="173" t="s">
        <v>1634</v>
      </c>
      <c r="S1121" s="173" t="s">
        <v>1558</v>
      </c>
      <c r="T1121" s="173">
        <v>8643</v>
      </c>
      <c r="U1121" s="170">
        <f t="shared" si="91"/>
        <v>639582</v>
      </c>
    </row>
    <row r="1122" spans="1:21" ht="14.25" customHeight="1" x14ac:dyDescent="0.15">
      <c r="A1122" s="173" t="s">
        <v>65</v>
      </c>
      <c r="B1122" s="173" t="s">
        <v>1563</v>
      </c>
      <c r="C1122" s="173" t="str">
        <f t="shared" si="87"/>
        <v>Taxilane</v>
      </c>
      <c r="D1122" s="173" t="str">
        <f t="shared" si="88"/>
        <v>N/A or No Data</v>
      </c>
      <c r="E1122" s="173" t="str">
        <f t="shared" si="89"/>
        <v>N/A or No Data</v>
      </c>
      <c r="F1122" s="173">
        <v>0</v>
      </c>
      <c r="G1122" s="173" t="s">
        <v>1555</v>
      </c>
      <c r="H1122" s="173" t="str">
        <f t="shared" si="90"/>
        <v>ELO-TLA-001</v>
      </c>
      <c r="I1122" s="173" t="s">
        <v>2840</v>
      </c>
      <c r="J1122" s="173" t="s">
        <v>11766</v>
      </c>
      <c r="K1122" s="174">
        <v>57</v>
      </c>
      <c r="L1122" s="174">
        <v>43</v>
      </c>
      <c r="M1122" s="174">
        <v>57</v>
      </c>
      <c r="N1122" s="174">
        <v>71</v>
      </c>
      <c r="O1122" s="174">
        <v>71</v>
      </c>
      <c r="P1122" s="173" t="s">
        <v>1599</v>
      </c>
      <c r="Q1122" s="174">
        <v>42</v>
      </c>
      <c r="R1122" s="173" t="s">
        <v>1599</v>
      </c>
      <c r="S1122" s="173" t="s">
        <v>1566</v>
      </c>
      <c r="T1122" s="173">
        <v>73324</v>
      </c>
      <c r="U1122" s="170">
        <f t="shared" si="91"/>
        <v>3079608</v>
      </c>
    </row>
    <row r="1123" spans="1:21" ht="14.25" customHeight="1" x14ac:dyDescent="0.15">
      <c r="A1123" s="173" t="s">
        <v>85</v>
      </c>
      <c r="B1123" s="173" t="s">
        <v>1563</v>
      </c>
      <c r="C1123" s="173" t="str">
        <f t="shared" si="87"/>
        <v>Taxilane</v>
      </c>
      <c r="D1123" s="173" t="str">
        <f t="shared" si="88"/>
        <v>N/A or No Data</v>
      </c>
      <c r="E1123" s="173" t="str">
        <f t="shared" si="89"/>
        <v>N/A or No Data</v>
      </c>
      <c r="F1123" s="173">
        <v>0</v>
      </c>
      <c r="G1123" s="173" t="s">
        <v>1568</v>
      </c>
      <c r="H1123" s="173" t="str">
        <f t="shared" si="90"/>
        <v>CKC-TLA-002</v>
      </c>
      <c r="I1123" s="173" t="s">
        <v>2841</v>
      </c>
      <c r="J1123" s="173" t="s">
        <v>11766</v>
      </c>
      <c r="K1123" s="174">
        <v>50</v>
      </c>
      <c r="L1123" s="174">
        <v>37</v>
      </c>
      <c r="M1123" s="174">
        <v>50</v>
      </c>
      <c r="N1123" s="174">
        <v>65</v>
      </c>
      <c r="O1123" s="174">
        <v>65</v>
      </c>
      <c r="P1123" s="173" t="s">
        <v>1607</v>
      </c>
      <c r="Q1123" s="174">
        <v>48</v>
      </c>
      <c r="R1123" s="173" t="s">
        <v>1607</v>
      </c>
      <c r="S1123" s="173" t="s">
        <v>1566</v>
      </c>
      <c r="T1123" s="173">
        <v>19872</v>
      </c>
      <c r="U1123" s="170">
        <f t="shared" si="91"/>
        <v>953856</v>
      </c>
    </row>
    <row r="1124" spans="1:21" ht="14.25" customHeight="1" x14ac:dyDescent="0.15">
      <c r="A1124" s="173" t="s">
        <v>133</v>
      </c>
      <c r="B1124" s="173" t="s">
        <v>1580</v>
      </c>
      <c r="C1124" s="173" t="str">
        <f t="shared" si="87"/>
        <v>Parallel Taxiway</v>
      </c>
      <c r="D1124" s="173" t="str">
        <f t="shared" si="88"/>
        <v>N/A or No Data</v>
      </c>
      <c r="E1124" s="173" t="str">
        <f t="shared" si="89"/>
        <v>N/A or No Data</v>
      </c>
      <c r="F1124" s="173">
        <v>0</v>
      </c>
      <c r="G1124" s="173" t="s">
        <v>1568</v>
      </c>
      <c r="H1124" s="173" t="str">
        <f t="shared" si="90"/>
        <v>MKT-PTA-002</v>
      </c>
      <c r="I1124" s="173" t="s">
        <v>2842</v>
      </c>
      <c r="J1124" s="173" t="s">
        <v>11766</v>
      </c>
      <c r="K1124" s="174">
        <v>34</v>
      </c>
      <c r="L1124" s="174">
        <v>24</v>
      </c>
      <c r="M1124" s="174">
        <v>36</v>
      </c>
      <c r="N1124" s="174">
        <v>48</v>
      </c>
      <c r="O1124" s="174">
        <v>48</v>
      </c>
      <c r="P1124" s="173" t="s">
        <v>1604</v>
      </c>
      <c r="Q1124" s="174">
        <v>66</v>
      </c>
      <c r="R1124" s="173" t="s">
        <v>1604</v>
      </c>
      <c r="S1124" s="173" t="s">
        <v>1586</v>
      </c>
      <c r="T1124" s="173">
        <v>95342</v>
      </c>
      <c r="U1124" s="170">
        <f t="shared" si="91"/>
        <v>6292572</v>
      </c>
    </row>
    <row r="1125" spans="1:21" ht="14.25" customHeight="1" x14ac:dyDescent="0.15">
      <c r="A1125" s="173" t="s">
        <v>223</v>
      </c>
      <c r="B1125" s="173" t="s">
        <v>2843</v>
      </c>
      <c r="C1125" s="173" t="str">
        <f t="shared" si="87"/>
        <v>Taxilane</v>
      </c>
      <c r="D1125" s="173" t="str">
        <f t="shared" si="88"/>
        <v>N/A or No Data</v>
      </c>
      <c r="E1125" s="173" t="str">
        <f t="shared" si="89"/>
        <v>N/A or No Data</v>
      </c>
      <c r="F1125" s="173">
        <v>0</v>
      </c>
      <c r="G1125" s="173" t="s">
        <v>1555</v>
      </c>
      <c r="H1125" s="173" t="str">
        <f t="shared" si="90"/>
        <v>SGS-TLDELTA-001</v>
      </c>
      <c r="I1125" s="173" t="s">
        <v>2844</v>
      </c>
      <c r="J1125" s="173" t="s">
        <v>11766</v>
      </c>
      <c r="K1125" s="174">
        <v>20</v>
      </c>
      <c r="L1125" s="174">
        <v>14</v>
      </c>
      <c r="M1125" s="174">
        <v>23</v>
      </c>
      <c r="N1125" s="174">
        <v>32</v>
      </c>
      <c r="O1125" s="174">
        <v>32</v>
      </c>
      <c r="P1125" s="173" t="s">
        <v>1631</v>
      </c>
      <c r="Q1125" s="174">
        <v>80</v>
      </c>
      <c r="R1125" s="173" t="s">
        <v>1631</v>
      </c>
      <c r="S1125" s="173" t="s">
        <v>1558</v>
      </c>
      <c r="T1125" s="173">
        <v>12392</v>
      </c>
      <c r="U1125" s="170">
        <f t="shared" si="91"/>
        <v>991360</v>
      </c>
    </row>
    <row r="1126" spans="1:21" ht="14.25" customHeight="1" x14ac:dyDescent="0.15">
      <c r="A1126" s="173" t="s">
        <v>191</v>
      </c>
      <c r="B1126" s="173" t="s">
        <v>1563</v>
      </c>
      <c r="C1126" s="173" t="str">
        <f t="shared" si="87"/>
        <v>Taxilane</v>
      </c>
      <c r="D1126" s="173" t="str">
        <f t="shared" si="88"/>
        <v>N/A or No Data</v>
      </c>
      <c r="E1126" s="173" t="str">
        <f t="shared" si="89"/>
        <v>N/A or No Data</v>
      </c>
      <c r="F1126" s="173">
        <v>0</v>
      </c>
      <c r="G1126" s="173" t="s">
        <v>1568</v>
      </c>
      <c r="H1126" s="173" t="str">
        <f t="shared" si="90"/>
        <v>PNM-TLA-002</v>
      </c>
      <c r="I1126" s="173" t="s">
        <v>2845</v>
      </c>
      <c r="J1126" s="173" t="s">
        <v>11766</v>
      </c>
      <c r="K1126" s="174">
        <v>0</v>
      </c>
      <c r="L1126" s="174">
        <v>0</v>
      </c>
      <c r="M1126" s="174">
        <v>0</v>
      </c>
      <c r="N1126" s="174">
        <v>0</v>
      </c>
      <c r="O1126" s="174">
        <v>0</v>
      </c>
      <c r="P1126" s="173" t="s">
        <v>1722</v>
      </c>
      <c r="Q1126" s="174">
        <v>100</v>
      </c>
      <c r="R1126" s="173" t="s">
        <v>1722</v>
      </c>
      <c r="S1126" s="173" t="s">
        <v>1558</v>
      </c>
      <c r="T1126" s="173">
        <v>8465</v>
      </c>
      <c r="U1126" s="170">
        <f t="shared" si="91"/>
        <v>846500</v>
      </c>
    </row>
    <row r="1127" spans="1:21" ht="14.25" customHeight="1" x14ac:dyDescent="0.15">
      <c r="A1127" s="173" t="s">
        <v>85</v>
      </c>
      <c r="B1127" s="173" t="s">
        <v>2202</v>
      </c>
      <c r="C1127" s="173" t="str">
        <f t="shared" si="87"/>
        <v>Taxilane</v>
      </c>
      <c r="D1127" s="173" t="str">
        <f t="shared" si="88"/>
        <v>N/A or No Data</v>
      </c>
      <c r="E1127" s="173" t="str">
        <f t="shared" si="89"/>
        <v>N/A or No Data</v>
      </c>
      <c r="F1127" s="173">
        <v>0</v>
      </c>
      <c r="G1127" s="173" t="s">
        <v>1555</v>
      </c>
      <c r="H1127" s="173" t="str">
        <f t="shared" si="90"/>
        <v>CKC-TLC-001</v>
      </c>
      <c r="I1127" s="173" t="s">
        <v>2846</v>
      </c>
      <c r="J1127" s="173" t="s">
        <v>11766</v>
      </c>
      <c r="K1127" s="174">
        <v>36</v>
      </c>
      <c r="L1127" s="174">
        <v>26</v>
      </c>
      <c r="M1127" s="174">
        <v>37</v>
      </c>
      <c r="N1127" s="174">
        <v>50</v>
      </c>
      <c r="O1127" s="174">
        <v>50</v>
      </c>
      <c r="P1127" s="173" t="s">
        <v>1607</v>
      </c>
      <c r="Q1127" s="174">
        <v>64</v>
      </c>
      <c r="R1127" s="173" t="s">
        <v>1607</v>
      </c>
      <c r="S1127" s="173" t="s">
        <v>1586</v>
      </c>
      <c r="T1127" s="173">
        <v>17857</v>
      </c>
      <c r="U1127" s="170">
        <f t="shared" si="91"/>
        <v>1142848</v>
      </c>
    </row>
    <row r="1128" spans="1:21" ht="14.25" customHeight="1" x14ac:dyDescent="0.15">
      <c r="A1128" s="173" t="s">
        <v>243</v>
      </c>
      <c r="B1128" s="173" t="s">
        <v>1563</v>
      </c>
      <c r="C1128" s="173" t="str">
        <f t="shared" si="87"/>
        <v>Taxilane</v>
      </c>
      <c r="D1128" s="173" t="str">
        <f t="shared" si="88"/>
        <v>N/A or No Data</v>
      </c>
      <c r="E1128" s="173" t="str">
        <f t="shared" si="89"/>
        <v>N/A or No Data</v>
      </c>
      <c r="F1128" s="173">
        <v>0</v>
      </c>
      <c r="G1128" s="173" t="s">
        <v>1555</v>
      </c>
      <c r="H1128" s="173" t="str">
        <f t="shared" si="90"/>
        <v>ADC-TLA-001</v>
      </c>
      <c r="I1128" s="173" t="s">
        <v>2847</v>
      </c>
      <c r="J1128" s="173" t="s">
        <v>11766</v>
      </c>
      <c r="K1128" s="174">
        <v>2</v>
      </c>
      <c r="L1128" s="174">
        <v>2</v>
      </c>
      <c r="M1128" s="174">
        <v>8</v>
      </c>
      <c r="N1128" s="174">
        <v>11</v>
      </c>
      <c r="O1128" s="174">
        <v>11</v>
      </c>
      <c r="P1128" s="173" t="s">
        <v>1691</v>
      </c>
      <c r="Q1128" s="174">
        <v>98</v>
      </c>
      <c r="R1128" s="173" t="s">
        <v>1691</v>
      </c>
      <c r="S1128" s="173" t="s">
        <v>1558</v>
      </c>
      <c r="T1128" s="173">
        <v>30579</v>
      </c>
      <c r="U1128" s="170">
        <f t="shared" si="91"/>
        <v>2996742</v>
      </c>
    </row>
    <row r="1129" spans="1:21" ht="14.25" customHeight="1" x14ac:dyDescent="0.15">
      <c r="A1129" s="173" t="s">
        <v>163</v>
      </c>
      <c r="B1129" s="173" t="s">
        <v>1580</v>
      </c>
      <c r="C1129" s="173" t="str">
        <f t="shared" si="87"/>
        <v>Parallel Taxiway</v>
      </c>
      <c r="D1129" s="173" t="str">
        <f t="shared" si="88"/>
        <v>N/A or No Data</v>
      </c>
      <c r="E1129" s="173" t="str">
        <f t="shared" si="89"/>
        <v>N/A or No Data</v>
      </c>
      <c r="F1129" s="173">
        <v>0</v>
      </c>
      <c r="G1129" s="173" t="s">
        <v>1581</v>
      </c>
      <c r="H1129" s="173" t="str">
        <f t="shared" si="90"/>
        <v>ULM-PTA-003</v>
      </c>
      <c r="I1129" s="173" t="s">
        <v>2848</v>
      </c>
      <c r="J1129" s="173" t="s">
        <v>11766</v>
      </c>
      <c r="K1129" s="174">
        <v>19</v>
      </c>
      <c r="L1129" s="174">
        <v>13</v>
      </c>
      <c r="M1129" s="174">
        <v>22</v>
      </c>
      <c r="N1129" s="174">
        <v>31</v>
      </c>
      <c r="O1129" s="174">
        <v>31</v>
      </c>
      <c r="P1129" s="173" t="s">
        <v>1576</v>
      </c>
      <c r="Q1129" s="174">
        <v>81</v>
      </c>
      <c r="R1129" s="173" t="s">
        <v>1576</v>
      </c>
      <c r="S1129" s="173" t="s">
        <v>1558</v>
      </c>
      <c r="T1129" s="173">
        <v>65497</v>
      </c>
      <c r="U1129" s="170">
        <f t="shared" si="91"/>
        <v>5305257</v>
      </c>
    </row>
    <row r="1130" spans="1:21" ht="14.25" customHeight="1" x14ac:dyDescent="0.15">
      <c r="A1130" s="173" t="s">
        <v>201</v>
      </c>
      <c r="B1130" s="173" t="s">
        <v>1611</v>
      </c>
      <c r="C1130" s="173" t="str">
        <f t="shared" si="87"/>
        <v>Runway</v>
      </c>
      <c r="D1130" s="173" t="str">
        <f t="shared" si="88"/>
        <v>1331</v>
      </c>
      <c r="E1130" s="173" t="str">
        <f t="shared" si="89"/>
        <v>13/31</v>
      </c>
      <c r="F1130" s="173">
        <v>1</v>
      </c>
      <c r="G1130" s="173" t="s">
        <v>2635</v>
      </c>
      <c r="H1130" s="173" t="str">
        <f t="shared" si="90"/>
        <v>RST-RY1331-01W</v>
      </c>
      <c r="I1130" s="173" t="s">
        <v>2783</v>
      </c>
      <c r="J1130" s="173" t="s">
        <v>11766</v>
      </c>
      <c r="K1130" s="174">
        <v>60</v>
      </c>
      <c r="L1130" s="174">
        <v>33</v>
      </c>
      <c r="M1130" s="174">
        <v>45</v>
      </c>
      <c r="N1130" s="174">
        <v>59</v>
      </c>
      <c r="O1130" s="174">
        <v>59</v>
      </c>
      <c r="P1130" s="173" t="s">
        <v>2586</v>
      </c>
      <c r="Q1130" s="174">
        <v>46</v>
      </c>
      <c r="R1130" s="173" t="s">
        <v>2586</v>
      </c>
      <c r="S1130" s="173" t="s">
        <v>1566</v>
      </c>
      <c r="T1130" s="173">
        <v>758952</v>
      </c>
      <c r="U1130" s="170">
        <f t="shared" si="91"/>
        <v>34911792</v>
      </c>
    </row>
    <row r="1131" spans="1:21" ht="14.25" customHeight="1" x14ac:dyDescent="0.15">
      <c r="A1131" s="173" t="s">
        <v>71</v>
      </c>
      <c r="B1131" s="173" t="s">
        <v>1583</v>
      </c>
      <c r="C1131" s="173" t="str">
        <f t="shared" si="87"/>
        <v>Apron</v>
      </c>
      <c r="D1131" s="173" t="str">
        <f t="shared" si="88"/>
        <v>N/A or No Data</v>
      </c>
      <c r="E1131" s="173" t="str">
        <f t="shared" si="89"/>
        <v>N/A or No Data</v>
      </c>
      <c r="F1131" s="173">
        <v>0</v>
      </c>
      <c r="G1131" s="173" t="s">
        <v>1568</v>
      </c>
      <c r="H1131" s="173" t="str">
        <f t="shared" si="90"/>
        <v>FBL-APA-002</v>
      </c>
      <c r="I1131" s="173" t="s">
        <v>2850</v>
      </c>
      <c r="J1131" s="173" t="s">
        <v>11766</v>
      </c>
      <c r="K1131" s="174">
        <v>31</v>
      </c>
      <c r="L1131" s="174">
        <v>22</v>
      </c>
      <c r="M1131" s="174">
        <v>33</v>
      </c>
      <c r="N1131" s="174">
        <v>44</v>
      </c>
      <c r="O1131" s="174">
        <v>44</v>
      </c>
      <c r="P1131" s="173" t="s">
        <v>1676</v>
      </c>
      <c r="Q1131" s="174">
        <v>67</v>
      </c>
      <c r="R1131" s="173" t="s">
        <v>1676</v>
      </c>
      <c r="S1131" s="173" t="s">
        <v>1586</v>
      </c>
      <c r="T1131" s="173">
        <v>11652</v>
      </c>
      <c r="U1131" s="170">
        <f t="shared" si="91"/>
        <v>780684</v>
      </c>
    </row>
    <row r="1132" spans="1:21" ht="14.25" customHeight="1" x14ac:dyDescent="0.15">
      <c r="A1132" s="173" t="s">
        <v>195</v>
      </c>
      <c r="B1132" s="173" t="s">
        <v>2196</v>
      </c>
      <c r="C1132" s="173" t="str">
        <f t="shared" si="87"/>
        <v>Apron</v>
      </c>
      <c r="D1132" s="173" t="str">
        <f t="shared" si="88"/>
        <v>N/A or No Data</v>
      </c>
      <c r="E1132" s="173" t="str">
        <f t="shared" si="89"/>
        <v>N/A or No Data</v>
      </c>
      <c r="F1132" s="173">
        <v>0</v>
      </c>
      <c r="G1132" s="173" t="s">
        <v>1663</v>
      </c>
      <c r="H1132" s="173" t="str">
        <f t="shared" si="90"/>
        <v>RGK-APC-004</v>
      </c>
      <c r="I1132" s="173" t="s">
        <v>2851</v>
      </c>
      <c r="J1132" s="173" t="s">
        <v>11766</v>
      </c>
      <c r="K1132" s="174">
        <v>2</v>
      </c>
      <c r="L1132" s="174">
        <v>0</v>
      </c>
      <c r="M1132" s="174">
        <v>0</v>
      </c>
      <c r="N1132" s="174">
        <v>0</v>
      </c>
      <c r="O1132" s="174">
        <v>0</v>
      </c>
      <c r="P1132" s="173" t="s">
        <v>1610</v>
      </c>
      <c r="Q1132" s="174">
        <v>98</v>
      </c>
      <c r="R1132" s="173" t="s">
        <v>1610</v>
      </c>
      <c r="S1132" s="173" t="s">
        <v>1558</v>
      </c>
      <c r="T1132" s="173">
        <v>105994</v>
      </c>
      <c r="U1132" s="170">
        <f t="shared" si="91"/>
        <v>10387412</v>
      </c>
    </row>
    <row r="1133" spans="1:21" ht="14.25" customHeight="1" x14ac:dyDescent="0.15">
      <c r="A1133" s="173" t="s">
        <v>103</v>
      </c>
      <c r="B1133" s="173" t="s">
        <v>1563</v>
      </c>
      <c r="C1133" s="173" t="str">
        <f t="shared" si="87"/>
        <v>Taxilane</v>
      </c>
      <c r="D1133" s="173" t="str">
        <f t="shared" si="88"/>
        <v>N/A or No Data</v>
      </c>
      <c r="E1133" s="173" t="str">
        <f t="shared" si="89"/>
        <v>N/A or No Data</v>
      </c>
      <c r="F1133" s="173">
        <v>0</v>
      </c>
      <c r="G1133" s="173" t="s">
        <v>1663</v>
      </c>
      <c r="H1133" s="173" t="str">
        <f t="shared" si="90"/>
        <v>HIB-TLA-004</v>
      </c>
      <c r="I1133" s="173" t="s">
        <v>2852</v>
      </c>
      <c r="J1133" s="173" t="s">
        <v>11766</v>
      </c>
      <c r="K1133" s="174">
        <v>5</v>
      </c>
      <c r="L1133" s="174">
        <v>4</v>
      </c>
      <c r="M1133" s="174">
        <v>10</v>
      </c>
      <c r="N1133" s="174">
        <v>14</v>
      </c>
      <c r="O1133" s="174">
        <v>14</v>
      </c>
      <c r="P1133" s="173" t="s">
        <v>1613</v>
      </c>
      <c r="Q1133" s="174">
        <v>95</v>
      </c>
      <c r="R1133" s="173" t="s">
        <v>1613</v>
      </c>
      <c r="S1133" s="173" t="s">
        <v>1558</v>
      </c>
      <c r="T1133" s="173">
        <v>42427</v>
      </c>
      <c r="U1133" s="170">
        <f t="shared" si="91"/>
        <v>4030565</v>
      </c>
    </row>
    <row r="1134" spans="1:21" ht="14.25" customHeight="1" x14ac:dyDescent="0.15">
      <c r="A1134" s="173" t="s">
        <v>69</v>
      </c>
      <c r="B1134" s="173" t="s">
        <v>1580</v>
      </c>
      <c r="C1134" s="173" t="str">
        <f t="shared" si="87"/>
        <v>Parallel Taxiway</v>
      </c>
      <c r="D1134" s="173" t="str">
        <f t="shared" si="88"/>
        <v>N/A or No Data</v>
      </c>
      <c r="E1134" s="173" t="str">
        <f t="shared" si="89"/>
        <v>N/A or No Data</v>
      </c>
      <c r="F1134" s="173">
        <v>0</v>
      </c>
      <c r="G1134" s="173" t="s">
        <v>1568</v>
      </c>
      <c r="H1134" s="173" t="str">
        <f t="shared" si="90"/>
        <v>FRM-PTA-002</v>
      </c>
      <c r="I1134" s="173" t="s">
        <v>2853</v>
      </c>
      <c r="J1134" s="173" t="s">
        <v>11766</v>
      </c>
      <c r="K1134" s="174">
        <v>9</v>
      </c>
      <c r="L1134" s="174">
        <v>6</v>
      </c>
      <c r="M1134" s="174">
        <v>13</v>
      </c>
      <c r="N1134" s="174">
        <v>19</v>
      </c>
      <c r="O1134" s="174">
        <v>19</v>
      </c>
      <c r="P1134" s="173" t="s">
        <v>1623</v>
      </c>
      <c r="Q1134" s="174">
        <v>91</v>
      </c>
      <c r="R1134" s="173" t="s">
        <v>1623</v>
      </c>
      <c r="S1134" s="173" t="s">
        <v>1558</v>
      </c>
      <c r="T1134" s="173">
        <v>271516</v>
      </c>
      <c r="U1134" s="170">
        <f t="shared" si="91"/>
        <v>24707956</v>
      </c>
    </row>
    <row r="1135" spans="1:21" ht="14.25" customHeight="1" x14ac:dyDescent="0.15">
      <c r="A1135" s="173" t="s">
        <v>29</v>
      </c>
      <c r="B1135" s="173" t="s">
        <v>1583</v>
      </c>
      <c r="C1135" s="173" t="str">
        <f t="shared" si="87"/>
        <v>Apron</v>
      </c>
      <c r="D1135" s="173" t="str">
        <f t="shared" si="88"/>
        <v>N/A or No Data</v>
      </c>
      <c r="E1135" s="173" t="str">
        <f t="shared" si="89"/>
        <v>N/A or No Data</v>
      </c>
      <c r="F1135" s="173">
        <v>0</v>
      </c>
      <c r="G1135" s="173" t="s">
        <v>1568</v>
      </c>
      <c r="H1135" s="173" t="str">
        <f t="shared" si="90"/>
        <v>SBU-APA-002</v>
      </c>
      <c r="I1135" s="173" t="s">
        <v>2854</v>
      </c>
      <c r="J1135" s="173" t="s">
        <v>11766</v>
      </c>
      <c r="K1135" s="174">
        <v>23</v>
      </c>
      <c r="L1135" s="174">
        <v>3</v>
      </c>
      <c r="M1135" s="174">
        <v>17</v>
      </c>
      <c r="N1135" s="174">
        <v>25</v>
      </c>
      <c r="O1135" s="174">
        <v>25</v>
      </c>
      <c r="P1135" s="173" t="s">
        <v>1626</v>
      </c>
      <c r="Q1135" s="174">
        <v>77</v>
      </c>
      <c r="R1135" s="173" t="s">
        <v>1626</v>
      </c>
      <c r="S1135" s="173" t="s">
        <v>1558</v>
      </c>
      <c r="T1135" s="173">
        <v>10953</v>
      </c>
      <c r="U1135" s="170">
        <f t="shared" si="91"/>
        <v>843381</v>
      </c>
    </row>
    <row r="1136" spans="1:21" ht="14.25" customHeight="1" x14ac:dyDescent="0.15">
      <c r="A1136" s="173" t="s">
        <v>103</v>
      </c>
      <c r="B1136" s="173" t="s">
        <v>1593</v>
      </c>
      <c r="C1136" s="173" t="str">
        <f t="shared" si="87"/>
        <v>Connecting Taxiway</v>
      </c>
      <c r="D1136" s="173" t="str">
        <f t="shared" si="88"/>
        <v>N/A or No Data</v>
      </c>
      <c r="E1136" s="173" t="str">
        <f t="shared" si="89"/>
        <v>N/A or No Data</v>
      </c>
      <c r="F1136" s="173">
        <v>0</v>
      </c>
      <c r="G1136" s="173" t="s">
        <v>1555</v>
      </c>
      <c r="H1136" s="173" t="str">
        <f t="shared" si="90"/>
        <v>HIB-CTA1-001</v>
      </c>
      <c r="I1136" s="173" t="s">
        <v>2855</v>
      </c>
      <c r="J1136" s="173" t="s">
        <v>11766</v>
      </c>
      <c r="K1136" s="174">
        <v>20</v>
      </c>
      <c r="L1136" s="174">
        <v>14</v>
      </c>
      <c r="M1136" s="174">
        <v>23</v>
      </c>
      <c r="N1136" s="174">
        <v>32</v>
      </c>
      <c r="O1136" s="174">
        <v>32</v>
      </c>
      <c r="P1136" s="173" t="s">
        <v>1613</v>
      </c>
      <c r="Q1136" s="174">
        <v>80</v>
      </c>
      <c r="R1136" s="173" t="s">
        <v>1613</v>
      </c>
      <c r="S1136" s="173" t="s">
        <v>1558</v>
      </c>
      <c r="T1136" s="173">
        <v>37725</v>
      </c>
      <c r="U1136" s="170">
        <f t="shared" si="91"/>
        <v>3018000</v>
      </c>
    </row>
    <row r="1137" spans="1:21" ht="14.25" customHeight="1" x14ac:dyDescent="0.15">
      <c r="A1137" s="173" t="s">
        <v>163</v>
      </c>
      <c r="B1137" s="173" t="s">
        <v>1571</v>
      </c>
      <c r="C1137" s="173" t="str">
        <f t="shared" si="87"/>
        <v>Connecting Taxiway</v>
      </c>
      <c r="D1137" s="173" t="str">
        <f t="shared" si="88"/>
        <v>N/A or No Data</v>
      </c>
      <c r="E1137" s="173" t="str">
        <f t="shared" si="89"/>
        <v>N/A or No Data</v>
      </c>
      <c r="F1137" s="173">
        <v>0</v>
      </c>
      <c r="G1137" s="173" t="s">
        <v>1555</v>
      </c>
      <c r="H1137" s="173" t="str">
        <f t="shared" si="90"/>
        <v>ULM-CTA3-001</v>
      </c>
      <c r="I1137" s="173" t="s">
        <v>2856</v>
      </c>
      <c r="J1137" s="173" t="s">
        <v>11766</v>
      </c>
      <c r="K1137" s="174">
        <v>28</v>
      </c>
      <c r="L1137" s="174">
        <v>20</v>
      </c>
      <c r="M1137" s="174">
        <v>30</v>
      </c>
      <c r="N1137" s="174">
        <v>41</v>
      </c>
      <c r="O1137" s="174">
        <v>41</v>
      </c>
      <c r="P1137" s="173" t="s">
        <v>1576</v>
      </c>
      <c r="Q1137" s="174">
        <v>72</v>
      </c>
      <c r="R1137" s="173" t="s">
        <v>1576</v>
      </c>
      <c r="S1137" s="173" t="s">
        <v>1558</v>
      </c>
      <c r="T1137" s="173">
        <v>15054</v>
      </c>
      <c r="U1137" s="170">
        <f t="shared" si="91"/>
        <v>1083888</v>
      </c>
    </row>
    <row r="1138" spans="1:21" ht="14.25" customHeight="1" x14ac:dyDescent="0.15">
      <c r="A1138" s="173" t="s">
        <v>209</v>
      </c>
      <c r="B1138" s="173" t="s">
        <v>1563</v>
      </c>
      <c r="C1138" s="173" t="str">
        <f t="shared" si="87"/>
        <v>Taxilane</v>
      </c>
      <c r="D1138" s="173" t="str">
        <f t="shared" si="88"/>
        <v>N/A or No Data</v>
      </c>
      <c r="E1138" s="173" t="str">
        <f t="shared" si="89"/>
        <v>N/A or No Data</v>
      </c>
      <c r="F1138" s="173">
        <v>0</v>
      </c>
      <c r="G1138" s="173" t="s">
        <v>1555</v>
      </c>
      <c r="H1138" s="173" t="str">
        <f t="shared" si="90"/>
        <v>STC-TLA-001</v>
      </c>
      <c r="I1138" s="173" t="s">
        <v>2857</v>
      </c>
      <c r="J1138" s="173" t="s">
        <v>11766</v>
      </c>
      <c r="K1138" s="174">
        <v>0</v>
      </c>
      <c r="L1138" s="174">
        <v>0</v>
      </c>
      <c r="M1138" s="174">
        <v>0</v>
      </c>
      <c r="N1138" s="174">
        <v>0</v>
      </c>
      <c r="O1138" s="174">
        <v>0</v>
      </c>
      <c r="P1138" s="173" t="s">
        <v>1570</v>
      </c>
      <c r="Q1138" s="174">
        <v>100</v>
      </c>
      <c r="R1138" s="173" t="s">
        <v>1570</v>
      </c>
      <c r="S1138" s="173" t="s">
        <v>1558</v>
      </c>
      <c r="T1138" s="173">
        <v>295864</v>
      </c>
      <c r="U1138" s="170">
        <f t="shared" si="91"/>
        <v>29586400</v>
      </c>
    </row>
    <row r="1139" spans="1:21" ht="14.25" customHeight="1" x14ac:dyDescent="0.15">
      <c r="A1139" s="173" t="s">
        <v>71</v>
      </c>
      <c r="B1139" s="173" t="s">
        <v>1554</v>
      </c>
      <c r="C1139" s="173" t="str">
        <f t="shared" si="87"/>
        <v>Taxilane</v>
      </c>
      <c r="D1139" s="173" t="str">
        <f t="shared" si="88"/>
        <v>N/A or No Data</v>
      </c>
      <c r="E1139" s="173" t="str">
        <f t="shared" si="89"/>
        <v>N/A or No Data</v>
      </c>
      <c r="F1139" s="173">
        <v>0</v>
      </c>
      <c r="G1139" s="173" t="s">
        <v>1555</v>
      </c>
      <c r="H1139" s="173" t="str">
        <f t="shared" si="90"/>
        <v>FBL-TLF-001</v>
      </c>
      <c r="I1139" s="173" t="s">
        <v>2858</v>
      </c>
      <c r="J1139" s="173" t="s">
        <v>11766</v>
      </c>
      <c r="K1139" s="174">
        <v>8</v>
      </c>
      <c r="L1139" s="174">
        <v>6</v>
      </c>
      <c r="M1139" s="174">
        <v>12</v>
      </c>
      <c r="N1139" s="174">
        <v>18</v>
      </c>
      <c r="O1139" s="174">
        <v>18</v>
      </c>
      <c r="P1139" s="173" t="s">
        <v>1676</v>
      </c>
      <c r="Q1139" s="174">
        <v>91</v>
      </c>
      <c r="R1139" s="173" t="s">
        <v>1676</v>
      </c>
      <c r="S1139" s="173" t="s">
        <v>1558</v>
      </c>
      <c r="T1139" s="173">
        <v>17643</v>
      </c>
      <c r="U1139" s="170">
        <f t="shared" si="91"/>
        <v>1605513</v>
      </c>
    </row>
    <row r="1140" spans="1:21" ht="14.25" customHeight="1" x14ac:dyDescent="0.15">
      <c r="A1140" s="173" t="s">
        <v>29</v>
      </c>
      <c r="B1140" s="173" t="s">
        <v>1580</v>
      </c>
      <c r="C1140" s="173" t="str">
        <f t="shared" si="87"/>
        <v>Parallel Taxiway</v>
      </c>
      <c r="D1140" s="173" t="str">
        <f t="shared" si="88"/>
        <v>N/A or No Data</v>
      </c>
      <c r="E1140" s="173" t="str">
        <f t="shared" si="89"/>
        <v>N/A or No Data</v>
      </c>
      <c r="F1140" s="173">
        <v>0</v>
      </c>
      <c r="G1140" s="173" t="s">
        <v>1568</v>
      </c>
      <c r="H1140" s="173" t="str">
        <f t="shared" si="90"/>
        <v>SBU-PTA-002</v>
      </c>
      <c r="I1140" s="173" t="s">
        <v>2859</v>
      </c>
      <c r="J1140" s="173" t="s">
        <v>11766</v>
      </c>
      <c r="K1140" s="174">
        <v>0</v>
      </c>
      <c r="L1140" s="174">
        <v>0</v>
      </c>
      <c r="M1140" s="174">
        <v>0</v>
      </c>
      <c r="N1140" s="174">
        <v>0</v>
      </c>
      <c r="O1140" s="174">
        <v>0</v>
      </c>
      <c r="P1140" s="173" t="s">
        <v>1626</v>
      </c>
      <c r="Q1140" s="174">
        <v>100</v>
      </c>
      <c r="R1140" s="173" t="s">
        <v>1626</v>
      </c>
      <c r="S1140" s="173" t="s">
        <v>1558</v>
      </c>
      <c r="T1140" s="173">
        <v>92026</v>
      </c>
      <c r="U1140" s="170">
        <f t="shared" si="91"/>
        <v>9202600</v>
      </c>
    </row>
    <row r="1141" spans="1:21" ht="14.25" customHeight="1" x14ac:dyDescent="0.15">
      <c r="A1141" s="173" t="s">
        <v>231</v>
      </c>
      <c r="B1141" s="173" t="s">
        <v>1580</v>
      </c>
      <c r="C1141" s="173" t="str">
        <f t="shared" si="87"/>
        <v>Parallel Taxiway</v>
      </c>
      <c r="D1141" s="173" t="str">
        <f t="shared" si="88"/>
        <v>N/A or No Data</v>
      </c>
      <c r="E1141" s="173" t="str">
        <f t="shared" si="89"/>
        <v>N/A or No Data</v>
      </c>
      <c r="F1141" s="173">
        <v>0</v>
      </c>
      <c r="G1141" s="173" t="s">
        <v>1581</v>
      </c>
      <c r="H1141" s="173" t="str">
        <f t="shared" si="90"/>
        <v>D41-PTA-003</v>
      </c>
      <c r="I1141" s="173" t="s">
        <v>2860</v>
      </c>
      <c r="J1141" s="173" t="s">
        <v>11766</v>
      </c>
      <c r="K1141" s="174">
        <v>33</v>
      </c>
      <c r="L1141" s="174">
        <v>23</v>
      </c>
      <c r="M1141" s="174">
        <v>35</v>
      </c>
      <c r="N1141" s="174">
        <v>47</v>
      </c>
      <c r="O1141" s="174">
        <v>47</v>
      </c>
      <c r="P1141" s="173" t="s">
        <v>1579</v>
      </c>
      <c r="Q1141" s="174">
        <v>46</v>
      </c>
      <c r="R1141" s="173" t="s">
        <v>1579</v>
      </c>
      <c r="S1141" s="173" t="s">
        <v>1566</v>
      </c>
      <c r="T1141" s="173">
        <v>4034</v>
      </c>
      <c r="U1141" s="170">
        <f t="shared" si="91"/>
        <v>185564</v>
      </c>
    </row>
    <row r="1142" spans="1:21" ht="14.25" customHeight="1" x14ac:dyDescent="0.15">
      <c r="A1142" s="173" t="s">
        <v>197</v>
      </c>
      <c r="B1142" s="173" t="s">
        <v>1684</v>
      </c>
      <c r="C1142" s="173" t="str">
        <f t="shared" si="87"/>
        <v>Runway</v>
      </c>
      <c r="D1142" s="173" t="str">
        <f t="shared" si="88"/>
        <v>1230</v>
      </c>
      <c r="E1142" s="173" t="str">
        <f t="shared" si="89"/>
        <v>12/30</v>
      </c>
      <c r="F1142" s="173">
        <v>1</v>
      </c>
      <c r="G1142" s="173" t="s">
        <v>1568</v>
      </c>
      <c r="H1142" s="173" t="str">
        <f t="shared" si="90"/>
        <v>RWF-RY1230-002</v>
      </c>
      <c r="I1142" s="173" t="s">
        <v>1850</v>
      </c>
      <c r="J1142" s="173" t="s">
        <v>11766</v>
      </c>
      <c r="K1142" s="174">
        <v>29</v>
      </c>
      <c r="L1142" s="174">
        <v>20</v>
      </c>
      <c r="M1142" s="174">
        <v>31</v>
      </c>
      <c r="N1142" s="174">
        <v>42</v>
      </c>
      <c r="O1142" s="174">
        <v>42</v>
      </c>
      <c r="P1142" s="173" t="s">
        <v>1588</v>
      </c>
      <c r="Q1142" s="174">
        <v>71</v>
      </c>
      <c r="R1142" s="173" t="s">
        <v>1588</v>
      </c>
      <c r="S1142" s="173" t="s">
        <v>1558</v>
      </c>
      <c r="T1142" s="173">
        <v>188942</v>
      </c>
      <c r="U1142" s="170">
        <f t="shared" si="91"/>
        <v>13414882</v>
      </c>
    </row>
    <row r="1143" spans="1:21" ht="14.25" customHeight="1" x14ac:dyDescent="0.15">
      <c r="A1143" s="173" t="s">
        <v>43</v>
      </c>
      <c r="B1143" s="173" t="s">
        <v>1600</v>
      </c>
      <c r="C1143" s="173" t="str">
        <f t="shared" si="87"/>
        <v>Connecting Taxiway</v>
      </c>
      <c r="D1143" s="173" t="str">
        <f t="shared" si="88"/>
        <v>N/A or No Data</v>
      </c>
      <c r="E1143" s="173" t="str">
        <f t="shared" si="89"/>
        <v>N/A or No Data</v>
      </c>
      <c r="F1143" s="173">
        <v>0</v>
      </c>
      <c r="G1143" s="173" t="s">
        <v>1568</v>
      </c>
      <c r="H1143" s="173" t="str">
        <f t="shared" si="90"/>
        <v>CNB-CTB-002</v>
      </c>
      <c r="I1143" s="173" t="s">
        <v>2862</v>
      </c>
      <c r="J1143" s="173" t="s">
        <v>11766</v>
      </c>
      <c r="K1143" s="174">
        <v>49</v>
      </c>
      <c r="L1143" s="174">
        <v>36</v>
      </c>
      <c r="M1143" s="174">
        <v>50</v>
      </c>
      <c r="N1143" s="174">
        <v>64</v>
      </c>
      <c r="O1143" s="174">
        <v>64</v>
      </c>
      <c r="P1143" s="173" t="s">
        <v>1604</v>
      </c>
      <c r="Q1143" s="174">
        <v>29</v>
      </c>
      <c r="R1143" s="173" t="s">
        <v>1604</v>
      </c>
      <c r="S1143" s="173" t="s">
        <v>1566</v>
      </c>
      <c r="T1143" s="173">
        <v>10943</v>
      </c>
      <c r="U1143" s="170">
        <f t="shared" si="91"/>
        <v>317347</v>
      </c>
    </row>
    <row r="1144" spans="1:21" ht="14.25" customHeight="1" x14ac:dyDescent="0.15">
      <c r="A1144" s="173" t="s">
        <v>33</v>
      </c>
      <c r="B1144" s="173" t="s">
        <v>1637</v>
      </c>
      <c r="C1144" s="173" t="str">
        <f t="shared" si="87"/>
        <v>Apron</v>
      </c>
      <c r="D1144" s="173" t="str">
        <f t="shared" si="88"/>
        <v>N/A or No Data</v>
      </c>
      <c r="E1144" s="173" t="str">
        <f t="shared" si="89"/>
        <v>N/A or No Data</v>
      </c>
      <c r="F1144" s="173">
        <v>0</v>
      </c>
      <c r="G1144" s="173" t="s">
        <v>1555</v>
      </c>
      <c r="H1144" s="173" t="str">
        <f t="shared" si="90"/>
        <v>BRD-APB-001</v>
      </c>
      <c r="I1144" s="173" t="s">
        <v>2863</v>
      </c>
      <c r="J1144" s="173" t="s">
        <v>11766</v>
      </c>
      <c r="K1144" s="174">
        <v>14</v>
      </c>
      <c r="L1144" s="174">
        <v>10</v>
      </c>
      <c r="M1144" s="174">
        <v>17</v>
      </c>
      <c r="N1144" s="174">
        <v>25</v>
      </c>
      <c r="O1144" s="174">
        <v>25</v>
      </c>
      <c r="P1144" s="173" t="s">
        <v>1711</v>
      </c>
      <c r="Q1144" s="174">
        <v>86</v>
      </c>
      <c r="R1144" s="173" t="s">
        <v>1711</v>
      </c>
      <c r="S1144" s="173" t="s">
        <v>1558</v>
      </c>
      <c r="T1144" s="173">
        <v>289756</v>
      </c>
      <c r="U1144" s="170">
        <f t="shared" si="91"/>
        <v>24919016</v>
      </c>
    </row>
    <row r="1145" spans="1:21" ht="14.25" customHeight="1" x14ac:dyDescent="0.15">
      <c r="A1145" s="173" t="s">
        <v>87</v>
      </c>
      <c r="B1145" s="173" t="s">
        <v>2864</v>
      </c>
      <c r="C1145" s="173" t="str">
        <f t="shared" si="87"/>
        <v>Runway Turnaround</v>
      </c>
      <c r="D1145" s="173" t="str">
        <f t="shared" si="88"/>
        <v>N/A or No Data</v>
      </c>
      <c r="E1145" s="173" t="str">
        <f t="shared" si="89"/>
        <v>N/A or No Data</v>
      </c>
      <c r="F1145" s="173">
        <v>0</v>
      </c>
      <c r="G1145" s="173" t="s">
        <v>1555</v>
      </c>
      <c r="H1145" s="173" t="str">
        <f t="shared" si="90"/>
        <v>GPZ-RTA23-001</v>
      </c>
      <c r="I1145" s="173" t="s">
        <v>2865</v>
      </c>
      <c r="J1145" s="173" t="s">
        <v>11766</v>
      </c>
      <c r="K1145" s="174">
        <v>5</v>
      </c>
      <c r="L1145" s="174">
        <v>4</v>
      </c>
      <c r="M1145" s="174">
        <v>10</v>
      </c>
      <c r="N1145" s="174">
        <v>14</v>
      </c>
      <c r="O1145" s="174">
        <v>14</v>
      </c>
      <c r="P1145" s="173" t="s">
        <v>1579</v>
      </c>
      <c r="Q1145" s="174">
        <v>95</v>
      </c>
      <c r="R1145" s="173" t="s">
        <v>1579</v>
      </c>
      <c r="S1145" s="173" t="s">
        <v>1558</v>
      </c>
      <c r="T1145" s="173">
        <v>12743</v>
      </c>
      <c r="U1145" s="170">
        <f t="shared" si="91"/>
        <v>1210585</v>
      </c>
    </row>
    <row r="1146" spans="1:21" ht="14.25" customHeight="1" x14ac:dyDescent="0.15">
      <c r="A1146" s="173" t="s">
        <v>79</v>
      </c>
      <c r="B1146" s="173" t="s">
        <v>1583</v>
      </c>
      <c r="C1146" s="173" t="str">
        <f t="shared" si="87"/>
        <v>Apron</v>
      </c>
      <c r="D1146" s="173" t="str">
        <f t="shared" si="88"/>
        <v>N/A or No Data</v>
      </c>
      <c r="E1146" s="173" t="str">
        <f t="shared" si="89"/>
        <v>N/A or No Data</v>
      </c>
      <c r="F1146" s="173">
        <v>0</v>
      </c>
      <c r="G1146" s="173" t="s">
        <v>1663</v>
      </c>
      <c r="H1146" s="173" t="str">
        <f t="shared" si="90"/>
        <v>FSE-APA-004</v>
      </c>
      <c r="I1146" s="173" t="s">
        <v>2866</v>
      </c>
      <c r="J1146" s="173" t="s">
        <v>11766</v>
      </c>
      <c r="K1146" s="174">
        <v>46</v>
      </c>
      <c r="L1146" s="174">
        <v>26</v>
      </c>
      <c r="M1146" s="174">
        <v>36</v>
      </c>
      <c r="N1146" s="174">
        <v>49</v>
      </c>
      <c r="O1146" s="174">
        <v>49</v>
      </c>
      <c r="P1146" s="173" t="s">
        <v>1585</v>
      </c>
      <c r="Q1146" s="174">
        <v>59</v>
      </c>
      <c r="R1146" s="173" t="s">
        <v>1585</v>
      </c>
      <c r="S1146" s="173" t="s">
        <v>1586</v>
      </c>
      <c r="T1146" s="173">
        <v>4999</v>
      </c>
      <c r="U1146" s="170">
        <f t="shared" si="91"/>
        <v>294941</v>
      </c>
    </row>
    <row r="1147" spans="1:21" ht="14.25" customHeight="1" x14ac:dyDescent="0.15">
      <c r="A1147" s="173" t="s">
        <v>197</v>
      </c>
      <c r="B1147" s="173" t="s">
        <v>1684</v>
      </c>
      <c r="C1147" s="173" t="str">
        <f t="shared" si="87"/>
        <v>Runway</v>
      </c>
      <c r="D1147" s="173" t="str">
        <f t="shared" si="88"/>
        <v>1230</v>
      </c>
      <c r="E1147" s="173" t="str">
        <f t="shared" si="89"/>
        <v>12/30</v>
      </c>
      <c r="F1147" s="173">
        <v>1</v>
      </c>
      <c r="G1147" s="173" t="s">
        <v>1555</v>
      </c>
      <c r="H1147" s="173" t="str">
        <f t="shared" si="90"/>
        <v>RWF-RY1230-001</v>
      </c>
      <c r="I1147" s="173" t="s">
        <v>1923</v>
      </c>
      <c r="J1147" s="173" t="s">
        <v>11766</v>
      </c>
      <c r="K1147" s="174">
        <v>27</v>
      </c>
      <c r="L1147" s="174">
        <v>19</v>
      </c>
      <c r="M1147" s="174">
        <v>29</v>
      </c>
      <c r="N1147" s="174">
        <v>40</v>
      </c>
      <c r="O1147" s="174">
        <v>40</v>
      </c>
      <c r="P1147" s="173" t="s">
        <v>1588</v>
      </c>
      <c r="Q1147" s="174">
        <v>73</v>
      </c>
      <c r="R1147" s="173" t="s">
        <v>1588</v>
      </c>
      <c r="S1147" s="173" t="s">
        <v>1558</v>
      </c>
      <c r="T1147" s="173">
        <v>88540</v>
      </c>
      <c r="U1147" s="170">
        <f t="shared" si="91"/>
        <v>6463420</v>
      </c>
    </row>
    <row r="1148" spans="1:21" ht="14.25" customHeight="1" x14ac:dyDescent="0.15">
      <c r="A1148" s="173" t="s">
        <v>191</v>
      </c>
      <c r="B1148" s="173" t="s">
        <v>1563</v>
      </c>
      <c r="C1148" s="173" t="str">
        <f t="shared" si="87"/>
        <v>Taxilane</v>
      </c>
      <c r="D1148" s="173" t="str">
        <f t="shared" si="88"/>
        <v>N/A or No Data</v>
      </c>
      <c r="E1148" s="173" t="str">
        <f t="shared" si="89"/>
        <v>N/A or No Data</v>
      </c>
      <c r="F1148" s="173">
        <v>0</v>
      </c>
      <c r="G1148" s="173" t="s">
        <v>1663</v>
      </c>
      <c r="H1148" s="173" t="str">
        <f t="shared" si="90"/>
        <v>PNM-TLA-004</v>
      </c>
      <c r="I1148" s="173" t="s">
        <v>2868</v>
      </c>
      <c r="J1148" s="173" t="s">
        <v>11766</v>
      </c>
      <c r="K1148" s="174">
        <v>7</v>
      </c>
      <c r="L1148" s="174">
        <v>5</v>
      </c>
      <c r="M1148" s="174">
        <v>11</v>
      </c>
      <c r="N1148" s="174">
        <v>16</v>
      </c>
      <c r="O1148" s="174">
        <v>16</v>
      </c>
      <c r="P1148" s="173" t="s">
        <v>1722</v>
      </c>
      <c r="Q1148" s="174">
        <v>93</v>
      </c>
      <c r="R1148" s="173" t="s">
        <v>1722</v>
      </c>
      <c r="S1148" s="173" t="s">
        <v>1558</v>
      </c>
      <c r="T1148" s="173">
        <v>72262</v>
      </c>
      <c r="U1148" s="170">
        <f t="shared" si="91"/>
        <v>6720366</v>
      </c>
    </row>
    <row r="1149" spans="1:21" ht="14.25" customHeight="1" x14ac:dyDescent="0.15">
      <c r="A1149" s="173" t="s">
        <v>197</v>
      </c>
      <c r="B1149" s="173" t="s">
        <v>1684</v>
      </c>
      <c r="C1149" s="173" t="str">
        <f t="shared" si="87"/>
        <v>Runway</v>
      </c>
      <c r="D1149" s="173" t="str">
        <f t="shared" si="88"/>
        <v>1230</v>
      </c>
      <c r="E1149" s="173" t="str">
        <f t="shared" si="89"/>
        <v>12/30</v>
      </c>
      <c r="F1149" s="173">
        <v>1</v>
      </c>
      <c r="G1149" s="173" t="s">
        <v>1663</v>
      </c>
      <c r="H1149" s="173" t="str">
        <f t="shared" si="90"/>
        <v>RWF-RY1230-004</v>
      </c>
      <c r="I1149" s="173" t="s">
        <v>1970</v>
      </c>
      <c r="J1149" s="173" t="s">
        <v>11766</v>
      </c>
      <c r="K1149" s="174">
        <v>34</v>
      </c>
      <c r="L1149" s="174">
        <v>24</v>
      </c>
      <c r="M1149" s="174">
        <v>36</v>
      </c>
      <c r="N1149" s="174">
        <v>48</v>
      </c>
      <c r="O1149" s="174">
        <v>48</v>
      </c>
      <c r="P1149" s="173" t="s">
        <v>1588</v>
      </c>
      <c r="Q1149" s="174">
        <v>66</v>
      </c>
      <c r="R1149" s="173" t="s">
        <v>1588</v>
      </c>
      <c r="S1149" s="173" t="s">
        <v>1586</v>
      </c>
      <c r="T1149" s="173">
        <v>14736</v>
      </c>
      <c r="U1149" s="170">
        <f t="shared" si="91"/>
        <v>972576</v>
      </c>
    </row>
    <row r="1150" spans="1:21" ht="14.25" customHeight="1" x14ac:dyDescent="0.15">
      <c r="A1150" s="173" t="s">
        <v>23</v>
      </c>
      <c r="B1150" s="173" t="s">
        <v>2198</v>
      </c>
      <c r="C1150" s="173" t="str">
        <f t="shared" si="87"/>
        <v>Taxilane</v>
      </c>
      <c r="D1150" s="173" t="str">
        <f t="shared" si="88"/>
        <v>N/A or No Data</v>
      </c>
      <c r="E1150" s="173" t="str">
        <f t="shared" si="89"/>
        <v>N/A or No Data</v>
      </c>
      <c r="F1150" s="173">
        <v>0</v>
      </c>
      <c r="G1150" s="173" t="s">
        <v>1555</v>
      </c>
      <c r="H1150" s="173" t="str">
        <f t="shared" si="90"/>
        <v>BBB-TLB-001</v>
      </c>
      <c r="I1150" s="173" t="s">
        <v>2870</v>
      </c>
      <c r="J1150" s="173" t="s">
        <v>11766</v>
      </c>
      <c r="K1150" s="174">
        <v>5</v>
      </c>
      <c r="L1150" s="174">
        <v>4</v>
      </c>
      <c r="M1150" s="174">
        <v>10</v>
      </c>
      <c r="N1150" s="174">
        <v>14</v>
      </c>
      <c r="O1150" s="174">
        <v>14</v>
      </c>
      <c r="P1150" s="173" t="s">
        <v>1648</v>
      </c>
      <c r="Q1150" s="174">
        <v>95</v>
      </c>
      <c r="R1150" s="173" t="s">
        <v>1648</v>
      </c>
      <c r="S1150" s="173" t="s">
        <v>1558</v>
      </c>
      <c r="T1150" s="173">
        <v>11242</v>
      </c>
      <c r="U1150" s="170">
        <f t="shared" si="91"/>
        <v>1067990</v>
      </c>
    </row>
    <row r="1151" spans="1:21" ht="14.25" customHeight="1" x14ac:dyDescent="0.15">
      <c r="A1151" s="173" t="s">
        <v>33</v>
      </c>
      <c r="B1151" s="173" t="s">
        <v>2823</v>
      </c>
      <c r="C1151" s="173" t="str">
        <f t="shared" si="87"/>
        <v>Other</v>
      </c>
      <c r="D1151" s="173" t="str">
        <f t="shared" si="88"/>
        <v>N/A or No Data</v>
      </c>
      <c r="E1151" s="173" t="str">
        <f t="shared" si="89"/>
        <v>N/A or No Data</v>
      </c>
      <c r="F1151" s="173">
        <v>0</v>
      </c>
      <c r="G1151" s="173" t="s">
        <v>1555</v>
      </c>
      <c r="H1151" s="173" t="str">
        <f t="shared" si="90"/>
        <v>BRD-ADNR-001</v>
      </c>
      <c r="I1151" s="173" t="s">
        <v>2871</v>
      </c>
      <c r="J1151" s="173" t="s">
        <v>11766</v>
      </c>
      <c r="K1151" s="174">
        <v>29</v>
      </c>
      <c r="L1151" s="174">
        <v>20</v>
      </c>
      <c r="M1151" s="174">
        <v>31</v>
      </c>
      <c r="N1151" s="174">
        <v>42</v>
      </c>
      <c r="O1151" s="174">
        <v>42</v>
      </c>
      <c r="P1151" s="173" t="s">
        <v>1778</v>
      </c>
      <c r="Q1151" s="174">
        <v>71</v>
      </c>
      <c r="R1151" s="173" t="s">
        <v>1778</v>
      </c>
      <c r="S1151" s="173" t="s">
        <v>1558</v>
      </c>
      <c r="T1151" s="173">
        <v>85595</v>
      </c>
      <c r="U1151" s="170">
        <f t="shared" si="91"/>
        <v>6077245</v>
      </c>
    </row>
    <row r="1152" spans="1:21" ht="14.25" customHeight="1" x14ac:dyDescent="0.15">
      <c r="A1152" s="173" t="s">
        <v>73</v>
      </c>
      <c r="B1152" s="173" t="s">
        <v>1563</v>
      </c>
      <c r="C1152" s="173" t="str">
        <f t="shared" si="87"/>
        <v>Taxilane</v>
      </c>
      <c r="D1152" s="173" t="str">
        <f t="shared" si="88"/>
        <v>N/A or No Data</v>
      </c>
      <c r="E1152" s="173" t="str">
        <f t="shared" si="89"/>
        <v>N/A or No Data</v>
      </c>
      <c r="F1152" s="173">
        <v>0</v>
      </c>
      <c r="G1152" s="173" t="s">
        <v>1568</v>
      </c>
      <c r="H1152" s="173" t="str">
        <f t="shared" si="90"/>
        <v>FFM-TLA-002</v>
      </c>
      <c r="I1152" s="173" t="s">
        <v>2872</v>
      </c>
      <c r="J1152" s="173" t="s">
        <v>11766</v>
      </c>
      <c r="K1152" s="174">
        <v>39</v>
      </c>
      <c r="L1152" s="174">
        <v>28</v>
      </c>
      <c r="M1152" s="174">
        <v>40</v>
      </c>
      <c r="N1152" s="174">
        <v>53</v>
      </c>
      <c r="O1152" s="174">
        <v>53</v>
      </c>
      <c r="P1152" s="173" t="s">
        <v>1662</v>
      </c>
      <c r="Q1152" s="174">
        <v>61</v>
      </c>
      <c r="R1152" s="173" t="s">
        <v>1662</v>
      </c>
      <c r="S1152" s="173" t="s">
        <v>1586</v>
      </c>
      <c r="T1152" s="173">
        <v>34052</v>
      </c>
      <c r="U1152" s="170">
        <f t="shared" si="91"/>
        <v>2077172</v>
      </c>
    </row>
    <row r="1153" spans="1:21" ht="14.25" customHeight="1" x14ac:dyDescent="0.15">
      <c r="A1153" s="173" t="s">
        <v>173</v>
      </c>
      <c r="B1153" s="173" t="s">
        <v>1563</v>
      </c>
      <c r="C1153" s="173" t="str">
        <f t="shared" si="87"/>
        <v>Taxilane</v>
      </c>
      <c r="D1153" s="173" t="str">
        <f t="shared" si="88"/>
        <v>N/A or No Data</v>
      </c>
      <c r="E1153" s="173" t="str">
        <f t="shared" si="89"/>
        <v>N/A or No Data</v>
      </c>
      <c r="F1153" s="173">
        <v>0</v>
      </c>
      <c r="G1153" s="173" t="s">
        <v>1663</v>
      </c>
      <c r="H1153" s="173" t="str">
        <f t="shared" si="90"/>
        <v>OWA-TLA-004</v>
      </c>
      <c r="I1153" s="173" t="s">
        <v>2873</v>
      </c>
      <c r="J1153" s="173" t="s">
        <v>11766</v>
      </c>
      <c r="K1153" s="174">
        <v>27</v>
      </c>
      <c r="L1153" s="174">
        <v>19</v>
      </c>
      <c r="M1153" s="174">
        <v>29</v>
      </c>
      <c r="N1153" s="174">
        <v>40</v>
      </c>
      <c r="O1153" s="174">
        <v>40</v>
      </c>
      <c r="P1153" s="173" t="s">
        <v>1576</v>
      </c>
      <c r="Q1153" s="174">
        <v>73</v>
      </c>
      <c r="R1153" s="173" t="s">
        <v>1576</v>
      </c>
      <c r="S1153" s="173" t="s">
        <v>1558</v>
      </c>
      <c r="T1153" s="173">
        <v>10506</v>
      </c>
      <c r="U1153" s="170">
        <f t="shared" si="91"/>
        <v>766938</v>
      </c>
    </row>
    <row r="1154" spans="1:21" ht="14.25" customHeight="1" x14ac:dyDescent="0.15">
      <c r="A1154" s="173" t="s">
        <v>131</v>
      </c>
      <c r="B1154" s="173" t="s">
        <v>2874</v>
      </c>
      <c r="C1154" s="173" t="str">
        <f t="shared" si="87"/>
        <v>Runway Turnaround</v>
      </c>
      <c r="D1154" s="173" t="str">
        <f t="shared" si="88"/>
        <v>N/A or No Data</v>
      </c>
      <c r="E1154" s="173" t="str">
        <f t="shared" si="89"/>
        <v>N/A or No Data</v>
      </c>
      <c r="F1154" s="173">
        <v>0</v>
      </c>
      <c r="G1154" s="173" t="s">
        <v>1555</v>
      </c>
      <c r="H1154" s="173" t="str">
        <f t="shared" si="90"/>
        <v>3N8-RTA17-001</v>
      </c>
      <c r="I1154" s="173" t="s">
        <v>2875</v>
      </c>
      <c r="J1154" s="173" t="s">
        <v>11766</v>
      </c>
      <c r="K1154" s="174">
        <v>11</v>
      </c>
      <c r="L1154" s="174">
        <v>8</v>
      </c>
      <c r="M1154" s="174">
        <v>15</v>
      </c>
      <c r="N1154" s="174">
        <v>21</v>
      </c>
      <c r="O1154" s="174">
        <v>21</v>
      </c>
      <c r="P1154" s="173" t="s">
        <v>1579</v>
      </c>
      <c r="Q1154" s="174">
        <v>89</v>
      </c>
      <c r="R1154" s="173" t="s">
        <v>1579</v>
      </c>
      <c r="S1154" s="173" t="s">
        <v>1558</v>
      </c>
      <c r="T1154" s="173">
        <v>18137</v>
      </c>
      <c r="U1154" s="170">
        <f t="shared" si="91"/>
        <v>1614193</v>
      </c>
    </row>
    <row r="1155" spans="1:21" ht="14.25" customHeight="1" x14ac:dyDescent="0.15">
      <c r="A1155" s="173" t="s">
        <v>33</v>
      </c>
      <c r="B1155" s="173" t="s">
        <v>1563</v>
      </c>
      <c r="C1155" s="173" t="str">
        <f t="shared" si="87"/>
        <v>Taxilane</v>
      </c>
      <c r="D1155" s="173" t="str">
        <f t="shared" si="88"/>
        <v>N/A or No Data</v>
      </c>
      <c r="E1155" s="173" t="str">
        <f t="shared" si="89"/>
        <v>N/A or No Data</v>
      </c>
      <c r="F1155" s="173">
        <v>0</v>
      </c>
      <c r="G1155" s="173" t="s">
        <v>1663</v>
      </c>
      <c r="H1155" s="173" t="str">
        <f t="shared" si="90"/>
        <v>BRD-TLA-004</v>
      </c>
      <c r="I1155" s="173" t="s">
        <v>2876</v>
      </c>
      <c r="J1155" s="173" t="s">
        <v>11766</v>
      </c>
      <c r="K1155" s="174">
        <v>43</v>
      </c>
      <c r="L1155" s="174">
        <v>31</v>
      </c>
      <c r="M1155" s="174">
        <v>44</v>
      </c>
      <c r="N1155" s="174">
        <v>58</v>
      </c>
      <c r="O1155" s="174">
        <v>58</v>
      </c>
      <c r="P1155" s="173" t="s">
        <v>1778</v>
      </c>
      <c r="Q1155" s="174">
        <v>57</v>
      </c>
      <c r="R1155" s="173" t="s">
        <v>1778</v>
      </c>
      <c r="S1155" s="173" t="s">
        <v>1586</v>
      </c>
      <c r="T1155" s="173">
        <v>16086</v>
      </c>
      <c r="U1155" s="170">
        <f t="shared" si="91"/>
        <v>916902</v>
      </c>
    </row>
    <row r="1156" spans="1:21" ht="14.25" customHeight="1" x14ac:dyDescent="0.15">
      <c r="A1156" s="173" t="s">
        <v>33</v>
      </c>
      <c r="B1156" s="173" t="s">
        <v>1563</v>
      </c>
      <c r="C1156" s="173" t="str">
        <f t="shared" ref="C1156:C1219" si="92">IF(ISNUMBER(SEARCH("RY",B1156)),"Runway",IF(ISNUMBER(SEARCH("CT",B1156)),"Connecting Taxiway",IF(ISNUMBER(SEARCH("AP",B1156)),"Apron",IF(ISNUMBER(SEARCH("TL",B1156)),"Taxilane",IF(ISNUMBER(SEARCH("PPT",B1156)),"Partial Parallel",IF(ISNUMBER(SEARCH("TW",B1156)),"Taxiway",IF(ISNUMBER(SEARCH("RP",B1156)),"Run-Up",IF(ISNUMBER(SEARCH("RT",B1156)),"Runway Turnaround",IF(ISNUMBER(SEARCH("PT",B1156)),"Parallel Taxiway","Other")))))))))</f>
        <v>Taxilane</v>
      </c>
      <c r="D1156" s="173" t="str">
        <f t="shared" ref="D1156:D1219" si="93">IF(C1156="Runway",RIGHT(B1156,LEN(B1156)-FIND("Y",B1156)),"N/A or No Data")</f>
        <v>N/A or No Data</v>
      </c>
      <c r="E1156" s="173" t="str">
        <f t="shared" ref="E1156:E1219" si="94">IF(LEN(D1156)=3,_xlfn.CONCAT("0",LEFT(D1156,1),"/",RIGHT(D1156,2)),IF(LEN(D1156)=4,_xlfn.CONCAT(LEFT(D1156,2),"/",RIGHT(D1156,2)),"N/A or No Data"))</f>
        <v>N/A or No Data</v>
      </c>
      <c r="F1156" s="173">
        <v>0</v>
      </c>
      <c r="G1156" s="173" t="s">
        <v>1828</v>
      </c>
      <c r="H1156" s="173" t="str">
        <f t="shared" si="90"/>
        <v>BRD-TLA-005</v>
      </c>
      <c r="I1156" s="173" t="s">
        <v>2877</v>
      </c>
      <c r="J1156" s="173" t="s">
        <v>11766</v>
      </c>
      <c r="K1156" s="174">
        <v>28</v>
      </c>
      <c r="L1156" s="174">
        <v>20</v>
      </c>
      <c r="M1156" s="174">
        <v>30</v>
      </c>
      <c r="N1156" s="174">
        <v>41</v>
      </c>
      <c r="O1156" s="174">
        <v>41</v>
      </c>
      <c r="P1156" s="173" t="s">
        <v>1778</v>
      </c>
      <c r="Q1156" s="174">
        <v>72</v>
      </c>
      <c r="R1156" s="173" t="s">
        <v>1778</v>
      </c>
      <c r="S1156" s="173" t="s">
        <v>1558</v>
      </c>
      <c r="T1156" s="173">
        <v>57936</v>
      </c>
      <c r="U1156" s="170">
        <f t="shared" si="91"/>
        <v>4171392</v>
      </c>
    </row>
    <row r="1157" spans="1:21" ht="14.25" customHeight="1" x14ac:dyDescent="0.15">
      <c r="A1157" s="173" t="s">
        <v>47</v>
      </c>
      <c r="B1157" s="173" t="s">
        <v>1563</v>
      </c>
      <c r="C1157" s="173" t="str">
        <f t="shared" si="92"/>
        <v>Taxilane</v>
      </c>
      <c r="D1157" s="173" t="str">
        <f t="shared" si="93"/>
        <v>N/A or No Data</v>
      </c>
      <c r="E1157" s="173" t="str">
        <f t="shared" si="94"/>
        <v>N/A or No Data</v>
      </c>
      <c r="F1157" s="173">
        <v>0</v>
      </c>
      <c r="G1157" s="173" t="s">
        <v>1555</v>
      </c>
      <c r="H1157" s="173" t="str">
        <f t="shared" ref="H1157:H1220" si="95">_xlfn.CONCAT(A1157,"-",B1157,"-",G1157)</f>
        <v>COQ-TLA-001</v>
      </c>
      <c r="I1157" s="173" t="s">
        <v>2878</v>
      </c>
      <c r="J1157" s="173" t="s">
        <v>11766</v>
      </c>
      <c r="K1157" s="174">
        <v>39</v>
      </c>
      <c r="L1157" s="174">
        <v>28</v>
      </c>
      <c r="M1157" s="174">
        <v>40</v>
      </c>
      <c r="N1157" s="174">
        <v>53</v>
      </c>
      <c r="O1157" s="174">
        <v>53</v>
      </c>
      <c r="P1157" s="173" t="s">
        <v>1713</v>
      </c>
      <c r="Q1157" s="174">
        <v>61</v>
      </c>
      <c r="R1157" s="173" t="s">
        <v>1713</v>
      </c>
      <c r="S1157" s="173" t="s">
        <v>1586</v>
      </c>
      <c r="T1157" s="173">
        <v>34402</v>
      </c>
      <c r="U1157" s="170">
        <f t="shared" ref="U1157:U1220" si="96">T1157*Q1157</f>
        <v>2098522</v>
      </c>
    </row>
    <row r="1158" spans="1:21" ht="14.25" customHeight="1" x14ac:dyDescent="0.15">
      <c r="A1158" s="173" t="s">
        <v>183</v>
      </c>
      <c r="B1158" s="173" t="s">
        <v>2258</v>
      </c>
      <c r="C1158" s="173" t="str">
        <f t="shared" si="92"/>
        <v>Taxilane</v>
      </c>
      <c r="D1158" s="173" t="str">
        <f t="shared" si="93"/>
        <v>N/A or No Data</v>
      </c>
      <c r="E1158" s="173" t="str">
        <f t="shared" si="94"/>
        <v>N/A or No Data</v>
      </c>
      <c r="F1158" s="173">
        <v>0</v>
      </c>
      <c r="G1158" s="173" t="s">
        <v>1568</v>
      </c>
      <c r="H1158" s="173" t="str">
        <f t="shared" si="95"/>
        <v>PWC-TLD-002</v>
      </c>
      <c r="I1158" s="173" t="s">
        <v>2879</v>
      </c>
      <c r="J1158" s="173" t="s">
        <v>11766</v>
      </c>
      <c r="K1158" s="174">
        <v>25</v>
      </c>
      <c r="L1158" s="174">
        <v>17</v>
      </c>
      <c r="M1158" s="174">
        <v>27</v>
      </c>
      <c r="N1158" s="174">
        <v>38</v>
      </c>
      <c r="O1158" s="174">
        <v>38</v>
      </c>
      <c r="P1158" s="173" t="s">
        <v>1579</v>
      </c>
      <c r="Q1158" s="174">
        <v>75</v>
      </c>
      <c r="R1158" s="173" t="s">
        <v>1579</v>
      </c>
      <c r="S1158" s="173" t="s">
        <v>1558</v>
      </c>
      <c r="T1158" s="173">
        <v>9645</v>
      </c>
      <c r="U1158" s="170">
        <f t="shared" si="96"/>
        <v>723375</v>
      </c>
    </row>
    <row r="1159" spans="1:21" ht="14.25" customHeight="1" x14ac:dyDescent="0.15">
      <c r="A1159" s="173" t="s">
        <v>197</v>
      </c>
      <c r="B1159" s="173" t="s">
        <v>1684</v>
      </c>
      <c r="C1159" s="173" t="str">
        <f t="shared" si="92"/>
        <v>Runway</v>
      </c>
      <c r="D1159" s="173" t="str">
        <f t="shared" si="93"/>
        <v>1230</v>
      </c>
      <c r="E1159" s="173" t="str">
        <f t="shared" si="94"/>
        <v>12/30</v>
      </c>
      <c r="F1159" s="173">
        <v>1</v>
      </c>
      <c r="G1159" s="173" t="s">
        <v>1581</v>
      </c>
      <c r="H1159" s="173" t="str">
        <f t="shared" si="95"/>
        <v>RWF-RY1230-003</v>
      </c>
      <c r="I1159" s="173" t="s">
        <v>2089</v>
      </c>
      <c r="J1159" s="173" t="s">
        <v>11766</v>
      </c>
      <c r="K1159" s="174">
        <v>30</v>
      </c>
      <c r="L1159" s="174">
        <v>21</v>
      </c>
      <c r="M1159" s="174">
        <v>32</v>
      </c>
      <c r="N1159" s="174">
        <v>43</v>
      </c>
      <c r="O1159" s="174">
        <v>43</v>
      </c>
      <c r="P1159" s="173" t="s">
        <v>1588</v>
      </c>
      <c r="Q1159" s="174">
        <v>70</v>
      </c>
      <c r="R1159" s="173" t="s">
        <v>1588</v>
      </c>
      <c r="S1159" s="173" t="s">
        <v>1586</v>
      </c>
      <c r="T1159" s="173">
        <v>130613</v>
      </c>
      <c r="U1159" s="170">
        <f t="shared" si="96"/>
        <v>9142910</v>
      </c>
    </row>
    <row r="1160" spans="1:21" ht="14.25" customHeight="1" x14ac:dyDescent="0.15">
      <c r="A1160" s="173" t="s">
        <v>263</v>
      </c>
      <c r="B1160" s="173" t="s">
        <v>1563</v>
      </c>
      <c r="C1160" s="173" t="str">
        <f t="shared" si="92"/>
        <v>Taxilane</v>
      </c>
      <c r="D1160" s="173" t="str">
        <f t="shared" si="93"/>
        <v>N/A or No Data</v>
      </c>
      <c r="E1160" s="173" t="str">
        <f t="shared" si="94"/>
        <v>N/A or No Data</v>
      </c>
      <c r="F1160" s="173">
        <v>0</v>
      </c>
      <c r="G1160" s="173" t="s">
        <v>1581</v>
      </c>
      <c r="H1160" s="173" t="str">
        <f t="shared" si="95"/>
        <v>ONA-TLA-003</v>
      </c>
      <c r="I1160" s="173" t="s">
        <v>2881</v>
      </c>
      <c r="J1160" s="173" t="s">
        <v>11766</v>
      </c>
      <c r="K1160" s="174">
        <v>32</v>
      </c>
      <c r="L1160" s="174">
        <v>23</v>
      </c>
      <c r="M1160" s="174">
        <v>34</v>
      </c>
      <c r="N1160" s="174">
        <v>46</v>
      </c>
      <c r="O1160" s="174">
        <v>46</v>
      </c>
      <c r="P1160" s="173" t="s">
        <v>1596</v>
      </c>
      <c r="Q1160" s="174">
        <v>65</v>
      </c>
      <c r="R1160" s="173" t="s">
        <v>1596</v>
      </c>
      <c r="S1160" s="173" t="s">
        <v>1586</v>
      </c>
      <c r="T1160" s="173">
        <v>32408</v>
      </c>
      <c r="U1160" s="170">
        <f t="shared" si="96"/>
        <v>2106520</v>
      </c>
    </row>
    <row r="1161" spans="1:21" ht="14.25" customHeight="1" x14ac:dyDescent="0.15">
      <c r="A1161" s="173" t="s">
        <v>133</v>
      </c>
      <c r="B1161" s="173" t="s">
        <v>2368</v>
      </c>
      <c r="C1161" s="173" t="str">
        <f t="shared" si="92"/>
        <v>Connecting Taxiway</v>
      </c>
      <c r="D1161" s="173" t="str">
        <f t="shared" si="93"/>
        <v>N/A or No Data</v>
      </c>
      <c r="E1161" s="173" t="str">
        <f t="shared" si="94"/>
        <v>N/A or No Data</v>
      </c>
      <c r="F1161" s="173">
        <v>0</v>
      </c>
      <c r="G1161" s="173" t="s">
        <v>1555</v>
      </c>
      <c r="H1161" s="173" t="str">
        <f t="shared" si="95"/>
        <v>MKT-CTA2X-001</v>
      </c>
      <c r="I1161" s="173" t="s">
        <v>2882</v>
      </c>
      <c r="J1161" s="173" t="s">
        <v>11766</v>
      </c>
      <c r="K1161" s="174">
        <v>35</v>
      </c>
      <c r="L1161" s="174">
        <v>25</v>
      </c>
      <c r="M1161" s="174">
        <v>37</v>
      </c>
      <c r="N1161" s="174">
        <v>49</v>
      </c>
      <c r="O1161" s="174">
        <v>49</v>
      </c>
      <c r="P1161" s="173" t="s">
        <v>1604</v>
      </c>
      <c r="Q1161" s="174">
        <v>65</v>
      </c>
      <c r="R1161" s="173" t="s">
        <v>1604</v>
      </c>
      <c r="S1161" s="173" t="s">
        <v>1586</v>
      </c>
      <c r="T1161" s="173">
        <v>11301</v>
      </c>
      <c r="U1161" s="170">
        <f t="shared" si="96"/>
        <v>734565</v>
      </c>
    </row>
    <row r="1162" spans="1:21" ht="14.25" customHeight="1" x14ac:dyDescent="0.15">
      <c r="A1162" s="173" t="s">
        <v>3</v>
      </c>
      <c r="B1162" s="173" t="s">
        <v>1563</v>
      </c>
      <c r="C1162" s="173" t="str">
        <f t="shared" si="92"/>
        <v>Taxilane</v>
      </c>
      <c r="D1162" s="173" t="str">
        <f t="shared" si="93"/>
        <v>N/A or No Data</v>
      </c>
      <c r="E1162" s="173" t="str">
        <f t="shared" si="94"/>
        <v>N/A or No Data</v>
      </c>
      <c r="F1162" s="173">
        <v>0</v>
      </c>
      <c r="G1162" s="173" t="s">
        <v>1555</v>
      </c>
      <c r="H1162" s="173" t="str">
        <f t="shared" si="95"/>
        <v>D00-TLA-001</v>
      </c>
      <c r="I1162" s="173" t="s">
        <v>2883</v>
      </c>
      <c r="J1162" s="173" t="s">
        <v>11766</v>
      </c>
      <c r="K1162" s="174">
        <v>48</v>
      </c>
      <c r="L1162" s="174">
        <v>36</v>
      </c>
      <c r="M1162" s="174">
        <v>49</v>
      </c>
      <c r="N1162" s="174">
        <v>63</v>
      </c>
      <c r="O1162" s="174">
        <v>63</v>
      </c>
      <c r="P1162" s="173" t="s">
        <v>1836</v>
      </c>
      <c r="Q1162" s="174">
        <v>39</v>
      </c>
      <c r="R1162" s="173" t="s">
        <v>1836</v>
      </c>
      <c r="S1162" s="173" t="s">
        <v>1566</v>
      </c>
      <c r="T1162" s="173">
        <v>33082</v>
      </c>
      <c r="U1162" s="170">
        <f t="shared" si="96"/>
        <v>1290198</v>
      </c>
    </row>
    <row r="1163" spans="1:21" ht="14.25" customHeight="1" x14ac:dyDescent="0.15">
      <c r="A1163" s="173" t="s">
        <v>153</v>
      </c>
      <c r="B1163" s="173" t="s">
        <v>1600</v>
      </c>
      <c r="C1163" s="173" t="str">
        <f t="shared" si="92"/>
        <v>Connecting Taxiway</v>
      </c>
      <c r="D1163" s="173" t="str">
        <f t="shared" si="93"/>
        <v>N/A or No Data</v>
      </c>
      <c r="E1163" s="173" t="str">
        <f t="shared" si="94"/>
        <v>N/A or No Data</v>
      </c>
      <c r="F1163" s="173">
        <v>0</v>
      </c>
      <c r="G1163" s="173" t="s">
        <v>1555</v>
      </c>
      <c r="H1163" s="173" t="str">
        <f t="shared" si="95"/>
        <v>MVE-CTB-001</v>
      </c>
      <c r="I1163" s="173" t="s">
        <v>2884</v>
      </c>
      <c r="J1163" s="173" t="s">
        <v>11766</v>
      </c>
      <c r="K1163" s="174">
        <v>19</v>
      </c>
      <c r="L1163" s="174">
        <v>13</v>
      </c>
      <c r="M1163" s="174">
        <v>22</v>
      </c>
      <c r="N1163" s="174">
        <v>31</v>
      </c>
      <c r="O1163" s="174">
        <v>31</v>
      </c>
      <c r="P1163" s="173" t="s">
        <v>1683</v>
      </c>
      <c r="Q1163" s="174">
        <v>81</v>
      </c>
      <c r="R1163" s="173" t="s">
        <v>1683</v>
      </c>
      <c r="S1163" s="173" t="s">
        <v>1558</v>
      </c>
      <c r="T1163" s="173">
        <v>7917</v>
      </c>
      <c r="U1163" s="170">
        <f t="shared" si="96"/>
        <v>641277</v>
      </c>
    </row>
    <row r="1164" spans="1:21" ht="14.25" customHeight="1" x14ac:dyDescent="0.15">
      <c r="A1164" s="173" t="s">
        <v>107</v>
      </c>
      <c r="B1164" s="173" t="s">
        <v>1563</v>
      </c>
      <c r="C1164" s="173" t="str">
        <f t="shared" si="92"/>
        <v>Taxilane</v>
      </c>
      <c r="D1164" s="173" t="str">
        <f t="shared" si="93"/>
        <v>N/A or No Data</v>
      </c>
      <c r="E1164" s="173" t="str">
        <f t="shared" si="94"/>
        <v>N/A or No Data</v>
      </c>
      <c r="F1164" s="173">
        <v>0</v>
      </c>
      <c r="G1164" s="173" t="s">
        <v>1828</v>
      </c>
      <c r="H1164" s="173" t="str">
        <f t="shared" si="95"/>
        <v>HCD-TLA-005</v>
      </c>
      <c r="I1164" s="173" t="s">
        <v>2885</v>
      </c>
      <c r="J1164" s="173" t="s">
        <v>11766</v>
      </c>
      <c r="K1164" s="174">
        <v>11</v>
      </c>
      <c r="L1164" s="174">
        <v>8</v>
      </c>
      <c r="M1164" s="174">
        <v>15</v>
      </c>
      <c r="N1164" s="174">
        <v>21</v>
      </c>
      <c r="O1164" s="174">
        <v>21</v>
      </c>
      <c r="P1164" s="173" t="s">
        <v>1576</v>
      </c>
      <c r="Q1164" s="174">
        <v>89</v>
      </c>
      <c r="R1164" s="173" t="s">
        <v>1576</v>
      </c>
      <c r="S1164" s="173" t="s">
        <v>1558</v>
      </c>
      <c r="T1164" s="173">
        <v>8567</v>
      </c>
      <c r="U1164" s="170">
        <f t="shared" si="96"/>
        <v>762463</v>
      </c>
    </row>
    <row r="1165" spans="1:21" ht="14.25" customHeight="1" x14ac:dyDescent="0.15">
      <c r="A1165" s="173" t="s">
        <v>247</v>
      </c>
      <c r="B1165" s="173" t="s">
        <v>1563</v>
      </c>
      <c r="C1165" s="173" t="str">
        <f t="shared" si="92"/>
        <v>Taxilane</v>
      </c>
      <c r="D1165" s="173" t="str">
        <f t="shared" si="93"/>
        <v>N/A or No Data</v>
      </c>
      <c r="E1165" s="173" t="str">
        <f t="shared" si="94"/>
        <v>N/A or No Data</v>
      </c>
      <c r="F1165" s="173">
        <v>0</v>
      </c>
      <c r="G1165" s="173" t="s">
        <v>1568</v>
      </c>
      <c r="H1165" s="173" t="str">
        <f t="shared" si="95"/>
        <v>D37-TLA-002</v>
      </c>
      <c r="I1165" s="173" t="s">
        <v>2886</v>
      </c>
      <c r="J1165" s="173" t="s">
        <v>11766</v>
      </c>
      <c r="K1165" s="174">
        <v>10</v>
      </c>
      <c r="L1165" s="174">
        <v>7</v>
      </c>
      <c r="M1165" s="174">
        <v>14</v>
      </c>
      <c r="N1165" s="174">
        <v>20</v>
      </c>
      <c r="O1165" s="174">
        <v>20</v>
      </c>
      <c r="P1165" s="173" t="s">
        <v>1673</v>
      </c>
      <c r="Q1165" s="174">
        <v>90</v>
      </c>
      <c r="R1165" s="173" t="s">
        <v>1673</v>
      </c>
      <c r="S1165" s="173" t="s">
        <v>1558</v>
      </c>
      <c r="T1165" s="173">
        <v>11419</v>
      </c>
      <c r="U1165" s="170">
        <f t="shared" si="96"/>
        <v>1027710</v>
      </c>
    </row>
    <row r="1166" spans="1:21" ht="14.25" customHeight="1" x14ac:dyDescent="0.15">
      <c r="A1166" s="173" t="s">
        <v>233</v>
      </c>
      <c r="B1166" s="173" t="s">
        <v>1580</v>
      </c>
      <c r="C1166" s="173" t="str">
        <f t="shared" si="92"/>
        <v>Parallel Taxiway</v>
      </c>
      <c r="D1166" s="173" t="str">
        <f t="shared" si="93"/>
        <v>N/A or No Data</v>
      </c>
      <c r="E1166" s="173" t="str">
        <f t="shared" si="94"/>
        <v>N/A or No Data</v>
      </c>
      <c r="F1166" s="173">
        <v>0</v>
      </c>
      <c r="G1166" s="173" t="s">
        <v>1555</v>
      </c>
      <c r="H1166" s="173" t="str">
        <f t="shared" si="95"/>
        <v>TVF-PTA-001</v>
      </c>
      <c r="I1166" s="173" t="s">
        <v>2887</v>
      </c>
      <c r="J1166" s="173" t="s">
        <v>11766</v>
      </c>
      <c r="K1166" s="174">
        <v>0</v>
      </c>
      <c r="L1166" s="174">
        <v>0</v>
      </c>
      <c r="M1166" s="174">
        <v>0</v>
      </c>
      <c r="N1166" s="174">
        <v>0</v>
      </c>
      <c r="O1166" s="174">
        <v>0</v>
      </c>
      <c r="P1166" s="173" t="s">
        <v>1579</v>
      </c>
      <c r="Q1166" s="174">
        <v>100</v>
      </c>
      <c r="R1166" s="173" t="s">
        <v>1885</v>
      </c>
      <c r="S1166" s="173" t="s">
        <v>1558</v>
      </c>
      <c r="T1166" s="173">
        <v>15155</v>
      </c>
      <c r="U1166" s="170">
        <f t="shared" si="96"/>
        <v>1515500</v>
      </c>
    </row>
    <row r="1167" spans="1:21" ht="14.25" customHeight="1" x14ac:dyDescent="0.15">
      <c r="A1167" s="173" t="s">
        <v>209</v>
      </c>
      <c r="B1167" s="173" t="s">
        <v>1846</v>
      </c>
      <c r="C1167" s="173" t="str">
        <f t="shared" si="92"/>
        <v>Partial Parallel</v>
      </c>
      <c r="D1167" s="173" t="str">
        <f t="shared" si="93"/>
        <v>N/A or No Data</v>
      </c>
      <c r="E1167" s="173" t="str">
        <f t="shared" si="94"/>
        <v>N/A or No Data</v>
      </c>
      <c r="F1167" s="173">
        <v>0</v>
      </c>
      <c r="G1167" s="173" t="s">
        <v>1568</v>
      </c>
      <c r="H1167" s="173" t="str">
        <f t="shared" si="95"/>
        <v>STC-PPTE-002</v>
      </c>
      <c r="I1167" s="173" t="s">
        <v>2888</v>
      </c>
      <c r="J1167" s="173" t="s">
        <v>11766</v>
      </c>
      <c r="K1167" s="174">
        <v>34</v>
      </c>
      <c r="L1167" s="174">
        <v>24</v>
      </c>
      <c r="M1167" s="174">
        <v>36</v>
      </c>
      <c r="N1167" s="174">
        <v>48</v>
      </c>
      <c r="O1167" s="174">
        <v>48</v>
      </c>
      <c r="P1167" s="173" t="s">
        <v>1570</v>
      </c>
      <c r="Q1167" s="174">
        <v>66</v>
      </c>
      <c r="R1167" s="173" t="s">
        <v>1570</v>
      </c>
      <c r="S1167" s="173" t="s">
        <v>1586</v>
      </c>
      <c r="T1167" s="173">
        <v>2183</v>
      </c>
      <c r="U1167" s="170">
        <f t="shared" si="96"/>
        <v>144078</v>
      </c>
    </row>
    <row r="1168" spans="1:21" ht="14.25" customHeight="1" x14ac:dyDescent="0.15">
      <c r="A1168" s="173" t="s">
        <v>103</v>
      </c>
      <c r="B1168" s="173" t="s">
        <v>2196</v>
      </c>
      <c r="C1168" s="173" t="str">
        <f t="shared" si="92"/>
        <v>Apron</v>
      </c>
      <c r="D1168" s="173" t="str">
        <f t="shared" si="93"/>
        <v>N/A or No Data</v>
      </c>
      <c r="E1168" s="173" t="str">
        <f t="shared" si="94"/>
        <v>N/A or No Data</v>
      </c>
      <c r="F1168" s="173">
        <v>0</v>
      </c>
      <c r="G1168" s="173" t="s">
        <v>1555</v>
      </c>
      <c r="H1168" s="173" t="str">
        <f t="shared" si="95"/>
        <v>HIB-APC-001</v>
      </c>
      <c r="I1168" s="173" t="s">
        <v>2889</v>
      </c>
      <c r="J1168" s="173" t="s">
        <v>11766</v>
      </c>
      <c r="K1168" s="174">
        <v>39</v>
      </c>
      <c r="L1168" s="174">
        <v>28</v>
      </c>
      <c r="M1168" s="174">
        <v>40</v>
      </c>
      <c r="N1168" s="174">
        <v>53</v>
      </c>
      <c r="O1168" s="174">
        <v>53</v>
      </c>
      <c r="P1168" s="173" t="s">
        <v>1613</v>
      </c>
      <c r="Q1168" s="174">
        <v>59</v>
      </c>
      <c r="R1168" s="173" t="s">
        <v>1613</v>
      </c>
      <c r="S1168" s="173" t="s">
        <v>1586</v>
      </c>
      <c r="T1168" s="173">
        <v>55628</v>
      </c>
      <c r="U1168" s="170">
        <f t="shared" si="96"/>
        <v>3282052</v>
      </c>
    </row>
    <row r="1169" spans="1:21" ht="14.25" customHeight="1" x14ac:dyDescent="0.15">
      <c r="A1169" s="173" t="s">
        <v>131</v>
      </c>
      <c r="B1169" s="173" t="s">
        <v>1583</v>
      </c>
      <c r="C1169" s="173" t="str">
        <f t="shared" si="92"/>
        <v>Apron</v>
      </c>
      <c r="D1169" s="173" t="str">
        <f t="shared" si="93"/>
        <v>N/A or No Data</v>
      </c>
      <c r="E1169" s="173" t="str">
        <f t="shared" si="94"/>
        <v>N/A or No Data</v>
      </c>
      <c r="F1169" s="173">
        <v>0</v>
      </c>
      <c r="G1169" s="173" t="s">
        <v>1555</v>
      </c>
      <c r="H1169" s="173" t="str">
        <f t="shared" si="95"/>
        <v>3N8-APA-001</v>
      </c>
      <c r="I1169" s="173" t="s">
        <v>2890</v>
      </c>
      <c r="J1169" s="173" t="s">
        <v>11766</v>
      </c>
      <c r="K1169" s="174">
        <v>19</v>
      </c>
      <c r="L1169" s="174">
        <v>13</v>
      </c>
      <c r="M1169" s="174">
        <v>22</v>
      </c>
      <c r="N1169" s="174">
        <v>31</v>
      </c>
      <c r="O1169" s="174">
        <v>31</v>
      </c>
      <c r="P1169" s="173" t="s">
        <v>1579</v>
      </c>
      <c r="Q1169" s="174">
        <v>81</v>
      </c>
      <c r="R1169" s="173" t="s">
        <v>1579</v>
      </c>
      <c r="S1169" s="173" t="s">
        <v>1558</v>
      </c>
      <c r="T1169" s="173">
        <v>10361</v>
      </c>
      <c r="U1169" s="170">
        <f t="shared" si="96"/>
        <v>839241</v>
      </c>
    </row>
    <row r="1170" spans="1:21" ht="14.25" customHeight="1" x14ac:dyDescent="0.15">
      <c r="A1170" s="173" t="s">
        <v>43</v>
      </c>
      <c r="B1170" s="173" t="s">
        <v>2202</v>
      </c>
      <c r="C1170" s="173" t="str">
        <f t="shared" si="92"/>
        <v>Taxilane</v>
      </c>
      <c r="D1170" s="173" t="str">
        <f t="shared" si="93"/>
        <v>N/A or No Data</v>
      </c>
      <c r="E1170" s="173" t="str">
        <f t="shared" si="94"/>
        <v>N/A or No Data</v>
      </c>
      <c r="F1170" s="173">
        <v>0</v>
      </c>
      <c r="G1170" s="173" t="s">
        <v>1555</v>
      </c>
      <c r="H1170" s="173" t="str">
        <f t="shared" si="95"/>
        <v>CNB-TLC-001</v>
      </c>
      <c r="I1170" s="173" t="s">
        <v>2891</v>
      </c>
      <c r="J1170" s="173" t="s">
        <v>11766</v>
      </c>
      <c r="K1170" s="174">
        <v>36</v>
      </c>
      <c r="L1170" s="174">
        <v>26</v>
      </c>
      <c r="M1170" s="174">
        <v>37</v>
      </c>
      <c r="N1170" s="174">
        <v>50</v>
      </c>
      <c r="O1170" s="174">
        <v>50</v>
      </c>
      <c r="P1170" s="173" t="s">
        <v>1604</v>
      </c>
      <c r="Q1170" s="174">
        <v>64</v>
      </c>
      <c r="R1170" s="173" t="s">
        <v>1604</v>
      </c>
      <c r="S1170" s="173" t="s">
        <v>1586</v>
      </c>
      <c r="T1170" s="173">
        <v>51261</v>
      </c>
      <c r="U1170" s="170">
        <f t="shared" si="96"/>
        <v>3280704</v>
      </c>
    </row>
    <row r="1171" spans="1:21" ht="14.25" customHeight="1" x14ac:dyDescent="0.15">
      <c r="A1171" s="173" t="s">
        <v>23</v>
      </c>
      <c r="B1171" s="173" t="s">
        <v>1563</v>
      </c>
      <c r="C1171" s="173" t="str">
        <f t="shared" si="92"/>
        <v>Taxilane</v>
      </c>
      <c r="D1171" s="173" t="str">
        <f t="shared" si="93"/>
        <v>N/A or No Data</v>
      </c>
      <c r="E1171" s="173" t="str">
        <f t="shared" si="94"/>
        <v>N/A or No Data</v>
      </c>
      <c r="F1171" s="173">
        <v>0</v>
      </c>
      <c r="G1171" s="173" t="s">
        <v>1555</v>
      </c>
      <c r="H1171" s="173" t="str">
        <f t="shared" si="95"/>
        <v>BBB-TLA-001</v>
      </c>
      <c r="I1171" s="173" t="s">
        <v>2892</v>
      </c>
      <c r="J1171" s="173" t="s">
        <v>11766</v>
      </c>
      <c r="K1171" s="174">
        <v>30</v>
      </c>
      <c r="L1171" s="174">
        <v>21</v>
      </c>
      <c r="M1171" s="174">
        <v>32</v>
      </c>
      <c r="N1171" s="174">
        <v>43</v>
      </c>
      <c r="O1171" s="174">
        <v>43</v>
      </c>
      <c r="P1171" s="173" t="s">
        <v>1648</v>
      </c>
      <c r="Q1171" s="174">
        <v>70</v>
      </c>
      <c r="R1171" s="173" t="s">
        <v>1648</v>
      </c>
      <c r="S1171" s="173" t="s">
        <v>1586</v>
      </c>
      <c r="T1171" s="173">
        <v>22111</v>
      </c>
      <c r="U1171" s="170">
        <f t="shared" si="96"/>
        <v>1547770</v>
      </c>
    </row>
    <row r="1172" spans="1:21" ht="14.25" customHeight="1" x14ac:dyDescent="0.15">
      <c r="A1172" s="173" t="s">
        <v>209</v>
      </c>
      <c r="B1172" s="173" t="s">
        <v>1571</v>
      </c>
      <c r="C1172" s="173" t="str">
        <f t="shared" si="92"/>
        <v>Connecting Taxiway</v>
      </c>
      <c r="D1172" s="173" t="str">
        <f t="shared" si="93"/>
        <v>N/A or No Data</v>
      </c>
      <c r="E1172" s="173" t="str">
        <f t="shared" si="94"/>
        <v>N/A or No Data</v>
      </c>
      <c r="F1172" s="173">
        <v>0</v>
      </c>
      <c r="G1172" s="173" t="s">
        <v>1555</v>
      </c>
      <c r="H1172" s="173" t="str">
        <f t="shared" si="95"/>
        <v>STC-CTA3-001</v>
      </c>
      <c r="I1172" s="173" t="s">
        <v>2893</v>
      </c>
      <c r="J1172" s="173" t="s">
        <v>11766</v>
      </c>
      <c r="K1172" s="174">
        <v>8</v>
      </c>
      <c r="L1172" s="174">
        <v>0</v>
      </c>
      <c r="M1172" s="174">
        <v>0</v>
      </c>
      <c r="N1172" s="174">
        <v>1</v>
      </c>
      <c r="O1172" s="174">
        <v>1</v>
      </c>
      <c r="P1172" s="173" t="s">
        <v>1570</v>
      </c>
      <c r="Q1172" s="174">
        <v>98</v>
      </c>
      <c r="R1172" s="173" t="s">
        <v>1570</v>
      </c>
      <c r="S1172" s="173" t="s">
        <v>1558</v>
      </c>
      <c r="T1172" s="173">
        <v>24862</v>
      </c>
      <c r="U1172" s="170">
        <f t="shared" si="96"/>
        <v>2436476</v>
      </c>
    </row>
    <row r="1173" spans="1:21" ht="14.25" customHeight="1" x14ac:dyDescent="0.15">
      <c r="A1173" s="173" t="s">
        <v>227</v>
      </c>
      <c r="B1173" s="173" t="s">
        <v>1590</v>
      </c>
      <c r="C1173" s="173" t="str">
        <f t="shared" si="92"/>
        <v>Runway</v>
      </c>
      <c r="D1173" s="173" t="str">
        <f t="shared" si="93"/>
        <v>1432</v>
      </c>
      <c r="E1173" s="173" t="str">
        <f t="shared" si="94"/>
        <v>14/32</v>
      </c>
      <c r="F1173" s="173">
        <v>1</v>
      </c>
      <c r="G1173" s="173" t="s">
        <v>1555</v>
      </c>
      <c r="H1173" s="173" t="str">
        <f t="shared" si="95"/>
        <v>SAZ-RY1432-001</v>
      </c>
      <c r="I1173" s="173" t="s">
        <v>1591</v>
      </c>
      <c r="J1173" s="173" t="s">
        <v>11766</v>
      </c>
      <c r="K1173" s="174">
        <v>28</v>
      </c>
      <c r="L1173" s="174">
        <v>20</v>
      </c>
      <c r="M1173" s="174">
        <v>30</v>
      </c>
      <c r="N1173" s="174">
        <v>41</v>
      </c>
      <c r="O1173" s="174">
        <v>41</v>
      </c>
      <c r="P1173" s="173" t="s">
        <v>1579</v>
      </c>
      <c r="Q1173" s="174">
        <v>72</v>
      </c>
      <c r="R1173" s="173" t="s">
        <v>1579</v>
      </c>
      <c r="S1173" s="173" t="s">
        <v>1558</v>
      </c>
      <c r="T1173" s="173">
        <v>247583</v>
      </c>
      <c r="U1173" s="170">
        <f t="shared" si="96"/>
        <v>17825976</v>
      </c>
    </row>
    <row r="1174" spans="1:21" ht="14.25" customHeight="1" x14ac:dyDescent="0.15">
      <c r="A1174" s="173" t="s">
        <v>29</v>
      </c>
      <c r="B1174" s="173" t="s">
        <v>1689</v>
      </c>
      <c r="C1174" s="173" t="str">
        <f t="shared" si="92"/>
        <v>Runway</v>
      </c>
      <c r="D1174" s="173" t="str">
        <f t="shared" si="93"/>
        <v>1634</v>
      </c>
      <c r="E1174" s="173" t="str">
        <f t="shared" si="94"/>
        <v>16/34</v>
      </c>
      <c r="F1174" s="173">
        <v>1</v>
      </c>
      <c r="G1174" s="173" t="s">
        <v>1555</v>
      </c>
      <c r="H1174" s="173" t="str">
        <f t="shared" si="95"/>
        <v>SBU-RY1634-001</v>
      </c>
      <c r="I1174" s="173" t="s">
        <v>1734</v>
      </c>
      <c r="J1174" s="173" t="s">
        <v>11766</v>
      </c>
      <c r="K1174" s="174">
        <v>3</v>
      </c>
      <c r="L1174" s="174">
        <v>0</v>
      </c>
      <c r="M1174" s="174">
        <v>0</v>
      </c>
      <c r="N1174" s="174">
        <v>0</v>
      </c>
      <c r="O1174" s="174">
        <v>0</v>
      </c>
      <c r="P1174" s="173" t="s">
        <v>1626</v>
      </c>
      <c r="Q1174" s="174">
        <v>97</v>
      </c>
      <c r="R1174" s="173" t="s">
        <v>1626</v>
      </c>
      <c r="S1174" s="173" t="s">
        <v>1558</v>
      </c>
      <c r="T1174" s="173">
        <v>262912</v>
      </c>
      <c r="U1174" s="170">
        <f t="shared" si="96"/>
        <v>25502464</v>
      </c>
    </row>
    <row r="1175" spans="1:21" ht="14.25" customHeight="1" x14ac:dyDescent="0.15">
      <c r="A1175" s="173" t="s">
        <v>37</v>
      </c>
      <c r="B1175" s="173" t="s">
        <v>2198</v>
      </c>
      <c r="C1175" s="173" t="str">
        <f t="shared" si="92"/>
        <v>Taxilane</v>
      </c>
      <c r="D1175" s="173" t="str">
        <f t="shared" si="93"/>
        <v>N/A or No Data</v>
      </c>
      <c r="E1175" s="173" t="str">
        <f t="shared" si="94"/>
        <v>N/A or No Data</v>
      </c>
      <c r="F1175" s="173">
        <v>0</v>
      </c>
      <c r="G1175" s="173" t="s">
        <v>1555</v>
      </c>
      <c r="H1175" s="173" t="str">
        <f t="shared" si="95"/>
        <v>CFE-TLB-001</v>
      </c>
      <c r="I1175" s="173" t="s">
        <v>2896</v>
      </c>
      <c r="J1175" s="173" t="s">
        <v>11766</v>
      </c>
      <c r="K1175" s="174">
        <v>46</v>
      </c>
      <c r="L1175" s="174">
        <v>34</v>
      </c>
      <c r="M1175" s="174">
        <v>47</v>
      </c>
      <c r="N1175" s="174">
        <v>61</v>
      </c>
      <c r="O1175" s="174">
        <v>61</v>
      </c>
      <c r="P1175" s="173" t="s">
        <v>1576</v>
      </c>
      <c r="Q1175" s="174">
        <v>54</v>
      </c>
      <c r="R1175" s="173" t="s">
        <v>1576</v>
      </c>
      <c r="S1175" s="173" t="s">
        <v>1566</v>
      </c>
      <c r="T1175" s="173">
        <v>33462</v>
      </c>
      <c r="U1175" s="170">
        <f t="shared" si="96"/>
        <v>1806948</v>
      </c>
    </row>
    <row r="1176" spans="1:21" ht="14.25" customHeight="1" x14ac:dyDescent="0.15">
      <c r="A1176" s="173" t="s">
        <v>115</v>
      </c>
      <c r="B1176" s="173" t="s">
        <v>1600</v>
      </c>
      <c r="C1176" s="173" t="str">
        <f t="shared" si="92"/>
        <v>Connecting Taxiway</v>
      </c>
      <c r="D1176" s="173" t="str">
        <f t="shared" si="93"/>
        <v>N/A or No Data</v>
      </c>
      <c r="E1176" s="173" t="str">
        <f t="shared" si="94"/>
        <v>N/A or No Data</v>
      </c>
      <c r="F1176" s="173">
        <v>0</v>
      </c>
      <c r="G1176" s="173" t="s">
        <v>1555</v>
      </c>
      <c r="H1176" s="173" t="str">
        <f t="shared" si="95"/>
        <v>12Y-CTB-001</v>
      </c>
      <c r="I1176" s="173" t="s">
        <v>2897</v>
      </c>
      <c r="J1176" s="173" t="s">
        <v>11766</v>
      </c>
      <c r="K1176" s="174">
        <v>12</v>
      </c>
      <c r="L1176" s="174">
        <v>8</v>
      </c>
      <c r="M1176" s="174">
        <v>16</v>
      </c>
      <c r="N1176" s="174">
        <v>22</v>
      </c>
      <c r="O1176" s="174">
        <v>22</v>
      </c>
      <c r="P1176" s="173" t="s">
        <v>1873</v>
      </c>
      <c r="Q1176" s="174">
        <v>88</v>
      </c>
      <c r="R1176" s="173" t="s">
        <v>1873</v>
      </c>
      <c r="S1176" s="173" t="s">
        <v>1558</v>
      </c>
      <c r="T1176" s="173">
        <v>8397</v>
      </c>
      <c r="U1176" s="170">
        <f t="shared" si="96"/>
        <v>738936</v>
      </c>
    </row>
    <row r="1177" spans="1:21" ht="14.25" customHeight="1" x14ac:dyDescent="0.15">
      <c r="A1177" s="173" t="s">
        <v>195</v>
      </c>
      <c r="B1177" s="173" t="s">
        <v>2198</v>
      </c>
      <c r="C1177" s="173" t="str">
        <f t="shared" si="92"/>
        <v>Taxilane</v>
      </c>
      <c r="D1177" s="173" t="str">
        <f t="shared" si="93"/>
        <v>N/A or No Data</v>
      </c>
      <c r="E1177" s="173" t="str">
        <f t="shared" si="94"/>
        <v>N/A or No Data</v>
      </c>
      <c r="F1177" s="173">
        <v>0</v>
      </c>
      <c r="G1177" s="173" t="s">
        <v>1555</v>
      </c>
      <c r="H1177" s="173" t="str">
        <f t="shared" si="95"/>
        <v>RGK-TLB-001</v>
      </c>
      <c r="I1177" s="173" t="s">
        <v>2898</v>
      </c>
      <c r="J1177" s="173" t="s">
        <v>11766</v>
      </c>
      <c r="K1177" s="174">
        <v>67</v>
      </c>
      <c r="L1177" s="174">
        <v>53</v>
      </c>
      <c r="M1177" s="174">
        <v>66</v>
      </c>
      <c r="N1177" s="174">
        <v>80</v>
      </c>
      <c r="O1177" s="174">
        <v>80</v>
      </c>
      <c r="P1177" s="173" t="s">
        <v>1610</v>
      </c>
      <c r="Q1177" s="174">
        <v>21</v>
      </c>
      <c r="R1177" s="173" t="s">
        <v>1610</v>
      </c>
      <c r="S1177" s="173" t="s">
        <v>1566</v>
      </c>
      <c r="T1177" s="173">
        <v>38800</v>
      </c>
      <c r="U1177" s="170">
        <f t="shared" si="96"/>
        <v>814800</v>
      </c>
    </row>
    <row r="1178" spans="1:21" ht="14.25" customHeight="1" x14ac:dyDescent="0.15">
      <c r="A1178" s="173" t="s">
        <v>209</v>
      </c>
      <c r="B1178" s="173" t="s">
        <v>1694</v>
      </c>
      <c r="C1178" s="173" t="str">
        <f t="shared" si="92"/>
        <v>Connecting Taxiway</v>
      </c>
      <c r="D1178" s="173" t="str">
        <f t="shared" si="93"/>
        <v>N/A or No Data</v>
      </c>
      <c r="E1178" s="173" t="str">
        <f t="shared" si="94"/>
        <v>N/A or No Data</v>
      </c>
      <c r="F1178" s="173">
        <v>0</v>
      </c>
      <c r="G1178" s="173" t="s">
        <v>1555</v>
      </c>
      <c r="H1178" s="173" t="str">
        <f t="shared" si="95"/>
        <v>STC-CTA4-001</v>
      </c>
      <c r="I1178" s="173" t="s">
        <v>2899</v>
      </c>
      <c r="J1178" s="173" t="s">
        <v>11766</v>
      </c>
      <c r="K1178" s="174">
        <v>2</v>
      </c>
      <c r="L1178" s="174">
        <v>0</v>
      </c>
      <c r="M1178" s="174">
        <v>0</v>
      </c>
      <c r="N1178" s="174">
        <v>0</v>
      </c>
      <c r="O1178" s="174">
        <v>0</v>
      </c>
      <c r="P1178" s="173" t="s">
        <v>1570</v>
      </c>
      <c r="Q1178" s="174">
        <v>98</v>
      </c>
      <c r="R1178" s="173" t="s">
        <v>1570</v>
      </c>
      <c r="S1178" s="173" t="s">
        <v>1558</v>
      </c>
      <c r="T1178" s="173">
        <v>22009</v>
      </c>
      <c r="U1178" s="170">
        <f t="shared" si="96"/>
        <v>2156882</v>
      </c>
    </row>
    <row r="1179" spans="1:21" ht="14.25" customHeight="1" x14ac:dyDescent="0.15">
      <c r="A1179" s="173" t="s">
        <v>209</v>
      </c>
      <c r="B1179" s="173" t="s">
        <v>1723</v>
      </c>
      <c r="C1179" s="173" t="str">
        <f t="shared" si="92"/>
        <v>Connecting Taxiway</v>
      </c>
      <c r="D1179" s="173" t="str">
        <f t="shared" si="93"/>
        <v>N/A or No Data</v>
      </c>
      <c r="E1179" s="173" t="str">
        <f t="shared" si="94"/>
        <v>N/A or No Data</v>
      </c>
      <c r="F1179" s="173">
        <v>0</v>
      </c>
      <c r="G1179" s="173" t="s">
        <v>1555</v>
      </c>
      <c r="H1179" s="173" t="str">
        <f t="shared" si="95"/>
        <v>STC-CTE-001</v>
      </c>
      <c r="I1179" s="173" t="s">
        <v>2900</v>
      </c>
      <c r="J1179" s="173" t="s">
        <v>11766</v>
      </c>
      <c r="K1179" s="174">
        <v>16</v>
      </c>
      <c r="L1179" s="174">
        <v>0</v>
      </c>
      <c r="M1179" s="174">
        <v>9</v>
      </c>
      <c r="N1179" s="174">
        <v>15</v>
      </c>
      <c r="O1179" s="174">
        <v>15</v>
      </c>
      <c r="P1179" s="173" t="s">
        <v>1570</v>
      </c>
      <c r="Q1179" s="174">
        <v>94</v>
      </c>
      <c r="R1179" s="173" t="s">
        <v>1570</v>
      </c>
      <c r="S1179" s="173" t="s">
        <v>1558</v>
      </c>
      <c r="T1179" s="173">
        <v>37414</v>
      </c>
      <c r="U1179" s="170">
        <f t="shared" si="96"/>
        <v>3516916</v>
      </c>
    </row>
    <row r="1180" spans="1:21" ht="14.25" customHeight="1" x14ac:dyDescent="0.15">
      <c r="A1180" s="173" t="s">
        <v>9</v>
      </c>
      <c r="B1180" s="173" t="s">
        <v>1563</v>
      </c>
      <c r="C1180" s="173" t="str">
        <f t="shared" si="92"/>
        <v>Taxilane</v>
      </c>
      <c r="D1180" s="173" t="str">
        <f t="shared" si="93"/>
        <v>N/A or No Data</v>
      </c>
      <c r="E1180" s="173" t="str">
        <f t="shared" si="94"/>
        <v>N/A or No Data</v>
      </c>
      <c r="F1180" s="173">
        <v>0</v>
      </c>
      <c r="G1180" s="173" t="s">
        <v>1568</v>
      </c>
      <c r="H1180" s="173" t="str">
        <f t="shared" si="95"/>
        <v>AXN-TLA-002</v>
      </c>
      <c r="I1180" s="173" t="s">
        <v>2901</v>
      </c>
      <c r="J1180" s="173" t="s">
        <v>11766</v>
      </c>
      <c r="K1180" s="174">
        <v>45</v>
      </c>
      <c r="L1180" s="174">
        <v>33</v>
      </c>
      <c r="M1180" s="174">
        <v>46</v>
      </c>
      <c r="N1180" s="174">
        <v>60</v>
      </c>
      <c r="O1180" s="174">
        <v>60</v>
      </c>
      <c r="P1180" s="173" t="s">
        <v>1576</v>
      </c>
      <c r="Q1180" s="174">
        <v>55</v>
      </c>
      <c r="R1180" s="173" t="s">
        <v>1576</v>
      </c>
      <c r="S1180" s="173" t="s">
        <v>1566</v>
      </c>
      <c r="T1180" s="173">
        <v>44110</v>
      </c>
      <c r="U1180" s="170">
        <f t="shared" si="96"/>
        <v>2426050</v>
      </c>
    </row>
    <row r="1181" spans="1:21" ht="14.25" customHeight="1" x14ac:dyDescent="0.15">
      <c r="A1181" s="173" t="s">
        <v>135</v>
      </c>
      <c r="B1181" s="173" t="s">
        <v>1563</v>
      </c>
      <c r="C1181" s="173" t="str">
        <f t="shared" si="92"/>
        <v>Taxilane</v>
      </c>
      <c r="D1181" s="173" t="str">
        <f t="shared" si="93"/>
        <v>N/A or No Data</v>
      </c>
      <c r="E1181" s="173" t="str">
        <f t="shared" si="94"/>
        <v>N/A or No Data</v>
      </c>
      <c r="F1181" s="173">
        <v>0</v>
      </c>
      <c r="G1181" s="173" t="s">
        <v>1568</v>
      </c>
      <c r="H1181" s="173" t="str">
        <f t="shared" si="95"/>
        <v>MGG-TLA-002</v>
      </c>
      <c r="I1181" s="173" t="s">
        <v>2902</v>
      </c>
      <c r="J1181" s="173" t="s">
        <v>11766</v>
      </c>
      <c r="K1181" s="174">
        <v>37</v>
      </c>
      <c r="L1181" s="174">
        <v>27</v>
      </c>
      <c r="M1181" s="174">
        <v>38</v>
      </c>
      <c r="N1181" s="174">
        <v>51</v>
      </c>
      <c r="O1181" s="174">
        <v>51</v>
      </c>
      <c r="P1181" s="173" t="s">
        <v>1658</v>
      </c>
      <c r="Q1181" s="174">
        <v>48</v>
      </c>
      <c r="R1181" s="173" t="s">
        <v>1658</v>
      </c>
      <c r="S1181" s="173" t="s">
        <v>1566</v>
      </c>
      <c r="T1181" s="173">
        <v>17283</v>
      </c>
      <c r="U1181" s="170">
        <f t="shared" si="96"/>
        <v>829584</v>
      </c>
    </row>
    <row r="1182" spans="1:21" ht="14.25" customHeight="1" x14ac:dyDescent="0.15">
      <c r="A1182" s="173" t="s">
        <v>163</v>
      </c>
      <c r="B1182" s="173" t="s">
        <v>1583</v>
      </c>
      <c r="C1182" s="173" t="str">
        <f t="shared" si="92"/>
        <v>Apron</v>
      </c>
      <c r="D1182" s="173" t="str">
        <f t="shared" si="93"/>
        <v>N/A or No Data</v>
      </c>
      <c r="E1182" s="173" t="str">
        <f t="shared" si="94"/>
        <v>N/A or No Data</v>
      </c>
      <c r="F1182" s="173">
        <v>0</v>
      </c>
      <c r="G1182" s="173" t="s">
        <v>1663</v>
      </c>
      <c r="H1182" s="173" t="str">
        <f t="shared" si="95"/>
        <v>ULM-APA-004</v>
      </c>
      <c r="I1182" s="173" t="s">
        <v>2903</v>
      </c>
      <c r="J1182" s="173" t="s">
        <v>11766</v>
      </c>
      <c r="K1182" s="174">
        <v>63</v>
      </c>
      <c r="L1182" s="174">
        <v>35</v>
      </c>
      <c r="M1182" s="174">
        <v>47</v>
      </c>
      <c r="N1182" s="174">
        <v>61</v>
      </c>
      <c r="O1182" s="174">
        <v>61</v>
      </c>
      <c r="P1182" s="173" t="s">
        <v>1576</v>
      </c>
      <c r="Q1182" s="174">
        <v>20</v>
      </c>
      <c r="R1182" s="173" t="s">
        <v>1576</v>
      </c>
      <c r="S1182" s="173" t="s">
        <v>1566</v>
      </c>
      <c r="T1182" s="173">
        <v>4516</v>
      </c>
      <c r="U1182" s="170">
        <f t="shared" si="96"/>
        <v>90320</v>
      </c>
    </row>
    <row r="1183" spans="1:21" ht="14.25" customHeight="1" x14ac:dyDescent="0.15">
      <c r="A1183" s="173" t="s">
        <v>71</v>
      </c>
      <c r="B1183" s="173" t="s">
        <v>2198</v>
      </c>
      <c r="C1183" s="173" t="str">
        <f t="shared" si="92"/>
        <v>Taxilane</v>
      </c>
      <c r="D1183" s="173" t="str">
        <f t="shared" si="93"/>
        <v>N/A or No Data</v>
      </c>
      <c r="E1183" s="173" t="str">
        <f t="shared" si="94"/>
        <v>N/A or No Data</v>
      </c>
      <c r="F1183" s="173">
        <v>0</v>
      </c>
      <c r="G1183" s="173" t="s">
        <v>1555</v>
      </c>
      <c r="H1183" s="173" t="str">
        <f t="shared" si="95"/>
        <v>FBL-TLB-001</v>
      </c>
      <c r="I1183" s="173" t="s">
        <v>2904</v>
      </c>
      <c r="J1183" s="173" t="s">
        <v>11766</v>
      </c>
      <c r="K1183" s="174">
        <v>0</v>
      </c>
      <c r="L1183" s="174">
        <v>0</v>
      </c>
      <c r="M1183" s="174">
        <v>0</v>
      </c>
      <c r="N1183" s="174">
        <v>0</v>
      </c>
      <c r="O1183" s="174">
        <v>0</v>
      </c>
      <c r="P1183" s="173" t="s">
        <v>1676</v>
      </c>
      <c r="Q1183" s="174">
        <v>100</v>
      </c>
      <c r="R1183" s="173" t="s">
        <v>1676</v>
      </c>
      <c r="S1183" s="173" t="s">
        <v>1558</v>
      </c>
      <c r="T1183" s="173">
        <v>10662</v>
      </c>
      <c r="U1183" s="170">
        <f t="shared" si="96"/>
        <v>1066200</v>
      </c>
    </row>
    <row r="1184" spans="1:21" ht="14.25" customHeight="1" x14ac:dyDescent="0.15">
      <c r="A1184" s="173" t="s">
        <v>37</v>
      </c>
      <c r="B1184" s="173" t="s">
        <v>1563</v>
      </c>
      <c r="C1184" s="173" t="str">
        <f t="shared" si="92"/>
        <v>Taxilane</v>
      </c>
      <c r="D1184" s="173" t="str">
        <f t="shared" si="93"/>
        <v>N/A or No Data</v>
      </c>
      <c r="E1184" s="173" t="str">
        <f t="shared" si="94"/>
        <v>N/A or No Data</v>
      </c>
      <c r="F1184" s="173">
        <v>0</v>
      </c>
      <c r="G1184" s="173" t="s">
        <v>1686</v>
      </c>
      <c r="H1184" s="173" t="str">
        <f t="shared" si="95"/>
        <v>CFE-TLA-006</v>
      </c>
      <c r="I1184" s="173" t="s">
        <v>2905</v>
      </c>
      <c r="J1184" s="173" t="s">
        <v>11766</v>
      </c>
      <c r="K1184" s="174">
        <v>18</v>
      </c>
      <c r="L1184" s="174">
        <v>12</v>
      </c>
      <c r="M1184" s="174">
        <v>21</v>
      </c>
      <c r="N1184" s="174">
        <v>29</v>
      </c>
      <c r="O1184" s="174">
        <v>29</v>
      </c>
      <c r="P1184" s="173" t="s">
        <v>1576</v>
      </c>
      <c r="Q1184" s="174">
        <v>82</v>
      </c>
      <c r="R1184" s="173" t="s">
        <v>1576</v>
      </c>
      <c r="S1184" s="173" t="s">
        <v>1558</v>
      </c>
      <c r="T1184" s="173">
        <v>7270</v>
      </c>
      <c r="U1184" s="170">
        <f t="shared" si="96"/>
        <v>596140</v>
      </c>
    </row>
    <row r="1185" spans="1:21" ht="14.25" customHeight="1" x14ac:dyDescent="0.15">
      <c r="A1185" s="173" t="s">
        <v>89</v>
      </c>
      <c r="B1185" s="173" t="s">
        <v>1563</v>
      </c>
      <c r="C1185" s="173" t="str">
        <f t="shared" si="92"/>
        <v>Taxilane</v>
      </c>
      <c r="D1185" s="173" t="str">
        <f t="shared" si="93"/>
        <v>N/A or No Data</v>
      </c>
      <c r="E1185" s="173" t="str">
        <f t="shared" si="94"/>
        <v>N/A or No Data</v>
      </c>
      <c r="F1185" s="173">
        <v>0</v>
      </c>
      <c r="G1185" s="173" t="s">
        <v>1581</v>
      </c>
      <c r="H1185" s="173" t="str">
        <f t="shared" si="95"/>
        <v>GDB-TLA-003</v>
      </c>
      <c r="I1185" s="173" t="s">
        <v>2906</v>
      </c>
      <c r="J1185" s="173" t="s">
        <v>11766</v>
      </c>
      <c r="K1185" s="174">
        <v>23</v>
      </c>
      <c r="L1185" s="174">
        <v>16</v>
      </c>
      <c r="M1185" s="174">
        <v>25</v>
      </c>
      <c r="N1185" s="174">
        <v>35</v>
      </c>
      <c r="O1185" s="174">
        <v>35</v>
      </c>
      <c r="P1185" s="173" t="s">
        <v>1576</v>
      </c>
      <c r="Q1185" s="174">
        <v>77</v>
      </c>
      <c r="R1185" s="173" t="s">
        <v>1576</v>
      </c>
      <c r="S1185" s="173" t="s">
        <v>1558</v>
      </c>
      <c r="T1185" s="173">
        <v>13050</v>
      </c>
      <c r="U1185" s="170">
        <f t="shared" si="96"/>
        <v>1004850</v>
      </c>
    </row>
    <row r="1186" spans="1:21" ht="14.25" customHeight="1" x14ac:dyDescent="0.15">
      <c r="A1186" s="173" t="s">
        <v>163</v>
      </c>
      <c r="B1186" s="173" t="s">
        <v>1580</v>
      </c>
      <c r="C1186" s="173" t="str">
        <f t="shared" si="92"/>
        <v>Parallel Taxiway</v>
      </c>
      <c r="D1186" s="173" t="str">
        <f t="shared" si="93"/>
        <v>N/A or No Data</v>
      </c>
      <c r="E1186" s="173" t="str">
        <f t="shared" si="94"/>
        <v>N/A or No Data</v>
      </c>
      <c r="F1186" s="173">
        <v>0</v>
      </c>
      <c r="G1186" s="173" t="s">
        <v>1555</v>
      </c>
      <c r="H1186" s="173" t="str">
        <f t="shared" si="95"/>
        <v>ULM-PTA-001</v>
      </c>
      <c r="I1186" s="173" t="s">
        <v>2907</v>
      </c>
      <c r="J1186" s="173" t="s">
        <v>11766</v>
      </c>
      <c r="K1186" s="174">
        <v>8</v>
      </c>
      <c r="L1186" s="174">
        <v>6</v>
      </c>
      <c r="M1186" s="174">
        <v>12</v>
      </c>
      <c r="N1186" s="174">
        <v>18</v>
      </c>
      <c r="O1186" s="174">
        <v>18</v>
      </c>
      <c r="P1186" s="173" t="s">
        <v>1576</v>
      </c>
      <c r="Q1186" s="174">
        <v>92</v>
      </c>
      <c r="R1186" s="173" t="s">
        <v>1576</v>
      </c>
      <c r="S1186" s="173" t="s">
        <v>1558</v>
      </c>
      <c r="T1186" s="173">
        <v>16175</v>
      </c>
      <c r="U1186" s="170">
        <f t="shared" si="96"/>
        <v>1488100</v>
      </c>
    </row>
    <row r="1187" spans="1:21" ht="14.25" customHeight="1" x14ac:dyDescent="0.15">
      <c r="A1187" s="173" t="s">
        <v>21</v>
      </c>
      <c r="B1187" s="173" t="s">
        <v>1563</v>
      </c>
      <c r="C1187" s="173" t="str">
        <f t="shared" si="92"/>
        <v>Taxilane</v>
      </c>
      <c r="D1187" s="173" t="str">
        <f t="shared" si="93"/>
        <v>N/A or No Data</v>
      </c>
      <c r="E1187" s="173" t="str">
        <f t="shared" si="94"/>
        <v>N/A or No Data</v>
      </c>
      <c r="F1187" s="173">
        <v>0</v>
      </c>
      <c r="G1187" s="173" t="s">
        <v>1555</v>
      </c>
      <c r="H1187" s="173" t="str">
        <f t="shared" si="95"/>
        <v>BJI-TLA-001</v>
      </c>
      <c r="I1187" s="173" t="s">
        <v>2908</v>
      </c>
      <c r="J1187" s="173" t="s">
        <v>11766</v>
      </c>
      <c r="K1187" s="174">
        <v>72</v>
      </c>
      <c r="L1187" s="174">
        <v>57</v>
      </c>
      <c r="M1187" s="174">
        <v>70</v>
      </c>
      <c r="N1187" s="174">
        <v>84</v>
      </c>
      <c r="O1187" s="174">
        <v>84</v>
      </c>
      <c r="P1187" s="173" t="s">
        <v>1585</v>
      </c>
      <c r="Q1187" s="174">
        <v>21</v>
      </c>
      <c r="R1187" s="173" t="s">
        <v>1585</v>
      </c>
      <c r="S1187" s="173" t="s">
        <v>1566</v>
      </c>
      <c r="T1187" s="173">
        <v>61798</v>
      </c>
      <c r="U1187" s="170">
        <f t="shared" si="96"/>
        <v>1297758</v>
      </c>
    </row>
    <row r="1188" spans="1:21" ht="14.25" customHeight="1" x14ac:dyDescent="0.15">
      <c r="A1188" s="173" t="s">
        <v>223</v>
      </c>
      <c r="B1188" s="173" t="s">
        <v>1689</v>
      </c>
      <c r="C1188" s="173" t="str">
        <f t="shared" si="92"/>
        <v>Runway</v>
      </c>
      <c r="D1188" s="173" t="str">
        <f t="shared" si="93"/>
        <v>1634</v>
      </c>
      <c r="E1188" s="173" t="str">
        <f t="shared" si="94"/>
        <v>16/34</v>
      </c>
      <c r="F1188" s="173">
        <v>1</v>
      </c>
      <c r="G1188" s="173" t="s">
        <v>1555</v>
      </c>
      <c r="H1188" s="173" t="str">
        <f t="shared" si="95"/>
        <v>SGS-RY1634-001</v>
      </c>
      <c r="I1188" s="173" t="s">
        <v>2151</v>
      </c>
      <c r="J1188" s="173" t="s">
        <v>11766</v>
      </c>
      <c r="K1188" s="174">
        <v>43</v>
      </c>
      <c r="L1188" s="174">
        <v>31</v>
      </c>
      <c r="M1188" s="174">
        <v>44</v>
      </c>
      <c r="N1188" s="174">
        <v>58</v>
      </c>
      <c r="O1188" s="174">
        <v>58</v>
      </c>
      <c r="P1188" s="173" t="s">
        <v>1631</v>
      </c>
      <c r="Q1188" s="174">
        <v>57</v>
      </c>
      <c r="R1188" s="173" t="s">
        <v>1631</v>
      </c>
      <c r="S1188" s="173" t="s">
        <v>1586</v>
      </c>
      <c r="T1188" s="173">
        <v>50040</v>
      </c>
      <c r="U1188" s="170">
        <f t="shared" si="96"/>
        <v>2852280</v>
      </c>
    </row>
    <row r="1189" spans="1:21" ht="14.25" customHeight="1" x14ac:dyDescent="0.15">
      <c r="A1189" s="173" t="s">
        <v>83</v>
      </c>
      <c r="B1189" s="173" t="s">
        <v>2198</v>
      </c>
      <c r="C1189" s="173" t="str">
        <f t="shared" si="92"/>
        <v>Taxilane</v>
      </c>
      <c r="D1189" s="173" t="str">
        <f t="shared" si="93"/>
        <v>N/A or No Data</v>
      </c>
      <c r="E1189" s="173" t="str">
        <f t="shared" si="94"/>
        <v>N/A or No Data</v>
      </c>
      <c r="F1189" s="173">
        <v>0</v>
      </c>
      <c r="G1189" s="173" t="s">
        <v>1555</v>
      </c>
      <c r="H1189" s="173" t="str">
        <f t="shared" si="95"/>
        <v>GHW-TLB-001</v>
      </c>
      <c r="I1189" s="173" t="s">
        <v>2910</v>
      </c>
      <c r="J1189" s="173" t="s">
        <v>11766</v>
      </c>
      <c r="K1189" s="174">
        <v>23</v>
      </c>
      <c r="L1189" s="174">
        <v>16</v>
      </c>
      <c r="M1189" s="174">
        <v>25</v>
      </c>
      <c r="N1189" s="174">
        <v>35</v>
      </c>
      <c r="O1189" s="174">
        <v>35</v>
      </c>
      <c r="P1189" s="173" t="s">
        <v>1698</v>
      </c>
      <c r="Q1189" s="174">
        <v>77</v>
      </c>
      <c r="R1189" s="173" t="s">
        <v>1698</v>
      </c>
      <c r="S1189" s="173" t="s">
        <v>1558</v>
      </c>
      <c r="T1189" s="173">
        <v>31918</v>
      </c>
      <c r="U1189" s="170">
        <f t="shared" si="96"/>
        <v>2457686</v>
      </c>
    </row>
    <row r="1190" spans="1:21" ht="14.25" customHeight="1" x14ac:dyDescent="0.15">
      <c r="A1190" s="173" t="s">
        <v>183</v>
      </c>
      <c r="B1190" s="173" t="s">
        <v>1583</v>
      </c>
      <c r="C1190" s="173" t="str">
        <f t="shared" si="92"/>
        <v>Apron</v>
      </c>
      <c r="D1190" s="173" t="str">
        <f t="shared" si="93"/>
        <v>N/A or No Data</v>
      </c>
      <c r="E1190" s="173" t="str">
        <f t="shared" si="94"/>
        <v>N/A or No Data</v>
      </c>
      <c r="F1190" s="173">
        <v>0</v>
      </c>
      <c r="G1190" s="173" t="s">
        <v>1581</v>
      </c>
      <c r="H1190" s="173" t="str">
        <f t="shared" si="95"/>
        <v>PWC-APA-003</v>
      </c>
      <c r="I1190" s="173" t="s">
        <v>2911</v>
      </c>
      <c r="J1190" s="173" t="s">
        <v>11766</v>
      </c>
      <c r="K1190" s="174">
        <v>38</v>
      </c>
      <c r="L1190" s="174">
        <v>20</v>
      </c>
      <c r="M1190" s="174">
        <v>30</v>
      </c>
      <c r="N1190" s="174">
        <v>42</v>
      </c>
      <c r="O1190" s="174">
        <v>42</v>
      </c>
      <c r="P1190" s="173" t="s">
        <v>1579</v>
      </c>
      <c r="Q1190" s="174">
        <v>73</v>
      </c>
      <c r="R1190" s="173" t="s">
        <v>1579</v>
      </c>
      <c r="S1190" s="173" t="s">
        <v>1558</v>
      </c>
      <c r="T1190" s="173">
        <v>1209</v>
      </c>
      <c r="U1190" s="170">
        <f t="shared" si="96"/>
        <v>88257</v>
      </c>
    </row>
    <row r="1191" spans="1:21" ht="14.25" customHeight="1" x14ac:dyDescent="0.15">
      <c r="A1191" s="173" t="s">
        <v>7</v>
      </c>
      <c r="B1191" s="173" t="s">
        <v>1580</v>
      </c>
      <c r="C1191" s="173" t="str">
        <f t="shared" si="92"/>
        <v>Parallel Taxiway</v>
      </c>
      <c r="D1191" s="173" t="str">
        <f t="shared" si="93"/>
        <v>N/A or No Data</v>
      </c>
      <c r="E1191" s="173" t="str">
        <f t="shared" si="94"/>
        <v>N/A or No Data</v>
      </c>
      <c r="F1191" s="173">
        <v>0</v>
      </c>
      <c r="G1191" s="173" t="s">
        <v>1581</v>
      </c>
      <c r="H1191" s="173" t="str">
        <f t="shared" si="95"/>
        <v>AEL-PTA-003</v>
      </c>
      <c r="I1191" s="173" t="s">
        <v>2912</v>
      </c>
      <c r="J1191" s="173" t="s">
        <v>11766</v>
      </c>
      <c r="K1191" s="174">
        <v>2</v>
      </c>
      <c r="L1191" s="174">
        <v>2</v>
      </c>
      <c r="M1191" s="174">
        <v>8</v>
      </c>
      <c r="N1191" s="174">
        <v>11</v>
      </c>
      <c r="O1191" s="174">
        <v>11</v>
      </c>
      <c r="P1191" s="173" t="s">
        <v>1576</v>
      </c>
      <c r="Q1191" s="174">
        <v>98</v>
      </c>
      <c r="R1191" s="173" t="s">
        <v>1576</v>
      </c>
      <c r="S1191" s="173" t="s">
        <v>1558</v>
      </c>
      <c r="T1191" s="173">
        <v>41581</v>
      </c>
      <c r="U1191" s="170">
        <f t="shared" si="96"/>
        <v>4074938</v>
      </c>
    </row>
    <row r="1192" spans="1:21" ht="14.25" customHeight="1" x14ac:dyDescent="0.15">
      <c r="A1192" s="173" t="s">
        <v>95</v>
      </c>
      <c r="B1192" s="173" t="s">
        <v>1563</v>
      </c>
      <c r="C1192" s="173" t="str">
        <f t="shared" si="92"/>
        <v>Taxilane</v>
      </c>
      <c r="D1192" s="173" t="str">
        <f t="shared" si="93"/>
        <v>N/A or No Data</v>
      </c>
      <c r="E1192" s="173" t="str">
        <f t="shared" si="94"/>
        <v>N/A or No Data</v>
      </c>
      <c r="F1192" s="173">
        <v>0</v>
      </c>
      <c r="G1192" s="173" t="s">
        <v>1568</v>
      </c>
      <c r="H1192" s="173" t="str">
        <f t="shared" si="95"/>
        <v>04Y-TLA-002</v>
      </c>
      <c r="I1192" s="173" t="s">
        <v>2913</v>
      </c>
      <c r="J1192" s="173" t="s">
        <v>11766</v>
      </c>
      <c r="K1192" s="174">
        <v>22</v>
      </c>
      <c r="L1192" s="174">
        <v>15</v>
      </c>
      <c r="M1192" s="174">
        <v>25</v>
      </c>
      <c r="N1192" s="174">
        <v>34</v>
      </c>
      <c r="O1192" s="174">
        <v>34</v>
      </c>
      <c r="P1192" s="173" t="s">
        <v>1654</v>
      </c>
      <c r="Q1192" s="174">
        <v>78</v>
      </c>
      <c r="R1192" s="173" t="s">
        <v>1654</v>
      </c>
      <c r="S1192" s="173" t="s">
        <v>1558</v>
      </c>
      <c r="T1192" s="173">
        <v>30120</v>
      </c>
      <c r="U1192" s="170">
        <f t="shared" si="96"/>
        <v>2349360</v>
      </c>
    </row>
    <row r="1193" spans="1:21" ht="14.25" customHeight="1" x14ac:dyDescent="0.15">
      <c r="A1193" s="173" t="s">
        <v>27</v>
      </c>
      <c r="B1193" s="173" t="s">
        <v>1563</v>
      </c>
      <c r="C1193" s="173" t="str">
        <f t="shared" si="92"/>
        <v>Taxilane</v>
      </c>
      <c r="D1193" s="173" t="str">
        <f t="shared" si="93"/>
        <v>N/A or No Data</v>
      </c>
      <c r="E1193" s="173" t="str">
        <f t="shared" si="94"/>
        <v>N/A or No Data</v>
      </c>
      <c r="F1193" s="173">
        <v>0</v>
      </c>
      <c r="G1193" s="173" t="s">
        <v>1555</v>
      </c>
      <c r="H1193" s="173" t="str">
        <f t="shared" si="95"/>
        <v>FOZ-TLA-001</v>
      </c>
      <c r="I1193" s="173" t="s">
        <v>2914</v>
      </c>
      <c r="J1193" s="173" t="s">
        <v>11766</v>
      </c>
      <c r="K1193" s="174">
        <v>28</v>
      </c>
      <c r="L1193" s="174">
        <v>20</v>
      </c>
      <c r="M1193" s="174">
        <v>30</v>
      </c>
      <c r="N1193" s="174">
        <v>41</v>
      </c>
      <c r="O1193" s="174">
        <v>41</v>
      </c>
      <c r="P1193" s="173" t="s">
        <v>1579</v>
      </c>
      <c r="Q1193" s="174">
        <v>72</v>
      </c>
      <c r="R1193" s="173" t="s">
        <v>1579</v>
      </c>
      <c r="S1193" s="173" t="s">
        <v>1558</v>
      </c>
      <c r="T1193" s="173">
        <v>10632</v>
      </c>
      <c r="U1193" s="170">
        <f t="shared" si="96"/>
        <v>765504</v>
      </c>
    </row>
    <row r="1194" spans="1:21" ht="14.25" customHeight="1" x14ac:dyDescent="0.15">
      <c r="A1194" s="173" t="s">
        <v>107</v>
      </c>
      <c r="B1194" s="173" t="s">
        <v>1563</v>
      </c>
      <c r="C1194" s="173" t="str">
        <f t="shared" si="92"/>
        <v>Taxilane</v>
      </c>
      <c r="D1194" s="173" t="str">
        <f t="shared" si="93"/>
        <v>N/A or No Data</v>
      </c>
      <c r="E1194" s="173" t="str">
        <f t="shared" si="94"/>
        <v>N/A or No Data</v>
      </c>
      <c r="F1194" s="173">
        <v>0</v>
      </c>
      <c r="G1194" s="173" t="s">
        <v>1555</v>
      </c>
      <c r="H1194" s="173" t="str">
        <f t="shared" si="95"/>
        <v>HCD-TLA-001</v>
      </c>
      <c r="I1194" s="173" t="s">
        <v>2915</v>
      </c>
      <c r="J1194" s="173" t="s">
        <v>11766</v>
      </c>
      <c r="K1194" s="174">
        <v>39</v>
      </c>
      <c r="L1194" s="174">
        <v>28</v>
      </c>
      <c r="M1194" s="174">
        <v>40</v>
      </c>
      <c r="N1194" s="174">
        <v>53</v>
      </c>
      <c r="O1194" s="174">
        <v>53</v>
      </c>
      <c r="P1194" s="173" t="s">
        <v>1576</v>
      </c>
      <c r="Q1194" s="174">
        <v>61</v>
      </c>
      <c r="R1194" s="173" t="s">
        <v>1576</v>
      </c>
      <c r="S1194" s="173" t="s">
        <v>1586</v>
      </c>
      <c r="T1194" s="173">
        <v>41548</v>
      </c>
      <c r="U1194" s="170">
        <f t="shared" si="96"/>
        <v>2534428</v>
      </c>
    </row>
    <row r="1195" spans="1:21" ht="14.25" customHeight="1" x14ac:dyDescent="0.15">
      <c r="A1195" s="173" t="s">
        <v>223</v>
      </c>
      <c r="B1195" s="173" t="s">
        <v>1689</v>
      </c>
      <c r="C1195" s="173" t="str">
        <f t="shared" si="92"/>
        <v>Runway</v>
      </c>
      <c r="D1195" s="173" t="str">
        <f t="shared" si="93"/>
        <v>1634</v>
      </c>
      <c r="E1195" s="173" t="str">
        <f t="shared" si="94"/>
        <v>16/34</v>
      </c>
      <c r="F1195" s="173">
        <v>1</v>
      </c>
      <c r="G1195" s="173" t="s">
        <v>1568</v>
      </c>
      <c r="H1195" s="173" t="str">
        <f t="shared" si="95"/>
        <v>SGS-RY1634-002</v>
      </c>
      <c r="I1195" s="173" t="s">
        <v>2193</v>
      </c>
      <c r="J1195" s="173" t="s">
        <v>11766</v>
      </c>
      <c r="K1195" s="174">
        <v>41</v>
      </c>
      <c r="L1195" s="174">
        <v>30</v>
      </c>
      <c r="M1195" s="174">
        <v>42</v>
      </c>
      <c r="N1195" s="174">
        <v>55</v>
      </c>
      <c r="O1195" s="174">
        <v>55</v>
      </c>
      <c r="P1195" s="173" t="s">
        <v>1631</v>
      </c>
      <c r="Q1195" s="174">
        <v>59</v>
      </c>
      <c r="R1195" s="173" t="s">
        <v>1631</v>
      </c>
      <c r="S1195" s="173" t="s">
        <v>1586</v>
      </c>
      <c r="T1195" s="173">
        <v>346370</v>
      </c>
      <c r="U1195" s="170">
        <f t="shared" si="96"/>
        <v>20435830</v>
      </c>
    </row>
    <row r="1196" spans="1:21" ht="14.25" customHeight="1" x14ac:dyDescent="0.15">
      <c r="A1196" s="173" t="s">
        <v>37</v>
      </c>
      <c r="B1196" s="173" t="s">
        <v>1563</v>
      </c>
      <c r="C1196" s="173" t="str">
        <f t="shared" si="92"/>
        <v>Taxilane</v>
      </c>
      <c r="D1196" s="173" t="str">
        <f t="shared" si="93"/>
        <v>N/A or No Data</v>
      </c>
      <c r="E1196" s="173" t="str">
        <f t="shared" si="94"/>
        <v>N/A or No Data</v>
      </c>
      <c r="F1196" s="173">
        <v>0</v>
      </c>
      <c r="G1196" s="173" t="s">
        <v>1663</v>
      </c>
      <c r="H1196" s="173" t="str">
        <f t="shared" si="95"/>
        <v>CFE-TLA-004</v>
      </c>
      <c r="I1196" s="173" t="s">
        <v>2917</v>
      </c>
      <c r="J1196" s="173" t="s">
        <v>11766</v>
      </c>
      <c r="K1196" s="174">
        <v>27</v>
      </c>
      <c r="L1196" s="174">
        <v>19</v>
      </c>
      <c r="M1196" s="174">
        <v>29</v>
      </c>
      <c r="N1196" s="174">
        <v>40</v>
      </c>
      <c r="O1196" s="174">
        <v>40</v>
      </c>
      <c r="P1196" s="173" t="s">
        <v>1576</v>
      </c>
      <c r="Q1196" s="174">
        <v>73</v>
      </c>
      <c r="R1196" s="173" t="s">
        <v>1576</v>
      </c>
      <c r="S1196" s="173" t="s">
        <v>1558</v>
      </c>
      <c r="T1196" s="173">
        <v>21593</v>
      </c>
      <c r="U1196" s="170">
        <f t="shared" si="96"/>
        <v>1576289</v>
      </c>
    </row>
    <row r="1197" spans="1:21" ht="14.25" customHeight="1" x14ac:dyDescent="0.15">
      <c r="A1197" s="173" t="s">
        <v>125</v>
      </c>
      <c r="B1197" s="173" t="s">
        <v>1600</v>
      </c>
      <c r="C1197" s="173" t="str">
        <f t="shared" si="92"/>
        <v>Connecting Taxiway</v>
      </c>
      <c r="D1197" s="173" t="str">
        <f t="shared" si="93"/>
        <v>N/A or No Data</v>
      </c>
      <c r="E1197" s="173" t="str">
        <f t="shared" si="94"/>
        <v>N/A or No Data</v>
      </c>
      <c r="F1197" s="173">
        <v>0</v>
      </c>
      <c r="G1197" s="173" t="s">
        <v>1568</v>
      </c>
      <c r="H1197" s="173" t="str">
        <f t="shared" si="95"/>
        <v>XVG-CTB-002</v>
      </c>
      <c r="I1197" s="173" t="s">
        <v>2918</v>
      </c>
      <c r="J1197" s="173" t="s">
        <v>11766</v>
      </c>
      <c r="K1197" s="174">
        <v>20</v>
      </c>
      <c r="L1197" s="174">
        <v>14</v>
      </c>
      <c r="M1197" s="174">
        <v>23</v>
      </c>
      <c r="N1197" s="174">
        <v>32</v>
      </c>
      <c r="O1197" s="174">
        <v>32</v>
      </c>
      <c r="P1197" s="173" t="s">
        <v>1579</v>
      </c>
      <c r="Q1197" s="174">
        <v>78</v>
      </c>
      <c r="R1197" s="173" t="s">
        <v>1579</v>
      </c>
      <c r="S1197" s="173" t="s">
        <v>1558</v>
      </c>
      <c r="T1197" s="173">
        <v>4387</v>
      </c>
      <c r="U1197" s="170">
        <f t="shared" si="96"/>
        <v>342186</v>
      </c>
    </row>
    <row r="1198" spans="1:21" ht="14.25" customHeight="1" x14ac:dyDescent="0.15">
      <c r="A1198" s="173" t="s">
        <v>209</v>
      </c>
      <c r="B1198" s="173" t="s">
        <v>1747</v>
      </c>
      <c r="C1198" s="173" t="str">
        <f t="shared" si="92"/>
        <v>Runway</v>
      </c>
      <c r="D1198" s="173" t="str">
        <f t="shared" si="93"/>
        <v>523</v>
      </c>
      <c r="E1198" s="173" t="str">
        <f t="shared" si="94"/>
        <v>05/23</v>
      </c>
      <c r="F1198" s="173">
        <v>0</v>
      </c>
      <c r="G1198" s="173" t="s">
        <v>1555</v>
      </c>
      <c r="H1198" s="173" t="str">
        <f t="shared" si="95"/>
        <v>STC-RY523-001</v>
      </c>
      <c r="I1198" s="173" t="s">
        <v>1811</v>
      </c>
      <c r="J1198" s="173" t="s">
        <v>11766</v>
      </c>
      <c r="K1198" s="174">
        <v>6</v>
      </c>
      <c r="L1198" s="174">
        <v>4</v>
      </c>
      <c r="M1198" s="174">
        <v>11</v>
      </c>
      <c r="N1198" s="174">
        <v>15</v>
      </c>
      <c r="O1198" s="174">
        <v>15</v>
      </c>
      <c r="P1198" s="173" t="s">
        <v>1570</v>
      </c>
      <c r="Q1198" s="174">
        <v>94</v>
      </c>
      <c r="R1198" s="173" t="s">
        <v>1570</v>
      </c>
      <c r="S1198" s="173" t="s">
        <v>1558</v>
      </c>
      <c r="T1198" s="173">
        <v>59862</v>
      </c>
      <c r="U1198" s="170">
        <f t="shared" si="96"/>
        <v>5627028</v>
      </c>
    </row>
    <row r="1199" spans="1:21" ht="14.25" customHeight="1" x14ac:dyDescent="0.15">
      <c r="A1199" s="173" t="s">
        <v>195</v>
      </c>
      <c r="B1199" s="173" t="s">
        <v>1795</v>
      </c>
      <c r="C1199" s="173" t="str">
        <f t="shared" si="92"/>
        <v>Connecting Taxiway</v>
      </c>
      <c r="D1199" s="173" t="str">
        <f t="shared" si="93"/>
        <v>N/A or No Data</v>
      </c>
      <c r="E1199" s="173" t="str">
        <f t="shared" si="94"/>
        <v>N/A or No Data</v>
      </c>
      <c r="F1199" s="173">
        <v>0</v>
      </c>
      <c r="G1199" s="173" t="s">
        <v>1555</v>
      </c>
      <c r="H1199" s="173" t="str">
        <f t="shared" si="95"/>
        <v>RGK-CTD-001</v>
      </c>
      <c r="I1199" s="173" t="s">
        <v>2920</v>
      </c>
      <c r="J1199" s="173" t="s">
        <v>11766</v>
      </c>
      <c r="K1199" s="174">
        <v>24</v>
      </c>
      <c r="L1199" s="174">
        <v>17</v>
      </c>
      <c r="M1199" s="174">
        <v>26</v>
      </c>
      <c r="N1199" s="174">
        <v>36</v>
      </c>
      <c r="O1199" s="174">
        <v>36</v>
      </c>
      <c r="P1199" s="173" t="s">
        <v>1610</v>
      </c>
      <c r="Q1199" s="174">
        <v>76</v>
      </c>
      <c r="R1199" s="173" t="s">
        <v>1610</v>
      </c>
      <c r="S1199" s="173" t="s">
        <v>1558</v>
      </c>
      <c r="T1199" s="173">
        <v>28194</v>
      </c>
      <c r="U1199" s="170">
        <f t="shared" si="96"/>
        <v>2142744</v>
      </c>
    </row>
    <row r="1200" spans="1:21" ht="14.25" customHeight="1" x14ac:dyDescent="0.15">
      <c r="A1200" s="173" t="s">
        <v>195</v>
      </c>
      <c r="B1200" s="173" t="s">
        <v>1637</v>
      </c>
      <c r="C1200" s="173" t="str">
        <f t="shared" si="92"/>
        <v>Apron</v>
      </c>
      <c r="D1200" s="173" t="str">
        <f t="shared" si="93"/>
        <v>N/A or No Data</v>
      </c>
      <c r="E1200" s="173" t="str">
        <f t="shared" si="94"/>
        <v>N/A or No Data</v>
      </c>
      <c r="F1200" s="173">
        <v>0</v>
      </c>
      <c r="G1200" s="173" t="s">
        <v>1581</v>
      </c>
      <c r="H1200" s="173" t="str">
        <f t="shared" si="95"/>
        <v>RGK-APB-003</v>
      </c>
      <c r="I1200" s="173" t="s">
        <v>2921</v>
      </c>
      <c r="J1200" s="173" t="s">
        <v>11766</v>
      </c>
      <c r="K1200" s="174">
        <v>0</v>
      </c>
      <c r="L1200" s="174">
        <v>0</v>
      </c>
      <c r="M1200" s="174">
        <v>0</v>
      </c>
      <c r="N1200" s="174">
        <v>0</v>
      </c>
      <c r="O1200" s="174">
        <v>0</v>
      </c>
      <c r="P1200" s="173" t="s">
        <v>1610</v>
      </c>
      <c r="Q1200" s="174">
        <v>100</v>
      </c>
      <c r="R1200" s="173" t="s">
        <v>1610</v>
      </c>
      <c r="S1200" s="173" t="s">
        <v>1558</v>
      </c>
      <c r="T1200" s="173">
        <v>16655</v>
      </c>
      <c r="U1200" s="170">
        <f t="shared" si="96"/>
        <v>1665500</v>
      </c>
    </row>
    <row r="1201" spans="1:21" ht="14.25" customHeight="1" x14ac:dyDescent="0.15">
      <c r="A1201" s="173" t="s">
        <v>203</v>
      </c>
      <c r="B1201" s="173" t="s">
        <v>1563</v>
      </c>
      <c r="C1201" s="173" t="str">
        <f t="shared" si="92"/>
        <v>Taxilane</v>
      </c>
      <c r="D1201" s="173" t="str">
        <f t="shared" si="93"/>
        <v>N/A or No Data</v>
      </c>
      <c r="E1201" s="173" t="str">
        <f t="shared" si="94"/>
        <v>N/A or No Data</v>
      </c>
      <c r="F1201" s="173">
        <v>0</v>
      </c>
      <c r="G1201" s="173" t="s">
        <v>1568</v>
      </c>
      <c r="H1201" s="173" t="str">
        <f t="shared" si="95"/>
        <v>ROX-TLA-002</v>
      </c>
      <c r="I1201" s="173" t="s">
        <v>2922</v>
      </c>
      <c r="J1201" s="173" t="s">
        <v>11766</v>
      </c>
      <c r="K1201" s="174">
        <v>22</v>
      </c>
      <c r="L1201" s="174">
        <v>15</v>
      </c>
      <c r="M1201" s="174">
        <v>25</v>
      </c>
      <c r="N1201" s="174">
        <v>34</v>
      </c>
      <c r="O1201" s="174">
        <v>34</v>
      </c>
      <c r="P1201" s="173" t="s">
        <v>1634</v>
      </c>
      <c r="Q1201" s="174">
        <v>78</v>
      </c>
      <c r="R1201" s="173" t="s">
        <v>1634</v>
      </c>
      <c r="S1201" s="173" t="s">
        <v>1558</v>
      </c>
      <c r="T1201" s="173">
        <v>16060</v>
      </c>
      <c r="U1201" s="170">
        <f t="shared" si="96"/>
        <v>1252680</v>
      </c>
    </row>
    <row r="1202" spans="1:21" ht="14.25" customHeight="1" x14ac:dyDescent="0.15">
      <c r="A1202" s="173" t="s">
        <v>223</v>
      </c>
      <c r="B1202" s="173" t="s">
        <v>2923</v>
      </c>
      <c r="C1202" s="173" t="str">
        <f t="shared" si="92"/>
        <v>Taxilane</v>
      </c>
      <c r="D1202" s="173" t="str">
        <f t="shared" si="93"/>
        <v>N/A or No Data</v>
      </c>
      <c r="E1202" s="173" t="str">
        <f t="shared" si="94"/>
        <v>N/A or No Data</v>
      </c>
      <c r="F1202" s="173">
        <v>0</v>
      </c>
      <c r="G1202" s="173" t="s">
        <v>1555</v>
      </c>
      <c r="H1202" s="173" t="str">
        <f t="shared" si="95"/>
        <v>SGS-TLFAIRCHLD-001</v>
      </c>
      <c r="I1202" s="173" t="s">
        <v>2924</v>
      </c>
      <c r="J1202" s="173" t="s">
        <v>11766</v>
      </c>
      <c r="K1202" s="174">
        <v>9</v>
      </c>
      <c r="L1202" s="174">
        <v>6</v>
      </c>
      <c r="M1202" s="174">
        <v>13</v>
      </c>
      <c r="N1202" s="174">
        <v>19</v>
      </c>
      <c r="O1202" s="174">
        <v>19</v>
      </c>
      <c r="P1202" s="173" t="s">
        <v>1631</v>
      </c>
      <c r="Q1202" s="174">
        <v>91</v>
      </c>
      <c r="R1202" s="173" t="s">
        <v>1631</v>
      </c>
      <c r="S1202" s="173" t="s">
        <v>1558</v>
      </c>
      <c r="T1202" s="173">
        <v>6998</v>
      </c>
      <c r="U1202" s="170">
        <f t="shared" si="96"/>
        <v>636818</v>
      </c>
    </row>
    <row r="1203" spans="1:21" ht="14.25" customHeight="1" x14ac:dyDescent="0.15">
      <c r="A1203" s="173" t="s">
        <v>51</v>
      </c>
      <c r="B1203" s="173" t="s">
        <v>1563</v>
      </c>
      <c r="C1203" s="173" t="str">
        <f t="shared" si="92"/>
        <v>Taxilane</v>
      </c>
      <c r="D1203" s="173" t="str">
        <f t="shared" si="93"/>
        <v>N/A or No Data</v>
      </c>
      <c r="E1203" s="173" t="str">
        <f t="shared" si="94"/>
        <v>N/A or No Data</v>
      </c>
      <c r="F1203" s="173">
        <v>0</v>
      </c>
      <c r="G1203" s="173" t="s">
        <v>1568</v>
      </c>
      <c r="H1203" s="173" t="str">
        <f t="shared" si="95"/>
        <v>CKN-TLA-002</v>
      </c>
      <c r="I1203" s="173" t="s">
        <v>2925</v>
      </c>
      <c r="J1203" s="173" t="s">
        <v>11766</v>
      </c>
      <c r="K1203" s="174">
        <v>10</v>
      </c>
      <c r="L1203" s="174">
        <v>7</v>
      </c>
      <c r="M1203" s="174">
        <v>14</v>
      </c>
      <c r="N1203" s="174">
        <v>20</v>
      </c>
      <c r="O1203" s="174">
        <v>20</v>
      </c>
      <c r="P1203" s="173" t="s">
        <v>1673</v>
      </c>
      <c r="Q1203" s="174">
        <v>90</v>
      </c>
      <c r="R1203" s="173" t="s">
        <v>1673</v>
      </c>
      <c r="S1203" s="173" t="s">
        <v>1558</v>
      </c>
      <c r="T1203" s="173">
        <v>21683</v>
      </c>
      <c r="U1203" s="170">
        <f t="shared" si="96"/>
        <v>1951470</v>
      </c>
    </row>
    <row r="1204" spans="1:21" ht="14.25" customHeight="1" x14ac:dyDescent="0.15">
      <c r="A1204" s="173" t="s">
        <v>87</v>
      </c>
      <c r="B1204" s="173" t="s">
        <v>1580</v>
      </c>
      <c r="C1204" s="173" t="str">
        <f t="shared" si="92"/>
        <v>Parallel Taxiway</v>
      </c>
      <c r="D1204" s="173" t="str">
        <f t="shared" si="93"/>
        <v>N/A or No Data</v>
      </c>
      <c r="E1204" s="173" t="str">
        <f t="shared" si="94"/>
        <v>N/A or No Data</v>
      </c>
      <c r="F1204" s="173">
        <v>0</v>
      </c>
      <c r="G1204" s="173" t="s">
        <v>1555</v>
      </c>
      <c r="H1204" s="173" t="str">
        <f t="shared" si="95"/>
        <v>GPZ-PTA-001</v>
      </c>
      <c r="I1204" s="173" t="s">
        <v>2926</v>
      </c>
      <c r="J1204" s="173" t="s">
        <v>11766</v>
      </c>
      <c r="K1204" s="174">
        <v>38</v>
      </c>
      <c r="L1204" s="174">
        <v>27</v>
      </c>
      <c r="M1204" s="174">
        <v>39</v>
      </c>
      <c r="N1204" s="174">
        <v>52</v>
      </c>
      <c r="O1204" s="174">
        <v>52</v>
      </c>
      <c r="P1204" s="173" t="s">
        <v>1579</v>
      </c>
      <c r="Q1204" s="174">
        <v>62</v>
      </c>
      <c r="R1204" s="173" t="s">
        <v>1579</v>
      </c>
      <c r="S1204" s="173" t="s">
        <v>1586</v>
      </c>
      <c r="T1204" s="173">
        <v>22504</v>
      </c>
      <c r="U1204" s="170">
        <f t="shared" si="96"/>
        <v>1395248</v>
      </c>
    </row>
    <row r="1205" spans="1:21" ht="14.25" customHeight="1" x14ac:dyDescent="0.15">
      <c r="A1205" s="173" t="s">
        <v>209</v>
      </c>
      <c r="B1205" s="173" t="s">
        <v>1747</v>
      </c>
      <c r="C1205" s="173" t="str">
        <f t="shared" si="92"/>
        <v>Runway</v>
      </c>
      <c r="D1205" s="173" t="str">
        <f t="shared" si="93"/>
        <v>523</v>
      </c>
      <c r="E1205" s="173" t="str">
        <f t="shared" si="94"/>
        <v>05/23</v>
      </c>
      <c r="F1205" s="173">
        <v>0</v>
      </c>
      <c r="G1205" s="173" t="s">
        <v>1581</v>
      </c>
      <c r="H1205" s="173" t="str">
        <f t="shared" si="95"/>
        <v>STC-RY523-003</v>
      </c>
      <c r="I1205" s="173" t="s">
        <v>2363</v>
      </c>
      <c r="J1205" s="173" t="s">
        <v>11766</v>
      </c>
      <c r="K1205" s="174">
        <v>15</v>
      </c>
      <c r="L1205" s="174">
        <v>0</v>
      </c>
      <c r="M1205" s="174">
        <v>8</v>
      </c>
      <c r="N1205" s="174">
        <v>13</v>
      </c>
      <c r="O1205" s="174">
        <v>13</v>
      </c>
      <c r="P1205" s="173" t="s">
        <v>1570</v>
      </c>
      <c r="Q1205" s="174">
        <v>95</v>
      </c>
      <c r="R1205" s="173" t="s">
        <v>1570</v>
      </c>
      <c r="S1205" s="173" t="s">
        <v>1558</v>
      </c>
      <c r="T1205" s="173">
        <v>74662</v>
      </c>
      <c r="U1205" s="170">
        <f t="shared" si="96"/>
        <v>7092890</v>
      </c>
    </row>
    <row r="1206" spans="1:21" ht="14.25" customHeight="1" x14ac:dyDescent="0.15">
      <c r="A1206" s="173" t="s">
        <v>189</v>
      </c>
      <c r="B1206" s="173" t="s">
        <v>1563</v>
      </c>
      <c r="C1206" s="173" t="str">
        <f t="shared" si="92"/>
        <v>Taxilane</v>
      </c>
      <c r="D1206" s="173" t="str">
        <f t="shared" si="93"/>
        <v>N/A or No Data</v>
      </c>
      <c r="E1206" s="173" t="str">
        <f t="shared" si="94"/>
        <v>N/A or No Data</v>
      </c>
      <c r="F1206" s="173">
        <v>0</v>
      </c>
      <c r="G1206" s="173" t="s">
        <v>1555</v>
      </c>
      <c r="H1206" s="173" t="str">
        <f t="shared" si="95"/>
        <v>FKA-TLA-001</v>
      </c>
      <c r="I1206" s="173" t="s">
        <v>2928</v>
      </c>
      <c r="J1206" s="173" t="s">
        <v>11766</v>
      </c>
      <c r="K1206" s="174">
        <v>7</v>
      </c>
      <c r="L1206" s="174">
        <v>5</v>
      </c>
      <c r="M1206" s="174">
        <v>11</v>
      </c>
      <c r="N1206" s="174">
        <v>16</v>
      </c>
      <c r="O1206" s="174">
        <v>16</v>
      </c>
      <c r="P1206" s="173" t="s">
        <v>1629</v>
      </c>
      <c r="Q1206" s="174">
        <v>86</v>
      </c>
      <c r="R1206" s="173" t="s">
        <v>1629</v>
      </c>
      <c r="S1206" s="173" t="s">
        <v>1558</v>
      </c>
      <c r="T1206" s="173">
        <v>17340</v>
      </c>
      <c r="U1206" s="170">
        <f t="shared" si="96"/>
        <v>1491240</v>
      </c>
    </row>
    <row r="1207" spans="1:21" ht="14.25" customHeight="1" x14ac:dyDescent="0.15">
      <c r="A1207" s="173" t="s">
        <v>133</v>
      </c>
      <c r="B1207" s="173" t="s">
        <v>2230</v>
      </c>
      <c r="C1207" s="173" t="str">
        <f t="shared" si="92"/>
        <v>Taxilane</v>
      </c>
      <c r="D1207" s="173" t="str">
        <f t="shared" si="93"/>
        <v>N/A or No Data</v>
      </c>
      <c r="E1207" s="173" t="str">
        <f t="shared" si="94"/>
        <v>N/A or No Data</v>
      </c>
      <c r="F1207" s="173">
        <v>0</v>
      </c>
      <c r="G1207" s="173" t="s">
        <v>1555</v>
      </c>
      <c r="H1207" s="173" t="str">
        <f t="shared" si="95"/>
        <v>MKT-TLE-001</v>
      </c>
      <c r="I1207" s="173" t="s">
        <v>2929</v>
      </c>
      <c r="J1207" s="173" t="s">
        <v>11766</v>
      </c>
      <c r="K1207" s="174">
        <v>31</v>
      </c>
      <c r="L1207" s="174">
        <v>22</v>
      </c>
      <c r="M1207" s="174">
        <v>33</v>
      </c>
      <c r="N1207" s="174">
        <v>44</v>
      </c>
      <c r="O1207" s="174">
        <v>44</v>
      </c>
      <c r="P1207" s="173" t="s">
        <v>1604</v>
      </c>
      <c r="Q1207" s="174">
        <v>66</v>
      </c>
      <c r="R1207" s="173" t="s">
        <v>1604</v>
      </c>
      <c r="S1207" s="173" t="s">
        <v>1586</v>
      </c>
      <c r="T1207" s="173">
        <v>77721</v>
      </c>
      <c r="U1207" s="170">
        <f t="shared" si="96"/>
        <v>5129586</v>
      </c>
    </row>
    <row r="1208" spans="1:21" ht="14.25" customHeight="1" x14ac:dyDescent="0.15">
      <c r="A1208" s="173" t="s">
        <v>37</v>
      </c>
      <c r="B1208" s="173" t="s">
        <v>1580</v>
      </c>
      <c r="C1208" s="173" t="str">
        <f t="shared" si="92"/>
        <v>Parallel Taxiway</v>
      </c>
      <c r="D1208" s="173" t="str">
        <f t="shared" si="93"/>
        <v>N/A or No Data</v>
      </c>
      <c r="E1208" s="173" t="str">
        <f t="shared" si="94"/>
        <v>N/A or No Data</v>
      </c>
      <c r="F1208" s="173">
        <v>0</v>
      </c>
      <c r="G1208" s="173" t="s">
        <v>1555</v>
      </c>
      <c r="H1208" s="173" t="str">
        <f t="shared" si="95"/>
        <v>CFE-PTA-001</v>
      </c>
      <c r="I1208" s="173" t="s">
        <v>2930</v>
      </c>
      <c r="J1208" s="173" t="s">
        <v>11766</v>
      </c>
      <c r="K1208" s="174">
        <v>14</v>
      </c>
      <c r="L1208" s="174">
        <v>10</v>
      </c>
      <c r="M1208" s="174">
        <v>17</v>
      </c>
      <c r="N1208" s="174">
        <v>25</v>
      </c>
      <c r="O1208" s="174">
        <v>25</v>
      </c>
      <c r="P1208" s="173" t="s">
        <v>1576</v>
      </c>
      <c r="Q1208" s="174">
        <v>86</v>
      </c>
      <c r="R1208" s="173" t="s">
        <v>1576</v>
      </c>
      <c r="S1208" s="173" t="s">
        <v>1558</v>
      </c>
      <c r="T1208" s="173">
        <v>24111</v>
      </c>
      <c r="U1208" s="170">
        <f t="shared" si="96"/>
        <v>2073546</v>
      </c>
    </row>
    <row r="1209" spans="1:21" ht="14.25" customHeight="1" x14ac:dyDescent="0.15">
      <c r="A1209" s="173" t="s">
        <v>223</v>
      </c>
      <c r="B1209" s="173" t="s">
        <v>1577</v>
      </c>
      <c r="C1209" s="173" t="str">
        <f t="shared" si="92"/>
        <v>Connecting Taxiway</v>
      </c>
      <c r="D1209" s="173" t="str">
        <f t="shared" si="93"/>
        <v>N/A or No Data</v>
      </c>
      <c r="E1209" s="173" t="str">
        <f t="shared" si="94"/>
        <v>N/A or No Data</v>
      </c>
      <c r="F1209" s="173">
        <v>0</v>
      </c>
      <c r="G1209" s="173" t="s">
        <v>1581</v>
      </c>
      <c r="H1209" s="173" t="str">
        <f t="shared" si="95"/>
        <v>SGS-CTC-003</v>
      </c>
      <c r="I1209" s="173" t="s">
        <v>2931</v>
      </c>
      <c r="J1209" s="173" t="s">
        <v>11766</v>
      </c>
      <c r="K1209" s="174">
        <v>18</v>
      </c>
      <c r="L1209" s="174">
        <v>12</v>
      </c>
      <c r="M1209" s="174">
        <v>21</v>
      </c>
      <c r="N1209" s="174">
        <v>29</v>
      </c>
      <c r="O1209" s="174">
        <v>29</v>
      </c>
      <c r="P1209" s="173" t="s">
        <v>1631</v>
      </c>
      <c r="Q1209" s="174">
        <v>82</v>
      </c>
      <c r="R1209" s="173" t="s">
        <v>1631</v>
      </c>
      <c r="S1209" s="173" t="s">
        <v>1558</v>
      </c>
      <c r="T1209" s="173">
        <v>12189</v>
      </c>
      <c r="U1209" s="170">
        <f t="shared" si="96"/>
        <v>999498</v>
      </c>
    </row>
    <row r="1210" spans="1:21" ht="14.25" customHeight="1" x14ac:dyDescent="0.15">
      <c r="A1210" s="173" t="s">
        <v>93</v>
      </c>
      <c r="B1210" s="173" t="s">
        <v>1563</v>
      </c>
      <c r="C1210" s="173" t="str">
        <f t="shared" si="92"/>
        <v>Taxilane</v>
      </c>
      <c r="D1210" s="173" t="str">
        <f t="shared" si="93"/>
        <v>N/A or No Data</v>
      </c>
      <c r="E1210" s="173" t="str">
        <f t="shared" si="94"/>
        <v>N/A or No Data</v>
      </c>
      <c r="F1210" s="173">
        <v>0</v>
      </c>
      <c r="G1210" s="173" t="s">
        <v>1555</v>
      </c>
      <c r="H1210" s="173" t="str">
        <f t="shared" si="95"/>
        <v>HCO-TLA-001</v>
      </c>
      <c r="I1210" s="173" t="s">
        <v>2932</v>
      </c>
      <c r="J1210" s="173" t="s">
        <v>11766</v>
      </c>
      <c r="K1210" s="174">
        <v>26</v>
      </c>
      <c r="L1210" s="174">
        <v>18</v>
      </c>
      <c r="M1210" s="174">
        <v>28</v>
      </c>
      <c r="N1210" s="174">
        <v>39</v>
      </c>
      <c r="O1210" s="174">
        <v>39</v>
      </c>
      <c r="P1210" s="173" t="s">
        <v>1634</v>
      </c>
      <c r="Q1210" s="174">
        <v>74</v>
      </c>
      <c r="R1210" s="173" t="s">
        <v>1634</v>
      </c>
      <c r="S1210" s="173" t="s">
        <v>1558</v>
      </c>
      <c r="T1210" s="173">
        <v>19124</v>
      </c>
      <c r="U1210" s="170">
        <f t="shared" si="96"/>
        <v>1415176</v>
      </c>
    </row>
    <row r="1211" spans="1:21" ht="14.25" customHeight="1" x14ac:dyDescent="0.15">
      <c r="A1211" s="173" t="s">
        <v>37</v>
      </c>
      <c r="B1211" s="173" t="s">
        <v>1593</v>
      </c>
      <c r="C1211" s="173" t="str">
        <f t="shared" si="92"/>
        <v>Connecting Taxiway</v>
      </c>
      <c r="D1211" s="173" t="str">
        <f t="shared" si="93"/>
        <v>N/A or No Data</v>
      </c>
      <c r="E1211" s="173" t="str">
        <f t="shared" si="94"/>
        <v>N/A or No Data</v>
      </c>
      <c r="F1211" s="173">
        <v>0</v>
      </c>
      <c r="G1211" s="173" t="s">
        <v>1555</v>
      </c>
      <c r="H1211" s="173" t="str">
        <f t="shared" si="95"/>
        <v>CFE-CTA1-001</v>
      </c>
      <c r="I1211" s="173" t="s">
        <v>2933</v>
      </c>
      <c r="J1211" s="173" t="s">
        <v>11766</v>
      </c>
      <c r="K1211" s="174">
        <v>20</v>
      </c>
      <c r="L1211" s="174">
        <v>14</v>
      </c>
      <c r="M1211" s="174">
        <v>23</v>
      </c>
      <c r="N1211" s="174">
        <v>32</v>
      </c>
      <c r="O1211" s="174">
        <v>32</v>
      </c>
      <c r="P1211" s="173" t="s">
        <v>1576</v>
      </c>
      <c r="Q1211" s="174">
        <v>80</v>
      </c>
      <c r="R1211" s="173" t="s">
        <v>1576</v>
      </c>
      <c r="S1211" s="173" t="s">
        <v>1558</v>
      </c>
      <c r="T1211" s="173">
        <v>9122</v>
      </c>
      <c r="U1211" s="170">
        <f t="shared" si="96"/>
        <v>729760</v>
      </c>
    </row>
    <row r="1212" spans="1:21" ht="14.25" customHeight="1" x14ac:dyDescent="0.15">
      <c r="A1212" s="173" t="s">
        <v>173</v>
      </c>
      <c r="B1212" s="173" t="s">
        <v>1602</v>
      </c>
      <c r="C1212" s="173" t="str">
        <f t="shared" si="92"/>
        <v>Parallel Taxiway</v>
      </c>
      <c r="D1212" s="173" t="str">
        <f t="shared" si="93"/>
        <v>N/A or No Data</v>
      </c>
      <c r="E1212" s="173" t="str">
        <f t="shared" si="94"/>
        <v>N/A or No Data</v>
      </c>
      <c r="F1212" s="173">
        <v>0</v>
      </c>
      <c r="G1212" s="173" t="s">
        <v>1555</v>
      </c>
      <c r="H1212" s="173" t="str">
        <f t="shared" si="95"/>
        <v>OWA-PTB-001</v>
      </c>
      <c r="I1212" s="173" t="s">
        <v>2934</v>
      </c>
      <c r="J1212" s="173" t="s">
        <v>11766</v>
      </c>
      <c r="K1212" s="174">
        <v>14</v>
      </c>
      <c r="L1212" s="174">
        <v>10</v>
      </c>
      <c r="M1212" s="174">
        <v>17</v>
      </c>
      <c r="N1212" s="174">
        <v>25</v>
      </c>
      <c r="O1212" s="174">
        <v>25</v>
      </c>
      <c r="P1212" s="173" t="s">
        <v>1576</v>
      </c>
      <c r="Q1212" s="174">
        <v>86</v>
      </c>
      <c r="R1212" s="173" t="s">
        <v>1576</v>
      </c>
      <c r="S1212" s="173" t="s">
        <v>1558</v>
      </c>
      <c r="T1212" s="173">
        <v>55471</v>
      </c>
      <c r="U1212" s="170">
        <f t="shared" si="96"/>
        <v>4770506</v>
      </c>
    </row>
    <row r="1213" spans="1:21" ht="14.25" customHeight="1" x14ac:dyDescent="0.15">
      <c r="A1213" s="173" t="s">
        <v>89</v>
      </c>
      <c r="B1213" s="173" t="s">
        <v>1563</v>
      </c>
      <c r="C1213" s="173" t="str">
        <f t="shared" si="92"/>
        <v>Taxilane</v>
      </c>
      <c r="D1213" s="173" t="str">
        <f t="shared" si="93"/>
        <v>N/A or No Data</v>
      </c>
      <c r="E1213" s="173" t="str">
        <f t="shared" si="94"/>
        <v>N/A or No Data</v>
      </c>
      <c r="F1213" s="173">
        <v>0</v>
      </c>
      <c r="G1213" s="173" t="s">
        <v>1568</v>
      </c>
      <c r="H1213" s="173" t="str">
        <f t="shared" si="95"/>
        <v>GDB-TLA-002</v>
      </c>
      <c r="I1213" s="173" t="s">
        <v>2935</v>
      </c>
      <c r="J1213" s="173" t="s">
        <v>11766</v>
      </c>
      <c r="K1213" s="174">
        <v>17</v>
      </c>
      <c r="L1213" s="174">
        <v>12</v>
      </c>
      <c r="M1213" s="174">
        <v>20</v>
      </c>
      <c r="N1213" s="174">
        <v>28</v>
      </c>
      <c r="O1213" s="174">
        <v>28</v>
      </c>
      <c r="P1213" s="173" t="s">
        <v>1576</v>
      </c>
      <c r="Q1213" s="174">
        <v>83</v>
      </c>
      <c r="R1213" s="173" t="s">
        <v>1576</v>
      </c>
      <c r="S1213" s="173" t="s">
        <v>1558</v>
      </c>
      <c r="T1213" s="173">
        <v>29680</v>
      </c>
      <c r="U1213" s="170">
        <f t="shared" si="96"/>
        <v>2463440</v>
      </c>
    </row>
    <row r="1214" spans="1:21" ht="14.25" customHeight="1" x14ac:dyDescent="0.15">
      <c r="A1214" s="173" t="s">
        <v>37</v>
      </c>
      <c r="B1214" s="173" t="s">
        <v>2198</v>
      </c>
      <c r="C1214" s="173" t="str">
        <f t="shared" si="92"/>
        <v>Taxilane</v>
      </c>
      <c r="D1214" s="173" t="str">
        <f t="shared" si="93"/>
        <v>N/A or No Data</v>
      </c>
      <c r="E1214" s="173" t="str">
        <f t="shared" si="94"/>
        <v>N/A or No Data</v>
      </c>
      <c r="F1214" s="173">
        <v>0</v>
      </c>
      <c r="G1214" s="173" t="s">
        <v>1568</v>
      </c>
      <c r="H1214" s="173" t="str">
        <f t="shared" si="95"/>
        <v>CFE-TLB-002</v>
      </c>
      <c r="I1214" s="173" t="s">
        <v>2936</v>
      </c>
      <c r="J1214" s="173" t="s">
        <v>11766</v>
      </c>
      <c r="K1214" s="174">
        <v>40</v>
      </c>
      <c r="L1214" s="174">
        <v>29</v>
      </c>
      <c r="M1214" s="174">
        <v>41</v>
      </c>
      <c r="N1214" s="174">
        <v>54</v>
      </c>
      <c r="O1214" s="174">
        <v>54</v>
      </c>
      <c r="P1214" s="173" t="s">
        <v>1576</v>
      </c>
      <c r="Q1214" s="174">
        <v>38</v>
      </c>
      <c r="R1214" s="173" t="s">
        <v>1576</v>
      </c>
      <c r="S1214" s="173" t="s">
        <v>1566</v>
      </c>
      <c r="T1214" s="173">
        <v>6001</v>
      </c>
      <c r="U1214" s="170">
        <f t="shared" si="96"/>
        <v>228038</v>
      </c>
    </row>
    <row r="1215" spans="1:21" ht="14.25" customHeight="1" x14ac:dyDescent="0.15">
      <c r="A1215" s="173" t="s">
        <v>83</v>
      </c>
      <c r="B1215" s="173" t="s">
        <v>1563</v>
      </c>
      <c r="C1215" s="173" t="str">
        <f t="shared" si="92"/>
        <v>Taxilane</v>
      </c>
      <c r="D1215" s="173" t="str">
        <f t="shared" si="93"/>
        <v>N/A or No Data</v>
      </c>
      <c r="E1215" s="173" t="str">
        <f t="shared" si="94"/>
        <v>N/A or No Data</v>
      </c>
      <c r="F1215" s="173">
        <v>0</v>
      </c>
      <c r="G1215" s="173" t="s">
        <v>1555</v>
      </c>
      <c r="H1215" s="173" t="str">
        <f t="shared" si="95"/>
        <v>GHW-TLA-001</v>
      </c>
      <c r="I1215" s="173" t="s">
        <v>2937</v>
      </c>
      <c r="J1215" s="173" t="s">
        <v>11766</v>
      </c>
      <c r="K1215" s="174">
        <v>24</v>
      </c>
      <c r="L1215" s="174">
        <v>17</v>
      </c>
      <c r="M1215" s="174">
        <v>26</v>
      </c>
      <c r="N1215" s="174">
        <v>36</v>
      </c>
      <c r="O1215" s="174">
        <v>36</v>
      </c>
      <c r="P1215" s="173" t="s">
        <v>1698</v>
      </c>
      <c r="Q1215" s="174">
        <v>76</v>
      </c>
      <c r="R1215" s="173" t="s">
        <v>1698</v>
      </c>
      <c r="S1215" s="173" t="s">
        <v>1558</v>
      </c>
      <c r="T1215" s="173">
        <v>32399</v>
      </c>
      <c r="U1215" s="170">
        <f t="shared" si="96"/>
        <v>2462324</v>
      </c>
    </row>
    <row r="1216" spans="1:21" ht="14.25" customHeight="1" x14ac:dyDescent="0.15">
      <c r="A1216" s="173" t="s">
        <v>209</v>
      </c>
      <c r="B1216" s="173" t="s">
        <v>1747</v>
      </c>
      <c r="C1216" s="173" t="str">
        <f t="shared" si="92"/>
        <v>Runway</v>
      </c>
      <c r="D1216" s="173" t="str">
        <f t="shared" si="93"/>
        <v>523</v>
      </c>
      <c r="E1216" s="173" t="str">
        <f t="shared" si="94"/>
        <v>05/23</v>
      </c>
      <c r="F1216" s="173">
        <v>0</v>
      </c>
      <c r="G1216" s="173" t="s">
        <v>1663</v>
      </c>
      <c r="H1216" s="173" t="str">
        <f t="shared" si="95"/>
        <v>STC-RY523-004</v>
      </c>
      <c r="I1216" s="173" t="s">
        <v>2537</v>
      </c>
      <c r="J1216" s="173" t="s">
        <v>11766</v>
      </c>
      <c r="K1216" s="174">
        <v>8</v>
      </c>
      <c r="L1216" s="174">
        <v>6</v>
      </c>
      <c r="M1216" s="174">
        <v>12</v>
      </c>
      <c r="N1216" s="174">
        <v>18</v>
      </c>
      <c r="O1216" s="174">
        <v>18</v>
      </c>
      <c r="P1216" s="173" t="s">
        <v>1570</v>
      </c>
      <c r="Q1216" s="174">
        <v>92</v>
      </c>
      <c r="R1216" s="173" t="s">
        <v>1570</v>
      </c>
      <c r="S1216" s="173" t="s">
        <v>1558</v>
      </c>
      <c r="T1216" s="173">
        <v>106584</v>
      </c>
      <c r="U1216" s="170">
        <f t="shared" si="96"/>
        <v>9805728</v>
      </c>
    </row>
    <row r="1217" spans="1:21" ht="14.25" customHeight="1" x14ac:dyDescent="0.15">
      <c r="A1217" s="173" t="s">
        <v>69</v>
      </c>
      <c r="B1217" s="173" t="s">
        <v>1580</v>
      </c>
      <c r="C1217" s="173" t="str">
        <f t="shared" si="92"/>
        <v>Parallel Taxiway</v>
      </c>
      <c r="D1217" s="173" t="str">
        <f t="shared" si="93"/>
        <v>N/A or No Data</v>
      </c>
      <c r="E1217" s="173" t="str">
        <f t="shared" si="94"/>
        <v>N/A or No Data</v>
      </c>
      <c r="F1217" s="173">
        <v>0</v>
      </c>
      <c r="G1217" s="173" t="s">
        <v>1555</v>
      </c>
      <c r="H1217" s="173" t="str">
        <f t="shared" si="95"/>
        <v>FRM-PTA-001</v>
      </c>
      <c r="I1217" s="173" t="s">
        <v>2939</v>
      </c>
      <c r="J1217" s="173" t="s">
        <v>11766</v>
      </c>
      <c r="K1217" s="174">
        <v>8</v>
      </c>
      <c r="L1217" s="174">
        <v>6</v>
      </c>
      <c r="M1217" s="174">
        <v>12</v>
      </c>
      <c r="N1217" s="174">
        <v>18</v>
      </c>
      <c r="O1217" s="174">
        <v>18</v>
      </c>
      <c r="P1217" s="173" t="s">
        <v>1623</v>
      </c>
      <c r="Q1217" s="174">
        <v>92</v>
      </c>
      <c r="R1217" s="173" t="s">
        <v>1623</v>
      </c>
      <c r="S1217" s="173" t="s">
        <v>1558</v>
      </c>
      <c r="T1217" s="173">
        <v>46250</v>
      </c>
      <c r="U1217" s="170">
        <f t="shared" si="96"/>
        <v>4255000</v>
      </c>
    </row>
    <row r="1218" spans="1:21" ht="14.25" customHeight="1" x14ac:dyDescent="0.15">
      <c r="A1218" s="173" t="s">
        <v>13</v>
      </c>
      <c r="B1218" s="173" t="s">
        <v>2368</v>
      </c>
      <c r="C1218" s="173" t="str">
        <f t="shared" si="92"/>
        <v>Connecting Taxiway</v>
      </c>
      <c r="D1218" s="173" t="str">
        <f t="shared" si="93"/>
        <v>N/A or No Data</v>
      </c>
      <c r="E1218" s="173" t="str">
        <f t="shared" si="94"/>
        <v>N/A or No Data</v>
      </c>
      <c r="F1218" s="173">
        <v>0</v>
      </c>
      <c r="G1218" s="173" t="s">
        <v>1568</v>
      </c>
      <c r="H1218" s="173" t="str">
        <f t="shared" si="95"/>
        <v>AUM-CTA2X-002</v>
      </c>
      <c r="I1218" s="173" t="s">
        <v>2940</v>
      </c>
      <c r="J1218" s="173" t="s">
        <v>11766</v>
      </c>
      <c r="K1218" s="174">
        <v>9</v>
      </c>
      <c r="L1218" s="174">
        <v>0</v>
      </c>
      <c r="M1218" s="174">
        <v>0</v>
      </c>
      <c r="N1218" s="174">
        <v>3</v>
      </c>
      <c r="O1218" s="174">
        <v>3</v>
      </c>
      <c r="P1218" s="173" t="s">
        <v>1629</v>
      </c>
      <c r="Q1218" s="174">
        <v>94</v>
      </c>
      <c r="R1218" s="173" t="s">
        <v>1629</v>
      </c>
      <c r="S1218" s="173" t="s">
        <v>1558</v>
      </c>
      <c r="T1218" s="173">
        <v>12029</v>
      </c>
      <c r="U1218" s="170">
        <f t="shared" si="96"/>
        <v>1130726</v>
      </c>
    </row>
    <row r="1219" spans="1:21" ht="14.25" customHeight="1" x14ac:dyDescent="0.15">
      <c r="A1219" s="173" t="s">
        <v>209</v>
      </c>
      <c r="B1219" s="173" t="s">
        <v>2266</v>
      </c>
      <c r="C1219" s="173" t="str">
        <f t="shared" si="92"/>
        <v>Connecting Taxiway</v>
      </c>
      <c r="D1219" s="173" t="str">
        <f t="shared" si="93"/>
        <v>N/A or No Data</v>
      </c>
      <c r="E1219" s="173" t="str">
        <f t="shared" si="94"/>
        <v>N/A or No Data</v>
      </c>
      <c r="F1219" s="173">
        <v>0</v>
      </c>
      <c r="G1219" s="173" t="s">
        <v>1568</v>
      </c>
      <c r="H1219" s="173" t="str">
        <f t="shared" si="95"/>
        <v>STC-CTA3X-002</v>
      </c>
      <c r="I1219" s="173" t="s">
        <v>2941</v>
      </c>
      <c r="J1219" s="173" t="s">
        <v>11766</v>
      </c>
      <c r="K1219" s="174">
        <v>35</v>
      </c>
      <c r="L1219" s="174">
        <v>25</v>
      </c>
      <c r="M1219" s="174">
        <v>37</v>
      </c>
      <c r="N1219" s="174">
        <v>49</v>
      </c>
      <c r="O1219" s="174">
        <v>49</v>
      </c>
      <c r="P1219" s="173" t="s">
        <v>1570</v>
      </c>
      <c r="Q1219" s="174">
        <v>61</v>
      </c>
      <c r="R1219" s="173" t="s">
        <v>1570</v>
      </c>
      <c r="S1219" s="173" t="s">
        <v>1586</v>
      </c>
      <c r="T1219" s="173">
        <v>4861</v>
      </c>
      <c r="U1219" s="170">
        <f t="shared" si="96"/>
        <v>296521</v>
      </c>
    </row>
    <row r="1220" spans="1:21" ht="14.25" customHeight="1" x14ac:dyDescent="0.15">
      <c r="A1220" s="173" t="s">
        <v>223</v>
      </c>
      <c r="B1220" s="173" t="s">
        <v>2942</v>
      </c>
      <c r="C1220" s="173" t="str">
        <f t="shared" ref="C1220:C1283" si="97">IF(ISNUMBER(SEARCH("RY",B1220)),"Runway",IF(ISNUMBER(SEARCH("CT",B1220)),"Connecting Taxiway",IF(ISNUMBER(SEARCH("AP",B1220)),"Apron",IF(ISNUMBER(SEARCH("TL",B1220)),"Taxilane",IF(ISNUMBER(SEARCH("PPT",B1220)),"Partial Parallel",IF(ISNUMBER(SEARCH("TW",B1220)),"Taxiway",IF(ISNUMBER(SEARCH("RP",B1220)),"Run-Up",IF(ISNUMBER(SEARCH("RT",B1220)),"Runway Turnaround",IF(ISNUMBER(SEARCH("PT",B1220)),"Parallel Taxiway","Other")))))))))</f>
        <v>Taxilane</v>
      </c>
      <c r="D1220" s="173" t="str">
        <f t="shared" ref="D1220:D1283" si="98">IF(C1220="Runway",RIGHT(B1220,LEN(B1220)-FIND("Y",B1220)),"N/A or No Data")</f>
        <v>N/A or No Data</v>
      </c>
      <c r="E1220" s="173" t="str">
        <f t="shared" ref="E1220:E1283" si="99">IF(LEN(D1220)=3,_xlfn.CONCAT("0",LEFT(D1220,1),"/",RIGHT(D1220,2)),IF(LEN(D1220)=4,_xlfn.CONCAT(LEFT(D1220,2),"/",RIGHT(D1220,2)),"N/A or No Data"))</f>
        <v>N/A or No Data</v>
      </c>
      <c r="F1220" s="173">
        <v>0</v>
      </c>
      <c r="G1220" s="173" t="s">
        <v>1555</v>
      </c>
      <c r="H1220" s="173" t="str">
        <f t="shared" si="95"/>
        <v>SGS-TLFOXTROT-001</v>
      </c>
      <c r="I1220" s="173" t="s">
        <v>2943</v>
      </c>
      <c r="J1220" s="173" t="s">
        <v>11766</v>
      </c>
      <c r="K1220" s="174">
        <v>10</v>
      </c>
      <c r="L1220" s="174">
        <v>7</v>
      </c>
      <c r="M1220" s="174">
        <v>14</v>
      </c>
      <c r="N1220" s="174">
        <v>20</v>
      </c>
      <c r="O1220" s="174">
        <v>20</v>
      </c>
      <c r="P1220" s="173" t="s">
        <v>1631</v>
      </c>
      <c r="Q1220" s="174">
        <v>90</v>
      </c>
      <c r="R1220" s="173" t="s">
        <v>1631</v>
      </c>
      <c r="S1220" s="173" t="s">
        <v>1558</v>
      </c>
      <c r="T1220" s="173">
        <v>9346</v>
      </c>
      <c r="U1220" s="170">
        <f t="shared" si="96"/>
        <v>841140</v>
      </c>
    </row>
    <row r="1221" spans="1:21" ht="14.25" customHeight="1" x14ac:dyDescent="0.15">
      <c r="A1221" s="173" t="s">
        <v>37</v>
      </c>
      <c r="B1221" s="173" t="s">
        <v>1563</v>
      </c>
      <c r="C1221" s="173" t="str">
        <f t="shared" si="97"/>
        <v>Taxilane</v>
      </c>
      <c r="D1221" s="173" t="str">
        <f t="shared" si="98"/>
        <v>N/A or No Data</v>
      </c>
      <c r="E1221" s="173" t="str">
        <f t="shared" si="99"/>
        <v>N/A or No Data</v>
      </c>
      <c r="F1221" s="173">
        <v>0</v>
      </c>
      <c r="G1221" s="173" t="s">
        <v>1581</v>
      </c>
      <c r="H1221" s="173" t="str">
        <f t="shared" ref="H1221:H1284" si="100">_xlfn.CONCAT(A1221,"-",B1221,"-",G1221)</f>
        <v>CFE-TLA-003</v>
      </c>
      <c r="I1221" s="173" t="s">
        <v>2944</v>
      </c>
      <c r="J1221" s="173" t="s">
        <v>11766</v>
      </c>
      <c r="K1221" s="174">
        <v>40</v>
      </c>
      <c r="L1221" s="174">
        <v>29</v>
      </c>
      <c r="M1221" s="174">
        <v>41</v>
      </c>
      <c r="N1221" s="174">
        <v>54</v>
      </c>
      <c r="O1221" s="174">
        <v>54</v>
      </c>
      <c r="P1221" s="173" t="s">
        <v>1576</v>
      </c>
      <c r="Q1221" s="174">
        <v>57</v>
      </c>
      <c r="R1221" s="173" t="s">
        <v>1576</v>
      </c>
      <c r="S1221" s="173" t="s">
        <v>1586</v>
      </c>
      <c r="T1221" s="173">
        <v>35597</v>
      </c>
      <c r="U1221" s="170">
        <f t="shared" ref="U1221:U1284" si="101">T1221*Q1221</f>
        <v>2029029</v>
      </c>
    </row>
    <row r="1222" spans="1:21" ht="14.25" customHeight="1" x14ac:dyDescent="0.15">
      <c r="A1222" s="173" t="s">
        <v>223</v>
      </c>
      <c r="B1222" s="173" t="s">
        <v>2945</v>
      </c>
      <c r="C1222" s="173" t="str">
        <f t="shared" si="97"/>
        <v>Taxilane</v>
      </c>
      <c r="D1222" s="173" t="str">
        <f t="shared" si="98"/>
        <v>N/A or No Data</v>
      </c>
      <c r="E1222" s="173" t="str">
        <f t="shared" si="99"/>
        <v>N/A or No Data</v>
      </c>
      <c r="F1222" s="173">
        <v>0</v>
      </c>
      <c r="G1222" s="173" t="s">
        <v>1555</v>
      </c>
      <c r="H1222" s="173" t="str">
        <f t="shared" si="100"/>
        <v>SGS-TLGULFSTRM-001</v>
      </c>
      <c r="I1222" s="173" t="s">
        <v>2946</v>
      </c>
      <c r="J1222" s="173" t="s">
        <v>11766</v>
      </c>
      <c r="K1222" s="174">
        <v>31</v>
      </c>
      <c r="L1222" s="174">
        <v>22</v>
      </c>
      <c r="M1222" s="174">
        <v>33</v>
      </c>
      <c r="N1222" s="174">
        <v>44</v>
      </c>
      <c r="O1222" s="174">
        <v>44</v>
      </c>
      <c r="P1222" s="173" t="s">
        <v>1631</v>
      </c>
      <c r="Q1222" s="174">
        <v>69</v>
      </c>
      <c r="R1222" s="173" t="s">
        <v>1631</v>
      </c>
      <c r="S1222" s="173" t="s">
        <v>1586</v>
      </c>
      <c r="T1222" s="173">
        <v>8813</v>
      </c>
      <c r="U1222" s="170">
        <f t="shared" si="101"/>
        <v>608097</v>
      </c>
    </row>
    <row r="1223" spans="1:21" ht="14.25" customHeight="1" x14ac:dyDescent="0.15">
      <c r="A1223" s="173" t="s">
        <v>73</v>
      </c>
      <c r="B1223" s="173" t="s">
        <v>2206</v>
      </c>
      <c r="C1223" s="173" t="str">
        <f t="shared" si="97"/>
        <v>Connecting Taxiway</v>
      </c>
      <c r="D1223" s="173" t="str">
        <f t="shared" si="98"/>
        <v>N/A or No Data</v>
      </c>
      <c r="E1223" s="173" t="str">
        <f t="shared" si="99"/>
        <v>N/A or No Data</v>
      </c>
      <c r="F1223" s="173">
        <v>0</v>
      </c>
      <c r="G1223" s="173" t="s">
        <v>1555</v>
      </c>
      <c r="H1223" s="173" t="str">
        <f t="shared" si="100"/>
        <v>FFM-CTB1-001</v>
      </c>
      <c r="I1223" s="173" t="s">
        <v>2947</v>
      </c>
      <c r="J1223" s="173" t="s">
        <v>11766</v>
      </c>
      <c r="K1223" s="174">
        <v>28</v>
      </c>
      <c r="L1223" s="174">
        <v>20</v>
      </c>
      <c r="M1223" s="174">
        <v>30</v>
      </c>
      <c r="N1223" s="174">
        <v>41</v>
      </c>
      <c r="O1223" s="174">
        <v>41</v>
      </c>
      <c r="P1223" s="173" t="s">
        <v>1662</v>
      </c>
      <c r="Q1223" s="174">
        <v>72</v>
      </c>
      <c r="R1223" s="173" t="s">
        <v>1662</v>
      </c>
      <c r="S1223" s="173" t="s">
        <v>1558</v>
      </c>
      <c r="T1223" s="173">
        <v>18131</v>
      </c>
      <c r="U1223" s="170">
        <f t="shared" si="101"/>
        <v>1305432</v>
      </c>
    </row>
    <row r="1224" spans="1:21" ht="14.25" customHeight="1" x14ac:dyDescent="0.15">
      <c r="A1224" s="173" t="s">
        <v>239</v>
      </c>
      <c r="B1224" s="173" t="s">
        <v>2198</v>
      </c>
      <c r="C1224" s="173" t="str">
        <f t="shared" si="97"/>
        <v>Taxilane</v>
      </c>
      <c r="D1224" s="173" t="str">
        <f t="shared" si="98"/>
        <v>N/A or No Data</v>
      </c>
      <c r="E1224" s="173" t="str">
        <f t="shared" si="99"/>
        <v>N/A or No Data</v>
      </c>
      <c r="F1224" s="173">
        <v>0</v>
      </c>
      <c r="G1224" s="173" t="s">
        <v>1555</v>
      </c>
      <c r="H1224" s="173" t="str">
        <f t="shared" si="100"/>
        <v>TWM-TLB-001</v>
      </c>
      <c r="I1224" s="173" t="s">
        <v>2948</v>
      </c>
      <c r="J1224" s="173" t="s">
        <v>11766</v>
      </c>
      <c r="K1224" s="174">
        <v>57</v>
      </c>
      <c r="L1224" s="174">
        <v>43</v>
      </c>
      <c r="M1224" s="174">
        <v>57</v>
      </c>
      <c r="N1224" s="174">
        <v>71</v>
      </c>
      <c r="O1224" s="174">
        <v>71</v>
      </c>
      <c r="P1224" s="173" t="s">
        <v>1599</v>
      </c>
      <c r="Q1224" s="174">
        <v>33</v>
      </c>
      <c r="R1224" s="173" t="s">
        <v>1599</v>
      </c>
      <c r="S1224" s="173" t="s">
        <v>1566</v>
      </c>
      <c r="T1224" s="173">
        <v>51618</v>
      </c>
      <c r="U1224" s="170">
        <f t="shared" si="101"/>
        <v>1703394</v>
      </c>
    </row>
    <row r="1225" spans="1:21" ht="14.25" customHeight="1" x14ac:dyDescent="0.15">
      <c r="A1225" s="173" t="s">
        <v>131</v>
      </c>
      <c r="B1225" s="173" t="s">
        <v>1563</v>
      </c>
      <c r="C1225" s="173" t="str">
        <f t="shared" si="97"/>
        <v>Taxilane</v>
      </c>
      <c r="D1225" s="173" t="str">
        <f t="shared" si="98"/>
        <v>N/A or No Data</v>
      </c>
      <c r="E1225" s="173" t="str">
        <f t="shared" si="99"/>
        <v>N/A or No Data</v>
      </c>
      <c r="F1225" s="173">
        <v>0</v>
      </c>
      <c r="G1225" s="173" t="s">
        <v>1555</v>
      </c>
      <c r="H1225" s="173" t="str">
        <f t="shared" si="100"/>
        <v>3N8-TLA-001</v>
      </c>
      <c r="I1225" s="173" t="s">
        <v>2949</v>
      </c>
      <c r="J1225" s="173" t="s">
        <v>11766</v>
      </c>
      <c r="K1225" s="174">
        <v>18</v>
      </c>
      <c r="L1225" s="174">
        <v>12</v>
      </c>
      <c r="M1225" s="174">
        <v>21</v>
      </c>
      <c r="N1225" s="174">
        <v>29</v>
      </c>
      <c r="O1225" s="174">
        <v>29</v>
      </c>
      <c r="P1225" s="173" t="s">
        <v>1579</v>
      </c>
      <c r="Q1225" s="174">
        <v>82</v>
      </c>
      <c r="R1225" s="173" t="s">
        <v>1579</v>
      </c>
      <c r="S1225" s="173" t="s">
        <v>1558</v>
      </c>
      <c r="T1225" s="173">
        <v>22610</v>
      </c>
      <c r="U1225" s="170">
        <f t="shared" si="101"/>
        <v>1854020</v>
      </c>
    </row>
    <row r="1226" spans="1:21" ht="14.25" customHeight="1" x14ac:dyDescent="0.15">
      <c r="A1226" s="173" t="s">
        <v>209</v>
      </c>
      <c r="B1226" s="173" t="s">
        <v>1611</v>
      </c>
      <c r="C1226" s="173" t="str">
        <f t="shared" si="97"/>
        <v>Runway</v>
      </c>
      <c r="D1226" s="173" t="str">
        <f t="shared" si="98"/>
        <v>1331</v>
      </c>
      <c r="E1226" s="173" t="str">
        <f t="shared" si="99"/>
        <v>13/31</v>
      </c>
      <c r="F1226" s="173">
        <v>1</v>
      </c>
      <c r="G1226" s="173" t="s">
        <v>1555</v>
      </c>
      <c r="H1226" s="173" t="str">
        <f t="shared" si="100"/>
        <v>STC-RY1331-001</v>
      </c>
      <c r="I1226" s="173" t="s">
        <v>1764</v>
      </c>
      <c r="J1226" s="173" t="s">
        <v>11766</v>
      </c>
      <c r="K1226" s="174">
        <v>13</v>
      </c>
      <c r="L1226" s="174">
        <v>0</v>
      </c>
      <c r="M1226" s="174">
        <v>5</v>
      </c>
      <c r="N1226" s="174">
        <v>10</v>
      </c>
      <c r="O1226" s="174">
        <v>10</v>
      </c>
      <c r="P1226" s="173" t="s">
        <v>1570</v>
      </c>
      <c r="Q1226" s="174">
        <v>96</v>
      </c>
      <c r="R1226" s="173" t="s">
        <v>1570</v>
      </c>
      <c r="S1226" s="173" t="s">
        <v>1558</v>
      </c>
      <c r="T1226" s="173">
        <v>313761</v>
      </c>
      <c r="U1226" s="170">
        <f t="shared" si="101"/>
        <v>30121056</v>
      </c>
    </row>
    <row r="1227" spans="1:21" ht="14.25" customHeight="1" x14ac:dyDescent="0.15">
      <c r="A1227" s="173" t="s">
        <v>71</v>
      </c>
      <c r="B1227" s="173" t="s">
        <v>2679</v>
      </c>
      <c r="C1227" s="173" t="str">
        <f t="shared" si="97"/>
        <v>Taxilane</v>
      </c>
      <c r="D1227" s="173" t="str">
        <f t="shared" si="98"/>
        <v>N/A or No Data</v>
      </c>
      <c r="E1227" s="173" t="str">
        <f t="shared" si="99"/>
        <v>N/A or No Data</v>
      </c>
      <c r="F1227" s="173">
        <v>0</v>
      </c>
      <c r="G1227" s="173" t="s">
        <v>1555</v>
      </c>
      <c r="H1227" s="173" t="str">
        <f t="shared" si="100"/>
        <v>FBL-TLG-001</v>
      </c>
      <c r="I1227" s="173" t="s">
        <v>2951</v>
      </c>
      <c r="J1227" s="173" t="s">
        <v>11766</v>
      </c>
      <c r="K1227" s="174">
        <v>35</v>
      </c>
      <c r="L1227" s="174">
        <v>25</v>
      </c>
      <c r="M1227" s="174">
        <v>37</v>
      </c>
      <c r="N1227" s="174">
        <v>49</v>
      </c>
      <c r="O1227" s="174">
        <v>49</v>
      </c>
      <c r="P1227" s="173" t="s">
        <v>1676</v>
      </c>
      <c r="Q1227" s="174">
        <v>56</v>
      </c>
      <c r="R1227" s="173" t="s">
        <v>1676</v>
      </c>
      <c r="S1227" s="173" t="s">
        <v>1586</v>
      </c>
      <c r="T1227" s="173">
        <v>30304</v>
      </c>
      <c r="U1227" s="170">
        <f t="shared" si="101"/>
        <v>1697024</v>
      </c>
    </row>
    <row r="1228" spans="1:21" ht="14.25" customHeight="1" x14ac:dyDescent="0.15">
      <c r="A1228" s="173" t="s">
        <v>209</v>
      </c>
      <c r="B1228" s="173" t="s">
        <v>1611</v>
      </c>
      <c r="C1228" s="173" t="str">
        <f t="shared" si="97"/>
        <v>Runway</v>
      </c>
      <c r="D1228" s="173" t="str">
        <f t="shared" si="98"/>
        <v>1331</v>
      </c>
      <c r="E1228" s="173" t="str">
        <f t="shared" si="99"/>
        <v>13/31</v>
      </c>
      <c r="F1228" s="173">
        <v>1</v>
      </c>
      <c r="G1228" s="173" t="s">
        <v>1686</v>
      </c>
      <c r="H1228" s="173" t="str">
        <f t="shared" si="100"/>
        <v>STC-RY1331-006</v>
      </c>
      <c r="I1228" s="173" t="s">
        <v>2655</v>
      </c>
      <c r="J1228" s="173" t="s">
        <v>11766</v>
      </c>
      <c r="K1228" s="174">
        <v>0</v>
      </c>
      <c r="L1228" s="174">
        <v>0</v>
      </c>
      <c r="M1228" s="174">
        <v>0</v>
      </c>
      <c r="N1228" s="174">
        <v>0</v>
      </c>
      <c r="O1228" s="174">
        <v>0</v>
      </c>
      <c r="P1228" s="173" t="s">
        <v>1570</v>
      </c>
      <c r="Q1228" s="174">
        <v>100</v>
      </c>
      <c r="R1228" s="173" t="s">
        <v>1570</v>
      </c>
      <c r="S1228" s="173" t="s">
        <v>1558</v>
      </c>
      <c r="T1228" s="173">
        <v>22514</v>
      </c>
      <c r="U1228" s="170">
        <f t="shared" si="101"/>
        <v>2251400</v>
      </c>
    </row>
    <row r="1229" spans="1:21" ht="14.25" customHeight="1" x14ac:dyDescent="0.15">
      <c r="A1229" s="173" t="s">
        <v>85</v>
      </c>
      <c r="B1229" s="173" t="s">
        <v>1563</v>
      </c>
      <c r="C1229" s="173" t="str">
        <f t="shared" si="97"/>
        <v>Taxilane</v>
      </c>
      <c r="D1229" s="173" t="str">
        <f t="shared" si="98"/>
        <v>N/A or No Data</v>
      </c>
      <c r="E1229" s="173" t="str">
        <f t="shared" si="99"/>
        <v>N/A or No Data</v>
      </c>
      <c r="F1229" s="173">
        <v>0</v>
      </c>
      <c r="G1229" s="173" t="s">
        <v>1581</v>
      </c>
      <c r="H1229" s="173" t="str">
        <f t="shared" si="100"/>
        <v>CKC-TLA-003</v>
      </c>
      <c r="I1229" s="173" t="s">
        <v>2953</v>
      </c>
      <c r="J1229" s="173" t="s">
        <v>11766</v>
      </c>
      <c r="K1229" s="174">
        <v>34</v>
      </c>
      <c r="L1229" s="174">
        <v>24</v>
      </c>
      <c r="M1229" s="174">
        <v>36</v>
      </c>
      <c r="N1229" s="174">
        <v>48</v>
      </c>
      <c r="O1229" s="174">
        <v>48</v>
      </c>
      <c r="P1229" s="173" t="s">
        <v>1607</v>
      </c>
      <c r="Q1229" s="174">
        <v>66</v>
      </c>
      <c r="R1229" s="173" t="s">
        <v>1607</v>
      </c>
      <c r="S1229" s="173" t="s">
        <v>1586</v>
      </c>
      <c r="T1229" s="173">
        <v>13998</v>
      </c>
      <c r="U1229" s="170">
        <f t="shared" si="101"/>
        <v>923868</v>
      </c>
    </row>
    <row r="1230" spans="1:21" ht="14.25" customHeight="1" x14ac:dyDescent="0.15">
      <c r="A1230" s="173" t="s">
        <v>257</v>
      </c>
      <c r="B1230" s="173" t="s">
        <v>1563</v>
      </c>
      <c r="C1230" s="173" t="str">
        <f t="shared" si="97"/>
        <v>Taxilane</v>
      </c>
      <c r="D1230" s="173" t="str">
        <f t="shared" si="98"/>
        <v>N/A or No Data</v>
      </c>
      <c r="E1230" s="173" t="str">
        <f t="shared" si="99"/>
        <v>N/A or No Data</v>
      </c>
      <c r="F1230" s="173">
        <v>0</v>
      </c>
      <c r="G1230" s="173" t="s">
        <v>1568</v>
      </c>
      <c r="H1230" s="173" t="str">
        <f t="shared" si="100"/>
        <v>ETH-TLA-002</v>
      </c>
      <c r="I1230" s="173" t="s">
        <v>2954</v>
      </c>
      <c r="J1230" s="173" t="s">
        <v>11766</v>
      </c>
      <c r="K1230" s="174">
        <v>34</v>
      </c>
      <c r="L1230" s="174">
        <v>24</v>
      </c>
      <c r="M1230" s="174">
        <v>36</v>
      </c>
      <c r="N1230" s="174">
        <v>48</v>
      </c>
      <c r="O1230" s="174">
        <v>48</v>
      </c>
      <c r="P1230" s="173" t="s">
        <v>1640</v>
      </c>
      <c r="Q1230" s="174">
        <v>66</v>
      </c>
      <c r="R1230" s="173" t="s">
        <v>1640</v>
      </c>
      <c r="S1230" s="173" t="s">
        <v>1586</v>
      </c>
      <c r="T1230" s="173">
        <v>8175</v>
      </c>
      <c r="U1230" s="170">
        <f t="shared" si="101"/>
        <v>539550</v>
      </c>
    </row>
    <row r="1231" spans="1:21" ht="14.25" customHeight="1" x14ac:dyDescent="0.15">
      <c r="A1231" s="173" t="s">
        <v>183</v>
      </c>
      <c r="B1231" s="173" t="s">
        <v>1580</v>
      </c>
      <c r="C1231" s="173" t="str">
        <f t="shared" si="97"/>
        <v>Parallel Taxiway</v>
      </c>
      <c r="D1231" s="173" t="str">
        <f t="shared" si="98"/>
        <v>N/A or No Data</v>
      </c>
      <c r="E1231" s="173" t="str">
        <f t="shared" si="99"/>
        <v>N/A or No Data</v>
      </c>
      <c r="F1231" s="173">
        <v>0</v>
      </c>
      <c r="G1231" s="173" t="s">
        <v>1555</v>
      </c>
      <c r="H1231" s="173" t="str">
        <f t="shared" si="100"/>
        <v>PWC-PTA-001</v>
      </c>
      <c r="I1231" s="173" t="s">
        <v>2955</v>
      </c>
      <c r="J1231" s="173" t="s">
        <v>11766</v>
      </c>
      <c r="K1231" s="174">
        <v>19</v>
      </c>
      <c r="L1231" s="174">
        <v>13</v>
      </c>
      <c r="M1231" s="174">
        <v>22</v>
      </c>
      <c r="N1231" s="174">
        <v>31</v>
      </c>
      <c r="O1231" s="174">
        <v>31</v>
      </c>
      <c r="P1231" s="173" t="s">
        <v>1579</v>
      </c>
      <c r="Q1231" s="174">
        <v>81</v>
      </c>
      <c r="R1231" s="173" t="s">
        <v>1579</v>
      </c>
      <c r="S1231" s="173" t="s">
        <v>1558</v>
      </c>
      <c r="T1231" s="173">
        <v>8054</v>
      </c>
      <c r="U1231" s="170">
        <f t="shared" si="101"/>
        <v>652374</v>
      </c>
    </row>
    <row r="1232" spans="1:21" ht="14.25" customHeight="1" x14ac:dyDescent="0.15">
      <c r="A1232" s="173" t="s">
        <v>89</v>
      </c>
      <c r="B1232" s="173" t="s">
        <v>1563</v>
      </c>
      <c r="C1232" s="173" t="str">
        <f t="shared" si="97"/>
        <v>Taxilane</v>
      </c>
      <c r="D1232" s="173" t="str">
        <f t="shared" si="98"/>
        <v>N/A or No Data</v>
      </c>
      <c r="E1232" s="173" t="str">
        <f t="shared" si="99"/>
        <v>N/A or No Data</v>
      </c>
      <c r="F1232" s="173">
        <v>0</v>
      </c>
      <c r="G1232" s="173" t="s">
        <v>1555</v>
      </c>
      <c r="H1232" s="173" t="str">
        <f t="shared" si="100"/>
        <v>GDB-TLA-001</v>
      </c>
      <c r="I1232" s="173" t="s">
        <v>2956</v>
      </c>
      <c r="J1232" s="173" t="s">
        <v>11766</v>
      </c>
      <c r="K1232" s="174">
        <v>21</v>
      </c>
      <c r="L1232" s="174">
        <v>14</v>
      </c>
      <c r="M1232" s="174">
        <v>24</v>
      </c>
      <c r="N1232" s="174">
        <v>33</v>
      </c>
      <c r="O1232" s="174">
        <v>33</v>
      </c>
      <c r="P1232" s="173" t="s">
        <v>1576</v>
      </c>
      <c r="Q1232" s="174">
        <v>79</v>
      </c>
      <c r="R1232" s="173" t="s">
        <v>1576</v>
      </c>
      <c r="S1232" s="173" t="s">
        <v>1558</v>
      </c>
      <c r="T1232" s="173">
        <v>28550</v>
      </c>
      <c r="U1232" s="170">
        <f t="shared" si="101"/>
        <v>2255450</v>
      </c>
    </row>
    <row r="1233" spans="1:21" ht="14.25" customHeight="1" x14ac:dyDescent="0.15">
      <c r="A1233" s="173" t="s">
        <v>137</v>
      </c>
      <c r="B1233" s="173" t="s">
        <v>1580</v>
      </c>
      <c r="C1233" s="173" t="str">
        <f t="shared" si="97"/>
        <v>Parallel Taxiway</v>
      </c>
      <c r="D1233" s="173" t="str">
        <f t="shared" si="98"/>
        <v>N/A or No Data</v>
      </c>
      <c r="E1233" s="173" t="str">
        <f t="shared" si="99"/>
        <v>N/A or No Data</v>
      </c>
      <c r="F1233" s="173">
        <v>0</v>
      </c>
      <c r="G1233" s="173" t="s">
        <v>1555</v>
      </c>
      <c r="H1233" s="173" t="str">
        <f t="shared" si="100"/>
        <v>MML-PTA-001</v>
      </c>
      <c r="I1233" s="173" t="s">
        <v>2957</v>
      </c>
      <c r="J1233" s="173" t="s">
        <v>11766</v>
      </c>
      <c r="K1233" s="174">
        <v>6</v>
      </c>
      <c r="L1233" s="174">
        <v>4</v>
      </c>
      <c r="M1233" s="174">
        <v>11</v>
      </c>
      <c r="N1233" s="174">
        <v>15</v>
      </c>
      <c r="O1233" s="174">
        <v>15</v>
      </c>
      <c r="P1233" s="173" t="s">
        <v>1576</v>
      </c>
      <c r="Q1233" s="174">
        <v>94</v>
      </c>
      <c r="R1233" s="173" t="s">
        <v>1576</v>
      </c>
      <c r="S1233" s="173" t="s">
        <v>1558</v>
      </c>
      <c r="T1233" s="173">
        <v>106400</v>
      </c>
      <c r="U1233" s="170">
        <f t="shared" si="101"/>
        <v>10001600</v>
      </c>
    </row>
    <row r="1234" spans="1:21" ht="14.25" customHeight="1" x14ac:dyDescent="0.15">
      <c r="A1234" s="173" t="s">
        <v>51</v>
      </c>
      <c r="B1234" s="173" t="s">
        <v>1580</v>
      </c>
      <c r="C1234" s="173" t="str">
        <f t="shared" si="97"/>
        <v>Parallel Taxiway</v>
      </c>
      <c r="D1234" s="173" t="str">
        <f t="shared" si="98"/>
        <v>N/A or No Data</v>
      </c>
      <c r="E1234" s="173" t="str">
        <f t="shared" si="99"/>
        <v>N/A or No Data</v>
      </c>
      <c r="F1234" s="173">
        <v>0</v>
      </c>
      <c r="G1234" s="173" t="s">
        <v>1568</v>
      </c>
      <c r="H1234" s="173" t="str">
        <f t="shared" si="100"/>
        <v>CKN-PTA-002</v>
      </c>
      <c r="I1234" s="173" t="s">
        <v>2958</v>
      </c>
      <c r="J1234" s="173" t="s">
        <v>11766</v>
      </c>
      <c r="K1234" s="174">
        <v>11</v>
      </c>
      <c r="L1234" s="174">
        <v>8</v>
      </c>
      <c r="M1234" s="174">
        <v>15</v>
      </c>
      <c r="N1234" s="174">
        <v>21</v>
      </c>
      <c r="O1234" s="174">
        <v>21</v>
      </c>
      <c r="P1234" s="173" t="s">
        <v>1673</v>
      </c>
      <c r="Q1234" s="174">
        <v>89</v>
      </c>
      <c r="R1234" s="173" t="s">
        <v>1673</v>
      </c>
      <c r="S1234" s="173" t="s">
        <v>1558</v>
      </c>
      <c r="T1234" s="173">
        <v>125055</v>
      </c>
      <c r="U1234" s="170">
        <f t="shared" si="101"/>
        <v>11129895</v>
      </c>
    </row>
    <row r="1235" spans="1:21" ht="14.25" customHeight="1" x14ac:dyDescent="0.15">
      <c r="A1235" s="173" t="s">
        <v>33</v>
      </c>
      <c r="B1235" s="173" t="s">
        <v>2472</v>
      </c>
      <c r="C1235" s="173" t="str">
        <f t="shared" si="97"/>
        <v>Connecting Taxiway</v>
      </c>
      <c r="D1235" s="173" t="str">
        <f t="shared" si="98"/>
        <v>N/A or No Data</v>
      </c>
      <c r="E1235" s="173" t="str">
        <f t="shared" si="99"/>
        <v>N/A or No Data</v>
      </c>
      <c r="F1235" s="173">
        <v>0</v>
      </c>
      <c r="G1235" s="173" t="s">
        <v>1568</v>
      </c>
      <c r="H1235" s="173" t="str">
        <f t="shared" si="100"/>
        <v>BRD-CTC4-002</v>
      </c>
      <c r="I1235" s="173" t="s">
        <v>2959</v>
      </c>
      <c r="J1235" s="173" t="s">
        <v>11766</v>
      </c>
      <c r="K1235" s="174">
        <v>15</v>
      </c>
      <c r="L1235" s="174">
        <v>10</v>
      </c>
      <c r="M1235" s="174">
        <v>18</v>
      </c>
      <c r="N1235" s="174">
        <v>26</v>
      </c>
      <c r="O1235" s="174">
        <v>26</v>
      </c>
      <c r="P1235" s="173" t="s">
        <v>1711</v>
      </c>
      <c r="Q1235" s="174">
        <v>85</v>
      </c>
      <c r="R1235" s="173" t="s">
        <v>1711</v>
      </c>
      <c r="S1235" s="173" t="s">
        <v>1558</v>
      </c>
      <c r="T1235" s="173">
        <v>8561</v>
      </c>
      <c r="U1235" s="170">
        <f t="shared" si="101"/>
        <v>727685</v>
      </c>
    </row>
    <row r="1236" spans="1:21" ht="14.25" customHeight="1" x14ac:dyDescent="0.15">
      <c r="A1236" s="173" t="s">
        <v>173</v>
      </c>
      <c r="B1236" s="173" t="s">
        <v>2960</v>
      </c>
      <c r="C1236" s="173" t="str">
        <f t="shared" si="97"/>
        <v>Connecting Taxiway</v>
      </c>
      <c r="D1236" s="173" t="str">
        <f t="shared" si="98"/>
        <v>N/A or No Data</v>
      </c>
      <c r="E1236" s="173" t="str">
        <f t="shared" si="99"/>
        <v>N/A or No Data</v>
      </c>
      <c r="F1236" s="173">
        <v>0</v>
      </c>
      <c r="G1236" s="173" t="s">
        <v>1555</v>
      </c>
      <c r="H1236" s="173" t="str">
        <f t="shared" si="100"/>
        <v>OWA-CTRamp-001</v>
      </c>
      <c r="I1236" s="173" t="s">
        <v>2961</v>
      </c>
      <c r="J1236" s="173" t="s">
        <v>11766</v>
      </c>
      <c r="K1236" s="174">
        <v>38</v>
      </c>
      <c r="L1236" s="174">
        <v>27</v>
      </c>
      <c r="M1236" s="174">
        <v>39</v>
      </c>
      <c r="N1236" s="174">
        <v>52</v>
      </c>
      <c r="O1236" s="174">
        <v>52</v>
      </c>
      <c r="P1236" s="173" t="s">
        <v>1576</v>
      </c>
      <c r="Q1236" s="174">
        <v>62</v>
      </c>
      <c r="R1236" s="173" t="s">
        <v>1576</v>
      </c>
      <c r="S1236" s="173" t="s">
        <v>1586</v>
      </c>
      <c r="T1236" s="173">
        <v>10186</v>
      </c>
      <c r="U1236" s="170">
        <f t="shared" si="101"/>
        <v>631532</v>
      </c>
    </row>
    <row r="1237" spans="1:21" ht="14.25" customHeight="1" x14ac:dyDescent="0.15">
      <c r="A1237" s="173" t="s">
        <v>235</v>
      </c>
      <c r="B1237" s="173" t="s">
        <v>1563</v>
      </c>
      <c r="C1237" s="173" t="str">
        <f t="shared" si="97"/>
        <v>Taxilane</v>
      </c>
      <c r="D1237" s="173" t="str">
        <f t="shared" si="98"/>
        <v>N/A or No Data</v>
      </c>
      <c r="E1237" s="173" t="str">
        <f t="shared" si="99"/>
        <v>N/A or No Data</v>
      </c>
      <c r="F1237" s="173">
        <v>0</v>
      </c>
      <c r="G1237" s="173" t="s">
        <v>1568</v>
      </c>
      <c r="H1237" s="173" t="str">
        <f t="shared" si="100"/>
        <v>12D-TLA-002</v>
      </c>
      <c r="I1237" s="173" t="s">
        <v>2962</v>
      </c>
      <c r="J1237" s="173" t="s">
        <v>11766</v>
      </c>
      <c r="K1237" s="174">
        <v>32</v>
      </c>
      <c r="L1237" s="174">
        <v>23</v>
      </c>
      <c r="M1237" s="174">
        <v>34</v>
      </c>
      <c r="N1237" s="174">
        <v>46</v>
      </c>
      <c r="O1237" s="174">
        <v>46</v>
      </c>
      <c r="P1237" s="173" t="s">
        <v>1579</v>
      </c>
      <c r="Q1237" s="174">
        <v>66</v>
      </c>
      <c r="R1237" s="173" t="s">
        <v>1579</v>
      </c>
      <c r="S1237" s="173" t="s">
        <v>1586</v>
      </c>
      <c r="T1237" s="173">
        <v>16030</v>
      </c>
      <c r="U1237" s="170">
        <f t="shared" si="101"/>
        <v>1057980</v>
      </c>
    </row>
    <row r="1238" spans="1:21" ht="14.25" customHeight="1" x14ac:dyDescent="0.15">
      <c r="A1238" s="173" t="s">
        <v>153</v>
      </c>
      <c r="B1238" s="173" t="s">
        <v>1580</v>
      </c>
      <c r="C1238" s="173" t="str">
        <f t="shared" si="97"/>
        <v>Parallel Taxiway</v>
      </c>
      <c r="D1238" s="173" t="str">
        <f t="shared" si="98"/>
        <v>N/A or No Data</v>
      </c>
      <c r="E1238" s="173" t="str">
        <f t="shared" si="99"/>
        <v>N/A or No Data</v>
      </c>
      <c r="F1238" s="173">
        <v>0</v>
      </c>
      <c r="G1238" s="173" t="s">
        <v>1555</v>
      </c>
      <c r="H1238" s="173" t="str">
        <f t="shared" si="100"/>
        <v>MVE-PTA-001</v>
      </c>
      <c r="I1238" s="173" t="s">
        <v>2963</v>
      </c>
      <c r="J1238" s="173" t="s">
        <v>11766</v>
      </c>
      <c r="K1238" s="174">
        <v>19</v>
      </c>
      <c r="L1238" s="174">
        <v>13</v>
      </c>
      <c r="M1238" s="174">
        <v>22</v>
      </c>
      <c r="N1238" s="174">
        <v>31</v>
      </c>
      <c r="O1238" s="174">
        <v>31</v>
      </c>
      <c r="P1238" s="173" t="s">
        <v>1683</v>
      </c>
      <c r="Q1238" s="174">
        <v>81</v>
      </c>
      <c r="R1238" s="173" t="s">
        <v>1683</v>
      </c>
      <c r="S1238" s="173" t="s">
        <v>1558</v>
      </c>
      <c r="T1238" s="173">
        <v>118312</v>
      </c>
      <c r="U1238" s="170">
        <f t="shared" si="101"/>
        <v>9583272</v>
      </c>
    </row>
    <row r="1239" spans="1:21" ht="14.25" customHeight="1" x14ac:dyDescent="0.15">
      <c r="A1239" s="173" t="s">
        <v>109</v>
      </c>
      <c r="B1239" s="173" t="s">
        <v>1563</v>
      </c>
      <c r="C1239" s="173" t="str">
        <f t="shared" si="97"/>
        <v>Taxilane</v>
      </c>
      <c r="D1239" s="173" t="str">
        <f t="shared" si="98"/>
        <v>N/A or No Data</v>
      </c>
      <c r="E1239" s="173" t="str">
        <f t="shared" si="99"/>
        <v>N/A or No Data</v>
      </c>
      <c r="F1239" s="173">
        <v>0</v>
      </c>
      <c r="G1239" s="173" t="s">
        <v>1555</v>
      </c>
      <c r="H1239" s="173" t="str">
        <f t="shared" si="100"/>
        <v>INL-TLA-001</v>
      </c>
      <c r="I1239" s="173" t="s">
        <v>2964</v>
      </c>
      <c r="J1239" s="173" t="s">
        <v>11766</v>
      </c>
      <c r="K1239" s="174">
        <v>54</v>
      </c>
      <c r="L1239" s="174">
        <v>41</v>
      </c>
      <c r="M1239" s="174">
        <v>54</v>
      </c>
      <c r="N1239" s="174">
        <v>69</v>
      </c>
      <c r="O1239" s="174">
        <v>69</v>
      </c>
      <c r="P1239" s="173" t="s">
        <v>1579</v>
      </c>
      <c r="Q1239" s="174">
        <v>16</v>
      </c>
      <c r="R1239" s="173" t="s">
        <v>1579</v>
      </c>
      <c r="S1239" s="173" t="s">
        <v>1566</v>
      </c>
      <c r="T1239" s="173">
        <v>16246</v>
      </c>
      <c r="U1239" s="170">
        <f t="shared" si="101"/>
        <v>259936</v>
      </c>
    </row>
    <row r="1240" spans="1:21" ht="14.25" customHeight="1" x14ac:dyDescent="0.15">
      <c r="A1240" s="173" t="s">
        <v>197</v>
      </c>
      <c r="B1240" s="173" t="s">
        <v>1583</v>
      </c>
      <c r="C1240" s="173" t="str">
        <f t="shared" si="97"/>
        <v>Apron</v>
      </c>
      <c r="D1240" s="173" t="str">
        <f t="shared" si="98"/>
        <v>N/A or No Data</v>
      </c>
      <c r="E1240" s="173" t="str">
        <f t="shared" si="99"/>
        <v>N/A or No Data</v>
      </c>
      <c r="F1240" s="173">
        <v>0</v>
      </c>
      <c r="G1240" s="173" t="s">
        <v>1686</v>
      </c>
      <c r="H1240" s="173" t="str">
        <f t="shared" si="100"/>
        <v>RWF-APA-006</v>
      </c>
      <c r="I1240" s="173" t="s">
        <v>2965</v>
      </c>
      <c r="J1240" s="173" t="s">
        <v>11766</v>
      </c>
      <c r="K1240" s="174">
        <v>78</v>
      </c>
      <c r="L1240" s="174">
        <v>63</v>
      </c>
      <c r="M1240" s="174">
        <v>75</v>
      </c>
      <c r="N1240" s="174">
        <v>88</v>
      </c>
      <c r="O1240" s="174">
        <v>88</v>
      </c>
      <c r="P1240" s="173" t="s">
        <v>1588</v>
      </c>
      <c r="Q1240" s="174">
        <v>22</v>
      </c>
      <c r="R1240" s="173" t="s">
        <v>1588</v>
      </c>
      <c r="S1240" s="173" t="s">
        <v>1566</v>
      </c>
      <c r="T1240" s="173">
        <v>13444</v>
      </c>
      <c r="U1240" s="170">
        <f t="shared" si="101"/>
        <v>295768</v>
      </c>
    </row>
    <row r="1241" spans="1:21" ht="14.25" customHeight="1" x14ac:dyDescent="0.15">
      <c r="A1241" s="173" t="s">
        <v>125</v>
      </c>
      <c r="B1241" s="173" t="s">
        <v>1627</v>
      </c>
      <c r="C1241" s="173" t="str">
        <f t="shared" si="97"/>
        <v>Connecting Taxiway</v>
      </c>
      <c r="D1241" s="173" t="str">
        <f t="shared" si="98"/>
        <v>N/A or No Data</v>
      </c>
      <c r="E1241" s="173" t="str">
        <f t="shared" si="99"/>
        <v>N/A or No Data</v>
      </c>
      <c r="F1241" s="173">
        <v>0</v>
      </c>
      <c r="G1241" s="173" t="s">
        <v>1568</v>
      </c>
      <c r="H1241" s="173" t="str">
        <f t="shared" si="100"/>
        <v>XVG-CTA-002</v>
      </c>
      <c r="I1241" s="173" t="s">
        <v>2966</v>
      </c>
      <c r="J1241" s="173" t="s">
        <v>11766</v>
      </c>
      <c r="K1241" s="174">
        <v>20</v>
      </c>
      <c r="L1241" s="174">
        <v>14</v>
      </c>
      <c r="M1241" s="174">
        <v>23</v>
      </c>
      <c r="N1241" s="174">
        <v>32</v>
      </c>
      <c r="O1241" s="174">
        <v>32</v>
      </c>
      <c r="P1241" s="173" t="s">
        <v>1579</v>
      </c>
      <c r="Q1241" s="174">
        <v>80</v>
      </c>
      <c r="R1241" s="173" t="s">
        <v>1579</v>
      </c>
      <c r="S1241" s="173" t="s">
        <v>1558</v>
      </c>
      <c r="T1241" s="173">
        <v>4944</v>
      </c>
      <c r="U1241" s="170">
        <f t="shared" si="101"/>
        <v>395520</v>
      </c>
    </row>
    <row r="1242" spans="1:21" ht="14.25" customHeight="1" x14ac:dyDescent="0.15">
      <c r="A1242" s="173" t="s">
        <v>195</v>
      </c>
      <c r="B1242" s="173" t="s">
        <v>1554</v>
      </c>
      <c r="C1242" s="173" t="str">
        <f t="shared" si="97"/>
        <v>Taxilane</v>
      </c>
      <c r="D1242" s="173" t="str">
        <f t="shared" si="98"/>
        <v>N/A or No Data</v>
      </c>
      <c r="E1242" s="173" t="str">
        <f t="shared" si="99"/>
        <v>N/A or No Data</v>
      </c>
      <c r="F1242" s="173">
        <v>0</v>
      </c>
      <c r="G1242" s="173" t="s">
        <v>1568</v>
      </c>
      <c r="H1242" s="173" t="str">
        <f t="shared" si="100"/>
        <v>RGK-TLF-002</v>
      </c>
      <c r="I1242" s="173" t="s">
        <v>2967</v>
      </c>
      <c r="J1242" s="173" t="s">
        <v>11766</v>
      </c>
      <c r="K1242" s="174">
        <v>4</v>
      </c>
      <c r="L1242" s="174">
        <v>3</v>
      </c>
      <c r="M1242" s="174">
        <v>9</v>
      </c>
      <c r="N1242" s="174">
        <v>13</v>
      </c>
      <c r="O1242" s="174">
        <v>13</v>
      </c>
      <c r="P1242" s="173" t="s">
        <v>1610</v>
      </c>
      <c r="Q1242" s="174">
        <v>96</v>
      </c>
      <c r="R1242" s="173" t="s">
        <v>1610</v>
      </c>
      <c r="S1242" s="173" t="s">
        <v>1558</v>
      </c>
      <c r="T1242" s="173">
        <v>3483</v>
      </c>
      <c r="U1242" s="170">
        <f t="shared" si="101"/>
        <v>334368</v>
      </c>
    </row>
    <row r="1243" spans="1:21" ht="14.25" customHeight="1" x14ac:dyDescent="0.15">
      <c r="A1243" s="173" t="s">
        <v>55</v>
      </c>
      <c r="B1243" s="173" t="s">
        <v>2198</v>
      </c>
      <c r="C1243" s="173" t="str">
        <f t="shared" si="97"/>
        <v>Taxilane</v>
      </c>
      <c r="D1243" s="173" t="str">
        <f t="shared" si="98"/>
        <v>N/A or No Data</v>
      </c>
      <c r="E1243" s="173" t="str">
        <f t="shared" si="99"/>
        <v>N/A or No Data</v>
      </c>
      <c r="F1243" s="173">
        <v>0</v>
      </c>
      <c r="G1243" s="173" t="s">
        <v>1555</v>
      </c>
      <c r="H1243" s="173" t="str">
        <f t="shared" si="100"/>
        <v>TOB-TLB-001</v>
      </c>
      <c r="I1243" s="173" t="s">
        <v>2968</v>
      </c>
      <c r="J1243" s="173" t="s">
        <v>11766</v>
      </c>
      <c r="K1243" s="174">
        <v>10</v>
      </c>
      <c r="L1243" s="174">
        <v>0</v>
      </c>
      <c r="M1243" s="174">
        <v>1</v>
      </c>
      <c r="N1243" s="174">
        <v>5</v>
      </c>
      <c r="O1243" s="174">
        <v>5</v>
      </c>
      <c r="P1243" s="173" t="s">
        <v>1676</v>
      </c>
      <c r="Q1243" s="174">
        <v>96</v>
      </c>
      <c r="R1243" s="173" t="s">
        <v>1676</v>
      </c>
      <c r="S1243" s="173" t="s">
        <v>1558</v>
      </c>
      <c r="T1243" s="173">
        <v>19972</v>
      </c>
      <c r="U1243" s="170">
        <f t="shared" si="101"/>
        <v>1917312</v>
      </c>
    </row>
    <row r="1244" spans="1:21" ht="14.25" customHeight="1" x14ac:dyDescent="0.15">
      <c r="A1244" s="173" t="s">
        <v>71</v>
      </c>
      <c r="B1244" s="173" t="s">
        <v>2230</v>
      </c>
      <c r="C1244" s="173" t="str">
        <f t="shared" si="97"/>
        <v>Taxilane</v>
      </c>
      <c r="D1244" s="173" t="str">
        <f t="shared" si="98"/>
        <v>N/A or No Data</v>
      </c>
      <c r="E1244" s="173" t="str">
        <f t="shared" si="99"/>
        <v>N/A or No Data</v>
      </c>
      <c r="F1244" s="173">
        <v>0</v>
      </c>
      <c r="G1244" s="173" t="s">
        <v>1555</v>
      </c>
      <c r="H1244" s="173" t="str">
        <f t="shared" si="100"/>
        <v>FBL-TLE-001</v>
      </c>
      <c r="I1244" s="173" t="s">
        <v>2969</v>
      </c>
      <c r="J1244" s="173" t="s">
        <v>11766</v>
      </c>
      <c r="K1244" s="174">
        <v>17</v>
      </c>
      <c r="L1244" s="174">
        <v>12</v>
      </c>
      <c r="M1244" s="174">
        <v>20</v>
      </c>
      <c r="N1244" s="174">
        <v>28</v>
      </c>
      <c r="O1244" s="174">
        <v>28</v>
      </c>
      <c r="P1244" s="173" t="s">
        <v>1676</v>
      </c>
      <c r="Q1244" s="174">
        <v>81</v>
      </c>
      <c r="R1244" s="173" t="s">
        <v>1676</v>
      </c>
      <c r="S1244" s="173" t="s">
        <v>1558</v>
      </c>
      <c r="T1244" s="173">
        <v>31832</v>
      </c>
      <c r="U1244" s="170">
        <f t="shared" si="101"/>
        <v>2578392</v>
      </c>
    </row>
    <row r="1245" spans="1:21" ht="14.25" customHeight="1" x14ac:dyDescent="0.15">
      <c r="A1245" s="173" t="s">
        <v>127</v>
      </c>
      <c r="B1245" s="173" t="s">
        <v>1563</v>
      </c>
      <c r="C1245" s="173" t="str">
        <f t="shared" si="97"/>
        <v>Taxilane</v>
      </c>
      <c r="D1245" s="173" t="str">
        <f t="shared" si="98"/>
        <v>N/A or No Data</v>
      </c>
      <c r="E1245" s="173" t="str">
        <f t="shared" si="99"/>
        <v>N/A or No Data</v>
      </c>
      <c r="F1245" s="173">
        <v>0</v>
      </c>
      <c r="G1245" s="173" t="s">
        <v>1581</v>
      </c>
      <c r="H1245" s="173" t="str">
        <f t="shared" si="100"/>
        <v>LYV-TLA-003</v>
      </c>
      <c r="I1245" s="173" t="s">
        <v>2970</v>
      </c>
      <c r="J1245" s="173" t="s">
        <v>11766</v>
      </c>
      <c r="K1245" s="174">
        <v>10</v>
      </c>
      <c r="L1245" s="174">
        <v>7</v>
      </c>
      <c r="M1245" s="174">
        <v>14</v>
      </c>
      <c r="N1245" s="174">
        <v>20</v>
      </c>
      <c r="O1245" s="174">
        <v>20</v>
      </c>
      <c r="P1245" s="173" t="s">
        <v>1854</v>
      </c>
      <c r="Q1245" s="174">
        <v>90</v>
      </c>
      <c r="R1245" s="173" t="s">
        <v>1854</v>
      </c>
      <c r="S1245" s="173" t="s">
        <v>1558</v>
      </c>
      <c r="T1245" s="173">
        <v>17387</v>
      </c>
      <c r="U1245" s="170">
        <f t="shared" si="101"/>
        <v>1564830</v>
      </c>
    </row>
    <row r="1246" spans="1:21" ht="14.25" customHeight="1" x14ac:dyDescent="0.15">
      <c r="A1246" s="173" t="s">
        <v>53</v>
      </c>
      <c r="B1246" s="173" t="s">
        <v>2522</v>
      </c>
      <c r="C1246" s="173" t="str">
        <f t="shared" si="97"/>
        <v>Taxilane</v>
      </c>
      <c r="D1246" s="173" t="str">
        <f t="shared" si="98"/>
        <v>N/A or No Data</v>
      </c>
      <c r="E1246" s="173" t="str">
        <f t="shared" si="99"/>
        <v>N/A or No Data</v>
      </c>
      <c r="F1246" s="173">
        <v>0</v>
      </c>
      <c r="G1246" s="173" t="s">
        <v>1555</v>
      </c>
      <c r="H1246" s="173" t="str">
        <f t="shared" si="100"/>
        <v>DTL-TLH-001</v>
      </c>
      <c r="I1246" s="173" t="s">
        <v>2971</v>
      </c>
      <c r="J1246" s="173" t="s">
        <v>11766</v>
      </c>
      <c r="K1246" s="174">
        <v>17</v>
      </c>
      <c r="L1246" s="174">
        <v>12</v>
      </c>
      <c r="M1246" s="174">
        <v>20</v>
      </c>
      <c r="N1246" s="174">
        <v>28</v>
      </c>
      <c r="O1246" s="174">
        <v>28</v>
      </c>
      <c r="P1246" s="173" t="s">
        <v>1654</v>
      </c>
      <c r="Q1246" s="174">
        <v>83</v>
      </c>
      <c r="R1246" s="173" t="s">
        <v>1654</v>
      </c>
      <c r="S1246" s="173" t="s">
        <v>1558</v>
      </c>
      <c r="T1246" s="173">
        <v>18605</v>
      </c>
      <c r="U1246" s="170">
        <f t="shared" si="101"/>
        <v>1544215</v>
      </c>
    </row>
    <row r="1247" spans="1:21" ht="14.25" customHeight="1" x14ac:dyDescent="0.15">
      <c r="A1247" s="173" t="s">
        <v>175</v>
      </c>
      <c r="B1247" s="173" t="s">
        <v>1580</v>
      </c>
      <c r="C1247" s="173" t="str">
        <f t="shared" si="97"/>
        <v>Parallel Taxiway</v>
      </c>
      <c r="D1247" s="173" t="str">
        <f t="shared" si="98"/>
        <v>N/A or No Data</v>
      </c>
      <c r="E1247" s="173" t="str">
        <f t="shared" si="99"/>
        <v>N/A or No Data</v>
      </c>
      <c r="F1247" s="173">
        <v>0</v>
      </c>
      <c r="G1247" s="173" t="s">
        <v>1568</v>
      </c>
      <c r="H1247" s="173" t="str">
        <f t="shared" si="100"/>
        <v>PKD-PTA-002</v>
      </c>
      <c r="I1247" s="173" t="s">
        <v>2972</v>
      </c>
      <c r="J1247" s="173" t="s">
        <v>11766</v>
      </c>
      <c r="K1247" s="174">
        <v>11</v>
      </c>
      <c r="L1247" s="174">
        <v>8</v>
      </c>
      <c r="M1247" s="174">
        <v>15</v>
      </c>
      <c r="N1247" s="174">
        <v>21</v>
      </c>
      <c r="O1247" s="174">
        <v>21</v>
      </c>
      <c r="P1247" s="173" t="s">
        <v>1579</v>
      </c>
      <c r="Q1247" s="174">
        <v>89</v>
      </c>
      <c r="R1247" s="173" t="s">
        <v>1579</v>
      </c>
      <c r="S1247" s="173" t="s">
        <v>1558</v>
      </c>
      <c r="T1247" s="173">
        <v>25438</v>
      </c>
      <c r="U1247" s="170">
        <f t="shared" si="101"/>
        <v>2263982</v>
      </c>
    </row>
    <row r="1248" spans="1:21" ht="14.25" customHeight="1" x14ac:dyDescent="0.15">
      <c r="A1248" s="173" t="s">
        <v>21</v>
      </c>
      <c r="B1248" s="173" t="s">
        <v>1795</v>
      </c>
      <c r="C1248" s="173" t="str">
        <f t="shared" si="97"/>
        <v>Connecting Taxiway</v>
      </c>
      <c r="D1248" s="173" t="str">
        <f t="shared" si="98"/>
        <v>N/A or No Data</v>
      </c>
      <c r="E1248" s="173" t="str">
        <f t="shared" si="99"/>
        <v>N/A or No Data</v>
      </c>
      <c r="F1248" s="173">
        <v>0</v>
      </c>
      <c r="G1248" s="173" t="s">
        <v>1555</v>
      </c>
      <c r="H1248" s="173" t="str">
        <f t="shared" si="100"/>
        <v>BJI-CTD-001</v>
      </c>
      <c r="I1248" s="173" t="s">
        <v>2973</v>
      </c>
      <c r="J1248" s="173" t="s">
        <v>11766</v>
      </c>
      <c r="K1248" s="174">
        <v>18</v>
      </c>
      <c r="L1248" s="174">
        <v>12</v>
      </c>
      <c r="M1248" s="174">
        <v>21</v>
      </c>
      <c r="N1248" s="174">
        <v>29</v>
      </c>
      <c r="O1248" s="174">
        <v>29</v>
      </c>
      <c r="P1248" s="173" t="s">
        <v>1585</v>
      </c>
      <c r="Q1248" s="174">
        <v>82</v>
      </c>
      <c r="R1248" s="173" t="s">
        <v>1585</v>
      </c>
      <c r="S1248" s="173" t="s">
        <v>1558</v>
      </c>
      <c r="T1248" s="173">
        <v>24917</v>
      </c>
      <c r="U1248" s="170">
        <f t="shared" si="101"/>
        <v>2043194</v>
      </c>
    </row>
    <row r="1249" spans="1:21" ht="14.25" customHeight="1" x14ac:dyDescent="0.15">
      <c r="A1249" s="173" t="s">
        <v>87</v>
      </c>
      <c r="B1249" s="173" t="s">
        <v>2679</v>
      </c>
      <c r="C1249" s="173" t="str">
        <f t="shared" si="97"/>
        <v>Taxilane</v>
      </c>
      <c r="D1249" s="173" t="str">
        <f t="shared" si="98"/>
        <v>N/A or No Data</v>
      </c>
      <c r="E1249" s="173" t="str">
        <f t="shared" si="99"/>
        <v>N/A or No Data</v>
      </c>
      <c r="F1249" s="173">
        <v>0</v>
      </c>
      <c r="G1249" s="173" t="s">
        <v>1555</v>
      </c>
      <c r="H1249" s="173" t="str">
        <f t="shared" si="100"/>
        <v>GPZ-TLG-001</v>
      </c>
      <c r="I1249" s="173" t="s">
        <v>2974</v>
      </c>
      <c r="J1249" s="173" t="s">
        <v>11766</v>
      </c>
      <c r="K1249" s="174">
        <v>26</v>
      </c>
      <c r="L1249" s="174">
        <v>18</v>
      </c>
      <c r="M1249" s="174">
        <v>28</v>
      </c>
      <c r="N1249" s="174">
        <v>39</v>
      </c>
      <c r="O1249" s="174">
        <v>39</v>
      </c>
      <c r="P1249" s="173" t="s">
        <v>1579</v>
      </c>
      <c r="Q1249" s="174">
        <v>73</v>
      </c>
      <c r="R1249" s="173" t="s">
        <v>1579</v>
      </c>
      <c r="S1249" s="173" t="s">
        <v>1558</v>
      </c>
      <c r="T1249" s="173">
        <v>95412</v>
      </c>
      <c r="U1249" s="170">
        <f t="shared" si="101"/>
        <v>6965076</v>
      </c>
    </row>
    <row r="1250" spans="1:21" ht="14.25" customHeight="1" x14ac:dyDescent="0.15">
      <c r="A1250" s="173" t="s">
        <v>41</v>
      </c>
      <c r="B1250" s="173" t="s">
        <v>1563</v>
      </c>
      <c r="C1250" s="173" t="str">
        <f t="shared" si="97"/>
        <v>Taxilane</v>
      </c>
      <c r="D1250" s="173" t="str">
        <f t="shared" si="98"/>
        <v>N/A or No Data</v>
      </c>
      <c r="E1250" s="173" t="str">
        <f t="shared" si="99"/>
        <v>N/A or No Data</v>
      </c>
      <c r="F1250" s="173">
        <v>0</v>
      </c>
      <c r="G1250" s="173" t="s">
        <v>1663</v>
      </c>
      <c r="H1250" s="173" t="str">
        <f t="shared" si="100"/>
        <v>CBG-TLA-004</v>
      </c>
      <c r="I1250" s="173" t="s">
        <v>2975</v>
      </c>
      <c r="J1250" s="173" t="s">
        <v>11766</v>
      </c>
      <c r="K1250" s="174">
        <v>11</v>
      </c>
      <c r="L1250" s="174">
        <v>8</v>
      </c>
      <c r="M1250" s="174">
        <v>15</v>
      </c>
      <c r="N1250" s="174">
        <v>21</v>
      </c>
      <c r="O1250" s="174">
        <v>21</v>
      </c>
      <c r="P1250" s="173" t="s">
        <v>1722</v>
      </c>
      <c r="Q1250" s="174">
        <v>89</v>
      </c>
      <c r="R1250" s="173" t="s">
        <v>1722</v>
      </c>
      <c r="S1250" s="173" t="s">
        <v>1558</v>
      </c>
      <c r="T1250" s="173">
        <v>7542</v>
      </c>
      <c r="U1250" s="170">
        <f t="shared" si="101"/>
        <v>671238</v>
      </c>
    </row>
    <row r="1251" spans="1:21" ht="14.25" customHeight="1" x14ac:dyDescent="0.15">
      <c r="A1251" s="173" t="s">
        <v>133</v>
      </c>
      <c r="B1251" s="173" t="s">
        <v>2258</v>
      </c>
      <c r="C1251" s="173" t="str">
        <f t="shared" si="97"/>
        <v>Taxilane</v>
      </c>
      <c r="D1251" s="173" t="str">
        <f t="shared" si="98"/>
        <v>N/A or No Data</v>
      </c>
      <c r="E1251" s="173" t="str">
        <f t="shared" si="99"/>
        <v>N/A or No Data</v>
      </c>
      <c r="F1251" s="173">
        <v>0</v>
      </c>
      <c r="G1251" s="173" t="s">
        <v>1555</v>
      </c>
      <c r="H1251" s="173" t="str">
        <f t="shared" si="100"/>
        <v>MKT-TLD-001</v>
      </c>
      <c r="I1251" s="173" t="s">
        <v>2976</v>
      </c>
      <c r="J1251" s="173" t="s">
        <v>11766</v>
      </c>
      <c r="K1251" s="174">
        <v>28</v>
      </c>
      <c r="L1251" s="174">
        <v>20</v>
      </c>
      <c r="M1251" s="174">
        <v>30</v>
      </c>
      <c r="N1251" s="174">
        <v>41</v>
      </c>
      <c r="O1251" s="174">
        <v>41</v>
      </c>
      <c r="P1251" s="173" t="s">
        <v>1604</v>
      </c>
      <c r="Q1251" s="174">
        <v>72</v>
      </c>
      <c r="R1251" s="173" t="s">
        <v>1604</v>
      </c>
      <c r="S1251" s="173" t="s">
        <v>1558</v>
      </c>
      <c r="T1251" s="173">
        <v>73506</v>
      </c>
      <c r="U1251" s="170">
        <f t="shared" si="101"/>
        <v>5292432</v>
      </c>
    </row>
    <row r="1252" spans="1:21" ht="14.25" customHeight="1" x14ac:dyDescent="0.15">
      <c r="A1252" s="173" t="s">
        <v>209</v>
      </c>
      <c r="B1252" s="173" t="s">
        <v>1611</v>
      </c>
      <c r="C1252" s="173" t="str">
        <f t="shared" si="97"/>
        <v>Runway</v>
      </c>
      <c r="D1252" s="173" t="str">
        <f t="shared" si="98"/>
        <v>1331</v>
      </c>
      <c r="E1252" s="173" t="str">
        <f t="shared" si="99"/>
        <v>13/31</v>
      </c>
      <c r="F1252" s="173">
        <v>1</v>
      </c>
      <c r="G1252" s="173" t="s">
        <v>1828</v>
      </c>
      <c r="H1252" s="173" t="str">
        <f t="shared" si="100"/>
        <v>STC-RY1331-005</v>
      </c>
      <c r="I1252" s="173" t="s">
        <v>2724</v>
      </c>
      <c r="J1252" s="173" t="s">
        <v>11766</v>
      </c>
      <c r="K1252" s="174">
        <v>0</v>
      </c>
      <c r="L1252" s="174">
        <v>0</v>
      </c>
      <c r="M1252" s="174">
        <v>0</v>
      </c>
      <c r="N1252" s="174">
        <v>0</v>
      </c>
      <c r="O1252" s="174">
        <v>0</v>
      </c>
      <c r="P1252" s="173" t="s">
        <v>1570</v>
      </c>
      <c r="Q1252" s="174">
        <v>100</v>
      </c>
      <c r="R1252" s="173" t="s">
        <v>1570</v>
      </c>
      <c r="S1252" s="173" t="s">
        <v>1558</v>
      </c>
      <c r="T1252" s="173">
        <v>30019</v>
      </c>
      <c r="U1252" s="170">
        <f t="shared" si="101"/>
        <v>3001900</v>
      </c>
    </row>
    <row r="1253" spans="1:21" ht="14.25" customHeight="1" x14ac:dyDescent="0.15">
      <c r="A1253" s="173" t="s">
        <v>209</v>
      </c>
      <c r="B1253" s="173" t="s">
        <v>1611</v>
      </c>
      <c r="C1253" s="173" t="str">
        <f t="shared" si="97"/>
        <v>Runway</v>
      </c>
      <c r="D1253" s="173" t="str">
        <f t="shared" si="98"/>
        <v>1331</v>
      </c>
      <c r="E1253" s="173" t="str">
        <f t="shared" si="99"/>
        <v>13/31</v>
      </c>
      <c r="F1253" s="173">
        <v>1</v>
      </c>
      <c r="G1253" s="173" t="s">
        <v>1663</v>
      </c>
      <c r="H1253" s="173" t="str">
        <f t="shared" si="100"/>
        <v>STC-RY1331-004</v>
      </c>
      <c r="I1253" s="173" t="s">
        <v>2775</v>
      </c>
      <c r="J1253" s="173" t="s">
        <v>11766</v>
      </c>
      <c r="K1253" s="174">
        <v>0</v>
      </c>
      <c r="L1253" s="174">
        <v>0</v>
      </c>
      <c r="M1253" s="174">
        <v>0</v>
      </c>
      <c r="N1253" s="174">
        <v>0</v>
      </c>
      <c r="O1253" s="174">
        <v>0</v>
      </c>
      <c r="P1253" s="173" t="s">
        <v>1570</v>
      </c>
      <c r="Q1253" s="174">
        <v>100</v>
      </c>
      <c r="R1253" s="173" t="s">
        <v>1570</v>
      </c>
      <c r="S1253" s="173" t="s">
        <v>1558</v>
      </c>
      <c r="T1253" s="173">
        <v>22514</v>
      </c>
      <c r="U1253" s="170">
        <f t="shared" si="101"/>
        <v>2251400</v>
      </c>
    </row>
    <row r="1254" spans="1:21" ht="14.25" customHeight="1" x14ac:dyDescent="0.15">
      <c r="A1254" s="173" t="s">
        <v>109</v>
      </c>
      <c r="B1254" s="173" t="s">
        <v>1577</v>
      </c>
      <c r="C1254" s="173" t="str">
        <f t="shared" si="97"/>
        <v>Connecting Taxiway</v>
      </c>
      <c r="D1254" s="173" t="str">
        <f t="shared" si="98"/>
        <v>N/A or No Data</v>
      </c>
      <c r="E1254" s="173" t="str">
        <f t="shared" si="99"/>
        <v>N/A or No Data</v>
      </c>
      <c r="F1254" s="173">
        <v>0</v>
      </c>
      <c r="G1254" s="173" t="s">
        <v>1555</v>
      </c>
      <c r="H1254" s="173" t="str">
        <f t="shared" si="100"/>
        <v>INL-CTC-001</v>
      </c>
      <c r="I1254" s="173" t="s">
        <v>2979</v>
      </c>
      <c r="J1254" s="173" t="s">
        <v>11766</v>
      </c>
      <c r="K1254" s="174">
        <v>52</v>
      </c>
      <c r="L1254" s="174">
        <v>39</v>
      </c>
      <c r="M1254" s="174">
        <v>52</v>
      </c>
      <c r="N1254" s="174">
        <v>67</v>
      </c>
      <c r="O1254" s="174">
        <v>67</v>
      </c>
      <c r="P1254" s="173" t="s">
        <v>1579</v>
      </c>
      <c r="Q1254" s="174">
        <v>36</v>
      </c>
      <c r="R1254" s="173" t="s">
        <v>1579</v>
      </c>
      <c r="S1254" s="173" t="s">
        <v>1566</v>
      </c>
      <c r="T1254" s="173">
        <v>6037</v>
      </c>
      <c r="U1254" s="170">
        <f t="shared" si="101"/>
        <v>217332</v>
      </c>
    </row>
    <row r="1255" spans="1:21" ht="14.25" customHeight="1" x14ac:dyDescent="0.15">
      <c r="A1255" s="173" t="s">
        <v>129</v>
      </c>
      <c r="B1255" s="173" t="s">
        <v>1563</v>
      </c>
      <c r="C1255" s="173" t="str">
        <f t="shared" si="97"/>
        <v>Taxilane</v>
      </c>
      <c r="D1255" s="173" t="str">
        <f t="shared" si="98"/>
        <v>N/A or No Data</v>
      </c>
      <c r="E1255" s="173" t="str">
        <f t="shared" si="99"/>
        <v>N/A or No Data</v>
      </c>
      <c r="F1255" s="173">
        <v>0</v>
      </c>
      <c r="G1255" s="173" t="s">
        <v>1568</v>
      </c>
      <c r="H1255" s="173" t="str">
        <f t="shared" si="100"/>
        <v>DXX-TLA-002</v>
      </c>
      <c r="I1255" s="173" t="s">
        <v>2980</v>
      </c>
      <c r="J1255" s="173" t="s">
        <v>11766</v>
      </c>
      <c r="K1255" s="174">
        <v>61</v>
      </c>
      <c r="L1255" s="174">
        <v>47</v>
      </c>
      <c r="M1255" s="174">
        <v>61</v>
      </c>
      <c r="N1255" s="174">
        <v>75</v>
      </c>
      <c r="O1255" s="174">
        <v>75</v>
      </c>
      <c r="P1255" s="173" t="s">
        <v>1576</v>
      </c>
      <c r="Q1255" s="174">
        <v>11</v>
      </c>
      <c r="R1255" s="173" t="s">
        <v>1576</v>
      </c>
      <c r="S1255" s="173" t="s">
        <v>1566</v>
      </c>
      <c r="T1255" s="173">
        <v>9609</v>
      </c>
      <c r="U1255" s="170">
        <f t="shared" si="101"/>
        <v>105699</v>
      </c>
    </row>
    <row r="1256" spans="1:21" ht="14.25" customHeight="1" x14ac:dyDescent="0.15">
      <c r="A1256" s="173" t="s">
        <v>157</v>
      </c>
      <c r="B1256" s="173" t="s">
        <v>1563</v>
      </c>
      <c r="C1256" s="173" t="str">
        <f t="shared" si="97"/>
        <v>Taxilane</v>
      </c>
      <c r="D1256" s="173" t="str">
        <f t="shared" si="98"/>
        <v>N/A or No Data</v>
      </c>
      <c r="E1256" s="173" t="str">
        <f t="shared" si="99"/>
        <v>N/A or No Data</v>
      </c>
      <c r="F1256" s="173">
        <v>0</v>
      </c>
      <c r="G1256" s="173" t="s">
        <v>1568</v>
      </c>
      <c r="H1256" s="173" t="str">
        <f t="shared" si="100"/>
        <v>MZH-TLA-002</v>
      </c>
      <c r="I1256" s="173" t="s">
        <v>2981</v>
      </c>
      <c r="J1256" s="173" t="s">
        <v>11766</v>
      </c>
      <c r="K1256" s="174">
        <v>33</v>
      </c>
      <c r="L1256" s="174">
        <v>23</v>
      </c>
      <c r="M1256" s="174">
        <v>35</v>
      </c>
      <c r="N1256" s="174">
        <v>47</v>
      </c>
      <c r="O1256" s="174">
        <v>47</v>
      </c>
      <c r="P1256" s="173" t="s">
        <v>1619</v>
      </c>
      <c r="Q1256" s="174">
        <v>67</v>
      </c>
      <c r="R1256" s="173" t="s">
        <v>1619</v>
      </c>
      <c r="S1256" s="173" t="s">
        <v>1586</v>
      </c>
      <c r="T1256" s="173">
        <v>20516</v>
      </c>
      <c r="U1256" s="170">
        <f t="shared" si="101"/>
        <v>1374572</v>
      </c>
    </row>
    <row r="1257" spans="1:21" ht="14.25" customHeight="1" x14ac:dyDescent="0.15">
      <c r="A1257" s="173" t="s">
        <v>173</v>
      </c>
      <c r="B1257" s="173" t="s">
        <v>1600</v>
      </c>
      <c r="C1257" s="173" t="str">
        <f t="shared" si="97"/>
        <v>Connecting Taxiway</v>
      </c>
      <c r="D1257" s="173" t="str">
        <f t="shared" si="98"/>
        <v>N/A or No Data</v>
      </c>
      <c r="E1257" s="173" t="str">
        <f t="shared" si="99"/>
        <v>N/A or No Data</v>
      </c>
      <c r="F1257" s="173">
        <v>0</v>
      </c>
      <c r="G1257" s="173" t="s">
        <v>1555</v>
      </c>
      <c r="H1257" s="173" t="str">
        <f t="shared" si="100"/>
        <v>OWA-CTB-001</v>
      </c>
      <c r="I1257" s="173" t="s">
        <v>2982</v>
      </c>
      <c r="J1257" s="173" t="s">
        <v>11766</v>
      </c>
      <c r="K1257" s="174">
        <v>16</v>
      </c>
      <c r="L1257" s="174">
        <v>11</v>
      </c>
      <c r="M1257" s="174">
        <v>19</v>
      </c>
      <c r="N1257" s="174">
        <v>27</v>
      </c>
      <c r="O1257" s="174">
        <v>27</v>
      </c>
      <c r="P1257" s="173" t="s">
        <v>1576</v>
      </c>
      <c r="Q1257" s="174">
        <v>84</v>
      </c>
      <c r="R1257" s="173" t="s">
        <v>1576</v>
      </c>
      <c r="S1257" s="173" t="s">
        <v>1558</v>
      </c>
      <c r="T1257" s="173">
        <v>22416</v>
      </c>
      <c r="U1257" s="170">
        <f t="shared" si="101"/>
        <v>1882944</v>
      </c>
    </row>
    <row r="1258" spans="1:21" ht="14.25" customHeight="1" x14ac:dyDescent="0.15">
      <c r="A1258" s="173" t="s">
        <v>13</v>
      </c>
      <c r="B1258" s="173" t="s">
        <v>2368</v>
      </c>
      <c r="C1258" s="173" t="str">
        <f t="shared" si="97"/>
        <v>Connecting Taxiway</v>
      </c>
      <c r="D1258" s="173" t="str">
        <f t="shared" si="98"/>
        <v>N/A or No Data</v>
      </c>
      <c r="E1258" s="173" t="str">
        <f t="shared" si="99"/>
        <v>N/A or No Data</v>
      </c>
      <c r="F1258" s="173">
        <v>0</v>
      </c>
      <c r="G1258" s="173" t="s">
        <v>1555</v>
      </c>
      <c r="H1258" s="173" t="str">
        <f t="shared" si="100"/>
        <v>AUM-CTA2X-001</v>
      </c>
      <c r="I1258" s="173" t="s">
        <v>2983</v>
      </c>
      <c r="J1258" s="173" t="s">
        <v>11766</v>
      </c>
      <c r="K1258" s="174">
        <v>30</v>
      </c>
      <c r="L1258" s="174">
        <v>21</v>
      </c>
      <c r="M1258" s="174">
        <v>32</v>
      </c>
      <c r="N1258" s="174">
        <v>43</v>
      </c>
      <c r="O1258" s="174">
        <v>43</v>
      </c>
      <c r="P1258" s="173" t="s">
        <v>1629</v>
      </c>
      <c r="Q1258" s="174">
        <v>70</v>
      </c>
      <c r="R1258" s="173" t="s">
        <v>1629</v>
      </c>
      <c r="S1258" s="173" t="s">
        <v>1586</v>
      </c>
      <c r="T1258" s="173">
        <v>24321</v>
      </c>
      <c r="U1258" s="170">
        <f t="shared" si="101"/>
        <v>1702470</v>
      </c>
    </row>
    <row r="1259" spans="1:21" ht="14.25" customHeight="1" x14ac:dyDescent="0.15">
      <c r="A1259" s="173" t="s">
        <v>173</v>
      </c>
      <c r="B1259" s="173" t="s">
        <v>1602</v>
      </c>
      <c r="C1259" s="173" t="str">
        <f t="shared" si="97"/>
        <v>Parallel Taxiway</v>
      </c>
      <c r="D1259" s="173" t="str">
        <f t="shared" si="98"/>
        <v>N/A or No Data</v>
      </c>
      <c r="E1259" s="173" t="str">
        <f t="shared" si="99"/>
        <v>N/A or No Data</v>
      </c>
      <c r="F1259" s="173">
        <v>0</v>
      </c>
      <c r="G1259" s="173" t="s">
        <v>1663</v>
      </c>
      <c r="H1259" s="173" t="str">
        <f t="shared" si="100"/>
        <v>OWA-PTB-004</v>
      </c>
      <c r="I1259" s="173" t="s">
        <v>2984</v>
      </c>
      <c r="J1259" s="173" t="s">
        <v>11766</v>
      </c>
      <c r="K1259" s="174">
        <v>15</v>
      </c>
      <c r="L1259" s="174">
        <v>10</v>
      </c>
      <c r="M1259" s="174">
        <v>18</v>
      </c>
      <c r="N1259" s="174">
        <v>26</v>
      </c>
      <c r="O1259" s="174">
        <v>26</v>
      </c>
      <c r="P1259" s="173" t="s">
        <v>1576</v>
      </c>
      <c r="Q1259" s="174">
        <v>85</v>
      </c>
      <c r="R1259" s="173" t="s">
        <v>1576</v>
      </c>
      <c r="S1259" s="173" t="s">
        <v>1558</v>
      </c>
      <c r="T1259" s="173">
        <v>61288</v>
      </c>
      <c r="U1259" s="170">
        <f t="shared" si="101"/>
        <v>5209480</v>
      </c>
    </row>
    <row r="1260" spans="1:21" ht="14.25" customHeight="1" x14ac:dyDescent="0.15">
      <c r="A1260" s="173" t="s">
        <v>37</v>
      </c>
      <c r="B1260" s="173" t="s">
        <v>1563</v>
      </c>
      <c r="C1260" s="173" t="str">
        <f t="shared" si="97"/>
        <v>Taxilane</v>
      </c>
      <c r="D1260" s="173" t="str">
        <f t="shared" si="98"/>
        <v>N/A or No Data</v>
      </c>
      <c r="E1260" s="173" t="str">
        <f t="shared" si="99"/>
        <v>N/A or No Data</v>
      </c>
      <c r="F1260" s="173">
        <v>0</v>
      </c>
      <c r="G1260" s="173" t="s">
        <v>1555</v>
      </c>
      <c r="H1260" s="173" t="str">
        <f t="shared" si="100"/>
        <v>CFE-TLA-001</v>
      </c>
      <c r="I1260" s="173" t="s">
        <v>2985</v>
      </c>
      <c r="J1260" s="173" t="s">
        <v>11766</v>
      </c>
      <c r="K1260" s="174">
        <v>56</v>
      </c>
      <c r="L1260" s="174">
        <v>43</v>
      </c>
      <c r="M1260" s="174">
        <v>56</v>
      </c>
      <c r="N1260" s="174">
        <v>70</v>
      </c>
      <c r="O1260" s="174">
        <v>70</v>
      </c>
      <c r="P1260" s="173" t="s">
        <v>1576</v>
      </c>
      <c r="Q1260" s="174">
        <v>16</v>
      </c>
      <c r="R1260" s="173" t="s">
        <v>1576</v>
      </c>
      <c r="S1260" s="173" t="s">
        <v>1566</v>
      </c>
      <c r="T1260" s="173">
        <v>19527</v>
      </c>
      <c r="U1260" s="170">
        <f t="shared" si="101"/>
        <v>312432</v>
      </c>
    </row>
    <row r="1261" spans="1:21" ht="14.25" customHeight="1" x14ac:dyDescent="0.15">
      <c r="A1261" s="173" t="s">
        <v>79</v>
      </c>
      <c r="B1261" s="173" t="s">
        <v>1577</v>
      </c>
      <c r="C1261" s="173" t="str">
        <f t="shared" si="97"/>
        <v>Connecting Taxiway</v>
      </c>
      <c r="D1261" s="173" t="str">
        <f t="shared" si="98"/>
        <v>N/A or No Data</v>
      </c>
      <c r="E1261" s="173" t="str">
        <f t="shared" si="99"/>
        <v>N/A or No Data</v>
      </c>
      <c r="F1261" s="173">
        <v>0</v>
      </c>
      <c r="G1261" s="173" t="s">
        <v>1555</v>
      </c>
      <c r="H1261" s="173" t="str">
        <f t="shared" si="100"/>
        <v>FSE-CTC-001</v>
      </c>
      <c r="I1261" s="173" t="s">
        <v>2986</v>
      </c>
      <c r="J1261" s="173" t="s">
        <v>11766</v>
      </c>
      <c r="K1261" s="174">
        <v>13</v>
      </c>
      <c r="L1261" s="174">
        <v>9</v>
      </c>
      <c r="M1261" s="174">
        <v>16</v>
      </c>
      <c r="N1261" s="174">
        <v>23</v>
      </c>
      <c r="O1261" s="174">
        <v>23</v>
      </c>
      <c r="P1261" s="173" t="s">
        <v>1585</v>
      </c>
      <c r="Q1261" s="174">
        <v>87</v>
      </c>
      <c r="R1261" s="173" t="s">
        <v>1585</v>
      </c>
      <c r="S1261" s="173" t="s">
        <v>1558</v>
      </c>
      <c r="T1261" s="173">
        <v>7264</v>
      </c>
      <c r="U1261" s="170">
        <f t="shared" si="101"/>
        <v>631968</v>
      </c>
    </row>
    <row r="1262" spans="1:21" ht="14.25" customHeight="1" x14ac:dyDescent="0.15">
      <c r="A1262" s="173" t="s">
        <v>183</v>
      </c>
      <c r="B1262" s="173" t="s">
        <v>1655</v>
      </c>
      <c r="C1262" s="173" t="str">
        <f t="shared" si="97"/>
        <v>Connecting Taxiway</v>
      </c>
      <c r="D1262" s="173" t="str">
        <f t="shared" si="98"/>
        <v>N/A or No Data</v>
      </c>
      <c r="E1262" s="173" t="str">
        <f t="shared" si="99"/>
        <v>N/A or No Data</v>
      </c>
      <c r="F1262" s="173">
        <v>0</v>
      </c>
      <c r="G1262" s="173" t="s">
        <v>1568</v>
      </c>
      <c r="H1262" s="173" t="str">
        <f t="shared" si="100"/>
        <v>PWC-CTA2-002</v>
      </c>
      <c r="I1262" s="173" t="s">
        <v>2987</v>
      </c>
      <c r="J1262" s="173" t="s">
        <v>11766</v>
      </c>
      <c r="K1262" s="174">
        <v>39</v>
      </c>
      <c r="L1262" s="174">
        <v>28</v>
      </c>
      <c r="M1262" s="174">
        <v>40</v>
      </c>
      <c r="N1262" s="174">
        <v>53</v>
      </c>
      <c r="O1262" s="174">
        <v>53</v>
      </c>
      <c r="P1262" s="173" t="s">
        <v>1579</v>
      </c>
      <c r="Q1262" s="174">
        <v>61</v>
      </c>
      <c r="R1262" s="173" t="s">
        <v>1579</v>
      </c>
      <c r="S1262" s="173" t="s">
        <v>1586</v>
      </c>
      <c r="T1262" s="173">
        <v>2647</v>
      </c>
      <c r="U1262" s="170">
        <f t="shared" si="101"/>
        <v>161467</v>
      </c>
    </row>
    <row r="1263" spans="1:21" ht="14.25" customHeight="1" x14ac:dyDescent="0.15">
      <c r="A1263" s="173" t="s">
        <v>183</v>
      </c>
      <c r="B1263" s="173" t="s">
        <v>1583</v>
      </c>
      <c r="C1263" s="173" t="str">
        <f t="shared" si="97"/>
        <v>Apron</v>
      </c>
      <c r="D1263" s="173" t="str">
        <f t="shared" si="98"/>
        <v>N/A or No Data</v>
      </c>
      <c r="E1263" s="173" t="str">
        <f t="shared" si="99"/>
        <v>N/A or No Data</v>
      </c>
      <c r="F1263" s="173">
        <v>0</v>
      </c>
      <c r="G1263" s="173" t="s">
        <v>1568</v>
      </c>
      <c r="H1263" s="173" t="str">
        <f t="shared" si="100"/>
        <v>PWC-APA-002</v>
      </c>
      <c r="I1263" s="173" t="s">
        <v>2988</v>
      </c>
      <c r="J1263" s="173" t="s">
        <v>11766</v>
      </c>
      <c r="K1263" s="174">
        <v>27</v>
      </c>
      <c r="L1263" s="174">
        <v>19</v>
      </c>
      <c r="M1263" s="174">
        <v>29</v>
      </c>
      <c r="N1263" s="174">
        <v>40</v>
      </c>
      <c r="O1263" s="174">
        <v>40</v>
      </c>
      <c r="P1263" s="173" t="s">
        <v>1579</v>
      </c>
      <c r="Q1263" s="174">
        <v>73</v>
      </c>
      <c r="R1263" s="173" t="s">
        <v>1579</v>
      </c>
      <c r="S1263" s="173" t="s">
        <v>1558</v>
      </c>
      <c r="T1263" s="173">
        <v>41795</v>
      </c>
      <c r="U1263" s="170">
        <f t="shared" si="101"/>
        <v>3051035</v>
      </c>
    </row>
    <row r="1264" spans="1:21" ht="14.25" customHeight="1" x14ac:dyDescent="0.15">
      <c r="A1264" s="173" t="s">
        <v>153</v>
      </c>
      <c r="B1264" s="173" t="s">
        <v>1563</v>
      </c>
      <c r="C1264" s="173" t="str">
        <f t="shared" si="97"/>
        <v>Taxilane</v>
      </c>
      <c r="D1264" s="173" t="str">
        <f t="shared" si="98"/>
        <v>N/A or No Data</v>
      </c>
      <c r="E1264" s="173" t="str">
        <f t="shared" si="99"/>
        <v>N/A or No Data</v>
      </c>
      <c r="F1264" s="173">
        <v>0</v>
      </c>
      <c r="G1264" s="173" t="s">
        <v>1555</v>
      </c>
      <c r="H1264" s="173" t="str">
        <f t="shared" si="100"/>
        <v>MVE-TLA-001</v>
      </c>
      <c r="I1264" s="173" t="s">
        <v>2989</v>
      </c>
      <c r="J1264" s="173" t="s">
        <v>11766</v>
      </c>
      <c r="K1264" s="174">
        <v>10</v>
      </c>
      <c r="L1264" s="174">
        <v>7</v>
      </c>
      <c r="M1264" s="174">
        <v>14</v>
      </c>
      <c r="N1264" s="174">
        <v>20</v>
      </c>
      <c r="O1264" s="174">
        <v>20</v>
      </c>
      <c r="P1264" s="173" t="s">
        <v>1683</v>
      </c>
      <c r="Q1264" s="174">
        <v>90</v>
      </c>
      <c r="R1264" s="173" t="s">
        <v>1683</v>
      </c>
      <c r="S1264" s="173" t="s">
        <v>1558</v>
      </c>
      <c r="T1264" s="173">
        <v>58383</v>
      </c>
      <c r="U1264" s="170">
        <f t="shared" si="101"/>
        <v>5254470</v>
      </c>
    </row>
    <row r="1265" spans="1:21" ht="14.25" customHeight="1" x14ac:dyDescent="0.15">
      <c r="A1265" s="173" t="s">
        <v>127</v>
      </c>
      <c r="B1265" s="173" t="s">
        <v>1627</v>
      </c>
      <c r="C1265" s="173" t="str">
        <f t="shared" si="97"/>
        <v>Connecting Taxiway</v>
      </c>
      <c r="D1265" s="173" t="str">
        <f t="shared" si="98"/>
        <v>N/A or No Data</v>
      </c>
      <c r="E1265" s="173" t="str">
        <f t="shared" si="99"/>
        <v>N/A or No Data</v>
      </c>
      <c r="F1265" s="173">
        <v>0</v>
      </c>
      <c r="G1265" s="173" t="s">
        <v>1555</v>
      </c>
      <c r="H1265" s="173" t="str">
        <f t="shared" si="100"/>
        <v>LYV-CTA-001</v>
      </c>
      <c r="I1265" s="173" t="s">
        <v>2990</v>
      </c>
      <c r="J1265" s="173" t="s">
        <v>11766</v>
      </c>
      <c r="K1265" s="174">
        <v>17</v>
      </c>
      <c r="L1265" s="174">
        <v>12</v>
      </c>
      <c r="M1265" s="174">
        <v>20</v>
      </c>
      <c r="N1265" s="174">
        <v>28</v>
      </c>
      <c r="O1265" s="174">
        <v>28</v>
      </c>
      <c r="P1265" s="173" t="s">
        <v>1854</v>
      </c>
      <c r="Q1265" s="174">
        <v>83</v>
      </c>
      <c r="R1265" s="173" t="s">
        <v>1854</v>
      </c>
      <c r="S1265" s="173" t="s">
        <v>1558</v>
      </c>
      <c r="T1265" s="173">
        <v>20339</v>
      </c>
      <c r="U1265" s="170">
        <f t="shared" si="101"/>
        <v>1688137</v>
      </c>
    </row>
    <row r="1266" spans="1:21" ht="14.25" customHeight="1" x14ac:dyDescent="0.15">
      <c r="A1266" s="173" t="s">
        <v>95</v>
      </c>
      <c r="B1266" s="173" t="s">
        <v>1563</v>
      </c>
      <c r="C1266" s="173" t="str">
        <f t="shared" si="97"/>
        <v>Taxilane</v>
      </c>
      <c r="D1266" s="173" t="str">
        <f t="shared" si="98"/>
        <v>N/A or No Data</v>
      </c>
      <c r="E1266" s="173" t="str">
        <f t="shared" si="99"/>
        <v>N/A or No Data</v>
      </c>
      <c r="F1266" s="173">
        <v>0</v>
      </c>
      <c r="G1266" s="173" t="s">
        <v>1581</v>
      </c>
      <c r="H1266" s="173" t="str">
        <f t="shared" si="100"/>
        <v>04Y-TLA-003</v>
      </c>
      <c r="I1266" s="173" t="s">
        <v>2991</v>
      </c>
      <c r="J1266" s="173" t="s">
        <v>11766</v>
      </c>
      <c r="K1266" s="174">
        <v>7</v>
      </c>
      <c r="L1266" s="174">
        <v>5</v>
      </c>
      <c r="M1266" s="174">
        <v>11</v>
      </c>
      <c r="N1266" s="174">
        <v>16</v>
      </c>
      <c r="O1266" s="174">
        <v>16</v>
      </c>
      <c r="P1266" s="173" t="s">
        <v>1654</v>
      </c>
      <c r="Q1266" s="174">
        <v>93</v>
      </c>
      <c r="R1266" s="173" t="s">
        <v>1654</v>
      </c>
      <c r="S1266" s="173" t="s">
        <v>1558</v>
      </c>
      <c r="T1266" s="173">
        <v>20577</v>
      </c>
      <c r="U1266" s="170">
        <f t="shared" si="101"/>
        <v>1913661</v>
      </c>
    </row>
    <row r="1267" spans="1:21" ht="14.25" customHeight="1" x14ac:dyDescent="0.15">
      <c r="A1267" s="173" t="s">
        <v>125</v>
      </c>
      <c r="B1267" s="173" t="s">
        <v>2198</v>
      </c>
      <c r="C1267" s="173" t="str">
        <f t="shared" si="97"/>
        <v>Taxilane</v>
      </c>
      <c r="D1267" s="173" t="str">
        <f t="shared" si="98"/>
        <v>N/A or No Data</v>
      </c>
      <c r="E1267" s="173" t="str">
        <f t="shared" si="99"/>
        <v>N/A or No Data</v>
      </c>
      <c r="F1267" s="173">
        <v>0</v>
      </c>
      <c r="G1267" s="173" t="s">
        <v>1555</v>
      </c>
      <c r="H1267" s="173" t="str">
        <f t="shared" si="100"/>
        <v>XVG-TLB-001</v>
      </c>
      <c r="I1267" s="173" t="s">
        <v>2992</v>
      </c>
      <c r="J1267" s="173" t="s">
        <v>11766</v>
      </c>
      <c r="K1267" s="174">
        <v>14</v>
      </c>
      <c r="L1267" s="174">
        <v>10</v>
      </c>
      <c r="M1267" s="174">
        <v>17</v>
      </c>
      <c r="N1267" s="174">
        <v>25</v>
      </c>
      <c r="O1267" s="174">
        <v>25</v>
      </c>
      <c r="P1267" s="173" t="s">
        <v>1579</v>
      </c>
      <c r="Q1267" s="174">
        <v>84</v>
      </c>
      <c r="R1267" s="173" t="s">
        <v>1579</v>
      </c>
      <c r="S1267" s="173" t="s">
        <v>1558</v>
      </c>
      <c r="T1267" s="173">
        <v>5728</v>
      </c>
      <c r="U1267" s="170">
        <f t="shared" si="101"/>
        <v>481152</v>
      </c>
    </row>
    <row r="1268" spans="1:21" ht="14.25" customHeight="1" x14ac:dyDescent="0.15">
      <c r="A1268" s="173" t="s">
        <v>239</v>
      </c>
      <c r="B1268" s="173" t="s">
        <v>1563</v>
      </c>
      <c r="C1268" s="173" t="str">
        <f t="shared" si="97"/>
        <v>Taxilane</v>
      </c>
      <c r="D1268" s="173" t="str">
        <f t="shared" si="98"/>
        <v>N/A or No Data</v>
      </c>
      <c r="E1268" s="173" t="str">
        <f t="shared" si="99"/>
        <v>N/A or No Data</v>
      </c>
      <c r="F1268" s="173">
        <v>0</v>
      </c>
      <c r="G1268" s="173" t="s">
        <v>1555</v>
      </c>
      <c r="H1268" s="173" t="str">
        <f t="shared" si="100"/>
        <v>TWM-TLA-001</v>
      </c>
      <c r="I1268" s="173" t="s">
        <v>2993</v>
      </c>
      <c r="J1268" s="173" t="s">
        <v>11766</v>
      </c>
      <c r="K1268" s="174">
        <v>6</v>
      </c>
      <c r="L1268" s="174">
        <v>4</v>
      </c>
      <c r="M1268" s="174">
        <v>11</v>
      </c>
      <c r="N1268" s="174">
        <v>15</v>
      </c>
      <c r="O1268" s="174">
        <v>15</v>
      </c>
      <c r="P1268" s="173" t="s">
        <v>1599</v>
      </c>
      <c r="Q1268" s="174">
        <v>94</v>
      </c>
      <c r="R1268" s="173" t="s">
        <v>1599</v>
      </c>
      <c r="S1268" s="173" t="s">
        <v>1558</v>
      </c>
      <c r="T1268" s="173">
        <v>25581</v>
      </c>
      <c r="U1268" s="170">
        <f t="shared" si="101"/>
        <v>2404614</v>
      </c>
    </row>
    <row r="1269" spans="1:21" ht="14.25" customHeight="1" x14ac:dyDescent="0.15">
      <c r="A1269" s="173" t="s">
        <v>159</v>
      </c>
      <c r="B1269" s="173" t="s">
        <v>1795</v>
      </c>
      <c r="C1269" s="173" t="str">
        <f t="shared" si="97"/>
        <v>Connecting Taxiway</v>
      </c>
      <c r="D1269" s="173" t="str">
        <f t="shared" si="98"/>
        <v>N/A or No Data</v>
      </c>
      <c r="E1269" s="173" t="str">
        <f t="shared" si="99"/>
        <v>N/A or No Data</v>
      </c>
      <c r="F1269" s="173">
        <v>0</v>
      </c>
      <c r="G1269" s="173" t="s">
        <v>1555</v>
      </c>
      <c r="H1269" s="173" t="str">
        <f t="shared" si="100"/>
        <v>JMR-CTD-001</v>
      </c>
      <c r="I1269" s="173" t="s">
        <v>2994</v>
      </c>
      <c r="J1269" s="173" t="s">
        <v>11766</v>
      </c>
      <c r="K1269" s="174">
        <v>27</v>
      </c>
      <c r="L1269" s="174">
        <v>19</v>
      </c>
      <c r="M1269" s="174">
        <v>29</v>
      </c>
      <c r="N1269" s="174">
        <v>40</v>
      </c>
      <c r="O1269" s="174">
        <v>40</v>
      </c>
      <c r="P1269" s="173" t="s">
        <v>1778</v>
      </c>
      <c r="Q1269" s="174">
        <v>73</v>
      </c>
      <c r="R1269" s="173" t="s">
        <v>1778</v>
      </c>
      <c r="S1269" s="173" t="s">
        <v>1558</v>
      </c>
      <c r="T1269" s="173">
        <v>10262</v>
      </c>
      <c r="U1269" s="170">
        <f t="shared" si="101"/>
        <v>749126</v>
      </c>
    </row>
    <row r="1270" spans="1:21" ht="14.25" customHeight="1" x14ac:dyDescent="0.15">
      <c r="A1270" s="173" t="s">
        <v>173</v>
      </c>
      <c r="B1270" s="173" t="s">
        <v>1563</v>
      </c>
      <c r="C1270" s="173" t="str">
        <f t="shared" si="97"/>
        <v>Taxilane</v>
      </c>
      <c r="D1270" s="173" t="str">
        <f t="shared" si="98"/>
        <v>N/A or No Data</v>
      </c>
      <c r="E1270" s="173" t="str">
        <f t="shared" si="99"/>
        <v>N/A or No Data</v>
      </c>
      <c r="F1270" s="173">
        <v>0</v>
      </c>
      <c r="G1270" s="173" t="s">
        <v>1581</v>
      </c>
      <c r="H1270" s="173" t="str">
        <f t="shared" si="100"/>
        <v>OWA-TLA-003</v>
      </c>
      <c r="I1270" s="173" t="s">
        <v>2995</v>
      </c>
      <c r="J1270" s="173" t="s">
        <v>11766</v>
      </c>
      <c r="K1270" s="174">
        <v>24</v>
      </c>
      <c r="L1270" s="174">
        <v>17</v>
      </c>
      <c r="M1270" s="174">
        <v>26</v>
      </c>
      <c r="N1270" s="174">
        <v>36</v>
      </c>
      <c r="O1270" s="174">
        <v>36</v>
      </c>
      <c r="P1270" s="173" t="s">
        <v>1576</v>
      </c>
      <c r="Q1270" s="174">
        <v>76</v>
      </c>
      <c r="R1270" s="173" t="s">
        <v>1576</v>
      </c>
      <c r="S1270" s="173" t="s">
        <v>1558</v>
      </c>
      <c r="T1270" s="173">
        <v>24515</v>
      </c>
      <c r="U1270" s="170">
        <f t="shared" si="101"/>
        <v>1863140</v>
      </c>
    </row>
    <row r="1271" spans="1:21" ht="14.25" customHeight="1" x14ac:dyDescent="0.15">
      <c r="A1271" s="173" t="s">
        <v>155</v>
      </c>
      <c r="B1271" s="173" t="s">
        <v>2198</v>
      </c>
      <c r="C1271" s="173" t="str">
        <f t="shared" si="97"/>
        <v>Taxilane</v>
      </c>
      <c r="D1271" s="173" t="str">
        <f t="shared" si="98"/>
        <v>N/A or No Data</v>
      </c>
      <c r="E1271" s="173" t="str">
        <f t="shared" si="99"/>
        <v>N/A or No Data</v>
      </c>
      <c r="F1271" s="173">
        <v>0</v>
      </c>
      <c r="G1271" s="173" t="s">
        <v>1555</v>
      </c>
      <c r="H1271" s="173" t="str">
        <f t="shared" si="100"/>
        <v>JKJ-TLB-001</v>
      </c>
      <c r="I1271" s="173" t="s">
        <v>2996</v>
      </c>
      <c r="J1271" s="173" t="s">
        <v>11766</v>
      </c>
      <c r="K1271" s="174">
        <v>26</v>
      </c>
      <c r="L1271" s="174">
        <v>18</v>
      </c>
      <c r="M1271" s="174">
        <v>28</v>
      </c>
      <c r="N1271" s="174">
        <v>39</v>
      </c>
      <c r="O1271" s="174">
        <v>39</v>
      </c>
      <c r="P1271" s="173" t="s">
        <v>1836</v>
      </c>
      <c r="Q1271" s="174">
        <v>74</v>
      </c>
      <c r="R1271" s="173" t="s">
        <v>1836</v>
      </c>
      <c r="S1271" s="173" t="s">
        <v>1558</v>
      </c>
      <c r="T1271" s="173">
        <v>4456</v>
      </c>
      <c r="U1271" s="170">
        <f t="shared" si="101"/>
        <v>329744</v>
      </c>
    </row>
    <row r="1272" spans="1:21" ht="14.25" customHeight="1" x14ac:dyDescent="0.15">
      <c r="A1272" s="173" t="s">
        <v>209</v>
      </c>
      <c r="B1272" s="173" t="s">
        <v>1611</v>
      </c>
      <c r="C1272" s="173" t="str">
        <f t="shared" si="97"/>
        <v>Runway</v>
      </c>
      <c r="D1272" s="173" t="str">
        <f t="shared" si="98"/>
        <v>1331</v>
      </c>
      <c r="E1272" s="173" t="str">
        <f t="shared" si="99"/>
        <v>13/31</v>
      </c>
      <c r="F1272" s="173">
        <v>1</v>
      </c>
      <c r="G1272" s="173" t="s">
        <v>1568</v>
      </c>
      <c r="H1272" s="173" t="str">
        <f t="shared" si="100"/>
        <v>STC-RY1331-002</v>
      </c>
      <c r="I1272" s="173" t="s">
        <v>2909</v>
      </c>
      <c r="J1272" s="173" t="s">
        <v>11766</v>
      </c>
      <c r="K1272" s="174">
        <v>14</v>
      </c>
      <c r="L1272" s="174">
        <v>0</v>
      </c>
      <c r="M1272" s="174">
        <v>7</v>
      </c>
      <c r="N1272" s="174">
        <v>12</v>
      </c>
      <c r="O1272" s="174">
        <v>12</v>
      </c>
      <c r="P1272" s="173" t="s">
        <v>1570</v>
      </c>
      <c r="Q1272" s="174">
        <v>95</v>
      </c>
      <c r="R1272" s="173" t="s">
        <v>1570</v>
      </c>
      <c r="S1272" s="173" t="s">
        <v>1558</v>
      </c>
      <c r="T1272" s="173">
        <v>420266</v>
      </c>
      <c r="U1272" s="170">
        <f t="shared" si="101"/>
        <v>39925270</v>
      </c>
    </row>
    <row r="1273" spans="1:21" ht="14.25" customHeight="1" x14ac:dyDescent="0.15">
      <c r="A1273" s="173" t="s">
        <v>219</v>
      </c>
      <c r="B1273" s="173" t="s">
        <v>1563</v>
      </c>
      <c r="C1273" s="173" t="str">
        <f t="shared" si="97"/>
        <v>Taxilane</v>
      </c>
      <c r="D1273" s="173" t="str">
        <f t="shared" si="98"/>
        <v>N/A or No Data</v>
      </c>
      <c r="E1273" s="173" t="str">
        <f t="shared" si="99"/>
        <v>N/A or No Data</v>
      </c>
      <c r="F1273" s="173">
        <v>0</v>
      </c>
      <c r="G1273" s="173" t="s">
        <v>1555</v>
      </c>
      <c r="H1273" s="173" t="str">
        <f t="shared" si="100"/>
        <v>DVP-TLA-001</v>
      </c>
      <c r="I1273" s="173" t="s">
        <v>2998</v>
      </c>
      <c r="J1273" s="173" t="s">
        <v>11766</v>
      </c>
      <c r="K1273" s="174">
        <v>74</v>
      </c>
      <c r="L1273" s="174">
        <v>59</v>
      </c>
      <c r="M1273" s="174">
        <v>72</v>
      </c>
      <c r="N1273" s="174">
        <v>85</v>
      </c>
      <c r="O1273" s="174">
        <v>85</v>
      </c>
      <c r="P1273" s="173" t="s">
        <v>1640</v>
      </c>
      <c r="Q1273" s="174">
        <v>23</v>
      </c>
      <c r="R1273" s="173" t="s">
        <v>1640</v>
      </c>
      <c r="S1273" s="173" t="s">
        <v>1566</v>
      </c>
      <c r="T1273" s="173">
        <v>37036</v>
      </c>
      <c r="U1273" s="170">
        <f t="shared" si="101"/>
        <v>851828</v>
      </c>
    </row>
    <row r="1274" spans="1:21" ht="14.25" customHeight="1" x14ac:dyDescent="0.15">
      <c r="A1274" s="173" t="s">
        <v>251</v>
      </c>
      <c r="B1274" s="173" t="s">
        <v>2198</v>
      </c>
      <c r="C1274" s="173" t="str">
        <f t="shared" si="97"/>
        <v>Taxilane</v>
      </c>
      <c r="D1274" s="173" t="str">
        <f t="shared" si="98"/>
        <v>N/A or No Data</v>
      </c>
      <c r="E1274" s="173" t="str">
        <f t="shared" si="99"/>
        <v>N/A or No Data</v>
      </c>
      <c r="F1274" s="173">
        <v>0</v>
      </c>
      <c r="G1274" s="173" t="s">
        <v>1568</v>
      </c>
      <c r="H1274" s="173" t="str">
        <f t="shared" si="100"/>
        <v>ACQ-TLB-002</v>
      </c>
      <c r="I1274" s="173" t="s">
        <v>2999</v>
      </c>
      <c r="J1274" s="173" t="s">
        <v>11766</v>
      </c>
      <c r="K1274" s="174">
        <v>31</v>
      </c>
      <c r="L1274" s="174">
        <v>22</v>
      </c>
      <c r="M1274" s="174">
        <v>33</v>
      </c>
      <c r="N1274" s="174">
        <v>44</v>
      </c>
      <c r="O1274" s="174">
        <v>44</v>
      </c>
      <c r="P1274" s="173" t="s">
        <v>1576</v>
      </c>
      <c r="Q1274" s="174">
        <v>69</v>
      </c>
      <c r="R1274" s="173" t="s">
        <v>1576</v>
      </c>
      <c r="S1274" s="173" t="s">
        <v>1586</v>
      </c>
      <c r="T1274" s="173">
        <v>5548</v>
      </c>
      <c r="U1274" s="170">
        <f t="shared" si="101"/>
        <v>382812</v>
      </c>
    </row>
    <row r="1275" spans="1:21" ht="14.25" customHeight="1" x14ac:dyDescent="0.15">
      <c r="A1275" s="173" t="s">
        <v>73</v>
      </c>
      <c r="B1275" s="173" t="s">
        <v>3000</v>
      </c>
      <c r="C1275" s="173" t="str">
        <f t="shared" si="97"/>
        <v>Parallel Taxiway</v>
      </c>
      <c r="D1275" s="173" t="str">
        <f t="shared" si="98"/>
        <v>N/A or No Data</v>
      </c>
      <c r="E1275" s="173" t="str">
        <f t="shared" si="99"/>
        <v>N/A or No Data</v>
      </c>
      <c r="F1275" s="173">
        <v>0</v>
      </c>
      <c r="G1275" s="173" t="s">
        <v>1555</v>
      </c>
      <c r="H1275" s="173" t="str">
        <f t="shared" si="100"/>
        <v>FFM-PTAX-001</v>
      </c>
      <c r="I1275" s="173" t="s">
        <v>3001</v>
      </c>
      <c r="J1275" s="173" t="s">
        <v>11766</v>
      </c>
      <c r="K1275" s="174">
        <v>48</v>
      </c>
      <c r="L1275" s="174">
        <v>36</v>
      </c>
      <c r="M1275" s="174">
        <v>49</v>
      </c>
      <c r="N1275" s="174">
        <v>63</v>
      </c>
      <c r="O1275" s="174">
        <v>63</v>
      </c>
      <c r="P1275" s="173" t="s">
        <v>1662</v>
      </c>
      <c r="Q1275" s="174">
        <v>44</v>
      </c>
      <c r="R1275" s="173" t="s">
        <v>1662</v>
      </c>
      <c r="S1275" s="173" t="s">
        <v>1566</v>
      </c>
      <c r="T1275" s="173">
        <v>26645</v>
      </c>
      <c r="U1275" s="170">
        <f t="shared" si="101"/>
        <v>1172380</v>
      </c>
    </row>
    <row r="1276" spans="1:21" ht="14.25" customHeight="1" x14ac:dyDescent="0.15">
      <c r="A1276" s="173" t="s">
        <v>159</v>
      </c>
      <c r="B1276" s="173" t="s">
        <v>1563</v>
      </c>
      <c r="C1276" s="173" t="str">
        <f t="shared" si="97"/>
        <v>Taxilane</v>
      </c>
      <c r="D1276" s="173" t="str">
        <f t="shared" si="98"/>
        <v>N/A or No Data</v>
      </c>
      <c r="E1276" s="173" t="str">
        <f t="shared" si="99"/>
        <v>N/A or No Data</v>
      </c>
      <c r="F1276" s="173">
        <v>0</v>
      </c>
      <c r="G1276" s="173" t="s">
        <v>1555</v>
      </c>
      <c r="H1276" s="173" t="str">
        <f t="shared" si="100"/>
        <v>JMR-TLA-001</v>
      </c>
      <c r="I1276" s="173" t="s">
        <v>3002</v>
      </c>
      <c r="J1276" s="173" t="s">
        <v>11766</v>
      </c>
      <c r="K1276" s="174">
        <v>46</v>
      </c>
      <c r="L1276" s="174">
        <v>34</v>
      </c>
      <c r="M1276" s="174">
        <v>47</v>
      </c>
      <c r="N1276" s="174">
        <v>61</v>
      </c>
      <c r="O1276" s="174">
        <v>61</v>
      </c>
      <c r="P1276" s="173" t="s">
        <v>1778</v>
      </c>
      <c r="Q1276" s="174">
        <v>44</v>
      </c>
      <c r="R1276" s="173" t="s">
        <v>1778</v>
      </c>
      <c r="S1276" s="173" t="s">
        <v>1566</v>
      </c>
      <c r="T1276" s="173">
        <v>33774</v>
      </c>
      <c r="U1276" s="170">
        <f t="shared" si="101"/>
        <v>1486056</v>
      </c>
    </row>
    <row r="1277" spans="1:21" ht="14.25" customHeight="1" x14ac:dyDescent="0.15">
      <c r="A1277" s="173" t="s">
        <v>249</v>
      </c>
      <c r="B1277" s="173" t="s">
        <v>2198</v>
      </c>
      <c r="C1277" s="173" t="str">
        <f t="shared" si="97"/>
        <v>Taxilane</v>
      </c>
      <c r="D1277" s="173" t="str">
        <f t="shared" si="98"/>
        <v>N/A or No Data</v>
      </c>
      <c r="E1277" s="173" t="str">
        <f t="shared" si="99"/>
        <v>N/A or No Data</v>
      </c>
      <c r="F1277" s="173">
        <v>0</v>
      </c>
      <c r="G1277" s="173" t="s">
        <v>1555</v>
      </c>
      <c r="H1277" s="173" t="str">
        <f t="shared" si="100"/>
        <v>RRT-TLB-001</v>
      </c>
      <c r="I1277" s="173" t="s">
        <v>3003</v>
      </c>
      <c r="J1277" s="173" t="s">
        <v>11766</v>
      </c>
      <c r="K1277" s="174">
        <v>34</v>
      </c>
      <c r="L1277" s="174">
        <v>24</v>
      </c>
      <c r="M1277" s="174">
        <v>36</v>
      </c>
      <c r="N1277" s="174">
        <v>48</v>
      </c>
      <c r="O1277" s="174">
        <v>48</v>
      </c>
      <c r="P1277" s="173" t="s">
        <v>1746</v>
      </c>
      <c r="Q1277" s="174">
        <v>66</v>
      </c>
      <c r="R1277" s="173" t="s">
        <v>1746</v>
      </c>
      <c r="S1277" s="173" t="s">
        <v>1586</v>
      </c>
      <c r="T1277" s="173">
        <v>48927</v>
      </c>
      <c r="U1277" s="170">
        <f t="shared" si="101"/>
        <v>3229182</v>
      </c>
    </row>
    <row r="1278" spans="1:21" ht="14.25" customHeight="1" x14ac:dyDescent="0.15">
      <c r="A1278" s="173" t="s">
        <v>103</v>
      </c>
      <c r="B1278" s="173" t="s">
        <v>2196</v>
      </c>
      <c r="C1278" s="173" t="str">
        <f t="shared" si="97"/>
        <v>Apron</v>
      </c>
      <c r="D1278" s="173" t="str">
        <f t="shared" si="98"/>
        <v>N/A or No Data</v>
      </c>
      <c r="E1278" s="173" t="str">
        <f t="shared" si="99"/>
        <v>N/A or No Data</v>
      </c>
      <c r="F1278" s="173">
        <v>0</v>
      </c>
      <c r="G1278" s="173" t="s">
        <v>1568</v>
      </c>
      <c r="H1278" s="173" t="str">
        <f t="shared" si="100"/>
        <v>HIB-APC-002</v>
      </c>
      <c r="I1278" s="173" t="s">
        <v>3004</v>
      </c>
      <c r="J1278" s="173" t="s">
        <v>11766</v>
      </c>
      <c r="K1278" s="174">
        <v>46</v>
      </c>
      <c r="L1278" s="174">
        <v>34</v>
      </c>
      <c r="M1278" s="174">
        <v>47</v>
      </c>
      <c r="N1278" s="174">
        <v>61</v>
      </c>
      <c r="O1278" s="174">
        <v>61</v>
      </c>
      <c r="P1278" s="173" t="s">
        <v>1613</v>
      </c>
      <c r="Q1278" s="174">
        <v>42</v>
      </c>
      <c r="R1278" s="173" t="s">
        <v>1613</v>
      </c>
      <c r="S1278" s="173" t="s">
        <v>1566</v>
      </c>
      <c r="T1278" s="173">
        <v>59888</v>
      </c>
      <c r="U1278" s="170">
        <f t="shared" si="101"/>
        <v>2515296</v>
      </c>
    </row>
    <row r="1279" spans="1:21" ht="14.25" customHeight="1" x14ac:dyDescent="0.15">
      <c r="A1279" s="173" t="s">
        <v>7</v>
      </c>
      <c r="B1279" s="173" t="s">
        <v>1600</v>
      </c>
      <c r="C1279" s="173" t="str">
        <f t="shared" si="97"/>
        <v>Connecting Taxiway</v>
      </c>
      <c r="D1279" s="173" t="str">
        <f t="shared" si="98"/>
        <v>N/A or No Data</v>
      </c>
      <c r="E1279" s="173" t="str">
        <f t="shared" si="99"/>
        <v>N/A or No Data</v>
      </c>
      <c r="F1279" s="173">
        <v>0</v>
      </c>
      <c r="G1279" s="173" t="s">
        <v>1555</v>
      </c>
      <c r="H1279" s="173" t="str">
        <f t="shared" si="100"/>
        <v>AEL-CTB-001</v>
      </c>
      <c r="I1279" s="173" t="s">
        <v>3005</v>
      </c>
      <c r="J1279" s="173" t="s">
        <v>11766</v>
      </c>
      <c r="K1279" s="174">
        <v>5</v>
      </c>
      <c r="L1279" s="174">
        <v>4</v>
      </c>
      <c r="M1279" s="174">
        <v>10</v>
      </c>
      <c r="N1279" s="174">
        <v>14</v>
      </c>
      <c r="O1279" s="174">
        <v>14</v>
      </c>
      <c r="P1279" s="173" t="s">
        <v>1576</v>
      </c>
      <c r="Q1279" s="174">
        <v>95</v>
      </c>
      <c r="R1279" s="173" t="s">
        <v>1576</v>
      </c>
      <c r="S1279" s="173" t="s">
        <v>1558</v>
      </c>
      <c r="T1279" s="173">
        <v>32287</v>
      </c>
      <c r="U1279" s="170">
        <f t="shared" si="101"/>
        <v>3067265</v>
      </c>
    </row>
    <row r="1280" spans="1:21" ht="14.25" customHeight="1" x14ac:dyDescent="0.15">
      <c r="A1280" s="173" t="s">
        <v>131</v>
      </c>
      <c r="B1280" s="173" t="s">
        <v>1627</v>
      </c>
      <c r="C1280" s="173" t="str">
        <f t="shared" si="97"/>
        <v>Connecting Taxiway</v>
      </c>
      <c r="D1280" s="173" t="str">
        <f t="shared" si="98"/>
        <v>N/A or No Data</v>
      </c>
      <c r="E1280" s="173" t="str">
        <f t="shared" si="99"/>
        <v>N/A or No Data</v>
      </c>
      <c r="F1280" s="173">
        <v>0</v>
      </c>
      <c r="G1280" s="173" t="s">
        <v>1568</v>
      </c>
      <c r="H1280" s="173" t="str">
        <f t="shared" si="100"/>
        <v>3N8-CTA-002</v>
      </c>
      <c r="I1280" s="173" t="s">
        <v>3006</v>
      </c>
      <c r="J1280" s="173" t="s">
        <v>11766</v>
      </c>
      <c r="K1280" s="174">
        <v>25</v>
      </c>
      <c r="L1280" s="174">
        <v>17</v>
      </c>
      <c r="M1280" s="174">
        <v>27</v>
      </c>
      <c r="N1280" s="174">
        <v>38</v>
      </c>
      <c r="O1280" s="174">
        <v>38</v>
      </c>
      <c r="P1280" s="173" t="s">
        <v>1579</v>
      </c>
      <c r="Q1280" s="174">
        <v>75</v>
      </c>
      <c r="R1280" s="173" t="s">
        <v>1579</v>
      </c>
      <c r="S1280" s="173" t="s">
        <v>1558</v>
      </c>
      <c r="T1280" s="173">
        <v>11788</v>
      </c>
      <c r="U1280" s="170">
        <f t="shared" si="101"/>
        <v>884100</v>
      </c>
    </row>
    <row r="1281" spans="1:21" ht="14.25" customHeight="1" x14ac:dyDescent="0.15">
      <c r="A1281" s="173" t="s">
        <v>223</v>
      </c>
      <c r="B1281" s="173" t="s">
        <v>3007</v>
      </c>
      <c r="C1281" s="173" t="str">
        <f t="shared" si="97"/>
        <v>Taxilane</v>
      </c>
      <c r="D1281" s="173" t="str">
        <f t="shared" si="98"/>
        <v>N/A or No Data</v>
      </c>
      <c r="E1281" s="173" t="str">
        <f t="shared" si="99"/>
        <v>N/A or No Data</v>
      </c>
      <c r="F1281" s="173">
        <v>0</v>
      </c>
      <c r="G1281" s="173" t="s">
        <v>1555</v>
      </c>
      <c r="H1281" s="173" t="str">
        <f t="shared" si="100"/>
        <v>SGS-TLERCOUPE-001</v>
      </c>
      <c r="I1281" s="173" t="s">
        <v>3008</v>
      </c>
      <c r="J1281" s="173" t="s">
        <v>11766</v>
      </c>
      <c r="K1281" s="174">
        <v>18</v>
      </c>
      <c r="L1281" s="174">
        <v>12</v>
      </c>
      <c r="M1281" s="174">
        <v>21</v>
      </c>
      <c r="N1281" s="174">
        <v>29</v>
      </c>
      <c r="O1281" s="174">
        <v>29</v>
      </c>
      <c r="P1281" s="173" t="s">
        <v>1631</v>
      </c>
      <c r="Q1281" s="174">
        <v>82</v>
      </c>
      <c r="R1281" s="173" t="s">
        <v>1631</v>
      </c>
      <c r="S1281" s="173" t="s">
        <v>1558</v>
      </c>
      <c r="T1281" s="173">
        <v>17155</v>
      </c>
      <c r="U1281" s="170">
        <f t="shared" si="101"/>
        <v>1406710</v>
      </c>
    </row>
    <row r="1282" spans="1:21" ht="14.25" customHeight="1" x14ac:dyDescent="0.15">
      <c r="A1282" s="173" t="s">
        <v>191</v>
      </c>
      <c r="B1282" s="173" t="s">
        <v>1563</v>
      </c>
      <c r="C1282" s="173" t="str">
        <f t="shared" si="97"/>
        <v>Taxilane</v>
      </c>
      <c r="D1282" s="173" t="str">
        <f t="shared" si="98"/>
        <v>N/A or No Data</v>
      </c>
      <c r="E1282" s="173" t="str">
        <f t="shared" si="99"/>
        <v>N/A or No Data</v>
      </c>
      <c r="F1282" s="173">
        <v>0</v>
      </c>
      <c r="G1282" s="173" t="s">
        <v>1581</v>
      </c>
      <c r="H1282" s="173" t="str">
        <f t="shared" si="100"/>
        <v>PNM-TLA-003</v>
      </c>
      <c r="I1282" s="173" t="s">
        <v>3009</v>
      </c>
      <c r="J1282" s="173" t="s">
        <v>11766</v>
      </c>
      <c r="K1282" s="174">
        <v>2</v>
      </c>
      <c r="L1282" s="174">
        <v>2</v>
      </c>
      <c r="M1282" s="174">
        <v>8</v>
      </c>
      <c r="N1282" s="174">
        <v>11</v>
      </c>
      <c r="O1282" s="174">
        <v>11</v>
      </c>
      <c r="P1282" s="173" t="s">
        <v>1722</v>
      </c>
      <c r="Q1282" s="174">
        <v>98</v>
      </c>
      <c r="R1282" s="173" t="s">
        <v>1722</v>
      </c>
      <c r="S1282" s="173" t="s">
        <v>1558</v>
      </c>
      <c r="T1282" s="173">
        <v>15945</v>
      </c>
      <c r="U1282" s="170">
        <f t="shared" si="101"/>
        <v>1562610</v>
      </c>
    </row>
    <row r="1283" spans="1:21" ht="14.25" customHeight="1" x14ac:dyDescent="0.15">
      <c r="A1283" s="173" t="s">
        <v>87</v>
      </c>
      <c r="B1283" s="173" t="s">
        <v>1580</v>
      </c>
      <c r="C1283" s="173" t="str">
        <f t="shared" si="97"/>
        <v>Parallel Taxiway</v>
      </c>
      <c r="D1283" s="173" t="str">
        <f t="shared" si="98"/>
        <v>N/A or No Data</v>
      </c>
      <c r="E1283" s="173" t="str">
        <f t="shared" si="99"/>
        <v>N/A or No Data</v>
      </c>
      <c r="F1283" s="173">
        <v>0</v>
      </c>
      <c r="G1283" s="173" t="s">
        <v>1568</v>
      </c>
      <c r="H1283" s="173" t="str">
        <f t="shared" si="100"/>
        <v>GPZ-PTA-002</v>
      </c>
      <c r="I1283" s="173" t="s">
        <v>3010</v>
      </c>
      <c r="J1283" s="173" t="s">
        <v>11766</v>
      </c>
      <c r="K1283" s="174">
        <v>6</v>
      </c>
      <c r="L1283" s="174">
        <v>4</v>
      </c>
      <c r="M1283" s="174">
        <v>11</v>
      </c>
      <c r="N1283" s="174">
        <v>15</v>
      </c>
      <c r="O1283" s="174">
        <v>15</v>
      </c>
      <c r="P1283" s="173" t="s">
        <v>1579</v>
      </c>
      <c r="Q1283" s="174">
        <v>94</v>
      </c>
      <c r="R1283" s="173" t="s">
        <v>1579</v>
      </c>
      <c r="S1283" s="173" t="s">
        <v>1558</v>
      </c>
      <c r="T1283" s="173">
        <v>12313</v>
      </c>
      <c r="U1283" s="170">
        <f t="shared" si="101"/>
        <v>1157422</v>
      </c>
    </row>
    <row r="1284" spans="1:21" ht="14.25" customHeight="1" x14ac:dyDescent="0.15">
      <c r="A1284" s="173" t="s">
        <v>197</v>
      </c>
      <c r="B1284" s="173" t="s">
        <v>1583</v>
      </c>
      <c r="C1284" s="173" t="str">
        <f t="shared" ref="C1284:C1347" si="102">IF(ISNUMBER(SEARCH("RY",B1284)),"Runway",IF(ISNUMBER(SEARCH("CT",B1284)),"Connecting Taxiway",IF(ISNUMBER(SEARCH("AP",B1284)),"Apron",IF(ISNUMBER(SEARCH("TL",B1284)),"Taxilane",IF(ISNUMBER(SEARCH("PPT",B1284)),"Partial Parallel",IF(ISNUMBER(SEARCH("TW",B1284)),"Taxiway",IF(ISNUMBER(SEARCH("RP",B1284)),"Run-Up",IF(ISNUMBER(SEARCH("RT",B1284)),"Runway Turnaround",IF(ISNUMBER(SEARCH("PT",B1284)),"Parallel Taxiway","Other")))))))))</f>
        <v>Apron</v>
      </c>
      <c r="D1284" s="173" t="str">
        <f t="shared" ref="D1284:D1347" si="103">IF(C1284="Runway",RIGHT(B1284,LEN(B1284)-FIND("Y",B1284)),"N/A or No Data")</f>
        <v>N/A or No Data</v>
      </c>
      <c r="E1284" s="173" t="str">
        <f t="shared" ref="E1284:E1347" si="104">IF(LEN(D1284)=3,_xlfn.CONCAT("0",LEFT(D1284,1),"/",RIGHT(D1284,2)),IF(LEN(D1284)=4,_xlfn.CONCAT(LEFT(D1284,2),"/",RIGHT(D1284,2)),"N/A or No Data"))</f>
        <v>N/A or No Data</v>
      </c>
      <c r="F1284" s="173">
        <v>0</v>
      </c>
      <c r="G1284" s="173" t="s">
        <v>1663</v>
      </c>
      <c r="H1284" s="173" t="str">
        <f t="shared" si="100"/>
        <v>RWF-APA-004</v>
      </c>
      <c r="I1284" s="173" t="s">
        <v>3011</v>
      </c>
      <c r="J1284" s="173" t="s">
        <v>11766</v>
      </c>
      <c r="K1284" s="174">
        <v>28</v>
      </c>
      <c r="L1284" s="174">
        <v>10</v>
      </c>
      <c r="M1284" s="174">
        <v>22</v>
      </c>
      <c r="N1284" s="174">
        <v>31</v>
      </c>
      <c r="O1284" s="174">
        <v>31</v>
      </c>
      <c r="P1284" s="173" t="s">
        <v>1588</v>
      </c>
      <c r="Q1284" s="174">
        <v>93</v>
      </c>
      <c r="R1284" s="173" t="s">
        <v>1588</v>
      </c>
      <c r="S1284" s="173" t="s">
        <v>1558</v>
      </c>
      <c r="T1284" s="173">
        <v>3600</v>
      </c>
      <c r="U1284" s="170">
        <f t="shared" si="101"/>
        <v>334800</v>
      </c>
    </row>
    <row r="1285" spans="1:21" ht="14.25" customHeight="1" x14ac:dyDescent="0.15">
      <c r="A1285" s="173" t="s">
        <v>231</v>
      </c>
      <c r="B1285" s="173" t="s">
        <v>1583</v>
      </c>
      <c r="C1285" s="173" t="str">
        <f t="shared" si="102"/>
        <v>Apron</v>
      </c>
      <c r="D1285" s="173" t="str">
        <f t="shared" si="103"/>
        <v>N/A or No Data</v>
      </c>
      <c r="E1285" s="173" t="str">
        <f t="shared" si="104"/>
        <v>N/A or No Data</v>
      </c>
      <c r="F1285" s="173">
        <v>0</v>
      </c>
      <c r="G1285" s="173" t="s">
        <v>1568</v>
      </c>
      <c r="H1285" s="173" t="str">
        <f t="shared" ref="H1285:H1348" si="105">_xlfn.CONCAT(A1285,"-",B1285,"-",G1285)</f>
        <v>D41-APA-002</v>
      </c>
      <c r="I1285" s="173" t="s">
        <v>3012</v>
      </c>
      <c r="J1285" s="173" t="s">
        <v>11766</v>
      </c>
      <c r="K1285" s="174">
        <v>35</v>
      </c>
      <c r="L1285" s="174">
        <v>25</v>
      </c>
      <c r="M1285" s="174">
        <v>37</v>
      </c>
      <c r="N1285" s="174">
        <v>49</v>
      </c>
      <c r="O1285" s="174">
        <v>49</v>
      </c>
      <c r="P1285" s="173" t="s">
        <v>1579</v>
      </c>
      <c r="Q1285" s="174">
        <v>57</v>
      </c>
      <c r="R1285" s="173" t="s">
        <v>1579</v>
      </c>
      <c r="S1285" s="173" t="s">
        <v>1586</v>
      </c>
      <c r="T1285" s="173">
        <v>4553</v>
      </c>
      <c r="U1285" s="170">
        <f t="shared" ref="U1285:U1348" si="106">T1285*Q1285</f>
        <v>259521</v>
      </c>
    </row>
    <row r="1286" spans="1:21" ht="14.25" customHeight="1" x14ac:dyDescent="0.15">
      <c r="A1286" s="173" t="s">
        <v>37</v>
      </c>
      <c r="B1286" s="173" t="s">
        <v>1583</v>
      </c>
      <c r="C1286" s="173" t="str">
        <f t="shared" si="102"/>
        <v>Apron</v>
      </c>
      <c r="D1286" s="173" t="str">
        <f t="shared" si="103"/>
        <v>N/A or No Data</v>
      </c>
      <c r="E1286" s="173" t="str">
        <f t="shared" si="104"/>
        <v>N/A or No Data</v>
      </c>
      <c r="F1286" s="173">
        <v>0</v>
      </c>
      <c r="G1286" s="173" t="s">
        <v>1581</v>
      </c>
      <c r="H1286" s="173" t="str">
        <f t="shared" si="105"/>
        <v>CFE-APA-003</v>
      </c>
      <c r="I1286" s="173" t="s">
        <v>3013</v>
      </c>
      <c r="J1286" s="173" t="s">
        <v>11766</v>
      </c>
      <c r="K1286" s="174">
        <v>23</v>
      </c>
      <c r="L1286" s="174">
        <v>16</v>
      </c>
      <c r="M1286" s="174">
        <v>25</v>
      </c>
      <c r="N1286" s="174">
        <v>35</v>
      </c>
      <c r="O1286" s="174">
        <v>35</v>
      </c>
      <c r="P1286" s="173" t="s">
        <v>1576</v>
      </c>
      <c r="Q1286" s="174">
        <v>77</v>
      </c>
      <c r="R1286" s="173" t="s">
        <v>1576</v>
      </c>
      <c r="S1286" s="173" t="s">
        <v>1558</v>
      </c>
      <c r="T1286" s="173">
        <v>10657</v>
      </c>
      <c r="U1286" s="170">
        <f t="shared" si="106"/>
        <v>820589</v>
      </c>
    </row>
    <row r="1287" spans="1:21" ht="14.25" customHeight="1" x14ac:dyDescent="0.15">
      <c r="A1287" s="173" t="s">
        <v>133</v>
      </c>
      <c r="B1287" s="173" t="s">
        <v>1571</v>
      </c>
      <c r="C1287" s="173" t="str">
        <f t="shared" si="102"/>
        <v>Connecting Taxiway</v>
      </c>
      <c r="D1287" s="173" t="str">
        <f t="shared" si="103"/>
        <v>N/A or No Data</v>
      </c>
      <c r="E1287" s="173" t="str">
        <f t="shared" si="104"/>
        <v>N/A or No Data</v>
      </c>
      <c r="F1287" s="173">
        <v>0</v>
      </c>
      <c r="G1287" s="173" t="s">
        <v>1555</v>
      </c>
      <c r="H1287" s="173" t="str">
        <f t="shared" si="105"/>
        <v>MKT-CTA3-001</v>
      </c>
      <c r="I1287" s="173" t="s">
        <v>3014</v>
      </c>
      <c r="J1287" s="173" t="s">
        <v>11766</v>
      </c>
      <c r="K1287" s="174">
        <v>28</v>
      </c>
      <c r="L1287" s="174">
        <v>20</v>
      </c>
      <c r="M1287" s="174">
        <v>30</v>
      </c>
      <c r="N1287" s="174">
        <v>41</v>
      </c>
      <c r="O1287" s="174">
        <v>41</v>
      </c>
      <c r="P1287" s="173" t="s">
        <v>1604</v>
      </c>
      <c r="Q1287" s="174">
        <v>72</v>
      </c>
      <c r="R1287" s="173" t="s">
        <v>1604</v>
      </c>
      <c r="S1287" s="173" t="s">
        <v>1558</v>
      </c>
      <c r="T1287" s="173">
        <v>19814</v>
      </c>
      <c r="U1287" s="170">
        <f t="shared" si="106"/>
        <v>1426608</v>
      </c>
    </row>
    <row r="1288" spans="1:21" ht="14.25" customHeight="1" x14ac:dyDescent="0.15">
      <c r="A1288" s="173" t="s">
        <v>93</v>
      </c>
      <c r="B1288" s="173" t="s">
        <v>1563</v>
      </c>
      <c r="C1288" s="173" t="str">
        <f t="shared" si="102"/>
        <v>Taxilane</v>
      </c>
      <c r="D1288" s="173" t="str">
        <f t="shared" si="103"/>
        <v>N/A or No Data</v>
      </c>
      <c r="E1288" s="173" t="str">
        <f t="shared" si="104"/>
        <v>N/A or No Data</v>
      </c>
      <c r="F1288" s="173">
        <v>0</v>
      </c>
      <c r="G1288" s="173" t="s">
        <v>1568</v>
      </c>
      <c r="H1288" s="173" t="str">
        <f t="shared" si="105"/>
        <v>HCO-TLA-002</v>
      </c>
      <c r="I1288" s="173" t="s">
        <v>3015</v>
      </c>
      <c r="J1288" s="173" t="s">
        <v>11766</v>
      </c>
      <c r="K1288" s="174">
        <v>21</v>
      </c>
      <c r="L1288" s="174">
        <v>14</v>
      </c>
      <c r="M1288" s="174">
        <v>24</v>
      </c>
      <c r="N1288" s="174">
        <v>33</v>
      </c>
      <c r="O1288" s="174">
        <v>33</v>
      </c>
      <c r="P1288" s="173" t="s">
        <v>1634</v>
      </c>
      <c r="Q1288" s="174">
        <v>79</v>
      </c>
      <c r="R1288" s="173" t="s">
        <v>1634</v>
      </c>
      <c r="S1288" s="173" t="s">
        <v>1558</v>
      </c>
      <c r="T1288" s="173">
        <v>5201</v>
      </c>
      <c r="U1288" s="170">
        <f t="shared" si="106"/>
        <v>410879</v>
      </c>
    </row>
    <row r="1289" spans="1:21" ht="14.25" customHeight="1" x14ac:dyDescent="0.15">
      <c r="A1289" s="173" t="s">
        <v>33</v>
      </c>
      <c r="B1289" s="173" t="s">
        <v>2221</v>
      </c>
      <c r="C1289" s="173" t="str">
        <f t="shared" si="102"/>
        <v>Runway Turnaround</v>
      </c>
      <c r="D1289" s="173" t="str">
        <f t="shared" si="103"/>
        <v>N/A or No Data</v>
      </c>
      <c r="E1289" s="173" t="str">
        <f t="shared" si="104"/>
        <v>N/A or No Data</v>
      </c>
      <c r="F1289" s="173">
        <v>0</v>
      </c>
      <c r="G1289" s="173" t="s">
        <v>1555</v>
      </c>
      <c r="H1289" s="173" t="str">
        <f t="shared" si="105"/>
        <v>BRD-RTA-001</v>
      </c>
      <c r="I1289" s="173" t="s">
        <v>3016</v>
      </c>
      <c r="J1289" s="173" t="s">
        <v>11766</v>
      </c>
      <c r="K1289" s="174">
        <v>17</v>
      </c>
      <c r="L1289" s="174">
        <v>12</v>
      </c>
      <c r="M1289" s="174">
        <v>20</v>
      </c>
      <c r="N1289" s="174">
        <v>28</v>
      </c>
      <c r="O1289" s="174">
        <v>28</v>
      </c>
      <c r="P1289" s="173" t="s">
        <v>1711</v>
      </c>
      <c r="Q1289" s="174">
        <v>83</v>
      </c>
      <c r="R1289" s="173" t="s">
        <v>1711</v>
      </c>
      <c r="S1289" s="173" t="s">
        <v>1558</v>
      </c>
      <c r="T1289" s="173">
        <v>23913</v>
      </c>
      <c r="U1289" s="170">
        <f t="shared" si="106"/>
        <v>1984779</v>
      </c>
    </row>
    <row r="1290" spans="1:21" ht="14.25" customHeight="1" x14ac:dyDescent="0.15">
      <c r="A1290" s="173" t="s">
        <v>85</v>
      </c>
      <c r="B1290" s="173" t="s">
        <v>2198</v>
      </c>
      <c r="C1290" s="173" t="str">
        <f t="shared" si="102"/>
        <v>Taxilane</v>
      </c>
      <c r="D1290" s="173" t="str">
        <f t="shared" si="103"/>
        <v>N/A or No Data</v>
      </c>
      <c r="E1290" s="173" t="str">
        <f t="shared" si="104"/>
        <v>N/A or No Data</v>
      </c>
      <c r="F1290" s="173">
        <v>0</v>
      </c>
      <c r="G1290" s="173" t="s">
        <v>1555</v>
      </c>
      <c r="H1290" s="173" t="str">
        <f t="shared" si="105"/>
        <v>CKC-TLB-001</v>
      </c>
      <c r="I1290" s="173" t="s">
        <v>3017</v>
      </c>
      <c r="J1290" s="173" t="s">
        <v>11766</v>
      </c>
      <c r="K1290" s="174">
        <v>67</v>
      </c>
      <c r="L1290" s="174">
        <v>53</v>
      </c>
      <c r="M1290" s="174">
        <v>66</v>
      </c>
      <c r="N1290" s="174">
        <v>80</v>
      </c>
      <c r="O1290" s="174">
        <v>80</v>
      </c>
      <c r="P1290" s="173" t="s">
        <v>1607</v>
      </c>
      <c r="Q1290" s="174">
        <v>28</v>
      </c>
      <c r="R1290" s="173" t="s">
        <v>1607</v>
      </c>
      <c r="S1290" s="173" t="s">
        <v>1566</v>
      </c>
      <c r="T1290" s="173">
        <v>15043</v>
      </c>
      <c r="U1290" s="170">
        <f t="shared" si="106"/>
        <v>421204</v>
      </c>
    </row>
    <row r="1291" spans="1:21" ht="14.25" customHeight="1" x14ac:dyDescent="0.15">
      <c r="A1291" s="173" t="s">
        <v>13</v>
      </c>
      <c r="B1291" s="173" t="s">
        <v>2198</v>
      </c>
      <c r="C1291" s="173" t="str">
        <f t="shared" si="102"/>
        <v>Taxilane</v>
      </c>
      <c r="D1291" s="173" t="str">
        <f t="shared" si="103"/>
        <v>N/A or No Data</v>
      </c>
      <c r="E1291" s="173" t="str">
        <f t="shared" si="104"/>
        <v>N/A or No Data</v>
      </c>
      <c r="F1291" s="173">
        <v>0</v>
      </c>
      <c r="G1291" s="173" t="s">
        <v>1568</v>
      </c>
      <c r="H1291" s="173" t="str">
        <f t="shared" si="105"/>
        <v>AUM-TLB-002</v>
      </c>
      <c r="I1291" s="173" t="s">
        <v>3018</v>
      </c>
      <c r="J1291" s="173" t="s">
        <v>11766</v>
      </c>
      <c r="K1291" s="174">
        <v>20</v>
      </c>
      <c r="L1291" s="174">
        <v>14</v>
      </c>
      <c r="M1291" s="174">
        <v>23</v>
      </c>
      <c r="N1291" s="174">
        <v>32</v>
      </c>
      <c r="O1291" s="174">
        <v>32</v>
      </c>
      <c r="P1291" s="173" t="s">
        <v>1629</v>
      </c>
      <c r="Q1291" s="174">
        <v>80</v>
      </c>
      <c r="R1291" s="173" t="s">
        <v>1629</v>
      </c>
      <c r="S1291" s="173" t="s">
        <v>1558</v>
      </c>
      <c r="T1291" s="173">
        <v>11999</v>
      </c>
      <c r="U1291" s="170">
        <f t="shared" si="106"/>
        <v>959920</v>
      </c>
    </row>
    <row r="1292" spans="1:21" ht="14.25" customHeight="1" x14ac:dyDescent="0.15">
      <c r="A1292" s="173" t="s">
        <v>33</v>
      </c>
      <c r="B1292" s="173" t="s">
        <v>1637</v>
      </c>
      <c r="C1292" s="173" t="str">
        <f t="shared" si="102"/>
        <v>Apron</v>
      </c>
      <c r="D1292" s="173" t="str">
        <f t="shared" si="103"/>
        <v>N/A or No Data</v>
      </c>
      <c r="E1292" s="173" t="str">
        <f t="shared" si="104"/>
        <v>N/A or No Data</v>
      </c>
      <c r="F1292" s="173">
        <v>0</v>
      </c>
      <c r="G1292" s="173" t="s">
        <v>1568</v>
      </c>
      <c r="H1292" s="173" t="str">
        <f t="shared" si="105"/>
        <v>BRD-APB-002</v>
      </c>
      <c r="I1292" s="173" t="s">
        <v>3019</v>
      </c>
      <c r="J1292" s="173" t="s">
        <v>11766</v>
      </c>
      <c r="K1292" s="174">
        <v>10</v>
      </c>
      <c r="L1292" s="174">
        <v>0</v>
      </c>
      <c r="M1292" s="174">
        <v>1</v>
      </c>
      <c r="N1292" s="174">
        <v>5</v>
      </c>
      <c r="O1292" s="174">
        <v>5</v>
      </c>
      <c r="P1292" s="173" t="s">
        <v>1711</v>
      </c>
      <c r="Q1292" s="174">
        <v>96</v>
      </c>
      <c r="R1292" s="173" t="s">
        <v>1711</v>
      </c>
      <c r="S1292" s="173" t="s">
        <v>1558</v>
      </c>
      <c r="T1292" s="173">
        <v>10608</v>
      </c>
      <c r="U1292" s="170">
        <f t="shared" si="106"/>
        <v>1018368</v>
      </c>
    </row>
    <row r="1293" spans="1:21" ht="14.25" customHeight="1" x14ac:dyDescent="0.15">
      <c r="A1293" s="173" t="s">
        <v>107</v>
      </c>
      <c r="B1293" s="173" t="s">
        <v>1563</v>
      </c>
      <c r="C1293" s="173" t="str">
        <f t="shared" si="102"/>
        <v>Taxilane</v>
      </c>
      <c r="D1293" s="173" t="str">
        <f t="shared" si="103"/>
        <v>N/A or No Data</v>
      </c>
      <c r="E1293" s="173" t="str">
        <f t="shared" si="104"/>
        <v>N/A or No Data</v>
      </c>
      <c r="F1293" s="173">
        <v>0</v>
      </c>
      <c r="G1293" s="173" t="s">
        <v>1568</v>
      </c>
      <c r="H1293" s="173" t="str">
        <f t="shared" si="105"/>
        <v>HCD-TLA-002</v>
      </c>
      <c r="I1293" s="173" t="s">
        <v>3020</v>
      </c>
      <c r="J1293" s="173" t="s">
        <v>11766</v>
      </c>
      <c r="K1293" s="174">
        <v>37</v>
      </c>
      <c r="L1293" s="174">
        <v>27</v>
      </c>
      <c r="M1293" s="174">
        <v>38</v>
      </c>
      <c r="N1293" s="174">
        <v>51</v>
      </c>
      <c r="O1293" s="174">
        <v>51</v>
      </c>
      <c r="P1293" s="173" t="s">
        <v>1576</v>
      </c>
      <c r="Q1293" s="174">
        <v>63</v>
      </c>
      <c r="R1293" s="173" t="s">
        <v>1576</v>
      </c>
      <c r="S1293" s="173" t="s">
        <v>1586</v>
      </c>
      <c r="T1293" s="173">
        <v>18438</v>
      </c>
      <c r="U1293" s="170">
        <f t="shared" si="106"/>
        <v>1161594</v>
      </c>
    </row>
    <row r="1294" spans="1:21" ht="14.25" customHeight="1" x14ac:dyDescent="0.15">
      <c r="A1294" s="173" t="s">
        <v>135</v>
      </c>
      <c r="B1294" s="173" t="s">
        <v>2198</v>
      </c>
      <c r="C1294" s="173" t="str">
        <f t="shared" si="102"/>
        <v>Taxilane</v>
      </c>
      <c r="D1294" s="173" t="str">
        <f t="shared" si="103"/>
        <v>N/A or No Data</v>
      </c>
      <c r="E1294" s="173" t="str">
        <f t="shared" si="104"/>
        <v>N/A or No Data</v>
      </c>
      <c r="F1294" s="173">
        <v>0</v>
      </c>
      <c r="G1294" s="173" t="s">
        <v>1555</v>
      </c>
      <c r="H1294" s="173" t="str">
        <f t="shared" si="105"/>
        <v>MGG-TLB-001</v>
      </c>
      <c r="I1294" s="173" t="s">
        <v>3021</v>
      </c>
      <c r="J1294" s="173" t="s">
        <v>11766</v>
      </c>
      <c r="K1294" s="174">
        <v>55</v>
      </c>
      <c r="L1294" s="174">
        <v>42</v>
      </c>
      <c r="M1294" s="174">
        <v>55</v>
      </c>
      <c r="N1294" s="174">
        <v>70</v>
      </c>
      <c r="O1294" s="174">
        <v>70</v>
      </c>
      <c r="P1294" s="173" t="s">
        <v>1570</v>
      </c>
      <c r="Q1294" s="174">
        <v>11</v>
      </c>
      <c r="R1294" s="173" t="s">
        <v>1570</v>
      </c>
      <c r="S1294" s="173" t="s">
        <v>1566</v>
      </c>
      <c r="T1294" s="173">
        <v>9006</v>
      </c>
      <c r="U1294" s="170">
        <f t="shared" si="106"/>
        <v>99066</v>
      </c>
    </row>
    <row r="1295" spans="1:21" ht="14.25" customHeight="1" x14ac:dyDescent="0.15">
      <c r="A1295" s="173" t="s">
        <v>161</v>
      </c>
      <c r="B1295" s="173" t="s">
        <v>1563</v>
      </c>
      <c r="C1295" s="173" t="str">
        <f t="shared" si="102"/>
        <v>Taxilane</v>
      </c>
      <c r="D1295" s="173" t="str">
        <f t="shared" si="103"/>
        <v>N/A or No Data</v>
      </c>
      <c r="E1295" s="173" t="str">
        <f t="shared" si="104"/>
        <v>N/A or No Data</v>
      </c>
      <c r="F1295" s="173">
        <v>0</v>
      </c>
      <c r="G1295" s="173" t="s">
        <v>1555</v>
      </c>
      <c r="H1295" s="173" t="str">
        <f t="shared" si="105"/>
        <v>MOX-TLA-001</v>
      </c>
      <c r="I1295" s="173" t="s">
        <v>3022</v>
      </c>
      <c r="J1295" s="173" t="s">
        <v>11766</v>
      </c>
      <c r="K1295" s="174">
        <v>53</v>
      </c>
      <c r="L1295" s="174">
        <v>40</v>
      </c>
      <c r="M1295" s="174">
        <v>53</v>
      </c>
      <c r="N1295" s="174">
        <v>68</v>
      </c>
      <c r="O1295" s="174">
        <v>68</v>
      </c>
      <c r="P1295" s="173" t="s">
        <v>1576</v>
      </c>
      <c r="Q1295" s="174">
        <v>19</v>
      </c>
      <c r="R1295" s="173" t="s">
        <v>1576</v>
      </c>
      <c r="S1295" s="173" t="s">
        <v>1566</v>
      </c>
      <c r="T1295" s="173">
        <v>13166</v>
      </c>
      <c r="U1295" s="170">
        <f t="shared" si="106"/>
        <v>250154</v>
      </c>
    </row>
    <row r="1296" spans="1:21" ht="14.25" customHeight="1" x14ac:dyDescent="0.15">
      <c r="A1296" s="173" t="s">
        <v>95</v>
      </c>
      <c r="B1296" s="173" t="s">
        <v>1563</v>
      </c>
      <c r="C1296" s="173" t="str">
        <f t="shared" si="102"/>
        <v>Taxilane</v>
      </c>
      <c r="D1296" s="173" t="str">
        <f t="shared" si="103"/>
        <v>N/A or No Data</v>
      </c>
      <c r="E1296" s="173" t="str">
        <f t="shared" si="104"/>
        <v>N/A or No Data</v>
      </c>
      <c r="F1296" s="173">
        <v>0</v>
      </c>
      <c r="G1296" s="173" t="s">
        <v>1663</v>
      </c>
      <c r="H1296" s="173" t="str">
        <f t="shared" si="105"/>
        <v>04Y-TLA-004</v>
      </c>
      <c r="I1296" s="173" t="s">
        <v>3023</v>
      </c>
      <c r="J1296" s="173" t="s">
        <v>11766</v>
      </c>
      <c r="K1296" s="174">
        <v>15</v>
      </c>
      <c r="L1296" s="174">
        <v>10</v>
      </c>
      <c r="M1296" s="174">
        <v>18</v>
      </c>
      <c r="N1296" s="174">
        <v>26</v>
      </c>
      <c r="O1296" s="174">
        <v>26</v>
      </c>
      <c r="P1296" s="173" t="s">
        <v>1654</v>
      </c>
      <c r="Q1296" s="174">
        <v>85</v>
      </c>
      <c r="R1296" s="173" t="s">
        <v>1654</v>
      </c>
      <c r="S1296" s="173" t="s">
        <v>1558</v>
      </c>
      <c r="T1296" s="173">
        <v>23170</v>
      </c>
      <c r="U1296" s="170">
        <f t="shared" si="106"/>
        <v>1969450</v>
      </c>
    </row>
    <row r="1297" spans="1:21" ht="14.25" customHeight="1" x14ac:dyDescent="0.15">
      <c r="A1297" s="173" t="s">
        <v>227</v>
      </c>
      <c r="B1297" s="173" t="s">
        <v>1627</v>
      </c>
      <c r="C1297" s="173" t="str">
        <f t="shared" si="102"/>
        <v>Connecting Taxiway</v>
      </c>
      <c r="D1297" s="173" t="str">
        <f t="shared" si="103"/>
        <v>N/A or No Data</v>
      </c>
      <c r="E1297" s="173" t="str">
        <f t="shared" si="104"/>
        <v>N/A or No Data</v>
      </c>
      <c r="F1297" s="173">
        <v>0</v>
      </c>
      <c r="G1297" s="173" t="s">
        <v>1581</v>
      </c>
      <c r="H1297" s="173" t="str">
        <f t="shared" si="105"/>
        <v>SAZ-CTA-003</v>
      </c>
      <c r="I1297" s="173" t="s">
        <v>3024</v>
      </c>
      <c r="J1297" s="173" t="s">
        <v>11766</v>
      </c>
      <c r="K1297" s="174">
        <v>16</v>
      </c>
      <c r="L1297" s="174">
        <v>11</v>
      </c>
      <c r="M1297" s="174">
        <v>19</v>
      </c>
      <c r="N1297" s="174">
        <v>27</v>
      </c>
      <c r="O1297" s="174">
        <v>27</v>
      </c>
      <c r="P1297" s="173" t="s">
        <v>1579</v>
      </c>
      <c r="Q1297" s="174">
        <v>84</v>
      </c>
      <c r="R1297" s="173" t="s">
        <v>1579</v>
      </c>
      <c r="S1297" s="173" t="s">
        <v>1558</v>
      </c>
      <c r="T1297" s="173">
        <v>4503</v>
      </c>
      <c r="U1297" s="170">
        <f t="shared" si="106"/>
        <v>378252</v>
      </c>
    </row>
    <row r="1298" spans="1:21" ht="14.25" customHeight="1" x14ac:dyDescent="0.15">
      <c r="A1298" s="173" t="s">
        <v>107</v>
      </c>
      <c r="B1298" s="173" t="s">
        <v>1563</v>
      </c>
      <c r="C1298" s="173" t="str">
        <f t="shared" si="102"/>
        <v>Taxilane</v>
      </c>
      <c r="D1298" s="173" t="str">
        <f t="shared" si="103"/>
        <v>N/A or No Data</v>
      </c>
      <c r="E1298" s="173" t="str">
        <f t="shared" si="104"/>
        <v>N/A or No Data</v>
      </c>
      <c r="F1298" s="173">
        <v>0</v>
      </c>
      <c r="G1298" s="173" t="s">
        <v>1663</v>
      </c>
      <c r="H1298" s="173" t="str">
        <f t="shared" si="105"/>
        <v>HCD-TLA-004</v>
      </c>
      <c r="I1298" s="173" t="s">
        <v>3025</v>
      </c>
      <c r="J1298" s="173" t="s">
        <v>11766</v>
      </c>
      <c r="K1298" s="174">
        <v>92</v>
      </c>
      <c r="L1298" s="174">
        <v>65</v>
      </c>
      <c r="M1298" s="174">
        <v>76</v>
      </c>
      <c r="N1298" s="174">
        <v>85</v>
      </c>
      <c r="O1298" s="174">
        <v>85</v>
      </c>
      <c r="P1298" s="173" t="s">
        <v>1576</v>
      </c>
      <c r="Q1298" s="174">
        <v>26</v>
      </c>
      <c r="R1298" s="173" t="s">
        <v>1576</v>
      </c>
      <c r="S1298" s="173" t="s">
        <v>1566</v>
      </c>
      <c r="T1298" s="173">
        <v>6400</v>
      </c>
      <c r="U1298" s="170">
        <f t="shared" si="106"/>
        <v>166400</v>
      </c>
    </row>
    <row r="1299" spans="1:21" ht="14.25" customHeight="1" x14ac:dyDescent="0.15">
      <c r="A1299" s="173" t="s">
        <v>21</v>
      </c>
      <c r="B1299" s="173" t="s">
        <v>3026</v>
      </c>
      <c r="C1299" s="173" t="str">
        <f t="shared" si="102"/>
        <v>Other</v>
      </c>
      <c r="D1299" s="173" t="str">
        <f t="shared" si="103"/>
        <v>N/A or No Data</v>
      </c>
      <c r="E1299" s="173" t="str">
        <f t="shared" si="104"/>
        <v>N/A or No Data</v>
      </c>
      <c r="F1299" s="173">
        <v>0</v>
      </c>
      <c r="G1299" s="173" t="s">
        <v>1555</v>
      </c>
      <c r="H1299" s="173" t="str">
        <f t="shared" si="105"/>
        <v>BJI-TXRose-001</v>
      </c>
      <c r="I1299" s="173" t="s">
        <v>3027</v>
      </c>
      <c r="J1299" s="173" t="s">
        <v>11766</v>
      </c>
      <c r="K1299" s="174">
        <v>5</v>
      </c>
      <c r="L1299" s="174">
        <v>4</v>
      </c>
      <c r="M1299" s="174">
        <v>10</v>
      </c>
      <c r="N1299" s="174">
        <v>14</v>
      </c>
      <c r="O1299" s="174">
        <v>14</v>
      </c>
      <c r="P1299" s="173" t="s">
        <v>1585</v>
      </c>
      <c r="Q1299" s="174">
        <v>95</v>
      </c>
      <c r="R1299" s="173" t="s">
        <v>1585</v>
      </c>
      <c r="S1299" s="173" t="s">
        <v>1558</v>
      </c>
      <c r="T1299" s="173">
        <v>22176</v>
      </c>
      <c r="U1299" s="170">
        <f t="shared" si="106"/>
        <v>2106720</v>
      </c>
    </row>
    <row r="1300" spans="1:21" ht="14.25" customHeight="1" x14ac:dyDescent="0.15">
      <c r="A1300" s="173" t="s">
        <v>209</v>
      </c>
      <c r="B1300" s="173" t="s">
        <v>1611</v>
      </c>
      <c r="C1300" s="173" t="str">
        <f t="shared" si="102"/>
        <v>Runway</v>
      </c>
      <c r="D1300" s="173" t="str">
        <f t="shared" si="103"/>
        <v>1331</v>
      </c>
      <c r="E1300" s="173" t="str">
        <f t="shared" si="104"/>
        <v>13/31</v>
      </c>
      <c r="F1300" s="173">
        <v>1</v>
      </c>
      <c r="G1300" s="173" t="s">
        <v>1581</v>
      </c>
      <c r="H1300" s="173" t="str">
        <f t="shared" si="105"/>
        <v>STC-RY1331-003</v>
      </c>
      <c r="I1300" s="173" t="s">
        <v>3114</v>
      </c>
      <c r="J1300" s="173" t="s">
        <v>11766</v>
      </c>
      <c r="K1300" s="174">
        <v>13</v>
      </c>
      <c r="L1300" s="174">
        <v>0</v>
      </c>
      <c r="M1300" s="174">
        <v>5</v>
      </c>
      <c r="N1300" s="174">
        <v>10</v>
      </c>
      <c r="O1300" s="174">
        <v>10</v>
      </c>
      <c r="P1300" s="173" t="s">
        <v>1570</v>
      </c>
      <c r="Q1300" s="174">
        <v>94</v>
      </c>
      <c r="R1300" s="173" t="s">
        <v>1570</v>
      </c>
      <c r="S1300" s="173" t="s">
        <v>1558</v>
      </c>
      <c r="T1300" s="173">
        <v>316401</v>
      </c>
      <c r="U1300" s="170">
        <f t="shared" si="106"/>
        <v>29741694</v>
      </c>
    </row>
    <row r="1301" spans="1:21" ht="14.25" customHeight="1" x14ac:dyDescent="0.15">
      <c r="A1301" s="173" t="s">
        <v>55</v>
      </c>
      <c r="B1301" s="173" t="s">
        <v>1563</v>
      </c>
      <c r="C1301" s="173" t="str">
        <f t="shared" si="102"/>
        <v>Taxilane</v>
      </c>
      <c r="D1301" s="173" t="str">
        <f t="shared" si="103"/>
        <v>N/A or No Data</v>
      </c>
      <c r="E1301" s="173" t="str">
        <f t="shared" si="104"/>
        <v>N/A or No Data</v>
      </c>
      <c r="F1301" s="173">
        <v>0</v>
      </c>
      <c r="G1301" s="173" t="s">
        <v>1555</v>
      </c>
      <c r="H1301" s="173" t="str">
        <f t="shared" si="105"/>
        <v>TOB-TLA-001</v>
      </c>
      <c r="I1301" s="173" t="s">
        <v>3029</v>
      </c>
      <c r="J1301" s="173" t="s">
        <v>11766</v>
      </c>
      <c r="K1301" s="174">
        <v>51</v>
      </c>
      <c r="L1301" s="174">
        <v>38</v>
      </c>
      <c r="M1301" s="174">
        <v>51</v>
      </c>
      <c r="N1301" s="174">
        <v>66</v>
      </c>
      <c r="O1301" s="174">
        <v>66</v>
      </c>
      <c r="P1301" s="173" t="s">
        <v>1676</v>
      </c>
      <c r="Q1301" s="174">
        <v>31</v>
      </c>
      <c r="R1301" s="173" t="s">
        <v>1676</v>
      </c>
      <c r="S1301" s="173" t="s">
        <v>1566</v>
      </c>
      <c r="T1301" s="173">
        <v>52809</v>
      </c>
      <c r="U1301" s="170">
        <f t="shared" si="106"/>
        <v>1637079</v>
      </c>
    </row>
    <row r="1302" spans="1:21" ht="14.25" customHeight="1" x14ac:dyDescent="0.15">
      <c r="A1302" s="173" t="s">
        <v>85</v>
      </c>
      <c r="B1302" s="173" t="s">
        <v>1563</v>
      </c>
      <c r="C1302" s="173" t="str">
        <f t="shared" si="102"/>
        <v>Taxilane</v>
      </c>
      <c r="D1302" s="173" t="str">
        <f t="shared" si="103"/>
        <v>N/A or No Data</v>
      </c>
      <c r="E1302" s="173" t="str">
        <f t="shared" si="104"/>
        <v>N/A or No Data</v>
      </c>
      <c r="F1302" s="173">
        <v>0</v>
      </c>
      <c r="G1302" s="173" t="s">
        <v>1555</v>
      </c>
      <c r="H1302" s="173" t="str">
        <f t="shared" si="105"/>
        <v>CKC-TLA-001</v>
      </c>
      <c r="I1302" s="173" t="s">
        <v>3030</v>
      </c>
      <c r="J1302" s="173" t="s">
        <v>11766</v>
      </c>
      <c r="K1302" s="174">
        <v>45</v>
      </c>
      <c r="L1302" s="174">
        <v>33</v>
      </c>
      <c r="M1302" s="174">
        <v>46</v>
      </c>
      <c r="N1302" s="174">
        <v>60</v>
      </c>
      <c r="O1302" s="174">
        <v>60</v>
      </c>
      <c r="P1302" s="173" t="s">
        <v>1607</v>
      </c>
      <c r="Q1302" s="174">
        <v>55</v>
      </c>
      <c r="R1302" s="173" t="s">
        <v>1607</v>
      </c>
      <c r="S1302" s="173" t="s">
        <v>1566</v>
      </c>
      <c r="T1302" s="173">
        <v>22032</v>
      </c>
      <c r="U1302" s="170">
        <f t="shared" si="106"/>
        <v>1211760</v>
      </c>
    </row>
    <row r="1303" spans="1:21" ht="14.25" customHeight="1" x14ac:dyDescent="0.15">
      <c r="A1303" s="173" t="s">
        <v>135</v>
      </c>
      <c r="B1303" s="173" t="s">
        <v>1563</v>
      </c>
      <c r="C1303" s="173" t="str">
        <f t="shared" si="102"/>
        <v>Taxilane</v>
      </c>
      <c r="D1303" s="173" t="str">
        <f t="shared" si="103"/>
        <v>N/A or No Data</v>
      </c>
      <c r="E1303" s="173" t="str">
        <f t="shared" si="104"/>
        <v>N/A or No Data</v>
      </c>
      <c r="F1303" s="173">
        <v>0</v>
      </c>
      <c r="G1303" s="173" t="s">
        <v>1555</v>
      </c>
      <c r="H1303" s="173" t="str">
        <f t="shared" si="105"/>
        <v>MGG-TLA-001</v>
      </c>
      <c r="I1303" s="173" t="s">
        <v>3031</v>
      </c>
      <c r="J1303" s="173" t="s">
        <v>11766</v>
      </c>
      <c r="K1303" s="174">
        <v>35</v>
      </c>
      <c r="L1303" s="174">
        <v>25</v>
      </c>
      <c r="M1303" s="174">
        <v>37</v>
      </c>
      <c r="N1303" s="174">
        <v>49</v>
      </c>
      <c r="O1303" s="174">
        <v>49</v>
      </c>
      <c r="P1303" s="173" t="s">
        <v>1570</v>
      </c>
      <c r="Q1303" s="174">
        <v>45</v>
      </c>
      <c r="R1303" s="173" t="s">
        <v>1570</v>
      </c>
      <c r="S1303" s="173" t="s">
        <v>1566</v>
      </c>
      <c r="T1303" s="173">
        <v>12303</v>
      </c>
      <c r="U1303" s="170">
        <f t="shared" si="106"/>
        <v>553635</v>
      </c>
    </row>
    <row r="1304" spans="1:21" ht="14.25" customHeight="1" x14ac:dyDescent="0.15">
      <c r="A1304" s="173" t="s">
        <v>123</v>
      </c>
      <c r="B1304" s="173" t="s">
        <v>1563</v>
      </c>
      <c r="C1304" s="173" t="str">
        <f t="shared" si="102"/>
        <v>Taxilane</v>
      </c>
      <c r="D1304" s="173" t="str">
        <f t="shared" si="103"/>
        <v>N/A or No Data</v>
      </c>
      <c r="E1304" s="173" t="str">
        <f t="shared" si="104"/>
        <v>N/A or No Data</v>
      </c>
      <c r="F1304" s="173">
        <v>0</v>
      </c>
      <c r="G1304" s="173" t="s">
        <v>1555</v>
      </c>
      <c r="H1304" s="173" t="str">
        <f t="shared" si="105"/>
        <v>14Y-TLA-001</v>
      </c>
      <c r="I1304" s="173" t="s">
        <v>3032</v>
      </c>
      <c r="J1304" s="173" t="s">
        <v>11766</v>
      </c>
      <c r="K1304" s="174">
        <v>21</v>
      </c>
      <c r="L1304" s="174">
        <v>14</v>
      </c>
      <c r="M1304" s="174">
        <v>24</v>
      </c>
      <c r="N1304" s="174">
        <v>33</v>
      </c>
      <c r="O1304" s="174">
        <v>33</v>
      </c>
      <c r="P1304" s="173" t="s">
        <v>1576</v>
      </c>
      <c r="Q1304" s="174">
        <v>79</v>
      </c>
      <c r="R1304" s="173" t="s">
        <v>1576</v>
      </c>
      <c r="S1304" s="173" t="s">
        <v>1558</v>
      </c>
      <c r="T1304" s="173">
        <v>6936</v>
      </c>
      <c r="U1304" s="170">
        <f t="shared" si="106"/>
        <v>547944</v>
      </c>
    </row>
    <row r="1305" spans="1:21" ht="14.25" customHeight="1" x14ac:dyDescent="0.15">
      <c r="A1305" s="173" t="s">
        <v>243</v>
      </c>
      <c r="B1305" s="173" t="s">
        <v>1563</v>
      </c>
      <c r="C1305" s="173" t="str">
        <f t="shared" si="102"/>
        <v>Taxilane</v>
      </c>
      <c r="D1305" s="173" t="str">
        <f t="shared" si="103"/>
        <v>N/A or No Data</v>
      </c>
      <c r="E1305" s="173" t="str">
        <f t="shared" si="104"/>
        <v>N/A or No Data</v>
      </c>
      <c r="F1305" s="173">
        <v>0</v>
      </c>
      <c r="G1305" s="173" t="s">
        <v>1568</v>
      </c>
      <c r="H1305" s="173" t="str">
        <f t="shared" si="105"/>
        <v>ADC-TLA-002</v>
      </c>
      <c r="I1305" s="173" t="s">
        <v>3033</v>
      </c>
      <c r="J1305" s="173" t="s">
        <v>11766</v>
      </c>
      <c r="K1305" s="174">
        <v>16</v>
      </c>
      <c r="L1305" s="174">
        <v>11</v>
      </c>
      <c r="M1305" s="174">
        <v>19</v>
      </c>
      <c r="N1305" s="174">
        <v>27</v>
      </c>
      <c r="O1305" s="174">
        <v>27</v>
      </c>
      <c r="P1305" s="173" t="s">
        <v>1691</v>
      </c>
      <c r="Q1305" s="174">
        <v>84</v>
      </c>
      <c r="R1305" s="173" t="s">
        <v>1691</v>
      </c>
      <c r="S1305" s="173" t="s">
        <v>1558</v>
      </c>
      <c r="T1305" s="173">
        <v>10238</v>
      </c>
      <c r="U1305" s="170">
        <f t="shared" si="106"/>
        <v>859992</v>
      </c>
    </row>
    <row r="1306" spans="1:21" ht="14.25" customHeight="1" x14ac:dyDescent="0.15">
      <c r="A1306" s="173" t="s">
        <v>237</v>
      </c>
      <c r="B1306" s="173" t="s">
        <v>1716</v>
      </c>
      <c r="C1306" s="173" t="str">
        <f t="shared" si="102"/>
        <v>Runway</v>
      </c>
      <c r="D1306" s="173" t="str">
        <f t="shared" si="103"/>
        <v>1129</v>
      </c>
      <c r="E1306" s="173" t="str">
        <f t="shared" si="104"/>
        <v>11/29</v>
      </c>
      <c r="F1306" s="173">
        <v>1</v>
      </c>
      <c r="G1306" s="173" t="s">
        <v>1555</v>
      </c>
      <c r="H1306" s="173" t="str">
        <f t="shared" si="105"/>
        <v>TKC-RY1129-001</v>
      </c>
      <c r="I1306" s="173" t="s">
        <v>2068</v>
      </c>
      <c r="J1306" s="173" t="s">
        <v>11766</v>
      </c>
      <c r="K1306" s="174">
        <v>41</v>
      </c>
      <c r="L1306" s="174">
        <v>30</v>
      </c>
      <c r="M1306" s="174">
        <v>42</v>
      </c>
      <c r="N1306" s="174">
        <v>55</v>
      </c>
      <c r="O1306" s="174">
        <v>55</v>
      </c>
      <c r="P1306" s="173" t="s">
        <v>1576</v>
      </c>
      <c r="Q1306" s="174">
        <v>59</v>
      </c>
      <c r="R1306" s="173" t="s">
        <v>1576</v>
      </c>
      <c r="S1306" s="173" t="s">
        <v>1586</v>
      </c>
      <c r="T1306" s="173">
        <v>239496</v>
      </c>
      <c r="U1306" s="170">
        <f t="shared" si="106"/>
        <v>14130264</v>
      </c>
    </row>
    <row r="1307" spans="1:21" ht="14.25" customHeight="1" x14ac:dyDescent="0.15">
      <c r="A1307" s="173" t="s">
        <v>63</v>
      </c>
      <c r="B1307" s="173" t="s">
        <v>2198</v>
      </c>
      <c r="C1307" s="173" t="str">
        <f t="shared" si="102"/>
        <v>Taxilane</v>
      </c>
      <c r="D1307" s="173" t="str">
        <f t="shared" si="103"/>
        <v>N/A or No Data</v>
      </c>
      <c r="E1307" s="173" t="str">
        <f t="shared" si="104"/>
        <v>N/A or No Data</v>
      </c>
      <c r="F1307" s="173">
        <v>0</v>
      </c>
      <c r="G1307" s="173" t="s">
        <v>1555</v>
      </c>
      <c r="H1307" s="173" t="str">
        <f t="shared" si="105"/>
        <v>Y63-TLB-001</v>
      </c>
      <c r="I1307" s="173" t="s">
        <v>3035</v>
      </c>
      <c r="J1307" s="173" t="s">
        <v>11766</v>
      </c>
      <c r="K1307" s="174">
        <v>7</v>
      </c>
      <c r="L1307" s="174">
        <v>5</v>
      </c>
      <c r="M1307" s="174">
        <v>11</v>
      </c>
      <c r="N1307" s="174">
        <v>16</v>
      </c>
      <c r="O1307" s="174">
        <v>16</v>
      </c>
      <c r="P1307" s="173" t="s">
        <v>1698</v>
      </c>
      <c r="Q1307" s="174">
        <v>93</v>
      </c>
      <c r="R1307" s="173" t="s">
        <v>1698</v>
      </c>
      <c r="S1307" s="173" t="s">
        <v>1558</v>
      </c>
      <c r="T1307" s="173">
        <v>31184</v>
      </c>
      <c r="U1307" s="170">
        <f t="shared" si="106"/>
        <v>2900112</v>
      </c>
    </row>
    <row r="1308" spans="1:21" ht="14.25" customHeight="1" x14ac:dyDescent="0.15">
      <c r="A1308" s="173" t="s">
        <v>211</v>
      </c>
      <c r="B1308" s="173" t="s">
        <v>1600</v>
      </c>
      <c r="C1308" s="173" t="str">
        <f t="shared" si="102"/>
        <v>Connecting Taxiway</v>
      </c>
      <c r="D1308" s="173" t="str">
        <f t="shared" si="103"/>
        <v>N/A or No Data</v>
      </c>
      <c r="E1308" s="173" t="str">
        <f t="shared" si="104"/>
        <v>N/A or No Data</v>
      </c>
      <c r="F1308" s="173">
        <v>0</v>
      </c>
      <c r="G1308" s="173" t="s">
        <v>1555</v>
      </c>
      <c r="H1308" s="173" t="str">
        <f t="shared" si="105"/>
        <v>JYG-CTB-001</v>
      </c>
      <c r="I1308" s="173" t="s">
        <v>3036</v>
      </c>
      <c r="J1308" s="173" t="s">
        <v>11766</v>
      </c>
      <c r="K1308" s="174">
        <v>33</v>
      </c>
      <c r="L1308" s="174">
        <v>23</v>
      </c>
      <c r="M1308" s="174">
        <v>35</v>
      </c>
      <c r="N1308" s="174">
        <v>47</v>
      </c>
      <c r="O1308" s="174">
        <v>47</v>
      </c>
      <c r="P1308" s="173" t="s">
        <v>1576</v>
      </c>
      <c r="Q1308" s="174">
        <v>67</v>
      </c>
      <c r="R1308" s="173" t="s">
        <v>1576</v>
      </c>
      <c r="S1308" s="173" t="s">
        <v>1586</v>
      </c>
      <c r="T1308" s="173">
        <v>5760</v>
      </c>
      <c r="U1308" s="170">
        <f t="shared" si="106"/>
        <v>385920</v>
      </c>
    </row>
    <row r="1309" spans="1:21" ht="14.25" customHeight="1" x14ac:dyDescent="0.15">
      <c r="A1309" s="173" t="s">
        <v>7</v>
      </c>
      <c r="B1309" s="173" t="s">
        <v>1583</v>
      </c>
      <c r="C1309" s="173" t="str">
        <f t="shared" si="102"/>
        <v>Apron</v>
      </c>
      <c r="D1309" s="173" t="str">
        <f t="shared" si="103"/>
        <v>N/A or No Data</v>
      </c>
      <c r="E1309" s="173" t="str">
        <f t="shared" si="104"/>
        <v>N/A or No Data</v>
      </c>
      <c r="F1309" s="173">
        <v>0</v>
      </c>
      <c r="G1309" s="173" t="s">
        <v>1568</v>
      </c>
      <c r="H1309" s="173" t="str">
        <f t="shared" si="105"/>
        <v>AEL-APA-002</v>
      </c>
      <c r="I1309" s="173" t="s">
        <v>3037</v>
      </c>
      <c r="J1309" s="173" t="s">
        <v>11766</v>
      </c>
      <c r="K1309" s="174">
        <v>19</v>
      </c>
      <c r="L1309" s="174">
        <v>13</v>
      </c>
      <c r="M1309" s="174">
        <v>22</v>
      </c>
      <c r="N1309" s="174">
        <v>31</v>
      </c>
      <c r="O1309" s="174">
        <v>31</v>
      </c>
      <c r="P1309" s="173" t="s">
        <v>1576</v>
      </c>
      <c r="Q1309" s="174">
        <v>81</v>
      </c>
      <c r="R1309" s="173" t="s">
        <v>1576</v>
      </c>
      <c r="S1309" s="173" t="s">
        <v>1558</v>
      </c>
      <c r="T1309" s="173">
        <v>27682</v>
      </c>
      <c r="U1309" s="170">
        <f t="shared" si="106"/>
        <v>2242242</v>
      </c>
    </row>
    <row r="1310" spans="1:21" ht="14.25" customHeight="1" x14ac:dyDescent="0.15">
      <c r="A1310" s="173" t="s">
        <v>235</v>
      </c>
      <c r="B1310" s="173" t="s">
        <v>1600</v>
      </c>
      <c r="C1310" s="173" t="str">
        <f t="shared" si="102"/>
        <v>Connecting Taxiway</v>
      </c>
      <c r="D1310" s="173" t="str">
        <f t="shared" si="103"/>
        <v>N/A or No Data</v>
      </c>
      <c r="E1310" s="173" t="str">
        <f t="shared" si="104"/>
        <v>N/A or No Data</v>
      </c>
      <c r="F1310" s="173">
        <v>0</v>
      </c>
      <c r="G1310" s="173" t="s">
        <v>1568</v>
      </c>
      <c r="H1310" s="173" t="str">
        <f t="shared" si="105"/>
        <v>12D-CTB-002</v>
      </c>
      <c r="I1310" s="173" t="s">
        <v>3038</v>
      </c>
      <c r="J1310" s="173" t="s">
        <v>11766</v>
      </c>
      <c r="K1310" s="174">
        <v>0</v>
      </c>
      <c r="L1310" s="174">
        <v>0</v>
      </c>
      <c r="M1310" s="174">
        <v>0</v>
      </c>
      <c r="N1310" s="174">
        <v>0</v>
      </c>
      <c r="O1310" s="174">
        <v>0</v>
      </c>
      <c r="P1310" s="173" t="s">
        <v>1579</v>
      </c>
      <c r="Q1310" s="174">
        <v>100</v>
      </c>
      <c r="R1310" s="173" t="s">
        <v>1579</v>
      </c>
      <c r="S1310" s="173" t="s">
        <v>1558</v>
      </c>
      <c r="T1310" s="173">
        <v>4158</v>
      </c>
      <c r="U1310" s="170">
        <f t="shared" si="106"/>
        <v>415800</v>
      </c>
    </row>
    <row r="1311" spans="1:21" ht="14.25" customHeight="1" x14ac:dyDescent="0.15">
      <c r="A1311" s="173" t="s">
        <v>5</v>
      </c>
      <c r="B1311" s="173" t="s">
        <v>1583</v>
      </c>
      <c r="C1311" s="173" t="str">
        <f t="shared" si="102"/>
        <v>Apron</v>
      </c>
      <c r="D1311" s="173" t="str">
        <f t="shared" si="103"/>
        <v>N/A or No Data</v>
      </c>
      <c r="E1311" s="173" t="str">
        <f t="shared" si="104"/>
        <v>N/A or No Data</v>
      </c>
      <c r="F1311" s="173">
        <v>0</v>
      </c>
      <c r="G1311" s="173" t="s">
        <v>1581</v>
      </c>
      <c r="H1311" s="173" t="str">
        <f t="shared" si="105"/>
        <v>AIT-APA-003</v>
      </c>
      <c r="I1311" s="173" t="s">
        <v>3039</v>
      </c>
      <c r="J1311" s="173" t="s">
        <v>11766</v>
      </c>
      <c r="K1311" s="174">
        <v>50</v>
      </c>
      <c r="L1311" s="174">
        <v>37</v>
      </c>
      <c r="M1311" s="174">
        <v>50</v>
      </c>
      <c r="N1311" s="174">
        <v>65</v>
      </c>
      <c r="O1311" s="174">
        <v>65</v>
      </c>
      <c r="P1311" s="173" t="s">
        <v>1579</v>
      </c>
      <c r="Q1311" s="174">
        <v>32</v>
      </c>
      <c r="R1311" s="173" t="s">
        <v>1579</v>
      </c>
      <c r="S1311" s="173" t="s">
        <v>1566</v>
      </c>
      <c r="T1311" s="173">
        <v>10502</v>
      </c>
      <c r="U1311" s="170">
        <f t="shared" si="106"/>
        <v>336064</v>
      </c>
    </row>
    <row r="1312" spans="1:21" ht="14.25" customHeight="1" x14ac:dyDescent="0.15">
      <c r="A1312" s="173" t="s">
        <v>71</v>
      </c>
      <c r="B1312" s="173" t="s">
        <v>2522</v>
      </c>
      <c r="C1312" s="173" t="str">
        <f t="shared" si="102"/>
        <v>Taxilane</v>
      </c>
      <c r="D1312" s="173" t="str">
        <f t="shared" si="103"/>
        <v>N/A or No Data</v>
      </c>
      <c r="E1312" s="173" t="str">
        <f t="shared" si="104"/>
        <v>N/A or No Data</v>
      </c>
      <c r="F1312" s="173">
        <v>0</v>
      </c>
      <c r="G1312" s="173" t="s">
        <v>1555</v>
      </c>
      <c r="H1312" s="173" t="str">
        <f t="shared" si="105"/>
        <v>FBL-TLH-001</v>
      </c>
      <c r="I1312" s="173" t="s">
        <v>3040</v>
      </c>
      <c r="J1312" s="173" t="s">
        <v>11766</v>
      </c>
      <c r="K1312" s="174">
        <v>10</v>
      </c>
      <c r="L1312" s="174">
        <v>7</v>
      </c>
      <c r="M1312" s="174">
        <v>14</v>
      </c>
      <c r="N1312" s="174">
        <v>20</v>
      </c>
      <c r="O1312" s="174">
        <v>20</v>
      </c>
      <c r="P1312" s="173" t="s">
        <v>1676</v>
      </c>
      <c r="Q1312" s="174">
        <v>90</v>
      </c>
      <c r="R1312" s="173" t="s">
        <v>1676</v>
      </c>
      <c r="S1312" s="173" t="s">
        <v>1558</v>
      </c>
      <c r="T1312" s="173">
        <v>18076</v>
      </c>
      <c r="U1312" s="170">
        <f t="shared" si="106"/>
        <v>1626840</v>
      </c>
    </row>
    <row r="1313" spans="1:21" ht="14.25" customHeight="1" x14ac:dyDescent="0.15">
      <c r="A1313" s="173" t="s">
        <v>171</v>
      </c>
      <c r="B1313" s="173" t="s">
        <v>1563</v>
      </c>
      <c r="C1313" s="173" t="str">
        <f t="shared" si="102"/>
        <v>Taxilane</v>
      </c>
      <c r="D1313" s="173" t="str">
        <f t="shared" si="103"/>
        <v>N/A or No Data</v>
      </c>
      <c r="E1313" s="173" t="str">
        <f t="shared" si="104"/>
        <v>N/A or No Data</v>
      </c>
      <c r="F1313" s="173">
        <v>0</v>
      </c>
      <c r="G1313" s="173" t="s">
        <v>1555</v>
      </c>
      <c r="H1313" s="173" t="str">
        <f t="shared" si="105"/>
        <v>VVV-TLA-001</v>
      </c>
      <c r="I1313" s="173" t="s">
        <v>3041</v>
      </c>
      <c r="J1313" s="173" t="s">
        <v>11766</v>
      </c>
      <c r="K1313" s="174">
        <v>0</v>
      </c>
      <c r="L1313" s="174">
        <v>0</v>
      </c>
      <c r="M1313" s="174">
        <v>0</v>
      </c>
      <c r="N1313" s="174">
        <v>0</v>
      </c>
      <c r="O1313" s="174">
        <v>0</v>
      </c>
      <c r="P1313" s="173" t="s">
        <v>1640</v>
      </c>
      <c r="Q1313" s="174">
        <v>100</v>
      </c>
      <c r="R1313" s="173" t="s">
        <v>1640</v>
      </c>
      <c r="S1313" s="173" t="s">
        <v>1558</v>
      </c>
      <c r="T1313" s="173">
        <v>15048</v>
      </c>
      <c r="U1313" s="170">
        <f t="shared" si="106"/>
        <v>1504800</v>
      </c>
    </row>
    <row r="1314" spans="1:21" ht="14.25" customHeight="1" x14ac:dyDescent="0.15">
      <c r="A1314" s="173" t="s">
        <v>55</v>
      </c>
      <c r="B1314" s="173" t="s">
        <v>1689</v>
      </c>
      <c r="C1314" s="173" t="str">
        <f t="shared" si="102"/>
        <v>Runway</v>
      </c>
      <c r="D1314" s="173" t="str">
        <f t="shared" si="103"/>
        <v>1634</v>
      </c>
      <c r="E1314" s="173" t="str">
        <f t="shared" si="104"/>
        <v>16/34</v>
      </c>
      <c r="F1314" s="173">
        <v>1</v>
      </c>
      <c r="G1314" s="173" t="s">
        <v>1555</v>
      </c>
      <c r="H1314" s="173" t="str">
        <f t="shared" si="105"/>
        <v>TOB-RY1634-001</v>
      </c>
      <c r="I1314" s="173" t="s">
        <v>2573</v>
      </c>
      <c r="J1314" s="173" t="s">
        <v>11766</v>
      </c>
      <c r="K1314" s="174">
        <v>26</v>
      </c>
      <c r="L1314" s="174">
        <v>7</v>
      </c>
      <c r="M1314" s="174">
        <v>20</v>
      </c>
      <c r="N1314" s="174">
        <v>29</v>
      </c>
      <c r="O1314" s="174">
        <v>29</v>
      </c>
      <c r="P1314" s="173" t="s">
        <v>1676</v>
      </c>
      <c r="Q1314" s="174">
        <v>90</v>
      </c>
      <c r="R1314" s="173" t="s">
        <v>1676</v>
      </c>
      <c r="S1314" s="173" t="s">
        <v>1558</v>
      </c>
      <c r="T1314" s="173">
        <v>337718</v>
      </c>
      <c r="U1314" s="170">
        <f t="shared" si="106"/>
        <v>30394620</v>
      </c>
    </row>
    <row r="1315" spans="1:21" ht="14.25" customHeight="1" x14ac:dyDescent="0.15">
      <c r="A1315" s="173" t="s">
        <v>117</v>
      </c>
      <c r="B1315" s="173" t="s">
        <v>1563</v>
      </c>
      <c r="C1315" s="173" t="str">
        <f t="shared" si="102"/>
        <v>Taxilane</v>
      </c>
      <c r="D1315" s="173" t="str">
        <f t="shared" si="103"/>
        <v>N/A or No Data</v>
      </c>
      <c r="E1315" s="173" t="str">
        <f t="shared" si="104"/>
        <v>N/A or No Data</v>
      </c>
      <c r="F1315" s="173">
        <v>0</v>
      </c>
      <c r="G1315" s="173" t="s">
        <v>1555</v>
      </c>
      <c r="H1315" s="173" t="str">
        <f t="shared" si="105"/>
        <v>LJF-TLA-001</v>
      </c>
      <c r="I1315" s="173" t="s">
        <v>3043</v>
      </c>
      <c r="J1315" s="173" t="s">
        <v>11766</v>
      </c>
      <c r="K1315" s="174">
        <v>51</v>
      </c>
      <c r="L1315" s="174">
        <v>38</v>
      </c>
      <c r="M1315" s="174">
        <v>51</v>
      </c>
      <c r="N1315" s="174">
        <v>66</v>
      </c>
      <c r="O1315" s="174">
        <v>66</v>
      </c>
      <c r="P1315" s="173" t="s">
        <v>1576</v>
      </c>
      <c r="Q1315" s="174">
        <v>44</v>
      </c>
      <c r="R1315" s="173" t="s">
        <v>1576</v>
      </c>
      <c r="S1315" s="173" t="s">
        <v>1566</v>
      </c>
      <c r="T1315" s="173">
        <v>27094</v>
      </c>
      <c r="U1315" s="170">
        <f t="shared" si="106"/>
        <v>1192136</v>
      </c>
    </row>
    <row r="1316" spans="1:21" ht="14.25" customHeight="1" x14ac:dyDescent="0.15">
      <c r="A1316" s="173" t="s">
        <v>103</v>
      </c>
      <c r="B1316" s="173" t="s">
        <v>1563</v>
      </c>
      <c r="C1316" s="173" t="str">
        <f t="shared" si="102"/>
        <v>Taxilane</v>
      </c>
      <c r="D1316" s="173" t="str">
        <f t="shared" si="103"/>
        <v>N/A or No Data</v>
      </c>
      <c r="E1316" s="173" t="str">
        <f t="shared" si="104"/>
        <v>N/A or No Data</v>
      </c>
      <c r="F1316" s="173">
        <v>0</v>
      </c>
      <c r="G1316" s="173" t="s">
        <v>1555</v>
      </c>
      <c r="H1316" s="173" t="str">
        <f t="shared" si="105"/>
        <v>HIB-TLA-001</v>
      </c>
      <c r="I1316" s="173" t="s">
        <v>3044</v>
      </c>
      <c r="J1316" s="173" t="s">
        <v>11766</v>
      </c>
      <c r="K1316" s="174">
        <v>70</v>
      </c>
      <c r="L1316" s="174">
        <v>56</v>
      </c>
      <c r="M1316" s="174">
        <v>69</v>
      </c>
      <c r="N1316" s="174">
        <v>82</v>
      </c>
      <c r="O1316" s="174">
        <v>82</v>
      </c>
      <c r="P1316" s="173" t="s">
        <v>1613</v>
      </c>
      <c r="Q1316" s="174">
        <v>26</v>
      </c>
      <c r="R1316" s="173" t="s">
        <v>1613</v>
      </c>
      <c r="S1316" s="173" t="s">
        <v>1566</v>
      </c>
      <c r="T1316" s="173">
        <v>55819</v>
      </c>
      <c r="U1316" s="170">
        <f t="shared" si="106"/>
        <v>1451294</v>
      </c>
    </row>
    <row r="1317" spans="1:21" ht="14.25" customHeight="1" x14ac:dyDescent="0.15">
      <c r="A1317" s="173" t="s">
        <v>73</v>
      </c>
      <c r="B1317" s="173" t="s">
        <v>1563</v>
      </c>
      <c r="C1317" s="173" t="str">
        <f t="shared" si="102"/>
        <v>Taxilane</v>
      </c>
      <c r="D1317" s="173" t="str">
        <f t="shared" si="103"/>
        <v>N/A or No Data</v>
      </c>
      <c r="E1317" s="173" t="str">
        <f t="shared" si="104"/>
        <v>N/A or No Data</v>
      </c>
      <c r="F1317" s="173">
        <v>0</v>
      </c>
      <c r="G1317" s="173" t="s">
        <v>1555</v>
      </c>
      <c r="H1317" s="173" t="str">
        <f t="shared" si="105"/>
        <v>FFM-TLA-001</v>
      </c>
      <c r="I1317" s="173" t="s">
        <v>3045</v>
      </c>
      <c r="J1317" s="173" t="s">
        <v>11766</v>
      </c>
      <c r="K1317" s="174">
        <v>1</v>
      </c>
      <c r="L1317" s="174">
        <v>1</v>
      </c>
      <c r="M1317" s="174">
        <v>7</v>
      </c>
      <c r="N1317" s="174">
        <v>10</v>
      </c>
      <c r="O1317" s="174">
        <v>10</v>
      </c>
      <c r="P1317" s="173" t="s">
        <v>1662</v>
      </c>
      <c r="Q1317" s="174">
        <v>99</v>
      </c>
      <c r="R1317" s="173" t="s">
        <v>1662</v>
      </c>
      <c r="S1317" s="173" t="s">
        <v>1558</v>
      </c>
      <c r="T1317" s="173">
        <v>80589</v>
      </c>
      <c r="U1317" s="170">
        <f t="shared" si="106"/>
        <v>7978311</v>
      </c>
    </row>
    <row r="1318" spans="1:21" ht="14.25" customHeight="1" x14ac:dyDescent="0.15">
      <c r="A1318" s="173" t="s">
        <v>33</v>
      </c>
      <c r="B1318" s="173" t="s">
        <v>3046</v>
      </c>
      <c r="C1318" s="173" t="str">
        <f t="shared" si="102"/>
        <v>Other</v>
      </c>
      <c r="D1318" s="173" t="str">
        <f t="shared" si="103"/>
        <v>N/A or No Data</v>
      </c>
      <c r="E1318" s="173" t="str">
        <f t="shared" si="104"/>
        <v>N/A or No Data</v>
      </c>
      <c r="F1318" s="173">
        <v>0</v>
      </c>
      <c r="G1318" s="173" t="s">
        <v>1555</v>
      </c>
      <c r="H1318" s="173" t="str">
        <f t="shared" si="105"/>
        <v>BRD-HP1-001</v>
      </c>
      <c r="I1318" s="173" t="s">
        <v>3047</v>
      </c>
      <c r="J1318" s="173" t="s">
        <v>11766</v>
      </c>
      <c r="K1318" s="174">
        <v>0</v>
      </c>
      <c r="L1318" s="174">
        <v>0</v>
      </c>
      <c r="M1318" s="174">
        <v>0</v>
      </c>
      <c r="N1318" s="174">
        <v>0</v>
      </c>
      <c r="O1318" s="174">
        <v>0</v>
      </c>
      <c r="P1318" s="173" t="s">
        <v>1711</v>
      </c>
      <c r="Q1318" s="174">
        <v>100</v>
      </c>
      <c r="R1318" s="173" t="s">
        <v>1711</v>
      </c>
      <c r="S1318" s="173" t="s">
        <v>1558</v>
      </c>
      <c r="T1318" s="173">
        <v>3531</v>
      </c>
      <c r="U1318" s="170">
        <f t="shared" si="106"/>
        <v>353100</v>
      </c>
    </row>
    <row r="1319" spans="1:21" ht="14.25" customHeight="1" x14ac:dyDescent="0.15">
      <c r="A1319" s="173" t="s">
        <v>33</v>
      </c>
      <c r="B1319" s="173" t="s">
        <v>1637</v>
      </c>
      <c r="C1319" s="173" t="str">
        <f t="shared" si="102"/>
        <v>Apron</v>
      </c>
      <c r="D1319" s="173" t="str">
        <f t="shared" si="103"/>
        <v>N/A or No Data</v>
      </c>
      <c r="E1319" s="173" t="str">
        <f t="shared" si="104"/>
        <v>N/A or No Data</v>
      </c>
      <c r="F1319" s="173">
        <v>0</v>
      </c>
      <c r="G1319" s="173" t="s">
        <v>1581</v>
      </c>
      <c r="H1319" s="173" t="str">
        <f t="shared" si="105"/>
        <v>BRD-APB-003</v>
      </c>
      <c r="I1319" s="173" t="s">
        <v>3048</v>
      </c>
      <c r="J1319" s="173" t="s">
        <v>11766</v>
      </c>
      <c r="K1319" s="174">
        <v>13</v>
      </c>
      <c r="L1319" s="174">
        <v>9</v>
      </c>
      <c r="M1319" s="174">
        <v>16</v>
      </c>
      <c r="N1319" s="174">
        <v>23</v>
      </c>
      <c r="O1319" s="174">
        <v>23</v>
      </c>
      <c r="P1319" s="173" t="s">
        <v>1711</v>
      </c>
      <c r="Q1319" s="174">
        <v>87</v>
      </c>
      <c r="R1319" s="173" t="s">
        <v>1711</v>
      </c>
      <c r="S1319" s="173" t="s">
        <v>1558</v>
      </c>
      <c r="T1319" s="173">
        <v>71051</v>
      </c>
      <c r="U1319" s="170">
        <f t="shared" si="106"/>
        <v>6181437</v>
      </c>
    </row>
    <row r="1320" spans="1:21" ht="14.25" customHeight="1" x14ac:dyDescent="0.15">
      <c r="A1320" s="173" t="s">
        <v>233</v>
      </c>
      <c r="B1320" s="173" t="s">
        <v>1635</v>
      </c>
      <c r="C1320" s="173" t="str">
        <f t="shared" si="102"/>
        <v>Runway</v>
      </c>
      <c r="D1320" s="173" t="str">
        <f t="shared" si="103"/>
        <v>422</v>
      </c>
      <c r="E1320" s="173" t="str">
        <f t="shared" si="104"/>
        <v>04/22</v>
      </c>
      <c r="F1320" s="173">
        <v>0</v>
      </c>
      <c r="G1320" s="173" t="s">
        <v>1555</v>
      </c>
      <c r="H1320" s="173" t="str">
        <f t="shared" si="105"/>
        <v>TVF-RY422-001</v>
      </c>
      <c r="I1320" s="173" t="s">
        <v>2895</v>
      </c>
      <c r="J1320" s="173" t="s">
        <v>11766</v>
      </c>
      <c r="K1320" s="174">
        <v>22</v>
      </c>
      <c r="L1320" s="174">
        <v>15</v>
      </c>
      <c r="M1320" s="174">
        <v>25</v>
      </c>
      <c r="N1320" s="174">
        <v>34</v>
      </c>
      <c r="O1320" s="174">
        <v>34</v>
      </c>
      <c r="P1320" s="173" t="s">
        <v>1579</v>
      </c>
      <c r="Q1320" s="174">
        <v>78</v>
      </c>
      <c r="R1320" s="173" t="s">
        <v>1579</v>
      </c>
      <c r="S1320" s="173" t="s">
        <v>1558</v>
      </c>
      <c r="T1320" s="173">
        <v>365779</v>
      </c>
      <c r="U1320" s="170">
        <f t="shared" si="106"/>
        <v>28530762</v>
      </c>
    </row>
    <row r="1321" spans="1:21" ht="14.25" customHeight="1" x14ac:dyDescent="0.15">
      <c r="A1321" s="173" t="s">
        <v>107</v>
      </c>
      <c r="B1321" s="173" t="s">
        <v>1563</v>
      </c>
      <c r="C1321" s="173" t="str">
        <f t="shared" si="102"/>
        <v>Taxilane</v>
      </c>
      <c r="D1321" s="173" t="str">
        <f t="shared" si="103"/>
        <v>N/A or No Data</v>
      </c>
      <c r="E1321" s="173" t="str">
        <f t="shared" si="104"/>
        <v>N/A or No Data</v>
      </c>
      <c r="F1321" s="173">
        <v>0</v>
      </c>
      <c r="G1321" s="173" t="s">
        <v>1581</v>
      </c>
      <c r="H1321" s="173" t="str">
        <f t="shared" si="105"/>
        <v>HCD-TLA-003</v>
      </c>
      <c r="I1321" s="173" t="s">
        <v>3050</v>
      </c>
      <c r="J1321" s="173" t="s">
        <v>11766</v>
      </c>
      <c r="K1321" s="174">
        <v>49</v>
      </c>
      <c r="L1321" s="174">
        <v>36</v>
      </c>
      <c r="M1321" s="174">
        <v>50</v>
      </c>
      <c r="N1321" s="174">
        <v>64</v>
      </c>
      <c r="O1321" s="174">
        <v>64</v>
      </c>
      <c r="P1321" s="173" t="s">
        <v>1576</v>
      </c>
      <c r="Q1321" s="174">
        <v>46</v>
      </c>
      <c r="R1321" s="173" t="s">
        <v>1576</v>
      </c>
      <c r="S1321" s="173" t="s">
        <v>1566</v>
      </c>
      <c r="T1321" s="173">
        <v>40033</v>
      </c>
      <c r="U1321" s="170">
        <f t="shared" si="106"/>
        <v>1841518</v>
      </c>
    </row>
    <row r="1322" spans="1:21" ht="14.25" customHeight="1" x14ac:dyDescent="0.15">
      <c r="A1322" s="173" t="s">
        <v>245</v>
      </c>
      <c r="B1322" s="173" t="s">
        <v>1571</v>
      </c>
      <c r="C1322" s="173" t="str">
        <f t="shared" si="102"/>
        <v>Connecting Taxiway</v>
      </c>
      <c r="D1322" s="173" t="str">
        <f t="shared" si="103"/>
        <v>N/A or No Data</v>
      </c>
      <c r="E1322" s="173" t="str">
        <f t="shared" si="104"/>
        <v>N/A or No Data</v>
      </c>
      <c r="F1322" s="173">
        <v>0</v>
      </c>
      <c r="G1322" s="173" t="s">
        <v>1555</v>
      </c>
      <c r="H1322" s="173" t="str">
        <f t="shared" si="105"/>
        <v>Y49-CTA3-001</v>
      </c>
      <c r="I1322" s="173" t="s">
        <v>3051</v>
      </c>
      <c r="J1322" s="173" t="s">
        <v>11766</v>
      </c>
      <c r="K1322" s="174">
        <v>17</v>
      </c>
      <c r="L1322" s="174">
        <v>12</v>
      </c>
      <c r="M1322" s="174">
        <v>20</v>
      </c>
      <c r="N1322" s="174">
        <v>28</v>
      </c>
      <c r="O1322" s="174">
        <v>28</v>
      </c>
      <c r="P1322" s="173" t="s">
        <v>1579</v>
      </c>
      <c r="Q1322" s="174">
        <v>83</v>
      </c>
      <c r="R1322" s="173" t="s">
        <v>1579</v>
      </c>
      <c r="S1322" s="173" t="s">
        <v>1558</v>
      </c>
      <c r="T1322" s="173">
        <v>7613</v>
      </c>
      <c r="U1322" s="170">
        <f t="shared" si="106"/>
        <v>631879</v>
      </c>
    </row>
    <row r="1323" spans="1:21" ht="14.25" customHeight="1" x14ac:dyDescent="0.15">
      <c r="A1323" s="173" t="s">
        <v>245</v>
      </c>
      <c r="B1323" s="173" t="s">
        <v>1563</v>
      </c>
      <c r="C1323" s="173" t="str">
        <f t="shared" si="102"/>
        <v>Taxilane</v>
      </c>
      <c r="D1323" s="173" t="str">
        <f t="shared" si="103"/>
        <v>N/A or No Data</v>
      </c>
      <c r="E1323" s="173" t="str">
        <f t="shared" si="104"/>
        <v>N/A or No Data</v>
      </c>
      <c r="F1323" s="173">
        <v>0</v>
      </c>
      <c r="G1323" s="173" t="s">
        <v>1555</v>
      </c>
      <c r="H1323" s="173" t="str">
        <f t="shared" si="105"/>
        <v>Y49-TLA-001</v>
      </c>
      <c r="I1323" s="173" t="s">
        <v>3052</v>
      </c>
      <c r="J1323" s="173" t="s">
        <v>11766</v>
      </c>
      <c r="K1323" s="174">
        <v>17</v>
      </c>
      <c r="L1323" s="174">
        <v>12</v>
      </c>
      <c r="M1323" s="174">
        <v>20</v>
      </c>
      <c r="N1323" s="174">
        <v>28</v>
      </c>
      <c r="O1323" s="174">
        <v>28</v>
      </c>
      <c r="P1323" s="173" t="s">
        <v>1579</v>
      </c>
      <c r="Q1323" s="174">
        <v>80</v>
      </c>
      <c r="R1323" s="173" t="s">
        <v>1579</v>
      </c>
      <c r="S1323" s="173" t="s">
        <v>1558</v>
      </c>
      <c r="T1323" s="173">
        <v>42807</v>
      </c>
      <c r="U1323" s="170">
        <f t="shared" si="106"/>
        <v>3424560</v>
      </c>
    </row>
    <row r="1324" spans="1:21" ht="14.25" customHeight="1" x14ac:dyDescent="0.15">
      <c r="A1324" s="173" t="s">
        <v>223</v>
      </c>
      <c r="B1324" s="173" t="s">
        <v>3053</v>
      </c>
      <c r="C1324" s="173" t="str">
        <f t="shared" si="102"/>
        <v>Taxilane</v>
      </c>
      <c r="D1324" s="173" t="str">
        <f t="shared" si="103"/>
        <v>N/A or No Data</v>
      </c>
      <c r="E1324" s="173" t="str">
        <f t="shared" si="104"/>
        <v>N/A or No Data</v>
      </c>
      <c r="F1324" s="173">
        <v>0</v>
      </c>
      <c r="G1324" s="173" t="s">
        <v>1555</v>
      </c>
      <c r="H1324" s="173" t="str">
        <f t="shared" si="105"/>
        <v>SGS-TLGOLF-001</v>
      </c>
      <c r="I1324" s="173" t="s">
        <v>3054</v>
      </c>
      <c r="J1324" s="173" t="s">
        <v>11766</v>
      </c>
      <c r="K1324" s="174">
        <v>10</v>
      </c>
      <c r="L1324" s="174">
        <v>7</v>
      </c>
      <c r="M1324" s="174">
        <v>14</v>
      </c>
      <c r="N1324" s="174">
        <v>20</v>
      </c>
      <c r="O1324" s="174">
        <v>20</v>
      </c>
      <c r="P1324" s="173" t="s">
        <v>1631</v>
      </c>
      <c r="Q1324" s="174">
        <v>90</v>
      </c>
      <c r="R1324" s="173" t="s">
        <v>1631</v>
      </c>
      <c r="S1324" s="173" t="s">
        <v>1558</v>
      </c>
      <c r="T1324" s="173">
        <v>7226</v>
      </c>
      <c r="U1324" s="170">
        <f t="shared" si="106"/>
        <v>650340</v>
      </c>
    </row>
    <row r="1325" spans="1:21" ht="14.25" customHeight="1" x14ac:dyDescent="0.15">
      <c r="A1325" s="173" t="s">
        <v>233</v>
      </c>
      <c r="B1325" s="173" t="s">
        <v>1611</v>
      </c>
      <c r="C1325" s="173" t="str">
        <f t="shared" si="102"/>
        <v>Runway</v>
      </c>
      <c r="D1325" s="173" t="str">
        <f t="shared" si="103"/>
        <v>1331</v>
      </c>
      <c r="E1325" s="173" t="str">
        <f t="shared" si="104"/>
        <v>13/31</v>
      </c>
      <c r="F1325" s="173">
        <v>1</v>
      </c>
      <c r="G1325" s="173" t="s">
        <v>1568</v>
      </c>
      <c r="H1325" s="173" t="str">
        <f t="shared" si="105"/>
        <v>TVF-RY1331-002</v>
      </c>
      <c r="I1325" s="173" t="s">
        <v>1620</v>
      </c>
      <c r="J1325" s="173" t="s">
        <v>11766</v>
      </c>
      <c r="K1325" s="174">
        <v>15</v>
      </c>
      <c r="L1325" s="174">
        <v>10</v>
      </c>
      <c r="M1325" s="174">
        <v>18</v>
      </c>
      <c r="N1325" s="174">
        <v>26</v>
      </c>
      <c r="O1325" s="174">
        <v>26</v>
      </c>
      <c r="P1325" s="173" t="s">
        <v>1579</v>
      </c>
      <c r="Q1325" s="174">
        <v>85</v>
      </c>
      <c r="R1325" s="173" t="s">
        <v>1579</v>
      </c>
      <c r="S1325" s="173" t="s">
        <v>1558</v>
      </c>
      <c r="T1325" s="173">
        <v>325060</v>
      </c>
      <c r="U1325" s="170">
        <f t="shared" si="106"/>
        <v>27630100</v>
      </c>
    </row>
    <row r="1326" spans="1:21" ht="14.25" customHeight="1" x14ac:dyDescent="0.15">
      <c r="A1326" s="173" t="s">
        <v>81</v>
      </c>
      <c r="B1326" s="173" t="s">
        <v>1563</v>
      </c>
      <c r="C1326" s="173" t="str">
        <f t="shared" si="102"/>
        <v>Taxilane</v>
      </c>
      <c r="D1326" s="173" t="str">
        <f t="shared" si="103"/>
        <v>N/A or No Data</v>
      </c>
      <c r="E1326" s="173" t="str">
        <f t="shared" si="104"/>
        <v>N/A or No Data</v>
      </c>
      <c r="F1326" s="173">
        <v>0</v>
      </c>
      <c r="G1326" s="173" t="s">
        <v>1555</v>
      </c>
      <c r="H1326" s="173" t="str">
        <f t="shared" si="105"/>
        <v>GYL-TLA-001</v>
      </c>
      <c r="I1326" s="173" t="s">
        <v>3056</v>
      </c>
      <c r="J1326" s="173" t="s">
        <v>11766</v>
      </c>
      <c r="K1326" s="174">
        <v>67</v>
      </c>
      <c r="L1326" s="174">
        <v>53</v>
      </c>
      <c r="M1326" s="174">
        <v>66</v>
      </c>
      <c r="N1326" s="174">
        <v>80</v>
      </c>
      <c r="O1326" s="174">
        <v>80</v>
      </c>
      <c r="P1326" s="173" t="s">
        <v>1576</v>
      </c>
      <c r="Q1326" s="174">
        <v>0</v>
      </c>
      <c r="R1326" s="173" t="s">
        <v>1576</v>
      </c>
      <c r="S1326" s="173" t="s">
        <v>1566</v>
      </c>
      <c r="T1326" s="173">
        <v>76612</v>
      </c>
      <c r="U1326" s="170">
        <f t="shared" si="106"/>
        <v>0</v>
      </c>
    </row>
    <row r="1327" spans="1:21" ht="14.25" customHeight="1" x14ac:dyDescent="0.15">
      <c r="A1327" s="173" t="s">
        <v>251</v>
      </c>
      <c r="B1327" s="173" t="s">
        <v>2202</v>
      </c>
      <c r="C1327" s="173" t="str">
        <f t="shared" si="102"/>
        <v>Taxilane</v>
      </c>
      <c r="D1327" s="173" t="str">
        <f t="shared" si="103"/>
        <v>N/A or No Data</v>
      </c>
      <c r="E1327" s="173" t="str">
        <f t="shared" si="104"/>
        <v>N/A or No Data</v>
      </c>
      <c r="F1327" s="173">
        <v>0</v>
      </c>
      <c r="G1327" s="173" t="s">
        <v>1555</v>
      </c>
      <c r="H1327" s="173" t="str">
        <f t="shared" si="105"/>
        <v>ACQ-TLC-001</v>
      </c>
      <c r="I1327" s="173" t="s">
        <v>3057</v>
      </c>
      <c r="J1327" s="173" t="s">
        <v>11766</v>
      </c>
      <c r="K1327" s="174">
        <v>9</v>
      </c>
      <c r="L1327" s="174">
        <v>6</v>
      </c>
      <c r="M1327" s="174">
        <v>13</v>
      </c>
      <c r="N1327" s="174">
        <v>19</v>
      </c>
      <c r="O1327" s="174">
        <v>19</v>
      </c>
      <c r="P1327" s="173" t="s">
        <v>1576</v>
      </c>
      <c r="Q1327" s="174">
        <v>91</v>
      </c>
      <c r="R1327" s="173" t="s">
        <v>1576</v>
      </c>
      <c r="S1327" s="173" t="s">
        <v>1558</v>
      </c>
      <c r="T1327" s="173">
        <v>21033</v>
      </c>
      <c r="U1327" s="170">
        <f t="shared" si="106"/>
        <v>1914003</v>
      </c>
    </row>
    <row r="1328" spans="1:21" ht="14.25" customHeight="1" x14ac:dyDescent="0.15">
      <c r="A1328" s="173" t="s">
        <v>209</v>
      </c>
      <c r="B1328" s="173" t="s">
        <v>2347</v>
      </c>
      <c r="C1328" s="173" t="str">
        <f t="shared" si="102"/>
        <v>Run-Up</v>
      </c>
      <c r="D1328" s="173" t="str">
        <f t="shared" si="103"/>
        <v>N/A or No Data</v>
      </c>
      <c r="E1328" s="173" t="str">
        <f t="shared" si="104"/>
        <v>N/A or No Data</v>
      </c>
      <c r="F1328" s="173">
        <v>0</v>
      </c>
      <c r="G1328" s="173" t="s">
        <v>1555</v>
      </c>
      <c r="H1328" s="173" t="str">
        <f t="shared" si="105"/>
        <v>STC-RP2-001</v>
      </c>
      <c r="I1328" s="173" t="s">
        <v>3058</v>
      </c>
      <c r="J1328" s="173" t="s">
        <v>11766</v>
      </c>
      <c r="K1328" s="174">
        <v>0</v>
      </c>
      <c r="L1328" s="174">
        <v>0</v>
      </c>
      <c r="M1328" s="174">
        <v>0</v>
      </c>
      <c r="N1328" s="174">
        <v>0</v>
      </c>
      <c r="O1328" s="174">
        <v>0</v>
      </c>
      <c r="P1328" s="173" t="s">
        <v>1570</v>
      </c>
      <c r="Q1328" s="174">
        <v>100</v>
      </c>
      <c r="R1328" s="173" t="s">
        <v>1570</v>
      </c>
      <c r="S1328" s="173" t="s">
        <v>1558</v>
      </c>
      <c r="T1328" s="173">
        <v>23636</v>
      </c>
      <c r="U1328" s="170">
        <f t="shared" si="106"/>
        <v>2363600</v>
      </c>
    </row>
    <row r="1329" spans="1:21" ht="14.25" customHeight="1" x14ac:dyDescent="0.15">
      <c r="A1329" s="173" t="s">
        <v>223</v>
      </c>
      <c r="B1329" s="173" t="s">
        <v>3059</v>
      </c>
      <c r="C1329" s="173" t="str">
        <f t="shared" si="102"/>
        <v>Taxilane</v>
      </c>
      <c r="D1329" s="173" t="str">
        <f t="shared" si="103"/>
        <v>N/A or No Data</v>
      </c>
      <c r="E1329" s="173" t="str">
        <f t="shared" si="104"/>
        <v>N/A or No Data</v>
      </c>
      <c r="F1329" s="173">
        <v>0</v>
      </c>
      <c r="G1329" s="173" t="s">
        <v>1555</v>
      </c>
      <c r="H1329" s="173" t="str">
        <f t="shared" si="105"/>
        <v>SGS-TLCESSNA-001</v>
      </c>
      <c r="I1329" s="173" t="s">
        <v>3060</v>
      </c>
      <c r="J1329" s="173" t="s">
        <v>11766</v>
      </c>
      <c r="K1329" s="174">
        <v>0</v>
      </c>
      <c r="L1329" s="174">
        <v>0</v>
      </c>
      <c r="M1329" s="174">
        <v>0</v>
      </c>
      <c r="N1329" s="174">
        <v>0</v>
      </c>
      <c r="O1329" s="174">
        <v>0</v>
      </c>
      <c r="P1329" s="173" t="s">
        <v>1631</v>
      </c>
      <c r="Q1329" s="174">
        <v>100</v>
      </c>
      <c r="R1329" s="173" t="s">
        <v>1631</v>
      </c>
      <c r="S1329" s="173" t="s">
        <v>1558</v>
      </c>
      <c r="T1329" s="173">
        <v>23632</v>
      </c>
      <c r="U1329" s="170">
        <f t="shared" si="106"/>
        <v>2363200</v>
      </c>
    </row>
    <row r="1330" spans="1:21" ht="14.25" customHeight="1" x14ac:dyDescent="0.15">
      <c r="A1330" s="173" t="s">
        <v>195</v>
      </c>
      <c r="B1330" s="173" t="s">
        <v>1554</v>
      </c>
      <c r="C1330" s="173" t="str">
        <f t="shared" si="102"/>
        <v>Taxilane</v>
      </c>
      <c r="D1330" s="173" t="str">
        <f t="shared" si="103"/>
        <v>N/A or No Data</v>
      </c>
      <c r="E1330" s="173" t="str">
        <f t="shared" si="104"/>
        <v>N/A or No Data</v>
      </c>
      <c r="F1330" s="173">
        <v>0</v>
      </c>
      <c r="G1330" s="173" t="s">
        <v>1555</v>
      </c>
      <c r="H1330" s="173" t="str">
        <f t="shared" si="105"/>
        <v>RGK-TLF-001</v>
      </c>
      <c r="I1330" s="173" t="s">
        <v>3061</v>
      </c>
      <c r="J1330" s="173" t="s">
        <v>11766</v>
      </c>
      <c r="K1330" s="174">
        <v>63</v>
      </c>
      <c r="L1330" s="174">
        <v>49</v>
      </c>
      <c r="M1330" s="174">
        <v>62</v>
      </c>
      <c r="N1330" s="174">
        <v>77</v>
      </c>
      <c r="O1330" s="174">
        <v>77</v>
      </c>
      <c r="P1330" s="173" t="s">
        <v>1610</v>
      </c>
      <c r="Q1330" s="174">
        <v>34</v>
      </c>
      <c r="R1330" s="173" t="s">
        <v>1610</v>
      </c>
      <c r="S1330" s="173" t="s">
        <v>1566</v>
      </c>
      <c r="T1330" s="173">
        <v>6683</v>
      </c>
      <c r="U1330" s="170">
        <f t="shared" si="106"/>
        <v>227222</v>
      </c>
    </row>
    <row r="1331" spans="1:21" ht="14.25" customHeight="1" x14ac:dyDescent="0.15">
      <c r="A1331" s="173" t="s">
        <v>235</v>
      </c>
      <c r="B1331" s="173" t="s">
        <v>1563</v>
      </c>
      <c r="C1331" s="173" t="str">
        <f t="shared" si="102"/>
        <v>Taxilane</v>
      </c>
      <c r="D1331" s="173" t="str">
        <f t="shared" si="103"/>
        <v>N/A or No Data</v>
      </c>
      <c r="E1331" s="173" t="str">
        <f t="shared" si="104"/>
        <v>N/A or No Data</v>
      </c>
      <c r="F1331" s="173">
        <v>0</v>
      </c>
      <c r="G1331" s="173" t="s">
        <v>1555</v>
      </c>
      <c r="H1331" s="173" t="str">
        <f t="shared" si="105"/>
        <v>12D-TLA-001</v>
      </c>
      <c r="I1331" s="173" t="s">
        <v>3062</v>
      </c>
      <c r="J1331" s="173" t="s">
        <v>11766</v>
      </c>
      <c r="K1331" s="174">
        <v>4</v>
      </c>
      <c r="L1331" s="174">
        <v>3</v>
      </c>
      <c r="M1331" s="174">
        <v>9</v>
      </c>
      <c r="N1331" s="174">
        <v>13</v>
      </c>
      <c r="O1331" s="174">
        <v>13</v>
      </c>
      <c r="P1331" s="173" t="s">
        <v>1579</v>
      </c>
      <c r="Q1331" s="174">
        <v>75</v>
      </c>
      <c r="R1331" s="173" t="s">
        <v>1579</v>
      </c>
      <c r="S1331" s="173" t="s">
        <v>1558</v>
      </c>
      <c r="T1331" s="173">
        <v>9167</v>
      </c>
      <c r="U1331" s="170">
        <f t="shared" si="106"/>
        <v>687525</v>
      </c>
    </row>
    <row r="1332" spans="1:21" ht="14.25" customHeight="1" x14ac:dyDescent="0.15">
      <c r="A1332" s="173" t="s">
        <v>115</v>
      </c>
      <c r="B1332" s="173" t="s">
        <v>2258</v>
      </c>
      <c r="C1332" s="173" t="str">
        <f t="shared" si="102"/>
        <v>Taxilane</v>
      </c>
      <c r="D1332" s="173" t="str">
        <f t="shared" si="103"/>
        <v>N/A or No Data</v>
      </c>
      <c r="E1332" s="173" t="str">
        <f t="shared" si="104"/>
        <v>N/A or No Data</v>
      </c>
      <c r="F1332" s="173">
        <v>0</v>
      </c>
      <c r="G1332" s="173" t="s">
        <v>1555</v>
      </c>
      <c r="H1332" s="173" t="str">
        <f t="shared" si="105"/>
        <v>12Y-TLD-001</v>
      </c>
      <c r="I1332" s="173" t="s">
        <v>3063</v>
      </c>
      <c r="J1332" s="173" t="s">
        <v>11766</v>
      </c>
      <c r="K1332" s="174">
        <v>39</v>
      </c>
      <c r="L1332" s="174">
        <v>28</v>
      </c>
      <c r="M1332" s="174">
        <v>40</v>
      </c>
      <c r="N1332" s="174">
        <v>53</v>
      </c>
      <c r="O1332" s="174">
        <v>53</v>
      </c>
      <c r="P1332" s="173" t="s">
        <v>1873</v>
      </c>
      <c r="Q1332" s="174">
        <v>61</v>
      </c>
      <c r="R1332" s="173" t="s">
        <v>1873</v>
      </c>
      <c r="S1332" s="173" t="s">
        <v>1586</v>
      </c>
      <c r="T1332" s="173">
        <v>13611</v>
      </c>
      <c r="U1332" s="170">
        <f t="shared" si="106"/>
        <v>830271</v>
      </c>
    </row>
    <row r="1333" spans="1:21" ht="14.25" customHeight="1" x14ac:dyDescent="0.15">
      <c r="A1333" s="173" t="s">
        <v>153</v>
      </c>
      <c r="B1333" s="173" t="s">
        <v>1580</v>
      </c>
      <c r="C1333" s="173" t="str">
        <f t="shared" si="102"/>
        <v>Parallel Taxiway</v>
      </c>
      <c r="D1333" s="173" t="str">
        <f t="shared" si="103"/>
        <v>N/A or No Data</v>
      </c>
      <c r="E1333" s="173" t="str">
        <f t="shared" si="104"/>
        <v>N/A or No Data</v>
      </c>
      <c r="F1333" s="173">
        <v>0</v>
      </c>
      <c r="G1333" s="173" t="s">
        <v>1568</v>
      </c>
      <c r="H1333" s="173" t="str">
        <f t="shared" si="105"/>
        <v>MVE-PTA-002</v>
      </c>
      <c r="I1333" s="173" t="s">
        <v>3064</v>
      </c>
      <c r="J1333" s="173" t="s">
        <v>11766</v>
      </c>
      <c r="K1333" s="174">
        <v>15</v>
      </c>
      <c r="L1333" s="174">
        <v>10</v>
      </c>
      <c r="M1333" s="174">
        <v>18</v>
      </c>
      <c r="N1333" s="174">
        <v>26</v>
      </c>
      <c r="O1333" s="174">
        <v>26</v>
      </c>
      <c r="P1333" s="173" t="s">
        <v>1683</v>
      </c>
      <c r="Q1333" s="174">
        <v>85</v>
      </c>
      <c r="R1333" s="173" t="s">
        <v>1683</v>
      </c>
      <c r="S1333" s="173" t="s">
        <v>1558</v>
      </c>
      <c r="T1333" s="173">
        <v>40930</v>
      </c>
      <c r="U1333" s="170">
        <f t="shared" si="106"/>
        <v>3479050</v>
      </c>
    </row>
    <row r="1334" spans="1:21" ht="14.25" customHeight="1" x14ac:dyDescent="0.15">
      <c r="A1334" s="173" t="s">
        <v>37</v>
      </c>
      <c r="B1334" s="173" t="s">
        <v>1563</v>
      </c>
      <c r="C1334" s="173" t="str">
        <f t="shared" si="102"/>
        <v>Taxilane</v>
      </c>
      <c r="D1334" s="173" t="str">
        <f t="shared" si="103"/>
        <v>N/A or No Data</v>
      </c>
      <c r="E1334" s="173" t="str">
        <f t="shared" si="104"/>
        <v>N/A or No Data</v>
      </c>
      <c r="F1334" s="173">
        <v>0</v>
      </c>
      <c r="G1334" s="173" t="s">
        <v>1568</v>
      </c>
      <c r="H1334" s="173" t="str">
        <f t="shared" si="105"/>
        <v>CFE-TLA-002</v>
      </c>
      <c r="I1334" s="173" t="s">
        <v>3065</v>
      </c>
      <c r="J1334" s="173" t="s">
        <v>11766</v>
      </c>
      <c r="K1334" s="174">
        <v>57</v>
      </c>
      <c r="L1334" s="174">
        <v>43</v>
      </c>
      <c r="M1334" s="174">
        <v>57</v>
      </c>
      <c r="N1334" s="174">
        <v>71</v>
      </c>
      <c r="O1334" s="174">
        <v>71</v>
      </c>
      <c r="P1334" s="173" t="s">
        <v>1576</v>
      </c>
      <c r="Q1334" s="174">
        <v>15</v>
      </c>
      <c r="R1334" s="173" t="s">
        <v>1576</v>
      </c>
      <c r="S1334" s="173" t="s">
        <v>1566</v>
      </c>
      <c r="T1334" s="173">
        <v>8900</v>
      </c>
      <c r="U1334" s="170">
        <f t="shared" si="106"/>
        <v>133500</v>
      </c>
    </row>
    <row r="1335" spans="1:21" ht="14.25" customHeight="1" x14ac:dyDescent="0.15">
      <c r="A1335" s="173" t="s">
        <v>127</v>
      </c>
      <c r="B1335" s="173" t="s">
        <v>1563</v>
      </c>
      <c r="C1335" s="173" t="str">
        <f t="shared" si="102"/>
        <v>Taxilane</v>
      </c>
      <c r="D1335" s="173" t="str">
        <f t="shared" si="103"/>
        <v>N/A or No Data</v>
      </c>
      <c r="E1335" s="173" t="str">
        <f t="shared" si="104"/>
        <v>N/A or No Data</v>
      </c>
      <c r="F1335" s="173">
        <v>0</v>
      </c>
      <c r="G1335" s="173" t="s">
        <v>1555</v>
      </c>
      <c r="H1335" s="173" t="str">
        <f t="shared" si="105"/>
        <v>LYV-TLA-001</v>
      </c>
      <c r="I1335" s="173" t="s">
        <v>3066</v>
      </c>
      <c r="J1335" s="173" t="s">
        <v>11766</v>
      </c>
      <c r="K1335" s="174">
        <v>29</v>
      </c>
      <c r="L1335" s="174">
        <v>20</v>
      </c>
      <c r="M1335" s="174">
        <v>31</v>
      </c>
      <c r="N1335" s="174">
        <v>42</v>
      </c>
      <c r="O1335" s="174">
        <v>42</v>
      </c>
      <c r="P1335" s="173" t="s">
        <v>1854</v>
      </c>
      <c r="Q1335" s="174">
        <v>70</v>
      </c>
      <c r="R1335" s="173" t="s">
        <v>1854</v>
      </c>
      <c r="S1335" s="173" t="s">
        <v>1586</v>
      </c>
      <c r="T1335" s="173">
        <v>75781</v>
      </c>
      <c r="U1335" s="170">
        <f t="shared" si="106"/>
        <v>5304670</v>
      </c>
    </row>
    <row r="1336" spans="1:21" ht="14.25" customHeight="1" x14ac:dyDescent="0.15">
      <c r="A1336" s="173" t="s">
        <v>65</v>
      </c>
      <c r="B1336" s="173" t="s">
        <v>2221</v>
      </c>
      <c r="C1336" s="173" t="str">
        <f t="shared" si="102"/>
        <v>Runway Turnaround</v>
      </c>
      <c r="D1336" s="173" t="str">
        <f t="shared" si="103"/>
        <v>N/A or No Data</v>
      </c>
      <c r="E1336" s="173" t="str">
        <f t="shared" si="104"/>
        <v>N/A or No Data</v>
      </c>
      <c r="F1336" s="173">
        <v>0</v>
      </c>
      <c r="G1336" s="173" t="s">
        <v>1555</v>
      </c>
      <c r="H1336" s="173" t="str">
        <f t="shared" si="105"/>
        <v>ELO-RTA-001</v>
      </c>
      <c r="I1336" s="173" t="s">
        <v>3067</v>
      </c>
      <c r="J1336" s="173" t="s">
        <v>11766</v>
      </c>
      <c r="K1336" s="174">
        <v>0</v>
      </c>
      <c r="L1336" s="174">
        <v>0</v>
      </c>
      <c r="M1336" s="174">
        <v>0</v>
      </c>
      <c r="N1336" s="174">
        <v>0</v>
      </c>
      <c r="O1336" s="174">
        <v>0</v>
      </c>
      <c r="P1336" s="173" t="s">
        <v>1599</v>
      </c>
      <c r="Q1336" s="174">
        <v>100</v>
      </c>
      <c r="R1336" s="173" t="s">
        <v>1599</v>
      </c>
      <c r="S1336" s="173" t="s">
        <v>1558</v>
      </c>
      <c r="T1336" s="173">
        <v>17779</v>
      </c>
      <c r="U1336" s="170">
        <f t="shared" si="106"/>
        <v>1777900</v>
      </c>
    </row>
    <row r="1337" spans="1:21" ht="14.25" customHeight="1" x14ac:dyDescent="0.15">
      <c r="A1337" s="173" t="s">
        <v>195</v>
      </c>
      <c r="B1337" s="173" t="s">
        <v>1583</v>
      </c>
      <c r="C1337" s="173" t="str">
        <f t="shared" si="102"/>
        <v>Apron</v>
      </c>
      <c r="D1337" s="173" t="str">
        <f t="shared" si="103"/>
        <v>N/A or No Data</v>
      </c>
      <c r="E1337" s="173" t="str">
        <f t="shared" si="104"/>
        <v>N/A or No Data</v>
      </c>
      <c r="F1337" s="173">
        <v>0</v>
      </c>
      <c r="G1337" s="173" t="s">
        <v>1828</v>
      </c>
      <c r="H1337" s="173" t="str">
        <f t="shared" si="105"/>
        <v>RGK-APA-005</v>
      </c>
      <c r="I1337" s="173" t="s">
        <v>3068</v>
      </c>
      <c r="J1337" s="173" t="s">
        <v>11766</v>
      </c>
      <c r="K1337" s="174">
        <v>7</v>
      </c>
      <c r="L1337" s="174">
        <v>5</v>
      </c>
      <c r="M1337" s="174">
        <v>11</v>
      </c>
      <c r="N1337" s="174">
        <v>16</v>
      </c>
      <c r="O1337" s="174">
        <v>16</v>
      </c>
      <c r="P1337" s="173" t="s">
        <v>1610</v>
      </c>
      <c r="Q1337" s="174">
        <v>93</v>
      </c>
      <c r="R1337" s="173" t="s">
        <v>1610</v>
      </c>
      <c r="S1337" s="173" t="s">
        <v>1558</v>
      </c>
      <c r="T1337" s="173">
        <v>14200</v>
      </c>
      <c r="U1337" s="170">
        <f t="shared" si="106"/>
        <v>1320600</v>
      </c>
    </row>
    <row r="1338" spans="1:21" ht="14.25" customHeight="1" x14ac:dyDescent="0.15">
      <c r="A1338" s="173" t="s">
        <v>225</v>
      </c>
      <c r="B1338" s="173" t="s">
        <v>1563</v>
      </c>
      <c r="C1338" s="173" t="str">
        <f t="shared" si="102"/>
        <v>Taxilane</v>
      </c>
      <c r="D1338" s="173" t="str">
        <f t="shared" si="103"/>
        <v>N/A or No Data</v>
      </c>
      <c r="E1338" s="173" t="str">
        <f t="shared" si="104"/>
        <v>N/A or No Data</v>
      </c>
      <c r="F1338" s="173">
        <v>0</v>
      </c>
      <c r="G1338" s="173" t="s">
        <v>1555</v>
      </c>
      <c r="H1338" s="173" t="str">
        <f t="shared" si="105"/>
        <v>D42-TLA-001</v>
      </c>
      <c r="I1338" s="173" t="s">
        <v>3069</v>
      </c>
      <c r="J1338" s="173" t="s">
        <v>11766</v>
      </c>
      <c r="K1338" s="174">
        <v>28</v>
      </c>
      <c r="L1338" s="174">
        <v>20</v>
      </c>
      <c r="M1338" s="174">
        <v>30</v>
      </c>
      <c r="N1338" s="174">
        <v>41</v>
      </c>
      <c r="O1338" s="174">
        <v>41</v>
      </c>
      <c r="P1338" s="173" t="s">
        <v>1588</v>
      </c>
      <c r="Q1338" s="174">
        <v>72</v>
      </c>
      <c r="R1338" s="173" t="s">
        <v>1588</v>
      </c>
      <c r="S1338" s="173" t="s">
        <v>1558</v>
      </c>
      <c r="T1338" s="173">
        <v>23088</v>
      </c>
      <c r="U1338" s="170">
        <f t="shared" si="106"/>
        <v>1662336</v>
      </c>
    </row>
    <row r="1339" spans="1:21" ht="14.25" customHeight="1" x14ac:dyDescent="0.15">
      <c r="A1339" s="173" t="s">
        <v>79</v>
      </c>
      <c r="B1339" s="173" t="s">
        <v>1580</v>
      </c>
      <c r="C1339" s="173" t="str">
        <f t="shared" si="102"/>
        <v>Parallel Taxiway</v>
      </c>
      <c r="D1339" s="173" t="str">
        <f t="shared" si="103"/>
        <v>N/A or No Data</v>
      </c>
      <c r="E1339" s="173" t="str">
        <f t="shared" si="104"/>
        <v>N/A or No Data</v>
      </c>
      <c r="F1339" s="173">
        <v>0</v>
      </c>
      <c r="G1339" s="173" t="s">
        <v>1555</v>
      </c>
      <c r="H1339" s="173" t="str">
        <f t="shared" si="105"/>
        <v>FSE-PTA-001</v>
      </c>
      <c r="I1339" s="173" t="s">
        <v>3070</v>
      </c>
      <c r="J1339" s="173" t="s">
        <v>11766</v>
      </c>
      <c r="K1339" s="174">
        <v>7</v>
      </c>
      <c r="L1339" s="174">
        <v>5</v>
      </c>
      <c r="M1339" s="174">
        <v>11</v>
      </c>
      <c r="N1339" s="174">
        <v>16</v>
      </c>
      <c r="O1339" s="174">
        <v>16</v>
      </c>
      <c r="P1339" s="173" t="s">
        <v>1585</v>
      </c>
      <c r="Q1339" s="174">
        <v>92</v>
      </c>
      <c r="R1339" s="173" t="s">
        <v>1585</v>
      </c>
      <c r="S1339" s="173" t="s">
        <v>1558</v>
      </c>
      <c r="T1339" s="173">
        <v>131418</v>
      </c>
      <c r="U1339" s="170">
        <f t="shared" si="106"/>
        <v>12090456</v>
      </c>
    </row>
    <row r="1340" spans="1:21" ht="14.25" customHeight="1" x14ac:dyDescent="0.15">
      <c r="A1340" s="173" t="s">
        <v>81</v>
      </c>
      <c r="B1340" s="173" t="s">
        <v>1563</v>
      </c>
      <c r="C1340" s="173" t="str">
        <f t="shared" si="102"/>
        <v>Taxilane</v>
      </c>
      <c r="D1340" s="173" t="str">
        <f t="shared" si="103"/>
        <v>N/A or No Data</v>
      </c>
      <c r="E1340" s="173" t="str">
        <f t="shared" si="104"/>
        <v>N/A or No Data</v>
      </c>
      <c r="F1340" s="173">
        <v>0</v>
      </c>
      <c r="G1340" s="173" t="s">
        <v>1568</v>
      </c>
      <c r="H1340" s="173" t="str">
        <f t="shared" si="105"/>
        <v>GYL-TLA-002</v>
      </c>
      <c r="I1340" s="173" t="s">
        <v>3071</v>
      </c>
      <c r="J1340" s="173" t="s">
        <v>11766</v>
      </c>
      <c r="K1340" s="174">
        <v>67</v>
      </c>
      <c r="L1340" s="174">
        <v>53</v>
      </c>
      <c r="M1340" s="174">
        <v>66</v>
      </c>
      <c r="N1340" s="174">
        <v>80</v>
      </c>
      <c r="O1340" s="174">
        <v>80</v>
      </c>
      <c r="P1340" s="173" t="s">
        <v>1576</v>
      </c>
      <c r="Q1340" s="174">
        <v>21</v>
      </c>
      <c r="R1340" s="173" t="s">
        <v>1576</v>
      </c>
      <c r="S1340" s="173" t="s">
        <v>1566</v>
      </c>
      <c r="T1340" s="173">
        <v>18541</v>
      </c>
      <c r="U1340" s="170">
        <f t="shared" si="106"/>
        <v>389361</v>
      </c>
    </row>
    <row r="1341" spans="1:21" ht="14.25" customHeight="1" x14ac:dyDescent="0.15">
      <c r="A1341" s="173" t="s">
        <v>21</v>
      </c>
      <c r="B1341" s="173" t="s">
        <v>1580</v>
      </c>
      <c r="C1341" s="173" t="str">
        <f t="shared" si="102"/>
        <v>Parallel Taxiway</v>
      </c>
      <c r="D1341" s="173" t="str">
        <f t="shared" si="103"/>
        <v>N/A or No Data</v>
      </c>
      <c r="E1341" s="173" t="str">
        <f t="shared" si="104"/>
        <v>N/A or No Data</v>
      </c>
      <c r="F1341" s="173">
        <v>0</v>
      </c>
      <c r="G1341" s="173" t="s">
        <v>1555</v>
      </c>
      <c r="H1341" s="173" t="str">
        <f t="shared" si="105"/>
        <v>BJI-PTA-001</v>
      </c>
      <c r="I1341" s="173" t="s">
        <v>3072</v>
      </c>
      <c r="J1341" s="173" t="s">
        <v>11766</v>
      </c>
      <c r="K1341" s="174">
        <v>7</v>
      </c>
      <c r="L1341" s="174">
        <v>5</v>
      </c>
      <c r="M1341" s="174">
        <v>11</v>
      </c>
      <c r="N1341" s="174">
        <v>16</v>
      </c>
      <c r="O1341" s="174">
        <v>16</v>
      </c>
      <c r="P1341" s="173" t="s">
        <v>1585</v>
      </c>
      <c r="Q1341" s="174">
        <v>93</v>
      </c>
      <c r="R1341" s="173" t="s">
        <v>1585</v>
      </c>
      <c r="S1341" s="173" t="s">
        <v>1558</v>
      </c>
      <c r="T1341" s="173">
        <v>76231</v>
      </c>
      <c r="U1341" s="170">
        <f t="shared" si="106"/>
        <v>7089483</v>
      </c>
    </row>
    <row r="1342" spans="1:21" ht="14.25" customHeight="1" x14ac:dyDescent="0.15">
      <c r="A1342" s="173" t="s">
        <v>103</v>
      </c>
      <c r="B1342" s="173" t="s">
        <v>2823</v>
      </c>
      <c r="C1342" s="173" t="str">
        <f t="shared" si="102"/>
        <v>Other</v>
      </c>
      <c r="D1342" s="173" t="str">
        <f t="shared" si="103"/>
        <v>N/A or No Data</v>
      </c>
      <c r="E1342" s="173" t="str">
        <f t="shared" si="104"/>
        <v>N/A or No Data</v>
      </c>
      <c r="F1342" s="173">
        <v>0</v>
      </c>
      <c r="G1342" s="173" t="s">
        <v>1555</v>
      </c>
      <c r="H1342" s="173" t="str">
        <f t="shared" si="105"/>
        <v>HIB-ADNR-001</v>
      </c>
      <c r="I1342" s="173" t="s">
        <v>3073</v>
      </c>
      <c r="J1342" s="173" t="s">
        <v>11766</v>
      </c>
      <c r="K1342" s="174">
        <v>58</v>
      </c>
      <c r="L1342" s="174">
        <v>44</v>
      </c>
      <c r="M1342" s="174">
        <v>58</v>
      </c>
      <c r="N1342" s="174">
        <v>72</v>
      </c>
      <c r="O1342" s="174">
        <v>72</v>
      </c>
      <c r="P1342" s="173" t="s">
        <v>1613</v>
      </c>
      <c r="Q1342" s="174">
        <v>26</v>
      </c>
      <c r="R1342" s="173" t="s">
        <v>1613</v>
      </c>
      <c r="S1342" s="173" t="s">
        <v>1566</v>
      </c>
      <c r="T1342" s="173">
        <v>90751</v>
      </c>
      <c r="U1342" s="170">
        <f t="shared" si="106"/>
        <v>2359526</v>
      </c>
    </row>
    <row r="1343" spans="1:21" ht="14.25" customHeight="1" x14ac:dyDescent="0.15">
      <c r="A1343" s="173" t="s">
        <v>173</v>
      </c>
      <c r="B1343" s="173" t="s">
        <v>1580</v>
      </c>
      <c r="C1343" s="173" t="str">
        <f t="shared" si="102"/>
        <v>Parallel Taxiway</v>
      </c>
      <c r="D1343" s="173" t="str">
        <f t="shared" si="103"/>
        <v>N/A or No Data</v>
      </c>
      <c r="E1343" s="173" t="str">
        <f t="shared" si="104"/>
        <v>N/A or No Data</v>
      </c>
      <c r="F1343" s="173">
        <v>0</v>
      </c>
      <c r="G1343" s="173" t="s">
        <v>1568</v>
      </c>
      <c r="H1343" s="173" t="str">
        <f t="shared" si="105"/>
        <v>OWA-PTA-002</v>
      </c>
      <c r="I1343" s="173" t="s">
        <v>3074</v>
      </c>
      <c r="J1343" s="173" t="s">
        <v>11766</v>
      </c>
      <c r="K1343" s="174">
        <v>5</v>
      </c>
      <c r="L1343" s="174">
        <v>0</v>
      </c>
      <c r="M1343" s="174">
        <v>0</v>
      </c>
      <c r="N1343" s="174">
        <v>0</v>
      </c>
      <c r="O1343" s="174">
        <v>0</v>
      </c>
      <c r="P1343" s="173" t="s">
        <v>1576</v>
      </c>
      <c r="Q1343" s="174">
        <v>95</v>
      </c>
      <c r="R1343" s="173" t="s">
        <v>1576</v>
      </c>
      <c r="S1343" s="173" t="s">
        <v>1558</v>
      </c>
      <c r="T1343" s="173">
        <v>8950</v>
      </c>
      <c r="U1343" s="170">
        <f t="shared" si="106"/>
        <v>850250</v>
      </c>
    </row>
    <row r="1344" spans="1:21" ht="14.25" customHeight="1" x14ac:dyDescent="0.15">
      <c r="A1344" s="173" t="s">
        <v>211</v>
      </c>
      <c r="B1344" s="173" t="s">
        <v>1681</v>
      </c>
      <c r="C1344" s="173" t="str">
        <f t="shared" si="102"/>
        <v>Partial Parallel</v>
      </c>
      <c r="D1344" s="173" t="str">
        <f t="shared" si="103"/>
        <v>N/A or No Data</v>
      </c>
      <c r="E1344" s="173" t="str">
        <f t="shared" si="104"/>
        <v>N/A or No Data</v>
      </c>
      <c r="F1344" s="173">
        <v>0</v>
      </c>
      <c r="G1344" s="173" t="s">
        <v>1555</v>
      </c>
      <c r="H1344" s="173" t="str">
        <f t="shared" si="105"/>
        <v>JYG-PPTA-001</v>
      </c>
      <c r="I1344" s="173" t="s">
        <v>3075</v>
      </c>
      <c r="J1344" s="173" t="s">
        <v>11766</v>
      </c>
      <c r="K1344" s="174">
        <v>8</v>
      </c>
      <c r="L1344" s="174">
        <v>6</v>
      </c>
      <c r="M1344" s="174">
        <v>12</v>
      </c>
      <c r="N1344" s="174">
        <v>18</v>
      </c>
      <c r="O1344" s="174">
        <v>18</v>
      </c>
      <c r="P1344" s="173" t="s">
        <v>1576</v>
      </c>
      <c r="Q1344" s="174">
        <v>92</v>
      </c>
      <c r="R1344" s="173" t="s">
        <v>1576</v>
      </c>
      <c r="S1344" s="173" t="s">
        <v>1558</v>
      </c>
      <c r="T1344" s="173">
        <v>4578</v>
      </c>
      <c r="U1344" s="170">
        <f t="shared" si="106"/>
        <v>421176</v>
      </c>
    </row>
    <row r="1345" spans="1:21" ht="14.25" customHeight="1" x14ac:dyDescent="0.15">
      <c r="A1345" s="173" t="s">
        <v>233</v>
      </c>
      <c r="B1345" s="173" t="s">
        <v>1611</v>
      </c>
      <c r="C1345" s="173" t="str">
        <f t="shared" si="102"/>
        <v>Runway</v>
      </c>
      <c r="D1345" s="173" t="str">
        <f t="shared" si="103"/>
        <v>1331</v>
      </c>
      <c r="E1345" s="173" t="str">
        <f t="shared" si="104"/>
        <v>13/31</v>
      </c>
      <c r="F1345" s="173">
        <v>1</v>
      </c>
      <c r="G1345" s="173" t="s">
        <v>1581</v>
      </c>
      <c r="H1345" s="173" t="str">
        <f t="shared" si="105"/>
        <v>TVF-RY1331-003</v>
      </c>
      <c r="I1345" s="173" t="s">
        <v>2121</v>
      </c>
      <c r="J1345" s="173" t="s">
        <v>11766</v>
      </c>
      <c r="K1345" s="174">
        <v>10</v>
      </c>
      <c r="L1345" s="174">
        <v>7</v>
      </c>
      <c r="M1345" s="174">
        <v>14</v>
      </c>
      <c r="N1345" s="174">
        <v>20</v>
      </c>
      <c r="O1345" s="174">
        <v>20</v>
      </c>
      <c r="P1345" s="173" t="s">
        <v>1579</v>
      </c>
      <c r="Q1345" s="174">
        <v>90</v>
      </c>
      <c r="R1345" s="173" t="s">
        <v>1579</v>
      </c>
      <c r="S1345" s="173" t="s">
        <v>1558</v>
      </c>
      <c r="T1345" s="173">
        <v>326342</v>
      </c>
      <c r="U1345" s="170">
        <f t="shared" si="106"/>
        <v>29370780</v>
      </c>
    </row>
    <row r="1346" spans="1:21" ht="14.25" customHeight="1" x14ac:dyDescent="0.15">
      <c r="A1346" s="173" t="s">
        <v>233</v>
      </c>
      <c r="B1346" s="173" t="s">
        <v>1580</v>
      </c>
      <c r="C1346" s="173" t="str">
        <f t="shared" si="102"/>
        <v>Parallel Taxiway</v>
      </c>
      <c r="D1346" s="173" t="str">
        <f t="shared" si="103"/>
        <v>N/A or No Data</v>
      </c>
      <c r="E1346" s="173" t="str">
        <f t="shared" si="104"/>
        <v>N/A or No Data</v>
      </c>
      <c r="F1346" s="173">
        <v>0</v>
      </c>
      <c r="G1346" s="173" t="s">
        <v>1581</v>
      </c>
      <c r="H1346" s="173" t="str">
        <f t="shared" si="105"/>
        <v>TVF-PTA-003</v>
      </c>
      <c r="I1346" s="173" t="s">
        <v>3077</v>
      </c>
      <c r="J1346" s="173" t="s">
        <v>11766</v>
      </c>
      <c r="K1346" s="174">
        <v>20</v>
      </c>
      <c r="L1346" s="174">
        <v>14</v>
      </c>
      <c r="M1346" s="174">
        <v>23</v>
      </c>
      <c r="N1346" s="174">
        <v>32</v>
      </c>
      <c r="O1346" s="174">
        <v>32</v>
      </c>
      <c r="P1346" s="173" t="s">
        <v>1579</v>
      </c>
      <c r="Q1346" s="174">
        <v>80</v>
      </c>
      <c r="R1346" s="173" t="s">
        <v>1579</v>
      </c>
      <c r="S1346" s="173" t="s">
        <v>1558</v>
      </c>
      <c r="T1346" s="173">
        <v>50334</v>
      </c>
      <c r="U1346" s="170">
        <f t="shared" si="106"/>
        <v>4026720</v>
      </c>
    </row>
    <row r="1347" spans="1:21" ht="14.25" customHeight="1" x14ac:dyDescent="0.15">
      <c r="A1347" s="173" t="s">
        <v>263</v>
      </c>
      <c r="B1347" s="173" t="s">
        <v>1563</v>
      </c>
      <c r="C1347" s="173" t="str">
        <f t="shared" si="102"/>
        <v>Taxilane</v>
      </c>
      <c r="D1347" s="173" t="str">
        <f t="shared" si="103"/>
        <v>N/A or No Data</v>
      </c>
      <c r="E1347" s="173" t="str">
        <f t="shared" si="104"/>
        <v>N/A or No Data</v>
      </c>
      <c r="F1347" s="173">
        <v>0</v>
      </c>
      <c r="G1347" s="173" t="s">
        <v>1555</v>
      </c>
      <c r="H1347" s="173" t="str">
        <f t="shared" si="105"/>
        <v>ONA-TLA-001</v>
      </c>
      <c r="I1347" s="173" t="s">
        <v>3078</v>
      </c>
      <c r="J1347" s="173" t="s">
        <v>11766</v>
      </c>
      <c r="K1347" s="174">
        <v>57</v>
      </c>
      <c r="L1347" s="174">
        <v>43</v>
      </c>
      <c r="M1347" s="174">
        <v>57</v>
      </c>
      <c r="N1347" s="174">
        <v>71</v>
      </c>
      <c r="O1347" s="174">
        <v>71</v>
      </c>
      <c r="P1347" s="173" t="s">
        <v>1596</v>
      </c>
      <c r="Q1347" s="174">
        <v>21</v>
      </c>
      <c r="R1347" s="173" t="s">
        <v>1596</v>
      </c>
      <c r="S1347" s="173" t="s">
        <v>1566</v>
      </c>
      <c r="T1347" s="173">
        <v>71487</v>
      </c>
      <c r="U1347" s="170">
        <f t="shared" si="106"/>
        <v>1501227</v>
      </c>
    </row>
    <row r="1348" spans="1:21" ht="14.25" customHeight="1" x14ac:dyDescent="0.15">
      <c r="A1348" s="173" t="s">
        <v>133</v>
      </c>
      <c r="B1348" s="173" t="s">
        <v>1563</v>
      </c>
      <c r="C1348" s="173" t="str">
        <f t="shared" ref="C1348:C1411" si="107">IF(ISNUMBER(SEARCH("RY",B1348)),"Runway",IF(ISNUMBER(SEARCH("CT",B1348)),"Connecting Taxiway",IF(ISNUMBER(SEARCH("AP",B1348)),"Apron",IF(ISNUMBER(SEARCH("TL",B1348)),"Taxilane",IF(ISNUMBER(SEARCH("PPT",B1348)),"Partial Parallel",IF(ISNUMBER(SEARCH("TW",B1348)),"Taxiway",IF(ISNUMBER(SEARCH("RP",B1348)),"Run-Up",IF(ISNUMBER(SEARCH("RT",B1348)),"Runway Turnaround",IF(ISNUMBER(SEARCH("PT",B1348)),"Parallel Taxiway","Other")))))))))</f>
        <v>Taxilane</v>
      </c>
      <c r="D1348" s="173" t="str">
        <f t="shared" ref="D1348:D1411" si="108">IF(C1348="Runway",RIGHT(B1348,LEN(B1348)-FIND("Y",B1348)),"N/A or No Data")</f>
        <v>N/A or No Data</v>
      </c>
      <c r="E1348" s="173" t="str">
        <f t="shared" ref="E1348:E1411" si="109">IF(LEN(D1348)=3,_xlfn.CONCAT("0",LEFT(D1348,1),"/",RIGHT(D1348,2)),IF(LEN(D1348)=4,_xlfn.CONCAT(LEFT(D1348,2),"/",RIGHT(D1348,2)),"N/A or No Data"))</f>
        <v>N/A or No Data</v>
      </c>
      <c r="F1348" s="173">
        <v>0</v>
      </c>
      <c r="G1348" s="173" t="s">
        <v>1555</v>
      </c>
      <c r="H1348" s="173" t="str">
        <f t="shared" si="105"/>
        <v>MKT-TLA-001</v>
      </c>
      <c r="I1348" s="173" t="s">
        <v>3079</v>
      </c>
      <c r="J1348" s="173" t="s">
        <v>11766</v>
      </c>
      <c r="K1348" s="174">
        <v>30</v>
      </c>
      <c r="L1348" s="174">
        <v>21</v>
      </c>
      <c r="M1348" s="174">
        <v>32</v>
      </c>
      <c r="N1348" s="174">
        <v>43</v>
      </c>
      <c r="O1348" s="174">
        <v>43</v>
      </c>
      <c r="P1348" s="173" t="s">
        <v>1604</v>
      </c>
      <c r="Q1348" s="174">
        <v>70</v>
      </c>
      <c r="R1348" s="173" t="s">
        <v>1604</v>
      </c>
      <c r="S1348" s="173" t="s">
        <v>1586</v>
      </c>
      <c r="T1348" s="173">
        <v>113285</v>
      </c>
      <c r="U1348" s="170">
        <f t="shared" si="106"/>
        <v>7929950</v>
      </c>
    </row>
    <row r="1349" spans="1:21" ht="14.25" customHeight="1" x14ac:dyDescent="0.15">
      <c r="A1349" s="173" t="s">
        <v>37</v>
      </c>
      <c r="B1349" s="173" t="s">
        <v>1637</v>
      </c>
      <c r="C1349" s="173" t="str">
        <f t="shared" si="107"/>
        <v>Apron</v>
      </c>
      <c r="D1349" s="173" t="str">
        <f t="shared" si="108"/>
        <v>N/A or No Data</v>
      </c>
      <c r="E1349" s="173" t="str">
        <f t="shared" si="109"/>
        <v>N/A or No Data</v>
      </c>
      <c r="F1349" s="173">
        <v>0</v>
      </c>
      <c r="G1349" s="173" t="s">
        <v>1555</v>
      </c>
      <c r="H1349" s="173" t="str">
        <f t="shared" ref="H1349:H1412" si="110">_xlfn.CONCAT(A1349,"-",B1349,"-",G1349)</f>
        <v>CFE-APB-001</v>
      </c>
      <c r="I1349" s="173" t="s">
        <v>3080</v>
      </c>
      <c r="J1349" s="173" t="s">
        <v>11766</v>
      </c>
      <c r="K1349" s="174">
        <v>14</v>
      </c>
      <c r="L1349" s="174">
        <v>10</v>
      </c>
      <c r="M1349" s="174">
        <v>17</v>
      </c>
      <c r="N1349" s="174">
        <v>25</v>
      </c>
      <c r="O1349" s="174">
        <v>25</v>
      </c>
      <c r="P1349" s="173" t="s">
        <v>1576</v>
      </c>
      <c r="Q1349" s="174">
        <v>86</v>
      </c>
      <c r="R1349" s="173" t="s">
        <v>1576</v>
      </c>
      <c r="S1349" s="173" t="s">
        <v>1558</v>
      </c>
      <c r="T1349" s="173">
        <v>27834</v>
      </c>
      <c r="U1349" s="170">
        <f t="shared" ref="U1349:U1412" si="111">T1349*Q1349</f>
        <v>2393724</v>
      </c>
    </row>
    <row r="1350" spans="1:21" ht="14.25" customHeight="1" x14ac:dyDescent="0.15">
      <c r="A1350" s="173" t="s">
        <v>83</v>
      </c>
      <c r="B1350" s="173" t="s">
        <v>2221</v>
      </c>
      <c r="C1350" s="173" t="str">
        <f t="shared" si="107"/>
        <v>Runway Turnaround</v>
      </c>
      <c r="D1350" s="173" t="str">
        <f t="shared" si="108"/>
        <v>N/A or No Data</v>
      </c>
      <c r="E1350" s="173" t="str">
        <f t="shared" si="109"/>
        <v>N/A or No Data</v>
      </c>
      <c r="F1350" s="173">
        <v>0</v>
      </c>
      <c r="G1350" s="173" t="s">
        <v>1568</v>
      </c>
      <c r="H1350" s="173" t="str">
        <f t="shared" si="110"/>
        <v>GHW-RTA-002</v>
      </c>
      <c r="I1350" s="173" t="s">
        <v>3081</v>
      </c>
      <c r="J1350" s="173" t="s">
        <v>11766</v>
      </c>
      <c r="K1350" s="174">
        <v>11</v>
      </c>
      <c r="L1350" s="174">
        <v>8</v>
      </c>
      <c r="M1350" s="174">
        <v>15</v>
      </c>
      <c r="N1350" s="174">
        <v>21</v>
      </c>
      <c r="O1350" s="174">
        <v>21</v>
      </c>
      <c r="P1350" s="173" t="s">
        <v>1698</v>
      </c>
      <c r="Q1350" s="174">
        <v>89</v>
      </c>
      <c r="R1350" s="173" t="s">
        <v>1698</v>
      </c>
      <c r="S1350" s="173" t="s">
        <v>1558</v>
      </c>
      <c r="T1350" s="173">
        <v>14093</v>
      </c>
      <c r="U1350" s="170">
        <f t="shared" si="111"/>
        <v>1254277</v>
      </c>
    </row>
    <row r="1351" spans="1:21" ht="14.25" customHeight="1" x14ac:dyDescent="0.15">
      <c r="A1351" s="173" t="s">
        <v>195</v>
      </c>
      <c r="B1351" s="173" t="s">
        <v>2230</v>
      </c>
      <c r="C1351" s="173" t="str">
        <f t="shared" si="107"/>
        <v>Taxilane</v>
      </c>
      <c r="D1351" s="173" t="str">
        <f t="shared" si="108"/>
        <v>N/A or No Data</v>
      </c>
      <c r="E1351" s="173" t="str">
        <f t="shared" si="109"/>
        <v>N/A or No Data</v>
      </c>
      <c r="F1351" s="173">
        <v>0</v>
      </c>
      <c r="G1351" s="173" t="s">
        <v>1555</v>
      </c>
      <c r="H1351" s="173" t="str">
        <f t="shared" si="110"/>
        <v>RGK-TLE-001</v>
      </c>
      <c r="I1351" s="173" t="s">
        <v>3082</v>
      </c>
      <c r="J1351" s="173" t="s">
        <v>11766</v>
      </c>
      <c r="K1351" s="174">
        <v>37</v>
      </c>
      <c r="L1351" s="174">
        <v>27</v>
      </c>
      <c r="M1351" s="174">
        <v>38</v>
      </c>
      <c r="N1351" s="174">
        <v>51</v>
      </c>
      <c r="O1351" s="174">
        <v>51</v>
      </c>
      <c r="P1351" s="173" t="s">
        <v>1610</v>
      </c>
      <c r="Q1351" s="174">
        <v>63</v>
      </c>
      <c r="R1351" s="173" t="s">
        <v>1610</v>
      </c>
      <c r="S1351" s="173" t="s">
        <v>1586</v>
      </c>
      <c r="T1351" s="173">
        <v>11110</v>
      </c>
      <c r="U1351" s="170">
        <f t="shared" si="111"/>
        <v>699930</v>
      </c>
    </row>
    <row r="1352" spans="1:21" ht="14.25" customHeight="1" x14ac:dyDescent="0.15">
      <c r="A1352" s="173" t="s">
        <v>133</v>
      </c>
      <c r="B1352" s="173" t="s">
        <v>2221</v>
      </c>
      <c r="C1352" s="173" t="str">
        <f t="shared" si="107"/>
        <v>Runway Turnaround</v>
      </c>
      <c r="D1352" s="173" t="str">
        <f t="shared" si="108"/>
        <v>N/A or No Data</v>
      </c>
      <c r="E1352" s="173" t="str">
        <f t="shared" si="109"/>
        <v>N/A or No Data</v>
      </c>
      <c r="F1352" s="173">
        <v>0</v>
      </c>
      <c r="G1352" s="173" t="s">
        <v>1555</v>
      </c>
      <c r="H1352" s="173" t="str">
        <f t="shared" si="110"/>
        <v>MKT-RTA-001</v>
      </c>
      <c r="I1352" s="173" t="s">
        <v>3083</v>
      </c>
      <c r="J1352" s="173" t="s">
        <v>11766</v>
      </c>
      <c r="K1352" s="174">
        <v>24</v>
      </c>
      <c r="L1352" s="174">
        <v>17</v>
      </c>
      <c r="M1352" s="174">
        <v>26</v>
      </c>
      <c r="N1352" s="174">
        <v>36</v>
      </c>
      <c r="O1352" s="174">
        <v>36</v>
      </c>
      <c r="P1352" s="173" t="s">
        <v>1604</v>
      </c>
      <c r="Q1352" s="174">
        <v>76</v>
      </c>
      <c r="R1352" s="173" t="s">
        <v>1604</v>
      </c>
      <c r="S1352" s="173" t="s">
        <v>1558</v>
      </c>
      <c r="T1352" s="173">
        <v>12734</v>
      </c>
      <c r="U1352" s="170">
        <f t="shared" si="111"/>
        <v>967784</v>
      </c>
    </row>
    <row r="1353" spans="1:21" ht="14.25" customHeight="1" x14ac:dyDescent="0.15">
      <c r="A1353" s="173" t="s">
        <v>37</v>
      </c>
      <c r="B1353" s="173" t="s">
        <v>1580</v>
      </c>
      <c r="C1353" s="173" t="str">
        <f t="shared" si="107"/>
        <v>Parallel Taxiway</v>
      </c>
      <c r="D1353" s="173" t="str">
        <f t="shared" si="108"/>
        <v>N/A or No Data</v>
      </c>
      <c r="E1353" s="173" t="str">
        <f t="shared" si="109"/>
        <v>N/A or No Data</v>
      </c>
      <c r="F1353" s="173">
        <v>0</v>
      </c>
      <c r="G1353" s="173" t="s">
        <v>1581</v>
      </c>
      <c r="H1353" s="173" t="str">
        <f t="shared" si="110"/>
        <v>CFE-PTA-003</v>
      </c>
      <c r="I1353" s="173" t="s">
        <v>3084</v>
      </c>
      <c r="J1353" s="173" t="s">
        <v>11766</v>
      </c>
      <c r="K1353" s="174">
        <v>12</v>
      </c>
      <c r="L1353" s="174">
        <v>8</v>
      </c>
      <c r="M1353" s="174">
        <v>16</v>
      </c>
      <c r="N1353" s="174">
        <v>22</v>
      </c>
      <c r="O1353" s="174">
        <v>22</v>
      </c>
      <c r="P1353" s="173" t="s">
        <v>1576</v>
      </c>
      <c r="Q1353" s="174">
        <v>88</v>
      </c>
      <c r="R1353" s="173" t="s">
        <v>1576</v>
      </c>
      <c r="S1353" s="173" t="s">
        <v>1558</v>
      </c>
      <c r="T1353" s="173">
        <v>68264</v>
      </c>
      <c r="U1353" s="170">
        <f t="shared" si="111"/>
        <v>6007232</v>
      </c>
    </row>
    <row r="1354" spans="1:21" ht="14.25" customHeight="1" x14ac:dyDescent="0.15">
      <c r="A1354" s="173" t="s">
        <v>203</v>
      </c>
      <c r="B1354" s="173" t="s">
        <v>1583</v>
      </c>
      <c r="C1354" s="173" t="str">
        <f t="shared" si="107"/>
        <v>Apron</v>
      </c>
      <c r="D1354" s="173" t="str">
        <f t="shared" si="108"/>
        <v>N/A or No Data</v>
      </c>
      <c r="E1354" s="173" t="str">
        <f t="shared" si="109"/>
        <v>N/A or No Data</v>
      </c>
      <c r="F1354" s="173">
        <v>0</v>
      </c>
      <c r="G1354" s="173" t="s">
        <v>1581</v>
      </c>
      <c r="H1354" s="173" t="str">
        <f t="shared" si="110"/>
        <v>ROX-APA-003</v>
      </c>
      <c r="I1354" s="173" t="s">
        <v>3085</v>
      </c>
      <c r="J1354" s="173" t="s">
        <v>11766</v>
      </c>
      <c r="K1354" s="174">
        <v>10</v>
      </c>
      <c r="L1354" s="174">
        <v>0</v>
      </c>
      <c r="M1354" s="174">
        <v>1</v>
      </c>
      <c r="N1354" s="174">
        <v>5</v>
      </c>
      <c r="O1354" s="174">
        <v>5</v>
      </c>
      <c r="P1354" s="173" t="s">
        <v>1634</v>
      </c>
      <c r="Q1354" s="174">
        <v>96</v>
      </c>
      <c r="R1354" s="173" t="s">
        <v>1634</v>
      </c>
      <c r="S1354" s="173" t="s">
        <v>1558</v>
      </c>
      <c r="T1354" s="173">
        <v>4199</v>
      </c>
      <c r="U1354" s="170">
        <f t="shared" si="111"/>
        <v>403104</v>
      </c>
    </row>
    <row r="1355" spans="1:21" ht="14.25" customHeight="1" x14ac:dyDescent="0.15">
      <c r="A1355" s="173" t="s">
        <v>49</v>
      </c>
      <c r="B1355" s="173" t="s">
        <v>1593</v>
      </c>
      <c r="C1355" s="173" t="str">
        <f t="shared" si="107"/>
        <v>Connecting Taxiway</v>
      </c>
      <c r="D1355" s="173" t="str">
        <f t="shared" si="108"/>
        <v>N/A or No Data</v>
      </c>
      <c r="E1355" s="173" t="str">
        <f t="shared" si="109"/>
        <v>N/A or No Data</v>
      </c>
      <c r="F1355" s="173">
        <v>0</v>
      </c>
      <c r="G1355" s="173" t="s">
        <v>1555</v>
      </c>
      <c r="H1355" s="173" t="str">
        <f t="shared" si="110"/>
        <v>CQM-CTA1-001</v>
      </c>
      <c r="I1355" s="173" t="s">
        <v>3086</v>
      </c>
      <c r="J1355" s="173" t="s">
        <v>11766</v>
      </c>
      <c r="K1355" s="174">
        <v>18</v>
      </c>
      <c r="L1355" s="174">
        <v>12</v>
      </c>
      <c r="M1355" s="174">
        <v>21</v>
      </c>
      <c r="N1355" s="174">
        <v>29</v>
      </c>
      <c r="O1355" s="174">
        <v>29</v>
      </c>
      <c r="P1355" s="173" t="s">
        <v>1651</v>
      </c>
      <c r="Q1355" s="174">
        <v>79</v>
      </c>
      <c r="R1355" s="173" t="s">
        <v>1651</v>
      </c>
      <c r="S1355" s="173" t="s">
        <v>1558</v>
      </c>
      <c r="T1355" s="173">
        <v>18456</v>
      </c>
      <c r="U1355" s="170">
        <f t="shared" si="111"/>
        <v>1458024</v>
      </c>
    </row>
    <row r="1356" spans="1:21" ht="14.25" customHeight="1" x14ac:dyDescent="0.15">
      <c r="A1356" s="173" t="s">
        <v>155</v>
      </c>
      <c r="B1356" s="173" t="s">
        <v>1563</v>
      </c>
      <c r="C1356" s="173" t="str">
        <f t="shared" si="107"/>
        <v>Taxilane</v>
      </c>
      <c r="D1356" s="173" t="str">
        <f t="shared" si="108"/>
        <v>N/A or No Data</v>
      </c>
      <c r="E1356" s="173" t="str">
        <f t="shared" si="109"/>
        <v>N/A or No Data</v>
      </c>
      <c r="F1356" s="173">
        <v>0</v>
      </c>
      <c r="G1356" s="173" t="s">
        <v>1581</v>
      </c>
      <c r="H1356" s="173" t="str">
        <f t="shared" si="110"/>
        <v>JKJ-TLA-003</v>
      </c>
      <c r="I1356" s="173" t="s">
        <v>3087</v>
      </c>
      <c r="J1356" s="173" t="s">
        <v>11766</v>
      </c>
      <c r="K1356" s="174">
        <v>13</v>
      </c>
      <c r="L1356" s="174">
        <v>9</v>
      </c>
      <c r="M1356" s="174">
        <v>16</v>
      </c>
      <c r="N1356" s="174">
        <v>23</v>
      </c>
      <c r="O1356" s="174">
        <v>23</v>
      </c>
      <c r="P1356" s="173" t="s">
        <v>1836</v>
      </c>
      <c r="Q1356" s="174">
        <v>81</v>
      </c>
      <c r="R1356" s="173" t="s">
        <v>1836</v>
      </c>
      <c r="S1356" s="173" t="s">
        <v>1558</v>
      </c>
      <c r="T1356" s="173">
        <v>22005</v>
      </c>
      <c r="U1356" s="170">
        <f t="shared" si="111"/>
        <v>1782405</v>
      </c>
    </row>
    <row r="1357" spans="1:21" ht="14.25" customHeight="1" x14ac:dyDescent="0.15">
      <c r="A1357" s="173" t="s">
        <v>251</v>
      </c>
      <c r="B1357" s="173" t="s">
        <v>1563</v>
      </c>
      <c r="C1357" s="173" t="str">
        <f t="shared" si="107"/>
        <v>Taxilane</v>
      </c>
      <c r="D1357" s="173" t="str">
        <f t="shared" si="108"/>
        <v>N/A or No Data</v>
      </c>
      <c r="E1357" s="173" t="str">
        <f t="shared" si="109"/>
        <v>N/A or No Data</v>
      </c>
      <c r="F1357" s="173">
        <v>0</v>
      </c>
      <c r="G1357" s="173" t="s">
        <v>1568</v>
      </c>
      <c r="H1357" s="173" t="str">
        <f t="shared" si="110"/>
        <v>ACQ-TLA-002</v>
      </c>
      <c r="I1357" s="173" t="s">
        <v>3088</v>
      </c>
      <c r="J1357" s="173" t="s">
        <v>11766</v>
      </c>
      <c r="K1357" s="174">
        <v>34</v>
      </c>
      <c r="L1357" s="174">
        <v>24</v>
      </c>
      <c r="M1357" s="174">
        <v>36</v>
      </c>
      <c r="N1357" s="174">
        <v>48</v>
      </c>
      <c r="O1357" s="174">
        <v>48</v>
      </c>
      <c r="P1357" s="173" t="s">
        <v>1576</v>
      </c>
      <c r="Q1357" s="174">
        <v>63</v>
      </c>
      <c r="R1357" s="173" t="s">
        <v>1576</v>
      </c>
      <c r="S1357" s="173" t="s">
        <v>1586</v>
      </c>
      <c r="T1357" s="173">
        <v>22477</v>
      </c>
      <c r="U1357" s="170">
        <f t="shared" si="111"/>
        <v>1416051</v>
      </c>
    </row>
    <row r="1358" spans="1:21" ht="14.25" customHeight="1" x14ac:dyDescent="0.15">
      <c r="A1358" s="173" t="s">
        <v>39</v>
      </c>
      <c r="B1358" s="173" t="s">
        <v>1563</v>
      </c>
      <c r="C1358" s="173" t="str">
        <f t="shared" si="107"/>
        <v>Taxilane</v>
      </c>
      <c r="D1358" s="173" t="str">
        <f t="shared" si="108"/>
        <v>N/A or No Data</v>
      </c>
      <c r="E1358" s="173" t="str">
        <f t="shared" si="109"/>
        <v>N/A or No Data</v>
      </c>
      <c r="F1358" s="173">
        <v>0</v>
      </c>
      <c r="G1358" s="173" t="s">
        <v>1555</v>
      </c>
      <c r="H1358" s="173" t="str">
        <f t="shared" si="110"/>
        <v>CHU-TLA-001</v>
      </c>
      <c r="I1358" s="173" t="s">
        <v>3089</v>
      </c>
      <c r="J1358" s="173" t="s">
        <v>11766</v>
      </c>
      <c r="K1358" s="174">
        <v>0</v>
      </c>
      <c r="L1358" s="174">
        <v>0</v>
      </c>
      <c r="M1358" s="174">
        <v>0</v>
      </c>
      <c r="N1358" s="174">
        <v>0</v>
      </c>
      <c r="O1358" s="174">
        <v>0</v>
      </c>
      <c r="P1358" s="173" t="s">
        <v>1610</v>
      </c>
      <c r="Q1358" s="174">
        <v>100</v>
      </c>
      <c r="R1358" s="173" t="s">
        <v>1610</v>
      </c>
      <c r="S1358" s="173" t="s">
        <v>1558</v>
      </c>
      <c r="T1358" s="173">
        <v>12716</v>
      </c>
      <c r="U1358" s="170">
        <f t="shared" si="111"/>
        <v>1271600</v>
      </c>
    </row>
    <row r="1359" spans="1:21" ht="14.25" customHeight="1" x14ac:dyDescent="0.15">
      <c r="A1359" s="173" t="s">
        <v>103</v>
      </c>
      <c r="B1359" s="173" t="s">
        <v>1563</v>
      </c>
      <c r="C1359" s="173" t="str">
        <f t="shared" si="107"/>
        <v>Taxilane</v>
      </c>
      <c r="D1359" s="173" t="str">
        <f t="shared" si="108"/>
        <v>N/A or No Data</v>
      </c>
      <c r="E1359" s="173" t="str">
        <f t="shared" si="109"/>
        <v>N/A or No Data</v>
      </c>
      <c r="F1359" s="173">
        <v>0</v>
      </c>
      <c r="G1359" s="173" t="s">
        <v>1581</v>
      </c>
      <c r="H1359" s="173" t="str">
        <f t="shared" si="110"/>
        <v>HIB-TLA-003</v>
      </c>
      <c r="I1359" s="173" t="s">
        <v>3090</v>
      </c>
      <c r="J1359" s="173" t="s">
        <v>11766</v>
      </c>
      <c r="K1359" s="174">
        <v>34</v>
      </c>
      <c r="L1359" s="174">
        <v>24</v>
      </c>
      <c r="M1359" s="174">
        <v>36</v>
      </c>
      <c r="N1359" s="174">
        <v>48</v>
      </c>
      <c r="O1359" s="174">
        <v>48</v>
      </c>
      <c r="P1359" s="173" t="s">
        <v>1613</v>
      </c>
      <c r="Q1359" s="174">
        <v>59</v>
      </c>
      <c r="R1359" s="173" t="s">
        <v>1613</v>
      </c>
      <c r="S1359" s="173" t="s">
        <v>1586</v>
      </c>
      <c r="T1359" s="173">
        <v>15265</v>
      </c>
      <c r="U1359" s="170">
        <f t="shared" si="111"/>
        <v>900635</v>
      </c>
    </row>
    <row r="1360" spans="1:21" ht="14.25" customHeight="1" x14ac:dyDescent="0.15">
      <c r="A1360" s="173" t="s">
        <v>223</v>
      </c>
      <c r="B1360" s="173" t="s">
        <v>1942</v>
      </c>
      <c r="C1360" s="173" t="str">
        <f t="shared" si="107"/>
        <v>Partial Parallel</v>
      </c>
      <c r="D1360" s="173" t="str">
        <f t="shared" si="108"/>
        <v>N/A or No Data</v>
      </c>
      <c r="E1360" s="173" t="str">
        <f t="shared" si="109"/>
        <v>N/A or No Data</v>
      </c>
      <c r="F1360" s="173">
        <v>0</v>
      </c>
      <c r="G1360" s="173" t="s">
        <v>1555</v>
      </c>
      <c r="H1360" s="173" t="str">
        <f t="shared" si="110"/>
        <v>SGS-PPTB-001</v>
      </c>
      <c r="I1360" s="173" t="s">
        <v>3091</v>
      </c>
      <c r="J1360" s="173" t="s">
        <v>11766</v>
      </c>
      <c r="K1360" s="174">
        <v>12</v>
      </c>
      <c r="L1360" s="174">
        <v>8</v>
      </c>
      <c r="M1360" s="174">
        <v>16</v>
      </c>
      <c r="N1360" s="174">
        <v>22</v>
      </c>
      <c r="O1360" s="174">
        <v>22</v>
      </c>
      <c r="P1360" s="173" t="s">
        <v>1631</v>
      </c>
      <c r="Q1360" s="174">
        <v>88</v>
      </c>
      <c r="R1360" s="173" t="s">
        <v>1631</v>
      </c>
      <c r="S1360" s="173" t="s">
        <v>1558</v>
      </c>
      <c r="T1360" s="173">
        <v>131409</v>
      </c>
      <c r="U1360" s="170">
        <f t="shared" si="111"/>
        <v>11563992</v>
      </c>
    </row>
    <row r="1361" spans="1:21" ht="14.25" customHeight="1" x14ac:dyDescent="0.15">
      <c r="A1361" s="173" t="s">
        <v>71</v>
      </c>
      <c r="B1361" s="173" t="s">
        <v>2258</v>
      </c>
      <c r="C1361" s="173" t="str">
        <f t="shared" si="107"/>
        <v>Taxilane</v>
      </c>
      <c r="D1361" s="173" t="str">
        <f t="shared" si="108"/>
        <v>N/A or No Data</v>
      </c>
      <c r="E1361" s="173" t="str">
        <f t="shared" si="109"/>
        <v>N/A or No Data</v>
      </c>
      <c r="F1361" s="173">
        <v>0</v>
      </c>
      <c r="G1361" s="173" t="s">
        <v>1555</v>
      </c>
      <c r="H1361" s="173" t="str">
        <f t="shared" si="110"/>
        <v>FBL-TLD-001</v>
      </c>
      <c r="I1361" s="173" t="s">
        <v>3092</v>
      </c>
      <c r="J1361" s="173" t="s">
        <v>11766</v>
      </c>
      <c r="K1361" s="174">
        <v>0</v>
      </c>
      <c r="L1361" s="174">
        <v>0</v>
      </c>
      <c r="M1361" s="174">
        <v>0</v>
      </c>
      <c r="N1361" s="174">
        <v>0</v>
      </c>
      <c r="O1361" s="174">
        <v>0</v>
      </c>
      <c r="P1361" s="173" t="s">
        <v>1676</v>
      </c>
      <c r="Q1361" s="174">
        <v>100</v>
      </c>
      <c r="R1361" s="173" t="s">
        <v>1676</v>
      </c>
      <c r="S1361" s="173" t="s">
        <v>1558</v>
      </c>
      <c r="T1361" s="173">
        <v>12613</v>
      </c>
      <c r="U1361" s="170">
        <f t="shared" si="111"/>
        <v>1261300</v>
      </c>
    </row>
    <row r="1362" spans="1:21" ht="14.25" customHeight="1" x14ac:dyDescent="0.15">
      <c r="A1362" s="173" t="s">
        <v>51</v>
      </c>
      <c r="B1362" s="173" t="s">
        <v>1563</v>
      </c>
      <c r="C1362" s="173" t="str">
        <f t="shared" si="107"/>
        <v>Taxilane</v>
      </c>
      <c r="D1362" s="173" t="str">
        <f t="shared" si="108"/>
        <v>N/A or No Data</v>
      </c>
      <c r="E1362" s="173" t="str">
        <f t="shared" si="109"/>
        <v>N/A or No Data</v>
      </c>
      <c r="F1362" s="173">
        <v>0</v>
      </c>
      <c r="G1362" s="173" t="s">
        <v>1555</v>
      </c>
      <c r="H1362" s="173" t="str">
        <f t="shared" si="110"/>
        <v>CKN-TLA-001</v>
      </c>
      <c r="I1362" s="173" t="s">
        <v>3093</v>
      </c>
      <c r="J1362" s="173" t="s">
        <v>11766</v>
      </c>
      <c r="K1362" s="174">
        <v>10</v>
      </c>
      <c r="L1362" s="174">
        <v>7</v>
      </c>
      <c r="M1362" s="174">
        <v>14</v>
      </c>
      <c r="N1362" s="174">
        <v>20</v>
      </c>
      <c r="O1362" s="174">
        <v>20</v>
      </c>
      <c r="P1362" s="173" t="s">
        <v>1673</v>
      </c>
      <c r="Q1362" s="174">
        <v>90</v>
      </c>
      <c r="R1362" s="173" t="s">
        <v>1673</v>
      </c>
      <c r="S1362" s="173" t="s">
        <v>1558</v>
      </c>
      <c r="T1362" s="173">
        <v>97381</v>
      </c>
      <c r="U1362" s="170">
        <f t="shared" si="111"/>
        <v>8764290</v>
      </c>
    </row>
    <row r="1363" spans="1:21" ht="14.25" customHeight="1" x14ac:dyDescent="0.15">
      <c r="A1363" s="173" t="s">
        <v>161</v>
      </c>
      <c r="B1363" s="173" t="s">
        <v>1583</v>
      </c>
      <c r="C1363" s="173" t="str">
        <f t="shared" si="107"/>
        <v>Apron</v>
      </c>
      <c r="D1363" s="173" t="str">
        <f t="shared" si="108"/>
        <v>N/A or No Data</v>
      </c>
      <c r="E1363" s="173" t="str">
        <f t="shared" si="109"/>
        <v>N/A or No Data</v>
      </c>
      <c r="F1363" s="173">
        <v>0</v>
      </c>
      <c r="G1363" s="173" t="s">
        <v>1663</v>
      </c>
      <c r="H1363" s="173" t="str">
        <f t="shared" si="110"/>
        <v>MOX-APA-004</v>
      </c>
      <c r="I1363" s="173" t="s">
        <v>3094</v>
      </c>
      <c r="J1363" s="173" t="s">
        <v>11766</v>
      </c>
      <c r="K1363" s="174">
        <v>46</v>
      </c>
      <c r="L1363" s="174">
        <v>34</v>
      </c>
      <c r="M1363" s="174">
        <v>47</v>
      </c>
      <c r="N1363" s="174">
        <v>61</v>
      </c>
      <c r="O1363" s="174">
        <v>61</v>
      </c>
      <c r="P1363" s="173" t="s">
        <v>1576</v>
      </c>
      <c r="Q1363" s="174">
        <v>47</v>
      </c>
      <c r="R1363" s="173" t="s">
        <v>1576</v>
      </c>
      <c r="S1363" s="173" t="s">
        <v>1566</v>
      </c>
      <c r="T1363" s="173">
        <v>16143</v>
      </c>
      <c r="U1363" s="170">
        <f t="shared" si="111"/>
        <v>758721</v>
      </c>
    </row>
    <row r="1364" spans="1:21" ht="14.25" customHeight="1" x14ac:dyDescent="0.15">
      <c r="A1364" s="173" t="s">
        <v>5</v>
      </c>
      <c r="B1364" s="173" t="s">
        <v>1583</v>
      </c>
      <c r="C1364" s="173" t="str">
        <f t="shared" si="107"/>
        <v>Apron</v>
      </c>
      <c r="D1364" s="173" t="str">
        <f t="shared" si="108"/>
        <v>N/A or No Data</v>
      </c>
      <c r="E1364" s="173" t="str">
        <f t="shared" si="109"/>
        <v>N/A or No Data</v>
      </c>
      <c r="F1364" s="173">
        <v>0</v>
      </c>
      <c r="G1364" s="173" t="s">
        <v>1828</v>
      </c>
      <c r="H1364" s="173" t="str">
        <f t="shared" si="110"/>
        <v>AIT-APA-005</v>
      </c>
      <c r="I1364" s="173" t="s">
        <v>3095</v>
      </c>
      <c r="J1364" s="173" t="s">
        <v>11766</v>
      </c>
      <c r="K1364" s="174">
        <v>19</v>
      </c>
      <c r="L1364" s="174">
        <v>13</v>
      </c>
      <c r="M1364" s="174">
        <v>22</v>
      </c>
      <c r="N1364" s="174">
        <v>31</v>
      </c>
      <c r="O1364" s="174">
        <v>31</v>
      </c>
      <c r="P1364" s="173" t="s">
        <v>1579</v>
      </c>
      <c r="Q1364" s="174">
        <v>76</v>
      </c>
      <c r="R1364" s="173" t="s">
        <v>1579</v>
      </c>
      <c r="S1364" s="173" t="s">
        <v>1558</v>
      </c>
      <c r="T1364" s="173">
        <v>4068</v>
      </c>
      <c r="U1364" s="170">
        <f t="shared" si="111"/>
        <v>309168</v>
      </c>
    </row>
    <row r="1365" spans="1:21" ht="14.25" customHeight="1" x14ac:dyDescent="0.15">
      <c r="A1365" s="173" t="s">
        <v>223</v>
      </c>
      <c r="B1365" s="173" t="s">
        <v>3096</v>
      </c>
      <c r="C1365" s="173" t="str">
        <f t="shared" si="107"/>
        <v>Taxilane</v>
      </c>
      <c r="D1365" s="173" t="str">
        <f t="shared" si="108"/>
        <v>N/A or No Data</v>
      </c>
      <c r="E1365" s="173" t="str">
        <f t="shared" si="109"/>
        <v>N/A or No Data</v>
      </c>
      <c r="F1365" s="173">
        <v>0</v>
      </c>
      <c r="G1365" s="173" t="s">
        <v>1555</v>
      </c>
      <c r="H1365" s="173" t="str">
        <f t="shared" si="110"/>
        <v>SGS-TLDECATH-001</v>
      </c>
      <c r="I1365" s="173" t="s">
        <v>3097</v>
      </c>
      <c r="J1365" s="173" t="s">
        <v>11766</v>
      </c>
      <c r="K1365" s="174">
        <v>0</v>
      </c>
      <c r="L1365" s="174">
        <v>0</v>
      </c>
      <c r="M1365" s="174">
        <v>0</v>
      </c>
      <c r="N1365" s="174">
        <v>0</v>
      </c>
      <c r="O1365" s="174">
        <v>0</v>
      </c>
      <c r="P1365" s="173" t="s">
        <v>1631</v>
      </c>
      <c r="Q1365" s="174">
        <v>100</v>
      </c>
      <c r="R1365" s="173" t="s">
        <v>1631</v>
      </c>
      <c r="S1365" s="173" t="s">
        <v>1558</v>
      </c>
      <c r="T1365" s="173">
        <v>20402</v>
      </c>
      <c r="U1365" s="170">
        <f t="shared" si="111"/>
        <v>2040200</v>
      </c>
    </row>
    <row r="1366" spans="1:21" ht="14.25" customHeight="1" x14ac:dyDescent="0.15">
      <c r="A1366" s="173" t="s">
        <v>103</v>
      </c>
      <c r="B1366" s="173" t="s">
        <v>2823</v>
      </c>
      <c r="C1366" s="173" t="str">
        <f t="shared" si="107"/>
        <v>Other</v>
      </c>
      <c r="D1366" s="173" t="str">
        <f t="shared" si="108"/>
        <v>N/A or No Data</v>
      </c>
      <c r="E1366" s="173" t="str">
        <f t="shared" si="109"/>
        <v>N/A or No Data</v>
      </c>
      <c r="F1366" s="173">
        <v>0</v>
      </c>
      <c r="G1366" s="173" t="s">
        <v>1568</v>
      </c>
      <c r="H1366" s="173" t="str">
        <f t="shared" si="110"/>
        <v>HIB-ADNR-002</v>
      </c>
      <c r="I1366" s="173" t="s">
        <v>3098</v>
      </c>
      <c r="J1366" s="173" t="s">
        <v>11766</v>
      </c>
      <c r="K1366" s="174">
        <v>47</v>
      </c>
      <c r="L1366" s="174">
        <v>27</v>
      </c>
      <c r="M1366" s="174">
        <v>37</v>
      </c>
      <c r="N1366" s="174">
        <v>49</v>
      </c>
      <c r="O1366" s="174">
        <v>49</v>
      </c>
      <c r="P1366" s="173" t="s">
        <v>1613</v>
      </c>
      <c r="Q1366" s="174">
        <v>53</v>
      </c>
      <c r="R1366" s="173" t="s">
        <v>1613</v>
      </c>
      <c r="S1366" s="173" t="s">
        <v>1566</v>
      </c>
      <c r="T1366" s="173">
        <v>5917</v>
      </c>
      <c r="U1366" s="170">
        <f t="shared" si="111"/>
        <v>313601</v>
      </c>
    </row>
    <row r="1367" spans="1:21" ht="14.25" customHeight="1" x14ac:dyDescent="0.15">
      <c r="A1367" s="173" t="s">
        <v>183</v>
      </c>
      <c r="B1367" s="173" t="s">
        <v>2258</v>
      </c>
      <c r="C1367" s="173" t="str">
        <f t="shared" si="107"/>
        <v>Taxilane</v>
      </c>
      <c r="D1367" s="173" t="str">
        <f t="shared" si="108"/>
        <v>N/A or No Data</v>
      </c>
      <c r="E1367" s="173" t="str">
        <f t="shared" si="109"/>
        <v>N/A or No Data</v>
      </c>
      <c r="F1367" s="173">
        <v>0</v>
      </c>
      <c r="G1367" s="173" t="s">
        <v>1555</v>
      </c>
      <c r="H1367" s="173" t="str">
        <f t="shared" si="110"/>
        <v>PWC-TLD-001</v>
      </c>
      <c r="I1367" s="173" t="s">
        <v>3099</v>
      </c>
      <c r="J1367" s="173" t="s">
        <v>11766</v>
      </c>
      <c r="K1367" s="174">
        <v>37</v>
      </c>
      <c r="L1367" s="174">
        <v>27</v>
      </c>
      <c r="M1367" s="174">
        <v>38</v>
      </c>
      <c r="N1367" s="174">
        <v>51</v>
      </c>
      <c r="O1367" s="174">
        <v>51</v>
      </c>
      <c r="P1367" s="173" t="s">
        <v>1579</v>
      </c>
      <c r="Q1367" s="174">
        <v>63</v>
      </c>
      <c r="R1367" s="173" t="s">
        <v>1579</v>
      </c>
      <c r="S1367" s="173" t="s">
        <v>1586</v>
      </c>
      <c r="T1367" s="173">
        <v>41649</v>
      </c>
      <c r="U1367" s="170">
        <f t="shared" si="111"/>
        <v>2623887</v>
      </c>
    </row>
    <row r="1368" spans="1:21" ht="14.25" customHeight="1" x14ac:dyDescent="0.15">
      <c r="A1368" s="173" t="s">
        <v>263</v>
      </c>
      <c r="B1368" s="173" t="s">
        <v>1583</v>
      </c>
      <c r="C1368" s="173" t="str">
        <f t="shared" si="107"/>
        <v>Apron</v>
      </c>
      <c r="D1368" s="173" t="str">
        <f t="shared" si="108"/>
        <v>N/A or No Data</v>
      </c>
      <c r="E1368" s="173" t="str">
        <f t="shared" si="109"/>
        <v>N/A or No Data</v>
      </c>
      <c r="F1368" s="173">
        <v>0</v>
      </c>
      <c r="G1368" s="173" t="s">
        <v>1568</v>
      </c>
      <c r="H1368" s="173" t="str">
        <f t="shared" si="110"/>
        <v>ONA-APA-002</v>
      </c>
      <c r="I1368" s="173" t="s">
        <v>3100</v>
      </c>
      <c r="J1368" s="173" t="s">
        <v>11766</v>
      </c>
      <c r="K1368" s="174">
        <v>41</v>
      </c>
      <c r="L1368" s="174">
        <v>30</v>
      </c>
      <c r="M1368" s="174">
        <v>42</v>
      </c>
      <c r="N1368" s="174">
        <v>55</v>
      </c>
      <c r="O1368" s="174">
        <v>55</v>
      </c>
      <c r="P1368" s="173" t="s">
        <v>1596</v>
      </c>
      <c r="Q1368" s="174">
        <v>59</v>
      </c>
      <c r="R1368" s="173" t="s">
        <v>1596</v>
      </c>
      <c r="S1368" s="173" t="s">
        <v>1586</v>
      </c>
      <c r="T1368" s="173">
        <v>50521</v>
      </c>
      <c r="U1368" s="170">
        <f t="shared" si="111"/>
        <v>2980739</v>
      </c>
    </row>
    <row r="1369" spans="1:21" ht="14.25" customHeight="1" x14ac:dyDescent="0.15">
      <c r="A1369" s="173" t="s">
        <v>181</v>
      </c>
      <c r="B1369" s="173" t="s">
        <v>1627</v>
      </c>
      <c r="C1369" s="173" t="str">
        <f t="shared" si="107"/>
        <v>Connecting Taxiway</v>
      </c>
      <c r="D1369" s="173" t="str">
        <f t="shared" si="108"/>
        <v>N/A or No Data</v>
      </c>
      <c r="E1369" s="173" t="str">
        <f t="shared" si="109"/>
        <v>N/A or No Data</v>
      </c>
      <c r="F1369" s="173">
        <v>0</v>
      </c>
      <c r="G1369" s="173" t="s">
        <v>1555</v>
      </c>
      <c r="H1369" s="173" t="str">
        <f t="shared" si="110"/>
        <v>16D-CTA-001</v>
      </c>
      <c r="I1369" s="173" t="s">
        <v>3101</v>
      </c>
      <c r="J1369" s="173" t="s">
        <v>11766</v>
      </c>
      <c r="K1369" s="174">
        <v>19</v>
      </c>
      <c r="L1369" s="174">
        <v>13</v>
      </c>
      <c r="M1369" s="174">
        <v>22</v>
      </c>
      <c r="N1369" s="174">
        <v>31</v>
      </c>
      <c r="O1369" s="174">
        <v>31</v>
      </c>
      <c r="P1369" s="173" t="s">
        <v>1579</v>
      </c>
      <c r="Q1369" s="174">
        <v>81</v>
      </c>
      <c r="R1369" s="173" t="s">
        <v>1579</v>
      </c>
      <c r="S1369" s="173" t="s">
        <v>1558</v>
      </c>
      <c r="T1369" s="173">
        <v>3687</v>
      </c>
      <c r="U1369" s="170">
        <f t="shared" si="111"/>
        <v>298647</v>
      </c>
    </row>
    <row r="1370" spans="1:21" ht="14.25" customHeight="1" x14ac:dyDescent="0.15">
      <c r="A1370" s="173" t="s">
        <v>235</v>
      </c>
      <c r="B1370" s="173" t="s">
        <v>1627</v>
      </c>
      <c r="C1370" s="173" t="str">
        <f t="shared" si="107"/>
        <v>Connecting Taxiway</v>
      </c>
      <c r="D1370" s="173" t="str">
        <f t="shared" si="108"/>
        <v>N/A or No Data</v>
      </c>
      <c r="E1370" s="173" t="str">
        <f t="shared" si="109"/>
        <v>N/A or No Data</v>
      </c>
      <c r="F1370" s="173">
        <v>0</v>
      </c>
      <c r="G1370" s="173" t="s">
        <v>1555</v>
      </c>
      <c r="H1370" s="173" t="str">
        <f t="shared" si="110"/>
        <v>12D-CTA-001</v>
      </c>
      <c r="I1370" s="173" t="s">
        <v>3102</v>
      </c>
      <c r="J1370" s="173" t="s">
        <v>11766</v>
      </c>
      <c r="K1370" s="174">
        <v>17</v>
      </c>
      <c r="L1370" s="174">
        <v>12</v>
      </c>
      <c r="M1370" s="174">
        <v>20</v>
      </c>
      <c r="N1370" s="174">
        <v>28</v>
      </c>
      <c r="O1370" s="174">
        <v>28</v>
      </c>
      <c r="P1370" s="173" t="s">
        <v>1579</v>
      </c>
      <c r="Q1370" s="174">
        <v>73</v>
      </c>
      <c r="R1370" s="173" t="s">
        <v>1579</v>
      </c>
      <c r="S1370" s="173" t="s">
        <v>1558</v>
      </c>
      <c r="T1370" s="173">
        <v>7236</v>
      </c>
      <c r="U1370" s="170">
        <f t="shared" si="111"/>
        <v>528228</v>
      </c>
    </row>
    <row r="1371" spans="1:21" ht="14.25" customHeight="1" x14ac:dyDescent="0.15">
      <c r="A1371" s="173" t="s">
        <v>119</v>
      </c>
      <c r="B1371" s="173" t="s">
        <v>2258</v>
      </c>
      <c r="C1371" s="173" t="str">
        <f t="shared" si="107"/>
        <v>Taxilane</v>
      </c>
      <c r="D1371" s="173" t="str">
        <f t="shared" si="108"/>
        <v>N/A or No Data</v>
      </c>
      <c r="E1371" s="173" t="str">
        <f t="shared" si="109"/>
        <v>N/A or No Data</v>
      </c>
      <c r="F1371" s="173">
        <v>0</v>
      </c>
      <c r="G1371" s="173" t="s">
        <v>1568</v>
      </c>
      <c r="H1371" s="173" t="str">
        <f t="shared" si="110"/>
        <v>LXL-TLD-002</v>
      </c>
      <c r="I1371" s="173" t="s">
        <v>3103</v>
      </c>
      <c r="J1371" s="173" t="s">
        <v>11766</v>
      </c>
      <c r="K1371" s="174">
        <v>11</v>
      </c>
      <c r="L1371" s="174">
        <v>8</v>
      </c>
      <c r="M1371" s="174">
        <v>15</v>
      </c>
      <c r="N1371" s="174">
        <v>21</v>
      </c>
      <c r="O1371" s="174">
        <v>21</v>
      </c>
      <c r="P1371" s="173" t="s">
        <v>1579</v>
      </c>
      <c r="Q1371" s="174">
        <v>89</v>
      </c>
      <c r="R1371" s="173" t="s">
        <v>1579</v>
      </c>
      <c r="S1371" s="173" t="s">
        <v>1558</v>
      </c>
      <c r="T1371" s="173">
        <v>2994</v>
      </c>
      <c r="U1371" s="170">
        <f t="shared" si="111"/>
        <v>266466</v>
      </c>
    </row>
    <row r="1372" spans="1:21" ht="14.25" customHeight="1" x14ac:dyDescent="0.15">
      <c r="A1372" s="173" t="s">
        <v>237</v>
      </c>
      <c r="B1372" s="173" t="s">
        <v>1563</v>
      </c>
      <c r="C1372" s="173" t="str">
        <f t="shared" si="107"/>
        <v>Taxilane</v>
      </c>
      <c r="D1372" s="173" t="str">
        <f t="shared" si="108"/>
        <v>N/A or No Data</v>
      </c>
      <c r="E1372" s="173" t="str">
        <f t="shared" si="109"/>
        <v>N/A or No Data</v>
      </c>
      <c r="F1372" s="173">
        <v>0</v>
      </c>
      <c r="G1372" s="173" t="s">
        <v>1568</v>
      </c>
      <c r="H1372" s="173" t="str">
        <f t="shared" si="110"/>
        <v>TKC-TLA-002</v>
      </c>
      <c r="I1372" s="173" t="s">
        <v>3104</v>
      </c>
      <c r="J1372" s="173" t="s">
        <v>11766</v>
      </c>
      <c r="K1372" s="174">
        <v>42</v>
      </c>
      <c r="L1372" s="174">
        <v>31</v>
      </c>
      <c r="M1372" s="174">
        <v>43</v>
      </c>
      <c r="N1372" s="174">
        <v>57</v>
      </c>
      <c r="O1372" s="174">
        <v>57</v>
      </c>
      <c r="P1372" s="173" t="s">
        <v>1576</v>
      </c>
      <c r="Q1372" s="174">
        <v>58</v>
      </c>
      <c r="R1372" s="173" t="s">
        <v>1576</v>
      </c>
      <c r="S1372" s="173" t="s">
        <v>1586</v>
      </c>
      <c r="T1372" s="173">
        <v>19626</v>
      </c>
      <c r="U1372" s="170">
        <f t="shared" si="111"/>
        <v>1138308</v>
      </c>
    </row>
    <row r="1373" spans="1:21" ht="14.25" customHeight="1" x14ac:dyDescent="0.15">
      <c r="A1373" s="173" t="s">
        <v>93</v>
      </c>
      <c r="B1373" s="173" t="s">
        <v>2221</v>
      </c>
      <c r="C1373" s="173" t="str">
        <f t="shared" si="107"/>
        <v>Runway Turnaround</v>
      </c>
      <c r="D1373" s="173" t="str">
        <f t="shared" si="108"/>
        <v>N/A or No Data</v>
      </c>
      <c r="E1373" s="173" t="str">
        <f t="shared" si="109"/>
        <v>N/A or No Data</v>
      </c>
      <c r="F1373" s="173">
        <v>0</v>
      </c>
      <c r="G1373" s="173" t="s">
        <v>1568</v>
      </c>
      <c r="H1373" s="173" t="str">
        <f t="shared" si="110"/>
        <v>HCO-RTA-002</v>
      </c>
      <c r="I1373" s="173" t="s">
        <v>3105</v>
      </c>
      <c r="J1373" s="173" t="s">
        <v>11766</v>
      </c>
      <c r="K1373" s="174">
        <v>24</v>
      </c>
      <c r="L1373" s="174">
        <v>17</v>
      </c>
      <c r="M1373" s="174">
        <v>26</v>
      </c>
      <c r="N1373" s="174">
        <v>36</v>
      </c>
      <c r="O1373" s="174">
        <v>36</v>
      </c>
      <c r="P1373" s="173" t="s">
        <v>1634</v>
      </c>
      <c r="Q1373" s="174">
        <v>76</v>
      </c>
      <c r="R1373" s="173" t="s">
        <v>1634</v>
      </c>
      <c r="S1373" s="173" t="s">
        <v>1558</v>
      </c>
      <c r="T1373" s="173">
        <v>8416</v>
      </c>
      <c r="U1373" s="170">
        <f t="shared" si="111"/>
        <v>639616</v>
      </c>
    </row>
    <row r="1374" spans="1:21" ht="14.25" customHeight="1" x14ac:dyDescent="0.15">
      <c r="A1374" s="173" t="s">
        <v>223</v>
      </c>
      <c r="B1374" s="173" t="s">
        <v>3106</v>
      </c>
      <c r="C1374" s="173" t="str">
        <f t="shared" si="107"/>
        <v>Taxilane</v>
      </c>
      <c r="D1374" s="173" t="str">
        <f t="shared" si="108"/>
        <v>N/A or No Data</v>
      </c>
      <c r="E1374" s="173" t="str">
        <f t="shared" si="109"/>
        <v>N/A or No Data</v>
      </c>
      <c r="F1374" s="173">
        <v>0</v>
      </c>
      <c r="G1374" s="173" t="s">
        <v>1555</v>
      </c>
      <c r="H1374" s="173" t="str">
        <f t="shared" si="110"/>
        <v>SGS-TLINDIA-001</v>
      </c>
      <c r="I1374" s="173" t="s">
        <v>3107</v>
      </c>
      <c r="J1374" s="173" t="s">
        <v>11766</v>
      </c>
      <c r="K1374" s="174">
        <v>36</v>
      </c>
      <c r="L1374" s="174">
        <v>26</v>
      </c>
      <c r="M1374" s="174">
        <v>37</v>
      </c>
      <c r="N1374" s="174">
        <v>50</v>
      </c>
      <c r="O1374" s="174">
        <v>50</v>
      </c>
      <c r="P1374" s="173" t="s">
        <v>1631</v>
      </c>
      <c r="Q1374" s="174">
        <v>64</v>
      </c>
      <c r="R1374" s="173" t="s">
        <v>1631</v>
      </c>
      <c r="S1374" s="173" t="s">
        <v>1586</v>
      </c>
      <c r="T1374" s="173">
        <v>15601</v>
      </c>
      <c r="U1374" s="170">
        <f t="shared" si="111"/>
        <v>998464</v>
      </c>
    </row>
    <row r="1375" spans="1:21" ht="14.25" customHeight="1" x14ac:dyDescent="0.15">
      <c r="A1375" s="173" t="s">
        <v>21</v>
      </c>
      <c r="B1375" s="173" t="s">
        <v>2198</v>
      </c>
      <c r="C1375" s="173" t="str">
        <f t="shared" si="107"/>
        <v>Taxilane</v>
      </c>
      <c r="D1375" s="173" t="str">
        <f t="shared" si="108"/>
        <v>N/A or No Data</v>
      </c>
      <c r="E1375" s="173" t="str">
        <f t="shared" si="109"/>
        <v>N/A or No Data</v>
      </c>
      <c r="F1375" s="173">
        <v>0</v>
      </c>
      <c r="G1375" s="173" t="s">
        <v>1555</v>
      </c>
      <c r="H1375" s="173" t="str">
        <f t="shared" si="110"/>
        <v>BJI-TLB-001</v>
      </c>
      <c r="I1375" s="173" t="s">
        <v>3108</v>
      </c>
      <c r="J1375" s="173" t="s">
        <v>11766</v>
      </c>
      <c r="K1375" s="174">
        <v>11</v>
      </c>
      <c r="L1375" s="174">
        <v>8</v>
      </c>
      <c r="M1375" s="174">
        <v>15</v>
      </c>
      <c r="N1375" s="174">
        <v>21</v>
      </c>
      <c r="O1375" s="174">
        <v>21</v>
      </c>
      <c r="P1375" s="173" t="s">
        <v>1585</v>
      </c>
      <c r="Q1375" s="174">
        <v>89</v>
      </c>
      <c r="R1375" s="173" t="s">
        <v>1585</v>
      </c>
      <c r="S1375" s="173" t="s">
        <v>1558</v>
      </c>
      <c r="T1375" s="173">
        <v>17564</v>
      </c>
      <c r="U1375" s="170">
        <f t="shared" si="111"/>
        <v>1563196</v>
      </c>
    </row>
    <row r="1376" spans="1:21" ht="14.25" customHeight="1" x14ac:dyDescent="0.15">
      <c r="A1376" s="173" t="s">
        <v>207</v>
      </c>
      <c r="B1376" s="173" t="s">
        <v>1563</v>
      </c>
      <c r="C1376" s="173" t="str">
        <f t="shared" si="107"/>
        <v>Taxilane</v>
      </c>
      <c r="D1376" s="173" t="str">
        <f t="shared" si="108"/>
        <v>N/A or No Data</v>
      </c>
      <c r="E1376" s="173" t="str">
        <f t="shared" si="109"/>
        <v>N/A or No Data</v>
      </c>
      <c r="F1376" s="173">
        <v>0</v>
      </c>
      <c r="G1376" s="173" t="s">
        <v>1555</v>
      </c>
      <c r="H1376" s="173" t="str">
        <f t="shared" si="110"/>
        <v>55Y-TLA-001</v>
      </c>
      <c r="I1376" s="173" t="s">
        <v>3109</v>
      </c>
      <c r="J1376" s="173" t="s">
        <v>11766</v>
      </c>
      <c r="K1376" s="174">
        <v>19</v>
      </c>
      <c r="L1376" s="174">
        <v>13</v>
      </c>
      <c r="M1376" s="174">
        <v>22</v>
      </c>
      <c r="N1376" s="174">
        <v>31</v>
      </c>
      <c r="O1376" s="174">
        <v>31</v>
      </c>
      <c r="P1376" s="173" t="s">
        <v>1626</v>
      </c>
      <c r="Q1376" s="174">
        <v>81</v>
      </c>
      <c r="R1376" s="173" t="s">
        <v>1626</v>
      </c>
      <c r="S1376" s="173" t="s">
        <v>1558</v>
      </c>
      <c r="T1376" s="173">
        <v>7024</v>
      </c>
      <c r="U1376" s="170">
        <f t="shared" si="111"/>
        <v>568944</v>
      </c>
    </row>
    <row r="1377" spans="1:21" ht="14.25" customHeight="1" x14ac:dyDescent="0.15">
      <c r="A1377" s="173" t="s">
        <v>133</v>
      </c>
      <c r="B1377" s="173" t="s">
        <v>1723</v>
      </c>
      <c r="C1377" s="173" t="str">
        <f t="shared" si="107"/>
        <v>Connecting Taxiway</v>
      </c>
      <c r="D1377" s="173" t="str">
        <f t="shared" si="108"/>
        <v>N/A or No Data</v>
      </c>
      <c r="E1377" s="173" t="str">
        <f t="shared" si="109"/>
        <v>N/A or No Data</v>
      </c>
      <c r="F1377" s="173">
        <v>0</v>
      </c>
      <c r="G1377" s="173" t="s">
        <v>1555</v>
      </c>
      <c r="H1377" s="173" t="str">
        <f t="shared" si="110"/>
        <v>MKT-CTE-001</v>
      </c>
      <c r="I1377" s="173" t="s">
        <v>3110</v>
      </c>
      <c r="J1377" s="173" t="s">
        <v>11766</v>
      </c>
      <c r="K1377" s="174">
        <v>30</v>
      </c>
      <c r="L1377" s="174">
        <v>21</v>
      </c>
      <c r="M1377" s="174">
        <v>32</v>
      </c>
      <c r="N1377" s="174">
        <v>43</v>
      </c>
      <c r="O1377" s="174">
        <v>43</v>
      </c>
      <c r="P1377" s="173" t="s">
        <v>1604</v>
      </c>
      <c r="Q1377" s="174">
        <v>70</v>
      </c>
      <c r="R1377" s="173" t="s">
        <v>1604</v>
      </c>
      <c r="S1377" s="173" t="s">
        <v>1586</v>
      </c>
      <c r="T1377" s="173">
        <v>38848</v>
      </c>
      <c r="U1377" s="170">
        <f t="shared" si="111"/>
        <v>2719360</v>
      </c>
    </row>
    <row r="1378" spans="1:21" ht="14.25" customHeight="1" x14ac:dyDescent="0.15">
      <c r="A1378" s="173" t="s">
        <v>259</v>
      </c>
      <c r="B1378" s="173" t="s">
        <v>1583</v>
      </c>
      <c r="C1378" s="173" t="str">
        <f t="shared" si="107"/>
        <v>Apron</v>
      </c>
      <c r="D1378" s="173" t="str">
        <f t="shared" si="108"/>
        <v>N/A or No Data</v>
      </c>
      <c r="E1378" s="173" t="str">
        <f t="shared" si="109"/>
        <v>N/A or No Data</v>
      </c>
      <c r="F1378" s="173">
        <v>0</v>
      </c>
      <c r="G1378" s="173" t="s">
        <v>1568</v>
      </c>
      <c r="H1378" s="173" t="str">
        <f t="shared" si="110"/>
        <v>BDH-APA-002</v>
      </c>
      <c r="I1378" s="173" t="s">
        <v>3111</v>
      </c>
      <c r="J1378" s="173" t="s">
        <v>11766</v>
      </c>
      <c r="K1378" s="174">
        <v>9</v>
      </c>
      <c r="L1378" s="174">
        <v>0</v>
      </c>
      <c r="M1378" s="174">
        <v>0</v>
      </c>
      <c r="N1378" s="174">
        <v>3</v>
      </c>
      <c r="O1378" s="174">
        <v>3</v>
      </c>
      <c r="P1378" s="173" t="s">
        <v>1691</v>
      </c>
      <c r="Q1378" s="174">
        <v>97</v>
      </c>
      <c r="R1378" s="173" t="s">
        <v>1691</v>
      </c>
      <c r="S1378" s="173" t="s">
        <v>1558</v>
      </c>
      <c r="T1378" s="173">
        <v>9446</v>
      </c>
      <c r="U1378" s="170">
        <f t="shared" si="111"/>
        <v>916262</v>
      </c>
    </row>
    <row r="1379" spans="1:21" ht="14.25" customHeight="1" x14ac:dyDescent="0.15">
      <c r="A1379" s="173" t="s">
        <v>5</v>
      </c>
      <c r="B1379" s="173" t="s">
        <v>1583</v>
      </c>
      <c r="C1379" s="173" t="str">
        <f t="shared" si="107"/>
        <v>Apron</v>
      </c>
      <c r="D1379" s="173" t="str">
        <f t="shared" si="108"/>
        <v>N/A or No Data</v>
      </c>
      <c r="E1379" s="173" t="str">
        <f t="shared" si="109"/>
        <v>N/A or No Data</v>
      </c>
      <c r="F1379" s="173">
        <v>0</v>
      </c>
      <c r="G1379" s="173" t="s">
        <v>1568</v>
      </c>
      <c r="H1379" s="173" t="str">
        <f t="shared" si="110"/>
        <v>AIT-APA-002</v>
      </c>
      <c r="I1379" s="173" t="s">
        <v>3112</v>
      </c>
      <c r="J1379" s="173" t="s">
        <v>11766</v>
      </c>
      <c r="K1379" s="174">
        <v>37</v>
      </c>
      <c r="L1379" s="174">
        <v>27</v>
      </c>
      <c r="M1379" s="174">
        <v>38</v>
      </c>
      <c r="N1379" s="174">
        <v>51</v>
      </c>
      <c r="O1379" s="174">
        <v>51</v>
      </c>
      <c r="P1379" s="173" t="s">
        <v>1579</v>
      </c>
      <c r="Q1379" s="174">
        <v>45</v>
      </c>
      <c r="R1379" s="173" t="s">
        <v>1579</v>
      </c>
      <c r="S1379" s="173" t="s">
        <v>1566</v>
      </c>
      <c r="T1379" s="173">
        <v>16757</v>
      </c>
      <c r="U1379" s="170">
        <f t="shared" si="111"/>
        <v>754065</v>
      </c>
    </row>
    <row r="1380" spans="1:21" ht="14.25" customHeight="1" x14ac:dyDescent="0.15">
      <c r="A1380" s="173" t="s">
        <v>137</v>
      </c>
      <c r="B1380" s="173" t="s">
        <v>1583</v>
      </c>
      <c r="C1380" s="173" t="str">
        <f t="shared" si="107"/>
        <v>Apron</v>
      </c>
      <c r="D1380" s="173" t="str">
        <f t="shared" si="108"/>
        <v>N/A or No Data</v>
      </c>
      <c r="E1380" s="173" t="str">
        <f t="shared" si="109"/>
        <v>N/A or No Data</v>
      </c>
      <c r="F1380" s="173">
        <v>0</v>
      </c>
      <c r="G1380" s="173" t="s">
        <v>1555</v>
      </c>
      <c r="H1380" s="173" t="str">
        <f t="shared" si="110"/>
        <v>MML-APA-001</v>
      </c>
      <c r="I1380" s="173" t="s">
        <v>3113</v>
      </c>
      <c r="J1380" s="173" t="s">
        <v>11766</v>
      </c>
      <c r="K1380" s="174">
        <v>7</v>
      </c>
      <c r="L1380" s="174">
        <v>5</v>
      </c>
      <c r="M1380" s="174">
        <v>11</v>
      </c>
      <c r="N1380" s="174">
        <v>16</v>
      </c>
      <c r="O1380" s="174">
        <v>16</v>
      </c>
      <c r="P1380" s="173" t="s">
        <v>1576</v>
      </c>
      <c r="Q1380" s="174">
        <v>93</v>
      </c>
      <c r="R1380" s="173" t="s">
        <v>1576</v>
      </c>
      <c r="S1380" s="173" t="s">
        <v>1558</v>
      </c>
      <c r="T1380" s="173">
        <v>75425</v>
      </c>
      <c r="U1380" s="170">
        <f t="shared" si="111"/>
        <v>7014525</v>
      </c>
    </row>
    <row r="1381" spans="1:21" ht="14.25" customHeight="1" x14ac:dyDescent="0.15">
      <c r="A1381" s="173" t="s">
        <v>233</v>
      </c>
      <c r="B1381" s="173" t="s">
        <v>1611</v>
      </c>
      <c r="C1381" s="173" t="str">
        <f t="shared" si="107"/>
        <v>Runway</v>
      </c>
      <c r="D1381" s="173" t="str">
        <f t="shared" si="108"/>
        <v>1331</v>
      </c>
      <c r="E1381" s="173" t="str">
        <f t="shared" si="109"/>
        <v>13/31</v>
      </c>
      <c r="F1381" s="173">
        <v>1</v>
      </c>
      <c r="G1381" s="173" t="s">
        <v>1555</v>
      </c>
      <c r="H1381" s="173" t="str">
        <f t="shared" si="110"/>
        <v>TVF-RY1331-001</v>
      </c>
      <c r="I1381" s="173" t="s">
        <v>2136</v>
      </c>
      <c r="J1381" s="173" t="s">
        <v>11766</v>
      </c>
      <c r="K1381" s="174">
        <v>10</v>
      </c>
      <c r="L1381" s="174">
        <v>7</v>
      </c>
      <c r="M1381" s="174">
        <v>14</v>
      </c>
      <c r="N1381" s="174">
        <v>20</v>
      </c>
      <c r="O1381" s="174">
        <v>20</v>
      </c>
      <c r="P1381" s="173" t="s">
        <v>1579</v>
      </c>
      <c r="Q1381" s="174">
        <v>90</v>
      </c>
      <c r="R1381" s="173" t="s">
        <v>1579</v>
      </c>
      <c r="S1381" s="173" t="s">
        <v>1558</v>
      </c>
      <c r="T1381" s="173">
        <v>324590</v>
      </c>
      <c r="U1381" s="170">
        <f t="shared" si="111"/>
        <v>29213100</v>
      </c>
    </row>
    <row r="1382" spans="1:21" ht="14.25" customHeight="1" x14ac:dyDescent="0.15">
      <c r="A1382" s="173" t="s">
        <v>239</v>
      </c>
      <c r="B1382" s="173" t="s">
        <v>2198</v>
      </c>
      <c r="C1382" s="173" t="str">
        <f t="shared" si="107"/>
        <v>Taxilane</v>
      </c>
      <c r="D1382" s="173" t="str">
        <f t="shared" si="108"/>
        <v>N/A or No Data</v>
      </c>
      <c r="E1382" s="173" t="str">
        <f t="shared" si="109"/>
        <v>N/A or No Data</v>
      </c>
      <c r="F1382" s="173">
        <v>0</v>
      </c>
      <c r="G1382" s="173" t="s">
        <v>1568</v>
      </c>
      <c r="H1382" s="173" t="str">
        <f t="shared" si="110"/>
        <v>TWM-TLB-002</v>
      </c>
      <c r="I1382" s="173" t="s">
        <v>3115</v>
      </c>
      <c r="J1382" s="173" t="s">
        <v>11766</v>
      </c>
      <c r="K1382" s="174">
        <v>36</v>
      </c>
      <c r="L1382" s="174">
        <v>26</v>
      </c>
      <c r="M1382" s="174">
        <v>37</v>
      </c>
      <c r="N1382" s="174">
        <v>50</v>
      </c>
      <c r="O1382" s="174">
        <v>50</v>
      </c>
      <c r="P1382" s="173" t="s">
        <v>1599</v>
      </c>
      <c r="Q1382" s="174">
        <v>64</v>
      </c>
      <c r="R1382" s="173" t="s">
        <v>1599</v>
      </c>
      <c r="S1382" s="173" t="s">
        <v>1586</v>
      </c>
      <c r="T1382" s="173">
        <v>43283</v>
      </c>
      <c r="U1382" s="170">
        <f t="shared" si="111"/>
        <v>2770112</v>
      </c>
    </row>
    <row r="1383" spans="1:21" ht="14.25" customHeight="1" x14ac:dyDescent="0.15">
      <c r="A1383" s="173" t="s">
        <v>133</v>
      </c>
      <c r="B1383" s="173" t="s">
        <v>1580</v>
      </c>
      <c r="C1383" s="173" t="str">
        <f t="shared" si="107"/>
        <v>Parallel Taxiway</v>
      </c>
      <c r="D1383" s="173" t="str">
        <f t="shared" si="108"/>
        <v>N/A or No Data</v>
      </c>
      <c r="E1383" s="173" t="str">
        <f t="shared" si="109"/>
        <v>N/A or No Data</v>
      </c>
      <c r="F1383" s="173">
        <v>0</v>
      </c>
      <c r="G1383" s="173" t="s">
        <v>1581</v>
      </c>
      <c r="H1383" s="173" t="str">
        <f t="shared" si="110"/>
        <v>MKT-PTA-003</v>
      </c>
      <c r="I1383" s="173" t="s">
        <v>3116</v>
      </c>
      <c r="J1383" s="173" t="s">
        <v>11766</v>
      </c>
      <c r="K1383" s="174">
        <v>28</v>
      </c>
      <c r="L1383" s="174">
        <v>20</v>
      </c>
      <c r="M1383" s="174">
        <v>30</v>
      </c>
      <c r="N1383" s="174">
        <v>41</v>
      </c>
      <c r="O1383" s="174">
        <v>41</v>
      </c>
      <c r="P1383" s="173" t="s">
        <v>1604</v>
      </c>
      <c r="Q1383" s="174">
        <v>72</v>
      </c>
      <c r="R1383" s="173" t="s">
        <v>1604</v>
      </c>
      <c r="S1383" s="173" t="s">
        <v>1558</v>
      </c>
      <c r="T1383" s="173">
        <v>21945</v>
      </c>
      <c r="U1383" s="170">
        <f t="shared" si="111"/>
        <v>1580040</v>
      </c>
    </row>
    <row r="1384" spans="1:21" ht="14.25" customHeight="1" x14ac:dyDescent="0.15">
      <c r="A1384" s="173" t="s">
        <v>191</v>
      </c>
      <c r="B1384" s="173" t="s">
        <v>3117</v>
      </c>
      <c r="C1384" s="173" t="str">
        <f t="shared" si="107"/>
        <v>Connecting Taxiway</v>
      </c>
      <c r="D1384" s="173" t="str">
        <f t="shared" si="108"/>
        <v>N/A or No Data</v>
      </c>
      <c r="E1384" s="173" t="str">
        <f t="shared" si="109"/>
        <v>N/A or No Data</v>
      </c>
      <c r="F1384" s="173">
        <v>0</v>
      </c>
      <c r="G1384" s="173" t="s">
        <v>1555</v>
      </c>
      <c r="H1384" s="173" t="str">
        <f t="shared" si="110"/>
        <v>PNM-CTEX-001</v>
      </c>
      <c r="I1384" s="173" t="s">
        <v>3118</v>
      </c>
      <c r="J1384" s="173" t="s">
        <v>11766</v>
      </c>
      <c r="K1384" s="174">
        <v>3</v>
      </c>
      <c r="L1384" s="174">
        <v>2</v>
      </c>
      <c r="M1384" s="174">
        <v>8</v>
      </c>
      <c r="N1384" s="174">
        <v>12</v>
      </c>
      <c r="O1384" s="174">
        <v>12</v>
      </c>
      <c r="P1384" s="173" t="s">
        <v>1722</v>
      </c>
      <c r="Q1384" s="174">
        <v>97</v>
      </c>
      <c r="R1384" s="173" t="s">
        <v>1722</v>
      </c>
      <c r="S1384" s="173" t="s">
        <v>1558</v>
      </c>
      <c r="T1384" s="173">
        <v>50173</v>
      </c>
      <c r="U1384" s="170">
        <f t="shared" si="111"/>
        <v>4866781</v>
      </c>
    </row>
    <row r="1385" spans="1:21" ht="14.25" customHeight="1" x14ac:dyDescent="0.15">
      <c r="A1385" s="173" t="s">
        <v>119</v>
      </c>
      <c r="B1385" s="173" t="s">
        <v>1637</v>
      </c>
      <c r="C1385" s="173" t="str">
        <f t="shared" si="107"/>
        <v>Apron</v>
      </c>
      <c r="D1385" s="173" t="str">
        <f t="shared" si="108"/>
        <v>N/A or No Data</v>
      </c>
      <c r="E1385" s="173" t="str">
        <f t="shared" si="109"/>
        <v>N/A or No Data</v>
      </c>
      <c r="F1385" s="173">
        <v>0</v>
      </c>
      <c r="G1385" s="173" t="s">
        <v>1555</v>
      </c>
      <c r="H1385" s="173" t="str">
        <f t="shared" si="110"/>
        <v>LXL-APB-001</v>
      </c>
      <c r="I1385" s="173" t="s">
        <v>3119</v>
      </c>
      <c r="J1385" s="173" t="s">
        <v>11766</v>
      </c>
      <c r="K1385" s="174">
        <v>37</v>
      </c>
      <c r="L1385" s="174">
        <v>27</v>
      </c>
      <c r="M1385" s="174">
        <v>38</v>
      </c>
      <c r="N1385" s="174">
        <v>51</v>
      </c>
      <c r="O1385" s="174">
        <v>51</v>
      </c>
      <c r="P1385" s="173" t="s">
        <v>1579</v>
      </c>
      <c r="Q1385" s="174">
        <v>63</v>
      </c>
      <c r="R1385" s="173" t="s">
        <v>1579</v>
      </c>
      <c r="S1385" s="173" t="s">
        <v>1586</v>
      </c>
      <c r="T1385" s="173">
        <v>39466</v>
      </c>
      <c r="U1385" s="170">
        <f t="shared" si="111"/>
        <v>2486358</v>
      </c>
    </row>
    <row r="1386" spans="1:21" ht="14.25" customHeight="1" x14ac:dyDescent="0.15">
      <c r="A1386" s="173" t="s">
        <v>33</v>
      </c>
      <c r="B1386" s="173" t="s">
        <v>3120</v>
      </c>
      <c r="C1386" s="173" t="str">
        <f t="shared" si="107"/>
        <v>Other</v>
      </c>
      <c r="D1386" s="173" t="str">
        <f t="shared" si="108"/>
        <v>N/A or No Data</v>
      </c>
      <c r="E1386" s="173" t="str">
        <f t="shared" si="109"/>
        <v>N/A or No Data</v>
      </c>
      <c r="F1386" s="173">
        <v>0</v>
      </c>
      <c r="G1386" s="173" t="s">
        <v>1555</v>
      </c>
      <c r="H1386" s="173" t="str">
        <f t="shared" si="110"/>
        <v>BRD-TDNR-001</v>
      </c>
      <c r="I1386" s="173" t="s">
        <v>3121</v>
      </c>
      <c r="J1386" s="173" t="s">
        <v>11766</v>
      </c>
      <c r="K1386" s="174">
        <v>28</v>
      </c>
      <c r="L1386" s="174">
        <v>20</v>
      </c>
      <c r="M1386" s="174">
        <v>30</v>
      </c>
      <c r="N1386" s="174">
        <v>41</v>
      </c>
      <c r="O1386" s="174">
        <v>41</v>
      </c>
      <c r="P1386" s="173" t="s">
        <v>1778</v>
      </c>
      <c r="Q1386" s="174">
        <v>72</v>
      </c>
      <c r="R1386" s="173" t="s">
        <v>1778</v>
      </c>
      <c r="S1386" s="173" t="s">
        <v>1558</v>
      </c>
      <c r="T1386" s="173">
        <v>64298</v>
      </c>
      <c r="U1386" s="170">
        <f t="shared" si="111"/>
        <v>4629456</v>
      </c>
    </row>
    <row r="1387" spans="1:21" ht="14.25" customHeight="1" x14ac:dyDescent="0.15">
      <c r="A1387" s="173" t="s">
        <v>13</v>
      </c>
      <c r="B1387" s="173" t="s">
        <v>1583</v>
      </c>
      <c r="C1387" s="173" t="str">
        <f t="shared" si="107"/>
        <v>Apron</v>
      </c>
      <c r="D1387" s="173" t="str">
        <f t="shared" si="108"/>
        <v>N/A or No Data</v>
      </c>
      <c r="E1387" s="173" t="str">
        <f t="shared" si="109"/>
        <v>N/A or No Data</v>
      </c>
      <c r="F1387" s="173">
        <v>0</v>
      </c>
      <c r="G1387" s="173" t="s">
        <v>1581</v>
      </c>
      <c r="H1387" s="173" t="str">
        <f t="shared" si="110"/>
        <v>AUM-APA-003</v>
      </c>
      <c r="I1387" s="173" t="s">
        <v>3122</v>
      </c>
      <c r="J1387" s="173" t="s">
        <v>11766</v>
      </c>
      <c r="K1387" s="174">
        <v>10</v>
      </c>
      <c r="L1387" s="174">
        <v>0</v>
      </c>
      <c r="M1387" s="174">
        <v>1</v>
      </c>
      <c r="N1387" s="174">
        <v>5</v>
      </c>
      <c r="O1387" s="174">
        <v>5</v>
      </c>
      <c r="P1387" s="173" t="s">
        <v>1629</v>
      </c>
      <c r="Q1387" s="174">
        <v>95</v>
      </c>
      <c r="R1387" s="173" t="s">
        <v>1629</v>
      </c>
      <c r="S1387" s="173" t="s">
        <v>1558</v>
      </c>
      <c r="T1387" s="173">
        <v>7330</v>
      </c>
      <c r="U1387" s="170">
        <f t="shared" si="111"/>
        <v>696350</v>
      </c>
    </row>
    <row r="1388" spans="1:21" ht="14.25" customHeight="1" x14ac:dyDescent="0.15">
      <c r="A1388" s="173" t="s">
        <v>87</v>
      </c>
      <c r="B1388" s="173" t="s">
        <v>1583</v>
      </c>
      <c r="C1388" s="173" t="str">
        <f t="shared" si="107"/>
        <v>Apron</v>
      </c>
      <c r="D1388" s="173" t="str">
        <f t="shared" si="108"/>
        <v>N/A or No Data</v>
      </c>
      <c r="E1388" s="173" t="str">
        <f t="shared" si="109"/>
        <v>N/A or No Data</v>
      </c>
      <c r="F1388" s="173">
        <v>0</v>
      </c>
      <c r="G1388" s="173" t="s">
        <v>1568</v>
      </c>
      <c r="H1388" s="173" t="str">
        <f t="shared" si="110"/>
        <v>GPZ-APA-002</v>
      </c>
      <c r="I1388" s="173" t="s">
        <v>3123</v>
      </c>
      <c r="J1388" s="173" t="s">
        <v>11766</v>
      </c>
      <c r="K1388" s="174">
        <v>0</v>
      </c>
      <c r="L1388" s="174">
        <v>0</v>
      </c>
      <c r="M1388" s="174">
        <v>0</v>
      </c>
      <c r="N1388" s="174">
        <v>0</v>
      </c>
      <c r="O1388" s="174">
        <v>0</v>
      </c>
      <c r="P1388" s="173" t="s">
        <v>1579</v>
      </c>
      <c r="Q1388" s="174">
        <v>100</v>
      </c>
      <c r="R1388" s="173" t="s">
        <v>1579</v>
      </c>
      <c r="S1388" s="173" t="s">
        <v>1558</v>
      </c>
      <c r="T1388" s="173">
        <v>183300</v>
      </c>
      <c r="U1388" s="170">
        <f t="shared" si="111"/>
        <v>18330000</v>
      </c>
    </row>
    <row r="1389" spans="1:21" ht="14.25" customHeight="1" x14ac:dyDescent="0.15">
      <c r="A1389" s="173" t="s">
        <v>157</v>
      </c>
      <c r="B1389" s="173" t="s">
        <v>1563</v>
      </c>
      <c r="C1389" s="173" t="str">
        <f t="shared" si="107"/>
        <v>Taxilane</v>
      </c>
      <c r="D1389" s="173" t="str">
        <f t="shared" si="108"/>
        <v>N/A or No Data</v>
      </c>
      <c r="E1389" s="173" t="str">
        <f t="shared" si="109"/>
        <v>N/A or No Data</v>
      </c>
      <c r="F1389" s="173">
        <v>0</v>
      </c>
      <c r="G1389" s="173" t="s">
        <v>1555</v>
      </c>
      <c r="H1389" s="173" t="str">
        <f t="shared" si="110"/>
        <v>MZH-TLA-001</v>
      </c>
      <c r="I1389" s="173" t="s">
        <v>3124</v>
      </c>
      <c r="J1389" s="173" t="s">
        <v>11766</v>
      </c>
      <c r="K1389" s="174">
        <v>61</v>
      </c>
      <c r="L1389" s="174">
        <v>47</v>
      </c>
      <c r="M1389" s="174">
        <v>61</v>
      </c>
      <c r="N1389" s="174">
        <v>75</v>
      </c>
      <c r="O1389" s="174">
        <v>75</v>
      </c>
      <c r="P1389" s="173" t="s">
        <v>1619</v>
      </c>
      <c r="Q1389" s="174">
        <v>29</v>
      </c>
      <c r="R1389" s="173" t="s">
        <v>1619</v>
      </c>
      <c r="S1389" s="173" t="s">
        <v>1566</v>
      </c>
      <c r="T1389" s="173">
        <v>11181</v>
      </c>
      <c r="U1389" s="170">
        <f t="shared" si="111"/>
        <v>324249</v>
      </c>
    </row>
    <row r="1390" spans="1:21" ht="14.25" customHeight="1" x14ac:dyDescent="0.15">
      <c r="A1390" s="173" t="s">
        <v>239</v>
      </c>
      <c r="B1390" s="173" t="s">
        <v>2108</v>
      </c>
      <c r="C1390" s="173" t="str">
        <f t="shared" si="107"/>
        <v>Runway</v>
      </c>
      <c r="D1390" s="173" t="str">
        <f t="shared" si="108"/>
        <v>624</v>
      </c>
      <c r="E1390" s="173" t="str">
        <f t="shared" si="109"/>
        <v>06/24</v>
      </c>
      <c r="F1390" s="173">
        <v>1</v>
      </c>
      <c r="G1390" s="173" t="s">
        <v>1555</v>
      </c>
      <c r="H1390" s="173" t="str">
        <f t="shared" si="110"/>
        <v>TWM-RY624-001</v>
      </c>
      <c r="I1390" s="173" t="s">
        <v>2109</v>
      </c>
      <c r="J1390" s="173" t="s">
        <v>11766</v>
      </c>
      <c r="K1390" s="174">
        <v>17</v>
      </c>
      <c r="L1390" s="174">
        <v>12</v>
      </c>
      <c r="M1390" s="174">
        <v>20</v>
      </c>
      <c r="N1390" s="174">
        <v>28</v>
      </c>
      <c r="O1390" s="174">
        <v>28</v>
      </c>
      <c r="P1390" s="173" t="s">
        <v>1599</v>
      </c>
      <c r="Q1390" s="174">
        <v>83</v>
      </c>
      <c r="R1390" s="173" t="s">
        <v>1599</v>
      </c>
      <c r="S1390" s="173" t="s">
        <v>1558</v>
      </c>
      <c r="T1390" s="173">
        <v>330556</v>
      </c>
      <c r="U1390" s="170">
        <f t="shared" si="111"/>
        <v>27436148</v>
      </c>
    </row>
    <row r="1391" spans="1:21" ht="14.25" customHeight="1" x14ac:dyDescent="0.15">
      <c r="A1391" s="173" t="s">
        <v>33</v>
      </c>
      <c r="B1391" s="173" t="s">
        <v>1583</v>
      </c>
      <c r="C1391" s="173" t="str">
        <f t="shared" si="107"/>
        <v>Apron</v>
      </c>
      <c r="D1391" s="173" t="str">
        <f t="shared" si="108"/>
        <v>N/A or No Data</v>
      </c>
      <c r="E1391" s="173" t="str">
        <f t="shared" si="109"/>
        <v>N/A or No Data</v>
      </c>
      <c r="F1391" s="173">
        <v>0</v>
      </c>
      <c r="G1391" s="173" t="s">
        <v>1828</v>
      </c>
      <c r="H1391" s="173" t="str">
        <f t="shared" si="110"/>
        <v>BRD-APA-005</v>
      </c>
      <c r="I1391" s="173" t="s">
        <v>3126</v>
      </c>
      <c r="J1391" s="173" t="s">
        <v>11766</v>
      </c>
      <c r="K1391" s="174">
        <v>5</v>
      </c>
      <c r="L1391" s="174">
        <v>4</v>
      </c>
      <c r="M1391" s="174">
        <v>10</v>
      </c>
      <c r="N1391" s="174">
        <v>14</v>
      </c>
      <c r="O1391" s="174">
        <v>14</v>
      </c>
      <c r="P1391" s="173" t="s">
        <v>1778</v>
      </c>
      <c r="Q1391" s="174">
        <v>95</v>
      </c>
      <c r="R1391" s="173" t="s">
        <v>1778</v>
      </c>
      <c r="S1391" s="173" t="s">
        <v>1558</v>
      </c>
      <c r="T1391" s="173">
        <v>17777</v>
      </c>
      <c r="U1391" s="170">
        <f t="shared" si="111"/>
        <v>1688815</v>
      </c>
    </row>
    <row r="1392" spans="1:21" ht="14.25" customHeight="1" x14ac:dyDescent="0.15">
      <c r="A1392" s="173" t="s">
        <v>33</v>
      </c>
      <c r="B1392" s="173" t="s">
        <v>2258</v>
      </c>
      <c r="C1392" s="173" t="str">
        <f t="shared" si="107"/>
        <v>Taxilane</v>
      </c>
      <c r="D1392" s="173" t="str">
        <f t="shared" si="108"/>
        <v>N/A or No Data</v>
      </c>
      <c r="E1392" s="173" t="str">
        <f t="shared" si="109"/>
        <v>N/A or No Data</v>
      </c>
      <c r="F1392" s="173">
        <v>0</v>
      </c>
      <c r="G1392" s="173" t="s">
        <v>1555</v>
      </c>
      <c r="H1392" s="173" t="str">
        <f t="shared" si="110"/>
        <v>BRD-TLD-001</v>
      </c>
      <c r="I1392" s="173" t="s">
        <v>3127</v>
      </c>
      <c r="J1392" s="173" t="s">
        <v>11766</v>
      </c>
      <c r="K1392" s="174">
        <v>22</v>
      </c>
      <c r="L1392" s="174">
        <v>15</v>
      </c>
      <c r="M1392" s="174">
        <v>25</v>
      </c>
      <c r="N1392" s="174">
        <v>34</v>
      </c>
      <c r="O1392" s="174">
        <v>34</v>
      </c>
      <c r="P1392" s="173" t="s">
        <v>1778</v>
      </c>
      <c r="Q1392" s="174">
        <v>78</v>
      </c>
      <c r="R1392" s="173" t="s">
        <v>1778</v>
      </c>
      <c r="S1392" s="173" t="s">
        <v>1558</v>
      </c>
      <c r="T1392" s="173">
        <v>18615</v>
      </c>
      <c r="U1392" s="170">
        <f t="shared" si="111"/>
        <v>1451970</v>
      </c>
    </row>
    <row r="1393" spans="1:21" ht="14.25" customHeight="1" x14ac:dyDescent="0.15">
      <c r="A1393" s="173" t="s">
        <v>239</v>
      </c>
      <c r="B1393" s="173" t="s">
        <v>2202</v>
      </c>
      <c r="C1393" s="173" t="str">
        <f t="shared" si="107"/>
        <v>Taxilane</v>
      </c>
      <c r="D1393" s="173" t="str">
        <f t="shared" si="108"/>
        <v>N/A or No Data</v>
      </c>
      <c r="E1393" s="173" t="str">
        <f t="shared" si="109"/>
        <v>N/A or No Data</v>
      </c>
      <c r="F1393" s="173">
        <v>0</v>
      </c>
      <c r="G1393" s="173" t="s">
        <v>1568</v>
      </c>
      <c r="H1393" s="173" t="str">
        <f t="shared" si="110"/>
        <v>TWM-TLC-002</v>
      </c>
      <c r="I1393" s="173" t="s">
        <v>3128</v>
      </c>
      <c r="J1393" s="173" t="s">
        <v>11766</v>
      </c>
      <c r="K1393" s="174">
        <v>29</v>
      </c>
      <c r="L1393" s="174">
        <v>20</v>
      </c>
      <c r="M1393" s="174">
        <v>31</v>
      </c>
      <c r="N1393" s="174">
        <v>42</v>
      </c>
      <c r="O1393" s="174">
        <v>42</v>
      </c>
      <c r="P1393" s="173" t="s">
        <v>1599</v>
      </c>
      <c r="Q1393" s="174">
        <v>62</v>
      </c>
      <c r="R1393" s="173" t="s">
        <v>1599</v>
      </c>
      <c r="S1393" s="173" t="s">
        <v>1586</v>
      </c>
      <c r="T1393" s="173">
        <v>45197</v>
      </c>
      <c r="U1393" s="170">
        <f t="shared" si="111"/>
        <v>2802214</v>
      </c>
    </row>
    <row r="1394" spans="1:21" ht="14.25" customHeight="1" x14ac:dyDescent="0.15">
      <c r="A1394" s="173" t="s">
        <v>37</v>
      </c>
      <c r="B1394" s="173" t="s">
        <v>1563</v>
      </c>
      <c r="C1394" s="173" t="str">
        <f t="shared" si="107"/>
        <v>Taxilane</v>
      </c>
      <c r="D1394" s="173" t="str">
        <f t="shared" si="108"/>
        <v>N/A or No Data</v>
      </c>
      <c r="E1394" s="173" t="str">
        <f t="shared" si="109"/>
        <v>N/A or No Data</v>
      </c>
      <c r="F1394" s="173">
        <v>0</v>
      </c>
      <c r="G1394" s="173" t="s">
        <v>1560</v>
      </c>
      <c r="H1394" s="173" t="str">
        <f t="shared" si="110"/>
        <v>CFE-TLA-007</v>
      </c>
      <c r="I1394" s="173" t="s">
        <v>3129</v>
      </c>
      <c r="J1394" s="173" t="s">
        <v>11766</v>
      </c>
      <c r="K1394" s="174">
        <v>34</v>
      </c>
      <c r="L1394" s="174">
        <v>24</v>
      </c>
      <c r="M1394" s="174">
        <v>36</v>
      </c>
      <c r="N1394" s="174">
        <v>48</v>
      </c>
      <c r="O1394" s="174">
        <v>48</v>
      </c>
      <c r="P1394" s="173" t="s">
        <v>1576</v>
      </c>
      <c r="Q1394" s="174">
        <v>63</v>
      </c>
      <c r="R1394" s="173" t="s">
        <v>1576</v>
      </c>
      <c r="S1394" s="173" t="s">
        <v>1586</v>
      </c>
      <c r="T1394" s="173">
        <v>18526</v>
      </c>
      <c r="U1394" s="170">
        <f t="shared" si="111"/>
        <v>1167138</v>
      </c>
    </row>
    <row r="1395" spans="1:21" ht="14.25" customHeight="1" x14ac:dyDescent="0.15">
      <c r="A1395" s="173" t="s">
        <v>243</v>
      </c>
      <c r="B1395" s="173" t="s">
        <v>1563</v>
      </c>
      <c r="C1395" s="173" t="str">
        <f t="shared" si="107"/>
        <v>Taxilane</v>
      </c>
      <c r="D1395" s="173" t="str">
        <f t="shared" si="108"/>
        <v>N/A or No Data</v>
      </c>
      <c r="E1395" s="173" t="str">
        <f t="shared" si="109"/>
        <v>N/A or No Data</v>
      </c>
      <c r="F1395" s="173">
        <v>0</v>
      </c>
      <c r="G1395" s="173" t="s">
        <v>1581</v>
      </c>
      <c r="H1395" s="173" t="str">
        <f t="shared" si="110"/>
        <v>ADC-TLA-003</v>
      </c>
      <c r="I1395" s="173" t="s">
        <v>3130</v>
      </c>
      <c r="J1395" s="173" t="s">
        <v>11766</v>
      </c>
      <c r="K1395" s="174">
        <v>13</v>
      </c>
      <c r="L1395" s="174">
        <v>9</v>
      </c>
      <c r="M1395" s="174">
        <v>16</v>
      </c>
      <c r="N1395" s="174">
        <v>23</v>
      </c>
      <c r="O1395" s="174">
        <v>23</v>
      </c>
      <c r="P1395" s="173" t="s">
        <v>1691</v>
      </c>
      <c r="Q1395" s="174">
        <v>87</v>
      </c>
      <c r="R1395" s="173" t="s">
        <v>1691</v>
      </c>
      <c r="S1395" s="173" t="s">
        <v>1558</v>
      </c>
      <c r="T1395" s="173">
        <v>14917</v>
      </c>
      <c r="U1395" s="170">
        <f t="shared" si="111"/>
        <v>1297779</v>
      </c>
    </row>
    <row r="1396" spans="1:21" ht="14.25" customHeight="1" x14ac:dyDescent="0.15">
      <c r="A1396" s="173" t="s">
        <v>33</v>
      </c>
      <c r="B1396" s="173" t="s">
        <v>3131</v>
      </c>
      <c r="C1396" s="173" t="str">
        <f t="shared" si="107"/>
        <v>Connecting Taxiway</v>
      </c>
      <c r="D1396" s="173" t="str">
        <f t="shared" si="108"/>
        <v>N/A or No Data</v>
      </c>
      <c r="E1396" s="173" t="str">
        <f t="shared" si="109"/>
        <v>N/A or No Data</v>
      </c>
      <c r="F1396" s="173">
        <v>0</v>
      </c>
      <c r="G1396" s="173" t="s">
        <v>1555</v>
      </c>
      <c r="H1396" s="173" t="str">
        <f t="shared" si="110"/>
        <v>BRD-CTC5-001</v>
      </c>
      <c r="I1396" s="173" t="s">
        <v>3132</v>
      </c>
      <c r="J1396" s="173" t="s">
        <v>11766</v>
      </c>
      <c r="K1396" s="174">
        <v>8</v>
      </c>
      <c r="L1396" s="174">
        <v>6</v>
      </c>
      <c r="M1396" s="174">
        <v>12</v>
      </c>
      <c r="N1396" s="174">
        <v>18</v>
      </c>
      <c r="O1396" s="174">
        <v>18</v>
      </c>
      <c r="P1396" s="173" t="s">
        <v>1711</v>
      </c>
      <c r="Q1396" s="174">
        <v>92</v>
      </c>
      <c r="R1396" s="173" t="s">
        <v>1711</v>
      </c>
      <c r="S1396" s="173" t="s">
        <v>1558</v>
      </c>
      <c r="T1396" s="173">
        <v>28686</v>
      </c>
      <c r="U1396" s="170">
        <f t="shared" si="111"/>
        <v>2639112</v>
      </c>
    </row>
    <row r="1397" spans="1:21" ht="14.25" customHeight="1" x14ac:dyDescent="0.15">
      <c r="A1397" s="173" t="s">
        <v>462</v>
      </c>
      <c r="B1397" s="173" t="s">
        <v>1583</v>
      </c>
      <c r="C1397" s="173" t="str">
        <f t="shared" si="107"/>
        <v>Apron</v>
      </c>
      <c r="D1397" s="173" t="str">
        <f t="shared" si="108"/>
        <v>N/A or No Data</v>
      </c>
      <c r="E1397" s="173" t="str">
        <f t="shared" si="109"/>
        <v>N/A or No Data</v>
      </c>
      <c r="F1397" s="173" t="s">
        <v>11715</v>
      </c>
      <c r="G1397" s="173" t="s">
        <v>1568</v>
      </c>
      <c r="H1397" s="173" t="str">
        <f t="shared" si="110"/>
        <v>BFW-APA-002</v>
      </c>
      <c r="I1397" s="173" t="s">
        <v>3133</v>
      </c>
      <c r="J1397" s="173" t="s">
        <v>11766</v>
      </c>
      <c r="K1397" s="174">
        <v>37</v>
      </c>
      <c r="L1397" s="174">
        <v>27</v>
      </c>
      <c r="M1397" s="174">
        <v>38</v>
      </c>
      <c r="N1397" s="174">
        <v>51</v>
      </c>
      <c r="O1397" s="174">
        <v>51</v>
      </c>
      <c r="P1397" s="173" t="s">
        <v>1607</v>
      </c>
      <c r="Q1397" s="174">
        <v>53</v>
      </c>
      <c r="R1397" s="173" t="s">
        <v>1607</v>
      </c>
      <c r="S1397" s="173" t="s">
        <v>1566</v>
      </c>
      <c r="T1397" s="173">
        <v>20888</v>
      </c>
      <c r="U1397" s="170">
        <f t="shared" si="111"/>
        <v>1107064</v>
      </c>
    </row>
    <row r="1398" spans="1:21" ht="14.25" customHeight="1" x14ac:dyDescent="0.15">
      <c r="A1398" s="173" t="s">
        <v>71</v>
      </c>
      <c r="B1398" s="173" t="s">
        <v>1681</v>
      </c>
      <c r="C1398" s="173" t="str">
        <f t="shared" si="107"/>
        <v>Partial Parallel</v>
      </c>
      <c r="D1398" s="173" t="str">
        <f t="shared" si="108"/>
        <v>N/A or No Data</v>
      </c>
      <c r="E1398" s="173" t="str">
        <f t="shared" si="109"/>
        <v>N/A or No Data</v>
      </c>
      <c r="F1398" s="173">
        <v>0</v>
      </c>
      <c r="G1398" s="173" t="s">
        <v>1555</v>
      </c>
      <c r="H1398" s="173" t="str">
        <f t="shared" si="110"/>
        <v>FBL-PPTA-001</v>
      </c>
      <c r="I1398" s="173" t="s">
        <v>3134</v>
      </c>
      <c r="J1398" s="173" t="s">
        <v>11766</v>
      </c>
      <c r="K1398" s="174">
        <v>20</v>
      </c>
      <c r="L1398" s="174">
        <v>14</v>
      </c>
      <c r="M1398" s="174">
        <v>23</v>
      </c>
      <c r="N1398" s="174">
        <v>32</v>
      </c>
      <c r="O1398" s="174">
        <v>32</v>
      </c>
      <c r="P1398" s="173" t="s">
        <v>1676</v>
      </c>
      <c r="Q1398" s="174">
        <v>79</v>
      </c>
      <c r="R1398" s="173" t="s">
        <v>1676</v>
      </c>
      <c r="S1398" s="173" t="s">
        <v>1558</v>
      </c>
      <c r="T1398" s="173">
        <v>134277</v>
      </c>
      <c r="U1398" s="170">
        <f t="shared" si="111"/>
        <v>10607883</v>
      </c>
    </row>
    <row r="1399" spans="1:21" ht="14.25" customHeight="1" x14ac:dyDescent="0.15">
      <c r="A1399" s="173" t="s">
        <v>175</v>
      </c>
      <c r="B1399" s="173" t="s">
        <v>2198</v>
      </c>
      <c r="C1399" s="173" t="str">
        <f t="shared" si="107"/>
        <v>Taxilane</v>
      </c>
      <c r="D1399" s="173" t="str">
        <f t="shared" si="108"/>
        <v>N/A or No Data</v>
      </c>
      <c r="E1399" s="173" t="str">
        <f t="shared" si="109"/>
        <v>N/A or No Data</v>
      </c>
      <c r="F1399" s="173">
        <v>0</v>
      </c>
      <c r="G1399" s="173" t="s">
        <v>1568</v>
      </c>
      <c r="H1399" s="173" t="str">
        <f t="shared" si="110"/>
        <v>PKD-TLB-002</v>
      </c>
      <c r="I1399" s="173" t="s">
        <v>3135</v>
      </c>
      <c r="J1399" s="173" t="s">
        <v>11766</v>
      </c>
      <c r="K1399" s="174">
        <v>30</v>
      </c>
      <c r="L1399" s="174">
        <v>21</v>
      </c>
      <c r="M1399" s="174">
        <v>32</v>
      </c>
      <c r="N1399" s="174">
        <v>43</v>
      </c>
      <c r="O1399" s="174">
        <v>43</v>
      </c>
      <c r="P1399" s="173" t="s">
        <v>1579</v>
      </c>
      <c r="Q1399" s="174">
        <v>70</v>
      </c>
      <c r="R1399" s="173" t="s">
        <v>1579</v>
      </c>
      <c r="S1399" s="173" t="s">
        <v>1586</v>
      </c>
      <c r="T1399" s="173">
        <v>7802</v>
      </c>
      <c r="U1399" s="170">
        <f t="shared" si="111"/>
        <v>546140</v>
      </c>
    </row>
    <row r="1400" spans="1:21" ht="14.25" customHeight="1" x14ac:dyDescent="0.15">
      <c r="A1400" s="173" t="s">
        <v>163</v>
      </c>
      <c r="B1400" s="173" t="s">
        <v>1574</v>
      </c>
      <c r="C1400" s="173" t="str">
        <f t="shared" si="107"/>
        <v>Runway</v>
      </c>
      <c r="D1400" s="173" t="str">
        <f t="shared" si="108"/>
        <v>1533</v>
      </c>
      <c r="E1400" s="173" t="str">
        <f t="shared" si="109"/>
        <v>15/33</v>
      </c>
      <c r="F1400" s="173">
        <v>1</v>
      </c>
      <c r="G1400" s="173" t="s">
        <v>1555</v>
      </c>
      <c r="H1400" s="173" t="str">
        <f t="shared" si="110"/>
        <v>ULM-RY1533-001</v>
      </c>
      <c r="I1400" s="173" t="s">
        <v>1969</v>
      </c>
      <c r="J1400" s="173" t="s">
        <v>11766</v>
      </c>
      <c r="K1400" s="174">
        <v>20</v>
      </c>
      <c r="L1400" s="174">
        <v>14</v>
      </c>
      <c r="M1400" s="174">
        <v>23</v>
      </c>
      <c r="N1400" s="174">
        <v>32</v>
      </c>
      <c r="O1400" s="174">
        <v>32</v>
      </c>
      <c r="P1400" s="173" t="s">
        <v>1576</v>
      </c>
      <c r="Q1400" s="174">
        <v>80</v>
      </c>
      <c r="R1400" s="173" t="s">
        <v>1576</v>
      </c>
      <c r="S1400" s="173" t="s">
        <v>1558</v>
      </c>
      <c r="T1400" s="173">
        <v>541109</v>
      </c>
      <c r="U1400" s="170">
        <f t="shared" si="111"/>
        <v>43288720</v>
      </c>
    </row>
    <row r="1401" spans="1:21" ht="14.25" customHeight="1" x14ac:dyDescent="0.15">
      <c r="A1401" s="173" t="s">
        <v>47</v>
      </c>
      <c r="B1401" s="173" t="s">
        <v>2198</v>
      </c>
      <c r="C1401" s="173" t="str">
        <f t="shared" si="107"/>
        <v>Taxilane</v>
      </c>
      <c r="D1401" s="173" t="str">
        <f t="shared" si="108"/>
        <v>N/A or No Data</v>
      </c>
      <c r="E1401" s="173" t="str">
        <f t="shared" si="109"/>
        <v>N/A or No Data</v>
      </c>
      <c r="F1401" s="173">
        <v>0</v>
      </c>
      <c r="G1401" s="173" t="s">
        <v>1555</v>
      </c>
      <c r="H1401" s="173" t="str">
        <f t="shared" si="110"/>
        <v>COQ-TLB-001</v>
      </c>
      <c r="I1401" s="173" t="s">
        <v>3137</v>
      </c>
      <c r="J1401" s="173" t="s">
        <v>11766</v>
      </c>
      <c r="K1401" s="174">
        <v>69</v>
      </c>
      <c r="L1401" s="174">
        <v>55</v>
      </c>
      <c r="M1401" s="174">
        <v>68</v>
      </c>
      <c r="N1401" s="174">
        <v>81</v>
      </c>
      <c r="O1401" s="174">
        <v>81</v>
      </c>
      <c r="P1401" s="173" t="s">
        <v>1713</v>
      </c>
      <c r="Q1401" s="174">
        <v>23</v>
      </c>
      <c r="R1401" s="173" t="s">
        <v>1713</v>
      </c>
      <c r="S1401" s="173" t="s">
        <v>1566</v>
      </c>
      <c r="T1401" s="173">
        <v>44006</v>
      </c>
      <c r="U1401" s="170">
        <f t="shared" si="111"/>
        <v>1012138</v>
      </c>
    </row>
    <row r="1402" spans="1:21" ht="14.25" customHeight="1" x14ac:dyDescent="0.15">
      <c r="A1402" s="173" t="s">
        <v>123</v>
      </c>
      <c r="B1402" s="173" t="s">
        <v>1563</v>
      </c>
      <c r="C1402" s="173" t="str">
        <f t="shared" si="107"/>
        <v>Taxilane</v>
      </c>
      <c r="D1402" s="173" t="str">
        <f t="shared" si="108"/>
        <v>N/A or No Data</v>
      </c>
      <c r="E1402" s="173" t="str">
        <f t="shared" si="109"/>
        <v>N/A or No Data</v>
      </c>
      <c r="F1402" s="173">
        <v>0</v>
      </c>
      <c r="G1402" s="173" t="s">
        <v>1568</v>
      </c>
      <c r="H1402" s="173" t="str">
        <f t="shared" si="110"/>
        <v>14Y-TLA-002</v>
      </c>
      <c r="I1402" s="173" t="s">
        <v>3138</v>
      </c>
      <c r="J1402" s="173" t="s">
        <v>11766</v>
      </c>
      <c r="K1402" s="174">
        <v>7</v>
      </c>
      <c r="L1402" s="174">
        <v>5</v>
      </c>
      <c r="M1402" s="174">
        <v>11</v>
      </c>
      <c r="N1402" s="174">
        <v>16</v>
      </c>
      <c r="O1402" s="174">
        <v>16</v>
      </c>
      <c r="P1402" s="173" t="s">
        <v>1576</v>
      </c>
      <c r="Q1402" s="174">
        <v>93</v>
      </c>
      <c r="R1402" s="173" t="s">
        <v>1576</v>
      </c>
      <c r="S1402" s="173" t="s">
        <v>1558</v>
      </c>
      <c r="T1402" s="173">
        <v>8505</v>
      </c>
      <c r="U1402" s="170">
        <f t="shared" si="111"/>
        <v>790965</v>
      </c>
    </row>
    <row r="1403" spans="1:21" ht="14.25" customHeight="1" x14ac:dyDescent="0.15">
      <c r="A1403" s="173" t="s">
        <v>131</v>
      </c>
      <c r="B1403" s="173" t="s">
        <v>1627</v>
      </c>
      <c r="C1403" s="173" t="str">
        <f t="shared" si="107"/>
        <v>Connecting Taxiway</v>
      </c>
      <c r="D1403" s="173" t="str">
        <f t="shared" si="108"/>
        <v>N/A or No Data</v>
      </c>
      <c r="E1403" s="173" t="str">
        <f t="shared" si="109"/>
        <v>N/A or No Data</v>
      </c>
      <c r="F1403" s="173">
        <v>0</v>
      </c>
      <c r="G1403" s="173" t="s">
        <v>1555</v>
      </c>
      <c r="H1403" s="173" t="str">
        <f t="shared" si="110"/>
        <v>3N8-CTA-001</v>
      </c>
      <c r="I1403" s="173" t="s">
        <v>3139</v>
      </c>
      <c r="J1403" s="173" t="s">
        <v>11766</v>
      </c>
      <c r="K1403" s="174">
        <v>16</v>
      </c>
      <c r="L1403" s="174">
        <v>11</v>
      </c>
      <c r="M1403" s="174">
        <v>19</v>
      </c>
      <c r="N1403" s="174">
        <v>27</v>
      </c>
      <c r="O1403" s="174">
        <v>27</v>
      </c>
      <c r="P1403" s="173" t="s">
        <v>1579</v>
      </c>
      <c r="Q1403" s="174">
        <v>82</v>
      </c>
      <c r="R1403" s="173" t="s">
        <v>1579</v>
      </c>
      <c r="S1403" s="173" t="s">
        <v>1558</v>
      </c>
      <c r="T1403" s="173">
        <v>2168</v>
      </c>
      <c r="U1403" s="170">
        <f t="shared" si="111"/>
        <v>177776</v>
      </c>
    </row>
    <row r="1404" spans="1:21" ht="14.25" customHeight="1" x14ac:dyDescent="0.15">
      <c r="A1404" s="173" t="s">
        <v>65</v>
      </c>
      <c r="B1404" s="173" t="s">
        <v>1583</v>
      </c>
      <c r="C1404" s="173" t="str">
        <f t="shared" si="107"/>
        <v>Apron</v>
      </c>
      <c r="D1404" s="173" t="str">
        <f t="shared" si="108"/>
        <v>N/A or No Data</v>
      </c>
      <c r="E1404" s="173" t="str">
        <f t="shared" si="109"/>
        <v>N/A or No Data</v>
      </c>
      <c r="F1404" s="173">
        <v>0</v>
      </c>
      <c r="G1404" s="173" t="s">
        <v>1828</v>
      </c>
      <c r="H1404" s="173" t="str">
        <f t="shared" si="110"/>
        <v>ELO-APA-005</v>
      </c>
      <c r="I1404" s="173" t="s">
        <v>3140</v>
      </c>
      <c r="J1404" s="173" t="s">
        <v>11766</v>
      </c>
      <c r="K1404" s="174">
        <v>0</v>
      </c>
      <c r="L1404" s="174">
        <v>0</v>
      </c>
      <c r="M1404" s="174">
        <v>0</v>
      </c>
      <c r="N1404" s="174">
        <v>0</v>
      </c>
      <c r="O1404" s="174">
        <v>0</v>
      </c>
      <c r="P1404" s="173" t="s">
        <v>1599</v>
      </c>
      <c r="Q1404" s="174">
        <v>100</v>
      </c>
      <c r="R1404" s="173" t="s">
        <v>1599</v>
      </c>
      <c r="S1404" s="173" t="s">
        <v>1558</v>
      </c>
      <c r="T1404" s="173">
        <v>20682</v>
      </c>
      <c r="U1404" s="170">
        <f t="shared" si="111"/>
        <v>2068200</v>
      </c>
    </row>
    <row r="1405" spans="1:21" ht="14.25" customHeight="1" x14ac:dyDescent="0.15">
      <c r="A1405" s="173" t="s">
        <v>223</v>
      </c>
      <c r="B1405" s="173" t="s">
        <v>3141</v>
      </c>
      <c r="C1405" s="173" t="str">
        <f t="shared" si="107"/>
        <v>Taxilane</v>
      </c>
      <c r="D1405" s="173" t="str">
        <f t="shared" si="108"/>
        <v>N/A or No Data</v>
      </c>
      <c r="E1405" s="173" t="str">
        <f t="shared" si="109"/>
        <v>N/A or No Data</v>
      </c>
      <c r="F1405" s="173">
        <v>0</v>
      </c>
      <c r="G1405" s="173" t="s">
        <v>1555</v>
      </c>
      <c r="H1405" s="173" t="str">
        <f t="shared" si="110"/>
        <v>SGS-TLALPHA-001</v>
      </c>
      <c r="I1405" s="173" t="s">
        <v>3142</v>
      </c>
      <c r="J1405" s="173" t="s">
        <v>11766</v>
      </c>
      <c r="K1405" s="174">
        <v>14</v>
      </c>
      <c r="L1405" s="174">
        <v>10</v>
      </c>
      <c r="M1405" s="174">
        <v>17</v>
      </c>
      <c r="N1405" s="174">
        <v>25</v>
      </c>
      <c r="O1405" s="174">
        <v>25</v>
      </c>
      <c r="P1405" s="173" t="s">
        <v>1631</v>
      </c>
      <c r="Q1405" s="174">
        <v>86</v>
      </c>
      <c r="R1405" s="173" t="s">
        <v>1631</v>
      </c>
      <c r="S1405" s="173" t="s">
        <v>1558</v>
      </c>
      <c r="T1405" s="173">
        <v>7445</v>
      </c>
      <c r="U1405" s="170">
        <f t="shared" si="111"/>
        <v>640270</v>
      </c>
    </row>
    <row r="1406" spans="1:21" ht="14.25" customHeight="1" x14ac:dyDescent="0.15">
      <c r="A1406" s="173" t="s">
        <v>133</v>
      </c>
      <c r="B1406" s="173" t="s">
        <v>2230</v>
      </c>
      <c r="C1406" s="173" t="str">
        <f t="shared" si="107"/>
        <v>Taxilane</v>
      </c>
      <c r="D1406" s="173" t="str">
        <f t="shared" si="108"/>
        <v>N/A or No Data</v>
      </c>
      <c r="E1406" s="173" t="str">
        <f t="shared" si="109"/>
        <v>N/A or No Data</v>
      </c>
      <c r="F1406" s="173">
        <v>0</v>
      </c>
      <c r="G1406" s="173" t="s">
        <v>1568</v>
      </c>
      <c r="H1406" s="173" t="str">
        <f t="shared" si="110"/>
        <v>MKT-TLE-002</v>
      </c>
      <c r="I1406" s="173" t="s">
        <v>3143</v>
      </c>
      <c r="J1406" s="173" t="s">
        <v>11766</v>
      </c>
      <c r="K1406" s="174">
        <v>9</v>
      </c>
      <c r="L1406" s="174">
        <v>6</v>
      </c>
      <c r="M1406" s="174">
        <v>13</v>
      </c>
      <c r="N1406" s="174">
        <v>19</v>
      </c>
      <c r="O1406" s="174">
        <v>19</v>
      </c>
      <c r="P1406" s="173" t="s">
        <v>1604</v>
      </c>
      <c r="Q1406" s="174">
        <v>91</v>
      </c>
      <c r="R1406" s="173" t="s">
        <v>1604</v>
      </c>
      <c r="S1406" s="173" t="s">
        <v>1558</v>
      </c>
      <c r="T1406" s="173">
        <v>10532</v>
      </c>
      <c r="U1406" s="170">
        <f t="shared" si="111"/>
        <v>958412</v>
      </c>
    </row>
    <row r="1407" spans="1:21" ht="14.25" customHeight="1" x14ac:dyDescent="0.15">
      <c r="A1407" s="173" t="s">
        <v>175</v>
      </c>
      <c r="B1407" s="173" t="s">
        <v>2202</v>
      </c>
      <c r="C1407" s="173" t="str">
        <f t="shared" si="107"/>
        <v>Taxilane</v>
      </c>
      <c r="D1407" s="173" t="str">
        <f t="shared" si="108"/>
        <v>N/A or No Data</v>
      </c>
      <c r="E1407" s="173" t="str">
        <f t="shared" si="109"/>
        <v>N/A or No Data</v>
      </c>
      <c r="F1407" s="173">
        <v>0</v>
      </c>
      <c r="G1407" s="173" t="s">
        <v>1568</v>
      </c>
      <c r="H1407" s="173" t="str">
        <f t="shared" si="110"/>
        <v>PKD-TLC-002</v>
      </c>
      <c r="I1407" s="173" t="s">
        <v>3144</v>
      </c>
      <c r="J1407" s="173" t="s">
        <v>11766</v>
      </c>
      <c r="K1407" s="174">
        <v>68</v>
      </c>
      <c r="L1407" s="174">
        <v>54</v>
      </c>
      <c r="M1407" s="174">
        <v>67</v>
      </c>
      <c r="N1407" s="174">
        <v>81</v>
      </c>
      <c r="O1407" s="174">
        <v>81</v>
      </c>
      <c r="P1407" s="173" t="s">
        <v>1579</v>
      </c>
      <c r="Q1407" s="174">
        <v>18</v>
      </c>
      <c r="R1407" s="173" t="s">
        <v>1579</v>
      </c>
      <c r="S1407" s="173" t="s">
        <v>1566</v>
      </c>
      <c r="T1407" s="173">
        <v>24155</v>
      </c>
      <c r="U1407" s="170">
        <f t="shared" si="111"/>
        <v>434790</v>
      </c>
    </row>
    <row r="1408" spans="1:21" ht="14.25" customHeight="1" x14ac:dyDescent="0.15">
      <c r="A1408" s="173" t="s">
        <v>37</v>
      </c>
      <c r="B1408" s="173" t="s">
        <v>1563</v>
      </c>
      <c r="C1408" s="173" t="str">
        <f t="shared" si="107"/>
        <v>Taxilane</v>
      </c>
      <c r="D1408" s="173" t="str">
        <f t="shared" si="108"/>
        <v>N/A or No Data</v>
      </c>
      <c r="E1408" s="173" t="str">
        <f t="shared" si="109"/>
        <v>N/A or No Data</v>
      </c>
      <c r="F1408" s="173">
        <v>0</v>
      </c>
      <c r="G1408" s="173" t="s">
        <v>1828</v>
      </c>
      <c r="H1408" s="173" t="str">
        <f t="shared" si="110"/>
        <v>CFE-TLA-005</v>
      </c>
      <c r="I1408" s="173" t="s">
        <v>3145</v>
      </c>
      <c r="J1408" s="173" t="s">
        <v>11766</v>
      </c>
      <c r="K1408" s="174">
        <v>7</v>
      </c>
      <c r="L1408" s="174">
        <v>5</v>
      </c>
      <c r="M1408" s="174">
        <v>11</v>
      </c>
      <c r="N1408" s="174">
        <v>16</v>
      </c>
      <c r="O1408" s="174">
        <v>16</v>
      </c>
      <c r="P1408" s="173" t="s">
        <v>1576</v>
      </c>
      <c r="Q1408" s="174">
        <v>93</v>
      </c>
      <c r="R1408" s="173" t="s">
        <v>1576</v>
      </c>
      <c r="S1408" s="173" t="s">
        <v>1558</v>
      </c>
      <c r="T1408" s="173">
        <v>34682</v>
      </c>
      <c r="U1408" s="170">
        <f t="shared" si="111"/>
        <v>3225426</v>
      </c>
    </row>
    <row r="1409" spans="1:21" ht="14.25" customHeight="1" x14ac:dyDescent="0.15">
      <c r="A1409" s="173" t="s">
        <v>43</v>
      </c>
      <c r="B1409" s="173" t="s">
        <v>2198</v>
      </c>
      <c r="C1409" s="173" t="str">
        <f t="shared" si="107"/>
        <v>Taxilane</v>
      </c>
      <c r="D1409" s="173" t="str">
        <f t="shared" si="108"/>
        <v>N/A or No Data</v>
      </c>
      <c r="E1409" s="173" t="str">
        <f t="shared" si="109"/>
        <v>N/A or No Data</v>
      </c>
      <c r="F1409" s="173">
        <v>0</v>
      </c>
      <c r="G1409" s="173" t="s">
        <v>1555</v>
      </c>
      <c r="H1409" s="173" t="str">
        <f t="shared" si="110"/>
        <v>CNB-TLB-001</v>
      </c>
      <c r="I1409" s="173" t="s">
        <v>3146</v>
      </c>
      <c r="J1409" s="173" t="s">
        <v>11766</v>
      </c>
      <c r="K1409" s="174">
        <v>37</v>
      </c>
      <c r="L1409" s="174">
        <v>27</v>
      </c>
      <c r="M1409" s="174">
        <v>38</v>
      </c>
      <c r="N1409" s="174">
        <v>51</v>
      </c>
      <c r="O1409" s="174">
        <v>51</v>
      </c>
      <c r="P1409" s="173" t="s">
        <v>1604</v>
      </c>
      <c r="Q1409" s="174">
        <v>59</v>
      </c>
      <c r="R1409" s="173" t="s">
        <v>1604</v>
      </c>
      <c r="S1409" s="173" t="s">
        <v>1586</v>
      </c>
      <c r="T1409" s="173">
        <v>15934</v>
      </c>
      <c r="U1409" s="170">
        <f t="shared" si="111"/>
        <v>940106</v>
      </c>
    </row>
    <row r="1410" spans="1:21" ht="14.25" customHeight="1" x14ac:dyDescent="0.15">
      <c r="A1410" s="173" t="s">
        <v>161</v>
      </c>
      <c r="B1410" s="173" t="s">
        <v>1563</v>
      </c>
      <c r="C1410" s="173" t="str">
        <f t="shared" si="107"/>
        <v>Taxilane</v>
      </c>
      <c r="D1410" s="173" t="str">
        <f t="shared" si="108"/>
        <v>N/A or No Data</v>
      </c>
      <c r="E1410" s="173" t="str">
        <f t="shared" si="109"/>
        <v>N/A or No Data</v>
      </c>
      <c r="F1410" s="173">
        <v>0</v>
      </c>
      <c r="G1410" s="173" t="s">
        <v>1568</v>
      </c>
      <c r="H1410" s="173" t="str">
        <f t="shared" si="110"/>
        <v>MOX-TLA-002</v>
      </c>
      <c r="I1410" s="173" t="s">
        <v>3147</v>
      </c>
      <c r="J1410" s="173" t="s">
        <v>11766</v>
      </c>
      <c r="K1410" s="174">
        <v>79</v>
      </c>
      <c r="L1410" s="174">
        <v>64</v>
      </c>
      <c r="M1410" s="174">
        <v>76</v>
      </c>
      <c r="N1410" s="174">
        <v>88</v>
      </c>
      <c r="O1410" s="174">
        <v>88</v>
      </c>
      <c r="P1410" s="173" t="s">
        <v>1576</v>
      </c>
      <c r="Q1410" s="174">
        <v>13</v>
      </c>
      <c r="R1410" s="173" t="s">
        <v>1576</v>
      </c>
      <c r="S1410" s="173" t="s">
        <v>1566</v>
      </c>
      <c r="T1410" s="173">
        <v>13370</v>
      </c>
      <c r="U1410" s="170">
        <f t="shared" si="111"/>
        <v>173810</v>
      </c>
    </row>
    <row r="1411" spans="1:21" ht="14.25" customHeight="1" x14ac:dyDescent="0.15">
      <c r="A1411" s="173" t="s">
        <v>223</v>
      </c>
      <c r="B1411" s="173" t="s">
        <v>3148</v>
      </c>
      <c r="C1411" s="173" t="str">
        <f t="shared" si="107"/>
        <v>Taxilane</v>
      </c>
      <c r="D1411" s="173" t="str">
        <f t="shared" si="108"/>
        <v>N/A or No Data</v>
      </c>
      <c r="E1411" s="173" t="str">
        <f t="shared" si="109"/>
        <v>N/A or No Data</v>
      </c>
      <c r="F1411" s="173">
        <v>0</v>
      </c>
      <c r="G1411" s="173" t="s">
        <v>1555</v>
      </c>
      <c r="H1411" s="173" t="str">
        <f t="shared" si="110"/>
        <v>SGS-TLHOTEL-001</v>
      </c>
      <c r="I1411" s="173" t="s">
        <v>3149</v>
      </c>
      <c r="J1411" s="173" t="s">
        <v>11766</v>
      </c>
      <c r="K1411" s="174">
        <v>46</v>
      </c>
      <c r="L1411" s="174">
        <v>34</v>
      </c>
      <c r="M1411" s="174">
        <v>47</v>
      </c>
      <c r="N1411" s="174">
        <v>61</v>
      </c>
      <c r="O1411" s="174">
        <v>61</v>
      </c>
      <c r="P1411" s="173" t="s">
        <v>1631</v>
      </c>
      <c r="Q1411" s="174">
        <v>54</v>
      </c>
      <c r="R1411" s="173" t="s">
        <v>1631</v>
      </c>
      <c r="S1411" s="173" t="s">
        <v>1566</v>
      </c>
      <c r="T1411" s="173">
        <v>9136</v>
      </c>
      <c r="U1411" s="170">
        <f t="shared" si="111"/>
        <v>493344</v>
      </c>
    </row>
    <row r="1412" spans="1:21" ht="14.25" customHeight="1" x14ac:dyDescent="0.15">
      <c r="A1412" s="173" t="s">
        <v>7</v>
      </c>
      <c r="B1412" s="173" t="s">
        <v>1580</v>
      </c>
      <c r="C1412" s="173" t="str">
        <f t="shared" ref="C1412:C1475" si="112">IF(ISNUMBER(SEARCH("RY",B1412)),"Runway",IF(ISNUMBER(SEARCH("CT",B1412)),"Connecting Taxiway",IF(ISNUMBER(SEARCH("AP",B1412)),"Apron",IF(ISNUMBER(SEARCH("TL",B1412)),"Taxilane",IF(ISNUMBER(SEARCH("PPT",B1412)),"Partial Parallel",IF(ISNUMBER(SEARCH("TW",B1412)),"Taxiway",IF(ISNUMBER(SEARCH("RP",B1412)),"Run-Up",IF(ISNUMBER(SEARCH("RT",B1412)),"Runway Turnaround",IF(ISNUMBER(SEARCH("PT",B1412)),"Parallel Taxiway","Other")))))))))</f>
        <v>Parallel Taxiway</v>
      </c>
      <c r="D1412" s="173" t="str">
        <f t="shared" ref="D1412:D1475" si="113">IF(C1412="Runway",RIGHT(B1412,LEN(B1412)-FIND("Y",B1412)),"N/A or No Data")</f>
        <v>N/A or No Data</v>
      </c>
      <c r="E1412" s="173" t="str">
        <f t="shared" ref="E1412:E1475" si="114">IF(LEN(D1412)=3,_xlfn.CONCAT("0",LEFT(D1412,1),"/",RIGHT(D1412,2)),IF(LEN(D1412)=4,_xlfn.CONCAT(LEFT(D1412,2),"/",RIGHT(D1412,2)),"N/A or No Data"))</f>
        <v>N/A or No Data</v>
      </c>
      <c r="F1412" s="173">
        <v>0</v>
      </c>
      <c r="G1412" s="173" t="s">
        <v>1555</v>
      </c>
      <c r="H1412" s="173" t="str">
        <f t="shared" si="110"/>
        <v>AEL-PTA-001</v>
      </c>
      <c r="I1412" s="173" t="s">
        <v>3150</v>
      </c>
      <c r="J1412" s="173" t="s">
        <v>11766</v>
      </c>
      <c r="K1412" s="174">
        <v>8</v>
      </c>
      <c r="L1412" s="174">
        <v>6</v>
      </c>
      <c r="M1412" s="174">
        <v>12</v>
      </c>
      <c r="N1412" s="174">
        <v>18</v>
      </c>
      <c r="O1412" s="174">
        <v>18</v>
      </c>
      <c r="P1412" s="173" t="s">
        <v>1576</v>
      </c>
      <c r="Q1412" s="174">
        <v>92</v>
      </c>
      <c r="R1412" s="173" t="s">
        <v>1576</v>
      </c>
      <c r="S1412" s="173" t="s">
        <v>1558</v>
      </c>
      <c r="T1412" s="173">
        <v>41103</v>
      </c>
      <c r="U1412" s="170">
        <f t="shared" si="111"/>
        <v>3781476</v>
      </c>
    </row>
    <row r="1413" spans="1:21" ht="14.25" customHeight="1" x14ac:dyDescent="0.15">
      <c r="A1413" s="173" t="s">
        <v>75</v>
      </c>
      <c r="B1413" s="173" t="s">
        <v>1563</v>
      </c>
      <c r="C1413" s="173" t="str">
        <f t="shared" si="112"/>
        <v>Taxilane</v>
      </c>
      <c r="D1413" s="173" t="str">
        <f t="shared" si="113"/>
        <v>N/A or No Data</v>
      </c>
      <c r="E1413" s="173" t="str">
        <f t="shared" si="114"/>
        <v>N/A or No Data</v>
      </c>
      <c r="F1413" s="173">
        <v>0</v>
      </c>
      <c r="G1413" s="173" t="s">
        <v>1555</v>
      </c>
      <c r="H1413" s="173" t="str">
        <f t="shared" ref="H1413:H1476" si="115">_xlfn.CONCAT(A1413,"-",B1413,"-",G1413)</f>
        <v>D14-TLA-001</v>
      </c>
      <c r="I1413" s="173" t="s">
        <v>3151</v>
      </c>
      <c r="J1413" s="173" t="s">
        <v>11766</v>
      </c>
      <c r="K1413" s="174">
        <v>38</v>
      </c>
      <c r="L1413" s="174">
        <v>27</v>
      </c>
      <c r="M1413" s="174">
        <v>39</v>
      </c>
      <c r="N1413" s="174">
        <v>52</v>
      </c>
      <c r="O1413" s="174">
        <v>52</v>
      </c>
      <c r="P1413" s="173" t="s">
        <v>1763</v>
      </c>
      <c r="Q1413" s="174">
        <v>62</v>
      </c>
      <c r="R1413" s="173" t="s">
        <v>1763</v>
      </c>
      <c r="S1413" s="173" t="s">
        <v>1586</v>
      </c>
      <c r="T1413" s="173">
        <v>29296</v>
      </c>
      <c r="U1413" s="170">
        <f t="shared" ref="U1413:U1476" si="116">T1413*Q1413</f>
        <v>1816352</v>
      </c>
    </row>
    <row r="1414" spans="1:21" ht="14.25" customHeight="1" x14ac:dyDescent="0.15">
      <c r="A1414" s="173" t="s">
        <v>211</v>
      </c>
      <c r="B1414" s="173" t="s">
        <v>1627</v>
      </c>
      <c r="C1414" s="173" t="str">
        <f t="shared" si="112"/>
        <v>Connecting Taxiway</v>
      </c>
      <c r="D1414" s="173" t="str">
        <f t="shared" si="113"/>
        <v>N/A or No Data</v>
      </c>
      <c r="E1414" s="173" t="str">
        <f t="shared" si="114"/>
        <v>N/A or No Data</v>
      </c>
      <c r="F1414" s="173">
        <v>0</v>
      </c>
      <c r="G1414" s="173" t="s">
        <v>1555</v>
      </c>
      <c r="H1414" s="173" t="str">
        <f t="shared" si="115"/>
        <v>JYG-CTA-001</v>
      </c>
      <c r="I1414" s="173" t="s">
        <v>3152</v>
      </c>
      <c r="J1414" s="173" t="s">
        <v>11766</v>
      </c>
      <c r="K1414" s="174">
        <v>21</v>
      </c>
      <c r="L1414" s="174">
        <v>14</v>
      </c>
      <c r="M1414" s="174">
        <v>24</v>
      </c>
      <c r="N1414" s="174">
        <v>33</v>
      </c>
      <c r="O1414" s="174">
        <v>33</v>
      </c>
      <c r="P1414" s="173" t="s">
        <v>1576</v>
      </c>
      <c r="Q1414" s="174">
        <v>79</v>
      </c>
      <c r="R1414" s="173" t="s">
        <v>1576</v>
      </c>
      <c r="S1414" s="173" t="s">
        <v>1558</v>
      </c>
      <c r="T1414" s="173">
        <v>5084</v>
      </c>
      <c r="U1414" s="170">
        <f t="shared" si="116"/>
        <v>401636</v>
      </c>
    </row>
    <row r="1415" spans="1:21" ht="14.25" customHeight="1" x14ac:dyDescent="0.15">
      <c r="A1415" s="173" t="s">
        <v>127</v>
      </c>
      <c r="B1415" s="173" t="s">
        <v>1583</v>
      </c>
      <c r="C1415" s="173" t="str">
        <f t="shared" si="112"/>
        <v>Apron</v>
      </c>
      <c r="D1415" s="173" t="str">
        <f t="shared" si="113"/>
        <v>N/A or No Data</v>
      </c>
      <c r="E1415" s="173" t="str">
        <f t="shared" si="114"/>
        <v>N/A or No Data</v>
      </c>
      <c r="F1415" s="173">
        <v>0</v>
      </c>
      <c r="G1415" s="173" t="s">
        <v>1568</v>
      </c>
      <c r="H1415" s="173" t="str">
        <f t="shared" si="115"/>
        <v>LYV-APA-002</v>
      </c>
      <c r="I1415" s="173" t="s">
        <v>3153</v>
      </c>
      <c r="J1415" s="173" t="s">
        <v>11766</v>
      </c>
      <c r="K1415" s="174">
        <v>24</v>
      </c>
      <c r="L1415" s="174">
        <v>17</v>
      </c>
      <c r="M1415" s="174">
        <v>26</v>
      </c>
      <c r="N1415" s="174">
        <v>36</v>
      </c>
      <c r="O1415" s="174">
        <v>36</v>
      </c>
      <c r="P1415" s="173" t="s">
        <v>1854</v>
      </c>
      <c r="Q1415" s="174">
        <v>76</v>
      </c>
      <c r="R1415" s="173" t="s">
        <v>1854</v>
      </c>
      <c r="S1415" s="173" t="s">
        <v>1558</v>
      </c>
      <c r="T1415" s="173">
        <v>8749</v>
      </c>
      <c r="U1415" s="170">
        <f t="shared" si="116"/>
        <v>664924</v>
      </c>
    </row>
    <row r="1416" spans="1:21" ht="14.25" customHeight="1" x14ac:dyDescent="0.15">
      <c r="A1416" s="173" t="s">
        <v>171</v>
      </c>
      <c r="B1416" s="173" t="s">
        <v>1689</v>
      </c>
      <c r="C1416" s="173" t="str">
        <f t="shared" si="112"/>
        <v>Runway</v>
      </c>
      <c r="D1416" s="173" t="str">
        <f t="shared" si="113"/>
        <v>1634</v>
      </c>
      <c r="E1416" s="173" t="str">
        <f t="shared" si="114"/>
        <v>16/34</v>
      </c>
      <c r="F1416" s="173">
        <v>1</v>
      </c>
      <c r="G1416" s="173" t="s">
        <v>1555</v>
      </c>
      <c r="H1416" s="173" t="str">
        <f t="shared" si="115"/>
        <v>VVV-RY1634-001</v>
      </c>
      <c r="I1416" s="173" t="s">
        <v>1967</v>
      </c>
      <c r="J1416" s="173" t="s">
        <v>11766</v>
      </c>
      <c r="K1416" s="174">
        <v>27</v>
      </c>
      <c r="L1416" s="174">
        <v>19</v>
      </c>
      <c r="M1416" s="174">
        <v>29</v>
      </c>
      <c r="N1416" s="174">
        <v>40</v>
      </c>
      <c r="O1416" s="174">
        <v>40</v>
      </c>
      <c r="P1416" s="173" t="s">
        <v>1640</v>
      </c>
      <c r="Q1416" s="174">
        <v>73</v>
      </c>
      <c r="R1416" s="173" t="s">
        <v>1640</v>
      </c>
      <c r="S1416" s="173" t="s">
        <v>1558</v>
      </c>
      <c r="T1416" s="173">
        <v>265596</v>
      </c>
      <c r="U1416" s="170">
        <f t="shared" si="116"/>
        <v>19388508</v>
      </c>
    </row>
    <row r="1417" spans="1:21" ht="14.25" customHeight="1" x14ac:dyDescent="0.15">
      <c r="A1417" s="173" t="s">
        <v>95</v>
      </c>
      <c r="B1417" s="173" t="s">
        <v>1563</v>
      </c>
      <c r="C1417" s="173" t="str">
        <f t="shared" si="112"/>
        <v>Taxilane</v>
      </c>
      <c r="D1417" s="173" t="str">
        <f t="shared" si="113"/>
        <v>N/A or No Data</v>
      </c>
      <c r="E1417" s="173" t="str">
        <f t="shared" si="114"/>
        <v>N/A or No Data</v>
      </c>
      <c r="F1417" s="173">
        <v>0</v>
      </c>
      <c r="G1417" s="173" t="s">
        <v>1555</v>
      </c>
      <c r="H1417" s="173" t="str">
        <f t="shared" si="115"/>
        <v>04Y-TLA-001</v>
      </c>
      <c r="I1417" s="173" t="s">
        <v>3155</v>
      </c>
      <c r="J1417" s="173" t="s">
        <v>11766</v>
      </c>
      <c r="K1417" s="174">
        <v>0</v>
      </c>
      <c r="L1417" s="174">
        <v>0</v>
      </c>
      <c r="M1417" s="174">
        <v>0</v>
      </c>
      <c r="N1417" s="174">
        <v>0</v>
      </c>
      <c r="O1417" s="174">
        <v>0</v>
      </c>
      <c r="P1417" s="173" t="s">
        <v>1654</v>
      </c>
      <c r="Q1417" s="174">
        <v>100</v>
      </c>
      <c r="R1417" s="173" t="s">
        <v>1654</v>
      </c>
      <c r="S1417" s="173" t="s">
        <v>1558</v>
      </c>
      <c r="T1417" s="173">
        <v>43731</v>
      </c>
      <c r="U1417" s="170">
        <f t="shared" si="116"/>
        <v>4373100</v>
      </c>
    </row>
    <row r="1418" spans="1:21" ht="14.25" customHeight="1" x14ac:dyDescent="0.15">
      <c r="A1418" s="173" t="s">
        <v>223</v>
      </c>
      <c r="B1418" s="173" t="s">
        <v>3156</v>
      </c>
      <c r="C1418" s="173" t="str">
        <f t="shared" si="112"/>
        <v>Taxilane</v>
      </c>
      <c r="D1418" s="173" t="str">
        <f t="shared" si="113"/>
        <v>N/A or No Data</v>
      </c>
      <c r="E1418" s="173" t="str">
        <f t="shared" si="114"/>
        <v>N/A or No Data</v>
      </c>
      <c r="F1418" s="173">
        <v>0</v>
      </c>
      <c r="G1418" s="173" t="s">
        <v>1555</v>
      </c>
      <c r="H1418" s="173" t="str">
        <f t="shared" si="115"/>
        <v>SGS-TLBCHCRFT-001</v>
      </c>
      <c r="I1418" s="173" t="s">
        <v>3157</v>
      </c>
      <c r="J1418" s="173" t="s">
        <v>11766</v>
      </c>
      <c r="K1418" s="174">
        <v>27</v>
      </c>
      <c r="L1418" s="174">
        <v>19</v>
      </c>
      <c r="M1418" s="174">
        <v>29</v>
      </c>
      <c r="N1418" s="174">
        <v>40</v>
      </c>
      <c r="O1418" s="174">
        <v>40</v>
      </c>
      <c r="P1418" s="173" t="s">
        <v>1631</v>
      </c>
      <c r="Q1418" s="174">
        <v>73</v>
      </c>
      <c r="R1418" s="173" t="s">
        <v>1631</v>
      </c>
      <c r="S1418" s="173" t="s">
        <v>1558</v>
      </c>
      <c r="T1418" s="173">
        <v>7147</v>
      </c>
      <c r="U1418" s="170">
        <f t="shared" si="116"/>
        <v>521731</v>
      </c>
    </row>
    <row r="1419" spans="1:21" ht="14.25" customHeight="1" x14ac:dyDescent="0.15">
      <c r="A1419" s="173" t="s">
        <v>103</v>
      </c>
      <c r="B1419" s="173" t="s">
        <v>1627</v>
      </c>
      <c r="C1419" s="173" t="str">
        <f t="shared" si="112"/>
        <v>Connecting Taxiway</v>
      </c>
      <c r="D1419" s="173" t="str">
        <f t="shared" si="113"/>
        <v>N/A or No Data</v>
      </c>
      <c r="E1419" s="173" t="str">
        <f t="shared" si="114"/>
        <v>N/A or No Data</v>
      </c>
      <c r="F1419" s="173">
        <v>0</v>
      </c>
      <c r="G1419" s="173" t="s">
        <v>1581</v>
      </c>
      <c r="H1419" s="173" t="str">
        <f t="shared" si="115"/>
        <v>HIB-CTA-003</v>
      </c>
      <c r="I1419" s="173" t="s">
        <v>3158</v>
      </c>
      <c r="J1419" s="173" t="s">
        <v>11766</v>
      </c>
      <c r="K1419" s="174">
        <v>18</v>
      </c>
      <c r="L1419" s="174">
        <v>12</v>
      </c>
      <c r="M1419" s="174">
        <v>21</v>
      </c>
      <c r="N1419" s="174">
        <v>29</v>
      </c>
      <c r="O1419" s="174">
        <v>29</v>
      </c>
      <c r="P1419" s="173" t="s">
        <v>1613</v>
      </c>
      <c r="Q1419" s="174">
        <v>82</v>
      </c>
      <c r="R1419" s="173" t="s">
        <v>1613</v>
      </c>
      <c r="S1419" s="173" t="s">
        <v>1558</v>
      </c>
      <c r="T1419" s="173">
        <v>9508</v>
      </c>
      <c r="U1419" s="170">
        <f t="shared" si="116"/>
        <v>779656</v>
      </c>
    </row>
    <row r="1420" spans="1:21" ht="14.25" customHeight="1" x14ac:dyDescent="0.15">
      <c r="A1420" s="173" t="s">
        <v>133</v>
      </c>
      <c r="B1420" s="173" t="s">
        <v>2198</v>
      </c>
      <c r="C1420" s="173" t="str">
        <f t="shared" si="112"/>
        <v>Taxilane</v>
      </c>
      <c r="D1420" s="173" t="str">
        <f t="shared" si="113"/>
        <v>N/A or No Data</v>
      </c>
      <c r="E1420" s="173" t="str">
        <f t="shared" si="114"/>
        <v>N/A or No Data</v>
      </c>
      <c r="F1420" s="173">
        <v>0</v>
      </c>
      <c r="G1420" s="173" t="s">
        <v>1555</v>
      </c>
      <c r="H1420" s="173" t="str">
        <f t="shared" si="115"/>
        <v>MKT-TLB-001</v>
      </c>
      <c r="I1420" s="173" t="s">
        <v>3159</v>
      </c>
      <c r="J1420" s="173" t="s">
        <v>11766</v>
      </c>
      <c r="K1420" s="174">
        <v>36</v>
      </c>
      <c r="L1420" s="174">
        <v>26</v>
      </c>
      <c r="M1420" s="174">
        <v>37</v>
      </c>
      <c r="N1420" s="174">
        <v>50</v>
      </c>
      <c r="O1420" s="174">
        <v>50</v>
      </c>
      <c r="P1420" s="173" t="s">
        <v>1604</v>
      </c>
      <c r="Q1420" s="174">
        <v>64</v>
      </c>
      <c r="R1420" s="173" t="s">
        <v>1604</v>
      </c>
      <c r="S1420" s="173" t="s">
        <v>1586</v>
      </c>
      <c r="T1420" s="173">
        <v>13185</v>
      </c>
      <c r="U1420" s="170">
        <f t="shared" si="116"/>
        <v>843840</v>
      </c>
    </row>
    <row r="1421" spans="1:21" ht="14.25" customHeight="1" x14ac:dyDescent="0.15">
      <c r="A1421" s="173" t="s">
        <v>21</v>
      </c>
      <c r="B1421" s="173" t="s">
        <v>1577</v>
      </c>
      <c r="C1421" s="173" t="str">
        <f t="shared" si="112"/>
        <v>Connecting Taxiway</v>
      </c>
      <c r="D1421" s="173" t="str">
        <f t="shared" si="113"/>
        <v>N/A or No Data</v>
      </c>
      <c r="E1421" s="173" t="str">
        <f t="shared" si="114"/>
        <v>N/A or No Data</v>
      </c>
      <c r="F1421" s="173">
        <v>0</v>
      </c>
      <c r="G1421" s="173" t="s">
        <v>1555</v>
      </c>
      <c r="H1421" s="173" t="str">
        <f t="shared" si="115"/>
        <v>BJI-CTC-001</v>
      </c>
      <c r="I1421" s="173" t="s">
        <v>3160</v>
      </c>
      <c r="J1421" s="173" t="s">
        <v>11766</v>
      </c>
      <c r="K1421" s="174">
        <v>9</v>
      </c>
      <c r="L1421" s="174">
        <v>6</v>
      </c>
      <c r="M1421" s="174">
        <v>13</v>
      </c>
      <c r="N1421" s="174">
        <v>19</v>
      </c>
      <c r="O1421" s="174">
        <v>19</v>
      </c>
      <c r="P1421" s="173" t="s">
        <v>1585</v>
      </c>
      <c r="Q1421" s="174">
        <v>91</v>
      </c>
      <c r="R1421" s="173" t="s">
        <v>1585</v>
      </c>
      <c r="S1421" s="173" t="s">
        <v>1558</v>
      </c>
      <c r="T1421" s="173">
        <v>26089</v>
      </c>
      <c r="U1421" s="170">
        <f t="shared" si="116"/>
        <v>2374099</v>
      </c>
    </row>
    <row r="1422" spans="1:21" ht="14.25" customHeight="1" x14ac:dyDescent="0.15">
      <c r="A1422" s="173" t="s">
        <v>21</v>
      </c>
      <c r="B1422" s="173" t="s">
        <v>2823</v>
      </c>
      <c r="C1422" s="173" t="str">
        <f t="shared" si="112"/>
        <v>Other</v>
      </c>
      <c r="D1422" s="173" t="str">
        <f t="shared" si="113"/>
        <v>N/A or No Data</v>
      </c>
      <c r="E1422" s="173" t="str">
        <f t="shared" si="114"/>
        <v>N/A or No Data</v>
      </c>
      <c r="F1422" s="173">
        <v>0</v>
      </c>
      <c r="G1422" s="173" t="s">
        <v>1555</v>
      </c>
      <c r="H1422" s="173" t="str">
        <f t="shared" si="115"/>
        <v>BJI-ADNR-001</v>
      </c>
      <c r="I1422" s="173" t="s">
        <v>3161</v>
      </c>
      <c r="J1422" s="173" t="s">
        <v>11766</v>
      </c>
      <c r="K1422" s="174">
        <v>37</v>
      </c>
      <c r="L1422" s="174">
        <v>27</v>
      </c>
      <c r="M1422" s="174">
        <v>38</v>
      </c>
      <c r="N1422" s="174">
        <v>51</v>
      </c>
      <c r="O1422" s="174">
        <v>51</v>
      </c>
      <c r="P1422" s="173" t="s">
        <v>1585</v>
      </c>
      <c r="Q1422" s="174">
        <v>63</v>
      </c>
      <c r="R1422" s="173" t="s">
        <v>1585</v>
      </c>
      <c r="S1422" s="173" t="s">
        <v>1586</v>
      </c>
      <c r="T1422" s="173">
        <v>77343</v>
      </c>
      <c r="U1422" s="170">
        <f t="shared" si="116"/>
        <v>4872609</v>
      </c>
    </row>
    <row r="1423" spans="1:21" ht="14.25" customHeight="1" x14ac:dyDescent="0.15">
      <c r="A1423" s="173" t="s">
        <v>125</v>
      </c>
      <c r="B1423" s="173" t="s">
        <v>1611</v>
      </c>
      <c r="C1423" s="173" t="str">
        <f t="shared" si="112"/>
        <v>Runway</v>
      </c>
      <c r="D1423" s="173" t="str">
        <f t="shared" si="113"/>
        <v>1331</v>
      </c>
      <c r="E1423" s="173" t="str">
        <f t="shared" si="114"/>
        <v>13/31</v>
      </c>
      <c r="F1423" s="173">
        <v>1</v>
      </c>
      <c r="G1423" s="173" t="s">
        <v>1555</v>
      </c>
      <c r="H1423" s="173" t="str">
        <f t="shared" si="115"/>
        <v>XVG-RY1331-001</v>
      </c>
      <c r="I1423" s="173" t="s">
        <v>1924</v>
      </c>
      <c r="J1423" s="173" t="s">
        <v>11766</v>
      </c>
      <c r="K1423" s="174">
        <v>31</v>
      </c>
      <c r="L1423" s="174">
        <v>22</v>
      </c>
      <c r="M1423" s="174">
        <v>33</v>
      </c>
      <c r="N1423" s="174">
        <v>44</v>
      </c>
      <c r="O1423" s="174">
        <v>44</v>
      </c>
      <c r="P1423" s="173" t="s">
        <v>1579</v>
      </c>
      <c r="Q1423" s="174">
        <v>69</v>
      </c>
      <c r="R1423" s="173" t="s">
        <v>1579</v>
      </c>
      <c r="S1423" s="173" t="s">
        <v>1586</v>
      </c>
      <c r="T1423" s="173">
        <v>267297</v>
      </c>
      <c r="U1423" s="170">
        <f t="shared" si="116"/>
        <v>18443493</v>
      </c>
    </row>
    <row r="1424" spans="1:21" ht="14.25" customHeight="1" x14ac:dyDescent="0.15">
      <c r="A1424" s="173" t="s">
        <v>233</v>
      </c>
      <c r="B1424" s="173" t="s">
        <v>1580</v>
      </c>
      <c r="C1424" s="173" t="str">
        <f t="shared" si="112"/>
        <v>Parallel Taxiway</v>
      </c>
      <c r="D1424" s="173" t="str">
        <f t="shared" si="113"/>
        <v>N/A or No Data</v>
      </c>
      <c r="E1424" s="173" t="str">
        <f t="shared" si="114"/>
        <v>N/A or No Data</v>
      </c>
      <c r="F1424" s="173">
        <v>0</v>
      </c>
      <c r="G1424" s="173" t="s">
        <v>1686</v>
      </c>
      <c r="H1424" s="173" t="str">
        <f t="shared" si="115"/>
        <v>TVF-PTA-006</v>
      </c>
      <c r="I1424" s="173" t="s">
        <v>3163</v>
      </c>
      <c r="J1424" s="173" t="s">
        <v>11766</v>
      </c>
      <c r="K1424" s="174">
        <v>10</v>
      </c>
      <c r="L1424" s="174">
        <v>7</v>
      </c>
      <c r="M1424" s="174">
        <v>14</v>
      </c>
      <c r="N1424" s="174">
        <v>20</v>
      </c>
      <c r="O1424" s="174">
        <v>20</v>
      </c>
      <c r="P1424" s="173" t="s">
        <v>1579</v>
      </c>
      <c r="Q1424" s="174">
        <v>90</v>
      </c>
      <c r="R1424" s="173" t="s">
        <v>1579</v>
      </c>
      <c r="S1424" s="173" t="s">
        <v>1558</v>
      </c>
      <c r="T1424" s="173">
        <v>12710</v>
      </c>
      <c r="U1424" s="170">
        <f t="shared" si="116"/>
        <v>1143900</v>
      </c>
    </row>
    <row r="1425" spans="1:21" ht="14.25" customHeight="1" x14ac:dyDescent="0.15">
      <c r="A1425" s="173" t="s">
        <v>29</v>
      </c>
      <c r="B1425" s="173" t="s">
        <v>1580</v>
      </c>
      <c r="C1425" s="173" t="str">
        <f t="shared" si="112"/>
        <v>Parallel Taxiway</v>
      </c>
      <c r="D1425" s="173" t="str">
        <f t="shared" si="113"/>
        <v>N/A or No Data</v>
      </c>
      <c r="E1425" s="173" t="str">
        <f t="shared" si="114"/>
        <v>N/A or No Data</v>
      </c>
      <c r="F1425" s="173">
        <v>0</v>
      </c>
      <c r="G1425" s="173" t="s">
        <v>1555</v>
      </c>
      <c r="H1425" s="173" t="str">
        <f t="shared" si="115"/>
        <v>SBU-PTA-001</v>
      </c>
      <c r="I1425" s="173" t="s">
        <v>3164</v>
      </c>
      <c r="J1425" s="173" t="s">
        <v>11766</v>
      </c>
      <c r="K1425" s="174">
        <v>1</v>
      </c>
      <c r="L1425" s="174">
        <v>0</v>
      </c>
      <c r="M1425" s="174">
        <v>0</v>
      </c>
      <c r="N1425" s="174">
        <v>0</v>
      </c>
      <c r="O1425" s="174">
        <v>0</v>
      </c>
      <c r="P1425" s="173" t="s">
        <v>1626</v>
      </c>
      <c r="Q1425" s="174">
        <v>99</v>
      </c>
      <c r="R1425" s="173" t="s">
        <v>1626</v>
      </c>
      <c r="S1425" s="173" t="s">
        <v>1558</v>
      </c>
      <c r="T1425" s="173">
        <v>56633</v>
      </c>
      <c r="U1425" s="170">
        <f t="shared" si="116"/>
        <v>5606667</v>
      </c>
    </row>
    <row r="1426" spans="1:21" ht="14.25" customHeight="1" x14ac:dyDescent="0.15">
      <c r="A1426" s="173" t="s">
        <v>11</v>
      </c>
      <c r="B1426" s="173" t="s">
        <v>1563</v>
      </c>
      <c r="C1426" s="173" t="str">
        <f t="shared" si="112"/>
        <v>Taxilane</v>
      </c>
      <c r="D1426" s="173" t="str">
        <f t="shared" si="113"/>
        <v>N/A or No Data</v>
      </c>
      <c r="E1426" s="173" t="str">
        <f t="shared" si="114"/>
        <v>N/A or No Data</v>
      </c>
      <c r="F1426" s="173">
        <v>0</v>
      </c>
      <c r="G1426" s="173" t="s">
        <v>1555</v>
      </c>
      <c r="H1426" s="173" t="str">
        <f t="shared" si="115"/>
        <v>AQP-TLA-001</v>
      </c>
      <c r="I1426" s="173" t="s">
        <v>3165</v>
      </c>
      <c r="J1426" s="173" t="s">
        <v>11766</v>
      </c>
      <c r="K1426" s="174">
        <v>80</v>
      </c>
      <c r="L1426" s="174">
        <v>65</v>
      </c>
      <c r="M1426" s="174">
        <v>77</v>
      </c>
      <c r="N1426" s="174">
        <v>89</v>
      </c>
      <c r="O1426" s="174">
        <v>89</v>
      </c>
      <c r="P1426" s="173" t="s">
        <v>1648</v>
      </c>
      <c r="Q1426" s="174">
        <v>20</v>
      </c>
      <c r="R1426" s="173" t="s">
        <v>1648</v>
      </c>
      <c r="S1426" s="173" t="s">
        <v>1566</v>
      </c>
      <c r="T1426" s="173">
        <v>15329</v>
      </c>
      <c r="U1426" s="170">
        <f t="shared" si="116"/>
        <v>306580</v>
      </c>
    </row>
    <row r="1427" spans="1:21" ht="14.25" customHeight="1" x14ac:dyDescent="0.15">
      <c r="A1427" s="173" t="s">
        <v>195</v>
      </c>
      <c r="B1427" s="173" t="s">
        <v>2258</v>
      </c>
      <c r="C1427" s="173" t="str">
        <f t="shared" si="112"/>
        <v>Taxilane</v>
      </c>
      <c r="D1427" s="173" t="str">
        <f t="shared" si="113"/>
        <v>N/A or No Data</v>
      </c>
      <c r="E1427" s="173" t="str">
        <f t="shared" si="114"/>
        <v>N/A or No Data</v>
      </c>
      <c r="F1427" s="173">
        <v>0</v>
      </c>
      <c r="G1427" s="173" t="s">
        <v>1555</v>
      </c>
      <c r="H1427" s="173" t="str">
        <f t="shared" si="115"/>
        <v>RGK-TLD-001</v>
      </c>
      <c r="I1427" s="173" t="s">
        <v>3166</v>
      </c>
      <c r="J1427" s="173" t="s">
        <v>11766</v>
      </c>
      <c r="K1427" s="174">
        <v>66</v>
      </c>
      <c r="L1427" s="174">
        <v>52</v>
      </c>
      <c r="M1427" s="174">
        <v>65</v>
      </c>
      <c r="N1427" s="174">
        <v>79</v>
      </c>
      <c r="O1427" s="174">
        <v>79</v>
      </c>
      <c r="P1427" s="173" t="s">
        <v>1610</v>
      </c>
      <c r="Q1427" s="174">
        <v>31</v>
      </c>
      <c r="R1427" s="173" t="s">
        <v>1610</v>
      </c>
      <c r="S1427" s="173" t="s">
        <v>1566</v>
      </c>
      <c r="T1427" s="173">
        <v>11244</v>
      </c>
      <c r="U1427" s="170">
        <f t="shared" si="116"/>
        <v>348564</v>
      </c>
    </row>
    <row r="1428" spans="1:21" ht="14.25" customHeight="1" x14ac:dyDescent="0.15">
      <c r="A1428" s="173" t="s">
        <v>189</v>
      </c>
      <c r="B1428" s="173" t="s">
        <v>1563</v>
      </c>
      <c r="C1428" s="173" t="str">
        <f t="shared" si="112"/>
        <v>Taxilane</v>
      </c>
      <c r="D1428" s="173" t="str">
        <f t="shared" si="113"/>
        <v>N/A or No Data</v>
      </c>
      <c r="E1428" s="173" t="str">
        <f t="shared" si="114"/>
        <v>N/A or No Data</v>
      </c>
      <c r="F1428" s="173">
        <v>0</v>
      </c>
      <c r="G1428" s="173" t="s">
        <v>1568</v>
      </c>
      <c r="H1428" s="173" t="str">
        <f t="shared" si="115"/>
        <v>FKA-TLA-002</v>
      </c>
      <c r="I1428" s="173" t="s">
        <v>3167</v>
      </c>
      <c r="J1428" s="173" t="s">
        <v>11766</v>
      </c>
      <c r="K1428" s="174">
        <v>55</v>
      </c>
      <c r="L1428" s="174">
        <v>42</v>
      </c>
      <c r="M1428" s="174">
        <v>55</v>
      </c>
      <c r="N1428" s="174">
        <v>70</v>
      </c>
      <c r="O1428" s="174">
        <v>70</v>
      </c>
      <c r="P1428" s="173" t="s">
        <v>1629</v>
      </c>
      <c r="Q1428" s="174">
        <v>41</v>
      </c>
      <c r="R1428" s="173" t="s">
        <v>1629</v>
      </c>
      <c r="S1428" s="173" t="s">
        <v>1566</v>
      </c>
      <c r="T1428" s="173">
        <v>9098</v>
      </c>
      <c r="U1428" s="170">
        <f t="shared" si="116"/>
        <v>373018</v>
      </c>
    </row>
    <row r="1429" spans="1:21" ht="14.25" customHeight="1" x14ac:dyDescent="0.15">
      <c r="A1429" s="173" t="s">
        <v>159</v>
      </c>
      <c r="B1429" s="173" t="s">
        <v>2202</v>
      </c>
      <c r="C1429" s="173" t="str">
        <f t="shared" si="112"/>
        <v>Taxilane</v>
      </c>
      <c r="D1429" s="173" t="str">
        <f t="shared" si="113"/>
        <v>N/A or No Data</v>
      </c>
      <c r="E1429" s="173" t="str">
        <f t="shared" si="114"/>
        <v>N/A or No Data</v>
      </c>
      <c r="F1429" s="173">
        <v>0</v>
      </c>
      <c r="G1429" s="173" t="s">
        <v>1555</v>
      </c>
      <c r="H1429" s="173" t="str">
        <f t="shared" si="115"/>
        <v>JMR-TLC-001</v>
      </c>
      <c r="I1429" s="173" t="s">
        <v>3168</v>
      </c>
      <c r="J1429" s="173" t="s">
        <v>11766</v>
      </c>
      <c r="K1429" s="174">
        <v>72</v>
      </c>
      <c r="L1429" s="174">
        <v>57</v>
      </c>
      <c r="M1429" s="174">
        <v>70</v>
      </c>
      <c r="N1429" s="174">
        <v>84</v>
      </c>
      <c r="O1429" s="174">
        <v>84</v>
      </c>
      <c r="P1429" s="173" t="s">
        <v>1778</v>
      </c>
      <c r="Q1429" s="174">
        <v>10</v>
      </c>
      <c r="R1429" s="173" t="s">
        <v>1778</v>
      </c>
      <c r="S1429" s="173" t="s">
        <v>1566</v>
      </c>
      <c r="T1429" s="173">
        <v>10670</v>
      </c>
      <c r="U1429" s="170">
        <f t="shared" si="116"/>
        <v>106700</v>
      </c>
    </row>
    <row r="1430" spans="1:21" ht="14.25" customHeight="1" x14ac:dyDescent="0.15">
      <c r="A1430" s="173" t="s">
        <v>87</v>
      </c>
      <c r="B1430" s="173" t="s">
        <v>2202</v>
      </c>
      <c r="C1430" s="173" t="str">
        <f t="shared" si="112"/>
        <v>Taxilane</v>
      </c>
      <c r="D1430" s="173" t="str">
        <f t="shared" si="113"/>
        <v>N/A or No Data</v>
      </c>
      <c r="E1430" s="173" t="str">
        <f t="shared" si="114"/>
        <v>N/A or No Data</v>
      </c>
      <c r="F1430" s="173">
        <v>0</v>
      </c>
      <c r="G1430" s="173" t="s">
        <v>1555</v>
      </c>
      <c r="H1430" s="173" t="str">
        <f t="shared" si="115"/>
        <v>GPZ-TLC-001</v>
      </c>
      <c r="I1430" s="173" t="s">
        <v>3169</v>
      </c>
      <c r="J1430" s="173" t="s">
        <v>11766</v>
      </c>
      <c r="K1430" s="174">
        <v>0</v>
      </c>
      <c r="L1430" s="174">
        <v>0</v>
      </c>
      <c r="M1430" s="174">
        <v>0</v>
      </c>
      <c r="N1430" s="174">
        <v>0</v>
      </c>
      <c r="O1430" s="174">
        <v>0</v>
      </c>
      <c r="P1430" s="173" t="s">
        <v>1579</v>
      </c>
      <c r="Q1430" s="174">
        <v>100</v>
      </c>
      <c r="R1430" s="173" t="s">
        <v>1579</v>
      </c>
      <c r="S1430" s="173" t="s">
        <v>1558</v>
      </c>
      <c r="T1430" s="173">
        <v>25869</v>
      </c>
      <c r="U1430" s="170">
        <f t="shared" si="116"/>
        <v>2586900</v>
      </c>
    </row>
    <row r="1431" spans="1:21" ht="14.25" customHeight="1" x14ac:dyDescent="0.15">
      <c r="A1431" s="173" t="s">
        <v>195</v>
      </c>
      <c r="B1431" s="173" t="s">
        <v>2202</v>
      </c>
      <c r="C1431" s="173" t="str">
        <f t="shared" si="112"/>
        <v>Taxilane</v>
      </c>
      <c r="D1431" s="173" t="str">
        <f t="shared" si="113"/>
        <v>N/A or No Data</v>
      </c>
      <c r="E1431" s="173" t="str">
        <f t="shared" si="114"/>
        <v>N/A or No Data</v>
      </c>
      <c r="F1431" s="173">
        <v>0</v>
      </c>
      <c r="G1431" s="173" t="s">
        <v>1555</v>
      </c>
      <c r="H1431" s="173" t="str">
        <f t="shared" si="115"/>
        <v>RGK-TLC-001</v>
      </c>
      <c r="I1431" s="173" t="s">
        <v>3170</v>
      </c>
      <c r="J1431" s="173" t="s">
        <v>11766</v>
      </c>
      <c r="K1431" s="174">
        <v>34</v>
      </c>
      <c r="L1431" s="174">
        <v>24</v>
      </c>
      <c r="M1431" s="174">
        <v>36</v>
      </c>
      <c r="N1431" s="174">
        <v>48</v>
      </c>
      <c r="O1431" s="174">
        <v>48</v>
      </c>
      <c r="P1431" s="173" t="s">
        <v>1610</v>
      </c>
      <c r="Q1431" s="174">
        <v>66</v>
      </c>
      <c r="R1431" s="173" t="s">
        <v>1610</v>
      </c>
      <c r="S1431" s="173" t="s">
        <v>1586</v>
      </c>
      <c r="T1431" s="173">
        <v>27554</v>
      </c>
      <c r="U1431" s="170">
        <f t="shared" si="116"/>
        <v>1818564</v>
      </c>
    </row>
    <row r="1432" spans="1:21" ht="14.25" customHeight="1" x14ac:dyDescent="0.15">
      <c r="A1432" s="173" t="s">
        <v>245</v>
      </c>
      <c r="B1432" s="173" t="s">
        <v>1593</v>
      </c>
      <c r="C1432" s="173" t="str">
        <f t="shared" si="112"/>
        <v>Connecting Taxiway</v>
      </c>
      <c r="D1432" s="173" t="str">
        <f t="shared" si="113"/>
        <v>N/A or No Data</v>
      </c>
      <c r="E1432" s="173" t="str">
        <f t="shared" si="114"/>
        <v>N/A or No Data</v>
      </c>
      <c r="F1432" s="173">
        <v>0</v>
      </c>
      <c r="G1432" s="173" t="s">
        <v>1555</v>
      </c>
      <c r="H1432" s="173" t="str">
        <f t="shared" si="115"/>
        <v>Y49-CTA1-001</v>
      </c>
      <c r="I1432" s="173" t="s">
        <v>3171</v>
      </c>
      <c r="J1432" s="173" t="s">
        <v>11766</v>
      </c>
      <c r="K1432" s="174">
        <v>22</v>
      </c>
      <c r="L1432" s="174">
        <v>15</v>
      </c>
      <c r="M1432" s="174">
        <v>25</v>
      </c>
      <c r="N1432" s="174">
        <v>34</v>
      </c>
      <c r="O1432" s="174">
        <v>34</v>
      </c>
      <c r="P1432" s="173" t="s">
        <v>1579</v>
      </c>
      <c r="Q1432" s="174">
        <v>73</v>
      </c>
      <c r="R1432" s="173" t="s">
        <v>1579</v>
      </c>
      <c r="S1432" s="173" t="s">
        <v>1558</v>
      </c>
      <c r="T1432" s="173">
        <v>7915</v>
      </c>
      <c r="U1432" s="170">
        <f t="shared" si="116"/>
        <v>577795</v>
      </c>
    </row>
    <row r="1433" spans="1:21" ht="14.25" customHeight="1" x14ac:dyDescent="0.15">
      <c r="A1433" s="173" t="s">
        <v>71</v>
      </c>
      <c r="B1433" s="173" t="s">
        <v>2202</v>
      </c>
      <c r="C1433" s="173" t="str">
        <f t="shared" si="112"/>
        <v>Taxilane</v>
      </c>
      <c r="D1433" s="173" t="str">
        <f t="shared" si="113"/>
        <v>N/A or No Data</v>
      </c>
      <c r="E1433" s="173" t="str">
        <f t="shared" si="114"/>
        <v>N/A or No Data</v>
      </c>
      <c r="F1433" s="173">
        <v>0</v>
      </c>
      <c r="G1433" s="173" t="s">
        <v>1555</v>
      </c>
      <c r="H1433" s="173" t="str">
        <f t="shared" si="115"/>
        <v>FBL-TLC-001</v>
      </c>
      <c r="I1433" s="173" t="s">
        <v>3172</v>
      </c>
      <c r="J1433" s="173" t="s">
        <v>11766</v>
      </c>
      <c r="K1433" s="174">
        <v>0</v>
      </c>
      <c r="L1433" s="174">
        <v>0</v>
      </c>
      <c r="M1433" s="174">
        <v>0</v>
      </c>
      <c r="N1433" s="174">
        <v>0</v>
      </c>
      <c r="O1433" s="174">
        <v>0</v>
      </c>
      <c r="P1433" s="173" t="s">
        <v>1676</v>
      </c>
      <c r="Q1433" s="174">
        <v>100</v>
      </c>
      <c r="R1433" s="173" t="s">
        <v>1676</v>
      </c>
      <c r="S1433" s="173" t="s">
        <v>1558</v>
      </c>
      <c r="T1433" s="173">
        <v>12771</v>
      </c>
      <c r="U1433" s="170">
        <f t="shared" si="116"/>
        <v>1277100</v>
      </c>
    </row>
    <row r="1434" spans="1:21" ht="14.25" customHeight="1" x14ac:dyDescent="0.15">
      <c r="A1434" s="173" t="s">
        <v>137</v>
      </c>
      <c r="B1434" s="173" t="s">
        <v>1602</v>
      </c>
      <c r="C1434" s="173" t="str">
        <f t="shared" si="112"/>
        <v>Parallel Taxiway</v>
      </c>
      <c r="D1434" s="173" t="str">
        <f t="shared" si="113"/>
        <v>N/A or No Data</v>
      </c>
      <c r="E1434" s="173" t="str">
        <f t="shared" si="114"/>
        <v>N/A or No Data</v>
      </c>
      <c r="F1434" s="173">
        <v>0</v>
      </c>
      <c r="G1434" s="173" t="s">
        <v>1581</v>
      </c>
      <c r="H1434" s="173" t="str">
        <f t="shared" si="115"/>
        <v>MML-PTB-003</v>
      </c>
      <c r="I1434" s="173" t="s">
        <v>3173</v>
      </c>
      <c r="J1434" s="173" t="s">
        <v>11766</v>
      </c>
      <c r="K1434" s="174">
        <v>28</v>
      </c>
      <c r="L1434" s="174">
        <v>20</v>
      </c>
      <c r="M1434" s="174">
        <v>30</v>
      </c>
      <c r="N1434" s="174">
        <v>41</v>
      </c>
      <c r="O1434" s="174">
        <v>41</v>
      </c>
      <c r="P1434" s="173" t="s">
        <v>1576</v>
      </c>
      <c r="Q1434" s="174">
        <v>72</v>
      </c>
      <c r="R1434" s="173" t="s">
        <v>1576</v>
      </c>
      <c r="S1434" s="173" t="s">
        <v>1558</v>
      </c>
      <c r="T1434" s="173">
        <v>6172</v>
      </c>
      <c r="U1434" s="170">
        <f t="shared" si="116"/>
        <v>444384</v>
      </c>
    </row>
    <row r="1435" spans="1:21" ht="14.25" customHeight="1" x14ac:dyDescent="0.15">
      <c r="A1435" s="173" t="s">
        <v>53</v>
      </c>
      <c r="B1435" s="173" t="s">
        <v>2522</v>
      </c>
      <c r="C1435" s="173" t="str">
        <f t="shared" si="112"/>
        <v>Taxilane</v>
      </c>
      <c r="D1435" s="173" t="str">
        <f t="shared" si="113"/>
        <v>N/A or No Data</v>
      </c>
      <c r="E1435" s="173" t="str">
        <f t="shared" si="114"/>
        <v>N/A or No Data</v>
      </c>
      <c r="F1435" s="173">
        <v>0</v>
      </c>
      <c r="G1435" s="173" t="s">
        <v>1568</v>
      </c>
      <c r="H1435" s="173" t="str">
        <f t="shared" si="115"/>
        <v>DTL-TLH-002</v>
      </c>
      <c r="I1435" s="173" t="s">
        <v>3174</v>
      </c>
      <c r="J1435" s="173" t="s">
        <v>11766</v>
      </c>
      <c r="K1435" s="174">
        <v>7</v>
      </c>
      <c r="L1435" s="174">
        <v>5</v>
      </c>
      <c r="M1435" s="174">
        <v>11</v>
      </c>
      <c r="N1435" s="174">
        <v>16</v>
      </c>
      <c r="O1435" s="174">
        <v>16</v>
      </c>
      <c r="P1435" s="173" t="s">
        <v>1654</v>
      </c>
      <c r="Q1435" s="174">
        <v>93</v>
      </c>
      <c r="R1435" s="173" t="s">
        <v>1654</v>
      </c>
      <c r="S1435" s="173" t="s">
        <v>1558</v>
      </c>
      <c r="T1435" s="173">
        <v>24583</v>
      </c>
      <c r="U1435" s="170">
        <f t="shared" si="116"/>
        <v>2286219</v>
      </c>
    </row>
    <row r="1436" spans="1:21" ht="14.25" customHeight="1" x14ac:dyDescent="0.15">
      <c r="A1436" s="173" t="s">
        <v>13</v>
      </c>
      <c r="B1436" s="173" t="s">
        <v>1580</v>
      </c>
      <c r="C1436" s="173" t="str">
        <f t="shared" si="112"/>
        <v>Parallel Taxiway</v>
      </c>
      <c r="D1436" s="173" t="str">
        <f t="shared" si="113"/>
        <v>N/A or No Data</v>
      </c>
      <c r="E1436" s="173" t="str">
        <f t="shared" si="114"/>
        <v>N/A or No Data</v>
      </c>
      <c r="F1436" s="173">
        <v>0</v>
      </c>
      <c r="G1436" s="173" t="s">
        <v>1568</v>
      </c>
      <c r="H1436" s="173" t="str">
        <f t="shared" si="115"/>
        <v>AUM-PTA-002</v>
      </c>
      <c r="I1436" s="173" t="s">
        <v>3175</v>
      </c>
      <c r="J1436" s="173" t="s">
        <v>11766</v>
      </c>
      <c r="K1436" s="174">
        <v>20</v>
      </c>
      <c r="L1436" s="174">
        <v>14</v>
      </c>
      <c r="M1436" s="174">
        <v>23</v>
      </c>
      <c r="N1436" s="174">
        <v>32</v>
      </c>
      <c r="O1436" s="174">
        <v>32</v>
      </c>
      <c r="P1436" s="173" t="s">
        <v>1629</v>
      </c>
      <c r="Q1436" s="174">
        <v>80</v>
      </c>
      <c r="R1436" s="173" t="s">
        <v>1629</v>
      </c>
      <c r="S1436" s="173" t="s">
        <v>1558</v>
      </c>
      <c r="T1436" s="173">
        <v>25944</v>
      </c>
      <c r="U1436" s="170">
        <f t="shared" si="116"/>
        <v>2075520</v>
      </c>
    </row>
    <row r="1437" spans="1:21" ht="14.25" customHeight="1" x14ac:dyDescent="0.15">
      <c r="A1437" s="173" t="s">
        <v>51</v>
      </c>
      <c r="B1437" s="173" t="s">
        <v>1563</v>
      </c>
      <c r="C1437" s="173" t="str">
        <f t="shared" si="112"/>
        <v>Taxilane</v>
      </c>
      <c r="D1437" s="173" t="str">
        <f t="shared" si="113"/>
        <v>N/A or No Data</v>
      </c>
      <c r="E1437" s="173" t="str">
        <f t="shared" si="114"/>
        <v>N/A or No Data</v>
      </c>
      <c r="F1437" s="173">
        <v>0</v>
      </c>
      <c r="G1437" s="173" t="s">
        <v>1581</v>
      </c>
      <c r="H1437" s="173" t="str">
        <f t="shared" si="115"/>
        <v>CKN-TLA-003</v>
      </c>
      <c r="I1437" s="173" t="s">
        <v>3176</v>
      </c>
      <c r="J1437" s="173" t="s">
        <v>11766</v>
      </c>
      <c r="K1437" s="174">
        <v>12</v>
      </c>
      <c r="L1437" s="174">
        <v>8</v>
      </c>
      <c r="M1437" s="174">
        <v>16</v>
      </c>
      <c r="N1437" s="174">
        <v>22</v>
      </c>
      <c r="O1437" s="174">
        <v>22</v>
      </c>
      <c r="P1437" s="173" t="s">
        <v>1673</v>
      </c>
      <c r="Q1437" s="174">
        <v>88</v>
      </c>
      <c r="R1437" s="173" t="s">
        <v>1673</v>
      </c>
      <c r="S1437" s="173" t="s">
        <v>1558</v>
      </c>
      <c r="T1437" s="173">
        <v>41751</v>
      </c>
      <c r="U1437" s="170">
        <f t="shared" si="116"/>
        <v>3674088</v>
      </c>
    </row>
    <row r="1438" spans="1:21" ht="14.25" customHeight="1" x14ac:dyDescent="0.15">
      <c r="A1438" s="173" t="s">
        <v>33</v>
      </c>
      <c r="B1438" s="173" t="s">
        <v>1755</v>
      </c>
      <c r="C1438" s="173" t="str">
        <f t="shared" si="112"/>
        <v>Parallel Taxiway</v>
      </c>
      <c r="D1438" s="173" t="str">
        <f t="shared" si="113"/>
        <v>N/A or No Data</v>
      </c>
      <c r="E1438" s="173" t="str">
        <f t="shared" si="114"/>
        <v>N/A or No Data</v>
      </c>
      <c r="F1438" s="173">
        <v>0</v>
      </c>
      <c r="G1438" s="173" t="s">
        <v>1663</v>
      </c>
      <c r="H1438" s="173" t="str">
        <f t="shared" si="115"/>
        <v>BRD-PTC-004</v>
      </c>
      <c r="I1438" s="173" t="s">
        <v>3177</v>
      </c>
      <c r="J1438" s="173" t="s">
        <v>11766</v>
      </c>
      <c r="K1438" s="174">
        <v>15</v>
      </c>
      <c r="L1438" s="174">
        <v>10</v>
      </c>
      <c r="M1438" s="174">
        <v>18</v>
      </c>
      <c r="N1438" s="174">
        <v>26</v>
      </c>
      <c r="O1438" s="174">
        <v>26</v>
      </c>
      <c r="P1438" s="173" t="s">
        <v>1778</v>
      </c>
      <c r="Q1438" s="174">
        <v>85</v>
      </c>
      <c r="R1438" s="173" t="s">
        <v>1778</v>
      </c>
      <c r="S1438" s="173" t="s">
        <v>1558</v>
      </c>
      <c r="T1438" s="173">
        <v>27801</v>
      </c>
      <c r="U1438" s="170">
        <f t="shared" si="116"/>
        <v>2363085</v>
      </c>
    </row>
    <row r="1439" spans="1:21" ht="14.25" customHeight="1" x14ac:dyDescent="0.15">
      <c r="A1439" s="173" t="s">
        <v>53</v>
      </c>
      <c r="B1439" s="173" t="s">
        <v>2679</v>
      </c>
      <c r="C1439" s="173" t="str">
        <f t="shared" si="112"/>
        <v>Taxilane</v>
      </c>
      <c r="D1439" s="173" t="str">
        <f t="shared" si="113"/>
        <v>N/A or No Data</v>
      </c>
      <c r="E1439" s="173" t="str">
        <f t="shared" si="114"/>
        <v>N/A or No Data</v>
      </c>
      <c r="F1439" s="173">
        <v>0</v>
      </c>
      <c r="G1439" s="173" t="s">
        <v>1555</v>
      </c>
      <c r="H1439" s="173" t="str">
        <f t="shared" si="115"/>
        <v>DTL-TLG-001</v>
      </c>
      <c r="I1439" s="173" t="s">
        <v>3178</v>
      </c>
      <c r="J1439" s="173" t="s">
        <v>11766</v>
      </c>
      <c r="K1439" s="174">
        <v>27</v>
      </c>
      <c r="L1439" s="174">
        <v>19</v>
      </c>
      <c r="M1439" s="174">
        <v>29</v>
      </c>
      <c r="N1439" s="174">
        <v>40</v>
      </c>
      <c r="O1439" s="174">
        <v>40</v>
      </c>
      <c r="P1439" s="173" t="s">
        <v>1654</v>
      </c>
      <c r="Q1439" s="174">
        <v>73</v>
      </c>
      <c r="R1439" s="173" t="s">
        <v>1654</v>
      </c>
      <c r="S1439" s="173" t="s">
        <v>1558</v>
      </c>
      <c r="T1439" s="173">
        <v>17531</v>
      </c>
      <c r="U1439" s="170">
        <f t="shared" si="116"/>
        <v>1279763</v>
      </c>
    </row>
    <row r="1440" spans="1:21" ht="14.25" customHeight="1" x14ac:dyDescent="0.15">
      <c r="A1440" s="173" t="s">
        <v>103</v>
      </c>
      <c r="B1440" s="173" t="s">
        <v>1755</v>
      </c>
      <c r="C1440" s="173" t="str">
        <f t="shared" si="112"/>
        <v>Parallel Taxiway</v>
      </c>
      <c r="D1440" s="173" t="str">
        <f t="shared" si="113"/>
        <v>N/A or No Data</v>
      </c>
      <c r="E1440" s="173" t="str">
        <f t="shared" si="114"/>
        <v>N/A or No Data</v>
      </c>
      <c r="F1440" s="173">
        <v>0</v>
      </c>
      <c r="G1440" s="173" t="s">
        <v>1828</v>
      </c>
      <c r="H1440" s="173" t="str">
        <f t="shared" si="115"/>
        <v>HIB-PTC-005</v>
      </c>
      <c r="I1440" s="173" t="s">
        <v>3179</v>
      </c>
      <c r="J1440" s="173" t="s">
        <v>11766</v>
      </c>
      <c r="K1440" s="174">
        <v>23</v>
      </c>
      <c r="L1440" s="174">
        <v>16</v>
      </c>
      <c r="M1440" s="174">
        <v>25</v>
      </c>
      <c r="N1440" s="174">
        <v>35</v>
      </c>
      <c r="O1440" s="174">
        <v>35</v>
      </c>
      <c r="P1440" s="173" t="s">
        <v>1613</v>
      </c>
      <c r="Q1440" s="174">
        <v>77</v>
      </c>
      <c r="R1440" s="173" t="s">
        <v>1613</v>
      </c>
      <c r="S1440" s="173" t="s">
        <v>1558</v>
      </c>
      <c r="T1440" s="173">
        <v>90498</v>
      </c>
      <c r="U1440" s="170">
        <f t="shared" si="116"/>
        <v>6968346</v>
      </c>
    </row>
    <row r="1441" spans="1:21" ht="14.25" customHeight="1" x14ac:dyDescent="0.15">
      <c r="A1441" s="173" t="s">
        <v>73</v>
      </c>
      <c r="B1441" s="173" t="s">
        <v>1563</v>
      </c>
      <c r="C1441" s="173" t="str">
        <f t="shared" si="112"/>
        <v>Taxilane</v>
      </c>
      <c r="D1441" s="173" t="str">
        <f t="shared" si="113"/>
        <v>N/A or No Data</v>
      </c>
      <c r="E1441" s="173" t="str">
        <f t="shared" si="114"/>
        <v>N/A or No Data</v>
      </c>
      <c r="F1441" s="173">
        <v>0</v>
      </c>
      <c r="G1441" s="173" t="s">
        <v>1581</v>
      </c>
      <c r="H1441" s="173" t="str">
        <f t="shared" si="115"/>
        <v>FFM-TLA-003</v>
      </c>
      <c r="I1441" s="173" t="s">
        <v>3180</v>
      </c>
      <c r="J1441" s="173" t="s">
        <v>11766</v>
      </c>
      <c r="K1441" s="174">
        <v>38</v>
      </c>
      <c r="L1441" s="174">
        <v>27</v>
      </c>
      <c r="M1441" s="174">
        <v>39</v>
      </c>
      <c r="N1441" s="174">
        <v>52</v>
      </c>
      <c r="O1441" s="174">
        <v>52</v>
      </c>
      <c r="P1441" s="173" t="s">
        <v>1662</v>
      </c>
      <c r="Q1441" s="174">
        <v>62</v>
      </c>
      <c r="R1441" s="173" t="s">
        <v>1662</v>
      </c>
      <c r="S1441" s="173" t="s">
        <v>1586</v>
      </c>
      <c r="T1441" s="173">
        <v>31635</v>
      </c>
      <c r="U1441" s="170">
        <f t="shared" si="116"/>
        <v>1961370</v>
      </c>
    </row>
    <row r="1442" spans="1:21" ht="14.25" customHeight="1" x14ac:dyDescent="0.15">
      <c r="A1442" s="173" t="s">
        <v>103</v>
      </c>
      <c r="B1442" s="173" t="s">
        <v>1563</v>
      </c>
      <c r="C1442" s="173" t="str">
        <f t="shared" si="112"/>
        <v>Taxilane</v>
      </c>
      <c r="D1442" s="173" t="str">
        <f t="shared" si="113"/>
        <v>N/A or No Data</v>
      </c>
      <c r="E1442" s="173" t="str">
        <f t="shared" si="114"/>
        <v>N/A or No Data</v>
      </c>
      <c r="F1442" s="173">
        <v>0</v>
      </c>
      <c r="G1442" s="173" t="s">
        <v>1568</v>
      </c>
      <c r="H1442" s="173" t="str">
        <f t="shared" si="115"/>
        <v>HIB-TLA-002</v>
      </c>
      <c r="I1442" s="173" t="s">
        <v>3181</v>
      </c>
      <c r="J1442" s="173" t="s">
        <v>11766</v>
      </c>
      <c r="K1442" s="174">
        <v>47</v>
      </c>
      <c r="L1442" s="174">
        <v>35</v>
      </c>
      <c r="M1442" s="174">
        <v>48</v>
      </c>
      <c r="N1442" s="174">
        <v>62</v>
      </c>
      <c r="O1442" s="174">
        <v>62</v>
      </c>
      <c r="P1442" s="173" t="s">
        <v>1613</v>
      </c>
      <c r="Q1442" s="174">
        <v>43</v>
      </c>
      <c r="R1442" s="173" t="s">
        <v>1613</v>
      </c>
      <c r="S1442" s="173" t="s">
        <v>1566</v>
      </c>
      <c r="T1442" s="173">
        <v>33668</v>
      </c>
      <c r="U1442" s="170">
        <f t="shared" si="116"/>
        <v>1447724</v>
      </c>
    </row>
    <row r="1443" spans="1:21" ht="14.25" customHeight="1" x14ac:dyDescent="0.15">
      <c r="A1443" s="173" t="s">
        <v>223</v>
      </c>
      <c r="B1443" s="173" t="s">
        <v>3182</v>
      </c>
      <c r="C1443" s="173" t="str">
        <f t="shared" si="112"/>
        <v>Taxilane</v>
      </c>
      <c r="D1443" s="173" t="str">
        <f t="shared" si="113"/>
        <v>N/A or No Data</v>
      </c>
      <c r="E1443" s="173" t="str">
        <f t="shared" si="114"/>
        <v>N/A or No Data</v>
      </c>
      <c r="F1443" s="173">
        <v>0</v>
      </c>
      <c r="G1443" s="173" t="s">
        <v>1555</v>
      </c>
      <c r="H1443" s="173" t="str">
        <f t="shared" si="115"/>
        <v>SGS-TLWEST-001</v>
      </c>
      <c r="I1443" s="173" t="s">
        <v>3183</v>
      </c>
      <c r="J1443" s="173" t="s">
        <v>11766</v>
      </c>
      <c r="K1443" s="174">
        <v>21</v>
      </c>
      <c r="L1443" s="174">
        <v>14</v>
      </c>
      <c r="M1443" s="174">
        <v>24</v>
      </c>
      <c r="N1443" s="174">
        <v>33</v>
      </c>
      <c r="O1443" s="174">
        <v>33</v>
      </c>
      <c r="P1443" s="173" t="s">
        <v>1631</v>
      </c>
      <c r="Q1443" s="174">
        <v>78</v>
      </c>
      <c r="R1443" s="173" t="s">
        <v>1631</v>
      </c>
      <c r="S1443" s="173" t="s">
        <v>1558</v>
      </c>
      <c r="T1443" s="173">
        <v>498238</v>
      </c>
      <c r="U1443" s="170">
        <f t="shared" si="116"/>
        <v>38862564</v>
      </c>
    </row>
    <row r="1444" spans="1:21" ht="14.25" customHeight="1" x14ac:dyDescent="0.15">
      <c r="A1444" s="173" t="s">
        <v>217</v>
      </c>
      <c r="B1444" s="173" t="s">
        <v>1563</v>
      </c>
      <c r="C1444" s="173" t="str">
        <f t="shared" si="112"/>
        <v>Taxilane</v>
      </c>
      <c r="D1444" s="173" t="str">
        <f t="shared" si="113"/>
        <v>N/A or No Data</v>
      </c>
      <c r="E1444" s="173" t="str">
        <f t="shared" si="114"/>
        <v>N/A or No Data</v>
      </c>
      <c r="F1444" s="173">
        <v>0</v>
      </c>
      <c r="G1444" s="173" t="s">
        <v>1568</v>
      </c>
      <c r="H1444" s="173" t="str">
        <f t="shared" si="115"/>
        <v>D39-TLA-002</v>
      </c>
      <c r="I1444" s="173" t="s">
        <v>3184</v>
      </c>
      <c r="J1444" s="173" t="s">
        <v>11766</v>
      </c>
      <c r="K1444" s="174">
        <v>25</v>
      </c>
      <c r="L1444" s="174">
        <v>17</v>
      </c>
      <c r="M1444" s="174">
        <v>27</v>
      </c>
      <c r="N1444" s="174">
        <v>38</v>
      </c>
      <c r="O1444" s="174">
        <v>38</v>
      </c>
      <c r="P1444" s="173" t="s">
        <v>1691</v>
      </c>
      <c r="Q1444" s="174">
        <v>75</v>
      </c>
      <c r="R1444" s="173" t="s">
        <v>1691</v>
      </c>
      <c r="S1444" s="173" t="s">
        <v>1558</v>
      </c>
      <c r="T1444" s="173">
        <v>35305</v>
      </c>
      <c r="U1444" s="170">
        <f t="shared" si="116"/>
        <v>2647875</v>
      </c>
    </row>
    <row r="1445" spans="1:21" ht="14.25" customHeight="1" x14ac:dyDescent="0.15">
      <c r="A1445" s="173" t="s">
        <v>245</v>
      </c>
      <c r="B1445" s="173" t="s">
        <v>1574</v>
      </c>
      <c r="C1445" s="173" t="str">
        <f t="shared" si="112"/>
        <v>Runway</v>
      </c>
      <c r="D1445" s="173" t="str">
        <f t="shared" si="113"/>
        <v>1533</v>
      </c>
      <c r="E1445" s="173" t="str">
        <f t="shared" si="114"/>
        <v>15/33</v>
      </c>
      <c r="F1445" s="173">
        <v>1</v>
      </c>
      <c r="G1445" s="173" t="s">
        <v>1555</v>
      </c>
      <c r="H1445" s="173" t="str">
        <f t="shared" si="115"/>
        <v>Y49-RY1533-001</v>
      </c>
      <c r="I1445" s="173" t="s">
        <v>1646</v>
      </c>
      <c r="J1445" s="173" t="s">
        <v>11766</v>
      </c>
      <c r="K1445" s="174">
        <v>29</v>
      </c>
      <c r="L1445" s="174">
        <v>20</v>
      </c>
      <c r="M1445" s="174">
        <v>31</v>
      </c>
      <c r="N1445" s="174">
        <v>42</v>
      </c>
      <c r="O1445" s="174">
        <v>42</v>
      </c>
      <c r="P1445" s="173" t="s">
        <v>1579</v>
      </c>
      <c r="Q1445" s="174">
        <v>67</v>
      </c>
      <c r="R1445" s="173" t="s">
        <v>1579</v>
      </c>
      <c r="S1445" s="173" t="s">
        <v>1586</v>
      </c>
      <c r="T1445" s="173">
        <v>249452</v>
      </c>
      <c r="U1445" s="170">
        <f t="shared" si="116"/>
        <v>16713284</v>
      </c>
    </row>
    <row r="1446" spans="1:21" ht="14.25" customHeight="1" x14ac:dyDescent="0.15">
      <c r="A1446" s="173" t="s">
        <v>117</v>
      </c>
      <c r="B1446" s="173" t="s">
        <v>1563</v>
      </c>
      <c r="C1446" s="173" t="str">
        <f t="shared" si="112"/>
        <v>Taxilane</v>
      </c>
      <c r="D1446" s="173" t="str">
        <f t="shared" si="113"/>
        <v>N/A or No Data</v>
      </c>
      <c r="E1446" s="173" t="str">
        <f t="shared" si="114"/>
        <v>N/A or No Data</v>
      </c>
      <c r="F1446" s="173">
        <v>0</v>
      </c>
      <c r="G1446" s="173" t="s">
        <v>1568</v>
      </c>
      <c r="H1446" s="173" t="str">
        <f t="shared" si="115"/>
        <v>LJF-TLA-002</v>
      </c>
      <c r="I1446" s="173" t="s">
        <v>3186</v>
      </c>
      <c r="J1446" s="173" t="s">
        <v>11766</v>
      </c>
      <c r="K1446" s="174">
        <v>17</v>
      </c>
      <c r="L1446" s="174">
        <v>12</v>
      </c>
      <c r="M1446" s="174">
        <v>20</v>
      </c>
      <c r="N1446" s="174">
        <v>28</v>
      </c>
      <c r="O1446" s="174">
        <v>28</v>
      </c>
      <c r="P1446" s="173" t="s">
        <v>1576</v>
      </c>
      <c r="Q1446" s="174">
        <v>83</v>
      </c>
      <c r="R1446" s="173" t="s">
        <v>1576</v>
      </c>
      <c r="S1446" s="173" t="s">
        <v>1558</v>
      </c>
      <c r="T1446" s="173">
        <v>15577</v>
      </c>
      <c r="U1446" s="170">
        <f t="shared" si="116"/>
        <v>1292891</v>
      </c>
    </row>
    <row r="1447" spans="1:21" ht="14.25" customHeight="1" x14ac:dyDescent="0.15">
      <c r="A1447" s="173" t="s">
        <v>175</v>
      </c>
      <c r="B1447" s="173" t="s">
        <v>1583</v>
      </c>
      <c r="C1447" s="173" t="str">
        <f t="shared" si="112"/>
        <v>Apron</v>
      </c>
      <c r="D1447" s="173" t="str">
        <f t="shared" si="113"/>
        <v>N/A or No Data</v>
      </c>
      <c r="E1447" s="173" t="str">
        <f t="shared" si="114"/>
        <v>N/A or No Data</v>
      </c>
      <c r="F1447" s="173">
        <v>0</v>
      </c>
      <c r="G1447" s="173" t="s">
        <v>1581</v>
      </c>
      <c r="H1447" s="173" t="str">
        <f t="shared" si="115"/>
        <v>PKD-APA-003</v>
      </c>
      <c r="I1447" s="173" t="s">
        <v>3187</v>
      </c>
      <c r="J1447" s="173" t="s">
        <v>11766</v>
      </c>
      <c r="K1447" s="174">
        <v>26</v>
      </c>
      <c r="L1447" s="174">
        <v>18</v>
      </c>
      <c r="M1447" s="174">
        <v>28</v>
      </c>
      <c r="N1447" s="174">
        <v>39</v>
      </c>
      <c r="O1447" s="174">
        <v>39</v>
      </c>
      <c r="P1447" s="173" t="s">
        <v>1579</v>
      </c>
      <c r="Q1447" s="174">
        <v>74</v>
      </c>
      <c r="R1447" s="173" t="s">
        <v>1579</v>
      </c>
      <c r="S1447" s="173" t="s">
        <v>1558</v>
      </c>
      <c r="T1447" s="173">
        <v>77633</v>
      </c>
      <c r="U1447" s="170">
        <f t="shared" si="116"/>
        <v>5744842</v>
      </c>
    </row>
    <row r="1448" spans="1:21" ht="14.25" customHeight="1" x14ac:dyDescent="0.15">
      <c r="A1448" s="173" t="s">
        <v>191</v>
      </c>
      <c r="B1448" s="173" t="s">
        <v>1563</v>
      </c>
      <c r="C1448" s="173" t="str">
        <f t="shared" si="112"/>
        <v>Taxilane</v>
      </c>
      <c r="D1448" s="173" t="str">
        <f t="shared" si="113"/>
        <v>N/A or No Data</v>
      </c>
      <c r="E1448" s="173" t="str">
        <f t="shared" si="114"/>
        <v>N/A or No Data</v>
      </c>
      <c r="F1448" s="173">
        <v>0</v>
      </c>
      <c r="G1448" s="173" t="s">
        <v>1555</v>
      </c>
      <c r="H1448" s="173" t="str">
        <f t="shared" si="115"/>
        <v>PNM-TLA-001</v>
      </c>
      <c r="I1448" s="173" t="s">
        <v>3188</v>
      </c>
      <c r="J1448" s="173" t="s">
        <v>11766</v>
      </c>
      <c r="K1448" s="174">
        <v>0</v>
      </c>
      <c r="L1448" s="174">
        <v>0</v>
      </c>
      <c r="M1448" s="174">
        <v>0</v>
      </c>
      <c r="N1448" s="174">
        <v>0</v>
      </c>
      <c r="O1448" s="174">
        <v>0</v>
      </c>
      <c r="P1448" s="173" t="s">
        <v>1722</v>
      </c>
      <c r="Q1448" s="174">
        <v>100</v>
      </c>
      <c r="R1448" s="173" t="s">
        <v>1722</v>
      </c>
      <c r="S1448" s="173" t="s">
        <v>1558</v>
      </c>
      <c r="T1448" s="173">
        <v>8938</v>
      </c>
      <c r="U1448" s="170">
        <f t="shared" si="116"/>
        <v>893800</v>
      </c>
    </row>
    <row r="1449" spans="1:21" ht="14.25" customHeight="1" x14ac:dyDescent="0.15">
      <c r="A1449" s="173" t="s">
        <v>13</v>
      </c>
      <c r="B1449" s="173" t="s">
        <v>1583</v>
      </c>
      <c r="C1449" s="173" t="str">
        <f t="shared" si="112"/>
        <v>Apron</v>
      </c>
      <c r="D1449" s="173" t="str">
        <f t="shared" si="113"/>
        <v>N/A or No Data</v>
      </c>
      <c r="E1449" s="173" t="str">
        <f t="shared" si="114"/>
        <v>N/A or No Data</v>
      </c>
      <c r="F1449" s="173">
        <v>0</v>
      </c>
      <c r="G1449" s="173" t="s">
        <v>1568</v>
      </c>
      <c r="H1449" s="173" t="str">
        <f t="shared" si="115"/>
        <v>AUM-APA-002</v>
      </c>
      <c r="I1449" s="173" t="s">
        <v>3189</v>
      </c>
      <c r="J1449" s="173" t="s">
        <v>11766</v>
      </c>
      <c r="K1449" s="174">
        <v>28</v>
      </c>
      <c r="L1449" s="174">
        <v>10</v>
      </c>
      <c r="M1449" s="174">
        <v>22</v>
      </c>
      <c r="N1449" s="174">
        <v>31</v>
      </c>
      <c r="O1449" s="174">
        <v>31</v>
      </c>
      <c r="P1449" s="173" t="s">
        <v>1629</v>
      </c>
      <c r="Q1449" s="174">
        <v>93</v>
      </c>
      <c r="R1449" s="173" t="s">
        <v>1629</v>
      </c>
      <c r="S1449" s="173" t="s">
        <v>1558</v>
      </c>
      <c r="T1449" s="173">
        <v>10861</v>
      </c>
      <c r="U1449" s="170">
        <f t="shared" si="116"/>
        <v>1010073</v>
      </c>
    </row>
    <row r="1450" spans="1:21" ht="14.25" customHeight="1" x14ac:dyDescent="0.15">
      <c r="A1450" s="173" t="s">
        <v>243</v>
      </c>
      <c r="B1450" s="173" t="s">
        <v>1580</v>
      </c>
      <c r="C1450" s="173" t="str">
        <f t="shared" si="112"/>
        <v>Parallel Taxiway</v>
      </c>
      <c r="D1450" s="173" t="str">
        <f t="shared" si="113"/>
        <v>N/A or No Data</v>
      </c>
      <c r="E1450" s="173" t="str">
        <f t="shared" si="114"/>
        <v>N/A or No Data</v>
      </c>
      <c r="F1450" s="173">
        <v>0</v>
      </c>
      <c r="G1450" s="173" t="s">
        <v>1568</v>
      </c>
      <c r="H1450" s="173" t="str">
        <f t="shared" si="115"/>
        <v>ADC-PTA-002</v>
      </c>
      <c r="I1450" s="173" t="s">
        <v>3190</v>
      </c>
      <c r="J1450" s="173" t="s">
        <v>11766</v>
      </c>
      <c r="K1450" s="174">
        <v>8</v>
      </c>
      <c r="L1450" s="174">
        <v>6</v>
      </c>
      <c r="M1450" s="174">
        <v>12</v>
      </c>
      <c r="N1450" s="174">
        <v>18</v>
      </c>
      <c r="O1450" s="174">
        <v>18</v>
      </c>
      <c r="P1450" s="173" t="s">
        <v>1691</v>
      </c>
      <c r="Q1450" s="174">
        <v>89</v>
      </c>
      <c r="R1450" s="173" t="s">
        <v>1691</v>
      </c>
      <c r="S1450" s="173" t="s">
        <v>1558</v>
      </c>
      <c r="T1450" s="173">
        <v>80858</v>
      </c>
      <c r="U1450" s="170">
        <f t="shared" si="116"/>
        <v>7196362</v>
      </c>
    </row>
    <row r="1451" spans="1:21" ht="14.25" customHeight="1" x14ac:dyDescent="0.15">
      <c r="A1451" s="173" t="s">
        <v>109</v>
      </c>
      <c r="B1451" s="173" t="s">
        <v>2198</v>
      </c>
      <c r="C1451" s="173" t="str">
        <f t="shared" si="112"/>
        <v>Taxilane</v>
      </c>
      <c r="D1451" s="173" t="str">
        <f t="shared" si="113"/>
        <v>N/A or No Data</v>
      </c>
      <c r="E1451" s="173" t="str">
        <f t="shared" si="114"/>
        <v>N/A or No Data</v>
      </c>
      <c r="F1451" s="173">
        <v>0</v>
      </c>
      <c r="G1451" s="173" t="s">
        <v>1555</v>
      </c>
      <c r="H1451" s="173" t="str">
        <f t="shared" si="115"/>
        <v>INL-TLB-001</v>
      </c>
      <c r="I1451" s="173" t="s">
        <v>3191</v>
      </c>
      <c r="J1451" s="173" t="s">
        <v>11766</v>
      </c>
      <c r="K1451" s="174">
        <v>18</v>
      </c>
      <c r="L1451" s="174">
        <v>12</v>
      </c>
      <c r="M1451" s="174">
        <v>21</v>
      </c>
      <c r="N1451" s="174">
        <v>29</v>
      </c>
      <c r="O1451" s="174">
        <v>29</v>
      </c>
      <c r="P1451" s="173" t="s">
        <v>1579</v>
      </c>
      <c r="Q1451" s="174">
        <v>82</v>
      </c>
      <c r="R1451" s="173" t="s">
        <v>1579</v>
      </c>
      <c r="S1451" s="173" t="s">
        <v>1558</v>
      </c>
      <c r="T1451" s="173">
        <v>27659</v>
      </c>
      <c r="U1451" s="170">
        <f t="shared" si="116"/>
        <v>2268038</v>
      </c>
    </row>
    <row r="1452" spans="1:21" ht="14.25" customHeight="1" x14ac:dyDescent="0.15">
      <c r="A1452" s="173" t="s">
        <v>161</v>
      </c>
      <c r="B1452" s="173" t="s">
        <v>1563</v>
      </c>
      <c r="C1452" s="173" t="str">
        <f t="shared" si="112"/>
        <v>Taxilane</v>
      </c>
      <c r="D1452" s="173" t="str">
        <f t="shared" si="113"/>
        <v>N/A or No Data</v>
      </c>
      <c r="E1452" s="173" t="str">
        <f t="shared" si="114"/>
        <v>N/A or No Data</v>
      </c>
      <c r="F1452" s="173">
        <v>0</v>
      </c>
      <c r="G1452" s="173" t="s">
        <v>1581</v>
      </c>
      <c r="H1452" s="173" t="str">
        <f t="shared" si="115"/>
        <v>MOX-TLA-003</v>
      </c>
      <c r="I1452" s="173" t="s">
        <v>3192</v>
      </c>
      <c r="J1452" s="173" t="s">
        <v>11766</v>
      </c>
      <c r="K1452" s="174">
        <v>62</v>
      </c>
      <c r="L1452" s="174">
        <v>48</v>
      </c>
      <c r="M1452" s="174">
        <v>61</v>
      </c>
      <c r="N1452" s="174">
        <v>76</v>
      </c>
      <c r="O1452" s="174">
        <v>76</v>
      </c>
      <c r="P1452" s="173" t="s">
        <v>1576</v>
      </c>
      <c r="Q1452" s="174">
        <v>11</v>
      </c>
      <c r="R1452" s="173" t="s">
        <v>1576</v>
      </c>
      <c r="S1452" s="173" t="s">
        <v>1566</v>
      </c>
      <c r="T1452" s="173">
        <v>9275</v>
      </c>
      <c r="U1452" s="170">
        <f t="shared" si="116"/>
        <v>102025</v>
      </c>
    </row>
    <row r="1453" spans="1:21" ht="14.25" customHeight="1" x14ac:dyDescent="0.15">
      <c r="A1453" s="173" t="s">
        <v>223</v>
      </c>
      <c r="B1453" s="173" t="s">
        <v>3193</v>
      </c>
      <c r="C1453" s="173" t="str">
        <f t="shared" si="112"/>
        <v>Taxilane</v>
      </c>
      <c r="D1453" s="173" t="str">
        <f t="shared" si="113"/>
        <v>N/A or No Data</v>
      </c>
      <c r="E1453" s="173" t="str">
        <f t="shared" si="114"/>
        <v>N/A or No Data</v>
      </c>
      <c r="F1453" s="173">
        <v>0</v>
      </c>
      <c r="G1453" s="173" t="s">
        <v>1555</v>
      </c>
      <c r="H1453" s="173" t="str">
        <f t="shared" si="115"/>
        <v>SGS-TLCHARLIE-001</v>
      </c>
      <c r="I1453" s="173" t="s">
        <v>3194</v>
      </c>
      <c r="J1453" s="173" t="s">
        <v>11766</v>
      </c>
      <c r="K1453" s="174">
        <v>19</v>
      </c>
      <c r="L1453" s="174">
        <v>13</v>
      </c>
      <c r="M1453" s="174">
        <v>22</v>
      </c>
      <c r="N1453" s="174">
        <v>31</v>
      </c>
      <c r="O1453" s="174">
        <v>31</v>
      </c>
      <c r="P1453" s="173" t="s">
        <v>1631</v>
      </c>
      <c r="Q1453" s="174">
        <v>76</v>
      </c>
      <c r="R1453" s="173" t="s">
        <v>1631</v>
      </c>
      <c r="S1453" s="173" t="s">
        <v>1558</v>
      </c>
      <c r="T1453" s="173">
        <v>10867</v>
      </c>
      <c r="U1453" s="170">
        <f t="shared" si="116"/>
        <v>825892</v>
      </c>
    </row>
    <row r="1454" spans="1:21" ht="14.25" customHeight="1" x14ac:dyDescent="0.15">
      <c r="A1454" s="173" t="s">
        <v>123</v>
      </c>
      <c r="B1454" s="173" t="s">
        <v>1583</v>
      </c>
      <c r="C1454" s="173" t="str">
        <f t="shared" si="112"/>
        <v>Apron</v>
      </c>
      <c r="D1454" s="173" t="str">
        <f t="shared" si="113"/>
        <v>N/A or No Data</v>
      </c>
      <c r="E1454" s="173" t="str">
        <f t="shared" si="114"/>
        <v>N/A or No Data</v>
      </c>
      <c r="F1454" s="173">
        <v>0</v>
      </c>
      <c r="G1454" s="173" t="s">
        <v>1568</v>
      </c>
      <c r="H1454" s="173" t="str">
        <f t="shared" si="115"/>
        <v>14Y-APA-002</v>
      </c>
      <c r="I1454" s="173" t="s">
        <v>3195</v>
      </c>
      <c r="J1454" s="173" t="s">
        <v>11766</v>
      </c>
      <c r="K1454" s="174">
        <v>9</v>
      </c>
      <c r="L1454" s="174">
        <v>6</v>
      </c>
      <c r="M1454" s="174">
        <v>13</v>
      </c>
      <c r="N1454" s="174">
        <v>19</v>
      </c>
      <c r="O1454" s="174">
        <v>19</v>
      </c>
      <c r="P1454" s="173" t="s">
        <v>1576</v>
      </c>
      <c r="Q1454" s="174">
        <v>91</v>
      </c>
      <c r="R1454" s="173" t="s">
        <v>1576</v>
      </c>
      <c r="S1454" s="173" t="s">
        <v>1558</v>
      </c>
      <c r="T1454" s="173">
        <v>53553</v>
      </c>
      <c r="U1454" s="170">
        <f t="shared" si="116"/>
        <v>4873323</v>
      </c>
    </row>
    <row r="1455" spans="1:21" ht="14.25" customHeight="1" x14ac:dyDescent="0.15">
      <c r="A1455" s="173" t="s">
        <v>103</v>
      </c>
      <c r="B1455" s="173" t="s">
        <v>1600</v>
      </c>
      <c r="C1455" s="173" t="str">
        <f t="shared" si="112"/>
        <v>Connecting Taxiway</v>
      </c>
      <c r="D1455" s="173" t="str">
        <f t="shared" si="113"/>
        <v>N/A or No Data</v>
      </c>
      <c r="E1455" s="173" t="str">
        <f t="shared" si="114"/>
        <v>N/A or No Data</v>
      </c>
      <c r="F1455" s="173">
        <v>0</v>
      </c>
      <c r="G1455" s="173" t="s">
        <v>1581</v>
      </c>
      <c r="H1455" s="173" t="str">
        <f t="shared" si="115"/>
        <v>HIB-CTB-003</v>
      </c>
      <c r="I1455" s="173" t="s">
        <v>3196</v>
      </c>
      <c r="J1455" s="173" t="s">
        <v>11766</v>
      </c>
      <c r="K1455" s="174">
        <v>4</v>
      </c>
      <c r="L1455" s="174">
        <v>3</v>
      </c>
      <c r="M1455" s="174">
        <v>9</v>
      </c>
      <c r="N1455" s="174">
        <v>13</v>
      </c>
      <c r="O1455" s="174">
        <v>13</v>
      </c>
      <c r="P1455" s="173" t="s">
        <v>1613</v>
      </c>
      <c r="Q1455" s="174">
        <v>96</v>
      </c>
      <c r="R1455" s="173" t="s">
        <v>1613</v>
      </c>
      <c r="S1455" s="173" t="s">
        <v>1558</v>
      </c>
      <c r="T1455" s="173">
        <v>12651</v>
      </c>
      <c r="U1455" s="170">
        <f t="shared" si="116"/>
        <v>1214496</v>
      </c>
    </row>
    <row r="1456" spans="1:21" ht="14.25" customHeight="1" x14ac:dyDescent="0.15">
      <c r="A1456" s="173" t="s">
        <v>139</v>
      </c>
      <c r="B1456" s="173" t="s">
        <v>1583</v>
      </c>
      <c r="C1456" s="173" t="str">
        <f t="shared" si="112"/>
        <v>Apron</v>
      </c>
      <c r="D1456" s="173" t="str">
        <f t="shared" si="113"/>
        <v>N/A or No Data</v>
      </c>
      <c r="E1456" s="173" t="str">
        <f t="shared" si="114"/>
        <v>N/A or No Data</v>
      </c>
      <c r="F1456" s="173">
        <v>0</v>
      </c>
      <c r="G1456" s="173" t="s">
        <v>1568</v>
      </c>
      <c r="H1456" s="173" t="str">
        <f t="shared" si="115"/>
        <v>HZX-APA-002</v>
      </c>
      <c r="I1456" s="173" t="s">
        <v>3197</v>
      </c>
      <c r="J1456" s="173" t="s">
        <v>11766</v>
      </c>
      <c r="K1456" s="174">
        <v>11</v>
      </c>
      <c r="L1456" s="174">
        <v>8</v>
      </c>
      <c r="M1456" s="174">
        <v>15</v>
      </c>
      <c r="N1456" s="174">
        <v>21</v>
      </c>
      <c r="O1456" s="174">
        <v>21</v>
      </c>
      <c r="P1456" s="173" t="s">
        <v>1619</v>
      </c>
      <c r="Q1456" s="174">
        <v>89</v>
      </c>
      <c r="R1456" s="173" t="s">
        <v>1619</v>
      </c>
      <c r="S1456" s="173" t="s">
        <v>1558</v>
      </c>
      <c r="T1456" s="173">
        <v>6000</v>
      </c>
      <c r="U1456" s="170">
        <f t="shared" si="116"/>
        <v>534000</v>
      </c>
    </row>
    <row r="1457" spans="1:21" ht="14.25" customHeight="1" x14ac:dyDescent="0.15">
      <c r="A1457" s="173" t="s">
        <v>37</v>
      </c>
      <c r="B1457" s="173" t="s">
        <v>1571</v>
      </c>
      <c r="C1457" s="173" t="str">
        <f t="shared" si="112"/>
        <v>Connecting Taxiway</v>
      </c>
      <c r="D1457" s="173" t="str">
        <f t="shared" si="113"/>
        <v>N/A or No Data</v>
      </c>
      <c r="E1457" s="173" t="str">
        <f t="shared" si="114"/>
        <v>N/A or No Data</v>
      </c>
      <c r="F1457" s="173">
        <v>0</v>
      </c>
      <c r="G1457" s="173" t="s">
        <v>1555</v>
      </c>
      <c r="H1457" s="173" t="str">
        <f t="shared" si="115"/>
        <v>CFE-CTA3-001</v>
      </c>
      <c r="I1457" s="173" t="s">
        <v>3198</v>
      </c>
      <c r="J1457" s="173" t="s">
        <v>11766</v>
      </c>
      <c r="K1457" s="174">
        <v>31</v>
      </c>
      <c r="L1457" s="174">
        <v>22</v>
      </c>
      <c r="M1457" s="174">
        <v>33</v>
      </c>
      <c r="N1457" s="174">
        <v>44</v>
      </c>
      <c r="O1457" s="174">
        <v>44</v>
      </c>
      <c r="P1457" s="173" t="s">
        <v>1576</v>
      </c>
      <c r="Q1457" s="174">
        <v>69</v>
      </c>
      <c r="R1457" s="173" t="s">
        <v>1576</v>
      </c>
      <c r="S1457" s="173" t="s">
        <v>1586</v>
      </c>
      <c r="T1457" s="173">
        <v>4864</v>
      </c>
      <c r="U1457" s="170">
        <f t="shared" si="116"/>
        <v>335616</v>
      </c>
    </row>
    <row r="1458" spans="1:21" ht="14.25" customHeight="1" x14ac:dyDescent="0.15">
      <c r="A1458" s="173" t="s">
        <v>169</v>
      </c>
      <c r="B1458" s="173" t="s">
        <v>2198</v>
      </c>
      <c r="C1458" s="173" t="str">
        <f t="shared" si="112"/>
        <v>Taxilane</v>
      </c>
      <c r="D1458" s="173" t="str">
        <f t="shared" si="113"/>
        <v>N/A or No Data</v>
      </c>
      <c r="E1458" s="173" t="str">
        <f t="shared" si="114"/>
        <v>N/A or No Data</v>
      </c>
      <c r="F1458" s="173">
        <v>0</v>
      </c>
      <c r="G1458" s="173" t="s">
        <v>1555</v>
      </c>
      <c r="H1458" s="173" t="str">
        <f t="shared" si="115"/>
        <v>ORB-TLB-001</v>
      </c>
      <c r="I1458" s="173" t="s">
        <v>3199</v>
      </c>
      <c r="J1458" s="173" t="s">
        <v>11766</v>
      </c>
      <c r="K1458" s="174">
        <v>10</v>
      </c>
      <c r="L1458" s="174">
        <v>7</v>
      </c>
      <c r="M1458" s="174">
        <v>14</v>
      </c>
      <c r="N1458" s="174">
        <v>20</v>
      </c>
      <c r="O1458" s="174">
        <v>20</v>
      </c>
      <c r="P1458" s="173" t="s">
        <v>1579</v>
      </c>
      <c r="Q1458" s="174">
        <v>90</v>
      </c>
      <c r="R1458" s="173" t="s">
        <v>1579</v>
      </c>
      <c r="S1458" s="173" t="s">
        <v>1558</v>
      </c>
      <c r="T1458" s="173">
        <v>31317</v>
      </c>
      <c r="U1458" s="170">
        <f t="shared" si="116"/>
        <v>2818530</v>
      </c>
    </row>
    <row r="1459" spans="1:21" ht="14.25" customHeight="1" x14ac:dyDescent="0.15">
      <c r="A1459" s="173" t="s">
        <v>139</v>
      </c>
      <c r="B1459" s="173" t="s">
        <v>1563</v>
      </c>
      <c r="C1459" s="173" t="str">
        <f t="shared" si="112"/>
        <v>Taxilane</v>
      </c>
      <c r="D1459" s="173" t="str">
        <f t="shared" si="113"/>
        <v>N/A or No Data</v>
      </c>
      <c r="E1459" s="173" t="str">
        <f t="shared" si="114"/>
        <v>N/A or No Data</v>
      </c>
      <c r="F1459" s="173">
        <v>0</v>
      </c>
      <c r="G1459" s="173" t="s">
        <v>1568</v>
      </c>
      <c r="H1459" s="173" t="str">
        <f t="shared" si="115"/>
        <v>HZX-TLA-002</v>
      </c>
      <c r="I1459" s="173" t="s">
        <v>3200</v>
      </c>
      <c r="J1459" s="173" t="s">
        <v>11766</v>
      </c>
      <c r="K1459" s="174">
        <v>11</v>
      </c>
      <c r="L1459" s="174">
        <v>8</v>
      </c>
      <c r="M1459" s="174">
        <v>15</v>
      </c>
      <c r="N1459" s="174">
        <v>21</v>
      </c>
      <c r="O1459" s="174">
        <v>21</v>
      </c>
      <c r="P1459" s="173" t="s">
        <v>1619</v>
      </c>
      <c r="Q1459" s="174">
        <v>85</v>
      </c>
      <c r="R1459" s="173" t="s">
        <v>1619</v>
      </c>
      <c r="S1459" s="173" t="s">
        <v>1558</v>
      </c>
      <c r="T1459" s="173">
        <v>16456</v>
      </c>
      <c r="U1459" s="170">
        <f t="shared" si="116"/>
        <v>1398760</v>
      </c>
    </row>
    <row r="1460" spans="1:21" ht="14.25" customHeight="1" x14ac:dyDescent="0.15">
      <c r="A1460" s="173" t="s">
        <v>127</v>
      </c>
      <c r="B1460" s="173" t="s">
        <v>1563</v>
      </c>
      <c r="C1460" s="173" t="str">
        <f t="shared" si="112"/>
        <v>Taxilane</v>
      </c>
      <c r="D1460" s="173" t="str">
        <f t="shared" si="113"/>
        <v>N/A or No Data</v>
      </c>
      <c r="E1460" s="173" t="str">
        <f t="shared" si="114"/>
        <v>N/A or No Data</v>
      </c>
      <c r="F1460" s="173">
        <v>0</v>
      </c>
      <c r="G1460" s="173" t="s">
        <v>1568</v>
      </c>
      <c r="H1460" s="173" t="str">
        <f t="shared" si="115"/>
        <v>LYV-TLA-002</v>
      </c>
      <c r="I1460" s="173" t="s">
        <v>3201</v>
      </c>
      <c r="J1460" s="173" t="s">
        <v>11766</v>
      </c>
      <c r="K1460" s="174">
        <v>29</v>
      </c>
      <c r="L1460" s="174">
        <v>20</v>
      </c>
      <c r="M1460" s="174">
        <v>31</v>
      </c>
      <c r="N1460" s="174">
        <v>42</v>
      </c>
      <c r="O1460" s="174">
        <v>42</v>
      </c>
      <c r="P1460" s="173" t="s">
        <v>1854</v>
      </c>
      <c r="Q1460" s="174">
        <v>71</v>
      </c>
      <c r="R1460" s="173" t="s">
        <v>1854</v>
      </c>
      <c r="S1460" s="173" t="s">
        <v>1558</v>
      </c>
      <c r="T1460" s="173">
        <v>16508</v>
      </c>
      <c r="U1460" s="170">
        <f t="shared" si="116"/>
        <v>1172068</v>
      </c>
    </row>
    <row r="1461" spans="1:21" ht="14.25" customHeight="1" x14ac:dyDescent="0.15">
      <c r="A1461" s="173" t="s">
        <v>21</v>
      </c>
      <c r="B1461" s="173" t="s">
        <v>3000</v>
      </c>
      <c r="C1461" s="173" t="str">
        <f t="shared" si="112"/>
        <v>Parallel Taxiway</v>
      </c>
      <c r="D1461" s="173" t="str">
        <f t="shared" si="113"/>
        <v>N/A or No Data</v>
      </c>
      <c r="E1461" s="173" t="str">
        <f t="shared" si="114"/>
        <v>N/A or No Data</v>
      </c>
      <c r="F1461" s="173">
        <v>0</v>
      </c>
      <c r="G1461" s="173" t="s">
        <v>1555</v>
      </c>
      <c r="H1461" s="173" t="str">
        <f t="shared" si="115"/>
        <v>BJI-PTAX-001</v>
      </c>
      <c r="I1461" s="173" t="s">
        <v>3202</v>
      </c>
      <c r="J1461" s="173" t="s">
        <v>11766</v>
      </c>
      <c r="K1461" s="174">
        <v>18</v>
      </c>
      <c r="L1461" s="174">
        <v>12</v>
      </c>
      <c r="M1461" s="174">
        <v>21</v>
      </c>
      <c r="N1461" s="174">
        <v>29</v>
      </c>
      <c r="O1461" s="174">
        <v>29</v>
      </c>
      <c r="P1461" s="173" t="s">
        <v>1585</v>
      </c>
      <c r="Q1461" s="174">
        <v>82</v>
      </c>
      <c r="R1461" s="173" t="s">
        <v>1585</v>
      </c>
      <c r="S1461" s="173" t="s">
        <v>1558</v>
      </c>
      <c r="T1461" s="173">
        <v>25239</v>
      </c>
      <c r="U1461" s="170">
        <f t="shared" si="116"/>
        <v>2069598</v>
      </c>
    </row>
    <row r="1462" spans="1:21" ht="14.25" customHeight="1" x14ac:dyDescent="0.15">
      <c r="A1462" s="173" t="s">
        <v>173</v>
      </c>
      <c r="B1462" s="173" t="s">
        <v>1563</v>
      </c>
      <c r="C1462" s="173" t="str">
        <f t="shared" si="112"/>
        <v>Taxilane</v>
      </c>
      <c r="D1462" s="173" t="str">
        <f t="shared" si="113"/>
        <v>N/A or No Data</v>
      </c>
      <c r="E1462" s="173" t="str">
        <f t="shared" si="114"/>
        <v>N/A or No Data</v>
      </c>
      <c r="F1462" s="173">
        <v>0</v>
      </c>
      <c r="G1462" s="173" t="s">
        <v>1828</v>
      </c>
      <c r="H1462" s="173" t="str">
        <f t="shared" si="115"/>
        <v>OWA-TLA-005</v>
      </c>
      <c r="I1462" s="173" t="s">
        <v>3203</v>
      </c>
      <c r="J1462" s="173" t="s">
        <v>11766</v>
      </c>
      <c r="K1462" s="174">
        <v>45</v>
      </c>
      <c r="L1462" s="174">
        <v>33</v>
      </c>
      <c r="M1462" s="174">
        <v>46</v>
      </c>
      <c r="N1462" s="174">
        <v>60</v>
      </c>
      <c r="O1462" s="174">
        <v>60</v>
      </c>
      <c r="P1462" s="173" t="s">
        <v>1576</v>
      </c>
      <c r="Q1462" s="174">
        <v>55</v>
      </c>
      <c r="R1462" s="173" t="s">
        <v>1576</v>
      </c>
      <c r="S1462" s="173" t="s">
        <v>1566</v>
      </c>
      <c r="T1462" s="173">
        <v>17935</v>
      </c>
      <c r="U1462" s="170">
        <f t="shared" si="116"/>
        <v>986425</v>
      </c>
    </row>
    <row r="1463" spans="1:21" ht="14.25" customHeight="1" x14ac:dyDescent="0.15">
      <c r="A1463" s="173" t="s">
        <v>209</v>
      </c>
      <c r="B1463" s="173" t="s">
        <v>2465</v>
      </c>
      <c r="C1463" s="173" t="str">
        <f t="shared" si="112"/>
        <v>Run-Up</v>
      </c>
      <c r="D1463" s="173" t="str">
        <f t="shared" si="113"/>
        <v>N/A or No Data</v>
      </c>
      <c r="E1463" s="173" t="str">
        <f t="shared" si="114"/>
        <v>N/A or No Data</v>
      </c>
      <c r="F1463" s="173">
        <v>0</v>
      </c>
      <c r="G1463" s="173" t="s">
        <v>1555</v>
      </c>
      <c r="H1463" s="173" t="str">
        <f t="shared" si="115"/>
        <v>STC-RP1-001</v>
      </c>
      <c r="I1463" s="173" t="s">
        <v>3204</v>
      </c>
      <c r="J1463" s="173" t="s">
        <v>11766</v>
      </c>
      <c r="K1463" s="174">
        <v>8</v>
      </c>
      <c r="L1463" s="174">
        <v>0</v>
      </c>
      <c r="M1463" s="174">
        <v>0</v>
      </c>
      <c r="N1463" s="174">
        <v>1</v>
      </c>
      <c r="O1463" s="174">
        <v>1</v>
      </c>
      <c r="P1463" s="173" t="s">
        <v>1570</v>
      </c>
      <c r="Q1463" s="174">
        <v>98</v>
      </c>
      <c r="R1463" s="173" t="s">
        <v>1570</v>
      </c>
      <c r="S1463" s="173" t="s">
        <v>1558</v>
      </c>
      <c r="T1463" s="173">
        <v>21945</v>
      </c>
      <c r="U1463" s="170">
        <f t="shared" si="116"/>
        <v>2150610</v>
      </c>
    </row>
    <row r="1464" spans="1:21" ht="14.25" customHeight="1" x14ac:dyDescent="0.15">
      <c r="A1464" s="173" t="s">
        <v>13</v>
      </c>
      <c r="B1464" s="173" t="s">
        <v>2198</v>
      </c>
      <c r="C1464" s="173" t="str">
        <f t="shared" si="112"/>
        <v>Taxilane</v>
      </c>
      <c r="D1464" s="173" t="str">
        <f t="shared" si="113"/>
        <v>N/A or No Data</v>
      </c>
      <c r="E1464" s="173" t="str">
        <f t="shared" si="114"/>
        <v>N/A or No Data</v>
      </c>
      <c r="F1464" s="173">
        <v>0</v>
      </c>
      <c r="G1464" s="173" t="s">
        <v>1555</v>
      </c>
      <c r="H1464" s="173" t="str">
        <f t="shared" si="115"/>
        <v>AUM-TLB-001</v>
      </c>
      <c r="I1464" s="173" t="s">
        <v>3205</v>
      </c>
      <c r="J1464" s="173" t="s">
        <v>11766</v>
      </c>
      <c r="K1464" s="174">
        <v>25</v>
      </c>
      <c r="L1464" s="174">
        <v>17</v>
      </c>
      <c r="M1464" s="174">
        <v>27</v>
      </c>
      <c r="N1464" s="174">
        <v>38</v>
      </c>
      <c r="O1464" s="174">
        <v>38</v>
      </c>
      <c r="P1464" s="173" t="s">
        <v>1629</v>
      </c>
      <c r="Q1464" s="174">
        <v>75</v>
      </c>
      <c r="R1464" s="173" t="s">
        <v>1629</v>
      </c>
      <c r="S1464" s="173" t="s">
        <v>1558</v>
      </c>
      <c r="T1464" s="173">
        <v>18783</v>
      </c>
      <c r="U1464" s="170">
        <f t="shared" si="116"/>
        <v>1408725</v>
      </c>
    </row>
    <row r="1465" spans="1:21" ht="14.25" customHeight="1" x14ac:dyDescent="0.15">
      <c r="A1465" s="173" t="s">
        <v>55</v>
      </c>
      <c r="B1465" s="173" t="s">
        <v>1600</v>
      </c>
      <c r="C1465" s="173" t="str">
        <f t="shared" si="112"/>
        <v>Connecting Taxiway</v>
      </c>
      <c r="D1465" s="173" t="str">
        <f t="shared" si="113"/>
        <v>N/A or No Data</v>
      </c>
      <c r="E1465" s="173" t="str">
        <f t="shared" si="114"/>
        <v>N/A or No Data</v>
      </c>
      <c r="F1465" s="173">
        <v>0</v>
      </c>
      <c r="G1465" s="173" t="s">
        <v>1555</v>
      </c>
      <c r="H1465" s="173" t="str">
        <f t="shared" si="115"/>
        <v>TOB-CTB-001</v>
      </c>
      <c r="I1465" s="173" t="s">
        <v>3206</v>
      </c>
      <c r="J1465" s="173" t="s">
        <v>11766</v>
      </c>
      <c r="K1465" s="174">
        <v>33</v>
      </c>
      <c r="L1465" s="174">
        <v>16</v>
      </c>
      <c r="M1465" s="174">
        <v>26</v>
      </c>
      <c r="N1465" s="174">
        <v>37</v>
      </c>
      <c r="O1465" s="174">
        <v>37</v>
      </c>
      <c r="P1465" s="173" t="s">
        <v>1676</v>
      </c>
      <c r="Q1465" s="174">
        <v>89</v>
      </c>
      <c r="R1465" s="173" t="s">
        <v>1676</v>
      </c>
      <c r="S1465" s="173" t="s">
        <v>1558</v>
      </c>
      <c r="T1465" s="173">
        <v>41944</v>
      </c>
      <c r="U1465" s="170">
        <f t="shared" si="116"/>
        <v>3733016</v>
      </c>
    </row>
    <row r="1466" spans="1:21" ht="14.25" customHeight="1" x14ac:dyDescent="0.15">
      <c r="A1466" s="173" t="s">
        <v>43</v>
      </c>
      <c r="B1466" s="173" t="s">
        <v>1563</v>
      </c>
      <c r="C1466" s="173" t="str">
        <f t="shared" si="112"/>
        <v>Taxilane</v>
      </c>
      <c r="D1466" s="173" t="str">
        <f t="shared" si="113"/>
        <v>N/A or No Data</v>
      </c>
      <c r="E1466" s="173" t="str">
        <f t="shared" si="114"/>
        <v>N/A or No Data</v>
      </c>
      <c r="F1466" s="173">
        <v>0</v>
      </c>
      <c r="G1466" s="173" t="s">
        <v>1568</v>
      </c>
      <c r="H1466" s="173" t="str">
        <f t="shared" si="115"/>
        <v>CNB-TLA-002</v>
      </c>
      <c r="I1466" s="173" t="s">
        <v>3207</v>
      </c>
      <c r="J1466" s="173" t="s">
        <v>11766</v>
      </c>
      <c r="K1466" s="174">
        <v>7</v>
      </c>
      <c r="L1466" s="174">
        <v>0</v>
      </c>
      <c r="M1466" s="174">
        <v>0</v>
      </c>
      <c r="N1466" s="174">
        <v>0</v>
      </c>
      <c r="O1466" s="174">
        <v>0</v>
      </c>
      <c r="P1466" s="173" t="s">
        <v>1604</v>
      </c>
      <c r="Q1466" s="174">
        <v>92</v>
      </c>
      <c r="R1466" s="173" t="s">
        <v>1604</v>
      </c>
      <c r="S1466" s="173" t="s">
        <v>1558</v>
      </c>
      <c r="T1466" s="173">
        <v>14235</v>
      </c>
      <c r="U1466" s="170">
        <f t="shared" si="116"/>
        <v>1309620</v>
      </c>
    </row>
    <row r="1467" spans="1:21" ht="14.25" customHeight="1" x14ac:dyDescent="0.15">
      <c r="A1467" s="173" t="s">
        <v>63</v>
      </c>
      <c r="B1467" s="173" t="s">
        <v>1590</v>
      </c>
      <c r="C1467" s="173" t="str">
        <f t="shared" si="112"/>
        <v>Runway</v>
      </c>
      <c r="D1467" s="173" t="str">
        <f t="shared" si="113"/>
        <v>1432</v>
      </c>
      <c r="E1467" s="173" t="str">
        <f t="shared" si="114"/>
        <v>14/32</v>
      </c>
      <c r="F1467" s="173">
        <v>1</v>
      </c>
      <c r="G1467" s="173" t="s">
        <v>1555</v>
      </c>
      <c r="H1467" s="173" t="str">
        <f t="shared" si="115"/>
        <v>Y63-RY1432-001</v>
      </c>
      <c r="I1467" s="173" t="s">
        <v>2302</v>
      </c>
      <c r="J1467" s="173" t="s">
        <v>11766</v>
      </c>
      <c r="K1467" s="174">
        <v>32</v>
      </c>
      <c r="L1467" s="174">
        <v>23</v>
      </c>
      <c r="M1467" s="174">
        <v>34</v>
      </c>
      <c r="N1467" s="174">
        <v>46</v>
      </c>
      <c r="O1467" s="174">
        <v>46</v>
      </c>
      <c r="P1467" s="173" t="s">
        <v>1698</v>
      </c>
      <c r="Q1467" s="174">
        <v>68</v>
      </c>
      <c r="R1467" s="173" t="s">
        <v>1698</v>
      </c>
      <c r="S1467" s="173" t="s">
        <v>1586</v>
      </c>
      <c r="T1467" s="173">
        <v>201998</v>
      </c>
      <c r="U1467" s="170">
        <f t="shared" si="116"/>
        <v>13735864</v>
      </c>
    </row>
    <row r="1468" spans="1:21" ht="14.25" customHeight="1" x14ac:dyDescent="0.15">
      <c r="A1468" s="173" t="s">
        <v>101</v>
      </c>
      <c r="B1468" s="173" t="s">
        <v>1563</v>
      </c>
      <c r="C1468" s="173" t="str">
        <f t="shared" si="112"/>
        <v>Taxilane</v>
      </c>
      <c r="D1468" s="173" t="str">
        <f t="shared" si="113"/>
        <v>N/A or No Data</v>
      </c>
      <c r="E1468" s="173" t="str">
        <f t="shared" si="114"/>
        <v>N/A or No Data</v>
      </c>
      <c r="F1468" s="173">
        <v>0</v>
      </c>
      <c r="G1468" s="173" t="s">
        <v>1555</v>
      </c>
      <c r="H1468" s="173" t="str">
        <f t="shared" si="115"/>
        <v>06Y-TLA-001</v>
      </c>
      <c r="I1468" s="173" t="s">
        <v>3209</v>
      </c>
      <c r="J1468" s="173" t="s">
        <v>11766</v>
      </c>
      <c r="K1468" s="174">
        <v>26</v>
      </c>
      <c r="L1468" s="174">
        <v>18</v>
      </c>
      <c r="M1468" s="174">
        <v>28</v>
      </c>
      <c r="N1468" s="174">
        <v>39</v>
      </c>
      <c r="O1468" s="174">
        <v>39</v>
      </c>
      <c r="P1468" s="173" t="s">
        <v>1698</v>
      </c>
      <c r="Q1468" s="174">
        <v>64</v>
      </c>
      <c r="R1468" s="173" t="s">
        <v>1698</v>
      </c>
      <c r="S1468" s="173" t="s">
        <v>1586</v>
      </c>
      <c r="T1468" s="173">
        <v>20884</v>
      </c>
      <c r="U1468" s="170">
        <f t="shared" si="116"/>
        <v>1336576</v>
      </c>
    </row>
    <row r="1469" spans="1:21" ht="14.25" customHeight="1" x14ac:dyDescent="0.15">
      <c r="A1469" s="173" t="s">
        <v>13</v>
      </c>
      <c r="B1469" s="173" t="s">
        <v>2198</v>
      </c>
      <c r="C1469" s="173" t="str">
        <f t="shared" si="112"/>
        <v>Taxilane</v>
      </c>
      <c r="D1469" s="173" t="str">
        <f t="shared" si="113"/>
        <v>N/A or No Data</v>
      </c>
      <c r="E1469" s="173" t="str">
        <f t="shared" si="114"/>
        <v>N/A or No Data</v>
      </c>
      <c r="F1469" s="173">
        <v>0</v>
      </c>
      <c r="G1469" s="173" t="s">
        <v>1581</v>
      </c>
      <c r="H1469" s="173" t="str">
        <f t="shared" si="115"/>
        <v>AUM-TLB-003</v>
      </c>
      <c r="I1469" s="173" t="s">
        <v>3210</v>
      </c>
      <c r="J1469" s="173" t="s">
        <v>11766</v>
      </c>
      <c r="K1469" s="174">
        <v>21</v>
      </c>
      <c r="L1469" s="174">
        <v>14</v>
      </c>
      <c r="M1469" s="174">
        <v>24</v>
      </c>
      <c r="N1469" s="174">
        <v>33</v>
      </c>
      <c r="O1469" s="174">
        <v>33</v>
      </c>
      <c r="P1469" s="173" t="s">
        <v>1629</v>
      </c>
      <c r="Q1469" s="174">
        <v>79</v>
      </c>
      <c r="R1469" s="173" t="s">
        <v>1629</v>
      </c>
      <c r="S1469" s="173" t="s">
        <v>1558</v>
      </c>
      <c r="T1469" s="173">
        <v>5949</v>
      </c>
      <c r="U1469" s="170">
        <f t="shared" si="116"/>
        <v>469971</v>
      </c>
    </row>
    <row r="1470" spans="1:21" ht="14.25" customHeight="1" x14ac:dyDescent="0.15">
      <c r="A1470" s="173" t="s">
        <v>209</v>
      </c>
      <c r="B1470" s="173" t="s">
        <v>1888</v>
      </c>
      <c r="C1470" s="173" t="str">
        <f t="shared" si="112"/>
        <v>Parallel Taxiway</v>
      </c>
      <c r="D1470" s="173" t="str">
        <f t="shared" si="113"/>
        <v>N/A or No Data</v>
      </c>
      <c r="E1470" s="173" t="str">
        <f t="shared" si="114"/>
        <v>N/A or No Data</v>
      </c>
      <c r="F1470" s="173">
        <v>0</v>
      </c>
      <c r="G1470" s="173" t="s">
        <v>1568</v>
      </c>
      <c r="H1470" s="173" t="str">
        <f t="shared" si="115"/>
        <v>STC-PTD-002</v>
      </c>
      <c r="I1470" s="173" t="s">
        <v>3211</v>
      </c>
      <c r="J1470" s="173" t="s">
        <v>11766</v>
      </c>
      <c r="K1470" s="174">
        <v>33</v>
      </c>
      <c r="L1470" s="174">
        <v>23</v>
      </c>
      <c r="M1470" s="174">
        <v>35</v>
      </c>
      <c r="N1470" s="174">
        <v>47</v>
      </c>
      <c r="O1470" s="174">
        <v>47</v>
      </c>
      <c r="P1470" s="173" t="s">
        <v>1570</v>
      </c>
      <c r="Q1470" s="174">
        <v>67</v>
      </c>
      <c r="R1470" s="173" t="s">
        <v>1570</v>
      </c>
      <c r="S1470" s="173" t="s">
        <v>1586</v>
      </c>
      <c r="T1470" s="173">
        <v>2609</v>
      </c>
      <c r="U1470" s="170">
        <f t="shared" si="116"/>
        <v>174803</v>
      </c>
    </row>
    <row r="1471" spans="1:21" ht="14.25" customHeight="1" x14ac:dyDescent="0.15">
      <c r="A1471" s="173" t="s">
        <v>43</v>
      </c>
      <c r="B1471" s="173" t="s">
        <v>1563</v>
      </c>
      <c r="C1471" s="173" t="str">
        <f t="shared" si="112"/>
        <v>Taxilane</v>
      </c>
      <c r="D1471" s="173" t="str">
        <f t="shared" si="113"/>
        <v>N/A or No Data</v>
      </c>
      <c r="E1471" s="173" t="str">
        <f t="shared" si="114"/>
        <v>N/A or No Data</v>
      </c>
      <c r="F1471" s="173">
        <v>0</v>
      </c>
      <c r="G1471" s="173" t="s">
        <v>1555</v>
      </c>
      <c r="H1471" s="173" t="str">
        <f t="shared" si="115"/>
        <v>CNB-TLA-001</v>
      </c>
      <c r="I1471" s="173" t="s">
        <v>3212</v>
      </c>
      <c r="J1471" s="173" t="s">
        <v>11766</v>
      </c>
      <c r="K1471" s="174">
        <v>55</v>
      </c>
      <c r="L1471" s="174">
        <v>42</v>
      </c>
      <c r="M1471" s="174">
        <v>55</v>
      </c>
      <c r="N1471" s="174">
        <v>70</v>
      </c>
      <c r="O1471" s="174">
        <v>70</v>
      </c>
      <c r="P1471" s="173" t="s">
        <v>1604</v>
      </c>
      <c r="Q1471" s="174">
        <v>18</v>
      </c>
      <c r="R1471" s="173" t="s">
        <v>1604</v>
      </c>
      <c r="S1471" s="173" t="s">
        <v>1566</v>
      </c>
      <c r="T1471" s="173">
        <v>11738</v>
      </c>
      <c r="U1471" s="170">
        <f t="shared" si="116"/>
        <v>211284</v>
      </c>
    </row>
    <row r="1472" spans="1:21" ht="14.25" customHeight="1" x14ac:dyDescent="0.15">
      <c r="A1472" s="173" t="s">
        <v>131</v>
      </c>
      <c r="B1472" s="173" t="s">
        <v>3213</v>
      </c>
      <c r="C1472" s="173" t="str">
        <f t="shared" si="112"/>
        <v>Runway Turnaround</v>
      </c>
      <c r="D1472" s="173" t="str">
        <f t="shared" si="113"/>
        <v>N/A or No Data</v>
      </c>
      <c r="E1472" s="173" t="str">
        <f t="shared" si="114"/>
        <v>N/A or No Data</v>
      </c>
      <c r="F1472" s="173">
        <v>0</v>
      </c>
      <c r="G1472" s="173" t="s">
        <v>1555</v>
      </c>
      <c r="H1472" s="173" t="str">
        <f t="shared" si="115"/>
        <v>3N8-RTA35-001</v>
      </c>
      <c r="I1472" s="173" t="s">
        <v>3214</v>
      </c>
      <c r="J1472" s="173" t="s">
        <v>11766</v>
      </c>
      <c r="K1472" s="174">
        <v>19</v>
      </c>
      <c r="L1472" s="174">
        <v>13</v>
      </c>
      <c r="M1472" s="174">
        <v>22</v>
      </c>
      <c r="N1472" s="174">
        <v>31</v>
      </c>
      <c r="O1472" s="174">
        <v>31</v>
      </c>
      <c r="P1472" s="173" t="s">
        <v>1579</v>
      </c>
      <c r="Q1472" s="174">
        <v>76</v>
      </c>
      <c r="R1472" s="173" t="s">
        <v>1579</v>
      </c>
      <c r="S1472" s="173" t="s">
        <v>1558</v>
      </c>
      <c r="T1472" s="173">
        <v>18355</v>
      </c>
      <c r="U1472" s="170">
        <f t="shared" si="116"/>
        <v>1394980</v>
      </c>
    </row>
    <row r="1473" spans="1:21" ht="14.25" customHeight="1" x14ac:dyDescent="0.15">
      <c r="A1473" s="173" t="s">
        <v>209</v>
      </c>
      <c r="B1473" s="173" t="s">
        <v>2266</v>
      </c>
      <c r="C1473" s="173" t="str">
        <f t="shared" si="112"/>
        <v>Connecting Taxiway</v>
      </c>
      <c r="D1473" s="173" t="str">
        <f t="shared" si="113"/>
        <v>N/A or No Data</v>
      </c>
      <c r="E1473" s="173" t="str">
        <f t="shared" si="114"/>
        <v>N/A or No Data</v>
      </c>
      <c r="F1473" s="173">
        <v>0</v>
      </c>
      <c r="G1473" s="173" t="s">
        <v>1555</v>
      </c>
      <c r="H1473" s="173" t="str">
        <f t="shared" si="115"/>
        <v>STC-CTA3X-001</v>
      </c>
      <c r="I1473" s="173" t="s">
        <v>3215</v>
      </c>
      <c r="J1473" s="173" t="s">
        <v>11766</v>
      </c>
      <c r="K1473" s="174">
        <v>28</v>
      </c>
      <c r="L1473" s="174">
        <v>10</v>
      </c>
      <c r="M1473" s="174">
        <v>22</v>
      </c>
      <c r="N1473" s="174">
        <v>31</v>
      </c>
      <c r="O1473" s="174">
        <v>31</v>
      </c>
      <c r="P1473" s="173" t="s">
        <v>1570</v>
      </c>
      <c r="Q1473" s="174">
        <v>89</v>
      </c>
      <c r="R1473" s="173" t="s">
        <v>1570</v>
      </c>
      <c r="S1473" s="173" t="s">
        <v>1558</v>
      </c>
      <c r="T1473" s="173">
        <v>10563</v>
      </c>
      <c r="U1473" s="170">
        <f t="shared" si="116"/>
        <v>940107</v>
      </c>
    </row>
    <row r="1474" spans="1:21" ht="14.25" customHeight="1" x14ac:dyDescent="0.15">
      <c r="A1474" s="173" t="s">
        <v>73</v>
      </c>
      <c r="B1474" s="173" t="s">
        <v>3216</v>
      </c>
      <c r="C1474" s="173" t="str">
        <f t="shared" si="112"/>
        <v>Taxiway</v>
      </c>
      <c r="D1474" s="173" t="str">
        <f t="shared" si="113"/>
        <v>N/A or No Data</v>
      </c>
      <c r="E1474" s="173" t="str">
        <f t="shared" si="114"/>
        <v>N/A or No Data</v>
      </c>
      <c r="F1474" s="173">
        <v>0</v>
      </c>
      <c r="G1474" s="173" t="s">
        <v>1568</v>
      </c>
      <c r="H1474" s="173" t="str">
        <f t="shared" si="115"/>
        <v>FFM-TWX-002</v>
      </c>
      <c r="I1474" s="173" t="s">
        <v>3217</v>
      </c>
      <c r="J1474" s="173" t="s">
        <v>11766</v>
      </c>
      <c r="K1474" s="174">
        <v>13</v>
      </c>
      <c r="L1474" s="174">
        <v>9</v>
      </c>
      <c r="M1474" s="174">
        <v>16</v>
      </c>
      <c r="N1474" s="174">
        <v>23</v>
      </c>
      <c r="O1474" s="174">
        <v>23</v>
      </c>
      <c r="P1474" s="173" t="s">
        <v>1662</v>
      </c>
      <c r="Q1474" s="174">
        <v>87</v>
      </c>
      <c r="R1474" s="173" t="s">
        <v>1662</v>
      </c>
      <c r="S1474" s="173" t="s">
        <v>1558</v>
      </c>
      <c r="T1474" s="173">
        <v>19986</v>
      </c>
      <c r="U1474" s="170">
        <f t="shared" si="116"/>
        <v>1738782</v>
      </c>
    </row>
    <row r="1475" spans="1:21" ht="14.25" customHeight="1" x14ac:dyDescent="0.15">
      <c r="A1475" s="173" t="s">
        <v>33</v>
      </c>
      <c r="B1475" s="173" t="s">
        <v>1563</v>
      </c>
      <c r="C1475" s="173" t="str">
        <f t="shared" si="112"/>
        <v>Taxilane</v>
      </c>
      <c r="D1475" s="173" t="str">
        <f t="shared" si="113"/>
        <v>N/A or No Data</v>
      </c>
      <c r="E1475" s="173" t="str">
        <f t="shared" si="114"/>
        <v>N/A or No Data</v>
      </c>
      <c r="F1475" s="173">
        <v>0</v>
      </c>
      <c r="G1475" s="173" t="s">
        <v>1581</v>
      </c>
      <c r="H1475" s="173" t="str">
        <f t="shared" si="115"/>
        <v>BRD-TLA-003</v>
      </c>
      <c r="I1475" s="173" t="s">
        <v>3218</v>
      </c>
      <c r="J1475" s="173" t="s">
        <v>11766</v>
      </c>
      <c r="K1475" s="174">
        <v>28</v>
      </c>
      <c r="L1475" s="174">
        <v>20</v>
      </c>
      <c r="M1475" s="174">
        <v>30</v>
      </c>
      <c r="N1475" s="174">
        <v>41</v>
      </c>
      <c r="O1475" s="174">
        <v>41</v>
      </c>
      <c r="P1475" s="173" t="s">
        <v>1778</v>
      </c>
      <c r="Q1475" s="174">
        <v>72</v>
      </c>
      <c r="R1475" s="173" t="s">
        <v>1778</v>
      </c>
      <c r="S1475" s="173" t="s">
        <v>1558</v>
      </c>
      <c r="T1475" s="173">
        <v>55530</v>
      </c>
      <c r="U1475" s="170">
        <f t="shared" si="116"/>
        <v>3998160</v>
      </c>
    </row>
    <row r="1476" spans="1:21" ht="14.25" customHeight="1" x14ac:dyDescent="0.15">
      <c r="A1476" s="173" t="s">
        <v>233</v>
      </c>
      <c r="B1476" s="173" t="s">
        <v>1655</v>
      </c>
      <c r="C1476" s="173" t="str">
        <f t="shared" ref="C1476:C1503" si="117">IF(ISNUMBER(SEARCH("RY",B1476)),"Runway",IF(ISNUMBER(SEARCH("CT",B1476)),"Connecting Taxiway",IF(ISNUMBER(SEARCH("AP",B1476)),"Apron",IF(ISNUMBER(SEARCH("TL",B1476)),"Taxilane",IF(ISNUMBER(SEARCH("PPT",B1476)),"Partial Parallel",IF(ISNUMBER(SEARCH("TW",B1476)),"Taxiway",IF(ISNUMBER(SEARCH("RP",B1476)),"Run-Up",IF(ISNUMBER(SEARCH("RT",B1476)),"Runway Turnaround",IF(ISNUMBER(SEARCH("PT",B1476)),"Parallel Taxiway","Other")))))))))</f>
        <v>Connecting Taxiway</v>
      </c>
      <c r="D1476" s="173" t="str">
        <f t="shared" ref="D1476:D1503" si="118">IF(C1476="Runway",RIGHT(B1476,LEN(B1476)-FIND("Y",B1476)),"N/A or No Data")</f>
        <v>N/A or No Data</v>
      </c>
      <c r="E1476" s="173" t="str">
        <f t="shared" ref="E1476:E1503" si="119">IF(LEN(D1476)=3,_xlfn.CONCAT("0",LEFT(D1476,1),"/",RIGHT(D1476,2)),IF(LEN(D1476)=4,_xlfn.CONCAT(LEFT(D1476,2),"/",RIGHT(D1476,2)),"N/A or No Data"))</f>
        <v>N/A or No Data</v>
      </c>
      <c r="F1476" s="173">
        <v>0</v>
      </c>
      <c r="G1476" s="173" t="s">
        <v>1568</v>
      </c>
      <c r="H1476" s="173" t="str">
        <f t="shared" si="115"/>
        <v>TVF-CTA2-002</v>
      </c>
      <c r="I1476" s="173" t="s">
        <v>3219</v>
      </c>
      <c r="J1476" s="173" t="s">
        <v>11766</v>
      </c>
      <c r="K1476" s="174">
        <v>2</v>
      </c>
      <c r="L1476" s="174">
        <v>2</v>
      </c>
      <c r="M1476" s="174">
        <v>8</v>
      </c>
      <c r="N1476" s="174">
        <v>11</v>
      </c>
      <c r="O1476" s="174">
        <v>11</v>
      </c>
      <c r="P1476" s="173" t="s">
        <v>1579</v>
      </c>
      <c r="Q1476" s="174">
        <v>98</v>
      </c>
      <c r="R1476" s="173" t="s">
        <v>1579</v>
      </c>
      <c r="S1476" s="173" t="s">
        <v>1558</v>
      </c>
      <c r="T1476" s="173">
        <v>15304</v>
      </c>
      <c r="U1476" s="170">
        <f t="shared" si="116"/>
        <v>1499792</v>
      </c>
    </row>
    <row r="1477" spans="1:21" ht="14.25" customHeight="1" x14ac:dyDescent="0.15">
      <c r="A1477" s="173" t="s">
        <v>159</v>
      </c>
      <c r="B1477" s="173" t="s">
        <v>1580</v>
      </c>
      <c r="C1477" s="173" t="str">
        <f t="shared" si="117"/>
        <v>Parallel Taxiway</v>
      </c>
      <c r="D1477" s="173" t="str">
        <f t="shared" si="118"/>
        <v>N/A or No Data</v>
      </c>
      <c r="E1477" s="173" t="str">
        <f t="shared" si="119"/>
        <v>N/A or No Data</v>
      </c>
      <c r="F1477" s="173">
        <v>0</v>
      </c>
      <c r="G1477" s="173" t="s">
        <v>1568</v>
      </c>
      <c r="H1477" s="173" t="str">
        <f t="shared" ref="H1477:H1503" si="120">_xlfn.CONCAT(A1477,"-",B1477,"-",G1477)</f>
        <v>JMR-PTA-002</v>
      </c>
      <c r="I1477" s="173" t="s">
        <v>3220</v>
      </c>
      <c r="J1477" s="173" t="s">
        <v>11766</v>
      </c>
      <c r="K1477" s="174">
        <v>29</v>
      </c>
      <c r="L1477" s="174">
        <v>20</v>
      </c>
      <c r="M1477" s="174">
        <v>31</v>
      </c>
      <c r="N1477" s="174">
        <v>42</v>
      </c>
      <c r="O1477" s="174">
        <v>42</v>
      </c>
      <c r="P1477" s="173" t="s">
        <v>1778</v>
      </c>
      <c r="Q1477" s="174">
        <v>69</v>
      </c>
      <c r="R1477" s="173" t="s">
        <v>1778</v>
      </c>
      <c r="S1477" s="173" t="s">
        <v>1586</v>
      </c>
      <c r="T1477" s="173">
        <v>32031</v>
      </c>
      <c r="U1477" s="170">
        <f t="shared" ref="U1477:U1503" si="121">T1477*Q1477</f>
        <v>2210139</v>
      </c>
    </row>
    <row r="1478" spans="1:21" ht="14.25" customHeight="1" x14ac:dyDescent="0.15">
      <c r="A1478" s="173" t="s">
        <v>245</v>
      </c>
      <c r="B1478" s="173" t="s">
        <v>1580</v>
      </c>
      <c r="C1478" s="173" t="str">
        <f t="shared" si="117"/>
        <v>Parallel Taxiway</v>
      </c>
      <c r="D1478" s="173" t="str">
        <f t="shared" si="118"/>
        <v>N/A or No Data</v>
      </c>
      <c r="E1478" s="173" t="str">
        <f t="shared" si="119"/>
        <v>N/A or No Data</v>
      </c>
      <c r="F1478" s="173">
        <v>0</v>
      </c>
      <c r="G1478" s="173" t="s">
        <v>1568</v>
      </c>
      <c r="H1478" s="173" t="str">
        <f t="shared" si="120"/>
        <v>Y49-PTA-002</v>
      </c>
      <c r="I1478" s="173" t="s">
        <v>3221</v>
      </c>
      <c r="J1478" s="173" t="s">
        <v>11766</v>
      </c>
      <c r="K1478" s="174">
        <v>22</v>
      </c>
      <c r="L1478" s="174">
        <v>15</v>
      </c>
      <c r="M1478" s="174">
        <v>25</v>
      </c>
      <c r="N1478" s="174">
        <v>34</v>
      </c>
      <c r="O1478" s="174">
        <v>34</v>
      </c>
      <c r="P1478" s="173" t="s">
        <v>1579</v>
      </c>
      <c r="Q1478" s="174">
        <v>78</v>
      </c>
      <c r="R1478" s="173" t="s">
        <v>1579</v>
      </c>
      <c r="S1478" s="173" t="s">
        <v>1558</v>
      </c>
      <c r="T1478" s="173">
        <v>79655</v>
      </c>
      <c r="U1478" s="170">
        <f t="shared" si="121"/>
        <v>6213090</v>
      </c>
    </row>
    <row r="1479" spans="1:21" ht="14.25" customHeight="1" x14ac:dyDescent="0.15">
      <c r="A1479" s="173" t="s">
        <v>73</v>
      </c>
      <c r="B1479" s="173" t="s">
        <v>3216</v>
      </c>
      <c r="C1479" s="173" t="str">
        <f t="shared" si="117"/>
        <v>Taxiway</v>
      </c>
      <c r="D1479" s="173" t="str">
        <f t="shared" si="118"/>
        <v>N/A or No Data</v>
      </c>
      <c r="E1479" s="173" t="str">
        <f t="shared" si="119"/>
        <v>N/A or No Data</v>
      </c>
      <c r="F1479" s="173">
        <v>0</v>
      </c>
      <c r="G1479" s="173" t="s">
        <v>1555</v>
      </c>
      <c r="H1479" s="173" t="str">
        <f t="shared" si="120"/>
        <v>FFM-TWX-001</v>
      </c>
      <c r="I1479" s="173" t="s">
        <v>3222</v>
      </c>
      <c r="J1479" s="173" t="s">
        <v>11766</v>
      </c>
      <c r="K1479" s="174">
        <v>93</v>
      </c>
      <c r="L1479" s="174">
        <v>79</v>
      </c>
      <c r="M1479" s="174">
        <v>87</v>
      </c>
      <c r="N1479" s="174">
        <v>95</v>
      </c>
      <c r="O1479" s="174">
        <v>95</v>
      </c>
      <c r="P1479" s="173" t="s">
        <v>1662</v>
      </c>
      <c r="Q1479" s="174">
        <v>7</v>
      </c>
      <c r="R1479" s="173" t="s">
        <v>1662</v>
      </c>
      <c r="S1479" s="173" t="s">
        <v>1566</v>
      </c>
      <c r="T1479" s="173">
        <v>24984</v>
      </c>
      <c r="U1479" s="170">
        <f t="shared" si="121"/>
        <v>174888</v>
      </c>
    </row>
    <row r="1480" spans="1:21" ht="14.25" customHeight="1" x14ac:dyDescent="0.15">
      <c r="A1480" s="173" t="s">
        <v>103</v>
      </c>
      <c r="B1480" s="173" t="s">
        <v>1627</v>
      </c>
      <c r="C1480" s="173" t="str">
        <f t="shared" si="117"/>
        <v>Connecting Taxiway</v>
      </c>
      <c r="D1480" s="173" t="str">
        <f t="shared" si="118"/>
        <v>N/A or No Data</v>
      </c>
      <c r="E1480" s="173" t="str">
        <f t="shared" si="119"/>
        <v>N/A or No Data</v>
      </c>
      <c r="F1480" s="173">
        <v>0</v>
      </c>
      <c r="G1480" s="173" t="s">
        <v>1555</v>
      </c>
      <c r="H1480" s="173" t="str">
        <f t="shared" si="120"/>
        <v>HIB-CTA-001</v>
      </c>
      <c r="I1480" s="173" t="s">
        <v>3223</v>
      </c>
      <c r="J1480" s="173" t="s">
        <v>11766</v>
      </c>
      <c r="K1480" s="174">
        <v>14</v>
      </c>
      <c r="L1480" s="174">
        <v>10</v>
      </c>
      <c r="M1480" s="174">
        <v>17</v>
      </c>
      <c r="N1480" s="174">
        <v>25</v>
      </c>
      <c r="O1480" s="174">
        <v>25</v>
      </c>
      <c r="P1480" s="173" t="s">
        <v>1613</v>
      </c>
      <c r="Q1480" s="174">
        <v>86</v>
      </c>
      <c r="R1480" s="173" t="s">
        <v>1613</v>
      </c>
      <c r="S1480" s="173" t="s">
        <v>1558</v>
      </c>
      <c r="T1480" s="173">
        <v>11579</v>
      </c>
      <c r="U1480" s="170">
        <f t="shared" si="121"/>
        <v>995794</v>
      </c>
    </row>
    <row r="1481" spans="1:21" ht="14.25" customHeight="1" x14ac:dyDescent="0.15">
      <c r="A1481" s="173" t="s">
        <v>163</v>
      </c>
      <c r="B1481" s="173" t="s">
        <v>1600</v>
      </c>
      <c r="C1481" s="173" t="str">
        <f t="shared" si="117"/>
        <v>Connecting Taxiway</v>
      </c>
      <c r="D1481" s="173" t="str">
        <f t="shared" si="118"/>
        <v>N/A or No Data</v>
      </c>
      <c r="E1481" s="173" t="str">
        <f t="shared" si="119"/>
        <v>N/A or No Data</v>
      </c>
      <c r="F1481" s="173">
        <v>0</v>
      </c>
      <c r="G1481" s="173" t="s">
        <v>1568</v>
      </c>
      <c r="H1481" s="173" t="str">
        <f t="shared" si="120"/>
        <v>ULM-CTB-002</v>
      </c>
      <c r="I1481" s="173" t="s">
        <v>3224</v>
      </c>
      <c r="J1481" s="173" t="s">
        <v>11766</v>
      </c>
      <c r="K1481" s="174">
        <v>13</v>
      </c>
      <c r="L1481" s="174">
        <v>9</v>
      </c>
      <c r="M1481" s="174">
        <v>16</v>
      </c>
      <c r="N1481" s="174">
        <v>23</v>
      </c>
      <c r="O1481" s="174">
        <v>23</v>
      </c>
      <c r="P1481" s="173" t="s">
        <v>1576</v>
      </c>
      <c r="Q1481" s="174">
        <v>87</v>
      </c>
      <c r="R1481" s="173" t="s">
        <v>1576</v>
      </c>
      <c r="S1481" s="173" t="s">
        <v>1558</v>
      </c>
      <c r="T1481" s="173">
        <v>33368</v>
      </c>
      <c r="U1481" s="170">
        <f t="shared" si="121"/>
        <v>2903016</v>
      </c>
    </row>
    <row r="1482" spans="1:21" ht="14.25" customHeight="1" x14ac:dyDescent="0.15">
      <c r="A1482" s="173" t="s">
        <v>159</v>
      </c>
      <c r="B1482" s="173" t="s">
        <v>2258</v>
      </c>
      <c r="C1482" s="173" t="str">
        <f t="shared" si="117"/>
        <v>Taxilane</v>
      </c>
      <c r="D1482" s="173" t="str">
        <f t="shared" si="118"/>
        <v>N/A or No Data</v>
      </c>
      <c r="E1482" s="173" t="str">
        <f t="shared" si="119"/>
        <v>N/A or No Data</v>
      </c>
      <c r="F1482" s="173">
        <v>0</v>
      </c>
      <c r="G1482" s="173" t="s">
        <v>1555</v>
      </c>
      <c r="H1482" s="173" t="str">
        <f t="shared" si="120"/>
        <v>JMR-TLD-001</v>
      </c>
      <c r="I1482" s="173" t="s">
        <v>3225</v>
      </c>
      <c r="J1482" s="173" t="s">
        <v>11766</v>
      </c>
      <c r="K1482" s="174">
        <v>46</v>
      </c>
      <c r="L1482" s="174">
        <v>34</v>
      </c>
      <c r="M1482" s="174">
        <v>47</v>
      </c>
      <c r="N1482" s="174">
        <v>61</v>
      </c>
      <c r="O1482" s="174">
        <v>61</v>
      </c>
      <c r="P1482" s="173" t="s">
        <v>1778</v>
      </c>
      <c r="Q1482" s="174">
        <v>54</v>
      </c>
      <c r="R1482" s="173" t="s">
        <v>1778</v>
      </c>
      <c r="S1482" s="173" t="s">
        <v>1566</v>
      </c>
      <c r="T1482" s="173">
        <v>4847</v>
      </c>
      <c r="U1482" s="170">
        <f t="shared" si="121"/>
        <v>261738</v>
      </c>
    </row>
    <row r="1483" spans="1:21" ht="14.25" customHeight="1" x14ac:dyDescent="0.15">
      <c r="A1483" s="173" t="s">
        <v>7</v>
      </c>
      <c r="B1483" s="173" t="s">
        <v>1655</v>
      </c>
      <c r="C1483" s="173" t="str">
        <f t="shared" si="117"/>
        <v>Connecting Taxiway</v>
      </c>
      <c r="D1483" s="173" t="str">
        <f t="shared" si="118"/>
        <v>N/A or No Data</v>
      </c>
      <c r="E1483" s="173" t="str">
        <f t="shared" si="119"/>
        <v>N/A or No Data</v>
      </c>
      <c r="F1483" s="173">
        <v>0</v>
      </c>
      <c r="G1483" s="173" t="s">
        <v>1555</v>
      </c>
      <c r="H1483" s="173" t="str">
        <f t="shared" si="120"/>
        <v>AEL-CTA2-001</v>
      </c>
      <c r="I1483" s="173" t="s">
        <v>3226</v>
      </c>
      <c r="J1483" s="173" t="s">
        <v>11766</v>
      </c>
      <c r="K1483" s="174">
        <v>16</v>
      </c>
      <c r="L1483" s="174">
        <v>11</v>
      </c>
      <c r="M1483" s="174">
        <v>19</v>
      </c>
      <c r="N1483" s="174">
        <v>27</v>
      </c>
      <c r="O1483" s="174">
        <v>27</v>
      </c>
      <c r="P1483" s="173" t="s">
        <v>1576</v>
      </c>
      <c r="Q1483" s="174">
        <v>84</v>
      </c>
      <c r="R1483" s="173" t="s">
        <v>1576</v>
      </c>
      <c r="S1483" s="173" t="s">
        <v>1558</v>
      </c>
      <c r="T1483" s="173">
        <v>16750</v>
      </c>
      <c r="U1483" s="170">
        <f t="shared" si="121"/>
        <v>1407000</v>
      </c>
    </row>
    <row r="1484" spans="1:21" ht="14.25" customHeight="1" x14ac:dyDescent="0.15">
      <c r="A1484" s="173" t="s">
        <v>5</v>
      </c>
      <c r="B1484" s="173" t="s">
        <v>1583</v>
      </c>
      <c r="C1484" s="173" t="str">
        <f t="shared" si="117"/>
        <v>Apron</v>
      </c>
      <c r="D1484" s="173" t="str">
        <f t="shared" si="118"/>
        <v>N/A or No Data</v>
      </c>
      <c r="E1484" s="173" t="str">
        <f t="shared" si="119"/>
        <v>N/A or No Data</v>
      </c>
      <c r="F1484" s="173">
        <v>0</v>
      </c>
      <c r="G1484" s="173" t="s">
        <v>1663</v>
      </c>
      <c r="H1484" s="173" t="str">
        <f t="shared" si="120"/>
        <v>AIT-APA-004</v>
      </c>
      <c r="I1484" s="173" t="s">
        <v>3227</v>
      </c>
      <c r="J1484" s="173" t="s">
        <v>11766</v>
      </c>
      <c r="K1484" s="174">
        <v>8</v>
      </c>
      <c r="L1484" s="174">
        <v>0</v>
      </c>
      <c r="M1484" s="174">
        <v>0</v>
      </c>
      <c r="N1484" s="174">
        <v>1</v>
      </c>
      <c r="O1484" s="174">
        <v>1</v>
      </c>
      <c r="P1484" s="173" t="s">
        <v>1579</v>
      </c>
      <c r="Q1484" s="174">
        <v>98</v>
      </c>
      <c r="R1484" s="173" t="s">
        <v>1579</v>
      </c>
      <c r="S1484" s="173" t="s">
        <v>1558</v>
      </c>
      <c r="T1484" s="173">
        <v>4904</v>
      </c>
      <c r="U1484" s="170">
        <f t="shared" si="121"/>
        <v>480592</v>
      </c>
    </row>
    <row r="1485" spans="1:21" ht="14.25" customHeight="1" x14ac:dyDescent="0.15">
      <c r="A1485" s="173" t="s">
        <v>131</v>
      </c>
      <c r="B1485" s="173" t="s">
        <v>1600</v>
      </c>
      <c r="C1485" s="173" t="str">
        <f t="shared" si="117"/>
        <v>Connecting Taxiway</v>
      </c>
      <c r="D1485" s="173" t="str">
        <f t="shared" si="118"/>
        <v>N/A or No Data</v>
      </c>
      <c r="E1485" s="173" t="str">
        <f t="shared" si="119"/>
        <v>N/A or No Data</v>
      </c>
      <c r="F1485" s="173">
        <v>0</v>
      </c>
      <c r="G1485" s="173" t="s">
        <v>1555</v>
      </c>
      <c r="H1485" s="173" t="str">
        <f t="shared" si="120"/>
        <v>3N8-CTB-001</v>
      </c>
      <c r="I1485" s="173" t="s">
        <v>3228</v>
      </c>
      <c r="J1485" s="173" t="s">
        <v>11766</v>
      </c>
      <c r="K1485" s="174">
        <v>9</v>
      </c>
      <c r="L1485" s="174">
        <v>6</v>
      </c>
      <c r="M1485" s="174">
        <v>13</v>
      </c>
      <c r="N1485" s="174">
        <v>19</v>
      </c>
      <c r="O1485" s="174">
        <v>19</v>
      </c>
      <c r="P1485" s="173" t="s">
        <v>1579</v>
      </c>
      <c r="Q1485" s="174">
        <v>78</v>
      </c>
      <c r="R1485" s="173" t="s">
        <v>1579</v>
      </c>
      <c r="S1485" s="173" t="s">
        <v>1558</v>
      </c>
      <c r="T1485" s="173">
        <v>6578</v>
      </c>
      <c r="U1485" s="170">
        <f t="shared" si="121"/>
        <v>513084</v>
      </c>
    </row>
    <row r="1486" spans="1:21" ht="14.25" customHeight="1" x14ac:dyDescent="0.15">
      <c r="A1486" s="173" t="s">
        <v>233</v>
      </c>
      <c r="B1486" s="173" t="s">
        <v>1571</v>
      </c>
      <c r="C1486" s="173" t="str">
        <f t="shared" si="117"/>
        <v>Connecting Taxiway</v>
      </c>
      <c r="D1486" s="173" t="str">
        <f t="shared" si="118"/>
        <v>N/A or No Data</v>
      </c>
      <c r="E1486" s="173" t="str">
        <f t="shared" si="119"/>
        <v>N/A or No Data</v>
      </c>
      <c r="F1486" s="173">
        <v>0</v>
      </c>
      <c r="G1486" s="173" t="s">
        <v>1568</v>
      </c>
      <c r="H1486" s="173" t="str">
        <f t="shared" si="120"/>
        <v>TVF-CTA3-002</v>
      </c>
      <c r="I1486" s="173" t="s">
        <v>3229</v>
      </c>
      <c r="J1486" s="173" t="s">
        <v>11766</v>
      </c>
      <c r="K1486" s="174">
        <v>6</v>
      </c>
      <c r="L1486" s="174">
        <v>4</v>
      </c>
      <c r="M1486" s="174">
        <v>11</v>
      </c>
      <c r="N1486" s="174">
        <v>15</v>
      </c>
      <c r="O1486" s="174">
        <v>15</v>
      </c>
      <c r="P1486" s="173" t="s">
        <v>1579</v>
      </c>
      <c r="Q1486" s="174">
        <v>94</v>
      </c>
      <c r="R1486" s="173" t="s">
        <v>1579</v>
      </c>
      <c r="S1486" s="173" t="s">
        <v>1558</v>
      </c>
      <c r="T1486" s="173">
        <v>15321</v>
      </c>
      <c r="U1486" s="170">
        <f t="shared" si="121"/>
        <v>1440174</v>
      </c>
    </row>
    <row r="1487" spans="1:21" ht="14.25" customHeight="1" x14ac:dyDescent="0.15">
      <c r="A1487" s="173" t="s">
        <v>47</v>
      </c>
      <c r="B1487" s="173" t="s">
        <v>2202</v>
      </c>
      <c r="C1487" s="173" t="str">
        <f t="shared" si="117"/>
        <v>Taxilane</v>
      </c>
      <c r="D1487" s="173" t="str">
        <f t="shared" si="118"/>
        <v>N/A or No Data</v>
      </c>
      <c r="E1487" s="173" t="str">
        <f t="shared" si="119"/>
        <v>N/A or No Data</v>
      </c>
      <c r="F1487" s="173">
        <v>0</v>
      </c>
      <c r="G1487" s="173" t="s">
        <v>1555</v>
      </c>
      <c r="H1487" s="173" t="str">
        <f t="shared" si="120"/>
        <v>COQ-TLC-001</v>
      </c>
      <c r="I1487" s="173" t="s">
        <v>3230</v>
      </c>
      <c r="J1487" s="173" t="s">
        <v>11766</v>
      </c>
      <c r="K1487" s="174">
        <v>36</v>
      </c>
      <c r="L1487" s="174">
        <v>26</v>
      </c>
      <c r="M1487" s="174">
        <v>37</v>
      </c>
      <c r="N1487" s="174">
        <v>50</v>
      </c>
      <c r="O1487" s="174">
        <v>50</v>
      </c>
      <c r="P1487" s="173" t="s">
        <v>1713</v>
      </c>
      <c r="Q1487" s="174">
        <v>64</v>
      </c>
      <c r="R1487" s="173" t="s">
        <v>1713</v>
      </c>
      <c r="S1487" s="173" t="s">
        <v>1586</v>
      </c>
      <c r="T1487" s="173">
        <v>50131</v>
      </c>
      <c r="U1487" s="170">
        <f t="shared" si="121"/>
        <v>3208384</v>
      </c>
    </row>
    <row r="1488" spans="1:21" ht="14.25" customHeight="1" x14ac:dyDescent="0.15">
      <c r="A1488" s="173" t="s">
        <v>173</v>
      </c>
      <c r="B1488" s="173" t="s">
        <v>3231</v>
      </c>
      <c r="C1488" s="173" t="str">
        <f t="shared" si="117"/>
        <v>Runway Turnaround</v>
      </c>
      <c r="D1488" s="173" t="str">
        <f t="shared" si="118"/>
        <v>N/A or No Data</v>
      </c>
      <c r="E1488" s="173" t="str">
        <f t="shared" si="119"/>
        <v>N/A or No Data</v>
      </c>
      <c r="F1488" s="173">
        <v>0</v>
      </c>
      <c r="G1488" s="173" t="s">
        <v>1555</v>
      </c>
      <c r="H1488" s="173" t="str">
        <f t="shared" si="120"/>
        <v>OWA-RTA12-001</v>
      </c>
      <c r="I1488" s="173" t="s">
        <v>3232</v>
      </c>
      <c r="J1488" s="173" t="s">
        <v>11766</v>
      </c>
      <c r="K1488" s="174">
        <v>0</v>
      </c>
      <c r="L1488" s="174">
        <v>0</v>
      </c>
      <c r="M1488" s="174">
        <v>0</v>
      </c>
      <c r="N1488" s="174">
        <v>0</v>
      </c>
      <c r="O1488" s="174">
        <v>0</v>
      </c>
      <c r="P1488" s="173" t="s">
        <v>1576</v>
      </c>
      <c r="Q1488" s="174">
        <v>96</v>
      </c>
      <c r="R1488" s="173" t="s">
        <v>1576</v>
      </c>
      <c r="S1488" s="173" t="s">
        <v>1558</v>
      </c>
      <c r="T1488" s="173">
        <v>24204</v>
      </c>
      <c r="U1488" s="170">
        <f t="shared" si="121"/>
        <v>2323584</v>
      </c>
    </row>
    <row r="1489" spans="1:21" ht="14.25" customHeight="1" x14ac:dyDescent="0.15">
      <c r="A1489" s="173" t="s">
        <v>245</v>
      </c>
      <c r="B1489" s="173" t="s">
        <v>1580</v>
      </c>
      <c r="C1489" s="173" t="str">
        <f t="shared" si="117"/>
        <v>Parallel Taxiway</v>
      </c>
      <c r="D1489" s="173" t="str">
        <f t="shared" si="118"/>
        <v>N/A or No Data</v>
      </c>
      <c r="E1489" s="173" t="str">
        <f t="shared" si="119"/>
        <v>N/A or No Data</v>
      </c>
      <c r="F1489" s="173">
        <v>0</v>
      </c>
      <c r="G1489" s="173" t="s">
        <v>1555</v>
      </c>
      <c r="H1489" s="173" t="str">
        <f t="shared" si="120"/>
        <v>Y49-PTA-001</v>
      </c>
      <c r="I1489" s="173" t="s">
        <v>3233</v>
      </c>
      <c r="J1489" s="173" t="s">
        <v>11766</v>
      </c>
      <c r="K1489" s="174">
        <v>22</v>
      </c>
      <c r="L1489" s="174">
        <v>15</v>
      </c>
      <c r="M1489" s="174">
        <v>25</v>
      </c>
      <c r="N1489" s="174">
        <v>34</v>
      </c>
      <c r="O1489" s="174">
        <v>34</v>
      </c>
      <c r="P1489" s="173" t="s">
        <v>1579</v>
      </c>
      <c r="Q1489" s="174">
        <v>78</v>
      </c>
      <c r="R1489" s="173" t="s">
        <v>1579</v>
      </c>
      <c r="S1489" s="173" t="s">
        <v>1558</v>
      </c>
      <c r="T1489" s="173">
        <v>32003</v>
      </c>
      <c r="U1489" s="170">
        <f t="shared" si="121"/>
        <v>2496234</v>
      </c>
    </row>
    <row r="1490" spans="1:21" ht="14.25" customHeight="1" x14ac:dyDescent="0.15">
      <c r="A1490" s="173" t="s">
        <v>249</v>
      </c>
      <c r="B1490" s="173" t="s">
        <v>1563</v>
      </c>
      <c r="C1490" s="173" t="str">
        <f t="shared" si="117"/>
        <v>Taxilane</v>
      </c>
      <c r="D1490" s="173" t="str">
        <f t="shared" si="118"/>
        <v>N/A or No Data</v>
      </c>
      <c r="E1490" s="173" t="str">
        <f t="shared" si="119"/>
        <v>N/A or No Data</v>
      </c>
      <c r="F1490" s="173">
        <v>0</v>
      </c>
      <c r="G1490" s="173" t="s">
        <v>1555</v>
      </c>
      <c r="H1490" s="173" t="str">
        <f t="shared" si="120"/>
        <v>RRT-TLA-001</v>
      </c>
      <c r="I1490" s="173" t="s">
        <v>3234</v>
      </c>
      <c r="J1490" s="173" t="s">
        <v>11766</v>
      </c>
      <c r="K1490" s="174">
        <v>12</v>
      </c>
      <c r="L1490" s="174">
        <v>8</v>
      </c>
      <c r="M1490" s="174">
        <v>16</v>
      </c>
      <c r="N1490" s="174">
        <v>22</v>
      </c>
      <c r="O1490" s="174">
        <v>22</v>
      </c>
      <c r="P1490" s="173" t="s">
        <v>1746</v>
      </c>
      <c r="Q1490" s="174">
        <v>88</v>
      </c>
      <c r="R1490" s="173" t="s">
        <v>1746</v>
      </c>
      <c r="S1490" s="173" t="s">
        <v>1558</v>
      </c>
      <c r="T1490" s="173">
        <v>11587</v>
      </c>
      <c r="U1490" s="170">
        <f t="shared" si="121"/>
        <v>1019656</v>
      </c>
    </row>
    <row r="1491" spans="1:21" ht="14.25" customHeight="1" x14ac:dyDescent="0.15">
      <c r="A1491" s="173" t="s">
        <v>115</v>
      </c>
      <c r="B1491" s="173" t="s">
        <v>2202</v>
      </c>
      <c r="C1491" s="173" t="str">
        <f t="shared" si="117"/>
        <v>Taxilane</v>
      </c>
      <c r="D1491" s="173" t="str">
        <f t="shared" si="118"/>
        <v>N/A or No Data</v>
      </c>
      <c r="E1491" s="173" t="str">
        <f t="shared" si="119"/>
        <v>N/A or No Data</v>
      </c>
      <c r="F1491" s="173">
        <v>0</v>
      </c>
      <c r="G1491" s="173" t="s">
        <v>1555</v>
      </c>
      <c r="H1491" s="173" t="str">
        <f t="shared" si="120"/>
        <v>12Y-TLC-001</v>
      </c>
      <c r="I1491" s="173" t="s">
        <v>3235</v>
      </c>
      <c r="J1491" s="173" t="s">
        <v>11766</v>
      </c>
      <c r="K1491" s="174">
        <v>34</v>
      </c>
      <c r="L1491" s="174">
        <v>24</v>
      </c>
      <c r="M1491" s="174">
        <v>36</v>
      </c>
      <c r="N1491" s="174">
        <v>48</v>
      </c>
      <c r="O1491" s="174">
        <v>48</v>
      </c>
      <c r="P1491" s="173" t="s">
        <v>1873</v>
      </c>
      <c r="Q1491" s="174">
        <v>66</v>
      </c>
      <c r="R1491" s="173" t="s">
        <v>1873</v>
      </c>
      <c r="S1491" s="173" t="s">
        <v>1586</v>
      </c>
      <c r="T1491" s="173">
        <v>18718</v>
      </c>
      <c r="U1491" s="170">
        <f t="shared" si="121"/>
        <v>1235388</v>
      </c>
    </row>
    <row r="1492" spans="1:21" ht="14.25" customHeight="1" x14ac:dyDescent="0.15">
      <c r="A1492" s="173" t="s">
        <v>233</v>
      </c>
      <c r="B1492" s="173" t="s">
        <v>1580</v>
      </c>
      <c r="C1492" s="173" t="str">
        <f t="shared" si="117"/>
        <v>Parallel Taxiway</v>
      </c>
      <c r="D1492" s="173" t="str">
        <f t="shared" si="118"/>
        <v>N/A or No Data</v>
      </c>
      <c r="E1492" s="173" t="str">
        <f t="shared" si="119"/>
        <v>N/A or No Data</v>
      </c>
      <c r="F1492" s="173">
        <v>0</v>
      </c>
      <c r="G1492" s="173" t="s">
        <v>1663</v>
      </c>
      <c r="H1492" s="173" t="str">
        <f t="shared" si="120"/>
        <v>TVF-PTA-004</v>
      </c>
      <c r="I1492" s="173" t="s">
        <v>3236</v>
      </c>
      <c r="J1492" s="173" t="s">
        <v>11766</v>
      </c>
      <c r="K1492" s="174">
        <v>9</v>
      </c>
      <c r="L1492" s="174">
        <v>6</v>
      </c>
      <c r="M1492" s="174">
        <v>13</v>
      </c>
      <c r="N1492" s="174">
        <v>19</v>
      </c>
      <c r="O1492" s="174">
        <v>19</v>
      </c>
      <c r="P1492" s="173" t="s">
        <v>1579</v>
      </c>
      <c r="Q1492" s="174">
        <v>91</v>
      </c>
      <c r="R1492" s="173" t="s">
        <v>1579</v>
      </c>
      <c r="S1492" s="173" t="s">
        <v>1558</v>
      </c>
      <c r="T1492" s="173">
        <v>269933</v>
      </c>
      <c r="U1492" s="170">
        <f t="shared" si="121"/>
        <v>24563903</v>
      </c>
    </row>
    <row r="1493" spans="1:21" ht="14.25" customHeight="1" x14ac:dyDescent="0.15">
      <c r="A1493" s="173" t="s">
        <v>33</v>
      </c>
      <c r="B1493" s="173" t="s">
        <v>3120</v>
      </c>
      <c r="C1493" s="173" t="str">
        <f t="shared" si="117"/>
        <v>Other</v>
      </c>
      <c r="D1493" s="173" t="str">
        <f t="shared" si="118"/>
        <v>N/A or No Data</v>
      </c>
      <c r="E1493" s="173" t="str">
        <f t="shared" si="119"/>
        <v>N/A or No Data</v>
      </c>
      <c r="F1493" s="173">
        <v>0</v>
      </c>
      <c r="G1493" s="173" t="s">
        <v>1568</v>
      </c>
      <c r="H1493" s="173" t="str">
        <f t="shared" si="120"/>
        <v>BRD-TDNR-002</v>
      </c>
      <c r="I1493" s="173" t="s">
        <v>3237</v>
      </c>
      <c r="J1493" s="173" t="s">
        <v>11766</v>
      </c>
      <c r="K1493" s="174">
        <v>17</v>
      </c>
      <c r="L1493" s="174">
        <v>12</v>
      </c>
      <c r="M1493" s="174">
        <v>20</v>
      </c>
      <c r="N1493" s="174">
        <v>28</v>
      </c>
      <c r="O1493" s="174">
        <v>28</v>
      </c>
      <c r="P1493" s="173" t="s">
        <v>1778</v>
      </c>
      <c r="Q1493" s="174">
        <v>81</v>
      </c>
      <c r="R1493" s="173" t="s">
        <v>1778</v>
      </c>
      <c r="S1493" s="173" t="s">
        <v>1558</v>
      </c>
      <c r="T1493" s="173">
        <v>12313</v>
      </c>
      <c r="U1493" s="170">
        <f t="shared" si="121"/>
        <v>997353</v>
      </c>
    </row>
    <row r="1494" spans="1:21" ht="14.25" customHeight="1" x14ac:dyDescent="0.15">
      <c r="A1494" s="173" t="s">
        <v>135</v>
      </c>
      <c r="B1494" s="173" t="s">
        <v>1563</v>
      </c>
      <c r="C1494" s="173" t="str">
        <f t="shared" si="117"/>
        <v>Taxilane</v>
      </c>
      <c r="D1494" s="173" t="str">
        <f t="shared" si="118"/>
        <v>N/A or No Data</v>
      </c>
      <c r="E1494" s="173" t="str">
        <f t="shared" si="119"/>
        <v>N/A or No Data</v>
      </c>
      <c r="F1494" s="173">
        <v>0</v>
      </c>
      <c r="G1494" s="173" t="s">
        <v>1581</v>
      </c>
      <c r="H1494" s="173" t="str">
        <f t="shared" si="120"/>
        <v>MGG-TLA-003</v>
      </c>
      <c r="I1494" s="173" t="s">
        <v>3238</v>
      </c>
      <c r="J1494" s="173" t="s">
        <v>11766</v>
      </c>
      <c r="K1494" s="174">
        <v>31</v>
      </c>
      <c r="L1494" s="174">
        <v>22</v>
      </c>
      <c r="M1494" s="174">
        <v>33</v>
      </c>
      <c r="N1494" s="174">
        <v>44</v>
      </c>
      <c r="O1494" s="174">
        <v>44</v>
      </c>
      <c r="P1494" s="173" t="s">
        <v>1570</v>
      </c>
      <c r="Q1494" s="174">
        <v>51</v>
      </c>
      <c r="R1494" s="173" t="s">
        <v>1570</v>
      </c>
      <c r="S1494" s="173" t="s">
        <v>1566</v>
      </c>
      <c r="T1494" s="173">
        <v>2842</v>
      </c>
      <c r="U1494" s="170">
        <f t="shared" si="121"/>
        <v>144942</v>
      </c>
    </row>
    <row r="1495" spans="1:21" ht="14.25" customHeight="1" x14ac:dyDescent="0.15">
      <c r="A1495" s="173" t="s">
        <v>203</v>
      </c>
      <c r="B1495" s="173" t="s">
        <v>1563</v>
      </c>
      <c r="C1495" s="173" t="str">
        <f t="shared" si="117"/>
        <v>Taxilane</v>
      </c>
      <c r="D1495" s="173" t="str">
        <f t="shared" si="118"/>
        <v>N/A or No Data</v>
      </c>
      <c r="E1495" s="173" t="str">
        <f t="shared" si="119"/>
        <v>N/A or No Data</v>
      </c>
      <c r="F1495" s="173">
        <v>0</v>
      </c>
      <c r="G1495" s="173" t="s">
        <v>1555</v>
      </c>
      <c r="H1495" s="173" t="str">
        <f t="shared" si="120"/>
        <v>ROX-TLA-001</v>
      </c>
      <c r="I1495" s="173" t="s">
        <v>3239</v>
      </c>
      <c r="J1495" s="173" t="s">
        <v>11766</v>
      </c>
      <c r="K1495" s="174">
        <v>3</v>
      </c>
      <c r="L1495" s="174">
        <v>2</v>
      </c>
      <c r="M1495" s="174">
        <v>8</v>
      </c>
      <c r="N1495" s="174">
        <v>12</v>
      </c>
      <c r="O1495" s="174">
        <v>12</v>
      </c>
      <c r="P1495" s="173" t="s">
        <v>1634</v>
      </c>
      <c r="Q1495" s="174">
        <v>97</v>
      </c>
      <c r="R1495" s="173" t="s">
        <v>1634</v>
      </c>
      <c r="S1495" s="173" t="s">
        <v>1558</v>
      </c>
      <c r="T1495" s="173">
        <v>32197</v>
      </c>
      <c r="U1495" s="170">
        <f t="shared" si="121"/>
        <v>3123109</v>
      </c>
    </row>
    <row r="1496" spans="1:21" ht="14.25" customHeight="1" x14ac:dyDescent="0.15">
      <c r="A1496" s="173" t="s">
        <v>33</v>
      </c>
      <c r="B1496" s="173" t="s">
        <v>1583</v>
      </c>
      <c r="C1496" s="173" t="str">
        <f t="shared" si="117"/>
        <v>Apron</v>
      </c>
      <c r="D1496" s="173" t="str">
        <f t="shared" si="118"/>
        <v>N/A or No Data</v>
      </c>
      <c r="E1496" s="173" t="str">
        <f t="shared" si="119"/>
        <v>N/A or No Data</v>
      </c>
      <c r="F1496" s="173">
        <v>0</v>
      </c>
      <c r="G1496" s="173" t="s">
        <v>1568</v>
      </c>
      <c r="H1496" s="173" t="str">
        <f t="shared" si="120"/>
        <v>BRD-APA-002</v>
      </c>
      <c r="I1496" s="173" t="s">
        <v>3240</v>
      </c>
      <c r="J1496" s="173" t="s">
        <v>11766</v>
      </c>
      <c r="K1496" s="174">
        <v>49</v>
      </c>
      <c r="L1496" s="174">
        <v>28</v>
      </c>
      <c r="M1496" s="174">
        <v>38</v>
      </c>
      <c r="N1496" s="174">
        <v>51</v>
      </c>
      <c r="O1496" s="174">
        <v>51</v>
      </c>
      <c r="P1496" s="173" t="s">
        <v>1711</v>
      </c>
      <c r="Q1496" s="174">
        <v>52</v>
      </c>
      <c r="R1496" s="173" t="s">
        <v>1711</v>
      </c>
      <c r="S1496" s="173" t="s">
        <v>1566</v>
      </c>
      <c r="T1496" s="173">
        <v>13298</v>
      </c>
      <c r="U1496" s="170">
        <f t="shared" si="121"/>
        <v>691496</v>
      </c>
    </row>
    <row r="1497" spans="1:21" ht="14.25" customHeight="1" x14ac:dyDescent="0.15">
      <c r="A1497" s="173" t="s">
        <v>71</v>
      </c>
      <c r="B1497" s="173" t="s">
        <v>2230</v>
      </c>
      <c r="C1497" s="173" t="str">
        <f t="shared" si="117"/>
        <v>Taxilane</v>
      </c>
      <c r="D1497" s="173" t="str">
        <f t="shared" si="118"/>
        <v>N/A or No Data</v>
      </c>
      <c r="E1497" s="173" t="str">
        <f t="shared" si="119"/>
        <v>N/A or No Data</v>
      </c>
      <c r="F1497" s="173">
        <v>0</v>
      </c>
      <c r="G1497" s="173" t="s">
        <v>1568</v>
      </c>
      <c r="H1497" s="173" t="str">
        <f t="shared" si="120"/>
        <v>FBL-TLE-002</v>
      </c>
      <c r="I1497" s="173" t="s">
        <v>3241</v>
      </c>
      <c r="J1497" s="173" t="s">
        <v>11766</v>
      </c>
      <c r="K1497" s="174">
        <v>15</v>
      </c>
      <c r="L1497" s="174">
        <v>10</v>
      </c>
      <c r="M1497" s="174">
        <v>18</v>
      </c>
      <c r="N1497" s="174">
        <v>26</v>
      </c>
      <c r="O1497" s="174">
        <v>26</v>
      </c>
      <c r="P1497" s="173" t="s">
        <v>1676</v>
      </c>
      <c r="Q1497" s="174">
        <v>85</v>
      </c>
      <c r="R1497" s="173" t="s">
        <v>1676</v>
      </c>
      <c r="S1497" s="173" t="s">
        <v>1558</v>
      </c>
      <c r="T1497" s="173">
        <v>10418</v>
      </c>
      <c r="U1497" s="170">
        <f t="shared" si="121"/>
        <v>885530</v>
      </c>
    </row>
    <row r="1498" spans="1:21" ht="14.25" customHeight="1" x14ac:dyDescent="0.15">
      <c r="A1498" s="173" t="s">
        <v>127</v>
      </c>
      <c r="B1498" s="173" t="s">
        <v>1600</v>
      </c>
      <c r="C1498" s="173" t="str">
        <f t="shared" si="117"/>
        <v>Connecting Taxiway</v>
      </c>
      <c r="D1498" s="173" t="str">
        <f t="shared" si="118"/>
        <v>N/A or No Data</v>
      </c>
      <c r="E1498" s="173" t="str">
        <f t="shared" si="119"/>
        <v>N/A or No Data</v>
      </c>
      <c r="F1498" s="173">
        <v>0</v>
      </c>
      <c r="G1498" s="173" t="s">
        <v>1555</v>
      </c>
      <c r="H1498" s="173" t="str">
        <f t="shared" si="120"/>
        <v>LYV-CTB-001</v>
      </c>
      <c r="I1498" s="173" t="s">
        <v>3242</v>
      </c>
      <c r="J1498" s="173" t="s">
        <v>11766</v>
      </c>
      <c r="K1498" s="174">
        <v>13</v>
      </c>
      <c r="L1498" s="174">
        <v>9</v>
      </c>
      <c r="M1498" s="174">
        <v>16</v>
      </c>
      <c r="N1498" s="174">
        <v>23</v>
      </c>
      <c r="O1498" s="174">
        <v>23</v>
      </c>
      <c r="P1498" s="173" t="s">
        <v>1854</v>
      </c>
      <c r="Q1498" s="174">
        <v>87</v>
      </c>
      <c r="R1498" s="173" t="s">
        <v>1854</v>
      </c>
      <c r="S1498" s="173" t="s">
        <v>1558</v>
      </c>
      <c r="T1498" s="173">
        <v>22775</v>
      </c>
      <c r="U1498" s="170">
        <f t="shared" si="121"/>
        <v>1981425</v>
      </c>
    </row>
    <row r="1499" spans="1:21" ht="14.25" customHeight="1" x14ac:dyDescent="0.15">
      <c r="A1499" s="173" t="s">
        <v>103</v>
      </c>
      <c r="B1499" s="173" t="s">
        <v>1755</v>
      </c>
      <c r="C1499" s="173" t="str">
        <f t="shared" si="117"/>
        <v>Parallel Taxiway</v>
      </c>
      <c r="D1499" s="173" t="str">
        <f t="shared" si="118"/>
        <v>N/A or No Data</v>
      </c>
      <c r="E1499" s="173" t="str">
        <f t="shared" si="119"/>
        <v>N/A or No Data</v>
      </c>
      <c r="F1499" s="173">
        <v>0</v>
      </c>
      <c r="G1499" s="173" t="s">
        <v>1663</v>
      </c>
      <c r="H1499" s="173" t="str">
        <f t="shared" si="120"/>
        <v>HIB-PTC-004</v>
      </c>
      <c r="I1499" s="173" t="s">
        <v>3243</v>
      </c>
      <c r="J1499" s="173" t="s">
        <v>11766</v>
      </c>
      <c r="K1499" s="174">
        <v>25</v>
      </c>
      <c r="L1499" s="174">
        <v>17</v>
      </c>
      <c r="M1499" s="174">
        <v>27</v>
      </c>
      <c r="N1499" s="174">
        <v>38</v>
      </c>
      <c r="O1499" s="174">
        <v>38</v>
      </c>
      <c r="P1499" s="173" t="s">
        <v>1613</v>
      </c>
      <c r="Q1499" s="174">
        <v>75</v>
      </c>
      <c r="R1499" s="173" t="s">
        <v>1613</v>
      </c>
      <c r="S1499" s="173" t="s">
        <v>1558</v>
      </c>
      <c r="T1499" s="173">
        <v>78412</v>
      </c>
      <c r="U1499" s="170">
        <f t="shared" si="121"/>
        <v>5880900</v>
      </c>
    </row>
    <row r="1500" spans="1:21" ht="14.25" customHeight="1" x14ac:dyDescent="0.15">
      <c r="A1500" s="173" t="s">
        <v>83</v>
      </c>
      <c r="B1500" s="173" t="s">
        <v>2221</v>
      </c>
      <c r="C1500" s="173" t="str">
        <f t="shared" si="117"/>
        <v>Runway Turnaround</v>
      </c>
      <c r="D1500" s="173" t="str">
        <f t="shared" si="118"/>
        <v>N/A or No Data</v>
      </c>
      <c r="E1500" s="173" t="str">
        <f t="shared" si="119"/>
        <v>N/A or No Data</v>
      </c>
      <c r="F1500" s="173">
        <v>0</v>
      </c>
      <c r="G1500" s="173" t="s">
        <v>1555</v>
      </c>
      <c r="H1500" s="173" t="str">
        <f t="shared" si="120"/>
        <v>GHW-RTA-001</v>
      </c>
      <c r="I1500" s="173" t="s">
        <v>3244</v>
      </c>
      <c r="J1500" s="173" t="s">
        <v>11766</v>
      </c>
      <c r="K1500" s="174">
        <v>9</v>
      </c>
      <c r="L1500" s="174">
        <v>6</v>
      </c>
      <c r="M1500" s="174">
        <v>13</v>
      </c>
      <c r="N1500" s="174">
        <v>19</v>
      </c>
      <c r="O1500" s="174">
        <v>19</v>
      </c>
      <c r="P1500" s="173" t="s">
        <v>1698</v>
      </c>
      <c r="Q1500" s="174">
        <v>91</v>
      </c>
      <c r="R1500" s="173" t="s">
        <v>1698</v>
      </c>
      <c r="S1500" s="173" t="s">
        <v>1558</v>
      </c>
      <c r="T1500" s="173">
        <v>14534</v>
      </c>
      <c r="U1500" s="170">
        <f t="shared" si="121"/>
        <v>1322594</v>
      </c>
    </row>
    <row r="1501" spans="1:21" ht="14.25" customHeight="1" x14ac:dyDescent="0.15">
      <c r="A1501" s="173" t="s">
        <v>167</v>
      </c>
      <c r="B1501" s="173" t="s">
        <v>2198</v>
      </c>
      <c r="C1501" s="173" t="str">
        <f t="shared" si="117"/>
        <v>Taxilane</v>
      </c>
      <c r="D1501" s="173" t="str">
        <f t="shared" si="118"/>
        <v>N/A or No Data</v>
      </c>
      <c r="E1501" s="173" t="str">
        <f t="shared" si="119"/>
        <v>N/A or No Data</v>
      </c>
      <c r="F1501" s="173">
        <v>0</v>
      </c>
      <c r="G1501" s="173" t="s">
        <v>1555</v>
      </c>
      <c r="H1501" s="173" t="str">
        <f t="shared" si="120"/>
        <v>OVL-TLB-001</v>
      </c>
      <c r="I1501" s="173" t="s">
        <v>3245</v>
      </c>
      <c r="J1501" s="173" t="s">
        <v>11766</v>
      </c>
      <c r="K1501" s="174">
        <v>19</v>
      </c>
      <c r="L1501" s="174">
        <v>13</v>
      </c>
      <c r="M1501" s="174">
        <v>22</v>
      </c>
      <c r="N1501" s="174">
        <v>31</v>
      </c>
      <c r="O1501" s="174">
        <v>31</v>
      </c>
      <c r="P1501" s="173" t="s">
        <v>1683</v>
      </c>
      <c r="Q1501" s="174">
        <v>81</v>
      </c>
      <c r="R1501" s="173" t="s">
        <v>1683</v>
      </c>
      <c r="S1501" s="173" t="s">
        <v>1558</v>
      </c>
      <c r="T1501" s="173">
        <v>5265</v>
      </c>
      <c r="U1501" s="170">
        <f t="shared" si="121"/>
        <v>426465</v>
      </c>
    </row>
    <row r="1502" spans="1:21" ht="14.25" customHeight="1" x14ac:dyDescent="0.15">
      <c r="A1502" s="173" t="s">
        <v>71</v>
      </c>
      <c r="B1502" s="173" t="s">
        <v>1563</v>
      </c>
      <c r="C1502" s="173" t="str">
        <f t="shared" si="117"/>
        <v>Taxilane</v>
      </c>
      <c r="D1502" s="173" t="str">
        <f t="shared" si="118"/>
        <v>N/A or No Data</v>
      </c>
      <c r="E1502" s="173" t="str">
        <f t="shared" si="119"/>
        <v>N/A or No Data</v>
      </c>
      <c r="F1502" s="173">
        <v>0</v>
      </c>
      <c r="G1502" s="173" t="s">
        <v>1555</v>
      </c>
      <c r="H1502" s="173" t="str">
        <f t="shared" si="120"/>
        <v>FBL-TLA-001</v>
      </c>
      <c r="I1502" s="173" t="s">
        <v>3246</v>
      </c>
      <c r="J1502" s="173" t="s">
        <v>11766</v>
      </c>
      <c r="K1502" s="174">
        <v>0</v>
      </c>
      <c r="L1502" s="174">
        <v>0</v>
      </c>
      <c r="M1502" s="174">
        <v>0</v>
      </c>
      <c r="N1502" s="174">
        <v>0</v>
      </c>
      <c r="O1502" s="174">
        <v>0</v>
      </c>
      <c r="P1502" s="173" t="s">
        <v>1676</v>
      </c>
      <c r="Q1502" s="174">
        <v>100</v>
      </c>
      <c r="R1502" s="173" t="s">
        <v>1676</v>
      </c>
      <c r="S1502" s="173" t="s">
        <v>1558</v>
      </c>
      <c r="T1502" s="173">
        <v>39753</v>
      </c>
      <c r="U1502" s="170">
        <f t="shared" si="121"/>
        <v>3975300</v>
      </c>
    </row>
    <row r="1503" spans="1:21" ht="14.25" customHeight="1" x14ac:dyDescent="0.15">
      <c r="A1503" s="173" t="s">
        <v>69</v>
      </c>
      <c r="B1503" s="173" t="s">
        <v>1563</v>
      </c>
      <c r="C1503" s="173" t="str">
        <f t="shared" si="117"/>
        <v>Taxilane</v>
      </c>
      <c r="D1503" s="173" t="str">
        <f t="shared" si="118"/>
        <v>N/A or No Data</v>
      </c>
      <c r="E1503" s="173" t="str">
        <f t="shared" si="119"/>
        <v>N/A or No Data</v>
      </c>
      <c r="F1503" s="173">
        <v>0</v>
      </c>
      <c r="G1503" s="173" t="s">
        <v>1568</v>
      </c>
      <c r="H1503" s="173" t="str">
        <f t="shared" si="120"/>
        <v>FRM-TLA-002</v>
      </c>
      <c r="I1503" s="173" t="s">
        <v>3247</v>
      </c>
      <c r="J1503" s="173" t="s">
        <v>11766</v>
      </c>
      <c r="K1503" s="174">
        <v>19</v>
      </c>
      <c r="L1503" s="174">
        <v>13</v>
      </c>
      <c r="M1503" s="174">
        <v>22</v>
      </c>
      <c r="N1503" s="174">
        <v>31</v>
      </c>
      <c r="O1503" s="174">
        <v>31</v>
      </c>
      <c r="P1503" s="173" t="s">
        <v>1623</v>
      </c>
      <c r="Q1503" s="174">
        <v>81</v>
      </c>
      <c r="R1503" s="173" t="s">
        <v>1623</v>
      </c>
      <c r="S1503" s="173" t="s">
        <v>1558</v>
      </c>
      <c r="T1503" s="173">
        <v>35379</v>
      </c>
      <c r="U1503" s="170">
        <f t="shared" si="121"/>
        <v>2865699</v>
      </c>
    </row>
    <row r="1505" spans="1:1" ht="14.25" customHeight="1" x14ac:dyDescent="0.3">
      <c r="A1505" s="218" t="s">
        <v>11745</v>
      </c>
    </row>
  </sheetData>
  <sheetProtection algorithmName="SHA-512" hashValue="0Efrv76KwrDzioZb8Anms4zxBAbEZw4vA+76WKFtfXxLvY+a2BVGWskcS1RAovEbGYhVVPGTYiD0Udgtt4Umew==" saltValue="jVVUiz8ZKwuu4OL4cB6PCw==" spinCount="100000" sheet="1" objects="1" scenarios="1"/>
  <mergeCells count="2">
    <mergeCell ref="A1:G1"/>
    <mergeCell ref="A2:C2"/>
  </mergeCells>
  <pageMargins left="0.75" right="0.75" top="1" bottom="1" header="0.5" footer="0.5"/>
  <pageSetup paperSize="9" fitToWidth="0" fitToHeight="0" orientation="portrait" r:id="rId2"/>
  <headerFooter alignWithMargins="0"/>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88899-7BFC-43D6-B90C-3EB22FF8057E}">
  <sheetPr>
    <tabColor rgb="FFFFC000"/>
  </sheetPr>
  <dimension ref="A1:BB138"/>
  <sheetViews>
    <sheetView tabSelected="1" zoomScale="85" zoomScaleNormal="85" workbookViewId="0">
      <pane xSplit="3" ySplit="3" topLeftCell="AR4" activePane="bottomRight" state="frozen"/>
      <selection pane="topRight" activeCell="D1" sqref="D1"/>
      <selection pane="bottomLeft" activeCell="A4" sqref="A4"/>
      <selection pane="bottomRight" activeCell="AU3" sqref="AU3"/>
    </sheetView>
  </sheetViews>
  <sheetFormatPr defaultRowHeight="16.5" outlineLevelCol="1" x14ac:dyDescent="0.3"/>
  <cols>
    <col min="1" max="1" width="69.25" customWidth="1"/>
    <col min="2" max="2" width="11.75" customWidth="1"/>
    <col min="3" max="3" width="29" customWidth="1"/>
    <col min="4" max="4" width="16.125" style="80" customWidth="1" outlineLevel="1"/>
    <col min="5" max="5" width="10.5" style="80" customWidth="1" outlineLevel="1"/>
    <col min="6" max="6" width="16.875" style="80" bestFit="1" customWidth="1" outlineLevel="1"/>
    <col min="7" max="8" width="15.875" customWidth="1" outlineLevel="1"/>
    <col min="9" max="9" width="22.375" customWidth="1" outlineLevel="1"/>
    <col min="10" max="11" width="10.375" style="80" customWidth="1" outlineLevel="1"/>
    <col min="12" max="12" width="17.5" customWidth="1" outlineLevel="1"/>
    <col min="13" max="13" width="19.625" customWidth="1" outlineLevel="1"/>
    <col min="14" max="14" width="16.125" customWidth="1" outlineLevel="1"/>
    <col min="15" max="15" width="13.875" customWidth="1" outlineLevel="1"/>
    <col min="16" max="16" width="18.875" customWidth="1" outlineLevel="1"/>
    <col min="17" max="17" width="20" style="49" customWidth="1" outlineLevel="1"/>
    <col min="18" max="18" width="18.375" style="2" customWidth="1" outlineLevel="1"/>
    <col min="19" max="19" width="16.875" style="2" customWidth="1" outlineLevel="1"/>
    <col min="20" max="20" width="18" style="2" customWidth="1" outlineLevel="1"/>
    <col min="21" max="21" width="17.875" style="2" customWidth="1" outlineLevel="1"/>
    <col min="22" max="22" width="15.625" style="50" customWidth="1" outlineLevel="1"/>
    <col min="23" max="23" width="12.5" style="51" customWidth="1" outlineLevel="1"/>
    <col min="24" max="24" width="17.375" customWidth="1" outlineLevel="1"/>
    <col min="25" max="26" width="15.375" customWidth="1" outlineLevel="1"/>
    <col min="27" max="27" width="23.625" style="5" customWidth="1" outlineLevel="1"/>
    <col min="28" max="41" width="14.5" style="92" customWidth="1"/>
    <col min="42" max="42" width="16.5" style="92" customWidth="1"/>
    <col min="43" max="51" width="14.5" style="92" customWidth="1"/>
    <col min="52" max="52" width="17" style="92" customWidth="1"/>
    <col min="53" max="53" width="21.375" customWidth="1"/>
  </cols>
  <sheetData>
    <row r="1" spans="1:54" ht="24.6" customHeight="1" thickBot="1" x14ac:dyDescent="0.45">
      <c r="A1" s="284" t="s">
        <v>11727</v>
      </c>
      <c r="B1" s="284"/>
      <c r="C1" s="284"/>
    </row>
    <row r="2" spans="1:54" s="265" customFormat="1" ht="27" customHeight="1" thickBot="1" x14ac:dyDescent="0.35">
      <c r="A2" s="244" t="s">
        <v>6272</v>
      </c>
      <c r="B2" s="245"/>
      <c r="C2" s="245"/>
      <c r="D2" s="246" t="s">
        <v>285</v>
      </c>
      <c r="E2" s="246"/>
      <c r="F2" s="246"/>
      <c r="G2" s="247" t="s">
        <v>6268</v>
      </c>
      <c r="H2" s="247"/>
      <c r="I2" s="247"/>
      <c r="J2" s="248" t="s">
        <v>5351</v>
      </c>
      <c r="K2" s="248"/>
      <c r="L2" s="249" t="s">
        <v>1289</v>
      </c>
      <c r="M2" s="249"/>
      <c r="N2" s="249"/>
      <c r="O2" s="249"/>
      <c r="P2" s="249"/>
      <c r="Q2" s="250" t="s">
        <v>1292</v>
      </c>
      <c r="R2" s="251" t="s">
        <v>5344</v>
      </c>
      <c r="S2" s="251"/>
      <c r="T2" s="251"/>
      <c r="U2" s="251"/>
      <c r="V2" s="252" t="s">
        <v>3257</v>
      </c>
      <c r="W2" s="252"/>
      <c r="X2" s="253" t="s">
        <v>5360</v>
      </c>
      <c r="Y2" s="253"/>
      <c r="Z2" s="253"/>
      <c r="AA2" s="254" t="s">
        <v>6224</v>
      </c>
      <c r="AB2" s="255" t="s">
        <v>285</v>
      </c>
      <c r="AC2" s="255"/>
      <c r="AD2" s="255"/>
      <c r="AE2" s="256" t="s">
        <v>6268</v>
      </c>
      <c r="AF2" s="256"/>
      <c r="AG2" s="256"/>
      <c r="AH2" s="257" t="s">
        <v>5351</v>
      </c>
      <c r="AI2" s="257"/>
      <c r="AJ2" s="258" t="s">
        <v>1289</v>
      </c>
      <c r="AK2" s="258"/>
      <c r="AL2" s="258"/>
      <c r="AM2" s="258"/>
      <c r="AN2" s="258"/>
      <c r="AO2" s="258"/>
      <c r="AP2" s="259" t="s">
        <v>1292</v>
      </c>
      <c r="AQ2" s="260" t="s">
        <v>5344</v>
      </c>
      <c r="AR2" s="260"/>
      <c r="AS2" s="260"/>
      <c r="AT2" s="260"/>
      <c r="AU2" s="261" t="s">
        <v>3257</v>
      </c>
      <c r="AV2" s="261"/>
      <c r="AW2" s="262" t="s">
        <v>5360</v>
      </c>
      <c r="AX2" s="262"/>
      <c r="AY2" s="262"/>
      <c r="AZ2" s="263" t="s">
        <v>6224</v>
      </c>
      <c r="BA2" s="264"/>
    </row>
    <row r="3" spans="1:54" ht="60.75" thickBot="1" x14ac:dyDescent="0.35">
      <c r="A3" s="186" t="s">
        <v>0</v>
      </c>
      <c r="B3" s="187" t="s">
        <v>1</v>
      </c>
      <c r="C3" s="187" t="s">
        <v>287</v>
      </c>
      <c r="D3" s="240" t="s">
        <v>284</v>
      </c>
      <c r="E3" s="239" t="s">
        <v>268</v>
      </c>
      <c r="F3" s="239" t="s">
        <v>269</v>
      </c>
      <c r="G3" s="236" t="s">
        <v>6230</v>
      </c>
      <c r="H3" s="240" t="s">
        <v>6320</v>
      </c>
      <c r="I3" s="240" t="s">
        <v>5341</v>
      </c>
      <c r="J3" s="240" t="s">
        <v>288</v>
      </c>
      <c r="K3" s="240" t="s">
        <v>289</v>
      </c>
      <c r="L3" s="240" t="s">
        <v>3254</v>
      </c>
      <c r="M3" s="240" t="s">
        <v>3255</v>
      </c>
      <c r="N3" s="240" t="s">
        <v>3256</v>
      </c>
      <c r="O3" s="240" t="s">
        <v>1290</v>
      </c>
      <c r="P3" s="240" t="s">
        <v>365</v>
      </c>
      <c r="Q3" s="236" t="s">
        <v>6334</v>
      </c>
      <c r="R3" s="240" t="s">
        <v>1269</v>
      </c>
      <c r="S3" s="240" t="s">
        <v>1270</v>
      </c>
      <c r="T3" s="240" t="s">
        <v>1271</v>
      </c>
      <c r="U3" s="240" t="s">
        <v>5345</v>
      </c>
      <c r="V3" s="241" t="s">
        <v>5342</v>
      </c>
      <c r="W3" s="241" t="s">
        <v>5343</v>
      </c>
      <c r="X3" s="240" t="s">
        <v>5361</v>
      </c>
      <c r="Y3" s="240" t="s">
        <v>5363</v>
      </c>
      <c r="Z3" s="240" t="s">
        <v>275</v>
      </c>
      <c r="AA3" s="242" t="s">
        <v>6225</v>
      </c>
      <c r="AB3" s="152" t="s">
        <v>6277</v>
      </c>
      <c r="AC3" s="153" t="s">
        <v>6278</v>
      </c>
      <c r="AD3" s="153" t="s">
        <v>6279</v>
      </c>
      <c r="AE3" s="153" t="s">
        <v>6280</v>
      </c>
      <c r="AF3" s="154" t="s">
        <v>11769</v>
      </c>
      <c r="AG3" s="154" t="s">
        <v>6285</v>
      </c>
      <c r="AH3" s="154" t="s">
        <v>6286</v>
      </c>
      <c r="AI3" s="154" t="s">
        <v>6287</v>
      </c>
      <c r="AJ3" s="154" t="s">
        <v>6288</v>
      </c>
      <c r="AK3" s="154" t="s">
        <v>6289</v>
      </c>
      <c r="AL3" s="154" t="s">
        <v>6290</v>
      </c>
      <c r="AM3" s="154" t="s">
        <v>6291</v>
      </c>
      <c r="AN3" s="154" t="s">
        <v>6292</v>
      </c>
      <c r="AO3" s="154" t="s">
        <v>6293</v>
      </c>
      <c r="AP3" s="154" t="s">
        <v>6294</v>
      </c>
      <c r="AQ3" s="154" t="s">
        <v>6295</v>
      </c>
      <c r="AR3" s="154" t="s">
        <v>6296</v>
      </c>
      <c r="AS3" s="154" t="s">
        <v>6297</v>
      </c>
      <c r="AT3" s="154" t="s">
        <v>6298</v>
      </c>
      <c r="AU3" s="155" t="s">
        <v>11725</v>
      </c>
      <c r="AV3" s="155" t="s">
        <v>6299</v>
      </c>
      <c r="AW3" s="154" t="s">
        <v>6300</v>
      </c>
      <c r="AX3" s="154" t="s">
        <v>6301</v>
      </c>
      <c r="AY3" s="154" t="s">
        <v>6302</v>
      </c>
      <c r="AZ3" s="156" t="s">
        <v>6303</v>
      </c>
      <c r="BA3" s="163" t="s">
        <v>11726</v>
      </c>
    </row>
    <row r="4" spans="1:54" x14ac:dyDescent="0.3">
      <c r="A4" s="108" t="s">
        <v>146</v>
      </c>
      <c r="B4" s="1" t="s">
        <v>147</v>
      </c>
      <c r="C4" s="1" t="s">
        <v>290</v>
      </c>
      <c r="D4" s="145" t="str">
        <f>IF(COUNTIF('NPIAS Info 2021-25'!$C$4:$C$100,B4)&gt;0,"Y","N")</f>
        <v>Y</v>
      </c>
      <c r="E4" s="145" t="str">
        <f>IFERROR(VLOOKUP($B4,'NPIAS Info 2021-25'!$C$4:$G$100,'NPIAS Info 2021-25'!$G$2,FALSE),"Non-NPIAS")</f>
        <v>R</v>
      </c>
      <c r="F4" s="145" t="str">
        <f>IFERROR(IF(VLOOKUP($B4,'NPIAS Info 2021-25'!$C$4:$G$100,'NPIAS Info 2021-25'!$F$2,FALSE)=0,"N/A (Primary)",VLOOKUP($B4,'NPIAS Info 2021-25'!$C$4:$G$100,'NPIAS Info 2021-25'!$F$2,FALSE)),"N/A (Non-NPIAS)")</f>
        <v>Regional</v>
      </c>
      <c r="G4" s="146">
        <f>VLOOKUP($B4,'2020 Inventory Data'!$B$5:$V$137,'2020 Inventory Data'!$V$3,FALSE)</f>
        <v>130</v>
      </c>
      <c r="H4" s="169">
        <f>IFERROR(VLOOKUP(B4,MnSASP_Baseline_Operations[],'Baseline Ops'!$D$3,FALSE),0)</f>
        <v>41541</v>
      </c>
      <c r="I4" s="146">
        <f>IFERROR(VLOOKUP($B4,'5010 Operations'!$C$5:$CO$151,'5010 Operations'!$CO$3,FALSE),"")</f>
        <v>42351</v>
      </c>
      <c r="J4" s="147">
        <f>IF(VLOOKUP($B4,'2020 Inventory Data'!$B$5:$G$137,'2020 Inventory Data'!$D$3,FALSE)="Yes",1,0)</f>
        <v>1</v>
      </c>
      <c r="K4" s="147">
        <f>IF(VLOOKUP($B4,'2020 Inventory Data'!$B$5:$G$137,'2020 Inventory Data'!$G$3,FALSE)="Yes",1,0)</f>
        <v>1</v>
      </c>
      <c r="L4" s="146">
        <f>VLOOKUP($B4,'30nm Airport Count'!$B$5:$K$137,'30nm Airport Count'!$I$3,FALSE)</f>
        <v>5</v>
      </c>
      <c r="M4" s="146">
        <f>VLOOKUP($B4,'30nm Airport Count'!$B$5:$K$137,'30nm Airport Count'!$J$3,FALSE)</f>
        <v>2</v>
      </c>
      <c r="N4" s="146">
        <f>VLOOKUP($B4,'30nm Airport Count'!$B$5:$K$137,'30nm Airport Count'!$K$3,FALSE)</f>
        <v>4</v>
      </c>
      <c r="O4" s="146">
        <f>VLOOKUP($B4,'30nm Airport Count'!$B$5:$L$137,'30nm Airport Count'!$L$3,FALSE)</f>
        <v>6</v>
      </c>
      <c r="P4" s="146">
        <f>VLOOKUP(B4,Population_30minProximity_Airports[[FAA ID]:[Population within 30 min drive-time]],3,FALSE)</f>
        <v>1944683</v>
      </c>
      <c r="Q4" s="237">
        <v>63</v>
      </c>
      <c r="R4" s="148">
        <f>VLOOKUP($B4,'Total Economic Impact'!$A$5:$G$139,'Total Economic Impact'!D$3,FALSE)</f>
        <v>250</v>
      </c>
      <c r="S4" s="149">
        <f>VLOOKUP($B4,'Total Economic Impact'!$A$5:$G$139,'Total Economic Impact'!E$3,FALSE)</f>
        <v>14000000</v>
      </c>
      <c r="T4" s="149">
        <f>VLOOKUP($B4,'Total Economic Impact'!$A$5:$G$139,'Total Economic Impact'!F$3,FALSE)</f>
        <v>57000000</v>
      </c>
      <c r="U4" s="149">
        <f>VLOOKUP($B4,'Total Economic Impact'!$A$5:$G$139,'Total Economic Impact'!G$3,FALSE)</f>
        <v>71000000</v>
      </c>
      <c r="V4" s="150">
        <f>IFERROR(VLOOKUP($B4,'2020 Inventory Data'!$B$5:$AP$137,'2020 Inventory Data'!$AJ$3,FALSE),"NP")</f>
        <v>8</v>
      </c>
      <c r="W4" s="150">
        <f>IFERROR(VLOOKUP($B4,'2020 Inventory Data'!$B$5:$AP$137,'2020 Inventory Data'!$AK$3,FALSE),"NP")</f>
        <v>5</v>
      </c>
      <c r="X4" s="149">
        <f>IFERROR(VLOOKUP($B4,'AIP Grant History'!$M$9:$Q$109,5,FALSE),0)</f>
        <v>7085053</v>
      </c>
      <c r="Y4" s="149">
        <f>IFERROR(VLOOKUP($B4,'State-Local Funding History'!$L$11:$N$143,'State-Local Funding History'!M$9,FALSE),0)</f>
        <v>3703924.899999999</v>
      </c>
      <c r="Z4" s="149">
        <f>IFERROR(VLOOKUP($B4,'State-Local Funding History'!$L$11:$N$143,'State-Local Funding History'!N$9,FALSE),0)</f>
        <v>4257800.330000001</v>
      </c>
      <c r="AA4" s="151" t="str">
        <f>IFERROR(IF(VLOOKUP($B4,'2020 Inventory Data'!$B$5:$AG$137,'2020 Inventory Data'!$AG$3,FALSE)="x","Y","N"),"")</f>
        <v>N</v>
      </c>
      <c r="AB4" s="112">
        <f>VLOOKUP(D4,'Basic Score Methodology'!$B$6:$E$16,'Basic Score Methodology'!$C$2,FALSE)</f>
        <v>5</v>
      </c>
      <c r="AC4" s="113">
        <f>IFERROR(VLOOKUP(E4,'Basic Score Methodology'!$B$6:$E$16,'Basic Score Methodology'!$D$2,FALSE),0)</f>
        <v>1.25</v>
      </c>
      <c r="AD4" s="113">
        <f>IFERROR(VLOOKUP(F4,'Basic Score Methodology'!$B$6:$E$16,'Basic Score Methodology'!$E$2,FALSE),0)</f>
        <v>2.25</v>
      </c>
      <c r="AE4" s="88">
        <f>IF(G4&lt;='Basic Score Methodology'!$G$12,'Basic Score Methodology'!$H$12,'Basic Score Methodology'!$H$13)</f>
        <v>5</v>
      </c>
      <c r="AF4" s="88">
        <f>IFERROR(IF($C4="Key Commercial Service",VLOOKUP(H4,'Jenks Methodology'!$B$4:$G$8,6,TRUE),IF($C4="Key General Aviation",VLOOKUP(H4,'Jenks Methodology'!$C$4:$G$8,5,TRUE),IF($C4="Intermediate Large",VLOOKUP(H4,'Jenks Methodology'!$D$4:$G$8,4,TRUE),IF($C4="Intermediate Small",VLOOKUP(H4,'Jenks Methodology'!$E$4:$G$8,3,TRUE),VLOOKUP(H4,'Jenks Methodology'!$F$4:$G$8,2,TRUE))))),0)</f>
        <v>5</v>
      </c>
      <c r="AG4" s="88">
        <f>IFERROR(IF($C4="Key Commercial Service",VLOOKUP($I4,'Jenks Methodology'!$B$9:$G$13,6,TRUE),IF($C4="Key General Aviation",VLOOKUP($I4,'Jenks Methodology'!$C$9:$G$13,5,TRUE),IF($C4="Intermediate Large",VLOOKUP($I4,'Jenks Methodology'!$D$9:$G$13,4,TRUE),IF($C4="Intermediate Small",VLOOKUP($I4,'Jenks Methodology'!$E$9:$G$13,3,TRUE),VLOOKUP($I4,'Jenks Methodology'!$F$9:$G$13,2,TRUE))))),"")</f>
        <v>5</v>
      </c>
      <c r="AH4" s="88">
        <f>IFERROR(VLOOKUP(J4,'Basic Score Methodology'!$G$6:$I$7,'Basic Score Methodology'!$H$2,FALSE),0)</f>
        <v>5</v>
      </c>
      <c r="AI4" s="88">
        <f>IFERROR(VLOOKUP(K4,'Basic Score Methodology'!$G$6:$I$7,'Basic Score Methodology'!$I$2,FALSE),0)</f>
        <v>5</v>
      </c>
      <c r="AJ4" s="88">
        <f>IFERROR(IF($C4="Key Commercial Service",VLOOKUP(L4,'Jenks Methodology'!$B$14:$G$18,6,TRUE),IF($C4="Key General Aviation",VLOOKUP(L4,'Jenks Methodology'!$C$14:$G$18,5,TRUE),IF($C4="Intermediate Large",VLOOKUP(L4,'Jenks Methodology'!$D$14:$G$18,4,TRUE),IF($C4="Intermediate Small",VLOOKUP(L4,'Jenks Methodology'!$E$14:$G$18,3,TRUE),VLOOKUP(L4,'Jenks Methodology'!$F$14:$G$18,2,TRUE))))),5)</f>
        <v>0</v>
      </c>
      <c r="AK4" s="88">
        <f>IFERROR(IF($C4="Key Commercial Service",VLOOKUP(M4,'Jenks Methodology'!$B$19:$G$23,6,TRUE),IF($C4="Key General Aviation",VLOOKUP(M4,'Jenks Methodology'!$C$19:$G$23,5,TRUE),IF($C4="Intermediate Large",VLOOKUP(M4,'Jenks Methodology'!$D$19:$G$23,4,TRUE),IF($C4="Intermediate Small",VLOOKUP(M4,'Jenks Methodology'!$E$19:$G$23,3,TRUE),VLOOKUP(M4,'Jenks Methodology'!$F$19:$G$23,2,TRUE))))),5)</f>
        <v>2.5</v>
      </c>
      <c r="AL4" s="88">
        <f>IFERROR(IF($C4="Key Commercial Service",VLOOKUP(N4,'Jenks Methodology'!$B$24:$G$28,6,TRUE),IF($C4="Key General Aviation",VLOOKUP(N4,'Jenks Methodology'!$C$24:$G$28,5,TRUE),IF($C4="Intermediate Large",VLOOKUP(N4,'Jenks Methodology'!$D$24:$G$28,4,TRUE),IF($C4="Intermediate Small",VLOOKUP(N4,'Jenks Methodology'!$E$24:$G$28,3,TRUE),VLOOKUP(N4,'Jenks Methodology'!$F$24:$G$28,2,TRUE))))),5)</f>
        <v>0</v>
      </c>
      <c r="AM4" s="88">
        <f>IFERROR(IF($C4="Key Commercial Service",VLOOKUP(O4,'Jenks Methodology'!$B$29:$G$33,6,FALSE),IF($C4="Key General Aviation",VLOOKUP(O4,'Jenks Methodology'!$C$29:$G$33,5,FALSE),IF($C4="Intermediate Large",VLOOKUP(O4,'Jenks Methodology'!$D$29:$G$33,4,FALSE),IF($C4="Intermediate Small",VLOOKUP(O4,'Jenks Methodology'!$E$29:$G$33,3,FALSE),VLOOKUP(O4,'Jenks Methodology'!$F$29:$G$33,2,FALSE))))),5)</f>
        <v>5</v>
      </c>
      <c r="AN4" s="101">
        <f>AVERAGE(AJ4:AM4)</f>
        <v>1.875</v>
      </c>
      <c r="AO4" s="88">
        <f>IFERROR(IF($C4="Key Commercial Service",VLOOKUP(P4,'Jenks Methodology'!$B$34:$G$38,6,TRUE),IF($C4="Key General Aviation",VLOOKUP(P4,'Jenks Methodology'!$C$34:$G$38,5,TRUE),IF($C4="Intermediate Large",VLOOKUP(P4,'Jenks Methodology'!$D$34:$G$38,4,TRUE),IF($C4="Intermediate Small",VLOOKUP(P4,'Jenks Methodology'!$E$34:$G$38,3,TRUE),VLOOKUP(P4,'Jenks Methodology'!$F$34:$G$38,2,TRUE))))),5)</f>
        <v>5</v>
      </c>
      <c r="AP4" s="88">
        <f>VLOOKUP($Q4,'Basic Score Methodology'!$K$6:$L$12,'Basic Score Methodology'!$L$2,TRUE)</f>
        <v>2.5</v>
      </c>
      <c r="AQ4" s="88">
        <f>IFERROR(IF($C4="Key Commercial Service",VLOOKUP(R4,'Jenks Methodology'!$B$39:$G$43,6,TRUE),IF($C4="Key General Aviation",VLOOKUP(R4,'Jenks Methodology'!$C$39:$G$43,5,TRUE),IF($C4="Intermediate Large",VLOOKUP(R4,'Jenks Methodology'!$D$39:$G$43,4,TRUE),IF($C4="Intermediate Small",VLOOKUP(R4,'Jenks Methodology'!$E$39:$G$43,3,TRUE),VLOOKUP(R4,'Jenks Methodology'!$F$39:$G$43,2,TRUE))))),0)</f>
        <v>5</v>
      </c>
      <c r="AR4" s="88">
        <f>IFERROR(IF($C4="Key Commercial Service",VLOOKUP(S4,'Jenks Methodology'!$B$44:$G$48,6,TRUE),IF($C4="Key General Aviation",VLOOKUP(S4,'Jenks Methodology'!$C$44:$G$48,5,TRUE),IF($C4="Intermediate Large",VLOOKUP(S4,'Jenks Methodology'!$D$44:$G$48,4,TRUE),IF($C4="Intermediate Small",VLOOKUP(S4,'Jenks Methodology'!$E$44:$G$48,3,TRUE),VLOOKUP(S4,'Jenks Methodology'!$F$44:$G$48,2,TRUE))))),0)</f>
        <v>5</v>
      </c>
      <c r="AS4" s="88">
        <f>IFERROR(IF($C4="Key Commercial Service",VLOOKUP(T4,'Jenks Methodology'!$B$49:$G$53,6,TRUE),IF($C4="Key General Aviation",VLOOKUP(T4,'Jenks Methodology'!$C$49:$G$53,5,TRUE),IF($C4="Intermediate Large",VLOOKUP(T4,'Jenks Methodology'!$D$49:$G$53,4,TRUE),IF($C4="Intermediate Small",VLOOKUP(T4,'Jenks Methodology'!$E$49:$G$53,3,TRUE),VLOOKUP(T4,'Jenks Methodology'!$F$49:$G$53,2,TRUE))))),0)</f>
        <v>5</v>
      </c>
      <c r="AT4" s="88">
        <f>IFERROR(IF($C4="Key Commercial Service",VLOOKUP(U4,'Jenks Methodology'!$B$54:$G$58,6,TRUE),IF($C4="Key General Aviation",VLOOKUP(U4,'Jenks Methodology'!$C$54:$G$58,5,TRUE),IF($C4="Intermediate Large",VLOOKUP(U4,'Jenks Methodology'!$D$54:$G$58,4,TRUE),IF($C4="Intermediate Small",VLOOKUP(U4,'Jenks Methodology'!$E$54:$G$58,3,TRUE),VLOOKUP(U4,'Jenks Methodology'!$F$54:$G$58,2,TRUE))))),0)</f>
        <v>5</v>
      </c>
      <c r="AU4" s="88">
        <f>IFERROR(VLOOKUP(V4,'Basic Score Methodology'!$K$17:$M$21,'Basic Score Methodology'!$L$2,TRUE),0)</f>
        <v>3.75</v>
      </c>
      <c r="AV4" s="88">
        <f>IFERROR(VLOOKUP(W4,'Basic Score Methodology'!$K$17:$M$21,'Basic Score Methodology'!$M$2,TRUE),0)</f>
        <v>2.5</v>
      </c>
      <c r="AW4" s="88">
        <f>IFERROR(IF($C4="Key Commercial Service",VLOOKUP(X4,'Jenks Methodology'!$B$59:$G$63,6,TRUE),IF($C4="Key General Aviation",VLOOKUP(X4,'Jenks Methodology'!$C$59:$G$63,5,TRUE),IF($C4="Intermediate Large",VLOOKUP(X4,'Jenks Methodology'!$D$59:$G$63,4,TRUE),IF($C4="Intermediate Small",VLOOKUP(X4,'Jenks Methodology'!$E$59:$G$63,3,TRUE),VLOOKUP(X4,'Jenks Methodology'!$F$59:$G$63,2,TRUE))))),0)</f>
        <v>3.75</v>
      </c>
      <c r="AX4" s="88">
        <f>IFERROR(IF($C4="Key Commercial Service",VLOOKUP(Y4,'Jenks Methodology'!$B$64:$G$68,6,TRUE),IF($C4="Key General Aviation",VLOOKUP(Y4,'Jenks Methodology'!$C$64:$G$68,5,TRUE),IF($C4="Intermediate Large",VLOOKUP(Y4,'Jenks Methodology'!$D$64:$G$68,4,TRUE),IF($C4="Intermediate Small",VLOOKUP(Y4,'Jenks Methodology'!$E$64:$G$68,3,TRUE),VLOOKUP(Y4,'Jenks Methodology'!$F$64:$G$68,2,TRUE))))),0)</f>
        <v>5</v>
      </c>
      <c r="AY4" s="88">
        <f>IFERROR(IF($C4="Key Commercial Service",VLOOKUP(Z4,'Jenks Methodology'!$B$69:$G$73,6,TRUE),IF($C4="Key General Aviation",VLOOKUP(Z4,'Jenks Methodology'!$C$69:$G$73,5,TRUE),IF($C4="Intermediate Large",VLOOKUP(Z4,'Jenks Methodology'!$D$69:$G$73,4,TRUE),IF($C4="Intermediate Small",VLOOKUP(Z4,'Jenks Methodology'!$E$69:$G$73,3,TRUE),VLOOKUP(Z4,'Jenks Methodology'!$F$69:$G$73,2,TRUE))))),0)</f>
        <v>5</v>
      </c>
      <c r="AZ4" s="100">
        <f>IFERROR(VLOOKUP(AA4,'Basic Score Methodology'!$N$6:$O$7,'Basic Score Methodology'!$O$2,TRUE),0)</f>
        <v>5</v>
      </c>
      <c r="BA4" s="164">
        <f>SUM(AB4:AE4)+IF(AF4="",AG4,AF4)+SUM(AH4:AI4,AN4:AZ4)</f>
        <v>82.875</v>
      </c>
    </row>
    <row r="5" spans="1:54" x14ac:dyDescent="0.3">
      <c r="A5" s="108" t="s">
        <v>222</v>
      </c>
      <c r="B5" s="1" t="s">
        <v>223</v>
      </c>
      <c r="C5" s="1" t="s">
        <v>293</v>
      </c>
      <c r="D5" s="129" t="str">
        <f>IF(COUNTIF('NPIAS Info 2021-25'!$C$4:$C$100,B5)&gt;0,"Y","N")</f>
        <v>Y</v>
      </c>
      <c r="E5" s="129" t="str">
        <f>IFERROR(VLOOKUP($B5,'NPIAS Info 2021-25'!$C$4:$G$100,'NPIAS Info 2021-25'!$G$2,FALSE),"Non-NPIAS")</f>
        <v>R</v>
      </c>
      <c r="F5" s="129" t="str">
        <f>IFERROR(IF(VLOOKUP($B5,'NPIAS Info 2021-25'!$C$4:$G$100,'NPIAS Info 2021-25'!$F$2,FALSE)=0,"N/A (Primary)",VLOOKUP($B5,'NPIAS Info 2021-25'!$C$4:$G$100,'NPIAS Info 2021-25'!$F$2,FALSE)),"N/A (Non-NPIAS)")</f>
        <v>Regional</v>
      </c>
      <c r="G5" s="130">
        <f>VLOOKUP($B5,'2020 Inventory Data'!$B$5:$V$137,'2020 Inventory Data'!$V$3,FALSE)</f>
        <v>221</v>
      </c>
      <c r="H5" s="168">
        <f>IFERROR(VLOOKUP(B5,MnSASP_Baseline_Operations[],'Baseline Ops'!$D$3,FALSE),0)</f>
        <v>49330.530799118344</v>
      </c>
      <c r="I5" s="130">
        <f>IFERROR(VLOOKUP($B5,'5010 Operations'!$C$5:$CO$151,'5010 Operations'!$CO$3,FALSE),"")</f>
        <v>51000</v>
      </c>
      <c r="J5" s="131">
        <f>IF(VLOOKUP($B5,'2020 Inventory Data'!$B$5:$G$137,'2020 Inventory Data'!$D$3,FALSE)="Yes",1,0)</f>
        <v>1</v>
      </c>
      <c r="K5" s="131">
        <f>IF(VLOOKUP($B5,'2020 Inventory Data'!$B$5:$G$137,'2020 Inventory Data'!$G$3,FALSE)="Yes",1,0)</f>
        <v>1</v>
      </c>
      <c r="L5" s="130">
        <f>VLOOKUP($B5,'30nm Airport Count'!$B$5:$K$137,'30nm Airport Count'!$I$3,FALSE)</f>
        <v>7</v>
      </c>
      <c r="M5" s="130">
        <f>VLOOKUP($B5,'30nm Airport Count'!$B$5:$K$137,'30nm Airport Count'!$J$3,FALSE)</f>
        <v>3</v>
      </c>
      <c r="N5" s="130">
        <f>VLOOKUP($B5,'30nm Airport Count'!$B$5:$K$137,'30nm Airport Count'!$K$3,FALSE)</f>
        <v>4</v>
      </c>
      <c r="O5" s="130">
        <f>VLOOKUP($B5,'30nm Airport Count'!$B$5:$L$137,'30nm Airport Count'!$L$3,FALSE)</f>
        <v>7</v>
      </c>
      <c r="P5" s="130">
        <f>VLOOKUP(B5,Population_30minProximity_Airports[[FAA ID]:[Population within 30 min drive-time]],3,FALSE)</f>
        <v>1506905</v>
      </c>
      <c r="Q5" s="132">
        <f>IFERROR(VLOOKUP($B5,'PCI Data (106 airports)'!$W$6:$Z$112,4,FALSE),IF($C5="Landing Strip Turf","Turf","Unknown"))</f>
        <v>58.747534118715471</v>
      </c>
      <c r="R5" s="132">
        <f>VLOOKUP($B5,'Total Economic Impact'!$A$5:$G$139,'Total Economic Impact'!D$3,FALSE)</f>
        <v>507</v>
      </c>
      <c r="S5" s="133">
        <f>VLOOKUP($B5,'Total Economic Impact'!$A$5:$G$139,'Total Economic Impact'!E$3,FALSE)</f>
        <v>31105980</v>
      </c>
      <c r="T5" s="133">
        <f>VLOOKUP($B5,'Total Economic Impact'!$A$5:$G$139,'Total Economic Impact'!F$3,FALSE)</f>
        <v>34081880</v>
      </c>
      <c r="U5" s="133">
        <f>VLOOKUP($B5,'Total Economic Impact'!$A$5:$G$139,'Total Economic Impact'!G$3,FALSE)</f>
        <v>65187860</v>
      </c>
      <c r="V5" s="134">
        <f>IFERROR(VLOOKUP($B5,'2020 Inventory Data'!$B$5:$AP$137,'2020 Inventory Data'!$AJ$3,FALSE),"NP")</f>
        <v>7</v>
      </c>
      <c r="W5" s="134">
        <f>IFERROR(VLOOKUP($B5,'2020 Inventory Data'!$B$5:$AP$137,'2020 Inventory Data'!$AK$3,FALSE),"NP")</f>
        <v>5</v>
      </c>
      <c r="X5" s="133">
        <f>IFERROR(VLOOKUP($B5,'AIP Grant History'!$M$9:$Q$109,5,FALSE),0)</f>
        <v>6414815</v>
      </c>
      <c r="Y5" s="133">
        <f>IFERROR(VLOOKUP($B5,'State-Local Funding History'!$L$11:$N$143,'State-Local Funding History'!M$9,FALSE),0)</f>
        <v>3105486.6499999994</v>
      </c>
      <c r="Z5" s="133">
        <f>IFERROR(VLOOKUP($B5,'State-Local Funding History'!$L$11:$N$143,'State-Local Funding History'!N$9,FALSE),0)</f>
        <v>3058017.9600000014</v>
      </c>
      <c r="AA5" s="135" t="str">
        <f>IFERROR(IF(VLOOKUP($B5,'2020 Inventory Data'!$B$5:$AG$137,'2020 Inventory Data'!$AG$3,FALSE)="x","Y","N"),"")</f>
        <v>N</v>
      </c>
      <c r="AB5" s="112">
        <f>VLOOKUP(D5,'Basic Score Methodology'!$B$6:$E$16,'Basic Score Methodology'!$C$2,FALSE)</f>
        <v>5</v>
      </c>
      <c r="AC5" s="113">
        <f>IFERROR(VLOOKUP(E5,'Basic Score Methodology'!$B$6:$E$16,'Basic Score Methodology'!$D$2,FALSE),0)</f>
        <v>1.25</v>
      </c>
      <c r="AD5" s="113">
        <f>IFERROR(VLOOKUP(F5,'Basic Score Methodology'!$B$6:$E$16,'Basic Score Methodology'!$E$2,FALSE),0)</f>
        <v>2.25</v>
      </c>
      <c r="AE5" s="88">
        <f>IF(G5&lt;='Basic Score Methodology'!$G$12,'Basic Score Methodology'!$H$12,'Basic Score Methodology'!$H$13)</f>
        <v>5</v>
      </c>
      <c r="AF5" s="88">
        <f>IFERROR(IF($C5="Key Commercial Service",VLOOKUP(H5,'Jenks Methodology'!$B$4:$G$8,6,TRUE),IF($C5="Key General Aviation",VLOOKUP(H5,'Jenks Methodology'!$C$4:$G$8,5,TRUE),IF($C5="Intermediate Large",VLOOKUP(H5,'Jenks Methodology'!$D$4:$G$8,4,TRUE),IF($C5="Intermediate Small",VLOOKUP(H5,'Jenks Methodology'!$E$4:$G$8,3,TRUE),VLOOKUP(H5,'Jenks Methodology'!$F$4:$G$8,2,TRUE))))),0)</f>
        <v>5</v>
      </c>
      <c r="AG5" s="88">
        <f>IFERROR(IF($C5="Key Commercial Service",VLOOKUP($I5,'Jenks Methodology'!$B$9:$G$13,6,TRUE),IF($C5="Key General Aviation",VLOOKUP($I5,'Jenks Methodology'!$C$9:$G$13,5,TRUE),IF($C5="Intermediate Large",VLOOKUP($I5,'Jenks Methodology'!$D$9:$G$13,4,TRUE),IF($C5="Intermediate Small",VLOOKUP($I5,'Jenks Methodology'!$E$9:$G$13,3,TRUE),VLOOKUP($I5,'Jenks Methodology'!$F$9:$G$13,2,TRUE))))),"")</f>
        <v>5</v>
      </c>
      <c r="AH5" s="88">
        <f>IFERROR(VLOOKUP(J5,'Basic Score Methodology'!$G$6:$I$7,'Basic Score Methodology'!$H$2,FALSE),0)</f>
        <v>5</v>
      </c>
      <c r="AI5" s="88">
        <f>IFERROR(VLOOKUP(K5,'Basic Score Methodology'!$G$6:$I$7,'Basic Score Methodology'!$I$2,FALSE),0)</f>
        <v>5</v>
      </c>
      <c r="AJ5" s="88">
        <f>IFERROR(IF($C5="Key Commercial Service",VLOOKUP(L5,'Jenks Methodology'!$B$14:$G$18,6,TRUE),IF($C5="Key General Aviation",VLOOKUP(L5,'Jenks Methodology'!$C$14:$G$18,5,TRUE),IF($C5="Intermediate Large",VLOOKUP(L5,'Jenks Methodology'!$D$14:$G$18,4,TRUE),IF($C5="Intermediate Small",VLOOKUP(L5,'Jenks Methodology'!$E$14:$G$18,3,TRUE),VLOOKUP(L5,'Jenks Methodology'!$F$14:$G$18,2,TRUE))))),5)</f>
        <v>0</v>
      </c>
      <c r="AK5" s="88">
        <f>IFERROR(IF($C5="Key Commercial Service",VLOOKUP(M5,'Jenks Methodology'!$B$19:$G$23,6,TRUE),IF($C5="Key General Aviation",VLOOKUP(M5,'Jenks Methodology'!$C$19:$G$23,5,TRUE),IF($C5="Intermediate Large",VLOOKUP(M5,'Jenks Methodology'!$D$19:$G$23,4,TRUE),IF($C5="Intermediate Small",VLOOKUP(M5,'Jenks Methodology'!$E$19:$G$23,3,TRUE),VLOOKUP(M5,'Jenks Methodology'!$F$19:$G$23,2,TRUE))))),5)</f>
        <v>1.25</v>
      </c>
      <c r="AL5" s="88">
        <f>IFERROR(IF($C5="Key Commercial Service",VLOOKUP(N5,'Jenks Methodology'!$B$24:$G$28,6,TRUE),IF($C5="Key General Aviation",VLOOKUP(N5,'Jenks Methodology'!$C$24:$G$28,5,TRUE),IF($C5="Intermediate Large",VLOOKUP(N5,'Jenks Methodology'!$D$24:$G$28,4,TRUE),IF($C5="Intermediate Small",VLOOKUP(N5,'Jenks Methodology'!$E$24:$G$28,3,TRUE),VLOOKUP(N5,'Jenks Methodology'!$F$24:$G$28,2,TRUE))))),5)</f>
        <v>0</v>
      </c>
      <c r="AM5" s="88">
        <f>IFERROR(IF($C5="Key Commercial Service",VLOOKUP(O5,'Jenks Methodology'!$B$29:$G$33,6,FALSE),IF($C5="Key General Aviation",VLOOKUP(O5,'Jenks Methodology'!$C$29:$G$33,5,FALSE),IF($C5="Intermediate Large",VLOOKUP(O5,'Jenks Methodology'!$D$29:$G$33,4,FALSE),IF($C5="Intermediate Small",VLOOKUP(O5,'Jenks Methodology'!$E$29:$G$33,3,FALSE),VLOOKUP(O5,'Jenks Methodology'!$F$29:$G$33,2,FALSE))))),5)</f>
        <v>5</v>
      </c>
      <c r="AN5" s="101">
        <f>AVERAGE(AJ5:AM5)</f>
        <v>1.5625</v>
      </c>
      <c r="AO5" s="88">
        <f>IFERROR(IF($C5="Key Commercial Service",VLOOKUP(P5,'Jenks Methodology'!$B$34:$G$38,6,TRUE),IF($C5="Key General Aviation",VLOOKUP(P5,'Jenks Methodology'!$C$34:$G$38,5,TRUE),IF($C5="Intermediate Large",VLOOKUP(P5,'Jenks Methodology'!$D$34:$G$38,4,TRUE),IF($C5="Intermediate Small",VLOOKUP(P5,'Jenks Methodology'!$E$34:$G$38,3,TRUE),VLOOKUP(P5,'Jenks Methodology'!$F$34:$G$38,2,TRUE))))),5)</f>
        <v>5</v>
      </c>
      <c r="AP5" s="88">
        <f>VLOOKUP($Q5,'Basic Score Methodology'!$K$6:$L$12,'Basic Score Methodology'!$L$2,TRUE)</f>
        <v>2.5</v>
      </c>
      <c r="AQ5" s="88">
        <f>IFERROR(IF($C5="Key Commercial Service",VLOOKUP(R5,'Jenks Methodology'!$B$39:$G$43,6,TRUE),IF($C5="Key General Aviation",VLOOKUP(R5,'Jenks Methodology'!$C$39:$G$43,5,TRUE),IF($C5="Intermediate Large",VLOOKUP(R5,'Jenks Methodology'!$D$39:$G$43,4,TRUE),IF($C5="Intermediate Small",VLOOKUP(R5,'Jenks Methodology'!$E$39:$G$43,3,TRUE),VLOOKUP(R5,'Jenks Methodology'!$F$39:$G$43,2,TRUE))))),0)</f>
        <v>5</v>
      </c>
      <c r="AR5" s="88">
        <f>IFERROR(IF($C5="Key Commercial Service",VLOOKUP(S5,'Jenks Methodology'!$B$44:$G$48,6,TRUE),IF($C5="Key General Aviation",VLOOKUP(S5,'Jenks Methodology'!$C$44:$G$48,5,TRUE),IF($C5="Intermediate Large",VLOOKUP(S5,'Jenks Methodology'!$D$44:$G$48,4,TRUE),IF($C5="Intermediate Small",VLOOKUP(S5,'Jenks Methodology'!$E$44:$G$48,3,TRUE),VLOOKUP(S5,'Jenks Methodology'!$F$44:$G$48,2,TRUE))))),0)</f>
        <v>5</v>
      </c>
      <c r="AS5" s="88">
        <f>IFERROR(IF($C5="Key Commercial Service",VLOOKUP(T5,'Jenks Methodology'!$B$49:$G$53,6,TRUE),IF($C5="Key General Aviation",VLOOKUP(T5,'Jenks Methodology'!$C$49:$G$53,5,TRUE),IF($C5="Intermediate Large",VLOOKUP(T5,'Jenks Methodology'!$D$49:$G$53,4,TRUE),IF($C5="Intermediate Small",VLOOKUP(T5,'Jenks Methodology'!$E$49:$G$53,3,TRUE),VLOOKUP(T5,'Jenks Methodology'!$F$49:$G$53,2,TRUE))))),0)</f>
        <v>5</v>
      </c>
      <c r="AT5" s="88">
        <f>IFERROR(IF($C5="Key Commercial Service",VLOOKUP(U5,'Jenks Methodology'!$B$54:$G$58,6,TRUE),IF($C5="Key General Aviation",VLOOKUP(U5,'Jenks Methodology'!$C$54:$G$58,5,TRUE),IF($C5="Intermediate Large",VLOOKUP(U5,'Jenks Methodology'!$D$54:$G$58,4,TRUE),IF($C5="Intermediate Small",VLOOKUP(U5,'Jenks Methodology'!$E$54:$G$58,3,TRUE),VLOOKUP(U5,'Jenks Methodology'!$F$54:$G$58,2,TRUE))))),0)</f>
        <v>5</v>
      </c>
      <c r="AU5" s="88">
        <f>IFERROR(VLOOKUP(V5,'Basic Score Methodology'!$K$17:$M$21,'Basic Score Methodology'!$L$2,TRUE),0)</f>
        <v>2.5</v>
      </c>
      <c r="AV5" s="88">
        <f>IFERROR(VLOOKUP(W5,'Basic Score Methodology'!$K$17:$M$21,'Basic Score Methodology'!$M$2,TRUE),0)</f>
        <v>2.5</v>
      </c>
      <c r="AW5" s="88">
        <f>IFERROR(IF($C5="Key Commercial Service",VLOOKUP(X5,'Jenks Methodology'!$B$59:$G$63,6,TRUE),IF($C5="Key General Aviation",VLOOKUP(X5,'Jenks Methodology'!$C$59:$G$63,5,TRUE),IF($C5="Intermediate Large",VLOOKUP(X5,'Jenks Methodology'!$D$59:$G$63,4,TRUE),IF($C5="Intermediate Small",VLOOKUP(X5,'Jenks Methodology'!$E$59:$G$63,3,TRUE),VLOOKUP(X5,'Jenks Methodology'!$F$59:$G$63,2,TRUE))))),0)</f>
        <v>3.75</v>
      </c>
      <c r="AX5" s="88">
        <f>IFERROR(IF($C5="Key Commercial Service",VLOOKUP(Y5,'Jenks Methodology'!$B$64:$G$68,6,TRUE),IF($C5="Key General Aviation",VLOOKUP(Y5,'Jenks Methodology'!$C$64:$G$68,5,TRUE),IF($C5="Intermediate Large",VLOOKUP(Y5,'Jenks Methodology'!$D$64:$G$68,4,TRUE),IF($C5="Intermediate Small",VLOOKUP(Y5,'Jenks Methodology'!$E$64:$G$68,3,TRUE),VLOOKUP(Y5,'Jenks Methodology'!$F$64:$G$68,2,TRUE))))),0)</f>
        <v>5</v>
      </c>
      <c r="AY5" s="88">
        <f>IFERROR(IF($C5="Key Commercial Service",VLOOKUP(Z5,'Jenks Methodology'!$B$69:$G$73,6,TRUE),IF($C5="Key General Aviation",VLOOKUP(Z5,'Jenks Methodology'!$C$69:$G$73,5,TRUE),IF($C5="Intermediate Large",VLOOKUP(Z5,'Jenks Methodology'!$D$69:$G$73,4,TRUE),IF($C5="Intermediate Small",VLOOKUP(Z5,'Jenks Methodology'!$E$69:$G$73,3,TRUE),VLOOKUP(Z5,'Jenks Methodology'!$F$69:$G$73,2,TRUE))))),0)</f>
        <v>5</v>
      </c>
      <c r="AZ5" s="100">
        <f>IFERROR(VLOOKUP(AA5,'Basic Score Methodology'!$N$6:$O$7,'Basic Score Methodology'!$O$2,TRUE),0)</f>
        <v>5</v>
      </c>
      <c r="BA5" s="164">
        <f>SUM(AB5:AE5)+IF(AF5="",AG5,AF5)+SUM(AH5:AI5,AN5:AZ5)</f>
        <v>81.3125</v>
      </c>
      <c r="BB5" s="157"/>
    </row>
    <row r="6" spans="1:54" x14ac:dyDescent="0.3">
      <c r="A6" s="108" t="s">
        <v>214</v>
      </c>
      <c r="B6" s="1" t="s">
        <v>215</v>
      </c>
      <c r="C6" s="1" t="s">
        <v>290</v>
      </c>
      <c r="D6" s="129" t="str">
        <f>IF(COUNTIF('NPIAS Info 2021-25'!$C$4:$C$100,B6)&gt;0,"Y","N")</f>
        <v>Y</v>
      </c>
      <c r="E6" s="129" t="str">
        <f>IFERROR(VLOOKUP($B6,'NPIAS Info 2021-25'!$C$4:$G$100,'NPIAS Info 2021-25'!$G$2,FALSE),"Non-NPIAS")</f>
        <v>R</v>
      </c>
      <c r="F6" s="129" t="str">
        <f>IFERROR(IF(VLOOKUP($B6,'NPIAS Info 2021-25'!$C$4:$G$100,'NPIAS Info 2021-25'!$F$2,FALSE)=0,"N/A (Primary)",VLOOKUP($B6,'NPIAS Info 2021-25'!$C$4:$G$100,'NPIAS Info 2021-25'!$F$2,FALSE)),"N/A (Non-NPIAS)")</f>
        <v>Regional</v>
      </c>
      <c r="G6" s="130">
        <f>VLOOKUP($B6,'2020 Inventory Data'!$B$5:$V$137,'2020 Inventory Data'!$V$3,FALSE)</f>
        <v>169</v>
      </c>
      <c r="H6" s="168">
        <f>IFERROR(VLOOKUP(B6,MnSASP_Baseline_Operations[],'Baseline Ops'!$D$3,FALSE),0)</f>
        <v>16420.612019424421</v>
      </c>
      <c r="I6" s="130">
        <f>IFERROR(VLOOKUP($B6,'5010 Operations'!$C$5:$CO$151,'5010 Operations'!$CO$3,FALSE),"")</f>
        <v>26498</v>
      </c>
      <c r="J6" s="131">
        <f>IF(VLOOKUP($B6,'2020 Inventory Data'!$B$5:$G$137,'2020 Inventory Data'!$D$3,FALSE)="Yes",1,0)</f>
        <v>1</v>
      </c>
      <c r="K6" s="131">
        <f>IF(VLOOKUP($B6,'2020 Inventory Data'!$B$5:$G$137,'2020 Inventory Data'!$G$3,FALSE)="Yes",1,0)</f>
        <v>1</v>
      </c>
      <c r="L6" s="130">
        <f>VLOOKUP($B6,'30nm Airport Count'!$B$5:$K$137,'30nm Airport Count'!$I$3,FALSE)</f>
        <v>4</v>
      </c>
      <c r="M6" s="130">
        <f>VLOOKUP($B6,'30nm Airport Count'!$B$5:$K$137,'30nm Airport Count'!$J$3,FALSE)</f>
        <v>2</v>
      </c>
      <c r="N6" s="130">
        <f>VLOOKUP($B6,'30nm Airport Count'!$B$5:$K$137,'30nm Airport Count'!$K$3,FALSE)</f>
        <v>3</v>
      </c>
      <c r="O6" s="130">
        <f>VLOOKUP($B6,'30nm Airport Count'!$B$5:$L$137,'30nm Airport Count'!$L$3,FALSE)</f>
        <v>5</v>
      </c>
      <c r="P6" s="130">
        <f>VLOOKUP(B6,Population_30minProximity_Airports[[FAA ID]:[Population within 30 min drive-time]],3,FALSE)</f>
        <v>1199571</v>
      </c>
      <c r="Q6" s="238">
        <v>50</v>
      </c>
      <c r="R6" s="132">
        <f>VLOOKUP($B6,'Total Economic Impact'!$A$5:$G$139,'Total Economic Impact'!D$3,FALSE)</f>
        <v>42</v>
      </c>
      <c r="S6" s="133">
        <f>VLOOKUP($B6,'Total Economic Impact'!$A$5:$G$139,'Total Economic Impact'!E$3,FALSE)</f>
        <v>2300000</v>
      </c>
      <c r="T6" s="133">
        <f>VLOOKUP($B6,'Total Economic Impact'!$A$5:$G$139,'Total Economic Impact'!F$3,FALSE)</f>
        <v>10500000</v>
      </c>
      <c r="U6" s="133">
        <f>VLOOKUP($B6,'Total Economic Impact'!$A$5:$G$139,'Total Economic Impact'!G$3,FALSE)</f>
        <v>12800000</v>
      </c>
      <c r="V6" s="134">
        <f>IFERROR(VLOOKUP($B6,'2020 Inventory Data'!$B$5:$AP$137,'2020 Inventory Data'!$AJ$3,FALSE),"NP")</f>
        <v>6</v>
      </c>
      <c r="W6" s="134">
        <f>IFERROR(VLOOKUP($B6,'2020 Inventory Data'!$B$5:$AP$137,'2020 Inventory Data'!$AK$3,FALSE),"NP")</f>
        <v>6</v>
      </c>
      <c r="X6" s="133">
        <f>IFERROR(VLOOKUP($B6,'AIP Grant History'!$M$9:$Q$109,5,FALSE),0)</f>
        <v>9376888</v>
      </c>
      <c r="Y6" s="133">
        <f>IFERROR(VLOOKUP($B6,'State-Local Funding History'!$L$11:$N$143,'State-Local Funding History'!M$9,FALSE),0)</f>
        <v>3672357.6800000006</v>
      </c>
      <c r="Z6" s="133">
        <f>IFERROR(VLOOKUP($B6,'State-Local Funding History'!$L$11:$N$143,'State-Local Funding History'!N$9,FALSE),0)</f>
        <v>2347929.1099999994</v>
      </c>
      <c r="AA6" s="135" t="str">
        <f>IFERROR(IF(VLOOKUP($B6,'2020 Inventory Data'!$B$5:$AG$137,'2020 Inventory Data'!$AG$3,FALSE)="x","Y","N"),"")</f>
        <v>N</v>
      </c>
      <c r="AB6" s="112">
        <f>VLOOKUP(D6,'Basic Score Methodology'!$B$6:$E$16,'Basic Score Methodology'!$C$2,FALSE)</f>
        <v>5</v>
      </c>
      <c r="AC6" s="113">
        <f>IFERROR(VLOOKUP(E6,'Basic Score Methodology'!$B$6:$E$16,'Basic Score Methodology'!$D$2,FALSE),0)</f>
        <v>1.25</v>
      </c>
      <c r="AD6" s="113">
        <f>IFERROR(VLOOKUP(F6,'Basic Score Methodology'!$B$6:$E$16,'Basic Score Methodology'!$E$2,FALSE),0)</f>
        <v>2.25</v>
      </c>
      <c r="AE6" s="88">
        <f>IF(G6&lt;='Basic Score Methodology'!$G$12,'Basic Score Methodology'!$H$12,'Basic Score Methodology'!$H$13)</f>
        <v>5</v>
      </c>
      <c r="AF6" s="88">
        <f>IFERROR(IF($C6="Key Commercial Service",VLOOKUP(H6,'Jenks Methodology'!$B$4:$G$8,6,TRUE),IF($C6="Key General Aviation",VLOOKUP(H6,'Jenks Methodology'!$C$4:$G$8,5,TRUE),IF($C6="Intermediate Large",VLOOKUP(H6,'Jenks Methodology'!$D$4:$G$8,4,TRUE),IF($C6="Intermediate Small",VLOOKUP(H6,'Jenks Methodology'!$E$4:$G$8,3,TRUE),VLOOKUP(H6,'Jenks Methodology'!$F$4:$G$8,2,TRUE))))),0)</f>
        <v>3.75</v>
      </c>
      <c r="AG6" s="88">
        <f>IFERROR(IF($C6="Key Commercial Service",VLOOKUP($I6,'Jenks Methodology'!$B$9:$G$13,6,TRUE),IF($C6="Key General Aviation",VLOOKUP($I6,'Jenks Methodology'!$C$9:$G$13,5,TRUE),IF($C6="Intermediate Large",VLOOKUP($I6,'Jenks Methodology'!$D$9:$G$13,4,TRUE),IF($C6="Intermediate Small",VLOOKUP($I6,'Jenks Methodology'!$E$9:$G$13,3,TRUE),VLOOKUP($I6,'Jenks Methodology'!$F$9:$G$13,2,TRUE))))),"")</f>
        <v>3.75</v>
      </c>
      <c r="AH6" s="88">
        <f>IFERROR(VLOOKUP(J6,'Basic Score Methodology'!$G$6:$I$7,'Basic Score Methodology'!$H$2,FALSE),0)</f>
        <v>5</v>
      </c>
      <c r="AI6" s="88">
        <f>IFERROR(VLOOKUP(K6,'Basic Score Methodology'!$G$6:$I$7,'Basic Score Methodology'!$I$2,FALSE),0)</f>
        <v>5</v>
      </c>
      <c r="AJ6" s="88">
        <f>IFERROR(IF($C6="Key Commercial Service",VLOOKUP(L6,'Jenks Methodology'!$B$14:$G$18,6,TRUE),IF($C6="Key General Aviation",VLOOKUP(L6,'Jenks Methodology'!$C$14:$G$18,5,TRUE),IF($C6="Intermediate Large",VLOOKUP(L6,'Jenks Methodology'!$D$14:$G$18,4,TRUE),IF($C6="Intermediate Small",VLOOKUP(L6,'Jenks Methodology'!$E$14:$G$18,3,TRUE),VLOOKUP(L6,'Jenks Methodology'!$F$14:$G$18,2,TRUE))))),5)</f>
        <v>0</v>
      </c>
      <c r="AK6" s="88">
        <f>IFERROR(IF($C6="Key Commercial Service",VLOOKUP(M6,'Jenks Methodology'!$B$19:$G$23,6,TRUE),IF($C6="Key General Aviation",VLOOKUP(M6,'Jenks Methodology'!$C$19:$G$23,5,TRUE),IF($C6="Intermediate Large",VLOOKUP(M6,'Jenks Methodology'!$D$19:$G$23,4,TRUE),IF($C6="Intermediate Small",VLOOKUP(M6,'Jenks Methodology'!$E$19:$G$23,3,TRUE),VLOOKUP(M6,'Jenks Methodology'!$F$19:$G$23,2,TRUE))))),5)</f>
        <v>2.5</v>
      </c>
      <c r="AL6" s="88">
        <f>IFERROR(IF($C6="Key Commercial Service",VLOOKUP(N6,'Jenks Methodology'!$B$24:$G$28,6,TRUE),IF($C6="Key General Aviation",VLOOKUP(N6,'Jenks Methodology'!$C$24:$G$28,5,TRUE),IF($C6="Intermediate Large",VLOOKUP(N6,'Jenks Methodology'!$D$24:$G$28,4,TRUE),IF($C6="Intermediate Small",VLOOKUP(N6,'Jenks Methodology'!$E$24:$G$28,3,TRUE),VLOOKUP(N6,'Jenks Methodology'!$F$24:$G$28,2,TRUE))))),5)</f>
        <v>1.25</v>
      </c>
      <c r="AM6" s="88">
        <f>IFERROR(IF($C6="Key Commercial Service",VLOOKUP(O6,'Jenks Methodology'!$B$29:$G$33,6,FALSE),IF($C6="Key General Aviation",VLOOKUP(O6,'Jenks Methodology'!$C$29:$G$33,5,FALSE),IF($C6="Intermediate Large",VLOOKUP(O6,'Jenks Methodology'!$D$29:$G$33,4,FALSE),IF($C6="Intermediate Small",VLOOKUP(O6,'Jenks Methodology'!$E$29:$G$33,3,FALSE),VLOOKUP(O6,'Jenks Methodology'!$F$29:$G$33,2,FALSE))))),5)</f>
        <v>0</v>
      </c>
      <c r="AN6" s="101">
        <f>AVERAGE(AJ6:AM6)</f>
        <v>0.9375</v>
      </c>
      <c r="AO6" s="88">
        <f>IFERROR(IF($C6="Key Commercial Service",VLOOKUP(P6,'Jenks Methodology'!$B$34:$G$38,6,TRUE),IF($C6="Key General Aviation",VLOOKUP(P6,'Jenks Methodology'!$C$34:$G$38,5,TRUE),IF($C6="Intermediate Large",VLOOKUP(P6,'Jenks Methodology'!$D$34:$G$38,4,TRUE),IF($C6="Intermediate Small",VLOOKUP(P6,'Jenks Methodology'!$E$34:$G$38,3,TRUE),VLOOKUP(P6,'Jenks Methodology'!$F$34:$G$38,2,TRUE))))),5)</f>
        <v>5</v>
      </c>
      <c r="AP6" s="88">
        <f>VLOOKUP($Q6,'Basic Score Methodology'!$K$6:$L$12,'Basic Score Methodology'!$L$2,TRUE)</f>
        <v>2.5</v>
      </c>
      <c r="AQ6" s="88">
        <f>IFERROR(IF($C6="Key Commercial Service",VLOOKUP(R6,'Jenks Methodology'!$B$39:$G$43,6,TRUE),IF($C6="Key General Aviation",VLOOKUP(R6,'Jenks Methodology'!$C$39:$G$43,5,TRUE),IF($C6="Intermediate Large",VLOOKUP(R6,'Jenks Methodology'!$D$39:$G$43,4,TRUE),IF($C6="Intermediate Small",VLOOKUP(R6,'Jenks Methodology'!$E$39:$G$43,3,TRUE),VLOOKUP(R6,'Jenks Methodology'!$F$39:$G$43,2,TRUE))))),0)</f>
        <v>3.75</v>
      </c>
      <c r="AR6" s="88">
        <f>IFERROR(IF($C6="Key Commercial Service",VLOOKUP(S6,'Jenks Methodology'!$B$44:$G$48,6,TRUE),IF($C6="Key General Aviation",VLOOKUP(S6,'Jenks Methodology'!$C$44:$G$48,5,TRUE),IF($C6="Intermediate Large",VLOOKUP(S6,'Jenks Methodology'!$D$44:$G$48,4,TRUE),IF($C6="Intermediate Small",VLOOKUP(S6,'Jenks Methodology'!$E$44:$G$48,3,TRUE),VLOOKUP(S6,'Jenks Methodology'!$F$44:$G$48,2,TRUE))))),0)</f>
        <v>3.75</v>
      </c>
      <c r="AS6" s="88">
        <f>IFERROR(IF($C6="Key Commercial Service",VLOOKUP(T6,'Jenks Methodology'!$B$49:$G$53,6,TRUE),IF($C6="Key General Aviation",VLOOKUP(T6,'Jenks Methodology'!$C$49:$G$53,5,TRUE),IF($C6="Intermediate Large",VLOOKUP(T6,'Jenks Methodology'!$D$49:$G$53,4,TRUE),IF($C6="Intermediate Small",VLOOKUP(T6,'Jenks Methodology'!$E$49:$G$53,3,TRUE),VLOOKUP(T6,'Jenks Methodology'!$F$49:$G$53,2,TRUE))))),0)</f>
        <v>5</v>
      </c>
      <c r="AT6" s="88">
        <f>IFERROR(IF($C6="Key Commercial Service",VLOOKUP(U6,'Jenks Methodology'!$B$54:$G$58,6,TRUE),IF($C6="Key General Aviation",VLOOKUP(U6,'Jenks Methodology'!$C$54:$G$58,5,TRUE),IF($C6="Intermediate Large",VLOOKUP(U6,'Jenks Methodology'!$D$54:$G$58,4,TRUE),IF($C6="Intermediate Small",VLOOKUP(U6,'Jenks Methodology'!$E$54:$G$58,3,TRUE),VLOOKUP(U6,'Jenks Methodology'!$F$54:$G$58,2,TRUE))))),0)</f>
        <v>5</v>
      </c>
      <c r="AU6" s="88">
        <f>IFERROR(VLOOKUP(V6,'Basic Score Methodology'!$K$17:$M$21,'Basic Score Methodology'!$L$2,TRUE),0)</f>
        <v>2.5</v>
      </c>
      <c r="AV6" s="88">
        <f>IFERROR(VLOOKUP(W6,'Basic Score Methodology'!$K$17:$M$21,'Basic Score Methodology'!$M$2,TRUE),0)</f>
        <v>2.5</v>
      </c>
      <c r="AW6" s="88">
        <f>IFERROR(IF($C6="Key Commercial Service",VLOOKUP(X6,'Jenks Methodology'!$B$59:$G$63,6,TRUE),IF($C6="Key General Aviation",VLOOKUP(X6,'Jenks Methodology'!$C$59:$G$63,5,TRUE),IF($C6="Intermediate Large",VLOOKUP(X6,'Jenks Methodology'!$D$59:$G$63,4,TRUE),IF($C6="Intermediate Small",VLOOKUP(X6,'Jenks Methodology'!$E$59:$G$63,3,TRUE),VLOOKUP(X6,'Jenks Methodology'!$F$59:$G$63,2,TRUE))))),0)</f>
        <v>5</v>
      </c>
      <c r="AX6" s="88">
        <f>IFERROR(IF($C6="Key Commercial Service",VLOOKUP(Y6,'Jenks Methodology'!$B$64:$G$68,6,TRUE),IF($C6="Key General Aviation",VLOOKUP(Y6,'Jenks Methodology'!$C$64:$G$68,5,TRUE),IF($C6="Intermediate Large",VLOOKUP(Y6,'Jenks Methodology'!$D$64:$G$68,4,TRUE),IF($C6="Intermediate Small",VLOOKUP(Y6,'Jenks Methodology'!$E$64:$G$68,3,TRUE),VLOOKUP(Y6,'Jenks Methodology'!$F$64:$G$68,2,TRUE))))),0)</f>
        <v>5</v>
      </c>
      <c r="AY6" s="88">
        <f>IFERROR(IF($C6="Key Commercial Service",VLOOKUP(Z6,'Jenks Methodology'!$B$69:$G$73,6,TRUE),IF($C6="Key General Aviation",VLOOKUP(Z6,'Jenks Methodology'!$C$69:$G$73,5,TRUE),IF($C6="Intermediate Large",VLOOKUP(Z6,'Jenks Methodology'!$D$69:$G$73,4,TRUE),IF($C6="Intermediate Small",VLOOKUP(Z6,'Jenks Methodology'!$E$69:$G$73,3,TRUE),VLOOKUP(Z6,'Jenks Methodology'!$F$69:$G$73,2,TRUE))))),0)</f>
        <v>5</v>
      </c>
      <c r="AZ6" s="100">
        <f>IFERROR(VLOOKUP(AA6,'Basic Score Methodology'!$N$6:$O$7,'Basic Score Methodology'!$O$2,TRUE),0)</f>
        <v>5</v>
      </c>
      <c r="BA6" s="164">
        <f>SUM(AB6:AE6)+IF(AF6="",AG6,AF6)+SUM(AH6:AI6,AN6:AZ6)</f>
        <v>78.1875</v>
      </c>
    </row>
    <row r="7" spans="1:54" x14ac:dyDescent="0.3">
      <c r="A7" s="108" t="s">
        <v>132</v>
      </c>
      <c r="B7" s="1" t="s">
        <v>133</v>
      </c>
      <c r="C7" s="1" t="s">
        <v>294</v>
      </c>
      <c r="D7" s="129" t="str">
        <f>IF(COUNTIF('NPIAS Info 2021-25'!$C$4:$C$100,B7)&gt;0,"Y","N")</f>
        <v>Y</v>
      </c>
      <c r="E7" s="129" t="str">
        <f>IFERROR(VLOOKUP($B7,'NPIAS Info 2021-25'!$C$4:$G$100,'NPIAS Info 2021-25'!$G$2,FALSE),"Non-NPIAS")</f>
        <v>GA</v>
      </c>
      <c r="F7" s="129" t="str">
        <f>IFERROR(IF(VLOOKUP($B7,'NPIAS Info 2021-25'!$C$4:$G$100,'NPIAS Info 2021-25'!$F$2,FALSE)=0,"N/A (Primary)",VLOOKUP($B7,'NPIAS Info 2021-25'!$C$4:$G$100,'NPIAS Info 2021-25'!$F$2,FALSE)),"N/A (Non-NPIAS)")</f>
        <v>Regional</v>
      </c>
      <c r="G7" s="130">
        <f>VLOOKUP($B7,'2020 Inventory Data'!$B$5:$V$137,'2020 Inventory Data'!$V$3,FALSE)</f>
        <v>86</v>
      </c>
      <c r="H7" s="168">
        <f>IFERROR(VLOOKUP(B7,MnSASP_Baseline_Operations[],'Baseline Ops'!$D$3,FALSE),0)</f>
        <v>100062.09176453788</v>
      </c>
      <c r="I7" s="130">
        <f>IFERROR(VLOOKUP($B7,'5010 Operations'!$C$5:$CO$151,'5010 Operations'!$CO$3,FALSE),"")</f>
        <v>126136</v>
      </c>
      <c r="J7" s="131">
        <f>IF(VLOOKUP($B7,'2020 Inventory Data'!$B$5:$G$137,'2020 Inventory Data'!$D$3,FALSE)="Yes",1,0)</f>
        <v>1</v>
      </c>
      <c r="K7" s="131">
        <f>IF(VLOOKUP($B7,'2020 Inventory Data'!$B$5:$G$137,'2020 Inventory Data'!$G$3,FALSE)="Yes",1,0)</f>
        <v>1</v>
      </c>
      <c r="L7" s="130">
        <f>VLOOKUP($B7,'30nm Airport Count'!$B$5:$K$137,'30nm Airport Count'!$I$3,FALSE)</f>
        <v>2</v>
      </c>
      <c r="M7" s="130">
        <f>VLOOKUP($B7,'30nm Airport Count'!$B$5:$K$137,'30nm Airport Count'!$J$3,FALSE)</f>
        <v>2</v>
      </c>
      <c r="N7" s="130">
        <f>VLOOKUP($B7,'30nm Airport Count'!$B$5:$K$137,'30nm Airport Count'!$K$3,FALSE)</f>
        <v>0</v>
      </c>
      <c r="O7" s="130">
        <f>VLOOKUP($B7,'30nm Airport Count'!$B$5:$L$137,'30nm Airport Count'!$L$3,FALSE)</f>
        <v>2</v>
      </c>
      <c r="P7" s="130">
        <f>VLOOKUP(B7,Population_30minProximity_Airports[[FAA ID]:[Population within 30 min drive-time]],3,FALSE)</f>
        <v>123233</v>
      </c>
      <c r="Q7" s="132">
        <f>IFERROR(VLOOKUP($B7,'PCI Data (106 airports)'!$W$6:$Z$112,4,FALSE),IF($C7="Landing Strip Turf","Turf","Unknown"))</f>
        <v>83.837290912361098</v>
      </c>
      <c r="R7" s="132">
        <f>VLOOKUP($B7,'Total Economic Impact'!$A$5:$G$139,'Total Economic Impact'!D$3,FALSE)</f>
        <v>221</v>
      </c>
      <c r="S7" s="133">
        <f>VLOOKUP($B7,'Total Economic Impact'!$A$5:$G$139,'Total Economic Impact'!E$3,FALSE)</f>
        <v>11424510</v>
      </c>
      <c r="T7" s="133">
        <f>VLOOKUP($B7,'Total Economic Impact'!$A$5:$G$139,'Total Economic Impact'!F$3,FALSE)</f>
        <v>13346550</v>
      </c>
      <c r="U7" s="133">
        <f>VLOOKUP($B7,'Total Economic Impact'!$A$5:$G$139,'Total Economic Impact'!G$3,FALSE)</f>
        <v>24771060</v>
      </c>
      <c r="V7" s="134">
        <f>IFERROR(VLOOKUP($B7,'2020 Inventory Data'!$B$5:$AP$137,'2020 Inventory Data'!$AJ$3,FALSE),"NP")</f>
        <v>8</v>
      </c>
      <c r="W7" s="134">
        <f>IFERROR(VLOOKUP($B7,'2020 Inventory Data'!$B$5:$AP$137,'2020 Inventory Data'!$AK$3,FALSE),"NP")</f>
        <v>8</v>
      </c>
      <c r="X7" s="133">
        <f>IFERROR(VLOOKUP($B7,'AIP Grant History'!$M$9:$Q$109,5,FALSE),0)</f>
        <v>15345451</v>
      </c>
      <c r="Y7" s="133">
        <f>IFERROR(VLOOKUP($B7,'State-Local Funding History'!$L$11:$N$143,'State-Local Funding History'!M$9,FALSE),0)</f>
        <v>12004069.710000003</v>
      </c>
      <c r="Z7" s="133">
        <f>IFERROR(VLOOKUP($B7,'State-Local Funding History'!$L$11:$N$143,'State-Local Funding History'!N$9,FALSE),0)</f>
        <v>8808841.4199999999</v>
      </c>
      <c r="AA7" s="135" t="str">
        <f>IFERROR(IF(VLOOKUP($B7,'2020 Inventory Data'!$B$5:$AG$137,'2020 Inventory Data'!$AG$3,FALSE)="x","Y","N"),"")</f>
        <v>N</v>
      </c>
      <c r="AB7" s="112">
        <f>VLOOKUP(D7,'Basic Score Methodology'!$B$6:$E$16,'Basic Score Methodology'!$C$2,FALSE)</f>
        <v>5</v>
      </c>
      <c r="AC7" s="113">
        <f>IFERROR(VLOOKUP(E7,'Basic Score Methodology'!$B$6:$E$16,'Basic Score Methodology'!$D$2,FALSE),0)</f>
        <v>0</v>
      </c>
      <c r="AD7" s="113">
        <f>IFERROR(VLOOKUP(F7,'Basic Score Methodology'!$B$6:$E$16,'Basic Score Methodology'!$E$2,FALSE),0)</f>
        <v>2.25</v>
      </c>
      <c r="AE7" s="88">
        <f>IF(G7&lt;='Basic Score Methodology'!$G$12,'Basic Score Methodology'!$H$12,'Basic Score Methodology'!$H$13)</f>
        <v>5</v>
      </c>
      <c r="AF7" s="88">
        <f>IFERROR(IF($C7="Key Commercial Service",VLOOKUP(H7,'Jenks Methodology'!$B$4:$G$8,6,TRUE),IF($C7="Key General Aviation",VLOOKUP(H7,'Jenks Methodology'!$C$4:$G$8,5,TRUE),IF($C7="Intermediate Large",VLOOKUP(H7,'Jenks Methodology'!$D$4:$G$8,4,TRUE),IF($C7="Intermediate Small",VLOOKUP(H7,'Jenks Methodology'!$E$4:$G$8,3,TRUE),VLOOKUP(H7,'Jenks Methodology'!$F$4:$G$8,2,TRUE))))),0)</f>
        <v>5</v>
      </c>
      <c r="AG7" s="88">
        <f>IFERROR(IF($C7="Key Commercial Service",VLOOKUP($I7,'Jenks Methodology'!$B$9:$G$13,6,TRUE),IF($C7="Key General Aviation",VLOOKUP($I7,'Jenks Methodology'!$C$9:$G$13,5,TRUE),IF($C7="Intermediate Large",VLOOKUP($I7,'Jenks Methodology'!$D$9:$G$13,4,TRUE),IF($C7="Intermediate Small",VLOOKUP($I7,'Jenks Methodology'!$E$9:$G$13,3,TRUE),VLOOKUP($I7,'Jenks Methodology'!$F$9:$G$13,2,TRUE))))),"")</f>
        <v>5</v>
      </c>
      <c r="AH7" s="88">
        <f>IFERROR(VLOOKUP(J7,'Basic Score Methodology'!$G$6:$I$7,'Basic Score Methodology'!$H$2,FALSE),0)</f>
        <v>5</v>
      </c>
      <c r="AI7" s="88">
        <f>IFERROR(VLOOKUP(K7,'Basic Score Methodology'!$G$6:$I$7,'Basic Score Methodology'!$I$2,FALSE),0)</f>
        <v>5</v>
      </c>
      <c r="AJ7" s="88">
        <f>IFERROR(IF($C7="Key Commercial Service",VLOOKUP(L7,'Jenks Methodology'!$B$14:$G$18,6,TRUE),IF($C7="Key General Aviation",VLOOKUP(L7,'Jenks Methodology'!$C$14:$G$18,5,TRUE),IF($C7="Intermediate Large",VLOOKUP(L7,'Jenks Methodology'!$D$14:$G$18,4,TRUE),IF($C7="Intermediate Small",VLOOKUP(L7,'Jenks Methodology'!$E$14:$G$18,3,TRUE),VLOOKUP(L7,'Jenks Methodology'!$F$14:$G$18,2,TRUE))))),5)</f>
        <v>2.5</v>
      </c>
      <c r="AK7" s="88">
        <f>IFERROR(IF($C7="Key Commercial Service",VLOOKUP(M7,'Jenks Methodology'!$B$19:$G$23,6,TRUE),IF($C7="Key General Aviation",VLOOKUP(M7,'Jenks Methodology'!$C$19:$G$23,5,TRUE),IF($C7="Intermediate Large",VLOOKUP(M7,'Jenks Methodology'!$D$19:$G$23,4,TRUE),IF($C7="Intermediate Small",VLOOKUP(M7,'Jenks Methodology'!$E$19:$G$23,3,TRUE),VLOOKUP(M7,'Jenks Methodology'!$F$19:$G$23,2,TRUE))))),5)</f>
        <v>2.5</v>
      </c>
      <c r="AL7" s="88">
        <f>IFERROR(IF($C7="Key Commercial Service",VLOOKUP(N7,'Jenks Methodology'!$B$24:$G$28,6,TRUE),IF($C7="Key General Aviation",VLOOKUP(N7,'Jenks Methodology'!$C$24:$G$28,5,TRUE),IF($C7="Intermediate Large",VLOOKUP(N7,'Jenks Methodology'!$D$24:$G$28,4,TRUE),IF($C7="Intermediate Small",VLOOKUP(N7,'Jenks Methodology'!$E$24:$G$28,3,TRUE),VLOOKUP(N7,'Jenks Methodology'!$F$24:$G$28,2,TRUE))))),5)</f>
        <v>3.75</v>
      </c>
      <c r="AM7" s="88">
        <f>IFERROR(IF($C7="Key Commercial Service",VLOOKUP(O7,'Jenks Methodology'!$B$29:$G$33,6,FALSE),IF($C7="Key General Aviation",VLOOKUP(O7,'Jenks Methodology'!$C$29:$G$33,5,FALSE),IF($C7="Intermediate Large",VLOOKUP(O7,'Jenks Methodology'!$D$29:$G$33,4,FALSE),IF($C7="Intermediate Small",VLOOKUP(O7,'Jenks Methodology'!$E$29:$G$33,3,FALSE),VLOOKUP(O7,'Jenks Methodology'!$F$29:$G$33,2,FALSE))))),5)</f>
        <v>2.5</v>
      </c>
      <c r="AN7" s="101">
        <f>AVERAGE(AJ7:AM7)</f>
        <v>2.8125</v>
      </c>
      <c r="AO7" s="88">
        <f>IFERROR(IF($C7="Key Commercial Service",VLOOKUP(P7,'Jenks Methodology'!$B$34:$G$38,6,TRUE),IF($C7="Key General Aviation",VLOOKUP(P7,'Jenks Methodology'!$C$34:$G$38,5,TRUE),IF($C7="Intermediate Large",VLOOKUP(P7,'Jenks Methodology'!$D$34:$G$38,4,TRUE),IF($C7="Intermediate Small",VLOOKUP(P7,'Jenks Methodology'!$E$34:$G$38,3,TRUE),VLOOKUP(P7,'Jenks Methodology'!$F$34:$G$38,2,TRUE))))),5)</f>
        <v>3.75</v>
      </c>
      <c r="AP7" s="88">
        <f>VLOOKUP($Q7,'Basic Score Methodology'!$K$6:$L$12,'Basic Score Methodology'!$L$2,TRUE)</f>
        <v>3.75</v>
      </c>
      <c r="AQ7" s="88">
        <f>IFERROR(IF($C7="Key Commercial Service",VLOOKUP(R7,'Jenks Methodology'!$B$39:$G$43,6,TRUE),IF($C7="Key General Aviation",VLOOKUP(R7,'Jenks Methodology'!$C$39:$G$43,5,TRUE),IF($C7="Intermediate Large",VLOOKUP(R7,'Jenks Methodology'!$D$39:$G$43,4,TRUE),IF($C7="Intermediate Small",VLOOKUP(R7,'Jenks Methodology'!$E$39:$G$43,3,TRUE),VLOOKUP(R7,'Jenks Methodology'!$F$39:$G$43,2,TRUE))))),0)</f>
        <v>2.5</v>
      </c>
      <c r="AR7" s="88">
        <f>IFERROR(IF($C7="Key Commercial Service",VLOOKUP(S7,'Jenks Methodology'!$B$44:$G$48,6,TRUE),IF($C7="Key General Aviation",VLOOKUP(S7,'Jenks Methodology'!$C$44:$G$48,5,TRUE),IF($C7="Intermediate Large",VLOOKUP(S7,'Jenks Methodology'!$D$44:$G$48,4,TRUE),IF($C7="Intermediate Small",VLOOKUP(S7,'Jenks Methodology'!$E$44:$G$48,3,TRUE),VLOOKUP(S7,'Jenks Methodology'!$F$44:$G$48,2,TRUE))))),0)</f>
        <v>3.75</v>
      </c>
      <c r="AS7" s="88">
        <f>IFERROR(IF($C7="Key Commercial Service",VLOOKUP(T7,'Jenks Methodology'!$B$49:$G$53,6,TRUE),IF($C7="Key General Aviation",VLOOKUP(T7,'Jenks Methodology'!$C$49:$G$53,5,TRUE),IF($C7="Intermediate Large",VLOOKUP(T7,'Jenks Methodology'!$D$49:$G$53,4,TRUE),IF($C7="Intermediate Small",VLOOKUP(T7,'Jenks Methodology'!$E$49:$G$53,3,TRUE),VLOOKUP(T7,'Jenks Methodology'!$F$49:$G$53,2,TRUE))))),0)</f>
        <v>5</v>
      </c>
      <c r="AT7" s="88">
        <f>IFERROR(IF($C7="Key Commercial Service",VLOOKUP(U7,'Jenks Methodology'!$B$54:$G$58,6,TRUE),IF($C7="Key General Aviation",VLOOKUP(U7,'Jenks Methodology'!$C$54:$G$58,5,TRUE),IF($C7="Intermediate Large",VLOOKUP(U7,'Jenks Methodology'!$D$54:$G$58,4,TRUE),IF($C7="Intermediate Small",VLOOKUP(U7,'Jenks Methodology'!$E$54:$G$58,3,TRUE),VLOOKUP(U7,'Jenks Methodology'!$F$54:$G$58,2,TRUE))))),0)</f>
        <v>3.75</v>
      </c>
      <c r="AU7" s="88">
        <f>IFERROR(VLOOKUP(V7,'Basic Score Methodology'!$K$17:$M$21,'Basic Score Methodology'!$L$2,TRUE),0)</f>
        <v>3.75</v>
      </c>
      <c r="AV7" s="88">
        <f>IFERROR(VLOOKUP(W7,'Basic Score Methodology'!$K$17:$M$21,'Basic Score Methodology'!$M$2,TRUE),0)</f>
        <v>3.75</v>
      </c>
      <c r="AW7" s="88">
        <f>IFERROR(IF($C7="Key Commercial Service",VLOOKUP(X7,'Jenks Methodology'!$B$59:$G$63,6,TRUE),IF($C7="Key General Aviation",VLOOKUP(X7,'Jenks Methodology'!$C$59:$G$63,5,TRUE),IF($C7="Intermediate Large",VLOOKUP(X7,'Jenks Methodology'!$D$59:$G$63,4,TRUE),IF($C7="Intermediate Small",VLOOKUP(X7,'Jenks Methodology'!$E$59:$G$63,3,TRUE),VLOOKUP(X7,'Jenks Methodology'!$F$59:$G$63,2,TRUE))))),0)</f>
        <v>3.75</v>
      </c>
      <c r="AX7" s="88">
        <f>IFERROR(IF($C7="Key Commercial Service",VLOOKUP(Y7,'Jenks Methodology'!$B$64:$G$68,6,TRUE),IF($C7="Key General Aviation",VLOOKUP(Y7,'Jenks Methodology'!$C$64:$G$68,5,TRUE),IF($C7="Intermediate Large",VLOOKUP(Y7,'Jenks Methodology'!$D$64:$G$68,4,TRUE),IF($C7="Intermediate Small",VLOOKUP(Y7,'Jenks Methodology'!$E$64:$G$68,3,TRUE),VLOOKUP(Y7,'Jenks Methodology'!$F$64:$G$68,2,TRUE))))),0)</f>
        <v>5</v>
      </c>
      <c r="AY7" s="88">
        <f>IFERROR(IF($C7="Key Commercial Service",VLOOKUP(Z7,'Jenks Methodology'!$B$69:$G$73,6,TRUE),IF($C7="Key General Aviation",VLOOKUP(Z7,'Jenks Methodology'!$C$69:$G$73,5,TRUE),IF($C7="Intermediate Large",VLOOKUP(Z7,'Jenks Methodology'!$D$69:$G$73,4,TRUE),IF($C7="Intermediate Small",VLOOKUP(Z7,'Jenks Methodology'!$E$69:$G$73,3,TRUE),VLOOKUP(Z7,'Jenks Methodology'!$F$69:$G$73,2,TRUE))))),0)</f>
        <v>3.75</v>
      </c>
      <c r="AZ7" s="100">
        <f>IFERROR(VLOOKUP(AA7,'Basic Score Methodology'!$N$6:$O$7,'Basic Score Methodology'!$O$2,TRUE),0)</f>
        <v>5</v>
      </c>
      <c r="BA7" s="164">
        <f>SUM(AB7:AE7)+IF(AF7="",AG7,AF7)+SUM(AH7:AI7,AN7:AZ7)</f>
        <v>77.5625</v>
      </c>
    </row>
    <row r="8" spans="1:54" x14ac:dyDescent="0.3">
      <c r="A8" s="108" t="s">
        <v>56</v>
      </c>
      <c r="B8" s="1" t="s">
        <v>57</v>
      </c>
      <c r="C8" s="1" t="s">
        <v>6270</v>
      </c>
      <c r="D8" s="129" t="str">
        <f>IF(COUNTIF('NPIAS Info 2021-25'!$C$4:$C$100,B8)&gt;0,"Y","N")</f>
        <v>Y</v>
      </c>
      <c r="E8" s="129" t="str">
        <f>IFERROR(VLOOKUP($B8,'NPIAS Info 2021-25'!$C$4:$G$100,'NPIAS Info 2021-25'!$G$2,FALSE),"Non-NPIAS")</f>
        <v>P</v>
      </c>
      <c r="F8" s="129" t="str">
        <f>IFERROR(IF(VLOOKUP($B8,'NPIAS Info 2021-25'!$C$4:$G$100,'NPIAS Info 2021-25'!$F$2,FALSE)=0,"N/A (Primary)",VLOOKUP($B8,'NPIAS Info 2021-25'!$C$4:$G$100,'NPIAS Info 2021-25'!$F$2,FALSE)),"N/A (Non-NPIAS)")</f>
        <v>N/A (Primary)</v>
      </c>
      <c r="G8" s="130">
        <f>VLOOKUP($B8,'2020 Inventory Data'!$B$5:$V$137,'2020 Inventory Data'!$V$3,FALSE)</f>
        <v>89</v>
      </c>
      <c r="H8" s="168">
        <f>IFERROR(VLOOKUP(B8,MnSASP_Baseline_Operations[],'Baseline Ops'!$D$3,FALSE),0)</f>
        <v>58676</v>
      </c>
      <c r="I8" s="130">
        <f>IFERROR(VLOOKUP($B8,'5010 Operations'!$C$5:$CO$151,'5010 Operations'!$CO$3,FALSE),"")</f>
        <v>63483</v>
      </c>
      <c r="J8" s="131">
        <f>IF(VLOOKUP($B8,'2020 Inventory Data'!$B$5:$G$137,'2020 Inventory Data'!$D$3,FALSE)="Yes",1,0)</f>
        <v>1</v>
      </c>
      <c r="K8" s="131">
        <f>IF(VLOOKUP($B8,'2020 Inventory Data'!$B$5:$G$137,'2020 Inventory Data'!$G$3,FALSE)="Yes",1,0)</f>
        <v>1</v>
      </c>
      <c r="L8" s="130">
        <f>VLOOKUP($B8,'30nm Airport Count'!$B$5:$K$137,'30nm Airport Count'!$I$3,FALSE)</f>
        <v>2</v>
      </c>
      <c r="M8" s="130">
        <f>VLOOKUP($B8,'30nm Airport Count'!$B$5:$K$137,'30nm Airport Count'!$J$3,FALSE)</f>
        <v>2</v>
      </c>
      <c r="N8" s="130">
        <f>VLOOKUP($B8,'30nm Airport Count'!$B$5:$K$137,'30nm Airport Count'!$K$3,FALSE)</f>
        <v>0</v>
      </c>
      <c r="O8" s="130">
        <f>VLOOKUP($B8,'30nm Airport Count'!$B$5:$L$137,'30nm Airport Count'!$L$3,FALSE)</f>
        <v>2</v>
      </c>
      <c r="P8" s="130">
        <f>VLOOKUP(B8,Population_30minProximity_Airports[[FAA ID]:[Population within 30 min drive-time]],3,FALSE)</f>
        <v>153655</v>
      </c>
      <c r="Q8" s="132">
        <f>IFERROR(VLOOKUP($B8,'PCI Data (106 airports)'!$W$6:$Z$112,4,FALSE),IF($C8="Landing Strip Turf","Turf","Unknown"))</f>
        <v>88.027760733500472</v>
      </c>
      <c r="R8" s="132">
        <f>VLOOKUP($B8,'Total Economic Impact'!$A$5:$G$139,'Total Economic Impact'!D$3,FALSE)</f>
        <v>6230</v>
      </c>
      <c r="S8" s="133">
        <f>VLOOKUP($B8,'Total Economic Impact'!$A$5:$G$139,'Total Economic Impact'!E$3,FALSE)</f>
        <v>277319300</v>
      </c>
      <c r="T8" s="133">
        <f>VLOOKUP($B8,'Total Economic Impact'!$A$5:$G$139,'Total Economic Impact'!F$3,FALSE)</f>
        <v>483257380</v>
      </c>
      <c r="U8" s="133">
        <f>VLOOKUP($B8,'Total Economic Impact'!$A$5:$G$139,'Total Economic Impact'!G$3,FALSE)</f>
        <v>760576680</v>
      </c>
      <c r="V8" s="134">
        <f>IFERROR(VLOOKUP($B8,'2020 Inventory Data'!$B$5:$AP$137,'2020 Inventory Data'!$AJ$3,FALSE),"NP")</f>
        <v>9</v>
      </c>
      <c r="W8" s="134">
        <f>IFERROR(VLOOKUP($B8,'2020 Inventory Data'!$B$5:$AP$137,'2020 Inventory Data'!$AK$3,FALSE),"NP")</f>
        <v>9</v>
      </c>
      <c r="X8" s="133">
        <f>IFERROR(VLOOKUP($B8,'AIP Grant History'!$M$9:$Q$109,5,FALSE),0)</f>
        <v>97259421</v>
      </c>
      <c r="Y8" s="133">
        <f>IFERROR(VLOOKUP($B8,'State-Local Funding History'!$L$11:$N$143,'State-Local Funding History'!M$9,FALSE),0)</f>
        <v>73617545.930000097</v>
      </c>
      <c r="Z8" s="133">
        <f>IFERROR(VLOOKUP($B8,'State-Local Funding History'!$L$11:$N$143,'State-Local Funding History'!N$9,FALSE),0)</f>
        <v>44962939.859999985</v>
      </c>
      <c r="AA8" s="135" t="str">
        <f>IFERROR(IF(VLOOKUP($B8,'2020 Inventory Data'!$B$5:$AG$137,'2020 Inventory Data'!$AG$3,FALSE)="x","Y","N"),"")</f>
        <v>Y</v>
      </c>
      <c r="AB8" s="112">
        <f>VLOOKUP(D8,'Basic Score Methodology'!$B$6:$E$16,'Basic Score Methodology'!$C$2,FALSE)</f>
        <v>5</v>
      </c>
      <c r="AC8" s="113">
        <f>IFERROR(VLOOKUP(E8,'Basic Score Methodology'!$B$6:$E$16,'Basic Score Methodology'!$D$2,FALSE),0)</f>
        <v>3.75</v>
      </c>
      <c r="AD8" s="113">
        <f>IFERROR(VLOOKUP(F8,'Basic Score Methodology'!$B$6:$E$16,'Basic Score Methodology'!$E$2,FALSE),0)</f>
        <v>0</v>
      </c>
      <c r="AE8" s="88">
        <f>IF(G8&lt;='Basic Score Methodology'!$G$12,'Basic Score Methodology'!$H$12,'Basic Score Methodology'!$H$13)</f>
        <v>5</v>
      </c>
      <c r="AF8" s="88">
        <f>IFERROR(IF($C8="Key Commercial Service",VLOOKUP(H8,'Jenks Methodology'!$B$4:$G$8,6,TRUE),IF($C8="Key General Aviation",VLOOKUP(H8,'Jenks Methodology'!$C$4:$G$8,5,TRUE),IF($C8="Intermediate Large",VLOOKUP(H8,'Jenks Methodology'!$D$4:$G$8,4,TRUE),IF($C8="Intermediate Small",VLOOKUP(H8,'Jenks Methodology'!$E$4:$G$8,3,TRUE),VLOOKUP(H8,'Jenks Methodology'!$F$4:$G$8,2,TRUE))))),0)</f>
        <v>3.75</v>
      </c>
      <c r="AG8" s="88">
        <f>IFERROR(IF($C8="Key Commercial Service",VLOOKUP($I8,'Jenks Methodology'!$B$9:$G$13,6,TRUE),IF($C8="Key General Aviation",VLOOKUP($I8,'Jenks Methodology'!$C$9:$G$13,5,TRUE),IF($C8="Intermediate Large",VLOOKUP($I8,'Jenks Methodology'!$D$9:$G$13,4,TRUE),IF($C8="Intermediate Small",VLOOKUP($I8,'Jenks Methodology'!$E$9:$G$13,3,TRUE),VLOOKUP($I8,'Jenks Methodology'!$F$9:$G$13,2,TRUE))))),"")</f>
        <v>3.75</v>
      </c>
      <c r="AH8" s="88">
        <f>IFERROR(VLOOKUP(J8,'Basic Score Methodology'!$G$6:$I$7,'Basic Score Methodology'!$H$2,FALSE),0)</f>
        <v>5</v>
      </c>
      <c r="AI8" s="88">
        <f>IFERROR(VLOOKUP(K8,'Basic Score Methodology'!$G$6:$I$7,'Basic Score Methodology'!$I$2,FALSE),0)</f>
        <v>5</v>
      </c>
      <c r="AJ8" s="88">
        <f>IFERROR(IF($C8="Key Commercial Service",VLOOKUP(L8,'Jenks Methodology'!$B$14:$G$18,6,TRUE),IF($C8="Key General Aviation",VLOOKUP(L8,'Jenks Methodology'!$C$14:$G$18,5,TRUE),IF($C8="Intermediate Large",VLOOKUP(L8,'Jenks Methodology'!$D$14:$G$18,4,TRUE),IF($C8="Intermediate Small",VLOOKUP(L8,'Jenks Methodology'!$E$14:$G$18,3,TRUE),VLOOKUP(L8,'Jenks Methodology'!$F$14:$G$18,2,TRUE))))),5)</f>
        <v>1.25</v>
      </c>
      <c r="AK8" s="88">
        <f>IFERROR(IF($C8="Key Commercial Service",VLOOKUP(M8,'Jenks Methodology'!$B$19:$G$23,6,TRUE),IF($C8="Key General Aviation",VLOOKUP(M8,'Jenks Methodology'!$C$19:$G$23,5,TRUE),IF($C8="Intermediate Large",VLOOKUP(M8,'Jenks Methodology'!$D$19:$G$23,4,TRUE),IF($C8="Intermediate Small",VLOOKUP(M8,'Jenks Methodology'!$E$19:$G$23,3,TRUE),VLOOKUP(M8,'Jenks Methodology'!$F$19:$G$23,2,TRUE))))),5)</f>
        <v>1.25</v>
      </c>
      <c r="AL8" s="88">
        <f>IFERROR(IF($C8="Key Commercial Service",VLOOKUP(N8,'Jenks Methodology'!$B$24:$G$28,6,TRUE),IF($C8="Key General Aviation",VLOOKUP(N8,'Jenks Methodology'!$C$24:$G$28,5,TRUE),IF($C8="Intermediate Large",VLOOKUP(N8,'Jenks Methodology'!$D$24:$G$28,4,TRUE),IF($C8="Intermediate Small",VLOOKUP(N8,'Jenks Methodology'!$E$24:$G$28,3,TRUE),VLOOKUP(N8,'Jenks Methodology'!$F$24:$G$28,2,TRUE))))),5)</f>
        <v>3.75</v>
      </c>
      <c r="AM8" s="88">
        <f>IFERROR(IF($C8="Key Commercial Service",VLOOKUP(O8,'Jenks Methodology'!$B$29:$G$33,6,FALSE),IF($C8="Key General Aviation",VLOOKUP(O8,'Jenks Methodology'!$C$29:$G$33,5,FALSE),IF($C8="Intermediate Large",VLOOKUP(O8,'Jenks Methodology'!$D$29:$G$33,4,FALSE),IF($C8="Intermediate Small",VLOOKUP(O8,'Jenks Methodology'!$E$29:$G$33,3,FALSE),VLOOKUP(O8,'Jenks Methodology'!$F$29:$G$33,2,FALSE))))),5)</f>
        <v>1.25</v>
      </c>
      <c r="AN8" s="101">
        <f>AVERAGE(AJ8:AM8)</f>
        <v>1.875</v>
      </c>
      <c r="AO8" s="88">
        <f>IFERROR(IF($C8="Key Commercial Service",VLOOKUP(P8,'Jenks Methodology'!$B$34:$G$38,6,TRUE),IF($C8="Key General Aviation",VLOOKUP(P8,'Jenks Methodology'!$C$34:$G$38,5,TRUE),IF($C8="Intermediate Large",VLOOKUP(P8,'Jenks Methodology'!$D$34:$G$38,4,TRUE),IF($C8="Intermediate Small",VLOOKUP(P8,'Jenks Methodology'!$E$34:$G$38,3,TRUE),VLOOKUP(P8,'Jenks Methodology'!$F$34:$G$38,2,TRUE))))),5)</f>
        <v>3.75</v>
      </c>
      <c r="AP8" s="88">
        <f>VLOOKUP($Q8,'Basic Score Methodology'!$K$6:$L$12,'Basic Score Methodology'!$L$2,TRUE)</f>
        <v>3.75</v>
      </c>
      <c r="AQ8" s="88">
        <f>IFERROR(IF($C8="Key Commercial Service",VLOOKUP(R8,'Jenks Methodology'!$B$39:$G$43,6,TRUE),IF($C8="Key General Aviation",VLOOKUP(R8,'Jenks Methodology'!$C$39:$G$43,5,TRUE),IF($C8="Intermediate Large",VLOOKUP(R8,'Jenks Methodology'!$D$39:$G$43,4,TRUE),IF($C8="Intermediate Small",VLOOKUP(R8,'Jenks Methodology'!$E$39:$G$43,3,TRUE),VLOOKUP(R8,'Jenks Methodology'!$F$39:$G$43,2,TRUE))))),0)</f>
        <v>3.75</v>
      </c>
      <c r="AR8" s="88">
        <f>IFERROR(IF($C8="Key Commercial Service",VLOOKUP(S8,'Jenks Methodology'!$B$44:$G$48,6,TRUE),IF($C8="Key General Aviation",VLOOKUP(S8,'Jenks Methodology'!$C$44:$G$48,5,TRUE),IF($C8="Intermediate Large",VLOOKUP(S8,'Jenks Methodology'!$D$44:$G$48,4,TRUE),IF($C8="Intermediate Small",VLOOKUP(S8,'Jenks Methodology'!$E$44:$G$48,3,TRUE),VLOOKUP(S8,'Jenks Methodology'!$F$44:$G$48,2,TRUE))))),0)</f>
        <v>5</v>
      </c>
      <c r="AS8" s="88">
        <f>IFERROR(IF($C8="Key Commercial Service",VLOOKUP(T8,'Jenks Methodology'!$B$49:$G$53,6,TRUE),IF($C8="Key General Aviation",VLOOKUP(T8,'Jenks Methodology'!$C$49:$G$53,5,TRUE),IF($C8="Intermediate Large",VLOOKUP(T8,'Jenks Methodology'!$D$49:$G$53,4,TRUE),IF($C8="Intermediate Small",VLOOKUP(T8,'Jenks Methodology'!$E$49:$G$53,3,TRUE),VLOOKUP(T8,'Jenks Methodology'!$F$49:$G$53,2,TRUE))))),0)</f>
        <v>5</v>
      </c>
      <c r="AT8" s="88">
        <f>IFERROR(IF($C8="Key Commercial Service",VLOOKUP(U8,'Jenks Methodology'!$B$54:$G$58,6,TRUE),IF($C8="Key General Aviation",VLOOKUP(U8,'Jenks Methodology'!$C$54:$G$58,5,TRUE),IF($C8="Intermediate Large",VLOOKUP(U8,'Jenks Methodology'!$D$54:$G$58,4,TRUE),IF($C8="Intermediate Small",VLOOKUP(U8,'Jenks Methodology'!$E$54:$G$58,3,TRUE),VLOOKUP(U8,'Jenks Methodology'!$F$54:$G$58,2,TRUE))))),0)</f>
        <v>5</v>
      </c>
      <c r="AU8" s="88">
        <f>IFERROR(VLOOKUP(V8,'Basic Score Methodology'!$K$17:$M$21,'Basic Score Methodology'!$L$2,TRUE),0)</f>
        <v>3.75</v>
      </c>
      <c r="AV8" s="88">
        <f>IFERROR(VLOOKUP(W8,'Basic Score Methodology'!$K$17:$M$21,'Basic Score Methodology'!$M$2,TRUE),0)</f>
        <v>3.75</v>
      </c>
      <c r="AW8" s="88">
        <f>IFERROR(IF($C8="Key Commercial Service",VLOOKUP(X8,'Jenks Methodology'!$B$59:$G$63,6,TRUE),IF($C8="Key General Aviation",VLOOKUP(X8,'Jenks Methodology'!$C$59:$G$63,5,TRUE),IF($C8="Intermediate Large",VLOOKUP(X8,'Jenks Methodology'!$D$59:$G$63,4,TRUE),IF($C8="Intermediate Small",VLOOKUP(X8,'Jenks Methodology'!$E$59:$G$63,3,TRUE),VLOOKUP(X8,'Jenks Methodology'!$F$59:$G$63,2,TRUE))))),0)</f>
        <v>3.75</v>
      </c>
      <c r="AX8" s="88">
        <f>IFERROR(IF($C8="Key Commercial Service",VLOOKUP(Y8,'Jenks Methodology'!$B$64:$G$68,6,TRUE),IF($C8="Key General Aviation",VLOOKUP(Y8,'Jenks Methodology'!$C$64:$G$68,5,TRUE),IF($C8="Intermediate Large",VLOOKUP(Y8,'Jenks Methodology'!$D$64:$G$68,4,TRUE),IF($C8="Intermediate Small",VLOOKUP(Y8,'Jenks Methodology'!$E$64:$G$68,3,TRUE),VLOOKUP(Y8,'Jenks Methodology'!$F$64:$G$68,2,TRUE))))),0)</f>
        <v>5</v>
      </c>
      <c r="AY8" s="88">
        <f>IFERROR(IF($C8="Key Commercial Service",VLOOKUP(Z8,'Jenks Methodology'!$B$69:$G$73,6,TRUE),IF($C8="Key General Aviation",VLOOKUP(Z8,'Jenks Methodology'!$C$69:$G$73,5,TRUE),IF($C8="Intermediate Large",VLOOKUP(Z8,'Jenks Methodology'!$D$69:$G$73,4,TRUE),IF($C8="Intermediate Small",VLOOKUP(Z8,'Jenks Methodology'!$E$69:$G$73,3,TRUE),VLOOKUP(Z8,'Jenks Methodology'!$F$69:$G$73,2,TRUE))))),0)</f>
        <v>5</v>
      </c>
      <c r="AZ8" s="100">
        <f>IFERROR(VLOOKUP(AA8,'Basic Score Methodology'!$N$6:$O$7,'Basic Score Methodology'!$O$2,TRUE),0)</f>
        <v>0</v>
      </c>
      <c r="BA8" s="164">
        <f>SUM(AB8:AE8)+IF(AF8="",AG8,AF8)+SUM(AH8:AI8,AN8:AZ8)</f>
        <v>76.875</v>
      </c>
    </row>
    <row r="9" spans="1:54" x14ac:dyDescent="0.3">
      <c r="A9" s="108" t="s">
        <v>150</v>
      </c>
      <c r="B9" s="1" t="s">
        <v>151</v>
      </c>
      <c r="C9" s="1" t="s">
        <v>6270</v>
      </c>
      <c r="D9" s="129" t="str">
        <f>IF(COUNTIF('NPIAS Info 2021-25'!$C$4:$C$100,B9)&gt;0,"Y","N")</f>
        <v>Y</v>
      </c>
      <c r="E9" s="129" t="str">
        <f>IFERROR(VLOOKUP($B9,'NPIAS Info 2021-25'!$C$4:$G$100,'NPIAS Info 2021-25'!$G$2,FALSE),"Non-NPIAS")</f>
        <v>P</v>
      </c>
      <c r="F9" s="129" t="str">
        <f>IFERROR(IF(VLOOKUP($B9,'NPIAS Info 2021-25'!$C$4:$G$100,'NPIAS Info 2021-25'!$F$2,FALSE)=0,"N/A (Primary)",VLOOKUP($B9,'NPIAS Info 2021-25'!$C$4:$G$100,'NPIAS Info 2021-25'!$F$2,FALSE)),"N/A (Non-NPIAS)")</f>
        <v>N/A (Primary)</v>
      </c>
      <c r="G9" s="130">
        <f>VLOOKUP($B9,'2020 Inventory Data'!$B$5:$V$137,'2020 Inventory Data'!$V$3,FALSE)</f>
        <v>42</v>
      </c>
      <c r="H9" s="168">
        <f>IFERROR(VLOOKUP(B9,MnSASP_Baseline_Operations[],'Baseline Ops'!$D$3,FALSE),0)</f>
        <v>406073</v>
      </c>
      <c r="I9" s="130">
        <f>IFERROR(VLOOKUP($B9,'5010 Operations'!$C$5:$CO$151,'5010 Operations'!$CO$3,FALSE),"")</f>
        <v>406076</v>
      </c>
      <c r="J9" s="131">
        <f>IF(VLOOKUP($B9,'2020 Inventory Data'!$B$5:$G$137,'2020 Inventory Data'!$D$3,FALSE)="Yes",1,0)</f>
        <v>1</v>
      </c>
      <c r="K9" s="131">
        <f>IF(VLOOKUP($B9,'2020 Inventory Data'!$B$5:$G$137,'2020 Inventory Data'!$G$3,FALSE)="Yes",1,0)</f>
        <v>1</v>
      </c>
      <c r="L9" s="130">
        <f>VLOOKUP($B9,'30nm Airport Count'!$B$5:$K$137,'30nm Airport Count'!$I$3,FALSE)</f>
        <v>7</v>
      </c>
      <c r="M9" s="130">
        <f>VLOOKUP($B9,'30nm Airport Count'!$B$5:$K$137,'30nm Airport Count'!$J$3,FALSE)</f>
        <v>4</v>
      </c>
      <c r="N9" s="130">
        <f>VLOOKUP($B9,'30nm Airport Count'!$B$5:$K$137,'30nm Airport Count'!$K$3,FALSE)</f>
        <v>3</v>
      </c>
      <c r="O9" s="130">
        <f>VLOOKUP($B9,'30nm Airport Count'!$B$5:$L$137,'30nm Airport Count'!$L$3,FALSE)</f>
        <v>7</v>
      </c>
      <c r="P9" s="130">
        <f>VLOOKUP(B9,Population_30minProximity_Airports[[FAA ID]:[Population within 30 min drive-time]],3,FALSE)</f>
        <v>2227239</v>
      </c>
      <c r="Q9" s="132" t="str">
        <f>IFERROR(VLOOKUP($B9,'PCI Data (106 airports)'!$W$6:$Z$112,4,FALSE),IF($C9="Landing Strip Turf","Turf","Unknown"))</f>
        <v>Unknown</v>
      </c>
      <c r="R9" s="132">
        <f>VLOOKUP($B9,'Total Economic Impact'!$A$5:$G$139,'Total Economic Impact'!D$3,FALSE)</f>
        <v>77800</v>
      </c>
      <c r="S9" s="133">
        <f>VLOOKUP($B9,'Total Economic Impact'!$A$5:$G$139,'Total Economic Impact'!E$3,FALSE)</f>
        <v>3700000000</v>
      </c>
      <c r="T9" s="133">
        <f>VLOOKUP($B9,'Total Economic Impact'!$A$5:$G$139,'Total Economic Impact'!F$3,FALSE)</f>
        <v>12200000000</v>
      </c>
      <c r="U9" s="133">
        <f>VLOOKUP($B9,'Total Economic Impact'!$A$5:$G$139,'Total Economic Impact'!G$3,FALSE)</f>
        <v>15900000000</v>
      </c>
      <c r="V9" s="134">
        <f>IFERROR(VLOOKUP($B9,'2020 Inventory Data'!$B$5:$AP$137,'2020 Inventory Data'!$AJ$3,FALSE),"NP")</f>
        <v>8</v>
      </c>
      <c r="W9" s="134">
        <f>IFERROR(VLOOKUP($B9,'2020 Inventory Data'!$B$5:$AP$137,'2020 Inventory Data'!$AK$3,FALSE),"NP")</f>
        <v>7</v>
      </c>
      <c r="X9" s="133">
        <f>IFERROR(VLOOKUP($B9,'AIP Grant History'!$M$9:$Q$109,5,FALSE),0)</f>
        <v>158993364</v>
      </c>
      <c r="Y9" s="133">
        <f>IFERROR(VLOOKUP($B9,'State-Local Funding History'!$L$11:$N$143,'State-Local Funding History'!M$9,FALSE),0)</f>
        <v>30936570.539999992</v>
      </c>
      <c r="Z9" s="133">
        <f>IFERROR(VLOOKUP($B9,'State-Local Funding History'!$L$11:$N$143,'State-Local Funding History'!N$9,FALSE),0)</f>
        <v>307059910.4600001</v>
      </c>
      <c r="AA9" s="135" t="str">
        <f>IFERROR(IF(VLOOKUP($B9,'2020 Inventory Data'!$B$5:$AG$137,'2020 Inventory Data'!$AG$3,FALSE)="x","Y","N"),"")</f>
        <v>Y</v>
      </c>
      <c r="AB9" s="112">
        <f>VLOOKUP(D9,'Basic Score Methodology'!$B$6:$E$16,'Basic Score Methodology'!$C$2,FALSE)</f>
        <v>5</v>
      </c>
      <c r="AC9" s="113">
        <f>IFERROR(VLOOKUP(E9,'Basic Score Methodology'!$B$6:$E$16,'Basic Score Methodology'!$D$2,FALSE),0)</f>
        <v>3.75</v>
      </c>
      <c r="AD9" s="113">
        <f>IFERROR(VLOOKUP(F9,'Basic Score Methodology'!$B$6:$E$16,'Basic Score Methodology'!$E$2,FALSE),0)</f>
        <v>0</v>
      </c>
      <c r="AE9" s="88">
        <f>IF(G9&lt;='Basic Score Methodology'!$G$12,'Basic Score Methodology'!$H$12,'Basic Score Methodology'!$H$13)</f>
        <v>5</v>
      </c>
      <c r="AF9" s="88">
        <f>IFERROR(IF($C9="Key Commercial Service",VLOOKUP(H9,'Jenks Methodology'!$B$4:$G$8,6,TRUE),IF($C9="Key General Aviation",VLOOKUP(H9,'Jenks Methodology'!$C$4:$G$8,5,TRUE),IF($C9="Intermediate Large",VLOOKUP(H9,'Jenks Methodology'!$D$4:$G$8,4,TRUE),IF($C9="Intermediate Small",VLOOKUP(H9,'Jenks Methodology'!$E$4:$G$8,3,TRUE),VLOOKUP(H9,'Jenks Methodology'!$F$4:$G$8,2,TRUE))))),0)</f>
        <v>5</v>
      </c>
      <c r="AG9" s="88">
        <f>IFERROR(IF($C9="Key Commercial Service",VLOOKUP($I9,'Jenks Methodology'!$B$9:$G$13,6,TRUE),IF($C9="Key General Aviation",VLOOKUP($I9,'Jenks Methodology'!$C$9:$G$13,5,TRUE),IF($C9="Intermediate Large",VLOOKUP($I9,'Jenks Methodology'!$D$9:$G$13,4,TRUE),IF($C9="Intermediate Small",VLOOKUP($I9,'Jenks Methodology'!$E$9:$G$13,3,TRUE),VLOOKUP($I9,'Jenks Methodology'!$F$9:$G$13,2,TRUE))))),"")</f>
        <v>5</v>
      </c>
      <c r="AH9" s="88">
        <f>IFERROR(VLOOKUP(J9,'Basic Score Methodology'!$G$6:$I$7,'Basic Score Methodology'!$H$2,FALSE),0)</f>
        <v>5</v>
      </c>
      <c r="AI9" s="88">
        <f>IFERROR(VLOOKUP(K9,'Basic Score Methodology'!$G$6:$I$7,'Basic Score Methodology'!$I$2,FALSE),0)</f>
        <v>5</v>
      </c>
      <c r="AJ9" s="88">
        <f>IFERROR(IF($C9="Key Commercial Service",VLOOKUP(L9,'Jenks Methodology'!$B$14:$G$18,6,TRUE),IF($C9="Key General Aviation",VLOOKUP(L9,'Jenks Methodology'!$C$14:$G$18,5,TRUE),IF($C9="Intermediate Large",VLOOKUP(L9,'Jenks Methodology'!$D$14:$G$18,4,TRUE),IF($C9="Intermediate Small",VLOOKUP(L9,'Jenks Methodology'!$E$14:$G$18,3,TRUE),VLOOKUP(L9,'Jenks Methodology'!$F$14:$G$18,2,TRUE))))),5)</f>
        <v>0</v>
      </c>
      <c r="AK9" s="88">
        <f>IFERROR(IF($C9="Key Commercial Service",VLOOKUP(M9,'Jenks Methodology'!$B$19:$G$23,6,TRUE),IF($C9="Key General Aviation",VLOOKUP(M9,'Jenks Methodology'!$C$19:$G$23,5,TRUE),IF($C9="Intermediate Large",VLOOKUP(M9,'Jenks Methodology'!$D$19:$G$23,4,TRUE),IF($C9="Intermediate Small",VLOOKUP(M9,'Jenks Methodology'!$E$19:$G$23,3,TRUE),VLOOKUP(M9,'Jenks Methodology'!$F$19:$G$23,2,TRUE))))),5)</f>
        <v>0</v>
      </c>
      <c r="AL9" s="88">
        <f>IFERROR(IF($C9="Key Commercial Service",VLOOKUP(N9,'Jenks Methodology'!$B$24:$G$28,6,TRUE),IF($C9="Key General Aviation",VLOOKUP(N9,'Jenks Methodology'!$C$24:$G$28,5,TRUE),IF($C9="Intermediate Large",VLOOKUP(N9,'Jenks Methodology'!$D$24:$G$28,4,TRUE),IF($C9="Intermediate Small",VLOOKUP(N9,'Jenks Methodology'!$E$24:$G$28,3,TRUE),VLOOKUP(N9,'Jenks Methodology'!$F$24:$G$28,2,TRUE))))),5)</f>
        <v>0</v>
      </c>
      <c r="AM9" s="88">
        <f>IFERROR(IF($C9="Key Commercial Service",VLOOKUP(O9,'Jenks Methodology'!$B$29:$G$33,6,FALSE),IF($C9="Key General Aviation",VLOOKUP(O9,'Jenks Methodology'!$C$29:$G$33,5,FALSE),IF($C9="Intermediate Large",VLOOKUP(O9,'Jenks Methodology'!$D$29:$G$33,4,FALSE),IF($C9="Intermediate Small",VLOOKUP(O9,'Jenks Methodology'!$E$29:$G$33,3,FALSE),VLOOKUP(O9,'Jenks Methodology'!$F$29:$G$33,2,FALSE))))),5)</f>
        <v>5</v>
      </c>
      <c r="AN9" s="101">
        <f>AVERAGE(AJ9:AM9)</f>
        <v>1.25</v>
      </c>
      <c r="AO9" s="88">
        <f>IFERROR(IF($C9="Key Commercial Service",VLOOKUP(P9,'Jenks Methodology'!$B$34:$G$38,6,TRUE),IF($C9="Key General Aviation",VLOOKUP(P9,'Jenks Methodology'!$C$34:$G$38,5,TRUE),IF($C9="Intermediate Large",VLOOKUP(P9,'Jenks Methodology'!$D$34:$G$38,4,TRUE),IF($C9="Intermediate Small",VLOOKUP(P9,'Jenks Methodology'!$E$34:$G$38,3,TRUE),VLOOKUP(P9,'Jenks Methodology'!$F$34:$G$38,2,TRUE))))),5)</f>
        <v>5</v>
      </c>
      <c r="AP9" s="88">
        <f>VLOOKUP($Q9,'Basic Score Methodology'!$K$6:$L$12,'Basic Score Methodology'!$L$2,TRUE)</f>
        <v>1.25</v>
      </c>
      <c r="AQ9" s="88">
        <f>IFERROR(IF($C9="Key Commercial Service",VLOOKUP(R9,'Jenks Methodology'!$B$39:$G$43,6,TRUE),IF($C9="Key General Aviation",VLOOKUP(R9,'Jenks Methodology'!$C$39:$G$43,5,TRUE),IF($C9="Intermediate Large",VLOOKUP(R9,'Jenks Methodology'!$D$39:$G$43,4,TRUE),IF($C9="Intermediate Small",VLOOKUP(R9,'Jenks Methodology'!$E$39:$G$43,3,TRUE),VLOOKUP(R9,'Jenks Methodology'!$F$39:$G$43,2,TRUE))))),0)</f>
        <v>5</v>
      </c>
      <c r="AR9" s="88">
        <f>IFERROR(IF($C9="Key Commercial Service",VLOOKUP(S9,'Jenks Methodology'!$B$44:$G$48,6,TRUE),IF($C9="Key General Aviation",VLOOKUP(S9,'Jenks Methodology'!$C$44:$G$48,5,TRUE),IF($C9="Intermediate Large",VLOOKUP(S9,'Jenks Methodology'!$D$44:$G$48,4,TRUE),IF($C9="Intermediate Small",VLOOKUP(S9,'Jenks Methodology'!$E$44:$G$48,3,TRUE),VLOOKUP(S9,'Jenks Methodology'!$F$44:$G$48,2,TRUE))))),0)</f>
        <v>5</v>
      </c>
      <c r="AS9" s="88">
        <f>IFERROR(IF($C9="Key Commercial Service",VLOOKUP(T9,'Jenks Methodology'!$B$49:$G$53,6,TRUE),IF($C9="Key General Aviation",VLOOKUP(T9,'Jenks Methodology'!$C$49:$G$53,5,TRUE),IF($C9="Intermediate Large",VLOOKUP(T9,'Jenks Methodology'!$D$49:$G$53,4,TRUE),IF($C9="Intermediate Small",VLOOKUP(T9,'Jenks Methodology'!$E$49:$G$53,3,TRUE),VLOOKUP(T9,'Jenks Methodology'!$F$49:$G$53,2,TRUE))))),0)</f>
        <v>5</v>
      </c>
      <c r="AT9" s="88">
        <f>IFERROR(IF($C9="Key Commercial Service",VLOOKUP(U9,'Jenks Methodology'!$B$54:$G$58,6,TRUE),IF($C9="Key General Aviation",VLOOKUP(U9,'Jenks Methodology'!$C$54:$G$58,5,TRUE),IF($C9="Intermediate Large",VLOOKUP(U9,'Jenks Methodology'!$D$54:$G$58,4,TRUE),IF($C9="Intermediate Small",VLOOKUP(U9,'Jenks Methodology'!$E$54:$G$58,3,TRUE),VLOOKUP(U9,'Jenks Methodology'!$F$54:$G$58,2,TRUE))))),0)</f>
        <v>5</v>
      </c>
      <c r="AU9" s="88">
        <f>IFERROR(VLOOKUP(V9,'Basic Score Methodology'!$K$17:$M$21,'Basic Score Methodology'!$L$2,TRUE),0)</f>
        <v>3.75</v>
      </c>
      <c r="AV9" s="88">
        <f>IFERROR(VLOOKUP(W9,'Basic Score Methodology'!$K$17:$M$21,'Basic Score Methodology'!$M$2,TRUE),0)</f>
        <v>2.5</v>
      </c>
      <c r="AW9" s="88">
        <f>IFERROR(IF($C9="Key Commercial Service",VLOOKUP(X9,'Jenks Methodology'!$B$59:$G$63,6,TRUE),IF($C9="Key General Aviation",VLOOKUP(X9,'Jenks Methodology'!$C$59:$G$63,5,TRUE),IF($C9="Intermediate Large",VLOOKUP(X9,'Jenks Methodology'!$D$59:$G$63,4,TRUE),IF($C9="Intermediate Small",VLOOKUP(X9,'Jenks Methodology'!$E$59:$G$63,3,TRUE),VLOOKUP(X9,'Jenks Methodology'!$F$59:$G$63,2,TRUE))))),0)</f>
        <v>5</v>
      </c>
      <c r="AX9" s="88">
        <f>IFERROR(IF($C9="Key Commercial Service",VLOOKUP(Y9,'Jenks Methodology'!$B$64:$G$68,6,TRUE),IF($C9="Key General Aviation",VLOOKUP(Y9,'Jenks Methodology'!$C$64:$G$68,5,TRUE),IF($C9="Intermediate Large",VLOOKUP(Y9,'Jenks Methodology'!$D$64:$G$68,4,TRUE),IF($C9="Intermediate Small",VLOOKUP(Y9,'Jenks Methodology'!$E$64:$G$68,3,TRUE),VLOOKUP(Y9,'Jenks Methodology'!$F$64:$G$68,2,TRUE))))),0)</f>
        <v>3.75</v>
      </c>
      <c r="AY9" s="88">
        <f>IFERROR(IF($C9="Key Commercial Service",VLOOKUP(Z9,'Jenks Methodology'!$B$69:$G$73,6,TRUE),IF($C9="Key General Aviation",VLOOKUP(Z9,'Jenks Methodology'!$C$69:$G$73,5,TRUE),IF($C9="Intermediate Large",VLOOKUP(Z9,'Jenks Methodology'!$D$69:$G$73,4,TRUE),IF($C9="Intermediate Small",VLOOKUP(Z9,'Jenks Methodology'!$E$69:$G$73,3,TRUE),VLOOKUP(Z9,'Jenks Methodology'!$F$69:$G$73,2,TRUE))))),0)</f>
        <v>5</v>
      </c>
      <c r="AZ9" s="100">
        <f>IFERROR(VLOOKUP(AA9,'Basic Score Methodology'!$N$6:$O$7,'Basic Score Methodology'!$O$2,TRUE),0)</f>
        <v>0</v>
      </c>
      <c r="BA9" s="164">
        <f>SUM(AB9:AE9)+IF(AF9="",AG9,AF9)+SUM(AH9:AI9,AN9:AZ9)</f>
        <v>76.25</v>
      </c>
    </row>
    <row r="10" spans="1:54" x14ac:dyDescent="0.3">
      <c r="A10" s="108" t="s">
        <v>212</v>
      </c>
      <c r="B10" s="1" t="s">
        <v>213</v>
      </c>
      <c r="C10" s="1" t="s">
        <v>294</v>
      </c>
      <c r="D10" s="129" t="str">
        <f>IF(COUNTIF('NPIAS Info 2021-25'!$C$4:$C$100,B10)&gt;0,"Y","N")</f>
        <v>Y</v>
      </c>
      <c r="E10" s="129" t="str">
        <f>IFERROR(VLOOKUP($B10,'NPIAS Info 2021-25'!$C$4:$G$100,'NPIAS Info 2021-25'!$G$2,FALSE),"Non-NPIAS")</f>
        <v>R</v>
      </c>
      <c r="F10" s="129" t="str">
        <f>IFERROR(IF(VLOOKUP($B10,'NPIAS Info 2021-25'!$C$4:$G$100,'NPIAS Info 2021-25'!$F$2,FALSE)=0,"N/A (Primary)",VLOOKUP($B10,'NPIAS Info 2021-25'!$C$4:$G$100,'NPIAS Info 2021-25'!$F$2,FALSE)),"N/A (Non-NPIAS)")</f>
        <v>National</v>
      </c>
      <c r="G10" s="130">
        <f>VLOOKUP($B10,'2020 Inventory Data'!$B$5:$V$137,'2020 Inventory Data'!$V$3,FALSE)</f>
        <v>62</v>
      </c>
      <c r="H10" s="168">
        <f>IFERROR(VLOOKUP(B10,MnSASP_Baseline_Operations[],'Baseline Ops'!$D$3,FALSE),0)</f>
        <v>40934</v>
      </c>
      <c r="I10" s="130">
        <f>IFERROR(VLOOKUP($B10,'5010 Operations'!$C$5:$CO$151,'5010 Operations'!$CO$3,FALSE),"")</f>
        <v>66475</v>
      </c>
      <c r="J10" s="131">
        <f>IF(VLOOKUP($B10,'2020 Inventory Data'!$B$5:$G$137,'2020 Inventory Data'!$D$3,FALSE)="Yes",1,0)</f>
        <v>1</v>
      </c>
      <c r="K10" s="131">
        <f>IF(VLOOKUP($B10,'2020 Inventory Data'!$B$5:$G$137,'2020 Inventory Data'!$G$3,FALSE)="Yes",1,0)</f>
        <v>1</v>
      </c>
      <c r="L10" s="130">
        <f>VLOOKUP($B10,'30nm Airport Count'!$B$5:$K$137,'30nm Airport Count'!$I$3,FALSE)</f>
        <v>7</v>
      </c>
      <c r="M10" s="130">
        <f>VLOOKUP($B10,'30nm Airport Count'!$B$5:$K$137,'30nm Airport Count'!$J$3,FALSE)</f>
        <v>5</v>
      </c>
      <c r="N10" s="130">
        <f>VLOOKUP($B10,'30nm Airport Count'!$B$5:$K$137,'30nm Airport Count'!$K$3,FALSE)</f>
        <v>3</v>
      </c>
      <c r="O10" s="130">
        <f>VLOOKUP($B10,'30nm Airport Count'!$B$5:$L$137,'30nm Airport Count'!$L$3,FALSE)</f>
        <v>8</v>
      </c>
      <c r="P10" s="130">
        <f>VLOOKUP(B10,Population_30minProximity_Airports[[FAA ID]:[Population within 30 min drive-time]],3,FALSE)</f>
        <v>1966790</v>
      </c>
      <c r="Q10" s="132" t="str">
        <f>IFERROR(VLOOKUP($B10,'PCI Data (106 airports)'!$W$6:$Z$112,4,FALSE),IF($C10="Landing Strip Turf","Turf","Unknown"))</f>
        <v>Unknown</v>
      </c>
      <c r="R10" s="132">
        <f>VLOOKUP($B10,'Total Economic Impact'!$A$5:$G$139,'Total Economic Impact'!D$3,FALSE)</f>
        <v>1260</v>
      </c>
      <c r="S10" s="133">
        <f>VLOOKUP($B10,'Total Economic Impact'!$A$5:$G$139,'Total Economic Impact'!E$3,FALSE)</f>
        <v>70000000</v>
      </c>
      <c r="T10" s="133">
        <f>VLOOKUP($B10,'Total Economic Impact'!$A$5:$G$139,'Total Economic Impact'!F$3,FALSE)</f>
        <v>242000000</v>
      </c>
      <c r="U10" s="133">
        <f>VLOOKUP($B10,'Total Economic Impact'!$A$5:$G$139,'Total Economic Impact'!G$3,FALSE)</f>
        <v>312000000</v>
      </c>
      <c r="V10" s="134">
        <f>IFERROR(VLOOKUP($B10,'2020 Inventory Data'!$B$5:$AP$137,'2020 Inventory Data'!$AJ$3,FALSE),"NP")</f>
        <v>8</v>
      </c>
      <c r="W10" s="134">
        <f>IFERROR(VLOOKUP($B10,'2020 Inventory Data'!$B$5:$AP$137,'2020 Inventory Data'!$AK$3,FALSE),"NP")</f>
        <v>2</v>
      </c>
      <c r="X10" s="133">
        <f>IFERROR(VLOOKUP($B10,'AIP Grant History'!$M$9:$Q$109,5,FALSE),0)</f>
        <v>31544392</v>
      </c>
      <c r="Y10" s="133">
        <f>IFERROR(VLOOKUP($B10,'State-Local Funding History'!$L$11:$N$143,'State-Local Funding History'!M$9,FALSE),0)</f>
        <v>14010686.57</v>
      </c>
      <c r="Z10" s="133">
        <f>IFERROR(VLOOKUP($B10,'State-Local Funding History'!$L$11:$N$143,'State-Local Funding History'!N$9,FALSE),0)</f>
        <v>19524177.009999998</v>
      </c>
      <c r="AA10" s="135" t="str">
        <f>IFERROR(IF(VLOOKUP($B10,'2020 Inventory Data'!$B$5:$AG$137,'2020 Inventory Data'!$AG$3,FALSE)="x","Y","N"),"")</f>
        <v>Y</v>
      </c>
      <c r="AB10" s="112">
        <f>VLOOKUP(D10,'Basic Score Methodology'!$B$6:$E$16,'Basic Score Methodology'!$C$2,FALSE)</f>
        <v>5</v>
      </c>
      <c r="AC10" s="113">
        <f>IFERROR(VLOOKUP(E10,'Basic Score Methodology'!$B$6:$E$16,'Basic Score Methodology'!$D$2,FALSE),0)</f>
        <v>1.25</v>
      </c>
      <c r="AD10" s="113">
        <f>IFERROR(VLOOKUP(F10,'Basic Score Methodology'!$B$6:$E$16,'Basic Score Methodology'!$E$2,FALSE),0)</f>
        <v>3</v>
      </c>
      <c r="AE10" s="88">
        <f>IF(G10&lt;='Basic Score Methodology'!$G$12,'Basic Score Methodology'!$H$12,'Basic Score Methodology'!$H$13)</f>
        <v>5</v>
      </c>
      <c r="AF10" s="88">
        <f>IFERROR(IF($C10="Key Commercial Service",VLOOKUP(H10,'Jenks Methodology'!$B$4:$G$8,6,TRUE),IF($C10="Key General Aviation",VLOOKUP(H10,'Jenks Methodology'!$C$4:$G$8,5,TRUE),IF($C10="Intermediate Large",VLOOKUP(H10,'Jenks Methodology'!$D$4:$G$8,4,TRUE),IF($C10="Intermediate Small",VLOOKUP(H10,'Jenks Methodology'!$E$4:$G$8,3,TRUE),VLOOKUP(H10,'Jenks Methodology'!$F$4:$G$8,2,TRUE))))),0)</f>
        <v>3.75</v>
      </c>
      <c r="AG10" s="88">
        <f>IFERROR(IF($C10="Key Commercial Service",VLOOKUP($I10,'Jenks Methodology'!$B$9:$G$13,6,TRUE),IF($C10="Key General Aviation",VLOOKUP($I10,'Jenks Methodology'!$C$9:$G$13,5,TRUE),IF($C10="Intermediate Large",VLOOKUP($I10,'Jenks Methodology'!$D$9:$G$13,4,TRUE),IF($C10="Intermediate Small",VLOOKUP($I10,'Jenks Methodology'!$E$9:$G$13,3,TRUE),VLOOKUP($I10,'Jenks Methodology'!$F$9:$G$13,2,TRUE))))),"")</f>
        <v>5</v>
      </c>
      <c r="AH10" s="88">
        <f>IFERROR(VLOOKUP(J10,'Basic Score Methodology'!$G$6:$I$7,'Basic Score Methodology'!$H$2,FALSE),0)</f>
        <v>5</v>
      </c>
      <c r="AI10" s="88">
        <f>IFERROR(VLOOKUP(K10,'Basic Score Methodology'!$G$6:$I$7,'Basic Score Methodology'!$I$2,FALSE),0)</f>
        <v>5</v>
      </c>
      <c r="AJ10" s="88">
        <f>IFERROR(IF($C10="Key Commercial Service",VLOOKUP(L10,'Jenks Methodology'!$B$14:$G$18,6,TRUE),IF($C10="Key General Aviation",VLOOKUP(L10,'Jenks Methodology'!$C$14:$G$18,5,TRUE),IF($C10="Intermediate Large",VLOOKUP(L10,'Jenks Methodology'!$D$14:$G$18,4,TRUE),IF($C10="Intermediate Small",VLOOKUP(L10,'Jenks Methodology'!$E$14:$G$18,3,TRUE),VLOOKUP(L10,'Jenks Methodology'!$F$14:$G$18,2,TRUE))))),5)</f>
        <v>0</v>
      </c>
      <c r="AK10" s="88">
        <f>IFERROR(IF($C10="Key Commercial Service",VLOOKUP(M10,'Jenks Methodology'!$B$19:$G$23,6,TRUE),IF($C10="Key General Aviation",VLOOKUP(M10,'Jenks Methodology'!$C$19:$G$23,5,TRUE),IF($C10="Intermediate Large",VLOOKUP(M10,'Jenks Methodology'!$D$19:$G$23,4,TRUE),IF($C10="Intermediate Small",VLOOKUP(M10,'Jenks Methodology'!$E$19:$G$23,3,TRUE),VLOOKUP(M10,'Jenks Methodology'!$F$19:$G$23,2,TRUE))))),5)</f>
        <v>0</v>
      </c>
      <c r="AL10" s="88">
        <f>IFERROR(IF($C10="Key Commercial Service",VLOOKUP(N10,'Jenks Methodology'!$B$24:$G$28,6,TRUE),IF($C10="Key General Aviation",VLOOKUP(N10,'Jenks Methodology'!$C$24:$G$28,5,TRUE),IF($C10="Intermediate Large",VLOOKUP(N10,'Jenks Methodology'!$D$24:$G$28,4,TRUE),IF($C10="Intermediate Small",VLOOKUP(N10,'Jenks Methodology'!$E$24:$G$28,3,TRUE),VLOOKUP(N10,'Jenks Methodology'!$F$24:$G$28,2,TRUE))))),5)</f>
        <v>0</v>
      </c>
      <c r="AM10" s="88">
        <f>IFERROR(IF($C10="Key Commercial Service",VLOOKUP(O10,'Jenks Methodology'!$B$29:$G$33,6,FALSE),IF($C10="Key General Aviation",VLOOKUP(O10,'Jenks Methodology'!$C$29:$G$33,5,FALSE),IF($C10="Intermediate Large",VLOOKUP(O10,'Jenks Methodology'!$D$29:$G$33,4,FALSE),IF($C10="Intermediate Small",VLOOKUP(O10,'Jenks Methodology'!$E$29:$G$33,3,FALSE),VLOOKUP(O10,'Jenks Methodology'!$F$29:$G$33,2,FALSE))))),5)</f>
        <v>5</v>
      </c>
      <c r="AN10" s="101">
        <f>AVERAGE(AJ10:AM10)</f>
        <v>1.25</v>
      </c>
      <c r="AO10" s="88">
        <f>IFERROR(IF($C10="Key Commercial Service",VLOOKUP(P10,'Jenks Methodology'!$B$34:$G$38,6,TRUE),IF($C10="Key General Aviation",VLOOKUP(P10,'Jenks Methodology'!$C$34:$G$38,5,TRUE),IF($C10="Intermediate Large",VLOOKUP(P10,'Jenks Methodology'!$D$34:$G$38,4,TRUE),IF($C10="Intermediate Small",VLOOKUP(P10,'Jenks Methodology'!$E$34:$G$38,3,TRUE),VLOOKUP(P10,'Jenks Methodology'!$F$34:$G$38,2,TRUE))))),5)</f>
        <v>5</v>
      </c>
      <c r="AP10" s="88">
        <f>VLOOKUP($Q10,'Basic Score Methodology'!$K$6:$L$12,'Basic Score Methodology'!$L$2,TRUE)</f>
        <v>1.25</v>
      </c>
      <c r="AQ10" s="88">
        <f>IFERROR(IF($C10="Key Commercial Service",VLOOKUP(R10,'Jenks Methodology'!$B$39:$G$43,6,TRUE),IF($C10="Key General Aviation",VLOOKUP(R10,'Jenks Methodology'!$C$39:$G$43,5,TRUE),IF($C10="Intermediate Large",VLOOKUP(R10,'Jenks Methodology'!$D$39:$G$43,4,TRUE),IF($C10="Intermediate Small",VLOOKUP(R10,'Jenks Methodology'!$E$39:$G$43,3,TRUE),VLOOKUP(R10,'Jenks Methodology'!$F$39:$G$43,2,TRUE))))),0)</f>
        <v>5</v>
      </c>
      <c r="AR10" s="88">
        <f>IFERROR(IF($C10="Key Commercial Service",VLOOKUP(S10,'Jenks Methodology'!$B$44:$G$48,6,TRUE),IF($C10="Key General Aviation",VLOOKUP(S10,'Jenks Methodology'!$C$44:$G$48,5,TRUE),IF($C10="Intermediate Large",VLOOKUP(S10,'Jenks Methodology'!$D$44:$G$48,4,TRUE),IF($C10="Intermediate Small",VLOOKUP(S10,'Jenks Methodology'!$E$44:$G$48,3,TRUE),VLOOKUP(S10,'Jenks Methodology'!$F$44:$G$48,2,TRUE))))),0)</f>
        <v>5</v>
      </c>
      <c r="AS10" s="88">
        <f>IFERROR(IF($C10="Key Commercial Service",VLOOKUP(T10,'Jenks Methodology'!$B$49:$G$53,6,TRUE),IF($C10="Key General Aviation",VLOOKUP(T10,'Jenks Methodology'!$C$49:$G$53,5,TRUE),IF($C10="Intermediate Large",VLOOKUP(T10,'Jenks Methodology'!$D$49:$G$53,4,TRUE),IF($C10="Intermediate Small",VLOOKUP(T10,'Jenks Methodology'!$E$49:$G$53,3,TRUE),VLOOKUP(T10,'Jenks Methodology'!$F$49:$G$53,2,TRUE))))),0)</f>
        <v>5</v>
      </c>
      <c r="AT10" s="88">
        <f>IFERROR(IF($C10="Key Commercial Service",VLOOKUP(U10,'Jenks Methodology'!$B$54:$G$58,6,TRUE),IF($C10="Key General Aviation",VLOOKUP(U10,'Jenks Methodology'!$C$54:$G$58,5,TRUE),IF($C10="Intermediate Large",VLOOKUP(U10,'Jenks Methodology'!$D$54:$G$58,4,TRUE),IF($C10="Intermediate Small",VLOOKUP(U10,'Jenks Methodology'!$E$54:$G$58,3,TRUE),VLOOKUP(U10,'Jenks Methodology'!$F$54:$G$58,2,TRUE))))),0)</f>
        <v>5</v>
      </c>
      <c r="AU10" s="88">
        <f>IFERROR(VLOOKUP(V10,'Basic Score Methodology'!$K$17:$M$21,'Basic Score Methodology'!$L$2,TRUE),0)</f>
        <v>3.75</v>
      </c>
      <c r="AV10" s="88">
        <f>IFERROR(VLOOKUP(W10,'Basic Score Methodology'!$K$17:$M$21,'Basic Score Methodology'!$M$2,TRUE),0)</f>
        <v>0</v>
      </c>
      <c r="AW10" s="88">
        <f>IFERROR(IF($C10="Key Commercial Service",VLOOKUP(X10,'Jenks Methodology'!$B$59:$G$63,6,TRUE),IF($C10="Key General Aviation",VLOOKUP(X10,'Jenks Methodology'!$C$59:$G$63,5,TRUE),IF($C10="Intermediate Large",VLOOKUP(X10,'Jenks Methodology'!$D$59:$G$63,4,TRUE),IF($C10="Intermediate Small",VLOOKUP(X10,'Jenks Methodology'!$E$59:$G$63,3,TRUE),VLOOKUP(X10,'Jenks Methodology'!$F$59:$G$63,2,TRUE))))),0)</f>
        <v>5</v>
      </c>
      <c r="AX10" s="88">
        <f>IFERROR(IF($C10="Key Commercial Service",VLOOKUP(Y10,'Jenks Methodology'!$B$64:$G$68,6,TRUE),IF($C10="Key General Aviation",VLOOKUP(Y10,'Jenks Methodology'!$C$64:$G$68,5,TRUE),IF($C10="Intermediate Large",VLOOKUP(Y10,'Jenks Methodology'!$D$64:$G$68,4,TRUE),IF($C10="Intermediate Small",VLOOKUP(Y10,'Jenks Methodology'!$E$64:$G$68,3,TRUE),VLOOKUP(Y10,'Jenks Methodology'!$F$64:$G$68,2,TRUE))))),0)</f>
        <v>5</v>
      </c>
      <c r="AY10" s="88">
        <f>IFERROR(IF($C10="Key Commercial Service",VLOOKUP(Z10,'Jenks Methodology'!$B$69:$G$73,6,TRUE),IF($C10="Key General Aviation",VLOOKUP(Z10,'Jenks Methodology'!$C$69:$G$73,5,TRUE),IF($C10="Intermediate Large",VLOOKUP(Z10,'Jenks Methodology'!$D$69:$G$73,4,TRUE),IF($C10="Intermediate Small",VLOOKUP(Z10,'Jenks Methodology'!$E$69:$G$73,3,TRUE),VLOOKUP(Z10,'Jenks Methodology'!$F$69:$G$73,2,TRUE))))),0)</f>
        <v>5</v>
      </c>
      <c r="AZ10" s="100">
        <f>IFERROR(VLOOKUP(AA10,'Basic Score Methodology'!$N$6:$O$7,'Basic Score Methodology'!$O$2,TRUE),0)</f>
        <v>0</v>
      </c>
      <c r="BA10" s="164">
        <f>SUM(AB10:AE10)+IF(AF10="",AG10,AF10)+SUM(AH10:AI10,AN10:AZ10)</f>
        <v>74.25</v>
      </c>
    </row>
    <row r="11" spans="1:54" x14ac:dyDescent="0.3">
      <c r="A11" s="108" t="s">
        <v>142</v>
      </c>
      <c r="B11" s="1" t="s">
        <v>143</v>
      </c>
      <c r="C11" s="1" t="s">
        <v>293</v>
      </c>
      <c r="D11" s="129" t="str">
        <f>IF(COUNTIF('NPIAS Info 2021-25'!$C$4:$C$100,B11)&gt;0,"Y","N")</f>
        <v>Y</v>
      </c>
      <c r="E11" s="129" t="str">
        <f>IFERROR(VLOOKUP($B11,'NPIAS Info 2021-25'!$C$4:$G$100,'NPIAS Info 2021-25'!$G$2,FALSE),"Non-NPIAS")</f>
        <v>R</v>
      </c>
      <c r="F11" s="129" t="str">
        <f>IFERROR(IF(VLOOKUP($B11,'NPIAS Info 2021-25'!$C$4:$G$100,'NPIAS Info 2021-25'!$F$2,FALSE)=0,"N/A (Primary)",VLOOKUP($B11,'NPIAS Info 2021-25'!$C$4:$G$100,'NPIAS Info 2021-25'!$F$2,FALSE)),"N/A (Non-NPIAS)")</f>
        <v>Regional</v>
      </c>
      <c r="G11" s="130">
        <f>VLOOKUP($B11,'2020 Inventory Data'!$B$5:$V$137,'2020 Inventory Data'!$V$3,FALSE)</f>
        <v>118</v>
      </c>
      <c r="H11" s="168">
        <f>IFERROR(VLOOKUP(B11,MnSASP_Baseline_Operations[],'Baseline Ops'!$D$3,FALSE),0)</f>
        <v>21055.446172854303</v>
      </c>
      <c r="I11" s="130">
        <f>IFERROR(VLOOKUP($B11,'5010 Operations'!$C$5:$CO$151,'5010 Operations'!$CO$3,FALSE),"")</f>
        <v>34174</v>
      </c>
      <c r="J11" s="131">
        <f>IF(VLOOKUP($B11,'2020 Inventory Data'!$B$5:$G$137,'2020 Inventory Data'!$D$3,FALSE)="Yes",1,0)</f>
        <v>1</v>
      </c>
      <c r="K11" s="131">
        <f>IF(VLOOKUP($B11,'2020 Inventory Data'!$B$5:$G$137,'2020 Inventory Data'!$G$3,FALSE)="Yes",1,0)</f>
        <v>1</v>
      </c>
      <c r="L11" s="130">
        <f>VLOOKUP($B11,'30nm Airport Count'!$B$5:$K$137,'30nm Airport Count'!$I$3,FALSE)</f>
        <v>5</v>
      </c>
      <c r="M11" s="130">
        <f>VLOOKUP($B11,'30nm Airport Count'!$B$5:$K$137,'30nm Airport Count'!$J$3,FALSE)</f>
        <v>2</v>
      </c>
      <c r="N11" s="130">
        <f>VLOOKUP($B11,'30nm Airport Count'!$B$5:$K$137,'30nm Airport Count'!$K$3,FALSE)</f>
        <v>3</v>
      </c>
      <c r="O11" s="130">
        <f>VLOOKUP($B11,'30nm Airport Count'!$B$5:$L$137,'30nm Airport Count'!$L$3,FALSE)</f>
        <v>5</v>
      </c>
      <c r="P11" s="130">
        <f>VLOOKUP(B11,Population_30minProximity_Airports[[FAA ID]:[Population within 30 min drive-time]],3,FALSE)</f>
        <v>711968</v>
      </c>
      <c r="Q11" s="238">
        <v>50</v>
      </c>
      <c r="R11" s="132">
        <f>VLOOKUP($B11,'Total Economic Impact'!$A$5:$G$139,'Total Economic Impact'!D$3,FALSE)</f>
        <v>38</v>
      </c>
      <c r="S11" s="133">
        <f>VLOOKUP($B11,'Total Economic Impact'!$A$5:$G$139,'Total Economic Impact'!E$3,FALSE)</f>
        <v>3500000</v>
      </c>
      <c r="T11" s="133">
        <f>VLOOKUP($B11,'Total Economic Impact'!$A$5:$G$139,'Total Economic Impact'!F$3,FALSE)</f>
        <v>9700000</v>
      </c>
      <c r="U11" s="133">
        <f>VLOOKUP($B11,'Total Economic Impact'!$A$5:$G$139,'Total Economic Impact'!G$3,FALSE)</f>
        <v>13200000</v>
      </c>
      <c r="V11" s="134">
        <f>IFERROR(VLOOKUP($B11,'2020 Inventory Data'!$B$5:$AP$137,'2020 Inventory Data'!$AJ$3,FALSE),"NP")</f>
        <v>9</v>
      </c>
      <c r="W11" s="134">
        <f>IFERROR(VLOOKUP($B11,'2020 Inventory Data'!$B$5:$AP$137,'2020 Inventory Data'!$AK$3,FALSE),"NP")</f>
        <v>7</v>
      </c>
      <c r="X11" s="133">
        <f>IFERROR(VLOOKUP($B11,'AIP Grant History'!$M$9:$Q$109,5,FALSE),0)</f>
        <v>1581935</v>
      </c>
      <c r="Y11" s="133">
        <f>IFERROR(VLOOKUP($B11,'State-Local Funding History'!$L$11:$N$143,'State-Local Funding History'!M$9,FALSE),0)</f>
        <v>2276294.0299999998</v>
      </c>
      <c r="Z11" s="133">
        <f>IFERROR(VLOOKUP($B11,'State-Local Funding History'!$L$11:$N$143,'State-Local Funding History'!N$9,FALSE),0)</f>
        <v>2578922.1499999994</v>
      </c>
      <c r="AA11" s="135" t="str">
        <f>IFERROR(IF(VLOOKUP($B11,'2020 Inventory Data'!$B$5:$AG$137,'2020 Inventory Data'!$AG$3,FALSE)="x","Y","N"),"")</f>
        <v>N</v>
      </c>
      <c r="AB11" s="112">
        <f>VLOOKUP(D11,'Basic Score Methodology'!$B$6:$E$16,'Basic Score Methodology'!$C$2,FALSE)</f>
        <v>5</v>
      </c>
      <c r="AC11" s="113">
        <f>IFERROR(VLOOKUP(E11,'Basic Score Methodology'!$B$6:$E$16,'Basic Score Methodology'!$D$2,FALSE),0)</f>
        <v>1.25</v>
      </c>
      <c r="AD11" s="113">
        <f>IFERROR(VLOOKUP(F11,'Basic Score Methodology'!$B$6:$E$16,'Basic Score Methodology'!$E$2,FALSE),0)</f>
        <v>2.25</v>
      </c>
      <c r="AE11" s="88">
        <f>IF(G11&lt;='Basic Score Methodology'!$G$12,'Basic Score Methodology'!$H$12,'Basic Score Methodology'!$H$13)</f>
        <v>5</v>
      </c>
      <c r="AF11" s="88">
        <f>IFERROR(IF($C11="Key Commercial Service",VLOOKUP(H11,'Jenks Methodology'!$B$4:$G$8,6,TRUE),IF($C11="Key General Aviation",VLOOKUP(H11,'Jenks Methodology'!$C$4:$G$8,5,TRUE),IF($C11="Intermediate Large",VLOOKUP(H11,'Jenks Methodology'!$D$4:$G$8,4,TRUE),IF($C11="Intermediate Small",VLOOKUP(H11,'Jenks Methodology'!$E$4:$G$8,3,TRUE),VLOOKUP(H11,'Jenks Methodology'!$F$4:$G$8,2,TRUE))))),0)</f>
        <v>5</v>
      </c>
      <c r="AG11" s="88">
        <f>IFERROR(IF($C11="Key Commercial Service",VLOOKUP($I11,'Jenks Methodology'!$B$9:$G$13,6,TRUE),IF($C11="Key General Aviation",VLOOKUP($I11,'Jenks Methodology'!$C$9:$G$13,5,TRUE),IF($C11="Intermediate Large",VLOOKUP($I11,'Jenks Methodology'!$D$9:$G$13,4,TRUE),IF($C11="Intermediate Small",VLOOKUP($I11,'Jenks Methodology'!$E$9:$G$13,3,TRUE),VLOOKUP($I11,'Jenks Methodology'!$F$9:$G$13,2,TRUE))))),"")</f>
        <v>5</v>
      </c>
      <c r="AH11" s="88">
        <f>IFERROR(VLOOKUP(J11,'Basic Score Methodology'!$G$6:$I$7,'Basic Score Methodology'!$H$2,FALSE),0)</f>
        <v>5</v>
      </c>
      <c r="AI11" s="88">
        <f>IFERROR(VLOOKUP(K11,'Basic Score Methodology'!$G$6:$I$7,'Basic Score Methodology'!$I$2,FALSE),0)</f>
        <v>5</v>
      </c>
      <c r="AJ11" s="88">
        <f>IFERROR(IF($C11="Key Commercial Service",VLOOKUP(L11,'Jenks Methodology'!$B$14:$G$18,6,TRUE),IF($C11="Key General Aviation",VLOOKUP(L11,'Jenks Methodology'!$C$14:$G$18,5,TRUE),IF($C11="Intermediate Large",VLOOKUP(L11,'Jenks Methodology'!$D$14:$G$18,4,TRUE),IF($C11="Intermediate Small",VLOOKUP(L11,'Jenks Methodology'!$E$14:$G$18,3,TRUE),VLOOKUP(L11,'Jenks Methodology'!$F$14:$G$18,2,TRUE))))),5)</f>
        <v>0</v>
      </c>
      <c r="AK11" s="88">
        <f>IFERROR(IF($C11="Key Commercial Service",VLOOKUP(M11,'Jenks Methodology'!$B$19:$G$23,6,TRUE),IF($C11="Key General Aviation",VLOOKUP(M11,'Jenks Methodology'!$C$19:$G$23,5,TRUE),IF($C11="Intermediate Large",VLOOKUP(M11,'Jenks Methodology'!$D$19:$G$23,4,TRUE),IF($C11="Intermediate Small",VLOOKUP(M11,'Jenks Methodology'!$E$19:$G$23,3,TRUE),VLOOKUP(M11,'Jenks Methodology'!$F$19:$G$23,2,TRUE))))),5)</f>
        <v>2.5</v>
      </c>
      <c r="AL11" s="88">
        <f>IFERROR(IF($C11="Key Commercial Service",VLOOKUP(N11,'Jenks Methodology'!$B$24:$G$28,6,TRUE),IF($C11="Key General Aviation",VLOOKUP(N11,'Jenks Methodology'!$C$24:$G$28,5,TRUE),IF($C11="Intermediate Large",VLOOKUP(N11,'Jenks Methodology'!$D$24:$G$28,4,TRUE),IF($C11="Intermediate Small",VLOOKUP(N11,'Jenks Methodology'!$E$24:$G$28,3,TRUE),VLOOKUP(N11,'Jenks Methodology'!$F$24:$G$28,2,TRUE))))),5)</f>
        <v>1.25</v>
      </c>
      <c r="AM11" s="88">
        <f>IFERROR(IF($C11="Key Commercial Service",VLOOKUP(O11,'Jenks Methodology'!$B$29:$G$33,6,FALSE),IF($C11="Key General Aviation",VLOOKUP(O11,'Jenks Methodology'!$C$29:$G$33,5,FALSE),IF($C11="Intermediate Large",VLOOKUP(O11,'Jenks Methodology'!$D$29:$G$33,4,FALSE),IF($C11="Intermediate Small",VLOOKUP(O11,'Jenks Methodology'!$E$29:$G$33,3,FALSE),VLOOKUP(O11,'Jenks Methodology'!$F$29:$G$33,2,FALSE))))),5)</f>
        <v>0</v>
      </c>
      <c r="AN11" s="101">
        <f>AVERAGE(AJ11:AM11)</f>
        <v>0.9375</v>
      </c>
      <c r="AO11" s="88">
        <f>IFERROR(IF($C11="Key Commercial Service",VLOOKUP(P11,'Jenks Methodology'!$B$34:$G$38,6,TRUE),IF($C11="Key General Aviation",VLOOKUP(P11,'Jenks Methodology'!$C$34:$G$38,5,TRUE),IF($C11="Intermediate Large",VLOOKUP(P11,'Jenks Methodology'!$D$34:$G$38,4,TRUE),IF($C11="Intermediate Small",VLOOKUP(P11,'Jenks Methodology'!$E$34:$G$38,3,TRUE),VLOOKUP(P11,'Jenks Methodology'!$F$34:$G$38,2,TRUE))))),5)</f>
        <v>3.75</v>
      </c>
      <c r="AP11" s="88">
        <f>VLOOKUP($Q11,'Basic Score Methodology'!$K$6:$L$12,'Basic Score Methodology'!$L$2,TRUE)</f>
        <v>2.5</v>
      </c>
      <c r="AQ11" s="88">
        <f>IFERROR(IF($C11="Key Commercial Service",VLOOKUP(R11,'Jenks Methodology'!$B$39:$G$43,6,TRUE),IF($C11="Key General Aviation",VLOOKUP(R11,'Jenks Methodology'!$C$39:$G$43,5,TRUE),IF($C11="Intermediate Large",VLOOKUP(R11,'Jenks Methodology'!$D$39:$G$43,4,TRUE),IF($C11="Intermediate Small",VLOOKUP(R11,'Jenks Methodology'!$E$39:$G$43,3,TRUE),VLOOKUP(R11,'Jenks Methodology'!$F$39:$G$43,2,TRUE))))),0)</f>
        <v>2.5</v>
      </c>
      <c r="AR11" s="88">
        <f>IFERROR(IF($C11="Key Commercial Service",VLOOKUP(S11,'Jenks Methodology'!$B$44:$G$48,6,TRUE),IF($C11="Key General Aviation",VLOOKUP(S11,'Jenks Methodology'!$C$44:$G$48,5,TRUE),IF($C11="Intermediate Large",VLOOKUP(S11,'Jenks Methodology'!$D$44:$G$48,4,TRUE),IF($C11="Intermediate Small",VLOOKUP(S11,'Jenks Methodology'!$E$44:$G$48,3,TRUE),VLOOKUP(S11,'Jenks Methodology'!$F$44:$G$48,2,TRUE))))),0)</f>
        <v>3.75</v>
      </c>
      <c r="AS11" s="88">
        <f>IFERROR(IF($C11="Key Commercial Service",VLOOKUP(T11,'Jenks Methodology'!$B$49:$G$53,6,TRUE),IF($C11="Key General Aviation",VLOOKUP(T11,'Jenks Methodology'!$C$49:$G$53,5,TRUE),IF($C11="Intermediate Large",VLOOKUP(T11,'Jenks Methodology'!$D$49:$G$53,4,TRUE),IF($C11="Intermediate Small",VLOOKUP(T11,'Jenks Methodology'!$E$49:$G$53,3,TRUE),VLOOKUP(T11,'Jenks Methodology'!$F$49:$G$53,2,TRUE))))),0)</f>
        <v>5</v>
      </c>
      <c r="AT11" s="88">
        <f>IFERROR(IF($C11="Key Commercial Service",VLOOKUP(U11,'Jenks Methodology'!$B$54:$G$58,6,TRUE),IF($C11="Key General Aviation",VLOOKUP(U11,'Jenks Methodology'!$C$54:$G$58,5,TRUE),IF($C11="Intermediate Large",VLOOKUP(U11,'Jenks Methodology'!$D$54:$G$58,4,TRUE),IF($C11="Intermediate Small",VLOOKUP(U11,'Jenks Methodology'!$E$54:$G$58,3,TRUE),VLOOKUP(U11,'Jenks Methodology'!$F$54:$G$58,2,TRUE))))),0)</f>
        <v>5</v>
      </c>
      <c r="AU11" s="88">
        <f>IFERROR(VLOOKUP(V11,'Basic Score Methodology'!$K$17:$M$21,'Basic Score Methodology'!$L$2,TRUE),0)</f>
        <v>3.75</v>
      </c>
      <c r="AV11" s="88">
        <f>IFERROR(VLOOKUP(W11,'Basic Score Methodology'!$K$17:$M$21,'Basic Score Methodology'!$M$2,TRUE),0)</f>
        <v>2.5</v>
      </c>
      <c r="AW11" s="88">
        <f>IFERROR(IF($C11="Key Commercial Service",VLOOKUP(X11,'Jenks Methodology'!$B$59:$G$63,6,TRUE),IF($C11="Key General Aviation",VLOOKUP(X11,'Jenks Methodology'!$C$59:$G$63,5,TRUE),IF($C11="Intermediate Large",VLOOKUP(X11,'Jenks Methodology'!$D$59:$G$63,4,TRUE),IF($C11="Intermediate Small",VLOOKUP(X11,'Jenks Methodology'!$E$59:$G$63,3,TRUE),VLOOKUP(X11,'Jenks Methodology'!$F$59:$G$63,2,TRUE))))),0)</f>
        <v>1.25</v>
      </c>
      <c r="AX11" s="88">
        <f>IFERROR(IF($C11="Key Commercial Service",VLOOKUP(Y11,'Jenks Methodology'!$B$64:$G$68,6,TRUE),IF($C11="Key General Aviation",VLOOKUP(Y11,'Jenks Methodology'!$C$64:$G$68,5,TRUE),IF($C11="Intermediate Large",VLOOKUP(Y11,'Jenks Methodology'!$D$64:$G$68,4,TRUE),IF($C11="Intermediate Small",VLOOKUP(Y11,'Jenks Methodology'!$E$64:$G$68,3,TRUE),VLOOKUP(Y11,'Jenks Methodology'!$F$64:$G$68,2,TRUE))))),0)</f>
        <v>3.75</v>
      </c>
      <c r="AY11" s="88">
        <f>IFERROR(IF($C11="Key Commercial Service",VLOOKUP(Z11,'Jenks Methodology'!$B$69:$G$73,6,TRUE),IF($C11="Key General Aviation",VLOOKUP(Z11,'Jenks Methodology'!$C$69:$G$73,5,TRUE),IF($C11="Intermediate Large",VLOOKUP(Z11,'Jenks Methodology'!$D$69:$G$73,4,TRUE),IF($C11="Intermediate Small",VLOOKUP(Z11,'Jenks Methodology'!$E$69:$G$73,3,TRUE),VLOOKUP(Z11,'Jenks Methodology'!$F$69:$G$73,2,TRUE))))),0)</f>
        <v>5</v>
      </c>
      <c r="AZ11" s="100">
        <f>IFERROR(VLOOKUP(AA11,'Basic Score Methodology'!$N$6:$O$7,'Basic Score Methodology'!$O$2,TRUE),0)</f>
        <v>5</v>
      </c>
      <c r="BA11" s="164">
        <f>SUM(AB11:AE11)+IF(AF11="",AG11,AF11)+SUM(AH11:AI11,AN11:AZ11)</f>
        <v>73.1875</v>
      </c>
    </row>
    <row r="12" spans="1:54" x14ac:dyDescent="0.3">
      <c r="A12" s="108" t="s">
        <v>70</v>
      </c>
      <c r="B12" s="1" t="s">
        <v>71</v>
      </c>
      <c r="C12" s="1" t="s">
        <v>293</v>
      </c>
      <c r="D12" s="129" t="str">
        <f>IF(COUNTIF('NPIAS Info 2021-25'!$C$4:$C$100,B12)&gt;0,"Y","N")</f>
        <v>Y</v>
      </c>
      <c r="E12" s="129" t="str">
        <f>IFERROR(VLOOKUP($B12,'NPIAS Info 2021-25'!$C$4:$G$100,'NPIAS Info 2021-25'!$G$2,FALSE),"Non-NPIAS")</f>
        <v>GA</v>
      </c>
      <c r="F12" s="129" t="str">
        <f>IFERROR(IF(VLOOKUP($B12,'NPIAS Info 2021-25'!$C$4:$G$100,'NPIAS Info 2021-25'!$F$2,FALSE)=0,"N/A (Primary)",VLOOKUP($B12,'NPIAS Info 2021-25'!$C$4:$G$100,'NPIAS Info 2021-25'!$F$2,FALSE)),"N/A (Non-NPIAS)")</f>
        <v>Local</v>
      </c>
      <c r="G12" s="130">
        <f>VLOOKUP($B12,'2020 Inventory Data'!$B$5:$V$137,'2020 Inventory Data'!$V$3,FALSE)</f>
        <v>82</v>
      </c>
      <c r="H12" s="168">
        <f>IFERROR(VLOOKUP(B12,MnSASP_Baseline_Operations[],'Baseline Ops'!$D$3,FALSE),0)</f>
        <v>19169.271296158386</v>
      </c>
      <c r="I12" s="130">
        <f>IFERROR(VLOOKUP($B12,'5010 Operations'!$C$5:$CO$151,'5010 Operations'!$CO$3,FALSE),"")</f>
        <v>18700</v>
      </c>
      <c r="J12" s="131">
        <f>IF(VLOOKUP($B12,'2020 Inventory Data'!$B$5:$G$137,'2020 Inventory Data'!$D$3,FALSE)="Yes",1,0)</f>
        <v>1</v>
      </c>
      <c r="K12" s="131">
        <f>IF(VLOOKUP($B12,'2020 Inventory Data'!$B$5:$G$137,'2020 Inventory Data'!$G$3,FALSE)="Yes",1,0)</f>
        <v>1</v>
      </c>
      <c r="L12" s="130">
        <f>VLOOKUP($B12,'30nm Airport Count'!$B$5:$K$137,'30nm Airport Count'!$I$3,FALSE)</f>
        <v>3</v>
      </c>
      <c r="M12" s="130">
        <f>VLOOKUP($B12,'30nm Airport Count'!$B$5:$K$137,'30nm Airport Count'!$J$3,FALSE)</f>
        <v>2</v>
      </c>
      <c r="N12" s="130">
        <f>VLOOKUP($B12,'30nm Airport Count'!$B$5:$K$137,'30nm Airport Count'!$K$3,FALSE)</f>
        <v>1</v>
      </c>
      <c r="O12" s="130">
        <f>VLOOKUP($B12,'30nm Airport Count'!$B$5:$L$137,'30nm Airport Count'!$L$3,FALSE)</f>
        <v>3</v>
      </c>
      <c r="P12" s="130">
        <f>VLOOKUP(B12,Population_30minProximity_Airports[[FAA ID]:[Population within 30 min drive-time]],3,FALSE)</f>
        <v>165279</v>
      </c>
      <c r="Q12" s="132">
        <f>IFERROR(VLOOKUP($B12,'PCI Data (106 airports)'!$W$6:$Z$112,4,FALSE),IF($C12="Landing Strip Turf","Turf","Unknown"))</f>
        <v>77.490673343013185</v>
      </c>
      <c r="R12" s="132">
        <f>VLOOKUP($B12,'Total Economic Impact'!$A$5:$G$139,'Total Economic Impact'!D$3,FALSE)</f>
        <v>72</v>
      </c>
      <c r="S12" s="133">
        <f>VLOOKUP($B12,'Total Economic Impact'!$A$5:$G$139,'Total Economic Impact'!E$3,FALSE)</f>
        <v>2962750</v>
      </c>
      <c r="T12" s="133">
        <f>VLOOKUP($B12,'Total Economic Impact'!$A$5:$G$139,'Total Economic Impact'!F$3,FALSE)</f>
        <v>3661940</v>
      </c>
      <c r="U12" s="133">
        <f>VLOOKUP($B12,'Total Economic Impact'!$A$5:$G$139,'Total Economic Impact'!G$3,FALSE)</f>
        <v>6624690</v>
      </c>
      <c r="V12" s="134">
        <f>IFERROR(VLOOKUP($B12,'2020 Inventory Data'!$B$5:$AP$137,'2020 Inventory Data'!$AJ$3,FALSE),"NP")</f>
        <v>10</v>
      </c>
      <c r="W12" s="134">
        <f>IFERROR(VLOOKUP($B12,'2020 Inventory Data'!$B$5:$AP$137,'2020 Inventory Data'!$AK$3,FALSE),"NP")</f>
        <v>8</v>
      </c>
      <c r="X12" s="133">
        <f>IFERROR(VLOOKUP($B12,'AIP Grant History'!$M$9:$Q$109,5,FALSE),0)</f>
        <v>6238188</v>
      </c>
      <c r="Y12" s="133">
        <f>IFERROR(VLOOKUP($B12,'State-Local Funding History'!$L$11:$N$143,'State-Local Funding History'!M$9,FALSE),0)</f>
        <v>2815470.39</v>
      </c>
      <c r="Z12" s="133">
        <f>IFERROR(VLOOKUP($B12,'State-Local Funding History'!$L$11:$N$143,'State-Local Funding History'!N$9,FALSE),0)</f>
        <v>1786456.1499999994</v>
      </c>
      <c r="AA12" s="135" t="str">
        <f>IFERROR(IF(VLOOKUP($B12,'2020 Inventory Data'!$B$5:$AG$137,'2020 Inventory Data'!$AG$3,FALSE)="x","Y","N"),"")</f>
        <v>N</v>
      </c>
      <c r="AB12" s="112">
        <f>VLOOKUP(D12,'Basic Score Methodology'!$B$6:$E$16,'Basic Score Methodology'!$C$2,FALSE)</f>
        <v>5</v>
      </c>
      <c r="AC12" s="113">
        <f>IFERROR(VLOOKUP(E12,'Basic Score Methodology'!$B$6:$E$16,'Basic Score Methodology'!$D$2,FALSE),0)</f>
        <v>0</v>
      </c>
      <c r="AD12" s="113">
        <f>IFERROR(VLOOKUP(F12,'Basic Score Methodology'!$B$6:$E$16,'Basic Score Methodology'!$E$2,FALSE),0)</f>
        <v>1.5</v>
      </c>
      <c r="AE12" s="88">
        <f>IF(G12&lt;='Basic Score Methodology'!$G$12,'Basic Score Methodology'!$H$12,'Basic Score Methodology'!$H$13)</f>
        <v>5</v>
      </c>
      <c r="AF12" s="88">
        <f>IFERROR(IF($C12="Key Commercial Service",VLOOKUP(H12,'Jenks Methodology'!$B$4:$G$8,6,TRUE),IF($C12="Key General Aviation",VLOOKUP(H12,'Jenks Methodology'!$C$4:$G$8,5,TRUE),IF($C12="Intermediate Large",VLOOKUP(H12,'Jenks Methodology'!$D$4:$G$8,4,TRUE),IF($C12="Intermediate Small",VLOOKUP(H12,'Jenks Methodology'!$E$4:$G$8,3,TRUE),VLOOKUP(H12,'Jenks Methodology'!$F$4:$G$8,2,TRUE))))),0)</f>
        <v>3.75</v>
      </c>
      <c r="AG12" s="88">
        <f>IFERROR(IF($C12="Key Commercial Service",VLOOKUP($I12,'Jenks Methodology'!$B$9:$G$13,6,TRUE),IF($C12="Key General Aviation",VLOOKUP($I12,'Jenks Methodology'!$C$9:$G$13,5,TRUE),IF($C12="Intermediate Large",VLOOKUP($I12,'Jenks Methodology'!$D$9:$G$13,4,TRUE),IF($C12="Intermediate Small",VLOOKUP($I12,'Jenks Methodology'!$E$9:$G$13,3,TRUE),VLOOKUP($I12,'Jenks Methodology'!$F$9:$G$13,2,TRUE))))),"")</f>
        <v>3.75</v>
      </c>
      <c r="AH12" s="88">
        <f>IFERROR(VLOOKUP(J12,'Basic Score Methodology'!$G$6:$I$7,'Basic Score Methodology'!$H$2,FALSE),0)</f>
        <v>5</v>
      </c>
      <c r="AI12" s="88">
        <f>IFERROR(VLOOKUP(K12,'Basic Score Methodology'!$G$6:$I$7,'Basic Score Methodology'!$I$2,FALSE),0)</f>
        <v>5</v>
      </c>
      <c r="AJ12" s="88">
        <f>IFERROR(IF($C12="Key Commercial Service",VLOOKUP(L12,'Jenks Methodology'!$B$14:$G$18,6,TRUE),IF($C12="Key General Aviation",VLOOKUP(L12,'Jenks Methodology'!$C$14:$G$18,5,TRUE),IF($C12="Intermediate Large",VLOOKUP(L12,'Jenks Methodology'!$D$14:$G$18,4,TRUE),IF($C12="Intermediate Small",VLOOKUP(L12,'Jenks Methodology'!$E$14:$G$18,3,TRUE),VLOOKUP(L12,'Jenks Methodology'!$F$14:$G$18,2,TRUE))))),5)</f>
        <v>1.25</v>
      </c>
      <c r="AK12" s="88">
        <f>IFERROR(IF($C12="Key Commercial Service",VLOOKUP(M12,'Jenks Methodology'!$B$19:$G$23,6,TRUE),IF($C12="Key General Aviation",VLOOKUP(M12,'Jenks Methodology'!$C$19:$G$23,5,TRUE),IF($C12="Intermediate Large",VLOOKUP(M12,'Jenks Methodology'!$D$19:$G$23,4,TRUE),IF($C12="Intermediate Small",VLOOKUP(M12,'Jenks Methodology'!$E$19:$G$23,3,TRUE),VLOOKUP(M12,'Jenks Methodology'!$F$19:$G$23,2,TRUE))))),5)</f>
        <v>2.5</v>
      </c>
      <c r="AL12" s="88">
        <f>IFERROR(IF($C12="Key Commercial Service",VLOOKUP(N12,'Jenks Methodology'!$B$24:$G$28,6,TRUE),IF($C12="Key General Aviation",VLOOKUP(N12,'Jenks Methodology'!$C$24:$G$28,5,TRUE),IF($C12="Intermediate Large",VLOOKUP(N12,'Jenks Methodology'!$D$24:$G$28,4,TRUE),IF($C12="Intermediate Small",VLOOKUP(N12,'Jenks Methodology'!$E$24:$G$28,3,TRUE),VLOOKUP(N12,'Jenks Methodology'!$F$24:$G$28,2,TRUE))))),5)</f>
        <v>3.75</v>
      </c>
      <c r="AM12" s="88">
        <f>IFERROR(IF($C12="Key Commercial Service",VLOOKUP(O12,'Jenks Methodology'!$B$29:$G$33,6,FALSE),IF($C12="Key General Aviation",VLOOKUP(O12,'Jenks Methodology'!$C$29:$G$33,5,FALSE),IF($C12="Intermediate Large",VLOOKUP(O12,'Jenks Methodology'!$D$29:$G$33,4,FALSE),IF($C12="Intermediate Small",VLOOKUP(O12,'Jenks Methodology'!$E$29:$G$33,3,FALSE),VLOOKUP(O12,'Jenks Methodology'!$F$29:$G$33,2,FALSE))))),5)</f>
        <v>2.5</v>
      </c>
      <c r="AN12" s="101">
        <f>AVERAGE(AJ12:AM12)</f>
        <v>2.5</v>
      </c>
      <c r="AO12" s="88">
        <f>IFERROR(IF($C12="Key Commercial Service",VLOOKUP(P12,'Jenks Methodology'!$B$34:$G$38,6,TRUE),IF($C12="Key General Aviation",VLOOKUP(P12,'Jenks Methodology'!$C$34:$G$38,5,TRUE),IF($C12="Intermediate Large",VLOOKUP(P12,'Jenks Methodology'!$D$34:$G$38,4,TRUE),IF($C12="Intermediate Small",VLOOKUP(P12,'Jenks Methodology'!$E$34:$G$38,3,TRUE),VLOOKUP(P12,'Jenks Methodology'!$F$34:$G$38,2,TRUE))))),5)</f>
        <v>2.5</v>
      </c>
      <c r="AP12" s="88">
        <f>VLOOKUP($Q12,'Basic Score Methodology'!$K$6:$L$12,'Basic Score Methodology'!$L$2,TRUE)</f>
        <v>3.75</v>
      </c>
      <c r="AQ12" s="88">
        <f>IFERROR(IF($C12="Key Commercial Service",VLOOKUP(R12,'Jenks Methodology'!$B$39:$G$43,6,TRUE),IF($C12="Key General Aviation",VLOOKUP(R12,'Jenks Methodology'!$C$39:$G$43,5,TRUE),IF($C12="Intermediate Large",VLOOKUP(R12,'Jenks Methodology'!$D$39:$G$43,4,TRUE),IF($C12="Intermediate Small",VLOOKUP(R12,'Jenks Methodology'!$E$39:$G$43,3,TRUE),VLOOKUP(R12,'Jenks Methodology'!$F$39:$G$43,2,TRUE))))),0)</f>
        <v>3.75</v>
      </c>
      <c r="AR12" s="88">
        <f>IFERROR(IF($C12="Key Commercial Service",VLOOKUP(S12,'Jenks Methodology'!$B$44:$G$48,6,TRUE),IF($C12="Key General Aviation",VLOOKUP(S12,'Jenks Methodology'!$C$44:$G$48,5,TRUE),IF($C12="Intermediate Large",VLOOKUP(S12,'Jenks Methodology'!$D$44:$G$48,4,TRUE),IF($C12="Intermediate Small",VLOOKUP(S12,'Jenks Methodology'!$E$44:$G$48,3,TRUE),VLOOKUP(S12,'Jenks Methodology'!$F$44:$G$48,2,TRUE))))),0)</f>
        <v>3.75</v>
      </c>
      <c r="AS12" s="88">
        <f>IFERROR(IF($C12="Key Commercial Service",VLOOKUP(T12,'Jenks Methodology'!$B$49:$G$53,6,TRUE),IF($C12="Key General Aviation",VLOOKUP(T12,'Jenks Methodology'!$C$49:$G$53,5,TRUE),IF($C12="Intermediate Large",VLOOKUP(T12,'Jenks Methodology'!$D$49:$G$53,4,TRUE),IF($C12="Intermediate Small",VLOOKUP(T12,'Jenks Methodology'!$E$49:$G$53,3,TRUE),VLOOKUP(T12,'Jenks Methodology'!$F$49:$G$53,2,TRUE))))),0)</f>
        <v>2.5</v>
      </c>
      <c r="AT12" s="88">
        <f>IFERROR(IF($C12="Key Commercial Service",VLOOKUP(U12,'Jenks Methodology'!$B$54:$G$58,6,TRUE),IF($C12="Key General Aviation",VLOOKUP(U12,'Jenks Methodology'!$C$54:$G$58,5,TRUE),IF($C12="Intermediate Large",VLOOKUP(U12,'Jenks Methodology'!$D$54:$G$58,4,TRUE),IF($C12="Intermediate Small",VLOOKUP(U12,'Jenks Methodology'!$E$54:$G$58,3,TRUE),VLOOKUP(U12,'Jenks Methodology'!$F$54:$G$58,2,TRUE))))),0)</f>
        <v>2.5</v>
      </c>
      <c r="AU12" s="88">
        <f>IFERROR(VLOOKUP(V12,'Basic Score Methodology'!$K$17:$M$21,'Basic Score Methodology'!$L$2,TRUE),0)</f>
        <v>5</v>
      </c>
      <c r="AV12" s="88">
        <f>IFERROR(VLOOKUP(W12,'Basic Score Methodology'!$K$17:$M$21,'Basic Score Methodology'!$M$2,TRUE),0)</f>
        <v>3.75</v>
      </c>
      <c r="AW12" s="88">
        <f>IFERROR(IF($C12="Key Commercial Service",VLOOKUP(X12,'Jenks Methodology'!$B$59:$G$63,6,TRUE),IF($C12="Key General Aviation",VLOOKUP(X12,'Jenks Methodology'!$C$59:$G$63,5,TRUE),IF($C12="Intermediate Large",VLOOKUP(X12,'Jenks Methodology'!$D$59:$G$63,4,TRUE),IF($C12="Intermediate Small",VLOOKUP(X12,'Jenks Methodology'!$E$59:$G$63,3,TRUE),VLOOKUP(X12,'Jenks Methodology'!$F$59:$G$63,2,TRUE))))),0)</f>
        <v>3.75</v>
      </c>
      <c r="AX12" s="88">
        <f>IFERROR(IF($C12="Key Commercial Service",VLOOKUP(Y12,'Jenks Methodology'!$B$64:$G$68,6,TRUE),IF($C12="Key General Aviation",VLOOKUP(Y12,'Jenks Methodology'!$C$64:$G$68,5,TRUE),IF($C12="Intermediate Large",VLOOKUP(Y12,'Jenks Methodology'!$D$64:$G$68,4,TRUE),IF($C12="Intermediate Small",VLOOKUP(Y12,'Jenks Methodology'!$E$64:$G$68,3,TRUE),VLOOKUP(Y12,'Jenks Methodology'!$F$64:$G$68,2,TRUE))))),0)</f>
        <v>5</v>
      </c>
      <c r="AY12" s="88">
        <f>IFERROR(IF($C12="Key Commercial Service",VLOOKUP(Z12,'Jenks Methodology'!$B$69:$G$73,6,TRUE),IF($C12="Key General Aviation",VLOOKUP(Z12,'Jenks Methodology'!$C$69:$G$73,5,TRUE),IF($C12="Intermediate Large",VLOOKUP(Z12,'Jenks Methodology'!$D$69:$G$73,4,TRUE),IF($C12="Intermediate Small",VLOOKUP(Z12,'Jenks Methodology'!$E$69:$G$73,3,TRUE),VLOOKUP(Z12,'Jenks Methodology'!$F$69:$G$73,2,TRUE))))),0)</f>
        <v>3.75</v>
      </c>
      <c r="AZ12" s="100">
        <f>IFERROR(VLOOKUP(AA12,'Basic Score Methodology'!$N$6:$O$7,'Basic Score Methodology'!$O$2,TRUE),0)</f>
        <v>5</v>
      </c>
      <c r="BA12" s="164">
        <f>SUM(AB12:AE12)+IF(AF12="",AG12,AF12)+SUM(AH12:AI12,AN12:AZ12)</f>
        <v>72.75</v>
      </c>
    </row>
    <row r="13" spans="1:54" x14ac:dyDescent="0.3">
      <c r="A13" s="108" t="s">
        <v>148</v>
      </c>
      <c r="B13" s="1" t="s">
        <v>149</v>
      </c>
      <c r="C13" s="1" t="s">
        <v>294</v>
      </c>
      <c r="D13" s="129" t="str">
        <f>IF(COUNTIF('NPIAS Info 2021-25'!$C$4:$C$100,B13)&gt;0,"Y","N")</f>
        <v>Y</v>
      </c>
      <c r="E13" s="129" t="str">
        <f>IFERROR(VLOOKUP($B13,'NPIAS Info 2021-25'!$C$4:$G$100,'NPIAS Info 2021-25'!$G$2,FALSE),"Non-NPIAS")</f>
        <v>R</v>
      </c>
      <c r="F13" s="129" t="str">
        <f>IFERROR(IF(VLOOKUP($B13,'NPIAS Info 2021-25'!$C$4:$G$100,'NPIAS Info 2021-25'!$F$2,FALSE)=0,"N/A (Primary)",VLOOKUP($B13,'NPIAS Info 2021-25'!$C$4:$G$100,'NPIAS Info 2021-25'!$F$2,FALSE)),"N/A (Non-NPIAS)")</f>
        <v>National</v>
      </c>
      <c r="G13" s="130">
        <f>VLOOKUP($B13,'2020 Inventory Data'!$B$5:$V$137,'2020 Inventory Data'!$V$3,FALSE)</f>
        <v>343</v>
      </c>
      <c r="H13" s="168">
        <f>IFERROR(VLOOKUP(B13,MnSASP_Baseline_Operations[],'Baseline Ops'!$D$3,FALSE),0)</f>
        <v>104405</v>
      </c>
      <c r="I13" s="130">
        <f>IFERROR(VLOOKUP($B13,'5010 Operations'!$C$5:$CO$151,'5010 Operations'!$CO$3,FALSE),"")</f>
        <v>75842</v>
      </c>
      <c r="J13" s="131">
        <f>IF(VLOOKUP($B13,'2020 Inventory Data'!$B$5:$G$137,'2020 Inventory Data'!$D$3,FALSE)="Yes",1,0)</f>
        <v>1</v>
      </c>
      <c r="K13" s="131">
        <f>IF(VLOOKUP($B13,'2020 Inventory Data'!$B$5:$G$137,'2020 Inventory Data'!$G$3,FALSE)="Yes",1,0)</f>
        <v>1</v>
      </c>
      <c r="L13" s="130">
        <f>VLOOKUP($B13,'30nm Airport Count'!$B$5:$K$137,'30nm Airport Count'!$I$3,FALSE)</f>
        <v>5</v>
      </c>
      <c r="M13" s="130">
        <f>VLOOKUP($B13,'30nm Airport Count'!$B$5:$K$137,'30nm Airport Count'!$J$3,FALSE)</f>
        <v>3</v>
      </c>
      <c r="N13" s="130">
        <f>VLOOKUP($B13,'30nm Airport Count'!$B$5:$K$137,'30nm Airport Count'!$K$3,FALSE)</f>
        <v>2</v>
      </c>
      <c r="O13" s="130">
        <f>VLOOKUP($B13,'30nm Airport Count'!$B$5:$L$137,'30nm Airport Count'!$L$3,FALSE)</f>
        <v>5</v>
      </c>
      <c r="P13" s="130">
        <f>VLOOKUP(B13,Population_30minProximity_Airports[[FAA ID]:[Population within 30 min drive-time]],3,FALSE)</f>
        <v>1497993</v>
      </c>
      <c r="Q13" s="132" t="str">
        <f>IFERROR(VLOOKUP($B13,'PCI Data (106 airports)'!$W$6:$Z$112,4,FALSE),IF($C13="Landing Strip Turf","Turf","Unknown"))</f>
        <v>Unknown</v>
      </c>
      <c r="R13" s="132">
        <f>VLOOKUP($B13,'Total Economic Impact'!$A$5:$G$139,'Total Economic Impact'!D$3,FALSE)</f>
        <v>1040</v>
      </c>
      <c r="S13" s="133">
        <f>VLOOKUP($B13,'Total Economic Impact'!$A$5:$G$139,'Total Economic Impact'!E$3,FALSE)</f>
        <v>52000000</v>
      </c>
      <c r="T13" s="133">
        <f>VLOOKUP($B13,'Total Economic Impact'!$A$5:$G$139,'Total Economic Impact'!F$3,FALSE)</f>
        <v>117000000</v>
      </c>
      <c r="U13" s="133">
        <f>VLOOKUP($B13,'Total Economic Impact'!$A$5:$G$139,'Total Economic Impact'!G$3,FALSE)</f>
        <v>229000000</v>
      </c>
      <c r="V13" s="134">
        <f>IFERROR(VLOOKUP($B13,'2020 Inventory Data'!$B$5:$AP$137,'2020 Inventory Data'!$AJ$3,FALSE),"NP")</f>
        <v>5</v>
      </c>
      <c r="W13" s="134" t="str">
        <f>IFERROR(VLOOKUP($B13,'2020 Inventory Data'!$B$5:$AP$137,'2020 Inventory Data'!$AK$3,FALSE),"NP")</f>
        <v>NP</v>
      </c>
      <c r="X13" s="133">
        <f>IFERROR(VLOOKUP($B13,'AIP Grant History'!$M$9:$Q$109,5,FALSE),0)</f>
        <v>16445151</v>
      </c>
      <c r="Y13" s="133">
        <f>IFERROR(VLOOKUP($B13,'State-Local Funding History'!$L$11:$N$143,'State-Local Funding History'!M$9,FALSE),0)</f>
        <v>4803267.910000002</v>
      </c>
      <c r="Z13" s="133">
        <f>IFERROR(VLOOKUP($B13,'State-Local Funding History'!$L$11:$N$143,'State-Local Funding History'!N$9,FALSE),0)</f>
        <v>9359493.2100000009</v>
      </c>
      <c r="AA13" s="135" t="str">
        <f>IFERROR(IF(VLOOKUP($B13,'2020 Inventory Data'!$B$5:$AG$137,'2020 Inventory Data'!$AG$3,FALSE)="x","Y","N"),"")</f>
        <v>Y</v>
      </c>
      <c r="AB13" s="112">
        <f>VLOOKUP(D13,'Basic Score Methodology'!$B$6:$E$16,'Basic Score Methodology'!$C$2,FALSE)</f>
        <v>5</v>
      </c>
      <c r="AC13" s="113">
        <f>IFERROR(VLOOKUP(E13,'Basic Score Methodology'!$B$6:$E$16,'Basic Score Methodology'!$D$2,FALSE),0)</f>
        <v>1.25</v>
      </c>
      <c r="AD13" s="113">
        <f>IFERROR(VLOOKUP(F13,'Basic Score Methodology'!$B$6:$E$16,'Basic Score Methodology'!$E$2,FALSE),0)</f>
        <v>3</v>
      </c>
      <c r="AE13" s="88">
        <f>IF(G13&lt;='Basic Score Methodology'!$G$12,'Basic Score Methodology'!$H$12,'Basic Score Methodology'!$H$13)</f>
        <v>5</v>
      </c>
      <c r="AF13" s="88">
        <f>IFERROR(IF($C13="Key Commercial Service",VLOOKUP(H13,'Jenks Methodology'!$B$4:$G$8,6,TRUE),IF($C13="Key General Aviation",VLOOKUP(H13,'Jenks Methodology'!$C$4:$G$8,5,TRUE),IF($C13="Intermediate Large",VLOOKUP(H13,'Jenks Methodology'!$D$4:$G$8,4,TRUE),IF($C13="Intermediate Small",VLOOKUP(H13,'Jenks Methodology'!$E$4:$G$8,3,TRUE),VLOOKUP(H13,'Jenks Methodology'!$F$4:$G$8,2,TRUE))))),0)</f>
        <v>5</v>
      </c>
      <c r="AG13" s="88">
        <f>IFERROR(IF($C13="Key Commercial Service",VLOOKUP($I13,'Jenks Methodology'!$B$9:$G$13,6,TRUE),IF($C13="Key General Aviation",VLOOKUP($I13,'Jenks Methodology'!$C$9:$G$13,5,TRUE),IF($C13="Intermediate Large",VLOOKUP($I13,'Jenks Methodology'!$D$9:$G$13,4,TRUE),IF($C13="Intermediate Small",VLOOKUP($I13,'Jenks Methodology'!$E$9:$G$13,3,TRUE),VLOOKUP($I13,'Jenks Methodology'!$F$9:$G$13,2,TRUE))))),"")</f>
        <v>5</v>
      </c>
      <c r="AH13" s="88">
        <f>IFERROR(VLOOKUP(J13,'Basic Score Methodology'!$G$6:$I$7,'Basic Score Methodology'!$H$2,FALSE),0)</f>
        <v>5</v>
      </c>
      <c r="AI13" s="88">
        <f>IFERROR(VLOOKUP(K13,'Basic Score Methodology'!$G$6:$I$7,'Basic Score Methodology'!$I$2,FALSE),0)</f>
        <v>5</v>
      </c>
      <c r="AJ13" s="88">
        <f>IFERROR(IF($C13="Key Commercial Service",VLOOKUP(L13,'Jenks Methodology'!$B$14:$G$18,6,TRUE),IF($C13="Key General Aviation",VLOOKUP(L13,'Jenks Methodology'!$C$14:$G$18,5,TRUE),IF($C13="Intermediate Large",VLOOKUP(L13,'Jenks Methodology'!$D$14:$G$18,4,TRUE),IF($C13="Intermediate Small",VLOOKUP(L13,'Jenks Methodology'!$E$14:$G$18,3,TRUE),VLOOKUP(L13,'Jenks Methodology'!$F$14:$G$18,2,TRUE))))),5)</f>
        <v>0</v>
      </c>
      <c r="AK13" s="88">
        <f>IFERROR(IF($C13="Key Commercial Service",VLOOKUP(M13,'Jenks Methodology'!$B$19:$G$23,6,TRUE),IF($C13="Key General Aviation",VLOOKUP(M13,'Jenks Methodology'!$C$19:$G$23,5,TRUE),IF($C13="Intermediate Large",VLOOKUP(M13,'Jenks Methodology'!$D$19:$G$23,4,TRUE),IF($C13="Intermediate Small",VLOOKUP(M13,'Jenks Methodology'!$E$19:$G$23,3,TRUE),VLOOKUP(M13,'Jenks Methodology'!$F$19:$G$23,2,TRUE))))),5)</f>
        <v>1.25</v>
      </c>
      <c r="AL13" s="88">
        <f>IFERROR(IF($C13="Key Commercial Service",VLOOKUP(N13,'Jenks Methodology'!$B$24:$G$28,6,TRUE),IF($C13="Key General Aviation",VLOOKUP(N13,'Jenks Methodology'!$C$24:$G$28,5,TRUE),IF($C13="Intermediate Large",VLOOKUP(N13,'Jenks Methodology'!$D$24:$G$28,4,TRUE),IF($C13="Intermediate Small",VLOOKUP(N13,'Jenks Methodology'!$E$24:$G$28,3,TRUE),VLOOKUP(N13,'Jenks Methodology'!$F$24:$G$28,2,TRUE))))),5)</f>
        <v>1.25</v>
      </c>
      <c r="AM13" s="88">
        <f>IFERROR(IF($C13="Key Commercial Service",VLOOKUP(O13,'Jenks Methodology'!$B$29:$G$33,6,FALSE),IF($C13="Key General Aviation",VLOOKUP(O13,'Jenks Methodology'!$C$29:$G$33,5,FALSE),IF($C13="Intermediate Large",VLOOKUP(O13,'Jenks Methodology'!$D$29:$G$33,4,FALSE),IF($C13="Intermediate Small",VLOOKUP(O13,'Jenks Methodology'!$E$29:$G$33,3,FALSE),VLOOKUP(O13,'Jenks Methodology'!$F$29:$G$33,2,FALSE))))),5)</f>
        <v>5</v>
      </c>
      <c r="AN13" s="101">
        <f>AVERAGE(AJ13:AM13)</f>
        <v>1.875</v>
      </c>
      <c r="AO13" s="88">
        <f>IFERROR(IF($C13="Key Commercial Service",VLOOKUP(P13,'Jenks Methodology'!$B$34:$G$38,6,TRUE),IF($C13="Key General Aviation",VLOOKUP(P13,'Jenks Methodology'!$C$34:$G$38,5,TRUE),IF($C13="Intermediate Large",VLOOKUP(P13,'Jenks Methodology'!$D$34:$G$38,4,TRUE),IF($C13="Intermediate Small",VLOOKUP(P13,'Jenks Methodology'!$E$34:$G$38,3,TRUE),VLOOKUP(P13,'Jenks Methodology'!$F$34:$G$38,2,TRUE))))),5)</f>
        <v>5</v>
      </c>
      <c r="AP13" s="88">
        <f>VLOOKUP($Q13,'Basic Score Methodology'!$K$6:$L$12,'Basic Score Methodology'!$L$2,TRUE)</f>
        <v>1.25</v>
      </c>
      <c r="AQ13" s="88">
        <f>IFERROR(IF($C13="Key Commercial Service",VLOOKUP(R13,'Jenks Methodology'!$B$39:$G$43,6,TRUE),IF($C13="Key General Aviation",VLOOKUP(R13,'Jenks Methodology'!$C$39:$G$43,5,TRUE),IF($C13="Intermediate Large",VLOOKUP(R13,'Jenks Methodology'!$D$39:$G$43,4,TRUE),IF($C13="Intermediate Small",VLOOKUP(R13,'Jenks Methodology'!$E$39:$G$43,3,TRUE),VLOOKUP(R13,'Jenks Methodology'!$F$39:$G$43,2,TRUE))))),0)</f>
        <v>5</v>
      </c>
      <c r="AR13" s="88">
        <f>IFERROR(IF($C13="Key Commercial Service",VLOOKUP(S13,'Jenks Methodology'!$B$44:$G$48,6,TRUE),IF($C13="Key General Aviation",VLOOKUP(S13,'Jenks Methodology'!$C$44:$G$48,5,TRUE),IF($C13="Intermediate Large",VLOOKUP(S13,'Jenks Methodology'!$D$44:$G$48,4,TRUE),IF($C13="Intermediate Small",VLOOKUP(S13,'Jenks Methodology'!$E$44:$G$48,3,TRUE),VLOOKUP(S13,'Jenks Methodology'!$F$44:$G$48,2,TRUE))))),0)</f>
        <v>5</v>
      </c>
      <c r="AS13" s="88">
        <f>IFERROR(IF($C13="Key Commercial Service",VLOOKUP(T13,'Jenks Methodology'!$B$49:$G$53,6,TRUE),IF($C13="Key General Aviation",VLOOKUP(T13,'Jenks Methodology'!$C$49:$G$53,5,TRUE),IF($C13="Intermediate Large",VLOOKUP(T13,'Jenks Methodology'!$D$49:$G$53,4,TRUE),IF($C13="Intermediate Small",VLOOKUP(T13,'Jenks Methodology'!$E$49:$G$53,3,TRUE),VLOOKUP(T13,'Jenks Methodology'!$F$49:$G$53,2,TRUE))))),0)</f>
        <v>5</v>
      </c>
      <c r="AT13" s="88">
        <f>IFERROR(IF($C13="Key Commercial Service",VLOOKUP(U13,'Jenks Methodology'!$B$54:$G$58,6,TRUE),IF($C13="Key General Aviation",VLOOKUP(U13,'Jenks Methodology'!$C$54:$G$58,5,TRUE),IF($C13="Intermediate Large",VLOOKUP(U13,'Jenks Methodology'!$D$54:$G$58,4,TRUE),IF($C13="Intermediate Small",VLOOKUP(U13,'Jenks Methodology'!$E$54:$G$58,3,TRUE),VLOOKUP(U13,'Jenks Methodology'!$F$54:$G$58,2,TRUE))))),0)</f>
        <v>5</v>
      </c>
      <c r="AU13" s="88">
        <f>IFERROR(VLOOKUP(V13,'Basic Score Methodology'!$K$17:$M$21,'Basic Score Methodology'!$L$2,TRUE),0)</f>
        <v>2.5</v>
      </c>
      <c r="AV13" s="88">
        <f>IFERROR(VLOOKUP(W13,'Basic Score Methodology'!$K$17:$M$21,'Basic Score Methodology'!$M$2,TRUE),0)</f>
        <v>0</v>
      </c>
      <c r="AW13" s="88">
        <f>IFERROR(IF($C13="Key Commercial Service",VLOOKUP(X13,'Jenks Methodology'!$B$59:$G$63,6,TRUE),IF($C13="Key General Aviation",VLOOKUP(X13,'Jenks Methodology'!$C$59:$G$63,5,TRUE),IF($C13="Intermediate Large",VLOOKUP(X13,'Jenks Methodology'!$D$59:$G$63,4,TRUE),IF($C13="Intermediate Small",VLOOKUP(X13,'Jenks Methodology'!$E$59:$G$63,3,TRUE),VLOOKUP(X13,'Jenks Methodology'!$F$59:$G$63,2,TRUE))))),0)</f>
        <v>3.75</v>
      </c>
      <c r="AX13" s="88">
        <f>IFERROR(IF($C13="Key Commercial Service",VLOOKUP(Y13,'Jenks Methodology'!$B$64:$G$68,6,TRUE),IF($C13="Key General Aviation",VLOOKUP(Y13,'Jenks Methodology'!$C$64:$G$68,5,TRUE),IF($C13="Intermediate Large",VLOOKUP(Y13,'Jenks Methodology'!$D$64:$G$68,4,TRUE),IF($C13="Intermediate Small",VLOOKUP(Y13,'Jenks Methodology'!$E$64:$G$68,3,TRUE),VLOOKUP(Y13,'Jenks Methodology'!$F$64:$G$68,2,TRUE))))),0)</f>
        <v>3.75</v>
      </c>
      <c r="AY13" s="88">
        <f>IFERROR(IF($C13="Key Commercial Service",VLOOKUP(Z13,'Jenks Methodology'!$B$69:$G$73,6,TRUE),IF($C13="Key General Aviation",VLOOKUP(Z13,'Jenks Methodology'!$C$69:$G$73,5,TRUE),IF($C13="Intermediate Large",VLOOKUP(Z13,'Jenks Methodology'!$D$69:$G$73,4,TRUE),IF($C13="Intermediate Small",VLOOKUP(Z13,'Jenks Methodology'!$E$69:$G$73,3,TRUE),VLOOKUP(Z13,'Jenks Methodology'!$F$69:$G$73,2,TRUE))))),0)</f>
        <v>5</v>
      </c>
      <c r="AZ13" s="100">
        <f>IFERROR(VLOOKUP(AA13,'Basic Score Methodology'!$N$6:$O$7,'Basic Score Methodology'!$O$2,TRUE),0)</f>
        <v>0</v>
      </c>
      <c r="BA13" s="164">
        <f>SUM(AB13:AE13)+IF(AF13="",AG13,AF13)+SUM(AH13:AI13,AN13:AZ13)</f>
        <v>72.375</v>
      </c>
    </row>
    <row r="14" spans="1:54" x14ac:dyDescent="0.3">
      <c r="A14" s="108" t="s">
        <v>144</v>
      </c>
      <c r="B14" s="1" t="s">
        <v>145</v>
      </c>
      <c r="C14" s="1" t="s">
        <v>294</v>
      </c>
      <c r="D14" s="129" t="str">
        <f>IF(COUNTIF('NPIAS Info 2021-25'!$C$4:$C$100,B14)&gt;0,"Y","N")</f>
        <v>Y</v>
      </c>
      <c r="E14" s="129" t="str">
        <f>IFERROR(VLOOKUP($B14,'NPIAS Info 2021-25'!$C$4:$G$100,'NPIAS Info 2021-25'!$G$2,FALSE),"Non-NPIAS")</f>
        <v>R</v>
      </c>
      <c r="F14" s="129" t="str">
        <f>IFERROR(IF(VLOOKUP($B14,'NPIAS Info 2021-25'!$C$4:$G$100,'NPIAS Info 2021-25'!$F$2,FALSE)=0,"N/A (Primary)",VLOOKUP($B14,'NPIAS Info 2021-25'!$C$4:$G$100,'NPIAS Info 2021-25'!$F$2,FALSE)),"N/A (Non-NPIAS)")</f>
        <v>National</v>
      </c>
      <c r="G14" s="130">
        <f>VLOOKUP($B14,'2020 Inventory Data'!$B$5:$V$137,'2020 Inventory Data'!$V$3,FALSE)</f>
        <v>319</v>
      </c>
      <c r="H14" s="168">
        <f>IFERROR(VLOOKUP(B14,MnSASP_Baseline_Operations[],'Baseline Ops'!$D$3,FALSE),0)</f>
        <v>71740</v>
      </c>
      <c r="I14" s="130">
        <f>IFERROR(VLOOKUP($B14,'5010 Operations'!$C$5:$CO$151,'5010 Operations'!$CO$3,FALSE),"")</f>
        <v>70202</v>
      </c>
      <c r="J14" s="131">
        <f>IF(VLOOKUP($B14,'2020 Inventory Data'!$B$5:$G$137,'2020 Inventory Data'!$D$3,FALSE)="Yes",1,0)</f>
        <v>1</v>
      </c>
      <c r="K14" s="131">
        <f>IF(VLOOKUP($B14,'2020 Inventory Data'!$B$5:$G$137,'2020 Inventory Data'!$G$3,FALSE)="Yes",1,0)</f>
        <v>1</v>
      </c>
      <c r="L14" s="130">
        <f>VLOOKUP($B14,'30nm Airport Count'!$B$5:$K$137,'30nm Airport Count'!$I$3,FALSE)</f>
        <v>5</v>
      </c>
      <c r="M14" s="130">
        <f>VLOOKUP($B14,'30nm Airport Count'!$B$5:$K$137,'30nm Airport Count'!$J$3,FALSE)</f>
        <v>4</v>
      </c>
      <c r="N14" s="130">
        <f>VLOOKUP($B14,'30nm Airport Count'!$B$5:$K$137,'30nm Airport Count'!$K$3,FALSE)</f>
        <v>2</v>
      </c>
      <c r="O14" s="130">
        <f>VLOOKUP($B14,'30nm Airport Count'!$B$5:$L$137,'30nm Airport Count'!$L$3,FALSE)</f>
        <v>6</v>
      </c>
      <c r="P14" s="130">
        <f>VLOOKUP(B14,Population_30minProximity_Airports[[FAA ID]:[Population within 30 min drive-time]],3,FALSE)</f>
        <v>1883489</v>
      </c>
      <c r="Q14" s="132" t="str">
        <f>IFERROR(VLOOKUP($B14,'PCI Data (106 airports)'!$W$6:$Z$112,4,FALSE),IF($C14="Landing Strip Turf","Turf","Unknown"))</f>
        <v>Unknown</v>
      </c>
      <c r="R14" s="132">
        <f>VLOOKUP($B14,'Total Economic Impact'!$A$5:$G$139,'Total Economic Impact'!D$3,FALSE)</f>
        <v>460</v>
      </c>
      <c r="S14" s="133">
        <f>VLOOKUP($B14,'Total Economic Impact'!$A$5:$G$139,'Total Economic Impact'!E$3,FALSE)</f>
        <v>22000000</v>
      </c>
      <c r="T14" s="133">
        <f>VLOOKUP($B14,'Total Economic Impact'!$A$5:$G$139,'Total Economic Impact'!F$3,FALSE)</f>
        <v>96000000</v>
      </c>
      <c r="U14" s="133">
        <f>VLOOKUP($B14,'Total Economic Impact'!$A$5:$G$139,'Total Economic Impact'!G$3,FALSE)</f>
        <v>118000000</v>
      </c>
      <c r="V14" s="134">
        <f>IFERROR(VLOOKUP($B14,'2020 Inventory Data'!$B$5:$AP$137,'2020 Inventory Data'!$AJ$3,FALSE),"NP")</f>
        <v>8</v>
      </c>
      <c r="W14" s="134">
        <f>IFERROR(VLOOKUP($B14,'2020 Inventory Data'!$B$5:$AP$137,'2020 Inventory Data'!$AK$3,FALSE),"NP")</f>
        <v>6</v>
      </c>
      <c r="X14" s="133">
        <f>IFERROR(VLOOKUP($B14,'AIP Grant History'!$M$9:$Q$109,5,FALSE),0)</f>
        <v>6493216</v>
      </c>
      <c r="Y14" s="133">
        <f>IFERROR(VLOOKUP($B14,'State-Local Funding History'!$L$11:$N$143,'State-Local Funding History'!M$9,FALSE),0)</f>
        <v>6236165.419999999</v>
      </c>
      <c r="Z14" s="133">
        <f>IFERROR(VLOOKUP($B14,'State-Local Funding History'!$L$11:$N$143,'State-Local Funding History'!N$9,FALSE),0)</f>
        <v>6634304.8900000025</v>
      </c>
      <c r="AA14" s="135" t="str">
        <f>IFERROR(IF(VLOOKUP($B14,'2020 Inventory Data'!$B$5:$AG$137,'2020 Inventory Data'!$AG$3,FALSE)="x","Y","N"),"")</f>
        <v>Y</v>
      </c>
      <c r="AB14" s="112">
        <f>VLOOKUP(D14,'Basic Score Methodology'!$B$6:$E$16,'Basic Score Methodology'!$C$2,FALSE)</f>
        <v>5</v>
      </c>
      <c r="AC14" s="113">
        <f>IFERROR(VLOOKUP(E14,'Basic Score Methodology'!$B$6:$E$16,'Basic Score Methodology'!$D$2,FALSE),0)</f>
        <v>1.25</v>
      </c>
      <c r="AD14" s="113">
        <f>IFERROR(VLOOKUP(F14,'Basic Score Methodology'!$B$6:$E$16,'Basic Score Methodology'!$E$2,FALSE),0)</f>
        <v>3</v>
      </c>
      <c r="AE14" s="88">
        <f>IF(G14&lt;='Basic Score Methodology'!$G$12,'Basic Score Methodology'!$H$12,'Basic Score Methodology'!$H$13)</f>
        <v>5</v>
      </c>
      <c r="AF14" s="88">
        <f>IFERROR(IF($C14="Key Commercial Service",VLOOKUP(H14,'Jenks Methodology'!$B$4:$G$8,6,TRUE),IF($C14="Key General Aviation",VLOOKUP(H14,'Jenks Methodology'!$C$4:$G$8,5,TRUE),IF($C14="Intermediate Large",VLOOKUP(H14,'Jenks Methodology'!$D$4:$G$8,4,TRUE),IF($C14="Intermediate Small",VLOOKUP(H14,'Jenks Methodology'!$E$4:$G$8,3,TRUE),VLOOKUP(H14,'Jenks Methodology'!$F$4:$G$8,2,TRUE))))),0)</f>
        <v>5</v>
      </c>
      <c r="AG14" s="88">
        <f>IFERROR(IF($C14="Key Commercial Service",VLOOKUP($I14,'Jenks Methodology'!$B$9:$G$13,6,TRUE),IF($C14="Key General Aviation",VLOOKUP($I14,'Jenks Methodology'!$C$9:$G$13,5,TRUE),IF($C14="Intermediate Large",VLOOKUP($I14,'Jenks Methodology'!$D$9:$G$13,4,TRUE),IF($C14="Intermediate Small",VLOOKUP($I14,'Jenks Methodology'!$E$9:$G$13,3,TRUE),VLOOKUP($I14,'Jenks Methodology'!$F$9:$G$13,2,TRUE))))),"")</f>
        <v>5</v>
      </c>
      <c r="AH14" s="88">
        <f>IFERROR(VLOOKUP(J14,'Basic Score Methodology'!$G$6:$I$7,'Basic Score Methodology'!$H$2,FALSE),0)</f>
        <v>5</v>
      </c>
      <c r="AI14" s="88">
        <f>IFERROR(VLOOKUP(K14,'Basic Score Methodology'!$G$6:$I$7,'Basic Score Methodology'!$I$2,FALSE),0)</f>
        <v>5</v>
      </c>
      <c r="AJ14" s="88">
        <f>IFERROR(IF($C14="Key Commercial Service",VLOOKUP(L14,'Jenks Methodology'!$B$14:$G$18,6,TRUE),IF($C14="Key General Aviation",VLOOKUP(L14,'Jenks Methodology'!$C$14:$G$18,5,TRUE),IF($C14="Intermediate Large",VLOOKUP(L14,'Jenks Methodology'!$D$14:$G$18,4,TRUE),IF($C14="Intermediate Small",VLOOKUP(L14,'Jenks Methodology'!$E$14:$G$18,3,TRUE),VLOOKUP(L14,'Jenks Methodology'!$F$14:$G$18,2,TRUE))))),5)</f>
        <v>0</v>
      </c>
      <c r="AK14" s="88">
        <f>IFERROR(IF($C14="Key Commercial Service",VLOOKUP(M14,'Jenks Methodology'!$B$19:$G$23,6,TRUE),IF($C14="Key General Aviation",VLOOKUP(M14,'Jenks Methodology'!$C$19:$G$23,5,TRUE),IF($C14="Intermediate Large",VLOOKUP(M14,'Jenks Methodology'!$D$19:$G$23,4,TRUE),IF($C14="Intermediate Small",VLOOKUP(M14,'Jenks Methodology'!$E$19:$G$23,3,TRUE),VLOOKUP(M14,'Jenks Methodology'!$F$19:$G$23,2,TRUE))))),5)</f>
        <v>0</v>
      </c>
      <c r="AL14" s="88">
        <f>IFERROR(IF($C14="Key Commercial Service",VLOOKUP(N14,'Jenks Methodology'!$B$24:$G$28,6,TRUE),IF($C14="Key General Aviation",VLOOKUP(N14,'Jenks Methodology'!$C$24:$G$28,5,TRUE),IF($C14="Intermediate Large",VLOOKUP(N14,'Jenks Methodology'!$D$24:$G$28,4,TRUE),IF($C14="Intermediate Small",VLOOKUP(N14,'Jenks Methodology'!$E$24:$G$28,3,TRUE),VLOOKUP(N14,'Jenks Methodology'!$F$24:$G$28,2,TRUE))))),5)</f>
        <v>1.25</v>
      </c>
      <c r="AM14" s="88">
        <f>IFERROR(IF($C14="Key Commercial Service",VLOOKUP(O14,'Jenks Methodology'!$B$29:$G$33,6,FALSE),IF($C14="Key General Aviation",VLOOKUP(O14,'Jenks Methodology'!$C$29:$G$33,5,FALSE),IF($C14="Intermediate Large",VLOOKUP(O14,'Jenks Methodology'!$D$29:$G$33,4,FALSE),IF($C14="Intermediate Small",VLOOKUP(O14,'Jenks Methodology'!$E$29:$G$33,3,FALSE),VLOOKUP(O14,'Jenks Methodology'!$F$29:$G$33,2,FALSE))))),5)</f>
        <v>5</v>
      </c>
      <c r="AN14" s="101">
        <f>AVERAGE(AJ14:AM14)</f>
        <v>1.5625</v>
      </c>
      <c r="AO14" s="88">
        <f>IFERROR(IF($C14="Key Commercial Service",VLOOKUP(P14,'Jenks Methodology'!$B$34:$G$38,6,TRUE),IF($C14="Key General Aviation",VLOOKUP(P14,'Jenks Methodology'!$C$34:$G$38,5,TRUE),IF($C14="Intermediate Large",VLOOKUP(P14,'Jenks Methodology'!$D$34:$G$38,4,TRUE),IF($C14="Intermediate Small",VLOOKUP(P14,'Jenks Methodology'!$E$34:$G$38,3,TRUE),VLOOKUP(P14,'Jenks Methodology'!$F$34:$G$38,2,TRUE))))),5)</f>
        <v>5</v>
      </c>
      <c r="AP14" s="88">
        <f>VLOOKUP($Q14,'Basic Score Methodology'!$K$6:$L$12,'Basic Score Methodology'!$L$2,TRUE)</f>
        <v>1.25</v>
      </c>
      <c r="AQ14" s="88">
        <f>IFERROR(IF($C14="Key Commercial Service",VLOOKUP(R14,'Jenks Methodology'!$B$39:$G$43,6,TRUE),IF($C14="Key General Aviation",VLOOKUP(R14,'Jenks Methodology'!$C$39:$G$43,5,TRUE),IF($C14="Intermediate Large",VLOOKUP(R14,'Jenks Methodology'!$D$39:$G$43,4,TRUE),IF($C14="Intermediate Small",VLOOKUP(R14,'Jenks Methodology'!$E$39:$G$43,3,TRUE),VLOOKUP(R14,'Jenks Methodology'!$F$39:$G$43,2,TRUE))))),0)</f>
        <v>3.75</v>
      </c>
      <c r="AR14" s="88">
        <f>IFERROR(IF($C14="Key Commercial Service",VLOOKUP(S14,'Jenks Methodology'!$B$44:$G$48,6,TRUE),IF($C14="Key General Aviation",VLOOKUP(S14,'Jenks Methodology'!$C$44:$G$48,5,TRUE),IF($C14="Intermediate Large",VLOOKUP(S14,'Jenks Methodology'!$D$44:$G$48,4,TRUE),IF($C14="Intermediate Small",VLOOKUP(S14,'Jenks Methodology'!$E$44:$G$48,3,TRUE),VLOOKUP(S14,'Jenks Methodology'!$F$44:$G$48,2,TRUE))))),0)</f>
        <v>5</v>
      </c>
      <c r="AS14" s="88">
        <f>IFERROR(IF($C14="Key Commercial Service",VLOOKUP(T14,'Jenks Methodology'!$B$49:$G$53,6,TRUE),IF($C14="Key General Aviation",VLOOKUP(T14,'Jenks Methodology'!$C$49:$G$53,5,TRUE),IF($C14="Intermediate Large",VLOOKUP(T14,'Jenks Methodology'!$D$49:$G$53,4,TRUE),IF($C14="Intermediate Small",VLOOKUP(T14,'Jenks Methodology'!$E$49:$G$53,3,TRUE),VLOOKUP(T14,'Jenks Methodology'!$F$49:$G$53,2,TRUE))))),0)</f>
        <v>5</v>
      </c>
      <c r="AT14" s="88">
        <f>IFERROR(IF($C14="Key Commercial Service",VLOOKUP(U14,'Jenks Methodology'!$B$54:$G$58,6,TRUE),IF($C14="Key General Aviation",VLOOKUP(U14,'Jenks Methodology'!$C$54:$G$58,5,TRUE),IF($C14="Intermediate Large",VLOOKUP(U14,'Jenks Methodology'!$D$54:$G$58,4,TRUE),IF($C14="Intermediate Small",VLOOKUP(U14,'Jenks Methodology'!$E$54:$G$58,3,TRUE),VLOOKUP(U14,'Jenks Methodology'!$F$54:$G$58,2,TRUE))))),0)</f>
        <v>5</v>
      </c>
      <c r="AU14" s="88">
        <f>IFERROR(VLOOKUP(V14,'Basic Score Methodology'!$K$17:$M$21,'Basic Score Methodology'!$L$2,TRUE),0)</f>
        <v>3.75</v>
      </c>
      <c r="AV14" s="88">
        <f>IFERROR(VLOOKUP(W14,'Basic Score Methodology'!$K$17:$M$21,'Basic Score Methodology'!$M$2,TRUE),0)</f>
        <v>2.5</v>
      </c>
      <c r="AW14" s="88">
        <f>IFERROR(IF($C14="Key Commercial Service",VLOOKUP(X14,'Jenks Methodology'!$B$59:$G$63,6,TRUE),IF($C14="Key General Aviation",VLOOKUP(X14,'Jenks Methodology'!$C$59:$G$63,5,TRUE),IF($C14="Intermediate Large",VLOOKUP(X14,'Jenks Methodology'!$D$59:$G$63,4,TRUE),IF($C14="Intermediate Small",VLOOKUP(X14,'Jenks Methodology'!$E$59:$G$63,3,TRUE),VLOOKUP(X14,'Jenks Methodology'!$F$59:$G$63,2,TRUE))))),0)</f>
        <v>1.25</v>
      </c>
      <c r="AX14" s="88">
        <f>IFERROR(IF($C14="Key Commercial Service",VLOOKUP(Y14,'Jenks Methodology'!$B$64:$G$68,6,TRUE),IF($C14="Key General Aviation",VLOOKUP(Y14,'Jenks Methodology'!$C$64:$G$68,5,TRUE),IF($C14="Intermediate Large",VLOOKUP(Y14,'Jenks Methodology'!$D$64:$G$68,4,TRUE),IF($C14="Intermediate Small",VLOOKUP(Y14,'Jenks Methodology'!$E$64:$G$68,3,TRUE),VLOOKUP(Y14,'Jenks Methodology'!$F$64:$G$68,2,TRUE))))),0)</f>
        <v>5</v>
      </c>
      <c r="AY14" s="88">
        <f>IFERROR(IF($C14="Key Commercial Service",VLOOKUP(Z14,'Jenks Methodology'!$B$69:$G$73,6,TRUE),IF($C14="Key General Aviation",VLOOKUP(Z14,'Jenks Methodology'!$C$69:$G$73,5,TRUE),IF($C14="Intermediate Large",VLOOKUP(Z14,'Jenks Methodology'!$D$69:$G$73,4,TRUE),IF($C14="Intermediate Small",VLOOKUP(Z14,'Jenks Methodology'!$E$69:$G$73,3,TRUE),VLOOKUP(Z14,'Jenks Methodology'!$F$69:$G$73,2,TRUE))))),0)</f>
        <v>3.75</v>
      </c>
      <c r="AZ14" s="100">
        <f>IFERROR(VLOOKUP(AA14,'Basic Score Methodology'!$N$6:$O$7,'Basic Score Methodology'!$O$2,TRUE),0)</f>
        <v>0</v>
      </c>
      <c r="BA14" s="164">
        <f>SUM(AB14:AE14)+IF(AF14="",AG14,AF14)+SUM(AH14:AI14,AN14:AZ14)</f>
        <v>72.0625</v>
      </c>
    </row>
    <row r="15" spans="1:54" x14ac:dyDescent="0.3">
      <c r="A15" s="108" t="s">
        <v>200</v>
      </c>
      <c r="B15" s="1" t="s">
        <v>201</v>
      </c>
      <c r="C15" s="1" t="s">
        <v>6270</v>
      </c>
      <c r="D15" s="129" t="str">
        <f>IF(COUNTIF('NPIAS Info 2021-25'!$C$4:$C$100,B15)&gt;0,"Y","N")</f>
        <v>Y</v>
      </c>
      <c r="E15" s="129" t="str">
        <f>IFERROR(VLOOKUP($B15,'NPIAS Info 2021-25'!$C$4:$G$100,'NPIAS Info 2021-25'!$G$2,FALSE),"Non-NPIAS")</f>
        <v>P</v>
      </c>
      <c r="F15" s="129" t="str">
        <f>IFERROR(IF(VLOOKUP($B15,'NPIAS Info 2021-25'!$C$4:$G$100,'NPIAS Info 2021-25'!$F$2,FALSE)=0,"N/A (Primary)",VLOOKUP($B15,'NPIAS Info 2021-25'!$C$4:$G$100,'NPIAS Info 2021-25'!$F$2,FALSE)),"N/A (Non-NPIAS)")</f>
        <v>N/A (Primary)</v>
      </c>
      <c r="G15" s="130">
        <f>VLOOKUP($B15,'2020 Inventory Data'!$B$5:$V$137,'2020 Inventory Data'!$V$3,FALSE)</f>
        <v>65</v>
      </c>
      <c r="H15" s="168">
        <f>IFERROR(VLOOKUP(B15,MnSASP_Baseline_Operations[],'Baseline Ops'!$D$3,FALSE),0)</f>
        <v>49734</v>
      </c>
      <c r="I15" s="130">
        <f>IFERROR(VLOOKUP($B15,'5010 Operations'!$C$5:$CO$151,'5010 Operations'!$CO$3,FALSE),"")</f>
        <v>43054</v>
      </c>
      <c r="J15" s="131">
        <f>IF(VLOOKUP($B15,'2020 Inventory Data'!$B$5:$G$137,'2020 Inventory Data'!$D$3,FALSE)="Yes",1,0)</f>
        <v>1</v>
      </c>
      <c r="K15" s="131">
        <f>IF(VLOOKUP($B15,'2020 Inventory Data'!$B$5:$G$137,'2020 Inventory Data'!$G$3,FALSE)="Yes",1,0)</f>
        <v>1</v>
      </c>
      <c r="L15" s="130">
        <f>VLOOKUP($B15,'30nm Airport Count'!$B$5:$K$137,'30nm Airport Count'!$I$3,FALSE)</f>
        <v>2</v>
      </c>
      <c r="M15" s="130">
        <f>VLOOKUP($B15,'30nm Airport Count'!$B$5:$K$137,'30nm Airport Count'!$J$3,FALSE)</f>
        <v>2</v>
      </c>
      <c r="N15" s="130">
        <f>VLOOKUP($B15,'30nm Airport Count'!$B$5:$K$137,'30nm Airport Count'!$K$3,FALSE)</f>
        <v>0</v>
      </c>
      <c r="O15" s="130">
        <f>VLOOKUP($B15,'30nm Airport Count'!$B$5:$L$137,'30nm Airport Count'!$L$3,FALSE)</f>
        <v>2</v>
      </c>
      <c r="P15" s="130">
        <f>VLOOKUP(B15,Population_30minProximity_Airports[[FAA ID]:[Population within 30 min drive-time]],3,FALSE)</f>
        <v>191151</v>
      </c>
      <c r="Q15" s="132">
        <f>IFERROR(VLOOKUP($B15,'PCI Data (106 airports)'!$W$6:$Z$112,4,FALSE),IF($C15="Landing Strip Turf","Turf","Unknown"))</f>
        <v>55.902534293474169</v>
      </c>
      <c r="R15" s="132">
        <f>VLOOKUP($B15,'Total Economic Impact'!$A$5:$G$139,'Total Economic Impact'!D$3,FALSE)</f>
        <v>1624</v>
      </c>
      <c r="S15" s="133">
        <f>VLOOKUP($B15,'Total Economic Impact'!$A$5:$G$139,'Total Economic Impact'!E$3,FALSE)</f>
        <v>63097460</v>
      </c>
      <c r="T15" s="133">
        <f>VLOOKUP($B15,'Total Economic Impact'!$A$5:$G$139,'Total Economic Impact'!F$3,FALSE)</f>
        <v>126754960</v>
      </c>
      <c r="U15" s="133">
        <f>VLOOKUP($B15,'Total Economic Impact'!$A$5:$G$139,'Total Economic Impact'!G$3,FALSE)</f>
        <v>189852420</v>
      </c>
      <c r="V15" s="134">
        <f>IFERROR(VLOOKUP($B15,'2020 Inventory Data'!$B$5:$AP$137,'2020 Inventory Data'!$AJ$3,FALSE),"NP")</f>
        <v>8</v>
      </c>
      <c r="W15" s="134">
        <f>IFERROR(VLOOKUP($B15,'2020 Inventory Data'!$B$5:$AP$137,'2020 Inventory Data'!$AK$3,FALSE),"NP")</f>
        <v>8</v>
      </c>
      <c r="X15" s="133">
        <f>IFERROR(VLOOKUP($B15,'AIP Grant History'!$M$9:$Q$109,5,FALSE),0)</f>
        <v>41012134</v>
      </c>
      <c r="Y15" s="133">
        <f>IFERROR(VLOOKUP($B15,'State-Local Funding History'!$L$11:$N$143,'State-Local Funding History'!M$9,FALSE),0)</f>
        <v>31505290.850000013</v>
      </c>
      <c r="Z15" s="133">
        <f>IFERROR(VLOOKUP($B15,'State-Local Funding History'!$L$11:$N$143,'State-Local Funding History'!N$9,FALSE),0)</f>
        <v>26260816.28000002</v>
      </c>
      <c r="AA15" s="135" t="str">
        <f>IFERROR(IF(VLOOKUP($B15,'2020 Inventory Data'!$B$5:$AG$137,'2020 Inventory Data'!$AG$3,FALSE)="x","Y","N"),"")</f>
        <v>N</v>
      </c>
      <c r="AB15" s="112">
        <f>VLOOKUP(D15,'Basic Score Methodology'!$B$6:$E$16,'Basic Score Methodology'!$C$2,FALSE)</f>
        <v>5</v>
      </c>
      <c r="AC15" s="113">
        <f>IFERROR(VLOOKUP(E15,'Basic Score Methodology'!$B$6:$E$16,'Basic Score Methodology'!$D$2,FALSE),0)</f>
        <v>3.75</v>
      </c>
      <c r="AD15" s="113">
        <f>IFERROR(VLOOKUP(F15,'Basic Score Methodology'!$B$6:$E$16,'Basic Score Methodology'!$E$2,FALSE),0)</f>
        <v>0</v>
      </c>
      <c r="AE15" s="88">
        <f>IF(G15&lt;='Basic Score Methodology'!$G$12,'Basic Score Methodology'!$H$12,'Basic Score Methodology'!$H$13)</f>
        <v>5</v>
      </c>
      <c r="AF15" s="88">
        <f>IFERROR(IF($C15="Key Commercial Service",VLOOKUP(H15,'Jenks Methodology'!$B$4:$G$8,6,TRUE),IF($C15="Key General Aviation",VLOOKUP(H15,'Jenks Methodology'!$C$4:$G$8,5,TRUE),IF($C15="Intermediate Large",VLOOKUP(H15,'Jenks Methodology'!$D$4:$G$8,4,TRUE),IF($C15="Intermediate Small",VLOOKUP(H15,'Jenks Methodology'!$E$4:$G$8,3,TRUE),VLOOKUP(H15,'Jenks Methodology'!$F$4:$G$8,2,TRUE))))),0)</f>
        <v>2.5</v>
      </c>
      <c r="AG15" s="88">
        <f>IFERROR(IF($C15="Key Commercial Service",VLOOKUP($I15,'Jenks Methodology'!$B$9:$G$13,6,TRUE),IF($C15="Key General Aviation",VLOOKUP($I15,'Jenks Methodology'!$C$9:$G$13,5,TRUE),IF($C15="Intermediate Large",VLOOKUP($I15,'Jenks Methodology'!$D$9:$G$13,4,TRUE),IF($C15="Intermediate Small",VLOOKUP($I15,'Jenks Methodology'!$E$9:$G$13,3,TRUE),VLOOKUP($I15,'Jenks Methodology'!$F$9:$G$13,2,TRUE))))),"")</f>
        <v>2.5</v>
      </c>
      <c r="AH15" s="88">
        <f>IFERROR(VLOOKUP(J15,'Basic Score Methodology'!$G$6:$I$7,'Basic Score Methodology'!$H$2,FALSE),0)</f>
        <v>5</v>
      </c>
      <c r="AI15" s="88">
        <f>IFERROR(VLOOKUP(K15,'Basic Score Methodology'!$G$6:$I$7,'Basic Score Methodology'!$I$2,FALSE),0)</f>
        <v>5</v>
      </c>
      <c r="AJ15" s="88">
        <f>IFERROR(IF($C15="Key Commercial Service",VLOOKUP(L15,'Jenks Methodology'!$B$14:$G$18,6,TRUE),IF($C15="Key General Aviation",VLOOKUP(L15,'Jenks Methodology'!$C$14:$G$18,5,TRUE),IF($C15="Intermediate Large",VLOOKUP(L15,'Jenks Methodology'!$D$14:$G$18,4,TRUE),IF($C15="Intermediate Small",VLOOKUP(L15,'Jenks Methodology'!$E$14:$G$18,3,TRUE),VLOOKUP(L15,'Jenks Methodology'!$F$14:$G$18,2,TRUE))))),5)</f>
        <v>1.25</v>
      </c>
      <c r="AK15" s="88">
        <f>IFERROR(IF($C15="Key Commercial Service",VLOOKUP(M15,'Jenks Methodology'!$B$19:$G$23,6,TRUE),IF($C15="Key General Aviation",VLOOKUP(M15,'Jenks Methodology'!$C$19:$G$23,5,TRUE),IF($C15="Intermediate Large",VLOOKUP(M15,'Jenks Methodology'!$D$19:$G$23,4,TRUE),IF($C15="Intermediate Small",VLOOKUP(M15,'Jenks Methodology'!$E$19:$G$23,3,TRUE),VLOOKUP(M15,'Jenks Methodology'!$F$19:$G$23,2,TRUE))))),5)</f>
        <v>1.25</v>
      </c>
      <c r="AL15" s="88">
        <f>IFERROR(IF($C15="Key Commercial Service",VLOOKUP(N15,'Jenks Methodology'!$B$24:$G$28,6,TRUE),IF($C15="Key General Aviation",VLOOKUP(N15,'Jenks Methodology'!$C$24:$G$28,5,TRUE),IF($C15="Intermediate Large",VLOOKUP(N15,'Jenks Methodology'!$D$24:$G$28,4,TRUE),IF($C15="Intermediate Small",VLOOKUP(N15,'Jenks Methodology'!$E$24:$G$28,3,TRUE),VLOOKUP(N15,'Jenks Methodology'!$F$24:$G$28,2,TRUE))))),5)</f>
        <v>3.75</v>
      </c>
      <c r="AM15" s="88">
        <f>IFERROR(IF($C15="Key Commercial Service",VLOOKUP(O15,'Jenks Methodology'!$B$29:$G$33,6,FALSE),IF($C15="Key General Aviation",VLOOKUP(O15,'Jenks Methodology'!$C$29:$G$33,5,FALSE),IF($C15="Intermediate Large",VLOOKUP(O15,'Jenks Methodology'!$D$29:$G$33,4,FALSE),IF($C15="Intermediate Small",VLOOKUP(O15,'Jenks Methodology'!$E$29:$G$33,3,FALSE),VLOOKUP(O15,'Jenks Methodology'!$F$29:$G$33,2,FALSE))))),5)</f>
        <v>1.25</v>
      </c>
      <c r="AN15" s="101">
        <f>AVERAGE(AJ15:AM15)</f>
        <v>1.875</v>
      </c>
      <c r="AO15" s="88">
        <f>IFERROR(IF($C15="Key Commercial Service",VLOOKUP(P15,'Jenks Methodology'!$B$34:$G$38,6,TRUE),IF($C15="Key General Aviation",VLOOKUP(P15,'Jenks Methodology'!$C$34:$G$38,5,TRUE),IF($C15="Intermediate Large",VLOOKUP(P15,'Jenks Methodology'!$D$34:$G$38,4,TRUE),IF($C15="Intermediate Small",VLOOKUP(P15,'Jenks Methodology'!$E$34:$G$38,3,TRUE),VLOOKUP(P15,'Jenks Methodology'!$F$34:$G$38,2,TRUE))))),5)</f>
        <v>3.75</v>
      </c>
      <c r="AP15" s="88">
        <f>VLOOKUP($Q15,'Basic Score Methodology'!$K$6:$L$12,'Basic Score Methodology'!$L$2,TRUE)</f>
        <v>2.5</v>
      </c>
      <c r="AQ15" s="88">
        <f>IFERROR(IF($C15="Key Commercial Service",VLOOKUP(R15,'Jenks Methodology'!$B$39:$G$43,6,TRUE),IF($C15="Key General Aviation",VLOOKUP(R15,'Jenks Methodology'!$C$39:$G$43,5,TRUE),IF($C15="Intermediate Large",VLOOKUP(R15,'Jenks Methodology'!$D$39:$G$43,4,TRUE),IF($C15="Intermediate Small",VLOOKUP(R15,'Jenks Methodology'!$E$39:$G$43,3,TRUE),VLOOKUP(R15,'Jenks Methodology'!$F$39:$G$43,2,TRUE))))),0)</f>
        <v>2.5</v>
      </c>
      <c r="AR15" s="88">
        <f>IFERROR(IF($C15="Key Commercial Service",VLOOKUP(S15,'Jenks Methodology'!$B$44:$G$48,6,TRUE),IF($C15="Key General Aviation",VLOOKUP(S15,'Jenks Methodology'!$C$44:$G$48,5,TRUE),IF($C15="Intermediate Large",VLOOKUP(S15,'Jenks Methodology'!$D$44:$G$48,4,TRUE),IF($C15="Intermediate Small",VLOOKUP(S15,'Jenks Methodology'!$E$44:$G$48,3,TRUE),VLOOKUP(S15,'Jenks Methodology'!$F$44:$G$48,2,TRUE))))),0)</f>
        <v>3.75</v>
      </c>
      <c r="AS15" s="88">
        <f>IFERROR(IF($C15="Key Commercial Service",VLOOKUP(T15,'Jenks Methodology'!$B$49:$G$53,6,TRUE),IF($C15="Key General Aviation",VLOOKUP(T15,'Jenks Methodology'!$C$49:$G$53,5,TRUE),IF($C15="Intermediate Large",VLOOKUP(T15,'Jenks Methodology'!$D$49:$G$53,4,TRUE),IF($C15="Intermediate Small",VLOOKUP(T15,'Jenks Methodology'!$E$49:$G$53,3,TRUE),VLOOKUP(T15,'Jenks Methodology'!$F$49:$G$53,2,TRUE))))),0)</f>
        <v>3.75</v>
      </c>
      <c r="AT15" s="88">
        <f>IFERROR(IF($C15="Key Commercial Service",VLOOKUP(U15,'Jenks Methodology'!$B$54:$G$58,6,TRUE),IF($C15="Key General Aviation",VLOOKUP(U15,'Jenks Methodology'!$C$54:$G$58,5,TRUE),IF($C15="Intermediate Large",VLOOKUP(U15,'Jenks Methodology'!$D$54:$G$58,4,TRUE),IF($C15="Intermediate Small",VLOOKUP(U15,'Jenks Methodology'!$E$54:$G$58,3,TRUE),VLOOKUP(U15,'Jenks Methodology'!$F$54:$G$58,2,TRUE))))),0)</f>
        <v>3.75</v>
      </c>
      <c r="AU15" s="88">
        <f>IFERROR(VLOOKUP(V15,'Basic Score Methodology'!$K$17:$M$21,'Basic Score Methodology'!$L$2,TRUE),0)</f>
        <v>3.75</v>
      </c>
      <c r="AV15" s="88">
        <f>IFERROR(VLOOKUP(W15,'Basic Score Methodology'!$K$17:$M$21,'Basic Score Methodology'!$M$2,TRUE),0)</f>
        <v>3.75</v>
      </c>
      <c r="AW15" s="88">
        <f>IFERROR(IF($C15="Key Commercial Service",VLOOKUP(X15,'Jenks Methodology'!$B$59:$G$63,6,TRUE),IF($C15="Key General Aviation",VLOOKUP(X15,'Jenks Methodology'!$C$59:$G$63,5,TRUE),IF($C15="Intermediate Large",VLOOKUP(X15,'Jenks Methodology'!$D$59:$G$63,4,TRUE),IF($C15="Intermediate Small",VLOOKUP(X15,'Jenks Methodology'!$E$59:$G$63,3,TRUE),VLOOKUP(X15,'Jenks Methodology'!$F$59:$G$63,2,TRUE))))),0)</f>
        <v>1.25</v>
      </c>
      <c r="AX15" s="88">
        <f>IFERROR(IF($C15="Key Commercial Service",VLOOKUP(Y15,'Jenks Methodology'!$B$64:$G$68,6,TRUE),IF($C15="Key General Aviation",VLOOKUP(Y15,'Jenks Methodology'!$C$64:$G$68,5,TRUE),IF($C15="Intermediate Large",VLOOKUP(Y15,'Jenks Methodology'!$D$64:$G$68,4,TRUE),IF($C15="Intermediate Small",VLOOKUP(Y15,'Jenks Methodology'!$E$64:$G$68,3,TRUE),VLOOKUP(Y15,'Jenks Methodology'!$F$64:$G$68,2,TRUE))))),0)</f>
        <v>5</v>
      </c>
      <c r="AY15" s="88">
        <f>IFERROR(IF($C15="Key Commercial Service",VLOOKUP(Z15,'Jenks Methodology'!$B$69:$G$73,6,TRUE),IF($C15="Key General Aviation",VLOOKUP(Z15,'Jenks Methodology'!$C$69:$G$73,5,TRUE),IF($C15="Intermediate Large",VLOOKUP(Z15,'Jenks Methodology'!$D$69:$G$73,4,TRUE),IF($C15="Intermediate Small",VLOOKUP(Z15,'Jenks Methodology'!$E$69:$G$73,3,TRUE),VLOOKUP(Z15,'Jenks Methodology'!$F$69:$G$73,2,TRUE))))),0)</f>
        <v>3.75</v>
      </c>
      <c r="AZ15" s="100">
        <f>IFERROR(VLOOKUP(AA15,'Basic Score Methodology'!$N$6:$O$7,'Basic Score Methodology'!$O$2,TRUE),0)</f>
        <v>5</v>
      </c>
      <c r="BA15" s="164">
        <f>SUM(AB15:AE15)+IF(AF15="",AG15,AF15)+SUM(AH15:AI15,AN15:AZ15)</f>
        <v>70.625</v>
      </c>
    </row>
    <row r="16" spans="1:54" x14ac:dyDescent="0.3">
      <c r="A16" s="108" t="s">
        <v>52</v>
      </c>
      <c r="B16" s="1" t="s">
        <v>53</v>
      </c>
      <c r="C16" s="1" t="s">
        <v>293</v>
      </c>
      <c r="D16" s="129" t="str">
        <f>IF(COUNTIF('NPIAS Info 2021-25'!$C$4:$C$100,B16)&gt;0,"Y","N")</f>
        <v>Y</v>
      </c>
      <c r="E16" s="129" t="str">
        <f>IFERROR(VLOOKUP($B16,'NPIAS Info 2021-25'!$C$4:$G$100,'NPIAS Info 2021-25'!$G$2,FALSE),"Non-NPIAS")</f>
        <v>GA</v>
      </c>
      <c r="F16" s="129" t="str">
        <f>IFERROR(IF(VLOOKUP($B16,'NPIAS Info 2021-25'!$C$4:$G$100,'NPIAS Info 2021-25'!$F$2,FALSE)=0,"N/A (Primary)",VLOOKUP($B16,'NPIAS Info 2021-25'!$C$4:$G$100,'NPIAS Info 2021-25'!$F$2,FALSE)),"N/A (Non-NPIAS)")</f>
        <v>Local</v>
      </c>
      <c r="G16" s="130">
        <f>VLOOKUP($B16,'2020 Inventory Data'!$B$5:$V$137,'2020 Inventory Data'!$V$3,FALSE)</f>
        <v>63</v>
      </c>
      <c r="H16" s="168">
        <f>IFERROR(VLOOKUP(B16,MnSASP_Baseline_Operations[],'Baseline Ops'!$D$3,FALSE),0)</f>
        <v>16689.5060093262</v>
      </c>
      <c r="I16" s="130">
        <f>IFERROR(VLOOKUP($B16,'5010 Operations'!$C$5:$CO$151,'5010 Operations'!$CO$3,FALSE),"")</f>
        <v>16200</v>
      </c>
      <c r="J16" s="131">
        <f>IF(VLOOKUP($B16,'2020 Inventory Data'!$B$5:$G$137,'2020 Inventory Data'!$D$3,FALSE)="Yes",1,0)</f>
        <v>1</v>
      </c>
      <c r="K16" s="131">
        <f>IF(VLOOKUP($B16,'2020 Inventory Data'!$B$5:$G$137,'2020 Inventory Data'!$G$3,FALSE)="Yes",1,0)</f>
        <v>1</v>
      </c>
      <c r="L16" s="130">
        <f>VLOOKUP($B16,'30nm Airport Count'!$B$5:$K$137,'30nm Airport Count'!$I$3,FALSE)</f>
        <v>1</v>
      </c>
      <c r="M16" s="130">
        <f>VLOOKUP($B16,'30nm Airport Count'!$B$5:$K$137,'30nm Airport Count'!$J$3,FALSE)</f>
        <v>2</v>
      </c>
      <c r="N16" s="130">
        <f>VLOOKUP($B16,'30nm Airport Count'!$B$5:$K$137,'30nm Airport Count'!$K$3,FALSE)</f>
        <v>0</v>
      </c>
      <c r="O16" s="130">
        <f>VLOOKUP($B16,'30nm Airport Count'!$B$5:$L$137,'30nm Airport Count'!$L$3,FALSE)</f>
        <v>3</v>
      </c>
      <c r="P16" s="130">
        <f>VLOOKUP(B16,Population_30minProximity_Airports[[FAA ID]:[Population within 30 min drive-time]],3,FALSE)</f>
        <v>48013</v>
      </c>
      <c r="Q16" s="132">
        <f>IFERROR(VLOOKUP($B16,'PCI Data (106 airports)'!$W$6:$Z$112,4,FALSE),IF($C16="Landing Strip Turf","Turf","Unknown"))</f>
        <v>59.527622120099586</v>
      </c>
      <c r="R16" s="132">
        <f>VLOOKUP($B16,'Total Economic Impact'!$A$5:$G$139,'Total Economic Impact'!D$3,FALSE)</f>
        <v>53</v>
      </c>
      <c r="S16" s="133">
        <f>VLOOKUP($B16,'Total Economic Impact'!$A$5:$G$139,'Total Economic Impact'!E$3,FALSE)</f>
        <v>1871840</v>
      </c>
      <c r="T16" s="133">
        <f>VLOOKUP($B16,'Total Economic Impact'!$A$5:$G$139,'Total Economic Impact'!F$3,FALSE)</f>
        <v>3702140</v>
      </c>
      <c r="U16" s="133">
        <f>VLOOKUP($B16,'Total Economic Impact'!$A$5:$G$139,'Total Economic Impact'!G$3,FALSE)</f>
        <v>5573980</v>
      </c>
      <c r="V16" s="134">
        <f>IFERROR(VLOOKUP($B16,'2020 Inventory Data'!$B$5:$AP$137,'2020 Inventory Data'!$AJ$3,FALSE),"NP")</f>
        <v>10</v>
      </c>
      <c r="W16" s="134">
        <f>IFERROR(VLOOKUP($B16,'2020 Inventory Data'!$B$5:$AP$137,'2020 Inventory Data'!$AK$3,FALSE),"NP")</f>
        <v>9</v>
      </c>
      <c r="X16" s="133">
        <f>IFERROR(VLOOKUP($B16,'AIP Grant History'!$M$9:$Q$109,5,FALSE),0)</f>
        <v>33563015</v>
      </c>
      <c r="Y16" s="133">
        <f>IFERROR(VLOOKUP($B16,'State-Local Funding History'!$L$11:$N$143,'State-Local Funding History'!M$9,FALSE),0)</f>
        <v>2349018.8200000012</v>
      </c>
      <c r="Z16" s="133">
        <f>IFERROR(VLOOKUP($B16,'State-Local Funding History'!$L$11:$N$143,'State-Local Funding History'!N$9,FALSE),0)</f>
        <v>2187890.0700000003</v>
      </c>
      <c r="AA16" s="135" t="str">
        <f>IFERROR(IF(VLOOKUP($B16,'2020 Inventory Data'!$B$5:$AG$137,'2020 Inventory Data'!$AG$3,FALSE)="x","Y","N"),"")</f>
        <v>N</v>
      </c>
      <c r="AB16" s="112">
        <f>VLOOKUP(D16,'Basic Score Methodology'!$B$6:$E$16,'Basic Score Methodology'!$C$2,FALSE)</f>
        <v>5</v>
      </c>
      <c r="AC16" s="113">
        <f>IFERROR(VLOOKUP(E16,'Basic Score Methodology'!$B$6:$E$16,'Basic Score Methodology'!$D$2,FALSE),0)</f>
        <v>0</v>
      </c>
      <c r="AD16" s="113">
        <f>IFERROR(VLOOKUP(F16,'Basic Score Methodology'!$B$6:$E$16,'Basic Score Methodology'!$E$2,FALSE),0)</f>
        <v>1.5</v>
      </c>
      <c r="AE16" s="88">
        <f>IF(G16&lt;='Basic Score Methodology'!$G$12,'Basic Score Methodology'!$H$12,'Basic Score Methodology'!$H$13)</f>
        <v>5</v>
      </c>
      <c r="AF16" s="88">
        <f>IFERROR(IF($C16="Key Commercial Service",VLOOKUP(H16,'Jenks Methodology'!$B$4:$G$8,6,TRUE),IF($C16="Key General Aviation",VLOOKUP(H16,'Jenks Methodology'!$C$4:$G$8,5,TRUE),IF($C16="Intermediate Large",VLOOKUP(H16,'Jenks Methodology'!$D$4:$G$8,4,TRUE),IF($C16="Intermediate Small",VLOOKUP(H16,'Jenks Methodology'!$E$4:$G$8,3,TRUE),VLOOKUP(H16,'Jenks Methodology'!$F$4:$G$8,2,TRUE))))),0)</f>
        <v>3.75</v>
      </c>
      <c r="AG16" s="88">
        <f>IFERROR(IF($C16="Key Commercial Service",VLOOKUP($I16,'Jenks Methodology'!$B$9:$G$13,6,TRUE),IF($C16="Key General Aviation",VLOOKUP($I16,'Jenks Methodology'!$C$9:$G$13,5,TRUE),IF($C16="Intermediate Large",VLOOKUP($I16,'Jenks Methodology'!$D$9:$G$13,4,TRUE),IF($C16="Intermediate Small",VLOOKUP($I16,'Jenks Methodology'!$E$9:$G$13,3,TRUE),VLOOKUP($I16,'Jenks Methodology'!$F$9:$G$13,2,TRUE))))),"")</f>
        <v>3.75</v>
      </c>
      <c r="AH16" s="88">
        <f>IFERROR(VLOOKUP(J16,'Basic Score Methodology'!$G$6:$I$7,'Basic Score Methodology'!$H$2,FALSE),0)</f>
        <v>5</v>
      </c>
      <c r="AI16" s="88">
        <f>IFERROR(VLOOKUP(K16,'Basic Score Methodology'!$G$6:$I$7,'Basic Score Methodology'!$I$2,FALSE),0)</f>
        <v>5</v>
      </c>
      <c r="AJ16" s="88">
        <f>IFERROR(IF($C16="Key Commercial Service",VLOOKUP(L16,'Jenks Methodology'!$B$14:$G$18,6,TRUE),IF($C16="Key General Aviation",VLOOKUP(L16,'Jenks Methodology'!$C$14:$G$18,5,TRUE),IF($C16="Intermediate Large",VLOOKUP(L16,'Jenks Methodology'!$D$14:$G$18,4,TRUE),IF($C16="Intermediate Small",VLOOKUP(L16,'Jenks Methodology'!$E$14:$G$18,3,TRUE),VLOOKUP(L16,'Jenks Methodology'!$F$14:$G$18,2,TRUE))))),5)</f>
        <v>3.75</v>
      </c>
      <c r="AK16" s="88">
        <f>IFERROR(IF($C16="Key Commercial Service",VLOOKUP(M16,'Jenks Methodology'!$B$19:$G$23,6,TRUE),IF($C16="Key General Aviation",VLOOKUP(M16,'Jenks Methodology'!$C$19:$G$23,5,TRUE),IF($C16="Intermediate Large",VLOOKUP(M16,'Jenks Methodology'!$D$19:$G$23,4,TRUE),IF($C16="Intermediate Small",VLOOKUP(M16,'Jenks Methodology'!$E$19:$G$23,3,TRUE),VLOOKUP(M16,'Jenks Methodology'!$F$19:$G$23,2,TRUE))))),5)</f>
        <v>2.5</v>
      </c>
      <c r="AL16" s="88">
        <f>IFERROR(IF($C16="Key Commercial Service",VLOOKUP(N16,'Jenks Methodology'!$B$24:$G$28,6,TRUE),IF($C16="Key General Aviation",VLOOKUP(N16,'Jenks Methodology'!$C$24:$G$28,5,TRUE),IF($C16="Intermediate Large",VLOOKUP(N16,'Jenks Methodology'!$D$24:$G$28,4,TRUE),IF($C16="Intermediate Small",VLOOKUP(N16,'Jenks Methodology'!$E$24:$G$28,3,TRUE),VLOOKUP(N16,'Jenks Methodology'!$F$24:$G$28,2,TRUE))))),5)</f>
        <v>5</v>
      </c>
      <c r="AM16" s="88">
        <f>IFERROR(IF($C16="Key Commercial Service",VLOOKUP(O16,'Jenks Methodology'!$B$29:$G$33,6,FALSE),IF($C16="Key General Aviation",VLOOKUP(O16,'Jenks Methodology'!$C$29:$G$33,5,FALSE),IF($C16="Intermediate Large",VLOOKUP(O16,'Jenks Methodology'!$D$29:$G$33,4,FALSE),IF($C16="Intermediate Small",VLOOKUP(O16,'Jenks Methodology'!$E$29:$G$33,3,FALSE),VLOOKUP(O16,'Jenks Methodology'!$F$29:$G$33,2,FALSE))))),5)</f>
        <v>2.5</v>
      </c>
      <c r="AN16" s="101">
        <f>AVERAGE(AJ16:AM16)</f>
        <v>3.4375</v>
      </c>
      <c r="AO16" s="88">
        <f>IFERROR(IF($C16="Key Commercial Service",VLOOKUP(P16,'Jenks Methodology'!$B$34:$G$38,6,TRUE),IF($C16="Key General Aviation",VLOOKUP(P16,'Jenks Methodology'!$C$34:$G$38,5,TRUE),IF($C16="Intermediate Large",VLOOKUP(P16,'Jenks Methodology'!$D$34:$G$38,4,TRUE),IF($C16="Intermediate Small",VLOOKUP(P16,'Jenks Methodology'!$E$34:$G$38,3,TRUE),VLOOKUP(P16,'Jenks Methodology'!$F$34:$G$38,2,TRUE))))),5)</f>
        <v>1.25</v>
      </c>
      <c r="AP16" s="88">
        <f>VLOOKUP($Q16,'Basic Score Methodology'!$K$6:$L$12,'Basic Score Methodology'!$L$2,TRUE)</f>
        <v>2.5</v>
      </c>
      <c r="AQ16" s="88">
        <f>IFERROR(IF($C16="Key Commercial Service",VLOOKUP(R16,'Jenks Methodology'!$B$39:$G$43,6,TRUE),IF($C16="Key General Aviation",VLOOKUP(R16,'Jenks Methodology'!$C$39:$G$43,5,TRUE),IF($C16="Intermediate Large",VLOOKUP(R16,'Jenks Methodology'!$D$39:$G$43,4,TRUE),IF($C16="Intermediate Small",VLOOKUP(R16,'Jenks Methodology'!$E$39:$G$43,3,TRUE),VLOOKUP(R16,'Jenks Methodology'!$F$39:$G$43,2,TRUE))))),0)</f>
        <v>2.5</v>
      </c>
      <c r="AR16" s="88">
        <f>IFERROR(IF($C16="Key Commercial Service",VLOOKUP(S16,'Jenks Methodology'!$B$44:$G$48,6,TRUE),IF($C16="Key General Aviation",VLOOKUP(S16,'Jenks Methodology'!$C$44:$G$48,5,TRUE),IF($C16="Intermediate Large",VLOOKUP(S16,'Jenks Methodology'!$D$44:$G$48,4,TRUE),IF($C16="Intermediate Small",VLOOKUP(S16,'Jenks Methodology'!$E$44:$G$48,3,TRUE),VLOOKUP(S16,'Jenks Methodology'!$F$44:$G$48,2,TRUE))))),0)</f>
        <v>2.5</v>
      </c>
      <c r="AS16" s="88">
        <f>IFERROR(IF($C16="Key Commercial Service",VLOOKUP(T16,'Jenks Methodology'!$B$49:$G$53,6,TRUE),IF($C16="Key General Aviation",VLOOKUP(T16,'Jenks Methodology'!$C$49:$G$53,5,TRUE),IF($C16="Intermediate Large",VLOOKUP(T16,'Jenks Methodology'!$D$49:$G$53,4,TRUE),IF($C16="Intermediate Small",VLOOKUP(T16,'Jenks Methodology'!$E$49:$G$53,3,TRUE),VLOOKUP(T16,'Jenks Methodology'!$F$49:$G$53,2,TRUE))))),0)</f>
        <v>2.5</v>
      </c>
      <c r="AT16" s="88">
        <f>IFERROR(IF($C16="Key Commercial Service",VLOOKUP(U16,'Jenks Methodology'!$B$54:$G$58,6,TRUE),IF($C16="Key General Aviation",VLOOKUP(U16,'Jenks Methodology'!$C$54:$G$58,5,TRUE),IF($C16="Intermediate Large",VLOOKUP(U16,'Jenks Methodology'!$D$54:$G$58,4,TRUE),IF($C16="Intermediate Small",VLOOKUP(U16,'Jenks Methodology'!$E$54:$G$58,3,TRUE),VLOOKUP(U16,'Jenks Methodology'!$F$54:$G$58,2,TRUE))))),0)</f>
        <v>2.5</v>
      </c>
      <c r="AU16" s="88">
        <f>IFERROR(VLOOKUP(V16,'Basic Score Methodology'!$K$17:$M$21,'Basic Score Methodology'!$L$2,TRUE),0)</f>
        <v>5</v>
      </c>
      <c r="AV16" s="88">
        <f>IFERROR(VLOOKUP(W16,'Basic Score Methodology'!$K$17:$M$21,'Basic Score Methodology'!$M$2,TRUE),0)</f>
        <v>3.75</v>
      </c>
      <c r="AW16" s="88">
        <f>IFERROR(IF($C16="Key Commercial Service",VLOOKUP(X16,'Jenks Methodology'!$B$59:$G$63,6,TRUE),IF($C16="Key General Aviation",VLOOKUP(X16,'Jenks Methodology'!$C$59:$G$63,5,TRUE),IF($C16="Intermediate Large",VLOOKUP(X16,'Jenks Methodology'!$D$59:$G$63,4,TRUE),IF($C16="Intermediate Small",VLOOKUP(X16,'Jenks Methodology'!$E$59:$G$63,3,TRUE),VLOOKUP(X16,'Jenks Methodology'!$F$59:$G$63,2,TRUE))))),0)</f>
        <v>5</v>
      </c>
      <c r="AX16" s="88">
        <f>IFERROR(IF($C16="Key Commercial Service",VLOOKUP(Y16,'Jenks Methodology'!$B$64:$G$68,6,TRUE),IF($C16="Key General Aviation",VLOOKUP(Y16,'Jenks Methodology'!$C$64:$G$68,5,TRUE),IF($C16="Intermediate Large",VLOOKUP(Y16,'Jenks Methodology'!$D$64:$G$68,4,TRUE),IF($C16="Intermediate Small",VLOOKUP(Y16,'Jenks Methodology'!$E$64:$G$68,3,TRUE),VLOOKUP(Y16,'Jenks Methodology'!$F$64:$G$68,2,TRUE))))),0)</f>
        <v>3.75</v>
      </c>
      <c r="AY16" s="88">
        <f>IFERROR(IF($C16="Key Commercial Service",VLOOKUP(Z16,'Jenks Methodology'!$B$69:$G$73,6,TRUE),IF($C16="Key General Aviation",VLOOKUP(Z16,'Jenks Methodology'!$C$69:$G$73,5,TRUE),IF($C16="Intermediate Large",VLOOKUP(Z16,'Jenks Methodology'!$D$69:$G$73,4,TRUE),IF($C16="Intermediate Small",VLOOKUP(Z16,'Jenks Methodology'!$E$69:$G$73,3,TRUE),VLOOKUP(Z16,'Jenks Methodology'!$F$69:$G$73,2,TRUE))))),0)</f>
        <v>5</v>
      </c>
      <c r="AZ16" s="100">
        <f>IFERROR(VLOOKUP(AA16,'Basic Score Methodology'!$N$6:$O$7,'Basic Score Methodology'!$O$2,TRUE),0)</f>
        <v>5</v>
      </c>
      <c r="BA16" s="164">
        <f>SUM(AB16:AE16)+IF(AF16="",AG16,AF16)+SUM(AH16:AI16,AN16:AZ16)</f>
        <v>69.9375</v>
      </c>
    </row>
    <row r="17" spans="1:53" x14ac:dyDescent="0.3">
      <c r="A17" s="108" t="s">
        <v>264</v>
      </c>
      <c r="B17" s="1" t="s">
        <v>265</v>
      </c>
      <c r="C17" s="1" t="s">
        <v>297</v>
      </c>
      <c r="D17" s="129" t="str">
        <f>IF(COUNTIF('NPIAS Info 2021-25'!$C$4:$C$100,B17)&gt;0,"Y","N")</f>
        <v>Y</v>
      </c>
      <c r="E17" s="129" t="str">
        <f>IFERROR(VLOOKUP($B17,'NPIAS Info 2021-25'!$C$4:$G$100,'NPIAS Info 2021-25'!$G$2,FALSE),"Non-NPIAS")</f>
        <v>GA</v>
      </c>
      <c r="F17" s="129" t="str">
        <f>IFERROR(IF(VLOOKUP($B17,'NPIAS Info 2021-25'!$C$4:$G$100,'NPIAS Info 2021-25'!$F$2,FALSE)=0,"N/A (Primary)",VLOOKUP($B17,'NPIAS Info 2021-25'!$C$4:$G$100,'NPIAS Info 2021-25'!$F$2,FALSE)),"N/A (Non-NPIAS)")</f>
        <v>Basic</v>
      </c>
      <c r="G17" s="130">
        <f>VLOOKUP($B17,'2020 Inventory Data'!$B$5:$V$137,'2020 Inventory Data'!$V$3,FALSE)</f>
        <v>28</v>
      </c>
      <c r="H17" s="168">
        <f>IFERROR(VLOOKUP(B17,MnSASP_Baseline_Operations[],'Baseline Ops'!$D$3,FALSE),0)</f>
        <v>9986.3330965502228</v>
      </c>
      <c r="I17" s="130">
        <f>IFERROR(VLOOKUP($B17,'5010 Operations'!$C$5:$CO$151,'5010 Operations'!$CO$3,FALSE),"")</f>
        <v>13545</v>
      </c>
      <c r="J17" s="131">
        <f>IF(VLOOKUP($B17,'2020 Inventory Data'!$B$5:$G$137,'2020 Inventory Data'!$D$3,FALSE)="Yes",1,0)</f>
        <v>0</v>
      </c>
      <c r="K17" s="131">
        <f>IF(VLOOKUP($B17,'2020 Inventory Data'!$B$5:$G$137,'2020 Inventory Data'!$G$3,FALSE)="Yes",1,0)</f>
        <v>1</v>
      </c>
      <c r="L17" s="130">
        <f>VLOOKUP($B17,'30nm Airport Count'!$B$5:$K$137,'30nm Airport Count'!$I$3,FALSE)</f>
        <v>4</v>
      </c>
      <c r="M17" s="130">
        <f>VLOOKUP($B17,'30nm Airport Count'!$B$5:$K$137,'30nm Airport Count'!$J$3,FALSE)</f>
        <v>5</v>
      </c>
      <c r="N17" s="130">
        <f>VLOOKUP($B17,'30nm Airport Count'!$B$5:$K$137,'30nm Airport Count'!$K$3,FALSE)</f>
        <v>0</v>
      </c>
      <c r="O17" s="130">
        <f>VLOOKUP($B17,'30nm Airport Count'!$B$5:$L$137,'30nm Airport Count'!$L$3,FALSE)</f>
        <v>5</v>
      </c>
      <c r="P17" s="130">
        <f>VLOOKUP(B17,Population_30minProximity_Airports[[FAA ID]:[Population within 30 min drive-time]],3,FALSE)</f>
        <v>130855</v>
      </c>
      <c r="Q17" s="132" t="str">
        <f>IFERROR(VLOOKUP($B17,'PCI Data (106 airports)'!$W$6:$Z$112,4,FALSE),IF($C17="Landing Strip Turf","Turf","Unknown"))</f>
        <v>Turf</v>
      </c>
      <c r="R17" s="132">
        <f>VLOOKUP($B17,'Total Economic Impact'!$A$5:$G$139,'Total Economic Impact'!D$3,FALSE)</f>
        <v>2</v>
      </c>
      <c r="S17" s="133">
        <f>VLOOKUP($B17,'Total Economic Impact'!$A$5:$G$139,'Total Economic Impact'!E$3,FALSE)</f>
        <v>68110</v>
      </c>
      <c r="T17" s="133">
        <f>VLOOKUP($B17,'Total Economic Impact'!$A$5:$G$139,'Total Economic Impact'!F$3,FALSE)</f>
        <v>231860</v>
      </c>
      <c r="U17" s="133">
        <f>VLOOKUP($B17,'Total Economic Impact'!$A$5:$G$139,'Total Economic Impact'!G$3,FALSE)</f>
        <v>299970</v>
      </c>
      <c r="V17" s="134">
        <f>IFERROR(VLOOKUP($B17,'2020 Inventory Data'!$B$5:$AP$137,'2020 Inventory Data'!$AJ$3,FALSE),"NP")</f>
        <v>8</v>
      </c>
      <c r="W17" s="134">
        <f>IFERROR(VLOOKUP($B17,'2020 Inventory Data'!$B$5:$AP$137,'2020 Inventory Data'!$AK$3,FALSE),"NP")</f>
        <v>5</v>
      </c>
      <c r="X17" s="133">
        <f>IFERROR(VLOOKUP($B17,'AIP Grant History'!$M$9:$Q$109,5,FALSE),0)</f>
        <v>5298085</v>
      </c>
      <c r="Y17" s="133">
        <f>IFERROR(VLOOKUP($B17,'State-Local Funding History'!$L$11:$N$143,'State-Local Funding History'!M$9,FALSE),0)</f>
        <v>501890.12999999989</v>
      </c>
      <c r="Z17" s="133">
        <f>IFERROR(VLOOKUP($B17,'State-Local Funding History'!$L$11:$N$143,'State-Local Funding History'!N$9,FALSE),0)</f>
        <v>423890.77000000008</v>
      </c>
      <c r="AA17" s="135" t="str">
        <f>IFERROR(IF(VLOOKUP($B17,'2020 Inventory Data'!$B$5:$AG$137,'2020 Inventory Data'!$AG$3,FALSE)="x","Y","N"),"")</f>
        <v>N</v>
      </c>
      <c r="AB17" s="112">
        <f>VLOOKUP(D17,'Basic Score Methodology'!$B$6:$E$16,'Basic Score Methodology'!$C$2,FALSE)</f>
        <v>5</v>
      </c>
      <c r="AC17" s="113">
        <f>IFERROR(VLOOKUP(E17,'Basic Score Methodology'!$B$6:$E$16,'Basic Score Methodology'!$D$2,FALSE),0)</f>
        <v>0</v>
      </c>
      <c r="AD17" s="113">
        <f>IFERROR(VLOOKUP(F17,'Basic Score Methodology'!$B$6:$E$16,'Basic Score Methodology'!$E$2,FALSE),0)</f>
        <v>0.75</v>
      </c>
      <c r="AE17" s="88">
        <f>IF(G17&lt;='Basic Score Methodology'!$G$12,'Basic Score Methodology'!$H$12,'Basic Score Methodology'!$H$13)</f>
        <v>5</v>
      </c>
      <c r="AF17" s="88">
        <f>IFERROR(IF($C17="Key Commercial Service",VLOOKUP(H17,'Jenks Methodology'!$B$4:$G$8,6,TRUE),IF($C17="Key General Aviation",VLOOKUP(H17,'Jenks Methodology'!$C$4:$G$8,5,TRUE),IF($C17="Intermediate Large",VLOOKUP(H17,'Jenks Methodology'!$D$4:$G$8,4,TRUE),IF($C17="Intermediate Small",VLOOKUP(H17,'Jenks Methodology'!$E$4:$G$8,3,TRUE),VLOOKUP(H17,'Jenks Methodology'!$F$4:$G$8,2,TRUE))))),0)</f>
        <v>5</v>
      </c>
      <c r="AG17" s="88">
        <f>IFERROR(IF($C17="Key Commercial Service",VLOOKUP($I17,'Jenks Methodology'!$B$9:$G$13,6,TRUE),IF($C17="Key General Aviation",VLOOKUP($I17,'Jenks Methodology'!$C$9:$G$13,5,TRUE),IF($C17="Intermediate Large",VLOOKUP($I17,'Jenks Methodology'!$D$9:$G$13,4,TRUE),IF($C17="Intermediate Small",VLOOKUP($I17,'Jenks Methodology'!$E$9:$G$13,3,TRUE),VLOOKUP($I17,'Jenks Methodology'!$F$9:$G$13,2,TRUE))))),"")</f>
        <v>5</v>
      </c>
      <c r="AH17" s="88">
        <f>IFERROR(VLOOKUP(J17,'Basic Score Methodology'!$G$6:$I$7,'Basic Score Methodology'!$H$2,FALSE),0)</f>
        <v>0</v>
      </c>
      <c r="AI17" s="88">
        <f>IFERROR(VLOOKUP(K17,'Basic Score Methodology'!$G$6:$I$7,'Basic Score Methodology'!$I$2,FALSE),0)</f>
        <v>5</v>
      </c>
      <c r="AJ17" s="88">
        <f>IFERROR(IF($C17="Key Commercial Service",VLOOKUP(L17,'Jenks Methodology'!$B$14:$G$18,6,TRUE),IF($C17="Key General Aviation",VLOOKUP(L17,'Jenks Methodology'!$C$14:$G$18,5,TRUE),IF($C17="Intermediate Large",VLOOKUP(L17,'Jenks Methodology'!$D$14:$G$18,4,TRUE),IF($C17="Intermediate Small",VLOOKUP(L17,'Jenks Methodology'!$E$14:$G$18,3,TRUE),VLOOKUP(L17,'Jenks Methodology'!$F$14:$G$18,2,TRUE))))),5)</f>
        <v>0</v>
      </c>
      <c r="AK17" s="88">
        <f>IFERROR(IF($C17="Key Commercial Service",VLOOKUP(M17,'Jenks Methodology'!$B$19:$G$23,6,TRUE),IF($C17="Key General Aviation",VLOOKUP(M17,'Jenks Methodology'!$C$19:$G$23,5,TRUE),IF($C17="Intermediate Large",VLOOKUP(M17,'Jenks Methodology'!$D$19:$G$23,4,TRUE),IF($C17="Intermediate Small",VLOOKUP(M17,'Jenks Methodology'!$E$19:$G$23,3,TRUE),VLOOKUP(M17,'Jenks Methodology'!$F$19:$G$23,2,TRUE))))),5)</f>
        <v>0</v>
      </c>
      <c r="AL17" s="88">
        <f>IFERROR(IF($C17="Key Commercial Service",VLOOKUP(N17,'Jenks Methodology'!$B$24:$G$28,6,TRUE),IF($C17="Key General Aviation",VLOOKUP(N17,'Jenks Methodology'!$C$24:$G$28,5,TRUE),IF($C17="Intermediate Large",VLOOKUP(N17,'Jenks Methodology'!$D$24:$G$28,4,TRUE),IF($C17="Intermediate Small",VLOOKUP(N17,'Jenks Methodology'!$E$24:$G$28,3,TRUE),VLOOKUP(N17,'Jenks Methodology'!$F$24:$G$28,2,TRUE))))),5)</f>
        <v>1.25</v>
      </c>
      <c r="AM17" s="88">
        <f>IFERROR(IF($C17="Key Commercial Service",VLOOKUP(O17,'Jenks Methodology'!$B$29:$G$33,6,FALSE),IF($C17="Key General Aviation",VLOOKUP(O17,'Jenks Methodology'!$C$29:$G$33,5,FALSE),IF($C17="Intermediate Large",VLOOKUP(O17,'Jenks Methodology'!$D$29:$G$33,4,FALSE),IF($C17="Intermediate Small",VLOOKUP(O17,'Jenks Methodology'!$E$29:$G$33,3,FALSE),VLOOKUP(O17,'Jenks Methodology'!$F$29:$G$33,2,FALSE))))),5)</f>
        <v>5</v>
      </c>
      <c r="AN17" s="101">
        <f>AVERAGE(AJ17:AM17)</f>
        <v>1.5625</v>
      </c>
      <c r="AO17" s="88">
        <f>IFERROR(IF($C17="Key Commercial Service",VLOOKUP(P17,'Jenks Methodology'!$B$34:$G$38,6,TRUE),IF($C17="Key General Aviation",VLOOKUP(P17,'Jenks Methodology'!$C$34:$G$38,5,TRUE),IF($C17="Intermediate Large",VLOOKUP(P17,'Jenks Methodology'!$D$34:$G$38,4,TRUE),IF($C17="Intermediate Small",VLOOKUP(P17,'Jenks Methodology'!$E$34:$G$38,3,TRUE),VLOOKUP(P17,'Jenks Methodology'!$F$34:$G$38,2,TRUE))))),5)</f>
        <v>5</v>
      </c>
      <c r="AP17" s="88">
        <f>VLOOKUP($Q17,'Basic Score Methodology'!$K$6:$L$12,'Basic Score Methodology'!$L$2,TRUE)</f>
        <v>1.25</v>
      </c>
      <c r="AQ17" s="88">
        <f>IFERROR(IF($C17="Key Commercial Service",VLOOKUP(R17,'Jenks Methodology'!$B$39:$G$43,6,TRUE),IF($C17="Key General Aviation",VLOOKUP(R17,'Jenks Methodology'!$C$39:$G$43,5,TRUE),IF($C17="Intermediate Large",VLOOKUP(R17,'Jenks Methodology'!$D$39:$G$43,4,TRUE),IF($C17="Intermediate Small",VLOOKUP(R17,'Jenks Methodology'!$E$39:$G$43,3,TRUE),VLOOKUP(R17,'Jenks Methodology'!$F$39:$G$43,2,TRUE))))),0)</f>
        <v>2.5</v>
      </c>
      <c r="AR17" s="88">
        <f>IFERROR(IF($C17="Key Commercial Service",VLOOKUP(S17,'Jenks Methodology'!$B$44:$G$48,6,TRUE),IF($C17="Key General Aviation",VLOOKUP(S17,'Jenks Methodology'!$C$44:$G$48,5,TRUE),IF($C17="Intermediate Large",VLOOKUP(S17,'Jenks Methodology'!$D$44:$G$48,4,TRUE),IF($C17="Intermediate Small",VLOOKUP(S17,'Jenks Methodology'!$E$44:$G$48,3,TRUE),VLOOKUP(S17,'Jenks Methodology'!$F$44:$G$48,2,TRUE))))),0)</f>
        <v>3.75</v>
      </c>
      <c r="AS17" s="88">
        <f>IFERROR(IF($C17="Key Commercial Service",VLOOKUP(T17,'Jenks Methodology'!$B$49:$G$53,6,TRUE),IF($C17="Key General Aviation",VLOOKUP(T17,'Jenks Methodology'!$C$49:$G$53,5,TRUE),IF($C17="Intermediate Large",VLOOKUP(T17,'Jenks Methodology'!$D$49:$G$53,4,TRUE),IF($C17="Intermediate Small",VLOOKUP(T17,'Jenks Methodology'!$E$49:$G$53,3,TRUE),VLOOKUP(T17,'Jenks Methodology'!$F$49:$G$53,2,TRUE))))),0)</f>
        <v>3.75</v>
      </c>
      <c r="AT17" s="88">
        <f>IFERROR(IF($C17="Key Commercial Service",VLOOKUP(U17,'Jenks Methodology'!$B$54:$G$58,6,TRUE),IF($C17="Key General Aviation",VLOOKUP(U17,'Jenks Methodology'!$C$54:$G$58,5,TRUE),IF($C17="Intermediate Large",VLOOKUP(U17,'Jenks Methodology'!$D$54:$G$58,4,TRUE),IF($C17="Intermediate Small",VLOOKUP(U17,'Jenks Methodology'!$E$54:$G$58,3,TRUE),VLOOKUP(U17,'Jenks Methodology'!$F$54:$G$58,2,TRUE))))),0)</f>
        <v>3.75</v>
      </c>
      <c r="AU17" s="88">
        <f>IFERROR(VLOOKUP(V17,'Basic Score Methodology'!$K$17:$M$21,'Basic Score Methodology'!$L$2,TRUE),0)</f>
        <v>3.75</v>
      </c>
      <c r="AV17" s="88">
        <f>IFERROR(VLOOKUP(W17,'Basic Score Methodology'!$K$17:$M$21,'Basic Score Methodology'!$M$2,TRUE),0)</f>
        <v>2.5</v>
      </c>
      <c r="AW17" s="88">
        <f>IFERROR(IF($C17="Key Commercial Service",VLOOKUP(X17,'Jenks Methodology'!$B$59:$G$63,6,TRUE),IF($C17="Key General Aviation",VLOOKUP(X17,'Jenks Methodology'!$C$59:$G$63,5,TRUE),IF($C17="Intermediate Large",VLOOKUP(X17,'Jenks Methodology'!$D$59:$G$63,4,TRUE),IF($C17="Intermediate Small",VLOOKUP(X17,'Jenks Methodology'!$E$59:$G$63,3,TRUE),VLOOKUP(X17,'Jenks Methodology'!$F$59:$G$63,2,TRUE))))),0)</f>
        <v>5</v>
      </c>
      <c r="AX17" s="88">
        <f>IFERROR(IF($C17="Key Commercial Service",VLOOKUP(Y17,'Jenks Methodology'!$B$64:$G$68,6,TRUE),IF($C17="Key General Aviation",VLOOKUP(Y17,'Jenks Methodology'!$C$64:$G$68,5,TRUE),IF($C17="Intermediate Large",VLOOKUP(Y17,'Jenks Methodology'!$D$64:$G$68,4,TRUE),IF($C17="Intermediate Small",VLOOKUP(Y17,'Jenks Methodology'!$E$64:$G$68,3,TRUE),VLOOKUP(Y17,'Jenks Methodology'!$F$64:$G$68,2,TRUE))))),0)</f>
        <v>3.75</v>
      </c>
      <c r="AY17" s="88">
        <f>IFERROR(IF($C17="Key Commercial Service",VLOOKUP(Z17,'Jenks Methodology'!$B$69:$G$73,6,TRUE),IF($C17="Key General Aviation",VLOOKUP(Z17,'Jenks Methodology'!$C$69:$G$73,5,TRUE),IF($C17="Intermediate Large",VLOOKUP(Z17,'Jenks Methodology'!$D$69:$G$73,4,TRUE),IF($C17="Intermediate Small",VLOOKUP(Z17,'Jenks Methodology'!$E$69:$G$73,3,TRUE),VLOOKUP(Z17,'Jenks Methodology'!$F$69:$G$73,2,TRUE))))),0)</f>
        <v>5</v>
      </c>
      <c r="AZ17" s="100">
        <f>IFERROR(VLOOKUP(AA17,'Basic Score Methodology'!$N$6:$O$7,'Basic Score Methodology'!$O$2,TRUE),0)</f>
        <v>5</v>
      </c>
      <c r="BA17" s="164">
        <f>SUM(AB17:AE17)+IF(AF17="",AG17,AF17)+SUM(AH17:AI17,AN17:AZ17)</f>
        <v>67.3125</v>
      </c>
    </row>
    <row r="18" spans="1:53" x14ac:dyDescent="0.3">
      <c r="A18" s="108" t="s">
        <v>154</v>
      </c>
      <c r="B18" s="1" t="s">
        <v>155</v>
      </c>
      <c r="C18" s="1" t="s">
        <v>293</v>
      </c>
      <c r="D18" s="129" t="str">
        <f>IF(COUNTIF('NPIAS Info 2021-25'!$C$4:$C$100,B18)&gt;0,"Y","N")</f>
        <v>Y</v>
      </c>
      <c r="E18" s="129" t="str">
        <f>IFERROR(VLOOKUP($B18,'NPIAS Info 2021-25'!$C$4:$G$100,'NPIAS Info 2021-25'!$G$2,FALSE),"Non-NPIAS")</f>
        <v>GA</v>
      </c>
      <c r="F18" s="129" t="str">
        <f>IFERROR(IF(VLOOKUP($B18,'NPIAS Info 2021-25'!$C$4:$G$100,'NPIAS Info 2021-25'!$F$2,FALSE)=0,"N/A (Primary)",VLOOKUP($B18,'NPIAS Info 2021-25'!$C$4:$G$100,'NPIAS Info 2021-25'!$F$2,FALSE)),"N/A (Non-NPIAS)")</f>
        <v>Local</v>
      </c>
      <c r="G18" s="130">
        <f>VLOOKUP($B18,'2020 Inventory Data'!$B$5:$V$137,'2020 Inventory Data'!$V$3,FALSE)</f>
        <v>47</v>
      </c>
      <c r="H18" s="168">
        <f>IFERROR(VLOOKUP(B18,MnSASP_Baseline_Operations[],'Baseline Ops'!$D$3,FALSE),0)</f>
        <v>8867.273427206379</v>
      </c>
      <c r="I18" s="130">
        <f>IFERROR(VLOOKUP($B18,'5010 Operations'!$C$5:$CO$151,'5010 Operations'!$CO$3,FALSE),"")</f>
        <v>9000</v>
      </c>
      <c r="J18" s="131">
        <f>IF(VLOOKUP($B18,'2020 Inventory Data'!$B$5:$G$137,'2020 Inventory Data'!$D$3,FALSE)="Yes",1,0)</f>
        <v>1</v>
      </c>
      <c r="K18" s="131">
        <f>IF(VLOOKUP($B18,'2020 Inventory Data'!$B$5:$G$137,'2020 Inventory Data'!$G$3,FALSE)="Yes",1,0)</f>
        <v>1</v>
      </c>
      <c r="L18" s="130">
        <f>VLOOKUP($B18,'30nm Airport Count'!$B$5:$K$137,'30nm Airport Count'!$I$3,FALSE)</f>
        <v>1</v>
      </c>
      <c r="M18" s="130">
        <f>VLOOKUP($B18,'30nm Airport Count'!$B$5:$K$137,'30nm Airport Count'!$J$3,FALSE)</f>
        <v>1</v>
      </c>
      <c r="N18" s="130">
        <f>VLOOKUP($B18,'30nm Airport Count'!$B$5:$K$137,'30nm Airport Count'!$K$3,FALSE)</f>
        <v>0</v>
      </c>
      <c r="O18" s="130">
        <f>VLOOKUP($B18,'30nm Airport Count'!$B$5:$L$137,'30nm Airport Count'!$L$3,FALSE)</f>
        <v>1</v>
      </c>
      <c r="P18" s="130">
        <f>VLOOKUP(B18,Population_30minProximity_Airports[[FAA ID]:[Population within 30 min drive-time]],3,FALSE)</f>
        <v>244823</v>
      </c>
      <c r="Q18" s="132">
        <f>IFERROR(VLOOKUP($B18,'PCI Data (106 airports)'!$W$6:$Z$112,4,FALSE),IF($C18="Landing Strip Turf","Turf","Unknown"))</f>
        <v>67.418606816911904</v>
      </c>
      <c r="R18" s="132">
        <f>VLOOKUP($B18,'Total Economic Impact'!$A$5:$G$139,'Total Economic Impact'!D$3,FALSE)</f>
        <v>51</v>
      </c>
      <c r="S18" s="133">
        <f>VLOOKUP($B18,'Total Economic Impact'!$A$5:$G$139,'Total Economic Impact'!E$3,FALSE)</f>
        <v>2129800</v>
      </c>
      <c r="T18" s="133">
        <f>VLOOKUP($B18,'Total Economic Impact'!$A$5:$G$139,'Total Economic Impact'!F$3,FALSE)</f>
        <v>3211420</v>
      </c>
      <c r="U18" s="133">
        <f>VLOOKUP($B18,'Total Economic Impact'!$A$5:$G$139,'Total Economic Impact'!G$3,FALSE)</f>
        <v>5341220</v>
      </c>
      <c r="V18" s="134">
        <f>IFERROR(VLOOKUP($B18,'2020 Inventory Data'!$B$5:$AP$137,'2020 Inventory Data'!$AJ$3,FALSE),"NP")</f>
        <v>9</v>
      </c>
      <c r="W18" s="134">
        <f>IFERROR(VLOOKUP($B18,'2020 Inventory Data'!$B$5:$AP$137,'2020 Inventory Data'!$AK$3,FALSE),"NP")</f>
        <v>9</v>
      </c>
      <c r="X18" s="133">
        <f>IFERROR(VLOOKUP($B18,'AIP Grant History'!$M$9:$Q$109,5,FALSE),0)</f>
        <v>5103274</v>
      </c>
      <c r="Y18" s="133">
        <f>IFERROR(VLOOKUP($B18,'State-Local Funding History'!$L$11:$N$143,'State-Local Funding History'!M$9,FALSE),0)</f>
        <v>2485328.54</v>
      </c>
      <c r="Z18" s="133">
        <f>IFERROR(VLOOKUP($B18,'State-Local Funding History'!$L$11:$N$143,'State-Local Funding History'!N$9,FALSE),0)</f>
        <v>1876377.4800000004</v>
      </c>
      <c r="AA18" s="135" t="str">
        <f>IFERROR(IF(VLOOKUP($B18,'2020 Inventory Data'!$B$5:$AG$137,'2020 Inventory Data'!$AG$3,FALSE)="x","Y","N"),"")</f>
        <v>N</v>
      </c>
      <c r="AB18" s="112">
        <f>VLOOKUP(D18,'Basic Score Methodology'!$B$6:$E$16,'Basic Score Methodology'!$C$2,FALSE)</f>
        <v>5</v>
      </c>
      <c r="AC18" s="113">
        <f>IFERROR(VLOOKUP(E18,'Basic Score Methodology'!$B$6:$E$16,'Basic Score Methodology'!$D$2,FALSE),0)</f>
        <v>0</v>
      </c>
      <c r="AD18" s="113">
        <f>IFERROR(VLOOKUP(F18,'Basic Score Methodology'!$B$6:$E$16,'Basic Score Methodology'!$E$2,FALSE),0)</f>
        <v>1.5</v>
      </c>
      <c r="AE18" s="88">
        <f>IF(G18&lt;='Basic Score Methodology'!$G$12,'Basic Score Methodology'!$H$12,'Basic Score Methodology'!$H$13)</f>
        <v>5</v>
      </c>
      <c r="AF18" s="88">
        <f>IFERROR(IF($C18="Key Commercial Service",VLOOKUP(H18,'Jenks Methodology'!$B$4:$G$8,6,TRUE),IF($C18="Key General Aviation",VLOOKUP(H18,'Jenks Methodology'!$C$4:$G$8,5,TRUE),IF($C18="Intermediate Large",VLOOKUP(H18,'Jenks Methodology'!$D$4:$G$8,4,TRUE),IF($C18="Intermediate Small",VLOOKUP(H18,'Jenks Methodology'!$E$4:$G$8,3,TRUE),VLOOKUP(H18,'Jenks Methodology'!$F$4:$G$8,2,TRUE))))),0)</f>
        <v>2.5</v>
      </c>
      <c r="AG18" s="88">
        <f>IFERROR(IF($C18="Key Commercial Service",VLOOKUP($I18,'Jenks Methodology'!$B$9:$G$13,6,TRUE),IF($C18="Key General Aviation",VLOOKUP($I18,'Jenks Methodology'!$C$9:$G$13,5,TRUE),IF($C18="Intermediate Large",VLOOKUP($I18,'Jenks Methodology'!$D$9:$G$13,4,TRUE),IF($C18="Intermediate Small",VLOOKUP($I18,'Jenks Methodology'!$E$9:$G$13,3,TRUE),VLOOKUP($I18,'Jenks Methodology'!$F$9:$G$13,2,TRUE))))),"")</f>
        <v>1.25</v>
      </c>
      <c r="AH18" s="88">
        <f>IFERROR(VLOOKUP(J18,'Basic Score Methodology'!$G$6:$I$7,'Basic Score Methodology'!$H$2,FALSE),0)</f>
        <v>5</v>
      </c>
      <c r="AI18" s="88">
        <f>IFERROR(VLOOKUP(K18,'Basic Score Methodology'!$G$6:$I$7,'Basic Score Methodology'!$I$2,FALSE),0)</f>
        <v>5</v>
      </c>
      <c r="AJ18" s="88">
        <f>IFERROR(IF($C18="Key Commercial Service",VLOOKUP(L18,'Jenks Methodology'!$B$14:$G$18,6,TRUE),IF($C18="Key General Aviation",VLOOKUP(L18,'Jenks Methodology'!$C$14:$G$18,5,TRUE),IF($C18="Intermediate Large",VLOOKUP(L18,'Jenks Methodology'!$D$14:$G$18,4,TRUE),IF($C18="Intermediate Small",VLOOKUP(L18,'Jenks Methodology'!$E$14:$G$18,3,TRUE),VLOOKUP(L18,'Jenks Methodology'!$F$14:$G$18,2,TRUE))))),5)</f>
        <v>3.75</v>
      </c>
      <c r="AK18" s="88">
        <f>IFERROR(IF($C18="Key Commercial Service",VLOOKUP(M18,'Jenks Methodology'!$B$19:$G$23,6,TRUE),IF($C18="Key General Aviation",VLOOKUP(M18,'Jenks Methodology'!$C$19:$G$23,5,TRUE),IF($C18="Intermediate Large",VLOOKUP(M18,'Jenks Methodology'!$D$19:$G$23,4,TRUE),IF($C18="Intermediate Small",VLOOKUP(M18,'Jenks Methodology'!$E$19:$G$23,3,TRUE),VLOOKUP(M18,'Jenks Methodology'!$F$19:$G$23,2,TRUE))))),5)</f>
        <v>3.75</v>
      </c>
      <c r="AL18" s="88">
        <f>IFERROR(IF($C18="Key Commercial Service",VLOOKUP(N18,'Jenks Methodology'!$B$24:$G$28,6,TRUE),IF($C18="Key General Aviation",VLOOKUP(N18,'Jenks Methodology'!$C$24:$G$28,5,TRUE),IF($C18="Intermediate Large",VLOOKUP(N18,'Jenks Methodology'!$D$24:$G$28,4,TRUE),IF($C18="Intermediate Small",VLOOKUP(N18,'Jenks Methodology'!$E$24:$G$28,3,TRUE),VLOOKUP(N18,'Jenks Methodology'!$F$24:$G$28,2,TRUE))))),5)</f>
        <v>5</v>
      </c>
      <c r="AM18" s="88">
        <f>IFERROR(IF($C18="Key Commercial Service",VLOOKUP(O18,'Jenks Methodology'!$B$29:$G$33,6,FALSE),IF($C18="Key General Aviation",VLOOKUP(O18,'Jenks Methodology'!$C$29:$G$33,5,FALSE),IF($C18="Intermediate Large",VLOOKUP(O18,'Jenks Methodology'!$D$29:$G$33,4,FALSE),IF($C18="Intermediate Small",VLOOKUP(O18,'Jenks Methodology'!$E$29:$G$33,3,FALSE),VLOOKUP(O18,'Jenks Methodology'!$F$29:$G$33,2,FALSE))))),5)</f>
        <v>5</v>
      </c>
      <c r="AN18" s="101">
        <f>AVERAGE(AJ18:AM18)</f>
        <v>4.375</v>
      </c>
      <c r="AO18" s="88">
        <f>IFERROR(IF($C18="Key Commercial Service",VLOOKUP(P18,'Jenks Methodology'!$B$34:$G$38,6,TRUE),IF($C18="Key General Aviation",VLOOKUP(P18,'Jenks Methodology'!$C$34:$G$38,5,TRUE),IF($C18="Intermediate Large",VLOOKUP(P18,'Jenks Methodology'!$D$34:$G$38,4,TRUE),IF($C18="Intermediate Small",VLOOKUP(P18,'Jenks Methodology'!$E$34:$G$38,3,TRUE),VLOOKUP(P18,'Jenks Methodology'!$F$34:$G$38,2,TRUE))))),5)</f>
        <v>2.5</v>
      </c>
      <c r="AP18" s="88">
        <f>VLOOKUP($Q18,'Basic Score Methodology'!$K$6:$L$12,'Basic Score Methodology'!$L$2,TRUE)</f>
        <v>2.5</v>
      </c>
      <c r="AQ18" s="88">
        <f>IFERROR(IF($C18="Key Commercial Service",VLOOKUP(R18,'Jenks Methodology'!$B$39:$G$43,6,TRUE),IF($C18="Key General Aviation",VLOOKUP(R18,'Jenks Methodology'!$C$39:$G$43,5,TRUE),IF($C18="Intermediate Large",VLOOKUP(R18,'Jenks Methodology'!$D$39:$G$43,4,TRUE),IF($C18="Intermediate Small",VLOOKUP(R18,'Jenks Methodology'!$E$39:$G$43,3,TRUE),VLOOKUP(R18,'Jenks Methodology'!$F$39:$G$43,2,TRUE))))),0)</f>
        <v>2.5</v>
      </c>
      <c r="AR18" s="88">
        <f>IFERROR(IF($C18="Key Commercial Service",VLOOKUP(S18,'Jenks Methodology'!$B$44:$G$48,6,TRUE),IF($C18="Key General Aviation",VLOOKUP(S18,'Jenks Methodology'!$C$44:$G$48,5,TRUE),IF($C18="Intermediate Large",VLOOKUP(S18,'Jenks Methodology'!$D$44:$G$48,4,TRUE),IF($C18="Intermediate Small",VLOOKUP(S18,'Jenks Methodology'!$E$44:$G$48,3,TRUE),VLOOKUP(S18,'Jenks Methodology'!$F$44:$G$48,2,TRUE))))),0)</f>
        <v>2.5</v>
      </c>
      <c r="AS18" s="88">
        <f>IFERROR(IF($C18="Key Commercial Service",VLOOKUP(T18,'Jenks Methodology'!$B$49:$G$53,6,TRUE),IF($C18="Key General Aviation",VLOOKUP(T18,'Jenks Methodology'!$C$49:$G$53,5,TRUE),IF($C18="Intermediate Large",VLOOKUP(T18,'Jenks Methodology'!$D$49:$G$53,4,TRUE),IF($C18="Intermediate Small",VLOOKUP(T18,'Jenks Methodology'!$E$49:$G$53,3,TRUE),VLOOKUP(T18,'Jenks Methodology'!$F$49:$G$53,2,TRUE))))),0)</f>
        <v>2.5</v>
      </c>
      <c r="AT18" s="88">
        <f>IFERROR(IF($C18="Key Commercial Service",VLOOKUP(U18,'Jenks Methodology'!$B$54:$G$58,6,TRUE),IF($C18="Key General Aviation",VLOOKUP(U18,'Jenks Methodology'!$C$54:$G$58,5,TRUE),IF($C18="Intermediate Large",VLOOKUP(U18,'Jenks Methodology'!$D$54:$G$58,4,TRUE),IF($C18="Intermediate Small",VLOOKUP(U18,'Jenks Methodology'!$E$54:$G$58,3,TRUE),VLOOKUP(U18,'Jenks Methodology'!$F$54:$G$58,2,TRUE))))),0)</f>
        <v>2.5</v>
      </c>
      <c r="AU18" s="88">
        <f>IFERROR(VLOOKUP(V18,'Basic Score Methodology'!$K$17:$M$21,'Basic Score Methodology'!$L$2,TRUE),0)</f>
        <v>3.75</v>
      </c>
      <c r="AV18" s="88">
        <f>IFERROR(VLOOKUP(W18,'Basic Score Methodology'!$K$17:$M$21,'Basic Score Methodology'!$M$2,TRUE),0)</f>
        <v>3.75</v>
      </c>
      <c r="AW18" s="88">
        <f>IFERROR(IF($C18="Key Commercial Service",VLOOKUP(X18,'Jenks Methodology'!$B$59:$G$63,6,TRUE),IF($C18="Key General Aviation",VLOOKUP(X18,'Jenks Methodology'!$C$59:$G$63,5,TRUE),IF($C18="Intermediate Large",VLOOKUP(X18,'Jenks Methodology'!$D$59:$G$63,4,TRUE),IF($C18="Intermediate Small",VLOOKUP(X18,'Jenks Methodology'!$E$59:$G$63,3,TRUE),VLOOKUP(X18,'Jenks Methodology'!$F$59:$G$63,2,TRUE))))),0)</f>
        <v>2.5</v>
      </c>
      <c r="AX18" s="88">
        <f>IFERROR(IF($C18="Key Commercial Service",VLOOKUP(Y18,'Jenks Methodology'!$B$64:$G$68,6,TRUE),IF($C18="Key General Aviation",VLOOKUP(Y18,'Jenks Methodology'!$C$64:$G$68,5,TRUE),IF($C18="Intermediate Large",VLOOKUP(Y18,'Jenks Methodology'!$D$64:$G$68,4,TRUE),IF($C18="Intermediate Small",VLOOKUP(Y18,'Jenks Methodology'!$E$64:$G$68,3,TRUE),VLOOKUP(Y18,'Jenks Methodology'!$F$64:$G$68,2,TRUE))))),0)</f>
        <v>5</v>
      </c>
      <c r="AY18" s="88">
        <f>IFERROR(IF($C18="Key Commercial Service",VLOOKUP(Z18,'Jenks Methodology'!$B$69:$G$73,6,TRUE),IF($C18="Key General Aviation",VLOOKUP(Z18,'Jenks Methodology'!$C$69:$G$73,5,TRUE),IF($C18="Intermediate Large",VLOOKUP(Z18,'Jenks Methodology'!$D$69:$G$73,4,TRUE),IF($C18="Intermediate Small",VLOOKUP(Z18,'Jenks Methodology'!$E$69:$G$73,3,TRUE),VLOOKUP(Z18,'Jenks Methodology'!$F$69:$G$73,2,TRUE))))),0)</f>
        <v>3.75</v>
      </c>
      <c r="AZ18" s="100">
        <f>IFERROR(VLOOKUP(AA18,'Basic Score Methodology'!$N$6:$O$7,'Basic Score Methodology'!$O$2,TRUE),0)</f>
        <v>5</v>
      </c>
      <c r="BA18" s="164">
        <f>SUM(AB18:AE18)+IF(AF18="",AG18,AF18)+SUM(AH18:AI18,AN18:AZ18)</f>
        <v>67.125</v>
      </c>
    </row>
    <row r="19" spans="1:53" x14ac:dyDescent="0.3">
      <c r="A19" s="108" t="s">
        <v>126</v>
      </c>
      <c r="B19" s="1" t="s">
        <v>127</v>
      </c>
      <c r="C19" s="1" t="s">
        <v>293</v>
      </c>
      <c r="D19" s="129" t="str">
        <f>IF(COUNTIF('NPIAS Info 2021-25'!$C$4:$C$100,B19)&gt;0,"Y","N")</f>
        <v>Y</v>
      </c>
      <c r="E19" s="129" t="str">
        <f>IFERROR(VLOOKUP($B19,'NPIAS Info 2021-25'!$C$4:$G$100,'NPIAS Info 2021-25'!$G$2,FALSE),"Non-NPIAS")</f>
        <v>GA</v>
      </c>
      <c r="F19" s="129" t="str">
        <f>IFERROR(IF(VLOOKUP($B19,'NPIAS Info 2021-25'!$C$4:$G$100,'NPIAS Info 2021-25'!$F$2,FALSE)=0,"N/A (Primary)",VLOOKUP($B19,'NPIAS Info 2021-25'!$C$4:$G$100,'NPIAS Info 2021-25'!$F$2,FALSE)),"N/A (Non-NPIAS)")</f>
        <v>Local</v>
      </c>
      <c r="G19" s="130">
        <f>VLOOKUP($B19,'2020 Inventory Data'!$B$5:$V$137,'2020 Inventory Data'!$V$3,FALSE)</f>
        <v>23</v>
      </c>
      <c r="H19" s="168">
        <f>IFERROR(VLOOKUP(B19,MnSASP_Baseline_Operations[],'Baseline Ops'!$D$3,FALSE),0)</f>
        <v>4730.1604577849193</v>
      </c>
      <c r="I19" s="130">
        <f>IFERROR(VLOOKUP($B19,'5010 Operations'!$C$5:$CO$151,'5010 Operations'!$CO$3,FALSE),"")</f>
        <v>8400</v>
      </c>
      <c r="J19" s="131">
        <f>IF(VLOOKUP($B19,'2020 Inventory Data'!$B$5:$G$137,'2020 Inventory Data'!$D$3,FALSE)="Yes",1,0)</f>
        <v>1</v>
      </c>
      <c r="K19" s="131">
        <f>IF(VLOOKUP($B19,'2020 Inventory Data'!$B$5:$G$137,'2020 Inventory Data'!$G$3,FALSE)="Yes",1,0)</f>
        <v>1</v>
      </c>
      <c r="L19" s="130">
        <f>VLOOKUP($B19,'30nm Airport Count'!$B$5:$K$137,'30nm Airport Count'!$I$3,FALSE)</f>
        <v>0</v>
      </c>
      <c r="M19" s="130">
        <f>VLOOKUP($B19,'30nm Airport Count'!$B$5:$K$137,'30nm Airport Count'!$J$3,FALSE)</f>
        <v>0</v>
      </c>
      <c r="N19" s="130">
        <f>VLOOKUP($B19,'30nm Airport Count'!$B$5:$K$137,'30nm Airport Count'!$K$3,FALSE)</f>
        <v>0</v>
      </c>
      <c r="O19" s="130">
        <f>VLOOKUP($B19,'30nm Airport Count'!$B$5:$L$137,'30nm Airport Count'!$L$3,FALSE)</f>
        <v>0</v>
      </c>
      <c r="P19" s="130">
        <f>VLOOKUP(B19,Population_30minProximity_Airports[[FAA ID]:[Population within 30 min drive-time]],3,FALSE)</f>
        <v>65797</v>
      </c>
      <c r="Q19" s="132">
        <f>IFERROR(VLOOKUP($B19,'PCI Data (106 airports)'!$W$6:$Z$112,4,FALSE),IF($C19="Landing Strip Turf","Turf","Unknown"))</f>
        <v>78</v>
      </c>
      <c r="R19" s="132">
        <f>VLOOKUP($B19,'Total Economic Impact'!$A$5:$G$139,'Total Economic Impact'!D$3,FALSE)</f>
        <v>52</v>
      </c>
      <c r="S19" s="133">
        <f>VLOOKUP($B19,'Total Economic Impact'!$A$5:$G$139,'Total Economic Impact'!E$3,FALSE)</f>
        <v>2058920</v>
      </c>
      <c r="T19" s="133">
        <f>VLOOKUP($B19,'Total Economic Impact'!$A$5:$G$139,'Total Economic Impact'!F$3,FALSE)</f>
        <v>4355410</v>
      </c>
      <c r="U19" s="133">
        <f>VLOOKUP($B19,'Total Economic Impact'!$A$5:$G$139,'Total Economic Impact'!G$3,FALSE)</f>
        <v>6414330</v>
      </c>
      <c r="V19" s="134">
        <f>IFERROR(VLOOKUP($B19,'2020 Inventory Data'!$B$5:$AP$137,'2020 Inventory Data'!$AJ$3,FALSE),"NP")</f>
        <v>10</v>
      </c>
      <c r="W19" s="134">
        <f>IFERROR(VLOOKUP($B19,'2020 Inventory Data'!$B$5:$AP$137,'2020 Inventory Data'!$AK$3,FALSE),"NP")</f>
        <v>10</v>
      </c>
      <c r="X19" s="133">
        <f>IFERROR(VLOOKUP($B19,'AIP Grant History'!$M$9:$Q$109,5,FALSE),0)</f>
        <v>3477274</v>
      </c>
      <c r="Y19" s="133">
        <f>IFERROR(VLOOKUP($B19,'State-Local Funding History'!$L$11:$N$143,'State-Local Funding History'!M$9,FALSE),0)</f>
        <v>1608611.7900000005</v>
      </c>
      <c r="Z19" s="133">
        <f>IFERROR(VLOOKUP($B19,'State-Local Funding History'!$L$11:$N$143,'State-Local Funding History'!N$9,FALSE),0)</f>
        <v>950679.14</v>
      </c>
      <c r="AA19" s="135" t="str">
        <f>IFERROR(IF(VLOOKUP($B19,'2020 Inventory Data'!$B$5:$AG$137,'2020 Inventory Data'!$AG$3,FALSE)="x","Y","N"),"")</f>
        <v>N</v>
      </c>
      <c r="AB19" s="112">
        <f>VLOOKUP(D19,'Basic Score Methodology'!$B$6:$E$16,'Basic Score Methodology'!$C$2,FALSE)</f>
        <v>5</v>
      </c>
      <c r="AC19" s="113">
        <f>IFERROR(VLOOKUP(E19,'Basic Score Methodology'!$B$6:$E$16,'Basic Score Methodology'!$D$2,FALSE),0)</f>
        <v>0</v>
      </c>
      <c r="AD19" s="113">
        <f>IFERROR(VLOOKUP(F19,'Basic Score Methodology'!$B$6:$E$16,'Basic Score Methodology'!$E$2,FALSE),0)</f>
        <v>1.5</v>
      </c>
      <c r="AE19" s="88">
        <f>IF(G19&lt;='Basic Score Methodology'!$G$12,'Basic Score Methodology'!$H$12,'Basic Score Methodology'!$H$13)</f>
        <v>5</v>
      </c>
      <c r="AF19" s="88">
        <f>IFERROR(IF($C19="Key Commercial Service",VLOOKUP(H19,'Jenks Methodology'!$B$4:$G$8,6,TRUE),IF($C19="Key General Aviation",VLOOKUP(H19,'Jenks Methodology'!$C$4:$G$8,5,TRUE),IF($C19="Intermediate Large",VLOOKUP(H19,'Jenks Methodology'!$D$4:$G$8,4,TRUE),IF($C19="Intermediate Small",VLOOKUP(H19,'Jenks Methodology'!$E$4:$G$8,3,TRUE),VLOOKUP(H19,'Jenks Methodology'!$F$4:$G$8,2,TRUE))))),0)</f>
        <v>1.25</v>
      </c>
      <c r="AG19" s="88">
        <f>IFERROR(IF($C19="Key Commercial Service",VLOOKUP($I19,'Jenks Methodology'!$B$9:$G$13,6,TRUE),IF($C19="Key General Aviation",VLOOKUP($I19,'Jenks Methodology'!$C$9:$G$13,5,TRUE),IF($C19="Intermediate Large",VLOOKUP($I19,'Jenks Methodology'!$D$9:$G$13,4,TRUE),IF($C19="Intermediate Small",VLOOKUP($I19,'Jenks Methodology'!$E$9:$G$13,3,TRUE),VLOOKUP($I19,'Jenks Methodology'!$F$9:$G$13,2,TRUE))))),"")</f>
        <v>1.25</v>
      </c>
      <c r="AH19" s="88">
        <f>IFERROR(VLOOKUP(J19,'Basic Score Methodology'!$G$6:$I$7,'Basic Score Methodology'!$H$2,FALSE),0)</f>
        <v>5</v>
      </c>
      <c r="AI19" s="88">
        <f>IFERROR(VLOOKUP(K19,'Basic Score Methodology'!$G$6:$I$7,'Basic Score Methodology'!$I$2,FALSE),0)</f>
        <v>5</v>
      </c>
      <c r="AJ19" s="88">
        <f>IFERROR(IF($C19="Key Commercial Service",VLOOKUP(L19,'Jenks Methodology'!$B$14:$G$18,6,TRUE),IF($C19="Key General Aviation",VLOOKUP(L19,'Jenks Methodology'!$C$14:$G$18,5,TRUE),IF($C19="Intermediate Large",VLOOKUP(L19,'Jenks Methodology'!$D$14:$G$18,4,TRUE),IF($C19="Intermediate Small",VLOOKUP(L19,'Jenks Methodology'!$E$14:$G$18,3,TRUE),VLOOKUP(L19,'Jenks Methodology'!$F$14:$G$18,2,TRUE))))),5)</f>
        <v>5</v>
      </c>
      <c r="AK19" s="88">
        <f>IFERROR(IF($C19="Key Commercial Service",VLOOKUP(M19,'Jenks Methodology'!$B$19:$G$23,6,TRUE),IF($C19="Key General Aviation",VLOOKUP(M19,'Jenks Methodology'!$C$19:$G$23,5,TRUE),IF($C19="Intermediate Large",VLOOKUP(M19,'Jenks Methodology'!$D$19:$G$23,4,TRUE),IF($C19="Intermediate Small",VLOOKUP(M19,'Jenks Methodology'!$E$19:$G$23,3,TRUE),VLOOKUP(M19,'Jenks Methodology'!$F$19:$G$23,2,TRUE))))),5)</f>
        <v>5</v>
      </c>
      <c r="AL19" s="88">
        <f>IFERROR(IF($C19="Key Commercial Service",VLOOKUP(N19,'Jenks Methodology'!$B$24:$G$28,6,TRUE),IF($C19="Key General Aviation",VLOOKUP(N19,'Jenks Methodology'!$C$24:$G$28,5,TRUE),IF($C19="Intermediate Large",VLOOKUP(N19,'Jenks Methodology'!$D$24:$G$28,4,TRUE),IF($C19="Intermediate Small",VLOOKUP(N19,'Jenks Methodology'!$E$24:$G$28,3,TRUE),VLOOKUP(N19,'Jenks Methodology'!$F$24:$G$28,2,TRUE))))),5)</f>
        <v>5</v>
      </c>
      <c r="AM19" s="88">
        <f>IFERROR(IF($C19="Key Commercial Service",VLOOKUP(O19,'Jenks Methodology'!$B$29:$G$33,6,FALSE),IF($C19="Key General Aviation",VLOOKUP(O19,'Jenks Methodology'!$C$29:$G$33,5,FALSE),IF($C19="Intermediate Large",VLOOKUP(O19,'Jenks Methodology'!$D$29:$G$33,4,FALSE),IF($C19="Intermediate Small",VLOOKUP(O19,'Jenks Methodology'!$E$29:$G$33,3,FALSE),VLOOKUP(O19,'Jenks Methodology'!$F$29:$G$33,2,FALSE))))),5)</f>
        <v>5</v>
      </c>
      <c r="AN19" s="101">
        <f>AVERAGE(AJ19:AM19)</f>
        <v>5</v>
      </c>
      <c r="AO19" s="88">
        <f>IFERROR(IF($C19="Key Commercial Service",VLOOKUP(P19,'Jenks Methodology'!$B$34:$G$38,6,TRUE),IF($C19="Key General Aviation",VLOOKUP(P19,'Jenks Methodology'!$C$34:$G$38,5,TRUE),IF($C19="Intermediate Large",VLOOKUP(P19,'Jenks Methodology'!$D$34:$G$38,4,TRUE),IF($C19="Intermediate Small",VLOOKUP(P19,'Jenks Methodology'!$E$34:$G$38,3,TRUE),VLOOKUP(P19,'Jenks Methodology'!$F$34:$G$38,2,TRUE))))),5)</f>
        <v>1.25</v>
      </c>
      <c r="AP19" s="88">
        <f>VLOOKUP($Q19,'Basic Score Methodology'!$K$6:$L$12,'Basic Score Methodology'!$L$2,TRUE)</f>
        <v>3.75</v>
      </c>
      <c r="AQ19" s="88">
        <f>IFERROR(IF($C19="Key Commercial Service",VLOOKUP(R19,'Jenks Methodology'!$B$39:$G$43,6,TRUE),IF($C19="Key General Aviation",VLOOKUP(R19,'Jenks Methodology'!$C$39:$G$43,5,TRUE),IF($C19="Intermediate Large",VLOOKUP(R19,'Jenks Methodology'!$D$39:$G$43,4,TRUE),IF($C19="Intermediate Small",VLOOKUP(R19,'Jenks Methodology'!$E$39:$G$43,3,TRUE),VLOOKUP(R19,'Jenks Methodology'!$F$39:$G$43,2,TRUE))))),0)</f>
        <v>2.5</v>
      </c>
      <c r="AR19" s="88">
        <f>IFERROR(IF($C19="Key Commercial Service",VLOOKUP(S19,'Jenks Methodology'!$B$44:$G$48,6,TRUE),IF($C19="Key General Aviation",VLOOKUP(S19,'Jenks Methodology'!$C$44:$G$48,5,TRUE),IF($C19="Intermediate Large",VLOOKUP(S19,'Jenks Methodology'!$D$44:$G$48,4,TRUE),IF($C19="Intermediate Small",VLOOKUP(S19,'Jenks Methodology'!$E$44:$G$48,3,TRUE),VLOOKUP(S19,'Jenks Methodology'!$F$44:$G$48,2,TRUE))))),0)</f>
        <v>2.5</v>
      </c>
      <c r="AS19" s="88">
        <f>IFERROR(IF($C19="Key Commercial Service",VLOOKUP(T19,'Jenks Methodology'!$B$49:$G$53,6,TRUE),IF($C19="Key General Aviation",VLOOKUP(T19,'Jenks Methodology'!$C$49:$G$53,5,TRUE),IF($C19="Intermediate Large",VLOOKUP(T19,'Jenks Methodology'!$D$49:$G$53,4,TRUE),IF($C19="Intermediate Small",VLOOKUP(T19,'Jenks Methodology'!$E$49:$G$53,3,TRUE),VLOOKUP(T19,'Jenks Methodology'!$F$49:$G$53,2,TRUE))))),0)</f>
        <v>3.75</v>
      </c>
      <c r="AT19" s="88">
        <f>IFERROR(IF($C19="Key Commercial Service",VLOOKUP(U19,'Jenks Methodology'!$B$54:$G$58,6,TRUE),IF($C19="Key General Aviation",VLOOKUP(U19,'Jenks Methodology'!$C$54:$G$58,5,TRUE),IF($C19="Intermediate Large",VLOOKUP(U19,'Jenks Methodology'!$D$54:$G$58,4,TRUE),IF($C19="Intermediate Small",VLOOKUP(U19,'Jenks Methodology'!$E$54:$G$58,3,TRUE),VLOOKUP(U19,'Jenks Methodology'!$F$54:$G$58,2,TRUE))))),0)</f>
        <v>2.5</v>
      </c>
      <c r="AU19" s="88">
        <f>IFERROR(VLOOKUP(V19,'Basic Score Methodology'!$K$17:$M$21,'Basic Score Methodology'!$L$2,TRUE),0)</f>
        <v>5</v>
      </c>
      <c r="AV19" s="88">
        <f>IFERROR(VLOOKUP(W19,'Basic Score Methodology'!$K$17:$M$21,'Basic Score Methodology'!$M$2,TRUE),0)</f>
        <v>5</v>
      </c>
      <c r="AW19" s="88">
        <f>IFERROR(IF($C19="Key Commercial Service",VLOOKUP(X19,'Jenks Methodology'!$B$59:$G$63,6,TRUE),IF($C19="Key General Aviation",VLOOKUP(X19,'Jenks Methodology'!$C$59:$G$63,5,TRUE),IF($C19="Intermediate Large",VLOOKUP(X19,'Jenks Methodology'!$D$59:$G$63,4,TRUE),IF($C19="Intermediate Small",VLOOKUP(X19,'Jenks Methodology'!$E$59:$G$63,3,TRUE),VLOOKUP(X19,'Jenks Methodology'!$F$59:$G$63,2,TRUE))))),0)</f>
        <v>2.5</v>
      </c>
      <c r="AX19" s="88">
        <f>IFERROR(IF($C19="Key Commercial Service",VLOOKUP(Y19,'Jenks Methodology'!$B$64:$G$68,6,TRUE),IF($C19="Key General Aviation",VLOOKUP(Y19,'Jenks Methodology'!$C$64:$G$68,5,TRUE),IF($C19="Intermediate Large",VLOOKUP(Y19,'Jenks Methodology'!$D$64:$G$68,4,TRUE),IF($C19="Intermediate Small",VLOOKUP(Y19,'Jenks Methodology'!$E$64:$G$68,3,TRUE),VLOOKUP(Y19,'Jenks Methodology'!$F$64:$G$68,2,TRUE))))),0)</f>
        <v>2.5</v>
      </c>
      <c r="AY19" s="88">
        <f>IFERROR(IF($C19="Key Commercial Service",VLOOKUP(Z19,'Jenks Methodology'!$B$69:$G$73,6,TRUE),IF($C19="Key General Aviation",VLOOKUP(Z19,'Jenks Methodology'!$C$69:$G$73,5,TRUE),IF($C19="Intermediate Large",VLOOKUP(Z19,'Jenks Methodology'!$D$69:$G$73,4,TRUE),IF($C19="Intermediate Small",VLOOKUP(Z19,'Jenks Methodology'!$E$69:$G$73,3,TRUE),VLOOKUP(Z19,'Jenks Methodology'!$F$69:$G$73,2,TRUE))))),0)</f>
        <v>2.5</v>
      </c>
      <c r="AZ19" s="100">
        <f>IFERROR(VLOOKUP(AA19,'Basic Score Methodology'!$N$6:$O$7,'Basic Score Methodology'!$O$2,TRUE),0)</f>
        <v>5</v>
      </c>
      <c r="BA19" s="164">
        <f>SUM(AB19:AE19)+IF(AF19="",AG19,AF19)+SUM(AH19:AI19,AN19:AZ19)</f>
        <v>66.5</v>
      </c>
    </row>
    <row r="20" spans="1:53" x14ac:dyDescent="0.3">
      <c r="A20" s="108" t="s">
        <v>66</v>
      </c>
      <c r="B20" s="1" t="s">
        <v>67</v>
      </c>
      <c r="C20" s="1" t="s">
        <v>293</v>
      </c>
      <c r="D20" s="129" t="str">
        <f>IF(COUNTIF('NPIAS Info 2021-25'!$C$4:$C$100,B20)&gt;0,"Y","N")</f>
        <v>Y</v>
      </c>
      <c r="E20" s="129" t="str">
        <f>IFERROR(VLOOKUP($B20,'NPIAS Info 2021-25'!$C$4:$G$100,'NPIAS Info 2021-25'!$G$2,FALSE),"Non-NPIAS")</f>
        <v>GA</v>
      </c>
      <c r="F20" s="129" t="str">
        <f>IFERROR(IF(VLOOKUP($B20,'NPIAS Info 2021-25'!$C$4:$G$100,'NPIAS Info 2021-25'!$F$2,FALSE)=0,"N/A (Primary)",VLOOKUP($B20,'NPIAS Info 2021-25'!$C$4:$G$100,'NPIAS Info 2021-25'!$F$2,FALSE)),"N/A (Non-NPIAS)")</f>
        <v>Local</v>
      </c>
      <c r="G20" s="130">
        <f>VLOOKUP($B20,'2020 Inventory Data'!$B$5:$V$137,'2020 Inventory Data'!$V$3,FALSE)</f>
        <v>34</v>
      </c>
      <c r="H20" s="168">
        <f>IFERROR(VLOOKUP(B20,MnSASP_Baseline_Operations[],'Baseline Ops'!$D$3,FALSE),0)</f>
        <v>8137.2698754597222</v>
      </c>
      <c r="I20" s="130">
        <f>IFERROR(VLOOKUP($B20,'5010 Operations'!$C$5:$CO$151,'5010 Operations'!$CO$3,FALSE),"")</f>
        <v>17700</v>
      </c>
      <c r="J20" s="131">
        <f>IF(VLOOKUP($B20,'2020 Inventory Data'!$B$5:$G$137,'2020 Inventory Data'!$D$3,FALSE)="Yes",1,0)</f>
        <v>1</v>
      </c>
      <c r="K20" s="131">
        <f>IF(VLOOKUP($B20,'2020 Inventory Data'!$B$5:$G$137,'2020 Inventory Data'!$G$3,FALSE)="Yes",1,0)</f>
        <v>1</v>
      </c>
      <c r="L20" s="130">
        <f>VLOOKUP($B20,'30nm Airport Count'!$B$5:$K$137,'30nm Airport Count'!$I$3,FALSE)</f>
        <v>1</v>
      </c>
      <c r="M20" s="130">
        <f>VLOOKUP($B20,'30nm Airport Count'!$B$5:$K$137,'30nm Airport Count'!$J$3,FALSE)</f>
        <v>0</v>
      </c>
      <c r="N20" s="130">
        <f>VLOOKUP($B20,'30nm Airport Count'!$B$5:$K$137,'30nm Airport Count'!$K$3,FALSE)</f>
        <v>1</v>
      </c>
      <c r="O20" s="130">
        <f>VLOOKUP($B20,'30nm Airport Count'!$B$5:$L$137,'30nm Airport Count'!$L$3,FALSE)</f>
        <v>1</v>
      </c>
      <c r="P20" s="130">
        <f>VLOOKUP(B20,Population_30minProximity_Airports[[FAA ID]:[Population within 30 min drive-time]],3,FALSE)</f>
        <v>49520</v>
      </c>
      <c r="Q20" s="132">
        <f>IFERROR(VLOOKUP($B20,'PCI Data (106 airports)'!$W$6:$Z$112,4,FALSE),IF($C20="Landing Strip Turf","Turf","Unknown"))</f>
        <v>96.241984823556649</v>
      </c>
      <c r="R20" s="132">
        <f>VLOOKUP($B20,'Total Economic Impact'!$A$5:$G$139,'Total Economic Impact'!D$3,FALSE)</f>
        <v>59</v>
      </c>
      <c r="S20" s="133">
        <f>VLOOKUP($B20,'Total Economic Impact'!$A$5:$G$139,'Total Economic Impact'!E$3,FALSE)</f>
        <v>1024980</v>
      </c>
      <c r="T20" s="133">
        <f>VLOOKUP($B20,'Total Economic Impact'!$A$5:$G$139,'Total Economic Impact'!F$3,FALSE)</f>
        <v>2217110</v>
      </c>
      <c r="U20" s="133">
        <f>VLOOKUP($B20,'Total Economic Impact'!$A$5:$G$139,'Total Economic Impact'!G$3,FALSE)</f>
        <v>3242090</v>
      </c>
      <c r="V20" s="134">
        <f>IFERROR(VLOOKUP($B20,'2020 Inventory Data'!$B$5:$AP$137,'2020 Inventory Data'!$AJ$3,FALSE),"NP")</f>
        <v>8</v>
      </c>
      <c r="W20" s="134">
        <f>IFERROR(VLOOKUP($B20,'2020 Inventory Data'!$B$5:$AP$137,'2020 Inventory Data'!$AK$3,FALSE),"NP")</f>
        <v>8</v>
      </c>
      <c r="X20" s="133">
        <f>IFERROR(VLOOKUP($B20,'AIP Grant History'!$M$9:$Q$109,5,FALSE),0)</f>
        <v>7159434</v>
      </c>
      <c r="Y20" s="133">
        <f>IFERROR(VLOOKUP($B20,'State-Local Funding History'!$L$11:$N$143,'State-Local Funding History'!M$9,FALSE),0)</f>
        <v>2930429.7500000009</v>
      </c>
      <c r="Z20" s="133">
        <f>IFERROR(VLOOKUP($B20,'State-Local Funding History'!$L$11:$N$143,'State-Local Funding History'!N$9,FALSE),0)</f>
        <v>1874247.21</v>
      </c>
      <c r="AA20" s="135" t="str">
        <f>IFERROR(IF(VLOOKUP($B20,'2020 Inventory Data'!$B$5:$AG$137,'2020 Inventory Data'!$AG$3,FALSE)="x","Y","N"),"")</f>
        <v>N</v>
      </c>
      <c r="AB20" s="112">
        <f>VLOOKUP(D20,'Basic Score Methodology'!$B$6:$E$16,'Basic Score Methodology'!$C$2,FALSE)</f>
        <v>5</v>
      </c>
      <c r="AC20" s="113">
        <f>IFERROR(VLOOKUP(E20,'Basic Score Methodology'!$B$6:$E$16,'Basic Score Methodology'!$D$2,FALSE),0)</f>
        <v>0</v>
      </c>
      <c r="AD20" s="113">
        <f>IFERROR(VLOOKUP(F20,'Basic Score Methodology'!$B$6:$E$16,'Basic Score Methodology'!$E$2,FALSE),0)</f>
        <v>1.5</v>
      </c>
      <c r="AE20" s="88">
        <f>IF(G20&lt;='Basic Score Methodology'!$G$12,'Basic Score Methodology'!$H$12,'Basic Score Methodology'!$H$13)</f>
        <v>5</v>
      </c>
      <c r="AF20" s="88">
        <f>IFERROR(IF($C20="Key Commercial Service",VLOOKUP(H20,'Jenks Methodology'!$B$4:$G$8,6,TRUE),IF($C20="Key General Aviation",VLOOKUP(H20,'Jenks Methodology'!$C$4:$G$8,5,TRUE),IF($C20="Intermediate Large",VLOOKUP(H20,'Jenks Methodology'!$D$4:$G$8,4,TRUE),IF($C20="Intermediate Small",VLOOKUP(H20,'Jenks Methodology'!$E$4:$G$8,3,TRUE),VLOOKUP(H20,'Jenks Methodology'!$F$4:$G$8,2,TRUE))))),0)</f>
        <v>2.5</v>
      </c>
      <c r="AG20" s="88">
        <f>IFERROR(IF($C20="Key Commercial Service",VLOOKUP($I20,'Jenks Methodology'!$B$9:$G$13,6,TRUE),IF($C20="Key General Aviation",VLOOKUP($I20,'Jenks Methodology'!$C$9:$G$13,5,TRUE),IF($C20="Intermediate Large",VLOOKUP($I20,'Jenks Methodology'!$D$9:$G$13,4,TRUE),IF($C20="Intermediate Small",VLOOKUP($I20,'Jenks Methodology'!$E$9:$G$13,3,TRUE),VLOOKUP($I20,'Jenks Methodology'!$F$9:$G$13,2,TRUE))))),"")</f>
        <v>3.75</v>
      </c>
      <c r="AH20" s="88">
        <f>IFERROR(VLOOKUP(J20,'Basic Score Methodology'!$G$6:$I$7,'Basic Score Methodology'!$H$2,FALSE),0)</f>
        <v>5</v>
      </c>
      <c r="AI20" s="88">
        <f>IFERROR(VLOOKUP(K20,'Basic Score Methodology'!$G$6:$I$7,'Basic Score Methodology'!$I$2,FALSE),0)</f>
        <v>5</v>
      </c>
      <c r="AJ20" s="88">
        <f>IFERROR(IF($C20="Key Commercial Service",VLOOKUP(L20,'Jenks Methodology'!$B$14:$G$18,6,TRUE),IF($C20="Key General Aviation",VLOOKUP(L20,'Jenks Methodology'!$C$14:$G$18,5,TRUE),IF($C20="Intermediate Large",VLOOKUP(L20,'Jenks Methodology'!$D$14:$G$18,4,TRUE),IF($C20="Intermediate Small",VLOOKUP(L20,'Jenks Methodology'!$E$14:$G$18,3,TRUE),VLOOKUP(L20,'Jenks Methodology'!$F$14:$G$18,2,TRUE))))),5)</f>
        <v>3.75</v>
      </c>
      <c r="AK20" s="88">
        <f>IFERROR(IF($C20="Key Commercial Service",VLOOKUP(M20,'Jenks Methodology'!$B$19:$G$23,6,TRUE),IF($C20="Key General Aviation",VLOOKUP(M20,'Jenks Methodology'!$C$19:$G$23,5,TRUE),IF($C20="Intermediate Large",VLOOKUP(M20,'Jenks Methodology'!$D$19:$G$23,4,TRUE),IF($C20="Intermediate Small",VLOOKUP(M20,'Jenks Methodology'!$E$19:$G$23,3,TRUE),VLOOKUP(M20,'Jenks Methodology'!$F$19:$G$23,2,TRUE))))),5)</f>
        <v>5</v>
      </c>
      <c r="AL20" s="88">
        <f>IFERROR(IF($C20="Key Commercial Service",VLOOKUP(N20,'Jenks Methodology'!$B$24:$G$28,6,TRUE),IF($C20="Key General Aviation",VLOOKUP(N20,'Jenks Methodology'!$C$24:$G$28,5,TRUE),IF($C20="Intermediate Large",VLOOKUP(N20,'Jenks Methodology'!$D$24:$G$28,4,TRUE),IF($C20="Intermediate Small",VLOOKUP(N20,'Jenks Methodology'!$E$24:$G$28,3,TRUE),VLOOKUP(N20,'Jenks Methodology'!$F$24:$G$28,2,TRUE))))),5)</f>
        <v>3.75</v>
      </c>
      <c r="AM20" s="88">
        <f>IFERROR(IF($C20="Key Commercial Service",VLOOKUP(O20,'Jenks Methodology'!$B$29:$G$33,6,FALSE),IF($C20="Key General Aviation",VLOOKUP(O20,'Jenks Methodology'!$C$29:$G$33,5,FALSE),IF($C20="Intermediate Large",VLOOKUP(O20,'Jenks Methodology'!$D$29:$G$33,4,FALSE),IF($C20="Intermediate Small",VLOOKUP(O20,'Jenks Methodology'!$E$29:$G$33,3,FALSE),VLOOKUP(O20,'Jenks Methodology'!$F$29:$G$33,2,FALSE))))),5)</f>
        <v>5</v>
      </c>
      <c r="AN20" s="101">
        <f>AVERAGE(AJ20:AM20)</f>
        <v>4.375</v>
      </c>
      <c r="AO20" s="88">
        <f>IFERROR(IF($C20="Key Commercial Service",VLOOKUP(P20,'Jenks Methodology'!$B$34:$G$38,6,TRUE),IF($C20="Key General Aviation",VLOOKUP(P20,'Jenks Methodology'!$C$34:$G$38,5,TRUE),IF($C20="Intermediate Large",VLOOKUP(P20,'Jenks Methodology'!$D$34:$G$38,4,TRUE),IF($C20="Intermediate Small",VLOOKUP(P20,'Jenks Methodology'!$E$34:$G$38,3,TRUE),VLOOKUP(P20,'Jenks Methodology'!$F$34:$G$38,2,TRUE))))),5)</f>
        <v>1.25</v>
      </c>
      <c r="AP20" s="88">
        <f>VLOOKUP($Q20,'Basic Score Methodology'!$K$6:$L$12,'Basic Score Methodology'!$L$2,TRUE)</f>
        <v>3.75</v>
      </c>
      <c r="AQ20" s="88">
        <f>IFERROR(IF($C20="Key Commercial Service",VLOOKUP(R20,'Jenks Methodology'!$B$39:$G$43,6,TRUE),IF($C20="Key General Aviation",VLOOKUP(R20,'Jenks Methodology'!$C$39:$G$43,5,TRUE),IF($C20="Intermediate Large",VLOOKUP(R20,'Jenks Methodology'!$D$39:$G$43,4,TRUE),IF($C20="Intermediate Small",VLOOKUP(R20,'Jenks Methodology'!$E$39:$G$43,3,TRUE),VLOOKUP(R20,'Jenks Methodology'!$F$39:$G$43,2,TRUE))))),0)</f>
        <v>3.75</v>
      </c>
      <c r="AR20" s="88">
        <f>IFERROR(IF($C20="Key Commercial Service",VLOOKUP(S20,'Jenks Methodology'!$B$44:$G$48,6,TRUE),IF($C20="Key General Aviation",VLOOKUP(S20,'Jenks Methodology'!$C$44:$G$48,5,TRUE),IF($C20="Intermediate Large",VLOOKUP(S20,'Jenks Methodology'!$D$44:$G$48,4,TRUE),IF($C20="Intermediate Small",VLOOKUP(S20,'Jenks Methodology'!$E$44:$G$48,3,TRUE),VLOOKUP(S20,'Jenks Methodology'!$F$44:$G$48,2,TRUE))))),0)</f>
        <v>1.25</v>
      </c>
      <c r="AS20" s="88">
        <f>IFERROR(IF($C20="Key Commercial Service",VLOOKUP(T20,'Jenks Methodology'!$B$49:$G$53,6,TRUE),IF($C20="Key General Aviation",VLOOKUP(T20,'Jenks Methodology'!$C$49:$G$53,5,TRUE),IF($C20="Intermediate Large",VLOOKUP(T20,'Jenks Methodology'!$D$49:$G$53,4,TRUE),IF($C20="Intermediate Small",VLOOKUP(T20,'Jenks Methodology'!$E$49:$G$53,3,TRUE),VLOOKUP(T20,'Jenks Methodology'!$F$49:$G$53,2,TRUE))))),0)</f>
        <v>1.25</v>
      </c>
      <c r="AT20" s="88">
        <f>IFERROR(IF($C20="Key Commercial Service",VLOOKUP(U20,'Jenks Methodology'!$B$54:$G$58,6,TRUE),IF($C20="Key General Aviation",VLOOKUP(U20,'Jenks Methodology'!$C$54:$G$58,5,TRUE),IF($C20="Intermediate Large",VLOOKUP(U20,'Jenks Methodology'!$D$54:$G$58,4,TRUE),IF($C20="Intermediate Small",VLOOKUP(U20,'Jenks Methodology'!$E$54:$G$58,3,TRUE),VLOOKUP(U20,'Jenks Methodology'!$F$54:$G$58,2,TRUE))))),0)</f>
        <v>1.25</v>
      </c>
      <c r="AU20" s="88">
        <f>IFERROR(VLOOKUP(V20,'Basic Score Methodology'!$K$17:$M$21,'Basic Score Methodology'!$L$2,TRUE),0)</f>
        <v>3.75</v>
      </c>
      <c r="AV20" s="88">
        <f>IFERROR(VLOOKUP(W20,'Basic Score Methodology'!$K$17:$M$21,'Basic Score Methodology'!$M$2,TRUE),0)</f>
        <v>3.75</v>
      </c>
      <c r="AW20" s="88">
        <f>IFERROR(IF($C20="Key Commercial Service",VLOOKUP(X20,'Jenks Methodology'!$B$59:$G$63,6,TRUE),IF($C20="Key General Aviation",VLOOKUP(X20,'Jenks Methodology'!$C$59:$G$63,5,TRUE),IF($C20="Intermediate Large",VLOOKUP(X20,'Jenks Methodology'!$D$59:$G$63,4,TRUE),IF($C20="Intermediate Small",VLOOKUP(X20,'Jenks Methodology'!$E$59:$G$63,3,TRUE),VLOOKUP(X20,'Jenks Methodology'!$F$59:$G$63,2,TRUE))))),0)</f>
        <v>3.75</v>
      </c>
      <c r="AX20" s="88">
        <f>IFERROR(IF($C20="Key Commercial Service",VLOOKUP(Y20,'Jenks Methodology'!$B$64:$G$68,6,TRUE),IF($C20="Key General Aviation",VLOOKUP(Y20,'Jenks Methodology'!$C$64:$G$68,5,TRUE),IF($C20="Intermediate Large",VLOOKUP(Y20,'Jenks Methodology'!$D$64:$G$68,4,TRUE),IF($C20="Intermediate Small",VLOOKUP(Y20,'Jenks Methodology'!$E$64:$G$68,3,TRUE),VLOOKUP(Y20,'Jenks Methodology'!$F$64:$G$68,2,TRUE))))),0)</f>
        <v>5</v>
      </c>
      <c r="AY20" s="88">
        <f>IFERROR(IF($C20="Key Commercial Service",VLOOKUP(Z20,'Jenks Methodology'!$B$69:$G$73,6,TRUE),IF($C20="Key General Aviation",VLOOKUP(Z20,'Jenks Methodology'!$C$69:$G$73,5,TRUE),IF($C20="Intermediate Large",VLOOKUP(Z20,'Jenks Methodology'!$D$69:$G$73,4,TRUE),IF($C20="Intermediate Small",VLOOKUP(Z20,'Jenks Methodology'!$E$69:$G$73,3,TRUE),VLOOKUP(Z20,'Jenks Methodology'!$F$69:$G$73,2,TRUE))))),0)</f>
        <v>3.75</v>
      </c>
      <c r="AZ20" s="100">
        <f>IFERROR(VLOOKUP(AA20,'Basic Score Methodology'!$N$6:$O$7,'Basic Score Methodology'!$O$2,TRUE),0)</f>
        <v>5</v>
      </c>
      <c r="BA20" s="164">
        <f>SUM(AB20:AE20)+IF(AF20="",AG20,AF20)+SUM(AH20:AI20,AN20:AZ20)</f>
        <v>65.875</v>
      </c>
    </row>
    <row r="21" spans="1:53" x14ac:dyDescent="0.3">
      <c r="A21" s="108" t="s">
        <v>36</v>
      </c>
      <c r="B21" s="1" t="s">
        <v>37</v>
      </c>
      <c r="C21" s="1" t="s">
        <v>290</v>
      </c>
      <c r="D21" s="129" t="str">
        <f>IF(COUNTIF('NPIAS Info 2021-25'!$C$4:$C$100,B21)&gt;0,"Y","N")</f>
        <v>Y</v>
      </c>
      <c r="E21" s="129" t="str">
        <f>IFERROR(VLOOKUP($B21,'NPIAS Info 2021-25'!$C$4:$G$100,'NPIAS Info 2021-25'!$G$2,FALSE),"Non-NPIAS")</f>
        <v>GA</v>
      </c>
      <c r="F21" s="129" t="str">
        <f>IFERROR(IF(VLOOKUP($B21,'NPIAS Info 2021-25'!$C$4:$G$100,'NPIAS Info 2021-25'!$F$2,FALSE)=0,"N/A (Primary)",VLOOKUP($B21,'NPIAS Info 2021-25'!$C$4:$G$100,'NPIAS Info 2021-25'!$F$2,FALSE)),"N/A (Non-NPIAS)")</f>
        <v>Local</v>
      </c>
      <c r="G21" s="130">
        <f>VLOOKUP($B21,'2020 Inventory Data'!$B$5:$V$137,'2020 Inventory Data'!$V$3,FALSE)</f>
        <v>66</v>
      </c>
      <c r="H21" s="168">
        <f>IFERROR(VLOOKUP(B21,MnSASP_Baseline_Operations[],'Baseline Ops'!$D$3,FALSE),0)</f>
        <v>14212.932871988176</v>
      </c>
      <c r="I21" s="130">
        <f>IFERROR(VLOOKUP($B21,'5010 Operations'!$C$5:$CO$151,'5010 Operations'!$CO$3,FALSE),"")</f>
        <v>22350</v>
      </c>
      <c r="J21" s="131">
        <f>IF(VLOOKUP($B21,'2020 Inventory Data'!$B$5:$G$137,'2020 Inventory Data'!$D$3,FALSE)="Yes",1,0)</f>
        <v>0</v>
      </c>
      <c r="K21" s="131">
        <f>IF(VLOOKUP($B21,'2020 Inventory Data'!$B$5:$G$137,'2020 Inventory Data'!$G$3,FALSE)="Yes",1,0)</f>
        <v>1</v>
      </c>
      <c r="L21" s="130">
        <f>VLOOKUP($B21,'30nm Airport Count'!$B$5:$K$137,'30nm Airport Count'!$I$3,FALSE)</f>
        <v>1</v>
      </c>
      <c r="M21" s="130">
        <f>VLOOKUP($B21,'30nm Airport Count'!$B$5:$K$137,'30nm Airport Count'!$J$3,FALSE)</f>
        <v>1</v>
      </c>
      <c r="N21" s="130">
        <f>VLOOKUP($B21,'30nm Airport Count'!$B$5:$K$137,'30nm Airport Count'!$K$3,FALSE)</f>
        <v>0</v>
      </c>
      <c r="O21" s="130">
        <f>VLOOKUP($B21,'30nm Airport Count'!$B$5:$L$137,'30nm Airport Count'!$L$3,FALSE)</f>
        <v>2</v>
      </c>
      <c r="P21" s="130">
        <f>VLOOKUP(B21,Population_30minProximity_Airports[[FAA ID]:[Population within 30 min drive-time]],3,FALSE)</f>
        <v>297685</v>
      </c>
      <c r="Q21" s="132">
        <f>IFERROR(VLOOKUP($B21,'PCI Data (106 airports)'!$W$6:$Z$112,4,FALSE),IF($C21="Landing Strip Turf","Turf","Unknown"))</f>
        <v>75.123753787407125</v>
      </c>
      <c r="R21" s="132">
        <f>VLOOKUP($B21,'Total Economic Impact'!$A$5:$G$139,'Total Economic Impact'!D$3,FALSE)</f>
        <v>59</v>
      </c>
      <c r="S21" s="133">
        <f>VLOOKUP($B21,'Total Economic Impact'!$A$5:$G$139,'Total Economic Impact'!E$3,FALSE)</f>
        <v>1995160</v>
      </c>
      <c r="T21" s="133">
        <f>VLOOKUP($B21,'Total Economic Impact'!$A$5:$G$139,'Total Economic Impact'!F$3,FALSE)</f>
        <v>3353690</v>
      </c>
      <c r="U21" s="133">
        <f>VLOOKUP($B21,'Total Economic Impact'!$A$5:$G$139,'Total Economic Impact'!G$3,FALSE)</f>
        <v>5348850</v>
      </c>
      <c r="V21" s="134">
        <f>IFERROR(VLOOKUP($B21,'2020 Inventory Data'!$B$5:$AP$137,'2020 Inventory Data'!$AJ$3,FALSE),"NP")</f>
        <v>9</v>
      </c>
      <c r="W21" s="134">
        <f>IFERROR(VLOOKUP($B21,'2020 Inventory Data'!$B$5:$AP$137,'2020 Inventory Data'!$AK$3,FALSE),"NP")</f>
        <v>6</v>
      </c>
      <c r="X21" s="133">
        <f>IFERROR(VLOOKUP($B21,'AIP Grant History'!$M$9:$Q$109,5,FALSE),0)</f>
        <v>5699831</v>
      </c>
      <c r="Y21" s="133">
        <f>IFERROR(VLOOKUP($B21,'State-Local Funding History'!$L$11:$N$143,'State-Local Funding History'!M$9,FALSE),0)</f>
        <v>1504485.68</v>
      </c>
      <c r="Z21" s="133">
        <f>IFERROR(VLOOKUP($B21,'State-Local Funding History'!$L$11:$N$143,'State-Local Funding History'!N$9,FALSE),0)</f>
        <v>1229177.8999999994</v>
      </c>
      <c r="AA21" s="135" t="str">
        <f>IFERROR(IF(VLOOKUP($B21,'2020 Inventory Data'!$B$5:$AG$137,'2020 Inventory Data'!$AG$3,FALSE)="x","Y","N"),"")</f>
        <v>N</v>
      </c>
      <c r="AB21" s="112">
        <f>VLOOKUP(D21,'Basic Score Methodology'!$B$6:$E$16,'Basic Score Methodology'!$C$2,FALSE)</f>
        <v>5</v>
      </c>
      <c r="AC21" s="113">
        <f>IFERROR(VLOOKUP(E21,'Basic Score Methodology'!$B$6:$E$16,'Basic Score Methodology'!$D$2,FALSE),0)</f>
        <v>0</v>
      </c>
      <c r="AD21" s="113">
        <f>IFERROR(VLOOKUP(F21,'Basic Score Methodology'!$B$6:$E$16,'Basic Score Methodology'!$E$2,FALSE),0)</f>
        <v>1.5</v>
      </c>
      <c r="AE21" s="88">
        <f>IF(G21&lt;='Basic Score Methodology'!$G$12,'Basic Score Methodology'!$H$12,'Basic Score Methodology'!$H$13)</f>
        <v>5</v>
      </c>
      <c r="AF21" s="88">
        <f>IFERROR(IF($C21="Key Commercial Service",VLOOKUP(H21,'Jenks Methodology'!$B$4:$G$8,6,TRUE),IF($C21="Key General Aviation",VLOOKUP(H21,'Jenks Methodology'!$C$4:$G$8,5,TRUE),IF($C21="Intermediate Large",VLOOKUP(H21,'Jenks Methodology'!$D$4:$G$8,4,TRUE),IF($C21="Intermediate Small",VLOOKUP(H21,'Jenks Methodology'!$E$4:$G$8,3,TRUE),VLOOKUP(H21,'Jenks Methodology'!$F$4:$G$8,2,TRUE))))),0)</f>
        <v>3.75</v>
      </c>
      <c r="AG21" s="88">
        <f>IFERROR(IF($C21="Key Commercial Service",VLOOKUP($I21,'Jenks Methodology'!$B$9:$G$13,6,TRUE),IF($C21="Key General Aviation",VLOOKUP($I21,'Jenks Methodology'!$C$9:$G$13,5,TRUE),IF($C21="Intermediate Large",VLOOKUP($I21,'Jenks Methodology'!$D$9:$G$13,4,TRUE),IF($C21="Intermediate Small",VLOOKUP($I21,'Jenks Methodology'!$E$9:$G$13,3,TRUE),VLOOKUP($I21,'Jenks Methodology'!$F$9:$G$13,2,TRUE))))),"")</f>
        <v>3.75</v>
      </c>
      <c r="AH21" s="88">
        <f>IFERROR(VLOOKUP(J21,'Basic Score Methodology'!$G$6:$I$7,'Basic Score Methodology'!$H$2,FALSE),0)</f>
        <v>0</v>
      </c>
      <c r="AI21" s="88">
        <f>IFERROR(VLOOKUP(K21,'Basic Score Methodology'!$G$6:$I$7,'Basic Score Methodology'!$I$2,FALSE),0)</f>
        <v>5</v>
      </c>
      <c r="AJ21" s="88">
        <f>IFERROR(IF($C21="Key Commercial Service",VLOOKUP(L21,'Jenks Methodology'!$B$14:$G$18,6,TRUE),IF($C21="Key General Aviation",VLOOKUP(L21,'Jenks Methodology'!$C$14:$G$18,5,TRUE),IF($C21="Intermediate Large",VLOOKUP(L21,'Jenks Methodology'!$D$14:$G$18,4,TRUE),IF($C21="Intermediate Small",VLOOKUP(L21,'Jenks Methodology'!$E$14:$G$18,3,TRUE),VLOOKUP(L21,'Jenks Methodology'!$F$14:$G$18,2,TRUE))))),5)</f>
        <v>3.75</v>
      </c>
      <c r="AK21" s="88">
        <f>IFERROR(IF($C21="Key Commercial Service",VLOOKUP(M21,'Jenks Methodology'!$B$19:$G$23,6,TRUE),IF($C21="Key General Aviation",VLOOKUP(M21,'Jenks Methodology'!$C$19:$G$23,5,TRUE),IF($C21="Intermediate Large",VLOOKUP(M21,'Jenks Methodology'!$D$19:$G$23,4,TRUE),IF($C21="Intermediate Small",VLOOKUP(M21,'Jenks Methodology'!$E$19:$G$23,3,TRUE),VLOOKUP(M21,'Jenks Methodology'!$F$19:$G$23,2,TRUE))))),5)</f>
        <v>3.75</v>
      </c>
      <c r="AL21" s="88">
        <f>IFERROR(IF($C21="Key Commercial Service",VLOOKUP(N21,'Jenks Methodology'!$B$24:$G$28,6,TRUE),IF($C21="Key General Aviation",VLOOKUP(N21,'Jenks Methodology'!$C$24:$G$28,5,TRUE),IF($C21="Intermediate Large",VLOOKUP(N21,'Jenks Methodology'!$D$24:$G$28,4,TRUE),IF($C21="Intermediate Small",VLOOKUP(N21,'Jenks Methodology'!$E$24:$G$28,3,TRUE),VLOOKUP(N21,'Jenks Methodology'!$F$24:$G$28,2,TRUE))))),5)</f>
        <v>5</v>
      </c>
      <c r="AM21" s="88">
        <f>IFERROR(IF($C21="Key Commercial Service",VLOOKUP(O21,'Jenks Methodology'!$B$29:$G$33,6,FALSE),IF($C21="Key General Aviation",VLOOKUP(O21,'Jenks Methodology'!$C$29:$G$33,5,FALSE),IF($C21="Intermediate Large",VLOOKUP(O21,'Jenks Methodology'!$D$29:$G$33,4,FALSE),IF($C21="Intermediate Small",VLOOKUP(O21,'Jenks Methodology'!$E$29:$G$33,3,FALSE),VLOOKUP(O21,'Jenks Methodology'!$F$29:$G$33,2,FALSE))))),5)</f>
        <v>3.75</v>
      </c>
      <c r="AN21" s="101">
        <f>AVERAGE(AJ21:AM21)</f>
        <v>4.0625</v>
      </c>
      <c r="AO21" s="88">
        <f>IFERROR(IF($C21="Key Commercial Service",VLOOKUP(P21,'Jenks Methodology'!$B$34:$G$38,6,TRUE),IF($C21="Key General Aviation",VLOOKUP(P21,'Jenks Methodology'!$C$34:$G$38,5,TRUE),IF($C21="Intermediate Large",VLOOKUP(P21,'Jenks Methodology'!$D$34:$G$38,4,TRUE),IF($C21="Intermediate Small",VLOOKUP(P21,'Jenks Methodology'!$E$34:$G$38,3,TRUE),VLOOKUP(P21,'Jenks Methodology'!$F$34:$G$38,2,TRUE))))),5)</f>
        <v>3.75</v>
      </c>
      <c r="AP21" s="88">
        <f>VLOOKUP($Q21,'Basic Score Methodology'!$K$6:$L$12,'Basic Score Methodology'!$L$2,TRUE)</f>
        <v>3.75</v>
      </c>
      <c r="AQ21" s="88">
        <f>IFERROR(IF($C21="Key Commercial Service",VLOOKUP(R21,'Jenks Methodology'!$B$39:$G$43,6,TRUE),IF($C21="Key General Aviation",VLOOKUP(R21,'Jenks Methodology'!$C$39:$G$43,5,TRUE),IF($C21="Intermediate Large",VLOOKUP(R21,'Jenks Methodology'!$D$39:$G$43,4,TRUE),IF($C21="Intermediate Small",VLOOKUP(R21,'Jenks Methodology'!$E$39:$G$43,3,TRUE),VLOOKUP(R21,'Jenks Methodology'!$F$39:$G$43,2,TRUE))))),0)</f>
        <v>3.75</v>
      </c>
      <c r="AR21" s="88">
        <f>IFERROR(IF($C21="Key Commercial Service",VLOOKUP(S21,'Jenks Methodology'!$B$44:$G$48,6,TRUE),IF($C21="Key General Aviation",VLOOKUP(S21,'Jenks Methodology'!$C$44:$G$48,5,TRUE),IF($C21="Intermediate Large",VLOOKUP(S21,'Jenks Methodology'!$D$44:$G$48,4,TRUE),IF($C21="Intermediate Small",VLOOKUP(S21,'Jenks Methodology'!$E$44:$G$48,3,TRUE),VLOOKUP(S21,'Jenks Methodology'!$F$44:$G$48,2,TRUE))))),0)</f>
        <v>3.75</v>
      </c>
      <c r="AS21" s="88">
        <f>IFERROR(IF($C21="Key Commercial Service",VLOOKUP(T21,'Jenks Methodology'!$B$49:$G$53,6,TRUE),IF($C21="Key General Aviation",VLOOKUP(T21,'Jenks Methodology'!$C$49:$G$53,5,TRUE),IF($C21="Intermediate Large",VLOOKUP(T21,'Jenks Methodology'!$D$49:$G$53,4,TRUE),IF($C21="Intermediate Small",VLOOKUP(T21,'Jenks Methodology'!$E$49:$G$53,3,TRUE),VLOOKUP(T21,'Jenks Methodology'!$F$49:$G$53,2,TRUE))))),0)</f>
        <v>2.5</v>
      </c>
      <c r="AT21" s="88">
        <f>IFERROR(IF($C21="Key Commercial Service",VLOOKUP(U21,'Jenks Methodology'!$B$54:$G$58,6,TRUE),IF($C21="Key General Aviation",VLOOKUP(U21,'Jenks Methodology'!$C$54:$G$58,5,TRUE),IF($C21="Intermediate Large",VLOOKUP(U21,'Jenks Methodology'!$D$54:$G$58,4,TRUE),IF($C21="Intermediate Small",VLOOKUP(U21,'Jenks Methodology'!$E$54:$G$58,3,TRUE),VLOOKUP(U21,'Jenks Methodology'!$F$54:$G$58,2,TRUE))))),0)</f>
        <v>3.75</v>
      </c>
      <c r="AU21" s="88">
        <f>IFERROR(VLOOKUP(V21,'Basic Score Methodology'!$K$17:$M$21,'Basic Score Methodology'!$L$2,TRUE),0)</f>
        <v>3.75</v>
      </c>
      <c r="AV21" s="88">
        <f>IFERROR(VLOOKUP(W21,'Basic Score Methodology'!$K$17:$M$21,'Basic Score Methodology'!$M$2,TRUE),0)</f>
        <v>2.5</v>
      </c>
      <c r="AW21" s="88">
        <f>IFERROR(IF($C21="Key Commercial Service",VLOOKUP(X21,'Jenks Methodology'!$B$59:$G$63,6,TRUE),IF($C21="Key General Aviation",VLOOKUP(X21,'Jenks Methodology'!$C$59:$G$63,5,TRUE),IF($C21="Intermediate Large",VLOOKUP(X21,'Jenks Methodology'!$D$59:$G$63,4,TRUE),IF($C21="Intermediate Small",VLOOKUP(X21,'Jenks Methodology'!$E$59:$G$63,3,TRUE),VLOOKUP(X21,'Jenks Methodology'!$F$59:$G$63,2,TRUE))))),0)</f>
        <v>3.75</v>
      </c>
      <c r="AX21" s="88">
        <f>IFERROR(IF($C21="Key Commercial Service",VLOOKUP(Y21,'Jenks Methodology'!$B$64:$G$68,6,TRUE),IF($C21="Key General Aviation",VLOOKUP(Y21,'Jenks Methodology'!$C$64:$G$68,5,TRUE),IF($C21="Intermediate Large",VLOOKUP(Y21,'Jenks Methodology'!$D$64:$G$68,4,TRUE),IF($C21="Intermediate Small",VLOOKUP(Y21,'Jenks Methodology'!$E$64:$G$68,3,TRUE),VLOOKUP(Y21,'Jenks Methodology'!$F$64:$G$68,2,TRUE))))),0)</f>
        <v>2.5</v>
      </c>
      <c r="AY21" s="88">
        <f>IFERROR(IF($C21="Key Commercial Service",VLOOKUP(Z21,'Jenks Methodology'!$B$69:$G$73,6,TRUE),IF($C21="Key General Aviation",VLOOKUP(Z21,'Jenks Methodology'!$C$69:$G$73,5,TRUE),IF($C21="Intermediate Large",VLOOKUP(Z21,'Jenks Methodology'!$D$69:$G$73,4,TRUE),IF($C21="Intermediate Small",VLOOKUP(Z21,'Jenks Methodology'!$E$69:$G$73,3,TRUE),VLOOKUP(Z21,'Jenks Methodology'!$F$69:$G$73,2,TRUE))))),0)</f>
        <v>2.5</v>
      </c>
      <c r="AZ21" s="100">
        <f>IFERROR(VLOOKUP(AA21,'Basic Score Methodology'!$N$6:$O$7,'Basic Score Methodology'!$O$2,TRUE),0)</f>
        <v>5</v>
      </c>
      <c r="BA21" s="164">
        <f>SUM(AB21:AE21)+IF(AF21="",AG21,AF21)+SUM(AH21:AI21,AN21:AZ21)</f>
        <v>65.5625</v>
      </c>
    </row>
    <row r="22" spans="1:53" x14ac:dyDescent="0.3">
      <c r="A22" s="108" t="s">
        <v>136</v>
      </c>
      <c r="B22" s="1" t="s">
        <v>137</v>
      </c>
      <c r="C22" s="1" t="s">
        <v>294</v>
      </c>
      <c r="D22" s="129" t="str">
        <f>IF(COUNTIF('NPIAS Info 2021-25'!$C$4:$C$100,B22)&gt;0,"Y","N")</f>
        <v>Y</v>
      </c>
      <c r="E22" s="129" t="str">
        <f>IFERROR(VLOOKUP($B22,'NPIAS Info 2021-25'!$C$4:$G$100,'NPIAS Info 2021-25'!$G$2,FALSE),"Non-NPIAS")</f>
        <v>GA</v>
      </c>
      <c r="F22" s="129" t="str">
        <f>IFERROR(IF(VLOOKUP($B22,'NPIAS Info 2021-25'!$C$4:$G$100,'NPIAS Info 2021-25'!$F$2,FALSE)=0,"N/A (Primary)",VLOOKUP($B22,'NPIAS Info 2021-25'!$C$4:$G$100,'NPIAS Info 2021-25'!$F$2,FALSE)),"N/A (Non-NPIAS)")</f>
        <v>Regional</v>
      </c>
      <c r="G22" s="130">
        <f>VLOOKUP($B22,'2020 Inventory Data'!$B$5:$V$137,'2020 Inventory Data'!$V$3,FALSE)</f>
        <v>28</v>
      </c>
      <c r="H22" s="168">
        <f>IFERROR(VLOOKUP(B22,MnSASP_Baseline_Operations[],'Baseline Ops'!$D$3,FALSE),0)</f>
        <v>15925.892127404597</v>
      </c>
      <c r="I22" s="130">
        <f>IFERROR(VLOOKUP($B22,'5010 Operations'!$C$5:$CO$151,'5010 Operations'!$CO$3,FALSE),"")</f>
        <v>22848</v>
      </c>
      <c r="J22" s="131">
        <f>IF(VLOOKUP($B22,'2020 Inventory Data'!$B$5:$G$137,'2020 Inventory Data'!$D$3,FALSE)="Yes",1,0)</f>
        <v>1</v>
      </c>
      <c r="K22" s="131">
        <f>IF(VLOOKUP($B22,'2020 Inventory Data'!$B$5:$G$137,'2020 Inventory Data'!$G$3,FALSE)="Yes",1,0)</f>
        <v>1</v>
      </c>
      <c r="L22" s="130">
        <f>VLOOKUP($B22,'30nm Airport Count'!$B$5:$K$137,'30nm Airport Count'!$I$3,FALSE)</f>
        <v>1</v>
      </c>
      <c r="M22" s="130">
        <f>VLOOKUP($B22,'30nm Airport Count'!$B$5:$K$137,'30nm Airport Count'!$J$3,FALSE)</f>
        <v>1</v>
      </c>
      <c r="N22" s="130">
        <f>VLOOKUP($B22,'30nm Airport Count'!$B$5:$K$137,'30nm Airport Count'!$K$3,FALSE)</f>
        <v>0</v>
      </c>
      <c r="O22" s="130">
        <f>VLOOKUP($B22,'30nm Airport Count'!$B$5:$L$137,'30nm Airport Count'!$L$3,FALSE)</f>
        <v>2</v>
      </c>
      <c r="P22" s="130">
        <f>VLOOKUP(B22,Population_30minProximity_Airports[[FAA ID]:[Population within 30 min drive-time]],3,FALSE)</f>
        <v>31732</v>
      </c>
      <c r="Q22" s="132">
        <f>IFERROR(VLOOKUP($B22,'PCI Data (106 airports)'!$W$6:$Z$112,4,FALSE),IF($C22="Landing Strip Turf","Turf","Unknown"))</f>
        <v>82.70153302711536</v>
      </c>
      <c r="R22" s="132">
        <f>VLOOKUP($B22,'Total Economic Impact'!$A$5:$G$139,'Total Economic Impact'!D$3,FALSE)</f>
        <v>108</v>
      </c>
      <c r="S22" s="133">
        <f>VLOOKUP($B22,'Total Economic Impact'!$A$5:$G$139,'Total Economic Impact'!E$3,FALSE)</f>
        <v>5670920</v>
      </c>
      <c r="T22" s="133">
        <f>VLOOKUP($B22,'Total Economic Impact'!$A$5:$G$139,'Total Economic Impact'!F$3,FALSE)</f>
        <v>12981280</v>
      </c>
      <c r="U22" s="133">
        <f>VLOOKUP($B22,'Total Economic Impact'!$A$5:$G$139,'Total Economic Impact'!G$3,FALSE)</f>
        <v>18652200</v>
      </c>
      <c r="V22" s="134">
        <f>IFERROR(VLOOKUP($B22,'2020 Inventory Data'!$B$5:$AP$137,'2020 Inventory Data'!$AJ$3,FALSE),"NP")</f>
        <v>8</v>
      </c>
      <c r="W22" s="134">
        <f>IFERROR(VLOOKUP($B22,'2020 Inventory Data'!$B$5:$AP$137,'2020 Inventory Data'!$AK$3,FALSE),"NP")</f>
        <v>7</v>
      </c>
      <c r="X22" s="133">
        <f>IFERROR(VLOOKUP($B22,'AIP Grant History'!$M$9:$Q$109,5,FALSE),0)</f>
        <v>9335760</v>
      </c>
      <c r="Y22" s="133">
        <f>IFERROR(VLOOKUP($B22,'State-Local Funding History'!$L$11:$N$143,'State-Local Funding History'!M$9,FALSE),0)</f>
        <v>9247303.7599999998</v>
      </c>
      <c r="Z22" s="133">
        <f>IFERROR(VLOOKUP($B22,'State-Local Funding History'!$L$11:$N$143,'State-Local Funding History'!N$9,FALSE),0)</f>
        <v>8061050.8599999985</v>
      </c>
      <c r="AA22" s="135" t="str">
        <f>IFERROR(IF(VLOOKUP($B22,'2020 Inventory Data'!$B$5:$AG$137,'2020 Inventory Data'!$AG$3,FALSE)="x","Y","N"),"")</f>
        <v>N</v>
      </c>
      <c r="AB22" s="112">
        <f>VLOOKUP(D22,'Basic Score Methodology'!$B$6:$E$16,'Basic Score Methodology'!$C$2,FALSE)</f>
        <v>5</v>
      </c>
      <c r="AC22" s="113">
        <f>IFERROR(VLOOKUP(E22,'Basic Score Methodology'!$B$6:$E$16,'Basic Score Methodology'!$D$2,FALSE),0)</f>
        <v>0</v>
      </c>
      <c r="AD22" s="113">
        <f>IFERROR(VLOOKUP(F22,'Basic Score Methodology'!$B$6:$E$16,'Basic Score Methodology'!$E$2,FALSE),0)</f>
        <v>2.25</v>
      </c>
      <c r="AE22" s="88">
        <f>IF(G22&lt;='Basic Score Methodology'!$G$12,'Basic Score Methodology'!$H$12,'Basic Score Methodology'!$H$13)</f>
        <v>5</v>
      </c>
      <c r="AF22" s="88">
        <f>IFERROR(IF($C22="Key Commercial Service",VLOOKUP(H22,'Jenks Methodology'!$B$4:$G$8,6,TRUE),IF($C22="Key General Aviation",VLOOKUP(H22,'Jenks Methodology'!$C$4:$G$8,5,TRUE),IF($C22="Intermediate Large",VLOOKUP(H22,'Jenks Methodology'!$D$4:$G$8,4,TRUE),IF($C22="Intermediate Small",VLOOKUP(H22,'Jenks Methodology'!$E$4:$G$8,3,TRUE),VLOOKUP(H22,'Jenks Methodology'!$F$4:$G$8,2,TRUE))))),0)</f>
        <v>1.25</v>
      </c>
      <c r="AG22" s="88">
        <f>IFERROR(IF($C22="Key Commercial Service",VLOOKUP($I22,'Jenks Methodology'!$B$9:$G$13,6,TRUE),IF($C22="Key General Aviation",VLOOKUP($I22,'Jenks Methodology'!$C$9:$G$13,5,TRUE),IF($C22="Intermediate Large",VLOOKUP($I22,'Jenks Methodology'!$D$9:$G$13,4,TRUE),IF($C22="Intermediate Small",VLOOKUP($I22,'Jenks Methodology'!$E$9:$G$13,3,TRUE),VLOOKUP($I22,'Jenks Methodology'!$F$9:$G$13,2,TRUE))))),"")</f>
        <v>3.75</v>
      </c>
      <c r="AH22" s="88">
        <f>IFERROR(VLOOKUP(J22,'Basic Score Methodology'!$G$6:$I$7,'Basic Score Methodology'!$H$2,FALSE),0)</f>
        <v>5</v>
      </c>
      <c r="AI22" s="88">
        <f>IFERROR(VLOOKUP(K22,'Basic Score Methodology'!$G$6:$I$7,'Basic Score Methodology'!$I$2,FALSE),0)</f>
        <v>5</v>
      </c>
      <c r="AJ22" s="88">
        <f>IFERROR(IF($C22="Key Commercial Service",VLOOKUP(L22,'Jenks Methodology'!$B$14:$G$18,6,TRUE),IF($C22="Key General Aviation",VLOOKUP(L22,'Jenks Methodology'!$C$14:$G$18,5,TRUE),IF($C22="Intermediate Large",VLOOKUP(L22,'Jenks Methodology'!$D$14:$G$18,4,TRUE),IF($C22="Intermediate Small",VLOOKUP(L22,'Jenks Methodology'!$E$14:$G$18,3,TRUE),VLOOKUP(L22,'Jenks Methodology'!$F$14:$G$18,2,TRUE))))),5)</f>
        <v>3.75</v>
      </c>
      <c r="AK22" s="88">
        <f>IFERROR(IF($C22="Key Commercial Service",VLOOKUP(M22,'Jenks Methodology'!$B$19:$G$23,6,TRUE),IF($C22="Key General Aviation",VLOOKUP(M22,'Jenks Methodology'!$C$19:$G$23,5,TRUE),IF($C22="Intermediate Large",VLOOKUP(M22,'Jenks Methodology'!$D$19:$G$23,4,TRUE),IF($C22="Intermediate Small",VLOOKUP(M22,'Jenks Methodology'!$E$19:$G$23,3,TRUE),VLOOKUP(M22,'Jenks Methodology'!$F$19:$G$23,2,TRUE))))),5)</f>
        <v>3.75</v>
      </c>
      <c r="AL22" s="88">
        <f>IFERROR(IF($C22="Key Commercial Service",VLOOKUP(N22,'Jenks Methodology'!$B$24:$G$28,6,TRUE),IF($C22="Key General Aviation",VLOOKUP(N22,'Jenks Methodology'!$C$24:$G$28,5,TRUE),IF($C22="Intermediate Large",VLOOKUP(N22,'Jenks Methodology'!$D$24:$G$28,4,TRUE),IF($C22="Intermediate Small",VLOOKUP(N22,'Jenks Methodology'!$E$24:$G$28,3,TRUE),VLOOKUP(N22,'Jenks Methodology'!$F$24:$G$28,2,TRUE))))),5)</f>
        <v>3.75</v>
      </c>
      <c r="AM22" s="88">
        <f>IFERROR(IF($C22="Key Commercial Service",VLOOKUP(O22,'Jenks Methodology'!$B$29:$G$33,6,FALSE),IF($C22="Key General Aviation",VLOOKUP(O22,'Jenks Methodology'!$C$29:$G$33,5,FALSE),IF($C22="Intermediate Large",VLOOKUP(O22,'Jenks Methodology'!$D$29:$G$33,4,FALSE),IF($C22="Intermediate Small",VLOOKUP(O22,'Jenks Methodology'!$E$29:$G$33,3,FALSE),VLOOKUP(O22,'Jenks Methodology'!$F$29:$G$33,2,FALSE))))),5)</f>
        <v>2.5</v>
      </c>
      <c r="AN22" s="101">
        <f>AVERAGE(AJ22:AM22)</f>
        <v>3.4375</v>
      </c>
      <c r="AO22" s="88">
        <f>IFERROR(IF($C22="Key Commercial Service",VLOOKUP(P22,'Jenks Methodology'!$B$34:$G$38,6,TRUE),IF($C22="Key General Aviation",VLOOKUP(P22,'Jenks Methodology'!$C$34:$G$38,5,TRUE),IF($C22="Intermediate Large",VLOOKUP(P22,'Jenks Methodology'!$D$34:$G$38,4,TRUE),IF($C22="Intermediate Small",VLOOKUP(P22,'Jenks Methodology'!$E$34:$G$38,3,TRUE),VLOOKUP(P22,'Jenks Methodology'!$F$34:$G$38,2,TRUE))))),5)</f>
        <v>1.25</v>
      </c>
      <c r="AP22" s="88">
        <f>VLOOKUP($Q22,'Basic Score Methodology'!$K$6:$L$12,'Basic Score Methodology'!$L$2,TRUE)</f>
        <v>3.75</v>
      </c>
      <c r="AQ22" s="88">
        <f>IFERROR(IF($C22="Key Commercial Service",VLOOKUP(R22,'Jenks Methodology'!$B$39:$G$43,6,TRUE),IF($C22="Key General Aviation",VLOOKUP(R22,'Jenks Methodology'!$C$39:$G$43,5,TRUE),IF($C22="Intermediate Large",VLOOKUP(R22,'Jenks Methodology'!$D$39:$G$43,4,TRUE),IF($C22="Intermediate Small",VLOOKUP(R22,'Jenks Methodology'!$E$39:$G$43,3,TRUE),VLOOKUP(R22,'Jenks Methodology'!$F$39:$G$43,2,TRUE))))),0)</f>
        <v>1.25</v>
      </c>
      <c r="AR22" s="88">
        <f>IFERROR(IF($C22="Key Commercial Service",VLOOKUP(S22,'Jenks Methodology'!$B$44:$G$48,6,TRUE),IF($C22="Key General Aviation",VLOOKUP(S22,'Jenks Methodology'!$C$44:$G$48,5,TRUE),IF($C22="Intermediate Large",VLOOKUP(S22,'Jenks Methodology'!$D$44:$G$48,4,TRUE),IF($C22="Intermediate Small",VLOOKUP(S22,'Jenks Methodology'!$E$44:$G$48,3,TRUE),VLOOKUP(S22,'Jenks Methodology'!$F$44:$G$48,2,TRUE))))),0)</f>
        <v>1.25</v>
      </c>
      <c r="AS22" s="88">
        <f>IFERROR(IF($C22="Key Commercial Service",VLOOKUP(T22,'Jenks Methodology'!$B$49:$G$53,6,TRUE),IF($C22="Key General Aviation",VLOOKUP(T22,'Jenks Methodology'!$C$49:$G$53,5,TRUE),IF($C22="Intermediate Large",VLOOKUP(T22,'Jenks Methodology'!$D$49:$G$53,4,TRUE),IF($C22="Intermediate Small",VLOOKUP(T22,'Jenks Methodology'!$E$49:$G$53,3,TRUE),VLOOKUP(T22,'Jenks Methodology'!$F$49:$G$53,2,TRUE))))),0)</f>
        <v>3.75</v>
      </c>
      <c r="AT22" s="88">
        <f>IFERROR(IF($C22="Key Commercial Service",VLOOKUP(U22,'Jenks Methodology'!$B$54:$G$58,6,TRUE),IF($C22="Key General Aviation",VLOOKUP(U22,'Jenks Methodology'!$C$54:$G$58,5,TRUE),IF($C22="Intermediate Large",VLOOKUP(U22,'Jenks Methodology'!$D$54:$G$58,4,TRUE),IF($C22="Intermediate Small",VLOOKUP(U22,'Jenks Methodology'!$E$54:$G$58,3,TRUE),VLOOKUP(U22,'Jenks Methodology'!$F$54:$G$58,2,TRUE))))),0)</f>
        <v>2.5</v>
      </c>
      <c r="AU22" s="88">
        <f>IFERROR(VLOOKUP(V22,'Basic Score Methodology'!$K$17:$M$21,'Basic Score Methodology'!$L$2,TRUE),0)</f>
        <v>3.75</v>
      </c>
      <c r="AV22" s="88">
        <f>IFERROR(VLOOKUP(W22,'Basic Score Methodology'!$K$17:$M$21,'Basic Score Methodology'!$M$2,TRUE),0)</f>
        <v>2.5</v>
      </c>
      <c r="AW22" s="88">
        <f>IFERROR(IF($C22="Key Commercial Service",VLOOKUP(X22,'Jenks Methodology'!$B$59:$G$63,6,TRUE),IF($C22="Key General Aviation",VLOOKUP(X22,'Jenks Methodology'!$C$59:$G$63,5,TRUE),IF($C22="Intermediate Large",VLOOKUP(X22,'Jenks Methodology'!$D$59:$G$63,4,TRUE),IF($C22="Intermediate Small",VLOOKUP(X22,'Jenks Methodology'!$E$59:$G$63,3,TRUE),VLOOKUP(X22,'Jenks Methodology'!$F$59:$G$63,2,TRUE))))),0)</f>
        <v>2.5</v>
      </c>
      <c r="AX22" s="88">
        <f>IFERROR(IF($C22="Key Commercial Service",VLOOKUP(Y22,'Jenks Methodology'!$B$64:$G$68,6,TRUE),IF($C22="Key General Aviation",VLOOKUP(Y22,'Jenks Methodology'!$C$64:$G$68,5,TRUE),IF($C22="Intermediate Large",VLOOKUP(Y22,'Jenks Methodology'!$D$64:$G$68,4,TRUE),IF($C22="Intermediate Small",VLOOKUP(Y22,'Jenks Methodology'!$E$64:$G$68,3,TRUE),VLOOKUP(Y22,'Jenks Methodology'!$F$64:$G$68,2,TRUE))))),0)</f>
        <v>5</v>
      </c>
      <c r="AY22" s="88">
        <f>IFERROR(IF($C22="Key Commercial Service",VLOOKUP(Z22,'Jenks Methodology'!$B$69:$G$73,6,TRUE),IF($C22="Key General Aviation",VLOOKUP(Z22,'Jenks Methodology'!$C$69:$G$73,5,TRUE),IF($C22="Intermediate Large",VLOOKUP(Z22,'Jenks Methodology'!$D$69:$G$73,4,TRUE),IF($C22="Intermediate Small",VLOOKUP(Z22,'Jenks Methodology'!$E$69:$G$73,3,TRUE),VLOOKUP(Z22,'Jenks Methodology'!$F$69:$G$73,2,TRUE))))),0)</f>
        <v>3.75</v>
      </c>
      <c r="AZ22" s="100">
        <f>IFERROR(VLOOKUP(AA22,'Basic Score Methodology'!$N$6:$O$7,'Basic Score Methodology'!$O$2,TRUE),0)</f>
        <v>5</v>
      </c>
      <c r="BA22" s="164">
        <f>SUM(AB22:AE22)+IF(AF22="",AG22,AF22)+SUM(AH22:AI22,AN22:AZ22)</f>
        <v>63.1875</v>
      </c>
    </row>
    <row r="23" spans="1:53" x14ac:dyDescent="0.3">
      <c r="A23" s="108" t="s">
        <v>50</v>
      </c>
      <c r="B23" s="1" t="s">
        <v>51</v>
      </c>
      <c r="C23" s="1" t="s">
        <v>293</v>
      </c>
      <c r="D23" s="129" t="str">
        <f>IF(COUNTIF('NPIAS Info 2021-25'!$C$4:$C$100,B23)&gt;0,"Y","N")</f>
        <v>Y</v>
      </c>
      <c r="E23" s="129" t="str">
        <f>IFERROR(VLOOKUP($B23,'NPIAS Info 2021-25'!$C$4:$G$100,'NPIAS Info 2021-25'!$G$2,FALSE),"Non-NPIAS")</f>
        <v>GA</v>
      </c>
      <c r="F23" s="129" t="str">
        <f>IFERROR(IF(VLOOKUP($B23,'NPIAS Info 2021-25'!$C$4:$G$100,'NPIAS Info 2021-25'!$F$2,FALSE)=0,"N/A (Primary)",VLOOKUP($B23,'NPIAS Info 2021-25'!$C$4:$G$100,'NPIAS Info 2021-25'!$F$2,FALSE)),"N/A (Non-NPIAS)")</f>
        <v>Local</v>
      </c>
      <c r="G23" s="130">
        <f>VLOOKUP($B23,'2020 Inventory Data'!$B$5:$V$137,'2020 Inventory Data'!$V$3,FALSE)</f>
        <v>53</v>
      </c>
      <c r="H23" s="168">
        <f>IFERROR(VLOOKUP(B23,MnSASP_Baseline_Operations[],'Baseline Ops'!$D$3,FALSE),0)</f>
        <v>11669.612747322841</v>
      </c>
      <c r="I23" s="130">
        <f>IFERROR(VLOOKUP($B23,'5010 Operations'!$C$5:$CO$151,'5010 Operations'!$CO$3,FALSE),"")</f>
        <v>20150</v>
      </c>
      <c r="J23" s="131">
        <f>IF(VLOOKUP($B23,'2020 Inventory Data'!$B$5:$G$137,'2020 Inventory Data'!$D$3,FALSE)="Yes",1,0)</f>
        <v>1</v>
      </c>
      <c r="K23" s="131">
        <f>IF(VLOOKUP($B23,'2020 Inventory Data'!$B$5:$G$137,'2020 Inventory Data'!$G$3,FALSE)="Yes",1,0)</f>
        <v>1</v>
      </c>
      <c r="L23" s="130">
        <f>VLOOKUP($B23,'30nm Airport Count'!$B$5:$K$137,'30nm Airport Count'!$I$3,FALSE)</f>
        <v>0</v>
      </c>
      <c r="M23" s="130">
        <f>VLOOKUP($B23,'30nm Airport Count'!$B$5:$K$137,'30nm Airport Count'!$J$3,FALSE)</f>
        <v>1</v>
      </c>
      <c r="N23" s="130">
        <f>VLOOKUP($B23,'30nm Airport Count'!$B$5:$K$137,'30nm Airport Count'!$K$3,FALSE)</f>
        <v>0</v>
      </c>
      <c r="O23" s="130">
        <f>VLOOKUP($B23,'30nm Airport Count'!$B$5:$L$137,'30nm Airport Count'!$L$3,FALSE)</f>
        <v>1</v>
      </c>
      <c r="P23" s="130">
        <f>VLOOKUP(B23,Population_30minProximity_Airports[[FAA ID]:[Population within 30 min drive-time]],3,FALSE)</f>
        <v>34548</v>
      </c>
      <c r="Q23" s="132">
        <f>IFERROR(VLOOKUP($B23,'PCI Data (106 airports)'!$W$6:$Z$112,4,FALSE),IF($C23="Landing Strip Turf","Turf","Unknown"))</f>
        <v>83</v>
      </c>
      <c r="R23" s="132">
        <f>VLOOKUP($B23,'Total Economic Impact'!$A$5:$G$139,'Total Economic Impact'!D$3,FALSE)</f>
        <v>39</v>
      </c>
      <c r="S23" s="133">
        <f>VLOOKUP($B23,'Total Economic Impact'!$A$5:$G$139,'Total Economic Impact'!E$3,FALSE)</f>
        <v>1430630</v>
      </c>
      <c r="T23" s="133">
        <f>VLOOKUP($B23,'Total Economic Impact'!$A$5:$G$139,'Total Economic Impact'!F$3,FALSE)</f>
        <v>2248650</v>
      </c>
      <c r="U23" s="133">
        <f>VLOOKUP($B23,'Total Economic Impact'!$A$5:$G$139,'Total Economic Impact'!G$3,FALSE)</f>
        <v>3679280</v>
      </c>
      <c r="V23" s="134">
        <f>IFERROR(VLOOKUP($B23,'2020 Inventory Data'!$B$5:$AP$137,'2020 Inventory Data'!$AJ$3,FALSE),"NP")</f>
        <v>8</v>
      </c>
      <c r="W23" s="134">
        <f>IFERROR(VLOOKUP($B23,'2020 Inventory Data'!$B$5:$AP$137,'2020 Inventory Data'!$AK$3,FALSE),"NP")</f>
        <v>8</v>
      </c>
      <c r="X23" s="133">
        <f>IFERROR(VLOOKUP($B23,'AIP Grant History'!$M$9:$Q$109,5,FALSE),0)</f>
        <v>3947755</v>
      </c>
      <c r="Y23" s="133">
        <f>IFERROR(VLOOKUP($B23,'State-Local Funding History'!$L$11:$N$143,'State-Local Funding History'!M$9,FALSE),0)</f>
        <v>1500880.05</v>
      </c>
      <c r="Z23" s="133">
        <f>IFERROR(VLOOKUP($B23,'State-Local Funding History'!$L$11:$N$143,'State-Local Funding History'!N$9,FALSE),0)</f>
        <v>2068535.1500000001</v>
      </c>
      <c r="AA23" s="135" t="str">
        <f>IFERROR(IF(VLOOKUP($B23,'2020 Inventory Data'!$B$5:$AG$137,'2020 Inventory Data'!$AG$3,FALSE)="x","Y","N"),"")</f>
        <v>N</v>
      </c>
      <c r="AB23" s="112">
        <f>VLOOKUP(D23,'Basic Score Methodology'!$B$6:$E$16,'Basic Score Methodology'!$C$2,FALSE)</f>
        <v>5</v>
      </c>
      <c r="AC23" s="113">
        <f>IFERROR(VLOOKUP(E23,'Basic Score Methodology'!$B$6:$E$16,'Basic Score Methodology'!$D$2,FALSE),0)</f>
        <v>0</v>
      </c>
      <c r="AD23" s="113">
        <f>IFERROR(VLOOKUP(F23,'Basic Score Methodology'!$B$6:$E$16,'Basic Score Methodology'!$E$2,FALSE),0)</f>
        <v>1.5</v>
      </c>
      <c r="AE23" s="88">
        <f>IF(G23&lt;='Basic Score Methodology'!$G$12,'Basic Score Methodology'!$H$12,'Basic Score Methodology'!$H$13)</f>
        <v>5</v>
      </c>
      <c r="AF23" s="88">
        <f>IFERROR(IF($C23="Key Commercial Service",VLOOKUP(H23,'Jenks Methodology'!$B$4:$G$8,6,TRUE),IF($C23="Key General Aviation",VLOOKUP(H23,'Jenks Methodology'!$C$4:$G$8,5,TRUE),IF($C23="Intermediate Large",VLOOKUP(H23,'Jenks Methodology'!$D$4:$G$8,4,TRUE),IF($C23="Intermediate Small",VLOOKUP(H23,'Jenks Methodology'!$E$4:$G$8,3,TRUE),VLOOKUP(H23,'Jenks Methodology'!$F$4:$G$8,2,TRUE))))),0)</f>
        <v>2.5</v>
      </c>
      <c r="AG23" s="88">
        <f>IFERROR(IF($C23="Key Commercial Service",VLOOKUP($I23,'Jenks Methodology'!$B$9:$G$13,6,TRUE),IF($C23="Key General Aviation",VLOOKUP($I23,'Jenks Methodology'!$C$9:$G$13,5,TRUE),IF($C23="Intermediate Large",VLOOKUP($I23,'Jenks Methodology'!$D$9:$G$13,4,TRUE),IF($C23="Intermediate Small",VLOOKUP($I23,'Jenks Methodology'!$E$9:$G$13,3,TRUE),VLOOKUP($I23,'Jenks Methodology'!$F$9:$G$13,2,TRUE))))),"")</f>
        <v>3.75</v>
      </c>
      <c r="AH23" s="88">
        <f>IFERROR(VLOOKUP(J23,'Basic Score Methodology'!$G$6:$I$7,'Basic Score Methodology'!$H$2,FALSE),0)</f>
        <v>5</v>
      </c>
      <c r="AI23" s="88">
        <f>IFERROR(VLOOKUP(K23,'Basic Score Methodology'!$G$6:$I$7,'Basic Score Methodology'!$I$2,FALSE),0)</f>
        <v>5</v>
      </c>
      <c r="AJ23" s="88">
        <f>IFERROR(IF($C23="Key Commercial Service",VLOOKUP(L23,'Jenks Methodology'!$B$14:$G$18,6,TRUE),IF($C23="Key General Aviation",VLOOKUP(L23,'Jenks Methodology'!$C$14:$G$18,5,TRUE),IF($C23="Intermediate Large",VLOOKUP(L23,'Jenks Methodology'!$D$14:$G$18,4,TRUE),IF($C23="Intermediate Small",VLOOKUP(L23,'Jenks Methodology'!$E$14:$G$18,3,TRUE),VLOOKUP(L23,'Jenks Methodology'!$F$14:$G$18,2,TRUE))))),5)</f>
        <v>5</v>
      </c>
      <c r="AK23" s="88">
        <f>IFERROR(IF($C23="Key Commercial Service",VLOOKUP(M23,'Jenks Methodology'!$B$19:$G$23,6,TRUE),IF($C23="Key General Aviation",VLOOKUP(M23,'Jenks Methodology'!$C$19:$G$23,5,TRUE),IF($C23="Intermediate Large",VLOOKUP(M23,'Jenks Methodology'!$D$19:$G$23,4,TRUE),IF($C23="Intermediate Small",VLOOKUP(M23,'Jenks Methodology'!$E$19:$G$23,3,TRUE),VLOOKUP(M23,'Jenks Methodology'!$F$19:$G$23,2,TRUE))))),5)</f>
        <v>3.75</v>
      </c>
      <c r="AL23" s="88">
        <f>IFERROR(IF($C23="Key Commercial Service",VLOOKUP(N23,'Jenks Methodology'!$B$24:$G$28,6,TRUE),IF($C23="Key General Aviation",VLOOKUP(N23,'Jenks Methodology'!$C$24:$G$28,5,TRUE),IF($C23="Intermediate Large",VLOOKUP(N23,'Jenks Methodology'!$D$24:$G$28,4,TRUE),IF($C23="Intermediate Small",VLOOKUP(N23,'Jenks Methodology'!$E$24:$G$28,3,TRUE),VLOOKUP(N23,'Jenks Methodology'!$F$24:$G$28,2,TRUE))))),5)</f>
        <v>5</v>
      </c>
      <c r="AM23" s="88">
        <f>IFERROR(IF($C23="Key Commercial Service",VLOOKUP(O23,'Jenks Methodology'!$B$29:$G$33,6,FALSE),IF($C23="Key General Aviation",VLOOKUP(O23,'Jenks Methodology'!$C$29:$G$33,5,FALSE),IF($C23="Intermediate Large",VLOOKUP(O23,'Jenks Methodology'!$D$29:$G$33,4,FALSE),IF($C23="Intermediate Small",VLOOKUP(O23,'Jenks Methodology'!$E$29:$G$33,3,FALSE),VLOOKUP(O23,'Jenks Methodology'!$F$29:$G$33,2,FALSE))))),5)</f>
        <v>5</v>
      </c>
      <c r="AN23" s="101">
        <f>AVERAGE(AJ23:AM23)</f>
        <v>4.6875</v>
      </c>
      <c r="AO23" s="88">
        <f>IFERROR(IF($C23="Key Commercial Service",VLOOKUP(P23,'Jenks Methodology'!$B$34:$G$38,6,TRUE),IF($C23="Key General Aviation",VLOOKUP(P23,'Jenks Methodology'!$C$34:$G$38,5,TRUE),IF($C23="Intermediate Large",VLOOKUP(P23,'Jenks Methodology'!$D$34:$G$38,4,TRUE),IF($C23="Intermediate Small",VLOOKUP(P23,'Jenks Methodology'!$E$34:$G$38,3,TRUE),VLOOKUP(P23,'Jenks Methodology'!$F$34:$G$38,2,TRUE))))),5)</f>
        <v>0</v>
      </c>
      <c r="AP23" s="88">
        <f>VLOOKUP($Q23,'Basic Score Methodology'!$K$6:$L$12,'Basic Score Methodology'!$L$2,TRUE)</f>
        <v>3.75</v>
      </c>
      <c r="AQ23" s="88">
        <f>IFERROR(IF($C23="Key Commercial Service",VLOOKUP(R23,'Jenks Methodology'!$B$39:$G$43,6,TRUE),IF($C23="Key General Aviation",VLOOKUP(R23,'Jenks Methodology'!$C$39:$G$43,5,TRUE),IF($C23="Intermediate Large",VLOOKUP(R23,'Jenks Methodology'!$D$39:$G$43,4,TRUE),IF($C23="Intermediate Small",VLOOKUP(R23,'Jenks Methodology'!$E$39:$G$43,3,TRUE),VLOOKUP(R23,'Jenks Methodology'!$F$39:$G$43,2,TRUE))))),0)</f>
        <v>2.5</v>
      </c>
      <c r="AR23" s="88">
        <f>IFERROR(IF($C23="Key Commercial Service",VLOOKUP(S23,'Jenks Methodology'!$B$44:$G$48,6,TRUE),IF($C23="Key General Aviation",VLOOKUP(S23,'Jenks Methodology'!$C$44:$G$48,5,TRUE),IF($C23="Intermediate Large",VLOOKUP(S23,'Jenks Methodology'!$D$44:$G$48,4,TRUE),IF($C23="Intermediate Small",VLOOKUP(S23,'Jenks Methodology'!$E$44:$G$48,3,TRUE),VLOOKUP(S23,'Jenks Methodology'!$F$44:$G$48,2,TRUE))))),0)</f>
        <v>2.5</v>
      </c>
      <c r="AS23" s="88">
        <f>IFERROR(IF($C23="Key Commercial Service",VLOOKUP(T23,'Jenks Methodology'!$B$49:$G$53,6,TRUE),IF($C23="Key General Aviation",VLOOKUP(T23,'Jenks Methodology'!$C$49:$G$53,5,TRUE),IF($C23="Intermediate Large",VLOOKUP(T23,'Jenks Methodology'!$D$49:$G$53,4,TRUE),IF($C23="Intermediate Small",VLOOKUP(T23,'Jenks Methodology'!$E$49:$G$53,3,TRUE),VLOOKUP(T23,'Jenks Methodology'!$F$49:$G$53,2,TRUE))))),0)</f>
        <v>1.25</v>
      </c>
      <c r="AT23" s="88">
        <f>IFERROR(IF($C23="Key Commercial Service",VLOOKUP(U23,'Jenks Methodology'!$B$54:$G$58,6,TRUE),IF($C23="Key General Aviation",VLOOKUP(U23,'Jenks Methodology'!$C$54:$G$58,5,TRUE),IF($C23="Intermediate Large",VLOOKUP(U23,'Jenks Methodology'!$D$54:$G$58,4,TRUE),IF($C23="Intermediate Small",VLOOKUP(U23,'Jenks Methodology'!$E$54:$G$58,3,TRUE),VLOOKUP(U23,'Jenks Methodology'!$F$54:$G$58,2,TRUE))))),0)</f>
        <v>2.5</v>
      </c>
      <c r="AU23" s="88">
        <f>IFERROR(VLOOKUP(V23,'Basic Score Methodology'!$K$17:$M$21,'Basic Score Methodology'!$L$2,TRUE),0)</f>
        <v>3.75</v>
      </c>
      <c r="AV23" s="88">
        <f>IFERROR(VLOOKUP(W23,'Basic Score Methodology'!$K$17:$M$21,'Basic Score Methodology'!$M$2,TRUE),0)</f>
        <v>3.75</v>
      </c>
      <c r="AW23" s="88">
        <f>IFERROR(IF($C23="Key Commercial Service",VLOOKUP(X23,'Jenks Methodology'!$B$59:$G$63,6,TRUE),IF($C23="Key General Aviation",VLOOKUP(X23,'Jenks Methodology'!$C$59:$G$63,5,TRUE),IF($C23="Intermediate Large",VLOOKUP(X23,'Jenks Methodology'!$D$59:$G$63,4,TRUE),IF($C23="Intermediate Small",VLOOKUP(X23,'Jenks Methodology'!$E$59:$G$63,3,TRUE),VLOOKUP(X23,'Jenks Methodology'!$F$59:$G$63,2,TRUE))))),0)</f>
        <v>2.5</v>
      </c>
      <c r="AX23" s="88">
        <f>IFERROR(IF($C23="Key Commercial Service",VLOOKUP(Y23,'Jenks Methodology'!$B$64:$G$68,6,TRUE),IF($C23="Key General Aviation",VLOOKUP(Y23,'Jenks Methodology'!$C$64:$G$68,5,TRUE),IF($C23="Intermediate Large",VLOOKUP(Y23,'Jenks Methodology'!$D$64:$G$68,4,TRUE),IF($C23="Intermediate Small",VLOOKUP(Y23,'Jenks Methodology'!$E$64:$G$68,3,TRUE),VLOOKUP(Y23,'Jenks Methodology'!$F$64:$G$68,2,TRUE))))),0)</f>
        <v>2.5</v>
      </c>
      <c r="AY23" s="88">
        <f>IFERROR(IF($C23="Key Commercial Service",VLOOKUP(Z23,'Jenks Methodology'!$B$69:$G$73,6,TRUE),IF($C23="Key General Aviation",VLOOKUP(Z23,'Jenks Methodology'!$C$69:$G$73,5,TRUE),IF($C23="Intermediate Large",VLOOKUP(Z23,'Jenks Methodology'!$D$69:$G$73,4,TRUE),IF($C23="Intermediate Small",VLOOKUP(Z23,'Jenks Methodology'!$E$69:$G$73,3,TRUE),VLOOKUP(Z23,'Jenks Methodology'!$F$69:$G$73,2,TRUE))))),0)</f>
        <v>3.75</v>
      </c>
      <c r="AZ23" s="100">
        <f>IFERROR(VLOOKUP(AA23,'Basic Score Methodology'!$N$6:$O$7,'Basic Score Methodology'!$O$2,TRUE),0)</f>
        <v>5</v>
      </c>
      <c r="BA23" s="164">
        <f>SUM(AB23:AE23)+IF(AF23="",AG23,AF23)+SUM(AH23:AI23,AN23:AZ23)</f>
        <v>62.4375</v>
      </c>
    </row>
    <row r="24" spans="1:53" x14ac:dyDescent="0.3">
      <c r="A24" s="108" t="s">
        <v>106</v>
      </c>
      <c r="B24" s="1" t="s">
        <v>107</v>
      </c>
      <c r="C24" s="1" t="s">
        <v>293</v>
      </c>
      <c r="D24" s="129" t="str">
        <f>IF(COUNTIF('NPIAS Info 2021-25'!$C$4:$C$100,B24)&gt;0,"Y","N")</f>
        <v>Y</v>
      </c>
      <c r="E24" s="129" t="str">
        <f>IFERROR(VLOOKUP($B24,'NPIAS Info 2021-25'!$C$4:$G$100,'NPIAS Info 2021-25'!$G$2,FALSE),"Non-NPIAS")</f>
        <v>GA</v>
      </c>
      <c r="F24" s="129" t="str">
        <f>IFERROR(IF(VLOOKUP($B24,'NPIAS Info 2021-25'!$C$4:$G$100,'NPIAS Info 2021-25'!$F$2,FALSE)=0,"N/A (Primary)",VLOOKUP($B24,'NPIAS Info 2021-25'!$C$4:$G$100,'NPIAS Info 2021-25'!$F$2,FALSE)),"N/A (Non-NPIAS)")</f>
        <v>Local</v>
      </c>
      <c r="G24" s="130">
        <f>VLOOKUP($B24,'2020 Inventory Data'!$B$5:$V$137,'2020 Inventory Data'!$V$3,FALSE)</f>
        <v>49</v>
      </c>
      <c r="H24" s="168">
        <f>IFERROR(VLOOKUP(B24,MnSASP_Baseline_Operations[],'Baseline Ops'!$D$3,FALSE),0)</f>
        <v>7843.6438170965048</v>
      </c>
      <c r="I24" s="130">
        <f>IFERROR(VLOOKUP($B24,'5010 Operations'!$C$5:$CO$151,'5010 Operations'!$CO$3,FALSE),"")</f>
        <v>12395</v>
      </c>
      <c r="J24" s="131">
        <f>IF(VLOOKUP($B24,'2020 Inventory Data'!$B$5:$G$137,'2020 Inventory Data'!$D$3,FALSE)="Yes",1,0)</f>
        <v>1</v>
      </c>
      <c r="K24" s="131">
        <f>IF(VLOOKUP($B24,'2020 Inventory Data'!$B$5:$G$137,'2020 Inventory Data'!$G$3,FALSE)="Yes",1,0)</f>
        <v>1</v>
      </c>
      <c r="L24" s="130">
        <f>VLOOKUP($B24,'30nm Airport Count'!$B$5:$K$137,'30nm Airport Count'!$I$3,FALSE)</f>
        <v>4</v>
      </c>
      <c r="M24" s="130">
        <f>VLOOKUP($B24,'30nm Airport Count'!$B$5:$K$137,'30nm Airport Count'!$J$3,FALSE)</f>
        <v>3</v>
      </c>
      <c r="N24" s="130">
        <f>VLOOKUP($B24,'30nm Airport Count'!$B$5:$K$137,'30nm Airport Count'!$K$3,FALSE)</f>
        <v>0</v>
      </c>
      <c r="O24" s="130">
        <f>VLOOKUP($B24,'30nm Airport Count'!$B$5:$L$137,'30nm Airport Count'!$L$3,FALSE)</f>
        <v>4</v>
      </c>
      <c r="P24" s="130">
        <f>VLOOKUP(B24,Population_30minProximity_Airports[[FAA ID]:[Population within 30 min drive-time]],3,FALSE)</f>
        <v>68577</v>
      </c>
      <c r="Q24" s="132">
        <f>IFERROR(VLOOKUP($B24,'PCI Data (106 airports)'!$W$6:$Z$112,4,FALSE),IF($C24="Landing Strip Turf","Turf","Unknown"))</f>
        <v>88</v>
      </c>
      <c r="R24" s="132">
        <f>VLOOKUP($B24,'Total Economic Impact'!$A$5:$G$139,'Total Economic Impact'!D$3,FALSE)</f>
        <v>43</v>
      </c>
      <c r="S24" s="133">
        <f>VLOOKUP($B24,'Total Economic Impact'!$A$5:$G$139,'Total Economic Impact'!E$3,FALSE)</f>
        <v>1937170</v>
      </c>
      <c r="T24" s="133">
        <f>VLOOKUP($B24,'Total Economic Impact'!$A$5:$G$139,'Total Economic Impact'!F$3,FALSE)</f>
        <v>3657830</v>
      </c>
      <c r="U24" s="133">
        <f>VLOOKUP($B24,'Total Economic Impact'!$A$5:$G$139,'Total Economic Impact'!G$3,FALSE)</f>
        <v>5595000</v>
      </c>
      <c r="V24" s="134">
        <f>IFERROR(VLOOKUP($B24,'2020 Inventory Data'!$B$5:$AP$137,'2020 Inventory Data'!$AJ$3,FALSE),"NP")</f>
        <v>9</v>
      </c>
      <c r="W24" s="134">
        <f>IFERROR(VLOOKUP($B24,'2020 Inventory Data'!$B$5:$AP$137,'2020 Inventory Data'!$AK$3,FALSE),"NP")</f>
        <v>9</v>
      </c>
      <c r="X24" s="133">
        <f>IFERROR(VLOOKUP($B24,'AIP Grant History'!$M$9:$Q$109,5,FALSE),0)</f>
        <v>5188250</v>
      </c>
      <c r="Y24" s="133">
        <f>IFERROR(VLOOKUP($B24,'State-Local Funding History'!$L$11:$N$143,'State-Local Funding History'!M$9,FALSE),0)</f>
        <v>1311892.9400000002</v>
      </c>
      <c r="Z24" s="133">
        <f>IFERROR(VLOOKUP($B24,'State-Local Funding History'!$L$11:$N$143,'State-Local Funding History'!N$9,FALSE),0)</f>
        <v>1638940.4400000006</v>
      </c>
      <c r="AA24" s="135" t="str">
        <f>IFERROR(IF(VLOOKUP($B24,'2020 Inventory Data'!$B$5:$AG$137,'2020 Inventory Data'!$AG$3,FALSE)="x","Y","N"),"")</f>
        <v>N</v>
      </c>
      <c r="AB24" s="112">
        <f>VLOOKUP(D24,'Basic Score Methodology'!$B$6:$E$16,'Basic Score Methodology'!$C$2,FALSE)</f>
        <v>5</v>
      </c>
      <c r="AC24" s="113">
        <f>IFERROR(VLOOKUP(E24,'Basic Score Methodology'!$B$6:$E$16,'Basic Score Methodology'!$D$2,FALSE),0)</f>
        <v>0</v>
      </c>
      <c r="AD24" s="113">
        <f>IFERROR(VLOOKUP(F24,'Basic Score Methodology'!$B$6:$E$16,'Basic Score Methodology'!$E$2,FALSE),0)</f>
        <v>1.5</v>
      </c>
      <c r="AE24" s="88">
        <f>IF(G24&lt;='Basic Score Methodology'!$G$12,'Basic Score Methodology'!$H$12,'Basic Score Methodology'!$H$13)</f>
        <v>5</v>
      </c>
      <c r="AF24" s="88">
        <f>IFERROR(IF($C24="Key Commercial Service",VLOOKUP(H24,'Jenks Methodology'!$B$4:$G$8,6,TRUE),IF($C24="Key General Aviation",VLOOKUP(H24,'Jenks Methodology'!$C$4:$G$8,5,TRUE),IF($C24="Intermediate Large",VLOOKUP(H24,'Jenks Methodology'!$D$4:$G$8,4,TRUE),IF($C24="Intermediate Small",VLOOKUP(H24,'Jenks Methodology'!$E$4:$G$8,3,TRUE),VLOOKUP(H24,'Jenks Methodology'!$F$4:$G$8,2,TRUE))))),0)</f>
        <v>2.5</v>
      </c>
      <c r="AG24" s="88">
        <f>IFERROR(IF($C24="Key Commercial Service",VLOOKUP($I24,'Jenks Methodology'!$B$9:$G$13,6,TRUE),IF($C24="Key General Aviation",VLOOKUP($I24,'Jenks Methodology'!$C$9:$G$13,5,TRUE),IF($C24="Intermediate Large",VLOOKUP($I24,'Jenks Methodology'!$D$9:$G$13,4,TRUE),IF($C24="Intermediate Small",VLOOKUP($I24,'Jenks Methodology'!$E$9:$G$13,3,TRUE),VLOOKUP($I24,'Jenks Methodology'!$F$9:$G$13,2,TRUE))))),"")</f>
        <v>2.5</v>
      </c>
      <c r="AH24" s="88">
        <f>IFERROR(VLOOKUP(J24,'Basic Score Methodology'!$G$6:$I$7,'Basic Score Methodology'!$H$2,FALSE),0)</f>
        <v>5</v>
      </c>
      <c r="AI24" s="88">
        <f>IFERROR(VLOOKUP(K24,'Basic Score Methodology'!$G$6:$I$7,'Basic Score Methodology'!$I$2,FALSE),0)</f>
        <v>5</v>
      </c>
      <c r="AJ24" s="88">
        <f>IFERROR(IF($C24="Key Commercial Service",VLOOKUP(L24,'Jenks Methodology'!$B$14:$G$18,6,TRUE),IF($C24="Key General Aviation",VLOOKUP(L24,'Jenks Methodology'!$C$14:$G$18,5,TRUE),IF($C24="Intermediate Large",VLOOKUP(L24,'Jenks Methodology'!$D$14:$G$18,4,TRUE),IF($C24="Intermediate Small",VLOOKUP(L24,'Jenks Methodology'!$E$14:$G$18,3,TRUE),VLOOKUP(L24,'Jenks Methodology'!$F$14:$G$18,2,TRUE))))),5)</f>
        <v>0</v>
      </c>
      <c r="AK24" s="88">
        <f>IFERROR(IF($C24="Key Commercial Service",VLOOKUP(M24,'Jenks Methodology'!$B$19:$G$23,6,TRUE),IF($C24="Key General Aviation",VLOOKUP(M24,'Jenks Methodology'!$C$19:$G$23,5,TRUE),IF($C24="Intermediate Large",VLOOKUP(M24,'Jenks Methodology'!$D$19:$G$23,4,TRUE),IF($C24="Intermediate Small",VLOOKUP(M24,'Jenks Methodology'!$E$19:$G$23,3,TRUE),VLOOKUP(M24,'Jenks Methodology'!$F$19:$G$23,2,TRUE))))),5)</f>
        <v>1.25</v>
      </c>
      <c r="AL24" s="88">
        <f>IFERROR(IF($C24="Key Commercial Service",VLOOKUP(N24,'Jenks Methodology'!$B$24:$G$28,6,TRUE),IF($C24="Key General Aviation",VLOOKUP(N24,'Jenks Methodology'!$C$24:$G$28,5,TRUE),IF($C24="Intermediate Large",VLOOKUP(N24,'Jenks Methodology'!$D$24:$G$28,4,TRUE),IF($C24="Intermediate Small",VLOOKUP(N24,'Jenks Methodology'!$E$24:$G$28,3,TRUE),VLOOKUP(N24,'Jenks Methodology'!$F$24:$G$28,2,TRUE))))),5)</f>
        <v>5</v>
      </c>
      <c r="AM24" s="88">
        <f>IFERROR(IF($C24="Key Commercial Service",VLOOKUP(O24,'Jenks Methodology'!$B$29:$G$33,6,FALSE),IF($C24="Key General Aviation",VLOOKUP(O24,'Jenks Methodology'!$C$29:$G$33,5,FALSE),IF($C24="Intermediate Large",VLOOKUP(O24,'Jenks Methodology'!$D$29:$G$33,4,FALSE),IF($C24="Intermediate Small",VLOOKUP(O24,'Jenks Methodology'!$E$29:$G$33,3,FALSE),VLOOKUP(O24,'Jenks Methodology'!$F$29:$G$33,2,FALSE))))),5)</f>
        <v>1.25</v>
      </c>
      <c r="AN24" s="101">
        <f>AVERAGE(AJ24:AM24)</f>
        <v>1.875</v>
      </c>
      <c r="AO24" s="88">
        <f>IFERROR(IF($C24="Key Commercial Service",VLOOKUP(P24,'Jenks Methodology'!$B$34:$G$38,6,TRUE),IF($C24="Key General Aviation",VLOOKUP(P24,'Jenks Methodology'!$C$34:$G$38,5,TRUE),IF($C24="Intermediate Large",VLOOKUP(P24,'Jenks Methodology'!$D$34:$G$38,4,TRUE),IF($C24="Intermediate Small",VLOOKUP(P24,'Jenks Methodology'!$E$34:$G$38,3,TRUE),VLOOKUP(P24,'Jenks Methodology'!$F$34:$G$38,2,TRUE))))),5)</f>
        <v>1.25</v>
      </c>
      <c r="AP24" s="88">
        <f>VLOOKUP($Q24,'Basic Score Methodology'!$K$6:$L$12,'Basic Score Methodology'!$L$2,TRUE)</f>
        <v>3.75</v>
      </c>
      <c r="AQ24" s="88">
        <f>IFERROR(IF($C24="Key Commercial Service",VLOOKUP(R24,'Jenks Methodology'!$B$39:$G$43,6,TRUE),IF($C24="Key General Aviation",VLOOKUP(R24,'Jenks Methodology'!$C$39:$G$43,5,TRUE),IF($C24="Intermediate Large",VLOOKUP(R24,'Jenks Methodology'!$D$39:$G$43,4,TRUE),IF($C24="Intermediate Small",VLOOKUP(R24,'Jenks Methodology'!$E$39:$G$43,3,TRUE),VLOOKUP(R24,'Jenks Methodology'!$F$39:$G$43,2,TRUE))))),0)</f>
        <v>2.5</v>
      </c>
      <c r="AR24" s="88">
        <f>IFERROR(IF($C24="Key Commercial Service",VLOOKUP(S24,'Jenks Methodology'!$B$44:$G$48,6,TRUE),IF($C24="Key General Aviation",VLOOKUP(S24,'Jenks Methodology'!$C$44:$G$48,5,TRUE),IF($C24="Intermediate Large",VLOOKUP(S24,'Jenks Methodology'!$D$44:$G$48,4,TRUE),IF($C24="Intermediate Small",VLOOKUP(S24,'Jenks Methodology'!$E$44:$G$48,3,TRUE),VLOOKUP(S24,'Jenks Methodology'!$F$44:$G$48,2,TRUE))))),0)</f>
        <v>2.5</v>
      </c>
      <c r="AS24" s="88">
        <f>IFERROR(IF($C24="Key Commercial Service",VLOOKUP(T24,'Jenks Methodology'!$B$49:$G$53,6,TRUE),IF($C24="Key General Aviation",VLOOKUP(T24,'Jenks Methodology'!$C$49:$G$53,5,TRUE),IF($C24="Intermediate Large",VLOOKUP(T24,'Jenks Methodology'!$D$49:$G$53,4,TRUE),IF($C24="Intermediate Small",VLOOKUP(T24,'Jenks Methodology'!$E$49:$G$53,3,TRUE),VLOOKUP(T24,'Jenks Methodology'!$F$49:$G$53,2,TRUE))))),0)</f>
        <v>2.5</v>
      </c>
      <c r="AT24" s="88">
        <f>IFERROR(IF($C24="Key Commercial Service",VLOOKUP(U24,'Jenks Methodology'!$B$54:$G$58,6,TRUE),IF($C24="Key General Aviation",VLOOKUP(U24,'Jenks Methodology'!$C$54:$G$58,5,TRUE),IF($C24="Intermediate Large",VLOOKUP(U24,'Jenks Methodology'!$D$54:$G$58,4,TRUE),IF($C24="Intermediate Small",VLOOKUP(U24,'Jenks Methodology'!$E$54:$G$58,3,TRUE),VLOOKUP(U24,'Jenks Methodology'!$F$54:$G$58,2,TRUE))))),0)</f>
        <v>2.5</v>
      </c>
      <c r="AU24" s="88">
        <f>IFERROR(VLOOKUP(V24,'Basic Score Methodology'!$K$17:$M$21,'Basic Score Methodology'!$L$2,TRUE),0)</f>
        <v>3.75</v>
      </c>
      <c r="AV24" s="88">
        <f>IFERROR(VLOOKUP(W24,'Basic Score Methodology'!$K$17:$M$21,'Basic Score Methodology'!$M$2,TRUE),0)</f>
        <v>3.75</v>
      </c>
      <c r="AW24" s="88">
        <f>IFERROR(IF($C24="Key Commercial Service",VLOOKUP(X24,'Jenks Methodology'!$B$59:$G$63,6,TRUE),IF($C24="Key General Aviation",VLOOKUP(X24,'Jenks Methodology'!$C$59:$G$63,5,TRUE),IF($C24="Intermediate Large",VLOOKUP(X24,'Jenks Methodology'!$D$59:$G$63,4,TRUE),IF($C24="Intermediate Small",VLOOKUP(X24,'Jenks Methodology'!$E$59:$G$63,3,TRUE),VLOOKUP(X24,'Jenks Methodology'!$F$59:$G$63,2,TRUE))))),0)</f>
        <v>2.5</v>
      </c>
      <c r="AX24" s="88">
        <f>IFERROR(IF($C24="Key Commercial Service",VLOOKUP(Y24,'Jenks Methodology'!$B$64:$G$68,6,TRUE),IF($C24="Key General Aviation",VLOOKUP(Y24,'Jenks Methodology'!$C$64:$G$68,5,TRUE),IF($C24="Intermediate Large",VLOOKUP(Y24,'Jenks Methodology'!$D$64:$G$68,4,TRUE),IF($C24="Intermediate Small",VLOOKUP(Y24,'Jenks Methodology'!$E$64:$G$68,3,TRUE),VLOOKUP(Y24,'Jenks Methodology'!$F$64:$G$68,2,TRUE))))),0)</f>
        <v>2.5</v>
      </c>
      <c r="AY24" s="88">
        <f>IFERROR(IF($C24="Key Commercial Service",VLOOKUP(Z24,'Jenks Methodology'!$B$69:$G$73,6,TRUE),IF($C24="Key General Aviation",VLOOKUP(Z24,'Jenks Methodology'!$C$69:$G$73,5,TRUE),IF($C24="Intermediate Large",VLOOKUP(Z24,'Jenks Methodology'!$D$69:$G$73,4,TRUE),IF($C24="Intermediate Small",VLOOKUP(Z24,'Jenks Methodology'!$E$69:$G$73,3,TRUE),VLOOKUP(Z24,'Jenks Methodology'!$F$69:$G$73,2,TRUE))))),0)</f>
        <v>3.75</v>
      </c>
      <c r="AZ24" s="100">
        <f>IFERROR(VLOOKUP(AA24,'Basic Score Methodology'!$N$6:$O$7,'Basic Score Methodology'!$O$2,TRUE),0)</f>
        <v>5</v>
      </c>
      <c r="BA24" s="164">
        <f>SUM(AB24:AE24)+IF(AF24="",AG24,AF24)+SUM(AH24:AI24,AN24:AZ24)</f>
        <v>62.125</v>
      </c>
    </row>
    <row r="25" spans="1:53" x14ac:dyDescent="0.3">
      <c r="A25" s="108" t="s">
        <v>250</v>
      </c>
      <c r="B25" s="1" t="s">
        <v>251</v>
      </c>
      <c r="C25" s="1" t="s">
        <v>290</v>
      </c>
      <c r="D25" s="129" t="str">
        <f>IF(COUNTIF('NPIAS Info 2021-25'!$C$4:$C$100,B25)&gt;0,"Y","N")</f>
        <v>Y</v>
      </c>
      <c r="E25" s="129" t="str">
        <f>IFERROR(VLOOKUP($B25,'NPIAS Info 2021-25'!$C$4:$G$100,'NPIAS Info 2021-25'!$G$2,FALSE),"Non-NPIAS")</f>
        <v>GA</v>
      </c>
      <c r="F25" s="129" t="str">
        <f>IFERROR(IF(VLOOKUP($B25,'NPIAS Info 2021-25'!$C$4:$G$100,'NPIAS Info 2021-25'!$F$2,FALSE)=0,"N/A (Primary)",VLOOKUP($B25,'NPIAS Info 2021-25'!$C$4:$G$100,'NPIAS Info 2021-25'!$F$2,FALSE)),"N/A (Non-NPIAS)")</f>
        <v>Local</v>
      </c>
      <c r="G25" s="130">
        <f>VLOOKUP($B25,'2020 Inventory Data'!$B$5:$V$137,'2020 Inventory Data'!$V$3,FALSE)</f>
        <v>23</v>
      </c>
      <c r="H25" s="168">
        <f>IFERROR(VLOOKUP(B25,MnSASP_Baseline_Operations[],'Baseline Ops'!$D$3,FALSE),0)</f>
        <v>13211.330255152898</v>
      </c>
      <c r="I25" s="130">
        <f>IFERROR(VLOOKUP($B25,'5010 Operations'!$C$5:$CO$151,'5010 Operations'!$CO$3,FALSE),"")</f>
        <v>17190</v>
      </c>
      <c r="J25" s="131">
        <f>IF(VLOOKUP($B25,'2020 Inventory Data'!$B$5:$G$137,'2020 Inventory Data'!$D$3,FALSE)="Yes",1,0)</f>
        <v>0</v>
      </c>
      <c r="K25" s="131">
        <f>IF(VLOOKUP($B25,'2020 Inventory Data'!$B$5:$G$137,'2020 Inventory Data'!$G$3,FALSE)="Yes",1,0)</f>
        <v>1</v>
      </c>
      <c r="L25" s="130">
        <f>VLOOKUP($B25,'30nm Airport Count'!$B$5:$K$137,'30nm Airport Count'!$I$3,FALSE)</f>
        <v>3</v>
      </c>
      <c r="M25" s="130">
        <f>VLOOKUP($B25,'30nm Airport Count'!$B$5:$K$137,'30nm Airport Count'!$J$3,FALSE)</f>
        <v>1</v>
      </c>
      <c r="N25" s="130">
        <f>VLOOKUP($B25,'30nm Airport Count'!$B$5:$K$137,'30nm Airport Count'!$K$3,FALSE)</f>
        <v>2</v>
      </c>
      <c r="O25" s="130">
        <f>VLOOKUP($B25,'30nm Airport Count'!$B$5:$L$137,'30nm Airport Count'!$L$3,FALSE)</f>
        <v>3</v>
      </c>
      <c r="P25" s="130">
        <f>VLOOKUP(B25,Population_30minProximity_Airports[[FAA ID]:[Population within 30 min drive-time]],3,FALSE)</f>
        <v>119414</v>
      </c>
      <c r="Q25" s="132">
        <f>IFERROR(VLOOKUP($B25,'PCI Data (106 airports)'!$W$6:$Z$112,4,FALSE),IF($C25="Landing Strip Turf","Turf","Unknown"))</f>
        <v>76.812749093272473</v>
      </c>
      <c r="R25" s="132">
        <f>VLOOKUP($B25,'Total Economic Impact'!$A$5:$G$139,'Total Economic Impact'!D$3,FALSE)</f>
        <v>25</v>
      </c>
      <c r="S25" s="133">
        <f>VLOOKUP($B25,'Total Economic Impact'!$A$5:$G$139,'Total Economic Impact'!E$3,FALSE)</f>
        <v>811070</v>
      </c>
      <c r="T25" s="133">
        <f>VLOOKUP($B25,'Total Economic Impact'!$A$5:$G$139,'Total Economic Impact'!F$3,FALSE)</f>
        <v>1518950</v>
      </c>
      <c r="U25" s="133">
        <f>VLOOKUP($B25,'Total Economic Impact'!$A$5:$G$139,'Total Economic Impact'!G$3,FALSE)</f>
        <v>2330020</v>
      </c>
      <c r="V25" s="134">
        <f>IFERROR(VLOOKUP($B25,'2020 Inventory Data'!$B$5:$AP$137,'2020 Inventory Data'!$AJ$3,FALSE),"NP")</f>
        <v>10</v>
      </c>
      <c r="W25" s="134">
        <f>IFERROR(VLOOKUP($B25,'2020 Inventory Data'!$B$5:$AP$137,'2020 Inventory Data'!$AK$3,FALSE),"NP")</f>
        <v>10</v>
      </c>
      <c r="X25" s="133">
        <f>IFERROR(VLOOKUP($B25,'AIP Grant History'!$M$9:$Q$109,5,FALSE),0)</f>
        <v>2476690</v>
      </c>
      <c r="Y25" s="133">
        <f>IFERROR(VLOOKUP($B25,'State-Local Funding History'!$L$11:$N$143,'State-Local Funding History'!M$9,FALSE),0)</f>
        <v>1305895.79</v>
      </c>
      <c r="Z25" s="133">
        <f>IFERROR(VLOOKUP($B25,'State-Local Funding History'!$L$11:$N$143,'State-Local Funding History'!N$9,FALSE),0)</f>
        <v>764103.97999999986</v>
      </c>
      <c r="AA25" s="135" t="str">
        <f>IFERROR(IF(VLOOKUP($B25,'2020 Inventory Data'!$B$5:$AG$137,'2020 Inventory Data'!$AG$3,FALSE)="x","Y","N"),"")</f>
        <v>N</v>
      </c>
      <c r="AB25" s="112">
        <f>VLOOKUP(D25,'Basic Score Methodology'!$B$6:$E$16,'Basic Score Methodology'!$C$2,FALSE)</f>
        <v>5</v>
      </c>
      <c r="AC25" s="113">
        <f>IFERROR(VLOOKUP(E25,'Basic Score Methodology'!$B$6:$E$16,'Basic Score Methodology'!$D$2,FALSE),0)</f>
        <v>0</v>
      </c>
      <c r="AD25" s="113">
        <f>IFERROR(VLOOKUP(F25,'Basic Score Methodology'!$B$6:$E$16,'Basic Score Methodology'!$E$2,FALSE),0)</f>
        <v>1.5</v>
      </c>
      <c r="AE25" s="88">
        <f>IF(G25&lt;='Basic Score Methodology'!$G$12,'Basic Score Methodology'!$H$12,'Basic Score Methodology'!$H$13)</f>
        <v>5</v>
      </c>
      <c r="AF25" s="88">
        <f>IFERROR(IF($C25="Key Commercial Service",VLOOKUP(H25,'Jenks Methodology'!$B$4:$G$8,6,TRUE),IF($C25="Key General Aviation",VLOOKUP(H25,'Jenks Methodology'!$C$4:$G$8,5,TRUE),IF($C25="Intermediate Large",VLOOKUP(H25,'Jenks Methodology'!$D$4:$G$8,4,TRUE),IF($C25="Intermediate Small",VLOOKUP(H25,'Jenks Methodology'!$E$4:$G$8,3,TRUE),VLOOKUP(H25,'Jenks Methodology'!$F$4:$G$8,2,TRUE))))),0)</f>
        <v>3.75</v>
      </c>
      <c r="AG25" s="88">
        <f>IFERROR(IF($C25="Key Commercial Service",VLOOKUP($I25,'Jenks Methodology'!$B$9:$G$13,6,TRUE),IF($C25="Key General Aviation",VLOOKUP($I25,'Jenks Methodology'!$C$9:$G$13,5,TRUE),IF($C25="Intermediate Large",VLOOKUP($I25,'Jenks Methodology'!$D$9:$G$13,4,TRUE),IF($C25="Intermediate Small",VLOOKUP($I25,'Jenks Methodology'!$E$9:$G$13,3,TRUE),VLOOKUP($I25,'Jenks Methodology'!$F$9:$G$13,2,TRUE))))),"")</f>
        <v>2.5</v>
      </c>
      <c r="AH25" s="88">
        <f>IFERROR(VLOOKUP(J25,'Basic Score Methodology'!$G$6:$I$7,'Basic Score Methodology'!$H$2,FALSE),0)</f>
        <v>0</v>
      </c>
      <c r="AI25" s="88">
        <f>IFERROR(VLOOKUP(K25,'Basic Score Methodology'!$G$6:$I$7,'Basic Score Methodology'!$I$2,FALSE),0)</f>
        <v>5</v>
      </c>
      <c r="AJ25" s="88">
        <f>IFERROR(IF($C25="Key Commercial Service",VLOOKUP(L25,'Jenks Methodology'!$B$14:$G$18,6,TRUE),IF($C25="Key General Aviation",VLOOKUP(L25,'Jenks Methodology'!$C$14:$G$18,5,TRUE),IF($C25="Intermediate Large",VLOOKUP(L25,'Jenks Methodology'!$D$14:$G$18,4,TRUE),IF($C25="Intermediate Small",VLOOKUP(L25,'Jenks Methodology'!$E$14:$G$18,3,TRUE),VLOOKUP(L25,'Jenks Methodology'!$F$14:$G$18,2,TRUE))))),5)</f>
        <v>1.25</v>
      </c>
      <c r="AK25" s="88">
        <f>IFERROR(IF($C25="Key Commercial Service",VLOOKUP(M25,'Jenks Methodology'!$B$19:$G$23,6,TRUE),IF($C25="Key General Aviation",VLOOKUP(M25,'Jenks Methodology'!$C$19:$G$23,5,TRUE),IF($C25="Intermediate Large",VLOOKUP(M25,'Jenks Methodology'!$D$19:$G$23,4,TRUE),IF($C25="Intermediate Small",VLOOKUP(M25,'Jenks Methodology'!$E$19:$G$23,3,TRUE),VLOOKUP(M25,'Jenks Methodology'!$F$19:$G$23,2,TRUE))))),5)</f>
        <v>3.75</v>
      </c>
      <c r="AL25" s="88">
        <f>IFERROR(IF($C25="Key Commercial Service",VLOOKUP(N25,'Jenks Methodology'!$B$24:$G$28,6,TRUE),IF($C25="Key General Aviation",VLOOKUP(N25,'Jenks Methodology'!$C$24:$G$28,5,TRUE),IF($C25="Intermediate Large",VLOOKUP(N25,'Jenks Methodology'!$D$24:$G$28,4,TRUE),IF($C25="Intermediate Small",VLOOKUP(N25,'Jenks Methodology'!$E$24:$G$28,3,TRUE),VLOOKUP(N25,'Jenks Methodology'!$F$24:$G$28,2,TRUE))))),5)</f>
        <v>2.5</v>
      </c>
      <c r="AM25" s="88">
        <f>IFERROR(IF($C25="Key Commercial Service",VLOOKUP(O25,'Jenks Methodology'!$B$29:$G$33,6,FALSE),IF($C25="Key General Aviation",VLOOKUP(O25,'Jenks Methodology'!$C$29:$G$33,5,FALSE),IF($C25="Intermediate Large",VLOOKUP(O25,'Jenks Methodology'!$D$29:$G$33,4,FALSE),IF($C25="Intermediate Small",VLOOKUP(O25,'Jenks Methodology'!$E$29:$G$33,3,FALSE),VLOOKUP(O25,'Jenks Methodology'!$F$29:$G$33,2,FALSE))))),5)</f>
        <v>2.5</v>
      </c>
      <c r="AN25" s="101">
        <f>AVERAGE(AJ25:AM25)</f>
        <v>2.5</v>
      </c>
      <c r="AO25" s="88">
        <f>IFERROR(IF($C25="Key Commercial Service",VLOOKUP(P25,'Jenks Methodology'!$B$34:$G$38,6,TRUE),IF($C25="Key General Aviation",VLOOKUP(P25,'Jenks Methodology'!$C$34:$G$38,5,TRUE),IF($C25="Intermediate Large",VLOOKUP(P25,'Jenks Methodology'!$D$34:$G$38,4,TRUE),IF($C25="Intermediate Small",VLOOKUP(P25,'Jenks Methodology'!$E$34:$G$38,3,TRUE),VLOOKUP(P25,'Jenks Methodology'!$F$34:$G$38,2,TRUE))))),5)</f>
        <v>3.75</v>
      </c>
      <c r="AP25" s="88">
        <f>VLOOKUP($Q25,'Basic Score Methodology'!$K$6:$L$12,'Basic Score Methodology'!$L$2,TRUE)</f>
        <v>3.75</v>
      </c>
      <c r="AQ25" s="88">
        <f>IFERROR(IF($C25="Key Commercial Service",VLOOKUP(R25,'Jenks Methodology'!$B$39:$G$43,6,TRUE),IF($C25="Key General Aviation",VLOOKUP(R25,'Jenks Methodology'!$C$39:$G$43,5,TRUE),IF($C25="Intermediate Large",VLOOKUP(R25,'Jenks Methodology'!$D$39:$G$43,4,TRUE),IF($C25="Intermediate Small",VLOOKUP(R25,'Jenks Methodology'!$E$39:$G$43,3,TRUE),VLOOKUP(R25,'Jenks Methodology'!$F$39:$G$43,2,TRUE))))),0)</f>
        <v>2.5</v>
      </c>
      <c r="AR25" s="88">
        <f>IFERROR(IF($C25="Key Commercial Service",VLOOKUP(S25,'Jenks Methodology'!$B$44:$G$48,6,TRUE),IF($C25="Key General Aviation",VLOOKUP(S25,'Jenks Methodology'!$C$44:$G$48,5,TRUE),IF($C25="Intermediate Large",VLOOKUP(S25,'Jenks Methodology'!$D$44:$G$48,4,TRUE),IF($C25="Intermediate Small",VLOOKUP(S25,'Jenks Methodology'!$E$44:$G$48,3,TRUE),VLOOKUP(S25,'Jenks Methodology'!$F$44:$G$48,2,TRUE))))),0)</f>
        <v>2.5</v>
      </c>
      <c r="AS25" s="88">
        <f>IFERROR(IF($C25="Key Commercial Service",VLOOKUP(T25,'Jenks Methodology'!$B$49:$G$53,6,TRUE),IF($C25="Key General Aviation",VLOOKUP(T25,'Jenks Methodology'!$C$49:$G$53,5,TRUE),IF($C25="Intermediate Large",VLOOKUP(T25,'Jenks Methodology'!$D$49:$G$53,4,TRUE),IF($C25="Intermediate Small",VLOOKUP(T25,'Jenks Methodology'!$E$49:$G$53,3,TRUE),VLOOKUP(T25,'Jenks Methodology'!$F$49:$G$53,2,TRUE))))),0)</f>
        <v>1.25</v>
      </c>
      <c r="AT25" s="88">
        <f>IFERROR(IF($C25="Key Commercial Service",VLOOKUP(U25,'Jenks Methodology'!$B$54:$G$58,6,TRUE),IF($C25="Key General Aviation",VLOOKUP(U25,'Jenks Methodology'!$C$54:$G$58,5,TRUE),IF($C25="Intermediate Large",VLOOKUP(U25,'Jenks Methodology'!$D$54:$G$58,4,TRUE),IF($C25="Intermediate Small",VLOOKUP(U25,'Jenks Methodology'!$E$54:$G$58,3,TRUE),VLOOKUP(U25,'Jenks Methodology'!$F$54:$G$58,2,TRUE))))),0)</f>
        <v>2.5</v>
      </c>
      <c r="AU25" s="88">
        <f>IFERROR(VLOOKUP(V25,'Basic Score Methodology'!$K$17:$M$21,'Basic Score Methodology'!$L$2,TRUE),0)</f>
        <v>5</v>
      </c>
      <c r="AV25" s="88">
        <f>IFERROR(VLOOKUP(W25,'Basic Score Methodology'!$K$17:$M$21,'Basic Score Methodology'!$M$2,TRUE),0)</f>
        <v>5</v>
      </c>
      <c r="AW25" s="88">
        <f>IFERROR(IF($C25="Key Commercial Service",VLOOKUP(X25,'Jenks Methodology'!$B$59:$G$63,6,TRUE),IF($C25="Key General Aviation",VLOOKUP(X25,'Jenks Methodology'!$C$59:$G$63,5,TRUE),IF($C25="Intermediate Large",VLOOKUP(X25,'Jenks Methodology'!$D$59:$G$63,4,TRUE),IF($C25="Intermediate Small",VLOOKUP(X25,'Jenks Methodology'!$E$59:$G$63,3,TRUE),VLOOKUP(X25,'Jenks Methodology'!$F$59:$G$63,2,TRUE))))),0)</f>
        <v>2.5</v>
      </c>
      <c r="AX25" s="88">
        <f>IFERROR(IF($C25="Key Commercial Service",VLOOKUP(Y25,'Jenks Methodology'!$B$64:$G$68,6,TRUE),IF($C25="Key General Aviation",VLOOKUP(Y25,'Jenks Methodology'!$C$64:$G$68,5,TRUE),IF($C25="Intermediate Large",VLOOKUP(Y25,'Jenks Methodology'!$D$64:$G$68,4,TRUE),IF($C25="Intermediate Small",VLOOKUP(Y25,'Jenks Methodology'!$E$64:$G$68,3,TRUE),VLOOKUP(Y25,'Jenks Methodology'!$F$64:$G$68,2,TRUE))))),0)</f>
        <v>2.5</v>
      </c>
      <c r="AY25" s="88">
        <f>IFERROR(IF($C25="Key Commercial Service",VLOOKUP(Z25,'Jenks Methodology'!$B$69:$G$73,6,TRUE),IF($C25="Key General Aviation",VLOOKUP(Z25,'Jenks Methodology'!$C$69:$G$73,5,TRUE),IF($C25="Intermediate Large",VLOOKUP(Z25,'Jenks Methodology'!$D$69:$G$73,4,TRUE),IF($C25="Intermediate Small",VLOOKUP(Z25,'Jenks Methodology'!$E$69:$G$73,3,TRUE),VLOOKUP(Z25,'Jenks Methodology'!$F$69:$G$73,2,TRUE))))),0)</f>
        <v>2.5</v>
      </c>
      <c r="AZ25" s="100">
        <f>IFERROR(VLOOKUP(AA25,'Basic Score Methodology'!$N$6:$O$7,'Basic Score Methodology'!$O$2,TRUE),0)</f>
        <v>5</v>
      </c>
      <c r="BA25" s="164">
        <f>SUM(AB25:AE25)+IF(AF25="",AG25,AF25)+SUM(AH25:AI25,AN25:AZ25)</f>
        <v>61.5</v>
      </c>
    </row>
    <row r="26" spans="1:53" x14ac:dyDescent="0.3">
      <c r="A26" s="108" t="s">
        <v>8</v>
      </c>
      <c r="B26" s="1" t="s">
        <v>9</v>
      </c>
      <c r="C26" s="1" t="s">
        <v>294</v>
      </c>
      <c r="D26" s="129" t="str">
        <f>IF(COUNTIF('NPIAS Info 2021-25'!$C$4:$C$100,B26)&gt;0,"Y","N")</f>
        <v>Y</v>
      </c>
      <c r="E26" s="129" t="str">
        <f>IFERROR(VLOOKUP($B26,'NPIAS Info 2021-25'!$C$4:$G$100,'NPIAS Info 2021-25'!$G$2,FALSE),"Non-NPIAS")</f>
        <v>GA</v>
      </c>
      <c r="F26" s="129" t="str">
        <f>IFERROR(IF(VLOOKUP($B26,'NPIAS Info 2021-25'!$C$4:$G$100,'NPIAS Info 2021-25'!$F$2,FALSE)=0,"N/A (Primary)",VLOOKUP($B26,'NPIAS Info 2021-25'!$C$4:$G$100,'NPIAS Info 2021-25'!$F$2,FALSE)),"N/A (Non-NPIAS)")</f>
        <v>Local</v>
      </c>
      <c r="G26" s="130">
        <f>VLOOKUP($B26,'2020 Inventory Data'!$B$5:$V$137,'2020 Inventory Data'!$V$3,FALSE)</f>
        <v>71</v>
      </c>
      <c r="H26" s="168">
        <f>IFERROR(VLOOKUP(B26,MnSASP_Baseline_Operations[],'Baseline Ops'!$D$3,FALSE),0)</f>
        <v>20598.080567362886</v>
      </c>
      <c r="I26" s="130">
        <f>IFERROR(VLOOKUP($B26,'5010 Operations'!$C$5:$CO$151,'5010 Operations'!$CO$3,FALSE),"")</f>
        <v>25500</v>
      </c>
      <c r="J26" s="131">
        <f>IF(VLOOKUP($B26,'2020 Inventory Data'!$B$5:$G$137,'2020 Inventory Data'!$D$3,FALSE)="Yes",1,0)</f>
        <v>1</v>
      </c>
      <c r="K26" s="131">
        <f>IF(VLOOKUP($B26,'2020 Inventory Data'!$B$5:$G$137,'2020 Inventory Data'!$G$3,FALSE)="Yes",1,0)</f>
        <v>1</v>
      </c>
      <c r="L26" s="130">
        <f>VLOOKUP($B26,'30nm Airport Count'!$B$5:$K$137,'30nm Airport Count'!$I$3,FALSE)</f>
        <v>1</v>
      </c>
      <c r="M26" s="130">
        <f>VLOOKUP($B26,'30nm Airport Count'!$B$5:$K$137,'30nm Airport Count'!$J$3,FALSE)</f>
        <v>1</v>
      </c>
      <c r="N26" s="130">
        <f>VLOOKUP($B26,'30nm Airport Count'!$B$5:$K$137,'30nm Airport Count'!$K$3,FALSE)</f>
        <v>0</v>
      </c>
      <c r="O26" s="130">
        <f>VLOOKUP($B26,'30nm Airport Count'!$B$5:$L$137,'30nm Airport Count'!$L$3,FALSE)</f>
        <v>2</v>
      </c>
      <c r="P26" s="130">
        <f>VLOOKUP(B26,Population_30minProximity_Airports[[FAA ID]:[Population within 30 min drive-time]],3,FALSE)</f>
        <v>56558</v>
      </c>
      <c r="Q26" s="132">
        <f>IFERROR(VLOOKUP($B26,'PCI Data (106 airports)'!$W$6:$Z$112,4,FALSE),IF($C26="Landing Strip Turf","Turf","Unknown"))</f>
        <v>67.395429529317852</v>
      </c>
      <c r="R26" s="132">
        <f>VLOOKUP($B26,'Total Economic Impact'!$A$5:$G$139,'Total Economic Impact'!D$3,FALSE)</f>
        <v>140</v>
      </c>
      <c r="S26" s="133">
        <f>VLOOKUP($B26,'Total Economic Impact'!$A$5:$G$139,'Total Economic Impact'!E$3,FALSE)</f>
        <v>5984880</v>
      </c>
      <c r="T26" s="133">
        <f>VLOOKUP($B26,'Total Economic Impact'!$A$5:$G$139,'Total Economic Impact'!F$3,FALSE)</f>
        <v>8568480</v>
      </c>
      <c r="U26" s="133">
        <f>VLOOKUP($B26,'Total Economic Impact'!$A$5:$G$139,'Total Economic Impact'!G$3,FALSE)</f>
        <v>14553360</v>
      </c>
      <c r="V26" s="134">
        <f>IFERROR(VLOOKUP($B26,'2020 Inventory Data'!$B$5:$AP$137,'2020 Inventory Data'!$AJ$3,FALSE),"NP")</f>
        <v>10</v>
      </c>
      <c r="W26" s="134">
        <f>IFERROR(VLOOKUP($B26,'2020 Inventory Data'!$B$5:$AP$137,'2020 Inventory Data'!$AK$3,FALSE),"NP")</f>
        <v>10</v>
      </c>
      <c r="X26" s="133">
        <f>IFERROR(VLOOKUP($B26,'AIP Grant History'!$M$9:$Q$109,5,FALSE),0)</f>
        <v>3437035</v>
      </c>
      <c r="Y26" s="133">
        <f>IFERROR(VLOOKUP($B26,'State-Local Funding History'!$L$11:$N$143,'State-Local Funding History'!M$9,FALSE),0)</f>
        <v>3507107.0000000009</v>
      </c>
      <c r="Z26" s="133">
        <f>IFERROR(VLOOKUP($B26,'State-Local Funding History'!$L$11:$N$143,'State-Local Funding History'!N$9,FALSE),0)</f>
        <v>2635801.5499999998</v>
      </c>
      <c r="AA26" s="135" t="str">
        <f>IFERROR(IF(VLOOKUP($B26,'2020 Inventory Data'!$B$5:$AG$137,'2020 Inventory Data'!$AG$3,FALSE)="x","Y","N"),"")</f>
        <v>N</v>
      </c>
      <c r="AB26" s="112">
        <f>VLOOKUP(D26,'Basic Score Methodology'!$B$6:$E$16,'Basic Score Methodology'!$C$2,FALSE)</f>
        <v>5</v>
      </c>
      <c r="AC26" s="113">
        <f>IFERROR(VLOOKUP(E26,'Basic Score Methodology'!$B$6:$E$16,'Basic Score Methodology'!$D$2,FALSE),0)</f>
        <v>0</v>
      </c>
      <c r="AD26" s="113">
        <f>IFERROR(VLOOKUP(F26,'Basic Score Methodology'!$B$6:$E$16,'Basic Score Methodology'!$E$2,FALSE),0)</f>
        <v>1.5</v>
      </c>
      <c r="AE26" s="88">
        <f>IF(G26&lt;='Basic Score Methodology'!$G$12,'Basic Score Methodology'!$H$12,'Basic Score Methodology'!$H$13)</f>
        <v>5</v>
      </c>
      <c r="AF26" s="88">
        <f>IFERROR(IF($C26="Key Commercial Service",VLOOKUP(H26,'Jenks Methodology'!$B$4:$G$8,6,TRUE),IF($C26="Key General Aviation",VLOOKUP(H26,'Jenks Methodology'!$C$4:$G$8,5,TRUE),IF($C26="Intermediate Large",VLOOKUP(H26,'Jenks Methodology'!$D$4:$G$8,4,TRUE),IF($C26="Intermediate Small",VLOOKUP(H26,'Jenks Methodology'!$E$4:$G$8,3,TRUE),VLOOKUP(H26,'Jenks Methodology'!$F$4:$G$8,2,TRUE))))),0)</f>
        <v>1.25</v>
      </c>
      <c r="AG26" s="88">
        <f>IFERROR(IF($C26="Key Commercial Service",VLOOKUP($I26,'Jenks Methodology'!$B$9:$G$13,6,TRUE),IF($C26="Key General Aviation",VLOOKUP($I26,'Jenks Methodology'!$C$9:$G$13,5,TRUE),IF($C26="Intermediate Large",VLOOKUP($I26,'Jenks Methodology'!$D$9:$G$13,4,TRUE),IF($C26="Intermediate Small",VLOOKUP($I26,'Jenks Methodology'!$E$9:$G$13,3,TRUE),VLOOKUP($I26,'Jenks Methodology'!$F$9:$G$13,2,TRUE))))),"")</f>
        <v>3.75</v>
      </c>
      <c r="AH26" s="88">
        <f>IFERROR(VLOOKUP(J26,'Basic Score Methodology'!$G$6:$I$7,'Basic Score Methodology'!$H$2,FALSE),0)</f>
        <v>5</v>
      </c>
      <c r="AI26" s="88">
        <f>IFERROR(VLOOKUP(K26,'Basic Score Methodology'!$G$6:$I$7,'Basic Score Methodology'!$I$2,FALSE),0)</f>
        <v>5</v>
      </c>
      <c r="AJ26" s="88">
        <f>IFERROR(IF($C26="Key Commercial Service",VLOOKUP(L26,'Jenks Methodology'!$B$14:$G$18,6,TRUE),IF($C26="Key General Aviation",VLOOKUP(L26,'Jenks Methodology'!$C$14:$G$18,5,TRUE),IF($C26="Intermediate Large",VLOOKUP(L26,'Jenks Methodology'!$D$14:$G$18,4,TRUE),IF($C26="Intermediate Small",VLOOKUP(L26,'Jenks Methodology'!$E$14:$G$18,3,TRUE),VLOOKUP(L26,'Jenks Methodology'!$F$14:$G$18,2,TRUE))))),5)</f>
        <v>3.75</v>
      </c>
      <c r="AK26" s="88">
        <f>IFERROR(IF($C26="Key Commercial Service",VLOOKUP(M26,'Jenks Methodology'!$B$19:$G$23,6,TRUE),IF($C26="Key General Aviation",VLOOKUP(M26,'Jenks Methodology'!$C$19:$G$23,5,TRUE),IF($C26="Intermediate Large",VLOOKUP(M26,'Jenks Methodology'!$D$19:$G$23,4,TRUE),IF($C26="Intermediate Small",VLOOKUP(M26,'Jenks Methodology'!$E$19:$G$23,3,TRUE),VLOOKUP(M26,'Jenks Methodology'!$F$19:$G$23,2,TRUE))))),5)</f>
        <v>3.75</v>
      </c>
      <c r="AL26" s="88">
        <f>IFERROR(IF($C26="Key Commercial Service",VLOOKUP(N26,'Jenks Methodology'!$B$24:$G$28,6,TRUE),IF($C26="Key General Aviation",VLOOKUP(N26,'Jenks Methodology'!$C$24:$G$28,5,TRUE),IF($C26="Intermediate Large",VLOOKUP(N26,'Jenks Methodology'!$D$24:$G$28,4,TRUE),IF($C26="Intermediate Small",VLOOKUP(N26,'Jenks Methodology'!$E$24:$G$28,3,TRUE),VLOOKUP(N26,'Jenks Methodology'!$F$24:$G$28,2,TRUE))))),5)</f>
        <v>3.75</v>
      </c>
      <c r="AM26" s="88">
        <f>IFERROR(IF($C26="Key Commercial Service",VLOOKUP(O26,'Jenks Methodology'!$B$29:$G$33,6,FALSE),IF($C26="Key General Aviation",VLOOKUP(O26,'Jenks Methodology'!$C$29:$G$33,5,FALSE),IF($C26="Intermediate Large",VLOOKUP(O26,'Jenks Methodology'!$D$29:$G$33,4,FALSE),IF($C26="Intermediate Small",VLOOKUP(O26,'Jenks Methodology'!$E$29:$G$33,3,FALSE),VLOOKUP(O26,'Jenks Methodology'!$F$29:$G$33,2,FALSE))))),5)</f>
        <v>2.5</v>
      </c>
      <c r="AN26" s="101">
        <f>AVERAGE(AJ26:AM26)</f>
        <v>3.4375</v>
      </c>
      <c r="AO26" s="88">
        <f>IFERROR(IF($C26="Key Commercial Service",VLOOKUP(P26,'Jenks Methodology'!$B$34:$G$38,6,TRUE),IF($C26="Key General Aviation",VLOOKUP(P26,'Jenks Methodology'!$C$34:$G$38,5,TRUE),IF($C26="Intermediate Large",VLOOKUP(P26,'Jenks Methodology'!$D$34:$G$38,4,TRUE),IF($C26="Intermediate Small",VLOOKUP(P26,'Jenks Methodology'!$E$34:$G$38,3,TRUE),VLOOKUP(P26,'Jenks Methodology'!$F$34:$G$38,2,TRUE))))),5)</f>
        <v>2.5</v>
      </c>
      <c r="AP26" s="88">
        <f>VLOOKUP($Q26,'Basic Score Methodology'!$K$6:$L$12,'Basic Score Methodology'!$L$2,TRUE)</f>
        <v>2.5</v>
      </c>
      <c r="AQ26" s="88">
        <f>IFERROR(IF($C26="Key Commercial Service",VLOOKUP(R26,'Jenks Methodology'!$B$39:$G$43,6,TRUE),IF($C26="Key General Aviation",VLOOKUP(R26,'Jenks Methodology'!$C$39:$G$43,5,TRUE),IF($C26="Intermediate Large",VLOOKUP(R26,'Jenks Methodology'!$D$39:$G$43,4,TRUE),IF($C26="Intermediate Small",VLOOKUP(R26,'Jenks Methodology'!$E$39:$G$43,3,TRUE),VLOOKUP(R26,'Jenks Methodology'!$F$39:$G$43,2,TRUE))))),0)</f>
        <v>1.25</v>
      </c>
      <c r="AR26" s="88">
        <f>IFERROR(IF($C26="Key Commercial Service",VLOOKUP(S26,'Jenks Methodology'!$B$44:$G$48,6,TRUE),IF($C26="Key General Aviation",VLOOKUP(S26,'Jenks Methodology'!$C$44:$G$48,5,TRUE),IF($C26="Intermediate Large",VLOOKUP(S26,'Jenks Methodology'!$D$44:$G$48,4,TRUE),IF($C26="Intermediate Small",VLOOKUP(S26,'Jenks Methodology'!$E$44:$G$48,3,TRUE),VLOOKUP(S26,'Jenks Methodology'!$F$44:$G$48,2,TRUE))))),0)</f>
        <v>2.5</v>
      </c>
      <c r="AS26" s="88">
        <f>IFERROR(IF($C26="Key Commercial Service",VLOOKUP(T26,'Jenks Methodology'!$B$49:$G$53,6,TRUE),IF($C26="Key General Aviation",VLOOKUP(T26,'Jenks Methodology'!$C$49:$G$53,5,TRUE),IF($C26="Intermediate Large",VLOOKUP(T26,'Jenks Methodology'!$D$49:$G$53,4,TRUE),IF($C26="Intermediate Small",VLOOKUP(T26,'Jenks Methodology'!$E$49:$G$53,3,TRUE),VLOOKUP(T26,'Jenks Methodology'!$F$49:$G$53,2,TRUE))))),0)</f>
        <v>3.75</v>
      </c>
      <c r="AT26" s="88">
        <f>IFERROR(IF($C26="Key Commercial Service",VLOOKUP(U26,'Jenks Methodology'!$B$54:$G$58,6,TRUE),IF($C26="Key General Aviation",VLOOKUP(U26,'Jenks Methodology'!$C$54:$G$58,5,TRUE),IF($C26="Intermediate Large",VLOOKUP(U26,'Jenks Methodology'!$D$54:$G$58,4,TRUE),IF($C26="Intermediate Small",VLOOKUP(U26,'Jenks Methodology'!$E$54:$G$58,3,TRUE),VLOOKUP(U26,'Jenks Methodology'!$F$54:$G$58,2,TRUE))))),0)</f>
        <v>2.5</v>
      </c>
      <c r="AU26" s="88">
        <f>IFERROR(VLOOKUP(V26,'Basic Score Methodology'!$K$17:$M$21,'Basic Score Methodology'!$L$2,TRUE),0)</f>
        <v>5</v>
      </c>
      <c r="AV26" s="88">
        <f>IFERROR(VLOOKUP(W26,'Basic Score Methodology'!$K$17:$M$21,'Basic Score Methodology'!$M$2,TRUE),0)</f>
        <v>5</v>
      </c>
      <c r="AW26" s="88">
        <f>IFERROR(IF($C26="Key Commercial Service",VLOOKUP(X26,'Jenks Methodology'!$B$59:$G$63,6,TRUE),IF($C26="Key General Aviation",VLOOKUP(X26,'Jenks Methodology'!$C$59:$G$63,5,TRUE),IF($C26="Intermediate Large",VLOOKUP(X26,'Jenks Methodology'!$D$59:$G$63,4,TRUE),IF($C26="Intermediate Small",VLOOKUP(X26,'Jenks Methodology'!$E$59:$G$63,3,TRUE),VLOOKUP(X26,'Jenks Methodology'!$F$59:$G$63,2,TRUE))))),0)</f>
        <v>0</v>
      </c>
      <c r="AX26" s="88">
        <f>IFERROR(IF($C26="Key Commercial Service",VLOOKUP(Y26,'Jenks Methodology'!$B$64:$G$68,6,TRUE),IF($C26="Key General Aviation",VLOOKUP(Y26,'Jenks Methodology'!$C$64:$G$68,5,TRUE),IF($C26="Intermediate Large",VLOOKUP(Y26,'Jenks Methodology'!$D$64:$G$68,4,TRUE),IF($C26="Intermediate Small",VLOOKUP(Y26,'Jenks Methodology'!$E$64:$G$68,3,TRUE),VLOOKUP(Y26,'Jenks Methodology'!$F$64:$G$68,2,TRUE))))),0)</f>
        <v>2.5</v>
      </c>
      <c r="AY26" s="88">
        <f>IFERROR(IF($C26="Key Commercial Service",VLOOKUP(Z26,'Jenks Methodology'!$B$69:$G$73,6,TRUE),IF($C26="Key General Aviation",VLOOKUP(Z26,'Jenks Methodology'!$C$69:$G$73,5,TRUE),IF($C26="Intermediate Large",VLOOKUP(Z26,'Jenks Methodology'!$D$69:$G$73,4,TRUE),IF($C26="Intermediate Small",VLOOKUP(Z26,'Jenks Methodology'!$E$69:$G$73,3,TRUE),VLOOKUP(Z26,'Jenks Methodology'!$F$69:$G$73,2,TRUE))))),0)</f>
        <v>2.5</v>
      </c>
      <c r="AZ26" s="100">
        <f>IFERROR(VLOOKUP(AA26,'Basic Score Methodology'!$N$6:$O$7,'Basic Score Methodology'!$O$2,TRUE),0)</f>
        <v>5</v>
      </c>
      <c r="BA26" s="164">
        <f>SUM(AB26:AE26)+IF(AF26="",AG26,AF26)+SUM(AH26:AI26,AN26:AZ26)</f>
        <v>61.1875</v>
      </c>
    </row>
    <row r="27" spans="1:53" x14ac:dyDescent="0.3">
      <c r="A27" s="108" t="s">
        <v>28</v>
      </c>
      <c r="B27" s="1" t="s">
        <v>29</v>
      </c>
      <c r="C27" s="1" t="s">
        <v>290</v>
      </c>
      <c r="D27" s="129" t="str">
        <f>IF(COUNTIF('NPIAS Info 2021-25'!$C$4:$C$100,B27)&gt;0,"Y","N")</f>
        <v>Y</v>
      </c>
      <c r="E27" s="129" t="str">
        <f>IFERROR(VLOOKUP($B27,'NPIAS Info 2021-25'!$C$4:$G$100,'NPIAS Info 2021-25'!$G$2,FALSE),"Non-NPIAS")</f>
        <v>GA</v>
      </c>
      <c r="F27" s="129" t="str">
        <f>IFERROR(IF(VLOOKUP($B27,'NPIAS Info 2021-25'!$C$4:$G$100,'NPIAS Info 2021-25'!$F$2,FALSE)=0,"N/A (Primary)",VLOOKUP($B27,'NPIAS Info 2021-25'!$C$4:$G$100,'NPIAS Info 2021-25'!$F$2,FALSE)),"N/A (Non-NPIAS)")</f>
        <v>Local</v>
      </c>
      <c r="G27" s="130">
        <f>VLOOKUP($B27,'2020 Inventory Data'!$B$5:$V$137,'2020 Inventory Data'!$V$3,FALSE)</f>
        <v>30</v>
      </c>
      <c r="H27" s="168">
        <f>IFERROR(VLOOKUP(B27,MnSASP_Baseline_Operations[],'Baseline Ops'!$D$3,FALSE),0)</f>
        <v>7641.6637068777854</v>
      </c>
      <c r="I27" s="130">
        <f>IFERROR(VLOOKUP($B27,'5010 Operations'!$C$5:$CO$151,'5010 Operations'!$CO$3,FALSE),"")</f>
        <v>14000</v>
      </c>
      <c r="J27" s="131">
        <f>IF(VLOOKUP($B27,'2020 Inventory Data'!$B$5:$G$137,'2020 Inventory Data'!$D$3,FALSE)="Yes",1,0)</f>
        <v>1</v>
      </c>
      <c r="K27" s="131">
        <f>IF(VLOOKUP($B27,'2020 Inventory Data'!$B$5:$G$137,'2020 Inventory Data'!$G$3,FALSE)="Yes",1,0)</f>
        <v>1</v>
      </c>
      <c r="L27" s="130">
        <f>VLOOKUP($B27,'30nm Airport Count'!$B$5:$K$137,'30nm Airport Count'!$I$3,FALSE)</f>
        <v>1</v>
      </c>
      <c r="M27" s="130">
        <f>VLOOKUP($B27,'30nm Airport Count'!$B$5:$K$137,'30nm Airport Count'!$J$3,FALSE)</f>
        <v>0</v>
      </c>
      <c r="N27" s="130">
        <f>VLOOKUP($B27,'30nm Airport Count'!$B$5:$K$137,'30nm Airport Count'!$K$3,FALSE)</f>
        <v>1</v>
      </c>
      <c r="O27" s="130">
        <f>VLOOKUP($B27,'30nm Airport Count'!$B$5:$L$137,'30nm Airport Count'!$L$3,FALSE)</f>
        <v>2</v>
      </c>
      <c r="P27" s="130">
        <f>VLOOKUP(B27,Population_30minProximity_Airports[[FAA ID]:[Population within 30 min drive-time]],3,FALSE)</f>
        <v>25546</v>
      </c>
      <c r="Q27" s="132">
        <f>IFERROR(VLOOKUP($B27,'PCI Data (106 airports)'!$W$6:$Z$112,4,FALSE),IF($C27="Landing Strip Turf","Turf","Unknown"))</f>
        <v>97</v>
      </c>
      <c r="R27" s="132">
        <f>VLOOKUP($B27,'Total Economic Impact'!$A$5:$G$139,'Total Economic Impact'!D$3,FALSE)</f>
        <v>13</v>
      </c>
      <c r="S27" s="133">
        <f>VLOOKUP($B27,'Total Economic Impact'!$A$5:$G$139,'Total Economic Impact'!E$3,FALSE)</f>
        <v>569510</v>
      </c>
      <c r="T27" s="133">
        <f>VLOOKUP($B27,'Total Economic Impact'!$A$5:$G$139,'Total Economic Impact'!F$3,FALSE)</f>
        <v>1168560</v>
      </c>
      <c r="U27" s="133">
        <f>VLOOKUP($B27,'Total Economic Impact'!$A$5:$G$139,'Total Economic Impact'!G$3,FALSE)</f>
        <v>1738070</v>
      </c>
      <c r="V27" s="134">
        <f>IFERROR(VLOOKUP($B27,'2020 Inventory Data'!$B$5:$AP$137,'2020 Inventory Data'!$AJ$3,FALSE),"NP")</f>
        <v>5</v>
      </c>
      <c r="W27" s="134">
        <f>IFERROR(VLOOKUP($B27,'2020 Inventory Data'!$B$5:$AP$137,'2020 Inventory Data'!$AK$3,FALSE),"NP")</f>
        <v>5</v>
      </c>
      <c r="X27" s="133">
        <f>IFERROR(VLOOKUP($B27,'AIP Grant History'!$M$9:$Q$109,5,FALSE),0)</f>
        <v>6876941</v>
      </c>
      <c r="Y27" s="133">
        <f>IFERROR(VLOOKUP($B27,'State-Local Funding History'!$L$11:$N$143,'State-Local Funding History'!M$9,FALSE),0)</f>
        <v>1904890.02</v>
      </c>
      <c r="Z27" s="133">
        <f>IFERROR(VLOOKUP($B27,'State-Local Funding History'!$L$11:$N$143,'State-Local Funding History'!N$9,FALSE),0)</f>
        <v>1317226.7900000005</v>
      </c>
      <c r="AA27" s="135" t="str">
        <f>IFERROR(IF(VLOOKUP($B27,'2020 Inventory Data'!$B$5:$AG$137,'2020 Inventory Data'!$AG$3,FALSE)="x","Y","N"),"")</f>
        <v>N</v>
      </c>
      <c r="AB27" s="112">
        <f>VLOOKUP(D27,'Basic Score Methodology'!$B$6:$E$16,'Basic Score Methodology'!$C$2,FALSE)</f>
        <v>5</v>
      </c>
      <c r="AC27" s="113">
        <f>IFERROR(VLOOKUP(E27,'Basic Score Methodology'!$B$6:$E$16,'Basic Score Methodology'!$D$2,FALSE),0)</f>
        <v>0</v>
      </c>
      <c r="AD27" s="113">
        <f>IFERROR(VLOOKUP(F27,'Basic Score Methodology'!$B$6:$E$16,'Basic Score Methodology'!$E$2,FALSE),0)</f>
        <v>1.5</v>
      </c>
      <c r="AE27" s="88">
        <f>IF(G27&lt;='Basic Score Methodology'!$G$12,'Basic Score Methodology'!$H$12,'Basic Score Methodology'!$H$13)</f>
        <v>5</v>
      </c>
      <c r="AF27" s="88">
        <f>IFERROR(IF($C27="Key Commercial Service",VLOOKUP(H27,'Jenks Methodology'!$B$4:$G$8,6,TRUE),IF($C27="Key General Aviation",VLOOKUP(H27,'Jenks Methodology'!$C$4:$G$8,5,TRUE),IF($C27="Intermediate Large",VLOOKUP(H27,'Jenks Methodology'!$D$4:$G$8,4,TRUE),IF($C27="Intermediate Small",VLOOKUP(H27,'Jenks Methodology'!$E$4:$G$8,3,TRUE),VLOOKUP(H27,'Jenks Methodology'!$F$4:$G$8,2,TRUE))))),0)</f>
        <v>2.5</v>
      </c>
      <c r="AG27" s="88">
        <f>IFERROR(IF($C27="Key Commercial Service",VLOOKUP($I27,'Jenks Methodology'!$B$9:$G$13,6,TRUE),IF($C27="Key General Aviation",VLOOKUP($I27,'Jenks Methodology'!$C$9:$G$13,5,TRUE),IF($C27="Intermediate Large",VLOOKUP($I27,'Jenks Methodology'!$D$9:$G$13,4,TRUE),IF($C27="Intermediate Small",VLOOKUP($I27,'Jenks Methodology'!$E$9:$G$13,3,TRUE),VLOOKUP($I27,'Jenks Methodology'!$F$9:$G$13,2,TRUE))))),"")</f>
        <v>2.5</v>
      </c>
      <c r="AH27" s="88">
        <f>IFERROR(VLOOKUP(J27,'Basic Score Methodology'!$G$6:$I$7,'Basic Score Methodology'!$H$2,FALSE),0)</f>
        <v>5</v>
      </c>
      <c r="AI27" s="88">
        <f>IFERROR(VLOOKUP(K27,'Basic Score Methodology'!$G$6:$I$7,'Basic Score Methodology'!$I$2,FALSE),0)</f>
        <v>5</v>
      </c>
      <c r="AJ27" s="88">
        <f>IFERROR(IF($C27="Key Commercial Service",VLOOKUP(L27,'Jenks Methodology'!$B$14:$G$18,6,TRUE),IF($C27="Key General Aviation",VLOOKUP(L27,'Jenks Methodology'!$C$14:$G$18,5,TRUE),IF($C27="Intermediate Large",VLOOKUP(L27,'Jenks Methodology'!$D$14:$G$18,4,TRUE),IF($C27="Intermediate Small",VLOOKUP(L27,'Jenks Methodology'!$E$14:$G$18,3,TRUE),VLOOKUP(L27,'Jenks Methodology'!$F$14:$G$18,2,TRUE))))),5)</f>
        <v>3.75</v>
      </c>
      <c r="AK27" s="88">
        <f>IFERROR(IF($C27="Key Commercial Service",VLOOKUP(M27,'Jenks Methodology'!$B$19:$G$23,6,TRUE),IF($C27="Key General Aviation",VLOOKUP(M27,'Jenks Methodology'!$C$19:$G$23,5,TRUE),IF($C27="Intermediate Large",VLOOKUP(M27,'Jenks Methodology'!$D$19:$G$23,4,TRUE),IF($C27="Intermediate Small",VLOOKUP(M27,'Jenks Methodology'!$E$19:$G$23,3,TRUE),VLOOKUP(M27,'Jenks Methodology'!$F$19:$G$23,2,TRUE))))),5)</f>
        <v>5</v>
      </c>
      <c r="AL27" s="88">
        <f>IFERROR(IF($C27="Key Commercial Service",VLOOKUP(N27,'Jenks Methodology'!$B$24:$G$28,6,TRUE),IF($C27="Key General Aviation",VLOOKUP(N27,'Jenks Methodology'!$C$24:$G$28,5,TRUE),IF($C27="Intermediate Large",VLOOKUP(N27,'Jenks Methodology'!$D$24:$G$28,4,TRUE),IF($C27="Intermediate Small",VLOOKUP(N27,'Jenks Methodology'!$E$24:$G$28,3,TRUE),VLOOKUP(N27,'Jenks Methodology'!$F$24:$G$28,2,TRUE))))),5)</f>
        <v>3.75</v>
      </c>
      <c r="AM27" s="88">
        <f>IFERROR(IF($C27="Key Commercial Service",VLOOKUP(O27,'Jenks Methodology'!$B$29:$G$33,6,FALSE),IF($C27="Key General Aviation",VLOOKUP(O27,'Jenks Methodology'!$C$29:$G$33,5,FALSE),IF($C27="Intermediate Large",VLOOKUP(O27,'Jenks Methodology'!$D$29:$G$33,4,FALSE),IF($C27="Intermediate Small",VLOOKUP(O27,'Jenks Methodology'!$E$29:$G$33,3,FALSE),VLOOKUP(O27,'Jenks Methodology'!$F$29:$G$33,2,FALSE))))),5)</f>
        <v>3.75</v>
      </c>
      <c r="AN27" s="101">
        <f>AVERAGE(AJ27:AM27)</f>
        <v>4.0625</v>
      </c>
      <c r="AO27" s="88">
        <f>IFERROR(IF($C27="Key Commercial Service",VLOOKUP(P27,'Jenks Methodology'!$B$34:$G$38,6,TRUE),IF($C27="Key General Aviation",VLOOKUP(P27,'Jenks Methodology'!$C$34:$G$38,5,TRUE),IF($C27="Intermediate Large",VLOOKUP(P27,'Jenks Methodology'!$D$34:$G$38,4,TRUE),IF($C27="Intermediate Small",VLOOKUP(P27,'Jenks Methodology'!$E$34:$G$38,3,TRUE),VLOOKUP(P27,'Jenks Methodology'!$F$34:$G$38,2,TRUE))))),5)</f>
        <v>1.25</v>
      </c>
      <c r="AP27" s="88">
        <f>VLOOKUP($Q27,'Basic Score Methodology'!$K$6:$L$12,'Basic Score Methodology'!$L$2,TRUE)</f>
        <v>3.75</v>
      </c>
      <c r="AQ27" s="88">
        <f>IFERROR(IF($C27="Key Commercial Service",VLOOKUP(R27,'Jenks Methodology'!$B$39:$G$43,6,TRUE),IF($C27="Key General Aviation",VLOOKUP(R27,'Jenks Methodology'!$C$39:$G$43,5,TRUE),IF($C27="Intermediate Large",VLOOKUP(R27,'Jenks Methodology'!$D$39:$G$43,4,TRUE),IF($C27="Intermediate Small",VLOOKUP(R27,'Jenks Methodology'!$E$39:$G$43,3,TRUE),VLOOKUP(R27,'Jenks Methodology'!$F$39:$G$43,2,TRUE))))),0)</f>
        <v>1.25</v>
      </c>
      <c r="AR27" s="88">
        <f>IFERROR(IF($C27="Key Commercial Service",VLOOKUP(S27,'Jenks Methodology'!$B$44:$G$48,6,TRUE),IF($C27="Key General Aviation",VLOOKUP(S27,'Jenks Methodology'!$C$44:$G$48,5,TRUE),IF($C27="Intermediate Large",VLOOKUP(S27,'Jenks Methodology'!$D$44:$G$48,4,TRUE),IF($C27="Intermediate Small",VLOOKUP(S27,'Jenks Methodology'!$E$44:$G$48,3,TRUE),VLOOKUP(S27,'Jenks Methodology'!$F$44:$G$48,2,TRUE))))),0)</f>
        <v>1.25</v>
      </c>
      <c r="AS27" s="88">
        <f>IFERROR(IF($C27="Key Commercial Service",VLOOKUP(T27,'Jenks Methodology'!$B$49:$G$53,6,TRUE),IF($C27="Key General Aviation",VLOOKUP(T27,'Jenks Methodology'!$C$49:$G$53,5,TRUE),IF($C27="Intermediate Large",VLOOKUP(T27,'Jenks Methodology'!$D$49:$G$53,4,TRUE),IF($C27="Intermediate Small",VLOOKUP(T27,'Jenks Methodology'!$E$49:$G$53,3,TRUE),VLOOKUP(T27,'Jenks Methodology'!$F$49:$G$53,2,TRUE))))),0)</f>
        <v>1.25</v>
      </c>
      <c r="AT27" s="88">
        <f>IFERROR(IF($C27="Key Commercial Service",VLOOKUP(U27,'Jenks Methodology'!$B$54:$G$58,6,TRUE),IF($C27="Key General Aviation",VLOOKUP(U27,'Jenks Methodology'!$C$54:$G$58,5,TRUE),IF($C27="Intermediate Large",VLOOKUP(U27,'Jenks Methodology'!$D$54:$G$58,4,TRUE),IF($C27="Intermediate Small",VLOOKUP(U27,'Jenks Methodology'!$E$54:$G$58,3,TRUE),VLOOKUP(U27,'Jenks Methodology'!$F$54:$G$58,2,TRUE))))),0)</f>
        <v>2.5</v>
      </c>
      <c r="AU27" s="88">
        <f>IFERROR(VLOOKUP(V27,'Basic Score Methodology'!$K$17:$M$21,'Basic Score Methodology'!$L$2,TRUE),0)</f>
        <v>2.5</v>
      </c>
      <c r="AV27" s="88">
        <f>IFERROR(VLOOKUP(W27,'Basic Score Methodology'!$K$17:$M$21,'Basic Score Methodology'!$M$2,TRUE),0)</f>
        <v>2.5</v>
      </c>
      <c r="AW27" s="88">
        <f>IFERROR(IF($C27="Key Commercial Service",VLOOKUP(X27,'Jenks Methodology'!$B$59:$G$63,6,TRUE),IF($C27="Key General Aviation",VLOOKUP(X27,'Jenks Methodology'!$C$59:$G$63,5,TRUE),IF($C27="Intermediate Large",VLOOKUP(X27,'Jenks Methodology'!$D$59:$G$63,4,TRUE),IF($C27="Intermediate Small",VLOOKUP(X27,'Jenks Methodology'!$E$59:$G$63,3,TRUE),VLOOKUP(X27,'Jenks Methodology'!$F$59:$G$63,2,TRUE))))),0)</f>
        <v>3.75</v>
      </c>
      <c r="AX27" s="88">
        <f>IFERROR(IF($C27="Key Commercial Service",VLOOKUP(Y27,'Jenks Methodology'!$B$64:$G$68,6,TRUE),IF($C27="Key General Aviation",VLOOKUP(Y27,'Jenks Methodology'!$C$64:$G$68,5,TRUE),IF($C27="Intermediate Large",VLOOKUP(Y27,'Jenks Methodology'!$D$64:$G$68,4,TRUE),IF($C27="Intermediate Small",VLOOKUP(Y27,'Jenks Methodology'!$E$64:$G$68,3,TRUE),VLOOKUP(Y27,'Jenks Methodology'!$F$64:$G$68,2,TRUE))))),0)</f>
        <v>3.75</v>
      </c>
      <c r="AY27" s="88">
        <f>IFERROR(IF($C27="Key Commercial Service",VLOOKUP(Z27,'Jenks Methodology'!$B$69:$G$73,6,TRUE),IF($C27="Key General Aviation",VLOOKUP(Z27,'Jenks Methodology'!$C$69:$G$73,5,TRUE),IF($C27="Intermediate Large",VLOOKUP(Z27,'Jenks Methodology'!$D$69:$G$73,4,TRUE),IF($C27="Intermediate Small",VLOOKUP(Z27,'Jenks Methodology'!$E$69:$G$73,3,TRUE),VLOOKUP(Z27,'Jenks Methodology'!$F$69:$G$73,2,TRUE))))),0)</f>
        <v>3.75</v>
      </c>
      <c r="AZ27" s="100">
        <f>IFERROR(VLOOKUP(AA27,'Basic Score Methodology'!$N$6:$O$7,'Basic Score Methodology'!$O$2,TRUE),0)</f>
        <v>5</v>
      </c>
      <c r="BA27" s="164">
        <f>SUM(AB27:AE27)+IF(AF27="",AG27,AF27)+SUM(AH27:AI27,AN27:AZ27)</f>
        <v>60.5625</v>
      </c>
    </row>
    <row r="28" spans="1:53" x14ac:dyDescent="0.3">
      <c r="A28" s="108" t="s">
        <v>204</v>
      </c>
      <c r="B28" s="1" t="s">
        <v>205</v>
      </c>
      <c r="C28" s="1" t="s">
        <v>293</v>
      </c>
      <c r="D28" s="129" t="str">
        <f>IF(COUNTIF('NPIAS Info 2021-25'!$C$4:$C$100,B28)&gt;0,"Y","N")</f>
        <v>Y</v>
      </c>
      <c r="E28" s="129" t="str">
        <f>IFERROR(VLOOKUP($B28,'NPIAS Info 2021-25'!$C$4:$G$100,'NPIAS Info 2021-25'!$G$2,FALSE),"Non-NPIAS")</f>
        <v>GA</v>
      </c>
      <c r="F28" s="129" t="str">
        <f>IFERROR(IF(VLOOKUP($B28,'NPIAS Info 2021-25'!$C$4:$G$100,'NPIAS Info 2021-25'!$F$2,FALSE)=0,"N/A (Primary)",VLOOKUP($B28,'NPIAS Info 2021-25'!$C$4:$G$100,'NPIAS Info 2021-25'!$F$2,FALSE)),"N/A (Non-NPIAS)")</f>
        <v>Local</v>
      </c>
      <c r="G28" s="130">
        <f>VLOOKUP($B28,'2020 Inventory Data'!$B$5:$V$137,'2020 Inventory Data'!$V$3,FALSE)</f>
        <v>57</v>
      </c>
      <c r="H28" s="168">
        <f>IFERROR(VLOOKUP(B28,MnSASP_Baseline_Operations[],'Baseline Ops'!$D$3,FALSE),0)</f>
        <v>6473.3025515289701</v>
      </c>
      <c r="I28" s="130">
        <f>IFERROR(VLOOKUP($B28,'5010 Operations'!$C$5:$CO$151,'5010 Operations'!$CO$3,FALSE),"")</f>
        <v>7810</v>
      </c>
      <c r="J28" s="131">
        <f>IF(VLOOKUP($B28,'2020 Inventory Data'!$B$5:$G$137,'2020 Inventory Data'!$D$3,FALSE)="Yes",1,0)</f>
        <v>1</v>
      </c>
      <c r="K28" s="131">
        <f>IF(VLOOKUP($B28,'2020 Inventory Data'!$B$5:$G$137,'2020 Inventory Data'!$G$3,FALSE)="Yes",1,0)</f>
        <v>1</v>
      </c>
      <c r="L28" s="130">
        <f>VLOOKUP($B28,'30nm Airport Count'!$B$5:$K$137,'30nm Airport Count'!$I$3,FALSE)</f>
        <v>2</v>
      </c>
      <c r="M28" s="130">
        <f>VLOOKUP($B28,'30nm Airport Count'!$B$5:$K$137,'30nm Airport Count'!$J$3,FALSE)</f>
        <v>2</v>
      </c>
      <c r="N28" s="130">
        <f>VLOOKUP($B28,'30nm Airport Count'!$B$5:$K$137,'30nm Airport Count'!$K$3,FALSE)</f>
        <v>0</v>
      </c>
      <c r="O28" s="130">
        <f>VLOOKUP($B28,'30nm Airport Count'!$B$5:$L$137,'30nm Airport Count'!$L$3,FALSE)</f>
        <v>2</v>
      </c>
      <c r="P28" s="130">
        <f>VLOOKUP(B28,Population_30minProximity_Airports[[FAA ID]:[Population within 30 min drive-time]],3,FALSE)</f>
        <v>72186</v>
      </c>
      <c r="Q28" s="132">
        <f>IFERROR(VLOOKUP($B28,'PCI Data (106 airports)'!$W$6:$Z$112,4,FALSE),IF($C28="Landing Strip Turf","Turf","Unknown"))</f>
        <v>100</v>
      </c>
      <c r="R28" s="132">
        <f>VLOOKUP($B28,'Total Economic Impact'!$A$5:$G$139,'Total Economic Impact'!D$3,FALSE)</f>
        <v>34</v>
      </c>
      <c r="S28" s="133">
        <f>VLOOKUP($B28,'Total Economic Impact'!$A$5:$G$139,'Total Economic Impact'!E$3,FALSE)</f>
        <v>1374000</v>
      </c>
      <c r="T28" s="133">
        <f>VLOOKUP($B28,'Total Economic Impact'!$A$5:$G$139,'Total Economic Impact'!F$3,FALSE)</f>
        <v>2142060</v>
      </c>
      <c r="U28" s="133">
        <f>VLOOKUP($B28,'Total Economic Impact'!$A$5:$G$139,'Total Economic Impact'!G$3,FALSE)</f>
        <v>3516060</v>
      </c>
      <c r="V28" s="134">
        <f>IFERROR(VLOOKUP($B28,'2020 Inventory Data'!$B$5:$AP$137,'2020 Inventory Data'!$AJ$3,FALSE),"NP")</f>
        <v>10</v>
      </c>
      <c r="W28" s="134">
        <f>IFERROR(VLOOKUP($B28,'2020 Inventory Data'!$B$5:$AP$137,'2020 Inventory Data'!$AK$3,FALSE),"NP")</f>
        <v>10</v>
      </c>
      <c r="X28" s="133">
        <f>IFERROR(VLOOKUP($B28,'AIP Grant History'!$M$9:$Q$109,5,FALSE),0)</f>
        <v>2578263</v>
      </c>
      <c r="Y28" s="133">
        <f>IFERROR(VLOOKUP($B28,'State-Local Funding History'!$L$11:$N$143,'State-Local Funding History'!M$9,FALSE),0)</f>
        <v>728956.58000000007</v>
      </c>
      <c r="Z28" s="133">
        <f>IFERROR(VLOOKUP($B28,'State-Local Funding History'!$L$11:$N$143,'State-Local Funding History'!N$9,FALSE),0)</f>
        <v>782854.84999999986</v>
      </c>
      <c r="AA28" s="135" t="str">
        <f>IFERROR(IF(VLOOKUP($B28,'2020 Inventory Data'!$B$5:$AG$137,'2020 Inventory Data'!$AG$3,FALSE)="x","Y","N"),"")</f>
        <v>N</v>
      </c>
      <c r="AB28" s="112">
        <f>VLOOKUP(D28,'Basic Score Methodology'!$B$6:$E$16,'Basic Score Methodology'!$C$2,FALSE)</f>
        <v>5</v>
      </c>
      <c r="AC28" s="113">
        <f>IFERROR(VLOOKUP(E28,'Basic Score Methodology'!$B$6:$E$16,'Basic Score Methodology'!$D$2,FALSE),0)</f>
        <v>0</v>
      </c>
      <c r="AD28" s="113">
        <f>IFERROR(VLOOKUP(F28,'Basic Score Methodology'!$B$6:$E$16,'Basic Score Methodology'!$E$2,FALSE),0)</f>
        <v>1.5</v>
      </c>
      <c r="AE28" s="88">
        <f>IF(G28&lt;='Basic Score Methodology'!$G$12,'Basic Score Methodology'!$H$12,'Basic Score Methodology'!$H$13)</f>
        <v>5</v>
      </c>
      <c r="AF28" s="88">
        <f>IFERROR(IF($C28="Key Commercial Service",VLOOKUP(H28,'Jenks Methodology'!$B$4:$G$8,6,TRUE),IF($C28="Key General Aviation",VLOOKUP(H28,'Jenks Methodology'!$C$4:$G$8,5,TRUE),IF($C28="Intermediate Large",VLOOKUP(H28,'Jenks Methodology'!$D$4:$G$8,4,TRUE),IF($C28="Intermediate Small",VLOOKUP(H28,'Jenks Methodology'!$E$4:$G$8,3,TRUE),VLOOKUP(H28,'Jenks Methodology'!$F$4:$G$8,2,TRUE))))),0)</f>
        <v>2.5</v>
      </c>
      <c r="AG28" s="88">
        <f>IFERROR(IF($C28="Key Commercial Service",VLOOKUP($I28,'Jenks Methodology'!$B$9:$G$13,6,TRUE),IF($C28="Key General Aviation",VLOOKUP($I28,'Jenks Methodology'!$C$9:$G$13,5,TRUE),IF($C28="Intermediate Large",VLOOKUP($I28,'Jenks Methodology'!$D$9:$G$13,4,TRUE),IF($C28="Intermediate Small",VLOOKUP($I28,'Jenks Methodology'!$E$9:$G$13,3,TRUE),VLOOKUP($I28,'Jenks Methodology'!$F$9:$G$13,2,TRUE))))),"")</f>
        <v>1.25</v>
      </c>
      <c r="AH28" s="88">
        <f>IFERROR(VLOOKUP(J28,'Basic Score Methodology'!$G$6:$I$7,'Basic Score Methodology'!$H$2,FALSE),0)</f>
        <v>5</v>
      </c>
      <c r="AI28" s="88">
        <f>IFERROR(VLOOKUP(K28,'Basic Score Methodology'!$G$6:$I$7,'Basic Score Methodology'!$I$2,FALSE),0)</f>
        <v>5</v>
      </c>
      <c r="AJ28" s="88">
        <f>IFERROR(IF($C28="Key Commercial Service",VLOOKUP(L28,'Jenks Methodology'!$B$14:$G$18,6,TRUE),IF($C28="Key General Aviation",VLOOKUP(L28,'Jenks Methodology'!$C$14:$G$18,5,TRUE),IF($C28="Intermediate Large",VLOOKUP(L28,'Jenks Methodology'!$D$14:$G$18,4,TRUE),IF($C28="Intermediate Small",VLOOKUP(L28,'Jenks Methodology'!$E$14:$G$18,3,TRUE),VLOOKUP(L28,'Jenks Methodology'!$F$14:$G$18,2,TRUE))))),5)</f>
        <v>2.5</v>
      </c>
      <c r="AK28" s="88">
        <f>IFERROR(IF($C28="Key Commercial Service",VLOOKUP(M28,'Jenks Methodology'!$B$19:$G$23,6,TRUE),IF($C28="Key General Aviation",VLOOKUP(M28,'Jenks Methodology'!$C$19:$G$23,5,TRUE),IF($C28="Intermediate Large",VLOOKUP(M28,'Jenks Methodology'!$D$19:$G$23,4,TRUE),IF($C28="Intermediate Small",VLOOKUP(M28,'Jenks Methodology'!$E$19:$G$23,3,TRUE),VLOOKUP(M28,'Jenks Methodology'!$F$19:$G$23,2,TRUE))))),5)</f>
        <v>2.5</v>
      </c>
      <c r="AL28" s="88">
        <f>IFERROR(IF($C28="Key Commercial Service",VLOOKUP(N28,'Jenks Methodology'!$B$24:$G$28,6,TRUE),IF($C28="Key General Aviation",VLOOKUP(N28,'Jenks Methodology'!$C$24:$G$28,5,TRUE),IF($C28="Intermediate Large",VLOOKUP(N28,'Jenks Methodology'!$D$24:$G$28,4,TRUE),IF($C28="Intermediate Small",VLOOKUP(N28,'Jenks Methodology'!$E$24:$G$28,3,TRUE),VLOOKUP(N28,'Jenks Methodology'!$F$24:$G$28,2,TRUE))))),5)</f>
        <v>5</v>
      </c>
      <c r="AM28" s="88">
        <f>IFERROR(IF($C28="Key Commercial Service",VLOOKUP(O28,'Jenks Methodology'!$B$29:$G$33,6,FALSE),IF($C28="Key General Aviation",VLOOKUP(O28,'Jenks Methodology'!$C$29:$G$33,5,FALSE),IF($C28="Intermediate Large",VLOOKUP(O28,'Jenks Methodology'!$D$29:$G$33,4,FALSE),IF($C28="Intermediate Small",VLOOKUP(O28,'Jenks Methodology'!$E$29:$G$33,3,FALSE),VLOOKUP(O28,'Jenks Methodology'!$F$29:$G$33,2,FALSE))))),5)</f>
        <v>3.75</v>
      </c>
      <c r="AN28" s="101">
        <f>AVERAGE(AJ28:AM28)</f>
        <v>3.4375</v>
      </c>
      <c r="AO28" s="88">
        <f>IFERROR(IF($C28="Key Commercial Service",VLOOKUP(P28,'Jenks Methodology'!$B$34:$G$38,6,TRUE),IF($C28="Key General Aviation",VLOOKUP(P28,'Jenks Methodology'!$C$34:$G$38,5,TRUE),IF($C28="Intermediate Large",VLOOKUP(P28,'Jenks Methodology'!$D$34:$G$38,4,TRUE),IF($C28="Intermediate Small",VLOOKUP(P28,'Jenks Methodology'!$E$34:$G$38,3,TRUE),VLOOKUP(P28,'Jenks Methodology'!$F$34:$G$38,2,TRUE))))),5)</f>
        <v>1.25</v>
      </c>
      <c r="AP28" s="88">
        <f>VLOOKUP($Q28,'Basic Score Methodology'!$K$6:$L$12,'Basic Score Methodology'!$L$2,TRUE)</f>
        <v>5</v>
      </c>
      <c r="AQ28" s="88">
        <f>IFERROR(IF($C28="Key Commercial Service",VLOOKUP(R28,'Jenks Methodology'!$B$39:$G$43,6,TRUE),IF($C28="Key General Aviation",VLOOKUP(R28,'Jenks Methodology'!$C$39:$G$43,5,TRUE),IF($C28="Intermediate Large",VLOOKUP(R28,'Jenks Methodology'!$D$39:$G$43,4,TRUE),IF($C28="Intermediate Small",VLOOKUP(R28,'Jenks Methodology'!$E$39:$G$43,3,TRUE),VLOOKUP(R28,'Jenks Methodology'!$F$39:$G$43,2,TRUE))))),0)</f>
        <v>2.5</v>
      </c>
      <c r="AR28" s="88">
        <f>IFERROR(IF($C28="Key Commercial Service",VLOOKUP(S28,'Jenks Methodology'!$B$44:$G$48,6,TRUE),IF($C28="Key General Aviation",VLOOKUP(S28,'Jenks Methodology'!$C$44:$G$48,5,TRUE),IF($C28="Intermediate Large",VLOOKUP(S28,'Jenks Methodology'!$D$44:$G$48,4,TRUE),IF($C28="Intermediate Small",VLOOKUP(S28,'Jenks Methodology'!$E$44:$G$48,3,TRUE),VLOOKUP(S28,'Jenks Methodology'!$F$44:$G$48,2,TRUE))))),0)</f>
        <v>2.5</v>
      </c>
      <c r="AS28" s="88">
        <f>IFERROR(IF($C28="Key Commercial Service",VLOOKUP(T28,'Jenks Methodology'!$B$49:$G$53,6,TRUE),IF($C28="Key General Aviation",VLOOKUP(T28,'Jenks Methodology'!$C$49:$G$53,5,TRUE),IF($C28="Intermediate Large",VLOOKUP(T28,'Jenks Methodology'!$D$49:$G$53,4,TRUE),IF($C28="Intermediate Small",VLOOKUP(T28,'Jenks Methodology'!$E$49:$G$53,3,TRUE),VLOOKUP(T28,'Jenks Methodology'!$F$49:$G$53,2,TRUE))))),0)</f>
        <v>1.25</v>
      </c>
      <c r="AT28" s="88">
        <f>IFERROR(IF($C28="Key Commercial Service",VLOOKUP(U28,'Jenks Methodology'!$B$54:$G$58,6,TRUE),IF($C28="Key General Aviation",VLOOKUP(U28,'Jenks Methodology'!$C$54:$G$58,5,TRUE),IF($C28="Intermediate Large",VLOOKUP(U28,'Jenks Methodology'!$D$54:$G$58,4,TRUE),IF($C28="Intermediate Small",VLOOKUP(U28,'Jenks Methodology'!$E$54:$G$58,3,TRUE),VLOOKUP(U28,'Jenks Methodology'!$F$54:$G$58,2,TRUE))))),0)</f>
        <v>2.5</v>
      </c>
      <c r="AU28" s="88">
        <f>IFERROR(VLOOKUP(V28,'Basic Score Methodology'!$K$17:$M$21,'Basic Score Methodology'!$L$2,TRUE),0)</f>
        <v>5</v>
      </c>
      <c r="AV28" s="88">
        <f>IFERROR(VLOOKUP(W28,'Basic Score Methodology'!$K$17:$M$21,'Basic Score Methodology'!$M$2,TRUE),0)</f>
        <v>5</v>
      </c>
      <c r="AW28" s="88">
        <f>IFERROR(IF($C28="Key Commercial Service",VLOOKUP(X28,'Jenks Methodology'!$B$59:$G$63,6,TRUE),IF($C28="Key General Aviation",VLOOKUP(X28,'Jenks Methodology'!$C$59:$G$63,5,TRUE),IF($C28="Intermediate Large",VLOOKUP(X28,'Jenks Methodology'!$D$59:$G$63,4,TRUE),IF($C28="Intermediate Small",VLOOKUP(X28,'Jenks Methodology'!$E$59:$G$63,3,TRUE),VLOOKUP(X28,'Jenks Methodology'!$F$59:$G$63,2,TRUE))))),0)</f>
        <v>1.25</v>
      </c>
      <c r="AX28" s="88">
        <f>IFERROR(IF($C28="Key Commercial Service",VLOOKUP(Y28,'Jenks Methodology'!$B$64:$G$68,6,TRUE),IF($C28="Key General Aviation",VLOOKUP(Y28,'Jenks Methodology'!$C$64:$G$68,5,TRUE),IF($C28="Intermediate Large",VLOOKUP(Y28,'Jenks Methodology'!$D$64:$G$68,4,TRUE),IF($C28="Intermediate Small",VLOOKUP(Y28,'Jenks Methodology'!$E$64:$G$68,3,TRUE),VLOOKUP(Y28,'Jenks Methodology'!$F$64:$G$68,2,TRUE))))),0)</f>
        <v>0</v>
      </c>
      <c r="AY28" s="88">
        <f>IFERROR(IF($C28="Key Commercial Service",VLOOKUP(Z28,'Jenks Methodology'!$B$69:$G$73,6,TRUE),IF($C28="Key General Aviation",VLOOKUP(Z28,'Jenks Methodology'!$C$69:$G$73,5,TRUE),IF($C28="Intermediate Large",VLOOKUP(Z28,'Jenks Methodology'!$D$69:$G$73,4,TRUE),IF($C28="Intermediate Small",VLOOKUP(Z28,'Jenks Methodology'!$E$69:$G$73,3,TRUE),VLOOKUP(Z28,'Jenks Methodology'!$F$69:$G$73,2,TRUE))))),0)</f>
        <v>1.25</v>
      </c>
      <c r="AZ28" s="100">
        <f>IFERROR(VLOOKUP(AA28,'Basic Score Methodology'!$N$6:$O$7,'Basic Score Methodology'!$O$2,TRUE),0)</f>
        <v>5</v>
      </c>
      <c r="BA28" s="164">
        <f>SUM(AB28:AE28)+IF(AF28="",AG28,AF28)+SUM(AH28:AI28,AN28:AZ28)</f>
        <v>59.9375</v>
      </c>
    </row>
    <row r="29" spans="1:53" x14ac:dyDescent="0.3">
      <c r="A29" s="108" t="s">
        <v>58</v>
      </c>
      <c r="B29" s="1" t="s">
        <v>59</v>
      </c>
      <c r="C29" s="1" t="s">
        <v>290</v>
      </c>
      <c r="D29" s="129" t="str">
        <f>IF(COUNTIF('NPIAS Info 2021-25'!$C$4:$C$100,B29)&gt;0,"Y","N")</f>
        <v>Y</v>
      </c>
      <c r="E29" s="129" t="str">
        <f>IFERROR(VLOOKUP($B29,'NPIAS Info 2021-25'!$C$4:$G$100,'NPIAS Info 2021-25'!$G$2,FALSE),"Non-NPIAS")</f>
        <v>GA</v>
      </c>
      <c r="F29" s="129" t="str">
        <f>IFERROR(IF(VLOOKUP($B29,'NPIAS Info 2021-25'!$C$4:$G$100,'NPIAS Info 2021-25'!$F$2,FALSE)=0,"N/A (Primary)",VLOOKUP($B29,'NPIAS Info 2021-25'!$C$4:$G$100,'NPIAS Info 2021-25'!$F$2,FALSE)),"N/A (Non-NPIAS)")</f>
        <v>Local</v>
      </c>
      <c r="G29" s="130">
        <f>VLOOKUP($B29,'2020 Inventory Data'!$B$5:$V$137,'2020 Inventory Data'!$V$3,FALSE)</f>
        <v>25</v>
      </c>
      <c r="H29" s="168">
        <f>IFERROR(VLOOKUP(B29,MnSASP_Baseline_Operations[],'Baseline Ops'!$D$3,FALSE),0)</f>
        <v>11472.3478390089</v>
      </c>
      <c r="I29" s="130">
        <f>IFERROR(VLOOKUP($B29,'5010 Operations'!$C$5:$CO$151,'5010 Operations'!$CO$3,FALSE),"")</f>
        <v>13900</v>
      </c>
      <c r="J29" s="131">
        <f>IF(VLOOKUP($B29,'2020 Inventory Data'!$B$5:$G$137,'2020 Inventory Data'!$D$3,FALSE)="Yes",1,0)</f>
        <v>0</v>
      </c>
      <c r="K29" s="131">
        <f>IF(VLOOKUP($B29,'2020 Inventory Data'!$B$5:$G$137,'2020 Inventory Data'!$G$3,FALSE)="Yes",1,0)</f>
        <v>1</v>
      </c>
      <c r="L29" s="130">
        <f>VLOOKUP($B29,'30nm Airport Count'!$B$5:$K$137,'30nm Airport Count'!$I$3,FALSE)</f>
        <v>2</v>
      </c>
      <c r="M29" s="130">
        <f>VLOOKUP($B29,'30nm Airport Count'!$B$5:$K$137,'30nm Airport Count'!$J$3,FALSE)</f>
        <v>1</v>
      </c>
      <c r="N29" s="130">
        <f>VLOOKUP($B29,'30nm Airport Count'!$B$5:$K$137,'30nm Airport Count'!$K$3,FALSE)</f>
        <v>1</v>
      </c>
      <c r="O29" s="130">
        <f>VLOOKUP($B29,'30nm Airport Count'!$B$5:$L$137,'30nm Airport Count'!$L$3,FALSE)</f>
        <v>2</v>
      </c>
      <c r="P29" s="130">
        <f>VLOOKUP(B29,Population_30minProximity_Airports[[FAA ID]:[Population within 30 min drive-time]],3,FALSE)</f>
        <v>123162</v>
      </c>
      <c r="Q29" s="132">
        <f>IFERROR(VLOOKUP($B29,'PCI Data (106 airports)'!$W$6:$Z$112,4,FALSE),IF($C29="Landing Strip Turf","Turf","Unknown"))</f>
        <v>55</v>
      </c>
      <c r="R29" s="132">
        <f>VLOOKUP($B29,'Total Economic Impact'!$A$5:$G$139,'Total Economic Impact'!D$3,FALSE)</f>
        <v>52</v>
      </c>
      <c r="S29" s="133">
        <f>VLOOKUP($B29,'Total Economic Impact'!$A$5:$G$139,'Total Economic Impact'!E$3,FALSE)</f>
        <v>2360730</v>
      </c>
      <c r="T29" s="133">
        <f>VLOOKUP($B29,'Total Economic Impact'!$A$5:$G$139,'Total Economic Impact'!F$3,FALSE)</f>
        <v>2780830</v>
      </c>
      <c r="U29" s="133">
        <f>VLOOKUP($B29,'Total Economic Impact'!$A$5:$G$139,'Total Economic Impact'!G$3,FALSE)</f>
        <v>5141560</v>
      </c>
      <c r="V29" s="134">
        <f>IFERROR(VLOOKUP($B29,'2020 Inventory Data'!$B$5:$AP$137,'2020 Inventory Data'!$AJ$3,FALSE),"NP")</f>
        <v>6</v>
      </c>
      <c r="W29" s="134">
        <f>IFERROR(VLOOKUP($B29,'2020 Inventory Data'!$B$5:$AP$137,'2020 Inventory Data'!$AK$3,FALSE),"NP")</f>
        <v>3</v>
      </c>
      <c r="X29" s="133">
        <f>IFERROR(VLOOKUP($B29,'AIP Grant History'!$M$9:$Q$109,5,FALSE),0)</f>
        <v>12922660</v>
      </c>
      <c r="Y29" s="133">
        <f>IFERROR(VLOOKUP($B29,'State-Local Funding History'!$L$11:$N$143,'State-Local Funding History'!M$9,FALSE),0)</f>
        <v>2165291.0100000007</v>
      </c>
      <c r="Z29" s="133">
        <f>IFERROR(VLOOKUP($B29,'State-Local Funding History'!$L$11:$N$143,'State-Local Funding History'!N$9,FALSE),0)</f>
        <v>734949.43999999936</v>
      </c>
      <c r="AA29" s="135" t="str">
        <f>IFERROR(IF(VLOOKUP($B29,'2020 Inventory Data'!$B$5:$AG$137,'2020 Inventory Data'!$AG$3,FALSE)="x","Y","N"),"")</f>
        <v>Y</v>
      </c>
      <c r="AB29" s="112">
        <f>VLOOKUP(D29,'Basic Score Methodology'!$B$6:$E$16,'Basic Score Methodology'!$C$2,FALSE)</f>
        <v>5</v>
      </c>
      <c r="AC29" s="113">
        <f>IFERROR(VLOOKUP(E29,'Basic Score Methodology'!$B$6:$E$16,'Basic Score Methodology'!$D$2,FALSE),0)</f>
        <v>0</v>
      </c>
      <c r="AD29" s="113">
        <f>IFERROR(VLOOKUP(F29,'Basic Score Methodology'!$B$6:$E$16,'Basic Score Methodology'!$E$2,FALSE),0)</f>
        <v>1.5</v>
      </c>
      <c r="AE29" s="88">
        <f>IF(G29&lt;='Basic Score Methodology'!$G$12,'Basic Score Methodology'!$H$12,'Basic Score Methodology'!$H$13)</f>
        <v>5</v>
      </c>
      <c r="AF29" s="88">
        <f>IFERROR(IF($C29="Key Commercial Service",VLOOKUP(H29,'Jenks Methodology'!$B$4:$G$8,6,TRUE),IF($C29="Key General Aviation",VLOOKUP(H29,'Jenks Methodology'!$C$4:$G$8,5,TRUE),IF($C29="Intermediate Large",VLOOKUP(H29,'Jenks Methodology'!$D$4:$G$8,4,TRUE),IF($C29="Intermediate Small",VLOOKUP(H29,'Jenks Methodology'!$E$4:$G$8,3,TRUE),VLOOKUP(H29,'Jenks Methodology'!$F$4:$G$8,2,TRUE))))),0)</f>
        <v>3.75</v>
      </c>
      <c r="AG29" s="88">
        <f>IFERROR(IF($C29="Key Commercial Service",VLOOKUP($I29,'Jenks Methodology'!$B$9:$G$13,6,TRUE),IF($C29="Key General Aviation",VLOOKUP($I29,'Jenks Methodology'!$C$9:$G$13,5,TRUE),IF($C29="Intermediate Large",VLOOKUP($I29,'Jenks Methodology'!$D$9:$G$13,4,TRUE),IF($C29="Intermediate Small",VLOOKUP($I29,'Jenks Methodology'!$E$9:$G$13,3,TRUE),VLOOKUP($I29,'Jenks Methodology'!$F$9:$G$13,2,TRUE))))),"")</f>
        <v>2.5</v>
      </c>
      <c r="AH29" s="88">
        <f>IFERROR(VLOOKUP(J29,'Basic Score Methodology'!$G$6:$I$7,'Basic Score Methodology'!$H$2,FALSE),0)</f>
        <v>0</v>
      </c>
      <c r="AI29" s="88">
        <f>IFERROR(VLOOKUP(K29,'Basic Score Methodology'!$G$6:$I$7,'Basic Score Methodology'!$I$2,FALSE),0)</f>
        <v>5</v>
      </c>
      <c r="AJ29" s="88">
        <f>IFERROR(IF($C29="Key Commercial Service",VLOOKUP(L29,'Jenks Methodology'!$B$14:$G$18,6,TRUE),IF($C29="Key General Aviation",VLOOKUP(L29,'Jenks Methodology'!$C$14:$G$18,5,TRUE),IF($C29="Intermediate Large",VLOOKUP(L29,'Jenks Methodology'!$D$14:$G$18,4,TRUE),IF($C29="Intermediate Small",VLOOKUP(L29,'Jenks Methodology'!$E$14:$G$18,3,TRUE),VLOOKUP(L29,'Jenks Methodology'!$F$14:$G$18,2,TRUE))))),5)</f>
        <v>2.5</v>
      </c>
      <c r="AK29" s="88">
        <f>IFERROR(IF($C29="Key Commercial Service",VLOOKUP(M29,'Jenks Methodology'!$B$19:$G$23,6,TRUE),IF($C29="Key General Aviation",VLOOKUP(M29,'Jenks Methodology'!$C$19:$G$23,5,TRUE),IF($C29="Intermediate Large",VLOOKUP(M29,'Jenks Methodology'!$D$19:$G$23,4,TRUE),IF($C29="Intermediate Small",VLOOKUP(M29,'Jenks Methodology'!$E$19:$G$23,3,TRUE),VLOOKUP(M29,'Jenks Methodology'!$F$19:$G$23,2,TRUE))))),5)</f>
        <v>3.75</v>
      </c>
      <c r="AL29" s="88">
        <f>IFERROR(IF($C29="Key Commercial Service",VLOOKUP(N29,'Jenks Methodology'!$B$24:$G$28,6,TRUE),IF($C29="Key General Aviation",VLOOKUP(N29,'Jenks Methodology'!$C$24:$G$28,5,TRUE),IF($C29="Intermediate Large",VLOOKUP(N29,'Jenks Methodology'!$D$24:$G$28,4,TRUE),IF($C29="Intermediate Small",VLOOKUP(N29,'Jenks Methodology'!$E$24:$G$28,3,TRUE),VLOOKUP(N29,'Jenks Methodology'!$F$24:$G$28,2,TRUE))))),5)</f>
        <v>3.75</v>
      </c>
      <c r="AM29" s="88">
        <f>IFERROR(IF($C29="Key Commercial Service",VLOOKUP(O29,'Jenks Methodology'!$B$29:$G$33,6,FALSE),IF($C29="Key General Aviation",VLOOKUP(O29,'Jenks Methodology'!$C$29:$G$33,5,FALSE),IF($C29="Intermediate Large",VLOOKUP(O29,'Jenks Methodology'!$D$29:$G$33,4,FALSE),IF($C29="Intermediate Small",VLOOKUP(O29,'Jenks Methodology'!$E$29:$G$33,3,FALSE),VLOOKUP(O29,'Jenks Methodology'!$F$29:$G$33,2,FALSE))))),5)</f>
        <v>3.75</v>
      </c>
      <c r="AN29" s="101">
        <f>AVERAGE(AJ29:AM29)</f>
        <v>3.4375</v>
      </c>
      <c r="AO29" s="88">
        <f>IFERROR(IF($C29="Key Commercial Service",VLOOKUP(P29,'Jenks Methodology'!$B$34:$G$38,6,TRUE),IF($C29="Key General Aviation",VLOOKUP(P29,'Jenks Methodology'!$C$34:$G$38,5,TRUE),IF($C29="Intermediate Large",VLOOKUP(P29,'Jenks Methodology'!$D$34:$G$38,4,TRUE),IF($C29="Intermediate Small",VLOOKUP(P29,'Jenks Methodology'!$E$34:$G$38,3,TRUE),VLOOKUP(P29,'Jenks Methodology'!$F$34:$G$38,2,TRUE))))),5)</f>
        <v>3.75</v>
      </c>
      <c r="AP29" s="88">
        <f>VLOOKUP($Q29,'Basic Score Methodology'!$K$6:$L$12,'Basic Score Methodology'!$L$2,TRUE)</f>
        <v>2.5</v>
      </c>
      <c r="AQ29" s="88">
        <f>IFERROR(IF($C29="Key Commercial Service",VLOOKUP(R29,'Jenks Methodology'!$B$39:$G$43,6,TRUE),IF($C29="Key General Aviation",VLOOKUP(R29,'Jenks Methodology'!$C$39:$G$43,5,TRUE),IF($C29="Intermediate Large",VLOOKUP(R29,'Jenks Methodology'!$D$39:$G$43,4,TRUE),IF($C29="Intermediate Small",VLOOKUP(R29,'Jenks Methodology'!$E$39:$G$43,3,TRUE),VLOOKUP(R29,'Jenks Methodology'!$F$39:$G$43,2,TRUE))))),0)</f>
        <v>3.75</v>
      </c>
      <c r="AR29" s="88">
        <f>IFERROR(IF($C29="Key Commercial Service",VLOOKUP(S29,'Jenks Methodology'!$B$44:$G$48,6,TRUE),IF($C29="Key General Aviation",VLOOKUP(S29,'Jenks Methodology'!$C$44:$G$48,5,TRUE),IF($C29="Intermediate Large",VLOOKUP(S29,'Jenks Methodology'!$D$44:$G$48,4,TRUE),IF($C29="Intermediate Small",VLOOKUP(S29,'Jenks Methodology'!$E$44:$G$48,3,TRUE),VLOOKUP(S29,'Jenks Methodology'!$F$44:$G$48,2,TRUE))))),0)</f>
        <v>5</v>
      </c>
      <c r="AS29" s="88">
        <f>IFERROR(IF($C29="Key Commercial Service",VLOOKUP(T29,'Jenks Methodology'!$B$49:$G$53,6,TRUE),IF($C29="Key General Aviation",VLOOKUP(T29,'Jenks Methodology'!$C$49:$G$53,5,TRUE),IF($C29="Intermediate Large",VLOOKUP(T29,'Jenks Methodology'!$D$49:$G$53,4,TRUE),IF($C29="Intermediate Small",VLOOKUP(T29,'Jenks Methodology'!$E$49:$G$53,3,TRUE),VLOOKUP(T29,'Jenks Methodology'!$F$49:$G$53,2,TRUE))))),0)</f>
        <v>2.5</v>
      </c>
      <c r="AT29" s="88">
        <f>IFERROR(IF($C29="Key Commercial Service",VLOOKUP(U29,'Jenks Methodology'!$B$54:$G$58,6,TRUE),IF($C29="Key General Aviation",VLOOKUP(U29,'Jenks Methodology'!$C$54:$G$58,5,TRUE),IF($C29="Intermediate Large",VLOOKUP(U29,'Jenks Methodology'!$D$54:$G$58,4,TRUE),IF($C29="Intermediate Small",VLOOKUP(U29,'Jenks Methodology'!$E$54:$G$58,3,TRUE),VLOOKUP(U29,'Jenks Methodology'!$F$54:$G$58,2,TRUE))))),0)</f>
        <v>3.75</v>
      </c>
      <c r="AU29" s="88">
        <f>IFERROR(VLOOKUP(V29,'Basic Score Methodology'!$K$17:$M$21,'Basic Score Methodology'!$L$2,TRUE),0)</f>
        <v>2.5</v>
      </c>
      <c r="AV29" s="88">
        <f>IFERROR(VLOOKUP(W29,'Basic Score Methodology'!$K$17:$M$21,'Basic Score Methodology'!$M$2,TRUE),0)</f>
        <v>1.25</v>
      </c>
      <c r="AW29" s="88">
        <f>IFERROR(IF($C29="Key Commercial Service",VLOOKUP(X29,'Jenks Methodology'!$B$59:$G$63,6,TRUE),IF($C29="Key General Aviation",VLOOKUP(X29,'Jenks Methodology'!$C$59:$G$63,5,TRUE),IF($C29="Intermediate Large",VLOOKUP(X29,'Jenks Methodology'!$D$59:$G$63,4,TRUE),IF($C29="Intermediate Small",VLOOKUP(X29,'Jenks Methodology'!$E$59:$G$63,3,TRUE),VLOOKUP(X29,'Jenks Methodology'!$F$59:$G$63,2,TRUE))))),0)</f>
        <v>5</v>
      </c>
      <c r="AX29" s="88">
        <f>IFERROR(IF($C29="Key Commercial Service",VLOOKUP(Y29,'Jenks Methodology'!$B$64:$G$68,6,TRUE),IF($C29="Key General Aviation",VLOOKUP(Y29,'Jenks Methodology'!$C$64:$G$68,5,TRUE),IF($C29="Intermediate Large",VLOOKUP(Y29,'Jenks Methodology'!$D$64:$G$68,4,TRUE),IF($C29="Intermediate Small",VLOOKUP(Y29,'Jenks Methodology'!$E$64:$G$68,3,TRUE),VLOOKUP(Y29,'Jenks Methodology'!$F$64:$G$68,2,TRUE))))),0)</f>
        <v>3.75</v>
      </c>
      <c r="AY29" s="88">
        <f>IFERROR(IF($C29="Key Commercial Service",VLOOKUP(Z29,'Jenks Methodology'!$B$69:$G$73,6,TRUE),IF($C29="Key General Aviation",VLOOKUP(Z29,'Jenks Methodology'!$C$69:$G$73,5,TRUE),IF($C29="Intermediate Large",VLOOKUP(Z29,'Jenks Methodology'!$D$69:$G$73,4,TRUE),IF($C29="Intermediate Small",VLOOKUP(Z29,'Jenks Methodology'!$E$69:$G$73,3,TRUE),VLOOKUP(Z29,'Jenks Methodology'!$F$69:$G$73,2,TRUE))))),0)</f>
        <v>2.5</v>
      </c>
      <c r="AZ29" s="100">
        <f>IFERROR(VLOOKUP(AA29,'Basic Score Methodology'!$N$6:$O$7,'Basic Score Methodology'!$O$2,TRUE),0)</f>
        <v>0</v>
      </c>
      <c r="BA29" s="164">
        <f>SUM(AB29:AE29)+IF(AF29="",AG29,AF29)+SUM(AH29:AI29,AN29:AZ29)</f>
        <v>59.9375</v>
      </c>
    </row>
    <row r="30" spans="1:53" x14ac:dyDescent="0.3">
      <c r="A30" s="108" t="s">
        <v>196</v>
      </c>
      <c r="B30" s="1" t="s">
        <v>197</v>
      </c>
      <c r="C30" s="1" t="s">
        <v>293</v>
      </c>
      <c r="D30" s="129" t="str">
        <f>IF(COUNTIF('NPIAS Info 2021-25'!$C$4:$C$100,B30)&gt;0,"Y","N")</f>
        <v>Y</v>
      </c>
      <c r="E30" s="129" t="str">
        <f>IFERROR(VLOOKUP($B30,'NPIAS Info 2021-25'!$C$4:$G$100,'NPIAS Info 2021-25'!$G$2,FALSE),"Non-NPIAS")</f>
        <v>GA</v>
      </c>
      <c r="F30" s="129" t="str">
        <f>IFERROR(IF(VLOOKUP($B30,'NPIAS Info 2021-25'!$C$4:$G$100,'NPIAS Info 2021-25'!$F$2,FALSE)=0,"N/A (Primary)",VLOOKUP($B30,'NPIAS Info 2021-25'!$C$4:$G$100,'NPIAS Info 2021-25'!$F$2,FALSE)),"N/A (Non-NPIAS)")</f>
        <v>Local</v>
      </c>
      <c r="G30" s="130">
        <f>VLOOKUP($B30,'2020 Inventory Data'!$B$5:$V$137,'2020 Inventory Data'!$V$3,FALSE)</f>
        <v>18</v>
      </c>
      <c r="H30" s="168">
        <f>IFERROR(VLOOKUP(B30,MnSASP_Baseline_Operations[],'Baseline Ops'!$D$3,FALSE),0)</f>
        <v>8641.9552479921167</v>
      </c>
      <c r="I30" s="130">
        <f>IFERROR(VLOOKUP($B30,'5010 Operations'!$C$5:$CO$151,'5010 Operations'!$CO$3,FALSE),"")</f>
        <v>9800</v>
      </c>
      <c r="J30" s="131">
        <f>IF(VLOOKUP($B30,'2020 Inventory Data'!$B$5:$G$137,'2020 Inventory Data'!$D$3,FALSE)="Yes",1,0)</f>
        <v>1</v>
      </c>
      <c r="K30" s="131">
        <f>IF(VLOOKUP($B30,'2020 Inventory Data'!$B$5:$G$137,'2020 Inventory Data'!$G$3,FALSE)="Yes",1,0)</f>
        <v>1</v>
      </c>
      <c r="L30" s="130">
        <f>VLOOKUP($B30,'30nm Airport Count'!$B$5:$K$137,'30nm Airport Count'!$I$3,FALSE)</f>
        <v>2</v>
      </c>
      <c r="M30" s="130">
        <f>VLOOKUP($B30,'30nm Airport Count'!$B$5:$K$137,'30nm Airport Count'!$J$3,FALSE)</f>
        <v>3</v>
      </c>
      <c r="N30" s="130">
        <f>VLOOKUP($B30,'30nm Airport Count'!$B$5:$K$137,'30nm Airport Count'!$K$3,FALSE)</f>
        <v>0</v>
      </c>
      <c r="O30" s="130">
        <f>VLOOKUP($B30,'30nm Airport Count'!$B$5:$L$137,'30nm Airport Count'!$L$3,FALSE)</f>
        <v>3</v>
      </c>
      <c r="P30" s="130">
        <f>VLOOKUP(B30,Population_30minProximity_Airports[[FAA ID]:[Population within 30 min drive-time]],3,FALSE)</f>
        <v>25365</v>
      </c>
      <c r="Q30" s="132">
        <f>IFERROR(VLOOKUP($B30,'PCI Data (106 airports)'!$W$6:$Z$112,4,FALSE),IF($C30="Landing Strip Turf","Turf","Unknown"))</f>
        <v>71.08503447030553</v>
      </c>
      <c r="R30" s="132">
        <f>VLOOKUP($B30,'Total Economic Impact'!$A$5:$G$139,'Total Economic Impact'!D$3,FALSE)</f>
        <v>68</v>
      </c>
      <c r="S30" s="133">
        <f>VLOOKUP($B30,'Total Economic Impact'!$A$5:$G$139,'Total Economic Impact'!E$3,FALSE)</f>
        <v>4411540</v>
      </c>
      <c r="T30" s="133">
        <f>VLOOKUP($B30,'Total Economic Impact'!$A$5:$G$139,'Total Economic Impact'!F$3,FALSE)</f>
        <v>3731420</v>
      </c>
      <c r="U30" s="133">
        <f>VLOOKUP($B30,'Total Economic Impact'!$A$5:$G$139,'Total Economic Impact'!G$3,FALSE)</f>
        <v>8142960</v>
      </c>
      <c r="V30" s="134" t="str">
        <f>IFERROR(VLOOKUP($B30,'2020 Inventory Data'!$B$5:$AP$137,'2020 Inventory Data'!$AJ$3,FALSE),"NP")</f>
        <v>NP</v>
      </c>
      <c r="W30" s="134" t="str">
        <f>IFERROR(VLOOKUP($B30,'2020 Inventory Data'!$B$5:$AP$137,'2020 Inventory Data'!$AK$3,FALSE),"NP")</f>
        <v>NP</v>
      </c>
      <c r="X30" s="133">
        <f>IFERROR(VLOOKUP($B30,'AIP Grant History'!$M$9:$Q$109,5,FALSE),0)</f>
        <v>3517525</v>
      </c>
      <c r="Y30" s="133">
        <f>IFERROR(VLOOKUP($B30,'State-Local Funding History'!$L$11:$N$143,'State-Local Funding History'!M$9,FALSE),0)</f>
        <v>2277903.0700000012</v>
      </c>
      <c r="Z30" s="133">
        <f>IFERROR(VLOOKUP($B30,'State-Local Funding History'!$L$11:$N$143,'State-Local Funding History'!N$9,FALSE),0)</f>
        <v>2125063.2400000002</v>
      </c>
      <c r="AA30" s="135" t="str">
        <f>IFERROR(IF(VLOOKUP($B30,'2020 Inventory Data'!$B$5:$AG$137,'2020 Inventory Data'!$AG$3,FALSE)="x","Y","N"),"")</f>
        <v>N</v>
      </c>
      <c r="AB30" s="112">
        <f>VLOOKUP(D30,'Basic Score Methodology'!$B$6:$E$16,'Basic Score Methodology'!$C$2,FALSE)</f>
        <v>5</v>
      </c>
      <c r="AC30" s="113">
        <f>IFERROR(VLOOKUP(E30,'Basic Score Methodology'!$B$6:$E$16,'Basic Score Methodology'!$D$2,FALSE),0)</f>
        <v>0</v>
      </c>
      <c r="AD30" s="113">
        <f>IFERROR(VLOOKUP(F30,'Basic Score Methodology'!$B$6:$E$16,'Basic Score Methodology'!$E$2,FALSE),0)</f>
        <v>1.5</v>
      </c>
      <c r="AE30" s="88">
        <f>IF(G30&lt;='Basic Score Methodology'!$G$12,'Basic Score Methodology'!$H$12,'Basic Score Methodology'!$H$13)</f>
        <v>5</v>
      </c>
      <c r="AF30" s="88">
        <f>IFERROR(IF($C30="Key Commercial Service",VLOOKUP(H30,'Jenks Methodology'!$B$4:$G$8,6,TRUE),IF($C30="Key General Aviation",VLOOKUP(H30,'Jenks Methodology'!$C$4:$G$8,5,TRUE),IF($C30="Intermediate Large",VLOOKUP(H30,'Jenks Methodology'!$D$4:$G$8,4,TRUE),IF($C30="Intermediate Small",VLOOKUP(H30,'Jenks Methodology'!$E$4:$G$8,3,TRUE),VLOOKUP(H30,'Jenks Methodology'!$F$4:$G$8,2,TRUE))))),0)</f>
        <v>2.5</v>
      </c>
      <c r="AG30" s="88">
        <f>IFERROR(IF($C30="Key Commercial Service",VLOOKUP($I30,'Jenks Methodology'!$B$9:$G$13,6,TRUE),IF($C30="Key General Aviation",VLOOKUP($I30,'Jenks Methodology'!$C$9:$G$13,5,TRUE),IF($C30="Intermediate Large",VLOOKUP($I30,'Jenks Methodology'!$D$9:$G$13,4,TRUE),IF($C30="Intermediate Small",VLOOKUP($I30,'Jenks Methodology'!$E$9:$G$13,3,TRUE),VLOOKUP($I30,'Jenks Methodology'!$F$9:$G$13,2,TRUE))))),"")</f>
        <v>2.5</v>
      </c>
      <c r="AH30" s="88">
        <f>IFERROR(VLOOKUP(J30,'Basic Score Methodology'!$G$6:$I$7,'Basic Score Methodology'!$H$2,FALSE),0)</f>
        <v>5</v>
      </c>
      <c r="AI30" s="88">
        <f>IFERROR(VLOOKUP(K30,'Basic Score Methodology'!$G$6:$I$7,'Basic Score Methodology'!$I$2,FALSE),0)</f>
        <v>5</v>
      </c>
      <c r="AJ30" s="88">
        <f>IFERROR(IF($C30="Key Commercial Service",VLOOKUP(L30,'Jenks Methodology'!$B$14:$G$18,6,TRUE),IF($C30="Key General Aviation",VLOOKUP(L30,'Jenks Methodology'!$C$14:$G$18,5,TRUE),IF($C30="Intermediate Large",VLOOKUP(L30,'Jenks Methodology'!$D$14:$G$18,4,TRUE),IF($C30="Intermediate Small",VLOOKUP(L30,'Jenks Methodology'!$E$14:$G$18,3,TRUE),VLOOKUP(L30,'Jenks Methodology'!$F$14:$G$18,2,TRUE))))),5)</f>
        <v>2.5</v>
      </c>
      <c r="AK30" s="88">
        <f>IFERROR(IF($C30="Key Commercial Service",VLOOKUP(M30,'Jenks Methodology'!$B$19:$G$23,6,TRUE),IF($C30="Key General Aviation",VLOOKUP(M30,'Jenks Methodology'!$C$19:$G$23,5,TRUE),IF($C30="Intermediate Large",VLOOKUP(M30,'Jenks Methodology'!$D$19:$G$23,4,TRUE),IF($C30="Intermediate Small",VLOOKUP(M30,'Jenks Methodology'!$E$19:$G$23,3,TRUE),VLOOKUP(M30,'Jenks Methodology'!$F$19:$G$23,2,TRUE))))),5)</f>
        <v>1.25</v>
      </c>
      <c r="AL30" s="88">
        <f>IFERROR(IF($C30="Key Commercial Service",VLOOKUP(N30,'Jenks Methodology'!$B$24:$G$28,6,TRUE),IF($C30="Key General Aviation",VLOOKUP(N30,'Jenks Methodology'!$C$24:$G$28,5,TRUE),IF($C30="Intermediate Large",VLOOKUP(N30,'Jenks Methodology'!$D$24:$G$28,4,TRUE),IF($C30="Intermediate Small",VLOOKUP(N30,'Jenks Methodology'!$E$24:$G$28,3,TRUE),VLOOKUP(N30,'Jenks Methodology'!$F$24:$G$28,2,TRUE))))),5)</f>
        <v>5</v>
      </c>
      <c r="AM30" s="88">
        <f>IFERROR(IF($C30="Key Commercial Service",VLOOKUP(O30,'Jenks Methodology'!$B$29:$G$33,6,FALSE),IF($C30="Key General Aviation",VLOOKUP(O30,'Jenks Methodology'!$C$29:$G$33,5,FALSE),IF($C30="Intermediate Large",VLOOKUP(O30,'Jenks Methodology'!$D$29:$G$33,4,FALSE),IF($C30="Intermediate Small",VLOOKUP(O30,'Jenks Methodology'!$E$29:$G$33,3,FALSE),VLOOKUP(O30,'Jenks Methodology'!$F$29:$G$33,2,FALSE))))),5)</f>
        <v>2.5</v>
      </c>
      <c r="AN30" s="101">
        <f>AVERAGE(AJ30:AM30)</f>
        <v>2.8125</v>
      </c>
      <c r="AO30" s="88">
        <f>IFERROR(IF($C30="Key Commercial Service",VLOOKUP(P30,'Jenks Methodology'!$B$34:$G$38,6,TRUE),IF($C30="Key General Aviation",VLOOKUP(P30,'Jenks Methodology'!$C$34:$G$38,5,TRUE),IF($C30="Intermediate Large",VLOOKUP(P30,'Jenks Methodology'!$D$34:$G$38,4,TRUE),IF($C30="Intermediate Small",VLOOKUP(P30,'Jenks Methodology'!$E$34:$G$38,3,TRUE),VLOOKUP(P30,'Jenks Methodology'!$F$34:$G$38,2,TRUE))))),5)</f>
        <v>0</v>
      </c>
      <c r="AP30" s="88">
        <f>VLOOKUP($Q30,'Basic Score Methodology'!$K$6:$L$12,'Basic Score Methodology'!$L$2,TRUE)</f>
        <v>2.5</v>
      </c>
      <c r="AQ30" s="88">
        <f>IFERROR(IF($C30="Key Commercial Service",VLOOKUP(R30,'Jenks Methodology'!$B$39:$G$43,6,TRUE),IF($C30="Key General Aviation",VLOOKUP(R30,'Jenks Methodology'!$C$39:$G$43,5,TRUE),IF($C30="Intermediate Large",VLOOKUP(R30,'Jenks Methodology'!$D$39:$G$43,4,TRUE),IF($C30="Intermediate Small",VLOOKUP(R30,'Jenks Methodology'!$E$39:$G$43,3,TRUE),VLOOKUP(R30,'Jenks Methodology'!$F$39:$G$43,2,TRUE))))),0)</f>
        <v>3.75</v>
      </c>
      <c r="AR30" s="88">
        <f>IFERROR(IF($C30="Key Commercial Service",VLOOKUP(S30,'Jenks Methodology'!$B$44:$G$48,6,TRUE),IF($C30="Key General Aviation",VLOOKUP(S30,'Jenks Methodology'!$C$44:$G$48,5,TRUE),IF($C30="Intermediate Large",VLOOKUP(S30,'Jenks Methodology'!$D$44:$G$48,4,TRUE),IF($C30="Intermediate Small",VLOOKUP(S30,'Jenks Methodology'!$E$44:$G$48,3,TRUE),VLOOKUP(S30,'Jenks Methodology'!$F$44:$G$48,2,TRUE))))),0)</f>
        <v>5</v>
      </c>
      <c r="AS30" s="88">
        <f>IFERROR(IF($C30="Key Commercial Service",VLOOKUP(T30,'Jenks Methodology'!$B$49:$G$53,6,TRUE),IF($C30="Key General Aviation",VLOOKUP(T30,'Jenks Methodology'!$C$49:$G$53,5,TRUE),IF($C30="Intermediate Large",VLOOKUP(T30,'Jenks Methodology'!$D$49:$G$53,4,TRUE),IF($C30="Intermediate Small",VLOOKUP(T30,'Jenks Methodology'!$E$49:$G$53,3,TRUE),VLOOKUP(T30,'Jenks Methodology'!$F$49:$G$53,2,TRUE))))),0)</f>
        <v>2.5</v>
      </c>
      <c r="AT30" s="88">
        <f>IFERROR(IF($C30="Key Commercial Service",VLOOKUP(U30,'Jenks Methodology'!$B$54:$G$58,6,TRUE),IF($C30="Key General Aviation",VLOOKUP(U30,'Jenks Methodology'!$C$54:$G$58,5,TRUE),IF($C30="Intermediate Large",VLOOKUP(U30,'Jenks Methodology'!$D$54:$G$58,4,TRUE),IF($C30="Intermediate Small",VLOOKUP(U30,'Jenks Methodology'!$E$54:$G$58,3,TRUE),VLOOKUP(U30,'Jenks Methodology'!$F$54:$G$58,2,TRUE))))),0)</f>
        <v>3.75</v>
      </c>
      <c r="AU30" s="88">
        <f>IFERROR(VLOOKUP(V30,'Basic Score Methodology'!$K$17:$M$21,'Basic Score Methodology'!$L$2,TRUE),0)</f>
        <v>0</v>
      </c>
      <c r="AV30" s="88">
        <f>IFERROR(VLOOKUP(W30,'Basic Score Methodology'!$K$17:$M$21,'Basic Score Methodology'!$M$2,TRUE),0)</f>
        <v>0</v>
      </c>
      <c r="AW30" s="88">
        <f>IFERROR(IF($C30="Key Commercial Service",VLOOKUP(X30,'Jenks Methodology'!$B$59:$G$63,6,TRUE),IF($C30="Key General Aviation",VLOOKUP(X30,'Jenks Methodology'!$C$59:$G$63,5,TRUE),IF($C30="Intermediate Large",VLOOKUP(X30,'Jenks Methodology'!$D$59:$G$63,4,TRUE),IF($C30="Intermediate Small",VLOOKUP(X30,'Jenks Methodology'!$E$59:$G$63,3,TRUE),VLOOKUP(X30,'Jenks Methodology'!$F$59:$G$63,2,TRUE))))),0)</f>
        <v>2.5</v>
      </c>
      <c r="AX30" s="88">
        <f>IFERROR(IF($C30="Key Commercial Service",VLOOKUP(Y30,'Jenks Methodology'!$B$64:$G$68,6,TRUE),IF($C30="Key General Aviation",VLOOKUP(Y30,'Jenks Methodology'!$C$64:$G$68,5,TRUE),IF($C30="Intermediate Large",VLOOKUP(Y30,'Jenks Methodology'!$D$64:$G$68,4,TRUE),IF($C30="Intermediate Small",VLOOKUP(Y30,'Jenks Methodology'!$E$64:$G$68,3,TRUE),VLOOKUP(Y30,'Jenks Methodology'!$F$64:$G$68,2,TRUE))))),0)</f>
        <v>3.75</v>
      </c>
      <c r="AY30" s="88">
        <f>IFERROR(IF($C30="Key Commercial Service",VLOOKUP(Z30,'Jenks Methodology'!$B$69:$G$73,6,TRUE),IF($C30="Key General Aviation",VLOOKUP(Z30,'Jenks Methodology'!$C$69:$G$73,5,TRUE),IF($C30="Intermediate Large",VLOOKUP(Z30,'Jenks Methodology'!$D$69:$G$73,4,TRUE),IF($C30="Intermediate Small",VLOOKUP(Z30,'Jenks Methodology'!$E$69:$G$73,3,TRUE),VLOOKUP(Z30,'Jenks Methodology'!$F$69:$G$73,2,TRUE))))),0)</f>
        <v>3.75</v>
      </c>
      <c r="AZ30" s="100">
        <f>IFERROR(VLOOKUP(AA30,'Basic Score Methodology'!$N$6:$O$7,'Basic Score Methodology'!$O$2,TRUE),0)</f>
        <v>5</v>
      </c>
      <c r="BA30" s="164">
        <f>SUM(AB30:AE30)+IF(AF30="",AG30,AF30)+SUM(AH30:AI30,AN30:AZ30)</f>
        <v>59.3125</v>
      </c>
    </row>
    <row r="31" spans="1:53" x14ac:dyDescent="0.3">
      <c r="A31" s="108" t="s">
        <v>110</v>
      </c>
      <c r="B31" s="1" t="s">
        <v>111</v>
      </c>
      <c r="C31" s="1" t="s">
        <v>290</v>
      </c>
      <c r="D31" s="129" t="str">
        <f>IF(COUNTIF('NPIAS Info 2021-25'!$C$4:$C$100,B31)&gt;0,"Y","N")</f>
        <v>Y</v>
      </c>
      <c r="E31" s="129" t="str">
        <f>IFERROR(VLOOKUP($B31,'NPIAS Info 2021-25'!$C$4:$G$100,'NPIAS Info 2021-25'!$G$2,FALSE),"Non-NPIAS")</f>
        <v>GA</v>
      </c>
      <c r="F31" s="129" t="str">
        <f>IFERROR(IF(VLOOKUP($B31,'NPIAS Info 2021-25'!$C$4:$G$100,'NPIAS Info 2021-25'!$F$2,FALSE)=0,"N/A (Primary)",VLOOKUP($B31,'NPIAS Info 2021-25'!$C$4:$G$100,'NPIAS Info 2021-25'!$F$2,FALSE)),"N/A (Non-NPIAS)")</f>
        <v>Basic</v>
      </c>
      <c r="G31" s="130">
        <f>VLOOKUP($B31,'2020 Inventory Data'!$B$5:$V$137,'2020 Inventory Data'!$V$3,FALSE)</f>
        <v>14</v>
      </c>
      <c r="H31" s="168">
        <f>IFERROR(VLOOKUP(B31,MnSASP_Baseline_Operations[],'Baseline Ops'!$D$3,FALSE),0)</f>
        <v>14622.964837708092</v>
      </c>
      <c r="I31" s="130">
        <f>IFERROR(VLOOKUP($B31,'5010 Operations'!$C$5:$CO$151,'5010 Operations'!$CO$3,FALSE),"")</f>
        <v>19000</v>
      </c>
      <c r="J31" s="131">
        <f>IF(VLOOKUP($B31,'2020 Inventory Data'!$B$5:$G$137,'2020 Inventory Data'!$D$3,FALSE)="Yes",1,0)</f>
        <v>1</v>
      </c>
      <c r="K31" s="131">
        <f>IF(VLOOKUP($B31,'2020 Inventory Data'!$B$5:$G$137,'2020 Inventory Data'!$G$3,FALSE)="Yes",1,0)</f>
        <v>1</v>
      </c>
      <c r="L31" s="130">
        <f>VLOOKUP($B31,'30nm Airport Count'!$B$5:$K$137,'30nm Airport Count'!$I$3,FALSE)</f>
        <v>1</v>
      </c>
      <c r="M31" s="130">
        <f>VLOOKUP($B31,'30nm Airport Count'!$B$5:$K$137,'30nm Airport Count'!$J$3,FALSE)</f>
        <v>1</v>
      </c>
      <c r="N31" s="130">
        <f>VLOOKUP($B31,'30nm Airport Count'!$B$5:$K$137,'30nm Airport Count'!$K$3,FALSE)</f>
        <v>0</v>
      </c>
      <c r="O31" s="130">
        <f>VLOOKUP($B31,'30nm Airport Count'!$B$5:$L$137,'30nm Airport Count'!$L$3,FALSE)</f>
        <v>1</v>
      </c>
      <c r="P31" s="130">
        <f>VLOOKUP(B31,Population_30minProximity_Airports[[FAA ID]:[Population within 30 min drive-time]],3,FALSE)</f>
        <v>42899</v>
      </c>
      <c r="Q31" s="132">
        <f>IFERROR(VLOOKUP($B31,'PCI Data (106 airports)'!$W$6:$Z$112,4,FALSE),IF($C31="Landing Strip Turf","Turf","Unknown"))</f>
        <v>56.735850287615669</v>
      </c>
      <c r="R31" s="132">
        <f>VLOOKUP($B31,'Total Economic Impact'!$A$5:$G$139,'Total Economic Impact'!D$3,FALSE)</f>
        <v>25</v>
      </c>
      <c r="S31" s="133">
        <f>VLOOKUP($B31,'Total Economic Impact'!$A$5:$G$139,'Total Economic Impact'!E$3,FALSE)</f>
        <v>850020</v>
      </c>
      <c r="T31" s="133">
        <f>VLOOKUP($B31,'Total Economic Impact'!$A$5:$G$139,'Total Economic Impact'!F$3,FALSE)</f>
        <v>1409310</v>
      </c>
      <c r="U31" s="133">
        <f>VLOOKUP($B31,'Total Economic Impact'!$A$5:$G$139,'Total Economic Impact'!G$3,FALSE)</f>
        <v>2259330</v>
      </c>
      <c r="V31" s="134">
        <f>IFERROR(VLOOKUP($B31,'2020 Inventory Data'!$B$5:$AP$137,'2020 Inventory Data'!$AJ$3,FALSE),"NP")</f>
        <v>5</v>
      </c>
      <c r="W31" s="134">
        <f>IFERROR(VLOOKUP($B31,'2020 Inventory Data'!$B$5:$AP$137,'2020 Inventory Data'!$AK$3,FALSE),"NP")</f>
        <v>3</v>
      </c>
      <c r="X31" s="133">
        <f>IFERROR(VLOOKUP($B31,'AIP Grant History'!$M$9:$Q$109,5,FALSE),0)</f>
        <v>2803235</v>
      </c>
      <c r="Y31" s="133">
        <f>IFERROR(VLOOKUP($B31,'State-Local Funding History'!$L$11:$N$143,'State-Local Funding History'!M$9,FALSE),0)</f>
        <v>1154944.8800000001</v>
      </c>
      <c r="Z31" s="133">
        <f>IFERROR(VLOOKUP($B31,'State-Local Funding History'!$L$11:$N$143,'State-Local Funding History'!N$9,FALSE),0)</f>
        <v>1009139.7900000002</v>
      </c>
      <c r="AA31" s="135" t="str">
        <f>IFERROR(IF(VLOOKUP($B31,'2020 Inventory Data'!$B$5:$AG$137,'2020 Inventory Data'!$AG$3,FALSE)="x","Y","N"),"")</f>
        <v>N</v>
      </c>
      <c r="AB31" s="112">
        <f>VLOOKUP(D31,'Basic Score Methodology'!$B$6:$E$16,'Basic Score Methodology'!$C$2,FALSE)</f>
        <v>5</v>
      </c>
      <c r="AC31" s="113">
        <f>IFERROR(VLOOKUP(E31,'Basic Score Methodology'!$B$6:$E$16,'Basic Score Methodology'!$D$2,FALSE),0)</f>
        <v>0</v>
      </c>
      <c r="AD31" s="113">
        <f>IFERROR(VLOOKUP(F31,'Basic Score Methodology'!$B$6:$E$16,'Basic Score Methodology'!$E$2,FALSE),0)</f>
        <v>0.75</v>
      </c>
      <c r="AE31" s="88">
        <f>IF(G31&lt;='Basic Score Methodology'!$G$12,'Basic Score Methodology'!$H$12,'Basic Score Methodology'!$H$13)</f>
        <v>5</v>
      </c>
      <c r="AF31" s="88">
        <f>IFERROR(IF($C31="Key Commercial Service",VLOOKUP(H31,'Jenks Methodology'!$B$4:$G$8,6,TRUE),IF($C31="Key General Aviation",VLOOKUP(H31,'Jenks Methodology'!$C$4:$G$8,5,TRUE),IF($C31="Intermediate Large",VLOOKUP(H31,'Jenks Methodology'!$D$4:$G$8,4,TRUE),IF($C31="Intermediate Small",VLOOKUP(H31,'Jenks Methodology'!$E$4:$G$8,3,TRUE),VLOOKUP(H31,'Jenks Methodology'!$F$4:$G$8,2,TRUE))))),0)</f>
        <v>3.75</v>
      </c>
      <c r="AG31" s="88">
        <f>IFERROR(IF($C31="Key Commercial Service",VLOOKUP($I31,'Jenks Methodology'!$B$9:$G$13,6,TRUE),IF($C31="Key General Aviation",VLOOKUP($I31,'Jenks Methodology'!$C$9:$G$13,5,TRUE),IF($C31="Intermediate Large",VLOOKUP($I31,'Jenks Methodology'!$D$9:$G$13,4,TRUE),IF($C31="Intermediate Small",VLOOKUP($I31,'Jenks Methodology'!$E$9:$G$13,3,TRUE),VLOOKUP($I31,'Jenks Methodology'!$F$9:$G$13,2,TRUE))))),"")</f>
        <v>3.75</v>
      </c>
      <c r="AH31" s="88">
        <f>IFERROR(VLOOKUP(J31,'Basic Score Methodology'!$G$6:$I$7,'Basic Score Methodology'!$H$2,FALSE),0)</f>
        <v>5</v>
      </c>
      <c r="AI31" s="88">
        <f>IFERROR(VLOOKUP(K31,'Basic Score Methodology'!$G$6:$I$7,'Basic Score Methodology'!$I$2,FALSE),0)</f>
        <v>5</v>
      </c>
      <c r="AJ31" s="88">
        <f>IFERROR(IF($C31="Key Commercial Service",VLOOKUP(L31,'Jenks Methodology'!$B$14:$G$18,6,TRUE),IF($C31="Key General Aviation",VLOOKUP(L31,'Jenks Methodology'!$C$14:$G$18,5,TRUE),IF($C31="Intermediate Large",VLOOKUP(L31,'Jenks Methodology'!$D$14:$G$18,4,TRUE),IF($C31="Intermediate Small",VLOOKUP(L31,'Jenks Methodology'!$E$14:$G$18,3,TRUE),VLOOKUP(L31,'Jenks Methodology'!$F$14:$G$18,2,TRUE))))),5)</f>
        <v>3.75</v>
      </c>
      <c r="AK31" s="88">
        <f>IFERROR(IF($C31="Key Commercial Service",VLOOKUP(M31,'Jenks Methodology'!$B$19:$G$23,6,TRUE),IF($C31="Key General Aviation",VLOOKUP(M31,'Jenks Methodology'!$C$19:$G$23,5,TRUE),IF($C31="Intermediate Large",VLOOKUP(M31,'Jenks Methodology'!$D$19:$G$23,4,TRUE),IF($C31="Intermediate Small",VLOOKUP(M31,'Jenks Methodology'!$E$19:$G$23,3,TRUE),VLOOKUP(M31,'Jenks Methodology'!$F$19:$G$23,2,TRUE))))),5)</f>
        <v>3.75</v>
      </c>
      <c r="AL31" s="88">
        <f>IFERROR(IF($C31="Key Commercial Service",VLOOKUP(N31,'Jenks Methodology'!$B$24:$G$28,6,TRUE),IF($C31="Key General Aviation",VLOOKUP(N31,'Jenks Methodology'!$C$24:$G$28,5,TRUE),IF($C31="Intermediate Large",VLOOKUP(N31,'Jenks Methodology'!$D$24:$G$28,4,TRUE),IF($C31="Intermediate Small",VLOOKUP(N31,'Jenks Methodology'!$E$24:$G$28,3,TRUE),VLOOKUP(N31,'Jenks Methodology'!$F$24:$G$28,2,TRUE))))),5)</f>
        <v>5</v>
      </c>
      <c r="AM31" s="88">
        <f>IFERROR(IF($C31="Key Commercial Service",VLOOKUP(O31,'Jenks Methodology'!$B$29:$G$33,6,FALSE),IF($C31="Key General Aviation",VLOOKUP(O31,'Jenks Methodology'!$C$29:$G$33,5,FALSE),IF($C31="Intermediate Large",VLOOKUP(O31,'Jenks Methodology'!$D$29:$G$33,4,FALSE),IF($C31="Intermediate Small",VLOOKUP(O31,'Jenks Methodology'!$E$29:$G$33,3,FALSE),VLOOKUP(O31,'Jenks Methodology'!$F$29:$G$33,2,FALSE))))),5)</f>
        <v>5</v>
      </c>
      <c r="AN31" s="101">
        <f>AVERAGE(AJ31:AM31)</f>
        <v>4.375</v>
      </c>
      <c r="AO31" s="88">
        <f>IFERROR(IF($C31="Key Commercial Service",VLOOKUP(P31,'Jenks Methodology'!$B$34:$G$38,6,TRUE),IF($C31="Key General Aviation",VLOOKUP(P31,'Jenks Methodology'!$C$34:$G$38,5,TRUE),IF($C31="Intermediate Large",VLOOKUP(P31,'Jenks Methodology'!$D$34:$G$38,4,TRUE),IF($C31="Intermediate Small",VLOOKUP(P31,'Jenks Methodology'!$E$34:$G$38,3,TRUE),VLOOKUP(P31,'Jenks Methodology'!$F$34:$G$38,2,TRUE))))),5)</f>
        <v>2.5</v>
      </c>
      <c r="AP31" s="88">
        <f>VLOOKUP($Q31,'Basic Score Methodology'!$K$6:$L$12,'Basic Score Methodology'!$L$2,TRUE)</f>
        <v>2.5</v>
      </c>
      <c r="AQ31" s="88">
        <f>IFERROR(IF($C31="Key Commercial Service",VLOOKUP(R31,'Jenks Methodology'!$B$39:$G$43,6,TRUE),IF($C31="Key General Aviation",VLOOKUP(R31,'Jenks Methodology'!$C$39:$G$43,5,TRUE),IF($C31="Intermediate Large",VLOOKUP(R31,'Jenks Methodology'!$D$39:$G$43,4,TRUE),IF($C31="Intermediate Small",VLOOKUP(R31,'Jenks Methodology'!$E$39:$G$43,3,TRUE),VLOOKUP(R31,'Jenks Methodology'!$F$39:$G$43,2,TRUE))))),0)</f>
        <v>2.5</v>
      </c>
      <c r="AR31" s="88">
        <f>IFERROR(IF($C31="Key Commercial Service",VLOOKUP(S31,'Jenks Methodology'!$B$44:$G$48,6,TRUE),IF($C31="Key General Aviation",VLOOKUP(S31,'Jenks Methodology'!$C$44:$G$48,5,TRUE),IF($C31="Intermediate Large",VLOOKUP(S31,'Jenks Methodology'!$D$44:$G$48,4,TRUE),IF($C31="Intermediate Small",VLOOKUP(S31,'Jenks Methodology'!$E$44:$G$48,3,TRUE),VLOOKUP(S31,'Jenks Methodology'!$F$44:$G$48,2,TRUE))))),0)</f>
        <v>2.5</v>
      </c>
      <c r="AS31" s="88">
        <f>IFERROR(IF($C31="Key Commercial Service",VLOOKUP(T31,'Jenks Methodology'!$B$49:$G$53,6,TRUE),IF($C31="Key General Aviation",VLOOKUP(T31,'Jenks Methodology'!$C$49:$G$53,5,TRUE),IF($C31="Intermediate Large",VLOOKUP(T31,'Jenks Methodology'!$D$49:$G$53,4,TRUE),IF($C31="Intermediate Small",VLOOKUP(T31,'Jenks Methodology'!$E$49:$G$53,3,TRUE),VLOOKUP(T31,'Jenks Methodology'!$F$49:$G$53,2,TRUE))))),0)</f>
        <v>1.25</v>
      </c>
      <c r="AT31" s="88">
        <f>IFERROR(IF($C31="Key Commercial Service",VLOOKUP(U31,'Jenks Methodology'!$B$54:$G$58,6,TRUE),IF($C31="Key General Aviation",VLOOKUP(U31,'Jenks Methodology'!$C$54:$G$58,5,TRUE),IF($C31="Intermediate Large",VLOOKUP(U31,'Jenks Methodology'!$D$54:$G$58,4,TRUE),IF($C31="Intermediate Small",VLOOKUP(U31,'Jenks Methodology'!$E$54:$G$58,3,TRUE),VLOOKUP(U31,'Jenks Methodology'!$F$54:$G$58,2,TRUE))))),0)</f>
        <v>2.5</v>
      </c>
      <c r="AU31" s="88">
        <f>IFERROR(VLOOKUP(V31,'Basic Score Methodology'!$K$17:$M$21,'Basic Score Methodology'!$L$2,TRUE),0)</f>
        <v>2.5</v>
      </c>
      <c r="AV31" s="88">
        <f>IFERROR(VLOOKUP(W31,'Basic Score Methodology'!$K$17:$M$21,'Basic Score Methodology'!$M$2,TRUE),0)</f>
        <v>1.25</v>
      </c>
      <c r="AW31" s="88">
        <f>IFERROR(IF($C31="Key Commercial Service",VLOOKUP(X31,'Jenks Methodology'!$B$59:$G$63,6,TRUE),IF($C31="Key General Aviation",VLOOKUP(X31,'Jenks Methodology'!$C$59:$G$63,5,TRUE),IF($C31="Intermediate Large",VLOOKUP(X31,'Jenks Methodology'!$D$59:$G$63,4,TRUE),IF($C31="Intermediate Small",VLOOKUP(X31,'Jenks Methodology'!$E$59:$G$63,3,TRUE),VLOOKUP(X31,'Jenks Methodology'!$F$59:$G$63,2,TRUE))))),0)</f>
        <v>2.5</v>
      </c>
      <c r="AX31" s="88">
        <f>IFERROR(IF($C31="Key Commercial Service",VLOOKUP(Y31,'Jenks Methodology'!$B$64:$G$68,6,TRUE),IF($C31="Key General Aviation",VLOOKUP(Y31,'Jenks Methodology'!$C$64:$G$68,5,TRUE),IF($C31="Intermediate Large",VLOOKUP(Y31,'Jenks Methodology'!$D$64:$G$68,4,TRUE),IF($C31="Intermediate Small",VLOOKUP(Y31,'Jenks Methodology'!$E$64:$G$68,3,TRUE),VLOOKUP(Y31,'Jenks Methodology'!$F$64:$G$68,2,TRUE))))),0)</f>
        <v>2.5</v>
      </c>
      <c r="AY31" s="88">
        <f>IFERROR(IF($C31="Key Commercial Service",VLOOKUP(Z31,'Jenks Methodology'!$B$69:$G$73,6,TRUE),IF($C31="Key General Aviation",VLOOKUP(Z31,'Jenks Methodology'!$C$69:$G$73,5,TRUE),IF($C31="Intermediate Large",VLOOKUP(Z31,'Jenks Methodology'!$D$69:$G$73,4,TRUE),IF($C31="Intermediate Small",VLOOKUP(Z31,'Jenks Methodology'!$E$69:$G$73,3,TRUE),VLOOKUP(Z31,'Jenks Methodology'!$F$69:$G$73,2,TRUE))))),0)</f>
        <v>2.5</v>
      </c>
      <c r="AZ31" s="100">
        <f>IFERROR(VLOOKUP(AA31,'Basic Score Methodology'!$N$6:$O$7,'Basic Score Methodology'!$O$2,TRUE),0)</f>
        <v>5</v>
      </c>
      <c r="BA31" s="164">
        <f>SUM(AB31:AE31)+IF(AF31="",AG31,AF31)+SUM(AH31:AI31,AN31:AZ31)</f>
        <v>58.875</v>
      </c>
    </row>
    <row r="32" spans="1:53" x14ac:dyDescent="0.3">
      <c r="A32" s="108" t="s">
        <v>258</v>
      </c>
      <c r="B32" s="1" t="s">
        <v>259</v>
      </c>
      <c r="C32" s="1" t="s">
        <v>294</v>
      </c>
      <c r="D32" s="129" t="str">
        <f>IF(COUNTIF('NPIAS Info 2021-25'!$C$4:$C$100,B32)&gt;0,"Y","N")</f>
        <v>Y</v>
      </c>
      <c r="E32" s="129" t="str">
        <f>IFERROR(VLOOKUP($B32,'NPIAS Info 2021-25'!$C$4:$G$100,'NPIAS Info 2021-25'!$G$2,FALSE),"Non-NPIAS")</f>
        <v>GA</v>
      </c>
      <c r="F32" s="129" t="str">
        <f>IFERROR(IF(VLOOKUP($B32,'NPIAS Info 2021-25'!$C$4:$G$100,'NPIAS Info 2021-25'!$F$2,FALSE)=0,"N/A (Primary)",VLOOKUP($B32,'NPIAS Info 2021-25'!$C$4:$G$100,'NPIAS Info 2021-25'!$F$2,FALSE)),"N/A (Non-NPIAS)")</f>
        <v>Regional</v>
      </c>
      <c r="G32" s="130">
        <f>VLOOKUP($B32,'2020 Inventory Data'!$B$5:$V$137,'2020 Inventory Data'!$V$3,FALSE)</f>
        <v>50</v>
      </c>
      <c r="H32" s="168">
        <f>IFERROR(VLOOKUP(B32,MnSASP_Baseline_Operations[],'Baseline Ops'!$D$3,FALSE),0)</f>
        <v>24429.292499225405</v>
      </c>
      <c r="I32" s="130">
        <f>IFERROR(VLOOKUP($B32,'5010 Operations'!$C$5:$CO$151,'5010 Operations'!$CO$3,FALSE),"")</f>
        <v>17850</v>
      </c>
      <c r="J32" s="131">
        <f>IF(VLOOKUP($B32,'2020 Inventory Data'!$B$5:$G$137,'2020 Inventory Data'!$D$3,FALSE)="Yes",1,0)</f>
        <v>1</v>
      </c>
      <c r="K32" s="131">
        <f>IF(VLOOKUP($B32,'2020 Inventory Data'!$B$5:$G$137,'2020 Inventory Data'!$G$3,FALSE)="Yes",1,0)</f>
        <v>1</v>
      </c>
      <c r="L32" s="130">
        <f>VLOOKUP($B32,'30nm Airport Count'!$B$5:$K$137,'30nm Airport Count'!$I$3,FALSE)</f>
        <v>0</v>
      </c>
      <c r="M32" s="130">
        <f>VLOOKUP($B32,'30nm Airport Count'!$B$5:$K$137,'30nm Airport Count'!$J$3,FALSE)</f>
        <v>1</v>
      </c>
      <c r="N32" s="130">
        <f>VLOOKUP($B32,'30nm Airport Count'!$B$5:$K$137,'30nm Airport Count'!$K$3,FALSE)</f>
        <v>0</v>
      </c>
      <c r="O32" s="130">
        <f>VLOOKUP($B32,'30nm Airport Count'!$B$5:$L$137,'30nm Airport Count'!$L$3,FALSE)</f>
        <v>1</v>
      </c>
      <c r="P32" s="130">
        <f>VLOOKUP(B32,Population_30minProximity_Airports[[FAA ID]:[Population within 30 min drive-time]],3,FALSE)</f>
        <v>47270</v>
      </c>
      <c r="Q32" s="132">
        <f>IFERROR(VLOOKUP($B32,'PCI Data (106 airports)'!$W$6:$Z$112,4,FALSE),IF($C32="Landing Strip Turf","Turf","Unknown"))</f>
        <v>74</v>
      </c>
      <c r="R32" s="132">
        <f>VLOOKUP($B32,'Total Economic Impact'!$A$5:$G$139,'Total Economic Impact'!D$3,FALSE)</f>
        <v>87</v>
      </c>
      <c r="S32" s="133">
        <f>VLOOKUP($B32,'Total Economic Impact'!$A$5:$G$139,'Total Economic Impact'!E$3,FALSE)</f>
        <v>4341150</v>
      </c>
      <c r="T32" s="133">
        <f>VLOOKUP($B32,'Total Economic Impact'!$A$5:$G$139,'Total Economic Impact'!F$3,FALSE)</f>
        <v>7574040</v>
      </c>
      <c r="U32" s="133">
        <f>VLOOKUP($B32,'Total Economic Impact'!$A$5:$G$139,'Total Economic Impact'!G$3,FALSE)</f>
        <v>11915190</v>
      </c>
      <c r="V32" s="134">
        <f>IFERROR(VLOOKUP($B32,'2020 Inventory Data'!$B$5:$AP$137,'2020 Inventory Data'!$AJ$3,FALSE),"NP")</f>
        <v>10</v>
      </c>
      <c r="W32" s="134">
        <f>IFERROR(VLOOKUP($B32,'2020 Inventory Data'!$B$5:$AP$137,'2020 Inventory Data'!$AK$3,FALSE),"NP")</f>
        <v>6</v>
      </c>
      <c r="X32" s="133">
        <f>IFERROR(VLOOKUP($B32,'AIP Grant History'!$M$9:$Q$109,5,FALSE),0)</f>
        <v>2968557</v>
      </c>
      <c r="Y32" s="133">
        <f>IFERROR(VLOOKUP($B32,'State-Local Funding History'!$L$11:$N$143,'State-Local Funding History'!M$9,FALSE),0)</f>
        <v>5925536.3099999996</v>
      </c>
      <c r="Z32" s="133">
        <f>IFERROR(VLOOKUP($B32,'State-Local Funding History'!$L$11:$N$143,'State-Local Funding History'!N$9,FALSE),0)</f>
        <v>4758112.5599999968</v>
      </c>
      <c r="AA32" s="135" t="str">
        <f>IFERROR(IF(VLOOKUP($B32,'2020 Inventory Data'!$B$5:$AG$137,'2020 Inventory Data'!$AG$3,FALSE)="x","Y","N"),"")</f>
        <v>N</v>
      </c>
      <c r="AB32" s="112">
        <f>VLOOKUP(D32,'Basic Score Methodology'!$B$6:$E$16,'Basic Score Methodology'!$C$2,FALSE)</f>
        <v>5</v>
      </c>
      <c r="AC32" s="113">
        <f>IFERROR(VLOOKUP(E32,'Basic Score Methodology'!$B$6:$E$16,'Basic Score Methodology'!$D$2,FALSE),0)</f>
        <v>0</v>
      </c>
      <c r="AD32" s="113">
        <f>IFERROR(VLOOKUP(F32,'Basic Score Methodology'!$B$6:$E$16,'Basic Score Methodology'!$E$2,FALSE),0)</f>
        <v>2.25</v>
      </c>
      <c r="AE32" s="88">
        <f>IF(G32&lt;='Basic Score Methodology'!$G$12,'Basic Score Methodology'!$H$12,'Basic Score Methodology'!$H$13)</f>
        <v>5</v>
      </c>
      <c r="AF32" s="88">
        <f>IFERROR(IF($C32="Key Commercial Service",VLOOKUP(H32,'Jenks Methodology'!$B$4:$G$8,6,TRUE),IF($C32="Key General Aviation",VLOOKUP(H32,'Jenks Methodology'!$C$4:$G$8,5,TRUE),IF($C32="Intermediate Large",VLOOKUP(H32,'Jenks Methodology'!$D$4:$G$8,4,TRUE),IF($C32="Intermediate Small",VLOOKUP(H32,'Jenks Methodology'!$E$4:$G$8,3,TRUE),VLOOKUP(H32,'Jenks Methodology'!$F$4:$G$8,2,TRUE))))),0)</f>
        <v>2.5</v>
      </c>
      <c r="AG32" s="88">
        <f>IFERROR(IF($C32="Key Commercial Service",VLOOKUP($I32,'Jenks Methodology'!$B$9:$G$13,6,TRUE),IF($C32="Key General Aviation",VLOOKUP($I32,'Jenks Methodology'!$C$9:$G$13,5,TRUE),IF($C32="Intermediate Large",VLOOKUP($I32,'Jenks Methodology'!$D$9:$G$13,4,TRUE),IF($C32="Intermediate Small",VLOOKUP($I32,'Jenks Methodology'!$E$9:$G$13,3,TRUE),VLOOKUP($I32,'Jenks Methodology'!$F$9:$G$13,2,TRUE))))),"")</f>
        <v>2.5</v>
      </c>
      <c r="AH32" s="88">
        <f>IFERROR(VLOOKUP(J32,'Basic Score Methodology'!$G$6:$I$7,'Basic Score Methodology'!$H$2,FALSE),0)</f>
        <v>5</v>
      </c>
      <c r="AI32" s="88">
        <f>IFERROR(VLOOKUP(K32,'Basic Score Methodology'!$G$6:$I$7,'Basic Score Methodology'!$I$2,FALSE),0)</f>
        <v>5</v>
      </c>
      <c r="AJ32" s="88">
        <f>IFERROR(IF($C32="Key Commercial Service",VLOOKUP(L32,'Jenks Methodology'!$B$14:$G$18,6,TRUE),IF($C32="Key General Aviation",VLOOKUP(L32,'Jenks Methodology'!$C$14:$G$18,5,TRUE),IF($C32="Intermediate Large",VLOOKUP(L32,'Jenks Methodology'!$D$14:$G$18,4,TRUE),IF($C32="Intermediate Small",VLOOKUP(L32,'Jenks Methodology'!$E$14:$G$18,3,TRUE),VLOOKUP(L32,'Jenks Methodology'!$F$14:$G$18,2,TRUE))))),5)</f>
        <v>5</v>
      </c>
      <c r="AK32" s="88">
        <f>IFERROR(IF($C32="Key Commercial Service",VLOOKUP(M32,'Jenks Methodology'!$B$19:$G$23,6,TRUE),IF($C32="Key General Aviation",VLOOKUP(M32,'Jenks Methodology'!$C$19:$G$23,5,TRUE),IF($C32="Intermediate Large",VLOOKUP(M32,'Jenks Methodology'!$D$19:$G$23,4,TRUE),IF($C32="Intermediate Small",VLOOKUP(M32,'Jenks Methodology'!$E$19:$G$23,3,TRUE),VLOOKUP(M32,'Jenks Methodology'!$F$19:$G$23,2,TRUE))))),5)</f>
        <v>3.75</v>
      </c>
      <c r="AL32" s="88">
        <f>IFERROR(IF($C32="Key Commercial Service",VLOOKUP(N32,'Jenks Methodology'!$B$24:$G$28,6,TRUE),IF($C32="Key General Aviation",VLOOKUP(N32,'Jenks Methodology'!$C$24:$G$28,5,TRUE),IF($C32="Intermediate Large",VLOOKUP(N32,'Jenks Methodology'!$D$24:$G$28,4,TRUE),IF($C32="Intermediate Small",VLOOKUP(N32,'Jenks Methodology'!$E$24:$G$28,3,TRUE),VLOOKUP(N32,'Jenks Methodology'!$F$24:$G$28,2,TRUE))))),5)</f>
        <v>3.75</v>
      </c>
      <c r="AM32" s="88">
        <f>IFERROR(IF($C32="Key Commercial Service",VLOOKUP(O32,'Jenks Methodology'!$B$29:$G$33,6,FALSE),IF($C32="Key General Aviation",VLOOKUP(O32,'Jenks Methodology'!$C$29:$G$33,5,FALSE),IF($C32="Intermediate Large",VLOOKUP(O32,'Jenks Methodology'!$D$29:$G$33,4,FALSE),IF($C32="Intermediate Small",VLOOKUP(O32,'Jenks Methodology'!$E$29:$G$33,3,FALSE),VLOOKUP(O32,'Jenks Methodology'!$F$29:$G$33,2,FALSE))))),5)</f>
        <v>3.75</v>
      </c>
      <c r="AN32" s="101">
        <f>AVERAGE(AJ32:AM32)</f>
        <v>4.0625</v>
      </c>
      <c r="AO32" s="88">
        <f>IFERROR(IF($C32="Key Commercial Service",VLOOKUP(P32,'Jenks Methodology'!$B$34:$G$38,6,TRUE),IF($C32="Key General Aviation",VLOOKUP(P32,'Jenks Methodology'!$C$34:$G$38,5,TRUE),IF($C32="Intermediate Large",VLOOKUP(P32,'Jenks Methodology'!$D$34:$G$38,4,TRUE),IF($C32="Intermediate Small",VLOOKUP(P32,'Jenks Methodology'!$E$34:$G$38,3,TRUE),VLOOKUP(P32,'Jenks Methodology'!$F$34:$G$38,2,TRUE))))),5)</f>
        <v>1.25</v>
      </c>
      <c r="AP32" s="88">
        <f>VLOOKUP($Q32,'Basic Score Methodology'!$K$6:$L$12,'Basic Score Methodology'!$L$2,TRUE)</f>
        <v>2.5</v>
      </c>
      <c r="AQ32" s="88">
        <f>IFERROR(IF($C32="Key Commercial Service",VLOOKUP(R32,'Jenks Methodology'!$B$39:$G$43,6,TRUE),IF($C32="Key General Aviation",VLOOKUP(R32,'Jenks Methodology'!$C$39:$G$43,5,TRUE),IF($C32="Intermediate Large",VLOOKUP(R32,'Jenks Methodology'!$D$39:$G$43,4,TRUE),IF($C32="Intermediate Small",VLOOKUP(R32,'Jenks Methodology'!$E$39:$G$43,3,TRUE),VLOOKUP(R32,'Jenks Methodology'!$F$39:$G$43,2,TRUE))))),0)</f>
        <v>1.25</v>
      </c>
      <c r="AR32" s="88">
        <f>IFERROR(IF($C32="Key Commercial Service",VLOOKUP(S32,'Jenks Methodology'!$B$44:$G$48,6,TRUE),IF($C32="Key General Aviation",VLOOKUP(S32,'Jenks Methodology'!$C$44:$G$48,5,TRUE),IF($C32="Intermediate Large",VLOOKUP(S32,'Jenks Methodology'!$D$44:$G$48,4,TRUE),IF($C32="Intermediate Small",VLOOKUP(S32,'Jenks Methodology'!$E$44:$G$48,3,TRUE),VLOOKUP(S32,'Jenks Methodology'!$F$44:$G$48,2,TRUE))))),0)</f>
        <v>1.25</v>
      </c>
      <c r="AS32" s="88">
        <f>IFERROR(IF($C32="Key Commercial Service",VLOOKUP(T32,'Jenks Methodology'!$B$49:$G$53,6,TRUE),IF($C32="Key General Aviation",VLOOKUP(T32,'Jenks Methodology'!$C$49:$G$53,5,TRUE),IF($C32="Intermediate Large",VLOOKUP(T32,'Jenks Methodology'!$D$49:$G$53,4,TRUE),IF($C32="Intermediate Small",VLOOKUP(T32,'Jenks Methodology'!$E$49:$G$53,3,TRUE),VLOOKUP(T32,'Jenks Methodology'!$F$49:$G$53,2,TRUE))))),0)</f>
        <v>2.5</v>
      </c>
      <c r="AT32" s="88">
        <f>IFERROR(IF($C32="Key Commercial Service",VLOOKUP(U32,'Jenks Methodology'!$B$54:$G$58,6,TRUE),IF($C32="Key General Aviation",VLOOKUP(U32,'Jenks Methodology'!$C$54:$G$58,5,TRUE),IF($C32="Intermediate Large",VLOOKUP(U32,'Jenks Methodology'!$D$54:$G$58,4,TRUE),IF($C32="Intermediate Small",VLOOKUP(U32,'Jenks Methodology'!$E$54:$G$58,3,TRUE),VLOOKUP(U32,'Jenks Methodology'!$F$54:$G$58,2,TRUE))))),0)</f>
        <v>1.25</v>
      </c>
      <c r="AU32" s="88">
        <f>IFERROR(VLOOKUP(V32,'Basic Score Methodology'!$K$17:$M$21,'Basic Score Methodology'!$L$2,TRUE),0)</f>
        <v>5</v>
      </c>
      <c r="AV32" s="88">
        <f>IFERROR(VLOOKUP(W32,'Basic Score Methodology'!$K$17:$M$21,'Basic Score Methodology'!$M$2,TRUE),0)</f>
        <v>2.5</v>
      </c>
      <c r="AW32" s="88">
        <f>IFERROR(IF($C32="Key Commercial Service",VLOOKUP(X32,'Jenks Methodology'!$B$59:$G$63,6,TRUE),IF($C32="Key General Aviation",VLOOKUP(X32,'Jenks Methodology'!$C$59:$G$63,5,TRUE),IF($C32="Intermediate Large",VLOOKUP(X32,'Jenks Methodology'!$D$59:$G$63,4,TRUE),IF($C32="Intermediate Small",VLOOKUP(X32,'Jenks Methodology'!$E$59:$G$63,3,TRUE),VLOOKUP(X32,'Jenks Methodology'!$F$59:$G$63,2,TRUE))))),0)</f>
        <v>0</v>
      </c>
      <c r="AX32" s="88">
        <f>IFERROR(IF($C32="Key Commercial Service",VLOOKUP(Y32,'Jenks Methodology'!$B$64:$G$68,6,TRUE),IF($C32="Key General Aviation",VLOOKUP(Y32,'Jenks Methodology'!$C$64:$G$68,5,TRUE),IF($C32="Intermediate Large",VLOOKUP(Y32,'Jenks Methodology'!$D$64:$G$68,4,TRUE),IF($C32="Intermediate Small",VLOOKUP(Y32,'Jenks Methodology'!$E$64:$G$68,3,TRUE),VLOOKUP(Y32,'Jenks Methodology'!$F$64:$G$68,2,TRUE))))),0)</f>
        <v>3.75</v>
      </c>
      <c r="AY32" s="88">
        <f>IFERROR(IF($C32="Key Commercial Service",VLOOKUP(Z32,'Jenks Methodology'!$B$69:$G$73,6,TRUE),IF($C32="Key General Aviation",VLOOKUP(Z32,'Jenks Methodology'!$C$69:$G$73,5,TRUE),IF($C32="Intermediate Large",VLOOKUP(Z32,'Jenks Methodology'!$D$69:$G$73,4,TRUE),IF($C32="Intermediate Small",VLOOKUP(Z32,'Jenks Methodology'!$E$69:$G$73,3,TRUE),VLOOKUP(Z32,'Jenks Methodology'!$F$69:$G$73,2,TRUE))))),0)</f>
        <v>3.75</v>
      </c>
      <c r="AZ32" s="100">
        <f>IFERROR(VLOOKUP(AA32,'Basic Score Methodology'!$N$6:$O$7,'Basic Score Methodology'!$O$2,TRUE),0)</f>
        <v>5</v>
      </c>
      <c r="BA32" s="164">
        <f>SUM(AB32:AE32)+IF(AF32="",AG32,AF32)+SUM(AH32:AI32,AN32:AZ32)</f>
        <v>58.8125</v>
      </c>
    </row>
    <row r="33" spans="1:53" x14ac:dyDescent="0.3">
      <c r="A33" s="108" t="s">
        <v>46</v>
      </c>
      <c r="B33" s="1" t="s">
        <v>47</v>
      </c>
      <c r="C33" s="1" t="s">
        <v>293</v>
      </c>
      <c r="D33" s="129" t="str">
        <f>IF(COUNTIF('NPIAS Info 2021-25'!$C$4:$C$100,B33)&gt;0,"Y","N")</f>
        <v>Y</v>
      </c>
      <c r="E33" s="129" t="str">
        <f>IFERROR(VLOOKUP($B33,'NPIAS Info 2021-25'!$C$4:$G$100,'NPIAS Info 2021-25'!$G$2,FALSE),"Non-NPIAS")</f>
        <v>GA</v>
      </c>
      <c r="F33" s="129" t="str">
        <f>IFERROR(IF(VLOOKUP($B33,'NPIAS Info 2021-25'!$C$4:$G$100,'NPIAS Info 2021-25'!$F$2,FALSE)=0,"N/A (Primary)",VLOOKUP($B33,'NPIAS Info 2021-25'!$C$4:$G$100,'NPIAS Info 2021-25'!$F$2,FALSE)),"N/A (Non-NPIAS)")</f>
        <v>Local</v>
      </c>
      <c r="G33" s="130">
        <f>VLOOKUP($B33,'2020 Inventory Data'!$B$5:$V$137,'2020 Inventory Data'!$V$3,FALSE)</f>
        <v>48</v>
      </c>
      <c r="H33" s="168">
        <f>IFERROR(VLOOKUP(B33,MnSASP_Baseline_Operations[],'Baseline Ops'!$D$3,FALSE),0)</f>
        <v>10529.968034280084</v>
      </c>
      <c r="I33" s="130">
        <f>IFERROR(VLOOKUP($B33,'5010 Operations'!$C$5:$CO$151,'5010 Operations'!$CO$3,FALSE),"")</f>
        <v>10000</v>
      </c>
      <c r="J33" s="131">
        <f>IF(VLOOKUP($B33,'2020 Inventory Data'!$B$5:$G$137,'2020 Inventory Data'!$D$3,FALSE)="Yes",1,0)</f>
        <v>1</v>
      </c>
      <c r="K33" s="131">
        <f>IF(VLOOKUP($B33,'2020 Inventory Data'!$B$5:$G$137,'2020 Inventory Data'!$G$3,FALSE)="Yes",1,0)</f>
        <v>1</v>
      </c>
      <c r="L33" s="130">
        <f>VLOOKUP($B33,'30nm Airport Count'!$B$5:$K$137,'30nm Airport Count'!$I$3,FALSE)</f>
        <v>2</v>
      </c>
      <c r="M33" s="130">
        <f>VLOOKUP($B33,'30nm Airport Count'!$B$5:$K$137,'30nm Airport Count'!$J$3,FALSE)</f>
        <v>1</v>
      </c>
      <c r="N33" s="130">
        <f>VLOOKUP($B33,'30nm Airport Count'!$B$5:$K$137,'30nm Airport Count'!$K$3,FALSE)</f>
        <v>1</v>
      </c>
      <c r="O33" s="130">
        <f>VLOOKUP($B33,'30nm Airport Count'!$B$5:$L$137,'30nm Airport Count'!$L$3,FALSE)</f>
        <v>2</v>
      </c>
      <c r="P33" s="130">
        <f>VLOOKUP(B33,Population_30minProximity_Airports[[FAA ID]:[Population within 30 min drive-time]],3,FALSE)</f>
        <v>91704</v>
      </c>
      <c r="Q33" s="132">
        <f>IFERROR(VLOOKUP($B33,'PCI Data (106 airports)'!$W$6:$Z$112,4,FALSE),IF($C33="Landing Strip Turf","Turf","Unknown"))</f>
        <v>55.752030230483967</v>
      </c>
      <c r="R33" s="132">
        <f>VLOOKUP($B33,'Total Economic Impact'!$A$5:$G$139,'Total Economic Impact'!D$3,FALSE)</f>
        <v>23</v>
      </c>
      <c r="S33" s="133">
        <f>VLOOKUP($B33,'Total Economic Impact'!$A$5:$G$139,'Total Economic Impact'!E$3,FALSE)</f>
        <v>924820</v>
      </c>
      <c r="T33" s="133">
        <f>VLOOKUP($B33,'Total Economic Impact'!$A$5:$G$139,'Total Economic Impact'!F$3,FALSE)</f>
        <v>1157700</v>
      </c>
      <c r="U33" s="133">
        <f>VLOOKUP($B33,'Total Economic Impact'!$A$5:$G$139,'Total Economic Impact'!G$3,FALSE)</f>
        <v>2082520</v>
      </c>
      <c r="V33" s="134">
        <f>IFERROR(VLOOKUP($B33,'2020 Inventory Data'!$B$5:$AP$137,'2020 Inventory Data'!$AJ$3,FALSE),"NP")</f>
        <v>10</v>
      </c>
      <c r="W33" s="134">
        <f>IFERROR(VLOOKUP($B33,'2020 Inventory Data'!$B$5:$AP$137,'2020 Inventory Data'!$AK$3,FALSE),"NP")</f>
        <v>10</v>
      </c>
      <c r="X33" s="133">
        <f>IFERROR(VLOOKUP($B33,'AIP Grant History'!$M$9:$Q$109,5,FALSE),0)</f>
        <v>5068595</v>
      </c>
      <c r="Y33" s="133">
        <f>IFERROR(VLOOKUP($B33,'State-Local Funding History'!$L$11:$N$143,'State-Local Funding History'!M$9,FALSE),0)</f>
        <v>1517311.8599999999</v>
      </c>
      <c r="Z33" s="133">
        <f>IFERROR(VLOOKUP($B33,'State-Local Funding History'!$L$11:$N$143,'State-Local Funding History'!N$9,FALSE),0)</f>
        <v>1319612.9299999995</v>
      </c>
      <c r="AA33" s="135" t="str">
        <f>IFERROR(IF(VLOOKUP($B33,'2020 Inventory Data'!$B$5:$AG$137,'2020 Inventory Data'!$AG$3,FALSE)="x","Y","N"),"")</f>
        <v>N</v>
      </c>
      <c r="AB33" s="112">
        <f>VLOOKUP(D33,'Basic Score Methodology'!$B$6:$E$16,'Basic Score Methodology'!$C$2,FALSE)</f>
        <v>5</v>
      </c>
      <c r="AC33" s="113">
        <f>IFERROR(VLOOKUP(E33,'Basic Score Methodology'!$B$6:$E$16,'Basic Score Methodology'!$D$2,FALSE),0)</f>
        <v>0</v>
      </c>
      <c r="AD33" s="113">
        <f>IFERROR(VLOOKUP(F33,'Basic Score Methodology'!$B$6:$E$16,'Basic Score Methodology'!$E$2,FALSE),0)</f>
        <v>1.5</v>
      </c>
      <c r="AE33" s="88">
        <f>IF(G33&lt;='Basic Score Methodology'!$G$12,'Basic Score Methodology'!$H$12,'Basic Score Methodology'!$H$13)</f>
        <v>5</v>
      </c>
      <c r="AF33" s="88">
        <f>IFERROR(IF($C33="Key Commercial Service",VLOOKUP(H33,'Jenks Methodology'!$B$4:$G$8,6,TRUE),IF($C33="Key General Aviation",VLOOKUP(H33,'Jenks Methodology'!$C$4:$G$8,5,TRUE),IF($C33="Intermediate Large",VLOOKUP(H33,'Jenks Methodology'!$D$4:$G$8,4,TRUE),IF($C33="Intermediate Small",VLOOKUP(H33,'Jenks Methodology'!$E$4:$G$8,3,TRUE),VLOOKUP(H33,'Jenks Methodology'!$F$4:$G$8,2,TRUE))))),0)</f>
        <v>2.5</v>
      </c>
      <c r="AG33" s="88">
        <f>IFERROR(IF($C33="Key Commercial Service",VLOOKUP($I33,'Jenks Methodology'!$B$9:$G$13,6,TRUE),IF($C33="Key General Aviation",VLOOKUP($I33,'Jenks Methodology'!$C$9:$G$13,5,TRUE),IF($C33="Intermediate Large",VLOOKUP($I33,'Jenks Methodology'!$D$9:$G$13,4,TRUE),IF($C33="Intermediate Small",VLOOKUP($I33,'Jenks Methodology'!$E$9:$G$13,3,TRUE),VLOOKUP($I33,'Jenks Methodology'!$F$9:$G$13,2,TRUE))))),"")</f>
        <v>2.5</v>
      </c>
      <c r="AH33" s="88">
        <f>IFERROR(VLOOKUP(J33,'Basic Score Methodology'!$G$6:$I$7,'Basic Score Methodology'!$H$2,FALSE),0)</f>
        <v>5</v>
      </c>
      <c r="AI33" s="88">
        <f>IFERROR(VLOOKUP(K33,'Basic Score Methodology'!$G$6:$I$7,'Basic Score Methodology'!$I$2,FALSE),0)</f>
        <v>5</v>
      </c>
      <c r="AJ33" s="88">
        <f>IFERROR(IF($C33="Key Commercial Service",VLOOKUP(L33,'Jenks Methodology'!$B$14:$G$18,6,TRUE),IF($C33="Key General Aviation",VLOOKUP(L33,'Jenks Methodology'!$C$14:$G$18,5,TRUE),IF($C33="Intermediate Large",VLOOKUP(L33,'Jenks Methodology'!$D$14:$G$18,4,TRUE),IF($C33="Intermediate Small",VLOOKUP(L33,'Jenks Methodology'!$E$14:$G$18,3,TRUE),VLOOKUP(L33,'Jenks Methodology'!$F$14:$G$18,2,TRUE))))),5)</f>
        <v>2.5</v>
      </c>
      <c r="AK33" s="88">
        <f>IFERROR(IF($C33="Key Commercial Service",VLOOKUP(M33,'Jenks Methodology'!$B$19:$G$23,6,TRUE),IF($C33="Key General Aviation",VLOOKUP(M33,'Jenks Methodology'!$C$19:$G$23,5,TRUE),IF($C33="Intermediate Large",VLOOKUP(M33,'Jenks Methodology'!$D$19:$G$23,4,TRUE),IF($C33="Intermediate Small",VLOOKUP(M33,'Jenks Methodology'!$E$19:$G$23,3,TRUE),VLOOKUP(M33,'Jenks Methodology'!$F$19:$G$23,2,TRUE))))),5)</f>
        <v>3.75</v>
      </c>
      <c r="AL33" s="88">
        <f>IFERROR(IF($C33="Key Commercial Service",VLOOKUP(N33,'Jenks Methodology'!$B$24:$G$28,6,TRUE),IF($C33="Key General Aviation",VLOOKUP(N33,'Jenks Methodology'!$C$24:$G$28,5,TRUE),IF($C33="Intermediate Large",VLOOKUP(N33,'Jenks Methodology'!$D$24:$G$28,4,TRUE),IF($C33="Intermediate Small",VLOOKUP(N33,'Jenks Methodology'!$E$24:$G$28,3,TRUE),VLOOKUP(N33,'Jenks Methodology'!$F$24:$G$28,2,TRUE))))),5)</f>
        <v>3.75</v>
      </c>
      <c r="AM33" s="88">
        <f>IFERROR(IF($C33="Key Commercial Service",VLOOKUP(O33,'Jenks Methodology'!$B$29:$G$33,6,FALSE),IF($C33="Key General Aviation",VLOOKUP(O33,'Jenks Methodology'!$C$29:$G$33,5,FALSE),IF($C33="Intermediate Large",VLOOKUP(O33,'Jenks Methodology'!$D$29:$G$33,4,FALSE),IF($C33="Intermediate Small",VLOOKUP(O33,'Jenks Methodology'!$E$29:$G$33,3,FALSE),VLOOKUP(O33,'Jenks Methodology'!$F$29:$G$33,2,FALSE))))),5)</f>
        <v>3.75</v>
      </c>
      <c r="AN33" s="101">
        <f>AVERAGE(AJ33:AM33)</f>
        <v>3.4375</v>
      </c>
      <c r="AO33" s="88">
        <f>IFERROR(IF($C33="Key Commercial Service",VLOOKUP(P33,'Jenks Methodology'!$B$34:$G$38,6,TRUE),IF($C33="Key General Aviation",VLOOKUP(P33,'Jenks Methodology'!$C$34:$G$38,5,TRUE),IF($C33="Intermediate Large",VLOOKUP(P33,'Jenks Methodology'!$D$34:$G$38,4,TRUE),IF($C33="Intermediate Small",VLOOKUP(P33,'Jenks Methodology'!$E$34:$G$38,3,TRUE),VLOOKUP(P33,'Jenks Methodology'!$F$34:$G$38,2,TRUE))))),5)</f>
        <v>1.25</v>
      </c>
      <c r="AP33" s="88">
        <f>VLOOKUP($Q33,'Basic Score Methodology'!$K$6:$L$12,'Basic Score Methodology'!$L$2,TRUE)</f>
        <v>2.5</v>
      </c>
      <c r="AQ33" s="88">
        <f>IFERROR(IF($C33="Key Commercial Service",VLOOKUP(R33,'Jenks Methodology'!$B$39:$G$43,6,TRUE),IF($C33="Key General Aviation",VLOOKUP(R33,'Jenks Methodology'!$C$39:$G$43,5,TRUE),IF($C33="Intermediate Large",VLOOKUP(R33,'Jenks Methodology'!$D$39:$G$43,4,TRUE),IF($C33="Intermediate Small",VLOOKUP(R33,'Jenks Methodology'!$E$39:$G$43,3,TRUE),VLOOKUP(R33,'Jenks Methodology'!$F$39:$G$43,2,TRUE))))),0)</f>
        <v>1.25</v>
      </c>
      <c r="AR33" s="88">
        <f>IFERROR(IF($C33="Key Commercial Service",VLOOKUP(S33,'Jenks Methodology'!$B$44:$G$48,6,TRUE),IF($C33="Key General Aviation",VLOOKUP(S33,'Jenks Methodology'!$C$44:$G$48,5,TRUE),IF($C33="Intermediate Large",VLOOKUP(S33,'Jenks Methodology'!$D$44:$G$48,4,TRUE),IF($C33="Intermediate Small",VLOOKUP(S33,'Jenks Methodology'!$E$44:$G$48,3,TRUE),VLOOKUP(S33,'Jenks Methodology'!$F$44:$G$48,2,TRUE))))),0)</f>
        <v>1.25</v>
      </c>
      <c r="AS33" s="88">
        <f>IFERROR(IF($C33="Key Commercial Service",VLOOKUP(T33,'Jenks Methodology'!$B$49:$G$53,6,TRUE),IF($C33="Key General Aviation",VLOOKUP(T33,'Jenks Methodology'!$C$49:$G$53,5,TRUE),IF($C33="Intermediate Large",VLOOKUP(T33,'Jenks Methodology'!$D$49:$G$53,4,TRUE),IF($C33="Intermediate Small",VLOOKUP(T33,'Jenks Methodology'!$E$49:$G$53,3,TRUE),VLOOKUP(T33,'Jenks Methodology'!$F$49:$G$53,2,TRUE))))),0)</f>
        <v>1.25</v>
      </c>
      <c r="AT33" s="88">
        <f>IFERROR(IF($C33="Key Commercial Service",VLOOKUP(U33,'Jenks Methodology'!$B$54:$G$58,6,TRUE),IF($C33="Key General Aviation",VLOOKUP(U33,'Jenks Methodology'!$C$54:$G$58,5,TRUE),IF($C33="Intermediate Large",VLOOKUP(U33,'Jenks Methodology'!$D$54:$G$58,4,TRUE),IF($C33="Intermediate Small",VLOOKUP(U33,'Jenks Methodology'!$E$54:$G$58,3,TRUE),VLOOKUP(U33,'Jenks Methodology'!$F$54:$G$58,2,TRUE))))),0)</f>
        <v>1.25</v>
      </c>
      <c r="AU33" s="88">
        <f>IFERROR(VLOOKUP(V33,'Basic Score Methodology'!$K$17:$M$21,'Basic Score Methodology'!$L$2,TRUE),0)</f>
        <v>5</v>
      </c>
      <c r="AV33" s="88">
        <f>IFERROR(VLOOKUP(W33,'Basic Score Methodology'!$K$17:$M$21,'Basic Score Methodology'!$M$2,TRUE),0)</f>
        <v>5</v>
      </c>
      <c r="AW33" s="88">
        <f>IFERROR(IF($C33="Key Commercial Service",VLOOKUP(X33,'Jenks Methodology'!$B$59:$G$63,6,TRUE),IF($C33="Key General Aviation",VLOOKUP(X33,'Jenks Methodology'!$C$59:$G$63,5,TRUE),IF($C33="Intermediate Large",VLOOKUP(X33,'Jenks Methodology'!$D$59:$G$63,4,TRUE),IF($C33="Intermediate Small",VLOOKUP(X33,'Jenks Methodology'!$E$59:$G$63,3,TRUE),VLOOKUP(X33,'Jenks Methodology'!$F$59:$G$63,2,TRUE))))),0)</f>
        <v>2.5</v>
      </c>
      <c r="AX33" s="88">
        <f>IFERROR(IF($C33="Key Commercial Service",VLOOKUP(Y33,'Jenks Methodology'!$B$64:$G$68,6,TRUE),IF($C33="Key General Aviation",VLOOKUP(Y33,'Jenks Methodology'!$C$64:$G$68,5,TRUE),IF($C33="Intermediate Large",VLOOKUP(Y33,'Jenks Methodology'!$D$64:$G$68,4,TRUE),IF($C33="Intermediate Small",VLOOKUP(Y33,'Jenks Methodology'!$E$64:$G$68,3,TRUE),VLOOKUP(Y33,'Jenks Methodology'!$F$64:$G$68,2,TRUE))))),0)</f>
        <v>2.5</v>
      </c>
      <c r="AY33" s="88">
        <f>IFERROR(IF($C33="Key Commercial Service",VLOOKUP(Z33,'Jenks Methodology'!$B$69:$G$73,6,TRUE),IF($C33="Key General Aviation",VLOOKUP(Z33,'Jenks Methodology'!$C$69:$G$73,5,TRUE),IF($C33="Intermediate Large",VLOOKUP(Z33,'Jenks Methodology'!$D$69:$G$73,4,TRUE),IF($C33="Intermediate Small",VLOOKUP(Z33,'Jenks Methodology'!$E$69:$G$73,3,TRUE),VLOOKUP(Z33,'Jenks Methodology'!$F$69:$G$73,2,TRUE))))),0)</f>
        <v>2.5</v>
      </c>
      <c r="AZ33" s="100">
        <f>IFERROR(VLOOKUP(AA33,'Basic Score Methodology'!$N$6:$O$7,'Basic Score Methodology'!$O$2,TRUE),0)</f>
        <v>5</v>
      </c>
      <c r="BA33" s="164">
        <f>SUM(AB33:AE33)+IF(AF33="",AG33,AF33)+SUM(AH33:AI33,AN33:AZ33)</f>
        <v>58.6875</v>
      </c>
    </row>
    <row r="34" spans="1:53" x14ac:dyDescent="0.3">
      <c r="A34" s="108" t="s">
        <v>32</v>
      </c>
      <c r="B34" s="1" t="s">
        <v>33</v>
      </c>
      <c r="C34" s="1" t="s">
        <v>6270</v>
      </c>
      <c r="D34" s="129" t="str">
        <f>IF(COUNTIF('NPIAS Info 2021-25'!$C$4:$C$100,B34)&gt;0,"Y","N")</f>
        <v>Y</v>
      </c>
      <c r="E34" s="129" t="str">
        <f>IFERROR(VLOOKUP($B34,'NPIAS Info 2021-25'!$C$4:$G$100,'NPIAS Info 2021-25'!$G$2,FALSE),"Non-NPIAS")</f>
        <v>P</v>
      </c>
      <c r="F34" s="129" t="str">
        <f>IFERROR(IF(VLOOKUP($B34,'NPIAS Info 2021-25'!$C$4:$G$100,'NPIAS Info 2021-25'!$F$2,FALSE)=0,"N/A (Primary)",VLOOKUP($B34,'NPIAS Info 2021-25'!$C$4:$G$100,'NPIAS Info 2021-25'!$F$2,FALSE)),"N/A (Non-NPIAS)")</f>
        <v>N/A (Primary)</v>
      </c>
      <c r="G34" s="130">
        <f>VLOOKUP($B34,'2020 Inventory Data'!$B$5:$V$137,'2020 Inventory Data'!$V$3,FALSE)</f>
        <v>89</v>
      </c>
      <c r="H34" s="168">
        <f>IFERROR(VLOOKUP(B34,MnSASP_Baseline_Operations[],'Baseline Ops'!$D$3,FALSE),0)</f>
        <v>35698.112978108329</v>
      </c>
      <c r="I34" s="130">
        <f>IFERROR(VLOOKUP($B34,'5010 Operations'!$C$5:$CO$151,'5010 Operations'!$CO$3,FALSE),"")</f>
        <v>37900</v>
      </c>
      <c r="J34" s="131">
        <f>IF(VLOOKUP($B34,'2020 Inventory Data'!$B$5:$G$137,'2020 Inventory Data'!$D$3,FALSE)="Yes",1,0)</f>
        <v>1</v>
      </c>
      <c r="K34" s="131">
        <f>IF(VLOOKUP($B34,'2020 Inventory Data'!$B$5:$G$137,'2020 Inventory Data'!$G$3,FALSE)="Yes",1,0)</f>
        <v>1</v>
      </c>
      <c r="L34" s="130">
        <f>VLOOKUP($B34,'30nm Airport Count'!$B$5:$K$137,'30nm Airport Count'!$I$3,FALSE)</f>
        <v>0</v>
      </c>
      <c r="M34" s="130">
        <f>VLOOKUP($B34,'30nm Airport Count'!$B$5:$K$137,'30nm Airport Count'!$J$3,FALSE)</f>
        <v>0</v>
      </c>
      <c r="N34" s="130">
        <f>VLOOKUP($B34,'30nm Airport Count'!$B$5:$K$137,'30nm Airport Count'!$K$3,FALSE)</f>
        <v>0</v>
      </c>
      <c r="O34" s="130">
        <f>VLOOKUP($B34,'30nm Airport Count'!$B$5:$L$137,'30nm Airport Count'!$L$3,FALSE)</f>
        <v>1</v>
      </c>
      <c r="P34" s="130">
        <f>VLOOKUP(B34,Population_30minProximity_Airports[[FAA ID]:[Population within 30 min drive-time]],3,FALSE)</f>
        <v>58886</v>
      </c>
      <c r="Q34" s="132">
        <f>IFERROR(VLOOKUP($B34,'PCI Data (106 airports)'!$W$6:$Z$112,4,FALSE),IF($C34="Landing Strip Turf","Turf","Unknown"))</f>
        <v>89.654393600637903</v>
      </c>
      <c r="R34" s="132">
        <f>VLOOKUP($B34,'Total Economic Impact'!$A$5:$G$139,'Total Economic Impact'!D$3,FALSE)</f>
        <v>275</v>
      </c>
      <c r="S34" s="133">
        <f>VLOOKUP($B34,'Total Economic Impact'!$A$5:$G$139,'Total Economic Impact'!E$3,FALSE)</f>
        <v>12186490</v>
      </c>
      <c r="T34" s="133">
        <f>VLOOKUP($B34,'Total Economic Impact'!$A$5:$G$139,'Total Economic Impact'!F$3,FALSE)</f>
        <v>18779680</v>
      </c>
      <c r="U34" s="133">
        <f>VLOOKUP($B34,'Total Economic Impact'!$A$5:$G$139,'Total Economic Impact'!G$3,FALSE)</f>
        <v>30966170</v>
      </c>
      <c r="V34" s="134">
        <f>IFERROR(VLOOKUP($B34,'2020 Inventory Data'!$B$5:$AP$137,'2020 Inventory Data'!$AJ$3,FALSE),"NP")</f>
        <v>10</v>
      </c>
      <c r="W34" s="134">
        <f>IFERROR(VLOOKUP($B34,'2020 Inventory Data'!$B$5:$AP$137,'2020 Inventory Data'!$AK$3,FALSE),"NP")</f>
        <v>9</v>
      </c>
      <c r="X34" s="133">
        <f>IFERROR(VLOOKUP($B34,'AIP Grant History'!$M$9:$Q$109,5,FALSE),0)</f>
        <v>35828621</v>
      </c>
      <c r="Y34" s="133">
        <f>IFERROR(VLOOKUP($B34,'State-Local Funding History'!$L$11:$N$143,'State-Local Funding History'!M$9,FALSE),0)</f>
        <v>9861358.3999999892</v>
      </c>
      <c r="Z34" s="133">
        <f>IFERROR(VLOOKUP($B34,'State-Local Funding History'!$L$11:$N$143,'State-Local Funding History'!N$9,FALSE),0)</f>
        <v>8454338.9199999999</v>
      </c>
      <c r="AA34" s="135" t="str">
        <f>IFERROR(IF(VLOOKUP($B34,'2020 Inventory Data'!$B$5:$AG$137,'2020 Inventory Data'!$AG$3,FALSE)="x","Y","N"),"")</f>
        <v>N</v>
      </c>
      <c r="AB34" s="112">
        <f>VLOOKUP(D34,'Basic Score Methodology'!$B$6:$E$16,'Basic Score Methodology'!$C$2,FALSE)</f>
        <v>5</v>
      </c>
      <c r="AC34" s="113">
        <f>IFERROR(VLOOKUP(E34,'Basic Score Methodology'!$B$6:$E$16,'Basic Score Methodology'!$D$2,FALSE),0)</f>
        <v>3.75</v>
      </c>
      <c r="AD34" s="113">
        <f>IFERROR(VLOOKUP(F34,'Basic Score Methodology'!$B$6:$E$16,'Basic Score Methodology'!$E$2,FALSE),0)</f>
        <v>0</v>
      </c>
      <c r="AE34" s="88">
        <f>IF(G34&lt;='Basic Score Methodology'!$G$12,'Basic Score Methodology'!$H$12,'Basic Score Methodology'!$H$13)</f>
        <v>5</v>
      </c>
      <c r="AF34" s="88">
        <f>IFERROR(IF($C34="Key Commercial Service",VLOOKUP(H34,'Jenks Methodology'!$B$4:$G$8,6,TRUE),IF($C34="Key General Aviation",VLOOKUP(H34,'Jenks Methodology'!$C$4:$G$8,5,TRUE),IF($C34="Intermediate Large",VLOOKUP(H34,'Jenks Methodology'!$D$4:$G$8,4,TRUE),IF($C34="Intermediate Small",VLOOKUP(H34,'Jenks Methodology'!$E$4:$G$8,3,TRUE),VLOOKUP(H34,'Jenks Methodology'!$F$4:$G$8,2,TRUE))))),0)</f>
        <v>2.5</v>
      </c>
      <c r="AG34" s="88">
        <f>IFERROR(IF($C34="Key Commercial Service",VLOOKUP($I34,'Jenks Methodology'!$B$9:$G$13,6,TRUE),IF($C34="Key General Aviation",VLOOKUP($I34,'Jenks Methodology'!$C$9:$G$13,5,TRUE),IF($C34="Intermediate Large",VLOOKUP($I34,'Jenks Methodology'!$D$9:$G$13,4,TRUE),IF($C34="Intermediate Small",VLOOKUP($I34,'Jenks Methodology'!$E$9:$G$13,3,TRUE),VLOOKUP($I34,'Jenks Methodology'!$F$9:$G$13,2,TRUE))))),"")</f>
        <v>2.5</v>
      </c>
      <c r="AH34" s="88">
        <f>IFERROR(VLOOKUP(J34,'Basic Score Methodology'!$G$6:$I$7,'Basic Score Methodology'!$H$2,FALSE),0)</f>
        <v>5</v>
      </c>
      <c r="AI34" s="88">
        <f>IFERROR(VLOOKUP(K34,'Basic Score Methodology'!$G$6:$I$7,'Basic Score Methodology'!$I$2,FALSE),0)</f>
        <v>5</v>
      </c>
      <c r="AJ34" s="88">
        <f>IFERROR(IF($C34="Key Commercial Service",VLOOKUP(L34,'Jenks Methodology'!$B$14:$G$18,6,TRUE),IF($C34="Key General Aviation",VLOOKUP(L34,'Jenks Methodology'!$C$14:$G$18,5,TRUE),IF($C34="Intermediate Large",VLOOKUP(L34,'Jenks Methodology'!$D$14:$G$18,4,TRUE),IF($C34="Intermediate Small",VLOOKUP(L34,'Jenks Methodology'!$E$14:$G$18,3,TRUE),VLOOKUP(L34,'Jenks Methodology'!$F$14:$G$18,2,TRUE))))),5)</f>
        <v>3.75</v>
      </c>
      <c r="AK34" s="88">
        <f>IFERROR(IF($C34="Key Commercial Service",VLOOKUP(M34,'Jenks Methodology'!$B$19:$G$23,6,TRUE),IF($C34="Key General Aviation",VLOOKUP(M34,'Jenks Methodology'!$C$19:$G$23,5,TRUE),IF($C34="Intermediate Large",VLOOKUP(M34,'Jenks Methodology'!$D$19:$G$23,4,TRUE),IF($C34="Intermediate Small",VLOOKUP(M34,'Jenks Methodology'!$E$19:$G$23,3,TRUE),VLOOKUP(M34,'Jenks Methodology'!$F$19:$G$23,2,TRUE))))),5)</f>
        <v>3.75</v>
      </c>
      <c r="AL34" s="88">
        <f>IFERROR(IF($C34="Key Commercial Service",VLOOKUP(N34,'Jenks Methodology'!$B$24:$G$28,6,TRUE),IF($C34="Key General Aviation",VLOOKUP(N34,'Jenks Methodology'!$C$24:$G$28,5,TRUE),IF($C34="Intermediate Large",VLOOKUP(N34,'Jenks Methodology'!$D$24:$G$28,4,TRUE),IF($C34="Intermediate Small",VLOOKUP(N34,'Jenks Methodology'!$E$24:$G$28,3,TRUE),VLOOKUP(N34,'Jenks Methodology'!$F$24:$G$28,2,TRUE))))),5)</f>
        <v>3.75</v>
      </c>
      <c r="AM34" s="88">
        <f>IFERROR(IF($C34="Key Commercial Service",VLOOKUP(O34,'Jenks Methodology'!$B$29:$G$33,6,FALSE),IF($C34="Key General Aviation",VLOOKUP(O34,'Jenks Methodology'!$C$29:$G$33,5,FALSE),IF($C34="Intermediate Large",VLOOKUP(O34,'Jenks Methodology'!$D$29:$G$33,4,FALSE),IF($C34="Intermediate Small",VLOOKUP(O34,'Jenks Methodology'!$E$29:$G$33,3,FALSE),VLOOKUP(O34,'Jenks Methodology'!$F$29:$G$33,2,FALSE))))),5)</f>
        <v>2.5</v>
      </c>
      <c r="AN34" s="101">
        <f>AVERAGE(AJ34:AM34)</f>
        <v>3.4375</v>
      </c>
      <c r="AO34" s="88">
        <f>IFERROR(IF($C34="Key Commercial Service",VLOOKUP(P34,'Jenks Methodology'!$B$34:$G$38,6,TRUE),IF($C34="Key General Aviation",VLOOKUP(P34,'Jenks Methodology'!$C$34:$G$38,5,TRUE),IF($C34="Intermediate Large",VLOOKUP(P34,'Jenks Methodology'!$D$34:$G$38,4,TRUE),IF($C34="Intermediate Small",VLOOKUP(P34,'Jenks Methodology'!$E$34:$G$38,3,TRUE),VLOOKUP(P34,'Jenks Methodology'!$F$34:$G$38,2,TRUE))))),5)</f>
        <v>2.5</v>
      </c>
      <c r="AP34" s="88">
        <f>VLOOKUP($Q34,'Basic Score Methodology'!$K$6:$L$12,'Basic Score Methodology'!$L$2,TRUE)</f>
        <v>3.75</v>
      </c>
      <c r="AQ34" s="88">
        <f>IFERROR(IF($C34="Key Commercial Service",VLOOKUP(R34,'Jenks Methodology'!$B$39:$G$43,6,TRUE),IF($C34="Key General Aviation",VLOOKUP(R34,'Jenks Methodology'!$C$39:$G$43,5,TRUE),IF($C34="Intermediate Large",VLOOKUP(R34,'Jenks Methodology'!$D$39:$G$43,4,TRUE),IF($C34="Intermediate Small",VLOOKUP(R34,'Jenks Methodology'!$E$39:$G$43,3,TRUE),VLOOKUP(R34,'Jenks Methodology'!$F$39:$G$43,2,TRUE))))),0)</f>
        <v>1.25</v>
      </c>
      <c r="AR34" s="88">
        <f>IFERROR(IF($C34="Key Commercial Service",VLOOKUP(S34,'Jenks Methodology'!$B$44:$G$48,6,TRUE),IF($C34="Key General Aviation",VLOOKUP(S34,'Jenks Methodology'!$C$44:$G$48,5,TRUE),IF($C34="Intermediate Large",VLOOKUP(S34,'Jenks Methodology'!$D$44:$G$48,4,TRUE),IF($C34="Intermediate Small",VLOOKUP(S34,'Jenks Methodology'!$E$44:$G$48,3,TRUE),VLOOKUP(S34,'Jenks Methodology'!$F$44:$G$48,2,TRUE))))),0)</f>
        <v>1.25</v>
      </c>
      <c r="AS34" s="88">
        <f>IFERROR(IF($C34="Key Commercial Service",VLOOKUP(T34,'Jenks Methodology'!$B$49:$G$53,6,TRUE),IF($C34="Key General Aviation",VLOOKUP(T34,'Jenks Methodology'!$C$49:$G$53,5,TRUE),IF($C34="Intermediate Large",VLOOKUP(T34,'Jenks Methodology'!$D$49:$G$53,4,TRUE),IF($C34="Intermediate Small",VLOOKUP(T34,'Jenks Methodology'!$E$49:$G$53,3,TRUE),VLOOKUP(T34,'Jenks Methodology'!$F$49:$G$53,2,TRUE))))),0)</f>
        <v>0</v>
      </c>
      <c r="AT34" s="88">
        <f>IFERROR(IF($C34="Key Commercial Service",VLOOKUP(U34,'Jenks Methodology'!$B$54:$G$58,6,TRUE),IF($C34="Key General Aviation",VLOOKUP(U34,'Jenks Methodology'!$C$54:$G$58,5,TRUE),IF($C34="Intermediate Large",VLOOKUP(U34,'Jenks Methodology'!$D$54:$G$58,4,TRUE),IF($C34="Intermediate Small",VLOOKUP(U34,'Jenks Methodology'!$E$54:$G$58,3,TRUE),VLOOKUP(U34,'Jenks Methodology'!$F$54:$G$58,2,TRUE))))),0)</f>
        <v>1.25</v>
      </c>
      <c r="AU34" s="88">
        <f>IFERROR(VLOOKUP(V34,'Basic Score Methodology'!$K$17:$M$21,'Basic Score Methodology'!$L$2,TRUE),0)</f>
        <v>5</v>
      </c>
      <c r="AV34" s="88">
        <f>IFERROR(VLOOKUP(W34,'Basic Score Methodology'!$K$17:$M$21,'Basic Score Methodology'!$M$2,TRUE),0)</f>
        <v>3.75</v>
      </c>
      <c r="AW34" s="88">
        <f>IFERROR(IF($C34="Key Commercial Service",VLOOKUP(X34,'Jenks Methodology'!$B$59:$G$63,6,TRUE),IF($C34="Key General Aviation",VLOOKUP(X34,'Jenks Methodology'!$C$59:$G$63,5,TRUE),IF($C34="Intermediate Large",VLOOKUP(X34,'Jenks Methodology'!$D$59:$G$63,4,TRUE),IF($C34="Intermediate Small",VLOOKUP(X34,'Jenks Methodology'!$E$59:$G$63,3,TRUE),VLOOKUP(X34,'Jenks Methodology'!$F$59:$G$63,2,TRUE))))),0)</f>
        <v>1.25</v>
      </c>
      <c r="AX34" s="88">
        <f>IFERROR(IF($C34="Key Commercial Service",VLOOKUP(Y34,'Jenks Methodology'!$B$64:$G$68,6,TRUE),IF($C34="Key General Aviation",VLOOKUP(Y34,'Jenks Methodology'!$C$64:$G$68,5,TRUE),IF($C34="Intermediate Large",VLOOKUP(Y34,'Jenks Methodology'!$D$64:$G$68,4,TRUE),IF($C34="Intermediate Small",VLOOKUP(Y34,'Jenks Methodology'!$E$64:$G$68,3,TRUE),VLOOKUP(Y34,'Jenks Methodology'!$F$64:$G$68,2,TRUE))))),0)</f>
        <v>1.25</v>
      </c>
      <c r="AY34" s="88">
        <f>IFERROR(IF($C34="Key Commercial Service",VLOOKUP(Z34,'Jenks Methodology'!$B$69:$G$73,6,TRUE),IF($C34="Key General Aviation",VLOOKUP(Z34,'Jenks Methodology'!$C$69:$G$73,5,TRUE),IF($C34="Intermediate Large",VLOOKUP(Z34,'Jenks Methodology'!$D$69:$G$73,4,TRUE),IF($C34="Intermediate Small",VLOOKUP(Z34,'Jenks Methodology'!$E$69:$G$73,3,TRUE),VLOOKUP(Z34,'Jenks Methodology'!$F$69:$G$73,2,TRUE))))),0)</f>
        <v>2.5</v>
      </c>
      <c r="AZ34" s="100">
        <f>IFERROR(VLOOKUP(AA34,'Basic Score Methodology'!$N$6:$O$7,'Basic Score Methodology'!$O$2,TRUE),0)</f>
        <v>5</v>
      </c>
      <c r="BA34" s="164">
        <f>SUM(AB34:AE34)+IF(AF34="",AG34,AF34)+SUM(AH34:AI34,AN34:AZ34)</f>
        <v>58.4375</v>
      </c>
    </row>
    <row r="35" spans="1:53" x14ac:dyDescent="0.3">
      <c r="A35" s="108" t="s">
        <v>20</v>
      </c>
      <c r="B35" s="1" t="s">
        <v>21</v>
      </c>
      <c r="C35" s="1" t="s">
        <v>6270</v>
      </c>
      <c r="D35" s="129" t="str">
        <f>IF(COUNTIF('NPIAS Info 2021-25'!$C$4:$C$100,B35)&gt;0,"Y","N")</f>
        <v>Y</v>
      </c>
      <c r="E35" s="129" t="str">
        <f>IFERROR(VLOOKUP($B35,'NPIAS Info 2021-25'!$C$4:$G$100,'NPIAS Info 2021-25'!$G$2,FALSE),"Non-NPIAS")</f>
        <v>P</v>
      </c>
      <c r="F35" s="129" t="str">
        <f>IFERROR(IF(VLOOKUP($B35,'NPIAS Info 2021-25'!$C$4:$G$100,'NPIAS Info 2021-25'!$F$2,FALSE)=0,"N/A (Primary)",VLOOKUP($B35,'NPIAS Info 2021-25'!$C$4:$G$100,'NPIAS Info 2021-25'!$F$2,FALSE)),"N/A (Non-NPIAS)")</f>
        <v>N/A (Primary)</v>
      </c>
      <c r="G35" s="130">
        <f>VLOOKUP($B35,'2020 Inventory Data'!$B$5:$V$137,'2020 Inventory Data'!$V$3,FALSE)</f>
        <v>66</v>
      </c>
      <c r="H35" s="168">
        <f>IFERROR(VLOOKUP(B35,MnSASP_Baseline_Operations[],'Baseline Ops'!$D$3,FALSE),0)</f>
        <v>21632.898728483971</v>
      </c>
      <c r="I35" s="130">
        <f>IFERROR(VLOOKUP($B35,'5010 Operations'!$C$5:$CO$151,'5010 Operations'!$CO$3,FALSE),"")</f>
        <v>13693</v>
      </c>
      <c r="J35" s="131">
        <f>IF(VLOOKUP($B35,'2020 Inventory Data'!$B$5:$G$137,'2020 Inventory Data'!$D$3,FALSE)="Yes",1,0)</f>
        <v>1</v>
      </c>
      <c r="K35" s="131">
        <f>IF(VLOOKUP($B35,'2020 Inventory Data'!$B$5:$G$137,'2020 Inventory Data'!$G$3,FALSE)="Yes",1,0)</f>
        <v>1</v>
      </c>
      <c r="L35" s="130">
        <f>VLOOKUP($B35,'30nm Airport Count'!$B$5:$K$137,'30nm Airport Count'!$I$3,FALSE)</f>
        <v>0</v>
      </c>
      <c r="M35" s="130">
        <f>VLOOKUP($B35,'30nm Airport Count'!$B$5:$K$137,'30nm Airport Count'!$J$3,FALSE)</f>
        <v>1</v>
      </c>
      <c r="N35" s="130">
        <f>VLOOKUP($B35,'30nm Airport Count'!$B$5:$K$137,'30nm Airport Count'!$K$3,FALSE)</f>
        <v>0</v>
      </c>
      <c r="O35" s="130">
        <f>VLOOKUP($B35,'30nm Airport Count'!$B$5:$L$137,'30nm Airport Count'!$L$3,FALSE)</f>
        <v>1</v>
      </c>
      <c r="P35" s="130">
        <f>VLOOKUP(B35,Population_30minProximity_Airports[[FAA ID]:[Population within 30 min drive-time]],3,FALSE)</f>
        <v>50964</v>
      </c>
      <c r="Q35" s="132">
        <f>IFERROR(VLOOKUP($B35,'PCI Data (106 airports)'!$W$6:$Z$112,4,FALSE),IF($C35="Landing Strip Turf","Turf","Unknown"))</f>
        <v>81.171768791599192</v>
      </c>
      <c r="R35" s="132">
        <f>VLOOKUP($B35,'Total Economic Impact'!$A$5:$G$139,'Total Economic Impact'!D$3,FALSE)</f>
        <v>459</v>
      </c>
      <c r="S35" s="133">
        <f>VLOOKUP($B35,'Total Economic Impact'!$A$5:$G$139,'Total Economic Impact'!E$3,FALSE)</f>
        <v>19995550</v>
      </c>
      <c r="T35" s="133">
        <f>VLOOKUP($B35,'Total Economic Impact'!$A$5:$G$139,'Total Economic Impact'!F$3,FALSE)</f>
        <v>37732000</v>
      </c>
      <c r="U35" s="133">
        <f>VLOOKUP($B35,'Total Economic Impact'!$A$5:$G$139,'Total Economic Impact'!G$3,FALSE)</f>
        <v>57727550</v>
      </c>
      <c r="V35" s="134">
        <f>IFERROR(VLOOKUP($B35,'2020 Inventory Data'!$B$5:$AP$137,'2020 Inventory Data'!$AJ$3,FALSE),"NP")</f>
        <v>9</v>
      </c>
      <c r="W35" s="134">
        <f>IFERROR(VLOOKUP($B35,'2020 Inventory Data'!$B$5:$AP$137,'2020 Inventory Data'!$AK$3,FALSE),"NP")</f>
        <v>8</v>
      </c>
      <c r="X35" s="133">
        <f>IFERROR(VLOOKUP($B35,'AIP Grant History'!$M$9:$Q$109,5,FALSE),0)</f>
        <v>34205812</v>
      </c>
      <c r="Y35" s="133">
        <f>IFERROR(VLOOKUP($B35,'State-Local Funding History'!$L$11:$N$143,'State-Local Funding History'!M$9,FALSE),0)</f>
        <v>5540453.9099999992</v>
      </c>
      <c r="Z35" s="133">
        <f>IFERROR(VLOOKUP($B35,'State-Local Funding History'!$L$11:$N$143,'State-Local Funding History'!N$9,FALSE),0)</f>
        <v>4495458.6399999997</v>
      </c>
      <c r="AA35" s="135" t="str">
        <f>IFERROR(IF(VLOOKUP($B35,'2020 Inventory Data'!$B$5:$AG$137,'2020 Inventory Data'!$AG$3,FALSE)="x","Y","N"),"")</f>
        <v>N</v>
      </c>
      <c r="AB35" s="112">
        <f>VLOOKUP(D35,'Basic Score Methodology'!$B$6:$E$16,'Basic Score Methodology'!$C$2,FALSE)</f>
        <v>5</v>
      </c>
      <c r="AC35" s="113">
        <f>IFERROR(VLOOKUP(E35,'Basic Score Methodology'!$B$6:$E$16,'Basic Score Methodology'!$D$2,FALSE),0)</f>
        <v>3.75</v>
      </c>
      <c r="AD35" s="113">
        <f>IFERROR(VLOOKUP(F35,'Basic Score Methodology'!$B$6:$E$16,'Basic Score Methodology'!$E$2,FALSE),0)</f>
        <v>0</v>
      </c>
      <c r="AE35" s="88">
        <f>IF(G35&lt;='Basic Score Methodology'!$G$12,'Basic Score Methodology'!$H$12,'Basic Score Methodology'!$H$13)</f>
        <v>5</v>
      </c>
      <c r="AF35" s="88">
        <f>IFERROR(IF($C35="Key Commercial Service",VLOOKUP(H35,'Jenks Methodology'!$B$4:$G$8,6,TRUE),IF($C35="Key General Aviation",VLOOKUP(H35,'Jenks Methodology'!$C$4:$G$8,5,TRUE),IF($C35="Intermediate Large",VLOOKUP(H35,'Jenks Methodology'!$D$4:$G$8,4,TRUE),IF($C35="Intermediate Small",VLOOKUP(H35,'Jenks Methodology'!$E$4:$G$8,3,TRUE),VLOOKUP(H35,'Jenks Methodology'!$F$4:$G$8,2,TRUE))))),0)</f>
        <v>1.25</v>
      </c>
      <c r="AG35" s="88">
        <f>IFERROR(IF($C35="Key Commercial Service",VLOOKUP($I35,'Jenks Methodology'!$B$9:$G$13,6,TRUE),IF($C35="Key General Aviation",VLOOKUP($I35,'Jenks Methodology'!$C$9:$G$13,5,TRUE),IF($C35="Intermediate Large",VLOOKUP($I35,'Jenks Methodology'!$D$9:$G$13,4,TRUE),IF($C35="Intermediate Small",VLOOKUP($I35,'Jenks Methodology'!$E$9:$G$13,3,TRUE),VLOOKUP($I35,'Jenks Methodology'!$F$9:$G$13,2,TRUE))))),"")</f>
        <v>0</v>
      </c>
      <c r="AH35" s="88">
        <f>IFERROR(VLOOKUP(J35,'Basic Score Methodology'!$G$6:$I$7,'Basic Score Methodology'!$H$2,FALSE),0)</f>
        <v>5</v>
      </c>
      <c r="AI35" s="88">
        <f>IFERROR(VLOOKUP(K35,'Basic Score Methodology'!$G$6:$I$7,'Basic Score Methodology'!$I$2,FALSE),0)</f>
        <v>5</v>
      </c>
      <c r="AJ35" s="88">
        <f>IFERROR(IF($C35="Key Commercial Service",VLOOKUP(L35,'Jenks Methodology'!$B$14:$G$18,6,TRUE),IF($C35="Key General Aviation",VLOOKUP(L35,'Jenks Methodology'!$C$14:$G$18,5,TRUE),IF($C35="Intermediate Large",VLOOKUP(L35,'Jenks Methodology'!$D$14:$G$18,4,TRUE),IF($C35="Intermediate Small",VLOOKUP(L35,'Jenks Methodology'!$E$14:$G$18,3,TRUE),VLOOKUP(L35,'Jenks Methodology'!$F$14:$G$18,2,TRUE))))),5)</f>
        <v>3.75</v>
      </c>
      <c r="AK35" s="88">
        <f>IFERROR(IF($C35="Key Commercial Service",VLOOKUP(M35,'Jenks Methodology'!$B$19:$G$23,6,TRUE),IF($C35="Key General Aviation",VLOOKUP(M35,'Jenks Methodology'!$C$19:$G$23,5,TRUE),IF($C35="Intermediate Large",VLOOKUP(M35,'Jenks Methodology'!$D$19:$G$23,4,TRUE),IF($C35="Intermediate Small",VLOOKUP(M35,'Jenks Methodology'!$E$19:$G$23,3,TRUE),VLOOKUP(M35,'Jenks Methodology'!$F$19:$G$23,2,TRUE))))),5)</f>
        <v>2.5</v>
      </c>
      <c r="AL35" s="88">
        <f>IFERROR(IF($C35="Key Commercial Service",VLOOKUP(N35,'Jenks Methodology'!$B$24:$G$28,6,TRUE),IF($C35="Key General Aviation",VLOOKUP(N35,'Jenks Methodology'!$C$24:$G$28,5,TRUE),IF($C35="Intermediate Large",VLOOKUP(N35,'Jenks Methodology'!$D$24:$G$28,4,TRUE),IF($C35="Intermediate Small",VLOOKUP(N35,'Jenks Methodology'!$E$24:$G$28,3,TRUE),VLOOKUP(N35,'Jenks Methodology'!$F$24:$G$28,2,TRUE))))),5)</f>
        <v>3.75</v>
      </c>
      <c r="AM35" s="88">
        <f>IFERROR(IF($C35="Key Commercial Service",VLOOKUP(O35,'Jenks Methodology'!$B$29:$G$33,6,FALSE),IF($C35="Key General Aviation",VLOOKUP(O35,'Jenks Methodology'!$C$29:$G$33,5,FALSE),IF($C35="Intermediate Large",VLOOKUP(O35,'Jenks Methodology'!$D$29:$G$33,4,FALSE),IF($C35="Intermediate Small",VLOOKUP(O35,'Jenks Methodology'!$E$29:$G$33,3,FALSE),VLOOKUP(O35,'Jenks Methodology'!$F$29:$G$33,2,FALSE))))),5)</f>
        <v>2.5</v>
      </c>
      <c r="AN35" s="101">
        <f>AVERAGE(AJ35:AM35)</f>
        <v>3.125</v>
      </c>
      <c r="AO35" s="88">
        <f>IFERROR(IF($C35="Key Commercial Service",VLOOKUP(P35,'Jenks Methodology'!$B$34:$G$38,6,TRUE),IF($C35="Key General Aviation",VLOOKUP(P35,'Jenks Methodology'!$C$34:$G$38,5,TRUE),IF($C35="Intermediate Large",VLOOKUP(P35,'Jenks Methodology'!$D$34:$G$38,4,TRUE),IF($C35="Intermediate Small",VLOOKUP(P35,'Jenks Methodology'!$E$34:$G$38,3,TRUE),VLOOKUP(P35,'Jenks Methodology'!$F$34:$G$38,2,TRUE))))),5)</f>
        <v>1.25</v>
      </c>
      <c r="AP35" s="88">
        <f>VLOOKUP($Q35,'Basic Score Methodology'!$K$6:$L$12,'Basic Score Methodology'!$L$2,TRUE)</f>
        <v>3.75</v>
      </c>
      <c r="AQ35" s="88">
        <f>IFERROR(IF($C35="Key Commercial Service",VLOOKUP(R35,'Jenks Methodology'!$B$39:$G$43,6,TRUE),IF($C35="Key General Aviation",VLOOKUP(R35,'Jenks Methodology'!$C$39:$G$43,5,TRUE),IF($C35="Intermediate Large",VLOOKUP(R35,'Jenks Methodology'!$D$39:$G$43,4,TRUE),IF($C35="Intermediate Small",VLOOKUP(R35,'Jenks Methodology'!$E$39:$G$43,3,TRUE),VLOOKUP(R35,'Jenks Methodology'!$F$39:$G$43,2,TRUE))))),0)</f>
        <v>1.25</v>
      </c>
      <c r="AR35" s="88">
        <f>IFERROR(IF($C35="Key Commercial Service",VLOOKUP(S35,'Jenks Methodology'!$B$44:$G$48,6,TRUE),IF($C35="Key General Aviation",VLOOKUP(S35,'Jenks Methodology'!$C$44:$G$48,5,TRUE),IF($C35="Intermediate Large",VLOOKUP(S35,'Jenks Methodology'!$D$44:$G$48,4,TRUE),IF($C35="Intermediate Small",VLOOKUP(S35,'Jenks Methodology'!$E$44:$G$48,3,TRUE),VLOOKUP(S35,'Jenks Methodology'!$F$44:$G$48,2,TRUE))))),0)</f>
        <v>2.5</v>
      </c>
      <c r="AS35" s="88">
        <f>IFERROR(IF($C35="Key Commercial Service",VLOOKUP(T35,'Jenks Methodology'!$B$49:$G$53,6,TRUE),IF($C35="Key General Aviation",VLOOKUP(T35,'Jenks Methodology'!$C$49:$G$53,5,TRUE),IF($C35="Intermediate Large",VLOOKUP(T35,'Jenks Methodology'!$D$49:$G$53,4,TRUE),IF($C35="Intermediate Small",VLOOKUP(T35,'Jenks Methodology'!$E$49:$G$53,3,TRUE),VLOOKUP(T35,'Jenks Methodology'!$F$49:$G$53,2,TRUE))))),0)</f>
        <v>2.5</v>
      </c>
      <c r="AT35" s="88">
        <f>IFERROR(IF($C35="Key Commercial Service",VLOOKUP(U35,'Jenks Methodology'!$B$54:$G$58,6,TRUE),IF($C35="Key General Aviation",VLOOKUP(U35,'Jenks Methodology'!$C$54:$G$58,5,TRUE),IF($C35="Intermediate Large",VLOOKUP(U35,'Jenks Methodology'!$D$54:$G$58,4,TRUE),IF($C35="Intermediate Small",VLOOKUP(U35,'Jenks Methodology'!$E$54:$G$58,3,TRUE),VLOOKUP(U35,'Jenks Methodology'!$F$54:$G$58,2,TRUE))))),0)</f>
        <v>2.5</v>
      </c>
      <c r="AU35" s="88">
        <f>IFERROR(VLOOKUP(V35,'Basic Score Methodology'!$K$17:$M$21,'Basic Score Methodology'!$L$2,TRUE),0)</f>
        <v>3.75</v>
      </c>
      <c r="AV35" s="88">
        <f>IFERROR(VLOOKUP(W35,'Basic Score Methodology'!$K$17:$M$21,'Basic Score Methodology'!$M$2,TRUE),0)</f>
        <v>3.75</v>
      </c>
      <c r="AW35" s="88">
        <f>IFERROR(IF($C35="Key Commercial Service",VLOOKUP(X35,'Jenks Methodology'!$B$59:$G$63,6,TRUE),IF($C35="Key General Aviation",VLOOKUP(X35,'Jenks Methodology'!$C$59:$G$63,5,TRUE),IF($C35="Intermediate Large",VLOOKUP(X35,'Jenks Methodology'!$D$59:$G$63,4,TRUE),IF($C35="Intermediate Small",VLOOKUP(X35,'Jenks Methodology'!$E$59:$G$63,3,TRUE),VLOOKUP(X35,'Jenks Methodology'!$F$59:$G$63,2,TRUE))))),0)</f>
        <v>1.25</v>
      </c>
      <c r="AX35" s="88">
        <f>IFERROR(IF($C35="Key Commercial Service",VLOOKUP(Y35,'Jenks Methodology'!$B$64:$G$68,6,TRUE),IF($C35="Key General Aviation",VLOOKUP(Y35,'Jenks Methodology'!$C$64:$G$68,5,TRUE),IF($C35="Intermediate Large",VLOOKUP(Y35,'Jenks Methodology'!$D$64:$G$68,4,TRUE),IF($C35="Intermediate Small",VLOOKUP(Y35,'Jenks Methodology'!$E$64:$G$68,3,TRUE),VLOOKUP(Y35,'Jenks Methodology'!$F$64:$G$68,2,TRUE))))),0)</f>
        <v>1.25</v>
      </c>
      <c r="AY35" s="88">
        <f>IFERROR(IF($C35="Key Commercial Service",VLOOKUP(Z35,'Jenks Methodology'!$B$69:$G$73,6,TRUE),IF($C35="Key General Aviation",VLOOKUP(Z35,'Jenks Methodology'!$C$69:$G$73,5,TRUE),IF($C35="Intermediate Large",VLOOKUP(Z35,'Jenks Methodology'!$D$69:$G$73,4,TRUE),IF($C35="Intermediate Small",VLOOKUP(Z35,'Jenks Methodology'!$E$69:$G$73,3,TRUE),VLOOKUP(Z35,'Jenks Methodology'!$F$69:$G$73,2,TRUE))))),0)</f>
        <v>1.25</v>
      </c>
      <c r="AZ35" s="100">
        <f>IFERROR(VLOOKUP(AA35,'Basic Score Methodology'!$N$6:$O$7,'Basic Score Methodology'!$O$2,TRUE),0)</f>
        <v>5</v>
      </c>
      <c r="BA35" s="164">
        <f>SUM(AB35:AE35)+IF(AF35="",AG35,AF35)+SUM(AH35:AI35,AN35:AZ35)</f>
        <v>58.125</v>
      </c>
    </row>
    <row r="36" spans="1:53" x14ac:dyDescent="0.3">
      <c r="A36" s="108" t="s">
        <v>174</v>
      </c>
      <c r="B36" s="1" t="s">
        <v>175</v>
      </c>
      <c r="C36" s="1" t="s">
        <v>294</v>
      </c>
      <c r="D36" s="129" t="str">
        <f>IF(COUNTIF('NPIAS Info 2021-25'!$C$4:$C$100,B36)&gt;0,"Y","N")</f>
        <v>Y</v>
      </c>
      <c r="E36" s="129" t="str">
        <f>IFERROR(VLOOKUP($B36,'NPIAS Info 2021-25'!$C$4:$G$100,'NPIAS Info 2021-25'!$G$2,FALSE),"Non-NPIAS")</f>
        <v>GA</v>
      </c>
      <c r="F36" s="129" t="str">
        <f>IFERROR(IF(VLOOKUP($B36,'NPIAS Info 2021-25'!$C$4:$G$100,'NPIAS Info 2021-25'!$F$2,FALSE)=0,"N/A (Primary)",VLOOKUP($B36,'NPIAS Info 2021-25'!$C$4:$G$100,'NPIAS Info 2021-25'!$F$2,FALSE)),"N/A (Non-NPIAS)")</f>
        <v>Basic</v>
      </c>
      <c r="G36" s="130">
        <f>VLOOKUP($B36,'2020 Inventory Data'!$B$5:$V$137,'2020 Inventory Data'!$V$3,FALSE)</f>
        <v>12</v>
      </c>
      <c r="H36" s="168">
        <f>IFERROR(VLOOKUP(B36,MnSASP_Baseline_Operations[],'Baseline Ops'!$D$3,FALSE),0)</f>
        <v>19475.742498367341</v>
      </c>
      <c r="I36" s="130">
        <f>IFERROR(VLOOKUP($B36,'5010 Operations'!$C$5:$CO$151,'5010 Operations'!$CO$3,FALSE),"")</f>
        <v>15833</v>
      </c>
      <c r="J36" s="131">
        <f>IF(VLOOKUP($B36,'2020 Inventory Data'!$B$5:$G$137,'2020 Inventory Data'!$D$3,FALSE)="Yes",1,0)</f>
        <v>1</v>
      </c>
      <c r="K36" s="131">
        <f>IF(VLOOKUP($B36,'2020 Inventory Data'!$B$5:$G$137,'2020 Inventory Data'!$G$3,FALSE)="Yes",1,0)</f>
        <v>1</v>
      </c>
      <c r="L36" s="130">
        <f>VLOOKUP($B36,'30nm Airport Count'!$B$5:$K$137,'30nm Airport Count'!$I$3,FALSE)</f>
        <v>0</v>
      </c>
      <c r="M36" s="130">
        <f>VLOOKUP($B36,'30nm Airport Count'!$B$5:$K$137,'30nm Airport Count'!$J$3,FALSE)</f>
        <v>0</v>
      </c>
      <c r="N36" s="130">
        <f>VLOOKUP($B36,'30nm Airport Count'!$B$5:$K$137,'30nm Airport Count'!$K$3,FALSE)</f>
        <v>0</v>
      </c>
      <c r="O36" s="130">
        <f>VLOOKUP($B36,'30nm Airport Count'!$B$5:$L$137,'30nm Airport Count'!$L$3,FALSE)</f>
        <v>0</v>
      </c>
      <c r="P36" s="130">
        <f>VLOOKUP(B36,Population_30minProximity_Airports[[FAA ID]:[Population within 30 min drive-time]],3,FALSE)</f>
        <v>22987</v>
      </c>
      <c r="Q36" s="132">
        <f>IFERROR(VLOOKUP($B36,'PCI Data (106 airports)'!$W$6:$Z$112,4,FALSE),IF($C36="Landing Strip Turf","Turf","Unknown"))</f>
        <v>72.840670615175782</v>
      </c>
      <c r="R36" s="132">
        <f>VLOOKUP($B36,'Total Economic Impact'!$A$5:$G$139,'Total Economic Impact'!D$3,FALSE)</f>
        <v>119</v>
      </c>
      <c r="S36" s="133">
        <f>VLOOKUP($B36,'Total Economic Impact'!$A$5:$G$139,'Total Economic Impact'!E$3,FALSE)</f>
        <v>4654400</v>
      </c>
      <c r="T36" s="133">
        <f>VLOOKUP($B36,'Total Economic Impact'!$A$5:$G$139,'Total Economic Impact'!F$3,FALSE)</f>
        <v>8497920</v>
      </c>
      <c r="U36" s="133">
        <f>VLOOKUP($B36,'Total Economic Impact'!$A$5:$G$139,'Total Economic Impact'!G$3,FALSE)</f>
        <v>13152320</v>
      </c>
      <c r="V36" s="134">
        <f>IFERROR(VLOOKUP($B36,'2020 Inventory Data'!$B$5:$AP$137,'2020 Inventory Data'!$AJ$3,FALSE),"NP")</f>
        <v>10</v>
      </c>
      <c r="W36" s="134">
        <f>IFERROR(VLOOKUP($B36,'2020 Inventory Data'!$B$5:$AP$137,'2020 Inventory Data'!$AK$3,FALSE),"NP")</f>
        <v>10</v>
      </c>
      <c r="X36" s="133">
        <f>IFERROR(VLOOKUP($B36,'AIP Grant History'!$M$9:$Q$109,5,FALSE),0)</f>
        <v>5762654</v>
      </c>
      <c r="Y36" s="133">
        <f>IFERROR(VLOOKUP($B36,'State-Local Funding History'!$L$11:$N$143,'State-Local Funding History'!M$9,FALSE),0)</f>
        <v>3004661.2</v>
      </c>
      <c r="Z36" s="133">
        <f>IFERROR(VLOOKUP($B36,'State-Local Funding History'!$L$11:$N$143,'State-Local Funding History'!N$9,FALSE),0)</f>
        <v>3839262.2100000009</v>
      </c>
      <c r="AA36" s="135" t="str">
        <f>IFERROR(IF(VLOOKUP($B36,'2020 Inventory Data'!$B$5:$AG$137,'2020 Inventory Data'!$AG$3,FALSE)="x","Y","N"),"")</f>
        <v>N</v>
      </c>
      <c r="AB36" s="112">
        <f>VLOOKUP(D36,'Basic Score Methodology'!$B$6:$E$16,'Basic Score Methodology'!$C$2,FALSE)</f>
        <v>5</v>
      </c>
      <c r="AC36" s="113">
        <f>IFERROR(VLOOKUP(E36,'Basic Score Methodology'!$B$6:$E$16,'Basic Score Methodology'!$D$2,FALSE),0)</f>
        <v>0</v>
      </c>
      <c r="AD36" s="113">
        <f>IFERROR(VLOOKUP(F36,'Basic Score Methodology'!$B$6:$E$16,'Basic Score Methodology'!$E$2,FALSE),0)</f>
        <v>0.75</v>
      </c>
      <c r="AE36" s="88">
        <f>IF(G36&lt;='Basic Score Methodology'!$G$12,'Basic Score Methodology'!$H$12,'Basic Score Methodology'!$H$13)</f>
        <v>5</v>
      </c>
      <c r="AF36" s="88">
        <f>IFERROR(IF($C36="Key Commercial Service",VLOOKUP(H36,'Jenks Methodology'!$B$4:$G$8,6,TRUE),IF($C36="Key General Aviation",VLOOKUP(H36,'Jenks Methodology'!$C$4:$G$8,5,TRUE),IF($C36="Intermediate Large",VLOOKUP(H36,'Jenks Methodology'!$D$4:$G$8,4,TRUE),IF($C36="Intermediate Small",VLOOKUP(H36,'Jenks Methodology'!$E$4:$G$8,3,TRUE),VLOOKUP(H36,'Jenks Methodology'!$F$4:$G$8,2,TRUE))))),0)</f>
        <v>1.25</v>
      </c>
      <c r="AG36" s="88">
        <f>IFERROR(IF($C36="Key Commercial Service",VLOOKUP($I36,'Jenks Methodology'!$B$9:$G$13,6,TRUE),IF($C36="Key General Aviation",VLOOKUP($I36,'Jenks Methodology'!$C$9:$G$13,5,TRUE),IF($C36="Intermediate Large",VLOOKUP($I36,'Jenks Methodology'!$D$9:$G$13,4,TRUE),IF($C36="Intermediate Small",VLOOKUP($I36,'Jenks Methodology'!$E$9:$G$13,3,TRUE),VLOOKUP($I36,'Jenks Methodology'!$F$9:$G$13,2,TRUE))))),"")</f>
        <v>2.5</v>
      </c>
      <c r="AH36" s="88">
        <f>IFERROR(VLOOKUP(J36,'Basic Score Methodology'!$G$6:$I$7,'Basic Score Methodology'!$H$2,FALSE),0)</f>
        <v>5</v>
      </c>
      <c r="AI36" s="88">
        <f>IFERROR(VLOOKUP(K36,'Basic Score Methodology'!$G$6:$I$7,'Basic Score Methodology'!$I$2,FALSE),0)</f>
        <v>5</v>
      </c>
      <c r="AJ36" s="88">
        <f>IFERROR(IF($C36="Key Commercial Service",VLOOKUP(L36,'Jenks Methodology'!$B$14:$G$18,6,TRUE),IF($C36="Key General Aviation",VLOOKUP(L36,'Jenks Methodology'!$C$14:$G$18,5,TRUE),IF($C36="Intermediate Large",VLOOKUP(L36,'Jenks Methodology'!$D$14:$G$18,4,TRUE),IF($C36="Intermediate Small",VLOOKUP(L36,'Jenks Methodology'!$E$14:$G$18,3,TRUE),VLOOKUP(L36,'Jenks Methodology'!$F$14:$G$18,2,TRUE))))),5)</f>
        <v>5</v>
      </c>
      <c r="AK36" s="88">
        <f>IFERROR(IF($C36="Key Commercial Service",VLOOKUP(M36,'Jenks Methodology'!$B$19:$G$23,6,TRUE),IF($C36="Key General Aviation",VLOOKUP(M36,'Jenks Methodology'!$C$19:$G$23,5,TRUE),IF($C36="Intermediate Large",VLOOKUP(M36,'Jenks Methodology'!$D$19:$G$23,4,TRUE),IF($C36="Intermediate Small",VLOOKUP(M36,'Jenks Methodology'!$E$19:$G$23,3,TRUE),VLOOKUP(M36,'Jenks Methodology'!$F$19:$G$23,2,TRUE))))),5)</f>
        <v>5</v>
      </c>
      <c r="AL36" s="88">
        <f>IFERROR(IF($C36="Key Commercial Service",VLOOKUP(N36,'Jenks Methodology'!$B$24:$G$28,6,TRUE),IF($C36="Key General Aviation",VLOOKUP(N36,'Jenks Methodology'!$C$24:$G$28,5,TRUE),IF($C36="Intermediate Large",VLOOKUP(N36,'Jenks Methodology'!$D$24:$G$28,4,TRUE),IF($C36="Intermediate Small",VLOOKUP(N36,'Jenks Methodology'!$E$24:$G$28,3,TRUE),VLOOKUP(N36,'Jenks Methodology'!$F$24:$G$28,2,TRUE))))),5)</f>
        <v>3.75</v>
      </c>
      <c r="AM36" s="88">
        <f>IFERROR(IF($C36="Key Commercial Service",VLOOKUP(O36,'Jenks Methodology'!$B$29:$G$33,6,FALSE),IF($C36="Key General Aviation",VLOOKUP(O36,'Jenks Methodology'!$C$29:$G$33,5,FALSE),IF($C36="Intermediate Large",VLOOKUP(O36,'Jenks Methodology'!$D$29:$G$33,4,FALSE),IF($C36="Intermediate Small",VLOOKUP(O36,'Jenks Methodology'!$E$29:$G$33,3,FALSE),VLOOKUP(O36,'Jenks Methodology'!$F$29:$G$33,2,FALSE))))),5)</f>
        <v>5</v>
      </c>
      <c r="AN36" s="101">
        <f>AVERAGE(AJ36:AM36)</f>
        <v>4.6875</v>
      </c>
      <c r="AO36" s="88">
        <f>IFERROR(IF($C36="Key Commercial Service",VLOOKUP(P36,'Jenks Methodology'!$B$34:$G$38,6,TRUE),IF($C36="Key General Aviation",VLOOKUP(P36,'Jenks Methodology'!$C$34:$G$38,5,TRUE),IF($C36="Intermediate Large",VLOOKUP(P36,'Jenks Methodology'!$D$34:$G$38,4,TRUE),IF($C36="Intermediate Small",VLOOKUP(P36,'Jenks Methodology'!$E$34:$G$38,3,TRUE),VLOOKUP(P36,'Jenks Methodology'!$F$34:$G$38,2,TRUE))))),5)</f>
        <v>1.25</v>
      </c>
      <c r="AP36" s="88">
        <f>VLOOKUP($Q36,'Basic Score Methodology'!$K$6:$L$12,'Basic Score Methodology'!$L$2,TRUE)</f>
        <v>2.5</v>
      </c>
      <c r="AQ36" s="88">
        <f>IFERROR(IF($C36="Key Commercial Service",VLOOKUP(R36,'Jenks Methodology'!$B$39:$G$43,6,TRUE),IF($C36="Key General Aviation",VLOOKUP(R36,'Jenks Methodology'!$C$39:$G$43,5,TRUE),IF($C36="Intermediate Large",VLOOKUP(R36,'Jenks Methodology'!$D$39:$G$43,4,TRUE),IF($C36="Intermediate Small",VLOOKUP(R36,'Jenks Methodology'!$E$39:$G$43,3,TRUE),VLOOKUP(R36,'Jenks Methodology'!$F$39:$G$43,2,TRUE))))),0)</f>
        <v>1.25</v>
      </c>
      <c r="AR36" s="88">
        <f>IFERROR(IF($C36="Key Commercial Service",VLOOKUP(S36,'Jenks Methodology'!$B$44:$G$48,6,TRUE),IF($C36="Key General Aviation",VLOOKUP(S36,'Jenks Methodology'!$C$44:$G$48,5,TRUE),IF($C36="Intermediate Large",VLOOKUP(S36,'Jenks Methodology'!$D$44:$G$48,4,TRUE),IF($C36="Intermediate Small",VLOOKUP(S36,'Jenks Methodology'!$E$44:$G$48,3,TRUE),VLOOKUP(S36,'Jenks Methodology'!$F$44:$G$48,2,TRUE))))),0)</f>
        <v>1.25</v>
      </c>
      <c r="AS36" s="88">
        <f>IFERROR(IF($C36="Key Commercial Service",VLOOKUP(T36,'Jenks Methodology'!$B$49:$G$53,6,TRUE),IF($C36="Key General Aviation",VLOOKUP(T36,'Jenks Methodology'!$C$49:$G$53,5,TRUE),IF($C36="Intermediate Large",VLOOKUP(T36,'Jenks Methodology'!$D$49:$G$53,4,TRUE),IF($C36="Intermediate Small",VLOOKUP(T36,'Jenks Methodology'!$E$49:$G$53,3,TRUE),VLOOKUP(T36,'Jenks Methodology'!$F$49:$G$53,2,TRUE))))),0)</f>
        <v>2.5</v>
      </c>
      <c r="AT36" s="88">
        <f>IFERROR(IF($C36="Key Commercial Service",VLOOKUP(U36,'Jenks Methodology'!$B$54:$G$58,6,TRUE),IF($C36="Key General Aviation",VLOOKUP(U36,'Jenks Methodology'!$C$54:$G$58,5,TRUE),IF($C36="Intermediate Large",VLOOKUP(U36,'Jenks Methodology'!$D$54:$G$58,4,TRUE),IF($C36="Intermediate Small",VLOOKUP(U36,'Jenks Methodology'!$E$54:$G$58,3,TRUE),VLOOKUP(U36,'Jenks Methodology'!$F$54:$G$58,2,TRUE))))),0)</f>
        <v>1.25</v>
      </c>
      <c r="AU36" s="88">
        <f>IFERROR(VLOOKUP(V36,'Basic Score Methodology'!$K$17:$M$21,'Basic Score Methodology'!$L$2,TRUE),0)</f>
        <v>5</v>
      </c>
      <c r="AV36" s="88">
        <f>IFERROR(VLOOKUP(W36,'Basic Score Methodology'!$K$17:$M$21,'Basic Score Methodology'!$M$2,TRUE),0)</f>
        <v>5</v>
      </c>
      <c r="AW36" s="88">
        <f>IFERROR(IF($C36="Key Commercial Service",VLOOKUP(X36,'Jenks Methodology'!$B$59:$G$63,6,TRUE),IF($C36="Key General Aviation",VLOOKUP(X36,'Jenks Methodology'!$C$59:$G$63,5,TRUE),IF($C36="Intermediate Large",VLOOKUP(X36,'Jenks Methodology'!$D$59:$G$63,4,TRUE),IF($C36="Intermediate Small",VLOOKUP(X36,'Jenks Methodology'!$E$59:$G$63,3,TRUE),VLOOKUP(X36,'Jenks Methodology'!$F$59:$G$63,2,TRUE))))),0)</f>
        <v>1.25</v>
      </c>
      <c r="AX36" s="88">
        <f>IFERROR(IF($C36="Key Commercial Service",VLOOKUP(Y36,'Jenks Methodology'!$B$64:$G$68,6,TRUE),IF($C36="Key General Aviation",VLOOKUP(Y36,'Jenks Methodology'!$C$64:$G$68,5,TRUE),IF($C36="Intermediate Large",VLOOKUP(Y36,'Jenks Methodology'!$D$64:$G$68,4,TRUE),IF($C36="Intermediate Small",VLOOKUP(Y36,'Jenks Methodology'!$E$64:$G$68,3,TRUE),VLOOKUP(Y36,'Jenks Methodology'!$F$64:$G$68,2,TRUE))))),0)</f>
        <v>2.5</v>
      </c>
      <c r="AY36" s="88">
        <f>IFERROR(IF($C36="Key Commercial Service",VLOOKUP(Z36,'Jenks Methodology'!$B$69:$G$73,6,TRUE),IF($C36="Key General Aviation",VLOOKUP(Z36,'Jenks Methodology'!$C$69:$G$73,5,TRUE),IF($C36="Intermediate Large",VLOOKUP(Z36,'Jenks Methodology'!$D$69:$G$73,4,TRUE),IF($C36="Intermediate Small",VLOOKUP(Z36,'Jenks Methodology'!$E$69:$G$73,3,TRUE),VLOOKUP(Z36,'Jenks Methodology'!$F$69:$G$73,2,TRUE))))),0)</f>
        <v>2.5</v>
      </c>
      <c r="AZ36" s="100">
        <f>IFERROR(VLOOKUP(AA36,'Basic Score Methodology'!$N$6:$O$7,'Basic Score Methodology'!$O$2,TRUE),0)</f>
        <v>5</v>
      </c>
      <c r="BA36" s="164">
        <f>SUM(AB36:AE36)+IF(AF36="",AG36,AF36)+SUM(AH36:AI36,AN36:AZ36)</f>
        <v>57.9375</v>
      </c>
    </row>
    <row r="37" spans="1:53" x14ac:dyDescent="0.3">
      <c r="A37" s="108" t="s">
        <v>190</v>
      </c>
      <c r="B37" s="1" t="s">
        <v>191</v>
      </c>
      <c r="C37" s="1" t="s">
        <v>293</v>
      </c>
      <c r="D37" s="129" t="str">
        <f>IF(COUNTIF('NPIAS Info 2021-25'!$C$4:$C$100,B37)&gt;0,"Y","N")</f>
        <v>Y</v>
      </c>
      <c r="E37" s="129" t="str">
        <f>IFERROR(VLOOKUP($B37,'NPIAS Info 2021-25'!$C$4:$G$100,'NPIAS Info 2021-25'!$G$2,FALSE),"Non-NPIAS")</f>
        <v>GA</v>
      </c>
      <c r="F37" s="129" t="str">
        <f>IFERROR(IF(VLOOKUP($B37,'NPIAS Info 2021-25'!$C$4:$G$100,'NPIAS Info 2021-25'!$F$2,FALSE)=0,"N/A (Primary)",VLOOKUP($B37,'NPIAS Info 2021-25'!$C$4:$G$100,'NPIAS Info 2021-25'!$F$2,FALSE)),"N/A (Non-NPIAS)")</f>
        <v>Local</v>
      </c>
      <c r="G37" s="130">
        <f>VLOOKUP($B37,'2020 Inventory Data'!$B$5:$V$137,'2020 Inventory Data'!$V$3,FALSE)</f>
        <v>41</v>
      </c>
      <c r="H37" s="168">
        <f>IFERROR(VLOOKUP(B37,MnSASP_Baseline_Operations[],'Baseline Ops'!$D$3,FALSE),0)</f>
        <v>7548.3114308956128</v>
      </c>
      <c r="I37" s="130">
        <f>IFERROR(VLOOKUP($B37,'5010 Operations'!$C$5:$CO$151,'5010 Operations'!$CO$3,FALSE),"")</f>
        <v>13300</v>
      </c>
      <c r="J37" s="131">
        <f>IF(VLOOKUP($B37,'2020 Inventory Data'!$B$5:$G$137,'2020 Inventory Data'!$D$3,FALSE)="Yes",1,0)</f>
        <v>0</v>
      </c>
      <c r="K37" s="131">
        <f>IF(VLOOKUP($B37,'2020 Inventory Data'!$B$5:$G$137,'2020 Inventory Data'!$G$3,FALSE)="Yes",1,0)</f>
        <v>1</v>
      </c>
      <c r="L37" s="130">
        <f>VLOOKUP($B37,'30nm Airport Count'!$B$5:$K$137,'30nm Airport Count'!$I$3,FALSE)</f>
        <v>2</v>
      </c>
      <c r="M37" s="130">
        <f>VLOOKUP($B37,'30nm Airport Count'!$B$5:$K$137,'30nm Airport Count'!$J$3,FALSE)</f>
        <v>1</v>
      </c>
      <c r="N37" s="130">
        <f>VLOOKUP($B37,'30nm Airport Count'!$B$5:$K$137,'30nm Airport Count'!$K$3,FALSE)</f>
        <v>1</v>
      </c>
      <c r="O37" s="130">
        <f>VLOOKUP($B37,'30nm Airport Count'!$B$5:$L$137,'30nm Airport Count'!$L$3,FALSE)</f>
        <v>3</v>
      </c>
      <c r="P37" s="130">
        <f>VLOOKUP(B37,Population_30minProximity_Airports[[FAA ID]:[Population within 30 min drive-time]],3,FALSE)</f>
        <v>135989</v>
      </c>
      <c r="Q37" s="132">
        <f>IFERROR(VLOOKUP($B37,'PCI Data (106 airports)'!$W$6:$Z$112,4,FALSE),IF($C37="Landing Strip Turf","Turf","Unknown"))</f>
        <v>63</v>
      </c>
      <c r="R37" s="132">
        <f>VLOOKUP($B37,'Total Economic Impact'!$A$5:$G$139,'Total Economic Impact'!D$3,FALSE)</f>
        <v>81</v>
      </c>
      <c r="S37" s="133">
        <f>VLOOKUP($B37,'Total Economic Impact'!$A$5:$G$139,'Total Economic Impact'!E$3,FALSE)</f>
        <v>2960540</v>
      </c>
      <c r="T37" s="133">
        <f>VLOOKUP($B37,'Total Economic Impact'!$A$5:$G$139,'Total Economic Impact'!F$3,FALSE)</f>
        <v>3235110</v>
      </c>
      <c r="U37" s="133">
        <f>VLOOKUP($B37,'Total Economic Impact'!$A$5:$G$139,'Total Economic Impact'!G$3,FALSE)</f>
        <v>6195650</v>
      </c>
      <c r="V37" s="134">
        <f>IFERROR(VLOOKUP($B37,'2020 Inventory Data'!$B$5:$AP$137,'2020 Inventory Data'!$AJ$3,FALSE),"NP")</f>
        <v>8</v>
      </c>
      <c r="W37" s="134">
        <f>IFERROR(VLOOKUP($B37,'2020 Inventory Data'!$B$5:$AP$137,'2020 Inventory Data'!$AK$3,FALSE),"NP")</f>
        <v>8</v>
      </c>
      <c r="X37" s="133">
        <f>IFERROR(VLOOKUP($B37,'AIP Grant History'!$M$9:$Q$109,5,FALSE),0)</f>
        <v>3903884</v>
      </c>
      <c r="Y37" s="133">
        <f>IFERROR(VLOOKUP($B37,'State-Local Funding History'!$L$11:$N$143,'State-Local Funding History'!M$9,FALSE),0)</f>
        <v>957226.45999999973</v>
      </c>
      <c r="Z37" s="133">
        <f>IFERROR(VLOOKUP($B37,'State-Local Funding History'!$L$11:$N$143,'State-Local Funding History'!N$9,FALSE),0)</f>
        <v>681543.07999999984</v>
      </c>
      <c r="AA37" s="135" t="str">
        <f>IFERROR(IF(VLOOKUP($B37,'2020 Inventory Data'!$B$5:$AG$137,'2020 Inventory Data'!$AG$3,FALSE)="x","Y","N"),"")</f>
        <v>N</v>
      </c>
      <c r="AB37" s="112">
        <f>VLOOKUP(D37,'Basic Score Methodology'!$B$6:$E$16,'Basic Score Methodology'!$C$2,FALSE)</f>
        <v>5</v>
      </c>
      <c r="AC37" s="113">
        <f>IFERROR(VLOOKUP(E37,'Basic Score Methodology'!$B$6:$E$16,'Basic Score Methodology'!$D$2,FALSE),0)</f>
        <v>0</v>
      </c>
      <c r="AD37" s="113">
        <f>IFERROR(VLOOKUP(F37,'Basic Score Methodology'!$B$6:$E$16,'Basic Score Methodology'!$E$2,FALSE),0)</f>
        <v>1.5</v>
      </c>
      <c r="AE37" s="88">
        <f>IF(G37&lt;='Basic Score Methodology'!$G$12,'Basic Score Methodology'!$H$12,'Basic Score Methodology'!$H$13)</f>
        <v>5</v>
      </c>
      <c r="AF37" s="88">
        <f>IFERROR(IF($C37="Key Commercial Service",VLOOKUP(H37,'Jenks Methodology'!$B$4:$G$8,6,TRUE),IF($C37="Key General Aviation",VLOOKUP(H37,'Jenks Methodology'!$C$4:$G$8,5,TRUE),IF($C37="Intermediate Large",VLOOKUP(H37,'Jenks Methodology'!$D$4:$G$8,4,TRUE),IF($C37="Intermediate Small",VLOOKUP(H37,'Jenks Methodology'!$E$4:$G$8,3,TRUE),VLOOKUP(H37,'Jenks Methodology'!$F$4:$G$8,2,TRUE))))),0)</f>
        <v>2.5</v>
      </c>
      <c r="AG37" s="88">
        <f>IFERROR(IF($C37="Key Commercial Service",VLOOKUP($I37,'Jenks Methodology'!$B$9:$G$13,6,TRUE),IF($C37="Key General Aviation",VLOOKUP($I37,'Jenks Methodology'!$C$9:$G$13,5,TRUE),IF($C37="Intermediate Large",VLOOKUP($I37,'Jenks Methodology'!$D$9:$G$13,4,TRUE),IF($C37="Intermediate Small",VLOOKUP($I37,'Jenks Methodology'!$E$9:$G$13,3,TRUE),VLOOKUP($I37,'Jenks Methodology'!$F$9:$G$13,2,TRUE))))),"")</f>
        <v>2.5</v>
      </c>
      <c r="AH37" s="88">
        <f>IFERROR(VLOOKUP(J37,'Basic Score Methodology'!$G$6:$I$7,'Basic Score Methodology'!$H$2,FALSE),0)</f>
        <v>0</v>
      </c>
      <c r="AI37" s="88">
        <f>IFERROR(VLOOKUP(K37,'Basic Score Methodology'!$G$6:$I$7,'Basic Score Methodology'!$I$2,FALSE),0)</f>
        <v>5</v>
      </c>
      <c r="AJ37" s="88">
        <f>IFERROR(IF($C37="Key Commercial Service",VLOOKUP(L37,'Jenks Methodology'!$B$14:$G$18,6,TRUE),IF($C37="Key General Aviation",VLOOKUP(L37,'Jenks Methodology'!$C$14:$G$18,5,TRUE),IF($C37="Intermediate Large",VLOOKUP(L37,'Jenks Methodology'!$D$14:$G$18,4,TRUE),IF($C37="Intermediate Small",VLOOKUP(L37,'Jenks Methodology'!$E$14:$G$18,3,TRUE),VLOOKUP(L37,'Jenks Methodology'!$F$14:$G$18,2,TRUE))))),5)</f>
        <v>2.5</v>
      </c>
      <c r="AK37" s="88">
        <f>IFERROR(IF($C37="Key Commercial Service",VLOOKUP(M37,'Jenks Methodology'!$B$19:$G$23,6,TRUE),IF($C37="Key General Aviation",VLOOKUP(M37,'Jenks Methodology'!$C$19:$G$23,5,TRUE),IF($C37="Intermediate Large",VLOOKUP(M37,'Jenks Methodology'!$D$19:$G$23,4,TRUE),IF($C37="Intermediate Small",VLOOKUP(M37,'Jenks Methodology'!$E$19:$G$23,3,TRUE),VLOOKUP(M37,'Jenks Methodology'!$F$19:$G$23,2,TRUE))))),5)</f>
        <v>3.75</v>
      </c>
      <c r="AL37" s="88">
        <f>IFERROR(IF($C37="Key Commercial Service",VLOOKUP(N37,'Jenks Methodology'!$B$24:$G$28,6,TRUE),IF($C37="Key General Aviation",VLOOKUP(N37,'Jenks Methodology'!$C$24:$G$28,5,TRUE),IF($C37="Intermediate Large",VLOOKUP(N37,'Jenks Methodology'!$D$24:$G$28,4,TRUE),IF($C37="Intermediate Small",VLOOKUP(N37,'Jenks Methodology'!$E$24:$G$28,3,TRUE),VLOOKUP(N37,'Jenks Methodology'!$F$24:$G$28,2,TRUE))))),5)</f>
        <v>3.75</v>
      </c>
      <c r="AM37" s="88">
        <f>IFERROR(IF($C37="Key Commercial Service",VLOOKUP(O37,'Jenks Methodology'!$B$29:$G$33,6,FALSE),IF($C37="Key General Aviation",VLOOKUP(O37,'Jenks Methodology'!$C$29:$G$33,5,FALSE),IF($C37="Intermediate Large",VLOOKUP(O37,'Jenks Methodology'!$D$29:$G$33,4,FALSE),IF($C37="Intermediate Small",VLOOKUP(O37,'Jenks Methodology'!$E$29:$G$33,3,FALSE),VLOOKUP(O37,'Jenks Methodology'!$F$29:$G$33,2,FALSE))))),5)</f>
        <v>2.5</v>
      </c>
      <c r="AN37" s="101">
        <f>AVERAGE(AJ37:AM37)</f>
        <v>3.125</v>
      </c>
      <c r="AO37" s="88">
        <f>IFERROR(IF($C37="Key Commercial Service",VLOOKUP(P37,'Jenks Methodology'!$B$34:$G$38,6,TRUE),IF($C37="Key General Aviation",VLOOKUP(P37,'Jenks Methodology'!$C$34:$G$38,5,TRUE),IF($C37="Intermediate Large",VLOOKUP(P37,'Jenks Methodology'!$D$34:$G$38,4,TRUE),IF($C37="Intermediate Small",VLOOKUP(P37,'Jenks Methodology'!$E$34:$G$38,3,TRUE),VLOOKUP(P37,'Jenks Methodology'!$F$34:$G$38,2,TRUE))))),5)</f>
        <v>2.5</v>
      </c>
      <c r="AP37" s="88">
        <f>VLOOKUP($Q37,'Basic Score Methodology'!$K$6:$L$12,'Basic Score Methodology'!$L$2,TRUE)</f>
        <v>2.5</v>
      </c>
      <c r="AQ37" s="88">
        <f>IFERROR(IF($C37="Key Commercial Service",VLOOKUP(R37,'Jenks Methodology'!$B$39:$G$43,6,TRUE),IF($C37="Key General Aviation",VLOOKUP(R37,'Jenks Methodology'!$C$39:$G$43,5,TRUE),IF($C37="Intermediate Large",VLOOKUP(R37,'Jenks Methodology'!$D$39:$G$43,4,TRUE),IF($C37="Intermediate Small",VLOOKUP(R37,'Jenks Methodology'!$E$39:$G$43,3,TRUE),VLOOKUP(R37,'Jenks Methodology'!$F$39:$G$43,2,TRUE))))),0)</f>
        <v>3.75</v>
      </c>
      <c r="AR37" s="88">
        <f>IFERROR(IF($C37="Key Commercial Service",VLOOKUP(S37,'Jenks Methodology'!$B$44:$G$48,6,TRUE),IF($C37="Key General Aviation",VLOOKUP(S37,'Jenks Methodology'!$C$44:$G$48,5,TRUE),IF($C37="Intermediate Large",VLOOKUP(S37,'Jenks Methodology'!$D$44:$G$48,4,TRUE),IF($C37="Intermediate Small",VLOOKUP(S37,'Jenks Methodology'!$E$44:$G$48,3,TRUE),VLOOKUP(S37,'Jenks Methodology'!$F$44:$G$48,2,TRUE))))),0)</f>
        <v>3.75</v>
      </c>
      <c r="AS37" s="88">
        <f>IFERROR(IF($C37="Key Commercial Service",VLOOKUP(T37,'Jenks Methodology'!$B$49:$G$53,6,TRUE),IF($C37="Key General Aviation",VLOOKUP(T37,'Jenks Methodology'!$C$49:$G$53,5,TRUE),IF($C37="Intermediate Large",VLOOKUP(T37,'Jenks Methodology'!$D$49:$G$53,4,TRUE),IF($C37="Intermediate Small",VLOOKUP(T37,'Jenks Methodology'!$E$49:$G$53,3,TRUE),VLOOKUP(T37,'Jenks Methodology'!$F$49:$G$53,2,TRUE))))),0)</f>
        <v>2.5</v>
      </c>
      <c r="AT37" s="88">
        <f>IFERROR(IF($C37="Key Commercial Service",VLOOKUP(U37,'Jenks Methodology'!$B$54:$G$58,6,TRUE),IF($C37="Key General Aviation",VLOOKUP(U37,'Jenks Methodology'!$C$54:$G$58,5,TRUE),IF($C37="Intermediate Large",VLOOKUP(U37,'Jenks Methodology'!$D$54:$G$58,4,TRUE),IF($C37="Intermediate Small",VLOOKUP(U37,'Jenks Methodology'!$E$54:$G$58,3,TRUE),VLOOKUP(U37,'Jenks Methodology'!$F$54:$G$58,2,TRUE))))),0)</f>
        <v>2.5</v>
      </c>
      <c r="AU37" s="88">
        <f>IFERROR(VLOOKUP(V37,'Basic Score Methodology'!$K$17:$M$21,'Basic Score Methodology'!$L$2,TRUE),0)</f>
        <v>3.75</v>
      </c>
      <c r="AV37" s="88">
        <f>IFERROR(VLOOKUP(W37,'Basic Score Methodology'!$K$17:$M$21,'Basic Score Methodology'!$M$2,TRUE),0)</f>
        <v>3.75</v>
      </c>
      <c r="AW37" s="88">
        <f>IFERROR(IF($C37="Key Commercial Service",VLOOKUP(X37,'Jenks Methodology'!$B$59:$G$63,6,TRUE),IF($C37="Key General Aviation",VLOOKUP(X37,'Jenks Methodology'!$C$59:$G$63,5,TRUE),IF($C37="Intermediate Large",VLOOKUP(X37,'Jenks Methodology'!$D$59:$G$63,4,TRUE),IF($C37="Intermediate Small",VLOOKUP(X37,'Jenks Methodology'!$E$59:$G$63,3,TRUE),VLOOKUP(X37,'Jenks Methodology'!$F$59:$G$63,2,TRUE))))),0)</f>
        <v>2.5</v>
      </c>
      <c r="AX37" s="88">
        <f>IFERROR(IF($C37="Key Commercial Service",VLOOKUP(Y37,'Jenks Methodology'!$B$64:$G$68,6,TRUE),IF($C37="Key General Aviation",VLOOKUP(Y37,'Jenks Methodology'!$C$64:$G$68,5,TRUE),IF($C37="Intermediate Large",VLOOKUP(Y37,'Jenks Methodology'!$D$64:$G$68,4,TRUE),IF($C37="Intermediate Small",VLOOKUP(Y37,'Jenks Methodology'!$E$64:$G$68,3,TRUE),VLOOKUP(Y37,'Jenks Methodology'!$F$64:$G$68,2,TRUE))))),0)</f>
        <v>1.25</v>
      </c>
      <c r="AY37" s="88">
        <f>IFERROR(IF($C37="Key Commercial Service",VLOOKUP(Z37,'Jenks Methodology'!$B$69:$G$73,6,TRUE),IF($C37="Key General Aviation",VLOOKUP(Z37,'Jenks Methodology'!$C$69:$G$73,5,TRUE),IF($C37="Intermediate Large",VLOOKUP(Z37,'Jenks Methodology'!$D$69:$G$73,4,TRUE),IF($C37="Intermediate Small",VLOOKUP(Z37,'Jenks Methodology'!$E$69:$G$73,3,TRUE),VLOOKUP(Z37,'Jenks Methodology'!$F$69:$G$73,2,TRUE))))),0)</f>
        <v>1.25</v>
      </c>
      <c r="AZ37" s="100">
        <f>IFERROR(VLOOKUP(AA37,'Basic Score Methodology'!$N$6:$O$7,'Basic Score Methodology'!$O$2,TRUE),0)</f>
        <v>5</v>
      </c>
      <c r="BA37" s="164">
        <f>SUM(AB37:AE37)+IF(AF37="",AG37,AF37)+SUM(AH37:AI37,AN37:AZ37)</f>
        <v>57.125</v>
      </c>
    </row>
    <row r="38" spans="1:53" x14ac:dyDescent="0.3">
      <c r="A38" s="108" t="s">
        <v>262</v>
      </c>
      <c r="B38" s="1" t="s">
        <v>263</v>
      </c>
      <c r="C38" s="1" t="s">
        <v>294</v>
      </c>
      <c r="D38" s="129" t="str">
        <f>IF(COUNTIF('NPIAS Info 2021-25'!$C$4:$C$100,B38)&gt;0,"Y","N")</f>
        <v>Y</v>
      </c>
      <c r="E38" s="129" t="str">
        <f>IFERROR(VLOOKUP($B38,'NPIAS Info 2021-25'!$C$4:$G$100,'NPIAS Info 2021-25'!$G$2,FALSE),"Non-NPIAS")</f>
        <v>GA</v>
      </c>
      <c r="F38" s="129" t="str">
        <f>IFERROR(IF(VLOOKUP($B38,'NPIAS Info 2021-25'!$C$4:$G$100,'NPIAS Info 2021-25'!$F$2,FALSE)=0,"N/A (Primary)",VLOOKUP($B38,'NPIAS Info 2021-25'!$C$4:$G$100,'NPIAS Info 2021-25'!$F$2,FALSE)),"N/A (Non-NPIAS)")</f>
        <v>Local</v>
      </c>
      <c r="G38" s="130">
        <f>VLOOKUP($B38,'2020 Inventory Data'!$B$5:$V$137,'2020 Inventory Data'!$V$3,FALSE)</f>
        <v>30</v>
      </c>
      <c r="H38" s="168">
        <f>IFERROR(VLOOKUP(B38,MnSASP_Baseline_Operations[],'Baseline Ops'!$D$3,FALSE),0)</f>
        <v>9944.577125473792</v>
      </c>
      <c r="I38" s="130">
        <f>IFERROR(VLOOKUP($B38,'5010 Operations'!$C$5:$CO$151,'5010 Operations'!$CO$3,FALSE),"")</f>
        <v>10450</v>
      </c>
      <c r="J38" s="131">
        <f>IF(VLOOKUP($B38,'2020 Inventory Data'!$B$5:$G$137,'2020 Inventory Data'!$D$3,FALSE)="Yes",1,0)</f>
        <v>1</v>
      </c>
      <c r="K38" s="131">
        <f>IF(VLOOKUP($B38,'2020 Inventory Data'!$B$5:$G$137,'2020 Inventory Data'!$G$3,FALSE)="Yes",1,0)</f>
        <v>1</v>
      </c>
      <c r="L38" s="130">
        <f>VLOOKUP($B38,'30nm Airport Count'!$B$5:$K$137,'30nm Airport Count'!$I$3,FALSE)</f>
        <v>1</v>
      </c>
      <c r="M38" s="130">
        <f>VLOOKUP($B38,'30nm Airport Count'!$B$5:$K$137,'30nm Airport Count'!$J$3,FALSE)</f>
        <v>1</v>
      </c>
      <c r="N38" s="130">
        <f>VLOOKUP($B38,'30nm Airport Count'!$B$5:$K$137,'30nm Airport Count'!$K$3,FALSE)</f>
        <v>0</v>
      </c>
      <c r="O38" s="130">
        <f>VLOOKUP($B38,'30nm Airport Count'!$B$5:$L$137,'30nm Airport Count'!$L$3,FALSE)</f>
        <v>1</v>
      </c>
      <c r="P38" s="130">
        <f>VLOOKUP(B38,Population_30minProximity_Airports[[FAA ID]:[Population within 30 min drive-time]],3,FALSE)</f>
        <v>56522</v>
      </c>
      <c r="Q38" s="132">
        <f>IFERROR(VLOOKUP($B38,'PCI Data (106 airports)'!$W$6:$Z$112,4,FALSE),IF($C38="Landing Strip Turf","Turf","Unknown"))</f>
        <v>99</v>
      </c>
      <c r="R38" s="132">
        <f>VLOOKUP($B38,'Total Economic Impact'!$A$5:$G$139,'Total Economic Impact'!D$3,FALSE)</f>
        <v>73</v>
      </c>
      <c r="S38" s="133">
        <f>VLOOKUP($B38,'Total Economic Impact'!$A$5:$G$139,'Total Economic Impact'!E$3,FALSE)</f>
        <v>3653550</v>
      </c>
      <c r="T38" s="133">
        <f>VLOOKUP($B38,'Total Economic Impact'!$A$5:$G$139,'Total Economic Impact'!F$3,FALSE)</f>
        <v>7144140</v>
      </c>
      <c r="U38" s="133">
        <f>VLOOKUP($B38,'Total Economic Impact'!$A$5:$G$139,'Total Economic Impact'!G$3,FALSE)</f>
        <v>10797690</v>
      </c>
      <c r="V38" s="134">
        <f>IFERROR(VLOOKUP($B38,'2020 Inventory Data'!$B$5:$AP$137,'2020 Inventory Data'!$AJ$3,FALSE),"NP")</f>
        <v>5</v>
      </c>
      <c r="W38" s="134">
        <f>IFERROR(VLOOKUP($B38,'2020 Inventory Data'!$B$5:$AP$137,'2020 Inventory Data'!$AK$3,FALSE),"NP")</f>
        <v>5</v>
      </c>
      <c r="X38" s="133">
        <f>IFERROR(VLOOKUP($B38,'AIP Grant History'!$M$9:$Q$109,5,FALSE),0)</f>
        <v>12929353</v>
      </c>
      <c r="Y38" s="133">
        <f>IFERROR(VLOOKUP($B38,'State-Local Funding History'!$L$11:$N$143,'State-Local Funding History'!M$9,FALSE),0)</f>
        <v>3936255.9799999995</v>
      </c>
      <c r="Z38" s="133">
        <f>IFERROR(VLOOKUP($B38,'State-Local Funding History'!$L$11:$N$143,'State-Local Funding History'!N$9,FALSE),0)</f>
        <v>2025877.97</v>
      </c>
      <c r="AA38" s="135" t="str">
        <f>IFERROR(IF(VLOOKUP($B38,'2020 Inventory Data'!$B$5:$AG$137,'2020 Inventory Data'!$AG$3,FALSE)="x","Y","N"),"")</f>
        <v>N</v>
      </c>
      <c r="AB38" s="112">
        <f>VLOOKUP(D38,'Basic Score Methodology'!$B$6:$E$16,'Basic Score Methodology'!$C$2,FALSE)</f>
        <v>5</v>
      </c>
      <c r="AC38" s="113">
        <f>IFERROR(VLOOKUP(E38,'Basic Score Methodology'!$B$6:$E$16,'Basic Score Methodology'!$D$2,FALSE),0)</f>
        <v>0</v>
      </c>
      <c r="AD38" s="113">
        <f>IFERROR(VLOOKUP(F38,'Basic Score Methodology'!$B$6:$E$16,'Basic Score Methodology'!$E$2,FALSE),0)</f>
        <v>1.5</v>
      </c>
      <c r="AE38" s="88">
        <f>IF(G38&lt;='Basic Score Methodology'!$G$12,'Basic Score Methodology'!$H$12,'Basic Score Methodology'!$H$13)</f>
        <v>5</v>
      </c>
      <c r="AF38" s="88">
        <f>IFERROR(IF($C38="Key Commercial Service",VLOOKUP(H38,'Jenks Methodology'!$B$4:$G$8,6,TRUE),IF($C38="Key General Aviation",VLOOKUP(H38,'Jenks Methodology'!$C$4:$G$8,5,TRUE),IF($C38="Intermediate Large",VLOOKUP(H38,'Jenks Methodology'!$D$4:$G$8,4,TRUE),IF($C38="Intermediate Small",VLOOKUP(H38,'Jenks Methodology'!$E$4:$G$8,3,TRUE),VLOOKUP(H38,'Jenks Methodology'!$F$4:$G$8,2,TRUE))))),0)</f>
        <v>0</v>
      </c>
      <c r="AG38" s="88">
        <f>IFERROR(IF($C38="Key Commercial Service",VLOOKUP($I38,'Jenks Methodology'!$B$9:$G$13,6,TRUE),IF($C38="Key General Aviation",VLOOKUP($I38,'Jenks Methodology'!$C$9:$G$13,5,TRUE),IF($C38="Intermediate Large",VLOOKUP($I38,'Jenks Methodology'!$D$9:$G$13,4,TRUE),IF($C38="Intermediate Small",VLOOKUP($I38,'Jenks Methodology'!$E$9:$G$13,3,TRUE),VLOOKUP($I38,'Jenks Methodology'!$F$9:$G$13,2,TRUE))))),"")</f>
        <v>1.25</v>
      </c>
      <c r="AH38" s="88">
        <f>IFERROR(VLOOKUP(J38,'Basic Score Methodology'!$G$6:$I$7,'Basic Score Methodology'!$H$2,FALSE),0)</f>
        <v>5</v>
      </c>
      <c r="AI38" s="88">
        <f>IFERROR(VLOOKUP(K38,'Basic Score Methodology'!$G$6:$I$7,'Basic Score Methodology'!$I$2,FALSE),0)</f>
        <v>5</v>
      </c>
      <c r="AJ38" s="88">
        <f>IFERROR(IF($C38="Key Commercial Service",VLOOKUP(L38,'Jenks Methodology'!$B$14:$G$18,6,TRUE),IF($C38="Key General Aviation",VLOOKUP(L38,'Jenks Methodology'!$C$14:$G$18,5,TRUE),IF($C38="Intermediate Large",VLOOKUP(L38,'Jenks Methodology'!$D$14:$G$18,4,TRUE),IF($C38="Intermediate Small",VLOOKUP(L38,'Jenks Methodology'!$E$14:$G$18,3,TRUE),VLOOKUP(L38,'Jenks Methodology'!$F$14:$G$18,2,TRUE))))),5)</f>
        <v>3.75</v>
      </c>
      <c r="AK38" s="88">
        <f>IFERROR(IF($C38="Key Commercial Service",VLOOKUP(M38,'Jenks Methodology'!$B$19:$G$23,6,TRUE),IF($C38="Key General Aviation",VLOOKUP(M38,'Jenks Methodology'!$C$19:$G$23,5,TRUE),IF($C38="Intermediate Large",VLOOKUP(M38,'Jenks Methodology'!$D$19:$G$23,4,TRUE),IF($C38="Intermediate Small",VLOOKUP(M38,'Jenks Methodology'!$E$19:$G$23,3,TRUE),VLOOKUP(M38,'Jenks Methodology'!$F$19:$G$23,2,TRUE))))),5)</f>
        <v>3.75</v>
      </c>
      <c r="AL38" s="88">
        <f>IFERROR(IF($C38="Key Commercial Service",VLOOKUP(N38,'Jenks Methodology'!$B$24:$G$28,6,TRUE),IF($C38="Key General Aviation",VLOOKUP(N38,'Jenks Methodology'!$C$24:$G$28,5,TRUE),IF($C38="Intermediate Large",VLOOKUP(N38,'Jenks Methodology'!$D$24:$G$28,4,TRUE),IF($C38="Intermediate Small",VLOOKUP(N38,'Jenks Methodology'!$E$24:$G$28,3,TRUE),VLOOKUP(N38,'Jenks Methodology'!$F$24:$G$28,2,TRUE))))),5)</f>
        <v>3.75</v>
      </c>
      <c r="AM38" s="88">
        <f>IFERROR(IF($C38="Key Commercial Service",VLOOKUP(O38,'Jenks Methodology'!$B$29:$G$33,6,FALSE),IF($C38="Key General Aviation",VLOOKUP(O38,'Jenks Methodology'!$C$29:$G$33,5,FALSE),IF($C38="Intermediate Large",VLOOKUP(O38,'Jenks Methodology'!$D$29:$G$33,4,FALSE),IF($C38="Intermediate Small",VLOOKUP(O38,'Jenks Methodology'!$E$29:$G$33,3,FALSE),VLOOKUP(O38,'Jenks Methodology'!$F$29:$G$33,2,FALSE))))),5)</f>
        <v>3.75</v>
      </c>
      <c r="AN38" s="101">
        <f>AVERAGE(AJ38:AM38)</f>
        <v>3.75</v>
      </c>
      <c r="AO38" s="88">
        <f>IFERROR(IF($C38="Key Commercial Service",VLOOKUP(P38,'Jenks Methodology'!$B$34:$G$38,6,TRUE),IF($C38="Key General Aviation",VLOOKUP(P38,'Jenks Methodology'!$C$34:$G$38,5,TRUE),IF($C38="Intermediate Large",VLOOKUP(P38,'Jenks Methodology'!$D$34:$G$38,4,TRUE),IF($C38="Intermediate Small",VLOOKUP(P38,'Jenks Methodology'!$E$34:$G$38,3,TRUE),VLOOKUP(P38,'Jenks Methodology'!$F$34:$G$38,2,TRUE))))),5)</f>
        <v>2.5</v>
      </c>
      <c r="AP38" s="88">
        <f>VLOOKUP($Q38,'Basic Score Methodology'!$K$6:$L$12,'Basic Score Methodology'!$L$2,TRUE)</f>
        <v>3.75</v>
      </c>
      <c r="AQ38" s="88">
        <f>IFERROR(IF($C38="Key Commercial Service",VLOOKUP(R38,'Jenks Methodology'!$B$39:$G$43,6,TRUE),IF($C38="Key General Aviation",VLOOKUP(R38,'Jenks Methodology'!$C$39:$G$43,5,TRUE),IF($C38="Intermediate Large",VLOOKUP(R38,'Jenks Methodology'!$D$39:$G$43,4,TRUE),IF($C38="Intermediate Small",VLOOKUP(R38,'Jenks Methodology'!$E$39:$G$43,3,TRUE),VLOOKUP(R38,'Jenks Methodology'!$F$39:$G$43,2,TRUE))))),0)</f>
        <v>1.25</v>
      </c>
      <c r="AR38" s="88">
        <f>IFERROR(IF($C38="Key Commercial Service",VLOOKUP(S38,'Jenks Methodology'!$B$44:$G$48,6,TRUE),IF($C38="Key General Aviation",VLOOKUP(S38,'Jenks Methodology'!$C$44:$G$48,5,TRUE),IF($C38="Intermediate Large",VLOOKUP(S38,'Jenks Methodology'!$D$44:$G$48,4,TRUE),IF($C38="Intermediate Small",VLOOKUP(S38,'Jenks Methodology'!$E$44:$G$48,3,TRUE),VLOOKUP(S38,'Jenks Methodology'!$F$44:$G$48,2,TRUE))))),0)</f>
        <v>1.25</v>
      </c>
      <c r="AS38" s="88">
        <f>IFERROR(IF($C38="Key Commercial Service",VLOOKUP(T38,'Jenks Methodology'!$B$49:$G$53,6,TRUE),IF($C38="Key General Aviation",VLOOKUP(T38,'Jenks Methodology'!$C$49:$G$53,5,TRUE),IF($C38="Intermediate Large",VLOOKUP(T38,'Jenks Methodology'!$D$49:$G$53,4,TRUE),IF($C38="Intermediate Small",VLOOKUP(T38,'Jenks Methodology'!$E$49:$G$53,3,TRUE),VLOOKUP(T38,'Jenks Methodology'!$F$49:$G$53,2,TRUE))))),0)</f>
        <v>2.5</v>
      </c>
      <c r="AT38" s="88">
        <f>IFERROR(IF($C38="Key Commercial Service",VLOOKUP(U38,'Jenks Methodology'!$B$54:$G$58,6,TRUE),IF($C38="Key General Aviation",VLOOKUP(U38,'Jenks Methodology'!$C$54:$G$58,5,TRUE),IF($C38="Intermediate Large",VLOOKUP(U38,'Jenks Methodology'!$D$54:$G$58,4,TRUE),IF($C38="Intermediate Small",VLOOKUP(U38,'Jenks Methodology'!$E$54:$G$58,3,TRUE),VLOOKUP(U38,'Jenks Methodology'!$F$54:$G$58,2,TRUE))))),0)</f>
        <v>1.25</v>
      </c>
      <c r="AU38" s="88">
        <f>IFERROR(VLOOKUP(V38,'Basic Score Methodology'!$K$17:$M$21,'Basic Score Methodology'!$L$2,TRUE),0)</f>
        <v>2.5</v>
      </c>
      <c r="AV38" s="88">
        <f>IFERROR(VLOOKUP(W38,'Basic Score Methodology'!$K$17:$M$21,'Basic Score Methodology'!$M$2,TRUE),0)</f>
        <v>2.5</v>
      </c>
      <c r="AW38" s="88">
        <f>IFERROR(IF($C38="Key Commercial Service",VLOOKUP(X38,'Jenks Methodology'!$B$59:$G$63,6,TRUE),IF($C38="Key General Aviation",VLOOKUP(X38,'Jenks Methodology'!$C$59:$G$63,5,TRUE),IF($C38="Intermediate Large",VLOOKUP(X38,'Jenks Methodology'!$D$59:$G$63,4,TRUE),IF($C38="Intermediate Small",VLOOKUP(X38,'Jenks Methodology'!$E$59:$G$63,3,TRUE),VLOOKUP(X38,'Jenks Methodology'!$F$59:$G$63,2,TRUE))))),0)</f>
        <v>3.75</v>
      </c>
      <c r="AX38" s="88">
        <f>IFERROR(IF($C38="Key Commercial Service",VLOOKUP(Y38,'Jenks Methodology'!$B$64:$G$68,6,TRUE),IF($C38="Key General Aviation",VLOOKUP(Y38,'Jenks Methodology'!$C$64:$G$68,5,TRUE),IF($C38="Intermediate Large",VLOOKUP(Y38,'Jenks Methodology'!$D$64:$G$68,4,TRUE),IF($C38="Intermediate Small",VLOOKUP(Y38,'Jenks Methodology'!$E$64:$G$68,3,TRUE),VLOOKUP(Y38,'Jenks Methodology'!$F$64:$G$68,2,TRUE))))),0)</f>
        <v>3.75</v>
      </c>
      <c r="AY38" s="88">
        <f>IFERROR(IF($C38="Key Commercial Service",VLOOKUP(Z38,'Jenks Methodology'!$B$69:$G$73,6,TRUE),IF($C38="Key General Aviation",VLOOKUP(Z38,'Jenks Methodology'!$C$69:$G$73,5,TRUE),IF($C38="Intermediate Large",VLOOKUP(Z38,'Jenks Methodology'!$D$69:$G$73,4,TRUE),IF($C38="Intermediate Small",VLOOKUP(Z38,'Jenks Methodology'!$E$69:$G$73,3,TRUE),VLOOKUP(Z38,'Jenks Methodology'!$F$69:$G$73,2,TRUE))))),0)</f>
        <v>1.25</v>
      </c>
      <c r="AZ38" s="100">
        <f>IFERROR(VLOOKUP(AA38,'Basic Score Methodology'!$N$6:$O$7,'Basic Score Methodology'!$O$2,TRUE),0)</f>
        <v>5</v>
      </c>
      <c r="BA38" s="164">
        <f>SUM(AB38:AE38)+IF(AF38="",AG38,AF38)+SUM(AH38:AI38,AN38:AZ38)</f>
        <v>56.5</v>
      </c>
    </row>
    <row r="39" spans="1:53" x14ac:dyDescent="0.3">
      <c r="A39" s="108" t="s">
        <v>42</v>
      </c>
      <c r="B39" s="1" t="s">
        <v>43</v>
      </c>
      <c r="C39" s="1" t="s">
        <v>293</v>
      </c>
      <c r="D39" s="129" t="str">
        <f>IF(COUNTIF('NPIAS Info 2021-25'!$C$4:$C$100,B39)&gt;0,"Y","N")</f>
        <v>Y</v>
      </c>
      <c r="E39" s="129" t="str">
        <f>IFERROR(VLOOKUP($B39,'NPIAS Info 2021-25'!$C$4:$G$100,'NPIAS Info 2021-25'!$G$2,FALSE),"Non-NPIAS")</f>
        <v>GA</v>
      </c>
      <c r="F39" s="129" t="str">
        <f>IFERROR(IF(VLOOKUP($B39,'NPIAS Info 2021-25'!$C$4:$G$100,'NPIAS Info 2021-25'!$F$2,FALSE)=0,"N/A (Primary)",VLOOKUP($B39,'NPIAS Info 2021-25'!$C$4:$G$100,'NPIAS Info 2021-25'!$F$2,FALSE)),"N/A (Non-NPIAS)")</f>
        <v>Local</v>
      </c>
      <c r="G39" s="130">
        <f>VLOOKUP($B39,'2020 Inventory Data'!$B$5:$V$137,'2020 Inventory Data'!$V$3,FALSE)</f>
        <v>31</v>
      </c>
      <c r="H39" s="168">
        <f>IFERROR(VLOOKUP(B39,MnSASP_Baseline_Operations[],'Baseline Ops'!$D$3,FALSE),0)</f>
        <v>7079.9786895200559</v>
      </c>
      <c r="I39" s="130">
        <f>IFERROR(VLOOKUP($B39,'5010 Operations'!$C$5:$CO$151,'5010 Operations'!$CO$3,FALSE),"")</f>
        <v>6720</v>
      </c>
      <c r="J39" s="131">
        <f>IF(VLOOKUP($B39,'2020 Inventory Data'!$B$5:$G$137,'2020 Inventory Data'!$D$3,FALSE)="Yes",1,0)</f>
        <v>1</v>
      </c>
      <c r="K39" s="131">
        <f>IF(VLOOKUP($B39,'2020 Inventory Data'!$B$5:$G$137,'2020 Inventory Data'!$G$3,FALSE)="Yes",1,0)</f>
        <v>1</v>
      </c>
      <c r="L39" s="130">
        <f>VLOOKUP($B39,'30nm Airport Count'!$B$5:$K$137,'30nm Airport Count'!$I$3,FALSE)</f>
        <v>1</v>
      </c>
      <c r="M39" s="130">
        <f>VLOOKUP($B39,'30nm Airport Count'!$B$5:$K$137,'30nm Airport Count'!$J$3,FALSE)</f>
        <v>1</v>
      </c>
      <c r="N39" s="130">
        <f>VLOOKUP($B39,'30nm Airport Count'!$B$5:$K$137,'30nm Airport Count'!$K$3,FALSE)</f>
        <v>0</v>
      </c>
      <c r="O39" s="130">
        <f>VLOOKUP($B39,'30nm Airport Count'!$B$5:$L$137,'30nm Airport Count'!$L$3,FALSE)</f>
        <v>1</v>
      </c>
      <c r="P39" s="130">
        <f>VLOOKUP(B39,Population_30minProximity_Airports[[FAA ID]:[Population within 30 min drive-time]],3,FALSE)</f>
        <v>14797</v>
      </c>
      <c r="Q39" s="132">
        <f>IFERROR(VLOOKUP($B39,'PCI Data (106 airports)'!$W$6:$Z$112,4,FALSE),IF($C39="Landing Strip Turf","Turf","Unknown"))</f>
        <v>81</v>
      </c>
      <c r="R39" s="132">
        <f>VLOOKUP($B39,'Total Economic Impact'!$A$5:$G$139,'Total Economic Impact'!D$3,FALSE)</f>
        <v>18</v>
      </c>
      <c r="S39" s="133">
        <f>VLOOKUP($B39,'Total Economic Impact'!$A$5:$G$139,'Total Economic Impact'!E$3,FALSE)</f>
        <v>773960</v>
      </c>
      <c r="T39" s="133">
        <f>VLOOKUP($B39,'Total Economic Impact'!$A$5:$G$139,'Total Economic Impact'!F$3,FALSE)</f>
        <v>1645390</v>
      </c>
      <c r="U39" s="133">
        <f>VLOOKUP($B39,'Total Economic Impact'!$A$5:$G$139,'Total Economic Impact'!G$3,FALSE)</f>
        <v>2419350</v>
      </c>
      <c r="V39" s="134">
        <f>IFERROR(VLOOKUP($B39,'2020 Inventory Data'!$B$5:$AP$137,'2020 Inventory Data'!$AJ$3,FALSE),"NP")</f>
        <v>10</v>
      </c>
      <c r="W39" s="134">
        <f>IFERROR(VLOOKUP($B39,'2020 Inventory Data'!$B$5:$AP$137,'2020 Inventory Data'!$AK$3,FALSE),"NP")</f>
        <v>10</v>
      </c>
      <c r="X39" s="133">
        <f>IFERROR(VLOOKUP($B39,'AIP Grant History'!$M$9:$Q$109,5,FALSE),0)</f>
        <v>3830723</v>
      </c>
      <c r="Y39" s="133">
        <f>IFERROR(VLOOKUP($B39,'State-Local Funding History'!$L$11:$N$143,'State-Local Funding History'!M$9,FALSE),0)</f>
        <v>509516.29</v>
      </c>
      <c r="Z39" s="133">
        <f>IFERROR(VLOOKUP($B39,'State-Local Funding History'!$L$11:$N$143,'State-Local Funding History'!N$9,FALSE),0)</f>
        <v>869424.81000000017</v>
      </c>
      <c r="AA39" s="135" t="str">
        <f>IFERROR(IF(VLOOKUP($B39,'2020 Inventory Data'!$B$5:$AG$137,'2020 Inventory Data'!$AG$3,FALSE)="x","Y","N"),"")</f>
        <v>N</v>
      </c>
      <c r="AB39" s="112">
        <f>VLOOKUP(D39,'Basic Score Methodology'!$B$6:$E$16,'Basic Score Methodology'!$C$2,FALSE)</f>
        <v>5</v>
      </c>
      <c r="AC39" s="113">
        <f>IFERROR(VLOOKUP(E39,'Basic Score Methodology'!$B$6:$E$16,'Basic Score Methodology'!$D$2,FALSE),0)</f>
        <v>0</v>
      </c>
      <c r="AD39" s="113">
        <f>IFERROR(VLOOKUP(F39,'Basic Score Methodology'!$B$6:$E$16,'Basic Score Methodology'!$E$2,FALSE),0)</f>
        <v>1.5</v>
      </c>
      <c r="AE39" s="88">
        <f>IF(G39&lt;='Basic Score Methodology'!$G$12,'Basic Score Methodology'!$H$12,'Basic Score Methodology'!$H$13)</f>
        <v>5</v>
      </c>
      <c r="AF39" s="88">
        <f>IFERROR(IF($C39="Key Commercial Service",VLOOKUP(H39,'Jenks Methodology'!$B$4:$G$8,6,TRUE),IF($C39="Key General Aviation",VLOOKUP(H39,'Jenks Methodology'!$C$4:$G$8,5,TRUE),IF($C39="Intermediate Large",VLOOKUP(H39,'Jenks Methodology'!$D$4:$G$8,4,TRUE),IF($C39="Intermediate Small",VLOOKUP(H39,'Jenks Methodology'!$E$4:$G$8,3,TRUE),VLOOKUP(H39,'Jenks Methodology'!$F$4:$G$8,2,TRUE))))),0)</f>
        <v>2.5</v>
      </c>
      <c r="AG39" s="88">
        <f>IFERROR(IF($C39="Key Commercial Service",VLOOKUP($I39,'Jenks Methodology'!$B$9:$G$13,6,TRUE),IF($C39="Key General Aviation",VLOOKUP($I39,'Jenks Methodology'!$C$9:$G$13,5,TRUE),IF($C39="Intermediate Large",VLOOKUP($I39,'Jenks Methodology'!$D$9:$G$13,4,TRUE),IF($C39="Intermediate Small",VLOOKUP($I39,'Jenks Methodology'!$E$9:$G$13,3,TRUE),VLOOKUP($I39,'Jenks Methodology'!$F$9:$G$13,2,TRUE))))),"")</f>
        <v>1.25</v>
      </c>
      <c r="AH39" s="88">
        <f>IFERROR(VLOOKUP(J39,'Basic Score Methodology'!$G$6:$I$7,'Basic Score Methodology'!$H$2,FALSE),0)</f>
        <v>5</v>
      </c>
      <c r="AI39" s="88">
        <f>IFERROR(VLOOKUP(K39,'Basic Score Methodology'!$G$6:$I$7,'Basic Score Methodology'!$I$2,FALSE),0)</f>
        <v>5</v>
      </c>
      <c r="AJ39" s="88">
        <f>IFERROR(IF($C39="Key Commercial Service",VLOOKUP(L39,'Jenks Methodology'!$B$14:$G$18,6,TRUE),IF($C39="Key General Aviation",VLOOKUP(L39,'Jenks Methodology'!$C$14:$G$18,5,TRUE),IF($C39="Intermediate Large",VLOOKUP(L39,'Jenks Methodology'!$D$14:$G$18,4,TRUE),IF($C39="Intermediate Small",VLOOKUP(L39,'Jenks Methodology'!$E$14:$G$18,3,TRUE),VLOOKUP(L39,'Jenks Methodology'!$F$14:$G$18,2,TRUE))))),5)</f>
        <v>3.75</v>
      </c>
      <c r="AK39" s="88">
        <f>IFERROR(IF($C39="Key Commercial Service",VLOOKUP(M39,'Jenks Methodology'!$B$19:$G$23,6,TRUE),IF($C39="Key General Aviation",VLOOKUP(M39,'Jenks Methodology'!$C$19:$G$23,5,TRUE),IF($C39="Intermediate Large",VLOOKUP(M39,'Jenks Methodology'!$D$19:$G$23,4,TRUE),IF($C39="Intermediate Small",VLOOKUP(M39,'Jenks Methodology'!$E$19:$G$23,3,TRUE),VLOOKUP(M39,'Jenks Methodology'!$F$19:$G$23,2,TRUE))))),5)</f>
        <v>3.75</v>
      </c>
      <c r="AL39" s="88">
        <f>IFERROR(IF($C39="Key Commercial Service",VLOOKUP(N39,'Jenks Methodology'!$B$24:$G$28,6,TRUE),IF($C39="Key General Aviation",VLOOKUP(N39,'Jenks Methodology'!$C$24:$G$28,5,TRUE),IF($C39="Intermediate Large",VLOOKUP(N39,'Jenks Methodology'!$D$24:$G$28,4,TRUE),IF($C39="Intermediate Small",VLOOKUP(N39,'Jenks Methodology'!$E$24:$G$28,3,TRUE),VLOOKUP(N39,'Jenks Methodology'!$F$24:$G$28,2,TRUE))))),5)</f>
        <v>5</v>
      </c>
      <c r="AM39" s="88">
        <f>IFERROR(IF($C39="Key Commercial Service",VLOOKUP(O39,'Jenks Methodology'!$B$29:$G$33,6,FALSE),IF($C39="Key General Aviation",VLOOKUP(O39,'Jenks Methodology'!$C$29:$G$33,5,FALSE),IF($C39="Intermediate Large",VLOOKUP(O39,'Jenks Methodology'!$D$29:$G$33,4,FALSE),IF($C39="Intermediate Small",VLOOKUP(O39,'Jenks Methodology'!$E$29:$G$33,3,FALSE),VLOOKUP(O39,'Jenks Methodology'!$F$29:$G$33,2,FALSE))))),5)</f>
        <v>5</v>
      </c>
      <c r="AN39" s="101">
        <f>AVERAGE(AJ39:AM39)</f>
        <v>4.375</v>
      </c>
      <c r="AO39" s="88">
        <f>IFERROR(IF($C39="Key Commercial Service",VLOOKUP(P39,'Jenks Methodology'!$B$34:$G$38,6,TRUE),IF($C39="Key General Aviation",VLOOKUP(P39,'Jenks Methodology'!$C$34:$G$38,5,TRUE),IF($C39="Intermediate Large",VLOOKUP(P39,'Jenks Methodology'!$D$34:$G$38,4,TRUE),IF($C39="Intermediate Small",VLOOKUP(P39,'Jenks Methodology'!$E$34:$G$38,3,TRUE),VLOOKUP(P39,'Jenks Methodology'!$F$34:$G$38,2,TRUE))))),5)</f>
        <v>0</v>
      </c>
      <c r="AP39" s="88">
        <f>VLOOKUP($Q39,'Basic Score Methodology'!$K$6:$L$12,'Basic Score Methodology'!$L$2,TRUE)</f>
        <v>3.75</v>
      </c>
      <c r="AQ39" s="88">
        <f>IFERROR(IF($C39="Key Commercial Service",VLOOKUP(R39,'Jenks Methodology'!$B$39:$G$43,6,TRUE),IF($C39="Key General Aviation",VLOOKUP(R39,'Jenks Methodology'!$C$39:$G$43,5,TRUE),IF($C39="Intermediate Large",VLOOKUP(R39,'Jenks Methodology'!$D$39:$G$43,4,TRUE),IF($C39="Intermediate Small",VLOOKUP(R39,'Jenks Methodology'!$E$39:$G$43,3,TRUE),VLOOKUP(R39,'Jenks Methodology'!$F$39:$G$43,2,TRUE))))),0)</f>
        <v>1.25</v>
      </c>
      <c r="AR39" s="88">
        <f>IFERROR(IF($C39="Key Commercial Service",VLOOKUP(S39,'Jenks Methodology'!$B$44:$G$48,6,TRUE),IF($C39="Key General Aviation",VLOOKUP(S39,'Jenks Methodology'!$C$44:$G$48,5,TRUE),IF($C39="Intermediate Large",VLOOKUP(S39,'Jenks Methodology'!$D$44:$G$48,4,TRUE),IF($C39="Intermediate Small",VLOOKUP(S39,'Jenks Methodology'!$E$44:$G$48,3,TRUE),VLOOKUP(S39,'Jenks Methodology'!$F$44:$G$48,2,TRUE))))),0)</f>
        <v>1.25</v>
      </c>
      <c r="AS39" s="88">
        <f>IFERROR(IF($C39="Key Commercial Service",VLOOKUP(T39,'Jenks Methodology'!$B$49:$G$53,6,TRUE),IF($C39="Key General Aviation",VLOOKUP(T39,'Jenks Methodology'!$C$49:$G$53,5,TRUE),IF($C39="Intermediate Large",VLOOKUP(T39,'Jenks Methodology'!$D$49:$G$53,4,TRUE),IF($C39="Intermediate Small",VLOOKUP(T39,'Jenks Methodology'!$E$49:$G$53,3,TRUE),VLOOKUP(T39,'Jenks Methodology'!$F$49:$G$53,2,TRUE))))),0)</f>
        <v>1.25</v>
      </c>
      <c r="AT39" s="88">
        <f>IFERROR(IF($C39="Key Commercial Service",VLOOKUP(U39,'Jenks Methodology'!$B$54:$G$58,6,TRUE),IF($C39="Key General Aviation",VLOOKUP(U39,'Jenks Methodology'!$C$54:$G$58,5,TRUE),IF($C39="Intermediate Large",VLOOKUP(U39,'Jenks Methodology'!$D$54:$G$58,4,TRUE),IF($C39="Intermediate Small",VLOOKUP(U39,'Jenks Methodology'!$E$54:$G$58,3,TRUE),VLOOKUP(U39,'Jenks Methodology'!$F$54:$G$58,2,TRUE))))),0)</f>
        <v>1.25</v>
      </c>
      <c r="AU39" s="88">
        <f>IFERROR(VLOOKUP(V39,'Basic Score Methodology'!$K$17:$M$21,'Basic Score Methodology'!$L$2,TRUE),0)</f>
        <v>5</v>
      </c>
      <c r="AV39" s="88">
        <f>IFERROR(VLOOKUP(W39,'Basic Score Methodology'!$K$17:$M$21,'Basic Score Methodology'!$M$2,TRUE),0)</f>
        <v>5</v>
      </c>
      <c r="AW39" s="88">
        <f>IFERROR(IF($C39="Key Commercial Service",VLOOKUP(X39,'Jenks Methodology'!$B$59:$G$63,6,TRUE),IF($C39="Key General Aviation",VLOOKUP(X39,'Jenks Methodology'!$C$59:$G$63,5,TRUE),IF($C39="Intermediate Large",VLOOKUP(X39,'Jenks Methodology'!$D$59:$G$63,4,TRUE),IF($C39="Intermediate Small",VLOOKUP(X39,'Jenks Methodology'!$E$59:$G$63,3,TRUE),VLOOKUP(X39,'Jenks Methodology'!$F$59:$G$63,2,TRUE))))),0)</f>
        <v>2.5</v>
      </c>
      <c r="AX39" s="88">
        <f>IFERROR(IF($C39="Key Commercial Service",VLOOKUP(Y39,'Jenks Methodology'!$B$64:$G$68,6,TRUE),IF($C39="Key General Aviation",VLOOKUP(Y39,'Jenks Methodology'!$C$64:$G$68,5,TRUE),IF($C39="Intermediate Large",VLOOKUP(Y39,'Jenks Methodology'!$D$64:$G$68,4,TRUE),IF($C39="Intermediate Small",VLOOKUP(Y39,'Jenks Methodology'!$E$64:$G$68,3,TRUE),VLOOKUP(Y39,'Jenks Methodology'!$F$64:$G$68,2,TRUE))))),0)</f>
        <v>0</v>
      </c>
      <c r="AY39" s="88">
        <f>IFERROR(IF($C39="Key Commercial Service",VLOOKUP(Z39,'Jenks Methodology'!$B$69:$G$73,6,TRUE),IF($C39="Key General Aviation",VLOOKUP(Z39,'Jenks Methodology'!$C$69:$G$73,5,TRUE),IF($C39="Intermediate Large",VLOOKUP(Z39,'Jenks Methodology'!$D$69:$G$73,4,TRUE),IF($C39="Intermediate Small",VLOOKUP(Z39,'Jenks Methodology'!$E$69:$G$73,3,TRUE),VLOOKUP(Z39,'Jenks Methodology'!$F$69:$G$73,2,TRUE))))),0)</f>
        <v>1.25</v>
      </c>
      <c r="AZ39" s="100">
        <f>IFERROR(VLOOKUP(AA39,'Basic Score Methodology'!$N$6:$O$7,'Basic Score Methodology'!$O$2,TRUE),0)</f>
        <v>5</v>
      </c>
      <c r="BA39" s="164">
        <f>SUM(AB39:AE39)+IF(AF39="",AG39,AF39)+SUM(AH39:AI39,AN39:AZ39)</f>
        <v>55.875</v>
      </c>
    </row>
    <row r="40" spans="1:53" x14ac:dyDescent="0.3">
      <c r="A40" s="108" t="s">
        <v>116</v>
      </c>
      <c r="B40" s="1" t="s">
        <v>117</v>
      </c>
      <c r="C40" s="1" t="s">
        <v>293</v>
      </c>
      <c r="D40" s="129" t="str">
        <f>IF(COUNTIF('NPIAS Info 2021-25'!$C$4:$C$100,B40)&gt;0,"Y","N")</f>
        <v>Y</v>
      </c>
      <c r="E40" s="129" t="str">
        <f>IFERROR(VLOOKUP($B40,'NPIAS Info 2021-25'!$C$4:$G$100,'NPIAS Info 2021-25'!$G$2,FALSE),"Non-NPIAS")</f>
        <v>GA</v>
      </c>
      <c r="F40" s="129" t="str">
        <f>IFERROR(IF(VLOOKUP($B40,'NPIAS Info 2021-25'!$C$4:$G$100,'NPIAS Info 2021-25'!$F$2,FALSE)=0,"N/A (Primary)",VLOOKUP($B40,'NPIAS Info 2021-25'!$C$4:$G$100,'NPIAS Info 2021-25'!$F$2,FALSE)),"N/A (Non-NPIAS)")</f>
        <v>Local</v>
      </c>
      <c r="G40" s="130">
        <f>VLOOKUP($B40,'2020 Inventory Data'!$B$5:$V$137,'2020 Inventory Data'!$V$3,FALSE)</f>
        <v>17</v>
      </c>
      <c r="H40" s="168">
        <f>IFERROR(VLOOKUP(B40,MnSASP_Baseline_Operations[],'Baseline Ops'!$D$3,FALSE),0)</f>
        <v>4008.1736933135435</v>
      </c>
      <c r="I40" s="130">
        <f>IFERROR(VLOOKUP($B40,'5010 Operations'!$C$5:$CO$151,'5010 Operations'!$CO$3,FALSE),"")</f>
        <v>7000</v>
      </c>
      <c r="J40" s="131">
        <f>IF(VLOOKUP($B40,'2020 Inventory Data'!$B$5:$G$137,'2020 Inventory Data'!$D$3,FALSE)="Yes",1,0)</f>
        <v>1</v>
      </c>
      <c r="K40" s="131">
        <f>IF(VLOOKUP($B40,'2020 Inventory Data'!$B$5:$G$137,'2020 Inventory Data'!$G$3,FALSE)="Yes",1,0)</f>
        <v>1</v>
      </c>
      <c r="L40" s="130">
        <f>VLOOKUP($B40,'30nm Airport Count'!$B$5:$K$137,'30nm Airport Count'!$I$3,FALSE)</f>
        <v>3</v>
      </c>
      <c r="M40" s="130">
        <f>VLOOKUP($B40,'30nm Airport Count'!$B$5:$K$137,'30nm Airport Count'!$J$3,FALSE)</f>
        <v>2</v>
      </c>
      <c r="N40" s="130">
        <f>VLOOKUP($B40,'30nm Airport Count'!$B$5:$K$137,'30nm Airport Count'!$K$3,FALSE)</f>
        <v>0</v>
      </c>
      <c r="O40" s="130">
        <f>VLOOKUP($B40,'30nm Airport Count'!$B$5:$L$137,'30nm Airport Count'!$L$3,FALSE)</f>
        <v>3</v>
      </c>
      <c r="P40" s="130">
        <f>VLOOKUP(B40,Population_30minProximity_Airports[[FAA ID]:[Population within 30 min drive-time]],3,FALSE)</f>
        <v>54624</v>
      </c>
      <c r="Q40" s="132">
        <f>IFERROR(VLOOKUP($B40,'PCI Data (106 airports)'!$W$6:$Z$112,4,FALSE),IF($C40="Landing Strip Turf","Turf","Unknown"))</f>
        <v>91</v>
      </c>
      <c r="R40" s="132">
        <f>VLOOKUP($B40,'Total Economic Impact'!$A$5:$G$139,'Total Economic Impact'!D$3,FALSE)</f>
        <v>17</v>
      </c>
      <c r="S40" s="133">
        <f>VLOOKUP($B40,'Total Economic Impact'!$A$5:$G$139,'Total Economic Impact'!E$3,FALSE)</f>
        <v>574990</v>
      </c>
      <c r="T40" s="133">
        <f>VLOOKUP($B40,'Total Economic Impact'!$A$5:$G$139,'Total Economic Impact'!F$3,FALSE)</f>
        <v>1273860</v>
      </c>
      <c r="U40" s="133">
        <f>VLOOKUP($B40,'Total Economic Impact'!$A$5:$G$139,'Total Economic Impact'!G$3,FALSE)</f>
        <v>1848850</v>
      </c>
      <c r="V40" s="134">
        <f>IFERROR(VLOOKUP($B40,'2020 Inventory Data'!$B$5:$AP$137,'2020 Inventory Data'!$AJ$3,FALSE),"NP")</f>
        <v>8</v>
      </c>
      <c r="W40" s="134">
        <f>IFERROR(VLOOKUP($B40,'2020 Inventory Data'!$B$5:$AP$137,'2020 Inventory Data'!$AK$3,FALSE),"NP")</f>
        <v>6</v>
      </c>
      <c r="X40" s="133">
        <f>IFERROR(VLOOKUP($B40,'AIP Grant History'!$M$9:$Q$109,5,FALSE),0)</f>
        <v>3712055</v>
      </c>
      <c r="Y40" s="133">
        <f>IFERROR(VLOOKUP($B40,'State-Local Funding History'!$L$11:$N$143,'State-Local Funding History'!M$9,FALSE),0)</f>
        <v>1020949.63</v>
      </c>
      <c r="Z40" s="133">
        <f>IFERROR(VLOOKUP($B40,'State-Local Funding History'!$L$11:$N$143,'State-Local Funding History'!N$9,FALSE),0)</f>
        <v>1341812.7899999998</v>
      </c>
      <c r="AA40" s="135" t="str">
        <f>IFERROR(IF(VLOOKUP($B40,'2020 Inventory Data'!$B$5:$AG$137,'2020 Inventory Data'!$AG$3,FALSE)="x","Y","N"),"")</f>
        <v>N</v>
      </c>
      <c r="AB40" s="112">
        <f>VLOOKUP(D40,'Basic Score Methodology'!$B$6:$E$16,'Basic Score Methodology'!$C$2,FALSE)</f>
        <v>5</v>
      </c>
      <c r="AC40" s="113">
        <f>IFERROR(VLOOKUP(E40,'Basic Score Methodology'!$B$6:$E$16,'Basic Score Methodology'!$D$2,FALSE),0)</f>
        <v>0</v>
      </c>
      <c r="AD40" s="113">
        <f>IFERROR(VLOOKUP(F40,'Basic Score Methodology'!$B$6:$E$16,'Basic Score Methodology'!$E$2,FALSE),0)</f>
        <v>1.5</v>
      </c>
      <c r="AE40" s="88">
        <f>IF(G40&lt;='Basic Score Methodology'!$G$12,'Basic Score Methodology'!$H$12,'Basic Score Methodology'!$H$13)</f>
        <v>5</v>
      </c>
      <c r="AF40" s="88">
        <f>IFERROR(IF($C40="Key Commercial Service",VLOOKUP(H40,'Jenks Methodology'!$B$4:$G$8,6,TRUE),IF($C40="Key General Aviation",VLOOKUP(H40,'Jenks Methodology'!$C$4:$G$8,5,TRUE),IF($C40="Intermediate Large",VLOOKUP(H40,'Jenks Methodology'!$D$4:$G$8,4,TRUE),IF($C40="Intermediate Small",VLOOKUP(H40,'Jenks Methodology'!$E$4:$G$8,3,TRUE),VLOOKUP(H40,'Jenks Methodology'!$F$4:$G$8,2,TRUE))))),0)</f>
        <v>1.25</v>
      </c>
      <c r="AG40" s="88">
        <f>IFERROR(IF($C40="Key Commercial Service",VLOOKUP($I40,'Jenks Methodology'!$B$9:$G$13,6,TRUE),IF($C40="Key General Aviation",VLOOKUP($I40,'Jenks Methodology'!$C$9:$G$13,5,TRUE),IF($C40="Intermediate Large",VLOOKUP($I40,'Jenks Methodology'!$D$9:$G$13,4,TRUE),IF($C40="Intermediate Small",VLOOKUP($I40,'Jenks Methodology'!$E$9:$G$13,3,TRUE),VLOOKUP($I40,'Jenks Methodology'!$F$9:$G$13,2,TRUE))))),"")</f>
        <v>1.25</v>
      </c>
      <c r="AH40" s="88">
        <f>IFERROR(VLOOKUP(J40,'Basic Score Methodology'!$G$6:$I$7,'Basic Score Methodology'!$H$2,FALSE),0)</f>
        <v>5</v>
      </c>
      <c r="AI40" s="88">
        <f>IFERROR(VLOOKUP(K40,'Basic Score Methodology'!$G$6:$I$7,'Basic Score Methodology'!$I$2,FALSE),0)</f>
        <v>5</v>
      </c>
      <c r="AJ40" s="88">
        <f>IFERROR(IF($C40="Key Commercial Service",VLOOKUP(L40,'Jenks Methodology'!$B$14:$G$18,6,TRUE),IF($C40="Key General Aviation",VLOOKUP(L40,'Jenks Methodology'!$C$14:$G$18,5,TRUE),IF($C40="Intermediate Large",VLOOKUP(L40,'Jenks Methodology'!$D$14:$G$18,4,TRUE),IF($C40="Intermediate Small",VLOOKUP(L40,'Jenks Methodology'!$E$14:$G$18,3,TRUE),VLOOKUP(L40,'Jenks Methodology'!$F$14:$G$18,2,TRUE))))),5)</f>
        <v>1.25</v>
      </c>
      <c r="AK40" s="88">
        <f>IFERROR(IF($C40="Key Commercial Service",VLOOKUP(M40,'Jenks Methodology'!$B$19:$G$23,6,TRUE),IF($C40="Key General Aviation",VLOOKUP(M40,'Jenks Methodology'!$C$19:$G$23,5,TRUE),IF($C40="Intermediate Large",VLOOKUP(M40,'Jenks Methodology'!$D$19:$G$23,4,TRUE),IF($C40="Intermediate Small",VLOOKUP(M40,'Jenks Methodology'!$E$19:$G$23,3,TRUE),VLOOKUP(M40,'Jenks Methodology'!$F$19:$G$23,2,TRUE))))),5)</f>
        <v>2.5</v>
      </c>
      <c r="AL40" s="88">
        <f>IFERROR(IF($C40="Key Commercial Service",VLOOKUP(N40,'Jenks Methodology'!$B$24:$G$28,6,TRUE),IF($C40="Key General Aviation",VLOOKUP(N40,'Jenks Methodology'!$C$24:$G$28,5,TRUE),IF($C40="Intermediate Large",VLOOKUP(N40,'Jenks Methodology'!$D$24:$G$28,4,TRUE),IF($C40="Intermediate Small",VLOOKUP(N40,'Jenks Methodology'!$E$24:$G$28,3,TRUE),VLOOKUP(N40,'Jenks Methodology'!$F$24:$G$28,2,TRUE))))),5)</f>
        <v>5</v>
      </c>
      <c r="AM40" s="88">
        <f>IFERROR(IF($C40="Key Commercial Service",VLOOKUP(O40,'Jenks Methodology'!$B$29:$G$33,6,FALSE),IF($C40="Key General Aviation",VLOOKUP(O40,'Jenks Methodology'!$C$29:$G$33,5,FALSE),IF($C40="Intermediate Large",VLOOKUP(O40,'Jenks Methodology'!$D$29:$G$33,4,FALSE),IF($C40="Intermediate Small",VLOOKUP(O40,'Jenks Methodology'!$E$29:$G$33,3,FALSE),VLOOKUP(O40,'Jenks Methodology'!$F$29:$G$33,2,FALSE))))),5)</f>
        <v>2.5</v>
      </c>
      <c r="AN40" s="101">
        <f>AVERAGE(AJ40:AM40)</f>
        <v>2.8125</v>
      </c>
      <c r="AO40" s="88">
        <f>IFERROR(IF($C40="Key Commercial Service",VLOOKUP(P40,'Jenks Methodology'!$B$34:$G$38,6,TRUE),IF($C40="Key General Aviation",VLOOKUP(P40,'Jenks Methodology'!$C$34:$G$38,5,TRUE),IF($C40="Intermediate Large",VLOOKUP(P40,'Jenks Methodology'!$D$34:$G$38,4,TRUE),IF($C40="Intermediate Small",VLOOKUP(P40,'Jenks Methodology'!$E$34:$G$38,3,TRUE),VLOOKUP(P40,'Jenks Methodology'!$F$34:$G$38,2,TRUE))))),5)</f>
        <v>1.25</v>
      </c>
      <c r="AP40" s="88">
        <f>VLOOKUP($Q40,'Basic Score Methodology'!$K$6:$L$12,'Basic Score Methodology'!$L$2,TRUE)</f>
        <v>3.75</v>
      </c>
      <c r="AQ40" s="88">
        <f>IFERROR(IF($C40="Key Commercial Service",VLOOKUP(R40,'Jenks Methodology'!$B$39:$G$43,6,TRUE),IF($C40="Key General Aviation",VLOOKUP(R40,'Jenks Methodology'!$C$39:$G$43,5,TRUE),IF($C40="Intermediate Large",VLOOKUP(R40,'Jenks Methodology'!$D$39:$G$43,4,TRUE),IF($C40="Intermediate Small",VLOOKUP(R40,'Jenks Methodology'!$E$39:$G$43,3,TRUE),VLOOKUP(R40,'Jenks Methodology'!$F$39:$G$43,2,TRUE))))),0)</f>
        <v>1.25</v>
      </c>
      <c r="AR40" s="88">
        <f>IFERROR(IF($C40="Key Commercial Service",VLOOKUP(S40,'Jenks Methodology'!$B$44:$G$48,6,TRUE),IF($C40="Key General Aviation",VLOOKUP(S40,'Jenks Methodology'!$C$44:$G$48,5,TRUE),IF($C40="Intermediate Large",VLOOKUP(S40,'Jenks Methodology'!$D$44:$G$48,4,TRUE),IF($C40="Intermediate Small",VLOOKUP(S40,'Jenks Methodology'!$E$44:$G$48,3,TRUE),VLOOKUP(S40,'Jenks Methodology'!$F$44:$G$48,2,TRUE))))),0)</f>
        <v>1.25</v>
      </c>
      <c r="AS40" s="88">
        <f>IFERROR(IF($C40="Key Commercial Service",VLOOKUP(T40,'Jenks Methodology'!$B$49:$G$53,6,TRUE),IF($C40="Key General Aviation",VLOOKUP(T40,'Jenks Methodology'!$C$49:$G$53,5,TRUE),IF($C40="Intermediate Large",VLOOKUP(T40,'Jenks Methodology'!$D$49:$G$53,4,TRUE),IF($C40="Intermediate Small",VLOOKUP(T40,'Jenks Methodology'!$E$49:$G$53,3,TRUE),VLOOKUP(T40,'Jenks Methodology'!$F$49:$G$53,2,TRUE))))),0)</f>
        <v>1.25</v>
      </c>
      <c r="AT40" s="88">
        <f>IFERROR(IF($C40="Key Commercial Service",VLOOKUP(U40,'Jenks Methodology'!$B$54:$G$58,6,TRUE),IF($C40="Key General Aviation",VLOOKUP(U40,'Jenks Methodology'!$C$54:$G$58,5,TRUE),IF($C40="Intermediate Large",VLOOKUP(U40,'Jenks Methodology'!$D$54:$G$58,4,TRUE),IF($C40="Intermediate Small",VLOOKUP(U40,'Jenks Methodology'!$E$54:$G$58,3,TRUE),VLOOKUP(U40,'Jenks Methodology'!$F$54:$G$58,2,TRUE))))),0)</f>
        <v>1.25</v>
      </c>
      <c r="AU40" s="88">
        <f>IFERROR(VLOOKUP(V40,'Basic Score Methodology'!$K$17:$M$21,'Basic Score Methodology'!$L$2,TRUE),0)</f>
        <v>3.75</v>
      </c>
      <c r="AV40" s="88">
        <f>IFERROR(VLOOKUP(W40,'Basic Score Methodology'!$K$17:$M$21,'Basic Score Methodology'!$M$2,TRUE),0)</f>
        <v>2.5</v>
      </c>
      <c r="AW40" s="88">
        <f>IFERROR(IF($C40="Key Commercial Service",VLOOKUP(X40,'Jenks Methodology'!$B$59:$G$63,6,TRUE),IF($C40="Key General Aviation",VLOOKUP(X40,'Jenks Methodology'!$C$59:$G$63,5,TRUE),IF($C40="Intermediate Large",VLOOKUP(X40,'Jenks Methodology'!$D$59:$G$63,4,TRUE),IF($C40="Intermediate Small",VLOOKUP(X40,'Jenks Methodology'!$E$59:$G$63,3,TRUE),VLOOKUP(X40,'Jenks Methodology'!$F$59:$G$63,2,TRUE))))),0)</f>
        <v>2.5</v>
      </c>
      <c r="AX40" s="88">
        <f>IFERROR(IF($C40="Key Commercial Service",VLOOKUP(Y40,'Jenks Methodology'!$B$64:$G$68,6,TRUE),IF($C40="Key General Aviation",VLOOKUP(Y40,'Jenks Methodology'!$C$64:$G$68,5,TRUE),IF($C40="Intermediate Large",VLOOKUP(Y40,'Jenks Methodology'!$D$64:$G$68,4,TRUE),IF($C40="Intermediate Small",VLOOKUP(Y40,'Jenks Methodology'!$E$64:$G$68,3,TRUE),VLOOKUP(Y40,'Jenks Methodology'!$F$64:$G$68,2,TRUE))))),0)</f>
        <v>1.25</v>
      </c>
      <c r="AY40" s="88">
        <f>IFERROR(IF($C40="Key Commercial Service",VLOOKUP(Z40,'Jenks Methodology'!$B$69:$G$73,6,TRUE),IF($C40="Key General Aviation",VLOOKUP(Z40,'Jenks Methodology'!$C$69:$G$73,5,TRUE),IF($C40="Intermediate Large",VLOOKUP(Z40,'Jenks Methodology'!$D$69:$G$73,4,TRUE),IF($C40="Intermediate Small",VLOOKUP(Z40,'Jenks Methodology'!$E$69:$G$73,3,TRUE),VLOOKUP(Z40,'Jenks Methodology'!$F$69:$G$73,2,TRUE))))),0)</f>
        <v>3.75</v>
      </c>
      <c r="AZ40" s="100">
        <f>IFERROR(VLOOKUP(AA40,'Basic Score Methodology'!$N$6:$O$7,'Basic Score Methodology'!$O$2,TRUE),0)</f>
        <v>5</v>
      </c>
      <c r="BA40" s="164">
        <f>SUM(AB40:AE40)+IF(AF40="",AG40,AF40)+SUM(AH40:AI40,AN40:AZ40)</f>
        <v>54.3125</v>
      </c>
    </row>
    <row r="41" spans="1:53" x14ac:dyDescent="0.3">
      <c r="A41" s="108" t="s">
        <v>102</v>
      </c>
      <c r="B41" s="1" t="s">
        <v>103</v>
      </c>
      <c r="C41" s="1" t="s">
        <v>6270</v>
      </c>
      <c r="D41" s="129" t="str">
        <f>IF(COUNTIF('NPIAS Info 2021-25'!$C$4:$C$100,B41)&gt;0,"Y","N")</f>
        <v>Y</v>
      </c>
      <c r="E41" s="129" t="str">
        <f>IFERROR(VLOOKUP($B41,'NPIAS Info 2021-25'!$C$4:$G$100,'NPIAS Info 2021-25'!$G$2,FALSE),"Non-NPIAS")</f>
        <v>P</v>
      </c>
      <c r="F41" s="129" t="str">
        <f>IFERROR(IF(VLOOKUP($B41,'NPIAS Info 2021-25'!$C$4:$G$100,'NPIAS Info 2021-25'!$F$2,FALSE)=0,"N/A (Primary)",VLOOKUP($B41,'NPIAS Info 2021-25'!$C$4:$G$100,'NPIAS Info 2021-25'!$F$2,FALSE)),"N/A (Non-NPIAS)")</f>
        <v>N/A (Primary)</v>
      </c>
      <c r="G41" s="130">
        <f>VLOOKUP($B41,'2020 Inventory Data'!$B$5:$V$137,'2020 Inventory Data'!$V$3,FALSE)</f>
        <v>41</v>
      </c>
      <c r="H41" s="168">
        <f>IFERROR(VLOOKUP(B41,MnSASP_Baseline_Operations[],'Baseline Ops'!$D$3,FALSE),0)</f>
        <v>21250.328609740129</v>
      </c>
      <c r="I41" s="130">
        <f>IFERROR(VLOOKUP($B41,'5010 Operations'!$C$5:$CO$151,'5010 Operations'!$CO$3,FALSE),"")</f>
        <v>28850</v>
      </c>
      <c r="J41" s="131">
        <f>IF(VLOOKUP($B41,'2020 Inventory Data'!$B$5:$G$137,'2020 Inventory Data'!$D$3,FALSE)="Yes",1,0)</f>
        <v>1</v>
      </c>
      <c r="K41" s="131">
        <f>IF(VLOOKUP($B41,'2020 Inventory Data'!$B$5:$G$137,'2020 Inventory Data'!$G$3,FALSE)="Yes",1,0)</f>
        <v>1</v>
      </c>
      <c r="L41" s="130">
        <f>VLOOKUP($B41,'30nm Airport Count'!$B$5:$K$137,'30nm Airport Count'!$I$3,FALSE)</f>
        <v>1</v>
      </c>
      <c r="M41" s="130">
        <f>VLOOKUP($B41,'30nm Airport Count'!$B$5:$K$137,'30nm Airport Count'!$J$3,FALSE)</f>
        <v>1</v>
      </c>
      <c r="N41" s="130">
        <f>VLOOKUP($B41,'30nm Airport Count'!$B$5:$K$137,'30nm Airport Count'!$K$3,FALSE)</f>
        <v>0</v>
      </c>
      <c r="O41" s="130">
        <f>VLOOKUP($B41,'30nm Airport Count'!$B$5:$L$137,'30nm Airport Count'!$L$3,FALSE)</f>
        <v>1</v>
      </c>
      <c r="P41" s="130">
        <f>VLOOKUP(B41,Population_30minProximity_Airports[[FAA ID]:[Population within 30 min drive-time]],3,FALSE)</f>
        <v>51072</v>
      </c>
      <c r="Q41" s="132">
        <f>IFERROR(VLOOKUP($B41,'PCI Data (106 airports)'!$W$6:$Z$112,4,FALSE),IF($C41="Landing Strip Turf","Turf","Unknown"))</f>
        <v>87.056970626430811</v>
      </c>
      <c r="R41" s="132">
        <f>VLOOKUP($B41,'Total Economic Impact'!$A$5:$G$139,'Total Economic Impact'!D$3,FALSE)</f>
        <v>263</v>
      </c>
      <c r="S41" s="133">
        <f>VLOOKUP($B41,'Total Economic Impact'!$A$5:$G$139,'Total Economic Impact'!E$3,FALSE)</f>
        <v>10719820</v>
      </c>
      <c r="T41" s="133">
        <f>VLOOKUP($B41,'Total Economic Impact'!$A$5:$G$139,'Total Economic Impact'!F$3,FALSE)</f>
        <v>25386580</v>
      </c>
      <c r="U41" s="133">
        <f>VLOOKUP($B41,'Total Economic Impact'!$A$5:$G$139,'Total Economic Impact'!G$3,FALSE)</f>
        <v>36106400</v>
      </c>
      <c r="V41" s="134">
        <f>IFERROR(VLOOKUP($B41,'2020 Inventory Data'!$B$5:$AP$137,'2020 Inventory Data'!$AJ$3,FALSE),"NP")</f>
        <v>10</v>
      </c>
      <c r="W41" s="134">
        <f>IFERROR(VLOOKUP($B41,'2020 Inventory Data'!$B$5:$AP$137,'2020 Inventory Data'!$AK$3,FALSE),"NP")</f>
        <v>10</v>
      </c>
      <c r="X41" s="133">
        <f>IFERROR(VLOOKUP($B41,'AIP Grant History'!$M$9:$Q$109,5,FALSE),0)</f>
        <v>29215999</v>
      </c>
      <c r="Y41" s="133">
        <f>IFERROR(VLOOKUP($B41,'State-Local Funding History'!$L$11:$N$143,'State-Local Funding History'!M$9,FALSE),0)</f>
        <v>13445536.700000003</v>
      </c>
      <c r="Z41" s="133">
        <f>IFERROR(VLOOKUP($B41,'State-Local Funding History'!$L$11:$N$143,'State-Local Funding History'!N$9,FALSE),0)</f>
        <v>6830865.1300000036</v>
      </c>
      <c r="AA41" s="135" t="str">
        <f>IFERROR(IF(VLOOKUP($B41,'2020 Inventory Data'!$B$5:$AG$137,'2020 Inventory Data'!$AG$3,FALSE)="x","Y","N"),"")</f>
        <v>Y</v>
      </c>
      <c r="AB41" s="112">
        <f>VLOOKUP(D41,'Basic Score Methodology'!$B$6:$E$16,'Basic Score Methodology'!$C$2,FALSE)</f>
        <v>5</v>
      </c>
      <c r="AC41" s="113">
        <f>IFERROR(VLOOKUP(E41,'Basic Score Methodology'!$B$6:$E$16,'Basic Score Methodology'!$D$2,FALSE),0)</f>
        <v>3.75</v>
      </c>
      <c r="AD41" s="113">
        <f>IFERROR(VLOOKUP(F41,'Basic Score Methodology'!$B$6:$E$16,'Basic Score Methodology'!$E$2,FALSE),0)</f>
        <v>0</v>
      </c>
      <c r="AE41" s="88">
        <f>IF(G41&lt;='Basic Score Methodology'!$G$12,'Basic Score Methodology'!$H$12,'Basic Score Methodology'!$H$13)</f>
        <v>5</v>
      </c>
      <c r="AF41" s="88">
        <f>IFERROR(IF($C41="Key Commercial Service",VLOOKUP(H41,'Jenks Methodology'!$B$4:$G$8,6,TRUE),IF($C41="Key General Aviation",VLOOKUP(H41,'Jenks Methodology'!$C$4:$G$8,5,TRUE),IF($C41="Intermediate Large",VLOOKUP(H41,'Jenks Methodology'!$D$4:$G$8,4,TRUE),IF($C41="Intermediate Small",VLOOKUP(H41,'Jenks Methodology'!$E$4:$G$8,3,TRUE),VLOOKUP(H41,'Jenks Methodology'!$F$4:$G$8,2,TRUE))))),0)</f>
        <v>0</v>
      </c>
      <c r="AG41" s="88">
        <f>IFERROR(IF($C41="Key Commercial Service",VLOOKUP($I41,'Jenks Methodology'!$B$9:$G$13,6,TRUE),IF($C41="Key General Aviation",VLOOKUP($I41,'Jenks Methodology'!$C$9:$G$13,5,TRUE),IF($C41="Intermediate Large",VLOOKUP($I41,'Jenks Methodology'!$D$9:$G$13,4,TRUE),IF($C41="Intermediate Small",VLOOKUP($I41,'Jenks Methodology'!$E$9:$G$13,3,TRUE),VLOOKUP($I41,'Jenks Methodology'!$F$9:$G$13,2,TRUE))))),"")</f>
        <v>1.25</v>
      </c>
      <c r="AH41" s="88">
        <f>IFERROR(VLOOKUP(J41,'Basic Score Methodology'!$G$6:$I$7,'Basic Score Methodology'!$H$2,FALSE),0)</f>
        <v>5</v>
      </c>
      <c r="AI41" s="88">
        <f>IFERROR(VLOOKUP(K41,'Basic Score Methodology'!$G$6:$I$7,'Basic Score Methodology'!$I$2,FALSE),0)</f>
        <v>5</v>
      </c>
      <c r="AJ41" s="88">
        <f>IFERROR(IF($C41="Key Commercial Service",VLOOKUP(L41,'Jenks Methodology'!$B$14:$G$18,6,TRUE),IF($C41="Key General Aviation",VLOOKUP(L41,'Jenks Methodology'!$C$14:$G$18,5,TRUE),IF($C41="Intermediate Large",VLOOKUP(L41,'Jenks Methodology'!$D$14:$G$18,4,TRUE),IF($C41="Intermediate Small",VLOOKUP(L41,'Jenks Methodology'!$E$14:$G$18,3,TRUE),VLOOKUP(L41,'Jenks Methodology'!$F$14:$G$18,2,TRUE))))),5)</f>
        <v>2.5</v>
      </c>
      <c r="AK41" s="88">
        <f>IFERROR(IF($C41="Key Commercial Service",VLOOKUP(M41,'Jenks Methodology'!$B$19:$G$23,6,TRUE),IF($C41="Key General Aviation",VLOOKUP(M41,'Jenks Methodology'!$C$19:$G$23,5,TRUE),IF($C41="Intermediate Large",VLOOKUP(M41,'Jenks Methodology'!$D$19:$G$23,4,TRUE),IF($C41="Intermediate Small",VLOOKUP(M41,'Jenks Methodology'!$E$19:$G$23,3,TRUE),VLOOKUP(M41,'Jenks Methodology'!$F$19:$G$23,2,TRUE))))),5)</f>
        <v>2.5</v>
      </c>
      <c r="AL41" s="88">
        <f>IFERROR(IF($C41="Key Commercial Service",VLOOKUP(N41,'Jenks Methodology'!$B$24:$G$28,6,TRUE),IF($C41="Key General Aviation",VLOOKUP(N41,'Jenks Methodology'!$C$24:$G$28,5,TRUE),IF($C41="Intermediate Large",VLOOKUP(N41,'Jenks Methodology'!$D$24:$G$28,4,TRUE),IF($C41="Intermediate Small",VLOOKUP(N41,'Jenks Methodology'!$E$24:$G$28,3,TRUE),VLOOKUP(N41,'Jenks Methodology'!$F$24:$G$28,2,TRUE))))),5)</f>
        <v>3.75</v>
      </c>
      <c r="AM41" s="88">
        <f>IFERROR(IF($C41="Key Commercial Service",VLOOKUP(O41,'Jenks Methodology'!$B$29:$G$33,6,FALSE),IF($C41="Key General Aviation",VLOOKUP(O41,'Jenks Methodology'!$C$29:$G$33,5,FALSE),IF($C41="Intermediate Large",VLOOKUP(O41,'Jenks Methodology'!$D$29:$G$33,4,FALSE),IF($C41="Intermediate Small",VLOOKUP(O41,'Jenks Methodology'!$E$29:$G$33,3,FALSE),VLOOKUP(O41,'Jenks Methodology'!$F$29:$G$33,2,FALSE))))),5)</f>
        <v>2.5</v>
      </c>
      <c r="AN41" s="101">
        <f>AVERAGE(AJ41:AM41)</f>
        <v>2.8125</v>
      </c>
      <c r="AO41" s="88">
        <f>IFERROR(IF($C41="Key Commercial Service",VLOOKUP(P41,'Jenks Methodology'!$B$34:$G$38,6,TRUE),IF($C41="Key General Aviation",VLOOKUP(P41,'Jenks Methodology'!$C$34:$G$38,5,TRUE),IF($C41="Intermediate Large",VLOOKUP(P41,'Jenks Methodology'!$D$34:$G$38,4,TRUE),IF($C41="Intermediate Small",VLOOKUP(P41,'Jenks Methodology'!$E$34:$G$38,3,TRUE),VLOOKUP(P41,'Jenks Methodology'!$F$34:$G$38,2,TRUE))))),5)</f>
        <v>1.25</v>
      </c>
      <c r="AP41" s="88">
        <f>VLOOKUP($Q41,'Basic Score Methodology'!$K$6:$L$12,'Basic Score Methodology'!$L$2,TRUE)</f>
        <v>3.75</v>
      </c>
      <c r="AQ41" s="88">
        <f>IFERROR(IF($C41="Key Commercial Service",VLOOKUP(R41,'Jenks Methodology'!$B$39:$G$43,6,TRUE),IF($C41="Key General Aviation",VLOOKUP(R41,'Jenks Methodology'!$C$39:$G$43,5,TRUE),IF($C41="Intermediate Large",VLOOKUP(R41,'Jenks Methodology'!$D$39:$G$43,4,TRUE),IF($C41="Intermediate Small",VLOOKUP(R41,'Jenks Methodology'!$E$39:$G$43,3,TRUE),VLOOKUP(R41,'Jenks Methodology'!$F$39:$G$43,2,TRUE))))),0)</f>
        <v>1.25</v>
      </c>
      <c r="AR41" s="88">
        <f>IFERROR(IF($C41="Key Commercial Service",VLOOKUP(S41,'Jenks Methodology'!$B$44:$G$48,6,TRUE),IF($C41="Key General Aviation",VLOOKUP(S41,'Jenks Methodology'!$C$44:$G$48,5,TRUE),IF($C41="Intermediate Large",VLOOKUP(S41,'Jenks Methodology'!$D$44:$G$48,4,TRUE),IF($C41="Intermediate Small",VLOOKUP(S41,'Jenks Methodology'!$E$44:$G$48,3,TRUE),VLOOKUP(S41,'Jenks Methodology'!$F$44:$G$48,2,TRUE))))),0)</f>
        <v>1.25</v>
      </c>
      <c r="AS41" s="88">
        <f>IFERROR(IF($C41="Key Commercial Service",VLOOKUP(T41,'Jenks Methodology'!$B$49:$G$53,6,TRUE),IF($C41="Key General Aviation",VLOOKUP(T41,'Jenks Methodology'!$C$49:$G$53,5,TRUE),IF($C41="Intermediate Large",VLOOKUP(T41,'Jenks Methodology'!$D$49:$G$53,4,TRUE),IF($C41="Intermediate Small",VLOOKUP(T41,'Jenks Methodology'!$E$49:$G$53,3,TRUE),VLOOKUP(T41,'Jenks Methodology'!$F$49:$G$53,2,TRUE))))),0)</f>
        <v>1.25</v>
      </c>
      <c r="AT41" s="88">
        <f>IFERROR(IF($C41="Key Commercial Service",VLOOKUP(U41,'Jenks Methodology'!$B$54:$G$58,6,TRUE),IF($C41="Key General Aviation",VLOOKUP(U41,'Jenks Methodology'!$C$54:$G$58,5,TRUE),IF($C41="Intermediate Large",VLOOKUP(U41,'Jenks Methodology'!$D$54:$G$58,4,TRUE),IF($C41="Intermediate Small",VLOOKUP(U41,'Jenks Methodology'!$E$54:$G$58,3,TRUE),VLOOKUP(U41,'Jenks Methodology'!$F$54:$G$58,2,TRUE))))),0)</f>
        <v>1.25</v>
      </c>
      <c r="AU41" s="88">
        <f>IFERROR(VLOOKUP(V41,'Basic Score Methodology'!$K$17:$M$21,'Basic Score Methodology'!$L$2,TRUE),0)</f>
        <v>5</v>
      </c>
      <c r="AV41" s="88">
        <f>IFERROR(VLOOKUP(W41,'Basic Score Methodology'!$K$17:$M$21,'Basic Score Methodology'!$M$2,TRUE),0)</f>
        <v>5</v>
      </c>
      <c r="AW41" s="88">
        <f>IFERROR(IF($C41="Key Commercial Service",VLOOKUP(X41,'Jenks Methodology'!$B$59:$G$63,6,TRUE),IF($C41="Key General Aviation",VLOOKUP(X41,'Jenks Methodology'!$C$59:$G$63,5,TRUE),IF($C41="Intermediate Large",VLOOKUP(X41,'Jenks Methodology'!$D$59:$G$63,4,TRUE),IF($C41="Intermediate Small",VLOOKUP(X41,'Jenks Methodology'!$E$59:$G$63,3,TRUE),VLOOKUP(X41,'Jenks Methodology'!$F$59:$G$63,2,TRUE))))),0)</f>
        <v>1.25</v>
      </c>
      <c r="AX41" s="88">
        <f>IFERROR(IF($C41="Key Commercial Service",VLOOKUP(Y41,'Jenks Methodology'!$B$64:$G$68,6,TRUE),IF($C41="Key General Aviation",VLOOKUP(Y41,'Jenks Methodology'!$C$64:$G$68,5,TRUE),IF($C41="Intermediate Large",VLOOKUP(Y41,'Jenks Methodology'!$D$64:$G$68,4,TRUE),IF($C41="Intermediate Small",VLOOKUP(Y41,'Jenks Methodology'!$E$64:$G$68,3,TRUE),VLOOKUP(Y41,'Jenks Methodology'!$F$64:$G$68,2,TRUE))))),0)</f>
        <v>3.75</v>
      </c>
      <c r="AY41" s="88">
        <f>IFERROR(IF($C41="Key Commercial Service",VLOOKUP(Z41,'Jenks Methodology'!$B$69:$G$73,6,TRUE),IF($C41="Key General Aviation",VLOOKUP(Z41,'Jenks Methodology'!$C$69:$G$73,5,TRUE),IF($C41="Intermediate Large",VLOOKUP(Z41,'Jenks Methodology'!$D$69:$G$73,4,TRUE),IF($C41="Intermediate Small",VLOOKUP(Z41,'Jenks Methodology'!$E$69:$G$73,3,TRUE),VLOOKUP(Z41,'Jenks Methodology'!$F$69:$G$73,2,TRUE))))),0)</f>
        <v>2.5</v>
      </c>
      <c r="AZ41" s="100">
        <f>IFERROR(VLOOKUP(AA41,'Basic Score Methodology'!$N$6:$O$7,'Basic Score Methodology'!$O$2,TRUE),0)</f>
        <v>0</v>
      </c>
      <c r="BA41" s="164">
        <f>SUM(AB41:AE41)+IF(AF41="",AG41,AF41)+SUM(AH41:AI41,AN41:AZ41)</f>
        <v>54.0625</v>
      </c>
    </row>
    <row r="42" spans="1:53" x14ac:dyDescent="0.3">
      <c r="A42" s="108" t="s">
        <v>156</v>
      </c>
      <c r="B42" s="1" t="s">
        <v>157</v>
      </c>
      <c r="C42" s="1" t="s">
        <v>290</v>
      </c>
      <c r="D42" s="129" t="str">
        <f>IF(COUNTIF('NPIAS Info 2021-25'!$C$4:$C$100,B42)&gt;0,"Y","N")</f>
        <v>Y</v>
      </c>
      <c r="E42" s="129" t="str">
        <f>IFERROR(VLOOKUP($B42,'NPIAS Info 2021-25'!$C$4:$G$100,'NPIAS Info 2021-25'!$G$2,FALSE),"Non-NPIAS")</f>
        <v>GA</v>
      </c>
      <c r="F42" s="129" t="str">
        <f>IFERROR(IF(VLOOKUP($B42,'NPIAS Info 2021-25'!$C$4:$G$100,'NPIAS Info 2021-25'!$F$2,FALSE)=0,"N/A (Primary)",VLOOKUP($B42,'NPIAS Info 2021-25'!$C$4:$G$100,'NPIAS Info 2021-25'!$F$2,FALSE)),"N/A (Non-NPIAS)")</f>
        <v>Local</v>
      </c>
      <c r="G42" s="130">
        <f>VLOOKUP($B42,'2020 Inventory Data'!$B$5:$V$137,'2020 Inventory Data'!$V$3,FALSE)</f>
        <v>15</v>
      </c>
      <c r="H42" s="168">
        <f>IFERROR(VLOOKUP(B42,MnSASP_Baseline_Operations[],'Baseline Ops'!$D$3,FALSE),0)</f>
        <v>3170.6505654151533</v>
      </c>
      <c r="I42" s="130">
        <f>IFERROR(VLOOKUP($B42,'5010 Operations'!$C$5:$CO$151,'5010 Operations'!$CO$3,FALSE),"")</f>
        <v>4900</v>
      </c>
      <c r="J42" s="131">
        <f>IF(VLOOKUP($B42,'2020 Inventory Data'!$B$5:$G$137,'2020 Inventory Data'!$D$3,FALSE)="Yes",1,0)</f>
        <v>0</v>
      </c>
      <c r="K42" s="131">
        <f>IF(VLOOKUP($B42,'2020 Inventory Data'!$B$5:$G$137,'2020 Inventory Data'!$G$3,FALSE)="Yes",1,0)</f>
        <v>1</v>
      </c>
      <c r="L42" s="130">
        <f>VLOOKUP($B42,'30nm Airport Count'!$B$5:$K$137,'30nm Airport Count'!$I$3,FALSE)</f>
        <v>0</v>
      </c>
      <c r="M42" s="130">
        <f>VLOOKUP($B42,'30nm Airport Count'!$B$5:$K$137,'30nm Airport Count'!$J$3,FALSE)</f>
        <v>0</v>
      </c>
      <c r="N42" s="130">
        <f>VLOOKUP($B42,'30nm Airport Count'!$B$5:$K$137,'30nm Airport Count'!$K$3,FALSE)</f>
        <v>0</v>
      </c>
      <c r="O42" s="130">
        <f>VLOOKUP($B42,'30nm Airport Count'!$B$5:$L$137,'30nm Airport Count'!$L$3,FALSE)</f>
        <v>0</v>
      </c>
      <c r="P42" s="130">
        <f>VLOOKUP(B42,Population_30minProximity_Airports[[FAA ID]:[Population within 30 min drive-time]],3,FALSE)</f>
        <v>26982</v>
      </c>
      <c r="Q42" s="132">
        <f>IFERROR(VLOOKUP($B42,'PCI Data (106 airports)'!$W$6:$Z$112,4,FALSE),IF($C42="Landing Strip Turf","Turf","Unknown"))</f>
        <v>85</v>
      </c>
      <c r="R42" s="132">
        <f>VLOOKUP($B42,'Total Economic Impact'!$A$5:$G$139,'Total Economic Impact'!D$3,FALSE)</f>
        <v>14</v>
      </c>
      <c r="S42" s="133">
        <f>VLOOKUP($B42,'Total Economic Impact'!$A$5:$G$139,'Total Economic Impact'!E$3,FALSE)</f>
        <v>507790</v>
      </c>
      <c r="T42" s="133">
        <f>VLOOKUP($B42,'Total Economic Impact'!$A$5:$G$139,'Total Economic Impact'!F$3,FALSE)</f>
        <v>943990</v>
      </c>
      <c r="U42" s="133">
        <f>VLOOKUP($B42,'Total Economic Impact'!$A$5:$G$139,'Total Economic Impact'!G$3,FALSE)</f>
        <v>1451780</v>
      </c>
      <c r="V42" s="134">
        <f>IFERROR(VLOOKUP($B42,'2020 Inventory Data'!$B$5:$AP$137,'2020 Inventory Data'!$AJ$3,FALSE),"NP")</f>
        <v>10</v>
      </c>
      <c r="W42" s="134">
        <f>IFERROR(VLOOKUP($B42,'2020 Inventory Data'!$B$5:$AP$137,'2020 Inventory Data'!$AK$3,FALSE),"NP")</f>
        <v>10</v>
      </c>
      <c r="X42" s="133">
        <f>IFERROR(VLOOKUP($B42,'AIP Grant History'!$M$9:$Q$109,5,FALSE),0)</f>
        <v>2064159</v>
      </c>
      <c r="Y42" s="133">
        <f>IFERROR(VLOOKUP($B42,'State-Local Funding History'!$L$11:$N$143,'State-Local Funding History'!M$9,FALSE),0)</f>
        <v>786941.97</v>
      </c>
      <c r="Z42" s="133">
        <f>IFERROR(VLOOKUP($B42,'State-Local Funding History'!$L$11:$N$143,'State-Local Funding History'!N$9,FALSE),0)</f>
        <v>500824.99</v>
      </c>
      <c r="AA42" s="135" t="str">
        <f>IFERROR(IF(VLOOKUP($B42,'2020 Inventory Data'!$B$5:$AG$137,'2020 Inventory Data'!$AG$3,FALSE)="x","Y","N"),"")</f>
        <v>N</v>
      </c>
      <c r="AB42" s="112">
        <f>VLOOKUP(D42,'Basic Score Methodology'!$B$6:$E$16,'Basic Score Methodology'!$C$2,FALSE)</f>
        <v>5</v>
      </c>
      <c r="AC42" s="113">
        <f>IFERROR(VLOOKUP(E42,'Basic Score Methodology'!$B$6:$E$16,'Basic Score Methodology'!$D$2,FALSE),0)</f>
        <v>0</v>
      </c>
      <c r="AD42" s="113">
        <f>IFERROR(VLOOKUP(F42,'Basic Score Methodology'!$B$6:$E$16,'Basic Score Methodology'!$E$2,FALSE),0)</f>
        <v>1.5</v>
      </c>
      <c r="AE42" s="88">
        <f>IF(G42&lt;='Basic Score Methodology'!$G$12,'Basic Score Methodology'!$H$12,'Basic Score Methodology'!$H$13)</f>
        <v>5</v>
      </c>
      <c r="AF42" s="88">
        <f>IFERROR(IF($C42="Key Commercial Service",VLOOKUP(H42,'Jenks Methodology'!$B$4:$G$8,6,TRUE),IF($C42="Key General Aviation",VLOOKUP(H42,'Jenks Methodology'!$C$4:$G$8,5,TRUE),IF($C42="Intermediate Large",VLOOKUP(H42,'Jenks Methodology'!$D$4:$G$8,4,TRUE),IF($C42="Intermediate Small",VLOOKUP(H42,'Jenks Methodology'!$E$4:$G$8,3,TRUE),VLOOKUP(H42,'Jenks Methodology'!$F$4:$G$8,2,TRUE))))),0)</f>
        <v>1.25</v>
      </c>
      <c r="AG42" s="88">
        <f>IFERROR(IF($C42="Key Commercial Service",VLOOKUP($I42,'Jenks Methodology'!$B$9:$G$13,6,TRUE),IF($C42="Key General Aviation",VLOOKUP($I42,'Jenks Methodology'!$C$9:$G$13,5,TRUE),IF($C42="Intermediate Large",VLOOKUP($I42,'Jenks Methodology'!$D$9:$G$13,4,TRUE),IF($C42="Intermediate Small",VLOOKUP($I42,'Jenks Methodology'!$E$9:$G$13,3,TRUE),VLOOKUP($I42,'Jenks Methodology'!$F$9:$G$13,2,TRUE))))),"")</f>
        <v>0</v>
      </c>
      <c r="AH42" s="88">
        <f>IFERROR(VLOOKUP(J42,'Basic Score Methodology'!$G$6:$I$7,'Basic Score Methodology'!$H$2,FALSE),0)</f>
        <v>0</v>
      </c>
      <c r="AI42" s="88">
        <f>IFERROR(VLOOKUP(K42,'Basic Score Methodology'!$G$6:$I$7,'Basic Score Methodology'!$I$2,FALSE),0)</f>
        <v>5</v>
      </c>
      <c r="AJ42" s="88">
        <f>IFERROR(IF($C42="Key Commercial Service",VLOOKUP(L42,'Jenks Methodology'!$B$14:$G$18,6,TRUE),IF($C42="Key General Aviation",VLOOKUP(L42,'Jenks Methodology'!$C$14:$G$18,5,TRUE),IF($C42="Intermediate Large",VLOOKUP(L42,'Jenks Methodology'!$D$14:$G$18,4,TRUE),IF($C42="Intermediate Small",VLOOKUP(L42,'Jenks Methodology'!$E$14:$G$18,3,TRUE),VLOOKUP(L42,'Jenks Methodology'!$F$14:$G$18,2,TRUE))))),5)</f>
        <v>5</v>
      </c>
      <c r="AK42" s="88">
        <f>IFERROR(IF($C42="Key Commercial Service",VLOOKUP(M42,'Jenks Methodology'!$B$19:$G$23,6,TRUE),IF($C42="Key General Aviation",VLOOKUP(M42,'Jenks Methodology'!$C$19:$G$23,5,TRUE),IF($C42="Intermediate Large",VLOOKUP(M42,'Jenks Methodology'!$D$19:$G$23,4,TRUE),IF($C42="Intermediate Small",VLOOKUP(M42,'Jenks Methodology'!$E$19:$G$23,3,TRUE),VLOOKUP(M42,'Jenks Methodology'!$F$19:$G$23,2,TRUE))))),5)</f>
        <v>5</v>
      </c>
      <c r="AL42" s="88">
        <f>IFERROR(IF($C42="Key Commercial Service",VLOOKUP(N42,'Jenks Methodology'!$B$24:$G$28,6,TRUE),IF($C42="Key General Aviation",VLOOKUP(N42,'Jenks Methodology'!$C$24:$G$28,5,TRUE),IF($C42="Intermediate Large",VLOOKUP(N42,'Jenks Methodology'!$D$24:$G$28,4,TRUE),IF($C42="Intermediate Small",VLOOKUP(N42,'Jenks Methodology'!$E$24:$G$28,3,TRUE),VLOOKUP(N42,'Jenks Methodology'!$F$24:$G$28,2,TRUE))))),5)</f>
        <v>5</v>
      </c>
      <c r="AM42" s="88">
        <f>IFERROR(IF($C42="Key Commercial Service",VLOOKUP(O42,'Jenks Methodology'!$B$29:$G$33,6,FALSE),IF($C42="Key General Aviation",VLOOKUP(O42,'Jenks Methodology'!$C$29:$G$33,5,FALSE),IF($C42="Intermediate Large",VLOOKUP(O42,'Jenks Methodology'!$D$29:$G$33,4,FALSE),IF($C42="Intermediate Small",VLOOKUP(O42,'Jenks Methodology'!$E$29:$G$33,3,FALSE),VLOOKUP(O42,'Jenks Methodology'!$F$29:$G$33,2,FALSE))))),5)</f>
        <v>5</v>
      </c>
      <c r="AN42" s="101">
        <f>AVERAGE(AJ42:AM42)</f>
        <v>5</v>
      </c>
      <c r="AO42" s="88">
        <f>IFERROR(IF($C42="Key Commercial Service",VLOOKUP(P42,'Jenks Methodology'!$B$34:$G$38,6,TRUE),IF($C42="Key General Aviation",VLOOKUP(P42,'Jenks Methodology'!$C$34:$G$38,5,TRUE),IF($C42="Intermediate Large",VLOOKUP(P42,'Jenks Methodology'!$D$34:$G$38,4,TRUE),IF($C42="Intermediate Small",VLOOKUP(P42,'Jenks Methodology'!$E$34:$G$38,3,TRUE),VLOOKUP(P42,'Jenks Methodology'!$F$34:$G$38,2,TRUE))))),5)</f>
        <v>1.25</v>
      </c>
      <c r="AP42" s="88">
        <f>VLOOKUP($Q42,'Basic Score Methodology'!$K$6:$L$12,'Basic Score Methodology'!$L$2,TRUE)</f>
        <v>3.75</v>
      </c>
      <c r="AQ42" s="88">
        <f>IFERROR(IF($C42="Key Commercial Service",VLOOKUP(R42,'Jenks Methodology'!$B$39:$G$43,6,TRUE),IF($C42="Key General Aviation",VLOOKUP(R42,'Jenks Methodology'!$C$39:$G$43,5,TRUE),IF($C42="Intermediate Large",VLOOKUP(R42,'Jenks Methodology'!$D$39:$G$43,4,TRUE),IF($C42="Intermediate Small",VLOOKUP(R42,'Jenks Methodology'!$E$39:$G$43,3,TRUE),VLOOKUP(R42,'Jenks Methodology'!$F$39:$G$43,2,TRUE))))),0)</f>
        <v>1.25</v>
      </c>
      <c r="AR42" s="88">
        <f>IFERROR(IF($C42="Key Commercial Service",VLOOKUP(S42,'Jenks Methodology'!$B$44:$G$48,6,TRUE),IF($C42="Key General Aviation",VLOOKUP(S42,'Jenks Methodology'!$C$44:$G$48,5,TRUE),IF($C42="Intermediate Large",VLOOKUP(S42,'Jenks Methodology'!$D$44:$G$48,4,TRUE),IF($C42="Intermediate Small",VLOOKUP(S42,'Jenks Methodology'!$E$44:$G$48,3,TRUE),VLOOKUP(S42,'Jenks Methodology'!$F$44:$G$48,2,TRUE))))),0)</f>
        <v>1.25</v>
      </c>
      <c r="AS42" s="88">
        <f>IFERROR(IF($C42="Key Commercial Service",VLOOKUP(T42,'Jenks Methodology'!$B$49:$G$53,6,TRUE),IF($C42="Key General Aviation",VLOOKUP(T42,'Jenks Methodology'!$C$49:$G$53,5,TRUE),IF($C42="Intermediate Large",VLOOKUP(T42,'Jenks Methodology'!$D$49:$G$53,4,TRUE),IF($C42="Intermediate Small",VLOOKUP(T42,'Jenks Methodology'!$E$49:$G$53,3,TRUE),VLOOKUP(T42,'Jenks Methodology'!$F$49:$G$53,2,TRUE))))),0)</f>
        <v>1.25</v>
      </c>
      <c r="AT42" s="88">
        <f>IFERROR(IF($C42="Key Commercial Service",VLOOKUP(U42,'Jenks Methodology'!$B$54:$G$58,6,TRUE),IF($C42="Key General Aviation",VLOOKUP(U42,'Jenks Methodology'!$C$54:$G$58,5,TRUE),IF($C42="Intermediate Large",VLOOKUP(U42,'Jenks Methodology'!$D$54:$G$58,4,TRUE),IF($C42="Intermediate Small",VLOOKUP(U42,'Jenks Methodology'!$E$54:$G$58,3,TRUE),VLOOKUP(U42,'Jenks Methodology'!$F$54:$G$58,2,TRUE))))),0)</f>
        <v>2.5</v>
      </c>
      <c r="AU42" s="88">
        <f>IFERROR(VLOOKUP(V42,'Basic Score Methodology'!$K$17:$M$21,'Basic Score Methodology'!$L$2,TRUE),0)</f>
        <v>5</v>
      </c>
      <c r="AV42" s="88">
        <f>IFERROR(VLOOKUP(W42,'Basic Score Methodology'!$K$17:$M$21,'Basic Score Methodology'!$M$2,TRUE),0)</f>
        <v>5</v>
      </c>
      <c r="AW42" s="88">
        <f>IFERROR(IF($C42="Key Commercial Service",VLOOKUP(X42,'Jenks Methodology'!$B$59:$G$63,6,TRUE),IF($C42="Key General Aviation",VLOOKUP(X42,'Jenks Methodology'!$C$59:$G$63,5,TRUE),IF($C42="Intermediate Large",VLOOKUP(X42,'Jenks Methodology'!$D$59:$G$63,4,TRUE),IF($C42="Intermediate Small",VLOOKUP(X42,'Jenks Methodology'!$E$59:$G$63,3,TRUE),VLOOKUP(X42,'Jenks Methodology'!$F$59:$G$63,2,TRUE))))),0)</f>
        <v>2.5</v>
      </c>
      <c r="AX42" s="88">
        <f>IFERROR(IF($C42="Key Commercial Service",VLOOKUP(Y42,'Jenks Methodology'!$B$64:$G$68,6,TRUE),IF($C42="Key General Aviation",VLOOKUP(Y42,'Jenks Methodology'!$C$64:$G$68,5,TRUE),IF($C42="Intermediate Large",VLOOKUP(Y42,'Jenks Methodology'!$D$64:$G$68,4,TRUE),IF($C42="Intermediate Small",VLOOKUP(Y42,'Jenks Methodology'!$E$64:$G$68,3,TRUE),VLOOKUP(Y42,'Jenks Methodology'!$F$64:$G$68,2,TRUE))))),0)</f>
        <v>1.25</v>
      </c>
      <c r="AY42" s="88">
        <f>IFERROR(IF($C42="Key Commercial Service",VLOOKUP(Z42,'Jenks Methodology'!$B$69:$G$73,6,TRUE),IF($C42="Key General Aviation",VLOOKUP(Z42,'Jenks Methodology'!$C$69:$G$73,5,TRUE),IF($C42="Intermediate Large",VLOOKUP(Z42,'Jenks Methodology'!$D$69:$G$73,4,TRUE),IF($C42="Intermediate Small",VLOOKUP(Z42,'Jenks Methodology'!$E$69:$G$73,3,TRUE),VLOOKUP(Z42,'Jenks Methodology'!$F$69:$G$73,2,TRUE))))),0)</f>
        <v>1.25</v>
      </c>
      <c r="AZ42" s="100">
        <f>IFERROR(VLOOKUP(AA42,'Basic Score Methodology'!$N$6:$O$7,'Basic Score Methodology'!$O$2,TRUE),0)</f>
        <v>5</v>
      </c>
      <c r="BA42" s="164">
        <f>SUM(AB42:AE42)+IF(AF42="",AG42,AF42)+SUM(AH42:AI42,AN42:AZ42)</f>
        <v>54</v>
      </c>
    </row>
    <row r="43" spans="1:53" x14ac:dyDescent="0.3">
      <c r="A43" s="108" t="s">
        <v>62</v>
      </c>
      <c r="B43" s="1" t="s">
        <v>63</v>
      </c>
      <c r="C43" s="1" t="s">
        <v>290</v>
      </c>
      <c r="D43" s="129" t="str">
        <f>IF(COUNTIF('NPIAS Info 2021-25'!$C$4:$C$100,B43)&gt;0,"Y","N")</f>
        <v>Y</v>
      </c>
      <c r="E43" s="129" t="str">
        <f>IFERROR(VLOOKUP($B43,'NPIAS Info 2021-25'!$C$4:$G$100,'NPIAS Info 2021-25'!$G$2,FALSE),"Non-NPIAS")</f>
        <v>GA</v>
      </c>
      <c r="F43" s="129" t="str">
        <f>IFERROR(IF(VLOOKUP($B43,'NPIAS Info 2021-25'!$C$4:$G$100,'NPIAS Info 2021-25'!$F$2,FALSE)=0,"N/A (Primary)",VLOOKUP($B43,'NPIAS Info 2021-25'!$C$4:$G$100,'NPIAS Info 2021-25'!$F$2,FALSE)),"N/A (Non-NPIAS)")</f>
        <v>Local</v>
      </c>
      <c r="G43" s="130">
        <f>VLOOKUP($B43,'2020 Inventory Data'!$B$5:$V$137,'2020 Inventory Data'!$V$3,FALSE)</f>
        <v>24</v>
      </c>
      <c r="H43" s="168">
        <f>IFERROR(VLOOKUP(B43,MnSASP_Baseline_Operations[],'Baseline Ops'!$D$3,FALSE),0)</f>
        <v>6691.3188895635931</v>
      </c>
      <c r="I43" s="130">
        <f>IFERROR(VLOOKUP($B43,'5010 Operations'!$C$5:$CO$151,'5010 Operations'!$CO$3,FALSE),"")</f>
        <v>9000</v>
      </c>
      <c r="J43" s="131">
        <f>IF(VLOOKUP($B43,'2020 Inventory Data'!$B$5:$G$137,'2020 Inventory Data'!$D$3,FALSE)="Yes",1,0)</f>
        <v>0</v>
      </c>
      <c r="K43" s="131">
        <f>IF(VLOOKUP($B43,'2020 Inventory Data'!$B$5:$G$137,'2020 Inventory Data'!$G$3,FALSE)="Yes",1,0)</f>
        <v>1</v>
      </c>
      <c r="L43" s="130">
        <f>VLOOKUP($B43,'30nm Airport Count'!$B$5:$K$137,'30nm Airport Count'!$I$3,FALSE)</f>
        <v>1</v>
      </c>
      <c r="M43" s="130">
        <f>VLOOKUP($B43,'30nm Airport Count'!$B$5:$K$137,'30nm Airport Count'!$J$3,FALSE)</f>
        <v>1</v>
      </c>
      <c r="N43" s="130">
        <f>VLOOKUP($B43,'30nm Airport Count'!$B$5:$K$137,'30nm Airport Count'!$K$3,FALSE)</f>
        <v>1</v>
      </c>
      <c r="O43" s="130">
        <f>VLOOKUP($B43,'30nm Airport Count'!$B$5:$L$137,'30nm Airport Count'!$L$3,FALSE)</f>
        <v>2</v>
      </c>
      <c r="P43" s="130">
        <f>VLOOKUP(B43,Population_30minProximity_Airports[[FAA ID]:[Population within 30 min drive-time]],3,FALSE)</f>
        <v>21669</v>
      </c>
      <c r="Q43" s="132">
        <f>IFERROR(VLOOKUP($B43,'PCI Data (106 airports)'!$W$6:$Z$112,4,FALSE),IF($C43="Landing Strip Turf","Turf","Unknown"))</f>
        <v>68</v>
      </c>
      <c r="R43" s="132">
        <f>VLOOKUP($B43,'Total Economic Impact'!$A$5:$G$139,'Total Economic Impact'!D$3,FALSE)</f>
        <v>32</v>
      </c>
      <c r="S43" s="133">
        <f>VLOOKUP($B43,'Total Economic Impact'!$A$5:$G$139,'Total Economic Impact'!E$3,FALSE)</f>
        <v>950220</v>
      </c>
      <c r="T43" s="133">
        <f>VLOOKUP($B43,'Total Economic Impact'!$A$5:$G$139,'Total Economic Impact'!F$3,FALSE)</f>
        <v>1652510</v>
      </c>
      <c r="U43" s="133">
        <f>VLOOKUP($B43,'Total Economic Impact'!$A$5:$G$139,'Total Economic Impact'!G$3,FALSE)</f>
        <v>2602730</v>
      </c>
      <c r="V43" s="134">
        <f>IFERROR(VLOOKUP($B43,'2020 Inventory Data'!$B$5:$AP$137,'2020 Inventory Data'!$AJ$3,FALSE),"NP")</f>
        <v>9</v>
      </c>
      <c r="W43" s="134">
        <f>IFERROR(VLOOKUP($B43,'2020 Inventory Data'!$B$5:$AP$137,'2020 Inventory Data'!$AK$3,FALSE),"NP")</f>
        <v>8</v>
      </c>
      <c r="X43" s="133">
        <f>IFERROR(VLOOKUP($B43,'AIP Grant History'!$M$9:$Q$109,5,FALSE),0)</f>
        <v>3777260</v>
      </c>
      <c r="Y43" s="133">
        <f>IFERROR(VLOOKUP($B43,'State-Local Funding History'!$L$11:$N$143,'State-Local Funding History'!M$9,FALSE),0)</f>
        <v>773573.33999999985</v>
      </c>
      <c r="Z43" s="133">
        <f>IFERROR(VLOOKUP($B43,'State-Local Funding History'!$L$11:$N$143,'State-Local Funding History'!N$9,FALSE),0)</f>
        <v>664442.9600000002</v>
      </c>
      <c r="AA43" s="135" t="str">
        <f>IFERROR(IF(VLOOKUP($B43,'2020 Inventory Data'!$B$5:$AG$137,'2020 Inventory Data'!$AG$3,FALSE)="x","Y","N"),"")</f>
        <v>N</v>
      </c>
      <c r="AB43" s="112">
        <f>VLOOKUP(D43,'Basic Score Methodology'!$B$6:$E$16,'Basic Score Methodology'!$C$2,FALSE)</f>
        <v>5</v>
      </c>
      <c r="AC43" s="113">
        <f>IFERROR(VLOOKUP(E43,'Basic Score Methodology'!$B$6:$E$16,'Basic Score Methodology'!$D$2,FALSE),0)</f>
        <v>0</v>
      </c>
      <c r="AD43" s="113">
        <f>IFERROR(VLOOKUP(F43,'Basic Score Methodology'!$B$6:$E$16,'Basic Score Methodology'!$E$2,FALSE),0)</f>
        <v>1.5</v>
      </c>
      <c r="AE43" s="88">
        <f>IF(G43&lt;='Basic Score Methodology'!$G$12,'Basic Score Methodology'!$H$12,'Basic Score Methodology'!$H$13)</f>
        <v>5</v>
      </c>
      <c r="AF43" s="88">
        <f>IFERROR(IF($C43="Key Commercial Service",VLOOKUP(H43,'Jenks Methodology'!$B$4:$G$8,6,TRUE),IF($C43="Key General Aviation",VLOOKUP(H43,'Jenks Methodology'!$C$4:$G$8,5,TRUE),IF($C43="Intermediate Large",VLOOKUP(H43,'Jenks Methodology'!$D$4:$G$8,4,TRUE),IF($C43="Intermediate Small",VLOOKUP(H43,'Jenks Methodology'!$E$4:$G$8,3,TRUE),VLOOKUP(H43,'Jenks Methodology'!$F$4:$G$8,2,TRUE))))),0)</f>
        <v>2.5</v>
      </c>
      <c r="AG43" s="88">
        <f>IFERROR(IF($C43="Key Commercial Service",VLOOKUP($I43,'Jenks Methodology'!$B$9:$G$13,6,TRUE),IF($C43="Key General Aviation",VLOOKUP($I43,'Jenks Methodology'!$C$9:$G$13,5,TRUE),IF($C43="Intermediate Large",VLOOKUP($I43,'Jenks Methodology'!$D$9:$G$13,4,TRUE),IF($C43="Intermediate Small",VLOOKUP($I43,'Jenks Methodology'!$E$9:$G$13,3,TRUE),VLOOKUP($I43,'Jenks Methodology'!$F$9:$G$13,2,TRUE))))),"")</f>
        <v>1.25</v>
      </c>
      <c r="AH43" s="88">
        <f>IFERROR(VLOOKUP(J43,'Basic Score Methodology'!$G$6:$I$7,'Basic Score Methodology'!$H$2,FALSE),0)</f>
        <v>0</v>
      </c>
      <c r="AI43" s="88">
        <f>IFERROR(VLOOKUP(K43,'Basic Score Methodology'!$G$6:$I$7,'Basic Score Methodology'!$I$2,FALSE),0)</f>
        <v>5</v>
      </c>
      <c r="AJ43" s="88">
        <f>IFERROR(IF($C43="Key Commercial Service",VLOOKUP(L43,'Jenks Methodology'!$B$14:$G$18,6,TRUE),IF($C43="Key General Aviation",VLOOKUP(L43,'Jenks Methodology'!$C$14:$G$18,5,TRUE),IF($C43="Intermediate Large",VLOOKUP(L43,'Jenks Methodology'!$D$14:$G$18,4,TRUE),IF($C43="Intermediate Small",VLOOKUP(L43,'Jenks Methodology'!$E$14:$G$18,3,TRUE),VLOOKUP(L43,'Jenks Methodology'!$F$14:$G$18,2,TRUE))))),5)</f>
        <v>3.75</v>
      </c>
      <c r="AK43" s="88">
        <f>IFERROR(IF($C43="Key Commercial Service",VLOOKUP(M43,'Jenks Methodology'!$B$19:$G$23,6,TRUE),IF($C43="Key General Aviation",VLOOKUP(M43,'Jenks Methodology'!$C$19:$G$23,5,TRUE),IF($C43="Intermediate Large",VLOOKUP(M43,'Jenks Methodology'!$D$19:$G$23,4,TRUE),IF($C43="Intermediate Small",VLOOKUP(M43,'Jenks Methodology'!$E$19:$G$23,3,TRUE),VLOOKUP(M43,'Jenks Methodology'!$F$19:$G$23,2,TRUE))))),5)</f>
        <v>3.75</v>
      </c>
      <c r="AL43" s="88">
        <f>IFERROR(IF($C43="Key Commercial Service",VLOOKUP(N43,'Jenks Methodology'!$B$24:$G$28,6,TRUE),IF($C43="Key General Aviation",VLOOKUP(N43,'Jenks Methodology'!$C$24:$G$28,5,TRUE),IF($C43="Intermediate Large",VLOOKUP(N43,'Jenks Methodology'!$D$24:$G$28,4,TRUE),IF($C43="Intermediate Small",VLOOKUP(N43,'Jenks Methodology'!$E$24:$G$28,3,TRUE),VLOOKUP(N43,'Jenks Methodology'!$F$24:$G$28,2,TRUE))))),5)</f>
        <v>3.75</v>
      </c>
      <c r="AM43" s="88">
        <f>IFERROR(IF($C43="Key Commercial Service",VLOOKUP(O43,'Jenks Methodology'!$B$29:$G$33,6,FALSE),IF($C43="Key General Aviation",VLOOKUP(O43,'Jenks Methodology'!$C$29:$G$33,5,FALSE),IF($C43="Intermediate Large",VLOOKUP(O43,'Jenks Methodology'!$D$29:$G$33,4,FALSE),IF($C43="Intermediate Small",VLOOKUP(O43,'Jenks Methodology'!$E$29:$G$33,3,FALSE),VLOOKUP(O43,'Jenks Methodology'!$F$29:$G$33,2,FALSE))))),5)</f>
        <v>3.75</v>
      </c>
      <c r="AN43" s="101">
        <f>AVERAGE(AJ43:AM43)</f>
        <v>3.75</v>
      </c>
      <c r="AO43" s="88">
        <f>IFERROR(IF($C43="Key Commercial Service",VLOOKUP(P43,'Jenks Methodology'!$B$34:$G$38,6,TRUE),IF($C43="Key General Aviation",VLOOKUP(P43,'Jenks Methodology'!$C$34:$G$38,5,TRUE),IF($C43="Intermediate Large",VLOOKUP(P43,'Jenks Methodology'!$D$34:$G$38,4,TRUE),IF($C43="Intermediate Small",VLOOKUP(P43,'Jenks Methodology'!$E$34:$G$38,3,TRUE),VLOOKUP(P43,'Jenks Methodology'!$F$34:$G$38,2,TRUE))))),5)</f>
        <v>1.25</v>
      </c>
      <c r="AP43" s="88">
        <f>VLOOKUP($Q43,'Basic Score Methodology'!$K$6:$L$12,'Basic Score Methodology'!$L$2,TRUE)</f>
        <v>2.5</v>
      </c>
      <c r="AQ43" s="88">
        <f>IFERROR(IF($C43="Key Commercial Service",VLOOKUP(R43,'Jenks Methodology'!$B$39:$G$43,6,TRUE),IF($C43="Key General Aviation",VLOOKUP(R43,'Jenks Methodology'!$C$39:$G$43,5,TRUE),IF($C43="Intermediate Large",VLOOKUP(R43,'Jenks Methodology'!$D$39:$G$43,4,TRUE),IF($C43="Intermediate Small",VLOOKUP(R43,'Jenks Methodology'!$E$39:$G$43,3,TRUE),VLOOKUP(R43,'Jenks Methodology'!$F$39:$G$43,2,TRUE))))),0)</f>
        <v>2.5</v>
      </c>
      <c r="AR43" s="88">
        <f>IFERROR(IF($C43="Key Commercial Service",VLOOKUP(S43,'Jenks Methodology'!$B$44:$G$48,6,TRUE),IF($C43="Key General Aviation",VLOOKUP(S43,'Jenks Methodology'!$C$44:$G$48,5,TRUE),IF($C43="Intermediate Large",VLOOKUP(S43,'Jenks Methodology'!$D$44:$G$48,4,TRUE),IF($C43="Intermediate Small",VLOOKUP(S43,'Jenks Methodology'!$E$44:$G$48,3,TRUE),VLOOKUP(S43,'Jenks Methodology'!$F$44:$G$48,2,TRUE))))),0)</f>
        <v>2.5</v>
      </c>
      <c r="AS43" s="88">
        <f>IFERROR(IF($C43="Key Commercial Service",VLOOKUP(T43,'Jenks Methodology'!$B$49:$G$53,6,TRUE),IF($C43="Key General Aviation",VLOOKUP(T43,'Jenks Methodology'!$C$49:$G$53,5,TRUE),IF($C43="Intermediate Large",VLOOKUP(T43,'Jenks Methodology'!$D$49:$G$53,4,TRUE),IF($C43="Intermediate Small",VLOOKUP(T43,'Jenks Methodology'!$E$49:$G$53,3,TRUE),VLOOKUP(T43,'Jenks Methodology'!$F$49:$G$53,2,TRUE))))),0)</f>
        <v>1.25</v>
      </c>
      <c r="AT43" s="88">
        <f>IFERROR(IF($C43="Key Commercial Service",VLOOKUP(U43,'Jenks Methodology'!$B$54:$G$58,6,TRUE),IF($C43="Key General Aviation",VLOOKUP(U43,'Jenks Methodology'!$C$54:$G$58,5,TRUE),IF($C43="Intermediate Large",VLOOKUP(U43,'Jenks Methodology'!$D$54:$G$58,4,TRUE),IF($C43="Intermediate Small",VLOOKUP(U43,'Jenks Methodology'!$E$54:$G$58,3,TRUE),VLOOKUP(U43,'Jenks Methodology'!$F$54:$G$58,2,TRUE))))),0)</f>
        <v>2.5</v>
      </c>
      <c r="AU43" s="88">
        <f>IFERROR(VLOOKUP(V43,'Basic Score Methodology'!$K$17:$M$21,'Basic Score Methodology'!$L$2,TRUE),0)</f>
        <v>3.75</v>
      </c>
      <c r="AV43" s="88">
        <f>IFERROR(VLOOKUP(W43,'Basic Score Methodology'!$K$17:$M$21,'Basic Score Methodology'!$M$2,TRUE),0)</f>
        <v>3.75</v>
      </c>
      <c r="AW43" s="88">
        <f>IFERROR(IF($C43="Key Commercial Service",VLOOKUP(X43,'Jenks Methodology'!$B$59:$G$63,6,TRUE),IF($C43="Key General Aviation",VLOOKUP(X43,'Jenks Methodology'!$C$59:$G$63,5,TRUE),IF($C43="Intermediate Large",VLOOKUP(X43,'Jenks Methodology'!$D$59:$G$63,4,TRUE),IF($C43="Intermediate Small",VLOOKUP(X43,'Jenks Methodology'!$E$59:$G$63,3,TRUE),VLOOKUP(X43,'Jenks Methodology'!$F$59:$G$63,2,TRUE))))),0)</f>
        <v>2.5</v>
      </c>
      <c r="AX43" s="88">
        <f>IFERROR(IF($C43="Key Commercial Service",VLOOKUP(Y43,'Jenks Methodology'!$B$64:$G$68,6,TRUE),IF($C43="Key General Aviation",VLOOKUP(Y43,'Jenks Methodology'!$C$64:$G$68,5,TRUE),IF($C43="Intermediate Large",VLOOKUP(Y43,'Jenks Methodology'!$D$64:$G$68,4,TRUE),IF($C43="Intermediate Small",VLOOKUP(Y43,'Jenks Methodology'!$E$64:$G$68,3,TRUE),VLOOKUP(Y43,'Jenks Methodology'!$F$64:$G$68,2,TRUE))))),0)</f>
        <v>1.25</v>
      </c>
      <c r="AY43" s="88">
        <f>IFERROR(IF($C43="Key Commercial Service",VLOOKUP(Z43,'Jenks Methodology'!$B$69:$G$73,6,TRUE),IF($C43="Key General Aviation",VLOOKUP(Z43,'Jenks Methodology'!$C$69:$G$73,5,TRUE),IF($C43="Intermediate Large",VLOOKUP(Z43,'Jenks Methodology'!$D$69:$G$73,4,TRUE),IF($C43="Intermediate Small",VLOOKUP(Z43,'Jenks Methodology'!$E$69:$G$73,3,TRUE),VLOOKUP(Z43,'Jenks Methodology'!$F$69:$G$73,2,TRUE))))),0)</f>
        <v>2.5</v>
      </c>
      <c r="AZ43" s="100">
        <f>IFERROR(VLOOKUP(AA43,'Basic Score Methodology'!$N$6:$O$7,'Basic Score Methodology'!$O$2,TRUE),0)</f>
        <v>5</v>
      </c>
      <c r="BA43" s="164">
        <f>SUM(AB43:AE43)+IF(AF43="",AG43,AF43)+SUM(AH43:AI43,AN43:AZ43)</f>
        <v>54</v>
      </c>
    </row>
    <row r="44" spans="1:53" x14ac:dyDescent="0.3">
      <c r="A44" s="108" t="s">
        <v>260</v>
      </c>
      <c r="B44" s="1" t="s">
        <v>261</v>
      </c>
      <c r="C44" s="1" t="s">
        <v>290</v>
      </c>
      <c r="D44" s="129" t="str">
        <f>IF(COUNTIF('NPIAS Info 2021-25'!$C$4:$C$100,B44)&gt;0,"Y","N")</f>
        <v>Y</v>
      </c>
      <c r="E44" s="129" t="str">
        <f>IFERROR(VLOOKUP($B44,'NPIAS Info 2021-25'!$C$4:$G$100,'NPIAS Info 2021-25'!$G$2,FALSE),"Non-NPIAS")</f>
        <v>GA</v>
      </c>
      <c r="F44" s="129" t="str">
        <f>IFERROR(IF(VLOOKUP($B44,'NPIAS Info 2021-25'!$C$4:$G$100,'NPIAS Info 2021-25'!$F$2,FALSE)=0,"N/A (Primary)",VLOOKUP($B44,'NPIAS Info 2021-25'!$C$4:$G$100,'NPIAS Info 2021-25'!$F$2,FALSE)),"N/A (Non-NPIAS)")</f>
        <v>Local</v>
      </c>
      <c r="G44" s="130">
        <f>VLOOKUP($B44,'2020 Inventory Data'!$B$5:$V$137,'2020 Inventory Data'!$V$3,FALSE)</f>
        <v>16</v>
      </c>
      <c r="H44" s="168">
        <f>IFERROR(VLOOKUP(B44,MnSASP_Baseline_Operations[],'Baseline Ops'!$D$3,FALSE),0)</f>
        <v>5495.9687446294156</v>
      </c>
      <c r="I44" s="130">
        <f>IFERROR(VLOOKUP($B44,'5010 Operations'!$C$5:$CO$151,'5010 Operations'!$CO$3,FALSE),"")</f>
        <v>8300</v>
      </c>
      <c r="J44" s="131">
        <f>IF(VLOOKUP($B44,'2020 Inventory Data'!$B$5:$G$137,'2020 Inventory Data'!$D$3,FALSE)="Yes",1,0)</f>
        <v>1</v>
      </c>
      <c r="K44" s="131">
        <f>IF(VLOOKUP($B44,'2020 Inventory Data'!$B$5:$G$137,'2020 Inventory Data'!$G$3,FALSE)="Yes",1,0)</f>
        <v>1</v>
      </c>
      <c r="L44" s="130">
        <f>VLOOKUP($B44,'30nm Airport Count'!$B$5:$K$137,'30nm Airport Count'!$I$3,FALSE)</f>
        <v>2</v>
      </c>
      <c r="M44" s="130">
        <f>VLOOKUP($B44,'30nm Airport Count'!$B$5:$K$137,'30nm Airport Count'!$J$3,FALSE)</f>
        <v>2</v>
      </c>
      <c r="N44" s="130">
        <f>VLOOKUP($B44,'30nm Airport Count'!$B$5:$K$137,'30nm Airport Count'!$K$3,FALSE)</f>
        <v>0</v>
      </c>
      <c r="O44" s="130">
        <f>VLOOKUP($B44,'30nm Airport Count'!$B$5:$L$137,'30nm Airport Count'!$L$3,FALSE)</f>
        <v>2</v>
      </c>
      <c r="P44" s="130">
        <f>VLOOKUP(B44,Population_30minProximity_Airports[[FAA ID]:[Population within 30 min drive-time]],3,FALSE)</f>
        <v>28243</v>
      </c>
      <c r="Q44" s="132">
        <f>IFERROR(VLOOKUP($B44,'PCI Data (106 airports)'!$W$6:$Z$112,4,FALSE),IF($C44="Landing Strip Turf","Turf","Unknown"))</f>
        <v>95</v>
      </c>
      <c r="R44" s="132">
        <f>VLOOKUP($B44,'Total Economic Impact'!$A$5:$G$139,'Total Economic Impact'!D$3,FALSE)</f>
        <v>14</v>
      </c>
      <c r="S44" s="133">
        <f>VLOOKUP($B44,'Total Economic Impact'!$A$5:$G$139,'Total Economic Impact'!E$3,FALSE)</f>
        <v>607390</v>
      </c>
      <c r="T44" s="133">
        <f>VLOOKUP($B44,'Total Economic Impact'!$A$5:$G$139,'Total Economic Impact'!F$3,FALSE)</f>
        <v>1742960</v>
      </c>
      <c r="U44" s="133">
        <f>VLOOKUP($B44,'Total Economic Impact'!$A$5:$G$139,'Total Economic Impact'!G$3,FALSE)</f>
        <v>2350350</v>
      </c>
      <c r="V44" s="134">
        <f>IFERROR(VLOOKUP($B44,'2020 Inventory Data'!$B$5:$AP$137,'2020 Inventory Data'!$AJ$3,FALSE),"NP")</f>
        <v>10</v>
      </c>
      <c r="W44" s="134">
        <f>IFERROR(VLOOKUP($B44,'2020 Inventory Data'!$B$5:$AP$137,'2020 Inventory Data'!$AK$3,FALSE),"NP")</f>
        <v>7</v>
      </c>
      <c r="X44" s="133">
        <f>IFERROR(VLOOKUP($B44,'AIP Grant History'!$M$9:$Q$109,5,FALSE),0)</f>
        <v>4203294</v>
      </c>
      <c r="Y44" s="133">
        <f>IFERROR(VLOOKUP($B44,'State-Local Funding History'!$L$11:$N$143,'State-Local Funding History'!M$9,FALSE),0)</f>
        <v>564584.35</v>
      </c>
      <c r="Z44" s="133">
        <f>IFERROR(VLOOKUP($B44,'State-Local Funding History'!$L$11:$N$143,'State-Local Funding History'!N$9,FALSE),0)</f>
        <v>440616.52</v>
      </c>
      <c r="AA44" s="135" t="str">
        <f>IFERROR(IF(VLOOKUP($B44,'2020 Inventory Data'!$B$5:$AG$137,'2020 Inventory Data'!$AG$3,FALSE)="x","Y","N"),"")</f>
        <v>N</v>
      </c>
      <c r="AB44" s="112">
        <f>VLOOKUP(D44,'Basic Score Methodology'!$B$6:$E$16,'Basic Score Methodology'!$C$2,FALSE)</f>
        <v>5</v>
      </c>
      <c r="AC44" s="113">
        <f>IFERROR(VLOOKUP(E44,'Basic Score Methodology'!$B$6:$E$16,'Basic Score Methodology'!$D$2,FALSE),0)</f>
        <v>0</v>
      </c>
      <c r="AD44" s="113">
        <f>IFERROR(VLOOKUP(F44,'Basic Score Methodology'!$B$6:$E$16,'Basic Score Methodology'!$E$2,FALSE),0)</f>
        <v>1.5</v>
      </c>
      <c r="AE44" s="88">
        <f>IF(G44&lt;='Basic Score Methodology'!$G$12,'Basic Score Methodology'!$H$12,'Basic Score Methodology'!$H$13)</f>
        <v>5</v>
      </c>
      <c r="AF44" s="88">
        <f>IFERROR(IF($C44="Key Commercial Service",VLOOKUP(H44,'Jenks Methodology'!$B$4:$G$8,6,TRUE),IF($C44="Key General Aviation",VLOOKUP(H44,'Jenks Methodology'!$C$4:$G$8,5,TRUE),IF($C44="Intermediate Large",VLOOKUP(H44,'Jenks Methodology'!$D$4:$G$8,4,TRUE),IF($C44="Intermediate Small",VLOOKUP(H44,'Jenks Methodology'!$E$4:$G$8,3,TRUE),VLOOKUP(H44,'Jenks Methodology'!$F$4:$G$8,2,TRUE))))),0)</f>
        <v>1.25</v>
      </c>
      <c r="AG44" s="88">
        <f>IFERROR(IF($C44="Key Commercial Service",VLOOKUP($I44,'Jenks Methodology'!$B$9:$G$13,6,TRUE),IF($C44="Key General Aviation",VLOOKUP($I44,'Jenks Methodology'!$C$9:$G$13,5,TRUE),IF($C44="Intermediate Large",VLOOKUP($I44,'Jenks Methodology'!$D$9:$G$13,4,TRUE),IF($C44="Intermediate Small",VLOOKUP($I44,'Jenks Methodology'!$E$9:$G$13,3,TRUE),VLOOKUP($I44,'Jenks Methodology'!$F$9:$G$13,2,TRUE))))),"")</f>
        <v>1.25</v>
      </c>
      <c r="AH44" s="88">
        <f>IFERROR(VLOOKUP(J44,'Basic Score Methodology'!$G$6:$I$7,'Basic Score Methodology'!$H$2,FALSE),0)</f>
        <v>5</v>
      </c>
      <c r="AI44" s="88">
        <f>IFERROR(VLOOKUP(K44,'Basic Score Methodology'!$G$6:$I$7,'Basic Score Methodology'!$I$2,FALSE),0)</f>
        <v>5</v>
      </c>
      <c r="AJ44" s="88">
        <f>IFERROR(IF($C44="Key Commercial Service",VLOOKUP(L44,'Jenks Methodology'!$B$14:$G$18,6,TRUE),IF($C44="Key General Aviation",VLOOKUP(L44,'Jenks Methodology'!$C$14:$G$18,5,TRUE),IF($C44="Intermediate Large",VLOOKUP(L44,'Jenks Methodology'!$D$14:$G$18,4,TRUE),IF($C44="Intermediate Small",VLOOKUP(L44,'Jenks Methodology'!$E$14:$G$18,3,TRUE),VLOOKUP(L44,'Jenks Methodology'!$F$14:$G$18,2,TRUE))))),5)</f>
        <v>2.5</v>
      </c>
      <c r="AK44" s="88">
        <f>IFERROR(IF($C44="Key Commercial Service",VLOOKUP(M44,'Jenks Methodology'!$B$19:$G$23,6,TRUE),IF($C44="Key General Aviation",VLOOKUP(M44,'Jenks Methodology'!$C$19:$G$23,5,TRUE),IF($C44="Intermediate Large",VLOOKUP(M44,'Jenks Methodology'!$D$19:$G$23,4,TRUE),IF($C44="Intermediate Small",VLOOKUP(M44,'Jenks Methodology'!$E$19:$G$23,3,TRUE),VLOOKUP(M44,'Jenks Methodology'!$F$19:$G$23,2,TRUE))))),5)</f>
        <v>2.5</v>
      </c>
      <c r="AL44" s="88">
        <f>IFERROR(IF($C44="Key Commercial Service",VLOOKUP(N44,'Jenks Methodology'!$B$24:$G$28,6,TRUE),IF($C44="Key General Aviation",VLOOKUP(N44,'Jenks Methodology'!$C$24:$G$28,5,TRUE),IF($C44="Intermediate Large",VLOOKUP(N44,'Jenks Methodology'!$D$24:$G$28,4,TRUE),IF($C44="Intermediate Small",VLOOKUP(N44,'Jenks Methodology'!$E$24:$G$28,3,TRUE),VLOOKUP(N44,'Jenks Methodology'!$F$24:$G$28,2,TRUE))))),5)</f>
        <v>5</v>
      </c>
      <c r="AM44" s="88">
        <f>IFERROR(IF($C44="Key Commercial Service",VLOOKUP(O44,'Jenks Methodology'!$B$29:$G$33,6,FALSE),IF($C44="Key General Aviation",VLOOKUP(O44,'Jenks Methodology'!$C$29:$G$33,5,FALSE),IF($C44="Intermediate Large",VLOOKUP(O44,'Jenks Methodology'!$D$29:$G$33,4,FALSE),IF($C44="Intermediate Small",VLOOKUP(O44,'Jenks Methodology'!$E$29:$G$33,3,FALSE),VLOOKUP(O44,'Jenks Methodology'!$F$29:$G$33,2,FALSE))))),5)</f>
        <v>3.75</v>
      </c>
      <c r="AN44" s="101">
        <f>AVERAGE(AJ44:AM44)</f>
        <v>3.4375</v>
      </c>
      <c r="AO44" s="88">
        <f>IFERROR(IF($C44="Key Commercial Service",VLOOKUP(P44,'Jenks Methodology'!$B$34:$G$38,6,TRUE),IF($C44="Key General Aviation",VLOOKUP(P44,'Jenks Methodology'!$C$34:$G$38,5,TRUE),IF($C44="Intermediate Large",VLOOKUP(P44,'Jenks Methodology'!$D$34:$G$38,4,TRUE),IF($C44="Intermediate Small",VLOOKUP(P44,'Jenks Methodology'!$E$34:$G$38,3,TRUE),VLOOKUP(P44,'Jenks Methodology'!$F$34:$G$38,2,TRUE))))),5)</f>
        <v>1.25</v>
      </c>
      <c r="AP44" s="88">
        <f>VLOOKUP($Q44,'Basic Score Methodology'!$K$6:$L$12,'Basic Score Methodology'!$L$2,TRUE)</f>
        <v>3.75</v>
      </c>
      <c r="AQ44" s="88">
        <f>IFERROR(IF($C44="Key Commercial Service",VLOOKUP(R44,'Jenks Methodology'!$B$39:$G$43,6,TRUE),IF($C44="Key General Aviation",VLOOKUP(R44,'Jenks Methodology'!$C$39:$G$43,5,TRUE),IF($C44="Intermediate Large",VLOOKUP(R44,'Jenks Methodology'!$D$39:$G$43,4,TRUE),IF($C44="Intermediate Small",VLOOKUP(R44,'Jenks Methodology'!$E$39:$G$43,3,TRUE),VLOOKUP(R44,'Jenks Methodology'!$F$39:$G$43,2,TRUE))))),0)</f>
        <v>1.25</v>
      </c>
      <c r="AR44" s="88">
        <f>IFERROR(IF($C44="Key Commercial Service",VLOOKUP(S44,'Jenks Methodology'!$B$44:$G$48,6,TRUE),IF($C44="Key General Aviation",VLOOKUP(S44,'Jenks Methodology'!$C$44:$G$48,5,TRUE),IF($C44="Intermediate Large",VLOOKUP(S44,'Jenks Methodology'!$D$44:$G$48,4,TRUE),IF($C44="Intermediate Small",VLOOKUP(S44,'Jenks Methodology'!$E$44:$G$48,3,TRUE),VLOOKUP(S44,'Jenks Methodology'!$F$44:$G$48,2,TRUE))))),0)</f>
        <v>1.25</v>
      </c>
      <c r="AS44" s="88">
        <f>IFERROR(IF($C44="Key Commercial Service",VLOOKUP(T44,'Jenks Methodology'!$B$49:$G$53,6,TRUE),IF($C44="Key General Aviation",VLOOKUP(T44,'Jenks Methodology'!$C$49:$G$53,5,TRUE),IF($C44="Intermediate Large",VLOOKUP(T44,'Jenks Methodology'!$D$49:$G$53,4,TRUE),IF($C44="Intermediate Small",VLOOKUP(T44,'Jenks Methodology'!$E$49:$G$53,3,TRUE),VLOOKUP(T44,'Jenks Methodology'!$F$49:$G$53,2,TRUE))))),0)</f>
        <v>1.25</v>
      </c>
      <c r="AT44" s="88">
        <f>IFERROR(IF($C44="Key Commercial Service",VLOOKUP(U44,'Jenks Methodology'!$B$54:$G$58,6,TRUE),IF($C44="Key General Aviation",VLOOKUP(U44,'Jenks Methodology'!$C$54:$G$58,5,TRUE),IF($C44="Intermediate Large",VLOOKUP(U44,'Jenks Methodology'!$D$54:$G$58,4,TRUE),IF($C44="Intermediate Small",VLOOKUP(U44,'Jenks Methodology'!$E$54:$G$58,3,TRUE),VLOOKUP(U44,'Jenks Methodology'!$F$54:$G$58,2,TRUE))))),0)</f>
        <v>2.5</v>
      </c>
      <c r="AU44" s="88">
        <f>IFERROR(VLOOKUP(V44,'Basic Score Methodology'!$K$17:$M$21,'Basic Score Methodology'!$L$2,TRUE),0)</f>
        <v>5</v>
      </c>
      <c r="AV44" s="88">
        <f>IFERROR(VLOOKUP(W44,'Basic Score Methodology'!$K$17:$M$21,'Basic Score Methodology'!$M$2,TRUE),0)</f>
        <v>2.5</v>
      </c>
      <c r="AW44" s="88">
        <f>IFERROR(IF($C44="Key Commercial Service",VLOOKUP(X44,'Jenks Methodology'!$B$59:$G$63,6,TRUE),IF($C44="Key General Aviation",VLOOKUP(X44,'Jenks Methodology'!$C$59:$G$63,5,TRUE),IF($C44="Intermediate Large",VLOOKUP(X44,'Jenks Methodology'!$D$59:$G$63,4,TRUE),IF($C44="Intermediate Small",VLOOKUP(X44,'Jenks Methodology'!$E$59:$G$63,3,TRUE),VLOOKUP(X44,'Jenks Methodology'!$F$59:$G$63,2,TRUE))))),0)</f>
        <v>2.5</v>
      </c>
      <c r="AX44" s="88">
        <f>IFERROR(IF($C44="Key Commercial Service",VLOOKUP(Y44,'Jenks Methodology'!$B$64:$G$68,6,TRUE),IF($C44="Key General Aviation",VLOOKUP(Y44,'Jenks Methodology'!$C$64:$G$68,5,TRUE),IF($C44="Intermediate Large",VLOOKUP(Y44,'Jenks Methodology'!$D$64:$G$68,4,TRUE),IF($C44="Intermediate Small",VLOOKUP(Y44,'Jenks Methodology'!$E$64:$G$68,3,TRUE),VLOOKUP(Y44,'Jenks Methodology'!$F$64:$G$68,2,TRUE))))),0)</f>
        <v>0</v>
      </c>
      <c r="AY44" s="88">
        <f>IFERROR(IF($C44="Key Commercial Service",VLOOKUP(Z44,'Jenks Methodology'!$B$69:$G$73,6,TRUE),IF($C44="Key General Aviation",VLOOKUP(Z44,'Jenks Methodology'!$C$69:$G$73,5,TRUE),IF($C44="Intermediate Large",VLOOKUP(Z44,'Jenks Methodology'!$D$69:$G$73,4,TRUE),IF($C44="Intermediate Small",VLOOKUP(Z44,'Jenks Methodology'!$E$69:$G$73,3,TRUE),VLOOKUP(Z44,'Jenks Methodology'!$F$69:$G$73,2,TRUE))))),0)</f>
        <v>1.25</v>
      </c>
      <c r="AZ44" s="100">
        <f>IFERROR(VLOOKUP(AA44,'Basic Score Methodology'!$N$6:$O$7,'Basic Score Methodology'!$O$2,TRUE),0)</f>
        <v>5</v>
      </c>
      <c r="BA44" s="164">
        <f>SUM(AB44:AE44)+IF(AF44="",AG44,AF44)+SUM(AH44:AI44,AN44:AZ44)</f>
        <v>53.6875</v>
      </c>
    </row>
    <row r="45" spans="1:53" x14ac:dyDescent="0.3">
      <c r="A45" s="108" t="s">
        <v>114</v>
      </c>
      <c r="B45" s="1" t="s">
        <v>115</v>
      </c>
      <c r="C45" s="1" t="s">
        <v>290</v>
      </c>
      <c r="D45" s="129" t="str">
        <f>IF(COUNTIF('NPIAS Info 2021-25'!$C$4:$C$100,B45)&gt;0,"Y","N")</f>
        <v>Y</v>
      </c>
      <c r="E45" s="129" t="str">
        <f>IFERROR(VLOOKUP($B45,'NPIAS Info 2021-25'!$C$4:$G$100,'NPIAS Info 2021-25'!$G$2,FALSE),"Non-NPIAS")</f>
        <v>GA</v>
      </c>
      <c r="F45" s="129" t="str">
        <f>IFERROR(IF(VLOOKUP($B45,'NPIAS Info 2021-25'!$C$4:$G$100,'NPIAS Info 2021-25'!$F$2,FALSE)=0,"N/A (Primary)",VLOOKUP($B45,'NPIAS Info 2021-25'!$C$4:$G$100,'NPIAS Info 2021-25'!$F$2,FALSE)),"N/A (Non-NPIAS)")</f>
        <v>Local</v>
      </c>
      <c r="G45" s="130">
        <f>VLOOKUP($B45,'2020 Inventory Data'!$B$5:$V$137,'2020 Inventory Data'!$V$3,FALSE)</f>
        <v>35</v>
      </c>
      <c r="H45" s="168">
        <f>IFERROR(VLOOKUP(B45,MnSASP_Baseline_Operations[],'Baseline Ops'!$D$3,FALSE),0)</f>
        <v>1614.1645425217423</v>
      </c>
      <c r="I45" s="130">
        <f>IFERROR(VLOOKUP($B45,'5010 Operations'!$C$5:$CO$151,'5010 Operations'!$CO$3,FALSE),"")</f>
        <v>2560</v>
      </c>
      <c r="J45" s="131">
        <f>IF(VLOOKUP($B45,'2020 Inventory Data'!$B$5:$G$137,'2020 Inventory Data'!$D$3,FALSE)="Yes",1,0)</f>
        <v>0</v>
      </c>
      <c r="K45" s="131">
        <f>IF(VLOOKUP($B45,'2020 Inventory Data'!$B$5:$G$137,'2020 Inventory Data'!$G$3,FALSE)="Yes",1,0)</f>
        <v>1</v>
      </c>
      <c r="L45" s="130">
        <f>VLOOKUP($B45,'30nm Airport Count'!$B$5:$K$137,'30nm Airport Count'!$I$3,FALSE)</f>
        <v>2</v>
      </c>
      <c r="M45" s="130">
        <f>VLOOKUP($B45,'30nm Airport Count'!$B$5:$K$137,'30nm Airport Count'!$J$3,FALSE)</f>
        <v>1</v>
      </c>
      <c r="N45" s="130">
        <f>VLOOKUP($B45,'30nm Airport Count'!$B$5:$K$137,'30nm Airport Count'!$K$3,FALSE)</f>
        <v>1</v>
      </c>
      <c r="O45" s="130">
        <f>VLOOKUP($B45,'30nm Airport Count'!$B$5:$L$137,'30nm Airport Count'!$L$3,FALSE)</f>
        <v>2</v>
      </c>
      <c r="P45" s="130">
        <f>VLOOKUP(B45,Population_30minProximity_Airports[[FAA ID]:[Population within 30 min drive-time]],3,FALSE)</f>
        <v>91232</v>
      </c>
      <c r="Q45" s="132">
        <f>IFERROR(VLOOKUP($B45,'PCI Data (106 airports)'!$W$6:$Z$112,4,FALSE),IF($C45="Landing Strip Turf","Turf","Unknown"))</f>
        <v>83.27775673248405</v>
      </c>
      <c r="R45" s="132">
        <f>VLOOKUP($B45,'Total Economic Impact'!$A$5:$G$139,'Total Economic Impact'!D$3,FALSE)</f>
        <v>52</v>
      </c>
      <c r="S45" s="133">
        <f>VLOOKUP($B45,'Total Economic Impact'!$A$5:$G$139,'Total Economic Impact'!E$3,FALSE)</f>
        <v>2024910</v>
      </c>
      <c r="T45" s="133">
        <f>VLOOKUP($B45,'Total Economic Impact'!$A$5:$G$139,'Total Economic Impact'!F$3,FALSE)</f>
        <v>3296380</v>
      </c>
      <c r="U45" s="133">
        <f>VLOOKUP($B45,'Total Economic Impact'!$A$5:$G$139,'Total Economic Impact'!G$3,FALSE)</f>
        <v>5321290</v>
      </c>
      <c r="V45" s="134">
        <f>IFERROR(VLOOKUP($B45,'2020 Inventory Data'!$B$5:$AP$137,'2020 Inventory Data'!$AJ$3,FALSE),"NP")</f>
        <v>8</v>
      </c>
      <c r="W45" s="134">
        <f>IFERROR(VLOOKUP($B45,'2020 Inventory Data'!$B$5:$AP$137,'2020 Inventory Data'!$AK$3,FALSE),"NP")</f>
        <v>6</v>
      </c>
      <c r="X45" s="133">
        <f>IFERROR(VLOOKUP($B45,'AIP Grant History'!$M$9:$Q$109,5,FALSE),0)</f>
        <v>2740275</v>
      </c>
      <c r="Y45" s="133">
        <f>IFERROR(VLOOKUP($B45,'State-Local Funding History'!$L$11:$N$143,'State-Local Funding History'!M$9,FALSE),0)</f>
        <v>1259844.81</v>
      </c>
      <c r="Z45" s="133">
        <f>IFERROR(VLOOKUP($B45,'State-Local Funding History'!$L$11:$N$143,'State-Local Funding History'!N$9,FALSE),0)</f>
        <v>960233.09999999986</v>
      </c>
      <c r="AA45" s="135" t="str">
        <f>IFERROR(IF(VLOOKUP($B45,'2020 Inventory Data'!$B$5:$AG$137,'2020 Inventory Data'!$AG$3,FALSE)="x","Y","N"),"")</f>
        <v>Y</v>
      </c>
      <c r="AB45" s="112">
        <f>VLOOKUP(D45,'Basic Score Methodology'!$B$6:$E$16,'Basic Score Methodology'!$C$2,FALSE)</f>
        <v>5</v>
      </c>
      <c r="AC45" s="113">
        <f>IFERROR(VLOOKUP(E45,'Basic Score Methodology'!$B$6:$E$16,'Basic Score Methodology'!$D$2,FALSE),0)</f>
        <v>0</v>
      </c>
      <c r="AD45" s="113">
        <f>IFERROR(VLOOKUP(F45,'Basic Score Methodology'!$B$6:$E$16,'Basic Score Methodology'!$E$2,FALSE),0)</f>
        <v>1.5</v>
      </c>
      <c r="AE45" s="88">
        <f>IF(G45&lt;='Basic Score Methodology'!$G$12,'Basic Score Methodology'!$H$12,'Basic Score Methodology'!$H$13)</f>
        <v>5</v>
      </c>
      <c r="AF45" s="88">
        <f>IFERROR(IF($C45="Key Commercial Service",VLOOKUP(H45,'Jenks Methodology'!$B$4:$G$8,6,TRUE),IF($C45="Key General Aviation",VLOOKUP(H45,'Jenks Methodology'!$C$4:$G$8,5,TRUE),IF($C45="Intermediate Large",VLOOKUP(H45,'Jenks Methodology'!$D$4:$G$8,4,TRUE),IF($C45="Intermediate Small",VLOOKUP(H45,'Jenks Methodology'!$E$4:$G$8,3,TRUE),VLOOKUP(H45,'Jenks Methodology'!$F$4:$G$8,2,TRUE))))),0)</f>
        <v>0</v>
      </c>
      <c r="AG45" s="88">
        <f>IFERROR(IF($C45="Key Commercial Service",VLOOKUP($I45,'Jenks Methodology'!$B$9:$G$13,6,TRUE),IF($C45="Key General Aviation",VLOOKUP($I45,'Jenks Methodology'!$C$9:$G$13,5,TRUE),IF($C45="Intermediate Large",VLOOKUP($I45,'Jenks Methodology'!$D$9:$G$13,4,TRUE),IF($C45="Intermediate Small",VLOOKUP($I45,'Jenks Methodology'!$E$9:$G$13,3,TRUE),VLOOKUP($I45,'Jenks Methodology'!$F$9:$G$13,2,TRUE))))),"")</f>
        <v>0</v>
      </c>
      <c r="AH45" s="88">
        <f>IFERROR(VLOOKUP(J45,'Basic Score Methodology'!$G$6:$I$7,'Basic Score Methodology'!$H$2,FALSE),0)</f>
        <v>0</v>
      </c>
      <c r="AI45" s="88">
        <f>IFERROR(VLOOKUP(K45,'Basic Score Methodology'!$G$6:$I$7,'Basic Score Methodology'!$I$2,FALSE),0)</f>
        <v>5</v>
      </c>
      <c r="AJ45" s="88">
        <f>IFERROR(IF($C45="Key Commercial Service",VLOOKUP(L45,'Jenks Methodology'!$B$14:$G$18,6,TRUE),IF($C45="Key General Aviation",VLOOKUP(L45,'Jenks Methodology'!$C$14:$G$18,5,TRUE),IF($C45="Intermediate Large",VLOOKUP(L45,'Jenks Methodology'!$D$14:$G$18,4,TRUE),IF($C45="Intermediate Small",VLOOKUP(L45,'Jenks Methodology'!$E$14:$G$18,3,TRUE),VLOOKUP(L45,'Jenks Methodology'!$F$14:$G$18,2,TRUE))))),5)</f>
        <v>2.5</v>
      </c>
      <c r="AK45" s="88">
        <f>IFERROR(IF($C45="Key Commercial Service",VLOOKUP(M45,'Jenks Methodology'!$B$19:$G$23,6,TRUE),IF($C45="Key General Aviation",VLOOKUP(M45,'Jenks Methodology'!$C$19:$G$23,5,TRUE),IF($C45="Intermediate Large",VLOOKUP(M45,'Jenks Methodology'!$D$19:$G$23,4,TRUE),IF($C45="Intermediate Small",VLOOKUP(M45,'Jenks Methodology'!$E$19:$G$23,3,TRUE),VLOOKUP(M45,'Jenks Methodology'!$F$19:$G$23,2,TRUE))))),5)</f>
        <v>3.75</v>
      </c>
      <c r="AL45" s="88">
        <f>IFERROR(IF($C45="Key Commercial Service",VLOOKUP(N45,'Jenks Methodology'!$B$24:$G$28,6,TRUE),IF($C45="Key General Aviation",VLOOKUP(N45,'Jenks Methodology'!$C$24:$G$28,5,TRUE),IF($C45="Intermediate Large",VLOOKUP(N45,'Jenks Methodology'!$D$24:$G$28,4,TRUE),IF($C45="Intermediate Small",VLOOKUP(N45,'Jenks Methodology'!$E$24:$G$28,3,TRUE),VLOOKUP(N45,'Jenks Methodology'!$F$24:$G$28,2,TRUE))))),5)</f>
        <v>3.75</v>
      </c>
      <c r="AM45" s="88">
        <f>IFERROR(IF($C45="Key Commercial Service",VLOOKUP(O45,'Jenks Methodology'!$B$29:$G$33,6,FALSE),IF($C45="Key General Aviation",VLOOKUP(O45,'Jenks Methodology'!$C$29:$G$33,5,FALSE),IF($C45="Intermediate Large",VLOOKUP(O45,'Jenks Methodology'!$D$29:$G$33,4,FALSE),IF($C45="Intermediate Small",VLOOKUP(O45,'Jenks Methodology'!$E$29:$G$33,3,FALSE),VLOOKUP(O45,'Jenks Methodology'!$F$29:$G$33,2,FALSE))))),5)</f>
        <v>3.75</v>
      </c>
      <c r="AN45" s="101">
        <f>AVERAGE(AJ45:AM45)</f>
        <v>3.4375</v>
      </c>
      <c r="AO45" s="88">
        <f>IFERROR(IF($C45="Key Commercial Service",VLOOKUP(P45,'Jenks Methodology'!$B$34:$G$38,6,TRUE),IF($C45="Key General Aviation",VLOOKUP(P45,'Jenks Methodology'!$C$34:$G$38,5,TRUE),IF($C45="Intermediate Large",VLOOKUP(P45,'Jenks Methodology'!$D$34:$G$38,4,TRUE),IF($C45="Intermediate Small",VLOOKUP(P45,'Jenks Methodology'!$E$34:$G$38,3,TRUE),VLOOKUP(P45,'Jenks Methodology'!$F$34:$G$38,2,TRUE))))),5)</f>
        <v>2.5</v>
      </c>
      <c r="AP45" s="88">
        <f>VLOOKUP($Q45,'Basic Score Methodology'!$K$6:$L$12,'Basic Score Methodology'!$L$2,TRUE)</f>
        <v>3.75</v>
      </c>
      <c r="AQ45" s="88">
        <f>IFERROR(IF($C45="Key Commercial Service",VLOOKUP(R45,'Jenks Methodology'!$B$39:$G$43,6,TRUE),IF($C45="Key General Aviation",VLOOKUP(R45,'Jenks Methodology'!$C$39:$G$43,5,TRUE),IF($C45="Intermediate Large",VLOOKUP(R45,'Jenks Methodology'!$D$39:$G$43,4,TRUE),IF($C45="Intermediate Small",VLOOKUP(R45,'Jenks Methodology'!$E$39:$G$43,3,TRUE),VLOOKUP(R45,'Jenks Methodology'!$F$39:$G$43,2,TRUE))))),0)</f>
        <v>3.75</v>
      </c>
      <c r="AR45" s="88">
        <f>IFERROR(IF($C45="Key Commercial Service",VLOOKUP(S45,'Jenks Methodology'!$B$44:$G$48,6,TRUE),IF($C45="Key General Aviation",VLOOKUP(S45,'Jenks Methodology'!$C$44:$G$48,5,TRUE),IF($C45="Intermediate Large",VLOOKUP(S45,'Jenks Methodology'!$D$44:$G$48,4,TRUE),IF($C45="Intermediate Small",VLOOKUP(S45,'Jenks Methodology'!$E$44:$G$48,3,TRUE),VLOOKUP(S45,'Jenks Methodology'!$F$44:$G$48,2,TRUE))))),0)</f>
        <v>3.75</v>
      </c>
      <c r="AS45" s="88">
        <f>IFERROR(IF($C45="Key Commercial Service",VLOOKUP(T45,'Jenks Methodology'!$B$49:$G$53,6,TRUE),IF($C45="Key General Aviation",VLOOKUP(T45,'Jenks Methodology'!$C$49:$G$53,5,TRUE),IF($C45="Intermediate Large",VLOOKUP(T45,'Jenks Methodology'!$D$49:$G$53,4,TRUE),IF($C45="Intermediate Small",VLOOKUP(T45,'Jenks Methodology'!$E$49:$G$53,3,TRUE),VLOOKUP(T45,'Jenks Methodology'!$F$49:$G$53,2,TRUE))))),0)</f>
        <v>2.5</v>
      </c>
      <c r="AT45" s="88">
        <f>IFERROR(IF($C45="Key Commercial Service",VLOOKUP(U45,'Jenks Methodology'!$B$54:$G$58,6,TRUE),IF($C45="Key General Aviation",VLOOKUP(U45,'Jenks Methodology'!$C$54:$G$58,5,TRUE),IF($C45="Intermediate Large",VLOOKUP(U45,'Jenks Methodology'!$D$54:$G$58,4,TRUE),IF($C45="Intermediate Small",VLOOKUP(U45,'Jenks Methodology'!$E$54:$G$58,3,TRUE),VLOOKUP(U45,'Jenks Methodology'!$F$54:$G$58,2,TRUE))))),0)</f>
        <v>3.75</v>
      </c>
      <c r="AU45" s="88">
        <f>IFERROR(VLOOKUP(V45,'Basic Score Methodology'!$K$17:$M$21,'Basic Score Methodology'!$L$2,TRUE),0)</f>
        <v>3.75</v>
      </c>
      <c r="AV45" s="88">
        <f>IFERROR(VLOOKUP(W45,'Basic Score Methodology'!$K$17:$M$21,'Basic Score Methodology'!$M$2,TRUE),0)</f>
        <v>2.5</v>
      </c>
      <c r="AW45" s="88">
        <f>IFERROR(IF($C45="Key Commercial Service",VLOOKUP(X45,'Jenks Methodology'!$B$59:$G$63,6,TRUE),IF($C45="Key General Aviation",VLOOKUP(X45,'Jenks Methodology'!$C$59:$G$63,5,TRUE),IF($C45="Intermediate Large",VLOOKUP(X45,'Jenks Methodology'!$D$59:$G$63,4,TRUE),IF($C45="Intermediate Small",VLOOKUP(X45,'Jenks Methodology'!$E$59:$G$63,3,TRUE),VLOOKUP(X45,'Jenks Methodology'!$F$59:$G$63,2,TRUE))))),0)</f>
        <v>2.5</v>
      </c>
      <c r="AX45" s="88">
        <f>IFERROR(IF($C45="Key Commercial Service",VLOOKUP(Y45,'Jenks Methodology'!$B$64:$G$68,6,TRUE),IF($C45="Key General Aviation",VLOOKUP(Y45,'Jenks Methodology'!$C$64:$G$68,5,TRUE),IF($C45="Intermediate Large",VLOOKUP(Y45,'Jenks Methodology'!$D$64:$G$68,4,TRUE),IF($C45="Intermediate Small",VLOOKUP(Y45,'Jenks Methodology'!$E$64:$G$68,3,TRUE),VLOOKUP(Y45,'Jenks Methodology'!$F$64:$G$68,2,TRUE))))),0)</f>
        <v>2.5</v>
      </c>
      <c r="AY45" s="88">
        <f>IFERROR(IF($C45="Key Commercial Service",VLOOKUP(Z45,'Jenks Methodology'!$B$69:$G$73,6,TRUE),IF($C45="Key General Aviation",VLOOKUP(Z45,'Jenks Methodology'!$C$69:$G$73,5,TRUE),IF($C45="Intermediate Large",VLOOKUP(Z45,'Jenks Methodology'!$D$69:$G$73,4,TRUE),IF($C45="Intermediate Small",VLOOKUP(Z45,'Jenks Methodology'!$E$69:$G$73,3,TRUE),VLOOKUP(Z45,'Jenks Methodology'!$F$69:$G$73,2,TRUE))))),0)</f>
        <v>2.5</v>
      </c>
      <c r="AZ45" s="100">
        <f>IFERROR(VLOOKUP(AA45,'Basic Score Methodology'!$N$6:$O$7,'Basic Score Methodology'!$O$2,TRUE),0)</f>
        <v>0</v>
      </c>
      <c r="BA45" s="164">
        <f>SUM(AB45:AE45)+IF(AF45="",AG45,AF45)+SUM(AH45:AI45,AN45:AZ45)</f>
        <v>53.6875</v>
      </c>
    </row>
    <row r="46" spans="1:53" x14ac:dyDescent="0.3">
      <c r="A46" s="108" t="s">
        <v>6</v>
      </c>
      <c r="B46" s="1" t="s">
        <v>7</v>
      </c>
      <c r="C46" s="1" t="s">
        <v>294</v>
      </c>
      <c r="D46" s="129" t="str">
        <f>IF(COUNTIF('NPIAS Info 2021-25'!$C$4:$C$100,B46)&gt;0,"Y","N")</f>
        <v>Y</v>
      </c>
      <c r="E46" s="129" t="str">
        <f>IFERROR(VLOOKUP($B46,'NPIAS Info 2021-25'!$C$4:$G$100,'NPIAS Info 2021-25'!$G$2,FALSE),"Non-NPIAS")</f>
        <v>GA</v>
      </c>
      <c r="F46" s="129" t="str">
        <f>IFERROR(IF(VLOOKUP($B46,'NPIAS Info 2021-25'!$C$4:$G$100,'NPIAS Info 2021-25'!$F$2,FALSE)=0,"N/A (Primary)",VLOOKUP($B46,'NPIAS Info 2021-25'!$C$4:$G$100,'NPIAS Info 2021-25'!$F$2,FALSE)),"N/A (Non-NPIAS)")</f>
        <v>Local</v>
      </c>
      <c r="G46" s="130">
        <f>VLOOKUP($B46,'2020 Inventory Data'!$B$5:$V$137,'2020 Inventory Data'!$V$3,FALSE)</f>
        <v>44</v>
      </c>
      <c r="H46" s="168">
        <f>IFERROR(VLOOKUP(B46,MnSASP_Baseline_Operations[],'Baseline Ops'!$D$3,FALSE),0)</f>
        <v>18523.341488213486</v>
      </c>
      <c r="I46" s="130">
        <f>IFERROR(VLOOKUP($B46,'5010 Operations'!$C$5:$CO$151,'5010 Operations'!$CO$3,FALSE),"")</f>
        <v>26175</v>
      </c>
      <c r="J46" s="131">
        <f>IF(VLOOKUP($B46,'2020 Inventory Data'!$B$5:$G$137,'2020 Inventory Data'!$D$3,FALSE)="Yes",1,0)</f>
        <v>1</v>
      </c>
      <c r="K46" s="131">
        <f>IF(VLOOKUP($B46,'2020 Inventory Data'!$B$5:$G$137,'2020 Inventory Data'!$G$3,FALSE)="Yes",1,0)</f>
        <v>1</v>
      </c>
      <c r="L46" s="130">
        <f>VLOOKUP($B46,'30nm Airport Count'!$B$5:$K$137,'30nm Airport Count'!$I$3,FALSE)</f>
        <v>1</v>
      </c>
      <c r="M46" s="130">
        <f>VLOOKUP($B46,'30nm Airport Count'!$B$5:$K$137,'30nm Airport Count'!$J$3,FALSE)</f>
        <v>0</v>
      </c>
      <c r="N46" s="130">
        <f>VLOOKUP($B46,'30nm Airport Count'!$B$5:$K$137,'30nm Airport Count'!$K$3,FALSE)</f>
        <v>1</v>
      </c>
      <c r="O46" s="130">
        <f>VLOOKUP($B46,'30nm Airport Count'!$B$5:$L$137,'30nm Airport Count'!$L$3,FALSE)</f>
        <v>2</v>
      </c>
      <c r="P46" s="130">
        <f>VLOOKUP(B46,Population_30minProximity_Airports[[FAA ID]:[Population within 30 min drive-time]],3,FALSE)</f>
        <v>70785</v>
      </c>
      <c r="Q46" s="132">
        <f>IFERROR(VLOOKUP($B46,'PCI Data (106 airports)'!$W$6:$Z$112,4,FALSE),IF($C46="Landing Strip Turf","Turf","Unknown"))</f>
        <v>82.819464714259965</v>
      </c>
      <c r="R46" s="132">
        <f>VLOOKUP($B46,'Total Economic Impact'!$A$5:$G$139,'Total Economic Impact'!D$3,FALSE)</f>
        <v>80</v>
      </c>
      <c r="S46" s="133">
        <f>VLOOKUP($B46,'Total Economic Impact'!$A$5:$G$139,'Total Economic Impact'!E$3,FALSE)</f>
        <v>2486560</v>
      </c>
      <c r="T46" s="133">
        <f>VLOOKUP($B46,'Total Economic Impact'!$A$5:$G$139,'Total Economic Impact'!F$3,FALSE)</f>
        <v>3633320</v>
      </c>
      <c r="U46" s="133">
        <f>VLOOKUP($B46,'Total Economic Impact'!$A$5:$G$139,'Total Economic Impact'!G$3,FALSE)</f>
        <v>6119880</v>
      </c>
      <c r="V46" s="134">
        <f>IFERROR(VLOOKUP($B46,'2020 Inventory Data'!$B$5:$AP$137,'2020 Inventory Data'!$AJ$3,FALSE),"NP")</f>
        <v>10</v>
      </c>
      <c r="W46" s="134">
        <f>IFERROR(VLOOKUP($B46,'2020 Inventory Data'!$B$5:$AP$137,'2020 Inventory Data'!$AK$3,FALSE),"NP")</f>
        <v>5</v>
      </c>
      <c r="X46" s="133">
        <f>IFERROR(VLOOKUP($B46,'AIP Grant History'!$M$9:$Q$109,5,FALSE),0)</f>
        <v>15477342</v>
      </c>
      <c r="Y46" s="133">
        <f>IFERROR(VLOOKUP($B46,'State-Local Funding History'!$L$11:$N$143,'State-Local Funding History'!M$9,FALSE),0)</f>
        <v>2801014.4000000004</v>
      </c>
      <c r="Z46" s="133">
        <f>IFERROR(VLOOKUP($B46,'State-Local Funding History'!$L$11:$N$143,'State-Local Funding History'!N$9,FALSE),0)</f>
        <v>2075518.6199999996</v>
      </c>
      <c r="AA46" s="135" t="str">
        <f>IFERROR(IF(VLOOKUP($B46,'2020 Inventory Data'!$B$5:$AG$137,'2020 Inventory Data'!$AG$3,FALSE)="x","Y","N"),"")</f>
        <v>N</v>
      </c>
      <c r="AB46" s="112">
        <f>VLOOKUP(D46,'Basic Score Methodology'!$B$6:$E$16,'Basic Score Methodology'!$C$2,FALSE)</f>
        <v>5</v>
      </c>
      <c r="AC46" s="113">
        <f>IFERROR(VLOOKUP(E46,'Basic Score Methodology'!$B$6:$E$16,'Basic Score Methodology'!$D$2,FALSE),0)</f>
        <v>0</v>
      </c>
      <c r="AD46" s="113">
        <f>IFERROR(VLOOKUP(F46,'Basic Score Methodology'!$B$6:$E$16,'Basic Score Methodology'!$E$2,FALSE),0)</f>
        <v>1.5</v>
      </c>
      <c r="AE46" s="88">
        <f>IF(G46&lt;='Basic Score Methodology'!$G$12,'Basic Score Methodology'!$H$12,'Basic Score Methodology'!$H$13)</f>
        <v>5</v>
      </c>
      <c r="AF46" s="88">
        <f>IFERROR(IF($C46="Key Commercial Service",VLOOKUP(H46,'Jenks Methodology'!$B$4:$G$8,6,TRUE),IF($C46="Key General Aviation",VLOOKUP(H46,'Jenks Methodology'!$C$4:$G$8,5,TRUE),IF($C46="Intermediate Large",VLOOKUP(H46,'Jenks Methodology'!$D$4:$G$8,4,TRUE),IF($C46="Intermediate Small",VLOOKUP(H46,'Jenks Methodology'!$E$4:$G$8,3,TRUE),VLOOKUP(H46,'Jenks Methodology'!$F$4:$G$8,2,TRUE))))),0)</f>
        <v>1.25</v>
      </c>
      <c r="AG46" s="88">
        <f>IFERROR(IF($C46="Key Commercial Service",VLOOKUP($I46,'Jenks Methodology'!$B$9:$G$13,6,TRUE),IF($C46="Key General Aviation",VLOOKUP($I46,'Jenks Methodology'!$C$9:$G$13,5,TRUE),IF($C46="Intermediate Large",VLOOKUP($I46,'Jenks Methodology'!$D$9:$G$13,4,TRUE),IF($C46="Intermediate Small",VLOOKUP($I46,'Jenks Methodology'!$E$9:$G$13,3,TRUE),VLOOKUP($I46,'Jenks Methodology'!$F$9:$G$13,2,TRUE))))),"")</f>
        <v>3.75</v>
      </c>
      <c r="AH46" s="88">
        <f>IFERROR(VLOOKUP(J46,'Basic Score Methodology'!$G$6:$I$7,'Basic Score Methodology'!$H$2,FALSE),0)</f>
        <v>5</v>
      </c>
      <c r="AI46" s="88">
        <f>IFERROR(VLOOKUP(K46,'Basic Score Methodology'!$G$6:$I$7,'Basic Score Methodology'!$I$2,FALSE),0)</f>
        <v>5</v>
      </c>
      <c r="AJ46" s="88">
        <f>IFERROR(IF($C46="Key Commercial Service",VLOOKUP(L46,'Jenks Methodology'!$B$14:$G$18,6,TRUE),IF($C46="Key General Aviation",VLOOKUP(L46,'Jenks Methodology'!$C$14:$G$18,5,TRUE),IF($C46="Intermediate Large",VLOOKUP(L46,'Jenks Methodology'!$D$14:$G$18,4,TRUE),IF($C46="Intermediate Small",VLOOKUP(L46,'Jenks Methodology'!$E$14:$G$18,3,TRUE),VLOOKUP(L46,'Jenks Methodology'!$F$14:$G$18,2,TRUE))))),5)</f>
        <v>3.75</v>
      </c>
      <c r="AK46" s="88">
        <f>IFERROR(IF($C46="Key Commercial Service",VLOOKUP(M46,'Jenks Methodology'!$B$19:$G$23,6,TRUE),IF($C46="Key General Aviation",VLOOKUP(M46,'Jenks Methodology'!$C$19:$G$23,5,TRUE),IF($C46="Intermediate Large",VLOOKUP(M46,'Jenks Methodology'!$D$19:$G$23,4,TRUE),IF($C46="Intermediate Small",VLOOKUP(M46,'Jenks Methodology'!$E$19:$G$23,3,TRUE),VLOOKUP(M46,'Jenks Methodology'!$F$19:$G$23,2,TRUE))))),5)</f>
        <v>5</v>
      </c>
      <c r="AL46" s="88">
        <f>IFERROR(IF($C46="Key Commercial Service",VLOOKUP(N46,'Jenks Methodology'!$B$24:$G$28,6,TRUE),IF($C46="Key General Aviation",VLOOKUP(N46,'Jenks Methodology'!$C$24:$G$28,5,TRUE),IF($C46="Intermediate Large",VLOOKUP(N46,'Jenks Methodology'!$D$24:$G$28,4,TRUE),IF($C46="Intermediate Small",VLOOKUP(N46,'Jenks Methodology'!$E$24:$G$28,3,TRUE),VLOOKUP(N46,'Jenks Methodology'!$F$24:$G$28,2,TRUE))))),5)</f>
        <v>2.5</v>
      </c>
      <c r="AM46" s="88">
        <f>IFERROR(IF($C46="Key Commercial Service",VLOOKUP(O46,'Jenks Methodology'!$B$29:$G$33,6,FALSE),IF($C46="Key General Aviation",VLOOKUP(O46,'Jenks Methodology'!$C$29:$G$33,5,FALSE),IF($C46="Intermediate Large",VLOOKUP(O46,'Jenks Methodology'!$D$29:$G$33,4,FALSE),IF($C46="Intermediate Small",VLOOKUP(O46,'Jenks Methodology'!$E$29:$G$33,3,FALSE),VLOOKUP(O46,'Jenks Methodology'!$F$29:$G$33,2,FALSE))))),5)</f>
        <v>2.5</v>
      </c>
      <c r="AN46" s="101">
        <f>AVERAGE(AJ46:AM46)</f>
        <v>3.4375</v>
      </c>
      <c r="AO46" s="88">
        <f>IFERROR(IF($C46="Key Commercial Service",VLOOKUP(P46,'Jenks Methodology'!$B$34:$G$38,6,TRUE),IF($C46="Key General Aviation",VLOOKUP(P46,'Jenks Methodology'!$C$34:$G$38,5,TRUE),IF($C46="Intermediate Large",VLOOKUP(P46,'Jenks Methodology'!$D$34:$G$38,4,TRUE),IF($C46="Intermediate Small",VLOOKUP(P46,'Jenks Methodology'!$E$34:$G$38,3,TRUE),VLOOKUP(P46,'Jenks Methodology'!$F$34:$G$38,2,TRUE))))),5)</f>
        <v>2.5</v>
      </c>
      <c r="AP46" s="88">
        <f>VLOOKUP($Q46,'Basic Score Methodology'!$K$6:$L$12,'Basic Score Methodology'!$L$2,TRUE)</f>
        <v>3.75</v>
      </c>
      <c r="AQ46" s="88">
        <f>IFERROR(IF($C46="Key Commercial Service",VLOOKUP(R46,'Jenks Methodology'!$B$39:$G$43,6,TRUE),IF($C46="Key General Aviation",VLOOKUP(R46,'Jenks Methodology'!$C$39:$G$43,5,TRUE),IF($C46="Intermediate Large",VLOOKUP(R46,'Jenks Methodology'!$D$39:$G$43,4,TRUE),IF($C46="Intermediate Small",VLOOKUP(R46,'Jenks Methodology'!$E$39:$G$43,3,TRUE),VLOOKUP(R46,'Jenks Methodology'!$F$39:$G$43,2,TRUE))))),0)</f>
        <v>1.25</v>
      </c>
      <c r="AR46" s="88">
        <f>IFERROR(IF($C46="Key Commercial Service",VLOOKUP(S46,'Jenks Methodology'!$B$44:$G$48,6,TRUE),IF($C46="Key General Aviation",VLOOKUP(S46,'Jenks Methodology'!$C$44:$G$48,5,TRUE),IF($C46="Intermediate Large",VLOOKUP(S46,'Jenks Methodology'!$D$44:$G$48,4,TRUE),IF($C46="Intermediate Small",VLOOKUP(S46,'Jenks Methodology'!$E$44:$G$48,3,TRUE),VLOOKUP(S46,'Jenks Methodology'!$F$44:$G$48,2,TRUE))))),0)</f>
        <v>0</v>
      </c>
      <c r="AS46" s="88">
        <f>IFERROR(IF($C46="Key Commercial Service",VLOOKUP(T46,'Jenks Methodology'!$B$49:$G$53,6,TRUE),IF($C46="Key General Aviation",VLOOKUP(T46,'Jenks Methodology'!$C$49:$G$53,5,TRUE),IF($C46="Intermediate Large",VLOOKUP(T46,'Jenks Methodology'!$D$49:$G$53,4,TRUE),IF($C46="Intermediate Small",VLOOKUP(T46,'Jenks Methodology'!$E$49:$G$53,3,TRUE),VLOOKUP(T46,'Jenks Methodology'!$F$49:$G$53,2,TRUE))))),0)</f>
        <v>1.25</v>
      </c>
      <c r="AT46" s="88">
        <f>IFERROR(IF($C46="Key Commercial Service",VLOOKUP(U46,'Jenks Methodology'!$B$54:$G$58,6,TRUE),IF($C46="Key General Aviation",VLOOKUP(U46,'Jenks Methodology'!$C$54:$G$58,5,TRUE),IF($C46="Intermediate Large",VLOOKUP(U46,'Jenks Methodology'!$D$54:$G$58,4,TRUE),IF($C46="Intermediate Small",VLOOKUP(U46,'Jenks Methodology'!$E$54:$G$58,3,TRUE),VLOOKUP(U46,'Jenks Methodology'!$F$54:$G$58,2,TRUE))))),0)</f>
        <v>0</v>
      </c>
      <c r="AU46" s="88">
        <f>IFERROR(VLOOKUP(V46,'Basic Score Methodology'!$K$17:$M$21,'Basic Score Methodology'!$L$2,TRUE),0)</f>
        <v>5</v>
      </c>
      <c r="AV46" s="88">
        <f>IFERROR(VLOOKUP(W46,'Basic Score Methodology'!$K$17:$M$21,'Basic Score Methodology'!$M$2,TRUE),0)</f>
        <v>2.5</v>
      </c>
      <c r="AW46" s="88">
        <f>IFERROR(IF($C46="Key Commercial Service",VLOOKUP(X46,'Jenks Methodology'!$B$59:$G$63,6,TRUE),IF($C46="Key General Aviation",VLOOKUP(X46,'Jenks Methodology'!$C$59:$G$63,5,TRUE),IF($C46="Intermediate Large",VLOOKUP(X46,'Jenks Methodology'!$D$59:$G$63,4,TRUE),IF($C46="Intermediate Small",VLOOKUP(X46,'Jenks Methodology'!$E$59:$G$63,3,TRUE),VLOOKUP(X46,'Jenks Methodology'!$F$59:$G$63,2,TRUE))))),0)</f>
        <v>3.75</v>
      </c>
      <c r="AX46" s="88">
        <f>IFERROR(IF($C46="Key Commercial Service",VLOOKUP(Y46,'Jenks Methodology'!$B$64:$G$68,6,TRUE),IF($C46="Key General Aviation",VLOOKUP(Y46,'Jenks Methodology'!$C$64:$G$68,5,TRUE),IF($C46="Intermediate Large",VLOOKUP(Y46,'Jenks Methodology'!$D$64:$G$68,4,TRUE),IF($C46="Intermediate Small",VLOOKUP(Y46,'Jenks Methodology'!$E$64:$G$68,3,TRUE),VLOOKUP(Y46,'Jenks Methodology'!$F$64:$G$68,2,TRUE))))),0)</f>
        <v>1.25</v>
      </c>
      <c r="AY46" s="88">
        <f>IFERROR(IF($C46="Key Commercial Service",VLOOKUP(Z46,'Jenks Methodology'!$B$69:$G$73,6,TRUE),IF($C46="Key General Aviation",VLOOKUP(Z46,'Jenks Methodology'!$C$69:$G$73,5,TRUE),IF($C46="Intermediate Large",VLOOKUP(Z46,'Jenks Methodology'!$D$69:$G$73,4,TRUE),IF($C46="Intermediate Small",VLOOKUP(Z46,'Jenks Methodology'!$E$69:$G$73,3,TRUE),VLOOKUP(Z46,'Jenks Methodology'!$F$69:$G$73,2,TRUE))))),0)</f>
        <v>1.25</v>
      </c>
      <c r="AZ46" s="100">
        <f>IFERROR(VLOOKUP(AA46,'Basic Score Methodology'!$N$6:$O$7,'Basic Score Methodology'!$O$2,TRUE),0)</f>
        <v>5</v>
      </c>
      <c r="BA46" s="164">
        <f>SUM(AB46:AE46)+IF(AF46="",AG46,AF46)+SUM(AH46:AI46,AN46:AZ46)</f>
        <v>53.6875</v>
      </c>
    </row>
    <row r="47" spans="1:53" x14ac:dyDescent="0.3">
      <c r="A47" s="108" t="s">
        <v>208</v>
      </c>
      <c r="B47" s="1" t="s">
        <v>209</v>
      </c>
      <c r="C47" s="1" t="s">
        <v>6270</v>
      </c>
      <c r="D47" s="129" t="str">
        <f>IF(COUNTIF('NPIAS Info 2021-25'!$C$4:$C$100,B47)&gt;0,"Y","N")</f>
        <v>Y</v>
      </c>
      <c r="E47" s="129" t="str">
        <f>IFERROR(VLOOKUP($B47,'NPIAS Info 2021-25'!$C$4:$G$100,'NPIAS Info 2021-25'!$G$2,FALSE),"Non-NPIAS")</f>
        <v>P</v>
      </c>
      <c r="F47" s="129" t="str">
        <f>IFERROR(IF(VLOOKUP($B47,'NPIAS Info 2021-25'!$C$4:$G$100,'NPIAS Info 2021-25'!$F$2,FALSE)=0,"N/A (Primary)",VLOOKUP($B47,'NPIAS Info 2021-25'!$C$4:$G$100,'NPIAS Info 2021-25'!$F$2,FALSE)),"N/A (Non-NPIAS)")</f>
        <v>N/A (Primary)</v>
      </c>
      <c r="G47" s="130">
        <f>VLOOKUP($B47,'2020 Inventory Data'!$B$5:$V$137,'2020 Inventory Data'!$V$3,FALSE)</f>
        <v>108</v>
      </c>
      <c r="H47" s="168">
        <f>IFERROR(VLOOKUP(B47,MnSASP_Baseline_Operations[],'Baseline Ops'!$D$3,FALSE),0)</f>
        <v>28763</v>
      </c>
      <c r="I47" s="130">
        <f>IFERROR(VLOOKUP($B47,'5010 Operations'!$C$5:$CO$151,'5010 Operations'!$CO$3,FALSE),"")</f>
        <v>30045</v>
      </c>
      <c r="J47" s="131">
        <f>IF(VLOOKUP($B47,'2020 Inventory Data'!$B$5:$G$137,'2020 Inventory Data'!$D$3,FALSE)="Yes",1,0)</f>
        <v>1</v>
      </c>
      <c r="K47" s="131">
        <f>IF(VLOOKUP($B47,'2020 Inventory Data'!$B$5:$G$137,'2020 Inventory Data'!$G$3,FALSE)="Yes",1,0)</f>
        <v>1</v>
      </c>
      <c r="L47" s="130">
        <f>VLOOKUP($B47,'30nm Airport Count'!$B$5:$K$137,'30nm Airport Count'!$I$3,FALSE)</f>
        <v>1</v>
      </c>
      <c r="M47" s="130">
        <f>VLOOKUP($B47,'30nm Airport Count'!$B$5:$K$137,'30nm Airport Count'!$J$3,FALSE)</f>
        <v>2</v>
      </c>
      <c r="N47" s="130">
        <f>VLOOKUP($B47,'30nm Airport Count'!$B$5:$K$137,'30nm Airport Count'!$K$3,FALSE)</f>
        <v>0</v>
      </c>
      <c r="O47" s="130">
        <f>VLOOKUP($B47,'30nm Airport Count'!$B$5:$L$137,'30nm Airport Count'!$L$3,FALSE)</f>
        <v>2</v>
      </c>
      <c r="P47" s="130">
        <f>VLOOKUP(B47,Population_30minProximity_Airports[[FAA ID]:[Population within 30 min drive-time]],3,FALSE)</f>
        <v>211997</v>
      </c>
      <c r="Q47" s="132">
        <f>IFERROR(VLOOKUP($B47,'PCI Data (106 airports)'!$W$6:$Z$112,4,FALSE),IF($C47="Landing Strip Turf","Turf","Unknown"))</f>
        <v>94.994863831907765</v>
      </c>
      <c r="R47" s="132">
        <f>VLOOKUP($B47,'Total Economic Impact'!$A$5:$G$139,'Total Economic Impact'!D$3,FALSE)</f>
        <v>395</v>
      </c>
      <c r="S47" s="133">
        <f>VLOOKUP($B47,'Total Economic Impact'!$A$5:$G$139,'Total Economic Impact'!E$3,FALSE)</f>
        <v>16187470</v>
      </c>
      <c r="T47" s="133">
        <f>VLOOKUP($B47,'Total Economic Impact'!$A$5:$G$139,'Total Economic Impact'!F$3,FALSE)</f>
        <v>32993740</v>
      </c>
      <c r="U47" s="133">
        <f>VLOOKUP($B47,'Total Economic Impact'!$A$5:$G$139,'Total Economic Impact'!G$3,FALSE)</f>
        <v>49181210</v>
      </c>
      <c r="V47" s="134">
        <f>IFERROR(VLOOKUP($B47,'2020 Inventory Data'!$B$5:$AP$137,'2020 Inventory Data'!$AJ$3,FALSE),"NP")</f>
        <v>9</v>
      </c>
      <c r="W47" s="134">
        <f>IFERROR(VLOOKUP($B47,'2020 Inventory Data'!$B$5:$AP$137,'2020 Inventory Data'!$AK$3,FALSE),"NP")</f>
        <v>9</v>
      </c>
      <c r="X47" s="133">
        <f>IFERROR(VLOOKUP($B47,'AIP Grant History'!$M$9:$Q$109,5,FALSE),0)</f>
        <v>18121537</v>
      </c>
      <c r="Y47" s="133">
        <f>IFERROR(VLOOKUP($B47,'State-Local Funding History'!$L$11:$N$143,'State-Local Funding History'!M$9,FALSE),0)</f>
        <v>10965469.050000006</v>
      </c>
      <c r="Z47" s="133">
        <f>IFERROR(VLOOKUP($B47,'State-Local Funding History'!$L$11:$N$143,'State-Local Funding History'!N$9,FALSE),0)</f>
        <v>9625245.3899999969</v>
      </c>
      <c r="AA47" s="135" t="str">
        <f>IFERROR(IF(VLOOKUP($B47,'2020 Inventory Data'!$B$5:$AG$137,'2020 Inventory Data'!$AG$3,FALSE)="x","Y","N"),"")</f>
        <v>Y</v>
      </c>
      <c r="AB47" s="112">
        <f>VLOOKUP(D47,'Basic Score Methodology'!$B$6:$E$16,'Basic Score Methodology'!$C$2,FALSE)</f>
        <v>5</v>
      </c>
      <c r="AC47" s="113">
        <f>IFERROR(VLOOKUP(E47,'Basic Score Methodology'!$B$6:$E$16,'Basic Score Methodology'!$D$2,FALSE),0)</f>
        <v>3.75</v>
      </c>
      <c r="AD47" s="113">
        <f>IFERROR(VLOOKUP(F47,'Basic Score Methodology'!$B$6:$E$16,'Basic Score Methodology'!$E$2,FALSE),0)</f>
        <v>0</v>
      </c>
      <c r="AE47" s="88">
        <f>IF(G47&lt;='Basic Score Methodology'!$G$12,'Basic Score Methodology'!$H$12,'Basic Score Methodology'!$H$13)</f>
        <v>5</v>
      </c>
      <c r="AF47" s="88">
        <f>IFERROR(IF($C47="Key Commercial Service",VLOOKUP(H47,'Jenks Methodology'!$B$4:$G$8,6,TRUE),IF($C47="Key General Aviation",VLOOKUP(H47,'Jenks Methodology'!$C$4:$G$8,5,TRUE),IF($C47="Intermediate Large",VLOOKUP(H47,'Jenks Methodology'!$D$4:$G$8,4,TRUE),IF($C47="Intermediate Small",VLOOKUP(H47,'Jenks Methodology'!$E$4:$G$8,3,TRUE),VLOOKUP(H47,'Jenks Methodology'!$F$4:$G$8,2,TRUE))))),0)</f>
        <v>1.25</v>
      </c>
      <c r="AG47" s="88">
        <f>IFERROR(IF($C47="Key Commercial Service",VLOOKUP($I47,'Jenks Methodology'!$B$9:$G$13,6,TRUE),IF($C47="Key General Aviation",VLOOKUP($I47,'Jenks Methodology'!$C$9:$G$13,5,TRUE),IF($C47="Intermediate Large",VLOOKUP($I47,'Jenks Methodology'!$D$9:$G$13,4,TRUE),IF($C47="Intermediate Small",VLOOKUP($I47,'Jenks Methodology'!$E$9:$G$13,3,TRUE),VLOOKUP($I47,'Jenks Methodology'!$F$9:$G$13,2,TRUE))))),"")</f>
        <v>1.25</v>
      </c>
      <c r="AH47" s="88">
        <f>IFERROR(VLOOKUP(J47,'Basic Score Methodology'!$G$6:$I$7,'Basic Score Methodology'!$H$2,FALSE),0)</f>
        <v>5</v>
      </c>
      <c r="AI47" s="88">
        <f>IFERROR(VLOOKUP(K47,'Basic Score Methodology'!$G$6:$I$7,'Basic Score Methodology'!$I$2,FALSE),0)</f>
        <v>5</v>
      </c>
      <c r="AJ47" s="88">
        <f>IFERROR(IF($C47="Key Commercial Service",VLOOKUP(L47,'Jenks Methodology'!$B$14:$G$18,6,TRUE),IF($C47="Key General Aviation",VLOOKUP(L47,'Jenks Methodology'!$C$14:$G$18,5,TRUE),IF($C47="Intermediate Large",VLOOKUP(L47,'Jenks Methodology'!$D$14:$G$18,4,TRUE),IF($C47="Intermediate Small",VLOOKUP(L47,'Jenks Methodology'!$E$14:$G$18,3,TRUE),VLOOKUP(L47,'Jenks Methodology'!$F$14:$G$18,2,TRUE))))),5)</f>
        <v>2.5</v>
      </c>
      <c r="AK47" s="88">
        <f>IFERROR(IF($C47="Key Commercial Service",VLOOKUP(M47,'Jenks Methodology'!$B$19:$G$23,6,TRUE),IF($C47="Key General Aviation",VLOOKUP(M47,'Jenks Methodology'!$C$19:$G$23,5,TRUE),IF($C47="Intermediate Large",VLOOKUP(M47,'Jenks Methodology'!$D$19:$G$23,4,TRUE),IF($C47="Intermediate Small",VLOOKUP(M47,'Jenks Methodology'!$E$19:$G$23,3,TRUE),VLOOKUP(M47,'Jenks Methodology'!$F$19:$G$23,2,TRUE))))),5)</f>
        <v>1.25</v>
      </c>
      <c r="AL47" s="88">
        <f>IFERROR(IF($C47="Key Commercial Service",VLOOKUP(N47,'Jenks Methodology'!$B$24:$G$28,6,TRUE),IF($C47="Key General Aviation",VLOOKUP(N47,'Jenks Methodology'!$C$24:$G$28,5,TRUE),IF($C47="Intermediate Large",VLOOKUP(N47,'Jenks Methodology'!$D$24:$G$28,4,TRUE),IF($C47="Intermediate Small",VLOOKUP(N47,'Jenks Methodology'!$E$24:$G$28,3,TRUE),VLOOKUP(N47,'Jenks Methodology'!$F$24:$G$28,2,TRUE))))),5)</f>
        <v>3.75</v>
      </c>
      <c r="AM47" s="88">
        <f>IFERROR(IF($C47="Key Commercial Service",VLOOKUP(O47,'Jenks Methodology'!$B$29:$G$33,6,FALSE),IF($C47="Key General Aviation",VLOOKUP(O47,'Jenks Methodology'!$C$29:$G$33,5,FALSE),IF($C47="Intermediate Large",VLOOKUP(O47,'Jenks Methodology'!$D$29:$G$33,4,FALSE),IF($C47="Intermediate Small",VLOOKUP(O47,'Jenks Methodology'!$E$29:$G$33,3,FALSE),VLOOKUP(O47,'Jenks Methodology'!$F$29:$G$33,2,FALSE))))),5)</f>
        <v>1.25</v>
      </c>
      <c r="AN47" s="101">
        <f>AVERAGE(AJ47:AM47)</f>
        <v>2.1875</v>
      </c>
      <c r="AO47" s="88">
        <f>IFERROR(IF($C47="Key Commercial Service",VLOOKUP(P47,'Jenks Methodology'!$B$34:$G$38,6,TRUE),IF($C47="Key General Aviation",VLOOKUP(P47,'Jenks Methodology'!$C$34:$G$38,5,TRUE),IF($C47="Intermediate Large",VLOOKUP(P47,'Jenks Methodology'!$D$34:$G$38,4,TRUE),IF($C47="Intermediate Small",VLOOKUP(P47,'Jenks Methodology'!$E$34:$G$38,3,TRUE),VLOOKUP(P47,'Jenks Methodology'!$F$34:$G$38,2,TRUE))))),5)</f>
        <v>3.75</v>
      </c>
      <c r="AP47" s="88">
        <f>VLOOKUP($Q47,'Basic Score Methodology'!$K$6:$L$12,'Basic Score Methodology'!$L$2,TRUE)</f>
        <v>3.75</v>
      </c>
      <c r="AQ47" s="88">
        <f>IFERROR(IF($C47="Key Commercial Service",VLOOKUP(R47,'Jenks Methodology'!$B$39:$G$43,6,TRUE),IF($C47="Key General Aviation",VLOOKUP(R47,'Jenks Methodology'!$C$39:$G$43,5,TRUE),IF($C47="Intermediate Large",VLOOKUP(R47,'Jenks Methodology'!$D$39:$G$43,4,TRUE),IF($C47="Intermediate Small",VLOOKUP(R47,'Jenks Methodology'!$E$39:$G$43,3,TRUE),VLOOKUP(R47,'Jenks Methodology'!$F$39:$G$43,2,TRUE))))),0)</f>
        <v>1.25</v>
      </c>
      <c r="AR47" s="88">
        <f>IFERROR(IF($C47="Key Commercial Service",VLOOKUP(S47,'Jenks Methodology'!$B$44:$G$48,6,TRUE),IF($C47="Key General Aviation",VLOOKUP(S47,'Jenks Methodology'!$C$44:$G$48,5,TRUE),IF($C47="Intermediate Large",VLOOKUP(S47,'Jenks Methodology'!$D$44:$G$48,4,TRUE),IF($C47="Intermediate Small",VLOOKUP(S47,'Jenks Methodology'!$E$44:$G$48,3,TRUE),VLOOKUP(S47,'Jenks Methodology'!$F$44:$G$48,2,TRUE))))),0)</f>
        <v>1.25</v>
      </c>
      <c r="AS47" s="88">
        <f>IFERROR(IF($C47="Key Commercial Service",VLOOKUP(T47,'Jenks Methodology'!$B$49:$G$53,6,TRUE),IF($C47="Key General Aviation",VLOOKUP(T47,'Jenks Methodology'!$C$49:$G$53,5,TRUE),IF($C47="Intermediate Large",VLOOKUP(T47,'Jenks Methodology'!$D$49:$G$53,4,TRUE),IF($C47="Intermediate Small",VLOOKUP(T47,'Jenks Methodology'!$E$49:$G$53,3,TRUE),VLOOKUP(T47,'Jenks Methodology'!$F$49:$G$53,2,TRUE))))),0)</f>
        <v>1.25</v>
      </c>
      <c r="AT47" s="88">
        <f>IFERROR(IF($C47="Key Commercial Service",VLOOKUP(U47,'Jenks Methodology'!$B$54:$G$58,6,TRUE),IF($C47="Key General Aviation",VLOOKUP(U47,'Jenks Methodology'!$C$54:$G$58,5,TRUE),IF($C47="Intermediate Large",VLOOKUP(U47,'Jenks Methodology'!$D$54:$G$58,4,TRUE),IF($C47="Intermediate Small",VLOOKUP(U47,'Jenks Methodology'!$E$54:$G$58,3,TRUE),VLOOKUP(U47,'Jenks Methodology'!$F$54:$G$58,2,TRUE))))),0)</f>
        <v>1.25</v>
      </c>
      <c r="AU47" s="88">
        <f>IFERROR(VLOOKUP(V47,'Basic Score Methodology'!$K$17:$M$21,'Basic Score Methodology'!$L$2,TRUE),0)</f>
        <v>3.75</v>
      </c>
      <c r="AV47" s="88">
        <f>IFERROR(VLOOKUP(W47,'Basic Score Methodology'!$K$17:$M$21,'Basic Score Methodology'!$M$2,TRUE),0)</f>
        <v>3.75</v>
      </c>
      <c r="AW47" s="88">
        <f>IFERROR(IF($C47="Key Commercial Service",VLOOKUP(X47,'Jenks Methodology'!$B$59:$G$63,6,TRUE),IF($C47="Key General Aviation",VLOOKUP(X47,'Jenks Methodology'!$C$59:$G$63,5,TRUE),IF($C47="Intermediate Large",VLOOKUP(X47,'Jenks Methodology'!$D$59:$G$63,4,TRUE),IF($C47="Intermediate Small",VLOOKUP(X47,'Jenks Methodology'!$E$59:$G$63,3,TRUE),VLOOKUP(X47,'Jenks Methodology'!$F$59:$G$63,2,TRUE))))),0)</f>
        <v>0</v>
      </c>
      <c r="AX47" s="88">
        <f>IFERROR(IF($C47="Key Commercial Service",VLOOKUP(Y47,'Jenks Methodology'!$B$64:$G$68,6,TRUE),IF($C47="Key General Aviation",VLOOKUP(Y47,'Jenks Methodology'!$C$64:$G$68,5,TRUE),IF($C47="Intermediate Large",VLOOKUP(Y47,'Jenks Methodology'!$D$64:$G$68,4,TRUE),IF($C47="Intermediate Small",VLOOKUP(Y47,'Jenks Methodology'!$E$64:$G$68,3,TRUE),VLOOKUP(Y47,'Jenks Methodology'!$F$64:$G$68,2,TRUE))))),0)</f>
        <v>2.5</v>
      </c>
      <c r="AY47" s="88">
        <f>IFERROR(IF($C47="Key Commercial Service",VLOOKUP(Z47,'Jenks Methodology'!$B$69:$G$73,6,TRUE),IF($C47="Key General Aviation",VLOOKUP(Z47,'Jenks Methodology'!$C$69:$G$73,5,TRUE),IF($C47="Intermediate Large",VLOOKUP(Z47,'Jenks Methodology'!$D$69:$G$73,4,TRUE),IF($C47="Intermediate Small",VLOOKUP(Z47,'Jenks Methodology'!$E$69:$G$73,3,TRUE),VLOOKUP(Z47,'Jenks Methodology'!$F$69:$G$73,2,TRUE))))),0)</f>
        <v>3.75</v>
      </c>
      <c r="AZ47" s="100">
        <f>IFERROR(VLOOKUP(AA47,'Basic Score Methodology'!$N$6:$O$7,'Basic Score Methodology'!$O$2,TRUE),0)</f>
        <v>0</v>
      </c>
      <c r="BA47" s="164">
        <f>SUM(AB47:AE47)+IF(AF47="",AG47,AF47)+SUM(AH47:AI47,AN47:AZ47)</f>
        <v>53.4375</v>
      </c>
    </row>
    <row r="48" spans="1:53" x14ac:dyDescent="0.3">
      <c r="A48" s="108" t="s">
        <v>186</v>
      </c>
      <c r="B48" s="1" t="s">
        <v>187</v>
      </c>
      <c r="C48" s="1" t="s">
        <v>293</v>
      </c>
      <c r="D48" s="129" t="str">
        <f>IF(COUNTIF('NPIAS Info 2021-25'!$C$4:$C$100,B48)&gt;0,"Y","N")</f>
        <v>Y</v>
      </c>
      <c r="E48" s="129" t="str">
        <f>IFERROR(VLOOKUP($B48,'NPIAS Info 2021-25'!$C$4:$G$100,'NPIAS Info 2021-25'!$G$2,FALSE),"Non-NPIAS")</f>
        <v>GA</v>
      </c>
      <c r="F48" s="129" t="str">
        <f>IFERROR(IF(VLOOKUP($B48,'NPIAS Info 2021-25'!$C$4:$G$100,'NPIAS Info 2021-25'!$F$2,FALSE)=0,"N/A (Primary)",VLOOKUP($B48,'NPIAS Info 2021-25'!$C$4:$G$100,'NPIAS Info 2021-25'!$F$2,FALSE)),"N/A (Non-NPIAS)")</f>
        <v>Basic</v>
      </c>
      <c r="G48" s="130">
        <f>VLOOKUP($B48,'2020 Inventory Data'!$B$5:$V$137,'2020 Inventory Data'!$V$3,FALSE)</f>
        <v>12</v>
      </c>
      <c r="H48" s="168">
        <f>IFERROR(VLOOKUP(B48,MnSASP_Baseline_Operations[],'Baseline Ops'!$D$3,FALSE),0)</f>
        <v>4674.9872551304543</v>
      </c>
      <c r="I48" s="130">
        <f>IFERROR(VLOOKUP($B48,'5010 Operations'!$C$5:$CO$151,'5010 Operations'!$CO$3,FALSE),"")</f>
        <v>8200</v>
      </c>
      <c r="J48" s="131">
        <f>IF(VLOOKUP($B48,'2020 Inventory Data'!$B$5:$G$137,'2020 Inventory Data'!$D$3,FALSE)="Yes",1,0)</f>
        <v>1</v>
      </c>
      <c r="K48" s="131">
        <f>IF(VLOOKUP($B48,'2020 Inventory Data'!$B$5:$G$137,'2020 Inventory Data'!$G$3,FALSE)="Yes",1,0)</f>
        <v>1</v>
      </c>
      <c r="L48" s="130">
        <f>VLOOKUP($B48,'30nm Airport Count'!$B$5:$K$137,'30nm Airport Count'!$I$3,FALSE)</f>
        <v>0</v>
      </c>
      <c r="M48" s="130">
        <f>VLOOKUP($B48,'30nm Airport Count'!$B$5:$K$137,'30nm Airport Count'!$J$3,FALSE)</f>
        <v>0</v>
      </c>
      <c r="N48" s="130">
        <f>VLOOKUP($B48,'30nm Airport Count'!$B$5:$K$137,'30nm Airport Count'!$K$3,FALSE)</f>
        <v>0</v>
      </c>
      <c r="O48" s="130">
        <f>VLOOKUP($B48,'30nm Airport Count'!$B$5:$L$137,'30nm Airport Count'!$L$3,FALSE)</f>
        <v>1</v>
      </c>
      <c r="P48" s="130">
        <f>VLOOKUP(B48,Population_30minProximity_Airports[[FAA ID]:[Population within 30 min drive-time]],3,FALSE)</f>
        <v>25841</v>
      </c>
      <c r="Q48" s="132">
        <f>IFERROR(VLOOKUP($B48,'PCI Data (106 airports)'!$W$6:$Z$112,4,FALSE),IF($C48="Landing Strip Turf","Turf","Unknown"))</f>
        <v>85.493619818635352</v>
      </c>
      <c r="R48" s="132">
        <f>VLOOKUP($B48,'Total Economic Impact'!$A$5:$G$139,'Total Economic Impact'!D$3,FALSE)</f>
        <v>21</v>
      </c>
      <c r="S48" s="133">
        <f>VLOOKUP($B48,'Total Economic Impact'!$A$5:$G$139,'Total Economic Impact'!E$3,FALSE)</f>
        <v>813950</v>
      </c>
      <c r="T48" s="133">
        <f>VLOOKUP($B48,'Total Economic Impact'!$A$5:$G$139,'Total Economic Impact'!F$3,FALSE)</f>
        <v>1400470</v>
      </c>
      <c r="U48" s="133">
        <f>VLOOKUP($B48,'Total Economic Impact'!$A$5:$G$139,'Total Economic Impact'!G$3,FALSE)</f>
        <v>2214420</v>
      </c>
      <c r="V48" s="134">
        <f>IFERROR(VLOOKUP($B48,'2020 Inventory Data'!$B$5:$AP$137,'2020 Inventory Data'!$AJ$3,FALSE),"NP")</f>
        <v>9</v>
      </c>
      <c r="W48" s="134">
        <f>IFERROR(VLOOKUP($B48,'2020 Inventory Data'!$B$5:$AP$137,'2020 Inventory Data'!$AK$3,FALSE),"NP")</f>
        <v>6</v>
      </c>
      <c r="X48" s="133">
        <f>IFERROR(VLOOKUP($B48,'AIP Grant History'!$M$9:$Q$109,5,FALSE),0)</f>
        <v>2438846</v>
      </c>
      <c r="Y48" s="133">
        <f>IFERROR(VLOOKUP($B48,'State-Local Funding History'!$L$11:$N$143,'State-Local Funding History'!M$9,FALSE),0)</f>
        <v>1231481.26</v>
      </c>
      <c r="Z48" s="133">
        <f>IFERROR(VLOOKUP($B48,'State-Local Funding History'!$L$11:$N$143,'State-Local Funding History'!N$9,FALSE),0)</f>
        <v>1106672.27</v>
      </c>
      <c r="AA48" s="135" t="str">
        <f>IFERROR(IF(VLOOKUP($B48,'2020 Inventory Data'!$B$5:$AG$137,'2020 Inventory Data'!$AG$3,FALSE)="x","Y","N"),"")</f>
        <v>N</v>
      </c>
      <c r="AB48" s="112">
        <f>VLOOKUP(D48,'Basic Score Methodology'!$B$6:$E$16,'Basic Score Methodology'!$C$2,FALSE)</f>
        <v>5</v>
      </c>
      <c r="AC48" s="113">
        <f>IFERROR(VLOOKUP(E48,'Basic Score Methodology'!$B$6:$E$16,'Basic Score Methodology'!$D$2,FALSE),0)</f>
        <v>0</v>
      </c>
      <c r="AD48" s="113">
        <f>IFERROR(VLOOKUP(F48,'Basic Score Methodology'!$B$6:$E$16,'Basic Score Methodology'!$E$2,FALSE),0)</f>
        <v>0.75</v>
      </c>
      <c r="AE48" s="88">
        <f>IF(G48&lt;='Basic Score Methodology'!$G$12,'Basic Score Methodology'!$H$12,'Basic Score Methodology'!$H$13)</f>
        <v>5</v>
      </c>
      <c r="AF48" s="88">
        <f>IFERROR(IF($C48="Key Commercial Service",VLOOKUP(H48,'Jenks Methodology'!$B$4:$G$8,6,TRUE),IF($C48="Key General Aviation",VLOOKUP(H48,'Jenks Methodology'!$C$4:$G$8,5,TRUE),IF($C48="Intermediate Large",VLOOKUP(H48,'Jenks Methodology'!$D$4:$G$8,4,TRUE),IF($C48="Intermediate Small",VLOOKUP(H48,'Jenks Methodology'!$E$4:$G$8,3,TRUE),VLOOKUP(H48,'Jenks Methodology'!$F$4:$G$8,2,TRUE))))),0)</f>
        <v>1.25</v>
      </c>
      <c r="AG48" s="88">
        <f>IFERROR(IF($C48="Key Commercial Service",VLOOKUP($I48,'Jenks Methodology'!$B$9:$G$13,6,TRUE),IF($C48="Key General Aviation",VLOOKUP($I48,'Jenks Methodology'!$C$9:$G$13,5,TRUE),IF($C48="Intermediate Large",VLOOKUP($I48,'Jenks Methodology'!$D$9:$G$13,4,TRUE),IF($C48="Intermediate Small",VLOOKUP($I48,'Jenks Methodology'!$E$9:$G$13,3,TRUE),VLOOKUP($I48,'Jenks Methodology'!$F$9:$G$13,2,TRUE))))),"")</f>
        <v>1.25</v>
      </c>
      <c r="AH48" s="88">
        <f>IFERROR(VLOOKUP(J48,'Basic Score Methodology'!$G$6:$I$7,'Basic Score Methodology'!$H$2,FALSE),0)</f>
        <v>5</v>
      </c>
      <c r="AI48" s="88">
        <f>IFERROR(VLOOKUP(K48,'Basic Score Methodology'!$G$6:$I$7,'Basic Score Methodology'!$I$2,FALSE),0)</f>
        <v>5</v>
      </c>
      <c r="AJ48" s="88">
        <f>IFERROR(IF($C48="Key Commercial Service",VLOOKUP(L48,'Jenks Methodology'!$B$14:$G$18,6,TRUE),IF($C48="Key General Aviation",VLOOKUP(L48,'Jenks Methodology'!$C$14:$G$18,5,TRUE),IF($C48="Intermediate Large",VLOOKUP(L48,'Jenks Methodology'!$D$14:$G$18,4,TRUE),IF($C48="Intermediate Small",VLOOKUP(L48,'Jenks Methodology'!$E$14:$G$18,3,TRUE),VLOOKUP(L48,'Jenks Methodology'!$F$14:$G$18,2,TRUE))))),5)</f>
        <v>5</v>
      </c>
      <c r="AK48" s="88">
        <f>IFERROR(IF($C48="Key Commercial Service",VLOOKUP(M48,'Jenks Methodology'!$B$19:$G$23,6,TRUE),IF($C48="Key General Aviation",VLOOKUP(M48,'Jenks Methodology'!$C$19:$G$23,5,TRUE),IF($C48="Intermediate Large",VLOOKUP(M48,'Jenks Methodology'!$D$19:$G$23,4,TRUE),IF($C48="Intermediate Small",VLOOKUP(M48,'Jenks Methodology'!$E$19:$G$23,3,TRUE),VLOOKUP(M48,'Jenks Methodology'!$F$19:$G$23,2,TRUE))))),5)</f>
        <v>5</v>
      </c>
      <c r="AL48" s="88">
        <f>IFERROR(IF($C48="Key Commercial Service",VLOOKUP(N48,'Jenks Methodology'!$B$24:$G$28,6,TRUE),IF($C48="Key General Aviation",VLOOKUP(N48,'Jenks Methodology'!$C$24:$G$28,5,TRUE),IF($C48="Intermediate Large",VLOOKUP(N48,'Jenks Methodology'!$D$24:$G$28,4,TRUE),IF($C48="Intermediate Small",VLOOKUP(N48,'Jenks Methodology'!$E$24:$G$28,3,TRUE),VLOOKUP(N48,'Jenks Methodology'!$F$24:$G$28,2,TRUE))))),5)</f>
        <v>5</v>
      </c>
      <c r="AM48" s="88">
        <f>IFERROR(IF($C48="Key Commercial Service",VLOOKUP(O48,'Jenks Methodology'!$B$29:$G$33,6,FALSE),IF($C48="Key General Aviation",VLOOKUP(O48,'Jenks Methodology'!$C$29:$G$33,5,FALSE),IF($C48="Intermediate Large",VLOOKUP(O48,'Jenks Methodology'!$D$29:$G$33,4,FALSE),IF($C48="Intermediate Small",VLOOKUP(O48,'Jenks Methodology'!$E$29:$G$33,3,FALSE),VLOOKUP(O48,'Jenks Methodology'!$F$29:$G$33,2,FALSE))))),5)</f>
        <v>5</v>
      </c>
      <c r="AN48" s="101">
        <f>AVERAGE(AJ48:AM48)</f>
        <v>5</v>
      </c>
      <c r="AO48" s="88">
        <f>IFERROR(IF($C48="Key Commercial Service",VLOOKUP(P48,'Jenks Methodology'!$B$34:$G$38,6,TRUE),IF($C48="Key General Aviation",VLOOKUP(P48,'Jenks Methodology'!$C$34:$G$38,5,TRUE),IF($C48="Intermediate Large",VLOOKUP(P48,'Jenks Methodology'!$D$34:$G$38,4,TRUE),IF($C48="Intermediate Small",VLOOKUP(P48,'Jenks Methodology'!$E$34:$G$38,3,TRUE),VLOOKUP(P48,'Jenks Methodology'!$F$34:$G$38,2,TRUE))))),5)</f>
        <v>0</v>
      </c>
      <c r="AP48" s="88">
        <f>VLOOKUP($Q48,'Basic Score Methodology'!$K$6:$L$12,'Basic Score Methodology'!$L$2,TRUE)</f>
        <v>3.75</v>
      </c>
      <c r="AQ48" s="88">
        <f>IFERROR(IF($C48="Key Commercial Service",VLOOKUP(R48,'Jenks Methodology'!$B$39:$G$43,6,TRUE),IF($C48="Key General Aviation",VLOOKUP(R48,'Jenks Methodology'!$C$39:$G$43,5,TRUE),IF($C48="Intermediate Large",VLOOKUP(R48,'Jenks Methodology'!$D$39:$G$43,4,TRUE),IF($C48="Intermediate Small",VLOOKUP(R48,'Jenks Methodology'!$E$39:$G$43,3,TRUE),VLOOKUP(R48,'Jenks Methodology'!$F$39:$G$43,2,TRUE))))),0)</f>
        <v>1.25</v>
      </c>
      <c r="AR48" s="88">
        <f>IFERROR(IF($C48="Key Commercial Service",VLOOKUP(S48,'Jenks Methodology'!$B$44:$G$48,6,TRUE),IF($C48="Key General Aviation",VLOOKUP(S48,'Jenks Methodology'!$C$44:$G$48,5,TRUE),IF($C48="Intermediate Large",VLOOKUP(S48,'Jenks Methodology'!$D$44:$G$48,4,TRUE),IF($C48="Intermediate Small",VLOOKUP(S48,'Jenks Methodology'!$E$44:$G$48,3,TRUE),VLOOKUP(S48,'Jenks Methodology'!$F$44:$G$48,2,TRUE))))),0)</f>
        <v>1.25</v>
      </c>
      <c r="AS48" s="88">
        <f>IFERROR(IF($C48="Key Commercial Service",VLOOKUP(T48,'Jenks Methodology'!$B$49:$G$53,6,TRUE),IF($C48="Key General Aviation",VLOOKUP(T48,'Jenks Methodology'!$C$49:$G$53,5,TRUE),IF($C48="Intermediate Large",VLOOKUP(T48,'Jenks Methodology'!$D$49:$G$53,4,TRUE),IF($C48="Intermediate Small",VLOOKUP(T48,'Jenks Methodology'!$E$49:$G$53,3,TRUE),VLOOKUP(T48,'Jenks Methodology'!$F$49:$G$53,2,TRUE))))),0)</f>
        <v>1.25</v>
      </c>
      <c r="AT48" s="88">
        <f>IFERROR(IF($C48="Key Commercial Service",VLOOKUP(U48,'Jenks Methodology'!$B$54:$G$58,6,TRUE),IF($C48="Key General Aviation",VLOOKUP(U48,'Jenks Methodology'!$C$54:$G$58,5,TRUE),IF($C48="Intermediate Large",VLOOKUP(U48,'Jenks Methodology'!$D$54:$G$58,4,TRUE),IF($C48="Intermediate Small",VLOOKUP(U48,'Jenks Methodology'!$E$54:$G$58,3,TRUE),VLOOKUP(U48,'Jenks Methodology'!$F$54:$G$58,2,TRUE))))),0)</f>
        <v>1.25</v>
      </c>
      <c r="AU48" s="88">
        <f>IFERROR(VLOOKUP(V48,'Basic Score Methodology'!$K$17:$M$21,'Basic Score Methodology'!$L$2,TRUE),0)</f>
        <v>3.75</v>
      </c>
      <c r="AV48" s="88">
        <f>IFERROR(VLOOKUP(W48,'Basic Score Methodology'!$K$17:$M$21,'Basic Score Methodology'!$M$2,TRUE),0)</f>
        <v>2.5</v>
      </c>
      <c r="AW48" s="88">
        <f>IFERROR(IF($C48="Key Commercial Service",VLOOKUP(X48,'Jenks Methodology'!$B$59:$G$63,6,TRUE),IF($C48="Key General Aviation",VLOOKUP(X48,'Jenks Methodology'!$C$59:$G$63,5,TRUE),IF($C48="Intermediate Large",VLOOKUP(X48,'Jenks Methodology'!$D$59:$G$63,4,TRUE),IF($C48="Intermediate Small",VLOOKUP(X48,'Jenks Methodology'!$E$59:$G$63,3,TRUE),VLOOKUP(X48,'Jenks Methodology'!$F$59:$G$63,2,TRUE))))),0)</f>
        <v>1.25</v>
      </c>
      <c r="AX48" s="88">
        <f>IFERROR(IF($C48="Key Commercial Service",VLOOKUP(Y48,'Jenks Methodology'!$B$64:$G$68,6,TRUE),IF($C48="Key General Aviation",VLOOKUP(Y48,'Jenks Methodology'!$C$64:$G$68,5,TRUE),IF($C48="Intermediate Large",VLOOKUP(Y48,'Jenks Methodology'!$D$64:$G$68,4,TRUE),IF($C48="Intermediate Small",VLOOKUP(Y48,'Jenks Methodology'!$E$64:$G$68,3,TRUE),VLOOKUP(Y48,'Jenks Methodology'!$F$64:$G$68,2,TRUE))))),0)</f>
        <v>2.5</v>
      </c>
      <c r="AY48" s="88">
        <f>IFERROR(IF($C48="Key Commercial Service",VLOOKUP(Z48,'Jenks Methodology'!$B$69:$G$73,6,TRUE),IF($C48="Key General Aviation",VLOOKUP(Z48,'Jenks Methodology'!$C$69:$G$73,5,TRUE),IF($C48="Intermediate Large",VLOOKUP(Z48,'Jenks Methodology'!$D$69:$G$73,4,TRUE),IF($C48="Intermediate Small",VLOOKUP(Z48,'Jenks Methodology'!$E$69:$G$73,3,TRUE),VLOOKUP(Z48,'Jenks Methodology'!$F$69:$G$73,2,TRUE))))),0)</f>
        <v>2.5</v>
      </c>
      <c r="AZ48" s="100">
        <f>IFERROR(VLOOKUP(AA48,'Basic Score Methodology'!$N$6:$O$7,'Basic Score Methodology'!$O$2,TRUE),0)</f>
        <v>5</v>
      </c>
      <c r="BA48" s="164">
        <f>SUM(AB48:AE48)+IF(AF48="",AG48,AF48)+SUM(AH48:AI48,AN48:AZ48)</f>
        <v>53.25</v>
      </c>
    </row>
    <row r="49" spans="1:53" x14ac:dyDescent="0.3">
      <c r="A49" s="108" t="s">
        <v>172</v>
      </c>
      <c r="B49" s="1" t="s">
        <v>173</v>
      </c>
      <c r="C49" s="1" t="s">
        <v>294</v>
      </c>
      <c r="D49" s="129" t="str">
        <f>IF(COUNTIF('NPIAS Info 2021-25'!$C$4:$C$100,B49)&gt;0,"Y","N")</f>
        <v>Y</v>
      </c>
      <c r="E49" s="129" t="str">
        <f>IFERROR(VLOOKUP($B49,'NPIAS Info 2021-25'!$C$4:$G$100,'NPIAS Info 2021-25'!$G$2,FALSE),"Non-NPIAS")</f>
        <v>GA</v>
      </c>
      <c r="F49" s="129" t="str">
        <f>IFERROR(IF(VLOOKUP($B49,'NPIAS Info 2021-25'!$C$4:$G$100,'NPIAS Info 2021-25'!$F$2,FALSE)=0,"N/A (Primary)",VLOOKUP($B49,'NPIAS Info 2021-25'!$C$4:$G$100,'NPIAS Info 2021-25'!$F$2,FALSE)),"N/A (Non-NPIAS)")</f>
        <v>Local</v>
      </c>
      <c r="G49" s="130">
        <f>VLOOKUP($B49,'2020 Inventory Data'!$B$5:$V$137,'2020 Inventory Data'!$V$3,FALSE)</f>
        <v>54</v>
      </c>
      <c r="H49" s="168">
        <f>IFERROR(VLOOKUP(B49,MnSASP_Baseline_Operations[],'Baseline Ops'!$D$3,FALSE),0)</f>
        <v>16357.284082446351</v>
      </c>
      <c r="I49" s="130">
        <f>IFERROR(VLOOKUP($B49,'5010 Operations'!$C$5:$CO$151,'5010 Operations'!$CO$3,FALSE),"")</f>
        <v>30050</v>
      </c>
      <c r="J49" s="131">
        <f>IF(VLOOKUP($B49,'2020 Inventory Data'!$B$5:$G$137,'2020 Inventory Data'!$D$3,FALSE)="Yes",1,0)</f>
        <v>1</v>
      </c>
      <c r="K49" s="131">
        <f>IF(VLOOKUP($B49,'2020 Inventory Data'!$B$5:$G$137,'2020 Inventory Data'!$G$3,FALSE)="Yes",1,0)</f>
        <v>1</v>
      </c>
      <c r="L49" s="130">
        <f>VLOOKUP($B49,'30nm Airport Count'!$B$5:$K$137,'30nm Airport Count'!$I$3,FALSE)</f>
        <v>3</v>
      </c>
      <c r="M49" s="130">
        <f>VLOOKUP($B49,'30nm Airport Count'!$B$5:$K$137,'30nm Airport Count'!$J$3,FALSE)</f>
        <v>3</v>
      </c>
      <c r="N49" s="130">
        <f>VLOOKUP($B49,'30nm Airport Count'!$B$5:$K$137,'30nm Airport Count'!$K$3,FALSE)</f>
        <v>0</v>
      </c>
      <c r="O49" s="130">
        <f>VLOOKUP($B49,'30nm Airport Count'!$B$5:$L$137,'30nm Airport Count'!$L$3,FALSE)</f>
        <v>3</v>
      </c>
      <c r="P49" s="130">
        <f>VLOOKUP(B49,Population_30minProximity_Airports[[FAA ID]:[Population within 30 min drive-time]],3,FALSE)</f>
        <v>102230</v>
      </c>
      <c r="Q49" s="132">
        <f>IFERROR(VLOOKUP($B49,'PCI Data (106 airports)'!$W$6:$Z$112,4,FALSE),IF($C49="Landing Strip Turf","Turf","Unknown"))</f>
        <v>95.690810584454368</v>
      </c>
      <c r="R49" s="132">
        <f>VLOOKUP($B49,'Total Economic Impact'!$A$5:$G$139,'Total Economic Impact'!D$3,FALSE)</f>
        <v>71</v>
      </c>
      <c r="S49" s="133">
        <f>VLOOKUP($B49,'Total Economic Impact'!$A$5:$G$139,'Total Economic Impact'!E$3,FALSE)</f>
        <v>2307660</v>
      </c>
      <c r="T49" s="133">
        <f>VLOOKUP($B49,'Total Economic Impact'!$A$5:$G$139,'Total Economic Impact'!F$3,FALSE)</f>
        <v>3557190</v>
      </c>
      <c r="U49" s="133">
        <f>VLOOKUP($B49,'Total Economic Impact'!$A$5:$G$139,'Total Economic Impact'!G$3,FALSE)</f>
        <v>5864850</v>
      </c>
      <c r="V49" s="134">
        <f>IFERROR(VLOOKUP($B49,'2020 Inventory Data'!$B$5:$AP$137,'2020 Inventory Data'!$AJ$3,FALSE),"NP")</f>
        <v>9</v>
      </c>
      <c r="W49" s="134">
        <f>IFERROR(VLOOKUP($B49,'2020 Inventory Data'!$B$5:$AP$137,'2020 Inventory Data'!$AK$3,FALSE),"NP")</f>
        <v>7</v>
      </c>
      <c r="X49" s="133">
        <f>IFERROR(VLOOKUP($B49,'AIP Grant History'!$M$9:$Q$109,5,FALSE),0)</f>
        <v>6329278</v>
      </c>
      <c r="Y49" s="133">
        <f>IFERROR(VLOOKUP($B49,'State-Local Funding History'!$L$11:$N$143,'State-Local Funding History'!M$9,FALSE),0)</f>
        <v>3824772.78</v>
      </c>
      <c r="Z49" s="133">
        <f>IFERROR(VLOOKUP($B49,'State-Local Funding History'!$L$11:$N$143,'State-Local Funding History'!N$9,FALSE),0)</f>
        <v>3505091.7800000007</v>
      </c>
      <c r="AA49" s="135" t="str">
        <f>IFERROR(IF(VLOOKUP($B49,'2020 Inventory Data'!$B$5:$AG$137,'2020 Inventory Data'!$AG$3,FALSE)="x","Y","N"),"")</f>
        <v>N</v>
      </c>
      <c r="AB49" s="112">
        <f>VLOOKUP(D49,'Basic Score Methodology'!$B$6:$E$16,'Basic Score Methodology'!$C$2,FALSE)</f>
        <v>5</v>
      </c>
      <c r="AC49" s="113">
        <f>IFERROR(VLOOKUP(E49,'Basic Score Methodology'!$B$6:$E$16,'Basic Score Methodology'!$D$2,FALSE),0)</f>
        <v>0</v>
      </c>
      <c r="AD49" s="113">
        <f>IFERROR(VLOOKUP(F49,'Basic Score Methodology'!$B$6:$E$16,'Basic Score Methodology'!$E$2,FALSE),0)</f>
        <v>1.5</v>
      </c>
      <c r="AE49" s="88">
        <f>IF(G49&lt;='Basic Score Methodology'!$G$12,'Basic Score Methodology'!$H$12,'Basic Score Methodology'!$H$13)</f>
        <v>5</v>
      </c>
      <c r="AF49" s="88">
        <f>IFERROR(IF($C49="Key Commercial Service",VLOOKUP(H49,'Jenks Methodology'!$B$4:$G$8,6,TRUE),IF($C49="Key General Aviation",VLOOKUP(H49,'Jenks Methodology'!$C$4:$G$8,5,TRUE),IF($C49="Intermediate Large",VLOOKUP(H49,'Jenks Methodology'!$D$4:$G$8,4,TRUE),IF($C49="Intermediate Small",VLOOKUP(H49,'Jenks Methodology'!$E$4:$G$8,3,TRUE),VLOOKUP(H49,'Jenks Methodology'!$F$4:$G$8,2,TRUE))))),0)</f>
        <v>1.25</v>
      </c>
      <c r="AG49" s="88">
        <f>IFERROR(IF($C49="Key Commercial Service",VLOOKUP($I49,'Jenks Methodology'!$B$9:$G$13,6,TRUE),IF($C49="Key General Aviation",VLOOKUP($I49,'Jenks Methodology'!$C$9:$G$13,5,TRUE),IF($C49="Intermediate Large",VLOOKUP($I49,'Jenks Methodology'!$D$9:$G$13,4,TRUE),IF($C49="Intermediate Small",VLOOKUP($I49,'Jenks Methodology'!$E$9:$G$13,3,TRUE),VLOOKUP($I49,'Jenks Methodology'!$F$9:$G$13,2,TRUE))))),"")</f>
        <v>3.75</v>
      </c>
      <c r="AH49" s="88">
        <f>IFERROR(VLOOKUP(J49,'Basic Score Methodology'!$G$6:$I$7,'Basic Score Methodology'!$H$2,FALSE),0)</f>
        <v>5</v>
      </c>
      <c r="AI49" s="88">
        <f>IFERROR(VLOOKUP(K49,'Basic Score Methodology'!$G$6:$I$7,'Basic Score Methodology'!$I$2,FALSE),0)</f>
        <v>5</v>
      </c>
      <c r="AJ49" s="88">
        <f>IFERROR(IF($C49="Key Commercial Service",VLOOKUP(L49,'Jenks Methodology'!$B$14:$G$18,6,TRUE),IF($C49="Key General Aviation",VLOOKUP(L49,'Jenks Methodology'!$C$14:$G$18,5,TRUE),IF($C49="Intermediate Large",VLOOKUP(L49,'Jenks Methodology'!$D$14:$G$18,4,TRUE),IF($C49="Intermediate Small",VLOOKUP(L49,'Jenks Methodology'!$E$14:$G$18,3,TRUE),VLOOKUP(L49,'Jenks Methodology'!$F$14:$G$18,2,TRUE))))),5)</f>
        <v>1.25</v>
      </c>
      <c r="AK49" s="88">
        <f>IFERROR(IF($C49="Key Commercial Service",VLOOKUP(M49,'Jenks Methodology'!$B$19:$G$23,6,TRUE),IF($C49="Key General Aviation",VLOOKUP(M49,'Jenks Methodology'!$C$19:$G$23,5,TRUE),IF($C49="Intermediate Large",VLOOKUP(M49,'Jenks Methodology'!$D$19:$G$23,4,TRUE),IF($C49="Intermediate Small",VLOOKUP(M49,'Jenks Methodology'!$E$19:$G$23,3,TRUE),VLOOKUP(M49,'Jenks Methodology'!$F$19:$G$23,2,TRUE))))),5)</f>
        <v>1.25</v>
      </c>
      <c r="AL49" s="88">
        <f>IFERROR(IF($C49="Key Commercial Service",VLOOKUP(N49,'Jenks Methodology'!$B$24:$G$28,6,TRUE),IF($C49="Key General Aviation",VLOOKUP(N49,'Jenks Methodology'!$C$24:$G$28,5,TRUE),IF($C49="Intermediate Large",VLOOKUP(N49,'Jenks Methodology'!$D$24:$G$28,4,TRUE),IF($C49="Intermediate Small",VLOOKUP(N49,'Jenks Methodology'!$E$24:$G$28,3,TRUE),VLOOKUP(N49,'Jenks Methodology'!$F$24:$G$28,2,TRUE))))),5)</f>
        <v>3.75</v>
      </c>
      <c r="AM49" s="88">
        <f>IFERROR(IF($C49="Key Commercial Service",VLOOKUP(O49,'Jenks Methodology'!$B$29:$G$33,6,FALSE),IF($C49="Key General Aviation",VLOOKUP(O49,'Jenks Methodology'!$C$29:$G$33,5,FALSE),IF($C49="Intermediate Large",VLOOKUP(O49,'Jenks Methodology'!$D$29:$G$33,4,FALSE),IF($C49="Intermediate Small",VLOOKUP(O49,'Jenks Methodology'!$E$29:$G$33,3,FALSE),VLOOKUP(O49,'Jenks Methodology'!$F$29:$G$33,2,FALSE))))),5)</f>
        <v>5</v>
      </c>
      <c r="AN49" s="101">
        <f>AVERAGE(AJ49:AM49)</f>
        <v>2.8125</v>
      </c>
      <c r="AO49" s="88">
        <f>IFERROR(IF($C49="Key Commercial Service",VLOOKUP(P49,'Jenks Methodology'!$B$34:$G$38,6,TRUE),IF($C49="Key General Aviation",VLOOKUP(P49,'Jenks Methodology'!$C$34:$G$38,5,TRUE),IF($C49="Intermediate Large",VLOOKUP(P49,'Jenks Methodology'!$D$34:$G$38,4,TRUE),IF($C49="Intermediate Small",VLOOKUP(P49,'Jenks Methodology'!$E$34:$G$38,3,TRUE),VLOOKUP(P49,'Jenks Methodology'!$F$34:$G$38,2,TRUE))))),5)</f>
        <v>3.75</v>
      </c>
      <c r="AP49" s="88">
        <f>VLOOKUP($Q49,'Basic Score Methodology'!$K$6:$L$12,'Basic Score Methodology'!$L$2,TRUE)</f>
        <v>3.75</v>
      </c>
      <c r="AQ49" s="88">
        <f>IFERROR(IF($C49="Key Commercial Service",VLOOKUP(R49,'Jenks Methodology'!$B$39:$G$43,6,TRUE),IF($C49="Key General Aviation",VLOOKUP(R49,'Jenks Methodology'!$C$39:$G$43,5,TRUE),IF($C49="Intermediate Large",VLOOKUP(R49,'Jenks Methodology'!$D$39:$G$43,4,TRUE),IF($C49="Intermediate Small",VLOOKUP(R49,'Jenks Methodology'!$E$39:$G$43,3,TRUE),VLOOKUP(R49,'Jenks Methodology'!$F$39:$G$43,2,TRUE))))),0)</f>
        <v>1.25</v>
      </c>
      <c r="AR49" s="88">
        <f>IFERROR(IF($C49="Key Commercial Service",VLOOKUP(S49,'Jenks Methodology'!$B$44:$G$48,6,TRUE),IF($C49="Key General Aviation",VLOOKUP(S49,'Jenks Methodology'!$C$44:$G$48,5,TRUE),IF($C49="Intermediate Large",VLOOKUP(S49,'Jenks Methodology'!$D$44:$G$48,4,TRUE),IF($C49="Intermediate Small",VLOOKUP(S49,'Jenks Methodology'!$E$44:$G$48,3,TRUE),VLOOKUP(S49,'Jenks Methodology'!$F$44:$G$48,2,TRUE))))),0)</f>
        <v>0</v>
      </c>
      <c r="AS49" s="88">
        <f>IFERROR(IF($C49="Key Commercial Service",VLOOKUP(T49,'Jenks Methodology'!$B$49:$G$53,6,TRUE),IF($C49="Key General Aviation",VLOOKUP(T49,'Jenks Methodology'!$C$49:$G$53,5,TRUE),IF($C49="Intermediate Large",VLOOKUP(T49,'Jenks Methodology'!$D$49:$G$53,4,TRUE),IF($C49="Intermediate Small",VLOOKUP(T49,'Jenks Methodology'!$E$49:$G$53,3,TRUE),VLOOKUP(T49,'Jenks Methodology'!$F$49:$G$53,2,TRUE))))),0)</f>
        <v>1.25</v>
      </c>
      <c r="AT49" s="88">
        <f>IFERROR(IF($C49="Key Commercial Service",VLOOKUP(U49,'Jenks Methodology'!$B$54:$G$58,6,TRUE),IF($C49="Key General Aviation",VLOOKUP(U49,'Jenks Methodology'!$C$54:$G$58,5,TRUE),IF($C49="Intermediate Large",VLOOKUP(U49,'Jenks Methodology'!$D$54:$G$58,4,TRUE),IF($C49="Intermediate Small",VLOOKUP(U49,'Jenks Methodology'!$E$54:$G$58,3,TRUE),VLOOKUP(U49,'Jenks Methodology'!$F$54:$G$58,2,TRUE))))),0)</f>
        <v>0</v>
      </c>
      <c r="AU49" s="88">
        <f>IFERROR(VLOOKUP(V49,'Basic Score Methodology'!$K$17:$M$21,'Basic Score Methodology'!$L$2,TRUE),0)</f>
        <v>3.75</v>
      </c>
      <c r="AV49" s="88">
        <f>IFERROR(VLOOKUP(W49,'Basic Score Methodology'!$K$17:$M$21,'Basic Score Methodology'!$M$2,TRUE),0)</f>
        <v>2.5</v>
      </c>
      <c r="AW49" s="88">
        <f>IFERROR(IF($C49="Key Commercial Service",VLOOKUP(X49,'Jenks Methodology'!$B$59:$G$63,6,TRUE),IF($C49="Key General Aviation",VLOOKUP(X49,'Jenks Methodology'!$C$59:$G$63,5,TRUE),IF($C49="Intermediate Large",VLOOKUP(X49,'Jenks Methodology'!$D$59:$G$63,4,TRUE),IF($C49="Intermediate Small",VLOOKUP(X49,'Jenks Methodology'!$E$59:$G$63,3,TRUE),VLOOKUP(X49,'Jenks Methodology'!$F$59:$G$63,2,TRUE))))),0)</f>
        <v>1.25</v>
      </c>
      <c r="AX49" s="88">
        <f>IFERROR(IF($C49="Key Commercial Service",VLOOKUP(Y49,'Jenks Methodology'!$B$64:$G$68,6,TRUE),IF($C49="Key General Aviation",VLOOKUP(Y49,'Jenks Methodology'!$C$64:$G$68,5,TRUE),IF($C49="Intermediate Large",VLOOKUP(Y49,'Jenks Methodology'!$D$64:$G$68,4,TRUE),IF($C49="Intermediate Small",VLOOKUP(Y49,'Jenks Methodology'!$E$64:$G$68,3,TRUE),VLOOKUP(Y49,'Jenks Methodology'!$F$64:$G$68,2,TRUE))))),0)</f>
        <v>2.5</v>
      </c>
      <c r="AY49" s="88">
        <f>IFERROR(IF($C49="Key Commercial Service",VLOOKUP(Z49,'Jenks Methodology'!$B$69:$G$73,6,TRUE),IF($C49="Key General Aviation",VLOOKUP(Z49,'Jenks Methodology'!$C$69:$G$73,5,TRUE),IF($C49="Intermediate Large",VLOOKUP(Z49,'Jenks Methodology'!$D$69:$G$73,4,TRUE),IF($C49="Intermediate Small",VLOOKUP(Z49,'Jenks Methodology'!$E$69:$G$73,3,TRUE),VLOOKUP(Z49,'Jenks Methodology'!$F$69:$G$73,2,TRUE))))),0)</f>
        <v>2.5</v>
      </c>
      <c r="AZ49" s="100">
        <f>IFERROR(VLOOKUP(AA49,'Basic Score Methodology'!$N$6:$O$7,'Basic Score Methodology'!$O$2,TRUE),0)</f>
        <v>5</v>
      </c>
      <c r="BA49" s="164">
        <f>SUM(AB49:AE49)+IF(AF49="",AG49,AF49)+SUM(AH49:AI49,AN49:AZ49)</f>
        <v>53.0625</v>
      </c>
    </row>
    <row r="50" spans="1:53" x14ac:dyDescent="0.3">
      <c r="A50" s="108" t="s">
        <v>80</v>
      </c>
      <c r="B50" s="1" t="s">
        <v>81</v>
      </c>
      <c r="C50" s="1" t="s">
        <v>290</v>
      </c>
      <c r="D50" s="129" t="str">
        <f>IF(COUNTIF('NPIAS Info 2021-25'!$C$4:$C$100,B50)&gt;0,"Y","N")</f>
        <v>Y</v>
      </c>
      <c r="E50" s="129" t="str">
        <f>IFERROR(VLOOKUP($B50,'NPIAS Info 2021-25'!$C$4:$G$100,'NPIAS Info 2021-25'!$G$2,FALSE),"Non-NPIAS")</f>
        <v>GA</v>
      </c>
      <c r="F50" s="129" t="str">
        <f>IFERROR(IF(VLOOKUP($B50,'NPIAS Info 2021-25'!$C$4:$G$100,'NPIAS Info 2021-25'!$F$2,FALSE)=0,"N/A (Primary)",VLOOKUP($B50,'NPIAS Info 2021-25'!$C$4:$G$100,'NPIAS Info 2021-25'!$F$2,FALSE)),"N/A (Non-NPIAS)")</f>
        <v>Local</v>
      </c>
      <c r="G50" s="130">
        <f>VLOOKUP($B50,'2020 Inventory Data'!$B$5:$V$137,'2020 Inventory Data'!$V$3,FALSE)</f>
        <v>27</v>
      </c>
      <c r="H50" s="168">
        <f>IFERROR(VLOOKUP(B50,MnSASP_Baseline_Operations[],'Baseline Ops'!$D$3,FALSE),0)</f>
        <v>8149.9928965066856</v>
      </c>
      <c r="I50" s="130">
        <f>IFERROR(VLOOKUP($B50,'5010 Operations'!$C$5:$CO$151,'5010 Operations'!$CO$3,FALSE),"")</f>
        <v>10615</v>
      </c>
      <c r="J50" s="131">
        <f>IF(VLOOKUP($B50,'2020 Inventory Data'!$B$5:$G$137,'2020 Inventory Data'!$D$3,FALSE)="Yes",1,0)</f>
        <v>0</v>
      </c>
      <c r="K50" s="131">
        <f>IF(VLOOKUP($B50,'2020 Inventory Data'!$B$5:$G$137,'2020 Inventory Data'!$G$3,FALSE)="Yes",1,0)</f>
        <v>1</v>
      </c>
      <c r="L50" s="130">
        <f>VLOOKUP($B50,'30nm Airport Count'!$B$5:$K$137,'30nm Airport Count'!$I$3,FALSE)</f>
        <v>3</v>
      </c>
      <c r="M50" s="130">
        <f>VLOOKUP($B50,'30nm Airport Count'!$B$5:$K$137,'30nm Airport Count'!$J$3,FALSE)</f>
        <v>2</v>
      </c>
      <c r="N50" s="130">
        <f>VLOOKUP($B50,'30nm Airport Count'!$B$5:$K$137,'30nm Airport Count'!$K$3,FALSE)</f>
        <v>0</v>
      </c>
      <c r="O50" s="130">
        <f>VLOOKUP($B50,'30nm Airport Count'!$B$5:$L$137,'30nm Airport Count'!$L$3,FALSE)</f>
        <v>3</v>
      </c>
      <c r="P50" s="130">
        <f>VLOOKUP(B50,Population_30minProximity_Airports[[FAA ID]:[Population within 30 min drive-time]],3,FALSE)</f>
        <v>132396</v>
      </c>
      <c r="Q50" s="132">
        <f>IFERROR(VLOOKUP($B50,'PCI Data (106 airports)'!$W$6:$Z$112,4,FALSE),IF($C50="Landing Strip Turf","Turf","Unknown"))</f>
        <v>85</v>
      </c>
      <c r="R50" s="132">
        <f>VLOOKUP($B50,'Total Economic Impact'!$A$5:$G$139,'Total Economic Impact'!D$3,FALSE)</f>
        <v>14</v>
      </c>
      <c r="S50" s="133">
        <f>VLOOKUP($B50,'Total Economic Impact'!$A$5:$G$139,'Total Economic Impact'!E$3,FALSE)</f>
        <v>511250</v>
      </c>
      <c r="T50" s="133">
        <f>VLOOKUP($B50,'Total Economic Impact'!$A$5:$G$139,'Total Economic Impact'!F$3,FALSE)</f>
        <v>1222350</v>
      </c>
      <c r="U50" s="133">
        <f>VLOOKUP($B50,'Total Economic Impact'!$A$5:$G$139,'Total Economic Impact'!G$3,FALSE)</f>
        <v>1733600</v>
      </c>
      <c r="V50" s="134">
        <f>IFERROR(VLOOKUP($B50,'2020 Inventory Data'!$B$5:$AP$137,'2020 Inventory Data'!$AJ$3,FALSE),"NP")</f>
        <v>7</v>
      </c>
      <c r="W50" s="134">
        <f>IFERROR(VLOOKUP($B50,'2020 Inventory Data'!$B$5:$AP$137,'2020 Inventory Data'!$AK$3,FALSE),"NP")</f>
        <v>7</v>
      </c>
      <c r="X50" s="133">
        <f>IFERROR(VLOOKUP($B50,'AIP Grant History'!$M$9:$Q$109,5,FALSE),0)</f>
        <v>4091913</v>
      </c>
      <c r="Y50" s="133">
        <f>IFERROR(VLOOKUP($B50,'State-Local Funding History'!$L$11:$N$143,'State-Local Funding History'!M$9,FALSE),0)</f>
        <v>1525087.43</v>
      </c>
      <c r="Z50" s="133">
        <f>IFERROR(VLOOKUP($B50,'State-Local Funding History'!$L$11:$N$143,'State-Local Funding History'!N$9,FALSE),0)</f>
        <v>747328.83999999973</v>
      </c>
      <c r="AA50" s="135" t="str">
        <f>IFERROR(IF(VLOOKUP($B50,'2020 Inventory Data'!$B$5:$AG$137,'2020 Inventory Data'!$AG$3,FALSE)="x","Y","N"),"")</f>
        <v>N</v>
      </c>
      <c r="AB50" s="112">
        <f>VLOOKUP(D50,'Basic Score Methodology'!$B$6:$E$16,'Basic Score Methodology'!$C$2,FALSE)</f>
        <v>5</v>
      </c>
      <c r="AC50" s="113">
        <f>IFERROR(VLOOKUP(E50,'Basic Score Methodology'!$B$6:$E$16,'Basic Score Methodology'!$D$2,FALSE),0)</f>
        <v>0</v>
      </c>
      <c r="AD50" s="113">
        <f>IFERROR(VLOOKUP(F50,'Basic Score Methodology'!$B$6:$E$16,'Basic Score Methodology'!$E$2,FALSE),0)</f>
        <v>1.5</v>
      </c>
      <c r="AE50" s="88">
        <f>IF(G50&lt;='Basic Score Methodology'!$G$12,'Basic Score Methodology'!$H$12,'Basic Score Methodology'!$H$13)</f>
        <v>5</v>
      </c>
      <c r="AF50" s="88">
        <f>IFERROR(IF($C50="Key Commercial Service",VLOOKUP(H50,'Jenks Methodology'!$B$4:$G$8,6,TRUE),IF($C50="Key General Aviation",VLOOKUP(H50,'Jenks Methodology'!$C$4:$G$8,5,TRUE),IF($C50="Intermediate Large",VLOOKUP(H50,'Jenks Methodology'!$D$4:$G$8,4,TRUE),IF($C50="Intermediate Small",VLOOKUP(H50,'Jenks Methodology'!$E$4:$G$8,3,TRUE),VLOOKUP(H50,'Jenks Methodology'!$F$4:$G$8,2,TRUE))))),0)</f>
        <v>2.5</v>
      </c>
      <c r="AG50" s="88">
        <f>IFERROR(IF($C50="Key Commercial Service",VLOOKUP($I50,'Jenks Methodology'!$B$9:$G$13,6,TRUE),IF($C50="Key General Aviation",VLOOKUP($I50,'Jenks Methodology'!$C$9:$G$13,5,TRUE),IF($C50="Intermediate Large",VLOOKUP($I50,'Jenks Methodology'!$D$9:$G$13,4,TRUE),IF($C50="Intermediate Small",VLOOKUP($I50,'Jenks Methodology'!$E$9:$G$13,3,TRUE),VLOOKUP($I50,'Jenks Methodology'!$F$9:$G$13,2,TRUE))))),"")</f>
        <v>1.25</v>
      </c>
      <c r="AH50" s="88">
        <f>IFERROR(VLOOKUP(J50,'Basic Score Methodology'!$G$6:$I$7,'Basic Score Methodology'!$H$2,FALSE),0)</f>
        <v>0</v>
      </c>
      <c r="AI50" s="88">
        <f>IFERROR(VLOOKUP(K50,'Basic Score Methodology'!$G$6:$I$7,'Basic Score Methodology'!$I$2,FALSE),0)</f>
        <v>5</v>
      </c>
      <c r="AJ50" s="88">
        <f>IFERROR(IF($C50="Key Commercial Service",VLOOKUP(L50,'Jenks Methodology'!$B$14:$G$18,6,TRUE),IF($C50="Key General Aviation",VLOOKUP(L50,'Jenks Methodology'!$C$14:$G$18,5,TRUE),IF($C50="Intermediate Large",VLOOKUP(L50,'Jenks Methodology'!$D$14:$G$18,4,TRUE),IF($C50="Intermediate Small",VLOOKUP(L50,'Jenks Methodology'!$E$14:$G$18,3,TRUE),VLOOKUP(L50,'Jenks Methodology'!$F$14:$G$18,2,TRUE))))),5)</f>
        <v>1.25</v>
      </c>
      <c r="AK50" s="88">
        <f>IFERROR(IF($C50="Key Commercial Service",VLOOKUP(M50,'Jenks Methodology'!$B$19:$G$23,6,TRUE),IF($C50="Key General Aviation",VLOOKUP(M50,'Jenks Methodology'!$C$19:$G$23,5,TRUE),IF($C50="Intermediate Large",VLOOKUP(M50,'Jenks Methodology'!$D$19:$G$23,4,TRUE),IF($C50="Intermediate Small",VLOOKUP(M50,'Jenks Methodology'!$E$19:$G$23,3,TRUE),VLOOKUP(M50,'Jenks Methodology'!$F$19:$G$23,2,TRUE))))),5)</f>
        <v>2.5</v>
      </c>
      <c r="AL50" s="88">
        <f>IFERROR(IF($C50="Key Commercial Service",VLOOKUP(N50,'Jenks Methodology'!$B$24:$G$28,6,TRUE),IF($C50="Key General Aviation",VLOOKUP(N50,'Jenks Methodology'!$C$24:$G$28,5,TRUE),IF($C50="Intermediate Large",VLOOKUP(N50,'Jenks Methodology'!$D$24:$G$28,4,TRUE),IF($C50="Intermediate Small",VLOOKUP(N50,'Jenks Methodology'!$E$24:$G$28,3,TRUE),VLOOKUP(N50,'Jenks Methodology'!$F$24:$G$28,2,TRUE))))),5)</f>
        <v>5</v>
      </c>
      <c r="AM50" s="88">
        <f>IFERROR(IF($C50="Key Commercial Service",VLOOKUP(O50,'Jenks Methodology'!$B$29:$G$33,6,FALSE),IF($C50="Key General Aviation",VLOOKUP(O50,'Jenks Methodology'!$C$29:$G$33,5,FALSE),IF($C50="Intermediate Large",VLOOKUP(O50,'Jenks Methodology'!$D$29:$G$33,4,FALSE),IF($C50="Intermediate Small",VLOOKUP(O50,'Jenks Methodology'!$E$29:$G$33,3,FALSE),VLOOKUP(O50,'Jenks Methodology'!$F$29:$G$33,2,FALSE))))),5)</f>
        <v>2.5</v>
      </c>
      <c r="AN50" s="101">
        <f>AVERAGE(AJ50:AM50)</f>
        <v>2.8125</v>
      </c>
      <c r="AO50" s="88">
        <f>IFERROR(IF($C50="Key Commercial Service",VLOOKUP(P50,'Jenks Methodology'!$B$34:$G$38,6,TRUE),IF($C50="Key General Aviation",VLOOKUP(P50,'Jenks Methodology'!$C$34:$G$38,5,TRUE),IF($C50="Intermediate Large",VLOOKUP(P50,'Jenks Methodology'!$D$34:$G$38,4,TRUE),IF($C50="Intermediate Small",VLOOKUP(P50,'Jenks Methodology'!$E$34:$G$38,3,TRUE),VLOOKUP(P50,'Jenks Methodology'!$F$34:$G$38,2,TRUE))))),5)</f>
        <v>3.75</v>
      </c>
      <c r="AP50" s="88">
        <f>VLOOKUP($Q50,'Basic Score Methodology'!$K$6:$L$12,'Basic Score Methodology'!$L$2,TRUE)</f>
        <v>3.75</v>
      </c>
      <c r="AQ50" s="88">
        <f>IFERROR(IF($C50="Key Commercial Service",VLOOKUP(R50,'Jenks Methodology'!$B$39:$G$43,6,TRUE),IF($C50="Key General Aviation",VLOOKUP(R50,'Jenks Methodology'!$C$39:$G$43,5,TRUE),IF($C50="Intermediate Large",VLOOKUP(R50,'Jenks Methodology'!$D$39:$G$43,4,TRUE),IF($C50="Intermediate Small",VLOOKUP(R50,'Jenks Methodology'!$E$39:$G$43,3,TRUE),VLOOKUP(R50,'Jenks Methodology'!$F$39:$G$43,2,TRUE))))),0)</f>
        <v>1.25</v>
      </c>
      <c r="AR50" s="88">
        <f>IFERROR(IF($C50="Key Commercial Service",VLOOKUP(S50,'Jenks Methodology'!$B$44:$G$48,6,TRUE),IF($C50="Key General Aviation",VLOOKUP(S50,'Jenks Methodology'!$C$44:$G$48,5,TRUE),IF($C50="Intermediate Large",VLOOKUP(S50,'Jenks Methodology'!$D$44:$G$48,4,TRUE),IF($C50="Intermediate Small",VLOOKUP(S50,'Jenks Methodology'!$E$44:$G$48,3,TRUE),VLOOKUP(S50,'Jenks Methodology'!$F$44:$G$48,2,TRUE))))),0)</f>
        <v>1.25</v>
      </c>
      <c r="AS50" s="88">
        <f>IFERROR(IF($C50="Key Commercial Service",VLOOKUP(T50,'Jenks Methodology'!$B$49:$G$53,6,TRUE),IF($C50="Key General Aviation",VLOOKUP(T50,'Jenks Methodology'!$C$49:$G$53,5,TRUE),IF($C50="Intermediate Large",VLOOKUP(T50,'Jenks Methodology'!$D$49:$G$53,4,TRUE),IF($C50="Intermediate Small",VLOOKUP(T50,'Jenks Methodology'!$E$49:$G$53,3,TRUE),VLOOKUP(T50,'Jenks Methodology'!$F$49:$G$53,2,TRUE))))),0)</f>
        <v>1.25</v>
      </c>
      <c r="AT50" s="88">
        <f>IFERROR(IF($C50="Key Commercial Service",VLOOKUP(U50,'Jenks Methodology'!$B$54:$G$58,6,TRUE),IF($C50="Key General Aviation",VLOOKUP(U50,'Jenks Methodology'!$C$54:$G$58,5,TRUE),IF($C50="Intermediate Large",VLOOKUP(U50,'Jenks Methodology'!$D$54:$G$58,4,TRUE),IF($C50="Intermediate Small",VLOOKUP(U50,'Jenks Methodology'!$E$54:$G$58,3,TRUE),VLOOKUP(U50,'Jenks Methodology'!$F$54:$G$58,2,TRUE))))),0)</f>
        <v>2.5</v>
      </c>
      <c r="AU50" s="88">
        <f>IFERROR(VLOOKUP(V50,'Basic Score Methodology'!$K$17:$M$21,'Basic Score Methodology'!$L$2,TRUE),0)</f>
        <v>2.5</v>
      </c>
      <c r="AV50" s="88">
        <f>IFERROR(VLOOKUP(W50,'Basic Score Methodology'!$K$17:$M$21,'Basic Score Methodology'!$M$2,TRUE),0)</f>
        <v>2.5</v>
      </c>
      <c r="AW50" s="88">
        <f>IFERROR(IF($C50="Key Commercial Service",VLOOKUP(X50,'Jenks Methodology'!$B$59:$G$63,6,TRUE),IF($C50="Key General Aviation",VLOOKUP(X50,'Jenks Methodology'!$C$59:$G$63,5,TRUE),IF($C50="Intermediate Large",VLOOKUP(X50,'Jenks Methodology'!$D$59:$G$63,4,TRUE),IF($C50="Intermediate Small",VLOOKUP(X50,'Jenks Methodology'!$E$59:$G$63,3,TRUE),VLOOKUP(X50,'Jenks Methodology'!$F$59:$G$63,2,TRUE))))),0)</f>
        <v>2.5</v>
      </c>
      <c r="AX50" s="88">
        <f>IFERROR(IF($C50="Key Commercial Service",VLOOKUP(Y50,'Jenks Methodology'!$B$64:$G$68,6,TRUE),IF($C50="Key General Aviation",VLOOKUP(Y50,'Jenks Methodology'!$C$64:$G$68,5,TRUE),IF($C50="Intermediate Large",VLOOKUP(Y50,'Jenks Methodology'!$D$64:$G$68,4,TRUE),IF($C50="Intermediate Small",VLOOKUP(Y50,'Jenks Methodology'!$E$64:$G$68,3,TRUE),VLOOKUP(Y50,'Jenks Methodology'!$F$64:$G$68,2,TRUE))))),0)</f>
        <v>2.5</v>
      </c>
      <c r="AY50" s="88">
        <f>IFERROR(IF($C50="Key Commercial Service",VLOOKUP(Z50,'Jenks Methodology'!$B$69:$G$73,6,TRUE),IF($C50="Key General Aviation",VLOOKUP(Z50,'Jenks Methodology'!$C$69:$G$73,5,TRUE),IF($C50="Intermediate Large",VLOOKUP(Z50,'Jenks Methodology'!$D$69:$G$73,4,TRUE),IF($C50="Intermediate Small",VLOOKUP(Z50,'Jenks Methodology'!$E$69:$G$73,3,TRUE),VLOOKUP(Z50,'Jenks Methodology'!$F$69:$G$73,2,TRUE))))),0)</f>
        <v>2.5</v>
      </c>
      <c r="AZ50" s="100">
        <f>IFERROR(VLOOKUP(AA50,'Basic Score Methodology'!$N$6:$O$7,'Basic Score Methodology'!$O$2,TRUE),0)</f>
        <v>5</v>
      </c>
      <c r="BA50" s="164">
        <f>SUM(AB50:AE50)+IF(AF50="",AG50,AF50)+SUM(AH50:AI50,AN50:AZ50)</f>
        <v>53.0625</v>
      </c>
    </row>
    <row r="51" spans="1:53" x14ac:dyDescent="0.3">
      <c r="A51" s="108" t="s">
        <v>12</v>
      </c>
      <c r="B51" s="1" t="s">
        <v>13</v>
      </c>
      <c r="C51" s="1" t="s">
        <v>294</v>
      </c>
      <c r="D51" s="129" t="str">
        <f>IF(COUNTIF('NPIAS Info 2021-25'!$C$4:$C$100,B51)&gt;0,"Y","N")</f>
        <v>Y</v>
      </c>
      <c r="E51" s="129" t="str">
        <f>IFERROR(VLOOKUP($B51,'NPIAS Info 2021-25'!$C$4:$G$100,'NPIAS Info 2021-25'!$G$2,FALSE),"Non-NPIAS")</f>
        <v>GA</v>
      </c>
      <c r="F51" s="129" t="str">
        <f>IFERROR(IF(VLOOKUP($B51,'NPIAS Info 2021-25'!$C$4:$G$100,'NPIAS Info 2021-25'!$F$2,FALSE)=0,"N/A (Primary)",VLOOKUP($B51,'NPIAS Info 2021-25'!$C$4:$G$100,'NPIAS Info 2021-25'!$F$2,FALSE)),"N/A (Non-NPIAS)")</f>
        <v>Local</v>
      </c>
      <c r="G51" s="130">
        <f>VLOOKUP($B51,'2020 Inventory Data'!$B$5:$V$137,'2020 Inventory Data'!$V$3,FALSE)</f>
        <v>22</v>
      </c>
      <c r="H51" s="168">
        <f>IFERROR(VLOOKUP(B51,MnSASP_Baseline_Operations[],'Baseline Ops'!$D$3,FALSE),0)</f>
        <v>21504.90587871358</v>
      </c>
      <c r="I51" s="130">
        <f>IFERROR(VLOOKUP($B51,'5010 Operations'!$C$5:$CO$151,'5010 Operations'!$CO$3,FALSE),"")</f>
        <v>25420</v>
      </c>
      <c r="J51" s="131">
        <f>IF(VLOOKUP($B51,'2020 Inventory Data'!$B$5:$G$137,'2020 Inventory Data'!$D$3,FALSE)="Yes",1,0)</f>
        <v>1</v>
      </c>
      <c r="K51" s="131">
        <f>IF(VLOOKUP($B51,'2020 Inventory Data'!$B$5:$G$137,'2020 Inventory Data'!$G$3,FALSE)="Yes",1,0)</f>
        <v>1</v>
      </c>
      <c r="L51" s="130">
        <f>VLOOKUP($B51,'30nm Airport Count'!$B$5:$K$137,'30nm Airport Count'!$I$3,FALSE)</f>
        <v>1</v>
      </c>
      <c r="M51" s="130">
        <f>VLOOKUP($B51,'30nm Airport Count'!$B$5:$K$137,'30nm Airport Count'!$J$3,FALSE)</f>
        <v>0</v>
      </c>
      <c r="N51" s="130">
        <f>VLOOKUP($B51,'30nm Airport Count'!$B$5:$K$137,'30nm Airport Count'!$K$3,FALSE)</f>
        <v>1</v>
      </c>
      <c r="O51" s="130">
        <f>VLOOKUP($B51,'30nm Airport Count'!$B$5:$L$137,'30nm Airport Count'!$L$3,FALSE)</f>
        <v>1</v>
      </c>
      <c r="P51" s="130">
        <f>VLOOKUP(B51,Population_30minProximity_Airports[[FAA ID]:[Population within 30 min drive-time]],3,FALSE)</f>
        <v>75295</v>
      </c>
      <c r="Q51" s="132">
        <f>IFERROR(VLOOKUP($B51,'PCI Data (106 airports)'!$W$6:$Z$112,4,FALSE),IF($C51="Landing Strip Turf","Turf","Unknown"))</f>
        <v>89.463791835138508</v>
      </c>
      <c r="R51" s="132">
        <f>VLOOKUP($B51,'Total Economic Impact'!$A$5:$G$139,'Total Economic Impact'!D$3,FALSE)</f>
        <v>47</v>
      </c>
      <c r="S51" s="133">
        <f>VLOOKUP($B51,'Total Economic Impact'!$A$5:$G$139,'Total Economic Impact'!E$3,FALSE)</f>
        <v>3820850</v>
      </c>
      <c r="T51" s="133">
        <f>VLOOKUP($B51,'Total Economic Impact'!$A$5:$G$139,'Total Economic Impact'!F$3,FALSE)</f>
        <v>4979150</v>
      </c>
      <c r="U51" s="133">
        <f>VLOOKUP($B51,'Total Economic Impact'!$A$5:$G$139,'Total Economic Impact'!G$3,FALSE)</f>
        <v>8800000</v>
      </c>
      <c r="V51" s="134">
        <f>IFERROR(VLOOKUP($B51,'2020 Inventory Data'!$B$5:$AP$137,'2020 Inventory Data'!$AJ$3,FALSE),"NP")</f>
        <v>9</v>
      </c>
      <c r="W51" s="134">
        <f>IFERROR(VLOOKUP($B51,'2020 Inventory Data'!$B$5:$AP$137,'2020 Inventory Data'!$AK$3,FALSE),"NP")</f>
        <v>8</v>
      </c>
      <c r="X51" s="133">
        <f>IFERROR(VLOOKUP($B51,'AIP Grant History'!$M$9:$Q$109,5,FALSE),0)</f>
        <v>6801015</v>
      </c>
      <c r="Y51" s="133">
        <f>IFERROR(VLOOKUP($B51,'State-Local Funding History'!$L$11:$N$143,'State-Local Funding History'!M$9,FALSE),0)</f>
        <v>2127680.8600000003</v>
      </c>
      <c r="Z51" s="133">
        <f>IFERROR(VLOOKUP($B51,'State-Local Funding History'!$L$11:$N$143,'State-Local Funding History'!N$9,FALSE),0)</f>
        <v>2367656.5599999996</v>
      </c>
      <c r="AA51" s="135" t="str">
        <f>IFERROR(IF(VLOOKUP($B51,'2020 Inventory Data'!$B$5:$AG$137,'2020 Inventory Data'!$AG$3,FALSE)="x","Y","N"),"")</f>
        <v>N</v>
      </c>
      <c r="AB51" s="112">
        <f>VLOOKUP(D51,'Basic Score Methodology'!$B$6:$E$16,'Basic Score Methodology'!$C$2,FALSE)</f>
        <v>5</v>
      </c>
      <c r="AC51" s="113">
        <f>IFERROR(VLOOKUP(E51,'Basic Score Methodology'!$B$6:$E$16,'Basic Score Methodology'!$D$2,FALSE),0)</f>
        <v>0</v>
      </c>
      <c r="AD51" s="113">
        <f>IFERROR(VLOOKUP(F51,'Basic Score Methodology'!$B$6:$E$16,'Basic Score Methodology'!$E$2,FALSE),0)</f>
        <v>1.5</v>
      </c>
      <c r="AE51" s="88">
        <f>IF(G51&lt;='Basic Score Methodology'!$G$12,'Basic Score Methodology'!$H$12,'Basic Score Methodology'!$H$13)</f>
        <v>5</v>
      </c>
      <c r="AF51" s="88">
        <f>IFERROR(IF($C51="Key Commercial Service",VLOOKUP(H51,'Jenks Methodology'!$B$4:$G$8,6,TRUE),IF($C51="Key General Aviation",VLOOKUP(H51,'Jenks Methodology'!$C$4:$G$8,5,TRUE),IF($C51="Intermediate Large",VLOOKUP(H51,'Jenks Methodology'!$D$4:$G$8,4,TRUE),IF($C51="Intermediate Small",VLOOKUP(H51,'Jenks Methodology'!$E$4:$G$8,3,TRUE),VLOOKUP(H51,'Jenks Methodology'!$F$4:$G$8,2,TRUE))))),0)</f>
        <v>1.25</v>
      </c>
      <c r="AG51" s="88">
        <f>IFERROR(IF($C51="Key Commercial Service",VLOOKUP($I51,'Jenks Methodology'!$B$9:$G$13,6,TRUE),IF($C51="Key General Aviation",VLOOKUP($I51,'Jenks Methodology'!$C$9:$G$13,5,TRUE),IF($C51="Intermediate Large",VLOOKUP($I51,'Jenks Methodology'!$D$9:$G$13,4,TRUE),IF($C51="Intermediate Small",VLOOKUP($I51,'Jenks Methodology'!$E$9:$G$13,3,TRUE),VLOOKUP($I51,'Jenks Methodology'!$F$9:$G$13,2,TRUE))))),"")</f>
        <v>3.75</v>
      </c>
      <c r="AH51" s="88">
        <f>IFERROR(VLOOKUP(J51,'Basic Score Methodology'!$G$6:$I$7,'Basic Score Methodology'!$H$2,FALSE),0)</f>
        <v>5</v>
      </c>
      <c r="AI51" s="88">
        <f>IFERROR(VLOOKUP(K51,'Basic Score Methodology'!$G$6:$I$7,'Basic Score Methodology'!$I$2,FALSE),0)</f>
        <v>5</v>
      </c>
      <c r="AJ51" s="88">
        <f>IFERROR(IF($C51="Key Commercial Service",VLOOKUP(L51,'Jenks Methodology'!$B$14:$G$18,6,TRUE),IF($C51="Key General Aviation",VLOOKUP(L51,'Jenks Methodology'!$C$14:$G$18,5,TRUE),IF($C51="Intermediate Large",VLOOKUP(L51,'Jenks Methodology'!$D$14:$G$18,4,TRUE),IF($C51="Intermediate Small",VLOOKUP(L51,'Jenks Methodology'!$E$14:$G$18,3,TRUE),VLOOKUP(L51,'Jenks Methodology'!$F$14:$G$18,2,TRUE))))),5)</f>
        <v>3.75</v>
      </c>
      <c r="AK51" s="88">
        <f>IFERROR(IF($C51="Key Commercial Service",VLOOKUP(M51,'Jenks Methodology'!$B$19:$G$23,6,TRUE),IF($C51="Key General Aviation",VLOOKUP(M51,'Jenks Methodology'!$C$19:$G$23,5,TRUE),IF($C51="Intermediate Large",VLOOKUP(M51,'Jenks Methodology'!$D$19:$G$23,4,TRUE),IF($C51="Intermediate Small",VLOOKUP(M51,'Jenks Methodology'!$E$19:$G$23,3,TRUE),VLOOKUP(M51,'Jenks Methodology'!$F$19:$G$23,2,TRUE))))),5)</f>
        <v>5</v>
      </c>
      <c r="AL51" s="88">
        <f>IFERROR(IF($C51="Key Commercial Service",VLOOKUP(N51,'Jenks Methodology'!$B$24:$G$28,6,TRUE),IF($C51="Key General Aviation",VLOOKUP(N51,'Jenks Methodology'!$C$24:$G$28,5,TRUE),IF($C51="Intermediate Large",VLOOKUP(N51,'Jenks Methodology'!$D$24:$G$28,4,TRUE),IF($C51="Intermediate Small",VLOOKUP(N51,'Jenks Methodology'!$E$24:$G$28,3,TRUE),VLOOKUP(N51,'Jenks Methodology'!$F$24:$G$28,2,TRUE))))),5)</f>
        <v>2.5</v>
      </c>
      <c r="AM51" s="88">
        <f>IFERROR(IF($C51="Key Commercial Service",VLOOKUP(O51,'Jenks Methodology'!$B$29:$G$33,6,FALSE),IF($C51="Key General Aviation",VLOOKUP(O51,'Jenks Methodology'!$C$29:$G$33,5,FALSE),IF($C51="Intermediate Large",VLOOKUP(O51,'Jenks Methodology'!$D$29:$G$33,4,FALSE),IF($C51="Intermediate Small",VLOOKUP(O51,'Jenks Methodology'!$E$29:$G$33,3,FALSE),VLOOKUP(O51,'Jenks Methodology'!$F$29:$G$33,2,FALSE))))),5)</f>
        <v>3.75</v>
      </c>
      <c r="AN51" s="101">
        <f>AVERAGE(AJ51:AM51)</f>
        <v>3.75</v>
      </c>
      <c r="AO51" s="88">
        <f>IFERROR(IF($C51="Key Commercial Service",VLOOKUP(P51,'Jenks Methodology'!$B$34:$G$38,6,TRUE),IF($C51="Key General Aviation",VLOOKUP(P51,'Jenks Methodology'!$C$34:$G$38,5,TRUE),IF($C51="Intermediate Large",VLOOKUP(P51,'Jenks Methodology'!$D$34:$G$38,4,TRUE),IF($C51="Intermediate Small",VLOOKUP(P51,'Jenks Methodology'!$E$34:$G$38,3,TRUE),VLOOKUP(P51,'Jenks Methodology'!$F$34:$G$38,2,TRUE))))),5)</f>
        <v>2.5</v>
      </c>
      <c r="AP51" s="88">
        <f>VLOOKUP($Q51,'Basic Score Methodology'!$K$6:$L$12,'Basic Score Methodology'!$L$2,TRUE)</f>
        <v>3.75</v>
      </c>
      <c r="AQ51" s="88">
        <f>IFERROR(IF($C51="Key Commercial Service",VLOOKUP(R51,'Jenks Methodology'!$B$39:$G$43,6,TRUE),IF($C51="Key General Aviation",VLOOKUP(R51,'Jenks Methodology'!$C$39:$G$43,5,TRUE),IF($C51="Intermediate Large",VLOOKUP(R51,'Jenks Methodology'!$D$39:$G$43,4,TRUE),IF($C51="Intermediate Small",VLOOKUP(R51,'Jenks Methodology'!$E$39:$G$43,3,TRUE),VLOOKUP(R51,'Jenks Methodology'!$F$39:$G$43,2,TRUE))))),0)</f>
        <v>0</v>
      </c>
      <c r="AR51" s="88">
        <f>IFERROR(IF($C51="Key Commercial Service",VLOOKUP(S51,'Jenks Methodology'!$B$44:$G$48,6,TRUE),IF($C51="Key General Aviation",VLOOKUP(S51,'Jenks Methodology'!$C$44:$G$48,5,TRUE),IF($C51="Intermediate Large",VLOOKUP(S51,'Jenks Methodology'!$D$44:$G$48,4,TRUE),IF($C51="Intermediate Small",VLOOKUP(S51,'Jenks Methodology'!$E$44:$G$48,3,TRUE),VLOOKUP(S51,'Jenks Methodology'!$F$44:$G$48,2,TRUE))))),0)</f>
        <v>1.25</v>
      </c>
      <c r="AS51" s="88">
        <f>IFERROR(IF($C51="Key Commercial Service",VLOOKUP(T51,'Jenks Methodology'!$B$49:$G$53,6,TRUE),IF($C51="Key General Aviation",VLOOKUP(T51,'Jenks Methodology'!$C$49:$G$53,5,TRUE),IF($C51="Intermediate Large",VLOOKUP(T51,'Jenks Methodology'!$D$49:$G$53,4,TRUE),IF($C51="Intermediate Small",VLOOKUP(T51,'Jenks Methodology'!$E$49:$G$53,3,TRUE),VLOOKUP(T51,'Jenks Methodology'!$F$49:$G$53,2,TRUE))))),0)</f>
        <v>2.5</v>
      </c>
      <c r="AT51" s="88">
        <f>IFERROR(IF($C51="Key Commercial Service",VLOOKUP(U51,'Jenks Methodology'!$B$54:$G$58,6,TRUE),IF($C51="Key General Aviation",VLOOKUP(U51,'Jenks Methodology'!$C$54:$G$58,5,TRUE),IF($C51="Intermediate Large",VLOOKUP(U51,'Jenks Methodology'!$D$54:$G$58,4,TRUE),IF($C51="Intermediate Small",VLOOKUP(U51,'Jenks Methodology'!$E$54:$G$58,3,TRUE),VLOOKUP(U51,'Jenks Methodology'!$F$54:$G$58,2,TRUE))))),0)</f>
        <v>1.25</v>
      </c>
      <c r="AU51" s="88">
        <f>IFERROR(VLOOKUP(V51,'Basic Score Methodology'!$K$17:$M$21,'Basic Score Methodology'!$L$2,TRUE),0)</f>
        <v>3.75</v>
      </c>
      <c r="AV51" s="88">
        <f>IFERROR(VLOOKUP(W51,'Basic Score Methodology'!$K$17:$M$21,'Basic Score Methodology'!$M$2,TRUE),0)</f>
        <v>3.75</v>
      </c>
      <c r="AW51" s="88">
        <f>IFERROR(IF($C51="Key Commercial Service",VLOOKUP(X51,'Jenks Methodology'!$B$59:$G$63,6,TRUE),IF($C51="Key General Aviation",VLOOKUP(X51,'Jenks Methodology'!$C$59:$G$63,5,TRUE),IF($C51="Intermediate Large",VLOOKUP(X51,'Jenks Methodology'!$D$59:$G$63,4,TRUE),IF($C51="Intermediate Small",VLOOKUP(X51,'Jenks Methodology'!$E$59:$G$63,3,TRUE),VLOOKUP(X51,'Jenks Methodology'!$F$59:$G$63,2,TRUE))))),0)</f>
        <v>1.25</v>
      </c>
      <c r="AX51" s="88">
        <f>IFERROR(IF($C51="Key Commercial Service",VLOOKUP(Y51,'Jenks Methodology'!$B$64:$G$68,6,TRUE),IF($C51="Key General Aviation",VLOOKUP(Y51,'Jenks Methodology'!$C$64:$G$68,5,TRUE),IF($C51="Intermediate Large",VLOOKUP(Y51,'Jenks Methodology'!$D$64:$G$68,4,TRUE),IF($C51="Intermediate Small",VLOOKUP(Y51,'Jenks Methodology'!$E$64:$G$68,3,TRUE),VLOOKUP(Y51,'Jenks Methodology'!$F$64:$G$68,2,TRUE))))),0)</f>
        <v>0</v>
      </c>
      <c r="AY51" s="88">
        <f>IFERROR(IF($C51="Key Commercial Service",VLOOKUP(Z51,'Jenks Methodology'!$B$69:$G$73,6,TRUE),IF($C51="Key General Aviation",VLOOKUP(Z51,'Jenks Methodology'!$C$69:$G$73,5,TRUE),IF($C51="Intermediate Large",VLOOKUP(Z51,'Jenks Methodology'!$D$69:$G$73,4,TRUE),IF($C51="Intermediate Small",VLOOKUP(Z51,'Jenks Methodology'!$E$69:$G$73,3,TRUE),VLOOKUP(Z51,'Jenks Methodology'!$F$69:$G$73,2,TRUE))))),0)</f>
        <v>1.25</v>
      </c>
      <c r="AZ51" s="100">
        <f>IFERROR(VLOOKUP(AA51,'Basic Score Methodology'!$N$6:$O$7,'Basic Score Methodology'!$O$2,TRUE),0)</f>
        <v>5</v>
      </c>
      <c r="BA51" s="164">
        <f>SUM(AB51:AE51)+IF(AF51="",AG51,AF51)+SUM(AH51:AI51,AN51:AZ51)</f>
        <v>52.75</v>
      </c>
    </row>
    <row r="52" spans="1:53" x14ac:dyDescent="0.3">
      <c r="A52" s="108" t="s">
        <v>152</v>
      </c>
      <c r="B52" s="1" t="s">
        <v>153</v>
      </c>
      <c r="C52" s="1" t="s">
        <v>293</v>
      </c>
      <c r="D52" s="129" t="str">
        <f>IF(COUNTIF('NPIAS Info 2021-25'!$C$4:$C$100,B52)&gt;0,"Y","N")</f>
        <v>Y</v>
      </c>
      <c r="E52" s="129" t="str">
        <f>IFERROR(VLOOKUP($B52,'NPIAS Info 2021-25'!$C$4:$G$100,'NPIAS Info 2021-25'!$G$2,FALSE),"Non-NPIAS")</f>
        <v>GA</v>
      </c>
      <c r="F52" s="129" t="str">
        <f>IFERROR(IF(VLOOKUP($B52,'NPIAS Info 2021-25'!$C$4:$G$100,'NPIAS Info 2021-25'!$F$2,FALSE)=0,"N/A (Primary)",VLOOKUP($B52,'NPIAS Info 2021-25'!$C$4:$G$100,'NPIAS Info 2021-25'!$F$2,FALSE)),"N/A (Non-NPIAS)")</f>
        <v>Basic</v>
      </c>
      <c r="G52" s="130">
        <f>VLOOKUP($B52,'2020 Inventory Data'!$B$5:$V$137,'2020 Inventory Data'!$V$3,FALSE)</f>
        <v>15</v>
      </c>
      <c r="H52" s="168">
        <f>IFERROR(VLOOKUP(B52,MnSASP_Baseline_Operations[],'Baseline Ops'!$D$3,FALSE),0)</f>
        <v>7058.3007756556408</v>
      </c>
      <c r="I52" s="130">
        <f>IFERROR(VLOOKUP($B52,'5010 Operations'!$C$5:$CO$151,'5010 Operations'!$CO$3,FALSE),"")</f>
        <v>11520</v>
      </c>
      <c r="J52" s="131">
        <f>IF(VLOOKUP($B52,'2020 Inventory Data'!$B$5:$G$137,'2020 Inventory Data'!$D$3,FALSE)="Yes",1,0)</f>
        <v>0</v>
      </c>
      <c r="K52" s="131">
        <f>IF(VLOOKUP($B52,'2020 Inventory Data'!$B$5:$G$137,'2020 Inventory Data'!$G$3,FALSE)="Yes",1,0)</f>
        <v>1</v>
      </c>
      <c r="L52" s="130">
        <f>VLOOKUP($B52,'30nm Airport Count'!$B$5:$K$137,'30nm Airport Count'!$I$3,FALSE)</f>
        <v>1</v>
      </c>
      <c r="M52" s="130">
        <f>VLOOKUP($B52,'30nm Airport Count'!$B$5:$K$137,'30nm Airport Count'!$J$3,FALSE)</f>
        <v>3</v>
      </c>
      <c r="N52" s="130">
        <f>VLOOKUP($B52,'30nm Airport Count'!$B$5:$K$137,'30nm Airport Count'!$K$3,FALSE)</f>
        <v>0</v>
      </c>
      <c r="O52" s="130">
        <f>VLOOKUP($B52,'30nm Airport Count'!$B$5:$L$137,'30nm Airport Count'!$L$3,FALSE)</f>
        <v>3</v>
      </c>
      <c r="P52" s="130">
        <f>VLOOKUP(B52,Population_30minProximity_Airports[[FAA ID]:[Population within 30 min drive-time]],3,FALSE)</f>
        <v>22868</v>
      </c>
      <c r="Q52" s="132">
        <f>IFERROR(VLOOKUP($B52,'PCI Data (106 airports)'!$W$6:$Z$112,4,FALSE),IF($C52="Landing Strip Turf","Turf","Unknown"))</f>
        <v>80.955288135593221</v>
      </c>
      <c r="R52" s="132">
        <f>VLOOKUP($B52,'Total Economic Impact'!$A$5:$G$139,'Total Economic Impact'!D$3,FALSE)</f>
        <v>13</v>
      </c>
      <c r="S52" s="133">
        <f>VLOOKUP($B52,'Total Economic Impact'!$A$5:$G$139,'Total Economic Impact'!E$3,FALSE)</f>
        <v>466420</v>
      </c>
      <c r="T52" s="133">
        <f>VLOOKUP($B52,'Total Economic Impact'!$A$5:$G$139,'Total Economic Impact'!F$3,FALSE)</f>
        <v>790550</v>
      </c>
      <c r="U52" s="133">
        <f>VLOOKUP($B52,'Total Economic Impact'!$A$5:$G$139,'Total Economic Impact'!G$3,FALSE)</f>
        <v>1256970</v>
      </c>
      <c r="V52" s="134">
        <f>IFERROR(VLOOKUP($B52,'2020 Inventory Data'!$B$5:$AP$137,'2020 Inventory Data'!$AJ$3,FALSE),"NP")</f>
        <v>10</v>
      </c>
      <c r="W52" s="134">
        <f>IFERROR(VLOOKUP($B52,'2020 Inventory Data'!$B$5:$AP$137,'2020 Inventory Data'!$AK$3,FALSE),"NP")</f>
        <v>10</v>
      </c>
      <c r="X52" s="133">
        <f>IFERROR(VLOOKUP($B52,'AIP Grant History'!$M$9:$Q$109,5,FALSE),0)</f>
        <v>4660408</v>
      </c>
      <c r="Y52" s="133">
        <f>IFERROR(VLOOKUP($B52,'State-Local Funding History'!$L$11:$N$143,'State-Local Funding History'!M$9,FALSE),0)</f>
        <v>2016700.5500000007</v>
      </c>
      <c r="Z52" s="133">
        <f>IFERROR(VLOOKUP($B52,'State-Local Funding History'!$L$11:$N$143,'State-Local Funding History'!N$9,FALSE),0)</f>
        <v>2609885.9200000009</v>
      </c>
      <c r="AA52" s="135" t="str">
        <f>IFERROR(IF(VLOOKUP($B52,'2020 Inventory Data'!$B$5:$AG$137,'2020 Inventory Data'!$AG$3,FALSE)="x","Y","N"),"")</f>
        <v>N</v>
      </c>
      <c r="AB52" s="112">
        <f>VLOOKUP(D52,'Basic Score Methodology'!$B$6:$E$16,'Basic Score Methodology'!$C$2,FALSE)</f>
        <v>5</v>
      </c>
      <c r="AC52" s="113">
        <f>IFERROR(VLOOKUP(E52,'Basic Score Methodology'!$B$6:$E$16,'Basic Score Methodology'!$D$2,FALSE),0)</f>
        <v>0</v>
      </c>
      <c r="AD52" s="113">
        <f>IFERROR(VLOOKUP(F52,'Basic Score Methodology'!$B$6:$E$16,'Basic Score Methodology'!$E$2,FALSE),0)</f>
        <v>0.75</v>
      </c>
      <c r="AE52" s="88">
        <f>IF(G52&lt;='Basic Score Methodology'!$G$12,'Basic Score Methodology'!$H$12,'Basic Score Methodology'!$H$13)</f>
        <v>5</v>
      </c>
      <c r="AF52" s="88">
        <f>IFERROR(IF($C52="Key Commercial Service",VLOOKUP(H52,'Jenks Methodology'!$B$4:$G$8,6,TRUE),IF($C52="Key General Aviation",VLOOKUP(H52,'Jenks Methodology'!$C$4:$G$8,5,TRUE),IF($C52="Intermediate Large",VLOOKUP(H52,'Jenks Methodology'!$D$4:$G$8,4,TRUE),IF($C52="Intermediate Small",VLOOKUP(H52,'Jenks Methodology'!$E$4:$G$8,3,TRUE),VLOOKUP(H52,'Jenks Methodology'!$F$4:$G$8,2,TRUE))))),0)</f>
        <v>2.5</v>
      </c>
      <c r="AG52" s="88">
        <f>IFERROR(IF($C52="Key Commercial Service",VLOOKUP($I52,'Jenks Methodology'!$B$9:$G$13,6,TRUE),IF($C52="Key General Aviation",VLOOKUP($I52,'Jenks Methodology'!$C$9:$G$13,5,TRUE),IF($C52="Intermediate Large",VLOOKUP($I52,'Jenks Methodology'!$D$9:$G$13,4,TRUE),IF($C52="Intermediate Small",VLOOKUP($I52,'Jenks Methodology'!$E$9:$G$13,3,TRUE),VLOOKUP($I52,'Jenks Methodology'!$F$9:$G$13,2,TRUE))))),"")</f>
        <v>2.5</v>
      </c>
      <c r="AH52" s="88">
        <f>IFERROR(VLOOKUP(J52,'Basic Score Methodology'!$G$6:$I$7,'Basic Score Methodology'!$H$2,FALSE),0)</f>
        <v>0</v>
      </c>
      <c r="AI52" s="88">
        <f>IFERROR(VLOOKUP(K52,'Basic Score Methodology'!$G$6:$I$7,'Basic Score Methodology'!$I$2,FALSE),0)</f>
        <v>5</v>
      </c>
      <c r="AJ52" s="88">
        <f>IFERROR(IF($C52="Key Commercial Service",VLOOKUP(L52,'Jenks Methodology'!$B$14:$G$18,6,TRUE),IF($C52="Key General Aviation",VLOOKUP(L52,'Jenks Methodology'!$C$14:$G$18,5,TRUE),IF($C52="Intermediate Large",VLOOKUP(L52,'Jenks Methodology'!$D$14:$G$18,4,TRUE),IF($C52="Intermediate Small",VLOOKUP(L52,'Jenks Methodology'!$E$14:$G$18,3,TRUE),VLOOKUP(L52,'Jenks Methodology'!$F$14:$G$18,2,TRUE))))),5)</f>
        <v>3.75</v>
      </c>
      <c r="AK52" s="88">
        <f>IFERROR(IF($C52="Key Commercial Service",VLOOKUP(M52,'Jenks Methodology'!$B$19:$G$23,6,TRUE),IF($C52="Key General Aviation",VLOOKUP(M52,'Jenks Methodology'!$C$19:$G$23,5,TRUE),IF($C52="Intermediate Large",VLOOKUP(M52,'Jenks Methodology'!$D$19:$G$23,4,TRUE),IF($C52="Intermediate Small",VLOOKUP(M52,'Jenks Methodology'!$E$19:$G$23,3,TRUE),VLOOKUP(M52,'Jenks Methodology'!$F$19:$G$23,2,TRUE))))),5)</f>
        <v>1.25</v>
      </c>
      <c r="AL52" s="88">
        <f>IFERROR(IF($C52="Key Commercial Service",VLOOKUP(N52,'Jenks Methodology'!$B$24:$G$28,6,TRUE),IF($C52="Key General Aviation",VLOOKUP(N52,'Jenks Methodology'!$C$24:$G$28,5,TRUE),IF($C52="Intermediate Large",VLOOKUP(N52,'Jenks Methodology'!$D$24:$G$28,4,TRUE),IF($C52="Intermediate Small",VLOOKUP(N52,'Jenks Methodology'!$E$24:$G$28,3,TRUE),VLOOKUP(N52,'Jenks Methodology'!$F$24:$G$28,2,TRUE))))),5)</f>
        <v>5</v>
      </c>
      <c r="AM52" s="88">
        <f>IFERROR(IF($C52="Key Commercial Service",VLOOKUP(O52,'Jenks Methodology'!$B$29:$G$33,6,FALSE),IF($C52="Key General Aviation",VLOOKUP(O52,'Jenks Methodology'!$C$29:$G$33,5,FALSE),IF($C52="Intermediate Large",VLOOKUP(O52,'Jenks Methodology'!$D$29:$G$33,4,FALSE),IF($C52="Intermediate Small",VLOOKUP(O52,'Jenks Methodology'!$E$29:$G$33,3,FALSE),VLOOKUP(O52,'Jenks Methodology'!$F$29:$G$33,2,FALSE))))),5)</f>
        <v>2.5</v>
      </c>
      <c r="AN52" s="101">
        <f>AVERAGE(AJ52:AM52)</f>
        <v>3.125</v>
      </c>
      <c r="AO52" s="88">
        <f>IFERROR(IF($C52="Key Commercial Service",VLOOKUP(P52,'Jenks Methodology'!$B$34:$G$38,6,TRUE),IF($C52="Key General Aviation",VLOOKUP(P52,'Jenks Methodology'!$C$34:$G$38,5,TRUE),IF($C52="Intermediate Large",VLOOKUP(P52,'Jenks Methodology'!$D$34:$G$38,4,TRUE),IF($C52="Intermediate Small",VLOOKUP(P52,'Jenks Methodology'!$E$34:$G$38,3,TRUE),VLOOKUP(P52,'Jenks Methodology'!$F$34:$G$38,2,TRUE))))),5)</f>
        <v>0</v>
      </c>
      <c r="AP52" s="88">
        <f>VLOOKUP($Q52,'Basic Score Methodology'!$K$6:$L$12,'Basic Score Methodology'!$L$2,TRUE)</f>
        <v>3.75</v>
      </c>
      <c r="AQ52" s="88">
        <f>IFERROR(IF($C52="Key Commercial Service",VLOOKUP(R52,'Jenks Methodology'!$B$39:$G$43,6,TRUE),IF($C52="Key General Aviation",VLOOKUP(R52,'Jenks Methodology'!$C$39:$G$43,5,TRUE),IF($C52="Intermediate Large",VLOOKUP(R52,'Jenks Methodology'!$D$39:$G$43,4,TRUE),IF($C52="Intermediate Small",VLOOKUP(R52,'Jenks Methodology'!$E$39:$G$43,3,TRUE),VLOOKUP(R52,'Jenks Methodology'!$F$39:$G$43,2,TRUE))))),0)</f>
        <v>0</v>
      </c>
      <c r="AR52" s="88">
        <f>IFERROR(IF($C52="Key Commercial Service",VLOOKUP(S52,'Jenks Methodology'!$B$44:$G$48,6,TRUE),IF($C52="Key General Aviation",VLOOKUP(S52,'Jenks Methodology'!$C$44:$G$48,5,TRUE),IF($C52="Intermediate Large",VLOOKUP(S52,'Jenks Methodology'!$D$44:$G$48,4,TRUE),IF($C52="Intermediate Small",VLOOKUP(S52,'Jenks Methodology'!$E$44:$G$48,3,TRUE),VLOOKUP(S52,'Jenks Methodology'!$F$44:$G$48,2,TRUE))))),0)</f>
        <v>1.25</v>
      </c>
      <c r="AS52" s="88">
        <f>IFERROR(IF($C52="Key Commercial Service",VLOOKUP(T52,'Jenks Methodology'!$B$49:$G$53,6,TRUE),IF($C52="Key General Aviation",VLOOKUP(T52,'Jenks Methodology'!$C$49:$G$53,5,TRUE),IF($C52="Intermediate Large",VLOOKUP(T52,'Jenks Methodology'!$D$49:$G$53,4,TRUE),IF($C52="Intermediate Small",VLOOKUP(T52,'Jenks Methodology'!$E$49:$G$53,3,TRUE),VLOOKUP(T52,'Jenks Methodology'!$F$49:$G$53,2,TRUE))))),0)</f>
        <v>0</v>
      </c>
      <c r="AT52" s="88">
        <f>IFERROR(IF($C52="Key Commercial Service",VLOOKUP(U52,'Jenks Methodology'!$B$54:$G$58,6,TRUE),IF($C52="Key General Aviation",VLOOKUP(U52,'Jenks Methodology'!$C$54:$G$58,5,TRUE),IF($C52="Intermediate Large",VLOOKUP(U52,'Jenks Methodology'!$D$54:$G$58,4,TRUE),IF($C52="Intermediate Small",VLOOKUP(U52,'Jenks Methodology'!$E$54:$G$58,3,TRUE),VLOOKUP(U52,'Jenks Methodology'!$F$54:$G$58,2,TRUE))))),0)</f>
        <v>0</v>
      </c>
      <c r="AU52" s="88">
        <f>IFERROR(VLOOKUP(V52,'Basic Score Methodology'!$K$17:$M$21,'Basic Score Methodology'!$L$2,TRUE),0)</f>
        <v>5</v>
      </c>
      <c r="AV52" s="88">
        <f>IFERROR(VLOOKUP(W52,'Basic Score Methodology'!$K$17:$M$21,'Basic Score Methodology'!$M$2,TRUE),0)</f>
        <v>5</v>
      </c>
      <c r="AW52" s="88">
        <f>IFERROR(IF($C52="Key Commercial Service",VLOOKUP(X52,'Jenks Methodology'!$B$59:$G$63,6,TRUE),IF($C52="Key General Aviation",VLOOKUP(X52,'Jenks Methodology'!$C$59:$G$63,5,TRUE),IF($C52="Intermediate Large",VLOOKUP(X52,'Jenks Methodology'!$D$59:$G$63,4,TRUE),IF($C52="Intermediate Small",VLOOKUP(X52,'Jenks Methodology'!$E$59:$G$63,3,TRUE),VLOOKUP(X52,'Jenks Methodology'!$F$59:$G$63,2,TRUE))))),0)</f>
        <v>2.5</v>
      </c>
      <c r="AX52" s="88">
        <f>IFERROR(IF($C52="Key Commercial Service",VLOOKUP(Y52,'Jenks Methodology'!$B$64:$G$68,6,TRUE),IF($C52="Key General Aviation",VLOOKUP(Y52,'Jenks Methodology'!$C$64:$G$68,5,TRUE),IF($C52="Intermediate Large",VLOOKUP(Y52,'Jenks Methodology'!$D$64:$G$68,4,TRUE),IF($C52="Intermediate Small",VLOOKUP(Y52,'Jenks Methodology'!$E$64:$G$68,3,TRUE),VLOOKUP(Y52,'Jenks Methodology'!$F$64:$G$68,2,TRUE))))),0)</f>
        <v>3.75</v>
      </c>
      <c r="AY52" s="88">
        <f>IFERROR(IF($C52="Key Commercial Service",VLOOKUP(Z52,'Jenks Methodology'!$B$69:$G$73,6,TRUE),IF($C52="Key General Aviation",VLOOKUP(Z52,'Jenks Methodology'!$C$69:$G$73,5,TRUE),IF($C52="Intermediate Large",VLOOKUP(Z52,'Jenks Methodology'!$D$69:$G$73,4,TRUE),IF($C52="Intermediate Small",VLOOKUP(Z52,'Jenks Methodology'!$E$69:$G$73,3,TRUE),VLOOKUP(Z52,'Jenks Methodology'!$F$69:$G$73,2,TRUE))))),0)</f>
        <v>5</v>
      </c>
      <c r="AZ52" s="100">
        <f>IFERROR(VLOOKUP(AA52,'Basic Score Methodology'!$N$6:$O$7,'Basic Score Methodology'!$O$2,TRUE),0)</f>
        <v>5</v>
      </c>
      <c r="BA52" s="164">
        <f>SUM(AB52:AE52)+IF(AF52="",AG52,AF52)+SUM(AH52:AI52,AN52:AZ52)</f>
        <v>52.625</v>
      </c>
    </row>
    <row r="53" spans="1:53" x14ac:dyDescent="0.3">
      <c r="A53" s="108" t="s">
        <v>98</v>
      </c>
      <c r="B53" s="1" t="s">
        <v>99</v>
      </c>
      <c r="C53" s="1" t="s">
        <v>297</v>
      </c>
      <c r="D53" s="129" t="str">
        <f>IF(COUNTIF('NPIAS Info 2021-25'!$C$4:$C$100,B53)&gt;0,"Y","N")</f>
        <v>N</v>
      </c>
      <c r="E53" s="129" t="str">
        <f>IFERROR(VLOOKUP($B53,'NPIAS Info 2021-25'!$C$4:$G$100,'NPIAS Info 2021-25'!$G$2,FALSE),"Non-NPIAS")</f>
        <v>Non-NPIAS</v>
      </c>
      <c r="F53" s="129" t="str">
        <f>IFERROR(IF(VLOOKUP($B53,'NPIAS Info 2021-25'!$C$4:$G$100,'NPIAS Info 2021-25'!$F$2,FALSE)=0,"N/A (Primary)",VLOOKUP($B53,'NPIAS Info 2021-25'!$C$4:$G$100,'NPIAS Info 2021-25'!$F$2,FALSE)),"N/A (Non-NPIAS)")</f>
        <v>N/A (Non-NPIAS)</v>
      </c>
      <c r="G53" s="130">
        <f>VLOOKUP($B53,'2020 Inventory Data'!$B$5:$V$137,'2020 Inventory Data'!$V$3,FALSE)</f>
        <v>12</v>
      </c>
      <c r="H53" s="168">
        <f>IFERROR(VLOOKUP(B53,MnSASP_Baseline_Operations[],'Baseline Ops'!$D$3,FALSE),0)</f>
        <v>1516.9996448253344</v>
      </c>
      <c r="I53" s="130">
        <f>IFERROR(VLOOKUP($B53,'5010 Operations'!$C$5:$CO$151,'5010 Operations'!$CO$3,FALSE),"")</f>
        <v>2000</v>
      </c>
      <c r="J53" s="131">
        <f>IF(VLOOKUP($B53,'2020 Inventory Data'!$B$5:$G$137,'2020 Inventory Data'!$D$3,FALSE)="Yes",1,0)</f>
        <v>0</v>
      </c>
      <c r="K53" s="131">
        <f>IF(VLOOKUP($B53,'2020 Inventory Data'!$B$5:$G$137,'2020 Inventory Data'!$G$3,FALSE)="Yes",1,0)</f>
        <v>1</v>
      </c>
      <c r="L53" s="130">
        <f>VLOOKUP($B53,'30nm Airport Count'!$B$5:$K$137,'30nm Airport Count'!$I$3,FALSE)</f>
        <v>1</v>
      </c>
      <c r="M53" s="130">
        <f>VLOOKUP($B53,'30nm Airport Count'!$B$5:$K$137,'30nm Airport Count'!$J$3,FALSE)</f>
        <v>2</v>
      </c>
      <c r="N53" s="130">
        <f>VLOOKUP($B53,'30nm Airport Count'!$B$5:$K$137,'30nm Airport Count'!$K$3,FALSE)</f>
        <v>0</v>
      </c>
      <c r="O53" s="130">
        <f>VLOOKUP($B53,'30nm Airport Count'!$B$5:$L$137,'30nm Airport Count'!$L$3,FALSE)</f>
        <v>2</v>
      </c>
      <c r="P53" s="130">
        <f>VLOOKUP(B53,Population_30minProximity_Airports[[FAA ID]:[Population within 30 min drive-time]],3,FALSE)</f>
        <v>27334</v>
      </c>
      <c r="Q53" s="132" t="str">
        <f>IFERROR(VLOOKUP($B53,'PCI Data (106 airports)'!$W$6:$Z$112,4,FALSE),IF($C53="Landing Strip Turf","Turf","Unknown"))</f>
        <v>Turf</v>
      </c>
      <c r="R53" s="132">
        <f>VLOOKUP($B53,'Total Economic Impact'!$A$5:$G$139,'Total Economic Impact'!D$3,FALSE)</f>
        <v>2</v>
      </c>
      <c r="S53" s="133">
        <f>VLOOKUP($B53,'Total Economic Impact'!$A$5:$G$139,'Total Economic Impact'!E$3,FALSE)</f>
        <v>99920</v>
      </c>
      <c r="T53" s="133">
        <f>VLOOKUP($B53,'Total Economic Impact'!$A$5:$G$139,'Total Economic Impact'!F$3,FALSE)</f>
        <v>148940</v>
      </c>
      <c r="U53" s="133">
        <f>VLOOKUP($B53,'Total Economic Impact'!$A$5:$G$139,'Total Economic Impact'!G$3,FALSE)</f>
        <v>248860</v>
      </c>
      <c r="V53" s="134">
        <f>IFERROR(VLOOKUP($B53,'2020 Inventory Data'!$B$5:$AP$137,'2020 Inventory Data'!$AJ$3,FALSE),"NP")</f>
        <v>10</v>
      </c>
      <c r="W53" s="134">
        <f>IFERROR(VLOOKUP($B53,'2020 Inventory Data'!$B$5:$AP$137,'2020 Inventory Data'!$AK$3,FALSE),"NP")</f>
        <v>10</v>
      </c>
      <c r="X53" s="133">
        <f>IFERROR(VLOOKUP($B53,'AIP Grant History'!$M$9:$Q$109,5,FALSE),0)</f>
        <v>0</v>
      </c>
      <c r="Y53" s="133">
        <f>IFERROR(VLOOKUP($B53,'State-Local Funding History'!$L$11:$N$143,'State-Local Funding History'!M$9,FALSE),0)</f>
        <v>387790.01999999996</v>
      </c>
      <c r="Z53" s="133">
        <f>IFERROR(VLOOKUP($B53,'State-Local Funding History'!$L$11:$N$143,'State-Local Funding History'!N$9,FALSE),0)</f>
        <v>139695.29999999999</v>
      </c>
      <c r="AA53" s="135" t="str">
        <f>IFERROR(IF(VLOOKUP($B53,'2020 Inventory Data'!$B$5:$AG$137,'2020 Inventory Data'!$AG$3,FALSE)="x","Y","N"),"")</f>
        <v>N</v>
      </c>
      <c r="AB53" s="112">
        <f>VLOOKUP(D53,'Basic Score Methodology'!$B$6:$E$16,'Basic Score Methodology'!$C$2,FALSE)</f>
        <v>0</v>
      </c>
      <c r="AC53" s="113">
        <f>IFERROR(VLOOKUP(E53,'Basic Score Methodology'!$B$6:$E$16,'Basic Score Methodology'!$D$2,FALSE),0)</f>
        <v>0</v>
      </c>
      <c r="AD53" s="113">
        <f>IFERROR(VLOOKUP(F53,'Basic Score Methodology'!$B$6:$E$16,'Basic Score Methodology'!$E$2,FALSE),0)</f>
        <v>0</v>
      </c>
      <c r="AE53" s="88">
        <f>IF(G53&lt;='Basic Score Methodology'!$G$12,'Basic Score Methodology'!$H$12,'Basic Score Methodology'!$H$13)</f>
        <v>5</v>
      </c>
      <c r="AF53" s="88">
        <f>IFERROR(IF($C53="Key Commercial Service",VLOOKUP(H53,'Jenks Methodology'!$B$4:$G$8,6,TRUE),IF($C53="Key General Aviation",VLOOKUP(H53,'Jenks Methodology'!$C$4:$G$8,5,TRUE),IF($C53="Intermediate Large",VLOOKUP(H53,'Jenks Methodology'!$D$4:$G$8,4,TRUE),IF($C53="Intermediate Small",VLOOKUP(H53,'Jenks Methodology'!$E$4:$G$8,3,TRUE),VLOOKUP(H53,'Jenks Methodology'!$F$4:$G$8,2,TRUE))))),0)</f>
        <v>2.5</v>
      </c>
      <c r="AG53" s="88">
        <f>IFERROR(IF($C53="Key Commercial Service",VLOOKUP($I53,'Jenks Methodology'!$B$9:$G$13,6,TRUE),IF($C53="Key General Aviation",VLOOKUP($I53,'Jenks Methodology'!$C$9:$G$13,5,TRUE),IF($C53="Intermediate Large",VLOOKUP($I53,'Jenks Methodology'!$D$9:$G$13,4,TRUE),IF($C53="Intermediate Small",VLOOKUP($I53,'Jenks Methodology'!$E$9:$G$13,3,TRUE),VLOOKUP($I53,'Jenks Methodology'!$F$9:$G$13,2,TRUE))))),"")</f>
        <v>1.25</v>
      </c>
      <c r="AH53" s="88">
        <f>IFERROR(VLOOKUP(J53,'Basic Score Methodology'!$G$6:$I$7,'Basic Score Methodology'!$H$2,FALSE),0)</f>
        <v>0</v>
      </c>
      <c r="AI53" s="88">
        <f>IFERROR(VLOOKUP(K53,'Basic Score Methodology'!$G$6:$I$7,'Basic Score Methodology'!$I$2,FALSE),0)</f>
        <v>5</v>
      </c>
      <c r="AJ53" s="88">
        <f>IFERROR(IF($C53="Key Commercial Service",VLOOKUP(L53,'Jenks Methodology'!$B$14:$G$18,6,TRUE),IF($C53="Key General Aviation",VLOOKUP(L53,'Jenks Methodology'!$C$14:$G$18,5,TRUE),IF($C53="Intermediate Large",VLOOKUP(L53,'Jenks Methodology'!$D$14:$G$18,4,TRUE),IF($C53="Intermediate Small",VLOOKUP(L53,'Jenks Methodology'!$E$14:$G$18,3,TRUE),VLOOKUP(L53,'Jenks Methodology'!$F$14:$G$18,2,TRUE))))),5)</f>
        <v>3.75</v>
      </c>
      <c r="AK53" s="88">
        <f>IFERROR(IF($C53="Key Commercial Service",VLOOKUP(M53,'Jenks Methodology'!$B$19:$G$23,6,TRUE),IF($C53="Key General Aviation",VLOOKUP(M53,'Jenks Methodology'!$C$19:$G$23,5,TRUE),IF($C53="Intermediate Large",VLOOKUP(M53,'Jenks Methodology'!$D$19:$G$23,4,TRUE),IF($C53="Intermediate Small",VLOOKUP(M53,'Jenks Methodology'!$E$19:$G$23,3,TRUE),VLOOKUP(M53,'Jenks Methodology'!$F$19:$G$23,2,TRUE))))),5)</f>
        <v>2.5</v>
      </c>
      <c r="AL53" s="88">
        <f>IFERROR(IF($C53="Key Commercial Service",VLOOKUP(N53,'Jenks Methodology'!$B$24:$G$28,6,TRUE),IF($C53="Key General Aviation",VLOOKUP(N53,'Jenks Methodology'!$C$24:$G$28,5,TRUE),IF($C53="Intermediate Large",VLOOKUP(N53,'Jenks Methodology'!$D$24:$G$28,4,TRUE),IF($C53="Intermediate Small",VLOOKUP(N53,'Jenks Methodology'!$E$24:$G$28,3,TRUE),VLOOKUP(N53,'Jenks Methodology'!$F$24:$G$28,2,TRUE))))),5)</f>
        <v>1.25</v>
      </c>
      <c r="AM53" s="88">
        <f>IFERROR(IF($C53="Key Commercial Service",VLOOKUP(O53,'Jenks Methodology'!$B$29:$G$33,6,FALSE),IF($C53="Key General Aviation",VLOOKUP(O53,'Jenks Methodology'!$C$29:$G$33,5,FALSE),IF($C53="Intermediate Large",VLOOKUP(O53,'Jenks Methodology'!$D$29:$G$33,4,FALSE),IF($C53="Intermediate Small",VLOOKUP(O53,'Jenks Methodology'!$E$29:$G$33,3,FALSE),VLOOKUP(O53,'Jenks Methodology'!$F$29:$G$33,2,FALSE))))),5)</f>
        <v>2.5</v>
      </c>
      <c r="AN53" s="101">
        <f>AVERAGE(AJ53:AM53)</f>
        <v>2.5</v>
      </c>
      <c r="AO53" s="88">
        <f>IFERROR(IF($C53="Key Commercial Service",VLOOKUP(P53,'Jenks Methodology'!$B$34:$G$38,6,TRUE),IF($C53="Key General Aviation",VLOOKUP(P53,'Jenks Methodology'!$C$34:$G$38,5,TRUE),IF($C53="Intermediate Large",VLOOKUP(P53,'Jenks Methodology'!$D$34:$G$38,4,TRUE),IF($C53="Intermediate Small",VLOOKUP(P53,'Jenks Methodology'!$E$34:$G$38,3,TRUE),VLOOKUP(P53,'Jenks Methodology'!$F$34:$G$38,2,TRUE))))),5)</f>
        <v>2.5</v>
      </c>
      <c r="AP53" s="88">
        <f>VLOOKUP($Q53,'Basic Score Methodology'!$K$6:$L$12,'Basic Score Methodology'!$L$2,TRUE)</f>
        <v>1.25</v>
      </c>
      <c r="AQ53" s="88">
        <f>IFERROR(IF($C53="Key Commercial Service",VLOOKUP(R53,'Jenks Methodology'!$B$39:$G$43,6,TRUE),IF($C53="Key General Aviation",VLOOKUP(R53,'Jenks Methodology'!$C$39:$G$43,5,TRUE),IF($C53="Intermediate Large",VLOOKUP(R53,'Jenks Methodology'!$D$39:$G$43,4,TRUE),IF($C53="Intermediate Small",VLOOKUP(R53,'Jenks Methodology'!$E$39:$G$43,3,TRUE),VLOOKUP(R53,'Jenks Methodology'!$F$39:$G$43,2,TRUE))))),0)</f>
        <v>2.5</v>
      </c>
      <c r="AR53" s="88">
        <f>IFERROR(IF($C53="Key Commercial Service",VLOOKUP(S53,'Jenks Methodology'!$B$44:$G$48,6,TRUE),IF($C53="Key General Aviation",VLOOKUP(S53,'Jenks Methodology'!$C$44:$G$48,5,TRUE),IF($C53="Intermediate Large",VLOOKUP(S53,'Jenks Methodology'!$D$44:$G$48,4,TRUE),IF($C53="Intermediate Small",VLOOKUP(S53,'Jenks Methodology'!$E$44:$G$48,3,TRUE),VLOOKUP(S53,'Jenks Methodology'!$F$44:$G$48,2,TRUE))))),0)</f>
        <v>3.75</v>
      </c>
      <c r="AS53" s="88">
        <f>IFERROR(IF($C53="Key Commercial Service",VLOOKUP(T53,'Jenks Methodology'!$B$49:$G$53,6,TRUE),IF($C53="Key General Aviation",VLOOKUP(T53,'Jenks Methodology'!$C$49:$G$53,5,TRUE),IF($C53="Intermediate Large",VLOOKUP(T53,'Jenks Methodology'!$D$49:$G$53,4,TRUE),IF($C53="Intermediate Small",VLOOKUP(T53,'Jenks Methodology'!$E$49:$G$53,3,TRUE),VLOOKUP(T53,'Jenks Methodology'!$F$49:$G$53,2,TRUE))))),0)</f>
        <v>3.75</v>
      </c>
      <c r="AT53" s="88">
        <f>IFERROR(IF($C53="Key Commercial Service",VLOOKUP(U53,'Jenks Methodology'!$B$54:$G$58,6,TRUE),IF($C53="Key General Aviation",VLOOKUP(U53,'Jenks Methodology'!$C$54:$G$58,5,TRUE),IF($C53="Intermediate Large",VLOOKUP(U53,'Jenks Methodology'!$D$54:$G$58,4,TRUE),IF($C53="Intermediate Small",VLOOKUP(U53,'Jenks Methodology'!$E$54:$G$58,3,TRUE),VLOOKUP(U53,'Jenks Methodology'!$F$54:$G$58,2,TRUE))))),0)</f>
        <v>2.5</v>
      </c>
      <c r="AU53" s="88">
        <f>IFERROR(VLOOKUP(V53,'Basic Score Methodology'!$K$17:$M$21,'Basic Score Methodology'!$L$2,TRUE),0)</f>
        <v>5</v>
      </c>
      <c r="AV53" s="88">
        <f>IFERROR(VLOOKUP(W53,'Basic Score Methodology'!$K$17:$M$21,'Basic Score Methodology'!$M$2,TRUE),0)</f>
        <v>5</v>
      </c>
      <c r="AW53" s="88">
        <f>IFERROR(IF($C53="Key Commercial Service",VLOOKUP(X53,'Jenks Methodology'!$B$59:$G$63,6,TRUE),IF($C53="Key General Aviation",VLOOKUP(X53,'Jenks Methodology'!$C$59:$G$63,5,TRUE),IF($C53="Intermediate Large",VLOOKUP(X53,'Jenks Methodology'!$D$59:$G$63,4,TRUE),IF($C53="Intermediate Small",VLOOKUP(X53,'Jenks Methodology'!$E$59:$G$63,3,TRUE),VLOOKUP(X53,'Jenks Methodology'!$F$59:$G$63,2,TRUE))))),0)</f>
        <v>0</v>
      </c>
      <c r="AX53" s="88">
        <f>IFERROR(IF($C53="Key Commercial Service",VLOOKUP(Y53,'Jenks Methodology'!$B$64:$G$68,6,TRUE),IF($C53="Key General Aviation",VLOOKUP(Y53,'Jenks Methodology'!$C$64:$G$68,5,TRUE),IF($C53="Intermediate Large",VLOOKUP(Y53,'Jenks Methodology'!$D$64:$G$68,4,TRUE),IF($C53="Intermediate Small",VLOOKUP(Y53,'Jenks Methodology'!$E$64:$G$68,3,TRUE),VLOOKUP(Y53,'Jenks Methodology'!$F$64:$G$68,2,TRUE))))),0)</f>
        <v>3.75</v>
      </c>
      <c r="AY53" s="88">
        <f>IFERROR(IF($C53="Key Commercial Service",VLOOKUP(Z53,'Jenks Methodology'!$B$69:$G$73,6,TRUE),IF($C53="Key General Aviation",VLOOKUP(Z53,'Jenks Methodology'!$C$69:$G$73,5,TRUE),IF($C53="Intermediate Large",VLOOKUP(Z53,'Jenks Methodology'!$D$69:$G$73,4,TRUE),IF($C53="Intermediate Small",VLOOKUP(Z53,'Jenks Methodology'!$E$69:$G$73,3,TRUE),VLOOKUP(Z53,'Jenks Methodology'!$F$69:$G$73,2,TRUE))))),0)</f>
        <v>2.5</v>
      </c>
      <c r="AZ53" s="100">
        <f>IFERROR(VLOOKUP(AA53,'Basic Score Methodology'!$N$6:$O$7,'Basic Score Methodology'!$O$2,TRUE),0)</f>
        <v>5</v>
      </c>
      <c r="BA53" s="164">
        <f>SUM(AB53:AE53)+IF(AF53="",AG53,AF53)+SUM(AH53:AI53,AN53:AZ53)</f>
        <v>52.5</v>
      </c>
    </row>
    <row r="54" spans="1:53" x14ac:dyDescent="0.3">
      <c r="A54" s="108" t="s">
        <v>166</v>
      </c>
      <c r="B54" s="1" t="s">
        <v>167</v>
      </c>
      <c r="C54" s="1" t="s">
        <v>290</v>
      </c>
      <c r="D54" s="129" t="str">
        <f>IF(COUNTIF('NPIAS Info 2021-25'!$C$4:$C$100,B54)&gt;0,"Y","N")</f>
        <v>N</v>
      </c>
      <c r="E54" s="129" t="str">
        <f>IFERROR(VLOOKUP($B54,'NPIAS Info 2021-25'!$C$4:$G$100,'NPIAS Info 2021-25'!$G$2,FALSE),"Non-NPIAS")</f>
        <v>Non-NPIAS</v>
      </c>
      <c r="F54" s="129" t="str">
        <f>IFERROR(IF(VLOOKUP($B54,'NPIAS Info 2021-25'!$C$4:$G$100,'NPIAS Info 2021-25'!$F$2,FALSE)=0,"N/A (Primary)",VLOOKUP($B54,'NPIAS Info 2021-25'!$C$4:$G$100,'NPIAS Info 2021-25'!$F$2,FALSE)),"N/A (Non-NPIAS)")</f>
        <v>N/A (Non-NPIAS)</v>
      </c>
      <c r="G54" s="130">
        <f>VLOOKUP($B54,'2020 Inventory Data'!$B$5:$V$137,'2020 Inventory Data'!$V$3,FALSE)</f>
        <v>11</v>
      </c>
      <c r="H54" s="168">
        <f>IFERROR(VLOOKUP(B54,MnSASP_Baseline_Operations[],'Baseline Ops'!$D$3,FALSE),0)</f>
        <v>4688.4156863707176</v>
      </c>
      <c r="I54" s="130">
        <f>IFERROR(VLOOKUP($B54,'5010 Operations'!$C$5:$CO$151,'5010 Operations'!$CO$3,FALSE),"")</f>
        <v>4700</v>
      </c>
      <c r="J54" s="131">
        <f>IF(VLOOKUP($B54,'2020 Inventory Data'!$B$5:$G$137,'2020 Inventory Data'!$D$3,FALSE)="Yes",1,0)</f>
        <v>0</v>
      </c>
      <c r="K54" s="131">
        <f>IF(VLOOKUP($B54,'2020 Inventory Data'!$B$5:$G$137,'2020 Inventory Data'!$G$3,FALSE)="Yes",1,0)</f>
        <v>1</v>
      </c>
      <c r="L54" s="130">
        <f>VLOOKUP($B54,'30nm Airport Count'!$B$5:$K$137,'30nm Airport Count'!$I$3,FALSE)</f>
        <v>3</v>
      </c>
      <c r="M54" s="130">
        <f>VLOOKUP($B54,'30nm Airport Count'!$B$5:$K$137,'30nm Airport Count'!$J$3,FALSE)</f>
        <v>2</v>
      </c>
      <c r="N54" s="130">
        <f>VLOOKUP($B54,'30nm Airport Count'!$B$5:$K$137,'30nm Airport Count'!$K$3,FALSE)</f>
        <v>1</v>
      </c>
      <c r="O54" s="130">
        <f>VLOOKUP($B54,'30nm Airport Count'!$B$5:$L$137,'30nm Airport Count'!$L$3,FALSE)</f>
        <v>3</v>
      </c>
      <c r="P54" s="130">
        <f>VLOOKUP(B54,Population_30minProximity_Airports[[FAA ID]:[Population within 30 min drive-time]],3,FALSE)</f>
        <v>43098</v>
      </c>
      <c r="Q54" s="132">
        <f>IFERROR(VLOOKUP($B54,'PCI Data (106 airports)'!$W$6:$Z$112,4,FALSE),IF($C54="Landing Strip Turf","Turf","Unknown"))</f>
        <v>67</v>
      </c>
      <c r="R54" s="132">
        <f>VLOOKUP($B54,'Total Economic Impact'!$A$5:$G$139,'Total Economic Impact'!D$3,FALSE)</f>
        <v>21</v>
      </c>
      <c r="S54" s="133">
        <f>VLOOKUP($B54,'Total Economic Impact'!$A$5:$G$139,'Total Economic Impact'!E$3,FALSE)</f>
        <v>1236690</v>
      </c>
      <c r="T54" s="133">
        <f>VLOOKUP($B54,'Total Economic Impact'!$A$5:$G$139,'Total Economic Impact'!F$3,FALSE)</f>
        <v>3477240</v>
      </c>
      <c r="U54" s="133">
        <f>VLOOKUP($B54,'Total Economic Impact'!$A$5:$G$139,'Total Economic Impact'!G$3,FALSE)</f>
        <v>4713930</v>
      </c>
      <c r="V54" s="134">
        <f>IFERROR(VLOOKUP($B54,'2020 Inventory Data'!$B$5:$AP$137,'2020 Inventory Data'!$AJ$3,FALSE),"NP")</f>
        <v>9</v>
      </c>
      <c r="W54" s="134">
        <f>IFERROR(VLOOKUP($B54,'2020 Inventory Data'!$B$5:$AP$137,'2020 Inventory Data'!$AK$3,FALSE),"NP")</f>
        <v>9</v>
      </c>
      <c r="X54" s="133">
        <f>IFERROR(VLOOKUP($B54,'AIP Grant History'!$M$9:$Q$109,5,FALSE),0)</f>
        <v>0</v>
      </c>
      <c r="Y54" s="133">
        <f>IFERROR(VLOOKUP($B54,'State-Local Funding History'!$L$11:$N$143,'State-Local Funding History'!M$9,FALSE),0)</f>
        <v>2784985.87</v>
      </c>
      <c r="Z54" s="133">
        <f>IFERROR(VLOOKUP($B54,'State-Local Funding History'!$L$11:$N$143,'State-Local Funding History'!N$9,FALSE),0)</f>
        <v>1123085.2500000005</v>
      </c>
      <c r="AA54" s="135" t="str">
        <f>IFERROR(IF(VLOOKUP($B54,'2020 Inventory Data'!$B$5:$AG$137,'2020 Inventory Data'!$AG$3,FALSE)="x","Y","N"),"")</f>
        <v>N</v>
      </c>
      <c r="AB54" s="112">
        <f>VLOOKUP(D54,'Basic Score Methodology'!$B$6:$E$16,'Basic Score Methodology'!$C$2,FALSE)</f>
        <v>0</v>
      </c>
      <c r="AC54" s="113">
        <f>IFERROR(VLOOKUP(E54,'Basic Score Methodology'!$B$6:$E$16,'Basic Score Methodology'!$D$2,FALSE),0)</f>
        <v>0</v>
      </c>
      <c r="AD54" s="113">
        <f>IFERROR(VLOOKUP(F54,'Basic Score Methodology'!$B$6:$E$16,'Basic Score Methodology'!$E$2,FALSE),0)</f>
        <v>0</v>
      </c>
      <c r="AE54" s="88">
        <f>IF(G54&lt;='Basic Score Methodology'!$G$12,'Basic Score Methodology'!$H$12,'Basic Score Methodology'!$H$13)</f>
        <v>5</v>
      </c>
      <c r="AF54" s="88">
        <f>IFERROR(IF($C54="Key Commercial Service",VLOOKUP(H54,'Jenks Methodology'!$B$4:$G$8,6,TRUE),IF($C54="Key General Aviation",VLOOKUP(H54,'Jenks Methodology'!$C$4:$G$8,5,TRUE),IF($C54="Intermediate Large",VLOOKUP(H54,'Jenks Methodology'!$D$4:$G$8,4,TRUE),IF($C54="Intermediate Small",VLOOKUP(H54,'Jenks Methodology'!$E$4:$G$8,3,TRUE),VLOOKUP(H54,'Jenks Methodology'!$F$4:$G$8,2,TRUE))))),0)</f>
        <v>1.25</v>
      </c>
      <c r="AG54" s="88">
        <f>IFERROR(IF($C54="Key Commercial Service",VLOOKUP($I54,'Jenks Methodology'!$B$9:$G$13,6,TRUE),IF($C54="Key General Aviation",VLOOKUP($I54,'Jenks Methodology'!$C$9:$G$13,5,TRUE),IF($C54="Intermediate Large",VLOOKUP($I54,'Jenks Methodology'!$D$9:$G$13,4,TRUE),IF($C54="Intermediate Small",VLOOKUP($I54,'Jenks Methodology'!$E$9:$G$13,3,TRUE),VLOOKUP($I54,'Jenks Methodology'!$F$9:$G$13,2,TRUE))))),"")</f>
        <v>0</v>
      </c>
      <c r="AH54" s="88">
        <f>IFERROR(VLOOKUP(J54,'Basic Score Methodology'!$G$6:$I$7,'Basic Score Methodology'!$H$2,FALSE),0)</f>
        <v>0</v>
      </c>
      <c r="AI54" s="88">
        <f>IFERROR(VLOOKUP(K54,'Basic Score Methodology'!$G$6:$I$7,'Basic Score Methodology'!$I$2,FALSE),0)</f>
        <v>5</v>
      </c>
      <c r="AJ54" s="88">
        <f>IFERROR(IF($C54="Key Commercial Service",VLOOKUP(L54,'Jenks Methodology'!$B$14:$G$18,6,TRUE),IF($C54="Key General Aviation",VLOOKUP(L54,'Jenks Methodology'!$C$14:$G$18,5,TRUE),IF($C54="Intermediate Large",VLOOKUP(L54,'Jenks Methodology'!$D$14:$G$18,4,TRUE),IF($C54="Intermediate Small",VLOOKUP(L54,'Jenks Methodology'!$E$14:$G$18,3,TRUE),VLOOKUP(L54,'Jenks Methodology'!$F$14:$G$18,2,TRUE))))),5)</f>
        <v>1.25</v>
      </c>
      <c r="AK54" s="88">
        <f>IFERROR(IF($C54="Key Commercial Service",VLOOKUP(M54,'Jenks Methodology'!$B$19:$G$23,6,TRUE),IF($C54="Key General Aviation",VLOOKUP(M54,'Jenks Methodology'!$C$19:$G$23,5,TRUE),IF($C54="Intermediate Large",VLOOKUP(M54,'Jenks Methodology'!$D$19:$G$23,4,TRUE),IF($C54="Intermediate Small",VLOOKUP(M54,'Jenks Methodology'!$E$19:$G$23,3,TRUE),VLOOKUP(M54,'Jenks Methodology'!$F$19:$G$23,2,TRUE))))),5)</f>
        <v>2.5</v>
      </c>
      <c r="AL54" s="88">
        <f>IFERROR(IF($C54="Key Commercial Service",VLOOKUP(N54,'Jenks Methodology'!$B$24:$G$28,6,TRUE),IF($C54="Key General Aviation",VLOOKUP(N54,'Jenks Methodology'!$C$24:$G$28,5,TRUE),IF($C54="Intermediate Large",VLOOKUP(N54,'Jenks Methodology'!$D$24:$G$28,4,TRUE),IF($C54="Intermediate Small",VLOOKUP(N54,'Jenks Methodology'!$E$24:$G$28,3,TRUE),VLOOKUP(N54,'Jenks Methodology'!$F$24:$G$28,2,TRUE))))),5)</f>
        <v>3.75</v>
      </c>
      <c r="AM54" s="88">
        <f>IFERROR(IF($C54="Key Commercial Service",VLOOKUP(O54,'Jenks Methodology'!$B$29:$G$33,6,FALSE),IF($C54="Key General Aviation",VLOOKUP(O54,'Jenks Methodology'!$C$29:$G$33,5,FALSE),IF($C54="Intermediate Large",VLOOKUP(O54,'Jenks Methodology'!$D$29:$G$33,4,FALSE),IF($C54="Intermediate Small",VLOOKUP(O54,'Jenks Methodology'!$E$29:$G$33,3,FALSE),VLOOKUP(O54,'Jenks Methodology'!$F$29:$G$33,2,FALSE))))),5)</f>
        <v>2.5</v>
      </c>
      <c r="AN54" s="101">
        <f>AVERAGE(AJ54:AM54)</f>
        <v>2.5</v>
      </c>
      <c r="AO54" s="88">
        <f>IFERROR(IF($C54="Key Commercial Service",VLOOKUP(P54,'Jenks Methodology'!$B$34:$G$38,6,TRUE),IF($C54="Key General Aviation",VLOOKUP(P54,'Jenks Methodology'!$C$34:$G$38,5,TRUE),IF($C54="Intermediate Large",VLOOKUP(P54,'Jenks Methodology'!$D$34:$G$38,4,TRUE),IF($C54="Intermediate Small",VLOOKUP(P54,'Jenks Methodology'!$E$34:$G$38,3,TRUE),VLOOKUP(P54,'Jenks Methodology'!$F$34:$G$38,2,TRUE))))),5)</f>
        <v>2.5</v>
      </c>
      <c r="AP54" s="88">
        <f>VLOOKUP($Q54,'Basic Score Methodology'!$K$6:$L$12,'Basic Score Methodology'!$L$2,TRUE)</f>
        <v>2.5</v>
      </c>
      <c r="AQ54" s="88">
        <f>IFERROR(IF($C54="Key Commercial Service",VLOOKUP(R54,'Jenks Methodology'!$B$39:$G$43,6,TRUE),IF($C54="Key General Aviation",VLOOKUP(R54,'Jenks Methodology'!$C$39:$G$43,5,TRUE),IF($C54="Intermediate Large",VLOOKUP(R54,'Jenks Methodology'!$D$39:$G$43,4,TRUE),IF($C54="Intermediate Small",VLOOKUP(R54,'Jenks Methodology'!$E$39:$G$43,3,TRUE),VLOOKUP(R54,'Jenks Methodology'!$F$39:$G$43,2,TRUE))))),0)</f>
        <v>2.5</v>
      </c>
      <c r="AR54" s="88">
        <f>IFERROR(IF($C54="Key Commercial Service",VLOOKUP(S54,'Jenks Methodology'!$B$44:$G$48,6,TRUE),IF($C54="Key General Aviation",VLOOKUP(S54,'Jenks Methodology'!$C$44:$G$48,5,TRUE),IF($C54="Intermediate Large",VLOOKUP(S54,'Jenks Methodology'!$D$44:$G$48,4,TRUE),IF($C54="Intermediate Small",VLOOKUP(S54,'Jenks Methodology'!$E$44:$G$48,3,TRUE),VLOOKUP(S54,'Jenks Methodology'!$F$44:$G$48,2,TRUE))))),0)</f>
        <v>3.75</v>
      </c>
      <c r="AS54" s="88">
        <f>IFERROR(IF($C54="Key Commercial Service",VLOOKUP(T54,'Jenks Methodology'!$B$49:$G$53,6,TRUE),IF($C54="Key General Aviation",VLOOKUP(T54,'Jenks Methodology'!$C$49:$G$53,5,TRUE),IF($C54="Intermediate Large",VLOOKUP(T54,'Jenks Methodology'!$D$49:$G$53,4,TRUE),IF($C54="Intermediate Small",VLOOKUP(T54,'Jenks Methodology'!$E$49:$G$53,3,TRUE),VLOOKUP(T54,'Jenks Methodology'!$F$49:$G$53,2,TRUE))))),0)</f>
        <v>3.75</v>
      </c>
      <c r="AT54" s="88">
        <f>IFERROR(IF($C54="Key Commercial Service",VLOOKUP(U54,'Jenks Methodology'!$B$54:$G$58,6,TRUE),IF($C54="Key General Aviation",VLOOKUP(U54,'Jenks Methodology'!$C$54:$G$58,5,TRUE),IF($C54="Intermediate Large",VLOOKUP(U54,'Jenks Methodology'!$D$54:$G$58,4,TRUE),IF($C54="Intermediate Small",VLOOKUP(U54,'Jenks Methodology'!$E$54:$G$58,3,TRUE),VLOOKUP(U54,'Jenks Methodology'!$F$54:$G$58,2,TRUE))))),0)</f>
        <v>3.75</v>
      </c>
      <c r="AU54" s="88">
        <f>IFERROR(VLOOKUP(V54,'Basic Score Methodology'!$K$17:$M$21,'Basic Score Methodology'!$L$2,TRUE),0)</f>
        <v>3.75</v>
      </c>
      <c r="AV54" s="88">
        <f>IFERROR(VLOOKUP(W54,'Basic Score Methodology'!$K$17:$M$21,'Basic Score Methodology'!$M$2,TRUE),0)</f>
        <v>3.75</v>
      </c>
      <c r="AW54" s="88">
        <f>IFERROR(IF($C54="Key Commercial Service",VLOOKUP(X54,'Jenks Methodology'!$B$59:$G$63,6,TRUE),IF($C54="Key General Aviation",VLOOKUP(X54,'Jenks Methodology'!$C$59:$G$63,5,TRUE),IF($C54="Intermediate Large",VLOOKUP(X54,'Jenks Methodology'!$D$59:$G$63,4,TRUE),IF($C54="Intermediate Small",VLOOKUP(X54,'Jenks Methodology'!$E$59:$G$63,3,TRUE),VLOOKUP(X54,'Jenks Methodology'!$F$59:$G$63,2,TRUE))))),0)</f>
        <v>0</v>
      </c>
      <c r="AX54" s="88">
        <f>IFERROR(IF($C54="Key Commercial Service",VLOOKUP(Y54,'Jenks Methodology'!$B$64:$G$68,6,TRUE),IF($C54="Key General Aviation",VLOOKUP(Y54,'Jenks Methodology'!$C$64:$G$68,5,TRUE),IF($C54="Intermediate Large",VLOOKUP(Y54,'Jenks Methodology'!$D$64:$G$68,4,TRUE),IF($C54="Intermediate Small",VLOOKUP(Y54,'Jenks Methodology'!$E$64:$G$68,3,TRUE),VLOOKUP(Y54,'Jenks Methodology'!$F$64:$G$68,2,TRUE))))),0)</f>
        <v>5</v>
      </c>
      <c r="AY54" s="88">
        <f>IFERROR(IF($C54="Key Commercial Service",VLOOKUP(Z54,'Jenks Methodology'!$B$69:$G$73,6,TRUE),IF($C54="Key General Aviation",VLOOKUP(Z54,'Jenks Methodology'!$C$69:$G$73,5,TRUE),IF($C54="Intermediate Large",VLOOKUP(Z54,'Jenks Methodology'!$D$69:$G$73,4,TRUE),IF($C54="Intermediate Small",VLOOKUP(Z54,'Jenks Methodology'!$E$69:$G$73,3,TRUE),VLOOKUP(Z54,'Jenks Methodology'!$F$69:$G$73,2,TRUE))))),0)</f>
        <v>2.5</v>
      </c>
      <c r="AZ54" s="100">
        <f>IFERROR(VLOOKUP(AA54,'Basic Score Methodology'!$N$6:$O$7,'Basic Score Methodology'!$O$2,TRUE),0)</f>
        <v>5</v>
      </c>
      <c r="BA54" s="164">
        <f>SUM(AB54:AE54)+IF(AF54="",AG54,AF54)+SUM(AH54:AI54,AN54:AZ54)</f>
        <v>52.5</v>
      </c>
    </row>
    <row r="55" spans="1:53" x14ac:dyDescent="0.3">
      <c r="A55" s="108" t="s">
        <v>254</v>
      </c>
      <c r="B55" s="1" t="s">
        <v>255</v>
      </c>
      <c r="C55" s="1" t="s">
        <v>297</v>
      </c>
      <c r="D55" s="129" t="str">
        <f>IF(COUNTIF('NPIAS Info 2021-25'!$C$4:$C$100,B55)&gt;0,"Y","N")</f>
        <v>N</v>
      </c>
      <c r="E55" s="129" t="str">
        <f>IFERROR(VLOOKUP($B55,'NPIAS Info 2021-25'!$C$4:$G$100,'NPIAS Info 2021-25'!$G$2,FALSE),"Non-NPIAS")</f>
        <v>Non-NPIAS</v>
      </c>
      <c r="F55" s="129" t="str">
        <f>IFERROR(IF(VLOOKUP($B55,'NPIAS Info 2021-25'!$C$4:$G$100,'NPIAS Info 2021-25'!$F$2,FALSE)=0,"N/A (Primary)",VLOOKUP($B55,'NPIAS Info 2021-25'!$C$4:$G$100,'NPIAS Info 2021-25'!$F$2,FALSE)),"N/A (Non-NPIAS)")</f>
        <v>N/A (Non-NPIAS)</v>
      </c>
      <c r="G55" s="130">
        <f>VLOOKUP($B55,'2020 Inventory Data'!$B$5:$V$137,'2020 Inventory Data'!$V$3,FALSE)</f>
        <v>8</v>
      </c>
      <c r="H55" s="168">
        <f>IFERROR(VLOOKUP(B55,MnSASP_Baseline_Operations[],'Baseline Ops'!$D$3,FALSE),0)</f>
        <v>5018.0259803981698</v>
      </c>
      <c r="I55" s="130">
        <f>IFERROR(VLOOKUP($B55,'5010 Operations'!$C$5:$CO$151,'5010 Operations'!$CO$3,FALSE),"")</f>
        <v>6000</v>
      </c>
      <c r="J55" s="131">
        <f>IF(VLOOKUP($B55,'2020 Inventory Data'!$B$5:$G$137,'2020 Inventory Data'!$D$3,FALSE)="Yes",1,0)</f>
        <v>0</v>
      </c>
      <c r="K55" s="131">
        <f>IF(VLOOKUP($B55,'2020 Inventory Data'!$B$5:$G$137,'2020 Inventory Data'!$G$3,FALSE)="Yes",1,0)</f>
        <v>1</v>
      </c>
      <c r="L55" s="130">
        <f>VLOOKUP($B55,'30nm Airport Count'!$B$5:$K$137,'30nm Airport Count'!$I$3,FALSE)</f>
        <v>2</v>
      </c>
      <c r="M55" s="130">
        <f>VLOOKUP($B55,'30nm Airport Count'!$B$5:$K$137,'30nm Airport Count'!$J$3,FALSE)</f>
        <v>1</v>
      </c>
      <c r="N55" s="130">
        <f>VLOOKUP($B55,'30nm Airport Count'!$B$5:$K$137,'30nm Airport Count'!$K$3,FALSE)</f>
        <v>1</v>
      </c>
      <c r="O55" s="130">
        <f>VLOOKUP($B55,'30nm Airport Count'!$B$5:$L$137,'30nm Airport Count'!$L$3,FALSE)</f>
        <v>2</v>
      </c>
      <c r="P55" s="130">
        <f>VLOOKUP(B55,Population_30minProximity_Airports[[FAA ID]:[Population within 30 min drive-time]],3,FALSE)</f>
        <v>32613</v>
      </c>
      <c r="Q55" s="132" t="str">
        <f>IFERROR(VLOOKUP($B55,'PCI Data (106 airports)'!$W$6:$Z$112,4,FALSE),IF($C55="Landing Strip Turf","Turf","Unknown"))</f>
        <v>Turf</v>
      </c>
      <c r="R55" s="132">
        <f>VLOOKUP($B55,'Total Economic Impact'!$A$5:$G$139,'Total Economic Impact'!D$3,FALSE)</f>
        <v>11</v>
      </c>
      <c r="S55" s="133">
        <f>VLOOKUP($B55,'Total Economic Impact'!$A$5:$G$139,'Total Economic Impact'!E$3,FALSE)</f>
        <v>445830</v>
      </c>
      <c r="T55" s="133">
        <f>VLOOKUP($B55,'Total Economic Impact'!$A$5:$G$139,'Total Economic Impact'!F$3,FALSE)</f>
        <v>888940</v>
      </c>
      <c r="U55" s="133">
        <f>VLOOKUP($B55,'Total Economic Impact'!$A$5:$G$139,'Total Economic Impact'!G$3,FALSE)</f>
        <v>1334770</v>
      </c>
      <c r="V55" s="134">
        <f>IFERROR(VLOOKUP($B55,'2020 Inventory Data'!$B$5:$AP$137,'2020 Inventory Data'!$AJ$3,FALSE),"NP")</f>
        <v>8</v>
      </c>
      <c r="W55" s="134">
        <f>IFERROR(VLOOKUP($B55,'2020 Inventory Data'!$B$5:$AP$137,'2020 Inventory Data'!$AK$3,FALSE),"NP")</f>
        <v>3</v>
      </c>
      <c r="X55" s="133">
        <f>IFERROR(VLOOKUP($B55,'AIP Grant History'!$M$9:$Q$109,5,FALSE),0)</f>
        <v>0</v>
      </c>
      <c r="Y55" s="133">
        <f>IFERROR(VLOOKUP($B55,'State-Local Funding History'!$L$11:$N$143,'State-Local Funding History'!M$9,FALSE),0)</f>
        <v>508187.73</v>
      </c>
      <c r="Z55" s="133">
        <f>IFERROR(VLOOKUP($B55,'State-Local Funding History'!$L$11:$N$143,'State-Local Funding History'!N$9,FALSE),0)</f>
        <v>112316.05999999998</v>
      </c>
      <c r="AA55" s="135" t="str">
        <f>IFERROR(IF(VLOOKUP($B55,'2020 Inventory Data'!$B$5:$AG$137,'2020 Inventory Data'!$AG$3,FALSE)="x","Y","N"),"")</f>
        <v>N</v>
      </c>
      <c r="AB55" s="112">
        <f>VLOOKUP(D55,'Basic Score Methodology'!$B$6:$E$16,'Basic Score Methodology'!$C$2,FALSE)</f>
        <v>0</v>
      </c>
      <c r="AC55" s="113">
        <f>IFERROR(VLOOKUP(E55,'Basic Score Methodology'!$B$6:$E$16,'Basic Score Methodology'!$D$2,FALSE),0)</f>
        <v>0</v>
      </c>
      <c r="AD55" s="113">
        <f>IFERROR(VLOOKUP(F55,'Basic Score Methodology'!$B$6:$E$16,'Basic Score Methodology'!$E$2,FALSE),0)</f>
        <v>0</v>
      </c>
      <c r="AE55" s="88">
        <f>IF(G55&lt;='Basic Score Methodology'!$G$12,'Basic Score Methodology'!$H$12,'Basic Score Methodology'!$H$13)</f>
        <v>0</v>
      </c>
      <c r="AF55" s="88">
        <f>IFERROR(IF($C55="Key Commercial Service",VLOOKUP(H55,'Jenks Methodology'!$B$4:$G$8,6,TRUE),IF($C55="Key General Aviation",VLOOKUP(H55,'Jenks Methodology'!$C$4:$G$8,5,TRUE),IF($C55="Intermediate Large",VLOOKUP(H55,'Jenks Methodology'!$D$4:$G$8,4,TRUE),IF($C55="Intermediate Small",VLOOKUP(H55,'Jenks Methodology'!$E$4:$G$8,3,TRUE),VLOOKUP(H55,'Jenks Methodology'!$F$4:$G$8,2,TRUE))))),0)</f>
        <v>5</v>
      </c>
      <c r="AG55" s="88">
        <f>IFERROR(IF($C55="Key Commercial Service",VLOOKUP($I55,'Jenks Methodology'!$B$9:$G$13,6,TRUE),IF($C55="Key General Aviation",VLOOKUP($I55,'Jenks Methodology'!$C$9:$G$13,5,TRUE),IF($C55="Intermediate Large",VLOOKUP($I55,'Jenks Methodology'!$D$9:$G$13,4,TRUE),IF($C55="Intermediate Small",VLOOKUP($I55,'Jenks Methodology'!$E$9:$G$13,3,TRUE),VLOOKUP($I55,'Jenks Methodology'!$F$9:$G$13,2,TRUE))))),"")</f>
        <v>3.75</v>
      </c>
      <c r="AH55" s="88">
        <f>IFERROR(VLOOKUP(J55,'Basic Score Methodology'!$G$6:$I$7,'Basic Score Methodology'!$H$2,FALSE),0)</f>
        <v>0</v>
      </c>
      <c r="AI55" s="88">
        <f>IFERROR(VLOOKUP(K55,'Basic Score Methodology'!$G$6:$I$7,'Basic Score Methodology'!$I$2,FALSE),0)</f>
        <v>5</v>
      </c>
      <c r="AJ55" s="88">
        <f>IFERROR(IF($C55="Key Commercial Service",VLOOKUP(L55,'Jenks Methodology'!$B$14:$G$18,6,TRUE),IF($C55="Key General Aviation",VLOOKUP(L55,'Jenks Methodology'!$C$14:$G$18,5,TRUE),IF($C55="Intermediate Large",VLOOKUP(L55,'Jenks Methodology'!$D$14:$G$18,4,TRUE),IF($C55="Intermediate Small",VLOOKUP(L55,'Jenks Methodology'!$E$14:$G$18,3,TRUE),VLOOKUP(L55,'Jenks Methodology'!$F$14:$G$18,2,TRUE))))),5)</f>
        <v>2.5</v>
      </c>
      <c r="AK55" s="88">
        <f>IFERROR(IF($C55="Key Commercial Service",VLOOKUP(M55,'Jenks Methodology'!$B$19:$G$23,6,TRUE),IF($C55="Key General Aviation",VLOOKUP(M55,'Jenks Methodology'!$C$19:$G$23,5,TRUE),IF($C55="Intermediate Large",VLOOKUP(M55,'Jenks Methodology'!$D$19:$G$23,4,TRUE),IF($C55="Intermediate Small",VLOOKUP(M55,'Jenks Methodology'!$E$19:$G$23,3,TRUE),VLOOKUP(M55,'Jenks Methodology'!$F$19:$G$23,2,TRUE))))),5)</f>
        <v>3.75</v>
      </c>
      <c r="AL55" s="88">
        <f>IFERROR(IF($C55="Key Commercial Service",VLOOKUP(N55,'Jenks Methodology'!$B$24:$G$28,6,TRUE),IF($C55="Key General Aviation",VLOOKUP(N55,'Jenks Methodology'!$C$24:$G$28,5,TRUE),IF($C55="Intermediate Large",VLOOKUP(N55,'Jenks Methodology'!$D$24:$G$28,4,TRUE),IF($C55="Intermediate Small",VLOOKUP(N55,'Jenks Methodology'!$E$24:$G$28,3,TRUE),VLOOKUP(N55,'Jenks Methodology'!$F$24:$G$28,2,TRUE))))),5)</f>
        <v>0</v>
      </c>
      <c r="AM55" s="88">
        <f>IFERROR(IF($C55="Key Commercial Service",VLOOKUP(O55,'Jenks Methodology'!$B$29:$G$33,6,FALSE),IF($C55="Key General Aviation",VLOOKUP(O55,'Jenks Methodology'!$C$29:$G$33,5,FALSE),IF($C55="Intermediate Large",VLOOKUP(O55,'Jenks Methodology'!$D$29:$G$33,4,FALSE),IF($C55="Intermediate Small",VLOOKUP(O55,'Jenks Methodology'!$E$29:$G$33,3,FALSE),VLOOKUP(O55,'Jenks Methodology'!$F$29:$G$33,2,FALSE))))),5)</f>
        <v>2.5</v>
      </c>
      <c r="AN55" s="101">
        <f>AVERAGE(AJ55:AM55)</f>
        <v>2.1875</v>
      </c>
      <c r="AO55" s="88">
        <f>IFERROR(IF($C55="Key Commercial Service",VLOOKUP(P55,'Jenks Methodology'!$B$34:$G$38,6,TRUE),IF($C55="Key General Aviation",VLOOKUP(P55,'Jenks Methodology'!$C$34:$G$38,5,TRUE),IF($C55="Intermediate Large",VLOOKUP(P55,'Jenks Methodology'!$D$34:$G$38,4,TRUE),IF($C55="Intermediate Small",VLOOKUP(P55,'Jenks Methodology'!$E$34:$G$38,3,TRUE),VLOOKUP(P55,'Jenks Methodology'!$F$34:$G$38,2,TRUE))))),5)</f>
        <v>2.5</v>
      </c>
      <c r="AP55" s="88">
        <f>VLOOKUP($Q55,'Basic Score Methodology'!$K$6:$L$12,'Basic Score Methodology'!$L$2,TRUE)</f>
        <v>1.25</v>
      </c>
      <c r="AQ55" s="88">
        <f>IFERROR(IF($C55="Key Commercial Service",VLOOKUP(R55,'Jenks Methodology'!$B$39:$G$43,6,TRUE),IF($C55="Key General Aviation",VLOOKUP(R55,'Jenks Methodology'!$C$39:$G$43,5,TRUE),IF($C55="Intermediate Large",VLOOKUP(R55,'Jenks Methodology'!$D$39:$G$43,4,TRUE),IF($C55="Intermediate Small",VLOOKUP(R55,'Jenks Methodology'!$E$39:$G$43,3,TRUE),VLOOKUP(R55,'Jenks Methodology'!$F$39:$G$43,2,TRUE))))),0)</f>
        <v>5</v>
      </c>
      <c r="AR55" s="88">
        <f>IFERROR(IF($C55="Key Commercial Service",VLOOKUP(S55,'Jenks Methodology'!$B$44:$G$48,6,TRUE),IF($C55="Key General Aviation",VLOOKUP(S55,'Jenks Methodology'!$C$44:$G$48,5,TRUE),IF($C55="Intermediate Large",VLOOKUP(S55,'Jenks Methodology'!$D$44:$G$48,4,TRUE),IF($C55="Intermediate Small",VLOOKUP(S55,'Jenks Methodology'!$E$44:$G$48,3,TRUE),VLOOKUP(S55,'Jenks Methodology'!$F$44:$G$48,2,TRUE))))),0)</f>
        <v>5</v>
      </c>
      <c r="AS55" s="88">
        <f>IFERROR(IF($C55="Key Commercial Service",VLOOKUP(T55,'Jenks Methodology'!$B$49:$G$53,6,TRUE),IF($C55="Key General Aviation",VLOOKUP(T55,'Jenks Methodology'!$C$49:$G$53,5,TRUE),IF($C55="Intermediate Large",VLOOKUP(T55,'Jenks Methodology'!$D$49:$G$53,4,TRUE),IF($C55="Intermediate Small",VLOOKUP(T55,'Jenks Methodology'!$E$49:$G$53,3,TRUE),VLOOKUP(T55,'Jenks Methodology'!$F$49:$G$53,2,TRUE))))),0)</f>
        <v>5</v>
      </c>
      <c r="AT55" s="88">
        <f>IFERROR(IF($C55="Key Commercial Service",VLOOKUP(U55,'Jenks Methodology'!$B$54:$G$58,6,TRUE),IF($C55="Key General Aviation",VLOOKUP(U55,'Jenks Methodology'!$C$54:$G$58,5,TRUE),IF($C55="Intermediate Large",VLOOKUP(U55,'Jenks Methodology'!$D$54:$G$58,4,TRUE),IF($C55="Intermediate Small",VLOOKUP(U55,'Jenks Methodology'!$E$54:$G$58,3,TRUE),VLOOKUP(U55,'Jenks Methodology'!$F$54:$G$58,2,TRUE))))),0)</f>
        <v>5</v>
      </c>
      <c r="AU55" s="88">
        <f>IFERROR(VLOOKUP(V55,'Basic Score Methodology'!$K$17:$M$21,'Basic Score Methodology'!$L$2,TRUE),0)</f>
        <v>3.75</v>
      </c>
      <c r="AV55" s="88">
        <f>IFERROR(VLOOKUP(W55,'Basic Score Methodology'!$K$17:$M$21,'Basic Score Methodology'!$M$2,TRUE),0)</f>
        <v>1.25</v>
      </c>
      <c r="AW55" s="88">
        <f>IFERROR(IF($C55="Key Commercial Service",VLOOKUP(X55,'Jenks Methodology'!$B$59:$G$63,6,TRUE),IF($C55="Key General Aviation",VLOOKUP(X55,'Jenks Methodology'!$C$59:$G$63,5,TRUE),IF($C55="Intermediate Large",VLOOKUP(X55,'Jenks Methodology'!$D$59:$G$63,4,TRUE),IF($C55="Intermediate Small",VLOOKUP(X55,'Jenks Methodology'!$E$59:$G$63,3,TRUE),VLOOKUP(X55,'Jenks Methodology'!$F$59:$G$63,2,TRUE))))),0)</f>
        <v>0</v>
      </c>
      <c r="AX55" s="88">
        <f>IFERROR(IF($C55="Key Commercial Service",VLOOKUP(Y55,'Jenks Methodology'!$B$64:$G$68,6,TRUE),IF($C55="Key General Aviation",VLOOKUP(Y55,'Jenks Methodology'!$C$64:$G$68,5,TRUE),IF($C55="Intermediate Large",VLOOKUP(Y55,'Jenks Methodology'!$D$64:$G$68,4,TRUE),IF($C55="Intermediate Small",VLOOKUP(Y55,'Jenks Methodology'!$E$64:$G$68,3,TRUE),VLOOKUP(Y55,'Jenks Methodology'!$F$64:$G$68,2,TRUE))))),0)</f>
        <v>3.75</v>
      </c>
      <c r="AY55" s="88">
        <f>IFERROR(IF($C55="Key Commercial Service",VLOOKUP(Z55,'Jenks Methodology'!$B$69:$G$73,6,TRUE),IF($C55="Key General Aviation",VLOOKUP(Z55,'Jenks Methodology'!$C$69:$G$73,5,TRUE),IF($C55="Intermediate Large",VLOOKUP(Z55,'Jenks Methodology'!$D$69:$G$73,4,TRUE),IF($C55="Intermediate Small",VLOOKUP(Z55,'Jenks Methodology'!$E$69:$G$73,3,TRUE),VLOOKUP(Z55,'Jenks Methodology'!$F$69:$G$73,2,TRUE))))),0)</f>
        <v>2.5</v>
      </c>
      <c r="AZ55" s="100">
        <f>IFERROR(VLOOKUP(AA55,'Basic Score Methodology'!$N$6:$O$7,'Basic Score Methodology'!$O$2,TRUE),0)</f>
        <v>5</v>
      </c>
      <c r="BA55" s="164">
        <f>SUM(AB55:AE55)+IF(AF55="",AG55,AF55)+SUM(AH55:AI55,AN55:AZ55)</f>
        <v>52.1875</v>
      </c>
    </row>
    <row r="56" spans="1:53" x14ac:dyDescent="0.3">
      <c r="A56" s="108" t="s">
        <v>88</v>
      </c>
      <c r="B56" s="1" t="s">
        <v>89</v>
      </c>
      <c r="C56" s="1" t="s">
        <v>293</v>
      </c>
      <c r="D56" s="129" t="str">
        <f>IF(COUNTIF('NPIAS Info 2021-25'!$C$4:$C$100,B56)&gt;0,"Y","N")</f>
        <v>N</v>
      </c>
      <c r="E56" s="129" t="str">
        <f>IFERROR(VLOOKUP($B56,'NPIAS Info 2021-25'!$C$4:$G$100,'NPIAS Info 2021-25'!$G$2,FALSE),"Non-NPIAS")</f>
        <v>Non-NPIAS</v>
      </c>
      <c r="F56" s="129" t="str">
        <f>IFERROR(IF(VLOOKUP($B56,'NPIAS Info 2021-25'!$C$4:$G$100,'NPIAS Info 2021-25'!$F$2,FALSE)=0,"N/A (Primary)",VLOOKUP($B56,'NPIAS Info 2021-25'!$C$4:$G$100,'NPIAS Info 2021-25'!$F$2,FALSE)),"N/A (Non-NPIAS)")</f>
        <v>N/A (Non-NPIAS)</v>
      </c>
      <c r="G56" s="130">
        <f>VLOOKUP($B56,'2020 Inventory Data'!$B$5:$V$137,'2020 Inventory Data'!$V$3,FALSE)</f>
        <v>31</v>
      </c>
      <c r="H56" s="168">
        <f>IFERROR(VLOOKUP(B56,MnSASP_Baseline_Operations[],'Baseline Ops'!$D$3,FALSE),0)</f>
        <v>7544.2801755250284</v>
      </c>
      <c r="I56" s="130">
        <f>IFERROR(VLOOKUP($B56,'5010 Operations'!$C$5:$CO$151,'5010 Operations'!$CO$3,FALSE),"")</f>
        <v>7000</v>
      </c>
      <c r="J56" s="131">
        <f>IF(VLOOKUP($B56,'2020 Inventory Data'!$B$5:$G$137,'2020 Inventory Data'!$D$3,FALSE)="Yes",1,0)</f>
        <v>0</v>
      </c>
      <c r="K56" s="131">
        <f>IF(VLOOKUP($B56,'2020 Inventory Data'!$B$5:$G$137,'2020 Inventory Data'!$G$3,FALSE)="Yes",1,0)</f>
        <v>1</v>
      </c>
      <c r="L56" s="130">
        <f>VLOOKUP($B56,'30nm Airport Count'!$B$5:$K$137,'30nm Airport Count'!$I$3,FALSE)</f>
        <v>1</v>
      </c>
      <c r="M56" s="130">
        <f>VLOOKUP($B56,'30nm Airport Count'!$B$5:$K$137,'30nm Airport Count'!$J$3,FALSE)</f>
        <v>1</v>
      </c>
      <c r="N56" s="130">
        <f>VLOOKUP($B56,'30nm Airport Count'!$B$5:$K$137,'30nm Airport Count'!$K$3,FALSE)</f>
        <v>0</v>
      </c>
      <c r="O56" s="130">
        <f>VLOOKUP($B56,'30nm Airport Count'!$B$5:$L$137,'30nm Airport Count'!$L$3,FALSE)</f>
        <v>1</v>
      </c>
      <c r="P56" s="130">
        <f>VLOOKUP(B56,Population_30minProximity_Airports[[FAA ID]:[Population within 30 min drive-time]],3,FALSE)</f>
        <v>35659</v>
      </c>
      <c r="Q56" s="132">
        <f>IFERROR(VLOOKUP($B56,'PCI Data (106 airports)'!$W$6:$Z$112,4,FALSE),IF($C56="Landing Strip Turf","Turf","Unknown"))</f>
        <v>96.162411949988467</v>
      </c>
      <c r="R56" s="132">
        <f>VLOOKUP($B56,'Total Economic Impact'!$A$5:$G$139,'Total Economic Impact'!D$3,FALSE)</f>
        <v>61</v>
      </c>
      <c r="S56" s="133">
        <f>VLOOKUP($B56,'Total Economic Impact'!$A$5:$G$139,'Total Economic Impact'!E$3,FALSE)</f>
        <v>2537950</v>
      </c>
      <c r="T56" s="133">
        <f>VLOOKUP($B56,'Total Economic Impact'!$A$5:$G$139,'Total Economic Impact'!F$3,FALSE)</f>
        <v>3931370</v>
      </c>
      <c r="U56" s="133">
        <f>VLOOKUP($B56,'Total Economic Impact'!$A$5:$G$139,'Total Economic Impact'!G$3,FALSE)</f>
        <v>6469320</v>
      </c>
      <c r="V56" s="134">
        <f>IFERROR(VLOOKUP($B56,'2020 Inventory Data'!$B$5:$AP$137,'2020 Inventory Data'!$AJ$3,FALSE),"NP")</f>
        <v>9</v>
      </c>
      <c r="W56" s="134">
        <f>IFERROR(VLOOKUP($B56,'2020 Inventory Data'!$B$5:$AP$137,'2020 Inventory Data'!$AK$3,FALSE),"NP")</f>
        <v>6</v>
      </c>
      <c r="X56" s="133">
        <f>IFERROR(VLOOKUP($B56,'AIP Grant History'!$M$9:$Q$109,5,FALSE),0)</f>
        <v>0</v>
      </c>
      <c r="Y56" s="133">
        <f>IFERROR(VLOOKUP($B56,'State-Local Funding History'!$L$11:$N$143,'State-Local Funding History'!M$9,FALSE),0)</f>
        <v>3461169.9699999997</v>
      </c>
      <c r="Z56" s="133">
        <f>IFERROR(VLOOKUP($B56,'State-Local Funding History'!$L$11:$N$143,'State-Local Funding History'!N$9,FALSE),0)</f>
        <v>1115598.4999999998</v>
      </c>
      <c r="AA56" s="135" t="str">
        <f>IFERROR(IF(VLOOKUP($B56,'2020 Inventory Data'!$B$5:$AG$137,'2020 Inventory Data'!$AG$3,FALSE)="x","Y","N"),"")</f>
        <v>N</v>
      </c>
      <c r="AB56" s="112">
        <f>VLOOKUP(D56,'Basic Score Methodology'!$B$6:$E$16,'Basic Score Methodology'!$C$2,FALSE)</f>
        <v>0</v>
      </c>
      <c r="AC56" s="113">
        <f>IFERROR(VLOOKUP(E56,'Basic Score Methodology'!$B$6:$E$16,'Basic Score Methodology'!$D$2,FALSE),0)</f>
        <v>0</v>
      </c>
      <c r="AD56" s="113">
        <f>IFERROR(VLOOKUP(F56,'Basic Score Methodology'!$B$6:$E$16,'Basic Score Methodology'!$E$2,FALSE),0)</f>
        <v>0</v>
      </c>
      <c r="AE56" s="88">
        <f>IF(G56&lt;='Basic Score Methodology'!$G$12,'Basic Score Methodology'!$H$12,'Basic Score Methodology'!$H$13)</f>
        <v>5</v>
      </c>
      <c r="AF56" s="88">
        <f>IFERROR(IF($C56="Key Commercial Service",VLOOKUP(H56,'Jenks Methodology'!$B$4:$G$8,6,TRUE),IF($C56="Key General Aviation",VLOOKUP(H56,'Jenks Methodology'!$C$4:$G$8,5,TRUE),IF($C56="Intermediate Large",VLOOKUP(H56,'Jenks Methodology'!$D$4:$G$8,4,TRUE),IF($C56="Intermediate Small",VLOOKUP(H56,'Jenks Methodology'!$E$4:$G$8,3,TRUE),VLOOKUP(H56,'Jenks Methodology'!$F$4:$G$8,2,TRUE))))),0)</f>
        <v>2.5</v>
      </c>
      <c r="AG56" s="88">
        <f>IFERROR(IF($C56="Key Commercial Service",VLOOKUP($I56,'Jenks Methodology'!$B$9:$G$13,6,TRUE),IF($C56="Key General Aviation",VLOOKUP($I56,'Jenks Methodology'!$C$9:$G$13,5,TRUE),IF($C56="Intermediate Large",VLOOKUP($I56,'Jenks Methodology'!$D$9:$G$13,4,TRUE),IF($C56="Intermediate Small",VLOOKUP($I56,'Jenks Methodology'!$E$9:$G$13,3,TRUE),VLOOKUP($I56,'Jenks Methodology'!$F$9:$G$13,2,TRUE))))),"")</f>
        <v>1.25</v>
      </c>
      <c r="AH56" s="88">
        <f>IFERROR(VLOOKUP(J56,'Basic Score Methodology'!$G$6:$I$7,'Basic Score Methodology'!$H$2,FALSE),0)</f>
        <v>0</v>
      </c>
      <c r="AI56" s="88">
        <f>IFERROR(VLOOKUP(K56,'Basic Score Methodology'!$G$6:$I$7,'Basic Score Methodology'!$I$2,FALSE),0)</f>
        <v>5</v>
      </c>
      <c r="AJ56" s="88">
        <f>IFERROR(IF($C56="Key Commercial Service",VLOOKUP(L56,'Jenks Methodology'!$B$14:$G$18,6,TRUE),IF($C56="Key General Aviation",VLOOKUP(L56,'Jenks Methodology'!$C$14:$G$18,5,TRUE),IF($C56="Intermediate Large",VLOOKUP(L56,'Jenks Methodology'!$D$14:$G$18,4,TRUE),IF($C56="Intermediate Small",VLOOKUP(L56,'Jenks Methodology'!$E$14:$G$18,3,TRUE),VLOOKUP(L56,'Jenks Methodology'!$F$14:$G$18,2,TRUE))))),5)</f>
        <v>3.75</v>
      </c>
      <c r="AK56" s="88">
        <f>IFERROR(IF($C56="Key Commercial Service",VLOOKUP(M56,'Jenks Methodology'!$B$19:$G$23,6,TRUE),IF($C56="Key General Aviation",VLOOKUP(M56,'Jenks Methodology'!$C$19:$G$23,5,TRUE),IF($C56="Intermediate Large",VLOOKUP(M56,'Jenks Methodology'!$D$19:$G$23,4,TRUE),IF($C56="Intermediate Small",VLOOKUP(M56,'Jenks Methodology'!$E$19:$G$23,3,TRUE),VLOOKUP(M56,'Jenks Methodology'!$F$19:$G$23,2,TRUE))))),5)</f>
        <v>3.75</v>
      </c>
      <c r="AL56" s="88">
        <f>IFERROR(IF($C56="Key Commercial Service",VLOOKUP(N56,'Jenks Methodology'!$B$24:$G$28,6,TRUE),IF($C56="Key General Aviation",VLOOKUP(N56,'Jenks Methodology'!$C$24:$G$28,5,TRUE),IF($C56="Intermediate Large",VLOOKUP(N56,'Jenks Methodology'!$D$24:$G$28,4,TRUE),IF($C56="Intermediate Small",VLOOKUP(N56,'Jenks Methodology'!$E$24:$G$28,3,TRUE),VLOOKUP(N56,'Jenks Methodology'!$F$24:$G$28,2,TRUE))))),5)</f>
        <v>5</v>
      </c>
      <c r="AM56" s="88">
        <f>IFERROR(IF($C56="Key Commercial Service",VLOOKUP(O56,'Jenks Methodology'!$B$29:$G$33,6,FALSE),IF($C56="Key General Aviation",VLOOKUP(O56,'Jenks Methodology'!$C$29:$G$33,5,FALSE),IF($C56="Intermediate Large",VLOOKUP(O56,'Jenks Methodology'!$D$29:$G$33,4,FALSE),IF($C56="Intermediate Small",VLOOKUP(O56,'Jenks Methodology'!$E$29:$G$33,3,FALSE),VLOOKUP(O56,'Jenks Methodology'!$F$29:$G$33,2,FALSE))))),5)</f>
        <v>5</v>
      </c>
      <c r="AN56" s="101">
        <f>AVERAGE(AJ56:AM56)</f>
        <v>4.375</v>
      </c>
      <c r="AO56" s="88">
        <f>IFERROR(IF($C56="Key Commercial Service",VLOOKUP(P56,'Jenks Methodology'!$B$34:$G$38,6,TRUE),IF($C56="Key General Aviation",VLOOKUP(P56,'Jenks Methodology'!$C$34:$G$38,5,TRUE),IF($C56="Intermediate Large",VLOOKUP(P56,'Jenks Methodology'!$D$34:$G$38,4,TRUE),IF($C56="Intermediate Small",VLOOKUP(P56,'Jenks Methodology'!$E$34:$G$38,3,TRUE),VLOOKUP(P56,'Jenks Methodology'!$F$34:$G$38,2,TRUE))))),5)</f>
        <v>0</v>
      </c>
      <c r="AP56" s="88">
        <f>VLOOKUP($Q56,'Basic Score Methodology'!$K$6:$L$12,'Basic Score Methodology'!$L$2,TRUE)</f>
        <v>3.75</v>
      </c>
      <c r="AQ56" s="88">
        <f>IFERROR(IF($C56="Key Commercial Service",VLOOKUP(R56,'Jenks Methodology'!$B$39:$G$43,6,TRUE),IF($C56="Key General Aviation",VLOOKUP(R56,'Jenks Methodology'!$C$39:$G$43,5,TRUE),IF($C56="Intermediate Large",VLOOKUP(R56,'Jenks Methodology'!$D$39:$G$43,4,TRUE),IF($C56="Intermediate Small",VLOOKUP(R56,'Jenks Methodology'!$E$39:$G$43,3,TRUE),VLOOKUP(R56,'Jenks Methodology'!$F$39:$G$43,2,TRUE))))),0)</f>
        <v>3.75</v>
      </c>
      <c r="AR56" s="88">
        <f>IFERROR(IF($C56="Key Commercial Service",VLOOKUP(S56,'Jenks Methodology'!$B$44:$G$48,6,TRUE),IF($C56="Key General Aviation",VLOOKUP(S56,'Jenks Methodology'!$C$44:$G$48,5,TRUE),IF($C56="Intermediate Large",VLOOKUP(S56,'Jenks Methodology'!$D$44:$G$48,4,TRUE),IF($C56="Intermediate Small",VLOOKUP(S56,'Jenks Methodology'!$E$44:$G$48,3,TRUE),VLOOKUP(S56,'Jenks Methodology'!$F$44:$G$48,2,TRUE))))),0)</f>
        <v>3.75</v>
      </c>
      <c r="AS56" s="88">
        <f>IFERROR(IF($C56="Key Commercial Service",VLOOKUP(T56,'Jenks Methodology'!$B$49:$G$53,6,TRUE),IF($C56="Key General Aviation",VLOOKUP(T56,'Jenks Methodology'!$C$49:$G$53,5,TRUE),IF($C56="Intermediate Large",VLOOKUP(T56,'Jenks Methodology'!$D$49:$G$53,4,TRUE),IF($C56="Intermediate Small",VLOOKUP(T56,'Jenks Methodology'!$E$49:$G$53,3,TRUE),VLOOKUP(T56,'Jenks Methodology'!$F$49:$G$53,2,TRUE))))),0)</f>
        <v>2.5</v>
      </c>
      <c r="AT56" s="88">
        <f>IFERROR(IF($C56="Key Commercial Service",VLOOKUP(U56,'Jenks Methodology'!$B$54:$G$58,6,TRUE),IF($C56="Key General Aviation",VLOOKUP(U56,'Jenks Methodology'!$C$54:$G$58,5,TRUE),IF($C56="Intermediate Large",VLOOKUP(U56,'Jenks Methodology'!$D$54:$G$58,4,TRUE),IF($C56="Intermediate Small",VLOOKUP(U56,'Jenks Methodology'!$E$54:$G$58,3,TRUE),VLOOKUP(U56,'Jenks Methodology'!$F$54:$G$58,2,TRUE))))),0)</f>
        <v>2.5</v>
      </c>
      <c r="AU56" s="88">
        <f>IFERROR(VLOOKUP(V56,'Basic Score Methodology'!$K$17:$M$21,'Basic Score Methodology'!$L$2,TRUE),0)</f>
        <v>3.75</v>
      </c>
      <c r="AV56" s="88">
        <f>IFERROR(VLOOKUP(W56,'Basic Score Methodology'!$K$17:$M$21,'Basic Score Methodology'!$M$2,TRUE),0)</f>
        <v>2.5</v>
      </c>
      <c r="AW56" s="88">
        <f>IFERROR(IF($C56="Key Commercial Service",VLOOKUP(X56,'Jenks Methodology'!$B$59:$G$63,6,TRUE),IF($C56="Key General Aviation",VLOOKUP(X56,'Jenks Methodology'!$C$59:$G$63,5,TRUE),IF($C56="Intermediate Large",VLOOKUP(X56,'Jenks Methodology'!$D$59:$G$63,4,TRUE),IF($C56="Intermediate Small",VLOOKUP(X56,'Jenks Methodology'!$E$59:$G$63,3,TRUE),VLOOKUP(X56,'Jenks Methodology'!$F$59:$G$63,2,TRUE))))),0)</f>
        <v>0</v>
      </c>
      <c r="AX56" s="88">
        <f>IFERROR(IF($C56="Key Commercial Service",VLOOKUP(Y56,'Jenks Methodology'!$B$64:$G$68,6,TRUE),IF($C56="Key General Aviation",VLOOKUP(Y56,'Jenks Methodology'!$C$64:$G$68,5,TRUE),IF($C56="Intermediate Large",VLOOKUP(Y56,'Jenks Methodology'!$D$64:$G$68,4,TRUE),IF($C56="Intermediate Small",VLOOKUP(Y56,'Jenks Methodology'!$E$64:$G$68,3,TRUE),VLOOKUP(Y56,'Jenks Methodology'!$F$64:$G$68,2,TRUE))))),0)</f>
        <v>5</v>
      </c>
      <c r="AY56" s="88">
        <f>IFERROR(IF($C56="Key Commercial Service",VLOOKUP(Z56,'Jenks Methodology'!$B$69:$G$73,6,TRUE),IF($C56="Key General Aviation",VLOOKUP(Z56,'Jenks Methodology'!$C$69:$G$73,5,TRUE),IF($C56="Intermediate Large",VLOOKUP(Z56,'Jenks Methodology'!$D$69:$G$73,4,TRUE),IF($C56="Intermediate Small",VLOOKUP(Z56,'Jenks Methodology'!$E$69:$G$73,3,TRUE),VLOOKUP(Z56,'Jenks Methodology'!$F$69:$G$73,2,TRUE))))),0)</f>
        <v>2.5</v>
      </c>
      <c r="AZ56" s="100">
        <f>IFERROR(VLOOKUP(AA56,'Basic Score Methodology'!$N$6:$O$7,'Basic Score Methodology'!$O$2,TRUE),0)</f>
        <v>5</v>
      </c>
      <c r="BA56" s="164">
        <f>SUM(AB56:AE56)+IF(AF56="",AG56,AF56)+SUM(AH56:AI56,AN56:AZ56)</f>
        <v>51.875</v>
      </c>
    </row>
    <row r="57" spans="1:53" x14ac:dyDescent="0.3">
      <c r="A57" s="108" t="s">
        <v>220</v>
      </c>
      <c r="B57" s="1" t="s">
        <v>221</v>
      </c>
      <c r="C57" s="1" t="s">
        <v>297</v>
      </c>
      <c r="D57" s="129" t="str">
        <f>IF(COUNTIF('NPIAS Info 2021-25'!$C$4:$C$100,B57)&gt;0,"Y","N")</f>
        <v>N</v>
      </c>
      <c r="E57" s="129" t="str">
        <f>IFERROR(VLOOKUP($B57,'NPIAS Info 2021-25'!$C$4:$G$100,'NPIAS Info 2021-25'!$G$2,FALSE),"Non-NPIAS")</f>
        <v>Non-NPIAS</v>
      </c>
      <c r="F57" s="129" t="str">
        <f>IFERROR(IF(VLOOKUP($B57,'NPIAS Info 2021-25'!$C$4:$G$100,'NPIAS Info 2021-25'!$F$2,FALSE)=0,"N/A (Primary)",VLOOKUP($B57,'NPIAS Info 2021-25'!$C$4:$G$100,'NPIAS Info 2021-25'!$F$2,FALSE)),"N/A (Non-NPIAS)")</f>
        <v>N/A (Non-NPIAS)</v>
      </c>
      <c r="G57" s="130">
        <f>VLOOKUP($B57,'2020 Inventory Data'!$B$5:$V$137,'2020 Inventory Data'!$V$3,FALSE)</f>
        <v>15</v>
      </c>
      <c r="H57" s="168">
        <f>IFERROR(VLOOKUP(B57,MnSASP_Baseline_Operations[],'Baseline Ops'!$D$3,FALSE),0)</f>
        <v>5000</v>
      </c>
      <c r="I57" s="130">
        <f>IFERROR(VLOOKUP($B57,'5010 Operations'!$C$5:$CO$151,'5010 Operations'!$CO$3,FALSE),"")</f>
        <v>8000</v>
      </c>
      <c r="J57" s="131">
        <f>IF(VLOOKUP($B57,'2020 Inventory Data'!$B$5:$G$137,'2020 Inventory Data'!$D$3,FALSE)="Yes",1,0)</f>
        <v>0</v>
      </c>
      <c r="K57" s="131">
        <f>IF(VLOOKUP($B57,'2020 Inventory Data'!$B$5:$G$137,'2020 Inventory Data'!$G$3,FALSE)="Yes",1,0)</f>
        <v>0</v>
      </c>
      <c r="L57" s="130">
        <f>VLOOKUP($B57,'30nm Airport Count'!$B$5:$K$137,'30nm Airport Count'!$I$3,FALSE)</f>
        <v>3</v>
      </c>
      <c r="M57" s="130">
        <f>VLOOKUP($B57,'30nm Airport Count'!$B$5:$K$137,'30nm Airport Count'!$J$3,FALSE)</f>
        <v>2</v>
      </c>
      <c r="N57" s="130">
        <f>VLOOKUP($B57,'30nm Airport Count'!$B$5:$K$137,'30nm Airport Count'!$K$3,FALSE)</f>
        <v>1</v>
      </c>
      <c r="O57" s="130">
        <f>VLOOKUP($B57,'30nm Airport Count'!$B$5:$L$137,'30nm Airport Count'!$L$3,FALSE)</f>
        <v>3</v>
      </c>
      <c r="P57" s="130">
        <f>VLOOKUP(B57,Population_30minProximity_Airports[[FAA ID]:[Population within 30 min drive-time]],3,FALSE)</f>
        <v>39345</v>
      </c>
      <c r="Q57" s="132" t="str">
        <f>IFERROR(VLOOKUP($B57,'PCI Data (106 airports)'!$W$6:$Z$112,4,FALSE),IF($C57="Landing Strip Turf","Turf","Unknown"))</f>
        <v>Turf</v>
      </c>
      <c r="R57" s="132">
        <f>VLOOKUP($B57,'Total Economic Impact'!$A$5:$G$139,'Total Economic Impact'!D$3,FALSE)</f>
        <v>6</v>
      </c>
      <c r="S57" s="133">
        <f>VLOOKUP($B57,'Total Economic Impact'!$A$5:$G$139,'Total Economic Impact'!E$3,FALSE)</f>
        <v>305040</v>
      </c>
      <c r="T57" s="133">
        <f>VLOOKUP($B57,'Total Economic Impact'!$A$5:$G$139,'Total Economic Impact'!F$3,FALSE)</f>
        <v>670450</v>
      </c>
      <c r="U57" s="133">
        <f>VLOOKUP($B57,'Total Economic Impact'!$A$5:$G$139,'Total Economic Impact'!G$3,FALSE)</f>
        <v>975490</v>
      </c>
      <c r="V57" s="134">
        <f>IFERROR(VLOOKUP($B57,'2020 Inventory Data'!$B$5:$AP$137,'2020 Inventory Data'!$AJ$3,FALSE),"NP")</f>
        <v>7</v>
      </c>
      <c r="W57" s="134">
        <f>IFERROR(VLOOKUP($B57,'2020 Inventory Data'!$B$5:$AP$137,'2020 Inventory Data'!$AK$3,FALSE),"NP")</f>
        <v>3</v>
      </c>
      <c r="X57" s="133">
        <f>IFERROR(VLOOKUP($B57,'AIP Grant History'!$M$9:$Q$109,5,FALSE),0)</f>
        <v>0</v>
      </c>
      <c r="Y57" s="133">
        <f>IFERROR(VLOOKUP($B57,'State-Local Funding History'!$L$11:$N$143,'State-Local Funding History'!M$9,FALSE),0)</f>
        <v>963427.27</v>
      </c>
      <c r="Z57" s="133">
        <f>IFERROR(VLOOKUP($B57,'State-Local Funding History'!$L$11:$N$143,'State-Local Funding History'!N$9,FALSE),0)</f>
        <v>201001.26</v>
      </c>
      <c r="AA57" s="135" t="str">
        <f>IFERROR(IF(VLOOKUP($B57,'2020 Inventory Data'!$B$5:$AG$137,'2020 Inventory Data'!$AG$3,FALSE)="x","Y","N"),"")</f>
        <v>N</v>
      </c>
      <c r="AB57" s="112">
        <f>VLOOKUP(D57,'Basic Score Methodology'!$B$6:$E$16,'Basic Score Methodology'!$C$2,FALSE)</f>
        <v>0</v>
      </c>
      <c r="AC57" s="113">
        <f>IFERROR(VLOOKUP(E57,'Basic Score Methodology'!$B$6:$E$16,'Basic Score Methodology'!$D$2,FALSE),0)</f>
        <v>0</v>
      </c>
      <c r="AD57" s="113">
        <f>IFERROR(VLOOKUP(F57,'Basic Score Methodology'!$B$6:$E$16,'Basic Score Methodology'!$E$2,FALSE),0)</f>
        <v>0</v>
      </c>
      <c r="AE57" s="88">
        <f>IF(G57&lt;='Basic Score Methodology'!$G$12,'Basic Score Methodology'!$H$12,'Basic Score Methodology'!$H$13)</f>
        <v>5</v>
      </c>
      <c r="AF57" s="88">
        <f>IFERROR(IF($C57="Key Commercial Service",VLOOKUP(H57,'Jenks Methodology'!$B$4:$G$8,6,TRUE),IF($C57="Key General Aviation",VLOOKUP(H57,'Jenks Methodology'!$C$4:$G$8,5,TRUE),IF($C57="Intermediate Large",VLOOKUP(H57,'Jenks Methodology'!$D$4:$G$8,4,TRUE),IF($C57="Intermediate Small",VLOOKUP(H57,'Jenks Methodology'!$E$4:$G$8,3,TRUE),VLOOKUP(H57,'Jenks Methodology'!$F$4:$G$8,2,TRUE))))),0)</f>
        <v>3.75</v>
      </c>
      <c r="AG57" s="88">
        <f>IFERROR(IF($C57="Key Commercial Service",VLOOKUP($I57,'Jenks Methodology'!$B$9:$G$13,6,TRUE),IF($C57="Key General Aviation",VLOOKUP($I57,'Jenks Methodology'!$C$9:$G$13,5,TRUE),IF($C57="Intermediate Large",VLOOKUP($I57,'Jenks Methodology'!$D$9:$G$13,4,TRUE),IF($C57="Intermediate Small",VLOOKUP($I57,'Jenks Methodology'!$E$9:$G$13,3,TRUE),VLOOKUP($I57,'Jenks Methodology'!$F$9:$G$13,2,TRUE))))),"")</f>
        <v>3.75</v>
      </c>
      <c r="AH57" s="88">
        <f>IFERROR(VLOOKUP(J57,'Basic Score Methodology'!$G$6:$I$7,'Basic Score Methodology'!$H$2,FALSE),0)</f>
        <v>0</v>
      </c>
      <c r="AI57" s="88">
        <f>IFERROR(VLOOKUP(K57,'Basic Score Methodology'!$G$6:$I$7,'Basic Score Methodology'!$I$2,FALSE),0)</f>
        <v>0</v>
      </c>
      <c r="AJ57" s="88">
        <f>IFERROR(IF($C57="Key Commercial Service",VLOOKUP(L57,'Jenks Methodology'!$B$14:$G$18,6,TRUE),IF($C57="Key General Aviation",VLOOKUP(L57,'Jenks Methodology'!$C$14:$G$18,5,TRUE),IF($C57="Intermediate Large",VLOOKUP(L57,'Jenks Methodology'!$D$14:$G$18,4,TRUE),IF($C57="Intermediate Small",VLOOKUP(L57,'Jenks Methodology'!$E$14:$G$18,3,TRUE),VLOOKUP(L57,'Jenks Methodology'!$F$14:$G$18,2,TRUE))))),5)</f>
        <v>1.25</v>
      </c>
      <c r="AK57" s="88">
        <f>IFERROR(IF($C57="Key Commercial Service",VLOOKUP(M57,'Jenks Methodology'!$B$19:$G$23,6,TRUE),IF($C57="Key General Aviation",VLOOKUP(M57,'Jenks Methodology'!$C$19:$G$23,5,TRUE),IF($C57="Intermediate Large",VLOOKUP(M57,'Jenks Methodology'!$D$19:$G$23,4,TRUE),IF($C57="Intermediate Small",VLOOKUP(M57,'Jenks Methodology'!$E$19:$G$23,3,TRUE),VLOOKUP(M57,'Jenks Methodology'!$F$19:$G$23,2,TRUE))))),5)</f>
        <v>2.5</v>
      </c>
      <c r="AL57" s="88">
        <f>IFERROR(IF($C57="Key Commercial Service",VLOOKUP(N57,'Jenks Methodology'!$B$24:$G$28,6,TRUE),IF($C57="Key General Aviation",VLOOKUP(N57,'Jenks Methodology'!$C$24:$G$28,5,TRUE),IF($C57="Intermediate Large",VLOOKUP(N57,'Jenks Methodology'!$D$24:$G$28,4,TRUE),IF($C57="Intermediate Small",VLOOKUP(N57,'Jenks Methodology'!$E$24:$G$28,3,TRUE),VLOOKUP(N57,'Jenks Methodology'!$F$24:$G$28,2,TRUE))))),5)</f>
        <v>0</v>
      </c>
      <c r="AM57" s="88">
        <f>IFERROR(IF($C57="Key Commercial Service",VLOOKUP(O57,'Jenks Methodology'!$B$29:$G$33,6,FALSE),IF($C57="Key General Aviation",VLOOKUP(O57,'Jenks Methodology'!$C$29:$G$33,5,FALSE),IF($C57="Intermediate Large",VLOOKUP(O57,'Jenks Methodology'!$D$29:$G$33,4,FALSE),IF($C57="Intermediate Small",VLOOKUP(O57,'Jenks Methodology'!$E$29:$G$33,3,FALSE),VLOOKUP(O57,'Jenks Methodology'!$F$29:$G$33,2,FALSE))))),5)</f>
        <v>1.25</v>
      </c>
      <c r="AN57" s="101">
        <f>AVERAGE(AJ57:AM57)</f>
        <v>1.25</v>
      </c>
      <c r="AO57" s="88">
        <f>IFERROR(IF($C57="Key Commercial Service",VLOOKUP(P57,'Jenks Methodology'!$B$34:$G$38,6,TRUE),IF($C57="Key General Aviation",VLOOKUP(P57,'Jenks Methodology'!$C$34:$G$38,5,TRUE),IF($C57="Intermediate Large",VLOOKUP(P57,'Jenks Methodology'!$D$34:$G$38,4,TRUE),IF($C57="Intermediate Small",VLOOKUP(P57,'Jenks Methodology'!$E$34:$G$38,3,TRUE),VLOOKUP(P57,'Jenks Methodology'!$F$34:$G$38,2,TRUE))))),5)</f>
        <v>2.5</v>
      </c>
      <c r="AP57" s="88">
        <f>VLOOKUP($Q57,'Basic Score Methodology'!$K$6:$L$12,'Basic Score Methodology'!$L$2,TRUE)</f>
        <v>1.25</v>
      </c>
      <c r="AQ57" s="88">
        <f>IFERROR(IF($C57="Key Commercial Service",VLOOKUP(R57,'Jenks Methodology'!$B$39:$G$43,6,TRUE),IF($C57="Key General Aviation",VLOOKUP(R57,'Jenks Methodology'!$C$39:$G$43,5,TRUE),IF($C57="Intermediate Large",VLOOKUP(R57,'Jenks Methodology'!$D$39:$G$43,4,TRUE),IF($C57="Intermediate Small",VLOOKUP(R57,'Jenks Methodology'!$E$39:$G$43,3,TRUE),VLOOKUP(R57,'Jenks Methodology'!$F$39:$G$43,2,TRUE))))),0)</f>
        <v>3.75</v>
      </c>
      <c r="AR57" s="88">
        <f>IFERROR(IF($C57="Key Commercial Service",VLOOKUP(S57,'Jenks Methodology'!$B$44:$G$48,6,TRUE),IF($C57="Key General Aviation",VLOOKUP(S57,'Jenks Methodology'!$C$44:$G$48,5,TRUE),IF($C57="Intermediate Large",VLOOKUP(S57,'Jenks Methodology'!$D$44:$G$48,4,TRUE),IF($C57="Intermediate Small",VLOOKUP(S57,'Jenks Methodology'!$E$44:$G$48,3,TRUE),VLOOKUP(S57,'Jenks Methodology'!$F$44:$G$48,2,TRUE))))),0)</f>
        <v>5</v>
      </c>
      <c r="AS57" s="88">
        <f>IFERROR(IF($C57="Key Commercial Service",VLOOKUP(T57,'Jenks Methodology'!$B$49:$G$53,6,TRUE),IF($C57="Key General Aviation",VLOOKUP(T57,'Jenks Methodology'!$C$49:$G$53,5,TRUE),IF($C57="Intermediate Large",VLOOKUP(T57,'Jenks Methodology'!$D$49:$G$53,4,TRUE),IF($C57="Intermediate Small",VLOOKUP(T57,'Jenks Methodology'!$E$49:$G$53,3,TRUE),VLOOKUP(T57,'Jenks Methodology'!$F$49:$G$53,2,TRUE))))),0)</f>
        <v>5</v>
      </c>
      <c r="AT57" s="88">
        <f>IFERROR(IF($C57="Key Commercial Service",VLOOKUP(U57,'Jenks Methodology'!$B$54:$G$58,6,TRUE),IF($C57="Key General Aviation",VLOOKUP(U57,'Jenks Methodology'!$C$54:$G$58,5,TRUE),IF($C57="Intermediate Large",VLOOKUP(U57,'Jenks Methodology'!$D$54:$G$58,4,TRUE),IF($C57="Intermediate Small",VLOOKUP(U57,'Jenks Methodology'!$E$54:$G$58,3,TRUE),VLOOKUP(U57,'Jenks Methodology'!$F$54:$G$58,2,TRUE))))),0)</f>
        <v>5</v>
      </c>
      <c r="AU57" s="88">
        <f>IFERROR(VLOOKUP(V57,'Basic Score Methodology'!$K$17:$M$21,'Basic Score Methodology'!$L$2,TRUE),0)</f>
        <v>2.5</v>
      </c>
      <c r="AV57" s="88">
        <f>IFERROR(VLOOKUP(W57,'Basic Score Methodology'!$K$17:$M$21,'Basic Score Methodology'!$M$2,TRUE),0)</f>
        <v>1.25</v>
      </c>
      <c r="AW57" s="88">
        <f>IFERROR(IF($C57="Key Commercial Service",VLOOKUP(X57,'Jenks Methodology'!$B$59:$G$63,6,TRUE),IF($C57="Key General Aviation",VLOOKUP(X57,'Jenks Methodology'!$C$59:$G$63,5,TRUE),IF($C57="Intermediate Large",VLOOKUP(X57,'Jenks Methodology'!$D$59:$G$63,4,TRUE),IF($C57="Intermediate Small",VLOOKUP(X57,'Jenks Methodology'!$E$59:$G$63,3,TRUE),VLOOKUP(X57,'Jenks Methodology'!$F$59:$G$63,2,TRUE))))),0)</f>
        <v>0</v>
      </c>
      <c r="AX57" s="88">
        <f>IFERROR(IF($C57="Key Commercial Service",VLOOKUP(Y57,'Jenks Methodology'!$B$64:$G$68,6,TRUE),IF($C57="Key General Aviation",VLOOKUP(Y57,'Jenks Methodology'!$C$64:$G$68,5,TRUE),IF($C57="Intermediate Large",VLOOKUP(Y57,'Jenks Methodology'!$D$64:$G$68,4,TRUE),IF($C57="Intermediate Small",VLOOKUP(Y57,'Jenks Methodology'!$E$64:$G$68,3,TRUE),VLOOKUP(Y57,'Jenks Methodology'!$F$64:$G$68,2,TRUE))))),0)</f>
        <v>5</v>
      </c>
      <c r="AY57" s="88">
        <f>IFERROR(IF($C57="Key Commercial Service",VLOOKUP(Z57,'Jenks Methodology'!$B$69:$G$73,6,TRUE),IF($C57="Key General Aviation",VLOOKUP(Z57,'Jenks Methodology'!$C$69:$G$73,5,TRUE),IF($C57="Intermediate Large",VLOOKUP(Z57,'Jenks Methodology'!$D$69:$G$73,4,TRUE),IF($C57="Intermediate Small",VLOOKUP(Z57,'Jenks Methodology'!$E$69:$G$73,3,TRUE),VLOOKUP(Z57,'Jenks Methodology'!$F$69:$G$73,2,TRUE))))),0)</f>
        <v>5</v>
      </c>
      <c r="AZ57" s="100">
        <f>IFERROR(VLOOKUP(AA57,'Basic Score Methodology'!$N$6:$O$7,'Basic Score Methodology'!$O$2,TRUE),0)</f>
        <v>5</v>
      </c>
      <c r="BA57" s="164">
        <f>SUM(AB57:AE57)+IF(AF57="",AG57,AF57)+SUM(AH57:AI57,AN57:AZ57)</f>
        <v>51.25</v>
      </c>
    </row>
    <row r="58" spans="1:53" x14ac:dyDescent="0.3">
      <c r="A58" s="108" t="s">
        <v>4</v>
      </c>
      <c r="B58" s="1" t="s">
        <v>5</v>
      </c>
      <c r="C58" s="1" t="s">
        <v>293</v>
      </c>
      <c r="D58" s="129" t="str">
        <f>IF(COUNTIF('NPIAS Info 2021-25'!$C$4:$C$100,B58)&gt;0,"Y","N")</f>
        <v>Y</v>
      </c>
      <c r="E58" s="129" t="str">
        <f>IFERROR(VLOOKUP($B58,'NPIAS Info 2021-25'!$C$4:$G$100,'NPIAS Info 2021-25'!$G$2,FALSE),"Non-NPIAS")</f>
        <v>GA</v>
      </c>
      <c r="F58" s="129" t="str">
        <f>IFERROR(IF(VLOOKUP($B58,'NPIAS Info 2021-25'!$C$4:$G$100,'NPIAS Info 2021-25'!$F$2,FALSE)=0,"N/A (Primary)",VLOOKUP($B58,'NPIAS Info 2021-25'!$C$4:$G$100,'NPIAS Info 2021-25'!$F$2,FALSE)),"N/A (Non-NPIAS)")</f>
        <v>Local</v>
      </c>
      <c r="G58" s="130">
        <f>VLOOKUP($B58,'2020 Inventory Data'!$B$5:$V$137,'2020 Inventory Data'!$V$3,FALSE)</f>
        <v>28</v>
      </c>
      <c r="H58" s="168">
        <f>IFERROR(VLOOKUP(B58,MnSASP_Baseline_Operations[],'Baseline Ops'!$D$3,FALSE),0)</f>
        <v>13732.655537860473</v>
      </c>
      <c r="I58" s="130">
        <f>IFERROR(VLOOKUP($B58,'5010 Operations'!$C$5:$CO$151,'5010 Operations'!$CO$3,FALSE),"")</f>
        <v>16000</v>
      </c>
      <c r="J58" s="131">
        <f>IF(VLOOKUP($B58,'2020 Inventory Data'!$B$5:$G$137,'2020 Inventory Data'!$D$3,FALSE)="Yes",1,0)</f>
        <v>1</v>
      </c>
      <c r="K58" s="131">
        <f>IF(VLOOKUP($B58,'2020 Inventory Data'!$B$5:$G$137,'2020 Inventory Data'!$G$3,FALSE)="Yes",1,0)</f>
        <v>1</v>
      </c>
      <c r="L58" s="130">
        <f>VLOOKUP($B58,'30nm Airport Count'!$B$5:$K$137,'30nm Airport Count'!$I$3,FALSE)</f>
        <v>0</v>
      </c>
      <c r="M58" s="130">
        <f>VLOOKUP($B58,'30nm Airport Count'!$B$5:$K$137,'30nm Airport Count'!$J$3,FALSE)</f>
        <v>1</v>
      </c>
      <c r="N58" s="130">
        <f>VLOOKUP($B58,'30nm Airport Count'!$B$5:$K$137,'30nm Airport Count'!$K$3,FALSE)</f>
        <v>0</v>
      </c>
      <c r="O58" s="130">
        <f>VLOOKUP($B58,'30nm Airport Count'!$B$5:$L$137,'30nm Airport Count'!$L$3,FALSE)</f>
        <v>1</v>
      </c>
      <c r="P58" s="130">
        <f>VLOOKUP(B58,Population_30minProximity_Airports[[FAA ID]:[Population within 30 min drive-time]],3,FALSE)</f>
        <v>18729</v>
      </c>
      <c r="Q58" s="132">
        <f>IFERROR(VLOOKUP($B58,'PCI Data (106 airports)'!$W$6:$Z$112,4,FALSE),IF($C58="Landing Strip Turf","Turf","Unknown"))</f>
        <v>62.225702295634846</v>
      </c>
      <c r="R58" s="132">
        <f>VLOOKUP($B58,'Total Economic Impact'!$A$5:$G$139,'Total Economic Impact'!D$3,FALSE)</f>
        <v>14</v>
      </c>
      <c r="S58" s="133">
        <f>VLOOKUP($B58,'Total Economic Impact'!$A$5:$G$139,'Total Economic Impact'!E$3,FALSE)</f>
        <v>531720</v>
      </c>
      <c r="T58" s="133">
        <f>VLOOKUP($B58,'Total Economic Impact'!$A$5:$G$139,'Total Economic Impact'!F$3,FALSE)</f>
        <v>1098460</v>
      </c>
      <c r="U58" s="133">
        <f>VLOOKUP($B58,'Total Economic Impact'!$A$5:$G$139,'Total Economic Impact'!G$3,FALSE)</f>
        <v>1630180</v>
      </c>
      <c r="V58" s="134">
        <f>IFERROR(VLOOKUP($B58,'2020 Inventory Data'!$B$5:$AP$137,'2020 Inventory Data'!$AJ$3,FALSE),"NP")</f>
        <v>8</v>
      </c>
      <c r="W58" s="134">
        <f>IFERROR(VLOOKUP($B58,'2020 Inventory Data'!$B$5:$AP$137,'2020 Inventory Data'!$AK$3,FALSE),"NP")</f>
        <v>8</v>
      </c>
      <c r="X58" s="133">
        <f>IFERROR(VLOOKUP($B58,'AIP Grant History'!$M$9:$Q$109,5,FALSE),0)</f>
        <v>2375386</v>
      </c>
      <c r="Y58" s="133">
        <f>IFERROR(VLOOKUP($B58,'State-Local Funding History'!$L$11:$N$143,'State-Local Funding History'!M$9,FALSE),0)</f>
        <v>560230.48999999987</v>
      </c>
      <c r="Z58" s="133">
        <f>IFERROR(VLOOKUP($B58,'State-Local Funding History'!$L$11:$N$143,'State-Local Funding History'!N$9,FALSE),0)</f>
        <v>489814.5</v>
      </c>
      <c r="AA58" s="135" t="str">
        <f>IFERROR(IF(VLOOKUP($B58,'2020 Inventory Data'!$B$5:$AG$137,'2020 Inventory Data'!$AG$3,FALSE)="x","Y","N"),"")</f>
        <v>N</v>
      </c>
      <c r="AB58" s="112">
        <f>VLOOKUP(D58,'Basic Score Methodology'!$B$6:$E$16,'Basic Score Methodology'!$C$2,FALSE)</f>
        <v>5</v>
      </c>
      <c r="AC58" s="113">
        <f>IFERROR(VLOOKUP(E58,'Basic Score Methodology'!$B$6:$E$16,'Basic Score Methodology'!$D$2,FALSE),0)</f>
        <v>0</v>
      </c>
      <c r="AD58" s="113">
        <f>IFERROR(VLOOKUP(F58,'Basic Score Methodology'!$B$6:$E$16,'Basic Score Methodology'!$E$2,FALSE),0)</f>
        <v>1.5</v>
      </c>
      <c r="AE58" s="88">
        <f>IF(G58&lt;='Basic Score Methodology'!$G$12,'Basic Score Methodology'!$H$12,'Basic Score Methodology'!$H$13)</f>
        <v>5</v>
      </c>
      <c r="AF58" s="88">
        <f>IFERROR(IF($C58="Key Commercial Service",VLOOKUP(H58,'Jenks Methodology'!$B$4:$G$8,6,TRUE),IF($C58="Key General Aviation",VLOOKUP(H58,'Jenks Methodology'!$C$4:$G$8,5,TRUE),IF($C58="Intermediate Large",VLOOKUP(H58,'Jenks Methodology'!$D$4:$G$8,4,TRUE),IF($C58="Intermediate Small",VLOOKUP(H58,'Jenks Methodology'!$E$4:$G$8,3,TRUE),VLOOKUP(H58,'Jenks Methodology'!$F$4:$G$8,2,TRUE))))),0)</f>
        <v>3.75</v>
      </c>
      <c r="AG58" s="88">
        <f>IFERROR(IF($C58="Key Commercial Service",VLOOKUP($I58,'Jenks Methodology'!$B$9:$G$13,6,TRUE),IF($C58="Key General Aviation",VLOOKUP($I58,'Jenks Methodology'!$C$9:$G$13,5,TRUE),IF($C58="Intermediate Large",VLOOKUP($I58,'Jenks Methodology'!$D$9:$G$13,4,TRUE),IF($C58="Intermediate Small",VLOOKUP($I58,'Jenks Methodology'!$E$9:$G$13,3,TRUE),VLOOKUP($I58,'Jenks Methodology'!$F$9:$G$13,2,TRUE))))),"")</f>
        <v>3.75</v>
      </c>
      <c r="AH58" s="88">
        <f>IFERROR(VLOOKUP(J58,'Basic Score Methodology'!$G$6:$I$7,'Basic Score Methodology'!$H$2,FALSE),0)</f>
        <v>5</v>
      </c>
      <c r="AI58" s="88">
        <f>IFERROR(VLOOKUP(K58,'Basic Score Methodology'!$G$6:$I$7,'Basic Score Methodology'!$I$2,FALSE),0)</f>
        <v>5</v>
      </c>
      <c r="AJ58" s="88">
        <f>IFERROR(IF($C58="Key Commercial Service",VLOOKUP(L58,'Jenks Methodology'!$B$14:$G$18,6,TRUE),IF($C58="Key General Aviation",VLOOKUP(L58,'Jenks Methodology'!$C$14:$G$18,5,TRUE),IF($C58="Intermediate Large",VLOOKUP(L58,'Jenks Methodology'!$D$14:$G$18,4,TRUE),IF($C58="Intermediate Small",VLOOKUP(L58,'Jenks Methodology'!$E$14:$G$18,3,TRUE),VLOOKUP(L58,'Jenks Methodology'!$F$14:$G$18,2,TRUE))))),5)</f>
        <v>5</v>
      </c>
      <c r="AK58" s="88">
        <f>IFERROR(IF($C58="Key Commercial Service",VLOOKUP(M58,'Jenks Methodology'!$B$19:$G$23,6,TRUE),IF($C58="Key General Aviation",VLOOKUP(M58,'Jenks Methodology'!$C$19:$G$23,5,TRUE),IF($C58="Intermediate Large",VLOOKUP(M58,'Jenks Methodology'!$D$19:$G$23,4,TRUE),IF($C58="Intermediate Small",VLOOKUP(M58,'Jenks Methodology'!$E$19:$G$23,3,TRUE),VLOOKUP(M58,'Jenks Methodology'!$F$19:$G$23,2,TRUE))))),5)</f>
        <v>3.75</v>
      </c>
      <c r="AL58" s="88">
        <f>IFERROR(IF($C58="Key Commercial Service",VLOOKUP(N58,'Jenks Methodology'!$B$24:$G$28,6,TRUE),IF($C58="Key General Aviation",VLOOKUP(N58,'Jenks Methodology'!$C$24:$G$28,5,TRUE),IF($C58="Intermediate Large",VLOOKUP(N58,'Jenks Methodology'!$D$24:$G$28,4,TRUE),IF($C58="Intermediate Small",VLOOKUP(N58,'Jenks Methodology'!$E$24:$G$28,3,TRUE),VLOOKUP(N58,'Jenks Methodology'!$F$24:$G$28,2,TRUE))))),5)</f>
        <v>5</v>
      </c>
      <c r="AM58" s="88">
        <f>IFERROR(IF($C58="Key Commercial Service",VLOOKUP(O58,'Jenks Methodology'!$B$29:$G$33,6,FALSE),IF($C58="Key General Aviation",VLOOKUP(O58,'Jenks Methodology'!$C$29:$G$33,5,FALSE),IF($C58="Intermediate Large",VLOOKUP(O58,'Jenks Methodology'!$D$29:$G$33,4,FALSE),IF($C58="Intermediate Small",VLOOKUP(O58,'Jenks Methodology'!$E$29:$G$33,3,FALSE),VLOOKUP(O58,'Jenks Methodology'!$F$29:$G$33,2,FALSE))))),5)</f>
        <v>5</v>
      </c>
      <c r="AN58" s="101">
        <f>AVERAGE(AJ58:AM58)</f>
        <v>4.6875</v>
      </c>
      <c r="AO58" s="88">
        <f>IFERROR(IF($C58="Key Commercial Service",VLOOKUP(P58,'Jenks Methodology'!$B$34:$G$38,6,TRUE),IF($C58="Key General Aviation",VLOOKUP(P58,'Jenks Methodology'!$C$34:$G$38,5,TRUE),IF($C58="Intermediate Large",VLOOKUP(P58,'Jenks Methodology'!$D$34:$G$38,4,TRUE),IF($C58="Intermediate Small",VLOOKUP(P58,'Jenks Methodology'!$E$34:$G$38,3,TRUE),VLOOKUP(P58,'Jenks Methodology'!$F$34:$G$38,2,TRUE))))),5)</f>
        <v>0</v>
      </c>
      <c r="AP58" s="88">
        <f>VLOOKUP($Q58,'Basic Score Methodology'!$K$6:$L$12,'Basic Score Methodology'!$L$2,TRUE)</f>
        <v>2.5</v>
      </c>
      <c r="AQ58" s="88">
        <f>IFERROR(IF($C58="Key Commercial Service",VLOOKUP(R58,'Jenks Methodology'!$B$39:$G$43,6,TRUE),IF($C58="Key General Aviation",VLOOKUP(R58,'Jenks Methodology'!$C$39:$G$43,5,TRUE),IF($C58="Intermediate Large",VLOOKUP(R58,'Jenks Methodology'!$D$39:$G$43,4,TRUE),IF($C58="Intermediate Small",VLOOKUP(R58,'Jenks Methodology'!$E$39:$G$43,3,TRUE),VLOOKUP(R58,'Jenks Methodology'!$F$39:$G$43,2,TRUE))))),0)</f>
        <v>1.25</v>
      </c>
      <c r="AR58" s="88">
        <f>IFERROR(IF($C58="Key Commercial Service",VLOOKUP(S58,'Jenks Methodology'!$B$44:$G$48,6,TRUE),IF($C58="Key General Aviation",VLOOKUP(S58,'Jenks Methodology'!$C$44:$G$48,5,TRUE),IF($C58="Intermediate Large",VLOOKUP(S58,'Jenks Methodology'!$D$44:$G$48,4,TRUE),IF($C58="Intermediate Small",VLOOKUP(S58,'Jenks Methodology'!$E$44:$G$48,3,TRUE),VLOOKUP(S58,'Jenks Methodology'!$F$44:$G$48,2,TRUE))))),0)</f>
        <v>1.25</v>
      </c>
      <c r="AS58" s="88">
        <f>IFERROR(IF($C58="Key Commercial Service",VLOOKUP(T58,'Jenks Methodology'!$B$49:$G$53,6,TRUE),IF($C58="Key General Aviation",VLOOKUP(T58,'Jenks Methodology'!$C$49:$G$53,5,TRUE),IF($C58="Intermediate Large",VLOOKUP(T58,'Jenks Methodology'!$D$49:$G$53,4,TRUE),IF($C58="Intermediate Small",VLOOKUP(T58,'Jenks Methodology'!$E$49:$G$53,3,TRUE),VLOOKUP(T58,'Jenks Methodology'!$F$49:$G$53,2,TRUE))))),0)</f>
        <v>1.25</v>
      </c>
      <c r="AT58" s="88">
        <f>IFERROR(IF($C58="Key Commercial Service",VLOOKUP(U58,'Jenks Methodology'!$B$54:$G$58,6,TRUE),IF($C58="Key General Aviation",VLOOKUP(U58,'Jenks Methodology'!$C$54:$G$58,5,TRUE),IF($C58="Intermediate Large",VLOOKUP(U58,'Jenks Methodology'!$D$54:$G$58,4,TRUE),IF($C58="Intermediate Small",VLOOKUP(U58,'Jenks Methodology'!$E$54:$G$58,3,TRUE),VLOOKUP(U58,'Jenks Methodology'!$F$54:$G$58,2,TRUE))))),0)</f>
        <v>1.25</v>
      </c>
      <c r="AU58" s="88">
        <f>IFERROR(VLOOKUP(V58,'Basic Score Methodology'!$K$17:$M$21,'Basic Score Methodology'!$L$2,TRUE),0)</f>
        <v>3.75</v>
      </c>
      <c r="AV58" s="88">
        <f>IFERROR(VLOOKUP(W58,'Basic Score Methodology'!$K$17:$M$21,'Basic Score Methodology'!$M$2,TRUE),0)</f>
        <v>3.75</v>
      </c>
      <c r="AW58" s="88">
        <f>IFERROR(IF($C58="Key Commercial Service",VLOOKUP(X58,'Jenks Methodology'!$B$59:$G$63,6,TRUE),IF($C58="Key General Aviation",VLOOKUP(X58,'Jenks Methodology'!$C$59:$G$63,5,TRUE),IF($C58="Intermediate Large",VLOOKUP(X58,'Jenks Methodology'!$D$59:$G$63,4,TRUE),IF($C58="Intermediate Small",VLOOKUP(X58,'Jenks Methodology'!$E$59:$G$63,3,TRUE),VLOOKUP(X58,'Jenks Methodology'!$F$59:$G$63,2,TRUE))))),0)</f>
        <v>1.25</v>
      </c>
      <c r="AX58" s="88">
        <f>IFERROR(IF($C58="Key Commercial Service",VLOOKUP(Y58,'Jenks Methodology'!$B$64:$G$68,6,TRUE),IF($C58="Key General Aviation",VLOOKUP(Y58,'Jenks Methodology'!$C$64:$G$68,5,TRUE),IF($C58="Intermediate Large",VLOOKUP(Y58,'Jenks Methodology'!$D$64:$G$68,4,TRUE),IF($C58="Intermediate Small",VLOOKUP(Y58,'Jenks Methodology'!$E$64:$G$68,3,TRUE),VLOOKUP(Y58,'Jenks Methodology'!$F$64:$G$68,2,TRUE))))),0)</f>
        <v>0</v>
      </c>
      <c r="AY58" s="88">
        <f>IFERROR(IF($C58="Key Commercial Service",VLOOKUP(Z58,'Jenks Methodology'!$B$69:$G$73,6,TRUE),IF($C58="Key General Aviation",VLOOKUP(Z58,'Jenks Methodology'!$C$69:$G$73,5,TRUE),IF($C58="Intermediate Large",VLOOKUP(Z58,'Jenks Methodology'!$D$69:$G$73,4,TRUE),IF($C58="Intermediate Small",VLOOKUP(Z58,'Jenks Methodology'!$E$69:$G$73,3,TRUE),VLOOKUP(Z58,'Jenks Methodology'!$F$69:$G$73,2,TRUE))))),0)</f>
        <v>0</v>
      </c>
      <c r="AZ58" s="100">
        <f>IFERROR(VLOOKUP(AA58,'Basic Score Methodology'!$N$6:$O$7,'Basic Score Methodology'!$O$2,TRUE),0)</f>
        <v>5</v>
      </c>
      <c r="BA58" s="164">
        <f>SUM(AB58:AE58)+IF(AF58="",AG58,AF58)+SUM(AH58:AI58,AN58:AZ58)</f>
        <v>51.1875</v>
      </c>
    </row>
    <row r="59" spans="1:53" x14ac:dyDescent="0.3">
      <c r="A59" s="108" t="s">
        <v>108</v>
      </c>
      <c r="B59" s="1" t="s">
        <v>109</v>
      </c>
      <c r="C59" s="1" t="s">
        <v>6270</v>
      </c>
      <c r="D59" s="129" t="str">
        <f>IF(COUNTIF('NPIAS Info 2021-25'!$C$4:$C$100,B59)&gt;0,"Y","N")</f>
        <v>Y</v>
      </c>
      <c r="E59" s="129" t="str">
        <f>IFERROR(VLOOKUP($B59,'NPIAS Info 2021-25'!$C$4:$G$100,'NPIAS Info 2021-25'!$G$2,FALSE),"Non-NPIAS")</f>
        <v>P</v>
      </c>
      <c r="F59" s="129" t="str">
        <f>IFERROR(IF(VLOOKUP($B59,'NPIAS Info 2021-25'!$C$4:$G$100,'NPIAS Info 2021-25'!$F$2,FALSE)=0,"N/A (Primary)",VLOOKUP($B59,'NPIAS Info 2021-25'!$C$4:$G$100,'NPIAS Info 2021-25'!$F$2,FALSE)),"N/A (Non-NPIAS)")</f>
        <v>N/A (Primary)</v>
      </c>
      <c r="G59" s="130">
        <f>VLOOKUP($B59,'2020 Inventory Data'!$B$5:$V$137,'2020 Inventory Data'!$V$3,FALSE)</f>
        <v>20</v>
      </c>
      <c r="H59" s="168">
        <f>IFERROR(VLOOKUP(B59,MnSASP_Baseline_Operations[],'Baseline Ops'!$D$3,FALSE),0)</f>
        <v>26961.192359535824</v>
      </c>
      <c r="I59" s="130">
        <f>IFERROR(VLOOKUP($B59,'5010 Operations'!$C$5:$CO$151,'5010 Operations'!$CO$3,FALSE),"")</f>
        <v>38850</v>
      </c>
      <c r="J59" s="131">
        <f>IF(VLOOKUP($B59,'2020 Inventory Data'!$B$5:$G$137,'2020 Inventory Data'!$D$3,FALSE)="Yes",1,0)</f>
        <v>1</v>
      </c>
      <c r="K59" s="131">
        <f>IF(VLOOKUP($B59,'2020 Inventory Data'!$B$5:$G$137,'2020 Inventory Data'!$G$3,FALSE)="Yes",1,0)</f>
        <v>1</v>
      </c>
      <c r="L59" s="130">
        <f>VLOOKUP($B59,'30nm Airport Count'!$B$5:$K$137,'30nm Airport Count'!$I$3,FALSE)</f>
        <v>0</v>
      </c>
      <c r="M59" s="130">
        <f>VLOOKUP($B59,'30nm Airport Count'!$B$5:$K$137,'30nm Airport Count'!$J$3,FALSE)</f>
        <v>0</v>
      </c>
      <c r="N59" s="130">
        <f>VLOOKUP($B59,'30nm Airport Count'!$B$5:$K$137,'30nm Airport Count'!$K$3,FALSE)</f>
        <v>0</v>
      </c>
      <c r="O59" s="130">
        <f>VLOOKUP($B59,'30nm Airport Count'!$B$5:$L$137,'30nm Airport Count'!$L$3,FALSE)</f>
        <v>1</v>
      </c>
      <c r="P59" s="130">
        <f>VLOOKUP(B59,Population_30minProximity_Airports[[FAA ID]:[Population within 30 min drive-time]],3,FALSE)</f>
        <v>9630</v>
      </c>
      <c r="Q59" s="132">
        <f>IFERROR(VLOOKUP($B59,'PCI Data (106 airports)'!$W$6:$Z$112,4,FALSE),IF($C59="Landing Strip Turf","Turf","Unknown"))</f>
        <v>76.758023624771866</v>
      </c>
      <c r="R59" s="132">
        <f>VLOOKUP($B59,'Total Economic Impact'!$A$5:$G$139,'Total Economic Impact'!D$3,FALSE)</f>
        <v>180</v>
      </c>
      <c r="S59" s="133">
        <f>VLOOKUP($B59,'Total Economic Impact'!$A$5:$G$139,'Total Economic Impact'!E$3,FALSE)</f>
        <v>6401320</v>
      </c>
      <c r="T59" s="133">
        <f>VLOOKUP($B59,'Total Economic Impact'!$A$5:$G$139,'Total Economic Impact'!F$3,FALSE)</f>
        <v>21887870</v>
      </c>
      <c r="U59" s="133">
        <f>VLOOKUP($B59,'Total Economic Impact'!$A$5:$G$139,'Total Economic Impact'!G$3,FALSE)</f>
        <v>28289190</v>
      </c>
      <c r="V59" s="134">
        <f>IFERROR(VLOOKUP($B59,'2020 Inventory Data'!$B$5:$AP$137,'2020 Inventory Data'!$AJ$3,FALSE),"NP")</f>
        <v>10</v>
      </c>
      <c r="W59" s="134">
        <f>IFERROR(VLOOKUP($B59,'2020 Inventory Data'!$B$5:$AP$137,'2020 Inventory Data'!$AK$3,FALSE),"NP")</f>
        <v>10</v>
      </c>
      <c r="X59" s="133">
        <f>IFERROR(VLOOKUP($B59,'AIP Grant History'!$M$9:$Q$109,5,FALSE),0)</f>
        <v>64060205</v>
      </c>
      <c r="Y59" s="133">
        <f>IFERROR(VLOOKUP($B59,'State-Local Funding History'!$L$11:$N$143,'State-Local Funding History'!M$9,FALSE),0)</f>
        <v>8519940.0999999996</v>
      </c>
      <c r="Z59" s="133">
        <f>IFERROR(VLOOKUP($B59,'State-Local Funding History'!$L$11:$N$143,'State-Local Funding History'!N$9,FALSE),0)</f>
        <v>5669585.0399999982</v>
      </c>
      <c r="AA59" s="135" t="str">
        <f>IFERROR(IF(VLOOKUP($B59,'2020 Inventory Data'!$B$5:$AG$137,'2020 Inventory Data'!$AG$3,FALSE)="x","Y","N"),"")</f>
        <v>Y</v>
      </c>
      <c r="AB59" s="112">
        <f>VLOOKUP(D59,'Basic Score Methodology'!$B$6:$E$16,'Basic Score Methodology'!$C$2,FALSE)</f>
        <v>5</v>
      </c>
      <c r="AC59" s="113">
        <f>IFERROR(VLOOKUP(E59,'Basic Score Methodology'!$B$6:$E$16,'Basic Score Methodology'!$D$2,FALSE),0)</f>
        <v>3.75</v>
      </c>
      <c r="AD59" s="113">
        <f>IFERROR(VLOOKUP(F59,'Basic Score Methodology'!$B$6:$E$16,'Basic Score Methodology'!$E$2,FALSE),0)</f>
        <v>0</v>
      </c>
      <c r="AE59" s="88">
        <f>IF(G59&lt;='Basic Score Methodology'!$G$12,'Basic Score Methodology'!$H$12,'Basic Score Methodology'!$H$13)</f>
        <v>5</v>
      </c>
      <c r="AF59" s="88">
        <f>IFERROR(IF($C59="Key Commercial Service",VLOOKUP(H59,'Jenks Methodology'!$B$4:$G$8,6,TRUE),IF($C59="Key General Aviation",VLOOKUP(H59,'Jenks Methodology'!$C$4:$G$8,5,TRUE),IF($C59="Intermediate Large",VLOOKUP(H59,'Jenks Methodology'!$D$4:$G$8,4,TRUE),IF($C59="Intermediate Small",VLOOKUP(H59,'Jenks Methodology'!$E$4:$G$8,3,TRUE),VLOOKUP(H59,'Jenks Methodology'!$F$4:$G$8,2,TRUE))))),0)</f>
        <v>1.25</v>
      </c>
      <c r="AG59" s="88">
        <f>IFERROR(IF($C59="Key Commercial Service",VLOOKUP($I59,'Jenks Methodology'!$B$9:$G$13,6,TRUE),IF($C59="Key General Aviation",VLOOKUP($I59,'Jenks Methodology'!$C$9:$G$13,5,TRUE),IF($C59="Intermediate Large",VLOOKUP($I59,'Jenks Methodology'!$D$9:$G$13,4,TRUE),IF($C59="Intermediate Small",VLOOKUP($I59,'Jenks Methodology'!$E$9:$G$13,3,TRUE),VLOOKUP($I59,'Jenks Methodology'!$F$9:$G$13,2,TRUE))))),"")</f>
        <v>2.5</v>
      </c>
      <c r="AH59" s="88">
        <f>IFERROR(VLOOKUP(J59,'Basic Score Methodology'!$G$6:$I$7,'Basic Score Methodology'!$H$2,FALSE),0)</f>
        <v>5</v>
      </c>
      <c r="AI59" s="88">
        <f>IFERROR(VLOOKUP(K59,'Basic Score Methodology'!$G$6:$I$7,'Basic Score Methodology'!$I$2,FALSE),0)</f>
        <v>5</v>
      </c>
      <c r="AJ59" s="88">
        <f>IFERROR(IF($C59="Key Commercial Service",VLOOKUP(L59,'Jenks Methodology'!$B$14:$G$18,6,TRUE),IF($C59="Key General Aviation",VLOOKUP(L59,'Jenks Methodology'!$C$14:$G$18,5,TRUE),IF($C59="Intermediate Large",VLOOKUP(L59,'Jenks Methodology'!$D$14:$G$18,4,TRUE),IF($C59="Intermediate Small",VLOOKUP(L59,'Jenks Methodology'!$E$14:$G$18,3,TRUE),VLOOKUP(L59,'Jenks Methodology'!$F$14:$G$18,2,TRUE))))),5)</f>
        <v>3.75</v>
      </c>
      <c r="AK59" s="88">
        <f>IFERROR(IF($C59="Key Commercial Service",VLOOKUP(M59,'Jenks Methodology'!$B$19:$G$23,6,TRUE),IF($C59="Key General Aviation",VLOOKUP(M59,'Jenks Methodology'!$C$19:$G$23,5,TRUE),IF($C59="Intermediate Large",VLOOKUP(M59,'Jenks Methodology'!$D$19:$G$23,4,TRUE),IF($C59="Intermediate Small",VLOOKUP(M59,'Jenks Methodology'!$E$19:$G$23,3,TRUE),VLOOKUP(M59,'Jenks Methodology'!$F$19:$G$23,2,TRUE))))),5)</f>
        <v>3.75</v>
      </c>
      <c r="AL59" s="88">
        <f>IFERROR(IF($C59="Key Commercial Service",VLOOKUP(N59,'Jenks Methodology'!$B$24:$G$28,6,TRUE),IF($C59="Key General Aviation",VLOOKUP(N59,'Jenks Methodology'!$C$24:$G$28,5,TRUE),IF($C59="Intermediate Large",VLOOKUP(N59,'Jenks Methodology'!$D$24:$G$28,4,TRUE),IF($C59="Intermediate Small",VLOOKUP(N59,'Jenks Methodology'!$E$24:$G$28,3,TRUE),VLOOKUP(N59,'Jenks Methodology'!$F$24:$G$28,2,TRUE))))),5)</f>
        <v>3.75</v>
      </c>
      <c r="AM59" s="88">
        <f>IFERROR(IF($C59="Key Commercial Service",VLOOKUP(O59,'Jenks Methodology'!$B$29:$G$33,6,FALSE),IF($C59="Key General Aviation",VLOOKUP(O59,'Jenks Methodology'!$C$29:$G$33,5,FALSE),IF($C59="Intermediate Large",VLOOKUP(O59,'Jenks Methodology'!$D$29:$G$33,4,FALSE),IF($C59="Intermediate Small",VLOOKUP(O59,'Jenks Methodology'!$E$29:$G$33,3,FALSE),VLOOKUP(O59,'Jenks Methodology'!$F$29:$G$33,2,FALSE))))),5)</f>
        <v>2.5</v>
      </c>
      <c r="AN59" s="101">
        <f>AVERAGE(AJ59:AM59)</f>
        <v>3.4375</v>
      </c>
      <c r="AO59" s="88">
        <f>IFERROR(IF($C59="Key Commercial Service",VLOOKUP(P59,'Jenks Methodology'!$B$34:$G$38,6,TRUE),IF($C59="Key General Aviation",VLOOKUP(P59,'Jenks Methodology'!$C$34:$G$38,5,TRUE),IF($C59="Intermediate Large",VLOOKUP(P59,'Jenks Methodology'!$D$34:$G$38,4,TRUE),IF($C59="Intermediate Small",VLOOKUP(P59,'Jenks Methodology'!$E$34:$G$38,3,TRUE),VLOOKUP(P59,'Jenks Methodology'!$F$34:$G$38,2,TRUE))))),5)</f>
        <v>0</v>
      </c>
      <c r="AP59" s="88">
        <f>VLOOKUP($Q59,'Basic Score Methodology'!$K$6:$L$12,'Basic Score Methodology'!$L$2,TRUE)</f>
        <v>3.75</v>
      </c>
      <c r="AQ59" s="88">
        <f>IFERROR(IF($C59="Key Commercial Service",VLOOKUP(R59,'Jenks Methodology'!$B$39:$G$43,6,TRUE),IF($C59="Key General Aviation",VLOOKUP(R59,'Jenks Methodology'!$C$39:$G$43,5,TRUE),IF($C59="Intermediate Large",VLOOKUP(R59,'Jenks Methodology'!$D$39:$G$43,4,TRUE),IF($C59="Intermediate Small",VLOOKUP(R59,'Jenks Methodology'!$E$39:$G$43,3,TRUE),VLOOKUP(R59,'Jenks Methodology'!$F$39:$G$43,2,TRUE))))),0)</f>
        <v>0</v>
      </c>
      <c r="AR59" s="88">
        <f>IFERROR(IF($C59="Key Commercial Service",VLOOKUP(S59,'Jenks Methodology'!$B$44:$G$48,6,TRUE),IF($C59="Key General Aviation",VLOOKUP(S59,'Jenks Methodology'!$C$44:$G$48,5,TRUE),IF($C59="Intermediate Large",VLOOKUP(S59,'Jenks Methodology'!$D$44:$G$48,4,TRUE),IF($C59="Intermediate Small",VLOOKUP(S59,'Jenks Methodology'!$E$44:$G$48,3,TRUE),VLOOKUP(S59,'Jenks Methodology'!$F$44:$G$48,2,TRUE))))),0)</f>
        <v>1.25</v>
      </c>
      <c r="AS59" s="88">
        <f>IFERROR(IF($C59="Key Commercial Service",VLOOKUP(T59,'Jenks Methodology'!$B$49:$G$53,6,TRUE),IF($C59="Key General Aviation",VLOOKUP(T59,'Jenks Methodology'!$C$49:$G$53,5,TRUE),IF($C59="Intermediate Large",VLOOKUP(T59,'Jenks Methodology'!$D$49:$G$53,4,TRUE),IF($C59="Intermediate Small",VLOOKUP(T59,'Jenks Methodology'!$E$49:$G$53,3,TRUE),VLOOKUP(T59,'Jenks Methodology'!$F$49:$G$53,2,TRUE))))),0)</f>
        <v>1.25</v>
      </c>
      <c r="AT59" s="88">
        <f>IFERROR(IF($C59="Key Commercial Service",VLOOKUP(U59,'Jenks Methodology'!$B$54:$G$58,6,TRUE),IF($C59="Key General Aviation",VLOOKUP(U59,'Jenks Methodology'!$C$54:$G$58,5,TRUE),IF($C59="Intermediate Large",VLOOKUP(U59,'Jenks Methodology'!$D$54:$G$58,4,TRUE),IF($C59="Intermediate Small",VLOOKUP(U59,'Jenks Methodology'!$E$54:$G$58,3,TRUE),VLOOKUP(U59,'Jenks Methodology'!$F$54:$G$58,2,TRUE))))),0)</f>
        <v>1.25</v>
      </c>
      <c r="AU59" s="88">
        <f>IFERROR(VLOOKUP(V59,'Basic Score Methodology'!$K$17:$M$21,'Basic Score Methodology'!$L$2,TRUE),0)</f>
        <v>5</v>
      </c>
      <c r="AV59" s="88">
        <f>IFERROR(VLOOKUP(W59,'Basic Score Methodology'!$K$17:$M$21,'Basic Score Methodology'!$M$2,TRUE),0)</f>
        <v>5</v>
      </c>
      <c r="AW59" s="88">
        <f>IFERROR(IF($C59="Key Commercial Service",VLOOKUP(X59,'Jenks Methodology'!$B$59:$G$63,6,TRUE),IF($C59="Key General Aviation",VLOOKUP(X59,'Jenks Methodology'!$C$59:$G$63,5,TRUE),IF($C59="Intermediate Large",VLOOKUP(X59,'Jenks Methodology'!$D$59:$G$63,4,TRUE),IF($C59="Intermediate Small",VLOOKUP(X59,'Jenks Methodology'!$E$59:$G$63,3,TRUE),VLOOKUP(X59,'Jenks Methodology'!$F$59:$G$63,2,TRUE))))),0)</f>
        <v>2.5</v>
      </c>
      <c r="AX59" s="88">
        <f>IFERROR(IF($C59="Key Commercial Service",VLOOKUP(Y59,'Jenks Methodology'!$B$64:$G$68,6,TRUE),IF($C59="Key General Aviation",VLOOKUP(Y59,'Jenks Methodology'!$C$64:$G$68,5,TRUE),IF($C59="Intermediate Large",VLOOKUP(Y59,'Jenks Methodology'!$D$64:$G$68,4,TRUE),IF($C59="Intermediate Small",VLOOKUP(Y59,'Jenks Methodology'!$E$64:$G$68,3,TRUE),VLOOKUP(Y59,'Jenks Methodology'!$F$64:$G$68,2,TRUE))))),0)</f>
        <v>1.25</v>
      </c>
      <c r="AY59" s="88">
        <f>IFERROR(IF($C59="Key Commercial Service",VLOOKUP(Z59,'Jenks Methodology'!$B$69:$G$73,6,TRUE),IF($C59="Key General Aviation",VLOOKUP(Z59,'Jenks Methodology'!$C$69:$G$73,5,TRUE),IF($C59="Intermediate Large",VLOOKUP(Z59,'Jenks Methodology'!$D$69:$G$73,4,TRUE),IF($C59="Intermediate Small",VLOOKUP(Z59,'Jenks Methodology'!$E$69:$G$73,3,TRUE),VLOOKUP(Z59,'Jenks Methodology'!$F$69:$G$73,2,TRUE))))),0)</f>
        <v>1.25</v>
      </c>
      <c r="AZ59" s="100">
        <f>IFERROR(VLOOKUP(AA59,'Basic Score Methodology'!$N$6:$O$7,'Basic Score Methodology'!$O$2,TRUE),0)</f>
        <v>0</v>
      </c>
      <c r="BA59" s="164">
        <f>SUM(AB59:AE59)+IF(AF59="",AG59,AF59)+SUM(AH59:AI59,AN59:AZ59)</f>
        <v>50.9375</v>
      </c>
    </row>
    <row r="60" spans="1:53" x14ac:dyDescent="0.3">
      <c r="A60" s="108" t="s">
        <v>194</v>
      </c>
      <c r="B60" s="1" t="s">
        <v>195</v>
      </c>
      <c r="C60" s="1" t="s">
        <v>294</v>
      </c>
      <c r="D60" s="129" t="str">
        <f>IF(COUNTIF('NPIAS Info 2021-25'!$C$4:$C$100,B60)&gt;0,"Y","N")</f>
        <v>Y</v>
      </c>
      <c r="E60" s="129" t="str">
        <f>IFERROR(VLOOKUP($B60,'NPIAS Info 2021-25'!$C$4:$G$100,'NPIAS Info 2021-25'!$G$2,FALSE),"Non-NPIAS")</f>
        <v>GA</v>
      </c>
      <c r="F60" s="129" t="str">
        <f>IFERROR(IF(VLOOKUP($B60,'NPIAS Info 2021-25'!$C$4:$G$100,'NPIAS Info 2021-25'!$F$2,FALSE)=0,"N/A (Primary)",VLOOKUP($B60,'NPIAS Info 2021-25'!$C$4:$G$100,'NPIAS Info 2021-25'!$F$2,FALSE)),"N/A (Non-NPIAS)")</f>
        <v>Regional</v>
      </c>
      <c r="G60" s="130">
        <f>VLOOKUP($B60,'2020 Inventory Data'!$B$5:$V$137,'2020 Inventory Data'!$V$3,FALSE)</f>
        <v>47</v>
      </c>
      <c r="H60" s="168">
        <f>IFERROR(VLOOKUP(B60,MnSASP_Baseline_Operations[],'Baseline Ops'!$D$3,FALSE),0)</f>
        <v>11751.040286162475</v>
      </c>
      <c r="I60" s="130">
        <f>IFERROR(VLOOKUP($B60,'5010 Operations'!$C$5:$CO$151,'5010 Operations'!$CO$3,FALSE),"")</f>
        <v>14050</v>
      </c>
      <c r="J60" s="131">
        <f>IF(VLOOKUP($B60,'2020 Inventory Data'!$B$5:$G$137,'2020 Inventory Data'!$D$3,FALSE)="Yes",1,0)</f>
        <v>1</v>
      </c>
      <c r="K60" s="131">
        <f>IF(VLOOKUP($B60,'2020 Inventory Data'!$B$5:$G$137,'2020 Inventory Data'!$G$3,FALSE)="Yes",1,0)</f>
        <v>1</v>
      </c>
      <c r="L60" s="130">
        <f>VLOOKUP($B60,'30nm Airport Count'!$B$5:$K$137,'30nm Airport Count'!$I$3,FALSE)</f>
        <v>0</v>
      </c>
      <c r="M60" s="130">
        <f>VLOOKUP($B60,'30nm Airport Count'!$B$5:$K$137,'30nm Airport Count'!$J$3,FALSE)</f>
        <v>0</v>
      </c>
      <c r="N60" s="130">
        <f>VLOOKUP($B60,'30nm Airport Count'!$B$5:$K$137,'30nm Airport Count'!$K$3,FALSE)</f>
        <v>0</v>
      </c>
      <c r="O60" s="130">
        <f>VLOOKUP($B60,'30nm Airport Count'!$B$5:$L$137,'30nm Airport Count'!$L$3,FALSE)</f>
        <v>0</v>
      </c>
      <c r="P60" s="130">
        <f>VLOOKUP(B60,Population_30minProximity_Airports[[FAA ID]:[Population within 30 min drive-time]],3,FALSE)</f>
        <v>63465</v>
      </c>
      <c r="Q60" s="132">
        <f>IFERROR(VLOOKUP($B60,'PCI Data (106 airports)'!$W$6:$Z$112,4,FALSE),IF($C60="Landing Strip Turf","Turf","Unknown"))</f>
        <v>69.600797798077309</v>
      </c>
      <c r="R60" s="132">
        <f>VLOOKUP($B60,'Total Economic Impact'!$A$5:$G$139,'Total Economic Impact'!D$3,FALSE)</f>
        <v>216</v>
      </c>
      <c r="S60" s="133">
        <f>VLOOKUP($B60,'Total Economic Impact'!$A$5:$G$139,'Total Economic Impact'!E$3,FALSE)</f>
        <v>7323400</v>
      </c>
      <c r="T60" s="133">
        <f>VLOOKUP($B60,'Total Economic Impact'!$A$5:$G$139,'Total Economic Impact'!F$3,FALSE)</f>
        <v>11322530</v>
      </c>
      <c r="U60" s="133">
        <f>VLOOKUP($B60,'Total Economic Impact'!$A$5:$G$139,'Total Economic Impact'!G$3,FALSE)</f>
        <v>18645930</v>
      </c>
      <c r="V60" s="134">
        <f>IFERROR(VLOOKUP($B60,'2020 Inventory Data'!$B$5:$AP$137,'2020 Inventory Data'!$AJ$3,FALSE),"NP")</f>
        <v>6</v>
      </c>
      <c r="W60" s="134">
        <f>IFERROR(VLOOKUP($B60,'2020 Inventory Data'!$B$5:$AP$137,'2020 Inventory Data'!$AK$3,FALSE),"NP")</f>
        <v>2</v>
      </c>
      <c r="X60" s="133">
        <f>IFERROR(VLOOKUP($B60,'AIP Grant History'!$M$9:$Q$109,5,FALSE),0)</f>
        <v>1819274</v>
      </c>
      <c r="Y60" s="133">
        <f>IFERROR(VLOOKUP($B60,'State-Local Funding History'!$L$11:$N$143,'State-Local Funding History'!M$9,FALSE),0)</f>
        <v>1888025.03</v>
      </c>
      <c r="Z60" s="133">
        <f>IFERROR(VLOOKUP($B60,'State-Local Funding History'!$L$11:$N$143,'State-Local Funding History'!N$9,FALSE),0)</f>
        <v>1620811.9499999997</v>
      </c>
      <c r="AA60" s="135" t="str">
        <f>IFERROR(IF(VLOOKUP($B60,'2020 Inventory Data'!$B$5:$AG$137,'2020 Inventory Data'!$AG$3,FALSE)="x","Y","N"),"")</f>
        <v>N</v>
      </c>
      <c r="AB60" s="112">
        <f>VLOOKUP(D60,'Basic Score Methodology'!$B$6:$E$16,'Basic Score Methodology'!$C$2,FALSE)</f>
        <v>5</v>
      </c>
      <c r="AC60" s="113">
        <f>IFERROR(VLOOKUP(E60,'Basic Score Methodology'!$B$6:$E$16,'Basic Score Methodology'!$D$2,FALSE),0)</f>
        <v>0</v>
      </c>
      <c r="AD60" s="113">
        <f>IFERROR(VLOOKUP(F60,'Basic Score Methodology'!$B$6:$E$16,'Basic Score Methodology'!$E$2,FALSE),0)</f>
        <v>2.25</v>
      </c>
      <c r="AE60" s="88">
        <f>IF(G60&lt;='Basic Score Methodology'!$G$12,'Basic Score Methodology'!$H$12,'Basic Score Methodology'!$H$13)</f>
        <v>5</v>
      </c>
      <c r="AF60" s="88">
        <f>IFERROR(IF($C60="Key Commercial Service",VLOOKUP(H60,'Jenks Methodology'!$B$4:$G$8,6,TRUE),IF($C60="Key General Aviation",VLOOKUP(H60,'Jenks Methodology'!$C$4:$G$8,5,TRUE),IF($C60="Intermediate Large",VLOOKUP(H60,'Jenks Methodology'!$D$4:$G$8,4,TRUE),IF($C60="Intermediate Small",VLOOKUP(H60,'Jenks Methodology'!$E$4:$G$8,3,TRUE),VLOOKUP(H60,'Jenks Methodology'!$F$4:$G$8,2,TRUE))))),0)</f>
        <v>0</v>
      </c>
      <c r="AG60" s="88">
        <f>IFERROR(IF($C60="Key Commercial Service",VLOOKUP($I60,'Jenks Methodology'!$B$9:$G$13,6,TRUE),IF($C60="Key General Aviation",VLOOKUP($I60,'Jenks Methodology'!$C$9:$G$13,5,TRUE),IF($C60="Intermediate Large",VLOOKUP($I60,'Jenks Methodology'!$D$9:$G$13,4,TRUE),IF($C60="Intermediate Small",VLOOKUP($I60,'Jenks Methodology'!$E$9:$G$13,3,TRUE),VLOOKUP($I60,'Jenks Methodology'!$F$9:$G$13,2,TRUE))))),"")</f>
        <v>2.5</v>
      </c>
      <c r="AH60" s="88">
        <f>IFERROR(VLOOKUP(J60,'Basic Score Methodology'!$G$6:$I$7,'Basic Score Methodology'!$H$2,FALSE),0)</f>
        <v>5</v>
      </c>
      <c r="AI60" s="88">
        <f>IFERROR(VLOOKUP(K60,'Basic Score Methodology'!$G$6:$I$7,'Basic Score Methodology'!$I$2,FALSE),0)</f>
        <v>5</v>
      </c>
      <c r="AJ60" s="88">
        <f>IFERROR(IF($C60="Key Commercial Service",VLOOKUP(L60,'Jenks Methodology'!$B$14:$G$18,6,TRUE),IF($C60="Key General Aviation",VLOOKUP(L60,'Jenks Methodology'!$C$14:$G$18,5,TRUE),IF($C60="Intermediate Large",VLOOKUP(L60,'Jenks Methodology'!$D$14:$G$18,4,TRUE),IF($C60="Intermediate Small",VLOOKUP(L60,'Jenks Methodology'!$E$14:$G$18,3,TRUE),VLOOKUP(L60,'Jenks Methodology'!$F$14:$G$18,2,TRUE))))),5)</f>
        <v>5</v>
      </c>
      <c r="AK60" s="88">
        <f>IFERROR(IF($C60="Key Commercial Service",VLOOKUP(M60,'Jenks Methodology'!$B$19:$G$23,6,TRUE),IF($C60="Key General Aviation",VLOOKUP(M60,'Jenks Methodology'!$C$19:$G$23,5,TRUE),IF($C60="Intermediate Large",VLOOKUP(M60,'Jenks Methodology'!$D$19:$G$23,4,TRUE),IF($C60="Intermediate Small",VLOOKUP(M60,'Jenks Methodology'!$E$19:$G$23,3,TRUE),VLOOKUP(M60,'Jenks Methodology'!$F$19:$G$23,2,TRUE))))),5)</f>
        <v>5</v>
      </c>
      <c r="AL60" s="88">
        <f>IFERROR(IF($C60="Key Commercial Service",VLOOKUP(N60,'Jenks Methodology'!$B$24:$G$28,6,TRUE),IF($C60="Key General Aviation",VLOOKUP(N60,'Jenks Methodology'!$C$24:$G$28,5,TRUE),IF($C60="Intermediate Large",VLOOKUP(N60,'Jenks Methodology'!$D$24:$G$28,4,TRUE),IF($C60="Intermediate Small",VLOOKUP(N60,'Jenks Methodology'!$E$24:$G$28,3,TRUE),VLOOKUP(N60,'Jenks Methodology'!$F$24:$G$28,2,TRUE))))),5)</f>
        <v>3.75</v>
      </c>
      <c r="AM60" s="88">
        <f>IFERROR(IF($C60="Key Commercial Service",VLOOKUP(O60,'Jenks Methodology'!$B$29:$G$33,6,FALSE),IF($C60="Key General Aviation",VLOOKUP(O60,'Jenks Methodology'!$C$29:$G$33,5,FALSE),IF($C60="Intermediate Large",VLOOKUP(O60,'Jenks Methodology'!$D$29:$G$33,4,FALSE),IF($C60="Intermediate Small",VLOOKUP(O60,'Jenks Methodology'!$E$29:$G$33,3,FALSE),VLOOKUP(O60,'Jenks Methodology'!$F$29:$G$33,2,FALSE))))),5)</f>
        <v>5</v>
      </c>
      <c r="AN60" s="101">
        <f>AVERAGE(AJ60:AM60)</f>
        <v>4.6875</v>
      </c>
      <c r="AO60" s="88">
        <f>IFERROR(IF($C60="Key Commercial Service",VLOOKUP(P60,'Jenks Methodology'!$B$34:$G$38,6,TRUE),IF($C60="Key General Aviation",VLOOKUP(P60,'Jenks Methodology'!$C$34:$G$38,5,TRUE),IF($C60="Intermediate Large",VLOOKUP(P60,'Jenks Methodology'!$D$34:$G$38,4,TRUE),IF($C60="Intermediate Small",VLOOKUP(P60,'Jenks Methodology'!$E$34:$G$38,3,TRUE),VLOOKUP(P60,'Jenks Methodology'!$F$34:$G$38,2,TRUE))))),5)</f>
        <v>2.5</v>
      </c>
      <c r="AP60" s="88">
        <f>VLOOKUP($Q60,'Basic Score Methodology'!$K$6:$L$12,'Basic Score Methodology'!$L$2,TRUE)</f>
        <v>2.5</v>
      </c>
      <c r="AQ60" s="88">
        <f>IFERROR(IF($C60="Key Commercial Service",VLOOKUP(R60,'Jenks Methodology'!$B$39:$G$43,6,TRUE),IF($C60="Key General Aviation",VLOOKUP(R60,'Jenks Methodology'!$C$39:$G$43,5,TRUE),IF($C60="Intermediate Large",VLOOKUP(R60,'Jenks Methodology'!$D$39:$G$43,4,TRUE),IF($C60="Intermediate Small",VLOOKUP(R60,'Jenks Methodology'!$E$39:$G$43,3,TRUE),VLOOKUP(R60,'Jenks Methodology'!$F$39:$G$43,2,TRUE))))),0)</f>
        <v>2.5</v>
      </c>
      <c r="AR60" s="88">
        <f>IFERROR(IF($C60="Key Commercial Service",VLOOKUP(S60,'Jenks Methodology'!$B$44:$G$48,6,TRUE),IF($C60="Key General Aviation",VLOOKUP(S60,'Jenks Methodology'!$C$44:$G$48,5,TRUE),IF($C60="Intermediate Large",VLOOKUP(S60,'Jenks Methodology'!$D$44:$G$48,4,TRUE),IF($C60="Intermediate Small",VLOOKUP(S60,'Jenks Methodology'!$E$44:$G$48,3,TRUE),VLOOKUP(S60,'Jenks Methodology'!$F$44:$G$48,2,TRUE))))),0)</f>
        <v>2.5</v>
      </c>
      <c r="AS60" s="88">
        <f>IFERROR(IF($C60="Key Commercial Service",VLOOKUP(T60,'Jenks Methodology'!$B$49:$G$53,6,TRUE),IF($C60="Key General Aviation",VLOOKUP(T60,'Jenks Methodology'!$C$49:$G$53,5,TRUE),IF($C60="Intermediate Large",VLOOKUP(T60,'Jenks Methodology'!$D$49:$G$53,4,TRUE),IF($C60="Intermediate Small",VLOOKUP(T60,'Jenks Methodology'!$E$49:$G$53,3,TRUE),VLOOKUP(T60,'Jenks Methodology'!$F$49:$G$53,2,TRUE))))),0)</f>
        <v>3.75</v>
      </c>
      <c r="AT60" s="88">
        <f>IFERROR(IF($C60="Key Commercial Service",VLOOKUP(U60,'Jenks Methodology'!$B$54:$G$58,6,TRUE),IF($C60="Key General Aviation",VLOOKUP(U60,'Jenks Methodology'!$C$54:$G$58,5,TRUE),IF($C60="Intermediate Large",VLOOKUP(U60,'Jenks Methodology'!$D$54:$G$58,4,TRUE),IF($C60="Intermediate Small",VLOOKUP(U60,'Jenks Methodology'!$E$54:$G$58,3,TRUE),VLOOKUP(U60,'Jenks Methodology'!$F$54:$G$58,2,TRUE))))),0)</f>
        <v>2.5</v>
      </c>
      <c r="AU60" s="88">
        <f>IFERROR(VLOOKUP(V60,'Basic Score Methodology'!$K$17:$M$21,'Basic Score Methodology'!$L$2,TRUE),0)</f>
        <v>2.5</v>
      </c>
      <c r="AV60" s="88">
        <f>IFERROR(VLOOKUP(W60,'Basic Score Methodology'!$K$17:$M$21,'Basic Score Methodology'!$M$2,TRUE),0)</f>
        <v>0</v>
      </c>
      <c r="AW60" s="88">
        <f>IFERROR(IF($C60="Key Commercial Service",VLOOKUP(X60,'Jenks Methodology'!$B$59:$G$63,6,TRUE),IF($C60="Key General Aviation",VLOOKUP(X60,'Jenks Methodology'!$C$59:$G$63,5,TRUE),IF($C60="Intermediate Large",VLOOKUP(X60,'Jenks Methodology'!$D$59:$G$63,4,TRUE),IF($C60="Intermediate Small",VLOOKUP(X60,'Jenks Methodology'!$E$59:$G$63,3,TRUE),VLOOKUP(X60,'Jenks Methodology'!$F$59:$G$63,2,TRUE))))),0)</f>
        <v>0</v>
      </c>
      <c r="AX60" s="88">
        <f>IFERROR(IF($C60="Key Commercial Service",VLOOKUP(Y60,'Jenks Methodology'!$B$64:$G$68,6,TRUE),IF($C60="Key General Aviation",VLOOKUP(Y60,'Jenks Methodology'!$C$64:$G$68,5,TRUE),IF($C60="Intermediate Large",VLOOKUP(Y60,'Jenks Methodology'!$D$64:$G$68,4,TRUE),IF($C60="Intermediate Small",VLOOKUP(Y60,'Jenks Methodology'!$E$64:$G$68,3,TRUE),VLOOKUP(Y60,'Jenks Methodology'!$F$64:$G$68,2,TRUE))))),0)</f>
        <v>0</v>
      </c>
      <c r="AY60" s="88">
        <f>IFERROR(IF($C60="Key Commercial Service",VLOOKUP(Z60,'Jenks Methodology'!$B$69:$G$73,6,TRUE),IF($C60="Key General Aviation",VLOOKUP(Z60,'Jenks Methodology'!$C$69:$G$73,5,TRUE),IF($C60="Intermediate Large",VLOOKUP(Z60,'Jenks Methodology'!$D$69:$G$73,4,TRUE),IF($C60="Intermediate Small",VLOOKUP(Z60,'Jenks Methodology'!$E$69:$G$73,3,TRUE),VLOOKUP(Z60,'Jenks Methodology'!$F$69:$G$73,2,TRUE))))),0)</f>
        <v>0</v>
      </c>
      <c r="AZ60" s="100">
        <f>IFERROR(VLOOKUP(AA60,'Basic Score Methodology'!$N$6:$O$7,'Basic Score Methodology'!$O$2,TRUE),0)</f>
        <v>5</v>
      </c>
      <c r="BA60" s="164">
        <f>SUM(AB60:AE60)+IF(AF60="",AG60,AF60)+SUM(AH60:AI60,AN60:AZ60)</f>
        <v>50.6875</v>
      </c>
    </row>
    <row r="61" spans="1:53" x14ac:dyDescent="0.3">
      <c r="A61" s="108" t="s">
        <v>216</v>
      </c>
      <c r="B61" s="1" t="s">
        <v>217</v>
      </c>
      <c r="C61" s="1" t="s">
        <v>290</v>
      </c>
      <c r="D61" s="129" t="str">
        <f>IF(COUNTIF('NPIAS Info 2021-25'!$C$4:$C$100,B61)&gt;0,"Y","N")</f>
        <v>Y</v>
      </c>
      <c r="E61" s="129" t="str">
        <f>IFERROR(VLOOKUP($B61,'NPIAS Info 2021-25'!$C$4:$G$100,'NPIAS Info 2021-25'!$G$2,FALSE),"Non-NPIAS")</f>
        <v>GA</v>
      </c>
      <c r="F61" s="129" t="str">
        <f>IFERROR(IF(VLOOKUP($B61,'NPIAS Info 2021-25'!$C$4:$G$100,'NPIAS Info 2021-25'!$F$2,FALSE)=0,"N/A (Primary)",VLOOKUP($B61,'NPIAS Info 2021-25'!$C$4:$G$100,'NPIAS Info 2021-25'!$F$2,FALSE)),"N/A (Non-NPIAS)")</f>
        <v>Local</v>
      </c>
      <c r="G61" s="130">
        <f>VLOOKUP($B61,'2020 Inventory Data'!$B$5:$V$137,'2020 Inventory Data'!$V$3,FALSE)</f>
        <v>24</v>
      </c>
      <c r="H61" s="168">
        <f>IFERROR(VLOOKUP(B61,MnSASP_Baseline_Operations[],'Baseline Ops'!$D$3,FALSE),0)</f>
        <v>3888.9939620306823</v>
      </c>
      <c r="I61" s="130">
        <f>IFERROR(VLOOKUP($B61,'5010 Operations'!$C$5:$CO$151,'5010 Operations'!$CO$3,FALSE),"")</f>
        <v>5830</v>
      </c>
      <c r="J61" s="131">
        <f>IF(VLOOKUP($B61,'2020 Inventory Data'!$B$5:$G$137,'2020 Inventory Data'!$D$3,FALSE)="Yes",1,0)</f>
        <v>0</v>
      </c>
      <c r="K61" s="131">
        <f>IF(VLOOKUP($B61,'2020 Inventory Data'!$B$5:$G$137,'2020 Inventory Data'!$G$3,FALSE)="Yes",1,0)</f>
        <v>1</v>
      </c>
      <c r="L61" s="130">
        <f>VLOOKUP($B61,'30nm Airport Count'!$B$5:$K$137,'30nm Airport Count'!$I$3,FALSE)</f>
        <v>2</v>
      </c>
      <c r="M61" s="130">
        <f>VLOOKUP($B61,'30nm Airport Count'!$B$5:$K$137,'30nm Airport Count'!$J$3,FALSE)</f>
        <v>3</v>
      </c>
      <c r="N61" s="130">
        <f>VLOOKUP($B61,'30nm Airport Count'!$B$5:$K$137,'30nm Airport Count'!$K$3,FALSE)</f>
        <v>0</v>
      </c>
      <c r="O61" s="130">
        <f>VLOOKUP($B61,'30nm Airport Count'!$B$5:$L$137,'30nm Airport Count'!$L$3,FALSE)</f>
        <v>3</v>
      </c>
      <c r="P61" s="130">
        <f>VLOOKUP(B61,Population_30minProximity_Airports[[FAA ID]:[Population within 30 min drive-time]],3,FALSE)</f>
        <v>48739</v>
      </c>
      <c r="Q61" s="132">
        <f>IFERROR(VLOOKUP($B61,'PCI Data (106 airports)'!$W$6:$Z$112,4,FALSE),IF($C61="Landing Strip Turf","Turf","Unknown"))</f>
        <v>100</v>
      </c>
      <c r="R61" s="132">
        <f>VLOOKUP($B61,'Total Economic Impact'!$A$5:$G$139,'Total Economic Impact'!D$3,FALSE)</f>
        <v>16</v>
      </c>
      <c r="S61" s="133">
        <f>VLOOKUP($B61,'Total Economic Impact'!$A$5:$G$139,'Total Economic Impact'!E$3,FALSE)</f>
        <v>661780</v>
      </c>
      <c r="T61" s="133">
        <f>VLOOKUP($B61,'Total Economic Impact'!$A$5:$G$139,'Total Economic Impact'!F$3,FALSE)</f>
        <v>1216930</v>
      </c>
      <c r="U61" s="133">
        <f>VLOOKUP($B61,'Total Economic Impact'!$A$5:$G$139,'Total Economic Impact'!G$3,FALSE)</f>
        <v>1878710</v>
      </c>
      <c r="V61" s="134">
        <f>IFERROR(VLOOKUP($B61,'2020 Inventory Data'!$B$5:$AP$137,'2020 Inventory Data'!$AJ$3,FALSE),"NP")</f>
        <v>7</v>
      </c>
      <c r="W61" s="134">
        <f>IFERROR(VLOOKUP($B61,'2020 Inventory Data'!$B$5:$AP$137,'2020 Inventory Data'!$AK$3,FALSE),"NP")</f>
        <v>7</v>
      </c>
      <c r="X61" s="133">
        <f>IFERROR(VLOOKUP($B61,'AIP Grant History'!$M$9:$Q$109,5,FALSE),0)</f>
        <v>2977884</v>
      </c>
      <c r="Y61" s="133">
        <f>IFERROR(VLOOKUP($B61,'State-Local Funding History'!$L$11:$N$143,'State-Local Funding History'!M$9,FALSE),0)</f>
        <v>838175.74</v>
      </c>
      <c r="Z61" s="133">
        <f>IFERROR(VLOOKUP($B61,'State-Local Funding History'!$L$11:$N$143,'State-Local Funding History'!N$9,FALSE),0)</f>
        <v>876076.73999999987</v>
      </c>
      <c r="AA61" s="135" t="str">
        <f>IFERROR(IF(VLOOKUP($B61,'2020 Inventory Data'!$B$5:$AG$137,'2020 Inventory Data'!$AG$3,FALSE)="x","Y","N"),"")</f>
        <v>N</v>
      </c>
      <c r="AB61" s="112">
        <f>VLOOKUP(D61,'Basic Score Methodology'!$B$6:$E$16,'Basic Score Methodology'!$C$2,FALSE)</f>
        <v>5</v>
      </c>
      <c r="AC61" s="113">
        <f>IFERROR(VLOOKUP(E61,'Basic Score Methodology'!$B$6:$E$16,'Basic Score Methodology'!$D$2,FALSE),0)</f>
        <v>0</v>
      </c>
      <c r="AD61" s="113">
        <f>IFERROR(VLOOKUP(F61,'Basic Score Methodology'!$B$6:$E$16,'Basic Score Methodology'!$E$2,FALSE),0)</f>
        <v>1.5</v>
      </c>
      <c r="AE61" s="88">
        <f>IF(G61&lt;='Basic Score Methodology'!$G$12,'Basic Score Methodology'!$H$12,'Basic Score Methodology'!$H$13)</f>
        <v>5</v>
      </c>
      <c r="AF61" s="88">
        <f>IFERROR(IF($C61="Key Commercial Service",VLOOKUP(H61,'Jenks Methodology'!$B$4:$G$8,6,TRUE),IF($C61="Key General Aviation",VLOOKUP(H61,'Jenks Methodology'!$C$4:$G$8,5,TRUE),IF($C61="Intermediate Large",VLOOKUP(H61,'Jenks Methodology'!$D$4:$G$8,4,TRUE),IF($C61="Intermediate Small",VLOOKUP(H61,'Jenks Methodology'!$E$4:$G$8,3,TRUE),VLOOKUP(H61,'Jenks Methodology'!$F$4:$G$8,2,TRUE))))),0)</f>
        <v>1.25</v>
      </c>
      <c r="AG61" s="88">
        <f>IFERROR(IF($C61="Key Commercial Service",VLOOKUP($I61,'Jenks Methodology'!$B$9:$G$13,6,TRUE),IF($C61="Key General Aviation",VLOOKUP($I61,'Jenks Methodology'!$C$9:$G$13,5,TRUE),IF($C61="Intermediate Large",VLOOKUP($I61,'Jenks Methodology'!$D$9:$G$13,4,TRUE),IF($C61="Intermediate Small",VLOOKUP($I61,'Jenks Methodology'!$E$9:$G$13,3,TRUE),VLOOKUP($I61,'Jenks Methodology'!$F$9:$G$13,2,TRUE))))),"")</f>
        <v>1.25</v>
      </c>
      <c r="AH61" s="88">
        <f>IFERROR(VLOOKUP(J61,'Basic Score Methodology'!$G$6:$I$7,'Basic Score Methodology'!$H$2,FALSE),0)</f>
        <v>0</v>
      </c>
      <c r="AI61" s="88">
        <f>IFERROR(VLOOKUP(K61,'Basic Score Methodology'!$G$6:$I$7,'Basic Score Methodology'!$I$2,FALSE),0)</f>
        <v>5</v>
      </c>
      <c r="AJ61" s="88">
        <f>IFERROR(IF($C61="Key Commercial Service",VLOOKUP(L61,'Jenks Methodology'!$B$14:$G$18,6,TRUE),IF($C61="Key General Aviation",VLOOKUP(L61,'Jenks Methodology'!$C$14:$G$18,5,TRUE),IF($C61="Intermediate Large",VLOOKUP(L61,'Jenks Methodology'!$D$14:$G$18,4,TRUE),IF($C61="Intermediate Small",VLOOKUP(L61,'Jenks Methodology'!$E$14:$G$18,3,TRUE),VLOOKUP(L61,'Jenks Methodology'!$F$14:$G$18,2,TRUE))))),5)</f>
        <v>2.5</v>
      </c>
      <c r="AK61" s="88">
        <f>IFERROR(IF($C61="Key Commercial Service",VLOOKUP(M61,'Jenks Methodology'!$B$19:$G$23,6,TRUE),IF($C61="Key General Aviation",VLOOKUP(M61,'Jenks Methodology'!$C$19:$G$23,5,TRUE),IF($C61="Intermediate Large",VLOOKUP(M61,'Jenks Methodology'!$D$19:$G$23,4,TRUE),IF($C61="Intermediate Small",VLOOKUP(M61,'Jenks Methodology'!$E$19:$G$23,3,TRUE),VLOOKUP(M61,'Jenks Methodology'!$F$19:$G$23,2,TRUE))))),5)</f>
        <v>1.25</v>
      </c>
      <c r="AL61" s="88">
        <f>IFERROR(IF($C61="Key Commercial Service",VLOOKUP(N61,'Jenks Methodology'!$B$24:$G$28,6,TRUE),IF($C61="Key General Aviation",VLOOKUP(N61,'Jenks Methodology'!$C$24:$G$28,5,TRUE),IF($C61="Intermediate Large",VLOOKUP(N61,'Jenks Methodology'!$D$24:$G$28,4,TRUE),IF($C61="Intermediate Small",VLOOKUP(N61,'Jenks Methodology'!$E$24:$G$28,3,TRUE),VLOOKUP(N61,'Jenks Methodology'!$F$24:$G$28,2,TRUE))))),5)</f>
        <v>5</v>
      </c>
      <c r="AM61" s="88">
        <f>IFERROR(IF($C61="Key Commercial Service",VLOOKUP(O61,'Jenks Methodology'!$B$29:$G$33,6,FALSE),IF($C61="Key General Aviation",VLOOKUP(O61,'Jenks Methodology'!$C$29:$G$33,5,FALSE),IF($C61="Intermediate Large",VLOOKUP(O61,'Jenks Methodology'!$D$29:$G$33,4,FALSE),IF($C61="Intermediate Small",VLOOKUP(O61,'Jenks Methodology'!$E$29:$G$33,3,FALSE),VLOOKUP(O61,'Jenks Methodology'!$F$29:$G$33,2,FALSE))))),5)</f>
        <v>2.5</v>
      </c>
      <c r="AN61" s="101">
        <f>AVERAGE(AJ61:AM61)</f>
        <v>2.8125</v>
      </c>
      <c r="AO61" s="88">
        <f>IFERROR(IF($C61="Key Commercial Service",VLOOKUP(P61,'Jenks Methodology'!$B$34:$G$38,6,TRUE),IF($C61="Key General Aviation",VLOOKUP(P61,'Jenks Methodology'!$C$34:$G$38,5,TRUE),IF($C61="Intermediate Large",VLOOKUP(P61,'Jenks Methodology'!$D$34:$G$38,4,TRUE),IF($C61="Intermediate Small",VLOOKUP(P61,'Jenks Methodology'!$E$34:$G$38,3,TRUE),VLOOKUP(P61,'Jenks Methodology'!$F$34:$G$38,2,TRUE))))),5)</f>
        <v>2.5</v>
      </c>
      <c r="AP61" s="88">
        <f>VLOOKUP($Q61,'Basic Score Methodology'!$K$6:$L$12,'Basic Score Methodology'!$L$2,TRUE)</f>
        <v>5</v>
      </c>
      <c r="AQ61" s="88">
        <f>IFERROR(IF($C61="Key Commercial Service",VLOOKUP(R61,'Jenks Methodology'!$B$39:$G$43,6,TRUE),IF($C61="Key General Aviation",VLOOKUP(R61,'Jenks Methodology'!$C$39:$G$43,5,TRUE),IF($C61="Intermediate Large",VLOOKUP(R61,'Jenks Methodology'!$D$39:$G$43,4,TRUE),IF($C61="Intermediate Small",VLOOKUP(R61,'Jenks Methodology'!$E$39:$G$43,3,TRUE),VLOOKUP(R61,'Jenks Methodology'!$F$39:$G$43,2,TRUE))))),0)</f>
        <v>1.25</v>
      </c>
      <c r="AR61" s="88">
        <f>IFERROR(IF($C61="Key Commercial Service",VLOOKUP(S61,'Jenks Methodology'!$B$44:$G$48,6,TRUE),IF($C61="Key General Aviation",VLOOKUP(S61,'Jenks Methodology'!$C$44:$G$48,5,TRUE),IF($C61="Intermediate Large",VLOOKUP(S61,'Jenks Methodology'!$D$44:$G$48,4,TRUE),IF($C61="Intermediate Small",VLOOKUP(S61,'Jenks Methodology'!$E$44:$G$48,3,TRUE),VLOOKUP(S61,'Jenks Methodology'!$F$44:$G$48,2,TRUE))))),0)</f>
        <v>1.25</v>
      </c>
      <c r="AS61" s="88">
        <f>IFERROR(IF($C61="Key Commercial Service",VLOOKUP(T61,'Jenks Methodology'!$B$49:$G$53,6,TRUE),IF($C61="Key General Aviation",VLOOKUP(T61,'Jenks Methodology'!$C$49:$G$53,5,TRUE),IF($C61="Intermediate Large",VLOOKUP(T61,'Jenks Methodology'!$D$49:$G$53,4,TRUE),IF($C61="Intermediate Small",VLOOKUP(T61,'Jenks Methodology'!$E$49:$G$53,3,TRUE),VLOOKUP(T61,'Jenks Methodology'!$F$49:$G$53,2,TRUE))))),0)</f>
        <v>1.25</v>
      </c>
      <c r="AT61" s="88">
        <f>IFERROR(IF($C61="Key Commercial Service",VLOOKUP(U61,'Jenks Methodology'!$B$54:$G$58,6,TRUE),IF($C61="Key General Aviation",VLOOKUP(U61,'Jenks Methodology'!$C$54:$G$58,5,TRUE),IF($C61="Intermediate Large",VLOOKUP(U61,'Jenks Methodology'!$D$54:$G$58,4,TRUE),IF($C61="Intermediate Small",VLOOKUP(U61,'Jenks Methodology'!$E$54:$G$58,3,TRUE),VLOOKUP(U61,'Jenks Methodology'!$F$54:$G$58,2,TRUE))))),0)</f>
        <v>2.5</v>
      </c>
      <c r="AU61" s="88">
        <f>IFERROR(VLOOKUP(V61,'Basic Score Methodology'!$K$17:$M$21,'Basic Score Methodology'!$L$2,TRUE),0)</f>
        <v>2.5</v>
      </c>
      <c r="AV61" s="88">
        <f>IFERROR(VLOOKUP(W61,'Basic Score Methodology'!$K$17:$M$21,'Basic Score Methodology'!$M$2,TRUE),0)</f>
        <v>2.5</v>
      </c>
      <c r="AW61" s="88">
        <f>IFERROR(IF($C61="Key Commercial Service",VLOOKUP(X61,'Jenks Methodology'!$B$59:$G$63,6,TRUE),IF($C61="Key General Aviation",VLOOKUP(X61,'Jenks Methodology'!$C$59:$G$63,5,TRUE),IF($C61="Intermediate Large",VLOOKUP(X61,'Jenks Methodology'!$D$59:$G$63,4,TRUE),IF($C61="Intermediate Small",VLOOKUP(X61,'Jenks Methodology'!$E$59:$G$63,3,TRUE),VLOOKUP(X61,'Jenks Methodology'!$F$59:$G$63,2,TRUE))))),0)</f>
        <v>2.5</v>
      </c>
      <c r="AX61" s="88">
        <f>IFERROR(IF($C61="Key Commercial Service",VLOOKUP(Y61,'Jenks Methodology'!$B$64:$G$68,6,TRUE),IF($C61="Key General Aviation",VLOOKUP(Y61,'Jenks Methodology'!$C$64:$G$68,5,TRUE),IF($C61="Intermediate Large",VLOOKUP(Y61,'Jenks Methodology'!$D$64:$G$68,4,TRUE),IF($C61="Intermediate Small",VLOOKUP(Y61,'Jenks Methodology'!$E$64:$G$68,3,TRUE),VLOOKUP(Y61,'Jenks Methodology'!$F$64:$G$68,2,TRUE))))),0)</f>
        <v>1.25</v>
      </c>
      <c r="AY61" s="88">
        <f>IFERROR(IF($C61="Key Commercial Service",VLOOKUP(Z61,'Jenks Methodology'!$B$69:$G$73,6,TRUE),IF($C61="Key General Aviation",VLOOKUP(Z61,'Jenks Methodology'!$C$69:$G$73,5,TRUE),IF($C61="Intermediate Large",VLOOKUP(Z61,'Jenks Methodology'!$D$69:$G$73,4,TRUE),IF($C61="Intermediate Small",VLOOKUP(Z61,'Jenks Methodology'!$E$69:$G$73,3,TRUE),VLOOKUP(Z61,'Jenks Methodology'!$F$69:$G$73,2,TRUE))))),0)</f>
        <v>2.5</v>
      </c>
      <c r="AZ61" s="100">
        <f>IFERROR(VLOOKUP(AA61,'Basic Score Methodology'!$N$6:$O$7,'Basic Score Methodology'!$O$2,TRUE),0)</f>
        <v>5</v>
      </c>
      <c r="BA61" s="164">
        <f>SUM(AB61:AE61)+IF(AF61="",AG61,AF61)+SUM(AH61:AI61,AN61:AZ61)</f>
        <v>50.5625</v>
      </c>
    </row>
    <row r="62" spans="1:53" x14ac:dyDescent="0.3">
      <c r="A62" s="108" t="s">
        <v>72</v>
      </c>
      <c r="B62" s="1" t="s">
        <v>73</v>
      </c>
      <c r="C62" s="1" t="s">
        <v>294</v>
      </c>
      <c r="D62" s="129" t="str">
        <f>IF(COUNTIF('NPIAS Info 2021-25'!$C$4:$C$100,B62)&gt;0,"Y","N")</f>
        <v>Y</v>
      </c>
      <c r="E62" s="129" t="str">
        <f>IFERROR(VLOOKUP($B62,'NPIAS Info 2021-25'!$C$4:$G$100,'NPIAS Info 2021-25'!$G$2,FALSE),"Non-NPIAS")</f>
        <v>GA</v>
      </c>
      <c r="F62" s="129" t="str">
        <f>IFERROR(IF(VLOOKUP($B62,'NPIAS Info 2021-25'!$C$4:$G$100,'NPIAS Info 2021-25'!$F$2,FALSE)=0,"N/A (Primary)",VLOOKUP($B62,'NPIAS Info 2021-25'!$C$4:$G$100,'NPIAS Info 2021-25'!$F$2,FALSE)),"N/A (Non-NPIAS)")</f>
        <v>Local</v>
      </c>
      <c r="G62" s="130">
        <f>VLOOKUP($B62,'2020 Inventory Data'!$B$5:$V$137,'2020 Inventory Data'!$V$3,FALSE)</f>
        <v>51</v>
      </c>
      <c r="H62" s="168">
        <f>IFERROR(VLOOKUP(B62,MnSASP_Baseline_Operations[],'Baseline Ops'!$D$3,FALSE),0)</f>
        <v>13016.494998911561</v>
      </c>
      <c r="I62" s="130">
        <f>IFERROR(VLOOKUP($B62,'5010 Operations'!$C$5:$CO$151,'5010 Operations'!$CO$3,FALSE),"")</f>
        <v>8500</v>
      </c>
      <c r="J62" s="131">
        <f>IF(VLOOKUP($B62,'2020 Inventory Data'!$B$5:$G$137,'2020 Inventory Data'!$D$3,FALSE)="Yes",1,0)</f>
        <v>1</v>
      </c>
      <c r="K62" s="131">
        <f>IF(VLOOKUP($B62,'2020 Inventory Data'!$B$5:$G$137,'2020 Inventory Data'!$G$3,FALSE)="Yes",1,0)</f>
        <v>1</v>
      </c>
      <c r="L62" s="130">
        <f>VLOOKUP($B62,'30nm Airport Count'!$B$5:$K$137,'30nm Airport Count'!$I$3,FALSE)</f>
        <v>1</v>
      </c>
      <c r="M62" s="130">
        <f>VLOOKUP($B62,'30nm Airport Count'!$B$5:$K$137,'30nm Airport Count'!$J$3,FALSE)</f>
        <v>1</v>
      </c>
      <c r="N62" s="130">
        <f>VLOOKUP($B62,'30nm Airport Count'!$B$5:$K$137,'30nm Airport Count'!$K$3,FALSE)</f>
        <v>0</v>
      </c>
      <c r="O62" s="130">
        <f>VLOOKUP($B62,'30nm Airport Count'!$B$5:$L$137,'30nm Airport Count'!$L$3,FALSE)</f>
        <v>1</v>
      </c>
      <c r="P62" s="130">
        <f>VLOOKUP(B62,Population_30minProximity_Airports[[FAA ID]:[Population within 30 min drive-time]],3,FALSE)</f>
        <v>37004</v>
      </c>
      <c r="Q62" s="132">
        <f>IFERROR(VLOOKUP($B62,'PCI Data (106 airports)'!$W$6:$Z$112,4,FALSE),IF($C62="Landing Strip Turf","Turf","Unknown"))</f>
        <v>77.165397751617931</v>
      </c>
      <c r="R62" s="132">
        <f>VLOOKUP($B62,'Total Economic Impact'!$A$5:$G$139,'Total Economic Impact'!D$3,FALSE)</f>
        <v>42</v>
      </c>
      <c r="S62" s="133">
        <f>VLOOKUP($B62,'Total Economic Impact'!$A$5:$G$139,'Total Economic Impact'!E$3,FALSE)</f>
        <v>1733770</v>
      </c>
      <c r="T62" s="133">
        <f>VLOOKUP($B62,'Total Economic Impact'!$A$5:$G$139,'Total Economic Impact'!F$3,FALSE)</f>
        <v>4619270</v>
      </c>
      <c r="U62" s="133">
        <f>VLOOKUP($B62,'Total Economic Impact'!$A$5:$G$139,'Total Economic Impact'!G$3,FALSE)</f>
        <v>6353040</v>
      </c>
      <c r="V62" s="134">
        <f>IFERROR(VLOOKUP($B62,'2020 Inventory Data'!$B$5:$AP$137,'2020 Inventory Data'!$AJ$3,FALSE),"NP")</f>
        <v>8</v>
      </c>
      <c r="W62" s="134">
        <f>IFERROR(VLOOKUP($B62,'2020 Inventory Data'!$B$5:$AP$137,'2020 Inventory Data'!$AK$3,FALSE),"NP")</f>
        <v>8</v>
      </c>
      <c r="X62" s="133">
        <f>IFERROR(VLOOKUP($B62,'AIP Grant History'!$M$9:$Q$109,5,FALSE),0)</f>
        <v>3565313</v>
      </c>
      <c r="Y62" s="133">
        <f>IFERROR(VLOOKUP($B62,'State-Local Funding History'!$L$11:$N$143,'State-Local Funding History'!M$9,FALSE),0)</f>
        <v>3778430.04</v>
      </c>
      <c r="Z62" s="133">
        <f>IFERROR(VLOOKUP($B62,'State-Local Funding History'!$L$11:$N$143,'State-Local Funding History'!N$9,FALSE),0)</f>
        <v>2209254.5500000003</v>
      </c>
      <c r="AA62" s="135" t="str">
        <f>IFERROR(IF(VLOOKUP($B62,'2020 Inventory Data'!$B$5:$AG$137,'2020 Inventory Data'!$AG$3,FALSE)="x","Y","N"),"")</f>
        <v>N</v>
      </c>
      <c r="AB62" s="112">
        <f>VLOOKUP(D62,'Basic Score Methodology'!$B$6:$E$16,'Basic Score Methodology'!$C$2,FALSE)</f>
        <v>5</v>
      </c>
      <c r="AC62" s="113">
        <f>IFERROR(VLOOKUP(E62,'Basic Score Methodology'!$B$6:$E$16,'Basic Score Methodology'!$D$2,FALSE),0)</f>
        <v>0</v>
      </c>
      <c r="AD62" s="113">
        <f>IFERROR(VLOOKUP(F62,'Basic Score Methodology'!$B$6:$E$16,'Basic Score Methodology'!$E$2,FALSE),0)</f>
        <v>1.5</v>
      </c>
      <c r="AE62" s="88">
        <f>IF(G62&lt;='Basic Score Methodology'!$G$12,'Basic Score Methodology'!$H$12,'Basic Score Methodology'!$H$13)</f>
        <v>5</v>
      </c>
      <c r="AF62" s="88">
        <f>IFERROR(IF($C62="Key Commercial Service",VLOOKUP(H62,'Jenks Methodology'!$B$4:$G$8,6,TRUE),IF($C62="Key General Aviation",VLOOKUP(H62,'Jenks Methodology'!$C$4:$G$8,5,TRUE),IF($C62="Intermediate Large",VLOOKUP(H62,'Jenks Methodology'!$D$4:$G$8,4,TRUE),IF($C62="Intermediate Small",VLOOKUP(H62,'Jenks Methodology'!$E$4:$G$8,3,TRUE),VLOOKUP(H62,'Jenks Methodology'!$F$4:$G$8,2,TRUE))))),0)</f>
        <v>1.25</v>
      </c>
      <c r="AG62" s="88">
        <f>IFERROR(IF($C62="Key Commercial Service",VLOOKUP($I62,'Jenks Methodology'!$B$9:$G$13,6,TRUE),IF($C62="Key General Aviation",VLOOKUP($I62,'Jenks Methodology'!$C$9:$G$13,5,TRUE),IF($C62="Intermediate Large",VLOOKUP($I62,'Jenks Methodology'!$D$9:$G$13,4,TRUE),IF($C62="Intermediate Small",VLOOKUP($I62,'Jenks Methodology'!$E$9:$G$13,3,TRUE),VLOOKUP($I62,'Jenks Methodology'!$F$9:$G$13,2,TRUE))))),"")</f>
        <v>1.25</v>
      </c>
      <c r="AH62" s="88">
        <f>IFERROR(VLOOKUP(J62,'Basic Score Methodology'!$G$6:$I$7,'Basic Score Methodology'!$H$2,FALSE),0)</f>
        <v>5</v>
      </c>
      <c r="AI62" s="88">
        <f>IFERROR(VLOOKUP(K62,'Basic Score Methodology'!$G$6:$I$7,'Basic Score Methodology'!$I$2,FALSE),0)</f>
        <v>5</v>
      </c>
      <c r="AJ62" s="88">
        <f>IFERROR(IF($C62="Key Commercial Service",VLOOKUP(L62,'Jenks Methodology'!$B$14:$G$18,6,TRUE),IF($C62="Key General Aviation",VLOOKUP(L62,'Jenks Methodology'!$C$14:$G$18,5,TRUE),IF($C62="Intermediate Large",VLOOKUP(L62,'Jenks Methodology'!$D$14:$G$18,4,TRUE),IF($C62="Intermediate Small",VLOOKUP(L62,'Jenks Methodology'!$E$14:$G$18,3,TRUE),VLOOKUP(L62,'Jenks Methodology'!$F$14:$G$18,2,TRUE))))),5)</f>
        <v>3.75</v>
      </c>
      <c r="AK62" s="88">
        <f>IFERROR(IF($C62="Key Commercial Service",VLOOKUP(M62,'Jenks Methodology'!$B$19:$G$23,6,TRUE),IF($C62="Key General Aviation",VLOOKUP(M62,'Jenks Methodology'!$C$19:$G$23,5,TRUE),IF($C62="Intermediate Large",VLOOKUP(M62,'Jenks Methodology'!$D$19:$G$23,4,TRUE),IF($C62="Intermediate Small",VLOOKUP(M62,'Jenks Methodology'!$E$19:$G$23,3,TRUE),VLOOKUP(M62,'Jenks Methodology'!$F$19:$G$23,2,TRUE))))),5)</f>
        <v>3.75</v>
      </c>
      <c r="AL62" s="88">
        <f>IFERROR(IF($C62="Key Commercial Service",VLOOKUP(N62,'Jenks Methodology'!$B$24:$G$28,6,TRUE),IF($C62="Key General Aviation",VLOOKUP(N62,'Jenks Methodology'!$C$24:$G$28,5,TRUE),IF($C62="Intermediate Large",VLOOKUP(N62,'Jenks Methodology'!$D$24:$G$28,4,TRUE),IF($C62="Intermediate Small",VLOOKUP(N62,'Jenks Methodology'!$E$24:$G$28,3,TRUE),VLOOKUP(N62,'Jenks Methodology'!$F$24:$G$28,2,TRUE))))),5)</f>
        <v>3.75</v>
      </c>
      <c r="AM62" s="88">
        <f>IFERROR(IF($C62="Key Commercial Service",VLOOKUP(O62,'Jenks Methodology'!$B$29:$G$33,6,FALSE),IF($C62="Key General Aviation",VLOOKUP(O62,'Jenks Methodology'!$C$29:$G$33,5,FALSE),IF($C62="Intermediate Large",VLOOKUP(O62,'Jenks Methodology'!$D$29:$G$33,4,FALSE),IF($C62="Intermediate Small",VLOOKUP(O62,'Jenks Methodology'!$E$29:$G$33,3,FALSE),VLOOKUP(O62,'Jenks Methodology'!$F$29:$G$33,2,FALSE))))),5)</f>
        <v>3.75</v>
      </c>
      <c r="AN62" s="101">
        <f>AVERAGE(AJ62:AM62)</f>
        <v>3.75</v>
      </c>
      <c r="AO62" s="88">
        <f>IFERROR(IF($C62="Key Commercial Service",VLOOKUP(P62,'Jenks Methodology'!$B$34:$G$38,6,TRUE),IF($C62="Key General Aviation",VLOOKUP(P62,'Jenks Methodology'!$C$34:$G$38,5,TRUE),IF($C62="Intermediate Large",VLOOKUP(P62,'Jenks Methodology'!$D$34:$G$38,4,TRUE),IF($C62="Intermediate Small",VLOOKUP(P62,'Jenks Methodology'!$E$34:$G$38,3,TRUE),VLOOKUP(P62,'Jenks Methodology'!$F$34:$G$38,2,TRUE))))),5)</f>
        <v>1.25</v>
      </c>
      <c r="AP62" s="88">
        <f>VLOOKUP($Q62,'Basic Score Methodology'!$K$6:$L$12,'Basic Score Methodology'!$L$2,TRUE)</f>
        <v>3.75</v>
      </c>
      <c r="AQ62" s="88">
        <f>IFERROR(IF($C62="Key Commercial Service",VLOOKUP(R62,'Jenks Methodology'!$B$39:$G$43,6,TRUE),IF($C62="Key General Aviation",VLOOKUP(R62,'Jenks Methodology'!$C$39:$G$43,5,TRUE),IF($C62="Intermediate Large",VLOOKUP(R62,'Jenks Methodology'!$D$39:$G$43,4,TRUE),IF($C62="Intermediate Small",VLOOKUP(R62,'Jenks Methodology'!$E$39:$G$43,3,TRUE),VLOOKUP(R62,'Jenks Methodology'!$F$39:$G$43,2,TRUE))))),0)</f>
        <v>0</v>
      </c>
      <c r="AR62" s="88">
        <f>IFERROR(IF($C62="Key Commercial Service",VLOOKUP(S62,'Jenks Methodology'!$B$44:$G$48,6,TRUE),IF($C62="Key General Aviation",VLOOKUP(S62,'Jenks Methodology'!$C$44:$G$48,5,TRUE),IF($C62="Intermediate Large",VLOOKUP(S62,'Jenks Methodology'!$D$44:$G$48,4,TRUE),IF($C62="Intermediate Small",VLOOKUP(S62,'Jenks Methodology'!$E$44:$G$48,3,TRUE),VLOOKUP(S62,'Jenks Methodology'!$F$44:$G$48,2,TRUE))))),0)</f>
        <v>0</v>
      </c>
      <c r="AS62" s="88">
        <f>IFERROR(IF($C62="Key Commercial Service",VLOOKUP(T62,'Jenks Methodology'!$B$49:$G$53,6,TRUE),IF($C62="Key General Aviation",VLOOKUP(T62,'Jenks Methodology'!$C$49:$G$53,5,TRUE),IF($C62="Intermediate Large",VLOOKUP(T62,'Jenks Methodology'!$D$49:$G$53,4,TRUE),IF($C62="Intermediate Small",VLOOKUP(T62,'Jenks Methodology'!$E$49:$G$53,3,TRUE),VLOOKUP(T62,'Jenks Methodology'!$F$49:$G$53,2,TRUE))))),0)</f>
        <v>1.25</v>
      </c>
      <c r="AT62" s="88">
        <f>IFERROR(IF($C62="Key Commercial Service",VLOOKUP(U62,'Jenks Methodology'!$B$54:$G$58,6,TRUE),IF($C62="Key General Aviation",VLOOKUP(U62,'Jenks Methodology'!$C$54:$G$58,5,TRUE),IF($C62="Intermediate Large",VLOOKUP(U62,'Jenks Methodology'!$D$54:$G$58,4,TRUE),IF($C62="Intermediate Small",VLOOKUP(U62,'Jenks Methodology'!$E$54:$G$58,3,TRUE),VLOOKUP(U62,'Jenks Methodology'!$F$54:$G$58,2,TRUE))))),0)</f>
        <v>1.25</v>
      </c>
      <c r="AU62" s="88">
        <f>IFERROR(VLOOKUP(V62,'Basic Score Methodology'!$K$17:$M$21,'Basic Score Methodology'!$L$2,TRUE),0)</f>
        <v>3.75</v>
      </c>
      <c r="AV62" s="88">
        <f>IFERROR(VLOOKUP(W62,'Basic Score Methodology'!$K$17:$M$21,'Basic Score Methodology'!$M$2,TRUE),0)</f>
        <v>3.75</v>
      </c>
      <c r="AW62" s="88">
        <f>IFERROR(IF($C62="Key Commercial Service",VLOOKUP(X62,'Jenks Methodology'!$B$59:$G$63,6,TRUE),IF($C62="Key General Aviation",VLOOKUP(X62,'Jenks Methodology'!$C$59:$G$63,5,TRUE),IF($C62="Intermediate Large",VLOOKUP(X62,'Jenks Methodology'!$D$59:$G$63,4,TRUE),IF($C62="Intermediate Small",VLOOKUP(X62,'Jenks Methodology'!$E$59:$G$63,3,TRUE),VLOOKUP(X62,'Jenks Methodology'!$F$59:$G$63,2,TRUE))))),0)</f>
        <v>0</v>
      </c>
      <c r="AX62" s="88">
        <f>IFERROR(IF($C62="Key Commercial Service",VLOOKUP(Y62,'Jenks Methodology'!$B$64:$G$68,6,TRUE),IF($C62="Key General Aviation",VLOOKUP(Y62,'Jenks Methodology'!$C$64:$G$68,5,TRUE),IF($C62="Intermediate Large",VLOOKUP(Y62,'Jenks Methodology'!$D$64:$G$68,4,TRUE),IF($C62="Intermediate Small",VLOOKUP(Y62,'Jenks Methodology'!$E$64:$G$68,3,TRUE),VLOOKUP(Y62,'Jenks Methodology'!$F$64:$G$68,2,TRUE))))),0)</f>
        <v>2.5</v>
      </c>
      <c r="AY62" s="88">
        <f>IFERROR(IF($C62="Key Commercial Service",VLOOKUP(Z62,'Jenks Methodology'!$B$69:$G$73,6,TRUE),IF($C62="Key General Aviation",VLOOKUP(Z62,'Jenks Methodology'!$C$69:$G$73,5,TRUE),IF($C62="Intermediate Large",VLOOKUP(Z62,'Jenks Methodology'!$D$69:$G$73,4,TRUE),IF($C62="Intermediate Small",VLOOKUP(Z62,'Jenks Methodology'!$E$69:$G$73,3,TRUE),VLOOKUP(Z62,'Jenks Methodology'!$F$69:$G$73,2,TRUE))))),0)</f>
        <v>1.25</v>
      </c>
      <c r="AZ62" s="100">
        <f>IFERROR(VLOOKUP(AA62,'Basic Score Methodology'!$N$6:$O$7,'Basic Score Methodology'!$O$2,TRUE),0)</f>
        <v>5</v>
      </c>
      <c r="BA62" s="164">
        <f>SUM(AB62:AE62)+IF(AF62="",AG62,AF62)+SUM(AH62:AI62,AN62:AZ62)</f>
        <v>50.25</v>
      </c>
    </row>
    <row r="63" spans="1:53" x14ac:dyDescent="0.3">
      <c r="A63" s="108" t="s">
        <v>266</v>
      </c>
      <c r="B63" s="1" t="s">
        <v>267</v>
      </c>
      <c r="C63" s="1" t="s">
        <v>294</v>
      </c>
      <c r="D63" s="129" t="str">
        <f>IF(COUNTIF('NPIAS Info 2021-25'!$C$4:$C$100,B63)&gt;0,"Y","N")</f>
        <v>Y</v>
      </c>
      <c r="E63" s="129" t="str">
        <f>IFERROR(VLOOKUP($B63,'NPIAS Info 2021-25'!$C$4:$G$100,'NPIAS Info 2021-25'!$G$2,FALSE),"Non-NPIAS")</f>
        <v>GA</v>
      </c>
      <c r="F63" s="129" t="str">
        <f>IFERROR(IF(VLOOKUP($B63,'NPIAS Info 2021-25'!$C$4:$G$100,'NPIAS Info 2021-25'!$F$2,FALSE)=0,"N/A (Primary)",VLOOKUP($B63,'NPIAS Info 2021-25'!$C$4:$G$100,'NPIAS Info 2021-25'!$F$2,FALSE)),"N/A (Non-NPIAS)")</f>
        <v>Local</v>
      </c>
      <c r="G63" s="130">
        <f>VLOOKUP($B63,'2020 Inventory Data'!$B$5:$V$137,'2020 Inventory Data'!$V$3,FALSE)</f>
        <v>23</v>
      </c>
      <c r="H63" s="168">
        <f>IFERROR(VLOOKUP(B63,MnSASP_Baseline_Operations[],'Baseline Ops'!$D$3,FALSE),0)</f>
        <v>11077.819609190045</v>
      </c>
      <c r="I63" s="130">
        <f>IFERROR(VLOOKUP($B63,'5010 Operations'!$C$5:$CO$151,'5010 Operations'!$CO$3,FALSE),"")</f>
        <v>10140</v>
      </c>
      <c r="J63" s="131">
        <f>IF(VLOOKUP($B63,'2020 Inventory Data'!$B$5:$G$137,'2020 Inventory Data'!$D$3,FALSE)="Yes",1,0)</f>
        <v>1</v>
      </c>
      <c r="K63" s="131">
        <f>IF(VLOOKUP($B63,'2020 Inventory Data'!$B$5:$G$137,'2020 Inventory Data'!$G$3,FALSE)="Yes",1,0)</f>
        <v>1</v>
      </c>
      <c r="L63" s="130">
        <f>VLOOKUP($B63,'30nm Airport Count'!$B$5:$K$137,'30nm Airport Count'!$I$3,FALSE)</f>
        <v>0</v>
      </c>
      <c r="M63" s="130">
        <f>VLOOKUP($B63,'30nm Airport Count'!$B$5:$K$137,'30nm Airport Count'!$J$3,FALSE)</f>
        <v>0</v>
      </c>
      <c r="N63" s="130">
        <f>VLOOKUP($B63,'30nm Airport Count'!$B$5:$K$137,'30nm Airport Count'!$K$3,FALSE)</f>
        <v>0</v>
      </c>
      <c r="O63" s="130">
        <f>VLOOKUP($B63,'30nm Airport Count'!$B$5:$L$137,'30nm Airport Count'!$L$3,FALSE)</f>
        <v>0</v>
      </c>
      <c r="P63" s="130">
        <f>VLOOKUP(B63,Population_30minProximity_Airports[[FAA ID]:[Population within 30 min drive-time]],3,FALSE)</f>
        <v>32103</v>
      </c>
      <c r="Q63" s="132">
        <f>IFERROR(VLOOKUP($B63,'PCI Data (106 airports)'!$W$6:$Z$112,4,FALSE),IF($C63="Landing Strip Turf","Turf","Unknown"))</f>
        <v>76.916267082303776</v>
      </c>
      <c r="R63" s="132">
        <f>VLOOKUP($B63,'Total Economic Impact'!$A$5:$G$139,'Total Economic Impact'!D$3,FALSE)</f>
        <v>25</v>
      </c>
      <c r="S63" s="133">
        <f>VLOOKUP($B63,'Total Economic Impact'!$A$5:$G$139,'Total Economic Impact'!E$3,FALSE)</f>
        <v>874970</v>
      </c>
      <c r="T63" s="133">
        <f>VLOOKUP($B63,'Total Economic Impact'!$A$5:$G$139,'Total Economic Impact'!F$3,FALSE)</f>
        <v>1959300</v>
      </c>
      <c r="U63" s="133">
        <f>VLOOKUP($B63,'Total Economic Impact'!$A$5:$G$139,'Total Economic Impact'!G$3,FALSE)</f>
        <v>2834270</v>
      </c>
      <c r="V63" s="134">
        <f>IFERROR(VLOOKUP($B63,'2020 Inventory Data'!$B$5:$AP$137,'2020 Inventory Data'!$AJ$3,FALSE),"NP")</f>
        <v>7</v>
      </c>
      <c r="W63" s="134">
        <f>IFERROR(VLOOKUP($B63,'2020 Inventory Data'!$B$5:$AP$137,'2020 Inventory Data'!$AK$3,FALSE),"NP")</f>
        <v>5</v>
      </c>
      <c r="X63" s="133">
        <f>IFERROR(VLOOKUP($B63,'AIP Grant History'!$M$9:$Q$109,5,FALSE),0)</f>
        <v>8327060</v>
      </c>
      <c r="Y63" s="133">
        <f>IFERROR(VLOOKUP($B63,'State-Local Funding History'!$L$11:$N$143,'State-Local Funding History'!M$9,FALSE),0)</f>
        <v>4891240.42</v>
      </c>
      <c r="Z63" s="133">
        <f>IFERROR(VLOOKUP($B63,'State-Local Funding History'!$L$11:$N$143,'State-Local Funding History'!N$9,FALSE),0)</f>
        <v>3634842.9400000009</v>
      </c>
      <c r="AA63" s="135" t="str">
        <f>IFERROR(IF(VLOOKUP($B63,'2020 Inventory Data'!$B$5:$AG$137,'2020 Inventory Data'!$AG$3,FALSE)="x","Y","N"),"")</f>
        <v>N</v>
      </c>
      <c r="AB63" s="112">
        <f>VLOOKUP(D63,'Basic Score Methodology'!$B$6:$E$16,'Basic Score Methodology'!$C$2,FALSE)</f>
        <v>5</v>
      </c>
      <c r="AC63" s="113">
        <f>IFERROR(VLOOKUP(E63,'Basic Score Methodology'!$B$6:$E$16,'Basic Score Methodology'!$D$2,FALSE),0)</f>
        <v>0</v>
      </c>
      <c r="AD63" s="113">
        <f>IFERROR(VLOOKUP(F63,'Basic Score Methodology'!$B$6:$E$16,'Basic Score Methodology'!$E$2,FALSE),0)</f>
        <v>1.5</v>
      </c>
      <c r="AE63" s="88">
        <f>IF(G63&lt;='Basic Score Methodology'!$G$12,'Basic Score Methodology'!$H$12,'Basic Score Methodology'!$H$13)</f>
        <v>5</v>
      </c>
      <c r="AF63" s="88">
        <f>IFERROR(IF($C63="Key Commercial Service",VLOOKUP(H63,'Jenks Methodology'!$B$4:$G$8,6,TRUE),IF($C63="Key General Aviation",VLOOKUP(H63,'Jenks Methodology'!$C$4:$G$8,5,TRUE),IF($C63="Intermediate Large",VLOOKUP(H63,'Jenks Methodology'!$D$4:$G$8,4,TRUE),IF($C63="Intermediate Small",VLOOKUP(H63,'Jenks Methodology'!$E$4:$G$8,3,TRUE),VLOOKUP(H63,'Jenks Methodology'!$F$4:$G$8,2,TRUE))))),0)</f>
        <v>0</v>
      </c>
      <c r="AG63" s="88">
        <f>IFERROR(IF($C63="Key Commercial Service",VLOOKUP($I63,'Jenks Methodology'!$B$9:$G$13,6,TRUE),IF($C63="Key General Aviation",VLOOKUP($I63,'Jenks Methodology'!$C$9:$G$13,5,TRUE),IF($C63="Intermediate Large",VLOOKUP($I63,'Jenks Methodology'!$D$9:$G$13,4,TRUE),IF($C63="Intermediate Small",VLOOKUP($I63,'Jenks Methodology'!$E$9:$G$13,3,TRUE),VLOOKUP($I63,'Jenks Methodology'!$F$9:$G$13,2,TRUE))))),"")</f>
        <v>1.25</v>
      </c>
      <c r="AH63" s="88">
        <f>IFERROR(VLOOKUP(J63,'Basic Score Methodology'!$G$6:$I$7,'Basic Score Methodology'!$H$2,FALSE),0)</f>
        <v>5</v>
      </c>
      <c r="AI63" s="88">
        <f>IFERROR(VLOOKUP(K63,'Basic Score Methodology'!$G$6:$I$7,'Basic Score Methodology'!$I$2,FALSE),0)</f>
        <v>5</v>
      </c>
      <c r="AJ63" s="88">
        <f>IFERROR(IF($C63="Key Commercial Service",VLOOKUP(L63,'Jenks Methodology'!$B$14:$G$18,6,TRUE),IF($C63="Key General Aviation",VLOOKUP(L63,'Jenks Methodology'!$C$14:$G$18,5,TRUE),IF($C63="Intermediate Large",VLOOKUP(L63,'Jenks Methodology'!$D$14:$G$18,4,TRUE),IF($C63="Intermediate Small",VLOOKUP(L63,'Jenks Methodology'!$E$14:$G$18,3,TRUE),VLOOKUP(L63,'Jenks Methodology'!$F$14:$G$18,2,TRUE))))),5)</f>
        <v>5</v>
      </c>
      <c r="AK63" s="88">
        <f>IFERROR(IF($C63="Key Commercial Service",VLOOKUP(M63,'Jenks Methodology'!$B$19:$G$23,6,TRUE),IF($C63="Key General Aviation",VLOOKUP(M63,'Jenks Methodology'!$C$19:$G$23,5,TRUE),IF($C63="Intermediate Large",VLOOKUP(M63,'Jenks Methodology'!$D$19:$G$23,4,TRUE),IF($C63="Intermediate Small",VLOOKUP(M63,'Jenks Methodology'!$E$19:$G$23,3,TRUE),VLOOKUP(M63,'Jenks Methodology'!$F$19:$G$23,2,TRUE))))),5)</f>
        <v>5</v>
      </c>
      <c r="AL63" s="88">
        <f>IFERROR(IF($C63="Key Commercial Service",VLOOKUP(N63,'Jenks Methodology'!$B$24:$G$28,6,TRUE),IF($C63="Key General Aviation",VLOOKUP(N63,'Jenks Methodology'!$C$24:$G$28,5,TRUE),IF($C63="Intermediate Large",VLOOKUP(N63,'Jenks Methodology'!$D$24:$G$28,4,TRUE),IF($C63="Intermediate Small",VLOOKUP(N63,'Jenks Methodology'!$E$24:$G$28,3,TRUE),VLOOKUP(N63,'Jenks Methodology'!$F$24:$G$28,2,TRUE))))),5)</f>
        <v>3.75</v>
      </c>
      <c r="AM63" s="88">
        <f>IFERROR(IF($C63="Key Commercial Service",VLOOKUP(O63,'Jenks Methodology'!$B$29:$G$33,6,FALSE),IF($C63="Key General Aviation",VLOOKUP(O63,'Jenks Methodology'!$C$29:$G$33,5,FALSE),IF($C63="Intermediate Large",VLOOKUP(O63,'Jenks Methodology'!$D$29:$G$33,4,FALSE),IF($C63="Intermediate Small",VLOOKUP(O63,'Jenks Methodology'!$E$29:$G$33,3,FALSE),VLOOKUP(O63,'Jenks Methodology'!$F$29:$G$33,2,FALSE))))),5)</f>
        <v>5</v>
      </c>
      <c r="AN63" s="101">
        <f>AVERAGE(AJ63:AM63)</f>
        <v>4.6875</v>
      </c>
      <c r="AO63" s="88">
        <f>IFERROR(IF($C63="Key Commercial Service",VLOOKUP(P63,'Jenks Methodology'!$B$34:$G$38,6,TRUE),IF($C63="Key General Aviation",VLOOKUP(P63,'Jenks Methodology'!$C$34:$G$38,5,TRUE),IF($C63="Intermediate Large",VLOOKUP(P63,'Jenks Methodology'!$D$34:$G$38,4,TRUE),IF($C63="Intermediate Small",VLOOKUP(P63,'Jenks Methodology'!$E$34:$G$38,3,TRUE),VLOOKUP(P63,'Jenks Methodology'!$F$34:$G$38,2,TRUE))))),5)</f>
        <v>1.25</v>
      </c>
      <c r="AP63" s="88">
        <f>VLOOKUP($Q63,'Basic Score Methodology'!$K$6:$L$12,'Basic Score Methodology'!$L$2,TRUE)</f>
        <v>3.75</v>
      </c>
      <c r="AQ63" s="88">
        <f>IFERROR(IF($C63="Key Commercial Service",VLOOKUP(R63,'Jenks Methodology'!$B$39:$G$43,6,TRUE),IF($C63="Key General Aviation",VLOOKUP(R63,'Jenks Methodology'!$C$39:$G$43,5,TRUE),IF($C63="Intermediate Large",VLOOKUP(R63,'Jenks Methodology'!$D$39:$G$43,4,TRUE),IF($C63="Intermediate Small",VLOOKUP(R63,'Jenks Methodology'!$E$39:$G$43,3,TRUE),VLOOKUP(R63,'Jenks Methodology'!$F$39:$G$43,2,TRUE))))),0)</f>
        <v>0</v>
      </c>
      <c r="AR63" s="88">
        <f>IFERROR(IF($C63="Key Commercial Service",VLOOKUP(S63,'Jenks Methodology'!$B$44:$G$48,6,TRUE),IF($C63="Key General Aviation",VLOOKUP(S63,'Jenks Methodology'!$C$44:$G$48,5,TRUE),IF($C63="Intermediate Large",VLOOKUP(S63,'Jenks Methodology'!$D$44:$G$48,4,TRUE),IF($C63="Intermediate Small",VLOOKUP(S63,'Jenks Methodology'!$E$44:$G$48,3,TRUE),VLOOKUP(S63,'Jenks Methodology'!$F$44:$G$48,2,TRUE))))),0)</f>
        <v>0</v>
      </c>
      <c r="AS63" s="88">
        <f>IFERROR(IF($C63="Key Commercial Service",VLOOKUP(T63,'Jenks Methodology'!$B$49:$G$53,6,TRUE),IF($C63="Key General Aviation",VLOOKUP(T63,'Jenks Methodology'!$C$49:$G$53,5,TRUE),IF($C63="Intermediate Large",VLOOKUP(T63,'Jenks Methodology'!$D$49:$G$53,4,TRUE),IF($C63="Intermediate Small",VLOOKUP(T63,'Jenks Methodology'!$E$49:$G$53,3,TRUE),VLOOKUP(T63,'Jenks Methodology'!$F$49:$G$53,2,TRUE))))),0)</f>
        <v>0</v>
      </c>
      <c r="AT63" s="88">
        <f>IFERROR(IF($C63="Key Commercial Service",VLOOKUP(U63,'Jenks Methodology'!$B$54:$G$58,6,TRUE),IF($C63="Key General Aviation",VLOOKUP(U63,'Jenks Methodology'!$C$54:$G$58,5,TRUE),IF($C63="Intermediate Large",VLOOKUP(U63,'Jenks Methodology'!$D$54:$G$58,4,TRUE),IF($C63="Intermediate Small",VLOOKUP(U63,'Jenks Methodology'!$E$54:$G$58,3,TRUE),VLOOKUP(U63,'Jenks Methodology'!$F$54:$G$58,2,TRUE))))),0)</f>
        <v>0</v>
      </c>
      <c r="AU63" s="88">
        <f>IFERROR(VLOOKUP(V63,'Basic Score Methodology'!$K$17:$M$21,'Basic Score Methodology'!$L$2,TRUE),0)</f>
        <v>2.5</v>
      </c>
      <c r="AV63" s="88">
        <f>IFERROR(VLOOKUP(W63,'Basic Score Methodology'!$K$17:$M$21,'Basic Score Methodology'!$M$2,TRUE),0)</f>
        <v>2.5</v>
      </c>
      <c r="AW63" s="88">
        <f>IFERROR(IF($C63="Key Commercial Service",VLOOKUP(X63,'Jenks Methodology'!$B$59:$G$63,6,TRUE),IF($C63="Key General Aviation",VLOOKUP(X63,'Jenks Methodology'!$C$59:$G$63,5,TRUE),IF($C63="Intermediate Large",VLOOKUP(X63,'Jenks Methodology'!$D$59:$G$63,4,TRUE),IF($C63="Intermediate Small",VLOOKUP(X63,'Jenks Methodology'!$E$59:$G$63,3,TRUE),VLOOKUP(X63,'Jenks Methodology'!$F$59:$G$63,2,TRUE))))),0)</f>
        <v>2.5</v>
      </c>
      <c r="AX63" s="88">
        <f>IFERROR(IF($C63="Key Commercial Service",VLOOKUP(Y63,'Jenks Methodology'!$B$64:$G$68,6,TRUE),IF($C63="Key General Aviation",VLOOKUP(Y63,'Jenks Methodology'!$C$64:$G$68,5,TRUE),IF($C63="Intermediate Large",VLOOKUP(Y63,'Jenks Methodology'!$D$64:$G$68,4,TRUE),IF($C63="Intermediate Small",VLOOKUP(Y63,'Jenks Methodology'!$E$64:$G$68,3,TRUE),VLOOKUP(Y63,'Jenks Methodology'!$F$64:$G$68,2,TRUE))))),0)</f>
        <v>3.75</v>
      </c>
      <c r="AY63" s="88">
        <f>IFERROR(IF($C63="Key Commercial Service",VLOOKUP(Z63,'Jenks Methodology'!$B$69:$G$73,6,TRUE),IF($C63="Key General Aviation",VLOOKUP(Z63,'Jenks Methodology'!$C$69:$G$73,5,TRUE),IF($C63="Intermediate Large",VLOOKUP(Z63,'Jenks Methodology'!$D$69:$G$73,4,TRUE),IF($C63="Intermediate Small",VLOOKUP(Z63,'Jenks Methodology'!$E$69:$G$73,3,TRUE),VLOOKUP(Z63,'Jenks Methodology'!$F$69:$G$73,2,TRUE))))),0)</f>
        <v>2.5</v>
      </c>
      <c r="AZ63" s="100">
        <f>IFERROR(VLOOKUP(AA63,'Basic Score Methodology'!$N$6:$O$7,'Basic Score Methodology'!$O$2,TRUE),0)</f>
        <v>5</v>
      </c>
      <c r="BA63" s="164">
        <f>SUM(AB63:AE63)+IF(AF63="",AG63,AF63)+SUM(AH63:AI63,AN63:AZ63)</f>
        <v>49.9375</v>
      </c>
    </row>
    <row r="64" spans="1:53" x14ac:dyDescent="0.3">
      <c r="A64" s="108" t="s">
        <v>158</v>
      </c>
      <c r="B64" s="1" t="s">
        <v>159</v>
      </c>
      <c r="C64" s="1" t="s">
        <v>293</v>
      </c>
      <c r="D64" s="129" t="str">
        <f>IF(COUNTIF('NPIAS Info 2021-25'!$C$4:$C$100,B64)&gt;0,"Y","N")</f>
        <v>Y</v>
      </c>
      <c r="E64" s="129" t="str">
        <f>IFERROR(VLOOKUP($B64,'NPIAS Info 2021-25'!$C$4:$G$100,'NPIAS Info 2021-25'!$G$2,FALSE),"Non-NPIAS")</f>
        <v>GA</v>
      </c>
      <c r="F64" s="129" t="str">
        <f>IFERROR(IF(VLOOKUP($B64,'NPIAS Info 2021-25'!$C$4:$G$100,'NPIAS Info 2021-25'!$F$2,FALSE)=0,"N/A (Primary)",VLOOKUP($B64,'NPIAS Info 2021-25'!$C$4:$G$100,'NPIAS Info 2021-25'!$F$2,FALSE)),"N/A (Non-NPIAS)")</f>
        <v>Local</v>
      </c>
      <c r="G64" s="130">
        <f>VLOOKUP($B64,'2020 Inventory Data'!$B$5:$V$137,'2020 Inventory Data'!$V$3,FALSE)</f>
        <v>29</v>
      </c>
      <c r="H64" s="168">
        <f>IFERROR(VLOOKUP(B64,MnSASP_Baseline_Operations[],'Baseline Ops'!$D$3,FALSE),0)</f>
        <v>12376.971230852076</v>
      </c>
      <c r="I64" s="130">
        <f>IFERROR(VLOOKUP($B64,'5010 Operations'!$C$5:$CO$151,'5010 Operations'!$CO$3,FALSE),"")</f>
        <v>15000</v>
      </c>
      <c r="J64" s="131">
        <f>IF(VLOOKUP($B64,'2020 Inventory Data'!$B$5:$G$137,'2020 Inventory Data'!$D$3,FALSE)="Yes",1,0)</f>
        <v>1</v>
      </c>
      <c r="K64" s="131">
        <f>IF(VLOOKUP($B64,'2020 Inventory Data'!$B$5:$G$137,'2020 Inventory Data'!$G$3,FALSE)="Yes",1,0)</f>
        <v>1</v>
      </c>
      <c r="L64" s="130">
        <f>VLOOKUP($B64,'30nm Airport Count'!$B$5:$K$137,'30nm Airport Count'!$I$3,FALSE)</f>
        <v>2</v>
      </c>
      <c r="M64" s="130">
        <f>VLOOKUP($B64,'30nm Airport Count'!$B$5:$K$137,'30nm Airport Count'!$J$3,FALSE)</f>
        <v>2</v>
      </c>
      <c r="N64" s="130">
        <f>VLOOKUP($B64,'30nm Airport Count'!$B$5:$K$137,'30nm Airport Count'!$K$3,FALSE)</f>
        <v>0</v>
      </c>
      <c r="O64" s="130">
        <f>VLOOKUP($B64,'30nm Airport Count'!$B$5:$L$137,'30nm Airport Count'!$L$3,FALSE)</f>
        <v>3</v>
      </c>
      <c r="P64" s="130">
        <f>VLOOKUP(B64,Population_30minProximity_Airports[[FAA ID]:[Population within 30 min drive-time]],3,FALSE)</f>
        <v>45007</v>
      </c>
      <c r="Q64" s="132">
        <f>IFERROR(VLOOKUP($B64,'PCI Data (106 airports)'!$W$6:$Z$112,4,FALSE),IF($C64="Landing Strip Turf","Turf","Unknown"))</f>
        <v>75.778892360040189</v>
      </c>
      <c r="R64" s="132">
        <f>VLOOKUP($B64,'Total Economic Impact'!$A$5:$G$139,'Total Economic Impact'!D$3,FALSE)</f>
        <v>27</v>
      </c>
      <c r="S64" s="133">
        <f>VLOOKUP($B64,'Total Economic Impact'!$A$5:$G$139,'Total Economic Impact'!E$3,FALSE)</f>
        <v>879150</v>
      </c>
      <c r="T64" s="133">
        <f>VLOOKUP($B64,'Total Economic Impact'!$A$5:$G$139,'Total Economic Impact'!F$3,FALSE)</f>
        <v>1282270</v>
      </c>
      <c r="U64" s="133">
        <f>VLOOKUP($B64,'Total Economic Impact'!$A$5:$G$139,'Total Economic Impact'!G$3,FALSE)</f>
        <v>2161420</v>
      </c>
      <c r="V64" s="134" t="str">
        <f>IFERROR(VLOOKUP($B64,'2020 Inventory Data'!$B$5:$AP$137,'2020 Inventory Data'!$AJ$3,FALSE),"NP")</f>
        <v>NP</v>
      </c>
      <c r="W64" s="134" t="str">
        <f>IFERROR(VLOOKUP($B64,'2020 Inventory Data'!$B$5:$AP$137,'2020 Inventory Data'!$AK$3,FALSE),"NP")</f>
        <v>NP</v>
      </c>
      <c r="X64" s="133">
        <f>IFERROR(VLOOKUP($B64,'AIP Grant History'!$M$9:$Q$109,5,FALSE),0)</f>
        <v>4562385</v>
      </c>
      <c r="Y64" s="133">
        <f>IFERROR(VLOOKUP($B64,'State-Local Funding History'!$L$11:$N$143,'State-Local Funding History'!M$9,FALSE),0)</f>
        <v>958852.19000000006</v>
      </c>
      <c r="Z64" s="133">
        <f>IFERROR(VLOOKUP($B64,'State-Local Funding History'!$L$11:$N$143,'State-Local Funding History'!N$9,FALSE),0)</f>
        <v>1924724.54</v>
      </c>
      <c r="AA64" s="135" t="str">
        <f>IFERROR(IF(VLOOKUP($B64,'2020 Inventory Data'!$B$5:$AG$137,'2020 Inventory Data'!$AG$3,FALSE)="x","Y","N"),"")</f>
        <v>N</v>
      </c>
      <c r="AB64" s="112">
        <f>VLOOKUP(D64,'Basic Score Methodology'!$B$6:$E$16,'Basic Score Methodology'!$C$2,FALSE)</f>
        <v>5</v>
      </c>
      <c r="AC64" s="113">
        <f>IFERROR(VLOOKUP(E64,'Basic Score Methodology'!$B$6:$E$16,'Basic Score Methodology'!$D$2,FALSE),0)</f>
        <v>0</v>
      </c>
      <c r="AD64" s="113">
        <f>IFERROR(VLOOKUP(F64,'Basic Score Methodology'!$B$6:$E$16,'Basic Score Methodology'!$E$2,FALSE),0)</f>
        <v>1.5</v>
      </c>
      <c r="AE64" s="88">
        <f>IF(G64&lt;='Basic Score Methodology'!$G$12,'Basic Score Methodology'!$H$12,'Basic Score Methodology'!$H$13)</f>
        <v>5</v>
      </c>
      <c r="AF64" s="88">
        <f>IFERROR(IF($C64="Key Commercial Service",VLOOKUP(H64,'Jenks Methodology'!$B$4:$G$8,6,TRUE),IF($C64="Key General Aviation",VLOOKUP(H64,'Jenks Methodology'!$C$4:$G$8,5,TRUE),IF($C64="Intermediate Large",VLOOKUP(H64,'Jenks Methodology'!$D$4:$G$8,4,TRUE),IF($C64="Intermediate Small",VLOOKUP(H64,'Jenks Methodology'!$E$4:$G$8,3,TRUE),VLOOKUP(H64,'Jenks Methodology'!$F$4:$G$8,2,TRUE))))),0)</f>
        <v>2.5</v>
      </c>
      <c r="AG64" s="88">
        <f>IFERROR(IF($C64="Key Commercial Service",VLOOKUP($I64,'Jenks Methodology'!$B$9:$G$13,6,TRUE),IF($C64="Key General Aviation",VLOOKUP($I64,'Jenks Methodology'!$C$9:$G$13,5,TRUE),IF($C64="Intermediate Large",VLOOKUP($I64,'Jenks Methodology'!$D$9:$G$13,4,TRUE),IF($C64="Intermediate Small",VLOOKUP($I64,'Jenks Methodology'!$E$9:$G$13,3,TRUE),VLOOKUP($I64,'Jenks Methodology'!$F$9:$G$13,2,TRUE))))),"")</f>
        <v>3.75</v>
      </c>
      <c r="AH64" s="88">
        <f>IFERROR(VLOOKUP(J64,'Basic Score Methodology'!$G$6:$I$7,'Basic Score Methodology'!$H$2,FALSE),0)</f>
        <v>5</v>
      </c>
      <c r="AI64" s="88">
        <f>IFERROR(VLOOKUP(K64,'Basic Score Methodology'!$G$6:$I$7,'Basic Score Methodology'!$I$2,FALSE),0)</f>
        <v>5</v>
      </c>
      <c r="AJ64" s="88">
        <f>IFERROR(IF($C64="Key Commercial Service",VLOOKUP(L64,'Jenks Methodology'!$B$14:$G$18,6,TRUE),IF($C64="Key General Aviation",VLOOKUP(L64,'Jenks Methodology'!$C$14:$G$18,5,TRUE),IF($C64="Intermediate Large",VLOOKUP(L64,'Jenks Methodology'!$D$14:$G$18,4,TRUE),IF($C64="Intermediate Small",VLOOKUP(L64,'Jenks Methodology'!$E$14:$G$18,3,TRUE),VLOOKUP(L64,'Jenks Methodology'!$F$14:$G$18,2,TRUE))))),5)</f>
        <v>2.5</v>
      </c>
      <c r="AK64" s="88">
        <f>IFERROR(IF($C64="Key Commercial Service",VLOOKUP(M64,'Jenks Methodology'!$B$19:$G$23,6,TRUE),IF($C64="Key General Aviation",VLOOKUP(M64,'Jenks Methodology'!$C$19:$G$23,5,TRUE),IF($C64="Intermediate Large",VLOOKUP(M64,'Jenks Methodology'!$D$19:$G$23,4,TRUE),IF($C64="Intermediate Small",VLOOKUP(M64,'Jenks Methodology'!$E$19:$G$23,3,TRUE),VLOOKUP(M64,'Jenks Methodology'!$F$19:$G$23,2,TRUE))))),5)</f>
        <v>2.5</v>
      </c>
      <c r="AL64" s="88">
        <f>IFERROR(IF($C64="Key Commercial Service",VLOOKUP(N64,'Jenks Methodology'!$B$24:$G$28,6,TRUE),IF($C64="Key General Aviation",VLOOKUP(N64,'Jenks Methodology'!$C$24:$G$28,5,TRUE),IF($C64="Intermediate Large",VLOOKUP(N64,'Jenks Methodology'!$D$24:$G$28,4,TRUE),IF($C64="Intermediate Small",VLOOKUP(N64,'Jenks Methodology'!$E$24:$G$28,3,TRUE),VLOOKUP(N64,'Jenks Methodology'!$F$24:$G$28,2,TRUE))))),5)</f>
        <v>5</v>
      </c>
      <c r="AM64" s="88">
        <f>IFERROR(IF($C64="Key Commercial Service",VLOOKUP(O64,'Jenks Methodology'!$B$29:$G$33,6,FALSE),IF($C64="Key General Aviation",VLOOKUP(O64,'Jenks Methodology'!$C$29:$G$33,5,FALSE),IF($C64="Intermediate Large",VLOOKUP(O64,'Jenks Methodology'!$D$29:$G$33,4,FALSE),IF($C64="Intermediate Small",VLOOKUP(O64,'Jenks Methodology'!$E$29:$G$33,3,FALSE),VLOOKUP(O64,'Jenks Methodology'!$F$29:$G$33,2,FALSE))))),5)</f>
        <v>2.5</v>
      </c>
      <c r="AN64" s="101">
        <f>AVERAGE(AJ64:AM64)</f>
        <v>3.125</v>
      </c>
      <c r="AO64" s="88">
        <f>IFERROR(IF($C64="Key Commercial Service",VLOOKUP(P64,'Jenks Methodology'!$B$34:$G$38,6,TRUE),IF($C64="Key General Aviation",VLOOKUP(P64,'Jenks Methodology'!$C$34:$G$38,5,TRUE),IF($C64="Intermediate Large",VLOOKUP(P64,'Jenks Methodology'!$D$34:$G$38,4,TRUE),IF($C64="Intermediate Small",VLOOKUP(P64,'Jenks Methodology'!$E$34:$G$38,3,TRUE),VLOOKUP(P64,'Jenks Methodology'!$F$34:$G$38,2,TRUE))))),5)</f>
        <v>1.25</v>
      </c>
      <c r="AP64" s="88">
        <f>VLOOKUP($Q64,'Basic Score Methodology'!$K$6:$L$12,'Basic Score Methodology'!$L$2,TRUE)</f>
        <v>3.75</v>
      </c>
      <c r="AQ64" s="88">
        <f>IFERROR(IF($C64="Key Commercial Service",VLOOKUP(R64,'Jenks Methodology'!$B$39:$G$43,6,TRUE),IF($C64="Key General Aviation",VLOOKUP(R64,'Jenks Methodology'!$C$39:$G$43,5,TRUE),IF($C64="Intermediate Large",VLOOKUP(R64,'Jenks Methodology'!$D$39:$G$43,4,TRUE),IF($C64="Intermediate Small",VLOOKUP(R64,'Jenks Methodology'!$E$39:$G$43,3,TRUE),VLOOKUP(R64,'Jenks Methodology'!$F$39:$G$43,2,TRUE))))),0)</f>
        <v>1.25</v>
      </c>
      <c r="AR64" s="88">
        <f>IFERROR(IF($C64="Key Commercial Service",VLOOKUP(S64,'Jenks Methodology'!$B$44:$G$48,6,TRUE),IF($C64="Key General Aviation",VLOOKUP(S64,'Jenks Methodology'!$C$44:$G$48,5,TRUE),IF($C64="Intermediate Large",VLOOKUP(S64,'Jenks Methodology'!$D$44:$G$48,4,TRUE),IF($C64="Intermediate Small",VLOOKUP(S64,'Jenks Methodology'!$E$44:$G$48,3,TRUE),VLOOKUP(S64,'Jenks Methodology'!$F$44:$G$48,2,TRUE))))),0)</f>
        <v>1.25</v>
      </c>
      <c r="AS64" s="88">
        <f>IFERROR(IF($C64="Key Commercial Service",VLOOKUP(T64,'Jenks Methodology'!$B$49:$G$53,6,TRUE),IF($C64="Key General Aviation",VLOOKUP(T64,'Jenks Methodology'!$C$49:$G$53,5,TRUE),IF($C64="Intermediate Large",VLOOKUP(T64,'Jenks Methodology'!$D$49:$G$53,4,TRUE),IF($C64="Intermediate Small",VLOOKUP(T64,'Jenks Methodology'!$E$49:$G$53,3,TRUE),VLOOKUP(T64,'Jenks Methodology'!$F$49:$G$53,2,TRUE))))),0)</f>
        <v>1.25</v>
      </c>
      <c r="AT64" s="88">
        <f>IFERROR(IF($C64="Key Commercial Service",VLOOKUP(U64,'Jenks Methodology'!$B$54:$G$58,6,TRUE),IF($C64="Key General Aviation",VLOOKUP(U64,'Jenks Methodology'!$C$54:$G$58,5,TRUE),IF($C64="Intermediate Large",VLOOKUP(U64,'Jenks Methodology'!$D$54:$G$58,4,TRUE),IF($C64="Intermediate Small",VLOOKUP(U64,'Jenks Methodology'!$E$54:$G$58,3,TRUE),VLOOKUP(U64,'Jenks Methodology'!$F$54:$G$58,2,TRUE))))),0)</f>
        <v>1.25</v>
      </c>
      <c r="AU64" s="88">
        <f>IFERROR(VLOOKUP(V64,'Basic Score Methodology'!$K$17:$M$21,'Basic Score Methodology'!$L$2,TRUE),0)</f>
        <v>0</v>
      </c>
      <c r="AV64" s="88">
        <f>IFERROR(VLOOKUP(W64,'Basic Score Methodology'!$K$17:$M$21,'Basic Score Methodology'!$M$2,TRUE),0)</f>
        <v>0</v>
      </c>
      <c r="AW64" s="88">
        <f>IFERROR(IF($C64="Key Commercial Service",VLOOKUP(X64,'Jenks Methodology'!$B$59:$G$63,6,TRUE),IF($C64="Key General Aviation",VLOOKUP(X64,'Jenks Methodology'!$C$59:$G$63,5,TRUE),IF($C64="Intermediate Large",VLOOKUP(X64,'Jenks Methodology'!$D$59:$G$63,4,TRUE),IF($C64="Intermediate Small",VLOOKUP(X64,'Jenks Methodology'!$E$59:$G$63,3,TRUE),VLOOKUP(X64,'Jenks Methodology'!$F$59:$G$63,2,TRUE))))),0)</f>
        <v>2.5</v>
      </c>
      <c r="AX64" s="88">
        <f>IFERROR(IF($C64="Key Commercial Service",VLOOKUP(Y64,'Jenks Methodology'!$B$64:$G$68,6,TRUE),IF($C64="Key General Aviation",VLOOKUP(Y64,'Jenks Methodology'!$C$64:$G$68,5,TRUE),IF($C64="Intermediate Large",VLOOKUP(Y64,'Jenks Methodology'!$D$64:$G$68,4,TRUE),IF($C64="Intermediate Small",VLOOKUP(Y64,'Jenks Methodology'!$E$64:$G$68,3,TRUE),VLOOKUP(Y64,'Jenks Methodology'!$F$64:$G$68,2,TRUE))))),0)</f>
        <v>1.25</v>
      </c>
      <c r="AY64" s="88">
        <f>IFERROR(IF($C64="Key Commercial Service",VLOOKUP(Z64,'Jenks Methodology'!$B$69:$G$73,6,TRUE),IF($C64="Key General Aviation",VLOOKUP(Z64,'Jenks Methodology'!$C$69:$G$73,5,TRUE),IF($C64="Intermediate Large",VLOOKUP(Z64,'Jenks Methodology'!$D$69:$G$73,4,TRUE),IF($C64="Intermediate Small",VLOOKUP(Z64,'Jenks Methodology'!$E$69:$G$73,3,TRUE),VLOOKUP(Z64,'Jenks Methodology'!$F$69:$G$73,2,TRUE))))),0)</f>
        <v>3.75</v>
      </c>
      <c r="AZ64" s="100">
        <f>IFERROR(VLOOKUP(AA64,'Basic Score Methodology'!$N$6:$O$7,'Basic Score Methodology'!$O$2,TRUE),0)</f>
        <v>5</v>
      </c>
      <c r="BA64" s="164">
        <f>SUM(AB64:AE64)+IF(AF64="",AG64,AF64)+SUM(AH64:AI64,AN64:AZ64)</f>
        <v>49.625</v>
      </c>
    </row>
    <row r="65" spans="1:53" x14ac:dyDescent="0.3">
      <c r="A65" s="108" t="s">
        <v>238</v>
      </c>
      <c r="B65" s="1" t="s">
        <v>239</v>
      </c>
      <c r="C65" s="1" t="s">
        <v>293</v>
      </c>
      <c r="D65" s="129" t="str">
        <f>IF(COUNTIF('NPIAS Info 2021-25'!$C$4:$C$100,B65)&gt;0,"Y","N")</f>
        <v>Y</v>
      </c>
      <c r="E65" s="129" t="str">
        <f>IFERROR(VLOOKUP($B65,'NPIAS Info 2021-25'!$C$4:$G$100,'NPIAS Info 2021-25'!$G$2,FALSE),"Non-NPIAS")</f>
        <v>GA</v>
      </c>
      <c r="F65" s="129" t="str">
        <f>IFERROR(IF(VLOOKUP($B65,'NPIAS Info 2021-25'!$C$4:$G$100,'NPIAS Info 2021-25'!$F$2,FALSE)=0,"N/A (Primary)",VLOOKUP($B65,'NPIAS Info 2021-25'!$C$4:$G$100,'NPIAS Info 2021-25'!$F$2,FALSE)),"N/A (Non-NPIAS)")</f>
        <v>Local</v>
      </c>
      <c r="G65" s="130">
        <f>VLOOKUP($B65,'2020 Inventory Data'!$B$5:$V$137,'2020 Inventory Data'!$V$3,FALSE)</f>
        <v>30</v>
      </c>
      <c r="H65" s="168">
        <f>IFERROR(VLOOKUP(B65,MnSASP_Baseline_Operations[],'Baseline Ops'!$D$3,FALSE),0)</f>
        <v>4429.3139171182729</v>
      </c>
      <c r="I65" s="130">
        <f>IFERROR(VLOOKUP($B65,'5010 Operations'!$C$5:$CO$151,'5010 Operations'!$CO$3,FALSE),"")</f>
        <v>7000</v>
      </c>
      <c r="J65" s="131">
        <f>IF(VLOOKUP($B65,'2020 Inventory Data'!$B$5:$G$137,'2020 Inventory Data'!$D$3,FALSE)="Yes",1,0)</f>
        <v>1</v>
      </c>
      <c r="K65" s="131">
        <f>IF(VLOOKUP($B65,'2020 Inventory Data'!$B$5:$G$137,'2020 Inventory Data'!$G$3,FALSE)="Yes",1,0)</f>
        <v>1</v>
      </c>
      <c r="L65" s="130">
        <f>VLOOKUP($B65,'30nm Airport Count'!$B$5:$K$137,'30nm Airport Count'!$I$3,FALSE)</f>
        <v>0</v>
      </c>
      <c r="M65" s="130">
        <f>VLOOKUP($B65,'30nm Airport Count'!$B$5:$K$137,'30nm Airport Count'!$J$3,FALSE)</f>
        <v>0</v>
      </c>
      <c r="N65" s="130">
        <f>VLOOKUP($B65,'30nm Airport Count'!$B$5:$K$137,'30nm Airport Count'!$K$3,FALSE)</f>
        <v>0</v>
      </c>
      <c r="O65" s="130">
        <f>VLOOKUP($B65,'30nm Airport Count'!$B$5:$L$137,'30nm Airport Count'!$L$3,FALSE)</f>
        <v>0</v>
      </c>
      <c r="P65" s="130">
        <f>VLOOKUP(B65,Population_30minProximity_Airports[[FAA ID]:[Population within 30 min drive-time]],3,FALSE)</f>
        <v>21533</v>
      </c>
      <c r="Q65" s="132">
        <f>IFERROR(VLOOKUP($B65,'PCI Data (106 airports)'!$W$6:$Z$112,4,FALSE),IF($C65="Landing Strip Turf","Turf","Unknown"))</f>
        <v>83</v>
      </c>
      <c r="R65" s="132">
        <f>VLOOKUP($B65,'Total Economic Impact'!$A$5:$G$139,'Total Economic Impact'!D$3,FALSE)</f>
        <v>11</v>
      </c>
      <c r="S65" s="133">
        <f>VLOOKUP($B65,'Total Economic Impact'!$A$5:$G$139,'Total Economic Impact'!E$3,FALSE)</f>
        <v>316160</v>
      </c>
      <c r="T65" s="133">
        <f>VLOOKUP($B65,'Total Economic Impact'!$A$5:$G$139,'Total Economic Impact'!F$3,FALSE)</f>
        <v>381800</v>
      </c>
      <c r="U65" s="133">
        <f>VLOOKUP($B65,'Total Economic Impact'!$A$5:$G$139,'Total Economic Impact'!G$3,FALSE)</f>
        <v>697960</v>
      </c>
      <c r="V65" s="134">
        <f>IFERROR(VLOOKUP($B65,'2020 Inventory Data'!$B$5:$AP$137,'2020 Inventory Data'!$AJ$3,FALSE),"NP")</f>
        <v>8</v>
      </c>
      <c r="W65" s="134">
        <f>IFERROR(VLOOKUP($B65,'2020 Inventory Data'!$B$5:$AP$137,'2020 Inventory Data'!$AK$3,FALSE),"NP")</f>
        <v>8</v>
      </c>
      <c r="X65" s="133">
        <f>IFERROR(VLOOKUP($B65,'AIP Grant History'!$M$9:$Q$109,5,FALSE),0)</f>
        <v>4231702</v>
      </c>
      <c r="Y65" s="133">
        <f>IFERROR(VLOOKUP($B65,'State-Local Funding History'!$L$11:$N$143,'State-Local Funding History'!M$9,FALSE),0)</f>
        <v>956123.85000000009</v>
      </c>
      <c r="Z65" s="133">
        <f>IFERROR(VLOOKUP($B65,'State-Local Funding History'!$L$11:$N$143,'State-Local Funding History'!N$9,FALSE),0)</f>
        <v>903755.09999999974</v>
      </c>
      <c r="AA65" s="135" t="str">
        <f>IFERROR(IF(VLOOKUP($B65,'2020 Inventory Data'!$B$5:$AG$137,'2020 Inventory Data'!$AG$3,FALSE)="x","Y","N"),"")</f>
        <v>N</v>
      </c>
      <c r="AB65" s="112">
        <f>VLOOKUP(D65,'Basic Score Methodology'!$B$6:$E$16,'Basic Score Methodology'!$C$2,FALSE)</f>
        <v>5</v>
      </c>
      <c r="AC65" s="113">
        <f>IFERROR(VLOOKUP(E65,'Basic Score Methodology'!$B$6:$E$16,'Basic Score Methodology'!$D$2,FALSE),0)</f>
        <v>0</v>
      </c>
      <c r="AD65" s="113">
        <f>IFERROR(VLOOKUP(F65,'Basic Score Methodology'!$B$6:$E$16,'Basic Score Methodology'!$E$2,FALSE),0)</f>
        <v>1.5</v>
      </c>
      <c r="AE65" s="88">
        <f>IF(G65&lt;='Basic Score Methodology'!$G$12,'Basic Score Methodology'!$H$12,'Basic Score Methodology'!$H$13)</f>
        <v>5</v>
      </c>
      <c r="AF65" s="88">
        <f>IFERROR(IF($C65="Key Commercial Service",VLOOKUP(H65,'Jenks Methodology'!$B$4:$G$8,6,TRUE),IF($C65="Key General Aviation",VLOOKUP(H65,'Jenks Methodology'!$C$4:$G$8,5,TRUE),IF($C65="Intermediate Large",VLOOKUP(H65,'Jenks Methodology'!$D$4:$G$8,4,TRUE),IF($C65="Intermediate Small",VLOOKUP(H65,'Jenks Methodology'!$E$4:$G$8,3,TRUE),VLOOKUP(H65,'Jenks Methodology'!$F$4:$G$8,2,TRUE))))),0)</f>
        <v>1.25</v>
      </c>
      <c r="AG65" s="88">
        <f>IFERROR(IF($C65="Key Commercial Service",VLOOKUP($I65,'Jenks Methodology'!$B$9:$G$13,6,TRUE),IF($C65="Key General Aviation",VLOOKUP($I65,'Jenks Methodology'!$C$9:$G$13,5,TRUE),IF($C65="Intermediate Large",VLOOKUP($I65,'Jenks Methodology'!$D$9:$G$13,4,TRUE),IF($C65="Intermediate Small",VLOOKUP($I65,'Jenks Methodology'!$E$9:$G$13,3,TRUE),VLOOKUP($I65,'Jenks Methodology'!$F$9:$G$13,2,TRUE))))),"")</f>
        <v>1.25</v>
      </c>
      <c r="AH65" s="88">
        <f>IFERROR(VLOOKUP(J65,'Basic Score Methodology'!$G$6:$I$7,'Basic Score Methodology'!$H$2,FALSE),0)</f>
        <v>5</v>
      </c>
      <c r="AI65" s="88">
        <f>IFERROR(VLOOKUP(K65,'Basic Score Methodology'!$G$6:$I$7,'Basic Score Methodology'!$I$2,FALSE),0)</f>
        <v>5</v>
      </c>
      <c r="AJ65" s="88">
        <f>IFERROR(IF($C65="Key Commercial Service",VLOOKUP(L65,'Jenks Methodology'!$B$14:$G$18,6,TRUE),IF($C65="Key General Aviation",VLOOKUP(L65,'Jenks Methodology'!$C$14:$G$18,5,TRUE),IF($C65="Intermediate Large",VLOOKUP(L65,'Jenks Methodology'!$D$14:$G$18,4,TRUE),IF($C65="Intermediate Small",VLOOKUP(L65,'Jenks Methodology'!$E$14:$G$18,3,TRUE),VLOOKUP(L65,'Jenks Methodology'!$F$14:$G$18,2,TRUE))))),5)</f>
        <v>5</v>
      </c>
      <c r="AK65" s="88">
        <f>IFERROR(IF($C65="Key Commercial Service",VLOOKUP(M65,'Jenks Methodology'!$B$19:$G$23,6,TRUE),IF($C65="Key General Aviation",VLOOKUP(M65,'Jenks Methodology'!$C$19:$G$23,5,TRUE),IF($C65="Intermediate Large",VLOOKUP(M65,'Jenks Methodology'!$D$19:$G$23,4,TRUE),IF($C65="Intermediate Small",VLOOKUP(M65,'Jenks Methodology'!$E$19:$G$23,3,TRUE),VLOOKUP(M65,'Jenks Methodology'!$F$19:$G$23,2,TRUE))))),5)</f>
        <v>5</v>
      </c>
      <c r="AL65" s="88">
        <f>IFERROR(IF($C65="Key Commercial Service",VLOOKUP(N65,'Jenks Methodology'!$B$24:$G$28,6,TRUE),IF($C65="Key General Aviation",VLOOKUP(N65,'Jenks Methodology'!$C$24:$G$28,5,TRUE),IF($C65="Intermediate Large",VLOOKUP(N65,'Jenks Methodology'!$D$24:$G$28,4,TRUE),IF($C65="Intermediate Small",VLOOKUP(N65,'Jenks Methodology'!$E$24:$G$28,3,TRUE),VLOOKUP(N65,'Jenks Methodology'!$F$24:$G$28,2,TRUE))))),5)</f>
        <v>5</v>
      </c>
      <c r="AM65" s="88">
        <f>IFERROR(IF($C65="Key Commercial Service",VLOOKUP(O65,'Jenks Methodology'!$B$29:$G$33,6,FALSE),IF($C65="Key General Aviation",VLOOKUP(O65,'Jenks Methodology'!$C$29:$G$33,5,FALSE),IF($C65="Intermediate Large",VLOOKUP(O65,'Jenks Methodology'!$D$29:$G$33,4,FALSE),IF($C65="Intermediate Small",VLOOKUP(O65,'Jenks Methodology'!$E$29:$G$33,3,FALSE),VLOOKUP(O65,'Jenks Methodology'!$F$29:$G$33,2,FALSE))))),5)</f>
        <v>5</v>
      </c>
      <c r="AN65" s="101">
        <f>AVERAGE(AJ65:AM65)</f>
        <v>5</v>
      </c>
      <c r="AO65" s="88">
        <f>IFERROR(IF($C65="Key Commercial Service",VLOOKUP(P65,'Jenks Methodology'!$B$34:$G$38,6,TRUE),IF($C65="Key General Aviation",VLOOKUP(P65,'Jenks Methodology'!$C$34:$G$38,5,TRUE),IF($C65="Intermediate Large",VLOOKUP(P65,'Jenks Methodology'!$D$34:$G$38,4,TRUE),IF($C65="Intermediate Small",VLOOKUP(P65,'Jenks Methodology'!$E$34:$G$38,3,TRUE),VLOOKUP(P65,'Jenks Methodology'!$F$34:$G$38,2,TRUE))))),5)</f>
        <v>0</v>
      </c>
      <c r="AP65" s="88">
        <f>VLOOKUP($Q65,'Basic Score Methodology'!$K$6:$L$12,'Basic Score Methodology'!$L$2,TRUE)</f>
        <v>3.75</v>
      </c>
      <c r="AQ65" s="88">
        <f>IFERROR(IF($C65="Key Commercial Service",VLOOKUP(R65,'Jenks Methodology'!$B$39:$G$43,6,TRUE),IF($C65="Key General Aviation",VLOOKUP(R65,'Jenks Methodology'!$C$39:$G$43,5,TRUE),IF($C65="Intermediate Large",VLOOKUP(R65,'Jenks Methodology'!$D$39:$G$43,4,TRUE),IF($C65="Intermediate Small",VLOOKUP(R65,'Jenks Methodology'!$E$39:$G$43,3,TRUE),VLOOKUP(R65,'Jenks Methodology'!$F$39:$G$43,2,TRUE))))),0)</f>
        <v>0</v>
      </c>
      <c r="AR65" s="88">
        <f>IFERROR(IF($C65="Key Commercial Service",VLOOKUP(S65,'Jenks Methodology'!$B$44:$G$48,6,TRUE),IF($C65="Key General Aviation",VLOOKUP(S65,'Jenks Methodology'!$C$44:$G$48,5,TRUE),IF($C65="Intermediate Large",VLOOKUP(S65,'Jenks Methodology'!$D$44:$G$48,4,TRUE),IF($C65="Intermediate Small",VLOOKUP(S65,'Jenks Methodology'!$E$44:$G$48,3,TRUE),VLOOKUP(S65,'Jenks Methodology'!$F$44:$G$48,2,TRUE))))),0)</f>
        <v>0</v>
      </c>
      <c r="AS65" s="88">
        <f>IFERROR(IF($C65="Key Commercial Service",VLOOKUP(T65,'Jenks Methodology'!$B$49:$G$53,6,TRUE),IF($C65="Key General Aviation",VLOOKUP(T65,'Jenks Methodology'!$C$49:$G$53,5,TRUE),IF($C65="Intermediate Large",VLOOKUP(T65,'Jenks Methodology'!$D$49:$G$53,4,TRUE),IF($C65="Intermediate Small",VLOOKUP(T65,'Jenks Methodology'!$E$49:$G$53,3,TRUE),VLOOKUP(T65,'Jenks Methodology'!$F$49:$G$53,2,TRUE))))),0)</f>
        <v>0</v>
      </c>
      <c r="AT65" s="88">
        <f>IFERROR(IF($C65="Key Commercial Service",VLOOKUP(U65,'Jenks Methodology'!$B$54:$G$58,6,TRUE),IF($C65="Key General Aviation",VLOOKUP(U65,'Jenks Methodology'!$C$54:$G$58,5,TRUE),IF($C65="Intermediate Large",VLOOKUP(U65,'Jenks Methodology'!$D$54:$G$58,4,TRUE),IF($C65="Intermediate Small",VLOOKUP(U65,'Jenks Methodology'!$E$54:$G$58,3,TRUE),VLOOKUP(U65,'Jenks Methodology'!$F$54:$G$58,2,TRUE))))),0)</f>
        <v>0</v>
      </c>
      <c r="AU65" s="88">
        <f>IFERROR(VLOOKUP(V65,'Basic Score Methodology'!$K$17:$M$21,'Basic Score Methodology'!$L$2,TRUE),0)</f>
        <v>3.75</v>
      </c>
      <c r="AV65" s="88">
        <f>IFERROR(VLOOKUP(W65,'Basic Score Methodology'!$K$17:$M$21,'Basic Score Methodology'!$M$2,TRUE),0)</f>
        <v>3.75</v>
      </c>
      <c r="AW65" s="88">
        <f>IFERROR(IF($C65="Key Commercial Service",VLOOKUP(X65,'Jenks Methodology'!$B$59:$G$63,6,TRUE),IF($C65="Key General Aviation",VLOOKUP(X65,'Jenks Methodology'!$C$59:$G$63,5,TRUE),IF($C65="Intermediate Large",VLOOKUP(X65,'Jenks Methodology'!$D$59:$G$63,4,TRUE),IF($C65="Intermediate Small",VLOOKUP(X65,'Jenks Methodology'!$E$59:$G$63,3,TRUE),VLOOKUP(X65,'Jenks Methodology'!$F$59:$G$63,2,TRUE))))),0)</f>
        <v>2.5</v>
      </c>
      <c r="AX65" s="88">
        <f>IFERROR(IF($C65="Key Commercial Service",VLOOKUP(Y65,'Jenks Methodology'!$B$64:$G$68,6,TRUE),IF($C65="Key General Aviation",VLOOKUP(Y65,'Jenks Methodology'!$C$64:$G$68,5,TRUE),IF($C65="Intermediate Large",VLOOKUP(Y65,'Jenks Methodology'!$D$64:$G$68,4,TRUE),IF($C65="Intermediate Small",VLOOKUP(Y65,'Jenks Methodology'!$E$64:$G$68,3,TRUE),VLOOKUP(Y65,'Jenks Methodology'!$F$64:$G$68,2,TRUE))))),0)</f>
        <v>1.25</v>
      </c>
      <c r="AY65" s="88">
        <f>IFERROR(IF($C65="Key Commercial Service",VLOOKUP(Z65,'Jenks Methodology'!$B$69:$G$73,6,TRUE),IF($C65="Key General Aviation",VLOOKUP(Z65,'Jenks Methodology'!$C$69:$G$73,5,TRUE),IF($C65="Intermediate Large",VLOOKUP(Z65,'Jenks Methodology'!$D$69:$G$73,4,TRUE),IF($C65="Intermediate Small",VLOOKUP(Z65,'Jenks Methodology'!$E$69:$G$73,3,TRUE),VLOOKUP(Z65,'Jenks Methodology'!$F$69:$G$73,2,TRUE))))),0)</f>
        <v>1.25</v>
      </c>
      <c r="AZ65" s="100">
        <f>IFERROR(VLOOKUP(AA65,'Basic Score Methodology'!$N$6:$O$7,'Basic Score Methodology'!$O$2,TRUE),0)</f>
        <v>5</v>
      </c>
      <c r="BA65" s="164">
        <f>SUM(AB65:AE65)+IF(AF65="",AG65,AF65)+SUM(AH65:AI65,AN65:AZ65)</f>
        <v>49</v>
      </c>
    </row>
    <row r="66" spans="1:53" x14ac:dyDescent="0.3">
      <c r="A66" s="108" t="s">
        <v>226</v>
      </c>
      <c r="B66" s="1" t="s">
        <v>227</v>
      </c>
      <c r="C66" s="1" t="s">
        <v>290</v>
      </c>
      <c r="D66" s="129" t="str">
        <f>IF(COUNTIF('NPIAS Info 2021-25'!$C$4:$C$100,B66)&gt;0,"Y","N")</f>
        <v>Y</v>
      </c>
      <c r="E66" s="129" t="str">
        <f>IFERROR(VLOOKUP($B66,'NPIAS Info 2021-25'!$C$4:$G$100,'NPIAS Info 2021-25'!$G$2,FALSE),"Non-NPIAS")</f>
        <v>GA</v>
      </c>
      <c r="F66" s="129" t="str">
        <f>IFERROR(IF(VLOOKUP($B66,'NPIAS Info 2021-25'!$C$4:$G$100,'NPIAS Info 2021-25'!$F$2,FALSE)=0,"N/A (Primary)",VLOOKUP($B66,'NPIAS Info 2021-25'!$C$4:$G$100,'NPIAS Info 2021-25'!$F$2,FALSE)),"N/A (Non-NPIAS)")</f>
        <v>Local</v>
      </c>
      <c r="G66" s="130">
        <f>VLOOKUP($B66,'2020 Inventory Data'!$B$5:$V$137,'2020 Inventory Data'!$V$3,FALSE)</f>
        <v>20</v>
      </c>
      <c r="H66" s="168">
        <f>IFERROR(VLOOKUP(B66,MnSASP_Baseline_Operations[],'Baseline Ops'!$D$3,FALSE),0)</f>
        <v>7206.874673405051</v>
      </c>
      <c r="I66" s="130">
        <f>IFERROR(VLOOKUP($B66,'5010 Operations'!$C$5:$CO$151,'5010 Operations'!$CO$3,FALSE),"")</f>
        <v>9600</v>
      </c>
      <c r="J66" s="131">
        <f>IF(VLOOKUP($B66,'2020 Inventory Data'!$B$5:$G$137,'2020 Inventory Data'!$D$3,FALSE)="Yes",1,0)</f>
        <v>0</v>
      </c>
      <c r="K66" s="131">
        <f>IF(VLOOKUP($B66,'2020 Inventory Data'!$B$5:$G$137,'2020 Inventory Data'!$G$3,FALSE)="Yes",1,0)</f>
        <v>1</v>
      </c>
      <c r="L66" s="130">
        <f>VLOOKUP($B66,'30nm Airport Count'!$B$5:$K$137,'30nm Airport Count'!$I$3,FALSE)</f>
        <v>1</v>
      </c>
      <c r="M66" s="130">
        <f>VLOOKUP($B66,'30nm Airport Count'!$B$5:$K$137,'30nm Airport Count'!$J$3,FALSE)</f>
        <v>1</v>
      </c>
      <c r="N66" s="130">
        <f>VLOOKUP($B66,'30nm Airport Count'!$B$5:$K$137,'30nm Airport Count'!$K$3,FALSE)</f>
        <v>0</v>
      </c>
      <c r="O66" s="130">
        <f>VLOOKUP($B66,'30nm Airport Count'!$B$5:$L$137,'30nm Airport Count'!$L$3,FALSE)</f>
        <v>3</v>
      </c>
      <c r="P66" s="130">
        <f>VLOOKUP(B66,Population_30minProximity_Airports[[FAA ID]:[Population within 30 min drive-time]],3,FALSE)</f>
        <v>27561</v>
      </c>
      <c r="Q66" s="132">
        <f>IFERROR(VLOOKUP($B66,'PCI Data (106 airports)'!$W$6:$Z$112,4,FALSE),IF($C66="Landing Strip Turf","Turf","Unknown"))</f>
        <v>72</v>
      </c>
      <c r="R66" s="132">
        <f>VLOOKUP($B66,'Total Economic Impact'!$A$5:$G$139,'Total Economic Impact'!D$3,FALSE)</f>
        <v>16</v>
      </c>
      <c r="S66" s="133">
        <f>VLOOKUP($B66,'Total Economic Impact'!$A$5:$G$139,'Total Economic Impact'!E$3,FALSE)</f>
        <v>716290</v>
      </c>
      <c r="T66" s="133">
        <f>VLOOKUP($B66,'Total Economic Impact'!$A$5:$G$139,'Total Economic Impact'!F$3,FALSE)</f>
        <v>981140</v>
      </c>
      <c r="U66" s="133">
        <f>VLOOKUP($B66,'Total Economic Impact'!$A$5:$G$139,'Total Economic Impact'!G$3,FALSE)</f>
        <v>1697430</v>
      </c>
      <c r="V66" s="134">
        <f>IFERROR(VLOOKUP($B66,'2020 Inventory Data'!$B$5:$AP$137,'2020 Inventory Data'!$AJ$3,FALSE),"NP")</f>
        <v>8</v>
      </c>
      <c r="W66" s="134">
        <f>IFERROR(VLOOKUP($B66,'2020 Inventory Data'!$B$5:$AP$137,'2020 Inventory Data'!$AK$3,FALSE),"NP")</f>
        <v>5</v>
      </c>
      <c r="X66" s="133">
        <f>IFERROR(VLOOKUP($B66,'AIP Grant History'!$M$9:$Q$109,5,FALSE),0)</f>
        <v>2579569</v>
      </c>
      <c r="Y66" s="133">
        <f>IFERROR(VLOOKUP($B66,'State-Local Funding History'!$L$11:$N$143,'State-Local Funding History'!M$9,FALSE),0)</f>
        <v>479604.60999999987</v>
      </c>
      <c r="Z66" s="133">
        <f>IFERROR(VLOOKUP($B66,'State-Local Funding History'!$L$11:$N$143,'State-Local Funding History'!N$9,FALSE),0)</f>
        <v>376719.18999999994</v>
      </c>
      <c r="AA66" s="135" t="str">
        <f>IFERROR(IF(VLOOKUP($B66,'2020 Inventory Data'!$B$5:$AG$137,'2020 Inventory Data'!$AG$3,FALSE)="x","Y","N"),"")</f>
        <v>N</v>
      </c>
      <c r="AB66" s="112">
        <f>VLOOKUP(D66,'Basic Score Methodology'!$B$6:$E$16,'Basic Score Methodology'!$C$2,FALSE)</f>
        <v>5</v>
      </c>
      <c r="AC66" s="113">
        <f>IFERROR(VLOOKUP(E66,'Basic Score Methodology'!$B$6:$E$16,'Basic Score Methodology'!$D$2,FALSE),0)</f>
        <v>0</v>
      </c>
      <c r="AD66" s="113">
        <f>IFERROR(VLOOKUP(F66,'Basic Score Methodology'!$B$6:$E$16,'Basic Score Methodology'!$E$2,FALSE),0)</f>
        <v>1.5</v>
      </c>
      <c r="AE66" s="88">
        <f>IF(G66&lt;='Basic Score Methodology'!$G$12,'Basic Score Methodology'!$H$12,'Basic Score Methodology'!$H$13)</f>
        <v>5</v>
      </c>
      <c r="AF66" s="88">
        <f>IFERROR(IF($C66="Key Commercial Service",VLOOKUP(H66,'Jenks Methodology'!$B$4:$G$8,6,TRUE),IF($C66="Key General Aviation",VLOOKUP(H66,'Jenks Methodology'!$C$4:$G$8,5,TRUE),IF($C66="Intermediate Large",VLOOKUP(H66,'Jenks Methodology'!$D$4:$G$8,4,TRUE),IF($C66="Intermediate Small",VLOOKUP(H66,'Jenks Methodology'!$E$4:$G$8,3,TRUE),VLOOKUP(H66,'Jenks Methodology'!$F$4:$G$8,2,TRUE))))),0)</f>
        <v>2.5</v>
      </c>
      <c r="AG66" s="88">
        <f>IFERROR(IF($C66="Key Commercial Service",VLOOKUP($I66,'Jenks Methodology'!$B$9:$G$13,6,TRUE),IF($C66="Key General Aviation",VLOOKUP($I66,'Jenks Methodology'!$C$9:$G$13,5,TRUE),IF($C66="Intermediate Large",VLOOKUP($I66,'Jenks Methodology'!$D$9:$G$13,4,TRUE),IF($C66="Intermediate Small",VLOOKUP($I66,'Jenks Methodology'!$E$9:$G$13,3,TRUE),VLOOKUP($I66,'Jenks Methodology'!$F$9:$G$13,2,TRUE))))),"")</f>
        <v>1.25</v>
      </c>
      <c r="AH66" s="88">
        <f>IFERROR(VLOOKUP(J66,'Basic Score Methodology'!$G$6:$I$7,'Basic Score Methodology'!$H$2,FALSE),0)</f>
        <v>0</v>
      </c>
      <c r="AI66" s="88">
        <f>IFERROR(VLOOKUP(K66,'Basic Score Methodology'!$G$6:$I$7,'Basic Score Methodology'!$I$2,FALSE),0)</f>
        <v>5</v>
      </c>
      <c r="AJ66" s="88">
        <f>IFERROR(IF($C66="Key Commercial Service",VLOOKUP(L66,'Jenks Methodology'!$B$14:$G$18,6,TRUE),IF($C66="Key General Aviation",VLOOKUP(L66,'Jenks Methodology'!$C$14:$G$18,5,TRUE),IF($C66="Intermediate Large",VLOOKUP(L66,'Jenks Methodology'!$D$14:$G$18,4,TRUE),IF($C66="Intermediate Small",VLOOKUP(L66,'Jenks Methodology'!$E$14:$G$18,3,TRUE),VLOOKUP(L66,'Jenks Methodology'!$F$14:$G$18,2,TRUE))))),5)</f>
        <v>3.75</v>
      </c>
      <c r="AK66" s="88">
        <f>IFERROR(IF($C66="Key Commercial Service",VLOOKUP(M66,'Jenks Methodology'!$B$19:$G$23,6,TRUE),IF($C66="Key General Aviation",VLOOKUP(M66,'Jenks Methodology'!$C$19:$G$23,5,TRUE),IF($C66="Intermediate Large",VLOOKUP(M66,'Jenks Methodology'!$D$19:$G$23,4,TRUE),IF($C66="Intermediate Small",VLOOKUP(M66,'Jenks Methodology'!$E$19:$G$23,3,TRUE),VLOOKUP(M66,'Jenks Methodology'!$F$19:$G$23,2,TRUE))))),5)</f>
        <v>3.75</v>
      </c>
      <c r="AL66" s="88">
        <f>IFERROR(IF($C66="Key Commercial Service",VLOOKUP(N66,'Jenks Methodology'!$B$24:$G$28,6,TRUE),IF($C66="Key General Aviation",VLOOKUP(N66,'Jenks Methodology'!$C$24:$G$28,5,TRUE),IF($C66="Intermediate Large",VLOOKUP(N66,'Jenks Methodology'!$D$24:$G$28,4,TRUE),IF($C66="Intermediate Small",VLOOKUP(N66,'Jenks Methodology'!$E$24:$G$28,3,TRUE),VLOOKUP(N66,'Jenks Methodology'!$F$24:$G$28,2,TRUE))))),5)</f>
        <v>5</v>
      </c>
      <c r="AM66" s="88">
        <f>IFERROR(IF($C66="Key Commercial Service",VLOOKUP(O66,'Jenks Methodology'!$B$29:$G$33,6,FALSE),IF($C66="Key General Aviation",VLOOKUP(O66,'Jenks Methodology'!$C$29:$G$33,5,FALSE),IF($C66="Intermediate Large",VLOOKUP(O66,'Jenks Methodology'!$D$29:$G$33,4,FALSE),IF($C66="Intermediate Small",VLOOKUP(O66,'Jenks Methodology'!$E$29:$G$33,3,FALSE),VLOOKUP(O66,'Jenks Methodology'!$F$29:$G$33,2,FALSE))))),5)</f>
        <v>2.5</v>
      </c>
      <c r="AN66" s="101">
        <f>AVERAGE(AJ66:AM66)</f>
        <v>3.75</v>
      </c>
      <c r="AO66" s="88">
        <f>IFERROR(IF($C66="Key Commercial Service",VLOOKUP(P66,'Jenks Methodology'!$B$34:$G$38,6,TRUE),IF($C66="Key General Aviation",VLOOKUP(P66,'Jenks Methodology'!$C$34:$G$38,5,TRUE),IF($C66="Intermediate Large",VLOOKUP(P66,'Jenks Methodology'!$D$34:$G$38,4,TRUE),IF($C66="Intermediate Small",VLOOKUP(P66,'Jenks Methodology'!$E$34:$G$38,3,TRUE),VLOOKUP(P66,'Jenks Methodology'!$F$34:$G$38,2,TRUE))))),5)</f>
        <v>1.25</v>
      </c>
      <c r="AP66" s="88">
        <f>VLOOKUP($Q66,'Basic Score Methodology'!$K$6:$L$12,'Basic Score Methodology'!$L$2,TRUE)</f>
        <v>2.5</v>
      </c>
      <c r="AQ66" s="88">
        <f>IFERROR(IF($C66="Key Commercial Service",VLOOKUP(R66,'Jenks Methodology'!$B$39:$G$43,6,TRUE),IF($C66="Key General Aviation",VLOOKUP(R66,'Jenks Methodology'!$C$39:$G$43,5,TRUE),IF($C66="Intermediate Large",VLOOKUP(R66,'Jenks Methodology'!$D$39:$G$43,4,TRUE),IF($C66="Intermediate Small",VLOOKUP(R66,'Jenks Methodology'!$E$39:$G$43,3,TRUE),VLOOKUP(R66,'Jenks Methodology'!$F$39:$G$43,2,TRUE))))),0)</f>
        <v>1.25</v>
      </c>
      <c r="AR66" s="88">
        <f>IFERROR(IF($C66="Key Commercial Service",VLOOKUP(S66,'Jenks Methodology'!$B$44:$G$48,6,TRUE),IF($C66="Key General Aviation",VLOOKUP(S66,'Jenks Methodology'!$C$44:$G$48,5,TRUE),IF($C66="Intermediate Large",VLOOKUP(S66,'Jenks Methodology'!$D$44:$G$48,4,TRUE),IF($C66="Intermediate Small",VLOOKUP(S66,'Jenks Methodology'!$E$44:$G$48,3,TRUE),VLOOKUP(S66,'Jenks Methodology'!$F$44:$G$48,2,TRUE))))),0)</f>
        <v>2.5</v>
      </c>
      <c r="AS66" s="88">
        <f>IFERROR(IF($C66="Key Commercial Service",VLOOKUP(T66,'Jenks Methodology'!$B$49:$G$53,6,TRUE),IF($C66="Key General Aviation",VLOOKUP(T66,'Jenks Methodology'!$C$49:$G$53,5,TRUE),IF($C66="Intermediate Large",VLOOKUP(T66,'Jenks Methodology'!$D$49:$G$53,4,TRUE),IF($C66="Intermediate Small",VLOOKUP(T66,'Jenks Methodology'!$E$49:$G$53,3,TRUE),VLOOKUP(T66,'Jenks Methodology'!$F$49:$G$53,2,TRUE))))),0)</f>
        <v>1.25</v>
      </c>
      <c r="AT66" s="88">
        <f>IFERROR(IF($C66="Key Commercial Service",VLOOKUP(U66,'Jenks Methodology'!$B$54:$G$58,6,TRUE),IF($C66="Key General Aviation",VLOOKUP(U66,'Jenks Methodology'!$C$54:$G$58,5,TRUE),IF($C66="Intermediate Large",VLOOKUP(U66,'Jenks Methodology'!$D$54:$G$58,4,TRUE),IF($C66="Intermediate Small",VLOOKUP(U66,'Jenks Methodology'!$E$54:$G$58,3,TRUE),VLOOKUP(U66,'Jenks Methodology'!$F$54:$G$58,2,TRUE))))),0)</f>
        <v>2.5</v>
      </c>
      <c r="AU66" s="88">
        <f>IFERROR(VLOOKUP(V66,'Basic Score Methodology'!$K$17:$M$21,'Basic Score Methodology'!$L$2,TRUE),0)</f>
        <v>3.75</v>
      </c>
      <c r="AV66" s="88">
        <f>IFERROR(VLOOKUP(W66,'Basic Score Methodology'!$K$17:$M$21,'Basic Score Methodology'!$M$2,TRUE),0)</f>
        <v>2.5</v>
      </c>
      <c r="AW66" s="88">
        <f>IFERROR(IF($C66="Key Commercial Service",VLOOKUP(X66,'Jenks Methodology'!$B$59:$G$63,6,TRUE),IF($C66="Key General Aviation",VLOOKUP(X66,'Jenks Methodology'!$C$59:$G$63,5,TRUE),IF($C66="Intermediate Large",VLOOKUP(X66,'Jenks Methodology'!$D$59:$G$63,4,TRUE),IF($C66="Intermediate Small",VLOOKUP(X66,'Jenks Methodology'!$E$59:$G$63,3,TRUE),VLOOKUP(X66,'Jenks Methodology'!$F$59:$G$63,2,TRUE))))),0)</f>
        <v>2.5</v>
      </c>
      <c r="AX66" s="88">
        <f>IFERROR(IF($C66="Key Commercial Service",VLOOKUP(Y66,'Jenks Methodology'!$B$64:$G$68,6,TRUE),IF($C66="Key General Aviation",VLOOKUP(Y66,'Jenks Methodology'!$C$64:$G$68,5,TRUE),IF($C66="Intermediate Large",VLOOKUP(Y66,'Jenks Methodology'!$D$64:$G$68,4,TRUE),IF($C66="Intermediate Small",VLOOKUP(Y66,'Jenks Methodology'!$E$64:$G$68,3,TRUE),VLOOKUP(Y66,'Jenks Methodology'!$F$64:$G$68,2,TRUE))))),0)</f>
        <v>0</v>
      </c>
      <c r="AY66" s="88">
        <f>IFERROR(IF($C66="Key Commercial Service",VLOOKUP(Z66,'Jenks Methodology'!$B$69:$G$73,6,TRUE),IF($C66="Key General Aviation",VLOOKUP(Z66,'Jenks Methodology'!$C$69:$G$73,5,TRUE),IF($C66="Intermediate Large",VLOOKUP(Z66,'Jenks Methodology'!$D$69:$G$73,4,TRUE),IF($C66="Intermediate Small",VLOOKUP(Z66,'Jenks Methodology'!$E$69:$G$73,3,TRUE),VLOOKUP(Z66,'Jenks Methodology'!$F$69:$G$73,2,TRUE))))),0)</f>
        <v>1.25</v>
      </c>
      <c r="AZ66" s="100">
        <f>IFERROR(VLOOKUP(AA66,'Basic Score Methodology'!$N$6:$O$7,'Basic Score Methodology'!$O$2,TRUE),0)</f>
        <v>5</v>
      </c>
      <c r="BA66" s="164">
        <f>SUM(AB66:AE66)+IF(AF66="",AG66,AF66)+SUM(AH66:AI66,AN66:AZ66)</f>
        <v>49</v>
      </c>
    </row>
    <row r="67" spans="1:53" x14ac:dyDescent="0.3">
      <c r="A67" s="108" t="s">
        <v>86</v>
      </c>
      <c r="B67" s="1" t="s">
        <v>87</v>
      </c>
      <c r="C67" s="1" t="s">
        <v>294</v>
      </c>
      <c r="D67" s="129" t="str">
        <f>IF(COUNTIF('NPIAS Info 2021-25'!$C$4:$C$100,B67)&gt;0,"Y","N")</f>
        <v>Y</v>
      </c>
      <c r="E67" s="129" t="str">
        <f>IFERROR(VLOOKUP($B67,'NPIAS Info 2021-25'!$C$4:$G$100,'NPIAS Info 2021-25'!$G$2,FALSE),"Non-NPIAS")</f>
        <v>GA</v>
      </c>
      <c r="F67" s="129" t="str">
        <f>IFERROR(IF(VLOOKUP($B67,'NPIAS Info 2021-25'!$C$4:$G$100,'NPIAS Info 2021-25'!$F$2,FALSE)=0,"N/A (Primary)",VLOOKUP($B67,'NPIAS Info 2021-25'!$C$4:$G$100,'NPIAS Info 2021-25'!$F$2,FALSE)),"N/A (Non-NPIAS)")</f>
        <v>Regional</v>
      </c>
      <c r="G67" s="130">
        <f>VLOOKUP($B67,'2020 Inventory Data'!$B$5:$V$137,'2020 Inventory Data'!$V$3,FALSE)</f>
        <v>67</v>
      </c>
      <c r="H67" s="168">
        <f>IFERROR(VLOOKUP(B67,MnSASP_Baseline_Operations[],'Baseline Ops'!$D$3,FALSE),0)</f>
        <v>25230.462580966367</v>
      </c>
      <c r="I67" s="130">
        <f>IFERROR(VLOOKUP($B67,'5010 Operations'!$C$5:$CO$151,'5010 Operations'!$CO$3,FALSE),"")</f>
        <v>19560</v>
      </c>
      <c r="J67" s="131">
        <f>IF(VLOOKUP($B67,'2020 Inventory Data'!$B$5:$G$137,'2020 Inventory Data'!$D$3,FALSE)="Yes",1,0)</f>
        <v>1</v>
      </c>
      <c r="K67" s="131">
        <f>IF(VLOOKUP($B67,'2020 Inventory Data'!$B$5:$G$137,'2020 Inventory Data'!$G$3,FALSE)="Yes",1,0)</f>
        <v>1</v>
      </c>
      <c r="L67" s="130">
        <f>VLOOKUP($B67,'30nm Airport Count'!$B$5:$K$137,'30nm Airport Count'!$I$3,FALSE)</f>
        <v>0</v>
      </c>
      <c r="M67" s="130">
        <f>VLOOKUP($B67,'30nm Airport Count'!$B$5:$K$137,'30nm Airport Count'!$J$3,FALSE)</f>
        <v>0</v>
      </c>
      <c r="N67" s="130">
        <f>VLOOKUP($B67,'30nm Airport Count'!$B$5:$K$137,'30nm Airport Count'!$K$3,FALSE)</f>
        <v>0</v>
      </c>
      <c r="O67" s="130">
        <f>VLOOKUP($B67,'30nm Airport Count'!$B$5:$L$137,'30nm Airport Count'!$L$3,FALSE)</f>
        <v>2</v>
      </c>
      <c r="P67" s="130">
        <f>VLOOKUP(B67,Population_30minProximity_Airports[[FAA ID]:[Population within 30 min drive-time]],3,FALSE)</f>
        <v>35240</v>
      </c>
      <c r="Q67" s="132">
        <f>IFERROR(VLOOKUP($B67,'PCI Data (106 airports)'!$W$6:$Z$112,4,FALSE),IF($C67="Landing Strip Turf","Turf","Unknown"))</f>
        <v>65.54379398525397</v>
      </c>
      <c r="R67" s="132">
        <f>VLOOKUP($B67,'Total Economic Impact'!$A$5:$G$139,'Total Economic Impact'!D$3,FALSE)</f>
        <v>57</v>
      </c>
      <c r="S67" s="133">
        <f>VLOOKUP($B67,'Total Economic Impact'!$A$5:$G$139,'Total Economic Impact'!E$3,FALSE)</f>
        <v>2229040</v>
      </c>
      <c r="T67" s="133">
        <f>VLOOKUP($B67,'Total Economic Impact'!$A$5:$G$139,'Total Economic Impact'!F$3,FALSE)</f>
        <v>3337950</v>
      </c>
      <c r="U67" s="133">
        <f>VLOOKUP($B67,'Total Economic Impact'!$A$5:$G$139,'Total Economic Impact'!G$3,FALSE)</f>
        <v>5566990</v>
      </c>
      <c r="V67" s="134">
        <f>IFERROR(VLOOKUP($B67,'2020 Inventory Data'!$B$5:$AP$137,'2020 Inventory Data'!$AJ$3,FALSE),"NP")</f>
        <v>8</v>
      </c>
      <c r="W67" s="134">
        <f>IFERROR(VLOOKUP($B67,'2020 Inventory Data'!$B$5:$AP$137,'2020 Inventory Data'!$AK$3,FALSE),"NP")</f>
        <v>5</v>
      </c>
      <c r="X67" s="133">
        <f>IFERROR(VLOOKUP($B67,'AIP Grant History'!$M$9:$Q$109,5,FALSE),0)</f>
        <v>11002923</v>
      </c>
      <c r="Y67" s="133">
        <f>IFERROR(VLOOKUP($B67,'State-Local Funding History'!$L$11:$N$143,'State-Local Funding History'!M$9,FALSE),0)</f>
        <v>5071816.7299999977</v>
      </c>
      <c r="Z67" s="133">
        <f>IFERROR(VLOOKUP($B67,'State-Local Funding History'!$L$11:$N$143,'State-Local Funding History'!N$9,FALSE),0)</f>
        <v>3854872.0199999977</v>
      </c>
      <c r="AA67" s="135" t="str">
        <f>IFERROR(IF(VLOOKUP($B67,'2020 Inventory Data'!$B$5:$AG$137,'2020 Inventory Data'!$AG$3,FALSE)="x","Y","N"),"")</f>
        <v>Y</v>
      </c>
      <c r="AB67" s="112">
        <f>VLOOKUP(D67,'Basic Score Methodology'!$B$6:$E$16,'Basic Score Methodology'!$C$2,FALSE)</f>
        <v>5</v>
      </c>
      <c r="AC67" s="113">
        <f>IFERROR(VLOOKUP(E67,'Basic Score Methodology'!$B$6:$E$16,'Basic Score Methodology'!$D$2,FALSE),0)</f>
        <v>0</v>
      </c>
      <c r="AD67" s="113">
        <f>IFERROR(VLOOKUP(F67,'Basic Score Methodology'!$B$6:$E$16,'Basic Score Methodology'!$E$2,FALSE),0)</f>
        <v>2.25</v>
      </c>
      <c r="AE67" s="88">
        <f>IF(G67&lt;='Basic Score Methodology'!$G$12,'Basic Score Methodology'!$H$12,'Basic Score Methodology'!$H$13)</f>
        <v>5</v>
      </c>
      <c r="AF67" s="88">
        <f>IFERROR(IF($C67="Key Commercial Service",VLOOKUP(H67,'Jenks Methodology'!$B$4:$G$8,6,TRUE),IF($C67="Key General Aviation",VLOOKUP(H67,'Jenks Methodology'!$C$4:$G$8,5,TRUE),IF($C67="Intermediate Large",VLOOKUP(H67,'Jenks Methodology'!$D$4:$G$8,4,TRUE),IF($C67="Intermediate Small",VLOOKUP(H67,'Jenks Methodology'!$E$4:$G$8,3,TRUE),VLOOKUP(H67,'Jenks Methodology'!$F$4:$G$8,2,TRUE))))),0)</f>
        <v>2.5</v>
      </c>
      <c r="AG67" s="88">
        <f>IFERROR(IF($C67="Key Commercial Service",VLOOKUP($I67,'Jenks Methodology'!$B$9:$G$13,6,TRUE),IF($C67="Key General Aviation",VLOOKUP($I67,'Jenks Methodology'!$C$9:$G$13,5,TRUE),IF($C67="Intermediate Large",VLOOKUP($I67,'Jenks Methodology'!$D$9:$G$13,4,TRUE),IF($C67="Intermediate Small",VLOOKUP($I67,'Jenks Methodology'!$E$9:$G$13,3,TRUE),VLOOKUP($I67,'Jenks Methodology'!$F$9:$G$13,2,TRUE))))),"")</f>
        <v>2.5</v>
      </c>
      <c r="AH67" s="88">
        <f>IFERROR(VLOOKUP(J67,'Basic Score Methodology'!$G$6:$I$7,'Basic Score Methodology'!$H$2,FALSE),0)</f>
        <v>5</v>
      </c>
      <c r="AI67" s="88">
        <f>IFERROR(VLOOKUP(K67,'Basic Score Methodology'!$G$6:$I$7,'Basic Score Methodology'!$I$2,FALSE),0)</f>
        <v>5</v>
      </c>
      <c r="AJ67" s="88">
        <f>IFERROR(IF($C67="Key Commercial Service",VLOOKUP(L67,'Jenks Methodology'!$B$14:$G$18,6,TRUE),IF($C67="Key General Aviation",VLOOKUP(L67,'Jenks Methodology'!$C$14:$G$18,5,TRUE),IF($C67="Intermediate Large",VLOOKUP(L67,'Jenks Methodology'!$D$14:$G$18,4,TRUE),IF($C67="Intermediate Small",VLOOKUP(L67,'Jenks Methodology'!$E$14:$G$18,3,TRUE),VLOOKUP(L67,'Jenks Methodology'!$F$14:$G$18,2,TRUE))))),5)</f>
        <v>5</v>
      </c>
      <c r="AK67" s="88">
        <f>IFERROR(IF($C67="Key Commercial Service",VLOOKUP(M67,'Jenks Methodology'!$B$19:$G$23,6,TRUE),IF($C67="Key General Aviation",VLOOKUP(M67,'Jenks Methodology'!$C$19:$G$23,5,TRUE),IF($C67="Intermediate Large",VLOOKUP(M67,'Jenks Methodology'!$D$19:$G$23,4,TRUE),IF($C67="Intermediate Small",VLOOKUP(M67,'Jenks Methodology'!$E$19:$G$23,3,TRUE),VLOOKUP(M67,'Jenks Methodology'!$F$19:$G$23,2,TRUE))))),5)</f>
        <v>5</v>
      </c>
      <c r="AL67" s="88">
        <f>IFERROR(IF($C67="Key Commercial Service",VLOOKUP(N67,'Jenks Methodology'!$B$24:$G$28,6,TRUE),IF($C67="Key General Aviation",VLOOKUP(N67,'Jenks Methodology'!$C$24:$G$28,5,TRUE),IF($C67="Intermediate Large",VLOOKUP(N67,'Jenks Methodology'!$D$24:$G$28,4,TRUE),IF($C67="Intermediate Small",VLOOKUP(N67,'Jenks Methodology'!$E$24:$G$28,3,TRUE),VLOOKUP(N67,'Jenks Methodology'!$F$24:$G$28,2,TRUE))))),5)</f>
        <v>3.75</v>
      </c>
      <c r="AM67" s="88">
        <f>IFERROR(IF($C67="Key Commercial Service",VLOOKUP(O67,'Jenks Methodology'!$B$29:$G$33,6,FALSE),IF($C67="Key General Aviation",VLOOKUP(O67,'Jenks Methodology'!$C$29:$G$33,5,FALSE),IF($C67="Intermediate Large",VLOOKUP(O67,'Jenks Methodology'!$D$29:$G$33,4,FALSE),IF($C67="Intermediate Small",VLOOKUP(O67,'Jenks Methodology'!$E$29:$G$33,3,FALSE),VLOOKUP(O67,'Jenks Methodology'!$F$29:$G$33,2,FALSE))))),5)</f>
        <v>2.5</v>
      </c>
      <c r="AN67" s="101">
        <f>AVERAGE(AJ67:AM67)</f>
        <v>4.0625</v>
      </c>
      <c r="AO67" s="88">
        <f>IFERROR(IF($C67="Key Commercial Service",VLOOKUP(P67,'Jenks Methodology'!$B$34:$G$38,6,TRUE),IF($C67="Key General Aviation",VLOOKUP(P67,'Jenks Methodology'!$C$34:$G$38,5,TRUE),IF($C67="Intermediate Large",VLOOKUP(P67,'Jenks Methodology'!$D$34:$G$38,4,TRUE),IF($C67="Intermediate Small",VLOOKUP(P67,'Jenks Methodology'!$E$34:$G$38,3,TRUE),VLOOKUP(P67,'Jenks Methodology'!$F$34:$G$38,2,TRUE))))),5)</f>
        <v>1.25</v>
      </c>
      <c r="AP67" s="88">
        <f>VLOOKUP($Q67,'Basic Score Methodology'!$K$6:$L$12,'Basic Score Methodology'!$L$2,TRUE)</f>
        <v>2.5</v>
      </c>
      <c r="AQ67" s="88">
        <f>IFERROR(IF($C67="Key Commercial Service",VLOOKUP(R67,'Jenks Methodology'!$B$39:$G$43,6,TRUE),IF($C67="Key General Aviation",VLOOKUP(R67,'Jenks Methodology'!$C$39:$G$43,5,TRUE),IF($C67="Intermediate Large",VLOOKUP(R67,'Jenks Methodology'!$D$39:$G$43,4,TRUE),IF($C67="Intermediate Small",VLOOKUP(R67,'Jenks Methodology'!$E$39:$G$43,3,TRUE),VLOOKUP(R67,'Jenks Methodology'!$F$39:$G$43,2,TRUE))))),0)</f>
        <v>0</v>
      </c>
      <c r="AR67" s="88">
        <f>IFERROR(IF($C67="Key Commercial Service",VLOOKUP(S67,'Jenks Methodology'!$B$44:$G$48,6,TRUE),IF($C67="Key General Aviation",VLOOKUP(S67,'Jenks Methodology'!$C$44:$G$48,5,TRUE),IF($C67="Intermediate Large",VLOOKUP(S67,'Jenks Methodology'!$D$44:$G$48,4,TRUE),IF($C67="Intermediate Small",VLOOKUP(S67,'Jenks Methodology'!$E$44:$G$48,3,TRUE),VLOOKUP(S67,'Jenks Methodology'!$F$44:$G$48,2,TRUE))))),0)</f>
        <v>0</v>
      </c>
      <c r="AS67" s="88">
        <f>IFERROR(IF($C67="Key Commercial Service",VLOOKUP(T67,'Jenks Methodology'!$B$49:$G$53,6,TRUE),IF($C67="Key General Aviation",VLOOKUP(T67,'Jenks Methodology'!$C$49:$G$53,5,TRUE),IF($C67="Intermediate Large",VLOOKUP(T67,'Jenks Methodology'!$D$49:$G$53,4,TRUE),IF($C67="Intermediate Small",VLOOKUP(T67,'Jenks Methodology'!$E$49:$G$53,3,TRUE),VLOOKUP(T67,'Jenks Methodology'!$F$49:$G$53,2,TRUE))))),0)</f>
        <v>1.25</v>
      </c>
      <c r="AT67" s="88">
        <f>IFERROR(IF($C67="Key Commercial Service",VLOOKUP(U67,'Jenks Methodology'!$B$54:$G$58,6,TRUE),IF($C67="Key General Aviation",VLOOKUP(U67,'Jenks Methodology'!$C$54:$G$58,5,TRUE),IF($C67="Intermediate Large",VLOOKUP(U67,'Jenks Methodology'!$D$54:$G$58,4,TRUE),IF($C67="Intermediate Small",VLOOKUP(U67,'Jenks Methodology'!$E$54:$G$58,3,TRUE),VLOOKUP(U67,'Jenks Methodology'!$F$54:$G$58,2,TRUE))))),0)</f>
        <v>0</v>
      </c>
      <c r="AU67" s="88">
        <f>IFERROR(VLOOKUP(V67,'Basic Score Methodology'!$K$17:$M$21,'Basic Score Methodology'!$L$2,TRUE),0)</f>
        <v>3.75</v>
      </c>
      <c r="AV67" s="88">
        <f>IFERROR(VLOOKUP(W67,'Basic Score Methodology'!$K$17:$M$21,'Basic Score Methodology'!$M$2,TRUE),0)</f>
        <v>2.5</v>
      </c>
      <c r="AW67" s="88">
        <f>IFERROR(IF($C67="Key Commercial Service",VLOOKUP(X67,'Jenks Methodology'!$B$59:$G$63,6,TRUE),IF($C67="Key General Aviation",VLOOKUP(X67,'Jenks Methodology'!$C$59:$G$63,5,TRUE),IF($C67="Intermediate Large",VLOOKUP(X67,'Jenks Methodology'!$D$59:$G$63,4,TRUE),IF($C67="Intermediate Small",VLOOKUP(X67,'Jenks Methodology'!$E$59:$G$63,3,TRUE),VLOOKUP(X67,'Jenks Methodology'!$F$59:$G$63,2,TRUE))))),0)</f>
        <v>2.5</v>
      </c>
      <c r="AX67" s="88">
        <f>IFERROR(IF($C67="Key Commercial Service",VLOOKUP(Y67,'Jenks Methodology'!$B$64:$G$68,6,TRUE),IF($C67="Key General Aviation",VLOOKUP(Y67,'Jenks Methodology'!$C$64:$G$68,5,TRUE),IF($C67="Intermediate Large",VLOOKUP(Y67,'Jenks Methodology'!$D$64:$G$68,4,TRUE),IF($C67="Intermediate Small",VLOOKUP(Y67,'Jenks Methodology'!$E$64:$G$68,3,TRUE),VLOOKUP(Y67,'Jenks Methodology'!$F$64:$G$68,2,TRUE))))),0)</f>
        <v>3.75</v>
      </c>
      <c r="AY67" s="88">
        <f>IFERROR(IF($C67="Key Commercial Service",VLOOKUP(Z67,'Jenks Methodology'!$B$69:$G$73,6,TRUE),IF($C67="Key General Aviation",VLOOKUP(Z67,'Jenks Methodology'!$C$69:$G$73,5,TRUE),IF($C67="Intermediate Large",VLOOKUP(Z67,'Jenks Methodology'!$D$69:$G$73,4,TRUE),IF($C67="Intermediate Small",VLOOKUP(Z67,'Jenks Methodology'!$E$69:$G$73,3,TRUE),VLOOKUP(Z67,'Jenks Methodology'!$F$69:$G$73,2,TRUE))))),0)</f>
        <v>2.5</v>
      </c>
      <c r="AZ67" s="100">
        <f>IFERROR(VLOOKUP(AA67,'Basic Score Methodology'!$N$6:$O$7,'Basic Score Methodology'!$O$2,TRUE),0)</f>
        <v>0</v>
      </c>
      <c r="BA67" s="164">
        <f>SUM(AB67:AE67)+IF(AF67="",AG67,AF67)+SUM(AH67:AI67,AN67:AZ67)</f>
        <v>48.8125</v>
      </c>
    </row>
    <row r="68" spans="1:53" x14ac:dyDescent="0.3">
      <c r="A68" s="108" t="s">
        <v>54</v>
      </c>
      <c r="B68" s="1" t="s">
        <v>55</v>
      </c>
      <c r="C68" s="1" t="s">
        <v>293</v>
      </c>
      <c r="D68" s="129" t="str">
        <f>IF(COUNTIF('NPIAS Info 2021-25'!$C$4:$C$100,B68)&gt;0,"Y","N")</f>
        <v>Y</v>
      </c>
      <c r="E68" s="129" t="str">
        <f>IFERROR(VLOOKUP($B68,'NPIAS Info 2021-25'!$C$4:$G$100,'NPIAS Info 2021-25'!$G$2,FALSE),"Non-NPIAS")</f>
        <v>GA</v>
      </c>
      <c r="F68" s="129" t="str">
        <f>IFERROR(IF(VLOOKUP($B68,'NPIAS Info 2021-25'!$C$4:$G$100,'NPIAS Info 2021-25'!$F$2,FALSE)=0,"N/A (Primary)",VLOOKUP($B68,'NPIAS Info 2021-25'!$C$4:$G$100,'NPIAS Info 2021-25'!$F$2,FALSE)),"N/A (Non-NPIAS)")</f>
        <v>Local</v>
      </c>
      <c r="G68" s="130">
        <f>VLOOKUP($B68,'2020 Inventory Data'!$B$5:$V$137,'2020 Inventory Data'!$V$3,FALSE)</f>
        <v>40</v>
      </c>
      <c r="H68" s="168">
        <f>IFERROR(VLOOKUP(B68,MnSASP_Baseline_Operations[],'Baseline Ops'!$D$3,FALSE),0)</f>
        <v>4016.7625823387266</v>
      </c>
      <c r="I68" s="130">
        <f>IFERROR(VLOOKUP($B68,'5010 Operations'!$C$5:$CO$151,'5010 Operations'!$CO$3,FALSE),"")</f>
        <v>5000</v>
      </c>
      <c r="J68" s="131">
        <f>IF(VLOOKUP($B68,'2020 Inventory Data'!$B$5:$G$137,'2020 Inventory Data'!$D$3,FALSE)="Yes",1,0)</f>
        <v>1</v>
      </c>
      <c r="K68" s="131">
        <f>IF(VLOOKUP($B68,'2020 Inventory Data'!$B$5:$G$137,'2020 Inventory Data'!$G$3,FALSE)="Yes",1,0)</f>
        <v>1</v>
      </c>
      <c r="L68" s="130">
        <f>VLOOKUP($B68,'30nm Airport Count'!$B$5:$K$137,'30nm Airport Count'!$I$3,FALSE)</f>
        <v>2</v>
      </c>
      <c r="M68" s="130">
        <f>VLOOKUP($B68,'30nm Airport Count'!$B$5:$K$137,'30nm Airport Count'!$J$3,FALSE)</f>
        <v>0</v>
      </c>
      <c r="N68" s="130">
        <f>VLOOKUP($B68,'30nm Airport Count'!$B$5:$K$137,'30nm Airport Count'!$K$3,FALSE)</f>
        <v>2</v>
      </c>
      <c r="O68" s="130">
        <f>VLOOKUP($B68,'30nm Airport Count'!$B$5:$L$137,'30nm Airport Count'!$L$3,FALSE)</f>
        <v>2</v>
      </c>
      <c r="P68" s="130">
        <f>VLOOKUP(B68,Population_30minProximity_Airports[[FAA ID]:[Population within 30 min drive-time]],3,FALSE)</f>
        <v>202039</v>
      </c>
      <c r="Q68" s="132">
        <f>IFERROR(VLOOKUP($B68,'PCI Data (106 airports)'!$W$6:$Z$112,4,FALSE),IF($C68="Landing Strip Turf","Turf","Unknown"))</f>
        <v>90.022467291883757</v>
      </c>
      <c r="R68" s="132">
        <f>VLOOKUP($B68,'Total Economic Impact'!$A$5:$G$139,'Total Economic Impact'!D$3,FALSE)</f>
        <v>12</v>
      </c>
      <c r="S68" s="133">
        <f>VLOOKUP($B68,'Total Economic Impact'!$A$5:$G$139,'Total Economic Impact'!E$3,FALSE)</f>
        <v>567260</v>
      </c>
      <c r="T68" s="133">
        <f>VLOOKUP($B68,'Total Economic Impact'!$A$5:$G$139,'Total Economic Impact'!F$3,FALSE)</f>
        <v>968610</v>
      </c>
      <c r="U68" s="133">
        <f>VLOOKUP($B68,'Total Economic Impact'!$A$5:$G$139,'Total Economic Impact'!G$3,FALSE)</f>
        <v>1535870</v>
      </c>
      <c r="V68" s="134">
        <f>IFERROR(VLOOKUP($B68,'2020 Inventory Data'!$B$5:$AP$137,'2020 Inventory Data'!$AJ$3,FALSE),"NP")</f>
        <v>9</v>
      </c>
      <c r="W68" s="134">
        <f>IFERROR(VLOOKUP($B68,'2020 Inventory Data'!$B$5:$AP$137,'2020 Inventory Data'!$AK$3,FALSE),"NP")</f>
        <v>6</v>
      </c>
      <c r="X68" s="133">
        <f>IFERROR(VLOOKUP($B68,'AIP Grant History'!$M$9:$Q$109,5,FALSE),0)</f>
        <v>2246819</v>
      </c>
      <c r="Y68" s="133">
        <f>IFERROR(VLOOKUP($B68,'State-Local Funding History'!$L$11:$N$143,'State-Local Funding History'!M$9,FALSE),0)</f>
        <v>918718.08000000031</v>
      </c>
      <c r="Z68" s="133">
        <f>IFERROR(VLOOKUP($B68,'State-Local Funding History'!$L$11:$N$143,'State-Local Funding History'!N$9,FALSE),0)</f>
        <v>534048.16000000015</v>
      </c>
      <c r="AA68" s="135" t="str">
        <f>IFERROR(IF(VLOOKUP($B68,'2020 Inventory Data'!$B$5:$AG$137,'2020 Inventory Data'!$AG$3,FALSE)="x","Y","N"),"")</f>
        <v>N</v>
      </c>
      <c r="AB68" s="112">
        <f>VLOOKUP(D68,'Basic Score Methodology'!$B$6:$E$16,'Basic Score Methodology'!$C$2,FALSE)</f>
        <v>5</v>
      </c>
      <c r="AC68" s="113">
        <f>IFERROR(VLOOKUP(E68,'Basic Score Methodology'!$B$6:$E$16,'Basic Score Methodology'!$D$2,FALSE),0)</f>
        <v>0</v>
      </c>
      <c r="AD68" s="113">
        <f>IFERROR(VLOOKUP(F68,'Basic Score Methodology'!$B$6:$E$16,'Basic Score Methodology'!$E$2,FALSE),0)</f>
        <v>1.5</v>
      </c>
      <c r="AE68" s="88">
        <f>IF(G68&lt;='Basic Score Methodology'!$G$12,'Basic Score Methodology'!$H$12,'Basic Score Methodology'!$H$13)</f>
        <v>5</v>
      </c>
      <c r="AF68" s="88">
        <f>IFERROR(IF($C68="Key Commercial Service",VLOOKUP(H68,'Jenks Methodology'!$B$4:$G$8,6,TRUE),IF($C68="Key General Aviation",VLOOKUP(H68,'Jenks Methodology'!$C$4:$G$8,5,TRUE),IF($C68="Intermediate Large",VLOOKUP(H68,'Jenks Methodology'!$D$4:$G$8,4,TRUE),IF($C68="Intermediate Small",VLOOKUP(H68,'Jenks Methodology'!$E$4:$G$8,3,TRUE),VLOOKUP(H68,'Jenks Methodology'!$F$4:$G$8,2,TRUE))))),0)</f>
        <v>1.25</v>
      </c>
      <c r="AG68" s="88">
        <f>IFERROR(IF($C68="Key Commercial Service",VLOOKUP($I68,'Jenks Methodology'!$B$9:$G$13,6,TRUE),IF($C68="Key General Aviation",VLOOKUP($I68,'Jenks Methodology'!$C$9:$G$13,5,TRUE),IF($C68="Intermediate Large",VLOOKUP($I68,'Jenks Methodology'!$D$9:$G$13,4,TRUE),IF($C68="Intermediate Small",VLOOKUP($I68,'Jenks Methodology'!$E$9:$G$13,3,TRUE),VLOOKUP($I68,'Jenks Methodology'!$F$9:$G$13,2,TRUE))))),"")</f>
        <v>0</v>
      </c>
      <c r="AH68" s="88">
        <f>IFERROR(VLOOKUP(J68,'Basic Score Methodology'!$G$6:$I$7,'Basic Score Methodology'!$H$2,FALSE),0)</f>
        <v>5</v>
      </c>
      <c r="AI68" s="88">
        <f>IFERROR(VLOOKUP(K68,'Basic Score Methodology'!$G$6:$I$7,'Basic Score Methodology'!$I$2,FALSE),0)</f>
        <v>5</v>
      </c>
      <c r="AJ68" s="88">
        <f>IFERROR(IF($C68="Key Commercial Service",VLOOKUP(L68,'Jenks Methodology'!$B$14:$G$18,6,TRUE),IF($C68="Key General Aviation",VLOOKUP(L68,'Jenks Methodology'!$C$14:$G$18,5,TRUE),IF($C68="Intermediate Large",VLOOKUP(L68,'Jenks Methodology'!$D$14:$G$18,4,TRUE),IF($C68="Intermediate Small",VLOOKUP(L68,'Jenks Methodology'!$E$14:$G$18,3,TRUE),VLOOKUP(L68,'Jenks Methodology'!$F$14:$G$18,2,TRUE))))),5)</f>
        <v>2.5</v>
      </c>
      <c r="AK68" s="88">
        <f>IFERROR(IF($C68="Key Commercial Service",VLOOKUP(M68,'Jenks Methodology'!$B$19:$G$23,6,TRUE),IF($C68="Key General Aviation",VLOOKUP(M68,'Jenks Methodology'!$C$19:$G$23,5,TRUE),IF($C68="Intermediate Large",VLOOKUP(M68,'Jenks Methodology'!$D$19:$G$23,4,TRUE),IF($C68="Intermediate Small",VLOOKUP(M68,'Jenks Methodology'!$E$19:$G$23,3,TRUE),VLOOKUP(M68,'Jenks Methodology'!$F$19:$G$23,2,TRUE))))),5)</f>
        <v>5</v>
      </c>
      <c r="AL68" s="88">
        <f>IFERROR(IF($C68="Key Commercial Service",VLOOKUP(N68,'Jenks Methodology'!$B$24:$G$28,6,TRUE),IF($C68="Key General Aviation",VLOOKUP(N68,'Jenks Methodology'!$C$24:$G$28,5,TRUE),IF($C68="Intermediate Large",VLOOKUP(N68,'Jenks Methodology'!$D$24:$G$28,4,TRUE),IF($C68="Intermediate Small",VLOOKUP(N68,'Jenks Methodology'!$E$24:$G$28,3,TRUE),VLOOKUP(N68,'Jenks Methodology'!$F$24:$G$28,2,TRUE))))),5)</f>
        <v>2.5</v>
      </c>
      <c r="AM68" s="88">
        <f>IFERROR(IF($C68="Key Commercial Service",VLOOKUP(O68,'Jenks Methodology'!$B$29:$G$33,6,FALSE),IF($C68="Key General Aviation",VLOOKUP(O68,'Jenks Methodology'!$C$29:$G$33,5,FALSE),IF($C68="Intermediate Large",VLOOKUP(O68,'Jenks Methodology'!$D$29:$G$33,4,FALSE),IF($C68="Intermediate Small",VLOOKUP(O68,'Jenks Methodology'!$E$29:$G$33,3,FALSE),VLOOKUP(O68,'Jenks Methodology'!$F$29:$G$33,2,FALSE))))),5)</f>
        <v>3.75</v>
      </c>
      <c r="AN68" s="101">
        <f>AVERAGE(AJ68:AM68)</f>
        <v>3.4375</v>
      </c>
      <c r="AO68" s="88">
        <f>IFERROR(IF($C68="Key Commercial Service",VLOOKUP(P68,'Jenks Methodology'!$B$34:$G$38,6,TRUE),IF($C68="Key General Aviation",VLOOKUP(P68,'Jenks Methodology'!$C$34:$G$38,5,TRUE),IF($C68="Intermediate Large",VLOOKUP(P68,'Jenks Methodology'!$D$34:$G$38,4,TRUE),IF($C68="Intermediate Small",VLOOKUP(P68,'Jenks Methodology'!$E$34:$G$38,3,TRUE),VLOOKUP(P68,'Jenks Methodology'!$F$34:$G$38,2,TRUE))))),5)</f>
        <v>2.5</v>
      </c>
      <c r="AP68" s="88">
        <f>VLOOKUP($Q68,'Basic Score Methodology'!$K$6:$L$12,'Basic Score Methodology'!$L$2,TRUE)</f>
        <v>3.75</v>
      </c>
      <c r="AQ68" s="88">
        <f>IFERROR(IF($C68="Key Commercial Service",VLOOKUP(R68,'Jenks Methodology'!$B$39:$G$43,6,TRUE),IF($C68="Key General Aviation",VLOOKUP(R68,'Jenks Methodology'!$C$39:$G$43,5,TRUE),IF($C68="Intermediate Large",VLOOKUP(R68,'Jenks Methodology'!$D$39:$G$43,4,TRUE),IF($C68="Intermediate Small",VLOOKUP(R68,'Jenks Methodology'!$E$39:$G$43,3,TRUE),VLOOKUP(R68,'Jenks Methodology'!$F$39:$G$43,2,TRUE))))),0)</f>
        <v>0</v>
      </c>
      <c r="AR68" s="88">
        <f>IFERROR(IF($C68="Key Commercial Service",VLOOKUP(S68,'Jenks Methodology'!$B$44:$G$48,6,TRUE),IF($C68="Key General Aviation",VLOOKUP(S68,'Jenks Methodology'!$C$44:$G$48,5,TRUE),IF($C68="Intermediate Large",VLOOKUP(S68,'Jenks Methodology'!$D$44:$G$48,4,TRUE),IF($C68="Intermediate Small",VLOOKUP(S68,'Jenks Methodology'!$E$44:$G$48,3,TRUE),VLOOKUP(S68,'Jenks Methodology'!$F$44:$G$48,2,TRUE))))),0)</f>
        <v>1.25</v>
      </c>
      <c r="AS68" s="88">
        <f>IFERROR(IF($C68="Key Commercial Service",VLOOKUP(T68,'Jenks Methodology'!$B$49:$G$53,6,TRUE),IF($C68="Key General Aviation",VLOOKUP(T68,'Jenks Methodology'!$C$49:$G$53,5,TRUE),IF($C68="Intermediate Large",VLOOKUP(T68,'Jenks Methodology'!$D$49:$G$53,4,TRUE),IF($C68="Intermediate Small",VLOOKUP(T68,'Jenks Methodology'!$E$49:$G$53,3,TRUE),VLOOKUP(T68,'Jenks Methodology'!$F$49:$G$53,2,TRUE))))),0)</f>
        <v>1.25</v>
      </c>
      <c r="AT68" s="88">
        <f>IFERROR(IF($C68="Key Commercial Service",VLOOKUP(U68,'Jenks Methodology'!$B$54:$G$58,6,TRUE),IF($C68="Key General Aviation",VLOOKUP(U68,'Jenks Methodology'!$C$54:$G$58,5,TRUE),IF($C68="Intermediate Large",VLOOKUP(U68,'Jenks Methodology'!$D$54:$G$58,4,TRUE),IF($C68="Intermediate Small",VLOOKUP(U68,'Jenks Methodology'!$E$54:$G$58,3,TRUE),VLOOKUP(U68,'Jenks Methodology'!$F$54:$G$58,2,TRUE))))),0)</f>
        <v>0</v>
      </c>
      <c r="AU68" s="88">
        <f>IFERROR(VLOOKUP(V68,'Basic Score Methodology'!$K$17:$M$21,'Basic Score Methodology'!$L$2,TRUE),0)</f>
        <v>3.75</v>
      </c>
      <c r="AV68" s="88">
        <f>IFERROR(VLOOKUP(W68,'Basic Score Methodology'!$K$17:$M$21,'Basic Score Methodology'!$M$2,TRUE),0)</f>
        <v>2.5</v>
      </c>
      <c r="AW68" s="88">
        <f>IFERROR(IF($C68="Key Commercial Service",VLOOKUP(X68,'Jenks Methodology'!$B$59:$G$63,6,TRUE),IF($C68="Key General Aviation",VLOOKUP(X68,'Jenks Methodology'!$C$59:$G$63,5,TRUE),IF($C68="Intermediate Large",VLOOKUP(X68,'Jenks Methodology'!$D$59:$G$63,4,TRUE),IF($C68="Intermediate Small",VLOOKUP(X68,'Jenks Methodology'!$E$59:$G$63,3,TRUE),VLOOKUP(X68,'Jenks Methodology'!$F$59:$G$63,2,TRUE))))),0)</f>
        <v>1.25</v>
      </c>
      <c r="AX68" s="88">
        <f>IFERROR(IF($C68="Key Commercial Service",VLOOKUP(Y68,'Jenks Methodology'!$B$64:$G$68,6,TRUE),IF($C68="Key General Aviation",VLOOKUP(Y68,'Jenks Methodology'!$C$64:$G$68,5,TRUE),IF($C68="Intermediate Large",VLOOKUP(Y68,'Jenks Methodology'!$D$64:$G$68,4,TRUE),IF($C68="Intermediate Small",VLOOKUP(Y68,'Jenks Methodology'!$E$64:$G$68,3,TRUE),VLOOKUP(Y68,'Jenks Methodology'!$F$64:$G$68,2,TRUE))))),0)</f>
        <v>1.25</v>
      </c>
      <c r="AY68" s="88">
        <f>IFERROR(IF($C68="Key Commercial Service",VLOOKUP(Z68,'Jenks Methodology'!$B$69:$G$73,6,TRUE),IF($C68="Key General Aviation",VLOOKUP(Z68,'Jenks Methodology'!$C$69:$G$73,5,TRUE),IF($C68="Intermediate Large",VLOOKUP(Z68,'Jenks Methodology'!$D$69:$G$73,4,TRUE),IF($C68="Intermediate Small",VLOOKUP(Z68,'Jenks Methodology'!$E$69:$G$73,3,TRUE),VLOOKUP(Z68,'Jenks Methodology'!$F$69:$G$73,2,TRUE))))),0)</f>
        <v>0</v>
      </c>
      <c r="AZ68" s="100">
        <f>IFERROR(VLOOKUP(AA68,'Basic Score Methodology'!$N$6:$O$7,'Basic Score Methodology'!$O$2,TRUE),0)</f>
        <v>5</v>
      </c>
      <c r="BA68" s="164">
        <f>SUM(AB68:AE68)+IF(AF68="",AG68,AF68)+SUM(AH68:AI68,AN68:AZ68)</f>
        <v>48.6875</v>
      </c>
    </row>
    <row r="69" spans="1:53" x14ac:dyDescent="0.3">
      <c r="A69" s="108" t="s">
        <v>160</v>
      </c>
      <c r="B69" s="1" t="s">
        <v>161</v>
      </c>
      <c r="C69" s="1" t="s">
        <v>293</v>
      </c>
      <c r="D69" s="129" t="str">
        <f>IF(COUNTIF('NPIAS Info 2021-25'!$C$4:$C$100,B69)&gt;0,"Y","N")</f>
        <v>Y</v>
      </c>
      <c r="E69" s="129" t="str">
        <f>IFERROR(VLOOKUP($B69,'NPIAS Info 2021-25'!$C$4:$G$100,'NPIAS Info 2021-25'!$G$2,FALSE),"Non-NPIAS")</f>
        <v>GA</v>
      </c>
      <c r="F69" s="129" t="str">
        <f>IFERROR(IF(VLOOKUP($B69,'NPIAS Info 2021-25'!$C$4:$G$100,'NPIAS Info 2021-25'!$F$2,FALSE)=0,"N/A (Primary)",VLOOKUP($B69,'NPIAS Info 2021-25'!$C$4:$G$100,'NPIAS Info 2021-25'!$F$2,FALSE)),"N/A (Non-NPIAS)")</f>
        <v>Basic</v>
      </c>
      <c r="G69" s="130">
        <f>VLOOKUP($B69,'2020 Inventory Data'!$B$5:$V$137,'2020 Inventory Data'!$V$3,FALSE)</f>
        <v>12</v>
      </c>
      <c r="H69" s="168">
        <f>IFERROR(VLOOKUP(B69,MnSASP_Baseline_Operations[],'Baseline Ops'!$D$3,FALSE),0)</f>
        <v>9365.8586404830385</v>
      </c>
      <c r="I69" s="130">
        <f>IFERROR(VLOOKUP($B69,'5010 Operations'!$C$5:$CO$151,'5010 Operations'!$CO$3,FALSE),"")</f>
        <v>5906</v>
      </c>
      <c r="J69" s="131">
        <f>IF(VLOOKUP($B69,'2020 Inventory Data'!$B$5:$G$137,'2020 Inventory Data'!$D$3,FALSE)="Yes",1,0)</f>
        <v>1</v>
      </c>
      <c r="K69" s="131">
        <f>IF(VLOOKUP($B69,'2020 Inventory Data'!$B$5:$G$137,'2020 Inventory Data'!$G$3,FALSE)="Yes",1,0)</f>
        <v>1</v>
      </c>
      <c r="L69" s="130">
        <f>VLOOKUP($B69,'30nm Airport Count'!$B$5:$K$137,'30nm Airport Count'!$I$3,FALSE)</f>
        <v>1</v>
      </c>
      <c r="M69" s="130">
        <f>VLOOKUP($B69,'30nm Airport Count'!$B$5:$K$137,'30nm Airport Count'!$J$3,FALSE)</f>
        <v>3</v>
      </c>
      <c r="N69" s="130">
        <f>VLOOKUP($B69,'30nm Airport Count'!$B$5:$K$137,'30nm Airport Count'!$K$3,FALSE)</f>
        <v>0</v>
      </c>
      <c r="O69" s="130">
        <f>VLOOKUP($B69,'30nm Airport Count'!$B$5:$L$137,'30nm Airport Count'!$L$3,FALSE)</f>
        <v>4</v>
      </c>
      <c r="P69" s="130">
        <f>VLOOKUP(B69,Population_30minProximity_Airports[[FAA ID]:[Population within 30 min drive-time]],3,FALSE)</f>
        <v>16242</v>
      </c>
      <c r="Q69" s="132">
        <f>IFERROR(VLOOKUP($B69,'PCI Data (106 airports)'!$W$6:$Z$112,4,FALSE),IF($C69="Landing Strip Turf","Turf","Unknown"))</f>
        <v>49.902618066223049</v>
      </c>
      <c r="R69" s="132">
        <f>VLOOKUP($B69,'Total Economic Impact'!$A$5:$G$139,'Total Economic Impact'!D$3,FALSE)</f>
        <v>16</v>
      </c>
      <c r="S69" s="133">
        <f>VLOOKUP($B69,'Total Economic Impact'!$A$5:$G$139,'Total Economic Impact'!E$3,FALSE)</f>
        <v>622780</v>
      </c>
      <c r="T69" s="133">
        <f>VLOOKUP($B69,'Total Economic Impact'!$A$5:$G$139,'Total Economic Impact'!F$3,FALSE)</f>
        <v>1558000</v>
      </c>
      <c r="U69" s="133">
        <f>VLOOKUP($B69,'Total Economic Impact'!$A$5:$G$139,'Total Economic Impact'!G$3,FALSE)</f>
        <v>2180780</v>
      </c>
      <c r="V69" s="134">
        <f>IFERROR(VLOOKUP($B69,'2020 Inventory Data'!$B$5:$AP$137,'2020 Inventory Data'!$AJ$3,FALSE),"NP")</f>
        <v>9</v>
      </c>
      <c r="W69" s="134">
        <f>IFERROR(VLOOKUP($B69,'2020 Inventory Data'!$B$5:$AP$137,'2020 Inventory Data'!$AK$3,FALSE),"NP")</f>
        <v>10</v>
      </c>
      <c r="X69" s="133">
        <f>IFERROR(VLOOKUP($B69,'AIP Grant History'!$M$9:$Q$109,5,FALSE),0)</f>
        <v>7148192</v>
      </c>
      <c r="Y69" s="133">
        <f>IFERROR(VLOOKUP($B69,'State-Local Funding History'!$L$11:$N$143,'State-Local Funding History'!M$9,FALSE),0)</f>
        <v>1295865.2400000005</v>
      </c>
      <c r="Z69" s="133">
        <f>IFERROR(VLOOKUP($B69,'State-Local Funding History'!$L$11:$N$143,'State-Local Funding History'!N$9,FALSE),0)</f>
        <v>909231.96999999986</v>
      </c>
      <c r="AA69" s="135" t="str">
        <f>IFERROR(IF(VLOOKUP($B69,'2020 Inventory Data'!$B$5:$AG$137,'2020 Inventory Data'!$AG$3,FALSE)="x","Y","N"),"")</f>
        <v>Y</v>
      </c>
      <c r="AB69" s="112">
        <f>VLOOKUP(D69,'Basic Score Methodology'!$B$6:$E$16,'Basic Score Methodology'!$C$2,FALSE)</f>
        <v>5</v>
      </c>
      <c r="AC69" s="113">
        <f>IFERROR(VLOOKUP(E69,'Basic Score Methodology'!$B$6:$E$16,'Basic Score Methodology'!$D$2,FALSE),0)</f>
        <v>0</v>
      </c>
      <c r="AD69" s="113">
        <f>IFERROR(VLOOKUP(F69,'Basic Score Methodology'!$B$6:$E$16,'Basic Score Methodology'!$E$2,FALSE),0)</f>
        <v>0.75</v>
      </c>
      <c r="AE69" s="88">
        <f>IF(G69&lt;='Basic Score Methodology'!$G$12,'Basic Score Methodology'!$H$12,'Basic Score Methodology'!$H$13)</f>
        <v>5</v>
      </c>
      <c r="AF69" s="88">
        <f>IFERROR(IF($C69="Key Commercial Service",VLOOKUP(H69,'Jenks Methodology'!$B$4:$G$8,6,TRUE),IF($C69="Key General Aviation",VLOOKUP(H69,'Jenks Methodology'!$C$4:$G$8,5,TRUE),IF($C69="Intermediate Large",VLOOKUP(H69,'Jenks Methodology'!$D$4:$G$8,4,TRUE),IF($C69="Intermediate Small",VLOOKUP(H69,'Jenks Methodology'!$E$4:$G$8,3,TRUE),VLOOKUP(H69,'Jenks Methodology'!$F$4:$G$8,2,TRUE))))),0)</f>
        <v>2.5</v>
      </c>
      <c r="AG69" s="88">
        <f>IFERROR(IF($C69="Key Commercial Service",VLOOKUP($I69,'Jenks Methodology'!$B$9:$G$13,6,TRUE),IF($C69="Key General Aviation",VLOOKUP($I69,'Jenks Methodology'!$C$9:$G$13,5,TRUE),IF($C69="Intermediate Large",VLOOKUP($I69,'Jenks Methodology'!$D$9:$G$13,4,TRUE),IF($C69="Intermediate Small",VLOOKUP($I69,'Jenks Methodology'!$E$9:$G$13,3,TRUE),VLOOKUP($I69,'Jenks Methodology'!$F$9:$G$13,2,TRUE))))),"")</f>
        <v>0</v>
      </c>
      <c r="AH69" s="88">
        <f>IFERROR(VLOOKUP(J69,'Basic Score Methodology'!$G$6:$I$7,'Basic Score Methodology'!$H$2,FALSE),0)</f>
        <v>5</v>
      </c>
      <c r="AI69" s="88">
        <f>IFERROR(VLOOKUP(K69,'Basic Score Methodology'!$G$6:$I$7,'Basic Score Methodology'!$I$2,FALSE),0)</f>
        <v>5</v>
      </c>
      <c r="AJ69" s="88">
        <f>IFERROR(IF($C69="Key Commercial Service",VLOOKUP(L69,'Jenks Methodology'!$B$14:$G$18,6,TRUE),IF($C69="Key General Aviation",VLOOKUP(L69,'Jenks Methodology'!$C$14:$G$18,5,TRUE),IF($C69="Intermediate Large",VLOOKUP(L69,'Jenks Methodology'!$D$14:$G$18,4,TRUE),IF($C69="Intermediate Small",VLOOKUP(L69,'Jenks Methodology'!$E$14:$G$18,3,TRUE),VLOOKUP(L69,'Jenks Methodology'!$F$14:$G$18,2,TRUE))))),5)</f>
        <v>3.75</v>
      </c>
      <c r="AK69" s="88">
        <f>IFERROR(IF($C69="Key Commercial Service",VLOOKUP(M69,'Jenks Methodology'!$B$19:$G$23,6,TRUE),IF($C69="Key General Aviation",VLOOKUP(M69,'Jenks Methodology'!$C$19:$G$23,5,TRUE),IF($C69="Intermediate Large",VLOOKUP(M69,'Jenks Methodology'!$D$19:$G$23,4,TRUE),IF($C69="Intermediate Small",VLOOKUP(M69,'Jenks Methodology'!$E$19:$G$23,3,TRUE),VLOOKUP(M69,'Jenks Methodology'!$F$19:$G$23,2,TRUE))))),5)</f>
        <v>1.25</v>
      </c>
      <c r="AL69" s="88">
        <f>IFERROR(IF($C69="Key Commercial Service",VLOOKUP(N69,'Jenks Methodology'!$B$24:$G$28,6,TRUE),IF($C69="Key General Aviation",VLOOKUP(N69,'Jenks Methodology'!$C$24:$G$28,5,TRUE),IF($C69="Intermediate Large",VLOOKUP(N69,'Jenks Methodology'!$D$24:$G$28,4,TRUE),IF($C69="Intermediate Small",VLOOKUP(N69,'Jenks Methodology'!$E$24:$G$28,3,TRUE),VLOOKUP(N69,'Jenks Methodology'!$F$24:$G$28,2,TRUE))))),5)</f>
        <v>5</v>
      </c>
      <c r="AM69" s="88">
        <f>IFERROR(IF($C69="Key Commercial Service",VLOOKUP(O69,'Jenks Methodology'!$B$29:$G$33,6,FALSE),IF($C69="Key General Aviation",VLOOKUP(O69,'Jenks Methodology'!$C$29:$G$33,5,FALSE),IF($C69="Intermediate Large",VLOOKUP(O69,'Jenks Methodology'!$D$29:$G$33,4,FALSE),IF($C69="Intermediate Small",VLOOKUP(O69,'Jenks Methodology'!$E$29:$G$33,3,FALSE),VLOOKUP(O69,'Jenks Methodology'!$F$29:$G$33,2,FALSE))))),5)</f>
        <v>1.25</v>
      </c>
      <c r="AN69" s="101">
        <f>AVERAGE(AJ69:AM69)</f>
        <v>2.8125</v>
      </c>
      <c r="AO69" s="88">
        <f>IFERROR(IF($C69="Key Commercial Service",VLOOKUP(P69,'Jenks Methodology'!$B$34:$G$38,6,TRUE),IF($C69="Key General Aviation",VLOOKUP(P69,'Jenks Methodology'!$C$34:$G$38,5,TRUE),IF($C69="Intermediate Large",VLOOKUP(P69,'Jenks Methodology'!$D$34:$G$38,4,TRUE),IF($C69="Intermediate Small",VLOOKUP(P69,'Jenks Methodology'!$E$34:$G$38,3,TRUE),VLOOKUP(P69,'Jenks Methodology'!$F$34:$G$38,2,TRUE))))),5)</f>
        <v>0</v>
      </c>
      <c r="AP69" s="88">
        <f>VLOOKUP($Q69,'Basic Score Methodology'!$K$6:$L$12,'Basic Score Methodology'!$L$2,TRUE)</f>
        <v>1.25</v>
      </c>
      <c r="AQ69" s="88">
        <f>IFERROR(IF($C69="Key Commercial Service",VLOOKUP(R69,'Jenks Methodology'!$B$39:$G$43,6,TRUE),IF($C69="Key General Aviation",VLOOKUP(R69,'Jenks Methodology'!$C$39:$G$43,5,TRUE),IF($C69="Intermediate Large",VLOOKUP(R69,'Jenks Methodology'!$D$39:$G$43,4,TRUE),IF($C69="Intermediate Small",VLOOKUP(R69,'Jenks Methodology'!$E$39:$G$43,3,TRUE),VLOOKUP(R69,'Jenks Methodology'!$F$39:$G$43,2,TRUE))))),0)</f>
        <v>1.25</v>
      </c>
      <c r="AR69" s="88">
        <f>IFERROR(IF($C69="Key Commercial Service",VLOOKUP(S69,'Jenks Methodology'!$B$44:$G$48,6,TRUE),IF($C69="Key General Aviation",VLOOKUP(S69,'Jenks Methodology'!$C$44:$G$48,5,TRUE),IF($C69="Intermediate Large",VLOOKUP(S69,'Jenks Methodology'!$D$44:$G$48,4,TRUE),IF($C69="Intermediate Small",VLOOKUP(S69,'Jenks Methodology'!$E$44:$G$48,3,TRUE),VLOOKUP(S69,'Jenks Methodology'!$F$44:$G$48,2,TRUE))))),0)</f>
        <v>1.25</v>
      </c>
      <c r="AS69" s="88">
        <f>IFERROR(IF($C69="Key Commercial Service",VLOOKUP(T69,'Jenks Methodology'!$B$49:$G$53,6,TRUE),IF($C69="Key General Aviation",VLOOKUP(T69,'Jenks Methodology'!$C$49:$G$53,5,TRUE),IF($C69="Intermediate Large",VLOOKUP(T69,'Jenks Methodology'!$D$49:$G$53,4,TRUE),IF($C69="Intermediate Small",VLOOKUP(T69,'Jenks Methodology'!$E$49:$G$53,3,TRUE),VLOOKUP(T69,'Jenks Methodology'!$F$49:$G$53,2,TRUE))))),0)</f>
        <v>1.25</v>
      </c>
      <c r="AT69" s="88">
        <f>IFERROR(IF($C69="Key Commercial Service",VLOOKUP(U69,'Jenks Methodology'!$B$54:$G$58,6,TRUE),IF($C69="Key General Aviation",VLOOKUP(U69,'Jenks Methodology'!$C$54:$G$58,5,TRUE),IF($C69="Intermediate Large",VLOOKUP(U69,'Jenks Methodology'!$D$54:$G$58,4,TRUE),IF($C69="Intermediate Small",VLOOKUP(U69,'Jenks Methodology'!$E$54:$G$58,3,TRUE),VLOOKUP(U69,'Jenks Methodology'!$F$54:$G$58,2,TRUE))))),0)</f>
        <v>1.25</v>
      </c>
      <c r="AU69" s="88">
        <f>IFERROR(VLOOKUP(V69,'Basic Score Methodology'!$K$17:$M$21,'Basic Score Methodology'!$L$2,TRUE),0)</f>
        <v>3.75</v>
      </c>
      <c r="AV69" s="88">
        <f>IFERROR(VLOOKUP(W69,'Basic Score Methodology'!$K$17:$M$21,'Basic Score Methodology'!$M$2,TRUE),0)</f>
        <v>5</v>
      </c>
      <c r="AW69" s="88">
        <f>IFERROR(IF($C69="Key Commercial Service",VLOOKUP(X69,'Jenks Methodology'!$B$59:$G$63,6,TRUE),IF($C69="Key General Aviation",VLOOKUP(X69,'Jenks Methodology'!$C$59:$G$63,5,TRUE),IF($C69="Intermediate Large",VLOOKUP(X69,'Jenks Methodology'!$D$59:$G$63,4,TRUE),IF($C69="Intermediate Small",VLOOKUP(X69,'Jenks Methodology'!$E$59:$G$63,3,TRUE),VLOOKUP(X69,'Jenks Methodology'!$F$59:$G$63,2,TRUE))))),0)</f>
        <v>3.75</v>
      </c>
      <c r="AX69" s="88">
        <f>IFERROR(IF($C69="Key Commercial Service",VLOOKUP(Y69,'Jenks Methodology'!$B$64:$G$68,6,TRUE),IF($C69="Key General Aviation",VLOOKUP(Y69,'Jenks Methodology'!$C$64:$G$68,5,TRUE),IF($C69="Intermediate Large",VLOOKUP(Y69,'Jenks Methodology'!$D$64:$G$68,4,TRUE),IF($C69="Intermediate Small",VLOOKUP(Y69,'Jenks Methodology'!$E$64:$G$68,3,TRUE),VLOOKUP(Y69,'Jenks Methodology'!$F$64:$G$68,2,TRUE))))),0)</f>
        <v>2.5</v>
      </c>
      <c r="AY69" s="88">
        <f>IFERROR(IF($C69="Key Commercial Service",VLOOKUP(Z69,'Jenks Methodology'!$B$69:$G$73,6,TRUE),IF($C69="Key General Aviation",VLOOKUP(Z69,'Jenks Methodology'!$C$69:$G$73,5,TRUE),IF($C69="Intermediate Large",VLOOKUP(Z69,'Jenks Methodology'!$D$69:$G$73,4,TRUE),IF($C69="Intermediate Small",VLOOKUP(Z69,'Jenks Methodology'!$E$69:$G$73,3,TRUE),VLOOKUP(Z69,'Jenks Methodology'!$F$69:$G$73,2,TRUE))))),0)</f>
        <v>1.25</v>
      </c>
      <c r="AZ69" s="100">
        <f>IFERROR(VLOOKUP(AA69,'Basic Score Methodology'!$N$6:$O$7,'Basic Score Methodology'!$O$2,TRUE),0)</f>
        <v>0</v>
      </c>
      <c r="BA69" s="164">
        <f>SUM(AB69:AE69)+IF(AF69="",AG69,AF69)+SUM(AH69:AI69,AN69:AZ69)</f>
        <v>48.5625</v>
      </c>
    </row>
    <row r="70" spans="1:53" x14ac:dyDescent="0.3">
      <c r="A70" s="108" t="s">
        <v>232</v>
      </c>
      <c r="B70" s="1" t="s">
        <v>233</v>
      </c>
      <c r="C70" s="1" t="s">
        <v>6270</v>
      </c>
      <c r="D70" s="129" t="str">
        <f>IF(COUNTIF('NPIAS Info 2021-25'!$C$4:$C$100,B70)&gt;0,"Y","N")</f>
        <v>Y</v>
      </c>
      <c r="E70" s="129" t="str">
        <f>IFERROR(VLOOKUP($B70,'NPIAS Info 2021-25'!$C$4:$G$100,'NPIAS Info 2021-25'!$G$2,FALSE),"Non-NPIAS")</f>
        <v>CS</v>
      </c>
      <c r="F70" s="129" t="str">
        <f>IFERROR(IF(VLOOKUP($B70,'NPIAS Info 2021-25'!$C$4:$G$100,'NPIAS Info 2021-25'!$F$2,FALSE)=0,"N/A (Primary)",VLOOKUP($B70,'NPIAS Info 2021-25'!$C$4:$G$100,'NPIAS Info 2021-25'!$F$2,FALSE)),"N/A (Non-NPIAS)")</f>
        <v>Local</v>
      </c>
      <c r="G70" s="130">
        <f>VLOOKUP($B70,'2020 Inventory Data'!$B$5:$V$137,'2020 Inventory Data'!$V$3,FALSE)</f>
        <v>23</v>
      </c>
      <c r="H70" s="168">
        <f>IFERROR(VLOOKUP(B70,MnSASP_Baseline_Operations[],'Baseline Ops'!$D$3,FALSE),0)</f>
        <v>129166.96448767246</v>
      </c>
      <c r="I70" s="130">
        <f>IFERROR(VLOOKUP($B70,'5010 Operations'!$C$5:$CO$151,'5010 Operations'!$CO$3,FALSE),"")</f>
        <v>32268</v>
      </c>
      <c r="J70" s="131">
        <f>IF(VLOOKUP($B70,'2020 Inventory Data'!$B$5:$G$137,'2020 Inventory Data'!$D$3,FALSE)="Yes",1,0)</f>
        <v>1</v>
      </c>
      <c r="K70" s="131">
        <f>IF(VLOOKUP($B70,'2020 Inventory Data'!$B$5:$G$137,'2020 Inventory Data'!$G$3,FALSE)="Yes",1,0)</f>
        <v>1</v>
      </c>
      <c r="L70" s="130">
        <f>VLOOKUP($B70,'30nm Airport Count'!$B$5:$K$137,'30nm Airport Count'!$I$3,FALSE)</f>
        <v>0</v>
      </c>
      <c r="M70" s="130">
        <f>VLOOKUP($B70,'30nm Airport Count'!$B$5:$K$137,'30nm Airport Count'!$J$3,FALSE)</f>
        <v>1</v>
      </c>
      <c r="N70" s="130">
        <f>VLOOKUP($B70,'30nm Airport Count'!$B$5:$K$137,'30nm Airport Count'!$K$3,FALSE)</f>
        <v>0</v>
      </c>
      <c r="O70" s="130">
        <f>VLOOKUP($B70,'30nm Airport Count'!$B$5:$L$137,'30nm Airport Count'!$L$3,FALSE)</f>
        <v>1</v>
      </c>
      <c r="P70" s="130">
        <f>VLOOKUP(B70,Population_30minProximity_Airports[[FAA ID]:[Population within 30 min drive-time]],3,FALSE)</f>
        <v>19849</v>
      </c>
      <c r="Q70" s="132">
        <f>IFERROR(VLOOKUP($B70,'PCI Data (106 airports)'!$W$6:$Z$112,4,FALSE),IF($C70="Landing Strip Turf","Turf","Unknown"))</f>
        <v>85.517381132846069</v>
      </c>
      <c r="R70" s="132">
        <f>VLOOKUP($B70,'Total Economic Impact'!$A$5:$G$139,'Total Economic Impact'!D$3,FALSE)</f>
        <v>93</v>
      </c>
      <c r="S70" s="133">
        <f>VLOOKUP($B70,'Total Economic Impact'!$A$5:$G$139,'Total Economic Impact'!E$3,FALSE)</f>
        <v>3529800</v>
      </c>
      <c r="T70" s="133">
        <f>VLOOKUP($B70,'Total Economic Impact'!$A$5:$G$139,'Total Economic Impact'!F$3,FALSE)</f>
        <v>5471360</v>
      </c>
      <c r="U70" s="133">
        <f>VLOOKUP($B70,'Total Economic Impact'!$A$5:$G$139,'Total Economic Impact'!G$3,FALSE)</f>
        <v>9001160</v>
      </c>
      <c r="V70" s="134">
        <f>IFERROR(VLOOKUP($B70,'2020 Inventory Data'!$B$5:$AP$137,'2020 Inventory Data'!$AJ$3,FALSE),"NP")</f>
        <v>9</v>
      </c>
      <c r="W70" s="134">
        <f>IFERROR(VLOOKUP($B70,'2020 Inventory Data'!$B$5:$AP$137,'2020 Inventory Data'!$AK$3,FALSE),"NP")</f>
        <v>9</v>
      </c>
      <c r="X70" s="133">
        <f>IFERROR(VLOOKUP($B70,'AIP Grant History'!$M$9:$Q$109,5,FALSE),0)</f>
        <v>15834150</v>
      </c>
      <c r="Y70" s="133">
        <f>IFERROR(VLOOKUP($B70,'State-Local Funding History'!$L$11:$N$143,'State-Local Funding History'!M$9,FALSE),0)</f>
        <v>5414742.1100000041</v>
      </c>
      <c r="Z70" s="133">
        <f>IFERROR(VLOOKUP($B70,'State-Local Funding History'!$L$11:$N$143,'State-Local Funding History'!N$9,FALSE),0)</f>
        <v>3315534.3800000013</v>
      </c>
      <c r="AA70" s="135" t="str">
        <f>IFERROR(IF(VLOOKUP($B70,'2020 Inventory Data'!$B$5:$AG$137,'2020 Inventory Data'!$AG$3,FALSE)="x","Y","N"),"")</f>
        <v>N</v>
      </c>
      <c r="AB70" s="112">
        <f>VLOOKUP(D70,'Basic Score Methodology'!$B$6:$E$16,'Basic Score Methodology'!$C$2,FALSE)</f>
        <v>5</v>
      </c>
      <c r="AC70" s="113">
        <f>IFERROR(VLOOKUP(E70,'Basic Score Methodology'!$B$6:$E$16,'Basic Score Methodology'!$D$2,FALSE),0)</f>
        <v>2.5</v>
      </c>
      <c r="AD70" s="113">
        <f>IFERROR(VLOOKUP(F70,'Basic Score Methodology'!$B$6:$E$16,'Basic Score Methodology'!$E$2,FALSE),0)</f>
        <v>1.5</v>
      </c>
      <c r="AE70" s="88">
        <f>IF(G70&lt;='Basic Score Methodology'!$G$12,'Basic Score Methodology'!$H$12,'Basic Score Methodology'!$H$13)</f>
        <v>5</v>
      </c>
      <c r="AF70" s="88">
        <f>IFERROR(IF($C70="Key Commercial Service",VLOOKUP(H70,'Jenks Methodology'!$B$4:$G$8,6,TRUE),IF($C70="Key General Aviation",VLOOKUP(H70,'Jenks Methodology'!$C$4:$G$8,5,TRUE),IF($C70="Intermediate Large",VLOOKUP(H70,'Jenks Methodology'!$D$4:$G$8,4,TRUE),IF($C70="Intermediate Small",VLOOKUP(H70,'Jenks Methodology'!$E$4:$G$8,3,TRUE),VLOOKUP(H70,'Jenks Methodology'!$F$4:$G$8,2,TRUE))))),0)</f>
        <v>5</v>
      </c>
      <c r="AG70" s="88">
        <f>IFERROR(IF($C70="Key Commercial Service",VLOOKUP($I70,'Jenks Methodology'!$B$9:$G$13,6,TRUE),IF($C70="Key General Aviation",VLOOKUP($I70,'Jenks Methodology'!$C$9:$G$13,5,TRUE),IF($C70="Intermediate Large",VLOOKUP($I70,'Jenks Methodology'!$D$9:$G$13,4,TRUE),IF($C70="Intermediate Small",VLOOKUP($I70,'Jenks Methodology'!$E$9:$G$13,3,TRUE),VLOOKUP($I70,'Jenks Methodology'!$F$9:$G$13,2,TRUE))))),"")</f>
        <v>1.25</v>
      </c>
      <c r="AH70" s="88">
        <f>IFERROR(VLOOKUP(J70,'Basic Score Methodology'!$G$6:$I$7,'Basic Score Methodology'!$H$2,FALSE),0)</f>
        <v>5</v>
      </c>
      <c r="AI70" s="88">
        <f>IFERROR(VLOOKUP(K70,'Basic Score Methodology'!$G$6:$I$7,'Basic Score Methodology'!$I$2,FALSE),0)</f>
        <v>5</v>
      </c>
      <c r="AJ70" s="88">
        <f>IFERROR(IF($C70="Key Commercial Service",VLOOKUP(L70,'Jenks Methodology'!$B$14:$G$18,6,TRUE),IF($C70="Key General Aviation",VLOOKUP(L70,'Jenks Methodology'!$C$14:$G$18,5,TRUE),IF($C70="Intermediate Large",VLOOKUP(L70,'Jenks Methodology'!$D$14:$G$18,4,TRUE),IF($C70="Intermediate Small",VLOOKUP(L70,'Jenks Methodology'!$E$14:$G$18,3,TRUE),VLOOKUP(L70,'Jenks Methodology'!$F$14:$G$18,2,TRUE))))),5)</f>
        <v>3.75</v>
      </c>
      <c r="AK70" s="88">
        <f>IFERROR(IF($C70="Key Commercial Service",VLOOKUP(M70,'Jenks Methodology'!$B$19:$G$23,6,TRUE),IF($C70="Key General Aviation",VLOOKUP(M70,'Jenks Methodology'!$C$19:$G$23,5,TRUE),IF($C70="Intermediate Large",VLOOKUP(M70,'Jenks Methodology'!$D$19:$G$23,4,TRUE),IF($C70="Intermediate Small",VLOOKUP(M70,'Jenks Methodology'!$E$19:$G$23,3,TRUE),VLOOKUP(M70,'Jenks Methodology'!$F$19:$G$23,2,TRUE))))),5)</f>
        <v>2.5</v>
      </c>
      <c r="AL70" s="88">
        <f>IFERROR(IF($C70="Key Commercial Service",VLOOKUP(N70,'Jenks Methodology'!$B$24:$G$28,6,TRUE),IF($C70="Key General Aviation",VLOOKUP(N70,'Jenks Methodology'!$C$24:$G$28,5,TRUE),IF($C70="Intermediate Large",VLOOKUP(N70,'Jenks Methodology'!$D$24:$G$28,4,TRUE),IF($C70="Intermediate Small",VLOOKUP(N70,'Jenks Methodology'!$E$24:$G$28,3,TRUE),VLOOKUP(N70,'Jenks Methodology'!$F$24:$G$28,2,TRUE))))),5)</f>
        <v>3.75</v>
      </c>
      <c r="AM70" s="88">
        <f>IFERROR(IF($C70="Key Commercial Service",VLOOKUP(O70,'Jenks Methodology'!$B$29:$G$33,6,FALSE),IF($C70="Key General Aviation",VLOOKUP(O70,'Jenks Methodology'!$C$29:$G$33,5,FALSE),IF($C70="Intermediate Large",VLOOKUP(O70,'Jenks Methodology'!$D$29:$G$33,4,FALSE),IF($C70="Intermediate Small",VLOOKUP(O70,'Jenks Methodology'!$E$29:$G$33,3,FALSE),VLOOKUP(O70,'Jenks Methodology'!$F$29:$G$33,2,FALSE))))),5)</f>
        <v>2.5</v>
      </c>
      <c r="AN70" s="101">
        <f>AVERAGE(AJ70:AM70)</f>
        <v>3.125</v>
      </c>
      <c r="AO70" s="88">
        <f>IFERROR(IF($C70="Key Commercial Service",VLOOKUP(P70,'Jenks Methodology'!$B$34:$G$38,6,TRUE),IF($C70="Key General Aviation",VLOOKUP(P70,'Jenks Methodology'!$C$34:$G$38,5,TRUE),IF($C70="Intermediate Large",VLOOKUP(P70,'Jenks Methodology'!$D$34:$G$38,4,TRUE),IF($C70="Intermediate Small",VLOOKUP(P70,'Jenks Methodology'!$E$34:$G$38,3,TRUE),VLOOKUP(P70,'Jenks Methodology'!$F$34:$G$38,2,TRUE))))),5)</f>
        <v>0</v>
      </c>
      <c r="AP70" s="88">
        <f>VLOOKUP($Q70,'Basic Score Methodology'!$K$6:$L$12,'Basic Score Methodology'!$L$2,TRUE)</f>
        <v>3.75</v>
      </c>
      <c r="AQ70" s="88">
        <f>IFERROR(IF($C70="Key Commercial Service",VLOOKUP(R70,'Jenks Methodology'!$B$39:$G$43,6,TRUE),IF($C70="Key General Aviation",VLOOKUP(R70,'Jenks Methodology'!$C$39:$G$43,5,TRUE),IF($C70="Intermediate Large",VLOOKUP(R70,'Jenks Methodology'!$D$39:$G$43,4,TRUE),IF($C70="Intermediate Small",VLOOKUP(R70,'Jenks Methodology'!$E$39:$G$43,3,TRUE),VLOOKUP(R70,'Jenks Methodology'!$F$39:$G$43,2,TRUE))))),0)</f>
        <v>0</v>
      </c>
      <c r="AR70" s="88">
        <f>IFERROR(IF($C70="Key Commercial Service",VLOOKUP(S70,'Jenks Methodology'!$B$44:$G$48,6,TRUE),IF($C70="Key General Aviation",VLOOKUP(S70,'Jenks Methodology'!$C$44:$G$48,5,TRUE),IF($C70="Intermediate Large",VLOOKUP(S70,'Jenks Methodology'!$D$44:$G$48,4,TRUE),IF($C70="Intermediate Small",VLOOKUP(S70,'Jenks Methodology'!$E$44:$G$48,3,TRUE),VLOOKUP(S70,'Jenks Methodology'!$F$44:$G$48,2,TRUE))))),0)</f>
        <v>0</v>
      </c>
      <c r="AS70" s="88">
        <f>IFERROR(IF($C70="Key Commercial Service",VLOOKUP(T70,'Jenks Methodology'!$B$49:$G$53,6,TRUE),IF($C70="Key General Aviation",VLOOKUP(T70,'Jenks Methodology'!$C$49:$G$53,5,TRUE),IF($C70="Intermediate Large",VLOOKUP(T70,'Jenks Methodology'!$D$49:$G$53,4,TRUE),IF($C70="Intermediate Small",VLOOKUP(T70,'Jenks Methodology'!$E$49:$G$53,3,TRUE),VLOOKUP(T70,'Jenks Methodology'!$F$49:$G$53,2,TRUE))))),0)</f>
        <v>0</v>
      </c>
      <c r="AT70" s="88">
        <f>IFERROR(IF($C70="Key Commercial Service",VLOOKUP(U70,'Jenks Methodology'!$B$54:$G$58,6,TRUE),IF($C70="Key General Aviation",VLOOKUP(U70,'Jenks Methodology'!$C$54:$G$58,5,TRUE),IF($C70="Intermediate Large",VLOOKUP(U70,'Jenks Methodology'!$D$54:$G$58,4,TRUE),IF($C70="Intermediate Small",VLOOKUP(U70,'Jenks Methodology'!$E$54:$G$58,3,TRUE),VLOOKUP(U70,'Jenks Methodology'!$F$54:$G$58,2,TRUE))))),0)</f>
        <v>0</v>
      </c>
      <c r="AU70" s="88">
        <f>IFERROR(VLOOKUP(V70,'Basic Score Methodology'!$K$17:$M$21,'Basic Score Methodology'!$L$2,TRUE),0)</f>
        <v>3.75</v>
      </c>
      <c r="AV70" s="88">
        <f>IFERROR(VLOOKUP(W70,'Basic Score Methodology'!$K$17:$M$21,'Basic Score Methodology'!$M$2,TRUE),0)</f>
        <v>3.75</v>
      </c>
      <c r="AW70" s="88">
        <f>IFERROR(IF($C70="Key Commercial Service",VLOOKUP(X70,'Jenks Methodology'!$B$59:$G$63,6,TRUE),IF($C70="Key General Aviation",VLOOKUP(X70,'Jenks Methodology'!$C$59:$G$63,5,TRUE),IF($C70="Intermediate Large",VLOOKUP(X70,'Jenks Methodology'!$D$59:$G$63,4,TRUE),IF($C70="Intermediate Small",VLOOKUP(X70,'Jenks Methodology'!$E$59:$G$63,3,TRUE),VLOOKUP(X70,'Jenks Methodology'!$F$59:$G$63,2,TRUE))))),0)</f>
        <v>0</v>
      </c>
      <c r="AX70" s="88">
        <f>IFERROR(IF($C70="Key Commercial Service",VLOOKUP(Y70,'Jenks Methodology'!$B$64:$G$68,6,TRUE),IF($C70="Key General Aviation",VLOOKUP(Y70,'Jenks Methodology'!$C$64:$G$68,5,TRUE),IF($C70="Intermediate Large",VLOOKUP(Y70,'Jenks Methodology'!$D$64:$G$68,4,TRUE),IF($C70="Intermediate Small",VLOOKUP(Y70,'Jenks Methodology'!$E$64:$G$68,3,TRUE),VLOOKUP(Y70,'Jenks Methodology'!$F$64:$G$68,2,TRUE))))),0)</f>
        <v>0</v>
      </c>
      <c r="AY70" s="88">
        <f>IFERROR(IF($C70="Key Commercial Service",VLOOKUP(Z70,'Jenks Methodology'!$B$69:$G$73,6,TRUE),IF($C70="Key General Aviation",VLOOKUP(Z70,'Jenks Methodology'!$C$69:$G$73,5,TRUE),IF($C70="Intermediate Large",VLOOKUP(Z70,'Jenks Methodology'!$D$69:$G$73,4,TRUE),IF($C70="Intermediate Small",VLOOKUP(Z70,'Jenks Methodology'!$E$69:$G$73,3,TRUE),VLOOKUP(Z70,'Jenks Methodology'!$F$69:$G$73,2,TRUE))))),0)</f>
        <v>0</v>
      </c>
      <c r="AZ70" s="100">
        <f>IFERROR(VLOOKUP(AA70,'Basic Score Methodology'!$N$6:$O$7,'Basic Score Methodology'!$O$2,TRUE),0)</f>
        <v>5</v>
      </c>
      <c r="BA70" s="164">
        <f>SUM(AB70:AE70)+IF(AF70="",AG70,AF70)+SUM(AH70:AI70,AN70:AZ70)</f>
        <v>48.375</v>
      </c>
    </row>
    <row r="71" spans="1:53" x14ac:dyDescent="0.3">
      <c r="A71" s="108" t="s">
        <v>68</v>
      </c>
      <c r="B71" s="1" t="s">
        <v>69</v>
      </c>
      <c r="C71" s="1" t="s">
        <v>294</v>
      </c>
      <c r="D71" s="129" t="str">
        <f>IF(COUNTIF('NPIAS Info 2021-25'!$C$4:$C$100,B71)&gt;0,"Y","N")</f>
        <v>Y</v>
      </c>
      <c r="E71" s="129" t="str">
        <f>IFERROR(VLOOKUP($B71,'NPIAS Info 2021-25'!$C$4:$G$100,'NPIAS Info 2021-25'!$G$2,FALSE),"Non-NPIAS")</f>
        <v>GA</v>
      </c>
      <c r="F71" s="129" t="str">
        <f>IFERROR(IF(VLOOKUP($B71,'NPIAS Info 2021-25'!$C$4:$G$100,'NPIAS Info 2021-25'!$F$2,FALSE)=0,"N/A (Primary)",VLOOKUP($B71,'NPIAS Info 2021-25'!$C$4:$G$100,'NPIAS Info 2021-25'!$F$2,FALSE)),"N/A (Non-NPIAS)")</f>
        <v>Local</v>
      </c>
      <c r="G71" s="130">
        <f>VLOOKUP($B71,'2020 Inventory Data'!$B$5:$V$137,'2020 Inventory Data'!$V$3,FALSE)</f>
        <v>31</v>
      </c>
      <c r="H71" s="168">
        <f>IFERROR(VLOOKUP(B71,MnSASP_Baseline_Operations[],'Baseline Ops'!$D$3,FALSE),0)</f>
        <v>9266.5482751114214</v>
      </c>
      <c r="I71" s="130">
        <f>IFERROR(VLOOKUP($B71,'5010 Operations'!$C$5:$CO$151,'5010 Operations'!$CO$3,FALSE),"")</f>
        <v>9400</v>
      </c>
      <c r="J71" s="131">
        <f>IF(VLOOKUP($B71,'2020 Inventory Data'!$B$5:$G$137,'2020 Inventory Data'!$D$3,FALSE)="Yes",1,0)</f>
        <v>1</v>
      </c>
      <c r="K71" s="131">
        <f>IF(VLOOKUP($B71,'2020 Inventory Data'!$B$5:$G$137,'2020 Inventory Data'!$G$3,FALSE)="Yes",1,0)</f>
        <v>1</v>
      </c>
      <c r="L71" s="130">
        <f>VLOOKUP($B71,'30nm Airport Count'!$B$5:$K$137,'30nm Airport Count'!$I$3,FALSE)</f>
        <v>2</v>
      </c>
      <c r="M71" s="130">
        <f>VLOOKUP($B71,'30nm Airport Count'!$B$5:$K$137,'30nm Airport Count'!$J$3,FALSE)</f>
        <v>2</v>
      </c>
      <c r="N71" s="130">
        <f>VLOOKUP($B71,'30nm Airport Count'!$B$5:$K$137,'30nm Airport Count'!$K$3,FALSE)</f>
        <v>0</v>
      </c>
      <c r="O71" s="130">
        <f>VLOOKUP($B71,'30nm Airport Count'!$B$5:$L$137,'30nm Airport Count'!$L$3,FALSE)</f>
        <v>2</v>
      </c>
      <c r="P71" s="130">
        <f>VLOOKUP(B71,Population_30minProximity_Airports[[FAA ID]:[Population within 30 min drive-time]],3,FALSE)</f>
        <v>27155</v>
      </c>
      <c r="Q71" s="132">
        <f>IFERROR(VLOOKUP($B71,'PCI Data (106 airports)'!$W$6:$Z$112,4,FALSE),IF($C71="Landing Strip Turf","Turf","Unknown"))</f>
        <v>82.862508242316679</v>
      </c>
      <c r="R71" s="132">
        <f>VLOOKUP($B71,'Total Economic Impact'!$A$5:$G$139,'Total Economic Impact'!D$3,FALSE)</f>
        <v>30</v>
      </c>
      <c r="S71" s="133">
        <f>VLOOKUP($B71,'Total Economic Impact'!$A$5:$G$139,'Total Economic Impact'!E$3,FALSE)</f>
        <v>1144290</v>
      </c>
      <c r="T71" s="133">
        <f>VLOOKUP($B71,'Total Economic Impact'!$A$5:$G$139,'Total Economic Impact'!F$3,FALSE)</f>
        <v>2764630</v>
      </c>
      <c r="U71" s="133">
        <f>VLOOKUP($B71,'Total Economic Impact'!$A$5:$G$139,'Total Economic Impact'!G$3,FALSE)</f>
        <v>3908920</v>
      </c>
      <c r="V71" s="134">
        <f>IFERROR(VLOOKUP($B71,'2020 Inventory Data'!$B$5:$AP$137,'2020 Inventory Data'!$AJ$3,FALSE),"NP")</f>
        <v>9</v>
      </c>
      <c r="W71" s="134">
        <f>IFERROR(VLOOKUP($B71,'2020 Inventory Data'!$B$5:$AP$137,'2020 Inventory Data'!$AK$3,FALSE),"NP")</f>
        <v>9</v>
      </c>
      <c r="X71" s="133">
        <f>IFERROR(VLOOKUP($B71,'AIP Grant History'!$M$9:$Q$109,5,FALSE),0)</f>
        <v>8881415</v>
      </c>
      <c r="Y71" s="133">
        <f>IFERROR(VLOOKUP($B71,'State-Local Funding History'!$L$11:$N$143,'State-Local Funding History'!M$9,FALSE),0)</f>
        <v>2541249.2599999993</v>
      </c>
      <c r="Z71" s="133">
        <f>IFERROR(VLOOKUP($B71,'State-Local Funding History'!$L$11:$N$143,'State-Local Funding History'!N$9,FALSE),0)</f>
        <v>1773061.4600000002</v>
      </c>
      <c r="AA71" s="135" t="str">
        <f>IFERROR(IF(VLOOKUP($B71,'2020 Inventory Data'!$B$5:$AG$137,'2020 Inventory Data'!$AG$3,FALSE)="x","Y","N"),"")</f>
        <v>N</v>
      </c>
      <c r="AB71" s="112">
        <f>VLOOKUP(D71,'Basic Score Methodology'!$B$6:$E$16,'Basic Score Methodology'!$C$2,FALSE)</f>
        <v>5</v>
      </c>
      <c r="AC71" s="113">
        <f>IFERROR(VLOOKUP(E71,'Basic Score Methodology'!$B$6:$E$16,'Basic Score Methodology'!$D$2,FALSE),0)</f>
        <v>0</v>
      </c>
      <c r="AD71" s="113">
        <f>IFERROR(VLOOKUP(F71,'Basic Score Methodology'!$B$6:$E$16,'Basic Score Methodology'!$E$2,FALSE),0)</f>
        <v>1.5</v>
      </c>
      <c r="AE71" s="88">
        <f>IF(G71&lt;='Basic Score Methodology'!$G$12,'Basic Score Methodology'!$H$12,'Basic Score Methodology'!$H$13)</f>
        <v>5</v>
      </c>
      <c r="AF71" s="88">
        <f>IFERROR(IF($C71="Key Commercial Service",VLOOKUP(H71,'Jenks Methodology'!$B$4:$G$8,6,TRUE),IF($C71="Key General Aviation",VLOOKUP(H71,'Jenks Methodology'!$C$4:$G$8,5,TRUE),IF($C71="Intermediate Large",VLOOKUP(H71,'Jenks Methodology'!$D$4:$G$8,4,TRUE),IF($C71="Intermediate Small",VLOOKUP(H71,'Jenks Methodology'!$E$4:$G$8,3,TRUE),VLOOKUP(H71,'Jenks Methodology'!$F$4:$G$8,2,TRUE))))),0)</f>
        <v>0</v>
      </c>
      <c r="AG71" s="88">
        <f>IFERROR(IF($C71="Key Commercial Service",VLOOKUP($I71,'Jenks Methodology'!$B$9:$G$13,6,TRUE),IF($C71="Key General Aviation",VLOOKUP($I71,'Jenks Methodology'!$C$9:$G$13,5,TRUE),IF($C71="Intermediate Large",VLOOKUP($I71,'Jenks Methodology'!$D$9:$G$13,4,TRUE),IF($C71="Intermediate Small",VLOOKUP($I71,'Jenks Methodology'!$E$9:$G$13,3,TRUE),VLOOKUP($I71,'Jenks Methodology'!$F$9:$G$13,2,TRUE))))),"")</f>
        <v>1.25</v>
      </c>
      <c r="AH71" s="88">
        <f>IFERROR(VLOOKUP(J71,'Basic Score Methodology'!$G$6:$I$7,'Basic Score Methodology'!$H$2,FALSE),0)</f>
        <v>5</v>
      </c>
      <c r="AI71" s="88">
        <f>IFERROR(VLOOKUP(K71,'Basic Score Methodology'!$G$6:$I$7,'Basic Score Methodology'!$I$2,FALSE),0)</f>
        <v>5</v>
      </c>
      <c r="AJ71" s="88">
        <f>IFERROR(IF($C71="Key Commercial Service",VLOOKUP(L71,'Jenks Methodology'!$B$14:$G$18,6,TRUE),IF($C71="Key General Aviation",VLOOKUP(L71,'Jenks Methodology'!$C$14:$G$18,5,TRUE),IF($C71="Intermediate Large",VLOOKUP(L71,'Jenks Methodology'!$D$14:$G$18,4,TRUE),IF($C71="Intermediate Small",VLOOKUP(L71,'Jenks Methodology'!$E$14:$G$18,3,TRUE),VLOOKUP(L71,'Jenks Methodology'!$F$14:$G$18,2,TRUE))))),5)</f>
        <v>2.5</v>
      </c>
      <c r="AK71" s="88">
        <f>IFERROR(IF($C71="Key Commercial Service",VLOOKUP(M71,'Jenks Methodology'!$B$19:$G$23,6,TRUE),IF($C71="Key General Aviation",VLOOKUP(M71,'Jenks Methodology'!$C$19:$G$23,5,TRUE),IF($C71="Intermediate Large",VLOOKUP(M71,'Jenks Methodology'!$D$19:$G$23,4,TRUE),IF($C71="Intermediate Small",VLOOKUP(M71,'Jenks Methodology'!$E$19:$G$23,3,TRUE),VLOOKUP(M71,'Jenks Methodology'!$F$19:$G$23,2,TRUE))))),5)</f>
        <v>2.5</v>
      </c>
      <c r="AL71" s="88">
        <f>IFERROR(IF($C71="Key Commercial Service",VLOOKUP(N71,'Jenks Methodology'!$B$24:$G$28,6,TRUE),IF($C71="Key General Aviation",VLOOKUP(N71,'Jenks Methodology'!$C$24:$G$28,5,TRUE),IF($C71="Intermediate Large",VLOOKUP(N71,'Jenks Methodology'!$D$24:$G$28,4,TRUE),IF($C71="Intermediate Small",VLOOKUP(N71,'Jenks Methodology'!$E$24:$G$28,3,TRUE),VLOOKUP(N71,'Jenks Methodology'!$F$24:$G$28,2,TRUE))))),5)</f>
        <v>3.75</v>
      </c>
      <c r="AM71" s="88">
        <f>IFERROR(IF($C71="Key Commercial Service",VLOOKUP(O71,'Jenks Methodology'!$B$29:$G$33,6,FALSE),IF($C71="Key General Aviation",VLOOKUP(O71,'Jenks Methodology'!$C$29:$G$33,5,FALSE),IF($C71="Intermediate Large",VLOOKUP(O71,'Jenks Methodology'!$D$29:$G$33,4,FALSE),IF($C71="Intermediate Small",VLOOKUP(O71,'Jenks Methodology'!$E$29:$G$33,3,FALSE),VLOOKUP(O71,'Jenks Methodology'!$F$29:$G$33,2,FALSE))))),5)</f>
        <v>2.5</v>
      </c>
      <c r="AN71" s="101">
        <f>AVERAGE(AJ71:AM71)</f>
        <v>2.8125</v>
      </c>
      <c r="AO71" s="88">
        <f>IFERROR(IF($C71="Key Commercial Service",VLOOKUP(P71,'Jenks Methodology'!$B$34:$G$38,6,TRUE),IF($C71="Key General Aviation",VLOOKUP(P71,'Jenks Methodology'!$C$34:$G$38,5,TRUE),IF($C71="Intermediate Large",VLOOKUP(P71,'Jenks Methodology'!$D$34:$G$38,4,TRUE),IF($C71="Intermediate Small",VLOOKUP(P71,'Jenks Methodology'!$E$34:$G$38,3,TRUE),VLOOKUP(P71,'Jenks Methodology'!$F$34:$G$38,2,TRUE))))),5)</f>
        <v>1.25</v>
      </c>
      <c r="AP71" s="88">
        <f>VLOOKUP($Q71,'Basic Score Methodology'!$K$6:$L$12,'Basic Score Methodology'!$L$2,TRUE)</f>
        <v>3.75</v>
      </c>
      <c r="AQ71" s="88">
        <f>IFERROR(IF($C71="Key Commercial Service",VLOOKUP(R71,'Jenks Methodology'!$B$39:$G$43,6,TRUE),IF($C71="Key General Aviation",VLOOKUP(R71,'Jenks Methodology'!$C$39:$G$43,5,TRUE),IF($C71="Intermediate Large",VLOOKUP(R71,'Jenks Methodology'!$D$39:$G$43,4,TRUE),IF($C71="Intermediate Small",VLOOKUP(R71,'Jenks Methodology'!$E$39:$G$43,3,TRUE),VLOOKUP(R71,'Jenks Methodology'!$F$39:$G$43,2,TRUE))))),0)</f>
        <v>0</v>
      </c>
      <c r="AR71" s="88">
        <f>IFERROR(IF($C71="Key Commercial Service",VLOOKUP(S71,'Jenks Methodology'!$B$44:$G$48,6,TRUE),IF($C71="Key General Aviation",VLOOKUP(S71,'Jenks Methodology'!$C$44:$G$48,5,TRUE),IF($C71="Intermediate Large",VLOOKUP(S71,'Jenks Methodology'!$D$44:$G$48,4,TRUE),IF($C71="Intermediate Small",VLOOKUP(S71,'Jenks Methodology'!$E$44:$G$48,3,TRUE),VLOOKUP(S71,'Jenks Methodology'!$F$44:$G$48,2,TRUE))))),0)</f>
        <v>0</v>
      </c>
      <c r="AS71" s="88">
        <f>IFERROR(IF($C71="Key Commercial Service",VLOOKUP(T71,'Jenks Methodology'!$B$49:$G$53,6,TRUE),IF($C71="Key General Aviation",VLOOKUP(T71,'Jenks Methodology'!$C$49:$G$53,5,TRUE),IF($C71="Intermediate Large",VLOOKUP(T71,'Jenks Methodology'!$D$49:$G$53,4,TRUE),IF($C71="Intermediate Small",VLOOKUP(T71,'Jenks Methodology'!$E$49:$G$53,3,TRUE),VLOOKUP(T71,'Jenks Methodology'!$F$49:$G$53,2,TRUE))))),0)</f>
        <v>1.25</v>
      </c>
      <c r="AT71" s="88">
        <f>IFERROR(IF($C71="Key Commercial Service",VLOOKUP(U71,'Jenks Methodology'!$B$54:$G$58,6,TRUE),IF($C71="Key General Aviation",VLOOKUP(U71,'Jenks Methodology'!$C$54:$G$58,5,TRUE),IF($C71="Intermediate Large",VLOOKUP(U71,'Jenks Methodology'!$D$54:$G$58,4,TRUE),IF($C71="Intermediate Small",VLOOKUP(U71,'Jenks Methodology'!$E$54:$G$58,3,TRUE),VLOOKUP(U71,'Jenks Methodology'!$F$54:$G$58,2,TRUE))))),0)</f>
        <v>0</v>
      </c>
      <c r="AU71" s="88">
        <f>IFERROR(VLOOKUP(V71,'Basic Score Methodology'!$K$17:$M$21,'Basic Score Methodology'!$L$2,TRUE),0)</f>
        <v>3.75</v>
      </c>
      <c r="AV71" s="88">
        <f>IFERROR(VLOOKUP(W71,'Basic Score Methodology'!$K$17:$M$21,'Basic Score Methodology'!$M$2,TRUE),0)</f>
        <v>3.75</v>
      </c>
      <c r="AW71" s="88">
        <f>IFERROR(IF($C71="Key Commercial Service",VLOOKUP(X71,'Jenks Methodology'!$B$59:$G$63,6,TRUE),IF($C71="Key General Aviation",VLOOKUP(X71,'Jenks Methodology'!$C$59:$G$63,5,TRUE),IF($C71="Intermediate Large",VLOOKUP(X71,'Jenks Methodology'!$D$59:$G$63,4,TRUE),IF($C71="Intermediate Small",VLOOKUP(X71,'Jenks Methodology'!$E$59:$G$63,3,TRUE),VLOOKUP(X71,'Jenks Methodology'!$F$59:$G$63,2,TRUE))))),0)</f>
        <v>2.5</v>
      </c>
      <c r="AX71" s="88">
        <f>IFERROR(IF($C71="Key Commercial Service",VLOOKUP(Y71,'Jenks Methodology'!$B$64:$G$68,6,TRUE),IF($C71="Key General Aviation",VLOOKUP(Y71,'Jenks Methodology'!$C$64:$G$68,5,TRUE),IF($C71="Intermediate Large",VLOOKUP(Y71,'Jenks Methodology'!$D$64:$G$68,4,TRUE),IF($C71="Intermediate Small",VLOOKUP(Y71,'Jenks Methodology'!$E$64:$G$68,3,TRUE),VLOOKUP(Y71,'Jenks Methodology'!$F$64:$G$68,2,TRUE))))),0)</f>
        <v>1.25</v>
      </c>
      <c r="AY71" s="88">
        <f>IFERROR(IF($C71="Key Commercial Service",VLOOKUP(Z71,'Jenks Methodology'!$B$69:$G$73,6,TRUE),IF($C71="Key General Aviation",VLOOKUP(Z71,'Jenks Methodology'!$C$69:$G$73,5,TRUE),IF($C71="Intermediate Large",VLOOKUP(Z71,'Jenks Methodology'!$D$69:$G$73,4,TRUE),IF($C71="Intermediate Small",VLOOKUP(Z71,'Jenks Methodology'!$E$69:$G$73,3,TRUE),VLOOKUP(Z71,'Jenks Methodology'!$F$69:$G$73,2,TRUE))))),0)</f>
        <v>1.25</v>
      </c>
      <c r="AZ71" s="100">
        <f>IFERROR(VLOOKUP(AA71,'Basic Score Methodology'!$N$6:$O$7,'Basic Score Methodology'!$O$2,TRUE),0)</f>
        <v>5</v>
      </c>
      <c r="BA71" s="164">
        <f>SUM(AB71:AE71)+IF(AF71="",AG71,AF71)+SUM(AH71:AI71,AN71:AZ71)</f>
        <v>48.0625</v>
      </c>
    </row>
    <row r="72" spans="1:53" x14ac:dyDescent="0.3">
      <c r="A72" s="108" t="s">
        <v>182</v>
      </c>
      <c r="B72" s="1" t="s">
        <v>183</v>
      </c>
      <c r="C72" s="1" t="s">
        <v>290</v>
      </c>
      <c r="D72" s="129" t="str">
        <f>IF(COUNTIF('NPIAS Info 2021-25'!$C$4:$C$100,B72)&gt;0,"Y","N")</f>
        <v>Y</v>
      </c>
      <c r="E72" s="129" t="str">
        <f>IFERROR(VLOOKUP($B72,'NPIAS Info 2021-25'!$C$4:$G$100,'NPIAS Info 2021-25'!$G$2,FALSE),"Non-NPIAS")</f>
        <v>GA</v>
      </c>
      <c r="F72" s="129" t="str">
        <f>IFERROR(IF(VLOOKUP($B72,'NPIAS Info 2021-25'!$C$4:$G$100,'NPIAS Info 2021-25'!$F$2,FALSE)=0,"N/A (Primary)",VLOOKUP($B72,'NPIAS Info 2021-25'!$C$4:$G$100,'NPIAS Info 2021-25'!$F$2,FALSE)),"N/A (Non-NPIAS)")</f>
        <v>Local</v>
      </c>
      <c r="G72" s="130">
        <f>VLOOKUP($B72,'2020 Inventory Data'!$B$5:$V$137,'2020 Inventory Data'!$V$3,FALSE)</f>
        <v>19</v>
      </c>
      <c r="H72" s="168">
        <f>IFERROR(VLOOKUP(B72,MnSASP_Baseline_Operations[],'Baseline Ops'!$D$3,FALSE),0)</f>
        <v>5002.9790446947218</v>
      </c>
      <c r="I72" s="130">
        <f>IFERROR(VLOOKUP($B72,'5010 Operations'!$C$5:$CO$151,'5010 Operations'!$CO$3,FALSE),"")</f>
        <v>6400</v>
      </c>
      <c r="J72" s="131">
        <f>IF(VLOOKUP($B72,'2020 Inventory Data'!$B$5:$G$137,'2020 Inventory Data'!$D$3,FALSE)="Yes",1,0)</f>
        <v>0</v>
      </c>
      <c r="K72" s="131">
        <f>IF(VLOOKUP($B72,'2020 Inventory Data'!$B$5:$G$137,'2020 Inventory Data'!$G$3,FALSE)="Yes",1,0)</f>
        <v>1</v>
      </c>
      <c r="L72" s="130">
        <f>VLOOKUP($B72,'30nm Airport Count'!$B$5:$K$137,'30nm Airport Count'!$I$3,FALSE)</f>
        <v>1</v>
      </c>
      <c r="M72" s="130">
        <f>VLOOKUP($B72,'30nm Airport Count'!$B$5:$K$137,'30nm Airport Count'!$J$3,FALSE)</f>
        <v>1</v>
      </c>
      <c r="N72" s="130">
        <f>VLOOKUP($B72,'30nm Airport Count'!$B$5:$K$137,'30nm Airport Count'!$K$3,FALSE)</f>
        <v>0</v>
      </c>
      <c r="O72" s="130">
        <f>VLOOKUP($B72,'30nm Airport Count'!$B$5:$L$137,'30nm Airport Count'!$L$3,FALSE)</f>
        <v>3</v>
      </c>
      <c r="P72" s="130">
        <f>VLOOKUP(B72,Population_30minProximity_Airports[[FAA ID]:[Population within 30 min drive-time]],3,FALSE)</f>
        <v>26514</v>
      </c>
      <c r="Q72" s="132">
        <f>IFERROR(VLOOKUP($B72,'PCI Data (106 airports)'!$W$6:$Z$112,4,FALSE),IF($C72="Landing Strip Turf","Turf","Unknown"))</f>
        <v>77</v>
      </c>
      <c r="R72" s="132">
        <f>VLOOKUP($B72,'Total Economic Impact'!$A$5:$G$139,'Total Economic Impact'!D$3,FALSE)</f>
        <v>12</v>
      </c>
      <c r="S72" s="133">
        <f>VLOOKUP($B72,'Total Economic Impact'!$A$5:$G$139,'Total Economic Impact'!E$3,FALSE)</f>
        <v>475820</v>
      </c>
      <c r="T72" s="133">
        <f>VLOOKUP($B72,'Total Economic Impact'!$A$5:$G$139,'Total Economic Impact'!F$3,FALSE)</f>
        <v>703560</v>
      </c>
      <c r="U72" s="133">
        <f>VLOOKUP($B72,'Total Economic Impact'!$A$5:$G$139,'Total Economic Impact'!G$3,FALSE)</f>
        <v>1179380</v>
      </c>
      <c r="V72" s="134">
        <f>IFERROR(VLOOKUP($B72,'2020 Inventory Data'!$B$5:$AP$137,'2020 Inventory Data'!$AJ$3,FALSE),"NP")</f>
        <v>6</v>
      </c>
      <c r="W72" s="134">
        <f>IFERROR(VLOOKUP($B72,'2020 Inventory Data'!$B$5:$AP$137,'2020 Inventory Data'!$AK$3,FALSE),"NP")</f>
        <v>5</v>
      </c>
      <c r="X72" s="133">
        <f>IFERROR(VLOOKUP($B72,'AIP Grant History'!$M$9:$Q$109,5,FALSE),0)</f>
        <v>2269566</v>
      </c>
      <c r="Y72" s="133">
        <f>IFERROR(VLOOKUP($B72,'State-Local Funding History'!$L$11:$N$143,'State-Local Funding History'!M$9,FALSE),0)</f>
        <v>1237927.2100000014</v>
      </c>
      <c r="Z72" s="133">
        <f>IFERROR(VLOOKUP($B72,'State-Local Funding History'!$L$11:$N$143,'State-Local Funding History'!N$9,FALSE),0)</f>
        <v>945257.26000000024</v>
      </c>
      <c r="AA72" s="135" t="str">
        <f>IFERROR(IF(VLOOKUP($B72,'2020 Inventory Data'!$B$5:$AG$137,'2020 Inventory Data'!$AG$3,FALSE)="x","Y","N"),"")</f>
        <v>N</v>
      </c>
      <c r="AB72" s="112">
        <f>VLOOKUP(D72,'Basic Score Methodology'!$B$6:$E$16,'Basic Score Methodology'!$C$2,FALSE)</f>
        <v>5</v>
      </c>
      <c r="AC72" s="113">
        <f>IFERROR(VLOOKUP(E72,'Basic Score Methodology'!$B$6:$E$16,'Basic Score Methodology'!$D$2,FALSE),0)</f>
        <v>0</v>
      </c>
      <c r="AD72" s="113">
        <f>IFERROR(VLOOKUP(F72,'Basic Score Methodology'!$B$6:$E$16,'Basic Score Methodology'!$E$2,FALSE),0)</f>
        <v>1.5</v>
      </c>
      <c r="AE72" s="88">
        <f>IF(G72&lt;='Basic Score Methodology'!$G$12,'Basic Score Methodology'!$H$12,'Basic Score Methodology'!$H$13)</f>
        <v>5</v>
      </c>
      <c r="AF72" s="88">
        <f>IFERROR(IF($C72="Key Commercial Service",VLOOKUP(H72,'Jenks Methodology'!$B$4:$G$8,6,TRUE),IF($C72="Key General Aviation",VLOOKUP(H72,'Jenks Methodology'!$C$4:$G$8,5,TRUE),IF($C72="Intermediate Large",VLOOKUP(H72,'Jenks Methodology'!$D$4:$G$8,4,TRUE),IF($C72="Intermediate Small",VLOOKUP(H72,'Jenks Methodology'!$E$4:$G$8,3,TRUE),VLOOKUP(H72,'Jenks Methodology'!$F$4:$G$8,2,TRUE))))),0)</f>
        <v>1.25</v>
      </c>
      <c r="AG72" s="88">
        <f>IFERROR(IF($C72="Key Commercial Service",VLOOKUP($I72,'Jenks Methodology'!$B$9:$G$13,6,TRUE),IF($C72="Key General Aviation",VLOOKUP($I72,'Jenks Methodology'!$C$9:$G$13,5,TRUE),IF($C72="Intermediate Large",VLOOKUP($I72,'Jenks Methodology'!$D$9:$G$13,4,TRUE),IF($C72="Intermediate Small",VLOOKUP($I72,'Jenks Methodology'!$E$9:$G$13,3,TRUE),VLOOKUP($I72,'Jenks Methodology'!$F$9:$G$13,2,TRUE))))),"")</f>
        <v>1.25</v>
      </c>
      <c r="AH72" s="88">
        <f>IFERROR(VLOOKUP(J72,'Basic Score Methodology'!$G$6:$I$7,'Basic Score Methodology'!$H$2,FALSE),0)</f>
        <v>0</v>
      </c>
      <c r="AI72" s="88">
        <f>IFERROR(VLOOKUP(K72,'Basic Score Methodology'!$G$6:$I$7,'Basic Score Methodology'!$I$2,FALSE),0)</f>
        <v>5</v>
      </c>
      <c r="AJ72" s="88">
        <f>IFERROR(IF($C72="Key Commercial Service",VLOOKUP(L72,'Jenks Methodology'!$B$14:$G$18,6,TRUE),IF($C72="Key General Aviation",VLOOKUP(L72,'Jenks Methodology'!$C$14:$G$18,5,TRUE),IF($C72="Intermediate Large",VLOOKUP(L72,'Jenks Methodology'!$D$14:$G$18,4,TRUE),IF($C72="Intermediate Small",VLOOKUP(L72,'Jenks Methodology'!$E$14:$G$18,3,TRUE),VLOOKUP(L72,'Jenks Methodology'!$F$14:$G$18,2,TRUE))))),5)</f>
        <v>3.75</v>
      </c>
      <c r="AK72" s="88">
        <f>IFERROR(IF($C72="Key Commercial Service",VLOOKUP(M72,'Jenks Methodology'!$B$19:$G$23,6,TRUE),IF($C72="Key General Aviation",VLOOKUP(M72,'Jenks Methodology'!$C$19:$G$23,5,TRUE),IF($C72="Intermediate Large",VLOOKUP(M72,'Jenks Methodology'!$D$19:$G$23,4,TRUE),IF($C72="Intermediate Small",VLOOKUP(M72,'Jenks Methodology'!$E$19:$G$23,3,TRUE),VLOOKUP(M72,'Jenks Methodology'!$F$19:$G$23,2,TRUE))))),5)</f>
        <v>3.75</v>
      </c>
      <c r="AL72" s="88">
        <f>IFERROR(IF($C72="Key Commercial Service",VLOOKUP(N72,'Jenks Methodology'!$B$24:$G$28,6,TRUE),IF($C72="Key General Aviation",VLOOKUP(N72,'Jenks Methodology'!$C$24:$G$28,5,TRUE),IF($C72="Intermediate Large",VLOOKUP(N72,'Jenks Methodology'!$D$24:$G$28,4,TRUE),IF($C72="Intermediate Small",VLOOKUP(N72,'Jenks Methodology'!$E$24:$G$28,3,TRUE),VLOOKUP(N72,'Jenks Methodology'!$F$24:$G$28,2,TRUE))))),5)</f>
        <v>5</v>
      </c>
      <c r="AM72" s="88">
        <f>IFERROR(IF($C72="Key Commercial Service",VLOOKUP(O72,'Jenks Methodology'!$B$29:$G$33,6,FALSE),IF($C72="Key General Aviation",VLOOKUP(O72,'Jenks Methodology'!$C$29:$G$33,5,FALSE),IF($C72="Intermediate Large",VLOOKUP(O72,'Jenks Methodology'!$D$29:$G$33,4,FALSE),IF($C72="Intermediate Small",VLOOKUP(O72,'Jenks Methodology'!$E$29:$G$33,3,FALSE),VLOOKUP(O72,'Jenks Methodology'!$F$29:$G$33,2,FALSE))))),5)</f>
        <v>2.5</v>
      </c>
      <c r="AN72" s="101">
        <f>AVERAGE(AJ72:AM72)</f>
        <v>3.75</v>
      </c>
      <c r="AO72" s="88">
        <f>IFERROR(IF($C72="Key Commercial Service",VLOOKUP(P72,'Jenks Methodology'!$B$34:$G$38,6,TRUE),IF($C72="Key General Aviation",VLOOKUP(P72,'Jenks Methodology'!$C$34:$G$38,5,TRUE),IF($C72="Intermediate Large",VLOOKUP(P72,'Jenks Methodology'!$D$34:$G$38,4,TRUE),IF($C72="Intermediate Small",VLOOKUP(P72,'Jenks Methodology'!$E$34:$G$38,3,TRUE),VLOOKUP(P72,'Jenks Methodology'!$F$34:$G$38,2,TRUE))))),5)</f>
        <v>1.25</v>
      </c>
      <c r="AP72" s="88">
        <f>VLOOKUP($Q72,'Basic Score Methodology'!$K$6:$L$12,'Basic Score Methodology'!$L$2,TRUE)</f>
        <v>3.75</v>
      </c>
      <c r="AQ72" s="88">
        <f>IFERROR(IF($C72="Key Commercial Service",VLOOKUP(R72,'Jenks Methodology'!$B$39:$G$43,6,TRUE),IF($C72="Key General Aviation",VLOOKUP(R72,'Jenks Methodology'!$C$39:$G$43,5,TRUE),IF($C72="Intermediate Large",VLOOKUP(R72,'Jenks Methodology'!$D$39:$G$43,4,TRUE),IF($C72="Intermediate Small",VLOOKUP(R72,'Jenks Methodology'!$E$39:$G$43,3,TRUE),VLOOKUP(R72,'Jenks Methodology'!$F$39:$G$43,2,TRUE))))),0)</f>
        <v>1.25</v>
      </c>
      <c r="AR72" s="88">
        <f>IFERROR(IF($C72="Key Commercial Service",VLOOKUP(S72,'Jenks Methodology'!$B$44:$G$48,6,TRUE),IF($C72="Key General Aviation",VLOOKUP(S72,'Jenks Methodology'!$C$44:$G$48,5,TRUE),IF($C72="Intermediate Large",VLOOKUP(S72,'Jenks Methodology'!$D$44:$G$48,4,TRUE),IF($C72="Intermediate Small",VLOOKUP(S72,'Jenks Methodology'!$E$44:$G$48,3,TRUE),VLOOKUP(S72,'Jenks Methodology'!$F$44:$G$48,2,TRUE))))),0)</f>
        <v>1.25</v>
      </c>
      <c r="AS72" s="88">
        <f>IFERROR(IF($C72="Key Commercial Service",VLOOKUP(T72,'Jenks Methodology'!$B$49:$G$53,6,TRUE),IF($C72="Key General Aviation",VLOOKUP(T72,'Jenks Methodology'!$C$49:$G$53,5,TRUE),IF($C72="Intermediate Large",VLOOKUP(T72,'Jenks Methodology'!$D$49:$G$53,4,TRUE),IF($C72="Intermediate Small",VLOOKUP(T72,'Jenks Methodology'!$E$49:$G$53,3,TRUE),VLOOKUP(T72,'Jenks Methodology'!$F$49:$G$53,2,TRUE))))),0)</f>
        <v>0</v>
      </c>
      <c r="AT72" s="88">
        <f>IFERROR(IF($C72="Key Commercial Service",VLOOKUP(U72,'Jenks Methodology'!$B$54:$G$58,6,TRUE),IF($C72="Key General Aviation",VLOOKUP(U72,'Jenks Methodology'!$C$54:$G$58,5,TRUE),IF($C72="Intermediate Large",VLOOKUP(U72,'Jenks Methodology'!$D$54:$G$58,4,TRUE),IF($C72="Intermediate Small",VLOOKUP(U72,'Jenks Methodology'!$E$54:$G$58,3,TRUE),VLOOKUP(U72,'Jenks Methodology'!$F$54:$G$58,2,TRUE))))),0)</f>
        <v>1.25</v>
      </c>
      <c r="AU72" s="88">
        <f>IFERROR(VLOOKUP(V72,'Basic Score Methodology'!$K$17:$M$21,'Basic Score Methodology'!$L$2,TRUE),0)</f>
        <v>2.5</v>
      </c>
      <c r="AV72" s="88">
        <f>IFERROR(VLOOKUP(W72,'Basic Score Methodology'!$K$17:$M$21,'Basic Score Methodology'!$M$2,TRUE),0)</f>
        <v>2.5</v>
      </c>
      <c r="AW72" s="88">
        <f>IFERROR(IF($C72="Key Commercial Service",VLOOKUP(X72,'Jenks Methodology'!$B$59:$G$63,6,TRUE),IF($C72="Key General Aviation",VLOOKUP(X72,'Jenks Methodology'!$C$59:$G$63,5,TRUE),IF($C72="Intermediate Large",VLOOKUP(X72,'Jenks Methodology'!$D$59:$G$63,4,TRUE),IF($C72="Intermediate Small",VLOOKUP(X72,'Jenks Methodology'!$E$59:$G$63,3,TRUE),VLOOKUP(X72,'Jenks Methodology'!$F$59:$G$63,2,TRUE))))),0)</f>
        <v>2.5</v>
      </c>
      <c r="AX72" s="88">
        <f>IFERROR(IF($C72="Key Commercial Service",VLOOKUP(Y72,'Jenks Methodology'!$B$64:$G$68,6,TRUE),IF($C72="Key General Aviation",VLOOKUP(Y72,'Jenks Methodology'!$C$64:$G$68,5,TRUE),IF($C72="Intermediate Large",VLOOKUP(Y72,'Jenks Methodology'!$D$64:$G$68,4,TRUE),IF($C72="Intermediate Small",VLOOKUP(Y72,'Jenks Methodology'!$E$64:$G$68,3,TRUE),VLOOKUP(Y72,'Jenks Methodology'!$F$64:$G$68,2,TRUE))))),0)</f>
        <v>2.5</v>
      </c>
      <c r="AY72" s="88">
        <f>IFERROR(IF($C72="Key Commercial Service",VLOOKUP(Z72,'Jenks Methodology'!$B$69:$G$73,6,TRUE),IF($C72="Key General Aviation",VLOOKUP(Z72,'Jenks Methodology'!$C$69:$G$73,5,TRUE),IF($C72="Intermediate Large",VLOOKUP(Z72,'Jenks Methodology'!$D$69:$G$73,4,TRUE),IF($C72="Intermediate Small",VLOOKUP(Z72,'Jenks Methodology'!$E$69:$G$73,3,TRUE),VLOOKUP(Z72,'Jenks Methodology'!$F$69:$G$73,2,TRUE))))),0)</f>
        <v>2.5</v>
      </c>
      <c r="AZ72" s="100">
        <f>IFERROR(VLOOKUP(AA72,'Basic Score Methodology'!$N$6:$O$7,'Basic Score Methodology'!$O$2,TRUE),0)</f>
        <v>5</v>
      </c>
      <c r="BA72" s="164">
        <f>SUM(AB72:AE72)+IF(AF72="",AG72,AF72)+SUM(AH72:AI72,AN72:AZ72)</f>
        <v>47.75</v>
      </c>
    </row>
    <row r="73" spans="1:53" x14ac:dyDescent="0.3">
      <c r="A73" s="108" t="s">
        <v>96</v>
      </c>
      <c r="B73" s="1" t="s">
        <v>97</v>
      </c>
      <c r="C73" s="1" t="s">
        <v>290</v>
      </c>
      <c r="D73" s="129" t="str">
        <f>IF(COUNTIF('NPIAS Info 2021-25'!$C$4:$C$100,B73)&gt;0,"Y","N")</f>
        <v>Y</v>
      </c>
      <c r="E73" s="129" t="str">
        <f>IFERROR(VLOOKUP($B73,'NPIAS Info 2021-25'!$C$4:$G$100,'NPIAS Info 2021-25'!$G$2,FALSE),"Non-NPIAS")</f>
        <v>GA</v>
      </c>
      <c r="F73" s="129" t="str">
        <f>IFERROR(IF(VLOOKUP($B73,'NPIAS Info 2021-25'!$C$4:$G$100,'NPIAS Info 2021-25'!$F$2,FALSE)=0,"N/A (Primary)",VLOOKUP($B73,'NPIAS Info 2021-25'!$C$4:$G$100,'NPIAS Info 2021-25'!$F$2,FALSE)),"N/A (Non-NPIAS)")</f>
        <v>Basic</v>
      </c>
      <c r="G73" s="130">
        <f>VLOOKUP($B73,'2020 Inventory Data'!$B$5:$V$137,'2020 Inventory Data'!$V$3,FALSE)</f>
        <v>34</v>
      </c>
      <c r="H73" s="168">
        <f>IFERROR(VLOOKUP(B73,MnSASP_Baseline_Operations[],'Baseline Ops'!$D$3,FALSE),0)</f>
        <v>6073.6651275764489</v>
      </c>
      <c r="I73" s="130">
        <f>IFERROR(VLOOKUP($B73,'5010 Operations'!$C$5:$CO$151,'5010 Operations'!$CO$3,FALSE),"")</f>
        <v>7000</v>
      </c>
      <c r="J73" s="131">
        <f>IF(VLOOKUP($B73,'2020 Inventory Data'!$B$5:$G$137,'2020 Inventory Data'!$D$3,FALSE)="Yes",1,0)</f>
        <v>0</v>
      </c>
      <c r="K73" s="131">
        <f>IF(VLOOKUP($B73,'2020 Inventory Data'!$B$5:$G$137,'2020 Inventory Data'!$G$3,FALSE)="Yes",1,0)</f>
        <v>1</v>
      </c>
      <c r="L73" s="130">
        <f>VLOOKUP($B73,'30nm Airport Count'!$B$5:$K$137,'30nm Airport Count'!$I$3,FALSE)</f>
        <v>2</v>
      </c>
      <c r="M73" s="130">
        <f>VLOOKUP($B73,'30nm Airport Count'!$B$5:$K$137,'30nm Airport Count'!$J$3,FALSE)</f>
        <v>3</v>
      </c>
      <c r="N73" s="130">
        <f>VLOOKUP($B73,'30nm Airport Count'!$B$5:$K$137,'30nm Airport Count'!$K$3,FALSE)</f>
        <v>0</v>
      </c>
      <c r="O73" s="130">
        <f>VLOOKUP($B73,'30nm Airport Count'!$B$5:$L$137,'30nm Airport Count'!$L$3,FALSE)</f>
        <v>3</v>
      </c>
      <c r="P73" s="130">
        <f>VLOOKUP(B73,Population_30minProximity_Airports[[FAA ID]:[Population within 30 min drive-time]],3,FALSE)</f>
        <v>20775</v>
      </c>
      <c r="Q73" s="132">
        <f>IFERROR(VLOOKUP($B73,'PCI Data (106 airports)'!$W$6:$Z$112,4,FALSE),IF($C73="Landing Strip Turf","Turf","Unknown"))</f>
        <v>47</v>
      </c>
      <c r="R73" s="132">
        <f>VLOOKUP($B73,'Total Economic Impact'!$A$5:$G$139,'Total Economic Impact'!D$3,FALSE)</f>
        <v>14</v>
      </c>
      <c r="S73" s="133">
        <f>VLOOKUP($B73,'Total Economic Impact'!$A$5:$G$139,'Total Economic Impact'!E$3,FALSE)</f>
        <v>802810</v>
      </c>
      <c r="T73" s="133">
        <f>VLOOKUP($B73,'Total Economic Impact'!$A$5:$G$139,'Total Economic Impact'!F$3,FALSE)</f>
        <v>1070970</v>
      </c>
      <c r="U73" s="133">
        <f>VLOOKUP($B73,'Total Economic Impact'!$A$5:$G$139,'Total Economic Impact'!G$3,FALSE)</f>
        <v>1873780</v>
      </c>
      <c r="V73" s="134">
        <f>IFERROR(VLOOKUP($B73,'2020 Inventory Data'!$B$5:$AP$137,'2020 Inventory Data'!$AJ$3,FALSE),"NP")</f>
        <v>9</v>
      </c>
      <c r="W73" s="134">
        <f>IFERROR(VLOOKUP($B73,'2020 Inventory Data'!$B$5:$AP$137,'2020 Inventory Data'!$AK$3,FALSE),"NP")</f>
        <v>10</v>
      </c>
      <c r="X73" s="133">
        <f>IFERROR(VLOOKUP($B73,'AIP Grant History'!$M$9:$Q$109,5,FALSE),0)</f>
        <v>2640739</v>
      </c>
      <c r="Y73" s="133">
        <f>IFERROR(VLOOKUP($B73,'State-Local Funding History'!$L$11:$N$143,'State-Local Funding History'!M$9,FALSE),0)</f>
        <v>370312.87</v>
      </c>
      <c r="Z73" s="133">
        <f>IFERROR(VLOOKUP($B73,'State-Local Funding History'!$L$11:$N$143,'State-Local Funding History'!N$9,FALSE),0)</f>
        <v>320192.82000000007</v>
      </c>
      <c r="AA73" s="135" t="str">
        <f>IFERROR(IF(VLOOKUP($B73,'2020 Inventory Data'!$B$5:$AG$137,'2020 Inventory Data'!$AG$3,FALSE)="x","Y","N"),"")</f>
        <v>N</v>
      </c>
      <c r="AB73" s="112">
        <f>VLOOKUP(D73,'Basic Score Methodology'!$B$6:$E$16,'Basic Score Methodology'!$C$2,FALSE)</f>
        <v>5</v>
      </c>
      <c r="AC73" s="113">
        <f>IFERROR(VLOOKUP(E73,'Basic Score Methodology'!$B$6:$E$16,'Basic Score Methodology'!$D$2,FALSE),0)</f>
        <v>0</v>
      </c>
      <c r="AD73" s="113">
        <f>IFERROR(VLOOKUP(F73,'Basic Score Methodology'!$B$6:$E$16,'Basic Score Methodology'!$E$2,FALSE),0)</f>
        <v>0.75</v>
      </c>
      <c r="AE73" s="88">
        <f>IF(G73&lt;='Basic Score Methodology'!$G$12,'Basic Score Methodology'!$H$12,'Basic Score Methodology'!$H$13)</f>
        <v>5</v>
      </c>
      <c r="AF73" s="88">
        <f>IFERROR(IF($C73="Key Commercial Service",VLOOKUP(H73,'Jenks Methodology'!$B$4:$G$8,6,TRUE),IF($C73="Key General Aviation",VLOOKUP(H73,'Jenks Methodology'!$C$4:$G$8,5,TRUE),IF($C73="Intermediate Large",VLOOKUP(H73,'Jenks Methodology'!$D$4:$G$8,4,TRUE),IF($C73="Intermediate Small",VLOOKUP(H73,'Jenks Methodology'!$E$4:$G$8,3,TRUE),VLOOKUP(H73,'Jenks Methodology'!$F$4:$G$8,2,TRUE))))),0)</f>
        <v>2.5</v>
      </c>
      <c r="AG73" s="88">
        <f>IFERROR(IF($C73="Key Commercial Service",VLOOKUP($I73,'Jenks Methodology'!$B$9:$G$13,6,TRUE),IF($C73="Key General Aviation",VLOOKUP($I73,'Jenks Methodology'!$C$9:$G$13,5,TRUE),IF($C73="Intermediate Large",VLOOKUP($I73,'Jenks Methodology'!$D$9:$G$13,4,TRUE),IF($C73="Intermediate Small",VLOOKUP($I73,'Jenks Methodology'!$E$9:$G$13,3,TRUE),VLOOKUP($I73,'Jenks Methodology'!$F$9:$G$13,2,TRUE))))),"")</f>
        <v>1.25</v>
      </c>
      <c r="AH73" s="88">
        <f>IFERROR(VLOOKUP(J73,'Basic Score Methodology'!$G$6:$I$7,'Basic Score Methodology'!$H$2,FALSE),0)</f>
        <v>0</v>
      </c>
      <c r="AI73" s="88">
        <f>IFERROR(VLOOKUP(K73,'Basic Score Methodology'!$G$6:$I$7,'Basic Score Methodology'!$I$2,FALSE),0)</f>
        <v>5</v>
      </c>
      <c r="AJ73" s="88">
        <f>IFERROR(IF($C73="Key Commercial Service",VLOOKUP(L73,'Jenks Methodology'!$B$14:$G$18,6,TRUE),IF($C73="Key General Aviation",VLOOKUP(L73,'Jenks Methodology'!$C$14:$G$18,5,TRUE),IF($C73="Intermediate Large",VLOOKUP(L73,'Jenks Methodology'!$D$14:$G$18,4,TRUE),IF($C73="Intermediate Small",VLOOKUP(L73,'Jenks Methodology'!$E$14:$G$18,3,TRUE),VLOOKUP(L73,'Jenks Methodology'!$F$14:$G$18,2,TRUE))))),5)</f>
        <v>2.5</v>
      </c>
      <c r="AK73" s="88">
        <f>IFERROR(IF($C73="Key Commercial Service",VLOOKUP(M73,'Jenks Methodology'!$B$19:$G$23,6,TRUE),IF($C73="Key General Aviation",VLOOKUP(M73,'Jenks Methodology'!$C$19:$G$23,5,TRUE),IF($C73="Intermediate Large",VLOOKUP(M73,'Jenks Methodology'!$D$19:$G$23,4,TRUE),IF($C73="Intermediate Small",VLOOKUP(M73,'Jenks Methodology'!$E$19:$G$23,3,TRUE),VLOOKUP(M73,'Jenks Methodology'!$F$19:$G$23,2,TRUE))))),5)</f>
        <v>1.25</v>
      </c>
      <c r="AL73" s="88">
        <f>IFERROR(IF($C73="Key Commercial Service",VLOOKUP(N73,'Jenks Methodology'!$B$24:$G$28,6,TRUE),IF($C73="Key General Aviation",VLOOKUP(N73,'Jenks Methodology'!$C$24:$G$28,5,TRUE),IF($C73="Intermediate Large",VLOOKUP(N73,'Jenks Methodology'!$D$24:$G$28,4,TRUE),IF($C73="Intermediate Small",VLOOKUP(N73,'Jenks Methodology'!$E$24:$G$28,3,TRUE),VLOOKUP(N73,'Jenks Methodology'!$F$24:$G$28,2,TRUE))))),5)</f>
        <v>5</v>
      </c>
      <c r="AM73" s="88">
        <f>IFERROR(IF($C73="Key Commercial Service",VLOOKUP(O73,'Jenks Methodology'!$B$29:$G$33,6,FALSE),IF($C73="Key General Aviation",VLOOKUP(O73,'Jenks Methodology'!$C$29:$G$33,5,FALSE),IF($C73="Intermediate Large",VLOOKUP(O73,'Jenks Methodology'!$D$29:$G$33,4,FALSE),IF($C73="Intermediate Small",VLOOKUP(O73,'Jenks Methodology'!$E$29:$G$33,3,FALSE),VLOOKUP(O73,'Jenks Methodology'!$F$29:$G$33,2,FALSE))))),5)</f>
        <v>2.5</v>
      </c>
      <c r="AN73" s="101">
        <f>AVERAGE(AJ73:AM73)</f>
        <v>2.8125</v>
      </c>
      <c r="AO73" s="88">
        <f>IFERROR(IF($C73="Key Commercial Service",VLOOKUP(P73,'Jenks Methodology'!$B$34:$G$38,6,TRUE),IF($C73="Key General Aviation",VLOOKUP(P73,'Jenks Methodology'!$C$34:$G$38,5,TRUE),IF($C73="Intermediate Large",VLOOKUP(P73,'Jenks Methodology'!$D$34:$G$38,4,TRUE),IF($C73="Intermediate Small",VLOOKUP(P73,'Jenks Methodology'!$E$34:$G$38,3,TRUE),VLOOKUP(P73,'Jenks Methodology'!$F$34:$G$38,2,TRUE))))),5)</f>
        <v>1.25</v>
      </c>
      <c r="AP73" s="88">
        <f>VLOOKUP($Q73,'Basic Score Methodology'!$K$6:$L$12,'Basic Score Methodology'!$L$2,TRUE)</f>
        <v>1.25</v>
      </c>
      <c r="AQ73" s="88">
        <f>IFERROR(IF($C73="Key Commercial Service",VLOOKUP(R73,'Jenks Methodology'!$B$39:$G$43,6,TRUE),IF($C73="Key General Aviation",VLOOKUP(R73,'Jenks Methodology'!$C$39:$G$43,5,TRUE),IF($C73="Intermediate Large",VLOOKUP(R73,'Jenks Methodology'!$D$39:$G$43,4,TRUE),IF($C73="Intermediate Small",VLOOKUP(R73,'Jenks Methodology'!$E$39:$G$43,3,TRUE),VLOOKUP(R73,'Jenks Methodology'!$F$39:$G$43,2,TRUE))))),0)</f>
        <v>1.25</v>
      </c>
      <c r="AR73" s="88">
        <f>IFERROR(IF($C73="Key Commercial Service",VLOOKUP(S73,'Jenks Methodology'!$B$44:$G$48,6,TRUE),IF($C73="Key General Aviation",VLOOKUP(S73,'Jenks Methodology'!$C$44:$G$48,5,TRUE),IF($C73="Intermediate Large",VLOOKUP(S73,'Jenks Methodology'!$D$44:$G$48,4,TRUE),IF($C73="Intermediate Small",VLOOKUP(S73,'Jenks Methodology'!$E$44:$G$48,3,TRUE),VLOOKUP(S73,'Jenks Methodology'!$F$44:$G$48,2,TRUE))))),0)</f>
        <v>2.5</v>
      </c>
      <c r="AS73" s="88">
        <f>IFERROR(IF($C73="Key Commercial Service",VLOOKUP(T73,'Jenks Methodology'!$B$49:$G$53,6,TRUE),IF($C73="Key General Aviation",VLOOKUP(T73,'Jenks Methodology'!$C$49:$G$53,5,TRUE),IF($C73="Intermediate Large",VLOOKUP(T73,'Jenks Methodology'!$D$49:$G$53,4,TRUE),IF($C73="Intermediate Small",VLOOKUP(T73,'Jenks Methodology'!$E$49:$G$53,3,TRUE),VLOOKUP(T73,'Jenks Methodology'!$F$49:$G$53,2,TRUE))))),0)</f>
        <v>1.25</v>
      </c>
      <c r="AT73" s="88">
        <f>IFERROR(IF($C73="Key Commercial Service",VLOOKUP(U73,'Jenks Methodology'!$B$54:$G$58,6,TRUE),IF($C73="Key General Aviation",VLOOKUP(U73,'Jenks Methodology'!$C$54:$G$58,5,TRUE),IF($C73="Intermediate Large",VLOOKUP(U73,'Jenks Methodology'!$D$54:$G$58,4,TRUE),IF($C73="Intermediate Small",VLOOKUP(U73,'Jenks Methodology'!$E$54:$G$58,3,TRUE),VLOOKUP(U73,'Jenks Methodology'!$F$54:$G$58,2,TRUE))))),0)</f>
        <v>2.5</v>
      </c>
      <c r="AU73" s="88">
        <f>IFERROR(VLOOKUP(V73,'Basic Score Methodology'!$K$17:$M$21,'Basic Score Methodology'!$L$2,TRUE),0)</f>
        <v>3.75</v>
      </c>
      <c r="AV73" s="88">
        <f>IFERROR(VLOOKUP(W73,'Basic Score Methodology'!$K$17:$M$21,'Basic Score Methodology'!$M$2,TRUE),0)</f>
        <v>5</v>
      </c>
      <c r="AW73" s="88">
        <f>IFERROR(IF($C73="Key Commercial Service",VLOOKUP(X73,'Jenks Methodology'!$B$59:$G$63,6,TRUE),IF($C73="Key General Aviation",VLOOKUP(X73,'Jenks Methodology'!$C$59:$G$63,5,TRUE),IF($C73="Intermediate Large",VLOOKUP(X73,'Jenks Methodology'!$D$59:$G$63,4,TRUE),IF($C73="Intermediate Small",VLOOKUP(X73,'Jenks Methodology'!$E$59:$G$63,3,TRUE),VLOOKUP(X73,'Jenks Methodology'!$F$59:$G$63,2,TRUE))))),0)</f>
        <v>2.5</v>
      </c>
      <c r="AX73" s="88">
        <f>IFERROR(IF($C73="Key Commercial Service",VLOOKUP(Y73,'Jenks Methodology'!$B$64:$G$68,6,TRUE),IF($C73="Key General Aviation",VLOOKUP(Y73,'Jenks Methodology'!$C$64:$G$68,5,TRUE),IF($C73="Intermediate Large",VLOOKUP(Y73,'Jenks Methodology'!$D$64:$G$68,4,TRUE),IF($C73="Intermediate Small",VLOOKUP(Y73,'Jenks Methodology'!$E$64:$G$68,3,TRUE),VLOOKUP(Y73,'Jenks Methodology'!$F$64:$G$68,2,TRUE))))),0)</f>
        <v>0</v>
      </c>
      <c r="AY73" s="88">
        <f>IFERROR(IF($C73="Key Commercial Service",VLOOKUP(Z73,'Jenks Methodology'!$B$69:$G$73,6,TRUE),IF($C73="Key General Aviation",VLOOKUP(Z73,'Jenks Methodology'!$C$69:$G$73,5,TRUE),IF($C73="Intermediate Large",VLOOKUP(Z73,'Jenks Methodology'!$D$69:$G$73,4,TRUE),IF($C73="Intermediate Small",VLOOKUP(Z73,'Jenks Methodology'!$E$69:$G$73,3,TRUE),VLOOKUP(Z73,'Jenks Methodology'!$F$69:$G$73,2,TRUE))))),0)</f>
        <v>0</v>
      </c>
      <c r="AZ73" s="100">
        <f>IFERROR(VLOOKUP(AA73,'Basic Score Methodology'!$N$6:$O$7,'Basic Score Methodology'!$O$2,TRUE),0)</f>
        <v>5</v>
      </c>
      <c r="BA73" s="164">
        <f>SUM(AB73:AE73)+IF(AF73="",AG73,AF73)+SUM(AH73:AI73,AN73:AZ73)</f>
        <v>47.3125</v>
      </c>
    </row>
    <row r="74" spans="1:53" x14ac:dyDescent="0.3">
      <c r="A74" s="108" t="s">
        <v>202</v>
      </c>
      <c r="B74" s="1" t="s">
        <v>203</v>
      </c>
      <c r="C74" s="1" t="s">
        <v>293</v>
      </c>
      <c r="D74" s="129" t="str">
        <f>IF(COUNTIF('NPIAS Info 2021-25'!$C$4:$C$100,B74)&gt;0,"Y","N")</f>
        <v>Y</v>
      </c>
      <c r="E74" s="129" t="str">
        <f>IFERROR(VLOOKUP($B74,'NPIAS Info 2021-25'!$C$4:$G$100,'NPIAS Info 2021-25'!$G$2,FALSE),"Non-NPIAS")</f>
        <v>GA</v>
      </c>
      <c r="F74" s="129" t="str">
        <f>IFERROR(IF(VLOOKUP($B74,'NPIAS Info 2021-25'!$C$4:$G$100,'NPIAS Info 2021-25'!$F$2,FALSE)=0,"N/A (Primary)",VLOOKUP($B74,'NPIAS Info 2021-25'!$C$4:$G$100,'NPIAS Info 2021-25'!$F$2,FALSE)),"N/A (Non-NPIAS)")</f>
        <v>Basic</v>
      </c>
      <c r="G74" s="130">
        <f>VLOOKUP($B74,'2020 Inventory Data'!$B$5:$V$137,'2020 Inventory Data'!$V$3,FALSE)</f>
        <v>11</v>
      </c>
      <c r="H74" s="168">
        <f>IFERROR(VLOOKUP(B74,MnSASP_Baseline_Operations[],'Baseline Ops'!$D$3,FALSE),0)</f>
        <v>14102.580951180669</v>
      </c>
      <c r="I74" s="130">
        <f>IFERROR(VLOOKUP($B74,'5010 Operations'!$C$5:$CO$151,'5010 Operations'!$CO$3,FALSE),"")</f>
        <v>18300</v>
      </c>
      <c r="J74" s="131">
        <f>IF(VLOOKUP($B74,'2020 Inventory Data'!$B$5:$G$137,'2020 Inventory Data'!$D$3,FALSE)="Yes",1,0)</f>
        <v>1</v>
      </c>
      <c r="K74" s="131">
        <f>IF(VLOOKUP($B74,'2020 Inventory Data'!$B$5:$G$137,'2020 Inventory Data'!$G$3,FALSE)="Yes",1,0)</f>
        <v>1</v>
      </c>
      <c r="L74" s="130">
        <f>VLOOKUP($B74,'30nm Airport Count'!$B$5:$K$137,'30nm Airport Count'!$I$3,FALSE)</f>
        <v>1</v>
      </c>
      <c r="M74" s="130">
        <f>VLOOKUP($B74,'30nm Airport Count'!$B$5:$K$137,'30nm Airport Count'!$J$3,FALSE)</f>
        <v>1</v>
      </c>
      <c r="N74" s="130">
        <f>VLOOKUP($B74,'30nm Airport Count'!$B$5:$K$137,'30nm Airport Count'!$K$3,FALSE)</f>
        <v>1</v>
      </c>
      <c r="O74" s="130">
        <f>VLOOKUP($B74,'30nm Airport Count'!$B$5:$L$137,'30nm Airport Count'!$L$3,FALSE)</f>
        <v>2</v>
      </c>
      <c r="P74" s="130">
        <f>VLOOKUP(B74,Population_30minProximity_Airports[[FAA ID]:[Population within 30 min drive-time]],3,FALSE)</f>
        <v>12599</v>
      </c>
      <c r="Q74" s="132">
        <f>IFERROR(VLOOKUP($B74,'PCI Data (106 airports)'!$W$6:$Z$112,4,FALSE),IF($C74="Landing Strip Turf","Turf","Unknown"))</f>
        <v>58</v>
      </c>
      <c r="R74" s="132">
        <f>VLOOKUP($B74,'Total Economic Impact'!$A$5:$G$139,'Total Economic Impact'!D$3,FALSE)</f>
        <v>10</v>
      </c>
      <c r="S74" s="133">
        <f>VLOOKUP($B74,'Total Economic Impact'!$A$5:$G$139,'Total Economic Impact'!E$3,FALSE)</f>
        <v>351270</v>
      </c>
      <c r="T74" s="133">
        <f>VLOOKUP($B74,'Total Economic Impact'!$A$5:$G$139,'Total Economic Impact'!F$3,FALSE)</f>
        <v>719450</v>
      </c>
      <c r="U74" s="133">
        <f>VLOOKUP($B74,'Total Economic Impact'!$A$5:$G$139,'Total Economic Impact'!G$3,FALSE)</f>
        <v>1070720</v>
      </c>
      <c r="V74" s="134">
        <f>IFERROR(VLOOKUP($B74,'2020 Inventory Data'!$B$5:$AP$137,'2020 Inventory Data'!$AJ$3,FALSE),"NP")</f>
        <v>9</v>
      </c>
      <c r="W74" s="134">
        <f>IFERROR(VLOOKUP($B74,'2020 Inventory Data'!$B$5:$AP$137,'2020 Inventory Data'!$AK$3,FALSE),"NP")</f>
        <v>9</v>
      </c>
      <c r="X74" s="133">
        <f>IFERROR(VLOOKUP($B74,'AIP Grant History'!$M$9:$Q$109,5,FALSE),0)</f>
        <v>4883571</v>
      </c>
      <c r="Y74" s="133">
        <f>IFERROR(VLOOKUP($B74,'State-Local Funding History'!$L$11:$N$143,'State-Local Funding History'!M$9,FALSE),0)</f>
        <v>2019627.2199999997</v>
      </c>
      <c r="Z74" s="133">
        <f>IFERROR(VLOOKUP($B74,'State-Local Funding History'!$L$11:$N$143,'State-Local Funding History'!N$9,FALSE),0)</f>
        <v>1283685.7700000005</v>
      </c>
      <c r="AA74" s="135" t="str">
        <f>IFERROR(IF(VLOOKUP($B74,'2020 Inventory Data'!$B$5:$AG$137,'2020 Inventory Data'!$AG$3,FALSE)="x","Y","N"),"")</f>
        <v>Y</v>
      </c>
      <c r="AB74" s="112">
        <f>VLOOKUP(D74,'Basic Score Methodology'!$B$6:$E$16,'Basic Score Methodology'!$C$2,FALSE)</f>
        <v>5</v>
      </c>
      <c r="AC74" s="113">
        <f>IFERROR(VLOOKUP(E74,'Basic Score Methodology'!$B$6:$E$16,'Basic Score Methodology'!$D$2,FALSE),0)</f>
        <v>0</v>
      </c>
      <c r="AD74" s="113">
        <f>IFERROR(VLOOKUP(F74,'Basic Score Methodology'!$B$6:$E$16,'Basic Score Methodology'!$E$2,FALSE),0)</f>
        <v>0.75</v>
      </c>
      <c r="AE74" s="88">
        <f>IF(G74&lt;='Basic Score Methodology'!$G$12,'Basic Score Methodology'!$H$12,'Basic Score Methodology'!$H$13)</f>
        <v>5</v>
      </c>
      <c r="AF74" s="88">
        <f>IFERROR(IF($C74="Key Commercial Service",VLOOKUP(H74,'Jenks Methodology'!$B$4:$G$8,6,TRUE),IF($C74="Key General Aviation",VLOOKUP(H74,'Jenks Methodology'!$C$4:$G$8,5,TRUE),IF($C74="Intermediate Large",VLOOKUP(H74,'Jenks Methodology'!$D$4:$G$8,4,TRUE),IF($C74="Intermediate Small",VLOOKUP(H74,'Jenks Methodology'!$E$4:$G$8,3,TRUE),VLOOKUP(H74,'Jenks Methodology'!$F$4:$G$8,2,TRUE))))),0)</f>
        <v>3.75</v>
      </c>
      <c r="AG74" s="88">
        <f>IFERROR(IF($C74="Key Commercial Service",VLOOKUP($I74,'Jenks Methodology'!$B$9:$G$13,6,TRUE),IF($C74="Key General Aviation",VLOOKUP($I74,'Jenks Methodology'!$C$9:$G$13,5,TRUE),IF($C74="Intermediate Large",VLOOKUP($I74,'Jenks Methodology'!$D$9:$G$13,4,TRUE),IF($C74="Intermediate Small",VLOOKUP($I74,'Jenks Methodology'!$E$9:$G$13,3,TRUE),VLOOKUP($I74,'Jenks Methodology'!$F$9:$G$13,2,TRUE))))),"")</f>
        <v>3.75</v>
      </c>
      <c r="AH74" s="88">
        <f>IFERROR(VLOOKUP(J74,'Basic Score Methodology'!$G$6:$I$7,'Basic Score Methodology'!$H$2,FALSE),0)</f>
        <v>5</v>
      </c>
      <c r="AI74" s="88">
        <f>IFERROR(VLOOKUP(K74,'Basic Score Methodology'!$G$6:$I$7,'Basic Score Methodology'!$I$2,FALSE),0)</f>
        <v>5</v>
      </c>
      <c r="AJ74" s="88">
        <f>IFERROR(IF($C74="Key Commercial Service",VLOOKUP(L74,'Jenks Methodology'!$B$14:$G$18,6,TRUE),IF($C74="Key General Aviation",VLOOKUP(L74,'Jenks Methodology'!$C$14:$G$18,5,TRUE),IF($C74="Intermediate Large",VLOOKUP(L74,'Jenks Methodology'!$D$14:$G$18,4,TRUE),IF($C74="Intermediate Small",VLOOKUP(L74,'Jenks Methodology'!$E$14:$G$18,3,TRUE),VLOOKUP(L74,'Jenks Methodology'!$F$14:$G$18,2,TRUE))))),5)</f>
        <v>3.75</v>
      </c>
      <c r="AK74" s="88">
        <f>IFERROR(IF($C74="Key Commercial Service",VLOOKUP(M74,'Jenks Methodology'!$B$19:$G$23,6,TRUE),IF($C74="Key General Aviation",VLOOKUP(M74,'Jenks Methodology'!$C$19:$G$23,5,TRUE),IF($C74="Intermediate Large",VLOOKUP(M74,'Jenks Methodology'!$D$19:$G$23,4,TRUE),IF($C74="Intermediate Small",VLOOKUP(M74,'Jenks Methodology'!$E$19:$G$23,3,TRUE),VLOOKUP(M74,'Jenks Methodology'!$F$19:$G$23,2,TRUE))))),5)</f>
        <v>3.75</v>
      </c>
      <c r="AL74" s="88">
        <f>IFERROR(IF($C74="Key Commercial Service",VLOOKUP(N74,'Jenks Methodology'!$B$24:$G$28,6,TRUE),IF($C74="Key General Aviation",VLOOKUP(N74,'Jenks Methodology'!$C$24:$G$28,5,TRUE),IF($C74="Intermediate Large",VLOOKUP(N74,'Jenks Methodology'!$D$24:$G$28,4,TRUE),IF($C74="Intermediate Small",VLOOKUP(N74,'Jenks Methodology'!$E$24:$G$28,3,TRUE),VLOOKUP(N74,'Jenks Methodology'!$F$24:$G$28,2,TRUE))))),5)</f>
        <v>3.75</v>
      </c>
      <c r="AM74" s="88">
        <f>IFERROR(IF($C74="Key Commercial Service",VLOOKUP(O74,'Jenks Methodology'!$B$29:$G$33,6,FALSE),IF($C74="Key General Aviation",VLOOKUP(O74,'Jenks Methodology'!$C$29:$G$33,5,FALSE),IF($C74="Intermediate Large",VLOOKUP(O74,'Jenks Methodology'!$D$29:$G$33,4,FALSE),IF($C74="Intermediate Small",VLOOKUP(O74,'Jenks Methodology'!$E$29:$G$33,3,FALSE),VLOOKUP(O74,'Jenks Methodology'!$F$29:$G$33,2,FALSE))))),5)</f>
        <v>3.75</v>
      </c>
      <c r="AN74" s="101">
        <f>AVERAGE(AJ74:AM74)</f>
        <v>3.75</v>
      </c>
      <c r="AO74" s="88">
        <f>IFERROR(IF($C74="Key Commercial Service",VLOOKUP(P74,'Jenks Methodology'!$B$34:$G$38,6,TRUE),IF($C74="Key General Aviation",VLOOKUP(P74,'Jenks Methodology'!$C$34:$G$38,5,TRUE),IF($C74="Intermediate Large",VLOOKUP(P74,'Jenks Methodology'!$D$34:$G$38,4,TRUE),IF($C74="Intermediate Small",VLOOKUP(P74,'Jenks Methodology'!$E$34:$G$38,3,TRUE),VLOOKUP(P74,'Jenks Methodology'!$F$34:$G$38,2,TRUE))))),5)</f>
        <v>0</v>
      </c>
      <c r="AP74" s="88">
        <f>VLOOKUP($Q74,'Basic Score Methodology'!$K$6:$L$12,'Basic Score Methodology'!$L$2,TRUE)</f>
        <v>2.5</v>
      </c>
      <c r="AQ74" s="88">
        <f>IFERROR(IF($C74="Key Commercial Service",VLOOKUP(R74,'Jenks Methodology'!$B$39:$G$43,6,TRUE),IF($C74="Key General Aviation",VLOOKUP(R74,'Jenks Methodology'!$C$39:$G$43,5,TRUE),IF($C74="Intermediate Large",VLOOKUP(R74,'Jenks Methodology'!$D$39:$G$43,4,TRUE),IF($C74="Intermediate Small",VLOOKUP(R74,'Jenks Methodology'!$E$39:$G$43,3,TRUE),VLOOKUP(R74,'Jenks Methodology'!$F$39:$G$43,2,TRUE))))),0)</f>
        <v>0</v>
      </c>
      <c r="AR74" s="88">
        <f>IFERROR(IF($C74="Key Commercial Service",VLOOKUP(S74,'Jenks Methodology'!$B$44:$G$48,6,TRUE),IF($C74="Key General Aviation",VLOOKUP(S74,'Jenks Methodology'!$C$44:$G$48,5,TRUE),IF($C74="Intermediate Large",VLOOKUP(S74,'Jenks Methodology'!$D$44:$G$48,4,TRUE),IF($C74="Intermediate Small",VLOOKUP(S74,'Jenks Methodology'!$E$44:$G$48,3,TRUE),VLOOKUP(S74,'Jenks Methodology'!$F$44:$G$48,2,TRUE))))),0)</f>
        <v>0</v>
      </c>
      <c r="AS74" s="88">
        <f>IFERROR(IF($C74="Key Commercial Service",VLOOKUP(T74,'Jenks Methodology'!$B$49:$G$53,6,TRUE),IF($C74="Key General Aviation",VLOOKUP(T74,'Jenks Methodology'!$C$49:$G$53,5,TRUE),IF($C74="Intermediate Large",VLOOKUP(T74,'Jenks Methodology'!$D$49:$G$53,4,TRUE),IF($C74="Intermediate Small",VLOOKUP(T74,'Jenks Methodology'!$E$49:$G$53,3,TRUE),VLOOKUP(T74,'Jenks Methodology'!$F$49:$G$53,2,TRUE))))),0)</f>
        <v>0</v>
      </c>
      <c r="AT74" s="88">
        <f>IFERROR(IF($C74="Key Commercial Service",VLOOKUP(U74,'Jenks Methodology'!$B$54:$G$58,6,TRUE),IF($C74="Key General Aviation",VLOOKUP(U74,'Jenks Methodology'!$C$54:$G$58,5,TRUE),IF($C74="Intermediate Large",VLOOKUP(U74,'Jenks Methodology'!$D$54:$G$58,4,TRUE),IF($C74="Intermediate Small",VLOOKUP(U74,'Jenks Methodology'!$E$54:$G$58,3,TRUE),VLOOKUP(U74,'Jenks Methodology'!$F$54:$G$58,2,TRUE))))),0)</f>
        <v>0</v>
      </c>
      <c r="AU74" s="88">
        <f>IFERROR(VLOOKUP(V74,'Basic Score Methodology'!$K$17:$M$21,'Basic Score Methodology'!$L$2,TRUE),0)</f>
        <v>3.75</v>
      </c>
      <c r="AV74" s="88">
        <f>IFERROR(VLOOKUP(W74,'Basic Score Methodology'!$K$17:$M$21,'Basic Score Methodology'!$M$2,TRUE),0)</f>
        <v>3.75</v>
      </c>
      <c r="AW74" s="88">
        <f>IFERROR(IF($C74="Key Commercial Service",VLOOKUP(X74,'Jenks Methodology'!$B$59:$G$63,6,TRUE),IF($C74="Key General Aviation",VLOOKUP(X74,'Jenks Methodology'!$C$59:$G$63,5,TRUE),IF($C74="Intermediate Large",VLOOKUP(X74,'Jenks Methodology'!$D$59:$G$63,4,TRUE),IF($C74="Intermediate Small",VLOOKUP(X74,'Jenks Methodology'!$E$59:$G$63,3,TRUE),VLOOKUP(X74,'Jenks Methodology'!$F$59:$G$63,2,TRUE))))),0)</f>
        <v>2.5</v>
      </c>
      <c r="AX74" s="88">
        <f>IFERROR(IF($C74="Key Commercial Service",VLOOKUP(Y74,'Jenks Methodology'!$B$64:$G$68,6,TRUE),IF($C74="Key General Aviation",VLOOKUP(Y74,'Jenks Methodology'!$C$64:$G$68,5,TRUE),IF($C74="Intermediate Large",VLOOKUP(Y74,'Jenks Methodology'!$D$64:$G$68,4,TRUE),IF($C74="Intermediate Small",VLOOKUP(Y74,'Jenks Methodology'!$E$64:$G$68,3,TRUE),VLOOKUP(Y74,'Jenks Methodology'!$F$64:$G$68,2,TRUE))))),0)</f>
        <v>3.75</v>
      </c>
      <c r="AY74" s="88">
        <f>IFERROR(IF($C74="Key Commercial Service",VLOOKUP(Z74,'Jenks Methodology'!$B$69:$G$73,6,TRUE),IF($C74="Key General Aviation",VLOOKUP(Z74,'Jenks Methodology'!$C$69:$G$73,5,TRUE),IF($C74="Intermediate Large",VLOOKUP(Z74,'Jenks Methodology'!$D$69:$G$73,4,TRUE),IF($C74="Intermediate Small",VLOOKUP(Z74,'Jenks Methodology'!$E$69:$G$73,3,TRUE),VLOOKUP(Z74,'Jenks Methodology'!$F$69:$G$73,2,TRUE))))),0)</f>
        <v>2.5</v>
      </c>
      <c r="AZ74" s="100">
        <f>IFERROR(VLOOKUP(AA74,'Basic Score Methodology'!$N$6:$O$7,'Basic Score Methodology'!$O$2,TRUE),0)</f>
        <v>0</v>
      </c>
      <c r="BA74" s="164">
        <f>SUM(AB74:AE74)+IF(AF74="",AG74,AF74)+SUM(AH74:AI74,AN74:AZ74)</f>
        <v>47</v>
      </c>
    </row>
    <row r="75" spans="1:53" x14ac:dyDescent="0.3">
      <c r="A75" s="108" t="s">
        <v>248</v>
      </c>
      <c r="B75" s="1" t="s">
        <v>249</v>
      </c>
      <c r="C75" s="1" t="s">
        <v>294</v>
      </c>
      <c r="D75" s="129" t="str">
        <f>IF(COUNTIF('NPIAS Info 2021-25'!$C$4:$C$100,B75)&gt;0,"Y","N")</f>
        <v>Y</v>
      </c>
      <c r="E75" s="129" t="str">
        <f>IFERROR(VLOOKUP($B75,'NPIAS Info 2021-25'!$C$4:$G$100,'NPIAS Info 2021-25'!$G$2,FALSE),"Non-NPIAS")</f>
        <v>GA</v>
      </c>
      <c r="F75" s="129" t="str">
        <f>IFERROR(IF(VLOOKUP($B75,'NPIAS Info 2021-25'!$C$4:$G$100,'NPIAS Info 2021-25'!$F$2,FALSE)=0,"N/A (Primary)",VLOOKUP($B75,'NPIAS Info 2021-25'!$C$4:$G$100,'NPIAS Info 2021-25'!$F$2,FALSE)),"N/A (Non-NPIAS)")</f>
        <v>Local</v>
      </c>
      <c r="G75" s="130">
        <f>VLOOKUP($B75,'2020 Inventory Data'!$B$5:$V$137,'2020 Inventory Data'!$V$3,FALSE)</f>
        <v>16</v>
      </c>
      <c r="H75" s="168">
        <f>IFERROR(VLOOKUP(B75,MnSASP_Baseline_Operations[],'Baseline Ops'!$D$3,FALSE),0)</f>
        <v>16617.30245452204</v>
      </c>
      <c r="I75" s="130">
        <f>IFERROR(VLOOKUP($B75,'5010 Operations'!$C$5:$CO$151,'5010 Operations'!$CO$3,FALSE),"")</f>
        <v>9000</v>
      </c>
      <c r="J75" s="131">
        <f>IF(VLOOKUP($B75,'2020 Inventory Data'!$B$5:$G$137,'2020 Inventory Data'!$D$3,FALSE)="Yes",1,0)</f>
        <v>1</v>
      </c>
      <c r="K75" s="131">
        <f>IF(VLOOKUP($B75,'2020 Inventory Data'!$B$5:$G$137,'2020 Inventory Data'!$G$3,FALSE)="Yes",1,0)</f>
        <v>1</v>
      </c>
      <c r="L75" s="130">
        <f>VLOOKUP($B75,'30nm Airport Count'!$B$5:$K$137,'30nm Airport Count'!$I$3,FALSE)</f>
        <v>1</v>
      </c>
      <c r="M75" s="130">
        <f>VLOOKUP($B75,'30nm Airport Count'!$B$5:$K$137,'30nm Airport Count'!$J$3,FALSE)</f>
        <v>1</v>
      </c>
      <c r="N75" s="130">
        <f>VLOOKUP($B75,'30nm Airport Count'!$B$5:$K$137,'30nm Airport Count'!$K$3,FALSE)</f>
        <v>0</v>
      </c>
      <c r="O75" s="130">
        <f>VLOOKUP($B75,'30nm Airport Count'!$B$5:$L$137,'30nm Airport Count'!$L$3,FALSE)</f>
        <v>1</v>
      </c>
      <c r="P75" s="130">
        <f>VLOOKUP(B75,Population_30minProximity_Airports[[FAA ID]:[Population within 30 min drive-time]],3,FALSE)</f>
        <v>10663</v>
      </c>
      <c r="Q75" s="132">
        <f>IFERROR(VLOOKUP($B75,'PCI Data (106 airports)'!$W$6:$Z$112,4,FALSE),IF($C75="Landing Strip Turf","Turf","Unknown"))</f>
        <v>73.564314069090457</v>
      </c>
      <c r="R75" s="132">
        <f>VLOOKUP($B75,'Total Economic Impact'!$A$5:$G$139,'Total Economic Impact'!D$3,FALSE)</f>
        <v>44</v>
      </c>
      <c r="S75" s="133">
        <f>VLOOKUP($B75,'Total Economic Impact'!$A$5:$G$139,'Total Economic Impact'!E$3,FALSE)</f>
        <v>2725130</v>
      </c>
      <c r="T75" s="133">
        <f>VLOOKUP($B75,'Total Economic Impact'!$A$5:$G$139,'Total Economic Impact'!F$3,FALSE)</f>
        <v>7296140</v>
      </c>
      <c r="U75" s="133">
        <f>VLOOKUP($B75,'Total Economic Impact'!$A$5:$G$139,'Total Economic Impact'!G$3,FALSE)</f>
        <v>10021270</v>
      </c>
      <c r="V75" s="134">
        <f>IFERROR(VLOOKUP($B75,'2020 Inventory Data'!$B$5:$AP$137,'2020 Inventory Data'!$AJ$3,FALSE),"NP")</f>
        <v>8</v>
      </c>
      <c r="W75" s="134">
        <f>IFERROR(VLOOKUP($B75,'2020 Inventory Data'!$B$5:$AP$137,'2020 Inventory Data'!$AK$3,FALSE),"NP")</f>
        <v>5</v>
      </c>
      <c r="X75" s="133">
        <f>IFERROR(VLOOKUP($B75,'AIP Grant History'!$M$9:$Q$109,5,FALSE),0)</f>
        <v>2990879</v>
      </c>
      <c r="Y75" s="133">
        <f>IFERROR(VLOOKUP($B75,'State-Local Funding History'!$L$11:$N$143,'State-Local Funding History'!M$9,FALSE),0)</f>
        <v>2339540.7699999996</v>
      </c>
      <c r="Z75" s="133">
        <f>IFERROR(VLOOKUP($B75,'State-Local Funding History'!$L$11:$N$143,'State-Local Funding History'!N$9,FALSE),0)</f>
        <v>1525144.9799999997</v>
      </c>
      <c r="AA75" s="135" t="str">
        <f>IFERROR(IF(VLOOKUP($B75,'2020 Inventory Data'!$B$5:$AG$137,'2020 Inventory Data'!$AG$3,FALSE)="x","Y","N"),"")</f>
        <v>N</v>
      </c>
      <c r="AB75" s="112">
        <f>VLOOKUP(D75,'Basic Score Methodology'!$B$6:$E$16,'Basic Score Methodology'!$C$2,FALSE)</f>
        <v>5</v>
      </c>
      <c r="AC75" s="113">
        <f>IFERROR(VLOOKUP(E75,'Basic Score Methodology'!$B$6:$E$16,'Basic Score Methodology'!$D$2,FALSE),0)</f>
        <v>0</v>
      </c>
      <c r="AD75" s="113">
        <f>IFERROR(VLOOKUP(F75,'Basic Score Methodology'!$B$6:$E$16,'Basic Score Methodology'!$E$2,FALSE),0)</f>
        <v>1.5</v>
      </c>
      <c r="AE75" s="88">
        <f>IF(G75&lt;='Basic Score Methodology'!$G$12,'Basic Score Methodology'!$H$12,'Basic Score Methodology'!$H$13)</f>
        <v>5</v>
      </c>
      <c r="AF75" s="88">
        <f>IFERROR(IF($C75="Key Commercial Service",VLOOKUP(H75,'Jenks Methodology'!$B$4:$G$8,6,TRUE),IF($C75="Key General Aviation",VLOOKUP(H75,'Jenks Methodology'!$C$4:$G$8,5,TRUE),IF($C75="Intermediate Large",VLOOKUP(H75,'Jenks Methodology'!$D$4:$G$8,4,TRUE),IF($C75="Intermediate Small",VLOOKUP(H75,'Jenks Methodology'!$E$4:$G$8,3,TRUE),VLOOKUP(H75,'Jenks Methodology'!$F$4:$G$8,2,TRUE))))),0)</f>
        <v>1.25</v>
      </c>
      <c r="AG75" s="88">
        <f>IFERROR(IF($C75="Key Commercial Service",VLOOKUP($I75,'Jenks Methodology'!$B$9:$G$13,6,TRUE),IF($C75="Key General Aviation",VLOOKUP($I75,'Jenks Methodology'!$C$9:$G$13,5,TRUE),IF($C75="Intermediate Large",VLOOKUP($I75,'Jenks Methodology'!$D$9:$G$13,4,TRUE),IF($C75="Intermediate Small",VLOOKUP($I75,'Jenks Methodology'!$E$9:$G$13,3,TRUE),VLOOKUP($I75,'Jenks Methodology'!$F$9:$G$13,2,TRUE))))),"")</f>
        <v>1.25</v>
      </c>
      <c r="AH75" s="88">
        <f>IFERROR(VLOOKUP(J75,'Basic Score Methodology'!$G$6:$I$7,'Basic Score Methodology'!$H$2,FALSE),0)</f>
        <v>5</v>
      </c>
      <c r="AI75" s="88">
        <f>IFERROR(VLOOKUP(K75,'Basic Score Methodology'!$G$6:$I$7,'Basic Score Methodology'!$I$2,FALSE),0)</f>
        <v>5</v>
      </c>
      <c r="AJ75" s="88">
        <f>IFERROR(IF($C75="Key Commercial Service",VLOOKUP(L75,'Jenks Methodology'!$B$14:$G$18,6,TRUE),IF($C75="Key General Aviation",VLOOKUP(L75,'Jenks Methodology'!$C$14:$G$18,5,TRUE),IF($C75="Intermediate Large",VLOOKUP(L75,'Jenks Methodology'!$D$14:$G$18,4,TRUE),IF($C75="Intermediate Small",VLOOKUP(L75,'Jenks Methodology'!$E$14:$G$18,3,TRUE),VLOOKUP(L75,'Jenks Methodology'!$F$14:$G$18,2,TRUE))))),5)</f>
        <v>3.75</v>
      </c>
      <c r="AK75" s="88">
        <f>IFERROR(IF($C75="Key Commercial Service",VLOOKUP(M75,'Jenks Methodology'!$B$19:$G$23,6,TRUE),IF($C75="Key General Aviation",VLOOKUP(M75,'Jenks Methodology'!$C$19:$G$23,5,TRUE),IF($C75="Intermediate Large",VLOOKUP(M75,'Jenks Methodology'!$D$19:$G$23,4,TRUE),IF($C75="Intermediate Small",VLOOKUP(M75,'Jenks Methodology'!$E$19:$G$23,3,TRUE),VLOOKUP(M75,'Jenks Methodology'!$F$19:$G$23,2,TRUE))))),5)</f>
        <v>3.75</v>
      </c>
      <c r="AL75" s="88">
        <f>IFERROR(IF($C75="Key Commercial Service",VLOOKUP(N75,'Jenks Methodology'!$B$24:$G$28,6,TRUE),IF($C75="Key General Aviation",VLOOKUP(N75,'Jenks Methodology'!$C$24:$G$28,5,TRUE),IF($C75="Intermediate Large",VLOOKUP(N75,'Jenks Methodology'!$D$24:$G$28,4,TRUE),IF($C75="Intermediate Small",VLOOKUP(N75,'Jenks Methodology'!$E$24:$G$28,3,TRUE),VLOOKUP(N75,'Jenks Methodology'!$F$24:$G$28,2,TRUE))))),5)</f>
        <v>3.75</v>
      </c>
      <c r="AM75" s="88">
        <f>IFERROR(IF($C75="Key Commercial Service",VLOOKUP(O75,'Jenks Methodology'!$B$29:$G$33,6,FALSE),IF($C75="Key General Aviation",VLOOKUP(O75,'Jenks Methodology'!$C$29:$G$33,5,FALSE),IF($C75="Intermediate Large",VLOOKUP(O75,'Jenks Methodology'!$D$29:$G$33,4,FALSE),IF($C75="Intermediate Small",VLOOKUP(O75,'Jenks Methodology'!$E$29:$G$33,3,FALSE),VLOOKUP(O75,'Jenks Methodology'!$F$29:$G$33,2,FALSE))))),5)</f>
        <v>3.75</v>
      </c>
      <c r="AN75" s="101">
        <f>AVERAGE(AJ75:AM75)</f>
        <v>3.75</v>
      </c>
      <c r="AO75" s="88">
        <f>IFERROR(IF($C75="Key Commercial Service",VLOOKUP(P75,'Jenks Methodology'!$B$34:$G$38,6,TRUE),IF($C75="Key General Aviation",VLOOKUP(P75,'Jenks Methodology'!$C$34:$G$38,5,TRUE),IF($C75="Intermediate Large",VLOOKUP(P75,'Jenks Methodology'!$D$34:$G$38,4,TRUE),IF($C75="Intermediate Small",VLOOKUP(P75,'Jenks Methodology'!$E$34:$G$38,3,TRUE),VLOOKUP(P75,'Jenks Methodology'!$F$34:$G$38,2,TRUE))))),5)</f>
        <v>0</v>
      </c>
      <c r="AP75" s="88">
        <f>VLOOKUP($Q75,'Basic Score Methodology'!$K$6:$L$12,'Basic Score Methodology'!$L$2,TRUE)</f>
        <v>2.5</v>
      </c>
      <c r="AQ75" s="88">
        <f>IFERROR(IF($C75="Key Commercial Service",VLOOKUP(R75,'Jenks Methodology'!$B$39:$G$43,6,TRUE),IF($C75="Key General Aviation",VLOOKUP(R75,'Jenks Methodology'!$C$39:$G$43,5,TRUE),IF($C75="Intermediate Large",VLOOKUP(R75,'Jenks Methodology'!$D$39:$G$43,4,TRUE),IF($C75="Intermediate Small",VLOOKUP(R75,'Jenks Methodology'!$E$39:$G$43,3,TRUE),VLOOKUP(R75,'Jenks Methodology'!$F$39:$G$43,2,TRUE))))),0)</f>
        <v>0</v>
      </c>
      <c r="AR75" s="88">
        <f>IFERROR(IF($C75="Key Commercial Service",VLOOKUP(S75,'Jenks Methodology'!$B$44:$G$48,6,TRUE),IF($C75="Key General Aviation",VLOOKUP(S75,'Jenks Methodology'!$C$44:$G$48,5,TRUE),IF($C75="Intermediate Large",VLOOKUP(S75,'Jenks Methodology'!$D$44:$G$48,4,TRUE),IF($C75="Intermediate Small",VLOOKUP(S75,'Jenks Methodology'!$E$44:$G$48,3,TRUE),VLOOKUP(S75,'Jenks Methodology'!$F$44:$G$48,2,TRUE))))),0)</f>
        <v>1.25</v>
      </c>
      <c r="AS75" s="88">
        <f>IFERROR(IF($C75="Key Commercial Service",VLOOKUP(T75,'Jenks Methodology'!$B$49:$G$53,6,TRUE),IF($C75="Key General Aviation",VLOOKUP(T75,'Jenks Methodology'!$C$49:$G$53,5,TRUE),IF($C75="Intermediate Large",VLOOKUP(T75,'Jenks Methodology'!$D$49:$G$53,4,TRUE),IF($C75="Intermediate Small",VLOOKUP(T75,'Jenks Methodology'!$E$49:$G$53,3,TRUE),VLOOKUP(T75,'Jenks Methodology'!$F$49:$G$53,2,TRUE))))),0)</f>
        <v>2.5</v>
      </c>
      <c r="AT75" s="88">
        <f>IFERROR(IF($C75="Key Commercial Service",VLOOKUP(U75,'Jenks Methodology'!$B$54:$G$58,6,TRUE),IF($C75="Key General Aviation",VLOOKUP(U75,'Jenks Methodology'!$C$54:$G$58,5,TRUE),IF($C75="Intermediate Large",VLOOKUP(U75,'Jenks Methodology'!$D$54:$G$58,4,TRUE),IF($C75="Intermediate Small",VLOOKUP(U75,'Jenks Methodology'!$E$54:$G$58,3,TRUE),VLOOKUP(U75,'Jenks Methodology'!$F$54:$G$58,2,TRUE))))),0)</f>
        <v>1.25</v>
      </c>
      <c r="AU75" s="88">
        <f>IFERROR(VLOOKUP(V75,'Basic Score Methodology'!$K$17:$M$21,'Basic Score Methodology'!$L$2,TRUE),0)</f>
        <v>3.75</v>
      </c>
      <c r="AV75" s="88">
        <f>IFERROR(VLOOKUP(W75,'Basic Score Methodology'!$K$17:$M$21,'Basic Score Methodology'!$M$2,TRUE),0)</f>
        <v>2.5</v>
      </c>
      <c r="AW75" s="88">
        <f>IFERROR(IF($C75="Key Commercial Service",VLOOKUP(X75,'Jenks Methodology'!$B$59:$G$63,6,TRUE),IF($C75="Key General Aviation",VLOOKUP(X75,'Jenks Methodology'!$C$59:$G$63,5,TRUE),IF($C75="Intermediate Large",VLOOKUP(X75,'Jenks Methodology'!$D$59:$G$63,4,TRUE),IF($C75="Intermediate Small",VLOOKUP(X75,'Jenks Methodology'!$E$59:$G$63,3,TRUE),VLOOKUP(X75,'Jenks Methodology'!$F$59:$G$63,2,TRUE))))),0)</f>
        <v>0</v>
      </c>
      <c r="AX75" s="88">
        <f>IFERROR(IF($C75="Key Commercial Service",VLOOKUP(Y75,'Jenks Methodology'!$B$64:$G$68,6,TRUE),IF($C75="Key General Aviation",VLOOKUP(Y75,'Jenks Methodology'!$C$64:$G$68,5,TRUE),IF($C75="Intermediate Large",VLOOKUP(Y75,'Jenks Methodology'!$D$64:$G$68,4,TRUE),IF($C75="Intermediate Small",VLOOKUP(Y75,'Jenks Methodology'!$E$64:$G$68,3,TRUE),VLOOKUP(Y75,'Jenks Methodology'!$F$64:$G$68,2,TRUE))))),0)</f>
        <v>1.25</v>
      </c>
      <c r="AY75" s="88">
        <f>IFERROR(IF($C75="Key Commercial Service",VLOOKUP(Z75,'Jenks Methodology'!$B$69:$G$73,6,TRUE),IF($C75="Key General Aviation",VLOOKUP(Z75,'Jenks Methodology'!$C$69:$G$73,5,TRUE),IF($C75="Intermediate Large",VLOOKUP(Z75,'Jenks Methodology'!$D$69:$G$73,4,TRUE),IF($C75="Intermediate Small",VLOOKUP(Z75,'Jenks Methodology'!$E$69:$G$73,3,TRUE),VLOOKUP(Z75,'Jenks Methodology'!$F$69:$G$73,2,TRUE))))),0)</f>
        <v>0</v>
      </c>
      <c r="AZ75" s="100">
        <f>IFERROR(VLOOKUP(AA75,'Basic Score Methodology'!$N$6:$O$7,'Basic Score Methodology'!$O$2,TRUE),0)</f>
        <v>5</v>
      </c>
      <c r="BA75" s="164">
        <f>SUM(AB75:AE75)+IF(AF75="",AG75,AF75)+SUM(AH75:AI75,AN75:AZ75)</f>
        <v>46.5</v>
      </c>
    </row>
    <row r="76" spans="1:53" x14ac:dyDescent="0.3">
      <c r="A76" s="108" t="s">
        <v>118</v>
      </c>
      <c r="B76" s="1" t="s">
        <v>119</v>
      </c>
      <c r="C76" s="1" t="s">
        <v>293</v>
      </c>
      <c r="D76" s="129" t="str">
        <f>IF(COUNTIF('NPIAS Info 2021-25'!$C$4:$C$100,B76)&gt;0,"Y","N")</f>
        <v>Y</v>
      </c>
      <c r="E76" s="129" t="str">
        <f>IFERROR(VLOOKUP($B76,'NPIAS Info 2021-25'!$C$4:$G$100,'NPIAS Info 2021-25'!$G$2,FALSE),"Non-NPIAS")</f>
        <v>GA</v>
      </c>
      <c r="F76" s="129" t="str">
        <f>IFERROR(IF(VLOOKUP($B76,'NPIAS Info 2021-25'!$C$4:$G$100,'NPIAS Info 2021-25'!$F$2,FALSE)=0,"N/A (Primary)",VLOOKUP($B76,'NPIAS Info 2021-25'!$C$4:$G$100,'NPIAS Info 2021-25'!$F$2,FALSE)),"N/A (Non-NPIAS)")</f>
        <v>Local</v>
      </c>
      <c r="G76" s="130">
        <f>VLOOKUP($B76,'2020 Inventory Data'!$B$5:$V$137,'2020 Inventory Data'!$V$3,FALSE)</f>
        <v>33</v>
      </c>
      <c r="H76" s="168">
        <f>IFERROR(VLOOKUP(B76,MnSASP_Baseline_Operations[],'Baseline Ops'!$D$3,FALSE),0)</f>
        <v>19184.308589498287</v>
      </c>
      <c r="I76" s="130">
        <f>IFERROR(VLOOKUP($B76,'5010 Operations'!$C$5:$CO$151,'5010 Operations'!$CO$3,FALSE),"")</f>
        <v>22450</v>
      </c>
      <c r="J76" s="131">
        <f>IF(VLOOKUP($B76,'2020 Inventory Data'!$B$5:$G$137,'2020 Inventory Data'!$D$3,FALSE)="Yes",1,0)</f>
        <v>0</v>
      </c>
      <c r="K76" s="131">
        <f>IF(VLOOKUP($B76,'2020 Inventory Data'!$B$5:$G$137,'2020 Inventory Data'!$G$3,FALSE)="Yes",1,0)</f>
        <v>1</v>
      </c>
      <c r="L76" s="130">
        <f>VLOOKUP($B76,'30nm Airport Count'!$B$5:$K$137,'30nm Airport Count'!$I$3,FALSE)</f>
        <v>0</v>
      </c>
      <c r="M76" s="130">
        <f>VLOOKUP($B76,'30nm Airport Count'!$B$5:$K$137,'30nm Airport Count'!$J$3,FALSE)</f>
        <v>0</v>
      </c>
      <c r="N76" s="130">
        <f>VLOOKUP($B76,'30nm Airport Count'!$B$5:$K$137,'30nm Airport Count'!$K$3,FALSE)</f>
        <v>0</v>
      </c>
      <c r="O76" s="130">
        <f>VLOOKUP($B76,'30nm Airport Count'!$B$5:$L$137,'30nm Airport Count'!$L$3,FALSE)</f>
        <v>0</v>
      </c>
      <c r="P76" s="130">
        <f>VLOOKUP(B76,Population_30minProximity_Airports[[FAA ID]:[Population within 30 min drive-time]],3,FALSE)</f>
        <v>38287</v>
      </c>
      <c r="Q76" s="132">
        <f>IFERROR(VLOOKUP($B76,'PCI Data (106 airports)'!$W$6:$Z$112,4,FALSE),IF($C76="Landing Strip Turf","Turf","Unknown"))</f>
        <v>74</v>
      </c>
      <c r="R76" s="132">
        <f>VLOOKUP($B76,'Total Economic Impact'!$A$5:$G$139,'Total Economic Impact'!D$3,FALSE)</f>
        <v>10</v>
      </c>
      <c r="S76" s="133">
        <f>VLOOKUP($B76,'Total Economic Impact'!$A$5:$G$139,'Total Economic Impact'!E$3,FALSE)</f>
        <v>370440</v>
      </c>
      <c r="T76" s="133">
        <f>VLOOKUP($B76,'Total Economic Impact'!$A$5:$G$139,'Total Economic Impact'!F$3,FALSE)</f>
        <v>1042710</v>
      </c>
      <c r="U76" s="133">
        <f>VLOOKUP($B76,'Total Economic Impact'!$A$5:$G$139,'Total Economic Impact'!G$3,FALSE)</f>
        <v>1413150</v>
      </c>
      <c r="V76" s="134">
        <f>IFERROR(VLOOKUP($B76,'2020 Inventory Data'!$B$5:$AP$137,'2020 Inventory Data'!$AJ$3,FALSE),"NP")</f>
        <v>8</v>
      </c>
      <c r="W76" s="134">
        <f>IFERROR(VLOOKUP($B76,'2020 Inventory Data'!$B$5:$AP$137,'2020 Inventory Data'!$AK$3,FALSE),"NP")</f>
        <v>8</v>
      </c>
      <c r="X76" s="133">
        <f>IFERROR(VLOOKUP($B76,'AIP Grant History'!$M$9:$Q$109,5,FALSE),0)</f>
        <v>3890559</v>
      </c>
      <c r="Y76" s="133">
        <f>IFERROR(VLOOKUP($B76,'State-Local Funding History'!$L$11:$N$143,'State-Local Funding History'!M$9,FALSE),0)</f>
        <v>1083993.7100000002</v>
      </c>
      <c r="Z76" s="133">
        <f>IFERROR(VLOOKUP($B76,'State-Local Funding History'!$L$11:$N$143,'State-Local Funding History'!N$9,FALSE),0)</f>
        <v>897520.7200000002</v>
      </c>
      <c r="AA76" s="135" t="str">
        <f>IFERROR(IF(VLOOKUP($B76,'2020 Inventory Data'!$B$5:$AG$137,'2020 Inventory Data'!$AG$3,FALSE)="x","Y","N"),"")</f>
        <v>N</v>
      </c>
      <c r="AB76" s="112">
        <f>VLOOKUP(D76,'Basic Score Methodology'!$B$6:$E$16,'Basic Score Methodology'!$C$2,FALSE)</f>
        <v>5</v>
      </c>
      <c r="AC76" s="113">
        <f>IFERROR(VLOOKUP(E76,'Basic Score Methodology'!$B$6:$E$16,'Basic Score Methodology'!$D$2,FALSE),0)</f>
        <v>0</v>
      </c>
      <c r="AD76" s="113">
        <f>IFERROR(VLOOKUP(F76,'Basic Score Methodology'!$B$6:$E$16,'Basic Score Methodology'!$E$2,FALSE),0)</f>
        <v>1.5</v>
      </c>
      <c r="AE76" s="88">
        <f>IF(G76&lt;='Basic Score Methodology'!$G$12,'Basic Score Methodology'!$H$12,'Basic Score Methodology'!$H$13)</f>
        <v>5</v>
      </c>
      <c r="AF76" s="88">
        <f>IFERROR(IF($C76="Key Commercial Service",VLOOKUP(H76,'Jenks Methodology'!$B$4:$G$8,6,TRUE),IF($C76="Key General Aviation",VLOOKUP(H76,'Jenks Methodology'!$C$4:$G$8,5,TRUE),IF($C76="Intermediate Large",VLOOKUP(H76,'Jenks Methodology'!$D$4:$G$8,4,TRUE),IF($C76="Intermediate Small",VLOOKUP(H76,'Jenks Methodology'!$E$4:$G$8,3,TRUE),VLOOKUP(H76,'Jenks Methodology'!$F$4:$G$8,2,TRUE))))),0)</f>
        <v>3.75</v>
      </c>
      <c r="AG76" s="88">
        <f>IFERROR(IF($C76="Key Commercial Service",VLOOKUP($I76,'Jenks Methodology'!$B$9:$G$13,6,TRUE),IF($C76="Key General Aviation",VLOOKUP($I76,'Jenks Methodology'!$C$9:$G$13,5,TRUE),IF($C76="Intermediate Large",VLOOKUP($I76,'Jenks Methodology'!$D$9:$G$13,4,TRUE),IF($C76="Intermediate Small",VLOOKUP($I76,'Jenks Methodology'!$E$9:$G$13,3,TRUE),VLOOKUP($I76,'Jenks Methodology'!$F$9:$G$13,2,TRUE))))),"")</f>
        <v>3.75</v>
      </c>
      <c r="AH76" s="88">
        <f>IFERROR(VLOOKUP(J76,'Basic Score Methodology'!$G$6:$I$7,'Basic Score Methodology'!$H$2,FALSE),0)</f>
        <v>0</v>
      </c>
      <c r="AI76" s="88">
        <f>IFERROR(VLOOKUP(K76,'Basic Score Methodology'!$G$6:$I$7,'Basic Score Methodology'!$I$2,FALSE),0)</f>
        <v>5</v>
      </c>
      <c r="AJ76" s="88">
        <f>IFERROR(IF($C76="Key Commercial Service",VLOOKUP(L76,'Jenks Methodology'!$B$14:$G$18,6,TRUE),IF($C76="Key General Aviation",VLOOKUP(L76,'Jenks Methodology'!$C$14:$G$18,5,TRUE),IF($C76="Intermediate Large",VLOOKUP(L76,'Jenks Methodology'!$D$14:$G$18,4,TRUE),IF($C76="Intermediate Small",VLOOKUP(L76,'Jenks Methodology'!$E$14:$G$18,3,TRUE),VLOOKUP(L76,'Jenks Methodology'!$F$14:$G$18,2,TRUE))))),5)</f>
        <v>5</v>
      </c>
      <c r="AK76" s="88">
        <f>IFERROR(IF($C76="Key Commercial Service",VLOOKUP(M76,'Jenks Methodology'!$B$19:$G$23,6,TRUE),IF($C76="Key General Aviation",VLOOKUP(M76,'Jenks Methodology'!$C$19:$G$23,5,TRUE),IF($C76="Intermediate Large",VLOOKUP(M76,'Jenks Methodology'!$D$19:$G$23,4,TRUE),IF($C76="Intermediate Small",VLOOKUP(M76,'Jenks Methodology'!$E$19:$G$23,3,TRUE),VLOOKUP(M76,'Jenks Methodology'!$F$19:$G$23,2,TRUE))))),5)</f>
        <v>5</v>
      </c>
      <c r="AL76" s="88">
        <f>IFERROR(IF($C76="Key Commercial Service",VLOOKUP(N76,'Jenks Methodology'!$B$24:$G$28,6,TRUE),IF($C76="Key General Aviation",VLOOKUP(N76,'Jenks Methodology'!$C$24:$G$28,5,TRUE),IF($C76="Intermediate Large",VLOOKUP(N76,'Jenks Methodology'!$D$24:$G$28,4,TRUE),IF($C76="Intermediate Small",VLOOKUP(N76,'Jenks Methodology'!$E$24:$G$28,3,TRUE),VLOOKUP(N76,'Jenks Methodology'!$F$24:$G$28,2,TRUE))))),5)</f>
        <v>5</v>
      </c>
      <c r="AM76" s="88">
        <f>IFERROR(IF($C76="Key Commercial Service",VLOOKUP(O76,'Jenks Methodology'!$B$29:$G$33,6,FALSE),IF($C76="Key General Aviation",VLOOKUP(O76,'Jenks Methodology'!$C$29:$G$33,5,FALSE),IF($C76="Intermediate Large",VLOOKUP(O76,'Jenks Methodology'!$D$29:$G$33,4,FALSE),IF($C76="Intermediate Small",VLOOKUP(O76,'Jenks Methodology'!$E$29:$G$33,3,FALSE),VLOOKUP(O76,'Jenks Methodology'!$F$29:$G$33,2,FALSE))))),5)</f>
        <v>5</v>
      </c>
      <c r="AN76" s="101">
        <f>AVERAGE(AJ76:AM76)</f>
        <v>5</v>
      </c>
      <c r="AO76" s="88">
        <f>IFERROR(IF($C76="Key Commercial Service",VLOOKUP(P76,'Jenks Methodology'!$B$34:$G$38,6,TRUE),IF($C76="Key General Aviation",VLOOKUP(P76,'Jenks Methodology'!$C$34:$G$38,5,TRUE),IF($C76="Intermediate Large",VLOOKUP(P76,'Jenks Methodology'!$D$34:$G$38,4,TRUE),IF($C76="Intermediate Small",VLOOKUP(P76,'Jenks Methodology'!$E$34:$G$38,3,TRUE),VLOOKUP(P76,'Jenks Methodology'!$F$34:$G$38,2,TRUE))))),5)</f>
        <v>0</v>
      </c>
      <c r="AP76" s="88">
        <f>VLOOKUP($Q76,'Basic Score Methodology'!$K$6:$L$12,'Basic Score Methodology'!$L$2,TRUE)</f>
        <v>2.5</v>
      </c>
      <c r="AQ76" s="88">
        <f>IFERROR(IF($C76="Key Commercial Service",VLOOKUP(R76,'Jenks Methodology'!$B$39:$G$43,6,TRUE),IF($C76="Key General Aviation",VLOOKUP(R76,'Jenks Methodology'!$C$39:$G$43,5,TRUE),IF($C76="Intermediate Large",VLOOKUP(R76,'Jenks Methodology'!$D$39:$G$43,4,TRUE),IF($C76="Intermediate Small",VLOOKUP(R76,'Jenks Methodology'!$E$39:$G$43,3,TRUE),VLOOKUP(R76,'Jenks Methodology'!$F$39:$G$43,2,TRUE))))),0)</f>
        <v>0</v>
      </c>
      <c r="AR76" s="88">
        <f>IFERROR(IF($C76="Key Commercial Service",VLOOKUP(S76,'Jenks Methodology'!$B$44:$G$48,6,TRUE),IF($C76="Key General Aviation",VLOOKUP(S76,'Jenks Methodology'!$C$44:$G$48,5,TRUE),IF($C76="Intermediate Large",VLOOKUP(S76,'Jenks Methodology'!$D$44:$G$48,4,TRUE),IF($C76="Intermediate Small",VLOOKUP(S76,'Jenks Methodology'!$E$44:$G$48,3,TRUE),VLOOKUP(S76,'Jenks Methodology'!$F$44:$G$48,2,TRUE))))),0)</f>
        <v>0</v>
      </c>
      <c r="AS76" s="88">
        <f>IFERROR(IF($C76="Key Commercial Service",VLOOKUP(T76,'Jenks Methodology'!$B$49:$G$53,6,TRUE),IF($C76="Key General Aviation",VLOOKUP(T76,'Jenks Methodology'!$C$49:$G$53,5,TRUE),IF($C76="Intermediate Large",VLOOKUP(T76,'Jenks Methodology'!$D$49:$G$53,4,TRUE),IF($C76="Intermediate Small",VLOOKUP(T76,'Jenks Methodology'!$E$49:$G$53,3,TRUE),VLOOKUP(T76,'Jenks Methodology'!$F$49:$G$53,2,TRUE))))),0)</f>
        <v>1.25</v>
      </c>
      <c r="AT76" s="88">
        <f>IFERROR(IF($C76="Key Commercial Service",VLOOKUP(U76,'Jenks Methodology'!$B$54:$G$58,6,TRUE),IF($C76="Key General Aviation",VLOOKUP(U76,'Jenks Methodology'!$C$54:$G$58,5,TRUE),IF($C76="Intermediate Large",VLOOKUP(U76,'Jenks Methodology'!$D$54:$G$58,4,TRUE),IF($C76="Intermediate Small",VLOOKUP(U76,'Jenks Methodology'!$E$54:$G$58,3,TRUE),VLOOKUP(U76,'Jenks Methodology'!$F$54:$G$58,2,TRUE))))),0)</f>
        <v>0</v>
      </c>
      <c r="AU76" s="88">
        <f>IFERROR(VLOOKUP(V76,'Basic Score Methodology'!$K$17:$M$21,'Basic Score Methodology'!$L$2,TRUE),0)</f>
        <v>3.75</v>
      </c>
      <c r="AV76" s="88">
        <f>IFERROR(VLOOKUP(W76,'Basic Score Methodology'!$K$17:$M$21,'Basic Score Methodology'!$M$2,TRUE),0)</f>
        <v>3.75</v>
      </c>
      <c r="AW76" s="88">
        <f>IFERROR(IF($C76="Key Commercial Service",VLOOKUP(X76,'Jenks Methodology'!$B$59:$G$63,6,TRUE),IF($C76="Key General Aviation",VLOOKUP(X76,'Jenks Methodology'!$C$59:$G$63,5,TRUE),IF($C76="Intermediate Large",VLOOKUP(X76,'Jenks Methodology'!$D$59:$G$63,4,TRUE),IF($C76="Intermediate Small",VLOOKUP(X76,'Jenks Methodology'!$E$59:$G$63,3,TRUE),VLOOKUP(X76,'Jenks Methodology'!$F$59:$G$63,2,TRUE))))),0)</f>
        <v>2.5</v>
      </c>
      <c r="AX76" s="88">
        <f>IFERROR(IF($C76="Key Commercial Service",VLOOKUP(Y76,'Jenks Methodology'!$B$64:$G$68,6,TRUE),IF($C76="Key General Aviation",VLOOKUP(Y76,'Jenks Methodology'!$C$64:$G$68,5,TRUE),IF($C76="Intermediate Large",VLOOKUP(Y76,'Jenks Methodology'!$D$64:$G$68,4,TRUE),IF($C76="Intermediate Small",VLOOKUP(Y76,'Jenks Methodology'!$E$64:$G$68,3,TRUE),VLOOKUP(Y76,'Jenks Methodology'!$F$64:$G$68,2,TRUE))))),0)</f>
        <v>1.25</v>
      </c>
      <c r="AY76" s="88">
        <f>IFERROR(IF($C76="Key Commercial Service",VLOOKUP(Z76,'Jenks Methodology'!$B$69:$G$73,6,TRUE),IF($C76="Key General Aviation",VLOOKUP(Z76,'Jenks Methodology'!$C$69:$G$73,5,TRUE),IF($C76="Intermediate Large",VLOOKUP(Z76,'Jenks Methodology'!$D$69:$G$73,4,TRUE),IF($C76="Intermediate Small",VLOOKUP(Z76,'Jenks Methodology'!$E$69:$G$73,3,TRUE),VLOOKUP(Z76,'Jenks Methodology'!$F$69:$G$73,2,TRUE))))),0)</f>
        <v>1.25</v>
      </c>
      <c r="AZ76" s="100">
        <f>IFERROR(VLOOKUP(AA76,'Basic Score Methodology'!$N$6:$O$7,'Basic Score Methodology'!$O$2,TRUE),0)</f>
        <v>5</v>
      </c>
      <c r="BA76" s="164">
        <f>SUM(AB76:AE76)+IF(AF76="",AG76,AF76)+SUM(AH76:AI76,AN76:AZ76)</f>
        <v>46.5</v>
      </c>
    </row>
    <row r="77" spans="1:53" x14ac:dyDescent="0.3">
      <c r="A77" s="108" t="s">
        <v>140</v>
      </c>
      <c r="B77" s="1" t="s">
        <v>141</v>
      </c>
      <c r="C77" s="1" t="s">
        <v>297</v>
      </c>
      <c r="D77" s="129" t="str">
        <f>IF(COUNTIF('NPIAS Info 2021-25'!$C$4:$C$100,B77)&gt;0,"Y","N")</f>
        <v>N</v>
      </c>
      <c r="E77" s="129" t="str">
        <f>IFERROR(VLOOKUP($B77,'NPIAS Info 2021-25'!$C$4:$G$100,'NPIAS Info 2021-25'!$G$2,FALSE),"Non-NPIAS")</f>
        <v>Non-NPIAS</v>
      </c>
      <c r="F77" s="129" t="str">
        <f>IFERROR(IF(VLOOKUP($B77,'NPIAS Info 2021-25'!$C$4:$G$100,'NPIAS Info 2021-25'!$F$2,FALSE)=0,"N/A (Primary)",VLOOKUP($B77,'NPIAS Info 2021-25'!$C$4:$G$100,'NPIAS Info 2021-25'!$F$2,FALSE)),"N/A (Non-NPIAS)")</f>
        <v>N/A (Non-NPIAS)</v>
      </c>
      <c r="G77" s="130">
        <f>VLOOKUP($B77,'2020 Inventory Data'!$B$5:$V$137,'2020 Inventory Data'!$V$3,FALSE)</f>
        <v>26</v>
      </c>
      <c r="H77" s="168">
        <f>IFERROR(VLOOKUP(B77,MnSASP_Baseline_Operations[],'Baseline Ops'!$D$3,FALSE),0)</f>
        <v>5006.2979711867856</v>
      </c>
      <c r="I77" s="130">
        <f>IFERROR(VLOOKUP($B77,'5010 Operations'!$C$5:$CO$151,'5010 Operations'!$CO$3,FALSE),"")</f>
        <v>8000</v>
      </c>
      <c r="J77" s="131">
        <f>IF(VLOOKUP($B77,'2020 Inventory Data'!$B$5:$G$137,'2020 Inventory Data'!$D$3,FALSE)="Yes",1,0)</f>
        <v>0</v>
      </c>
      <c r="K77" s="131">
        <f>IF(VLOOKUP($B77,'2020 Inventory Data'!$B$5:$G$137,'2020 Inventory Data'!$G$3,FALSE)="Yes",1,0)</f>
        <v>1</v>
      </c>
      <c r="L77" s="130">
        <f>VLOOKUP($B77,'30nm Airport Count'!$B$5:$K$137,'30nm Airport Count'!$I$3,FALSE)</f>
        <v>3</v>
      </c>
      <c r="M77" s="130">
        <f>VLOOKUP($B77,'30nm Airport Count'!$B$5:$K$137,'30nm Airport Count'!$J$3,FALSE)</f>
        <v>3</v>
      </c>
      <c r="N77" s="130">
        <f>VLOOKUP($B77,'30nm Airport Count'!$B$5:$K$137,'30nm Airport Count'!$K$3,FALSE)</f>
        <v>0</v>
      </c>
      <c r="O77" s="130">
        <f>VLOOKUP($B77,'30nm Airport Count'!$B$5:$L$137,'30nm Airport Count'!$L$3,FALSE)</f>
        <v>3</v>
      </c>
      <c r="P77" s="130">
        <f>VLOOKUP(B77,Population_30minProximity_Airports[[FAA ID]:[Population within 30 min drive-time]],3,FALSE)</f>
        <v>72514</v>
      </c>
      <c r="Q77" s="132" t="str">
        <f>IFERROR(VLOOKUP($B77,'PCI Data (106 airports)'!$W$6:$Z$112,4,FALSE),IF($C77="Landing Strip Turf","Turf","Unknown"))</f>
        <v>Turf</v>
      </c>
      <c r="R77" s="132">
        <f>VLOOKUP($B77,'Total Economic Impact'!$A$5:$G$139,'Total Economic Impact'!D$3,FALSE)</f>
        <v>3</v>
      </c>
      <c r="S77" s="133">
        <f>VLOOKUP($B77,'Total Economic Impact'!$A$5:$G$139,'Total Economic Impact'!E$3,FALSE)</f>
        <v>116360</v>
      </c>
      <c r="T77" s="133">
        <f>VLOOKUP($B77,'Total Economic Impact'!$A$5:$G$139,'Total Economic Impact'!F$3,FALSE)</f>
        <v>228720</v>
      </c>
      <c r="U77" s="133">
        <f>VLOOKUP($B77,'Total Economic Impact'!$A$5:$G$139,'Total Economic Impact'!G$3,FALSE)</f>
        <v>345080</v>
      </c>
      <c r="V77" s="134">
        <f>IFERROR(VLOOKUP($B77,'2020 Inventory Data'!$B$5:$AP$137,'2020 Inventory Data'!$AJ$3,FALSE),"NP")</f>
        <v>8</v>
      </c>
      <c r="W77" s="134">
        <f>IFERROR(VLOOKUP($B77,'2020 Inventory Data'!$B$5:$AP$137,'2020 Inventory Data'!$AK$3,FALSE),"NP")</f>
        <v>4</v>
      </c>
      <c r="X77" s="133">
        <f>IFERROR(VLOOKUP($B77,'AIP Grant History'!$M$9:$Q$109,5,FALSE),0)</f>
        <v>0</v>
      </c>
      <c r="Y77" s="133">
        <f>IFERROR(VLOOKUP($B77,'State-Local Funding History'!$L$11:$N$143,'State-Local Funding History'!M$9,FALSE),0)</f>
        <v>568548.08000000007</v>
      </c>
      <c r="Z77" s="133">
        <f>IFERROR(VLOOKUP($B77,'State-Local Funding History'!$L$11:$N$143,'State-Local Funding History'!N$9,FALSE),0)</f>
        <v>175011.93999999997</v>
      </c>
      <c r="AA77" s="135" t="str">
        <f>IFERROR(IF(VLOOKUP($B77,'2020 Inventory Data'!$B$5:$AG$137,'2020 Inventory Data'!$AG$3,FALSE)="x","Y","N"),"")</f>
        <v>Y</v>
      </c>
      <c r="AB77" s="112">
        <f>VLOOKUP(D77,'Basic Score Methodology'!$B$6:$E$16,'Basic Score Methodology'!$C$2,FALSE)</f>
        <v>0</v>
      </c>
      <c r="AC77" s="113">
        <f>IFERROR(VLOOKUP(E77,'Basic Score Methodology'!$B$6:$E$16,'Basic Score Methodology'!$D$2,FALSE),0)</f>
        <v>0</v>
      </c>
      <c r="AD77" s="113">
        <f>IFERROR(VLOOKUP(F77,'Basic Score Methodology'!$B$6:$E$16,'Basic Score Methodology'!$E$2,FALSE),0)</f>
        <v>0</v>
      </c>
      <c r="AE77" s="88">
        <f>IF(G77&lt;='Basic Score Methodology'!$G$12,'Basic Score Methodology'!$H$12,'Basic Score Methodology'!$H$13)</f>
        <v>5</v>
      </c>
      <c r="AF77" s="88">
        <f>IFERROR(IF($C77="Key Commercial Service",VLOOKUP(H77,'Jenks Methodology'!$B$4:$G$8,6,TRUE),IF($C77="Key General Aviation",VLOOKUP(H77,'Jenks Methodology'!$C$4:$G$8,5,TRUE),IF($C77="Intermediate Large",VLOOKUP(H77,'Jenks Methodology'!$D$4:$G$8,4,TRUE),IF($C77="Intermediate Small",VLOOKUP(H77,'Jenks Methodology'!$E$4:$G$8,3,TRUE),VLOOKUP(H77,'Jenks Methodology'!$F$4:$G$8,2,TRUE))))),0)</f>
        <v>3.75</v>
      </c>
      <c r="AG77" s="88">
        <f>IFERROR(IF($C77="Key Commercial Service",VLOOKUP($I77,'Jenks Methodology'!$B$9:$G$13,6,TRUE),IF($C77="Key General Aviation",VLOOKUP($I77,'Jenks Methodology'!$C$9:$G$13,5,TRUE),IF($C77="Intermediate Large",VLOOKUP($I77,'Jenks Methodology'!$D$9:$G$13,4,TRUE),IF($C77="Intermediate Small",VLOOKUP($I77,'Jenks Methodology'!$E$9:$G$13,3,TRUE),VLOOKUP($I77,'Jenks Methodology'!$F$9:$G$13,2,TRUE))))),"")</f>
        <v>3.75</v>
      </c>
      <c r="AH77" s="88">
        <f>IFERROR(VLOOKUP(J77,'Basic Score Methodology'!$G$6:$I$7,'Basic Score Methodology'!$H$2,FALSE),0)</f>
        <v>0</v>
      </c>
      <c r="AI77" s="88">
        <f>IFERROR(VLOOKUP(K77,'Basic Score Methodology'!$G$6:$I$7,'Basic Score Methodology'!$I$2,FALSE),0)</f>
        <v>5</v>
      </c>
      <c r="AJ77" s="88">
        <f>IFERROR(IF($C77="Key Commercial Service",VLOOKUP(L77,'Jenks Methodology'!$B$14:$G$18,6,TRUE),IF($C77="Key General Aviation",VLOOKUP(L77,'Jenks Methodology'!$C$14:$G$18,5,TRUE),IF($C77="Intermediate Large",VLOOKUP(L77,'Jenks Methodology'!$D$14:$G$18,4,TRUE),IF($C77="Intermediate Small",VLOOKUP(L77,'Jenks Methodology'!$E$14:$G$18,3,TRUE),VLOOKUP(L77,'Jenks Methodology'!$F$14:$G$18,2,TRUE))))),5)</f>
        <v>1.25</v>
      </c>
      <c r="AK77" s="88">
        <f>IFERROR(IF($C77="Key Commercial Service",VLOOKUP(M77,'Jenks Methodology'!$B$19:$G$23,6,TRUE),IF($C77="Key General Aviation",VLOOKUP(M77,'Jenks Methodology'!$C$19:$G$23,5,TRUE),IF($C77="Intermediate Large",VLOOKUP(M77,'Jenks Methodology'!$D$19:$G$23,4,TRUE),IF($C77="Intermediate Small",VLOOKUP(M77,'Jenks Methodology'!$E$19:$G$23,3,TRUE),VLOOKUP(M77,'Jenks Methodology'!$F$19:$G$23,2,TRUE))))),5)</f>
        <v>1.25</v>
      </c>
      <c r="AL77" s="88">
        <f>IFERROR(IF($C77="Key Commercial Service",VLOOKUP(N77,'Jenks Methodology'!$B$24:$G$28,6,TRUE),IF($C77="Key General Aviation",VLOOKUP(N77,'Jenks Methodology'!$C$24:$G$28,5,TRUE),IF($C77="Intermediate Large",VLOOKUP(N77,'Jenks Methodology'!$D$24:$G$28,4,TRUE),IF($C77="Intermediate Small",VLOOKUP(N77,'Jenks Methodology'!$E$24:$G$28,3,TRUE),VLOOKUP(N77,'Jenks Methodology'!$F$24:$G$28,2,TRUE))))),5)</f>
        <v>1.25</v>
      </c>
      <c r="AM77" s="88">
        <f>IFERROR(IF($C77="Key Commercial Service",VLOOKUP(O77,'Jenks Methodology'!$B$29:$G$33,6,FALSE),IF($C77="Key General Aviation",VLOOKUP(O77,'Jenks Methodology'!$C$29:$G$33,5,FALSE),IF($C77="Intermediate Large",VLOOKUP(O77,'Jenks Methodology'!$D$29:$G$33,4,FALSE),IF($C77="Intermediate Small",VLOOKUP(O77,'Jenks Methodology'!$E$29:$G$33,3,FALSE),VLOOKUP(O77,'Jenks Methodology'!$F$29:$G$33,2,FALSE))))),5)</f>
        <v>1.25</v>
      </c>
      <c r="AN77" s="101">
        <f>AVERAGE(AJ77:AM77)</f>
        <v>1.25</v>
      </c>
      <c r="AO77" s="88">
        <f>IFERROR(IF($C77="Key Commercial Service",VLOOKUP(P77,'Jenks Methodology'!$B$34:$G$38,6,TRUE),IF($C77="Key General Aviation",VLOOKUP(P77,'Jenks Methodology'!$C$34:$G$38,5,TRUE),IF($C77="Intermediate Large",VLOOKUP(P77,'Jenks Methodology'!$D$34:$G$38,4,TRUE),IF($C77="Intermediate Small",VLOOKUP(P77,'Jenks Methodology'!$E$34:$G$38,3,TRUE),VLOOKUP(P77,'Jenks Methodology'!$F$34:$G$38,2,TRUE))))),5)</f>
        <v>3.75</v>
      </c>
      <c r="AP77" s="88">
        <f>VLOOKUP($Q77,'Basic Score Methodology'!$K$6:$L$12,'Basic Score Methodology'!$L$2,TRUE)</f>
        <v>1.25</v>
      </c>
      <c r="AQ77" s="88">
        <f>IFERROR(IF($C77="Key Commercial Service",VLOOKUP(R77,'Jenks Methodology'!$B$39:$G$43,6,TRUE),IF($C77="Key General Aviation",VLOOKUP(R77,'Jenks Methodology'!$C$39:$G$43,5,TRUE),IF($C77="Intermediate Large",VLOOKUP(R77,'Jenks Methodology'!$D$39:$G$43,4,TRUE),IF($C77="Intermediate Small",VLOOKUP(R77,'Jenks Methodology'!$E$39:$G$43,3,TRUE),VLOOKUP(R77,'Jenks Methodology'!$F$39:$G$43,2,TRUE))))),0)</f>
        <v>2.5</v>
      </c>
      <c r="AR77" s="88">
        <f>IFERROR(IF($C77="Key Commercial Service",VLOOKUP(S77,'Jenks Methodology'!$B$44:$G$48,6,TRUE),IF($C77="Key General Aviation",VLOOKUP(S77,'Jenks Methodology'!$C$44:$G$48,5,TRUE),IF($C77="Intermediate Large",VLOOKUP(S77,'Jenks Methodology'!$D$44:$G$48,4,TRUE),IF($C77="Intermediate Small",VLOOKUP(S77,'Jenks Methodology'!$E$44:$G$48,3,TRUE),VLOOKUP(S77,'Jenks Methodology'!$F$44:$G$48,2,TRUE))))),0)</f>
        <v>3.75</v>
      </c>
      <c r="AS77" s="88">
        <f>IFERROR(IF($C77="Key Commercial Service",VLOOKUP(T77,'Jenks Methodology'!$B$49:$G$53,6,TRUE),IF($C77="Key General Aviation",VLOOKUP(T77,'Jenks Methodology'!$C$49:$G$53,5,TRUE),IF($C77="Intermediate Large",VLOOKUP(T77,'Jenks Methodology'!$D$49:$G$53,4,TRUE),IF($C77="Intermediate Small",VLOOKUP(T77,'Jenks Methodology'!$E$49:$G$53,3,TRUE),VLOOKUP(T77,'Jenks Methodology'!$F$49:$G$53,2,TRUE))))),0)</f>
        <v>3.75</v>
      </c>
      <c r="AT77" s="88">
        <f>IFERROR(IF($C77="Key Commercial Service",VLOOKUP(U77,'Jenks Methodology'!$B$54:$G$58,6,TRUE),IF($C77="Key General Aviation",VLOOKUP(U77,'Jenks Methodology'!$C$54:$G$58,5,TRUE),IF($C77="Intermediate Large",VLOOKUP(U77,'Jenks Methodology'!$D$54:$G$58,4,TRUE),IF($C77="Intermediate Small",VLOOKUP(U77,'Jenks Methodology'!$E$54:$G$58,3,TRUE),VLOOKUP(U77,'Jenks Methodology'!$F$54:$G$58,2,TRUE))))),0)</f>
        <v>3.75</v>
      </c>
      <c r="AU77" s="88">
        <f>IFERROR(VLOOKUP(V77,'Basic Score Methodology'!$K$17:$M$21,'Basic Score Methodology'!$L$2,TRUE),0)</f>
        <v>3.75</v>
      </c>
      <c r="AV77" s="88">
        <f>IFERROR(VLOOKUP(W77,'Basic Score Methodology'!$K$17:$M$21,'Basic Score Methodology'!$M$2,TRUE),0)</f>
        <v>1.25</v>
      </c>
      <c r="AW77" s="88">
        <f>IFERROR(IF($C77="Key Commercial Service",VLOOKUP(X77,'Jenks Methodology'!$B$59:$G$63,6,TRUE),IF($C77="Key General Aviation",VLOOKUP(X77,'Jenks Methodology'!$C$59:$G$63,5,TRUE),IF($C77="Intermediate Large",VLOOKUP(X77,'Jenks Methodology'!$D$59:$G$63,4,TRUE),IF($C77="Intermediate Small",VLOOKUP(X77,'Jenks Methodology'!$E$59:$G$63,3,TRUE),VLOOKUP(X77,'Jenks Methodology'!$F$59:$G$63,2,TRUE))))),0)</f>
        <v>0</v>
      </c>
      <c r="AX77" s="88">
        <f>IFERROR(IF($C77="Key Commercial Service",VLOOKUP(Y77,'Jenks Methodology'!$B$64:$G$68,6,TRUE),IF($C77="Key General Aviation",VLOOKUP(Y77,'Jenks Methodology'!$C$64:$G$68,5,TRUE),IF($C77="Intermediate Large",VLOOKUP(Y77,'Jenks Methodology'!$D$64:$G$68,4,TRUE),IF($C77="Intermediate Small",VLOOKUP(Y77,'Jenks Methodology'!$E$64:$G$68,3,TRUE),VLOOKUP(Y77,'Jenks Methodology'!$F$64:$G$68,2,TRUE))))),0)</f>
        <v>3.75</v>
      </c>
      <c r="AY77" s="88">
        <f>IFERROR(IF($C77="Key Commercial Service",VLOOKUP(Z77,'Jenks Methodology'!$B$69:$G$73,6,TRUE),IF($C77="Key General Aviation",VLOOKUP(Z77,'Jenks Methodology'!$C$69:$G$73,5,TRUE),IF($C77="Intermediate Large",VLOOKUP(Z77,'Jenks Methodology'!$D$69:$G$73,4,TRUE),IF($C77="Intermediate Small",VLOOKUP(Z77,'Jenks Methodology'!$E$69:$G$73,3,TRUE),VLOOKUP(Z77,'Jenks Methodology'!$F$69:$G$73,2,TRUE))))),0)</f>
        <v>3.75</v>
      </c>
      <c r="AZ77" s="100">
        <f>IFERROR(VLOOKUP(AA77,'Basic Score Methodology'!$N$6:$O$7,'Basic Score Methodology'!$O$2,TRUE),0)</f>
        <v>0</v>
      </c>
      <c r="BA77" s="164">
        <f>SUM(AB77:AE77)+IF(AF77="",AG77,AF77)+SUM(AH77:AI77,AN77:AZ77)</f>
        <v>46.25</v>
      </c>
    </row>
    <row r="78" spans="1:53" x14ac:dyDescent="0.3">
      <c r="A78" s="108" t="s">
        <v>84</v>
      </c>
      <c r="B78" s="1" t="s">
        <v>85</v>
      </c>
      <c r="C78" s="1" t="s">
        <v>294</v>
      </c>
      <c r="D78" s="129" t="str">
        <f>IF(COUNTIF('NPIAS Info 2021-25'!$C$4:$C$100,B78)&gt;0,"Y","N")</f>
        <v>Y</v>
      </c>
      <c r="E78" s="129" t="str">
        <f>IFERROR(VLOOKUP($B78,'NPIAS Info 2021-25'!$C$4:$G$100,'NPIAS Info 2021-25'!$G$2,FALSE),"Non-NPIAS")</f>
        <v>GA</v>
      </c>
      <c r="F78" s="129" t="str">
        <f>IFERROR(IF(VLOOKUP($B78,'NPIAS Info 2021-25'!$C$4:$G$100,'NPIAS Info 2021-25'!$F$2,FALSE)=0,"N/A (Primary)",VLOOKUP($B78,'NPIAS Info 2021-25'!$C$4:$G$100,'NPIAS Info 2021-25'!$F$2,FALSE)),"N/A (Non-NPIAS)")</f>
        <v>Local</v>
      </c>
      <c r="G78" s="130">
        <f>VLOOKUP($B78,'2020 Inventory Data'!$B$5:$V$137,'2020 Inventory Data'!$V$3,FALSE)</f>
        <v>21</v>
      </c>
      <c r="H78" s="168">
        <f>IFERROR(VLOOKUP(B78,MnSASP_Baseline_Operations[],'Baseline Ops'!$D$3,FALSE),0)</f>
        <v>3762.251634508053</v>
      </c>
      <c r="I78" s="130">
        <f>IFERROR(VLOOKUP($B78,'5010 Operations'!$C$5:$CO$151,'5010 Operations'!$CO$3,FALSE),"")</f>
        <v>3200</v>
      </c>
      <c r="J78" s="131">
        <f>IF(VLOOKUP($B78,'2020 Inventory Data'!$B$5:$G$137,'2020 Inventory Data'!$D$3,FALSE)="Yes",1,0)</f>
        <v>1</v>
      </c>
      <c r="K78" s="131">
        <f>IF(VLOOKUP($B78,'2020 Inventory Data'!$B$5:$G$137,'2020 Inventory Data'!$G$3,FALSE)="Yes",1,0)</f>
        <v>1</v>
      </c>
      <c r="L78" s="130">
        <f>VLOOKUP($B78,'30nm Airport Count'!$B$5:$K$137,'30nm Airport Count'!$I$3,FALSE)</f>
        <v>0</v>
      </c>
      <c r="M78" s="130">
        <f>VLOOKUP($B78,'30nm Airport Count'!$B$5:$K$137,'30nm Airport Count'!$J$3,FALSE)</f>
        <v>0</v>
      </c>
      <c r="N78" s="130">
        <f>VLOOKUP($B78,'30nm Airport Count'!$B$5:$K$137,'30nm Airport Count'!$K$3,FALSE)</f>
        <v>0</v>
      </c>
      <c r="O78" s="130">
        <f>VLOOKUP($B78,'30nm Airport Count'!$B$5:$L$137,'30nm Airport Count'!$L$3,FALSE)</f>
        <v>0</v>
      </c>
      <c r="P78" s="130">
        <f>VLOOKUP(B78,Population_30minProximity_Airports[[FAA ID]:[Population within 30 min drive-time]],3,FALSE)</f>
        <v>3796</v>
      </c>
      <c r="Q78" s="132">
        <f>IFERROR(VLOOKUP($B78,'PCI Data (106 airports)'!$W$6:$Z$112,4,FALSE),IF($C78="Landing Strip Turf","Turf","Unknown"))</f>
        <v>89.462879971873107</v>
      </c>
      <c r="R78" s="132">
        <f>VLOOKUP($B78,'Total Economic Impact'!$A$5:$G$139,'Total Economic Impact'!D$3,FALSE)</f>
        <v>35</v>
      </c>
      <c r="S78" s="133">
        <f>VLOOKUP($B78,'Total Economic Impact'!$A$5:$G$139,'Total Economic Impact'!E$3,FALSE)</f>
        <v>941380</v>
      </c>
      <c r="T78" s="133">
        <f>VLOOKUP($B78,'Total Economic Impact'!$A$5:$G$139,'Total Economic Impact'!F$3,FALSE)</f>
        <v>2266800</v>
      </c>
      <c r="U78" s="133">
        <f>VLOOKUP($B78,'Total Economic Impact'!$A$5:$G$139,'Total Economic Impact'!G$3,FALSE)</f>
        <v>3208180</v>
      </c>
      <c r="V78" s="134">
        <f>IFERROR(VLOOKUP($B78,'2020 Inventory Data'!$B$5:$AP$137,'2020 Inventory Data'!$AJ$3,FALSE),"NP")</f>
        <v>9</v>
      </c>
      <c r="W78" s="134">
        <f>IFERROR(VLOOKUP($B78,'2020 Inventory Data'!$B$5:$AP$137,'2020 Inventory Data'!$AK$3,FALSE),"NP")</f>
        <v>8</v>
      </c>
      <c r="X78" s="133">
        <f>IFERROR(VLOOKUP($B78,'AIP Grant History'!$M$9:$Q$109,5,FALSE),0)</f>
        <v>8231520</v>
      </c>
      <c r="Y78" s="133">
        <f>IFERROR(VLOOKUP($B78,'State-Local Funding History'!$L$11:$N$143,'State-Local Funding History'!M$9,FALSE),0)</f>
        <v>1961463.0800000003</v>
      </c>
      <c r="Z78" s="133">
        <f>IFERROR(VLOOKUP($B78,'State-Local Funding History'!$L$11:$N$143,'State-Local Funding History'!N$9,FALSE),0)</f>
        <v>2238607.2400000007</v>
      </c>
      <c r="AA78" s="135" t="str">
        <f>IFERROR(IF(VLOOKUP($B78,'2020 Inventory Data'!$B$5:$AG$137,'2020 Inventory Data'!$AG$3,FALSE)="x","Y","N"),"")</f>
        <v>N</v>
      </c>
      <c r="AB78" s="112">
        <f>VLOOKUP(D78,'Basic Score Methodology'!$B$6:$E$16,'Basic Score Methodology'!$C$2,FALSE)</f>
        <v>5</v>
      </c>
      <c r="AC78" s="113">
        <f>IFERROR(VLOOKUP(E78,'Basic Score Methodology'!$B$6:$E$16,'Basic Score Methodology'!$D$2,FALSE),0)</f>
        <v>0</v>
      </c>
      <c r="AD78" s="113">
        <f>IFERROR(VLOOKUP(F78,'Basic Score Methodology'!$B$6:$E$16,'Basic Score Methodology'!$E$2,FALSE),0)</f>
        <v>1.5</v>
      </c>
      <c r="AE78" s="88">
        <f>IF(G78&lt;='Basic Score Methodology'!$G$12,'Basic Score Methodology'!$H$12,'Basic Score Methodology'!$H$13)</f>
        <v>5</v>
      </c>
      <c r="AF78" s="88">
        <f>IFERROR(IF($C78="Key Commercial Service",VLOOKUP(H78,'Jenks Methodology'!$B$4:$G$8,6,TRUE),IF($C78="Key General Aviation",VLOOKUP(H78,'Jenks Methodology'!$C$4:$G$8,5,TRUE),IF($C78="Intermediate Large",VLOOKUP(H78,'Jenks Methodology'!$D$4:$G$8,4,TRUE),IF($C78="Intermediate Small",VLOOKUP(H78,'Jenks Methodology'!$E$4:$G$8,3,TRUE),VLOOKUP(H78,'Jenks Methodology'!$F$4:$G$8,2,TRUE))))),0)</f>
        <v>0</v>
      </c>
      <c r="AG78" s="88">
        <f>IFERROR(IF($C78="Key Commercial Service",VLOOKUP($I78,'Jenks Methodology'!$B$9:$G$13,6,TRUE),IF($C78="Key General Aviation",VLOOKUP($I78,'Jenks Methodology'!$C$9:$G$13,5,TRUE),IF($C78="Intermediate Large",VLOOKUP($I78,'Jenks Methodology'!$D$9:$G$13,4,TRUE),IF($C78="Intermediate Small",VLOOKUP($I78,'Jenks Methodology'!$E$9:$G$13,3,TRUE),VLOOKUP($I78,'Jenks Methodology'!$F$9:$G$13,2,TRUE))))),"")</f>
        <v>0</v>
      </c>
      <c r="AH78" s="88">
        <f>IFERROR(VLOOKUP(J78,'Basic Score Methodology'!$G$6:$I$7,'Basic Score Methodology'!$H$2,FALSE),0)</f>
        <v>5</v>
      </c>
      <c r="AI78" s="88">
        <f>IFERROR(VLOOKUP(K78,'Basic Score Methodology'!$G$6:$I$7,'Basic Score Methodology'!$I$2,FALSE),0)</f>
        <v>5</v>
      </c>
      <c r="AJ78" s="88">
        <f>IFERROR(IF($C78="Key Commercial Service",VLOOKUP(L78,'Jenks Methodology'!$B$14:$G$18,6,TRUE),IF($C78="Key General Aviation",VLOOKUP(L78,'Jenks Methodology'!$C$14:$G$18,5,TRUE),IF($C78="Intermediate Large",VLOOKUP(L78,'Jenks Methodology'!$D$14:$G$18,4,TRUE),IF($C78="Intermediate Small",VLOOKUP(L78,'Jenks Methodology'!$E$14:$G$18,3,TRUE),VLOOKUP(L78,'Jenks Methodology'!$F$14:$G$18,2,TRUE))))),5)</f>
        <v>5</v>
      </c>
      <c r="AK78" s="88">
        <f>IFERROR(IF($C78="Key Commercial Service",VLOOKUP(M78,'Jenks Methodology'!$B$19:$G$23,6,TRUE),IF($C78="Key General Aviation",VLOOKUP(M78,'Jenks Methodology'!$C$19:$G$23,5,TRUE),IF($C78="Intermediate Large",VLOOKUP(M78,'Jenks Methodology'!$D$19:$G$23,4,TRUE),IF($C78="Intermediate Small",VLOOKUP(M78,'Jenks Methodology'!$E$19:$G$23,3,TRUE),VLOOKUP(M78,'Jenks Methodology'!$F$19:$G$23,2,TRUE))))),5)</f>
        <v>5</v>
      </c>
      <c r="AL78" s="88">
        <f>IFERROR(IF($C78="Key Commercial Service",VLOOKUP(N78,'Jenks Methodology'!$B$24:$G$28,6,TRUE),IF($C78="Key General Aviation",VLOOKUP(N78,'Jenks Methodology'!$C$24:$G$28,5,TRUE),IF($C78="Intermediate Large",VLOOKUP(N78,'Jenks Methodology'!$D$24:$G$28,4,TRUE),IF($C78="Intermediate Small",VLOOKUP(N78,'Jenks Methodology'!$E$24:$G$28,3,TRUE),VLOOKUP(N78,'Jenks Methodology'!$F$24:$G$28,2,TRUE))))),5)</f>
        <v>3.75</v>
      </c>
      <c r="AM78" s="88">
        <f>IFERROR(IF($C78="Key Commercial Service",VLOOKUP(O78,'Jenks Methodology'!$B$29:$G$33,6,FALSE),IF($C78="Key General Aviation",VLOOKUP(O78,'Jenks Methodology'!$C$29:$G$33,5,FALSE),IF($C78="Intermediate Large",VLOOKUP(O78,'Jenks Methodology'!$D$29:$G$33,4,FALSE),IF($C78="Intermediate Small",VLOOKUP(O78,'Jenks Methodology'!$E$29:$G$33,3,FALSE),VLOOKUP(O78,'Jenks Methodology'!$F$29:$G$33,2,FALSE))))),5)</f>
        <v>5</v>
      </c>
      <c r="AN78" s="101">
        <f>AVERAGE(AJ78:AM78)</f>
        <v>4.6875</v>
      </c>
      <c r="AO78" s="88">
        <f>IFERROR(IF($C78="Key Commercial Service",VLOOKUP(P78,'Jenks Methodology'!$B$34:$G$38,6,TRUE),IF($C78="Key General Aviation",VLOOKUP(P78,'Jenks Methodology'!$C$34:$G$38,5,TRUE),IF($C78="Intermediate Large",VLOOKUP(P78,'Jenks Methodology'!$D$34:$G$38,4,TRUE),IF($C78="Intermediate Small",VLOOKUP(P78,'Jenks Methodology'!$E$34:$G$38,3,TRUE),VLOOKUP(P78,'Jenks Methodology'!$F$34:$G$38,2,TRUE))))),5)</f>
        <v>0</v>
      </c>
      <c r="AP78" s="88">
        <f>VLOOKUP($Q78,'Basic Score Methodology'!$K$6:$L$12,'Basic Score Methodology'!$L$2,TRUE)</f>
        <v>3.75</v>
      </c>
      <c r="AQ78" s="88">
        <f>IFERROR(IF($C78="Key Commercial Service",VLOOKUP(R78,'Jenks Methodology'!$B$39:$G$43,6,TRUE),IF($C78="Key General Aviation",VLOOKUP(R78,'Jenks Methodology'!$C$39:$G$43,5,TRUE),IF($C78="Intermediate Large",VLOOKUP(R78,'Jenks Methodology'!$D$39:$G$43,4,TRUE),IF($C78="Intermediate Small",VLOOKUP(R78,'Jenks Methodology'!$E$39:$G$43,3,TRUE),VLOOKUP(R78,'Jenks Methodology'!$F$39:$G$43,2,TRUE))))),0)</f>
        <v>0</v>
      </c>
      <c r="AR78" s="88">
        <f>IFERROR(IF($C78="Key Commercial Service",VLOOKUP(S78,'Jenks Methodology'!$B$44:$G$48,6,TRUE),IF($C78="Key General Aviation",VLOOKUP(S78,'Jenks Methodology'!$C$44:$G$48,5,TRUE),IF($C78="Intermediate Large",VLOOKUP(S78,'Jenks Methodology'!$D$44:$G$48,4,TRUE),IF($C78="Intermediate Small",VLOOKUP(S78,'Jenks Methodology'!$E$44:$G$48,3,TRUE),VLOOKUP(S78,'Jenks Methodology'!$F$44:$G$48,2,TRUE))))),0)</f>
        <v>0</v>
      </c>
      <c r="AS78" s="88">
        <f>IFERROR(IF($C78="Key Commercial Service",VLOOKUP(T78,'Jenks Methodology'!$B$49:$G$53,6,TRUE),IF($C78="Key General Aviation",VLOOKUP(T78,'Jenks Methodology'!$C$49:$G$53,5,TRUE),IF($C78="Intermediate Large",VLOOKUP(T78,'Jenks Methodology'!$D$49:$G$53,4,TRUE),IF($C78="Intermediate Small",VLOOKUP(T78,'Jenks Methodology'!$E$49:$G$53,3,TRUE),VLOOKUP(T78,'Jenks Methodology'!$F$49:$G$53,2,TRUE))))),0)</f>
        <v>0</v>
      </c>
      <c r="AT78" s="88">
        <f>IFERROR(IF($C78="Key Commercial Service",VLOOKUP(U78,'Jenks Methodology'!$B$54:$G$58,6,TRUE),IF($C78="Key General Aviation",VLOOKUP(U78,'Jenks Methodology'!$C$54:$G$58,5,TRUE),IF($C78="Intermediate Large",VLOOKUP(U78,'Jenks Methodology'!$D$54:$G$58,4,TRUE),IF($C78="Intermediate Small",VLOOKUP(U78,'Jenks Methodology'!$E$54:$G$58,3,TRUE),VLOOKUP(U78,'Jenks Methodology'!$F$54:$G$58,2,TRUE))))),0)</f>
        <v>0</v>
      </c>
      <c r="AU78" s="88">
        <f>IFERROR(VLOOKUP(V78,'Basic Score Methodology'!$K$17:$M$21,'Basic Score Methodology'!$L$2,TRUE),0)</f>
        <v>3.75</v>
      </c>
      <c r="AV78" s="88">
        <f>IFERROR(VLOOKUP(W78,'Basic Score Methodology'!$K$17:$M$21,'Basic Score Methodology'!$M$2,TRUE),0)</f>
        <v>3.75</v>
      </c>
      <c r="AW78" s="88">
        <f>IFERROR(IF($C78="Key Commercial Service",VLOOKUP(X78,'Jenks Methodology'!$B$59:$G$63,6,TRUE),IF($C78="Key General Aviation",VLOOKUP(X78,'Jenks Methodology'!$C$59:$G$63,5,TRUE),IF($C78="Intermediate Large",VLOOKUP(X78,'Jenks Methodology'!$D$59:$G$63,4,TRUE),IF($C78="Intermediate Small",VLOOKUP(X78,'Jenks Methodology'!$E$59:$G$63,3,TRUE),VLOOKUP(X78,'Jenks Methodology'!$F$59:$G$63,2,TRUE))))),0)</f>
        <v>2.5</v>
      </c>
      <c r="AX78" s="88">
        <f>IFERROR(IF($C78="Key Commercial Service",VLOOKUP(Y78,'Jenks Methodology'!$B$64:$G$68,6,TRUE),IF($C78="Key General Aviation",VLOOKUP(Y78,'Jenks Methodology'!$C$64:$G$68,5,TRUE),IF($C78="Intermediate Large",VLOOKUP(Y78,'Jenks Methodology'!$D$64:$G$68,4,TRUE),IF($C78="Intermediate Small",VLOOKUP(Y78,'Jenks Methodology'!$E$64:$G$68,3,TRUE),VLOOKUP(Y78,'Jenks Methodology'!$F$64:$G$68,2,TRUE))))),0)</f>
        <v>0</v>
      </c>
      <c r="AY78" s="88">
        <f>IFERROR(IF($C78="Key Commercial Service",VLOOKUP(Z78,'Jenks Methodology'!$B$69:$G$73,6,TRUE),IF($C78="Key General Aviation",VLOOKUP(Z78,'Jenks Methodology'!$C$69:$G$73,5,TRUE),IF($C78="Intermediate Large",VLOOKUP(Z78,'Jenks Methodology'!$D$69:$G$73,4,TRUE),IF($C78="Intermediate Small",VLOOKUP(Z78,'Jenks Methodology'!$E$69:$G$73,3,TRUE),VLOOKUP(Z78,'Jenks Methodology'!$F$69:$G$73,2,TRUE))))),0)</f>
        <v>1.25</v>
      </c>
      <c r="AZ78" s="100">
        <f>IFERROR(VLOOKUP(AA78,'Basic Score Methodology'!$N$6:$O$7,'Basic Score Methodology'!$O$2,TRUE),0)</f>
        <v>5</v>
      </c>
      <c r="BA78" s="164">
        <f>SUM(AB78:AE78)+IF(AF78="",AG78,AF78)+SUM(AH78:AI78,AN78:AZ78)</f>
        <v>46.1875</v>
      </c>
    </row>
    <row r="79" spans="1:53" x14ac:dyDescent="0.3">
      <c r="A79" s="108" t="s">
        <v>92</v>
      </c>
      <c r="B79" s="1" t="s">
        <v>93</v>
      </c>
      <c r="C79" s="1" t="s">
        <v>293</v>
      </c>
      <c r="D79" s="129" t="str">
        <f>IF(COUNTIF('NPIAS Info 2021-25'!$C$4:$C$100,B79)&gt;0,"Y","N")</f>
        <v>Y</v>
      </c>
      <c r="E79" s="129" t="str">
        <f>IFERROR(VLOOKUP($B79,'NPIAS Info 2021-25'!$C$4:$G$100,'NPIAS Info 2021-25'!$G$2,FALSE),"Non-NPIAS")</f>
        <v>GA</v>
      </c>
      <c r="F79" s="129" t="str">
        <f>IFERROR(IF(VLOOKUP($B79,'NPIAS Info 2021-25'!$C$4:$G$100,'NPIAS Info 2021-25'!$F$2,FALSE)=0,"N/A (Primary)",VLOOKUP($B79,'NPIAS Info 2021-25'!$C$4:$G$100,'NPIAS Info 2021-25'!$F$2,FALSE)),"N/A (Non-NPIAS)")</f>
        <v>Local</v>
      </c>
      <c r="G79" s="130">
        <f>VLOOKUP($B79,'2020 Inventory Data'!$B$5:$V$137,'2020 Inventory Data'!$V$3,FALSE)</f>
        <v>28</v>
      </c>
      <c r="H79" s="168">
        <f>IFERROR(VLOOKUP(B79,MnSASP_Baseline_Operations[],'Baseline Ops'!$D$3,FALSE),0)</f>
        <v>13379.658734432465</v>
      </c>
      <c r="I79" s="130">
        <f>IFERROR(VLOOKUP($B79,'5010 Operations'!$C$5:$CO$151,'5010 Operations'!$CO$3,FALSE),"")</f>
        <v>17700</v>
      </c>
      <c r="J79" s="131">
        <f>IF(VLOOKUP($B79,'2020 Inventory Data'!$B$5:$G$137,'2020 Inventory Data'!$D$3,FALSE)="Yes",1,0)</f>
        <v>1</v>
      </c>
      <c r="K79" s="131">
        <f>IF(VLOOKUP($B79,'2020 Inventory Data'!$B$5:$G$137,'2020 Inventory Data'!$G$3,FALSE)="Yes",1,0)</f>
        <v>1</v>
      </c>
      <c r="L79" s="130">
        <f>VLOOKUP($B79,'30nm Airport Count'!$B$5:$K$137,'30nm Airport Count'!$I$3,FALSE)</f>
        <v>0</v>
      </c>
      <c r="M79" s="130">
        <f>VLOOKUP($B79,'30nm Airport Count'!$B$5:$K$137,'30nm Airport Count'!$J$3,FALSE)</f>
        <v>1</v>
      </c>
      <c r="N79" s="130">
        <f>VLOOKUP($B79,'30nm Airport Count'!$B$5:$K$137,'30nm Airport Count'!$K$3,FALSE)</f>
        <v>0</v>
      </c>
      <c r="O79" s="130">
        <f>VLOOKUP($B79,'30nm Airport Count'!$B$5:$L$137,'30nm Airport Count'!$L$3,FALSE)</f>
        <v>2</v>
      </c>
      <c r="P79" s="130">
        <f>VLOOKUP(B79,Population_30minProximity_Airports[[FAA ID]:[Population within 30 min drive-time]],3,FALSE)</f>
        <v>5848</v>
      </c>
      <c r="Q79" s="132">
        <f>IFERROR(VLOOKUP($B79,'PCI Data (106 airports)'!$W$6:$Z$112,4,FALSE),IF($C79="Landing Strip Turf","Turf","Unknown"))</f>
        <v>67.429211387671657</v>
      </c>
      <c r="R79" s="132">
        <f>VLOOKUP($B79,'Total Economic Impact'!$A$5:$G$139,'Total Economic Impact'!D$3,FALSE)</f>
        <v>23</v>
      </c>
      <c r="S79" s="133">
        <f>VLOOKUP($B79,'Total Economic Impact'!$A$5:$G$139,'Total Economic Impact'!E$3,FALSE)</f>
        <v>601540</v>
      </c>
      <c r="T79" s="133">
        <f>VLOOKUP($B79,'Total Economic Impact'!$A$5:$G$139,'Total Economic Impact'!F$3,FALSE)</f>
        <v>2399760</v>
      </c>
      <c r="U79" s="133">
        <f>VLOOKUP($B79,'Total Economic Impact'!$A$5:$G$139,'Total Economic Impact'!G$3,FALSE)</f>
        <v>3001300</v>
      </c>
      <c r="V79" s="134" t="str">
        <f>IFERROR(VLOOKUP($B79,'2020 Inventory Data'!$B$5:$AP$137,'2020 Inventory Data'!$AJ$3,FALSE),"NP")</f>
        <v>NP</v>
      </c>
      <c r="W79" s="134" t="str">
        <f>IFERROR(VLOOKUP($B79,'2020 Inventory Data'!$B$5:$AP$137,'2020 Inventory Data'!$AK$3,FALSE),"NP")</f>
        <v>NP</v>
      </c>
      <c r="X79" s="133">
        <f>IFERROR(VLOOKUP($B79,'AIP Grant History'!$M$9:$Q$109,5,FALSE),0)</f>
        <v>2715324</v>
      </c>
      <c r="Y79" s="133">
        <f>IFERROR(VLOOKUP($B79,'State-Local Funding History'!$L$11:$N$143,'State-Local Funding History'!M$9,FALSE),0)</f>
        <v>790826.99000000022</v>
      </c>
      <c r="Z79" s="133">
        <f>IFERROR(VLOOKUP($B79,'State-Local Funding History'!$L$11:$N$143,'State-Local Funding History'!N$9,FALSE),0)</f>
        <v>480725.74</v>
      </c>
      <c r="AA79" s="135" t="str">
        <f>IFERROR(IF(VLOOKUP($B79,'2020 Inventory Data'!$B$5:$AG$137,'2020 Inventory Data'!$AG$3,FALSE)="x","Y","N"),"")</f>
        <v>N</v>
      </c>
      <c r="AB79" s="112">
        <f>VLOOKUP(D79,'Basic Score Methodology'!$B$6:$E$16,'Basic Score Methodology'!$C$2,FALSE)</f>
        <v>5</v>
      </c>
      <c r="AC79" s="113">
        <f>IFERROR(VLOOKUP(E79,'Basic Score Methodology'!$B$6:$E$16,'Basic Score Methodology'!$D$2,FALSE),0)</f>
        <v>0</v>
      </c>
      <c r="AD79" s="113">
        <f>IFERROR(VLOOKUP(F79,'Basic Score Methodology'!$B$6:$E$16,'Basic Score Methodology'!$E$2,FALSE),0)</f>
        <v>1.5</v>
      </c>
      <c r="AE79" s="88">
        <f>IF(G79&lt;='Basic Score Methodology'!$G$12,'Basic Score Methodology'!$H$12,'Basic Score Methodology'!$H$13)</f>
        <v>5</v>
      </c>
      <c r="AF79" s="88">
        <f>IFERROR(IF($C79="Key Commercial Service",VLOOKUP(H79,'Jenks Methodology'!$B$4:$G$8,6,TRUE),IF($C79="Key General Aviation",VLOOKUP(H79,'Jenks Methodology'!$C$4:$G$8,5,TRUE),IF($C79="Intermediate Large",VLOOKUP(H79,'Jenks Methodology'!$D$4:$G$8,4,TRUE),IF($C79="Intermediate Small",VLOOKUP(H79,'Jenks Methodology'!$E$4:$G$8,3,TRUE),VLOOKUP(H79,'Jenks Methodology'!$F$4:$G$8,2,TRUE))))),0)</f>
        <v>3.75</v>
      </c>
      <c r="AG79" s="88">
        <f>IFERROR(IF($C79="Key Commercial Service",VLOOKUP($I79,'Jenks Methodology'!$B$9:$G$13,6,TRUE),IF($C79="Key General Aviation",VLOOKUP($I79,'Jenks Methodology'!$C$9:$G$13,5,TRUE),IF($C79="Intermediate Large",VLOOKUP($I79,'Jenks Methodology'!$D$9:$G$13,4,TRUE),IF($C79="Intermediate Small",VLOOKUP($I79,'Jenks Methodology'!$E$9:$G$13,3,TRUE),VLOOKUP($I79,'Jenks Methodology'!$F$9:$G$13,2,TRUE))))),"")</f>
        <v>3.75</v>
      </c>
      <c r="AH79" s="88">
        <f>IFERROR(VLOOKUP(J79,'Basic Score Methodology'!$G$6:$I$7,'Basic Score Methodology'!$H$2,FALSE),0)</f>
        <v>5</v>
      </c>
      <c r="AI79" s="88">
        <f>IFERROR(VLOOKUP(K79,'Basic Score Methodology'!$G$6:$I$7,'Basic Score Methodology'!$I$2,FALSE),0)</f>
        <v>5</v>
      </c>
      <c r="AJ79" s="88">
        <f>IFERROR(IF($C79="Key Commercial Service",VLOOKUP(L79,'Jenks Methodology'!$B$14:$G$18,6,TRUE),IF($C79="Key General Aviation",VLOOKUP(L79,'Jenks Methodology'!$C$14:$G$18,5,TRUE),IF($C79="Intermediate Large",VLOOKUP(L79,'Jenks Methodology'!$D$14:$G$18,4,TRUE),IF($C79="Intermediate Small",VLOOKUP(L79,'Jenks Methodology'!$E$14:$G$18,3,TRUE),VLOOKUP(L79,'Jenks Methodology'!$F$14:$G$18,2,TRUE))))),5)</f>
        <v>5</v>
      </c>
      <c r="AK79" s="88">
        <f>IFERROR(IF($C79="Key Commercial Service",VLOOKUP(M79,'Jenks Methodology'!$B$19:$G$23,6,TRUE),IF($C79="Key General Aviation",VLOOKUP(M79,'Jenks Methodology'!$C$19:$G$23,5,TRUE),IF($C79="Intermediate Large",VLOOKUP(M79,'Jenks Methodology'!$D$19:$G$23,4,TRUE),IF($C79="Intermediate Small",VLOOKUP(M79,'Jenks Methodology'!$E$19:$G$23,3,TRUE),VLOOKUP(M79,'Jenks Methodology'!$F$19:$G$23,2,TRUE))))),5)</f>
        <v>3.75</v>
      </c>
      <c r="AL79" s="88">
        <f>IFERROR(IF($C79="Key Commercial Service",VLOOKUP(N79,'Jenks Methodology'!$B$24:$G$28,6,TRUE),IF($C79="Key General Aviation",VLOOKUP(N79,'Jenks Methodology'!$C$24:$G$28,5,TRUE),IF($C79="Intermediate Large",VLOOKUP(N79,'Jenks Methodology'!$D$24:$G$28,4,TRUE),IF($C79="Intermediate Small",VLOOKUP(N79,'Jenks Methodology'!$E$24:$G$28,3,TRUE),VLOOKUP(N79,'Jenks Methodology'!$F$24:$G$28,2,TRUE))))),5)</f>
        <v>5</v>
      </c>
      <c r="AM79" s="88">
        <f>IFERROR(IF($C79="Key Commercial Service",VLOOKUP(O79,'Jenks Methodology'!$B$29:$G$33,6,FALSE),IF($C79="Key General Aviation",VLOOKUP(O79,'Jenks Methodology'!$C$29:$G$33,5,FALSE),IF($C79="Intermediate Large",VLOOKUP(O79,'Jenks Methodology'!$D$29:$G$33,4,FALSE),IF($C79="Intermediate Small",VLOOKUP(O79,'Jenks Methodology'!$E$29:$G$33,3,FALSE),VLOOKUP(O79,'Jenks Methodology'!$F$29:$G$33,2,FALSE))))),5)</f>
        <v>3.75</v>
      </c>
      <c r="AN79" s="101">
        <f>AVERAGE(AJ79:AM79)</f>
        <v>4.375</v>
      </c>
      <c r="AO79" s="88">
        <f>IFERROR(IF($C79="Key Commercial Service",VLOOKUP(P79,'Jenks Methodology'!$B$34:$G$38,6,TRUE),IF($C79="Key General Aviation",VLOOKUP(P79,'Jenks Methodology'!$C$34:$G$38,5,TRUE),IF($C79="Intermediate Large",VLOOKUP(P79,'Jenks Methodology'!$D$34:$G$38,4,TRUE),IF($C79="Intermediate Small",VLOOKUP(P79,'Jenks Methodology'!$E$34:$G$38,3,TRUE),VLOOKUP(P79,'Jenks Methodology'!$F$34:$G$38,2,TRUE))))),5)</f>
        <v>0</v>
      </c>
      <c r="AP79" s="88">
        <f>VLOOKUP($Q79,'Basic Score Methodology'!$K$6:$L$12,'Basic Score Methodology'!$L$2,TRUE)</f>
        <v>2.5</v>
      </c>
      <c r="AQ79" s="88">
        <f>IFERROR(IF($C79="Key Commercial Service",VLOOKUP(R79,'Jenks Methodology'!$B$39:$G$43,6,TRUE),IF($C79="Key General Aviation",VLOOKUP(R79,'Jenks Methodology'!$C$39:$G$43,5,TRUE),IF($C79="Intermediate Large",VLOOKUP(R79,'Jenks Methodology'!$D$39:$G$43,4,TRUE),IF($C79="Intermediate Small",VLOOKUP(R79,'Jenks Methodology'!$E$39:$G$43,3,TRUE),VLOOKUP(R79,'Jenks Methodology'!$F$39:$G$43,2,TRUE))))),0)</f>
        <v>1.25</v>
      </c>
      <c r="AR79" s="88">
        <f>IFERROR(IF($C79="Key Commercial Service",VLOOKUP(S79,'Jenks Methodology'!$B$44:$G$48,6,TRUE),IF($C79="Key General Aviation",VLOOKUP(S79,'Jenks Methodology'!$C$44:$G$48,5,TRUE),IF($C79="Intermediate Large",VLOOKUP(S79,'Jenks Methodology'!$D$44:$G$48,4,TRUE),IF($C79="Intermediate Small",VLOOKUP(S79,'Jenks Methodology'!$E$44:$G$48,3,TRUE),VLOOKUP(S79,'Jenks Methodology'!$F$44:$G$48,2,TRUE))))),0)</f>
        <v>1.25</v>
      </c>
      <c r="AS79" s="88">
        <f>IFERROR(IF($C79="Key Commercial Service",VLOOKUP(T79,'Jenks Methodology'!$B$49:$G$53,6,TRUE),IF($C79="Key General Aviation",VLOOKUP(T79,'Jenks Methodology'!$C$49:$G$53,5,TRUE),IF($C79="Intermediate Large",VLOOKUP(T79,'Jenks Methodology'!$D$49:$G$53,4,TRUE),IF($C79="Intermediate Small",VLOOKUP(T79,'Jenks Methodology'!$E$49:$G$53,3,TRUE),VLOOKUP(T79,'Jenks Methodology'!$F$49:$G$53,2,TRUE))))),0)</f>
        <v>2.5</v>
      </c>
      <c r="AT79" s="88">
        <f>IFERROR(IF($C79="Key Commercial Service",VLOOKUP(U79,'Jenks Methodology'!$B$54:$G$58,6,TRUE),IF($C79="Key General Aviation",VLOOKUP(U79,'Jenks Methodology'!$C$54:$G$58,5,TRUE),IF($C79="Intermediate Large",VLOOKUP(U79,'Jenks Methodology'!$D$54:$G$58,4,TRUE),IF($C79="Intermediate Small",VLOOKUP(U79,'Jenks Methodology'!$E$54:$G$58,3,TRUE),VLOOKUP(U79,'Jenks Methodology'!$F$54:$G$58,2,TRUE))))),0)</f>
        <v>1.25</v>
      </c>
      <c r="AU79" s="88">
        <f>IFERROR(VLOOKUP(V79,'Basic Score Methodology'!$K$17:$M$21,'Basic Score Methodology'!$L$2,TRUE),0)</f>
        <v>0</v>
      </c>
      <c r="AV79" s="88">
        <f>IFERROR(VLOOKUP(W79,'Basic Score Methodology'!$K$17:$M$21,'Basic Score Methodology'!$M$2,TRUE),0)</f>
        <v>0</v>
      </c>
      <c r="AW79" s="88">
        <f>IFERROR(IF($C79="Key Commercial Service",VLOOKUP(X79,'Jenks Methodology'!$B$59:$G$63,6,TRUE),IF($C79="Key General Aviation",VLOOKUP(X79,'Jenks Methodology'!$C$59:$G$63,5,TRUE),IF($C79="Intermediate Large",VLOOKUP(X79,'Jenks Methodology'!$D$59:$G$63,4,TRUE),IF($C79="Intermediate Small",VLOOKUP(X79,'Jenks Methodology'!$E$59:$G$63,3,TRUE),VLOOKUP(X79,'Jenks Methodology'!$F$59:$G$63,2,TRUE))))),0)</f>
        <v>1.25</v>
      </c>
      <c r="AX79" s="88">
        <f>IFERROR(IF($C79="Key Commercial Service",VLOOKUP(Y79,'Jenks Methodology'!$B$64:$G$68,6,TRUE),IF($C79="Key General Aviation",VLOOKUP(Y79,'Jenks Methodology'!$C$64:$G$68,5,TRUE),IF($C79="Intermediate Large",VLOOKUP(Y79,'Jenks Methodology'!$D$64:$G$68,4,TRUE),IF($C79="Intermediate Small",VLOOKUP(Y79,'Jenks Methodology'!$E$64:$G$68,3,TRUE),VLOOKUP(Y79,'Jenks Methodology'!$F$64:$G$68,2,TRUE))))),0)</f>
        <v>1.25</v>
      </c>
      <c r="AY79" s="88">
        <f>IFERROR(IF($C79="Key Commercial Service",VLOOKUP(Z79,'Jenks Methodology'!$B$69:$G$73,6,TRUE),IF($C79="Key General Aviation",VLOOKUP(Z79,'Jenks Methodology'!$C$69:$G$73,5,TRUE),IF($C79="Intermediate Large",VLOOKUP(Z79,'Jenks Methodology'!$D$69:$G$73,4,TRUE),IF($C79="Intermediate Small",VLOOKUP(Z79,'Jenks Methodology'!$E$69:$G$73,3,TRUE),VLOOKUP(Z79,'Jenks Methodology'!$F$69:$G$73,2,TRUE))))),0)</f>
        <v>0</v>
      </c>
      <c r="AZ79" s="100">
        <f>IFERROR(VLOOKUP(AA79,'Basic Score Methodology'!$N$6:$O$7,'Basic Score Methodology'!$O$2,TRUE),0)</f>
        <v>5</v>
      </c>
      <c r="BA79" s="164">
        <f>SUM(AB79:AE79)+IF(AF79="",AG79,AF79)+SUM(AH79:AI79,AN79:AZ79)</f>
        <v>45.875</v>
      </c>
    </row>
    <row r="80" spans="1:53" x14ac:dyDescent="0.3">
      <c r="A80" s="108" t="s">
        <v>76</v>
      </c>
      <c r="B80" s="1" t="s">
        <v>77</v>
      </c>
      <c r="C80" s="1" t="s">
        <v>290</v>
      </c>
      <c r="D80" s="129" t="str">
        <f>IF(COUNTIF('NPIAS Info 2021-25'!$C$4:$C$100,B80)&gt;0,"Y","N")</f>
        <v>N</v>
      </c>
      <c r="E80" s="129" t="str">
        <f>IFERROR(VLOOKUP($B80,'NPIAS Info 2021-25'!$C$4:$G$100,'NPIAS Info 2021-25'!$G$2,FALSE),"Non-NPIAS")</f>
        <v>Non-NPIAS</v>
      </c>
      <c r="F80" s="129" t="str">
        <f>IFERROR(IF(VLOOKUP($B80,'NPIAS Info 2021-25'!$C$4:$G$100,'NPIAS Info 2021-25'!$F$2,FALSE)=0,"N/A (Primary)",VLOOKUP($B80,'NPIAS Info 2021-25'!$C$4:$G$100,'NPIAS Info 2021-25'!$F$2,FALSE)),"N/A (Non-NPIAS)")</f>
        <v>N/A (Non-NPIAS)</v>
      </c>
      <c r="G80" s="130">
        <f>VLOOKUP($B80,'2020 Inventory Data'!$B$5:$V$137,'2020 Inventory Data'!$V$3,FALSE)</f>
        <v>33</v>
      </c>
      <c r="H80" s="168">
        <f>IFERROR(VLOOKUP(B80,MnSASP_Baseline_Operations[],'Baseline Ops'!$D$3,FALSE),0)</f>
        <v>6877.8782712071206</v>
      </c>
      <c r="I80" s="130">
        <f>IFERROR(VLOOKUP($B80,'5010 Operations'!$C$5:$CO$151,'5010 Operations'!$CO$3,FALSE),"")</f>
        <v>8000</v>
      </c>
      <c r="J80" s="131">
        <f>IF(VLOOKUP($B80,'2020 Inventory Data'!$B$5:$G$137,'2020 Inventory Data'!$D$3,FALSE)="Yes",1,0)</f>
        <v>0</v>
      </c>
      <c r="K80" s="131">
        <f>IF(VLOOKUP($B80,'2020 Inventory Data'!$B$5:$G$137,'2020 Inventory Data'!$G$3,FALSE)="Yes",1,0)</f>
        <v>1</v>
      </c>
      <c r="L80" s="130">
        <f>VLOOKUP($B80,'30nm Airport Count'!$B$5:$K$137,'30nm Airport Count'!$I$3,FALSE)</f>
        <v>4</v>
      </c>
      <c r="M80" s="130">
        <f>VLOOKUP($B80,'30nm Airport Count'!$B$5:$K$137,'30nm Airport Count'!$J$3,FALSE)</f>
        <v>2</v>
      </c>
      <c r="N80" s="130">
        <f>VLOOKUP($B80,'30nm Airport Count'!$B$5:$K$137,'30nm Airport Count'!$K$3,FALSE)</f>
        <v>2</v>
      </c>
      <c r="O80" s="130">
        <f>VLOOKUP($B80,'30nm Airport Count'!$B$5:$L$137,'30nm Airport Count'!$L$3,FALSE)</f>
        <v>4</v>
      </c>
      <c r="P80" s="130">
        <f>VLOOKUP(B80,Population_30minProximity_Airports[[FAA ID]:[Population within 30 min drive-time]],3,FALSE)</f>
        <v>1006940</v>
      </c>
      <c r="Q80" s="132" t="str">
        <f>IFERROR(VLOOKUP($B80,'PCI Data (106 airports)'!$W$6:$Z$112,4,FALSE),IF($C80="Landing Strip Turf","Turf","Unknown"))</f>
        <v>Unknown</v>
      </c>
      <c r="R80" s="132">
        <f>VLOOKUP($B80,'Total Economic Impact'!$A$5:$G$139,'Total Economic Impact'!D$3,FALSE)</f>
        <v>31</v>
      </c>
      <c r="S80" s="133">
        <f>VLOOKUP($B80,'Total Economic Impact'!$A$5:$G$139,'Total Economic Impact'!E$3,FALSE)</f>
        <v>1093290</v>
      </c>
      <c r="T80" s="133">
        <f>VLOOKUP($B80,'Total Economic Impact'!$A$5:$G$139,'Total Economic Impact'!F$3,FALSE)</f>
        <v>1906460</v>
      </c>
      <c r="U80" s="133">
        <f>VLOOKUP($B80,'Total Economic Impact'!$A$5:$G$139,'Total Economic Impact'!G$3,FALSE)</f>
        <v>2999750</v>
      </c>
      <c r="V80" s="134">
        <f>IFERROR(VLOOKUP($B80,'2020 Inventory Data'!$B$5:$AP$137,'2020 Inventory Data'!$AJ$3,FALSE),"NP")</f>
        <v>5</v>
      </c>
      <c r="W80" s="134">
        <f>IFERROR(VLOOKUP($B80,'2020 Inventory Data'!$B$5:$AP$137,'2020 Inventory Data'!$AK$3,FALSE),"NP")</f>
        <v>2</v>
      </c>
      <c r="X80" s="133">
        <f>IFERROR(VLOOKUP($B80,'AIP Grant History'!$M$9:$Q$109,5,FALSE),0)</f>
        <v>0</v>
      </c>
      <c r="Y80" s="133">
        <f>IFERROR(VLOOKUP($B80,'State-Local Funding History'!$L$11:$N$143,'State-Local Funding History'!M$9,FALSE),0)</f>
        <v>5398930.120000001</v>
      </c>
      <c r="Z80" s="133">
        <f>IFERROR(VLOOKUP($B80,'State-Local Funding History'!$L$11:$N$143,'State-Local Funding History'!N$9,FALSE),0)</f>
        <v>2027555.3</v>
      </c>
      <c r="AA80" s="135" t="str">
        <f>IFERROR(IF(VLOOKUP($B80,'2020 Inventory Data'!$B$5:$AG$137,'2020 Inventory Data'!$AG$3,FALSE)="x","Y","N"),"")</f>
        <v>N</v>
      </c>
      <c r="AB80" s="112">
        <f>VLOOKUP(D80,'Basic Score Methodology'!$B$6:$E$16,'Basic Score Methodology'!$C$2,FALSE)</f>
        <v>0</v>
      </c>
      <c r="AC80" s="113">
        <f>IFERROR(VLOOKUP(E80,'Basic Score Methodology'!$B$6:$E$16,'Basic Score Methodology'!$D$2,FALSE),0)</f>
        <v>0</v>
      </c>
      <c r="AD80" s="113">
        <f>IFERROR(VLOOKUP(F80,'Basic Score Methodology'!$B$6:$E$16,'Basic Score Methodology'!$E$2,FALSE),0)</f>
        <v>0</v>
      </c>
      <c r="AE80" s="88">
        <f>IF(G80&lt;='Basic Score Methodology'!$G$12,'Basic Score Methodology'!$H$12,'Basic Score Methodology'!$H$13)</f>
        <v>5</v>
      </c>
      <c r="AF80" s="88">
        <f>IFERROR(IF($C80="Key Commercial Service",VLOOKUP(H80,'Jenks Methodology'!$B$4:$G$8,6,TRUE),IF($C80="Key General Aviation",VLOOKUP(H80,'Jenks Methodology'!$C$4:$G$8,5,TRUE),IF($C80="Intermediate Large",VLOOKUP(H80,'Jenks Methodology'!$D$4:$G$8,4,TRUE),IF($C80="Intermediate Small",VLOOKUP(H80,'Jenks Methodology'!$E$4:$G$8,3,TRUE),VLOOKUP(H80,'Jenks Methodology'!$F$4:$G$8,2,TRUE))))),0)</f>
        <v>2.5</v>
      </c>
      <c r="AG80" s="88">
        <f>IFERROR(IF($C80="Key Commercial Service",VLOOKUP($I80,'Jenks Methodology'!$B$9:$G$13,6,TRUE),IF($C80="Key General Aviation",VLOOKUP($I80,'Jenks Methodology'!$C$9:$G$13,5,TRUE),IF($C80="Intermediate Large",VLOOKUP($I80,'Jenks Methodology'!$D$9:$G$13,4,TRUE),IF($C80="Intermediate Small",VLOOKUP($I80,'Jenks Methodology'!$E$9:$G$13,3,TRUE),VLOOKUP($I80,'Jenks Methodology'!$F$9:$G$13,2,TRUE))))),"")</f>
        <v>1.25</v>
      </c>
      <c r="AH80" s="88">
        <f>IFERROR(VLOOKUP(J80,'Basic Score Methodology'!$G$6:$I$7,'Basic Score Methodology'!$H$2,FALSE),0)</f>
        <v>0</v>
      </c>
      <c r="AI80" s="88">
        <f>IFERROR(VLOOKUP(K80,'Basic Score Methodology'!$G$6:$I$7,'Basic Score Methodology'!$I$2,FALSE),0)</f>
        <v>5</v>
      </c>
      <c r="AJ80" s="88">
        <f>IFERROR(IF($C80="Key Commercial Service",VLOOKUP(L80,'Jenks Methodology'!$B$14:$G$18,6,TRUE),IF($C80="Key General Aviation",VLOOKUP(L80,'Jenks Methodology'!$C$14:$G$18,5,TRUE),IF($C80="Intermediate Large",VLOOKUP(L80,'Jenks Methodology'!$D$14:$G$18,4,TRUE),IF($C80="Intermediate Small",VLOOKUP(L80,'Jenks Methodology'!$E$14:$G$18,3,TRUE),VLOOKUP(L80,'Jenks Methodology'!$F$14:$G$18,2,TRUE))))),5)</f>
        <v>0</v>
      </c>
      <c r="AK80" s="88">
        <f>IFERROR(IF($C80="Key Commercial Service",VLOOKUP(M80,'Jenks Methodology'!$B$19:$G$23,6,TRUE),IF($C80="Key General Aviation",VLOOKUP(M80,'Jenks Methodology'!$C$19:$G$23,5,TRUE),IF($C80="Intermediate Large",VLOOKUP(M80,'Jenks Methodology'!$D$19:$G$23,4,TRUE),IF($C80="Intermediate Small",VLOOKUP(M80,'Jenks Methodology'!$E$19:$G$23,3,TRUE),VLOOKUP(M80,'Jenks Methodology'!$F$19:$G$23,2,TRUE))))),5)</f>
        <v>2.5</v>
      </c>
      <c r="AL80" s="88">
        <f>IFERROR(IF($C80="Key Commercial Service",VLOOKUP(N80,'Jenks Methodology'!$B$24:$G$28,6,TRUE),IF($C80="Key General Aviation",VLOOKUP(N80,'Jenks Methodology'!$C$24:$G$28,5,TRUE),IF($C80="Intermediate Large",VLOOKUP(N80,'Jenks Methodology'!$D$24:$G$28,4,TRUE),IF($C80="Intermediate Small",VLOOKUP(N80,'Jenks Methodology'!$E$24:$G$28,3,TRUE),VLOOKUP(N80,'Jenks Methodology'!$F$24:$G$28,2,TRUE))))),5)</f>
        <v>2.5</v>
      </c>
      <c r="AM80" s="88">
        <f>IFERROR(IF($C80="Key Commercial Service",VLOOKUP(O80,'Jenks Methodology'!$B$29:$G$33,6,FALSE),IF($C80="Key General Aviation",VLOOKUP(O80,'Jenks Methodology'!$C$29:$G$33,5,FALSE),IF($C80="Intermediate Large",VLOOKUP(O80,'Jenks Methodology'!$D$29:$G$33,4,FALSE),IF($C80="Intermediate Small",VLOOKUP(O80,'Jenks Methodology'!$E$29:$G$33,3,FALSE),VLOOKUP(O80,'Jenks Methodology'!$F$29:$G$33,2,FALSE))))),5)</f>
        <v>1.25</v>
      </c>
      <c r="AN80" s="101">
        <f>AVERAGE(AJ80:AM80)</f>
        <v>1.5625</v>
      </c>
      <c r="AO80" s="88">
        <f>IFERROR(IF($C80="Key Commercial Service",VLOOKUP(P80,'Jenks Methodology'!$B$34:$G$38,6,TRUE),IF($C80="Key General Aviation",VLOOKUP(P80,'Jenks Methodology'!$C$34:$G$38,5,TRUE),IF($C80="Intermediate Large",VLOOKUP(P80,'Jenks Methodology'!$D$34:$G$38,4,TRUE),IF($C80="Intermediate Small",VLOOKUP(P80,'Jenks Methodology'!$E$34:$G$38,3,TRUE),VLOOKUP(P80,'Jenks Methodology'!$F$34:$G$38,2,TRUE))))),5)</f>
        <v>5</v>
      </c>
      <c r="AP80" s="88">
        <f>VLOOKUP($Q80,'Basic Score Methodology'!$K$6:$L$12,'Basic Score Methodology'!$L$2,TRUE)</f>
        <v>1.25</v>
      </c>
      <c r="AQ80" s="88">
        <f>IFERROR(IF($C80="Key Commercial Service",VLOOKUP(R80,'Jenks Methodology'!$B$39:$G$43,6,TRUE),IF($C80="Key General Aviation",VLOOKUP(R80,'Jenks Methodology'!$C$39:$G$43,5,TRUE),IF($C80="Intermediate Large",VLOOKUP(R80,'Jenks Methodology'!$D$39:$G$43,4,TRUE),IF($C80="Intermediate Small",VLOOKUP(R80,'Jenks Methodology'!$E$39:$G$43,3,TRUE),VLOOKUP(R80,'Jenks Methodology'!$F$39:$G$43,2,TRUE))))),0)</f>
        <v>2.5</v>
      </c>
      <c r="AR80" s="88">
        <f>IFERROR(IF($C80="Key Commercial Service",VLOOKUP(S80,'Jenks Methodology'!$B$44:$G$48,6,TRUE),IF($C80="Key General Aviation",VLOOKUP(S80,'Jenks Methodology'!$C$44:$G$48,5,TRUE),IF($C80="Intermediate Large",VLOOKUP(S80,'Jenks Methodology'!$D$44:$G$48,4,TRUE),IF($C80="Intermediate Small",VLOOKUP(S80,'Jenks Methodology'!$E$44:$G$48,3,TRUE),VLOOKUP(S80,'Jenks Methodology'!$F$44:$G$48,2,TRUE))))),0)</f>
        <v>2.5</v>
      </c>
      <c r="AS80" s="88">
        <f>IFERROR(IF($C80="Key Commercial Service",VLOOKUP(T80,'Jenks Methodology'!$B$49:$G$53,6,TRUE),IF($C80="Key General Aviation",VLOOKUP(T80,'Jenks Methodology'!$C$49:$G$53,5,TRUE),IF($C80="Intermediate Large",VLOOKUP(T80,'Jenks Methodology'!$D$49:$G$53,4,TRUE),IF($C80="Intermediate Small",VLOOKUP(T80,'Jenks Methodology'!$E$49:$G$53,3,TRUE),VLOOKUP(T80,'Jenks Methodology'!$F$49:$G$53,2,TRUE))))),0)</f>
        <v>1.25</v>
      </c>
      <c r="AT80" s="88">
        <f>IFERROR(IF($C80="Key Commercial Service",VLOOKUP(U80,'Jenks Methodology'!$B$54:$G$58,6,TRUE),IF($C80="Key General Aviation",VLOOKUP(U80,'Jenks Methodology'!$C$54:$G$58,5,TRUE),IF($C80="Intermediate Large",VLOOKUP(U80,'Jenks Methodology'!$D$54:$G$58,4,TRUE),IF($C80="Intermediate Small",VLOOKUP(U80,'Jenks Methodology'!$E$54:$G$58,3,TRUE),VLOOKUP(U80,'Jenks Methodology'!$F$54:$G$58,2,TRUE))))),0)</f>
        <v>2.5</v>
      </c>
      <c r="AU80" s="88">
        <f>IFERROR(VLOOKUP(V80,'Basic Score Methodology'!$K$17:$M$21,'Basic Score Methodology'!$L$2,TRUE),0)</f>
        <v>2.5</v>
      </c>
      <c r="AV80" s="88">
        <f>IFERROR(VLOOKUP(W80,'Basic Score Methodology'!$K$17:$M$21,'Basic Score Methodology'!$M$2,TRUE),0)</f>
        <v>0</v>
      </c>
      <c r="AW80" s="88">
        <f>IFERROR(IF($C80="Key Commercial Service",VLOOKUP(X80,'Jenks Methodology'!$B$59:$G$63,6,TRUE),IF($C80="Key General Aviation",VLOOKUP(X80,'Jenks Methodology'!$C$59:$G$63,5,TRUE),IF($C80="Intermediate Large",VLOOKUP(X80,'Jenks Methodology'!$D$59:$G$63,4,TRUE),IF($C80="Intermediate Small",VLOOKUP(X80,'Jenks Methodology'!$E$59:$G$63,3,TRUE),VLOOKUP(X80,'Jenks Methodology'!$F$59:$G$63,2,TRUE))))),0)</f>
        <v>0</v>
      </c>
      <c r="AX80" s="88">
        <f>IFERROR(IF($C80="Key Commercial Service",VLOOKUP(Y80,'Jenks Methodology'!$B$64:$G$68,6,TRUE),IF($C80="Key General Aviation",VLOOKUP(Y80,'Jenks Methodology'!$C$64:$G$68,5,TRUE),IF($C80="Intermediate Large",VLOOKUP(Y80,'Jenks Methodology'!$D$64:$G$68,4,TRUE),IF($C80="Intermediate Small",VLOOKUP(Y80,'Jenks Methodology'!$E$64:$G$68,3,TRUE),VLOOKUP(Y80,'Jenks Methodology'!$F$64:$G$68,2,TRUE))))),0)</f>
        <v>5</v>
      </c>
      <c r="AY80" s="88">
        <f>IFERROR(IF($C80="Key Commercial Service",VLOOKUP(Z80,'Jenks Methodology'!$B$69:$G$73,6,TRUE),IF($C80="Key General Aviation",VLOOKUP(Z80,'Jenks Methodology'!$C$69:$G$73,5,TRUE),IF($C80="Intermediate Large",VLOOKUP(Z80,'Jenks Methodology'!$D$69:$G$73,4,TRUE),IF($C80="Intermediate Small",VLOOKUP(Z80,'Jenks Methodology'!$E$69:$G$73,3,TRUE),VLOOKUP(Z80,'Jenks Methodology'!$F$69:$G$73,2,TRUE))))),0)</f>
        <v>3.75</v>
      </c>
      <c r="AZ80" s="100">
        <f>IFERROR(VLOOKUP(AA80,'Basic Score Methodology'!$N$6:$O$7,'Basic Score Methodology'!$O$2,TRUE),0)</f>
        <v>5</v>
      </c>
      <c r="BA80" s="164">
        <f>SUM(AB80:AE80)+IF(AF80="",AG80,AF80)+SUM(AH80:AI80,AN80:AZ80)</f>
        <v>45.3125</v>
      </c>
    </row>
    <row r="81" spans="1:53" x14ac:dyDescent="0.3">
      <c r="A81" s="108" t="s">
        <v>244</v>
      </c>
      <c r="B81" s="1" t="s">
        <v>245</v>
      </c>
      <c r="C81" s="1" t="s">
        <v>290</v>
      </c>
      <c r="D81" s="129" t="str">
        <f>IF(COUNTIF('NPIAS Info 2021-25'!$C$4:$C$100,B81)&gt;0,"Y","N")</f>
        <v>Y</v>
      </c>
      <c r="E81" s="129" t="str">
        <f>IFERROR(VLOOKUP($B81,'NPIAS Info 2021-25'!$C$4:$G$100,'NPIAS Info 2021-25'!$G$2,FALSE),"Non-NPIAS")</f>
        <v>GA</v>
      </c>
      <c r="F81" s="129" t="str">
        <f>IFERROR(IF(VLOOKUP($B81,'NPIAS Info 2021-25'!$C$4:$G$100,'NPIAS Info 2021-25'!$F$2,FALSE)=0,"N/A (Primary)",VLOOKUP($B81,'NPIAS Info 2021-25'!$C$4:$G$100,'NPIAS Info 2021-25'!$F$2,FALSE)),"N/A (Non-NPIAS)")</f>
        <v>Local</v>
      </c>
      <c r="G81" s="130">
        <f>VLOOKUP($B81,'2020 Inventory Data'!$B$5:$V$137,'2020 Inventory Data'!$V$3,FALSE)</f>
        <v>23</v>
      </c>
      <c r="H81" s="168">
        <f>IFERROR(VLOOKUP(B81,MnSASP_Baseline_Operations[],'Baseline Ops'!$D$3,FALSE),0)</f>
        <v>5151.6530516378134</v>
      </c>
      <c r="I81" s="130">
        <f>IFERROR(VLOOKUP($B81,'5010 Operations'!$C$5:$CO$151,'5010 Operations'!$CO$3,FALSE),"")</f>
        <v>9200</v>
      </c>
      <c r="J81" s="131">
        <f>IF(VLOOKUP($B81,'2020 Inventory Data'!$B$5:$G$137,'2020 Inventory Data'!$D$3,FALSE)="Yes",1,0)</f>
        <v>0</v>
      </c>
      <c r="K81" s="131">
        <f>IF(VLOOKUP($B81,'2020 Inventory Data'!$B$5:$G$137,'2020 Inventory Data'!$G$3,FALSE)="Yes",1,0)</f>
        <v>1</v>
      </c>
      <c r="L81" s="130">
        <f>VLOOKUP($B81,'30nm Airport Count'!$B$5:$K$137,'30nm Airport Count'!$I$3,FALSE)</f>
        <v>0</v>
      </c>
      <c r="M81" s="130">
        <f>VLOOKUP($B81,'30nm Airport Count'!$B$5:$K$137,'30nm Airport Count'!$J$3,FALSE)</f>
        <v>0</v>
      </c>
      <c r="N81" s="130">
        <f>VLOOKUP($B81,'30nm Airport Count'!$B$5:$K$137,'30nm Airport Count'!$K$3,FALSE)</f>
        <v>0</v>
      </c>
      <c r="O81" s="130">
        <f>VLOOKUP($B81,'30nm Airport Count'!$B$5:$L$137,'30nm Airport Count'!$L$3,FALSE)</f>
        <v>0</v>
      </c>
      <c r="P81" s="130">
        <f>VLOOKUP(B81,Population_30minProximity_Airports[[FAA ID]:[Population within 30 min drive-time]],3,FALSE)</f>
        <v>17464</v>
      </c>
      <c r="Q81" s="132">
        <f>IFERROR(VLOOKUP($B81,'PCI Data (106 airports)'!$W$6:$Z$112,4,FALSE),IF($C81="Landing Strip Turf","Turf","Unknown"))</f>
        <v>67</v>
      </c>
      <c r="R81" s="132">
        <f>VLOOKUP($B81,'Total Economic Impact'!$A$5:$G$139,'Total Economic Impact'!D$3,FALSE)</f>
        <v>8</v>
      </c>
      <c r="S81" s="133">
        <f>VLOOKUP($B81,'Total Economic Impact'!$A$5:$G$139,'Total Economic Impact'!E$3,FALSE)</f>
        <v>275160</v>
      </c>
      <c r="T81" s="133">
        <f>VLOOKUP($B81,'Total Economic Impact'!$A$5:$G$139,'Total Economic Impact'!F$3,FALSE)</f>
        <v>509730</v>
      </c>
      <c r="U81" s="133">
        <f>VLOOKUP($B81,'Total Economic Impact'!$A$5:$G$139,'Total Economic Impact'!G$3,FALSE)</f>
        <v>784890</v>
      </c>
      <c r="V81" s="134">
        <f>IFERROR(VLOOKUP($B81,'2020 Inventory Data'!$B$5:$AP$137,'2020 Inventory Data'!$AJ$3,FALSE),"NP")</f>
        <v>10</v>
      </c>
      <c r="W81" s="134">
        <f>IFERROR(VLOOKUP($B81,'2020 Inventory Data'!$B$5:$AP$137,'2020 Inventory Data'!$AK$3,FALSE),"NP")</f>
        <v>7</v>
      </c>
      <c r="X81" s="133">
        <f>IFERROR(VLOOKUP($B81,'AIP Grant History'!$M$9:$Q$109,5,FALSE),0)</f>
        <v>2776442</v>
      </c>
      <c r="Y81" s="133">
        <f>IFERROR(VLOOKUP($B81,'State-Local Funding History'!$L$11:$N$143,'State-Local Funding History'!M$9,FALSE),0)</f>
        <v>657448.97000000009</v>
      </c>
      <c r="Z81" s="133">
        <f>IFERROR(VLOOKUP($B81,'State-Local Funding History'!$L$11:$N$143,'State-Local Funding History'!N$9,FALSE),0)</f>
        <v>494486.42000000016</v>
      </c>
      <c r="AA81" s="135" t="str">
        <f>IFERROR(IF(VLOOKUP($B81,'2020 Inventory Data'!$B$5:$AG$137,'2020 Inventory Data'!$AG$3,FALSE)="x","Y","N"),"")</f>
        <v>N</v>
      </c>
      <c r="AB81" s="112">
        <f>VLOOKUP(D81,'Basic Score Methodology'!$B$6:$E$16,'Basic Score Methodology'!$C$2,FALSE)</f>
        <v>5</v>
      </c>
      <c r="AC81" s="113">
        <f>IFERROR(VLOOKUP(E81,'Basic Score Methodology'!$B$6:$E$16,'Basic Score Methodology'!$D$2,FALSE),0)</f>
        <v>0</v>
      </c>
      <c r="AD81" s="113">
        <f>IFERROR(VLOOKUP(F81,'Basic Score Methodology'!$B$6:$E$16,'Basic Score Methodology'!$E$2,FALSE),0)</f>
        <v>1.5</v>
      </c>
      <c r="AE81" s="88">
        <f>IF(G81&lt;='Basic Score Methodology'!$G$12,'Basic Score Methodology'!$H$12,'Basic Score Methodology'!$H$13)</f>
        <v>5</v>
      </c>
      <c r="AF81" s="88">
        <f>IFERROR(IF($C81="Key Commercial Service",VLOOKUP(H81,'Jenks Methodology'!$B$4:$G$8,6,TRUE),IF($C81="Key General Aviation",VLOOKUP(H81,'Jenks Methodology'!$C$4:$G$8,5,TRUE),IF($C81="Intermediate Large",VLOOKUP(H81,'Jenks Methodology'!$D$4:$G$8,4,TRUE),IF($C81="Intermediate Small",VLOOKUP(H81,'Jenks Methodology'!$E$4:$G$8,3,TRUE),VLOOKUP(H81,'Jenks Methodology'!$F$4:$G$8,2,TRUE))))),0)</f>
        <v>1.25</v>
      </c>
      <c r="AG81" s="88">
        <f>IFERROR(IF($C81="Key Commercial Service",VLOOKUP($I81,'Jenks Methodology'!$B$9:$G$13,6,TRUE),IF($C81="Key General Aviation",VLOOKUP($I81,'Jenks Methodology'!$C$9:$G$13,5,TRUE),IF($C81="Intermediate Large",VLOOKUP($I81,'Jenks Methodology'!$D$9:$G$13,4,TRUE),IF($C81="Intermediate Small",VLOOKUP($I81,'Jenks Methodology'!$E$9:$G$13,3,TRUE),VLOOKUP($I81,'Jenks Methodology'!$F$9:$G$13,2,TRUE))))),"")</f>
        <v>1.25</v>
      </c>
      <c r="AH81" s="88">
        <f>IFERROR(VLOOKUP(J81,'Basic Score Methodology'!$G$6:$I$7,'Basic Score Methodology'!$H$2,FALSE),0)</f>
        <v>0</v>
      </c>
      <c r="AI81" s="88">
        <f>IFERROR(VLOOKUP(K81,'Basic Score Methodology'!$G$6:$I$7,'Basic Score Methodology'!$I$2,FALSE),0)</f>
        <v>5</v>
      </c>
      <c r="AJ81" s="88">
        <f>IFERROR(IF($C81="Key Commercial Service",VLOOKUP(L81,'Jenks Methodology'!$B$14:$G$18,6,TRUE),IF($C81="Key General Aviation",VLOOKUP(L81,'Jenks Methodology'!$C$14:$G$18,5,TRUE),IF($C81="Intermediate Large",VLOOKUP(L81,'Jenks Methodology'!$D$14:$G$18,4,TRUE),IF($C81="Intermediate Small",VLOOKUP(L81,'Jenks Methodology'!$E$14:$G$18,3,TRUE),VLOOKUP(L81,'Jenks Methodology'!$F$14:$G$18,2,TRUE))))),5)</f>
        <v>5</v>
      </c>
      <c r="AK81" s="88">
        <f>IFERROR(IF($C81="Key Commercial Service",VLOOKUP(M81,'Jenks Methodology'!$B$19:$G$23,6,TRUE),IF($C81="Key General Aviation",VLOOKUP(M81,'Jenks Methodology'!$C$19:$G$23,5,TRUE),IF($C81="Intermediate Large",VLOOKUP(M81,'Jenks Methodology'!$D$19:$G$23,4,TRUE),IF($C81="Intermediate Small",VLOOKUP(M81,'Jenks Methodology'!$E$19:$G$23,3,TRUE),VLOOKUP(M81,'Jenks Methodology'!$F$19:$G$23,2,TRUE))))),5)</f>
        <v>5</v>
      </c>
      <c r="AL81" s="88">
        <f>IFERROR(IF($C81="Key Commercial Service",VLOOKUP(N81,'Jenks Methodology'!$B$24:$G$28,6,TRUE),IF($C81="Key General Aviation",VLOOKUP(N81,'Jenks Methodology'!$C$24:$G$28,5,TRUE),IF($C81="Intermediate Large",VLOOKUP(N81,'Jenks Methodology'!$D$24:$G$28,4,TRUE),IF($C81="Intermediate Small",VLOOKUP(N81,'Jenks Methodology'!$E$24:$G$28,3,TRUE),VLOOKUP(N81,'Jenks Methodology'!$F$24:$G$28,2,TRUE))))),5)</f>
        <v>5</v>
      </c>
      <c r="AM81" s="88">
        <f>IFERROR(IF($C81="Key Commercial Service",VLOOKUP(O81,'Jenks Methodology'!$B$29:$G$33,6,FALSE),IF($C81="Key General Aviation",VLOOKUP(O81,'Jenks Methodology'!$C$29:$G$33,5,FALSE),IF($C81="Intermediate Large",VLOOKUP(O81,'Jenks Methodology'!$D$29:$G$33,4,FALSE),IF($C81="Intermediate Small",VLOOKUP(O81,'Jenks Methodology'!$E$29:$G$33,3,FALSE),VLOOKUP(O81,'Jenks Methodology'!$F$29:$G$33,2,FALSE))))),5)</f>
        <v>5</v>
      </c>
      <c r="AN81" s="101">
        <f>AVERAGE(AJ81:AM81)</f>
        <v>5</v>
      </c>
      <c r="AO81" s="88">
        <f>IFERROR(IF($C81="Key Commercial Service",VLOOKUP(P81,'Jenks Methodology'!$B$34:$G$38,6,TRUE),IF($C81="Key General Aviation",VLOOKUP(P81,'Jenks Methodology'!$C$34:$G$38,5,TRUE),IF($C81="Intermediate Large",VLOOKUP(P81,'Jenks Methodology'!$D$34:$G$38,4,TRUE),IF($C81="Intermediate Small",VLOOKUP(P81,'Jenks Methodology'!$E$34:$G$38,3,TRUE),VLOOKUP(P81,'Jenks Methodology'!$F$34:$G$38,2,TRUE))))),5)</f>
        <v>0</v>
      </c>
      <c r="AP81" s="88">
        <f>VLOOKUP($Q81,'Basic Score Methodology'!$K$6:$L$12,'Basic Score Methodology'!$L$2,TRUE)</f>
        <v>2.5</v>
      </c>
      <c r="AQ81" s="88">
        <f>IFERROR(IF($C81="Key Commercial Service",VLOOKUP(R81,'Jenks Methodology'!$B$39:$G$43,6,TRUE),IF($C81="Key General Aviation",VLOOKUP(R81,'Jenks Methodology'!$C$39:$G$43,5,TRUE),IF($C81="Intermediate Large",VLOOKUP(R81,'Jenks Methodology'!$D$39:$G$43,4,TRUE),IF($C81="Intermediate Small",VLOOKUP(R81,'Jenks Methodology'!$E$39:$G$43,3,TRUE),VLOOKUP(R81,'Jenks Methodology'!$F$39:$G$43,2,TRUE))))),0)</f>
        <v>1.25</v>
      </c>
      <c r="AR81" s="88">
        <f>IFERROR(IF($C81="Key Commercial Service",VLOOKUP(S81,'Jenks Methodology'!$B$44:$G$48,6,TRUE),IF($C81="Key General Aviation",VLOOKUP(S81,'Jenks Methodology'!$C$44:$G$48,5,TRUE),IF($C81="Intermediate Large",VLOOKUP(S81,'Jenks Methodology'!$D$44:$G$48,4,TRUE),IF($C81="Intermediate Small",VLOOKUP(S81,'Jenks Methodology'!$E$44:$G$48,3,TRUE),VLOOKUP(S81,'Jenks Methodology'!$F$44:$G$48,2,TRUE))))),0)</f>
        <v>1.25</v>
      </c>
      <c r="AS81" s="88">
        <f>IFERROR(IF($C81="Key Commercial Service",VLOOKUP(T81,'Jenks Methodology'!$B$49:$G$53,6,TRUE),IF($C81="Key General Aviation",VLOOKUP(T81,'Jenks Methodology'!$C$49:$G$53,5,TRUE),IF($C81="Intermediate Large",VLOOKUP(T81,'Jenks Methodology'!$D$49:$G$53,4,TRUE),IF($C81="Intermediate Small",VLOOKUP(T81,'Jenks Methodology'!$E$49:$G$53,3,TRUE),VLOOKUP(T81,'Jenks Methodology'!$F$49:$G$53,2,TRUE))))),0)</f>
        <v>0</v>
      </c>
      <c r="AT81" s="88">
        <f>IFERROR(IF($C81="Key Commercial Service",VLOOKUP(U81,'Jenks Methodology'!$B$54:$G$58,6,TRUE),IF($C81="Key General Aviation",VLOOKUP(U81,'Jenks Methodology'!$C$54:$G$58,5,TRUE),IF($C81="Intermediate Large",VLOOKUP(U81,'Jenks Methodology'!$D$54:$G$58,4,TRUE),IF($C81="Intermediate Small",VLOOKUP(U81,'Jenks Methodology'!$E$54:$G$58,3,TRUE),VLOOKUP(U81,'Jenks Methodology'!$F$54:$G$58,2,TRUE))))),0)</f>
        <v>1.25</v>
      </c>
      <c r="AU81" s="88">
        <f>IFERROR(VLOOKUP(V81,'Basic Score Methodology'!$K$17:$M$21,'Basic Score Methodology'!$L$2,TRUE),0)</f>
        <v>5</v>
      </c>
      <c r="AV81" s="88">
        <f>IFERROR(VLOOKUP(W81,'Basic Score Methodology'!$K$17:$M$21,'Basic Score Methodology'!$M$2,TRUE),0)</f>
        <v>2.5</v>
      </c>
      <c r="AW81" s="88">
        <f>IFERROR(IF($C81="Key Commercial Service",VLOOKUP(X81,'Jenks Methodology'!$B$59:$G$63,6,TRUE),IF($C81="Key General Aviation",VLOOKUP(X81,'Jenks Methodology'!$C$59:$G$63,5,TRUE),IF($C81="Intermediate Large",VLOOKUP(X81,'Jenks Methodology'!$D$59:$G$63,4,TRUE),IF($C81="Intermediate Small",VLOOKUP(X81,'Jenks Methodology'!$E$59:$G$63,3,TRUE),VLOOKUP(X81,'Jenks Methodology'!$F$59:$G$63,2,TRUE))))),0)</f>
        <v>2.5</v>
      </c>
      <c r="AX81" s="88">
        <f>IFERROR(IF($C81="Key Commercial Service",VLOOKUP(Y81,'Jenks Methodology'!$B$64:$G$68,6,TRUE),IF($C81="Key General Aviation",VLOOKUP(Y81,'Jenks Methodology'!$C$64:$G$68,5,TRUE),IF($C81="Intermediate Large",VLOOKUP(Y81,'Jenks Methodology'!$D$64:$G$68,4,TRUE),IF($C81="Intermediate Small",VLOOKUP(Y81,'Jenks Methodology'!$E$64:$G$68,3,TRUE),VLOOKUP(Y81,'Jenks Methodology'!$F$64:$G$68,2,TRUE))))),0)</f>
        <v>0</v>
      </c>
      <c r="AY81" s="88">
        <f>IFERROR(IF($C81="Key Commercial Service",VLOOKUP(Z81,'Jenks Methodology'!$B$69:$G$73,6,TRUE),IF($C81="Key General Aviation",VLOOKUP(Z81,'Jenks Methodology'!$C$69:$G$73,5,TRUE),IF($C81="Intermediate Large",VLOOKUP(Z81,'Jenks Methodology'!$D$69:$G$73,4,TRUE),IF($C81="Intermediate Small",VLOOKUP(Z81,'Jenks Methodology'!$E$69:$G$73,3,TRUE),VLOOKUP(Z81,'Jenks Methodology'!$F$69:$G$73,2,TRUE))))),0)</f>
        <v>1.25</v>
      </c>
      <c r="AZ81" s="100">
        <f>IFERROR(VLOOKUP(AA81,'Basic Score Methodology'!$N$6:$O$7,'Basic Score Methodology'!$O$2,TRUE),0)</f>
        <v>5</v>
      </c>
      <c r="BA81" s="164">
        <f>SUM(AB81:AE81)+IF(AF81="",AG81,AF81)+SUM(AH81:AI81,AN81:AZ81)</f>
        <v>45.25</v>
      </c>
    </row>
    <row r="82" spans="1:53" x14ac:dyDescent="0.3">
      <c r="A82" s="108" t="s">
        <v>178</v>
      </c>
      <c r="B82" s="1" t="s">
        <v>179</v>
      </c>
      <c r="C82" s="1" t="s">
        <v>297</v>
      </c>
      <c r="D82" s="129" t="str">
        <f>IF(COUNTIF('NPIAS Info 2021-25'!$C$4:$C$100,B82)&gt;0,"Y","N")</f>
        <v>N</v>
      </c>
      <c r="E82" s="129" t="str">
        <f>IFERROR(VLOOKUP($B82,'NPIAS Info 2021-25'!$C$4:$G$100,'NPIAS Info 2021-25'!$G$2,FALSE),"Non-NPIAS")</f>
        <v>Non-NPIAS</v>
      </c>
      <c r="F82" s="129" t="str">
        <f>IFERROR(IF(VLOOKUP($B82,'NPIAS Info 2021-25'!$C$4:$G$100,'NPIAS Info 2021-25'!$F$2,FALSE)=0,"N/A (Primary)",VLOOKUP($B82,'NPIAS Info 2021-25'!$C$4:$G$100,'NPIAS Info 2021-25'!$F$2,FALSE)),"N/A (Non-NPIAS)")</f>
        <v>N/A (Non-NPIAS)</v>
      </c>
      <c r="G82" s="130">
        <f>VLOOKUP($B82,'2020 Inventory Data'!$B$5:$V$137,'2020 Inventory Data'!$V$3,FALSE)</f>
        <v>18</v>
      </c>
      <c r="H82" s="168">
        <f>IFERROR(VLOOKUP(B82,MnSASP_Baseline_Operations[],'Baseline Ops'!$D$3,FALSE),0)</f>
        <v>1663.9968034280084</v>
      </c>
      <c r="I82" s="130">
        <f>IFERROR(VLOOKUP($B82,'5010 Operations'!$C$5:$CO$151,'5010 Operations'!$CO$3,FALSE),"")</f>
        <v>8682</v>
      </c>
      <c r="J82" s="131">
        <f>IF(VLOOKUP($B82,'2020 Inventory Data'!$B$5:$G$137,'2020 Inventory Data'!$D$3,FALSE)="Yes",1,0)</f>
        <v>0</v>
      </c>
      <c r="K82" s="131">
        <f>IF(VLOOKUP($B82,'2020 Inventory Data'!$B$5:$G$137,'2020 Inventory Data'!$G$3,FALSE)="Yes",1,0)</f>
        <v>1</v>
      </c>
      <c r="L82" s="130">
        <f>VLOOKUP($B82,'30nm Airport Count'!$B$5:$K$137,'30nm Airport Count'!$I$3,FALSE)</f>
        <v>2</v>
      </c>
      <c r="M82" s="130">
        <f>VLOOKUP($B82,'30nm Airport Count'!$B$5:$K$137,'30nm Airport Count'!$J$3,FALSE)</f>
        <v>2</v>
      </c>
      <c r="N82" s="130">
        <f>VLOOKUP($B82,'30nm Airport Count'!$B$5:$K$137,'30nm Airport Count'!$K$3,FALSE)</f>
        <v>0</v>
      </c>
      <c r="O82" s="130">
        <f>VLOOKUP($B82,'30nm Airport Count'!$B$5:$L$137,'30nm Airport Count'!$L$3,FALSE)</f>
        <v>2</v>
      </c>
      <c r="P82" s="130">
        <f>VLOOKUP(B82,Population_30minProximity_Airports[[FAA ID]:[Population within 30 min drive-time]],3,FALSE)</f>
        <v>40178</v>
      </c>
      <c r="Q82" s="132" t="str">
        <f>IFERROR(VLOOKUP($B82,'PCI Data (106 airports)'!$W$6:$Z$112,4,FALSE),IF($C82="Landing Strip Turf","Turf","Unknown"))</f>
        <v>Turf</v>
      </c>
      <c r="R82" s="132">
        <f>VLOOKUP($B82,'Total Economic Impact'!$A$5:$G$139,'Total Economic Impact'!D$3,FALSE)</f>
        <v>2</v>
      </c>
      <c r="S82" s="133">
        <f>VLOOKUP($B82,'Total Economic Impact'!$A$5:$G$139,'Total Economic Impact'!E$3,FALSE)</f>
        <v>44690</v>
      </c>
      <c r="T82" s="133">
        <f>VLOOKUP($B82,'Total Economic Impact'!$A$5:$G$139,'Total Economic Impact'!F$3,FALSE)</f>
        <v>139680</v>
      </c>
      <c r="U82" s="133">
        <f>VLOOKUP($B82,'Total Economic Impact'!$A$5:$G$139,'Total Economic Impact'!G$3,FALSE)</f>
        <v>184370</v>
      </c>
      <c r="V82" s="134">
        <f>IFERROR(VLOOKUP($B82,'2020 Inventory Data'!$B$5:$AP$137,'2020 Inventory Data'!$AJ$3,FALSE),"NP")</f>
        <v>7</v>
      </c>
      <c r="W82" s="134">
        <f>IFERROR(VLOOKUP($B82,'2020 Inventory Data'!$B$5:$AP$137,'2020 Inventory Data'!$AK$3,FALSE),"NP")</f>
        <v>7</v>
      </c>
      <c r="X82" s="133">
        <f>IFERROR(VLOOKUP($B82,'AIP Grant History'!$M$9:$Q$109,5,FALSE),0)</f>
        <v>0</v>
      </c>
      <c r="Y82" s="133">
        <f>IFERROR(VLOOKUP($B82,'State-Local Funding History'!$L$11:$N$143,'State-Local Funding History'!M$9,FALSE),0)</f>
        <v>378944.35</v>
      </c>
      <c r="Z82" s="133">
        <f>IFERROR(VLOOKUP($B82,'State-Local Funding History'!$L$11:$N$143,'State-Local Funding History'!N$9,FALSE),0)</f>
        <v>144344.93000000002</v>
      </c>
      <c r="AA82" s="135" t="str">
        <f>IFERROR(IF(VLOOKUP($B82,'2020 Inventory Data'!$B$5:$AG$137,'2020 Inventory Data'!$AG$3,FALSE)="x","Y","N"),"")</f>
        <v>N</v>
      </c>
      <c r="AB82" s="112">
        <f>VLOOKUP(D82,'Basic Score Methodology'!$B$6:$E$16,'Basic Score Methodology'!$C$2,FALSE)</f>
        <v>0</v>
      </c>
      <c r="AC82" s="113">
        <f>IFERROR(VLOOKUP(E82,'Basic Score Methodology'!$B$6:$E$16,'Basic Score Methodology'!$D$2,FALSE),0)</f>
        <v>0</v>
      </c>
      <c r="AD82" s="113">
        <f>IFERROR(VLOOKUP(F82,'Basic Score Methodology'!$B$6:$E$16,'Basic Score Methodology'!$E$2,FALSE),0)</f>
        <v>0</v>
      </c>
      <c r="AE82" s="88">
        <f>IF(G82&lt;='Basic Score Methodology'!$G$12,'Basic Score Methodology'!$H$12,'Basic Score Methodology'!$H$13)</f>
        <v>5</v>
      </c>
      <c r="AF82" s="88">
        <f>IFERROR(IF($C82="Key Commercial Service",VLOOKUP(H82,'Jenks Methodology'!$B$4:$G$8,6,TRUE),IF($C82="Key General Aviation",VLOOKUP(H82,'Jenks Methodology'!$C$4:$G$8,5,TRUE),IF($C82="Intermediate Large",VLOOKUP(H82,'Jenks Methodology'!$D$4:$G$8,4,TRUE),IF($C82="Intermediate Small",VLOOKUP(H82,'Jenks Methodology'!$E$4:$G$8,3,TRUE),VLOOKUP(H82,'Jenks Methodology'!$F$4:$G$8,2,TRUE))))),0)</f>
        <v>2.5</v>
      </c>
      <c r="AG82" s="88">
        <f>IFERROR(IF($C82="Key Commercial Service",VLOOKUP($I82,'Jenks Methodology'!$B$9:$G$13,6,TRUE),IF($C82="Key General Aviation",VLOOKUP($I82,'Jenks Methodology'!$C$9:$G$13,5,TRUE),IF($C82="Intermediate Large",VLOOKUP($I82,'Jenks Methodology'!$D$9:$G$13,4,TRUE),IF($C82="Intermediate Small",VLOOKUP($I82,'Jenks Methodology'!$E$9:$G$13,3,TRUE),VLOOKUP($I82,'Jenks Methodology'!$F$9:$G$13,2,TRUE))))),"")</f>
        <v>3.75</v>
      </c>
      <c r="AH82" s="88">
        <f>IFERROR(VLOOKUP(J82,'Basic Score Methodology'!$G$6:$I$7,'Basic Score Methodology'!$H$2,FALSE),0)</f>
        <v>0</v>
      </c>
      <c r="AI82" s="88">
        <f>IFERROR(VLOOKUP(K82,'Basic Score Methodology'!$G$6:$I$7,'Basic Score Methodology'!$I$2,FALSE),0)</f>
        <v>5</v>
      </c>
      <c r="AJ82" s="88">
        <f>IFERROR(IF($C82="Key Commercial Service",VLOOKUP(L82,'Jenks Methodology'!$B$14:$G$18,6,TRUE),IF($C82="Key General Aviation",VLOOKUP(L82,'Jenks Methodology'!$C$14:$G$18,5,TRUE),IF($C82="Intermediate Large",VLOOKUP(L82,'Jenks Methodology'!$D$14:$G$18,4,TRUE),IF($C82="Intermediate Small",VLOOKUP(L82,'Jenks Methodology'!$E$14:$G$18,3,TRUE),VLOOKUP(L82,'Jenks Methodology'!$F$14:$G$18,2,TRUE))))),5)</f>
        <v>2.5</v>
      </c>
      <c r="AK82" s="88">
        <f>IFERROR(IF($C82="Key Commercial Service",VLOOKUP(M82,'Jenks Methodology'!$B$19:$G$23,6,TRUE),IF($C82="Key General Aviation",VLOOKUP(M82,'Jenks Methodology'!$C$19:$G$23,5,TRUE),IF($C82="Intermediate Large",VLOOKUP(M82,'Jenks Methodology'!$D$19:$G$23,4,TRUE),IF($C82="Intermediate Small",VLOOKUP(M82,'Jenks Methodology'!$E$19:$G$23,3,TRUE),VLOOKUP(M82,'Jenks Methodology'!$F$19:$G$23,2,TRUE))))),5)</f>
        <v>2.5</v>
      </c>
      <c r="AL82" s="88">
        <f>IFERROR(IF($C82="Key Commercial Service",VLOOKUP(N82,'Jenks Methodology'!$B$24:$G$28,6,TRUE),IF($C82="Key General Aviation",VLOOKUP(N82,'Jenks Methodology'!$C$24:$G$28,5,TRUE),IF($C82="Intermediate Large",VLOOKUP(N82,'Jenks Methodology'!$D$24:$G$28,4,TRUE),IF($C82="Intermediate Small",VLOOKUP(N82,'Jenks Methodology'!$E$24:$G$28,3,TRUE),VLOOKUP(N82,'Jenks Methodology'!$F$24:$G$28,2,TRUE))))),5)</f>
        <v>1.25</v>
      </c>
      <c r="AM82" s="88">
        <f>IFERROR(IF($C82="Key Commercial Service",VLOOKUP(O82,'Jenks Methodology'!$B$29:$G$33,6,FALSE),IF($C82="Key General Aviation",VLOOKUP(O82,'Jenks Methodology'!$C$29:$G$33,5,FALSE),IF($C82="Intermediate Large",VLOOKUP(O82,'Jenks Methodology'!$D$29:$G$33,4,FALSE),IF($C82="Intermediate Small",VLOOKUP(O82,'Jenks Methodology'!$E$29:$G$33,3,FALSE),VLOOKUP(O82,'Jenks Methodology'!$F$29:$G$33,2,FALSE))))),5)</f>
        <v>2.5</v>
      </c>
      <c r="AN82" s="101">
        <f>AVERAGE(AJ82:AM82)</f>
        <v>2.1875</v>
      </c>
      <c r="AO82" s="88">
        <f>IFERROR(IF($C82="Key Commercial Service",VLOOKUP(P82,'Jenks Methodology'!$B$34:$G$38,6,TRUE),IF($C82="Key General Aviation",VLOOKUP(P82,'Jenks Methodology'!$C$34:$G$38,5,TRUE),IF($C82="Intermediate Large",VLOOKUP(P82,'Jenks Methodology'!$D$34:$G$38,4,TRUE),IF($C82="Intermediate Small",VLOOKUP(P82,'Jenks Methodology'!$E$34:$G$38,3,TRUE),VLOOKUP(P82,'Jenks Methodology'!$F$34:$G$38,2,TRUE))))),5)</f>
        <v>2.5</v>
      </c>
      <c r="AP82" s="88">
        <f>VLOOKUP($Q82,'Basic Score Methodology'!$K$6:$L$12,'Basic Score Methodology'!$L$2,TRUE)</f>
        <v>1.25</v>
      </c>
      <c r="AQ82" s="88">
        <f>IFERROR(IF($C82="Key Commercial Service",VLOOKUP(R82,'Jenks Methodology'!$B$39:$G$43,6,TRUE),IF($C82="Key General Aviation",VLOOKUP(R82,'Jenks Methodology'!$C$39:$G$43,5,TRUE),IF($C82="Intermediate Large",VLOOKUP(R82,'Jenks Methodology'!$D$39:$G$43,4,TRUE),IF($C82="Intermediate Small",VLOOKUP(R82,'Jenks Methodology'!$E$39:$G$43,3,TRUE),VLOOKUP(R82,'Jenks Methodology'!$F$39:$G$43,2,TRUE))))),0)</f>
        <v>2.5</v>
      </c>
      <c r="AR82" s="88">
        <f>IFERROR(IF($C82="Key Commercial Service",VLOOKUP(S82,'Jenks Methodology'!$B$44:$G$48,6,TRUE),IF($C82="Key General Aviation",VLOOKUP(S82,'Jenks Methodology'!$C$44:$G$48,5,TRUE),IF($C82="Intermediate Large",VLOOKUP(S82,'Jenks Methodology'!$D$44:$G$48,4,TRUE),IF($C82="Intermediate Small",VLOOKUP(S82,'Jenks Methodology'!$E$44:$G$48,3,TRUE),VLOOKUP(S82,'Jenks Methodology'!$F$44:$G$48,2,TRUE))))),0)</f>
        <v>2.5</v>
      </c>
      <c r="AS82" s="88">
        <f>IFERROR(IF($C82="Key Commercial Service",VLOOKUP(T82,'Jenks Methodology'!$B$49:$G$53,6,TRUE),IF($C82="Key General Aviation",VLOOKUP(T82,'Jenks Methodology'!$C$49:$G$53,5,TRUE),IF($C82="Intermediate Large",VLOOKUP(T82,'Jenks Methodology'!$D$49:$G$53,4,TRUE),IF($C82="Intermediate Small",VLOOKUP(T82,'Jenks Methodology'!$E$49:$G$53,3,TRUE),VLOOKUP(T82,'Jenks Methodology'!$F$49:$G$53,2,TRUE))))),0)</f>
        <v>2.5</v>
      </c>
      <c r="AT82" s="88">
        <f>IFERROR(IF($C82="Key Commercial Service",VLOOKUP(U82,'Jenks Methodology'!$B$54:$G$58,6,TRUE),IF($C82="Key General Aviation",VLOOKUP(U82,'Jenks Methodology'!$C$54:$G$58,5,TRUE),IF($C82="Intermediate Large",VLOOKUP(U82,'Jenks Methodology'!$D$54:$G$58,4,TRUE),IF($C82="Intermediate Small",VLOOKUP(U82,'Jenks Methodology'!$E$54:$G$58,3,TRUE),VLOOKUP(U82,'Jenks Methodology'!$F$54:$G$58,2,TRUE))))),0)</f>
        <v>1.25</v>
      </c>
      <c r="AU82" s="88">
        <f>IFERROR(VLOOKUP(V82,'Basic Score Methodology'!$K$17:$M$21,'Basic Score Methodology'!$L$2,TRUE),0)</f>
        <v>2.5</v>
      </c>
      <c r="AV82" s="88">
        <f>IFERROR(VLOOKUP(W82,'Basic Score Methodology'!$K$17:$M$21,'Basic Score Methodology'!$M$2,TRUE),0)</f>
        <v>2.5</v>
      </c>
      <c r="AW82" s="88">
        <f>IFERROR(IF($C82="Key Commercial Service",VLOOKUP(X82,'Jenks Methodology'!$B$59:$G$63,6,TRUE),IF($C82="Key General Aviation",VLOOKUP(X82,'Jenks Methodology'!$C$59:$G$63,5,TRUE),IF($C82="Intermediate Large",VLOOKUP(X82,'Jenks Methodology'!$D$59:$G$63,4,TRUE),IF($C82="Intermediate Small",VLOOKUP(X82,'Jenks Methodology'!$E$59:$G$63,3,TRUE),VLOOKUP(X82,'Jenks Methodology'!$F$59:$G$63,2,TRUE))))),0)</f>
        <v>0</v>
      </c>
      <c r="AX82" s="88">
        <f>IFERROR(IF($C82="Key Commercial Service",VLOOKUP(Y82,'Jenks Methodology'!$B$64:$G$68,6,TRUE),IF($C82="Key General Aviation",VLOOKUP(Y82,'Jenks Methodology'!$C$64:$G$68,5,TRUE),IF($C82="Intermediate Large",VLOOKUP(Y82,'Jenks Methodology'!$D$64:$G$68,4,TRUE),IF($C82="Intermediate Small",VLOOKUP(Y82,'Jenks Methodology'!$E$64:$G$68,3,TRUE),VLOOKUP(Y82,'Jenks Methodology'!$F$64:$G$68,2,TRUE))))),0)</f>
        <v>3.75</v>
      </c>
      <c r="AY82" s="88">
        <f>IFERROR(IF($C82="Key Commercial Service",VLOOKUP(Z82,'Jenks Methodology'!$B$69:$G$73,6,TRUE),IF($C82="Key General Aviation",VLOOKUP(Z82,'Jenks Methodology'!$C$69:$G$73,5,TRUE),IF($C82="Intermediate Large",VLOOKUP(Z82,'Jenks Methodology'!$D$69:$G$73,4,TRUE),IF($C82="Intermediate Small",VLOOKUP(Z82,'Jenks Methodology'!$E$69:$G$73,3,TRUE),VLOOKUP(Z82,'Jenks Methodology'!$F$69:$G$73,2,TRUE))))),0)</f>
        <v>3.75</v>
      </c>
      <c r="AZ82" s="100">
        <f>IFERROR(VLOOKUP(AA82,'Basic Score Methodology'!$N$6:$O$7,'Basic Score Methodology'!$O$2,TRUE),0)</f>
        <v>5</v>
      </c>
      <c r="BA82" s="164">
        <f>SUM(AB82:AE82)+IF(AF82="",AG82,AF82)+SUM(AH82:AI82,AN82:AZ82)</f>
        <v>44.6875</v>
      </c>
    </row>
    <row r="83" spans="1:53" x14ac:dyDescent="0.3">
      <c r="A83" s="108" t="s">
        <v>48</v>
      </c>
      <c r="B83" s="1" t="s">
        <v>49</v>
      </c>
      <c r="C83" s="1" t="s">
        <v>293</v>
      </c>
      <c r="D83" s="129" t="str">
        <f>IF(COUNTIF('NPIAS Info 2021-25'!$C$4:$C$100,B83)&gt;0,"Y","N")</f>
        <v>Y</v>
      </c>
      <c r="E83" s="129" t="str">
        <f>IFERROR(VLOOKUP($B83,'NPIAS Info 2021-25'!$C$4:$G$100,'NPIAS Info 2021-25'!$G$2,FALSE),"Non-NPIAS")</f>
        <v>GA</v>
      </c>
      <c r="F83" s="129" t="str">
        <f>IFERROR(IF(VLOOKUP($B83,'NPIAS Info 2021-25'!$C$4:$G$100,'NPIAS Info 2021-25'!$F$2,FALSE)=0,"N/A (Primary)",VLOOKUP($B83,'NPIAS Info 2021-25'!$C$4:$G$100,'NPIAS Info 2021-25'!$F$2,FALSE)),"N/A (Non-NPIAS)")</f>
        <v>Basic</v>
      </c>
      <c r="G83" s="130">
        <f>VLOOKUP($B83,'2020 Inventory Data'!$B$5:$V$137,'2020 Inventory Data'!$V$3,FALSE)</f>
        <v>15</v>
      </c>
      <c r="H83" s="168">
        <f>IFERROR(VLOOKUP(B83,MnSASP_Baseline_Operations[],'Baseline Ops'!$D$3,FALSE),0)</f>
        <v>5021.6494998911558</v>
      </c>
      <c r="I83" s="130">
        <f>IFERROR(VLOOKUP($B83,'5010 Operations'!$C$5:$CO$151,'5010 Operations'!$CO$3,FALSE),"")</f>
        <v>5950</v>
      </c>
      <c r="J83" s="131">
        <f>IF(VLOOKUP($B83,'2020 Inventory Data'!$B$5:$G$137,'2020 Inventory Data'!$D$3,FALSE)="Yes",1,0)</f>
        <v>1</v>
      </c>
      <c r="K83" s="131">
        <f>IF(VLOOKUP($B83,'2020 Inventory Data'!$B$5:$G$137,'2020 Inventory Data'!$G$3,FALSE)="Yes",1,0)</f>
        <v>1</v>
      </c>
      <c r="L83" s="130">
        <f>VLOOKUP($B83,'30nm Airport Count'!$B$5:$K$137,'30nm Airport Count'!$I$3,FALSE)</f>
        <v>2</v>
      </c>
      <c r="M83" s="130">
        <f>VLOOKUP($B83,'30nm Airport Count'!$B$5:$K$137,'30nm Airport Count'!$J$3,FALSE)</f>
        <v>2</v>
      </c>
      <c r="N83" s="130">
        <f>VLOOKUP($B83,'30nm Airport Count'!$B$5:$K$137,'30nm Airport Count'!$K$3,FALSE)</f>
        <v>0</v>
      </c>
      <c r="O83" s="130">
        <f>VLOOKUP($B83,'30nm Airport Count'!$B$5:$L$137,'30nm Airport Count'!$L$3,FALSE)</f>
        <v>2</v>
      </c>
      <c r="P83" s="130">
        <f>VLOOKUP(B83,Population_30minProximity_Airports[[FAA ID]:[Population within 30 min drive-time]],3,FALSE)</f>
        <v>10276</v>
      </c>
      <c r="Q83" s="132">
        <f>IFERROR(VLOOKUP($B83,'PCI Data (106 airports)'!$W$6:$Z$112,4,FALSE),IF($C83="Landing Strip Turf","Turf","Unknown"))</f>
        <v>81</v>
      </c>
      <c r="R83" s="132">
        <f>VLOOKUP($B83,'Total Economic Impact'!$A$5:$G$139,'Total Economic Impact'!D$3,FALSE)</f>
        <v>4</v>
      </c>
      <c r="S83" s="133">
        <f>VLOOKUP($B83,'Total Economic Impact'!$A$5:$G$139,'Total Economic Impact'!E$3,FALSE)</f>
        <v>117370</v>
      </c>
      <c r="T83" s="133">
        <f>VLOOKUP($B83,'Total Economic Impact'!$A$5:$G$139,'Total Economic Impact'!F$3,FALSE)</f>
        <v>284550</v>
      </c>
      <c r="U83" s="133">
        <f>VLOOKUP($B83,'Total Economic Impact'!$A$5:$G$139,'Total Economic Impact'!G$3,FALSE)</f>
        <v>401920</v>
      </c>
      <c r="V83" s="134">
        <f>IFERROR(VLOOKUP($B83,'2020 Inventory Data'!$B$5:$AP$137,'2020 Inventory Data'!$AJ$3,FALSE),"NP")</f>
        <v>8</v>
      </c>
      <c r="W83" s="134">
        <f>IFERROR(VLOOKUP($B83,'2020 Inventory Data'!$B$5:$AP$137,'2020 Inventory Data'!$AK$3,FALSE),"NP")</f>
        <v>6</v>
      </c>
      <c r="X83" s="133">
        <f>IFERROR(VLOOKUP($B83,'AIP Grant History'!$M$9:$Q$109,5,FALSE),0)</f>
        <v>3011181</v>
      </c>
      <c r="Y83" s="133">
        <f>IFERROR(VLOOKUP($B83,'State-Local Funding History'!$L$11:$N$143,'State-Local Funding History'!M$9,FALSE),0)</f>
        <v>1152402.2800000005</v>
      </c>
      <c r="Z83" s="133">
        <f>IFERROR(VLOOKUP($B83,'State-Local Funding History'!$L$11:$N$143,'State-Local Funding History'!N$9,FALSE),0)</f>
        <v>704928.95</v>
      </c>
      <c r="AA83" s="135" t="str">
        <f>IFERROR(IF(VLOOKUP($B83,'2020 Inventory Data'!$B$5:$AG$137,'2020 Inventory Data'!$AG$3,FALSE)="x","Y","N"),"")</f>
        <v>N</v>
      </c>
      <c r="AB83" s="112">
        <f>VLOOKUP(D83,'Basic Score Methodology'!$B$6:$E$16,'Basic Score Methodology'!$C$2,FALSE)</f>
        <v>5</v>
      </c>
      <c r="AC83" s="113">
        <f>IFERROR(VLOOKUP(E83,'Basic Score Methodology'!$B$6:$E$16,'Basic Score Methodology'!$D$2,FALSE),0)</f>
        <v>0</v>
      </c>
      <c r="AD83" s="113">
        <f>IFERROR(VLOOKUP(F83,'Basic Score Methodology'!$B$6:$E$16,'Basic Score Methodology'!$E$2,FALSE),0)</f>
        <v>0.75</v>
      </c>
      <c r="AE83" s="88">
        <f>IF(G83&lt;='Basic Score Methodology'!$G$12,'Basic Score Methodology'!$H$12,'Basic Score Methodology'!$H$13)</f>
        <v>5</v>
      </c>
      <c r="AF83" s="88">
        <f>IFERROR(IF($C83="Key Commercial Service",VLOOKUP(H83,'Jenks Methodology'!$B$4:$G$8,6,TRUE),IF($C83="Key General Aviation",VLOOKUP(H83,'Jenks Methodology'!$C$4:$G$8,5,TRUE),IF($C83="Intermediate Large",VLOOKUP(H83,'Jenks Methodology'!$D$4:$G$8,4,TRUE),IF($C83="Intermediate Small",VLOOKUP(H83,'Jenks Methodology'!$E$4:$G$8,3,TRUE),VLOOKUP(H83,'Jenks Methodology'!$F$4:$G$8,2,TRUE))))),0)</f>
        <v>1.25</v>
      </c>
      <c r="AG83" s="88">
        <f>IFERROR(IF($C83="Key Commercial Service",VLOOKUP($I83,'Jenks Methodology'!$B$9:$G$13,6,TRUE),IF($C83="Key General Aviation",VLOOKUP($I83,'Jenks Methodology'!$C$9:$G$13,5,TRUE),IF($C83="Intermediate Large",VLOOKUP($I83,'Jenks Methodology'!$D$9:$G$13,4,TRUE),IF($C83="Intermediate Small",VLOOKUP($I83,'Jenks Methodology'!$E$9:$G$13,3,TRUE),VLOOKUP($I83,'Jenks Methodology'!$F$9:$G$13,2,TRUE))))),"")</f>
        <v>0</v>
      </c>
      <c r="AH83" s="88">
        <f>IFERROR(VLOOKUP(J83,'Basic Score Methodology'!$G$6:$I$7,'Basic Score Methodology'!$H$2,FALSE),0)</f>
        <v>5</v>
      </c>
      <c r="AI83" s="88">
        <f>IFERROR(VLOOKUP(K83,'Basic Score Methodology'!$G$6:$I$7,'Basic Score Methodology'!$I$2,FALSE),0)</f>
        <v>5</v>
      </c>
      <c r="AJ83" s="88">
        <f>IFERROR(IF($C83="Key Commercial Service",VLOOKUP(L83,'Jenks Methodology'!$B$14:$G$18,6,TRUE),IF($C83="Key General Aviation",VLOOKUP(L83,'Jenks Methodology'!$C$14:$G$18,5,TRUE),IF($C83="Intermediate Large",VLOOKUP(L83,'Jenks Methodology'!$D$14:$G$18,4,TRUE),IF($C83="Intermediate Small",VLOOKUP(L83,'Jenks Methodology'!$E$14:$G$18,3,TRUE),VLOOKUP(L83,'Jenks Methodology'!$F$14:$G$18,2,TRUE))))),5)</f>
        <v>2.5</v>
      </c>
      <c r="AK83" s="88">
        <f>IFERROR(IF($C83="Key Commercial Service",VLOOKUP(M83,'Jenks Methodology'!$B$19:$G$23,6,TRUE),IF($C83="Key General Aviation",VLOOKUP(M83,'Jenks Methodology'!$C$19:$G$23,5,TRUE),IF($C83="Intermediate Large",VLOOKUP(M83,'Jenks Methodology'!$D$19:$G$23,4,TRUE),IF($C83="Intermediate Small",VLOOKUP(M83,'Jenks Methodology'!$E$19:$G$23,3,TRUE),VLOOKUP(M83,'Jenks Methodology'!$F$19:$G$23,2,TRUE))))),5)</f>
        <v>2.5</v>
      </c>
      <c r="AL83" s="88">
        <f>IFERROR(IF($C83="Key Commercial Service",VLOOKUP(N83,'Jenks Methodology'!$B$24:$G$28,6,TRUE),IF($C83="Key General Aviation",VLOOKUP(N83,'Jenks Methodology'!$C$24:$G$28,5,TRUE),IF($C83="Intermediate Large",VLOOKUP(N83,'Jenks Methodology'!$D$24:$G$28,4,TRUE),IF($C83="Intermediate Small",VLOOKUP(N83,'Jenks Methodology'!$E$24:$G$28,3,TRUE),VLOOKUP(N83,'Jenks Methodology'!$F$24:$G$28,2,TRUE))))),5)</f>
        <v>5</v>
      </c>
      <c r="AM83" s="88">
        <f>IFERROR(IF($C83="Key Commercial Service",VLOOKUP(O83,'Jenks Methodology'!$B$29:$G$33,6,FALSE),IF($C83="Key General Aviation",VLOOKUP(O83,'Jenks Methodology'!$C$29:$G$33,5,FALSE),IF($C83="Intermediate Large",VLOOKUP(O83,'Jenks Methodology'!$D$29:$G$33,4,FALSE),IF($C83="Intermediate Small",VLOOKUP(O83,'Jenks Methodology'!$E$29:$G$33,3,FALSE),VLOOKUP(O83,'Jenks Methodology'!$F$29:$G$33,2,FALSE))))),5)</f>
        <v>3.75</v>
      </c>
      <c r="AN83" s="101">
        <f>AVERAGE(AJ83:AM83)</f>
        <v>3.4375</v>
      </c>
      <c r="AO83" s="88">
        <f>IFERROR(IF($C83="Key Commercial Service",VLOOKUP(P83,'Jenks Methodology'!$B$34:$G$38,6,TRUE),IF($C83="Key General Aviation",VLOOKUP(P83,'Jenks Methodology'!$C$34:$G$38,5,TRUE),IF($C83="Intermediate Large",VLOOKUP(P83,'Jenks Methodology'!$D$34:$G$38,4,TRUE),IF($C83="Intermediate Small",VLOOKUP(P83,'Jenks Methodology'!$E$34:$G$38,3,TRUE),VLOOKUP(P83,'Jenks Methodology'!$F$34:$G$38,2,TRUE))))),5)</f>
        <v>0</v>
      </c>
      <c r="AP83" s="88">
        <f>VLOOKUP($Q83,'Basic Score Methodology'!$K$6:$L$12,'Basic Score Methodology'!$L$2,TRUE)</f>
        <v>3.75</v>
      </c>
      <c r="AQ83" s="88">
        <f>IFERROR(IF($C83="Key Commercial Service",VLOOKUP(R83,'Jenks Methodology'!$B$39:$G$43,6,TRUE),IF($C83="Key General Aviation",VLOOKUP(R83,'Jenks Methodology'!$C$39:$G$43,5,TRUE),IF($C83="Intermediate Large",VLOOKUP(R83,'Jenks Methodology'!$D$39:$G$43,4,TRUE),IF($C83="Intermediate Small",VLOOKUP(R83,'Jenks Methodology'!$E$39:$G$43,3,TRUE),VLOOKUP(R83,'Jenks Methodology'!$F$39:$G$43,2,TRUE))))),0)</f>
        <v>0</v>
      </c>
      <c r="AR83" s="88">
        <f>IFERROR(IF($C83="Key Commercial Service",VLOOKUP(S83,'Jenks Methodology'!$B$44:$G$48,6,TRUE),IF($C83="Key General Aviation",VLOOKUP(S83,'Jenks Methodology'!$C$44:$G$48,5,TRUE),IF($C83="Intermediate Large",VLOOKUP(S83,'Jenks Methodology'!$D$44:$G$48,4,TRUE),IF($C83="Intermediate Small",VLOOKUP(S83,'Jenks Methodology'!$E$44:$G$48,3,TRUE),VLOOKUP(S83,'Jenks Methodology'!$F$44:$G$48,2,TRUE))))),0)</f>
        <v>0</v>
      </c>
      <c r="AS83" s="88">
        <f>IFERROR(IF($C83="Key Commercial Service",VLOOKUP(T83,'Jenks Methodology'!$B$49:$G$53,6,TRUE),IF($C83="Key General Aviation",VLOOKUP(T83,'Jenks Methodology'!$C$49:$G$53,5,TRUE),IF($C83="Intermediate Large",VLOOKUP(T83,'Jenks Methodology'!$D$49:$G$53,4,TRUE),IF($C83="Intermediate Small",VLOOKUP(T83,'Jenks Methodology'!$E$49:$G$53,3,TRUE),VLOOKUP(T83,'Jenks Methodology'!$F$49:$G$53,2,TRUE))))),0)</f>
        <v>0</v>
      </c>
      <c r="AT83" s="88">
        <f>IFERROR(IF($C83="Key Commercial Service",VLOOKUP(U83,'Jenks Methodology'!$B$54:$G$58,6,TRUE),IF($C83="Key General Aviation",VLOOKUP(U83,'Jenks Methodology'!$C$54:$G$58,5,TRUE),IF($C83="Intermediate Large",VLOOKUP(U83,'Jenks Methodology'!$D$54:$G$58,4,TRUE),IF($C83="Intermediate Small",VLOOKUP(U83,'Jenks Methodology'!$E$54:$G$58,3,TRUE),VLOOKUP(U83,'Jenks Methodology'!$F$54:$G$58,2,TRUE))))),0)</f>
        <v>0</v>
      </c>
      <c r="AU83" s="88">
        <f>IFERROR(VLOOKUP(V83,'Basic Score Methodology'!$K$17:$M$21,'Basic Score Methodology'!$L$2,TRUE),0)</f>
        <v>3.75</v>
      </c>
      <c r="AV83" s="88">
        <f>IFERROR(VLOOKUP(W83,'Basic Score Methodology'!$K$17:$M$21,'Basic Score Methodology'!$M$2,TRUE),0)</f>
        <v>2.5</v>
      </c>
      <c r="AW83" s="88">
        <f>IFERROR(IF($C83="Key Commercial Service",VLOOKUP(X83,'Jenks Methodology'!$B$59:$G$63,6,TRUE),IF($C83="Key General Aviation",VLOOKUP(X83,'Jenks Methodology'!$C$59:$G$63,5,TRUE),IF($C83="Intermediate Large",VLOOKUP(X83,'Jenks Methodology'!$D$59:$G$63,4,TRUE),IF($C83="Intermediate Small",VLOOKUP(X83,'Jenks Methodology'!$E$59:$G$63,3,TRUE),VLOOKUP(X83,'Jenks Methodology'!$F$59:$G$63,2,TRUE))))),0)</f>
        <v>1.25</v>
      </c>
      <c r="AX83" s="88">
        <f>IFERROR(IF($C83="Key Commercial Service",VLOOKUP(Y83,'Jenks Methodology'!$B$64:$G$68,6,TRUE),IF($C83="Key General Aviation",VLOOKUP(Y83,'Jenks Methodology'!$C$64:$G$68,5,TRUE),IF($C83="Intermediate Large",VLOOKUP(Y83,'Jenks Methodology'!$D$64:$G$68,4,TRUE),IF($C83="Intermediate Small",VLOOKUP(Y83,'Jenks Methodology'!$E$64:$G$68,3,TRUE),VLOOKUP(Y83,'Jenks Methodology'!$F$64:$G$68,2,TRUE))))),0)</f>
        <v>1.25</v>
      </c>
      <c r="AY83" s="88">
        <f>IFERROR(IF($C83="Key Commercial Service",VLOOKUP(Z83,'Jenks Methodology'!$B$69:$G$73,6,TRUE),IF($C83="Key General Aviation",VLOOKUP(Z83,'Jenks Methodology'!$C$69:$G$73,5,TRUE),IF($C83="Intermediate Large",VLOOKUP(Z83,'Jenks Methodology'!$D$69:$G$73,4,TRUE),IF($C83="Intermediate Small",VLOOKUP(Z83,'Jenks Methodology'!$E$69:$G$73,3,TRUE),VLOOKUP(Z83,'Jenks Methodology'!$F$69:$G$73,2,TRUE))))),0)</f>
        <v>1.25</v>
      </c>
      <c r="AZ83" s="100">
        <f>IFERROR(VLOOKUP(AA83,'Basic Score Methodology'!$N$6:$O$7,'Basic Score Methodology'!$O$2,TRUE),0)</f>
        <v>5</v>
      </c>
      <c r="BA83" s="164">
        <f>SUM(AB83:AE83)+IF(AF83="",AG83,AF83)+SUM(AH83:AI83,AN83:AZ83)</f>
        <v>44.1875</v>
      </c>
    </row>
    <row r="84" spans="1:53" x14ac:dyDescent="0.3">
      <c r="A84" s="108" t="s">
        <v>64</v>
      </c>
      <c r="B84" s="1" t="s">
        <v>65</v>
      </c>
      <c r="C84" s="1" t="s">
        <v>294</v>
      </c>
      <c r="D84" s="129" t="str">
        <f>IF(COUNTIF('NPIAS Info 2021-25'!$C$4:$C$100,B84)&gt;0,"Y","N")</f>
        <v>Y</v>
      </c>
      <c r="E84" s="129" t="str">
        <f>IFERROR(VLOOKUP($B84,'NPIAS Info 2021-25'!$C$4:$G$100,'NPIAS Info 2021-25'!$G$2,FALSE),"Non-NPIAS")</f>
        <v>GA</v>
      </c>
      <c r="F84" s="129" t="str">
        <f>IFERROR(IF(VLOOKUP($B84,'NPIAS Info 2021-25'!$C$4:$G$100,'NPIAS Info 2021-25'!$F$2,FALSE)=0,"N/A (Primary)",VLOOKUP($B84,'NPIAS Info 2021-25'!$C$4:$G$100,'NPIAS Info 2021-25'!$F$2,FALSE)),"N/A (Non-NPIAS)")</f>
        <v>Local</v>
      </c>
      <c r="G84" s="130">
        <f>VLOOKUP($B84,'2020 Inventory Data'!$B$5:$V$137,'2020 Inventory Data'!$V$3,FALSE)</f>
        <v>15</v>
      </c>
      <c r="H84" s="168">
        <f>IFERROR(VLOOKUP(B84,MnSASP_Baseline_Operations[],'Baseline Ops'!$D$3,FALSE),0)</f>
        <v>7549.9467238001398</v>
      </c>
      <c r="I84" s="130">
        <f>IFERROR(VLOOKUP($B84,'5010 Operations'!$C$5:$CO$151,'5010 Operations'!$CO$3,FALSE),"")</f>
        <v>8200</v>
      </c>
      <c r="J84" s="131">
        <f>IF(VLOOKUP($B84,'2020 Inventory Data'!$B$5:$G$137,'2020 Inventory Data'!$D$3,FALSE)="Yes",1,0)</f>
        <v>1</v>
      </c>
      <c r="K84" s="131">
        <f>IF(VLOOKUP($B84,'2020 Inventory Data'!$B$5:$G$137,'2020 Inventory Data'!$G$3,FALSE)="Yes",1,0)</f>
        <v>1</v>
      </c>
      <c r="L84" s="130">
        <f>VLOOKUP($B84,'30nm Airport Count'!$B$5:$K$137,'30nm Airport Count'!$I$3,FALSE)</f>
        <v>1</v>
      </c>
      <c r="M84" s="130">
        <f>VLOOKUP($B84,'30nm Airport Count'!$B$5:$K$137,'30nm Airport Count'!$J$3,FALSE)</f>
        <v>1</v>
      </c>
      <c r="N84" s="130">
        <f>VLOOKUP($B84,'30nm Airport Count'!$B$5:$K$137,'30nm Airport Count'!$K$3,FALSE)</f>
        <v>0</v>
      </c>
      <c r="O84" s="130">
        <f>VLOOKUP($B84,'30nm Airport Count'!$B$5:$L$137,'30nm Airport Count'!$L$3,FALSE)</f>
        <v>1</v>
      </c>
      <c r="P84" s="130">
        <f>VLOOKUP(B84,Population_30minProximity_Airports[[FAA ID]:[Population within 30 min drive-time]],3,FALSE)</f>
        <v>6592</v>
      </c>
      <c r="Q84" s="132">
        <f>IFERROR(VLOOKUP($B84,'PCI Data (106 airports)'!$W$6:$Z$112,4,FALSE),IF($C84="Landing Strip Turf","Turf","Unknown"))</f>
        <v>99.65425527320096</v>
      </c>
      <c r="R84" s="132">
        <f>VLOOKUP($B84,'Total Economic Impact'!$A$5:$G$139,'Total Economic Impact'!D$3,FALSE)</f>
        <v>51</v>
      </c>
      <c r="S84" s="133">
        <f>VLOOKUP($B84,'Total Economic Impact'!$A$5:$G$139,'Total Economic Impact'!E$3,FALSE)</f>
        <v>1761600</v>
      </c>
      <c r="T84" s="133">
        <f>VLOOKUP($B84,'Total Economic Impact'!$A$5:$G$139,'Total Economic Impact'!F$3,FALSE)</f>
        <v>3720190</v>
      </c>
      <c r="U84" s="133">
        <f>VLOOKUP($B84,'Total Economic Impact'!$A$5:$G$139,'Total Economic Impact'!G$3,FALSE)</f>
        <v>5481790</v>
      </c>
      <c r="V84" s="134">
        <f>IFERROR(VLOOKUP($B84,'2020 Inventory Data'!$B$5:$AP$137,'2020 Inventory Data'!$AJ$3,FALSE),"NP")</f>
        <v>8</v>
      </c>
      <c r="W84" s="134">
        <f>IFERROR(VLOOKUP($B84,'2020 Inventory Data'!$B$5:$AP$137,'2020 Inventory Data'!$AK$3,FALSE),"NP")</f>
        <v>4</v>
      </c>
      <c r="X84" s="133">
        <f>IFERROR(VLOOKUP($B84,'AIP Grant History'!$M$9:$Q$109,5,FALSE),0)</f>
        <v>12244464</v>
      </c>
      <c r="Y84" s="133">
        <f>IFERROR(VLOOKUP($B84,'State-Local Funding History'!$L$11:$N$143,'State-Local Funding History'!M$9,FALSE),0)</f>
        <v>2179986.2299999995</v>
      </c>
      <c r="Z84" s="133">
        <f>IFERROR(VLOOKUP($B84,'State-Local Funding History'!$L$11:$N$143,'State-Local Funding History'!N$9,FALSE),0)</f>
        <v>1681437.8200000003</v>
      </c>
      <c r="AA84" s="135" t="str">
        <f>IFERROR(IF(VLOOKUP($B84,'2020 Inventory Data'!$B$5:$AG$137,'2020 Inventory Data'!$AG$3,FALSE)="x","Y","N"),"")</f>
        <v>N</v>
      </c>
      <c r="AB84" s="112">
        <f>VLOOKUP(D84,'Basic Score Methodology'!$B$6:$E$16,'Basic Score Methodology'!$C$2,FALSE)</f>
        <v>5</v>
      </c>
      <c r="AC84" s="113">
        <f>IFERROR(VLOOKUP(E84,'Basic Score Methodology'!$B$6:$E$16,'Basic Score Methodology'!$D$2,FALSE),0)</f>
        <v>0</v>
      </c>
      <c r="AD84" s="113">
        <f>IFERROR(VLOOKUP(F84,'Basic Score Methodology'!$B$6:$E$16,'Basic Score Methodology'!$E$2,FALSE),0)</f>
        <v>1.5</v>
      </c>
      <c r="AE84" s="88">
        <f>IF(G84&lt;='Basic Score Methodology'!$G$12,'Basic Score Methodology'!$H$12,'Basic Score Methodology'!$H$13)</f>
        <v>5</v>
      </c>
      <c r="AF84" s="88">
        <f>IFERROR(IF($C84="Key Commercial Service",VLOOKUP(H84,'Jenks Methodology'!$B$4:$G$8,6,TRUE),IF($C84="Key General Aviation",VLOOKUP(H84,'Jenks Methodology'!$C$4:$G$8,5,TRUE),IF($C84="Intermediate Large",VLOOKUP(H84,'Jenks Methodology'!$D$4:$G$8,4,TRUE),IF($C84="Intermediate Small",VLOOKUP(H84,'Jenks Methodology'!$E$4:$G$8,3,TRUE),VLOOKUP(H84,'Jenks Methodology'!$F$4:$G$8,2,TRUE))))),0)</f>
        <v>0</v>
      </c>
      <c r="AG84" s="88">
        <f>IFERROR(IF($C84="Key Commercial Service",VLOOKUP($I84,'Jenks Methodology'!$B$9:$G$13,6,TRUE),IF($C84="Key General Aviation",VLOOKUP($I84,'Jenks Methodology'!$C$9:$G$13,5,TRUE),IF($C84="Intermediate Large",VLOOKUP($I84,'Jenks Methodology'!$D$9:$G$13,4,TRUE),IF($C84="Intermediate Small",VLOOKUP($I84,'Jenks Methodology'!$E$9:$G$13,3,TRUE),VLOOKUP($I84,'Jenks Methodology'!$F$9:$G$13,2,TRUE))))),"")</f>
        <v>1.25</v>
      </c>
      <c r="AH84" s="88">
        <f>IFERROR(VLOOKUP(J84,'Basic Score Methodology'!$G$6:$I$7,'Basic Score Methodology'!$H$2,FALSE),0)</f>
        <v>5</v>
      </c>
      <c r="AI84" s="88">
        <f>IFERROR(VLOOKUP(K84,'Basic Score Methodology'!$G$6:$I$7,'Basic Score Methodology'!$I$2,FALSE),0)</f>
        <v>5</v>
      </c>
      <c r="AJ84" s="88">
        <f>IFERROR(IF($C84="Key Commercial Service",VLOOKUP(L84,'Jenks Methodology'!$B$14:$G$18,6,TRUE),IF($C84="Key General Aviation",VLOOKUP(L84,'Jenks Methodology'!$C$14:$G$18,5,TRUE),IF($C84="Intermediate Large",VLOOKUP(L84,'Jenks Methodology'!$D$14:$G$18,4,TRUE),IF($C84="Intermediate Small",VLOOKUP(L84,'Jenks Methodology'!$E$14:$G$18,3,TRUE),VLOOKUP(L84,'Jenks Methodology'!$F$14:$G$18,2,TRUE))))),5)</f>
        <v>3.75</v>
      </c>
      <c r="AK84" s="88">
        <f>IFERROR(IF($C84="Key Commercial Service",VLOOKUP(M84,'Jenks Methodology'!$B$19:$G$23,6,TRUE),IF($C84="Key General Aviation",VLOOKUP(M84,'Jenks Methodology'!$C$19:$G$23,5,TRUE),IF($C84="Intermediate Large",VLOOKUP(M84,'Jenks Methodology'!$D$19:$G$23,4,TRUE),IF($C84="Intermediate Small",VLOOKUP(M84,'Jenks Methodology'!$E$19:$G$23,3,TRUE),VLOOKUP(M84,'Jenks Methodology'!$F$19:$G$23,2,TRUE))))),5)</f>
        <v>3.75</v>
      </c>
      <c r="AL84" s="88">
        <f>IFERROR(IF($C84="Key Commercial Service",VLOOKUP(N84,'Jenks Methodology'!$B$24:$G$28,6,TRUE),IF($C84="Key General Aviation",VLOOKUP(N84,'Jenks Methodology'!$C$24:$G$28,5,TRUE),IF($C84="Intermediate Large",VLOOKUP(N84,'Jenks Methodology'!$D$24:$G$28,4,TRUE),IF($C84="Intermediate Small",VLOOKUP(N84,'Jenks Methodology'!$E$24:$G$28,3,TRUE),VLOOKUP(N84,'Jenks Methodology'!$F$24:$G$28,2,TRUE))))),5)</f>
        <v>3.75</v>
      </c>
      <c r="AM84" s="88">
        <f>IFERROR(IF($C84="Key Commercial Service",VLOOKUP(O84,'Jenks Methodology'!$B$29:$G$33,6,FALSE),IF($C84="Key General Aviation",VLOOKUP(O84,'Jenks Methodology'!$C$29:$G$33,5,FALSE),IF($C84="Intermediate Large",VLOOKUP(O84,'Jenks Methodology'!$D$29:$G$33,4,FALSE),IF($C84="Intermediate Small",VLOOKUP(O84,'Jenks Methodology'!$E$29:$G$33,3,FALSE),VLOOKUP(O84,'Jenks Methodology'!$F$29:$G$33,2,FALSE))))),5)</f>
        <v>3.75</v>
      </c>
      <c r="AN84" s="101">
        <f>AVERAGE(AJ84:AM84)</f>
        <v>3.75</v>
      </c>
      <c r="AO84" s="88">
        <f>IFERROR(IF($C84="Key Commercial Service",VLOOKUP(P84,'Jenks Methodology'!$B$34:$G$38,6,TRUE),IF($C84="Key General Aviation",VLOOKUP(P84,'Jenks Methodology'!$C$34:$G$38,5,TRUE),IF($C84="Intermediate Large",VLOOKUP(P84,'Jenks Methodology'!$D$34:$G$38,4,TRUE),IF($C84="Intermediate Small",VLOOKUP(P84,'Jenks Methodology'!$E$34:$G$38,3,TRUE),VLOOKUP(P84,'Jenks Methodology'!$F$34:$G$38,2,TRUE))))),5)</f>
        <v>0</v>
      </c>
      <c r="AP84" s="88">
        <f>VLOOKUP($Q84,'Basic Score Methodology'!$K$6:$L$12,'Basic Score Methodology'!$L$2,TRUE)</f>
        <v>3.75</v>
      </c>
      <c r="AQ84" s="88">
        <f>IFERROR(IF($C84="Key Commercial Service",VLOOKUP(R84,'Jenks Methodology'!$B$39:$G$43,6,TRUE),IF($C84="Key General Aviation",VLOOKUP(R84,'Jenks Methodology'!$C$39:$G$43,5,TRUE),IF($C84="Intermediate Large",VLOOKUP(R84,'Jenks Methodology'!$D$39:$G$43,4,TRUE),IF($C84="Intermediate Small",VLOOKUP(R84,'Jenks Methodology'!$E$39:$G$43,3,TRUE),VLOOKUP(R84,'Jenks Methodology'!$F$39:$G$43,2,TRUE))))),0)</f>
        <v>0</v>
      </c>
      <c r="AR84" s="88">
        <f>IFERROR(IF($C84="Key Commercial Service",VLOOKUP(S84,'Jenks Methodology'!$B$44:$G$48,6,TRUE),IF($C84="Key General Aviation",VLOOKUP(S84,'Jenks Methodology'!$C$44:$G$48,5,TRUE),IF($C84="Intermediate Large",VLOOKUP(S84,'Jenks Methodology'!$D$44:$G$48,4,TRUE),IF($C84="Intermediate Small",VLOOKUP(S84,'Jenks Methodology'!$E$44:$G$48,3,TRUE),VLOOKUP(S84,'Jenks Methodology'!$F$44:$G$48,2,TRUE))))),0)</f>
        <v>0</v>
      </c>
      <c r="AS84" s="88">
        <f>IFERROR(IF($C84="Key Commercial Service",VLOOKUP(T84,'Jenks Methodology'!$B$49:$G$53,6,TRUE),IF($C84="Key General Aviation",VLOOKUP(T84,'Jenks Methodology'!$C$49:$G$53,5,TRUE),IF($C84="Intermediate Large",VLOOKUP(T84,'Jenks Methodology'!$D$49:$G$53,4,TRUE),IF($C84="Intermediate Small",VLOOKUP(T84,'Jenks Methodology'!$E$49:$G$53,3,TRUE),VLOOKUP(T84,'Jenks Methodology'!$F$49:$G$53,2,TRUE))))),0)</f>
        <v>1.25</v>
      </c>
      <c r="AT84" s="88">
        <f>IFERROR(IF($C84="Key Commercial Service",VLOOKUP(U84,'Jenks Methodology'!$B$54:$G$58,6,TRUE),IF($C84="Key General Aviation",VLOOKUP(U84,'Jenks Methodology'!$C$54:$G$58,5,TRUE),IF($C84="Intermediate Large",VLOOKUP(U84,'Jenks Methodology'!$D$54:$G$58,4,TRUE),IF($C84="Intermediate Small",VLOOKUP(U84,'Jenks Methodology'!$E$54:$G$58,3,TRUE),VLOOKUP(U84,'Jenks Methodology'!$F$54:$G$58,2,TRUE))))),0)</f>
        <v>0</v>
      </c>
      <c r="AU84" s="88">
        <f>IFERROR(VLOOKUP(V84,'Basic Score Methodology'!$K$17:$M$21,'Basic Score Methodology'!$L$2,TRUE),0)</f>
        <v>3.75</v>
      </c>
      <c r="AV84" s="88">
        <f>IFERROR(VLOOKUP(W84,'Basic Score Methodology'!$K$17:$M$21,'Basic Score Methodology'!$M$2,TRUE),0)</f>
        <v>1.25</v>
      </c>
      <c r="AW84" s="88">
        <f>IFERROR(IF($C84="Key Commercial Service",VLOOKUP(X84,'Jenks Methodology'!$B$59:$G$63,6,TRUE),IF($C84="Key General Aviation",VLOOKUP(X84,'Jenks Methodology'!$C$59:$G$63,5,TRUE),IF($C84="Intermediate Large",VLOOKUP(X84,'Jenks Methodology'!$D$59:$G$63,4,TRUE),IF($C84="Intermediate Small",VLOOKUP(X84,'Jenks Methodology'!$E$59:$G$63,3,TRUE),VLOOKUP(X84,'Jenks Methodology'!$F$59:$G$63,2,TRUE))))),0)</f>
        <v>3.75</v>
      </c>
      <c r="AX84" s="88">
        <f>IFERROR(IF($C84="Key Commercial Service",VLOOKUP(Y84,'Jenks Methodology'!$B$64:$G$68,6,TRUE),IF($C84="Key General Aviation",VLOOKUP(Y84,'Jenks Methodology'!$C$64:$G$68,5,TRUE),IF($C84="Intermediate Large",VLOOKUP(Y84,'Jenks Methodology'!$D$64:$G$68,4,TRUE),IF($C84="Intermediate Small",VLOOKUP(Y84,'Jenks Methodology'!$E$64:$G$68,3,TRUE),VLOOKUP(Y84,'Jenks Methodology'!$F$64:$G$68,2,TRUE))))),0)</f>
        <v>0</v>
      </c>
      <c r="AY84" s="88">
        <f>IFERROR(IF($C84="Key Commercial Service",VLOOKUP(Z84,'Jenks Methodology'!$B$69:$G$73,6,TRUE),IF($C84="Key General Aviation",VLOOKUP(Z84,'Jenks Methodology'!$C$69:$G$73,5,TRUE),IF($C84="Intermediate Large",VLOOKUP(Z84,'Jenks Methodology'!$D$69:$G$73,4,TRUE),IF($C84="Intermediate Small",VLOOKUP(Z84,'Jenks Methodology'!$E$69:$G$73,3,TRUE),VLOOKUP(Z84,'Jenks Methodology'!$F$69:$G$73,2,TRUE))))),0)</f>
        <v>0</v>
      </c>
      <c r="AZ84" s="100">
        <f>IFERROR(VLOOKUP(AA84,'Basic Score Methodology'!$N$6:$O$7,'Basic Score Methodology'!$O$2,TRUE),0)</f>
        <v>5</v>
      </c>
      <c r="BA84" s="164">
        <f>SUM(AB84:AE84)+IF(AF84="",AG84,AF84)+SUM(AH84:AI84,AN84:AZ84)</f>
        <v>44</v>
      </c>
    </row>
    <row r="85" spans="1:53" x14ac:dyDescent="0.3">
      <c r="A85" s="108" t="s">
        <v>176</v>
      </c>
      <c r="B85" s="1" t="s">
        <v>177</v>
      </c>
      <c r="C85" s="1" t="s">
        <v>290</v>
      </c>
      <c r="D85" s="129" t="str">
        <f>IF(COUNTIF('NPIAS Info 2021-25'!$C$4:$C$100,B85)&gt;0,"Y","N")</f>
        <v>Y</v>
      </c>
      <c r="E85" s="129" t="str">
        <f>IFERROR(VLOOKUP($B85,'NPIAS Info 2021-25'!$C$4:$G$100,'NPIAS Info 2021-25'!$G$2,FALSE),"Non-NPIAS")</f>
        <v>GA</v>
      </c>
      <c r="F85" s="129" t="str">
        <f>IFERROR(IF(VLOOKUP($B85,'NPIAS Info 2021-25'!$C$4:$G$100,'NPIAS Info 2021-25'!$F$2,FALSE)=0,"N/A (Primary)",VLOOKUP($B85,'NPIAS Info 2021-25'!$C$4:$G$100,'NPIAS Info 2021-25'!$F$2,FALSE)),"N/A (Non-NPIAS)")</f>
        <v>Local</v>
      </c>
      <c r="G85" s="130">
        <f>VLOOKUP($B85,'2020 Inventory Data'!$B$5:$V$137,'2020 Inventory Data'!$V$3,FALSE)</f>
        <v>26</v>
      </c>
      <c r="H85" s="168">
        <f>IFERROR(VLOOKUP(B85,MnSASP_Baseline_Operations[],'Baseline Ops'!$D$3,FALSE),0)</f>
        <v>2983.6544723364764</v>
      </c>
      <c r="I85" s="130">
        <f>IFERROR(VLOOKUP($B85,'5010 Operations'!$C$5:$CO$151,'5010 Operations'!$CO$3,FALSE),"")</f>
        <v>3600</v>
      </c>
      <c r="J85" s="131">
        <f>IF(VLOOKUP($B85,'2020 Inventory Data'!$B$5:$G$137,'2020 Inventory Data'!$D$3,FALSE)="Yes",1,0)</f>
        <v>0</v>
      </c>
      <c r="K85" s="131">
        <f>IF(VLOOKUP($B85,'2020 Inventory Data'!$B$5:$G$137,'2020 Inventory Data'!$G$3,FALSE)="Yes",1,0)</f>
        <v>1</v>
      </c>
      <c r="L85" s="130">
        <f>VLOOKUP($B85,'30nm Airport Count'!$B$5:$K$137,'30nm Airport Count'!$I$3,FALSE)</f>
        <v>1</v>
      </c>
      <c r="M85" s="130">
        <f>VLOOKUP($B85,'30nm Airport Count'!$B$5:$K$137,'30nm Airport Count'!$J$3,FALSE)</f>
        <v>2</v>
      </c>
      <c r="N85" s="130">
        <f>VLOOKUP($B85,'30nm Airport Count'!$B$5:$K$137,'30nm Airport Count'!$K$3,FALSE)</f>
        <v>0</v>
      </c>
      <c r="O85" s="130">
        <f>VLOOKUP($B85,'30nm Airport Count'!$B$5:$L$137,'30nm Airport Count'!$L$3,FALSE)</f>
        <v>2</v>
      </c>
      <c r="P85" s="130">
        <f>VLOOKUP(B85,Population_30minProximity_Airports[[FAA ID]:[Population within 30 min drive-time]],3,FALSE)</f>
        <v>67748</v>
      </c>
      <c r="Q85" s="132">
        <f>IFERROR(VLOOKUP($B85,'PCI Data (106 airports)'!$W$6:$Z$112,4,FALSE),IF($C85="Landing Strip Turf","Turf","Unknown"))</f>
        <v>62</v>
      </c>
      <c r="R85" s="132">
        <f>VLOOKUP($B85,'Total Economic Impact'!$A$5:$G$139,'Total Economic Impact'!D$3,FALSE)</f>
        <v>5</v>
      </c>
      <c r="S85" s="133">
        <f>VLOOKUP($B85,'Total Economic Impact'!$A$5:$G$139,'Total Economic Impact'!E$3,FALSE)</f>
        <v>210140</v>
      </c>
      <c r="T85" s="133">
        <f>VLOOKUP($B85,'Total Economic Impact'!$A$5:$G$139,'Total Economic Impact'!F$3,FALSE)</f>
        <v>344320</v>
      </c>
      <c r="U85" s="133">
        <f>VLOOKUP($B85,'Total Economic Impact'!$A$5:$G$139,'Total Economic Impact'!G$3,FALSE)</f>
        <v>554460</v>
      </c>
      <c r="V85" s="134">
        <f>IFERROR(VLOOKUP($B85,'2020 Inventory Data'!$B$5:$AP$137,'2020 Inventory Data'!$AJ$3,FALSE),"NP")</f>
        <v>7</v>
      </c>
      <c r="W85" s="134">
        <f>IFERROR(VLOOKUP($B85,'2020 Inventory Data'!$B$5:$AP$137,'2020 Inventory Data'!$AK$3,FALSE),"NP")</f>
        <v>7</v>
      </c>
      <c r="X85" s="133">
        <f>IFERROR(VLOOKUP($B85,'AIP Grant History'!$M$9:$Q$109,5,FALSE),0)</f>
        <v>2325496</v>
      </c>
      <c r="Y85" s="133">
        <f>IFERROR(VLOOKUP($B85,'State-Local Funding History'!$L$11:$N$143,'State-Local Funding History'!M$9,FALSE),0)</f>
        <v>1281202.9199999997</v>
      </c>
      <c r="Z85" s="133">
        <f>IFERROR(VLOOKUP($B85,'State-Local Funding History'!$L$11:$N$143,'State-Local Funding History'!N$9,FALSE),0)</f>
        <v>841738.96000000008</v>
      </c>
      <c r="AA85" s="135" t="str">
        <f>IFERROR(IF(VLOOKUP($B85,'2020 Inventory Data'!$B$5:$AG$137,'2020 Inventory Data'!$AG$3,FALSE)="x","Y","N"),"")</f>
        <v>N</v>
      </c>
      <c r="AB85" s="112">
        <f>VLOOKUP(D85,'Basic Score Methodology'!$B$6:$E$16,'Basic Score Methodology'!$C$2,FALSE)</f>
        <v>5</v>
      </c>
      <c r="AC85" s="113">
        <f>IFERROR(VLOOKUP(E85,'Basic Score Methodology'!$B$6:$E$16,'Basic Score Methodology'!$D$2,FALSE),0)</f>
        <v>0</v>
      </c>
      <c r="AD85" s="113">
        <f>IFERROR(VLOOKUP(F85,'Basic Score Methodology'!$B$6:$E$16,'Basic Score Methodology'!$E$2,FALSE),0)</f>
        <v>1.5</v>
      </c>
      <c r="AE85" s="88">
        <f>IF(G85&lt;='Basic Score Methodology'!$G$12,'Basic Score Methodology'!$H$12,'Basic Score Methodology'!$H$13)</f>
        <v>5</v>
      </c>
      <c r="AF85" s="88">
        <f>IFERROR(IF($C85="Key Commercial Service",VLOOKUP(H85,'Jenks Methodology'!$B$4:$G$8,6,TRUE),IF($C85="Key General Aviation",VLOOKUP(H85,'Jenks Methodology'!$C$4:$G$8,5,TRUE),IF($C85="Intermediate Large",VLOOKUP(H85,'Jenks Methodology'!$D$4:$G$8,4,TRUE),IF($C85="Intermediate Small",VLOOKUP(H85,'Jenks Methodology'!$E$4:$G$8,3,TRUE),VLOOKUP(H85,'Jenks Methodology'!$F$4:$G$8,2,TRUE))))),0)</f>
        <v>1.25</v>
      </c>
      <c r="AG85" s="88">
        <f>IFERROR(IF($C85="Key Commercial Service",VLOOKUP($I85,'Jenks Methodology'!$B$9:$G$13,6,TRUE),IF($C85="Key General Aviation",VLOOKUP($I85,'Jenks Methodology'!$C$9:$G$13,5,TRUE),IF($C85="Intermediate Large",VLOOKUP($I85,'Jenks Methodology'!$D$9:$G$13,4,TRUE),IF($C85="Intermediate Small",VLOOKUP($I85,'Jenks Methodology'!$E$9:$G$13,3,TRUE),VLOOKUP($I85,'Jenks Methodology'!$F$9:$G$13,2,TRUE))))),"")</f>
        <v>0</v>
      </c>
      <c r="AH85" s="88">
        <f>IFERROR(VLOOKUP(J85,'Basic Score Methodology'!$G$6:$I$7,'Basic Score Methodology'!$H$2,FALSE),0)</f>
        <v>0</v>
      </c>
      <c r="AI85" s="88">
        <f>IFERROR(VLOOKUP(K85,'Basic Score Methodology'!$G$6:$I$7,'Basic Score Methodology'!$I$2,FALSE),0)</f>
        <v>5</v>
      </c>
      <c r="AJ85" s="88">
        <f>IFERROR(IF($C85="Key Commercial Service",VLOOKUP(L85,'Jenks Methodology'!$B$14:$G$18,6,TRUE),IF($C85="Key General Aviation",VLOOKUP(L85,'Jenks Methodology'!$C$14:$G$18,5,TRUE),IF($C85="Intermediate Large",VLOOKUP(L85,'Jenks Methodology'!$D$14:$G$18,4,TRUE),IF($C85="Intermediate Small",VLOOKUP(L85,'Jenks Methodology'!$E$14:$G$18,3,TRUE),VLOOKUP(L85,'Jenks Methodology'!$F$14:$G$18,2,TRUE))))),5)</f>
        <v>3.75</v>
      </c>
      <c r="AK85" s="88">
        <f>IFERROR(IF($C85="Key Commercial Service",VLOOKUP(M85,'Jenks Methodology'!$B$19:$G$23,6,TRUE),IF($C85="Key General Aviation",VLOOKUP(M85,'Jenks Methodology'!$C$19:$G$23,5,TRUE),IF($C85="Intermediate Large",VLOOKUP(M85,'Jenks Methodology'!$D$19:$G$23,4,TRUE),IF($C85="Intermediate Small",VLOOKUP(M85,'Jenks Methodology'!$E$19:$G$23,3,TRUE),VLOOKUP(M85,'Jenks Methodology'!$F$19:$G$23,2,TRUE))))),5)</f>
        <v>2.5</v>
      </c>
      <c r="AL85" s="88">
        <f>IFERROR(IF($C85="Key Commercial Service",VLOOKUP(N85,'Jenks Methodology'!$B$24:$G$28,6,TRUE),IF($C85="Key General Aviation",VLOOKUP(N85,'Jenks Methodology'!$C$24:$G$28,5,TRUE),IF($C85="Intermediate Large",VLOOKUP(N85,'Jenks Methodology'!$D$24:$G$28,4,TRUE),IF($C85="Intermediate Small",VLOOKUP(N85,'Jenks Methodology'!$E$24:$G$28,3,TRUE),VLOOKUP(N85,'Jenks Methodology'!$F$24:$G$28,2,TRUE))))),5)</f>
        <v>5</v>
      </c>
      <c r="AM85" s="88">
        <f>IFERROR(IF($C85="Key Commercial Service",VLOOKUP(O85,'Jenks Methodology'!$B$29:$G$33,6,FALSE),IF($C85="Key General Aviation",VLOOKUP(O85,'Jenks Methodology'!$C$29:$G$33,5,FALSE),IF($C85="Intermediate Large",VLOOKUP(O85,'Jenks Methodology'!$D$29:$G$33,4,FALSE),IF($C85="Intermediate Small",VLOOKUP(O85,'Jenks Methodology'!$E$29:$G$33,3,FALSE),VLOOKUP(O85,'Jenks Methodology'!$F$29:$G$33,2,FALSE))))),5)</f>
        <v>3.75</v>
      </c>
      <c r="AN85" s="101">
        <f>AVERAGE(AJ85:AM85)</f>
        <v>3.75</v>
      </c>
      <c r="AO85" s="88">
        <f>IFERROR(IF($C85="Key Commercial Service",VLOOKUP(P85,'Jenks Methodology'!$B$34:$G$38,6,TRUE),IF($C85="Key General Aviation",VLOOKUP(P85,'Jenks Methodology'!$C$34:$G$38,5,TRUE),IF($C85="Intermediate Large",VLOOKUP(P85,'Jenks Methodology'!$D$34:$G$38,4,TRUE),IF($C85="Intermediate Small",VLOOKUP(P85,'Jenks Methodology'!$E$34:$G$38,3,TRUE),VLOOKUP(P85,'Jenks Methodology'!$F$34:$G$38,2,TRUE))))),5)</f>
        <v>2.5</v>
      </c>
      <c r="AP85" s="88">
        <f>VLOOKUP($Q85,'Basic Score Methodology'!$K$6:$L$12,'Basic Score Methodology'!$L$2,TRUE)</f>
        <v>2.5</v>
      </c>
      <c r="AQ85" s="88">
        <f>IFERROR(IF($C85="Key Commercial Service",VLOOKUP(R85,'Jenks Methodology'!$B$39:$G$43,6,TRUE),IF($C85="Key General Aviation",VLOOKUP(R85,'Jenks Methodology'!$C$39:$G$43,5,TRUE),IF($C85="Intermediate Large",VLOOKUP(R85,'Jenks Methodology'!$D$39:$G$43,4,TRUE),IF($C85="Intermediate Small",VLOOKUP(R85,'Jenks Methodology'!$E$39:$G$43,3,TRUE),VLOOKUP(R85,'Jenks Methodology'!$F$39:$G$43,2,TRUE))))),0)</f>
        <v>0</v>
      </c>
      <c r="AR85" s="88">
        <f>IFERROR(IF($C85="Key Commercial Service",VLOOKUP(S85,'Jenks Methodology'!$B$44:$G$48,6,TRUE),IF($C85="Key General Aviation",VLOOKUP(S85,'Jenks Methodology'!$C$44:$G$48,5,TRUE),IF($C85="Intermediate Large",VLOOKUP(S85,'Jenks Methodology'!$D$44:$G$48,4,TRUE),IF($C85="Intermediate Small",VLOOKUP(S85,'Jenks Methodology'!$E$44:$G$48,3,TRUE),VLOOKUP(S85,'Jenks Methodology'!$F$44:$G$48,2,TRUE))))),0)</f>
        <v>0</v>
      </c>
      <c r="AS85" s="88">
        <f>IFERROR(IF($C85="Key Commercial Service",VLOOKUP(T85,'Jenks Methodology'!$B$49:$G$53,6,TRUE),IF($C85="Key General Aviation",VLOOKUP(T85,'Jenks Methodology'!$C$49:$G$53,5,TRUE),IF($C85="Intermediate Large",VLOOKUP(T85,'Jenks Methodology'!$D$49:$G$53,4,TRUE),IF($C85="Intermediate Small",VLOOKUP(T85,'Jenks Methodology'!$E$49:$G$53,3,TRUE),VLOOKUP(T85,'Jenks Methodology'!$F$49:$G$53,2,TRUE))))),0)</f>
        <v>0</v>
      </c>
      <c r="AT85" s="88">
        <f>IFERROR(IF($C85="Key Commercial Service",VLOOKUP(U85,'Jenks Methodology'!$B$54:$G$58,6,TRUE),IF($C85="Key General Aviation",VLOOKUP(U85,'Jenks Methodology'!$C$54:$G$58,5,TRUE),IF($C85="Intermediate Large",VLOOKUP(U85,'Jenks Methodology'!$D$54:$G$58,4,TRUE),IF($C85="Intermediate Small",VLOOKUP(U85,'Jenks Methodology'!$E$54:$G$58,3,TRUE),VLOOKUP(U85,'Jenks Methodology'!$F$54:$G$58,2,TRUE))))),0)</f>
        <v>0</v>
      </c>
      <c r="AU85" s="88">
        <f>IFERROR(VLOOKUP(V85,'Basic Score Methodology'!$K$17:$M$21,'Basic Score Methodology'!$L$2,TRUE),0)</f>
        <v>2.5</v>
      </c>
      <c r="AV85" s="88">
        <f>IFERROR(VLOOKUP(W85,'Basic Score Methodology'!$K$17:$M$21,'Basic Score Methodology'!$M$2,TRUE),0)</f>
        <v>2.5</v>
      </c>
      <c r="AW85" s="88">
        <f>IFERROR(IF($C85="Key Commercial Service",VLOOKUP(X85,'Jenks Methodology'!$B$59:$G$63,6,TRUE),IF($C85="Key General Aviation",VLOOKUP(X85,'Jenks Methodology'!$C$59:$G$63,5,TRUE),IF($C85="Intermediate Large",VLOOKUP(X85,'Jenks Methodology'!$D$59:$G$63,4,TRUE),IF($C85="Intermediate Small",VLOOKUP(X85,'Jenks Methodology'!$E$59:$G$63,3,TRUE),VLOOKUP(X85,'Jenks Methodology'!$F$59:$G$63,2,TRUE))))),0)</f>
        <v>2.5</v>
      </c>
      <c r="AX85" s="88">
        <f>IFERROR(IF($C85="Key Commercial Service",VLOOKUP(Y85,'Jenks Methodology'!$B$64:$G$68,6,TRUE),IF($C85="Key General Aviation",VLOOKUP(Y85,'Jenks Methodology'!$C$64:$G$68,5,TRUE),IF($C85="Intermediate Large",VLOOKUP(Y85,'Jenks Methodology'!$D$64:$G$68,4,TRUE),IF($C85="Intermediate Small",VLOOKUP(Y85,'Jenks Methodology'!$E$64:$G$68,3,TRUE),VLOOKUP(Y85,'Jenks Methodology'!$F$64:$G$68,2,TRUE))))),0)</f>
        <v>2.5</v>
      </c>
      <c r="AY85" s="88">
        <f>IFERROR(IF($C85="Key Commercial Service",VLOOKUP(Z85,'Jenks Methodology'!$B$69:$G$73,6,TRUE),IF($C85="Key General Aviation",VLOOKUP(Z85,'Jenks Methodology'!$C$69:$G$73,5,TRUE),IF($C85="Intermediate Large",VLOOKUP(Z85,'Jenks Methodology'!$D$69:$G$73,4,TRUE),IF($C85="Intermediate Small",VLOOKUP(Z85,'Jenks Methodology'!$E$69:$G$73,3,TRUE),VLOOKUP(Z85,'Jenks Methodology'!$F$69:$G$73,2,TRUE))))),0)</f>
        <v>2.5</v>
      </c>
      <c r="AZ85" s="100">
        <f>IFERROR(VLOOKUP(AA85,'Basic Score Methodology'!$N$6:$O$7,'Basic Score Methodology'!$O$2,TRUE),0)</f>
        <v>5</v>
      </c>
      <c r="BA85" s="164">
        <f>SUM(AB85:AE85)+IF(AF85="",AG85,AF85)+SUM(AH85:AI85,AN85:AZ85)</f>
        <v>44</v>
      </c>
    </row>
    <row r="86" spans="1:53" x14ac:dyDescent="0.3">
      <c r="A86" s="108" t="s">
        <v>168</v>
      </c>
      <c r="B86" s="1" t="s">
        <v>169</v>
      </c>
      <c r="C86" s="1" t="s">
        <v>293</v>
      </c>
      <c r="D86" s="129" t="str">
        <f>IF(COUNTIF('NPIAS Info 2021-25'!$C$4:$C$100,B86)&gt;0,"Y","N")</f>
        <v>Y</v>
      </c>
      <c r="E86" s="129" t="str">
        <f>IFERROR(VLOOKUP($B86,'NPIAS Info 2021-25'!$C$4:$G$100,'NPIAS Info 2021-25'!$G$2,FALSE),"Non-NPIAS")</f>
        <v>GA</v>
      </c>
      <c r="F86" s="129" t="str">
        <f>IFERROR(IF(VLOOKUP($B86,'NPIAS Info 2021-25'!$C$4:$G$100,'NPIAS Info 2021-25'!$F$2,FALSE)=0,"N/A (Primary)",VLOOKUP($B86,'NPIAS Info 2021-25'!$C$4:$G$100,'NPIAS Info 2021-25'!$F$2,FALSE)),"N/A (Non-NPIAS)")</f>
        <v>Basic</v>
      </c>
      <c r="G86" s="130">
        <f>VLOOKUP($B86,'2020 Inventory Data'!$B$5:$V$137,'2020 Inventory Data'!$V$3,FALSE)</f>
        <v>10</v>
      </c>
      <c r="H86" s="168">
        <f>IFERROR(VLOOKUP(B86,MnSASP_Baseline_Operations[],'Baseline Ops'!$D$3,FALSE),0)</f>
        <v>1356.9925413320195</v>
      </c>
      <c r="I86" s="130">
        <f>IFERROR(VLOOKUP($B86,'5010 Operations'!$C$5:$CO$151,'5010 Operations'!$CO$3,FALSE),"")</f>
        <v>2500</v>
      </c>
      <c r="J86" s="131">
        <f>IF(VLOOKUP($B86,'2020 Inventory Data'!$B$5:$G$137,'2020 Inventory Data'!$D$3,FALSE)="Yes",1,0)</f>
        <v>1</v>
      </c>
      <c r="K86" s="131">
        <f>IF(VLOOKUP($B86,'2020 Inventory Data'!$B$5:$G$137,'2020 Inventory Data'!$G$3,FALSE)="Yes",1,0)</f>
        <v>1</v>
      </c>
      <c r="L86" s="130">
        <f>VLOOKUP($B86,'30nm Airport Count'!$B$5:$K$137,'30nm Airport Count'!$I$3,FALSE)</f>
        <v>1</v>
      </c>
      <c r="M86" s="130">
        <f>VLOOKUP($B86,'30nm Airport Count'!$B$5:$K$137,'30nm Airport Count'!$J$3,FALSE)</f>
        <v>1</v>
      </c>
      <c r="N86" s="130">
        <f>VLOOKUP($B86,'30nm Airport Count'!$B$5:$K$137,'30nm Airport Count'!$K$3,FALSE)</f>
        <v>0</v>
      </c>
      <c r="O86" s="130">
        <f>VLOOKUP($B86,'30nm Airport Count'!$B$5:$L$137,'30nm Airport Count'!$L$3,FALSE)</f>
        <v>1</v>
      </c>
      <c r="P86" s="130">
        <f>VLOOKUP(B86,Population_30minProximity_Airports[[FAA ID]:[Population within 30 min drive-time]],3,FALSE)</f>
        <v>3262</v>
      </c>
      <c r="Q86" s="132">
        <f>IFERROR(VLOOKUP($B86,'PCI Data (106 airports)'!$W$6:$Z$112,4,FALSE),IF($C86="Landing Strip Turf","Turf","Unknown"))</f>
        <v>81.535765053732874</v>
      </c>
      <c r="R86" s="132">
        <f>VLOOKUP($B86,'Total Economic Impact'!$A$5:$G$139,'Total Economic Impact'!D$3,FALSE)</f>
        <v>2</v>
      </c>
      <c r="S86" s="133">
        <f>VLOOKUP($B86,'Total Economic Impact'!$A$5:$G$139,'Total Economic Impact'!E$3,FALSE)</f>
        <v>79280</v>
      </c>
      <c r="T86" s="133">
        <f>VLOOKUP($B86,'Total Economic Impact'!$A$5:$G$139,'Total Economic Impact'!F$3,FALSE)</f>
        <v>305680</v>
      </c>
      <c r="U86" s="133">
        <f>VLOOKUP($B86,'Total Economic Impact'!$A$5:$G$139,'Total Economic Impact'!G$3,FALSE)</f>
        <v>384960</v>
      </c>
      <c r="V86" s="134">
        <f>IFERROR(VLOOKUP($B86,'2020 Inventory Data'!$B$5:$AP$137,'2020 Inventory Data'!$AJ$3,FALSE),"NP")</f>
        <v>5</v>
      </c>
      <c r="W86" s="134">
        <f>IFERROR(VLOOKUP($B86,'2020 Inventory Data'!$B$5:$AP$137,'2020 Inventory Data'!$AK$3,FALSE),"NP")</f>
        <v>5</v>
      </c>
      <c r="X86" s="133">
        <f>IFERROR(VLOOKUP($B86,'AIP Grant History'!$M$9:$Q$109,5,FALSE),0)</f>
        <v>1709741</v>
      </c>
      <c r="Y86" s="133">
        <f>IFERROR(VLOOKUP($B86,'State-Local Funding History'!$L$11:$N$143,'State-Local Funding History'!M$9,FALSE),0)</f>
        <v>1759365.1199999989</v>
      </c>
      <c r="Z86" s="133">
        <f>IFERROR(VLOOKUP($B86,'State-Local Funding History'!$L$11:$N$143,'State-Local Funding History'!N$9,FALSE),0)</f>
        <v>563527.79000000015</v>
      </c>
      <c r="AA86" s="135" t="str">
        <f>IFERROR(IF(VLOOKUP($B86,'2020 Inventory Data'!$B$5:$AG$137,'2020 Inventory Data'!$AG$3,FALSE)="x","Y","N"),"")</f>
        <v>N</v>
      </c>
      <c r="AB86" s="112">
        <f>VLOOKUP(D86,'Basic Score Methodology'!$B$6:$E$16,'Basic Score Methodology'!$C$2,FALSE)</f>
        <v>5</v>
      </c>
      <c r="AC86" s="113">
        <f>IFERROR(VLOOKUP(E86,'Basic Score Methodology'!$B$6:$E$16,'Basic Score Methodology'!$D$2,FALSE),0)</f>
        <v>0</v>
      </c>
      <c r="AD86" s="113">
        <f>IFERROR(VLOOKUP(F86,'Basic Score Methodology'!$B$6:$E$16,'Basic Score Methodology'!$E$2,FALSE),0)</f>
        <v>0.75</v>
      </c>
      <c r="AE86" s="88">
        <f>IF(G86&lt;='Basic Score Methodology'!$G$12,'Basic Score Methodology'!$H$12,'Basic Score Methodology'!$H$13)</f>
        <v>5</v>
      </c>
      <c r="AF86" s="88">
        <f>IFERROR(IF($C86="Key Commercial Service",VLOOKUP(H86,'Jenks Methodology'!$B$4:$G$8,6,TRUE),IF($C86="Key General Aviation",VLOOKUP(H86,'Jenks Methodology'!$C$4:$G$8,5,TRUE),IF($C86="Intermediate Large",VLOOKUP(H86,'Jenks Methodology'!$D$4:$G$8,4,TRUE),IF($C86="Intermediate Small",VLOOKUP(H86,'Jenks Methodology'!$E$4:$G$8,3,TRUE),VLOOKUP(H86,'Jenks Methodology'!$F$4:$G$8,2,TRUE))))),0)</f>
        <v>0</v>
      </c>
      <c r="AG86" s="88">
        <f>IFERROR(IF($C86="Key Commercial Service",VLOOKUP($I86,'Jenks Methodology'!$B$9:$G$13,6,TRUE),IF($C86="Key General Aviation",VLOOKUP($I86,'Jenks Methodology'!$C$9:$G$13,5,TRUE),IF($C86="Intermediate Large",VLOOKUP($I86,'Jenks Methodology'!$D$9:$G$13,4,TRUE),IF($C86="Intermediate Small",VLOOKUP($I86,'Jenks Methodology'!$E$9:$G$13,3,TRUE),VLOOKUP($I86,'Jenks Methodology'!$F$9:$G$13,2,TRUE))))),"")</f>
        <v>0</v>
      </c>
      <c r="AH86" s="88">
        <f>IFERROR(VLOOKUP(J86,'Basic Score Methodology'!$G$6:$I$7,'Basic Score Methodology'!$H$2,FALSE),0)</f>
        <v>5</v>
      </c>
      <c r="AI86" s="88">
        <f>IFERROR(VLOOKUP(K86,'Basic Score Methodology'!$G$6:$I$7,'Basic Score Methodology'!$I$2,FALSE),0)</f>
        <v>5</v>
      </c>
      <c r="AJ86" s="88">
        <f>IFERROR(IF($C86="Key Commercial Service",VLOOKUP(L86,'Jenks Methodology'!$B$14:$G$18,6,TRUE),IF($C86="Key General Aviation",VLOOKUP(L86,'Jenks Methodology'!$C$14:$G$18,5,TRUE),IF($C86="Intermediate Large",VLOOKUP(L86,'Jenks Methodology'!$D$14:$G$18,4,TRUE),IF($C86="Intermediate Small",VLOOKUP(L86,'Jenks Methodology'!$E$14:$G$18,3,TRUE),VLOOKUP(L86,'Jenks Methodology'!$F$14:$G$18,2,TRUE))))),5)</f>
        <v>3.75</v>
      </c>
      <c r="AK86" s="88">
        <f>IFERROR(IF($C86="Key Commercial Service",VLOOKUP(M86,'Jenks Methodology'!$B$19:$G$23,6,TRUE),IF($C86="Key General Aviation",VLOOKUP(M86,'Jenks Methodology'!$C$19:$G$23,5,TRUE),IF($C86="Intermediate Large",VLOOKUP(M86,'Jenks Methodology'!$D$19:$G$23,4,TRUE),IF($C86="Intermediate Small",VLOOKUP(M86,'Jenks Methodology'!$E$19:$G$23,3,TRUE),VLOOKUP(M86,'Jenks Methodology'!$F$19:$G$23,2,TRUE))))),5)</f>
        <v>3.75</v>
      </c>
      <c r="AL86" s="88">
        <f>IFERROR(IF($C86="Key Commercial Service",VLOOKUP(N86,'Jenks Methodology'!$B$24:$G$28,6,TRUE),IF($C86="Key General Aviation",VLOOKUP(N86,'Jenks Methodology'!$C$24:$G$28,5,TRUE),IF($C86="Intermediate Large",VLOOKUP(N86,'Jenks Methodology'!$D$24:$G$28,4,TRUE),IF($C86="Intermediate Small",VLOOKUP(N86,'Jenks Methodology'!$E$24:$G$28,3,TRUE),VLOOKUP(N86,'Jenks Methodology'!$F$24:$G$28,2,TRUE))))),5)</f>
        <v>5</v>
      </c>
      <c r="AM86" s="88">
        <f>IFERROR(IF($C86="Key Commercial Service",VLOOKUP(O86,'Jenks Methodology'!$B$29:$G$33,6,FALSE),IF($C86="Key General Aviation",VLOOKUP(O86,'Jenks Methodology'!$C$29:$G$33,5,FALSE),IF($C86="Intermediate Large",VLOOKUP(O86,'Jenks Methodology'!$D$29:$G$33,4,FALSE),IF($C86="Intermediate Small",VLOOKUP(O86,'Jenks Methodology'!$E$29:$G$33,3,FALSE),VLOOKUP(O86,'Jenks Methodology'!$F$29:$G$33,2,FALSE))))),5)</f>
        <v>5</v>
      </c>
      <c r="AN86" s="101">
        <f>AVERAGE(AJ86:AM86)</f>
        <v>4.375</v>
      </c>
      <c r="AO86" s="88">
        <f>IFERROR(IF($C86="Key Commercial Service",VLOOKUP(P86,'Jenks Methodology'!$B$34:$G$38,6,TRUE),IF($C86="Key General Aviation",VLOOKUP(P86,'Jenks Methodology'!$C$34:$G$38,5,TRUE),IF($C86="Intermediate Large",VLOOKUP(P86,'Jenks Methodology'!$D$34:$G$38,4,TRUE),IF($C86="Intermediate Small",VLOOKUP(P86,'Jenks Methodology'!$E$34:$G$38,3,TRUE),VLOOKUP(P86,'Jenks Methodology'!$F$34:$G$38,2,TRUE))))),5)</f>
        <v>0</v>
      </c>
      <c r="AP86" s="88">
        <f>VLOOKUP($Q86,'Basic Score Methodology'!$K$6:$L$12,'Basic Score Methodology'!$L$2,TRUE)</f>
        <v>3.75</v>
      </c>
      <c r="AQ86" s="88">
        <f>IFERROR(IF($C86="Key Commercial Service",VLOOKUP(R86,'Jenks Methodology'!$B$39:$G$43,6,TRUE),IF($C86="Key General Aviation",VLOOKUP(R86,'Jenks Methodology'!$C$39:$G$43,5,TRUE),IF($C86="Intermediate Large",VLOOKUP(R86,'Jenks Methodology'!$D$39:$G$43,4,TRUE),IF($C86="Intermediate Small",VLOOKUP(R86,'Jenks Methodology'!$E$39:$G$43,3,TRUE),VLOOKUP(R86,'Jenks Methodology'!$F$39:$G$43,2,TRUE))))),0)</f>
        <v>0</v>
      </c>
      <c r="AR86" s="88">
        <f>IFERROR(IF($C86="Key Commercial Service",VLOOKUP(S86,'Jenks Methodology'!$B$44:$G$48,6,TRUE),IF($C86="Key General Aviation",VLOOKUP(S86,'Jenks Methodology'!$C$44:$G$48,5,TRUE),IF($C86="Intermediate Large",VLOOKUP(S86,'Jenks Methodology'!$D$44:$G$48,4,TRUE),IF($C86="Intermediate Small",VLOOKUP(S86,'Jenks Methodology'!$E$44:$G$48,3,TRUE),VLOOKUP(S86,'Jenks Methodology'!$F$44:$G$48,2,TRUE))))),0)</f>
        <v>0</v>
      </c>
      <c r="AS86" s="88">
        <f>IFERROR(IF($C86="Key Commercial Service",VLOOKUP(T86,'Jenks Methodology'!$B$49:$G$53,6,TRUE),IF($C86="Key General Aviation",VLOOKUP(T86,'Jenks Methodology'!$C$49:$G$53,5,TRUE),IF($C86="Intermediate Large",VLOOKUP(T86,'Jenks Methodology'!$D$49:$G$53,4,TRUE),IF($C86="Intermediate Small",VLOOKUP(T86,'Jenks Methodology'!$E$49:$G$53,3,TRUE),VLOOKUP(T86,'Jenks Methodology'!$F$49:$G$53,2,TRUE))))),0)</f>
        <v>0</v>
      </c>
      <c r="AT86" s="88">
        <f>IFERROR(IF($C86="Key Commercial Service",VLOOKUP(U86,'Jenks Methodology'!$B$54:$G$58,6,TRUE),IF($C86="Key General Aviation",VLOOKUP(U86,'Jenks Methodology'!$C$54:$G$58,5,TRUE),IF($C86="Intermediate Large",VLOOKUP(U86,'Jenks Methodology'!$D$54:$G$58,4,TRUE),IF($C86="Intermediate Small",VLOOKUP(U86,'Jenks Methodology'!$E$54:$G$58,3,TRUE),VLOOKUP(U86,'Jenks Methodology'!$F$54:$G$58,2,TRUE))))),0)</f>
        <v>0</v>
      </c>
      <c r="AU86" s="88">
        <f>IFERROR(VLOOKUP(V86,'Basic Score Methodology'!$K$17:$M$21,'Basic Score Methodology'!$L$2,TRUE),0)</f>
        <v>2.5</v>
      </c>
      <c r="AV86" s="88">
        <f>IFERROR(VLOOKUP(W86,'Basic Score Methodology'!$K$17:$M$21,'Basic Score Methodology'!$M$2,TRUE),0)</f>
        <v>2.5</v>
      </c>
      <c r="AW86" s="88">
        <f>IFERROR(IF($C86="Key Commercial Service",VLOOKUP(X86,'Jenks Methodology'!$B$59:$G$63,6,TRUE),IF($C86="Key General Aviation",VLOOKUP(X86,'Jenks Methodology'!$C$59:$G$63,5,TRUE),IF($C86="Intermediate Large",VLOOKUP(X86,'Jenks Methodology'!$D$59:$G$63,4,TRUE),IF($C86="Intermediate Small",VLOOKUP(X86,'Jenks Methodology'!$E$59:$G$63,3,TRUE),VLOOKUP(X86,'Jenks Methodology'!$F$59:$G$63,2,TRUE))))),0)</f>
        <v>1.25</v>
      </c>
      <c r="AX86" s="88">
        <f>IFERROR(IF($C86="Key Commercial Service",VLOOKUP(Y86,'Jenks Methodology'!$B$64:$G$68,6,TRUE),IF($C86="Key General Aviation",VLOOKUP(Y86,'Jenks Methodology'!$C$64:$G$68,5,TRUE),IF($C86="Intermediate Large",VLOOKUP(Y86,'Jenks Methodology'!$D$64:$G$68,4,TRUE),IF($C86="Intermediate Small",VLOOKUP(Y86,'Jenks Methodology'!$E$64:$G$68,3,TRUE),VLOOKUP(Y86,'Jenks Methodology'!$F$64:$G$68,2,TRUE))))),0)</f>
        <v>3.75</v>
      </c>
      <c r="AY86" s="88">
        <f>IFERROR(IF($C86="Key Commercial Service",VLOOKUP(Z86,'Jenks Methodology'!$B$69:$G$73,6,TRUE),IF($C86="Key General Aviation",VLOOKUP(Z86,'Jenks Methodology'!$C$69:$G$73,5,TRUE),IF($C86="Intermediate Large",VLOOKUP(Z86,'Jenks Methodology'!$D$69:$G$73,4,TRUE),IF($C86="Intermediate Small",VLOOKUP(Z86,'Jenks Methodology'!$E$69:$G$73,3,TRUE),VLOOKUP(Z86,'Jenks Methodology'!$F$69:$G$73,2,TRUE))))),0)</f>
        <v>0</v>
      </c>
      <c r="AZ86" s="100">
        <f>IFERROR(VLOOKUP(AA86,'Basic Score Methodology'!$N$6:$O$7,'Basic Score Methodology'!$O$2,TRUE),0)</f>
        <v>5</v>
      </c>
      <c r="BA86" s="164">
        <f>SUM(AB86:AE86)+IF(AF86="",AG86,AF86)+SUM(AH86:AI86,AN86:AZ86)</f>
        <v>43.875</v>
      </c>
    </row>
    <row r="87" spans="1:53" x14ac:dyDescent="0.3">
      <c r="A87" s="108" t="s">
        <v>14</v>
      </c>
      <c r="B87" s="1" t="s">
        <v>15</v>
      </c>
      <c r="C87" s="1" t="s">
        <v>297</v>
      </c>
      <c r="D87" s="129" t="str">
        <f>IF(COUNTIF('NPIAS Info 2021-25'!$C$4:$C$100,B87)&gt;0,"Y","N")</f>
        <v>N</v>
      </c>
      <c r="E87" s="129" t="str">
        <f>IFERROR(VLOOKUP($B87,'NPIAS Info 2021-25'!$C$4:$G$100,'NPIAS Info 2021-25'!$G$2,FALSE),"Non-NPIAS")</f>
        <v>Non-NPIAS</v>
      </c>
      <c r="F87" s="129" t="str">
        <f>IFERROR(IF(VLOOKUP($B87,'NPIAS Info 2021-25'!$C$4:$G$100,'NPIAS Info 2021-25'!$F$2,FALSE)=0,"N/A (Primary)",VLOOKUP($B87,'NPIAS Info 2021-25'!$C$4:$G$100,'NPIAS Info 2021-25'!$F$2,FALSE)),"N/A (Non-NPIAS)")</f>
        <v>N/A (Non-NPIAS)</v>
      </c>
      <c r="G87" s="130">
        <f>VLOOKUP($B87,'2020 Inventory Data'!$B$5:$V$137,'2020 Inventory Data'!$V$3,FALSE)</f>
        <v>4</v>
      </c>
      <c r="H87" s="168">
        <f>IFERROR(VLOOKUP(B87,MnSASP_Baseline_Operations[],'Baseline Ops'!$D$3,FALSE),0)</f>
        <v>4016.9996448253341</v>
      </c>
      <c r="I87" s="130">
        <f>IFERROR(VLOOKUP($B87,'5010 Operations'!$C$5:$CO$151,'5010 Operations'!$CO$3,FALSE),"")</f>
        <v>6400</v>
      </c>
      <c r="J87" s="131">
        <f>IF(VLOOKUP($B87,'2020 Inventory Data'!$B$5:$G$137,'2020 Inventory Data'!$D$3,FALSE)="Yes",1,0)</f>
        <v>0</v>
      </c>
      <c r="K87" s="131">
        <f>IF(VLOOKUP($B87,'2020 Inventory Data'!$B$5:$G$137,'2020 Inventory Data'!$G$3,FALSE)="Yes",1,0)</f>
        <v>1</v>
      </c>
      <c r="L87" s="130">
        <f>VLOOKUP($B87,'30nm Airport Count'!$B$5:$K$137,'30nm Airport Count'!$I$3,FALSE)</f>
        <v>2</v>
      </c>
      <c r="M87" s="130">
        <f>VLOOKUP($B87,'30nm Airport Count'!$B$5:$K$137,'30nm Airport Count'!$J$3,FALSE)</f>
        <v>2</v>
      </c>
      <c r="N87" s="130">
        <f>VLOOKUP($B87,'30nm Airport Count'!$B$5:$K$137,'30nm Airport Count'!$K$3,FALSE)</f>
        <v>0</v>
      </c>
      <c r="O87" s="130">
        <f>VLOOKUP($B87,'30nm Airport Count'!$B$5:$L$137,'30nm Airport Count'!$L$3,FALSE)</f>
        <v>2</v>
      </c>
      <c r="P87" s="130">
        <f>VLOOKUP(B87,Population_30minProximity_Airports[[FAA ID]:[Population within 30 min drive-time]],3,FALSE)</f>
        <v>18218</v>
      </c>
      <c r="Q87" s="132" t="str">
        <f>IFERROR(VLOOKUP($B87,'PCI Data (106 airports)'!$W$6:$Z$112,4,FALSE),IF($C87="Landing Strip Turf","Turf","Unknown"))</f>
        <v>Turf</v>
      </c>
      <c r="R87" s="132">
        <f>VLOOKUP($B87,'Total Economic Impact'!$A$5:$G$139,'Total Economic Impact'!D$3,FALSE)</f>
        <v>1</v>
      </c>
      <c r="S87" s="133">
        <f>VLOOKUP($B87,'Total Economic Impact'!$A$5:$G$139,'Total Economic Impact'!E$3,FALSE)</f>
        <v>28700</v>
      </c>
      <c r="T87" s="133">
        <f>VLOOKUP($B87,'Total Economic Impact'!$A$5:$G$139,'Total Economic Impact'!F$3,FALSE)</f>
        <v>126630</v>
      </c>
      <c r="U87" s="133">
        <f>VLOOKUP($B87,'Total Economic Impact'!$A$5:$G$139,'Total Economic Impact'!G$3,FALSE)</f>
        <v>155330</v>
      </c>
      <c r="V87" s="134">
        <f>IFERROR(VLOOKUP($B87,'2020 Inventory Data'!$B$5:$AP$137,'2020 Inventory Data'!$AJ$3,FALSE),"NP")</f>
        <v>10</v>
      </c>
      <c r="W87" s="134">
        <f>IFERROR(VLOOKUP($B87,'2020 Inventory Data'!$B$5:$AP$137,'2020 Inventory Data'!$AK$3,FALSE),"NP")</f>
        <v>10</v>
      </c>
      <c r="X87" s="133">
        <f>IFERROR(VLOOKUP($B87,'AIP Grant History'!$M$9:$Q$109,5,FALSE),0)</f>
        <v>0</v>
      </c>
      <c r="Y87" s="133">
        <f>IFERROR(VLOOKUP($B87,'State-Local Funding History'!$L$11:$N$143,'State-Local Funding History'!M$9,FALSE),0)</f>
        <v>617665.03000000014</v>
      </c>
      <c r="Z87" s="133">
        <f>IFERROR(VLOOKUP($B87,'State-Local Funding History'!$L$11:$N$143,'State-Local Funding History'!N$9,FALSE),0)</f>
        <v>130141.51000000001</v>
      </c>
      <c r="AA87" s="135" t="str">
        <f>IFERROR(IF(VLOOKUP($B87,'2020 Inventory Data'!$B$5:$AG$137,'2020 Inventory Data'!$AG$3,FALSE)="x","Y","N"),"")</f>
        <v>N</v>
      </c>
      <c r="AB87" s="112">
        <f>VLOOKUP(D87,'Basic Score Methodology'!$B$6:$E$16,'Basic Score Methodology'!$C$2,FALSE)</f>
        <v>0</v>
      </c>
      <c r="AC87" s="113">
        <f>IFERROR(VLOOKUP(E87,'Basic Score Methodology'!$B$6:$E$16,'Basic Score Methodology'!$D$2,FALSE),0)</f>
        <v>0</v>
      </c>
      <c r="AD87" s="113">
        <f>IFERROR(VLOOKUP(F87,'Basic Score Methodology'!$B$6:$E$16,'Basic Score Methodology'!$E$2,FALSE),0)</f>
        <v>0</v>
      </c>
      <c r="AE87" s="88">
        <f>IF(G87&lt;='Basic Score Methodology'!$G$12,'Basic Score Methodology'!$H$12,'Basic Score Methodology'!$H$13)</f>
        <v>0</v>
      </c>
      <c r="AF87" s="88">
        <f>IFERROR(IF($C87="Key Commercial Service",VLOOKUP(H87,'Jenks Methodology'!$B$4:$G$8,6,TRUE),IF($C87="Key General Aviation",VLOOKUP(H87,'Jenks Methodology'!$C$4:$G$8,5,TRUE),IF($C87="Intermediate Large",VLOOKUP(H87,'Jenks Methodology'!$D$4:$G$8,4,TRUE),IF($C87="Intermediate Small",VLOOKUP(H87,'Jenks Methodology'!$E$4:$G$8,3,TRUE),VLOOKUP(H87,'Jenks Methodology'!$F$4:$G$8,2,TRUE))))),0)</f>
        <v>3.75</v>
      </c>
      <c r="AG87" s="88">
        <f>IFERROR(IF($C87="Key Commercial Service",VLOOKUP($I87,'Jenks Methodology'!$B$9:$G$13,6,TRUE),IF($C87="Key General Aviation",VLOOKUP($I87,'Jenks Methodology'!$C$9:$G$13,5,TRUE),IF($C87="Intermediate Large",VLOOKUP($I87,'Jenks Methodology'!$D$9:$G$13,4,TRUE),IF($C87="Intermediate Small",VLOOKUP($I87,'Jenks Methodology'!$E$9:$G$13,3,TRUE),VLOOKUP($I87,'Jenks Methodology'!$F$9:$G$13,2,TRUE))))),"")</f>
        <v>3.75</v>
      </c>
      <c r="AH87" s="88">
        <f>IFERROR(VLOOKUP(J87,'Basic Score Methodology'!$G$6:$I$7,'Basic Score Methodology'!$H$2,FALSE),0)</f>
        <v>0</v>
      </c>
      <c r="AI87" s="88">
        <f>IFERROR(VLOOKUP(K87,'Basic Score Methodology'!$G$6:$I$7,'Basic Score Methodology'!$I$2,FALSE),0)</f>
        <v>5</v>
      </c>
      <c r="AJ87" s="88">
        <f>IFERROR(IF($C87="Key Commercial Service",VLOOKUP(L87,'Jenks Methodology'!$B$14:$G$18,6,TRUE),IF($C87="Key General Aviation",VLOOKUP(L87,'Jenks Methodology'!$C$14:$G$18,5,TRUE),IF($C87="Intermediate Large",VLOOKUP(L87,'Jenks Methodology'!$D$14:$G$18,4,TRUE),IF($C87="Intermediate Small",VLOOKUP(L87,'Jenks Methodology'!$E$14:$G$18,3,TRUE),VLOOKUP(L87,'Jenks Methodology'!$F$14:$G$18,2,TRUE))))),5)</f>
        <v>2.5</v>
      </c>
      <c r="AK87" s="88">
        <f>IFERROR(IF($C87="Key Commercial Service",VLOOKUP(M87,'Jenks Methodology'!$B$19:$G$23,6,TRUE),IF($C87="Key General Aviation",VLOOKUP(M87,'Jenks Methodology'!$C$19:$G$23,5,TRUE),IF($C87="Intermediate Large",VLOOKUP(M87,'Jenks Methodology'!$D$19:$G$23,4,TRUE),IF($C87="Intermediate Small",VLOOKUP(M87,'Jenks Methodology'!$E$19:$G$23,3,TRUE),VLOOKUP(M87,'Jenks Methodology'!$F$19:$G$23,2,TRUE))))),5)</f>
        <v>2.5</v>
      </c>
      <c r="AL87" s="88">
        <f>IFERROR(IF($C87="Key Commercial Service",VLOOKUP(N87,'Jenks Methodology'!$B$24:$G$28,6,TRUE),IF($C87="Key General Aviation",VLOOKUP(N87,'Jenks Methodology'!$C$24:$G$28,5,TRUE),IF($C87="Intermediate Large",VLOOKUP(N87,'Jenks Methodology'!$D$24:$G$28,4,TRUE),IF($C87="Intermediate Small",VLOOKUP(N87,'Jenks Methodology'!$E$24:$G$28,3,TRUE),VLOOKUP(N87,'Jenks Methodology'!$F$24:$G$28,2,TRUE))))),5)</f>
        <v>1.25</v>
      </c>
      <c r="AM87" s="88">
        <f>IFERROR(IF($C87="Key Commercial Service",VLOOKUP(O87,'Jenks Methodology'!$B$29:$G$33,6,FALSE),IF($C87="Key General Aviation",VLOOKUP(O87,'Jenks Methodology'!$C$29:$G$33,5,FALSE),IF($C87="Intermediate Large",VLOOKUP(O87,'Jenks Methodology'!$D$29:$G$33,4,FALSE),IF($C87="Intermediate Small",VLOOKUP(O87,'Jenks Methodology'!$E$29:$G$33,3,FALSE),VLOOKUP(O87,'Jenks Methodology'!$F$29:$G$33,2,FALSE))))),5)</f>
        <v>2.5</v>
      </c>
      <c r="AN87" s="101">
        <f>AVERAGE(AJ87:AM87)</f>
        <v>2.1875</v>
      </c>
      <c r="AO87" s="88">
        <f>IFERROR(IF($C87="Key Commercial Service",VLOOKUP(P87,'Jenks Methodology'!$B$34:$G$38,6,TRUE),IF($C87="Key General Aviation",VLOOKUP(P87,'Jenks Methodology'!$C$34:$G$38,5,TRUE),IF($C87="Intermediate Large",VLOOKUP(P87,'Jenks Methodology'!$D$34:$G$38,4,TRUE),IF($C87="Intermediate Small",VLOOKUP(P87,'Jenks Methodology'!$E$34:$G$38,3,TRUE),VLOOKUP(P87,'Jenks Methodology'!$F$34:$G$38,2,TRUE))))),5)</f>
        <v>2.5</v>
      </c>
      <c r="AP87" s="88">
        <f>VLOOKUP($Q87,'Basic Score Methodology'!$K$6:$L$12,'Basic Score Methodology'!$L$2,TRUE)</f>
        <v>1.25</v>
      </c>
      <c r="AQ87" s="88">
        <f>IFERROR(IF($C87="Key Commercial Service",VLOOKUP(R87,'Jenks Methodology'!$B$39:$G$43,6,TRUE),IF($C87="Key General Aviation",VLOOKUP(R87,'Jenks Methodology'!$C$39:$G$43,5,TRUE),IF($C87="Intermediate Large",VLOOKUP(R87,'Jenks Methodology'!$D$39:$G$43,4,TRUE),IF($C87="Intermediate Small",VLOOKUP(R87,'Jenks Methodology'!$E$39:$G$43,3,TRUE),VLOOKUP(R87,'Jenks Methodology'!$F$39:$G$43,2,TRUE))))),0)</f>
        <v>1.25</v>
      </c>
      <c r="AR87" s="88">
        <f>IFERROR(IF($C87="Key Commercial Service",VLOOKUP(S87,'Jenks Methodology'!$B$44:$G$48,6,TRUE),IF($C87="Key General Aviation",VLOOKUP(S87,'Jenks Methodology'!$C$44:$G$48,5,TRUE),IF($C87="Intermediate Large",VLOOKUP(S87,'Jenks Methodology'!$D$44:$G$48,4,TRUE),IF($C87="Intermediate Small",VLOOKUP(S87,'Jenks Methodology'!$E$44:$G$48,3,TRUE),VLOOKUP(S87,'Jenks Methodology'!$F$44:$G$48,2,TRUE))))),0)</f>
        <v>1.25</v>
      </c>
      <c r="AS87" s="88">
        <f>IFERROR(IF($C87="Key Commercial Service",VLOOKUP(T87,'Jenks Methodology'!$B$49:$G$53,6,TRUE),IF($C87="Key General Aviation",VLOOKUP(T87,'Jenks Methodology'!$C$49:$G$53,5,TRUE),IF($C87="Intermediate Large",VLOOKUP(T87,'Jenks Methodology'!$D$49:$G$53,4,TRUE),IF($C87="Intermediate Small",VLOOKUP(T87,'Jenks Methodology'!$E$49:$G$53,3,TRUE),VLOOKUP(T87,'Jenks Methodology'!$F$49:$G$53,2,TRUE))))),0)</f>
        <v>2.5</v>
      </c>
      <c r="AT87" s="88">
        <f>IFERROR(IF($C87="Key Commercial Service",VLOOKUP(U87,'Jenks Methodology'!$B$54:$G$58,6,TRUE),IF($C87="Key General Aviation",VLOOKUP(U87,'Jenks Methodology'!$C$54:$G$58,5,TRUE),IF($C87="Intermediate Large",VLOOKUP(U87,'Jenks Methodology'!$D$54:$G$58,4,TRUE),IF($C87="Intermediate Small",VLOOKUP(U87,'Jenks Methodology'!$E$54:$G$58,3,TRUE),VLOOKUP(U87,'Jenks Methodology'!$F$54:$G$58,2,TRUE))))),0)</f>
        <v>1.25</v>
      </c>
      <c r="AU87" s="88">
        <f>IFERROR(VLOOKUP(V87,'Basic Score Methodology'!$K$17:$M$21,'Basic Score Methodology'!$L$2,TRUE),0)</f>
        <v>5</v>
      </c>
      <c r="AV87" s="88">
        <f>IFERROR(VLOOKUP(W87,'Basic Score Methodology'!$K$17:$M$21,'Basic Score Methodology'!$M$2,TRUE),0)</f>
        <v>5</v>
      </c>
      <c r="AW87" s="88">
        <f>IFERROR(IF($C87="Key Commercial Service",VLOOKUP(X87,'Jenks Methodology'!$B$59:$G$63,6,TRUE),IF($C87="Key General Aviation",VLOOKUP(X87,'Jenks Methodology'!$C$59:$G$63,5,TRUE),IF($C87="Intermediate Large",VLOOKUP(X87,'Jenks Methodology'!$D$59:$G$63,4,TRUE),IF($C87="Intermediate Small",VLOOKUP(X87,'Jenks Methodology'!$E$59:$G$63,3,TRUE),VLOOKUP(X87,'Jenks Methodology'!$F$59:$G$63,2,TRUE))))),0)</f>
        <v>0</v>
      </c>
      <c r="AX87" s="88">
        <f>IFERROR(IF($C87="Key Commercial Service",VLOOKUP(Y87,'Jenks Methodology'!$B$64:$G$68,6,TRUE),IF($C87="Key General Aviation",VLOOKUP(Y87,'Jenks Methodology'!$C$64:$G$68,5,TRUE),IF($C87="Intermediate Large",VLOOKUP(Y87,'Jenks Methodology'!$D$64:$G$68,4,TRUE),IF($C87="Intermediate Small",VLOOKUP(Y87,'Jenks Methodology'!$E$64:$G$68,3,TRUE),VLOOKUP(Y87,'Jenks Methodology'!$F$64:$G$68,2,TRUE))))),0)</f>
        <v>5</v>
      </c>
      <c r="AY87" s="88">
        <f>IFERROR(IF($C87="Key Commercial Service",VLOOKUP(Z87,'Jenks Methodology'!$B$69:$G$73,6,TRUE),IF($C87="Key General Aviation",VLOOKUP(Z87,'Jenks Methodology'!$C$69:$G$73,5,TRUE),IF($C87="Intermediate Large",VLOOKUP(Z87,'Jenks Methodology'!$D$69:$G$73,4,TRUE),IF($C87="Intermediate Small",VLOOKUP(Z87,'Jenks Methodology'!$E$69:$G$73,3,TRUE),VLOOKUP(Z87,'Jenks Methodology'!$F$69:$G$73,2,TRUE))))),0)</f>
        <v>2.5</v>
      </c>
      <c r="AZ87" s="100">
        <f>IFERROR(VLOOKUP(AA87,'Basic Score Methodology'!$N$6:$O$7,'Basic Score Methodology'!$O$2,TRUE),0)</f>
        <v>5</v>
      </c>
      <c r="BA87" s="164">
        <f>SUM(AB87:AE87)+IF(AF87="",AG87,AF87)+SUM(AH87:AI87,AN87:AZ87)</f>
        <v>43.4375</v>
      </c>
    </row>
    <row r="88" spans="1:53" x14ac:dyDescent="0.3">
      <c r="A88" s="108" t="s">
        <v>94</v>
      </c>
      <c r="B88" s="1" t="s">
        <v>95</v>
      </c>
      <c r="C88" s="1" t="s">
        <v>290</v>
      </c>
      <c r="D88" s="129" t="str">
        <f>IF(COUNTIF('NPIAS Info 2021-25'!$C$4:$C$100,B88)&gt;0,"Y","N")</f>
        <v>Y</v>
      </c>
      <c r="E88" s="129" t="str">
        <f>IFERROR(VLOOKUP($B88,'NPIAS Info 2021-25'!$C$4:$G$100,'NPIAS Info 2021-25'!$G$2,FALSE),"Non-NPIAS")</f>
        <v>GA</v>
      </c>
      <c r="F88" s="129" t="str">
        <f>IFERROR(IF(VLOOKUP($B88,'NPIAS Info 2021-25'!$C$4:$G$100,'NPIAS Info 2021-25'!$F$2,FALSE)=0,"N/A (Primary)",VLOOKUP($B88,'NPIAS Info 2021-25'!$C$4:$G$100,'NPIAS Info 2021-25'!$F$2,FALSE)),"N/A (Non-NPIAS)")</f>
        <v>Local</v>
      </c>
      <c r="G88" s="130">
        <f>VLOOKUP($B88,'2020 Inventory Data'!$B$5:$V$137,'2020 Inventory Data'!$V$3,FALSE)</f>
        <v>31</v>
      </c>
      <c r="H88" s="168">
        <f>IFERROR(VLOOKUP(B88,MnSASP_Baseline_Operations[],'Baseline Ops'!$D$3,FALSE),0)</f>
        <v>5224.9006538032208</v>
      </c>
      <c r="I88" s="130">
        <f>IFERROR(VLOOKUP($B88,'5010 Operations'!$C$5:$CO$151,'5010 Operations'!$CO$3,FALSE),"")</f>
        <v>8600</v>
      </c>
      <c r="J88" s="131">
        <f>IF(VLOOKUP($B88,'2020 Inventory Data'!$B$5:$G$137,'2020 Inventory Data'!$D$3,FALSE)="Yes",1,0)</f>
        <v>0</v>
      </c>
      <c r="K88" s="131">
        <f>IF(VLOOKUP($B88,'2020 Inventory Data'!$B$5:$G$137,'2020 Inventory Data'!$G$3,FALSE)="Yes",1,0)</f>
        <v>1</v>
      </c>
      <c r="L88" s="130">
        <f>VLOOKUP($B88,'30nm Airport Count'!$B$5:$K$137,'30nm Airport Count'!$I$3,FALSE)</f>
        <v>2</v>
      </c>
      <c r="M88" s="130">
        <f>VLOOKUP($B88,'30nm Airport Count'!$B$5:$K$137,'30nm Airport Count'!$J$3,FALSE)</f>
        <v>2</v>
      </c>
      <c r="N88" s="130">
        <f>VLOOKUP($B88,'30nm Airport Count'!$B$5:$K$137,'30nm Airport Count'!$K$3,FALSE)</f>
        <v>0</v>
      </c>
      <c r="O88" s="130">
        <f>VLOOKUP($B88,'30nm Airport Count'!$B$5:$L$137,'30nm Airport Count'!$L$3,FALSE)</f>
        <v>3</v>
      </c>
      <c r="P88" s="130">
        <f>VLOOKUP(B88,Population_30minProximity_Airports[[FAA ID]:[Population within 30 min drive-time]],3,FALSE)</f>
        <v>144413</v>
      </c>
      <c r="Q88" s="132">
        <f>IFERROR(VLOOKUP($B88,'PCI Data (106 airports)'!$W$6:$Z$112,4,FALSE),IF($C88="Landing Strip Turf","Turf","Unknown"))</f>
        <v>65</v>
      </c>
      <c r="R88" s="132">
        <f>VLOOKUP($B88,'Total Economic Impact'!$A$5:$G$139,'Total Economic Impact'!D$3,FALSE)</f>
        <v>10</v>
      </c>
      <c r="S88" s="133">
        <f>VLOOKUP($B88,'Total Economic Impact'!$A$5:$G$139,'Total Economic Impact'!E$3,FALSE)</f>
        <v>314020</v>
      </c>
      <c r="T88" s="133">
        <f>VLOOKUP($B88,'Total Economic Impact'!$A$5:$G$139,'Total Economic Impact'!F$3,FALSE)</f>
        <v>853090</v>
      </c>
      <c r="U88" s="133">
        <f>VLOOKUP($B88,'Total Economic Impact'!$A$5:$G$139,'Total Economic Impact'!G$3,FALSE)</f>
        <v>1167110</v>
      </c>
      <c r="V88" s="134">
        <f>IFERROR(VLOOKUP($B88,'2020 Inventory Data'!$B$5:$AP$137,'2020 Inventory Data'!$AJ$3,FALSE),"NP")</f>
        <v>8</v>
      </c>
      <c r="W88" s="134">
        <f>IFERROR(VLOOKUP($B88,'2020 Inventory Data'!$B$5:$AP$137,'2020 Inventory Data'!$AK$3,FALSE),"NP")</f>
        <v>6</v>
      </c>
      <c r="X88" s="133">
        <f>IFERROR(VLOOKUP($B88,'AIP Grant History'!$M$9:$Q$109,5,FALSE),0)</f>
        <v>2614095</v>
      </c>
      <c r="Y88" s="133">
        <f>IFERROR(VLOOKUP($B88,'State-Local Funding History'!$L$11:$N$143,'State-Local Funding History'!M$9,FALSE),0)</f>
        <v>950099.28999999957</v>
      </c>
      <c r="Z88" s="133">
        <f>IFERROR(VLOOKUP($B88,'State-Local Funding History'!$L$11:$N$143,'State-Local Funding History'!N$9,FALSE),0)</f>
        <v>561515.30000000016</v>
      </c>
      <c r="AA88" s="135" t="str">
        <f>IFERROR(IF(VLOOKUP($B88,'2020 Inventory Data'!$B$5:$AG$137,'2020 Inventory Data'!$AG$3,FALSE)="x","Y","N"),"")</f>
        <v>Y</v>
      </c>
      <c r="AB88" s="112">
        <f>VLOOKUP(D88,'Basic Score Methodology'!$B$6:$E$16,'Basic Score Methodology'!$C$2,FALSE)</f>
        <v>5</v>
      </c>
      <c r="AC88" s="113">
        <f>IFERROR(VLOOKUP(E88,'Basic Score Methodology'!$B$6:$E$16,'Basic Score Methodology'!$D$2,FALSE),0)</f>
        <v>0</v>
      </c>
      <c r="AD88" s="113">
        <f>IFERROR(VLOOKUP(F88,'Basic Score Methodology'!$B$6:$E$16,'Basic Score Methodology'!$E$2,FALSE),0)</f>
        <v>1.5</v>
      </c>
      <c r="AE88" s="88">
        <f>IF(G88&lt;='Basic Score Methodology'!$G$12,'Basic Score Methodology'!$H$12,'Basic Score Methodology'!$H$13)</f>
        <v>5</v>
      </c>
      <c r="AF88" s="88">
        <f>IFERROR(IF($C88="Key Commercial Service",VLOOKUP(H88,'Jenks Methodology'!$B$4:$G$8,6,TRUE),IF($C88="Key General Aviation",VLOOKUP(H88,'Jenks Methodology'!$C$4:$G$8,5,TRUE),IF($C88="Intermediate Large",VLOOKUP(H88,'Jenks Methodology'!$D$4:$G$8,4,TRUE),IF($C88="Intermediate Small",VLOOKUP(H88,'Jenks Methodology'!$E$4:$G$8,3,TRUE),VLOOKUP(H88,'Jenks Methodology'!$F$4:$G$8,2,TRUE))))),0)</f>
        <v>1.25</v>
      </c>
      <c r="AG88" s="88">
        <f>IFERROR(IF($C88="Key Commercial Service",VLOOKUP($I88,'Jenks Methodology'!$B$9:$G$13,6,TRUE),IF($C88="Key General Aviation",VLOOKUP($I88,'Jenks Methodology'!$C$9:$G$13,5,TRUE),IF($C88="Intermediate Large",VLOOKUP($I88,'Jenks Methodology'!$D$9:$G$13,4,TRUE),IF($C88="Intermediate Small",VLOOKUP($I88,'Jenks Methodology'!$E$9:$G$13,3,TRUE),VLOOKUP($I88,'Jenks Methodology'!$F$9:$G$13,2,TRUE))))),"")</f>
        <v>1.25</v>
      </c>
      <c r="AH88" s="88">
        <f>IFERROR(VLOOKUP(J88,'Basic Score Methodology'!$G$6:$I$7,'Basic Score Methodology'!$H$2,FALSE),0)</f>
        <v>0</v>
      </c>
      <c r="AI88" s="88">
        <f>IFERROR(VLOOKUP(K88,'Basic Score Methodology'!$G$6:$I$7,'Basic Score Methodology'!$I$2,FALSE),0)</f>
        <v>5</v>
      </c>
      <c r="AJ88" s="88">
        <f>IFERROR(IF($C88="Key Commercial Service",VLOOKUP(L88,'Jenks Methodology'!$B$14:$G$18,6,TRUE),IF($C88="Key General Aviation",VLOOKUP(L88,'Jenks Methodology'!$C$14:$G$18,5,TRUE),IF($C88="Intermediate Large",VLOOKUP(L88,'Jenks Methodology'!$D$14:$G$18,4,TRUE),IF($C88="Intermediate Small",VLOOKUP(L88,'Jenks Methodology'!$E$14:$G$18,3,TRUE),VLOOKUP(L88,'Jenks Methodology'!$F$14:$G$18,2,TRUE))))),5)</f>
        <v>2.5</v>
      </c>
      <c r="AK88" s="88">
        <f>IFERROR(IF($C88="Key Commercial Service",VLOOKUP(M88,'Jenks Methodology'!$B$19:$G$23,6,TRUE),IF($C88="Key General Aviation",VLOOKUP(M88,'Jenks Methodology'!$C$19:$G$23,5,TRUE),IF($C88="Intermediate Large",VLOOKUP(M88,'Jenks Methodology'!$D$19:$G$23,4,TRUE),IF($C88="Intermediate Small",VLOOKUP(M88,'Jenks Methodology'!$E$19:$G$23,3,TRUE),VLOOKUP(M88,'Jenks Methodology'!$F$19:$G$23,2,TRUE))))),5)</f>
        <v>2.5</v>
      </c>
      <c r="AL88" s="88">
        <f>IFERROR(IF($C88="Key Commercial Service",VLOOKUP(N88,'Jenks Methodology'!$B$24:$G$28,6,TRUE),IF($C88="Key General Aviation",VLOOKUP(N88,'Jenks Methodology'!$C$24:$G$28,5,TRUE),IF($C88="Intermediate Large",VLOOKUP(N88,'Jenks Methodology'!$D$24:$G$28,4,TRUE),IF($C88="Intermediate Small",VLOOKUP(N88,'Jenks Methodology'!$E$24:$G$28,3,TRUE),VLOOKUP(N88,'Jenks Methodology'!$F$24:$G$28,2,TRUE))))),5)</f>
        <v>5</v>
      </c>
      <c r="AM88" s="88">
        <f>IFERROR(IF($C88="Key Commercial Service",VLOOKUP(O88,'Jenks Methodology'!$B$29:$G$33,6,FALSE),IF($C88="Key General Aviation",VLOOKUP(O88,'Jenks Methodology'!$C$29:$G$33,5,FALSE),IF($C88="Intermediate Large",VLOOKUP(O88,'Jenks Methodology'!$D$29:$G$33,4,FALSE),IF($C88="Intermediate Small",VLOOKUP(O88,'Jenks Methodology'!$E$29:$G$33,3,FALSE),VLOOKUP(O88,'Jenks Methodology'!$F$29:$G$33,2,FALSE))))),5)</f>
        <v>2.5</v>
      </c>
      <c r="AN88" s="101">
        <f>AVERAGE(AJ88:AM88)</f>
        <v>3.125</v>
      </c>
      <c r="AO88" s="88">
        <f>IFERROR(IF($C88="Key Commercial Service",VLOOKUP(P88,'Jenks Methodology'!$B$34:$G$38,6,TRUE),IF($C88="Key General Aviation",VLOOKUP(P88,'Jenks Methodology'!$C$34:$G$38,5,TRUE),IF($C88="Intermediate Large",VLOOKUP(P88,'Jenks Methodology'!$D$34:$G$38,4,TRUE),IF($C88="Intermediate Small",VLOOKUP(P88,'Jenks Methodology'!$E$34:$G$38,3,TRUE),VLOOKUP(P88,'Jenks Methodology'!$F$34:$G$38,2,TRUE))))),5)</f>
        <v>3.75</v>
      </c>
      <c r="AP88" s="88">
        <f>VLOOKUP($Q88,'Basic Score Methodology'!$K$6:$L$12,'Basic Score Methodology'!$L$2,TRUE)</f>
        <v>2.5</v>
      </c>
      <c r="AQ88" s="88">
        <f>IFERROR(IF($C88="Key Commercial Service",VLOOKUP(R88,'Jenks Methodology'!$B$39:$G$43,6,TRUE),IF($C88="Key General Aviation",VLOOKUP(R88,'Jenks Methodology'!$C$39:$G$43,5,TRUE),IF($C88="Intermediate Large",VLOOKUP(R88,'Jenks Methodology'!$D$39:$G$43,4,TRUE),IF($C88="Intermediate Small",VLOOKUP(R88,'Jenks Methodology'!$E$39:$G$43,3,TRUE),VLOOKUP(R88,'Jenks Methodology'!$F$39:$G$43,2,TRUE))))),0)</f>
        <v>1.25</v>
      </c>
      <c r="AR88" s="88">
        <f>IFERROR(IF($C88="Key Commercial Service",VLOOKUP(S88,'Jenks Methodology'!$B$44:$G$48,6,TRUE),IF($C88="Key General Aviation",VLOOKUP(S88,'Jenks Methodology'!$C$44:$G$48,5,TRUE),IF($C88="Intermediate Large",VLOOKUP(S88,'Jenks Methodology'!$D$44:$G$48,4,TRUE),IF($C88="Intermediate Small",VLOOKUP(S88,'Jenks Methodology'!$E$44:$G$48,3,TRUE),VLOOKUP(S88,'Jenks Methodology'!$F$44:$G$48,2,TRUE))))),0)</f>
        <v>1.25</v>
      </c>
      <c r="AS88" s="88">
        <f>IFERROR(IF($C88="Key Commercial Service",VLOOKUP(T88,'Jenks Methodology'!$B$49:$G$53,6,TRUE),IF($C88="Key General Aviation",VLOOKUP(T88,'Jenks Methodology'!$C$49:$G$53,5,TRUE),IF($C88="Intermediate Large",VLOOKUP(T88,'Jenks Methodology'!$D$49:$G$53,4,TRUE),IF($C88="Intermediate Small",VLOOKUP(T88,'Jenks Methodology'!$E$49:$G$53,3,TRUE),VLOOKUP(T88,'Jenks Methodology'!$F$49:$G$53,2,TRUE))))),0)</f>
        <v>1.25</v>
      </c>
      <c r="AT88" s="88">
        <f>IFERROR(IF($C88="Key Commercial Service",VLOOKUP(U88,'Jenks Methodology'!$B$54:$G$58,6,TRUE),IF($C88="Key General Aviation",VLOOKUP(U88,'Jenks Methodology'!$C$54:$G$58,5,TRUE),IF($C88="Intermediate Large",VLOOKUP(U88,'Jenks Methodology'!$D$54:$G$58,4,TRUE),IF($C88="Intermediate Small",VLOOKUP(U88,'Jenks Methodology'!$E$54:$G$58,3,TRUE),VLOOKUP(U88,'Jenks Methodology'!$F$54:$G$58,2,TRUE))))),0)</f>
        <v>1.25</v>
      </c>
      <c r="AU88" s="88">
        <f>IFERROR(VLOOKUP(V88,'Basic Score Methodology'!$K$17:$M$21,'Basic Score Methodology'!$L$2,TRUE),0)</f>
        <v>3.75</v>
      </c>
      <c r="AV88" s="88">
        <f>IFERROR(VLOOKUP(W88,'Basic Score Methodology'!$K$17:$M$21,'Basic Score Methodology'!$M$2,TRUE),0)</f>
        <v>2.5</v>
      </c>
      <c r="AW88" s="88">
        <f>IFERROR(IF($C88="Key Commercial Service",VLOOKUP(X88,'Jenks Methodology'!$B$59:$G$63,6,TRUE),IF($C88="Key General Aviation",VLOOKUP(X88,'Jenks Methodology'!$C$59:$G$63,5,TRUE),IF($C88="Intermediate Large",VLOOKUP(X88,'Jenks Methodology'!$D$59:$G$63,4,TRUE),IF($C88="Intermediate Small",VLOOKUP(X88,'Jenks Methodology'!$E$59:$G$63,3,TRUE),VLOOKUP(X88,'Jenks Methodology'!$F$59:$G$63,2,TRUE))))),0)</f>
        <v>2.5</v>
      </c>
      <c r="AX88" s="88">
        <f>IFERROR(IF($C88="Key Commercial Service",VLOOKUP(Y88,'Jenks Methodology'!$B$64:$G$68,6,TRUE),IF($C88="Key General Aviation",VLOOKUP(Y88,'Jenks Methodology'!$C$64:$G$68,5,TRUE),IF($C88="Intermediate Large",VLOOKUP(Y88,'Jenks Methodology'!$D$64:$G$68,4,TRUE),IF($C88="Intermediate Small",VLOOKUP(Y88,'Jenks Methodology'!$E$64:$G$68,3,TRUE),VLOOKUP(Y88,'Jenks Methodology'!$F$64:$G$68,2,TRUE))))),0)</f>
        <v>1.25</v>
      </c>
      <c r="AY88" s="88">
        <f>IFERROR(IF($C88="Key Commercial Service",VLOOKUP(Z88,'Jenks Methodology'!$B$69:$G$73,6,TRUE),IF($C88="Key General Aviation",VLOOKUP(Z88,'Jenks Methodology'!$C$69:$G$73,5,TRUE),IF($C88="Intermediate Large",VLOOKUP(Z88,'Jenks Methodology'!$D$69:$G$73,4,TRUE),IF($C88="Intermediate Small",VLOOKUP(Z88,'Jenks Methodology'!$E$69:$G$73,3,TRUE),VLOOKUP(Z88,'Jenks Methodology'!$F$69:$G$73,2,TRUE))))),0)</f>
        <v>1.25</v>
      </c>
      <c r="AZ88" s="100">
        <f>IFERROR(VLOOKUP(AA88,'Basic Score Methodology'!$N$6:$O$7,'Basic Score Methodology'!$O$2,TRUE),0)</f>
        <v>0</v>
      </c>
      <c r="BA88" s="164">
        <f>SUM(AB88:AE88)+IF(AF88="",AG88,AF88)+SUM(AH88:AI88,AN88:AZ88)</f>
        <v>43.375</v>
      </c>
    </row>
    <row r="89" spans="1:53" x14ac:dyDescent="0.3">
      <c r="A89" s="108" t="s">
        <v>206</v>
      </c>
      <c r="B89" s="1" t="s">
        <v>207</v>
      </c>
      <c r="C89" s="1" t="s">
        <v>290</v>
      </c>
      <c r="D89" s="129" t="str">
        <f>IF(COUNTIF('NPIAS Info 2021-25'!$C$4:$C$100,B89)&gt;0,"Y","N")</f>
        <v>Y</v>
      </c>
      <c r="E89" s="129" t="str">
        <f>IFERROR(VLOOKUP($B89,'NPIAS Info 2021-25'!$C$4:$G$100,'NPIAS Info 2021-25'!$G$2,FALSE),"Non-NPIAS")</f>
        <v>GA</v>
      </c>
      <c r="F89" s="129" t="str">
        <f>IFERROR(IF(VLOOKUP($B89,'NPIAS Info 2021-25'!$C$4:$G$100,'NPIAS Info 2021-25'!$F$2,FALSE)=0,"N/A (Primary)",VLOOKUP($B89,'NPIAS Info 2021-25'!$C$4:$G$100,'NPIAS Info 2021-25'!$F$2,FALSE)),"N/A (Non-NPIAS)")</f>
        <v>Basic</v>
      </c>
      <c r="G89" s="130">
        <f>VLOOKUP($B89,'2020 Inventory Data'!$B$5:$V$137,'2020 Inventory Data'!$V$3,FALSE)</f>
        <v>11</v>
      </c>
      <c r="H89" s="168">
        <f>IFERROR(VLOOKUP(B89,MnSASP_Baseline_Operations[],'Baseline Ops'!$D$3,FALSE),0)</f>
        <v>1374.2511438489751</v>
      </c>
      <c r="I89" s="130">
        <f>IFERROR(VLOOKUP($B89,'5010 Operations'!$C$5:$CO$151,'5010 Operations'!$CO$3,FALSE),"")</f>
        <v>2000</v>
      </c>
      <c r="J89" s="131">
        <f>IF(VLOOKUP($B89,'2020 Inventory Data'!$B$5:$G$137,'2020 Inventory Data'!$D$3,FALSE)="Yes",1,0)</f>
        <v>0</v>
      </c>
      <c r="K89" s="131">
        <f>IF(VLOOKUP($B89,'2020 Inventory Data'!$B$5:$G$137,'2020 Inventory Data'!$G$3,FALSE)="Yes",1,0)</f>
        <v>1</v>
      </c>
      <c r="L89" s="130">
        <f>VLOOKUP($B89,'30nm Airport Count'!$B$5:$K$137,'30nm Airport Count'!$I$3,FALSE)</f>
        <v>3</v>
      </c>
      <c r="M89" s="130">
        <f>VLOOKUP($B89,'30nm Airport Count'!$B$5:$K$137,'30nm Airport Count'!$J$3,FALSE)</f>
        <v>2</v>
      </c>
      <c r="N89" s="130">
        <f>VLOOKUP($B89,'30nm Airport Count'!$B$5:$K$137,'30nm Airport Count'!$K$3,FALSE)</f>
        <v>1</v>
      </c>
      <c r="O89" s="130">
        <f>VLOOKUP($B89,'30nm Airport Count'!$B$5:$L$137,'30nm Airport Count'!$L$3,FALSE)</f>
        <v>3</v>
      </c>
      <c r="P89" s="130">
        <f>VLOOKUP(B89,Population_30minProximity_Airports[[FAA ID]:[Population within 30 min drive-time]],3,FALSE)</f>
        <v>43315</v>
      </c>
      <c r="Q89" s="132">
        <f>IFERROR(VLOOKUP($B89,'PCI Data (106 airports)'!$W$6:$Z$112,4,FALSE),IF($C89="Landing Strip Turf","Turf","Unknown"))</f>
        <v>72.679723606138751</v>
      </c>
      <c r="R89" s="132">
        <f>VLOOKUP($B89,'Total Economic Impact'!$A$5:$G$139,'Total Economic Impact'!D$3,FALSE)</f>
        <v>11</v>
      </c>
      <c r="S89" s="133">
        <f>VLOOKUP($B89,'Total Economic Impact'!$A$5:$G$139,'Total Economic Impact'!E$3,FALSE)</f>
        <v>456290</v>
      </c>
      <c r="T89" s="133">
        <f>VLOOKUP($B89,'Total Economic Impact'!$A$5:$G$139,'Total Economic Impact'!F$3,FALSE)</f>
        <v>971180</v>
      </c>
      <c r="U89" s="133">
        <f>VLOOKUP($B89,'Total Economic Impact'!$A$5:$G$139,'Total Economic Impact'!G$3,FALSE)</f>
        <v>1427470</v>
      </c>
      <c r="V89" s="134">
        <f>IFERROR(VLOOKUP($B89,'2020 Inventory Data'!$B$5:$AP$137,'2020 Inventory Data'!$AJ$3,FALSE),"NP")</f>
        <v>7</v>
      </c>
      <c r="W89" s="134">
        <f>IFERROR(VLOOKUP($B89,'2020 Inventory Data'!$B$5:$AP$137,'2020 Inventory Data'!$AK$3,FALSE),"NP")</f>
        <v>5</v>
      </c>
      <c r="X89" s="133">
        <f>IFERROR(VLOOKUP($B89,'AIP Grant History'!$M$9:$Q$109,5,FALSE),0)</f>
        <v>2228206</v>
      </c>
      <c r="Y89" s="133">
        <f>IFERROR(VLOOKUP($B89,'State-Local Funding History'!$L$11:$N$143,'State-Local Funding History'!M$9,FALSE),0)</f>
        <v>904685.64000000025</v>
      </c>
      <c r="Z89" s="133">
        <f>IFERROR(VLOOKUP($B89,'State-Local Funding History'!$L$11:$N$143,'State-Local Funding History'!N$9,FALSE),0)</f>
        <v>458533.23000000004</v>
      </c>
      <c r="AA89" s="135" t="str">
        <f>IFERROR(IF(VLOOKUP($B89,'2020 Inventory Data'!$B$5:$AG$137,'2020 Inventory Data'!$AG$3,FALSE)="x","Y","N"),"")</f>
        <v>N</v>
      </c>
      <c r="AB89" s="112">
        <f>VLOOKUP(D89,'Basic Score Methodology'!$B$6:$E$16,'Basic Score Methodology'!$C$2,FALSE)</f>
        <v>5</v>
      </c>
      <c r="AC89" s="113">
        <f>IFERROR(VLOOKUP(E89,'Basic Score Methodology'!$B$6:$E$16,'Basic Score Methodology'!$D$2,FALSE),0)</f>
        <v>0</v>
      </c>
      <c r="AD89" s="113">
        <f>IFERROR(VLOOKUP(F89,'Basic Score Methodology'!$B$6:$E$16,'Basic Score Methodology'!$E$2,FALSE),0)</f>
        <v>0.75</v>
      </c>
      <c r="AE89" s="88">
        <f>IF(G89&lt;='Basic Score Methodology'!$G$12,'Basic Score Methodology'!$H$12,'Basic Score Methodology'!$H$13)</f>
        <v>5</v>
      </c>
      <c r="AF89" s="88">
        <f>IFERROR(IF($C89="Key Commercial Service",VLOOKUP(H89,'Jenks Methodology'!$B$4:$G$8,6,TRUE),IF($C89="Key General Aviation",VLOOKUP(H89,'Jenks Methodology'!$C$4:$G$8,5,TRUE),IF($C89="Intermediate Large",VLOOKUP(H89,'Jenks Methodology'!$D$4:$G$8,4,TRUE),IF($C89="Intermediate Small",VLOOKUP(H89,'Jenks Methodology'!$E$4:$G$8,3,TRUE),VLOOKUP(H89,'Jenks Methodology'!$F$4:$G$8,2,TRUE))))),0)</f>
        <v>0</v>
      </c>
      <c r="AG89" s="88">
        <f>IFERROR(IF($C89="Key Commercial Service",VLOOKUP($I89,'Jenks Methodology'!$B$9:$G$13,6,TRUE),IF($C89="Key General Aviation",VLOOKUP($I89,'Jenks Methodology'!$C$9:$G$13,5,TRUE),IF($C89="Intermediate Large",VLOOKUP($I89,'Jenks Methodology'!$D$9:$G$13,4,TRUE),IF($C89="Intermediate Small",VLOOKUP($I89,'Jenks Methodology'!$E$9:$G$13,3,TRUE),VLOOKUP($I89,'Jenks Methodology'!$F$9:$G$13,2,TRUE))))),"")</f>
        <v>0</v>
      </c>
      <c r="AH89" s="88">
        <f>IFERROR(VLOOKUP(J89,'Basic Score Methodology'!$G$6:$I$7,'Basic Score Methodology'!$H$2,FALSE),0)</f>
        <v>0</v>
      </c>
      <c r="AI89" s="88">
        <f>IFERROR(VLOOKUP(K89,'Basic Score Methodology'!$G$6:$I$7,'Basic Score Methodology'!$I$2,FALSE),0)</f>
        <v>5</v>
      </c>
      <c r="AJ89" s="88">
        <f>IFERROR(IF($C89="Key Commercial Service",VLOOKUP(L89,'Jenks Methodology'!$B$14:$G$18,6,TRUE),IF($C89="Key General Aviation",VLOOKUP(L89,'Jenks Methodology'!$C$14:$G$18,5,TRUE),IF($C89="Intermediate Large",VLOOKUP(L89,'Jenks Methodology'!$D$14:$G$18,4,TRUE),IF($C89="Intermediate Small",VLOOKUP(L89,'Jenks Methodology'!$E$14:$G$18,3,TRUE),VLOOKUP(L89,'Jenks Methodology'!$F$14:$G$18,2,TRUE))))),5)</f>
        <v>1.25</v>
      </c>
      <c r="AK89" s="88">
        <f>IFERROR(IF($C89="Key Commercial Service",VLOOKUP(M89,'Jenks Methodology'!$B$19:$G$23,6,TRUE),IF($C89="Key General Aviation",VLOOKUP(M89,'Jenks Methodology'!$C$19:$G$23,5,TRUE),IF($C89="Intermediate Large",VLOOKUP(M89,'Jenks Methodology'!$D$19:$G$23,4,TRUE),IF($C89="Intermediate Small",VLOOKUP(M89,'Jenks Methodology'!$E$19:$G$23,3,TRUE),VLOOKUP(M89,'Jenks Methodology'!$F$19:$G$23,2,TRUE))))),5)</f>
        <v>2.5</v>
      </c>
      <c r="AL89" s="88">
        <f>IFERROR(IF($C89="Key Commercial Service",VLOOKUP(N89,'Jenks Methodology'!$B$24:$G$28,6,TRUE),IF($C89="Key General Aviation",VLOOKUP(N89,'Jenks Methodology'!$C$24:$G$28,5,TRUE),IF($C89="Intermediate Large",VLOOKUP(N89,'Jenks Methodology'!$D$24:$G$28,4,TRUE),IF($C89="Intermediate Small",VLOOKUP(N89,'Jenks Methodology'!$E$24:$G$28,3,TRUE),VLOOKUP(N89,'Jenks Methodology'!$F$24:$G$28,2,TRUE))))),5)</f>
        <v>3.75</v>
      </c>
      <c r="AM89" s="88">
        <f>IFERROR(IF($C89="Key Commercial Service",VLOOKUP(O89,'Jenks Methodology'!$B$29:$G$33,6,FALSE),IF($C89="Key General Aviation",VLOOKUP(O89,'Jenks Methodology'!$C$29:$G$33,5,FALSE),IF($C89="Intermediate Large",VLOOKUP(O89,'Jenks Methodology'!$D$29:$G$33,4,FALSE),IF($C89="Intermediate Small",VLOOKUP(O89,'Jenks Methodology'!$E$29:$G$33,3,FALSE),VLOOKUP(O89,'Jenks Methodology'!$F$29:$G$33,2,FALSE))))),5)</f>
        <v>2.5</v>
      </c>
      <c r="AN89" s="101">
        <f>AVERAGE(AJ89:AM89)</f>
        <v>2.5</v>
      </c>
      <c r="AO89" s="88">
        <f>IFERROR(IF($C89="Key Commercial Service",VLOOKUP(P89,'Jenks Methodology'!$B$34:$G$38,6,TRUE),IF($C89="Key General Aviation",VLOOKUP(P89,'Jenks Methodology'!$C$34:$G$38,5,TRUE),IF($C89="Intermediate Large",VLOOKUP(P89,'Jenks Methodology'!$D$34:$G$38,4,TRUE),IF($C89="Intermediate Small",VLOOKUP(P89,'Jenks Methodology'!$E$34:$G$38,3,TRUE),VLOOKUP(P89,'Jenks Methodology'!$F$34:$G$38,2,TRUE))))),5)</f>
        <v>2.5</v>
      </c>
      <c r="AP89" s="88">
        <f>VLOOKUP($Q89,'Basic Score Methodology'!$K$6:$L$12,'Basic Score Methodology'!$L$2,TRUE)</f>
        <v>2.5</v>
      </c>
      <c r="AQ89" s="88">
        <f>IFERROR(IF($C89="Key Commercial Service",VLOOKUP(R89,'Jenks Methodology'!$B$39:$G$43,6,TRUE),IF($C89="Key General Aviation",VLOOKUP(R89,'Jenks Methodology'!$C$39:$G$43,5,TRUE),IF($C89="Intermediate Large",VLOOKUP(R89,'Jenks Methodology'!$D$39:$G$43,4,TRUE),IF($C89="Intermediate Small",VLOOKUP(R89,'Jenks Methodology'!$E$39:$G$43,3,TRUE),VLOOKUP(R89,'Jenks Methodology'!$F$39:$G$43,2,TRUE))))),0)</f>
        <v>1.25</v>
      </c>
      <c r="AR89" s="88">
        <f>IFERROR(IF($C89="Key Commercial Service",VLOOKUP(S89,'Jenks Methodology'!$B$44:$G$48,6,TRUE),IF($C89="Key General Aviation",VLOOKUP(S89,'Jenks Methodology'!$C$44:$G$48,5,TRUE),IF($C89="Intermediate Large",VLOOKUP(S89,'Jenks Methodology'!$D$44:$G$48,4,TRUE),IF($C89="Intermediate Small",VLOOKUP(S89,'Jenks Methodology'!$E$44:$G$48,3,TRUE),VLOOKUP(S89,'Jenks Methodology'!$F$44:$G$48,2,TRUE))))),0)</f>
        <v>1.25</v>
      </c>
      <c r="AS89" s="88">
        <f>IFERROR(IF($C89="Key Commercial Service",VLOOKUP(T89,'Jenks Methodology'!$B$49:$G$53,6,TRUE),IF($C89="Key General Aviation",VLOOKUP(T89,'Jenks Methodology'!$C$49:$G$53,5,TRUE),IF($C89="Intermediate Large",VLOOKUP(T89,'Jenks Methodology'!$D$49:$G$53,4,TRUE),IF($C89="Intermediate Small",VLOOKUP(T89,'Jenks Methodology'!$E$49:$G$53,3,TRUE),VLOOKUP(T89,'Jenks Methodology'!$F$49:$G$53,2,TRUE))))),0)</f>
        <v>1.25</v>
      </c>
      <c r="AT89" s="88">
        <f>IFERROR(IF($C89="Key Commercial Service",VLOOKUP(U89,'Jenks Methodology'!$B$54:$G$58,6,TRUE),IF($C89="Key General Aviation",VLOOKUP(U89,'Jenks Methodology'!$C$54:$G$58,5,TRUE),IF($C89="Intermediate Large",VLOOKUP(U89,'Jenks Methodology'!$D$54:$G$58,4,TRUE),IF($C89="Intermediate Small",VLOOKUP(U89,'Jenks Methodology'!$E$54:$G$58,3,TRUE),VLOOKUP(U89,'Jenks Methodology'!$F$54:$G$58,2,TRUE))))),0)</f>
        <v>1.25</v>
      </c>
      <c r="AU89" s="88">
        <f>IFERROR(VLOOKUP(V89,'Basic Score Methodology'!$K$17:$M$21,'Basic Score Methodology'!$L$2,TRUE),0)</f>
        <v>2.5</v>
      </c>
      <c r="AV89" s="88">
        <f>IFERROR(VLOOKUP(W89,'Basic Score Methodology'!$K$17:$M$21,'Basic Score Methodology'!$M$2,TRUE),0)</f>
        <v>2.5</v>
      </c>
      <c r="AW89" s="88">
        <f>IFERROR(IF($C89="Key Commercial Service",VLOOKUP(X89,'Jenks Methodology'!$B$59:$G$63,6,TRUE),IF($C89="Key General Aviation",VLOOKUP(X89,'Jenks Methodology'!$C$59:$G$63,5,TRUE),IF($C89="Intermediate Large",VLOOKUP(X89,'Jenks Methodology'!$D$59:$G$63,4,TRUE),IF($C89="Intermediate Small",VLOOKUP(X89,'Jenks Methodology'!$E$59:$G$63,3,TRUE),VLOOKUP(X89,'Jenks Methodology'!$F$59:$G$63,2,TRUE))))),0)</f>
        <v>2.5</v>
      </c>
      <c r="AX89" s="88">
        <f>IFERROR(IF($C89="Key Commercial Service",VLOOKUP(Y89,'Jenks Methodology'!$B$64:$G$68,6,TRUE),IF($C89="Key General Aviation",VLOOKUP(Y89,'Jenks Methodology'!$C$64:$G$68,5,TRUE),IF($C89="Intermediate Large",VLOOKUP(Y89,'Jenks Methodology'!$D$64:$G$68,4,TRUE),IF($C89="Intermediate Small",VLOOKUP(Y89,'Jenks Methodology'!$E$64:$G$68,3,TRUE),VLOOKUP(Y89,'Jenks Methodology'!$F$64:$G$68,2,TRUE))))),0)</f>
        <v>1.25</v>
      </c>
      <c r="AY89" s="88">
        <f>IFERROR(IF($C89="Key Commercial Service",VLOOKUP(Z89,'Jenks Methodology'!$B$69:$G$73,6,TRUE),IF($C89="Key General Aviation",VLOOKUP(Z89,'Jenks Methodology'!$C$69:$G$73,5,TRUE),IF($C89="Intermediate Large",VLOOKUP(Z89,'Jenks Methodology'!$D$69:$G$73,4,TRUE),IF($C89="Intermediate Small",VLOOKUP(Z89,'Jenks Methodology'!$E$69:$G$73,3,TRUE),VLOOKUP(Z89,'Jenks Methodology'!$F$69:$G$73,2,TRUE))))),0)</f>
        <v>1.25</v>
      </c>
      <c r="AZ89" s="100">
        <f>IFERROR(VLOOKUP(AA89,'Basic Score Methodology'!$N$6:$O$7,'Basic Score Methodology'!$O$2,TRUE),0)</f>
        <v>5</v>
      </c>
      <c r="BA89" s="164">
        <f>SUM(AB89:AE89)+IF(AF89="",AG89,AF89)+SUM(AH89:AI89,AN89:AZ89)</f>
        <v>43.25</v>
      </c>
    </row>
    <row r="90" spans="1:53" x14ac:dyDescent="0.3">
      <c r="A90" s="108" t="s">
        <v>82</v>
      </c>
      <c r="B90" s="1" t="s">
        <v>83</v>
      </c>
      <c r="C90" s="1" t="s">
        <v>293</v>
      </c>
      <c r="D90" s="129" t="str">
        <f>IF(COUNTIF('NPIAS Info 2021-25'!$C$4:$C$100,B90)&gt;0,"Y","N")</f>
        <v>Y</v>
      </c>
      <c r="E90" s="129" t="str">
        <f>IFERROR(VLOOKUP($B90,'NPIAS Info 2021-25'!$C$4:$G$100,'NPIAS Info 2021-25'!$G$2,FALSE),"Non-NPIAS")</f>
        <v>GA</v>
      </c>
      <c r="F90" s="129" t="str">
        <f>IFERROR(IF(VLOOKUP($B90,'NPIAS Info 2021-25'!$C$4:$G$100,'NPIAS Info 2021-25'!$F$2,FALSE)=0,"N/A (Primary)",VLOOKUP($B90,'NPIAS Info 2021-25'!$C$4:$G$100,'NPIAS Info 2021-25'!$F$2,FALSE)),"N/A (Non-NPIAS)")</f>
        <v>Basic</v>
      </c>
      <c r="G90" s="130">
        <f>VLOOKUP($B90,'2020 Inventory Data'!$B$5:$V$137,'2020 Inventory Data'!$V$3,FALSE)</f>
        <v>10</v>
      </c>
      <c r="H90" s="168">
        <f>IFERROR(VLOOKUP(B90,MnSASP_Baseline_Operations[],'Baseline Ops'!$D$3,FALSE),0)</f>
        <v>4283.9815309173819</v>
      </c>
      <c r="I90" s="130">
        <f>IFERROR(VLOOKUP($B90,'5010 Operations'!$C$5:$CO$151,'5010 Operations'!$CO$3,FALSE),"")</f>
        <v>4900</v>
      </c>
      <c r="J90" s="131">
        <f>IF(VLOOKUP($B90,'2020 Inventory Data'!$B$5:$G$137,'2020 Inventory Data'!$D$3,FALSE)="Yes",1,0)</f>
        <v>0</v>
      </c>
      <c r="K90" s="131">
        <f>IF(VLOOKUP($B90,'2020 Inventory Data'!$B$5:$G$137,'2020 Inventory Data'!$G$3,FALSE)="Yes",1,0)</f>
        <v>1</v>
      </c>
      <c r="L90" s="130">
        <f>VLOOKUP($B90,'30nm Airport Count'!$B$5:$K$137,'30nm Airport Count'!$I$3,FALSE)</f>
        <v>2</v>
      </c>
      <c r="M90" s="130">
        <f>VLOOKUP($B90,'30nm Airport Count'!$B$5:$K$137,'30nm Airport Count'!$J$3,FALSE)</f>
        <v>2</v>
      </c>
      <c r="N90" s="130">
        <f>VLOOKUP($B90,'30nm Airport Count'!$B$5:$K$137,'30nm Airport Count'!$K$3,FALSE)</f>
        <v>1</v>
      </c>
      <c r="O90" s="130">
        <f>VLOOKUP($B90,'30nm Airport Count'!$B$5:$L$137,'30nm Airport Count'!$L$3,FALSE)</f>
        <v>4</v>
      </c>
      <c r="P90" s="130">
        <f>VLOOKUP(B90,Population_30minProximity_Airports[[FAA ID]:[Population within 30 min drive-time]],3,FALSE)</f>
        <v>50375</v>
      </c>
      <c r="Q90" s="132">
        <f>IFERROR(VLOOKUP($B90,'PCI Data (106 airports)'!$W$6:$Z$112,4,FALSE),IF($C90="Landing Strip Turf","Turf","Unknown"))</f>
        <v>84.771295603303983</v>
      </c>
      <c r="R90" s="132">
        <f>VLOOKUP($B90,'Total Economic Impact'!$A$5:$G$139,'Total Economic Impact'!D$3,FALSE)</f>
        <v>26</v>
      </c>
      <c r="S90" s="133">
        <f>VLOOKUP($B90,'Total Economic Impact'!$A$5:$G$139,'Total Economic Impact'!E$3,FALSE)</f>
        <v>1082270</v>
      </c>
      <c r="T90" s="133">
        <f>VLOOKUP($B90,'Total Economic Impact'!$A$5:$G$139,'Total Economic Impact'!F$3,FALSE)</f>
        <v>1153970</v>
      </c>
      <c r="U90" s="133">
        <f>VLOOKUP($B90,'Total Economic Impact'!$A$5:$G$139,'Total Economic Impact'!G$3,FALSE)</f>
        <v>2236240</v>
      </c>
      <c r="V90" s="134">
        <f>IFERROR(VLOOKUP($B90,'2020 Inventory Data'!$B$5:$AP$137,'2020 Inventory Data'!$AJ$3,FALSE),"NP")</f>
        <v>7</v>
      </c>
      <c r="W90" s="134">
        <f>IFERROR(VLOOKUP($B90,'2020 Inventory Data'!$B$5:$AP$137,'2020 Inventory Data'!$AK$3,FALSE),"NP")</f>
        <v>7</v>
      </c>
      <c r="X90" s="133">
        <f>IFERROR(VLOOKUP($B90,'AIP Grant History'!$M$9:$Q$109,5,FALSE),0)</f>
        <v>2342006</v>
      </c>
      <c r="Y90" s="133">
        <f>IFERROR(VLOOKUP($B90,'State-Local Funding History'!$L$11:$N$143,'State-Local Funding History'!M$9,FALSE),0)</f>
        <v>940665.95000000007</v>
      </c>
      <c r="Z90" s="133">
        <f>IFERROR(VLOOKUP($B90,'State-Local Funding History'!$L$11:$N$143,'State-Local Funding History'!N$9,FALSE),0)</f>
        <v>522253.9499999999</v>
      </c>
      <c r="AA90" s="135" t="str">
        <f>IFERROR(IF(VLOOKUP($B90,'2020 Inventory Data'!$B$5:$AG$137,'2020 Inventory Data'!$AG$3,FALSE)="x","Y","N"),"")</f>
        <v>N</v>
      </c>
      <c r="AB90" s="112">
        <f>VLOOKUP(D90,'Basic Score Methodology'!$B$6:$E$16,'Basic Score Methodology'!$C$2,FALSE)</f>
        <v>5</v>
      </c>
      <c r="AC90" s="113">
        <f>IFERROR(VLOOKUP(E90,'Basic Score Methodology'!$B$6:$E$16,'Basic Score Methodology'!$D$2,FALSE),0)</f>
        <v>0</v>
      </c>
      <c r="AD90" s="113">
        <f>IFERROR(VLOOKUP(F90,'Basic Score Methodology'!$B$6:$E$16,'Basic Score Methodology'!$E$2,FALSE),0)</f>
        <v>0.75</v>
      </c>
      <c r="AE90" s="88">
        <f>IF(G90&lt;='Basic Score Methodology'!$G$12,'Basic Score Methodology'!$H$12,'Basic Score Methodology'!$H$13)</f>
        <v>5</v>
      </c>
      <c r="AF90" s="88">
        <f>IFERROR(IF($C90="Key Commercial Service",VLOOKUP(H90,'Jenks Methodology'!$B$4:$G$8,6,TRUE),IF($C90="Key General Aviation",VLOOKUP(H90,'Jenks Methodology'!$C$4:$G$8,5,TRUE),IF($C90="Intermediate Large",VLOOKUP(H90,'Jenks Methodology'!$D$4:$G$8,4,TRUE),IF($C90="Intermediate Small",VLOOKUP(H90,'Jenks Methodology'!$E$4:$G$8,3,TRUE),VLOOKUP(H90,'Jenks Methodology'!$F$4:$G$8,2,TRUE))))),0)</f>
        <v>1.25</v>
      </c>
      <c r="AG90" s="88">
        <f>IFERROR(IF($C90="Key Commercial Service",VLOOKUP($I90,'Jenks Methodology'!$B$9:$G$13,6,TRUE),IF($C90="Key General Aviation",VLOOKUP($I90,'Jenks Methodology'!$C$9:$G$13,5,TRUE),IF($C90="Intermediate Large",VLOOKUP($I90,'Jenks Methodology'!$D$9:$G$13,4,TRUE),IF($C90="Intermediate Small",VLOOKUP($I90,'Jenks Methodology'!$E$9:$G$13,3,TRUE),VLOOKUP($I90,'Jenks Methodology'!$F$9:$G$13,2,TRUE))))),"")</f>
        <v>0</v>
      </c>
      <c r="AH90" s="88">
        <f>IFERROR(VLOOKUP(J90,'Basic Score Methodology'!$G$6:$I$7,'Basic Score Methodology'!$H$2,FALSE),0)</f>
        <v>0</v>
      </c>
      <c r="AI90" s="88">
        <f>IFERROR(VLOOKUP(K90,'Basic Score Methodology'!$G$6:$I$7,'Basic Score Methodology'!$I$2,FALSE),0)</f>
        <v>5</v>
      </c>
      <c r="AJ90" s="88">
        <f>IFERROR(IF($C90="Key Commercial Service",VLOOKUP(L90,'Jenks Methodology'!$B$14:$G$18,6,TRUE),IF($C90="Key General Aviation",VLOOKUP(L90,'Jenks Methodology'!$C$14:$G$18,5,TRUE),IF($C90="Intermediate Large",VLOOKUP(L90,'Jenks Methodology'!$D$14:$G$18,4,TRUE),IF($C90="Intermediate Small",VLOOKUP(L90,'Jenks Methodology'!$E$14:$G$18,3,TRUE),VLOOKUP(L90,'Jenks Methodology'!$F$14:$G$18,2,TRUE))))),5)</f>
        <v>2.5</v>
      </c>
      <c r="AK90" s="88">
        <f>IFERROR(IF($C90="Key Commercial Service",VLOOKUP(M90,'Jenks Methodology'!$B$19:$G$23,6,TRUE),IF($C90="Key General Aviation",VLOOKUP(M90,'Jenks Methodology'!$C$19:$G$23,5,TRUE),IF($C90="Intermediate Large",VLOOKUP(M90,'Jenks Methodology'!$D$19:$G$23,4,TRUE),IF($C90="Intermediate Small",VLOOKUP(M90,'Jenks Methodology'!$E$19:$G$23,3,TRUE),VLOOKUP(M90,'Jenks Methodology'!$F$19:$G$23,2,TRUE))))),5)</f>
        <v>2.5</v>
      </c>
      <c r="AL90" s="88">
        <f>IFERROR(IF($C90="Key Commercial Service",VLOOKUP(N90,'Jenks Methodology'!$B$24:$G$28,6,TRUE),IF($C90="Key General Aviation",VLOOKUP(N90,'Jenks Methodology'!$C$24:$G$28,5,TRUE),IF($C90="Intermediate Large",VLOOKUP(N90,'Jenks Methodology'!$D$24:$G$28,4,TRUE),IF($C90="Intermediate Small",VLOOKUP(N90,'Jenks Methodology'!$E$24:$G$28,3,TRUE),VLOOKUP(N90,'Jenks Methodology'!$F$24:$G$28,2,TRUE))))),5)</f>
        <v>3.75</v>
      </c>
      <c r="AM90" s="88">
        <f>IFERROR(IF($C90="Key Commercial Service",VLOOKUP(O90,'Jenks Methodology'!$B$29:$G$33,6,FALSE),IF($C90="Key General Aviation",VLOOKUP(O90,'Jenks Methodology'!$C$29:$G$33,5,FALSE),IF($C90="Intermediate Large",VLOOKUP(O90,'Jenks Methodology'!$D$29:$G$33,4,FALSE),IF($C90="Intermediate Small",VLOOKUP(O90,'Jenks Methodology'!$E$29:$G$33,3,FALSE),VLOOKUP(O90,'Jenks Methodology'!$F$29:$G$33,2,FALSE))))),5)</f>
        <v>1.25</v>
      </c>
      <c r="AN90" s="101">
        <f>AVERAGE(AJ90:AM90)</f>
        <v>2.5</v>
      </c>
      <c r="AO90" s="88">
        <f>IFERROR(IF($C90="Key Commercial Service",VLOOKUP(P90,'Jenks Methodology'!$B$34:$G$38,6,TRUE),IF($C90="Key General Aviation",VLOOKUP(P90,'Jenks Methodology'!$C$34:$G$38,5,TRUE),IF($C90="Intermediate Large",VLOOKUP(P90,'Jenks Methodology'!$D$34:$G$38,4,TRUE),IF($C90="Intermediate Small",VLOOKUP(P90,'Jenks Methodology'!$E$34:$G$38,3,TRUE),VLOOKUP(P90,'Jenks Methodology'!$F$34:$G$38,2,TRUE))))),5)</f>
        <v>1.25</v>
      </c>
      <c r="AP90" s="88">
        <f>VLOOKUP($Q90,'Basic Score Methodology'!$K$6:$L$12,'Basic Score Methodology'!$L$2,TRUE)</f>
        <v>3.75</v>
      </c>
      <c r="AQ90" s="88">
        <f>IFERROR(IF($C90="Key Commercial Service",VLOOKUP(R90,'Jenks Methodology'!$B$39:$G$43,6,TRUE),IF($C90="Key General Aviation",VLOOKUP(R90,'Jenks Methodology'!$C$39:$G$43,5,TRUE),IF($C90="Intermediate Large",VLOOKUP(R90,'Jenks Methodology'!$D$39:$G$43,4,TRUE),IF($C90="Intermediate Small",VLOOKUP(R90,'Jenks Methodology'!$E$39:$G$43,3,TRUE),VLOOKUP(R90,'Jenks Methodology'!$F$39:$G$43,2,TRUE))))),0)</f>
        <v>1.25</v>
      </c>
      <c r="AR90" s="88">
        <f>IFERROR(IF($C90="Key Commercial Service",VLOOKUP(S90,'Jenks Methodology'!$B$44:$G$48,6,TRUE),IF($C90="Key General Aviation",VLOOKUP(S90,'Jenks Methodology'!$C$44:$G$48,5,TRUE),IF($C90="Intermediate Large",VLOOKUP(S90,'Jenks Methodology'!$D$44:$G$48,4,TRUE),IF($C90="Intermediate Small",VLOOKUP(S90,'Jenks Methodology'!$E$44:$G$48,3,TRUE),VLOOKUP(S90,'Jenks Methodology'!$F$44:$G$48,2,TRUE))))),0)</f>
        <v>2.5</v>
      </c>
      <c r="AS90" s="88">
        <f>IFERROR(IF($C90="Key Commercial Service",VLOOKUP(T90,'Jenks Methodology'!$B$49:$G$53,6,TRUE),IF($C90="Key General Aviation",VLOOKUP(T90,'Jenks Methodology'!$C$49:$G$53,5,TRUE),IF($C90="Intermediate Large",VLOOKUP(T90,'Jenks Methodology'!$D$49:$G$53,4,TRUE),IF($C90="Intermediate Small",VLOOKUP(T90,'Jenks Methodology'!$E$49:$G$53,3,TRUE),VLOOKUP(T90,'Jenks Methodology'!$F$49:$G$53,2,TRUE))))),0)</f>
        <v>1.25</v>
      </c>
      <c r="AT90" s="88">
        <f>IFERROR(IF($C90="Key Commercial Service",VLOOKUP(U90,'Jenks Methodology'!$B$54:$G$58,6,TRUE),IF($C90="Key General Aviation",VLOOKUP(U90,'Jenks Methodology'!$C$54:$G$58,5,TRUE),IF($C90="Intermediate Large",VLOOKUP(U90,'Jenks Methodology'!$D$54:$G$58,4,TRUE),IF($C90="Intermediate Small",VLOOKUP(U90,'Jenks Methodology'!$E$54:$G$58,3,TRUE),VLOOKUP(U90,'Jenks Methodology'!$F$54:$G$58,2,TRUE))))),0)</f>
        <v>1.25</v>
      </c>
      <c r="AU90" s="88">
        <f>IFERROR(VLOOKUP(V90,'Basic Score Methodology'!$K$17:$M$21,'Basic Score Methodology'!$L$2,TRUE),0)</f>
        <v>2.5</v>
      </c>
      <c r="AV90" s="88">
        <f>IFERROR(VLOOKUP(W90,'Basic Score Methodology'!$K$17:$M$21,'Basic Score Methodology'!$M$2,TRUE),0)</f>
        <v>2.5</v>
      </c>
      <c r="AW90" s="88">
        <f>IFERROR(IF($C90="Key Commercial Service",VLOOKUP(X90,'Jenks Methodology'!$B$59:$G$63,6,TRUE),IF($C90="Key General Aviation",VLOOKUP(X90,'Jenks Methodology'!$C$59:$G$63,5,TRUE),IF($C90="Intermediate Large",VLOOKUP(X90,'Jenks Methodology'!$D$59:$G$63,4,TRUE),IF($C90="Intermediate Small",VLOOKUP(X90,'Jenks Methodology'!$E$59:$G$63,3,TRUE),VLOOKUP(X90,'Jenks Methodology'!$F$59:$G$63,2,TRUE))))),0)</f>
        <v>1.25</v>
      </c>
      <c r="AX90" s="88">
        <f>IFERROR(IF($C90="Key Commercial Service",VLOOKUP(Y90,'Jenks Methodology'!$B$64:$G$68,6,TRUE),IF($C90="Key General Aviation",VLOOKUP(Y90,'Jenks Methodology'!$C$64:$G$68,5,TRUE),IF($C90="Intermediate Large",VLOOKUP(Y90,'Jenks Methodology'!$D$64:$G$68,4,TRUE),IF($C90="Intermediate Small",VLOOKUP(Y90,'Jenks Methodology'!$E$64:$G$68,3,TRUE),VLOOKUP(Y90,'Jenks Methodology'!$F$64:$G$68,2,TRUE))))),0)</f>
        <v>1.25</v>
      </c>
      <c r="AY90" s="88">
        <f>IFERROR(IF($C90="Key Commercial Service",VLOOKUP(Z90,'Jenks Methodology'!$B$69:$G$73,6,TRUE),IF($C90="Key General Aviation",VLOOKUP(Z90,'Jenks Methodology'!$C$69:$G$73,5,TRUE),IF($C90="Intermediate Large",VLOOKUP(Z90,'Jenks Methodology'!$D$69:$G$73,4,TRUE),IF($C90="Intermediate Small",VLOOKUP(Z90,'Jenks Methodology'!$E$69:$G$73,3,TRUE),VLOOKUP(Z90,'Jenks Methodology'!$F$69:$G$73,2,TRUE))))),0)</f>
        <v>0</v>
      </c>
      <c r="AZ90" s="100">
        <f>IFERROR(VLOOKUP(AA90,'Basic Score Methodology'!$N$6:$O$7,'Basic Score Methodology'!$O$2,TRUE),0)</f>
        <v>5</v>
      </c>
      <c r="BA90" s="164">
        <f>SUM(AB90:AE90)+IF(AF90="",AG90,AF90)+SUM(AH90:AI90,AN90:AZ90)</f>
        <v>43.25</v>
      </c>
    </row>
    <row r="91" spans="1:53" x14ac:dyDescent="0.3">
      <c r="A91" s="108" t="s">
        <v>22</v>
      </c>
      <c r="B91" s="1" t="s">
        <v>23</v>
      </c>
      <c r="C91" s="1" t="s">
        <v>293</v>
      </c>
      <c r="D91" s="129" t="str">
        <f>IF(COUNTIF('NPIAS Info 2021-25'!$C$4:$C$100,B91)&gt;0,"Y","N")</f>
        <v>Y</v>
      </c>
      <c r="E91" s="129" t="str">
        <f>IFERROR(VLOOKUP($B91,'NPIAS Info 2021-25'!$C$4:$G$100,'NPIAS Info 2021-25'!$G$2,FALSE),"Non-NPIAS")</f>
        <v>GA</v>
      </c>
      <c r="F91" s="129" t="str">
        <f>IFERROR(IF(VLOOKUP($B91,'NPIAS Info 2021-25'!$C$4:$G$100,'NPIAS Info 2021-25'!$F$2,FALSE)=0,"N/A (Primary)",VLOOKUP($B91,'NPIAS Info 2021-25'!$C$4:$G$100,'NPIAS Info 2021-25'!$F$2,FALSE)),"N/A (Non-NPIAS)")</f>
        <v>Basic</v>
      </c>
      <c r="G91" s="130">
        <f>VLOOKUP($B91,'2020 Inventory Data'!$B$5:$V$137,'2020 Inventory Data'!$V$3,FALSE)</f>
        <v>13</v>
      </c>
      <c r="H91" s="168">
        <f>IFERROR(VLOOKUP(B91,MnSASP_Baseline_Operations[],'Baseline Ops'!$D$3,FALSE),0)</f>
        <v>4065.311075720947</v>
      </c>
      <c r="I91" s="130">
        <f>IFERROR(VLOOKUP($B91,'5010 Operations'!$C$5:$CO$151,'5010 Operations'!$CO$3,FALSE),"")</f>
        <v>5100</v>
      </c>
      <c r="J91" s="131">
        <f>IF(VLOOKUP($B91,'2020 Inventory Data'!$B$5:$G$137,'2020 Inventory Data'!$D$3,FALSE)="Yes",1,0)</f>
        <v>1</v>
      </c>
      <c r="K91" s="131">
        <f>IF(VLOOKUP($B91,'2020 Inventory Data'!$B$5:$G$137,'2020 Inventory Data'!$G$3,FALSE)="Yes",1,0)</f>
        <v>1</v>
      </c>
      <c r="L91" s="130">
        <f>VLOOKUP($B91,'30nm Airport Count'!$B$5:$K$137,'30nm Airport Count'!$I$3,FALSE)</f>
        <v>1</v>
      </c>
      <c r="M91" s="130">
        <f>VLOOKUP($B91,'30nm Airport Count'!$B$5:$K$137,'30nm Airport Count'!$J$3,FALSE)</f>
        <v>2</v>
      </c>
      <c r="N91" s="130">
        <f>VLOOKUP($B91,'30nm Airport Count'!$B$5:$K$137,'30nm Airport Count'!$K$3,FALSE)</f>
        <v>0</v>
      </c>
      <c r="O91" s="130">
        <f>VLOOKUP($B91,'30nm Airport Count'!$B$5:$L$137,'30nm Airport Count'!$L$3,FALSE)</f>
        <v>3</v>
      </c>
      <c r="P91" s="130">
        <f>VLOOKUP(B91,Population_30minProximity_Airports[[FAA ID]:[Population within 30 min drive-time]],3,FALSE)</f>
        <v>20078</v>
      </c>
      <c r="Q91" s="132">
        <f>IFERROR(VLOOKUP($B91,'PCI Data (106 airports)'!$W$6:$Z$112,4,FALSE),IF($C91="Landing Strip Turf","Turf","Unknown"))</f>
        <v>62.856021927750376</v>
      </c>
      <c r="R91" s="132">
        <f>VLOOKUP($B91,'Total Economic Impact'!$A$5:$G$139,'Total Economic Impact'!D$3,FALSE)</f>
        <v>11</v>
      </c>
      <c r="S91" s="133">
        <f>VLOOKUP($B91,'Total Economic Impact'!$A$5:$G$139,'Total Economic Impact'!E$3,FALSE)</f>
        <v>576360</v>
      </c>
      <c r="T91" s="133">
        <f>VLOOKUP($B91,'Total Economic Impact'!$A$5:$G$139,'Total Economic Impact'!F$3,FALSE)</f>
        <v>1198060</v>
      </c>
      <c r="U91" s="133">
        <f>VLOOKUP($B91,'Total Economic Impact'!$A$5:$G$139,'Total Economic Impact'!G$3,FALSE)</f>
        <v>1774420</v>
      </c>
      <c r="V91" s="134">
        <f>IFERROR(VLOOKUP($B91,'2020 Inventory Data'!$B$5:$AP$137,'2020 Inventory Data'!$AJ$3,FALSE),"NP")</f>
        <v>8</v>
      </c>
      <c r="W91" s="134">
        <f>IFERROR(VLOOKUP($B91,'2020 Inventory Data'!$B$5:$AP$137,'2020 Inventory Data'!$AK$3,FALSE),"NP")</f>
        <v>3</v>
      </c>
      <c r="X91" s="133">
        <f>IFERROR(VLOOKUP($B91,'AIP Grant History'!$M$9:$Q$109,5,FALSE),0)</f>
        <v>2750615</v>
      </c>
      <c r="Y91" s="133">
        <f>IFERROR(VLOOKUP($B91,'State-Local Funding History'!$L$11:$N$143,'State-Local Funding History'!M$9,FALSE),0)</f>
        <v>659410.76</v>
      </c>
      <c r="Z91" s="133">
        <f>IFERROR(VLOOKUP($B91,'State-Local Funding History'!$L$11:$N$143,'State-Local Funding History'!N$9,FALSE),0)</f>
        <v>591577.81000000029</v>
      </c>
      <c r="AA91" s="135" t="str">
        <f>IFERROR(IF(VLOOKUP($B91,'2020 Inventory Data'!$B$5:$AG$137,'2020 Inventory Data'!$AG$3,FALSE)="x","Y","N"),"")</f>
        <v>N</v>
      </c>
      <c r="AB91" s="112">
        <f>VLOOKUP(D91,'Basic Score Methodology'!$B$6:$E$16,'Basic Score Methodology'!$C$2,FALSE)</f>
        <v>5</v>
      </c>
      <c r="AC91" s="113">
        <f>IFERROR(VLOOKUP(E91,'Basic Score Methodology'!$B$6:$E$16,'Basic Score Methodology'!$D$2,FALSE),0)</f>
        <v>0</v>
      </c>
      <c r="AD91" s="113">
        <f>IFERROR(VLOOKUP(F91,'Basic Score Methodology'!$B$6:$E$16,'Basic Score Methodology'!$E$2,FALSE),0)</f>
        <v>0.75</v>
      </c>
      <c r="AE91" s="88">
        <f>IF(G91&lt;='Basic Score Methodology'!$G$12,'Basic Score Methodology'!$H$12,'Basic Score Methodology'!$H$13)</f>
        <v>5</v>
      </c>
      <c r="AF91" s="88">
        <f>IFERROR(IF($C91="Key Commercial Service",VLOOKUP(H91,'Jenks Methodology'!$B$4:$G$8,6,TRUE),IF($C91="Key General Aviation",VLOOKUP(H91,'Jenks Methodology'!$C$4:$G$8,5,TRUE),IF($C91="Intermediate Large",VLOOKUP(H91,'Jenks Methodology'!$D$4:$G$8,4,TRUE),IF($C91="Intermediate Small",VLOOKUP(H91,'Jenks Methodology'!$E$4:$G$8,3,TRUE),VLOOKUP(H91,'Jenks Methodology'!$F$4:$G$8,2,TRUE))))),0)</f>
        <v>1.25</v>
      </c>
      <c r="AG91" s="88">
        <f>IFERROR(IF($C91="Key Commercial Service",VLOOKUP($I91,'Jenks Methodology'!$B$9:$G$13,6,TRUE),IF($C91="Key General Aviation",VLOOKUP($I91,'Jenks Methodology'!$C$9:$G$13,5,TRUE),IF($C91="Intermediate Large",VLOOKUP($I91,'Jenks Methodology'!$D$9:$G$13,4,TRUE),IF($C91="Intermediate Small",VLOOKUP($I91,'Jenks Methodology'!$E$9:$G$13,3,TRUE),VLOOKUP($I91,'Jenks Methodology'!$F$9:$G$13,2,TRUE))))),"")</f>
        <v>0</v>
      </c>
      <c r="AH91" s="88">
        <f>IFERROR(VLOOKUP(J91,'Basic Score Methodology'!$G$6:$I$7,'Basic Score Methodology'!$H$2,FALSE),0)</f>
        <v>5</v>
      </c>
      <c r="AI91" s="88">
        <f>IFERROR(VLOOKUP(K91,'Basic Score Methodology'!$G$6:$I$7,'Basic Score Methodology'!$I$2,FALSE),0)</f>
        <v>5</v>
      </c>
      <c r="AJ91" s="88">
        <f>IFERROR(IF($C91="Key Commercial Service",VLOOKUP(L91,'Jenks Methodology'!$B$14:$G$18,6,TRUE),IF($C91="Key General Aviation",VLOOKUP(L91,'Jenks Methodology'!$C$14:$G$18,5,TRUE),IF($C91="Intermediate Large",VLOOKUP(L91,'Jenks Methodology'!$D$14:$G$18,4,TRUE),IF($C91="Intermediate Small",VLOOKUP(L91,'Jenks Methodology'!$E$14:$G$18,3,TRUE),VLOOKUP(L91,'Jenks Methodology'!$F$14:$G$18,2,TRUE))))),5)</f>
        <v>3.75</v>
      </c>
      <c r="AK91" s="88">
        <f>IFERROR(IF($C91="Key Commercial Service",VLOOKUP(M91,'Jenks Methodology'!$B$19:$G$23,6,TRUE),IF($C91="Key General Aviation",VLOOKUP(M91,'Jenks Methodology'!$C$19:$G$23,5,TRUE),IF($C91="Intermediate Large",VLOOKUP(M91,'Jenks Methodology'!$D$19:$G$23,4,TRUE),IF($C91="Intermediate Small",VLOOKUP(M91,'Jenks Methodology'!$E$19:$G$23,3,TRUE),VLOOKUP(M91,'Jenks Methodology'!$F$19:$G$23,2,TRUE))))),5)</f>
        <v>2.5</v>
      </c>
      <c r="AL91" s="88">
        <f>IFERROR(IF($C91="Key Commercial Service",VLOOKUP(N91,'Jenks Methodology'!$B$24:$G$28,6,TRUE),IF($C91="Key General Aviation",VLOOKUP(N91,'Jenks Methodology'!$C$24:$G$28,5,TRUE),IF($C91="Intermediate Large",VLOOKUP(N91,'Jenks Methodology'!$D$24:$G$28,4,TRUE),IF($C91="Intermediate Small",VLOOKUP(N91,'Jenks Methodology'!$E$24:$G$28,3,TRUE),VLOOKUP(N91,'Jenks Methodology'!$F$24:$G$28,2,TRUE))))),5)</f>
        <v>5</v>
      </c>
      <c r="AM91" s="88">
        <f>IFERROR(IF($C91="Key Commercial Service",VLOOKUP(O91,'Jenks Methodology'!$B$29:$G$33,6,FALSE),IF($C91="Key General Aviation",VLOOKUP(O91,'Jenks Methodology'!$C$29:$G$33,5,FALSE),IF($C91="Intermediate Large",VLOOKUP(O91,'Jenks Methodology'!$D$29:$G$33,4,FALSE),IF($C91="Intermediate Small",VLOOKUP(O91,'Jenks Methodology'!$E$29:$G$33,3,FALSE),VLOOKUP(O91,'Jenks Methodology'!$F$29:$G$33,2,FALSE))))),5)</f>
        <v>2.5</v>
      </c>
      <c r="AN91" s="101">
        <f>AVERAGE(AJ91:AM91)</f>
        <v>3.4375</v>
      </c>
      <c r="AO91" s="88">
        <f>IFERROR(IF($C91="Key Commercial Service",VLOOKUP(P91,'Jenks Methodology'!$B$34:$G$38,6,TRUE),IF($C91="Key General Aviation",VLOOKUP(P91,'Jenks Methodology'!$C$34:$G$38,5,TRUE),IF($C91="Intermediate Large",VLOOKUP(P91,'Jenks Methodology'!$D$34:$G$38,4,TRUE),IF($C91="Intermediate Small",VLOOKUP(P91,'Jenks Methodology'!$E$34:$G$38,3,TRUE),VLOOKUP(P91,'Jenks Methodology'!$F$34:$G$38,2,TRUE))))),5)</f>
        <v>0</v>
      </c>
      <c r="AP91" s="88">
        <f>VLOOKUP($Q91,'Basic Score Methodology'!$K$6:$L$12,'Basic Score Methodology'!$L$2,TRUE)</f>
        <v>2.5</v>
      </c>
      <c r="AQ91" s="88">
        <f>IFERROR(IF($C91="Key Commercial Service",VLOOKUP(R91,'Jenks Methodology'!$B$39:$G$43,6,TRUE),IF($C91="Key General Aviation",VLOOKUP(R91,'Jenks Methodology'!$C$39:$G$43,5,TRUE),IF($C91="Intermediate Large",VLOOKUP(R91,'Jenks Methodology'!$D$39:$G$43,4,TRUE),IF($C91="Intermediate Small",VLOOKUP(R91,'Jenks Methodology'!$E$39:$G$43,3,TRUE),VLOOKUP(R91,'Jenks Methodology'!$F$39:$G$43,2,TRUE))))),0)</f>
        <v>0</v>
      </c>
      <c r="AR91" s="88">
        <f>IFERROR(IF($C91="Key Commercial Service",VLOOKUP(S91,'Jenks Methodology'!$B$44:$G$48,6,TRUE),IF($C91="Key General Aviation",VLOOKUP(S91,'Jenks Methodology'!$C$44:$G$48,5,TRUE),IF($C91="Intermediate Large",VLOOKUP(S91,'Jenks Methodology'!$D$44:$G$48,4,TRUE),IF($C91="Intermediate Small",VLOOKUP(S91,'Jenks Methodology'!$E$44:$G$48,3,TRUE),VLOOKUP(S91,'Jenks Methodology'!$F$44:$G$48,2,TRUE))))),0)</f>
        <v>1.25</v>
      </c>
      <c r="AS91" s="88">
        <f>IFERROR(IF($C91="Key Commercial Service",VLOOKUP(T91,'Jenks Methodology'!$B$49:$G$53,6,TRUE),IF($C91="Key General Aviation",VLOOKUP(T91,'Jenks Methodology'!$C$49:$G$53,5,TRUE),IF($C91="Intermediate Large",VLOOKUP(T91,'Jenks Methodology'!$D$49:$G$53,4,TRUE),IF($C91="Intermediate Small",VLOOKUP(T91,'Jenks Methodology'!$E$49:$G$53,3,TRUE),VLOOKUP(T91,'Jenks Methodology'!$F$49:$G$53,2,TRUE))))),0)</f>
        <v>1.25</v>
      </c>
      <c r="AT91" s="88">
        <f>IFERROR(IF($C91="Key Commercial Service",VLOOKUP(U91,'Jenks Methodology'!$B$54:$G$58,6,TRUE),IF($C91="Key General Aviation",VLOOKUP(U91,'Jenks Methodology'!$C$54:$G$58,5,TRUE),IF($C91="Intermediate Large",VLOOKUP(U91,'Jenks Methodology'!$D$54:$G$58,4,TRUE),IF($C91="Intermediate Small",VLOOKUP(U91,'Jenks Methodology'!$E$54:$G$58,3,TRUE),VLOOKUP(U91,'Jenks Methodology'!$F$54:$G$58,2,TRUE))))),0)</f>
        <v>1.25</v>
      </c>
      <c r="AU91" s="88">
        <f>IFERROR(VLOOKUP(V91,'Basic Score Methodology'!$K$17:$M$21,'Basic Score Methodology'!$L$2,TRUE),0)</f>
        <v>3.75</v>
      </c>
      <c r="AV91" s="88">
        <f>IFERROR(VLOOKUP(W91,'Basic Score Methodology'!$K$17:$M$21,'Basic Score Methodology'!$M$2,TRUE),0)</f>
        <v>1.25</v>
      </c>
      <c r="AW91" s="88">
        <f>IFERROR(IF($C91="Key Commercial Service",VLOOKUP(X91,'Jenks Methodology'!$B$59:$G$63,6,TRUE),IF($C91="Key General Aviation",VLOOKUP(X91,'Jenks Methodology'!$C$59:$G$63,5,TRUE),IF($C91="Intermediate Large",VLOOKUP(X91,'Jenks Methodology'!$D$59:$G$63,4,TRUE),IF($C91="Intermediate Small",VLOOKUP(X91,'Jenks Methodology'!$E$59:$G$63,3,TRUE),VLOOKUP(X91,'Jenks Methodology'!$F$59:$G$63,2,TRUE))))),0)</f>
        <v>1.25</v>
      </c>
      <c r="AX91" s="88">
        <f>IFERROR(IF($C91="Key Commercial Service",VLOOKUP(Y91,'Jenks Methodology'!$B$64:$G$68,6,TRUE),IF($C91="Key General Aviation",VLOOKUP(Y91,'Jenks Methodology'!$C$64:$G$68,5,TRUE),IF($C91="Intermediate Large",VLOOKUP(Y91,'Jenks Methodology'!$D$64:$G$68,4,TRUE),IF($C91="Intermediate Small",VLOOKUP(Y91,'Jenks Methodology'!$E$64:$G$68,3,TRUE),VLOOKUP(Y91,'Jenks Methodology'!$F$64:$G$68,2,TRUE))))),0)</f>
        <v>0</v>
      </c>
      <c r="AY91" s="88">
        <f>IFERROR(IF($C91="Key Commercial Service",VLOOKUP(Z91,'Jenks Methodology'!$B$69:$G$73,6,TRUE),IF($C91="Key General Aviation",VLOOKUP(Z91,'Jenks Methodology'!$C$69:$G$73,5,TRUE),IF($C91="Intermediate Large",VLOOKUP(Z91,'Jenks Methodology'!$D$69:$G$73,4,TRUE),IF($C91="Intermediate Small",VLOOKUP(Z91,'Jenks Methodology'!$E$69:$G$73,3,TRUE),VLOOKUP(Z91,'Jenks Methodology'!$F$69:$G$73,2,TRUE))))),0)</f>
        <v>0</v>
      </c>
      <c r="AZ91" s="100">
        <f>IFERROR(VLOOKUP(AA91,'Basic Score Methodology'!$N$6:$O$7,'Basic Score Methodology'!$O$2,TRUE),0)</f>
        <v>5</v>
      </c>
      <c r="BA91" s="164">
        <f>SUM(AB91:AE91)+IF(AF91="",AG91,AF91)+SUM(AH91:AI91,AN91:AZ91)</f>
        <v>42.9375</v>
      </c>
    </row>
    <row r="92" spans="1:53" x14ac:dyDescent="0.3">
      <c r="A92" s="108" t="s">
        <v>18</v>
      </c>
      <c r="B92" s="1" t="s">
        <v>19</v>
      </c>
      <c r="C92" s="1" t="s">
        <v>294</v>
      </c>
      <c r="D92" s="129" t="str">
        <f>IF(COUNTIF('NPIAS Info 2021-25'!$C$4:$C$100,B92)&gt;0,"Y","N")</f>
        <v>Y</v>
      </c>
      <c r="E92" s="129" t="str">
        <f>IFERROR(VLOOKUP($B92,'NPIAS Info 2021-25'!$C$4:$G$100,'NPIAS Info 2021-25'!$G$2,FALSE),"Non-NPIAS")</f>
        <v>GA</v>
      </c>
      <c r="F92" s="129" t="str">
        <f>IFERROR(IF(VLOOKUP($B92,'NPIAS Info 2021-25'!$C$4:$G$100,'NPIAS Info 2021-25'!$F$2,FALSE)=0,"N/A (Primary)",VLOOKUP($B92,'NPIAS Info 2021-25'!$C$4:$G$100,'NPIAS Info 2021-25'!$F$2,FALSE)),"N/A (Non-NPIAS)")</f>
        <v>Local</v>
      </c>
      <c r="G92" s="130">
        <f>VLOOKUP($B92,'2020 Inventory Data'!$B$5:$V$137,'2020 Inventory Data'!$V$3,FALSE)</f>
        <v>16</v>
      </c>
      <c r="H92" s="168">
        <f>IFERROR(VLOOKUP(B92,MnSASP_Baseline_Operations[],'Baseline Ops'!$D$3,FALSE),0)</f>
        <v>7502.9080097615742</v>
      </c>
      <c r="I92" s="130">
        <f>IFERROR(VLOOKUP($B92,'5010 Operations'!$C$5:$CO$151,'5010 Operations'!$CO$3,FALSE),"")</f>
        <v>12825</v>
      </c>
      <c r="J92" s="131">
        <f>IF(VLOOKUP($B92,'2020 Inventory Data'!$B$5:$G$137,'2020 Inventory Data'!$D$3,FALSE)="Yes",1,0)</f>
        <v>1</v>
      </c>
      <c r="K92" s="131">
        <f>IF(VLOOKUP($B92,'2020 Inventory Data'!$B$5:$G$137,'2020 Inventory Data'!$G$3,FALSE)="Yes",1,0)</f>
        <v>1</v>
      </c>
      <c r="L92" s="130">
        <f>VLOOKUP($B92,'30nm Airport Count'!$B$5:$K$137,'30nm Airport Count'!$I$3,FALSE)</f>
        <v>0</v>
      </c>
      <c r="M92" s="130">
        <f>VLOOKUP($B92,'30nm Airport Count'!$B$5:$K$137,'30nm Airport Count'!$J$3,FALSE)</f>
        <v>0</v>
      </c>
      <c r="N92" s="130">
        <f>VLOOKUP($B92,'30nm Airport Count'!$B$5:$K$137,'30nm Airport Count'!$K$3,FALSE)</f>
        <v>0</v>
      </c>
      <c r="O92" s="130">
        <f>VLOOKUP($B92,'30nm Airport Count'!$B$5:$L$137,'30nm Airport Count'!$L$3,FALSE)</f>
        <v>0</v>
      </c>
      <c r="P92" s="130">
        <f>VLOOKUP(B92,Population_30minProximity_Airports[[FAA ID]:[Population within 30 min drive-time]],3,FALSE)</f>
        <v>3516</v>
      </c>
      <c r="Q92" s="132">
        <f>IFERROR(VLOOKUP($B92,'PCI Data (106 airports)'!$W$6:$Z$112,4,FALSE),IF($C92="Landing Strip Turf","Turf","Unknown"))</f>
        <v>64</v>
      </c>
      <c r="R92" s="132">
        <f>VLOOKUP($B92,'Total Economic Impact'!$A$5:$G$139,'Total Economic Impact'!D$3,FALSE)</f>
        <v>17</v>
      </c>
      <c r="S92" s="133">
        <f>VLOOKUP($B92,'Total Economic Impact'!$A$5:$G$139,'Total Economic Impact'!E$3,FALSE)</f>
        <v>586070</v>
      </c>
      <c r="T92" s="133">
        <f>VLOOKUP($B92,'Total Economic Impact'!$A$5:$G$139,'Total Economic Impact'!F$3,FALSE)</f>
        <v>1152290</v>
      </c>
      <c r="U92" s="133">
        <f>VLOOKUP($B92,'Total Economic Impact'!$A$5:$G$139,'Total Economic Impact'!G$3,FALSE)</f>
        <v>1738360</v>
      </c>
      <c r="V92" s="134">
        <f>IFERROR(VLOOKUP($B92,'2020 Inventory Data'!$B$5:$AP$137,'2020 Inventory Data'!$AJ$3,FALSE),"NP")</f>
        <v>8</v>
      </c>
      <c r="W92" s="134">
        <f>IFERROR(VLOOKUP($B92,'2020 Inventory Data'!$B$5:$AP$137,'2020 Inventory Data'!$AK$3,FALSE),"NP")</f>
        <v>5</v>
      </c>
      <c r="X92" s="133">
        <f>IFERROR(VLOOKUP($B92,'AIP Grant History'!$M$9:$Q$109,5,FALSE),0)</f>
        <v>10816561</v>
      </c>
      <c r="Y92" s="133">
        <f>IFERROR(VLOOKUP($B92,'State-Local Funding History'!$L$11:$N$143,'State-Local Funding History'!M$9,FALSE),0)</f>
        <v>1135452.7599999991</v>
      </c>
      <c r="Z92" s="133">
        <f>IFERROR(VLOOKUP($B92,'State-Local Funding History'!$L$11:$N$143,'State-Local Funding History'!N$9,FALSE),0)</f>
        <v>1020401.9099999999</v>
      </c>
      <c r="AA92" s="135" t="str">
        <f>IFERROR(IF(VLOOKUP($B92,'2020 Inventory Data'!$B$5:$AG$137,'2020 Inventory Data'!$AG$3,FALSE)="x","Y","N"),"")</f>
        <v>N</v>
      </c>
      <c r="AB92" s="112">
        <f>VLOOKUP(D92,'Basic Score Methodology'!$B$6:$E$16,'Basic Score Methodology'!$C$2,FALSE)</f>
        <v>5</v>
      </c>
      <c r="AC92" s="113">
        <f>IFERROR(VLOOKUP(E92,'Basic Score Methodology'!$B$6:$E$16,'Basic Score Methodology'!$D$2,FALSE),0)</f>
        <v>0</v>
      </c>
      <c r="AD92" s="113">
        <f>IFERROR(VLOOKUP(F92,'Basic Score Methodology'!$B$6:$E$16,'Basic Score Methodology'!$E$2,FALSE),0)</f>
        <v>1.5</v>
      </c>
      <c r="AE92" s="88">
        <f>IF(G92&lt;='Basic Score Methodology'!$G$12,'Basic Score Methodology'!$H$12,'Basic Score Methodology'!$H$13)</f>
        <v>5</v>
      </c>
      <c r="AF92" s="88">
        <f>IFERROR(IF($C92="Key Commercial Service",VLOOKUP(H92,'Jenks Methodology'!$B$4:$G$8,6,TRUE),IF($C92="Key General Aviation",VLOOKUP(H92,'Jenks Methodology'!$C$4:$G$8,5,TRUE),IF($C92="Intermediate Large",VLOOKUP(H92,'Jenks Methodology'!$D$4:$G$8,4,TRUE),IF($C92="Intermediate Small",VLOOKUP(H92,'Jenks Methodology'!$E$4:$G$8,3,TRUE),VLOOKUP(H92,'Jenks Methodology'!$F$4:$G$8,2,TRUE))))),0)</f>
        <v>0</v>
      </c>
      <c r="AG92" s="88">
        <f>IFERROR(IF($C92="Key Commercial Service",VLOOKUP($I92,'Jenks Methodology'!$B$9:$G$13,6,TRUE),IF($C92="Key General Aviation",VLOOKUP($I92,'Jenks Methodology'!$C$9:$G$13,5,TRUE),IF($C92="Intermediate Large",VLOOKUP($I92,'Jenks Methodology'!$D$9:$G$13,4,TRUE),IF($C92="Intermediate Small",VLOOKUP($I92,'Jenks Methodology'!$E$9:$G$13,3,TRUE),VLOOKUP($I92,'Jenks Methodology'!$F$9:$G$13,2,TRUE))))),"")</f>
        <v>1.25</v>
      </c>
      <c r="AH92" s="88">
        <f>IFERROR(VLOOKUP(J92,'Basic Score Methodology'!$G$6:$I$7,'Basic Score Methodology'!$H$2,FALSE),0)</f>
        <v>5</v>
      </c>
      <c r="AI92" s="88">
        <f>IFERROR(VLOOKUP(K92,'Basic Score Methodology'!$G$6:$I$7,'Basic Score Methodology'!$I$2,FALSE),0)</f>
        <v>5</v>
      </c>
      <c r="AJ92" s="88">
        <f>IFERROR(IF($C92="Key Commercial Service",VLOOKUP(L92,'Jenks Methodology'!$B$14:$G$18,6,TRUE),IF($C92="Key General Aviation",VLOOKUP(L92,'Jenks Methodology'!$C$14:$G$18,5,TRUE),IF($C92="Intermediate Large",VLOOKUP(L92,'Jenks Methodology'!$D$14:$G$18,4,TRUE),IF($C92="Intermediate Small",VLOOKUP(L92,'Jenks Methodology'!$E$14:$G$18,3,TRUE),VLOOKUP(L92,'Jenks Methodology'!$F$14:$G$18,2,TRUE))))),5)</f>
        <v>5</v>
      </c>
      <c r="AK92" s="88">
        <f>IFERROR(IF($C92="Key Commercial Service",VLOOKUP(M92,'Jenks Methodology'!$B$19:$G$23,6,TRUE),IF($C92="Key General Aviation",VLOOKUP(M92,'Jenks Methodology'!$C$19:$G$23,5,TRUE),IF($C92="Intermediate Large",VLOOKUP(M92,'Jenks Methodology'!$D$19:$G$23,4,TRUE),IF($C92="Intermediate Small",VLOOKUP(M92,'Jenks Methodology'!$E$19:$G$23,3,TRUE),VLOOKUP(M92,'Jenks Methodology'!$F$19:$G$23,2,TRUE))))),5)</f>
        <v>5</v>
      </c>
      <c r="AL92" s="88">
        <f>IFERROR(IF($C92="Key Commercial Service",VLOOKUP(N92,'Jenks Methodology'!$B$24:$G$28,6,TRUE),IF($C92="Key General Aviation",VLOOKUP(N92,'Jenks Methodology'!$C$24:$G$28,5,TRUE),IF($C92="Intermediate Large",VLOOKUP(N92,'Jenks Methodology'!$D$24:$G$28,4,TRUE),IF($C92="Intermediate Small",VLOOKUP(N92,'Jenks Methodology'!$E$24:$G$28,3,TRUE),VLOOKUP(N92,'Jenks Methodology'!$F$24:$G$28,2,TRUE))))),5)</f>
        <v>3.75</v>
      </c>
      <c r="AM92" s="88">
        <f>IFERROR(IF($C92="Key Commercial Service",VLOOKUP(O92,'Jenks Methodology'!$B$29:$G$33,6,FALSE),IF($C92="Key General Aviation",VLOOKUP(O92,'Jenks Methodology'!$C$29:$G$33,5,FALSE),IF($C92="Intermediate Large",VLOOKUP(O92,'Jenks Methodology'!$D$29:$G$33,4,FALSE),IF($C92="Intermediate Small",VLOOKUP(O92,'Jenks Methodology'!$E$29:$G$33,3,FALSE),VLOOKUP(O92,'Jenks Methodology'!$F$29:$G$33,2,FALSE))))),5)</f>
        <v>5</v>
      </c>
      <c r="AN92" s="101">
        <f>AVERAGE(AJ92:AM92)</f>
        <v>4.6875</v>
      </c>
      <c r="AO92" s="88">
        <f>IFERROR(IF($C92="Key Commercial Service",VLOOKUP(P92,'Jenks Methodology'!$B$34:$G$38,6,TRUE),IF($C92="Key General Aviation",VLOOKUP(P92,'Jenks Methodology'!$C$34:$G$38,5,TRUE),IF($C92="Intermediate Large",VLOOKUP(P92,'Jenks Methodology'!$D$34:$G$38,4,TRUE),IF($C92="Intermediate Small",VLOOKUP(P92,'Jenks Methodology'!$E$34:$G$38,3,TRUE),VLOOKUP(P92,'Jenks Methodology'!$F$34:$G$38,2,TRUE))))),5)</f>
        <v>0</v>
      </c>
      <c r="AP92" s="88">
        <f>VLOOKUP($Q92,'Basic Score Methodology'!$K$6:$L$12,'Basic Score Methodology'!$L$2,TRUE)</f>
        <v>2.5</v>
      </c>
      <c r="AQ92" s="88">
        <f>IFERROR(IF($C92="Key Commercial Service",VLOOKUP(R92,'Jenks Methodology'!$B$39:$G$43,6,TRUE),IF($C92="Key General Aviation",VLOOKUP(R92,'Jenks Methodology'!$C$39:$G$43,5,TRUE),IF($C92="Intermediate Large",VLOOKUP(R92,'Jenks Methodology'!$D$39:$G$43,4,TRUE),IF($C92="Intermediate Small",VLOOKUP(R92,'Jenks Methodology'!$E$39:$G$43,3,TRUE),VLOOKUP(R92,'Jenks Methodology'!$F$39:$G$43,2,TRUE))))),0)</f>
        <v>0</v>
      </c>
      <c r="AR92" s="88">
        <f>IFERROR(IF($C92="Key Commercial Service",VLOOKUP(S92,'Jenks Methodology'!$B$44:$G$48,6,TRUE),IF($C92="Key General Aviation",VLOOKUP(S92,'Jenks Methodology'!$C$44:$G$48,5,TRUE),IF($C92="Intermediate Large",VLOOKUP(S92,'Jenks Methodology'!$D$44:$G$48,4,TRUE),IF($C92="Intermediate Small",VLOOKUP(S92,'Jenks Methodology'!$E$44:$G$48,3,TRUE),VLOOKUP(S92,'Jenks Methodology'!$F$44:$G$48,2,TRUE))))),0)</f>
        <v>0</v>
      </c>
      <c r="AS92" s="88">
        <f>IFERROR(IF($C92="Key Commercial Service",VLOOKUP(T92,'Jenks Methodology'!$B$49:$G$53,6,TRUE),IF($C92="Key General Aviation",VLOOKUP(T92,'Jenks Methodology'!$C$49:$G$53,5,TRUE),IF($C92="Intermediate Large",VLOOKUP(T92,'Jenks Methodology'!$D$49:$G$53,4,TRUE),IF($C92="Intermediate Small",VLOOKUP(T92,'Jenks Methodology'!$E$49:$G$53,3,TRUE),VLOOKUP(T92,'Jenks Methodology'!$F$49:$G$53,2,TRUE))))),0)</f>
        <v>0</v>
      </c>
      <c r="AT92" s="88">
        <f>IFERROR(IF($C92="Key Commercial Service",VLOOKUP(U92,'Jenks Methodology'!$B$54:$G$58,6,TRUE),IF($C92="Key General Aviation",VLOOKUP(U92,'Jenks Methodology'!$C$54:$G$58,5,TRUE),IF($C92="Intermediate Large",VLOOKUP(U92,'Jenks Methodology'!$D$54:$G$58,4,TRUE),IF($C92="Intermediate Small",VLOOKUP(U92,'Jenks Methodology'!$E$54:$G$58,3,TRUE),VLOOKUP(U92,'Jenks Methodology'!$F$54:$G$58,2,TRUE))))),0)</f>
        <v>0</v>
      </c>
      <c r="AU92" s="88">
        <f>IFERROR(VLOOKUP(V92,'Basic Score Methodology'!$K$17:$M$21,'Basic Score Methodology'!$L$2,TRUE),0)</f>
        <v>3.75</v>
      </c>
      <c r="AV92" s="88">
        <f>IFERROR(VLOOKUP(W92,'Basic Score Methodology'!$K$17:$M$21,'Basic Score Methodology'!$M$2,TRUE),0)</f>
        <v>2.5</v>
      </c>
      <c r="AW92" s="88">
        <f>IFERROR(IF($C92="Key Commercial Service",VLOOKUP(X92,'Jenks Methodology'!$B$59:$G$63,6,TRUE),IF($C92="Key General Aviation",VLOOKUP(X92,'Jenks Methodology'!$C$59:$G$63,5,TRUE),IF($C92="Intermediate Large",VLOOKUP(X92,'Jenks Methodology'!$D$59:$G$63,4,TRUE),IF($C92="Intermediate Small",VLOOKUP(X92,'Jenks Methodology'!$E$59:$G$63,3,TRUE),VLOOKUP(X92,'Jenks Methodology'!$F$59:$G$63,2,TRUE))))),0)</f>
        <v>2.5</v>
      </c>
      <c r="AX92" s="88">
        <f>IFERROR(IF($C92="Key Commercial Service",VLOOKUP(Y92,'Jenks Methodology'!$B$64:$G$68,6,TRUE),IF($C92="Key General Aviation",VLOOKUP(Y92,'Jenks Methodology'!$C$64:$G$68,5,TRUE),IF($C92="Intermediate Large",VLOOKUP(Y92,'Jenks Methodology'!$D$64:$G$68,4,TRUE),IF($C92="Intermediate Small",VLOOKUP(Y92,'Jenks Methodology'!$E$64:$G$68,3,TRUE),VLOOKUP(Y92,'Jenks Methodology'!$F$64:$G$68,2,TRUE))))),0)</f>
        <v>0</v>
      </c>
      <c r="AY92" s="88">
        <f>IFERROR(IF($C92="Key Commercial Service",VLOOKUP(Z92,'Jenks Methodology'!$B$69:$G$73,6,TRUE),IF($C92="Key General Aviation",VLOOKUP(Z92,'Jenks Methodology'!$C$69:$G$73,5,TRUE),IF($C92="Intermediate Large",VLOOKUP(Z92,'Jenks Methodology'!$D$69:$G$73,4,TRUE),IF($C92="Intermediate Small",VLOOKUP(Z92,'Jenks Methodology'!$E$69:$G$73,3,TRUE),VLOOKUP(Z92,'Jenks Methodology'!$F$69:$G$73,2,TRUE))))),0)</f>
        <v>0</v>
      </c>
      <c r="AZ92" s="100">
        <f>IFERROR(VLOOKUP(AA92,'Basic Score Methodology'!$N$6:$O$7,'Basic Score Methodology'!$O$2,TRUE),0)</f>
        <v>5</v>
      </c>
      <c r="BA92" s="164">
        <f>SUM(AB92:AE92)+IF(AF92="",AG92,AF92)+SUM(AH92:AI92,AN92:AZ92)</f>
        <v>42.4375</v>
      </c>
    </row>
    <row r="93" spans="1:53" x14ac:dyDescent="0.3">
      <c r="A93" s="108" t="s">
        <v>162</v>
      </c>
      <c r="B93" s="1" t="s">
        <v>163</v>
      </c>
      <c r="C93" s="1" t="s">
        <v>294</v>
      </c>
      <c r="D93" s="129" t="str">
        <f>IF(COUNTIF('NPIAS Info 2021-25'!$C$4:$C$100,B93)&gt;0,"Y","N")</f>
        <v>Y</v>
      </c>
      <c r="E93" s="129" t="str">
        <f>IFERROR(VLOOKUP($B93,'NPIAS Info 2021-25'!$C$4:$G$100,'NPIAS Info 2021-25'!$G$2,FALSE),"Non-NPIAS")</f>
        <v>GA</v>
      </c>
      <c r="F93" s="129" t="str">
        <f>IFERROR(IF(VLOOKUP($B93,'NPIAS Info 2021-25'!$C$4:$G$100,'NPIAS Info 2021-25'!$F$2,FALSE)=0,"N/A (Primary)",VLOOKUP($B93,'NPIAS Info 2021-25'!$C$4:$G$100,'NPIAS Info 2021-25'!$F$2,FALSE)),"N/A (Non-NPIAS)")</f>
        <v>Local</v>
      </c>
      <c r="G93" s="130">
        <f>VLOOKUP($B93,'2020 Inventory Data'!$B$5:$V$137,'2020 Inventory Data'!$V$3,FALSE)</f>
        <v>16</v>
      </c>
      <c r="H93" s="168">
        <f>IFERROR(VLOOKUP(B93,MnSASP_Baseline_Operations[],'Baseline Ops'!$D$3,FALSE),0)</f>
        <v>7792.2645478397353</v>
      </c>
      <c r="I93" s="130">
        <f>IFERROR(VLOOKUP($B93,'5010 Operations'!$C$5:$CO$151,'5010 Operations'!$CO$3,FALSE),"")</f>
        <v>15510</v>
      </c>
      <c r="J93" s="131">
        <f>IF(VLOOKUP($B93,'2020 Inventory Data'!$B$5:$G$137,'2020 Inventory Data'!$D$3,FALSE)="Yes",1,0)</f>
        <v>1</v>
      </c>
      <c r="K93" s="131">
        <f>IF(VLOOKUP($B93,'2020 Inventory Data'!$B$5:$G$137,'2020 Inventory Data'!$G$3,FALSE)="Yes",1,0)</f>
        <v>1</v>
      </c>
      <c r="L93" s="130">
        <f>VLOOKUP($B93,'30nm Airport Count'!$B$5:$K$137,'30nm Airport Count'!$I$3,FALSE)</f>
        <v>1</v>
      </c>
      <c r="M93" s="130">
        <f>VLOOKUP($B93,'30nm Airport Count'!$B$5:$K$137,'30nm Airport Count'!$J$3,FALSE)</f>
        <v>1</v>
      </c>
      <c r="N93" s="130">
        <f>VLOOKUP($B93,'30nm Airport Count'!$B$5:$K$137,'30nm Airport Count'!$K$3,FALSE)</f>
        <v>0</v>
      </c>
      <c r="O93" s="130">
        <f>VLOOKUP($B93,'30nm Airport Count'!$B$5:$L$137,'30nm Airport Count'!$L$3,FALSE)</f>
        <v>2</v>
      </c>
      <c r="P93" s="130">
        <f>VLOOKUP(B93,Population_30minProximity_Airports[[FAA ID]:[Population within 30 min drive-time]],3,FALSE)</f>
        <v>36807</v>
      </c>
      <c r="Q93" s="132">
        <f>IFERROR(VLOOKUP($B93,'PCI Data (106 airports)'!$W$6:$Z$112,4,FALSE),IF($C93="Landing Strip Turf","Turf","Unknown"))</f>
        <v>80</v>
      </c>
      <c r="R93" s="132">
        <f>VLOOKUP($B93,'Total Economic Impact'!$A$5:$G$139,'Total Economic Impact'!D$3,FALSE)</f>
        <v>45</v>
      </c>
      <c r="S93" s="133">
        <f>VLOOKUP($B93,'Total Economic Impact'!$A$5:$G$139,'Total Economic Impact'!E$3,FALSE)</f>
        <v>1649330</v>
      </c>
      <c r="T93" s="133">
        <f>VLOOKUP($B93,'Total Economic Impact'!$A$5:$G$139,'Total Economic Impact'!F$3,FALSE)</f>
        <v>4006810</v>
      </c>
      <c r="U93" s="133">
        <f>VLOOKUP($B93,'Total Economic Impact'!$A$5:$G$139,'Total Economic Impact'!G$3,FALSE)</f>
        <v>5656140</v>
      </c>
      <c r="V93" s="134" t="str">
        <f>IFERROR(VLOOKUP($B93,'2020 Inventory Data'!$B$5:$AP$137,'2020 Inventory Data'!$AJ$3,FALSE),"NP")</f>
        <v>NP</v>
      </c>
      <c r="W93" s="134" t="str">
        <f>IFERROR(VLOOKUP($B93,'2020 Inventory Data'!$B$5:$AP$137,'2020 Inventory Data'!$AK$3,FALSE),"NP")</f>
        <v>NP</v>
      </c>
      <c r="X93" s="133">
        <f>IFERROR(VLOOKUP($B93,'AIP Grant History'!$M$9:$Q$109,5,FALSE),0)</f>
        <v>12877164</v>
      </c>
      <c r="Y93" s="133">
        <f>IFERROR(VLOOKUP($B93,'State-Local Funding History'!$L$11:$N$143,'State-Local Funding History'!M$9,FALSE),0)</f>
        <v>2779594.7300000004</v>
      </c>
      <c r="Z93" s="133">
        <f>IFERROR(VLOOKUP($B93,'State-Local Funding History'!$L$11:$N$143,'State-Local Funding History'!N$9,FALSE),0)</f>
        <v>2327800.9700000007</v>
      </c>
      <c r="AA93" s="135" t="str">
        <f>IFERROR(IF(VLOOKUP($B93,'2020 Inventory Data'!$B$5:$AG$137,'2020 Inventory Data'!$AG$3,FALSE)="x","Y","N"),"")</f>
        <v>N</v>
      </c>
      <c r="AB93" s="112">
        <f>VLOOKUP(D93,'Basic Score Methodology'!$B$6:$E$16,'Basic Score Methodology'!$C$2,FALSE)</f>
        <v>5</v>
      </c>
      <c r="AC93" s="113">
        <f>IFERROR(VLOOKUP(E93,'Basic Score Methodology'!$B$6:$E$16,'Basic Score Methodology'!$D$2,FALSE),0)</f>
        <v>0</v>
      </c>
      <c r="AD93" s="113">
        <f>IFERROR(VLOOKUP(F93,'Basic Score Methodology'!$B$6:$E$16,'Basic Score Methodology'!$E$2,FALSE),0)</f>
        <v>1.5</v>
      </c>
      <c r="AE93" s="88">
        <f>IF(G93&lt;='Basic Score Methodology'!$G$12,'Basic Score Methodology'!$H$12,'Basic Score Methodology'!$H$13)</f>
        <v>5</v>
      </c>
      <c r="AF93" s="88">
        <f>IFERROR(IF($C93="Key Commercial Service",VLOOKUP(H93,'Jenks Methodology'!$B$4:$G$8,6,TRUE),IF($C93="Key General Aviation",VLOOKUP(H93,'Jenks Methodology'!$C$4:$G$8,5,TRUE),IF($C93="Intermediate Large",VLOOKUP(H93,'Jenks Methodology'!$D$4:$G$8,4,TRUE),IF($C93="Intermediate Small",VLOOKUP(H93,'Jenks Methodology'!$E$4:$G$8,3,TRUE),VLOOKUP(H93,'Jenks Methodology'!$F$4:$G$8,2,TRUE))))),0)</f>
        <v>0</v>
      </c>
      <c r="AG93" s="88">
        <f>IFERROR(IF($C93="Key Commercial Service",VLOOKUP($I93,'Jenks Methodology'!$B$9:$G$13,6,TRUE),IF($C93="Key General Aviation",VLOOKUP($I93,'Jenks Methodology'!$C$9:$G$13,5,TRUE),IF($C93="Intermediate Large",VLOOKUP($I93,'Jenks Methodology'!$D$9:$G$13,4,TRUE),IF($C93="Intermediate Small",VLOOKUP($I93,'Jenks Methodology'!$E$9:$G$13,3,TRUE),VLOOKUP($I93,'Jenks Methodology'!$F$9:$G$13,2,TRUE))))),"")</f>
        <v>2.5</v>
      </c>
      <c r="AH93" s="88">
        <f>IFERROR(VLOOKUP(J93,'Basic Score Methodology'!$G$6:$I$7,'Basic Score Methodology'!$H$2,FALSE),0)</f>
        <v>5</v>
      </c>
      <c r="AI93" s="88">
        <f>IFERROR(VLOOKUP(K93,'Basic Score Methodology'!$G$6:$I$7,'Basic Score Methodology'!$I$2,FALSE),0)</f>
        <v>5</v>
      </c>
      <c r="AJ93" s="88">
        <f>IFERROR(IF($C93="Key Commercial Service",VLOOKUP(L93,'Jenks Methodology'!$B$14:$G$18,6,TRUE),IF($C93="Key General Aviation",VLOOKUP(L93,'Jenks Methodology'!$C$14:$G$18,5,TRUE),IF($C93="Intermediate Large",VLOOKUP(L93,'Jenks Methodology'!$D$14:$G$18,4,TRUE),IF($C93="Intermediate Small",VLOOKUP(L93,'Jenks Methodology'!$E$14:$G$18,3,TRUE),VLOOKUP(L93,'Jenks Methodology'!$F$14:$G$18,2,TRUE))))),5)</f>
        <v>3.75</v>
      </c>
      <c r="AK93" s="88">
        <f>IFERROR(IF($C93="Key Commercial Service",VLOOKUP(M93,'Jenks Methodology'!$B$19:$G$23,6,TRUE),IF($C93="Key General Aviation",VLOOKUP(M93,'Jenks Methodology'!$C$19:$G$23,5,TRUE),IF($C93="Intermediate Large",VLOOKUP(M93,'Jenks Methodology'!$D$19:$G$23,4,TRUE),IF($C93="Intermediate Small",VLOOKUP(M93,'Jenks Methodology'!$E$19:$G$23,3,TRUE),VLOOKUP(M93,'Jenks Methodology'!$F$19:$G$23,2,TRUE))))),5)</f>
        <v>3.75</v>
      </c>
      <c r="AL93" s="88">
        <f>IFERROR(IF($C93="Key Commercial Service",VLOOKUP(N93,'Jenks Methodology'!$B$24:$G$28,6,TRUE),IF($C93="Key General Aviation",VLOOKUP(N93,'Jenks Methodology'!$C$24:$G$28,5,TRUE),IF($C93="Intermediate Large",VLOOKUP(N93,'Jenks Methodology'!$D$24:$G$28,4,TRUE),IF($C93="Intermediate Small",VLOOKUP(N93,'Jenks Methodology'!$E$24:$G$28,3,TRUE),VLOOKUP(N93,'Jenks Methodology'!$F$24:$G$28,2,TRUE))))),5)</f>
        <v>3.75</v>
      </c>
      <c r="AM93" s="88">
        <f>IFERROR(IF($C93="Key Commercial Service",VLOOKUP(O93,'Jenks Methodology'!$B$29:$G$33,6,FALSE),IF($C93="Key General Aviation",VLOOKUP(O93,'Jenks Methodology'!$C$29:$G$33,5,FALSE),IF($C93="Intermediate Large",VLOOKUP(O93,'Jenks Methodology'!$D$29:$G$33,4,FALSE),IF($C93="Intermediate Small",VLOOKUP(O93,'Jenks Methodology'!$E$29:$G$33,3,FALSE),VLOOKUP(O93,'Jenks Methodology'!$F$29:$G$33,2,FALSE))))),5)</f>
        <v>2.5</v>
      </c>
      <c r="AN93" s="101">
        <f>AVERAGE(AJ93:AM93)</f>
        <v>3.4375</v>
      </c>
      <c r="AO93" s="88">
        <f>IFERROR(IF($C93="Key Commercial Service",VLOOKUP(P93,'Jenks Methodology'!$B$34:$G$38,6,TRUE),IF($C93="Key General Aviation",VLOOKUP(P93,'Jenks Methodology'!$C$34:$G$38,5,TRUE),IF($C93="Intermediate Large",VLOOKUP(P93,'Jenks Methodology'!$D$34:$G$38,4,TRUE),IF($C93="Intermediate Small",VLOOKUP(P93,'Jenks Methodology'!$E$34:$G$38,3,TRUE),VLOOKUP(P93,'Jenks Methodology'!$F$34:$G$38,2,TRUE))))),5)</f>
        <v>1.25</v>
      </c>
      <c r="AP93" s="88">
        <f>VLOOKUP($Q93,'Basic Score Methodology'!$K$6:$L$12,'Basic Score Methodology'!$L$2,TRUE)</f>
        <v>3.75</v>
      </c>
      <c r="AQ93" s="88">
        <f>IFERROR(IF($C93="Key Commercial Service",VLOOKUP(R93,'Jenks Methodology'!$B$39:$G$43,6,TRUE),IF($C93="Key General Aviation",VLOOKUP(R93,'Jenks Methodology'!$C$39:$G$43,5,TRUE),IF($C93="Intermediate Large",VLOOKUP(R93,'Jenks Methodology'!$D$39:$G$43,4,TRUE),IF($C93="Intermediate Small",VLOOKUP(R93,'Jenks Methodology'!$E$39:$G$43,3,TRUE),VLOOKUP(R93,'Jenks Methodology'!$F$39:$G$43,2,TRUE))))),0)</f>
        <v>0</v>
      </c>
      <c r="AR93" s="88">
        <f>IFERROR(IF($C93="Key Commercial Service",VLOOKUP(S93,'Jenks Methodology'!$B$44:$G$48,6,TRUE),IF($C93="Key General Aviation",VLOOKUP(S93,'Jenks Methodology'!$C$44:$G$48,5,TRUE),IF($C93="Intermediate Large",VLOOKUP(S93,'Jenks Methodology'!$D$44:$G$48,4,TRUE),IF($C93="Intermediate Small",VLOOKUP(S93,'Jenks Methodology'!$E$44:$G$48,3,TRUE),VLOOKUP(S93,'Jenks Methodology'!$F$44:$G$48,2,TRUE))))),0)</f>
        <v>0</v>
      </c>
      <c r="AS93" s="88">
        <f>IFERROR(IF($C93="Key Commercial Service",VLOOKUP(T93,'Jenks Methodology'!$B$49:$G$53,6,TRUE),IF($C93="Key General Aviation",VLOOKUP(T93,'Jenks Methodology'!$C$49:$G$53,5,TRUE),IF($C93="Intermediate Large",VLOOKUP(T93,'Jenks Methodology'!$D$49:$G$53,4,TRUE),IF($C93="Intermediate Small",VLOOKUP(T93,'Jenks Methodology'!$E$49:$G$53,3,TRUE),VLOOKUP(T93,'Jenks Methodology'!$F$49:$G$53,2,TRUE))))),0)</f>
        <v>1.25</v>
      </c>
      <c r="AT93" s="88">
        <f>IFERROR(IF($C93="Key Commercial Service",VLOOKUP(U93,'Jenks Methodology'!$B$54:$G$58,6,TRUE),IF($C93="Key General Aviation",VLOOKUP(U93,'Jenks Methodology'!$C$54:$G$58,5,TRUE),IF($C93="Intermediate Large",VLOOKUP(U93,'Jenks Methodology'!$D$54:$G$58,4,TRUE),IF($C93="Intermediate Small",VLOOKUP(U93,'Jenks Methodology'!$E$54:$G$58,3,TRUE),VLOOKUP(U93,'Jenks Methodology'!$F$54:$G$58,2,TRUE))))),0)</f>
        <v>0</v>
      </c>
      <c r="AU93" s="88">
        <f>IFERROR(VLOOKUP(V93,'Basic Score Methodology'!$K$17:$M$21,'Basic Score Methodology'!$L$2,TRUE),0)</f>
        <v>0</v>
      </c>
      <c r="AV93" s="88">
        <f>IFERROR(VLOOKUP(W93,'Basic Score Methodology'!$K$17:$M$21,'Basic Score Methodology'!$M$2,TRUE),0)</f>
        <v>0</v>
      </c>
      <c r="AW93" s="88">
        <f>IFERROR(IF($C93="Key Commercial Service",VLOOKUP(X93,'Jenks Methodology'!$B$59:$G$63,6,TRUE),IF($C93="Key General Aviation",VLOOKUP(X93,'Jenks Methodology'!$C$59:$G$63,5,TRUE),IF($C93="Intermediate Large",VLOOKUP(X93,'Jenks Methodology'!$D$59:$G$63,4,TRUE),IF($C93="Intermediate Small",VLOOKUP(X93,'Jenks Methodology'!$E$59:$G$63,3,TRUE),VLOOKUP(X93,'Jenks Methodology'!$F$59:$G$63,2,TRUE))))),0)</f>
        <v>3.75</v>
      </c>
      <c r="AX93" s="88">
        <f>IFERROR(IF($C93="Key Commercial Service",VLOOKUP(Y93,'Jenks Methodology'!$B$64:$G$68,6,TRUE),IF($C93="Key General Aviation",VLOOKUP(Y93,'Jenks Methodology'!$C$64:$G$68,5,TRUE),IF($C93="Intermediate Large",VLOOKUP(Y93,'Jenks Methodology'!$D$64:$G$68,4,TRUE),IF($C93="Intermediate Small",VLOOKUP(Y93,'Jenks Methodology'!$E$64:$G$68,3,TRUE),VLOOKUP(Y93,'Jenks Methodology'!$F$64:$G$68,2,TRUE))))),0)</f>
        <v>1.25</v>
      </c>
      <c r="AY93" s="88">
        <f>IFERROR(IF($C93="Key Commercial Service",VLOOKUP(Z93,'Jenks Methodology'!$B$69:$G$73,6,TRUE),IF($C93="Key General Aviation",VLOOKUP(Z93,'Jenks Methodology'!$C$69:$G$73,5,TRUE),IF($C93="Intermediate Large",VLOOKUP(Z93,'Jenks Methodology'!$D$69:$G$73,4,TRUE),IF($C93="Intermediate Small",VLOOKUP(Z93,'Jenks Methodology'!$E$69:$G$73,3,TRUE),VLOOKUP(Z93,'Jenks Methodology'!$F$69:$G$73,2,TRUE))))),0)</f>
        <v>1.25</v>
      </c>
      <c r="AZ93" s="100">
        <f>IFERROR(VLOOKUP(AA93,'Basic Score Methodology'!$N$6:$O$7,'Basic Score Methodology'!$O$2,TRUE),0)</f>
        <v>5</v>
      </c>
      <c r="BA93" s="164">
        <f>SUM(AB93:AE93)+IF(AF93="",AG93,AF93)+SUM(AH93:AI93,AN93:AZ93)</f>
        <v>42.4375</v>
      </c>
    </row>
    <row r="94" spans="1:53" x14ac:dyDescent="0.3">
      <c r="A94" s="108" t="s">
        <v>130</v>
      </c>
      <c r="B94" s="1" t="s">
        <v>131</v>
      </c>
      <c r="C94" s="1" t="s">
        <v>290</v>
      </c>
      <c r="D94" s="129" t="str">
        <f>IF(COUNTIF('NPIAS Info 2021-25'!$C$4:$C$100,B94)&gt;0,"Y","N")</f>
        <v>Y</v>
      </c>
      <c r="E94" s="129" t="str">
        <f>IFERROR(VLOOKUP($B94,'NPIAS Info 2021-25'!$C$4:$G$100,'NPIAS Info 2021-25'!$G$2,FALSE),"Non-NPIAS")</f>
        <v>GA</v>
      </c>
      <c r="F94" s="129" t="str">
        <f>IFERROR(IF(VLOOKUP($B94,'NPIAS Info 2021-25'!$C$4:$G$100,'NPIAS Info 2021-25'!$F$2,FALSE)=0,"N/A (Primary)",VLOOKUP($B94,'NPIAS Info 2021-25'!$C$4:$G$100,'NPIAS Info 2021-25'!$F$2,FALSE)),"N/A (Non-NPIAS)")</f>
        <v>Local</v>
      </c>
      <c r="G94" s="130">
        <f>VLOOKUP($B94,'2020 Inventory Data'!$B$5:$V$137,'2020 Inventory Data'!$V$3,FALSE)</f>
        <v>21</v>
      </c>
      <c r="H94" s="168">
        <f>IFERROR(VLOOKUP(B94,MnSASP_Baseline_Operations[],'Baseline Ops'!$D$3,FALSE),0)</f>
        <v>1620.9953827293455</v>
      </c>
      <c r="I94" s="130">
        <f>IFERROR(VLOOKUP($B94,'5010 Operations'!$C$5:$CO$151,'5010 Operations'!$CO$3,FALSE),"")</f>
        <v>1650</v>
      </c>
      <c r="J94" s="131">
        <f>IF(VLOOKUP($B94,'2020 Inventory Data'!$B$5:$G$137,'2020 Inventory Data'!$D$3,FALSE)="Yes",1,0)</f>
        <v>0</v>
      </c>
      <c r="K94" s="131">
        <f>IF(VLOOKUP($B94,'2020 Inventory Data'!$B$5:$G$137,'2020 Inventory Data'!$G$3,FALSE)="Yes",1,0)</f>
        <v>1</v>
      </c>
      <c r="L94" s="130">
        <f>VLOOKUP($B94,'30nm Airport Count'!$B$5:$K$137,'30nm Airport Count'!$I$3,FALSE)</f>
        <v>0</v>
      </c>
      <c r="M94" s="130">
        <f>VLOOKUP($B94,'30nm Airport Count'!$B$5:$K$137,'30nm Airport Count'!$J$3,FALSE)</f>
        <v>1</v>
      </c>
      <c r="N94" s="130">
        <f>VLOOKUP($B94,'30nm Airport Count'!$B$5:$K$137,'30nm Airport Count'!$K$3,FALSE)</f>
        <v>0</v>
      </c>
      <c r="O94" s="130">
        <f>VLOOKUP($B94,'30nm Airport Count'!$B$5:$L$137,'30nm Airport Count'!$L$3,FALSE)</f>
        <v>1</v>
      </c>
      <c r="P94" s="130">
        <f>VLOOKUP(B94,Population_30minProximity_Airports[[FAA ID]:[Population within 30 min drive-time]],3,FALSE)</f>
        <v>12763</v>
      </c>
      <c r="Q94" s="132">
        <f>IFERROR(VLOOKUP($B94,'PCI Data (106 airports)'!$W$6:$Z$112,4,FALSE),IF($C94="Landing Strip Turf","Turf","Unknown"))</f>
        <v>76.809228973967365</v>
      </c>
      <c r="R94" s="132">
        <f>VLOOKUP($B94,'Total Economic Impact'!$A$5:$G$139,'Total Economic Impact'!D$3,FALSE)</f>
        <v>9</v>
      </c>
      <c r="S94" s="133">
        <f>VLOOKUP($B94,'Total Economic Impact'!$A$5:$G$139,'Total Economic Impact'!E$3,FALSE)</f>
        <v>298070</v>
      </c>
      <c r="T94" s="133">
        <f>VLOOKUP($B94,'Total Economic Impact'!$A$5:$G$139,'Total Economic Impact'!F$3,FALSE)</f>
        <v>633220</v>
      </c>
      <c r="U94" s="133">
        <f>VLOOKUP($B94,'Total Economic Impact'!$A$5:$G$139,'Total Economic Impact'!G$3,FALSE)</f>
        <v>931290</v>
      </c>
      <c r="V94" s="134">
        <f>IFERROR(VLOOKUP($B94,'2020 Inventory Data'!$B$5:$AP$137,'2020 Inventory Data'!$AJ$3,FALSE),"NP")</f>
        <v>7</v>
      </c>
      <c r="W94" s="134">
        <f>IFERROR(VLOOKUP($B94,'2020 Inventory Data'!$B$5:$AP$137,'2020 Inventory Data'!$AK$3,FALSE),"NP")</f>
        <v>7</v>
      </c>
      <c r="X94" s="133">
        <f>IFERROR(VLOOKUP($B94,'AIP Grant History'!$M$9:$Q$109,5,FALSE),0)</f>
        <v>4901128</v>
      </c>
      <c r="Y94" s="133">
        <f>IFERROR(VLOOKUP($B94,'State-Local Funding History'!$L$11:$N$143,'State-Local Funding History'!M$9,FALSE),0)</f>
        <v>356826.72</v>
      </c>
      <c r="Z94" s="133">
        <f>IFERROR(VLOOKUP($B94,'State-Local Funding History'!$L$11:$N$143,'State-Local Funding History'!N$9,FALSE),0)</f>
        <v>233730.69000000003</v>
      </c>
      <c r="AA94" s="135" t="str">
        <f>IFERROR(IF(VLOOKUP($B94,'2020 Inventory Data'!$B$5:$AG$137,'2020 Inventory Data'!$AG$3,FALSE)="x","Y","N"),"")</f>
        <v>N</v>
      </c>
      <c r="AB94" s="112">
        <f>VLOOKUP(D94,'Basic Score Methodology'!$B$6:$E$16,'Basic Score Methodology'!$C$2,FALSE)</f>
        <v>5</v>
      </c>
      <c r="AC94" s="113">
        <f>IFERROR(VLOOKUP(E94,'Basic Score Methodology'!$B$6:$E$16,'Basic Score Methodology'!$D$2,FALSE),0)</f>
        <v>0</v>
      </c>
      <c r="AD94" s="113">
        <f>IFERROR(VLOOKUP(F94,'Basic Score Methodology'!$B$6:$E$16,'Basic Score Methodology'!$E$2,FALSE),0)</f>
        <v>1.5</v>
      </c>
      <c r="AE94" s="88">
        <f>IF(G94&lt;='Basic Score Methodology'!$G$12,'Basic Score Methodology'!$H$12,'Basic Score Methodology'!$H$13)</f>
        <v>5</v>
      </c>
      <c r="AF94" s="88">
        <f>IFERROR(IF($C94="Key Commercial Service",VLOOKUP(H94,'Jenks Methodology'!$B$4:$G$8,6,TRUE),IF($C94="Key General Aviation",VLOOKUP(H94,'Jenks Methodology'!$C$4:$G$8,5,TRUE),IF($C94="Intermediate Large",VLOOKUP(H94,'Jenks Methodology'!$D$4:$G$8,4,TRUE),IF($C94="Intermediate Small",VLOOKUP(H94,'Jenks Methodology'!$E$4:$G$8,3,TRUE),VLOOKUP(H94,'Jenks Methodology'!$F$4:$G$8,2,TRUE))))),0)</f>
        <v>0</v>
      </c>
      <c r="AG94" s="88">
        <f>IFERROR(IF($C94="Key Commercial Service",VLOOKUP($I94,'Jenks Methodology'!$B$9:$G$13,6,TRUE),IF($C94="Key General Aviation",VLOOKUP($I94,'Jenks Methodology'!$C$9:$G$13,5,TRUE),IF($C94="Intermediate Large",VLOOKUP($I94,'Jenks Methodology'!$D$9:$G$13,4,TRUE),IF($C94="Intermediate Small",VLOOKUP($I94,'Jenks Methodology'!$E$9:$G$13,3,TRUE),VLOOKUP($I94,'Jenks Methodology'!$F$9:$G$13,2,TRUE))))),"")</f>
        <v>0</v>
      </c>
      <c r="AH94" s="88">
        <f>IFERROR(VLOOKUP(J94,'Basic Score Methodology'!$G$6:$I$7,'Basic Score Methodology'!$H$2,FALSE),0)</f>
        <v>0</v>
      </c>
      <c r="AI94" s="88">
        <f>IFERROR(VLOOKUP(K94,'Basic Score Methodology'!$G$6:$I$7,'Basic Score Methodology'!$I$2,FALSE),0)</f>
        <v>5</v>
      </c>
      <c r="AJ94" s="88">
        <f>IFERROR(IF($C94="Key Commercial Service",VLOOKUP(L94,'Jenks Methodology'!$B$14:$G$18,6,TRUE),IF($C94="Key General Aviation",VLOOKUP(L94,'Jenks Methodology'!$C$14:$G$18,5,TRUE),IF($C94="Intermediate Large",VLOOKUP(L94,'Jenks Methodology'!$D$14:$G$18,4,TRUE),IF($C94="Intermediate Small",VLOOKUP(L94,'Jenks Methodology'!$E$14:$G$18,3,TRUE),VLOOKUP(L94,'Jenks Methodology'!$F$14:$G$18,2,TRUE))))),5)</f>
        <v>5</v>
      </c>
      <c r="AK94" s="88">
        <f>IFERROR(IF($C94="Key Commercial Service",VLOOKUP(M94,'Jenks Methodology'!$B$19:$G$23,6,TRUE),IF($C94="Key General Aviation",VLOOKUP(M94,'Jenks Methodology'!$C$19:$G$23,5,TRUE),IF($C94="Intermediate Large",VLOOKUP(M94,'Jenks Methodology'!$D$19:$G$23,4,TRUE),IF($C94="Intermediate Small",VLOOKUP(M94,'Jenks Methodology'!$E$19:$G$23,3,TRUE),VLOOKUP(M94,'Jenks Methodology'!$F$19:$G$23,2,TRUE))))),5)</f>
        <v>3.75</v>
      </c>
      <c r="AL94" s="88">
        <f>IFERROR(IF($C94="Key Commercial Service",VLOOKUP(N94,'Jenks Methodology'!$B$24:$G$28,6,TRUE),IF($C94="Key General Aviation",VLOOKUP(N94,'Jenks Methodology'!$C$24:$G$28,5,TRUE),IF($C94="Intermediate Large",VLOOKUP(N94,'Jenks Methodology'!$D$24:$G$28,4,TRUE),IF($C94="Intermediate Small",VLOOKUP(N94,'Jenks Methodology'!$E$24:$G$28,3,TRUE),VLOOKUP(N94,'Jenks Methodology'!$F$24:$G$28,2,TRUE))))),5)</f>
        <v>5</v>
      </c>
      <c r="AM94" s="88">
        <f>IFERROR(IF($C94="Key Commercial Service",VLOOKUP(O94,'Jenks Methodology'!$B$29:$G$33,6,FALSE),IF($C94="Key General Aviation",VLOOKUP(O94,'Jenks Methodology'!$C$29:$G$33,5,FALSE),IF($C94="Intermediate Large",VLOOKUP(O94,'Jenks Methodology'!$D$29:$G$33,4,FALSE),IF($C94="Intermediate Small",VLOOKUP(O94,'Jenks Methodology'!$E$29:$G$33,3,FALSE),VLOOKUP(O94,'Jenks Methodology'!$F$29:$G$33,2,FALSE))))),5)</f>
        <v>5</v>
      </c>
      <c r="AN94" s="101">
        <f>AVERAGE(AJ94:AM94)</f>
        <v>4.6875</v>
      </c>
      <c r="AO94" s="88">
        <f>IFERROR(IF($C94="Key Commercial Service",VLOOKUP(P94,'Jenks Methodology'!$B$34:$G$38,6,TRUE),IF($C94="Key General Aviation",VLOOKUP(P94,'Jenks Methodology'!$C$34:$G$38,5,TRUE),IF($C94="Intermediate Large",VLOOKUP(P94,'Jenks Methodology'!$D$34:$G$38,4,TRUE),IF($C94="Intermediate Small",VLOOKUP(P94,'Jenks Methodology'!$E$34:$G$38,3,TRUE),VLOOKUP(P94,'Jenks Methodology'!$F$34:$G$38,2,TRUE))))),5)</f>
        <v>0</v>
      </c>
      <c r="AP94" s="88">
        <f>VLOOKUP($Q94,'Basic Score Methodology'!$K$6:$L$12,'Basic Score Methodology'!$L$2,TRUE)</f>
        <v>3.75</v>
      </c>
      <c r="AQ94" s="88">
        <f>IFERROR(IF($C94="Key Commercial Service",VLOOKUP(R94,'Jenks Methodology'!$B$39:$G$43,6,TRUE),IF($C94="Key General Aviation",VLOOKUP(R94,'Jenks Methodology'!$C$39:$G$43,5,TRUE),IF($C94="Intermediate Large",VLOOKUP(R94,'Jenks Methodology'!$D$39:$G$43,4,TRUE),IF($C94="Intermediate Small",VLOOKUP(R94,'Jenks Methodology'!$E$39:$G$43,3,TRUE),VLOOKUP(R94,'Jenks Methodology'!$F$39:$G$43,2,TRUE))))),0)</f>
        <v>1.25</v>
      </c>
      <c r="AR94" s="88">
        <f>IFERROR(IF($C94="Key Commercial Service",VLOOKUP(S94,'Jenks Methodology'!$B$44:$G$48,6,TRUE),IF($C94="Key General Aviation",VLOOKUP(S94,'Jenks Methodology'!$C$44:$G$48,5,TRUE),IF($C94="Intermediate Large",VLOOKUP(S94,'Jenks Methodology'!$D$44:$G$48,4,TRUE),IF($C94="Intermediate Small",VLOOKUP(S94,'Jenks Methodology'!$E$44:$G$48,3,TRUE),VLOOKUP(S94,'Jenks Methodology'!$F$44:$G$48,2,TRUE))))),0)</f>
        <v>1.25</v>
      </c>
      <c r="AS94" s="88">
        <f>IFERROR(IF($C94="Key Commercial Service",VLOOKUP(T94,'Jenks Methodology'!$B$49:$G$53,6,TRUE),IF($C94="Key General Aviation",VLOOKUP(T94,'Jenks Methodology'!$C$49:$G$53,5,TRUE),IF($C94="Intermediate Large",VLOOKUP(T94,'Jenks Methodology'!$D$49:$G$53,4,TRUE),IF($C94="Intermediate Small",VLOOKUP(T94,'Jenks Methodology'!$E$49:$G$53,3,TRUE),VLOOKUP(T94,'Jenks Methodology'!$F$49:$G$53,2,TRUE))))),0)</f>
        <v>0</v>
      </c>
      <c r="AT94" s="88">
        <f>IFERROR(IF($C94="Key Commercial Service",VLOOKUP(U94,'Jenks Methodology'!$B$54:$G$58,6,TRUE),IF($C94="Key General Aviation",VLOOKUP(U94,'Jenks Methodology'!$C$54:$G$58,5,TRUE),IF($C94="Intermediate Large",VLOOKUP(U94,'Jenks Methodology'!$D$54:$G$58,4,TRUE),IF($C94="Intermediate Small",VLOOKUP(U94,'Jenks Methodology'!$E$54:$G$58,3,TRUE),VLOOKUP(U94,'Jenks Methodology'!$F$54:$G$58,2,TRUE))))),0)</f>
        <v>1.25</v>
      </c>
      <c r="AU94" s="88">
        <f>IFERROR(VLOOKUP(V94,'Basic Score Methodology'!$K$17:$M$21,'Basic Score Methodology'!$L$2,TRUE),0)</f>
        <v>2.5</v>
      </c>
      <c r="AV94" s="88">
        <f>IFERROR(VLOOKUP(W94,'Basic Score Methodology'!$K$17:$M$21,'Basic Score Methodology'!$M$2,TRUE),0)</f>
        <v>2.5</v>
      </c>
      <c r="AW94" s="88">
        <f>IFERROR(IF($C94="Key Commercial Service",VLOOKUP(X94,'Jenks Methodology'!$B$59:$G$63,6,TRUE),IF($C94="Key General Aviation",VLOOKUP(X94,'Jenks Methodology'!$C$59:$G$63,5,TRUE),IF($C94="Intermediate Large",VLOOKUP(X94,'Jenks Methodology'!$D$59:$G$63,4,TRUE),IF($C94="Intermediate Small",VLOOKUP(X94,'Jenks Methodology'!$E$59:$G$63,3,TRUE),VLOOKUP(X94,'Jenks Methodology'!$F$59:$G$63,2,TRUE))))),0)</f>
        <v>3.75</v>
      </c>
      <c r="AX94" s="88">
        <f>IFERROR(IF($C94="Key Commercial Service",VLOOKUP(Y94,'Jenks Methodology'!$B$64:$G$68,6,TRUE),IF($C94="Key General Aviation",VLOOKUP(Y94,'Jenks Methodology'!$C$64:$G$68,5,TRUE),IF($C94="Intermediate Large",VLOOKUP(Y94,'Jenks Methodology'!$D$64:$G$68,4,TRUE),IF($C94="Intermediate Small",VLOOKUP(Y94,'Jenks Methodology'!$E$64:$G$68,3,TRUE),VLOOKUP(Y94,'Jenks Methodology'!$F$64:$G$68,2,TRUE))))),0)</f>
        <v>0</v>
      </c>
      <c r="AY94" s="88">
        <f>IFERROR(IF($C94="Key Commercial Service",VLOOKUP(Z94,'Jenks Methodology'!$B$69:$G$73,6,TRUE),IF($C94="Key General Aviation",VLOOKUP(Z94,'Jenks Methodology'!$C$69:$G$73,5,TRUE),IF($C94="Intermediate Large",VLOOKUP(Z94,'Jenks Methodology'!$D$69:$G$73,4,TRUE),IF($C94="Intermediate Small",VLOOKUP(Z94,'Jenks Methodology'!$E$69:$G$73,3,TRUE),VLOOKUP(Z94,'Jenks Methodology'!$F$69:$G$73,2,TRUE))))),0)</f>
        <v>0</v>
      </c>
      <c r="AZ94" s="100">
        <f>IFERROR(VLOOKUP(AA94,'Basic Score Methodology'!$N$6:$O$7,'Basic Score Methodology'!$O$2,TRUE),0)</f>
        <v>5</v>
      </c>
      <c r="BA94" s="164">
        <f>SUM(AB94:AE94)+IF(AF94="",AG94,AF94)+SUM(AH94:AI94,AN94:AZ94)</f>
        <v>42.4375</v>
      </c>
    </row>
    <row r="95" spans="1:53" x14ac:dyDescent="0.3">
      <c r="A95" s="108" t="s">
        <v>122</v>
      </c>
      <c r="B95" s="1" t="s">
        <v>123</v>
      </c>
      <c r="C95" s="1" t="s">
        <v>290</v>
      </c>
      <c r="D95" s="129" t="str">
        <f>IF(COUNTIF('NPIAS Info 2021-25'!$C$4:$C$100,B95)&gt;0,"Y","N")</f>
        <v>Y</v>
      </c>
      <c r="E95" s="129" t="str">
        <f>IFERROR(VLOOKUP($B95,'NPIAS Info 2021-25'!$C$4:$G$100,'NPIAS Info 2021-25'!$G$2,FALSE),"Non-NPIAS")</f>
        <v>GA</v>
      </c>
      <c r="F95" s="129" t="str">
        <f>IFERROR(IF(VLOOKUP($B95,'NPIAS Info 2021-25'!$C$4:$G$100,'NPIAS Info 2021-25'!$F$2,FALSE)=0,"N/A (Primary)",VLOOKUP($B95,'NPIAS Info 2021-25'!$C$4:$G$100,'NPIAS Info 2021-25'!$F$2,FALSE)),"N/A (Non-NPIAS)")</f>
        <v>Basic</v>
      </c>
      <c r="G95" s="130">
        <f>VLOOKUP($B95,'2020 Inventory Data'!$B$5:$V$137,'2020 Inventory Data'!$V$3,FALSE)</f>
        <v>12</v>
      </c>
      <c r="H95" s="168">
        <f>IFERROR(VLOOKUP(B95,MnSASP_Baseline_Operations[],'Baseline Ops'!$D$3,FALSE),0)</f>
        <v>4409.6622861791229</v>
      </c>
      <c r="I95" s="130">
        <f>IFERROR(VLOOKUP($B95,'5010 Operations'!$C$5:$CO$151,'5010 Operations'!$CO$3,FALSE),"")</f>
        <v>5730</v>
      </c>
      <c r="J95" s="131">
        <f>IF(VLOOKUP($B95,'2020 Inventory Data'!$B$5:$G$137,'2020 Inventory Data'!$D$3,FALSE)="Yes",1,0)</f>
        <v>0</v>
      </c>
      <c r="K95" s="131">
        <f>IF(VLOOKUP($B95,'2020 Inventory Data'!$B$5:$G$137,'2020 Inventory Data'!$G$3,FALSE)="Yes",1,0)</f>
        <v>1</v>
      </c>
      <c r="L95" s="130">
        <f>VLOOKUP($B95,'30nm Airport Count'!$B$5:$K$137,'30nm Airport Count'!$I$3,FALSE)</f>
        <v>1</v>
      </c>
      <c r="M95" s="130">
        <f>VLOOKUP($B95,'30nm Airport Count'!$B$5:$K$137,'30nm Airport Count'!$J$3,FALSE)</f>
        <v>1</v>
      </c>
      <c r="N95" s="130">
        <f>VLOOKUP($B95,'30nm Airport Count'!$B$5:$K$137,'30nm Airport Count'!$K$3,FALSE)</f>
        <v>0</v>
      </c>
      <c r="O95" s="130">
        <f>VLOOKUP($B95,'30nm Airport Count'!$B$5:$L$137,'30nm Airport Count'!$L$3,FALSE)</f>
        <v>2</v>
      </c>
      <c r="P95" s="130">
        <f>VLOOKUP(B95,Population_30minProximity_Airports[[FAA ID]:[Population within 30 min drive-time]],3,FALSE)</f>
        <v>42228</v>
      </c>
      <c r="Q95" s="132">
        <f>IFERROR(VLOOKUP($B95,'PCI Data (106 airports)'!$W$6:$Z$112,4,FALSE),IF($C95="Landing Strip Turf","Turf","Unknown"))</f>
        <v>93.938419393575501</v>
      </c>
      <c r="R95" s="132">
        <f>VLOOKUP($B95,'Total Economic Impact'!$A$5:$G$139,'Total Economic Impact'!D$3,FALSE)</f>
        <v>7</v>
      </c>
      <c r="S95" s="133">
        <f>VLOOKUP($B95,'Total Economic Impact'!$A$5:$G$139,'Total Economic Impact'!E$3,FALSE)</f>
        <v>224430</v>
      </c>
      <c r="T95" s="133">
        <f>VLOOKUP($B95,'Total Economic Impact'!$A$5:$G$139,'Total Economic Impact'!F$3,FALSE)</f>
        <v>647810</v>
      </c>
      <c r="U95" s="133">
        <f>VLOOKUP($B95,'Total Economic Impact'!$A$5:$G$139,'Total Economic Impact'!G$3,FALSE)</f>
        <v>872240</v>
      </c>
      <c r="V95" s="134">
        <f>IFERROR(VLOOKUP($B95,'2020 Inventory Data'!$B$5:$AP$137,'2020 Inventory Data'!$AJ$3,FALSE),"NP")</f>
        <v>6</v>
      </c>
      <c r="W95" s="134">
        <f>IFERROR(VLOOKUP($B95,'2020 Inventory Data'!$B$5:$AP$137,'2020 Inventory Data'!$AK$3,FALSE),"NP")</f>
        <v>6</v>
      </c>
      <c r="X95" s="133">
        <f>IFERROR(VLOOKUP($B95,'AIP Grant History'!$M$9:$Q$109,5,FALSE),0)</f>
        <v>4004689</v>
      </c>
      <c r="Y95" s="133">
        <f>IFERROR(VLOOKUP($B95,'State-Local Funding History'!$L$11:$N$143,'State-Local Funding History'!M$9,FALSE),0)</f>
        <v>532791.80999999994</v>
      </c>
      <c r="Z95" s="133">
        <f>IFERROR(VLOOKUP($B95,'State-Local Funding History'!$L$11:$N$143,'State-Local Funding History'!N$9,FALSE),0)</f>
        <v>541256.11</v>
      </c>
      <c r="AA95" s="135" t="str">
        <f>IFERROR(IF(VLOOKUP($B95,'2020 Inventory Data'!$B$5:$AG$137,'2020 Inventory Data'!$AG$3,FALSE)="x","Y","N"),"")</f>
        <v>N</v>
      </c>
      <c r="AB95" s="112">
        <f>VLOOKUP(D95,'Basic Score Methodology'!$B$6:$E$16,'Basic Score Methodology'!$C$2,FALSE)</f>
        <v>5</v>
      </c>
      <c r="AC95" s="113">
        <f>IFERROR(VLOOKUP(E95,'Basic Score Methodology'!$B$6:$E$16,'Basic Score Methodology'!$D$2,FALSE),0)</f>
        <v>0</v>
      </c>
      <c r="AD95" s="113">
        <f>IFERROR(VLOOKUP(F95,'Basic Score Methodology'!$B$6:$E$16,'Basic Score Methodology'!$E$2,FALSE),0)</f>
        <v>0.75</v>
      </c>
      <c r="AE95" s="88">
        <f>IF(G95&lt;='Basic Score Methodology'!$G$12,'Basic Score Methodology'!$H$12,'Basic Score Methodology'!$H$13)</f>
        <v>5</v>
      </c>
      <c r="AF95" s="88">
        <f>IFERROR(IF($C95="Key Commercial Service",VLOOKUP(H95,'Jenks Methodology'!$B$4:$G$8,6,TRUE),IF($C95="Key General Aviation",VLOOKUP(H95,'Jenks Methodology'!$C$4:$G$8,5,TRUE),IF($C95="Intermediate Large",VLOOKUP(H95,'Jenks Methodology'!$D$4:$G$8,4,TRUE),IF($C95="Intermediate Small",VLOOKUP(H95,'Jenks Methodology'!$E$4:$G$8,3,TRUE),VLOOKUP(H95,'Jenks Methodology'!$F$4:$G$8,2,TRUE))))),0)</f>
        <v>1.25</v>
      </c>
      <c r="AG95" s="88">
        <f>IFERROR(IF($C95="Key Commercial Service",VLOOKUP($I95,'Jenks Methodology'!$B$9:$G$13,6,TRUE),IF($C95="Key General Aviation",VLOOKUP($I95,'Jenks Methodology'!$C$9:$G$13,5,TRUE),IF($C95="Intermediate Large",VLOOKUP($I95,'Jenks Methodology'!$D$9:$G$13,4,TRUE),IF($C95="Intermediate Small",VLOOKUP($I95,'Jenks Methodology'!$E$9:$G$13,3,TRUE),VLOOKUP($I95,'Jenks Methodology'!$F$9:$G$13,2,TRUE))))),"")</f>
        <v>1.25</v>
      </c>
      <c r="AH95" s="88">
        <f>IFERROR(VLOOKUP(J95,'Basic Score Methodology'!$G$6:$I$7,'Basic Score Methodology'!$H$2,FALSE),0)</f>
        <v>0</v>
      </c>
      <c r="AI95" s="88">
        <f>IFERROR(VLOOKUP(K95,'Basic Score Methodology'!$G$6:$I$7,'Basic Score Methodology'!$I$2,FALSE),0)</f>
        <v>5</v>
      </c>
      <c r="AJ95" s="88">
        <f>IFERROR(IF($C95="Key Commercial Service",VLOOKUP(L95,'Jenks Methodology'!$B$14:$G$18,6,TRUE),IF($C95="Key General Aviation",VLOOKUP(L95,'Jenks Methodology'!$C$14:$G$18,5,TRUE),IF($C95="Intermediate Large",VLOOKUP(L95,'Jenks Methodology'!$D$14:$G$18,4,TRUE),IF($C95="Intermediate Small",VLOOKUP(L95,'Jenks Methodology'!$E$14:$G$18,3,TRUE),VLOOKUP(L95,'Jenks Methodology'!$F$14:$G$18,2,TRUE))))),5)</f>
        <v>3.75</v>
      </c>
      <c r="AK95" s="88">
        <f>IFERROR(IF($C95="Key Commercial Service",VLOOKUP(M95,'Jenks Methodology'!$B$19:$G$23,6,TRUE),IF($C95="Key General Aviation",VLOOKUP(M95,'Jenks Methodology'!$C$19:$G$23,5,TRUE),IF($C95="Intermediate Large",VLOOKUP(M95,'Jenks Methodology'!$D$19:$G$23,4,TRUE),IF($C95="Intermediate Small",VLOOKUP(M95,'Jenks Methodology'!$E$19:$G$23,3,TRUE),VLOOKUP(M95,'Jenks Methodology'!$F$19:$G$23,2,TRUE))))),5)</f>
        <v>3.75</v>
      </c>
      <c r="AL95" s="88">
        <f>IFERROR(IF($C95="Key Commercial Service",VLOOKUP(N95,'Jenks Methodology'!$B$24:$G$28,6,TRUE),IF($C95="Key General Aviation",VLOOKUP(N95,'Jenks Methodology'!$C$24:$G$28,5,TRUE),IF($C95="Intermediate Large",VLOOKUP(N95,'Jenks Methodology'!$D$24:$G$28,4,TRUE),IF($C95="Intermediate Small",VLOOKUP(N95,'Jenks Methodology'!$E$24:$G$28,3,TRUE),VLOOKUP(N95,'Jenks Methodology'!$F$24:$G$28,2,TRUE))))),5)</f>
        <v>5</v>
      </c>
      <c r="AM95" s="88">
        <f>IFERROR(IF($C95="Key Commercial Service",VLOOKUP(O95,'Jenks Methodology'!$B$29:$G$33,6,FALSE),IF($C95="Key General Aviation",VLOOKUP(O95,'Jenks Methodology'!$C$29:$G$33,5,FALSE),IF($C95="Intermediate Large",VLOOKUP(O95,'Jenks Methodology'!$D$29:$G$33,4,FALSE),IF($C95="Intermediate Small",VLOOKUP(O95,'Jenks Methodology'!$E$29:$G$33,3,FALSE),VLOOKUP(O95,'Jenks Methodology'!$F$29:$G$33,2,FALSE))))),5)</f>
        <v>3.75</v>
      </c>
      <c r="AN95" s="101">
        <f>AVERAGE(AJ95:AM95)</f>
        <v>4.0625</v>
      </c>
      <c r="AO95" s="88">
        <f>IFERROR(IF($C95="Key Commercial Service",VLOOKUP(P95,'Jenks Methodology'!$B$34:$G$38,6,TRUE),IF($C95="Key General Aviation",VLOOKUP(P95,'Jenks Methodology'!$C$34:$G$38,5,TRUE),IF($C95="Intermediate Large",VLOOKUP(P95,'Jenks Methodology'!$D$34:$G$38,4,TRUE),IF($C95="Intermediate Small",VLOOKUP(P95,'Jenks Methodology'!$E$34:$G$38,3,TRUE),VLOOKUP(P95,'Jenks Methodology'!$F$34:$G$38,2,TRUE))))),5)</f>
        <v>2.5</v>
      </c>
      <c r="AP95" s="88">
        <f>VLOOKUP($Q95,'Basic Score Methodology'!$K$6:$L$12,'Basic Score Methodology'!$L$2,TRUE)</f>
        <v>3.75</v>
      </c>
      <c r="AQ95" s="88">
        <f>IFERROR(IF($C95="Key Commercial Service",VLOOKUP(R95,'Jenks Methodology'!$B$39:$G$43,6,TRUE),IF($C95="Key General Aviation",VLOOKUP(R95,'Jenks Methodology'!$C$39:$G$43,5,TRUE),IF($C95="Intermediate Large",VLOOKUP(R95,'Jenks Methodology'!$D$39:$G$43,4,TRUE),IF($C95="Intermediate Small",VLOOKUP(R95,'Jenks Methodology'!$E$39:$G$43,3,TRUE),VLOOKUP(R95,'Jenks Methodology'!$F$39:$G$43,2,TRUE))))),0)</f>
        <v>0</v>
      </c>
      <c r="AR95" s="88">
        <f>IFERROR(IF($C95="Key Commercial Service",VLOOKUP(S95,'Jenks Methodology'!$B$44:$G$48,6,TRUE),IF($C95="Key General Aviation",VLOOKUP(S95,'Jenks Methodology'!$C$44:$G$48,5,TRUE),IF($C95="Intermediate Large",VLOOKUP(S95,'Jenks Methodology'!$D$44:$G$48,4,TRUE),IF($C95="Intermediate Small",VLOOKUP(S95,'Jenks Methodology'!$E$44:$G$48,3,TRUE),VLOOKUP(S95,'Jenks Methodology'!$F$44:$G$48,2,TRUE))))),0)</f>
        <v>0</v>
      </c>
      <c r="AS95" s="88">
        <f>IFERROR(IF($C95="Key Commercial Service",VLOOKUP(T95,'Jenks Methodology'!$B$49:$G$53,6,TRUE),IF($C95="Key General Aviation",VLOOKUP(T95,'Jenks Methodology'!$C$49:$G$53,5,TRUE),IF($C95="Intermediate Large",VLOOKUP(T95,'Jenks Methodology'!$D$49:$G$53,4,TRUE),IF($C95="Intermediate Small",VLOOKUP(T95,'Jenks Methodology'!$E$49:$G$53,3,TRUE),VLOOKUP(T95,'Jenks Methodology'!$F$49:$G$53,2,TRUE))))),0)</f>
        <v>0</v>
      </c>
      <c r="AT95" s="88">
        <f>IFERROR(IF($C95="Key Commercial Service",VLOOKUP(U95,'Jenks Methodology'!$B$54:$G$58,6,TRUE),IF($C95="Key General Aviation",VLOOKUP(U95,'Jenks Methodology'!$C$54:$G$58,5,TRUE),IF($C95="Intermediate Large",VLOOKUP(U95,'Jenks Methodology'!$D$54:$G$58,4,TRUE),IF($C95="Intermediate Small",VLOOKUP(U95,'Jenks Methodology'!$E$54:$G$58,3,TRUE),VLOOKUP(U95,'Jenks Methodology'!$F$54:$G$58,2,TRUE))))),0)</f>
        <v>1.25</v>
      </c>
      <c r="AU95" s="88">
        <f>IFERROR(VLOOKUP(V95,'Basic Score Methodology'!$K$17:$M$21,'Basic Score Methodology'!$L$2,TRUE),0)</f>
        <v>2.5</v>
      </c>
      <c r="AV95" s="88">
        <f>IFERROR(VLOOKUP(W95,'Basic Score Methodology'!$K$17:$M$21,'Basic Score Methodology'!$M$2,TRUE),0)</f>
        <v>2.5</v>
      </c>
      <c r="AW95" s="88">
        <f>IFERROR(IF($C95="Key Commercial Service",VLOOKUP(X95,'Jenks Methodology'!$B$59:$G$63,6,TRUE),IF($C95="Key General Aviation",VLOOKUP(X95,'Jenks Methodology'!$C$59:$G$63,5,TRUE),IF($C95="Intermediate Large",VLOOKUP(X95,'Jenks Methodology'!$D$59:$G$63,4,TRUE),IF($C95="Intermediate Small",VLOOKUP(X95,'Jenks Methodology'!$E$59:$G$63,3,TRUE),VLOOKUP(X95,'Jenks Methodology'!$F$59:$G$63,2,TRUE))))),0)</f>
        <v>2.5</v>
      </c>
      <c r="AX95" s="88">
        <f>IFERROR(IF($C95="Key Commercial Service",VLOOKUP(Y95,'Jenks Methodology'!$B$64:$G$68,6,TRUE),IF($C95="Key General Aviation",VLOOKUP(Y95,'Jenks Methodology'!$C$64:$G$68,5,TRUE),IF($C95="Intermediate Large",VLOOKUP(Y95,'Jenks Methodology'!$D$64:$G$68,4,TRUE),IF($C95="Intermediate Small",VLOOKUP(Y95,'Jenks Methodology'!$E$64:$G$68,3,TRUE),VLOOKUP(Y95,'Jenks Methodology'!$F$64:$G$68,2,TRUE))))),0)</f>
        <v>0</v>
      </c>
      <c r="AY95" s="88">
        <f>IFERROR(IF($C95="Key Commercial Service",VLOOKUP(Z95,'Jenks Methodology'!$B$69:$G$73,6,TRUE),IF($C95="Key General Aviation",VLOOKUP(Z95,'Jenks Methodology'!$C$69:$G$73,5,TRUE),IF($C95="Intermediate Large",VLOOKUP(Z95,'Jenks Methodology'!$D$69:$G$73,4,TRUE),IF($C95="Intermediate Small",VLOOKUP(Z95,'Jenks Methodology'!$E$69:$G$73,3,TRUE),VLOOKUP(Z95,'Jenks Methodology'!$F$69:$G$73,2,TRUE))))),0)</f>
        <v>1.25</v>
      </c>
      <c r="AZ95" s="100">
        <f>IFERROR(VLOOKUP(AA95,'Basic Score Methodology'!$N$6:$O$7,'Basic Score Methodology'!$O$2,TRUE),0)</f>
        <v>5</v>
      </c>
      <c r="BA95" s="164">
        <f>SUM(AB95:AE95)+IF(AF95="",AG95,AF95)+SUM(AH95:AI95,AN95:AZ95)</f>
        <v>42.3125</v>
      </c>
    </row>
    <row r="96" spans="1:53" x14ac:dyDescent="0.3">
      <c r="A96" s="108" t="s">
        <v>252</v>
      </c>
      <c r="B96" s="1" t="s">
        <v>253</v>
      </c>
      <c r="C96" s="1" t="s">
        <v>297</v>
      </c>
      <c r="D96" s="129" t="str">
        <f>IF(COUNTIF('NPIAS Info 2021-25'!$C$4:$C$100,B96)&gt;0,"Y","N")</f>
        <v>N</v>
      </c>
      <c r="E96" s="129" t="str">
        <f>IFERROR(VLOOKUP($B96,'NPIAS Info 2021-25'!$C$4:$G$100,'NPIAS Info 2021-25'!$G$2,FALSE),"Non-NPIAS")</f>
        <v>Non-NPIAS</v>
      </c>
      <c r="F96" s="129" t="str">
        <f>IFERROR(IF(VLOOKUP($B96,'NPIAS Info 2021-25'!$C$4:$G$100,'NPIAS Info 2021-25'!$F$2,FALSE)=0,"N/A (Primary)",VLOOKUP($B96,'NPIAS Info 2021-25'!$C$4:$G$100,'NPIAS Info 2021-25'!$F$2,FALSE)),"N/A (Non-NPIAS)")</f>
        <v>N/A (Non-NPIAS)</v>
      </c>
      <c r="G96" s="130">
        <f>VLOOKUP($B96,'2020 Inventory Data'!$B$5:$V$137,'2020 Inventory Data'!$V$3,FALSE)</f>
        <v>1</v>
      </c>
      <c r="H96" s="168">
        <f>IFERROR(VLOOKUP(B96,MnSASP_Baseline_Operations[],'Baseline Ops'!$D$3,FALSE),0)</f>
        <v>1006.2979711867854</v>
      </c>
      <c r="I96" s="130">
        <f>IFERROR(VLOOKUP($B96,'5010 Operations'!$C$5:$CO$151,'5010 Operations'!$CO$3,FALSE),"")</f>
        <v>1600</v>
      </c>
      <c r="J96" s="131">
        <f>IF(VLOOKUP($B96,'2020 Inventory Data'!$B$5:$G$137,'2020 Inventory Data'!$D$3,FALSE)="Yes",1,0)</f>
        <v>0</v>
      </c>
      <c r="K96" s="131">
        <f>IF(VLOOKUP($B96,'2020 Inventory Data'!$B$5:$G$137,'2020 Inventory Data'!$G$3,FALSE)="Yes",1,0)</f>
        <v>0</v>
      </c>
      <c r="L96" s="130">
        <f>VLOOKUP($B96,'30nm Airport Count'!$B$5:$K$137,'30nm Airport Count'!$I$3,FALSE)</f>
        <v>0</v>
      </c>
      <c r="M96" s="130">
        <f>VLOOKUP($B96,'30nm Airport Count'!$B$5:$K$137,'30nm Airport Count'!$J$3,FALSE)</f>
        <v>0</v>
      </c>
      <c r="N96" s="130">
        <f>VLOOKUP($B96,'30nm Airport Count'!$B$5:$K$137,'30nm Airport Count'!$K$3,FALSE)</f>
        <v>0</v>
      </c>
      <c r="O96" s="130">
        <f>VLOOKUP($B96,'30nm Airport Count'!$B$5:$L$137,'30nm Airport Count'!$L$3,FALSE)</f>
        <v>1</v>
      </c>
      <c r="P96" s="130">
        <f>VLOOKUP(B96,Population_30minProximity_Airports[[FAA ID]:[Population within 30 min drive-time]],3,FALSE)</f>
        <v>859</v>
      </c>
      <c r="Q96" s="132" t="str">
        <f>IFERROR(VLOOKUP($B96,'PCI Data (106 airports)'!$W$6:$Z$112,4,FALSE),IF($C96="Landing Strip Turf","Turf","Unknown"))</f>
        <v>Turf</v>
      </c>
      <c r="R96" s="132">
        <f>VLOOKUP($B96,'Total Economic Impact'!$A$5:$G$139,'Total Economic Impact'!D$3,FALSE)</f>
        <v>6</v>
      </c>
      <c r="S96" s="133">
        <f>VLOOKUP($B96,'Total Economic Impact'!$A$5:$G$139,'Total Economic Impact'!E$3,FALSE)</f>
        <v>288040</v>
      </c>
      <c r="T96" s="133">
        <f>VLOOKUP($B96,'Total Economic Impact'!$A$5:$G$139,'Total Economic Impact'!F$3,FALSE)</f>
        <v>575780</v>
      </c>
      <c r="U96" s="133">
        <f>VLOOKUP($B96,'Total Economic Impact'!$A$5:$G$139,'Total Economic Impact'!G$3,FALSE)</f>
        <v>863820</v>
      </c>
      <c r="V96" s="134">
        <f>IFERROR(VLOOKUP($B96,'2020 Inventory Data'!$B$5:$AP$137,'2020 Inventory Data'!$AJ$3,FALSE),"NP")</f>
        <v>8</v>
      </c>
      <c r="W96" s="134" t="str">
        <f>IFERROR(VLOOKUP($B96,'2020 Inventory Data'!$B$5:$AP$137,'2020 Inventory Data'!$AK$3,FALSE),"NP")</f>
        <v>NP</v>
      </c>
      <c r="X96" s="133">
        <f>IFERROR(VLOOKUP($B96,'AIP Grant History'!$M$9:$Q$109,5,FALSE),0)</f>
        <v>0</v>
      </c>
      <c r="Y96" s="133">
        <f>IFERROR(VLOOKUP($B96,'State-Local Funding History'!$L$11:$N$143,'State-Local Funding History'!M$9,FALSE),0)</f>
        <v>368462.9</v>
      </c>
      <c r="Z96" s="133">
        <f>IFERROR(VLOOKUP($B96,'State-Local Funding History'!$L$11:$N$143,'State-Local Funding History'!N$9,FALSE),0)</f>
        <v>184554.86999999997</v>
      </c>
      <c r="AA96" s="135" t="str">
        <f>IFERROR(IF(VLOOKUP($B96,'2020 Inventory Data'!$B$5:$AG$137,'2020 Inventory Data'!$AG$3,FALSE)="x","Y","N"),"")</f>
        <v>N</v>
      </c>
      <c r="AB96" s="112">
        <f>VLOOKUP(D96,'Basic Score Methodology'!$B$6:$E$16,'Basic Score Methodology'!$C$2,FALSE)</f>
        <v>0</v>
      </c>
      <c r="AC96" s="113">
        <f>IFERROR(VLOOKUP(E96,'Basic Score Methodology'!$B$6:$E$16,'Basic Score Methodology'!$D$2,FALSE),0)</f>
        <v>0</v>
      </c>
      <c r="AD96" s="113">
        <f>IFERROR(VLOOKUP(F96,'Basic Score Methodology'!$B$6:$E$16,'Basic Score Methodology'!$E$2,FALSE),0)</f>
        <v>0</v>
      </c>
      <c r="AE96" s="88">
        <f>IF(G96&lt;='Basic Score Methodology'!$G$12,'Basic Score Methodology'!$H$12,'Basic Score Methodology'!$H$13)</f>
        <v>0</v>
      </c>
      <c r="AF96" s="88">
        <f>IFERROR(IF($C96="Key Commercial Service",VLOOKUP(H96,'Jenks Methodology'!$B$4:$G$8,6,TRUE),IF($C96="Key General Aviation",VLOOKUP(H96,'Jenks Methodology'!$C$4:$G$8,5,TRUE),IF($C96="Intermediate Large",VLOOKUP(H96,'Jenks Methodology'!$D$4:$G$8,4,TRUE),IF($C96="Intermediate Small",VLOOKUP(H96,'Jenks Methodology'!$E$4:$G$8,3,TRUE),VLOOKUP(H96,'Jenks Methodology'!$F$4:$G$8,2,TRUE))))),0)</f>
        <v>1.25</v>
      </c>
      <c r="AG96" s="88">
        <f>IFERROR(IF($C96="Key Commercial Service",VLOOKUP($I96,'Jenks Methodology'!$B$9:$G$13,6,TRUE),IF($C96="Key General Aviation",VLOOKUP($I96,'Jenks Methodology'!$C$9:$G$13,5,TRUE),IF($C96="Intermediate Large",VLOOKUP($I96,'Jenks Methodology'!$D$9:$G$13,4,TRUE),IF($C96="Intermediate Small",VLOOKUP($I96,'Jenks Methodology'!$E$9:$G$13,3,TRUE),VLOOKUP($I96,'Jenks Methodology'!$F$9:$G$13,2,TRUE))))),"")</f>
        <v>1.25</v>
      </c>
      <c r="AH96" s="88">
        <f>IFERROR(VLOOKUP(J96,'Basic Score Methodology'!$G$6:$I$7,'Basic Score Methodology'!$H$2,FALSE),0)</f>
        <v>0</v>
      </c>
      <c r="AI96" s="88">
        <f>IFERROR(VLOOKUP(K96,'Basic Score Methodology'!$G$6:$I$7,'Basic Score Methodology'!$I$2,FALSE),0)</f>
        <v>0</v>
      </c>
      <c r="AJ96" s="88">
        <f>IFERROR(IF($C96="Key Commercial Service",VLOOKUP(L96,'Jenks Methodology'!$B$14:$G$18,6,TRUE),IF($C96="Key General Aviation",VLOOKUP(L96,'Jenks Methodology'!$C$14:$G$18,5,TRUE),IF($C96="Intermediate Large",VLOOKUP(L96,'Jenks Methodology'!$D$14:$G$18,4,TRUE),IF($C96="Intermediate Small",VLOOKUP(L96,'Jenks Methodology'!$E$14:$G$18,3,TRUE),VLOOKUP(L96,'Jenks Methodology'!$F$14:$G$18,2,TRUE))))),5)</f>
        <v>5</v>
      </c>
      <c r="AK96" s="88">
        <f>IFERROR(IF($C96="Key Commercial Service",VLOOKUP(M96,'Jenks Methodology'!$B$19:$G$23,6,TRUE),IF($C96="Key General Aviation",VLOOKUP(M96,'Jenks Methodology'!$C$19:$G$23,5,TRUE),IF($C96="Intermediate Large",VLOOKUP(M96,'Jenks Methodology'!$D$19:$G$23,4,TRUE),IF($C96="Intermediate Small",VLOOKUP(M96,'Jenks Methodology'!$E$19:$G$23,3,TRUE),VLOOKUP(M96,'Jenks Methodology'!$F$19:$G$23,2,TRUE))))),5)</f>
        <v>5</v>
      </c>
      <c r="AL96" s="88">
        <f>IFERROR(IF($C96="Key Commercial Service",VLOOKUP(N96,'Jenks Methodology'!$B$24:$G$28,6,TRUE),IF($C96="Key General Aviation",VLOOKUP(N96,'Jenks Methodology'!$C$24:$G$28,5,TRUE),IF($C96="Intermediate Large",VLOOKUP(N96,'Jenks Methodology'!$D$24:$G$28,4,TRUE),IF($C96="Intermediate Small",VLOOKUP(N96,'Jenks Methodology'!$E$24:$G$28,3,TRUE),VLOOKUP(N96,'Jenks Methodology'!$F$24:$G$28,2,TRUE))))),5)</f>
        <v>1.25</v>
      </c>
      <c r="AM96" s="88">
        <f>IFERROR(IF($C96="Key Commercial Service",VLOOKUP(O96,'Jenks Methodology'!$B$29:$G$33,6,FALSE),IF($C96="Key General Aviation",VLOOKUP(O96,'Jenks Methodology'!$C$29:$G$33,5,FALSE),IF($C96="Intermediate Large",VLOOKUP(O96,'Jenks Methodology'!$D$29:$G$33,4,FALSE),IF($C96="Intermediate Small",VLOOKUP(O96,'Jenks Methodology'!$E$29:$G$33,3,FALSE),VLOOKUP(O96,'Jenks Methodology'!$F$29:$G$33,2,FALSE))))),5)</f>
        <v>3.75</v>
      </c>
      <c r="AN96" s="101">
        <f>AVERAGE(AJ96:AM96)</f>
        <v>3.75</v>
      </c>
      <c r="AO96" s="88">
        <f>IFERROR(IF($C96="Key Commercial Service",VLOOKUP(P96,'Jenks Methodology'!$B$34:$G$38,6,TRUE),IF($C96="Key General Aviation",VLOOKUP(P96,'Jenks Methodology'!$C$34:$G$38,5,TRUE),IF($C96="Intermediate Large",VLOOKUP(P96,'Jenks Methodology'!$D$34:$G$38,4,TRUE),IF($C96="Intermediate Small",VLOOKUP(P96,'Jenks Methodology'!$E$34:$G$38,3,TRUE),VLOOKUP(P96,'Jenks Methodology'!$F$34:$G$38,2,TRUE))))),5)</f>
        <v>0</v>
      </c>
      <c r="AP96" s="88">
        <f>VLOOKUP($Q96,'Basic Score Methodology'!$K$6:$L$12,'Basic Score Methodology'!$L$2,TRUE)</f>
        <v>1.25</v>
      </c>
      <c r="AQ96" s="88">
        <f>IFERROR(IF($C96="Key Commercial Service",VLOOKUP(R96,'Jenks Methodology'!$B$39:$G$43,6,TRUE),IF($C96="Key General Aviation",VLOOKUP(R96,'Jenks Methodology'!$C$39:$G$43,5,TRUE),IF($C96="Intermediate Large",VLOOKUP(R96,'Jenks Methodology'!$D$39:$G$43,4,TRUE),IF($C96="Intermediate Small",VLOOKUP(R96,'Jenks Methodology'!$E$39:$G$43,3,TRUE),VLOOKUP(R96,'Jenks Methodology'!$F$39:$G$43,2,TRUE))))),0)</f>
        <v>3.75</v>
      </c>
      <c r="AR96" s="88">
        <f>IFERROR(IF($C96="Key Commercial Service",VLOOKUP(S96,'Jenks Methodology'!$B$44:$G$48,6,TRUE),IF($C96="Key General Aviation",VLOOKUP(S96,'Jenks Methodology'!$C$44:$G$48,5,TRUE),IF($C96="Intermediate Large",VLOOKUP(S96,'Jenks Methodology'!$D$44:$G$48,4,TRUE),IF($C96="Intermediate Small",VLOOKUP(S96,'Jenks Methodology'!$E$44:$G$48,3,TRUE),VLOOKUP(S96,'Jenks Methodology'!$F$44:$G$48,2,TRUE))))),0)</f>
        <v>5</v>
      </c>
      <c r="AS96" s="88">
        <f>IFERROR(IF($C96="Key Commercial Service",VLOOKUP(T96,'Jenks Methodology'!$B$49:$G$53,6,TRUE),IF($C96="Key General Aviation",VLOOKUP(T96,'Jenks Methodology'!$C$49:$G$53,5,TRUE),IF($C96="Intermediate Large",VLOOKUP(T96,'Jenks Methodology'!$D$49:$G$53,4,TRUE),IF($C96="Intermediate Small",VLOOKUP(T96,'Jenks Methodology'!$E$49:$G$53,3,TRUE),VLOOKUP(T96,'Jenks Methodology'!$F$49:$G$53,2,TRUE))))),0)</f>
        <v>5</v>
      </c>
      <c r="AT96" s="88">
        <f>IFERROR(IF($C96="Key Commercial Service",VLOOKUP(U96,'Jenks Methodology'!$B$54:$G$58,6,TRUE),IF($C96="Key General Aviation",VLOOKUP(U96,'Jenks Methodology'!$C$54:$G$58,5,TRUE),IF($C96="Intermediate Large",VLOOKUP(U96,'Jenks Methodology'!$D$54:$G$58,4,TRUE),IF($C96="Intermediate Small",VLOOKUP(U96,'Jenks Methodology'!$E$54:$G$58,3,TRUE),VLOOKUP(U96,'Jenks Methodology'!$F$54:$G$58,2,TRUE))))),0)</f>
        <v>5</v>
      </c>
      <c r="AU96" s="88">
        <f>IFERROR(VLOOKUP(V96,'Basic Score Methodology'!$K$17:$M$21,'Basic Score Methodology'!$L$2,TRUE),0)</f>
        <v>3.75</v>
      </c>
      <c r="AV96" s="88">
        <f>IFERROR(VLOOKUP(W96,'Basic Score Methodology'!$K$17:$M$21,'Basic Score Methodology'!$M$2,TRUE),0)</f>
        <v>0</v>
      </c>
      <c r="AW96" s="88">
        <f>IFERROR(IF($C96="Key Commercial Service",VLOOKUP(X96,'Jenks Methodology'!$B$59:$G$63,6,TRUE),IF($C96="Key General Aviation",VLOOKUP(X96,'Jenks Methodology'!$C$59:$G$63,5,TRUE),IF($C96="Intermediate Large",VLOOKUP(X96,'Jenks Methodology'!$D$59:$G$63,4,TRUE),IF($C96="Intermediate Small",VLOOKUP(X96,'Jenks Methodology'!$E$59:$G$63,3,TRUE),VLOOKUP(X96,'Jenks Methodology'!$F$59:$G$63,2,TRUE))))),0)</f>
        <v>0</v>
      </c>
      <c r="AX96" s="88">
        <f>IFERROR(IF($C96="Key Commercial Service",VLOOKUP(Y96,'Jenks Methodology'!$B$64:$G$68,6,TRUE),IF($C96="Key General Aviation",VLOOKUP(Y96,'Jenks Methodology'!$C$64:$G$68,5,TRUE),IF($C96="Intermediate Large",VLOOKUP(Y96,'Jenks Methodology'!$D$64:$G$68,4,TRUE),IF($C96="Intermediate Small",VLOOKUP(Y96,'Jenks Methodology'!$E$64:$G$68,3,TRUE),VLOOKUP(Y96,'Jenks Methodology'!$F$64:$G$68,2,TRUE))))),0)</f>
        <v>3.75</v>
      </c>
      <c r="AY96" s="88">
        <f>IFERROR(IF($C96="Key Commercial Service",VLOOKUP(Z96,'Jenks Methodology'!$B$69:$G$73,6,TRUE),IF($C96="Key General Aviation",VLOOKUP(Z96,'Jenks Methodology'!$C$69:$G$73,5,TRUE),IF($C96="Intermediate Large",VLOOKUP(Z96,'Jenks Methodology'!$D$69:$G$73,4,TRUE),IF($C96="Intermediate Small",VLOOKUP(Z96,'Jenks Methodology'!$E$69:$G$73,3,TRUE),VLOOKUP(Z96,'Jenks Methodology'!$F$69:$G$73,2,TRUE))))),0)</f>
        <v>3.75</v>
      </c>
      <c r="AZ96" s="100">
        <f>IFERROR(VLOOKUP(AA96,'Basic Score Methodology'!$N$6:$O$7,'Basic Score Methodology'!$O$2,TRUE),0)</f>
        <v>5</v>
      </c>
      <c r="BA96" s="164">
        <f>SUM(AB96:AE96)+IF(AF96="",AG96,AF96)+SUM(AH96:AI96,AN96:AZ96)</f>
        <v>41.25</v>
      </c>
    </row>
    <row r="97" spans="1:53" x14ac:dyDescent="0.3">
      <c r="A97" s="108" t="s">
        <v>210</v>
      </c>
      <c r="B97" s="1" t="s">
        <v>211</v>
      </c>
      <c r="C97" s="1" t="s">
        <v>293</v>
      </c>
      <c r="D97" s="129" t="str">
        <f>IF(COUNTIF('NPIAS Info 2021-25'!$C$4:$C$100,B97)&gt;0,"Y","N")</f>
        <v>Y</v>
      </c>
      <c r="E97" s="129" t="str">
        <f>IFERROR(VLOOKUP($B97,'NPIAS Info 2021-25'!$C$4:$G$100,'NPIAS Info 2021-25'!$G$2,FALSE),"Non-NPIAS")</f>
        <v>GA</v>
      </c>
      <c r="F97" s="129" t="str">
        <f>IFERROR(IF(VLOOKUP($B97,'NPIAS Info 2021-25'!$C$4:$G$100,'NPIAS Info 2021-25'!$F$2,FALSE)=0,"N/A (Primary)",VLOOKUP($B97,'NPIAS Info 2021-25'!$C$4:$G$100,'NPIAS Info 2021-25'!$F$2,FALSE)),"N/A (Non-NPIAS)")</f>
        <v>Basic</v>
      </c>
      <c r="G97" s="130">
        <f>VLOOKUP($B97,'2020 Inventory Data'!$B$5:$V$137,'2020 Inventory Data'!$V$3,FALSE)</f>
        <v>13</v>
      </c>
      <c r="H97" s="168">
        <f>IFERROR(VLOOKUP(B97,MnSASP_Baseline_Operations[],'Baseline Ops'!$D$3,FALSE),0)</f>
        <v>3908.3185343889277</v>
      </c>
      <c r="I97" s="130">
        <f>IFERROR(VLOOKUP($B97,'5010 Operations'!$C$5:$CO$151,'5010 Operations'!$CO$3,FALSE),"")</f>
        <v>5485</v>
      </c>
      <c r="J97" s="131">
        <f>IF(VLOOKUP($B97,'2020 Inventory Data'!$B$5:$G$137,'2020 Inventory Data'!$D$3,FALSE)="Yes",1,0)</f>
        <v>0</v>
      </c>
      <c r="K97" s="131">
        <f>IF(VLOOKUP($B97,'2020 Inventory Data'!$B$5:$G$137,'2020 Inventory Data'!$G$3,FALSE)="Yes",1,0)</f>
        <v>1</v>
      </c>
      <c r="L97" s="130">
        <f>VLOOKUP($B97,'30nm Airport Count'!$B$5:$K$137,'30nm Airport Count'!$I$3,FALSE)</f>
        <v>2</v>
      </c>
      <c r="M97" s="130">
        <f>VLOOKUP($B97,'30nm Airport Count'!$B$5:$K$137,'30nm Airport Count'!$J$3,FALSE)</f>
        <v>0</v>
      </c>
      <c r="N97" s="130">
        <f>VLOOKUP($B97,'30nm Airport Count'!$B$5:$K$137,'30nm Airport Count'!$K$3,FALSE)</f>
        <v>2</v>
      </c>
      <c r="O97" s="130">
        <f>VLOOKUP($B97,'30nm Airport Count'!$B$5:$L$137,'30nm Airport Count'!$L$3,FALSE)</f>
        <v>3</v>
      </c>
      <c r="P97" s="130">
        <f>VLOOKUP(B97,Population_30minProximity_Airports[[FAA ID]:[Population within 30 min drive-time]],3,FALSE)</f>
        <v>28302</v>
      </c>
      <c r="Q97" s="132">
        <f>IFERROR(VLOOKUP($B97,'PCI Data (106 airports)'!$W$6:$Z$112,4,FALSE),IF($C97="Landing Strip Turf","Turf","Unknown"))</f>
        <v>80.851586057752641</v>
      </c>
      <c r="R97" s="132">
        <f>VLOOKUP($B97,'Total Economic Impact'!$A$5:$G$139,'Total Economic Impact'!D$3,FALSE)</f>
        <v>8</v>
      </c>
      <c r="S97" s="133">
        <f>VLOOKUP($B97,'Total Economic Impact'!$A$5:$G$139,'Total Economic Impact'!E$3,FALSE)</f>
        <v>280120</v>
      </c>
      <c r="T97" s="133">
        <f>VLOOKUP($B97,'Total Economic Impact'!$A$5:$G$139,'Total Economic Impact'!F$3,FALSE)</f>
        <v>1307230</v>
      </c>
      <c r="U97" s="133">
        <f>VLOOKUP($B97,'Total Economic Impact'!$A$5:$G$139,'Total Economic Impact'!G$3,FALSE)</f>
        <v>1587350</v>
      </c>
      <c r="V97" s="134">
        <f>IFERROR(VLOOKUP($B97,'2020 Inventory Data'!$B$5:$AP$137,'2020 Inventory Data'!$AJ$3,FALSE),"NP")</f>
        <v>8</v>
      </c>
      <c r="W97" s="134">
        <f>IFERROR(VLOOKUP($B97,'2020 Inventory Data'!$B$5:$AP$137,'2020 Inventory Data'!$AK$3,FALSE),"NP")</f>
        <v>6</v>
      </c>
      <c r="X97" s="133">
        <f>IFERROR(VLOOKUP($B97,'AIP Grant History'!$M$9:$Q$109,5,FALSE),0)</f>
        <v>2401095</v>
      </c>
      <c r="Y97" s="133">
        <f>IFERROR(VLOOKUP($B97,'State-Local Funding History'!$L$11:$N$143,'State-Local Funding History'!M$9,FALSE),0)</f>
        <v>920639.80000000016</v>
      </c>
      <c r="Z97" s="133">
        <f>IFERROR(VLOOKUP($B97,'State-Local Funding History'!$L$11:$N$143,'State-Local Funding History'!N$9,FALSE),0)</f>
        <v>785218.87999999977</v>
      </c>
      <c r="AA97" s="135" t="str">
        <f>IFERROR(IF(VLOOKUP($B97,'2020 Inventory Data'!$B$5:$AG$137,'2020 Inventory Data'!$AG$3,FALSE)="x","Y","N"),"")</f>
        <v>N</v>
      </c>
      <c r="AB97" s="112">
        <f>VLOOKUP(D97,'Basic Score Methodology'!$B$6:$E$16,'Basic Score Methodology'!$C$2,FALSE)</f>
        <v>5</v>
      </c>
      <c r="AC97" s="113">
        <f>IFERROR(VLOOKUP(E97,'Basic Score Methodology'!$B$6:$E$16,'Basic Score Methodology'!$D$2,FALSE),0)</f>
        <v>0</v>
      </c>
      <c r="AD97" s="113">
        <f>IFERROR(VLOOKUP(F97,'Basic Score Methodology'!$B$6:$E$16,'Basic Score Methodology'!$E$2,FALSE),0)</f>
        <v>0.75</v>
      </c>
      <c r="AE97" s="88">
        <f>IF(G97&lt;='Basic Score Methodology'!$G$12,'Basic Score Methodology'!$H$12,'Basic Score Methodology'!$H$13)</f>
        <v>5</v>
      </c>
      <c r="AF97" s="88">
        <f>IFERROR(IF($C97="Key Commercial Service",VLOOKUP(H97,'Jenks Methodology'!$B$4:$G$8,6,TRUE),IF($C97="Key General Aviation",VLOOKUP(H97,'Jenks Methodology'!$C$4:$G$8,5,TRUE),IF($C97="Intermediate Large",VLOOKUP(H97,'Jenks Methodology'!$D$4:$G$8,4,TRUE),IF($C97="Intermediate Small",VLOOKUP(H97,'Jenks Methodology'!$E$4:$G$8,3,TRUE),VLOOKUP(H97,'Jenks Methodology'!$F$4:$G$8,2,TRUE))))),0)</f>
        <v>1.25</v>
      </c>
      <c r="AG97" s="88">
        <f>IFERROR(IF($C97="Key Commercial Service",VLOOKUP($I97,'Jenks Methodology'!$B$9:$G$13,6,TRUE),IF($C97="Key General Aviation",VLOOKUP($I97,'Jenks Methodology'!$C$9:$G$13,5,TRUE),IF($C97="Intermediate Large",VLOOKUP($I97,'Jenks Methodology'!$D$9:$G$13,4,TRUE),IF($C97="Intermediate Small",VLOOKUP($I97,'Jenks Methodology'!$E$9:$G$13,3,TRUE),VLOOKUP($I97,'Jenks Methodology'!$F$9:$G$13,2,TRUE))))),"")</f>
        <v>0</v>
      </c>
      <c r="AH97" s="88">
        <f>IFERROR(VLOOKUP(J97,'Basic Score Methodology'!$G$6:$I$7,'Basic Score Methodology'!$H$2,FALSE),0)</f>
        <v>0</v>
      </c>
      <c r="AI97" s="88">
        <f>IFERROR(VLOOKUP(K97,'Basic Score Methodology'!$G$6:$I$7,'Basic Score Methodology'!$I$2,FALSE),0)</f>
        <v>5</v>
      </c>
      <c r="AJ97" s="88">
        <f>IFERROR(IF($C97="Key Commercial Service",VLOOKUP(L97,'Jenks Methodology'!$B$14:$G$18,6,TRUE),IF($C97="Key General Aviation",VLOOKUP(L97,'Jenks Methodology'!$C$14:$G$18,5,TRUE),IF($C97="Intermediate Large",VLOOKUP(L97,'Jenks Methodology'!$D$14:$G$18,4,TRUE),IF($C97="Intermediate Small",VLOOKUP(L97,'Jenks Methodology'!$E$14:$G$18,3,TRUE),VLOOKUP(L97,'Jenks Methodology'!$F$14:$G$18,2,TRUE))))),5)</f>
        <v>2.5</v>
      </c>
      <c r="AK97" s="88">
        <f>IFERROR(IF($C97="Key Commercial Service",VLOOKUP(M97,'Jenks Methodology'!$B$19:$G$23,6,TRUE),IF($C97="Key General Aviation",VLOOKUP(M97,'Jenks Methodology'!$C$19:$G$23,5,TRUE),IF($C97="Intermediate Large",VLOOKUP(M97,'Jenks Methodology'!$D$19:$G$23,4,TRUE),IF($C97="Intermediate Small",VLOOKUP(M97,'Jenks Methodology'!$E$19:$G$23,3,TRUE),VLOOKUP(M97,'Jenks Methodology'!$F$19:$G$23,2,TRUE))))),5)</f>
        <v>5</v>
      </c>
      <c r="AL97" s="88">
        <f>IFERROR(IF($C97="Key Commercial Service",VLOOKUP(N97,'Jenks Methodology'!$B$24:$G$28,6,TRUE),IF($C97="Key General Aviation",VLOOKUP(N97,'Jenks Methodology'!$C$24:$G$28,5,TRUE),IF($C97="Intermediate Large",VLOOKUP(N97,'Jenks Methodology'!$D$24:$G$28,4,TRUE),IF($C97="Intermediate Small",VLOOKUP(N97,'Jenks Methodology'!$E$24:$G$28,3,TRUE),VLOOKUP(N97,'Jenks Methodology'!$F$24:$G$28,2,TRUE))))),5)</f>
        <v>2.5</v>
      </c>
      <c r="AM97" s="88">
        <f>IFERROR(IF($C97="Key Commercial Service",VLOOKUP(O97,'Jenks Methodology'!$B$29:$G$33,6,FALSE),IF($C97="Key General Aviation",VLOOKUP(O97,'Jenks Methodology'!$C$29:$G$33,5,FALSE),IF($C97="Intermediate Large",VLOOKUP(O97,'Jenks Methodology'!$D$29:$G$33,4,FALSE),IF($C97="Intermediate Small",VLOOKUP(O97,'Jenks Methodology'!$E$29:$G$33,3,FALSE),VLOOKUP(O97,'Jenks Methodology'!$F$29:$G$33,2,FALSE))))),5)</f>
        <v>2.5</v>
      </c>
      <c r="AN97" s="101">
        <f>AVERAGE(AJ97:AM97)</f>
        <v>3.125</v>
      </c>
      <c r="AO97" s="88">
        <f>IFERROR(IF($C97="Key Commercial Service",VLOOKUP(P97,'Jenks Methodology'!$B$34:$G$38,6,TRUE),IF($C97="Key General Aviation",VLOOKUP(P97,'Jenks Methodology'!$C$34:$G$38,5,TRUE),IF($C97="Intermediate Large",VLOOKUP(P97,'Jenks Methodology'!$D$34:$G$38,4,TRUE),IF($C97="Intermediate Small",VLOOKUP(P97,'Jenks Methodology'!$E$34:$G$38,3,TRUE),VLOOKUP(P97,'Jenks Methodology'!$F$34:$G$38,2,TRUE))))),5)</f>
        <v>0</v>
      </c>
      <c r="AP97" s="88">
        <f>VLOOKUP($Q97,'Basic Score Methodology'!$K$6:$L$12,'Basic Score Methodology'!$L$2,TRUE)</f>
        <v>3.75</v>
      </c>
      <c r="AQ97" s="88">
        <f>IFERROR(IF($C97="Key Commercial Service",VLOOKUP(R97,'Jenks Methodology'!$B$39:$G$43,6,TRUE),IF($C97="Key General Aviation",VLOOKUP(R97,'Jenks Methodology'!$C$39:$G$43,5,TRUE),IF($C97="Intermediate Large",VLOOKUP(R97,'Jenks Methodology'!$D$39:$G$43,4,TRUE),IF($C97="Intermediate Small",VLOOKUP(R97,'Jenks Methodology'!$E$39:$G$43,3,TRUE),VLOOKUP(R97,'Jenks Methodology'!$F$39:$G$43,2,TRUE))))),0)</f>
        <v>0</v>
      </c>
      <c r="AR97" s="88">
        <f>IFERROR(IF($C97="Key Commercial Service",VLOOKUP(S97,'Jenks Methodology'!$B$44:$G$48,6,TRUE),IF($C97="Key General Aviation",VLOOKUP(S97,'Jenks Methodology'!$C$44:$G$48,5,TRUE),IF($C97="Intermediate Large",VLOOKUP(S97,'Jenks Methodology'!$D$44:$G$48,4,TRUE),IF($C97="Intermediate Small",VLOOKUP(S97,'Jenks Methodology'!$E$44:$G$48,3,TRUE),VLOOKUP(S97,'Jenks Methodology'!$F$44:$G$48,2,TRUE))))),0)</f>
        <v>0</v>
      </c>
      <c r="AS97" s="88">
        <f>IFERROR(IF($C97="Key Commercial Service",VLOOKUP(T97,'Jenks Methodology'!$B$49:$G$53,6,TRUE),IF($C97="Key General Aviation",VLOOKUP(T97,'Jenks Methodology'!$C$49:$G$53,5,TRUE),IF($C97="Intermediate Large",VLOOKUP(T97,'Jenks Methodology'!$D$49:$G$53,4,TRUE),IF($C97="Intermediate Small",VLOOKUP(T97,'Jenks Methodology'!$E$49:$G$53,3,TRUE),VLOOKUP(T97,'Jenks Methodology'!$F$49:$G$53,2,TRUE))))),0)</f>
        <v>1.25</v>
      </c>
      <c r="AT97" s="88">
        <f>IFERROR(IF($C97="Key Commercial Service",VLOOKUP(U97,'Jenks Methodology'!$B$54:$G$58,6,TRUE),IF($C97="Key General Aviation",VLOOKUP(U97,'Jenks Methodology'!$C$54:$G$58,5,TRUE),IF($C97="Intermediate Large",VLOOKUP(U97,'Jenks Methodology'!$D$54:$G$58,4,TRUE),IF($C97="Intermediate Small",VLOOKUP(U97,'Jenks Methodology'!$E$54:$G$58,3,TRUE),VLOOKUP(U97,'Jenks Methodology'!$F$54:$G$58,2,TRUE))))),0)</f>
        <v>0</v>
      </c>
      <c r="AU97" s="88">
        <f>IFERROR(VLOOKUP(V97,'Basic Score Methodology'!$K$17:$M$21,'Basic Score Methodology'!$L$2,TRUE),0)</f>
        <v>3.75</v>
      </c>
      <c r="AV97" s="88">
        <f>IFERROR(VLOOKUP(W97,'Basic Score Methodology'!$K$17:$M$21,'Basic Score Methodology'!$M$2,TRUE),0)</f>
        <v>2.5</v>
      </c>
      <c r="AW97" s="88">
        <f>IFERROR(IF($C97="Key Commercial Service",VLOOKUP(X97,'Jenks Methodology'!$B$59:$G$63,6,TRUE),IF($C97="Key General Aviation",VLOOKUP(X97,'Jenks Methodology'!$C$59:$G$63,5,TRUE),IF($C97="Intermediate Large",VLOOKUP(X97,'Jenks Methodology'!$D$59:$G$63,4,TRUE),IF($C97="Intermediate Small",VLOOKUP(X97,'Jenks Methodology'!$E$59:$G$63,3,TRUE),VLOOKUP(X97,'Jenks Methodology'!$F$59:$G$63,2,TRUE))))),0)</f>
        <v>1.25</v>
      </c>
      <c r="AX97" s="88">
        <f>IFERROR(IF($C97="Key Commercial Service",VLOOKUP(Y97,'Jenks Methodology'!$B$64:$G$68,6,TRUE),IF($C97="Key General Aviation",VLOOKUP(Y97,'Jenks Methodology'!$C$64:$G$68,5,TRUE),IF($C97="Intermediate Large",VLOOKUP(Y97,'Jenks Methodology'!$D$64:$G$68,4,TRUE),IF($C97="Intermediate Small",VLOOKUP(Y97,'Jenks Methodology'!$E$64:$G$68,3,TRUE),VLOOKUP(Y97,'Jenks Methodology'!$F$64:$G$68,2,TRUE))))),0)</f>
        <v>1.25</v>
      </c>
      <c r="AY97" s="88">
        <f>IFERROR(IF($C97="Key Commercial Service",VLOOKUP(Z97,'Jenks Methodology'!$B$69:$G$73,6,TRUE),IF($C97="Key General Aviation",VLOOKUP(Z97,'Jenks Methodology'!$C$69:$G$73,5,TRUE),IF($C97="Intermediate Large",VLOOKUP(Z97,'Jenks Methodology'!$D$69:$G$73,4,TRUE),IF($C97="Intermediate Small",VLOOKUP(Z97,'Jenks Methodology'!$E$69:$G$73,3,TRUE),VLOOKUP(Z97,'Jenks Methodology'!$F$69:$G$73,2,TRUE))))),0)</f>
        <v>1.25</v>
      </c>
      <c r="AZ97" s="100">
        <f>IFERROR(VLOOKUP(AA97,'Basic Score Methodology'!$N$6:$O$7,'Basic Score Methodology'!$O$2,TRUE),0)</f>
        <v>5</v>
      </c>
      <c r="BA97" s="164">
        <f>SUM(AB97:AE97)+IF(AF97="",AG97,AF97)+SUM(AH97:AI97,AN97:AZ97)</f>
        <v>40.125</v>
      </c>
    </row>
    <row r="98" spans="1:53" x14ac:dyDescent="0.3">
      <c r="A98" s="108" t="s">
        <v>40</v>
      </c>
      <c r="B98" s="1" t="s">
        <v>41</v>
      </c>
      <c r="C98" s="1" t="s">
        <v>293</v>
      </c>
      <c r="D98" s="129" t="str">
        <f>IF(COUNTIF('NPIAS Info 2021-25'!$C$4:$C$100,B98)&gt;0,"Y","N")</f>
        <v>Y</v>
      </c>
      <c r="E98" s="129" t="str">
        <f>IFERROR(VLOOKUP($B98,'NPIAS Info 2021-25'!$C$4:$G$100,'NPIAS Info 2021-25'!$G$2,FALSE),"Non-NPIAS")</f>
        <v>GA</v>
      </c>
      <c r="F98" s="129" t="str">
        <f>IFERROR(IF(VLOOKUP($B98,'NPIAS Info 2021-25'!$C$4:$G$100,'NPIAS Info 2021-25'!$F$2,FALSE)=0,"N/A (Primary)",VLOOKUP($B98,'NPIAS Info 2021-25'!$C$4:$G$100,'NPIAS Info 2021-25'!$F$2,FALSE)),"N/A (Non-NPIAS)")</f>
        <v>Local</v>
      </c>
      <c r="G98" s="130">
        <f>VLOOKUP($B98,'2020 Inventory Data'!$B$5:$V$137,'2020 Inventory Data'!$V$3,FALSE)</f>
        <v>42</v>
      </c>
      <c r="H98" s="168">
        <f>IFERROR(VLOOKUP(B98,MnSASP_Baseline_Operations[],'Baseline Ops'!$D$3,FALSE),0)</f>
        <v>9820.9776239960593</v>
      </c>
      <c r="I98" s="130">
        <f>IFERROR(VLOOKUP($B98,'5010 Operations'!$C$5:$CO$151,'5010 Operations'!$CO$3,FALSE),"")</f>
        <v>16850</v>
      </c>
      <c r="J98" s="131">
        <f>IF(VLOOKUP($B98,'2020 Inventory Data'!$B$5:$G$137,'2020 Inventory Data'!$D$3,FALSE)="Yes",1,0)</f>
        <v>0</v>
      </c>
      <c r="K98" s="131">
        <f>IF(VLOOKUP($B98,'2020 Inventory Data'!$B$5:$G$137,'2020 Inventory Data'!$G$3,FALSE)="Yes",1,0)</f>
        <v>1</v>
      </c>
      <c r="L98" s="130">
        <f>VLOOKUP($B98,'30nm Airport Count'!$B$5:$K$137,'30nm Airport Count'!$I$3,FALSE)</f>
        <v>3</v>
      </c>
      <c r="M98" s="130">
        <f>VLOOKUP($B98,'30nm Airport Count'!$B$5:$K$137,'30nm Airport Count'!$J$3,FALSE)</f>
        <v>3</v>
      </c>
      <c r="N98" s="130">
        <f>VLOOKUP($B98,'30nm Airport Count'!$B$5:$K$137,'30nm Airport Count'!$K$3,FALSE)</f>
        <v>0</v>
      </c>
      <c r="O98" s="130">
        <f>VLOOKUP($B98,'30nm Airport Count'!$B$5:$L$137,'30nm Airport Count'!$L$3,FALSE)</f>
        <v>4</v>
      </c>
      <c r="P98" s="130">
        <f>VLOOKUP(B98,Population_30minProximity_Airports[[FAA ID]:[Population within 30 min drive-time]],3,FALSE)</f>
        <v>125108</v>
      </c>
      <c r="Q98" s="132">
        <f>IFERROR(VLOOKUP($B98,'PCI Data (106 airports)'!$W$6:$Z$112,4,FALSE),IF($C98="Landing Strip Turf","Turf","Unknown"))</f>
        <v>61.044515872384437</v>
      </c>
      <c r="R98" s="132">
        <f>VLOOKUP($B98,'Total Economic Impact'!$A$5:$G$139,'Total Economic Impact'!D$3,FALSE)</f>
        <v>14</v>
      </c>
      <c r="S98" s="133">
        <f>VLOOKUP($B98,'Total Economic Impact'!$A$5:$G$139,'Total Economic Impact'!E$3,FALSE)</f>
        <v>528740</v>
      </c>
      <c r="T98" s="133">
        <f>VLOOKUP($B98,'Total Economic Impact'!$A$5:$G$139,'Total Economic Impact'!F$3,FALSE)</f>
        <v>752840</v>
      </c>
      <c r="U98" s="133">
        <f>VLOOKUP($B98,'Total Economic Impact'!$A$5:$G$139,'Total Economic Impact'!G$3,FALSE)</f>
        <v>1281580</v>
      </c>
      <c r="V98" s="134">
        <f>IFERROR(VLOOKUP($B98,'2020 Inventory Data'!$B$5:$AP$137,'2020 Inventory Data'!$AJ$3,FALSE),"NP")</f>
        <v>7</v>
      </c>
      <c r="W98" s="134">
        <f>IFERROR(VLOOKUP($B98,'2020 Inventory Data'!$B$5:$AP$137,'2020 Inventory Data'!$AK$3,FALSE),"NP")</f>
        <v>2</v>
      </c>
      <c r="X98" s="133">
        <f>IFERROR(VLOOKUP($B98,'AIP Grant History'!$M$9:$Q$109,5,FALSE),0)</f>
        <v>2598712</v>
      </c>
      <c r="Y98" s="133">
        <f>IFERROR(VLOOKUP($B98,'State-Local Funding History'!$L$11:$N$143,'State-Local Funding History'!M$9,FALSE),0)</f>
        <v>917061.2699999999</v>
      </c>
      <c r="Z98" s="133">
        <f>IFERROR(VLOOKUP($B98,'State-Local Funding History'!$L$11:$N$143,'State-Local Funding History'!N$9,FALSE),0)</f>
        <v>686558.64</v>
      </c>
      <c r="AA98" s="135" t="str">
        <f>IFERROR(IF(VLOOKUP($B98,'2020 Inventory Data'!$B$5:$AG$137,'2020 Inventory Data'!$AG$3,FALSE)="x","Y","N"),"")</f>
        <v>N</v>
      </c>
      <c r="AB98" s="112">
        <f>VLOOKUP(D98,'Basic Score Methodology'!$B$6:$E$16,'Basic Score Methodology'!$C$2,FALSE)</f>
        <v>5</v>
      </c>
      <c r="AC98" s="113">
        <f>IFERROR(VLOOKUP(E98,'Basic Score Methodology'!$B$6:$E$16,'Basic Score Methodology'!$D$2,FALSE),0)</f>
        <v>0</v>
      </c>
      <c r="AD98" s="113">
        <f>IFERROR(VLOOKUP(F98,'Basic Score Methodology'!$B$6:$E$16,'Basic Score Methodology'!$E$2,FALSE),0)</f>
        <v>1.5</v>
      </c>
      <c r="AE98" s="88">
        <f>IF(G98&lt;='Basic Score Methodology'!$G$12,'Basic Score Methodology'!$H$12,'Basic Score Methodology'!$H$13)</f>
        <v>5</v>
      </c>
      <c r="AF98" s="88">
        <f>IFERROR(IF($C98="Key Commercial Service",VLOOKUP(H98,'Jenks Methodology'!$B$4:$G$8,6,TRUE),IF($C98="Key General Aviation",VLOOKUP(H98,'Jenks Methodology'!$C$4:$G$8,5,TRUE),IF($C98="Intermediate Large",VLOOKUP(H98,'Jenks Methodology'!$D$4:$G$8,4,TRUE),IF($C98="Intermediate Small",VLOOKUP(H98,'Jenks Methodology'!$E$4:$G$8,3,TRUE),VLOOKUP(H98,'Jenks Methodology'!$F$4:$G$8,2,TRUE))))),0)</f>
        <v>2.5</v>
      </c>
      <c r="AG98" s="88">
        <f>IFERROR(IF($C98="Key Commercial Service",VLOOKUP($I98,'Jenks Methodology'!$B$9:$G$13,6,TRUE),IF($C98="Key General Aviation",VLOOKUP($I98,'Jenks Methodology'!$C$9:$G$13,5,TRUE),IF($C98="Intermediate Large",VLOOKUP($I98,'Jenks Methodology'!$D$9:$G$13,4,TRUE),IF($C98="Intermediate Small",VLOOKUP($I98,'Jenks Methodology'!$E$9:$G$13,3,TRUE),VLOOKUP($I98,'Jenks Methodology'!$F$9:$G$13,2,TRUE))))),"")</f>
        <v>3.75</v>
      </c>
      <c r="AH98" s="88">
        <f>IFERROR(VLOOKUP(J98,'Basic Score Methodology'!$G$6:$I$7,'Basic Score Methodology'!$H$2,FALSE),0)</f>
        <v>0</v>
      </c>
      <c r="AI98" s="88">
        <f>IFERROR(VLOOKUP(K98,'Basic Score Methodology'!$G$6:$I$7,'Basic Score Methodology'!$I$2,FALSE),0)</f>
        <v>5</v>
      </c>
      <c r="AJ98" s="88">
        <f>IFERROR(IF($C98="Key Commercial Service",VLOOKUP(L98,'Jenks Methodology'!$B$14:$G$18,6,TRUE),IF($C98="Key General Aviation",VLOOKUP(L98,'Jenks Methodology'!$C$14:$G$18,5,TRUE),IF($C98="Intermediate Large",VLOOKUP(L98,'Jenks Methodology'!$D$14:$G$18,4,TRUE),IF($C98="Intermediate Small",VLOOKUP(L98,'Jenks Methodology'!$E$14:$G$18,3,TRUE),VLOOKUP(L98,'Jenks Methodology'!$F$14:$G$18,2,TRUE))))),5)</f>
        <v>1.25</v>
      </c>
      <c r="AK98" s="88">
        <f>IFERROR(IF($C98="Key Commercial Service",VLOOKUP(M98,'Jenks Methodology'!$B$19:$G$23,6,TRUE),IF($C98="Key General Aviation",VLOOKUP(M98,'Jenks Methodology'!$C$19:$G$23,5,TRUE),IF($C98="Intermediate Large",VLOOKUP(M98,'Jenks Methodology'!$D$19:$G$23,4,TRUE),IF($C98="Intermediate Small",VLOOKUP(M98,'Jenks Methodology'!$E$19:$G$23,3,TRUE),VLOOKUP(M98,'Jenks Methodology'!$F$19:$G$23,2,TRUE))))),5)</f>
        <v>1.25</v>
      </c>
      <c r="AL98" s="88">
        <f>IFERROR(IF($C98="Key Commercial Service",VLOOKUP(N98,'Jenks Methodology'!$B$24:$G$28,6,TRUE),IF($C98="Key General Aviation",VLOOKUP(N98,'Jenks Methodology'!$C$24:$G$28,5,TRUE),IF($C98="Intermediate Large",VLOOKUP(N98,'Jenks Methodology'!$D$24:$G$28,4,TRUE),IF($C98="Intermediate Small",VLOOKUP(N98,'Jenks Methodology'!$E$24:$G$28,3,TRUE),VLOOKUP(N98,'Jenks Methodology'!$F$24:$G$28,2,TRUE))))),5)</f>
        <v>5</v>
      </c>
      <c r="AM98" s="88">
        <f>IFERROR(IF($C98="Key Commercial Service",VLOOKUP(O98,'Jenks Methodology'!$B$29:$G$33,6,FALSE),IF($C98="Key General Aviation",VLOOKUP(O98,'Jenks Methodology'!$C$29:$G$33,5,FALSE),IF($C98="Intermediate Large",VLOOKUP(O98,'Jenks Methodology'!$D$29:$G$33,4,FALSE),IF($C98="Intermediate Small",VLOOKUP(O98,'Jenks Methodology'!$E$29:$G$33,3,FALSE),VLOOKUP(O98,'Jenks Methodology'!$F$29:$G$33,2,FALSE))))),5)</f>
        <v>1.25</v>
      </c>
      <c r="AN98" s="101">
        <f>AVERAGE(AJ98:AM98)</f>
        <v>2.1875</v>
      </c>
      <c r="AO98" s="88">
        <f>IFERROR(IF($C98="Key Commercial Service",VLOOKUP(P98,'Jenks Methodology'!$B$34:$G$38,6,TRUE),IF($C98="Key General Aviation",VLOOKUP(P98,'Jenks Methodology'!$C$34:$G$38,5,TRUE),IF($C98="Intermediate Large",VLOOKUP(P98,'Jenks Methodology'!$D$34:$G$38,4,TRUE),IF($C98="Intermediate Small",VLOOKUP(P98,'Jenks Methodology'!$E$34:$G$38,3,TRUE),VLOOKUP(P98,'Jenks Methodology'!$F$34:$G$38,2,TRUE))))),5)</f>
        <v>2.5</v>
      </c>
      <c r="AP98" s="88">
        <f>VLOOKUP($Q98,'Basic Score Methodology'!$K$6:$L$12,'Basic Score Methodology'!$L$2,TRUE)</f>
        <v>2.5</v>
      </c>
      <c r="AQ98" s="88">
        <f>IFERROR(IF($C98="Key Commercial Service",VLOOKUP(R98,'Jenks Methodology'!$B$39:$G$43,6,TRUE),IF($C98="Key General Aviation",VLOOKUP(R98,'Jenks Methodology'!$C$39:$G$43,5,TRUE),IF($C98="Intermediate Large",VLOOKUP(R98,'Jenks Methodology'!$D$39:$G$43,4,TRUE),IF($C98="Intermediate Small",VLOOKUP(R98,'Jenks Methodology'!$E$39:$G$43,3,TRUE),VLOOKUP(R98,'Jenks Methodology'!$F$39:$G$43,2,TRUE))))),0)</f>
        <v>1.25</v>
      </c>
      <c r="AR98" s="88">
        <f>IFERROR(IF($C98="Key Commercial Service",VLOOKUP(S98,'Jenks Methodology'!$B$44:$G$48,6,TRUE),IF($C98="Key General Aviation",VLOOKUP(S98,'Jenks Methodology'!$C$44:$G$48,5,TRUE),IF($C98="Intermediate Large",VLOOKUP(S98,'Jenks Methodology'!$D$44:$G$48,4,TRUE),IF($C98="Intermediate Small",VLOOKUP(S98,'Jenks Methodology'!$E$44:$G$48,3,TRUE),VLOOKUP(S98,'Jenks Methodology'!$F$44:$G$48,2,TRUE))))),0)</f>
        <v>1.25</v>
      </c>
      <c r="AS98" s="88">
        <f>IFERROR(IF($C98="Key Commercial Service",VLOOKUP(T98,'Jenks Methodology'!$B$49:$G$53,6,TRUE),IF($C98="Key General Aviation",VLOOKUP(T98,'Jenks Methodology'!$C$49:$G$53,5,TRUE),IF($C98="Intermediate Large",VLOOKUP(T98,'Jenks Methodology'!$D$49:$G$53,4,TRUE),IF($C98="Intermediate Small",VLOOKUP(T98,'Jenks Methodology'!$E$49:$G$53,3,TRUE),VLOOKUP(T98,'Jenks Methodology'!$F$49:$G$53,2,TRUE))))),0)</f>
        <v>0</v>
      </c>
      <c r="AT98" s="88">
        <f>IFERROR(IF($C98="Key Commercial Service",VLOOKUP(U98,'Jenks Methodology'!$B$54:$G$58,6,TRUE),IF($C98="Key General Aviation",VLOOKUP(U98,'Jenks Methodology'!$C$54:$G$58,5,TRUE),IF($C98="Intermediate Large",VLOOKUP(U98,'Jenks Methodology'!$D$54:$G$58,4,TRUE),IF($C98="Intermediate Small",VLOOKUP(U98,'Jenks Methodology'!$E$54:$G$58,3,TRUE),VLOOKUP(U98,'Jenks Methodology'!$F$54:$G$58,2,TRUE))))),0)</f>
        <v>0</v>
      </c>
      <c r="AU98" s="88">
        <f>IFERROR(VLOOKUP(V98,'Basic Score Methodology'!$K$17:$M$21,'Basic Score Methodology'!$L$2,TRUE),0)</f>
        <v>2.5</v>
      </c>
      <c r="AV98" s="88">
        <f>IFERROR(VLOOKUP(W98,'Basic Score Methodology'!$K$17:$M$21,'Basic Score Methodology'!$M$2,TRUE),0)</f>
        <v>0</v>
      </c>
      <c r="AW98" s="88">
        <f>IFERROR(IF($C98="Key Commercial Service",VLOOKUP(X98,'Jenks Methodology'!$B$59:$G$63,6,TRUE),IF($C98="Key General Aviation",VLOOKUP(X98,'Jenks Methodology'!$C$59:$G$63,5,TRUE),IF($C98="Intermediate Large",VLOOKUP(X98,'Jenks Methodology'!$D$59:$G$63,4,TRUE),IF($C98="Intermediate Small",VLOOKUP(X98,'Jenks Methodology'!$E$59:$G$63,3,TRUE),VLOOKUP(X98,'Jenks Methodology'!$F$59:$G$63,2,TRUE))))),0)</f>
        <v>1.25</v>
      </c>
      <c r="AX98" s="88">
        <f>IFERROR(IF($C98="Key Commercial Service",VLOOKUP(Y98,'Jenks Methodology'!$B$64:$G$68,6,TRUE),IF($C98="Key General Aviation",VLOOKUP(Y98,'Jenks Methodology'!$C$64:$G$68,5,TRUE),IF($C98="Intermediate Large",VLOOKUP(Y98,'Jenks Methodology'!$D$64:$G$68,4,TRUE),IF($C98="Intermediate Small",VLOOKUP(Y98,'Jenks Methodology'!$E$64:$G$68,3,TRUE),VLOOKUP(Y98,'Jenks Methodology'!$F$64:$G$68,2,TRUE))))),0)</f>
        <v>1.25</v>
      </c>
      <c r="AY98" s="88">
        <f>IFERROR(IF($C98="Key Commercial Service",VLOOKUP(Z98,'Jenks Methodology'!$B$69:$G$73,6,TRUE),IF($C98="Key General Aviation",VLOOKUP(Z98,'Jenks Methodology'!$C$69:$G$73,5,TRUE),IF($C98="Intermediate Large",VLOOKUP(Z98,'Jenks Methodology'!$D$69:$G$73,4,TRUE),IF($C98="Intermediate Small",VLOOKUP(Z98,'Jenks Methodology'!$E$69:$G$73,3,TRUE),VLOOKUP(Z98,'Jenks Methodology'!$F$69:$G$73,2,TRUE))))),0)</f>
        <v>1.25</v>
      </c>
      <c r="AZ98" s="100">
        <f>IFERROR(VLOOKUP(AA98,'Basic Score Methodology'!$N$6:$O$7,'Basic Score Methodology'!$O$2,TRUE),0)</f>
        <v>5</v>
      </c>
      <c r="BA98" s="164">
        <f>SUM(AB98:AE98)+IF(AF98="",AG98,AF98)+SUM(AH98:AI98,AN98:AZ98)</f>
        <v>39.9375</v>
      </c>
    </row>
    <row r="99" spans="1:53" x14ac:dyDescent="0.3">
      <c r="A99" s="108" t="s">
        <v>246</v>
      </c>
      <c r="B99" s="1" t="s">
        <v>247</v>
      </c>
      <c r="C99" s="1" t="s">
        <v>290</v>
      </c>
      <c r="D99" s="129" t="str">
        <f>IF(COUNTIF('NPIAS Info 2021-25'!$C$4:$C$100,B99)&gt;0,"Y","N")</f>
        <v>N</v>
      </c>
      <c r="E99" s="129" t="str">
        <f>IFERROR(VLOOKUP($B99,'NPIAS Info 2021-25'!$C$4:$G$100,'NPIAS Info 2021-25'!$G$2,FALSE),"Non-NPIAS")</f>
        <v>Non-NPIAS</v>
      </c>
      <c r="F99" s="129" t="str">
        <f>IFERROR(IF(VLOOKUP($B99,'NPIAS Info 2021-25'!$C$4:$G$100,'NPIAS Info 2021-25'!$F$2,FALSE)=0,"N/A (Primary)",VLOOKUP($B99,'NPIAS Info 2021-25'!$C$4:$G$100,'NPIAS Info 2021-25'!$F$2,FALSE)),"N/A (Non-NPIAS)")</f>
        <v>N/A (Non-NPIAS)</v>
      </c>
      <c r="G99" s="130">
        <f>VLOOKUP($B99,'2020 Inventory Data'!$B$5:$V$137,'2020 Inventory Data'!$V$3,FALSE)</f>
        <v>8</v>
      </c>
      <c r="H99" s="168">
        <f>IFERROR(VLOOKUP(B99,MnSASP_Baseline_Operations[],'Baseline Ops'!$D$3,FALSE),0)</f>
        <v>9062.3320310262261</v>
      </c>
      <c r="I99" s="130">
        <f>IFERROR(VLOOKUP($B99,'5010 Operations'!$C$5:$CO$151,'5010 Operations'!$CO$3,FALSE),"")</f>
        <v>19000</v>
      </c>
      <c r="J99" s="131">
        <f>IF(VLOOKUP($B99,'2020 Inventory Data'!$B$5:$G$137,'2020 Inventory Data'!$D$3,FALSE)="Yes",1,0)</f>
        <v>0</v>
      </c>
      <c r="K99" s="131">
        <f>IF(VLOOKUP($B99,'2020 Inventory Data'!$B$5:$G$137,'2020 Inventory Data'!$G$3,FALSE)="Yes",1,0)</f>
        <v>0</v>
      </c>
      <c r="L99" s="130">
        <f>VLOOKUP($B99,'30nm Airport Count'!$B$5:$K$137,'30nm Airport Count'!$I$3,FALSE)</f>
        <v>0</v>
      </c>
      <c r="M99" s="130">
        <f>VLOOKUP($B99,'30nm Airport Count'!$B$5:$K$137,'30nm Airport Count'!$J$3,FALSE)</f>
        <v>1</v>
      </c>
      <c r="N99" s="130">
        <f>VLOOKUP($B99,'30nm Airport Count'!$B$5:$K$137,'30nm Airport Count'!$K$3,FALSE)</f>
        <v>0</v>
      </c>
      <c r="O99" s="130">
        <f>VLOOKUP($B99,'30nm Airport Count'!$B$5:$L$137,'30nm Airport Count'!$L$3,FALSE)</f>
        <v>1</v>
      </c>
      <c r="P99" s="130">
        <f>VLOOKUP(B99,Population_30minProximity_Airports[[FAA ID]:[Population within 30 min drive-time]],3,FALSE)</f>
        <v>12671</v>
      </c>
      <c r="Q99" s="132">
        <f>IFERROR(VLOOKUP($B99,'PCI Data (106 airports)'!$W$6:$Z$112,4,FALSE),IF($C99="Landing Strip Turf","Turf","Unknown"))</f>
        <v>86</v>
      </c>
      <c r="R99" s="132">
        <f>VLOOKUP($B99,'Total Economic Impact'!$A$5:$G$139,'Total Economic Impact'!D$3,FALSE)</f>
        <v>12</v>
      </c>
      <c r="S99" s="133">
        <f>VLOOKUP($B99,'Total Economic Impact'!$A$5:$G$139,'Total Economic Impact'!E$3,FALSE)</f>
        <v>705390</v>
      </c>
      <c r="T99" s="133">
        <f>VLOOKUP($B99,'Total Economic Impact'!$A$5:$G$139,'Total Economic Impact'!F$3,FALSE)</f>
        <v>1133250</v>
      </c>
      <c r="U99" s="133">
        <f>VLOOKUP($B99,'Total Economic Impact'!$A$5:$G$139,'Total Economic Impact'!G$3,FALSE)</f>
        <v>1838640</v>
      </c>
      <c r="V99" s="134">
        <f>IFERROR(VLOOKUP($B99,'2020 Inventory Data'!$B$5:$AP$137,'2020 Inventory Data'!$AJ$3,FALSE),"NP")</f>
        <v>9</v>
      </c>
      <c r="W99" s="134">
        <f>IFERROR(VLOOKUP($B99,'2020 Inventory Data'!$B$5:$AP$137,'2020 Inventory Data'!$AK$3,FALSE),"NP")</f>
        <v>9</v>
      </c>
      <c r="X99" s="133">
        <f>IFERROR(VLOOKUP($B99,'AIP Grant History'!$M$9:$Q$109,5,FALSE),0)</f>
        <v>223066</v>
      </c>
      <c r="Y99" s="133">
        <f>IFERROR(VLOOKUP($B99,'State-Local Funding History'!$L$11:$N$143,'State-Local Funding History'!M$9,FALSE),0)</f>
        <v>3187631.7800000003</v>
      </c>
      <c r="Z99" s="133">
        <f>IFERROR(VLOOKUP($B99,'State-Local Funding History'!$L$11:$N$143,'State-Local Funding History'!N$9,FALSE),0)</f>
        <v>839314.08000000007</v>
      </c>
      <c r="AA99" s="135" t="str">
        <f>IFERROR(IF(VLOOKUP($B99,'2020 Inventory Data'!$B$5:$AG$137,'2020 Inventory Data'!$AG$3,FALSE)="x","Y","N"),"")</f>
        <v>N</v>
      </c>
      <c r="AB99" s="112">
        <f>VLOOKUP(D99,'Basic Score Methodology'!$B$6:$E$16,'Basic Score Methodology'!$C$2,FALSE)</f>
        <v>0</v>
      </c>
      <c r="AC99" s="113">
        <f>IFERROR(VLOOKUP(E99,'Basic Score Methodology'!$B$6:$E$16,'Basic Score Methodology'!$D$2,FALSE),0)</f>
        <v>0</v>
      </c>
      <c r="AD99" s="113">
        <f>IFERROR(VLOOKUP(F99,'Basic Score Methodology'!$B$6:$E$16,'Basic Score Methodology'!$E$2,FALSE),0)</f>
        <v>0</v>
      </c>
      <c r="AE99" s="88">
        <f>IF(G99&lt;='Basic Score Methodology'!$G$12,'Basic Score Methodology'!$H$12,'Basic Score Methodology'!$H$13)</f>
        <v>0</v>
      </c>
      <c r="AF99" s="88">
        <f>IFERROR(IF($C99="Key Commercial Service",VLOOKUP(H99,'Jenks Methodology'!$B$4:$G$8,6,TRUE),IF($C99="Key General Aviation",VLOOKUP(H99,'Jenks Methodology'!$C$4:$G$8,5,TRUE),IF($C99="Intermediate Large",VLOOKUP(H99,'Jenks Methodology'!$D$4:$G$8,4,TRUE),IF($C99="Intermediate Small",VLOOKUP(H99,'Jenks Methodology'!$E$4:$G$8,3,TRUE),VLOOKUP(H99,'Jenks Methodology'!$F$4:$G$8,2,TRUE))))),0)</f>
        <v>3.75</v>
      </c>
      <c r="AG99" s="88">
        <f>IFERROR(IF($C99="Key Commercial Service",VLOOKUP($I99,'Jenks Methodology'!$B$9:$G$13,6,TRUE),IF($C99="Key General Aviation",VLOOKUP($I99,'Jenks Methodology'!$C$9:$G$13,5,TRUE),IF($C99="Intermediate Large",VLOOKUP($I99,'Jenks Methodology'!$D$9:$G$13,4,TRUE),IF($C99="Intermediate Small",VLOOKUP($I99,'Jenks Methodology'!$E$9:$G$13,3,TRUE),VLOOKUP($I99,'Jenks Methodology'!$F$9:$G$13,2,TRUE))))),"")</f>
        <v>3.75</v>
      </c>
      <c r="AH99" s="88">
        <f>IFERROR(VLOOKUP(J99,'Basic Score Methodology'!$G$6:$I$7,'Basic Score Methodology'!$H$2,FALSE),0)</f>
        <v>0</v>
      </c>
      <c r="AI99" s="88">
        <f>IFERROR(VLOOKUP(K99,'Basic Score Methodology'!$G$6:$I$7,'Basic Score Methodology'!$I$2,FALSE),0)</f>
        <v>0</v>
      </c>
      <c r="AJ99" s="88">
        <f>IFERROR(IF($C99="Key Commercial Service",VLOOKUP(L99,'Jenks Methodology'!$B$14:$G$18,6,TRUE),IF($C99="Key General Aviation",VLOOKUP(L99,'Jenks Methodology'!$C$14:$G$18,5,TRUE),IF($C99="Intermediate Large",VLOOKUP(L99,'Jenks Methodology'!$D$14:$G$18,4,TRUE),IF($C99="Intermediate Small",VLOOKUP(L99,'Jenks Methodology'!$E$14:$G$18,3,TRUE),VLOOKUP(L99,'Jenks Methodology'!$F$14:$G$18,2,TRUE))))),5)</f>
        <v>5</v>
      </c>
      <c r="AK99" s="88">
        <f>IFERROR(IF($C99="Key Commercial Service",VLOOKUP(M99,'Jenks Methodology'!$B$19:$G$23,6,TRUE),IF($C99="Key General Aviation",VLOOKUP(M99,'Jenks Methodology'!$C$19:$G$23,5,TRUE),IF($C99="Intermediate Large",VLOOKUP(M99,'Jenks Methodology'!$D$19:$G$23,4,TRUE),IF($C99="Intermediate Small",VLOOKUP(M99,'Jenks Methodology'!$E$19:$G$23,3,TRUE),VLOOKUP(M99,'Jenks Methodology'!$F$19:$G$23,2,TRUE))))),5)</f>
        <v>3.75</v>
      </c>
      <c r="AL99" s="88">
        <f>IFERROR(IF($C99="Key Commercial Service",VLOOKUP(N99,'Jenks Methodology'!$B$24:$G$28,6,TRUE),IF($C99="Key General Aviation",VLOOKUP(N99,'Jenks Methodology'!$C$24:$G$28,5,TRUE),IF($C99="Intermediate Large",VLOOKUP(N99,'Jenks Methodology'!$D$24:$G$28,4,TRUE),IF($C99="Intermediate Small",VLOOKUP(N99,'Jenks Methodology'!$E$24:$G$28,3,TRUE),VLOOKUP(N99,'Jenks Methodology'!$F$24:$G$28,2,TRUE))))),5)</f>
        <v>5</v>
      </c>
      <c r="AM99" s="88">
        <f>IFERROR(IF($C99="Key Commercial Service",VLOOKUP(O99,'Jenks Methodology'!$B$29:$G$33,6,FALSE),IF($C99="Key General Aviation",VLOOKUP(O99,'Jenks Methodology'!$C$29:$G$33,5,FALSE),IF($C99="Intermediate Large",VLOOKUP(O99,'Jenks Methodology'!$D$29:$G$33,4,FALSE),IF($C99="Intermediate Small",VLOOKUP(O99,'Jenks Methodology'!$E$29:$G$33,3,FALSE),VLOOKUP(O99,'Jenks Methodology'!$F$29:$G$33,2,FALSE))))),5)</f>
        <v>5</v>
      </c>
      <c r="AN99" s="101">
        <f>AVERAGE(AJ99:AM99)</f>
        <v>4.6875</v>
      </c>
      <c r="AO99" s="88">
        <f>IFERROR(IF($C99="Key Commercial Service",VLOOKUP(P99,'Jenks Methodology'!$B$34:$G$38,6,TRUE),IF($C99="Key General Aviation",VLOOKUP(P99,'Jenks Methodology'!$C$34:$G$38,5,TRUE),IF($C99="Intermediate Large",VLOOKUP(P99,'Jenks Methodology'!$D$34:$G$38,4,TRUE),IF($C99="Intermediate Small",VLOOKUP(P99,'Jenks Methodology'!$E$34:$G$38,3,TRUE),VLOOKUP(P99,'Jenks Methodology'!$F$34:$G$38,2,TRUE))))),5)</f>
        <v>0</v>
      </c>
      <c r="AP99" s="88">
        <f>VLOOKUP($Q99,'Basic Score Methodology'!$K$6:$L$12,'Basic Score Methodology'!$L$2,TRUE)</f>
        <v>3.75</v>
      </c>
      <c r="AQ99" s="88">
        <f>IFERROR(IF($C99="Key Commercial Service",VLOOKUP(R99,'Jenks Methodology'!$B$39:$G$43,6,TRUE),IF($C99="Key General Aviation",VLOOKUP(R99,'Jenks Methodology'!$C$39:$G$43,5,TRUE),IF($C99="Intermediate Large",VLOOKUP(R99,'Jenks Methodology'!$D$39:$G$43,4,TRUE),IF($C99="Intermediate Small",VLOOKUP(R99,'Jenks Methodology'!$E$39:$G$43,3,TRUE),VLOOKUP(R99,'Jenks Methodology'!$F$39:$G$43,2,TRUE))))),0)</f>
        <v>1.25</v>
      </c>
      <c r="AR99" s="88">
        <f>IFERROR(IF($C99="Key Commercial Service",VLOOKUP(S99,'Jenks Methodology'!$B$44:$G$48,6,TRUE),IF($C99="Key General Aviation",VLOOKUP(S99,'Jenks Methodology'!$C$44:$G$48,5,TRUE),IF($C99="Intermediate Large",VLOOKUP(S99,'Jenks Methodology'!$D$44:$G$48,4,TRUE),IF($C99="Intermediate Small",VLOOKUP(S99,'Jenks Methodology'!$E$44:$G$48,3,TRUE),VLOOKUP(S99,'Jenks Methodology'!$F$44:$G$48,2,TRUE))))),0)</f>
        <v>2.5</v>
      </c>
      <c r="AS99" s="88">
        <f>IFERROR(IF($C99="Key Commercial Service",VLOOKUP(T99,'Jenks Methodology'!$B$49:$G$53,6,TRUE),IF($C99="Key General Aviation",VLOOKUP(T99,'Jenks Methodology'!$C$49:$G$53,5,TRUE),IF($C99="Intermediate Large",VLOOKUP(T99,'Jenks Methodology'!$D$49:$G$53,4,TRUE),IF($C99="Intermediate Small",VLOOKUP(T99,'Jenks Methodology'!$E$49:$G$53,3,TRUE),VLOOKUP(T99,'Jenks Methodology'!$F$49:$G$53,2,TRUE))))),0)</f>
        <v>1.25</v>
      </c>
      <c r="AT99" s="88">
        <f>IFERROR(IF($C99="Key Commercial Service",VLOOKUP(U99,'Jenks Methodology'!$B$54:$G$58,6,TRUE),IF($C99="Key General Aviation",VLOOKUP(U99,'Jenks Methodology'!$C$54:$G$58,5,TRUE),IF($C99="Intermediate Large",VLOOKUP(U99,'Jenks Methodology'!$D$54:$G$58,4,TRUE),IF($C99="Intermediate Small",VLOOKUP(U99,'Jenks Methodology'!$E$54:$G$58,3,TRUE),VLOOKUP(U99,'Jenks Methodology'!$F$54:$G$58,2,TRUE))))),0)</f>
        <v>2.5</v>
      </c>
      <c r="AU99" s="88">
        <f>IFERROR(VLOOKUP(V99,'Basic Score Methodology'!$K$17:$M$21,'Basic Score Methodology'!$L$2,TRUE),0)</f>
        <v>3.75</v>
      </c>
      <c r="AV99" s="88">
        <f>IFERROR(VLOOKUP(W99,'Basic Score Methodology'!$K$17:$M$21,'Basic Score Methodology'!$M$2,TRUE),0)</f>
        <v>3.75</v>
      </c>
      <c r="AW99" s="88">
        <f>IFERROR(IF($C99="Key Commercial Service",VLOOKUP(X99,'Jenks Methodology'!$B$59:$G$63,6,TRUE),IF($C99="Key General Aviation",VLOOKUP(X99,'Jenks Methodology'!$C$59:$G$63,5,TRUE),IF($C99="Intermediate Large",VLOOKUP(X99,'Jenks Methodology'!$D$59:$G$63,4,TRUE),IF($C99="Intermediate Small",VLOOKUP(X99,'Jenks Methodology'!$E$59:$G$63,3,TRUE),VLOOKUP(X99,'Jenks Methodology'!$F$59:$G$63,2,TRUE))))),0)</f>
        <v>0</v>
      </c>
      <c r="AX99" s="88">
        <f>IFERROR(IF($C99="Key Commercial Service",VLOOKUP(Y99,'Jenks Methodology'!$B$64:$G$68,6,TRUE),IF($C99="Key General Aviation",VLOOKUP(Y99,'Jenks Methodology'!$C$64:$G$68,5,TRUE),IF($C99="Intermediate Large",VLOOKUP(Y99,'Jenks Methodology'!$D$64:$G$68,4,TRUE),IF($C99="Intermediate Small",VLOOKUP(Y99,'Jenks Methodology'!$E$64:$G$68,3,TRUE),VLOOKUP(Y99,'Jenks Methodology'!$F$64:$G$68,2,TRUE))))),0)</f>
        <v>5</v>
      </c>
      <c r="AY99" s="88">
        <f>IFERROR(IF($C99="Key Commercial Service",VLOOKUP(Z99,'Jenks Methodology'!$B$69:$G$73,6,TRUE),IF($C99="Key General Aviation",VLOOKUP(Z99,'Jenks Methodology'!$C$69:$G$73,5,TRUE),IF($C99="Intermediate Large",VLOOKUP(Z99,'Jenks Methodology'!$D$69:$G$73,4,TRUE),IF($C99="Intermediate Small",VLOOKUP(Z99,'Jenks Methodology'!$E$69:$G$73,3,TRUE),VLOOKUP(Z99,'Jenks Methodology'!$F$69:$G$73,2,TRUE))))),0)</f>
        <v>2.5</v>
      </c>
      <c r="AZ99" s="100">
        <f>IFERROR(VLOOKUP(AA99,'Basic Score Methodology'!$N$6:$O$7,'Basic Score Methodology'!$O$2,TRUE),0)</f>
        <v>5</v>
      </c>
      <c r="BA99" s="164">
        <f>SUM(AB99:AE99)+IF(AF99="",AG99,AF99)+SUM(AH99:AI99,AN99:AZ99)</f>
        <v>39.6875</v>
      </c>
    </row>
    <row r="100" spans="1:53" x14ac:dyDescent="0.3">
      <c r="A100" s="108" t="s">
        <v>234</v>
      </c>
      <c r="B100" s="1" t="s">
        <v>235</v>
      </c>
      <c r="C100" s="1" t="s">
        <v>290</v>
      </c>
      <c r="D100" s="129" t="str">
        <f>IF(COUNTIF('NPIAS Info 2021-25'!$C$4:$C$100,B100)&gt;0,"Y","N")</f>
        <v>Y</v>
      </c>
      <c r="E100" s="129" t="str">
        <f>IFERROR(VLOOKUP($B100,'NPIAS Info 2021-25'!$C$4:$G$100,'NPIAS Info 2021-25'!$G$2,FALSE),"Non-NPIAS")</f>
        <v>GA</v>
      </c>
      <c r="F100" s="129" t="str">
        <f>IFERROR(IF(VLOOKUP($B100,'NPIAS Info 2021-25'!$C$4:$G$100,'NPIAS Info 2021-25'!$F$2,FALSE)=0,"N/A (Primary)",VLOOKUP($B100,'NPIAS Info 2021-25'!$C$4:$G$100,'NPIAS Info 2021-25'!$F$2,FALSE)),"N/A (Non-NPIAS)")</f>
        <v>Basic</v>
      </c>
      <c r="G100" s="130">
        <f>VLOOKUP($B100,'2020 Inventory Data'!$B$5:$V$137,'2020 Inventory Data'!$V$3,FALSE)</f>
        <v>12</v>
      </c>
      <c r="H100" s="168">
        <f>IFERROR(VLOOKUP(B100,MnSASP_Baseline_Operations[],'Baseline Ops'!$D$3,FALSE),0)</f>
        <v>3517.1777780503662</v>
      </c>
      <c r="I100" s="130">
        <f>IFERROR(VLOOKUP($B100,'5010 Operations'!$C$5:$CO$151,'5010 Operations'!$CO$3,FALSE),"")</f>
        <v>3700</v>
      </c>
      <c r="J100" s="131">
        <f>IF(VLOOKUP($B100,'2020 Inventory Data'!$B$5:$G$137,'2020 Inventory Data'!$D$3,FALSE)="Yes",1,0)</f>
        <v>0</v>
      </c>
      <c r="K100" s="131">
        <f>IF(VLOOKUP($B100,'2020 Inventory Data'!$B$5:$G$137,'2020 Inventory Data'!$G$3,FALSE)="Yes",1,0)</f>
        <v>1</v>
      </c>
      <c r="L100" s="130">
        <f>VLOOKUP($B100,'30nm Airport Count'!$B$5:$K$137,'30nm Airport Count'!$I$3,FALSE)</f>
        <v>2</v>
      </c>
      <c r="M100" s="130">
        <f>VLOOKUP($B100,'30nm Airport Count'!$B$5:$K$137,'30nm Airport Count'!$J$3,FALSE)</f>
        <v>1</v>
      </c>
      <c r="N100" s="130">
        <f>VLOOKUP($B100,'30nm Airport Count'!$B$5:$K$137,'30nm Airport Count'!$K$3,FALSE)</f>
        <v>1</v>
      </c>
      <c r="O100" s="130">
        <f>VLOOKUP($B100,'30nm Airport Count'!$B$5:$L$137,'30nm Airport Count'!$L$3,FALSE)</f>
        <v>2</v>
      </c>
      <c r="P100" s="130">
        <f>VLOOKUP(B100,Population_30minProximity_Airports[[FAA ID]:[Population within 30 min drive-time]],3,FALSE)</f>
        <v>7395</v>
      </c>
      <c r="Q100" s="132">
        <f>IFERROR(VLOOKUP($B100,'PCI Data (106 airports)'!$W$6:$Z$112,4,FALSE),IF($C100="Landing Strip Turf","Turf","Unknown"))</f>
        <v>83</v>
      </c>
      <c r="R100" s="132">
        <f>VLOOKUP($B100,'Total Economic Impact'!$A$5:$G$139,'Total Economic Impact'!D$3,FALSE)</f>
        <v>13</v>
      </c>
      <c r="S100" s="133">
        <f>VLOOKUP($B100,'Total Economic Impact'!$A$5:$G$139,'Total Economic Impact'!E$3,FALSE)</f>
        <v>388250</v>
      </c>
      <c r="T100" s="133">
        <f>VLOOKUP($B100,'Total Economic Impact'!$A$5:$G$139,'Total Economic Impact'!F$3,FALSE)</f>
        <v>521790</v>
      </c>
      <c r="U100" s="133">
        <f>VLOOKUP($B100,'Total Economic Impact'!$A$5:$G$139,'Total Economic Impact'!G$3,FALSE)</f>
        <v>910040</v>
      </c>
      <c r="V100" s="134">
        <f>IFERROR(VLOOKUP($B100,'2020 Inventory Data'!$B$5:$AP$137,'2020 Inventory Data'!$AJ$3,FALSE),"NP")</f>
        <v>4</v>
      </c>
      <c r="W100" s="134" t="str">
        <f>IFERROR(VLOOKUP($B100,'2020 Inventory Data'!$B$5:$AP$137,'2020 Inventory Data'!$AK$3,FALSE),"NP")</f>
        <v>NP</v>
      </c>
      <c r="X100" s="133">
        <f>IFERROR(VLOOKUP($B100,'AIP Grant History'!$M$9:$Q$109,5,FALSE),0)</f>
        <v>3026270</v>
      </c>
      <c r="Y100" s="133">
        <f>IFERROR(VLOOKUP($B100,'State-Local Funding History'!$L$11:$N$143,'State-Local Funding History'!M$9,FALSE),0)</f>
        <v>1003319.92</v>
      </c>
      <c r="Z100" s="133">
        <f>IFERROR(VLOOKUP($B100,'State-Local Funding History'!$L$11:$N$143,'State-Local Funding History'!N$9,FALSE),0)</f>
        <v>615979.80999999994</v>
      </c>
      <c r="AA100" s="135" t="str">
        <f>IFERROR(IF(VLOOKUP($B100,'2020 Inventory Data'!$B$5:$AG$137,'2020 Inventory Data'!$AG$3,FALSE)="x","Y","N"),"")</f>
        <v>N</v>
      </c>
      <c r="AB100" s="112">
        <f>VLOOKUP(D100,'Basic Score Methodology'!$B$6:$E$16,'Basic Score Methodology'!$C$2,FALSE)</f>
        <v>5</v>
      </c>
      <c r="AC100" s="113">
        <f>IFERROR(VLOOKUP(E100,'Basic Score Methodology'!$B$6:$E$16,'Basic Score Methodology'!$D$2,FALSE),0)</f>
        <v>0</v>
      </c>
      <c r="AD100" s="113">
        <f>IFERROR(VLOOKUP(F100,'Basic Score Methodology'!$B$6:$E$16,'Basic Score Methodology'!$E$2,FALSE),0)</f>
        <v>0.75</v>
      </c>
      <c r="AE100" s="88">
        <f>IF(G100&lt;='Basic Score Methodology'!$G$12,'Basic Score Methodology'!$H$12,'Basic Score Methodology'!$H$13)</f>
        <v>5</v>
      </c>
      <c r="AF100" s="88">
        <f>IFERROR(IF($C100="Key Commercial Service",VLOOKUP(H100,'Jenks Methodology'!$B$4:$G$8,6,TRUE),IF($C100="Key General Aviation",VLOOKUP(H100,'Jenks Methodology'!$C$4:$G$8,5,TRUE),IF($C100="Intermediate Large",VLOOKUP(H100,'Jenks Methodology'!$D$4:$G$8,4,TRUE),IF($C100="Intermediate Small",VLOOKUP(H100,'Jenks Methodology'!$E$4:$G$8,3,TRUE),VLOOKUP(H100,'Jenks Methodology'!$F$4:$G$8,2,TRUE))))),0)</f>
        <v>1.25</v>
      </c>
      <c r="AG100" s="88">
        <f>IFERROR(IF($C100="Key Commercial Service",VLOOKUP($I100,'Jenks Methodology'!$B$9:$G$13,6,TRUE),IF($C100="Key General Aviation",VLOOKUP($I100,'Jenks Methodology'!$C$9:$G$13,5,TRUE),IF($C100="Intermediate Large",VLOOKUP($I100,'Jenks Methodology'!$D$9:$G$13,4,TRUE),IF($C100="Intermediate Small",VLOOKUP($I100,'Jenks Methodology'!$E$9:$G$13,3,TRUE),VLOOKUP($I100,'Jenks Methodology'!$F$9:$G$13,2,TRUE))))),"")</f>
        <v>0</v>
      </c>
      <c r="AH100" s="88">
        <f>IFERROR(VLOOKUP(J100,'Basic Score Methodology'!$G$6:$I$7,'Basic Score Methodology'!$H$2,FALSE),0)</f>
        <v>0</v>
      </c>
      <c r="AI100" s="88">
        <f>IFERROR(VLOOKUP(K100,'Basic Score Methodology'!$G$6:$I$7,'Basic Score Methodology'!$I$2,FALSE),0)</f>
        <v>5</v>
      </c>
      <c r="AJ100" s="88">
        <f>IFERROR(IF($C100="Key Commercial Service",VLOOKUP(L100,'Jenks Methodology'!$B$14:$G$18,6,TRUE),IF($C100="Key General Aviation",VLOOKUP(L100,'Jenks Methodology'!$C$14:$G$18,5,TRUE),IF($C100="Intermediate Large",VLOOKUP(L100,'Jenks Methodology'!$D$14:$G$18,4,TRUE),IF($C100="Intermediate Small",VLOOKUP(L100,'Jenks Methodology'!$E$14:$G$18,3,TRUE),VLOOKUP(L100,'Jenks Methodology'!$F$14:$G$18,2,TRUE))))),5)</f>
        <v>2.5</v>
      </c>
      <c r="AK100" s="88">
        <f>IFERROR(IF($C100="Key Commercial Service",VLOOKUP(M100,'Jenks Methodology'!$B$19:$G$23,6,TRUE),IF($C100="Key General Aviation",VLOOKUP(M100,'Jenks Methodology'!$C$19:$G$23,5,TRUE),IF($C100="Intermediate Large",VLOOKUP(M100,'Jenks Methodology'!$D$19:$G$23,4,TRUE),IF($C100="Intermediate Small",VLOOKUP(M100,'Jenks Methodology'!$E$19:$G$23,3,TRUE),VLOOKUP(M100,'Jenks Methodology'!$F$19:$G$23,2,TRUE))))),5)</f>
        <v>3.75</v>
      </c>
      <c r="AL100" s="88">
        <f>IFERROR(IF($C100="Key Commercial Service",VLOOKUP(N100,'Jenks Methodology'!$B$24:$G$28,6,TRUE),IF($C100="Key General Aviation",VLOOKUP(N100,'Jenks Methodology'!$C$24:$G$28,5,TRUE),IF($C100="Intermediate Large",VLOOKUP(N100,'Jenks Methodology'!$D$24:$G$28,4,TRUE),IF($C100="Intermediate Small",VLOOKUP(N100,'Jenks Methodology'!$E$24:$G$28,3,TRUE),VLOOKUP(N100,'Jenks Methodology'!$F$24:$G$28,2,TRUE))))),5)</f>
        <v>3.75</v>
      </c>
      <c r="AM100" s="88">
        <f>IFERROR(IF($C100="Key Commercial Service",VLOOKUP(O100,'Jenks Methodology'!$B$29:$G$33,6,FALSE),IF($C100="Key General Aviation",VLOOKUP(O100,'Jenks Methodology'!$C$29:$G$33,5,FALSE),IF($C100="Intermediate Large",VLOOKUP(O100,'Jenks Methodology'!$D$29:$G$33,4,FALSE),IF($C100="Intermediate Small",VLOOKUP(O100,'Jenks Methodology'!$E$29:$G$33,3,FALSE),VLOOKUP(O100,'Jenks Methodology'!$F$29:$G$33,2,FALSE))))),5)</f>
        <v>3.75</v>
      </c>
      <c r="AN100" s="101">
        <f>AVERAGE(AJ100:AM100)</f>
        <v>3.4375</v>
      </c>
      <c r="AO100" s="88">
        <f>IFERROR(IF($C100="Key Commercial Service",VLOOKUP(P100,'Jenks Methodology'!$B$34:$G$38,6,TRUE),IF($C100="Key General Aviation",VLOOKUP(P100,'Jenks Methodology'!$C$34:$G$38,5,TRUE),IF($C100="Intermediate Large",VLOOKUP(P100,'Jenks Methodology'!$D$34:$G$38,4,TRUE),IF($C100="Intermediate Small",VLOOKUP(P100,'Jenks Methodology'!$E$34:$G$38,3,TRUE),VLOOKUP(P100,'Jenks Methodology'!$F$34:$G$38,2,TRUE))))),5)</f>
        <v>0</v>
      </c>
      <c r="AP100" s="88">
        <f>VLOOKUP($Q100,'Basic Score Methodology'!$K$6:$L$12,'Basic Score Methodology'!$L$2,TRUE)</f>
        <v>3.75</v>
      </c>
      <c r="AQ100" s="88">
        <f>IFERROR(IF($C100="Key Commercial Service",VLOOKUP(R100,'Jenks Methodology'!$B$39:$G$43,6,TRUE),IF($C100="Key General Aviation",VLOOKUP(R100,'Jenks Methodology'!$C$39:$G$43,5,TRUE),IF($C100="Intermediate Large",VLOOKUP(R100,'Jenks Methodology'!$D$39:$G$43,4,TRUE),IF($C100="Intermediate Small",VLOOKUP(R100,'Jenks Methodology'!$E$39:$G$43,3,TRUE),VLOOKUP(R100,'Jenks Methodology'!$F$39:$G$43,2,TRUE))))),0)</f>
        <v>1.25</v>
      </c>
      <c r="AR100" s="88">
        <f>IFERROR(IF($C100="Key Commercial Service",VLOOKUP(S100,'Jenks Methodology'!$B$44:$G$48,6,TRUE),IF($C100="Key General Aviation",VLOOKUP(S100,'Jenks Methodology'!$C$44:$G$48,5,TRUE),IF($C100="Intermediate Large",VLOOKUP(S100,'Jenks Methodology'!$D$44:$G$48,4,TRUE),IF($C100="Intermediate Small",VLOOKUP(S100,'Jenks Methodology'!$E$44:$G$48,3,TRUE),VLOOKUP(S100,'Jenks Methodology'!$F$44:$G$48,2,TRUE))))),0)</f>
        <v>1.25</v>
      </c>
      <c r="AS100" s="88">
        <f>IFERROR(IF($C100="Key Commercial Service",VLOOKUP(T100,'Jenks Methodology'!$B$49:$G$53,6,TRUE),IF($C100="Key General Aviation",VLOOKUP(T100,'Jenks Methodology'!$C$49:$G$53,5,TRUE),IF($C100="Intermediate Large",VLOOKUP(T100,'Jenks Methodology'!$D$49:$G$53,4,TRUE),IF($C100="Intermediate Small",VLOOKUP(T100,'Jenks Methodology'!$E$49:$G$53,3,TRUE),VLOOKUP(T100,'Jenks Methodology'!$F$49:$G$53,2,TRUE))))),0)</f>
        <v>0</v>
      </c>
      <c r="AT100" s="88">
        <f>IFERROR(IF($C100="Key Commercial Service",VLOOKUP(U100,'Jenks Methodology'!$B$54:$G$58,6,TRUE),IF($C100="Key General Aviation",VLOOKUP(U100,'Jenks Methodology'!$C$54:$G$58,5,TRUE),IF($C100="Intermediate Large",VLOOKUP(U100,'Jenks Methodology'!$D$54:$G$58,4,TRUE),IF($C100="Intermediate Small",VLOOKUP(U100,'Jenks Methodology'!$E$54:$G$58,3,TRUE),VLOOKUP(U100,'Jenks Methodology'!$F$54:$G$58,2,TRUE))))),0)</f>
        <v>1.25</v>
      </c>
      <c r="AU100" s="88">
        <f>IFERROR(VLOOKUP(V100,'Basic Score Methodology'!$K$17:$M$21,'Basic Score Methodology'!$L$2,TRUE),0)</f>
        <v>1.25</v>
      </c>
      <c r="AV100" s="88">
        <f>IFERROR(VLOOKUP(W100,'Basic Score Methodology'!$K$17:$M$21,'Basic Score Methodology'!$M$2,TRUE),0)</f>
        <v>0</v>
      </c>
      <c r="AW100" s="88">
        <f>IFERROR(IF($C100="Key Commercial Service",VLOOKUP(X100,'Jenks Methodology'!$B$59:$G$63,6,TRUE),IF($C100="Key General Aviation",VLOOKUP(X100,'Jenks Methodology'!$C$59:$G$63,5,TRUE),IF($C100="Intermediate Large",VLOOKUP(X100,'Jenks Methodology'!$D$59:$G$63,4,TRUE),IF($C100="Intermediate Small",VLOOKUP(X100,'Jenks Methodology'!$E$59:$G$63,3,TRUE),VLOOKUP(X100,'Jenks Methodology'!$F$59:$G$63,2,TRUE))))),0)</f>
        <v>2.5</v>
      </c>
      <c r="AX100" s="88">
        <f>IFERROR(IF($C100="Key Commercial Service",VLOOKUP(Y100,'Jenks Methodology'!$B$64:$G$68,6,TRUE),IF($C100="Key General Aviation",VLOOKUP(Y100,'Jenks Methodology'!$C$64:$G$68,5,TRUE),IF($C100="Intermediate Large",VLOOKUP(Y100,'Jenks Methodology'!$D$64:$G$68,4,TRUE),IF($C100="Intermediate Small",VLOOKUP(Y100,'Jenks Methodology'!$E$64:$G$68,3,TRUE),VLOOKUP(Y100,'Jenks Methodology'!$F$64:$G$68,2,TRUE))))),0)</f>
        <v>1.25</v>
      </c>
      <c r="AY100" s="88">
        <f>IFERROR(IF($C100="Key Commercial Service",VLOOKUP(Z100,'Jenks Methodology'!$B$69:$G$73,6,TRUE),IF($C100="Key General Aviation",VLOOKUP(Z100,'Jenks Methodology'!$C$69:$G$73,5,TRUE),IF($C100="Intermediate Large",VLOOKUP(Z100,'Jenks Methodology'!$D$69:$G$73,4,TRUE),IF($C100="Intermediate Small",VLOOKUP(Z100,'Jenks Methodology'!$E$69:$G$73,3,TRUE),VLOOKUP(Z100,'Jenks Methodology'!$F$69:$G$73,2,TRUE))))),0)</f>
        <v>1.25</v>
      </c>
      <c r="AZ100" s="100">
        <f>IFERROR(VLOOKUP(AA100,'Basic Score Methodology'!$N$6:$O$7,'Basic Score Methodology'!$O$2,TRUE),0)</f>
        <v>5</v>
      </c>
      <c r="BA100" s="164">
        <f>SUM(AB100:AE100)+IF(AF100="",AG100,AF100)+SUM(AH100:AI100,AN100:AZ100)</f>
        <v>39.1875</v>
      </c>
    </row>
    <row r="101" spans="1:53" x14ac:dyDescent="0.3">
      <c r="A101" s="108" t="s">
        <v>240</v>
      </c>
      <c r="B101" s="1" t="s">
        <v>241</v>
      </c>
      <c r="C101" s="1" t="s">
        <v>297</v>
      </c>
      <c r="D101" s="129" t="str">
        <f>IF(COUNTIF('NPIAS Info 2021-25'!$C$4:$C$100,B101)&gt;0,"Y","N")</f>
        <v>N</v>
      </c>
      <c r="E101" s="129" t="str">
        <f>IFERROR(VLOOKUP($B101,'NPIAS Info 2021-25'!$C$4:$G$100,'NPIAS Info 2021-25'!$G$2,FALSE),"Non-NPIAS")</f>
        <v>Non-NPIAS</v>
      </c>
      <c r="F101" s="129" t="str">
        <f>IFERROR(IF(VLOOKUP($B101,'NPIAS Info 2021-25'!$C$4:$G$100,'NPIAS Info 2021-25'!$F$2,FALSE)=0,"N/A (Primary)",VLOOKUP($B101,'NPIAS Info 2021-25'!$C$4:$G$100,'NPIAS Info 2021-25'!$F$2,FALSE)),"N/A (Non-NPIAS)")</f>
        <v>N/A (Non-NPIAS)</v>
      </c>
      <c r="G101" s="130">
        <f>VLOOKUP($B101,'2020 Inventory Data'!$B$5:$V$137,'2020 Inventory Data'!$V$3,FALSE)</f>
        <v>3</v>
      </c>
      <c r="H101" s="168">
        <f>IFERROR(VLOOKUP(B101,MnSASP_Baseline_Operations[],'Baseline Ops'!$D$3,FALSE),0)</f>
        <v>1606.0086601327232</v>
      </c>
      <c r="I101" s="130">
        <f>IFERROR(VLOOKUP($B101,'5010 Operations'!$C$5:$CO$151,'5010 Operations'!$CO$3,FALSE),"")</f>
        <v>2200</v>
      </c>
      <c r="J101" s="131">
        <f>IF(VLOOKUP($B101,'2020 Inventory Data'!$B$5:$G$137,'2020 Inventory Data'!$D$3,FALSE)="Yes",1,0)</f>
        <v>0</v>
      </c>
      <c r="K101" s="131">
        <f>IF(VLOOKUP($B101,'2020 Inventory Data'!$B$5:$G$137,'2020 Inventory Data'!$G$3,FALSE)="Yes",1,0)</f>
        <v>0</v>
      </c>
      <c r="L101" s="130">
        <f>VLOOKUP($B101,'30nm Airport Count'!$B$5:$K$137,'30nm Airport Count'!$I$3,FALSE)</f>
        <v>2</v>
      </c>
      <c r="M101" s="130">
        <f>VLOOKUP($B101,'30nm Airport Count'!$B$5:$K$137,'30nm Airport Count'!$J$3,FALSE)</f>
        <v>1</v>
      </c>
      <c r="N101" s="130">
        <f>VLOOKUP($B101,'30nm Airport Count'!$B$5:$K$137,'30nm Airport Count'!$K$3,FALSE)</f>
        <v>1</v>
      </c>
      <c r="O101" s="130">
        <f>VLOOKUP($B101,'30nm Airport Count'!$B$5:$L$137,'30nm Airport Count'!$L$3,FALSE)</f>
        <v>2</v>
      </c>
      <c r="P101" s="130">
        <f>VLOOKUP(B101,Population_30minProximity_Airports[[FAA ID]:[Population within 30 min drive-time]],3,FALSE)</f>
        <v>20899</v>
      </c>
      <c r="Q101" s="132" t="str">
        <f>IFERROR(VLOOKUP($B101,'PCI Data (106 airports)'!$W$6:$Z$112,4,FALSE),IF($C101="Landing Strip Turf","Turf","Unknown"))</f>
        <v>Turf</v>
      </c>
      <c r="R101" s="132">
        <f>VLOOKUP($B101,'Total Economic Impact'!$A$5:$G$139,'Total Economic Impact'!D$3,FALSE)</f>
        <v>4</v>
      </c>
      <c r="S101" s="133">
        <f>VLOOKUP($B101,'Total Economic Impact'!$A$5:$G$139,'Total Economic Impact'!E$3,FALSE)</f>
        <v>121420</v>
      </c>
      <c r="T101" s="133">
        <f>VLOOKUP($B101,'Total Economic Impact'!$A$5:$G$139,'Total Economic Impact'!F$3,FALSE)</f>
        <v>284000</v>
      </c>
      <c r="U101" s="133">
        <f>VLOOKUP($B101,'Total Economic Impact'!$A$5:$G$139,'Total Economic Impact'!G$3,FALSE)</f>
        <v>405420</v>
      </c>
      <c r="V101" s="134">
        <f>IFERROR(VLOOKUP($B101,'2020 Inventory Data'!$B$5:$AP$137,'2020 Inventory Data'!$AJ$3,FALSE),"NP")</f>
        <v>4</v>
      </c>
      <c r="W101" s="134">
        <f>IFERROR(VLOOKUP($B101,'2020 Inventory Data'!$B$5:$AP$137,'2020 Inventory Data'!$AK$3,FALSE),"NP")</f>
        <v>4</v>
      </c>
      <c r="X101" s="133">
        <f>IFERROR(VLOOKUP($B101,'AIP Grant History'!$M$9:$Q$109,5,FALSE),0)</f>
        <v>0</v>
      </c>
      <c r="Y101" s="133">
        <f>IFERROR(VLOOKUP($B101,'State-Local Funding History'!$L$11:$N$143,'State-Local Funding History'!M$9,FALSE),0)</f>
        <v>121667.49000000002</v>
      </c>
      <c r="Z101" s="133">
        <f>IFERROR(VLOOKUP($B101,'State-Local Funding History'!$L$11:$N$143,'State-Local Funding History'!N$9,FALSE),0)</f>
        <v>61299.729999999996</v>
      </c>
      <c r="AA101" s="135" t="str">
        <f>IFERROR(IF(VLOOKUP($B101,'2020 Inventory Data'!$B$5:$AG$137,'2020 Inventory Data'!$AG$3,FALSE)="x","Y","N"),"")</f>
        <v>N</v>
      </c>
      <c r="AB101" s="112">
        <f>VLOOKUP(D101,'Basic Score Methodology'!$B$6:$E$16,'Basic Score Methodology'!$C$2,FALSE)</f>
        <v>0</v>
      </c>
      <c r="AC101" s="113">
        <f>IFERROR(VLOOKUP(E101,'Basic Score Methodology'!$B$6:$E$16,'Basic Score Methodology'!$D$2,FALSE),0)</f>
        <v>0</v>
      </c>
      <c r="AD101" s="113">
        <f>IFERROR(VLOOKUP(F101,'Basic Score Methodology'!$B$6:$E$16,'Basic Score Methodology'!$E$2,FALSE),0)</f>
        <v>0</v>
      </c>
      <c r="AE101" s="88">
        <f>IF(G101&lt;='Basic Score Methodology'!$G$12,'Basic Score Methodology'!$H$12,'Basic Score Methodology'!$H$13)</f>
        <v>0</v>
      </c>
      <c r="AF101" s="88">
        <f>IFERROR(IF($C101="Key Commercial Service",VLOOKUP(H101,'Jenks Methodology'!$B$4:$G$8,6,TRUE),IF($C101="Key General Aviation",VLOOKUP(H101,'Jenks Methodology'!$C$4:$G$8,5,TRUE),IF($C101="Intermediate Large",VLOOKUP(H101,'Jenks Methodology'!$D$4:$G$8,4,TRUE),IF($C101="Intermediate Small",VLOOKUP(H101,'Jenks Methodology'!$E$4:$G$8,3,TRUE),VLOOKUP(H101,'Jenks Methodology'!$F$4:$G$8,2,TRUE))))),0)</f>
        <v>2.5</v>
      </c>
      <c r="AG101" s="88">
        <f>IFERROR(IF($C101="Key Commercial Service",VLOOKUP($I101,'Jenks Methodology'!$B$9:$G$13,6,TRUE),IF($C101="Key General Aviation",VLOOKUP($I101,'Jenks Methodology'!$C$9:$G$13,5,TRUE),IF($C101="Intermediate Large",VLOOKUP($I101,'Jenks Methodology'!$D$9:$G$13,4,TRUE),IF($C101="Intermediate Small",VLOOKUP($I101,'Jenks Methodology'!$E$9:$G$13,3,TRUE),VLOOKUP($I101,'Jenks Methodology'!$F$9:$G$13,2,TRUE))))),"")</f>
        <v>1.25</v>
      </c>
      <c r="AH101" s="88">
        <f>IFERROR(VLOOKUP(J101,'Basic Score Methodology'!$G$6:$I$7,'Basic Score Methodology'!$H$2,FALSE),0)</f>
        <v>0</v>
      </c>
      <c r="AI101" s="88">
        <f>IFERROR(VLOOKUP(K101,'Basic Score Methodology'!$G$6:$I$7,'Basic Score Methodology'!$I$2,FALSE),0)</f>
        <v>0</v>
      </c>
      <c r="AJ101" s="88">
        <f>IFERROR(IF($C101="Key Commercial Service",VLOOKUP(L101,'Jenks Methodology'!$B$14:$G$18,6,TRUE),IF($C101="Key General Aviation",VLOOKUP(L101,'Jenks Methodology'!$C$14:$G$18,5,TRUE),IF($C101="Intermediate Large",VLOOKUP(L101,'Jenks Methodology'!$D$14:$G$18,4,TRUE),IF($C101="Intermediate Small",VLOOKUP(L101,'Jenks Methodology'!$E$14:$G$18,3,TRUE),VLOOKUP(L101,'Jenks Methodology'!$F$14:$G$18,2,TRUE))))),5)</f>
        <v>2.5</v>
      </c>
      <c r="AK101" s="88">
        <f>IFERROR(IF($C101="Key Commercial Service",VLOOKUP(M101,'Jenks Methodology'!$B$19:$G$23,6,TRUE),IF($C101="Key General Aviation",VLOOKUP(M101,'Jenks Methodology'!$C$19:$G$23,5,TRUE),IF($C101="Intermediate Large",VLOOKUP(M101,'Jenks Methodology'!$D$19:$G$23,4,TRUE),IF($C101="Intermediate Small",VLOOKUP(M101,'Jenks Methodology'!$E$19:$G$23,3,TRUE),VLOOKUP(M101,'Jenks Methodology'!$F$19:$G$23,2,TRUE))))),5)</f>
        <v>3.75</v>
      </c>
      <c r="AL101" s="88">
        <f>IFERROR(IF($C101="Key Commercial Service",VLOOKUP(N101,'Jenks Methodology'!$B$24:$G$28,6,TRUE),IF($C101="Key General Aviation",VLOOKUP(N101,'Jenks Methodology'!$C$24:$G$28,5,TRUE),IF($C101="Intermediate Large",VLOOKUP(N101,'Jenks Methodology'!$D$24:$G$28,4,TRUE),IF($C101="Intermediate Small",VLOOKUP(N101,'Jenks Methodology'!$E$24:$G$28,3,TRUE),VLOOKUP(N101,'Jenks Methodology'!$F$24:$G$28,2,TRUE))))),5)</f>
        <v>0</v>
      </c>
      <c r="AM101" s="88">
        <f>IFERROR(IF($C101="Key Commercial Service",VLOOKUP(O101,'Jenks Methodology'!$B$29:$G$33,6,FALSE),IF($C101="Key General Aviation",VLOOKUP(O101,'Jenks Methodology'!$C$29:$G$33,5,FALSE),IF($C101="Intermediate Large",VLOOKUP(O101,'Jenks Methodology'!$D$29:$G$33,4,FALSE),IF($C101="Intermediate Small",VLOOKUP(O101,'Jenks Methodology'!$E$29:$G$33,3,FALSE),VLOOKUP(O101,'Jenks Methodology'!$F$29:$G$33,2,FALSE))))),5)</f>
        <v>2.5</v>
      </c>
      <c r="AN101" s="101">
        <f>AVERAGE(AJ101:AM101)</f>
        <v>2.1875</v>
      </c>
      <c r="AO101" s="88">
        <f>IFERROR(IF($C101="Key Commercial Service",VLOOKUP(P101,'Jenks Methodology'!$B$34:$G$38,6,TRUE),IF($C101="Key General Aviation",VLOOKUP(P101,'Jenks Methodology'!$C$34:$G$38,5,TRUE),IF($C101="Intermediate Large",VLOOKUP(P101,'Jenks Methodology'!$D$34:$G$38,4,TRUE),IF($C101="Intermediate Small",VLOOKUP(P101,'Jenks Methodology'!$E$34:$G$38,3,TRUE),VLOOKUP(P101,'Jenks Methodology'!$F$34:$G$38,2,TRUE))))),5)</f>
        <v>2.5</v>
      </c>
      <c r="AP101" s="88">
        <f>VLOOKUP($Q101,'Basic Score Methodology'!$K$6:$L$12,'Basic Score Methodology'!$L$2,TRUE)</f>
        <v>1.25</v>
      </c>
      <c r="AQ101" s="88">
        <f>IFERROR(IF($C101="Key Commercial Service",VLOOKUP(R101,'Jenks Methodology'!$B$39:$G$43,6,TRUE),IF($C101="Key General Aviation",VLOOKUP(R101,'Jenks Methodology'!$C$39:$G$43,5,TRUE),IF($C101="Intermediate Large",VLOOKUP(R101,'Jenks Methodology'!$D$39:$G$43,4,TRUE),IF($C101="Intermediate Small",VLOOKUP(R101,'Jenks Methodology'!$E$39:$G$43,3,TRUE),VLOOKUP(R101,'Jenks Methodology'!$F$39:$G$43,2,TRUE))))),0)</f>
        <v>2.5</v>
      </c>
      <c r="AR101" s="88">
        <f>IFERROR(IF($C101="Key Commercial Service",VLOOKUP(S101,'Jenks Methodology'!$B$44:$G$48,6,TRUE),IF($C101="Key General Aviation",VLOOKUP(S101,'Jenks Methodology'!$C$44:$G$48,5,TRUE),IF($C101="Intermediate Large",VLOOKUP(S101,'Jenks Methodology'!$D$44:$G$48,4,TRUE),IF($C101="Intermediate Small",VLOOKUP(S101,'Jenks Methodology'!$E$44:$G$48,3,TRUE),VLOOKUP(S101,'Jenks Methodology'!$F$44:$G$48,2,TRUE))))),0)</f>
        <v>5</v>
      </c>
      <c r="AS101" s="88">
        <f>IFERROR(IF($C101="Key Commercial Service",VLOOKUP(T101,'Jenks Methodology'!$B$49:$G$53,6,TRUE),IF($C101="Key General Aviation",VLOOKUP(T101,'Jenks Methodology'!$C$49:$G$53,5,TRUE),IF($C101="Intermediate Large",VLOOKUP(T101,'Jenks Methodology'!$D$49:$G$53,4,TRUE),IF($C101="Intermediate Small",VLOOKUP(T101,'Jenks Methodology'!$E$49:$G$53,3,TRUE),VLOOKUP(T101,'Jenks Methodology'!$F$49:$G$53,2,TRUE))))),0)</f>
        <v>5</v>
      </c>
      <c r="AT101" s="88">
        <f>IFERROR(IF($C101="Key Commercial Service",VLOOKUP(U101,'Jenks Methodology'!$B$54:$G$58,6,TRUE),IF($C101="Key General Aviation",VLOOKUP(U101,'Jenks Methodology'!$C$54:$G$58,5,TRUE),IF($C101="Intermediate Large",VLOOKUP(U101,'Jenks Methodology'!$D$54:$G$58,4,TRUE),IF($C101="Intermediate Small",VLOOKUP(U101,'Jenks Methodology'!$E$54:$G$58,3,TRUE),VLOOKUP(U101,'Jenks Methodology'!$F$54:$G$58,2,TRUE))))),0)</f>
        <v>5</v>
      </c>
      <c r="AU101" s="88">
        <f>IFERROR(VLOOKUP(V101,'Basic Score Methodology'!$K$17:$M$21,'Basic Score Methodology'!$L$2,TRUE),0)</f>
        <v>1.25</v>
      </c>
      <c r="AV101" s="88">
        <f>IFERROR(VLOOKUP(W101,'Basic Score Methodology'!$K$17:$M$21,'Basic Score Methodology'!$M$2,TRUE),0)</f>
        <v>1.25</v>
      </c>
      <c r="AW101" s="88">
        <f>IFERROR(IF($C101="Key Commercial Service",VLOOKUP(X101,'Jenks Methodology'!$B$59:$G$63,6,TRUE),IF($C101="Key General Aviation",VLOOKUP(X101,'Jenks Methodology'!$C$59:$G$63,5,TRUE),IF($C101="Intermediate Large",VLOOKUP(X101,'Jenks Methodology'!$D$59:$G$63,4,TRUE),IF($C101="Intermediate Small",VLOOKUP(X101,'Jenks Methodology'!$E$59:$G$63,3,TRUE),VLOOKUP(X101,'Jenks Methodology'!$F$59:$G$63,2,TRUE))))),0)</f>
        <v>0</v>
      </c>
      <c r="AX101" s="88">
        <f>IFERROR(IF($C101="Key Commercial Service",VLOOKUP(Y101,'Jenks Methodology'!$B$64:$G$68,6,TRUE),IF($C101="Key General Aviation",VLOOKUP(Y101,'Jenks Methodology'!$C$64:$G$68,5,TRUE),IF($C101="Intermediate Large",VLOOKUP(Y101,'Jenks Methodology'!$D$64:$G$68,4,TRUE),IF($C101="Intermediate Small",VLOOKUP(Y101,'Jenks Methodology'!$E$64:$G$68,3,TRUE),VLOOKUP(Y101,'Jenks Methodology'!$F$64:$G$68,2,TRUE))))),0)</f>
        <v>2.5</v>
      </c>
      <c r="AY101" s="88">
        <f>IFERROR(IF($C101="Key Commercial Service",VLOOKUP(Z101,'Jenks Methodology'!$B$69:$G$73,6,TRUE),IF($C101="Key General Aviation",VLOOKUP(Z101,'Jenks Methodology'!$C$69:$G$73,5,TRUE),IF($C101="Intermediate Large",VLOOKUP(Z101,'Jenks Methodology'!$D$69:$G$73,4,TRUE),IF($C101="Intermediate Small",VLOOKUP(Z101,'Jenks Methodology'!$E$69:$G$73,3,TRUE),VLOOKUP(Z101,'Jenks Methodology'!$F$69:$G$73,2,TRUE))))),0)</f>
        <v>2.5</v>
      </c>
      <c r="AZ101" s="100">
        <f>IFERROR(VLOOKUP(AA101,'Basic Score Methodology'!$N$6:$O$7,'Basic Score Methodology'!$O$2,TRUE),0)</f>
        <v>5</v>
      </c>
      <c r="BA101" s="164">
        <f>SUM(AB101:AE101)+IF(AF101="",AG101,AF101)+SUM(AH101:AI101,AN101:AZ101)</f>
        <v>38.4375</v>
      </c>
    </row>
    <row r="102" spans="1:53" x14ac:dyDescent="0.3">
      <c r="A102" s="108" t="s">
        <v>230</v>
      </c>
      <c r="B102" s="1" t="s">
        <v>231</v>
      </c>
      <c r="C102" s="1" t="s">
        <v>290</v>
      </c>
      <c r="D102" s="129" t="str">
        <f>IF(COUNTIF('NPIAS Info 2021-25'!$C$4:$C$100,B102)&gt;0,"Y","N")</f>
        <v>N</v>
      </c>
      <c r="E102" s="129" t="str">
        <f>IFERROR(VLOOKUP($B102,'NPIAS Info 2021-25'!$C$4:$G$100,'NPIAS Info 2021-25'!$G$2,FALSE),"Non-NPIAS")</f>
        <v>Non-NPIAS</v>
      </c>
      <c r="F102" s="129" t="str">
        <f>IFERROR(IF(VLOOKUP($B102,'NPIAS Info 2021-25'!$C$4:$G$100,'NPIAS Info 2021-25'!$F$2,FALSE)=0,"N/A (Primary)",VLOOKUP($B102,'NPIAS Info 2021-25'!$C$4:$G$100,'NPIAS Info 2021-25'!$F$2,FALSE)),"N/A (Non-NPIAS)")</f>
        <v>N/A (Non-NPIAS)</v>
      </c>
      <c r="G102" s="130">
        <f>VLOOKUP($B102,'2020 Inventory Data'!$B$5:$V$137,'2020 Inventory Data'!$V$3,FALSE)</f>
        <v>11</v>
      </c>
      <c r="H102" s="168">
        <f>IFERROR(VLOOKUP(B102,MnSASP_Baseline_Operations[],'Baseline Ops'!$D$3,FALSE),0)</f>
        <v>12022.666193100446</v>
      </c>
      <c r="I102" s="130">
        <f>IFERROR(VLOOKUP($B102,'5010 Operations'!$C$5:$CO$151,'5010 Operations'!$CO$3,FALSE),"")</f>
        <v>15100</v>
      </c>
      <c r="J102" s="131">
        <f>IF(VLOOKUP($B102,'2020 Inventory Data'!$B$5:$G$137,'2020 Inventory Data'!$D$3,FALSE)="Yes",1,0)</f>
        <v>1</v>
      </c>
      <c r="K102" s="131">
        <f>IF(VLOOKUP($B102,'2020 Inventory Data'!$B$5:$G$137,'2020 Inventory Data'!$G$3,FALSE)="Yes",1,0)</f>
        <v>1</v>
      </c>
      <c r="L102" s="130">
        <f>VLOOKUP($B102,'30nm Airport Count'!$B$5:$K$137,'30nm Airport Count'!$I$3,FALSE)</f>
        <v>1</v>
      </c>
      <c r="M102" s="130">
        <f>VLOOKUP($B102,'30nm Airport Count'!$B$5:$K$137,'30nm Airport Count'!$J$3,FALSE)</f>
        <v>2</v>
      </c>
      <c r="N102" s="130">
        <f>VLOOKUP($B102,'30nm Airport Count'!$B$5:$K$137,'30nm Airport Count'!$K$3,FALSE)</f>
        <v>0</v>
      </c>
      <c r="O102" s="130">
        <f>VLOOKUP($B102,'30nm Airport Count'!$B$5:$L$137,'30nm Airport Count'!$L$3,FALSE)</f>
        <v>3</v>
      </c>
      <c r="P102" s="130">
        <f>VLOOKUP(B102,Population_30minProximity_Airports[[FAA ID]:[Population within 30 min drive-time]],3,FALSE)</f>
        <v>8973</v>
      </c>
      <c r="Q102" s="132">
        <f>IFERROR(VLOOKUP($B102,'PCI Data (106 airports)'!$W$6:$Z$112,4,FALSE),IF($C102="Landing Strip Turf","Turf","Unknown"))</f>
        <v>71</v>
      </c>
      <c r="R102" s="132">
        <f>VLOOKUP($B102,'Total Economic Impact'!$A$5:$G$139,'Total Economic Impact'!D$3,FALSE)</f>
        <v>20</v>
      </c>
      <c r="S102" s="133">
        <f>VLOOKUP($B102,'Total Economic Impact'!$A$5:$G$139,'Total Economic Impact'!E$3,FALSE)</f>
        <v>1086140</v>
      </c>
      <c r="T102" s="133">
        <f>VLOOKUP($B102,'Total Economic Impact'!$A$5:$G$139,'Total Economic Impact'!F$3,FALSE)</f>
        <v>2235170</v>
      </c>
      <c r="U102" s="133">
        <f>VLOOKUP($B102,'Total Economic Impact'!$A$5:$G$139,'Total Economic Impact'!G$3,FALSE)</f>
        <v>3321310</v>
      </c>
      <c r="V102" s="134">
        <f>IFERROR(VLOOKUP($B102,'2020 Inventory Data'!$B$5:$AP$137,'2020 Inventory Data'!$AJ$3,FALSE),"NP")</f>
        <v>3</v>
      </c>
      <c r="W102" s="134">
        <f>IFERROR(VLOOKUP($B102,'2020 Inventory Data'!$B$5:$AP$137,'2020 Inventory Data'!$AK$3,FALSE),"NP")</f>
        <v>2</v>
      </c>
      <c r="X102" s="133">
        <f>IFERROR(VLOOKUP($B102,'AIP Grant History'!$M$9:$Q$109,5,FALSE),0)</f>
        <v>0</v>
      </c>
      <c r="Y102" s="133">
        <f>IFERROR(VLOOKUP($B102,'State-Local Funding History'!$L$11:$N$143,'State-Local Funding History'!M$9,FALSE),0)</f>
        <v>838019.67</v>
      </c>
      <c r="Z102" s="133">
        <f>IFERROR(VLOOKUP($B102,'State-Local Funding History'!$L$11:$N$143,'State-Local Funding History'!N$9,FALSE),0)</f>
        <v>263764.64</v>
      </c>
      <c r="AA102" s="135" t="str">
        <f>IFERROR(IF(VLOOKUP($B102,'2020 Inventory Data'!$B$5:$AG$137,'2020 Inventory Data'!$AG$3,FALSE)="x","Y","N"),"")</f>
        <v>Y</v>
      </c>
      <c r="AB102" s="112">
        <f>VLOOKUP(D102,'Basic Score Methodology'!$B$6:$E$16,'Basic Score Methodology'!$C$2,FALSE)</f>
        <v>0</v>
      </c>
      <c r="AC102" s="113">
        <f>IFERROR(VLOOKUP(E102,'Basic Score Methodology'!$B$6:$E$16,'Basic Score Methodology'!$D$2,FALSE),0)</f>
        <v>0</v>
      </c>
      <c r="AD102" s="113">
        <f>IFERROR(VLOOKUP(F102,'Basic Score Methodology'!$B$6:$E$16,'Basic Score Methodology'!$E$2,FALSE),0)</f>
        <v>0</v>
      </c>
      <c r="AE102" s="88">
        <f>IF(G102&lt;='Basic Score Methodology'!$G$12,'Basic Score Methodology'!$H$12,'Basic Score Methodology'!$H$13)</f>
        <v>5</v>
      </c>
      <c r="AF102" s="88">
        <f>IFERROR(IF($C102="Key Commercial Service",VLOOKUP(H102,'Jenks Methodology'!$B$4:$G$8,6,TRUE),IF($C102="Key General Aviation",VLOOKUP(H102,'Jenks Methodology'!$C$4:$G$8,5,TRUE),IF($C102="Intermediate Large",VLOOKUP(H102,'Jenks Methodology'!$D$4:$G$8,4,TRUE),IF($C102="Intermediate Small",VLOOKUP(H102,'Jenks Methodology'!$E$4:$G$8,3,TRUE),VLOOKUP(H102,'Jenks Methodology'!$F$4:$G$8,2,TRUE))))),0)</f>
        <v>3.75</v>
      </c>
      <c r="AG102" s="88">
        <f>IFERROR(IF($C102="Key Commercial Service",VLOOKUP($I102,'Jenks Methodology'!$B$9:$G$13,6,TRUE),IF($C102="Key General Aviation",VLOOKUP($I102,'Jenks Methodology'!$C$9:$G$13,5,TRUE),IF($C102="Intermediate Large",VLOOKUP($I102,'Jenks Methodology'!$D$9:$G$13,4,TRUE),IF($C102="Intermediate Small",VLOOKUP($I102,'Jenks Methodology'!$E$9:$G$13,3,TRUE),VLOOKUP($I102,'Jenks Methodology'!$F$9:$G$13,2,TRUE))))),"")</f>
        <v>2.5</v>
      </c>
      <c r="AH102" s="88">
        <f>IFERROR(VLOOKUP(J102,'Basic Score Methodology'!$G$6:$I$7,'Basic Score Methodology'!$H$2,FALSE),0)</f>
        <v>5</v>
      </c>
      <c r="AI102" s="88">
        <f>IFERROR(VLOOKUP(K102,'Basic Score Methodology'!$G$6:$I$7,'Basic Score Methodology'!$I$2,FALSE),0)</f>
        <v>5</v>
      </c>
      <c r="AJ102" s="88">
        <f>IFERROR(IF($C102="Key Commercial Service",VLOOKUP(L102,'Jenks Methodology'!$B$14:$G$18,6,TRUE),IF($C102="Key General Aviation",VLOOKUP(L102,'Jenks Methodology'!$C$14:$G$18,5,TRUE),IF($C102="Intermediate Large",VLOOKUP(L102,'Jenks Methodology'!$D$14:$G$18,4,TRUE),IF($C102="Intermediate Small",VLOOKUP(L102,'Jenks Methodology'!$E$14:$G$18,3,TRUE),VLOOKUP(L102,'Jenks Methodology'!$F$14:$G$18,2,TRUE))))),5)</f>
        <v>3.75</v>
      </c>
      <c r="AK102" s="88">
        <f>IFERROR(IF($C102="Key Commercial Service",VLOOKUP(M102,'Jenks Methodology'!$B$19:$G$23,6,TRUE),IF($C102="Key General Aviation",VLOOKUP(M102,'Jenks Methodology'!$C$19:$G$23,5,TRUE),IF($C102="Intermediate Large",VLOOKUP(M102,'Jenks Methodology'!$D$19:$G$23,4,TRUE),IF($C102="Intermediate Small",VLOOKUP(M102,'Jenks Methodology'!$E$19:$G$23,3,TRUE),VLOOKUP(M102,'Jenks Methodology'!$F$19:$G$23,2,TRUE))))),5)</f>
        <v>2.5</v>
      </c>
      <c r="AL102" s="88">
        <f>IFERROR(IF($C102="Key Commercial Service",VLOOKUP(N102,'Jenks Methodology'!$B$24:$G$28,6,TRUE),IF($C102="Key General Aviation",VLOOKUP(N102,'Jenks Methodology'!$C$24:$G$28,5,TRUE),IF($C102="Intermediate Large",VLOOKUP(N102,'Jenks Methodology'!$D$24:$G$28,4,TRUE),IF($C102="Intermediate Small",VLOOKUP(N102,'Jenks Methodology'!$E$24:$G$28,3,TRUE),VLOOKUP(N102,'Jenks Methodology'!$F$24:$G$28,2,TRUE))))),5)</f>
        <v>5</v>
      </c>
      <c r="AM102" s="88">
        <f>IFERROR(IF($C102="Key Commercial Service",VLOOKUP(O102,'Jenks Methodology'!$B$29:$G$33,6,FALSE),IF($C102="Key General Aviation",VLOOKUP(O102,'Jenks Methodology'!$C$29:$G$33,5,FALSE),IF($C102="Intermediate Large",VLOOKUP(O102,'Jenks Methodology'!$D$29:$G$33,4,FALSE),IF($C102="Intermediate Small",VLOOKUP(O102,'Jenks Methodology'!$E$29:$G$33,3,FALSE),VLOOKUP(O102,'Jenks Methodology'!$F$29:$G$33,2,FALSE))))),5)</f>
        <v>2.5</v>
      </c>
      <c r="AN102" s="101">
        <f>AVERAGE(AJ102:AM102)</f>
        <v>3.4375</v>
      </c>
      <c r="AO102" s="88">
        <f>IFERROR(IF($C102="Key Commercial Service",VLOOKUP(P102,'Jenks Methodology'!$B$34:$G$38,6,TRUE),IF($C102="Key General Aviation",VLOOKUP(P102,'Jenks Methodology'!$C$34:$G$38,5,TRUE),IF($C102="Intermediate Large",VLOOKUP(P102,'Jenks Methodology'!$D$34:$G$38,4,TRUE),IF($C102="Intermediate Small",VLOOKUP(P102,'Jenks Methodology'!$E$34:$G$38,3,TRUE),VLOOKUP(P102,'Jenks Methodology'!$F$34:$G$38,2,TRUE))))),5)</f>
        <v>0</v>
      </c>
      <c r="AP102" s="88">
        <f>VLOOKUP($Q102,'Basic Score Methodology'!$K$6:$L$12,'Basic Score Methodology'!$L$2,TRUE)</f>
        <v>2.5</v>
      </c>
      <c r="AQ102" s="88">
        <f>IFERROR(IF($C102="Key Commercial Service",VLOOKUP(R102,'Jenks Methodology'!$B$39:$G$43,6,TRUE),IF($C102="Key General Aviation",VLOOKUP(R102,'Jenks Methodology'!$C$39:$G$43,5,TRUE),IF($C102="Intermediate Large",VLOOKUP(R102,'Jenks Methodology'!$D$39:$G$43,4,TRUE),IF($C102="Intermediate Small",VLOOKUP(R102,'Jenks Methodology'!$E$39:$G$43,3,TRUE),VLOOKUP(R102,'Jenks Methodology'!$F$39:$G$43,2,TRUE))))),0)</f>
        <v>2.5</v>
      </c>
      <c r="AR102" s="88">
        <f>IFERROR(IF($C102="Key Commercial Service",VLOOKUP(S102,'Jenks Methodology'!$B$44:$G$48,6,TRUE),IF($C102="Key General Aviation",VLOOKUP(S102,'Jenks Methodology'!$C$44:$G$48,5,TRUE),IF($C102="Intermediate Large",VLOOKUP(S102,'Jenks Methodology'!$D$44:$G$48,4,TRUE),IF($C102="Intermediate Small",VLOOKUP(S102,'Jenks Methodology'!$E$44:$G$48,3,TRUE),VLOOKUP(S102,'Jenks Methodology'!$F$44:$G$48,2,TRUE))))),0)</f>
        <v>2.5</v>
      </c>
      <c r="AS102" s="88">
        <f>IFERROR(IF($C102="Key Commercial Service",VLOOKUP(T102,'Jenks Methodology'!$B$49:$G$53,6,TRUE),IF($C102="Key General Aviation",VLOOKUP(T102,'Jenks Methodology'!$C$49:$G$53,5,TRUE),IF($C102="Intermediate Large",VLOOKUP(T102,'Jenks Methodology'!$D$49:$G$53,4,TRUE),IF($C102="Intermediate Small",VLOOKUP(T102,'Jenks Methodology'!$E$49:$G$53,3,TRUE),VLOOKUP(T102,'Jenks Methodology'!$F$49:$G$53,2,TRUE))))),0)</f>
        <v>2.5</v>
      </c>
      <c r="AT102" s="88">
        <f>IFERROR(IF($C102="Key Commercial Service",VLOOKUP(U102,'Jenks Methodology'!$B$54:$G$58,6,TRUE),IF($C102="Key General Aviation",VLOOKUP(U102,'Jenks Methodology'!$C$54:$G$58,5,TRUE),IF($C102="Intermediate Large",VLOOKUP(U102,'Jenks Methodology'!$D$54:$G$58,4,TRUE),IF($C102="Intermediate Small",VLOOKUP(U102,'Jenks Methodology'!$E$54:$G$58,3,TRUE),VLOOKUP(U102,'Jenks Methodology'!$F$54:$G$58,2,TRUE))))),0)</f>
        <v>3.75</v>
      </c>
      <c r="AU102" s="88">
        <f>IFERROR(VLOOKUP(V102,'Basic Score Methodology'!$K$17:$M$21,'Basic Score Methodology'!$L$2,TRUE),0)</f>
        <v>1.25</v>
      </c>
      <c r="AV102" s="88">
        <f>IFERROR(VLOOKUP(W102,'Basic Score Methodology'!$K$17:$M$21,'Basic Score Methodology'!$M$2,TRUE),0)</f>
        <v>0</v>
      </c>
      <c r="AW102" s="88">
        <f>IFERROR(IF($C102="Key Commercial Service",VLOOKUP(X102,'Jenks Methodology'!$B$59:$G$63,6,TRUE),IF($C102="Key General Aviation",VLOOKUP(X102,'Jenks Methodology'!$C$59:$G$63,5,TRUE),IF($C102="Intermediate Large",VLOOKUP(X102,'Jenks Methodology'!$D$59:$G$63,4,TRUE),IF($C102="Intermediate Small",VLOOKUP(X102,'Jenks Methodology'!$E$59:$G$63,3,TRUE),VLOOKUP(X102,'Jenks Methodology'!$F$59:$G$63,2,TRUE))))),0)</f>
        <v>0</v>
      </c>
      <c r="AX102" s="88">
        <f>IFERROR(IF($C102="Key Commercial Service",VLOOKUP(Y102,'Jenks Methodology'!$B$64:$G$68,6,TRUE),IF($C102="Key General Aviation",VLOOKUP(Y102,'Jenks Methodology'!$C$64:$G$68,5,TRUE),IF($C102="Intermediate Large",VLOOKUP(Y102,'Jenks Methodology'!$D$64:$G$68,4,TRUE),IF($C102="Intermediate Small",VLOOKUP(Y102,'Jenks Methodology'!$E$64:$G$68,3,TRUE),VLOOKUP(Y102,'Jenks Methodology'!$F$64:$G$68,2,TRUE))))),0)</f>
        <v>1.25</v>
      </c>
      <c r="AY102" s="88">
        <f>IFERROR(IF($C102="Key Commercial Service",VLOOKUP(Z102,'Jenks Methodology'!$B$69:$G$73,6,TRUE),IF($C102="Key General Aviation",VLOOKUP(Z102,'Jenks Methodology'!$C$69:$G$73,5,TRUE),IF($C102="Intermediate Large",VLOOKUP(Z102,'Jenks Methodology'!$D$69:$G$73,4,TRUE),IF($C102="Intermediate Small",VLOOKUP(Z102,'Jenks Methodology'!$E$69:$G$73,3,TRUE),VLOOKUP(Z102,'Jenks Methodology'!$F$69:$G$73,2,TRUE))))),0)</f>
        <v>0</v>
      </c>
      <c r="AZ102" s="100">
        <f>IFERROR(VLOOKUP(AA102,'Basic Score Methodology'!$N$6:$O$7,'Basic Score Methodology'!$O$2,TRUE),0)</f>
        <v>0</v>
      </c>
      <c r="BA102" s="164">
        <f>SUM(AB102:AE102)+IF(AF102="",AG102,AF102)+SUM(AH102:AI102,AN102:AZ102)</f>
        <v>38.4375</v>
      </c>
    </row>
    <row r="103" spans="1:53" x14ac:dyDescent="0.3">
      <c r="A103" s="108" t="s">
        <v>78</v>
      </c>
      <c r="B103" s="1" t="s">
        <v>79</v>
      </c>
      <c r="C103" s="1" t="s">
        <v>290</v>
      </c>
      <c r="D103" s="129" t="str">
        <f>IF(COUNTIF('NPIAS Info 2021-25'!$C$4:$C$100,B103)&gt;0,"Y","N")</f>
        <v>Y</v>
      </c>
      <c r="E103" s="129" t="str">
        <f>IFERROR(VLOOKUP($B103,'NPIAS Info 2021-25'!$C$4:$G$100,'NPIAS Info 2021-25'!$G$2,FALSE),"Non-NPIAS")</f>
        <v>GA</v>
      </c>
      <c r="F103" s="129" t="str">
        <f>IFERROR(IF(VLOOKUP($B103,'NPIAS Info 2021-25'!$C$4:$G$100,'NPIAS Info 2021-25'!$F$2,FALSE)=0,"N/A (Primary)",VLOOKUP($B103,'NPIAS Info 2021-25'!$C$4:$G$100,'NPIAS Info 2021-25'!$F$2,FALSE)),"N/A (Non-NPIAS)")</f>
        <v>Basic</v>
      </c>
      <c r="G103" s="130">
        <f>VLOOKUP($B103,'2020 Inventory Data'!$B$5:$V$137,'2020 Inventory Data'!$V$3,FALSE)</f>
        <v>9</v>
      </c>
      <c r="H103" s="168">
        <f>IFERROR(VLOOKUP(B103,MnSASP_Baseline_Operations[],'Baseline Ops'!$D$3,FALSE),0)</f>
        <v>5715.0305557940701</v>
      </c>
      <c r="I103" s="130">
        <f>IFERROR(VLOOKUP($B103,'5010 Operations'!$C$5:$CO$151,'5010 Operations'!$CO$3,FALSE),"")</f>
        <v>8345</v>
      </c>
      <c r="J103" s="131">
        <f>IF(VLOOKUP($B103,'2020 Inventory Data'!$B$5:$G$137,'2020 Inventory Data'!$D$3,FALSE)="Yes",1,0)</f>
        <v>0</v>
      </c>
      <c r="K103" s="131">
        <f>IF(VLOOKUP($B103,'2020 Inventory Data'!$B$5:$G$137,'2020 Inventory Data'!$G$3,FALSE)="Yes",1,0)</f>
        <v>1</v>
      </c>
      <c r="L103" s="130">
        <f>VLOOKUP($B103,'30nm Airport Count'!$B$5:$K$137,'30nm Airport Count'!$I$3,FALSE)</f>
        <v>0</v>
      </c>
      <c r="M103" s="130">
        <f>VLOOKUP($B103,'30nm Airport Count'!$B$5:$K$137,'30nm Airport Count'!$J$3,FALSE)</f>
        <v>1</v>
      </c>
      <c r="N103" s="130">
        <f>VLOOKUP($B103,'30nm Airport Count'!$B$5:$K$137,'30nm Airport Count'!$K$3,FALSE)</f>
        <v>0</v>
      </c>
      <c r="O103" s="130">
        <f>VLOOKUP($B103,'30nm Airport Count'!$B$5:$L$137,'30nm Airport Count'!$L$3,FALSE)</f>
        <v>1</v>
      </c>
      <c r="P103" s="130">
        <f>VLOOKUP(B103,Population_30minProximity_Airports[[FAA ID]:[Population within 30 min drive-time]],3,FALSE)</f>
        <v>15921</v>
      </c>
      <c r="Q103" s="132">
        <f>IFERROR(VLOOKUP($B103,'PCI Data (106 airports)'!$W$6:$Z$112,4,FALSE),IF($C103="Landing Strip Turf","Turf","Unknown"))</f>
        <v>70</v>
      </c>
      <c r="R103" s="132">
        <f>VLOOKUP($B103,'Total Economic Impact'!$A$5:$G$139,'Total Economic Impact'!D$3,FALSE)</f>
        <v>7</v>
      </c>
      <c r="S103" s="133">
        <f>VLOOKUP($B103,'Total Economic Impact'!$A$5:$G$139,'Total Economic Impact'!E$3,FALSE)</f>
        <v>372980</v>
      </c>
      <c r="T103" s="133">
        <f>VLOOKUP($B103,'Total Economic Impact'!$A$5:$G$139,'Total Economic Impact'!F$3,FALSE)</f>
        <v>731870</v>
      </c>
      <c r="U103" s="133">
        <f>VLOOKUP($B103,'Total Economic Impact'!$A$5:$G$139,'Total Economic Impact'!G$3,FALSE)</f>
        <v>1104850</v>
      </c>
      <c r="V103" s="134">
        <f>IFERROR(VLOOKUP($B103,'2020 Inventory Data'!$B$5:$AP$137,'2020 Inventory Data'!$AJ$3,FALSE),"NP")</f>
        <v>7</v>
      </c>
      <c r="W103" s="134">
        <f>IFERROR(VLOOKUP($B103,'2020 Inventory Data'!$B$5:$AP$137,'2020 Inventory Data'!$AK$3,FALSE),"NP")</f>
        <v>6</v>
      </c>
      <c r="X103" s="133">
        <f>IFERROR(VLOOKUP($B103,'AIP Grant History'!$M$9:$Q$109,5,FALSE),0)</f>
        <v>2136900</v>
      </c>
      <c r="Y103" s="133">
        <f>IFERROR(VLOOKUP($B103,'State-Local Funding History'!$L$11:$N$143,'State-Local Funding History'!M$9,FALSE),0)</f>
        <v>862978.30000000016</v>
      </c>
      <c r="Z103" s="133">
        <f>IFERROR(VLOOKUP($B103,'State-Local Funding History'!$L$11:$N$143,'State-Local Funding History'!N$9,FALSE),0)</f>
        <v>495308.72000000009</v>
      </c>
      <c r="AA103" s="135" t="str">
        <f>IFERROR(IF(VLOOKUP($B103,'2020 Inventory Data'!$B$5:$AG$137,'2020 Inventory Data'!$AG$3,FALSE)="x","Y","N"),"")</f>
        <v>N</v>
      </c>
      <c r="AB103" s="112">
        <f>VLOOKUP(D103,'Basic Score Methodology'!$B$6:$E$16,'Basic Score Methodology'!$C$2,FALSE)</f>
        <v>5</v>
      </c>
      <c r="AC103" s="113">
        <f>IFERROR(VLOOKUP(E103,'Basic Score Methodology'!$B$6:$E$16,'Basic Score Methodology'!$D$2,FALSE),0)</f>
        <v>0</v>
      </c>
      <c r="AD103" s="113">
        <f>IFERROR(VLOOKUP(F103,'Basic Score Methodology'!$B$6:$E$16,'Basic Score Methodology'!$E$2,FALSE),0)</f>
        <v>0.75</v>
      </c>
      <c r="AE103" s="88">
        <f>IF(G103&lt;='Basic Score Methodology'!$G$12,'Basic Score Methodology'!$H$12,'Basic Score Methodology'!$H$13)</f>
        <v>0</v>
      </c>
      <c r="AF103" s="88">
        <f>IFERROR(IF($C103="Key Commercial Service",VLOOKUP(H103,'Jenks Methodology'!$B$4:$G$8,6,TRUE),IF($C103="Key General Aviation",VLOOKUP(H103,'Jenks Methodology'!$C$4:$G$8,5,TRUE),IF($C103="Intermediate Large",VLOOKUP(H103,'Jenks Methodology'!$D$4:$G$8,4,TRUE),IF($C103="Intermediate Small",VLOOKUP(H103,'Jenks Methodology'!$E$4:$G$8,3,TRUE),VLOOKUP(H103,'Jenks Methodology'!$F$4:$G$8,2,TRUE))))),0)</f>
        <v>2.5</v>
      </c>
      <c r="AG103" s="88">
        <f>IFERROR(IF($C103="Key Commercial Service",VLOOKUP($I103,'Jenks Methodology'!$B$9:$G$13,6,TRUE),IF($C103="Key General Aviation",VLOOKUP($I103,'Jenks Methodology'!$C$9:$G$13,5,TRUE),IF($C103="Intermediate Large",VLOOKUP($I103,'Jenks Methodology'!$D$9:$G$13,4,TRUE),IF($C103="Intermediate Small",VLOOKUP($I103,'Jenks Methodology'!$E$9:$G$13,3,TRUE),VLOOKUP($I103,'Jenks Methodology'!$F$9:$G$13,2,TRUE))))),"")</f>
        <v>1.25</v>
      </c>
      <c r="AH103" s="88">
        <f>IFERROR(VLOOKUP(J103,'Basic Score Methodology'!$G$6:$I$7,'Basic Score Methodology'!$H$2,FALSE),0)</f>
        <v>0</v>
      </c>
      <c r="AI103" s="88">
        <f>IFERROR(VLOOKUP(K103,'Basic Score Methodology'!$G$6:$I$7,'Basic Score Methodology'!$I$2,FALSE),0)</f>
        <v>5</v>
      </c>
      <c r="AJ103" s="88">
        <f>IFERROR(IF($C103="Key Commercial Service",VLOOKUP(L103,'Jenks Methodology'!$B$14:$G$18,6,TRUE),IF($C103="Key General Aviation",VLOOKUP(L103,'Jenks Methodology'!$C$14:$G$18,5,TRUE),IF($C103="Intermediate Large",VLOOKUP(L103,'Jenks Methodology'!$D$14:$G$18,4,TRUE),IF($C103="Intermediate Small",VLOOKUP(L103,'Jenks Methodology'!$E$14:$G$18,3,TRUE),VLOOKUP(L103,'Jenks Methodology'!$F$14:$G$18,2,TRUE))))),5)</f>
        <v>5</v>
      </c>
      <c r="AK103" s="88">
        <f>IFERROR(IF($C103="Key Commercial Service",VLOOKUP(M103,'Jenks Methodology'!$B$19:$G$23,6,TRUE),IF($C103="Key General Aviation",VLOOKUP(M103,'Jenks Methodology'!$C$19:$G$23,5,TRUE),IF($C103="Intermediate Large",VLOOKUP(M103,'Jenks Methodology'!$D$19:$G$23,4,TRUE),IF($C103="Intermediate Small",VLOOKUP(M103,'Jenks Methodology'!$E$19:$G$23,3,TRUE),VLOOKUP(M103,'Jenks Methodology'!$F$19:$G$23,2,TRUE))))),5)</f>
        <v>3.75</v>
      </c>
      <c r="AL103" s="88">
        <f>IFERROR(IF($C103="Key Commercial Service",VLOOKUP(N103,'Jenks Methodology'!$B$24:$G$28,6,TRUE),IF($C103="Key General Aviation",VLOOKUP(N103,'Jenks Methodology'!$C$24:$G$28,5,TRUE),IF($C103="Intermediate Large",VLOOKUP(N103,'Jenks Methodology'!$D$24:$G$28,4,TRUE),IF($C103="Intermediate Small",VLOOKUP(N103,'Jenks Methodology'!$E$24:$G$28,3,TRUE),VLOOKUP(N103,'Jenks Methodology'!$F$24:$G$28,2,TRUE))))),5)</f>
        <v>5</v>
      </c>
      <c r="AM103" s="88">
        <f>IFERROR(IF($C103="Key Commercial Service",VLOOKUP(O103,'Jenks Methodology'!$B$29:$G$33,6,FALSE),IF($C103="Key General Aviation",VLOOKUP(O103,'Jenks Methodology'!$C$29:$G$33,5,FALSE),IF($C103="Intermediate Large",VLOOKUP(O103,'Jenks Methodology'!$D$29:$G$33,4,FALSE),IF($C103="Intermediate Small",VLOOKUP(O103,'Jenks Methodology'!$E$29:$G$33,3,FALSE),VLOOKUP(O103,'Jenks Methodology'!$F$29:$G$33,2,FALSE))))),5)</f>
        <v>5</v>
      </c>
      <c r="AN103" s="101">
        <f>AVERAGE(AJ103:AM103)</f>
        <v>4.6875</v>
      </c>
      <c r="AO103" s="88">
        <f>IFERROR(IF($C103="Key Commercial Service",VLOOKUP(P103,'Jenks Methodology'!$B$34:$G$38,6,TRUE),IF($C103="Key General Aviation",VLOOKUP(P103,'Jenks Methodology'!$C$34:$G$38,5,TRUE),IF($C103="Intermediate Large",VLOOKUP(P103,'Jenks Methodology'!$D$34:$G$38,4,TRUE),IF($C103="Intermediate Small",VLOOKUP(P103,'Jenks Methodology'!$E$34:$G$38,3,TRUE),VLOOKUP(P103,'Jenks Methodology'!$F$34:$G$38,2,TRUE))))),5)</f>
        <v>0</v>
      </c>
      <c r="AP103" s="88">
        <f>VLOOKUP($Q103,'Basic Score Methodology'!$K$6:$L$12,'Basic Score Methodology'!$L$2,TRUE)</f>
        <v>2.5</v>
      </c>
      <c r="AQ103" s="88">
        <f>IFERROR(IF($C103="Key Commercial Service",VLOOKUP(R103,'Jenks Methodology'!$B$39:$G$43,6,TRUE),IF($C103="Key General Aviation",VLOOKUP(R103,'Jenks Methodology'!$C$39:$G$43,5,TRUE),IF($C103="Intermediate Large",VLOOKUP(R103,'Jenks Methodology'!$D$39:$G$43,4,TRUE),IF($C103="Intermediate Small",VLOOKUP(R103,'Jenks Methodology'!$E$39:$G$43,3,TRUE),VLOOKUP(R103,'Jenks Methodology'!$F$39:$G$43,2,TRUE))))),0)</f>
        <v>0</v>
      </c>
      <c r="AR103" s="88">
        <f>IFERROR(IF($C103="Key Commercial Service",VLOOKUP(S103,'Jenks Methodology'!$B$44:$G$48,6,TRUE),IF($C103="Key General Aviation",VLOOKUP(S103,'Jenks Methodology'!$C$44:$G$48,5,TRUE),IF($C103="Intermediate Large",VLOOKUP(S103,'Jenks Methodology'!$D$44:$G$48,4,TRUE),IF($C103="Intermediate Small",VLOOKUP(S103,'Jenks Methodology'!$E$44:$G$48,3,TRUE),VLOOKUP(S103,'Jenks Methodology'!$F$44:$G$48,2,TRUE))))),0)</f>
        <v>1.25</v>
      </c>
      <c r="AS103" s="88">
        <f>IFERROR(IF($C103="Key Commercial Service",VLOOKUP(T103,'Jenks Methodology'!$B$49:$G$53,6,TRUE),IF($C103="Key General Aviation",VLOOKUP(T103,'Jenks Methodology'!$C$49:$G$53,5,TRUE),IF($C103="Intermediate Large",VLOOKUP(T103,'Jenks Methodology'!$D$49:$G$53,4,TRUE),IF($C103="Intermediate Small",VLOOKUP(T103,'Jenks Methodology'!$E$49:$G$53,3,TRUE),VLOOKUP(T103,'Jenks Methodology'!$F$49:$G$53,2,TRUE))))),0)</f>
        <v>0</v>
      </c>
      <c r="AT103" s="88">
        <f>IFERROR(IF($C103="Key Commercial Service",VLOOKUP(U103,'Jenks Methodology'!$B$54:$G$58,6,TRUE),IF($C103="Key General Aviation",VLOOKUP(U103,'Jenks Methodology'!$C$54:$G$58,5,TRUE),IF($C103="Intermediate Large",VLOOKUP(U103,'Jenks Methodology'!$D$54:$G$58,4,TRUE),IF($C103="Intermediate Small",VLOOKUP(U103,'Jenks Methodology'!$E$54:$G$58,3,TRUE),VLOOKUP(U103,'Jenks Methodology'!$F$54:$G$58,2,TRUE))))),0)</f>
        <v>1.25</v>
      </c>
      <c r="AU103" s="88">
        <f>IFERROR(VLOOKUP(V103,'Basic Score Methodology'!$K$17:$M$21,'Basic Score Methodology'!$L$2,TRUE),0)</f>
        <v>2.5</v>
      </c>
      <c r="AV103" s="88">
        <f>IFERROR(VLOOKUP(W103,'Basic Score Methodology'!$K$17:$M$21,'Basic Score Methodology'!$M$2,TRUE),0)</f>
        <v>2.5</v>
      </c>
      <c r="AW103" s="88">
        <f>IFERROR(IF($C103="Key Commercial Service",VLOOKUP(X103,'Jenks Methodology'!$B$59:$G$63,6,TRUE),IF($C103="Key General Aviation",VLOOKUP(X103,'Jenks Methodology'!$C$59:$G$63,5,TRUE),IF($C103="Intermediate Large",VLOOKUP(X103,'Jenks Methodology'!$D$59:$G$63,4,TRUE),IF($C103="Intermediate Small",VLOOKUP(X103,'Jenks Methodology'!$E$59:$G$63,3,TRUE),VLOOKUP(X103,'Jenks Methodology'!$F$59:$G$63,2,TRUE))))),0)</f>
        <v>2.5</v>
      </c>
      <c r="AX103" s="88">
        <f>IFERROR(IF($C103="Key Commercial Service",VLOOKUP(Y103,'Jenks Methodology'!$B$64:$G$68,6,TRUE),IF($C103="Key General Aviation",VLOOKUP(Y103,'Jenks Methodology'!$C$64:$G$68,5,TRUE),IF($C103="Intermediate Large",VLOOKUP(Y103,'Jenks Methodology'!$D$64:$G$68,4,TRUE),IF($C103="Intermediate Small",VLOOKUP(Y103,'Jenks Methodology'!$E$64:$G$68,3,TRUE),VLOOKUP(Y103,'Jenks Methodology'!$F$64:$G$68,2,TRUE))))),0)</f>
        <v>1.25</v>
      </c>
      <c r="AY103" s="88">
        <f>IFERROR(IF($C103="Key Commercial Service",VLOOKUP(Z103,'Jenks Methodology'!$B$69:$G$73,6,TRUE),IF($C103="Key General Aviation",VLOOKUP(Z103,'Jenks Methodology'!$C$69:$G$73,5,TRUE),IF($C103="Intermediate Large",VLOOKUP(Z103,'Jenks Methodology'!$D$69:$G$73,4,TRUE),IF($C103="Intermediate Small",VLOOKUP(Z103,'Jenks Methodology'!$E$69:$G$73,3,TRUE),VLOOKUP(Z103,'Jenks Methodology'!$F$69:$G$73,2,TRUE))))),0)</f>
        <v>1.25</v>
      </c>
      <c r="AZ103" s="100">
        <f>IFERROR(VLOOKUP(AA103,'Basic Score Methodology'!$N$6:$O$7,'Basic Score Methodology'!$O$2,TRUE),0)</f>
        <v>5</v>
      </c>
      <c r="BA103" s="164">
        <f>SUM(AB103:AE103)+IF(AF103="",AG103,AF103)+SUM(AH103:AI103,AN103:AZ103)</f>
        <v>37.9375</v>
      </c>
    </row>
    <row r="104" spans="1:53" x14ac:dyDescent="0.3">
      <c r="A104" s="108" t="s">
        <v>192</v>
      </c>
      <c r="B104" s="1" t="s">
        <v>193</v>
      </c>
      <c r="C104" s="1" t="s">
        <v>290</v>
      </c>
      <c r="D104" s="129" t="str">
        <f>IF(COUNTIF('NPIAS Info 2021-25'!$C$4:$C$100,B104)&gt;0,"Y","N")</f>
        <v>N</v>
      </c>
      <c r="E104" s="129" t="str">
        <f>IFERROR(VLOOKUP($B104,'NPIAS Info 2021-25'!$C$4:$G$100,'NPIAS Info 2021-25'!$G$2,FALSE),"Non-NPIAS")</f>
        <v>Non-NPIAS</v>
      </c>
      <c r="F104" s="129" t="str">
        <f>IFERROR(IF(VLOOKUP($B104,'NPIAS Info 2021-25'!$C$4:$G$100,'NPIAS Info 2021-25'!$F$2,FALSE)=0,"N/A (Primary)",VLOOKUP($B104,'NPIAS Info 2021-25'!$C$4:$G$100,'NPIAS Info 2021-25'!$F$2,FALSE)),"N/A (Non-NPIAS)")</f>
        <v>N/A (Non-NPIAS)</v>
      </c>
      <c r="G104" s="130">
        <f>VLOOKUP($B104,'2020 Inventory Data'!$B$5:$V$137,'2020 Inventory Data'!$V$3,FALSE)</f>
        <v>7</v>
      </c>
      <c r="H104" s="168">
        <f>IFERROR(VLOOKUP(B104,MnSASP_Baseline_Operations[],'Baseline Ops'!$D$3,FALSE),0)</f>
        <v>11345.332386200891</v>
      </c>
      <c r="I104" s="130">
        <f>IFERROR(VLOOKUP($B104,'5010 Operations'!$C$5:$CO$151,'5010 Operations'!$CO$3,FALSE),"")</f>
        <v>13500</v>
      </c>
      <c r="J104" s="131">
        <f>IF(VLOOKUP($B104,'2020 Inventory Data'!$B$5:$G$137,'2020 Inventory Data'!$D$3,FALSE)="Yes",1,0)</f>
        <v>0</v>
      </c>
      <c r="K104" s="131">
        <f>IF(VLOOKUP($B104,'2020 Inventory Data'!$B$5:$G$137,'2020 Inventory Data'!$G$3,FALSE)="Yes",1,0)</f>
        <v>0</v>
      </c>
      <c r="L104" s="130">
        <f>VLOOKUP($B104,'30nm Airport Count'!$B$5:$K$137,'30nm Airport Count'!$I$3,FALSE)</f>
        <v>2</v>
      </c>
      <c r="M104" s="130">
        <f>VLOOKUP($B104,'30nm Airport Count'!$B$5:$K$137,'30nm Airport Count'!$J$3,FALSE)</f>
        <v>2</v>
      </c>
      <c r="N104" s="130">
        <f>VLOOKUP($B104,'30nm Airport Count'!$B$5:$K$137,'30nm Airport Count'!$K$3,FALSE)</f>
        <v>1</v>
      </c>
      <c r="O104" s="130">
        <f>VLOOKUP($B104,'30nm Airport Count'!$B$5:$L$137,'30nm Airport Count'!$L$3,FALSE)</f>
        <v>3</v>
      </c>
      <c r="P104" s="130">
        <f>VLOOKUP(B104,Population_30minProximity_Airports[[FAA ID]:[Population within 30 min drive-time]],3,FALSE)</f>
        <v>27436</v>
      </c>
      <c r="Q104" s="132">
        <f>IFERROR(VLOOKUP($B104,'PCI Data (106 airports)'!$W$6:$Z$112,4,FALSE),IF($C104="Landing Strip Turf","Turf","Unknown"))</f>
        <v>79</v>
      </c>
      <c r="R104" s="132">
        <f>VLOOKUP($B104,'Total Economic Impact'!$A$5:$G$139,'Total Economic Impact'!D$3,FALSE)</f>
        <v>31</v>
      </c>
      <c r="S104" s="133">
        <f>VLOOKUP($B104,'Total Economic Impact'!$A$5:$G$139,'Total Economic Impact'!E$3,FALSE)</f>
        <v>1564340</v>
      </c>
      <c r="T104" s="133">
        <f>VLOOKUP($B104,'Total Economic Impact'!$A$5:$G$139,'Total Economic Impact'!F$3,FALSE)</f>
        <v>3201330</v>
      </c>
      <c r="U104" s="133">
        <f>VLOOKUP($B104,'Total Economic Impact'!$A$5:$G$139,'Total Economic Impact'!G$3,FALSE)</f>
        <v>4765670</v>
      </c>
      <c r="V104" s="134">
        <f>IFERROR(VLOOKUP($B104,'2020 Inventory Data'!$B$5:$AP$137,'2020 Inventory Data'!$AJ$3,FALSE),"NP")</f>
        <v>5</v>
      </c>
      <c r="W104" s="134">
        <f>IFERROR(VLOOKUP($B104,'2020 Inventory Data'!$B$5:$AP$137,'2020 Inventory Data'!$AK$3,FALSE),"NP")</f>
        <v>5</v>
      </c>
      <c r="X104" s="133">
        <f>IFERROR(VLOOKUP($B104,'AIP Grant History'!$M$9:$Q$109,5,FALSE),0)</f>
        <v>0</v>
      </c>
      <c r="Y104" s="133">
        <f>IFERROR(VLOOKUP($B104,'State-Local Funding History'!$L$11:$N$143,'State-Local Funding History'!M$9,FALSE),0)</f>
        <v>1332659.0499999998</v>
      </c>
      <c r="Z104" s="133">
        <f>IFERROR(VLOOKUP($B104,'State-Local Funding History'!$L$11:$N$143,'State-Local Funding History'!N$9,FALSE),0)</f>
        <v>454901.07</v>
      </c>
      <c r="AA104" s="135" t="str">
        <f>IFERROR(IF(VLOOKUP($B104,'2020 Inventory Data'!$B$5:$AG$137,'2020 Inventory Data'!$AG$3,FALSE)="x","Y","N"),"")</f>
        <v>N</v>
      </c>
      <c r="AB104" s="112">
        <f>VLOOKUP(D104,'Basic Score Methodology'!$B$6:$E$16,'Basic Score Methodology'!$C$2,FALSE)</f>
        <v>0</v>
      </c>
      <c r="AC104" s="113">
        <f>IFERROR(VLOOKUP(E104,'Basic Score Methodology'!$B$6:$E$16,'Basic Score Methodology'!$D$2,FALSE),0)</f>
        <v>0</v>
      </c>
      <c r="AD104" s="113">
        <f>IFERROR(VLOOKUP(F104,'Basic Score Methodology'!$B$6:$E$16,'Basic Score Methodology'!$E$2,FALSE),0)</f>
        <v>0</v>
      </c>
      <c r="AE104" s="88">
        <f>IF(G104&lt;='Basic Score Methodology'!$G$12,'Basic Score Methodology'!$H$12,'Basic Score Methodology'!$H$13)</f>
        <v>0</v>
      </c>
      <c r="AF104" s="88">
        <f>IFERROR(IF($C104="Key Commercial Service",VLOOKUP(H104,'Jenks Methodology'!$B$4:$G$8,6,TRUE),IF($C104="Key General Aviation",VLOOKUP(H104,'Jenks Methodology'!$C$4:$G$8,5,TRUE),IF($C104="Intermediate Large",VLOOKUP(H104,'Jenks Methodology'!$D$4:$G$8,4,TRUE),IF($C104="Intermediate Small",VLOOKUP(H104,'Jenks Methodology'!$E$4:$G$8,3,TRUE),VLOOKUP(H104,'Jenks Methodology'!$F$4:$G$8,2,TRUE))))),0)</f>
        <v>3.75</v>
      </c>
      <c r="AG104" s="88">
        <f>IFERROR(IF($C104="Key Commercial Service",VLOOKUP($I104,'Jenks Methodology'!$B$9:$G$13,6,TRUE),IF($C104="Key General Aviation",VLOOKUP($I104,'Jenks Methodology'!$C$9:$G$13,5,TRUE),IF($C104="Intermediate Large",VLOOKUP($I104,'Jenks Methodology'!$D$9:$G$13,4,TRUE),IF($C104="Intermediate Small",VLOOKUP($I104,'Jenks Methodology'!$E$9:$G$13,3,TRUE),VLOOKUP($I104,'Jenks Methodology'!$F$9:$G$13,2,TRUE))))),"")</f>
        <v>2.5</v>
      </c>
      <c r="AH104" s="88">
        <f>IFERROR(VLOOKUP(J104,'Basic Score Methodology'!$G$6:$I$7,'Basic Score Methodology'!$H$2,FALSE),0)</f>
        <v>0</v>
      </c>
      <c r="AI104" s="88">
        <f>IFERROR(VLOOKUP(K104,'Basic Score Methodology'!$G$6:$I$7,'Basic Score Methodology'!$I$2,FALSE),0)</f>
        <v>0</v>
      </c>
      <c r="AJ104" s="88">
        <f>IFERROR(IF($C104="Key Commercial Service",VLOOKUP(L104,'Jenks Methodology'!$B$14:$G$18,6,TRUE),IF($C104="Key General Aviation",VLOOKUP(L104,'Jenks Methodology'!$C$14:$G$18,5,TRUE),IF($C104="Intermediate Large",VLOOKUP(L104,'Jenks Methodology'!$D$14:$G$18,4,TRUE),IF($C104="Intermediate Small",VLOOKUP(L104,'Jenks Methodology'!$E$14:$G$18,3,TRUE),VLOOKUP(L104,'Jenks Methodology'!$F$14:$G$18,2,TRUE))))),5)</f>
        <v>2.5</v>
      </c>
      <c r="AK104" s="88">
        <f>IFERROR(IF($C104="Key Commercial Service",VLOOKUP(M104,'Jenks Methodology'!$B$19:$G$23,6,TRUE),IF($C104="Key General Aviation",VLOOKUP(M104,'Jenks Methodology'!$C$19:$G$23,5,TRUE),IF($C104="Intermediate Large",VLOOKUP(M104,'Jenks Methodology'!$D$19:$G$23,4,TRUE),IF($C104="Intermediate Small",VLOOKUP(M104,'Jenks Methodology'!$E$19:$G$23,3,TRUE),VLOOKUP(M104,'Jenks Methodology'!$F$19:$G$23,2,TRUE))))),5)</f>
        <v>2.5</v>
      </c>
      <c r="AL104" s="88">
        <f>IFERROR(IF($C104="Key Commercial Service",VLOOKUP(N104,'Jenks Methodology'!$B$24:$G$28,6,TRUE),IF($C104="Key General Aviation",VLOOKUP(N104,'Jenks Methodology'!$C$24:$G$28,5,TRUE),IF($C104="Intermediate Large",VLOOKUP(N104,'Jenks Methodology'!$D$24:$G$28,4,TRUE),IF($C104="Intermediate Small",VLOOKUP(N104,'Jenks Methodology'!$E$24:$G$28,3,TRUE),VLOOKUP(N104,'Jenks Methodology'!$F$24:$G$28,2,TRUE))))),5)</f>
        <v>3.75</v>
      </c>
      <c r="AM104" s="88">
        <f>IFERROR(IF($C104="Key Commercial Service",VLOOKUP(O104,'Jenks Methodology'!$B$29:$G$33,6,FALSE),IF($C104="Key General Aviation",VLOOKUP(O104,'Jenks Methodology'!$C$29:$G$33,5,FALSE),IF($C104="Intermediate Large",VLOOKUP(O104,'Jenks Methodology'!$D$29:$G$33,4,FALSE),IF($C104="Intermediate Small",VLOOKUP(O104,'Jenks Methodology'!$E$29:$G$33,3,FALSE),VLOOKUP(O104,'Jenks Methodology'!$F$29:$G$33,2,FALSE))))),5)</f>
        <v>2.5</v>
      </c>
      <c r="AN104" s="101">
        <f>AVERAGE(AJ104:AM104)</f>
        <v>2.8125</v>
      </c>
      <c r="AO104" s="88">
        <f>IFERROR(IF($C104="Key Commercial Service",VLOOKUP(P104,'Jenks Methodology'!$B$34:$G$38,6,TRUE),IF($C104="Key General Aviation",VLOOKUP(P104,'Jenks Methodology'!$C$34:$G$38,5,TRUE),IF($C104="Intermediate Large",VLOOKUP(P104,'Jenks Methodology'!$D$34:$G$38,4,TRUE),IF($C104="Intermediate Small",VLOOKUP(P104,'Jenks Methodology'!$E$34:$G$38,3,TRUE),VLOOKUP(P104,'Jenks Methodology'!$F$34:$G$38,2,TRUE))))),5)</f>
        <v>1.25</v>
      </c>
      <c r="AP104" s="88">
        <f>VLOOKUP($Q104,'Basic Score Methodology'!$K$6:$L$12,'Basic Score Methodology'!$L$2,TRUE)</f>
        <v>3.75</v>
      </c>
      <c r="AQ104" s="88">
        <f>IFERROR(IF($C104="Key Commercial Service",VLOOKUP(R104,'Jenks Methodology'!$B$39:$G$43,6,TRUE),IF($C104="Key General Aviation",VLOOKUP(R104,'Jenks Methodology'!$C$39:$G$43,5,TRUE),IF($C104="Intermediate Large",VLOOKUP(R104,'Jenks Methodology'!$D$39:$G$43,4,TRUE),IF($C104="Intermediate Small",VLOOKUP(R104,'Jenks Methodology'!$E$39:$G$43,3,TRUE),VLOOKUP(R104,'Jenks Methodology'!$F$39:$G$43,2,TRUE))))),0)</f>
        <v>2.5</v>
      </c>
      <c r="AR104" s="88">
        <f>IFERROR(IF($C104="Key Commercial Service",VLOOKUP(S104,'Jenks Methodology'!$B$44:$G$48,6,TRUE),IF($C104="Key General Aviation",VLOOKUP(S104,'Jenks Methodology'!$C$44:$G$48,5,TRUE),IF($C104="Intermediate Large",VLOOKUP(S104,'Jenks Methodology'!$D$44:$G$48,4,TRUE),IF($C104="Intermediate Small",VLOOKUP(S104,'Jenks Methodology'!$E$44:$G$48,3,TRUE),VLOOKUP(S104,'Jenks Methodology'!$F$44:$G$48,2,TRUE))))),0)</f>
        <v>3.75</v>
      </c>
      <c r="AS104" s="88">
        <f>IFERROR(IF($C104="Key Commercial Service",VLOOKUP(T104,'Jenks Methodology'!$B$49:$G$53,6,TRUE),IF($C104="Key General Aviation",VLOOKUP(T104,'Jenks Methodology'!$C$49:$G$53,5,TRUE),IF($C104="Intermediate Large",VLOOKUP(T104,'Jenks Methodology'!$D$49:$G$53,4,TRUE),IF($C104="Intermediate Small",VLOOKUP(T104,'Jenks Methodology'!$E$49:$G$53,3,TRUE),VLOOKUP(T104,'Jenks Methodology'!$F$49:$G$53,2,TRUE))))),0)</f>
        <v>2.5</v>
      </c>
      <c r="AT104" s="88">
        <f>IFERROR(IF($C104="Key Commercial Service",VLOOKUP(U104,'Jenks Methodology'!$B$54:$G$58,6,TRUE),IF($C104="Key General Aviation",VLOOKUP(U104,'Jenks Methodology'!$C$54:$G$58,5,TRUE),IF($C104="Intermediate Large",VLOOKUP(U104,'Jenks Methodology'!$D$54:$G$58,4,TRUE),IF($C104="Intermediate Small",VLOOKUP(U104,'Jenks Methodology'!$E$54:$G$58,3,TRUE),VLOOKUP(U104,'Jenks Methodology'!$F$54:$G$58,2,TRUE))))),0)</f>
        <v>3.75</v>
      </c>
      <c r="AU104" s="88">
        <f>IFERROR(VLOOKUP(V104,'Basic Score Methodology'!$K$17:$M$21,'Basic Score Methodology'!$L$2,TRUE),0)</f>
        <v>2.5</v>
      </c>
      <c r="AV104" s="88">
        <f>IFERROR(VLOOKUP(W104,'Basic Score Methodology'!$K$17:$M$21,'Basic Score Methodology'!$M$2,TRUE),0)</f>
        <v>2.5</v>
      </c>
      <c r="AW104" s="88">
        <f>IFERROR(IF($C104="Key Commercial Service",VLOOKUP(X104,'Jenks Methodology'!$B$59:$G$63,6,TRUE),IF($C104="Key General Aviation",VLOOKUP(X104,'Jenks Methodology'!$C$59:$G$63,5,TRUE),IF($C104="Intermediate Large",VLOOKUP(X104,'Jenks Methodology'!$D$59:$G$63,4,TRUE),IF($C104="Intermediate Small",VLOOKUP(X104,'Jenks Methodology'!$E$59:$G$63,3,TRUE),VLOOKUP(X104,'Jenks Methodology'!$F$59:$G$63,2,TRUE))))),0)</f>
        <v>0</v>
      </c>
      <c r="AX104" s="88">
        <f>IFERROR(IF($C104="Key Commercial Service",VLOOKUP(Y104,'Jenks Methodology'!$B$64:$G$68,6,TRUE),IF($C104="Key General Aviation",VLOOKUP(Y104,'Jenks Methodology'!$C$64:$G$68,5,TRUE),IF($C104="Intermediate Large",VLOOKUP(Y104,'Jenks Methodology'!$D$64:$G$68,4,TRUE),IF($C104="Intermediate Small",VLOOKUP(Y104,'Jenks Methodology'!$E$64:$G$68,3,TRUE),VLOOKUP(Y104,'Jenks Methodology'!$F$64:$G$68,2,TRUE))))),0)</f>
        <v>2.5</v>
      </c>
      <c r="AY104" s="88">
        <f>IFERROR(IF($C104="Key Commercial Service",VLOOKUP(Z104,'Jenks Methodology'!$B$69:$G$73,6,TRUE),IF($C104="Key General Aviation",VLOOKUP(Z104,'Jenks Methodology'!$C$69:$G$73,5,TRUE),IF($C104="Intermediate Large",VLOOKUP(Z104,'Jenks Methodology'!$D$69:$G$73,4,TRUE),IF($C104="Intermediate Small",VLOOKUP(Z104,'Jenks Methodology'!$E$69:$G$73,3,TRUE),VLOOKUP(Z104,'Jenks Methodology'!$F$69:$G$73,2,TRUE))))),0)</f>
        <v>1.25</v>
      </c>
      <c r="AZ104" s="100">
        <f>IFERROR(VLOOKUP(AA104,'Basic Score Methodology'!$N$6:$O$7,'Basic Score Methodology'!$O$2,TRUE),0)</f>
        <v>5</v>
      </c>
      <c r="BA104" s="164">
        <f>SUM(AB104:AE104)+IF(AF104="",AG104,AF104)+SUM(AH104:AI104,AN104:AZ104)</f>
        <v>37.8125</v>
      </c>
    </row>
    <row r="105" spans="1:53" x14ac:dyDescent="0.3">
      <c r="A105" s="108" t="s">
        <v>38</v>
      </c>
      <c r="B105" s="1" t="s">
        <v>39</v>
      </c>
      <c r="C105" s="1" t="s">
        <v>290</v>
      </c>
      <c r="D105" s="129" t="str">
        <f>IF(COUNTIF('NPIAS Info 2021-25'!$C$4:$C$100,B105)&gt;0,"Y","N")</f>
        <v>Y</v>
      </c>
      <c r="E105" s="129" t="str">
        <f>IFERROR(VLOOKUP($B105,'NPIAS Info 2021-25'!$C$4:$G$100,'NPIAS Info 2021-25'!$G$2,FALSE),"Non-NPIAS")</f>
        <v>GA</v>
      </c>
      <c r="F105" s="129" t="str">
        <f>IFERROR(IF(VLOOKUP($B105,'NPIAS Info 2021-25'!$C$4:$G$100,'NPIAS Info 2021-25'!$F$2,FALSE)=0,"N/A (Primary)",VLOOKUP($B105,'NPIAS Info 2021-25'!$C$4:$G$100,'NPIAS Info 2021-25'!$F$2,FALSE)),"N/A (Non-NPIAS)")</f>
        <v>Basic</v>
      </c>
      <c r="G105" s="130">
        <f>VLOOKUP($B105,'2020 Inventory Data'!$B$5:$V$137,'2020 Inventory Data'!$V$3,FALSE)</f>
        <v>11</v>
      </c>
      <c r="H105" s="168">
        <f>IFERROR(VLOOKUP(B105,MnSASP_Baseline_Operations[],'Baseline Ops'!$D$3,FALSE),0)</f>
        <v>2192.6626413537883</v>
      </c>
      <c r="I105" s="130">
        <f>IFERROR(VLOOKUP($B105,'5010 Operations'!$C$5:$CO$151,'5010 Operations'!$CO$3,FALSE),"")</f>
        <v>3500</v>
      </c>
      <c r="J105" s="131">
        <f>IF(VLOOKUP($B105,'2020 Inventory Data'!$B$5:$G$137,'2020 Inventory Data'!$D$3,FALSE)="Yes",1,0)</f>
        <v>0</v>
      </c>
      <c r="K105" s="131">
        <f>IF(VLOOKUP($B105,'2020 Inventory Data'!$B$5:$G$137,'2020 Inventory Data'!$G$3,FALSE)="Yes",1,0)</f>
        <v>1</v>
      </c>
      <c r="L105" s="130">
        <f>VLOOKUP($B105,'30nm Airport Count'!$B$5:$K$137,'30nm Airport Count'!$I$3,FALSE)</f>
        <v>1</v>
      </c>
      <c r="M105" s="130">
        <f>VLOOKUP($B105,'30nm Airport Count'!$B$5:$K$137,'30nm Airport Count'!$J$3,FALSE)</f>
        <v>1</v>
      </c>
      <c r="N105" s="130">
        <f>VLOOKUP($B105,'30nm Airport Count'!$B$5:$K$137,'30nm Airport Count'!$K$3,FALSE)</f>
        <v>0</v>
      </c>
      <c r="O105" s="130">
        <f>VLOOKUP($B105,'30nm Airport Count'!$B$5:$L$137,'30nm Airport Count'!$L$3,FALSE)</f>
        <v>1</v>
      </c>
      <c r="P105" s="130">
        <f>VLOOKUP(B105,Population_30minProximity_Airports[[FAA ID]:[Population within 30 min drive-time]],3,FALSE)</f>
        <v>23142</v>
      </c>
      <c r="Q105" s="132">
        <f>IFERROR(VLOOKUP($B105,'PCI Data (106 airports)'!$W$6:$Z$112,4,FALSE),IF($C105="Landing Strip Turf","Turf","Unknown"))</f>
        <v>90</v>
      </c>
      <c r="R105" s="132">
        <f>VLOOKUP($B105,'Total Economic Impact'!$A$5:$G$139,'Total Economic Impact'!D$3,FALSE)</f>
        <v>10</v>
      </c>
      <c r="S105" s="133">
        <f>VLOOKUP($B105,'Total Economic Impact'!$A$5:$G$139,'Total Economic Impact'!E$3,FALSE)</f>
        <v>435700</v>
      </c>
      <c r="T105" s="133">
        <f>VLOOKUP($B105,'Total Economic Impact'!$A$5:$G$139,'Total Economic Impact'!F$3,FALSE)</f>
        <v>685300</v>
      </c>
      <c r="U105" s="133">
        <f>VLOOKUP($B105,'Total Economic Impact'!$A$5:$G$139,'Total Economic Impact'!G$3,FALSE)</f>
        <v>1121000</v>
      </c>
      <c r="V105" s="134">
        <f>IFERROR(VLOOKUP($B105,'2020 Inventory Data'!$B$5:$AP$137,'2020 Inventory Data'!$AJ$3,FALSE),"NP")</f>
        <v>2</v>
      </c>
      <c r="W105" s="134">
        <f>IFERROR(VLOOKUP($B105,'2020 Inventory Data'!$B$5:$AP$137,'2020 Inventory Data'!$AK$3,FALSE),"NP")</f>
        <v>4</v>
      </c>
      <c r="X105" s="133">
        <f>IFERROR(VLOOKUP($B105,'AIP Grant History'!$M$9:$Q$109,5,FALSE),0)</f>
        <v>1519238</v>
      </c>
      <c r="Y105" s="133">
        <f>IFERROR(VLOOKUP($B105,'State-Local Funding History'!$L$11:$N$143,'State-Local Funding History'!M$9,FALSE),0)</f>
        <v>407645.32</v>
      </c>
      <c r="Z105" s="133">
        <f>IFERROR(VLOOKUP($B105,'State-Local Funding History'!$L$11:$N$143,'State-Local Funding History'!N$9,FALSE),0)</f>
        <v>305950.7300000001</v>
      </c>
      <c r="AA105" s="135" t="str">
        <f>IFERROR(IF(VLOOKUP($B105,'2020 Inventory Data'!$B$5:$AG$137,'2020 Inventory Data'!$AG$3,FALSE)="x","Y","N"),"")</f>
        <v>N</v>
      </c>
      <c r="AB105" s="112">
        <f>VLOOKUP(D105,'Basic Score Methodology'!$B$6:$E$16,'Basic Score Methodology'!$C$2,FALSE)</f>
        <v>5</v>
      </c>
      <c r="AC105" s="113">
        <f>IFERROR(VLOOKUP(E105,'Basic Score Methodology'!$B$6:$E$16,'Basic Score Methodology'!$D$2,FALSE),0)</f>
        <v>0</v>
      </c>
      <c r="AD105" s="113">
        <f>IFERROR(VLOOKUP(F105,'Basic Score Methodology'!$B$6:$E$16,'Basic Score Methodology'!$E$2,FALSE),0)</f>
        <v>0.75</v>
      </c>
      <c r="AE105" s="88">
        <f>IF(G105&lt;='Basic Score Methodology'!$G$12,'Basic Score Methodology'!$H$12,'Basic Score Methodology'!$H$13)</f>
        <v>5</v>
      </c>
      <c r="AF105" s="88">
        <f>IFERROR(IF($C105="Key Commercial Service",VLOOKUP(H105,'Jenks Methodology'!$B$4:$G$8,6,TRUE),IF($C105="Key General Aviation",VLOOKUP(H105,'Jenks Methodology'!$C$4:$G$8,5,TRUE),IF($C105="Intermediate Large",VLOOKUP(H105,'Jenks Methodology'!$D$4:$G$8,4,TRUE),IF($C105="Intermediate Small",VLOOKUP(H105,'Jenks Methodology'!$E$4:$G$8,3,TRUE),VLOOKUP(H105,'Jenks Methodology'!$F$4:$G$8,2,TRUE))))),0)</f>
        <v>0</v>
      </c>
      <c r="AG105" s="88">
        <f>IFERROR(IF($C105="Key Commercial Service",VLOOKUP($I105,'Jenks Methodology'!$B$9:$G$13,6,TRUE),IF($C105="Key General Aviation",VLOOKUP($I105,'Jenks Methodology'!$C$9:$G$13,5,TRUE),IF($C105="Intermediate Large",VLOOKUP($I105,'Jenks Methodology'!$D$9:$G$13,4,TRUE),IF($C105="Intermediate Small",VLOOKUP($I105,'Jenks Methodology'!$E$9:$G$13,3,TRUE),VLOOKUP($I105,'Jenks Methodology'!$F$9:$G$13,2,TRUE))))),"")</f>
        <v>0</v>
      </c>
      <c r="AH105" s="88">
        <f>IFERROR(VLOOKUP(J105,'Basic Score Methodology'!$G$6:$I$7,'Basic Score Methodology'!$H$2,FALSE),0)</f>
        <v>0</v>
      </c>
      <c r="AI105" s="88">
        <f>IFERROR(VLOOKUP(K105,'Basic Score Methodology'!$G$6:$I$7,'Basic Score Methodology'!$I$2,FALSE),0)</f>
        <v>5</v>
      </c>
      <c r="AJ105" s="88">
        <f>IFERROR(IF($C105="Key Commercial Service",VLOOKUP(L105,'Jenks Methodology'!$B$14:$G$18,6,TRUE),IF($C105="Key General Aviation",VLOOKUP(L105,'Jenks Methodology'!$C$14:$G$18,5,TRUE),IF($C105="Intermediate Large",VLOOKUP(L105,'Jenks Methodology'!$D$14:$G$18,4,TRUE),IF($C105="Intermediate Small",VLOOKUP(L105,'Jenks Methodology'!$E$14:$G$18,3,TRUE),VLOOKUP(L105,'Jenks Methodology'!$F$14:$G$18,2,TRUE))))),5)</f>
        <v>3.75</v>
      </c>
      <c r="AK105" s="88">
        <f>IFERROR(IF($C105="Key Commercial Service",VLOOKUP(M105,'Jenks Methodology'!$B$19:$G$23,6,TRUE),IF($C105="Key General Aviation",VLOOKUP(M105,'Jenks Methodology'!$C$19:$G$23,5,TRUE),IF($C105="Intermediate Large",VLOOKUP(M105,'Jenks Methodology'!$D$19:$G$23,4,TRUE),IF($C105="Intermediate Small",VLOOKUP(M105,'Jenks Methodology'!$E$19:$G$23,3,TRUE),VLOOKUP(M105,'Jenks Methodology'!$F$19:$G$23,2,TRUE))))),5)</f>
        <v>3.75</v>
      </c>
      <c r="AL105" s="88">
        <f>IFERROR(IF($C105="Key Commercial Service",VLOOKUP(N105,'Jenks Methodology'!$B$24:$G$28,6,TRUE),IF($C105="Key General Aviation",VLOOKUP(N105,'Jenks Methodology'!$C$24:$G$28,5,TRUE),IF($C105="Intermediate Large",VLOOKUP(N105,'Jenks Methodology'!$D$24:$G$28,4,TRUE),IF($C105="Intermediate Small",VLOOKUP(N105,'Jenks Methodology'!$E$24:$G$28,3,TRUE),VLOOKUP(N105,'Jenks Methodology'!$F$24:$G$28,2,TRUE))))),5)</f>
        <v>5</v>
      </c>
      <c r="AM105" s="88">
        <f>IFERROR(IF($C105="Key Commercial Service",VLOOKUP(O105,'Jenks Methodology'!$B$29:$G$33,6,FALSE),IF($C105="Key General Aviation",VLOOKUP(O105,'Jenks Methodology'!$C$29:$G$33,5,FALSE),IF($C105="Intermediate Large",VLOOKUP(O105,'Jenks Methodology'!$D$29:$G$33,4,FALSE),IF($C105="Intermediate Small",VLOOKUP(O105,'Jenks Methodology'!$E$29:$G$33,3,FALSE),VLOOKUP(O105,'Jenks Methodology'!$F$29:$G$33,2,FALSE))))),5)</f>
        <v>5</v>
      </c>
      <c r="AN105" s="101">
        <f>AVERAGE(AJ105:AM105)</f>
        <v>4.375</v>
      </c>
      <c r="AO105" s="88">
        <f>IFERROR(IF($C105="Key Commercial Service",VLOOKUP(P105,'Jenks Methodology'!$B$34:$G$38,6,TRUE),IF($C105="Key General Aviation",VLOOKUP(P105,'Jenks Methodology'!$C$34:$G$38,5,TRUE),IF($C105="Intermediate Large",VLOOKUP(P105,'Jenks Methodology'!$D$34:$G$38,4,TRUE),IF($C105="Intermediate Small",VLOOKUP(P105,'Jenks Methodology'!$E$34:$G$38,3,TRUE),VLOOKUP(P105,'Jenks Methodology'!$F$34:$G$38,2,TRUE))))),5)</f>
        <v>1.25</v>
      </c>
      <c r="AP105" s="88">
        <f>VLOOKUP($Q105,'Basic Score Methodology'!$K$6:$L$12,'Basic Score Methodology'!$L$2,TRUE)</f>
        <v>3.75</v>
      </c>
      <c r="AQ105" s="88">
        <f>IFERROR(IF($C105="Key Commercial Service",VLOOKUP(R105,'Jenks Methodology'!$B$39:$G$43,6,TRUE),IF($C105="Key General Aviation",VLOOKUP(R105,'Jenks Methodology'!$C$39:$G$43,5,TRUE),IF($C105="Intermediate Large",VLOOKUP(R105,'Jenks Methodology'!$D$39:$G$43,4,TRUE),IF($C105="Intermediate Small",VLOOKUP(R105,'Jenks Methodology'!$E$39:$G$43,3,TRUE),VLOOKUP(R105,'Jenks Methodology'!$F$39:$G$43,2,TRUE))))),0)</f>
        <v>1.25</v>
      </c>
      <c r="AR105" s="88">
        <f>IFERROR(IF($C105="Key Commercial Service",VLOOKUP(S105,'Jenks Methodology'!$B$44:$G$48,6,TRUE),IF($C105="Key General Aviation",VLOOKUP(S105,'Jenks Methodology'!$C$44:$G$48,5,TRUE),IF($C105="Intermediate Large",VLOOKUP(S105,'Jenks Methodology'!$D$44:$G$48,4,TRUE),IF($C105="Intermediate Small",VLOOKUP(S105,'Jenks Methodology'!$E$44:$G$48,3,TRUE),VLOOKUP(S105,'Jenks Methodology'!$F$44:$G$48,2,TRUE))))),0)</f>
        <v>1.25</v>
      </c>
      <c r="AS105" s="88">
        <f>IFERROR(IF($C105="Key Commercial Service",VLOOKUP(T105,'Jenks Methodology'!$B$49:$G$53,6,TRUE),IF($C105="Key General Aviation",VLOOKUP(T105,'Jenks Methodology'!$C$49:$G$53,5,TRUE),IF($C105="Intermediate Large",VLOOKUP(T105,'Jenks Methodology'!$D$49:$G$53,4,TRUE),IF($C105="Intermediate Small",VLOOKUP(T105,'Jenks Methodology'!$E$49:$G$53,3,TRUE),VLOOKUP(T105,'Jenks Methodology'!$F$49:$G$53,2,TRUE))))),0)</f>
        <v>0</v>
      </c>
      <c r="AT105" s="88">
        <f>IFERROR(IF($C105="Key Commercial Service",VLOOKUP(U105,'Jenks Methodology'!$B$54:$G$58,6,TRUE),IF($C105="Key General Aviation",VLOOKUP(U105,'Jenks Methodology'!$C$54:$G$58,5,TRUE),IF($C105="Intermediate Large",VLOOKUP(U105,'Jenks Methodology'!$D$54:$G$58,4,TRUE),IF($C105="Intermediate Small",VLOOKUP(U105,'Jenks Methodology'!$E$54:$G$58,3,TRUE),VLOOKUP(U105,'Jenks Methodology'!$F$54:$G$58,2,TRUE))))),0)</f>
        <v>1.25</v>
      </c>
      <c r="AU105" s="88">
        <f>IFERROR(VLOOKUP(V105,'Basic Score Methodology'!$K$17:$M$21,'Basic Score Methodology'!$L$2,TRUE),0)</f>
        <v>0</v>
      </c>
      <c r="AV105" s="88">
        <f>IFERROR(VLOOKUP(W105,'Basic Score Methodology'!$K$17:$M$21,'Basic Score Methodology'!$M$2,TRUE),0)</f>
        <v>1.25</v>
      </c>
      <c r="AW105" s="88">
        <f>IFERROR(IF($C105="Key Commercial Service",VLOOKUP(X105,'Jenks Methodology'!$B$59:$G$63,6,TRUE),IF($C105="Key General Aviation",VLOOKUP(X105,'Jenks Methodology'!$C$59:$G$63,5,TRUE),IF($C105="Intermediate Large",VLOOKUP(X105,'Jenks Methodology'!$D$59:$G$63,4,TRUE),IF($C105="Intermediate Small",VLOOKUP(X105,'Jenks Methodology'!$E$59:$G$63,3,TRUE),VLOOKUP(X105,'Jenks Methodology'!$F$59:$G$63,2,TRUE))))),0)</f>
        <v>2.5</v>
      </c>
      <c r="AX105" s="88">
        <f>IFERROR(IF($C105="Key Commercial Service",VLOOKUP(Y105,'Jenks Methodology'!$B$64:$G$68,6,TRUE),IF($C105="Key General Aviation",VLOOKUP(Y105,'Jenks Methodology'!$C$64:$G$68,5,TRUE),IF($C105="Intermediate Large",VLOOKUP(Y105,'Jenks Methodology'!$D$64:$G$68,4,TRUE),IF($C105="Intermediate Small",VLOOKUP(Y105,'Jenks Methodology'!$E$64:$G$68,3,TRUE),VLOOKUP(Y105,'Jenks Methodology'!$F$64:$G$68,2,TRUE))))),0)</f>
        <v>0</v>
      </c>
      <c r="AY105" s="88">
        <f>IFERROR(IF($C105="Key Commercial Service",VLOOKUP(Z105,'Jenks Methodology'!$B$69:$G$73,6,TRUE),IF($C105="Key General Aviation",VLOOKUP(Z105,'Jenks Methodology'!$C$69:$G$73,5,TRUE),IF($C105="Intermediate Large",VLOOKUP(Z105,'Jenks Methodology'!$D$69:$G$73,4,TRUE),IF($C105="Intermediate Small",VLOOKUP(Z105,'Jenks Methodology'!$E$69:$G$73,3,TRUE),VLOOKUP(Z105,'Jenks Methodology'!$F$69:$G$73,2,TRUE))))),0)</f>
        <v>0</v>
      </c>
      <c r="AZ105" s="100">
        <f>IFERROR(VLOOKUP(AA105,'Basic Score Methodology'!$N$6:$O$7,'Basic Score Methodology'!$O$2,TRUE),0)</f>
        <v>5</v>
      </c>
      <c r="BA105" s="164">
        <f>SUM(AB105:AE105)+IF(AF105="",AG105,AF105)+SUM(AH105:AI105,AN105:AZ105)</f>
        <v>37.625</v>
      </c>
    </row>
    <row r="106" spans="1:53" x14ac:dyDescent="0.3">
      <c r="A106" s="108" t="s">
        <v>124</v>
      </c>
      <c r="B106" s="1" t="s">
        <v>125</v>
      </c>
      <c r="C106" s="1" t="s">
        <v>290</v>
      </c>
      <c r="D106" s="129" t="str">
        <f>IF(COUNTIF('NPIAS Info 2021-25'!$C$4:$C$100,B106)&gt;0,"Y","N")</f>
        <v>Y</v>
      </c>
      <c r="E106" s="129" t="str">
        <f>IFERROR(VLOOKUP($B106,'NPIAS Info 2021-25'!$C$4:$G$100,'NPIAS Info 2021-25'!$G$2,FALSE),"Non-NPIAS")</f>
        <v>GA</v>
      </c>
      <c r="F106" s="129" t="str">
        <f>IFERROR(IF(VLOOKUP($B106,'NPIAS Info 2021-25'!$C$4:$G$100,'NPIAS Info 2021-25'!$F$2,FALSE)=0,"N/A (Primary)",VLOOKUP($B106,'NPIAS Info 2021-25'!$C$4:$G$100,'NPIAS Info 2021-25'!$F$2,FALSE)),"N/A (Non-NPIAS)")</f>
        <v>Basic</v>
      </c>
      <c r="G106" s="130">
        <f>VLOOKUP($B106,'2020 Inventory Data'!$B$5:$V$137,'2020 Inventory Data'!$V$3,FALSE)</f>
        <v>14</v>
      </c>
      <c r="H106" s="168">
        <f>IFERROR(VLOOKUP(B106,MnSASP_Baseline_Operations[],'Baseline Ops'!$D$3,FALSE),0)</f>
        <v>5342.5292494142759</v>
      </c>
      <c r="I106" s="130">
        <f>IFERROR(VLOOKUP($B106,'5010 Operations'!$C$5:$CO$151,'5010 Operations'!$CO$3,FALSE),"")</f>
        <v>6725</v>
      </c>
      <c r="J106" s="131">
        <f>IF(VLOOKUP($B106,'2020 Inventory Data'!$B$5:$G$137,'2020 Inventory Data'!$D$3,FALSE)="Yes",1,0)</f>
        <v>0</v>
      </c>
      <c r="K106" s="131">
        <f>IF(VLOOKUP($B106,'2020 Inventory Data'!$B$5:$G$137,'2020 Inventory Data'!$G$3,FALSE)="Yes",1,0)</f>
        <v>1</v>
      </c>
      <c r="L106" s="130">
        <f>VLOOKUP($B106,'30nm Airport Count'!$B$5:$K$137,'30nm Airport Count'!$I$3,FALSE)</f>
        <v>1</v>
      </c>
      <c r="M106" s="130">
        <f>VLOOKUP($B106,'30nm Airport Count'!$B$5:$K$137,'30nm Airport Count'!$J$3,FALSE)</f>
        <v>1</v>
      </c>
      <c r="N106" s="130">
        <f>VLOOKUP($B106,'30nm Airport Count'!$B$5:$K$137,'30nm Airport Count'!$K$3,FALSE)</f>
        <v>0</v>
      </c>
      <c r="O106" s="130">
        <f>VLOOKUP($B106,'30nm Airport Count'!$B$5:$L$137,'30nm Airport Count'!$L$3,FALSE)</f>
        <v>3</v>
      </c>
      <c r="P106" s="130">
        <f>VLOOKUP(B106,Population_30minProximity_Airports[[FAA ID]:[Population within 30 min drive-time]],3,FALSE)</f>
        <v>6996</v>
      </c>
      <c r="Q106" s="132">
        <f>IFERROR(VLOOKUP($B106,'PCI Data (106 airports)'!$W$6:$Z$112,4,FALSE),IF($C106="Landing Strip Turf","Turf","Unknown"))</f>
        <v>69</v>
      </c>
      <c r="R106" s="132">
        <f>VLOOKUP($B106,'Total Economic Impact'!$A$5:$G$139,'Total Economic Impact'!D$3,FALSE)</f>
        <v>5</v>
      </c>
      <c r="S106" s="133">
        <f>VLOOKUP($B106,'Total Economic Impact'!$A$5:$G$139,'Total Economic Impact'!E$3,FALSE)</f>
        <v>180330</v>
      </c>
      <c r="T106" s="133">
        <f>VLOOKUP($B106,'Total Economic Impact'!$A$5:$G$139,'Total Economic Impact'!F$3,FALSE)</f>
        <v>494140</v>
      </c>
      <c r="U106" s="133">
        <f>VLOOKUP($B106,'Total Economic Impact'!$A$5:$G$139,'Total Economic Impact'!G$3,FALSE)</f>
        <v>674470</v>
      </c>
      <c r="V106" s="134">
        <f>IFERROR(VLOOKUP($B106,'2020 Inventory Data'!$B$5:$AP$137,'2020 Inventory Data'!$AJ$3,FALSE),"NP")</f>
        <v>10</v>
      </c>
      <c r="W106" s="134">
        <f>IFERROR(VLOOKUP($B106,'2020 Inventory Data'!$B$5:$AP$137,'2020 Inventory Data'!$AK$3,FALSE),"NP")</f>
        <v>10</v>
      </c>
      <c r="X106" s="133">
        <f>IFERROR(VLOOKUP($B106,'AIP Grant History'!$M$9:$Q$109,5,FALSE),0)</f>
        <v>2080027</v>
      </c>
      <c r="Y106" s="133">
        <f>IFERROR(VLOOKUP($B106,'State-Local Funding History'!$L$11:$N$143,'State-Local Funding History'!M$9,FALSE),0)</f>
        <v>668530.34</v>
      </c>
      <c r="Z106" s="133">
        <f>IFERROR(VLOOKUP($B106,'State-Local Funding History'!$L$11:$N$143,'State-Local Funding History'!N$9,FALSE),0)</f>
        <v>363516.25999999995</v>
      </c>
      <c r="AA106" s="135" t="str">
        <f>IFERROR(IF(VLOOKUP($B106,'2020 Inventory Data'!$B$5:$AG$137,'2020 Inventory Data'!$AG$3,FALSE)="x","Y","N"),"")</f>
        <v>Y</v>
      </c>
      <c r="AB106" s="112">
        <f>VLOOKUP(D106,'Basic Score Methodology'!$B$6:$E$16,'Basic Score Methodology'!$C$2,FALSE)</f>
        <v>5</v>
      </c>
      <c r="AC106" s="113">
        <f>IFERROR(VLOOKUP(E106,'Basic Score Methodology'!$B$6:$E$16,'Basic Score Methodology'!$D$2,FALSE),0)</f>
        <v>0</v>
      </c>
      <c r="AD106" s="113">
        <f>IFERROR(VLOOKUP(F106,'Basic Score Methodology'!$B$6:$E$16,'Basic Score Methodology'!$E$2,FALSE),0)</f>
        <v>0.75</v>
      </c>
      <c r="AE106" s="88">
        <f>IF(G106&lt;='Basic Score Methodology'!$G$12,'Basic Score Methodology'!$H$12,'Basic Score Methodology'!$H$13)</f>
        <v>5</v>
      </c>
      <c r="AF106" s="88">
        <f>IFERROR(IF($C106="Key Commercial Service",VLOOKUP(H106,'Jenks Methodology'!$B$4:$G$8,6,TRUE),IF($C106="Key General Aviation",VLOOKUP(H106,'Jenks Methodology'!$C$4:$G$8,5,TRUE),IF($C106="Intermediate Large",VLOOKUP(H106,'Jenks Methodology'!$D$4:$G$8,4,TRUE),IF($C106="Intermediate Small",VLOOKUP(H106,'Jenks Methodology'!$E$4:$G$8,3,TRUE),VLOOKUP(H106,'Jenks Methodology'!$F$4:$G$8,2,TRUE))))),0)</f>
        <v>1.25</v>
      </c>
      <c r="AG106" s="88">
        <f>IFERROR(IF($C106="Key Commercial Service",VLOOKUP($I106,'Jenks Methodology'!$B$9:$G$13,6,TRUE),IF($C106="Key General Aviation",VLOOKUP($I106,'Jenks Methodology'!$C$9:$G$13,5,TRUE),IF($C106="Intermediate Large",VLOOKUP($I106,'Jenks Methodology'!$D$9:$G$13,4,TRUE),IF($C106="Intermediate Small",VLOOKUP($I106,'Jenks Methodology'!$E$9:$G$13,3,TRUE),VLOOKUP($I106,'Jenks Methodology'!$F$9:$G$13,2,TRUE))))),"")</f>
        <v>1.25</v>
      </c>
      <c r="AH106" s="88">
        <f>IFERROR(VLOOKUP(J106,'Basic Score Methodology'!$G$6:$I$7,'Basic Score Methodology'!$H$2,FALSE),0)</f>
        <v>0</v>
      </c>
      <c r="AI106" s="88">
        <f>IFERROR(VLOOKUP(K106,'Basic Score Methodology'!$G$6:$I$7,'Basic Score Methodology'!$I$2,FALSE),0)</f>
        <v>5</v>
      </c>
      <c r="AJ106" s="88">
        <f>IFERROR(IF($C106="Key Commercial Service",VLOOKUP(L106,'Jenks Methodology'!$B$14:$G$18,6,TRUE),IF($C106="Key General Aviation",VLOOKUP(L106,'Jenks Methodology'!$C$14:$G$18,5,TRUE),IF($C106="Intermediate Large",VLOOKUP(L106,'Jenks Methodology'!$D$14:$G$18,4,TRUE),IF($C106="Intermediate Small",VLOOKUP(L106,'Jenks Methodology'!$E$14:$G$18,3,TRUE),VLOOKUP(L106,'Jenks Methodology'!$F$14:$G$18,2,TRUE))))),5)</f>
        <v>3.75</v>
      </c>
      <c r="AK106" s="88">
        <f>IFERROR(IF($C106="Key Commercial Service",VLOOKUP(M106,'Jenks Methodology'!$B$19:$G$23,6,TRUE),IF($C106="Key General Aviation",VLOOKUP(M106,'Jenks Methodology'!$C$19:$G$23,5,TRUE),IF($C106="Intermediate Large",VLOOKUP(M106,'Jenks Methodology'!$D$19:$G$23,4,TRUE),IF($C106="Intermediate Small",VLOOKUP(M106,'Jenks Methodology'!$E$19:$G$23,3,TRUE),VLOOKUP(M106,'Jenks Methodology'!$F$19:$G$23,2,TRUE))))),5)</f>
        <v>3.75</v>
      </c>
      <c r="AL106" s="88">
        <f>IFERROR(IF($C106="Key Commercial Service",VLOOKUP(N106,'Jenks Methodology'!$B$24:$G$28,6,TRUE),IF($C106="Key General Aviation",VLOOKUP(N106,'Jenks Methodology'!$C$24:$G$28,5,TRUE),IF($C106="Intermediate Large",VLOOKUP(N106,'Jenks Methodology'!$D$24:$G$28,4,TRUE),IF($C106="Intermediate Small",VLOOKUP(N106,'Jenks Methodology'!$E$24:$G$28,3,TRUE),VLOOKUP(N106,'Jenks Methodology'!$F$24:$G$28,2,TRUE))))),5)</f>
        <v>5</v>
      </c>
      <c r="AM106" s="88">
        <f>IFERROR(IF($C106="Key Commercial Service",VLOOKUP(O106,'Jenks Methodology'!$B$29:$G$33,6,FALSE),IF($C106="Key General Aviation",VLOOKUP(O106,'Jenks Methodology'!$C$29:$G$33,5,FALSE),IF($C106="Intermediate Large",VLOOKUP(O106,'Jenks Methodology'!$D$29:$G$33,4,FALSE),IF($C106="Intermediate Small",VLOOKUP(O106,'Jenks Methodology'!$E$29:$G$33,3,FALSE),VLOOKUP(O106,'Jenks Methodology'!$F$29:$G$33,2,FALSE))))),5)</f>
        <v>2.5</v>
      </c>
      <c r="AN106" s="101">
        <f>AVERAGE(AJ106:AM106)</f>
        <v>3.75</v>
      </c>
      <c r="AO106" s="88">
        <f>IFERROR(IF($C106="Key Commercial Service",VLOOKUP(P106,'Jenks Methodology'!$B$34:$G$38,6,TRUE),IF($C106="Key General Aviation",VLOOKUP(P106,'Jenks Methodology'!$C$34:$G$38,5,TRUE),IF($C106="Intermediate Large",VLOOKUP(P106,'Jenks Methodology'!$D$34:$G$38,4,TRUE),IF($C106="Intermediate Small",VLOOKUP(P106,'Jenks Methodology'!$E$34:$G$38,3,TRUE),VLOOKUP(P106,'Jenks Methodology'!$F$34:$G$38,2,TRUE))))),5)</f>
        <v>0</v>
      </c>
      <c r="AP106" s="88">
        <f>VLOOKUP($Q106,'Basic Score Methodology'!$K$6:$L$12,'Basic Score Methodology'!$L$2,TRUE)</f>
        <v>2.5</v>
      </c>
      <c r="AQ106" s="88">
        <f>IFERROR(IF($C106="Key Commercial Service",VLOOKUP(R106,'Jenks Methodology'!$B$39:$G$43,6,TRUE),IF($C106="Key General Aviation",VLOOKUP(R106,'Jenks Methodology'!$C$39:$G$43,5,TRUE),IF($C106="Intermediate Large",VLOOKUP(R106,'Jenks Methodology'!$D$39:$G$43,4,TRUE),IF($C106="Intermediate Small",VLOOKUP(R106,'Jenks Methodology'!$E$39:$G$43,3,TRUE),VLOOKUP(R106,'Jenks Methodology'!$F$39:$G$43,2,TRUE))))),0)</f>
        <v>0</v>
      </c>
      <c r="AR106" s="88">
        <f>IFERROR(IF($C106="Key Commercial Service",VLOOKUP(S106,'Jenks Methodology'!$B$44:$G$48,6,TRUE),IF($C106="Key General Aviation",VLOOKUP(S106,'Jenks Methodology'!$C$44:$G$48,5,TRUE),IF($C106="Intermediate Large",VLOOKUP(S106,'Jenks Methodology'!$D$44:$G$48,4,TRUE),IF($C106="Intermediate Small",VLOOKUP(S106,'Jenks Methodology'!$E$44:$G$48,3,TRUE),VLOOKUP(S106,'Jenks Methodology'!$F$44:$G$48,2,TRUE))))),0)</f>
        <v>0</v>
      </c>
      <c r="AS106" s="88">
        <f>IFERROR(IF($C106="Key Commercial Service",VLOOKUP(T106,'Jenks Methodology'!$B$49:$G$53,6,TRUE),IF($C106="Key General Aviation",VLOOKUP(T106,'Jenks Methodology'!$C$49:$G$53,5,TRUE),IF($C106="Intermediate Large",VLOOKUP(T106,'Jenks Methodology'!$D$49:$G$53,4,TRUE),IF($C106="Intermediate Small",VLOOKUP(T106,'Jenks Methodology'!$E$49:$G$53,3,TRUE),VLOOKUP(T106,'Jenks Methodology'!$F$49:$G$53,2,TRUE))))),0)</f>
        <v>0</v>
      </c>
      <c r="AT106" s="88">
        <f>IFERROR(IF($C106="Key Commercial Service",VLOOKUP(U106,'Jenks Methodology'!$B$54:$G$58,6,TRUE),IF($C106="Key General Aviation",VLOOKUP(U106,'Jenks Methodology'!$C$54:$G$58,5,TRUE),IF($C106="Intermediate Large",VLOOKUP(U106,'Jenks Methodology'!$D$54:$G$58,4,TRUE),IF($C106="Intermediate Small",VLOOKUP(U106,'Jenks Methodology'!$E$54:$G$58,3,TRUE),VLOOKUP(U106,'Jenks Methodology'!$F$54:$G$58,2,TRUE))))),0)</f>
        <v>0</v>
      </c>
      <c r="AU106" s="88">
        <f>IFERROR(VLOOKUP(V106,'Basic Score Methodology'!$K$17:$M$21,'Basic Score Methodology'!$L$2,TRUE),0)</f>
        <v>5</v>
      </c>
      <c r="AV106" s="88">
        <f>IFERROR(VLOOKUP(W106,'Basic Score Methodology'!$K$17:$M$21,'Basic Score Methodology'!$M$2,TRUE),0)</f>
        <v>5</v>
      </c>
      <c r="AW106" s="88">
        <f>IFERROR(IF($C106="Key Commercial Service",VLOOKUP(X106,'Jenks Methodology'!$B$59:$G$63,6,TRUE),IF($C106="Key General Aviation",VLOOKUP(X106,'Jenks Methodology'!$C$59:$G$63,5,TRUE),IF($C106="Intermediate Large",VLOOKUP(X106,'Jenks Methodology'!$D$59:$G$63,4,TRUE),IF($C106="Intermediate Small",VLOOKUP(X106,'Jenks Methodology'!$E$59:$G$63,3,TRUE),VLOOKUP(X106,'Jenks Methodology'!$F$59:$G$63,2,TRUE))))),0)</f>
        <v>2.5</v>
      </c>
      <c r="AX106" s="88">
        <f>IFERROR(IF($C106="Key Commercial Service",VLOOKUP(Y106,'Jenks Methodology'!$B$64:$G$68,6,TRUE),IF($C106="Key General Aviation",VLOOKUP(Y106,'Jenks Methodology'!$C$64:$G$68,5,TRUE),IF($C106="Intermediate Large",VLOOKUP(Y106,'Jenks Methodology'!$D$64:$G$68,4,TRUE),IF($C106="Intermediate Small",VLOOKUP(Y106,'Jenks Methodology'!$E$64:$G$68,3,TRUE),VLOOKUP(Y106,'Jenks Methodology'!$F$64:$G$68,2,TRUE))))),0)</f>
        <v>1.25</v>
      </c>
      <c r="AY106" s="88">
        <f>IFERROR(IF($C106="Key Commercial Service",VLOOKUP(Z106,'Jenks Methodology'!$B$69:$G$73,6,TRUE),IF($C106="Key General Aviation",VLOOKUP(Z106,'Jenks Methodology'!$C$69:$G$73,5,TRUE),IF($C106="Intermediate Large",VLOOKUP(Z106,'Jenks Methodology'!$D$69:$G$73,4,TRUE),IF($C106="Intermediate Small",VLOOKUP(Z106,'Jenks Methodology'!$E$69:$G$73,3,TRUE),VLOOKUP(Z106,'Jenks Methodology'!$F$69:$G$73,2,TRUE))))),0)</f>
        <v>0</v>
      </c>
      <c r="AZ106" s="100">
        <f>IFERROR(VLOOKUP(AA106,'Basic Score Methodology'!$N$6:$O$7,'Basic Score Methodology'!$O$2,TRUE),0)</f>
        <v>0</v>
      </c>
      <c r="BA106" s="164">
        <f>SUM(AB106:AE106)+IF(AF106="",AG106,AF106)+SUM(AH106:AI106,AN106:AZ106)</f>
        <v>37</v>
      </c>
    </row>
    <row r="107" spans="1:53" x14ac:dyDescent="0.3">
      <c r="A107" s="108" t="s">
        <v>242</v>
      </c>
      <c r="B107" s="1" t="s">
        <v>243</v>
      </c>
      <c r="C107" s="1" t="s">
        <v>293</v>
      </c>
      <c r="D107" s="129" t="str">
        <f>IF(COUNTIF('NPIAS Info 2021-25'!$C$4:$C$100,B107)&gt;0,"Y","N")</f>
        <v>Y</v>
      </c>
      <c r="E107" s="129" t="str">
        <f>IFERROR(VLOOKUP($B107,'NPIAS Info 2021-25'!$C$4:$G$100,'NPIAS Info 2021-25'!$G$2,FALSE),"Non-NPIAS")</f>
        <v>GA</v>
      </c>
      <c r="F107" s="129" t="str">
        <f>IFERROR(IF(VLOOKUP($B107,'NPIAS Info 2021-25'!$C$4:$G$100,'NPIAS Info 2021-25'!$F$2,FALSE)=0,"N/A (Primary)",VLOOKUP($B107,'NPIAS Info 2021-25'!$C$4:$G$100,'NPIAS Info 2021-25'!$F$2,FALSE)),"N/A (Non-NPIAS)")</f>
        <v>Basic</v>
      </c>
      <c r="G107" s="130">
        <f>VLOOKUP($B107,'2020 Inventory Data'!$B$5:$V$137,'2020 Inventory Data'!$V$3,FALSE)</f>
        <v>9</v>
      </c>
      <c r="H107" s="168">
        <f>IFERROR(VLOOKUP(B107,MnSASP_Baseline_Operations[],'Baseline Ops'!$D$3,FALSE),0)</f>
        <v>6232.6200203939006</v>
      </c>
      <c r="I107" s="130">
        <f>IFERROR(VLOOKUP($B107,'5010 Operations'!$C$5:$CO$151,'5010 Operations'!$CO$3,FALSE),"")</f>
        <v>5410</v>
      </c>
      <c r="J107" s="131">
        <f>IF(VLOOKUP($B107,'2020 Inventory Data'!$B$5:$G$137,'2020 Inventory Data'!$D$3,FALSE)="Yes",1,0)</f>
        <v>0</v>
      </c>
      <c r="K107" s="131">
        <f>IF(VLOOKUP($B107,'2020 Inventory Data'!$B$5:$G$137,'2020 Inventory Data'!$G$3,FALSE)="Yes",1,0)</f>
        <v>1</v>
      </c>
      <c r="L107" s="130">
        <f>VLOOKUP($B107,'30nm Airport Count'!$B$5:$K$137,'30nm Airport Count'!$I$3,FALSE)</f>
        <v>1</v>
      </c>
      <c r="M107" s="130">
        <f>VLOOKUP($B107,'30nm Airport Count'!$B$5:$K$137,'30nm Airport Count'!$J$3,FALSE)</f>
        <v>2</v>
      </c>
      <c r="N107" s="130">
        <f>VLOOKUP($B107,'30nm Airport Count'!$B$5:$K$137,'30nm Airport Count'!$K$3,FALSE)</f>
        <v>0</v>
      </c>
      <c r="O107" s="130">
        <f>VLOOKUP($B107,'30nm Airport Count'!$B$5:$L$137,'30nm Airport Count'!$L$3,FALSE)</f>
        <v>3</v>
      </c>
      <c r="P107" s="130">
        <f>VLOOKUP(B107,Population_30minProximity_Airports[[FAA ID]:[Population within 30 min drive-time]],3,FALSE)</f>
        <v>35197</v>
      </c>
      <c r="Q107" s="132">
        <f>IFERROR(VLOOKUP($B107,'PCI Data (106 airports)'!$W$6:$Z$112,4,FALSE),IF($C107="Landing Strip Turf","Turf","Unknown"))</f>
        <v>75</v>
      </c>
      <c r="R107" s="132">
        <f>VLOOKUP($B107,'Total Economic Impact'!$A$5:$G$139,'Total Economic Impact'!D$3,FALSE)</f>
        <v>5</v>
      </c>
      <c r="S107" s="133">
        <f>VLOOKUP($B107,'Total Economic Impact'!$A$5:$G$139,'Total Economic Impact'!E$3,FALSE)</f>
        <v>197030</v>
      </c>
      <c r="T107" s="133">
        <f>VLOOKUP($B107,'Total Economic Impact'!$A$5:$G$139,'Total Economic Impact'!F$3,FALSE)</f>
        <v>562100</v>
      </c>
      <c r="U107" s="133">
        <f>VLOOKUP($B107,'Total Economic Impact'!$A$5:$G$139,'Total Economic Impact'!G$3,FALSE)</f>
        <v>759130</v>
      </c>
      <c r="V107" s="134">
        <f>IFERROR(VLOOKUP($B107,'2020 Inventory Data'!$B$5:$AP$137,'2020 Inventory Data'!$AJ$3,FALSE),"NP")</f>
        <v>6</v>
      </c>
      <c r="W107" s="134">
        <f>IFERROR(VLOOKUP($B107,'2020 Inventory Data'!$B$5:$AP$137,'2020 Inventory Data'!$AK$3,FALSE),"NP")</f>
        <v>8</v>
      </c>
      <c r="X107" s="133">
        <f>IFERROR(VLOOKUP($B107,'AIP Grant History'!$M$9:$Q$109,5,FALSE),0)</f>
        <v>2333886</v>
      </c>
      <c r="Y107" s="133">
        <f>IFERROR(VLOOKUP($B107,'State-Local Funding History'!$L$11:$N$143,'State-Local Funding History'!M$9,FALSE),0)</f>
        <v>1671494.52</v>
      </c>
      <c r="Z107" s="133">
        <f>IFERROR(VLOOKUP($B107,'State-Local Funding History'!$L$11:$N$143,'State-Local Funding History'!N$9,FALSE),0)</f>
        <v>1265601.4899999995</v>
      </c>
      <c r="AA107" s="135" t="str">
        <f>IFERROR(IF(VLOOKUP($B107,'2020 Inventory Data'!$B$5:$AG$137,'2020 Inventory Data'!$AG$3,FALSE)="x","Y","N"),"")</f>
        <v>N</v>
      </c>
      <c r="AB107" s="112">
        <f>VLOOKUP(D107,'Basic Score Methodology'!$B$6:$E$16,'Basic Score Methodology'!$C$2,FALSE)</f>
        <v>5</v>
      </c>
      <c r="AC107" s="113">
        <f>IFERROR(VLOOKUP(E107,'Basic Score Methodology'!$B$6:$E$16,'Basic Score Methodology'!$D$2,FALSE),0)</f>
        <v>0</v>
      </c>
      <c r="AD107" s="113">
        <f>IFERROR(VLOOKUP(F107,'Basic Score Methodology'!$B$6:$E$16,'Basic Score Methodology'!$E$2,FALSE),0)</f>
        <v>0.75</v>
      </c>
      <c r="AE107" s="88">
        <f>IF(G107&lt;='Basic Score Methodology'!$G$12,'Basic Score Methodology'!$H$12,'Basic Score Methodology'!$H$13)</f>
        <v>0</v>
      </c>
      <c r="AF107" s="88">
        <f>IFERROR(IF($C107="Key Commercial Service",VLOOKUP(H107,'Jenks Methodology'!$B$4:$G$8,6,TRUE),IF($C107="Key General Aviation",VLOOKUP(H107,'Jenks Methodology'!$C$4:$G$8,5,TRUE),IF($C107="Intermediate Large",VLOOKUP(H107,'Jenks Methodology'!$D$4:$G$8,4,TRUE),IF($C107="Intermediate Small",VLOOKUP(H107,'Jenks Methodology'!$E$4:$G$8,3,TRUE),VLOOKUP(H107,'Jenks Methodology'!$F$4:$G$8,2,TRUE))))),0)</f>
        <v>1.25</v>
      </c>
      <c r="AG107" s="88">
        <f>IFERROR(IF($C107="Key Commercial Service",VLOOKUP($I107,'Jenks Methodology'!$B$9:$G$13,6,TRUE),IF($C107="Key General Aviation",VLOOKUP($I107,'Jenks Methodology'!$C$9:$G$13,5,TRUE),IF($C107="Intermediate Large",VLOOKUP($I107,'Jenks Methodology'!$D$9:$G$13,4,TRUE),IF($C107="Intermediate Small",VLOOKUP($I107,'Jenks Methodology'!$E$9:$G$13,3,TRUE),VLOOKUP($I107,'Jenks Methodology'!$F$9:$G$13,2,TRUE))))),"")</f>
        <v>0</v>
      </c>
      <c r="AH107" s="88">
        <f>IFERROR(VLOOKUP(J107,'Basic Score Methodology'!$G$6:$I$7,'Basic Score Methodology'!$H$2,FALSE),0)</f>
        <v>0</v>
      </c>
      <c r="AI107" s="88">
        <f>IFERROR(VLOOKUP(K107,'Basic Score Methodology'!$G$6:$I$7,'Basic Score Methodology'!$I$2,FALSE),0)</f>
        <v>5</v>
      </c>
      <c r="AJ107" s="88">
        <f>IFERROR(IF($C107="Key Commercial Service",VLOOKUP(L107,'Jenks Methodology'!$B$14:$G$18,6,TRUE),IF($C107="Key General Aviation",VLOOKUP(L107,'Jenks Methodology'!$C$14:$G$18,5,TRUE),IF($C107="Intermediate Large",VLOOKUP(L107,'Jenks Methodology'!$D$14:$G$18,4,TRUE),IF($C107="Intermediate Small",VLOOKUP(L107,'Jenks Methodology'!$E$14:$G$18,3,TRUE),VLOOKUP(L107,'Jenks Methodology'!$F$14:$G$18,2,TRUE))))),5)</f>
        <v>3.75</v>
      </c>
      <c r="AK107" s="88">
        <f>IFERROR(IF($C107="Key Commercial Service",VLOOKUP(M107,'Jenks Methodology'!$B$19:$G$23,6,TRUE),IF($C107="Key General Aviation",VLOOKUP(M107,'Jenks Methodology'!$C$19:$G$23,5,TRUE),IF($C107="Intermediate Large",VLOOKUP(M107,'Jenks Methodology'!$D$19:$G$23,4,TRUE),IF($C107="Intermediate Small",VLOOKUP(M107,'Jenks Methodology'!$E$19:$G$23,3,TRUE),VLOOKUP(M107,'Jenks Methodology'!$F$19:$G$23,2,TRUE))))),5)</f>
        <v>2.5</v>
      </c>
      <c r="AL107" s="88">
        <f>IFERROR(IF($C107="Key Commercial Service",VLOOKUP(N107,'Jenks Methodology'!$B$24:$G$28,6,TRUE),IF($C107="Key General Aviation",VLOOKUP(N107,'Jenks Methodology'!$C$24:$G$28,5,TRUE),IF($C107="Intermediate Large",VLOOKUP(N107,'Jenks Methodology'!$D$24:$G$28,4,TRUE),IF($C107="Intermediate Small",VLOOKUP(N107,'Jenks Methodology'!$E$24:$G$28,3,TRUE),VLOOKUP(N107,'Jenks Methodology'!$F$24:$G$28,2,TRUE))))),5)</f>
        <v>5</v>
      </c>
      <c r="AM107" s="88">
        <f>IFERROR(IF($C107="Key Commercial Service",VLOOKUP(O107,'Jenks Methodology'!$B$29:$G$33,6,FALSE),IF($C107="Key General Aviation",VLOOKUP(O107,'Jenks Methodology'!$C$29:$G$33,5,FALSE),IF($C107="Intermediate Large",VLOOKUP(O107,'Jenks Methodology'!$D$29:$G$33,4,FALSE),IF($C107="Intermediate Small",VLOOKUP(O107,'Jenks Methodology'!$E$29:$G$33,3,FALSE),VLOOKUP(O107,'Jenks Methodology'!$F$29:$G$33,2,FALSE))))),5)</f>
        <v>2.5</v>
      </c>
      <c r="AN107" s="101">
        <f>AVERAGE(AJ107:AM107)</f>
        <v>3.4375</v>
      </c>
      <c r="AO107" s="88">
        <f>IFERROR(IF($C107="Key Commercial Service",VLOOKUP(P107,'Jenks Methodology'!$B$34:$G$38,6,TRUE),IF($C107="Key General Aviation",VLOOKUP(P107,'Jenks Methodology'!$C$34:$G$38,5,TRUE),IF($C107="Intermediate Large",VLOOKUP(P107,'Jenks Methodology'!$D$34:$G$38,4,TRUE),IF($C107="Intermediate Small",VLOOKUP(P107,'Jenks Methodology'!$E$34:$G$38,3,TRUE),VLOOKUP(P107,'Jenks Methodology'!$F$34:$G$38,2,TRUE))))),5)</f>
        <v>0</v>
      </c>
      <c r="AP107" s="88">
        <f>VLOOKUP($Q107,'Basic Score Methodology'!$K$6:$L$12,'Basic Score Methodology'!$L$2,TRUE)</f>
        <v>3.75</v>
      </c>
      <c r="AQ107" s="88">
        <f>IFERROR(IF($C107="Key Commercial Service",VLOOKUP(R107,'Jenks Methodology'!$B$39:$G$43,6,TRUE),IF($C107="Key General Aviation",VLOOKUP(R107,'Jenks Methodology'!$C$39:$G$43,5,TRUE),IF($C107="Intermediate Large",VLOOKUP(R107,'Jenks Methodology'!$D$39:$G$43,4,TRUE),IF($C107="Intermediate Small",VLOOKUP(R107,'Jenks Methodology'!$E$39:$G$43,3,TRUE),VLOOKUP(R107,'Jenks Methodology'!$F$39:$G$43,2,TRUE))))),0)</f>
        <v>0</v>
      </c>
      <c r="AR107" s="88">
        <f>IFERROR(IF($C107="Key Commercial Service",VLOOKUP(S107,'Jenks Methodology'!$B$44:$G$48,6,TRUE),IF($C107="Key General Aviation",VLOOKUP(S107,'Jenks Methodology'!$C$44:$G$48,5,TRUE),IF($C107="Intermediate Large",VLOOKUP(S107,'Jenks Methodology'!$D$44:$G$48,4,TRUE),IF($C107="Intermediate Small",VLOOKUP(S107,'Jenks Methodology'!$E$44:$G$48,3,TRUE),VLOOKUP(S107,'Jenks Methodology'!$F$44:$G$48,2,TRUE))))),0)</f>
        <v>0</v>
      </c>
      <c r="AS107" s="88">
        <f>IFERROR(IF($C107="Key Commercial Service",VLOOKUP(T107,'Jenks Methodology'!$B$49:$G$53,6,TRUE),IF($C107="Key General Aviation",VLOOKUP(T107,'Jenks Methodology'!$C$49:$G$53,5,TRUE),IF($C107="Intermediate Large",VLOOKUP(T107,'Jenks Methodology'!$D$49:$G$53,4,TRUE),IF($C107="Intermediate Small",VLOOKUP(T107,'Jenks Methodology'!$E$49:$G$53,3,TRUE),VLOOKUP(T107,'Jenks Methodology'!$F$49:$G$53,2,TRUE))))),0)</f>
        <v>0</v>
      </c>
      <c r="AT107" s="88">
        <f>IFERROR(IF($C107="Key Commercial Service",VLOOKUP(U107,'Jenks Methodology'!$B$54:$G$58,6,TRUE),IF($C107="Key General Aviation",VLOOKUP(U107,'Jenks Methodology'!$C$54:$G$58,5,TRUE),IF($C107="Intermediate Large",VLOOKUP(U107,'Jenks Methodology'!$D$54:$G$58,4,TRUE),IF($C107="Intermediate Small",VLOOKUP(U107,'Jenks Methodology'!$E$54:$G$58,3,TRUE),VLOOKUP(U107,'Jenks Methodology'!$F$54:$G$58,2,TRUE))))),0)</f>
        <v>0</v>
      </c>
      <c r="AU107" s="88">
        <f>IFERROR(VLOOKUP(V107,'Basic Score Methodology'!$K$17:$M$21,'Basic Score Methodology'!$L$2,TRUE),0)</f>
        <v>2.5</v>
      </c>
      <c r="AV107" s="88">
        <f>IFERROR(VLOOKUP(W107,'Basic Score Methodology'!$K$17:$M$21,'Basic Score Methodology'!$M$2,TRUE),0)</f>
        <v>3.75</v>
      </c>
      <c r="AW107" s="88">
        <f>IFERROR(IF($C107="Key Commercial Service",VLOOKUP(X107,'Jenks Methodology'!$B$59:$G$63,6,TRUE),IF($C107="Key General Aviation",VLOOKUP(X107,'Jenks Methodology'!$C$59:$G$63,5,TRUE),IF($C107="Intermediate Large",VLOOKUP(X107,'Jenks Methodology'!$D$59:$G$63,4,TRUE),IF($C107="Intermediate Small",VLOOKUP(X107,'Jenks Methodology'!$E$59:$G$63,3,TRUE),VLOOKUP(X107,'Jenks Methodology'!$F$59:$G$63,2,TRUE))))),0)</f>
        <v>1.25</v>
      </c>
      <c r="AX107" s="88">
        <f>IFERROR(IF($C107="Key Commercial Service",VLOOKUP(Y107,'Jenks Methodology'!$B$64:$G$68,6,TRUE),IF($C107="Key General Aviation",VLOOKUP(Y107,'Jenks Methodology'!$C$64:$G$68,5,TRUE),IF($C107="Intermediate Large",VLOOKUP(Y107,'Jenks Methodology'!$D$64:$G$68,4,TRUE),IF($C107="Intermediate Small",VLOOKUP(Y107,'Jenks Methodology'!$E$64:$G$68,3,TRUE),VLOOKUP(Y107,'Jenks Methodology'!$F$64:$G$68,2,TRUE))))),0)</f>
        <v>2.5</v>
      </c>
      <c r="AY107" s="88">
        <f>IFERROR(IF($C107="Key Commercial Service",VLOOKUP(Z107,'Jenks Methodology'!$B$69:$G$73,6,TRUE),IF($C107="Key General Aviation",VLOOKUP(Z107,'Jenks Methodology'!$C$69:$G$73,5,TRUE),IF($C107="Intermediate Large",VLOOKUP(Z107,'Jenks Methodology'!$D$69:$G$73,4,TRUE),IF($C107="Intermediate Small",VLOOKUP(Z107,'Jenks Methodology'!$E$69:$G$73,3,TRUE),VLOOKUP(Z107,'Jenks Methodology'!$F$69:$G$73,2,TRUE))))),0)</f>
        <v>2.5</v>
      </c>
      <c r="AZ107" s="100">
        <f>IFERROR(VLOOKUP(AA107,'Basic Score Methodology'!$N$6:$O$7,'Basic Score Methodology'!$O$2,TRUE),0)</f>
        <v>5</v>
      </c>
      <c r="BA107" s="164">
        <f>SUM(AB107:AE107)+IF(AF107="",AG107,AF107)+SUM(AH107:AI107,AN107:AZ107)</f>
        <v>36.6875</v>
      </c>
    </row>
    <row r="108" spans="1:53" x14ac:dyDescent="0.3">
      <c r="A108" s="108" t="s">
        <v>128</v>
      </c>
      <c r="B108" s="1" t="s">
        <v>129</v>
      </c>
      <c r="C108" s="1" t="s">
        <v>290</v>
      </c>
      <c r="D108" s="129" t="str">
        <f>IF(COUNTIF('NPIAS Info 2021-25'!$C$4:$C$100,B108)&gt;0,"Y","N")</f>
        <v>Y</v>
      </c>
      <c r="E108" s="129" t="str">
        <f>IFERROR(VLOOKUP($B108,'NPIAS Info 2021-25'!$C$4:$G$100,'NPIAS Info 2021-25'!$G$2,FALSE),"Non-NPIAS")</f>
        <v>GA</v>
      </c>
      <c r="F108" s="129" t="str">
        <f>IFERROR(IF(VLOOKUP($B108,'NPIAS Info 2021-25'!$C$4:$G$100,'NPIAS Info 2021-25'!$F$2,FALSE)=0,"N/A (Primary)",VLOOKUP($B108,'NPIAS Info 2021-25'!$C$4:$G$100,'NPIAS Info 2021-25'!$F$2,FALSE)),"N/A (Non-NPIAS)")</f>
        <v>Basic</v>
      </c>
      <c r="G108" s="130">
        <f>VLOOKUP($B108,'2020 Inventory Data'!$B$5:$V$137,'2020 Inventory Data'!$V$3,FALSE)</f>
        <v>11</v>
      </c>
      <c r="H108" s="168">
        <f>IFERROR(VLOOKUP(B108,MnSASP_Baseline_Operations[],'Baseline Ops'!$D$3,FALSE),0)</f>
        <v>2339.9928965066852</v>
      </c>
      <c r="I108" s="130">
        <f>IFERROR(VLOOKUP($B108,'5010 Operations'!$C$5:$CO$151,'5010 Operations'!$CO$3,FALSE),"")</f>
        <v>2160</v>
      </c>
      <c r="J108" s="131">
        <f>IF(VLOOKUP($B108,'2020 Inventory Data'!$B$5:$G$137,'2020 Inventory Data'!$D$3,FALSE)="Yes",1,0)</f>
        <v>0</v>
      </c>
      <c r="K108" s="131">
        <f>IF(VLOOKUP($B108,'2020 Inventory Data'!$B$5:$G$137,'2020 Inventory Data'!$G$3,FALSE)="Yes",1,0)</f>
        <v>1</v>
      </c>
      <c r="L108" s="130">
        <f>VLOOKUP($B108,'30nm Airport Count'!$B$5:$K$137,'30nm Airport Count'!$I$3,FALSE)</f>
        <v>2</v>
      </c>
      <c r="M108" s="130">
        <f>VLOOKUP($B108,'30nm Airport Count'!$B$5:$K$137,'30nm Airport Count'!$J$3,FALSE)</f>
        <v>3</v>
      </c>
      <c r="N108" s="130">
        <f>VLOOKUP($B108,'30nm Airport Count'!$B$5:$K$137,'30nm Airport Count'!$K$3,FALSE)</f>
        <v>0</v>
      </c>
      <c r="O108" s="130">
        <f>VLOOKUP($B108,'30nm Airport Count'!$B$5:$L$137,'30nm Airport Count'!$L$3,FALSE)</f>
        <v>3</v>
      </c>
      <c r="P108" s="130">
        <f>VLOOKUP(B108,Population_30minProximity_Airports[[FAA ID]:[Population within 30 min drive-time]],3,FALSE)</f>
        <v>14036</v>
      </c>
      <c r="Q108" s="132">
        <f>IFERROR(VLOOKUP($B108,'PCI Data (106 airports)'!$W$6:$Z$112,4,FALSE),IF($C108="Landing Strip Turf","Turf","Unknown"))</f>
        <v>74</v>
      </c>
      <c r="R108" s="132">
        <f>VLOOKUP($B108,'Total Economic Impact'!$A$5:$G$139,'Total Economic Impact'!D$3,FALSE)</f>
        <v>12</v>
      </c>
      <c r="S108" s="133">
        <f>VLOOKUP($B108,'Total Economic Impact'!$A$5:$G$139,'Total Economic Impact'!E$3,FALSE)</f>
        <v>684510</v>
      </c>
      <c r="T108" s="133">
        <f>VLOOKUP($B108,'Total Economic Impact'!$A$5:$G$139,'Total Economic Impact'!F$3,FALSE)</f>
        <v>1549140</v>
      </c>
      <c r="U108" s="133">
        <f>VLOOKUP($B108,'Total Economic Impact'!$A$5:$G$139,'Total Economic Impact'!G$3,FALSE)</f>
        <v>2233650</v>
      </c>
      <c r="V108" s="134">
        <f>IFERROR(VLOOKUP($B108,'2020 Inventory Data'!$B$5:$AP$137,'2020 Inventory Data'!$AJ$3,FALSE),"NP")</f>
        <v>8</v>
      </c>
      <c r="W108" s="134">
        <f>IFERROR(VLOOKUP($B108,'2020 Inventory Data'!$B$5:$AP$137,'2020 Inventory Data'!$AK$3,FALSE),"NP")</f>
        <v>1</v>
      </c>
      <c r="X108" s="133">
        <f>IFERROR(VLOOKUP($B108,'AIP Grant History'!$M$9:$Q$109,5,FALSE),0)</f>
        <v>1131798</v>
      </c>
      <c r="Y108" s="133">
        <f>IFERROR(VLOOKUP($B108,'State-Local Funding History'!$L$11:$N$143,'State-Local Funding History'!M$9,FALSE),0)</f>
        <v>572504.82999999973</v>
      </c>
      <c r="Z108" s="133">
        <f>IFERROR(VLOOKUP($B108,'State-Local Funding History'!$L$11:$N$143,'State-Local Funding History'!N$9,FALSE),0)</f>
        <v>445572.9</v>
      </c>
      <c r="AA108" s="135" t="str">
        <f>IFERROR(IF(VLOOKUP($B108,'2020 Inventory Data'!$B$5:$AG$137,'2020 Inventory Data'!$AG$3,FALSE)="x","Y","N"),"")</f>
        <v>Y</v>
      </c>
      <c r="AB108" s="112">
        <f>VLOOKUP(D108,'Basic Score Methodology'!$B$6:$E$16,'Basic Score Methodology'!$C$2,FALSE)</f>
        <v>5</v>
      </c>
      <c r="AC108" s="113">
        <f>IFERROR(VLOOKUP(E108,'Basic Score Methodology'!$B$6:$E$16,'Basic Score Methodology'!$D$2,FALSE),0)</f>
        <v>0</v>
      </c>
      <c r="AD108" s="113">
        <f>IFERROR(VLOOKUP(F108,'Basic Score Methodology'!$B$6:$E$16,'Basic Score Methodology'!$E$2,FALSE),0)</f>
        <v>0.75</v>
      </c>
      <c r="AE108" s="88">
        <f>IF(G108&lt;='Basic Score Methodology'!$G$12,'Basic Score Methodology'!$H$12,'Basic Score Methodology'!$H$13)</f>
        <v>5</v>
      </c>
      <c r="AF108" s="88">
        <f>IFERROR(IF($C108="Key Commercial Service",VLOOKUP(H108,'Jenks Methodology'!$B$4:$G$8,6,TRUE),IF($C108="Key General Aviation",VLOOKUP(H108,'Jenks Methodology'!$C$4:$G$8,5,TRUE),IF($C108="Intermediate Large",VLOOKUP(H108,'Jenks Methodology'!$D$4:$G$8,4,TRUE),IF($C108="Intermediate Small",VLOOKUP(H108,'Jenks Methodology'!$E$4:$G$8,3,TRUE),VLOOKUP(H108,'Jenks Methodology'!$F$4:$G$8,2,TRUE))))),0)</f>
        <v>0</v>
      </c>
      <c r="AG108" s="88">
        <f>IFERROR(IF($C108="Key Commercial Service",VLOOKUP($I108,'Jenks Methodology'!$B$9:$G$13,6,TRUE),IF($C108="Key General Aviation",VLOOKUP($I108,'Jenks Methodology'!$C$9:$G$13,5,TRUE),IF($C108="Intermediate Large",VLOOKUP($I108,'Jenks Methodology'!$D$9:$G$13,4,TRUE),IF($C108="Intermediate Small",VLOOKUP($I108,'Jenks Methodology'!$E$9:$G$13,3,TRUE),VLOOKUP($I108,'Jenks Methodology'!$F$9:$G$13,2,TRUE))))),"")</f>
        <v>0</v>
      </c>
      <c r="AH108" s="88">
        <f>IFERROR(VLOOKUP(J108,'Basic Score Methodology'!$G$6:$I$7,'Basic Score Methodology'!$H$2,FALSE),0)</f>
        <v>0</v>
      </c>
      <c r="AI108" s="88">
        <f>IFERROR(VLOOKUP(K108,'Basic Score Methodology'!$G$6:$I$7,'Basic Score Methodology'!$I$2,FALSE),0)</f>
        <v>5</v>
      </c>
      <c r="AJ108" s="88">
        <f>IFERROR(IF($C108="Key Commercial Service",VLOOKUP(L108,'Jenks Methodology'!$B$14:$G$18,6,TRUE),IF($C108="Key General Aviation",VLOOKUP(L108,'Jenks Methodology'!$C$14:$G$18,5,TRUE),IF($C108="Intermediate Large",VLOOKUP(L108,'Jenks Methodology'!$D$14:$G$18,4,TRUE),IF($C108="Intermediate Small",VLOOKUP(L108,'Jenks Methodology'!$E$14:$G$18,3,TRUE),VLOOKUP(L108,'Jenks Methodology'!$F$14:$G$18,2,TRUE))))),5)</f>
        <v>2.5</v>
      </c>
      <c r="AK108" s="88">
        <f>IFERROR(IF($C108="Key Commercial Service",VLOOKUP(M108,'Jenks Methodology'!$B$19:$G$23,6,TRUE),IF($C108="Key General Aviation",VLOOKUP(M108,'Jenks Methodology'!$C$19:$G$23,5,TRUE),IF($C108="Intermediate Large",VLOOKUP(M108,'Jenks Methodology'!$D$19:$G$23,4,TRUE),IF($C108="Intermediate Small",VLOOKUP(M108,'Jenks Methodology'!$E$19:$G$23,3,TRUE),VLOOKUP(M108,'Jenks Methodology'!$F$19:$G$23,2,TRUE))))),5)</f>
        <v>1.25</v>
      </c>
      <c r="AL108" s="88">
        <f>IFERROR(IF($C108="Key Commercial Service",VLOOKUP(N108,'Jenks Methodology'!$B$24:$G$28,6,TRUE),IF($C108="Key General Aviation",VLOOKUP(N108,'Jenks Methodology'!$C$24:$G$28,5,TRUE),IF($C108="Intermediate Large",VLOOKUP(N108,'Jenks Methodology'!$D$24:$G$28,4,TRUE),IF($C108="Intermediate Small",VLOOKUP(N108,'Jenks Methodology'!$E$24:$G$28,3,TRUE),VLOOKUP(N108,'Jenks Methodology'!$F$24:$G$28,2,TRUE))))),5)</f>
        <v>5</v>
      </c>
      <c r="AM108" s="88">
        <f>IFERROR(IF($C108="Key Commercial Service",VLOOKUP(O108,'Jenks Methodology'!$B$29:$G$33,6,FALSE),IF($C108="Key General Aviation",VLOOKUP(O108,'Jenks Methodology'!$C$29:$G$33,5,FALSE),IF($C108="Intermediate Large",VLOOKUP(O108,'Jenks Methodology'!$D$29:$G$33,4,FALSE),IF($C108="Intermediate Small",VLOOKUP(O108,'Jenks Methodology'!$E$29:$G$33,3,FALSE),VLOOKUP(O108,'Jenks Methodology'!$F$29:$G$33,2,FALSE))))),5)</f>
        <v>2.5</v>
      </c>
      <c r="AN108" s="101">
        <f>AVERAGE(AJ108:AM108)</f>
        <v>2.8125</v>
      </c>
      <c r="AO108" s="88">
        <f>IFERROR(IF($C108="Key Commercial Service",VLOOKUP(P108,'Jenks Methodology'!$B$34:$G$38,6,TRUE),IF($C108="Key General Aviation",VLOOKUP(P108,'Jenks Methodology'!$C$34:$G$38,5,TRUE),IF($C108="Intermediate Large",VLOOKUP(P108,'Jenks Methodology'!$D$34:$G$38,4,TRUE),IF($C108="Intermediate Small",VLOOKUP(P108,'Jenks Methodology'!$E$34:$G$38,3,TRUE),VLOOKUP(P108,'Jenks Methodology'!$F$34:$G$38,2,TRUE))))),5)</f>
        <v>0</v>
      </c>
      <c r="AP108" s="88">
        <f>VLOOKUP($Q108,'Basic Score Methodology'!$K$6:$L$12,'Basic Score Methodology'!$L$2,TRUE)</f>
        <v>2.5</v>
      </c>
      <c r="AQ108" s="88">
        <f>IFERROR(IF($C108="Key Commercial Service",VLOOKUP(R108,'Jenks Methodology'!$B$39:$G$43,6,TRUE),IF($C108="Key General Aviation",VLOOKUP(R108,'Jenks Methodology'!$C$39:$G$43,5,TRUE),IF($C108="Intermediate Large",VLOOKUP(R108,'Jenks Methodology'!$D$39:$G$43,4,TRUE),IF($C108="Intermediate Small",VLOOKUP(R108,'Jenks Methodology'!$E$39:$G$43,3,TRUE),VLOOKUP(R108,'Jenks Methodology'!$F$39:$G$43,2,TRUE))))),0)</f>
        <v>1.25</v>
      </c>
      <c r="AR108" s="88">
        <f>IFERROR(IF($C108="Key Commercial Service",VLOOKUP(S108,'Jenks Methodology'!$B$44:$G$48,6,TRUE),IF($C108="Key General Aviation",VLOOKUP(S108,'Jenks Methodology'!$C$44:$G$48,5,TRUE),IF($C108="Intermediate Large",VLOOKUP(S108,'Jenks Methodology'!$D$44:$G$48,4,TRUE),IF($C108="Intermediate Small",VLOOKUP(S108,'Jenks Methodology'!$E$44:$G$48,3,TRUE),VLOOKUP(S108,'Jenks Methodology'!$F$44:$G$48,2,TRUE))))),0)</f>
        <v>2.5</v>
      </c>
      <c r="AS108" s="88">
        <f>IFERROR(IF($C108="Key Commercial Service",VLOOKUP(T108,'Jenks Methodology'!$B$49:$G$53,6,TRUE),IF($C108="Key General Aviation",VLOOKUP(T108,'Jenks Methodology'!$C$49:$G$53,5,TRUE),IF($C108="Intermediate Large",VLOOKUP(T108,'Jenks Methodology'!$D$49:$G$53,4,TRUE),IF($C108="Intermediate Small",VLOOKUP(T108,'Jenks Methodology'!$E$49:$G$53,3,TRUE),VLOOKUP(T108,'Jenks Methodology'!$F$49:$G$53,2,TRUE))))),0)</f>
        <v>1.25</v>
      </c>
      <c r="AT108" s="88">
        <f>IFERROR(IF($C108="Key Commercial Service",VLOOKUP(U108,'Jenks Methodology'!$B$54:$G$58,6,TRUE),IF($C108="Key General Aviation",VLOOKUP(U108,'Jenks Methodology'!$C$54:$G$58,5,TRUE),IF($C108="Intermediate Large",VLOOKUP(U108,'Jenks Methodology'!$D$54:$G$58,4,TRUE),IF($C108="Intermediate Small",VLOOKUP(U108,'Jenks Methodology'!$E$54:$G$58,3,TRUE),VLOOKUP(U108,'Jenks Methodology'!$F$54:$G$58,2,TRUE))))),0)</f>
        <v>2.5</v>
      </c>
      <c r="AU108" s="88">
        <f>IFERROR(VLOOKUP(V108,'Basic Score Methodology'!$K$17:$M$21,'Basic Score Methodology'!$L$2,TRUE),0)</f>
        <v>3.75</v>
      </c>
      <c r="AV108" s="88">
        <f>IFERROR(VLOOKUP(W108,'Basic Score Methodology'!$K$17:$M$21,'Basic Score Methodology'!$M$2,TRUE),0)</f>
        <v>0</v>
      </c>
      <c r="AW108" s="88">
        <f>IFERROR(IF($C108="Key Commercial Service",VLOOKUP(X108,'Jenks Methodology'!$B$59:$G$63,6,TRUE),IF($C108="Key General Aviation",VLOOKUP(X108,'Jenks Methodology'!$C$59:$G$63,5,TRUE),IF($C108="Intermediate Large",VLOOKUP(X108,'Jenks Methodology'!$D$59:$G$63,4,TRUE),IF($C108="Intermediate Small",VLOOKUP(X108,'Jenks Methodology'!$E$59:$G$63,3,TRUE),VLOOKUP(X108,'Jenks Methodology'!$F$59:$G$63,2,TRUE))))),0)</f>
        <v>2.5</v>
      </c>
      <c r="AX108" s="88">
        <f>IFERROR(IF($C108="Key Commercial Service",VLOOKUP(Y108,'Jenks Methodology'!$B$64:$G$68,6,TRUE),IF($C108="Key General Aviation",VLOOKUP(Y108,'Jenks Methodology'!$C$64:$G$68,5,TRUE),IF($C108="Intermediate Large",VLOOKUP(Y108,'Jenks Methodology'!$D$64:$G$68,4,TRUE),IF($C108="Intermediate Small",VLOOKUP(Y108,'Jenks Methodology'!$E$64:$G$68,3,TRUE),VLOOKUP(Y108,'Jenks Methodology'!$F$64:$G$68,2,TRUE))))),0)</f>
        <v>0</v>
      </c>
      <c r="AY108" s="88">
        <f>IFERROR(IF($C108="Key Commercial Service",VLOOKUP(Z108,'Jenks Methodology'!$B$69:$G$73,6,TRUE),IF($C108="Key General Aviation",VLOOKUP(Z108,'Jenks Methodology'!$C$69:$G$73,5,TRUE),IF($C108="Intermediate Large",VLOOKUP(Z108,'Jenks Methodology'!$D$69:$G$73,4,TRUE),IF($C108="Intermediate Small",VLOOKUP(Z108,'Jenks Methodology'!$E$69:$G$73,3,TRUE),VLOOKUP(Z108,'Jenks Methodology'!$F$69:$G$73,2,TRUE))))),0)</f>
        <v>1.25</v>
      </c>
      <c r="AZ108" s="100">
        <f>IFERROR(VLOOKUP(AA108,'Basic Score Methodology'!$N$6:$O$7,'Basic Score Methodology'!$O$2,TRUE),0)</f>
        <v>0</v>
      </c>
      <c r="BA108" s="164">
        <f>SUM(AB108:AE108)+IF(AF108="",AG108,AF108)+SUM(AH108:AI108,AN108:AZ108)</f>
        <v>36.0625</v>
      </c>
    </row>
    <row r="109" spans="1:53" x14ac:dyDescent="0.3">
      <c r="A109" s="108" t="s">
        <v>224</v>
      </c>
      <c r="B109" s="1" t="s">
        <v>225</v>
      </c>
      <c r="C109" s="1" t="s">
        <v>290</v>
      </c>
      <c r="D109" s="129" t="str">
        <f>IF(COUNTIF('NPIAS Info 2021-25'!$C$4:$C$100,B109)&gt;0,"Y","N")</f>
        <v>Y</v>
      </c>
      <c r="E109" s="129" t="str">
        <f>IFERROR(VLOOKUP($B109,'NPIAS Info 2021-25'!$C$4:$G$100,'NPIAS Info 2021-25'!$G$2,FALSE),"Non-NPIAS")</f>
        <v>GA</v>
      </c>
      <c r="F109" s="129" t="str">
        <f>IFERROR(IF(VLOOKUP($B109,'NPIAS Info 2021-25'!$C$4:$G$100,'NPIAS Info 2021-25'!$F$2,FALSE)=0,"N/A (Primary)",VLOOKUP($B109,'NPIAS Info 2021-25'!$C$4:$G$100,'NPIAS Info 2021-25'!$F$2,FALSE)),"N/A (Non-NPIAS)")</f>
        <v>Unclassified</v>
      </c>
      <c r="G109" s="130">
        <f>VLOOKUP($B109,'2020 Inventory Data'!$B$5:$V$137,'2020 Inventory Data'!$V$3,FALSE)</f>
        <v>4</v>
      </c>
      <c r="H109" s="168">
        <f>IFERROR(VLOOKUP(B109,MnSASP_Baseline_Operations[],'Baseline Ops'!$D$3,FALSE),0)</f>
        <v>2142.1096316790595</v>
      </c>
      <c r="I109" s="130">
        <f>IFERROR(VLOOKUP($B109,'5010 Operations'!$C$5:$CO$151,'5010 Operations'!$CO$3,FALSE),"")</f>
        <v>2420</v>
      </c>
      <c r="J109" s="131">
        <f>IF(VLOOKUP($B109,'2020 Inventory Data'!$B$5:$G$137,'2020 Inventory Data'!$D$3,FALSE)="Yes",1,0)</f>
        <v>0</v>
      </c>
      <c r="K109" s="131">
        <f>IF(VLOOKUP($B109,'2020 Inventory Data'!$B$5:$G$137,'2020 Inventory Data'!$G$3,FALSE)="Yes",1,0)</f>
        <v>1</v>
      </c>
      <c r="L109" s="130">
        <f>VLOOKUP($B109,'30nm Airport Count'!$B$5:$K$137,'30nm Airport Count'!$I$3,FALSE)</f>
        <v>2</v>
      </c>
      <c r="M109" s="130">
        <f>VLOOKUP($B109,'30nm Airport Count'!$B$5:$K$137,'30nm Airport Count'!$J$3,FALSE)</f>
        <v>2</v>
      </c>
      <c r="N109" s="130">
        <f>VLOOKUP($B109,'30nm Airport Count'!$B$5:$K$137,'30nm Airport Count'!$K$3,FALSE)</f>
        <v>0</v>
      </c>
      <c r="O109" s="130">
        <f>VLOOKUP($B109,'30nm Airport Count'!$B$5:$L$137,'30nm Airport Count'!$L$3,FALSE)</f>
        <v>3</v>
      </c>
      <c r="P109" s="130">
        <f>VLOOKUP(B109,Population_30minProximity_Airports[[FAA ID]:[Population within 30 min drive-time]],3,FALSE)</f>
        <v>22845</v>
      </c>
      <c r="Q109" s="132">
        <f>IFERROR(VLOOKUP($B109,'PCI Data (106 airports)'!$W$6:$Z$112,4,FALSE),IF($C109="Landing Strip Turf","Turf","Unknown"))</f>
        <v>77</v>
      </c>
      <c r="R109" s="132">
        <f>VLOOKUP($B109,'Total Economic Impact'!$A$5:$G$139,'Total Economic Impact'!D$3,FALSE)</f>
        <v>2</v>
      </c>
      <c r="S109" s="133">
        <f>VLOOKUP($B109,'Total Economic Impact'!$A$5:$G$139,'Total Economic Impact'!E$3,FALSE)</f>
        <v>78510</v>
      </c>
      <c r="T109" s="133">
        <f>VLOOKUP($B109,'Total Economic Impact'!$A$5:$G$139,'Total Economic Impact'!F$3,FALSE)</f>
        <v>228800</v>
      </c>
      <c r="U109" s="133">
        <f>VLOOKUP($B109,'Total Economic Impact'!$A$5:$G$139,'Total Economic Impact'!G$3,FALSE)</f>
        <v>307310</v>
      </c>
      <c r="V109" s="134">
        <f>IFERROR(VLOOKUP($B109,'2020 Inventory Data'!$B$5:$AP$137,'2020 Inventory Data'!$AJ$3,FALSE),"NP")</f>
        <v>8</v>
      </c>
      <c r="W109" s="134">
        <f>IFERROR(VLOOKUP($B109,'2020 Inventory Data'!$B$5:$AP$137,'2020 Inventory Data'!$AK$3,FALSE),"NP")</f>
        <v>8</v>
      </c>
      <c r="X109" s="133">
        <f>IFERROR(VLOOKUP($B109,'AIP Grant History'!$M$9:$Q$109,5,FALSE),0)</f>
        <v>1732992</v>
      </c>
      <c r="Y109" s="133">
        <f>IFERROR(VLOOKUP($B109,'State-Local Funding History'!$L$11:$N$143,'State-Local Funding History'!M$9,FALSE),0)</f>
        <v>728806.65999999992</v>
      </c>
      <c r="Z109" s="133">
        <f>IFERROR(VLOOKUP($B109,'State-Local Funding History'!$L$11:$N$143,'State-Local Funding History'!N$9,FALSE),0)</f>
        <v>523950.14000000007</v>
      </c>
      <c r="AA109" s="135" t="str">
        <f>IFERROR(IF(VLOOKUP($B109,'2020 Inventory Data'!$B$5:$AG$137,'2020 Inventory Data'!$AG$3,FALSE)="x","Y","N"),"")</f>
        <v>N</v>
      </c>
      <c r="AB109" s="112">
        <f>VLOOKUP(D109,'Basic Score Methodology'!$B$6:$E$16,'Basic Score Methodology'!$C$2,FALSE)</f>
        <v>5</v>
      </c>
      <c r="AC109" s="113">
        <f>IFERROR(VLOOKUP(E109,'Basic Score Methodology'!$B$6:$E$16,'Basic Score Methodology'!$D$2,FALSE),0)</f>
        <v>0</v>
      </c>
      <c r="AD109" s="113">
        <f>IFERROR(VLOOKUP(F109,'Basic Score Methodology'!$B$6:$E$16,'Basic Score Methodology'!$E$2,FALSE),0)</f>
        <v>0</v>
      </c>
      <c r="AE109" s="88">
        <f>IF(G109&lt;='Basic Score Methodology'!$G$12,'Basic Score Methodology'!$H$12,'Basic Score Methodology'!$H$13)</f>
        <v>0</v>
      </c>
      <c r="AF109" s="88">
        <f>IFERROR(IF($C109="Key Commercial Service",VLOOKUP(H109,'Jenks Methodology'!$B$4:$G$8,6,TRUE),IF($C109="Key General Aviation",VLOOKUP(H109,'Jenks Methodology'!$C$4:$G$8,5,TRUE),IF($C109="Intermediate Large",VLOOKUP(H109,'Jenks Methodology'!$D$4:$G$8,4,TRUE),IF($C109="Intermediate Small",VLOOKUP(H109,'Jenks Methodology'!$E$4:$G$8,3,TRUE),VLOOKUP(H109,'Jenks Methodology'!$F$4:$G$8,2,TRUE))))),0)</f>
        <v>0</v>
      </c>
      <c r="AG109" s="88">
        <f>IFERROR(IF($C109="Key Commercial Service",VLOOKUP($I109,'Jenks Methodology'!$B$9:$G$13,6,TRUE),IF($C109="Key General Aviation",VLOOKUP($I109,'Jenks Methodology'!$C$9:$G$13,5,TRUE),IF($C109="Intermediate Large",VLOOKUP($I109,'Jenks Methodology'!$D$9:$G$13,4,TRUE),IF($C109="Intermediate Small",VLOOKUP($I109,'Jenks Methodology'!$E$9:$G$13,3,TRUE),VLOOKUP($I109,'Jenks Methodology'!$F$9:$G$13,2,TRUE))))),"")</f>
        <v>0</v>
      </c>
      <c r="AH109" s="88">
        <f>IFERROR(VLOOKUP(J109,'Basic Score Methodology'!$G$6:$I$7,'Basic Score Methodology'!$H$2,FALSE),0)</f>
        <v>0</v>
      </c>
      <c r="AI109" s="88">
        <f>IFERROR(VLOOKUP(K109,'Basic Score Methodology'!$G$6:$I$7,'Basic Score Methodology'!$I$2,FALSE),0)</f>
        <v>5</v>
      </c>
      <c r="AJ109" s="88">
        <f>IFERROR(IF($C109="Key Commercial Service",VLOOKUP(L109,'Jenks Methodology'!$B$14:$G$18,6,TRUE),IF($C109="Key General Aviation",VLOOKUP(L109,'Jenks Methodology'!$C$14:$G$18,5,TRUE),IF($C109="Intermediate Large",VLOOKUP(L109,'Jenks Methodology'!$D$14:$G$18,4,TRUE),IF($C109="Intermediate Small",VLOOKUP(L109,'Jenks Methodology'!$E$14:$G$18,3,TRUE),VLOOKUP(L109,'Jenks Methodology'!$F$14:$G$18,2,TRUE))))),5)</f>
        <v>2.5</v>
      </c>
      <c r="AK109" s="88">
        <f>IFERROR(IF($C109="Key Commercial Service",VLOOKUP(M109,'Jenks Methodology'!$B$19:$G$23,6,TRUE),IF($C109="Key General Aviation",VLOOKUP(M109,'Jenks Methodology'!$C$19:$G$23,5,TRUE),IF($C109="Intermediate Large",VLOOKUP(M109,'Jenks Methodology'!$D$19:$G$23,4,TRUE),IF($C109="Intermediate Small",VLOOKUP(M109,'Jenks Methodology'!$E$19:$G$23,3,TRUE),VLOOKUP(M109,'Jenks Methodology'!$F$19:$G$23,2,TRUE))))),5)</f>
        <v>2.5</v>
      </c>
      <c r="AL109" s="88">
        <f>IFERROR(IF($C109="Key Commercial Service",VLOOKUP(N109,'Jenks Methodology'!$B$24:$G$28,6,TRUE),IF($C109="Key General Aviation",VLOOKUP(N109,'Jenks Methodology'!$C$24:$G$28,5,TRUE),IF($C109="Intermediate Large",VLOOKUP(N109,'Jenks Methodology'!$D$24:$G$28,4,TRUE),IF($C109="Intermediate Small",VLOOKUP(N109,'Jenks Methodology'!$E$24:$G$28,3,TRUE),VLOOKUP(N109,'Jenks Methodology'!$F$24:$G$28,2,TRUE))))),5)</f>
        <v>5</v>
      </c>
      <c r="AM109" s="88">
        <f>IFERROR(IF($C109="Key Commercial Service",VLOOKUP(O109,'Jenks Methodology'!$B$29:$G$33,6,FALSE),IF($C109="Key General Aviation",VLOOKUP(O109,'Jenks Methodology'!$C$29:$G$33,5,FALSE),IF($C109="Intermediate Large",VLOOKUP(O109,'Jenks Methodology'!$D$29:$G$33,4,FALSE),IF($C109="Intermediate Small",VLOOKUP(O109,'Jenks Methodology'!$E$29:$G$33,3,FALSE),VLOOKUP(O109,'Jenks Methodology'!$F$29:$G$33,2,FALSE))))),5)</f>
        <v>2.5</v>
      </c>
      <c r="AN109" s="101">
        <f>AVERAGE(AJ109:AM109)</f>
        <v>3.125</v>
      </c>
      <c r="AO109" s="88">
        <f>IFERROR(IF($C109="Key Commercial Service",VLOOKUP(P109,'Jenks Methodology'!$B$34:$G$38,6,TRUE),IF($C109="Key General Aviation",VLOOKUP(P109,'Jenks Methodology'!$C$34:$G$38,5,TRUE),IF($C109="Intermediate Large",VLOOKUP(P109,'Jenks Methodology'!$D$34:$G$38,4,TRUE),IF($C109="Intermediate Small",VLOOKUP(P109,'Jenks Methodology'!$E$34:$G$38,3,TRUE),VLOOKUP(P109,'Jenks Methodology'!$F$34:$G$38,2,TRUE))))),5)</f>
        <v>1.25</v>
      </c>
      <c r="AP109" s="88">
        <f>VLOOKUP($Q109,'Basic Score Methodology'!$K$6:$L$12,'Basic Score Methodology'!$L$2,TRUE)</f>
        <v>3.75</v>
      </c>
      <c r="AQ109" s="88">
        <f>IFERROR(IF($C109="Key Commercial Service",VLOOKUP(R109,'Jenks Methodology'!$B$39:$G$43,6,TRUE),IF($C109="Key General Aviation",VLOOKUP(R109,'Jenks Methodology'!$C$39:$G$43,5,TRUE),IF($C109="Intermediate Large",VLOOKUP(R109,'Jenks Methodology'!$D$39:$G$43,4,TRUE),IF($C109="Intermediate Small",VLOOKUP(R109,'Jenks Methodology'!$E$39:$G$43,3,TRUE),VLOOKUP(R109,'Jenks Methodology'!$F$39:$G$43,2,TRUE))))),0)</f>
        <v>0</v>
      </c>
      <c r="AR109" s="88">
        <f>IFERROR(IF($C109="Key Commercial Service",VLOOKUP(S109,'Jenks Methodology'!$B$44:$G$48,6,TRUE),IF($C109="Key General Aviation",VLOOKUP(S109,'Jenks Methodology'!$C$44:$G$48,5,TRUE),IF($C109="Intermediate Large",VLOOKUP(S109,'Jenks Methodology'!$D$44:$G$48,4,TRUE),IF($C109="Intermediate Small",VLOOKUP(S109,'Jenks Methodology'!$E$44:$G$48,3,TRUE),VLOOKUP(S109,'Jenks Methodology'!$F$44:$G$48,2,TRUE))))),0)</f>
        <v>0</v>
      </c>
      <c r="AS109" s="88">
        <f>IFERROR(IF($C109="Key Commercial Service",VLOOKUP(T109,'Jenks Methodology'!$B$49:$G$53,6,TRUE),IF($C109="Key General Aviation",VLOOKUP(T109,'Jenks Methodology'!$C$49:$G$53,5,TRUE),IF($C109="Intermediate Large",VLOOKUP(T109,'Jenks Methodology'!$D$49:$G$53,4,TRUE),IF($C109="Intermediate Small",VLOOKUP(T109,'Jenks Methodology'!$E$49:$G$53,3,TRUE),VLOOKUP(T109,'Jenks Methodology'!$F$49:$G$53,2,TRUE))))),0)</f>
        <v>0</v>
      </c>
      <c r="AT109" s="88">
        <f>IFERROR(IF($C109="Key Commercial Service",VLOOKUP(U109,'Jenks Methodology'!$B$54:$G$58,6,TRUE),IF($C109="Key General Aviation",VLOOKUP(U109,'Jenks Methodology'!$C$54:$G$58,5,TRUE),IF($C109="Intermediate Large",VLOOKUP(U109,'Jenks Methodology'!$D$54:$G$58,4,TRUE),IF($C109="Intermediate Small",VLOOKUP(U109,'Jenks Methodology'!$E$54:$G$58,3,TRUE),VLOOKUP(U109,'Jenks Methodology'!$F$54:$G$58,2,TRUE))))),0)</f>
        <v>0</v>
      </c>
      <c r="AU109" s="88">
        <f>IFERROR(VLOOKUP(V109,'Basic Score Methodology'!$K$17:$M$21,'Basic Score Methodology'!$L$2,TRUE),0)</f>
        <v>3.75</v>
      </c>
      <c r="AV109" s="88">
        <f>IFERROR(VLOOKUP(W109,'Basic Score Methodology'!$K$17:$M$21,'Basic Score Methodology'!$M$2,TRUE),0)</f>
        <v>3.75</v>
      </c>
      <c r="AW109" s="88">
        <f>IFERROR(IF($C109="Key Commercial Service",VLOOKUP(X109,'Jenks Methodology'!$B$59:$G$63,6,TRUE),IF($C109="Key General Aviation",VLOOKUP(X109,'Jenks Methodology'!$C$59:$G$63,5,TRUE),IF($C109="Intermediate Large",VLOOKUP(X109,'Jenks Methodology'!$D$59:$G$63,4,TRUE),IF($C109="Intermediate Small",VLOOKUP(X109,'Jenks Methodology'!$E$59:$G$63,3,TRUE),VLOOKUP(X109,'Jenks Methodology'!$F$59:$G$63,2,TRUE))))),0)</f>
        <v>2.5</v>
      </c>
      <c r="AX109" s="88">
        <f>IFERROR(IF($C109="Key Commercial Service",VLOOKUP(Y109,'Jenks Methodology'!$B$64:$G$68,6,TRUE),IF($C109="Key General Aviation",VLOOKUP(Y109,'Jenks Methodology'!$C$64:$G$68,5,TRUE),IF($C109="Intermediate Large",VLOOKUP(Y109,'Jenks Methodology'!$D$64:$G$68,4,TRUE),IF($C109="Intermediate Small",VLOOKUP(Y109,'Jenks Methodology'!$E$64:$G$68,3,TRUE),VLOOKUP(Y109,'Jenks Methodology'!$F$64:$G$68,2,TRUE))))),0)</f>
        <v>1.25</v>
      </c>
      <c r="AY109" s="88">
        <f>IFERROR(IF($C109="Key Commercial Service",VLOOKUP(Z109,'Jenks Methodology'!$B$69:$G$73,6,TRUE),IF($C109="Key General Aviation",VLOOKUP(Z109,'Jenks Methodology'!$C$69:$G$73,5,TRUE),IF($C109="Intermediate Large",VLOOKUP(Z109,'Jenks Methodology'!$D$69:$G$73,4,TRUE),IF($C109="Intermediate Small",VLOOKUP(Z109,'Jenks Methodology'!$E$69:$G$73,3,TRUE),VLOOKUP(Z109,'Jenks Methodology'!$F$69:$G$73,2,TRUE))))),0)</f>
        <v>1.25</v>
      </c>
      <c r="AZ109" s="100">
        <f>IFERROR(VLOOKUP(AA109,'Basic Score Methodology'!$N$6:$O$7,'Basic Score Methodology'!$O$2,TRUE),0)</f>
        <v>5</v>
      </c>
      <c r="BA109" s="164">
        <f>SUM(AB109:AE109)+IF(AF109="",AG109,AF109)+SUM(AH109:AI109,AN109:AZ109)</f>
        <v>35.625</v>
      </c>
    </row>
    <row r="110" spans="1:53" x14ac:dyDescent="0.3">
      <c r="A110" s="108" t="s">
        <v>228</v>
      </c>
      <c r="B110" s="1" t="s">
        <v>229</v>
      </c>
      <c r="C110" s="1" t="s">
        <v>297</v>
      </c>
      <c r="D110" s="129" t="str">
        <f>IF(COUNTIF('NPIAS Info 2021-25'!$C$4:$C$100,B110)&gt;0,"Y","N")</f>
        <v>N</v>
      </c>
      <c r="E110" s="129" t="str">
        <f>IFERROR(VLOOKUP($B110,'NPIAS Info 2021-25'!$C$4:$G$100,'NPIAS Info 2021-25'!$G$2,FALSE),"Non-NPIAS")</f>
        <v>Non-NPIAS</v>
      </c>
      <c r="F110" s="129" t="str">
        <f>IFERROR(IF(VLOOKUP($B110,'NPIAS Info 2021-25'!$C$4:$G$100,'NPIAS Info 2021-25'!$F$2,FALSE)=0,"N/A (Primary)",VLOOKUP($B110,'NPIAS Info 2021-25'!$C$4:$G$100,'NPIAS Info 2021-25'!$F$2,FALSE)),"N/A (Non-NPIAS)")</f>
        <v>N/A (Non-NPIAS)</v>
      </c>
      <c r="G110" s="130">
        <f>VLOOKUP($B110,'2020 Inventory Data'!$B$5:$V$137,'2020 Inventory Data'!$V$3,FALSE)</f>
        <v>3</v>
      </c>
      <c r="H110" s="168">
        <f>IFERROR(VLOOKUP(B110,MnSASP_Baseline_Operations[],'Baseline Ops'!$D$3,FALSE),0)</f>
        <v>1172.1039215926794</v>
      </c>
      <c r="I110" s="130">
        <f>IFERROR(VLOOKUP($B110,'5010 Operations'!$C$5:$CO$151,'5010 Operations'!$CO$3,FALSE),"")</f>
        <v>1600</v>
      </c>
      <c r="J110" s="131">
        <f>IF(VLOOKUP($B110,'2020 Inventory Data'!$B$5:$G$137,'2020 Inventory Data'!$D$3,FALSE)="Yes",1,0)</f>
        <v>0</v>
      </c>
      <c r="K110" s="131">
        <f>IF(VLOOKUP($B110,'2020 Inventory Data'!$B$5:$G$137,'2020 Inventory Data'!$G$3,FALSE)="Yes",1,0)</f>
        <v>0</v>
      </c>
      <c r="L110" s="130">
        <f>VLOOKUP($B110,'30nm Airport Count'!$B$5:$K$137,'30nm Airport Count'!$I$3,FALSE)</f>
        <v>4</v>
      </c>
      <c r="M110" s="130">
        <f>VLOOKUP($B110,'30nm Airport Count'!$B$5:$K$137,'30nm Airport Count'!$J$3,FALSE)</f>
        <v>4</v>
      </c>
      <c r="N110" s="130">
        <f>VLOOKUP($B110,'30nm Airport Count'!$B$5:$K$137,'30nm Airport Count'!$K$3,FALSE)</f>
        <v>1</v>
      </c>
      <c r="O110" s="130">
        <f>VLOOKUP($B110,'30nm Airport Count'!$B$5:$L$137,'30nm Airport Count'!$L$3,FALSE)</f>
        <v>5</v>
      </c>
      <c r="P110" s="130">
        <f>VLOOKUP(B110,Population_30minProximity_Airports[[FAA ID]:[Population within 30 min drive-time]],3,FALSE)</f>
        <v>30646</v>
      </c>
      <c r="Q110" s="132" t="str">
        <f>IFERROR(VLOOKUP($B110,'PCI Data (106 airports)'!$W$6:$Z$112,4,FALSE),IF($C110="Landing Strip Turf","Turf","Unknown"))</f>
        <v>Turf</v>
      </c>
      <c r="R110" s="132">
        <f>VLOOKUP($B110,'Total Economic Impact'!$A$5:$G$139,'Total Economic Impact'!D$3,FALSE)</f>
        <v>3</v>
      </c>
      <c r="S110" s="133">
        <f>VLOOKUP($B110,'Total Economic Impact'!$A$5:$G$139,'Total Economic Impact'!E$3,FALSE)</f>
        <v>66320</v>
      </c>
      <c r="T110" s="133">
        <f>VLOOKUP($B110,'Total Economic Impact'!$A$5:$G$139,'Total Economic Impact'!F$3,FALSE)</f>
        <v>207080</v>
      </c>
      <c r="U110" s="133">
        <f>VLOOKUP($B110,'Total Economic Impact'!$A$5:$G$139,'Total Economic Impact'!G$3,FALSE)</f>
        <v>273400</v>
      </c>
      <c r="V110" s="134">
        <f>IFERROR(VLOOKUP($B110,'2020 Inventory Data'!$B$5:$AP$137,'2020 Inventory Data'!$AJ$3,FALSE),"NP")</f>
        <v>7</v>
      </c>
      <c r="W110" s="134">
        <f>IFERROR(VLOOKUP($B110,'2020 Inventory Data'!$B$5:$AP$137,'2020 Inventory Data'!$AK$3,FALSE),"NP")</f>
        <v>5</v>
      </c>
      <c r="X110" s="133">
        <f>IFERROR(VLOOKUP($B110,'AIP Grant History'!$M$9:$Q$109,5,FALSE),0)</f>
        <v>0</v>
      </c>
      <c r="Y110" s="133">
        <f>IFERROR(VLOOKUP($B110,'State-Local Funding History'!$L$11:$N$143,'State-Local Funding History'!M$9,FALSE),0)</f>
        <v>490254.5199999999</v>
      </c>
      <c r="Z110" s="133">
        <f>IFERROR(VLOOKUP($B110,'State-Local Funding History'!$L$11:$N$143,'State-Local Funding History'!N$9,FALSE),0)</f>
        <v>130221.77999999998</v>
      </c>
      <c r="AA110" s="135" t="str">
        <f>IFERROR(IF(VLOOKUP($B110,'2020 Inventory Data'!$B$5:$AG$137,'2020 Inventory Data'!$AG$3,FALSE)="x","Y","N"),"")</f>
        <v>N</v>
      </c>
      <c r="AB110" s="112">
        <f>VLOOKUP(D110,'Basic Score Methodology'!$B$6:$E$16,'Basic Score Methodology'!$C$2,FALSE)</f>
        <v>0</v>
      </c>
      <c r="AC110" s="113">
        <f>IFERROR(VLOOKUP(E110,'Basic Score Methodology'!$B$6:$E$16,'Basic Score Methodology'!$D$2,FALSE),0)</f>
        <v>0</v>
      </c>
      <c r="AD110" s="113">
        <f>IFERROR(VLOOKUP(F110,'Basic Score Methodology'!$B$6:$E$16,'Basic Score Methodology'!$E$2,FALSE),0)</f>
        <v>0</v>
      </c>
      <c r="AE110" s="88">
        <f>IF(G110&lt;='Basic Score Methodology'!$G$12,'Basic Score Methodology'!$H$12,'Basic Score Methodology'!$H$13)</f>
        <v>0</v>
      </c>
      <c r="AF110" s="88">
        <f>IFERROR(IF($C110="Key Commercial Service",VLOOKUP(H110,'Jenks Methodology'!$B$4:$G$8,6,TRUE),IF($C110="Key General Aviation",VLOOKUP(H110,'Jenks Methodology'!$C$4:$G$8,5,TRUE),IF($C110="Intermediate Large",VLOOKUP(H110,'Jenks Methodology'!$D$4:$G$8,4,TRUE),IF($C110="Intermediate Small",VLOOKUP(H110,'Jenks Methodology'!$E$4:$G$8,3,TRUE),VLOOKUP(H110,'Jenks Methodology'!$F$4:$G$8,2,TRUE))))),0)</f>
        <v>2.5</v>
      </c>
      <c r="AG110" s="88">
        <f>IFERROR(IF($C110="Key Commercial Service",VLOOKUP($I110,'Jenks Methodology'!$B$9:$G$13,6,TRUE),IF($C110="Key General Aviation",VLOOKUP($I110,'Jenks Methodology'!$C$9:$G$13,5,TRUE),IF($C110="Intermediate Large",VLOOKUP($I110,'Jenks Methodology'!$D$9:$G$13,4,TRUE),IF($C110="Intermediate Small",VLOOKUP($I110,'Jenks Methodology'!$E$9:$G$13,3,TRUE),VLOOKUP($I110,'Jenks Methodology'!$F$9:$G$13,2,TRUE))))),"")</f>
        <v>1.25</v>
      </c>
      <c r="AH110" s="88">
        <f>IFERROR(VLOOKUP(J110,'Basic Score Methodology'!$G$6:$I$7,'Basic Score Methodology'!$H$2,FALSE),0)</f>
        <v>0</v>
      </c>
      <c r="AI110" s="88">
        <f>IFERROR(VLOOKUP(K110,'Basic Score Methodology'!$G$6:$I$7,'Basic Score Methodology'!$I$2,FALSE),0)</f>
        <v>0</v>
      </c>
      <c r="AJ110" s="88">
        <f>IFERROR(IF($C110="Key Commercial Service",VLOOKUP(L110,'Jenks Methodology'!$B$14:$G$18,6,TRUE),IF($C110="Key General Aviation",VLOOKUP(L110,'Jenks Methodology'!$C$14:$G$18,5,TRUE),IF($C110="Intermediate Large",VLOOKUP(L110,'Jenks Methodology'!$D$14:$G$18,4,TRUE),IF($C110="Intermediate Small",VLOOKUP(L110,'Jenks Methodology'!$E$14:$G$18,3,TRUE),VLOOKUP(L110,'Jenks Methodology'!$F$14:$G$18,2,TRUE))))),5)</f>
        <v>0</v>
      </c>
      <c r="AK110" s="88">
        <f>IFERROR(IF($C110="Key Commercial Service",VLOOKUP(M110,'Jenks Methodology'!$B$19:$G$23,6,TRUE),IF($C110="Key General Aviation",VLOOKUP(M110,'Jenks Methodology'!$C$19:$G$23,5,TRUE),IF($C110="Intermediate Large",VLOOKUP(M110,'Jenks Methodology'!$D$19:$G$23,4,TRUE),IF($C110="Intermediate Small",VLOOKUP(M110,'Jenks Methodology'!$E$19:$G$23,3,TRUE),VLOOKUP(M110,'Jenks Methodology'!$F$19:$G$23,2,TRUE))))),5)</f>
        <v>0</v>
      </c>
      <c r="AL110" s="88">
        <f>IFERROR(IF($C110="Key Commercial Service",VLOOKUP(N110,'Jenks Methodology'!$B$24:$G$28,6,TRUE),IF($C110="Key General Aviation",VLOOKUP(N110,'Jenks Methodology'!$C$24:$G$28,5,TRUE),IF($C110="Intermediate Large",VLOOKUP(N110,'Jenks Methodology'!$D$24:$G$28,4,TRUE),IF($C110="Intermediate Small",VLOOKUP(N110,'Jenks Methodology'!$E$24:$G$28,3,TRUE),VLOOKUP(N110,'Jenks Methodology'!$F$24:$G$28,2,TRUE))))),5)</f>
        <v>0</v>
      </c>
      <c r="AM110" s="88">
        <f>IFERROR(IF($C110="Key Commercial Service",VLOOKUP(O110,'Jenks Methodology'!$B$29:$G$33,6,FALSE),IF($C110="Key General Aviation",VLOOKUP(O110,'Jenks Methodology'!$C$29:$G$33,5,FALSE),IF($C110="Intermediate Large",VLOOKUP(O110,'Jenks Methodology'!$D$29:$G$33,4,FALSE),IF($C110="Intermediate Small",VLOOKUP(O110,'Jenks Methodology'!$E$29:$G$33,3,FALSE),VLOOKUP(O110,'Jenks Methodology'!$F$29:$G$33,2,FALSE))))),5)</f>
        <v>5</v>
      </c>
      <c r="AN110" s="101">
        <f>AVERAGE(AJ110:AM110)</f>
        <v>1.25</v>
      </c>
      <c r="AO110" s="88">
        <f>IFERROR(IF($C110="Key Commercial Service",VLOOKUP(P110,'Jenks Methodology'!$B$34:$G$38,6,TRUE),IF($C110="Key General Aviation",VLOOKUP(P110,'Jenks Methodology'!$C$34:$G$38,5,TRUE),IF($C110="Intermediate Large",VLOOKUP(P110,'Jenks Methodology'!$D$34:$G$38,4,TRUE),IF($C110="Intermediate Small",VLOOKUP(P110,'Jenks Methodology'!$E$34:$G$38,3,TRUE),VLOOKUP(P110,'Jenks Methodology'!$F$34:$G$38,2,TRUE))))),5)</f>
        <v>2.5</v>
      </c>
      <c r="AP110" s="88">
        <f>VLOOKUP($Q110,'Basic Score Methodology'!$K$6:$L$12,'Basic Score Methodology'!$L$2,TRUE)</f>
        <v>1.25</v>
      </c>
      <c r="AQ110" s="88">
        <f>IFERROR(IF($C110="Key Commercial Service",VLOOKUP(R110,'Jenks Methodology'!$B$39:$G$43,6,TRUE),IF($C110="Key General Aviation",VLOOKUP(R110,'Jenks Methodology'!$C$39:$G$43,5,TRUE),IF($C110="Intermediate Large",VLOOKUP(R110,'Jenks Methodology'!$D$39:$G$43,4,TRUE),IF($C110="Intermediate Small",VLOOKUP(R110,'Jenks Methodology'!$E$39:$G$43,3,TRUE),VLOOKUP(R110,'Jenks Methodology'!$F$39:$G$43,2,TRUE))))),0)</f>
        <v>2.5</v>
      </c>
      <c r="AR110" s="88">
        <f>IFERROR(IF($C110="Key Commercial Service",VLOOKUP(S110,'Jenks Methodology'!$B$44:$G$48,6,TRUE),IF($C110="Key General Aviation",VLOOKUP(S110,'Jenks Methodology'!$C$44:$G$48,5,TRUE),IF($C110="Intermediate Large",VLOOKUP(S110,'Jenks Methodology'!$D$44:$G$48,4,TRUE),IF($C110="Intermediate Small",VLOOKUP(S110,'Jenks Methodology'!$E$44:$G$48,3,TRUE),VLOOKUP(S110,'Jenks Methodology'!$F$44:$G$48,2,TRUE))))),0)</f>
        <v>2.5</v>
      </c>
      <c r="AS110" s="88">
        <f>IFERROR(IF($C110="Key Commercial Service",VLOOKUP(T110,'Jenks Methodology'!$B$49:$G$53,6,TRUE),IF($C110="Key General Aviation",VLOOKUP(T110,'Jenks Methodology'!$C$49:$G$53,5,TRUE),IF($C110="Intermediate Large",VLOOKUP(T110,'Jenks Methodology'!$D$49:$G$53,4,TRUE),IF($C110="Intermediate Small",VLOOKUP(T110,'Jenks Methodology'!$E$49:$G$53,3,TRUE),VLOOKUP(T110,'Jenks Methodology'!$F$49:$G$53,2,TRUE))))),0)</f>
        <v>3.75</v>
      </c>
      <c r="AT110" s="88">
        <f>IFERROR(IF($C110="Key Commercial Service",VLOOKUP(U110,'Jenks Methodology'!$B$54:$G$58,6,TRUE),IF($C110="Key General Aviation",VLOOKUP(U110,'Jenks Methodology'!$C$54:$G$58,5,TRUE),IF($C110="Intermediate Large",VLOOKUP(U110,'Jenks Methodology'!$D$54:$G$58,4,TRUE),IF($C110="Intermediate Small",VLOOKUP(U110,'Jenks Methodology'!$E$54:$G$58,3,TRUE),VLOOKUP(U110,'Jenks Methodology'!$F$54:$G$58,2,TRUE))))),0)</f>
        <v>2.5</v>
      </c>
      <c r="AU110" s="88">
        <f>IFERROR(VLOOKUP(V110,'Basic Score Methodology'!$K$17:$M$21,'Basic Score Methodology'!$L$2,TRUE),0)</f>
        <v>2.5</v>
      </c>
      <c r="AV110" s="88">
        <f>IFERROR(VLOOKUP(W110,'Basic Score Methodology'!$K$17:$M$21,'Basic Score Methodology'!$M$2,TRUE),0)</f>
        <v>2.5</v>
      </c>
      <c r="AW110" s="88">
        <f>IFERROR(IF($C110="Key Commercial Service",VLOOKUP(X110,'Jenks Methodology'!$B$59:$G$63,6,TRUE),IF($C110="Key General Aviation",VLOOKUP(X110,'Jenks Methodology'!$C$59:$G$63,5,TRUE),IF($C110="Intermediate Large",VLOOKUP(X110,'Jenks Methodology'!$D$59:$G$63,4,TRUE),IF($C110="Intermediate Small",VLOOKUP(X110,'Jenks Methodology'!$E$59:$G$63,3,TRUE),VLOOKUP(X110,'Jenks Methodology'!$F$59:$G$63,2,TRUE))))),0)</f>
        <v>0</v>
      </c>
      <c r="AX110" s="88">
        <f>IFERROR(IF($C110="Key Commercial Service",VLOOKUP(Y110,'Jenks Methodology'!$B$64:$G$68,6,TRUE),IF($C110="Key General Aviation",VLOOKUP(Y110,'Jenks Methodology'!$C$64:$G$68,5,TRUE),IF($C110="Intermediate Large",VLOOKUP(Y110,'Jenks Methodology'!$D$64:$G$68,4,TRUE),IF($C110="Intermediate Small",VLOOKUP(Y110,'Jenks Methodology'!$E$64:$G$68,3,TRUE),VLOOKUP(Y110,'Jenks Methodology'!$F$64:$G$68,2,TRUE))))),0)</f>
        <v>3.75</v>
      </c>
      <c r="AY110" s="88">
        <f>IFERROR(IF($C110="Key Commercial Service",VLOOKUP(Z110,'Jenks Methodology'!$B$69:$G$73,6,TRUE),IF($C110="Key General Aviation",VLOOKUP(Z110,'Jenks Methodology'!$C$69:$G$73,5,TRUE),IF($C110="Intermediate Large",VLOOKUP(Z110,'Jenks Methodology'!$D$69:$G$73,4,TRUE),IF($C110="Intermediate Small",VLOOKUP(Z110,'Jenks Methodology'!$E$69:$G$73,3,TRUE),VLOOKUP(Z110,'Jenks Methodology'!$F$69:$G$73,2,TRUE))))),0)</f>
        <v>2.5</v>
      </c>
      <c r="AZ110" s="100">
        <f>IFERROR(VLOOKUP(AA110,'Basic Score Methodology'!$N$6:$O$7,'Basic Score Methodology'!$O$2,TRUE),0)</f>
        <v>5</v>
      </c>
      <c r="BA110" s="164">
        <f>SUM(AB110:AE110)+IF(AF110="",AG110,AF110)+SUM(AH110:AI110,AN110:AZ110)</f>
        <v>35</v>
      </c>
    </row>
    <row r="111" spans="1:53" x14ac:dyDescent="0.3">
      <c r="A111" s="108" t="s">
        <v>180</v>
      </c>
      <c r="B111" s="1" t="s">
        <v>181</v>
      </c>
      <c r="C111" s="1" t="s">
        <v>293</v>
      </c>
      <c r="D111" s="129" t="str">
        <f>IF(COUNTIF('NPIAS Info 2021-25'!$C$4:$C$100,B111)&gt;0,"Y","N")</f>
        <v>N</v>
      </c>
      <c r="E111" s="129" t="str">
        <f>IFERROR(VLOOKUP($B111,'NPIAS Info 2021-25'!$C$4:$G$100,'NPIAS Info 2021-25'!$G$2,FALSE),"Non-NPIAS")</f>
        <v>Non-NPIAS</v>
      </c>
      <c r="F111" s="129" t="str">
        <f>IFERROR(IF(VLOOKUP($B111,'NPIAS Info 2021-25'!$C$4:$G$100,'NPIAS Info 2021-25'!$F$2,FALSE)=0,"N/A (Primary)",VLOOKUP($B111,'NPIAS Info 2021-25'!$C$4:$G$100,'NPIAS Info 2021-25'!$F$2,FALSE)),"N/A (Non-NPIAS)")</f>
        <v>N/A (Non-NPIAS)</v>
      </c>
      <c r="G111" s="130">
        <f>VLOOKUP($B111,'2020 Inventory Data'!$B$5:$V$137,'2020 Inventory Data'!$V$3,FALSE)</f>
        <v>16</v>
      </c>
      <c r="H111" s="168">
        <f>IFERROR(VLOOKUP(B111,MnSASP_Baseline_Operations[],'Baseline Ops'!$D$3,FALSE),0)</f>
        <v>6235.3075239742902</v>
      </c>
      <c r="I111" s="130">
        <f>IFERROR(VLOOKUP($B111,'5010 Operations'!$C$5:$CO$151,'5010 Operations'!$CO$3,FALSE),"")</f>
        <v>7200</v>
      </c>
      <c r="J111" s="131">
        <f>IF(VLOOKUP($B111,'2020 Inventory Data'!$B$5:$G$137,'2020 Inventory Data'!$D$3,FALSE)="Yes",1,0)</f>
        <v>0</v>
      </c>
      <c r="K111" s="131">
        <f>IF(VLOOKUP($B111,'2020 Inventory Data'!$B$5:$G$137,'2020 Inventory Data'!$G$3,FALSE)="Yes",1,0)</f>
        <v>1</v>
      </c>
      <c r="L111" s="130">
        <f>VLOOKUP($B111,'30nm Airport Count'!$B$5:$K$137,'30nm Airport Count'!$I$3,FALSE)</f>
        <v>2</v>
      </c>
      <c r="M111" s="130">
        <f>VLOOKUP($B111,'30nm Airport Count'!$B$5:$K$137,'30nm Airport Count'!$J$3,FALSE)</f>
        <v>2</v>
      </c>
      <c r="N111" s="130">
        <f>VLOOKUP($B111,'30nm Airport Count'!$B$5:$K$137,'30nm Airport Count'!$K$3,FALSE)</f>
        <v>0</v>
      </c>
      <c r="O111" s="130">
        <f>VLOOKUP($B111,'30nm Airport Count'!$B$5:$L$137,'30nm Airport Count'!$L$3,FALSE)</f>
        <v>3</v>
      </c>
      <c r="P111" s="130">
        <f>VLOOKUP(B111,Population_30minProximity_Airports[[FAA ID]:[Population within 30 min drive-time]],3,FALSE)</f>
        <v>44604</v>
      </c>
      <c r="Q111" s="132">
        <f>IFERROR(VLOOKUP($B111,'PCI Data (106 airports)'!$W$6:$Z$112,4,FALSE),IF($C111="Landing Strip Turf","Turf","Unknown"))</f>
        <v>79</v>
      </c>
      <c r="R111" s="132">
        <f>VLOOKUP($B111,'Total Economic Impact'!$A$5:$G$139,'Total Economic Impact'!D$3,FALSE)</f>
        <v>4</v>
      </c>
      <c r="S111" s="133">
        <f>VLOOKUP($B111,'Total Economic Impact'!$A$5:$G$139,'Total Economic Impact'!E$3,FALSE)</f>
        <v>129740</v>
      </c>
      <c r="T111" s="133">
        <f>VLOOKUP($B111,'Total Economic Impact'!$A$5:$G$139,'Total Economic Impact'!F$3,FALSE)</f>
        <v>225890</v>
      </c>
      <c r="U111" s="133">
        <f>VLOOKUP($B111,'Total Economic Impact'!$A$5:$G$139,'Total Economic Impact'!G$3,FALSE)</f>
        <v>355630</v>
      </c>
      <c r="V111" s="134">
        <f>IFERROR(VLOOKUP($B111,'2020 Inventory Data'!$B$5:$AP$137,'2020 Inventory Data'!$AJ$3,FALSE),"NP")</f>
        <v>8</v>
      </c>
      <c r="W111" s="134">
        <f>IFERROR(VLOOKUP($B111,'2020 Inventory Data'!$B$5:$AP$137,'2020 Inventory Data'!$AK$3,FALSE),"NP")</f>
        <v>6</v>
      </c>
      <c r="X111" s="133">
        <f>IFERROR(VLOOKUP($B111,'AIP Grant History'!$M$9:$Q$109,5,FALSE),0)</f>
        <v>0</v>
      </c>
      <c r="Y111" s="133">
        <f>IFERROR(VLOOKUP($B111,'State-Local Funding History'!$L$11:$N$143,'State-Local Funding History'!M$9,FALSE),0)</f>
        <v>1687482.0400000005</v>
      </c>
      <c r="Z111" s="133">
        <f>IFERROR(VLOOKUP($B111,'State-Local Funding History'!$L$11:$N$143,'State-Local Funding History'!N$9,FALSE),0)</f>
        <v>614197.56999999995</v>
      </c>
      <c r="AA111" s="135" t="str">
        <f>IFERROR(IF(VLOOKUP($B111,'2020 Inventory Data'!$B$5:$AG$137,'2020 Inventory Data'!$AG$3,FALSE)="x","Y","N"),"")</f>
        <v>N</v>
      </c>
      <c r="AB111" s="112">
        <f>VLOOKUP(D111,'Basic Score Methodology'!$B$6:$E$16,'Basic Score Methodology'!$C$2,FALSE)</f>
        <v>0</v>
      </c>
      <c r="AC111" s="113">
        <f>IFERROR(VLOOKUP(E111,'Basic Score Methodology'!$B$6:$E$16,'Basic Score Methodology'!$D$2,FALSE),0)</f>
        <v>0</v>
      </c>
      <c r="AD111" s="113">
        <f>IFERROR(VLOOKUP(F111,'Basic Score Methodology'!$B$6:$E$16,'Basic Score Methodology'!$E$2,FALSE),0)</f>
        <v>0</v>
      </c>
      <c r="AE111" s="88">
        <f>IF(G111&lt;='Basic Score Methodology'!$G$12,'Basic Score Methodology'!$H$12,'Basic Score Methodology'!$H$13)</f>
        <v>5</v>
      </c>
      <c r="AF111" s="88">
        <f>IFERROR(IF($C111="Key Commercial Service",VLOOKUP(H111,'Jenks Methodology'!$B$4:$G$8,6,TRUE),IF($C111="Key General Aviation",VLOOKUP(H111,'Jenks Methodology'!$C$4:$G$8,5,TRUE),IF($C111="Intermediate Large",VLOOKUP(H111,'Jenks Methodology'!$D$4:$G$8,4,TRUE),IF($C111="Intermediate Small",VLOOKUP(H111,'Jenks Methodology'!$E$4:$G$8,3,TRUE),VLOOKUP(H111,'Jenks Methodology'!$F$4:$G$8,2,TRUE))))),0)</f>
        <v>1.25</v>
      </c>
      <c r="AG111" s="88">
        <f>IFERROR(IF($C111="Key Commercial Service",VLOOKUP($I111,'Jenks Methodology'!$B$9:$G$13,6,TRUE),IF($C111="Key General Aviation",VLOOKUP($I111,'Jenks Methodology'!$C$9:$G$13,5,TRUE),IF($C111="Intermediate Large",VLOOKUP($I111,'Jenks Methodology'!$D$9:$G$13,4,TRUE),IF($C111="Intermediate Small",VLOOKUP($I111,'Jenks Methodology'!$E$9:$G$13,3,TRUE),VLOOKUP($I111,'Jenks Methodology'!$F$9:$G$13,2,TRUE))))),"")</f>
        <v>1.25</v>
      </c>
      <c r="AH111" s="88">
        <f>IFERROR(VLOOKUP(J111,'Basic Score Methodology'!$G$6:$I$7,'Basic Score Methodology'!$H$2,FALSE),0)</f>
        <v>0</v>
      </c>
      <c r="AI111" s="88">
        <f>IFERROR(VLOOKUP(K111,'Basic Score Methodology'!$G$6:$I$7,'Basic Score Methodology'!$I$2,FALSE),0)</f>
        <v>5</v>
      </c>
      <c r="AJ111" s="88">
        <f>IFERROR(IF($C111="Key Commercial Service",VLOOKUP(L111,'Jenks Methodology'!$B$14:$G$18,6,TRUE),IF($C111="Key General Aviation",VLOOKUP(L111,'Jenks Methodology'!$C$14:$G$18,5,TRUE),IF($C111="Intermediate Large",VLOOKUP(L111,'Jenks Methodology'!$D$14:$G$18,4,TRUE),IF($C111="Intermediate Small",VLOOKUP(L111,'Jenks Methodology'!$E$14:$G$18,3,TRUE),VLOOKUP(L111,'Jenks Methodology'!$F$14:$G$18,2,TRUE))))),5)</f>
        <v>2.5</v>
      </c>
      <c r="AK111" s="88">
        <f>IFERROR(IF($C111="Key Commercial Service",VLOOKUP(M111,'Jenks Methodology'!$B$19:$G$23,6,TRUE),IF($C111="Key General Aviation",VLOOKUP(M111,'Jenks Methodology'!$C$19:$G$23,5,TRUE),IF($C111="Intermediate Large",VLOOKUP(M111,'Jenks Methodology'!$D$19:$G$23,4,TRUE),IF($C111="Intermediate Small",VLOOKUP(M111,'Jenks Methodology'!$E$19:$G$23,3,TRUE),VLOOKUP(M111,'Jenks Methodology'!$F$19:$G$23,2,TRUE))))),5)</f>
        <v>2.5</v>
      </c>
      <c r="AL111" s="88">
        <f>IFERROR(IF($C111="Key Commercial Service",VLOOKUP(N111,'Jenks Methodology'!$B$24:$G$28,6,TRUE),IF($C111="Key General Aviation",VLOOKUP(N111,'Jenks Methodology'!$C$24:$G$28,5,TRUE),IF($C111="Intermediate Large",VLOOKUP(N111,'Jenks Methodology'!$D$24:$G$28,4,TRUE),IF($C111="Intermediate Small",VLOOKUP(N111,'Jenks Methodology'!$E$24:$G$28,3,TRUE),VLOOKUP(N111,'Jenks Methodology'!$F$24:$G$28,2,TRUE))))),5)</f>
        <v>5</v>
      </c>
      <c r="AM111" s="88">
        <f>IFERROR(IF($C111="Key Commercial Service",VLOOKUP(O111,'Jenks Methodology'!$B$29:$G$33,6,FALSE),IF($C111="Key General Aviation",VLOOKUP(O111,'Jenks Methodology'!$C$29:$G$33,5,FALSE),IF($C111="Intermediate Large",VLOOKUP(O111,'Jenks Methodology'!$D$29:$G$33,4,FALSE),IF($C111="Intermediate Small",VLOOKUP(O111,'Jenks Methodology'!$E$29:$G$33,3,FALSE),VLOOKUP(O111,'Jenks Methodology'!$F$29:$G$33,2,FALSE))))),5)</f>
        <v>2.5</v>
      </c>
      <c r="AN111" s="101">
        <f>AVERAGE(AJ111:AM111)</f>
        <v>3.125</v>
      </c>
      <c r="AO111" s="88">
        <f>IFERROR(IF($C111="Key Commercial Service",VLOOKUP(P111,'Jenks Methodology'!$B$34:$G$38,6,TRUE),IF($C111="Key General Aviation",VLOOKUP(P111,'Jenks Methodology'!$C$34:$G$38,5,TRUE),IF($C111="Intermediate Large",VLOOKUP(P111,'Jenks Methodology'!$D$34:$G$38,4,TRUE),IF($C111="Intermediate Small",VLOOKUP(P111,'Jenks Methodology'!$E$34:$G$38,3,TRUE),VLOOKUP(P111,'Jenks Methodology'!$F$34:$G$38,2,TRUE))))),5)</f>
        <v>1.25</v>
      </c>
      <c r="AP111" s="88">
        <f>VLOOKUP($Q111,'Basic Score Methodology'!$K$6:$L$12,'Basic Score Methodology'!$L$2,TRUE)</f>
        <v>3.75</v>
      </c>
      <c r="AQ111" s="88">
        <f>IFERROR(IF($C111="Key Commercial Service",VLOOKUP(R111,'Jenks Methodology'!$B$39:$G$43,6,TRUE),IF($C111="Key General Aviation",VLOOKUP(R111,'Jenks Methodology'!$C$39:$G$43,5,TRUE),IF($C111="Intermediate Large",VLOOKUP(R111,'Jenks Methodology'!$D$39:$G$43,4,TRUE),IF($C111="Intermediate Small",VLOOKUP(R111,'Jenks Methodology'!$E$39:$G$43,3,TRUE),VLOOKUP(R111,'Jenks Methodology'!$F$39:$G$43,2,TRUE))))),0)</f>
        <v>0</v>
      </c>
      <c r="AR111" s="88">
        <f>IFERROR(IF($C111="Key Commercial Service",VLOOKUP(S111,'Jenks Methodology'!$B$44:$G$48,6,TRUE),IF($C111="Key General Aviation",VLOOKUP(S111,'Jenks Methodology'!$C$44:$G$48,5,TRUE),IF($C111="Intermediate Large",VLOOKUP(S111,'Jenks Methodology'!$D$44:$G$48,4,TRUE),IF($C111="Intermediate Small",VLOOKUP(S111,'Jenks Methodology'!$E$44:$G$48,3,TRUE),VLOOKUP(S111,'Jenks Methodology'!$F$44:$G$48,2,TRUE))))),0)</f>
        <v>0</v>
      </c>
      <c r="AS111" s="88">
        <f>IFERROR(IF($C111="Key Commercial Service",VLOOKUP(T111,'Jenks Methodology'!$B$49:$G$53,6,TRUE),IF($C111="Key General Aviation",VLOOKUP(T111,'Jenks Methodology'!$C$49:$G$53,5,TRUE),IF($C111="Intermediate Large",VLOOKUP(T111,'Jenks Methodology'!$D$49:$G$53,4,TRUE),IF($C111="Intermediate Small",VLOOKUP(T111,'Jenks Methodology'!$E$49:$G$53,3,TRUE),VLOOKUP(T111,'Jenks Methodology'!$F$49:$G$53,2,TRUE))))),0)</f>
        <v>0</v>
      </c>
      <c r="AT111" s="88">
        <f>IFERROR(IF($C111="Key Commercial Service",VLOOKUP(U111,'Jenks Methodology'!$B$54:$G$58,6,TRUE),IF($C111="Key General Aviation",VLOOKUP(U111,'Jenks Methodology'!$C$54:$G$58,5,TRUE),IF($C111="Intermediate Large",VLOOKUP(U111,'Jenks Methodology'!$D$54:$G$58,4,TRUE),IF($C111="Intermediate Small",VLOOKUP(U111,'Jenks Methodology'!$E$54:$G$58,3,TRUE),VLOOKUP(U111,'Jenks Methodology'!$F$54:$G$58,2,TRUE))))),0)</f>
        <v>0</v>
      </c>
      <c r="AU111" s="88">
        <f>IFERROR(VLOOKUP(V111,'Basic Score Methodology'!$K$17:$M$21,'Basic Score Methodology'!$L$2,TRUE),0)</f>
        <v>3.75</v>
      </c>
      <c r="AV111" s="88">
        <f>IFERROR(VLOOKUP(W111,'Basic Score Methodology'!$K$17:$M$21,'Basic Score Methodology'!$M$2,TRUE),0)</f>
        <v>2.5</v>
      </c>
      <c r="AW111" s="88">
        <f>IFERROR(IF($C111="Key Commercial Service",VLOOKUP(X111,'Jenks Methodology'!$B$59:$G$63,6,TRUE),IF($C111="Key General Aviation",VLOOKUP(X111,'Jenks Methodology'!$C$59:$G$63,5,TRUE),IF($C111="Intermediate Large",VLOOKUP(X111,'Jenks Methodology'!$D$59:$G$63,4,TRUE),IF($C111="Intermediate Small",VLOOKUP(X111,'Jenks Methodology'!$E$59:$G$63,3,TRUE),VLOOKUP(X111,'Jenks Methodology'!$F$59:$G$63,2,TRUE))))),0)</f>
        <v>0</v>
      </c>
      <c r="AX111" s="88">
        <f>IFERROR(IF($C111="Key Commercial Service",VLOOKUP(Y111,'Jenks Methodology'!$B$64:$G$68,6,TRUE),IF($C111="Key General Aviation",VLOOKUP(Y111,'Jenks Methodology'!$C$64:$G$68,5,TRUE),IF($C111="Intermediate Large",VLOOKUP(Y111,'Jenks Methodology'!$D$64:$G$68,4,TRUE),IF($C111="Intermediate Small",VLOOKUP(Y111,'Jenks Methodology'!$E$64:$G$68,3,TRUE),VLOOKUP(Y111,'Jenks Methodology'!$F$64:$G$68,2,TRUE))))),0)</f>
        <v>2.5</v>
      </c>
      <c r="AY111" s="88">
        <f>IFERROR(IF($C111="Key Commercial Service",VLOOKUP(Z111,'Jenks Methodology'!$B$69:$G$73,6,TRUE),IF($C111="Key General Aviation",VLOOKUP(Z111,'Jenks Methodology'!$C$69:$G$73,5,TRUE),IF($C111="Intermediate Large",VLOOKUP(Z111,'Jenks Methodology'!$D$69:$G$73,4,TRUE),IF($C111="Intermediate Small",VLOOKUP(Z111,'Jenks Methodology'!$E$69:$G$73,3,TRUE),VLOOKUP(Z111,'Jenks Methodology'!$F$69:$G$73,2,TRUE))))),0)</f>
        <v>1.25</v>
      </c>
      <c r="AZ111" s="100">
        <f>IFERROR(VLOOKUP(AA111,'Basic Score Methodology'!$N$6:$O$7,'Basic Score Methodology'!$O$2,TRUE),0)</f>
        <v>5</v>
      </c>
      <c r="BA111" s="164">
        <f>SUM(AB111:AE111)+IF(AF111="",AG111,AF111)+SUM(AH111:AI111,AN111:AZ111)</f>
        <v>34.375</v>
      </c>
    </row>
    <row r="112" spans="1:53" x14ac:dyDescent="0.3">
      <c r="A112" s="108" t="s">
        <v>236</v>
      </c>
      <c r="B112" s="1" t="s">
        <v>237</v>
      </c>
      <c r="C112" s="1" t="s">
        <v>290</v>
      </c>
      <c r="D112" s="129" t="str">
        <f>IF(COUNTIF('NPIAS Info 2021-25'!$C$4:$C$100,B112)&gt;0,"Y","N")</f>
        <v>Y</v>
      </c>
      <c r="E112" s="129" t="str">
        <f>IFERROR(VLOOKUP($B112,'NPIAS Info 2021-25'!$C$4:$G$100,'NPIAS Info 2021-25'!$G$2,FALSE),"Non-NPIAS")</f>
        <v>GA</v>
      </c>
      <c r="F112" s="129" t="str">
        <f>IFERROR(IF(VLOOKUP($B112,'NPIAS Info 2021-25'!$C$4:$G$100,'NPIAS Info 2021-25'!$F$2,FALSE)=0,"N/A (Primary)",VLOOKUP($B112,'NPIAS Info 2021-25'!$C$4:$G$100,'NPIAS Info 2021-25'!$F$2,FALSE)),"N/A (Non-NPIAS)")</f>
        <v>Basic</v>
      </c>
      <c r="G112" s="130">
        <f>VLOOKUP($B112,'2020 Inventory Data'!$B$5:$V$137,'2020 Inventory Data'!$V$3,FALSE)</f>
        <v>9</v>
      </c>
      <c r="H112" s="168">
        <f>IFERROR(VLOOKUP(B112,MnSASP_Baseline_Operations[],'Baseline Ops'!$D$3,FALSE),0)</f>
        <v>1217.3231516595822</v>
      </c>
      <c r="I112" s="130">
        <f>IFERROR(VLOOKUP($B112,'5010 Operations'!$C$5:$CO$151,'5010 Operations'!$CO$3,FALSE),"")</f>
        <v>3040</v>
      </c>
      <c r="J112" s="131">
        <f>IF(VLOOKUP($B112,'2020 Inventory Data'!$B$5:$G$137,'2020 Inventory Data'!$D$3,FALSE)="Yes",1,0)</f>
        <v>0</v>
      </c>
      <c r="K112" s="131">
        <f>IF(VLOOKUP($B112,'2020 Inventory Data'!$B$5:$G$137,'2020 Inventory Data'!$G$3,FALSE)="Yes",1,0)</f>
        <v>1</v>
      </c>
      <c r="L112" s="130">
        <f>VLOOKUP($B112,'30nm Airport Count'!$B$5:$K$137,'30nm Airport Count'!$I$3,FALSE)</f>
        <v>1</v>
      </c>
      <c r="M112" s="130">
        <f>VLOOKUP($B112,'30nm Airport Count'!$B$5:$K$137,'30nm Airport Count'!$J$3,FALSE)</f>
        <v>1</v>
      </c>
      <c r="N112" s="130">
        <f>VLOOKUP($B112,'30nm Airport Count'!$B$5:$K$137,'30nm Airport Count'!$K$3,FALSE)</f>
        <v>1</v>
      </c>
      <c r="O112" s="130">
        <f>VLOOKUP($B112,'30nm Airport Count'!$B$5:$L$137,'30nm Airport Count'!$L$3,FALSE)</f>
        <v>2</v>
      </c>
      <c r="P112" s="130">
        <f>VLOOKUP(B112,Population_30minProximity_Airports[[FAA ID]:[Population within 30 min drive-time]],3,FALSE)</f>
        <v>28452</v>
      </c>
      <c r="Q112" s="132">
        <f>IFERROR(VLOOKUP($B112,'PCI Data (106 airports)'!$W$6:$Z$112,4,FALSE),IF($C112="Landing Strip Turf","Turf","Unknown"))</f>
        <v>59</v>
      </c>
      <c r="R112" s="132">
        <f>VLOOKUP($B112,'Total Economic Impact'!$A$5:$G$139,'Total Economic Impact'!D$3,FALSE)</f>
        <v>6</v>
      </c>
      <c r="S112" s="133">
        <f>VLOOKUP($B112,'Total Economic Impact'!$A$5:$G$139,'Total Economic Impact'!E$3,FALSE)</f>
        <v>175020</v>
      </c>
      <c r="T112" s="133">
        <f>VLOOKUP($B112,'Total Economic Impact'!$A$5:$G$139,'Total Economic Impact'!F$3,FALSE)</f>
        <v>293980</v>
      </c>
      <c r="U112" s="133">
        <f>VLOOKUP($B112,'Total Economic Impact'!$A$5:$G$139,'Total Economic Impact'!G$3,FALSE)</f>
        <v>469000</v>
      </c>
      <c r="V112" s="134">
        <f>IFERROR(VLOOKUP($B112,'2020 Inventory Data'!$B$5:$AP$137,'2020 Inventory Data'!$AJ$3,FALSE),"NP")</f>
        <v>8</v>
      </c>
      <c r="W112" s="134">
        <f>IFERROR(VLOOKUP($B112,'2020 Inventory Data'!$B$5:$AP$137,'2020 Inventory Data'!$AK$3,FALSE),"NP")</f>
        <v>6</v>
      </c>
      <c r="X112" s="133">
        <f>IFERROR(VLOOKUP($B112,'AIP Grant History'!$M$9:$Q$109,5,FALSE),0)</f>
        <v>1440533</v>
      </c>
      <c r="Y112" s="133">
        <f>IFERROR(VLOOKUP($B112,'State-Local Funding History'!$L$11:$N$143,'State-Local Funding History'!M$9,FALSE),0)</f>
        <v>615766.26000000013</v>
      </c>
      <c r="Z112" s="133">
        <f>IFERROR(VLOOKUP($B112,'State-Local Funding History'!$L$11:$N$143,'State-Local Funding History'!N$9,FALSE),0)</f>
        <v>400992.6599999998</v>
      </c>
      <c r="AA112" s="135" t="str">
        <f>IFERROR(IF(VLOOKUP($B112,'2020 Inventory Data'!$B$5:$AG$137,'2020 Inventory Data'!$AG$3,FALSE)="x","Y","N"),"")</f>
        <v>N</v>
      </c>
      <c r="AB112" s="112">
        <f>VLOOKUP(D112,'Basic Score Methodology'!$B$6:$E$16,'Basic Score Methodology'!$C$2,FALSE)</f>
        <v>5</v>
      </c>
      <c r="AC112" s="113">
        <f>IFERROR(VLOOKUP(E112,'Basic Score Methodology'!$B$6:$E$16,'Basic Score Methodology'!$D$2,FALSE),0)</f>
        <v>0</v>
      </c>
      <c r="AD112" s="113">
        <f>IFERROR(VLOOKUP(F112,'Basic Score Methodology'!$B$6:$E$16,'Basic Score Methodology'!$E$2,FALSE),0)</f>
        <v>0.75</v>
      </c>
      <c r="AE112" s="88">
        <f>IF(G112&lt;='Basic Score Methodology'!$G$12,'Basic Score Methodology'!$H$12,'Basic Score Methodology'!$H$13)</f>
        <v>0</v>
      </c>
      <c r="AF112" s="88">
        <f>IFERROR(IF($C112="Key Commercial Service",VLOOKUP(H112,'Jenks Methodology'!$B$4:$G$8,6,TRUE),IF($C112="Key General Aviation",VLOOKUP(H112,'Jenks Methodology'!$C$4:$G$8,5,TRUE),IF($C112="Intermediate Large",VLOOKUP(H112,'Jenks Methodology'!$D$4:$G$8,4,TRUE),IF($C112="Intermediate Small",VLOOKUP(H112,'Jenks Methodology'!$E$4:$G$8,3,TRUE),VLOOKUP(H112,'Jenks Methodology'!$F$4:$G$8,2,TRUE))))),0)</f>
        <v>0</v>
      </c>
      <c r="AG112" s="88">
        <f>IFERROR(IF($C112="Key Commercial Service",VLOOKUP($I112,'Jenks Methodology'!$B$9:$G$13,6,TRUE),IF($C112="Key General Aviation",VLOOKUP($I112,'Jenks Methodology'!$C$9:$G$13,5,TRUE),IF($C112="Intermediate Large",VLOOKUP($I112,'Jenks Methodology'!$D$9:$G$13,4,TRUE),IF($C112="Intermediate Small",VLOOKUP($I112,'Jenks Methodology'!$E$9:$G$13,3,TRUE),VLOOKUP($I112,'Jenks Methodology'!$F$9:$G$13,2,TRUE))))),"")</f>
        <v>0</v>
      </c>
      <c r="AH112" s="88">
        <f>IFERROR(VLOOKUP(J112,'Basic Score Methodology'!$G$6:$I$7,'Basic Score Methodology'!$H$2,FALSE),0)</f>
        <v>0</v>
      </c>
      <c r="AI112" s="88">
        <f>IFERROR(VLOOKUP(K112,'Basic Score Methodology'!$G$6:$I$7,'Basic Score Methodology'!$I$2,FALSE),0)</f>
        <v>5</v>
      </c>
      <c r="AJ112" s="88">
        <f>IFERROR(IF($C112="Key Commercial Service",VLOOKUP(L112,'Jenks Methodology'!$B$14:$G$18,6,TRUE),IF($C112="Key General Aviation",VLOOKUP(L112,'Jenks Methodology'!$C$14:$G$18,5,TRUE),IF($C112="Intermediate Large",VLOOKUP(L112,'Jenks Methodology'!$D$14:$G$18,4,TRUE),IF($C112="Intermediate Small",VLOOKUP(L112,'Jenks Methodology'!$E$14:$G$18,3,TRUE),VLOOKUP(L112,'Jenks Methodology'!$F$14:$G$18,2,TRUE))))),5)</f>
        <v>3.75</v>
      </c>
      <c r="AK112" s="88">
        <f>IFERROR(IF($C112="Key Commercial Service",VLOOKUP(M112,'Jenks Methodology'!$B$19:$G$23,6,TRUE),IF($C112="Key General Aviation",VLOOKUP(M112,'Jenks Methodology'!$C$19:$G$23,5,TRUE),IF($C112="Intermediate Large",VLOOKUP(M112,'Jenks Methodology'!$D$19:$G$23,4,TRUE),IF($C112="Intermediate Small",VLOOKUP(M112,'Jenks Methodology'!$E$19:$G$23,3,TRUE),VLOOKUP(M112,'Jenks Methodology'!$F$19:$G$23,2,TRUE))))),5)</f>
        <v>3.75</v>
      </c>
      <c r="AL112" s="88">
        <f>IFERROR(IF($C112="Key Commercial Service",VLOOKUP(N112,'Jenks Methodology'!$B$24:$G$28,6,TRUE),IF($C112="Key General Aviation",VLOOKUP(N112,'Jenks Methodology'!$C$24:$G$28,5,TRUE),IF($C112="Intermediate Large",VLOOKUP(N112,'Jenks Methodology'!$D$24:$G$28,4,TRUE),IF($C112="Intermediate Small",VLOOKUP(N112,'Jenks Methodology'!$E$24:$G$28,3,TRUE),VLOOKUP(N112,'Jenks Methodology'!$F$24:$G$28,2,TRUE))))),5)</f>
        <v>3.75</v>
      </c>
      <c r="AM112" s="88">
        <f>IFERROR(IF($C112="Key Commercial Service",VLOOKUP(O112,'Jenks Methodology'!$B$29:$G$33,6,FALSE),IF($C112="Key General Aviation",VLOOKUP(O112,'Jenks Methodology'!$C$29:$G$33,5,FALSE),IF($C112="Intermediate Large",VLOOKUP(O112,'Jenks Methodology'!$D$29:$G$33,4,FALSE),IF($C112="Intermediate Small",VLOOKUP(O112,'Jenks Methodology'!$E$29:$G$33,3,FALSE),VLOOKUP(O112,'Jenks Methodology'!$F$29:$G$33,2,FALSE))))),5)</f>
        <v>3.75</v>
      </c>
      <c r="AN112" s="101">
        <f>AVERAGE(AJ112:AM112)</f>
        <v>3.75</v>
      </c>
      <c r="AO112" s="88">
        <f>IFERROR(IF($C112="Key Commercial Service",VLOOKUP(P112,'Jenks Methodology'!$B$34:$G$38,6,TRUE),IF($C112="Key General Aviation",VLOOKUP(P112,'Jenks Methodology'!$C$34:$G$38,5,TRUE),IF($C112="Intermediate Large",VLOOKUP(P112,'Jenks Methodology'!$D$34:$G$38,4,TRUE),IF($C112="Intermediate Small",VLOOKUP(P112,'Jenks Methodology'!$E$34:$G$38,3,TRUE),VLOOKUP(P112,'Jenks Methodology'!$F$34:$G$38,2,TRUE))))),5)</f>
        <v>1.25</v>
      </c>
      <c r="AP112" s="88">
        <f>VLOOKUP($Q112,'Basic Score Methodology'!$K$6:$L$12,'Basic Score Methodology'!$L$2,TRUE)</f>
        <v>2.5</v>
      </c>
      <c r="AQ112" s="88">
        <f>IFERROR(IF($C112="Key Commercial Service",VLOOKUP(R112,'Jenks Methodology'!$B$39:$G$43,6,TRUE),IF($C112="Key General Aviation",VLOOKUP(R112,'Jenks Methodology'!$C$39:$G$43,5,TRUE),IF($C112="Intermediate Large",VLOOKUP(R112,'Jenks Methodology'!$D$39:$G$43,4,TRUE),IF($C112="Intermediate Small",VLOOKUP(R112,'Jenks Methodology'!$E$39:$G$43,3,TRUE),VLOOKUP(R112,'Jenks Methodology'!$F$39:$G$43,2,TRUE))))),0)</f>
        <v>0</v>
      </c>
      <c r="AR112" s="88">
        <f>IFERROR(IF($C112="Key Commercial Service",VLOOKUP(S112,'Jenks Methodology'!$B$44:$G$48,6,TRUE),IF($C112="Key General Aviation",VLOOKUP(S112,'Jenks Methodology'!$C$44:$G$48,5,TRUE),IF($C112="Intermediate Large",VLOOKUP(S112,'Jenks Methodology'!$D$44:$G$48,4,TRUE),IF($C112="Intermediate Small",VLOOKUP(S112,'Jenks Methodology'!$E$44:$G$48,3,TRUE),VLOOKUP(S112,'Jenks Methodology'!$F$44:$G$48,2,TRUE))))),0)</f>
        <v>0</v>
      </c>
      <c r="AS112" s="88">
        <f>IFERROR(IF($C112="Key Commercial Service",VLOOKUP(T112,'Jenks Methodology'!$B$49:$G$53,6,TRUE),IF($C112="Key General Aviation",VLOOKUP(T112,'Jenks Methodology'!$C$49:$G$53,5,TRUE),IF($C112="Intermediate Large",VLOOKUP(T112,'Jenks Methodology'!$D$49:$G$53,4,TRUE),IF($C112="Intermediate Small",VLOOKUP(T112,'Jenks Methodology'!$E$49:$G$53,3,TRUE),VLOOKUP(T112,'Jenks Methodology'!$F$49:$G$53,2,TRUE))))),0)</f>
        <v>0</v>
      </c>
      <c r="AT112" s="88">
        <f>IFERROR(IF($C112="Key Commercial Service",VLOOKUP(U112,'Jenks Methodology'!$B$54:$G$58,6,TRUE),IF($C112="Key General Aviation",VLOOKUP(U112,'Jenks Methodology'!$C$54:$G$58,5,TRUE),IF($C112="Intermediate Large",VLOOKUP(U112,'Jenks Methodology'!$D$54:$G$58,4,TRUE),IF($C112="Intermediate Small",VLOOKUP(U112,'Jenks Methodology'!$E$54:$G$58,3,TRUE),VLOOKUP(U112,'Jenks Methodology'!$F$54:$G$58,2,TRUE))))),0)</f>
        <v>0</v>
      </c>
      <c r="AU112" s="88">
        <f>IFERROR(VLOOKUP(V112,'Basic Score Methodology'!$K$17:$M$21,'Basic Score Methodology'!$L$2,TRUE),0)</f>
        <v>3.75</v>
      </c>
      <c r="AV112" s="88">
        <f>IFERROR(VLOOKUP(W112,'Basic Score Methodology'!$K$17:$M$21,'Basic Score Methodology'!$M$2,TRUE),0)</f>
        <v>2.5</v>
      </c>
      <c r="AW112" s="88">
        <f>IFERROR(IF($C112="Key Commercial Service",VLOOKUP(X112,'Jenks Methodology'!$B$59:$G$63,6,TRUE),IF($C112="Key General Aviation",VLOOKUP(X112,'Jenks Methodology'!$C$59:$G$63,5,TRUE),IF($C112="Intermediate Large",VLOOKUP(X112,'Jenks Methodology'!$D$59:$G$63,4,TRUE),IF($C112="Intermediate Small",VLOOKUP(X112,'Jenks Methodology'!$E$59:$G$63,3,TRUE),VLOOKUP(X112,'Jenks Methodology'!$F$59:$G$63,2,TRUE))))),0)</f>
        <v>2.5</v>
      </c>
      <c r="AX112" s="88">
        <f>IFERROR(IF($C112="Key Commercial Service",VLOOKUP(Y112,'Jenks Methodology'!$B$64:$G$68,6,TRUE),IF($C112="Key General Aviation",VLOOKUP(Y112,'Jenks Methodology'!$C$64:$G$68,5,TRUE),IF($C112="Intermediate Large",VLOOKUP(Y112,'Jenks Methodology'!$D$64:$G$68,4,TRUE),IF($C112="Intermediate Small",VLOOKUP(Y112,'Jenks Methodology'!$E$64:$G$68,3,TRUE),VLOOKUP(Y112,'Jenks Methodology'!$F$64:$G$68,2,TRUE))))),0)</f>
        <v>0</v>
      </c>
      <c r="AY112" s="88">
        <f>IFERROR(IF($C112="Key Commercial Service",VLOOKUP(Z112,'Jenks Methodology'!$B$69:$G$73,6,TRUE),IF($C112="Key General Aviation",VLOOKUP(Z112,'Jenks Methodology'!$C$69:$G$73,5,TRUE),IF($C112="Intermediate Large",VLOOKUP(Z112,'Jenks Methodology'!$D$69:$G$73,4,TRUE),IF($C112="Intermediate Small",VLOOKUP(Z112,'Jenks Methodology'!$E$69:$G$73,3,TRUE),VLOOKUP(Z112,'Jenks Methodology'!$F$69:$G$73,2,TRUE))))),0)</f>
        <v>1.25</v>
      </c>
      <c r="AZ112" s="100">
        <f>IFERROR(VLOOKUP(AA112,'Basic Score Methodology'!$N$6:$O$7,'Basic Score Methodology'!$O$2,TRUE),0)</f>
        <v>5</v>
      </c>
      <c r="BA112" s="164">
        <f>SUM(AB112:AE112)+IF(AF112="",AG112,AF112)+SUM(AH112:AI112,AN112:AZ112)</f>
        <v>33.25</v>
      </c>
    </row>
    <row r="113" spans="1:53" x14ac:dyDescent="0.3">
      <c r="A113" s="108" t="s">
        <v>256</v>
      </c>
      <c r="B113" s="1" t="s">
        <v>257</v>
      </c>
      <c r="C113" s="1" t="s">
        <v>290</v>
      </c>
      <c r="D113" s="129" t="str">
        <f>IF(COUNTIF('NPIAS Info 2021-25'!$C$4:$C$100,B113)&gt;0,"Y","N")</f>
        <v>Y</v>
      </c>
      <c r="E113" s="129" t="str">
        <f>IFERROR(VLOOKUP($B113,'NPIAS Info 2021-25'!$C$4:$G$100,'NPIAS Info 2021-25'!$G$2,FALSE),"Non-NPIAS")</f>
        <v>GA</v>
      </c>
      <c r="F113" s="129" t="str">
        <f>IFERROR(IF(VLOOKUP($B113,'NPIAS Info 2021-25'!$C$4:$G$100,'NPIAS Info 2021-25'!$F$2,FALSE)=0,"N/A (Primary)",VLOOKUP($B113,'NPIAS Info 2021-25'!$C$4:$G$100,'NPIAS Info 2021-25'!$F$2,FALSE)),"N/A (Non-NPIAS)")</f>
        <v>Unclassified</v>
      </c>
      <c r="G113" s="130">
        <f>VLOOKUP($B113,'2020 Inventory Data'!$B$5:$V$137,'2020 Inventory Data'!$V$3,FALSE)</f>
        <v>8</v>
      </c>
      <c r="H113" s="168">
        <f>IFERROR(VLOOKUP(B113,MnSASP_Baseline_Operations[],'Baseline Ops'!$D$3,FALSE),0)</f>
        <v>3056.3582915441812</v>
      </c>
      <c r="I113" s="130">
        <f>IFERROR(VLOOKUP($B113,'5010 Operations'!$C$5:$CO$151,'5010 Operations'!$CO$3,FALSE),"")</f>
        <v>3900</v>
      </c>
      <c r="J113" s="131">
        <f>IF(VLOOKUP($B113,'2020 Inventory Data'!$B$5:$G$137,'2020 Inventory Data'!$D$3,FALSE)="Yes",1,0)</f>
        <v>0</v>
      </c>
      <c r="K113" s="131">
        <f>IF(VLOOKUP($B113,'2020 Inventory Data'!$B$5:$G$137,'2020 Inventory Data'!$G$3,FALSE)="Yes",1,0)</f>
        <v>0</v>
      </c>
      <c r="L113" s="130">
        <f>VLOOKUP($B113,'30nm Airport Count'!$B$5:$K$137,'30nm Airport Count'!$I$3,FALSE)</f>
        <v>0</v>
      </c>
      <c r="M113" s="130">
        <f>VLOOKUP($B113,'30nm Airport Count'!$B$5:$K$137,'30nm Airport Count'!$J$3,FALSE)</f>
        <v>1</v>
      </c>
      <c r="N113" s="130">
        <f>VLOOKUP($B113,'30nm Airport Count'!$B$5:$K$137,'30nm Airport Count'!$K$3,FALSE)</f>
        <v>0</v>
      </c>
      <c r="O113" s="130">
        <f>VLOOKUP($B113,'30nm Airport Count'!$B$5:$L$137,'30nm Airport Count'!$L$3,FALSE)</f>
        <v>1</v>
      </c>
      <c r="P113" s="130">
        <f>VLOOKUP(B113,Population_30minProximity_Airports[[FAA ID]:[Population within 30 min drive-time]],3,FALSE)</f>
        <v>8011</v>
      </c>
      <c r="Q113" s="132">
        <f>IFERROR(VLOOKUP($B113,'PCI Data (106 airports)'!$W$6:$Z$112,4,FALSE),IF($C113="Landing Strip Turf","Turf","Unknown"))</f>
        <v>64.378463795484876</v>
      </c>
      <c r="R113" s="132">
        <f>VLOOKUP($B113,'Total Economic Impact'!$A$5:$G$139,'Total Economic Impact'!D$3,FALSE)</f>
        <v>19</v>
      </c>
      <c r="S113" s="133">
        <f>VLOOKUP($B113,'Total Economic Impact'!$A$5:$G$139,'Total Economic Impact'!E$3,FALSE)</f>
        <v>751420</v>
      </c>
      <c r="T113" s="133">
        <f>VLOOKUP($B113,'Total Economic Impact'!$A$5:$G$139,'Total Economic Impact'!F$3,FALSE)</f>
        <v>1313080</v>
      </c>
      <c r="U113" s="133">
        <f>VLOOKUP($B113,'Total Economic Impact'!$A$5:$G$139,'Total Economic Impact'!G$3,FALSE)</f>
        <v>2064500</v>
      </c>
      <c r="V113" s="134" t="str">
        <f>IFERROR(VLOOKUP($B113,'2020 Inventory Data'!$B$5:$AP$137,'2020 Inventory Data'!$AJ$3,FALSE),"NP")</f>
        <v>NP</v>
      </c>
      <c r="W113" s="134" t="str">
        <f>IFERROR(VLOOKUP($B113,'2020 Inventory Data'!$B$5:$AP$137,'2020 Inventory Data'!$AK$3,FALSE),"NP")</f>
        <v>NP</v>
      </c>
      <c r="X113" s="133">
        <f>IFERROR(VLOOKUP($B113,'AIP Grant History'!$M$9:$Q$109,5,FALSE),0)</f>
        <v>2053639</v>
      </c>
      <c r="Y113" s="133">
        <f>IFERROR(VLOOKUP($B113,'State-Local Funding History'!$L$11:$N$143,'State-Local Funding History'!M$9,FALSE),0)</f>
        <v>777857.16999999993</v>
      </c>
      <c r="Z113" s="133">
        <f>IFERROR(VLOOKUP($B113,'State-Local Funding History'!$L$11:$N$143,'State-Local Funding History'!N$9,FALSE),0)</f>
        <v>478878.74000000005</v>
      </c>
      <c r="AA113" s="135" t="str">
        <f>IFERROR(IF(VLOOKUP($B113,'2020 Inventory Data'!$B$5:$AG$137,'2020 Inventory Data'!$AG$3,FALSE)="x","Y","N"),"")</f>
        <v>N</v>
      </c>
      <c r="AB113" s="112">
        <f>VLOOKUP(D113,'Basic Score Methodology'!$B$6:$E$16,'Basic Score Methodology'!$C$2,FALSE)</f>
        <v>5</v>
      </c>
      <c r="AC113" s="113">
        <f>IFERROR(VLOOKUP(E113,'Basic Score Methodology'!$B$6:$E$16,'Basic Score Methodology'!$D$2,FALSE),0)</f>
        <v>0</v>
      </c>
      <c r="AD113" s="113">
        <f>IFERROR(VLOOKUP(F113,'Basic Score Methodology'!$B$6:$E$16,'Basic Score Methodology'!$E$2,FALSE),0)</f>
        <v>0</v>
      </c>
      <c r="AE113" s="88">
        <f>IF(G113&lt;='Basic Score Methodology'!$G$12,'Basic Score Methodology'!$H$12,'Basic Score Methodology'!$H$13)</f>
        <v>0</v>
      </c>
      <c r="AF113" s="88">
        <f>IFERROR(IF($C113="Key Commercial Service",VLOOKUP(H113,'Jenks Methodology'!$B$4:$G$8,6,TRUE),IF($C113="Key General Aviation",VLOOKUP(H113,'Jenks Methodology'!$C$4:$G$8,5,TRUE),IF($C113="Intermediate Large",VLOOKUP(H113,'Jenks Methodology'!$D$4:$G$8,4,TRUE),IF($C113="Intermediate Small",VLOOKUP(H113,'Jenks Methodology'!$E$4:$G$8,3,TRUE),VLOOKUP(H113,'Jenks Methodology'!$F$4:$G$8,2,TRUE))))),0)</f>
        <v>1.25</v>
      </c>
      <c r="AG113" s="88">
        <f>IFERROR(IF($C113="Key Commercial Service",VLOOKUP($I113,'Jenks Methodology'!$B$9:$G$13,6,TRUE),IF($C113="Key General Aviation",VLOOKUP($I113,'Jenks Methodology'!$C$9:$G$13,5,TRUE),IF($C113="Intermediate Large",VLOOKUP($I113,'Jenks Methodology'!$D$9:$G$13,4,TRUE),IF($C113="Intermediate Small",VLOOKUP($I113,'Jenks Methodology'!$E$9:$G$13,3,TRUE),VLOOKUP($I113,'Jenks Methodology'!$F$9:$G$13,2,TRUE))))),"")</f>
        <v>0</v>
      </c>
      <c r="AH113" s="88">
        <f>IFERROR(VLOOKUP(J113,'Basic Score Methodology'!$G$6:$I$7,'Basic Score Methodology'!$H$2,FALSE),0)</f>
        <v>0</v>
      </c>
      <c r="AI113" s="88">
        <f>IFERROR(VLOOKUP(K113,'Basic Score Methodology'!$G$6:$I$7,'Basic Score Methodology'!$I$2,FALSE),0)</f>
        <v>0</v>
      </c>
      <c r="AJ113" s="88">
        <f>IFERROR(IF($C113="Key Commercial Service",VLOOKUP(L113,'Jenks Methodology'!$B$14:$G$18,6,TRUE),IF($C113="Key General Aviation",VLOOKUP(L113,'Jenks Methodology'!$C$14:$G$18,5,TRUE),IF($C113="Intermediate Large",VLOOKUP(L113,'Jenks Methodology'!$D$14:$G$18,4,TRUE),IF($C113="Intermediate Small",VLOOKUP(L113,'Jenks Methodology'!$E$14:$G$18,3,TRUE),VLOOKUP(L113,'Jenks Methodology'!$F$14:$G$18,2,TRUE))))),5)</f>
        <v>5</v>
      </c>
      <c r="AK113" s="88">
        <f>IFERROR(IF($C113="Key Commercial Service",VLOOKUP(M113,'Jenks Methodology'!$B$19:$G$23,6,TRUE),IF($C113="Key General Aviation",VLOOKUP(M113,'Jenks Methodology'!$C$19:$G$23,5,TRUE),IF($C113="Intermediate Large",VLOOKUP(M113,'Jenks Methodology'!$D$19:$G$23,4,TRUE),IF($C113="Intermediate Small",VLOOKUP(M113,'Jenks Methodology'!$E$19:$G$23,3,TRUE),VLOOKUP(M113,'Jenks Methodology'!$F$19:$G$23,2,TRUE))))),5)</f>
        <v>3.75</v>
      </c>
      <c r="AL113" s="88">
        <f>IFERROR(IF($C113="Key Commercial Service",VLOOKUP(N113,'Jenks Methodology'!$B$24:$G$28,6,TRUE),IF($C113="Key General Aviation",VLOOKUP(N113,'Jenks Methodology'!$C$24:$G$28,5,TRUE),IF($C113="Intermediate Large",VLOOKUP(N113,'Jenks Methodology'!$D$24:$G$28,4,TRUE),IF($C113="Intermediate Small",VLOOKUP(N113,'Jenks Methodology'!$E$24:$G$28,3,TRUE),VLOOKUP(N113,'Jenks Methodology'!$F$24:$G$28,2,TRUE))))),5)</f>
        <v>5</v>
      </c>
      <c r="AM113" s="88">
        <f>IFERROR(IF($C113="Key Commercial Service",VLOOKUP(O113,'Jenks Methodology'!$B$29:$G$33,6,FALSE),IF($C113="Key General Aviation",VLOOKUP(O113,'Jenks Methodology'!$C$29:$G$33,5,FALSE),IF($C113="Intermediate Large",VLOOKUP(O113,'Jenks Methodology'!$D$29:$G$33,4,FALSE),IF($C113="Intermediate Small",VLOOKUP(O113,'Jenks Methodology'!$E$29:$G$33,3,FALSE),VLOOKUP(O113,'Jenks Methodology'!$F$29:$G$33,2,FALSE))))),5)</f>
        <v>5</v>
      </c>
      <c r="AN113" s="101">
        <f>AVERAGE(AJ113:AM113)</f>
        <v>4.6875</v>
      </c>
      <c r="AO113" s="88">
        <f>IFERROR(IF($C113="Key Commercial Service",VLOOKUP(P113,'Jenks Methodology'!$B$34:$G$38,6,TRUE),IF($C113="Key General Aviation",VLOOKUP(P113,'Jenks Methodology'!$C$34:$G$38,5,TRUE),IF($C113="Intermediate Large",VLOOKUP(P113,'Jenks Methodology'!$D$34:$G$38,4,TRUE),IF($C113="Intermediate Small",VLOOKUP(P113,'Jenks Methodology'!$E$34:$G$38,3,TRUE),VLOOKUP(P113,'Jenks Methodology'!$F$34:$G$38,2,TRUE))))),5)</f>
        <v>0</v>
      </c>
      <c r="AP113" s="88">
        <f>VLOOKUP($Q113,'Basic Score Methodology'!$K$6:$L$12,'Basic Score Methodology'!$L$2,TRUE)</f>
        <v>2.5</v>
      </c>
      <c r="AQ113" s="88">
        <f>IFERROR(IF($C113="Key Commercial Service",VLOOKUP(R113,'Jenks Methodology'!$B$39:$G$43,6,TRUE),IF($C113="Key General Aviation",VLOOKUP(R113,'Jenks Methodology'!$C$39:$G$43,5,TRUE),IF($C113="Intermediate Large",VLOOKUP(R113,'Jenks Methodology'!$D$39:$G$43,4,TRUE),IF($C113="Intermediate Small",VLOOKUP(R113,'Jenks Methodology'!$E$39:$G$43,3,TRUE),VLOOKUP(R113,'Jenks Methodology'!$F$39:$G$43,2,TRUE))))),0)</f>
        <v>2.5</v>
      </c>
      <c r="AR113" s="88">
        <f>IFERROR(IF($C113="Key Commercial Service",VLOOKUP(S113,'Jenks Methodology'!$B$44:$G$48,6,TRUE),IF($C113="Key General Aviation",VLOOKUP(S113,'Jenks Methodology'!$C$44:$G$48,5,TRUE),IF($C113="Intermediate Large",VLOOKUP(S113,'Jenks Methodology'!$D$44:$G$48,4,TRUE),IF($C113="Intermediate Small",VLOOKUP(S113,'Jenks Methodology'!$E$44:$G$48,3,TRUE),VLOOKUP(S113,'Jenks Methodology'!$F$44:$G$48,2,TRUE))))),0)</f>
        <v>2.5</v>
      </c>
      <c r="AS113" s="88">
        <f>IFERROR(IF($C113="Key Commercial Service",VLOOKUP(T113,'Jenks Methodology'!$B$49:$G$53,6,TRUE),IF($C113="Key General Aviation",VLOOKUP(T113,'Jenks Methodology'!$C$49:$G$53,5,TRUE),IF($C113="Intermediate Large",VLOOKUP(T113,'Jenks Methodology'!$D$49:$G$53,4,TRUE),IF($C113="Intermediate Small",VLOOKUP(T113,'Jenks Methodology'!$E$49:$G$53,3,TRUE),VLOOKUP(T113,'Jenks Methodology'!$F$49:$G$53,2,TRUE))))),0)</f>
        <v>1.25</v>
      </c>
      <c r="AT113" s="88">
        <f>IFERROR(IF($C113="Key Commercial Service",VLOOKUP(U113,'Jenks Methodology'!$B$54:$G$58,6,TRUE),IF($C113="Key General Aviation",VLOOKUP(U113,'Jenks Methodology'!$C$54:$G$58,5,TRUE),IF($C113="Intermediate Large",VLOOKUP(U113,'Jenks Methodology'!$D$54:$G$58,4,TRUE),IF($C113="Intermediate Small",VLOOKUP(U113,'Jenks Methodology'!$E$54:$G$58,3,TRUE),VLOOKUP(U113,'Jenks Methodology'!$F$54:$G$58,2,TRUE))))),0)</f>
        <v>2.5</v>
      </c>
      <c r="AU113" s="88">
        <f>IFERROR(VLOOKUP(V113,'Basic Score Methodology'!$K$17:$M$21,'Basic Score Methodology'!$L$2,TRUE),0)</f>
        <v>0</v>
      </c>
      <c r="AV113" s="88">
        <f>IFERROR(VLOOKUP(W113,'Basic Score Methodology'!$K$17:$M$21,'Basic Score Methodology'!$M$2,TRUE),0)</f>
        <v>0</v>
      </c>
      <c r="AW113" s="88">
        <f>IFERROR(IF($C113="Key Commercial Service",VLOOKUP(X113,'Jenks Methodology'!$B$59:$G$63,6,TRUE),IF($C113="Key General Aviation",VLOOKUP(X113,'Jenks Methodology'!$C$59:$G$63,5,TRUE),IF($C113="Intermediate Large",VLOOKUP(X113,'Jenks Methodology'!$D$59:$G$63,4,TRUE),IF($C113="Intermediate Small",VLOOKUP(X113,'Jenks Methodology'!$E$59:$G$63,3,TRUE),VLOOKUP(X113,'Jenks Methodology'!$F$59:$G$63,2,TRUE))))),0)</f>
        <v>2.5</v>
      </c>
      <c r="AX113" s="88">
        <f>IFERROR(IF($C113="Key Commercial Service",VLOOKUP(Y113,'Jenks Methodology'!$B$64:$G$68,6,TRUE),IF($C113="Key General Aviation",VLOOKUP(Y113,'Jenks Methodology'!$C$64:$G$68,5,TRUE),IF($C113="Intermediate Large",VLOOKUP(Y113,'Jenks Methodology'!$D$64:$G$68,4,TRUE),IF($C113="Intermediate Small",VLOOKUP(Y113,'Jenks Methodology'!$E$64:$G$68,3,TRUE),VLOOKUP(Y113,'Jenks Methodology'!$F$64:$G$68,2,TRUE))))),0)</f>
        <v>1.25</v>
      </c>
      <c r="AY113" s="88">
        <f>IFERROR(IF($C113="Key Commercial Service",VLOOKUP(Z113,'Jenks Methodology'!$B$69:$G$73,6,TRUE),IF($C113="Key General Aviation",VLOOKUP(Z113,'Jenks Methodology'!$C$69:$G$73,5,TRUE),IF($C113="Intermediate Large",VLOOKUP(Z113,'Jenks Methodology'!$D$69:$G$73,4,TRUE),IF($C113="Intermediate Small",VLOOKUP(Z113,'Jenks Methodology'!$E$69:$G$73,3,TRUE),VLOOKUP(Z113,'Jenks Methodology'!$F$69:$G$73,2,TRUE))))),0)</f>
        <v>1.25</v>
      </c>
      <c r="AZ113" s="100">
        <f>IFERROR(VLOOKUP(AA113,'Basic Score Methodology'!$N$6:$O$7,'Basic Score Methodology'!$O$2,TRUE),0)</f>
        <v>5</v>
      </c>
      <c r="BA113" s="164">
        <f>SUM(AB113:AE113)+IF(AF113="",AG113,AF113)+SUM(AH113:AI113,AN113:AZ113)</f>
        <v>32.1875</v>
      </c>
    </row>
    <row r="114" spans="1:53" x14ac:dyDescent="0.3">
      <c r="A114" s="108" t="s">
        <v>188</v>
      </c>
      <c r="B114" s="165" t="s">
        <v>189</v>
      </c>
      <c r="C114" s="165" t="s">
        <v>293</v>
      </c>
      <c r="D114" s="129" t="str">
        <f>IF(COUNTIF('NPIAS Info 2021-25'!$C$4:$C$100,B114)&gt;0,"Y","N")</f>
        <v>Y</v>
      </c>
      <c r="E114" s="129" t="str">
        <f>IFERROR(VLOOKUP($B114,'NPIAS Info 2021-25'!$C$4:$G$100,'NPIAS Info 2021-25'!$G$2,FALSE),"Non-NPIAS")</f>
        <v>GA</v>
      </c>
      <c r="F114" s="129" t="str">
        <f>IFERROR(IF(VLOOKUP($B114,'NPIAS Info 2021-25'!$C$4:$G$100,'NPIAS Info 2021-25'!$F$2,FALSE)=0,"N/A (Primary)",VLOOKUP($B114,'NPIAS Info 2021-25'!$C$4:$G$100,'NPIAS Info 2021-25'!$F$2,FALSE)),"N/A (Non-NPIAS)")</f>
        <v>Local</v>
      </c>
      <c r="G114" s="130">
        <f>VLOOKUP($B114,'2020 Inventory Data'!$B$5:$V$137,'2020 Inventory Data'!$V$3,FALSE)</f>
        <v>26</v>
      </c>
      <c r="H114" s="168">
        <f>IFERROR(VLOOKUP(B114,MnSASP_Baseline_Operations[],'Baseline Ops'!$D$3,FALSE),0)</f>
        <v>2448.5888890251831</v>
      </c>
      <c r="I114" s="130">
        <f>IFERROR(VLOOKUP($B114,'5010 Operations'!$C$5:$CO$151,'5010 Operations'!$CO$3,FALSE),"")</f>
        <v>4080</v>
      </c>
      <c r="J114" s="131">
        <f>IF(VLOOKUP($B114,'2020 Inventory Data'!$B$5:$G$137,'2020 Inventory Data'!$D$3,FALSE)="Yes",1,0)</f>
        <v>0</v>
      </c>
      <c r="K114" s="131">
        <f>IF(VLOOKUP($B114,'2020 Inventory Data'!$B$5:$G$137,'2020 Inventory Data'!$G$3,FALSE)="Yes",1,0)</f>
        <v>1</v>
      </c>
      <c r="L114" s="130">
        <f>VLOOKUP($B114,'30nm Airport Count'!$B$5:$K$137,'30nm Airport Count'!$I$3,FALSE)</f>
        <v>2</v>
      </c>
      <c r="M114" s="130">
        <f>VLOOKUP($B114,'30nm Airport Count'!$B$5:$K$137,'30nm Airport Count'!$J$3,FALSE)</f>
        <v>1</v>
      </c>
      <c r="N114" s="130">
        <f>VLOOKUP($B114,'30nm Airport Count'!$B$5:$K$137,'30nm Airport Count'!$K$3,FALSE)</f>
        <v>1</v>
      </c>
      <c r="O114" s="130">
        <f>VLOOKUP($B114,'30nm Airport Count'!$B$5:$L$137,'30nm Airport Count'!$L$3,FALSE)</f>
        <v>2</v>
      </c>
      <c r="P114" s="130">
        <f>VLOOKUP(B114,Population_30minProximity_Airports[[FAA ID]:[Population within 30 min drive-time]],3,FALSE)</f>
        <v>25088</v>
      </c>
      <c r="Q114" s="132">
        <f>IFERROR(VLOOKUP($B114,'PCI Data (106 airports)'!$W$6:$Z$112,4,FALSE),IF($C114="Landing Strip Turf","Turf","Unknown"))</f>
        <v>72</v>
      </c>
      <c r="R114" s="132">
        <f>VLOOKUP($B114,'Total Economic Impact'!$A$5:$G$139,'Total Economic Impact'!D$3,FALSE)</f>
        <v>9</v>
      </c>
      <c r="S114" s="133">
        <f>VLOOKUP($B114,'Total Economic Impact'!$A$5:$G$139,'Total Economic Impact'!E$3,FALSE)</f>
        <v>312990</v>
      </c>
      <c r="T114" s="133">
        <f>VLOOKUP($B114,'Total Economic Impact'!$A$5:$G$139,'Total Economic Impact'!F$3,FALSE)</f>
        <v>542310</v>
      </c>
      <c r="U114" s="133">
        <f>VLOOKUP($B114,'Total Economic Impact'!$A$5:$G$139,'Total Economic Impact'!G$3,FALSE)</f>
        <v>855300</v>
      </c>
      <c r="V114" s="134">
        <f>IFERROR(VLOOKUP($B114,'2020 Inventory Data'!$B$5:$AP$137,'2020 Inventory Data'!$AJ$3,FALSE),"NP")</f>
        <v>8</v>
      </c>
      <c r="W114" s="134">
        <f>IFERROR(VLOOKUP($B114,'2020 Inventory Data'!$B$5:$AP$137,'2020 Inventory Data'!$AK$3,FALSE),"NP")</f>
        <v>8</v>
      </c>
      <c r="X114" s="133">
        <f>IFERROR(VLOOKUP($B114,'AIP Grant History'!$M$9:$Q$109,5,FALSE),0)</f>
        <v>1877273</v>
      </c>
      <c r="Y114" s="133">
        <f>IFERROR(VLOOKUP($B114,'State-Local Funding History'!$L$11:$N$143,'State-Local Funding History'!M$9,FALSE),0)</f>
        <v>490627.58000000013</v>
      </c>
      <c r="Z114" s="133">
        <f>IFERROR(VLOOKUP($B114,'State-Local Funding History'!$L$11:$N$143,'State-Local Funding History'!N$9,FALSE),0)</f>
        <v>473008.44000000006</v>
      </c>
      <c r="AA114" s="135" t="str">
        <f>IFERROR(IF(VLOOKUP($B114,'2020 Inventory Data'!$B$5:$AG$137,'2020 Inventory Data'!$AG$3,FALSE)="x","Y","N"),"")</f>
        <v>Y</v>
      </c>
      <c r="AB114" s="112">
        <f>VLOOKUP(D114,'Basic Score Methodology'!$B$6:$E$16,'Basic Score Methodology'!$C$2,FALSE)</f>
        <v>5</v>
      </c>
      <c r="AC114" s="113">
        <f>IFERROR(VLOOKUP(E114,'Basic Score Methodology'!$B$6:$E$16,'Basic Score Methodology'!$D$2,FALSE),0)</f>
        <v>0</v>
      </c>
      <c r="AD114" s="113">
        <f>IFERROR(VLOOKUP(F114,'Basic Score Methodology'!$B$6:$E$16,'Basic Score Methodology'!$E$2,FALSE),0)</f>
        <v>1.5</v>
      </c>
      <c r="AE114" s="88">
        <f>IF(G114&lt;='Basic Score Methodology'!$G$12,'Basic Score Methodology'!$H$12,'Basic Score Methodology'!$H$13)</f>
        <v>5</v>
      </c>
      <c r="AF114" s="88">
        <f>IFERROR(IF($C114="Key Commercial Service",VLOOKUP(H114,'Jenks Methodology'!$B$4:$G$8,6,TRUE),IF($C114="Key General Aviation",VLOOKUP(H114,'Jenks Methodology'!$C$4:$G$8,5,TRUE),IF($C114="Intermediate Large",VLOOKUP(H114,'Jenks Methodology'!$D$4:$G$8,4,TRUE),IF($C114="Intermediate Small",VLOOKUP(H114,'Jenks Methodology'!$E$4:$G$8,3,TRUE),VLOOKUP(H114,'Jenks Methodology'!$F$4:$G$8,2,TRUE))))),0)</f>
        <v>0</v>
      </c>
      <c r="AG114" s="113">
        <f>IFERROR(IF($C114="Key Commercial Service",VLOOKUP($I114,'Jenks Methodology'!$B$9:$G$13,6,TRUE),IF($C114="Key General Aviation",VLOOKUP($I114,'Jenks Methodology'!$C$9:$G$13,5,TRUE),IF($C114="Intermediate Large",VLOOKUP($I114,'Jenks Methodology'!$D$9:$G$13,4,TRUE),IF($C114="Intermediate Small",VLOOKUP($I114,'Jenks Methodology'!$E$9:$G$13,3,TRUE),VLOOKUP($I114,'Jenks Methodology'!$F$9:$G$13,2,TRUE))))),"")</f>
        <v>0</v>
      </c>
      <c r="AH114" s="88">
        <f>IFERROR(VLOOKUP(J114,'Basic Score Methodology'!$G$6:$I$7,'Basic Score Methodology'!$H$2,FALSE),0)</f>
        <v>0</v>
      </c>
      <c r="AI114" s="88">
        <f>IFERROR(VLOOKUP(K114,'Basic Score Methodology'!$G$6:$I$7,'Basic Score Methodology'!$I$2,FALSE),0)</f>
        <v>5</v>
      </c>
      <c r="AJ114" s="113">
        <f>IFERROR(IF($C114="Key Commercial Service",VLOOKUP(L114,'Jenks Methodology'!$B$14:$G$18,6,TRUE),IF($C114="Key General Aviation",VLOOKUP(L114,'Jenks Methodology'!$C$14:$G$18,5,TRUE),IF($C114="Intermediate Large",VLOOKUP(L114,'Jenks Methodology'!$D$14:$G$18,4,TRUE),IF($C114="Intermediate Small",VLOOKUP(L114,'Jenks Methodology'!$E$14:$G$18,3,TRUE),VLOOKUP(L114,'Jenks Methodology'!$F$14:$G$18,2,TRUE))))),5)</f>
        <v>2.5</v>
      </c>
      <c r="AK114" s="113">
        <f>IFERROR(IF($C114="Key Commercial Service",VLOOKUP(M114,'Jenks Methodology'!$B$19:$G$23,6,TRUE),IF($C114="Key General Aviation",VLOOKUP(M114,'Jenks Methodology'!$C$19:$G$23,5,TRUE),IF($C114="Intermediate Large",VLOOKUP(M114,'Jenks Methodology'!$D$19:$G$23,4,TRUE),IF($C114="Intermediate Small",VLOOKUP(M114,'Jenks Methodology'!$E$19:$G$23,3,TRUE),VLOOKUP(M114,'Jenks Methodology'!$F$19:$G$23,2,TRUE))))),5)</f>
        <v>3.75</v>
      </c>
      <c r="AL114" s="113">
        <f>IFERROR(IF($C114="Key Commercial Service",VLOOKUP(N114,'Jenks Methodology'!$B$24:$G$28,6,TRUE),IF($C114="Key General Aviation",VLOOKUP(N114,'Jenks Methodology'!$C$24:$G$28,5,TRUE),IF($C114="Intermediate Large",VLOOKUP(N114,'Jenks Methodology'!$D$24:$G$28,4,TRUE),IF($C114="Intermediate Small",VLOOKUP(N114,'Jenks Methodology'!$E$24:$G$28,3,TRUE),VLOOKUP(N114,'Jenks Methodology'!$F$24:$G$28,2,TRUE))))),5)</f>
        <v>3.75</v>
      </c>
      <c r="AM114" s="113">
        <f>IFERROR(IF($C114="Key Commercial Service",VLOOKUP(O114,'Jenks Methodology'!$B$29:$G$33,6,FALSE),IF($C114="Key General Aviation",VLOOKUP(O114,'Jenks Methodology'!$C$29:$G$33,5,FALSE),IF($C114="Intermediate Large",VLOOKUP(O114,'Jenks Methodology'!$D$29:$G$33,4,FALSE),IF($C114="Intermediate Small",VLOOKUP(O114,'Jenks Methodology'!$E$29:$G$33,3,FALSE),VLOOKUP(O114,'Jenks Methodology'!$F$29:$G$33,2,FALSE))))),5)</f>
        <v>3.75</v>
      </c>
      <c r="AN114" s="166">
        <f>AVERAGE(AJ114:AM114)</f>
        <v>3.4375</v>
      </c>
      <c r="AO114" s="113">
        <f>IFERROR(IF($C114="Key Commercial Service",VLOOKUP(P114,'Jenks Methodology'!$B$34:$G$38,6,TRUE),IF($C114="Key General Aviation",VLOOKUP(P114,'Jenks Methodology'!$C$34:$G$38,5,TRUE),IF($C114="Intermediate Large",VLOOKUP(P114,'Jenks Methodology'!$D$34:$G$38,4,TRUE),IF($C114="Intermediate Small",VLOOKUP(P114,'Jenks Methodology'!$E$34:$G$38,3,TRUE),VLOOKUP(P114,'Jenks Methodology'!$F$34:$G$38,2,TRUE))))),5)</f>
        <v>0</v>
      </c>
      <c r="AP114" s="88">
        <f>VLOOKUP($Q114,'Basic Score Methodology'!$K$6:$L$12,'Basic Score Methodology'!$L$2,TRUE)</f>
        <v>2.5</v>
      </c>
      <c r="AQ114" s="113">
        <f>IFERROR(IF($C114="Key Commercial Service",VLOOKUP(R114,'Jenks Methodology'!$B$39:$G$43,6,TRUE),IF($C114="Key General Aviation",VLOOKUP(R114,'Jenks Methodology'!$C$39:$G$43,5,TRUE),IF($C114="Intermediate Large",VLOOKUP(R114,'Jenks Methodology'!$D$39:$G$43,4,TRUE),IF($C114="Intermediate Small",VLOOKUP(R114,'Jenks Methodology'!$E$39:$G$43,3,TRUE),VLOOKUP(R114,'Jenks Methodology'!$F$39:$G$43,2,TRUE))))),0)</f>
        <v>0</v>
      </c>
      <c r="AR114" s="113">
        <f>IFERROR(IF($C114="Key Commercial Service",VLOOKUP(S114,'Jenks Methodology'!$B$44:$G$48,6,TRUE),IF($C114="Key General Aviation",VLOOKUP(S114,'Jenks Methodology'!$C$44:$G$48,5,TRUE),IF($C114="Intermediate Large",VLOOKUP(S114,'Jenks Methodology'!$D$44:$G$48,4,TRUE),IF($C114="Intermediate Small",VLOOKUP(S114,'Jenks Methodology'!$E$44:$G$48,3,TRUE),VLOOKUP(S114,'Jenks Methodology'!$F$44:$G$48,2,TRUE))))),0)</f>
        <v>0</v>
      </c>
      <c r="AS114" s="113">
        <f>IFERROR(IF($C114="Key Commercial Service",VLOOKUP(T114,'Jenks Methodology'!$B$49:$G$53,6,TRUE),IF($C114="Key General Aviation",VLOOKUP(T114,'Jenks Methodology'!$C$49:$G$53,5,TRUE),IF($C114="Intermediate Large",VLOOKUP(T114,'Jenks Methodology'!$D$49:$G$53,4,TRUE),IF($C114="Intermediate Small",VLOOKUP(T114,'Jenks Methodology'!$E$49:$G$53,3,TRUE),VLOOKUP(T114,'Jenks Methodology'!$F$49:$G$53,2,TRUE))))),0)</f>
        <v>0</v>
      </c>
      <c r="AT114" s="113">
        <f>IFERROR(IF($C114="Key Commercial Service",VLOOKUP(U114,'Jenks Methodology'!$B$54:$G$58,6,TRUE),IF($C114="Key General Aviation",VLOOKUP(U114,'Jenks Methodology'!$C$54:$G$58,5,TRUE),IF($C114="Intermediate Large",VLOOKUP(U114,'Jenks Methodology'!$D$54:$G$58,4,TRUE),IF($C114="Intermediate Small",VLOOKUP(U114,'Jenks Methodology'!$E$54:$G$58,3,TRUE),VLOOKUP(U114,'Jenks Methodology'!$F$54:$G$58,2,TRUE))))),0)</f>
        <v>0</v>
      </c>
      <c r="AU114" s="88">
        <f>IFERROR(VLOOKUP(V114,'Basic Score Methodology'!$K$17:$M$21,'Basic Score Methodology'!$L$2,TRUE),0)</f>
        <v>3.75</v>
      </c>
      <c r="AV114" s="88">
        <f>IFERROR(VLOOKUP(W114,'Basic Score Methodology'!$K$17:$M$21,'Basic Score Methodology'!$M$2,TRUE),0)</f>
        <v>3.75</v>
      </c>
      <c r="AW114" s="113">
        <f>IFERROR(IF($C114="Key Commercial Service",VLOOKUP(X114,'Jenks Methodology'!$B$59:$G$63,6,TRUE),IF($C114="Key General Aviation",VLOOKUP(X114,'Jenks Methodology'!$C$59:$G$63,5,TRUE),IF($C114="Intermediate Large",VLOOKUP(X114,'Jenks Methodology'!$D$59:$G$63,4,TRUE),IF($C114="Intermediate Small",VLOOKUP(X114,'Jenks Methodology'!$E$59:$G$63,3,TRUE),VLOOKUP(X114,'Jenks Methodology'!$F$59:$G$63,2,TRUE))))),0)</f>
        <v>1.25</v>
      </c>
      <c r="AX114" s="113">
        <f>IFERROR(IF($C114="Key Commercial Service",VLOOKUP(Y114,'Jenks Methodology'!$B$64:$G$68,6,TRUE),IF($C114="Key General Aviation",VLOOKUP(Y114,'Jenks Methodology'!$C$64:$G$68,5,TRUE),IF($C114="Intermediate Large",VLOOKUP(Y114,'Jenks Methodology'!$D$64:$G$68,4,TRUE),IF($C114="Intermediate Small",VLOOKUP(Y114,'Jenks Methodology'!$E$64:$G$68,3,TRUE),VLOOKUP(Y114,'Jenks Methodology'!$F$64:$G$68,2,TRUE))))),0)</f>
        <v>0</v>
      </c>
      <c r="AY114" s="113">
        <f>IFERROR(IF($C114="Key Commercial Service",VLOOKUP(Z114,'Jenks Methodology'!$B$69:$G$73,6,TRUE),IF($C114="Key General Aviation",VLOOKUP(Z114,'Jenks Methodology'!$C$69:$G$73,5,TRUE),IF($C114="Intermediate Large",VLOOKUP(Z114,'Jenks Methodology'!$D$69:$G$73,4,TRUE),IF($C114="Intermediate Small",VLOOKUP(Z114,'Jenks Methodology'!$E$69:$G$73,3,TRUE),VLOOKUP(Z114,'Jenks Methodology'!$F$69:$G$73,2,TRUE))))),0)</f>
        <v>0</v>
      </c>
      <c r="AZ114" s="100">
        <f>IFERROR(VLOOKUP(AA114,'Basic Score Methodology'!$N$6:$O$7,'Basic Score Methodology'!$O$2,TRUE),0)</f>
        <v>0</v>
      </c>
      <c r="BA114" s="164">
        <f>SUM(AB114:AE114)+IF(AF114="",AG114,AF114)+SUM(AH114:AI114,AN114:AZ114)</f>
        <v>31.1875</v>
      </c>
    </row>
    <row r="115" spans="1:53" x14ac:dyDescent="0.3">
      <c r="A115" s="108" t="s">
        <v>170</v>
      </c>
      <c r="B115" s="1" t="s">
        <v>171</v>
      </c>
      <c r="C115" s="1" t="s">
        <v>290</v>
      </c>
      <c r="D115" s="129" t="str">
        <f>IF(COUNTIF('NPIAS Info 2021-25'!$C$4:$C$100,B115)&gt;0,"Y","N")</f>
        <v>Y</v>
      </c>
      <c r="E115" s="129" t="str">
        <f>IFERROR(VLOOKUP($B115,'NPIAS Info 2021-25'!$C$4:$G$100,'NPIAS Info 2021-25'!$G$2,FALSE),"Non-NPIAS")</f>
        <v>GA</v>
      </c>
      <c r="F115" s="129" t="str">
        <f>IFERROR(IF(VLOOKUP($B115,'NPIAS Info 2021-25'!$C$4:$G$100,'NPIAS Info 2021-25'!$F$2,FALSE)=0,"N/A (Primary)",VLOOKUP($B115,'NPIAS Info 2021-25'!$C$4:$G$100,'NPIAS Info 2021-25'!$F$2,FALSE)),"N/A (Non-NPIAS)")</f>
        <v>Unclassified</v>
      </c>
      <c r="G115" s="266">
        <v>2</v>
      </c>
      <c r="H115" s="168">
        <f>IFERROR(VLOOKUP(B115,MnSASP_Baseline_Operations[],'Baseline Ops'!$D$3,FALSE),0)</f>
        <v>3220.5285658764087</v>
      </c>
      <c r="I115" s="130">
        <f>IFERROR(VLOOKUP($B115,'5010 Operations'!$C$5:$CO$151,'5010 Operations'!$CO$3,FALSE),"")</f>
        <v>5000</v>
      </c>
      <c r="J115" s="131">
        <f>IF(VLOOKUP($B115,'2020 Inventory Data'!$B$5:$G$137,'2020 Inventory Data'!$D$3,FALSE)="Yes",1,0)</f>
        <v>1</v>
      </c>
      <c r="K115" s="131">
        <f>IF(VLOOKUP($B115,'2020 Inventory Data'!$B$5:$G$137,'2020 Inventory Data'!$G$3,FALSE)="Yes",1,0)</f>
        <v>1</v>
      </c>
      <c r="L115" s="130">
        <f>VLOOKUP($B115,'30nm Airport Count'!$B$5:$K$137,'30nm Airport Count'!$I$3,FALSE)</f>
        <v>0</v>
      </c>
      <c r="M115" s="130">
        <f>VLOOKUP($B115,'30nm Airport Count'!$B$5:$K$137,'30nm Airport Count'!$J$3,FALSE)</f>
        <v>1</v>
      </c>
      <c r="N115" s="130">
        <f>VLOOKUP($B115,'30nm Airport Count'!$B$5:$K$137,'30nm Airport Count'!$K$3,FALSE)</f>
        <v>0</v>
      </c>
      <c r="O115" s="130">
        <f>VLOOKUP($B115,'30nm Airport Count'!$B$5:$L$137,'30nm Airport Count'!$L$3,FALSE)</f>
        <v>1</v>
      </c>
      <c r="P115" s="130">
        <f>VLOOKUP(B115,Population_30minProximity_Airports[[FAA ID]:[Population within 30 min drive-time]],3,FALSE)</f>
        <v>15895</v>
      </c>
      <c r="Q115" s="132">
        <f>IFERROR(VLOOKUP($B115,'PCI Data (106 airports)'!$W$6:$Z$112,4,FALSE),IF($C115="Landing Strip Turf","Turf","Unknown"))</f>
        <v>73</v>
      </c>
      <c r="R115" s="132">
        <f>VLOOKUP($B115,'Total Economic Impact'!$A$5:$G$139,'Total Economic Impact'!D$3,FALSE)</f>
        <v>3</v>
      </c>
      <c r="S115" s="133">
        <f>VLOOKUP($B115,'Total Economic Impact'!$A$5:$G$139,'Total Economic Impact'!E$3,FALSE)</f>
        <v>114260</v>
      </c>
      <c r="T115" s="133">
        <f>VLOOKUP($B115,'Total Economic Impact'!$A$5:$G$139,'Total Economic Impact'!F$3,FALSE)</f>
        <v>319430</v>
      </c>
      <c r="U115" s="133">
        <f>VLOOKUP($B115,'Total Economic Impact'!$A$5:$G$139,'Total Economic Impact'!G$3,FALSE)</f>
        <v>433690</v>
      </c>
      <c r="V115" s="134" t="str">
        <f>IFERROR(VLOOKUP($B115,'2020 Inventory Data'!$B$5:$AP$137,'2020 Inventory Data'!$AJ$3,FALSE),"NP")</f>
        <v>NP</v>
      </c>
      <c r="W115" s="134" t="str">
        <f>IFERROR(VLOOKUP($B115,'2020 Inventory Data'!$B$5:$AP$137,'2020 Inventory Data'!$AK$3,FALSE),"NP")</f>
        <v>NP</v>
      </c>
      <c r="X115" s="133">
        <f>IFERROR(VLOOKUP($B115,'AIP Grant History'!$M$9:$Q$109,5,FALSE),0)</f>
        <v>1948155</v>
      </c>
      <c r="Y115" s="133">
        <f>IFERROR(VLOOKUP($B115,'State-Local Funding History'!$L$11:$N$143,'State-Local Funding History'!M$9,FALSE),0)</f>
        <v>491080.14000000007</v>
      </c>
      <c r="Z115" s="133">
        <f>IFERROR(VLOOKUP($B115,'State-Local Funding History'!$L$11:$N$143,'State-Local Funding History'!N$9,FALSE),0)</f>
        <v>349339.0500000001</v>
      </c>
      <c r="AA115" s="135" t="str">
        <f>IFERROR(IF(VLOOKUP($B115,'2020 Inventory Data'!$B$5:$AG$137,'2020 Inventory Data'!$AG$3,FALSE)="x","Y","N"),"")</f>
        <v>N</v>
      </c>
      <c r="AB115" s="112">
        <f>VLOOKUP(D115,'Basic Score Methodology'!$B$6:$E$16,'Basic Score Methodology'!$C$2,FALSE)</f>
        <v>5</v>
      </c>
      <c r="AC115" s="113">
        <f>IFERROR(VLOOKUP(E115,'Basic Score Methodology'!$B$6:$E$16,'Basic Score Methodology'!$D$2,FALSE),0)</f>
        <v>0</v>
      </c>
      <c r="AD115" s="113">
        <f>IFERROR(VLOOKUP(F115,'Basic Score Methodology'!$B$6:$E$16,'Basic Score Methodology'!$E$2,FALSE),0)</f>
        <v>0</v>
      </c>
      <c r="AE115" s="88">
        <f>IF(G115&lt;='Basic Score Methodology'!$G$12,'Basic Score Methodology'!$H$12,'Basic Score Methodology'!$H$13)</f>
        <v>0</v>
      </c>
      <c r="AF115" s="88">
        <f>IFERROR(IF($C115="Key Commercial Service",VLOOKUP(H115,'Jenks Methodology'!$B$4:$G$8,6,TRUE),IF($C115="Key General Aviation",VLOOKUP(H115,'Jenks Methodology'!$C$4:$G$8,5,TRUE),IF($C115="Intermediate Large",VLOOKUP(H115,'Jenks Methodology'!$D$4:$G$8,4,TRUE),IF($C115="Intermediate Small",VLOOKUP(H115,'Jenks Methodology'!$E$4:$G$8,3,TRUE),VLOOKUP(H115,'Jenks Methodology'!$F$4:$G$8,2,TRUE))))),0)</f>
        <v>1.25</v>
      </c>
      <c r="AG115" s="136">
        <f>IFERROR(IF($C115="Key Commercial Service",VLOOKUP($I115,'Jenks Methodology'!$B$9:$G$13,6,TRUE),IF($C115="Key General Aviation",VLOOKUP($I115,'Jenks Methodology'!$C$9:$G$13,5,TRUE),IF($C115="Intermediate Large",VLOOKUP($I115,'Jenks Methodology'!$D$9:$G$13,4,TRUE),IF($C115="Intermediate Small",VLOOKUP($I115,'Jenks Methodology'!$E$9:$G$13,3,TRUE),VLOOKUP($I115,'Jenks Methodology'!$F$9:$G$13,2,TRUE))))),"")</f>
        <v>0</v>
      </c>
      <c r="AH115" s="88">
        <f>IFERROR(VLOOKUP(J115,'Basic Score Methodology'!$G$6:$I$7,'Basic Score Methodology'!$H$2,FALSE),0)</f>
        <v>5</v>
      </c>
      <c r="AI115" s="88">
        <f>IFERROR(VLOOKUP(K115,'Basic Score Methodology'!$G$6:$I$7,'Basic Score Methodology'!$I$2,FALSE),0)</f>
        <v>5</v>
      </c>
      <c r="AJ115" s="136">
        <f>IFERROR(IF($C115="Key Commercial Service",VLOOKUP(L115,'Jenks Methodology'!$B$14:$G$18,6,TRUE),IF($C115="Key General Aviation",VLOOKUP(L115,'Jenks Methodology'!$C$14:$G$18,5,TRUE),IF($C115="Intermediate Large",VLOOKUP(L115,'Jenks Methodology'!$D$14:$G$18,4,TRUE),IF($C115="Intermediate Small",VLOOKUP(L115,'Jenks Methodology'!$E$14:$G$18,3,TRUE),VLOOKUP(L115,'Jenks Methodology'!$F$14:$G$18,2,TRUE))))),5)</f>
        <v>5</v>
      </c>
      <c r="AK115" s="136">
        <f>IFERROR(IF($C115="Key Commercial Service",VLOOKUP(M115,'Jenks Methodology'!$B$19:$G$23,6,TRUE),IF($C115="Key General Aviation",VLOOKUP(M115,'Jenks Methodology'!$C$19:$G$23,5,TRUE),IF($C115="Intermediate Large",VLOOKUP(M115,'Jenks Methodology'!$D$19:$G$23,4,TRUE),IF($C115="Intermediate Small",VLOOKUP(M115,'Jenks Methodology'!$E$19:$G$23,3,TRUE),VLOOKUP(M115,'Jenks Methodology'!$F$19:$G$23,2,TRUE))))),5)</f>
        <v>3.75</v>
      </c>
      <c r="AL115" s="136">
        <f>IFERROR(IF($C115="Key Commercial Service",VLOOKUP(N115,'Jenks Methodology'!$B$24:$G$28,6,TRUE),IF($C115="Key General Aviation",VLOOKUP(N115,'Jenks Methodology'!$C$24:$G$28,5,TRUE),IF($C115="Intermediate Large",VLOOKUP(N115,'Jenks Methodology'!$D$24:$G$28,4,TRUE),IF($C115="Intermediate Small",VLOOKUP(N115,'Jenks Methodology'!$E$24:$G$28,3,TRUE),VLOOKUP(N115,'Jenks Methodology'!$F$24:$G$28,2,TRUE))))),5)</f>
        <v>5</v>
      </c>
      <c r="AM115" s="136">
        <f>IFERROR(IF($C115="Key Commercial Service",VLOOKUP(O115,'Jenks Methodology'!$B$29:$G$33,6,FALSE),IF($C115="Key General Aviation",VLOOKUP(O115,'Jenks Methodology'!$C$29:$G$33,5,FALSE),IF($C115="Intermediate Large",VLOOKUP(O115,'Jenks Methodology'!$D$29:$G$33,4,FALSE),IF($C115="Intermediate Small",VLOOKUP(O115,'Jenks Methodology'!$E$29:$G$33,3,FALSE),VLOOKUP(O115,'Jenks Methodology'!$F$29:$G$33,2,FALSE))))),5)</f>
        <v>5</v>
      </c>
      <c r="AN115" s="137">
        <f>AVERAGE(AJ115:AM115)</f>
        <v>4.6875</v>
      </c>
      <c r="AO115" s="136">
        <f>IFERROR(IF($C115="Key Commercial Service",VLOOKUP(P115,'Jenks Methodology'!$B$34:$G$38,6,TRUE),IF($C115="Key General Aviation",VLOOKUP(P115,'Jenks Methodology'!$C$34:$G$38,5,TRUE),IF($C115="Intermediate Large",VLOOKUP(P115,'Jenks Methodology'!$D$34:$G$38,4,TRUE),IF($C115="Intermediate Small",VLOOKUP(P115,'Jenks Methodology'!$E$34:$G$38,3,TRUE),VLOOKUP(P115,'Jenks Methodology'!$F$34:$G$38,2,TRUE))))),5)</f>
        <v>0</v>
      </c>
      <c r="AP115" s="88">
        <f>VLOOKUP($Q115,'Basic Score Methodology'!$K$6:$L$12,'Basic Score Methodology'!$L$2,TRUE)</f>
        <v>2.5</v>
      </c>
      <c r="AQ115" s="88">
        <f>IFERROR(IF($C115="Key Commercial Service",VLOOKUP(R115,'Jenks Methodology'!$B$39:$G$43,6,TRUE),IF($C115="Key General Aviation",VLOOKUP(R115,'Jenks Methodology'!$C$39:$G$43,5,TRUE),IF($C115="Intermediate Large",VLOOKUP(R115,'Jenks Methodology'!$D$39:$G$43,4,TRUE),IF($C115="Intermediate Small",VLOOKUP(R115,'Jenks Methodology'!$E$39:$G$43,3,TRUE),VLOOKUP(R115,'Jenks Methodology'!$F$39:$G$43,2,TRUE))))),0)</f>
        <v>0</v>
      </c>
      <c r="AR115" s="88">
        <f>IFERROR(IF($C115="Key Commercial Service",VLOOKUP(S115,'Jenks Methodology'!$B$44:$G$48,6,TRUE),IF($C115="Key General Aviation",VLOOKUP(S115,'Jenks Methodology'!$C$44:$G$48,5,TRUE),IF($C115="Intermediate Large",VLOOKUP(S115,'Jenks Methodology'!$D$44:$G$48,4,TRUE),IF($C115="Intermediate Small",VLOOKUP(S115,'Jenks Methodology'!$E$44:$G$48,3,TRUE),VLOOKUP(S115,'Jenks Methodology'!$F$44:$G$48,2,TRUE))))),0)</f>
        <v>0</v>
      </c>
      <c r="AS115" s="88">
        <f>IFERROR(IF($C115="Key Commercial Service",VLOOKUP(T115,'Jenks Methodology'!$B$49:$G$53,6,TRUE),IF($C115="Key General Aviation",VLOOKUP(T115,'Jenks Methodology'!$C$49:$G$53,5,TRUE),IF($C115="Intermediate Large",VLOOKUP(T115,'Jenks Methodology'!$D$49:$G$53,4,TRUE),IF($C115="Intermediate Small",VLOOKUP(T115,'Jenks Methodology'!$E$49:$G$53,3,TRUE),VLOOKUP(T115,'Jenks Methodology'!$F$49:$G$53,2,TRUE))))),0)</f>
        <v>0</v>
      </c>
      <c r="AT115" s="88">
        <f>IFERROR(IF($C115="Key Commercial Service",VLOOKUP(U115,'Jenks Methodology'!$B$54:$G$58,6,TRUE),IF($C115="Key General Aviation",VLOOKUP(U115,'Jenks Methodology'!$C$54:$G$58,5,TRUE),IF($C115="Intermediate Large",VLOOKUP(U115,'Jenks Methodology'!$D$54:$G$58,4,TRUE),IF($C115="Intermediate Small",VLOOKUP(U115,'Jenks Methodology'!$E$54:$G$58,3,TRUE),VLOOKUP(U115,'Jenks Methodology'!$F$54:$G$58,2,TRUE))))),0)</f>
        <v>0</v>
      </c>
      <c r="AU115" s="88">
        <f>IFERROR(VLOOKUP(V115,'Basic Score Methodology'!$K$17:$M$21,'Basic Score Methodology'!$L$2,TRUE),0)</f>
        <v>0</v>
      </c>
      <c r="AV115" s="88">
        <f>IFERROR(VLOOKUP(W115,'Basic Score Methodology'!$K$17:$M$21,'Basic Score Methodology'!$M$2,TRUE),0)</f>
        <v>0</v>
      </c>
      <c r="AW115" s="136">
        <f>IFERROR(IF($C115="Key Commercial Service",VLOOKUP(X115,'Jenks Methodology'!$B$59:$G$63,6,TRUE),IF($C115="Key General Aviation",VLOOKUP(X115,'Jenks Methodology'!$C$59:$G$63,5,TRUE),IF($C115="Intermediate Large",VLOOKUP(X115,'Jenks Methodology'!$D$59:$G$63,4,TRUE),IF($C115="Intermediate Small",VLOOKUP(X115,'Jenks Methodology'!$E$59:$G$63,3,TRUE),VLOOKUP(X115,'Jenks Methodology'!$F$59:$G$63,2,TRUE))))),0)</f>
        <v>2.5</v>
      </c>
      <c r="AX115" s="136">
        <f>IFERROR(IF($C115="Key Commercial Service",VLOOKUP(Y115,'Jenks Methodology'!$B$64:$G$68,6,TRUE),IF($C115="Key General Aviation",VLOOKUP(Y115,'Jenks Methodology'!$C$64:$G$68,5,TRUE),IF($C115="Intermediate Large",VLOOKUP(Y115,'Jenks Methodology'!$D$64:$G$68,4,TRUE),IF($C115="Intermediate Small",VLOOKUP(Y115,'Jenks Methodology'!$E$64:$G$68,3,TRUE),VLOOKUP(Y115,'Jenks Methodology'!$F$64:$G$68,2,TRUE))))),0)</f>
        <v>0</v>
      </c>
      <c r="AY115" s="136">
        <f>IFERROR(IF($C115="Key Commercial Service",VLOOKUP(Z115,'Jenks Methodology'!$B$69:$G$73,6,TRUE),IF($C115="Key General Aviation",VLOOKUP(Z115,'Jenks Methodology'!$C$69:$G$73,5,TRUE),IF($C115="Intermediate Large",VLOOKUP(Z115,'Jenks Methodology'!$D$69:$G$73,4,TRUE),IF($C115="Intermediate Small",VLOOKUP(Z115,'Jenks Methodology'!$E$69:$G$73,3,TRUE),VLOOKUP(Z115,'Jenks Methodology'!$F$69:$G$73,2,TRUE))))),0)</f>
        <v>0</v>
      </c>
      <c r="AZ115" s="100">
        <f>IFERROR(VLOOKUP(AA115,'Basic Score Methodology'!$N$6:$O$7,'Basic Score Methodology'!$O$2,TRUE),0)</f>
        <v>5</v>
      </c>
      <c r="BA115" s="164">
        <f>SUM(AB115:AE115)+IF(AF115="",AG115,AF115)+SUM(AH115:AI115,AN115:AZ115)</f>
        <v>30.9375</v>
      </c>
    </row>
    <row r="116" spans="1:53" x14ac:dyDescent="0.3">
      <c r="A116" s="108" t="s">
        <v>134</v>
      </c>
      <c r="B116" s="1" t="s">
        <v>135</v>
      </c>
      <c r="C116" s="1" t="s">
        <v>290</v>
      </c>
      <c r="D116" s="129" t="str">
        <f>IF(COUNTIF('NPIAS Info 2021-25'!$C$4:$C$100,B116)&gt;0,"Y","N")</f>
        <v>N</v>
      </c>
      <c r="E116" s="129" t="str">
        <f>IFERROR(VLOOKUP($B116,'NPIAS Info 2021-25'!$C$4:$G$100,'NPIAS Info 2021-25'!$G$2,FALSE),"Non-NPIAS")</f>
        <v>Non-NPIAS</v>
      </c>
      <c r="F116" s="129" t="str">
        <f>IFERROR(IF(VLOOKUP($B116,'NPIAS Info 2021-25'!$C$4:$G$100,'NPIAS Info 2021-25'!$F$2,FALSE)=0,"N/A (Primary)",VLOOKUP($B116,'NPIAS Info 2021-25'!$C$4:$G$100,'NPIAS Info 2021-25'!$F$2,FALSE)),"N/A (Non-NPIAS)")</f>
        <v>N/A (Non-NPIAS)</v>
      </c>
      <c r="G116" s="130">
        <f>VLOOKUP($B116,'2020 Inventory Data'!$B$5:$V$137,'2020 Inventory Data'!$V$3,FALSE)</f>
        <v>53</v>
      </c>
      <c r="H116" s="168">
        <f>IFERROR(VLOOKUP(B116,MnSASP_Baseline_Operations[],'Baseline Ops'!$D$3,FALSE),0)</f>
        <v>15413.658024083134</v>
      </c>
      <c r="I116" s="130">
        <f>IFERROR(VLOOKUP($B116,'5010 Operations'!$C$5:$CO$151,'5010 Operations'!$CO$3,FALSE),"")</f>
        <v>20800</v>
      </c>
      <c r="J116" s="131">
        <f>IF(VLOOKUP($B116,'2020 Inventory Data'!$B$5:$G$137,'2020 Inventory Data'!$D$3,FALSE)="Yes",1,0)</f>
        <v>0</v>
      </c>
      <c r="K116" s="131">
        <f>IF(VLOOKUP($B116,'2020 Inventory Data'!$B$5:$G$137,'2020 Inventory Data'!$G$3,FALSE)="Yes",1,0)</f>
        <v>1</v>
      </c>
      <c r="L116" s="130">
        <f>VLOOKUP($B116,'30nm Airport Count'!$B$5:$K$137,'30nm Airport Count'!$I$3,FALSE)</f>
        <v>3</v>
      </c>
      <c r="M116" s="130">
        <f>VLOOKUP($B116,'30nm Airport Count'!$B$5:$K$137,'30nm Airport Count'!$J$3,FALSE)</f>
        <v>1</v>
      </c>
      <c r="N116" s="130">
        <f>VLOOKUP($B116,'30nm Airport Count'!$B$5:$K$137,'30nm Airport Count'!$K$3,FALSE)</f>
        <v>1</v>
      </c>
      <c r="O116" s="130">
        <f>VLOOKUP($B116,'30nm Airport Count'!$B$5:$L$137,'30nm Airport Count'!$L$3,FALSE)</f>
        <v>3</v>
      </c>
      <c r="P116" s="130">
        <f>VLOOKUP(B116,Population_30minProximity_Airports[[FAA ID]:[Population within 30 min drive-time]],3,FALSE)</f>
        <v>218016</v>
      </c>
      <c r="Q116" s="132">
        <f>IFERROR(VLOOKUP($B116,'PCI Data (106 airports)'!$W$6:$Z$112,4,FALSE),IF($C116="Landing Strip Turf","Turf","Unknown"))</f>
        <v>92</v>
      </c>
      <c r="R116" s="132">
        <f>VLOOKUP($B116,'Total Economic Impact'!$A$5:$G$139,'Total Economic Impact'!D$3,FALSE)</f>
        <v>3</v>
      </c>
      <c r="S116" s="133">
        <f>VLOOKUP($B116,'Total Economic Impact'!$A$5:$G$139,'Total Economic Impact'!E$3,FALSE)</f>
        <v>84260</v>
      </c>
      <c r="T116" s="133">
        <f>VLOOKUP($B116,'Total Economic Impact'!$A$5:$G$139,'Total Economic Impact'!F$3,FALSE)</f>
        <v>203590</v>
      </c>
      <c r="U116" s="133">
        <f>VLOOKUP($B116,'Total Economic Impact'!$A$5:$G$139,'Total Economic Impact'!G$3,FALSE)</f>
        <v>287850</v>
      </c>
      <c r="V116" s="134">
        <f>IFERROR(VLOOKUP($B116,'2020 Inventory Data'!$B$5:$AP$137,'2020 Inventory Data'!$AJ$3,FALSE),"NP")</f>
        <v>2</v>
      </c>
      <c r="W116" s="134">
        <f>IFERROR(VLOOKUP($B116,'2020 Inventory Data'!$B$5:$AP$137,'2020 Inventory Data'!$AK$3,FALSE),"NP")</f>
        <v>2</v>
      </c>
      <c r="X116" s="133">
        <f>IFERROR(VLOOKUP($B116,'AIP Grant History'!$M$9:$Q$109,5,FALSE),0)</f>
        <v>0</v>
      </c>
      <c r="Y116" s="133">
        <f>IFERROR(VLOOKUP($B116,'State-Local Funding History'!$L$11:$N$143,'State-Local Funding History'!M$9,FALSE),0)</f>
        <v>1926096.0400000003</v>
      </c>
      <c r="Z116" s="133">
        <f>IFERROR(VLOOKUP($B116,'State-Local Funding History'!$L$11:$N$143,'State-Local Funding History'!N$9,FALSE),0)</f>
        <v>937325.43000000017</v>
      </c>
      <c r="AA116" s="135" t="str">
        <f>IFERROR(IF(VLOOKUP($B116,'2020 Inventory Data'!$B$5:$AG$137,'2020 Inventory Data'!$AG$3,FALSE)="x","Y","N"),"")</f>
        <v>Y</v>
      </c>
      <c r="AB116" s="112">
        <f>VLOOKUP(D116,'Basic Score Methodology'!$B$6:$E$16,'Basic Score Methodology'!$C$2,FALSE)</f>
        <v>0</v>
      </c>
      <c r="AC116" s="113">
        <f>IFERROR(VLOOKUP(E116,'Basic Score Methodology'!$B$6:$E$16,'Basic Score Methodology'!$D$2,FALSE),0)</f>
        <v>0</v>
      </c>
      <c r="AD116" s="113">
        <f>IFERROR(VLOOKUP(F116,'Basic Score Methodology'!$B$6:$E$16,'Basic Score Methodology'!$E$2,FALSE),0)</f>
        <v>0</v>
      </c>
      <c r="AE116" s="88">
        <f>IF(G116&lt;='Basic Score Methodology'!$G$12,'Basic Score Methodology'!$H$12,'Basic Score Methodology'!$H$13)</f>
        <v>5</v>
      </c>
      <c r="AF116" s="88">
        <f>IFERROR(IF($C116="Key Commercial Service",VLOOKUP(H116,'Jenks Methodology'!$B$4:$G$8,6,TRUE),IF($C116="Key General Aviation",VLOOKUP(H116,'Jenks Methodology'!$C$4:$G$8,5,TRUE),IF($C116="Intermediate Large",VLOOKUP(H116,'Jenks Methodology'!$D$4:$G$8,4,TRUE),IF($C116="Intermediate Small",VLOOKUP(H116,'Jenks Methodology'!$E$4:$G$8,3,TRUE),VLOOKUP(H116,'Jenks Methodology'!$F$4:$G$8,2,TRUE))))),0)</f>
        <v>3.75</v>
      </c>
      <c r="AG116" s="88">
        <f>IFERROR(IF($C116="Key Commercial Service",VLOOKUP($I116,'Jenks Methodology'!$B$9:$G$13,6,TRUE),IF($C116="Key General Aviation",VLOOKUP($I116,'Jenks Methodology'!$C$9:$G$13,5,TRUE),IF($C116="Intermediate Large",VLOOKUP($I116,'Jenks Methodology'!$D$9:$G$13,4,TRUE),IF($C116="Intermediate Small",VLOOKUP($I116,'Jenks Methodology'!$E$9:$G$13,3,TRUE),VLOOKUP($I116,'Jenks Methodology'!$F$9:$G$13,2,TRUE))))),"")</f>
        <v>3.75</v>
      </c>
      <c r="AH116" s="88">
        <f>IFERROR(VLOOKUP(J116,'Basic Score Methodology'!$G$6:$I$7,'Basic Score Methodology'!$H$2,FALSE),0)</f>
        <v>0</v>
      </c>
      <c r="AI116" s="88">
        <f>IFERROR(VLOOKUP(K116,'Basic Score Methodology'!$G$6:$I$7,'Basic Score Methodology'!$I$2,FALSE),0)</f>
        <v>5</v>
      </c>
      <c r="AJ116" s="88">
        <f>IFERROR(IF($C116="Key Commercial Service",VLOOKUP(L116,'Jenks Methodology'!$B$14:$G$18,6,TRUE),IF($C116="Key General Aviation",VLOOKUP(L116,'Jenks Methodology'!$C$14:$G$18,5,TRUE),IF($C116="Intermediate Large",VLOOKUP(L116,'Jenks Methodology'!$D$14:$G$18,4,TRUE),IF($C116="Intermediate Small",VLOOKUP(L116,'Jenks Methodology'!$E$14:$G$18,3,TRUE),VLOOKUP(L116,'Jenks Methodology'!$F$14:$G$18,2,TRUE))))),5)</f>
        <v>1.25</v>
      </c>
      <c r="AK116" s="88">
        <f>IFERROR(IF($C116="Key Commercial Service",VLOOKUP(M116,'Jenks Methodology'!$B$19:$G$23,6,TRUE),IF($C116="Key General Aviation",VLOOKUP(M116,'Jenks Methodology'!$C$19:$G$23,5,TRUE),IF($C116="Intermediate Large",VLOOKUP(M116,'Jenks Methodology'!$D$19:$G$23,4,TRUE),IF($C116="Intermediate Small",VLOOKUP(M116,'Jenks Methodology'!$E$19:$G$23,3,TRUE),VLOOKUP(M116,'Jenks Methodology'!$F$19:$G$23,2,TRUE))))),5)</f>
        <v>3.75</v>
      </c>
      <c r="AL116" s="88">
        <f>IFERROR(IF($C116="Key Commercial Service",VLOOKUP(N116,'Jenks Methodology'!$B$24:$G$28,6,TRUE),IF($C116="Key General Aviation",VLOOKUP(N116,'Jenks Methodology'!$C$24:$G$28,5,TRUE),IF($C116="Intermediate Large",VLOOKUP(N116,'Jenks Methodology'!$D$24:$G$28,4,TRUE),IF($C116="Intermediate Small",VLOOKUP(N116,'Jenks Methodology'!$E$24:$G$28,3,TRUE),VLOOKUP(N116,'Jenks Methodology'!$F$24:$G$28,2,TRUE))))),5)</f>
        <v>3.75</v>
      </c>
      <c r="AM116" s="88">
        <f>IFERROR(IF($C116="Key Commercial Service",VLOOKUP(O116,'Jenks Methodology'!$B$29:$G$33,6,FALSE),IF($C116="Key General Aviation",VLOOKUP(O116,'Jenks Methodology'!$C$29:$G$33,5,FALSE),IF($C116="Intermediate Large",VLOOKUP(O116,'Jenks Methodology'!$D$29:$G$33,4,FALSE),IF($C116="Intermediate Small",VLOOKUP(O116,'Jenks Methodology'!$E$29:$G$33,3,FALSE),VLOOKUP(O116,'Jenks Methodology'!$F$29:$G$33,2,FALSE))))),5)</f>
        <v>2.5</v>
      </c>
      <c r="AN116" s="101">
        <f>AVERAGE(AJ116:AM116)</f>
        <v>2.8125</v>
      </c>
      <c r="AO116" s="88">
        <f>IFERROR(IF($C116="Key Commercial Service",VLOOKUP(P116,'Jenks Methodology'!$B$34:$G$38,6,TRUE),IF($C116="Key General Aviation",VLOOKUP(P116,'Jenks Methodology'!$C$34:$G$38,5,TRUE),IF($C116="Intermediate Large",VLOOKUP(P116,'Jenks Methodology'!$D$34:$G$38,4,TRUE),IF($C116="Intermediate Small",VLOOKUP(P116,'Jenks Methodology'!$E$34:$G$38,3,TRUE),VLOOKUP(P116,'Jenks Methodology'!$F$34:$G$38,2,TRUE))))),5)</f>
        <v>3.75</v>
      </c>
      <c r="AP116" s="88">
        <f>VLOOKUP($Q116,'Basic Score Methodology'!$K$6:$L$12,'Basic Score Methodology'!$L$2,TRUE)</f>
        <v>3.75</v>
      </c>
      <c r="AQ116" s="88">
        <f>IFERROR(IF($C116="Key Commercial Service",VLOOKUP(R116,'Jenks Methodology'!$B$39:$G$43,6,TRUE),IF($C116="Key General Aviation",VLOOKUP(R116,'Jenks Methodology'!$C$39:$G$43,5,TRUE),IF($C116="Intermediate Large",VLOOKUP(R116,'Jenks Methodology'!$D$39:$G$43,4,TRUE),IF($C116="Intermediate Small",VLOOKUP(R116,'Jenks Methodology'!$E$39:$G$43,3,TRUE),VLOOKUP(R116,'Jenks Methodology'!$F$39:$G$43,2,TRUE))))),0)</f>
        <v>0</v>
      </c>
      <c r="AR116" s="88">
        <f>IFERROR(IF($C116="Key Commercial Service",VLOOKUP(S116,'Jenks Methodology'!$B$44:$G$48,6,TRUE),IF($C116="Key General Aviation",VLOOKUP(S116,'Jenks Methodology'!$C$44:$G$48,5,TRUE),IF($C116="Intermediate Large",VLOOKUP(S116,'Jenks Methodology'!$D$44:$G$48,4,TRUE),IF($C116="Intermediate Small",VLOOKUP(S116,'Jenks Methodology'!$E$44:$G$48,3,TRUE),VLOOKUP(S116,'Jenks Methodology'!$F$44:$G$48,2,TRUE))))),0)</f>
        <v>0</v>
      </c>
      <c r="AS116" s="88">
        <f>IFERROR(IF($C116="Key Commercial Service",VLOOKUP(T116,'Jenks Methodology'!$B$49:$G$53,6,TRUE),IF($C116="Key General Aviation",VLOOKUP(T116,'Jenks Methodology'!$C$49:$G$53,5,TRUE),IF($C116="Intermediate Large",VLOOKUP(T116,'Jenks Methodology'!$D$49:$G$53,4,TRUE),IF($C116="Intermediate Small",VLOOKUP(T116,'Jenks Methodology'!$E$49:$G$53,3,TRUE),VLOOKUP(T116,'Jenks Methodology'!$F$49:$G$53,2,TRUE))))),0)</f>
        <v>0</v>
      </c>
      <c r="AT116" s="88">
        <f>IFERROR(IF($C116="Key Commercial Service",VLOOKUP(U116,'Jenks Methodology'!$B$54:$G$58,6,TRUE),IF($C116="Key General Aviation",VLOOKUP(U116,'Jenks Methodology'!$C$54:$G$58,5,TRUE),IF($C116="Intermediate Large",VLOOKUP(U116,'Jenks Methodology'!$D$54:$G$58,4,TRUE),IF($C116="Intermediate Small",VLOOKUP(U116,'Jenks Methodology'!$E$54:$G$58,3,TRUE),VLOOKUP(U116,'Jenks Methodology'!$F$54:$G$58,2,TRUE))))),0)</f>
        <v>0</v>
      </c>
      <c r="AU116" s="88">
        <f>IFERROR(VLOOKUP(V116,'Basic Score Methodology'!$K$17:$M$21,'Basic Score Methodology'!$L$2,TRUE),0)</f>
        <v>0</v>
      </c>
      <c r="AV116" s="88">
        <f>IFERROR(VLOOKUP(W116,'Basic Score Methodology'!$K$17:$M$21,'Basic Score Methodology'!$M$2,TRUE),0)</f>
        <v>0</v>
      </c>
      <c r="AW116" s="88">
        <f>IFERROR(IF($C116="Key Commercial Service",VLOOKUP(X116,'Jenks Methodology'!$B$59:$G$63,6,TRUE),IF($C116="Key General Aviation",VLOOKUP(X116,'Jenks Methodology'!$C$59:$G$63,5,TRUE),IF($C116="Intermediate Large",VLOOKUP(X116,'Jenks Methodology'!$D$59:$G$63,4,TRUE),IF($C116="Intermediate Small",VLOOKUP(X116,'Jenks Methodology'!$E$59:$G$63,3,TRUE),VLOOKUP(X116,'Jenks Methodology'!$F$59:$G$63,2,TRUE))))),0)</f>
        <v>0</v>
      </c>
      <c r="AX116" s="88">
        <f>IFERROR(IF($C116="Key Commercial Service",VLOOKUP(Y116,'Jenks Methodology'!$B$64:$G$68,6,TRUE),IF($C116="Key General Aviation",VLOOKUP(Y116,'Jenks Methodology'!$C$64:$G$68,5,TRUE),IF($C116="Intermediate Large",VLOOKUP(Y116,'Jenks Methodology'!$D$64:$G$68,4,TRUE),IF($C116="Intermediate Small",VLOOKUP(Y116,'Jenks Methodology'!$E$64:$G$68,3,TRUE),VLOOKUP(Y116,'Jenks Methodology'!$F$64:$G$68,2,TRUE))))),0)</f>
        <v>3.75</v>
      </c>
      <c r="AY116" s="88">
        <f>IFERROR(IF($C116="Key Commercial Service",VLOOKUP(Z116,'Jenks Methodology'!$B$69:$G$73,6,TRUE),IF($C116="Key General Aviation",VLOOKUP(Z116,'Jenks Methodology'!$C$69:$G$73,5,TRUE),IF($C116="Intermediate Large",VLOOKUP(Z116,'Jenks Methodology'!$D$69:$G$73,4,TRUE),IF($C116="Intermediate Small",VLOOKUP(Z116,'Jenks Methodology'!$E$69:$G$73,3,TRUE),VLOOKUP(Z116,'Jenks Methodology'!$F$69:$G$73,2,TRUE))))),0)</f>
        <v>2.5</v>
      </c>
      <c r="AZ116" s="100">
        <f>IFERROR(VLOOKUP(AA116,'Basic Score Methodology'!$N$6:$O$7,'Basic Score Methodology'!$O$2,TRUE),0)</f>
        <v>0</v>
      </c>
      <c r="BA116" s="164">
        <f>SUM(AB116:AE116)+IF(AF116="",AG116,AF116)+SUM(AH116:AI116,AN116:AZ116)</f>
        <v>30.3125</v>
      </c>
    </row>
    <row r="117" spans="1:53" x14ac:dyDescent="0.3">
      <c r="A117" s="108" t="s">
        <v>10</v>
      </c>
      <c r="B117" s="1" t="s">
        <v>11</v>
      </c>
      <c r="C117" s="1" t="s">
        <v>290</v>
      </c>
      <c r="D117" s="129" t="str">
        <f>IF(COUNTIF('NPIAS Info 2021-25'!$C$4:$C$100,B117)&gt;0,"Y","N")</f>
        <v>N</v>
      </c>
      <c r="E117" s="129" t="str">
        <f>IFERROR(VLOOKUP($B117,'NPIAS Info 2021-25'!$C$4:$G$100,'NPIAS Info 2021-25'!$G$2,FALSE),"Non-NPIAS")</f>
        <v>Non-NPIAS</v>
      </c>
      <c r="F117" s="129" t="str">
        <f>IFERROR(IF(VLOOKUP($B117,'NPIAS Info 2021-25'!$C$4:$G$100,'NPIAS Info 2021-25'!$F$2,FALSE)=0,"N/A (Primary)",VLOOKUP($B117,'NPIAS Info 2021-25'!$C$4:$G$100,'NPIAS Info 2021-25'!$F$2,FALSE)),"N/A (Non-NPIAS)")</f>
        <v>N/A (Non-NPIAS)</v>
      </c>
      <c r="G117" s="130">
        <f>VLOOKUP($B117,'2020 Inventory Data'!$B$5:$V$137,'2020 Inventory Data'!$V$3,FALSE)</f>
        <v>12</v>
      </c>
      <c r="H117" s="168">
        <f>IFERROR(VLOOKUP(B117,MnSASP_Baseline_Operations[],'Baseline Ops'!$D$3,FALSE),0)</f>
        <v>2033.9992896506685</v>
      </c>
      <c r="I117" s="130">
        <f>IFERROR(VLOOKUP($B117,'5010 Operations'!$C$5:$CO$151,'5010 Operations'!$CO$3,FALSE),"")</f>
        <v>2400</v>
      </c>
      <c r="J117" s="131">
        <f>IF(VLOOKUP($B117,'2020 Inventory Data'!$B$5:$G$137,'2020 Inventory Data'!$D$3,FALSE)="Yes",1,0)</f>
        <v>0</v>
      </c>
      <c r="K117" s="131">
        <f>IF(VLOOKUP($B117,'2020 Inventory Data'!$B$5:$G$137,'2020 Inventory Data'!$G$3,FALSE)="Yes",1,0)</f>
        <v>0</v>
      </c>
      <c r="L117" s="130">
        <f>VLOOKUP($B117,'30nm Airport Count'!$B$5:$K$137,'30nm Airport Count'!$I$3,FALSE)</f>
        <v>5</v>
      </c>
      <c r="M117" s="130">
        <f>VLOOKUP($B117,'30nm Airport Count'!$B$5:$K$137,'30nm Airport Count'!$J$3,FALSE)</f>
        <v>5</v>
      </c>
      <c r="N117" s="130">
        <f>VLOOKUP($B117,'30nm Airport Count'!$B$5:$K$137,'30nm Airport Count'!$K$3,FALSE)</f>
        <v>0</v>
      </c>
      <c r="O117" s="130">
        <f>VLOOKUP($B117,'30nm Airport Count'!$B$5:$L$137,'30nm Airport Count'!$L$3,FALSE)</f>
        <v>5</v>
      </c>
      <c r="P117" s="130">
        <f>VLOOKUP(B117,Population_30minProximity_Airports[[FAA ID]:[Population within 30 min drive-time]],3,FALSE)</f>
        <v>16962</v>
      </c>
      <c r="Q117" s="132">
        <f>IFERROR(VLOOKUP($B117,'PCI Data (106 airports)'!$W$6:$Z$112,4,FALSE),IF($C117="Landing Strip Turf","Turf","Unknown"))</f>
        <v>68.695391771019672</v>
      </c>
      <c r="R117" s="132">
        <f>VLOOKUP($B117,'Total Economic Impact'!$A$5:$G$139,'Total Economic Impact'!D$3,FALSE)</f>
        <v>23</v>
      </c>
      <c r="S117" s="133">
        <f>VLOOKUP($B117,'Total Economic Impact'!$A$5:$G$139,'Total Economic Impact'!E$3,FALSE)</f>
        <v>1080660</v>
      </c>
      <c r="T117" s="133">
        <f>VLOOKUP($B117,'Total Economic Impact'!$A$5:$G$139,'Total Economic Impact'!F$3,FALSE)</f>
        <v>1724230</v>
      </c>
      <c r="U117" s="133">
        <f>VLOOKUP($B117,'Total Economic Impact'!$A$5:$G$139,'Total Economic Impact'!G$3,FALSE)</f>
        <v>2804890</v>
      </c>
      <c r="V117" s="134">
        <f>IFERROR(VLOOKUP($B117,'2020 Inventory Data'!$B$5:$AP$137,'2020 Inventory Data'!$AJ$3,FALSE),"NP")</f>
        <v>5</v>
      </c>
      <c r="W117" s="134">
        <f>IFERROR(VLOOKUP($B117,'2020 Inventory Data'!$B$5:$AP$137,'2020 Inventory Data'!$AK$3,FALSE),"NP")</f>
        <v>5</v>
      </c>
      <c r="X117" s="133">
        <f>IFERROR(VLOOKUP($B117,'AIP Grant History'!$M$9:$Q$109,5,FALSE),0)</f>
        <v>0</v>
      </c>
      <c r="Y117" s="133">
        <f>IFERROR(VLOOKUP($B117,'State-Local Funding History'!$L$11:$N$143,'State-Local Funding History'!M$9,FALSE),0)</f>
        <v>1007755.3600000001</v>
      </c>
      <c r="Z117" s="133">
        <f>IFERROR(VLOOKUP($B117,'State-Local Funding History'!$L$11:$N$143,'State-Local Funding History'!N$9,FALSE),0)</f>
        <v>620787.78999999992</v>
      </c>
      <c r="AA117" s="135" t="str">
        <f>IFERROR(IF(VLOOKUP($B117,'2020 Inventory Data'!$B$5:$AG$137,'2020 Inventory Data'!$AG$3,FALSE)="x","Y","N"),"")</f>
        <v>N</v>
      </c>
      <c r="AB117" s="112">
        <f>VLOOKUP(D117,'Basic Score Methodology'!$B$6:$E$16,'Basic Score Methodology'!$C$2,FALSE)</f>
        <v>0</v>
      </c>
      <c r="AC117" s="113">
        <f>IFERROR(VLOOKUP(E117,'Basic Score Methodology'!$B$6:$E$16,'Basic Score Methodology'!$D$2,FALSE),0)</f>
        <v>0</v>
      </c>
      <c r="AD117" s="113">
        <f>IFERROR(VLOOKUP(F117,'Basic Score Methodology'!$B$6:$E$16,'Basic Score Methodology'!$E$2,FALSE),0)</f>
        <v>0</v>
      </c>
      <c r="AE117" s="88">
        <f>IF(G117&lt;='Basic Score Methodology'!$G$12,'Basic Score Methodology'!$H$12,'Basic Score Methodology'!$H$13)</f>
        <v>5</v>
      </c>
      <c r="AF117" s="88">
        <f>IFERROR(IF($C117="Key Commercial Service",VLOOKUP(H117,'Jenks Methodology'!$B$4:$G$8,6,TRUE),IF($C117="Key General Aviation",VLOOKUP(H117,'Jenks Methodology'!$C$4:$G$8,5,TRUE),IF($C117="Intermediate Large",VLOOKUP(H117,'Jenks Methodology'!$D$4:$G$8,4,TRUE),IF($C117="Intermediate Small",VLOOKUP(H117,'Jenks Methodology'!$E$4:$G$8,3,TRUE),VLOOKUP(H117,'Jenks Methodology'!$F$4:$G$8,2,TRUE))))),0)</f>
        <v>0</v>
      </c>
      <c r="AG117" s="88">
        <f>IFERROR(IF($C117="Key Commercial Service",VLOOKUP($I117,'Jenks Methodology'!$B$9:$G$13,6,TRUE),IF($C117="Key General Aviation",VLOOKUP($I117,'Jenks Methodology'!$C$9:$G$13,5,TRUE),IF($C117="Intermediate Large",VLOOKUP($I117,'Jenks Methodology'!$D$9:$G$13,4,TRUE),IF($C117="Intermediate Small",VLOOKUP($I117,'Jenks Methodology'!$E$9:$G$13,3,TRUE),VLOOKUP($I117,'Jenks Methodology'!$F$9:$G$13,2,TRUE))))),"")</f>
        <v>0</v>
      </c>
      <c r="AH117" s="88">
        <f>IFERROR(VLOOKUP(J117,'Basic Score Methodology'!$G$6:$I$7,'Basic Score Methodology'!$H$2,FALSE),0)</f>
        <v>0</v>
      </c>
      <c r="AI117" s="88">
        <f>IFERROR(VLOOKUP(K117,'Basic Score Methodology'!$G$6:$I$7,'Basic Score Methodology'!$I$2,FALSE),0)</f>
        <v>0</v>
      </c>
      <c r="AJ117" s="88">
        <f>IFERROR(IF($C117="Key Commercial Service",VLOOKUP(L117,'Jenks Methodology'!$B$14:$G$18,6,TRUE),IF($C117="Key General Aviation",VLOOKUP(L117,'Jenks Methodology'!$C$14:$G$18,5,TRUE),IF($C117="Intermediate Large",VLOOKUP(L117,'Jenks Methodology'!$D$14:$G$18,4,TRUE),IF($C117="Intermediate Small",VLOOKUP(L117,'Jenks Methodology'!$E$14:$G$18,3,TRUE),VLOOKUP(L117,'Jenks Methodology'!$F$14:$G$18,2,TRUE))))),5)</f>
        <v>0</v>
      </c>
      <c r="AK117" s="88">
        <f>IFERROR(IF($C117="Key Commercial Service",VLOOKUP(M117,'Jenks Methodology'!$B$19:$G$23,6,TRUE),IF($C117="Key General Aviation",VLOOKUP(M117,'Jenks Methodology'!$C$19:$G$23,5,TRUE),IF($C117="Intermediate Large",VLOOKUP(M117,'Jenks Methodology'!$D$19:$G$23,4,TRUE),IF($C117="Intermediate Small",VLOOKUP(M117,'Jenks Methodology'!$E$19:$G$23,3,TRUE),VLOOKUP(M117,'Jenks Methodology'!$F$19:$G$23,2,TRUE))))),5)</f>
        <v>0</v>
      </c>
      <c r="AL117" s="88">
        <f>IFERROR(IF($C117="Key Commercial Service",VLOOKUP(N117,'Jenks Methodology'!$B$24:$G$28,6,TRUE),IF($C117="Key General Aviation",VLOOKUP(N117,'Jenks Methodology'!$C$24:$G$28,5,TRUE),IF($C117="Intermediate Large",VLOOKUP(N117,'Jenks Methodology'!$D$24:$G$28,4,TRUE),IF($C117="Intermediate Small",VLOOKUP(N117,'Jenks Methodology'!$E$24:$G$28,3,TRUE),VLOOKUP(N117,'Jenks Methodology'!$F$24:$G$28,2,TRUE))))),5)</f>
        <v>5</v>
      </c>
      <c r="AM117" s="88">
        <f>IFERROR(IF($C117="Key Commercial Service",VLOOKUP(O117,'Jenks Methodology'!$B$29:$G$33,6,FALSE),IF($C117="Key General Aviation",VLOOKUP(O117,'Jenks Methodology'!$C$29:$G$33,5,FALSE),IF($C117="Intermediate Large",VLOOKUP(O117,'Jenks Methodology'!$D$29:$G$33,4,FALSE),IF($C117="Intermediate Small",VLOOKUP(O117,'Jenks Methodology'!$E$29:$G$33,3,FALSE),VLOOKUP(O117,'Jenks Methodology'!$F$29:$G$33,2,FALSE))))),5)</f>
        <v>0</v>
      </c>
      <c r="AN117" s="101">
        <f>AVERAGE(AJ117:AM117)</f>
        <v>1.25</v>
      </c>
      <c r="AO117" s="88">
        <f>IFERROR(IF($C117="Key Commercial Service",VLOOKUP(P117,'Jenks Methodology'!$B$34:$G$38,6,TRUE),IF($C117="Key General Aviation",VLOOKUP(P117,'Jenks Methodology'!$C$34:$G$38,5,TRUE),IF($C117="Intermediate Large",VLOOKUP(P117,'Jenks Methodology'!$D$34:$G$38,4,TRUE),IF($C117="Intermediate Small",VLOOKUP(P117,'Jenks Methodology'!$E$34:$G$38,3,TRUE),VLOOKUP(P117,'Jenks Methodology'!$F$34:$G$38,2,TRUE))))),5)</f>
        <v>0</v>
      </c>
      <c r="AP117" s="88">
        <f>VLOOKUP($Q117,'Basic Score Methodology'!$K$6:$L$12,'Basic Score Methodology'!$L$2,TRUE)</f>
        <v>2.5</v>
      </c>
      <c r="AQ117" s="88">
        <f>IFERROR(IF($C117="Key Commercial Service",VLOOKUP(R117,'Jenks Methodology'!$B$39:$G$43,6,TRUE),IF($C117="Key General Aviation",VLOOKUP(R117,'Jenks Methodology'!$C$39:$G$43,5,TRUE),IF($C117="Intermediate Large",VLOOKUP(R117,'Jenks Methodology'!$D$39:$G$43,4,TRUE),IF($C117="Intermediate Small",VLOOKUP(R117,'Jenks Methodology'!$E$39:$G$43,3,TRUE),VLOOKUP(R117,'Jenks Methodology'!$F$39:$G$43,2,TRUE))))),0)</f>
        <v>2.5</v>
      </c>
      <c r="AR117" s="88">
        <f>IFERROR(IF($C117="Key Commercial Service",VLOOKUP(S117,'Jenks Methodology'!$B$44:$G$48,6,TRUE),IF($C117="Key General Aviation",VLOOKUP(S117,'Jenks Methodology'!$C$44:$G$48,5,TRUE),IF($C117="Intermediate Large",VLOOKUP(S117,'Jenks Methodology'!$D$44:$G$48,4,TRUE),IF($C117="Intermediate Small",VLOOKUP(S117,'Jenks Methodology'!$E$44:$G$48,3,TRUE),VLOOKUP(S117,'Jenks Methodology'!$F$44:$G$48,2,TRUE))))),0)</f>
        <v>2.5</v>
      </c>
      <c r="AS117" s="88">
        <f>IFERROR(IF($C117="Key Commercial Service",VLOOKUP(T117,'Jenks Methodology'!$B$49:$G$53,6,TRUE),IF($C117="Key General Aviation",VLOOKUP(T117,'Jenks Methodology'!$C$49:$G$53,5,TRUE),IF($C117="Intermediate Large",VLOOKUP(T117,'Jenks Methodology'!$D$49:$G$53,4,TRUE),IF($C117="Intermediate Small",VLOOKUP(T117,'Jenks Methodology'!$E$49:$G$53,3,TRUE),VLOOKUP(T117,'Jenks Methodology'!$F$49:$G$53,2,TRUE))))),0)</f>
        <v>1.25</v>
      </c>
      <c r="AT117" s="88">
        <f>IFERROR(IF($C117="Key Commercial Service",VLOOKUP(U117,'Jenks Methodology'!$B$54:$G$58,6,TRUE),IF($C117="Key General Aviation",VLOOKUP(U117,'Jenks Methodology'!$C$54:$G$58,5,TRUE),IF($C117="Intermediate Large",VLOOKUP(U117,'Jenks Methodology'!$D$54:$G$58,4,TRUE),IF($C117="Intermediate Small",VLOOKUP(U117,'Jenks Methodology'!$E$54:$G$58,3,TRUE),VLOOKUP(U117,'Jenks Methodology'!$F$54:$G$58,2,TRUE))))),0)</f>
        <v>2.5</v>
      </c>
      <c r="AU117" s="88">
        <f>IFERROR(VLOOKUP(V117,'Basic Score Methodology'!$K$17:$M$21,'Basic Score Methodology'!$L$2,TRUE),0)</f>
        <v>2.5</v>
      </c>
      <c r="AV117" s="88">
        <f>IFERROR(VLOOKUP(W117,'Basic Score Methodology'!$K$17:$M$21,'Basic Score Methodology'!$M$2,TRUE),0)</f>
        <v>2.5</v>
      </c>
      <c r="AW117" s="88">
        <f>IFERROR(IF($C117="Key Commercial Service",VLOOKUP(X117,'Jenks Methodology'!$B$59:$G$63,6,TRUE),IF($C117="Key General Aviation",VLOOKUP(X117,'Jenks Methodology'!$C$59:$G$63,5,TRUE),IF($C117="Intermediate Large",VLOOKUP(X117,'Jenks Methodology'!$D$59:$G$63,4,TRUE),IF($C117="Intermediate Small",VLOOKUP(X117,'Jenks Methodology'!$E$59:$G$63,3,TRUE),VLOOKUP(X117,'Jenks Methodology'!$F$59:$G$63,2,TRUE))))),0)</f>
        <v>0</v>
      </c>
      <c r="AX117" s="88">
        <f>IFERROR(IF($C117="Key Commercial Service",VLOOKUP(Y117,'Jenks Methodology'!$B$64:$G$68,6,TRUE),IF($C117="Key General Aviation",VLOOKUP(Y117,'Jenks Methodology'!$C$64:$G$68,5,TRUE),IF($C117="Intermediate Large",VLOOKUP(Y117,'Jenks Methodology'!$D$64:$G$68,4,TRUE),IF($C117="Intermediate Small",VLOOKUP(Y117,'Jenks Methodology'!$E$64:$G$68,3,TRUE),VLOOKUP(Y117,'Jenks Methodology'!$F$64:$G$68,2,TRUE))))),0)</f>
        <v>1.25</v>
      </c>
      <c r="AY117" s="88">
        <f>IFERROR(IF($C117="Key Commercial Service",VLOOKUP(Z117,'Jenks Methodology'!$B$69:$G$73,6,TRUE),IF($C117="Key General Aviation",VLOOKUP(Z117,'Jenks Methodology'!$C$69:$G$73,5,TRUE),IF($C117="Intermediate Large",VLOOKUP(Z117,'Jenks Methodology'!$D$69:$G$73,4,TRUE),IF($C117="Intermediate Small",VLOOKUP(Z117,'Jenks Methodology'!$E$69:$G$73,3,TRUE),VLOOKUP(Z117,'Jenks Methodology'!$F$69:$G$73,2,TRUE))))),0)</f>
        <v>1.25</v>
      </c>
      <c r="AZ117" s="100">
        <f>IFERROR(VLOOKUP(AA117,'Basic Score Methodology'!$N$6:$O$7,'Basic Score Methodology'!$O$2,TRUE),0)</f>
        <v>5</v>
      </c>
      <c r="BA117" s="164">
        <f>SUM(AB117:AE117)+IF(AF117="",AG117,AF117)+SUM(AH117:AI117,AN117:AZ117)</f>
        <v>30</v>
      </c>
    </row>
    <row r="118" spans="1:53" x14ac:dyDescent="0.3">
      <c r="A118" s="108" t="s">
        <v>218</v>
      </c>
      <c r="B118" s="1" t="s">
        <v>219</v>
      </c>
      <c r="C118" s="1" t="s">
        <v>290</v>
      </c>
      <c r="D118" s="129" t="str">
        <f>IF(COUNTIF('NPIAS Info 2021-25'!$C$4:$C$100,B118)&gt;0,"Y","N")</f>
        <v>N</v>
      </c>
      <c r="E118" s="129" t="str">
        <f>IFERROR(VLOOKUP($B118,'NPIAS Info 2021-25'!$C$4:$G$100,'NPIAS Info 2021-25'!$G$2,FALSE),"Non-NPIAS")</f>
        <v>Non-NPIAS</v>
      </c>
      <c r="F118" s="129" t="str">
        <f>IFERROR(IF(VLOOKUP($B118,'NPIAS Info 2021-25'!$C$4:$G$100,'NPIAS Info 2021-25'!$F$2,FALSE)=0,"N/A (Primary)",VLOOKUP($B118,'NPIAS Info 2021-25'!$C$4:$G$100,'NPIAS Info 2021-25'!$F$2,FALSE)),"N/A (Non-NPIAS)")</f>
        <v>N/A (Non-NPIAS)</v>
      </c>
      <c r="G118" s="130">
        <f>VLOOKUP($B118,'2020 Inventory Data'!$B$5:$V$137,'2020 Inventory Data'!$V$3,FALSE)</f>
        <v>7</v>
      </c>
      <c r="H118" s="168">
        <f>IFERROR(VLOOKUP(B118,MnSASP_Baseline_Operations[],'Baseline Ops'!$D$3,FALSE),0)</f>
        <v>0</v>
      </c>
      <c r="I118" s="130">
        <f>IFERROR(VLOOKUP($B118,'5010 Operations'!$C$5:$CO$151,'5010 Operations'!$CO$3,FALSE),"")</f>
        <v>3300</v>
      </c>
      <c r="J118" s="131">
        <f>IF(VLOOKUP($B118,'2020 Inventory Data'!$B$5:$G$137,'2020 Inventory Data'!$D$3,FALSE)="Yes",1,0)</f>
        <v>0</v>
      </c>
      <c r="K118" s="131">
        <f>IF(VLOOKUP($B118,'2020 Inventory Data'!$B$5:$G$137,'2020 Inventory Data'!$G$3,FALSE)="Yes",1,0)</f>
        <v>1</v>
      </c>
      <c r="L118" s="130">
        <f>VLOOKUP($B118,'30nm Airport Count'!$B$5:$K$137,'30nm Airport Count'!$I$3,FALSE)</f>
        <v>1</v>
      </c>
      <c r="M118" s="130">
        <f>VLOOKUP($B118,'30nm Airport Count'!$B$5:$K$137,'30nm Airport Count'!$J$3,FALSE)</f>
        <v>1</v>
      </c>
      <c r="N118" s="130">
        <f>VLOOKUP($B118,'30nm Airport Count'!$B$5:$K$137,'30nm Airport Count'!$K$3,FALSE)</f>
        <v>0</v>
      </c>
      <c r="O118" s="130">
        <f>VLOOKUP($B118,'30nm Airport Count'!$B$5:$L$137,'30nm Airport Count'!$L$3,FALSE)</f>
        <v>1</v>
      </c>
      <c r="P118" s="130">
        <f>VLOOKUP(B118,Population_30minProximity_Airports[[FAA ID]:[Population within 30 min drive-time]],3,FALSE)</f>
        <v>15443</v>
      </c>
      <c r="Q118" s="132">
        <f>IFERROR(VLOOKUP($B118,'PCI Data (106 airports)'!$W$6:$Z$112,4,FALSE),IF($C118="Landing Strip Turf","Turf","Unknown"))</f>
        <v>97</v>
      </c>
      <c r="R118" s="132">
        <f>VLOOKUP($B118,'Total Economic Impact'!$A$5:$G$139,'Total Economic Impact'!D$3,FALSE)</f>
        <v>1</v>
      </c>
      <c r="S118" s="133">
        <f>VLOOKUP($B118,'Total Economic Impact'!$A$5:$G$139,'Total Economic Impact'!E$3,FALSE)</f>
        <v>55170</v>
      </c>
      <c r="T118" s="133">
        <f>VLOOKUP($B118,'Total Economic Impact'!$A$5:$G$139,'Total Economic Impact'!F$3,FALSE)</f>
        <v>127820</v>
      </c>
      <c r="U118" s="133">
        <f>VLOOKUP($B118,'Total Economic Impact'!$A$5:$G$139,'Total Economic Impact'!G$3,FALSE)</f>
        <v>182990</v>
      </c>
      <c r="V118" s="134">
        <f>IFERROR(VLOOKUP($B118,'2020 Inventory Data'!$B$5:$AP$137,'2020 Inventory Data'!$AJ$3,FALSE),"NP")</f>
        <v>8</v>
      </c>
      <c r="W118" s="134">
        <f>IFERROR(VLOOKUP($B118,'2020 Inventory Data'!$B$5:$AP$137,'2020 Inventory Data'!$AK$3,FALSE),"NP")</f>
        <v>8</v>
      </c>
      <c r="X118" s="133">
        <f>IFERROR(VLOOKUP($B118,'AIP Grant History'!$M$9:$Q$109,5,FALSE),0)</f>
        <v>0</v>
      </c>
      <c r="Y118" s="133">
        <f>IFERROR(VLOOKUP($B118,'State-Local Funding History'!$L$11:$N$143,'State-Local Funding History'!M$9,FALSE),0)</f>
        <v>1824412.1400000001</v>
      </c>
      <c r="Z118" s="133">
        <f>IFERROR(VLOOKUP($B118,'State-Local Funding History'!$L$11:$N$143,'State-Local Funding History'!N$9,FALSE),0)</f>
        <v>295575.08999999997</v>
      </c>
      <c r="AA118" s="135" t="str">
        <f>IFERROR(IF(VLOOKUP($B118,'2020 Inventory Data'!$B$5:$AG$137,'2020 Inventory Data'!$AG$3,FALSE)="x","Y","N"),"")</f>
        <v>N</v>
      </c>
      <c r="AB118" s="112">
        <f>VLOOKUP(D118,'Basic Score Methodology'!$B$6:$E$16,'Basic Score Methodology'!$C$2,FALSE)</f>
        <v>0</v>
      </c>
      <c r="AC118" s="113">
        <f>IFERROR(VLOOKUP(E118,'Basic Score Methodology'!$B$6:$E$16,'Basic Score Methodology'!$D$2,FALSE),0)</f>
        <v>0</v>
      </c>
      <c r="AD118" s="113">
        <f>IFERROR(VLOOKUP(F118,'Basic Score Methodology'!$B$6:$E$16,'Basic Score Methodology'!$E$2,FALSE),0)</f>
        <v>0</v>
      </c>
      <c r="AE118" s="88">
        <f>IF(G118&lt;='Basic Score Methodology'!$G$12,'Basic Score Methodology'!$H$12,'Basic Score Methodology'!$H$13)</f>
        <v>0</v>
      </c>
      <c r="AF118" s="88">
        <f>IFERROR(IF($C118="Key Commercial Service",VLOOKUP(H118,'Jenks Methodology'!$B$4:$G$8,6,TRUE),IF($C118="Key General Aviation",VLOOKUP(H118,'Jenks Methodology'!$C$4:$G$8,5,TRUE),IF($C118="Intermediate Large",VLOOKUP(H118,'Jenks Methodology'!$D$4:$G$8,4,TRUE),IF($C118="Intermediate Small",VLOOKUP(H118,'Jenks Methodology'!$E$4:$G$8,3,TRUE),VLOOKUP(H118,'Jenks Methodology'!$F$4:$G$8,2,TRUE))))),0)</f>
        <v>0</v>
      </c>
      <c r="AG118" s="88">
        <f>IFERROR(IF($C118="Key Commercial Service",VLOOKUP($I118,'Jenks Methodology'!$B$9:$G$13,6,TRUE),IF($C118="Key General Aviation",VLOOKUP($I118,'Jenks Methodology'!$C$9:$G$13,5,TRUE),IF($C118="Intermediate Large",VLOOKUP($I118,'Jenks Methodology'!$D$9:$G$13,4,TRUE),IF($C118="Intermediate Small",VLOOKUP($I118,'Jenks Methodology'!$E$9:$G$13,3,TRUE),VLOOKUP($I118,'Jenks Methodology'!$F$9:$G$13,2,TRUE))))),"")</f>
        <v>0</v>
      </c>
      <c r="AH118" s="88">
        <f>IFERROR(VLOOKUP(J118,'Basic Score Methodology'!$G$6:$I$7,'Basic Score Methodology'!$H$2,FALSE),0)</f>
        <v>0</v>
      </c>
      <c r="AI118" s="88">
        <f>IFERROR(VLOOKUP(K118,'Basic Score Methodology'!$G$6:$I$7,'Basic Score Methodology'!$I$2,FALSE),0)</f>
        <v>5</v>
      </c>
      <c r="AJ118" s="88">
        <f>IFERROR(IF($C118="Key Commercial Service",VLOOKUP(L118,'Jenks Methodology'!$B$14:$G$18,6,TRUE),IF($C118="Key General Aviation",VLOOKUP(L118,'Jenks Methodology'!$C$14:$G$18,5,TRUE),IF($C118="Intermediate Large",VLOOKUP(L118,'Jenks Methodology'!$D$14:$G$18,4,TRUE),IF($C118="Intermediate Small",VLOOKUP(L118,'Jenks Methodology'!$E$14:$G$18,3,TRUE),VLOOKUP(L118,'Jenks Methodology'!$F$14:$G$18,2,TRUE))))),5)</f>
        <v>3.75</v>
      </c>
      <c r="AK118" s="88">
        <f>IFERROR(IF($C118="Key Commercial Service",VLOOKUP(M118,'Jenks Methodology'!$B$19:$G$23,6,TRUE),IF($C118="Key General Aviation",VLOOKUP(M118,'Jenks Methodology'!$C$19:$G$23,5,TRUE),IF($C118="Intermediate Large",VLOOKUP(M118,'Jenks Methodology'!$D$19:$G$23,4,TRUE),IF($C118="Intermediate Small",VLOOKUP(M118,'Jenks Methodology'!$E$19:$G$23,3,TRUE),VLOOKUP(M118,'Jenks Methodology'!$F$19:$G$23,2,TRUE))))),5)</f>
        <v>3.75</v>
      </c>
      <c r="AL118" s="88">
        <f>IFERROR(IF($C118="Key Commercial Service",VLOOKUP(N118,'Jenks Methodology'!$B$24:$G$28,6,TRUE),IF($C118="Key General Aviation",VLOOKUP(N118,'Jenks Methodology'!$C$24:$G$28,5,TRUE),IF($C118="Intermediate Large",VLOOKUP(N118,'Jenks Methodology'!$D$24:$G$28,4,TRUE),IF($C118="Intermediate Small",VLOOKUP(N118,'Jenks Methodology'!$E$24:$G$28,3,TRUE),VLOOKUP(N118,'Jenks Methodology'!$F$24:$G$28,2,TRUE))))),5)</f>
        <v>5</v>
      </c>
      <c r="AM118" s="88">
        <f>IFERROR(IF($C118="Key Commercial Service",VLOOKUP(O118,'Jenks Methodology'!$B$29:$G$33,6,FALSE),IF($C118="Key General Aviation",VLOOKUP(O118,'Jenks Methodology'!$C$29:$G$33,5,FALSE),IF($C118="Intermediate Large",VLOOKUP(O118,'Jenks Methodology'!$D$29:$G$33,4,FALSE),IF($C118="Intermediate Small",VLOOKUP(O118,'Jenks Methodology'!$E$29:$G$33,3,FALSE),VLOOKUP(O118,'Jenks Methodology'!$F$29:$G$33,2,FALSE))))),5)</f>
        <v>5</v>
      </c>
      <c r="AN118" s="101">
        <f>AVERAGE(AJ118:AM118)</f>
        <v>4.375</v>
      </c>
      <c r="AO118" s="88">
        <f>IFERROR(IF($C118="Key Commercial Service",VLOOKUP(P118,'Jenks Methodology'!$B$34:$G$38,6,TRUE),IF($C118="Key General Aviation",VLOOKUP(P118,'Jenks Methodology'!$C$34:$G$38,5,TRUE),IF($C118="Intermediate Large",VLOOKUP(P118,'Jenks Methodology'!$D$34:$G$38,4,TRUE),IF($C118="Intermediate Small",VLOOKUP(P118,'Jenks Methodology'!$E$34:$G$38,3,TRUE),VLOOKUP(P118,'Jenks Methodology'!$F$34:$G$38,2,TRUE))))),5)</f>
        <v>0</v>
      </c>
      <c r="AP118" s="88">
        <f>VLOOKUP($Q118,'Basic Score Methodology'!$K$6:$L$12,'Basic Score Methodology'!$L$2,TRUE)</f>
        <v>3.75</v>
      </c>
      <c r="AQ118" s="88">
        <f>IFERROR(IF($C118="Key Commercial Service",VLOOKUP(R118,'Jenks Methodology'!$B$39:$G$43,6,TRUE),IF($C118="Key General Aviation",VLOOKUP(R118,'Jenks Methodology'!$C$39:$G$43,5,TRUE),IF($C118="Intermediate Large",VLOOKUP(R118,'Jenks Methodology'!$D$39:$G$43,4,TRUE),IF($C118="Intermediate Small",VLOOKUP(R118,'Jenks Methodology'!$E$39:$G$43,3,TRUE),VLOOKUP(R118,'Jenks Methodology'!$F$39:$G$43,2,TRUE))))),0)</f>
        <v>0</v>
      </c>
      <c r="AR118" s="88">
        <f>IFERROR(IF($C118="Key Commercial Service",VLOOKUP(S118,'Jenks Methodology'!$B$44:$G$48,6,TRUE),IF($C118="Key General Aviation",VLOOKUP(S118,'Jenks Methodology'!$C$44:$G$48,5,TRUE),IF($C118="Intermediate Large",VLOOKUP(S118,'Jenks Methodology'!$D$44:$G$48,4,TRUE),IF($C118="Intermediate Small",VLOOKUP(S118,'Jenks Methodology'!$E$44:$G$48,3,TRUE),VLOOKUP(S118,'Jenks Methodology'!$F$44:$G$48,2,TRUE))))),0)</f>
        <v>0</v>
      </c>
      <c r="AS118" s="88">
        <f>IFERROR(IF($C118="Key Commercial Service",VLOOKUP(T118,'Jenks Methodology'!$B$49:$G$53,6,TRUE),IF($C118="Key General Aviation",VLOOKUP(T118,'Jenks Methodology'!$C$49:$G$53,5,TRUE),IF($C118="Intermediate Large",VLOOKUP(T118,'Jenks Methodology'!$D$49:$G$53,4,TRUE),IF($C118="Intermediate Small",VLOOKUP(T118,'Jenks Methodology'!$E$49:$G$53,3,TRUE),VLOOKUP(T118,'Jenks Methodology'!$F$49:$G$53,2,TRUE))))),0)</f>
        <v>0</v>
      </c>
      <c r="AT118" s="88">
        <f>IFERROR(IF($C118="Key Commercial Service",VLOOKUP(U118,'Jenks Methodology'!$B$54:$G$58,6,TRUE),IF($C118="Key General Aviation",VLOOKUP(U118,'Jenks Methodology'!$C$54:$G$58,5,TRUE),IF($C118="Intermediate Large",VLOOKUP(U118,'Jenks Methodology'!$D$54:$G$58,4,TRUE),IF($C118="Intermediate Small",VLOOKUP(U118,'Jenks Methodology'!$E$54:$G$58,3,TRUE),VLOOKUP(U118,'Jenks Methodology'!$F$54:$G$58,2,TRUE))))),0)</f>
        <v>0</v>
      </c>
      <c r="AU118" s="88">
        <f>IFERROR(VLOOKUP(V118,'Basic Score Methodology'!$K$17:$M$21,'Basic Score Methodology'!$L$2,TRUE),0)</f>
        <v>3.75</v>
      </c>
      <c r="AV118" s="88">
        <f>IFERROR(VLOOKUP(W118,'Basic Score Methodology'!$K$17:$M$21,'Basic Score Methodology'!$M$2,TRUE),0)</f>
        <v>3.75</v>
      </c>
      <c r="AW118" s="88">
        <f>IFERROR(IF($C118="Key Commercial Service",VLOOKUP(X118,'Jenks Methodology'!$B$59:$G$63,6,TRUE),IF($C118="Key General Aviation",VLOOKUP(X118,'Jenks Methodology'!$C$59:$G$63,5,TRUE),IF($C118="Intermediate Large",VLOOKUP(X118,'Jenks Methodology'!$D$59:$G$63,4,TRUE),IF($C118="Intermediate Small",VLOOKUP(X118,'Jenks Methodology'!$E$59:$G$63,3,TRUE),VLOOKUP(X118,'Jenks Methodology'!$F$59:$G$63,2,TRUE))))),0)</f>
        <v>0</v>
      </c>
      <c r="AX118" s="88">
        <f>IFERROR(IF($C118="Key Commercial Service",VLOOKUP(Y118,'Jenks Methodology'!$B$64:$G$68,6,TRUE),IF($C118="Key General Aviation",VLOOKUP(Y118,'Jenks Methodology'!$C$64:$G$68,5,TRUE),IF($C118="Intermediate Large",VLOOKUP(Y118,'Jenks Methodology'!$D$64:$G$68,4,TRUE),IF($C118="Intermediate Small",VLOOKUP(Y118,'Jenks Methodology'!$E$64:$G$68,3,TRUE),VLOOKUP(Y118,'Jenks Methodology'!$F$64:$G$68,2,TRUE))))),0)</f>
        <v>3.75</v>
      </c>
      <c r="AY118" s="88">
        <f>IFERROR(IF($C118="Key Commercial Service",VLOOKUP(Z118,'Jenks Methodology'!$B$69:$G$73,6,TRUE),IF($C118="Key General Aviation",VLOOKUP(Z118,'Jenks Methodology'!$C$69:$G$73,5,TRUE),IF($C118="Intermediate Large",VLOOKUP(Z118,'Jenks Methodology'!$D$69:$G$73,4,TRUE),IF($C118="Intermediate Small",VLOOKUP(Z118,'Jenks Methodology'!$E$69:$G$73,3,TRUE),VLOOKUP(Z118,'Jenks Methodology'!$F$69:$G$73,2,TRUE))))),0)</f>
        <v>0</v>
      </c>
      <c r="AZ118" s="100">
        <f>IFERROR(VLOOKUP(AA118,'Basic Score Methodology'!$N$6:$O$7,'Basic Score Methodology'!$O$2,TRUE),0)</f>
        <v>5</v>
      </c>
      <c r="BA118" s="164">
        <f>SUM(AB118:AE118)+IF(AF118="",AG118,AF118)+SUM(AH118:AI118,AN118:AZ118)</f>
        <v>29.375</v>
      </c>
    </row>
    <row r="119" spans="1:53" x14ac:dyDescent="0.3">
      <c r="A119" s="108" t="s">
        <v>90</v>
      </c>
      <c r="B119" s="1" t="s">
        <v>91</v>
      </c>
      <c r="C119" s="1" t="s">
        <v>297</v>
      </c>
      <c r="D119" s="129" t="str">
        <f>IF(COUNTIF('NPIAS Info 2021-25'!$C$4:$C$100,B119)&gt;0,"Y","N")</f>
        <v>N</v>
      </c>
      <c r="E119" s="129" t="str">
        <f>IFERROR(VLOOKUP($B119,'NPIAS Info 2021-25'!$C$4:$G$100,'NPIAS Info 2021-25'!$G$2,FALSE),"Non-NPIAS")</f>
        <v>Non-NPIAS</v>
      </c>
      <c r="F119" s="129" t="str">
        <f>IFERROR(IF(VLOOKUP($B119,'NPIAS Info 2021-25'!$C$4:$G$100,'NPIAS Info 2021-25'!$F$2,FALSE)=0,"N/A (Primary)",VLOOKUP($B119,'NPIAS Info 2021-25'!$C$4:$G$100,'NPIAS Info 2021-25'!$F$2,FALSE)),"N/A (Non-NPIAS)")</f>
        <v>N/A (Non-NPIAS)</v>
      </c>
      <c r="G119" s="130">
        <f>VLOOKUP($B119,'2020 Inventory Data'!$B$5:$V$137,'2020 Inventory Data'!$V$3,FALSE)</f>
        <v>0</v>
      </c>
      <c r="H119" s="168">
        <f>IFERROR(VLOOKUP(B119,MnSASP_Baseline_Operations[],'Baseline Ops'!$D$3,FALSE),0)</f>
        <v>200</v>
      </c>
      <c r="I119" s="130">
        <f>IFERROR(VLOOKUP($B119,'5010 Operations'!$C$5:$CO$151,'5010 Operations'!$CO$3,FALSE),"")</f>
        <v>400</v>
      </c>
      <c r="J119" s="131">
        <f>IF(VLOOKUP($B119,'2020 Inventory Data'!$B$5:$G$137,'2020 Inventory Data'!$D$3,FALSE)="Yes",1,0)</f>
        <v>0</v>
      </c>
      <c r="K119" s="131">
        <f>IF(VLOOKUP($B119,'2020 Inventory Data'!$B$5:$G$137,'2020 Inventory Data'!$G$3,FALSE)="Yes",1,0)</f>
        <v>0</v>
      </c>
      <c r="L119" s="130">
        <f>VLOOKUP($B119,'30nm Airport Count'!$B$5:$K$137,'30nm Airport Count'!$I$3,FALSE)</f>
        <v>0</v>
      </c>
      <c r="M119" s="130">
        <f>VLOOKUP($B119,'30nm Airport Count'!$B$5:$K$137,'30nm Airport Count'!$J$3,FALSE)</f>
        <v>0</v>
      </c>
      <c r="N119" s="130">
        <f>VLOOKUP($B119,'30nm Airport Count'!$B$5:$K$137,'30nm Airport Count'!$K$3,FALSE)</f>
        <v>0</v>
      </c>
      <c r="O119" s="130">
        <f>VLOOKUP($B119,'30nm Airport Count'!$B$5:$L$137,'30nm Airport Count'!$L$3,FALSE)</f>
        <v>0</v>
      </c>
      <c r="P119" s="130">
        <f>VLOOKUP(B119,Population_30minProximity_Airports[[FAA ID]:[Population within 30 min drive-time]],3,FALSE)</f>
        <v>1738</v>
      </c>
      <c r="Q119" s="132" t="str">
        <f>IFERROR(VLOOKUP($B119,'PCI Data (106 airports)'!$W$6:$Z$112,4,FALSE),IF($C119="Landing Strip Turf","Turf","Unknown"))</f>
        <v>Turf</v>
      </c>
      <c r="R119" s="132">
        <f>VLOOKUP($B119,'Total Economic Impact'!$A$5:$G$139,'Total Economic Impact'!D$3,FALSE)</f>
        <v>1</v>
      </c>
      <c r="S119" s="133">
        <f>VLOOKUP($B119,'Total Economic Impact'!$A$5:$G$139,'Total Economic Impact'!E$3,FALSE)</f>
        <v>19450</v>
      </c>
      <c r="T119" s="133">
        <f>VLOOKUP($B119,'Total Economic Impact'!$A$5:$G$139,'Total Economic Impact'!F$3,FALSE)</f>
        <v>239880</v>
      </c>
      <c r="U119" s="133">
        <f>VLOOKUP($B119,'Total Economic Impact'!$A$5:$G$139,'Total Economic Impact'!G$3,FALSE)</f>
        <v>259330</v>
      </c>
      <c r="V119" s="134">
        <f>IFERROR(VLOOKUP($B119,'2020 Inventory Data'!$B$5:$AP$137,'2020 Inventory Data'!$AJ$3,FALSE),"NP")</f>
        <v>7</v>
      </c>
      <c r="W119" s="134">
        <f>IFERROR(VLOOKUP($B119,'2020 Inventory Data'!$B$5:$AP$137,'2020 Inventory Data'!$AK$3,FALSE),"NP")</f>
        <v>3</v>
      </c>
      <c r="X119" s="133">
        <f>IFERROR(VLOOKUP($B119,'AIP Grant History'!$M$9:$Q$109,5,FALSE),0)</f>
        <v>0</v>
      </c>
      <c r="Y119" s="133">
        <f>IFERROR(VLOOKUP($B119,'State-Local Funding History'!$L$11:$N$143,'State-Local Funding History'!M$9,FALSE),0)</f>
        <v>368737.32</v>
      </c>
      <c r="Z119" s="133">
        <f>IFERROR(VLOOKUP($B119,'State-Local Funding History'!$L$11:$N$143,'State-Local Funding History'!N$9,FALSE),0)</f>
        <v>89458.21</v>
      </c>
      <c r="AA119" s="135" t="str">
        <f>IFERROR(IF(VLOOKUP($B119,'2020 Inventory Data'!$B$5:$AG$137,'2020 Inventory Data'!$AG$3,FALSE)="x","Y","N"),"")</f>
        <v>N</v>
      </c>
      <c r="AB119" s="112">
        <f>VLOOKUP(D119,'Basic Score Methodology'!$B$6:$E$16,'Basic Score Methodology'!$C$2,FALSE)</f>
        <v>0</v>
      </c>
      <c r="AC119" s="113">
        <f>IFERROR(VLOOKUP(E119,'Basic Score Methodology'!$B$6:$E$16,'Basic Score Methodology'!$D$2,FALSE),0)</f>
        <v>0</v>
      </c>
      <c r="AD119" s="113">
        <f>IFERROR(VLOOKUP(F119,'Basic Score Methodology'!$B$6:$E$16,'Basic Score Methodology'!$E$2,FALSE),0)</f>
        <v>0</v>
      </c>
      <c r="AE119" s="88">
        <f>IF(G119&lt;='Basic Score Methodology'!$G$12,'Basic Score Methodology'!$H$12,'Basic Score Methodology'!$H$13)</f>
        <v>0</v>
      </c>
      <c r="AF119" s="88">
        <f>IFERROR(IF($C119="Key Commercial Service",VLOOKUP(H119,'Jenks Methodology'!$B$4:$G$8,6,TRUE),IF($C119="Key General Aviation",VLOOKUP(H119,'Jenks Methodology'!$C$4:$G$8,5,TRUE),IF($C119="Intermediate Large",VLOOKUP(H119,'Jenks Methodology'!$D$4:$G$8,4,TRUE),IF($C119="Intermediate Small",VLOOKUP(H119,'Jenks Methodology'!$E$4:$G$8,3,TRUE),VLOOKUP(H119,'Jenks Methodology'!$F$4:$G$8,2,TRUE))))),0)</f>
        <v>0</v>
      </c>
      <c r="AG119" s="88">
        <f>IFERROR(IF($C119="Key Commercial Service",VLOOKUP($I119,'Jenks Methodology'!$B$9:$G$13,6,TRUE),IF($C119="Key General Aviation",VLOOKUP($I119,'Jenks Methodology'!$C$9:$G$13,5,TRUE),IF($C119="Intermediate Large",VLOOKUP($I119,'Jenks Methodology'!$D$9:$G$13,4,TRUE),IF($C119="Intermediate Small",VLOOKUP($I119,'Jenks Methodology'!$E$9:$G$13,3,TRUE),VLOOKUP($I119,'Jenks Methodology'!$F$9:$G$13,2,TRUE))))),"")</f>
        <v>0</v>
      </c>
      <c r="AH119" s="88">
        <f>IFERROR(VLOOKUP(J119,'Basic Score Methodology'!$G$6:$I$7,'Basic Score Methodology'!$H$2,FALSE),0)</f>
        <v>0</v>
      </c>
      <c r="AI119" s="88">
        <f>IFERROR(VLOOKUP(K119,'Basic Score Methodology'!$G$6:$I$7,'Basic Score Methodology'!$I$2,FALSE),0)</f>
        <v>0</v>
      </c>
      <c r="AJ119" s="88">
        <f>IFERROR(IF($C119="Key Commercial Service",VLOOKUP(L119,'Jenks Methodology'!$B$14:$G$18,6,TRUE),IF($C119="Key General Aviation",VLOOKUP(L119,'Jenks Methodology'!$C$14:$G$18,5,TRUE),IF($C119="Intermediate Large",VLOOKUP(L119,'Jenks Methodology'!$D$14:$G$18,4,TRUE),IF($C119="Intermediate Small",VLOOKUP(L119,'Jenks Methodology'!$E$14:$G$18,3,TRUE),VLOOKUP(L119,'Jenks Methodology'!$F$14:$G$18,2,TRUE))))),5)</f>
        <v>5</v>
      </c>
      <c r="AK119" s="88">
        <f>IFERROR(IF($C119="Key Commercial Service",VLOOKUP(M119,'Jenks Methodology'!$B$19:$G$23,6,TRUE),IF($C119="Key General Aviation",VLOOKUP(M119,'Jenks Methodology'!$C$19:$G$23,5,TRUE),IF($C119="Intermediate Large",VLOOKUP(M119,'Jenks Methodology'!$D$19:$G$23,4,TRUE),IF($C119="Intermediate Small",VLOOKUP(M119,'Jenks Methodology'!$E$19:$G$23,3,TRUE),VLOOKUP(M119,'Jenks Methodology'!$F$19:$G$23,2,TRUE))))),5)</f>
        <v>5</v>
      </c>
      <c r="AL119" s="88">
        <f>IFERROR(IF($C119="Key Commercial Service",VLOOKUP(N119,'Jenks Methodology'!$B$24:$G$28,6,TRUE),IF($C119="Key General Aviation",VLOOKUP(N119,'Jenks Methodology'!$C$24:$G$28,5,TRUE),IF($C119="Intermediate Large",VLOOKUP(N119,'Jenks Methodology'!$D$24:$G$28,4,TRUE),IF($C119="Intermediate Small",VLOOKUP(N119,'Jenks Methodology'!$E$24:$G$28,3,TRUE),VLOOKUP(N119,'Jenks Methodology'!$F$24:$G$28,2,TRUE))))),5)</f>
        <v>1.25</v>
      </c>
      <c r="AM119" s="88">
        <f>IFERROR(IF($C119="Key Commercial Service",VLOOKUP(O119,'Jenks Methodology'!$B$29:$G$33,6,FALSE),IF($C119="Key General Aviation",VLOOKUP(O119,'Jenks Methodology'!$C$29:$G$33,5,FALSE),IF($C119="Intermediate Large",VLOOKUP(O119,'Jenks Methodology'!$D$29:$G$33,4,FALSE),IF($C119="Intermediate Small",VLOOKUP(O119,'Jenks Methodology'!$E$29:$G$33,3,FALSE),VLOOKUP(O119,'Jenks Methodology'!$F$29:$G$33,2,FALSE))))),5)</f>
        <v>5</v>
      </c>
      <c r="AN119" s="101">
        <f>AVERAGE(AJ119:AM119)</f>
        <v>4.0625</v>
      </c>
      <c r="AO119" s="88">
        <f>IFERROR(IF($C119="Key Commercial Service",VLOOKUP(P119,'Jenks Methodology'!$B$34:$G$38,6,TRUE),IF($C119="Key General Aviation",VLOOKUP(P119,'Jenks Methodology'!$C$34:$G$38,5,TRUE),IF($C119="Intermediate Large",VLOOKUP(P119,'Jenks Methodology'!$D$34:$G$38,4,TRUE),IF($C119="Intermediate Small",VLOOKUP(P119,'Jenks Methodology'!$E$34:$G$38,3,TRUE),VLOOKUP(P119,'Jenks Methodology'!$F$34:$G$38,2,TRUE))))),5)</f>
        <v>0</v>
      </c>
      <c r="AP119" s="88">
        <f>VLOOKUP($Q119,'Basic Score Methodology'!$K$6:$L$12,'Basic Score Methodology'!$L$2,TRUE)</f>
        <v>1.25</v>
      </c>
      <c r="AQ119" s="88">
        <f>IFERROR(IF($C119="Key Commercial Service",VLOOKUP(R119,'Jenks Methodology'!$B$39:$G$43,6,TRUE),IF($C119="Key General Aviation",VLOOKUP(R119,'Jenks Methodology'!$C$39:$G$43,5,TRUE),IF($C119="Intermediate Large",VLOOKUP(R119,'Jenks Methodology'!$D$39:$G$43,4,TRUE),IF($C119="Intermediate Small",VLOOKUP(R119,'Jenks Methodology'!$E$39:$G$43,3,TRUE),VLOOKUP(R119,'Jenks Methodology'!$F$39:$G$43,2,TRUE))))),0)</f>
        <v>1.25</v>
      </c>
      <c r="AR119" s="88">
        <f>IFERROR(IF($C119="Key Commercial Service",VLOOKUP(S119,'Jenks Methodology'!$B$44:$G$48,6,TRUE),IF($C119="Key General Aviation",VLOOKUP(S119,'Jenks Methodology'!$C$44:$G$48,5,TRUE),IF($C119="Intermediate Large",VLOOKUP(S119,'Jenks Methodology'!$D$44:$G$48,4,TRUE),IF($C119="Intermediate Small",VLOOKUP(S119,'Jenks Methodology'!$E$44:$G$48,3,TRUE),VLOOKUP(S119,'Jenks Methodology'!$F$44:$G$48,2,TRUE))))),0)</f>
        <v>0</v>
      </c>
      <c r="AS119" s="88">
        <f>IFERROR(IF($C119="Key Commercial Service",VLOOKUP(T119,'Jenks Methodology'!$B$49:$G$53,6,TRUE),IF($C119="Key General Aviation",VLOOKUP(T119,'Jenks Methodology'!$C$49:$G$53,5,TRUE),IF($C119="Intermediate Large",VLOOKUP(T119,'Jenks Methodology'!$D$49:$G$53,4,TRUE),IF($C119="Intermediate Small",VLOOKUP(T119,'Jenks Methodology'!$E$49:$G$53,3,TRUE),VLOOKUP(T119,'Jenks Methodology'!$F$49:$G$53,2,TRUE))))),0)</f>
        <v>3.75</v>
      </c>
      <c r="AT119" s="88">
        <f>IFERROR(IF($C119="Key Commercial Service",VLOOKUP(U119,'Jenks Methodology'!$B$54:$G$58,6,TRUE),IF($C119="Key General Aviation",VLOOKUP(U119,'Jenks Methodology'!$C$54:$G$58,5,TRUE),IF($C119="Intermediate Large",VLOOKUP(U119,'Jenks Methodology'!$D$54:$G$58,4,TRUE),IF($C119="Intermediate Small",VLOOKUP(U119,'Jenks Methodology'!$E$54:$G$58,3,TRUE),VLOOKUP(U119,'Jenks Methodology'!$F$54:$G$58,2,TRUE))))),0)</f>
        <v>2.5</v>
      </c>
      <c r="AU119" s="88">
        <f>IFERROR(VLOOKUP(V119,'Basic Score Methodology'!$K$17:$M$21,'Basic Score Methodology'!$L$2,TRUE),0)</f>
        <v>2.5</v>
      </c>
      <c r="AV119" s="88">
        <f>IFERROR(VLOOKUP(W119,'Basic Score Methodology'!$K$17:$M$21,'Basic Score Methodology'!$M$2,TRUE),0)</f>
        <v>1.25</v>
      </c>
      <c r="AW119" s="88">
        <f>IFERROR(IF($C119="Key Commercial Service",VLOOKUP(X119,'Jenks Methodology'!$B$59:$G$63,6,TRUE),IF($C119="Key General Aviation",VLOOKUP(X119,'Jenks Methodology'!$C$59:$G$63,5,TRUE),IF($C119="Intermediate Large",VLOOKUP(X119,'Jenks Methodology'!$D$59:$G$63,4,TRUE),IF($C119="Intermediate Small",VLOOKUP(X119,'Jenks Methodology'!$E$59:$G$63,3,TRUE),VLOOKUP(X119,'Jenks Methodology'!$F$59:$G$63,2,TRUE))))),0)</f>
        <v>0</v>
      </c>
      <c r="AX119" s="88">
        <f>IFERROR(IF($C119="Key Commercial Service",VLOOKUP(Y119,'Jenks Methodology'!$B$64:$G$68,6,TRUE),IF($C119="Key General Aviation",VLOOKUP(Y119,'Jenks Methodology'!$C$64:$G$68,5,TRUE),IF($C119="Intermediate Large",VLOOKUP(Y119,'Jenks Methodology'!$D$64:$G$68,4,TRUE),IF($C119="Intermediate Small",VLOOKUP(Y119,'Jenks Methodology'!$E$64:$G$68,3,TRUE),VLOOKUP(Y119,'Jenks Methodology'!$F$64:$G$68,2,TRUE))))),0)</f>
        <v>3.75</v>
      </c>
      <c r="AY119" s="88">
        <f>IFERROR(IF($C119="Key Commercial Service",VLOOKUP(Z119,'Jenks Methodology'!$B$69:$G$73,6,TRUE),IF($C119="Key General Aviation",VLOOKUP(Z119,'Jenks Methodology'!$C$69:$G$73,5,TRUE),IF($C119="Intermediate Large",VLOOKUP(Z119,'Jenks Methodology'!$D$69:$G$73,4,TRUE),IF($C119="Intermediate Small",VLOOKUP(Z119,'Jenks Methodology'!$E$69:$G$73,3,TRUE),VLOOKUP(Z119,'Jenks Methodology'!$F$69:$G$73,2,TRUE))))),0)</f>
        <v>2.5</v>
      </c>
      <c r="AZ119" s="100">
        <f>IFERROR(VLOOKUP(AA119,'Basic Score Methodology'!$N$6:$O$7,'Basic Score Methodology'!$O$2,TRUE),0)</f>
        <v>5</v>
      </c>
      <c r="BA119" s="164">
        <f>SUM(AB119:AE119)+IF(AF119="",AG119,AF119)+SUM(AH119:AI119,AN119:AZ119)</f>
        <v>27.8125</v>
      </c>
    </row>
    <row r="120" spans="1:53" x14ac:dyDescent="0.3">
      <c r="A120" s="108" t="s">
        <v>164</v>
      </c>
      <c r="B120" s="1" t="s">
        <v>165</v>
      </c>
      <c r="C120" s="1" t="s">
        <v>297</v>
      </c>
      <c r="D120" s="129" t="str">
        <f>IF(COUNTIF('NPIAS Info 2021-25'!$C$4:$C$100,B120)&gt;0,"Y","N")</f>
        <v>N</v>
      </c>
      <c r="E120" s="129" t="str">
        <f>IFERROR(VLOOKUP($B120,'NPIAS Info 2021-25'!$C$4:$G$100,'NPIAS Info 2021-25'!$G$2,FALSE),"Non-NPIAS")</f>
        <v>Non-NPIAS</v>
      </c>
      <c r="F120" s="129" t="str">
        <f>IFERROR(IF(VLOOKUP($B120,'NPIAS Info 2021-25'!$C$4:$G$100,'NPIAS Info 2021-25'!$F$2,FALSE)=0,"N/A (Primary)",VLOOKUP($B120,'NPIAS Info 2021-25'!$C$4:$G$100,'NPIAS Info 2021-25'!$F$2,FALSE)),"N/A (Non-NPIAS)")</f>
        <v>N/A (Non-NPIAS)</v>
      </c>
      <c r="G120" s="130">
        <f>VLOOKUP($B120,'2020 Inventory Data'!$B$5:$V$137,'2020 Inventory Data'!$V$3,FALSE)</f>
        <v>2</v>
      </c>
      <c r="H120" s="168">
        <f>IFERROR(VLOOKUP(B120,MnSASP_Baseline_Operations[],'Baseline Ops'!$D$3,FALSE),0)</f>
        <v>311.33309655022282</v>
      </c>
      <c r="I120" s="130">
        <f>IFERROR(VLOOKUP($B120,'5010 Operations'!$C$5:$CO$151,'5010 Operations'!$CO$3,FALSE),"")</f>
        <v>600</v>
      </c>
      <c r="J120" s="131">
        <f>IF(VLOOKUP($B120,'2020 Inventory Data'!$B$5:$G$137,'2020 Inventory Data'!$D$3,FALSE)="Yes",1,0)</f>
        <v>0</v>
      </c>
      <c r="K120" s="131">
        <f>IF(VLOOKUP($B120,'2020 Inventory Data'!$B$5:$G$137,'2020 Inventory Data'!$G$3,FALSE)="Yes",1,0)</f>
        <v>0</v>
      </c>
      <c r="L120" s="130">
        <f>VLOOKUP($B120,'30nm Airport Count'!$B$5:$K$137,'30nm Airport Count'!$I$3,FALSE)</f>
        <v>0</v>
      </c>
      <c r="M120" s="130">
        <f>VLOOKUP($B120,'30nm Airport Count'!$B$5:$K$137,'30nm Airport Count'!$J$3,FALSE)</f>
        <v>0</v>
      </c>
      <c r="N120" s="130">
        <f>VLOOKUP($B120,'30nm Airport Count'!$B$5:$K$137,'30nm Airport Count'!$K$3,FALSE)</f>
        <v>0</v>
      </c>
      <c r="O120" s="130">
        <f>VLOOKUP($B120,'30nm Airport Count'!$B$5:$L$137,'30nm Airport Count'!$L$3,FALSE)</f>
        <v>1</v>
      </c>
      <c r="P120" s="130">
        <f>VLOOKUP(B120,Population_30minProximity_Airports[[FAA ID]:[Population within 30 min drive-time]],3,FALSE)</f>
        <v>4205</v>
      </c>
      <c r="Q120" s="132" t="str">
        <f>IFERROR(VLOOKUP($B120,'PCI Data (106 airports)'!$W$6:$Z$112,4,FALSE),IF($C120="Landing Strip Turf","Turf","Unknown"))</f>
        <v>Turf</v>
      </c>
      <c r="R120" s="132">
        <f>VLOOKUP($B120,'Total Economic Impact'!$A$5:$G$139,'Total Economic Impact'!D$3,FALSE)</f>
        <v>3</v>
      </c>
      <c r="S120" s="133">
        <f>VLOOKUP($B120,'Total Economic Impact'!$A$5:$G$139,'Total Economic Impact'!E$3,FALSE)</f>
        <v>61400</v>
      </c>
      <c r="T120" s="133">
        <f>VLOOKUP($B120,'Total Economic Impact'!$A$5:$G$139,'Total Economic Impact'!F$3,FALSE)</f>
        <v>79590</v>
      </c>
      <c r="U120" s="133">
        <f>VLOOKUP($B120,'Total Economic Impact'!$A$5:$G$139,'Total Economic Impact'!G$3,FALSE)</f>
        <v>140990</v>
      </c>
      <c r="V120" s="134">
        <f>IFERROR(VLOOKUP($B120,'2020 Inventory Data'!$B$5:$AP$137,'2020 Inventory Data'!$AJ$3,FALSE),"NP")</f>
        <v>7</v>
      </c>
      <c r="W120" s="134">
        <f>IFERROR(VLOOKUP($B120,'2020 Inventory Data'!$B$5:$AP$137,'2020 Inventory Data'!$AK$3,FALSE),"NP")</f>
        <v>6</v>
      </c>
      <c r="X120" s="133">
        <f>IFERROR(VLOOKUP($B120,'AIP Grant History'!$M$9:$Q$109,5,FALSE),0)</f>
        <v>0</v>
      </c>
      <c r="Y120" s="133">
        <f>IFERROR(VLOOKUP($B120,'State-Local Funding History'!$L$11:$N$143,'State-Local Funding History'!M$9,FALSE),0)</f>
        <v>221453.67</v>
      </c>
      <c r="Z120" s="133">
        <f>IFERROR(VLOOKUP($B120,'State-Local Funding History'!$L$11:$N$143,'State-Local Funding History'!N$9,FALSE),0)</f>
        <v>36905.71</v>
      </c>
      <c r="AA120" s="135" t="str">
        <f>IFERROR(IF(VLOOKUP($B120,'2020 Inventory Data'!$B$5:$AG$137,'2020 Inventory Data'!$AG$3,FALSE)="x","Y","N"),"")</f>
        <v>N</v>
      </c>
      <c r="AB120" s="112">
        <f>VLOOKUP(D120,'Basic Score Methodology'!$B$6:$E$16,'Basic Score Methodology'!$C$2,FALSE)</f>
        <v>0</v>
      </c>
      <c r="AC120" s="113">
        <f>IFERROR(VLOOKUP(E120,'Basic Score Methodology'!$B$6:$E$16,'Basic Score Methodology'!$D$2,FALSE),0)</f>
        <v>0</v>
      </c>
      <c r="AD120" s="113">
        <f>IFERROR(VLOOKUP(F120,'Basic Score Methodology'!$B$6:$E$16,'Basic Score Methodology'!$E$2,FALSE),0)</f>
        <v>0</v>
      </c>
      <c r="AE120" s="88">
        <f>IF(G120&lt;='Basic Score Methodology'!$G$12,'Basic Score Methodology'!$H$12,'Basic Score Methodology'!$H$13)</f>
        <v>0</v>
      </c>
      <c r="AF120" s="88">
        <f>IFERROR(IF($C120="Key Commercial Service",VLOOKUP(H120,'Jenks Methodology'!$B$4:$G$8,6,TRUE),IF($C120="Key General Aviation",VLOOKUP(H120,'Jenks Methodology'!$C$4:$G$8,5,TRUE),IF($C120="Intermediate Large",VLOOKUP(H120,'Jenks Methodology'!$D$4:$G$8,4,TRUE),IF($C120="Intermediate Small",VLOOKUP(H120,'Jenks Methodology'!$E$4:$G$8,3,TRUE),VLOOKUP(H120,'Jenks Methodology'!$F$4:$G$8,2,TRUE))))),0)</f>
        <v>0</v>
      </c>
      <c r="AG120" s="88">
        <f>IFERROR(IF($C120="Key Commercial Service",VLOOKUP($I120,'Jenks Methodology'!$B$9:$G$13,6,TRUE),IF($C120="Key General Aviation",VLOOKUP($I120,'Jenks Methodology'!$C$9:$G$13,5,TRUE),IF($C120="Intermediate Large",VLOOKUP($I120,'Jenks Methodology'!$D$9:$G$13,4,TRUE),IF($C120="Intermediate Small",VLOOKUP($I120,'Jenks Methodology'!$E$9:$G$13,3,TRUE),VLOOKUP($I120,'Jenks Methodology'!$F$9:$G$13,2,TRUE))))),"")</f>
        <v>0</v>
      </c>
      <c r="AH120" s="88">
        <f>IFERROR(VLOOKUP(J120,'Basic Score Methodology'!$G$6:$I$7,'Basic Score Methodology'!$H$2,FALSE),0)</f>
        <v>0</v>
      </c>
      <c r="AI120" s="88">
        <f>IFERROR(VLOOKUP(K120,'Basic Score Methodology'!$G$6:$I$7,'Basic Score Methodology'!$I$2,FALSE),0)</f>
        <v>0</v>
      </c>
      <c r="AJ120" s="88">
        <f>IFERROR(IF($C120="Key Commercial Service",VLOOKUP(L120,'Jenks Methodology'!$B$14:$G$18,6,TRUE),IF($C120="Key General Aviation",VLOOKUP(L120,'Jenks Methodology'!$C$14:$G$18,5,TRUE),IF($C120="Intermediate Large",VLOOKUP(L120,'Jenks Methodology'!$D$14:$G$18,4,TRUE),IF($C120="Intermediate Small",VLOOKUP(L120,'Jenks Methodology'!$E$14:$G$18,3,TRUE),VLOOKUP(L120,'Jenks Methodology'!$F$14:$G$18,2,TRUE))))),5)</f>
        <v>5</v>
      </c>
      <c r="AK120" s="88">
        <f>IFERROR(IF($C120="Key Commercial Service",VLOOKUP(M120,'Jenks Methodology'!$B$19:$G$23,6,TRUE),IF($C120="Key General Aviation",VLOOKUP(M120,'Jenks Methodology'!$C$19:$G$23,5,TRUE),IF($C120="Intermediate Large",VLOOKUP(M120,'Jenks Methodology'!$D$19:$G$23,4,TRUE),IF($C120="Intermediate Small",VLOOKUP(M120,'Jenks Methodology'!$E$19:$G$23,3,TRUE),VLOOKUP(M120,'Jenks Methodology'!$F$19:$G$23,2,TRUE))))),5)</f>
        <v>5</v>
      </c>
      <c r="AL120" s="88">
        <f>IFERROR(IF($C120="Key Commercial Service",VLOOKUP(N120,'Jenks Methodology'!$B$24:$G$28,6,TRUE),IF($C120="Key General Aviation",VLOOKUP(N120,'Jenks Methodology'!$C$24:$G$28,5,TRUE),IF($C120="Intermediate Large",VLOOKUP(N120,'Jenks Methodology'!$D$24:$G$28,4,TRUE),IF($C120="Intermediate Small",VLOOKUP(N120,'Jenks Methodology'!$E$24:$G$28,3,TRUE),VLOOKUP(N120,'Jenks Methodology'!$F$24:$G$28,2,TRUE))))),5)</f>
        <v>1.25</v>
      </c>
      <c r="AM120" s="88">
        <f>IFERROR(IF($C120="Key Commercial Service",VLOOKUP(O120,'Jenks Methodology'!$B$29:$G$33,6,FALSE),IF($C120="Key General Aviation",VLOOKUP(O120,'Jenks Methodology'!$C$29:$G$33,5,FALSE),IF($C120="Intermediate Large",VLOOKUP(O120,'Jenks Methodology'!$D$29:$G$33,4,FALSE),IF($C120="Intermediate Small",VLOOKUP(O120,'Jenks Methodology'!$E$29:$G$33,3,FALSE),VLOOKUP(O120,'Jenks Methodology'!$F$29:$G$33,2,FALSE))))),5)</f>
        <v>3.75</v>
      </c>
      <c r="AN120" s="101">
        <f>AVERAGE(AJ120:AM120)</f>
        <v>3.75</v>
      </c>
      <c r="AO120" s="88">
        <f>IFERROR(IF($C120="Key Commercial Service",VLOOKUP(P120,'Jenks Methodology'!$B$34:$G$38,6,TRUE),IF($C120="Key General Aviation",VLOOKUP(P120,'Jenks Methodology'!$C$34:$G$38,5,TRUE),IF($C120="Intermediate Large",VLOOKUP(P120,'Jenks Methodology'!$D$34:$G$38,4,TRUE),IF($C120="Intermediate Small",VLOOKUP(P120,'Jenks Methodology'!$E$34:$G$38,3,TRUE),VLOOKUP(P120,'Jenks Methodology'!$F$34:$G$38,2,TRUE))))),5)</f>
        <v>0</v>
      </c>
      <c r="AP120" s="88">
        <f>VLOOKUP($Q120,'Basic Score Methodology'!$K$6:$L$12,'Basic Score Methodology'!$L$2,TRUE)</f>
        <v>1.25</v>
      </c>
      <c r="AQ120" s="88">
        <f>IFERROR(IF($C120="Key Commercial Service",VLOOKUP(R120,'Jenks Methodology'!$B$39:$G$43,6,TRUE),IF($C120="Key General Aviation",VLOOKUP(R120,'Jenks Methodology'!$C$39:$G$43,5,TRUE),IF($C120="Intermediate Large",VLOOKUP(R120,'Jenks Methodology'!$D$39:$G$43,4,TRUE),IF($C120="Intermediate Small",VLOOKUP(R120,'Jenks Methodology'!$E$39:$G$43,3,TRUE),VLOOKUP(R120,'Jenks Methodology'!$F$39:$G$43,2,TRUE))))),0)</f>
        <v>2.5</v>
      </c>
      <c r="AR120" s="88">
        <f>IFERROR(IF($C120="Key Commercial Service",VLOOKUP(S120,'Jenks Methodology'!$B$44:$G$48,6,TRUE),IF($C120="Key General Aviation",VLOOKUP(S120,'Jenks Methodology'!$C$44:$G$48,5,TRUE),IF($C120="Intermediate Large",VLOOKUP(S120,'Jenks Methodology'!$D$44:$G$48,4,TRUE),IF($C120="Intermediate Small",VLOOKUP(S120,'Jenks Methodology'!$E$44:$G$48,3,TRUE),VLOOKUP(S120,'Jenks Methodology'!$F$44:$G$48,2,TRUE))))),0)</f>
        <v>2.5</v>
      </c>
      <c r="AS120" s="88">
        <f>IFERROR(IF($C120="Key Commercial Service",VLOOKUP(T120,'Jenks Methodology'!$B$49:$G$53,6,TRUE),IF($C120="Key General Aviation",VLOOKUP(T120,'Jenks Methodology'!$C$49:$G$53,5,TRUE),IF($C120="Intermediate Large",VLOOKUP(T120,'Jenks Methodology'!$D$49:$G$53,4,TRUE),IF($C120="Intermediate Small",VLOOKUP(T120,'Jenks Methodology'!$E$49:$G$53,3,TRUE),VLOOKUP(T120,'Jenks Methodology'!$F$49:$G$53,2,TRUE))))),0)</f>
        <v>1.25</v>
      </c>
      <c r="AT120" s="88">
        <f>IFERROR(IF($C120="Key Commercial Service",VLOOKUP(U120,'Jenks Methodology'!$B$54:$G$58,6,TRUE),IF($C120="Key General Aviation",VLOOKUP(U120,'Jenks Methodology'!$C$54:$G$58,5,TRUE),IF($C120="Intermediate Large",VLOOKUP(U120,'Jenks Methodology'!$D$54:$G$58,4,TRUE),IF($C120="Intermediate Small",VLOOKUP(U120,'Jenks Methodology'!$E$54:$G$58,3,TRUE),VLOOKUP(U120,'Jenks Methodology'!$F$54:$G$58,2,TRUE))))),0)</f>
        <v>1.25</v>
      </c>
      <c r="AU120" s="88">
        <f>IFERROR(VLOOKUP(V120,'Basic Score Methodology'!$K$17:$M$21,'Basic Score Methodology'!$L$2,TRUE),0)</f>
        <v>2.5</v>
      </c>
      <c r="AV120" s="88">
        <f>IFERROR(VLOOKUP(W120,'Basic Score Methodology'!$K$17:$M$21,'Basic Score Methodology'!$M$2,TRUE),0)</f>
        <v>2.5</v>
      </c>
      <c r="AW120" s="88">
        <f>IFERROR(IF($C120="Key Commercial Service",VLOOKUP(X120,'Jenks Methodology'!$B$59:$G$63,6,TRUE),IF($C120="Key General Aviation",VLOOKUP(X120,'Jenks Methodology'!$C$59:$G$63,5,TRUE),IF($C120="Intermediate Large",VLOOKUP(X120,'Jenks Methodology'!$D$59:$G$63,4,TRUE),IF($C120="Intermediate Small",VLOOKUP(X120,'Jenks Methodology'!$E$59:$G$63,3,TRUE),VLOOKUP(X120,'Jenks Methodology'!$F$59:$G$63,2,TRUE))))),0)</f>
        <v>0</v>
      </c>
      <c r="AX120" s="88">
        <f>IFERROR(IF($C120="Key Commercial Service",VLOOKUP(Y120,'Jenks Methodology'!$B$64:$G$68,6,TRUE),IF($C120="Key General Aviation",VLOOKUP(Y120,'Jenks Methodology'!$C$64:$G$68,5,TRUE),IF($C120="Intermediate Large",VLOOKUP(Y120,'Jenks Methodology'!$D$64:$G$68,4,TRUE),IF($C120="Intermediate Small",VLOOKUP(Y120,'Jenks Methodology'!$E$64:$G$68,3,TRUE),VLOOKUP(Y120,'Jenks Methodology'!$F$64:$G$68,2,TRUE))))),0)</f>
        <v>3.75</v>
      </c>
      <c r="AY120" s="88">
        <f>IFERROR(IF($C120="Key Commercial Service",VLOOKUP(Z120,'Jenks Methodology'!$B$69:$G$73,6,TRUE),IF($C120="Key General Aviation",VLOOKUP(Z120,'Jenks Methodology'!$C$69:$G$73,5,TRUE),IF($C120="Intermediate Large",VLOOKUP(Z120,'Jenks Methodology'!$D$69:$G$73,4,TRUE),IF($C120="Intermediate Small",VLOOKUP(Z120,'Jenks Methodology'!$E$69:$G$73,3,TRUE),VLOOKUP(Z120,'Jenks Methodology'!$F$69:$G$73,2,TRUE))))),0)</f>
        <v>1.25</v>
      </c>
      <c r="AZ120" s="100">
        <f>IFERROR(VLOOKUP(AA120,'Basic Score Methodology'!$N$6:$O$7,'Basic Score Methodology'!$O$2,TRUE),0)</f>
        <v>5</v>
      </c>
      <c r="BA120" s="164">
        <f>SUM(AB120:AE120)+IF(AF120="",AG120,AF120)+SUM(AH120:AI120,AN120:AZ120)</f>
        <v>27.5</v>
      </c>
    </row>
    <row r="121" spans="1:53" x14ac:dyDescent="0.3">
      <c r="A121" s="108" t="s">
        <v>34</v>
      </c>
      <c r="B121" s="1" t="s">
        <v>35</v>
      </c>
      <c r="C121" s="1" t="s">
        <v>290</v>
      </c>
      <c r="D121" s="129" t="str">
        <f>IF(COUNTIF('NPIAS Info 2021-25'!$C$4:$C$100,B121)&gt;0,"Y","N")</f>
        <v>N</v>
      </c>
      <c r="E121" s="129" t="str">
        <f>IFERROR(VLOOKUP($B121,'NPIAS Info 2021-25'!$C$4:$G$100,'NPIAS Info 2021-25'!$G$2,FALSE),"Non-NPIAS")</f>
        <v>Non-NPIAS</v>
      </c>
      <c r="F121" s="129" t="str">
        <f>IFERROR(IF(VLOOKUP($B121,'NPIAS Info 2021-25'!$C$4:$G$100,'NPIAS Info 2021-25'!$F$2,FALSE)=0,"N/A (Primary)",VLOOKUP($B121,'NPIAS Info 2021-25'!$C$4:$G$100,'NPIAS Info 2021-25'!$F$2,FALSE)),"N/A (Non-NPIAS)")</f>
        <v>N/A (Non-NPIAS)</v>
      </c>
      <c r="G121" s="130">
        <f>VLOOKUP($B121,'2020 Inventory Data'!$B$5:$V$137,'2020 Inventory Data'!$V$3,FALSE)</f>
        <v>5</v>
      </c>
      <c r="H121" s="168">
        <f>IFERROR(VLOOKUP(B121,MnSASP_Baseline_Operations[],'Baseline Ops'!$D$3,FALSE),0)</f>
        <v>1248.0692810617863</v>
      </c>
      <c r="I121" s="130">
        <f>IFERROR(VLOOKUP($B121,'5010 Operations'!$C$5:$CO$151,'5010 Operations'!$CO$3,FALSE),"")</f>
        <v>2510</v>
      </c>
      <c r="J121" s="131">
        <f>IF(VLOOKUP($B121,'2020 Inventory Data'!$B$5:$G$137,'2020 Inventory Data'!$D$3,FALSE)="Yes",1,0)</f>
        <v>0</v>
      </c>
      <c r="K121" s="131">
        <f>IF(VLOOKUP($B121,'2020 Inventory Data'!$B$5:$G$137,'2020 Inventory Data'!$G$3,FALSE)="Yes",1,0)</f>
        <v>0</v>
      </c>
      <c r="L121" s="130">
        <f>VLOOKUP($B121,'30nm Airport Count'!$B$5:$K$137,'30nm Airport Count'!$I$3,FALSE)</f>
        <v>3</v>
      </c>
      <c r="M121" s="130">
        <f>VLOOKUP($B121,'30nm Airport Count'!$B$5:$K$137,'30nm Airport Count'!$J$3,FALSE)</f>
        <v>3</v>
      </c>
      <c r="N121" s="130">
        <f>VLOOKUP($B121,'30nm Airport Count'!$B$5:$K$137,'30nm Airport Count'!$K$3,FALSE)</f>
        <v>0</v>
      </c>
      <c r="O121" s="130">
        <f>VLOOKUP($B121,'30nm Airport Count'!$B$5:$L$137,'30nm Airport Count'!$L$3,FALSE)</f>
        <v>4</v>
      </c>
      <c r="P121" s="130">
        <f>VLOOKUP(B121,Population_30minProximity_Airports[[FAA ID]:[Population within 30 min drive-time]],3,FALSE)</f>
        <v>34228</v>
      </c>
      <c r="Q121" s="132">
        <f>IFERROR(VLOOKUP($B121,'PCI Data (106 airports)'!$W$6:$Z$112,4,FALSE),IF($C121="Landing Strip Turf","Turf","Unknown"))</f>
        <v>58.336811220520573</v>
      </c>
      <c r="R121" s="132">
        <f>VLOOKUP($B121,'Total Economic Impact'!$A$5:$G$139,'Total Economic Impact'!D$3,FALSE)</f>
        <v>9</v>
      </c>
      <c r="S121" s="133">
        <f>VLOOKUP($B121,'Total Economic Impact'!$A$5:$G$139,'Total Economic Impact'!E$3,FALSE)</f>
        <v>346630</v>
      </c>
      <c r="T121" s="133">
        <f>VLOOKUP($B121,'Total Economic Impact'!$A$5:$G$139,'Total Economic Impact'!F$3,FALSE)</f>
        <v>328280</v>
      </c>
      <c r="U121" s="133">
        <f>VLOOKUP($B121,'Total Economic Impact'!$A$5:$G$139,'Total Economic Impact'!G$3,FALSE)</f>
        <v>674910</v>
      </c>
      <c r="V121" s="134">
        <f>IFERROR(VLOOKUP($B121,'2020 Inventory Data'!$B$5:$AP$137,'2020 Inventory Data'!$AJ$3,FALSE),"NP")</f>
        <v>8</v>
      </c>
      <c r="W121" s="134">
        <f>IFERROR(VLOOKUP($B121,'2020 Inventory Data'!$B$5:$AP$137,'2020 Inventory Data'!$AK$3,FALSE),"NP")</f>
        <v>8</v>
      </c>
      <c r="X121" s="133">
        <f>IFERROR(VLOOKUP($B121,'AIP Grant History'!$M$9:$Q$109,5,FALSE),0)</f>
        <v>0</v>
      </c>
      <c r="Y121" s="133">
        <f>IFERROR(VLOOKUP($B121,'State-Local Funding History'!$L$11:$N$143,'State-Local Funding History'!M$9,FALSE),0)</f>
        <v>1067517.6000000003</v>
      </c>
      <c r="Z121" s="133">
        <f>IFERROR(VLOOKUP($B121,'State-Local Funding History'!$L$11:$N$143,'State-Local Funding History'!N$9,FALSE),0)</f>
        <v>447678.81</v>
      </c>
      <c r="AA121" s="135" t="str">
        <f>IFERROR(IF(VLOOKUP($B121,'2020 Inventory Data'!$B$5:$AG$137,'2020 Inventory Data'!$AG$3,FALSE)="x","Y","N"),"")</f>
        <v>N</v>
      </c>
      <c r="AB121" s="112">
        <f>VLOOKUP(D121,'Basic Score Methodology'!$B$6:$E$16,'Basic Score Methodology'!$C$2,FALSE)</f>
        <v>0</v>
      </c>
      <c r="AC121" s="113">
        <f>IFERROR(VLOOKUP(E121,'Basic Score Methodology'!$B$6:$E$16,'Basic Score Methodology'!$D$2,FALSE),0)</f>
        <v>0</v>
      </c>
      <c r="AD121" s="113">
        <f>IFERROR(VLOOKUP(F121,'Basic Score Methodology'!$B$6:$E$16,'Basic Score Methodology'!$E$2,FALSE),0)</f>
        <v>0</v>
      </c>
      <c r="AE121" s="88">
        <f>IF(G121&lt;='Basic Score Methodology'!$G$12,'Basic Score Methodology'!$H$12,'Basic Score Methodology'!$H$13)</f>
        <v>0</v>
      </c>
      <c r="AF121" s="88">
        <f>IFERROR(IF($C121="Key Commercial Service",VLOOKUP(H121,'Jenks Methodology'!$B$4:$G$8,6,TRUE),IF($C121="Key General Aviation",VLOOKUP(H121,'Jenks Methodology'!$C$4:$G$8,5,TRUE),IF($C121="Intermediate Large",VLOOKUP(H121,'Jenks Methodology'!$D$4:$G$8,4,TRUE),IF($C121="Intermediate Small",VLOOKUP(H121,'Jenks Methodology'!$E$4:$G$8,3,TRUE),VLOOKUP(H121,'Jenks Methodology'!$F$4:$G$8,2,TRUE))))),0)</f>
        <v>0</v>
      </c>
      <c r="AG121" s="88">
        <f>IFERROR(IF($C121="Key Commercial Service",VLOOKUP($I121,'Jenks Methodology'!$B$9:$G$13,6,TRUE),IF($C121="Key General Aviation",VLOOKUP($I121,'Jenks Methodology'!$C$9:$G$13,5,TRUE),IF($C121="Intermediate Large",VLOOKUP($I121,'Jenks Methodology'!$D$9:$G$13,4,TRUE),IF($C121="Intermediate Small",VLOOKUP($I121,'Jenks Methodology'!$E$9:$G$13,3,TRUE),VLOOKUP($I121,'Jenks Methodology'!$F$9:$G$13,2,TRUE))))),"")</f>
        <v>0</v>
      </c>
      <c r="AH121" s="88">
        <f>IFERROR(VLOOKUP(J121,'Basic Score Methodology'!$G$6:$I$7,'Basic Score Methodology'!$H$2,FALSE),0)</f>
        <v>0</v>
      </c>
      <c r="AI121" s="88">
        <f>IFERROR(VLOOKUP(K121,'Basic Score Methodology'!$G$6:$I$7,'Basic Score Methodology'!$I$2,FALSE),0)</f>
        <v>0</v>
      </c>
      <c r="AJ121" s="88">
        <f>IFERROR(IF($C121="Key Commercial Service",VLOOKUP(L121,'Jenks Methodology'!$B$14:$G$18,6,TRUE),IF($C121="Key General Aviation",VLOOKUP(L121,'Jenks Methodology'!$C$14:$G$18,5,TRUE),IF($C121="Intermediate Large",VLOOKUP(L121,'Jenks Methodology'!$D$14:$G$18,4,TRUE),IF($C121="Intermediate Small",VLOOKUP(L121,'Jenks Methodology'!$E$14:$G$18,3,TRUE),VLOOKUP(L121,'Jenks Methodology'!$F$14:$G$18,2,TRUE))))),5)</f>
        <v>1.25</v>
      </c>
      <c r="AK121" s="88">
        <f>IFERROR(IF($C121="Key Commercial Service",VLOOKUP(M121,'Jenks Methodology'!$B$19:$G$23,6,TRUE),IF($C121="Key General Aviation",VLOOKUP(M121,'Jenks Methodology'!$C$19:$G$23,5,TRUE),IF($C121="Intermediate Large",VLOOKUP(M121,'Jenks Methodology'!$D$19:$G$23,4,TRUE),IF($C121="Intermediate Small",VLOOKUP(M121,'Jenks Methodology'!$E$19:$G$23,3,TRUE),VLOOKUP(M121,'Jenks Methodology'!$F$19:$G$23,2,TRUE))))),5)</f>
        <v>1.25</v>
      </c>
      <c r="AL121" s="88">
        <f>IFERROR(IF($C121="Key Commercial Service",VLOOKUP(N121,'Jenks Methodology'!$B$24:$G$28,6,TRUE),IF($C121="Key General Aviation",VLOOKUP(N121,'Jenks Methodology'!$C$24:$G$28,5,TRUE),IF($C121="Intermediate Large",VLOOKUP(N121,'Jenks Methodology'!$D$24:$G$28,4,TRUE),IF($C121="Intermediate Small",VLOOKUP(N121,'Jenks Methodology'!$E$24:$G$28,3,TRUE),VLOOKUP(N121,'Jenks Methodology'!$F$24:$G$28,2,TRUE))))),5)</f>
        <v>5</v>
      </c>
      <c r="AM121" s="88">
        <f>IFERROR(IF($C121="Key Commercial Service",VLOOKUP(O121,'Jenks Methodology'!$B$29:$G$33,6,FALSE),IF($C121="Key General Aviation",VLOOKUP(O121,'Jenks Methodology'!$C$29:$G$33,5,FALSE),IF($C121="Intermediate Large",VLOOKUP(O121,'Jenks Methodology'!$D$29:$G$33,4,FALSE),IF($C121="Intermediate Small",VLOOKUP(O121,'Jenks Methodology'!$E$29:$G$33,3,FALSE),VLOOKUP(O121,'Jenks Methodology'!$F$29:$G$33,2,FALSE))))),5)</f>
        <v>1.25</v>
      </c>
      <c r="AN121" s="101">
        <f>AVERAGE(AJ121:AM121)</f>
        <v>2.1875</v>
      </c>
      <c r="AO121" s="88">
        <f>IFERROR(IF($C121="Key Commercial Service",VLOOKUP(P121,'Jenks Methodology'!$B$34:$G$38,6,TRUE),IF($C121="Key General Aviation",VLOOKUP(P121,'Jenks Methodology'!$C$34:$G$38,5,TRUE),IF($C121="Intermediate Large",VLOOKUP(P121,'Jenks Methodology'!$D$34:$G$38,4,TRUE),IF($C121="Intermediate Small",VLOOKUP(P121,'Jenks Methodology'!$E$34:$G$38,3,TRUE),VLOOKUP(P121,'Jenks Methodology'!$F$34:$G$38,2,TRUE))))),5)</f>
        <v>1.25</v>
      </c>
      <c r="AP121" s="88">
        <f>VLOOKUP($Q121,'Basic Score Methodology'!$K$6:$L$12,'Basic Score Methodology'!$L$2,TRUE)</f>
        <v>2.5</v>
      </c>
      <c r="AQ121" s="88">
        <f>IFERROR(IF($C121="Key Commercial Service",VLOOKUP(R121,'Jenks Methodology'!$B$39:$G$43,6,TRUE),IF($C121="Key General Aviation",VLOOKUP(R121,'Jenks Methodology'!$C$39:$G$43,5,TRUE),IF($C121="Intermediate Large",VLOOKUP(R121,'Jenks Methodology'!$D$39:$G$43,4,TRUE),IF($C121="Intermediate Small",VLOOKUP(R121,'Jenks Methodology'!$E$39:$G$43,3,TRUE),VLOOKUP(R121,'Jenks Methodology'!$F$39:$G$43,2,TRUE))))),0)</f>
        <v>1.25</v>
      </c>
      <c r="AR121" s="88">
        <f>IFERROR(IF($C121="Key Commercial Service",VLOOKUP(S121,'Jenks Methodology'!$B$44:$G$48,6,TRUE),IF($C121="Key General Aviation",VLOOKUP(S121,'Jenks Methodology'!$C$44:$G$48,5,TRUE),IF($C121="Intermediate Large",VLOOKUP(S121,'Jenks Methodology'!$D$44:$G$48,4,TRUE),IF($C121="Intermediate Small",VLOOKUP(S121,'Jenks Methodology'!$E$44:$G$48,3,TRUE),VLOOKUP(S121,'Jenks Methodology'!$F$44:$G$48,2,TRUE))))),0)</f>
        <v>1.25</v>
      </c>
      <c r="AS121" s="88">
        <f>IFERROR(IF($C121="Key Commercial Service",VLOOKUP(T121,'Jenks Methodology'!$B$49:$G$53,6,TRUE),IF($C121="Key General Aviation",VLOOKUP(T121,'Jenks Methodology'!$C$49:$G$53,5,TRUE),IF($C121="Intermediate Large",VLOOKUP(T121,'Jenks Methodology'!$D$49:$G$53,4,TRUE),IF($C121="Intermediate Small",VLOOKUP(T121,'Jenks Methodology'!$E$49:$G$53,3,TRUE),VLOOKUP(T121,'Jenks Methodology'!$F$49:$G$53,2,TRUE))))),0)</f>
        <v>0</v>
      </c>
      <c r="AT121" s="88">
        <f>IFERROR(IF($C121="Key Commercial Service",VLOOKUP(U121,'Jenks Methodology'!$B$54:$G$58,6,TRUE),IF($C121="Key General Aviation",VLOOKUP(U121,'Jenks Methodology'!$C$54:$G$58,5,TRUE),IF($C121="Intermediate Large",VLOOKUP(U121,'Jenks Methodology'!$D$54:$G$58,4,TRUE),IF($C121="Intermediate Small",VLOOKUP(U121,'Jenks Methodology'!$E$54:$G$58,3,TRUE),VLOOKUP(U121,'Jenks Methodology'!$F$54:$G$58,2,TRUE))))),0)</f>
        <v>1.25</v>
      </c>
      <c r="AU121" s="88">
        <f>IFERROR(VLOOKUP(V121,'Basic Score Methodology'!$K$17:$M$21,'Basic Score Methodology'!$L$2,TRUE),0)</f>
        <v>3.75</v>
      </c>
      <c r="AV121" s="88">
        <f>IFERROR(VLOOKUP(W121,'Basic Score Methodology'!$K$17:$M$21,'Basic Score Methodology'!$M$2,TRUE),0)</f>
        <v>3.75</v>
      </c>
      <c r="AW121" s="88">
        <f>IFERROR(IF($C121="Key Commercial Service",VLOOKUP(X121,'Jenks Methodology'!$B$59:$G$63,6,TRUE),IF($C121="Key General Aviation",VLOOKUP(X121,'Jenks Methodology'!$C$59:$G$63,5,TRUE),IF($C121="Intermediate Large",VLOOKUP(X121,'Jenks Methodology'!$D$59:$G$63,4,TRUE),IF($C121="Intermediate Small",VLOOKUP(X121,'Jenks Methodology'!$E$59:$G$63,3,TRUE),VLOOKUP(X121,'Jenks Methodology'!$F$59:$G$63,2,TRUE))))),0)</f>
        <v>0</v>
      </c>
      <c r="AX121" s="88">
        <f>IFERROR(IF($C121="Key Commercial Service",VLOOKUP(Y121,'Jenks Methodology'!$B$64:$G$68,6,TRUE),IF($C121="Key General Aviation",VLOOKUP(Y121,'Jenks Methodology'!$C$64:$G$68,5,TRUE),IF($C121="Intermediate Large",VLOOKUP(Y121,'Jenks Methodology'!$D$64:$G$68,4,TRUE),IF($C121="Intermediate Small",VLOOKUP(Y121,'Jenks Methodology'!$E$64:$G$68,3,TRUE),VLOOKUP(Y121,'Jenks Methodology'!$F$64:$G$68,2,TRUE))))),0)</f>
        <v>2.5</v>
      </c>
      <c r="AY121" s="88">
        <f>IFERROR(IF($C121="Key Commercial Service",VLOOKUP(Z121,'Jenks Methodology'!$B$69:$G$73,6,TRUE),IF($C121="Key General Aviation",VLOOKUP(Z121,'Jenks Methodology'!$C$69:$G$73,5,TRUE),IF($C121="Intermediate Large",VLOOKUP(Z121,'Jenks Methodology'!$D$69:$G$73,4,TRUE),IF($C121="Intermediate Small",VLOOKUP(Z121,'Jenks Methodology'!$E$69:$G$73,3,TRUE),VLOOKUP(Z121,'Jenks Methodology'!$F$69:$G$73,2,TRUE))))),0)</f>
        <v>1.25</v>
      </c>
      <c r="AZ121" s="100">
        <f>IFERROR(VLOOKUP(AA121,'Basic Score Methodology'!$N$6:$O$7,'Basic Score Methodology'!$O$2,TRUE),0)</f>
        <v>5</v>
      </c>
      <c r="BA121" s="164">
        <f>SUM(AB121:AE121)+IF(AF121="",AG121,AF121)+SUM(AH121:AI121,AN121:AZ121)</f>
        <v>25.9375</v>
      </c>
    </row>
    <row r="122" spans="1:53" x14ac:dyDescent="0.3">
      <c r="A122" s="108" t="s">
        <v>74</v>
      </c>
      <c r="B122" s="1" t="s">
        <v>75</v>
      </c>
      <c r="C122" s="1" t="s">
        <v>290</v>
      </c>
      <c r="D122" s="129" t="str">
        <f>IF(COUNTIF('NPIAS Info 2021-25'!$C$4:$C$100,B122)&gt;0,"Y","N")</f>
        <v>N</v>
      </c>
      <c r="E122" s="129" t="str">
        <f>IFERROR(VLOOKUP($B122,'NPIAS Info 2021-25'!$C$4:$G$100,'NPIAS Info 2021-25'!$G$2,FALSE),"Non-NPIAS")</f>
        <v>Non-NPIAS</v>
      </c>
      <c r="F122" s="129" t="str">
        <f>IFERROR(IF(VLOOKUP($B122,'NPIAS Info 2021-25'!$C$4:$G$100,'NPIAS Info 2021-25'!$F$2,FALSE)=0,"N/A (Primary)",VLOOKUP($B122,'NPIAS Info 2021-25'!$C$4:$G$100,'NPIAS Info 2021-25'!$F$2,FALSE)),"N/A (Non-NPIAS)")</f>
        <v>N/A (Non-NPIAS)</v>
      </c>
      <c r="G122" s="130">
        <f>VLOOKUP($B122,'2020 Inventory Data'!$B$5:$V$137,'2020 Inventory Data'!$V$3,FALSE)</f>
        <v>5</v>
      </c>
      <c r="H122" s="168">
        <f>IFERROR(VLOOKUP(B122,MnSASP_Baseline_Operations[],'Baseline Ops'!$D$3,FALSE),0)</f>
        <v>7850.9989344760024</v>
      </c>
      <c r="I122" s="130">
        <f>IFERROR(VLOOKUP($B122,'5010 Operations'!$C$5:$CO$151,'5010 Operations'!$CO$3,FALSE),"")</f>
        <v>9600</v>
      </c>
      <c r="J122" s="131">
        <f>IF(VLOOKUP($B122,'2020 Inventory Data'!$B$5:$G$137,'2020 Inventory Data'!$D$3,FALSE)="Yes",1,0)</f>
        <v>0</v>
      </c>
      <c r="K122" s="131">
        <f>IF(VLOOKUP($B122,'2020 Inventory Data'!$B$5:$G$137,'2020 Inventory Data'!$G$3,FALSE)="Yes",1,0)</f>
        <v>1</v>
      </c>
      <c r="L122" s="130">
        <f>VLOOKUP($B122,'30nm Airport Count'!$B$5:$K$137,'30nm Airport Count'!$I$3,FALSE)</f>
        <v>0</v>
      </c>
      <c r="M122" s="130">
        <f>VLOOKUP($B122,'30nm Airport Count'!$B$5:$K$137,'30nm Airport Count'!$J$3,FALSE)</f>
        <v>2</v>
      </c>
      <c r="N122" s="130">
        <f>VLOOKUP($B122,'30nm Airport Count'!$B$5:$K$137,'30nm Airport Count'!$K$3,FALSE)</f>
        <v>0</v>
      </c>
      <c r="O122" s="130">
        <f>VLOOKUP($B122,'30nm Airport Count'!$B$5:$L$137,'30nm Airport Count'!$L$3,FALSE)</f>
        <v>2</v>
      </c>
      <c r="P122" s="130">
        <f>VLOOKUP(B122,Population_30minProximity_Airports[[FAA ID]:[Population within 30 min drive-time]],3,FALSE)</f>
        <v>19005</v>
      </c>
      <c r="Q122" s="132">
        <f>IFERROR(VLOOKUP($B122,'PCI Data (106 airports)'!$W$6:$Z$112,4,FALSE),IF($C122="Landing Strip Turf","Turf","Unknown"))</f>
        <v>63.075061400739486</v>
      </c>
      <c r="R122" s="132">
        <f>VLOOKUP($B122,'Total Economic Impact'!$A$5:$G$139,'Total Economic Impact'!D$3,FALSE)</f>
        <v>2</v>
      </c>
      <c r="S122" s="133">
        <f>VLOOKUP($B122,'Total Economic Impact'!$A$5:$G$139,'Total Economic Impact'!E$3,FALSE)</f>
        <v>62500</v>
      </c>
      <c r="T122" s="133">
        <f>VLOOKUP($B122,'Total Economic Impact'!$A$5:$G$139,'Total Economic Impact'!F$3,FALSE)</f>
        <v>93460</v>
      </c>
      <c r="U122" s="133">
        <f>VLOOKUP($B122,'Total Economic Impact'!$A$5:$G$139,'Total Economic Impact'!G$3,FALSE)</f>
        <v>155960</v>
      </c>
      <c r="V122" s="134">
        <f>IFERROR(VLOOKUP($B122,'2020 Inventory Data'!$B$5:$AP$137,'2020 Inventory Data'!$AJ$3,FALSE),"NP")</f>
        <v>3</v>
      </c>
      <c r="W122" s="134">
        <f>IFERROR(VLOOKUP($B122,'2020 Inventory Data'!$B$5:$AP$137,'2020 Inventory Data'!$AK$3,FALSE),"NP")</f>
        <v>3</v>
      </c>
      <c r="X122" s="133">
        <f>IFERROR(VLOOKUP($B122,'AIP Grant History'!$M$9:$Q$109,5,FALSE),0)</f>
        <v>0</v>
      </c>
      <c r="Y122" s="133">
        <f>IFERROR(VLOOKUP($B122,'State-Local Funding History'!$L$11:$N$143,'State-Local Funding History'!M$9,FALSE),0)</f>
        <v>1618606.4799999997</v>
      </c>
      <c r="Z122" s="133">
        <f>IFERROR(VLOOKUP($B122,'State-Local Funding History'!$L$11:$N$143,'State-Local Funding History'!N$9,FALSE),0)</f>
        <v>191960.37999999998</v>
      </c>
      <c r="AA122" s="135" t="str">
        <f>IFERROR(IF(VLOOKUP($B122,'2020 Inventory Data'!$B$5:$AG$137,'2020 Inventory Data'!$AG$3,FALSE)="x","Y","N"),"")</f>
        <v>N</v>
      </c>
      <c r="AB122" s="112">
        <f>VLOOKUP(D122,'Basic Score Methodology'!$B$6:$E$16,'Basic Score Methodology'!$C$2,FALSE)</f>
        <v>0</v>
      </c>
      <c r="AC122" s="113">
        <f>IFERROR(VLOOKUP(E122,'Basic Score Methodology'!$B$6:$E$16,'Basic Score Methodology'!$D$2,FALSE),0)</f>
        <v>0</v>
      </c>
      <c r="AD122" s="113">
        <f>IFERROR(VLOOKUP(F122,'Basic Score Methodology'!$B$6:$E$16,'Basic Score Methodology'!$E$2,FALSE),0)</f>
        <v>0</v>
      </c>
      <c r="AE122" s="88">
        <f>IF(G122&lt;='Basic Score Methodology'!$G$12,'Basic Score Methodology'!$H$12,'Basic Score Methodology'!$H$13)</f>
        <v>0</v>
      </c>
      <c r="AF122" s="88">
        <f>IFERROR(IF($C122="Key Commercial Service",VLOOKUP(H122,'Jenks Methodology'!$B$4:$G$8,6,TRUE),IF($C122="Key General Aviation",VLOOKUP(H122,'Jenks Methodology'!$C$4:$G$8,5,TRUE),IF($C122="Intermediate Large",VLOOKUP(H122,'Jenks Methodology'!$D$4:$G$8,4,TRUE),IF($C122="Intermediate Small",VLOOKUP(H122,'Jenks Methodology'!$E$4:$G$8,3,TRUE),VLOOKUP(H122,'Jenks Methodology'!$F$4:$G$8,2,TRUE))))),0)</f>
        <v>2.5</v>
      </c>
      <c r="AG122" s="88">
        <f>IFERROR(IF($C122="Key Commercial Service",VLOOKUP($I122,'Jenks Methodology'!$B$9:$G$13,6,TRUE),IF($C122="Key General Aviation",VLOOKUP($I122,'Jenks Methodology'!$C$9:$G$13,5,TRUE),IF($C122="Intermediate Large",VLOOKUP($I122,'Jenks Methodology'!$D$9:$G$13,4,TRUE),IF($C122="Intermediate Small",VLOOKUP($I122,'Jenks Methodology'!$E$9:$G$13,3,TRUE),VLOOKUP($I122,'Jenks Methodology'!$F$9:$G$13,2,TRUE))))),"")</f>
        <v>1.25</v>
      </c>
      <c r="AH122" s="88">
        <f>IFERROR(VLOOKUP(J122,'Basic Score Methodology'!$G$6:$I$7,'Basic Score Methodology'!$H$2,FALSE),0)</f>
        <v>0</v>
      </c>
      <c r="AI122" s="88">
        <f>IFERROR(VLOOKUP(K122,'Basic Score Methodology'!$G$6:$I$7,'Basic Score Methodology'!$I$2,FALSE),0)</f>
        <v>5</v>
      </c>
      <c r="AJ122" s="88">
        <f>IFERROR(IF($C122="Key Commercial Service",VLOOKUP(L122,'Jenks Methodology'!$B$14:$G$18,6,TRUE),IF($C122="Key General Aviation",VLOOKUP(L122,'Jenks Methodology'!$C$14:$G$18,5,TRUE),IF($C122="Intermediate Large",VLOOKUP(L122,'Jenks Methodology'!$D$14:$G$18,4,TRUE),IF($C122="Intermediate Small",VLOOKUP(L122,'Jenks Methodology'!$E$14:$G$18,3,TRUE),VLOOKUP(L122,'Jenks Methodology'!$F$14:$G$18,2,TRUE))))),5)</f>
        <v>5</v>
      </c>
      <c r="AK122" s="88">
        <f>IFERROR(IF($C122="Key Commercial Service",VLOOKUP(M122,'Jenks Methodology'!$B$19:$G$23,6,TRUE),IF($C122="Key General Aviation",VLOOKUP(M122,'Jenks Methodology'!$C$19:$G$23,5,TRUE),IF($C122="Intermediate Large",VLOOKUP(M122,'Jenks Methodology'!$D$19:$G$23,4,TRUE),IF($C122="Intermediate Small",VLOOKUP(M122,'Jenks Methodology'!$E$19:$G$23,3,TRUE),VLOOKUP(M122,'Jenks Methodology'!$F$19:$G$23,2,TRUE))))),5)</f>
        <v>2.5</v>
      </c>
      <c r="AL122" s="88">
        <f>IFERROR(IF($C122="Key Commercial Service",VLOOKUP(N122,'Jenks Methodology'!$B$24:$G$28,6,TRUE),IF($C122="Key General Aviation",VLOOKUP(N122,'Jenks Methodology'!$C$24:$G$28,5,TRUE),IF($C122="Intermediate Large",VLOOKUP(N122,'Jenks Methodology'!$D$24:$G$28,4,TRUE),IF($C122="Intermediate Small",VLOOKUP(N122,'Jenks Methodology'!$E$24:$G$28,3,TRUE),VLOOKUP(N122,'Jenks Methodology'!$F$24:$G$28,2,TRUE))))),5)</f>
        <v>5</v>
      </c>
      <c r="AM122" s="88">
        <f>IFERROR(IF($C122="Key Commercial Service",VLOOKUP(O122,'Jenks Methodology'!$B$29:$G$33,6,FALSE),IF($C122="Key General Aviation",VLOOKUP(O122,'Jenks Methodology'!$C$29:$G$33,5,FALSE),IF($C122="Intermediate Large",VLOOKUP(O122,'Jenks Methodology'!$D$29:$G$33,4,FALSE),IF($C122="Intermediate Small",VLOOKUP(O122,'Jenks Methodology'!$E$29:$G$33,3,FALSE),VLOOKUP(O122,'Jenks Methodology'!$F$29:$G$33,2,FALSE))))),5)</f>
        <v>3.75</v>
      </c>
      <c r="AN122" s="101">
        <f>AVERAGE(AJ122:AM122)</f>
        <v>4.0625</v>
      </c>
      <c r="AO122" s="88">
        <f>IFERROR(IF($C122="Key Commercial Service",VLOOKUP(P122,'Jenks Methodology'!$B$34:$G$38,6,TRUE),IF($C122="Key General Aviation",VLOOKUP(P122,'Jenks Methodology'!$C$34:$G$38,5,TRUE),IF($C122="Intermediate Large",VLOOKUP(P122,'Jenks Methodology'!$D$34:$G$38,4,TRUE),IF($C122="Intermediate Small",VLOOKUP(P122,'Jenks Methodology'!$E$34:$G$38,3,TRUE),VLOOKUP(P122,'Jenks Methodology'!$F$34:$G$38,2,TRUE))))),5)</f>
        <v>0</v>
      </c>
      <c r="AP122" s="88">
        <f>VLOOKUP($Q122,'Basic Score Methodology'!$K$6:$L$12,'Basic Score Methodology'!$L$2,TRUE)</f>
        <v>2.5</v>
      </c>
      <c r="AQ122" s="88">
        <f>IFERROR(IF($C122="Key Commercial Service",VLOOKUP(R122,'Jenks Methodology'!$B$39:$G$43,6,TRUE),IF($C122="Key General Aviation",VLOOKUP(R122,'Jenks Methodology'!$C$39:$G$43,5,TRUE),IF($C122="Intermediate Large",VLOOKUP(R122,'Jenks Methodology'!$D$39:$G$43,4,TRUE),IF($C122="Intermediate Small",VLOOKUP(R122,'Jenks Methodology'!$E$39:$G$43,3,TRUE),VLOOKUP(R122,'Jenks Methodology'!$F$39:$G$43,2,TRUE))))),0)</f>
        <v>0</v>
      </c>
      <c r="AR122" s="88">
        <f>IFERROR(IF($C122="Key Commercial Service",VLOOKUP(S122,'Jenks Methodology'!$B$44:$G$48,6,TRUE),IF($C122="Key General Aviation",VLOOKUP(S122,'Jenks Methodology'!$C$44:$G$48,5,TRUE),IF($C122="Intermediate Large",VLOOKUP(S122,'Jenks Methodology'!$D$44:$G$48,4,TRUE),IF($C122="Intermediate Small",VLOOKUP(S122,'Jenks Methodology'!$E$44:$G$48,3,TRUE),VLOOKUP(S122,'Jenks Methodology'!$F$44:$G$48,2,TRUE))))),0)</f>
        <v>0</v>
      </c>
      <c r="AS122" s="88">
        <f>IFERROR(IF($C122="Key Commercial Service",VLOOKUP(T122,'Jenks Methodology'!$B$49:$G$53,6,TRUE),IF($C122="Key General Aviation",VLOOKUP(T122,'Jenks Methodology'!$C$49:$G$53,5,TRUE),IF($C122="Intermediate Large",VLOOKUP(T122,'Jenks Methodology'!$D$49:$G$53,4,TRUE),IF($C122="Intermediate Small",VLOOKUP(T122,'Jenks Methodology'!$E$49:$G$53,3,TRUE),VLOOKUP(T122,'Jenks Methodology'!$F$49:$G$53,2,TRUE))))),0)</f>
        <v>0</v>
      </c>
      <c r="AT122" s="88">
        <f>IFERROR(IF($C122="Key Commercial Service",VLOOKUP(U122,'Jenks Methodology'!$B$54:$G$58,6,TRUE),IF($C122="Key General Aviation",VLOOKUP(U122,'Jenks Methodology'!$C$54:$G$58,5,TRUE),IF($C122="Intermediate Large",VLOOKUP(U122,'Jenks Methodology'!$D$54:$G$58,4,TRUE),IF($C122="Intermediate Small",VLOOKUP(U122,'Jenks Methodology'!$E$54:$G$58,3,TRUE),VLOOKUP(U122,'Jenks Methodology'!$F$54:$G$58,2,TRUE))))),0)</f>
        <v>0</v>
      </c>
      <c r="AU122" s="88">
        <f>IFERROR(VLOOKUP(V122,'Basic Score Methodology'!$K$17:$M$21,'Basic Score Methodology'!$L$2,TRUE),0)</f>
        <v>1.25</v>
      </c>
      <c r="AV122" s="88">
        <f>IFERROR(VLOOKUP(W122,'Basic Score Methodology'!$K$17:$M$21,'Basic Score Methodology'!$M$2,TRUE),0)</f>
        <v>1.25</v>
      </c>
      <c r="AW122" s="88">
        <f>IFERROR(IF($C122="Key Commercial Service",VLOOKUP(X122,'Jenks Methodology'!$B$59:$G$63,6,TRUE),IF($C122="Key General Aviation",VLOOKUP(X122,'Jenks Methodology'!$C$59:$G$63,5,TRUE),IF($C122="Intermediate Large",VLOOKUP(X122,'Jenks Methodology'!$D$59:$G$63,4,TRUE),IF($C122="Intermediate Small",VLOOKUP(X122,'Jenks Methodology'!$E$59:$G$63,3,TRUE),VLOOKUP(X122,'Jenks Methodology'!$F$59:$G$63,2,TRUE))))),0)</f>
        <v>0</v>
      </c>
      <c r="AX122" s="88">
        <f>IFERROR(IF($C122="Key Commercial Service",VLOOKUP(Y122,'Jenks Methodology'!$B$64:$G$68,6,TRUE),IF($C122="Key General Aviation",VLOOKUP(Y122,'Jenks Methodology'!$C$64:$G$68,5,TRUE),IF($C122="Intermediate Large",VLOOKUP(Y122,'Jenks Methodology'!$D$64:$G$68,4,TRUE),IF($C122="Intermediate Small",VLOOKUP(Y122,'Jenks Methodology'!$E$64:$G$68,3,TRUE),VLOOKUP(Y122,'Jenks Methodology'!$F$64:$G$68,2,TRUE))))),0)</f>
        <v>3.75</v>
      </c>
      <c r="AY122" s="88">
        <f>IFERROR(IF($C122="Key Commercial Service",VLOOKUP(Z122,'Jenks Methodology'!$B$69:$G$73,6,TRUE),IF($C122="Key General Aviation",VLOOKUP(Z122,'Jenks Methodology'!$C$69:$G$73,5,TRUE),IF($C122="Intermediate Large",VLOOKUP(Z122,'Jenks Methodology'!$D$69:$G$73,4,TRUE),IF($C122="Intermediate Small",VLOOKUP(Z122,'Jenks Methodology'!$E$69:$G$73,3,TRUE),VLOOKUP(Z122,'Jenks Methodology'!$F$69:$G$73,2,TRUE))))),0)</f>
        <v>0</v>
      </c>
      <c r="AZ122" s="100">
        <f>IFERROR(VLOOKUP(AA122,'Basic Score Methodology'!$N$6:$O$7,'Basic Score Methodology'!$O$2,TRUE),0)</f>
        <v>5</v>
      </c>
      <c r="BA122" s="164">
        <f>SUM(AB122:AE122)+IF(AF122="",AG122,AF122)+SUM(AH122:AI122,AN122:AZ122)</f>
        <v>25.3125</v>
      </c>
    </row>
    <row r="123" spans="1:53" x14ac:dyDescent="0.3">
      <c r="A123" s="108" t="s">
        <v>26</v>
      </c>
      <c r="B123" s="1" t="s">
        <v>27</v>
      </c>
      <c r="C123" s="1" t="s">
        <v>293</v>
      </c>
      <c r="D123" s="129" t="str">
        <f>IF(COUNTIF('NPIAS Info 2021-25'!$C$4:$C$100,B123)&gt;0,"Y","N")</f>
        <v>N</v>
      </c>
      <c r="E123" s="129" t="str">
        <f>IFERROR(VLOOKUP($B123,'NPIAS Info 2021-25'!$C$4:$G$100,'NPIAS Info 2021-25'!$G$2,FALSE),"Non-NPIAS")</f>
        <v>Non-NPIAS</v>
      </c>
      <c r="F123" s="129" t="str">
        <f>IFERROR(IF(VLOOKUP($B123,'NPIAS Info 2021-25'!$C$4:$G$100,'NPIAS Info 2021-25'!$F$2,FALSE)=0,"N/A (Primary)",VLOOKUP($B123,'NPIAS Info 2021-25'!$C$4:$G$100,'NPIAS Info 2021-25'!$F$2,FALSE)),"N/A (Non-NPIAS)")</f>
        <v>N/A (Non-NPIAS)</v>
      </c>
      <c r="G123" s="266">
        <v>3</v>
      </c>
      <c r="H123" s="168">
        <f>IFERROR(VLOOKUP(B123,MnSASP_Baseline_Operations[],'Baseline Ops'!$D$3,FALSE),0)</f>
        <v>2326.6619310044571</v>
      </c>
      <c r="I123" s="130">
        <f>IFERROR(VLOOKUP($B123,'5010 Operations'!$C$5:$CO$151,'5010 Operations'!$CO$3,FALSE),"")</f>
        <v>3100</v>
      </c>
      <c r="J123" s="131">
        <f>IF(VLOOKUP($B123,'2020 Inventory Data'!$B$5:$G$137,'2020 Inventory Data'!$D$3,FALSE)="Yes",1,0)</f>
        <v>0</v>
      </c>
      <c r="K123" s="131">
        <f>IF(VLOOKUP($B123,'2020 Inventory Data'!$B$5:$G$137,'2020 Inventory Data'!$G$3,FALSE)="Yes",1,0)</f>
        <v>0</v>
      </c>
      <c r="L123" s="130">
        <f>VLOOKUP($B123,'30nm Airport Count'!$B$5:$K$137,'30nm Airport Count'!$I$3,FALSE)</f>
        <v>0</v>
      </c>
      <c r="M123" s="130">
        <f>VLOOKUP($B123,'30nm Airport Count'!$B$5:$K$137,'30nm Airport Count'!$J$3,FALSE)</f>
        <v>0</v>
      </c>
      <c r="N123" s="130">
        <f>VLOOKUP($B123,'30nm Airport Count'!$B$5:$K$137,'30nm Airport Count'!$K$3,FALSE)</f>
        <v>0</v>
      </c>
      <c r="O123" s="130">
        <f>VLOOKUP($B123,'30nm Airport Count'!$B$5:$L$137,'30nm Airport Count'!$L$3,FALSE)</f>
        <v>1</v>
      </c>
      <c r="P123" s="130">
        <f>VLOOKUP(B123,Population_30minProximity_Airports[[FAA ID]:[Population within 30 min drive-time]],3,FALSE)</f>
        <v>2319</v>
      </c>
      <c r="Q123" s="132">
        <f>IFERROR(VLOOKUP($B123,'PCI Data (106 airports)'!$W$6:$Z$112,4,FALSE),IF($C123="Landing Strip Turf","Turf","Unknown"))</f>
        <v>77.420840895728418</v>
      </c>
      <c r="R123" s="132">
        <f>VLOOKUP($B123,'Total Economic Impact'!$A$5:$G$139,'Total Economic Impact'!D$3,FALSE)</f>
        <v>1</v>
      </c>
      <c r="S123" s="133">
        <f>VLOOKUP($B123,'Total Economic Impact'!$A$5:$G$139,'Total Economic Impact'!E$3,FALSE)</f>
        <v>34830</v>
      </c>
      <c r="T123" s="133">
        <f>VLOOKUP($B123,'Total Economic Impact'!$A$5:$G$139,'Total Economic Impact'!F$3,FALSE)</f>
        <v>81300</v>
      </c>
      <c r="U123" s="133">
        <f>VLOOKUP($B123,'Total Economic Impact'!$A$5:$G$139,'Total Economic Impact'!G$3,FALSE)</f>
        <v>116130</v>
      </c>
      <c r="V123" s="134">
        <f>IFERROR(VLOOKUP($B123,'2020 Inventory Data'!$B$5:$AP$137,'2020 Inventory Data'!$AJ$3,FALSE),"NP")</f>
        <v>10</v>
      </c>
      <c r="W123" s="134">
        <f>IFERROR(VLOOKUP($B123,'2020 Inventory Data'!$B$5:$AP$137,'2020 Inventory Data'!$AK$3,FALSE),"NP")</f>
        <v>3</v>
      </c>
      <c r="X123" s="133">
        <f>IFERROR(VLOOKUP($B123,'AIP Grant History'!$M$9:$Q$109,5,FALSE),0)</f>
        <v>0</v>
      </c>
      <c r="Y123" s="133">
        <f>IFERROR(VLOOKUP($B123,'State-Local Funding History'!$L$11:$N$143,'State-Local Funding History'!M$9,FALSE),0)</f>
        <v>2314080.4799999995</v>
      </c>
      <c r="Z123" s="133">
        <f>IFERROR(VLOOKUP($B123,'State-Local Funding History'!$L$11:$N$143,'State-Local Funding History'!N$9,FALSE),0)</f>
        <v>351462.49999999994</v>
      </c>
      <c r="AA123" s="135" t="str">
        <f>IFERROR(IF(VLOOKUP($B123,'2020 Inventory Data'!$B$5:$AG$137,'2020 Inventory Data'!$AG$3,FALSE)="x","Y","N"),"")</f>
        <v>N</v>
      </c>
      <c r="AB123" s="112">
        <f>VLOOKUP(D123,'Basic Score Methodology'!$B$6:$E$16,'Basic Score Methodology'!$C$2,FALSE)</f>
        <v>0</v>
      </c>
      <c r="AC123" s="113">
        <f>IFERROR(VLOOKUP(E123,'Basic Score Methodology'!$B$6:$E$16,'Basic Score Methodology'!$D$2,FALSE),0)</f>
        <v>0</v>
      </c>
      <c r="AD123" s="113">
        <f>IFERROR(VLOOKUP(F123,'Basic Score Methodology'!$B$6:$E$16,'Basic Score Methodology'!$E$2,FALSE),0)</f>
        <v>0</v>
      </c>
      <c r="AE123" s="88">
        <f>IF(G123&lt;='Basic Score Methodology'!$G$12,'Basic Score Methodology'!$H$12,'Basic Score Methodology'!$H$13)</f>
        <v>0</v>
      </c>
      <c r="AF123" s="88">
        <f>IFERROR(IF($C123="Key Commercial Service",VLOOKUP(H123,'Jenks Methodology'!$B$4:$G$8,6,TRUE),IF($C123="Key General Aviation",VLOOKUP(H123,'Jenks Methodology'!$C$4:$G$8,5,TRUE),IF($C123="Intermediate Large",VLOOKUP(H123,'Jenks Methodology'!$D$4:$G$8,4,TRUE),IF($C123="Intermediate Small",VLOOKUP(H123,'Jenks Methodology'!$E$4:$G$8,3,TRUE),VLOOKUP(H123,'Jenks Methodology'!$F$4:$G$8,2,TRUE))))),0)</f>
        <v>0</v>
      </c>
      <c r="AG123" s="136">
        <f>IFERROR(IF($C123="Key Commercial Service",VLOOKUP($I123,'Jenks Methodology'!$B$9:$G$13,6,TRUE),IF($C123="Key General Aviation",VLOOKUP($I123,'Jenks Methodology'!$C$9:$G$13,5,TRUE),IF($C123="Intermediate Large",VLOOKUP($I123,'Jenks Methodology'!$D$9:$G$13,4,TRUE),IF($C123="Intermediate Small",VLOOKUP($I123,'Jenks Methodology'!$E$9:$G$13,3,TRUE),VLOOKUP($I123,'Jenks Methodology'!$F$9:$G$13,2,TRUE))))),"")</f>
        <v>0</v>
      </c>
      <c r="AH123" s="88">
        <f>IFERROR(VLOOKUP(J123,'Basic Score Methodology'!$G$6:$I$7,'Basic Score Methodology'!$H$2,FALSE),0)</f>
        <v>0</v>
      </c>
      <c r="AI123" s="88">
        <f>IFERROR(VLOOKUP(K123,'Basic Score Methodology'!$G$6:$I$7,'Basic Score Methodology'!$I$2,FALSE),0)</f>
        <v>0</v>
      </c>
      <c r="AJ123" s="136">
        <f>IFERROR(IF($C123="Key Commercial Service",VLOOKUP(L123,'Jenks Methodology'!$B$14:$G$18,6,TRUE),IF($C123="Key General Aviation",VLOOKUP(L123,'Jenks Methodology'!$C$14:$G$18,5,TRUE),IF($C123="Intermediate Large",VLOOKUP(L123,'Jenks Methodology'!$D$14:$G$18,4,TRUE),IF($C123="Intermediate Small",VLOOKUP(L123,'Jenks Methodology'!$E$14:$G$18,3,TRUE),VLOOKUP(L123,'Jenks Methodology'!$F$14:$G$18,2,TRUE))))),5)</f>
        <v>5</v>
      </c>
      <c r="AK123" s="136">
        <f>IFERROR(IF($C123="Key Commercial Service",VLOOKUP(M123,'Jenks Methodology'!$B$19:$G$23,6,TRUE),IF($C123="Key General Aviation",VLOOKUP(M123,'Jenks Methodology'!$C$19:$G$23,5,TRUE),IF($C123="Intermediate Large",VLOOKUP(M123,'Jenks Methodology'!$D$19:$G$23,4,TRUE),IF($C123="Intermediate Small",VLOOKUP(M123,'Jenks Methodology'!$E$19:$G$23,3,TRUE),VLOOKUP(M123,'Jenks Methodology'!$F$19:$G$23,2,TRUE))))),5)</f>
        <v>5</v>
      </c>
      <c r="AL123" s="136">
        <f>IFERROR(IF($C123="Key Commercial Service",VLOOKUP(N123,'Jenks Methodology'!$B$24:$G$28,6,TRUE),IF($C123="Key General Aviation",VLOOKUP(N123,'Jenks Methodology'!$C$24:$G$28,5,TRUE),IF($C123="Intermediate Large",VLOOKUP(N123,'Jenks Methodology'!$D$24:$G$28,4,TRUE),IF($C123="Intermediate Small",VLOOKUP(N123,'Jenks Methodology'!$E$24:$G$28,3,TRUE),VLOOKUP(N123,'Jenks Methodology'!$F$24:$G$28,2,TRUE))))),5)</f>
        <v>5</v>
      </c>
      <c r="AM123" s="136">
        <f>IFERROR(IF($C123="Key Commercial Service",VLOOKUP(O123,'Jenks Methodology'!$B$29:$G$33,6,FALSE),IF($C123="Key General Aviation",VLOOKUP(O123,'Jenks Methodology'!$C$29:$G$33,5,FALSE),IF($C123="Intermediate Large",VLOOKUP(O123,'Jenks Methodology'!$D$29:$G$33,4,FALSE),IF($C123="Intermediate Small",VLOOKUP(O123,'Jenks Methodology'!$E$29:$G$33,3,FALSE),VLOOKUP(O123,'Jenks Methodology'!$F$29:$G$33,2,FALSE))))),5)</f>
        <v>5</v>
      </c>
      <c r="AN123" s="137">
        <f>AVERAGE(AJ123:AM123)</f>
        <v>5</v>
      </c>
      <c r="AO123" s="136">
        <f>IFERROR(IF($C123="Key Commercial Service",VLOOKUP(P123,'Jenks Methodology'!$B$34:$G$38,6,TRUE),IF($C123="Key General Aviation",VLOOKUP(P123,'Jenks Methodology'!$C$34:$G$38,5,TRUE),IF($C123="Intermediate Large",VLOOKUP(P123,'Jenks Methodology'!$D$34:$G$38,4,TRUE),IF($C123="Intermediate Small",VLOOKUP(P123,'Jenks Methodology'!$E$34:$G$38,3,TRUE),VLOOKUP(P123,'Jenks Methodology'!$F$34:$G$38,2,TRUE))))),5)</f>
        <v>0</v>
      </c>
      <c r="AP123" s="88">
        <f>VLOOKUP($Q123,'Basic Score Methodology'!$K$6:$L$12,'Basic Score Methodology'!$L$2,TRUE)</f>
        <v>3.75</v>
      </c>
      <c r="AQ123" s="88">
        <f>IFERROR(IF($C123="Key Commercial Service",VLOOKUP(R123,'Jenks Methodology'!$B$39:$G$43,6,TRUE),IF($C123="Key General Aviation",VLOOKUP(R123,'Jenks Methodology'!$C$39:$G$43,5,TRUE),IF($C123="Intermediate Large",VLOOKUP(R123,'Jenks Methodology'!$D$39:$G$43,4,TRUE),IF($C123="Intermediate Small",VLOOKUP(R123,'Jenks Methodology'!$E$39:$G$43,3,TRUE),VLOOKUP(R123,'Jenks Methodology'!$F$39:$G$43,2,TRUE))))),0)</f>
        <v>0</v>
      </c>
      <c r="AR123" s="88">
        <f>IFERROR(IF($C123="Key Commercial Service",VLOOKUP(S123,'Jenks Methodology'!$B$44:$G$48,6,TRUE),IF($C123="Key General Aviation",VLOOKUP(S123,'Jenks Methodology'!$C$44:$G$48,5,TRUE),IF($C123="Intermediate Large",VLOOKUP(S123,'Jenks Methodology'!$D$44:$G$48,4,TRUE),IF($C123="Intermediate Small",VLOOKUP(S123,'Jenks Methodology'!$E$44:$G$48,3,TRUE),VLOOKUP(S123,'Jenks Methodology'!$F$44:$G$48,2,TRUE))))),0)</f>
        <v>0</v>
      </c>
      <c r="AS123" s="88">
        <f>IFERROR(IF($C123="Key Commercial Service",VLOOKUP(T123,'Jenks Methodology'!$B$49:$G$53,6,TRUE),IF($C123="Key General Aviation",VLOOKUP(T123,'Jenks Methodology'!$C$49:$G$53,5,TRUE),IF($C123="Intermediate Large",VLOOKUP(T123,'Jenks Methodology'!$D$49:$G$53,4,TRUE),IF($C123="Intermediate Small",VLOOKUP(T123,'Jenks Methodology'!$E$49:$G$53,3,TRUE),VLOOKUP(T123,'Jenks Methodology'!$F$49:$G$53,2,TRUE))))),0)</f>
        <v>0</v>
      </c>
      <c r="AT123" s="88">
        <f>IFERROR(IF($C123="Key Commercial Service",VLOOKUP(U123,'Jenks Methodology'!$B$54:$G$58,6,TRUE),IF($C123="Key General Aviation",VLOOKUP(U123,'Jenks Methodology'!$C$54:$G$58,5,TRUE),IF($C123="Intermediate Large",VLOOKUP(U123,'Jenks Methodology'!$D$54:$G$58,4,TRUE),IF($C123="Intermediate Small",VLOOKUP(U123,'Jenks Methodology'!$E$54:$G$58,3,TRUE),VLOOKUP(U123,'Jenks Methodology'!$F$54:$G$58,2,TRUE))))),0)</f>
        <v>0</v>
      </c>
      <c r="AU123" s="88">
        <f>IFERROR(VLOOKUP(V123,'Basic Score Methodology'!$K$17:$M$21,'Basic Score Methodology'!$L$2,TRUE),0)</f>
        <v>5</v>
      </c>
      <c r="AV123" s="88">
        <f>IFERROR(VLOOKUP(W123,'Basic Score Methodology'!$K$17:$M$21,'Basic Score Methodology'!$M$2,TRUE),0)</f>
        <v>1.25</v>
      </c>
      <c r="AW123" s="136">
        <f>IFERROR(IF($C123="Key Commercial Service",VLOOKUP(X123,'Jenks Methodology'!$B$59:$G$63,6,TRUE),IF($C123="Key General Aviation",VLOOKUP(X123,'Jenks Methodology'!$C$59:$G$63,5,TRUE),IF($C123="Intermediate Large",VLOOKUP(X123,'Jenks Methodology'!$D$59:$G$63,4,TRUE),IF($C123="Intermediate Small",VLOOKUP(X123,'Jenks Methodology'!$E$59:$G$63,3,TRUE),VLOOKUP(X123,'Jenks Methodology'!$F$59:$G$63,2,TRUE))))),0)</f>
        <v>0</v>
      </c>
      <c r="AX123" s="136">
        <f>IFERROR(IF($C123="Key Commercial Service",VLOOKUP(Y123,'Jenks Methodology'!$B$64:$G$68,6,TRUE),IF($C123="Key General Aviation",VLOOKUP(Y123,'Jenks Methodology'!$C$64:$G$68,5,TRUE),IF($C123="Intermediate Large",VLOOKUP(Y123,'Jenks Methodology'!$D$64:$G$68,4,TRUE),IF($C123="Intermediate Small",VLOOKUP(Y123,'Jenks Methodology'!$E$64:$G$68,3,TRUE),VLOOKUP(Y123,'Jenks Methodology'!$F$64:$G$68,2,TRUE))))),0)</f>
        <v>3.75</v>
      </c>
      <c r="AY123" s="136">
        <f>IFERROR(IF($C123="Key Commercial Service",VLOOKUP(Z123,'Jenks Methodology'!$B$69:$G$73,6,TRUE),IF($C123="Key General Aviation",VLOOKUP(Z123,'Jenks Methodology'!$C$69:$G$73,5,TRUE),IF($C123="Intermediate Large",VLOOKUP(Z123,'Jenks Methodology'!$D$69:$G$73,4,TRUE),IF($C123="Intermediate Small",VLOOKUP(Z123,'Jenks Methodology'!$E$69:$G$73,3,TRUE),VLOOKUP(Z123,'Jenks Methodology'!$F$69:$G$73,2,TRUE))))),0)</f>
        <v>0</v>
      </c>
      <c r="AZ123" s="100">
        <f>IFERROR(VLOOKUP(AA123,'Basic Score Methodology'!$N$6:$O$7,'Basic Score Methodology'!$O$2,TRUE),0)</f>
        <v>5</v>
      </c>
      <c r="BA123" s="164">
        <f>SUM(AB123:AE123)+IF(AF123="",AG123,AF123)+SUM(AH123:AI123,AN123:AZ123)</f>
        <v>23.75</v>
      </c>
    </row>
    <row r="124" spans="1:53" x14ac:dyDescent="0.3">
      <c r="A124" s="108" t="s">
        <v>16</v>
      </c>
      <c r="B124" s="1" t="s">
        <v>17</v>
      </c>
      <c r="C124" s="1" t="s">
        <v>290</v>
      </c>
      <c r="D124" s="129" t="str">
        <f>IF(COUNTIF('NPIAS Info 2021-25'!$C$4:$C$100,B124)&gt;0,"Y","N")</f>
        <v>N</v>
      </c>
      <c r="E124" s="129" t="str">
        <f>IFERROR(VLOOKUP($B124,'NPIAS Info 2021-25'!$C$4:$G$100,'NPIAS Info 2021-25'!$G$2,FALSE),"Non-NPIAS")</f>
        <v>Non-NPIAS</v>
      </c>
      <c r="F124" s="129" t="str">
        <f>IFERROR(IF(VLOOKUP($B124,'NPIAS Info 2021-25'!$C$4:$G$100,'NPIAS Info 2021-25'!$F$2,FALSE)=0,"N/A (Primary)",VLOOKUP($B124,'NPIAS Info 2021-25'!$C$4:$G$100,'NPIAS Info 2021-25'!$F$2,FALSE)),"N/A (Non-NPIAS)")</f>
        <v>N/A (Non-NPIAS)</v>
      </c>
      <c r="G124" s="130">
        <f>VLOOKUP($B124,'2020 Inventory Data'!$B$5:$V$137,'2020 Inventory Data'!$V$3,FALSE)</f>
        <v>4</v>
      </c>
      <c r="H124" s="168">
        <f>IFERROR(VLOOKUP(B124,MnSASP_Baseline_Operations[],'Baseline Ops'!$D$3,FALSE),0)</f>
        <v>433.99928965066852</v>
      </c>
      <c r="I124" s="130">
        <f>IFERROR(VLOOKUP($B124,'5010 Operations'!$C$5:$CO$151,'5010 Operations'!$CO$3,FALSE),"")</f>
        <v>2400</v>
      </c>
      <c r="J124" s="131">
        <f>IF(VLOOKUP($B124,'2020 Inventory Data'!$B$5:$G$137,'2020 Inventory Data'!$D$3,FALSE)="Yes",1,0)</f>
        <v>0</v>
      </c>
      <c r="K124" s="131">
        <f>IF(VLOOKUP($B124,'2020 Inventory Data'!$B$5:$G$137,'2020 Inventory Data'!$G$3,FALSE)="Yes",1,0)</f>
        <v>0</v>
      </c>
      <c r="L124" s="130">
        <f>VLOOKUP($B124,'30nm Airport Count'!$B$5:$K$137,'30nm Airport Count'!$I$3,FALSE)</f>
        <v>2</v>
      </c>
      <c r="M124" s="130">
        <f>VLOOKUP($B124,'30nm Airport Count'!$B$5:$K$137,'30nm Airport Count'!$J$3,FALSE)</f>
        <v>1</v>
      </c>
      <c r="N124" s="130">
        <f>VLOOKUP($B124,'30nm Airport Count'!$B$5:$K$137,'30nm Airport Count'!$K$3,FALSE)</f>
        <v>1</v>
      </c>
      <c r="O124" s="130">
        <f>VLOOKUP($B124,'30nm Airport Count'!$B$5:$L$137,'30nm Airport Count'!$L$3,FALSE)</f>
        <v>2</v>
      </c>
      <c r="P124" s="130">
        <f>VLOOKUP(B124,Population_30minProximity_Airports[[FAA ID]:[Population within 30 min drive-time]],3,FALSE)</f>
        <v>34309</v>
      </c>
      <c r="Q124" s="132">
        <f>IFERROR(VLOOKUP($B124,'PCI Data (106 airports)'!$W$6:$Z$112,4,FALSE),IF($C124="Landing Strip Turf","Turf","Unknown"))</f>
        <v>73</v>
      </c>
      <c r="R124" s="132">
        <f>VLOOKUP($B124,'Total Economic Impact'!$A$5:$G$139,'Total Economic Impact'!D$3,FALSE)</f>
        <v>3</v>
      </c>
      <c r="S124" s="133">
        <f>VLOOKUP($B124,'Total Economic Impact'!$A$5:$G$139,'Total Economic Impact'!E$3,FALSE)</f>
        <v>72820</v>
      </c>
      <c r="T124" s="133">
        <f>VLOOKUP($B124,'Total Economic Impact'!$A$5:$G$139,'Total Economic Impact'!F$3,FALSE)</f>
        <v>164360</v>
      </c>
      <c r="U124" s="133">
        <f>VLOOKUP($B124,'Total Economic Impact'!$A$5:$G$139,'Total Economic Impact'!G$3,FALSE)</f>
        <v>237180</v>
      </c>
      <c r="V124" s="134">
        <f>IFERROR(VLOOKUP($B124,'2020 Inventory Data'!$B$5:$AP$137,'2020 Inventory Data'!$AJ$3,FALSE),"NP")</f>
        <v>8</v>
      </c>
      <c r="W124" s="134">
        <f>IFERROR(VLOOKUP($B124,'2020 Inventory Data'!$B$5:$AP$137,'2020 Inventory Data'!$AK$3,FALSE),"NP")</f>
        <v>6</v>
      </c>
      <c r="X124" s="133">
        <f>IFERROR(VLOOKUP($B124,'AIP Grant History'!$M$9:$Q$109,5,FALSE),0)</f>
        <v>0</v>
      </c>
      <c r="Y124" s="133">
        <f>IFERROR(VLOOKUP($B124,'State-Local Funding History'!$L$11:$N$143,'State-Local Funding History'!M$9,FALSE),0)</f>
        <v>2114832.1599999997</v>
      </c>
      <c r="Z124" s="133">
        <f>IFERROR(VLOOKUP($B124,'State-Local Funding History'!$L$11:$N$143,'State-Local Funding History'!N$9,FALSE),0)</f>
        <v>409930.75999999989</v>
      </c>
      <c r="AA124" s="135" t="str">
        <f>IFERROR(IF(VLOOKUP($B124,'2020 Inventory Data'!$B$5:$AG$137,'2020 Inventory Data'!$AG$3,FALSE)="x","Y","N"),"")</f>
        <v>N</v>
      </c>
      <c r="AB124" s="112">
        <f>VLOOKUP(D124,'Basic Score Methodology'!$B$6:$E$16,'Basic Score Methodology'!$C$2,FALSE)</f>
        <v>0</v>
      </c>
      <c r="AC124" s="113">
        <f>IFERROR(VLOOKUP(E124,'Basic Score Methodology'!$B$6:$E$16,'Basic Score Methodology'!$D$2,FALSE),0)</f>
        <v>0</v>
      </c>
      <c r="AD124" s="113">
        <f>IFERROR(VLOOKUP(F124,'Basic Score Methodology'!$B$6:$E$16,'Basic Score Methodology'!$E$2,FALSE),0)</f>
        <v>0</v>
      </c>
      <c r="AE124" s="88">
        <f>IF(G124&lt;='Basic Score Methodology'!$G$12,'Basic Score Methodology'!$H$12,'Basic Score Methodology'!$H$13)</f>
        <v>0</v>
      </c>
      <c r="AF124" s="88">
        <f>IFERROR(IF($C124="Key Commercial Service",VLOOKUP(H124,'Jenks Methodology'!$B$4:$G$8,6,TRUE),IF($C124="Key General Aviation",VLOOKUP(H124,'Jenks Methodology'!$C$4:$G$8,5,TRUE),IF($C124="Intermediate Large",VLOOKUP(H124,'Jenks Methodology'!$D$4:$G$8,4,TRUE),IF($C124="Intermediate Small",VLOOKUP(H124,'Jenks Methodology'!$E$4:$G$8,3,TRUE),VLOOKUP(H124,'Jenks Methodology'!$F$4:$G$8,2,TRUE))))),0)</f>
        <v>0</v>
      </c>
      <c r="AG124" s="88">
        <f>IFERROR(IF($C124="Key Commercial Service",VLOOKUP($I124,'Jenks Methodology'!$B$9:$G$13,6,TRUE),IF($C124="Key General Aviation",VLOOKUP($I124,'Jenks Methodology'!$C$9:$G$13,5,TRUE),IF($C124="Intermediate Large",VLOOKUP($I124,'Jenks Methodology'!$D$9:$G$13,4,TRUE),IF($C124="Intermediate Small",VLOOKUP($I124,'Jenks Methodology'!$E$9:$G$13,3,TRUE),VLOOKUP($I124,'Jenks Methodology'!$F$9:$G$13,2,TRUE))))),"")</f>
        <v>0</v>
      </c>
      <c r="AH124" s="88">
        <f>IFERROR(VLOOKUP(J124,'Basic Score Methodology'!$G$6:$I$7,'Basic Score Methodology'!$H$2,FALSE),0)</f>
        <v>0</v>
      </c>
      <c r="AI124" s="88">
        <f>IFERROR(VLOOKUP(K124,'Basic Score Methodology'!$G$6:$I$7,'Basic Score Methodology'!$I$2,FALSE),0)</f>
        <v>0</v>
      </c>
      <c r="AJ124" s="88">
        <f>IFERROR(IF($C124="Key Commercial Service",VLOOKUP(L124,'Jenks Methodology'!$B$14:$G$18,6,TRUE),IF($C124="Key General Aviation",VLOOKUP(L124,'Jenks Methodology'!$C$14:$G$18,5,TRUE),IF($C124="Intermediate Large",VLOOKUP(L124,'Jenks Methodology'!$D$14:$G$18,4,TRUE),IF($C124="Intermediate Small",VLOOKUP(L124,'Jenks Methodology'!$E$14:$G$18,3,TRUE),VLOOKUP(L124,'Jenks Methodology'!$F$14:$G$18,2,TRUE))))),5)</f>
        <v>2.5</v>
      </c>
      <c r="AK124" s="88">
        <f>IFERROR(IF($C124="Key Commercial Service",VLOOKUP(M124,'Jenks Methodology'!$B$19:$G$23,6,TRUE),IF($C124="Key General Aviation",VLOOKUP(M124,'Jenks Methodology'!$C$19:$G$23,5,TRUE),IF($C124="Intermediate Large",VLOOKUP(M124,'Jenks Methodology'!$D$19:$G$23,4,TRUE),IF($C124="Intermediate Small",VLOOKUP(M124,'Jenks Methodology'!$E$19:$G$23,3,TRUE),VLOOKUP(M124,'Jenks Methodology'!$F$19:$G$23,2,TRUE))))),5)</f>
        <v>3.75</v>
      </c>
      <c r="AL124" s="88">
        <f>IFERROR(IF($C124="Key Commercial Service",VLOOKUP(N124,'Jenks Methodology'!$B$24:$G$28,6,TRUE),IF($C124="Key General Aviation",VLOOKUP(N124,'Jenks Methodology'!$C$24:$G$28,5,TRUE),IF($C124="Intermediate Large",VLOOKUP(N124,'Jenks Methodology'!$D$24:$G$28,4,TRUE),IF($C124="Intermediate Small",VLOOKUP(N124,'Jenks Methodology'!$E$24:$G$28,3,TRUE),VLOOKUP(N124,'Jenks Methodology'!$F$24:$G$28,2,TRUE))))),5)</f>
        <v>3.75</v>
      </c>
      <c r="AM124" s="88">
        <f>IFERROR(IF($C124="Key Commercial Service",VLOOKUP(O124,'Jenks Methodology'!$B$29:$G$33,6,FALSE),IF($C124="Key General Aviation",VLOOKUP(O124,'Jenks Methodology'!$C$29:$G$33,5,FALSE),IF($C124="Intermediate Large",VLOOKUP(O124,'Jenks Methodology'!$D$29:$G$33,4,FALSE),IF($C124="Intermediate Small",VLOOKUP(O124,'Jenks Methodology'!$E$29:$G$33,3,FALSE),VLOOKUP(O124,'Jenks Methodology'!$F$29:$G$33,2,FALSE))))),5)</f>
        <v>3.75</v>
      </c>
      <c r="AN124" s="101">
        <f>AVERAGE(AJ124:AM124)</f>
        <v>3.4375</v>
      </c>
      <c r="AO124" s="88">
        <f>IFERROR(IF($C124="Key Commercial Service",VLOOKUP(P124,'Jenks Methodology'!$B$34:$G$38,6,TRUE),IF($C124="Key General Aviation",VLOOKUP(P124,'Jenks Methodology'!$C$34:$G$38,5,TRUE),IF($C124="Intermediate Large",VLOOKUP(P124,'Jenks Methodology'!$D$34:$G$38,4,TRUE),IF($C124="Intermediate Small",VLOOKUP(P124,'Jenks Methodology'!$E$34:$G$38,3,TRUE),VLOOKUP(P124,'Jenks Methodology'!$F$34:$G$38,2,TRUE))))),5)</f>
        <v>1.25</v>
      </c>
      <c r="AP124" s="88">
        <f>VLOOKUP($Q124,'Basic Score Methodology'!$K$6:$L$12,'Basic Score Methodology'!$L$2,TRUE)</f>
        <v>2.5</v>
      </c>
      <c r="AQ124" s="88">
        <f>IFERROR(IF($C124="Key Commercial Service",VLOOKUP(R124,'Jenks Methodology'!$B$39:$G$43,6,TRUE),IF($C124="Key General Aviation",VLOOKUP(R124,'Jenks Methodology'!$C$39:$G$43,5,TRUE),IF($C124="Intermediate Large",VLOOKUP(R124,'Jenks Methodology'!$D$39:$G$43,4,TRUE),IF($C124="Intermediate Small",VLOOKUP(R124,'Jenks Methodology'!$E$39:$G$43,3,TRUE),VLOOKUP(R124,'Jenks Methodology'!$F$39:$G$43,2,TRUE))))),0)</f>
        <v>0</v>
      </c>
      <c r="AR124" s="88">
        <f>IFERROR(IF($C124="Key Commercial Service",VLOOKUP(S124,'Jenks Methodology'!$B$44:$G$48,6,TRUE),IF($C124="Key General Aviation",VLOOKUP(S124,'Jenks Methodology'!$C$44:$G$48,5,TRUE),IF($C124="Intermediate Large",VLOOKUP(S124,'Jenks Methodology'!$D$44:$G$48,4,TRUE),IF($C124="Intermediate Small",VLOOKUP(S124,'Jenks Methodology'!$E$44:$G$48,3,TRUE),VLOOKUP(S124,'Jenks Methodology'!$F$44:$G$48,2,TRUE))))),0)</f>
        <v>0</v>
      </c>
      <c r="AS124" s="88">
        <f>IFERROR(IF($C124="Key Commercial Service",VLOOKUP(T124,'Jenks Methodology'!$B$49:$G$53,6,TRUE),IF($C124="Key General Aviation",VLOOKUP(T124,'Jenks Methodology'!$C$49:$G$53,5,TRUE),IF($C124="Intermediate Large",VLOOKUP(T124,'Jenks Methodology'!$D$49:$G$53,4,TRUE),IF($C124="Intermediate Small",VLOOKUP(T124,'Jenks Methodology'!$E$49:$G$53,3,TRUE),VLOOKUP(T124,'Jenks Methodology'!$F$49:$G$53,2,TRUE))))),0)</f>
        <v>0</v>
      </c>
      <c r="AT124" s="88">
        <f>IFERROR(IF($C124="Key Commercial Service",VLOOKUP(U124,'Jenks Methodology'!$B$54:$G$58,6,TRUE),IF($C124="Key General Aviation",VLOOKUP(U124,'Jenks Methodology'!$C$54:$G$58,5,TRUE),IF($C124="Intermediate Large",VLOOKUP(U124,'Jenks Methodology'!$D$54:$G$58,4,TRUE),IF($C124="Intermediate Small",VLOOKUP(U124,'Jenks Methodology'!$E$54:$G$58,3,TRUE),VLOOKUP(U124,'Jenks Methodology'!$F$54:$G$58,2,TRUE))))),0)</f>
        <v>0</v>
      </c>
      <c r="AU124" s="88">
        <f>IFERROR(VLOOKUP(V124,'Basic Score Methodology'!$K$17:$M$21,'Basic Score Methodology'!$L$2,TRUE),0)</f>
        <v>3.75</v>
      </c>
      <c r="AV124" s="88">
        <f>IFERROR(VLOOKUP(W124,'Basic Score Methodology'!$K$17:$M$21,'Basic Score Methodology'!$M$2,TRUE),0)</f>
        <v>2.5</v>
      </c>
      <c r="AW124" s="88">
        <f>IFERROR(IF($C124="Key Commercial Service",VLOOKUP(X124,'Jenks Methodology'!$B$59:$G$63,6,TRUE),IF($C124="Key General Aviation",VLOOKUP(X124,'Jenks Methodology'!$C$59:$G$63,5,TRUE),IF($C124="Intermediate Large",VLOOKUP(X124,'Jenks Methodology'!$D$59:$G$63,4,TRUE),IF($C124="Intermediate Small",VLOOKUP(X124,'Jenks Methodology'!$E$59:$G$63,3,TRUE),VLOOKUP(X124,'Jenks Methodology'!$F$59:$G$63,2,TRUE))))),0)</f>
        <v>0</v>
      </c>
      <c r="AX124" s="88">
        <f>IFERROR(IF($C124="Key Commercial Service",VLOOKUP(Y124,'Jenks Methodology'!$B$64:$G$68,6,TRUE),IF($C124="Key General Aviation",VLOOKUP(Y124,'Jenks Methodology'!$C$64:$G$68,5,TRUE),IF($C124="Intermediate Large",VLOOKUP(Y124,'Jenks Methodology'!$D$64:$G$68,4,TRUE),IF($C124="Intermediate Small",VLOOKUP(Y124,'Jenks Methodology'!$E$64:$G$68,3,TRUE),VLOOKUP(Y124,'Jenks Methodology'!$F$64:$G$68,2,TRUE))))),0)</f>
        <v>3.75</v>
      </c>
      <c r="AY124" s="88">
        <f>IFERROR(IF($C124="Key Commercial Service",VLOOKUP(Z124,'Jenks Methodology'!$B$69:$G$73,6,TRUE),IF($C124="Key General Aviation",VLOOKUP(Z124,'Jenks Methodology'!$C$69:$G$73,5,TRUE),IF($C124="Intermediate Large",VLOOKUP(Z124,'Jenks Methodology'!$D$69:$G$73,4,TRUE),IF($C124="Intermediate Small",VLOOKUP(Z124,'Jenks Methodology'!$E$69:$G$73,3,TRUE),VLOOKUP(Z124,'Jenks Methodology'!$F$69:$G$73,2,TRUE))))),0)</f>
        <v>1.25</v>
      </c>
      <c r="AZ124" s="100">
        <f>IFERROR(VLOOKUP(AA124,'Basic Score Methodology'!$N$6:$O$7,'Basic Score Methodology'!$O$2,TRUE),0)</f>
        <v>5</v>
      </c>
      <c r="BA124" s="164">
        <f>SUM(AB124:AE124)+IF(AF124="",AG124,AF124)+SUM(AH124:AI124,AN124:AZ124)</f>
        <v>23.4375</v>
      </c>
    </row>
    <row r="125" spans="1:53" x14ac:dyDescent="0.3">
      <c r="A125" s="108" t="s">
        <v>120</v>
      </c>
      <c r="B125" s="1" t="s">
        <v>121</v>
      </c>
      <c r="C125" s="1" t="s">
        <v>297</v>
      </c>
      <c r="D125" s="129" t="str">
        <f>IF(COUNTIF('NPIAS Info 2021-25'!$C$4:$C$100,B125)&gt;0,"Y","N")</f>
        <v>N</v>
      </c>
      <c r="E125" s="129" t="str">
        <f>IFERROR(VLOOKUP($B125,'NPIAS Info 2021-25'!$C$4:$G$100,'NPIAS Info 2021-25'!$G$2,FALSE),"Non-NPIAS")</f>
        <v>Non-NPIAS</v>
      </c>
      <c r="F125" s="129" t="str">
        <f>IFERROR(IF(VLOOKUP($B125,'NPIAS Info 2021-25'!$C$4:$G$100,'NPIAS Info 2021-25'!$F$2,FALSE)=0,"N/A (Primary)",VLOOKUP($B125,'NPIAS Info 2021-25'!$C$4:$G$100,'NPIAS Info 2021-25'!$F$2,FALSE)),"N/A (Non-NPIAS)")</f>
        <v>N/A (Non-NPIAS)</v>
      </c>
      <c r="G125" s="130">
        <f>VLOOKUP($B125,'2020 Inventory Data'!$B$5:$V$137,'2020 Inventory Data'!$V$3,FALSE)</f>
        <v>2</v>
      </c>
      <c r="H125" s="168">
        <f>IFERROR(VLOOKUP(B125,MnSASP_Baseline_Operations[],'Baseline Ops'!$D$3,FALSE),0)</f>
        <v>700</v>
      </c>
      <c r="I125" s="130">
        <f>IFERROR(VLOOKUP($B125,'5010 Operations'!$C$5:$CO$151,'5010 Operations'!$CO$3,FALSE),"")</f>
        <v>1000</v>
      </c>
      <c r="J125" s="131">
        <f>IF(VLOOKUP($B125,'2020 Inventory Data'!$B$5:$G$137,'2020 Inventory Data'!$D$3,FALSE)="Yes",1,0)</f>
        <v>0</v>
      </c>
      <c r="K125" s="131">
        <f>IF(VLOOKUP($B125,'2020 Inventory Data'!$B$5:$G$137,'2020 Inventory Data'!$G$3,FALSE)="Yes",1,0)</f>
        <v>0</v>
      </c>
      <c r="L125" s="130">
        <f>VLOOKUP($B125,'30nm Airport Count'!$B$5:$K$137,'30nm Airport Count'!$I$3,FALSE)</f>
        <v>1</v>
      </c>
      <c r="M125" s="130">
        <f>VLOOKUP($B125,'30nm Airport Count'!$B$5:$K$137,'30nm Airport Count'!$J$3,FALSE)</f>
        <v>0</v>
      </c>
      <c r="N125" s="130">
        <f>VLOOKUP($B125,'30nm Airport Count'!$B$5:$K$137,'30nm Airport Count'!$K$3,FALSE)</f>
        <v>1</v>
      </c>
      <c r="O125" s="130">
        <f>VLOOKUP($B125,'30nm Airport Count'!$B$5:$L$137,'30nm Airport Count'!$L$3,FALSE)</f>
        <v>2</v>
      </c>
      <c r="P125" s="130">
        <f>VLOOKUP(B125,Population_30minProximity_Airports[[FAA ID]:[Population within 30 min drive-time]],3,FALSE)</f>
        <v>9588</v>
      </c>
      <c r="Q125" s="132" t="str">
        <f>IFERROR(VLOOKUP($B125,'PCI Data (106 airports)'!$W$6:$Z$112,4,FALSE),IF($C125="Landing Strip Turf","Turf","Unknown"))</f>
        <v>Turf</v>
      </c>
      <c r="R125" s="132">
        <f>VLOOKUP($B125,'Total Economic Impact'!$A$5:$G$139,'Total Economic Impact'!D$3,FALSE)</f>
        <v>2</v>
      </c>
      <c r="S125" s="133">
        <f>VLOOKUP($B125,'Total Economic Impact'!$A$5:$G$139,'Total Economic Impact'!E$3,FALSE)</f>
        <v>44450</v>
      </c>
      <c r="T125" s="133">
        <f>VLOOKUP($B125,'Total Economic Impact'!$A$5:$G$139,'Total Economic Impact'!F$3,FALSE)</f>
        <v>17890</v>
      </c>
      <c r="U125" s="133">
        <f>VLOOKUP($B125,'Total Economic Impact'!$A$5:$G$139,'Total Economic Impact'!G$3,FALSE)</f>
        <v>62340</v>
      </c>
      <c r="V125" s="134">
        <f>IFERROR(VLOOKUP($B125,'2020 Inventory Data'!$B$5:$AP$137,'2020 Inventory Data'!$AJ$3,FALSE),"NP")</f>
        <v>5</v>
      </c>
      <c r="W125" s="134">
        <f>IFERROR(VLOOKUP($B125,'2020 Inventory Data'!$B$5:$AP$137,'2020 Inventory Data'!$AK$3,FALSE),"NP")</f>
        <v>5</v>
      </c>
      <c r="X125" s="133">
        <f>IFERROR(VLOOKUP($B125,'AIP Grant History'!$M$9:$Q$109,5,FALSE),0)</f>
        <v>0</v>
      </c>
      <c r="Y125" s="133">
        <f>IFERROR(VLOOKUP($B125,'State-Local Funding History'!$L$11:$N$143,'State-Local Funding History'!M$9,FALSE),0)</f>
        <v>118291.81000000001</v>
      </c>
      <c r="Z125" s="133">
        <f>IFERROR(VLOOKUP($B125,'State-Local Funding History'!$L$11:$N$143,'State-Local Funding History'!N$9,FALSE),0)</f>
        <v>29116.46</v>
      </c>
      <c r="AA125" s="135" t="str">
        <f>IFERROR(IF(VLOOKUP($B125,'2020 Inventory Data'!$B$5:$AG$137,'2020 Inventory Data'!$AG$3,FALSE)="x","Y","N"),"")</f>
        <v>N</v>
      </c>
      <c r="AB125" s="112">
        <f>VLOOKUP(D125,'Basic Score Methodology'!$B$6:$E$16,'Basic Score Methodology'!$C$2,FALSE)</f>
        <v>0</v>
      </c>
      <c r="AC125" s="113">
        <f>IFERROR(VLOOKUP(E125,'Basic Score Methodology'!$B$6:$E$16,'Basic Score Methodology'!$D$2,FALSE),0)</f>
        <v>0</v>
      </c>
      <c r="AD125" s="113">
        <f>IFERROR(VLOOKUP(F125,'Basic Score Methodology'!$B$6:$E$16,'Basic Score Methodology'!$E$2,FALSE),0)</f>
        <v>0</v>
      </c>
      <c r="AE125" s="88">
        <f>IF(G125&lt;='Basic Score Methodology'!$G$12,'Basic Score Methodology'!$H$12,'Basic Score Methodology'!$H$13)</f>
        <v>0</v>
      </c>
      <c r="AF125" s="88">
        <f>IFERROR(IF($C125="Key Commercial Service",VLOOKUP(H125,'Jenks Methodology'!$B$4:$G$8,6,TRUE),IF($C125="Key General Aviation",VLOOKUP(H125,'Jenks Methodology'!$C$4:$G$8,5,TRUE),IF($C125="Intermediate Large",VLOOKUP(H125,'Jenks Methodology'!$D$4:$G$8,4,TRUE),IF($C125="Intermediate Small",VLOOKUP(H125,'Jenks Methodology'!$E$4:$G$8,3,TRUE),VLOOKUP(H125,'Jenks Methodology'!$F$4:$G$8,2,TRUE))))),0)</f>
        <v>1.25</v>
      </c>
      <c r="AG125" s="88">
        <f>IFERROR(IF($C125="Key Commercial Service",VLOOKUP($I125,'Jenks Methodology'!$B$9:$G$13,6,TRUE),IF($C125="Key General Aviation",VLOOKUP($I125,'Jenks Methodology'!$C$9:$G$13,5,TRUE),IF($C125="Intermediate Large",VLOOKUP($I125,'Jenks Methodology'!$D$9:$G$13,4,TRUE),IF($C125="Intermediate Small",VLOOKUP($I125,'Jenks Methodology'!$E$9:$G$13,3,TRUE),VLOOKUP($I125,'Jenks Methodology'!$F$9:$G$13,2,TRUE))))),"")</f>
        <v>1.25</v>
      </c>
      <c r="AH125" s="88">
        <f>IFERROR(VLOOKUP(J125,'Basic Score Methodology'!$G$6:$I$7,'Basic Score Methodology'!$H$2,FALSE),0)</f>
        <v>0</v>
      </c>
      <c r="AI125" s="88">
        <f>IFERROR(VLOOKUP(K125,'Basic Score Methodology'!$G$6:$I$7,'Basic Score Methodology'!$I$2,FALSE),0)</f>
        <v>0</v>
      </c>
      <c r="AJ125" s="88">
        <f>IFERROR(IF($C125="Key Commercial Service",VLOOKUP(L125,'Jenks Methodology'!$B$14:$G$18,6,TRUE),IF($C125="Key General Aviation",VLOOKUP(L125,'Jenks Methodology'!$C$14:$G$18,5,TRUE),IF($C125="Intermediate Large",VLOOKUP(L125,'Jenks Methodology'!$D$14:$G$18,4,TRUE),IF($C125="Intermediate Small",VLOOKUP(L125,'Jenks Methodology'!$E$14:$G$18,3,TRUE),VLOOKUP(L125,'Jenks Methodology'!$F$14:$G$18,2,TRUE))))),5)</f>
        <v>3.75</v>
      </c>
      <c r="AK125" s="88">
        <f>IFERROR(IF($C125="Key Commercial Service",VLOOKUP(M125,'Jenks Methodology'!$B$19:$G$23,6,TRUE),IF($C125="Key General Aviation",VLOOKUP(M125,'Jenks Methodology'!$C$19:$G$23,5,TRUE),IF($C125="Intermediate Large",VLOOKUP(M125,'Jenks Methodology'!$D$19:$G$23,4,TRUE),IF($C125="Intermediate Small",VLOOKUP(M125,'Jenks Methodology'!$E$19:$G$23,3,TRUE),VLOOKUP(M125,'Jenks Methodology'!$F$19:$G$23,2,TRUE))))),5)</f>
        <v>5</v>
      </c>
      <c r="AL125" s="88">
        <f>IFERROR(IF($C125="Key Commercial Service",VLOOKUP(N125,'Jenks Methodology'!$B$24:$G$28,6,TRUE),IF($C125="Key General Aviation",VLOOKUP(N125,'Jenks Methodology'!$C$24:$G$28,5,TRUE),IF($C125="Intermediate Large",VLOOKUP(N125,'Jenks Methodology'!$D$24:$G$28,4,TRUE),IF($C125="Intermediate Small",VLOOKUP(N125,'Jenks Methodology'!$E$24:$G$28,3,TRUE),VLOOKUP(N125,'Jenks Methodology'!$F$24:$G$28,2,TRUE))))),5)</f>
        <v>0</v>
      </c>
      <c r="AM125" s="88">
        <f>IFERROR(IF($C125="Key Commercial Service",VLOOKUP(O125,'Jenks Methodology'!$B$29:$G$33,6,FALSE),IF($C125="Key General Aviation",VLOOKUP(O125,'Jenks Methodology'!$C$29:$G$33,5,FALSE),IF($C125="Intermediate Large",VLOOKUP(O125,'Jenks Methodology'!$D$29:$G$33,4,FALSE),IF($C125="Intermediate Small",VLOOKUP(O125,'Jenks Methodology'!$E$29:$G$33,3,FALSE),VLOOKUP(O125,'Jenks Methodology'!$F$29:$G$33,2,FALSE))))),5)</f>
        <v>2.5</v>
      </c>
      <c r="AN125" s="101">
        <f>AVERAGE(AJ125:AM125)</f>
        <v>2.8125</v>
      </c>
      <c r="AO125" s="88">
        <f>IFERROR(IF($C125="Key Commercial Service",VLOOKUP(P125,'Jenks Methodology'!$B$34:$G$38,6,TRUE),IF($C125="Key General Aviation",VLOOKUP(P125,'Jenks Methodology'!$C$34:$G$38,5,TRUE),IF($C125="Intermediate Large",VLOOKUP(P125,'Jenks Methodology'!$D$34:$G$38,4,TRUE),IF($C125="Intermediate Small",VLOOKUP(P125,'Jenks Methodology'!$E$34:$G$38,3,TRUE),VLOOKUP(P125,'Jenks Methodology'!$F$34:$G$38,2,TRUE))))),5)</f>
        <v>1.25</v>
      </c>
      <c r="AP125" s="88">
        <f>VLOOKUP($Q125,'Basic Score Methodology'!$K$6:$L$12,'Basic Score Methodology'!$L$2,TRUE)</f>
        <v>1.25</v>
      </c>
      <c r="AQ125" s="88">
        <f>IFERROR(IF($C125="Key Commercial Service",VLOOKUP(R125,'Jenks Methodology'!$B$39:$G$43,6,TRUE),IF($C125="Key General Aviation",VLOOKUP(R125,'Jenks Methodology'!$C$39:$G$43,5,TRUE),IF($C125="Intermediate Large",VLOOKUP(R125,'Jenks Methodology'!$D$39:$G$43,4,TRUE),IF($C125="Intermediate Small",VLOOKUP(R125,'Jenks Methodology'!$E$39:$G$43,3,TRUE),VLOOKUP(R125,'Jenks Methodology'!$F$39:$G$43,2,TRUE))))),0)</f>
        <v>2.5</v>
      </c>
      <c r="AR125" s="88">
        <f>IFERROR(IF($C125="Key Commercial Service",VLOOKUP(S125,'Jenks Methodology'!$B$44:$G$48,6,TRUE),IF($C125="Key General Aviation",VLOOKUP(S125,'Jenks Methodology'!$C$44:$G$48,5,TRUE),IF($C125="Intermediate Large",VLOOKUP(S125,'Jenks Methodology'!$D$44:$G$48,4,TRUE),IF($C125="Intermediate Small",VLOOKUP(S125,'Jenks Methodology'!$E$44:$G$48,3,TRUE),VLOOKUP(S125,'Jenks Methodology'!$F$44:$G$48,2,TRUE))))),0)</f>
        <v>1.25</v>
      </c>
      <c r="AS125" s="88">
        <f>IFERROR(IF($C125="Key Commercial Service",VLOOKUP(T125,'Jenks Methodology'!$B$49:$G$53,6,TRUE),IF($C125="Key General Aviation",VLOOKUP(T125,'Jenks Methodology'!$C$49:$G$53,5,TRUE),IF($C125="Intermediate Large",VLOOKUP(T125,'Jenks Methodology'!$D$49:$G$53,4,TRUE),IF($C125="Intermediate Small",VLOOKUP(T125,'Jenks Methodology'!$E$49:$G$53,3,TRUE),VLOOKUP(T125,'Jenks Methodology'!$F$49:$G$53,2,TRUE))))),0)</f>
        <v>0</v>
      </c>
      <c r="AT125" s="88">
        <f>IFERROR(IF($C125="Key Commercial Service",VLOOKUP(U125,'Jenks Methodology'!$B$54:$G$58,6,TRUE),IF($C125="Key General Aviation",VLOOKUP(U125,'Jenks Methodology'!$C$54:$G$58,5,TRUE),IF($C125="Intermediate Large",VLOOKUP(U125,'Jenks Methodology'!$D$54:$G$58,4,TRUE),IF($C125="Intermediate Small",VLOOKUP(U125,'Jenks Methodology'!$E$54:$G$58,3,TRUE),VLOOKUP(U125,'Jenks Methodology'!$F$54:$G$58,2,TRUE))))),0)</f>
        <v>0</v>
      </c>
      <c r="AU125" s="88">
        <f>IFERROR(VLOOKUP(V125,'Basic Score Methodology'!$K$17:$M$21,'Basic Score Methodology'!$L$2,TRUE),0)</f>
        <v>2.5</v>
      </c>
      <c r="AV125" s="88">
        <f>IFERROR(VLOOKUP(W125,'Basic Score Methodology'!$K$17:$M$21,'Basic Score Methodology'!$M$2,TRUE),0)</f>
        <v>2.5</v>
      </c>
      <c r="AW125" s="88">
        <f>IFERROR(IF($C125="Key Commercial Service",VLOOKUP(X125,'Jenks Methodology'!$B$59:$G$63,6,TRUE),IF($C125="Key General Aviation",VLOOKUP(X125,'Jenks Methodology'!$C$59:$G$63,5,TRUE),IF($C125="Intermediate Large",VLOOKUP(X125,'Jenks Methodology'!$D$59:$G$63,4,TRUE),IF($C125="Intermediate Small",VLOOKUP(X125,'Jenks Methodology'!$E$59:$G$63,3,TRUE),VLOOKUP(X125,'Jenks Methodology'!$F$59:$G$63,2,TRUE))))),0)</f>
        <v>0</v>
      </c>
      <c r="AX125" s="88">
        <f>IFERROR(IF($C125="Key Commercial Service",VLOOKUP(Y125,'Jenks Methodology'!$B$64:$G$68,6,TRUE),IF($C125="Key General Aviation",VLOOKUP(Y125,'Jenks Methodology'!$C$64:$G$68,5,TRUE),IF($C125="Intermediate Large",VLOOKUP(Y125,'Jenks Methodology'!$D$64:$G$68,4,TRUE),IF($C125="Intermediate Small",VLOOKUP(Y125,'Jenks Methodology'!$E$64:$G$68,3,TRUE),VLOOKUP(Y125,'Jenks Methodology'!$F$64:$G$68,2,TRUE))))),0)</f>
        <v>1.25</v>
      </c>
      <c r="AY125" s="88">
        <f>IFERROR(IF($C125="Key Commercial Service",VLOOKUP(Z125,'Jenks Methodology'!$B$69:$G$73,6,TRUE),IF($C125="Key General Aviation",VLOOKUP(Z125,'Jenks Methodology'!$C$69:$G$73,5,TRUE),IF($C125="Intermediate Large",VLOOKUP(Z125,'Jenks Methodology'!$D$69:$G$73,4,TRUE),IF($C125="Intermediate Small",VLOOKUP(Z125,'Jenks Methodology'!$E$69:$G$73,3,TRUE),VLOOKUP(Z125,'Jenks Methodology'!$F$69:$G$73,2,TRUE))))),0)</f>
        <v>1.25</v>
      </c>
      <c r="AZ125" s="100">
        <f>IFERROR(VLOOKUP(AA125,'Basic Score Methodology'!$N$6:$O$7,'Basic Score Methodology'!$O$2,TRUE),0)</f>
        <v>5</v>
      </c>
      <c r="BA125" s="164">
        <f>SUM(AB125:AE125)+IF(AF125="",AG125,AF125)+SUM(AH125:AI125,AN125:AZ125)</f>
        <v>22.8125</v>
      </c>
    </row>
    <row r="126" spans="1:53" s="167" customFormat="1" x14ac:dyDescent="0.3">
      <c r="A126" s="108" t="s">
        <v>100</v>
      </c>
      <c r="B126" s="1" t="s">
        <v>101</v>
      </c>
      <c r="C126" s="1" t="s">
        <v>290</v>
      </c>
      <c r="D126" s="129" t="str">
        <f>IF(COUNTIF('NPIAS Info 2021-25'!$C$4:$C$100,B126)&gt;0,"Y","N")</f>
        <v>N</v>
      </c>
      <c r="E126" s="129" t="str">
        <f>IFERROR(VLOOKUP($B126,'NPIAS Info 2021-25'!$C$4:$G$100,'NPIAS Info 2021-25'!$G$2,FALSE),"Non-NPIAS")</f>
        <v>Non-NPIAS</v>
      </c>
      <c r="F126" s="129" t="str">
        <f>IFERROR(IF(VLOOKUP($B126,'NPIAS Info 2021-25'!$C$4:$G$100,'NPIAS Info 2021-25'!$F$2,FALSE)=0,"N/A (Primary)",VLOOKUP($B126,'NPIAS Info 2021-25'!$C$4:$G$100,'NPIAS Info 2021-25'!$F$2,FALSE)),"N/A (Non-NPIAS)")</f>
        <v>N/A (Non-NPIAS)</v>
      </c>
      <c r="G126" s="130">
        <f>VLOOKUP($B126,'2020 Inventory Data'!$B$5:$V$137,'2020 Inventory Data'!$V$3,FALSE)</f>
        <v>4</v>
      </c>
      <c r="H126" s="168">
        <f>IFERROR(VLOOKUP(B126,MnSASP_Baseline_Operations[],'Baseline Ops'!$D$3,FALSE),0)</f>
        <v>2005.6665482751114</v>
      </c>
      <c r="I126" s="130">
        <f>IFERROR(VLOOKUP($B126,'5010 Operations'!$C$5:$CO$151,'5010 Operations'!$CO$3,FALSE),"")</f>
        <v>2200</v>
      </c>
      <c r="J126" s="131">
        <f>IF(VLOOKUP($B126,'2020 Inventory Data'!$B$5:$G$137,'2020 Inventory Data'!$D$3,FALSE)="Yes",1,0)</f>
        <v>0</v>
      </c>
      <c r="K126" s="131">
        <f>IF(VLOOKUP($B126,'2020 Inventory Data'!$B$5:$G$137,'2020 Inventory Data'!$G$3,FALSE)="Yes",1,0)</f>
        <v>1</v>
      </c>
      <c r="L126" s="130">
        <f>VLOOKUP($B126,'30nm Airport Count'!$B$5:$K$137,'30nm Airport Count'!$I$3,FALSE)</f>
        <v>3</v>
      </c>
      <c r="M126" s="130">
        <f>VLOOKUP($B126,'30nm Airport Count'!$B$5:$K$137,'30nm Airport Count'!$J$3,FALSE)</f>
        <v>3</v>
      </c>
      <c r="N126" s="130">
        <f>VLOOKUP($B126,'30nm Airport Count'!$B$5:$K$137,'30nm Airport Count'!$K$3,FALSE)</f>
        <v>0</v>
      </c>
      <c r="O126" s="130">
        <f>VLOOKUP($B126,'30nm Airport Count'!$B$5:$L$137,'30nm Airport Count'!$L$3,FALSE)</f>
        <v>3</v>
      </c>
      <c r="P126" s="130">
        <f>VLOOKUP(B126,Population_30minProximity_Airports[[FAA ID]:[Population within 30 min drive-time]],3,FALSE)</f>
        <v>16018</v>
      </c>
      <c r="Q126" s="132">
        <f>IFERROR(VLOOKUP($B126,'PCI Data (106 airports)'!$W$6:$Z$112,4,FALSE),IF($C126="Landing Strip Turf","Turf","Unknown"))</f>
        <v>57</v>
      </c>
      <c r="R126" s="132">
        <f>VLOOKUP($B126,'Total Economic Impact'!$A$5:$G$139,'Total Economic Impact'!D$3,FALSE)</f>
        <v>4</v>
      </c>
      <c r="S126" s="133">
        <f>VLOOKUP($B126,'Total Economic Impact'!$A$5:$G$139,'Total Economic Impact'!E$3,FALSE)</f>
        <v>166920</v>
      </c>
      <c r="T126" s="133">
        <f>VLOOKUP($B126,'Total Economic Impact'!$A$5:$G$139,'Total Economic Impact'!F$3,FALSE)</f>
        <v>428560</v>
      </c>
      <c r="U126" s="133">
        <f>VLOOKUP($B126,'Total Economic Impact'!$A$5:$G$139,'Total Economic Impact'!G$3,FALSE)</f>
        <v>595480</v>
      </c>
      <c r="V126" s="134">
        <f>IFERROR(VLOOKUP($B126,'2020 Inventory Data'!$B$5:$AP$137,'2020 Inventory Data'!$AJ$3,FALSE),"NP")</f>
        <v>8</v>
      </c>
      <c r="W126" s="134">
        <f>IFERROR(VLOOKUP($B126,'2020 Inventory Data'!$B$5:$AP$137,'2020 Inventory Data'!$AK$3,FALSE),"NP")</f>
        <v>8</v>
      </c>
      <c r="X126" s="133">
        <f>IFERROR(VLOOKUP($B126,'AIP Grant History'!$M$9:$Q$109,5,FALSE),0)</f>
        <v>0</v>
      </c>
      <c r="Y126" s="133">
        <f>IFERROR(VLOOKUP($B126,'State-Local Funding History'!$L$11:$N$143,'State-Local Funding History'!M$9,FALSE),0)</f>
        <v>515762.75000000006</v>
      </c>
      <c r="Z126" s="133">
        <f>IFERROR(VLOOKUP($B126,'State-Local Funding History'!$L$11:$N$143,'State-Local Funding History'!N$9,FALSE),0)</f>
        <v>136479.82999999999</v>
      </c>
      <c r="AA126" s="135" t="str">
        <f>IFERROR(IF(VLOOKUP($B126,'2020 Inventory Data'!$B$5:$AG$137,'2020 Inventory Data'!$AG$3,FALSE)="x","Y","N"),"")</f>
        <v>N</v>
      </c>
      <c r="AB126" s="112">
        <f>VLOOKUP(D126,'Basic Score Methodology'!$B$6:$E$16,'Basic Score Methodology'!$C$2,FALSE)</f>
        <v>0</v>
      </c>
      <c r="AC126" s="113">
        <f>IFERROR(VLOOKUP(E126,'Basic Score Methodology'!$B$6:$E$16,'Basic Score Methodology'!$D$2,FALSE),0)</f>
        <v>0</v>
      </c>
      <c r="AD126" s="113">
        <f>IFERROR(VLOOKUP(F126,'Basic Score Methodology'!$B$6:$E$16,'Basic Score Methodology'!$E$2,FALSE),0)</f>
        <v>0</v>
      </c>
      <c r="AE126" s="88">
        <f>IF(G126&lt;='Basic Score Methodology'!$G$12,'Basic Score Methodology'!$H$12,'Basic Score Methodology'!$H$13)</f>
        <v>0</v>
      </c>
      <c r="AF126" s="88">
        <f>IFERROR(IF($C126="Key Commercial Service",VLOOKUP(H126,'Jenks Methodology'!$B$4:$G$8,6,TRUE),IF($C126="Key General Aviation",VLOOKUP(H126,'Jenks Methodology'!$C$4:$G$8,5,TRUE),IF($C126="Intermediate Large",VLOOKUP(H126,'Jenks Methodology'!$D$4:$G$8,4,TRUE),IF($C126="Intermediate Small",VLOOKUP(H126,'Jenks Methodology'!$E$4:$G$8,3,TRUE),VLOOKUP(H126,'Jenks Methodology'!$F$4:$G$8,2,TRUE))))),0)</f>
        <v>0</v>
      </c>
      <c r="AG126" s="88">
        <f>IFERROR(IF($C126="Key Commercial Service",VLOOKUP($I126,'Jenks Methodology'!$B$9:$G$13,6,TRUE),IF($C126="Key General Aviation",VLOOKUP($I126,'Jenks Methodology'!$C$9:$G$13,5,TRUE),IF($C126="Intermediate Large",VLOOKUP($I126,'Jenks Methodology'!$D$9:$G$13,4,TRUE),IF($C126="Intermediate Small",VLOOKUP($I126,'Jenks Methodology'!$E$9:$G$13,3,TRUE),VLOOKUP($I126,'Jenks Methodology'!$F$9:$G$13,2,TRUE))))),"")</f>
        <v>0</v>
      </c>
      <c r="AH126" s="88">
        <f>IFERROR(VLOOKUP(J126,'Basic Score Methodology'!$G$6:$I$7,'Basic Score Methodology'!$H$2,FALSE),0)</f>
        <v>0</v>
      </c>
      <c r="AI126" s="88">
        <f>IFERROR(VLOOKUP(K126,'Basic Score Methodology'!$G$6:$I$7,'Basic Score Methodology'!$I$2,FALSE),0)</f>
        <v>5</v>
      </c>
      <c r="AJ126" s="88">
        <f>IFERROR(IF($C126="Key Commercial Service",VLOOKUP(L126,'Jenks Methodology'!$B$14:$G$18,6,TRUE),IF($C126="Key General Aviation",VLOOKUP(L126,'Jenks Methodology'!$C$14:$G$18,5,TRUE),IF($C126="Intermediate Large",VLOOKUP(L126,'Jenks Methodology'!$D$14:$G$18,4,TRUE),IF($C126="Intermediate Small",VLOOKUP(L126,'Jenks Methodology'!$E$14:$G$18,3,TRUE),VLOOKUP(L126,'Jenks Methodology'!$F$14:$G$18,2,TRUE))))),5)</f>
        <v>1.25</v>
      </c>
      <c r="AK126" s="88">
        <f>IFERROR(IF($C126="Key Commercial Service",VLOOKUP(M126,'Jenks Methodology'!$B$19:$G$23,6,TRUE),IF($C126="Key General Aviation",VLOOKUP(M126,'Jenks Methodology'!$C$19:$G$23,5,TRUE),IF($C126="Intermediate Large",VLOOKUP(M126,'Jenks Methodology'!$D$19:$G$23,4,TRUE),IF($C126="Intermediate Small",VLOOKUP(M126,'Jenks Methodology'!$E$19:$G$23,3,TRUE),VLOOKUP(M126,'Jenks Methodology'!$F$19:$G$23,2,TRUE))))),5)</f>
        <v>1.25</v>
      </c>
      <c r="AL126" s="88">
        <f>IFERROR(IF($C126="Key Commercial Service",VLOOKUP(N126,'Jenks Methodology'!$B$24:$G$28,6,TRUE),IF($C126="Key General Aviation",VLOOKUP(N126,'Jenks Methodology'!$C$24:$G$28,5,TRUE),IF($C126="Intermediate Large",VLOOKUP(N126,'Jenks Methodology'!$D$24:$G$28,4,TRUE),IF($C126="Intermediate Small",VLOOKUP(N126,'Jenks Methodology'!$E$24:$G$28,3,TRUE),VLOOKUP(N126,'Jenks Methodology'!$F$24:$G$28,2,TRUE))))),5)</f>
        <v>5</v>
      </c>
      <c r="AM126" s="88">
        <f>IFERROR(IF($C126="Key Commercial Service",VLOOKUP(O126,'Jenks Methodology'!$B$29:$G$33,6,FALSE),IF($C126="Key General Aviation",VLOOKUP(O126,'Jenks Methodology'!$C$29:$G$33,5,FALSE),IF($C126="Intermediate Large",VLOOKUP(O126,'Jenks Methodology'!$D$29:$G$33,4,FALSE),IF($C126="Intermediate Small",VLOOKUP(O126,'Jenks Methodology'!$E$29:$G$33,3,FALSE),VLOOKUP(O126,'Jenks Methodology'!$F$29:$G$33,2,FALSE))))),5)</f>
        <v>2.5</v>
      </c>
      <c r="AN126" s="101">
        <f>AVERAGE(AJ126:AM126)</f>
        <v>2.5</v>
      </c>
      <c r="AO126" s="88">
        <f>IFERROR(IF($C126="Key Commercial Service",VLOOKUP(P126,'Jenks Methodology'!$B$34:$G$38,6,TRUE),IF($C126="Key General Aviation",VLOOKUP(P126,'Jenks Methodology'!$C$34:$G$38,5,TRUE),IF($C126="Intermediate Large",VLOOKUP(P126,'Jenks Methodology'!$D$34:$G$38,4,TRUE),IF($C126="Intermediate Small",VLOOKUP(P126,'Jenks Methodology'!$E$34:$G$38,3,TRUE),VLOOKUP(P126,'Jenks Methodology'!$F$34:$G$38,2,TRUE))))),5)</f>
        <v>0</v>
      </c>
      <c r="AP126" s="88">
        <f>VLOOKUP($Q126,'Basic Score Methodology'!$K$6:$L$12,'Basic Score Methodology'!$L$2,TRUE)</f>
        <v>2.5</v>
      </c>
      <c r="AQ126" s="88">
        <f>IFERROR(IF($C126="Key Commercial Service",VLOOKUP(R126,'Jenks Methodology'!$B$39:$G$43,6,TRUE),IF($C126="Key General Aviation",VLOOKUP(R126,'Jenks Methodology'!$C$39:$G$43,5,TRUE),IF($C126="Intermediate Large",VLOOKUP(R126,'Jenks Methodology'!$D$39:$G$43,4,TRUE),IF($C126="Intermediate Small",VLOOKUP(R126,'Jenks Methodology'!$E$39:$G$43,3,TRUE),VLOOKUP(R126,'Jenks Methodology'!$F$39:$G$43,2,TRUE))))),0)</f>
        <v>0</v>
      </c>
      <c r="AR126" s="88">
        <f>IFERROR(IF($C126="Key Commercial Service",VLOOKUP(S126,'Jenks Methodology'!$B$44:$G$48,6,TRUE),IF($C126="Key General Aviation",VLOOKUP(S126,'Jenks Methodology'!$C$44:$G$48,5,TRUE),IF($C126="Intermediate Large",VLOOKUP(S126,'Jenks Methodology'!$D$44:$G$48,4,TRUE),IF($C126="Intermediate Small",VLOOKUP(S126,'Jenks Methodology'!$E$44:$G$48,3,TRUE),VLOOKUP(S126,'Jenks Methodology'!$F$44:$G$48,2,TRUE))))),0)</f>
        <v>0</v>
      </c>
      <c r="AS126" s="88">
        <f>IFERROR(IF($C126="Key Commercial Service",VLOOKUP(T126,'Jenks Methodology'!$B$49:$G$53,6,TRUE),IF($C126="Key General Aviation",VLOOKUP(T126,'Jenks Methodology'!$C$49:$G$53,5,TRUE),IF($C126="Intermediate Large",VLOOKUP(T126,'Jenks Methodology'!$D$49:$G$53,4,TRUE),IF($C126="Intermediate Small",VLOOKUP(T126,'Jenks Methodology'!$E$49:$G$53,3,TRUE),VLOOKUP(T126,'Jenks Methodology'!$F$49:$G$53,2,TRUE))))),0)</f>
        <v>0</v>
      </c>
      <c r="AT126" s="88">
        <f>IFERROR(IF($C126="Key Commercial Service",VLOOKUP(U126,'Jenks Methodology'!$B$54:$G$58,6,TRUE),IF($C126="Key General Aviation",VLOOKUP(U126,'Jenks Methodology'!$C$54:$G$58,5,TRUE),IF($C126="Intermediate Large",VLOOKUP(U126,'Jenks Methodology'!$D$54:$G$58,4,TRUE),IF($C126="Intermediate Small",VLOOKUP(U126,'Jenks Methodology'!$E$54:$G$58,3,TRUE),VLOOKUP(U126,'Jenks Methodology'!$F$54:$G$58,2,TRUE))))),0)</f>
        <v>0</v>
      </c>
      <c r="AU126" s="88">
        <f>IFERROR(VLOOKUP(V126,'Basic Score Methodology'!$K$17:$M$21,'Basic Score Methodology'!$L$2,TRUE),0)</f>
        <v>3.75</v>
      </c>
      <c r="AV126" s="88">
        <f>IFERROR(VLOOKUP(W126,'Basic Score Methodology'!$K$17:$M$21,'Basic Score Methodology'!$M$2,TRUE),0)</f>
        <v>3.75</v>
      </c>
      <c r="AW126" s="88">
        <f>IFERROR(IF($C126="Key Commercial Service",VLOOKUP(X126,'Jenks Methodology'!$B$59:$G$63,6,TRUE),IF($C126="Key General Aviation",VLOOKUP(X126,'Jenks Methodology'!$C$59:$G$63,5,TRUE),IF($C126="Intermediate Large",VLOOKUP(X126,'Jenks Methodology'!$D$59:$G$63,4,TRUE),IF($C126="Intermediate Small",VLOOKUP(X126,'Jenks Methodology'!$E$59:$G$63,3,TRUE),VLOOKUP(X126,'Jenks Methodology'!$F$59:$G$63,2,TRUE))))),0)</f>
        <v>0</v>
      </c>
      <c r="AX126" s="88">
        <f>IFERROR(IF($C126="Key Commercial Service",VLOOKUP(Y126,'Jenks Methodology'!$B$64:$G$68,6,TRUE),IF($C126="Key General Aviation",VLOOKUP(Y126,'Jenks Methodology'!$C$64:$G$68,5,TRUE),IF($C126="Intermediate Large",VLOOKUP(Y126,'Jenks Methodology'!$D$64:$G$68,4,TRUE),IF($C126="Intermediate Small",VLOOKUP(Y126,'Jenks Methodology'!$E$64:$G$68,3,TRUE),VLOOKUP(Y126,'Jenks Methodology'!$F$64:$G$68,2,TRUE))))),0)</f>
        <v>0</v>
      </c>
      <c r="AY126" s="88">
        <f>IFERROR(IF($C126="Key Commercial Service",VLOOKUP(Z126,'Jenks Methodology'!$B$69:$G$73,6,TRUE),IF($C126="Key General Aviation",VLOOKUP(Z126,'Jenks Methodology'!$C$69:$G$73,5,TRUE),IF($C126="Intermediate Large",VLOOKUP(Z126,'Jenks Methodology'!$D$69:$G$73,4,TRUE),IF($C126="Intermediate Small",VLOOKUP(Z126,'Jenks Methodology'!$E$69:$G$73,3,TRUE),VLOOKUP(Z126,'Jenks Methodology'!$F$69:$G$73,2,TRUE))))),0)</f>
        <v>0</v>
      </c>
      <c r="AZ126" s="100">
        <f>IFERROR(VLOOKUP(AA126,'Basic Score Methodology'!$N$6:$O$7,'Basic Score Methodology'!$O$2,TRUE),0)</f>
        <v>5</v>
      </c>
      <c r="BA126" s="164">
        <f>SUM(AB126:AE126)+IF(AF126="",AG126,AF126)+SUM(AH126:AI126,AN126:AZ126)</f>
        <v>22.5</v>
      </c>
    </row>
    <row r="127" spans="1:53" x14ac:dyDescent="0.3">
      <c r="A127" s="108" t="s">
        <v>2</v>
      </c>
      <c r="B127" s="1" t="s">
        <v>3</v>
      </c>
      <c r="C127" s="1" t="s">
        <v>290</v>
      </c>
      <c r="D127" s="129" t="str">
        <f>IF(COUNTIF('NPIAS Info 2021-25'!$C$4:$C$100,B127)&gt;0,"Y","N")</f>
        <v>N</v>
      </c>
      <c r="E127" s="129" t="str">
        <f>IFERROR(VLOOKUP($B127,'NPIAS Info 2021-25'!$C$4:$G$100,'NPIAS Info 2021-25'!$G$2,FALSE),"Non-NPIAS")</f>
        <v>Non-NPIAS</v>
      </c>
      <c r="F127" s="129" t="str">
        <f>IFERROR(IF(VLOOKUP($B127,'NPIAS Info 2021-25'!$C$4:$G$100,'NPIAS Info 2021-25'!$F$2,FALSE)=0,"N/A (Primary)",VLOOKUP($B127,'NPIAS Info 2021-25'!$C$4:$G$100,'NPIAS Info 2021-25'!$F$2,FALSE)),"N/A (Non-NPIAS)")</f>
        <v>N/A (Non-NPIAS)</v>
      </c>
      <c r="G127" s="130">
        <f>VLOOKUP($B127,'2020 Inventory Data'!$B$5:$V$137,'2020 Inventory Data'!$V$3,FALSE)</f>
        <v>6</v>
      </c>
      <c r="H127" s="168">
        <f>IFERROR(VLOOKUP(B127,MnSASP_Baseline_Operations[],'Baseline Ops'!$D$3,FALSE),0)</f>
        <v>3084.9982241266712</v>
      </c>
      <c r="I127" s="130">
        <f>IFERROR(VLOOKUP($B127,'5010 Operations'!$C$5:$CO$151,'5010 Operations'!$CO$3,FALSE),"")</f>
        <v>5200</v>
      </c>
      <c r="J127" s="131">
        <f>IF(VLOOKUP($B127,'2020 Inventory Data'!$B$5:$G$137,'2020 Inventory Data'!$D$3,FALSE)="Yes",1,0)</f>
        <v>0</v>
      </c>
      <c r="K127" s="131">
        <f>IF(VLOOKUP($B127,'2020 Inventory Data'!$B$5:$G$137,'2020 Inventory Data'!$G$3,FALSE)="Yes",1,0)</f>
        <v>1</v>
      </c>
      <c r="L127" s="130">
        <f>VLOOKUP($B127,'30nm Airport Count'!$B$5:$K$137,'30nm Airport Count'!$I$3,FALSE)</f>
        <v>1</v>
      </c>
      <c r="M127" s="130">
        <f>VLOOKUP($B127,'30nm Airport Count'!$B$5:$K$137,'30nm Airport Count'!$J$3,FALSE)</f>
        <v>2</v>
      </c>
      <c r="N127" s="130">
        <f>VLOOKUP($B127,'30nm Airport Count'!$B$5:$K$137,'30nm Airport Count'!$K$3,FALSE)</f>
        <v>0</v>
      </c>
      <c r="O127" s="130">
        <f>VLOOKUP($B127,'30nm Airport Count'!$B$5:$L$137,'30nm Airport Count'!$L$3,FALSE)</f>
        <v>2</v>
      </c>
      <c r="P127" s="130">
        <f>VLOOKUP(B127,Population_30minProximity_Airports[[FAA ID]:[Population within 30 min drive-time]],3,FALSE)</f>
        <v>11329</v>
      </c>
      <c r="Q127" s="132">
        <f>IFERROR(VLOOKUP($B127,'PCI Data (106 airports)'!$W$6:$Z$112,4,FALSE),IF($C127="Landing Strip Turf","Turf","Unknown"))</f>
        <v>72</v>
      </c>
      <c r="R127" s="132">
        <f>VLOOKUP($B127,'Total Economic Impact'!$A$5:$G$139,'Total Economic Impact'!D$3,FALSE)</f>
        <v>1</v>
      </c>
      <c r="S127" s="133">
        <f>VLOOKUP($B127,'Total Economic Impact'!$A$5:$G$139,'Total Economic Impact'!E$3,FALSE)</f>
        <v>25500</v>
      </c>
      <c r="T127" s="133">
        <f>VLOOKUP($B127,'Total Economic Impact'!$A$5:$G$139,'Total Economic Impact'!F$3,FALSE)</f>
        <v>76080</v>
      </c>
      <c r="U127" s="133">
        <f>VLOOKUP($B127,'Total Economic Impact'!$A$5:$G$139,'Total Economic Impact'!G$3,FALSE)</f>
        <v>101580</v>
      </c>
      <c r="V127" s="134">
        <f>IFERROR(VLOOKUP($B127,'2020 Inventory Data'!$B$5:$AP$137,'2020 Inventory Data'!$AJ$3,FALSE),"NP")</f>
        <v>5</v>
      </c>
      <c r="W127" s="134">
        <f>IFERROR(VLOOKUP($B127,'2020 Inventory Data'!$B$5:$AP$137,'2020 Inventory Data'!$AK$3,FALSE),"NP")</f>
        <v>5</v>
      </c>
      <c r="X127" s="133">
        <f>IFERROR(VLOOKUP($B127,'AIP Grant History'!$M$9:$Q$109,5,FALSE),0)</f>
        <v>0</v>
      </c>
      <c r="Y127" s="133">
        <f>IFERROR(VLOOKUP($B127,'State-Local Funding History'!$L$11:$N$143,'State-Local Funding History'!M$9,FALSE),0)</f>
        <v>524018.37999999995</v>
      </c>
      <c r="Z127" s="133">
        <f>IFERROR(VLOOKUP($B127,'State-Local Funding History'!$L$11:$N$143,'State-Local Funding History'!N$9,FALSE),0)</f>
        <v>169716.45</v>
      </c>
      <c r="AA127" s="135" t="str">
        <f>IFERROR(IF(VLOOKUP($B127,'2020 Inventory Data'!$B$5:$AG$137,'2020 Inventory Data'!$AG$3,FALSE)="x","Y","N"),"")</f>
        <v>N</v>
      </c>
      <c r="AB127" s="112">
        <f>VLOOKUP(D127,'Basic Score Methodology'!$B$6:$E$16,'Basic Score Methodology'!$C$2,FALSE)</f>
        <v>0</v>
      </c>
      <c r="AC127" s="113">
        <f>IFERROR(VLOOKUP(E127,'Basic Score Methodology'!$B$6:$E$16,'Basic Score Methodology'!$D$2,FALSE),0)</f>
        <v>0</v>
      </c>
      <c r="AD127" s="113">
        <f>IFERROR(VLOOKUP(F127,'Basic Score Methodology'!$B$6:$E$16,'Basic Score Methodology'!$E$2,FALSE),0)</f>
        <v>0</v>
      </c>
      <c r="AE127" s="88">
        <f>IF(G127&lt;='Basic Score Methodology'!$G$12,'Basic Score Methodology'!$H$12,'Basic Score Methodology'!$H$13)</f>
        <v>0</v>
      </c>
      <c r="AF127" s="88">
        <f>IFERROR(IF($C127="Key Commercial Service",VLOOKUP(H127,'Jenks Methodology'!$B$4:$G$8,6,TRUE),IF($C127="Key General Aviation",VLOOKUP(H127,'Jenks Methodology'!$C$4:$G$8,5,TRUE),IF($C127="Intermediate Large",VLOOKUP(H127,'Jenks Methodology'!$D$4:$G$8,4,TRUE),IF($C127="Intermediate Small",VLOOKUP(H127,'Jenks Methodology'!$E$4:$G$8,3,TRUE),VLOOKUP(H127,'Jenks Methodology'!$F$4:$G$8,2,TRUE))))),0)</f>
        <v>1.25</v>
      </c>
      <c r="AG127" s="88">
        <f>IFERROR(IF($C127="Key Commercial Service",VLOOKUP($I127,'Jenks Methodology'!$B$9:$G$13,6,TRUE),IF($C127="Key General Aviation",VLOOKUP($I127,'Jenks Methodology'!$C$9:$G$13,5,TRUE),IF($C127="Intermediate Large",VLOOKUP($I127,'Jenks Methodology'!$D$9:$G$13,4,TRUE),IF($C127="Intermediate Small",VLOOKUP($I127,'Jenks Methodology'!$E$9:$G$13,3,TRUE),VLOOKUP($I127,'Jenks Methodology'!$F$9:$G$13,2,TRUE))))),"")</f>
        <v>0</v>
      </c>
      <c r="AH127" s="88">
        <f>IFERROR(VLOOKUP(J127,'Basic Score Methodology'!$G$6:$I$7,'Basic Score Methodology'!$H$2,FALSE),0)</f>
        <v>0</v>
      </c>
      <c r="AI127" s="88">
        <f>IFERROR(VLOOKUP(K127,'Basic Score Methodology'!$G$6:$I$7,'Basic Score Methodology'!$I$2,FALSE),0)</f>
        <v>5</v>
      </c>
      <c r="AJ127" s="88">
        <f>IFERROR(IF($C127="Key Commercial Service",VLOOKUP(L127,'Jenks Methodology'!$B$14:$G$18,6,TRUE),IF($C127="Key General Aviation",VLOOKUP(L127,'Jenks Methodology'!$C$14:$G$18,5,TRUE),IF($C127="Intermediate Large",VLOOKUP(L127,'Jenks Methodology'!$D$14:$G$18,4,TRUE),IF($C127="Intermediate Small",VLOOKUP(L127,'Jenks Methodology'!$E$14:$G$18,3,TRUE),VLOOKUP(L127,'Jenks Methodology'!$F$14:$G$18,2,TRUE))))),5)</f>
        <v>3.75</v>
      </c>
      <c r="AK127" s="88">
        <f>IFERROR(IF($C127="Key Commercial Service",VLOOKUP(M127,'Jenks Methodology'!$B$19:$G$23,6,TRUE),IF($C127="Key General Aviation",VLOOKUP(M127,'Jenks Methodology'!$C$19:$G$23,5,TRUE),IF($C127="Intermediate Large",VLOOKUP(M127,'Jenks Methodology'!$D$19:$G$23,4,TRUE),IF($C127="Intermediate Small",VLOOKUP(M127,'Jenks Methodology'!$E$19:$G$23,3,TRUE),VLOOKUP(M127,'Jenks Methodology'!$F$19:$G$23,2,TRUE))))),5)</f>
        <v>2.5</v>
      </c>
      <c r="AL127" s="88">
        <f>IFERROR(IF($C127="Key Commercial Service",VLOOKUP(N127,'Jenks Methodology'!$B$24:$G$28,6,TRUE),IF($C127="Key General Aviation",VLOOKUP(N127,'Jenks Methodology'!$C$24:$G$28,5,TRUE),IF($C127="Intermediate Large",VLOOKUP(N127,'Jenks Methodology'!$D$24:$G$28,4,TRUE),IF($C127="Intermediate Small",VLOOKUP(N127,'Jenks Methodology'!$E$24:$G$28,3,TRUE),VLOOKUP(N127,'Jenks Methodology'!$F$24:$G$28,2,TRUE))))),5)</f>
        <v>5</v>
      </c>
      <c r="AM127" s="88">
        <f>IFERROR(IF($C127="Key Commercial Service",VLOOKUP(O127,'Jenks Methodology'!$B$29:$G$33,6,FALSE),IF($C127="Key General Aviation",VLOOKUP(O127,'Jenks Methodology'!$C$29:$G$33,5,FALSE),IF($C127="Intermediate Large",VLOOKUP(O127,'Jenks Methodology'!$D$29:$G$33,4,FALSE),IF($C127="Intermediate Small",VLOOKUP(O127,'Jenks Methodology'!$E$29:$G$33,3,FALSE),VLOOKUP(O127,'Jenks Methodology'!$F$29:$G$33,2,FALSE))))),5)</f>
        <v>3.75</v>
      </c>
      <c r="AN127" s="101">
        <f>AVERAGE(AJ127:AM127)</f>
        <v>3.75</v>
      </c>
      <c r="AO127" s="88">
        <f>IFERROR(IF($C127="Key Commercial Service",VLOOKUP(P127,'Jenks Methodology'!$B$34:$G$38,6,TRUE),IF($C127="Key General Aviation",VLOOKUP(P127,'Jenks Methodology'!$C$34:$G$38,5,TRUE),IF($C127="Intermediate Large",VLOOKUP(P127,'Jenks Methodology'!$D$34:$G$38,4,TRUE),IF($C127="Intermediate Small",VLOOKUP(P127,'Jenks Methodology'!$E$34:$G$38,3,TRUE),VLOOKUP(P127,'Jenks Methodology'!$F$34:$G$38,2,TRUE))))),5)</f>
        <v>0</v>
      </c>
      <c r="AP127" s="88">
        <f>VLOOKUP($Q127,'Basic Score Methodology'!$K$6:$L$12,'Basic Score Methodology'!$L$2,TRUE)</f>
        <v>2.5</v>
      </c>
      <c r="AQ127" s="88">
        <f>IFERROR(IF($C127="Key Commercial Service",VLOOKUP(R127,'Jenks Methodology'!$B$39:$G$43,6,TRUE),IF($C127="Key General Aviation",VLOOKUP(R127,'Jenks Methodology'!$C$39:$G$43,5,TRUE),IF($C127="Intermediate Large",VLOOKUP(R127,'Jenks Methodology'!$D$39:$G$43,4,TRUE),IF($C127="Intermediate Small",VLOOKUP(R127,'Jenks Methodology'!$E$39:$G$43,3,TRUE),VLOOKUP(R127,'Jenks Methodology'!$F$39:$G$43,2,TRUE))))),0)</f>
        <v>0</v>
      </c>
      <c r="AR127" s="88">
        <f>IFERROR(IF($C127="Key Commercial Service",VLOOKUP(S127,'Jenks Methodology'!$B$44:$G$48,6,TRUE),IF($C127="Key General Aviation",VLOOKUP(S127,'Jenks Methodology'!$C$44:$G$48,5,TRUE),IF($C127="Intermediate Large",VLOOKUP(S127,'Jenks Methodology'!$D$44:$G$48,4,TRUE),IF($C127="Intermediate Small",VLOOKUP(S127,'Jenks Methodology'!$E$44:$G$48,3,TRUE),VLOOKUP(S127,'Jenks Methodology'!$F$44:$G$48,2,TRUE))))),0)</f>
        <v>0</v>
      </c>
      <c r="AS127" s="88">
        <f>IFERROR(IF($C127="Key Commercial Service",VLOOKUP(T127,'Jenks Methodology'!$B$49:$G$53,6,TRUE),IF($C127="Key General Aviation",VLOOKUP(T127,'Jenks Methodology'!$C$49:$G$53,5,TRUE),IF($C127="Intermediate Large",VLOOKUP(T127,'Jenks Methodology'!$D$49:$G$53,4,TRUE),IF($C127="Intermediate Small",VLOOKUP(T127,'Jenks Methodology'!$E$49:$G$53,3,TRUE),VLOOKUP(T127,'Jenks Methodology'!$F$49:$G$53,2,TRUE))))),0)</f>
        <v>0</v>
      </c>
      <c r="AT127" s="88">
        <f>IFERROR(IF($C127="Key Commercial Service",VLOOKUP(U127,'Jenks Methodology'!$B$54:$G$58,6,TRUE),IF($C127="Key General Aviation",VLOOKUP(U127,'Jenks Methodology'!$C$54:$G$58,5,TRUE),IF($C127="Intermediate Large",VLOOKUP(U127,'Jenks Methodology'!$D$54:$G$58,4,TRUE),IF($C127="Intermediate Small",VLOOKUP(U127,'Jenks Methodology'!$E$54:$G$58,3,TRUE),VLOOKUP(U127,'Jenks Methodology'!$F$54:$G$58,2,TRUE))))),0)</f>
        <v>0</v>
      </c>
      <c r="AU127" s="88">
        <f>IFERROR(VLOOKUP(V127,'Basic Score Methodology'!$K$17:$M$21,'Basic Score Methodology'!$L$2,TRUE),0)</f>
        <v>2.5</v>
      </c>
      <c r="AV127" s="88">
        <f>IFERROR(VLOOKUP(W127,'Basic Score Methodology'!$K$17:$M$21,'Basic Score Methodology'!$M$2,TRUE),0)</f>
        <v>2.5</v>
      </c>
      <c r="AW127" s="88">
        <f>IFERROR(IF($C127="Key Commercial Service",VLOOKUP(X127,'Jenks Methodology'!$B$59:$G$63,6,TRUE),IF($C127="Key General Aviation",VLOOKUP(X127,'Jenks Methodology'!$C$59:$G$63,5,TRUE),IF($C127="Intermediate Large",VLOOKUP(X127,'Jenks Methodology'!$D$59:$G$63,4,TRUE),IF($C127="Intermediate Small",VLOOKUP(X127,'Jenks Methodology'!$E$59:$G$63,3,TRUE),VLOOKUP(X127,'Jenks Methodology'!$F$59:$G$63,2,TRUE))))),0)</f>
        <v>0</v>
      </c>
      <c r="AX127" s="88">
        <f>IFERROR(IF($C127="Key Commercial Service",VLOOKUP(Y127,'Jenks Methodology'!$B$64:$G$68,6,TRUE),IF($C127="Key General Aviation",VLOOKUP(Y127,'Jenks Methodology'!$C$64:$G$68,5,TRUE),IF($C127="Intermediate Large",VLOOKUP(Y127,'Jenks Methodology'!$D$64:$G$68,4,TRUE),IF($C127="Intermediate Small",VLOOKUP(Y127,'Jenks Methodology'!$E$64:$G$68,3,TRUE),VLOOKUP(Y127,'Jenks Methodology'!$F$64:$G$68,2,TRUE))))),0)</f>
        <v>0</v>
      </c>
      <c r="AY127" s="88">
        <f>IFERROR(IF($C127="Key Commercial Service",VLOOKUP(Z127,'Jenks Methodology'!$B$69:$G$73,6,TRUE),IF($C127="Key General Aviation",VLOOKUP(Z127,'Jenks Methodology'!$C$69:$G$73,5,TRUE),IF($C127="Intermediate Large",VLOOKUP(Z127,'Jenks Methodology'!$D$69:$G$73,4,TRUE),IF($C127="Intermediate Small",VLOOKUP(Z127,'Jenks Methodology'!$E$69:$G$73,3,TRUE),VLOOKUP(Z127,'Jenks Methodology'!$F$69:$G$73,2,TRUE))))),0)</f>
        <v>0</v>
      </c>
      <c r="AZ127" s="100">
        <f>IFERROR(VLOOKUP(AA127,'Basic Score Methodology'!$N$6:$O$7,'Basic Score Methodology'!$O$2,TRUE),0)</f>
        <v>5</v>
      </c>
      <c r="BA127" s="164">
        <f>SUM(AB127:AE127)+IF(AF127="",AG127,AF127)+SUM(AH127:AI127,AN127:AZ127)</f>
        <v>22.5</v>
      </c>
    </row>
    <row r="128" spans="1:53" x14ac:dyDescent="0.3">
      <c r="A128" s="108" t="s">
        <v>104</v>
      </c>
      <c r="B128" s="1" t="s">
        <v>105</v>
      </c>
      <c r="C128" s="1" t="s">
        <v>297</v>
      </c>
      <c r="D128" s="129" t="str">
        <f>IF(COUNTIF('NPIAS Info 2021-25'!$C$4:$C$100,B128)&gt;0,"Y","N")</f>
        <v>N</v>
      </c>
      <c r="E128" s="129" t="str">
        <f>IFERROR(VLOOKUP($B128,'NPIAS Info 2021-25'!$C$4:$G$100,'NPIAS Info 2021-25'!$G$2,FALSE),"Non-NPIAS")</f>
        <v>Non-NPIAS</v>
      </c>
      <c r="F128" s="129" t="str">
        <f>IFERROR(IF(VLOOKUP($B128,'NPIAS Info 2021-25'!$C$4:$G$100,'NPIAS Info 2021-25'!$F$2,FALSE)=0,"N/A (Primary)",VLOOKUP($B128,'NPIAS Info 2021-25'!$C$4:$G$100,'NPIAS Info 2021-25'!$F$2,FALSE)),"N/A (Non-NPIAS)")</f>
        <v>N/A (Non-NPIAS)</v>
      </c>
      <c r="G128" s="130">
        <f>VLOOKUP($B128,'2020 Inventory Data'!$B$5:$V$137,'2020 Inventory Data'!$V$3,FALSE)</f>
        <v>2</v>
      </c>
      <c r="H128" s="168">
        <f>IFERROR(VLOOKUP(B128,MnSASP_Baseline_Operations[],'Baseline Ops'!$D$3,FALSE),0)</f>
        <v>560.08660132723276</v>
      </c>
      <c r="I128" s="130">
        <f>IFERROR(VLOOKUP($B128,'5010 Operations'!$C$5:$CO$151,'5010 Operations'!$CO$3,FALSE),"")</f>
        <v>1000</v>
      </c>
      <c r="J128" s="131">
        <f>IF(VLOOKUP($B128,'2020 Inventory Data'!$B$5:$G$137,'2020 Inventory Data'!$D$3,FALSE)="Yes",1,0)</f>
        <v>0</v>
      </c>
      <c r="K128" s="131">
        <f>IF(VLOOKUP($B128,'2020 Inventory Data'!$B$5:$G$137,'2020 Inventory Data'!$G$3,FALSE)="Yes",1,0)</f>
        <v>0</v>
      </c>
      <c r="L128" s="130">
        <f>VLOOKUP($B128,'30nm Airport Count'!$B$5:$K$137,'30nm Airport Count'!$I$3,FALSE)</f>
        <v>1</v>
      </c>
      <c r="M128" s="130">
        <f>VLOOKUP($B128,'30nm Airport Count'!$B$5:$K$137,'30nm Airport Count'!$J$3,FALSE)</f>
        <v>0</v>
      </c>
      <c r="N128" s="130">
        <f>VLOOKUP($B128,'30nm Airport Count'!$B$5:$K$137,'30nm Airport Count'!$K$3,FALSE)</f>
        <v>1</v>
      </c>
      <c r="O128" s="130">
        <f>VLOOKUP($B128,'30nm Airport Count'!$B$5:$L$137,'30nm Airport Count'!$L$3,FALSE)</f>
        <v>2</v>
      </c>
      <c r="P128" s="130">
        <f>VLOOKUP(B128,Population_30minProximity_Airports[[FAA ID]:[Population within 30 min drive-time]],3,FALSE)</f>
        <v>19927</v>
      </c>
      <c r="Q128" s="132" t="str">
        <f>IFERROR(VLOOKUP($B128,'PCI Data (106 airports)'!$W$6:$Z$112,4,FALSE),IF($C128="Landing Strip Turf","Turf","Unknown"))</f>
        <v>Turf</v>
      </c>
      <c r="R128" s="132">
        <f>VLOOKUP($B128,'Total Economic Impact'!$A$5:$G$139,'Total Economic Impact'!D$3,FALSE)</f>
        <v>1</v>
      </c>
      <c r="S128" s="133">
        <f>VLOOKUP($B128,'Total Economic Impact'!$A$5:$G$139,'Total Economic Impact'!E$3,FALSE)</f>
        <v>38710</v>
      </c>
      <c r="T128" s="133">
        <f>VLOOKUP($B128,'Total Economic Impact'!$A$5:$G$139,'Total Economic Impact'!F$3,FALSE)</f>
        <v>38940</v>
      </c>
      <c r="U128" s="133">
        <f>VLOOKUP($B128,'Total Economic Impact'!$A$5:$G$139,'Total Economic Impact'!G$3,FALSE)</f>
        <v>77650</v>
      </c>
      <c r="V128" s="134">
        <f>IFERROR(VLOOKUP($B128,'2020 Inventory Data'!$B$5:$AP$137,'2020 Inventory Data'!$AJ$3,FALSE),"NP")</f>
        <v>7</v>
      </c>
      <c r="W128" s="134">
        <f>IFERROR(VLOOKUP($B128,'2020 Inventory Data'!$B$5:$AP$137,'2020 Inventory Data'!$AK$3,FALSE),"NP")</f>
        <v>3</v>
      </c>
      <c r="X128" s="133">
        <f>IFERROR(VLOOKUP($B128,'AIP Grant History'!$M$9:$Q$109,5,FALSE),0)</f>
        <v>0</v>
      </c>
      <c r="Y128" s="133">
        <f>IFERROR(VLOOKUP($B128,'State-Local Funding History'!$L$11:$N$143,'State-Local Funding History'!M$9,FALSE),0)</f>
        <v>56665.97</v>
      </c>
      <c r="Z128" s="133">
        <f>IFERROR(VLOOKUP($B128,'State-Local Funding History'!$L$11:$N$143,'State-Local Funding History'!N$9,FALSE),0)</f>
        <v>5622.8600000000006</v>
      </c>
      <c r="AA128" s="135" t="str">
        <f>IFERROR(IF(VLOOKUP($B128,'2020 Inventory Data'!$B$5:$AG$137,'2020 Inventory Data'!$AG$3,FALSE)="x","Y","N"),"")</f>
        <v>N</v>
      </c>
      <c r="AB128" s="112">
        <f>VLOOKUP(D128,'Basic Score Methodology'!$B$6:$E$16,'Basic Score Methodology'!$C$2,FALSE)</f>
        <v>0</v>
      </c>
      <c r="AC128" s="113">
        <f>IFERROR(VLOOKUP(E128,'Basic Score Methodology'!$B$6:$E$16,'Basic Score Methodology'!$D$2,FALSE),0)</f>
        <v>0</v>
      </c>
      <c r="AD128" s="113">
        <f>IFERROR(VLOOKUP(F128,'Basic Score Methodology'!$B$6:$E$16,'Basic Score Methodology'!$E$2,FALSE),0)</f>
        <v>0</v>
      </c>
      <c r="AE128" s="88">
        <f>IF(G128&lt;='Basic Score Methodology'!$G$12,'Basic Score Methodology'!$H$12,'Basic Score Methodology'!$H$13)</f>
        <v>0</v>
      </c>
      <c r="AF128" s="88">
        <f>IFERROR(IF($C128="Key Commercial Service",VLOOKUP(H128,'Jenks Methodology'!$B$4:$G$8,6,TRUE),IF($C128="Key General Aviation",VLOOKUP(H128,'Jenks Methodology'!$C$4:$G$8,5,TRUE),IF($C128="Intermediate Large",VLOOKUP(H128,'Jenks Methodology'!$D$4:$G$8,4,TRUE),IF($C128="Intermediate Small",VLOOKUP(H128,'Jenks Methodology'!$E$4:$G$8,3,TRUE),VLOOKUP(H128,'Jenks Methodology'!$F$4:$G$8,2,TRUE))))),0)</f>
        <v>1.25</v>
      </c>
      <c r="AG128" s="88">
        <f>IFERROR(IF($C128="Key Commercial Service",VLOOKUP($I128,'Jenks Methodology'!$B$9:$G$13,6,TRUE),IF($C128="Key General Aviation",VLOOKUP($I128,'Jenks Methodology'!$C$9:$G$13,5,TRUE),IF($C128="Intermediate Large",VLOOKUP($I128,'Jenks Methodology'!$D$9:$G$13,4,TRUE),IF($C128="Intermediate Small",VLOOKUP($I128,'Jenks Methodology'!$E$9:$G$13,3,TRUE),VLOOKUP($I128,'Jenks Methodology'!$F$9:$G$13,2,TRUE))))),"")</f>
        <v>1.25</v>
      </c>
      <c r="AH128" s="88">
        <f>IFERROR(VLOOKUP(J128,'Basic Score Methodology'!$G$6:$I$7,'Basic Score Methodology'!$H$2,FALSE),0)</f>
        <v>0</v>
      </c>
      <c r="AI128" s="88">
        <f>IFERROR(VLOOKUP(K128,'Basic Score Methodology'!$G$6:$I$7,'Basic Score Methodology'!$I$2,FALSE),0)</f>
        <v>0</v>
      </c>
      <c r="AJ128" s="88">
        <f>IFERROR(IF($C128="Key Commercial Service",VLOOKUP(L128,'Jenks Methodology'!$B$14:$G$18,6,TRUE),IF($C128="Key General Aviation",VLOOKUP(L128,'Jenks Methodology'!$C$14:$G$18,5,TRUE),IF($C128="Intermediate Large",VLOOKUP(L128,'Jenks Methodology'!$D$14:$G$18,4,TRUE),IF($C128="Intermediate Small",VLOOKUP(L128,'Jenks Methodology'!$E$14:$G$18,3,TRUE),VLOOKUP(L128,'Jenks Methodology'!$F$14:$G$18,2,TRUE))))),5)</f>
        <v>3.75</v>
      </c>
      <c r="AK128" s="88">
        <f>IFERROR(IF($C128="Key Commercial Service",VLOOKUP(M128,'Jenks Methodology'!$B$19:$G$23,6,TRUE),IF($C128="Key General Aviation",VLOOKUP(M128,'Jenks Methodology'!$C$19:$G$23,5,TRUE),IF($C128="Intermediate Large",VLOOKUP(M128,'Jenks Methodology'!$D$19:$G$23,4,TRUE),IF($C128="Intermediate Small",VLOOKUP(M128,'Jenks Methodology'!$E$19:$G$23,3,TRUE),VLOOKUP(M128,'Jenks Methodology'!$F$19:$G$23,2,TRUE))))),5)</f>
        <v>5</v>
      </c>
      <c r="AL128" s="88">
        <f>IFERROR(IF($C128="Key Commercial Service",VLOOKUP(N128,'Jenks Methodology'!$B$24:$G$28,6,TRUE),IF($C128="Key General Aviation",VLOOKUP(N128,'Jenks Methodology'!$C$24:$G$28,5,TRUE),IF($C128="Intermediate Large",VLOOKUP(N128,'Jenks Methodology'!$D$24:$G$28,4,TRUE),IF($C128="Intermediate Small",VLOOKUP(N128,'Jenks Methodology'!$E$24:$G$28,3,TRUE),VLOOKUP(N128,'Jenks Methodology'!$F$24:$G$28,2,TRUE))))),5)</f>
        <v>0</v>
      </c>
      <c r="AM128" s="88">
        <f>IFERROR(IF($C128="Key Commercial Service",VLOOKUP(O128,'Jenks Methodology'!$B$29:$G$33,6,FALSE),IF($C128="Key General Aviation",VLOOKUP(O128,'Jenks Methodology'!$C$29:$G$33,5,FALSE),IF($C128="Intermediate Large",VLOOKUP(O128,'Jenks Methodology'!$D$29:$G$33,4,FALSE),IF($C128="Intermediate Small",VLOOKUP(O128,'Jenks Methodology'!$E$29:$G$33,3,FALSE),VLOOKUP(O128,'Jenks Methodology'!$F$29:$G$33,2,FALSE))))),5)</f>
        <v>2.5</v>
      </c>
      <c r="AN128" s="101">
        <f>AVERAGE(AJ128:AM128)</f>
        <v>2.8125</v>
      </c>
      <c r="AO128" s="88">
        <f>IFERROR(IF($C128="Key Commercial Service",VLOOKUP(P128,'Jenks Methodology'!$B$34:$G$38,6,TRUE),IF($C128="Key General Aviation",VLOOKUP(P128,'Jenks Methodology'!$C$34:$G$38,5,TRUE),IF($C128="Intermediate Large",VLOOKUP(P128,'Jenks Methodology'!$D$34:$G$38,4,TRUE),IF($C128="Intermediate Small",VLOOKUP(P128,'Jenks Methodology'!$E$34:$G$38,3,TRUE),VLOOKUP(P128,'Jenks Methodology'!$F$34:$G$38,2,TRUE))))),5)</f>
        <v>2.5</v>
      </c>
      <c r="AP128" s="88">
        <f>VLOOKUP($Q128,'Basic Score Methodology'!$K$6:$L$12,'Basic Score Methodology'!$L$2,TRUE)</f>
        <v>1.25</v>
      </c>
      <c r="AQ128" s="88">
        <f>IFERROR(IF($C128="Key Commercial Service",VLOOKUP(R128,'Jenks Methodology'!$B$39:$G$43,6,TRUE),IF($C128="Key General Aviation",VLOOKUP(R128,'Jenks Methodology'!$C$39:$G$43,5,TRUE),IF($C128="Intermediate Large",VLOOKUP(R128,'Jenks Methodology'!$D$39:$G$43,4,TRUE),IF($C128="Intermediate Small",VLOOKUP(R128,'Jenks Methodology'!$E$39:$G$43,3,TRUE),VLOOKUP(R128,'Jenks Methodology'!$F$39:$G$43,2,TRUE))))),0)</f>
        <v>1.25</v>
      </c>
      <c r="AR128" s="88">
        <f>IFERROR(IF($C128="Key Commercial Service",VLOOKUP(S128,'Jenks Methodology'!$B$44:$G$48,6,TRUE),IF($C128="Key General Aviation",VLOOKUP(S128,'Jenks Methodology'!$C$44:$G$48,5,TRUE),IF($C128="Intermediate Large",VLOOKUP(S128,'Jenks Methodology'!$D$44:$G$48,4,TRUE),IF($C128="Intermediate Small",VLOOKUP(S128,'Jenks Methodology'!$E$44:$G$48,3,TRUE),VLOOKUP(S128,'Jenks Methodology'!$F$44:$G$48,2,TRUE))))),0)</f>
        <v>1.25</v>
      </c>
      <c r="AS128" s="88">
        <f>IFERROR(IF($C128="Key Commercial Service",VLOOKUP(T128,'Jenks Methodology'!$B$49:$G$53,6,TRUE),IF($C128="Key General Aviation",VLOOKUP(T128,'Jenks Methodology'!$C$49:$G$53,5,TRUE),IF($C128="Intermediate Large",VLOOKUP(T128,'Jenks Methodology'!$D$49:$G$53,4,TRUE),IF($C128="Intermediate Small",VLOOKUP(T128,'Jenks Methodology'!$E$49:$G$53,3,TRUE),VLOOKUP(T128,'Jenks Methodology'!$F$49:$G$53,2,TRUE))))),0)</f>
        <v>1.25</v>
      </c>
      <c r="AT128" s="88">
        <f>IFERROR(IF($C128="Key Commercial Service",VLOOKUP(U128,'Jenks Methodology'!$B$54:$G$58,6,TRUE),IF($C128="Key General Aviation",VLOOKUP(U128,'Jenks Methodology'!$C$54:$G$58,5,TRUE),IF($C128="Intermediate Large",VLOOKUP(U128,'Jenks Methodology'!$D$54:$G$58,4,TRUE),IF($C128="Intermediate Small",VLOOKUP(U128,'Jenks Methodology'!$E$54:$G$58,3,TRUE),VLOOKUP(U128,'Jenks Methodology'!$F$54:$G$58,2,TRUE))))),0)</f>
        <v>1.25</v>
      </c>
      <c r="AU128" s="88">
        <f>IFERROR(VLOOKUP(V128,'Basic Score Methodology'!$K$17:$M$21,'Basic Score Methodology'!$L$2,TRUE),0)</f>
        <v>2.5</v>
      </c>
      <c r="AV128" s="88">
        <f>IFERROR(VLOOKUP(W128,'Basic Score Methodology'!$K$17:$M$21,'Basic Score Methodology'!$M$2,TRUE),0)</f>
        <v>1.25</v>
      </c>
      <c r="AW128" s="88">
        <f>IFERROR(IF($C128="Key Commercial Service",VLOOKUP(X128,'Jenks Methodology'!$B$59:$G$63,6,TRUE),IF($C128="Key General Aviation",VLOOKUP(X128,'Jenks Methodology'!$C$59:$G$63,5,TRUE),IF($C128="Intermediate Large",VLOOKUP(X128,'Jenks Methodology'!$D$59:$G$63,4,TRUE),IF($C128="Intermediate Small",VLOOKUP(X128,'Jenks Methodology'!$E$59:$G$63,3,TRUE),VLOOKUP(X128,'Jenks Methodology'!$F$59:$G$63,2,TRUE))))),0)</f>
        <v>0</v>
      </c>
      <c r="AX128" s="88">
        <f>IFERROR(IF($C128="Key Commercial Service",VLOOKUP(Y128,'Jenks Methodology'!$B$64:$G$68,6,TRUE),IF($C128="Key General Aviation",VLOOKUP(Y128,'Jenks Methodology'!$C$64:$G$68,5,TRUE),IF($C128="Intermediate Large",VLOOKUP(Y128,'Jenks Methodology'!$D$64:$G$68,4,TRUE),IF($C128="Intermediate Small",VLOOKUP(Y128,'Jenks Methodology'!$E$64:$G$68,3,TRUE),VLOOKUP(Y128,'Jenks Methodology'!$F$64:$G$68,2,TRUE))))),0)</f>
        <v>0</v>
      </c>
      <c r="AY128" s="88">
        <f>IFERROR(IF($C128="Key Commercial Service",VLOOKUP(Z128,'Jenks Methodology'!$B$69:$G$73,6,TRUE),IF($C128="Key General Aviation",VLOOKUP(Z128,'Jenks Methodology'!$C$69:$G$73,5,TRUE),IF($C128="Intermediate Large",VLOOKUP(Z128,'Jenks Methodology'!$D$69:$G$73,4,TRUE),IF($C128="Intermediate Small",VLOOKUP(Z128,'Jenks Methodology'!$E$69:$G$73,3,TRUE),VLOOKUP(Z128,'Jenks Methodology'!$F$69:$G$73,2,TRUE))))),0)</f>
        <v>0</v>
      </c>
      <c r="AZ128" s="100">
        <f>IFERROR(VLOOKUP(AA128,'Basic Score Methodology'!$N$6:$O$7,'Basic Score Methodology'!$O$2,TRUE),0)</f>
        <v>5</v>
      </c>
      <c r="BA128" s="164">
        <f>SUM(AB128:AE128)+IF(AF128="",AG128,AF128)+SUM(AH128:AI128,AN128:AZ128)</f>
        <v>21.5625</v>
      </c>
    </row>
    <row r="129" spans="1:53" x14ac:dyDescent="0.3">
      <c r="A129" s="108" t="s">
        <v>60</v>
      </c>
      <c r="B129" s="1" t="s">
        <v>61</v>
      </c>
      <c r="C129" s="1" t="s">
        <v>297</v>
      </c>
      <c r="D129" s="129" t="str">
        <f>IF(COUNTIF('NPIAS Info 2021-25'!$C$4:$C$100,B129)&gt;0,"Y","N")</f>
        <v>N</v>
      </c>
      <c r="E129" s="129" t="str">
        <f>IFERROR(VLOOKUP($B129,'NPIAS Info 2021-25'!$C$4:$G$100,'NPIAS Info 2021-25'!$G$2,FALSE),"Non-NPIAS")</f>
        <v>Non-NPIAS</v>
      </c>
      <c r="F129" s="129" t="str">
        <f>IFERROR(IF(VLOOKUP($B129,'NPIAS Info 2021-25'!$C$4:$G$100,'NPIAS Info 2021-25'!$F$2,FALSE)=0,"N/A (Primary)",VLOOKUP($B129,'NPIAS Info 2021-25'!$C$4:$G$100,'NPIAS Info 2021-25'!$F$2,FALSE)),"N/A (Non-NPIAS)")</f>
        <v>N/A (Non-NPIAS)</v>
      </c>
      <c r="G129" s="130">
        <f>VLOOKUP($B129,'2020 Inventory Data'!$B$5:$V$137,'2020 Inventory Data'!$V$3,FALSE)</f>
        <v>0</v>
      </c>
      <c r="H129" s="168">
        <f>IFERROR(VLOOKUP(B129,MnSASP_Baseline_Operations[],'Baseline Ops'!$D$3,FALSE),0)</f>
        <v>198.32918962889974</v>
      </c>
      <c r="I129" s="130">
        <f>IFERROR(VLOOKUP($B129,'5010 Operations'!$C$5:$CO$151,'5010 Operations'!$CO$3,FALSE),"")</f>
        <v>1000</v>
      </c>
      <c r="J129" s="131">
        <f>IF(VLOOKUP($B129,'2020 Inventory Data'!$B$5:$G$137,'2020 Inventory Data'!$D$3,FALSE)="Yes",1,0)</f>
        <v>0</v>
      </c>
      <c r="K129" s="131">
        <f>IF(VLOOKUP($B129,'2020 Inventory Data'!$B$5:$G$137,'2020 Inventory Data'!$G$3,FALSE)="Yes",1,0)</f>
        <v>0</v>
      </c>
      <c r="L129" s="130">
        <f>VLOOKUP($B129,'30nm Airport Count'!$B$5:$K$137,'30nm Airport Count'!$I$3,FALSE)</f>
        <v>3</v>
      </c>
      <c r="M129" s="130">
        <f>VLOOKUP($B129,'30nm Airport Count'!$B$5:$K$137,'30nm Airport Count'!$J$3,FALSE)</f>
        <v>2</v>
      </c>
      <c r="N129" s="130">
        <f>VLOOKUP($B129,'30nm Airport Count'!$B$5:$K$137,'30nm Airport Count'!$K$3,FALSE)</f>
        <v>1</v>
      </c>
      <c r="O129" s="130">
        <f>VLOOKUP($B129,'30nm Airport Count'!$B$5:$L$137,'30nm Airport Count'!$L$3,FALSE)</f>
        <v>3</v>
      </c>
      <c r="P129" s="130">
        <f>VLOOKUP(B129,Population_30minProximity_Airports[[FAA ID]:[Population within 30 min drive-time]],3,FALSE)</f>
        <v>62770</v>
      </c>
      <c r="Q129" s="132" t="str">
        <f>IFERROR(VLOOKUP($B129,'PCI Data (106 airports)'!$W$6:$Z$112,4,FALSE),IF($C129="Landing Strip Turf","Turf","Unknown"))</f>
        <v>Turf</v>
      </c>
      <c r="R129" s="132">
        <f>VLOOKUP($B129,'Total Economic Impact'!$A$5:$G$139,'Total Economic Impact'!D$3,FALSE)</f>
        <v>2</v>
      </c>
      <c r="S129" s="133">
        <f>VLOOKUP($B129,'Total Economic Impact'!$A$5:$G$139,'Total Economic Impact'!E$3,FALSE)</f>
        <v>56420</v>
      </c>
      <c r="T129" s="133">
        <f>VLOOKUP($B129,'Total Economic Impact'!$A$5:$G$139,'Total Economic Impact'!F$3,FALSE)</f>
        <v>62560</v>
      </c>
      <c r="U129" s="133">
        <f>VLOOKUP($B129,'Total Economic Impact'!$A$5:$G$139,'Total Economic Impact'!G$3,FALSE)</f>
        <v>118980</v>
      </c>
      <c r="V129" s="134">
        <f>IFERROR(VLOOKUP($B129,'2020 Inventory Data'!$B$5:$AP$137,'2020 Inventory Data'!$AJ$3,FALSE),"NP")</f>
        <v>5</v>
      </c>
      <c r="W129" s="134">
        <f>IFERROR(VLOOKUP($B129,'2020 Inventory Data'!$B$5:$AP$137,'2020 Inventory Data'!$AK$3,FALSE),"NP")</f>
        <v>1</v>
      </c>
      <c r="X129" s="133">
        <f>IFERROR(VLOOKUP($B129,'AIP Grant History'!$M$9:$Q$109,5,FALSE),0)</f>
        <v>0</v>
      </c>
      <c r="Y129" s="133">
        <f>IFERROR(VLOOKUP($B129,'State-Local Funding History'!$L$11:$N$143,'State-Local Funding History'!M$9,FALSE),0)</f>
        <v>22281.989999999998</v>
      </c>
      <c r="Z129" s="133">
        <f>IFERROR(VLOOKUP($B129,'State-Local Funding History'!$L$11:$N$143,'State-Local Funding History'!N$9,FALSE),0)</f>
        <v>2433.0699999999997</v>
      </c>
      <c r="AA129" s="135" t="str">
        <f>IFERROR(IF(VLOOKUP($B129,'2020 Inventory Data'!$B$5:$AG$137,'2020 Inventory Data'!$AG$3,FALSE)="x","Y","N"),"")</f>
        <v>N</v>
      </c>
      <c r="AB129" s="112">
        <f>VLOOKUP(D129,'Basic Score Methodology'!$B$6:$E$16,'Basic Score Methodology'!$C$2,FALSE)</f>
        <v>0</v>
      </c>
      <c r="AC129" s="113">
        <f>IFERROR(VLOOKUP(E129,'Basic Score Methodology'!$B$6:$E$16,'Basic Score Methodology'!$D$2,FALSE),0)</f>
        <v>0</v>
      </c>
      <c r="AD129" s="113">
        <f>IFERROR(VLOOKUP(F129,'Basic Score Methodology'!$B$6:$E$16,'Basic Score Methodology'!$E$2,FALSE),0)</f>
        <v>0</v>
      </c>
      <c r="AE129" s="88">
        <f>IF(G129&lt;='Basic Score Methodology'!$G$12,'Basic Score Methodology'!$H$12,'Basic Score Methodology'!$H$13)</f>
        <v>0</v>
      </c>
      <c r="AF129" s="88">
        <f>IFERROR(IF($C129="Key Commercial Service",VLOOKUP(H129,'Jenks Methodology'!$B$4:$G$8,6,TRUE),IF($C129="Key General Aviation",VLOOKUP(H129,'Jenks Methodology'!$C$4:$G$8,5,TRUE),IF($C129="Intermediate Large",VLOOKUP(H129,'Jenks Methodology'!$D$4:$G$8,4,TRUE),IF($C129="Intermediate Small",VLOOKUP(H129,'Jenks Methodology'!$E$4:$G$8,3,TRUE),VLOOKUP(H129,'Jenks Methodology'!$F$4:$G$8,2,TRUE))))),0)</f>
        <v>0</v>
      </c>
      <c r="AG129" s="88">
        <f>IFERROR(IF($C129="Key Commercial Service",VLOOKUP($I129,'Jenks Methodology'!$B$9:$G$13,6,TRUE),IF($C129="Key General Aviation",VLOOKUP($I129,'Jenks Methodology'!$C$9:$G$13,5,TRUE),IF($C129="Intermediate Large",VLOOKUP($I129,'Jenks Methodology'!$D$9:$G$13,4,TRUE),IF($C129="Intermediate Small",VLOOKUP($I129,'Jenks Methodology'!$E$9:$G$13,3,TRUE),VLOOKUP($I129,'Jenks Methodology'!$F$9:$G$13,2,TRUE))))),"")</f>
        <v>1.25</v>
      </c>
      <c r="AH129" s="88">
        <f>IFERROR(VLOOKUP(J129,'Basic Score Methodology'!$G$6:$I$7,'Basic Score Methodology'!$H$2,FALSE),0)</f>
        <v>0</v>
      </c>
      <c r="AI129" s="88">
        <f>IFERROR(VLOOKUP(K129,'Basic Score Methodology'!$G$6:$I$7,'Basic Score Methodology'!$I$2,FALSE),0)</f>
        <v>0</v>
      </c>
      <c r="AJ129" s="88">
        <f>IFERROR(IF($C129="Key Commercial Service",VLOOKUP(L129,'Jenks Methodology'!$B$14:$G$18,6,TRUE),IF($C129="Key General Aviation",VLOOKUP(L129,'Jenks Methodology'!$C$14:$G$18,5,TRUE),IF($C129="Intermediate Large",VLOOKUP(L129,'Jenks Methodology'!$D$14:$G$18,4,TRUE),IF($C129="Intermediate Small",VLOOKUP(L129,'Jenks Methodology'!$E$14:$G$18,3,TRUE),VLOOKUP(L129,'Jenks Methodology'!$F$14:$G$18,2,TRUE))))),5)</f>
        <v>1.25</v>
      </c>
      <c r="AK129" s="88">
        <f>IFERROR(IF($C129="Key Commercial Service",VLOOKUP(M129,'Jenks Methodology'!$B$19:$G$23,6,TRUE),IF($C129="Key General Aviation",VLOOKUP(M129,'Jenks Methodology'!$C$19:$G$23,5,TRUE),IF($C129="Intermediate Large",VLOOKUP(M129,'Jenks Methodology'!$D$19:$G$23,4,TRUE),IF($C129="Intermediate Small",VLOOKUP(M129,'Jenks Methodology'!$E$19:$G$23,3,TRUE),VLOOKUP(M129,'Jenks Methodology'!$F$19:$G$23,2,TRUE))))),5)</f>
        <v>2.5</v>
      </c>
      <c r="AL129" s="88">
        <f>IFERROR(IF($C129="Key Commercial Service",VLOOKUP(N129,'Jenks Methodology'!$B$24:$G$28,6,TRUE),IF($C129="Key General Aviation",VLOOKUP(N129,'Jenks Methodology'!$C$24:$G$28,5,TRUE),IF($C129="Intermediate Large",VLOOKUP(N129,'Jenks Methodology'!$D$24:$G$28,4,TRUE),IF($C129="Intermediate Small",VLOOKUP(N129,'Jenks Methodology'!$E$24:$G$28,3,TRUE),VLOOKUP(N129,'Jenks Methodology'!$F$24:$G$28,2,TRUE))))),5)</f>
        <v>0</v>
      </c>
      <c r="AM129" s="88">
        <f>IFERROR(IF($C129="Key Commercial Service",VLOOKUP(O129,'Jenks Methodology'!$B$29:$G$33,6,FALSE),IF($C129="Key General Aviation",VLOOKUP(O129,'Jenks Methodology'!$C$29:$G$33,5,FALSE),IF($C129="Intermediate Large",VLOOKUP(O129,'Jenks Methodology'!$D$29:$G$33,4,FALSE),IF($C129="Intermediate Small",VLOOKUP(O129,'Jenks Methodology'!$E$29:$G$33,3,FALSE),VLOOKUP(O129,'Jenks Methodology'!$F$29:$G$33,2,FALSE))))),5)</f>
        <v>1.25</v>
      </c>
      <c r="AN129" s="101">
        <f>AVERAGE(AJ129:AM129)</f>
        <v>1.25</v>
      </c>
      <c r="AO129" s="88">
        <f>IFERROR(IF($C129="Key Commercial Service",VLOOKUP(P129,'Jenks Methodology'!$B$34:$G$38,6,TRUE),IF($C129="Key General Aviation",VLOOKUP(P129,'Jenks Methodology'!$C$34:$G$38,5,TRUE),IF($C129="Intermediate Large",VLOOKUP(P129,'Jenks Methodology'!$D$34:$G$38,4,TRUE),IF($C129="Intermediate Small",VLOOKUP(P129,'Jenks Methodology'!$E$34:$G$38,3,TRUE),VLOOKUP(P129,'Jenks Methodology'!$F$34:$G$38,2,TRUE))))),5)</f>
        <v>3.75</v>
      </c>
      <c r="AP129" s="88">
        <f>VLOOKUP($Q129,'Basic Score Methodology'!$K$6:$L$12,'Basic Score Methodology'!$L$2,TRUE)</f>
        <v>1.25</v>
      </c>
      <c r="AQ129" s="88">
        <f>IFERROR(IF($C129="Key Commercial Service",VLOOKUP(R129,'Jenks Methodology'!$B$39:$G$43,6,TRUE),IF($C129="Key General Aviation",VLOOKUP(R129,'Jenks Methodology'!$C$39:$G$43,5,TRUE),IF($C129="Intermediate Large",VLOOKUP(R129,'Jenks Methodology'!$D$39:$G$43,4,TRUE),IF($C129="Intermediate Small",VLOOKUP(R129,'Jenks Methodology'!$E$39:$G$43,3,TRUE),VLOOKUP(R129,'Jenks Methodology'!$F$39:$G$43,2,TRUE))))),0)</f>
        <v>2.5</v>
      </c>
      <c r="AR129" s="88">
        <f>IFERROR(IF($C129="Key Commercial Service",VLOOKUP(S129,'Jenks Methodology'!$B$44:$G$48,6,TRUE),IF($C129="Key General Aviation",VLOOKUP(S129,'Jenks Methodology'!$C$44:$G$48,5,TRUE),IF($C129="Intermediate Large",VLOOKUP(S129,'Jenks Methodology'!$D$44:$G$48,4,TRUE),IF($C129="Intermediate Small",VLOOKUP(S129,'Jenks Methodology'!$E$44:$G$48,3,TRUE),VLOOKUP(S129,'Jenks Methodology'!$F$44:$G$48,2,TRUE))))),0)</f>
        <v>2.5</v>
      </c>
      <c r="AS129" s="88">
        <f>IFERROR(IF($C129="Key Commercial Service",VLOOKUP(T129,'Jenks Methodology'!$B$49:$G$53,6,TRUE),IF($C129="Key General Aviation",VLOOKUP(T129,'Jenks Methodology'!$C$49:$G$53,5,TRUE),IF($C129="Intermediate Large",VLOOKUP(T129,'Jenks Methodology'!$D$49:$G$53,4,TRUE),IF($C129="Intermediate Small",VLOOKUP(T129,'Jenks Methodology'!$E$49:$G$53,3,TRUE),VLOOKUP(T129,'Jenks Methodology'!$F$49:$G$53,2,TRUE))))),0)</f>
        <v>1.25</v>
      </c>
      <c r="AT129" s="88">
        <f>IFERROR(IF($C129="Key Commercial Service",VLOOKUP(U129,'Jenks Methodology'!$B$54:$G$58,6,TRUE),IF($C129="Key General Aviation",VLOOKUP(U129,'Jenks Methodology'!$C$54:$G$58,5,TRUE),IF($C129="Intermediate Large",VLOOKUP(U129,'Jenks Methodology'!$D$54:$G$58,4,TRUE),IF($C129="Intermediate Small",VLOOKUP(U129,'Jenks Methodology'!$E$54:$G$58,3,TRUE),VLOOKUP(U129,'Jenks Methodology'!$F$54:$G$58,2,TRUE))))),0)</f>
        <v>1.25</v>
      </c>
      <c r="AU129" s="88">
        <f>IFERROR(VLOOKUP(V129,'Basic Score Methodology'!$K$17:$M$21,'Basic Score Methodology'!$L$2,TRUE),0)</f>
        <v>2.5</v>
      </c>
      <c r="AV129" s="88">
        <f>IFERROR(VLOOKUP(W129,'Basic Score Methodology'!$K$17:$M$21,'Basic Score Methodology'!$M$2,TRUE),0)</f>
        <v>0</v>
      </c>
      <c r="AW129" s="88">
        <f>IFERROR(IF($C129="Key Commercial Service",VLOOKUP(X129,'Jenks Methodology'!$B$59:$G$63,6,TRUE),IF($C129="Key General Aviation",VLOOKUP(X129,'Jenks Methodology'!$C$59:$G$63,5,TRUE),IF($C129="Intermediate Large",VLOOKUP(X129,'Jenks Methodology'!$D$59:$G$63,4,TRUE),IF($C129="Intermediate Small",VLOOKUP(X129,'Jenks Methodology'!$E$59:$G$63,3,TRUE),VLOOKUP(X129,'Jenks Methodology'!$F$59:$G$63,2,TRUE))))),0)</f>
        <v>0</v>
      </c>
      <c r="AX129" s="88">
        <f>IFERROR(IF($C129="Key Commercial Service",VLOOKUP(Y129,'Jenks Methodology'!$B$64:$G$68,6,TRUE),IF($C129="Key General Aviation",VLOOKUP(Y129,'Jenks Methodology'!$C$64:$G$68,5,TRUE),IF($C129="Intermediate Large",VLOOKUP(Y129,'Jenks Methodology'!$D$64:$G$68,4,TRUE),IF($C129="Intermediate Small",VLOOKUP(Y129,'Jenks Methodology'!$E$64:$G$68,3,TRUE),VLOOKUP(Y129,'Jenks Methodology'!$F$64:$G$68,2,TRUE))))),0)</f>
        <v>0</v>
      </c>
      <c r="AY129" s="88">
        <f>IFERROR(IF($C129="Key Commercial Service",VLOOKUP(Z129,'Jenks Methodology'!$B$69:$G$73,6,TRUE),IF($C129="Key General Aviation",VLOOKUP(Z129,'Jenks Methodology'!$C$69:$G$73,5,TRUE),IF($C129="Intermediate Large",VLOOKUP(Z129,'Jenks Methodology'!$D$69:$G$73,4,TRUE),IF($C129="Intermediate Small",VLOOKUP(Z129,'Jenks Methodology'!$E$69:$G$73,3,TRUE),VLOOKUP(Z129,'Jenks Methodology'!$F$69:$G$73,2,TRUE))))),0)</f>
        <v>0</v>
      </c>
      <c r="AZ129" s="100">
        <f>IFERROR(VLOOKUP(AA129,'Basic Score Methodology'!$N$6:$O$7,'Basic Score Methodology'!$O$2,TRUE),0)</f>
        <v>5</v>
      </c>
      <c r="BA129" s="164">
        <f>SUM(AB129:AE129)+IF(AF129="",AG129,AF129)+SUM(AH129:AI129,AN129:AZ129)</f>
        <v>21.25</v>
      </c>
    </row>
    <row r="130" spans="1:53" x14ac:dyDescent="0.3">
      <c r="A130" s="108" t="s">
        <v>184</v>
      </c>
      <c r="B130" s="1" t="s">
        <v>185</v>
      </c>
      <c r="C130" s="1" t="s">
        <v>290</v>
      </c>
      <c r="D130" s="129" t="str">
        <f>IF(COUNTIF('NPIAS Info 2021-25'!$C$4:$C$100,B130)&gt;0,"Y","N")</f>
        <v>N</v>
      </c>
      <c r="E130" s="129" t="str">
        <f>IFERROR(VLOOKUP($B130,'NPIAS Info 2021-25'!$C$4:$G$100,'NPIAS Info 2021-25'!$G$2,FALSE),"Non-NPIAS")</f>
        <v>Non-NPIAS</v>
      </c>
      <c r="F130" s="129" t="str">
        <f>IFERROR(IF(VLOOKUP($B130,'NPIAS Info 2021-25'!$C$4:$G$100,'NPIAS Info 2021-25'!$F$2,FALSE)=0,"N/A (Primary)",VLOOKUP($B130,'NPIAS Info 2021-25'!$C$4:$G$100,'NPIAS Info 2021-25'!$F$2,FALSE)),"N/A (Non-NPIAS)")</f>
        <v>N/A (Non-NPIAS)</v>
      </c>
      <c r="G130" s="130">
        <f>VLOOKUP($B130,'2020 Inventory Data'!$B$5:$V$137,'2020 Inventory Data'!$V$3,FALSE)</f>
        <v>0</v>
      </c>
      <c r="H130" s="168">
        <f>IFERROR(VLOOKUP(B130,MnSASP_Baseline_Operations[],'Baseline Ops'!$D$3,FALSE),0)</f>
        <v>430.65766890846805</v>
      </c>
      <c r="I130" s="130">
        <f>IFERROR(VLOOKUP($B130,'5010 Operations'!$C$5:$CO$151,'5010 Operations'!$CO$3,FALSE),"")</f>
        <v>3000</v>
      </c>
      <c r="J130" s="131">
        <f>IF(VLOOKUP($B130,'2020 Inventory Data'!$B$5:$G$137,'2020 Inventory Data'!$D$3,FALSE)="Yes",1,0)</f>
        <v>0</v>
      </c>
      <c r="K130" s="131">
        <f>IF(VLOOKUP($B130,'2020 Inventory Data'!$B$5:$G$137,'2020 Inventory Data'!$G$3,FALSE)="Yes",1,0)</f>
        <v>1</v>
      </c>
      <c r="L130" s="130">
        <f>VLOOKUP($B130,'30nm Airport Count'!$B$5:$K$137,'30nm Airport Count'!$I$3,FALSE)</f>
        <v>1</v>
      </c>
      <c r="M130" s="130">
        <f>VLOOKUP($B130,'30nm Airport Count'!$B$5:$K$137,'30nm Airport Count'!$J$3,FALSE)</f>
        <v>1</v>
      </c>
      <c r="N130" s="130">
        <f>VLOOKUP($B130,'30nm Airport Count'!$B$5:$K$137,'30nm Airport Count'!$K$3,FALSE)</f>
        <v>0</v>
      </c>
      <c r="O130" s="130">
        <f>VLOOKUP($B130,'30nm Airport Count'!$B$5:$L$137,'30nm Airport Count'!$L$3,FALSE)</f>
        <v>1</v>
      </c>
      <c r="P130" s="130">
        <f>VLOOKUP(B130,Population_30minProximity_Airports[[FAA ID]:[Population within 30 min drive-time]],3,FALSE)</f>
        <v>5556</v>
      </c>
      <c r="Q130" s="132">
        <f>IFERROR(VLOOKUP($B130,'PCI Data (106 airports)'!$W$6:$Z$112,4,FALSE),IF($C130="Landing Strip Turf","Turf","Unknown"))</f>
        <v>60</v>
      </c>
      <c r="R130" s="132">
        <f>VLOOKUP($B130,'Total Economic Impact'!$A$5:$G$139,'Total Economic Impact'!D$3,FALSE)</f>
        <v>1</v>
      </c>
      <c r="S130" s="133">
        <f>VLOOKUP($B130,'Total Economic Impact'!$A$5:$G$139,'Total Economic Impact'!E$3,FALSE)</f>
        <v>33380</v>
      </c>
      <c r="T130" s="133">
        <f>VLOOKUP($B130,'Total Economic Impact'!$A$5:$G$139,'Total Economic Impact'!F$3,FALSE)</f>
        <v>79340</v>
      </c>
      <c r="U130" s="133">
        <f>VLOOKUP($B130,'Total Economic Impact'!$A$5:$G$139,'Total Economic Impact'!G$3,FALSE)</f>
        <v>112720</v>
      </c>
      <c r="V130" s="134">
        <f>IFERROR(VLOOKUP($B130,'2020 Inventory Data'!$B$5:$AP$137,'2020 Inventory Data'!$AJ$3,FALSE),"NP")</f>
        <v>7</v>
      </c>
      <c r="W130" s="134">
        <f>IFERROR(VLOOKUP($B130,'2020 Inventory Data'!$B$5:$AP$137,'2020 Inventory Data'!$AK$3,FALSE),"NP")</f>
        <v>1</v>
      </c>
      <c r="X130" s="133">
        <f>IFERROR(VLOOKUP($B130,'AIP Grant History'!$M$9:$Q$109,5,FALSE),0)</f>
        <v>0</v>
      </c>
      <c r="Y130" s="133">
        <f>IFERROR(VLOOKUP($B130,'State-Local Funding History'!$L$11:$N$143,'State-Local Funding History'!M$9,FALSE),0)</f>
        <v>714696.67</v>
      </c>
      <c r="Z130" s="133">
        <f>IFERROR(VLOOKUP($B130,'State-Local Funding History'!$L$11:$N$143,'State-Local Funding History'!N$9,FALSE),0)</f>
        <v>321090.77999999997</v>
      </c>
      <c r="AA130" s="135" t="str">
        <f>IFERROR(IF(VLOOKUP($B130,'2020 Inventory Data'!$B$5:$AG$137,'2020 Inventory Data'!$AG$3,FALSE)="x","Y","N"),"")</f>
        <v>N</v>
      </c>
      <c r="AB130" s="112">
        <f>VLOOKUP(D130,'Basic Score Methodology'!$B$6:$E$16,'Basic Score Methodology'!$C$2,FALSE)</f>
        <v>0</v>
      </c>
      <c r="AC130" s="113">
        <f>IFERROR(VLOOKUP(E130,'Basic Score Methodology'!$B$6:$E$16,'Basic Score Methodology'!$D$2,FALSE),0)</f>
        <v>0</v>
      </c>
      <c r="AD130" s="113">
        <f>IFERROR(VLOOKUP(F130,'Basic Score Methodology'!$B$6:$E$16,'Basic Score Methodology'!$E$2,FALSE),0)</f>
        <v>0</v>
      </c>
      <c r="AE130" s="88">
        <f>IF(G130&lt;='Basic Score Methodology'!$G$12,'Basic Score Methodology'!$H$12,'Basic Score Methodology'!$H$13)</f>
        <v>0</v>
      </c>
      <c r="AF130" s="88">
        <f>IFERROR(IF($C130="Key Commercial Service",VLOOKUP(H130,'Jenks Methodology'!$B$4:$G$8,6,TRUE),IF($C130="Key General Aviation",VLOOKUP(H130,'Jenks Methodology'!$C$4:$G$8,5,TRUE),IF($C130="Intermediate Large",VLOOKUP(H130,'Jenks Methodology'!$D$4:$G$8,4,TRUE),IF($C130="Intermediate Small",VLOOKUP(H130,'Jenks Methodology'!$E$4:$G$8,3,TRUE),VLOOKUP(H130,'Jenks Methodology'!$F$4:$G$8,2,TRUE))))),0)</f>
        <v>0</v>
      </c>
      <c r="AG130" s="88">
        <f>IFERROR(IF($C130="Key Commercial Service",VLOOKUP($I130,'Jenks Methodology'!$B$9:$G$13,6,TRUE),IF($C130="Key General Aviation",VLOOKUP($I130,'Jenks Methodology'!$C$9:$G$13,5,TRUE),IF($C130="Intermediate Large",VLOOKUP($I130,'Jenks Methodology'!$D$9:$G$13,4,TRUE),IF($C130="Intermediate Small",VLOOKUP($I130,'Jenks Methodology'!$E$9:$G$13,3,TRUE),VLOOKUP($I130,'Jenks Methodology'!$F$9:$G$13,2,TRUE))))),"")</f>
        <v>0</v>
      </c>
      <c r="AH130" s="88">
        <f>IFERROR(VLOOKUP(J130,'Basic Score Methodology'!$G$6:$I$7,'Basic Score Methodology'!$H$2,FALSE),0)</f>
        <v>0</v>
      </c>
      <c r="AI130" s="88">
        <f>IFERROR(VLOOKUP(K130,'Basic Score Methodology'!$G$6:$I$7,'Basic Score Methodology'!$I$2,FALSE),0)</f>
        <v>5</v>
      </c>
      <c r="AJ130" s="88">
        <f>IFERROR(IF($C130="Key Commercial Service",VLOOKUP(L130,'Jenks Methodology'!$B$14:$G$18,6,TRUE),IF($C130="Key General Aviation",VLOOKUP(L130,'Jenks Methodology'!$C$14:$G$18,5,TRUE),IF($C130="Intermediate Large",VLOOKUP(L130,'Jenks Methodology'!$D$14:$G$18,4,TRUE),IF($C130="Intermediate Small",VLOOKUP(L130,'Jenks Methodology'!$E$14:$G$18,3,TRUE),VLOOKUP(L130,'Jenks Methodology'!$F$14:$G$18,2,TRUE))))),5)</f>
        <v>3.75</v>
      </c>
      <c r="AK130" s="88">
        <f>IFERROR(IF($C130="Key Commercial Service",VLOOKUP(M130,'Jenks Methodology'!$B$19:$G$23,6,TRUE),IF($C130="Key General Aviation",VLOOKUP(M130,'Jenks Methodology'!$C$19:$G$23,5,TRUE),IF($C130="Intermediate Large",VLOOKUP(M130,'Jenks Methodology'!$D$19:$G$23,4,TRUE),IF($C130="Intermediate Small",VLOOKUP(M130,'Jenks Methodology'!$E$19:$G$23,3,TRUE),VLOOKUP(M130,'Jenks Methodology'!$F$19:$G$23,2,TRUE))))),5)</f>
        <v>3.75</v>
      </c>
      <c r="AL130" s="88">
        <f>IFERROR(IF($C130="Key Commercial Service",VLOOKUP(N130,'Jenks Methodology'!$B$24:$G$28,6,TRUE),IF($C130="Key General Aviation",VLOOKUP(N130,'Jenks Methodology'!$C$24:$G$28,5,TRUE),IF($C130="Intermediate Large",VLOOKUP(N130,'Jenks Methodology'!$D$24:$G$28,4,TRUE),IF($C130="Intermediate Small",VLOOKUP(N130,'Jenks Methodology'!$E$24:$G$28,3,TRUE),VLOOKUP(N130,'Jenks Methodology'!$F$24:$G$28,2,TRUE))))),5)</f>
        <v>5</v>
      </c>
      <c r="AM130" s="88">
        <f>IFERROR(IF($C130="Key Commercial Service",VLOOKUP(O130,'Jenks Methodology'!$B$29:$G$33,6,FALSE),IF($C130="Key General Aviation",VLOOKUP(O130,'Jenks Methodology'!$C$29:$G$33,5,FALSE),IF($C130="Intermediate Large",VLOOKUP(O130,'Jenks Methodology'!$D$29:$G$33,4,FALSE),IF($C130="Intermediate Small",VLOOKUP(O130,'Jenks Methodology'!$E$29:$G$33,3,FALSE),VLOOKUP(O130,'Jenks Methodology'!$F$29:$G$33,2,FALSE))))),5)</f>
        <v>5</v>
      </c>
      <c r="AN130" s="101">
        <f>AVERAGE(AJ130:AM130)</f>
        <v>4.375</v>
      </c>
      <c r="AO130" s="88">
        <f>IFERROR(IF($C130="Key Commercial Service",VLOOKUP(P130,'Jenks Methodology'!$B$34:$G$38,6,TRUE),IF($C130="Key General Aviation",VLOOKUP(P130,'Jenks Methodology'!$C$34:$G$38,5,TRUE),IF($C130="Intermediate Large",VLOOKUP(P130,'Jenks Methodology'!$D$34:$G$38,4,TRUE),IF($C130="Intermediate Small",VLOOKUP(P130,'Jenks Methodology'!$E$34:$G$38,3,TRUE),VLOOKUP(P130,'Jenks Methodology'!$F$34:$G$38,2,TRUE))))),5)</f>
        <v>0</v>
      </c>
      <c r="AP130" s="88">
        <f>VLOOKUP($Q130,'Basic Score Methodology'!$K$6:$L$12,'Basic Score Methodology'!$L$2,TRUE)</f>
        <v>2.5</v>
      </c>
      <c r="AQ130" s="88">
        <f>IFERROR(IF($C130="Key Commercial Service",VLOOKUP(R130,'Jenks Methodology'!$B$39:$G$43,6,TRUE),IF($C130="Key General Aviation",VLOOKUP(R130,'Jenks Methodology'!$C$39:$G$43,5,TRUE),IF($C130="Intermediate Large",VLOOKUP(R130,'Jenks Methodology'!$D$39:$G$43,4,TRUE),IF($C130="Intermediate Small",VLOOKUP(R130,'Jenks Methodology'!$E$39:$G$43,3,TRUE),VLOOKUP(R130,'Jenks Methodology'!$F$39:$G$43,2,TRUE))))),0)</f>
        <v>0</v>
      </c>
      <c r="AR130" s="88">
        <f>IFERROR(IF($C130="Key Commercial Service",VLOOKUP(S130,'Jenks Methodology'!$B$44:$G$48,6,TRUE),IF($C130="Key General Aviation",VLOOKUP(S130,'Jenks Methodology'!$C$44:$G$48,5,TRUE),IF($C130="Intermediate Large",VLOOKUP(S130,'Jenks Methodology'!$D$44:$G$48,4,TRUE),IF($C130="Intermediate Small",VLOOKUP(S130,'Jenks Methodology'!$E$44:$G$48,3,TRUE),VLOOKUP(S130,'Jenks Methodology'!$F$44:$G$48,2,TRUE))))),0)</f>
        <v>0</v>
      </c>
      <c r="AS130" s="88">
        <f>IFERROR(IF($C130="Key Commercial Service",VLOOKUP(T130,'Jenks Methodology'!$B$49:$G$53,6,TRUE),IF($C130="Key General Aviation",VLOOKUP(T130,'Jenks Methodology'!$C$49:$G$53,5,TRUE),IF($C130="Intermediate Large",VLOOKUP(T130,'Jenks Methodology'!$D$49:$G$53,4,TRUE),IF($C130="Intermediate Small",VLOOKUP(T130,'Jenks Methodology'!$E$49:$G$53,3,TRUE),VLOOKUP(T130,'Jenks Methodology'!$F$49:$G$53,2,TRUE))))),0)</f>
        <v>0</v>
      </c>
      <c r="AT130" s="88">
        <f>IFERROR(IF($C130="Key Commercial Service",VLOOKUP(U130,'Jenks Methodology'!$B$54:$G$58,6,TRUE),IF($C130="Key General Aviation",VLOOKUP(U130,'Jenks Methodology'!$C$54:$G$58,5,TRUE),IF($C130="Intermediate Large",VLOOKUP(U130,'Jenks Methodology'!$D$54:$G$58,4,TRUE),IF($C130="Intermediate Small",VLOOKUP(U130,'Jenks Methodology'!$E$54:$G$58,3,TRUE),VLOOKUP(U130,'Jenks Methodology'!$F$54:$G$58,2,TRUE))))),0)</f>
        <v>0</v>
      </c>
      <c r="AU130" s="88">
        <f>IFERROR(VLOOKUP(V130,'Basic Score Methodology'!$K$17:$M$21,'Basic Score Methodology'!$L$2,TRUE),0)</f>
        <v>2.5</v>
      </c>
      <c r="AV130" s="88">
        <f>IFERROR(VLOOKUP(W130,'Basic Score Methodology'!$K$17:$M$21,'Basic Score Methodology'!$M$2,TRUE),0)</f>
        <v>0</v>
      </c>
      <c r="AW130" s="88">
        <f>IFERROR(IF($C130="Key Commercial Service",VLOOKUP(X130,'Jenks Methodology'!$B$59:$G$63,6,TRUE),IF($C130="Key General Aviation",VLOOKUP(X130,'Jenks Methodology'!$C$59:$G$63,5,TRUE),IF($C130="Intermediate Large",VLOOKUP(X130,'Jenks Methodology'!$D$59:$G$63,4,TRUE),IF($C130="Intermediate Small",VLOOKUP(X130,'Jenks Methodology'!$E$59:$G$63,3,TRUE),VLOOKUP(X130,'Jenks Methodology'!$F$59:$G$63,2,TRUE))))),0)</f>
        <v>0</v>
      </c>
      <c r="AX130" s="88">
        <f>IFERROR(IF($C130="Key Commercial Service",VLOOKUP(Y130,'Jenks Methodology'!$B$64:$G$68,6,TRUE),IF($C130="Key General Aviation",VLOOKUP(Y130,'Jenks Methodology'!$C$64:$G$68,5,TRUE),IF($C130="Intermediate Large",VLOOKUP(Y130,'Jenks Methodology'!$D$64:$G$68,4,TRUE),IF($C130="Intermediate Small",VLOOKUP(Y130,'Jenks Methodology'!$E$64:$G$68,3,TRUE),VLOOKUP(Y130,'Jenks Methodology'!$F$64:$G$68,2,TRUE))))),0)</f>
        <v>1.25</v>
      </c>
      <c r="AY130" s="88">
        <f>IFERROR(IF($C130="Key Commercial Service",VLOOKUP(Z130,'Jenks Methodology'!$B$69:$G$73,6,TRUE),IF($C130="Key General Aviation",VLOOKUP(Z130,'Jenks Methodology'!$C$69:$G$73,5,TRUE),IF($C130="Intermediate Large",VLOOKUP(Z130,'Jenks Methodology'!$D$69:$G$73,4,TRUE),IF($C130="Intermediate Small",VLOOKUP(Z130,'Jenks Methodology'!$E$69:$G$73,3,TRUE),VLOOKUP(Z130,'Jenks Methodology'!$F$69:$G$73,2,TRUE))))),0)</f>
        <v>0</v>
      </c>
      <c r="AZ130" s="100">
        <f>IFERROR(VLOOKUP(AA130,'Basic Score Methodology'!$N$6:$O$7,'Basic Score Methodology'!$O$2,TRUE),0)</f>
        <v>5</v>
      </c>
      <c r="BA130" s="164">
        <f>SUM(AB130:AE130)+IF(AF130="",AG130,AF130)+SUM(AH130:AI130,AN130:AZ130)</f>
        <v>20.625</v>
      </c>
    </row>
    <row r="131" spans="1:53" x14ac:dyDescent="0.3">
      <c r="A131" s="108" t="s">
        <v>138</v>
      </c>
      <c r="B131" s="1" t="s">
        <v>139</v>
      </c>
      <c r="C131" s="1" t="s">
        <v>290</v>
      </c>
      <c r="D131" s="129" t="str">
        <f>IF(COUNTIF('NPIAS Info 2021-25'!$C$4:$C$100,B131)&gt;0,"Y","N")</f>
        <v>N</v>
      </c>
      <c r="E131" s="129" t="str">
        <f>IFERROR(VLOOKUP($B131,'NPIAS Info 2021-25'!$C$4:$G$100,'NPIAS Info 2021-25'!$G$2,FALSE),"Non-NPIAS")</f>
        <v>Non-NPIAS</v>
      </c>
      <c r="F131" s="129" t="str">
        <f>IFERROR(IF(VLOOKUP($B131,'NPIAS Info 2021-25'!$C$4:$G$100,'NPIAS Info 2021-25'!$F$2,FALSE)=0,"N/A (Primary)",VLOOKUP($B131,'NPIAS Info 2021-25'!$C$4:$G$100,'NPIAS Info 2021-25'!$F$2,FALSE)),"N/A (Non-NPIAS)")</f>
        <v>N/A (Non-NPIAS)</v>
      </c>
      <c r="G131" s="130">
        <f>VLOOKUP($B131,'2020 Inventory Data'!$B$5:$V$137,'2020 Inventory Data'!$V$3,FALSE)</f>
        <v>9</v>
      </c>
      <c r="H131" s="168">
        <f>IFERROR(VLOOKUP(B131,MnSASP_Baseline_Operations[],'Baseline Ops'!$D$3,FALSE),0)</f>
        <v>986.99609307867695</v>
      </c>
      <c r="I131" s="130">
        <f>IFERROR(VLOOKUP($B131,'5010 Operations'!$C$5:$CO$151,'5010 Operations'!$CO$3,FALSE),"")</f>
        <v>1900</v>
      </c>
      <c r="J131" s="131">
        <f>IF(VLOOKUP($B131,'2020 Inventory Data'!$B$5:$G$137,'2020 Inventory Data'!$D$3,FALSE)="Yes",1,0)</f>
        <v>0</v>
      </c>
      <c r="K131" s="131">
        <f>IF(VLOOKUP($B131,'2020 Inventory Data'!$B$5:$G$137,'2020 Inventory Data'!$G$3,FALSE)="Yes",1,0)</f>
        <v>1</v>
      </c>
      <c r="L131" s="130">
        <f>VLOOKUP($B131,'30nm Airport Count'!$B$5:$K$137,'30nm Airport Count'!$I$3,FALSE)</f>
        <v>1</v>
      </c>
      <c r="M131" s="130">
        <f>VLOOKUP($B131,'30nm Airport Count'!$B$5:$K$137,'30nm Airport Count'!$J$3,FALSE)</f>
        <v>1</v>
      </c>
      <c r="N131" s="130">
        <f>VLOOKUP($B131,'30nm Airport Count'!$B$5:$K$137,'30nm Airport Count'!$K$3,FALSE)</f>
        <v>0</v>
      </c>
      <c r="O131" s="130">
        <f>VLOOKUP($B131,'30nm Airport Count'!$B$5:$L$137,'30nm Airport Count'!$L$3,FALSE)</f>
        <v>1</v>
      </c>
      <c r="P131" s="130">
        <f>VLOOKUP(B131,Population_30minProximity_Airports[[FAA ID]:[Population within 30 min drive-time]],3,FALSE)</f>
        <v>9285</v>
      </c>
      <c r="Q131" s="132">
        <f>IFERROR(VLOOKUP($B131,'PCI Data (106 airports)'!$W$6:$Z$112,4,FALSE),IF($C131="Landing Strip Turf","Turf","Unknown"))</f>
        <v>79.200863985631628</v>
      </c>
      <c r="R131" s="132">
        <f>VLOOKUP($B131,'Total Economic Impact'!$A$5:$G$139,'Total Economic Impact'!D$3,FALSE)</f>
        <v>2</v>
      </c>
      <c r="S131" s="133">
        <f>VLOOKUP($B131,'Total Economic Impact'!$A$5:$G$139,'Total Economic Impact'!E$3,FALSE)</f>
        <v>52870</v>
      </c>
      <c r="T131" s="133">
        <f>VLOOKUP($B131,'Total Economic Impact'!$A$5:$G$139,'Total Economic Impact'!F$3,FALSE)</f>
        <v>80000</v>
      </c>
      <c r="U131" s="133">
        <f>VLOOKUP($B131,'Total Economic Impact'!$A$5:$G$139,'Total Economic Impact'!G$3,FALSE)</f>
        <v>132870</v>
      </c>
      <c r="V131" s="134">
        <f>IFERROR(VLOOKUP($B131,'2020 Inventory Data'!$B$5:$AP$137,'2020 Inventory Data'!$AJ$3,FALSE),"NP")</f>
        <v>5</v>
      </c>
      <c r="W131" s="134">
        <f>IFERROR(VLOOKUP($B131,'2020 Inventory Data'!$B$5:$AP$137,'2020 Inventory Data'!$AK$3,FALSE),"NP")</f>
        <v>2</v>
      </c>
      <c r="X131" s="133">
        <f>IFERROR(VLOOKUP($B131,'AIP Grant History'!$M$9:$Q$109,5,FALSE),0)</f>
        <v>0</v>
      </c>
      <c r="Y131" s="133">
        <f>IFERROR(VLOOKUP($B131,'State-Local Funding History'!$L$11:$N$143,'State-Local Funding History'!M$9,FALSE),0)</f>
        <v>1499354.93</v>
      </c>
      <c r="Z131" s="133">
        <f>IFERROR(VLOOKUP($B131,'State-Local Funding History'!$L$11:$N$143,'State-Local Funding History'!N$9,FALSE),0)</f>
        <v>734517.25000000012</v>
      </c>
      <c r="AA131" s="135" t="str">
        <f>IFERROR(IF(VLOOKUP($B131,'2020 Inventory Data'!$B$5:$AG$137,'2020 Inventory Data'!$AG$3,FALSE)="x","Y","N"),"")</f>
        <v>Y</v>
      </c>
      <c r="AB131" s="112">
        <f>VLOOKUP(D131,'Basic Score Methodology'!$B$6:$E$16,'Basic Score Methodology'!$C$2,FALSE)</f>
        <v>0</v>
      </c>
      <c r="AC131" s="113">
        <f>IFERROR(VLOOKUP(E131,'Basic Score Methodology'!$B$6:$E$16,'Basic Score Methodology'!$D$2,FALSE),0)</f>
        <v>0</v>
      </c>
      <c r="AD131" s="113">
        <f>IFERROR(VLOOKUP(F131,'Basic Score Methodology'!$B$6:$E$16,'Basic Score Methodology'!$E$2,FALSE),0)</f>
        <v>0</v>
      </c>
      <c r="AE131" s="88">
        <f>IF(G131&lt;='Basic Score Methodology'!$G$12,'Basic Score Methodology'!$H$12,'Basic Score Methodology'!$H$13)</f>
        <v>0</v>
      </c>
      <c r="AF131" s="88">
        <f>IFERROR(IF($C131="Key Commercial Service",VLOOKUP(H131,'Jenks Methodology'!$B$4:$G$8,6,TRUE),IF($C131="Key General Aviation",VLOOKUP(H131,'Jenks Methodology'!$C$4:$G$8,5,TRUE),IF($C131="Intermediate Large",VLOOKUP(H131,'Jenks Methodology'!$D$4:$G$8,4,TRUE),IF($C131="Intermediate Small",VLOOKUP(H131,'Jenks Methodology'!$E$4:$G$8,3,TRUE),VLOOKUP(H131,'Jenks Methodology'!$F$4:$G$8,2,TRUE))))),0)</f>
        <v>0</v>
      </c>
      <c r="AG131" s="88">
        <f>IFERROR(IF($C131="Key Commercial Service",VLOOKUP($I131,'Jenks Methodology'!$B$9:$G$13,6,TRUE),IF($C131="Key General Aviation",VLOOKUP($I131,'Jenks Methodology'!$C$9:$G$13,5,TRUE),IF($C131="Intermediate Large",VLOOKUP($I131,'Jenks Methodology'!$D$9:$G$13,4,TRUE),IF($C131="Intermediate Small",VLOOKUP($I131,'Jenks Methodology'!$E$9:$G$13,3,TRUE),VLOOKUP($I131,'Jenks Methodology'!$F$9:$G$13,2,TRUE))))),"")</f>
        <v>0</v>
      </c>
      <c r="AH131" s="88">
        <f>IFERROR(VLOOKUP(J131,'Basic Score Methodology'!$G$6:$I$7,'Basic Score Methodology'!$H$2,FALSE),0)</f>
        <v>0</v>
      </c>
      <c r="AI131" s="88">
        <f>IFERROR(VLOOKUP(K131,'Basic Score Methodology'!$G$6:$I$7,'Basic Score Methodology'!$I$2,FALSE),0)</f>
        <v>5</v>
      </c>
      <c r="AJ131" s="88">
        <f>IFERROR(IF($C131="Key Commercial Service",VLOOKUP(L131,'Jenks Methodology'!$B$14:$G$18,6,TRUE),IF($C131="Key General Aviation",VLOOKUP(L131,'Jenks Methodology'!$C$14:$G$18,5,TRUE),IF($C131="Intermediate Large",VLOOKUP(L131,'Jenks Methodology'!$D$14:$G$18,4,TRUE),IF($C131="Intermediate Small",VLOOKUP(L131,'Jenks Methodology'!$E$14:$G$18,3,TRUE),VLOOKUP(L131,'Jenks Methodology'!$F$14:$G$18,2,TRUE))))),5)</f>
        <v>3.75</v>
      </c>
      <c r="AK131" s="88">
        <f>IFERROR(IF($C131="Key Commercial Service",VLOOKUP(M131,'Jenks Methodology'!$B$19:$G$23,6,TRUE),IF($C131="Key General Aviation",VLOOKUP(M131,'Jenks Methodology'!$C$19:$G$23,5,TRUE),IF($C131="Intermediate Large",VLOOKUP(M131,'Jenks Methodology'!$D$19:$G$23,4,TRUE),IF($C131="Intermediate Small",VLOOKUP(M131,'Jenks Methodology'!$E$19:$G$23,3,TRUE),VLOOKUP(M131,'Jenks Methodology'!$F$19:$G$23,2,TRUE))))),5)</f>
        <v>3.75</v>
      </c>
      <c r="AL131" s="88">
        <f>IFERROR(IF($C131="Key Commercial Service",VLOOKUP(N131,'Jenks Methodology'!$B$24:$G$28,6,TRUE),IF($C131="Key General Aviation",VLOOKUP(N131,'Jenks Methodology'!$C$24:$G$28,5,TRUE),IF($C131="Intermediate Large",VLOOKUP(N131,'Jenks Methodology'!$D$24:$G$28,4,TRUE),IF($C131="Intermediate Small",VLOOKUP(N131,'Jenks Methodology'!$E$24:$G$28,3,TRUE),VLOOKUP(N131,'Jenks Methodology'!$F$24:$G$28,2,TRUE))))),5)</f>
        <v>5</v>
      </c>
      <c r="AM131" s="88">
        <f>IFERROR(IF($C131="Key Commercial Service",VLOOKUP(O131,'Jenks Methodology'!$B$29:$G$33,6,FALSE),IF($C131="Key General Aviation",VLOOKUP(O131,'Jenks Methodology'!$C$29:$G$33,5,FALSE),IF($C131="Intermediate Large",VLOOKUP(O131,'Jenks Methodology'!$D$29:$G$33,4,FALSE),IF($C131="Intermediate Small",VLOOKUP(O131,'Jenks Methodology'!$E$29:$G$33,3,FALSE),VLOOKUP(O131,'Jenks Methodology'!$F$29:$G$33,2,FALSE))))),5)</f>
        <v>5</v>
      </c>
      <c r="AN131" s="101">
        <f>AVERAGE(AJ131:AM131)</f>
        <v>4.375</v>
      </c>
      <c r="AO131" s="88">
        <f>IFERROR(IF($C131="Key Commercial Service",VLOOKUP(P131,'Jenks Methodology'!$B$34:$G$38,6,TRUE),IF($C131="Key General Aviation",VLOOKUP(P131,'Jenks Methodology'!$C$34:$G$38,5,TRUE),IF($C131="Intermediate Large",VLOOKUP(P131,'Jenks Methodology'!$D$34:$G$38,4,TRUE),IF($C131="Intermediate Small",VLOOKUP(P131,'Jenks Methodology'!$E$34:$G$38,3,TRUE),VLOOKUP(P131,'Jenks Methodology'!$F$34:$G$38,2,TRUE))))),5)</f>
        <v>0</v>
      </c>
      <c r="AP131" s="88">
        <f>VLOOKUP($Q131,'Basic Score Methodology'!$K$6:$L$12,'Basic Score Methodology'!$L$2,TRUE)</f>
        <v>3.75</v>
      </c>
      <c r="AQ131" s="88">
        <f>IFERROR(IF($C131="Key Commercial Service",VLOOKUP(R131,'Jenks Methodology'!$B$39:$G$43,6,TRUE),IF($C131="Key General Aviation",VLOOKUP(R131,'Jenks Methodology'!$C$39:$G$43,5,TRUE),IF($C131="Intermediate Large",VLOOKUP(R131,'Jenks Methodology'!$D$39:$G$43,4,TRUE),IF($C131="Intermediate Small",VLOOKUP(R131,'Jenks Methodology'!$E$39:$G$43,3,TRUE),VLOOKUP(R131,'Jenks Methodology'!$F$39:$G$43,2,TRUE))))),0)</f>
        <v>0</v>
      </c>
      <c r="AR131" s="88">
        <f>IFERROR(IF($C131="Key Commercial Service",VLOOKUP(S131,'Jenks Methodology'!$B$44:$G$48,6,TRUE),IF($C131="Key General Aviation",VLOOKUP(S131,'Jenks Methodology'!$C$44:$G$48,5,TRUE),IF($C131="Intermediate Large",VLOOKUP(S131,'Jenks Methodology'!$D$44:$G$48,4,TRUE),IF($C131="Intermediate Small",VLOOKUP(S131,'Jenks Methodology'!$E$44:$G$48,3,TRUE),VLOOKUP(S131,'Jenks Methodology'!$F$44:$G$48,2,TRUE))))),0)</f>
        <v>0</v>
      </c>
      <c r="AS131" s="88">
        <f>IFERROR(IF($C131="Key Commercial Service",VLOOKUP(T131,'Jenks Methodology'!$B$49:$G$53,6,TRUE),IF($C131="Key General Aviation",VLOOKUP(T131,'Jenks Methodology'!$C$49:$G$53,5,TRUE),IF($C131="Intermediate Large",VLOOKUP(T131,'Jenks Methodology'!$D$49:$G$53,4,TRUE),IF($C131="Intermediate Small",VLOOKUP(T131,'Jenks Methodology'!$E$49:$G$53,3,TRUE),VLOOKUP(T131,'Jenks Methodology'!$F$49:$G$53,2,TRUE))))),0)</f>
        <v>0</v>
      </c>
      <c r="AT131" s="88">
        <f>IFERROR(IF($C131="Key Commercial Service",VLOOKUP(U131,'Jenks Methodology'!$B$54:$G$58,6,TRUE),IF($C131="Key General Aviation",VLOOKUP(U131,'Jenks Methodology'!$C$54:$G$58,5,TRUE),IF($C131="Intermediate Large",VLOOKUP(U131,'Jenks Methodology'!$D$54:$G$58,4,TRUE),IF($C131="Intermediate Small",VLOOKUP(U131,'Jenks Methodology'!$E$54:$G$58,3,TRUE),VLOOKUP(U131,'Jenks Methodology'!$F$54:$G$58,2,TRUE))))),0)</f>
        <v>0</v>
      </c>
      <c r="AU131" s="88">
        <f>IFERROR(VLOOKUP(V131,'Basic Score Methodology'!$K$17:$M$21,'Basic Score Methodology'!$L$2,TRUE),0)</f>
        <v>2.5</v>
      </c>
      <c r="AV131" s="88">
        <f>IFERROR(VLOOKUP(W131,'Basic Score Methodology'!$K$17:$M$21,'Basic Score Methodology'!$M$2,TRUE),0)</f>
        <v>0</v>
      </c>
      <c r="AW131" s="88">
        <f>IFERROR(IF($C131="Key Commercial Service",VLOOKUP(X131,'Jenks Methodology'!$B$59:$G$63,6,TRUE),IF($C131="Key General Aviation",VLOOKUP(X131,'Jenks Methodology'!$C$59:$G$63,5,TRUE),IF($C131="Intermediate Large",VLOOKUP(X131,'Jenks Methodology'!$D$59:$G$63,4,TRUE),IF($C131="Intermediate Small",VLOOKUP(X131,'Jenks Methodology'!$E$59:$G$63,3,TRUE),VLOOKUP(X131,'Jenks Methodology'!$F$59:$G$63,2,TRUE))))),0)</f>
        <v>0</v>
      </c>
      <c r="AX131" s="88">
        <f>IFERROR(IF($C131="Key Commercial Service",VLOOKUP(Y131,'Jenks Methodology'!$B$64:$G$68,6,TRUE),IF($C131="Key General Aviation",VLOOKUP(Y131,'Jenks Methodology'!$C$64:$G$68,5,TRUE),IF($C131="Intermediate Large",VLOOKUP(Y131,'Jenks Methodology'!$D$64:$G$68,4,TRUE),IF($C131="Intermediate Small",VLOOKUP(Y131,'Jenks Methodology'!$E$64:$G$68,3,TRUE),VLOOKUP(Y131,'Jenks Methodology'!$F$64:$G$68,2,TRUE))))),0)</f>
        <v>2.5</v>
      </c>
      <c r="AY131" s="88">
        <f>IFERROR(IF($C131="Key Commercial Service",VLOOKUP(Z131,'Jenks Methodology'!$B$69:$G$73,6,TRUE),IF($C131="Key General Aviation",VLOOKUP(Z131,'Jenks Methodology'!$C$69:$G$73,5,TRUE),IF($C131="Intermediate Large",VLOOKUP(Z131,'Jenks Methodology'!$D$69:$G$73,4,TRUE),IF($C131="Intermediate Small",VLOOKUP(Z131,'Jenks Methodology'!$E$69:$G$73,3,TRUE),VLOOKUP(Z131,'Jenks Methodology'!$F$69:$G$73,2,TRUE))))),0)</f>
        <v>2.5</v>
      </c>
      <c r="AZ131" s="100">
        <f>IFERROR(VLOOKUP(AA131,'Basic Score Methodology'!$N$6:$O$7,'Basic Score Methodology'!$O$2,TRUE),0)</f>
        <v>0</v>
      </c>
      <c r="BA131" s="164">
        <f>SUM(AB131:AE131)+IF(AF131="",AG131,AF131)+SUM(AH131:AI131,AN131:AZ131)</f>
        <v>20.625</v>
      </c>
    </row>
    <row r="132" spans="1:53" x14ac:dyDescent="0.3">
      <c r="A132" s="108" t="s">
        <v>198</v>
      </c>
      <c r="B132" s="1" t="s">
        <v>199</v>
      </c>
      <c r="C132" s="1" t="s">
        <v>297</v>
      </c>
      <c r="D132" s="129" t="str">
        <f>IF(COUNTIF('NPIAS Info 2021-25'!$C$4:$C$100,B132)&gt;0,"Y","N")</f>
        <v>N</v>
      </c>
      <c r="E132" s="129" t="str">
        <f>IFERROR(VLOOKUP($B132,'NPIAS Info 2021-25'!$C$4:$G$100,'NPIAS Info 2021-25'!$G$2,FALSE),"Non-NPIAS")</f>
        <v>Non-NPIAS</v>
      </c>
      <c r="F132" s="129" t="str">
        <f>IFERROR(IF(VLOOKUP($B132,'NPIAS Info 2021-25'!$C$4:$G$100,'NPIAS Info 2021-25'!$F$2,FALSE)=0,"N/A (Primary)",VLOOKUP($B132,'NPIAS Info 2021-25'!$C$4:$G$100,'NPIAS Info 2021-25'!$F$2,FALSE)),"N/A (Non-NPIAS)")</f>
        <v>N/A (Non-NPIAS)</v>
      </c>
      <c r="G132" s="130">
        <f>VLOOKUP($B132,'2020 Inventory Data'!$B$5:$V$137,'2020 Inventory Data'!$V$3,FALSE)</f>
        <v>6</v>
      </c>
      <c r="H132" s="168">
        <f>IFERROR(VLOOKUP(B132,MnSASP_Baseline_Operations[],'Baseline Ops'!$D$3,FALSE),0)</f>
        <v>512.01732026544653</v>
      </c>
      <c r="I132" s="130">
        <f>IFERROR(VLOOKUP($B132,'5010 Operations'!$C$5:$CO$151,'5010 Operations'!$CO$3,FALSE),"")</f>
        <v>1000</v>
      </c>
      <c r="J132" s="131">
        <f>IF(VLOOKUP($B132,'2020 Inventory Data'!$B$5:$G$137,'2020 Inventory Data'!$D$3,FALSE)="Yes",1,0)</f>
        <v>0</v>
      </c>
      <c r="K132" s="131">
        <f>IF(VLOOKUP($B132,'2020 Inventory Data'!$B$5:$G$137,'2020 Inventory Data'!$G$3,FALSE)="Yes",1,0)</f>
        <v>0</v>
      </c>
      <c r="L132" s="130">
        <f>VLOOKUP($B132,'30nm Airport Count'!$B$5:$K$137,'30nm Airport Count'!$I$3,FALSE)</f>
        <v>2</v>
      </c>
      <c r="M132" s="130">
        <f>VLOOKUP($B132,'30nm Airport Count'!$B$5:$K$137,'30nm Airport Count'!$J$3,FALSE)</f>
        <v>1</v>
      </c>
      <c r="N132" s="130">
        <f>VLOOKUP($B132,'30nm Airport Count'!$B$5:$K$137,'30nm Airport Count'!$K$3,FALSE)</f>
        <v>1</v>
      </c>
      <c r="O132" s="130">
        <f>VLOOKUP($B132,'30nm Airport Count'!$B$5:$L$137,'30nm Airport Count'!$L$3,FALSE)</f>
        <v>3</v>
      </c>
      <c r="P132" s="130">
        <f>VLOOKUP(B132,Population_30minProximity_Airports[[FAA ID]:[Population within 30 min drive-time]],3,FALSE)</f>
        <v>6329</v>
      </c>
      <c r="Q132" s="132" t="str">
        <f>IFERROR(VLOOKUP($B132,'PCI Data (106 airports)'!$W$6:$Z$112,4,FALSE),IF($C132="Landing Strip Turf","Turf","Unknown"))</f>
        <v>Turf</v>
      </c>
      <c r="R132" s="132">
        <f>VLOOKUP($B132,'Total Economic Impact'!$A$5:$G$139,'Total Economic Impact'!D$3,FALSE)</f>
        <v>1</v>
      </c>
      <c r="S132" s="133">
        <f>VLOOKUP($B132,'Total Economic Impact'!$A$5:$G$139,'Total Economic Impact'!E$3,FALSE)</f>
        <v>25320</v>
      </c>
      <c r="T132" s="133">
        <f>VLOOKUP($B132,'Total Economic Impact'!$A$5:$G$139,'Total Economic Impact'!F$3,FALSE)</f>
        <v>25470</v>
      </c>
      <c r="U132" s="133">
        <f>VLOOKUP($B132,'Total Economic Impact'!$A$5:$G$139,'Total Economic Impact'!G$3,FALSE)</f>
        <v>50790</v>
      </c>
      <c r="V132" s="134">
        <f>IFERROR(VLOOKUP($B132,'2020 Inventory Data'!$B$5:$AP$137,'2020 Inventory Data'!$AJ$3,FALSE),"NP")</f>
        <v>7</v>
      </c>
      <c r="W132" s="134">
        <f>IFERROR(VLOOKUP($B132,'2020 Inventory Data'!$B$5:$AP$137,'2020 Inventory Data'!$AK$3,FALSE),"NP")</f>
        <v>8</v>
      </c>
      <c r="X132" s="133">
        <f>IFERROR(VLOOKUP($B132,'AIP Grant History'!$M$9:$Q$109,5,FALSE),0)</f>
        <v>0</v>
      </c>
      <c r="Y132" s="133">
        <f>IFERROR(VLOOKUP($B132,'State-Local Funding History'!$L$11:$N$143,'State-Local Funding History'!M$9,FALSE),0)</f>
        <v>56918.63</v>
      </c>
      <c r="Z132" s="133">
        <f>IFERROR(VLOOKUP($B132,'State-Local Funding History'!$L$11:$N$143,'State-Local Funding History'!N$9,FALSE),0)</f>
        <v>15522.57</v>
      </c>
      <c r="AA132" s="135" t="str">
        <f>IFERROR(IF(VLOOKUP($B132,'2020 Inventory Data'!$B$5:$AG$137,'2020 Inventory Data'!$AG$3,FALSE)="x","Y","N"),"")</f>
        <v>N</v>
      </c>
      <c r="AB132" s="112">
        <f>VLOOKUP(D132,'Basic Score Methodology'!$B$6:$E$16,'Basic Score Methodology'!$C$2,FALSE)</f>
        <v>0</v>
      </c>
      <c r="AC132" s="113">
        <f>IFERROR(VLOOKUP(E132,'Basic Score Methodology'!$B$6:$E$16,'Basic Score Methodology'!$D$2,FALSE),0)</f>
        <v>0</v>
      </c>
      <c r="AD132" s="113">
        <f>IFERROR(VLOOKUP(F132,'Basic Score Methodology'!$B$6:$E$16,'Basic Score Methodology'!$E$2,FALSE),0)</f>
        <v>0</v>
      </c>
      <c r="AE132" s="88">
        <f>IF(G132&lt;='Basic Score Methodology'!$G$12,'Basic Score Methodology'!$H$12,'Basic Score Methodology'!$H$13)</f>
        <v>0</v>
      </c>
      <c r="AF132" s="88">
        <f>IFERROR(IF($C132="Key Commercial Service",VLOOKUP(H132,'Jenks Methodology'!$B$4:$G$8,6,TRUE),IF($C132="Key General Aviation",VLOOKUP(H132,'Jenks Methodology'!$C$4:$G$8,5,TRUE),IF($C132="Intermediate Large",VLOOKUP(H132,'Jenks Methodology'!$D$4:$G$8,4,TRUE),IF($C132="Intermediate Small",VLOOKUP(H132,'Jenks Methodology'!$E$4:$G$8,3,TRUE),VLOOKUP(H132,'Jenks Methodology'!$F$4:$G$8,2,TRUE))))),0)</f>
        <v>0</v>
      </c>
      <c r="AG132" s="88">
        <f>IFERROR(IF($C132="Key Commercial Service",VLOOKUP($I132,'Jenks Methodology'!$B$9:$G$13,6,TRUE),IF($C132="Key General Aviation",VLOOKUP($I132,'Jenks Methodology'!$C$9:$G$13,5,TRUE),IF($C132="Intermediate Large",VLOOKUP($I132,'Jenks Methodology'!$D$9:$G$13,4,TRUE),IF($C132="Intermediate Small",VLOOKUP($I132,'Jenks Methodology'!$E$9:$G$13,3,TRUE),VLOOKUP($I132,'Jenks Methodology'!$F$9:$G$13,2,TRUE))))),"")</f>
        <v>1.25</v>
      </c>
      <c r="AH132" s="88">
        <f>IFERROR(VLOOKUP(J132,'Basic Score Methodology'!$G$6:$I$7,'Basic Score Methodology'!$H$2,FALSE),0)</f>
        <v>0</v>
      </c>
      <c r="AI132" s="88">
        <f>IFERROR(VLOOKUP(K132,'Basic Score Methodology'!$G$6:$I$7,'Basic Score Methodology'!$I$2,FALSE),0)</f>
        <v>0</v>
      </c>
      <c r="AJ132" s="88">
        <f>IFERROR(IF($C132="Key Commercial Service",VLOOKUP(L132,'Jenks Methodology'!$B$14:$G$18,6,TRUE),IF($C132="Key General Aviation",VLOOKUP(L132,'Jenks Methodology'!$C$14:$G$18,5,TRUE),IF($C132="Intermediate Large",VLOOKUP(L132,'Jenks Methodology'!$D$14:$G$18,4,TRUE),IF($C132="Intermediate Small",VLOOKUP(L132,'Jenks Methodology'!$E$14:$G$18,3,TRUE),VLOOKUP(L132,'Jenks Methodology'!$F$14:$G$18,2,TRUE))))),5)</f>
        <v>2.5</v>
      </c>
      <c r="AK132" s="88">
        <f>IFERROR(IF($C132="Key Commercial Service",VLOOKUP(M132,'Jenks Methodology'!$B$19:$G$23,6,TRUE),IF($C132="Key General Aviation",VLOOKUP(M132,'Jenks Methodology'!$C$19:$G$23,5,TRUE),IF($C132="Intermediate Large",VLOOKUP(M132,'Jenks Methodology'!$D$19:$G$23,4,TRUE),IF($C132="Intermediate Small",VLOOKUP(M132,'Jenks Methodology'!$E$19:$G$23,3,TRUE),VLOOKUP(M132,'Jenks Methodology'!$F$19:$G$23,2,TRUE))))),5)</f>
        <v>3.75</v>
      </c>
      <c r="AL132" s="88">
        <f>IFERROR(IF($C132="Key Commercial Service",VLOOKUP(N132,'Jenks Methodology'!$B$24:$G$28,6,TRUE),IF($C132="Key General Aviation",VLOOKUP(N132,'Jenks Methodology'!$C$24:$G$28,5,TRUE),IF($C132="Intermediate Large",VLOOKUP(N132,'Jenks Methodology'!$D$24:$G$28,4,TRUE),IF($C132="Intermediate Small",VLOOKUP(N132,'Jenks Methodology'!$E$24:$G$28,3,TRUE),VLOOKUP(N132,'Jenks Methodology'!$F$24:$G$28,2,TRUE))))),5)</f>
        <v>0</v>
      </c>
      <c r="AM132" s="88">
        <f>IFERROR(IF($C132="Key Commercial Service",VLOOKUP(O132,'Jenks Methodology'!$B$29:$G$33,6,FALSE),IF($C132="Key General Aviation",VLOOKUP(O132,'Jenks Methodology'!$C$29:$G$33,5,FALSE),IF($C132="Intermediate Large",VLOOKUP(O132,'Jenks Methodology'!$D$29:$G$33,4,FALSE),IF($C132="Intermediate Small",VLOOKUP(O132,'Jenks Methodology'!$E$29:$G$33,3,FALSE),VLOOKUP(O132,'Jenks Methodology'!$F$29:$G$33,2,FALSE))))),5)</f>
        <v>1.25</v>
      </c>
      <c r="AN132" s="101">
        <f>AVERAGE(AJ132:AM132)</f>
        <v>1.875</v>
      </c>
      <c r="AO132" s="88">
        <f>IFERROR(IF($C132="Key Commercial Service",VLOOKUP(P132,'Jenks Methodology'!$B$34:$G$38,6,TRUE),IF($C132="Key General Aviation",VLOOKUP(P132,'Jenks Methodology'!$C$34:$G$38,5,TRUE),IF($C132="Intermediate Large",VLOOKUP(P132,'Jenks Methodology'!$D$34:$G$38,4,TRUE),IF($C132="Intermediate Small",VLOOKUP(P132,'Jenks Methodology'!$E$34:$G$38,3,TRUE),VLOOKUP(P132,'Jenks Methodology'!$F$34:$G$38,2,TRUE))))),5)</f>
        <v>1.25</v>
      </c>
      <c r="AP132" s="88">
        <f>VLOOKUP($Q132,'Basic Score Methodology'!$K$6:$L$12,'Basic Score Methodology'!$L$2,TRUE)</f>
        <v>1.25</v>
      </c>
      <c r="AQ132" s="88">
        <f>IFERROR(IF($C132="Key Commercial Service",VLOOKUP(R132,'Jenks Methodology'!$B$39:$G$43,6,TRUE),IF($C132="Key General Aviation",VLOOKUP(R132,'Jenks Methodology'!$C$39:$G$43,5,TRUE),IF($C132="Intermediate Large",VLOOKUP(R132,'Jenks Methodology'!$D$39:$G$43,4,TRUE),IF($C132="Intermediate Small",VLOOKUP(R132,'Jenks Methodology'!$E$39:$G$43,3,TRUE),VLOOKUP(R132,'Jenks Methodology'!$F$39:$G$43,2,TRUE))))),0)</f>
        <v>1.25</v>
      </c>
      <c r="AR132" s="88">
        <f>IFERROR(IF($C132="Key Commercial Service",VLOOKUP(S132,'Jenks Methodology'!$B$44:$G$48,6,TRUE),IF($C132="Key General Aviation",VLOOKUP(S132,'Jenks Methodology'!$C$44:$G$48,5,TRUE),IF($C132="Intermediate Large",VLOOKUP(S132,'Jenks Methodology'!$D$44:$G$48,4,TRUE),IF($C132="Intermediate Small",VLOOKUP(S132,'Jenks Methodology'!$E$44:$G$48,3,TRUE),VLOOKUP(S132,'Jenks Methodology'!$F$44:$G$48,2,TRUE))))),0)</f>
        <v>0</v>
      </c>
      <c r="AS132" s="88">
        <f>IFERROR(IF($C132="Key Commercial Service",VLOOKUP(T132,'Jenks Methodology'!$B$49:$G$53,6,TRUE),IF($C132="Key General Aviation",VLOOKUP(T132,'Jenks Methodology'!$C$49:$G$53,5,TRUE),IF($C132="Intermediate Large",VLOOKUP(T132,'Jenks Methodology'!$D$49:$G$53,4,TRUE),IF($C132="Intermediate Small",VLOOKUP(T132,'Jenks Methodology'!$E$49:$G$53,3,TRUE),VLOOKUP(T132,'Jenks Methodology'!$F$49:$G$53,2,TRUE))))),0)</f>
        <v>0</v>
      </c>
      <c r="AT132" s="88">
        <f>IFERROR(IF($C132="Key Commercial Service",VLOOKUP(U132,'Jenks Methodology'!$B$54:$G$58,6,TRUE),IF($C132="Key General Aviation",VLOOKUP(U132,'Jenks Methodology'!$C$54:$G$58,5,TRUE),IF($C132="Intermediate Large",VLOOKUP(U132,'Jenks Methodology'!$D$54:$G$58,4,TRUE),IF($C132="Intermediate Small",VLOOKUP(U132,'Jenks Methodology'!$E$54:$G$58,3,TRUE),VLOOKUP(U132,'Jenks Methodology'!$F$54:$G$58,2,TRUE))))),0)</f>
        <v>0</v>
      </c>
      <c r="AU132" s="88">
        <f>IFERROR(VLOOKUP(V132,'Basic Score Methodology'!$K$17:$M$21,'Basic Score Methodology'!$L$2,TRUE),0)</f>
        <v>2.5</v>
      </c>
      <c r="AV132" s="88">
        <f>IFERROR(VLOOKUP(W132,'Basic Score Methodology'!$K$17:$M$21,'Basic Score Methodology'!$M$2,TRUE),0)</f>
        <v>3.75</v>
      </c>
      <c r="AW132" s="88">
        <f>IFERROR(IF($C132="Key Commercial Service",VLOOKUP(X132,'Jenks Methodology'!$B$59:$G$63,6,TRUE),IF($C132="Key General Aviation",VLOOKUP(X132,'Jenks Methodology'!$C$59:$G$63,5,TRUE),IF($C132="Intermediate Large",VLOOKUP(X132,'Jenks Methodology'!$D$59:$G$63,4,TRUE),IF($C132="Intermediate Small",VLOOKUP(X132,'Jenks Methodology'!$E$59:$G$63,3,TRUE),VLOOKUP(X132,'Jenks Methodology'!$F$59:$G$63,2,TRUE))))),0)</f>
        <v>0</v>
      </c>
      <c r="AX132" s="88">
        <f>IFERROR(IF($C132="Key Commercial Service",VLOOKUP(Y132,'Jenks Methodology'!$B$64:$G$68,6,TRUE),IF($C132="Key General Aviation",VLOOKUP(Y132,'Jenks Methodology'!$C$64:$G$68,5,TRUE),IF($C132="Intermediate Large",VLOOKUP(Y132,'Jenks Methodology'!$D$64:$G$68,4,TRUE),IF($C132="Intermediate Small",VLOOKUP(Y132,'Jenks Methodology'!$E$64:$G$68,3,TRUE),VLOOKUP(Y132,'Jenks Methodology'!$F$64:$G$68,2,TRUE))))),0)</f>
        <v>1.25</v>
      </c>
      <c r="AY132" s="88">
        <f>IFERROR(IF($C132="Key Commercial Service",VLOOKUP(Z132,'Jenks Methodology'!$B$69:$G$73,6,TRUE),IF($C132="Key General Aviation",VLOOKUP(Z132,'Jenks Methodology'!$C$69:$G$73,5,TRUE),IF($C132="Intermediate Large",VLOOKUP(Z132,'Jenks Methodology'!$D$69:$G$73,4,TRUE),IF($C132="Intermediate Small",VLOOKUP(Z132,'Jenks Methodology'!$E$69:$G$73,3,TRUE),VLOOKUP(Z132,'Jenks Methodology'!$F$69:$G$73,2,TRUE))))),0)</f>
        <v>1.25</v>
      </c>
      <c r="AZ132" s="100">
        <f>IFERROR(VLOOKUP(AA132,'Basic Score Methodology'!$N$6:$O$7,'Basic Score Methodology'!$O$2,TRUE),0)</f>
        <v>5</v>
      </c>
      <c r="BA132" s="164">
        <f>SUM(AB132:AE132)+IF(AF132="",AG132,AF132)+SUM(AH132:AI132,AN132:AZ132)</f>
        <v>19.375</v>
      </c>
    </row>
    <row r="133" spans="1:53" x14ac:dyDescent="0.3">
      <c r="A133" s="108" t="s">
        <v>112</v>
      </c>
      <c r="B133" s="1" t="s">
        <v>113</v>
      </c>
      <c r="C133" s="1" t="s">
        <v>297</v>
      </c>
      <c r="D133" s="129" t="str">
        <f>IF(COUNTIF('NPIAS Info 2021-25'!$C$4:$C$100,B133)&gt;0,"Y","N")</f>
        <v>N</v>
      </c>
      <c r="E133" s="129" t="str">
        <f>IFERROR(VLOOKUP($B133,'NPIAS Info 2021-25'!$C$4:$G$100,'NPIAS Info 2021-25'!$G$2,FALSE),"Non-NPIAS")</f>
        <v>Non-NPIAS</v>
      </c>
      <c r="F133" s="129" t="str">
        <f>IFERROR(IF(VLOOKUP($B133,'NPIAS Info 2021-25'!$C$4:$G$100,'NPIAS Info 2021-25'!$F$2,FALSE)=0,"N/A (Primary)",VLOOKUP($B133,'NPIAS Info 2021-25'!$C$4:$G$100,'NPIAS Info 2021-25'!$F$2,FALSE)),"N/A (Non-NPIAS)")</f>
        <v>N/A (Non-NPIAS)</v>
      </c>
      <c r="G133" s="130">
        <f>VLOOKUP($B133,'2020 Inventory Data'!$B$5:$V$137,'2020 Inventory Data'!$V$3,FALSE)</f>
        <v>2</v>
      </c>
      <c r="H133" s="168">
        <f>IFERROR(VLOOKUP(B133,MnSASP_Baseline_Operations[],'Baseline Ops'!$D$3,FALSE),0)</f>
        <v>2005.6665482751114</v>
      </c>
      <c r="I133" s="130">
        <f>IFERROR(VLOOKUP($B133,'5010 Operations'!$C$5:$CO$151,'5010 Operations'!$CO$3,FALSE),"")</f>
        <v>4500</v>
      </c>
      <c r="J133" s="131">
        <f>IF(VLOOKUP($B133,'2020 Inventory Data'!$B$5:$G$137,'2020 Inventory Data'!$D$3,FALSE)="Yes",1,0)</f>
        <v>0</v>
      </c>
      <c r="K133" s="131">
        <f>IF(VLOOKUP($B133,'2020 Inventory Data'!$B$5:$G$137,'2020 Inventory Data'!$G$3,FALSE)="Yes",1,0)</f>
        <v>0</v>
      </c>
      <c r="L133" s="130">
        <f>VLOOKUP($B133,'30nm Airport Count'!$B$5:$K$137,'30nm Airport Count'!$I$3,FALSE)</f>
        <v>1</v>
      </c>
      <c r="M133" s="130">
        <f>VLOOKUP($B133,'30nm Airport Count'!$B$5:$K$137,'30nm Airport Count'!$J$3,FALSE)</f>
        <v>2</v>
      </c>
      <c r="N133" s="130">
        <f>VLOOKUP($B133,'30nm Airport Count'!$B$5:$K$137,'30nm Airport Count'!$K$3,FALSE)</f>
        <v>0</v>
      </c>
      <c r="O133" s="130">
        <f>VLOOKUP($B133,'30nm Airport Count'!$B$5:$L$137,'30nm Airport Count'!$L$3,FALSE)</f>
        <v>2</v>
      </c>
      <c r="P133" s="130">
        <f>VLOOKUP(B133,Population_30minProximity_Airports[[FAA ID]:[Population within 30 min drive-time]],3,FALSE)</f>
        <v>7628</v>
      </c>
      <c r="Q133" s="132" t="str">
        <f>IFERROR(VLOOKUP($B133,'PCI Data (106 airports)'!$W$6:$Z$112,4,FALSE),IF($C133="Landing Strip Turf","Turf","Unknown"))</f>
        <v>Turf</v>
      </c>
      <c r="R133" s="132" t="str">
        <f>VLOOKUP($B133,'Total Economic Impact'!$A$5:$G$139,'Total Economic Impact'!D$3,FALSE)</f>
        <v xml:space="preserve"> &lt;1</v>
      </c>
      <c r="S133" s="133">
        <f>VLOOKUP($B133,'Total Economic Impact'!$A$5:$G$139,'Total Economic Impact'!E$3,FALSE)</f>
        <v>18990</v>
      </c>
      <c r="T133" s="133">
        <f>VLOOKUP($B133,'Total Economic Impact'!$A$5:$G$139,'Total Economic Impact'!F$3,FALSE)</f>
        <v>81460</v>
      </c>
      <c r="U133" s="133">
        <f>VLOOKUP($B133,'Total Economic Impact'!$A$5:$G$139,'Total Economic Impact'!G$3,FALSE)</f>
        <v>100450</v>
      </c>
      <c r="V133" s="134">
        <f>IFERROR(VLOOKUP($B133,'2020 Inventory Data'!$B$5:$AP$137,'2020 Inventory Data'!$AJ$3,FALSE),"NP")</f>
        <v>7</v>
      </c>
      <c r="W133" s="134">
        <f>IFERROR(VLOOKUP($B133,'2020 Inventory Data'!$B$5:$AP$137,'2020 Inventory Data'!$AK$3,FALSE),"NP")</f>
        <v>7</v>
      </c>
      <c r="X133" s="133">
        <f>IFERROR(VLOOKUP($B133,'AIP Grant History'!$M$9:$Q$109,5,FALSE),0)</f>
        <v>0</v>
      </c>
      <c r="Y133" s="133">
        <f>IFERROR(VLOOKUP($B133,'State-Local Funding History'!$L$11:$N$143,'State-Local Funding History'!M$9,FALSE),0)</f>
        <v>176705.22</v>
      </c>
      <c r="Z133" s="133">
        <f>IFERROR(VLOOKUP($B133,'State-Local Funding History'!$L$11:$N$143,'State-Local Funding History'!N$9,FALSE),0)</f>
        <v>13940</v>
      </c>
      <c r="AA133" s="135" t="str">
        <f>IFERROR(IF(VLOOKUP($B133,'2020 Inventory Data'!$B$5:$AG$137,'2020 Inventory Data'!$AG$3,FALSE)="x","Y","N"),"")</f>
        <v>Y</v>
      </c>
      <c r="AB133" s="112">
        <f>VLOOKUP(D133,'Basic Score Methodology'!$B$6:$E$16,'Basic Score Methodology'!$C$2,FALSE)</f>
        <v>0</v>
      </c>
      <c r="AC133" s="113">
        <f>IFERROR(VLOOKUP(E133,'Basic Score Methodology'!$B$6:$E$16,'Basic Score Methodology'!$D$2,FALSE),0)</f>
        <v>0</v>
      </c>
      <c r="AD133" s="113">
        <f>IFERROR(VLOOKUP(F133,'Basic Score Methodology'!$B$6:$E$16,'Basic Score Methodology'!$E$2,FALSE),0)</f>
        <v>0</v>
      </c>
      <c r="AE133" s="88">
        <f>IF(G133&lt;='Basic Score Methodology'!$G$12,'Basic Score Methodology'!$H$12,'Basic Score Methodology'!$H$13)</f>
        <v>0</v>
      </c>
      <c r="AF133" s="88">
        <f>IFERROR(IF($C133="Key Commercial Service",VLOOKUP(H133,'Jenks Methodology'!$B$4:$G$8,6,TRUE),IF($C133="Key General Aviation",VLOOKUP(H133,'Jenks Methodology'!$C$4:$G$8,5,TRUE),IF($C133="Intermediate Large",VLOOKUP(H133,'Jenks Methodology'!$D$4:$G$8,4,TRUE),IF($C133="Intermediate Small",VLOOKUP(H133,'Jenks Methodology'!$E$4:$G$8,3,TRUE),VLOOKUP(H133,'Jenks Methodology'!$F$4:$G$8,2,TRUE))))),0)</f>
        <v>2.5</v>
      </c>
      <c r="AG133" s="88">
        <f>IFERROR(IF($C133="Key Commercial Service",VLOOKUP($I133,'Jenks Methodology'!$B$9:$G$13,6,TRUE),IF($C133="Key General Aviation",VLOOKUP($I133,'Jenks Methodology'!$C$9:$G$13,5,TRUE),IF($C133="Intermediate Large",VLOOKUP($I133,'Jenks Methodology'!$D$9:$G$13,4,TRUE),IF($C133="Intermediate Small",VLOOKUP($I133,'Jenks Methodology'!$E$9:$G$13,3,TRUE),VLOOKUP($I133,'Jenks Methodology'!$F$9:$G$13,2,TRUE))))),"")</f>
        <v>2.5</v>
      </c>
      <c r="AH133" s="88">
        <f>IFERROR(VLOOKUP(J133,'Basic Score Methodology'!$G$6:$I$7,'Basic Score Methodology'!$H$2,FALSE),0)</f>
        <v>0</v>
      </c>
      <c r="AI133" s="88">
        <f>IFERROR(VLOOKUP(K133,'Basic Score Methodology'!$G$6:$I$7,'Basic Score Methodology'!$I$2,FALSE),0)</f>
        <v>0</v>
      </c>
      <c r="AJ133" s="88">
        <f>IFERROR(IF($C133="Key Commercial Service",VLOOKUP(L133,'Jenks Methodology'!$B$14:$G$18,6,TRUE),IF($C133="Key General Aviation",VLOOKUP(L133,'Jenks Methodology'!$C$14:$G$18,5,TRUE),IF($C133="Intermediate Large",VLOOKUP(L133,'Jenks Methodology'!$D$14:$G$18,4,TRUE),IF($C133="Intermediate Small",VLOOKUP(L133,'Jenks Methodology'!$E$14:$G$18,3,TRUE),VLOOKUP(L133,'Jenks Methodology'!$F$14:$G$18,2,TRUE))))),5)</f>
        <v>3.75</v>
      </c>
      <c r="AK133" s="88">
        <f>IFERROR(IF($C133="Key Commercial Service",VLOOKUP(M133,'Jenks Methodology'!$B$19:$G$23,6,TRUE),IF($C133="Key General Aviation",VLOOKUP(M133,'Jenks Methodology'!$C$19:$G$23,5,TRUE),IF($C133="Intermediate Large",VLOOKUP(M133,'Jenks Methodology'!$D$19:$G$23,4,TRUE),IF($C133="Intermediate Small",VLOOKUP(M133,'Jenks Methodology'!$E$19:$G$23,3,TRUE),VLOOKUP(M133,'Jenks Methodology'!$F$19:$G$23,2,TRUE))))),5)</f>
        <v>2.5</v>
      </c>
      <c r="AL133" s="88">
        <f>IFERROR(IF($C133="Key Commercial Service",VLOOKUP(N133,'Jenks Methodology'!$B$24:$G$28,6,TRUE),IF($C133="Key General Aviation",VLOOKUP(N133,'Jenks Methodology'!$C$24:$G$28,5,TRUE),IF($C133="Intermediate Large",VLOOKUP(N133,'Jenks Methodology'!$D$24:$G$28,4,TRUE),IF($C133="Intermediate Small",VLOOKUP(N133,'Jenks Methodology'!$E$24:$G$28,3,TRUE),VLOOKUP(N133,'Jenks Methodology'!$F$24:$G$28,2,TRUE))))),5)</f>
        <v>1.25</v>
      </c>
      <c r="AM133" s="88">
        <f>IFERROR(IF($C133="Key Commercial Service",VLOOKUP(O133,'Jenks Methodology'!$B$29:$G$33,6,FALSE),IF($C133="Key General Aviation",VLOOKUP(O133,'Jenks Methodology'!$C$29:$G$33,5,FALSE),IF($C133="Intermediate Large",VLOOKUP(O133,'Jenks Methodology'!$D$29:$G$33,4,FALSE),IF($C133="Intermediate Small",VLOOKUP(O133,'Jenks Methodology'!$E$29:$G$33,3,FALSE),VLOOKUP(O133,'Jenks Methodology'!$F$29:$G$33,2,FALSE))))),5)</f>
        <v>2.5</v>
      </c>
      <c r="AN133" s="101">
        <f>AVERAGE(AJ133:AM133)</f>
        <v>2.5</v>
      </c>
      <c r="AO133" s="88">
        <f>IFERROR(IF($C133="Key Commercial Service",VLOOKUP(P133,'Jenks Methodology'!$B$34:$G$38,6,TRUE),IF($C133="Key General Aviation",VLOOKUP(P133,'Jenks Methodology'!$C$34:$G$38,5,TRUE),IF($C133="Intermediate Large",VLOOKUP(P133,'Jenks Methodology'!$D$34:$G$38,4,TRUE),IF($C133="Intermediate Small",VLOOKUP(P133,'Jenks Methodology'!$E$34:$G$38,3,TRUE),VLOOKUP(P133,'Jenks Methodology'!$F$34:$G$38,2,TRUE))))),5)</f>
        <v>1.25</v>
      </c>
      <c r="AP133" s="88">
        <f>VLOOKUP($Q133,'Basic Score Methodology'!$K$6:$L$12,'Basic Score Methodology'!$L$2,TRUE)</f>
        <v>1.25</v>
      </c>
      <c r="AQ133" s="88">
        <f>IFERROR(IF($C133="Key Commercial Service",VLOOKUP(R133,'Jenks Methodology'!$B$39:$G$43,6,TRUE),IF($C133="Key General Aviation",VLOOKUP(R133,'Jenks Methodology'!$C$39:$G$43,5,TRUE),IF($C133="Intermediate Large",VLOOKUP(R133,'Jenks Methodology'!$D$39:$G$43,4,TRUE),IF($C133="Intermediate Small",VLOOKUP(R133,'Jenks Methodology'!$E$39:$G$43,3,TRUE),VLOOKUP(R133,'Jenks Methodology'!$F$39:$G$43,2,TRUE))))),0)</f>
        <v>0</v>
      </c>
      <c r="AR133" s="88">
        <f>IFERROR(IF($C133="Key Commercial Service",VLOOKUP(S133,'Jenks Methodology'!$B$44:$G$48,6,TRUE),IF($C133="Key General Aviation",VLOOKUP(S133,'Jenks Methodology'!$C$44:$G$48,5,TRUE),IF($C133="Intermediate Large",VLOOKUP(S133,'Jenks Methodology'!$D$44:$G$48,4,TRUE),IF($C133="Intermediate Small",VLOOKUP(S133,'Jenks Methodology'!$E$44:$G$48,3,TRUE),VLOOKUP(S133,'Jenks Methodology'!$F$44:$G$48,2,TRUE))))),0)</f>
        <v>0</v>
      </c>
      <c r="AS133" s="88">
        <f>IFERROR(IF($C133="Key Commercial Service",VLOOKUP(T133,'Jenks Methodology'!$B$49:$G$53,6,TRUE),IF($C133="Key General Aviation",VLOOKUP(T133,'Jenks Methodology'!$C$49:$G$53,5,TRUE),IF($C133="Intermediate Large",VLOOKUP(T133,'Jenks Methodology'!$D$49:$G$53,4,TRUE),IF($C133="Intermediate Small",VLOOKUP(T133,'Jenks Methodology'!$E$49:$G$53,3,TRUE),VLOOKUP(T133,'Jenks Methodology'!$F$49:$G$53,2,TRUE))))),0)</f>
        <v>2.5</v>
      </c>
      <c r="AT133" s="88">
        <f>IFERROR(IF($C133="Key Commercial Service",VLOOKUP(U133,'Jenks Methodology'!$B$54:$G$58,6,TRUE),IF($C133="Key General Aviation",VLOOKUP(U133,'Jenks Methodology'!$C$54:$G$58,5,TRUE),IF($C133="Intermediate Large",VLOOKUP(U133,'Jenks Methodology'!$D$54:$G$58,4,TRUE),IF($C133="Intermediate Small",VLOOKUP(U133,'Jenks Methodology'!$E$54:$G$58,3,TRUE),VLOOKUP(U133,'Jenks Methodology'!$F$54:$G$58,2,TRUE))))),0)</f>
        <v>1.25</v>
      </c>
      <c r="AU133" s="88">
        <f>IFERROR(VLOOKUP(V133,'Basic Score Methodology'!$K$17:$M$21,'Basic Score Methodology'!$L$2,TRUE),0)</f>
        <v>2.5</v>
      </c>
      <c r="AV133" s="88">
        <f>IFERROR(VLOOKUP(W133,'Basic Score Methodology'!$K$17:$M$21,'Basic Score Methodology'!$M$2,TRUE),0)</f>
        <v>2.5</v>
      </c>
      <c r="AW133" s="88">
        <f>IFERROR(IF($C133="Key Commercial Service",VLOOKUP(X133,'Jenks Methodology'!$B$59:$G$63,6,TRUE),IF($C133="Key General Aviation",VLOOKUP(X133,'Jenks Methodology'!$C$59:$G$63,5,TRUE),IF($C133="Intermediate Large",VLOOKUP(X133,'Jenks Methodology'!$D$59:$G$63,4,TRUE),IF($C133="Intermediate Small",VLOOKUP(X133,'Jenks Methodology'!$E$59:$G$63,3,TRUE),VLOOKUP(X133,'Jenks Methodology'!$F$59:$G$63,2,TRUE))))),0)</f>
        <v>0</v>
      </c>
      <c r="AX133" s="88">
        <f>IFERROR(IF($C133="Key Commercial Service",VLOOKUP(Y133,'Jenks Methodology'!$B$64:$G$68,6,TRUE),IF($C133="Key General Aviation",VLOOKUP(Y133,'Jenks Methodology'!$C$64:$G$68,5,TRUE),IF($C133="Intermediate Large",VLOOKUP(Y133,'Jenks Methodology'!$D$64:$G$68,4,TRUE),IF($C133="Intermediate Small",VLOOKUP(Y133,'Jenks Methodology'!$E$64:$G$68,3,TRUE),VLOOKUP(Y133,'Jenks Methodology'!$F$64:$G$68,2,TRUE))))),0)</f>
        <v>2.5</v>
      </c>
      <c r="AY133" s="88">
        <f>IFERROR(IF($C133="Key Commercial Service",VLOOKUP(Z133,'Jenks Methodology'!$B$69:$G$73,6,TRUE),IF($C133="Key General Aviation",VLOOKUP(Z133,'Jenks Methodology'!$C$69:$G$73,5,TRUE),IF($C133="Intermediate Large",VLOOKUP(Z133,'Jenks Methodology'!$D$69:$G$73,4,TRUE),IF($C133="Intermediate Small",VLOOKUP(Z133,'Jenks Methodology'!$E$69:$G$73,3,TRUE),VLOOKUP(Z133,'Jenks Methodology'!$F$69:$G$73,2,TRUE))))),0)</f>
        <v>0</v>
      </c>
      <c r="AZ133" s="100">
        <f>IFERROR(VLOOKUP(AA133,'Basic Score Methodology'!$N$6:$O$7,'Basic Score Methodology'!$O$2,TRUE),0)</f>
        <v>0</v>
      </c>
      <c r="BA133" s="164">
        <f>SUM(AB133:AE133)+IF(AF133="",AG133,AF133)+SUM(AH133:AI133,AN133:AZ133)</f>
        <v>18.75</v>
      </c>
    </row>
    <row r="134" spans="1:53" x14ac:dyDescent="0.3">
      <c r="A134" s="108" t="s">
        <v>30</v>
      </c>
      <c r="B134" s="1" t="s">
        <v>31</v>
      </c>
      <c r="C134" s="1" t="s">
        <v>297</v>
      </c>
      <c r="D134" s="129" t="str">
        <f>IF(COUNTIF('NPIAS Info 2021-25'!$C$4:$C$100,B134)&gt;0,"Y","N")</f>
        <v>N</v>
      </c>
      <c r="E134" s="129" t="str">
        <f>IFERROR(VLOOKUP($B134,'NPIAS Info 2021-25'!$C$4:$G$100,'NPIAS Info 2021-25'!$G$2,FALSE),"Non-NPIAS")</f>
        <v>Non-NPIAS</v>
      </c>
      <c r="F134" s="129" t="str">
        <f>IFERROR(IF(VLOOKUP($B134,'NPIAS Info 2021-25'!$C$4:$G$100,'NPIAS Info 2021-25'!$F$2,FALSE)=0,"N/A (Primary)",VLOOKUP($B134,'NPIAS Info 2021-25'!$C$4:$G$100,'NPIAS Info 2021-25'!$F$2,FALSE)),"N/A (Non-NPIAS)")</f>
        <v>N/A (Non-NPIAS)</v>
      </c>
      <c r="G134" s="130">
        <f>VLOOKUP($B134,'2020 Inventory Data'!$B$5:$V$137,'2020 Inventory Data'!$V$3,FALSE)</f>
        <v>2</v>
      </c>
      <c r="H134" s="168">
        <f>IFERROR(VLOOKUP(B134,MnSASP_Baseline_Operations[],'Baseline Ops'!$D$3,FALSE),0)</f>
        <v>322.6661931004457</v>
      </c>
      <c r="I134" s="130">
        <f>IFERROR(VLOOKUP($B134,'5010 Operations'!$C$5:$CO$151,'5010 Operations'!$CO$3,FALSE),"")</f>
        <v>400</v>
      </c>
      <c r="J134" s="131">
        <f>IF(VLOOKUP($B134,'2020 Inventory Data'!$B$5:$G$137,'2020 Inventory Data'!$D$3,FALSE)="Yes",1,0)</f>
        <v>0</v>
      </c>
      <c r="K134" s="131">
        <f>IF(VLOOKUP($B134,'2020 Inventory Data'!$B$5:$G$137,'2020 Inventory Data'!$G$3,FALSE)="Yes",1,0)</f>
        <v>0</v>
      </c>
      <c r="L134" s="130">
        <f>VLOOKUP($B134,'30nm Airport Count'!$B$5:$K$137,'30nm Airport Count'!$I$3,FALSE)</f>
        <v>0</v>
      </c>
      <c r="M134" s="130">
        <f>VLOOKUP($B134,'30nm Airport Count'!$B$5:$K$137,'30nm Airport Count'!$J$3,FALSE)</f>
        <v>1</v>
      </c>
      <c r="N134" s="130">
        <f>VLOOKUP($B134,'30nm Airport Count'!$B$5:$K$137,'30nm Airport Count'!$K$3,FALSE)</f>
        <v>0</v>
      </c>
      <c r="O134" s="130">
        <f>VLOOKUP($B134,'30nm Airport Count'!$B$5:$L$137,'30nm Airport Count'!$L$3,FALSE)</f>
        <v>1</v>
      </c>
      <c r="P134" s="130">
        <f>VLOOKUP(B134,Population_30minProximity_Airports[[FAA ID]:[Population within 30 min drive-time]],3,FALSE)</f>
        <v>5095</v>
      </c>
      <c r="Q134" s="132" t="str">
        <f>IFERROR(VLOOKUP($B134,'PCI Data (106 airports)'!$W$6:$Z$112,4,FALSE),IF($C134="Landing Strip Turf","Turf","Unknown"))</f>
        <v>Turf</v>
      </c>
      <c r="R134" s="132">
        <f>VLOOKUP($B134,'Total Economic Impact'!$A$5:$G$139,'Total Economic Impact'!D$3,FALSE)</f>
        <v>2</v>
      </c>
      <c r="S134" s="133">
        <f>VLOOKUP($B134,'Total Economic Impact'!$A$5:$G$139,'Total Economic Impact'!E$3,FALSE)</f>
        <v>58790</v>
      </c>
      <c r="T134" s="133">
        <f>VLOOKUP($B134,'Total Economic Impact'!$A$5:$G$139,'Total Economic Impact'!F$3,FALSE)</f>
        <v>137670</v>
      </c>
      <c r="U134" s="133">
        <f>VLOOKUP($B134,'Total Economic Impact'!$A$5:$G$139,'Total Economic Impact'!G$3,FALSE)</f>
        <v>196460</v>
      </c>
      <c r="V134" s="134">
        <f>IFERROR(VLOOKUP($B134,'2020 Inventory Data'!$B$5:$AP$137,'2020 Inventory Data'!$AJ$3,FALSE),"NP")</f>
        <v>2</v>
      </c>
      <c r="W134" s="134">
        <f>IFERROR(VLOOKUP($B134,'2020 Inventory Data'!$B$5:$AP$137,'2020 Inventory Data'!$AK$3,FALSE),"NP")</f>
        <v>1</v>
      </c>
      <c r="X134" s="133">
        <f>IFERROR(VLOOKUP($B134,'AIP Grant History'!$M$9:$Q$109,5,FALSE),0)</f>
        <v>0</v>
      </c>
      <c r="Y134" s="133">
        <f>IFERROR(VLOOKUP($B134,'State-Local Funding History'!$L$11:$N$143,'State-Local Funding History'!M$9,FALSE),0)</f>
        <v>89984.489999999991</v>
      </c>
      <c r="Z134" s="133">
        <f>IFERROR(VLOOKUP($B134,'State-Local Funding History'!$L$11:$N$143,'State-Local Funding History'!N$9,FALSE),0)</f>
        <v>40344.320000000007</v>
      </c>
      <c r="AA134" s="135" t="str">
        <f>IFERROR(IF(VLOOKUP($B134,'2020 Inventory Data'!$B$5:$AG$137,'2020 Inventory Data'!$AG$3,FALSE)="x","Y","N"),"")</f>
        <v>Y</v>
      </c>
      <c r="AB134" s="112">
        <f>VLOOKUP(D134,'Basic Score Methodology'!$B$6:$E$16,'Basic Score Methodology'!$C$2,FALSE)</f>
        <v>0</v>
      </c>
      <c r="AC134" s="113">
        <f>IFERROR(VLOOKUP(E134,'Basic Score Methodology'!$B$6:$E$16,'Basic Score Methodology'!$D$2,FALSE),0)</f>
        <v>0</v>
      </c>
      <c r="AD134" s="113">
        <f>IFERROR(VLOOKUP(F134,'Basic Score Methodology'!$B$6:$E$16,'Basic Score Methodology'!$E$2,FALSE),0)</f>
        <v>0</v>
      </c>
      <c r="AE134" s="88">
        <f>IF(G134&lt;='Basic Score Methodology'!$G$12,'Basic Score Methodology'!$H$12,'Basic Score Methodology'!$H$13)</f>
        <v>0</v>
      </c>
      <c r="AF134" s="88">
        <f>IFERROR(IF($C134="Key Commercial Service",VLOOKUP(H134,'Jenks Methodology'!$B$4:$G$8,6,TRUE),IF($C134="Key General Aviation",VLOOKUP(H134,'Jenks Methodology'!$C$4:$G$8,5,TRUE),IF($C134="Intermediate Large",VLOOKUP(H134,'Jenks Methodology'!$D$4:$G$8,4,TRUE),IF($C134="Intermediate Small",VLOOKUP(H134,'Jenks Methodology'!$E$4:$G$8,3,TRUE),VLOOKUP(H134,'Jenks Methodology'!$F$4:$G$8,2,TRUE))))),0)</f>
        <v>0</v>
      </c>
      <c r="AG134" s="88">
        <f>IFERROR(IF($C134="Key Commercial Service",VLOOKUP($I134,'Jenks Methodology'!$B$9:$G$13,6,TRUE),IF($C134="Key General Aviation",VLOOKUP($I134,'Jenks Methodology'!$C$9:$G$13,5,TRUE),IF($C134="Intermediate Large",VLOOKUP($I134,'Jenks Methodology'!$D$9:$G$13,4,TRUE),IF($C134="Intermediate Small",VLOOKUP($I134,'Jenks Methodology'!$E$9:$G$13,3,TRUE),VLOOKUP($I134,'Jenks Methodology'!$F$9:$G$13,2,TRUE))))),"")</f>
        <v>0</v>
      </c>
      <c r="AH134" s="88">
        <f>IFERROR(VLOOKUP(J134,'Basic Score Methodology'!$G$6:$I$7,'Basic Score Methodology'!$H$2,FALSE),0)</f>
        <v>0</v>
      </c>
      <c r="AI134" s="88">
        <f>IFERROR(VLOOKUP(K134,'Basic Score Methodology'!$G$6:$I$7,'Basic Score Methodology'!$I$2,FALSE),0)</f>
        <v>0</v>
      </c>
      <c r="AJ134" s="88">
        <f>IFERROR(IF($C134="Key Commercial Service",VLOOKUP(L134,'Jenks Methodology'!$B$14:$G$18,6,TRUE),IF($C134="Key General Aviation",VLOOKUP(L134,'Jenks Methodology'!$C$14:$G$18,5,TRUE),IF($C134="Intermediate Large",VLOOKUP(L134,'Jenks Methodology'!$D$14:$G$18,4,TRUE),IF($C134="Intermediate Small",VLOOKUP(L134,'Jenks Methodology'!$E$14:$G$18,3,TRUE),VLOOKUP(L134,'Jenks Methodology'!$F$14:$G$18,2,TRUE))))),5)</f>
        <v>5</v>
      </c>
      <c r="AK134" s="88">
        <f>IFERROR(IF($C134="Key Commercial Service",VLOOKUP(M134,'Jenks Methodology'!$B$19:$G$23,6,TRUE),IF($C134="Key General Aviation",VLOOKUP(M134,'Jenks Methodology'!$C$19:$G$23,5,TRUE),IF($C134="Intermediate Large",VLOOKUP(M134,'Jenks Methodology'!$D$19:$G$23,4,TRUE),IF($C134="Intermediate Small",VLOOKUP(M134,'Jenks Methodology'!$E$19:$G$23,3,TRUE),VLOOKUP(M134,'Jenks Methodology'!$F$19:$G$23,2,TRUE))))),5)</f>
        <v>3.75</v>
      </c>
      <c r="AL134" s="88">
        <f>IFERROR(IF($C134="Key Commercial Service",VLOOKUP(N134,'Jenks Methodology'!$B$24:$G$28,6,TRUE),IF($C134="Key General Aviation",VLOOKUP(N134,'Jenks Methodology'!$C$24:$G$28,5,TRUE),IF($C134="Intermediate Large",VLOOKUP(N134,'Jenks Methodology'!$D$24:$G$28,4,TRUE),IF($C134="Intermediate Small",VLOOKUP(N134,'Jenks Methodology'!$E$24:$G$28,3,TRUE),VLOOKUP(N134,'Jenks Methodology'!$F$24:$G$28,2,TRUE))))),5)</f>
        <v>1.25</v>
      </c>
      <c r="AM134" s="88">
        <f>IFERROR(IF($C134="Key Commercial Service",VLOOKUP(O134,'Jenks Methodology'!$B$29:$G$33,6,FALSE),IF($C134="Key General Aviation",VLOOKUP(O134,'Jenks Methodology'!$C$29:$G$33,5,FALSE),IF($C134="Intermediate Large",VLOOKUP(O134,'Jenks Methodology'!$D$29:$G$33,4,FALSE),IF($C134="Intermediate Small",VLOOKUP(O134,'Jenks Methodology'!$E$29:$G$33,3,FALSE),VLOOKUP(O134,'Jenks Methodology'!$F$29:$G$33,2,FALSE))))),5)</f>
        <v>3.75</v>
      </c>
      <c r="AN134" s="101">
        <f>AVERAGE(AJ134:AM134)</f>
        <v>3.4375</v>
      </c>
      <c r="AO134" s="88">
        <f>IFERROR(IF($C134="Key Commercial Service",VLOOKUP(P134,'Jenks Methodology'!$B$34:$G$38,6,TRUE),IF($C134="Key General Aviation",VLOOKUP(P134,'Jenks Methodology'!$C$34:$G$38,5,TRUE),IF($C134="Intermediate Large",VLOOKUP(P134,'Jenks Methodology'!$D$34:$G$38,4,TRUE),IF($C134="Intermediate Small",VLOOKUP(P134,'Jenks Methodology'!$E$34:$G$38,3,TRUE),VLOOKUP(P134,'Jenks Methodology'!$F$34:$G$38,2,TRUE))))),5)</f>
        <v>1.25</v>
      </c>
      <c r="AP134" s="88">
        <f>VLOOKUP($Q134,'Basic Score Methodology'!$K$6:$L$12,'Basic Score Methodology'!$L$2,TRUE)</f>
        <v>1.25</v>
      </c>
      <c r="AQ134" s="88">
        <f>IFERROR(IF($C134="Key Commercial Service",VLOOKUP(R134,'Jenks Methodology'!$B$39:$G$43,6,TRUE),IF($C134="Key General Aviation",VLOOKUP(R134,'Jenks Methodology'!$C$39:$G$43,5,TRUE),IF($C134="Intermediate Large",VLOOKUP(R134,'Jenks Methodology'!$D$39:$G$43,4,TRUE),IF($C134="Intermediate Small",VLOOKUP(R134,'Jenks Methodology'!$E$39:$G$43,3,TRUE),VLOOKUP(R134,'Jenks Methodology'!$F$39:$G$43,2,TRUE))))),0)</f>
        <v>2.5</v>
      </c>
      <c r="AR134" s="88">
        <f>IFERROR(IF($C134="Key Commercial Service",VLOOKUP(S134,'Jenks Methodology'!$B$44:$G$48,6,TRUE),IF($C134="Key General Aviation",VLOOKUP(S134,'Jenks Methodology'!$C$44:$G$48,5,TRUE),IF($C134="Intermediate Large",VLOOKUP(S134,'Jenks Methodology'!$D$44:$G$48,4,TRUE),IF($C134="Intermediate Small",VLOOKUP(S134,'Jenks Methodology'!$E$44:$G$48,3,TRUE),VLOOKUP(S134,'Jenks Methodology'!$F$44:$G$48,2,TRUE))))),0)</f>
        <v>2.5</v>
      </c>
      <c r="AS134" s="88">
        <f>IFERROR(IF($C134="Key Commercial Service",VLOOKUP(T134,'Jenks Methodology'!$B$49:$G$53,6,TRUE),IF($C134="Key General Aviation",VLOOKUP(T134,'Jenks Methodology'!$C$49:$G$53,5,TRUE),IF($C134="Intermediate Large",VLOOKUP(T134,'Jenks Methodology'!$D$49:$G$53,4,TRUE),IF($C134="Intermediate Small",VLOOKUP(T134,'Jenks Methodology'!$E$49:$G$53,3,TRUE),VLOOKUP(T134,'Jenks Methodology'!$F$49:$G$53,2,TRUE))))),0)</f>
        <v>2.5</v>
      </c>
      <c r="AT134" s="88">
        <f>IFERROR(IF($C134="Key Commercial Service",VLOOKUP(U134,'Jenks Methodology'!$B$54:$G$58,6,TRUE),IF($C134="Key General Aviation",VLOOKUP(U134,'Jenks Methodology'!$C$54:$G$58,5,TRUE),IF($C134="Intermediate Large",VLOOKUP(U134,'Jenks Methodology'!$D$54:$G$58,4,TRUE),IF($C134="Intermediate Small",VLOOKUP(U134,'Jenks Methodology'!$E$54:$G$58,3,TRUE),VLOOKUP(U134,'Jenks Methodology'!$F$54:$G$58,2,TRUE))))),0)</f>
        <v>2.5</v>
      </c>
      <c r="AU134" s="88">
        <f>IFERROR(VLOOKUP(V134,'Basic Score Methodology'!$K$17:$M$21,'Basic Score Methodology'!$L$2,TRUE),0)</f>
        <v>0</v>
      </c>
      <c r="AV134" s="88">
        <f>IFERROR(VLOOKUP(W134,'Basic Score Methodology'!$K$17:$M$21,'Basic Score Methodology'!$M$2,TRUE),0)</f>
        <v>0</v>
      </c>
      <c r="AW134" s="88">
        <f>IFERROR(IF($C134="Key Commercial Service",VLOOKUP(X134,'Jenks Methodology'!$B$59:$G$63,6,TRUE),IF($C134="Key General Aviation",VLOOKUP(X134,'Jenks Methodology'!$C$59:$G$63,5,TRUE),IF($C134="Intermediate Large",VLOOKUP(X134,'Jenks Methodology'!$D$59:$G$63,4,TRUE),IF($C134="Intermediate Small",VLOOKUP(X134,'Jenks Methodology'!$E$59:$G$63,3,TRUE),VLOOKUP(X134,'Jenks Methodology'!$F$59:$G$63,2,TRUE))))),0)</f>
        <v>0</v>
      </c>
      <c r="AX134" s="88">
        <f>IFERROR(IF($C134="Key Commercial Service",VLOOKUP(Y134,'Jenks Methodology'!$B$64:$G$68,6,TRUE),IF($C134="Key General Aviation",VLOOKUP(Y134,'Jenks Methodology'!$C$64:$G$68,5,TRUE),IF($C134="Intermediate Large",VLOOKUP(Y134,'Jenks Methodology'!$D$64:$G$68,4,TRUE),IF($C134="Intermediate Small",VLOOKUP(Y134,'Jenks Methodology'!$E$64:$G$68,3,TRUE),VLOOKUP(Y134,'Jenks Methodology'!$F$64:$G$68,2,TRUE))))),0)</f>
        <v>1.25</v>
      </c>
      <c r="AY134" s="88">
        <f>IFERROR(IF($C134="Key Commercial Service",VLOOKUP(Z134,'Jenks Methodology'!$B$69:$G$73,6,TRUE),IF($C134="Key General Aviation",VLOOKUP(Z134,'Jenks Methodology'!$C$69:$G$73,5,TRUE),IF($C134="Intermediate Large",VLOOKUP(Z134,'Jenks Methodology'!$D$69:$G$73,4,TRUE),IF($C134="Intermediate Small",VLOOKUP(Z134,'Jenks Methodology'!$E$69:$G$73,3,TRUE),VLOOKUP(Z134,'Jenks Methodology'!$F$69:$G$73,2,TRUE))))),0)</f>
        <v>1.25</v>
      </c>
      <c r="AZ134" s="100">
        <f>IFERROR(VLOOKUP(AA134,'Basic Score Methodology'!$N$6:$O$7,'Basic Score Methodology'!$O$2,TRUE),0)</f>
        <v>0</v>
      </c>
      <c r="BA134" s="164">
        <f>SUM(AB134:AE134)+IF(AF134="",AG134,AF134)+SUM(AH134:AI134,AN134:AZ134)</f>
        <v>18.4375</v>
      </c>
    </row>
    <row r="135" spans="1:53" x14ac:dyDescent="0.3">
      <c r="A135" s="108" t="s">
        <v>24</v>
      </c>
      <c r="B135" s="1" t="s">
        <v>25</v>
      </c>
      <c r="C135" s="1" t="s">
        <v>297</v>
      </c>
      <c r="D135" s="129" t="str">
        <f>IF(COUNTIF('NPIAS Info 2021-25'!$C$4:$C$100,B135)&gt;0,"Y","N")</f>
        <v>N</v>
      </c>
      <c r="E135" s="129" t="str">
        <f>IFERROR(VLOOKUP($B135,'NPIAS Info 2021-25'!$C$4:$G$100,'NPIAS Info 2021-25'!$G$2,FALSE),"Non-NPIAS")</f>
        <v>Non-NPIAS</v>
      </c>
      <c r="F135" s="129" t="str">
        <f>IFERROR(IF(VLOOKUP($B135,'NPIAS Info 2021-25'!$C$4:$G$100,'NPIAS Info 2021-25'!$F$2,FALSE)=0,"N/A (Primary)",VLOOKUP($B135,'NPIAS Info 2021-25'!$C$4:$G$100,'NPIAS Info 2021-25'!$F$2,FALSE)),"N/A (Non-NPIAS)")</f>
        <v>N/A (Non-NPIAS)</v>
      </c>
      <c r="G135" s="130">
        <f>VLOOKUP($B135,'2020 Inventory Data'!$B$5:$V$137,'2020 Inventory Data'!$V$3,FALSE)</f>
        <v>2</v>
      </c>
      <c r="H135" s="168">
        <f>IFERROR(VLOOKUP(B135,MnSASP_Baseline_Operations[],'Baseline Ops'!$D$3,FALSE),0)</f>
        <v>200</v>
      </c>
      <c r="I135" s="130">
        <f>IFERROR(VLOOKUP($B135,'5010 Operations'!$C$5:$CO$151,'5010 Operations'!$CO$3,FALSE),"")</f>
        <v>400</v>
      </c>
      <c r="J135" s="131">
        <f>IF(VLOOKUP($B135,'2020 Inventory Data'!$B$5:$G$137,'2020 Inventory Data'!$D$3,FALSE)="Yes",1,0)</f>
        <v>0</v>
      </c>
      <c r="K135" s="131">
        <f>IF(VLOOKUP($B135,'2020 Inventory Data'!$B$5:$G$137,'2020 Inventory Data'!$G$3,FALSE)="Yes",1,0)</f>
        <v>0</v>
      </c>
      <c r="L135" s="130">
        <f>VLOOKUP($B135,'30nm Airport Count'!$B$5:$K$137,'30nm Airport Count'!$I$3,FALSE)</f>
        <v>0</v>
      </c>
      <c r="M135" s="130">
        <f>VLOOKUP($B135,'30nm Airport Count'!$B$5:$K$137,'30nm Airport Count'!$J$3,FALSE)</f>
        <v>0</v>
      </c>
      <c r="N135" s="130">
        <f>VLOOKUP($B135,'30nm Airport Count'!$B$5:$K$137,'30nm Airport Count'!$K$3,FALSE)</f>
        <v>0</v>
      </c>
      <c r="O135" s="130">
        <f>VLOOKUP($B135,'30nm Airport Count'!$B$5:$L$137,'30nm Airport Count'!$L$3,FALSE)</f>
        <v>1</v>
      </c>
      <c r="P135" s="130">
        <f>VLOOKUP(B135,Population_30minProximity_Airports[[FAA ID]:[Population within 30 min drive-time]],3,FALSE)</f>
        <v>1197</v>
      </c>
      <c r="Q135" s="132" t="str">
        <f>IFERROR(VLOOKUP($B135,'PCI Data (106 airports)'!$W$6:$Z$112,4,FALSE),IF($C135="Landing Strip Turf","Turf","Unknown"))</f>
        <v>Turf</v>
      </c>
      <c r="R135" s="132" t="str">
        <f>VLOOKUP($B135,'Total Economic Impact'!$A$5:$G$139,'Total Economic Impact'!D$3,FALSE)</f>
        <v xml:space="preserve"> &lt;1</v>
      </c>
      <c r="S135" s="133">
        <f>VLOOKUP($B135,'Total Economic Impact'!$A$5:$G$139,'Total Economic Impact'!E$3,FALSE)</f>
        <v>4880</v>
      </c>
      <c r="T135" s="133">
        <f>VLOOKUP($B135,'Total Economic Impact'!$A$5:$G$139,'Total Economic Impact'!F$3,FALSE)</f>
        <v>10550</v>
      </c>
      <c r="U135" s="133">
        <f>VLOOKUP($B135,'Total Economic Impact'!$A$5:$G$139,'Total Economic Impact'!G$3,FALSE)</f>
        <v>15430</v>
      </c>
      <c r="V135" s="134">
        <f>IFERROR(VLOOKUP($B135,'2020 Inventory Data'!$B$5:$AP$137,'2020 Inventory Data'!$AJ$3,FALSE),"NP")</f>
        <v>5</v>
      </c>
      <c r="W135" s="134">
        <f>IFERROR(VLOOKUP($B135,'2020 Inventory Data'!$B$5:$AP$137,'2020 Inventory Data'!$AK$3,FALSE),"NP")</f>
        <v>5</v>
      </c>
      <c r="X135" s="133">
        <f>IFERROR(VLOOKUP($B135,'AIP Grant History'!$M$9:$Q$109,5,FALSE),0)</f>
        <v>0</v>
      </c>
      <c r="Y135" s="133">
        <f>IFERROR(VLOOKUP($B135,'State-Local Funding History'!$L$11:$N$143,'State-Local Funding History'!M$9,FALSE),0)</f>
        <v>27521.029999999995</v>
      </c>
      <c r="Z135" s="133">
        <f>IFERROR(VLOOKUP($B135,'State-Local Funding History'!$L$11:$N$143,'State-Local Funding History'!N$9,FALSE),0)</f>
        <v>6902.29</v>
      </c>
      <c r="AA135" s="135" t="str">
        <f>IFERROR(IF(VLOOKUP($B135,'2020 Inventory Data'!$B$5:$AG$137,'2020 Inventory Data'!$AG$3,FALSE)="x","Y","N"),"")</f>
        <v>N</v>
      </c>
      <c r="AB135" s="112">
        <f>VLOOKUP(D135,'Basic Score Methodology'!$B$6:$E$16,'Basic Score Methodology'!$C$2,FALSE)</f>
        <v>0</v>
      </c>
      <c r="AC135" s="113">
        <f>IFERROR(VLOOKUP(E135,'Basic Score Methodology'!$B$6:$E$16,'Basic Score Methodology'!$D$2,FALSE),0)</f>
        <v>0</v>
      </c>
      <c r="AD135" s="113">
        <f>IFERROR(VLOOKUP(F135,'Basic Score Methodology'!$B$6:$E$16,'Basic Score Methodology'!$E$2,FALSE),0)</f>
        <v>0</v>
      </c>
      <c r="AE135" s="88">
        <f>IF(G135&lt;='Basic Score Methodology'!$G$12,'Basic Score Methodology'!$H$12,'Basic Score Methodology'!$H$13)</f>
        <v>0</v>
      </c>
      <c r="AF135" s="88">
        <f>IFERROR(IF($C135="Key Commercial Service",VLOOKUP(H135,'Jenks Methodology'!$B$4:$G$8,6,TRUE),IF($C135="Key General Aviation",VLOOKUP(H135,'Jenks Methodology'!$C$4:$G$8,5,TRUE),IF($C135="Intermediate Large",VLOOKUP(H135,'Jenks Methodology'!$D$4:$G$8,4,TRUE),IF($C135="Intermediate Small",VLOOKUP(H135,'Jenks Methodology'!$E$4:$G$8,3,TRUE),VLOOKUP(H135,'Jenks Methodology'!$F$4:$G$8,2,TRUE))))),0)</f>
        <v>0</v>
      </c>
      <c r="AG135" s="88">
        <f>IFERROR(IF($C135="Key Commercial Service",VLOOKUP($I135,'Jenks Methodology'!$B$9:$G$13,6,TRUE),IF($C135="Key General Aviation",VLOOKUP($I135,'Jenks Methodology'!$C$9:$G$13,5,TRUE),IF($C135="Intermediate Large",VLOOKUP($I135,'Jenks Methodology'!$D$9:$G$13,4,TRUE),IF($C135="Intermediate Small",VLOOKUP($I135,'Jenks Methodology'!$E$9:$G$13,3,TRUE),VLOOKUP($I135,'Jenks Methodology'!$F$9:$G$13,2,TRUE))))),"")</f>
        <v>0</v>
      </c>
      <c r="AH135" s="88">
        <f>IFERROR(VLOOKUP(J135,'Basic Score Methodology'!$G$6:$I$7,'Basic Score Methodology'!$H$2,FALSE),0)</f>
        <v>0</v>
      </c>
      <c r="AI135" s="88">
        <f>IFERROR(VLOOKUP(K135,'Basic Score Methodology'!$G$6:$I$7,'Basic Score Methodology'!$I$2,FALSE),0)</f>
        <v>0</v>
      </c>
      <c r="AJ135" s="88">
        <f>IFERROR(IF($C135="Key Commercial Service",VLOOKUP(L135,'Jenks Methodology'!$B$14:$G$18,6,TRUE),IF($C135="Key General Aviation",VLOOKUP(L135,'Jenks Methodology'!$C$14:$G$18,5,TRUE),IF($C135="Intermediate Large",VLOOKUP(L135,'Jenks Methodology'!$D$14:$G$18,4,TRUE),IF($C135="Intermediate Small",VLOOKUP(L135,'Jenks Methodology'!$E$14:$G$18,3,TRUE),VLOOKUP(L135,'Jenks Methodology'!$F$14:$G$18,2,TRUE))))),5)</f>
        <v>5</v>
      </c>
      <c r="AK135" s="88">
        <f>IFERROR(IF($C135="Key Commercial Service",VLOOKUP(M135,'Jenks Methodology'!$B$19:$G$23,6,TRUE),IF($C135="Key General Aviation",VLOOKUP(M135,'Jenks Methodology'!$C$19:$G$23,5,TRUE),IF($C135="Intermediate Large",VLOOKUP(M135,'Jenks Methodology'!$D$19:$G$23,4,TRUE),IF($C135="Intermediate Small",VLOOKUP(M135,'Jenks Methodology'!$E$19:$G$23,3,TRUE),VLOOKUP(M135,'Jenks Methodology'!$F$19:$G$23,2,TRUE))))),5)</f>
        <v>5</v>
      </c>
      <c r="AL135" s="88">
        <f>IFERROR(IF($C135="Key Commercial Service",VLOOKUP(N135,'Jenks Methodology'!$B$24:$G$28,6,TRUE),IF($C135="Key General Aviation",VLOOKUP(N135,'Jenks Methodology'!$C$24:$G$28,5,TRUE),IF($C135="Intermediate Large",VLOOKUP(N135,'Jenks Methodology'!$D$24:$G$28,4,TRUE),IF($C135="Intermediate Small",VLOOKUP(N135,'Jenks Methodology'!$E$24:$G$28,3,TRUE),VLOOKUP(N135,'Jenks Methodology'!$F$24:$G$28,2,TRUE))))),5)</f>
        <v>1.25</v>
      </c>
      <c r="AM135" s="88">
        <f>IFERROR(IF($C135="Key Commercial Service",VLOOKUP(O135,'Jenks Methodology'!$B$29:$G$33,6,FALSE),IF($C135="Key General Aviation",VLOOKUP(O135,'Jenks Methodology'!$C$29:$G$33,5,FALSE),IF($C135="Intermediate Large",VLOOKUP(O135,'Jenks Methodology'!$D$29:$G$33,4,FALSE),IF($C135="Intermediate Small",VLOOKUP(O135,'Jenks Methodology'!$E$29:$G$33,3,FALSE),VLOOKUP(O135,'Jenks Methodology'!$F$29:$G$33,2,FALSE))))),5)</f>
        <v>3.75</v>
      </c>
      <c r="AN135" s="101">
        <f>AVERAGE(AJ135:AM135)</f>
        <v>3.75</v>
      </c>
      <c r="AO135" s="88">
        <f>IFERROR(IF($C135="Key Commercial Service",VLOOKUP(P135,'Jenks Methodology'!$B$34:$G$38,6,TRUE),IF($C135="Key General Aviation",VLOOKUP(P135,'Jenks Methodology'!$C$34:$G$38,5,TRUE),IF($C135="Intermediate Large",VLOOKUP(P135,'Jenks Methodology'!$D$34:$G$38,4,TRUE),IF($C135="Intermediate Small",VLOOKUP(P135,'Jenks Methodology'!$E$34:$G$38,3,TRUE),VLOOKUP(P135,'Jenks Methodology'!$F$34:$G$38,2,TRUE))))),5)</f>
        <v>0</v>
      </c>
      <c r="AP135" s="88">
        <f>VLOOKUP($Q135,'Basic Score Methodology'!$K$6:$L$12,'Basic Score Methodology'!$L$2,TRUE)</f>
        <v>1.25</v>
      </c>
      <c r="AQ135" s="88">
        <f>IFERROR(IF($C135="Key Commercial Service",VLOOKUP(R135,'Jenks Methodology'!$B$39:$G$43,6,TRUE),IF($C135="Key General Aviation",VLOOKUP(R135,'Jenks Methodology'!$C$39:$G$43,5,TRUE),IF($C135="Intermediate Large",VLOOKUP(R135,'Jenks Methodology'!$D$39:$G$43,4,TRUE),IF($C135="Intermediate Small",VLOOKUP(R135,'Jenks Methodology'!$E$39:$G$43,3,TRUE),VLOOKUP(R135,'Jenks Methodology'!$F$39:$G$43,2,TRUE))))),0)</f>
        <v>0</v>
      </c>
      <c r="AR135" s="88">
        <f>IFERROR(IF($C135="Key Commercial Service",VLOOKUP(S135,'Jenks Methodology'!$B$44:$G$48,6,TRUE),IF($C135="Key General Aviation",VLOOKUP(S135,'Jenks Methodology'!$C$44:$G$48,5,TRUE),IF($C135="Intermediate Large",VLOOKUP(S135,'Jenks Methodology'!$D$44:$G$48,4,TRUE),IF($C135="Intermediate Small",VLOOKUP(S135,'Jenks Methodology'!$E$44:$G$48,3,TRUE),VLOOKUP(S135,'Jenks Methodology'!$F$44:$G$48,2,TRUE))))),0)</f>
        <v>0</v>
      </c>
      <c r="AS135" s="88">
        <f>IFERROR(IF($C135="Key Commercial Service",VLOOKUP(T135,'Jenks Methodology'!$B$49:$G$53,6,TRUE),IF($C135="Key General Aviation",VLOOKUP(T135,'Jenks Methodology'!$C$49:$G$53,5,TRUE),IF($C135="Intermediate Large",VLOOKUP(T135,'Jenks Methodology'!$D$49:$G$53,4,TRUE),IF($C135="Intermediate Small",VLOOKUP(T135,'Jenks Methodology'!$E$49:$G$53,3,TRUE),VLOOKUP(T135,'Jenks Methodology'!$F$49:$G$53,2,TRUE))))),0)</f>
        <v>0</v>
      </c>
      <c r="AT135" s="88">
        <f>IFERROR(IF($C135="Key Commercial Service",VLOOKUP(U135,'Jenks Methodology'!$B$54:$G$58,6,TRUE),IF($C135="Key General Aviation",VLOOKUP(U135,'Jenks Methodology'!$C$54:$G$58,5,TRUE),IF($C135="Intermediate Large",VLOOKUP(U135,'Jenks Methodology'!$D$54:$G$58,4,TRUE),IF($C135="Intermediate Small",VLOOKUP(U135,'Jenks Methodology'!$E$54:$G$58,3,TRUE),VLOOKUP(U135,'Jenks Methodology'!$F$54:$G$58,2,TRUE))))),0)</f>
        <v>0</v>
      </c>
      <c r="AU135" s="88">
        <f>IFERROR(VLOOKUP(V135,'Basic Score Methodology'!$K$17:$M$21,'Basic Score Methodology'!$L$2,TRUE),0)</f>
        <v>2.5</v>
      </c>
      <c r="AV135" s="88">
        <f>IFERROR(VLOOKUP(W135,'Basic Score Methodology'!$K$17:$M$21,'Basic Score Methodology'!$M$2,TRUE),0)</f>
        <v>2.5</v>
      </c>
      <c r="AW135" s="88">
        <f>IFERROR(IF($C135="Key Commercial Service",VLOOKUP(X135,'Jenks Methodology'!$B$59:$G$63,6,TRUE),IF($C135="Key General Aviation",VLOOKUP(X135,'Jenks Methodology'!$C$59:$G$63,5,TRUE),IF($C135="Intermediate Large",VLOOKUP(X135,'Jenks Methodology'!$D$59:$G$63,4,TRUE),IF($C135="Intermediate Small",VLOOKUP(X135,'Jenks Methodology'!$E$59:$G$63,3,TRUE),VLOOKUP(X135,'Jenks Methodology'!$F$59:$G$63,2,TRUE))))),0)</f>
        <v>0</v>
      </c>
      <c r="AX135" s="88">
        <f>IFERROR(IF($C135="Key Commercial Service",VLOOKUP(Y135,'Jenks Methodology'!$B$64:$G$68,6,TRUE),IF($C135="Key General Aviation",VLOOKUP(Y135,'Jenks Methodology'!$C$64:$G$68,5,TRUE),IF($C135="Intermediate Large",VLOOKUP(Y135,'Jenks Methodology'!$D$64:$G$68,4,TRUE),IF($C135="Intermediate Small",VLOOKUP(Y135,'Jenks Methodology'!$E$64:$G$68,3,TRUE),VLOOKUP(Y135,'Jenks Methodology'!$F$64:$G$68,2,TRUE))))),0)</f>
        <v>0</v>
      </c>
      <c r="AY135" s="88">
        <f>IFERROR(IF($C135="Key Commercial Service",VLOOKUP(Z135,'Jenks Methodology'!$B$69:$G$73,6,TRUE),IF($C135="Key General Aviation",VLOOKUP(Z135,'Jenks Methodology'!$C$69:$G$73,5,TRUE),IF($C135="Intermediate Large",VLOOKUP(Z135,'Jenks Methodology'!$D$69:$G$73,4,TRUE),IF($C135="Intermediate Small",VLOOKUP(Z135,'Jenks Methodology'!$E$69:$G$73,3,TRUE),VLOOKUP(Z135,'Jenks Methodology'!$F$69:$G$73,2,TRUE))))),0)</f>
        <v>0</v>
      </c>
      <c r="AZ135" s="100">
        <f>IFERROR(VLOOKUP(AA135,'Basic Score Methodology'!$N$6:$O$7,'Basic Score Methodology'!$O$2,TRUE),0)</f>
        <v>5</v>
      </c>
      <c r="BA135" s="164">
        <f>SUM(AB135:AE135)+IF(AF135="",AG135,AF135)+SUM(AH135:AI135,AN135:AZ135)</f>
        <v>15</v>
      </c>
    </row>
    <row r="136" spans="1:53" ht="17.25" thickBot="1" x14ac:dyDescent="0.35">
      <c r="A136" s="109" t="s">
        <v>44</v>
      </c>
      <c r="B136" s="99" t="s">
        <v>45</v>
      </c>
      <c r="C136" s="99" t="s">
        <v>297</v>
      </c>
      <c r="D136" s="138" t="str">
        <f>IF(COUNTIF('NPIAS Info 2021-25'!$C$4:$C$100,B136)&gt;0,"Y","N")</f>
        <v>N</v>
      </c>
      <c r="E136" s="138" t="str">
        <f>IFERROR(VLOOKUP($B136,'NPIAS Info 2021-25'!$C$4:$G$100,'NPIAS Info 2021-25'!$G$2,FALSE),"Non-NPIAS")</f>
        <v>Non-NPIAS</v>
      </c>
      <c r="F136" s="138" t="str">
        <f>IFERROR(IF(VLOOKUP($B136,'NPIAS Info 2021-25'!$C$4:$G$100,'NPIAS Info 2021-25'!$F$2,FALSE)=0,"N/A (Primary)",VLOOKUP($B136,'NPIAS Info 2021-25'!$C$4:$G$100,'NPIAS Info 2021-25'!$F$2,FALSE)),"N/A (Non-NPIAS)")</f>
        <v>N/A (Non-NPIAS)</v>
      </c>
      <c r="G136" s="139">
        <f>VLOOKUP($B136,'2020 Inventory Data'!$B$5:$V$137,'2020 Inventory Data'!$V$3,FALSE)</f>
        <v>1</v>
      </c>
      <c r="H136" s="168">
        <f>IFERROR(VLOOKUP(B136,MnSASP_Baseline_Operations[],'Baseline Ops'!$D$3,FALSE),0)</f>
        <v>456.00866013272326</v>
      </c>
      <c r="I136" s="139">
        <f>IFERROR(VLOOKUP($B136,'5010 Operations'!$C$5:$CO$151,'5010 Operations'!$CO$3,FALSE),"")</f>
        <v>830</v>
      </c>
      <c r="J136" s="140">
        <f>IF(VLOOKUP($B136,'2020 Inventory Data'!$B$5:$G$137,'2020 Inventory Data'!$D$3,FALSE)="Yes",1,0)</f>
        <v>0</v>
      </c>
      <c r="K136" s="140">
        <f>IF(VLOOKUP($B136,'2020 Inventory Data'!$B$5:$G$137,'2020 Inventory Data'!$G$3,FALSE)="Yes",1,0)</f>
        <v>0</v>
      </c>
      <c r="L136" s="139">
        <f>VLOOKUP($B136,'30nm Airport Count'!$B$5:$K$137,'30nm Airport Count'!$I$3,FALSE)</f>
        <v>2</v>
      </c>
      <c r="M136" s="139">
        <f>VLOOKUP($B136,'30nm Airport Count'!$B$5:$K$137,'30nm Airport Count'!$J$3,FALSE)</f>
        <v>2</v>
      </c>
      <c r="N136" s="139">
        <f>VLOOKUP($B136,'30nm Airport Count'!$B$5:$K$137,'30nm Airport Count'!$K$3,FALSE)</f>
        <v>0</v>
      </c>
      <c r="O136" s="139">
        <f>VLOOKUP($B136,'30nm Airport Count'!$B$5:$L$137,'30nm Airport Count'!$L$3,FALSE)</f>
        <v>2</v>
      </c>
      <c r="P136" s="139">
        <f>VLOOKUP(B136,Population_30minProximity_Airports[[FAA ID]:[Population within 30 min drive-time]],3,FALSE)</f>
        <v>31515</v>
      </c>
      <c r="Q136" s="141" t="str">
        <f>IFERROR(VLOOKUP($B136,'PCI Data (106 airports)'!$W$6:$Z$112,4,FALSE),IF($C136="Landing Strip Turf","Turf","Unknown"))</f>
        <v>Turf</v>
      </c>
      <c r="R136" s="141" t="str">
        <f>VLOOKUP($B136,'Total Economic Impact'!$A$5:$G$139,'Total Economic Impact'!D$3,FALSE)</f>
        <v xml:space="preserve"> &lt;1 </v>
      </c>
      <c r="S136" s="142">
        <f>VLOOKUP($B136,'Total Economic Impact'!$A$5:$G$139,'Total Economic Impact'!E$3,FALSE)</f>
        <v>12300</v>
      </c>
      <c r="T136" s="142">
        <f>VLOOKUP($B136,'Total Economic Impact'!$A$5:$G$139,'Total Economic Impact'!F$3,FALSE)</f>
        <v>12660</v>
      </c>
      <c r="U136" s="142">
        <f>VLOOKUP($B136,'Total Economic Impact'!$A$5:$G$139,'Total Economic Impact'!G$3,FALSE)</f>
        <v>24960</v>
      </c>
      <c r="V136" s="143">
        <f>IFERROR(VLOOKUP($B136,'2020 Inventory Data'!$B$5:$AP$137,'2020 Inventory Data'!$AJ$3,FALSE),"NP")</f>
        <v>2</v>
      </c>
      <c r="W136" s="143">
        <f>IFERROR(VLOOKUP($B136,'2020 Inventory Data'!$B$5:$AP$137,'2020 Inventory Data'!$AK$3,FALSE),"NP")</f>
        <v>2</v>
      </c>
      <c r="X136" s="142">
        <f>IFERROR(VLOOKUP($B136,'AIP Grant History'!$M$9:$Q$109,5,FALSE),0)</f>
        <v>0</v>
      </c>
      <c r="Y136" s="142">
        <f>IFERROR(VLOOKUP($B136,'State-Local Funding History'!$L$11:$N$143,'State-Local Funding History'!M$9,FALSE),0)</f>
        <v>12339.99</v>
      </c>
      <c r="Z136" s="142">
        <f>IFERROR(VLOOKUP($B136,'State-Local Funding History'!$L$11:$N$143,'State-Local Funding History'!N$9,FALSE),0)</f>
        <v>380</v>
      </c>
      <c r="AA136" s="144" t="str">
        <f>IFERROR(IF(VLOOKUP($B136,'2020 Inventory Data'!$B$5:$AG$137,'2020 Inventory Data'!$AG$3,FALSE)="x","Y","N"),"")</f>
        <v>N</v>
      </c>
      <c r="AB136" s="112">
        <f>VLOOKUP(D136,'Basic Score Methodology'!$B$6:$E$16,'Basic Score Methodology'!$C$2,FALSE)</f>
        <v>0</v>
      </c>
      <c r="AC136" s="113">
        <f>IFERROR(VLOOKUP(E136,'Basic Score Methodology'!$B$6:$E$16,'Basic Score Methodology'!$D$2,FALSE),0)</f>
        <v>0</v>
      </c>
      <c r="AD136" s="113">
        <f>IFERROR(VLOOKUP(F136,'Basic Score Methodology'!$B$6:$E$16,'Basic Score Methodology'!$E$2,FALSE),0)</f>
        <v>0</v>
      </c>
      <c r="AE136" s="88">
        <f>IF(G136&lt;='Basic Score Methodology'!$G$12,'Basic Score Methodology'!$H$12,'Basic Score Methodology'!$H$13)</f>
        <v>0</v>
      </c>
      <c r="AF136" s="88">
        <f>IFERROR(IF($C136="Key Commercial Service",VLOOKUP(H136,'Jenks Methodology'!$B$4:$G$8,6,TRUE),IF($C136="Key General Aviation",VLOOKUP(H136,'Jenks Methodology'!$C$4:$G$8,5,TRUE),IF($C136="Intermediate Large",VLOOKUP(H136,'Jenks Methodology'!$D$4:$G$8,4,TRUE),IF($C136="Intermediate Small",VLOOKUP(H136,'Jenks Methodology'!$E$4:$G$8,3,TRUE),VLOOKUP(H136,'Jenks Methodology'!$F$4:$G$8,2,TRUE))))),0)</f>
        <v>0</v>
      </c>
      <c r="AG136" s="88">
        <f>IFERROR(IF($C136="Key Commercial Service",VLOOKUP($I136,'Jenks Methodology'!$B$9:$G$13,6,TRUE),IF($C136="Key General Aviation",VLOOKUP($I136,'Jenks Methodology'!$C$9:$G$13,5,TRUE),IF($C136="Intermediate Large",VLOOKUP($I136,'Jenks Methodology'!$D$9:$G$13,4,TRUE),IF($C136="Intermediate Small",VLOOKUP($I136,'Jenks Methodology'!$E$9:$G$13,3,TRUE),VLOOKUP($I136,'Jenks Methodology'!$F$9:$G$13,2,TRUE))))),"")</f>
        <v>0</v>
      </c>
      <c r="AH136" s="88">
        <f>IFERROR(VLOOKUP(J136,'Basic Score Methodology'!$G$6:$I$7,'Basic Score Methodology'!$H$2,FALSE),0)</f>
        <v>0</v>
      </c>
      <c r="AI136" s="88">
        <f>IFERROR(VLOOKUP(K136,'Basic Score Methodology'!$G$6:$I$7,'Basic Score Methodology'!$I$2,FALSE),0)</f>
        <v>0</v>
      </c>
      <c r="AJ136" s="88">
        <f>IFERROR(IF($C136="Key Commercial Service",VLOOKUP(L136,'Jenks Methodology'!$B$14:$G$18,6,TRUE),IF($C136="Key General Aviation",VLOOKUP(L136,'Jenks Methodology'!$C$14:$G$18,5,TRUE),IF($C136="Intermediate Large",VLOOKUP(L136,'Jenks Methodology'!$D$14:$G$18,4,TRUE),IF($C136="Intermediate Small",VLOOKUP(L136,'Jenks Methodology'!$E$14:$G$18,3,TRUE),VLOOKUP(L136,'Jenks Methodology'!$F$14:$G$18,2,TRUE))))),5)</f>
        <v>2.5</v>
      </c>
      <c r="AK136" s="88">
        <f>IFERROR(IF($C136="Key Commercial Service",VLOOKUP(M136,'Jenks Methodology'!$B$19:$G$23,6,TRUE),IF($C136="Key General Aviation",VLOOKUP(M136,'Jenks Methodology'!$C$19:$G$23,5,TRUE),IF($C136="Intermediate Large",VLOOKUP(M136,'Jenks Methodology'!$D$19:$G$23,4,TRUE),IF($C136="Intermediate Small",VLOOKUP(M136,'Jenks Methodology'!$E$19:$G$23,3,TRUE),VLOOKUP(M136,'Jenks Methodology'!$F$19:$G$23,2,TRUE))))),5)</f>
        <v>2.5</v>
      </c>
      <c r="AL136" s="88">
        <f>IFERROR(IF($C136="Key Commercial Service",VLOOKUP(N136,'Jenks Methodology'!$B$24:$G$28,6,TRUE),IF($C136="Key General Aviation",VLOOKUP(N136,'Jenks Methodology'!$C$24:$G$28,5,TRUE),IF($C136="Intermediate Large",VLOOKUP(N136,'Jenks Methodology'!$D$24:$G$28,4,TRUE),IF($C136="Intermediate Small",VLOOKUP(N136,'Jenks Methodology'!$E$24:$G$28,3,TRUE),VLOOKUP(N136,'Jenks Methodology'!$F$24:$G$28,2,TRUE))))),5)</f>
        <v>1.25</v>
      </c>
      <c r="AM136" s="88">
        <f>IFERROR(IF($C136="Key Commercial Service",VLOOKUP(O136,'Jenks Methodology'!$B$29:$G$33,6,FALSE),IF($C136="Key General Aviation",VLOOKUP(O136,'Jenks Methodology'!$C$29:$G$33,5,FALSE),IF($C136="Intermediate Large",VLOOKUP(O136,'Jenks Methodology'!$D$29:$G$33,4,FALSE),IF($C136="Intermediate Small",VLOOKUP(O136,'Jenks Methodology'!$E$29:$G$33,3,FALSE),VLOOKUP(O136,'Jenks Methodology'!$F$29:$G$33,2,FALSE))))),5)</f>
        <v>2.5</v>
      </c>
      <c r="AN136" s="101">
        <f>AVERAGE(AJ136:AM136)</f>
        <v>2.1875</v>
      </c>
      <c r="AO136" s="88">
        <f>IFERROR(IF($C136="Key Commercial Service",VLOOKUP(P136,'Jenks Methodology'!$B$34:$G$38,6,TRUE),IF($C136="Key General Aviation",VLOOKUP(P136,'Jenks Methodology'!$C$34:$G$38,5,TRUE),IF($C136="Intermediate Large",VLOOKUP(P136,'Jenks Methodology'!$D$34:$G$38,4,TRUE),IF($C136="Intermediate Small",VLOOKUP(P136,'Jenks Methodology'!$E$34:$G$38,3,TRUE),VLOOKUP(P136,'Jenks Methodology'!$F$34:$G$38,2,TRUE))))),5)</f>
        <v>2.5</v>
      </c>
      <c r="AP136" s="88">
        <f>VLOOKUP($Q136,'Basic Score Methodology'!$K$6:$L$12,'Basic Score Methodology'!$L$2,TRUE)</f>
        <v>1.25</v>
      </c>
      <c r="AQ136" s="88">
        <f>IFERROR(IF($C136="Key Commercial Service",VLOOKUP(R136,'Jenks Methodology'!$B$39:$G$43,6,TRUE),IF($C136="Key General Aviation",VLOOKUP(R136,'Jenks Methodology'!$C$39:$G$43,5,TRUE),IF($C136="Intermediate Large",VLOOKUP(R136,'Jenks Methodology'!$D$39:$G$43,4,TRUE),IF($C136="Intermediate Small",VLOOKUP(R136,'Jenks Methodology'!$E$39:$G$43,3,TRUE),VLOOKUP(R136,'Jenks Methodology'!$F$39:$G$43,2,TRUE))))),0)</f>
        <v>0</v>
      </c>
      <c r="AR136" s="88">
        <f>IFERROR(IF($C136="Key Commercial Service",VLOOKUP(S136,'Jenks Methodology'!$B$44:$G$48,6,TRUE),IF($C136="Key General Aviation",VLOOKUP(S136,'Jenks Methodology'!$C$44:$G$48,5,TRUE),IF($C136="Intermediate Large",VLOOKUP(S136,'Jenks Methodology'!$D$44:$G$48,4,TRUE),IF($C136="Intermediate Small",VLOOKUP(S136,'Jenks Methodology'!$E$44:$G$48,3,TRUE),VLOOKUP(S136,'Jenks Methodology'!$F$44:$G$48,2,TRUE))))),0)</f>
        <v>0</v>
      </c>
      <c r="AS136" s="88">
        <f>IFERROR(IF($C136="Key Commercial Service",VLOOKUP(T136,'Jenks Methodology'!$B$49:$G$53,6,TRUE),IF($C136="Key General Aviation",VLOOKUP(T136,'Jenks Methodology'!$C$49:$G$53,5,TRUE),IF($C136="Intermediate Large",VLOOKUP(T136,'Jenks Methodology'!$D$49:$G$53,4,TRUE),IF($C136="Intermediate Small",VLOOKUP(T136,'Jenks Methodology'!$E$49:$G$53,3,TRUE),VLOOKUP(T136,'Jenks Methodology'!$F$49:$G$53,2,TRUE))))),0)</f>
        <v>0</v>
      </c>
      <c r="AT136" s="88">
        <f>IFERROR(IF($C136="Key Commercial Service",VLOOKUP(U136,'Jenks Methodology'!$B$54:$G$58,6,TRUE),IF($C136="Key General Aviation",VLOOKUP(U136,'Jenks Methodology'!$C$54:$G$58,5,TRUE),IF($C136="Intermediate Large",VLOOKUP(U136,'Jenks Methodology'!$D$54:$G$58,4,TRUE),IF($C136="Intermediate Small",VLOOKUP(U136,'Jenks Methodology'!$E$54:$G$58,3,TRUE),VLOOKUP(U136,'Jenks Methodology'!$F$54:$G$58,2,TRUE))))),0)</f>
        <v>0</v>
      </c>
      <c r="AU136" s="88">
        <f>IFERROR(VLOOKUP(V136,'Basic Score Methodology'!$K$17:$M$21,'Basic Score Methodology'!$L$2,TRUE),0)</f>
        <v>0</v>
      </c>
      <c r="AV136" s="88">
        <f>IFERROR(VLOOKUP(W136,'Basic Score Methodology'!$K$17:$M$21,'Basic Score Methodology'!$M$2,TRUE),0)</f>
        <v>0</v>
      </c>
      <c r="AW136" s="88">
        <f>IFERROR(IF($C136="Key Commercial Service",VLOOKUP(X136,'Jenks Methodology'!$B$59:$G$63,6,TRUE),IF($C136="Key General Aviation",VLOOKUP(X136,'Jenks Methodology'!$C$59:$G$63,5,TRUE),IF($C136="Intermediate Large",VLOOKUP(X136,'Jenks Methodology'!$D$59:$G$63,4,TRUE),IF($C136="Intermediate Small",VLOOKUP(X136,'Jenks Methodology'!$E$59:$G$63,3,TRUE),VLOOKUP(X136,'Jenks Methodology'!$F$59:$G$63,2,TRUE))))),0)</f>
        <v>0</v>
      </c>
      <c r="AX136" s="88">
        <f>IFERROR(IF($C136="Key Commercial Service",VLOOKUP(Y136,'Jenks Methodology'!$B$64:$G$68,6,TRUE),IF($C136="Key General Aviation",VLOOKUP(Y136,'Jenks Methodology'!$C$64:$G$68,5,TRUE),IF($C136="Intermediate Large",VLOOKUP(Y136,'Jenks Methodology'!$D$64:$G$68,4,TRUE),IF($C136="Intermediate Small",VLOOKUP(Y136,'Jenks Methodology'!$E$64:$G$68,3,TRUE),VLOOKUP(Y136,'Jenks Methodology'!$F$64:$G$68,2,TRUE))))),0)</f>
        <v>0</v>
      </c>
      <c r="AY136" s="88">
        <f>IFERROR(IF($C136="Key Commercial Service",VLOOKUP(Z136,'Jenks Methodology'!$B$69:$G$73,6,TRUE),IF($C136="Key General Aviation",VLOOKUP(Z136,'Jenks Methodology'!$C$69:$G$73,5,TRUE),IF($C136="Intermediate Large",VLOOKUP(Z136,'Jenks Methodology'!$D$69:$G$73,4,TRUE),IF($C136="Intermediate Small",VLOOKUP(Z136,'Jenks Methodology'!$E$69:$G$73,3,TRUE),VLOOKUP(Z136,'Jenks Methodology'!$F$69:$G$73,2,TRUE))))),0)</f>
        <v>0</v>
      </c>
      <c r="AZ136" s="100">
        <f>IFERROR(VLOOKUP(AA136,'Basic Score Methodology'!$N$6:$O$7,'Basic Score Methodology'!$O$2,TRUE),0)</f>
        <v>5</v>
      </c>
      <c r="BA136" s="164">
        <f>SUM(AB136:AE136)+IF(AF136="",AG136,AF136)+SUM(AH136:AI136,AN136:AZ136)</f>
        <v>10.9375</v>
      </c>
    </row>
    <row r="138" spans="1:53" x14ac:dyDescent="0.3">
      <c r="A138" s="218" t="s">
        <v>11745</v>
      </c>
    </row>
  </sheetData>
  <sheetProtection algorithmName="SHA-512" hashValue="i06iJ8tMTwn+J3aYKY0k41Ms/U1tHgR/Mux7UqSccpiuwX0j4XxBhq8qMucOv6O93DMsy3B41vZqtaHkZpGXOA==" saltValue="yX54UImSfRwcMQb/kd4jng==" spinCount="100000" sheet="1" objects="1" scenarios="1"/>
  <autoFilter ref="A3:BA136" xr:uid="{EEBDEE63-EC99-419B-82F5-4FAFDA0B2373}">
    <sortState xmlns:xlrd2="http://schemas.microsoft.com/office/spreadsheetml/2017/richdata2" ref="A4:BA136">
      <sortCondition descending="1" ref="BA3:BA136"/>
    </sortState>
  </autoFilter>
  <mergeCells count="1">
    <mergeCell ref="A1:C1"/>
  </mergeCells>
  <conditionalFormatting sqref="BA4:BA136">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F475-4CC1-4259-A67E-7D47B9D7E013}">
  <sheetPr>
    <tabColor rgb="FF92D050"/>
  </sheetPr>
  <dimension ref="A1:I30"/>
  <sheetViews>
    <sheetView workbookViewId="0">
      <selection sqref="A1:C1"/>
    </sheetView>
  </sheetViews>
  <sheetFormatPr defaultRowHeight="16.5" x14ac:dyDescent="0.3"/>
  <cols>
    <col min="1" max="1" width="22.375" style="3" customWidth="1"/>
    <col min="2" max="2" width="38" style="3" customWidth="1"/>
    <col min="3" max="3" width="26.625" style="3" customWidth="1"/>
    <col min="4" max="4" width="18.125" style="3" customWidth="1"/>
    <col min="5" max="5" width="40.375" style="3" customWidth="1"/>
  </cols>
  <sheetData>
    <row r="1" spans="1:9" ht="24" x14ac:dyDescent="0.3">
      <c r="A1" s="285" t="s">
        <v>11749</v>
      </c>
      <c r="B1" s="285"/>
      <c r="C1" s="285"/>
    </row>
    <row r="2" spans="1:9" x14ac:dyDescent="0.3">
      <c r="A2" s="228" t="s">
        <v>268</v>
      </c>
      <c r="B2" s="229" t="s">
        <v>5347</v>
      </c>
      <c r="C2" s="229" t="s">
        <v>6231</v>
      </c>
      <c r="D2" s="230" t="s">
        <v>5348</v>
      </c>
      <c r="E2" s="229" t="s">
        <v>6258</v>
      </c>
    </row>
    <row r="3" spans="1:9" ht="14.45" x14ac:dyDescent="0.3">
      <c r="A3" s="225" t="s">
        <v>5349</v>
      </c>
      <c r="B3" s="64" t="s">
        <v>284</v>
      </c>
      <c r="C3" s="64" t="s">
        <v>6238</v>
      </c>
      <c r="D3" s="72" t="s">
        <v>5364</v>
      </c>
      <c r="E3" s="72" t="s">
        <v>6228</v>
      </c>
    </row>
    <row r="4" spans="1:9" ht="14.45" x14ac:dyDescent="0.3">
      <c r="A4" s="225" t="s">
        <v>5349</v>
      </c>
      <c r="B4" s="64" t="s">
        <v>268</v>
      </c>
      <c r="C4" s="64" t="s">
        <v>6238</v>
      </c>
      <c r="D4" s="72" t="s">
        <v>5365</v>
      </c>
      <c r="E4" s="72" t="s">
        <v>6316</v>
      </c>
    </row>
    <row r="5" spans="1:9" ht="18" x14ac:dyDescent="0.35">
      <c r="A5" s="225" t="s">
        <v>5349</v>
      </c>
      <c r="B5" s="64" t="s">
        <v>269</v>
      </c>
      <c r="C5" s="64" t="s">
        <v>6238</v>
      </c>
      <c r="D5" s="72" t="s">
        <v>5365</v>
      </c>
      <c r="E5" s="72" t="s">
        <v>6260</v>
      </c>
      <c r="I5" s="79"/>
    </row>
    <row r="6" spans="1:9" ht="50.25" customHeight="1" x14ac:dyDescent="0.3">
      <c r="A6" s="226" t="s">
        <v>5350</v>
      </c>
      <c r="B6" s="65" t="s">
        <v>6266</v>
      </c>
      <c r="C6" s="65" t="s">
        <v>6267</v>
      </c>
      <c r="D6" s="72" t="s">
        <v>5366</v>
      </c>
      <c r="E6" s="72" t="s">
        <v>6254</v>
      </c>
    </row>
    <row r="7" spans="1:9" ht="14.45" x14ac:dyDescent="0.3">
      <c r="A7" s="226" t="s">
        <v>5350</v>
      </c>
      <c r="B7" s="66" t="s">
        <v>1287</v>
      </c>
      <c r="C7" s="65" t="s">
        <v>6241</v>
      </c>
      <c r="D7" s="72" t="s">
        <v>5366</v>
      </c>
      <c r="E7" s="72" t="s">
        <v>6253</v>
      </c>
    </row>
    <row r="8" spans="1:9" ht="14.45" x14ac:dyDescent="0.3">
      <c r="A8" s="226" t="s">
        <v>5350</v>
      </c>
      <c r="B8" s="66" t="s">
        <v>1288</v>
      </c>
      <c r="C8" s="65" t="s">
        <v>6242</v>
      </c>
      <c r="D8" s="72" t="s">
        <v>5366</v>
      </c>
      <c r="E8" s="72" t="s">
        <v>6253</v>
      </c>
    </row>
    <row r="9" spans="1:9" ht="28.9" x14ac:dyDescent="0.3">
      <c r="A9" s="226" t="s">
        <v>5350</v>
      </c>
      <c r="B9" s="66" t="s">
        <v>5341</v>
      </c>
      <c r="C9" s="65" t="s">
        <v>6239</v>
      </c>
      <c r="D9" s="72" t="s">
        <v>5366</v>
      </c>
      <c r="E9" s="72" t="s">
        <v>6253</v>
      </c>
    </row>
    <row r="10" spans="1:9" ht="14.45" x14ac:dyDescent="0.3">
      <c r="A10" s="225" t="s">
        <v>5351</v>
      </c>
      <c r="B10" s="65" t="s">
        <v>288</v>
      </c>
      <c r="C10" s="65" t="s">
        <v>6240</v>
      </c>
      <c r="D10" s="72" t="s">
        <v>5364</v>
      </c>
      <c r="E10" s="162" t="s">
        <v>6317</v>
      </c>
    </row>
    <row r="11" spans="1:9" ht="14.45" x14ac:dyDescent="0.3">
      <c r="A11" s="225" t="s">
        <v>5351</v>
      </c>
      <c r="B11" s="65" t="s">
        <v>289</v>
      </c>
      <c r="C11" s="65" t="s">
        <v>6240</v>
      </c>
      <c r="D11" s="72" t="s">
        <v>5364</v>
      </c>
      <c r="E11" s="162" t="s">
        <v>6317</v>
      </c>
    </row>
    <row r="12" spans="1:9" ht="28.9" x14ac:dyDescent="0.3">
      <c r="A12" s="225" t="s">
        <v>5352</v>
      </c>
      <c r="B12" s="65" t="s">
        <v>3254</v>
      </c>
      <c r="C12" s="65" t="s">
        <v>6243</v>
      </c>
      <c r="D12" s="72" t="s">
        <v>5366</v>
      </c>
      <c r="E12" s="72" t="s">
        <v>6252</v>
      </c>
    </row>
    <row r="13" spans="1:9" ht="76.5" customHeight="1" x14ac:dyDescent="0.3">
      <c r="A13" s="225" t="s">
        <v>5352</v>
      </c>
      <c r="B13" s="65" t="s">
        <v>3255</v>
      </c>
      <c r="C13" s="65" t="s">
        <v>6244</v>
      </c>
      <c r="D13" s="72" t="s">
        <v>5366</v>
      </c>
      <c r="E13" s="72" t="s">
        <v>6252</v>
      </c>
    </row>
    <row r="14" spans="1:9" ht="14.45" x14ac:dyDescent="0.3">
      <c r="A14" s="225" t="s">
        <v>5352</v>
      </c>
      <c r="B14" s="65" t="s">
        <v>3256</v>
      </c>
      <c r="C14" s="65" t="s">
        <v>6244</v>
      </c>
      <c r="D14" s="72" t="s">
        <v>5366</v>
      </c>
      <c r="E14" s="72" t="s">
        <v>6252</v>
      </c>
    </row>
    <row r="15" spans="1:9" ht="14.45" x14ac:dyDescent="0.3">
      <c r="A15" s="225" t="s">
        <v>5352</v>
      </c>
      <c r="B15" s="65" t="s">
        <v>1290</v>
      </c>
      <c r="C15" s="65" t="s">
        <v>6244</v>
      </c>
      <c r="D15" s="72" t="s">
        <v>5366</v>
      </c>
      <c r="E15" s="72" t="s">
        <v>6252</v>
      </c>
    </row>
    <row r="16" spans="1:9" ht="43.15" x14ac:dyDescent="0.3">
      <c r="A16" s="225" t="s">
        <v>5352</v>
      </c>
      <c r="B16" s="65" t="s">
        <v>365</v>
      </c>
      <c r="C16" s="65" t="s">
        <v>6245</v>
      </c>
      <c r="D16" s="72" t="s">
        <v>5366</v>
      </c>
      <c r="E16" s="72" t="s">
        <v>6251</v>
      </c>
    </row>
    <row r="17" spans="1:5" ht="33" x14ac:dyDescent="0.3">
      <c r="A17" s="227" t="s">
        <v>5353</v>
      </c>
      <c r="B17" s="65" t="s">
        <v>3249</v>
      </c>
      <c r="C17" s="65" t="s">
        <v>6315</v>
      </c>
      <c r="D17" s="72" t="s">
        <v>5366</v>
      </c>
      <c r="E17" s="72" t="s">
        <v>6255</v>
      </c>
    </row>
    <row r="18" spans="1:5" ht="40.5" customHeight="1" x14ac:dyDescent="0.3">
      <c r="A18" s="225" t="s">
        <v>5354</v>
      </c>
      <c r="B18" s="65" t="s">
        <v>1269</v>
      </c>
      <c r="C18" s="234" t="s">
        <v>6246</v>
      </c>
      <c r="D18" s="72" t="s">
        <v>5366</v>
      </c>
      <c r="E18" s="72" t="s">
        <v>6264</v>
      </c>
    </row>
    <row r="19" spans="1:5" ht="40.5" customHeight="1" x14ac:dyDescent="0.3">
      <c r="A19" s="225" t="s">
        <v>5354</v>
      </c>
      <c r="B19" s="65" t="s">
        <v>1270</v>
      </c>
      <c r="C19" s="234" t="s">
        <v>6246</v>
      </c>
      <c r="D19" s="72" t="s">
        <v>5366</v>
      </c>
      <c r="E19" s="72" t="s">
        <v>6256</v>
      </c>
    </row>
    <row r="20" spans="1:5" ht="40.5" customHeight="1" x14ac:dyDescent="0.3">
      <c r="A20" s="225" t="s">
        <v>5354</v>
      </c>
      <c r="B20" s="65" t="s">
        <v>1271</v>
      </c>
      <c r="C20" s="234" t="s">
        <v>6246</v>
      </c>
      <c r="D20" s="72" t="s">
        <v>5366</v>
      </c>
      <c r="E20" s="72" t="s">
        <v>6256</v>
      </c>
    </row>
    <row r="21" spans="1:5" ht="40.5" customHeight="1" x14ac:dyDescent="0.3">
      <c r="A21" s="225" t="s">
        <v>5354</v>
      </c>
      <c r="B21" s="65" t="s">
        <v>5345</v>
      </c>
      <c r="C21" s="234" t="s">
        <v>6246</v>
      </c>
      <c r="D21" s="72" t="s">
        <v>5366</v>
      </c>
      <c r="E21" s="72" t="s">
        <v>6256</v>
      </c>
    </row>
    <row r="22" spans="1:5" ht="40.5" customHeight="1" x14ac:dyDescent="0.3">
      <c r="A22" s="225" t="s">
        <v>3257</v>
      </c>
      <c r="B22" s="65" t="s">
        <v>5342</v>
      </c>
      <c r="C22" s="65" t="s">
        <v>6240</v>
      </c>
      <c r="D22" s="72" t="s">
        <v>5366</v>
      </c>
      <c r="E22" s="72" t="s">
        <v>6257</v>
      </c>
    </row>
    <row r="23" spans="1:5" ht="40.5" customHeight="1" x14ac:dyDescent="0.3">
      <c r="A23" s="225" t="s">
        <v>3257</v>
      </c>
      <c r="B23" s="65" t="s">
        <v>5355</v>
      </c>
      <c r="C23" s="65" t="s">
        <v>6240</v>
      </c>
      <c r="D23" s="72" t="s">
        <v>5366</v>
      </c>
      <c r="E23" s="72" t="s">
        <v>6257</v>
      </c>
    </row>
    <row r="24" spans="1:5" ht="40.5" customHeight="1" x14ac:dyDescent="0.3">
      <c r="A24" s="227" t="s">
        <v>5360</v>
      </c>
      <c r="B24" s="65" t="s">
        <v>5362</v>
      </c>
      <c r="C24" s="234" t="s">
        <v>6247</v>
      </c>
      <c r="D24" s="72" t="s">
        <v>5366</v>
      </c>
      <c r="E24" s="72" t="s">
        <v>6256</v>
      </c>
    </row>
    <row r="25" spans="1:5" ht="33" x14ac:dyDescent="0.3">
      <c r="A25" s="227" t="s">
        <v>5360</v>
      </c>
      <c r="B25" s="65" t="s">
        <v>5363</v>
      </c>
      <c r="C25" s="65" t="s">
        <v>6248</v>
      </c>
      <c r="D25" s="72" t="s">
        <v>5366</v>
      </c>
      <c r="E25" s="72" t="s">
        <v>6256</v>
      </c>
    </row>
    <row r="26" spans="1:5" ht="33" x14ac:dyDescent="0.3">
      <c r="A26" s="227" t="s">
        <v>5360</v>
      </c>
      <c r="B26" s="65" t="s">
        <v>6249</v>
      </c>
      <c r="C26" s="65" t="s">
        <v>6248</v>
      </c>
      <c r="D26" s="72" t="s">
        <v>5366</v>
      </c>
      <c r="E26" s="72" t="s">
        <v>6256</v>
      </c>
    </row>
    <row r="27" spans="1:5" ht="66" x14ac:dyDescent="0.3">
      <c r="A27" s="231" t="s">
        <v>6224</v>
      </c>
      <c r="B27" s="232" t="s">
        <v>6259</v>
      </c>
      <c r="C27" s="232" t="s">
        <v>6314</v>
      </c>
      <c r="D27" s="233" t="s">
        <v>5364</v>
      </c>
      <c r="E27" s="233" t="s">
        <v>6228</v>
      </c>
    </row>
    <row r="29" spans="1:5" x14ac:dyDescent="0.3">
      <c r="A29" s="218" t="s">
        <v>11745</v>
      </c>
      <c r="B29" s="45"/>
      <c r="C29" s="45"/>
    </row>
    <row r="30" spans="1:5" x14ac:dyDescent="0.3">
      <c r="B30" s="69"/>
      <c r="C30" s="69"/>
      <c r="D30" s="2"/>
      <c r="E30" s="2"/>
    </row>
  </sheetData>
  <sheetProtection algorithmName="SHA-512" hashValue="GRV7q1enCXtXLirJ0EAWyzElTBaEELtxxolPWA1ZZyGjs9YfdRq+eZi/aPzhyhRt+vV2fpJRaeu8YbBsO1Hj/w==" saltValue="7SGGGEwppUVGnGiy/FCeaw==" spinCount="100000" sheet="1" objects="1" scenarios="1"/>
  <mergeCells count="1">
    <mergeCell ref="A1:C1"/>
  </mergeCells>
  <hyperlinks>
    <hyperlink ref="C24" r:id="rId1" xr:uid="{81C2D2CB-8A03-4424-86E1-4E8E81F16324}"/>
    <hyperlink ref="C18:C21" r:id="rId2" display="2019 Economic Impact Study" xr:uid="{3405A84A-62DF-4CA0-9D44-F14FCFC53C15}"/>
  </hyperlinks>
  <pageMargins left="0.7" right="0.7" top="0.75" bottom="0.75" header="0.3" footer="0.3"/>
  <pageSetup orientation="portrait" horizontalDpi="300" verticalDpi="0" copies="0"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E0FF2-083A-4AE2-BF1B-3B03FAD377C8}">
  <sheetPr>
    <tabColor rgb="FF92D050"/>
  </sheetPr>
  <dimension ref="A1:G75"/>
  <sheetViews>
    <sheetView workbookViewId="0">
      <selection activeCell="D13" sqref="D13"/>
    </sheetView>
  </sheetViews>
  <sheetFormatPr defaultRowHeight="16.5" x14ac:dyDescent="0.3"/>
  <cols>
    <col min="1" max="1" width="38.875" customWidth="1"/>
    <col min="2" max="2" width="25.5" customWidth="1"/>
    <col min="3" max="3" width="23" customWidth="1"/>
    <col min="4" max="4" width="20.375" customWidth="1"/>
    <col min="5" max="5" width="20.5" customWidth="1"/>
    <col min="6" max="6" width="20.375" customWidth="1"/>
    <col min="7" max="7" width="16.5" customWidth="1"/>
    <col min="8" max="8" width="6" customWidth="1"/>
    <col min="9" max="9" width="22.5" customWidth="1"/>
    <col min="10" max="10" width="19.875" customWidth="1"/>
    <col min="11" max="11" width="18.125" customWidth="1"/>
    <col min="12" max="12" width="18.375" customWidth="1"/>
    <col min="13" max="13" width="16.5" customWidth="1"/>
  </cols>
  <sheetData>
    <row r="1" spans="1:7" ht="24" x14ac:dyDescent="0.4">
      <c r="A1" s="282" t="s">
        <v>11746</v>
      </c>
      <c r="B1" s="282"/>
      <c r="C1" s="282"/>
      <c r="D1" s="282"/>
      <c r="E1" s="282"/>
    </row>
    <row r="2" spans="1:7" x14ac:dyDescent="0.3">
      <c r="A2" s="286" t="s">
        <v>6312</v>
      </c>
      <c r="B2" s="286"/>
    </row>
    <row r="3" spans="1:7" x14ac:dyDescent="0.3">
      <c r="A3" s="207" t="s">
        <v>11730</v>
      </c>
      <c r="B3" s="220" t="s">
        <v>6270</v>
      </c>
      <c r="C3" s="220" t="s">
        <v>294</v>
      </c>
      <c r="D3" s="220" t="s">
        <v>293</v>
      </c>
      <c r="E3" s="220" t="s">
        <v>290</v>
      </c>
      <c r="F3" s="220" t="s">
        <v>297</v>
      </c>
      <c r="G3" s="221" t="s">
        <v>6273</v>
      </c>
    </row>
    <row r="4" spans="1:7" ht="14.45" x14ac:dyDescent="0.3">
      <c r="A4" s="219" t="s">
        <v>6321</v>
      </c>
      <c r="B4" s="222">
        <v>21250</v>
      </c>
      <c r="C4" s="222">
        <v>3762</v>
      </c>
      <c r="D4" s="222">
        <v>1357</v>
      </c>
      <c r="E4" s="222">
        <v>431</v>
      </c>
      <c r="F4" s="222">
        <v>198</v>
      </c>
      <c r="G4" s="267">
        <v>0</v>
      </c>
    </row>
    <row r="5" spans="1:7" ht="14.45" x14ac:dyDescent="0.3">
      <c r="A5" s="219" t="s">
        <v>6321</v>
      </c>
      <c r="B5" s="222">
        <v>21632</v>
      </c>
      <c r="C5" s="222">
        <v>13016</v>
      </c>
      <c r="D5" s="222">
        <v>2449</v>
      </c>
      <c r="E5" s="222">
        <v>2340</v>
      </c>
      <c r="F5" s="222">
        <v>560</v>
      </c>
      <c r="G5" s="267">
        <v>1.25</v>
      </c>
    </row>
    <row r="6" spans="1:7" ht="14.45" x14ac:dyDescent="0.3">
      <c r="A6" s="219" t="s">
        <v>6321</v>
      </c>
      <c r="B6" s="222">
        <v>35698</v>
      </c>
      <c r="C6" s="222">
        <v>21505</v>
      </c>
      <c r="D6" s="222">
        <v>6473</v>
      </c>
      <c r="E6" s="222">
        <v>5715</v>
      </c>
      <c r="F6" s="222">
        <v>1172</v>
      </c>
      <c r="G6" s="267">
        <v>2.5</v>
      </c>
    </row>
    <row r="7" spans="1:7" ht="14.45" x14ac:dyDescent="0.3">
      <c r="A7" s="219" t="s">
        <v>6321</v>
      </c>
      <c r="B7" s="222">
        <v>58676</v>
      </c>
      <c r="C7" s="222">
        <v>40934</v>
      </c>
      <c r="D7" s="222">
        <v>12377</v>
      </c>
      <c r="E7" s="222">
        <v>9062</v>
      </c>
      <c r="F7" s="222">
        <v>2006</v>
      </c>
      <c r="G7" s="267">
        <v>3.75</v>
      </c>
    </row>
    <row r="8" spans="1:7" ht="14.45" x14ac:dyDescent="0.3">
      <c r="A8" s="219" t="s">
        <v>6321</v>
      </c>
      <c r="B8" s="222">
        <v>129166</v>
      </c>
      <c r="C8" s="222">
        <v>71740</v>
      </c>
      <c r="D8" s="222">
        <v>21055</v>
      </c>
      <c r="E8" s="222">
        <v>16421</v>
      </c>
      <c r="F8" s="222">
        <v>5018</v>
      </c>
      <c r="G8" s="267">
        <v>5</v>
      </c>
    </row>
    <row r="9" spans="1:7" ht="14.45" x14ac:dyDescent="0.3">
      <c r="A9" s="219" t="s">
        <v>5341</v>
      </c>
      <c r="B9" s="223">
        <v>13693</v>
      </c>
      <c r="C9" s="223">
        <v>3200</v>
      </c>
      <c r="D9" s="223">
        <v>2500</v>
      </c>
      <c r="E9" s="223">
        <v>1650</v>
      </c>
      <c r="F9" s="223">
        <v>400</v>
      </c>
      <c r="G9" s="268">
        <v>0</v>
      </c>
    </row>
    <row r="10" spans="1:7" ht="14.45" x14ac:dyDescent="0.3">
      <c r="A10" s="219" t="s">
        <v>5341</v>
      </c>
      <c r="B10" s="223">
        <v>13694</v>
      </c>
      <c r="C10" s="223">
        <v>3201</v>
      </c>
      <c r="D10" s="223">
        <v>5951</v>
      </c>
      <c r="E10" s="223">
        <v>5201</v>
      </c>
      <c r="F10" s="223">
        <v>831</v>
      </c>
      <c r="G10" s="268">
        <v>1.25</v>
      </c>
    </row>
    <row r="11" spans="1:7" ht="14.45" x14ac:dyDescent="0.3">
      <c r="A11" s="219" t="s">
        <v>5341</v>
      </c>
      <c r="B11" s="223">
        <v>32269</v>
      </c>
      <c r="C11" s="223">
        <v>12826</v>
      </c>
      <c r="D11" s="223">
        <v>9001</v>
      </c>
      <c r="E11" s="223">
        <v>10616</v>
      </c>
      <c r="F11" s="223">
        <v>2201</v>
      </c>
      <c r="G11" s="268">
        <v>2.5</v>
      </c>
    </row>
    <row r="12" spans="1:7" ht="14.45" x14ac:dyDescent="0.3">
      <c r="A12" s="219" t="s">
        <v>5341</v>
      </c>
      <c r="B12" s="223">
        <v>43055</v>
      </c>
      <c r="C12" s="223">
        <v>19561</v>
      </c>
      <c r="D12" s="223">
        <v>13301</v>
      </c>
      <c r="E12" s="223">
        <v>17191</v>
      </c>
      <c r="F12" s="223">
        <v>4501</v>
      </c>
      <c r="G12" s="268">
        <v>3.75</v>
      </c>
    </row>
    <row r="13" spans="1:7" ht="14.45" x14ac:dyDescent="0.3">
      <c r="A13" s="219" t="s">
        <v>5341</v>
      </c>
      <c r="B13" s="223">
        <v>63484</v>
      </c>
      <c r="C13" s="223">
        <v>30051</v>
      </c>
      <c r="D13" s="223">
        <v>22451</v>
      </c>
      <c r="E13" s="223">
        <v>26499</v>
      </c>
      <c r="F13" s="223">
        <v>8683</v>
      </c>
      <c r="G13" s="268">
        <v>5</v>
      </c>
    </row>
    <row r="14" spans="1:7" ht="14.45" x14ac:dyDescent="0.3">
      <c r="A14" s="219" t="s">
        <v>3254</v>
      </c>
      <c r="B14" s="223">
        <v>0</v>
      </c>
      <c r="C14" s="223">
        <v>0</v>
      </c>
      <c r="D14" s="223">
        <v>0</v>
      </c>
      <c r="E14" s="223">
        <v>0</v>
      </c>
      <c r="F14" s="223">
        <v>0</v>
      </c>
      <c r="G14" s="268">
        <v>5</v>
      </c>
    </row>
    <row r="15" spans="1:7" ht="14.45" x14ac:dyDescent="0.3">
      <c r="A15" s="219" t="s">
        <v>3254</v>
      </c>
      <c r="B15" s="223">
        <v>0</v>
      </c>
      <c r="C15" s="223">
        <v>1</v>
      </c>
      <c r="D15" s="223">
        <v>1</v>
      </c>
      <c r="E15" s="223">
        <v>1</v>
      </c>
      <c r="F15" s="223">
        <v>1</v>
      </c>
      <c r="G15" s="268">
        <v>3.75</v>
      </c>
    </row>
    <row r="16" spans="1:7" ht="14.45" x14ac:dyDescent="0.3">
      <c r="A16" s="219" t="s">
        <v>3254</v>
      </c>
      <c r="B16" s="223">
        <v>1</v>
      </c>
      <c r="C16" s="223">
        <v>2</v>
      </c>
      <c r="D16" s="223">
        <v>2</v>
      </c>
      <c r="E16" s="223">
        <v>2</v>
      </c>
      <c r="F16" s="223">
        <v>2</v>
      </c>
      <c r="G16" s="268">
        <v>2.5</v>
      </c>
    </row>
    <row r="17" spans="1:7" ht="14.45" x14ac:dyDescent="0.3">
      <c r="A17" s="219" t="s">
        <v>3254</v>
      </c>
      <c r="B17" s="223">
        <v>2</v>
      </c>
      <c r="C17" s="223">
        <v>3</v>
      </c>
      <c r="D17" s="223">
        <v>3</v>
      </c>
      <c r="E17" s="223">
        <v>3</v>
      </c>
      <c r="F17" s="223">
        <v>3</v>
      </c>
      <c r="G17" s="268">
        <v>1.25</v>
      </c>
    </row>
    <row r="18" spans="1:7" ht="14.45" x14ac:dyDescent="0.3">
      <c r="A18" s="219" t="s">
        <v>3254</v>
      </c>
      <c r="B18" s="223">
        <v>3</v>
      </c>
      <c r="C18" s="223">
        <v>4</v>
      </c>
      <c r="D18" s="223">
        <v>4</v>
      </c>
      <c r="E18" s="223">
        <v>4</v>
      </c>
      <c r="F18" s="223">
        <v>4</v>
      </c>
      <c r="G18" s="268">
        <v>0</v>
      </c>
    </row>
    <row r="19" spans="1:7" ht="14.45" x14ac:dyDescent="0.3">
      <c r="A19" s="219" t="s">
        <v>3255</v>
      </c>
      <c r="B19" s="223">
        <v>0</v>
      </c>
      <c r="C19" s="223">
        <v>0</v>
      </c>
      <c r="D19" s="223">
        <v>0</v>
      </c>
      <c r="E19" s="223">
        <v>0</v>
      </c>
      <c r="F19" s="223">
        <v>0</v>
      </c>
      <c r="G19" s="268">
        <v>5</v>
      </c>
    </row>
    <row r="20" spans="1:7" ht="14.45" x14ac:dyDescent="0.3">
      <c r="A20" s="219" t="s">
        <v>3255</v>
      </c>
      <c r="B20" s="223">
        <v>0</v>
      </c>
      <c r="C20" s="223">
        <v>1</v>
      </c>
      <c r="D20" s="223">
        <v>1</v>
      </c>
      <c r="E20" s="223">
        <v>1</v>
      </c>
      <c r="F20" s="223">
        <v>1</v>
      </c>
      <c r="G20" s="268">
        <v>3.75</v>
      </c>
    </row>
    <row r="21" spans="1:7" ht="14.45" x14ac:dyDescent="0.3">
      <c r="A21" s="219" t="s">
        <v>3255</v>
      </c>
      <c r="B21" s="223">
        <v>1</v>
      </c>
      <c r="C21" s="223">
        <v>2</v>
      </c>
      <c r="D21" s="223">
        <v>2</v>
      </c>
      <c r="E21" s="223">
        <v>2</v>
      </c>
      <c r="F21" s="223">
        <v>2</v>
      </c>
      <c r="G21" s="268">
        <v>2.5</v>
      </c>
    </row>
    <row r="22" spans="1:7" ht="14.45" x14ac:dyDescent="0.3">
      <c r="A22" s="219" t="s">
        <v>3255</v>
      </c>
      <c r="B22" s="223">
        <v>2</v>
      </c>
      <c r="C22" s="223">
        <v>3</v>
      </c>
      <c r="D22" s="223">
        <v>3</v>
      </c>
      <c r="E22" s="223">
        <v>3</v>
      </c>
      <c r="F22" s="223">
        <v>3</v>
      </c>
      <c r="G22" s="268">
        <v>1.25</v>
      </c>
    </row>
    <row r="23" spans="1:7" ht="14.45" x14ac:dyDescent="0.3">
      <c r="A23" s="219" t="s">
        <v>3255</v>
      </c>
      <c r="B23" s="223">
        <v>3</v>
      </c>
      <c r="C23" s="223">
        <v>4</v>
      </c>
      <c r="D23" s="223">
        <v>4</v>
      </c>
      <c r="E23" s="223">
        <v>4</v>
      </c>
      <c r="F23" s="223">
        <v>4</v>
      </c>
      <c r="G23" s="268">
        <v>0</v>
      </c>
    </row>
    <row r="24" spans="1:7" ht="14.45" x14ac:dyDescent="0.3">
      <c r="A24" s="219" t="s">
        <v>3256</v>
      </c>
      <c r="B24" s="223">
        <v>0</v>
      </c>
      <c r="C24" s="223">
        <v>0</v>
      </c>
      <c r="D24" s="223">
        <v>0</v>
      </c>
      <c r="E24" s="223">
        <v>0</v>
      </c>
      <c r="F24" s="223">
        <v>0</v>
      </c>
      <c r="G24" s="268">
        <v>5</v>
      </c>
    </row>
    <row r="25" spans="1:7" ht="14.45" x14ac:dyDescent="0.3">
      <c r="A25" s="219" t="s">
        <v>3256</v>
      </c>
      <c r="B25" s="223">
        <v>0</v>
      </c>
      <c r="C25" s="223">
        <v>0</v>
      </c>
      <c r="D25" s="223">
        <v>1</v>
      </c>
      <c r="E25" s="223">
        <v>1</v>
      </c>
      <c r="F25" s="223">
        <v>0</v>
      </c>
      <c r="G25" s="268">
        <v>3.75</v>
      </c>
    </row>
    <row r="26" spans="1:7" ht="14.45" x14ac:dyDescent="0.3">
      <c r="A26" s="219" t="s">
        <v>3256</v>
      </c>
      <c r="B26" s="223">
        <v>1</v>
      </c>
      <c r="C26" s="223">
        <v>1</v>
      </c>
      <c r="D26" s="223">
        <v>2</v>
      </c>
      <c r="E26" s="223">
        <v>2</v>
      </c>
      <c r="F26" s="223">
        <v>0</v>
      </c>
      <c r="G26" s="268">
        <v>2.5</v>
      </c>
    </row>
    <row r="27" spans="1:7" ht="14.45" x14ac:dyDescent="0.3">
      <c r="A27" s="219" t="s">
        <v>3256</v>
      </c>
      <c r="B27" s="223">
        <v>2</v>
      </c>
      <c r="C27" s="223">
        <v>2</v>
      </c>
      <c r="D27" s="223">
        <v>3</v>
      </c>
      <c r="E27" s="223">
        <v>3</v>
      </c>
      <c r="F27" s="223">
        <v>0</v>
      </c>
      <c r="G27" s="268">
        <v>1.25</v>
      </c>
    </row>
    <row r="28" spans="1:7" x14ac:dyDescent="0.3">
      <c r="A28" s="219" t="s">
        <v>3256</v>
      </c>
      <c r="B28" s="223">
        <v>3</v>
      </c>
      <c r="C28" s="223">
        <v>3</v>
      </c>
      <c r="D28" s="223">
        <v>4</v>
      </c>
      <c r="E28" s="223">
        <v>4</v>
      </c>
      <c r="F28" s="223">
        <v>1</v>
      </c>
      <c r="G28" s="268">
        <v>0</v>
      </c>
    </row>
    <row r="29" spans="1:7" x14ac:dyDescent="0.3">
      <c r="A29" s="219" t="s">
        <v>1290</v>
      </c>
      <c r="B29" s="223">
        <v>0</v>
      </c>
      <c r="C29" s="223">
        <v>0</v>
      </c>
      <c r="D29" s="223">
        <v>0</v>
      </c>
      <c r="E29" s="223">
        <v>0</v>
      </c>
      <c r="F29" s="223">
        <v>0</v>
      </c>
      <c r="G29" s="268">
        <v>5</v>
      </c>
    </row>
    <row r="30" spans="1:7" x14ac:dyDescent="0.3">
      <c r="A30" s="219" t="s">
        <v>1290</v>
      </c>
      <c r="B30" s="223">
        <v>0</v>
      </c>
      <c r="C30" s="223">
        <v>1</v>
      </c>
      <c r="D30" s="223">
        <v>2</v>
      </c>
      <c r="E30" s="223">
        <v>2</v>
      </c>
      <c r="F30" s="223">
        <v>1</v>
      </c>
      <c r="G30" s="268">
        <v>3.75</v>
      </c>
    </row>
    <row r="31" spans="1:7" x14ac:dyDescent="0.3">
      <c r="A31" s="219" t="s">
        <v>1290</v>
      </c>
      <c r="B31" s="223">
        <v>1</v>
      </c>
      <c r="C31" s="223">
        <v>2</v>
      </c>
      <c r="D31" s="223">
        <v>3</v>
      </c>
      <c r="E31" s="223">
        <v>3</v>
      </c>
      <c r="F31" s="223">
        <v>2</v>
      </c>
      <c r="G31" s="268">
        <v>2.5</v>
      </c>
    </row>
    <row r="32" spans="1:7" x14ac:dyDescent="0.3">
      <c r="A32" s="219" t="s">
        <v>1290</v>
      </c>
      <c r="B32" s="223">
        <v>2</v>
      </c>
      <c r="C32" s="223">
        <v>4</v>
      </c>
      <c r="D32" s="223">
        <v>4</v>
      </c>
      <c r="E32" s="223">
        <v>4</v>
      </c>
      <c r="F32" s="223">
        <v>3</v>
      </c>
      <c r="G32" s="268">
        <v>1.25</v>
      </c>
    </row>
    <row r="33" spans="1:7" x14ac:dyDescent="0.3">
      <c r="A33" s="219" t="s">
        <v>1290</v>
      </c>
      <c r="B33" s="223">
        <v>3</v>
      </c>
      <c r="C33" s="223">
        <v>7</v>
      </c>
      <c r="D33" s="223">
        <v>5</v>
      </c>
      <c r="E33" s="223">
        <v>5</v>
      </c>
      <c r="F33" s="223">
        <v>4</v>
      </c>
      <c r="G33" s="268">
        <v>0</v>
      </c>
    </row>
    <row r="34" spans="1:7" x14ac:dyDescent="0.3">
      <c r="A34" s="219" t="s">
        <v>365</v>
      </c>
      <c r="B34" s="223">
        <v>9630</v>
      </c>
      <c r="C34" s="223">
        <v>3516</v>
      </c>
      <c r="D34" s="223">
        <v>2319</v>
      </c>
      <c r="E34" s="223">
        <v>5556</v>
      </c>
      <c r="F34" s="223">
        <v>859</v>
      </c>
      <c r="G34" s="268">
        <v>0</v>
      </c>
    </row>
    <row r="35" spans="1:7" x14ac:dyDescent="0.3">
      <c r="A35" s="219" t="s">
        <v>365</v>
      </c>
      <c r="B35" s="223">
        <v>19850</v>
      </c>
      <c r="C35" s="223">
        <v>10664</v>
      </c>
      <c r="D35" s="223">
        <v>38288</v>
      </c>
      <c r="E35" s="223">
        <v>19006</v>
      </c>
      <c r="F35" s="223">
        <v>4206</v>
      </c>
      <c r="G35" s="268">
        <v>1.25</v>
      </c>
    </row>
    <row r="36" spans="1:7" x14ac:dyDescent="0.3">
      <c r="A36" s="219" t="s">
        <v>365</v>
      </c>
      <c r="B36" s="223">
        <v>51073</v>
      </c>
      <c r="C36" s="223">
        <v>47271</v>
      </c>
      <c r="D36" s="223">
        <v>91705</v>
      </c>
      <c r="E36" s="223">
        <v>34310</v>
      </c>
      <c r="F36" s="223">
        <v>9589</v>
      </c>
      <c r="G36" s="268">
        <v>2.5</v>
      </c>
    </row>
    <row r="37" spans="1:7" x14ac:dyDescent="0.3">
      <c r="A37" s="219" t="s">
        <v>365</v>
      </c>
      <c r="B37" s="223">
        <v>58887</v>
      </c>
      <c r="C37" s="223">
        <v>75296</v>
      </c>
      <c r="D37" s="223">
        <v>244824</v>
      </c>
      <c r="E37" s="223">
        <v>91233</v>
      </c>
      <c r="F37" s="223">
        <v>40179</v>
      </c>
      <c r="G37" s="268">
        <v>3.75</v>
      </c>
    </row>
    <row r="38" spans="1:7" x14ac:dyDescent="0.3">
      <c r="A38" s="219" t="s">
        <v>365</v>
      </c>
      <c r="B38" s="223">
        <v>211998</v>
      </c>
      <c r="C38" s="223">
        <v>123234</v>
      </c>
      <c r="D38" s="223">
        <v>711969</v>
      </c>
      <c r="E38" s="223">
        <v>297686</v>
      </c>
      <c r="F38" s="223">
        <v>72515</v>
      </c>
      <c r="G38" s="268">
        <v>5</v>
      </c>
    </row>
    <row r="39" spans="1:7" x14ac:dyDescent="0.3">
      <c r="A39" s="219" t="s">
        <v>1269</v>
      </c>
      <c r="B39" s="223">
        <v>93</v>
      </c>
      <c r="C39" s="223">
        <v>17</v>
      </c>
      <c r="D39" s="223">
        <v>1</v>
      </c>
      <c r="E39" s="223">
        <v>1</v>
      </c>
      <c r="F39" s="223">
        <v>0</v>
      </c>
      <c r="G39" s="268">
        <v>0</v>
      </c>
    </row>
    <row r="40" spans="1:7" x14ac:dyDescent="0.3">
      <c r="A40" s="219" t="s">
        <v>1269</v>
      </c>
      <c r="B40" s="223">
        <v>181</v>
      </c>
      <c r="C40" s="223">
        <v>58</v>
      </c>
      <c r="D40" s="223">
        <v>14</v>
      </c>
      <c r="E40" s="223">
        <v>8</v>
      </c>
      <c r="F40" s="223">
        <v>1</v>
      </c>
      <c r="G40" s="268">
        <v>1.25</v>
      </c>
    </row>
    <row r="41" spans="1:7" x14ac:dyDescent="0.3">
      <c r="A41" s="219" t="s">
        <v>1269</v>
      </c>
      <c r="B41" s="223">
        <v>460</v>
      </c>
      <c r="C41" s="223">
        <v>141</v>
      </c>
      <c r="D41" s="223">
        <v>28</v>
      </c>
      <c r="E41" s="223">
        <v>17</v>
      </c>
      <c r="F41" s="223">
        <v>2</v>
      </c>
      <c r="G41" s="268">
        <v>2.5</v>
      </c>
    </row>
    <row r="42" spans="1:7" x14ac:dyDescent="0.3">
      <c r="A42" s="219" t="s">
        <v>1269</v>
      </c>
      <c r="B42" s="223">
        <v>1625</v>
      </c>
      <c r="C42" s="223">
        <v>222</v>
      </c>
      <c r="D42" s="223">
        <v>54</v>
      </c>
      <c r="E42" s="223">
        <v>33</v>
      </c>
      <c r="F42" s="223">
        <v>5</v>
      </c>
      <c r="G42" s="268">
        <v>3.75</v>
      </c>
    </row>
    <row r="43" spans="1:7" x14ac:dyDescent="0.3">
      <c r="A43" s="219" t="s">
        <v>1269</v>
      </c>
      <c r="B43" s="223">
        <v>6231</v>
      </c>
      <c r="C43" s="223">
        <v>461</v>
      </c>
      <c r="D43" s="223">
        <v>82</v>
      </c>
      <c r="E43" s="223">
        <v>60</v>
      </c>
      <c r="F43" s="223">
        <v>7</v>
      </c>
      <c r="G43" s="268">
        <v>5</v>
      </c>
    </row>
    <row r="44" spans="1:7" x14ac:dyDescent="0.3">
      <c r="A44" s="219" t="s">
        <v>1270</v>
      </c>
      <c r="B44" s="223">
        <v>3529800</v>
      </c>
      <c r="C44" s="223">
        <v>586070</v>
      </c>
      <c r="D44" s="223">
        <v>34830</v>
      </c>
      <c r="E44" s="223">
        <v>25500</v>
      </c>
      <c r="F44" s="223">
        <v>4880</v>
      </c>
      <c r="G44" s="268">
        <v>0</v>
      </c>
    </row>
    <row r="45" spans="1:7" x14ac:dyDescent="0.3">
      <c r="A45" s="219" t="s">
        <v>1270</v>
      </c>
      <c r="B45" s="223">
        <v>6401320</v>
      </c>
      <c r="C45" s="223">
        <v>2725130</v>
      </c>
      <c r="D45" s="223">
        <v>466420</v>
      </c>
      <c r="E45" s="223">
        <v>275160</v>
      </c>
      <c r="F45" s="223">
        <v>28700</v>
      </c>
      <c r="G45" s="268">
        <v>1.25</v>
      </c>
    </row>
    <row r="46" spans="1:7" x14ac:dyDescent="0.3">
      <c r="A46" s="219" t="s">
        <v>1270</v>
      </c>
      <c r="B46" s="223">
        <v>19995550</v>
      </c>
      <c r="C46" s="223">
        <v>5984880</v>
      </c>
      <c r="D46" s="223">
        <v>1082270</v>
      </c>
      <c r="E46" s="223">
        <v>684510</v>
      </c>
      <c r="F46" s="223">
        <v>44690</v>
      </c>
      <c r="G46" s="268">
        <v>2.5</v>
      </c>
    </row>
    <row r="47" spans="1:7" x14ac:dyDescent="0.3">
      <c r="A47" s="219" t="s">
        <v>1270</v>
      </c>
      <c r="B47" s="223">
        <v>63097460</v>
      </c>
      <c r="C47" s="223">
        <v>11424510</v>
      </c>
      <c r="D47" s="223">
        <v>2537950</v>
      </c>
      <c r="E47" s="223">
        <v>1236690</v>
      </c>
      <c r="F47" s="223">
        <v>68110</v>
      </c>
      <c r="G47" s="268">
        <v>3.75</v>
      </c>
    </row>
    <row r="48" spans="1:7" x14ac:dyDescent="0.3">
      <c r="A48" s="219" t="s">
        <v>1270</v>
      </c>
      <c r="B48" s="223">
        <v>277319300</v>
      </c>
      <c r="C48" s="223">
        <v>22000000</v>
      </c>
      <c r="D48" s="223">
        <v>4411540</v>
      </c>
      <c r="E48" s="223">
        <v>2360730</v>
      </c>
      <c r="F48" s="223">
        <v>121420</v>
      </c>
      <c r="G48" s="268">
        <v>5</v>
      </c>
    </row>
    <row r="49" spans="1:7" x14ac:dyDescent="0.3">
      <c r="A49" s="219" t="s">
        <v>1271</v>
      </c>
      <c r="B49" s="223">
        <v>5471360</v>
      </c>
      <c r="C49" s="223">
        <v>1152290</v>
      </c>
      <c r="D49" s="223">
        <v>81300</v>
      </c>
      <c r="E49" s="223">
        <v>76080</v>
      </c>
      <c r="F49" s="223">
        <v>10550</v>
      </c>
      <c r="G49" s="268">
        <v>0</v>
      </c>
    </row>
    <row r="50" spans="1:7" x14ac:dyDescent="0.3">
      <c r="A50" s="219" t="s">
        <v>1271</v>
      </c>
      <c r="B50" s="223">
        <v>21887870</v>
      </c>
      <c r="C50" s="223">
        <v>2764630</v>
      </c>
      <c r="D50" s="223">
        <v>968610</v>
      </c>
      <c r="E50" s="223">
        <v>853090</v>
      </c>
      <c r="F50" s="223">
        <v>38940</v>
      </c>
      <c r="G50" s="268">
        <v>1.25</v>
      </c>
    </row>
    <row r="51" spans="1:7" x14ac:dyDescent="0.3">
      <c r="A51" s="219" t="s">
        <v>1271</v>
      </c>
      <c r="B51" s="223">
        <v>37732000</v>
      </c>
      <c r="C51" s="223">
        <v>4979150</v>
      </c>
      <c r="D51" s="223">
        <v>2399760</v>
      </c>
      <c r="E51" s="223">
        <v>2235170</v>
      </c>
      <c r="F51" s="223">
        <v>81460</v>
      </c>
      <c r="G51" s="268">
        <v>2.5</v>
      </c>
    </row>
    <row r="52" spans="1:7" x14ac:dyDescent="0.3">
      <c r="A52" s="219" t="s">
        <v>1271</v>
      </c>
      <c r="B52" s="223">
        <v>126754960</v>
      </c>
      <c r="C52" s="223">
        <v>8568480</v>
      </c>
      <c r="D52" s="223">
        <v>4355410</v>
      </c>
      <c r="E52" s="223">
        <v>3477240</v>
      </c>
      <c r="F52" s="223">
        <v>148940</v>
      </c>
      <c r="G52" s="268">
        <v>3.75</v>
      </c>
    </row>
    <row r="53" spans="1:7" x14ac:dyDescent="0.3">
      <c r="A53" s="219" t="s">
        <v>1271</v>
      </c>
      <c r="B53" s="223">
        <v>483257380</v>
      </c>
      <c r="C53" s="223">
        <v>13346550</v>
      </c>
      <c r="D53" s="223">
        <v>9700000</v>
      </c>
      <c r="E53" s="223">
        <v>10500000</v>
      </c>
      <c r="F53" s="223">
        <v>284000</v>
      </c>
      <c r="G53" s="268">
        <v>5</v>
      </c>
    </row>
    <row r="54" spans="1:7" x14ac:dyDescent="0.3">
      <c r="A54" s="219" t="s">
        <v>5345</v>
      </c>
      <c r="B54" s="223">
        <v>9001160</v>
      </c>
      <c r="C54" s="223">
        <v>1738360</v>
      </c>
      <c r="D54" s="223">
        <v>116130</v>
      </c>
      <c r="E54" s="223">
        <v>101580</v>
      </c>
      <c r="F54" s="223">
        <v>15430</v>
      </c>
      <c r="G54" s="268">
        <v>0</v>
      </c>
    </row>
    <row r="55" spans="1:7" x14ac:dyDescent="0.3">
      <c r="A55" s="219" t="s">
        <v>5345</v>
      </c>
      <c r="B55" s="223">
        <v>9001161</v>
      </c>
      <c r="C55" s="223">
        <v>6353040</v>
      </c>
      <c r="D55" s="223">
        <v>1630180</v>
      </c>
      <c r="E55" s="223">
        <v>674910</v>
      </c>
      <c r="F55" s="223">
        <v>77650</v>
      </c>
      <c r="G55" s="268">
        <v>1.25</v>
      </c>
    </row>
    <row r="56" spans="1:7" x14ac:dyDescent="0.3">
      <c r="A56" s="219" t="s">
        <v>5345</v>
      </c>
      <c r="B56" s="223">
        <v>57727550</v>
      </c>
      <c r="C56" s="223">
        <v>14553360</v>
      </c>
      <c r="D56" s="223">
        <v>3479280</v>
      </c>
      <c r="E56" s="223">
        <v>1451780</v>
      </c>
      <c r="F56" s="223">
        <v>196460</v>
      </c>
      <c r="G56" s="268">
        <v>2.5</v>
      </c>
    </row>
    <row r="57" spans="1:7" x14ac:dyDescent="0.3">
      <c r="A57" s="219" t="s">
        <v>5345</v>
      </c>
      <c r="B57" s="223">
        <v>189852420</v>
      </c>
      <c r="C57" s="223">
        <v>24771060</v>
      </c>
      <c r="D57" s="223">
        <v>8142960</v>
      </c>
      <c r="E57" s="223">
        <v>3321310</v>
      </c>
      <c r="F57" s="223">
        <v>299970</v>
      </c>
      <c r="G57" s="268">
        <v>3.75</v>
      </c>
    </row>
    <row r="58" spans="1:7" x14ac:dyDescent="0.3">
      <c r="A58" s="219" t="s">
        <v>5345</v>
      </c>
      <c r="B58" s="223">
        <v>760576680</v>
      </c>
      <c r="C58" s="223">
        <v>118000000</v>
      </c>
      <c r="D58" s="223">
        <v>13200000</v>
      </c>
      <c r="E58" s="223">
        <v>12800000</v>
      </c>
      <c r="F58" s="223">
        <v>405420</v>
      </c>
      <c r="G58" s="268">
        <v>5</v>
      </c>
    </row>
    <row r="59" spans="1:7" x14ac:dyDescent="0.3">
      <c r="A59" s="219" t="s">
        <v>11748</v>
      </c>
      <c r="B59" s="223">
        <v>15834150</v>
      </c>
      <c r="C59" s="223">
        <v>1819274</v>
      </c>
      <c r="D59" s="223">
        <v>0</v>
      </c>
      <c r="E59" s="223">
        <v>0</v>
      </c>
      <c r="F59" s="223">
        <v>0</v>
      </c>
      <c r="G59" s="268">
        <v>0</v>
      </c>
    </row>
    <row r="60" spans="1:7" x14ac:dyDescent="0.3">
      <c r="A60" s="219" t="s">
        <v>11748</v>
      </c>
      <c r="B60" s="223">
        <v>18121538</v>
      </c>
      <c r="C60" s="223">
        <v>3565314</v>
      </c>
      <c r="D60" s="223">
        <v>1</v>
      </c>
      <c r="E60" s="223">
        <v>223067</v>
      </c>
      <c r="F60" s="223">
        <v>1</v>
      </c>
      <c r="G60" s="268">
        <v>1.25</v>
      </c>
    </row>
    <row r="61" spans="1:7" x14ac:dyDescent="0.3">
      <c r="A61" s="219" t="s">
        <v>11748</v>
      </c>
      <c r="B61" s="223">
        <v>41012135</v>
      </c>
      <c r="C61" s="223">
        <v>6801016</v>
      </c>
      <c r="D61" s="223">
        <v>3011182</v>
      </c>
      <c r="E61" s="223">
        <v>247669</v>
      </c>
      <c r="F61" s="223">
        <v>1</v>
      </c>
      <c r="G61" s="268">
        <v>2.5</v>
      </c>
    </row>
    <row r="62" spans="1:7" x14ac:dyDescent="0.3">
      <c r="A62" s="219" t="s">
        <v>11748</v>
      </c>
      <c r="B62" s="223">
        <v>64060206</v>
      </c>
      <c r="C62" s="223">
        <v>11002924</v>
      </c>
      <c r="D62" s="223">
        <v>5188251</v>
      </c>
      <c r="E62" s="223">
        <v>4203295</v>
      </c>
      <c r="F62" s="223">
        <v>1</v>
      </c>
      <c r="G62" s="268">
        <v>3.75</v>
      </c>
    </row>
    <row r="63" spans="1:7" x14ac:dyDescent="0.3">
      <c r="A63" s="219" t="s">
        <v>11748</v>
      </c>
      <c r="B63" s="223">
        <v>97259422</v>
      </c>
      <c r="C63" s="223">
        <v>16445152</v>
      </c>
      <c r="D63" s="223">
        <v>7159435</v>
      </c>
      <c r="E63" s="223">
        <v>7085054</v>
      </c>
      <c r="F63" s="223">
        <v>1</v>
      </c>
      <c r="G63" s="268">
        <v>5</v>
      </c>
    </row>
    <row r="64" spans="1:7" x14ac:dyDescent="0.3">
      <c r="A64" s="219" t="s">
        <v>5363</v>
      </c>
      <c r="B64" s="223">
        <v>5414742</v>
      </c>
      <c r="C64" s="223">
        <v>1135452</v>
      </c>
      <c r="D64" s="223">
        <v>490627</v>
      </c>
      <c r="E64" s="223">
        <v>356826</v>
      </c>
      <c r="F64" s="223">
        <v>12339</v>
      </c>
      <c r="G64" s="268">
        <v>0</v>
      </c>
    </row>
    <row r="65" spans="1:7" x14ac:dyDescent="0.3">
      <c r="A65" s="219" t="s">
        <v>5363</v>
      </c>
      <c r="B65" s="223">
        <v>5540453</v>
      </c>
      <c r="C65" s="223">
        <v>2189986</v>
      </c>
      <c r="D65" s="223">
        <v>790826</v>
      </c>
      <c r="E65" s="223">
        <v>668530</v>
      </c>
      <c r="F65" s="223">
        <v>56918</v>
      </c>
      <c r="G65" s="268">
        <v>1.25</v>
      </c>
    </row>
    <row r="66" spans="1:7" x14ac:dyDescent="0.3">
      <c r="A66" s="219" t="s">
        <v>5363</v>
      </c>
      <c r="B66" s="223">
        <v>10965469</v>
      </c>
      <c r="C66" s="223">
        <v>3004661</v>
      </c>
      <c r="D66" s="223">
        <v>1231481</v>
      </c>
      <c r="E66" s="223">
        <v>1067517</v>
      </c>
      <c r="F66" s="223">
        <v>121667</v>
      </c>
      <c r="G66" s="268">
        <v>2.5</v>
      </c>
    </row>
    <row r="67" spans="1:7" x14ac:dyDescent="0.3">
      <c r="A67" s="219" t="s">
        <v>5363</v>
      </c>
      <c r="B67" s="223">
        <v>13445536</v>
      </c>
      <c r="C67" s="223">
        <v>3936255</v>
      </c>
      <c r="D67" s="223">
        <v>1759365</v>
      </c>
      <c r="E67" s="223">
        <v>1618606</v>
      </c>
      <c r="F67" s="223">
        <v>221453</v>
      </c>
      <c r="G67" s="268">
        <v>3.75</v>
      </c>
    </row>
    <row r="68" spans="1:7" x14ac:dyDescent="0.3">
      <c r="A68" s="219" t="s">
        <v>5363</v>
      </c>
      <c r="B68" s="223">
        <v>31505290</v>
      </c>
      <c r="C68" s="223">
        <v>6236165</v>
      </c>
      <c r="D68" s="223">
        <v>2485328</v>
      </c>
      <c r="E68" s="223">
        <v>2784985</v>
      </c>
      <c r="F68" s="223">
        <v>617665</v>
      </c>
      <c r="G68" s="268">
        <v>5</v>
      </c>
    </row>
    <row r="69" spans="1:7" x14ac:dyDescent="0.3">
      <c r="A69" s="219" t="s">
        <v>11747</v>
      </c>
      <c r="B69" s="223">
        <v>3315534</v>
      </c>
      <c r="C69" s="223">
        <v>1020401</v>
      </c>
      <c r="D69" s="223">
        <v>351462</v>
      </c>
      <c r="E69" s="223">
        <v>136479</v>
      </c>
      <c r="F69" s="223">
        <v>380</v>
      </c>
      <c r="G69" s="268">
        <v>0</v>
      </c>
    </row>
    <row r="70" spans="1:7" x14ac:dyDescent="0.3">
      <c r="A70" s="219" t="s">
        <v>11747</v>
      </c>
      <c r="B70" s="223">
        <v>4494458</v>
      </c>
      <c r="C70" s="223">
        <v>1773061</v>
      </c>
      <c r="D70" s="223">
        <v>614197</v>
      </c>
      <c r="E70" s="223">
        <v>376719</v>
      </c>
      <c r="F70" s="223">
        <v>15522</v>
      </c>
      <c r="G70" s="268">
        <v>1.25</v>
      </c>
    </row>
    <row r="71" spans="1:7" x14ac:dyDescent="0.3">
      <c r="A71" s="219" t="s">
        <v>11747</v>
      </c>
      <c r="B71" s="223">
        <v>6830865</v>
      </c>
      <c r="C71" s="223">
        <v>2635801</v>
      </c>
      <c r="D71" s="223">
        <v>950679</v>
      </c>
      <c r="E71" s="223">
        <v>664442</v>
      </c>
      <c r="F71" s="223">
        <v>61299</v>
      </c>
      <c r="G71" s="268">
        <v>2.5</v>
      </c>
    </row>
    <row r="72" spans="1:7" x14ac:dyDescent="0.3">
      <c r="A72" s="219" t="s">
        <v>11747</v>
      </c>
      <c r="B72" s="223">
        <v>9625245</v>
      </c>
      <c r="C72" s="223">
        <v>4758112</v>
      </c>
      <c r="D72" s="223">
        <v>1341812</v>
      </c>
      <c r="E72" s="223">
        <v>1317226</v>
      </c>
      <c r="F72" s="223">
        <v>144344</v>
      </c>
      <c r="G72" s="268">
        <v>3.75</v>
      </c>
    </row>
    <row r="73" spans="1:7" x14ac:dyDescent="0.3">
      <c r="A73" s="206" t="s">
        <v>11747</v>
      </c>
      <c r="B73" s="224">
        <v>44962939</v>
      </c>
      <c r="C73" s="224">
        <v>9359493</v>
      </c>
      <c r="D73" s="224">
        <v>2187890</v>
      </c>
      <c r="E73" s="224">
        <v>2347929</v>
      </c>
      <c r="F73" s="224">
        <v>201001</v>
      </c>
      <c r="G73" s="269">
        <v>5</v>
      </c>
    </row>
    <row r="75" spans="1:7" x14ac:dyDescent="0.3">
      <c r="A75" s="218" t="s">
        <v>11745</v>
      </c>
    </row>
  </sheetData>
  <sheetProtection algorithmName="SHA-512" hashValue="bvpkj+FLrlTE2x+mB9neyrPPNf9GKC6UBb6vgeVkGpEhg30C2uQsLVtXb0j0LjRaq9xBqxcwekSNIOfLWUIXKA==" saltValue="D+qEHEHihAz5HV+3VaOFKQ==" spinCount="100000" sheet="1" objects="1" scenarios="1"/>
  <mergeCells count="2">
    <mergeCell ref="A1:E1"/>
    <mergeCell ref="A2:B2"/>
  </mergeCells>
  <pageMargins left="0.7" right="0.7" top="0.75" bottom="0.75" header="0.3" footer="0.3"/>
  <pageSetup orientation="portrait" horizontalDpi="300" verticalDpi="0" copies="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14D9F-553B-4FE0-BEAF-55B6A871D450}">
  <sheetPr>
    <tabColor rgb="FF92D050"/>
  </sheetPr>
  <dimension ref="A1:U34"/>
  <sheetViews>
    <sheetView workbookViewId="0">
      <selection sqref="A1:H1"/>
    </sheetView>
  </sheetViews>
  <sheetFormatPr defaultRowHeight="16.5" x14ac:dyDescent="0.3"/>
  <cols>
    <col min="1" max="1" width="3.875" customWidth="1"/>
    <col min="2" max="2" width="15.875" customWidth="1"/>
    <col min="3" max="3" width="22.5" customWidth="1"/>
    <col min="4" max="4" width="19.5" customWidth="1"/>
    <col min="5" max="5" width="19" customWidth="1"/>
    <col min="6" max="6" width="3" customWidth="1"/>
    <col min="7" max="7" width="19.5" customWidth="1"/>
    <col min="8" max="8" width="20.125" customWidth="1"/>
    <col min="9" max="9" width="13.625" customWidth="1"/>
    <col min="10" max="10" width="2.625" customWidth="1"/>
    <col min="11" max="11" width="18.875" customWidth="1"/>
    <col min="12" max="12" width="16.625" customWidth="1"/>
    <col min="13" max="13" width="16.375" customWidth="1"/>
    <col min="14" max="14" width="16" bestFit="1" customWidth="1"/>
    <col min="15" max="15" width="23.5" customWidth="1"/>
    <col min="16" max="21" width="10.625" customWidth="1"/>
  </cols>
  <sheetData>
    <row r="1" spans="1:21" ht="24" x14ac:dyDescent="0.4">
      <c r="A1" s="282" t="s">
        <v>11751</v>
      </c>
      <c r="B1" s="282"/>
      <c r="C1" s="282"/>
      <c r="D1" s="282"/>
      <c r="E1" s="282"/>
      <c r="F1" s="282"/>
      <c r="G1" s="282"/>
      <c r="H1" s="282"/>
    </row>
    <row r="2" spans="1:21" ht="24" hidden="1" x14ac:dyDescent="0.5">
      <c r="A2" s="188"/>
      <c r="B2">
        <v>1</v>
      </c>
      <c r="C2">
        <v>2</v>
      </c>
      <c r="D2">
        <v>3</v>
      </c>
      <c r="E2">
        <v>4</v>
      </c>
      <c r="G2">
        <v>1</v>
      </c>
      <c r="H2">
        <v>2</v>
      </c>
      <c r="I2">
        <v>3</v>
      </c>
      <c r="K2">
        <v>1</v>
      </c>
      <c r="L2">
        <v>2</v>
      </c>
      <c r="M2">
        <v>3</v>
      </c>
      <c r="N2">
        <v>1</v>
      </c>
      <c r="O2">
        <v>2</v>
      </c>
    </row>
    <row r="3" spans="1:21" ht="30" x14ac:dyDescent="0.3">
      <c r="B3" s="76" t="s">
        <v>268</v>
      </c>
      <c r="C3" s="235" t="s">
        <v>5349</v>
      </c>
      <c r="D3" s="235" t="s">
        <v>5349</v>
      </c>
      <c r="E3" s="235" t="s">
        <v>5349</v>
      </c>
      <c r="G3" s="76" t="s">
        <v>268</v>
      </c>
      <c r="H3" s="103" t="s">
        <v>5351</v>
      </c>
      <c r="I3" s="104"/>
      <c r="K3" s="71" t="s">
        <v>268</v>
      </c>
      <c r="L3" s="67" t="s">
        <v>5353</v>
      </c>
      <c r="N3" s="71" t="s">
        <v>268</v>
      </c>
      <c r="O3" s="81" t="s">
        <v>6224</v>
      </c>
    </row>
    <row r="4" spans="1:21" ht="28.9" x14ac:dyDescent="0.3">
      <c r="B4" s="76" t="s">
        <v>5347</v>
      </c>
      <c r="C4" s="64" t="s">
        <v>284</v>
      </c>
      <c r="D4" s="64" t="s">
        <v>268</v>
      </c>
      <c r="E4" s="64" t="s">
        <v>269</v>
      </c>
      <c r="G4" s="76" t="s">
        <v>5347</v>
      </c>
      <c r="H4" s="78" t="s">
        <v>288</v>
      </c>
      <c r="I4" s="78" t="s">
        <v>289</v>
      </c>
      <c r="K4" s="71" t="s">
        <v>5347</v>
      </c>
      <c r="L4" s="65" t="s">
        <v>3249</v>
      </c>
      <c r="N4" s="71" t="s">
        <v>5347</v>
      </c>
      <c r="O4" s="91" t="s">
        <v>6269</v>
      </c>
    </row>
    <row r="5" spans="1:21" ht="14.45" x14ac:dyDescent="0.3">
      <c r="B5" s="76" t="s">
        <v>6262</v>
      </c>
      <c r="C5" s="72" t="s">
        <v>6228</v>
      </c>
      <c r="D5" s="72" t="s">
        <v>6229</v>
      </c>
      <c r="E5" s="72" t="s">
        <v>6263</v>
      </c>
      <c r="G5" s="76" t="s">
        <v>6258</v>
      </c>
      <c r="H5" s="78" t="s">
        <v>6250</v>
      </c>
      <c r="I5" s="78" t="s">
        <v>6250</v>
      </c>
      <c r="K5" s="71" t="s">
        <v>6258</v>
      </c>
      <c r="L5" s="72" t="s">
        <v>6255</v>
      </c>
      <c r="N5" s="76" t="s">
        <v>6262</v>
      </c>
      <c r="O5" s="82" t="s">
        <v>6228</v>
      </c>
    </row>
    <row r="6" spans="1:21" ht="14.45" x14ac:dyDescent="0.3">
      <c r="B6" s="77" t="s">
        <v>272</v>
      </c>
      <c r="C6" s="74">
        <v>5</v>
      </c>
      <c r="D6" s="74" t="s">
        <v>11752</v>
      </c>
      <c r="E6" s="74" t="s">
        <v>11752</v>
      </c>
      <c r="G6" s="77">
        <v>0</v>
      </c>
      <c r="H6" s="74">
        <v>0</v>
      </c>
      <c r="I6" s="74">
        <v>0</v>
      </c>
      <c r="K6" s="74" t="s">
        <v>6265</v>
      </c>
      <c r="L6" s="75">
        <v>2.5</v>
      </c>
      <c r="N6" s="73" t="s">
        <v>270</v>
      </c>
      <c r="O6" s="74">
        <v>5</v>
      </c>
    </row>
    <row r="7" spans="1:21" ht="14.45" x14ac:dyDescent="0.3">
      <c r="B7" s="77" t="s">
        <v>270</v>
      </c>
      <c r="C7" s="74">
        <v>0</v>
      </c>
      <c r="D7" s="74" t="s">
        <v>11752</v>
      </c>
      <c r="E7" s="74" t="s">
        <v>11752</v>
      </c>
      <c r="G7" s="77">
        <v>1</v>
      </c>
      <c r="H7" s="74">
        <v>5</v>
      </c>
      <c r="I7" s="74">
        <v>5</v>
      </c>
      <c r="K7" s="74" t="s">
        <v>6261</v>
      </c>
      <c r="L7" s="74">
        <v>1.25</v>
      </c>
      <c r="N7" s="73" t="s">
        <v>272</v>
      </c>
      <c r="O7" s="74">
        <v>0</v>
      </c>
    </row>
    <row r="8" spans="1:21" ht="14.45" x14ac:dyDescent="0.3">
      <c r="B8" s="83" t="s">
        <v>276</v>
      </c>
      <c r="C8" s="74" t="s">
        <v>11752</v>
      </c>
      <c r="D8" s="74">
        <v>3.75</v>
      </c>
      <c r="E8" s="74" t="s">
        <v>11752</v>
      </c>
      <c r="K8" s="74">
        <v>0</v>
      </c>
      <c r="L8" s="74">
        <v>0</v>
      </c>
      <c r="P8" s="70"/>
      <c r="Q8" s="70"/>
      <c r="R8" s="70"/>
      <c r="S8" s="70"/>
    </row>
    <row r="9" spans="1:21" ht="14.45" x14ac:dyDescent="0.3">
      <c r="B9" s="77" t="s">
        <v>283</v>
      </c>
      <c r="C9" s="74" t="s">
        <v>11752</v>
      </c>
      <c r="D9" s="74">
        <v>2.5</v>
      </c>
      <c r="E9" s="74" t="s">
        <v>11752</v>
      </c>
      <c r="G9" s="71" t="s">
        <v>268</v>
      </c>
      <c r="H9" s="68" t="s">
        <v>6271</v>
      </c>
      <c r="I9" s="89"/>
      <c r="K9" s="74">
        <v>25</v>
      </c>
      <c r="L9" s="74">
        <v>1.25</v>
      </c>
      <c r="P9" s="70"/>
      <c r="Q9" s="70"/>
      <c r="R9" s="70"/>
      <c r="S9" s="70"/>
    </row>
    <row r="10" spans="1:21" ht="14.45" x14ac:dyDescent="0.3">
      <c r="B10" s="77" t="s">
        <v>279</v>
      </c>
      <c r="C10" s="74" t="s">
        <v>11752</v>
      </c>
      <c r="D10" s="74">
        <v>1.25</v>
      </c>
      <c r="E10" s="74" t="s">
        <v>11752</v>
      </c>
      <c r="G10" s="71" t="s">
        <v>5347</v>
      </c>
      <c r="H10" s="66" t="s">
        <v>6266</v>
      </c>
      <c r="I10" s="45"/>
      <c r="K10" s="74">
        <v>50</v>
      </c>
      <c r="L10" s="74">
        <v>2.5</v>
      </c>
    </row>
    <row r="11" spans="1:21" ht="14.45" x14ac:dyDescent="0.3">
      <c r="B11" s="77" t="s">
        <v>274</v>
      </c>
      <c r="C11" s="74" t="s">
        <v>11752</v>
      </c>
      <c r="D11" s="74">
        <v>0</v>
      </c>
      <c r="E11" s="74" t="s">
        <v>11752</v>
      </c>
      <c r="G11" s="76" t="s">
        <v>6262</v>
      </c>
      <c r="H11" s="72" t="s">
        <v>6254</v>
      </c>
      <c r="I11" s="90"/>
      <c r="K11" s="74">
        <v>75</v>
      </c>
      <c r="L11" s="74">
        <v>3.75</v>
      </c>
    </row>
    <row r="12" spans="1:21" ht="14.45" x14ac:dyDescent="0.3">
      <c r="B12" s="77" t="s">
        <v>280</v>
      </c>
      <c r="C12" s="74" t="s">
        <v>11752</v>
      </c>
      <c r="D12" s="74" t="s">
        <v>11752</v>
      </c>
      <c r="E12" s="74">
        <v>3</v>
      </c>
      <c r="G12" s="73">
        <v>9</v>
      </c>
      <c r="H12" s="74">
        <v>0</v>
      </c>
      <c r="I12" s="70"/>
      <c r="K12" s="74">
        <v>100</v>
      </c>
      <c r="L12" s="74">
        <v>5</v>
      </c>
      <c r="P12" s="63"/>
      <c r="Q12" s="63"/>
      <c r="R12" s="63"/>
      <c r="S12" s="63"/>
      <c r="T12" s="63"/>
      <c r="U12" s="63"/>
    </row>
    <row r="13" spans="1:21" ht="14.45" x14ac:dyDescent="0.3">
      <c r="B13" s="77" t="s">
        <v>278</v>
      </c>
      <c r="C13" s="74" t="s">
        <v>11752</v>
      </c>
      <c r="D13" s="74" t="s">
        <v>11752</v>
      </c>
      <c r="E13" s="74">
        <v>2.25</v>
      </c>
      <c r="G13" s="73">
        <v>10</v>
      </c>
      <c r="H13" s="74">
        <v>5</v>
      </c>
      <c r="I13" s="70"/>
    </row>
    <row r="14" spans="1:21" ht="14.45" x14ac:dyDescent="0.3">
      <c r="B14" s="77" t="s">
        <v>275</v>
      </c>
      <c r="C14" s="74" t="s">
        <v>11752</v>
      </c>
      <c r="D14" s="74" t="s">
        <v>11752</v>
      </c>
      <c r="E14" s="74">
        <v>1.5</v>
      </c>
      <c r="K14" s="71" t="s">
        <v>268</v>
      </c>
      <c r="L14" s="103" t="s">
        <v>3257</v>
      </c>
      <c r="M14" s="104"/>
    </row>
    <row r="15" spans="1:21" ht="28.9" x14ac:dyDescent="0.3">
      <c r="B15" s="77" t="s">
        <v>277</v>
      </c>
      <c r="C15" s="74" t="s">
        <v>11752</v>
      </c>
      <c r="D15" s="74" t="s">
        <v>11752</v>
      </c>
      <c r="E15" s="74">
        <v>0.75</v>
      </c>
      <c r="G15" s="87"/>
      <c r="H15" s="86"/>
      <c r="K15" s="71" t="s">
        <v>5347</v>
      </c>
      <c r="L15" s="66" t="s">
        <v>5342</v>
      </c>
      <c r="M15" s="66" t="s">
        <v>5343</v>
      </c>
    </row>
    <row r="16" spans="1:21" ht="14.45" x14ac:dyDescent="0.3">
      <c r="B16" s="77" t="s">
        <v>282</v>
      </c>
      <c r="C16" s="74" t="s">
        <v>11752</v>
      </c>
      <c r="D16" s="74" t="s">
        <v>11752</v>
      </c>
      <c r="E16" s="74">
        <v>0</v>
      </c>
      <c r="G16" s="87"/>
      <c r="H16" s="86"/>
      <c r="K16" s="76" t="s">
        <v>6262</v>
      </c>
      <c r="L16" s="105" t="s">
        <v>6257</v>
      </c>
      <c r="M16" s="105" t="s">
        <v>6257</v>
      </c>
    </row>
    <row r="17" spans="2:14" ht="14.45" x14ac:dyDescent="0.3">
      <c r="C17" s="84"/>
      <c r="D17" s="84"/>
      <c r="E17" s="84"/>
      <c r="K17" s="73">
        <v>0</v>
      </c>
      <c r="L17" s="74">
        <v>0</v>
      </c>
      <c r="M17" s="74">
        <v>0</v>
      </c>
    </row>
    <row r="18" spans="2:14" ht="14.45" x14ac:dyDescent="0.3">
      <c r="B18" s="93"/>
      <c r="E18" s="94"/>
      <c r="K18" s="73">
        <v>2.5</v>
      </c>
      <c r="L18" s="74">
        <v>1.25</v>
      </c>
      <c r="M18" s="74">
        <v>1.25</v>
      </c>
      <c r="N18" s="89"/>
    </row>
    <row r="19" spans="2:14" ht="14.45" x14ac:dyDescent="0.3">
      <c r="B19" s="93"/>
      <c r="E19" s="45"/>
      <c r="K19" s="73">
        <v>5</v>
      </c>
      <c r="L19" s="74">
        <v>2.5</v>
      </c>
      <c r="M19" s="74">
        <v>2.5</v>
      </c>
      <c r="N19" s="106"/>
    </row>
    <row r="20" spans="2:14" ht="14.45" x14ac:dyDescent="0.3">
      <c r="B20" s="97"/>
      <c r="E20" s="95"/>
      <c r="K20" s="73">
        <v>7.5</v>
      </c>
      <c r="L20" s="74">
        <v>3.75</v>
      </c>
      <c r="M20" s="74">
        <v>3.75</v>
      </c>
      <c r="N20" s="90"/>
    </row>
    <row r="21" spans="2:14" ht="14.45" x14ac:dyDescent="0.3">
      <c r="B21" s="87"/>
      <c r="E21" s="86"/>
      <c r="K21" s="73">
        <v>10</v>
      </c>
      <c r="L21" s="74">
        <v>5</v>
      </c>
      <c r="M21" s="74">
        <v>5</v>
      </c>
      <c r="N21" s="70"/>
    </row>
    <row r="22" spans="2:14" ht="14.45" x14ac:dyDescent="0.3">
      <c r="B22" s="87"/>
      <c r="E22" s="86"/>
      <c r="K22" s="102"/>
      <c r="L22" s="102"/>
      <c r="M22" s="102"/>
      <c r="N22" s="70"/>
    </row>
    <row r="23" spans="2:14" ht="14.45" x14ac:dyDescent="0.3">
      <c r="B23" s="218" t="s">
        <v>11745</v>
      </c>
      <c r="E23" s="86"/>
      <c r="G23" s="87"/>
      <c r="H23" s="70"/>
      <c r="I23" s="70"/>
      <c r="K23" s="85"/>
      <c r="L23" s="85"/>
      <c r="M23" s="85"/>
      <c r="N23" s="70"/>
    </row>
    <row r="24" spans="2:14" ht="14.45" x14ac:dyDescent="0.3">
      <c r="B24" s="87"/>
      <c r="E24" s="86"/>
      <c r="G24" s="87"/>
      <c r="H24" s="70"/>
      <c r="I24" s="70"/>
      <c r="K24" s="87"/>
      <c r="L24" s="86"/>
      <c r="M24" s="86"/>
      <c r="N24" s="86"/>
    </row>
    <row r="25" spans="2:14" ht="14.45" x14ac:dyDescent="0.3">
      <c r="B25" s="87"/>
      <c r="C25" s="86"/>
      <c r="D25" s="86"/>
      <c r="E25" s="86"/>
      <c r="G25" s="87"/>
      <c r="H25" s="70"/>
      <c r="I25" s="70"/>
      <c r="K25" s="87"/>
      <c r="L25" s="86"/>
      <c r="M25" s="86"/>
      <c r="N25" s="86"/>
    </row>
    <row r="26" spans="2:14" x14ac:dyDescent="0.3">
      <c r="B26" s="98"/>
      <c r="C26" s="98"/>
      <c r="D26" s="98"/>
      <c r="E26" s="98"/>
      <c r="K26" s="87"/>
      <c r="L26" s="98"/>
      <c r="M26" s="98"/>
      <c r="N26" s="98"/>
    </row>
    <row r="27" spans="2:14" x14ac:dyDescent="0.3">
      <c r="B27" s="93"/>
      <c r="C27" s="94"/>
      <c r="D27" s="94"/>
      <c r="E27" s="94"/>
      <c r="F27" s="94"/>
      <c r="G27" s="85"/>
      <c r="K27" s="87"/>
      <c r="L27" s="86"/>
      <c r="M27" s="86"/>
      <c r="N27" s="86"/>
    </row>
    <row r="28" spans="2:14" ht="33.75" customHeight="1" x14ac:dyDescent="0.3">
      <c r="B28" s="93"/>
      <c r="C28" s="45"/>
      <c r="D28" s="45"/>
      <c r="E28" s="45"/>
      <c r="F28" s="45"/>
      <c r="G28" s="87"/>
      <c r="K28" s="87"/>
      <c r="L28" s="86"/>
      <c r="M28" s="86"/>
      <c r="N28" s="86"/>
    </row>
    <row r="29" spans="2:14" ht="15.75" customHeight="1" x14ac:dyDescent="0.3">
      <c r="B29" s="93"/>
      <c r="C29" s="95"/>
      <c r="D29" s="95"/>
      <c r="E29" s="95"/>
      <c r="F29" s="95"/>
    </row>
    <row r="30" spans="2:14" x14ac:dyDescent="0.3">
      <c r="B30" s="87"/>
      <c r="C30" s="86"/>
      <c r="D30" s="96"/>
      <c r="E30" s="96"/>
      <c r="F30" s="96"/>
    </row>
    <row r="31" spans="2:14" x14ac:dyDescent="0.3">
      <c r="B31" s="87"/>
      <c r="C31" s="86"/>
      <c r="D31" s="96"/>
      <c r="E31" s="96"/>
      <c r="F31" s="96"/>
    </row>
    <row r="32" spans="2:14" x14ac:dyDescent="0.3">
      <c r="B32" s="87"/>
      <c r="C32" s="86"/>
      <c r="D32" s="96"/>
      <c r="E32" s="96"/>
      <c r="F32" s="96"/>
    </row>
    <row r="33" spans="2:6" x14ac:dyDescent="0.3">
      <c r="B33" s="87"/>
      <c r="C33" s="86"/>
      <c r="D33" s="96"/>
      <c r="E33" s="96"/>
      <c r="F33" s="96"/>
    </row>
    <row r="34" spans="2:6" x14ac:dyDescent="0.3">
      <c r="B34" s="87"/>
      <c r="C34" s="86"/>
      <c r="D34" s="96"/>
      <c r="E34" s="96"/>
      <c r="F34" s="96"/>
    </row>
  </sheetData>
  <sheetProtection algorithmName="SHA-512" hashValue="S+JCBccAThGY7Ow2aoR4WAOQjPqi5MokYTdJUmmFf0tsPjwCmHsOVyMxQdmaMHDQJh16Ot9UyphbViTARnSfUQ==" saltValue="TSFpUXBM5nftTtsOou/Uzw==" spinCount="100000" sheet="1" objects="1" scenarios="1"/>
  <mergeCells count="1">
    <mergeCell ref="A1:H1"/>
  </mergeCells>
  <phoneticPr fontId="12" type="noConversion"/>
  <pageMargins left="0.7" right="0.7" top="0.75" bottom="0.75" header="0.3" footer="0.3"/>
  <pageSetup orientation="portrait" horizontalDpi="300" verticalDpi="0" copies="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95E01-2E98-4065-ABB6-236E51D1A1EA}">
  <sheetPr>
    <tabColor rgb="FF0070C0"/>
  </sheetPr>
  <dimension ref="A1:E138"/>
  <sheetViews>
    <sheetView workbookViewId="0">
      <selection activeCell="D13" sqref="D13"/>
    </sheetView>
  </sheetViews>
  <sheetFormatPr defaultRowHeight="16.5" x14ac:dyDescent="0.3"/>
  <cols>
    <col min="1" max="1" width="10.5" bestFit="1" customWidth="1"/>
    <col min="2" max="2" width="65" bestFit="1" customWidth="1"/>
    <col min="3" max="3" width="12.25" bestFit="1" customWidth="1"/>
    <col min="4" max="4" width="22" bestFit="1" customWidth="1"/>
    <col min="5" max="5" width="23.375" bestFit="1" customWidth="1"/>
  </cols>
  <sheetData>
    <row r="1" spans="1:5" ht="24" x14ac:dyDescent="0.4">
      <c r="A1" s="282" t="s">
        <v>11753</v>
      </c>
      <c r="B1" s="282"/>
    </row>
    <row r="2" spans="1:5" x14ac:dyDescent="0.3">
      <c r="A2" s="287" t="s">
        <v>11754</v>
      </c>
      <c r="B2" s="287"/>
    </row>
    <row r="3" spans="1:5" ht="14.45" hidden="1" x14ac:dyDescent="0.3">
      <c r="A3">
        <v>1</v>
      </c>
      <c r="B3">
        <v>2</v>
      </c>
      <c r="C3">
        <v>3</v>
      </c>
      <c r="D3">
        <v>4</v>
      </c>
      <c r="E3">
        <v>5</v>
      </c>
    </row>
    <row r="4" spans="1:5" x14ac:dyDescent="0.3">
      <c r="A4" t="s">
        <v>1</v>
      </c>
      <c r="B4" t="s">
        <v>374</v>
      </c>
      <c r="C4" t="s">
        <v>6322</v>
      </c>
      <c r="D4" t="s">
        <v>6323</v>
      </c>
      <c r="E4" t="s">
        <v>287</v>
      </c>
    </row>
    <row r="5" spans="1:5" ht="14.45" x14ac:dyDescent="0.3">
      <c r="A5" t="s">
        <v>21</v>
      </c>
      <c r="B5" t="s">
        <v>1475</v>
      </c>
      <c r="C5" t="s">
        <v>1296</v>
      </c>
      <c r="D5" s="281">
        <v>21632.898728483971</v>
      </c>
      <c r="E5" t="s">
        <v>300</v>
      </c>
    </row>
    <row r="6" spans="1:5" ht="14.45" x14ac:dyDescent="0.3">
      <c r="A6" t="s">
        <v>33</v>
      </c>
      <c r="B6" t="s">
        <v>1479</v>
      </c>
      <c r="C6" t="s">
        <v>1296</v>
      </c>
      <c r="D6" s="281">
        <v>35698.112978108329</v>
      </c>
      <c r="E6" t="s">
        <v>300</v>
      </c>
    </row>
    <row r="7" spans="1:5" ht="14.45" x14ac:dyDescent="0.3">
      <c r="A7" t="s">
        <v>57</v>
      </c>
      <c r="B7" t="s">
        <v>1482</v>
      </c>
      <c r="C7" t="s">
        <v>5346</v>
      </c>
      <c r="D7" s="281">
        <v>58676</v>
      </c>
      <c r="E7" t="s">
        <v>300</v>
      </c>
    </row>
    <row r="8" spans="1:5" ht="14.45" x14ac:dyDescent="0.3">
      <c r="A8" t="s">
        <v>103</v>
      </c>
      <c r="B8" t="s">
        <v>1505</v>
      </c>
      <c r="C8" t="s">
        <v>1296</v>
      </c>
      <c r="D8" s="281">
        <v>21250.328609740129</v>
      </c>
      <c r="E8" t="s">
        <v>300</v>
      </c>
    </row>
    <row r="9" spans="1:5" ht="14.45" x14ac:dyDescent="0.3">
      <c r="A9" t="s">
        <v>109</v>
      </c>
      <c r="B9" t="s">
        <v>3896</v>
      </c>
      <c r="C9" t="s">
        <v>1296</v>
      </c>
      <c r="D9" s="281">
        <v>26961.192359535824</v>
      </c>
      <c r="E9" t="s">
        <v>300</v>
      </c>
    </row>
    <row r="10" spans="1:5" ht="14.45" x14ac:dyDescent="0.3">
      <c r="A10" t="s">
        <v>151</v>
      </c>
      <c r="B10" t="s">
        <v>6319</v>
      </c>
      <c r="C10" t="s">
        <v>5346</v>
      </c>
      <c r="D10" s="281">
        <v>406073</v>
      </c>
      <c r="E10" t="s">
        <v>300</v>
      </c>
    </row>
    <row r="11" spans="1:5" ht="14.45" x14ac:dyDescent="0.3">
      <c r="A11" t="s">
        <v>201</v>
      </c>
      <c r="B11" t="s">
        <v>1508</v>
      </c>
      <c r="C11" t="s">
        <v>5346</v>
      </c>
      <c r="D11" s="281">
        <v>49734</v>
      </c>
      <c r="E11" t="s">
        <v>300</v>
      </c>
    </row>
    <row r="12" spans="1:5" ht="14.45" x14ac:dyDescent="0.3">
      <c r="A12" t="s">
        <v>209</v>
      </c>
      <c r="B12" t="s">
        <v>1512</v>
      </c>
      <c r="C12" t="s">
        <v>5346</v>
      </c>
      <c r="D12" s="281">
        <v>28763</v>
      </c>
      <c r="E12" t="s">
        <v>300</v>
      </c>
    </row>
    <row r="13" spans="1:5" ht="14.45" x14ac:dyDescent="0.3">
      <c r="A13" t="s">
        <v>233</v>
      </c>
      <c r="B13" t="s">
        <v>1440</v>
      </c>
      <c r="C13" t="s">
        <v>1296</v>
      </c>
      <c r="D13" s="281">
        <v>129166.96448767246</v>
      </c>
      <c r="E13" t="s">
        <v>300</v>
      </c>
    </row>
    <row r="14" spans="1:5" ht="14.45" x14ac:dyDescent="0.3">
      <c r="A14" t="s">
        <v>7</v>
      </c>
      <c r="B14" t="s">
        <v>1299</v>
      </c>
      <c r="C14" t="s">
        <v>1296</v>
      </c>
      <c r="D14" s="281">
        <v>18523.341488213486</v>
      </c>
      <c r="E14" t="s">
        <v>294</v>
      </c>
    </row>
    <row r="15" spans="1:5" ht="14.45" x14ac:dyDescent="0.3">
      <c r="A15" t="s">
        <v>145</v>
      </c>
      <c r="B15" t="s">
        <v>3437</v>
      </c>
      <c r="C15" t="s">
        <v>5346</v>
      </c>
      <c r="D15" s="281">
        <v>71740</v>
      </c>
      <c r="E15" t="s">
        <v>294</v>
      </c>
    </row>
    <row r="16" spans="1:5" ht="14.45" x14ac:dyDescent="0.3">
      <c r="A16" t="s">
        <v>13</v>
      </c>
      <c r="B16" t="s">
        <v>1302</v>
      </c>
      <c r="C16" t="s">
        <v>1296</v>
      </c>
      <c r="D16" s="281">
        <v>21504.90587871358</v>
      </c>
      <c r="E16" t="s">
        <v>294</v>
      </c>
    </row>
    <row r="17" spans="1:5" ht="14.45" x14ac:dyDescent="0.3">
      <c r="A17" t="s">
        <v>9</v>
      </c>
      <c r="B17" t="s">
        <v>3700</v>
      </c>
      <c r="C17" t="s">
        <v>1296</v>
      </c>
      <c r="D17" s="281">
        <v>20598.080567362886</v>
      </c>
      <c r="E17" t="s">
        <v>294</v>
      </c>
    </row>
    <row r="18" spans="1:5" ht="14.45" x14ac:dyDescent="0.3">
      <c r="A18" t="s">
        <v>19</v>
      </c>
      <c r="B18" t="s">
        <v>1304</v>
      </c>
      <c r="C18" t="s">
        <v>1296</v>
      </c>
      <c r="D18" s="281">
        <v>7502.9080097615742</v>
      </c>
      <c r="E18" t="s">
        <v>294</v>
      </c>
    </row>
    <row r="19" spans="1:5" ht="14.45" x14ac:dyDescent="0.3">
      <c r="A19" t="s">
        <v>259</v>
      </c>
      <c r="B19" t="s">
        <v>5265</v>
      </c>
      <c r="C19" t="s">
        <v>1296</v>
      </c>
      <c r="D19" s="281">
        <v>24429.292499225405</v>
      </c>
      <c r="E19" t="s">
        <v>294</v>
      </c>
    </row>
    <row r="20" spans="1:5" ht="14.45" x14ac:dyDescent="0.3">
      <c r="A20" t="s">
        <v>85</v>
      </c>
      <c r="B20" t="s">
        <v>1347</v>
      </c>
      <c r="C20" t="s">
        <v>1296</v>
      </c>
      <c r="D20" s="281">
        <v>3762.251634508053</v>
      </c>
      <c r="E20" t="s">
        <v>294</v>
      </c>
    </row>
    <row r="21" spans="1:5" ht="14.45" x14ac:dyDescent="0.3">
      <c r="A21" t="s">
        <v>65</v>
      </c>
      <c r="B21" t="s">
        <v>1328</v>
      </c>
      <c r="C21" t="s">
        <v>1296</v>
      </c>
      <c r="D21" s="281">
        <v>7549.9467238001398</v>
      </c>
      <c r="E21" t="s">
        <v>294</v>
      </c>
    </row>
    <row r="22" spans="1:5" ht="14.45" x14ac:dyDescent="0.3">
      <c r="A22" t="s">
        <v>149</v>
      </c>
      <c r="B22" t="s">
        <v>1340</v>
      </c>
      <c r="C22" t="s">
        <v>5346</v>
      </c>
      <c r="D22" s="281">
        <v>104405</v>
      </c>
      <c r="E22" t="s">
        <v>294</v>
      </c>
    </row>
    <row r="23" spans="1:5" ht="14.45" x14ac:dyDescent="0.3">
      <c r="A23" t="s">
        <v>73</v>
      </c>
      <c r="B23" t="s">
        <v>1336</v>
      </c>
      <c r="C23" t="s">
        <v>1296</v>
      </c>
      <c r="D23" s="281">
        <v>13016.494998911561</v>
      </c>
      <c r="E23" t="s">
        <v>294</v>
      </c>
    </row>
    <row r="24" spans="1:5" ht="14.45" x14ac:dyDescent="0.3">
      <c r="A24" t="s">
        <v>69</v>
      </c>
      <c r="B24" t="s">
        <v>1332</v>
      </c>
      <c r="C24" t="s">
        <v>1296</v>
      </c>
      <c r="D24" s="281">
        <v>9266.5482751114214</v>
      </c>
      <c r="E24" t="s">
        <v>294</v>
      </c>
    </row>
    <row r="25" spans="1:5" ht="14.45" x14ac:dyDescent="0.3">
      <c r="A25" t="s">
        <v>87</v>
      </c>
      <c r="B25" t="s">
        <v>4069</v>
      </c>
      <c r="C25" t="s">
        <v>1296</v>
      </c>
      <c r="D25" s="281">
        <v>25230.462580966367</v>
      </c>
      <c r="E25" t="s">
        <v>294</v>
      </c>
    </row>
    <row r="26" spans="1:5" ht="14.45" x14ac:dyDescent="0.3">
      <c r="A26" t="s">
        <v>133</v>
      </c>
      <c r="B26" t="s">
        <v>1377</v>
      </c>
      <c r="C26" t="s">
        <v>1296</v>
      </c>
      <c r="D26" s="281">
        <v>100062.09176453788</v>
      </c>
      <c r="E26" t="s">
        <v>294</v>
      </c>
    </row>
    <row r="27" spans="1:5" ht="14.45" x14ac:dyDescent="0.3">
      <c r="A27" t="s">
        <v>137</v>
      </c>
      <c r="B27" t="s">
        <v>1431</v>
      </c>
      <c r="C27" t="s">
        <v>1296</v>
      </c>
      <c r="D27" s="281">
        <v>15925.892127404597</v>
      </c>
      <c r="E27" t="s">
        <v>294</v>
      </c>
    </row>
    <row r="28" spans="1:5" ht="14.45" x14ac:dyDescent="0.3">
      <c r="A28" t="s">
        <v>263</v>
      </c>
      <c r="B28" t="s">
        <v>1462</v>
      </c>
      <c r="C28" t="s">
        <v>1296</v>
      </c>
      <c r="D28" s="281">
        <v>9944.577125473792</v>
      </c>
      <c r="E28" t="s">
        <v>294</v>
      </c>
    </row>
    <row r="29" spans="1:5" x14ac:dyDescent="0.3">
      <c r="A29" t="s">
        <v>267</v>
      </c>
      <c r="B29" t="s">
        <v>1466</v>
      </c>
      <c r="C29" t="s">
        <v>1296</v>
      </c>
      <c r="D29" s="281">
        <v>11077.819609190045</v>
      </c>
      <c r="E29" t="s">
        <v>294</v>
      </c>
    </row>
    <row r="30" spans="1:5" x14ac:dyDescent="0.3">
      <c r="A30" t="s">
        <v>173</v>
      </c>
      <c r="B30" t="s">
        <v>1397</v>
      </c>
      <c r="C30" t="s">
        <v>1296</v>
      </c>
      <c r="D30" s="281">
        <v>16357.284082446351</v>
      </c>
      <c r="E30" t="s">
        <v>294</v>
      </c>
    </row>
    <row r="31" spans="1:5" x14ac:dyDescent="0.3">
      <c r="A31" t="s">
        <v>175</v>
      </c>
      <c r="B31" t="s">
        <v>4615</v>
      </c>
      <c r="C31" t="s">
        <v>1296</v>
      </c>
      <c r="D31" s="281">
        <v>19475.742498367341</v>
      </c>
      <c r="E31" t="s">
        <v>294</v>
      </c>
    </row>
    <row r="32" spans="1:5" x14ac:dyDescent="0.3">
      <c r="A32" t="s">
        <v>195</v>
      </c>
      <c r="B32" t="s">
        <v>1411</v>
      </c>
      <c r="C32" t="s">
        <v>1296</v>
      </c>
      <c r="D32" s="281">
        <v>11751.040286162475</v>
      </c>
      <c r="E32" t="s">
        <v>294</v>
      </c>
    </row>
    <row r="33" spans="1:5" x14ac:dyDescent="0.3">
      <c r="A33" t="s">
        <v>249</v>
      </c>
      <c r="B33" t="s">
        <v>5199</v>
      </c>
      <c r="C33" t="s">
        <v>1296</v>
      </c>
      <c r="D33" s="281">
        <v>16617.30245452204</v>
      </c>
      <c r="E33" t="s">
        <v>294</v>
      </c>
    </row>
    <row r="34" spans="1:5" x14ac:dyDescent="0.3">
      <c r="A34" t="s">
        <v>213</v>
      </c>
      <c r="B34" t="s">
        <v>1437</v>
      </c>
      <c r="C34" t="s">
        <v>5346</v>
      </c>
      <c r="D34" s="281">
        <v>40934</v>
      </c>
      <c r="E34" t="s">
        <v>294</v>
      </c>
    </row>
    <row r="35" spans="1:5" x14ac:dyDescent="0.3">
      <c r="A35" t="s">
        <v>163</v>
      </c>
      <c r="B35" t="s">
        <v>1391</v>
      </c>
      <c r="C35" t="s">
        <v>1296</v>
      </c>
      <c r="D35" s="281">
        <v>7792.2645478397353</v>
      </c>
      <c r="E35" t="s">
        <v>294</v>
      </c>
    </row>
    <row r="36" spans="1:5" x14ac:dyDescent="0.3">
      <c r="A36" t="s">
        <v>181</v>
      </c>
      <c r="B36" t="s">
        <v>1503</v>
      </c>
      <c r="C36" t="s">
        <v>1296</v>
      </c>
      <c r="D36" s="281">
        <v>6235.3075239742902</v>
      </c>
      <c r="E36" t="s">
        <v>293</v>
      </c>
    </row>
    <row r="37" spans="1:5" x14ac:dyDescent="0.3">
      <c r="A37" t="s">
        <v>243</v>
      </c>
      <c r="B37" t="s">
        <v>1448</v>
      </c>
      <c r="C37" t="s">
        <v>1296</v>
      </c>
      <c r="D37" s="281">
        <v>6232.6200203939006</v>
      </c>
      <c r="E37" t="s">
        <v>293</v>
      </c>
    </row>
    <row r="38" spans="1:5" x14ac:dyDescent="0.3">
      <c r="A38" t="s">
        <v>5</v>
      </c>
      <c r="B38" t="s">
        <v>3397</v>
      </c>
      <c r="C38" t="s">
        <v>1296</v>
      </c>
      <c r="D38" s="281">
        <v>13732.655537860473</v>
      </c>
      <c r="E38" t="s">
        <v>293</v>
      </c>
    </row>
    <row r="39" spans="1:5" x14ac:dyDescent="0.3">
      <c r="A39" t="s">
        <v>23</v>
      </c>
      <c r="B39" t="s">
        <v>1306</v>
      </c>
      <c r="C39" t="s">
        <v>1296</v>
      </c>
      <c r="D39" s="281">
        <v>4065.311075720947</v>
      </c>
      <c r="E39" t="s">
        <v>293</v>
      </c>
    </row>
    <row r="40" spans="1:5" x14ac:dyDescent="0.3">
      <c r="A40" t="s">
        <v>41</v>
      </c>
      <c r="B40" t="s">
        <v>1312</v>
      </c>
      <c r="C40" t="s">
        <v>1296</v>
      </c>
      <c r="D40" s="281">
        <v>9820.9776239960593</v>
      </c>
      <c r="E40" t="s">
        <v>293</v>
      </c>
    </row>
    <row r="41" spans="1:5" x14ac:dyDescent="0.3">
      <c r="A41" t="s">
        <v>51</v>
      </c>
      <c r="B41" t="s">
        <v>1320</v>
      </c>
      <c r="C41" t="s">
        <v>1296</v>
      </c>
      <c r="D41" s="281">
        <v>11669.612747322841</v>
      </c>
      <c r="E41" t="s">
        <v>293</v>
      </c>
    </row>
    <row r="42" spans="1:5" x14ac:dyDescent="0.3">
      <c r="A42" t="s">
        <v>43</v>
      </c>
      <c r="B42" t="s">
        <v>4509</v>
      </c>
      <c r="C42" t="s">
        <v>1296</v>
      </c>
      <c r="D42" s="281">
        <v>7079.9786895200559</v>
      </c>
      <c r="E42" t="s">
        <v>293</v>
      </c>
    </row>
    <row r="43" spans="1:5" x14ac:dyDescent="0.3">
      <c r="A43" t="s">
        <v>47</v>
      </c>
      <c r="B43" t="s">
        <v>1316</v>
      </c>
      <c r="C43" t="s">
        <v>1296</v>
      </c>
      <c r="D43" s="281">
        <v>10529.968034280084</v>
      </c>
      <c r="E43" t="s">
        <v>293</v>
      </c>
    </row>
    <row r="44" spans="1:5" x14ac:dyDescent="0.3">
      <c r="A44" t="s">
        <v>49</v>
      </c>
      <c r="B44" t="s">
        <v>1318</v>
      </c>
      <c r="C44" t="s">
        <v>1296</v>
      </c>
      <c r="D44" s="281">
        <v>5021.6494998911558</v>
      </c>
      <c r="E44" t="s">
        <v>293</v>
      </c>
    </row>
    <row r="45" spans="1:5" x14ac:dyDescent="0.3">
      <c r="A45" t="s">
        <v>53</v>
      </c>
      <c r="B45" t="s">
        <v>3789</v>
      </c>
      <c r="C45" t="s">
        <v>1296</v>
      </c>
      <c r="D45" s="281">
        <v>16689.5060093262</v>
      </c>
      <c r="E45" t="s">
        <v>293</v>
      </c>
    </row>
    <row r="46" spans="1:5" x14ac:dyDescent="0.3">
      <c r="A46" t="s">
        <v>67</v>
      </c>
      <c r="B46" t="s">
        <v>1330</v>
      </c>
      <c r="C46" t="s">
        <v>1296</v>
      </c>
      <c r="D46" s="281">
        <v>8137.2698754597222</v>
      </c>
      <c r="E46" t="s">
        <v>293</v>
      </c>
    </row>
    <row r="47" spans="1:5" x14ac:dyDescent="0.3">
      <c r="A47" t="s">
        <v>71</v>
      </c>
      <c r="B47" t="s">
        <v>3911</v>
      </c>
      <c r="C47" t="s">
        <v>1296</v>
      </c>
      <c r="D47" s="281">
        <v>19169.271296158386</v>
      </c>
      <c r="E47" t="s">
        <v>293</v>
      </c>
    </row>
    <row r="48" spans="1:5" x14ac:dyDescent="0.3">
      <c r="A48" t="s">
        <v>189</v>
      </c>
      <c r="B48" t="s">
        <v>1338</v>
      </c>
      <c r="C48" t="s">
        <v>1296</v>
      </c>
      <c r="D48" s="281">
        <v>2448.5888890251831</v>
      </c>
      <c r="E48" t="s">
        <v>293</v>
      </c>
    </row>
    <row r="49" spans="1:5" x14ac:dyDescent="0.3">
      <c r="A49" t="s">
        <v>27</v>
      </c>
      <c r="B49" t="s">
        <v>1477</v>
      </c>
      <c r="C49" t="s">
        <v>1296</v>
      </c>
      <c r="D49" s="281">
        <v>2326.6619310044571</v>
      </c>
      <c r="E49" t="s">
        <v>293</v>
      </c>
    </row>
    <row r="50" spans="1:5" x14ac:dyDescent="0.3">
      <c r="A50" t="s">
        <v>89</v>
      </c>
      <c r="B50" t="s">
        <v>4086</v>
      </c>
      <c r="C50" t="s">
        <v>1296</v>
      </c>
      <c r="D50" s="281">
        <v>7544.2801755250284</v>
      </c>
      <c r="E50" t="s">
        <v>293</v>
      </c>
    </row>
    <row r="51" spans="1:5" x14ac:dyDescent="0.3">
      <c r="A51" t="s">
        <v>83</v>
      </c>
      <c r="B51" t="s">
        <v>1345</v>
      </c>
      <c r="C51" t="s">
        <v>1296</v>
      </c>
      <c r="D51" s="281">
        <v>4283.9815309173819</v>
      </c>
      <c r="E51" t="s">
        <v>293</v>
      </c>
    </row>
    <row r="52" spans="1:5" x14ac:dyDescent="0.3">
      <c r="A52" t="s">
        <v>107</v>
      </c>
      <c r="B52" t="s">
        <v>4200</v>
      </c>
      <c r="C52" t="s">
        <v>1296</v>
      </c>
      <c r="D52" s="281">
        <v>7843.6438170965048</v>
      </c>
      <c r="E52" t="s">
        <v>293</v>
      </c>
    </row>
    <row r="53" spans="1:5" x14ac:dyDescent="0.3">
      <c r="A53" t="s">
        <v>93</v>
      </c>
      <c r="B53" t="s">
        <v>1351</v>
      </c>
      <c r="C53" t="s">
        <v>1296</v>
      </c>
      <c r="D53" s="281">
        <v>13379.658734432465</v>
      </c>
      <c r="E53" t="s">
        <v>293</v>
      </c>
    </row>
    <row r="54" spans="1:5" x14ac:dyDescent="0.3">
      <c r="A54" t="s">
        <v>155</v>
      </c>
      <c r="B54" t="s">
        <v>1381</v>
      </c>
      <c r="C54" t="s">
        <v>1296</v>
      </c>
      <c r="D54" s="281">
        <v>8867.273427206379</v>
      </c>
      <c r="E54" t="s">
        <v>293</v>
      </c>
    </row>
    <row r="55" spans="1:5" x14ac:dyDescent="0.3">
      <c r="A55" t="s">
        <v>159</v>
      </c>
      <c r="B55" t="s">
        <v>1385</v>
      </c>
      <c r="C55" t="s">
        <v>1296</v>
      </c>
      <c r="D55" s="281">
        <v>12376.971230852076</v>
      </c>
      <c r="E55" t="s">
        <v>293</v>
      </c>
    </row>
    <row r="56" spans="1:5" x14ac:dyDescent="0.3">
      <c r="A56" t="s">
        <v>211</v>
      </c>
      <c r="B56" t="s">
        <v>1435</v>
      </c>
      <c r="C56" t="s">
        <v>1296</v>
      </c>
      <c r="D56" s="281">
        <v>3908.3185343889277</v>
      </c>
      <c r="E56" t="s">
        <v>293</v>
      </c>
    </row>
    <row r="57" spans="1:5" x14ac:dyDescent="0.3">
      <c r="A57" t="s">
        <v>117</v>
      </c>
      <c r="B57" t="s">
        <v>1369</v>
      </c>
      <c r="C57" t="s">
        <v>1296</v>
      </c>
      <c r="D57" s="281">
        <v>4008.1736933135435</v>
      </c>
      <c r="E57" t="s">
        <v>293</v>
      </c>
    </row>
    <row r="58" spans="1:5" x14ac:dyDescent="0.3">
      <c r="A58" t="s">
        <v>143</v>
      </c>
      <c r="B58" t="s">
        <v>1294</v>
      </c>
      <c r="C58" t="s">
        <v>1296</v>
      </c>
      <c r="D58" s="281">
        <v>21055.446172854303</v>
      </c>
      <c r="E58" t="s">
        <v>293</v>
      </c>
    </row>
    <row r="59" spans="1:5" x14ac:dyDescent="0.3">
      <c r="A59" t="s">
        <v>119</v>
      </c>
      <c r="B59" t="s">
        <v>1371</v>
      </c>
      <c r="C59" t="s">
        <v>1296</v>
      </c>
      <c r="D59" s="281">
        <v>19184.308589498287</v>
      </c>
      <c r="E59" t="s">
        <v>293</v>
      </c>
    </row>
    <row r="60" spans="1:5" x14ac:dyDescent="0.3">
      <c r="A60" t="s">
        <v>127</v>
      </c>
      <c r="B60" t="s">
        <v>4714</v>
      </c>
      <c r="C60" t="s">
        <v>1296</v>
      </c>
      <c r="D60" s="281">
        <v>4730.1604577849193</v>
      </c>
      <c r="E60" t="s">
        <v>293</v>
      </c>
    </row>
    <row r="61" spans="1:5" x14ac:dyDescent="0.3">
      <c r="A61" t="s">
        <v>161</v>
      </c>
      <c r="B61" t="s">
        <v>1387</v>
      </c>
      <c r="C61" t="s">
        <v>1296</v>
      </c>
      <c r="D61" s="281">
        <v>9365.8586404830385</v>
      </c>
      <c r="E61" t="s">
        <v>293</v>
      </c>
    </row>
    <row r="62" spans="1:5" x14ac:dyDescent="0.3">
      <c r="A62" t="s">
        <v>153</v>
      </c>
      <c r="B62" t="s">
        <v>1379</v>
      </c>
      <c r="C62" t="s">
        <v>1296</v>
      </c>
      <c r="D62" s="281">
        <v>7058.3007756556408</v>
      </c>
      <c r="E62" t="s">
        <v>293</v>
      </c>
    </row>
    <row r="63" spans="1:5" x14ac:dyDescent="0.3">
      <c r="A63" t="s">
        <v>169</v>
      </c>
      <c r="B63" t="s">
        <v>1393</v>
      </c>
      <c r="C63" t="s">
        <v>1296</v>
      </c>
      <c r="D63" s="281">
        <v>1356.9925413320195</v>
      </c>
      <c r="E63" t="s">
        <v>293</v>
      </c>
    </row>
    <row r="64" spans="1:5" x14ac:dyDescent="0.3">
      <c r="A64" t="s">
        <v>191</v>
      </c>
      <c r="B64" t="s">
        <v>1407</v>
      </c>
      <c r="C64" t="s">
        <v>1296</v>
      </c>
      <c r="D64" s="281">
        <v>7548.3114308956128</v>
      </c>
      <c r="E64" t="s">
        <v>293</v>
      </c>
    </row>
    <row r="65" spans="1:5" x14ac:dyDescent="0.3">
      <c r="A65" t="s">
        <v>187</v>
      </c>
      <c r="B65" t="s">
        <v>1405</v>
      </c>
      <c r="C65" t="s">
        <v>1296</v>
      </c>
      <c r="D65" s="281">
        <v>4674.9872551304543</v>
      </c>
      <c r="E65" t="s">
        <v>293</v>
      </c>
    </row>
    <row r="66" spans="1:5" x14ac:dyDescent="0.3">
      <c r="A66" t="s">
        <v>205</v>
      </c>
      <c r="B66" t="s">
        <v>1419</v>
      </c>
      <c r="C66" t="s">
        <v>1296</v>
      </c>
      <c r="D66" s="281">
        <v>6473.3025515289701</v>
      </c>
      <c r="E66" t="s">
        <v>293</v>
      </c>
    </row>
    <row r="67" spans="1:5" x14ac:dyDescent="0.3">
      <c r="A67" t="s">
        <v>203</v>
      </c>
      <c r="B67" t="s">
        <v>4827</v>
      </c>
      <c r="C67" t="s">
        <v>1296</v>
      </c>
      <c r="D67" s="281">
        <v>14102.580951180669</v>
      </c>
      <c r="E67" t="s">
        <v>293</v>
      </c>
    </row>
    <row r="68" spans="1:5" x14ac:dyDescent="0.3">
      <c r="A68" t="s">
        <v>197</v>
      </c>
      <c r="B68" t="s">
        <v>1413</v>
      </c>
      <c r="C68" t="s">
        <v>1296</v>
      </c>
      <c r="D68" s="281">
        <v>8641.9552479921167</v>
      </c>
      <c r="E68" t="s">
        <v>293</v>
      </c>
    </row>
    <row r="69" spans="1:5" x14ac:dyDescent="0.3">
      <c r="A69" t="s">
        <v>223</v>
      </c>
      <c r="B69" t="s">
        <v>1429</v>
      </c>
      <c r="C69" t="s">
        <v>1296</v>
      </c>
      <c r="D69" s="281">
        <v>49330.530799118344</v>
      </c>
      <c r="E69" t="s">
        <v>293</v>
      </c>
    </row>
    <row r="70" spans="1:5" x14ac:dyDescent="0.3">
      <c r="A70" t="s">
        <v>55</v>
      </c>
      <c r="B70" t="s">
        <v>1325</v>
      </c>
      <c r="C70" t="s">
        <v>1296</v>
      </c>
      <c r="D70" s="281">
        <v>4016.7625823387266</v>
      </c>
      <c r="E70" t="s">
        <v>293</v>
      </c>
    </row>
    <row r="71" spans="1:5" x14ac:dyDescent="0.3">
      <c r="A71" t="s">
        <v>239</v>
      </c>
      <c r="B71" t="s">
        <v>1415</v>
      </c>
      <c r="C71" t="s">
        <v>1296</v>
      </c>
      <c r="D71" s="281">
        <v>4429.3139171182729</v>
      </c>
      <c r="E71" t="s">
        <v>293</v>
      </c>
    </row>
    <row r="72" spans="1:5" x14ac:dyDescent="0.3">
      <c r="A72" t="s">
        <v>95</v>
      </c>
      <c r="B72" t="s">
        <v>1353</v>
      </c>
      <c r="C72" t="s">
        <v>1296</v>
      </c>
      <c r="D72" s="281">
        <v>5224.9006538032208</v>
      </c>
      <c r="E72" t="s">
        <v>290</v>
      </c>
    </row>
    <row r="73" spans="1:5" x14ac:dyDescent="0.3">
      <c r="A73" t="s">
        <v>101</v>
      </c>
      <c r="B73" t="s">
        <v>1490</v>
      </c>
      <c r="C73" t="s">
        <v>1296</v>
      </c>
      <c r="D73" s="281">
        <v>2005.6665482751114</v>
      </c>
      <c r="E73" t="s">
        <v>290</v>
      </c>
    </row>
    <row r="74" spans="1:5" x14ac:dyDescent="0.3">
      <c r="A74" t="s">
        <v>235</v>
      </c>
      <c r="B74" t="s">
        <v>1444</v>
      </c>
      <c r="C74" t="s">
        <v>1296</v>
      </c>
      <c r="D74" s="281">
        <v>3517.1777780503662</v>
      </c>
      <c r="E74" t="s">
        <v>290</v>
      </c>
    </row>
    <row r="75" spans="1:5" x14ac:dyDescent="0.3">
      <c r="A75" t="s">
        <v>115</v>
      </c>
      <c r="B75" t="s">
        <v>1367</v>
      </c>
      <c r="C75" t="s">
        <v>1296</v>
      </c>
      <c r="D75" s="281">
        <v>1614.1645425217423</v>
      </c>
      <c r="E75" t="s">
        <v>290</v>
      </c>
    </row>
    <row r="76" spans="1:5" x14ac:dyDescent="0.3">
      <c r="A76" t="s">
        <v>123</v>
      </c>
      <c r="B76" t="s">
        <v>5115</v>
      </c>
      <c r="C76" t="s">
        <v>1296</v>
      </c>
      <c r="D76" s="281">
        <v>4409.6622861791229</v>
      </c>
      <c r="E76" t="s">
        <v>290</v>
      </c>
    </row>
    <row r="77" spans="1:5" x14ac:dyDescent="0.3">
      <c r="A77" t="s">
        <v>97</v>
      </c>
      <c r="B77" t="s">
        <v>1355</v>
      </c>
      <c r="C77" t="s">
        <v>1296</v>
      </c>
      <c r="D77" s="281">
        <v>6073.6651275764489</v>
      </c>
      <c r="E77" t="s">
        <v>290</v>
      </c>
    </row>
    <row r="78" spans="1:5" x14ac:dyDescent="0.3">
      <c r="A78" t="s">
        <v>215</v>
      </c>
      <c r="B78" t="s">
        <v>1365</v>
      </c>
      <c r="C78" t="s">
        <v>1296</v>
      </c>
      <c r="D78" s="281">
        <v>16420.612019424421</v>
      </c>
      <c r="E78" t="s">
        <v>290</v>
      </c>
    </row>
    <row r="79" spans="1:5" x14ac:dyDescent="0.3">
      <c r="A79" t="s">
        <v>77</v>
      </c>
      <c r="B79" t="s">
        <v>1486</v>
      </c>
      <c r="C79" t="s">
        <v>1296</v>
      </c>
      <c r="D79" s="281">
        <v>6877.8782712071206</v>
      </c>
      <c r="E79" t="s">
        <v>290</v>
      </c>
    </row>
    <row r="80" spans="1:5" x14ac:dyDescent="0.3">
      <c r="A80" t="s">
        <v>131</v>
      </c>
      <c r="B80" t="s">
        <v>1375</v>
      </c>
      <c r="C80" t="s">
        <v>1296</v>
      </c>
      <c r="D80" s="281">
        <v>1620.9953827293455</v>
      </c>
      <c r="E80" t="s">
        <v>290</v>
      </c>
    </row>
    <row r="81" spans="1:5" x14ac:dyDescent="0.3">
      <c r="A81" t="s">
        <v>185</v>
      </c>
      <c r="B81" t="s">
        <v>1504</v>
      </c>
      <c r="C81" t="s">
        <v>1296</v>
      </c>
      <c r="D81" s="281">
        <v>430.65766890846805</v>
      </c>
      <c r="E81" t="s">
        <v>290</v>
      </c>
    </row>
    <row r="82" spans="1:5" x14ac:dyDescent="0.3">
      <c r="A82" t="s">
        <v>207</v>
      </c>
      <c r="B82" t="s">
        <v>4853</v>
      </c>
      <c r="C82" t="s">
        <v>1296</v>
      </c>
      <c r="D82" s="281">
        <v>1374.2511438489751</v>
      </c>
      <c r="E82" t="s">
        <v>290</v>
      </c>
    </row>
    <row r="83" spans="1:5" x14ac:dyDescent="0.3">
      <c r="A83" t="s">
        <v>35</v>
      </c>
      <c r="B83" t="s">
        <v>3655</v>
      </c>
      <c r="C83" t="s">
        <v>1296</v>
      </c>
      <c r="D83" s="281">
        <v>1248.0692810617863</v>
      </c>
      <c r="E83" t="s">
        <v>290</v>
      </c>
    </row>
    <row r="84" spans="1:5" x14ac:dyDescent="0.3">
      <c r="A84" t="s">
        <v>17</v>
      </c>
      <c r="B84" t="s">
        <v>1474</v>
      </c>
      <c r="C84" t="s">
        <v>1296</v>
      </c>
      <c r="D84" s="281">
        <v>433.99928965066852</v>
      </c>
      <c r="E84" t="s">
        <v>290</v>
      </c>
    </row>
    <row r="85" spans="1:5" x14ac:dyDescent="0.3">
      <c r="A85" t="s">
        <v>251</v>
      </c>
      <c r="B85" t="s">
        <v>1454</v>
      </c>
      <c r="C85" t="s">
        <v>1296</v>
      </c>
      <c r="D85" s="281">
        <v>13211.330255152898</v>
      </c>
      <c r="E85" t="s">
        <v>290</v>
      </c>
    </row>
    <row r="86" spans="1:5" x14ac:dyDescent="0.3">
      <c r="A86" t="s">
        <v>11</v>
      </c>
      <c r="B86" t="s">
        <v>1472</v>
      </c>
      <c r="C86" t="s">
        <v>1296</v>
      </c>
      <c r="D86" s="281">
        <v>2033.9992896506685</v>
      </c>
      <c r="E86" t="s">
        <v>290</v>
      </c>
    </row>
    <row r="87" spans="1:5" x14ac:dyDescent="0.3">
      <c r="A87" t="s">
        <v>37</v>
      </c>
      <c r="B87" t="s">
        <v>1310</v>
      </c>
      <c r="C87" t="s">
        <v>1296</v>
      </c>
      <c r="D87" s="281">
        <v>14212.932871988176</v>
      </c>
      <c r="E87" t="s">
        <v>290</v>
      </c>
    </row>
    <row r="88" spans="1:5" x14ac:dyDescent="0.3">
      <c r="A88" t="s">
        <v>39</v>
      </c>
      <c r="B88" t="s">
        <v>1357</v>
      </c>
      <c r="C88" t="s">
        <v>1296</v>
      </c>
      <c r="D88" s="281">
        <v>2192.6626413537883</v>
      </c>
      <c r="E88" t="s">
        <v>290</v>
      </c>
    </row>
    <row r="89" spans="1:5" x14ac:dyDescent="0.3">
      <c r="A89" t="s">
        <v>3</v>
      </c>
      <c r="B89" t="s">
        <v>1499</v>
      </c>
      <c r="C89" t="s">
        <v>1296</v>
      </c>
      <c r="D89" s="281">
        <v>3084.9982241266712</v>
      </c>
      <c r="E89" t="s">
        <v>290</v>
      </c>
    </row>
    <row r="90" spans="1:5" x14ac:dyDescent="0.3">
      <c r="A90" t="s">
        <v>75</v>
      </c>
      <c r="B90" t="s">
        <v>1485</v>
      </c>
      <c r="C90" t="s">
        <v>1296</v>
      </c>
      <c r="D90" s="281">
        <v>7850.9989344760024</v>
      </c>
      <c r="E90" t="s">
        <v>290</v>
      </c>
    </row>
    <row r="91" spans="1:5" x14ac:dyDescent="0.3">
      <c r="A91" t="s">
        <v>247</v>
      </c>
      <c r="B91" t="s">
        <v>1515</v>
      </c>
      <c r="C91" t="s">
        <v>1296</v>
      </c>
      <c r="D91" s="281">
        <v>9062.3320310262261</v>
      </c>
      <c r="E91" t="s">
        <v>290</v>
      </c>
    </row>
    <row r="92" spans="1:5" x14ac:dyDescent="0.3">
      <c r="A92" t="s">
        <v>217</v>
      </c>
      <c r="B92" t="s">
        <v>1423</v>
      </c>
      <c r="C92" t="s">
        <v>1296</v>
      </c>
      <c r="D92" s="281">
        <v>3888.9939620306823</v>
      </c>
      <c r="E92" t="s">
        <v>290</v>
      </c>
    </row>
    <row r="93" spans="1:5" x14ac:dyDescent="0.3">
      <c r="A93" t="s">
        <v>231</v>
      </c>
      <c r="B93" t="s">
        <v>1513</v>
      </c>
      <c r="C93" t="s">
        <v>1296</v>
      </c>
      <c r="D93" s="281">
        <v>12022.666193100446</v>
      </c>
      <c r="E93" t="s">
        <v>290</v>
      </c>
    </row>
    <row r="94" spans="1:5" x14ac:dyDescent="0.3">
      <c r="A94" t="s">
        <v>225</v>
      </c>
      <c r="B94" t="s">
        <v>1433</v>
      </c>
      <c r="C94" t="s">
        <v>1296</v>
      </c>
      <c r="D94" s="281">
        <v>2142.1096316790595</v>
      </c>
      <c r="E94" t="s">
        <v>290</v>
      </c>
    </row>
    <row r="95" spans="1:5" x14ac:dyDescent="0.3">
      <c r="A95" t="s">
        <v>193</v>
      </c>
      <c r="B95" t="s">
        <v>1506</v>
      </c>
      <c r="C95" t="s">
        <v>1296</v>
      </c>
      <c r="D95" s="281">
        <v>11345.332386200891</v>
      </c>
      <c r="E95" t="s">
        <v>290</v>
      </c>
    </row>
    <row r="96" spans="1:5" x14ac:dyDescent="0.3">
      <c r="A96" t="s">
        <v>129</v>
      </c>
      <c r="B96" t="s">
        <v>1363</v>
      </c>
      <c r="C96" t="s">
        <v>1296</v>
      </c>
      <c r="D96" s="281">
        <v>2339.9928965066852</v>
      </c>
      <c r="E96" t="s">
        <v>290</v>
      </c>
    </row>
    <row r="97" spans="1:5" x14ac:dyDescent="0.3">
      <c r="A97" t="s">
        <v>59</v>
      </c>
      <c r="B97" t="s">
        <v>1427</v>
      </c>
      <c r="C97" t="s">
        <v>1296</v>
      </c>
      <c r="D97" s="281">
        <v>11472.3478390089</v>
      </c>
      <c r="E97" t="s">
        <v>290</v>
      </c>
    </row>
    <row r="98" spans="1:5" x14ac:dyDescent="0.3">
      <c r="A98" t="s">
        <v>257</v>
      </c>
      <c r="B98" t="s">
        <v>1456</v>
      </c>
      <c r="C98" t="s">
        <v>1296</v>
      </c>
      <c r="D98" s="281">
        <v>3056.3582915441812</v>
      </c>
      <c r="E98" t="s">
        <v>290</v>
      </c>
    </row>
    <row r="99" spans="1:5" x14ac:dyDescent="0.3">
      <c r="A99" t="s">
        <v>79</v>
      </c>
      <c r="B99" t="s">
        <v>4003</v>
      </c>
      <c r="C99" t="s">
        <v>1296</v>
      </c>
      <c r="D99" s="281">
        <v>5715.0305557940701</v>
      </c>
      <c r="E99" t="s">
        <v>290</v>
      </c>
    </row>
    <row r="100" spans="1:5" x14ac:dyDescent="0.3">
      <c r="A100" t="s">
        <v>81</v>
      </c>
      <c r="B100" t="s">
        <v>1343</v>
      </c>
      <c r="C100" t="s">
        <v>1296</v>
      </c>
      <c r="D100" s="281">
        <v>8149.9928965066856</v>
      </c>
      <c r="E100" t="s">
        <v>290</v>
      </c>
    </row>
    <row r="101" spans="1:5" x14ac:dyDescent="0.3">
      <c r="A101" t="s">
        <v>139</v>
      </c>
      <c r="B101" t="s">
        <v>1493</v>
      </c>
      <c r="C101" t="s">
        <v>1296</v>
      </c>
      <c r="D101" s="281">
        <v>986.99609307867695</v>
      </c>
      <c r="E101" t="s">
        <v>290</v>
      </c>
    </row>
    <row r="102" spans="1:5" x14ac:dyDescent="0.3">
      <c r="A102" t="s">
        <v>135</v>
      </c>
      <c r="B102" t="s">
        <v>1496</v>
      </c>
      <c r="C102" t="s">
        <v>1296</v>
      </c>
      <c r="D102" s="281">
        <v>15413.658024083134</v>
      </c>
      <c r="E102" t="s">
        <v>290</v>
      </c>
    </row>
    <row r="103" spans="1:5" x14ac:dyDescent="0.3">
      <c r="A103" t="s">
        <v>147</v>
      </c>
      <c r="B103" t="s">
        <v>1322</v>
      </c>
      <c r="C103" t="s">
        <v>5346</v>
      </c>
      <c r="D103" s="281">
        <v>41541</v>
      </c>
      <c r="E103" t="s">
        <v>290</v>
      </c>
    </row>
    <row r="104" spans="1:5" x14ac:dyDescent="0.3">
      <c r="A104" t="s">
        <v>111</v>
      </c>
      <c r="B104" t="s">
        <v>1361</v>
      </c>
      <c r="C104" t="s">
        <v>1296</v>
      </c>
      <c r="D104" s="281">
        <v>14622.964837708092</v>
      </c>
      <c r="E104" t="s">
        <v>290</v>
      </c>
    </row>
    <row r="105" spans="1:5" x14ac:dyDescent="0.3">
      <c r="A105" t="s">
        <v>261</v>
      </c>
      <c r="B105" t="s">
        <v>1460</v>
      </c>
      <c r="C105" t="s">
        <v>1296</v>
      </c>
      <c r="D105" s="281">
        <v>5495.9687446294156</v>
      </c>
      <c r="E105" t="s">
        <v>290</v>
      </c>
    </row>
    <row r="106" spans="1:5" x14ac:dyDescent="0.3">
      <c r="A106" t="s">
        <v>157</v>
      </c>
      <c r="B106" t="s">
        <v>1383</v>
      </c>
      <c r="C106" t="s">
        <v>1296</v>
      </c>
      <c r="D106" s="281">
        <v>3170.6505654151533</v>
      </c>
      <c r="E106" t="s">
        <v>290</v>
      </c>
    </row>
    <row r="107" spans="1:5" x14ac:dyDescent="0.3">
      <c r="A107" t="s">
        <v>167</v>
      </c>
      <c r="B107" t="s">
        <v>1501</v>
      </c>
      <c r="C107" t="s">
        <v>1296</v>
      </c>
      <c r="D107" s="281">
        <v>4688.4156863707176</v>
      </c>
      <c r="E107" t="s">
        <v>290</v>
      </c>
    </row>
    <row r="108" spans="1:5" x14ac:dyDescent="0.3">
      <c r="A108" t="s">
        <v>177</v>
      </c>
      <c r="B108" t="s">
        <v>1401</v>
      </c>
      <c r="C108" t="s">
        <v>1296</v>
      </c>
      <c r="D108" s="281">
        <v>2983.6544723364764</v>
      </c>
      <c r="E108" t="s">
        <v>290</v>
      </c>
    </row>
    <row r="109" spans="1:5" x14ac:dyDescent="0.3">
      <c r="A109" t="s">
        <v>183</v>
      </c>
      <c r="B109" t="s">
        <v>1403</v>
      </c>
      <c r="C109" t="s">
        <v>1296</v>
      </c>
      <c r="D109" s="281">
        <v>5002.9790446947218</v>
      </c>
      <c r="E109" t="s">
        <v>290</v>
      </c>
    </row>
    <row r="110" spans="1:5" x14ac:dyDescent="0.3">
      <c r="A110" t="s">
        <v>227</v>
      </c>
      <c r="B110" t="s">
        <v>1438</v>
      </c>
      <c r="C110" t="s">
        <v>1296</v>
      </c>
      <c r="D110" s="281">
        <v>7206.874673405051</v>
      </c>
      <c r="E110" t="s">
        <v>290</v>
      </c>
    </row>
    <row r="111" spans="1:5" x14ac:dyDescent="0.3">
      <c r="A111" t="s">
        <v>29</v>
      </c>
      <c r="B111" t="s">
        <v>1308</v>
      </c>
      <c r="C111" t="s">
        <v>1296</v>
      </c>
      <c r="D111" s="281">
        <v>7641.6637068777854</v>
      </c>
      <c r="E111" t="s">
        <v>290</v>
      </c>
    </row>
    <row r="112" spans="1:5" x14ac:dyDescent="0.3">
      <c r="A112" t="s">
        <v>237</v>
      </c>
      <c r="B112" t="s">
        <v>1446</v>
      </c>
      <c r="C112" t="s">
        <v>1296</v>
      </c>
      <c r="D112" s="281">
        <v>1217.3231516595822</v>
      </c>
      <c r="E112" t="s">
        <v>290</v>
      </c>
    </row>
    <row r="113" spans="1:5" x14ac:dyDescent="0.3">
      <c r="A113" t="s">
        <v>171</v>
      </c>
      <c r="B113" t="s">
        <v>4586</v>
      </c>
      <c r="C113" t="s">
        <v>1296</v>
      </c>
      <c r="D113" s="281">
        <v>3220.5285658764087</v>
      </c>
      <c r="E113" t="s">
        <v>290</v>
      </c>
    </row>
    <row r="114" spans="1:5" x14ac:dyDescent="0.3">
      <c r="A114" t="s">
        <v>125</v>
      </c>
      <c r="B114" t="s">
        <v>1373</v>
      </c>
      <c r="C114" t="s">
        <v>1296</v>
      </c>
      <c r="D114" s="281">
        <v>5342.5292494142759</v>
      </c>
      <c r="E114" t="s">
        <v>290</v>
      </c>
    </row>
    <row r="115" spans="1:5" x14ac:dyDescent="0.3">
      <c r="A115" t="s">
        <v>245</v>
      </c>
      <c r="B115" t="s">
        <v>1450</v>
      </c>
      <c r="C115" t="s">
        <v>1296</v>
      </c>
      <c r="D115" s="281">
        <v>5151.6530516378134</v>
      </c>
      <c r="E115" t="s">
        <v>290</v>
      </c>
    </row>
    <row r="116" spans="1:5" x14ac:dyDescent="0.3">
      <c r="A116" t="s">
        <v>63</v>
      </c>
      <c r="B116" t="s">
        <v>1326</v>
      </c>
      <c r="C116" t="s">
        <v>1296</v>
      </c>
      <c r="D116" s="281">
        <v>6691.3188895635931</v>
      </c>
      <c r="E116" t="s">
        <v>290</v>
      </c>
    </row>
    <row r="117" spans="1:5" x14ac:dyDescent="0.3">
      <c r="A117" t="s">
        <v>99</v>
      </c>
      <c r="B117" t="s">
        <v>1489</v>
      </c>
      <c r="C117" t="s">
        <v>1296</v>
      </c>
      <c r="D117" s="281">
        <v>1516.9996448253344</v>
      </c>
      <c r="E117" t="s">
        <v>297</v>
      </c>
    </row>
    <row r="118" spans="1:5" x14ac:dyDescent="0.3">
      <c r="A118" t="s">
        <v>105</v>
      </c>
      <c r="B118" t="s">
        <v>1491</v>
      </c>
      <c r="C118" t="s">
        <v>1296</v>
      </c>
      <c r="D118" s="281">
        <v>560.08660132723276</v>
      </c>
      <c r="E118" t="s">
        <v>297</v>
      </c>
    </row>
    <row r="119" spans="1:5" x14ac:dyDescent="0.3">
      <c r="A119" t="s">
        <v>265</v>
      </c>
      <c r="B119" t="s">
        <v>1464</v>
      </c>
      <c r="C119" t="s">
        <v>1296</v>
      </c>
      <c r="D119" s="281">
        <v>9986.3330965502228</v>
      </c>
      <c r="E119" t="s">
        <v>297</v>
      </c>
    </row>
    <row r="120" spans="1:5" x14ac:dyDescent="0.3">
      <c r="A120" t="s">
        <v>121</v>
      </c>
      <c r="B120" t="s">
        <v>1495</v>
      </c>
      <c r="C120" t="s">
        <v>1296</v>
      </c>
      <c r="D120" s="281">
        <v>700</v>
      </c>
      <c r="E120" t="s">
        <v>297</v>
      </c>
    </row>
    <row r="121" spans="1:5" x14ac:dyDescent="0.3">
      <c r="A121" t="s">
        <v>141</v>
      </c>
      <c r="B121" t="s">
        <v>1497</v>
      </c>
      <c r="C121" t="s">
        <v>1296</v>
      </c>
      <c r="D121" s="281">
        <v>5006.2979711867856</v>
      </c>
      <c r="E121" t="s">
        <v>297</v>
      </c>
    </row>
    <row r="122" spans="1:5" x14ac:dyDescent="0.3">
      <c r="A122" t="s">
        <v>113</v>
      </c>
      <c r="B122" t="s">
        <v>1494</v>
      </c>
      <c r="C122" t="s">
        <v>1296</v>
      </c>
      <c r="D122" s="281">
        <v>2005.6665482751114</v>
      </c>
      <c r="E122" t="s">
        <v>297</v>
      </c>
    </row>
    <row r="123" spans="1:5" x14ac:dyDescent="0.3">
      <c r="A123" t="s">
        <v>91</v>
      </c>
      <c r="B123" t="s">
        <v>4100</v>
      </c>
      <c r="C123" t="s">
        <v>1296</v>
      </c>
      <c r="D123" s="281">
        <v>200</v>
      </c>
      <c r="E123" t="s">
        <v>297</v>
      </c>
    </row>
    <row r="124" spans="1:5" x14ac:dyDescent="0.3">
      <c r="A124" t="s">
        <v>165</v>
      </c>
      <c r="B124" t="s">
        <v>1500</v>
      </c>
      <c r="C124" t="s">
        <v>1296</v>
      </c>
      <c r="D124" s="281">
        <v>311.33309655022282</v>
      </c>
      <c r="E124" t="s">
        <v>297</v>
      </c>
    </row>
    <row r="125" spans="1:5" x14ac:dyDescent="0.3">
      <c r="A125" t="s">
        <v>179</v>
      </c>
      <c r="B125" t="s">
        <v>4643</v>
      </c>
      <c r="C125" t="s">
        <v>1296</v>
      </c>
      <c r="D125" s="281">
        <v>1663.9968034280084</v>
      </c>
      <c r="E125" t="s">
        <v>297</v>
      </c>
    </row>
    <row r="126" spans="1:5" x14ac:dyDescent="0.3">
      <c r="A126" t="s">
        <v>199</v>
      </c>
      <c r="B126" t="s">
        <v>1507</v>
      </c>
      <c r="C126" t="s">
        <v>1296</v>
      </c>
      <c r="D126" s="281">
        <v>512.01732026544653</v>
      </c>
      <c r="E126" t="s">
        <v>297</v>
      </c>
    </row>
    <row r="127" spans="1:5" x14ac:dyDescent="0.3">
      <c r="A127" t="s">
        <v>241</v>
      </c>
      <c r="B127" t="s">
        <v>1514</v>
      </c>
      <c r="C127" t="s">
        <v>1296</v>
      </c>
      <c r="D127" s="281">
        <v>1606.0086601327232</v>
      </c>
      <c r="E127" t="s">
        <v>297</v>
      </c>
    </row>
    <row r="128" spans="1:5" x14ac:dyDescent="0.3">
      <c r="A128" t="s">
        <v>255</v>
      </c>
      <c r="B128" t="s">
        <v>1517</v>
      </c>
      <c r="C128" t="s">
        <v>1296</v>
      </c>
      <c r="D128" s="281">
        <v>5018.0259803981698</v>
      </c>
      <c r="E128" t="s">
        <v>297</v>
      </c>
    </row>
    <row r="129" spans="1:5" x14ac:dyDescent="0.3">
      <c r="A129" t="s">
        <v>15</v>
      </c>
      <c r="B129" t="s">
        <v>1473</v>
      </c>
      <c r="C129" t="s">
        <v>1296</v>
      </c>
      <c r="D129" s="281">
        <v>4016.9996448253341</v>
      </c>
      <c r="E129" t="s">
        <v>297</v>
      </c>
    </row>
    <row r="130" spans="1:5" x14ac:dyDescent="0.3">
      <c r="A130" t="s">
        <v>25</v>
      </c>
      <c r="B130" t="s">
        <v>1476</v>
      </c>
      <c r="C130" t="s">
        <v>1296</v>
      </c>
      <c r="D130" s="281">
        <v>200</v>
      </c>
      <c r="E130" t="s">
        <v>297</v>
      </c>
    </row>
    <row r="131" spans="1:5" x14ac:dyDescent="0.3">
      <c r="A131" t="s">
        <v>45</v>
      </c>
      <c r="B131" t="s">
        <v>1481</v>
      </c>
      <c r="C131" t="s">
        <v>1296</v>
      </c>
      <c r="D131" s="281">
        <v>456.00866013272326</v>
      </c>
      <c r="E131" t="s">
        <v>297</v>
      </c>
    </row>
    <row r="132" spans="1:5" x14ac:dyDescent="0.3">
      <c r="A132" t="s">
        <v>31</v>
      </c>
      <c r="B132" t="s">
        <v>1478</v>
      </c>
      <c r="C132" t="s">
        <v>1296</v>
      </c>
      <c r="D132" s="281">
        <v>322.6661931004457</v>
      </c>
      <c r="E132" t="s">
        <v>297</v>
      </c>
    </row>
    <row r="133" spans="1:5" x14ac:dyDescent="0.3">
      <c r="A133" t="s">
        <v>61</v>
      </c>
      <c r="B133" t="s">
        <v>1483</v>
      </c>
      <c r="C133" t="s">
        <v>1296</v>
      </c>
      <c r="D133" s="281">
        <v>198.32918962889974</v>
      </c>
      <c r="E133" t="s">
        <v>297</v>
      </c>
    </row>
    <row r="134" spans="1:5" x14ac:dyDescent="0.3">
      <c r="A134" t="s">
        <v>229</v>
      </c>
      <c r="B134" t="s">
        <v>1511</v>
      </c>
      <c r="C134" t="s">
        <v>1296</v>
      </c>
      <c r="D134" s="281">
        <v>1172.1039215926794</v>
      </c>
      <c r="E134" t="s">
        <v>297</v>
      </c>
    </row>
    <row r="135" spans="1:5" x14ac:dyDescent="0.3">
      <c r="A135" t="s">
        <v>253</v>
      </c>
      <c r="B135" t="s">
        <v>1516</v>
      </c>
      <c r="C135" t="s">
        <v>1296</v>
      </c>
      <c r="D135" s="281">
        <v>1006.2979711867854</v>
      </c>
      <c r="E135" t="s">
        <v>297</v>
      </c>
    </row>
    <row r="136" spans="1:5" x14ac:dyDescent="0.3">
      <c r="A136" t="s">
        <v>221</v>
      </c>
      <c r="B136" t="s">
        <v>1510</v>
      </c>
      <c r="C136" t="s">
        <v>1296</v>
      </c>
      <c r="D136" s="281">
        <v>5000</v>
      </c>
      <c r="E136" t="s">
        <v>297</v>
      </c>
    </row>
    <row r="138" spans="1:5" x14ac:dyDescent="0.3">
      <c r="A138" s="218" t="s">
        <v>11745</v>
      </c>
    </row>
  </sheetData>
  <mergeCells count="2">
    <mergeCell ref="A1:B1"/>
    <mergeCell ref="A2:B2"/>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030B4-E8E8-4DFE-A0AC-20C7BDE71968}">
  <sheetPr>
    <tabColor rgb="FF0070C0"/>
  </sheetPr>
  <dimension ref="A1:N17680"/>
  <sheetViews>
    <sheetView workbookViewId="0">
      <selection activeCell="D3" sqref="D3"/>
    </sheetView>
  </sheetViews>
  <sheetFormatPr defaultColWidth="9.125" defaultRowHeight="12.75" outlineLevelCol="1" x14ac:dyDescent="0.3"/>
  <cols>
    <col min="1" max="1" width="9.625" style="177" customWidth="1"/>
    <col min="2" max="2" width="8" style="177" customWidth="1"/>
    <col min="3" max="3" width="34.375" style="177" customWidth="1"/>
    <col min="4" max="4" width="52.375" style="177" customWidth="1"/>
    <col min="5" max="5" width="12.875" style="177" customWidth="1"/>
    <col min="6" max="6" width="14.5" style="177" customWidth="1"/>
    <col min="7" max="9" width="14" style="177" customWidth="1"/>
    <col min="10" max="10" width="17.5" style="177" hidden="1" customWidth="1" outlineLevel="1"/>
    <col min="11" max="11" width="9.125" style="177" collapsed="1"/>
    <col min="12" max="12" width="13.875" style="177" customWidth="1"/>
    <col min="13" max="13" width="19" style="177" customWidth="1"/>
    <col min="14" max="14" width="19.375" style="177" customWidth="1"/>
    <col min="15" max="16384" width="9.125" style="177"/>
  </cols>
  <sheetData>
    <row r="1" spans="1:14" ht="24" x14ac:dyDescent="0.3">
      <c r="A1" s="288" t="s">
        <v>11755</v>
      </c>
      <c r="B1" s="288"/>
      <c r="C1" s="288"/>
    </row>
    <row r="2" spans="1:14" ht="15" x14ac:dyDescent="0.25">
      <c r="A2" s="289" t="s">
        <v>11714</v>
      </c>
      <c r="B2" s="289"/>
      <c r="C2" s="289"/>
    </row>
    <row r="3" spans="1:14" ht="25.5" x14ac:dyDescent="0.3">
      <c r="A3" s="176" t="s">
        <v>1291</v>
      </c>
      <c r="B3" s="176" t="s">
        <v>1</v>
      </c>
      <c r="C3" s="176" t="s">
        <v>1286</v>
      </c>
      <c r="D3" s="176" t="s">
        <v>6335</v>
      </c>
      <c r="E3" s="176" t="s">
        <v>6336</v>
      </c>
      <c r="F3" s="176" t="s">
        <v>6337</v>
      </c>
      <c r="G3" s="176" t="s">
        <v>6338</v>
      </c>
      <c r="H3" s="176" t="s">
        <v>6339</v>
      </c>
      <c r="I3" s="176" t="s">
        <v>6340</v>
      </c>
      <c r="J3" s="177" t="s">
        <v>6341</v>
      </c>
    </row>
    <row r="4" spans="1:14" ht="13.15" x14ac:dyDescent="0.3">
      <c r="A4" s="178" t="s">
        <v>3371</v>
      </c>
      <c r="B4" s="178" t="s">
        <v>35</v>
      </c>
      <c r="C4" s="178" t="s">
        <v>3654</v>
      </c>
      <c r="D4" s="178" t="s">
        <v>6342</v>
      </c>
      <c r="E4" s="179">
        <v>21333</v>
      </c>
      <c r="F4" s="180">
        <v>0</v>
      </c>
      <c r="G4" s="180">
        <v>9545.01</v>
      </c>
      <c r="H4" s="180">
        <v>0</v>
      </c>
      <c r="I4" s="180">
        <f>SUM(F4:H4)</f>
        <v>9545.01</v>
      </c>
      <c r="J4" s="177" t="str">
        <f>IF(OR(YEAR(E4)&gt; 1920, ISBLANK(E4)), "Date &gt; 1920", "Sketchy date")</f>
        <v>Date &gt; 1920</v>
      </c>
    </row>
    <row r="5" spans="1:14" ht="13.15" x14ac:dyDescent="0.3">
      <c r="A5" s="178" t="s">
        <v>3371</v>
      </c>
      <c r="B5" s="178" t="s">
        <v>35</v>
      </c>
      <c r="C5" s="178" t="s">
        <v>3654</v>
      </c>
      <c r="D5" s="178" t="s">
        <v>6343</v>
      </c>
      <c r="E5" s="179">
        <v>28842</v>
      </c>
      <c r="F5" s="180">
        <v>0</v>
      </c>
      <c r="G5" s="180">
        <v>162641.62</v>
      </c>
      <c r="H5" s="180">
        <v>41513.839999999997</v>
      </c>
      <c r="I5" s="180">
        <f t="shared" ref="I5:I68" si="0">SUM(F5:H5)</f>
        <v>204155.46</v>
      </c>
      <c r="J5" s="177" t="str">
        <f t="shared" ref="J5:J68" si="1">IF(OR(YEAR(E5)&gt; 1920, ISBLANK(E5)), "Date &gt; 1920", "Sketchy date")</f>
        <v>Date &gt; 1920</v>
      </c>
      <c r="L5" s="181" t="s">
        <v>6344</v>
      </c>
    </row>
    <row r="6" spans="1:14" ht="13.15" x14ac:dyDescent="0.3">
      <c r="A6" s="178" t="s">
        <v>3371</v>
      </c>
      <c r="B6" s="178" t="s">
        <v>35</v>
      </c>
      <c r="C6" s="178" t="s">
        <v>3654</v>
      </c>
      <c r="D6" s="178" t="s">
        <v>6345</v>
      </c>
      <c r="E6" s="179">
        <v>28838</v>
      </c>
      <c r="F6" s="180">
        <v>0</v>
      </c>
      <c r="G6" s="180">
        <v>122000</v>
      </c>
      <c r="H6" s="180">
        <v>36882.44</v>
      </c>
      <c r="I6" s="180">
        <f t="shared" si="0"/>
        <v>158882.44</v>
      </c>
      <c r="J6" s="177" t="str">
        <f t="shared" si="1"/>
        <v>Date &gt; 1920</v>
      </c>
      <c r="L6" s="177" t="s">
        <v>6346</v>
      </c>
    </row>
    <row r="7" spans="1:14" ht="13.15" x14ac:dyDescent="0.3">
      <c r="A7" s="178" t="s">
        <v>3371</v>
      </c>
      <c r="B7" s="178" t="s">
        <v>35</v>
      </c>
      <c r="C7" s="178" t="s">
        <v>3654</v>
      </c>
      <c r="D7" s="178" t="s">
        <v>6347</v>
      </c>
      <c r="E7" s="179">
        <v>33530</v>
      </c>
      <c r="F7" s="180">
        <v>0</v>
      </c>
      <c r="G7" s="180">
        <v>9966.67</v>
      </c>
      <c r="H7" s="180">
        <v>4983.33</v>
      </c>
      <c r="I7" s="180">
        <f t="shared" si="0"/>
        <v>14950</v>
      </c>
      <c r="J7" s="177" t="str">
        <f t="shared" si="1"/>
        <v>Date &gt; 1920</v>
      </c>
      <c r="L7" s="208" t="s">
        <v>6348</v>
      </c>
    </row>
    <row r="8" spans="1:14" ht="13.15" x14ac:dyDescent="0.3">
      <c r="A8" s="178" t="s">
        <v>3371</v>
      </c>
      <c r="B8" s="178" t="s">
        <v>35</v>
      </c>
      <c r="C8" s="178" t="s">
        <v>3654</v>
      </c>
      <c r="D8" s="178" t="s">
        <v>6349</v>
      </c>
      <c r="E8" s="179">
        <v>34064</v>
      </c>
      <c r="F8" s="180">
        <v>0</v>
      </c>
      <c r="G8" s="180">
        <v>1400</v>
      </c>
      <c r="H8" s="180">
        <v>966.77</v>
      </c>
      <c r="I8" s="180">
        <f t="shared" si="0"/>
        <v>2366.77</v>
      </c>
      <c r="J8" s="177" t="str">
        <f t="shared" si="1"/>
        <v>Date &gt; 1920</v>
      </c>
    </row>
    <row r="9" spans="1:14" ht="13.15" x14ac:dyDescent="0.3">
      <c r="A9" s="178" t="s">
        <v>3371</v>
      </c>
      <c r="B9" s="178" t="s">
        <v>35</v>
      </c>
      <c r="C9" s="178" t="s">
        <v>3654</v>
      </c>
      <c r="D9" s="178" t="s">
        <v>6349</v>
      </c>
      <c r="E9" s="179">
        <v>34064</v>
      </c>
      <c r="F9" s="180">
        <v>0</v>
      </c>
      <c r="G9" s="180">
        <v>533.54999999999995</v>
      </c>
      <c r="H9" s="180">
        <v>0</v>
      </c>
      <c r="I9" s="180">
        <f t="shared" si="0"/>
        <v>533.54999999999995</v>
      </c>
      <c r="J9" s="177" t="str">
        <f t="shared" si="1"/>
        <v>Date &gt; 1920</v>
      </c>
      <c r="L9" s="177">
        <v>1</v>
      </c>
      <c r="M9" s="177">
        <v>2</v>
      </c>
      <c r="N9" s="177">
        <v>3</v>
      </c>
    </row>
    <row r="10" spans="1:14" ht="13.15" x14ac:dyDescent="0.3">
      <c r="A10" s="178" t="s">
        <v>3371</v>
      </c>
      <c r="B10" s="178" t="s">
        <v>35</v>
      </c>
      <c r="C10" s="178" t="s">
        <v>3654</v>
      </c>
      <c r="D10" s="178" t="s">
        <v>6350</v>
      </c>
      <c r="E10" s="179">
        <v>35048</v>
      </c>
      <c r="F10" s="180">
        <v>0</v>
      </c>
      <c r="G10" s="180">
        <v>11546</v>
      </c>
      <c r="H10" s="180">
        <v>5773</v>
      </c>
      <c r="I10" s="180">
        <f t="shared" si="0"/>
        <v>17319</v>
      </c>
      <c r="J10" s="177" t="str">
        <f t="shared" si="1"/>
        <v>Date &gt; 1920</v>
      </c>
      <c r="L10" s="177" t="s">
        <v>3248</v>
      </c>
      <c r="M10" s="177" t="s">
        <v>6351</v>
      </c>
      <c r="N10" s="177" t="s">
        <v>6352</v>
      </c>
    </row>
    <row r="11" spans="1:14" ht="13.15" x14ac:dyDescent="0.3">
      <c r="A11" s="178" t="s">
        <v>3371</v>
      </c>
      <c r="B11" s="178" t="s">
        <v>35</v>
      </c>
      <c r="C11" s="178" t="s">
        <v>3654</v>
      </c>
      <c r="D11" s="178" t="s">
        <v>6353</v>
      </c>
      <c r="E11" s="179">
        <v>37816</v>
      </c>
      <c r="F11" s="180">
        <v>0</v>
      </c>
      <c r="G11" s="180">
        <v>4005.4</v>
      </c>
      <c r="H11" s="180">
        <v>1001.35</v>
      </c>
      <c r="I11" s="180">
        <f t="shared" si="0"/>
        <v>5006.75</v>
      </c>
      <c r="J11" s="177" t="str">
        <f t="shared" si="1"/>
        <v>Date &gt; 1920</v>
      </c>
      <c r="L11" s="182" t="s">
        <v>95</v>
      </c>
      <c r="M11" s="177">
        <v>950099.28999999957</v>
      </c>
      <c r="N11" s="177">
        <v>561515.30000000016</v>
      </c>
    </row>
    <row r="12" spans="1:14" ht="13.15" x14ac:dyDescent="0.3">
      <c r="A12" s="178" t="s">
        <v>3371</v>
      </c>
      <c r="B12" s="178" t="s">
        <v>35</v>
      </c>
      <c r="C12" s="178" t="s">
        <v>3654</v>
      </c>
      <c r="D12" s="178" t="s">
        <v>6354</v>
      </c>
      <c r="E12" s="179">
        <v>37925</v>
      </c>
      <c r="F12" s="180">
        <v>0</v>
      </c>
      <c r="G12" s="180">
        <v>115337.18</v>
      </c>
      <c r="H12" s="180">
        <v>28834.3</v>
      </c>
      <c r="I12" s="180">
        <f t="shared" si="0"/>
        <v>144171.47999999998</v>
      </c>
      <c r="J12" s="177" t="str">
        <f t="shared" si="1"/>
        <v>Date &gt; 1920</v>
      </c>
      <c r="L12" s="182" t="s">
        <v>99</v>
      </c>
      <c r="M12" s="177">
        <v>387790.01999999996</v>
      </c>
      <c r="N12" s="177">
        <v>139695.29999999999</v>
      </c>
    </row>
    <row r="13" spans="1:14" ht="13.15" x14ac:dyDescent="0.3">
      <c r="A13" s="178" t="s">
        <v>3371</v>
      </c>
      <c r="B13" s="178" t="s">
        <v>35</v>
      </c>
      <c r="C13" s="178" t="s">
        <v>3654</v>
      </c>
      <c r="D13" s="178" t="s">
        <v>6354</v>
      </c>
      <c r="E13" s="179">
        <v>38134</v>
      </c>
      <c r="F13" s="180">
        <v>0</v>
      </c>
      <c r="G13" s="180">
        <v>4459.18</v>
      </c>
      <c r="H13" s="180">
        <v>1114.79</v>
      </c>
      <c r="I13" s="180">
        <f t="shared" si="0"/>
        <v>5573.97</v>
      </c>
      <c r="J13" s="177" t="str">
        <f t="shared" si="1"/>
        <v>Date &gt; 1920</v>
      </c>
      <c r="L13" s="182" t="s">
        <v>101</v>
      </c>
      <c r="M13" s="177">
        <v>515762.75000000006</v>
      </c>
      <c r="N13" s="177">
        <v>136479.82999999999</v>
      </c>
    </row>
    <row r="14" spans="1:14" ht="13.15" x14ac:dyDescent="0.3">
      <c r="A14" s="178" t="s">
        <v>3371</v>
      </c>
      <c r="B14" s="178" t="s">
        <v>35</v>
      </c>
      <c r="C14" s="178" t="s">
        <v>3654</v>
      </c>
      <c r="D14" s="178" t="s">
        <v>6354</v>
      </c>
      <c r="E14" s="179">
        <v>38524</v>
      </c>
      <c r="F14" s="180">
        <v>0</v>
      </c>
      <c r="G14" s="180">
        <v>3894.61</v>
      </c>
      <c r="H14" s="180">
        <v>973.65</v>
      </c>
      <c r="I14" s="180">
        <f t="shared" si="0"/>
        <v>4868.26</v>
      </c>
      <c r="J14" s="177" t="str">
        <f t="shared" si="1"/>
        <v>Date &gt; 1920</v>
      </c>
      <c r="L14" s="182" t="s">
        <v>105</v>
      </c>
      <c r="M14" s="177">
        <v>56665.97</v>
      </c>
      <c r="N14" s="177">
        <v>5622.8600000000006</v>
      </c>
    </row>
    <row r="15" spans="1:14" ht="13.15" x14ac:dyDescent="0.3">
      <c r="A15" s="178" t="s">
        <v>3371</v>
      </c>
      <c r="B15" s="178" t="s">
        <v>35</v>
      </c>
      <c r="C15" s="178" t="s">
        <v>3654</v>
      </c>
      <c r="D15" s="178" t="s">
        <v>6355</v>
      </c>
      <c r="E15" s="179">
        <v>39287</v>
      </c>
      <c r="F15" s="180">
        <v>0</v>
      </c>
      <c r="G15" s="180">
        <v>18800</v>
      </c>
      <c r="H15" s="180">
        <v>4700</v>
      </c>
      <c r="I15" s="180">
        <f t="shared" si="0"/>
        <v>23500</v>
      </c>
      <c r="J15" s="177" t="str">
        <f t="shared" si="1"/>
        <v>Date &gt; 1920</v>
      </c>
      <c r="L15" s="182" t="s">
        <v>265</v>
      </c>
      <c r="M15" s="177">
        <v>501890.12999999989</v>
      </c>
      <c r="N15" s="177">
        <v>423890.77000000008</v>
      </c>
    </row>
    <row r="16" spans="1:14" ht="13.15" x14ac:dyDescent="0.3">
      <c r="A16" s="178" t="s">
        <v>3371</v>
      </c>
      <c r="B16" s="178" t="s">
        <v>35</v>
      </c>
      <c r="C16" s="178" t="s">
        <v>3654</v>
      </c>
      <c r="D16" s="178" t="s">
        <v>6356</v>
      </c>
      <c r="E16" s="179">
        <v>40893</v>
      </c>
      <c r="F16" s="180">
        <v>0</v>
      </c>
      <c r="G16" s="180">
        <v>44996.66</v>
      </c>
      <c r="H16" s="180">
        <v>11249.17</v>
      </c>
      <c r="I16" s="180">
        <f t="shared" si="0"/>
        <v>56245.83</v>
      </c>
      <c r="J16" s="177" t="str">
        <f t="shared" si="1"/>
        <v>Date &gt; 1920</v>
      </c>
      <c r="L16" s="182" t="s">
        <v>235</v>
      </c>
      <c r="M16" s="177">
        <v>1003319.92</v>
      </c>
      <c r="N16" s="177">
        <v>615979.80999999994</v>
      </c>
    </row>
    <row r="17" spans="1:14" ht="13.15" x14ac:dyDescent="0.3">
      <c r="A17" s="178" t="s">
        <v>3371</v>
      </c>
      <c r="B17" s="178" t="s">
        <v>35</v>
      </c>
      <c r="C17" s="178" t="s">
        <v>3654</v>
      </c>
      <c r="D17" s="178" t="s">
        <v>6356</v>
      </c>
      <c r="E17" s="179">
        <v>41310</v>
      </c>
      <c r="F17" s="180">
        <v>0</v>
      </c>
      <c r="G17" s="180">
        <v>5543.34</v>
      </c>
      <c r="H17" s="180">
        <v>1385.83</v>
      </c>
      <c r="I17" s="180">
        <f t="shared" si="0"/>
        <v>6929.17</v>
      </c>
      <c r="J17" s="177" t="str">
        <f t="shared" si="1"/>
        <v>Date &gt; 1920</v>
      </c>
      <c r="L17" s="182" t="s">
        <v>115</v>
      </c>
      <c r="M17" s="177">
        <v>1259844.81</v>
      </c>
      <c r="N17" s="177">
        <v>960233.09999999986</v>
      </c>
    </row>
    <row r="18" spans="1:14" ht="13.15" x14ac:dyDescent="0.3">
      <c r="A18" s="178" t="s">
        <v>3371</v>
      </c>
      <c r="B18" s="178" t="s">
        <v>35</v>
      </c>
      <c r="C18" s="178" t="s">
        <v>3654</v>
      </c>
      <c r="D18" s="178" t="s">
        <v>6357</v>
      </c>
      <c r="E18" s="179">
        <v>40526</v>
      </c>
      <c r="F18" s="180">
        <v>0</v>
      </c>
      <c r="G18" s="180">
        <v>5600</v>
      </c>
      <c r="H18" s="180">
        <v>1400</v>
      </c>
      <c r="I18" s="180">
        <f t="shared" si="0"/>
        <v>7000</v>
      </c>
      <c r="J18" s="177" t="str">
        <f t="shared" si="1"/>
        <v>Date &gt; 1920</v>
      </c>
      <c r="L18" s="182" t="s">
        <v>121</v>
      </c>
      <c r="M18" s="177">
        <v>118291.81000000001</v>
      </c>
      <c r="N18" s="177">
        <v>29116.46</v>
      </c>
    </row>
    <row r="19" spans="1:14" ht="13.15" x14ac:dyDescent="0.3">
      <c r="A19" s="178" t="s">
        <v>3371</v>
      </c>
      <c r="B19" s="178" t="s">
        <v>35</v>
      </c>
      <c r="C19" s="178" t="s">
        <v>3654</v>
      </c>
      <c r="D19" s="178" t="s">
        <v>6357</v>
      </c>
      <c r="E19" s="179">
        <v>40847</v>
      </c>
      <c r="F19" s="180">
        <v>0</v>
      </c>
      <c r="G19" s="180">
        <v>3680</v>
      </c>
      <c r="H19" s="180">
        <v>920</v>
      </c>
      <c r="I19" s="180">
        <f t="shared" si="0"/>
        <v>4600</v>
      </c>
      <c r="J19" s="177" t="str">
        <f t="shared" si="1"/>
        <v>Date &gt; 1920</v>
      </c>
      <c r="L19" s="182" t="s">
        <v>123</v>
      </c>
      <c r="M19" s="177">
        <v>532791.80999999994</v>
      </c>
      <c r="N19" s="177">
        <v>541256.11</v>
      </c>
    </row>
    <row r="20" spans="1:14" ht="13.15" x14ac:dyDescent="0.3">
      <c r="A20" s="178" t="s">
        <v>3371</v>
      </c>
      <c r="B20" s="178" t="s">
        <v>35</v>
      </c>
      <c r="C20" s="178" t="s">
        <v>3654</v>
      </c>
      <c r="D20" s="178" t="s">
        <v>6358</v>
      </c>
      <c r="E20" s="179">
        <v>41254</v>
      </c>
      <c r="F20" s="180">
        <v>0</v>
      </c>
      <c r="G20" s="180">
        <v>84496.27</v>
      </c>
      <c r="H20" s="180">
        <v>98183.35</v>
      </c>
      <c r="I20" s="180">
        <f t="shared" si="0"/>
        <v>182679.62</v>
      </c>
      <c r="J20" s="177" t="str">
        <f t="shared" si="1"/>
        <v>Date &gt; 1920</v>
      </c>
      <c r="L20" s="182" t="s">
        <v>181</v>
      </c>
      <c r="M20" s="177">
        <v>1687482.0400000005</v>
      </c>
      <c r="N20" s="177">
        <v>614197.56999999995</v>
      </c>
    </row>
    <row r="21" spans="1:14" ht="13.15" x14ac:dyDescent="0.3">
      <c r="A21" s="178" t="s">
        <v>3371</v>
      </c>
      <c r="B21" s="178" t="s">
        <v>35</v>
      </c>
      <c r="C21" s="178" t="s">
        <v>3654</v>
      </c>
      <c r="D21" s="178" t="s">
        <v>6358</v>
      </c>
      <c r="E21" s="179">
        <v>41311</v>
      </c>
      <c r="F21" s="180">
        <v>0</v>
      </c>
      <c r="G21" s="180">
        <v>146402.06</v>
      </c>
      <c r="H21" s="180">
        <v>124422.82</v>
      </c>
      <c r="I21" s="180">
        <f t="shared" si="0"/>
        <v>270824.88</v>
      </c>
      <c r="J21" s="177" t="str">
        <f t="shared" si="1"/>
        <v>Date &gt; 1920</v>
      </c>
      <c r="L21" s="182" t="s">
        <v>141</v>
      </c>
      <c r="M21" s="177">
        <v>568548.08000000007</v>
      </c>
      <c r="N21" s="177">
        <v>175011.93999999997</v>
      </c>
    </row>
    <row r="22" spans="1:14" ht="13.15" x14ac:dyDescent="0.3">
      <c r="A22" s="178" t="s">
        <v>3371</v>
      </c>
      <c r="B22" s="178" t="s">
        <v>35</v>
      </c>
      <c r="C22" s="178" t="s">
        <v>3654</v>
      </c>
      <c r="D22" s="178" t="s">
        <v>6358</v>
      </c>
      <c r="E22" s="179">
        <v>41341</v>
      </c>
      <c r="F22" s="180">
        <v>0</v>
      </c>
      <c r="G22" s="180">
        <v>65238.400000000001</v>
      </c>
      <c r="H22" s="180">
        <v>0</v>
      </c>
      <c r="I22" s="180">
        <f t="shared" si="0"/>
        <v>65238.400000000001</v>
      </c>
      <c r="J22" s="177" t="str">
        <f t="shared" si="1"/>
        <v>Date &gt; 1920</v>
      </c>
      <c r="L22" s="182" t="s">
        <v>97</v>
      </c>
      <c r="M22" s="177">
        <v>370312.87</v>
      </c>
      <c r="N22" s="177">
        <v>320192.82000000007</v>
      </c>
    </row>
    <row r="23" spans="1:14" ht="13.15" x14ac:dyDescent="0.3">
      <c r="A23" s="178" t="s">
        <v>3371</v>
      </c>
      <c r="B23" s="178" t="s">
        <v>35</v>
      </c>
      <c r="C23" s="178" t="s">
        <v>3654</v>
      </c>
      <c r="D23" s="178" t="s">
        <v>6358</v>
      </c>
      <c r="E23" s="179">
        <v>41379</v>
      </c>
      <c r="F23" s="180">
        <v>0</v>
      </c>
      <c r="G23" s="180">
        <v>64955.41</v>
      </c>
      <c r="H23" s="180">
        <v>0</v>
      </c>
      <c r="I23" s="180">
        <f t="shared" si="0"/>
        <v>64955.41</v>
      </c>
      <c r="J23" s="177" t="str">
        <f t="shared" si="1"/>
        <v>Date &gt; 1920</v>
      </c>
      <c r="L23" s="182" t="s">
        <v>215</v>
      </c>
      <c r="M23" s="177">
        <v>3672357.6800000006</v>
      </c>
      <c r="N23" s="177">
        <v>2347929.1099999994</v>
      </c>
    </row>
    <row r="24" spans="1:14" ht="13.15" x14ac:dyDescent="0.3">
      <c r="A24" s="178" t="s">
        <v>3371</v>
      </c>
      <c r="B24" s="178" t="s">
        <v>35</v>
      </c>
      <c r="C24" s="178" t="s">
        <v>3654</v>
      </c>
      <c r="D24" s="178" t="s">
        <v>6358</v>
      </c>
      <c r="E24" s="179">
        <v>41464</v>
      </c>
      <c r="F24" s="180">
        <v>0</v>
      </c>
      <c r="G24" s="180">
        <v>119496.61</v>
      </c>
      <c r="H24" s="180">
        <v>0</v>
      </c>
      <c r="I24" s="180">
        <f t="shared" si="0"/>
        <v>119496.61</v>
      </c>
      <c r="J24" s="177" t="str">
        <f t="shared" si="1"/>
        <v>Date &gt; 1920</v>
      </c>
      <c r="L24" s="182" t="s">
        <v>113</v>
      </c>
      <c r="M24" s="177">
        <v>176705.22</v>
      </c>
      <c r="N24" s="177">
        <v>13940</v>
      </c>
    </row>
    <row r="25" spans="1:14" ht="13.15" x14ac:dyDescent="0.3">
      <c r="A25" s="178" t="s">
        <v>3371</v>
      </c>
      <c r="B25" s="178" t="s">
        <v>35</v>
      </c>
      <c r="C25" s="178" t="s">
        <v>3654</v>
      </c>
      <c r="D25" s="178" t="s">
        <v>6358</v>
      </c>
      <c r="E25" s="179">
        <v>41591</v>
      </c>
      <c r="F25" s="180">
        <v>0</v>
      </c>
      <c r="G25" s="180">
        <v>6178.14</v>
      </c>
      <c r="H25" s="180">
        <v>0</v>
      </c>
      <c r="I25" s="180">
        <f t="shared" si="0"/>
        <v>6178.14</v>
      </c>
      <c r="J25" s="177" t="str">
        <f t="shared" si="1"/>
        <v>Date &gt; 1920</v>
      </c>
      <c r="L25" s="182" t="s">
        <v>77</v>
      </c>
      <c r="M25" s="177">
        <v>5398930.120000001</v>
      </c>
      <c r="N25" s="177">
        <v>2027555.3</v>
      </c>
    </row>
    <row r="26" spans="1:14" ht="13.15" x14ac:dyDescent="0.3">
      <c r="A26" s="178" t="s">
        <v>3371</v>
      </c>
      <c r="B26" s="178" t="s">
        <v>35</v>
      </c>
      <c r="C26" s="178" t="s">
        <v>3654</v>
      </c>
      <c r="D26" s="178" t="s">
        <v>6358</v>
      </c>
      <c r="E26" s="179">
        <v>41625</v>
      </c>
      <c r="F26" s="180">
        <v>0</v>
      </c>
      <c r="G26" s="180">
        <v>38561.800000000003</v>
      </c>
      <c r="H26" s="180">
        <v>81608.929999999993</v>
      </c>
      <c r="I26" s="180">
        <f t="shared" si="0"/>
        <v>120170.73</v>
      </c>
      <c r="J26" s="177" t="str">
        <f t="shared" si="1"/>
        <v>Date &gt; 1920</v>
      </c>
      <c r="L26" s="182" t="s">
        <v>91</v>
      </c>
      <c r="M26" s="177">
        <v>368737.32</v>
      </c>
      <c r="N26" s="177">
        <v>89458.21</v>
      </c>
    </row>
    <row r="27" spans="1:14" ht="13.15" x14ac:dyDescent="0.3">
      <c r="A27" s="178" t="s">
        <v>3371</v>
      </c>
      <c r="B27" s="178" t="s">
        <v>35</v>
      </c>
      <c r="C27" s="178" t="s">
        <v>3654</v>
      </c>
      <c r="D27" s="178" t="s">
        <v>6359</v>
      </c>
      <c r="E27" s="179">
        <v>42080</v>
      </c>
      <c r="F27" s="180">
        <v>0</v>
      </c>
      <c r="G27" s="180">
        <v>4049.82</v>
      </c>
      <c r="H27" s="180">
        <v>449.98</v>
      </c>
      <c r="I27" s="180">
        <f t="shared" si="0"/>
        <v>4499.8</v>
      </c>
      <c r="J27" s="177" t="str">
        <f t="shared" si="1"/>
        <v>Date &gt; 1920</v>
      </c>
      <c r="L27" s="182" t="s">
        <v>131</v>
      </c>
      <c r="M27" s="177">
        <v>356826.72</v>
      </c>
      <c r="N27" s="177">
        <v>233730.69000000003</v>
      </c>
    </row>
    <row r="28" spans="1:14" x14ac:dyDescent="0.3">
      <c r="A28" s="178" t="s">
        <v>3371</v>
      </c>
      <c r="B28" s="178" t="s">
        <v>35</v>
      </c>
      <c r="C28" s="178" t="s">
        <v>3654</v>
      </c>
      <c r="D28" s="178" t="s">
        <v>6360</v>
      </c>
      <c r="E28" s="179">
        <v>43035</v>
      </c>
      <c r="F28" s="180">
        <v>0</v>
      </c>
      <c r="G28" s="180">
        <v>9720</v>
      </c>
      <c r="H28" s="180">
        <v>1080</v>
      </c>
      <c r="I28" s="180">
        <f t="shared" si="0"/>
        <v>10800</v>
      </c>
      <c r="J28" s="177" t="str">
        <f t="shared" si="1"/>
        <v>Date &gt; 1920</v>
      </c>
      <c r="L28" s="182" t="s">
        <v>165</v>
      </c>
      <c r="M28" s="177">
        <v>221453.67</v>
      </c>
      <c r="N28" s="177">
        <v>36905.71</v>
      </c>
    </row>
    <row r="29" spans="1:14" x14ac:dyDescent="0.3">
      <c r="A29" s="178" t="s">
        <v>3371</v>
      </c>
      <c r="B29" s="178" t="s">
        <v>35</v>
      </c>
      <c r="C29" s="178" t="s">
        <v>3654</v>
      </c>
      <c r="D29" s="178" t="s">
        <v>6361</v>
      </c>
      <c r="E29" s="179">
        <v>43766</v>
      </c>
      <c r="F29" s="180">
        <v>0</v>
      </c>
      <c r="G29" s="180">
        <v>4469.87</v>
      </c>
      <c r="H29" s="180">
        <v>235.26</v>
      </c>
      <c r="I29" s="180">
        <f t="shared" si="0"/>
        <v>4705.13</v>
      </c>
      <c r="J29" s="177" t="str">
        <f t="shared" si="1"/>
        <v>Date &gt; 1920</v>
      </c>
      <c r="L29" s="182" t="s">
        <v>179</v>
      </c>
      <c r="M29" s="177">
        <v>378944.35</v>
      </c>
      <c r="N29" s="177">
        <v>144344.93000000002</v>
      </c>
    </row>
    <row r="30" spans="1:14" x14ac:dyDescent="0.3">
      <c r="A30" s="178" t="s">
        <v>3371</v>
      </c>
      <c r="B30" s="178" t="s">
        <v>37</v>
      </c>
      <c r="C30" s="178" t="s">
        <v>1311</v>
      </c>
      <c r="D30" s="178" t="s">
        <v>6362</v>
      </c>
      <c r="E30" s="179">
        <v>24539</v>
      </c>
      <c r="F30" s="180">
        <v>13208.26</v>
      </c>
      <c r="G30" s="180">
        <v>16790.79</v>
      </c>
      <c r="H30" s="180">
        <v>225.76</v>
      </c>
      <c r="I30" s="180">
        <f t="shared" si="0"/>
        <v>30224.81</v>
      </c>
      <c r="J30" s="177" t="str">
        <f t="shared" si="1"/>
        <v>Date &gt; 1920</v>
      </c>
      <c r="L30" s="182" t="s">
        <v>185</v>
      </c>
      <c r="M30" s="177">
        <v>714696.67</v>
      </c>
      <c r="N30" s="177">
        <v>321090.77999999997</v>
      </c>
    </row>
    <row r="31" spans="1:14" x14ac:dyDescent="0.3">
      <c r="A31" s="178" t="s">
        <v>3371</v>
      </c>
      <c r="B31" s="178" t="s">
        <v>37</v>
      </c>
      <c r="C31" s="178" t="s">
        <v>1311</v>
      </c>
      <c r="D31" s="178" t="s">
        <v>6363</v>
      </c>
      <c r="E31" s="179">
        <v>29045</v>
      </c>
      <c r="F31" s="180">
        <v>0</v>
      </c>
      <c r="G31" s="180">
        <v>21524.71</v>
      </c>
      <c r="H31" s="180">
        <v>5381.18</v>
      </c>
      <c r="I31" s="180">
        <f t="shared" si="0"/>
        <v>26905.89</v>
      </c>
      <c r="J31" s="177" t="str">
        <f t="shared" si="1"/>
        <v>Date &gt; 1920</v>
      </c>
      <c r="L31" s="182" t="s">
        <v>199</v>
      </c>
      <c r="M31" s="177">
        <v>56918.63</v>
      </c>
      <c r="N31" s="177">
        <v>15522.57</v>
      </c>
    </row>
    <row r="32" spans="1:14" x14ac:dyDescent="0.3">
      <c r="A32" s="178" t="s">
        <v>3371</v>
      </c>
      <c r="B32" s="178" t="s">
        <v>37</v>
      </c>
      <c r="C32" s="178" t="s">
        <v>1311</v>
      </c>
      <c r="D32" s="178" t="s">
        <v>6364</v>
      </c>
      <c r="E32" s="179">
        <v>28502</v>
      </c>
      <c r="F32" s="180">
        <v>0</v>
      </c>
      <c r="G32" s="180">
        <v>2134.56</v>
      </c>
      <c r="H32" s="180">
        <v>533.64</v>
      </c>
      <c r="I32" s="180">
        <f t="shared" si="0"/>
        <v>2668.2</v>
      </c>
      <c r="J32" s="177" t="str">
        <f t="shared" si="1"/>
        <v>Date &gt; 1920</v>
      </c>
      <c r="L32" s="182" t="s">
        <v>207</v>
      </c>
      <c r="M32" s="177">
        <v>904685.64000000025</v>
      </c>
      <c r="N32" s="177">
        <v>458533.23000000004</v>
      </c>
    </row>
    <row r="33" spans="1:14" x14ac:dyDescent="0.3">
      <c r="A33" s="178" t="s">
        <v>3371</v>
      </c>
      <c r="B33" s="178" t="s">
        <v>37</v>
      </c>
      <c r="C33" s="178" t="s">
        <v>1311</v>
      </c>
      <c r="D33" s="178" t="s">
        <v>6365</v>
      </c>
      <c r="E33" s="179">
        <v>29655</v>
      </c>
      <c r="F33" s="180">
        <v>0</v>
      </c>
      <c r="G33" s="180">
        <v>35336.97</v>
      </c>
      <c r="H33" s="180">
        <v>17668.47</v>
      </c>
      <c r="I33" s="180">
        <f t="shared" si="0"/>
        <v>53005.440000000002</v>
      </c>
      <c r="J33" s="177" t="str">
        <f t="shared" si="1"/>
        <v>Date &gt; 1920</v>
      </c>
      <c r="L33" s="182" t="s">
        <v>241</v>
      </c>
      <c r="M33" s="177">
        <v>121667.49000000002</v>
      </c>
      <c r="N33" s="177">
        <v>61299.729999999996</v>
      </c>
    </row>
    <row r="34" spans="1:14" x14ac:dyDescent="0.3">
      <c r="A34" s="178" t="s">
        <v>3371</v>
      </c>
      <c r="B34" s="178" t="s">
        <v>37</v>
      </c>
      <c r="C34" s="178" t="s">
        <v>1311</v>
      </c>
      <c r="D34" s="178" t="s">
        <v>6366</v>
      </c>
      <c r="E34" s="179">
        <v>31533</v>
      </c>
      <c r="F34" s="180">
        <v>0</v>
      </c>
      <c r="G34" s="180">
        <v>58833.24</v>
      </c>
      <c r="H34" s="180">
        <v>29416.62</v>
      </c>
      <c r="I34" s="180">
        <f t="shared" si="0"/>
        <v>88249.86</v>
      </c>
      <c r="J34" s="177" t="str">
        <f t="shared" si="1"/>
        <v>Date &gt; 1920</v>
      </c>
      <c r="L34" s="182" t="s">
        <v>255</v>
      </c>
      <c r="M34" s="177">
        <v>508187.73</v>
      </c>
      <c r="N34" s="177">
        <v>112316.05999999998</v>
      </c>
    </row>
    <row r="35" spans="1:14" x14ac:dyDescent="0.3">
      <c r="A35" s="178" t="s">
        <v>3371</v>
      </c>
      <c r="B35" s="178" t="s">
        <v>37</v>
      </c>
      <c r="C35" s="178" t="s">
        <v>1311</v>
      </c>
      <c r="D35" s="178" t="s">
        <v>6366</v>
      </c>
      <c r="E35" s="179">
        <v>31712</v>
      </c>
      <c r="F35" s="180">
        <v>0</v>
      </c>
      <c r="G35" s="180">
        <v>41100.089999999997</v>
      </c>
      <c r="H35" s="180">
        <v>20550.05</v>
      </c>
      <c r="I35" s="180">
        <f t="shared" si="0"/>
        <v>61650.14</v>
      </c>
      <c r="J35" s="177" t="str">
        <f t="shared" si="1"/>
        <v>Date &gt; 1920</v>
      </c>
      <c r="L35" s="182" t="s">
        <v>35</v>
      </c>
      <c r="M35" s="177">
        <v>1067517.6000000003</v>
      </c>
      <c r="N35" s="177">
        <v>447678.81</v>
      </c>
    </row>
    <row r="36" spans="1:14" x14ac:dyDescent="0.3">
      <c r="A36" s="178" t="s">
        <v>3371</v>
      </c>
      <c r="B36" s="178" t="s">
        <v>37</v>
      </c>
      <c r="C36" s="178" t="s">
        <v>1311</v>
      </c>
      <c r="D36" s="178" t="s">
        <v>6367</v>
      </c>
      <c r="E36" s="179">
        <v>31958</v>
      </c>
      <c r="F36" s="180">
        <v>0</v>
      </c>
      <c r="G36" s="180">
        <v>0</v>
      </c>
      <c r="H36" s="180">
        <v>0</v>
      </c>
      <c r="I36" s="180">
        <f t="shared" si="0"/>
        <v>0</v>
      </c>
      <c r="J36" s="177" t="str">
        <f t="shared" si="1"/>
        <v>Date &gt; 1920</v>
      </c>
      <c r="L36" s="182" t="s">
        <v>15</v>
      </c>
      <c r="M36" s="177">
        <v>617665.03000000014</v>
      </c>
      <c r="N36" s="177">
        <v>130141.51000000001</v>
      </c>
    </row>
    <row r="37" spans="1:14" x14ac:dyDescent="0.3">
      <c r="A37" s="178" t="s">
        <v>3371</v>
      </c>
      <c r="B37" s="178" t="s">
        <v>37</v>
      </c>
      <c r="C37" s="178" t="s">
        <v>1311</v>
      </c>
      <c r="D37" s="178" t="s">
        <v>6368</v>
      </c>
      <c r="E37" s="179">
        <v>31958</v>
      </c>
      <c r="F37" s="180">
        <v>0</v>
      </c>
      <c r="G37" s="180">
        <v>48074.28</v>
      </c>
      <c r="H37" s="180">
        <v>24037.14</v>
      </c>
      <c r="I37" s="180">
        <f t="shared" si="0"/>
        <v>72111.42</v>
      </c>
      <c r="J37" s="177" t="str">
        <f t="shared" si="1"/>
        <v>Date &gt; 1920</v>
      </c>
      <c r="L37" s="182" t="s">
        <v>17</v>
      </c>
      <c r="M37" s="177">
        <v>2114832.1599999997</v>
      </c>
      <c r="N37" s="177">
        <v>409930.75999999989</v>
      </c>
    </row>
    <row r="38" spans="1:14" x14ac:dyDescent="0.3">
      <c r="A38" s="178" t="s">
        <v>3371</v>
      </c>
      <c r="B38" s="178" t="s">
        <v>37</v>
      </c>
      <c r="C38" s="178" t="s">
        <v>1311</v>
      </c>
      <c r="D38" s="178" t="s">
        <v>6369</v>
      </c>
      <c r="E38" s="179">
        <v>32758</v>
      </c>
      <c r="F38" s="180">
        <v>0</v>
      </c>
      <c r="G38" s="180">
        <v>16383.71</v>
      </c>
      <c r="H38" s="180">
        <v>8191.85</v>
      </c>
      <c r="I38" s="180">
        <f t="shared" si="0"/>
        <v>24575.559999999998</v>
      </c>
      <c r="J38" s="177" t="str">
        <f t="shared" si="1"/>
        <v>Date &gt; 1920</v>
      </c>
      <c r="L38" s="182" t="s">
        <v>25</v>
      </c>
      <c r="M38" s="177">
        <v>27521.029999999995</v>
      </c>
      <c r="N38" s="177">
        <v>6902.29</v>
      </c>
    </row>
    <row r="39" spans="1:14" x14ac:dyDescent="0.3">
      <c r="A39" s="178" t="s">
        <v>3371</v>
      </c>
      <c r="B39" s="178" t="s">
        <v>37</v>
      </c>
      <c r="C39" s="178" t="s">
        <v>1311</v>
      </c>
      <c r="D39" s="178" t="s">
        <v>6369</v>
      </c>
      <c r="E39" s="179">
        <v>34296</v>
      </c>
      <c r="F39" s="180">
        <v>0</v>
      </c>
      <c r="G39" s="180">
        <v>246.29</v>
      </c>
      <c r="H39" s="180">
        <v>123.15</v>
      </c>
      <c r="I39" s="180">
        <f t="shared" si="0"/>
        <v>369.44</v>
      </c>
      <c r="J39" s="177" t="str">
        <f t="shared" si="1"/>
        <v>Date &gt; 1920</v>
      </c>
      <c r="L39" s="182" t="s">
        <v>45</v>
      </c>
      <c r="M39" s="177">
        <v>12339.99</v>
      </c>
      <c r="N39" s="177">
        <v>380</v>
      </c>
    </row>
    <row r="40" spans="1:14" x14ac:dyDescent="0.3">
      <c r="A40" s="178" t="s">
        <v>3371</v>
      </c>
      <c r="B40" s="178" t="s">
        <v>37</v>
      </c>
      <c r="C40" s="178" t="s">
        <v>1311</v>
      </c>
      <c r="D40" s="178" t="s">
        <v>6370</v>
      </c>
      <c r="E40" s="179">
        <v>33037</v>
      </c>
      <c r="F40" s="180">
        <v>0</v>
      </c>
      <c r="G40" s="180">
        <v>14226.84</v>
      </c>
      <c r="H40" s="180">
        <v>7113.42</v>
      </c>
      <c r="I40" s="180">
        <f t="shared" si="0"/>
        <v>21340.260000000002</v>
      </c>
      <c r="J40" s="177" t="str">
        <f t="shared" si="1"/>
        <v>Date &gt; 1920</v>
      </c>
      <c r="L40" s="182" t="s">
        <v>31</v>
      </c>
      <c r="M40" s="177">
        <v>89984.489999999991</v>
      </c>
      <c r="N40" s="177">
        <v>40344.320000000007</v>
      </c>
    </row>
    <row r="41" spans="1:14" x14ac:dyDescent="0.3">
      <c r="A41" s="178" t="s">
        <v>3371</v>
      </c>
      <c r="B41" s="178" t="s">
        <v>37</v>
      </c>
      <c r="C41" s="178" t="s">
        <v>1311</v>
      </c>
      <c r="D41" s="178" t="s">
        <v>6370</v>
      </c>
      <c r="E41" s="179">
        <v>33228</v>
      </c>
      <c r="F41" s="180">
        <v>0</v>
      </c>
      <c r="G41" s="180">
        <v>6736.74</v>
      </c>
      <c r="H41" s="180">
        <v>3368.38</v>
      </c>
      <c r="I41" s="180">
        <f t="shared" si="0"/>
        <v>10105.119999999999</v>
      </c>
      <c r="J41" s="177" t="str">
        <f t="shared" si="1"/>
        <v>Date &gt; 1920</v>
      </c>
      <c r="L41" s="182" t="s">
        <v>61</v>
      </c>
      <c r="M41" s="177">
        <v>22281.989999999998</v>
      </c>
      <c r="N41" s="177">
        <v>2433.0699999999997</v>
      </c>
    </row>
    <row r="42" spans="1:14" x14ac:dyDescent="0.3">
      <c r="A42" s="178" t="s">
        <v>3371</v>
      </c>
      <c r="B42" s="178" t="s">
        <v>37</v>
      </c>
      <c r="C42" s="178" t="s">
        <v>1311</v>
      </c>
      <c r="D42" s="178" t="s">
        <v>6370</v>
      </c>
      <c r="E42" s="179">
        <v>33372</v>
      </c>
      <c r="F42" s="180">
        <v>0</v>
      </c>
      <c r="G42" s="180">
        <v>10165.629999999999</v>
      </c>
      <c r="H42" s="180">
        <v>5082.8100000000004</v>
      </c>
      <c r="I42" s="180">
        <f t="shared" si="0"/>
        <v>15248.439999999999</v>
      </c>
      <c r="J42" s="177" t="str">
        <f t="shared" si="1"/>
        <v>Date &gt; 1920</v>
      </c>
      <c r="L42" s="182" t="s">
        <v>251</v>
      </c>
      <c r="M42" s="177">
        <v>1305895.79</v>
      </c>
      <c r="N42" s="177">
        <v>764103.97999999986</v>
      </c>
    </row>
    <row r="43" spans="1:14" x14ac:dyDescent="0.3">
      <c r="A43" s="178" t="s">
        <v>3371</v>
      </c>
      <c r="B43" s="178" t="s">
        <v>37</v>
      </c>
      <c r="C43" s="178" t="s">
        <v>1311</v>
      </c>
      <c r="D43" s="178" t="s">
        <v>6370</v>
      </c>
      <c r="E43" s="179">
        <v>34296</v>
      </c>
      <c r="F43" s="180">
        <v>0</v>
      </c>
      <c r="G43" s="180">
        <v>2792.79</v>
      </c>
      <c r="H43" s="180">
        <v>1396.39</v>
      </c>
      <c r="I43" s="180">
        <f t="shared" si="0"/>
        <v>4189.18</v>
      </c>
      <c r="J43" s="177" t="str">
        <f t="shared" si="1"/>
        <v>Date &gt; 1920</v>
      </c>
      <c r="L43" s="182" t="s">
        <v>243</v>
      </c>
      <c r="M43" s="177">
        <v>1671494.52</v>
      </c>
      <c r="N43" s="177">
        <v>1265601.4899999995</v>
      </c>
    </row>
    <row r="44" spans="1:14" x14ac:dyDescent="0.3">
      <c r="A44" s="178" t="s">
        <v>3371</v>
      </c>
      <c r="B44" s="178" t="s">
        <v>37</v>
      </c>
      <c r="C44" s="178" t="s">
        <v>1311</v>
      </c>
      <c r="D44" s="178" t="s">
        <v>6371</v>
      </c>
      <c r="E44" s="179">
        <v>33228</v>
      </c>
      <c r="F44" s="180">
        <v>0</v>
      </c>
      <c r="G44" s="180">
        <v>104526.19</v>
      </c>
      <c r="H44" s="180">
        <v>52263.08</v>
      </c>
      <c r="I44" s="180">
        <f t="shared" si="0"/>
        <v>156789.27000000002</v>
      </c>
      <c r="J44" s="177" t="str">
        <f t="shared" si="1"/>
        <v>Date &gt; 1920</v>
      </c>
      <c r="L44" s="182" t="s">
        <v>7</v>
      </c>
      <c r="M44" s="177">
        <v>2801014.4000000004</v>
      </c>
      <c r="N44" s="177">
        <v>2075518.6199999996</v>
      </c>
    </row>
    <row r="45" spans="1:14" x14ac:dyDescent="0.3">
      <c r="A45" s="178" t="s">
        <v>3371</v>
      </c>
      <c r="B45" s="178" t="s">
        <v>37</v>
      </c>
      <c r="C45" s="178" t="s">
        <v>1311</v>
      </c>
      <c r="D45" s="178" t="s">
        <v>6371</v>
      </c>
      <c r="E45" s="179">
        <v>33372</v>
      </c>
      <c r="F45" s="180">
        <v>0</v>
      </c>
      <c r="G45" s="180">
        <v>1306.67</v>
      </c>
      <c r="H45" s="180">
        <v>653.33000000000004</v>
      </c>
      <c r="I45" s="180">
        <f t="shared" si="0"/>
        <v>1960</v>
      </c>
      <c r="J45" s="177" t="str">
        <f t="shared" si="1"/>
        <v>Date &gt; 1920</v>
      </c>
      <c r="L45" s="182" t="s">
        <v>5</v>
      </c>
      <c r="M45" s="177">
        <v>560230.48999999987</v>
      </c>
      <c r="N45" s="177">
        <v>489814.5</v>
      </c>
    </row>
    <row r="46" spans="1:14" x14ac:dyDescent="0.3">
      <c r="A46" s="178" t="s">
        <v>3371</v>
      </c>
      <c r="B46" s="178" t="s">
        <v>37</v>
      </c>
      <c r="C46" s="178" t="s">
        <v>1311</v>
      </c>
      <c r="D46" s="178" t="s">
        <v>6371</v>
      </c>
      <c r="E46" s="179">
        <v>33530</v>
      </c>
      <c r="F46" s="180">
        <v>0</v>
      </c>
      <c r="G46" s="180">
        <v>4285.87</v>
      </c>
      <c r="H46" s="180">
        <v>2142.9299999999998</v>
      </c>
      <c r="I46" s="180">
        <f t="shared" si="0"/>
        <v>6428.7999999999993</v>
      </c>
      <c r="J46" s="177" t="str">
        <f t="shared" si="1"/>
        <v>Date &gt; 1920</v>
      </c>
      <c r="L46" s="182" t="s">
        <v>145</v>
      </c>
      <c r="M46" s="177">
        <v>6236165.419999999</v>
      </c>
      <c r="N46" s="177">
        <v>6634304.8900000025</v>
      </c>
    </row>
    <row r="47" spans="1:14" x14ac:dyDescent="0.3">
      <c r="A47" s="178" t="s">
        <v>3371</v>
      </c>
      <c r="B47" s="178" t="s">
        <v>37</v>
      </c>
      <c r="C47" s="178" t="s">
        <v>1311</v>
      </c>
      <c r="D47" s="178" t="s">
        <v>6371</v>
      </c>
      <c r="E47" s="179">
        <v>34296</v>
      </c>
      <c r="F47" s="180">
        <v>0</v>
      </c>
      <c r="G47" s="180">
        <v>23881.27</v>
      </c>
      <c r="H47" s="180">
        <v>11940.66</v>
      </c>
      <c r="I47" s="180">
        <f t="shared" si="0"/>
        <v>35821.93</v>
      </c>
      <c r="J47" s="177" t="str">
        <f t="shared" si="1"/>
        <v>Date &gt; 1920</v>
      </c>
      <c r="L47" s="182" t="s">
        <v>11</v>
      </c>
      <c r="M47" s="177">
        <v>1007755.3600000001</v>
      </c>
      <c r="N47" s="177">
        <v>620787.78999999992</v>
      </c>
    </row>
    <row r="48" spans="1:14" x14ac:dyDescent="0.3">
      <c r="A48" s="178" t="s">
        <v>3371</v>
      </c>
      <c r="B48" s="178" t="s">
        <v>37</v>
      </c>
      <c r="C48" s="178" t="s">
        <v>1311</v>
      </c>
      <c r="D48" s="178" t="s">
        <v>6372</v>
      </c>
      <c r="E48" s="179">
        <v>35205</v>
      </c>
      <c r="F48" s="180">
        <v>0</v>
      </c>
      <c r="G48" s="180">
        <v>2000</v>
      </c>
      <c r="H48" s="180">
        <v>1500</v>
      </c>
      <c r="I48" s="180">
        <f t="shared" si="0"/>
        <v>3500</v>
      </c>
      <c r="J48" s="177" t="str">
        <f t="shared" si="1"/>
        <v>Date &gt; 1920</v>
      </c>
      <c r="L48" s="182" t="s">
        <v>13</v>
      </c>
      <c r="M48" s="177">
        <v>2127680.8600000003</v>
      </c>
      <c r="N48" s="177">
        <v>2367656.5599999996</v>
      </c>
    </row>
    <row r="49" spans="1:14" x14ac:dyDescent="0.3">
      <c r="A49" s="178" t="s">
        <v>3371</v>
      </c>
      <c r="B49" s="178" t="s">
        <v>37</v>
      </c>
      <c r="C49" s="178" t="s">
        <v>1311</v>
      </c>
      <c r="D49" s="178" t="s">
        <v>6373</v>
      </c>
      <c r="E49" s="179">
        <v>35433</v>
      </c>
      <c r="F49" s="180">
        <v>0</v>
      </c>
      <c r="G49" s="180">
        <v>1272.55</v>
      </c>
      <c r="H49" s="180">
        <v>636.28</v>
      </c>
      <c r="I49" s="180">
        <f t="shared" si="0"/>
        <v>1908.83</v>
      </c>
      <c r="J49" s="177" t="str">
        <f t="shared" si="1"/>
        <v>Date &gt; 1920</v>
      </c>
      <c r="L49" s="182" t="s">
        <v>9</v>
      </c>
      <c r="M49" s="177">
        <v>3507107.0000000009</v>
      </c>
      <c r="N49" s="177">
        <v>2635801.5499999998</v>
      </c>
    </row>
    <row r="50" spans="1:14" x14ac:dyDescent="0.3">
      <c r="A50" s="178" t="s">
        <v>3371</v>
      </c>
      <c r="B50" s="178" t="s">
        <v>37</v>
      </c>
      <c r="C50" s="178" t="s">
        <v>1311</v>
      </c>
      <c r="D50" s="178" t="s">
        <v>6374</v>
      </c>
      <c r="E50" s="179">
        <v>36453</v>
      </c>
      <c r="F50" s="180">
        <v>0</v>
      </c>
      <c r="G50" s="180">
        <v>10800</v>
      </c>
      <c r="H50" s="180">
        <v>7251.46</v>
      </c>
      <c r="I50" s="180">
        <f t="shared" si="0"/>
        <v>18051.46</v>
      </c>
      <c r="J50" s="177" t="str">
        <f t="shared" si="1"/>
        <v>Date &gt; 1920</v>
      </c>
      <c r="L50" s="182" t="s">
        <v>23</v>
      </c>
      <c r="M50" s="177">
        <v>659410.76</v>
      </c>
      <c r="N50" s="177">
        <v>591577.81000000029</v>
      </c>
    </row>
    <row r="51" spans="1:14" x14ac:dyDescent="0.3">
      <c r="A51" s="178" t="s">
        <v>3371</v>
      </c>
      <c r="B51" s="178" t="s">
        <v>37</v>
      </c>
      <c r="C51" s="178" t="s">
        <v>1311</v>
      </c>
      <c r="D51" s="178" t="s">
        <v>6375</v>
      </c>
      <c r="E51" s="179">
        <v>37258</v>
      </c>
      <c r="F51" s="180">
        <v>0</v>
      </c>
      <c r="G51" s="180">
        <v>13447.8</v>
      </c>
      <c r="H51" s="180">
        <v>8965.2000000000007</v>
      </c>
      <c r="I51" s="180">
        <f t="shared" si="0"/>
        <v>22413</v>
      </c>
      <c r="J51" s="177" t="str">
        <f t="shared" si="1"/>
        <v>Date &gt; 1920</v>
      </c>
      <c r="L51" s="182" t="s">
        <v>19</v>
      </c>
      <c r="M51" s="177">
        <v>1135452.7599999991</v>
      </c>
      <c r="N51" s="177">
        <v>1020401.9099999999</v>
      </c>
    </row>
    <row r="52" spans="1:14" x14ac:dyDescent="0.3">
      <c r="A52" s="178" t="s">
        <v>3371</v>
      </c>
      <c r="B52" s="178" t="s">
        <v>37</v>
      </c>
      <c r="C52" s="178" t="s">
        <v>1311</v>
      </c>
      <c r="D52" s="178" t="s">
        <v>6375</v>
      </c>
      <c r="E52" s="179">
        <v>37805</v>
      </c>
      <c r="F52" s="180">
        <v>0</v>
      </c>
      <c r="G52" s="180">
        <v>952.2</v>
      </c>
      <c r="H52" s="180">
        <v>634.79999999999995</v>
      </c>
      <c r="I52" s="180">
        <f t="shared" si="0"/>
        <v>1587</v>
      </c>
      <c r="J52" s="177" t="str">
        <f t="shared" si="1"/>
        <v>Date &gt; 1920</v>
      </c>
      <c r="L52" s="182" t="s">
        <v>259</v>
      </c>
      <c r="M52" s="177">
        <v>5925536.3099999996</v>
      </c>
      <c r="N52" s="177">
        <v>4758112.5599999968</v>
      </c>
    </row>
    <row r="53" spans="1:14" x14ac:dyDescent="0.3">
      <c r="A53" s="178" t="s">
        <v>3371</v>
      </c>
      <c r="B53" s="178" t="s">
        <v>37</v>
      </c>
      <c r="C53" s="178" t="s">
        <v>1311</v>
      </c>
      <c r="D53" s="178" t="s">
        <v>6376</v>
      </c>
      <c r="E53" s="179">
        <v>37449</v>
      </c>
      <c r="F53" s="180">
        <v>0</v>
      </c>
      <c r="G53" s="180">
        <v>59696.97</v>
      </c>
      <c r="H53" s="180">
        <v>59696.98</v>
      </c>
      <c r="I53" s="180">
        <f t="shared" si="0"/>
        <v>119393.95000000001</v>
      </c>
      <c r="J53" s="177" t="str">
        <f t="shared" si="1"/>
        <v>Date &gt; 1920</v>
      </c>
      <c r="L53" s="182" t="s">
        <v>21</v>
      </c>
      <c r="M53" s="177">
        <v>5540453.9099999992</v>
      </c>
      <c r="N53" s="177">
        <v>4495458.6399999997</v>
      </c>
    </row>
    <row r="54" spans="1:14" x14ac:dyDescent="0.3">
      <c r="A54" s="178" t="s">
        <v>3371</v>
      </c>
      <c r="B54" s="178" t="s">
        <v>37</v>
      </c>
      <c r="C54" s="178" t="s">
        <v>1311</v>
      </c>
      <c r="D54" s="178" t="s">
        <v>6376</v>
      </c>
      <c r="E54" s="179">
        <v>37809</v>
      </c>
      <c r="F54" s="180">
        <v>0</v>
      </c>
      <c r="G54" s="180">
        <v>6803.03</v>
      </c>
      <c r="H54" s="180">
        <v>6803.02</v>
      </c>
      <c r="I54" s="180">
        <f t="shared" si="0"/>
        <v>13606.05</v>
      </c>
      <c r="J54" s="177" t="str">
        <f t="shared" si="1"/>
        <v>Date &gt; 1920</v>
      </c>
      <c r="L54" s="182" t="s">
        <v>33</v>
      </c>
      <c r="M54" s="177">
        <v>9861358.3999999892</v>
      </c>
      <c r="N54" s="177">
        <v>8454338.9199999999</v>
      </c>
    </row>
    <row r="55" spans="1:14" x14ac:dyDescent="0.3">
      <c r="A55" s="178" t="s">
        <v>3371</v>
      </c>
      <c r="B55" s="178" t="s">
        <v>37</v>
      </c>
      <c r="C55" s="178" t="s">
        <v>1311</v>
      </c>
      <c r="D55" s="178" t="s">
        <v>6376</v>
      </c>
      <c r="E55" s="179">
        <v>37909</v>
      </c>
      <c r="F55" s="180">
        <v>0</v>
      </c>
      <c r="G55" s="180">
        <v>5311.91</v>
      </c>
      <c r="H55" s="180">
        <v>5311.9</v>
      </c>
      <c r="I55" s="180">
        <f t="shared" si="0"/>
        <v>10623.81</v>
      </c>
      <c r="J55" s="177" t="str">
        <f t="shared" si="1"/>
        <v>Date &gt; 1920</v>
      </c>
      <c r="L55" s="182" t="s">
        <v>41</v>
      </c>
      <c r="M55" s="177">
        <v>917061.2699999999</v>
      </c>
      <c r="N55" s="177">
        <v>686558.64</v>
      </c>
    </row>
    <row r="56" spans="1:14" x14ac:dyDescent="0.3">
      <c r="A56" s="178" t="s">
        <v>3371</v>
      </c>
      <c r="B56" s="178" t="s">
        <v>37</v>
      </c>
      <c r="C56" s="178" t="s">
        <v>1311</v>
      </c>
      <c r="D56" s="178" t="s">
        <v>6377</v>
      </c>
      <c r="E56" s="179">
        <v>37974</v>
      </c>
      <c r="F56" s="180">
        <v>0</v>
      </c>
      <c r="G56" s="180">
        <v>43309.21</v>
      </c>
      <c r="H56" s="180">
        <v>35887.980000000003</v>
      </c>
      <c r="I56" s="180">
        <f t="shared" si="0"/>
        <v>79197.19</v>
      </c>
      <c r="J56" s="177" t="str">
        <f t="shared" si="1"/>
        <v>Date &gt; 1920</v>
      </c>
      <c r="L56" s="182" t="s">
        <v>37</v>
      </c>
      <c r="M56" s="177">
        <v>1504485.68</v>
      </c>
      <c r="N56" s="177">
        <v>1229177.8999999994</v>
      </c>
    </row>
    <row r="57" spans="1:14" x14ac:dyDescent="0.3">
      <c r="A57" s="178" t="s">
        <v>3371</v>
      </c>
      <c r="B57" s="178" t="s">
        <v>37</v>
      </c>
      <c r="C57" s="178" t="s">
        <v>1311</v>
      </c>
      <c r="D57" s="178" t="s">
        <v>6378</v>
      </c>
      <c r="E57" s="179">
        <v>38477</v>
      </c>
      <c r="F57" s="180">
        <v>188723</v>
      </c>
      <c r="G57" s="180">
        <v>0</v>
      </c>
      <c r="H57" s="180">
        <v>9933.93</v>
      </c>
      <c r="I57" s="180">
        <f t="shared" si="0"/>
        <v>198656.93</v>
      </c>
      <c r="J57" s="177" t="str">
        <f t="shared" si="1"/>
        <v>Date &gt; 1920</v>
      </c>
      <c r="L57" s="182" t="s">
        <v>39</v>
      </c>
      <c r="M57" s="177">
        <v>407645.32</v>
      </c>
      <c r="N57" s="177">
        <v>305950.7300000001</v>
      </c>
    </row>
    <row r="58" spans="1:14" x14ac:dyDescent="0.3">
      <c r="A58" s="178" t="s">
        <v>3371</v>
      </c>
      <c r="B58" s="178" t="s">
        <v>37</v>
      </c>
      <c r="C58" s="178" t="s">
        <v>1311</v>
      </c>
      <c r="D58" s="178" t="s">
        <v>6378</v>
      </c>
      <c r="E58" s="179">
        <v>38897</v>
      </c>
      <c r="F58" s="180">
        <v>102927</v>
      </c>
      <c r="G58" s="180">
        <v>0</v>
      </c>
      <c r="H58" s="180">
        <v>5416.07</v>
      </c>
      <c r="I58" s="180">
        <f t="shared" si="0"/>
        <v>108343.07</v>
      </c>
      <c r="J58" s="177" t="str">
        <f t="shared" si="1"/>
        <v>Date &gt; 1920</v>
      </c>
      <c r="L58" s="182" t="s">
        <v>85</v>
      </c>
      <c r="M58" s="177">
        <v>1961463.0800000003</v>
      </c>
      <c r="N58" s="177">
        <v>2238607.2400000007</v>
      </c>
    </row>
    <row r="59" spans="1:14" x14ac:dyDescent="0.3">
      <c r="A59" s="178" t="s">
        <v>3371</v>
      </c>
      <c r="B59" s="178" t="s">
        <v>37</v>
      </c>
      <c r="C59" s="178" t="s">
        <v>1311</v>
      </c>
      <c r="D59" s="178" t="s">
        <v>6378</v>
      </c>
      <c r="E59" s="179">
        <v>38923</v>
      </c>
      <c r="F59" s="180">
        <v>10915</v>
      </c>
      <c r="G59" s="180">
        <v>0</v>
      </c>
      <c r="H59" s="180">
        <v>575.49</v>
      </c>
      <c r="I59" s="180">
        <f t="shared" si="0"/>
        <v>11490.49</v>
      </c>
      <c r="J59" s="177" t="str">
        <f t="shared" si="1"/>
        <v>Date &gt; 1920</v>
      </c>
      <c r="L59" s="182" t="s">
        <v>51</v>
      </c>
      <c r="M59" s="177">
        <v>1500880.05</v>
      </c>
      <c r="N59" s="177">
        <v>2068535.1500000001</v>
      </c>
    </row>
    <row r="60" spans="1:14" x14ac:dyDescent="0.3">
      <c r="A60" s="178" t="s">
        <v>3371</v>
      </c>
      <c r="B60" s="178" t="s">
        <v>37</v>
      </c>
      <c r="C60" s="178" t="s">
        <v>1311</v>
      </c>
      <c r="D60" s="178" t="s">
        <v>6379</v>
      </c>
      <c r="E60" s="179">
        <v>38476</v>
      </c>
      <c r="F60" s="180">
        <v>0</v>
      </c>
      <c r="G60" s="180">
        <v>45085.1</v>
      </c>
      <c r="H60" s="180">
        <v>45085.08</v>
      </c>
      <c r="I60" s="180">
        <f t="shared" si="0"/>
        <v>90170.18</v>
      </c>
      <c r="J60" s="177" t="str">
        <f t="shared" si="1"/>
        <v>Date &gt; 1920</v>
      </c>
      <c r="L60" s="182" t="s">
        <v>43</v>
      </c>
      <c r="M60" s="177">
        <v>509516.29</v>
      </c>
      <c r="N60" s="177">
        <v>869424.81000000017</v>
      </c>
    </row>
    <row r="61" spans="1:14" x14ac:dyDescent="0.3">
      <c r="A61" s="178" t="s">
        <v>3371</v>
      </c>
      <c r="B61" s="178" t="s">
        <v>37</v>
      </c>
      <c r="C61" s="178" t="s">
        <v>1311</v>
      </c>
      <c r="D61" s="178" t="s">
        <v>6379</v>
      </c>
      <c r="E61" s="179">
        <v>39744</v>
      </c>
      <c r="F61" s="180">
        <v>0</v>
      </c>
      <c r="G61" s="180">
        <v>23122.38</v>
      </c>
      <c r="H61" s="180">
        <v>16707.439999999999</v>
      </c>
      <c r="I61" s="180">
        <f t="shared" si="0"/>
        <v>39829.82</v>
      </c>
      <c r="J61" s="177" t="str">
        <f t="shared" si="1"/>
        <v>Date &gt; 1920</v>
      </c>
      <c r="L61" s="182" t="s">
        <v>47</v>
      </c>
      <c r="M61" s="177">
        <v>1517311.8599999999</v>
      </c>
      <c r="N61" s="177">
        <v>1319612.9299999995</v>
      </c>
    </row>
    <row r="62" spans="1:14" x14ac:dyDescent="0.3">
      <c r="A62" s="178" t="s">
        <v>3371</v>
      </c>
      <c r="B62" s="178" t="s">
        <v>37</v>
      </c>
      <c r="C62" s="178" t="s">
        <v>1311</v>
      </c>
      <c r="D62" s="178" t="s">
        <v>6379</v>
      </c>
      <c r="E62" s="179">
        <v>39777</v>
      </c>
      <c r="F62" s="180">
        <v>0</v>
      </c>
      <c r="G62" s="180">
        <v>2976.04</v>
      </c>
      <c r="H62" s="180">
        <v>31141.7</v>
      </c>
      <c r="I62" s="180">
        <f t="shared" si="0"/>
        <v>34117.74</v>
      </c>
      <c r="J62" s="177" t="str">
        <f t="shared" si="1"/>
        <v>Date &gt; 1920</v>
      </c>
      <c r="L62" s="182" t="s">
        <v>49</v>
      </c>
      <c r="M62" s="177">
        <v>1152402.2800000005</v>
      </c>
      <c r="N62" s="177">
        <v>704928.95</v>
      </c>
    </row>
    <row r="63" spans="1:14" x14ac:dyDescent="0.3">
      <c r="A63" s="178" t="s">
        <v>3371</v>
      </c>
      <c r="B63" s="178" t="s">
        <v>37</v>
      </c>
      <c r="C63" s="178" t="s">
        <v>1311</v>
      </c>
      <c r="D63" s="178" t="s">
        <v>6380</v>
      </c>
      <c r="E63" s="179">
        <v>38741</v>
      </c>
      <c r="F63" s="180">
        <v>0</v>
      </c>
      <c r="G63" s="180">
        <v>204371.3</v>
      </c>
      <c r="H63" s="180">
        <v>87587.7</v>
      </c>
      <c r="I63" s="180">
        <f t="shared" si="0"/>
        <v>291959</v>
      </c>
      <c r="J63" s="177" t="str">
        <f t="shared" si="1"/>
        <v>Date &gt; 1920</v>
      </c>
      <c r="L63" s="182" t="s">
        <v>3</v>
      </c>
      <c r="M63" s="177">
        <v>524018.37999999995</v>
      </c>
      <c r="N63" s="177">
        <v>169716.45</v>
      </c>
    </row>
    <row r="64" spans="1:14" x14ac:dyDescent="0.3">
      <c r="A64" s="178" t="s">
        <v>3371</v>
      </c>
      <c r="B64" s="178" t="s">
        <v>37</v>
      </c>
      <c r="C64" s="178" t="s">
        <v>1311</v>
      </c>
      <c r="D64" s="178" t="s">
        <v>6380</v>
      </c>
      <c r="E64" s="179">
        <v>38800</v>
      </c>
      <c r="F64" s="180">
        <v>0</v>
      </c>
      <c r="G64" s="180">
        <v>80457.929999999993</v>
      </c>
      <c r="H64" s="180">
        <v>34481.949999999997</v>
      </c>
      <c r="I64" s="180">
        <f t="shared" si="0"/>
        <v>114939.87999999999</v>
      </c>
      <c r="J64" s="177" t="str">
        <f t="shared" si="1"/>
        <v>Date &gt; 1920</v>
      </c>
      <c r="L64" s="182" t="s">
        <v>75</v>
      </c>
      <c r="M64" s="177">
        <v>1618606.4799999997</v>
      </c>
      <c r="N64" s="177">
        <v>191960.37999999998</v>
      </c>
    </row>
    <row r="65" spans="1:14" x14ac:dyDescent="0.3">
      <c r="A65" s="178" t="s">
        <v>3371</v>
      </c>
      <c r="B65" s="178" t="s">
        <v>37</v>
      </c>
      <c r="C65" s="178" t="s">
        <v>1311</v>
      </c>
      <c r="D65" s="178" t="s">
        <v>6380</v>
      </c>
      <c r="E65" s="179">
        <v>39538</v>
      </c>
      <c r="F65" s="180">
        <v>0</v>
      </c>
      <c r="G65" s="180">
        <v>7770.77</v>
      </c>
      <c r="H65" s="180">
        <v>3330.35</v>
      </c>
      <c r="I65" s="180">
        <f t="shared" si="0"/>
        <v>11101.12</v>
      </c>
      <c r="J65" s="177" t="str">
        <f t="shared" si="1"/>
        <v>Date &gt; 1920</v>
      </c>
      <c r="L65" s="182" t="s">
        <v>229</v>
      </c>
      <c r="M65" s="177">
        <v>490254.5199999999</v>
      </c>
      <c r="N65" s="177">
        <v>130221.77999999998</v>
      </c>
    </row>
    <row r="66" spans="1:14" x14ac:dyDescent="0.3">
      <c r="A66" s="178" t="s">
        <v>3371</v>
      </c>
      <c r="B66" s="178" t="s">
        <v>37</v>
      </c>
      <c r="C66" s="178" t="s">
        <v>1311</v>
      </c>
      <c r="D66" s="178" t="s">
        <v>6380</v>
      </c>
      <c r="E66" s="179">
        <v>39713</v>
      </c>
      <c r="F66" s="180">
        <v>0</v>
      </c>
      <c r="G66" s="180">
        <v>34950.199999999997</v>
      </c>
      <c r="H66" s="180">
        <v>26304.83</v>
      </c>
      <c r="I66" s="180">
        <f t="shared" si="0"/>
        <v>61255.03</v>
      </c>
      <c r="J66" s="177" t="str">
        <f t="shared" si="1"/>
        <v>Date &gt; 1920</v>
      </c>
      <c r="L66" s="182" t="s">
        <v>247</v>
      </c>
      <c r="M66" s="177">
        <v>3187631.7800000003</v>
      </c>
      <c r="N66" s="177">
        <v>839314.08000000007</v>
      </c>
    </row>
    <row r="67" spans="1:14" x14ac:dyDescent="0.3">
      <c r="A67" s="178" t="s">
        <v>3371</v>
      </c>
      <c r="B67" s="178" t="s">
        <v>37</v>
      </c>
      <c r="C67" s="178" t="s">
        <v>1311</v>
      </c>
      <c r="D67" s="178" t="s">
        <v>6381</v>
      </c>
      <c r="E67" s="179">
        <v>38923</v>
      </c>
      <c r="F67" s="180">
        <v>308350</v>
      </c>
      <c r="G67" s="180">
        <v>0</v>
      </c>
      <c r="H67" s="180">
        <v>16500</v>
      </c>
      <c r="I67" s="180">
        <f t="shared" si="0"/>
        <v>324850</v>
      </c>
      <c r="J67" s="177" t="str">
        <f t="shared" si="1"/>
        <v>Date &gt; 1920</v>
      </c>
      <c r="L67" s="182" t="s">
        <v>217</v>
      </c>
      <c r="M67" s="177">
        <v>838175.74</v>
      </c>
      <c r="N67" s="177">
        <v>876076.73999999987</v>
      </c>
    </row>
    <row r="68" spans="1:14" x14ac:dyDescent="0.3">
      <c r="A68" s="178" t="s">
        <v>3371</v>
      </c>
      <c r="B68" s="178" t="s">
        <v>37</v>
      </c>
      <c r="C68" s="178" t="s">
        <v>1311</v>
      </c>
      <c r="D68" s="178" t="s">
        <v>6381</v>
      </c>
      <c r="E68" s="179">
        <v>39337</v>
      </c>
      <c r="F68" s="180">
        <v>13669</v>
      </c>
      <c r="G68" s="180">
        <v>0</v>
      </c>
      <c r="H68" s="180">
        <v>448.4</v>
      </c>
      <c r="I68" s="180">
        <f t="shared" si="0"/>
        <v>14117.4</v>
      </c>
      <c r="J68" s="177" t="str">
        <f t="shared" si="1"/>
        <v>Date &gt; 1920</v>
      </c>
      <c r="L68" s="182" t="s">
        <v>231</v>
      </c>
      <c r="M68" s="177">
        <v>838019.67</v>
      </c>
      <c r="N68" s="177">
        <v>263764.64</v>
      </c>
    </row>
    <row r="69" spans="1:14" x14ac:dyDescent="0.3">
      <c r="A69" s="178" t="s">
        <v>3371</v>
      </c>
      <c r="B69" s="178" t="s">
        <v>37</v>
      </c>
      <c r="C69" s="178" t="s">
        <v>1311</v>
      </c>
      <c r="D69" s="178" t="s">
        <v>6382</v>
      </c>
      <c r="E69" s="179">
        <v>39682</v>
      </c>
      <c r="F69" s="180">
        <v>34267</v>
      </c>
      <c r="G69" s="180">
        <v>0</v>
      </c>
      <c r="H69" s="180">
        <v>1804.18</v>
      </c>
      <c r="I69" s="180">
        <f t="shared" ref="I69:I132" si="2">SUM(F69:H69)</f>
        <v>36071.18</v>
      </c>
      <c r="J69" s="177" t="str">
        <f t="shared" ref="J69:J132" si="3">IF(OR(YEAR(E69)&gt; 1920, ISBLANK(E69)), "Date &gt; 1920", "Sketchy date")</f>
        <v>Date &gt; 1920</v>
      </c>
      <c r="L69" s="182" t="s">
        <v>225</v>
      </c>
      <c r="M69" s="177">
        <v>728806.65999999992</v>
      </c>
      <c r="N69" s="177">
        <v>523950.14000000007</v>
      </c>
    </row>
    <row r="70" spans="1:14" x14ac:dyDescent="0.3">
      <c r="A70" s="178" t="s">
        <v>3371</v>
      </c>
      <c r="B70" s="178" t="s">
        <v>37</v>
      </c>
      <c r="C70" s="178" t="s">
        <v>1311</v>
      </c>
      <c r="D70" s="178" t="s">
        <v>6382</v>
      </c>
      <c r="E70" s="179">
        <v>39793</v>
      </c>
      <c r="F70" s="180">
        <v>26031</v>
      </c>
      <c r="G70" s="180">
        <v>0</v>
      </c>
      <c r="H70" s="180">
        <v>1370</v>
      </c>
      <c r="I70" s="180">
        <f t="shared" si="2"/>
        <v>27401</v>
      </c>
      <c r="J70" s="177" t="str">
        <f t="shared" si="3"/>
        <v>Date &gt; 1920</v>
      </c>
      <c r="L70" s="182" t="s">
        <v>193</v>
      </c>
      <c r="M70" s="177">
        <v>1332659.0499999998</v>
      </c>
      <c r="N70" s="177">
        <v>454901.07</v>
      </c>
    </row>
    <row r="71" spans="1:14" x14ac:dyDescent="0.3">
      <c r="A71" s="178" t="s">
        <v>3371</v>
      </c>
      <c r="B71" s="178" t="s">
        <v>37</v>
      </c>
      <c r="C71" s="178" t="s">
        <v>1311</v>
      </c>
      <c r="D71" s="178" t="s">
        <v>6382</v>
      </c>
      <c r="E71" s="179">
        <v>40079</v>
      </c>
      <c r="F71" s="180">
        <v>32802</v>
      </c>
      <c r="G71" s="180">
        <v>0</v>
      </c>
      <c r="H71" s="180">
        <v>14644.95</v>
      </c>
      <c r="I71" s="180">
        <f t="shared" si="2"/>
        <v>47446.95</v>
      </c>
      <c r="J71" s="177" t="str">
        <f t="shared" si="3"/>
        <v>Date &gt; 1920</v>
      </c>
      <c r="L71" s="182" t="s">
        <v>57</v>
      </c>
      <c r="M71" s="177">
        <v>73617545.930000097</v>
      </c>
      <c r="N71" s="177">
        <v>44962939.859999985</v>
      </c>
    </row>
    <row r="72" spans="1:14" x14ac:dyDescent="0.3">
      <c r="A72" s="178" t="s">
        <v>3371</v>
      </c>
      <c r="B72" s="178" t="s">
        <v>37</v>
      </c>
      <c r="C72" s="178" t="s">
        <v>1311</v>
      </c>
      <c r="D72" s="178" t="s">
        <v>6383</v>
      </c>
      <c r="E72" s="179">
        <v>40121</v>
      </c>
      <c r="F72" s="180">
        <v>103634</v>
      </c>
      <c r="G72" s="180">
        <v>0</v>
      </c>
      <c r="H72" s="180">
        <v>5454.79</v>
      </c>
      <c r="I72" s="180">
        <f t="shared" si="2"/>
        <v>109088.79</v>
      </c>
      <c r="J72" s="177" t="str">
        <f t="shared" si="3"/>
        <v>Date &gt; 1920</v>
      </c>
      <c r="L72" s="182" t="s">
        <v>53</v>
      </c>
      <c r="M72" s="177">
        <v>2349018.8200000012</v>
      </c>
      <c r="N72" s="177">
        <v>2187890.0700000003</v>
      </c>
    </row>
    <row r="73" spans="1:14" x14ac:dyDescent="0.3">
      <c r="A73" s="178" t="s">
        <v>3371</v>
      </c>
      <c r="B73" s="178" t="s">
        <v>37</v>
      </c>
      <c r="C73" s="178" t="s">
        <v>1311</v>
      </c>
      <c r="D73" s="178" t="s">
        <v>6383</v>
      </c>
      <c r="E73" s="179">
        <v>40262</v>
      </c>
      <c r="F73" s="180">
        <v>13666</v>
      </c>
      <c r="G73" s="180">
        <v>0</v>
      </c>
      <c r="H73" s="180">
        <v>842</v>
      </c>
      <c r="I73" s="180">
        <f t="shared" si="2"/>
        <v>14508</v>
      </c>
      <c r="J73" s="177" t="str">
        <f t="shared" si="3"/>
        <v>Date &gt; 1920</v>
      </c>
      <c r="L73" s="182" t="s">
        <v>219</v>
      </c>
      <c r="M73" s="177">
        <v>1824412.1400000001</v>
      </c>
      <c r="N73" s="177">
        <v>295575.08999999997</v>
      </c>
    </row>
    <row r="74" spans="1:14" x14ac:dyDescent="0.3">
      <c r="A74" s="178" t="s">
        <v>3371</v>
      </c>
      <c r="B74" s="178" t="s">
        <v>37</v>
      </c>
      <c r="C74" s="178" t="s">
        <v>1311</v>
      </c>
      <c r="D74" s="178" t="s">
        <v>6383</v>
      </c>
      <c r="E74" s="179">
        <v>40724</v>
      </c>
      <c r="F74" s="180">
        <v>2322</v>
      </c>
      <c r="G74" s="180">
        <v>0</v>
      </c>
      <c r="H74" s="180">
        <v>0</v>
      </c>
      <c r="I74" s="180">
        <f t="shared" si="2"/>
        <v>2322</v>
      </c>
      <c r="J74" s="177" t="str">
        <f t="shared" si="3"/>
        <v>Date &gt; 1920</v>
      </c>
      <c r="L74" s="182" t="s">
        <v>129</v>
      </c>
      <c r="M74" s="177">
        <v>572504.82999999973</v>
      </c>
      <c r="N74" s="177">
        <v>445572.9</v>
      </c>
    </row>
    <row r="75" spans="1:14" x14ac:dyDescent="0.3">
      <c r="A75" s="178" t="s">
        <v>3371</v>
      </c>
      <c r="B75" s="178" t="s">
        <v>37</v>
      </c>
      <c r="C75" s="178" t="s">
        <v>1311</v>
      </c>
      <c r="D75" s="178" t="s">
        <v>6383</v>
      </c>
      <c r="E75" s="179">
        <v>41033</v>
      </c>
      <c r="F75" s="180">
        <v>7648</v>
      </c>
      <c r="G75" s="180">
        <v>0</v>
      </c>
      <c r="H75" s="180">
        <v>402</v>
      </c>
      <c r="I75" s="180">
        <f t="shared" si="2"/>
        <v>8050</v>
      </c>
      <c r="J75" s="177" t="str">
        <f t="shared" si="3"/>
        <v>Date &gt; 1920</v>
      </c>
      <c r="L75" s="182" t="s">
        <v>59</v>
      </c>
      <c r="M75" s="177">
        <v>2165291.0100000007</v>
      </c>
      <c r="N75" s="177">
        <v>734949.43999999936</v>
      </c>
    </row>
    <row r="76" spans="1:14" x14ac:dyDescent="0.3">
      <c r="A76" s="178" t="s">
        <v>3371</v>
      </c>
      <c r="B76" s="178" t="s">
        <v>37</v>
      </c>
      <c r="C76" s="178" t="s">
        <v>1311</v>
      </c>
      <c r="D76" s="178" t="s">
        <v>6384</v>
      </c>
      <c r="E76" s="179">
        <v>40262</v>
      </c>
      <c r="F76" s="180">
        <v>182115</v>
      </c>
      <c r="G76" s="180">
        <v>0</v>
      </c>
      <c r="H76" s="180">
        <v>9585</v>
      </c>
      <c r="I76" s="180">
        <f t="shared" si="2"/>
        <v>191700</v>
      </c>
      <c r="J76" s="177" t="str">
        <f t="shared" si="3"/>
        <v>Date &gt; 1920</v>
      </c>
      <c r="L76" s="182" t="s">
        <v>65</v>
      </c>
      <c r="M76" s="177">
        <v>2179986.2299999995</v>
      </c>
      <c r="N76" s="177">
        <v>1681437.8200000003</v>
      </c>
    </row>
    <row r="77" spans="1:14" x14ac:dyDescent="0.3">
      <c r="A77" s="178" t="s">
        <v>3371</v>
      </c>
      <c r="B77" s="178" t="s">
        <v>37</v>
      </c>
      <c r="C77" s="178" t="s">
        <v>1311</v>
      </c>
      <c r="D77" s="178" t="s">
        <v>6384</v>
      </c>
      <c r="E77" s="179">
        <v>40351</v>
      </c>
      <c r="F77" s="180">
        <v>31635</v>
      </c>
      <c r="G77" s="180">
        <v>0</v>
      </c>
      <c r="H77" s="180">
        <v>1665</v>
      </c>
      <c r="I77" s="180">
        <f t="shared" si="2"/>
        <v>33300</v>
      </c>
      <c r="J77" s="177" t="str">
        <f t="shared" si="3"/>
        <v>Date &gt; 1920</v>
      </c>
      <c r="L77" s="182" t="s">
        <v>257</v>
      </c>
      <c r="M77" s="177">
        <v>777857.16999999993</v>
      </c>
      <c r="N77" s="177">
        <v>478878.74000000005</v>
      </c>
    </row>
    <row r="78" spans="1:14" x14ac:dyDescent="0.3">
      <c r="A78" s="178" t="s">
        <v>3371</v>
      </c>
      <c r="B78" s="178" t="s">
        <v>37</v>
      </c>
      <c r="C78" s="178" t="s">
        <v>1311</v>
      </c>
      <c r="D78" s="178" t="s">
        <v>6385</v>
      </c>
      <c r="E78" s="179">
        <v>40326</v>
      </c>
      <c r="F78" s="180">
        <v>119375</v>
      </c>
      <c r="G78" s="180">
        <v>31618.6</v>
      </c>
      <c r="H78" s="180">
        <v>104990.1</v>
      </c>
      <c r="I78" s="180">
        <f t="shared" si="2"/>
        <v>255983.7</v>
      </c>
      <c r="J78" s="177" t="str">
        <f t="shared" si="3"/>
        <v>Date &gt; 1920</v>
      </c>
      <c r="L78" s="182" t="s">
        <v>67</v>
      </c>
      <c r="M78" s="177">
        <v>2930429.7500000009</v>
      </c>
      <c r="N78" s="177">
        <v>1874247.21</v>
      </c>
    </row>
    <row r="79" spans="1:14" x14ac:dyDescent="0.3">
      <c r="A79" s="178" t="s">
        <v>3371</v>
      </c>
      <c r="B79" s="178" t="s">
        <v>37</v>
      </c>
      <c r="C79" s="178" t="s">
        <v>1311</v>
      </c>
      <c r="D79" s="178" t="s">
        <v>6385</v>
      </c>
      <c r="E79" s="179">
        <v>40371</v>
      </c>
      <c r="F79" s="180">
        <v>282090</v>
      </c>
      <c r="G79" s="180">
        <v>53844.08</v>
      </c>
      <c r="H79" s="180">
        <v>39186.620000000003</v>
      </c>
      <c r="I79" s="180">
        <f t="shared" si="2"/>
        <v>375120.7</v>
      </c>
      <c r="J79" s="177" t="str">
        <f t="shared" si="3"/>
        <v>Date &gt; 1920</v>
      </c>
      <c r="L79" s="182" t="s">
        <v>71</v>
      </c>
      <c r="M79" s="177">
        <v>2815470.39</v>
      </c>
      <c r="N79" s="177">
        <v>1786456.1499999994</v>
      </c>
    </row>
    <row r="80" spans="1:14" x14ac:dyDescent="0.3">
      <c r="A80" s="178" t="s">
        <v>3371</v>
      </c>
      <c r="B80" s="178" t="s">
        <v>37</v>
      </c>
      <c r="C80" s="178" t="s">
        <v>1311</v>
      </c>
      <c r="D80" s="178" t="s">
        <v>6385</v>
      </c>
      <c r="E80" s="179">
        <v>40401</v>
      </c>
      <c r="F80" s="180">
        <v>1062062</v>
      </c>
      <c r="G80" s="180">
        <v>76812.09</v>
      </c>
      <c r="H80" s="180">
        <v>159788.26</v>
      </c>
      <c r="I80" s="180">
        <f t="shared" si="2"/>
        <v>1298662.3500000001</v>
      </c>
      <c r="J80" s="177" t="str">
        <f t="shared" si="3"/>
        <v>Date &gt; 1920</v>
      </c>
      <c r="L80" s="182" t="s">
        <v>149</v>
      </c>
      <c r="M80" s="177">
        <v>4803267.910000002</v>
      </c>
      <c r="N80" s="177">
        <v>9359493.2100000009</v>
      </c>
    </row>
    <row r="81" spans="1:14" x14ac:dyDescent="0.3">
      <c r="A81" s="178" t="s">
        <v>3371</v>
      </c>
      <c r="B81" s="178" t="s">
        <v>37</v>
      </c>
      <c r="C81" s="178" t="s">
        <v>1311</v>
      </c>
      <c r="D81" s="178" t="s">
        <v>6385</v>
      </c>
      <c r="E81" s="179">
        <v>40444</v>
      </c>
      <c r="F81" s="180">
        <v>483431</v>
      </c>
      <c r="G81" s="180">
        <v>8864.58</v>
      </c>
      <c r="H81" s="180">
        <v>0</v>
      </c>
      <c r="I81" s="180">
        <f t="shared" si="2"/>
        <v>492295.58</v>
      </c>
      <c r="J81" s="177" t="str">
        <f t="shared" si="3"/>
        <v>Date &gt; 1920</v>
      </c>
      <c r="L81" s="182" t="s">
        <v>73</v>
      </c>
      <c r="M81" s="177">
        <v>3778430.04</v>
      </c>
      <c r="N81" s="177">
        <v>2209254.5500000003</v>
      </c>
    </row>
    <row r="82" spans="1:14" x14ac:dyDescent="0.3">
      <c r="A82" s="178" t="s">
        <v>3371</v>
      </c>
      <c r="B82" s="178" t="s">
        <v>37</v>
      </c>
      <c r="C82" s="178" t="s">
        <v>1311</v>
      </c>
      <c r="D82" s="178" t="s">
        <v>6385</v>
      </c>
      <c r="E82" s="179">
        <v>40487</v>
      </c>
      <c r="F82" s="180">
        <v>903385</v>
      </c>
      <c r="G82" s="180">
        <v>82829.179999999993</v>
      </c>
      <c r="H82" s="180">
        <v>0</v>
      </c>
      <c r="I82" s="180">
        <f t="shared" si="2"/>
        <v>986214.17999999993</v>
      </c>
      <c r="J82" s="177" t="str">
        <f t="shared" si="3"/>
        <v>Date &gt; 1920</v>
      </c>
      <c r="L82" s="182" t="s">
        <v>189</v>
      </c>
      <c r="M82" s="177">
        <v>490627.58000000013</v>
      </c>
      <c r="N82" s="177">
        <v>473008.44000000006</v>
      </c>
    </row>
    <row r="83" spans="1:14" x14ac:dyDescent="0.3">
      <c r="A83" s="178" t="s">
        <v>3371</v>
      </c>
      <c r="B83" s="178" t="s">
        <v>37</v>
      </c>
      <c r="C83" s="178" t="s">
        <v>1311</v>
      </c>
      <c r="D83" s="178" t="s">
        <v>6385</v>
      </c>
      <c r="E83" s="179">
        <v>40673</v>
      </c>
      <c r="F83" s="180">
        <v>199026</v>
      </c>
      <c r="G83" s="180">
        <v>3265.7</v>
      </c>
      <c r="H83" s="180">
        <v>0</v>
      </c>
      <c r="I83" s="180">
        <f t="shared" si="2"/>
        <v>202291.7</v>
      </c>
      <c r="J83" s="177" t="str">
        <f t="shared" si="3"/>
        <v>Date &gt; 1920</v>
      </c>
      <c r="L83" s="182" t="s">
        <v>27</v>
      </c>
      <c r="M83" s="177">
        <v>2314080.4799999995</v>
      </c>
      <c r="N83" s="177">
        <v>351462.49999999994</v>
      </c>
    </row>
    <row r="84" spans="1:14" x14ac:dyDescent="0.3">
      <c r="A84" s="178" t="s">
        <v>3371</v>
      </c>
      <c r="B84" s="178" t="s">
        <v>37</v>
      </c>
      <c r="C84" s="178" t="s">
        <v>1311</v>
      </c>
      <c r="D84" s="178" t="s">
        <v>6385</v>
      </c>
      <c r="E84" s="179">
        <v>40718</v>
      </c>
      <c r="F84" s="180">
        <v>81037</v>
      </c>
      <c r="G84" s="180">
        <v>0</v>
      </c>
      <c r="H84" s="180">
        <v>0</v>
      </c>
      <c r="I84" s="180">
        <f t="shared" si="2"/>
        <v>81037</v>
      </c>
      <c r="J84" s="177" t="str">
        <f t="shared" si="3"/>
        <v>Date &gt; 1920</v>
      </c>
      <c r="L84" s="182" t="s">
        <v>69</v>
      </c>
      <c r="M84" s="177">
        <v>2541249.2599999993</v>
      </c>
      <c r="N84" s="177">
        <v>1773061.4600000002</v>
      </c>
    </row>
    <row r="85" spans="1:14" x14ac:dyDescent="0.3">
      <c r="A85" s="178" t="s">
        <v>3371</v>
      </c>
      <c r="B85" s="178" t="s">
        <v>37</v>
      </c>
      <c r="C85" s="178" t="s">
        <v>1311</v>
      </c>
      <c r="D85" s="178" t="s">
        <v>6385</v>
      </c>
      <c r="E85" s="179">
        <v>40785</v>
      </c>
      <c r="F85" s="180">
        <v>90129</v>
      </c>
      <c r="G85" s="180">
        <v>18127.7</v>
      </c>
      <c r="H85" s="180">
        <v>0</v>
      </c>
      <c r="I85" s="180">
        <f t="shared" si="2"/>
        <v>108256.7</v>
      </c>
      <c r="J85" s="177" t="str">
        <f t="shared" si="3"/>
        <v>Date &gt; 1920</v>
      </c>
      <c r="L85" s="182" t="s">
        <v>79</v>
      </c>
      <c r="M85" s="177">
        <v>862978.30000000016</v>
      </c>
      <c r="N85" s="177">
        <v>495308.72000000009</v>
      </c>
    </row>
    <row r="86" spans="1:14" x14ac:dyDescent="0.3">
      <c r="A86" s="178" t="s">
        <v>3371</v>
      </c>
      <c r="B86" s="178" t="s">
        <v>37</v>
      </c>
      <c r="C86" s="178" t="s">
        <v>1311</v>
      </c>
      <c r="D86" s="178" t="s">
        <v>6385</v>
      </c>
      <c r="E86" s="179">
        <v>41120</v>
      </c>
      <c r="F86" s="180">
        <v>42394</v>
      </c>
      <c r="G86" s="180">
        <v>0</v>
      </c>
      <c r="H86" s="180">
        <v>0</v>
      </c>
      <c r="I86" s="180">
        <f t="shared" si="2"/>
        <v>42394</v>
      </c>
      <c r="J86" s="177" t="str">
        <f t="shared" si="3"/>
        <v>Date &gt; 1920</v>
      </c>
      <c r="L86" s="182" t="s">
        <v>89</v>
      </c>
      <c r="M86" s="177">
        <v>3461169.9699999997</v>
      </c>
      <c r="N86" s="177">
        <v>1115598.4999999998</v>
      </c>
    </row>
    <row r="87" spans="1:14" x14ac:dyDescent="0.3">
      <c r="A87" s="178" t="s">
        <v>3371</v>
      </c>
      <c r="B87" s="178" t="s">
        <v>37</v>
      </c>
      <c r="C87" s="178" t="s">
        <v>1311</v>
      </c>
      <c r="D87" s="178" t="s">
        <v>6385</v>
      </c>
      <c r="E87" s="179">
        <v>41317</v>
      </c>
      <c r="F87" s="180">
        <v>50000</v>
      </c>
      <c r="G87" s="180">
        <v>0</v>
      </c>
      <c r="H87" s="180">
        <v>0</v>
      </c>
      <c r="I87" s="180">
        <f t="shared" si="2"/>
        <v>50000</v>
      </c>
      <c r="J87" s="177" t="str">
        <f t="shared" si="3"/>
        <v>Date &gt; 1920</v>
      </c>
      <c r="L87" s="182" t="s">
        <v>83</v>
      </c>
      <c r="M87" s="177">
        <v>940665.95000000007</v>
      </c>
      <c r="N87" s="177">
        <v>522253.9499999999</v>
      </c>
    </row>
    <row r="88" spans="1:14" x14ac:dyDescent="0.3">
      <c r="A88" s="178" t="s">
        <v>3371</v>
      </c>
      <c r="B88" s="178" t="s">
        <v>37</v>
      </c>
      <c r="C88" s="178" t="s">
        <v>1311</v>
      </c>
      <c r="D88" s="178" t="s">
        <v>6385</v>
      </c>
      <c r="E88" s="179">
        <v>41317</v>
      </c>
      <c r="F88" s="180">
        <v>245483</v>
      </c>
      <c r="G88" s="180">
        <v>0</v>
      </c>
      <c r="H88" s="180">
        <v>0</v>
      </c>
      <c r="I88" s="180">
        <f t="shared" si="2"/>
        <v>245483</v>
      </c>
      <c r="J88" s="177" t="str">
        <f t="shared" si="3"/>
        <v>Date &gt; 1920</v>
      </c>
      <c r="L88" s="182" t="s">
        <v>87</v>
      </c>
      <c r="M88" s="177">
        <v>5071816.7299999977</v>
      </c>
      <c r="N88" s="177">
        <v>3854872.0199999977</v>
      </c>
    </row>
    <row r="89" spans="1:14" x14ac:dyDescent="0.3">
      <c r="A89" s="178" t="s">
        <v>3371</v>
      </c>
      <c r="B89" s="178" t="s">
        <v>37</v>
      </c>
      <c r="C89" s="178" t="s">
        <v>1311</v>
      </c>
      <c r="D89" s="178" t="s">
        <v>6385</v>
      </c>
      <c r="E89" s="179">
        <v>41345</v>
      </c>
      <c r="F89" s="180">
        <v>0</v>
      </c>
      <c r="G89" s="180">
        <v>14245.11</v>
      </c>
      <c r="H89" s="180">
        <v>21128.44</v>
      </c>
      <c r="I89" s="180">
        <f t="shared" si="2"/>
        <v>35373.550000000003</v>
      </c>
      <c r="J89" s="177" t="str">
        <f t="shared" si="3"/>
        <v>Date &gt; 1920</v>
      </c>
      <c r="L89" s="182" t="s">
        <v>81</v>
      </c>
      <c r="M89" s="177">
        <v>1525087.43</v>
      </c>
      <c r="N89" s="177">
        <v>747328.83999999973</v>
      </c>
    </row>
    <row r="90" spans="1:14" x14ac:dyDescent="0.3">
      <c r="A90" s="178" t="s">
        <v>3371</v>
      </c>
      <c r="B90" s="178" t="s">
        <v>37</v>
      </c>
      <c r="C90" s="178" t="s">
        <v>1311</v>
      </c>
      <c r="D90" s="178" t="s">
        <v>6386</v>
      </c>
      <c r="E90" s="179">
        <v>40725</v>
      </c>
      <c r="F90" s="180">
        <v>0</v>
      </c>
      <c r="G90" s="180">
        <v>23863</v>
      </c>
      <c r="H90" s="180">
        <v>22358.95</v>
      </c>
      <c r="I90" s="180">
        <f t="shared" si="2"/>
        <v>46221.95</v>
      </c>
      <c r="J90" s="177" t="str">
        <f t="shared" si="3"/>
        <v>Date &gt; 1920</v>
      </c>
      <c r="L90" s="182" t="s">
        <v>107</v>
      </c>
      <c r="M90" s="177">
        <v>1311892.9400000002</v>
      </c>
      <c r="N90" s="177">
        <v>1638940.4400000006</v>
      </c>
    </row>
    <row r="91" spans="1:14" x14ac:dyDescent="0.3">
      <c r="A91" s="178" t="s">
        <v>3371</v>
      </c>
      <c r="B91" s="178" t="s">
        <v>37</v>
      </c>
      <c r="C91" s="178" t="s">
        <v>1311</v>
      </c>
      <c r="D91" s="178" t="s">
        <v>6387</v>
      </c>
      <c r="E91" s="179">
        <v>40718</v>
      </c>
      <c r="F91" s="180">
        <v>57402</v>
      </c>
      <c r="G91" s="180">
        <v>0</v>
      </c>
      <c r="H91" s="180">
        <v>3548</v>
      </c>
      <c r="I91" s="180">
        <f t="shared" si="2"/>
        <v>60950</v>
      </c>
      <c r="J91" s="177" t="str">
        <f t="shared" si="3"/>
        <v>Date &gt; 1920</v>
      </c>
      <c r="L91" s="182" t="s">
        <v>93</v>
      </c>
      <c r="M91" s="177">
        <v>790826.99000000022</v>
      </c>
      <c r="N91" s="177">
        <v>480725.74</v>
      </c>
    </row>
    <row r="92" spans="1:14" x14ac:dyDescent="0.3">
      <c r="A92" s="178" t="s">
        <v>3371</v>
      </c>
      <c r="B92" s="178" t="s">
        <v>37</v>
      </c>
      <c r="C92" s="178" t="s">
        <v>1311</v>
      </c>
      <c r="D92" s="178" t="s">
        <v>6387</v>
      </c>
      <c r="E92" s="179">
        <v>41170</v>
      </c>
      <c r="F92" s="180">
        <v>10000</v>
      </c>
      <c r="G92" s="180">
        <v>0</v>
      </c>
      <c r="H92" s="180">
        <v>37.979999999999997</v>
      </c>
      <c r="I92" s="180">
        <f t="shared" si="2"/>
        <v>10037.98</v>
      </c>
      <c r="J92" s="177" t="str">
        <f t="shared" si="3"/>
        <v>Date &gt; 1920</v>
      </c>
      <c r="L92" s="182" t="s">
        <v>103</v>
      </c>
      <c r="M92" s="177">
        <v>13445536.700000003</v>
      </c>
      <c r="N92" s="177">
        <v>6830865.1300000036</v>
      </c>
    </row>
    <row r="93" spans="1:14" x14ac:dyDescent="0.3">
      <c r="A93" s="178" t="s">
        <v>3371</v>
      </c>
      <c r="B93" s="178" t="s">
        <v>37</v>
      </c>
      <c r="C93" s="178" t="s">
        <v>1311</v>
      </c>
      <c r="D93" s="178" t="s">
        <v>6387</v>
      </c>
      <c r="E93" s="179">
        <v>41170</v>
      </c>
      <c r="F93" s="180">
        <v>712</v>
      </c>
      <c r="G93" s="180">
        <v>0</v>
      </c>
      <c r="H93" s="180">
        <v>0</v>
      </c>
      <c r="I93" s="180">
        <f t="shared" si="2"/>
        <v>712</v>
      </c>
      <c r="J93" s="177" t="str">
        <f t="shared" si="3"/>
        <v>Date &gt; 1920</v>
      </c>
      <c r="L93" s="182" t="s">
        <v>139</v>
      </c>
      <c r="M93" s="177">
        <v>1499354.93</v>
      </c>
      <c r="N93" s="177">
        <v>734517.25000000012</v>
      </c>
    </row>
    <row r="94" spans="1:14" x14ac:dyDescent="0.3">
      <c r="A94" s="178" t="s">
        <v>3371</v>
      </c>
      <c r="B94" s="178" t="s">
        <v>37</v>
      </c>
      <c r="C94" s="178" t="s">
        <v>1311</v>
      </c>
      <c r="D94" s="178" t="s">
        <v>6388</v>
      </c>
      <c r="E94" s="179">
        <v>40928</v>
      </c>
      <c r="F94" s="180">
        <v>59350</v>
      </c>
      <c r="G94" s="180">
        <v>0</v>
      </c>
      <c r="H94" s="180">
        <v>3513.55</v>
      </c>
      <c r="I94" s="180">
        <f t="shared" si="2"/>
        <v>62863.55</v>
      </c>
      <c r="J94" s="177" t="str">
        <f t="shared" si="3"/>
        <v>Date &gt; 1920</v>
      </c>
      <c r="L94" s="182" t="s">
        <v>109</v>
      </c>
      <c r="M94" s="177">
        <v>8519940.0999999996</v>
      </c>
      <c r="N94" s="177">
        <v>5669585.0399999982</v>
      </c>
    </row>
    <row r="95" spans="1:14" x14ac:dyDescent="0.3">
      <c r="A95" s="178" t="s">
        <v>3371</v>
      </c>
      <c r="B95" s="178" t="s">
        <v>37</v>
      </c>
      <c r="C95" s="178" t="s">
        <v>1311</v>
      </c>
      <c r="D95" s="178" t="s">
        <v>6388</v>
      </c>
      <c r="E95" s="179">
        <v>41120</v>
      </c>
      <c r="F95" s="180">
        <v>7523</v>
      </c>
      <c r="G95" s="180">
        <v>0</v>
      </c>
      <c r="H95" s="180">
        <v>7</v>
      </c>
      <c r="I95" s="180">
        <f t="shared" si="2"/>
        <v>7530</v>
      </c>
      <c r="J95" s="177" t="str">
        <f t="shared" si="3"/>
        <v>Date &gt; 1920</v>
      </c>
      <c r="L95" s="182" t="s">
        <v>155</v>
      </c>
      <c r="M95" s="177">
        <v>2485328.54</v>
      </c>
      <c r="N95" s="177">
        <v>1876377.4800000004</v>
      </c>
    </row>
    <row r="96" spans="1:14" x14ac:dyDescent="0.3">
      <c r="A96" s="178" t="s">
        <v>3371</v>
      </c>
      <c r="B96" s="178" t="s">
        <v>37</v>
      </c>
      <c r="C96" s="178" t="s">
        <v>1311</v>
      </c>
      <c r="D96" s="178" t="s">
        <v>6389</v>
      </c>
      <c r="E96" s="179">
        <v>40897</v>
      </c>
      <c r="F96" s="180">
        <v>0</v>
      </c>
      <c r="G96" s="180">
        <v>93339.77</v>
      </c>
      <c r="H96" s="180">
        <v>93339.75</v>
      </c>
      <c r="I96" s="180">
        <f t="shared" si="2"/>
        <v>186679.52000000002</v>
      </c>
      <c r="J96" s="177" t="str">
        <f t="shared" si="3"/>
        <v>Date &gt; 1920</v>
      </c>
      <c r="L96" s="182" t="s">
        <v>159</v>
      </c>
      <c r="M96" s="177">
        <v>958852.19000000006</v>
      </c>
      <c r="N96" s="177">
        <v>1924724.54</v>
      </c>
    </row>
    <row r="97" spans="1:14" x14ac:dyDescent="0.3">
      <c r="A97" s="178" t="s">
        <v>3371</v>
      </c>
      <c r="B97" s="178" t="s">
        <v>37</v>
      </c>
      <c r="C97" s="178" t="s">
        <v>1311</v>
      </c>
      <c r="D97" s="178" t="s">
        <v>6389</v>
      </c>
      <c r="E97" s="179">
        <v>41255</v>
      </c>
      <c r="F97" s="180">
        <v>0</v>
      </c>
      <c r="G97" s="180">
        <v>15007.29</v>
      </c>
      <c r="H97" s="180">
        <v>15007.3</v>
      </c>
      <c r="I97" s="180">
        <f t="shared" si="2"/>
        <v>30014.59</v>
      </c>
      <c r="J97" s="177" t="str">
        <f t="shared" si="3"/>
        <v>Date &gt; 1920</v>
      </c>
      <c r="L97" s="182" t="s">
        <v>211</v>
      </c>
      <c r="M97" s="177">
        <v>920639.80000000016</v>
      </c>
      <c r="N97" s="177">
        <v>785218.87999999977</v>
      </c>
    </row>
    <row r="98" spans="1:14" x14ac:dyDescent="0.3">
      <c r="A98" s="178" t="s">
        <v>3371</v>
      </c>
      <c r="B98" s="178" t="s">
        <v>37</v>
      </c>
      <c r="C98" s="178" t="s">
        <v>1311</v>
      </c>
      <c r="D98" s="178" t="s">
        <v>6390</v>
      </c>
      <c r="E98" s="179">
        <v>41411</v>
      </c>
      <c r="F98" s="180">
        <v>35456</v>
      </c>
      <c r="G98" s="180">
        <v>0</v>
      </c>
      <c r="H98" s="180">
        <v>3940</v>
      </c>
      <c r="I98" s="180">
        <f t="shared" si="2"/>
        <v>39396</v>
      </c>
      <c r="J98" s="177" t="str">
        <f t="shared" si="3"/>
        <v>Date &gt; 1920</v>
      </c>
      <c r="L98" s="182" t="s">
        <v>117</v>
      </c>
      <c r="M98" s="177">
        <v>1020949.63</v>
      </c>
      <c r="N98" s="177">
        <v>1341812.7899999998</v>
      </c>
    </row>
    <row r="99" spans="1:14" x14ac:dyDescent="0.3">
      <c r="A99" s="178" t="s">
        <v>3371</v>
      </c>
      <c r="B99" s="178" t="s">
        <v>37</v>
      </c>
      <c r="C99" s="178" t="s">
        <v>1311</v>
      </c>
      <c r="D99" s="178" t="s">
        <v>6390</v>
      </c>
      <c r="E99" s="179">
        <v>41744</v>
      </c>
      <c r="F99" s="180">
        <v>11992</v>
      </c>
      <c r="G99" s="180">
        <v>0</v>
      </c>
      <c r="H99" s="180">
        <v>1332.5</v>
      </c>
      <c r="I99" s="180">
        <f t="shared" si="2"/>
        <v>13324.5</v>
      </c>
      <c r="J99" s="177" t="str">
        <f t="shared" si="3"/>
        <v>Date &gt; 1920</v>
      </c>
      <c r="L99" s="182" t="s">
        <v>143</v>
      </c>
      <c r="M99" s="177">
        <v>2276294.0299999998</v>
      </c>
      <c r="N99" s="177">
        <v>2578922.1499999994</v>
      </c>
    </row>
    <row r="100" spans="1:14" x14ac:dyDescent="0.3">
      <c r="A100" s="178" t="s">
        <v>3371</v>
      </c>
      <c r="B100" s="178" t="s">
        <v>37</v>
      </c>
      <c r="C100" s="178" t="s">
        <v>1311</v>
      </c>
      <c r="D100" s="178" t="s">
        <v>6390</v>
      </c>
      <c r="E100" s="179">
        <v>42345</v>
      </c>
      <c r="F100" s="180">
        <v>38108</v>
      </c>
      <c r="G100" s="180">
        <v>0</v>
      </c>
      <c r="H100" s="180">
        <v>4235.66</v>
      </c>
      <c r="I100" s="180">
        <f t="shared" si="2"/>
        <v>42343.66</v>
      </c>
      <c r="J100" s="177" t="str">
        <f t="shared" si="3"/>
        <v>Date &gt; 1920</v>
      </c>
      <c r="L100" s="182" t="s">
        <v>119</v>
      </c>
      <c r="M100" s="177">
        <v>1083993.7100000002</v>
      </c>
      <c r="N100" s="177">
        <v>897520.7200000002</v>
      </c>
    </row>
    <row r="101" spans="1:14" x14ac:dyDescent="0.3">
      <c r="A101" s="178" t="s">
        <v>3371</v>
      </c>
      <c r="B101" s="178" t="s">
        <v>37</v>
      </c>
      <c r="C101" s="178" t="s">
        <v>1311</v>
      </c>
      <c r="D101" s="178" t="s">
        <v>6391</v>
      </c>
      <c r="E101" s="179">
        <v>41677</v>
      </c>
      <c r="F101" s="180">
        <v>406008</v>
      </c>
      <c r="G101" s="180">
        <v>0</v>
      </c>
      <c r="H101" s="180">
        <v>49459.7</v>
      </c>
      <c r="I101" s="180">
        <f t="shared" si="2"/>
        <v>455467.7</v>
      </c>
      <c r="J101" s="177" t="str">
        <f t="shared" si="3"/>
        <v>Date &gt; 1920</v>
      </c>
      <c r="L101" s="182" t="s">
        <v>127</v>
      </c>
      <c r="M101" s="177">
        <v>1608611.7900000005</v>
      </c>
      <c r="N101" s="177">
        <v>950679.14</v>
      </c>
    </row>
    <row r="102" spans="1:14" x14ac:dyDescent="0.3">
      <c r="A102" s="178" t="s">
        <v>3371</v>
      </c>
      <c r="B102" s="178" t="s">
        <v>37</v>
      </c>
      <c r="C102" s="178" t="s">
        <v>1311</v>
      </c>
      <c r="D102" s="178" t="s">
        <v>6391</v>
      </c>
      <c r="E102" s="179">
        <v>41773</v>
      </c>
      <c r="F102" s="180">
        <v>32230</v>
      </c>
      <c r="G102" s="180">
        <v>0</v>
      </c>
      <c r="H102" s="180">
        <v>-766.59</v>
      </c>
      <c r="I102" s="180">
        <f t="shared" si="2"/>
        <v>31463.41</v>
      </c>
      <c r="J102" s="177" t="str">
        <f t="shared" si="3"/>
        <v>Date &gt; 1920</v>
      </c>
      <c r="L102" s="182" t="s">
        <v>135</v>
      </c>
      <c r="M102" s="177">
        <v>1926096.0400000003</v>
      </c>
      <c r="N102" s="177">
        <v>937325.43000000017</v>
      </c>
    </row>
    <row r="103" spans="1:14" x14ac:dyDescent="0.3">
      <c r="A103" s="178" t="s">
        <v>3371</v>
      </c>
      <c r="B103" s="178" t="s">
        <v>37</v>
      </c>
      <c r="C103" s="178" t="s">
        <v>1311</v>
      </c>
      <c r="D103" s="178" t="s">
        <v>457</v>
      </c>
      <c r="E103" s="179">
        <v>42052</v>
      </c>
      <c r="F103" s="180">
        <v>13387</v>
      </c>
      <c r="G103" s="180">
        <v>743.75</v>
      </c>
      <c r="H103" s="180">
        <v>744.25</v>
      </c>
      <c r="I103" s="180">
        <f t="shared" si="2"/>
        <v>14875</v>
      </c>
      <c r="J103" s="177" t="str">
        <f t="shared" si="3"/>
        <v>Date &gt; 1920</v>
      </c>
      <c r="L103" s="182" t="s">
        <v>147</v>
      </c>
      <c r="M103" s="177">
        <v>3703924.899999999</v>
      </c>
      <c r="N103" s="177">
        <v>4257800.330000001</v>
      </c>
    </row>
    <row r="104" spans="1:14" x14ac:dyDescent="0.3">
      <c r="A104" s="178" t="s">
        <v>3371</v>
      </c>
      <c r="B104" s="178" t="s">
        <v>37</v>
      </c>
      <c r="C104" s="178" t="s">
        <v>1311</v>
      </c>
      <c r="D104" s="178" t="s">
        <v>457</v>
      </c>
      <c r="E104" s="179">
        <v>42247</v>
      </c>
      <c r="F104" s="180">
        <v>144252</v>
      </c>
      <c r="G104" s="180">
        <v>32234.25</v>
      </c>
      <c r="H104" s="180">
        <v>14174.25</v>
      </c>
      <c r="I104" s="180">
        <f t="shared" si="2"/>
        <v>190660.5</v>
      </c>
      <c r="J104" s="177" t="str">
        <f t="shared" si="3"/>
        <v>Date &gt; 1920</v>
      </c>
      <c r="L104" s="182" t="s">
        <v>111</v>
      </c>
      <c r="M104" s="177">
        <v>1154944.8800000001</v>
      </c>
      <c r="N104" s="177">
        <v>1009139.7900000002</v>
      </c>
    </row>
    <row r="105" spans="1:14" x14ac:dyDescent="0.3">
      <c r="A105" s="178" t="s">
        <v>3371</v>
      </c>
      <c r="B105" s="178" t="s">
        <v>37</v>
      </c>
      <c r="C105" s="178" t="s">
        <v>1311</v>
      </c>
      <c r="D105" s="178" t="s">
        <v>6392</v>
      </c>
      <c r="E105" s="179">
        <v>42822</v>
      </c>
      <c r="F105" s="180">
        <v>0</v>
      </c>
      <c r="G105" s="180">
        <v>23361.52</v>
      </c>
      <c r="H105" s="180">
        <v>5840.38</v>
      </c>
      <c r="I105" s="180">
        <f t="shared" si="2"/>
        <v>29201.9</v>
      </c>
      <c r="J105" s="177" t="str">
        <f t="shared" si="3"/>
        <v>Date &gt; 1920</v>
      </c>
      <c r="L105" s="182" t="s">
        <v>133</v>
      </c>
      <c r="M105" s="177">
        <v>12004069.710000003</v>
      </c>
      <c r="N105" s="177">
        <v>8808841.4199999999</v>
      </c>
    </row>
    <row r="106" spans="1:14" x14ac:dyDescent="0.3">
      <c r="A106" s="178" t="s">
        <v>3371</v>
      </c>
      <c r="B106" s="178" t="s">
        <v>37</v>
      </c>
      <c r="C106" s="178" t="s">
        <v>1311</v>
      </c>
      <c r="D106" s="178" t="s">
        <v>6392</v>
      </c>
      <c r="E106" s="179">
        <v>43098</v>
      </c>
      <c r="F106" s="180">
        <v>0</v>
      </c>
      <c r="G106" s="180">
        <v>16728.759999999998</v>
      </c>
      <c r="H106" s="180">
        <v>4182.1899999999996</v>
      </c>
      <c r="I106" s="180">
        <f t="shared" si="2"/>
        <v>20910.949999999997</v>
      </c>
      <c r="J106" s="177" t="str">
        <f t="shared" si="3"/>
        <v>Date &gt; 1920</v>
      </c>
      <c r="L106" s="182" t="s">
        <v>137</v>
      </c>
      <c r="M106" s="177">
        <v>9247303.7599999998</v>
      </c>
      <c r="N106" s="177">
        <v>8061050.8599999985</v>
      </c>
    </row>
    <row r="107" spans="1:14" x14ac:dyDescent="0.3">
      <c r="A107" s="178" t="s">
        <v>3371</v>
      </c>
      <c r="B107" s="178" t="s">
        <v>37</v>
      </c>
      <c r="C107" s="178" t="s">
        <v>1311</v>
      </c>
      <c r="D107" s="178" t="s">
        <v>6393</v>
      </c>
      <c r="E107" s="179">
        <v>42481</v>
      </c>
      <c r="F107" s="180">
        <v>39735</v>
      </c>
      <c r="G107" s="180">
        <v>3091.54</v>
      </c>
      <c r="H107" s="180">
        <v>2613.46</v>
      </c>
      <c r="I107" s="180">
        <f t="shared" si="2"/>
        <v>45440</v>
      </c>
      <c r="J107" s="177" t="str">
        <f t="shared" si="3"/>
        <v>Date &gt; 1920</v>
      </c>
      <c r="L107" s="182" t="s">
        <v>161</v>
      </c>
      <c r="M107" s="177">
        <v>1295865.2400000005</v>
      </c>
      <c r="N107" s="177">
        <v>909231.96999999986</v>
      </c>
    </row>
    <row r="108" spans="1:14" x14ac:dyDescent="0.3">
      <c r="A108" s="178" t="s">
        <v>3371</v>
      </c>
      <c r="B108" s="178" t="s">
        <v>37</v>
      </c>
      <c r="C108" s="178" t="s">
        <v>1311</v>
      </c>
      <c r="D108" s="178" t="s">
        <v>6393</v>
      </c>
      <c r="E108" s="179">
        <v>42513</v>
      </c>
      <c r="F108" s="180">
        <v>11037</v>
      </c>
      <c r="G108" s="180">
        <v>0</v>
      </c>
      <c r="H108" s="180">
        <v>0</v>
      </c>
      <c r="I108" s="180">
        <f t="shared" si="2"/>
        <v>11037</v>
      </c>
      <c r="J108" s="177" t="str">
        <f t="shared" si="3"/>
        <v>Date &gt; 1920</v>
      </c>
      <c r="L108" s="182" t="s">
        <v>151</v>
      </c>
      <c r="M108" s="177">
        <v>30936570.539999992</v>
      </c>
      <c r="N108" s="177">
        <v>307059910.4600001</v>
      </c>
    </row>
    <row r="109" spans="1:14" x14ac:dyDescent="0.3">
      <c r="A109" s="178" t="s">
        <v>3371</v>
      </c>
      <c r="B109" s="178" t="s">
        <v>37</v>
      </c>
      <c r="C109" s="178" t="s">
        <v>1311</v>
      </c>
      <c r="D109" s="178" t="s">
        <v>6394</v>
      </c>
      <c r="E109" s="179">
        <v>42864</v>
      </c>
      <c r="F109" s="180">
        <v>198404</v>
      </c>
      <c r="G109" s="180">
        <v>10000</v>
      </c>
      <c r="H109" s="180">
        <v>11737.5</v>
      </c>
      <c r="I109" s="180">
        <f t="shared" si="2"/>
        <v>220141.5</v>
      </c>
      <c r="J109" s="177" t="str">
        <f t="shared" si="3"/>
        <v>Date &gt; 1920</v>
      </c>
      <c r="L109" s="182" t="s">
        <v>153</v>
      </c>
      <c r="M109" s="177">
        <v>2016700.5500000007</v>
      </c>
      <c r="N109" s="177">
        <v>2609885.9200000009</v>
      </c>
    </row>
    <row r="110" spans="1:14" x14ac:dyDescent="0.3">
      <c r="A110" s="178" t="s">
        <v>3371</v>
      </c>
      <c r="B110" s="178" t="s">
        <v>37</v>
      </c>
      <c r="C110" s="178" t="s">
        <v>1311</v>
      </c>
      <c r="D110" s="178" t="s">
        <v>6394</v>
      </c>
      <c r="E110" s="179">
        <v>43439</v>
      </c>
      <c r="F110" s="180">
        <v>22045</v>
      </c>
      <c r="G110" s="180">
        <v>0</v>
      </c>
      <c r="H110" s="180">
        <v>2757.5</v>
      </c>
      <c r="I110" s="180">
        <f t="shared" si="2"/>
        <v>24802.5</v>
      </c>
      <c r="J110" s="177" t="str">
        <f t="shared" si="3"/>
        <v>Date &gt; 1920</v>
      </c>
      <c r="L110" s="182" t="s">
        <v>261</v>
      </c>
      <c r="M110" s="177">
        <v>564584.35</v>
      </c>
      <c r="N110" s="177">
        <v>440616.52</v>
      </c>
    </row>
    <row r="111" spans="1:14" x14ac:dyDescent="0.3">
      <c r="A111" s="178" t="s">
        <v>3371</v>
      </c>
      <c r="B111" s="178" t="s">
        <v>37</v>
      </c>
      <c r="C111" s="178" t="s">
        <v>1311</v>
      </c>
      <c r="D111" s="178" t="s">
        <v>6394</v>
      </c>
      <c r="E111" s="179">
        <v>43439</v>
      </c>
      <c r="F111" s="180">
        <v>326</v>
      </c>
      <c r="G111" s="180">
        <v>0</v>
      </c>
      <c r="H111" s="180">
        <v>0</v>
      </c>
      <c r="I111" s="180">
        <f t="shared" si="2"/>
        <v>326</v>
      </c>
      <c r="J111" s="177" t="str">
        <f t="shared" si="3"/>
        <v>Date &gt; 1920</v>
      </c>
      <c r="L111" s="182" t="s">
        <v>157</v>
      </c>
      <c r="M111" s="177">
        <v>786941.97</v>
      </c>
      <c r="N111" s="177">
        <v>500824.99</v>
      </c>
    </row>
    <row r="112" spans="1:14" x14ac:dyDescent="0.3">
      <c r="A112" s="178" t="s">
        <v>3371</v>
      </c>
      <c r="B112" s="178" t="s">
        <v>37</v>
      </c>
      <c r="C112" s="178" t="s">
        <v>1311</v>
      </c>
      <c r="D112" s="178" t="s">
        <v>6395</v>
      </c>
      <c r="E112" s="179">
        <v>43448</v>
      </c>
      <c r="F112" s="180">
        <v>0</v>
      </c>
      <c r="G112" s="180">
        <v>16835.71</v>
      </c>
      <c r="H112" s="180">
        <v>7500</v>
      </c>
      <c r="I112" s="180">
        <f t="shared" si="2"/>
        <v>24335.71</v>
      </c>
      <c r="J112" s="177" t="str">
        <f t="shared" si="3"/>
        <v>Date &gt; 1920</v>
      </c>
      <c r="L112" s="182" t="s">
        <v>263</v>
      </c>
      <c r="M112" s="177">
        <v>3936255.9799999995</v>
      </c>
      <c r="N112" s="177">
        <v>2025877.97</v>
      </c>
    </row>
    <row r="113" spans="1:14" x14ac:dyDescent="0.3">
      <c r="A113" s="178" t="s">
        <v>3371</v>
      </c>
      <c r="B113" s="178" t="s">
        <v>37</v>
      </c>
      <c r="C113" s="178" t="s">
        <v>1311</v>
      </c>
      <c r="D113" s="178" t="s">
        <v>6396</v>
      </c>
      <c r="E113" s="179">
        <v>43810</v>
      </c>
      <c r="F113" s="180">
        <v>123991</v>
      </c>
      <c r="G113" s="180">
        <v>21772.51</v>
      </c>
      <c r="H113" s="180">
        <v>7673.59</v>
      </c>
      <c r="I113" s="180">
        <f t="shared" si="2"/>
        <v>153437.1</v>
      </c>
      <c r="J113" s="177" t="str">
        <f t="shared" si="3"/>
        <v>Date &gt; 1920</v>
      </c>
      <c r="L113" s="182" t="s">
        <v>169</v>
      </c>
      <c r="M113" s="177">
        <v>1759365.1199999989</v>
      </c>
      <c r="N113" s="177">
        <v>563527.79000000015</v>
      </c>
    </row>
    <row r="114" spans="1:14" x14ac:dyDescent="0.3">
      <c r="A114" s="178" t="s">
        <v>3371</v>
      </c>
      <c r="B114" s="178" t="s">
        <v>37</v>
      </c>
      <c r="C114" s="178" t="s">
        <v>1311</v>
      </c>
      <c r="D114" s="178" t="s">
        <v>6396</v>
      </c>
      <c r="E114" s="179">
        <v>43868</v>
      </c>
      <c r="F114" s="180">
        <v>152125</v>
      </c>
      <c r="G114" s="180">
        <v>7226.51</v>
      </c>
      <c r="H114" s="180">
        <v>9234.83</v>
      </c>
      <c r="I114" s="180">
        <f t="shared" si="2"/>
        <v>168586.34</v>
      </c>
      <c r="J114" s="177" t="str">
        <f t="shared" si="3"/>
        <v>Date &gt; 1920</v>
      </c>
      <c r="L114" s="182" t="s">
        <v>267</v>
      </c>
      <c r="M114" s="177">
        <v>4891240.42</v>
      </c>
      <c r="N114" s="177">
        <v>3634842.9400000009</v>
      </c>
    </row>
    <row r="115" spans="1:14" x14ac:dyDescent="0.3">
      <c r="A115" s="178" t="s">
        <v>3371</v>
      </c>
      <c r="B115" s="178" t="s">
        <v>37</v>
      </c>
      <c r="C115" s="178" t="s">
        <v>1311</v>
      </c>
      <c r="D115" s="178" t="s">
        <v>6396</v>
      </c>
      <c r="E115" s="179">
        <v>44123</v>
      </c>
      <c r="F115" s="180">
        <v>159247</v>
      </c>
      <c r="G115" s="180">
        <v>0</v>
      </c>
      <c r="H115" s="180">
        <v>11555.39</v>
      </c>
      <c r="I115" s="180">
        <f t="shared" si="2"/>
        <v>170802.39</v>
      </c>
      <c r="J115" s="177" t="str">
        <f t="shared" si="3"/>
        <v>Date &gt; 1920</v>
      </c>
      <c r="L115" s="182" t="s">
        <v>167</v>
      </c>
      <c r="M115" s="177">
        <v>2784985.87</v>
      </c>
      <c r="N115" s="177">
        <v>1123085.2500000005</v>
      </c>
    </row>
    <row r="116" spans="1:14" x14ac:dyDescent="0.3">
      <c r="A116" s="178" t="s">
        <v>3371</v>
      </c>
      <c r="B116" s="178" t="s">
        <v>37</v>
      </c>
      <c r="C116" s="178" t="s">
        <v>1311</v>
      </c>
      <c r="D116" s="178" t="s">
        <v>6397</v>
      </c>
      <c r="E116" s="179">
        <v>44160</v>
      </c>
      <c r="F116" s="180">
        <v>30000</v>
      </c>
      <c r="G116" s="180">
        <v>0</v>
      </c>
      <c r="H116" s="180">
        <v>0</v>
      </c>
      <c r="I116" s="180">
        <f t="shared" si="2"/>
        <v>30000</v>
      </c>
      <c r="J116" s="177" t="str">
        <f t="shared" si="3"/>
        <v>Date &gt; 1920</v>
      </c>
      <c r="L116" s="182" t="s">
        <v>173</v>
      </c>
      <c r="M116" s="177">
        <v>3824772.78</v>
      </c>
      <c r="N116" s="177">
        <v>3505091.7800000007</v>
      </c>
    </row>
    <row r="117" spans="1:14" x14ac:dyDescent="0.3">
      <c r="A117" s="178" t="s">
        <v>3371</v>
      </c>
      <c r="B117" s="178" t="s">
        <v>37</v>
      </c>
      <c r="C117" s="178" t="s">
        <v>1311</v>
      </c>
      <c r="D117" s="178" t="s">
        <v>6345</v>
      </c>
      <c r="E117" s="179">
        <v>24537</v>
      </c>
      <c r="F117" s="180">
        <v>19003.48</v>
      </c>
      <c r="G117" s="180">
        <v>0</v>
      </c>
      <c r="H117" s="180">
        <v>0</v>
      </c>
      <c r="I117" s="180">
        <f t="shared" si="2"/>
        <v>19003.48</v>
      </c>
      <c r="J117" s="177" t="str">
        <f t="shared" si="3"/>
        <v>Date &gt; 1920</v>
      </c>
      <c r="L117" s="182" t="s">
        <v>177</v>
      </c>
      <c r="M117" s="177">
        <v>1281202.9199999997</v>
      </c>
      <c r="N117" s="177">
        <v>841738.96000000008</v>
      </c>
    </row>
    <row r="118" spans="1:14" x14ac:dyDescent="0.3">
      <c r="A118" s="178" t="s">
        <v>3371</v>
      </c>
      <c r="B118" s="178" t="s">
        <v>41</v>
      </c>
      <c r="C118" s="178" t="s">
        <v>1313</v>
      </c>
      <c r="D118" s="178" t="s">
        <v>6398</v>
      </c>
      <c r="E118" s="179">
        <v>22215</v>
      </c>
      <c r="F118" s="180">
        <v>0</v>
      </c>
      <c r="G118" s="180">
        <v>13083.4</v>
      </c>
      <c r="H118" s="180">
        <v>0</v>
      </c>
      <c r="I118" s="180">
        <f t="shared" si="2"/>
        <v>13083.4</v>
      </c>
      <c r="J118" s="177" t="str">
        <f t="shared" si="3"/>
        <v>Date &gt; 1920</v>
      </c>
      <c r="L118" s="182" t="s">
        <v>175</v>
      </c>
      <c r="M118" s="177">
        <v>3004661.2</v>
      </c>
      <c r="N118" s="177">
        <v>3839262.2100000009</v>
      </c>
    </row>
    <row r="119" spans="1:14" x14ac:dyDescent="0.3">
      <c r="A119" s="178" t="s">
        <v>3371</v>
      </c>
      <c r="B119" s="178" t="s">
        <v>41</v>
      </c>
      <c r="C119" s="178" t="s">
        <v>1313</v>
      </c>
      <c r="D119" s="178" t="s">
        <v>6399</v>
      </c>
      <c r="E119" s="179">
        <v>26506</v>
      </c>
      <c r="F119" s="180">
        <v>106808</v>
      </c>
      <c r="G119" s="180">
        <v>29522.27</v>
      </c>
      <c r="H119" s="180">
        <v>14761.14</v>
      </c>
      <c r="I119" s="180">
        <f t="shared" si="2"/>
        <v>151091.40999999997</v>
      </c>
      <c r="J119" s="177" t="str">
        <f t="shared" si="3"/>
        <v>Date &gt; 1920</v>
      </c>
      <c r="L119" s="182" t="s">
        <v>191</v>
      </c>
      <c r="M119" s="177">
        <v>957226.45999999973</v>
      </c>
      <c r="N119" s="177">
        <v>681543.07999999984</v>
      </c>
    </row>
    <row r="120" spans="1:14" x14ac:dyDescent="0.3">
      <c r="A120" s="178" t="s">
        <v>3371</v>
      </c>
      <c r="B120" s="178" t="s">
        <v>41</v>
      </c>
      <c r="C120" s="178" t="s">
        <v>1313</v>
      </c>
      <c r="D120" s="178" t="s">
        <v>6400</v>
      </c>
      <c r="E120" s="179">
        <v>27192</v>
      </c>
      <c r="F120" s="180">
        <v>0</v>
      </c>
      <c r="G120" s="180">
        <v>5369.24</v>
      </c>
      <c r="H120" s="180">
        <v>2684.62</v>
      </c>
      <c r="I120" s="180">
        <f t="shared" si="2"/>
        <v>8053.86</v>
      </c>
      <c r="J120" s="177" t="str">
        <f t="shared" si="3"/>
        <v>Date &gt; 1920</v>
      </c>
      <c r="L120" s="182" t="s">
        <v>187</v>
      </c>
      <c r="M120" s="177">
        <v>1231481.26</v>
      </c>
      <c r="N120" s="177">
        <v>1106672.27</v>
      </c>
    </row>
    <row r="121" spans="1:14" x14ac:dyDescent="0.3">
      <c r="A121" s="178" t="s">
        <v>3371</v>
      </c>
      <c r="B121" s="178" t="s">
        <v>41</v>
      </c>
      <c r="C121" s="178" t="s">
        <v>1313</v>
      </c>
      <c r="D121" s="178" t="s">
        <v>6401</v>
      </c>
      <c r="E121" s="179">
        <v>27717</v>
      </c>
      <c r="F121" s="180">
        <v>0</v>
      </c>
      <c r="G121" s="180">
        <v>10266.77</v>
      </c>
      <c r="H121" s="180">
        <v>10266.780000000001</v>
      </c>
      <c r="I121" s="180">
        <f t="shared" si="2"/>
        <v>20533.550000000003</v>
      </c>
      <c r="J121" s="177" t="str">
        <f t="shared" si="3"/>
        <v>Date &gt; 1920</v>
      </c>
      <c r="L121" s="182" t="s">
        <v>183</v>
      </c>
      <c r="M121" s="177">
        <v>1237927.2100000014</v>
      </c>
      <c r="N121" s="177">
        <v>945257.26000000024</v>
      </c>
    </row>
    <row r="122" spans="1:14" x14ac:dyDescent="0.3">
      <c r="A122" s="178" t="s">
        <v>3371</v>
      </c>
      <c r="B122" s="178" t="s">
        <v>41</v>
      </c>
      <c r="C122" s="178" t="s">
        <v>1313</v>
      </c>
      <c r="D122" s="178" t="s">
        <v>6402</v>
      </c>
      <c r="E122" s="179">
        <v>28132</v>
      </c>
      <c r="F122" s="180">
        <v>0</v>
      </c>
      <c r="G122" s="180">
        <v>3242.61</v>
      </c>
      <c r="H122" s="180">
        <v>1621.3</v>
      </c>
      <c r="I122" s="180">
        <f t="shared" si="2"/>
        <v>4863.91</v>
      </c>
      <c r="J122" s="177" t="str">
        <f t="shared" si="3"/>
        <v>Date &gt; 1920</v>
      </c>
      <c r="L122" s="182" t="s">
        <v>195</v>
      </c>
      <c r="M122" s="177">
        <v>1888025.03</v>
      </c>
      <c r="N122" s="177">
        <v>1620811.9499999997</v>
      </c>
    </row>
    <row r="123" spans="1:14" x14ac:dyDescent="0.3">
      <c r="A123" s="178" t="s">
        <v>3371</v>
      </c>
      <c r="B123" s="178" t="s">
        <v>41</v>
      </c>
      <c r="C123" s="178" t="s">
        <v>1313</v>
      </c>
      <c r="D123" s="178" t="s">
        <v>6366</v>
      </c>
      <c r="E123" s="179">
        <v>30349</v>
      </c>
      <c r="F123" s="180">
        <v>0</v>
      </c>
      <c r="G123" s="180">
        <v>23192.86</v>
      </c>
      <c r="H123" s="180">
        <v>11596.43</v>
      </c>
      <c r="I123" s="180">
        <f t="shared" si="2"/>
        <v>34789.29</v>
      </c>
      <c r="J123" s="177" t="str">
        <f t="shared" si="3"/>
        <v>Date &gt; 1920</v>
      </c>
      <c r="L123" s="182" t="s">
        <v>205</v>
      </c>
      <c r="M123" s="177">
        <v>728956.58000000007</v>
      </c>
      <c r="N123" s="177">
        <v>782854.84999999986</v>
      </c>
    </row>
    <row r="124" spans="1:14" x14ac:dyDescent="0.3">
      <c r="A124" s="178" t="s">
        <v>3371</v>
      </c>
      <c r="B124" s="178" t="s">
        <v>41</v>
      </c>
      <c r="C124" s="178" t="s">
        <v>1313</v>
      </c>
      <c r="D124" s="178" t="s">
        <v>6403</v>
      </c>
      <c r="E124" s="179">
        <v>31477</v>
      </c>
      <c r="F124" s="180">
        <v>0</v>
      </c>
      <c r="G124" s="180">
        <v>181902.17</v>
      </c>
      <c r="H124" s="180">
        <v>88546.48</v>
      </c>
      <c r="I124" s="180">
        <f t="shared" si="2"/>
        <v>270448.65000000002</v>
      </c>
      <c r="J124" s="177" t="str">
        <f t="shared" si="3"/>
        <v>Date &gt; 1920</v>
      </c>
      <c r="L124" s="182" t="s">
        <v>203</v>
      </c>
      <c r="M124" s="177">
        <v>2019627.2199999997</v>
      </c>
      <c r="N124" s="177">
        <v>1283685.7700000005</v>
      </c>
    </row>
    <row r="125" spans="1:14" x14ac:dyDescent="0.3">
      <c r="A125" s="178" t="s">
        <v>3371</v>
      </c>
      <c r="B125" s="178" t="s">
        <v>41</v>
      </c>
      <c r="C125" s="178" t="s">
        <v>1313</v>
      </c>
      <c r="D125" s="178" t="s">
        <v>6404</v>
      </c>
      <c r="E125" s="179">
        <v>31155</v>
      </c>
      <c r="F125" s="180">
        <v>0</v>
      </c>
      <c r="G125" s="180">
        <v>38757.79</v>
      </c>
      <c r="H125" s="180">
        <v>19378.900000000001</v>
      </c>
      <c r="I125" s="180">
        <f t="shared" si="2"/>
        <v>58136.69</v>
      </c>
      <c r="J125" s="177" t="str">
        <f t="shared" si="3"/>
        <v>Date &gt; 1920</v>
      </c>
      <c r="L125" s="182" t="s">
        <v>249</v>
      </c>
      <c r="M125" s="177">
        <v>2339540.7699999996</v>
      </c>
      <c r="N125" s="177">
        <v>1525144.9799999997</v>
      </c>
    </row>
    <row r="126" spans="1:14" x14ac:dyDescent="0.3">
      <c r="A126" s="178" t="s">
        <v>3371</v>
      </c>
      <c r="B126" s="178" t="s">
        <v>41</v>
      </c>
      <c r="C126" s="178" t="s">
        <v>1313</v>
      </c>
      <c r="D126" s="178" t="s">
        <v>6405</v>
      </c>
      <c r="E126" s="179">
        <v>31784</v>
      </c>
      <c r="F126" s="180">
        <v>0</v>
      </c>
      <c r="G126" s="180">
        <v>2524.1</v>
      </c>
      <c r="H126" s="180">
        <v>1262.05</v>
      </c>
      <c r="I126" s="180">
        <f t="shared" si="2"/>
        <v>3786.1499999999996</v>
      </c>
      <c r="J126" s="177" t="str">
        <f t="shared" si="3"/>
        <v>Date &gt; 1920</v>
      </c>
      <c r="L126" s="182" t="s">
        <v>201</v>
      </c>
      <c r="M126" s="177">
        <v>31505290.850000013</v>
      </c>
      <c r="N126" s="177">
        <v>26260816.28000002</v>
      </c>
    </row>
    <row r="127" spans="1:14" x14ac:dyDescent="0.3">
      <c r="A127" s="178" t="s">
        <v>3371</v>
      </c>
      <c r="B127" s="178" t="s">
        <v>41</v>
      </c>
      <c r="C127" s="178" t="s">
        <v>1313</v>
      </c>
      <c r="D127" s="178" t="s">
        <v>6406</v>
      </c>
      <c r="E127" s="179">
        <v>33011</v>
      </c>
      <c r="F127" s="180">
        <v>0</v>
      </c>
      <c r="G127" s="180">
        <v>60868.84</v>
      </c>
      <c r="H127" s="180">
        <v>30434.42</v>
      </c>
      <c r="I127" s="180">
        <f t="shared" si="2"/>
        <v>91303.26</v>
      </c>
      <c r="J127" s="177" t="str">
        <f t="shared" si="3"/>
        <v>Date &gt; 1920</v>
      </c>
      <c r="L127" s="182" t="s">
        <v>197</v>
      </c>
      <c r="M127" s="177">
        <v>2277903.0700000012</v>
      </c>
      <c r="N127" s="177">
        <v>2125063.2400000002</v>
      </c>
    </row>
    <row r="128" spans="1:14" x14ac:dyDescent="0.3">
      <c r="A128" s="178" t="s">
        <v>3371</v>
      </c>
      <c r="B128" s="178" t="s">
        <v>41</v>
      </c>
      <c r="C128" s="178" t="s">
        <v>1313</v>
      </c>
      <c r="D128" s="178" t="s">
        <v>6407</v>
      </c>
      <c r="E128" s="179">
        <v>33751</v>
      </c>
      <c r="F128" s="180">
        <v>0</v>
      </c>
      <c r="G128" s="180">
        <v>1940.58</v>
      </c>
      <c r="H128" s="180">
        <v>970.29</v>
      </c>
      <c r="I128" s="180">
        <f t="shared" si="2"/>
        <v>2910.87</v>
      </c>
      <c r="J128" s="177" t="str">
        <f t="shared" si="3"/>
        <v>Date &gt; 1920</v>
      </c>
      <c r="L128" s="182" t="s">
        <v>227</v>
      </c>
      <c r="M128" s="177">
        <v>479604.60999999987</v>
      </c>
      <c r="N128" s="177">
        <v>376719.18999999994</v>
      </c>
    </row>
    <row r="129" spans="1:14" x14ac:dyDescent="0.3">
      <c r="A129" s="178" t="s">
        <v>3371</v>
      </c>
      <c r="B129" s="178" t="s">
        <v>41</v>
      </c>
      <c r="C129" s="178" t="s">
        <v>1313</v>
      </c>
      <c r="D129" s="178" t="s">
        <v>6408</v>
      </c>
      <c r="E129" s="179">
        <v>33228</v>
      </c>
      <c r="F129" s="180">
        <v>0</v>
      </c>
      <c r="G129" s="180">
        <v>20064.009999999998</v>
      </c>
      <c r="H129" s="180">
        <v>10031.99</v>
      </c>
      <c r="I129" s="180">
        <f t="shared" si="2"/>
        <v>30096</v>
      </c>
      <c r="J129" s="177" t="str">
        <f t="shared" si="3"/>
        <v>Date &gt; 1920</v>
      </c>
      <c r="L129" s="182" t="s">
        <v>29</v>
      </c>
      <c r="M129" s="177">
        <v>1904890.02</v>
      </c>
      <c r="N129" s="177">
        <v>1317226.7900000005</v>
      </c>
    </row>
    <row r="130" spans="1:14" x14ac:dyDescent="0.3">
      <c r="A130" s="178" t="s">
        <v>3371</v>
      </c>
      <c r="B130" s="178" t="s">
        <v>41</v>
      </c>
      <c r="C130" s="178" t="s">
        <v>1313</v>
      </c>
      <c r="D130" s="178" t="s">
        <v>6408</v>
      </c>
      <c r="E130" s="179">
        <v>33268</v>
      </c>
      <c r="F130" s="180">
        <v>0</v>
      </c>
      <c r="G130" s="180">
        <v>23686</v>
      </c>
      <c r="H130" s="180">
        <v>11843</v>
      </c>
      <c r="I130" s="180">
        <f t="shared" si="2"/>
        <v>35529</v>
      </c>
      <c r="J130" s="177" t="str">
        <f t="shared" si="3"/>
        <v>Date &gt; 1920</v>
      </c>
      <c r="L130" s="182" t="s">
        <v>223</v>
      </c>
      <c r="M130" s="177">
        <v>3105486.6499999994</v>
      </c>
      <c r="N130" s="177">
        <v>3058017.9600000014</v>
      </c>
    </row>
    <row r="131" spans="1:14" x14ac:dyDescent="0.3">
      <c r="A131" s="178" t="s">
        <v>3371</v>
      </c>
      <c r="B131" s="178" t="s">
        <v>41</v>
      </c>
      <c r="C131" s="178" t="s">
        <v>1313</v>
      </c>
      <c r="D131" s="178" t="s">
        <v>6408</v>
      </c>
      <c r="E131" s="179">
        <v>33918</v>
      </c>
      <c r="F131" s="180">
        <v>0</v>
      </c>
      <c r="G131" s="180">
        <v>15909.85</v>
      </c>
      <c r="H131" s="180">
        <v>7954.94</v>
      </c>
      <c r="I131" s="180">
        <f t="shared" si="2"/>
        <v>23864.79</v>
      </c>
      <c r="J131" s="177" t="str">
        <f t="shared" si="3"/>
        <v>Date &gt; 1920</v>
      </c>
      <c r="L131" s="182" t="s">
        <v>209</v>
      </c>
      <c r="M131" s="177">
        <v>10965469.050000006</v>
      </c>
      <c r="N131" s="177">
        <v>9625245.3899999969</v>
      </c>
    </row>
    <row r="132" spans="1:14" x14ac:dyDescent="0.3">
      <c r="A132" s="178" t="s">
        <v>3371</v>
      </c>
      <c r="B132" s="178" t="s">
        <v>41</v>
      </c>
      <c r="C132" s="178" t="s">
        <v>1313</v>
      </c>
      <c r="D132" s="178" t="s">
        <v>6350</v>
      </c>
      <c r="E132" s="179">
        <v>33938</v>
      </c>
      <c r="F132" s="180">
        <v>0</v>
      </c>
      <c r="G132" s="180">
        <v>4471</v>
      </c>
      <c r="H132" s="180">
        <v>2235.5</v>
      </c>
      <c r="I132" s="180">
        <f t="shared" si="2"/>
        <v>6706.5</v>
      </c>
      <c r="J132" s="177" t="str">
        <f t="shared" si="3"/>
        <v>Date &gt; 1920</v>
      </c>
      <c r="L132" s="182" t="s">
        <v>213</v>
      </c>
      <c r="M132" s="177">
        <v>14010686.57</v>
      </c>
      <c r="N132" s="177">
        <v>19524177.009999998</v>
      </c>
    </row>
    <row r="133" spans="1:14" x14ac:dyDescent="0.3">
      <c r="A133" s="178" t="s">
        <v>3371</v>
      </c>
      <c r="B133" s="178" t="s">
        <v>41</v>
      </c>
      <c r="C133" s="178" t="s">
        <v>1313</v>
      </c>
      <c r="D133" s="178" t="s">
        <v>6350</v>
      </c>
      <c r="E133" s="179">
        <v>33954</v>
      </c>
      <c r="F133" s="180">
        <v>0</v>
      </c>
      <c r="G133" s="180">
        <v>3529</v>
      </c>
      <c r="H133" s="180">
        <v>1764.5</v>
      </c>
      <c r="I133" s="180">
        <f t="shared" ref="I133:I196" si="4">SUM(F133:H133)</f>
        <v>5293.5</v>
      </c>
      <c r="J133" s="177" t="str">
        <f t="shared" ref="J133:J196" si="5">IF(OR(YEAR(E133)&gt; 1920, ISBLANK(E133)), "Date &gt; 1920", "Sketchy date")</f>
        <v>Date &gt; 1920</v>
      </c>
      <c r="L133" s="182" t="s">
        <v>237</v>
      </c>
      <c r="M133" s="177">
        <v>615766.26000000013</v>
      </c>
      <c r="N133" s="177">
        <v>400992.6599999998</v>
      </c>
    </row>
    <row r="134" spans="1:14" x14ac:dyDescent="0.3">
      <c r="A134" s="178" t="s">
        <v>3371</v>
      </c>
      <c r="B134" s="178" t="s">
        <v>41</v>
      </c>
      <c r="C134" s="178" t="s">
        <v>1313</v>
      </c>
      <c r="D134" s="178" t="s">
        <v>6350</v>
      </c>
      <c r="E134" s="179">
        <v>34064</v>
      </c>
      <c r="F134" s="180">
        <v>0</v>
      </c>
      <c r="G134" s="180">
        <v>700.63</v>
      </c>
      <c r="H134" s="180">
        <v>350.31</v>
      </c>
      <c r="I134" s="180">
        <f t="shared" si="4"/>
        <v>1050.94</v>
      </c>
      <c r="J134" s="177" t="str">
        <f t="shared" si="5"/>
        <v>Date &gt; 1920</v>
      </c>
      <c r="L134" s="182" t="s">
        <v>55</v>
      </c>
      <c r="M134" s="177">
        <v>918718.08000000031</v>
      </c>
      <c r="N134" s="177">
        <v>534048.16000000015</v>
      </c>
    </row>
    <row r="135" spans="1:14" x14ac:dyDescent="0.3">
      <c r="A135" s="178" t="s">
        <v>3371</v>
      </c>
      <c r="B135" s="178" t="s">
        <v>41</v>
      </c>
      <c r="C135" s="178" t="s">
        <v>1313</v>
      </c>
      <c r="D135" s="178" t="s">
        <v>6409</v>
      </c>
      <c r="E135" s="179">
        <v>34641</v>
      </c>
      <c r="F135" s="180">
        <v>0</v>
      </c>
      <c r="G135" s="180">
        <v>13199.13</v>
      </c>
      <c r="H135" s="180">
        <v>6599.57</v>
      </c>
      <c r="I135" s="180">
        <f t="shared" si="4"/>
        <v>19798.699999999997</v>
      </c>
      <c r="J135" s="177" t="str">
        <f t="shared" si="5"/>
        <v>Date &gt; 1920</v>
      </c>
      <c r="L135" s="182" t="s">
        <v>233</v>
      </c>
      <c r="M135" s="177">
        <v>5414742.1100000041</v>
      </c>
      <c r="N135" s="177">
        <v>3315534.3800000013</v>
      </c>
    </row>
    <row r="136" spans="1:14" x14ac:dyDescent="0.3">
      <c r="A136" s="178" t="s">
        <v>3371</v>
      </c>
      <c r="B136" s="178" t="s">
        <v>41</v>
      </c>
      <c r="C136" s="178" t="s">
        <v>1313</v>
      </c>
      <c r="D136" s="178" t="s">
        <v>6409</v>
      </c>
      <c r="E136" s="179">
        <v>35332</v>
      </c>
      <c r="F136" s="180">
        <v>0</v>
      </c>
      <c r="G136" s="180">
        <v>800.87</v>
      </c>
      <c r="H136" s="180">
        <v>7505.09</v>
      </c>
      <c r="I136" s="180">
        <f t="shared" si="4"/>
        <v>8305.9600000000009</v>
      </c>
      <c r="J136" s="177" t="str">
        <f t="shared" si="5"/>
        <v>Date &gt; 1920</v>
      </c>
      <c r="L136" s="182" t="s">
        <v>239</v>
      </c>
      <c r="M136" s="177">
        <v>956123.85000000009</v>
      </c>
      <c r="N136" s="177">
        <v>903755.09999999974</v>
      </c>
    </row>
    <row r="137" spans="1:14" x14ac:dyDescent="0.3">
      <c r="A137" s="178" t="s">
        <v>3371</v>
      </c>
      <c r="B137" s="178" t="s">
        <v>41</v>
      </c>
      <c r="C137" s="178" t="s">
        <v>1313</v>
      </c>
      <c r="D137" s="178" t="s">
        <v>6409</v>
      </c>
      <c r="E137" s="179">
        <v>35332</v>
      </c>
      <c r="F137" s="180">
        <v>0</v>
      </c>
      <c r="G137" s="180">
        <v>14209.73</v>
      </c>
      <c r="H137" s="180">
        <v>0</v>
      </c>
      <c r="I137" s="180">
        <f t="shared" si="4"/>
        <v>14209.73</v>
      </c>
      <c r="J137" s="177" t="str">
        <f t="shared" si="5"/>
        <v>Date &gt; 1920</v>
      </c>
      <c r="L137" s="182" t="s">
        <v>163</v>
      </c>
      <c r="M137" s="177">
        <v>2779594.7300000004</v>
      </c>
      <c r="N137" s="177">
        <v>2327800.9700000007</v>
      </c>
    </row>
    <row r="138" spans="1:14" x14ac:dyDescent="0.3">
      <c r="A138" s="178" t="s">
        <v>3371</v>
      </c>
      <c r="B138" s="178" t="s">
        <v>41</v>
      </c>
      <c r="C138" s="178" t="s">
        <v>1313</v>
      </c>
      <c r="D138" s="178" t="s">
        <v>6410</v>
      </c>
      <c r="E138" s="179">
        <v>34689</v>
      </c>
      <c r="F138" s="180">
        <v>0</v>
      </c>
      <c r="G138" s="180">
        <v>20800</v>
      </c>
      <c r="H138" s="180">
        <v>10400</v>
      </c>
      <c r="I138" s="180">
        <f t="shared" si="4"/>
        <v>31200</v>
      </c>
      <c r="J138" s="177" t="str">
        <f t="shared" si="5"/>
        <v>Date &gt; 1920</v>
      </c>
      <c r="L138" s="182" t="s">
        <v>171</v>
      </c>
      <c r="M138" s="177">
        <v>491080.14000000007</v>
      </c>
      <c r="N138" s="177">
        <v>349339.0500000001</v>
      </c>
    </row>
    <row r="139" spans="1:14" x14ac:dyDescent="0.3">
      <c r="A139" s="178" t="s">
        <v>3371</v>
      </c>
      <c r="B139" s="178" t="s">
        <v>41</v>
      </c>
      <c r="C139" s="178" t="s">
        <v>1313</v>
      </c>
      <c r="D139" s="178" t="s">
        <v>6411</v>
      </c>
      <c r="E139" s="179">
        <v>34590</v>
      </c>
      <c r="F139" s="180">
        <v>0</v>
      </c>
      <c r="G139" s="180">
        <v>4496</v>
      </c>
      <c r="H139" s="180">
        <v>2248</v>
      </c>
      <c r="I139" s="180">
        <f t="shared" si="4"/>
        <v>6744</v>
      </c>
      <c r="J139" s="177" t="str">
        <f t="shared" si="5"/>
        <v>Date &gt; 1920</v>
      </c>
      <c r="L139" s="182" t="s">
        <v>253</v>
      </c>
      <c r="M139" s="177">
        <v>368462.9</v>
      </c>
      <c r="N139" s="177">
        <v>184554.86999999997</v>
      </c>
    </row>
    <row r="140" spans="1:14" x14ac:dyDescent="0.3">
      <c r="A140" s="178" t="s">
        <v>3371</v>
      </c>
      <c r="B140" s="178" t="s">
        <v>41</v>
      </c>
      <c r="C140" s="178" t="s">
        <v>1313</v>
      </c>
      <c r="D140" s="178" t="s">
        <v>6373</v>
      </c>
      <c r="E140" s="179">
        <v>35403</v>
      </c>
      <c r="F140" s="180">
        <v>0</v>
      </c>
      <c r="G140" s="180">
        <v>1464.31</v>
      </c>
      <c r="H140" s="180">
        <v>732.16</v>
      </c>
      <c r="I140" s="180">
        <f t="shared" si="4"/>
        <v>2196.4699999999998</v>
      </c>
      <c r="J140" s="177" t="str">
        <f t="shared" si="5"/>
        <v>Date &gt; 1920</v>
      </c>
      <c r="L140" s="182" t="s">
        <v>125</v>
      </c>
      <c r="M140" s="177">
        <v>668530.34</v>
      </c>
      <c r="N140" s="177">
        <v>363516.25999999995</v>
      </c>
    </row>
    <row r="141" spans="1:14" x14ac:dyDescent="0.3">
      <c r="A141" s="178" t="s">
        <v>3371</v>
      </c>
      <c r="B141" s="178" t="s">
        <v>41</v>
      </c>
      <c r="C141" s="178" t="s">
        <v>1313</v>
      </c>
      <c r="D141" s="178" t="s">
        <v>6412</v>
      </c>
      <c r="E141" s="179">
        <v>36348</v>
      </c>
      <c r="F141" s="180">
        <v>0</v>
      </c>
      <c r="G141" s="180">
        <v>7834.78</v>
      </c>
      <c r="H141" s="180">
        <v>5223.1899999999996</v>
      </c>
      <c r="I141" s="180">
        <f t="shared" si="4"/>
        <v>13057.97</v>
      </c>
      <c r="J141" s="177" t="str">
        <f t="shared" si="5"/>
        <v>Date &gt; 1920</v>
      </c>
      <c r="L141" s="182" t="s">
        <v>245</v>
      </c>
      <c r="M141" s="177">
        <v>657448.97000000009</v>
      </c>
      <c r="N141" s="177">
        <v>494486.42000000016</v>
      </c>
    </row>
    <row r="142" spans="1:14" x14ac:dyDescent="0.3">
      <c r="A142" s="178" t="s">
        <v>3371</v>
      </c>
      <c r="B142" s="178" t="s">
        <v>41</v>
      </c>
      <c r="C142" s="178" t="s">
        <v>1313</v>
      </c>
      <c r="D142" s="178" t="s">
        <v>6413</v>
      </c>
      <c r="E142" s="179">
        <v>36644</v>
      </c>
      <c r="F142" s="180">
        <v>0</v>
      </c>
      <c r="G142" s="180">
        <v>10775</v>
      </c>
      <c r="H142" s="180">
        <v>10775</v>
      </c>
      <c r="I142" s="180">
        <f t="shared" si="4"/>
        <v>21550</v>
      </c>
      <c r="J142" s="177" t="str">
        <f t="shared" si="5"/>
        <v>Date &gt; 1920</v>
      </c>
      <c r="L142" s="182" t="s">
        <v>221</v>
      </c>
      <c r="M142" s="177">
        <v>963427.27</v>
      </c>
      <c r="N142" s="177">
        <v>201001.26</v>
      </c>
    </row>
    <row r="143" spans="1:14" x14ac:dyDescent="0.3">
      <c r="A143" s="178" t="s">
        <v>3371</v>
      </c>
      <c r="B143" s="178" t="s">
        <v>41</v>
      </c>
      <c r="C143" s="178" t="s">
        <v>1313</v>
      </c>
      <c r="D143" s="178" t="s">
        <v>6414</v>
      </c>
      <c r="E143" s="179">
        <v>36866</v>
      </c>
      <c r="F143" s="180">
        <v>165817</v>
      </c>
      <c r="G143" s="180">
        <v>9045.4599999999991</v>
      </c>
      <c r="H143" s="180">
        <v>27356.400000000001</v>
      </c>
      <c r="I143" s="180">
        <f t="shared" si="4"/>
        <v>202218.86</v>
      </c>
      <c r="J143" s="177" t="str">
        <f t="shared" si="5"/>
        <v>Date &gt; 1920</v>
      </c>
      <c r="L143" s="182" t="s">
        <v>63</v>
      </c>
      <c r="M143" s="177">
        <v>773573.33999999985</v>
      </c>
      <c r="N143" s="177">
        <v>664442.9600000002</v>
      </c>
    </row>
    <row r="144" spans="1:14" x14ac:dyDescent="0.3">
      <c r="A144" s="178" t="s">
        <v>3371</v>
      </c>
      <c r="B144" s="178" t="s">
        <v>41</v>
      </c>
      <c r="C144" s="178" t="s">
        <v>1313</v>
      </c>
      <c r="D144" s="178" t="s">
        <v>6414</v>
      </c>
      <c r="E144" s="179">
        <v>36936</v>
      </c>
      <c r="F144" s="180">
        <v>504091</v>
      </c>
      <c r="G144" s="180">
        <v>33282.76</v>
      </c>
      <c r="H144" s="180">
        <v>88008.7</v>
      </c>
      <c r="I144" s="180">
        <f t="shared" si="4"/>
        <v>625382.46</v>
      </c>
      <c r="J144" s="177" t="str">
        <f t="shared" si="5"/>
        <v>Date &gt; 1920</v>
      </c>
      <c r="L144" s="182" t="s">
        <v>369</v>
      </c>
      <c r="M144" s="177">
        <v>411476727.95999998</v>
      </c>
      <c r="N144" s="177">
        <v>591630051.26999998</v>
      </c>
    </row>
    <row r="145" spans="1:10" x14ac:dyDescent="0.3">
      <c r="A145" s="178" t="s">
        <v>3371</v>
      </c>
      <c r="B145" s="178" t="s">
        <v>41</v>
      </c>
      <c r="C145" s="178" t="s">
        <v>1313</v>
      </c>
      <c r="D145" s="178" t="s">
        <v>6414</v>
      </c>
      <c r="E145" s="179">
        <v>37140</v>
      </c>
      <c r="F145" s="180">
        <v>176183</v>
      </c>
      <c r="G145" s="180">
        <v>8971.2099999999991</v>
      </c>
      <c r="H145" s="180">
        <v>28035.72</v>
      </c>
      <c r="I145" s="180">
        <f t="shared" si="4"/>
        <v>213189.93</v>
      </c>
      <c r="J145" s="177" t="str">
        <f t="shared" si="5"/>
        <v>Date &gt; 1920</v>
      </c>
    </row>
    <row r="146" spans="1:10" x14ac:dyDescent="0.3">
      <c r="A146" s="178" t="s">
        <v>3371</v>
      </c>
      <c r="B146" s="178" t="s">
        <v>41</v>
      </c>
      <c r="C146" s="178" t="s">
        <v>1313</v>
      </c>
      <c r="D146" s="178" t="s">
        <v>6414</v>
      </c>
      <c r="E146" s="179">
        <v>37810</v>
      </c>
      <c r="F146" s="180">
        <v>0</v>
      </c>
      <c r="G146" s="180">
        <v>673.95</v>
      </c>
      <c r="H146" s="180">
        <v>9063.89</v>
      </c>
      <c r="I146" s="180">
        <f t="shared" si="4"/>
        <v>9737.84</v>
      </c>
      <c r="J146" s="177" t="str">
        <f t="shared" si="5"/>
        <v>Date &gt; 1920</v>
      </c>
    </row>
    <row r="147" spans="1:10" x14ac:dyDescent="0.3">
      <c r="A147" s="178" t="s">
        <v>3371</v>
      </c>
      <c r="B147" s="178" t="s">
        <v>41</v>
      </c>
      <c r="C147" s="178" t="s">
        <v>1313</v>
      </c>
      <c r="D147" s="178" t="s">
        <v>6414</v>
      </c>
      <c r="E147" s="179">
        <v>37810</v>
      </c>
      <c r="F147" s="180">
        <v>79114</v>
      </c>
      <c r="G147" s="180">
        <v>0</v>
      </c>
      <c r="H147" s="180">
        <v>0</v>
      </c>
      <c r="I147" s="180">
        <f t="shared" si="4"/>
        <v>79114</v>
      </c>
      <c r="J147" s="177" t="str">
        <f t="shared" si="5"/>
        <v>Date &gt; 1920</v>
      </c>
    </row>
    <row r="148" spans="1:10" x14ac:dyDescent="0.3">
      <c r="A148" s="178" t="s">
        <v>3371</v>
      </c>
      <c r="B148" s="178" t="s">
        <v>41</v>
      </c>
      <c r="C148" s="178" t="s">
        <v>1313</v>
      </c>
      <c r="D148" s="178" t="s">
        <v>6415</v>
      </c>
      <c r="E148" s="179">
        <v>37398</v>
      </c>
      <c r="F148" s="180">
        <v>0</v>
      </c>
      <c r="G148" s="180">
        <v>5449.39</v>
      </c>
      <c r="H148" s="180">
        <v>3632.93</v>
      </c>
      <c r="I148" s="180">
        <f t="shared" si="4"/>
        <v>9082.32</v>
      </c>
      <c r="J148" s="177" t="str">
        <f t="shared" si="5"/>
        <v>Date &gt; 1920</v>
      </c>
    </row>
    <row r="149" spans="1:10" x14ac:dyDescent="0.3">
      <c r="A149" s="178" t="s">
        <v>3371</v>
      </c>
      <c r="B149" s="178" t="s">
        <v>41</v>
      </c>
      <c r="C149" s="178" t="s">
        <v>1313</v>
      </c>
      <c r="D149" s="178" t="s">
        <v>6416</v>
      </c>
      <c r="E149" s="179">
        <v>37552</v>
      </c>
      <c r="F149" s="180">
        <v>0</v>
      </c>
      <c r="G149" s="180">
        <v>67090.59</v>
      </c>
      <c r="H149" s="180">
        <v>44727.06</v>
      </c>
      <c r="I149" s="180">
        <f t="shared" si="4"/>
        <v>111817.65</v>
      </c>
      <c r="J149" s="177" t="str">
        <f t="shared" si="5"/>
        <v>Date &gt; 1920</v>
      </c>
    </row>
    <row r="150" spans="1:10" x14ac:dyDescent="0.3">
      <c r="A150" s="178" t="s">
        <v>3371</v>
      </c>
      <c r="B150" s="178" t="s">
        <v>41</v>
      </c>
      <c r="C150" s="178" t="s">
        <v>1313</v>
      </c>
      <c r="D150" s="178" t="s">
        <v>6417</v>
      </c>
      <c r="E150" s="179">
        <v>37991</v>
      </c>
      <c r="F150" s="180">
        <v>63612</v>
      </c>
      <c r="G150" s="180">
        <v>0</v>
      </c>
      <c r="H150" s="180">
        <v>7068</v>
      </c>
      <c r="I150" s="180">
        <f t="shared" si="4"/>
        <v>70680</v>
      </c>
      <c r="J150" s="177" t="str">
        <f t="shared" si="5"/>
        <v>Date &gt; 1920</v>
      </c>
    </row>
    <row r="151" spans="1:10" x14ac:dyDescent="0.3">
      <c r="A151" s="178" t="s">
        <v>3371</v>
      </c>
      <c r="B151" s="178" t="s">
        <v>41</v>
      </c>
      <c r="C151" s="178" t="s">
        <v>1313</v>
      </c>
      <c r="D151" s="178" t="s">
        <v>6417</v>
      </c>
      <c r="E151" s="179">
        <v>38056</v>
      </c>
      <c r="F151" s="180">
        <v>23139</v>
      </c>
      <c r="G151" s="180">
        <v>0</v>
      </c>
      <c r="H151" s="180">
        <v>2571</v>
      </c>
      <c r="I151" s="180">
        <f t="shared" si="4"/>
        <v>25710</v>
      </c>
      <c r="J151" s="177" t="str">
        <f t="shared" si="5"/>
        <v>Date &gt; 1920</v>
      </c>
    </row>
    <row r="152" spans="1:10" x14ac:dyDescent="0.3">
      <c r="A152" s="178" t="s">
        <v>3371</v>
      </c>
      <c r="B152" s="178" t="s">
        <v>41</v>
      </c>
      <c r="C152" s="178" t="s">
        <v>1313</v>
      </c>
      <c r="D152" s="178" t="s">
        <v>6417</v>
      </c>
      <c r="E152" s="179">
        <v>38196</v>
      </c>
      <c r="F152" s="180">
        <v>22393</v>
      </c>
      <c r="G152" s="180">
        <v>0</v>
      </c>
      <c r="H152" s="180">
        <v>9473</v>
      </c>
      <c r="I152" s="180">
        <f t="shared" si="4"/>
        <v>31866</v>
      </c>
      <c r="J152" s="177" t="str">
        <f t="shared" si="5"/>
        <v>Date &gt; 1920</v>
      </c>
    </row>
    <row r="153" spans="1:10" x14ac:dyDescent="0.3">
      <c r="A153" s="178" t="s">
        <v>3371</v>
      </c>
      <c r="B153" s="178" t="s">
        <v>41</v>
      </c>
      <c r="C153" s="178" t="s">
        <v>1313</v>
      </c>
      <c r="D153" s="178" t="s">
        <v>6417</v>
      </c>
      <c r="E153" s="179">
        <v>38196</v>
      </c>
      <c r="F153" s="180">
        <v>0</v>
      </c>
      <c r="G153" s="180">
        <v>16296</v>
      </c>
      <c r="H153" s="180">
        <v>0</v>
      </c>
      <c r="I153" s="180">
        <f t="shared" si="4"/>
        <v>16296</v>
      </c>
      <c r="J153" s="177" t="str">
        <f t="shared" si="5"/>
        <v>Date &gt; 1920</v>
      </c>
    </row>
    <row r="154" spans="1:10" x14ac:dyDescent="0.3">
      <c r="A154" s="178" t="s">
        <v>3371</v>
      </c>
      <c r="B154" s="178" t="s">
        <v>41</v>
      </c>
      <c r="C154" s="178" t="s">
        <v>1313</v>
      </c>
      <c r="D154" s="178" t="s">
        <v>6417</v>
      </c>
      <c r="E154" s="179">
        <v>38489</v>
      </c>
      <c r="F154" s="180">
        <v>8532</v>
      </c>
      <c r="G154" s="180">
        <v>0</v>
      </c>
      <c r="H154" s="180">
        <v>948</v>
      </c>
      <c r="I154" s="180">
        <f t="shared" si="4"/>
        <v>9480</v>
      </c>
      <c r="J154" s="177" t="str">
        <f t="shared" si="5"/>
        <v>Date &gt; 1920</v>
      </c>
    </row>
    <row r="155" spans="1:10" x14ac:dyDescent="0.3">
      <c r="A155" s="178" t="s">
        <v>3371</v>
      </c>
      <c r="B155" s="178" t="s">
        <v>41</v>
      </c>
      <c r="C155" s="178" t="s">
        <v>1313</v>
      </c>
      <c r="D155" s="178" t="s">
        <v>6418</v>
      </c>
      <c r="E155" s="179">
        <v>38275</v>
      </c>
      <c r="F155" s="180">
        <v>299907</v>
      </c>
      <c r="G155" s="180">
        <v>0</v>
      </c>
      <c r="H155" s="180">
        <v>15786.72</v>
      </c>
      <c r="I155" s="180">
        <f t="shared" si="4"/>
        <v>315693.71999999997</v>
      </c>
      <c r="J155" s="177" t="str">
        <f t="shared" si="5"/>
        <v>Date &gt; 1920</v>
      </c>
    </row>
    <row r="156" spans="1:10" x14ac:dyDescent="0.3">
      <c r="A156" s="178" t="s">
        <v>3371</v>
      </c>
      <c r="B156" s="178" t="s">
        <v>41</v>
      </c>
      <c r="C156" s="178" t="s">
        <v>1313</v>
      </c>
      <c r="D156" s="178" t="s">
        <v>6418</v>
      </c>
      <c r="E156" s="179">
        <v>38447</v>
      </c>
      <c r="F156" s="180">
        <v>12908</v>
      </c>
      <c r="G156" s="180">
        <v>0</v>
      </c>
      <c r="H156" s="180">
        <v>679.37</v>
      </c>
      <c r="I156" s="180">
        <f t="shared" si="4"/>
        <v>13587.37</v>
      </c>
      <c r="J156" s="177" t="str">
        <f t="shared" si="5"/>
        <v>Date &gt; 1920</v>
      </c>
    </row>
    <row r="157" spans="1:10" x14ac:dyDescent="0.3">
      <c r="A157" s="178" t="s">
        <v>3371</v>
      </c>
      <c r="B157" s="178" t="s">
        <v>41</v>
      </c>
      <c r="C157" s="178" t="s">
        <v>1313</v>
      </c>
      <c r="D157" s="178" t="s">
        <v>6418</v>
      </c>
      <c r="E157" s="179">
        <v>38532</v>
      </c>
      <c r="F157" s="180">
        <v>3401</v>
      </c>
      <c r="G157" s="180">
        <v>0</v>
      </c>
      <c r="H157" s="180">
        <v>179</v>
      </c>
      <c r="I157" s="180">
        <f t="shared" si="4"/>
        <v>3580</v>
      </c>
      <c r="J157" s="177" t="str">
        <f t="shared" si="5"/>
        <v>Date &gt; 1920</v>
      </c>
    </row>
    <row r="158" spans="1:10" x14ac:dyDescent="0.3">
      <c r="A158" s="178" t="s">
        <v>3371</v>
      </c>
      <c r="B158" s="178" t="s">
        <v>41</v>
      </c>
      <c r="C158" s="178" t="s">
        <v>1313</v>
      </c>
      <c r="D158" s="178" t="s">
        <v>6419</v>
      </c>
      <c r="E158" s="179">
        <v>38184</v>
      </c>
      <c r="F158" s="180">
        <v>0</v>
      </c>
      <c r="G158" s="180">
        <v>5740</v>
      </c>
      <c r="H158" s="180">
        <v>2460</v>
      </c>
      <c r="I158" s="180">
        <f t="shared" si="4"/>
        <v>8200</v>
      </c>
      <c r="J158" s="177" t="str">
        <f t="shared" si="5"/>
        <v>Date &gt; 1920</v>
      </c>
    </row>
    <row r="159" spans="1:10" x14ac:dyDescent="0.3">
      <c r="A159" s="178" t="s">
        <v>3371</v>
      </c>
      <c r="B159" s="178" t="s">
        <v>41</v>
      </c>
      <c r="C159" s="178" t="s">
        <v>1313</v>
      </c>
      <c r="D159" s="178" t="s">
        <v>6420</v>
      </c>
      <c r="E159" s="179">
        <v>38643</v>
      </c>
      <c r="F159" s="180">
        <v>85287</v>
      </c>
      <c r="G159" s="180">
        <v>0</v>
      </c>
      <c r="H159" s="180">
        <v>4489.82</v>
      </c>
      <c r="I159" s="180">
        <f t="shared" si="4"/>
        <v>89776.82</v>
      </c>
      <c r="J159" s="177" t="str">
        <f t="shared" si="5"/>
        <v>Date &gt; 1920</v>
      </c>
    </row>
    <row r="160" spans="1:10" x14ac:dyDescent="0.3">
      <c r="A160" s="178" t="s">
        <v>3371</v>
      </c>
      <c r="B160" s="178" t="s">
        <v>41</v>
      </c>
      <c r="C160" s="178" t="s">
        <v>1313</v>
      </c>
      <c r="D160" s="178" t="s">
        <v>6420</v>
      </c>
      <c r="E160" s="179">
        <v>38762</v>
      </c>
      <c r="F160" s="180">
        <v>50268</v>
      </c>
      <c r="G160" s="180">
        <v>0</v>
      </c>
      <c r="H160" s="180">
        <v>2645.49</v>
      </c>
      <c r="I160" s="180">
        <f t="shared" si="4"/>
        <v>52913.49</v>
      </c>
      <c r="J160" s="177" t="str">
        <f t="shared" si="5"/>
        <v>Date &gt; 1920</v>
      </c>
    </row>
    <row r="161" spans="1:10" x14ac:dyDescent="0.3">
      <c r="A161" s="178" t="s">
        <v>3371</v>
      </c>
      <c r="B161" s="178" t="s">
        <v>41</v>
      </c>
      <c r="C161" s="178" t="s">
        <v>1313</v>
      </c>
      <c r="D161" s="178" t="s">
        <v>6420</v>
      </c>
      <c r="E161" s="179">
        <v>38847</v>
      </c>
      <c r="F161" s="180">
        <v>9847</v>
      </c>
      <c r="G161" s="180">
        <v>0</v>
      </c>
      <c r="H161" s="180">
        <v>1028.22</v>
      </c>
      <c r="I161" s="180">
        <f t="shared" si="4"/>
        <v>10875.22</v>
      </c>
      <c r="J161" s="177" t="str">
        <f t="shared" si="5"/>
        <v>Date &gt; 1920</v>
      </c>
    </row>
    <row r="162" spans="1:10" x14ac:dyDescent="0.3">
      <c r="A162" s="178" t="s">
        <v>3371</v>
      </c>
      <c r="B162" s="178" t="s">
        <v>41</v>
      </c>
      <c r="C162" s="178" t="s">
        <v>1313</v>
      </c>
      <c r="D162" s="178" t="s">
        <v>6420</v>
      </c>
      <c r="E162" s="179">
        <v>39020</v>
      </c>
      <c r="F162" s="180">
        <v>9681</v>
      </c>
      <c r="G162" s="180">
        <v>0</v>
      </c>
      <c r="H162" s="180">
        <v>0</v>
      </c>
      <c r="I162" s="180">
        <f t="shared" si="4"/>
        <v>9681</v>
      </c>
      <c r="J162" s="177" t="str">
        <f t="shared" si="5"/>
        <v>Date &gt; 1920</v>
      </c>
    </row>
    <row r="163" spans="1:10" x14ac:dyDescent="0.3">
      <c r="A163" s="178" t="s">
        <v>3371</v>
      </c>
      <c r="B163" s="178" t="s">
        <v>41</v>
      </c>
      <c r="C163" s="178" t="s">
        <v>1313</v>
      </c>
      <c r="D163" s="178" t="s">
        <v>6421</v>
      </c>
      <c r="E163" s="179">
        <v>38583</v>
      </c>
      <c r="F163" s="180">
        <v>0</v>
      </c>
      <c r="G163" s="180">
        <v>39549.730000000003</v>
      </c>
      <c r="H163" s="180">
        <v>16949.89</v>
      </c>
      <c r="I163" s="180">
        <f t="shared" si="4"/>
        <v>56499.62</v>
      </c>
      <c r="J163" s="177" t="str">
        <f t="shared" si="5"/>
        <v>Date &gt; 1920</v>
      </c>
    </row>
    <row r="164" spans="1:10" x14ac:dyDescent="0.3">
      <c r="A164" s="178" t="s">
        <v>3371</v>
      </c>
      <c r="B164" s="178" t="s">
        <v>41</v>
      </c>
      <c r="C164" s="178" t="s">
        <v>1313</v>
      </c>
      <c r="D164" s="178" t="s">
        <v>6422</v>
      </c>
      <c r="E164" s="179">
        <v>39114</v>
      </c>
      <c r="F164" s="180">
        <v>120534</v>
      </c>
      <c r="G164" s="180">
        <v>0</v>
      </c>
      <c r="H164" s="180">
        <v>8236</v>
      </c>
      <c r="I164" s="180">
        <f t="shared" si="4"/>
        <v>128770</v>
      </c>
      <c r="J164" s="177" t="str">
        <f t="shared" si="5"/>
        <v>Date &gt; 1920</v>
      </c>
    </row>
    <row r="165" spans="1:10" x14ac:dyDescent="0.3">
      <c r="A165" s="178" t="s">
        <v>3371</v>
      </c>
      <c r="B165" s="178" t="s">
        <v>41</v>
      </c>
      <c r="C165" s="178" t="s">
        <v>1313</v>
      </c>
      <c r="D165" s="178" t="s">
        <v>6422</v>
      </c>
      <c r="E165" s="179">
        <v>39498</v>
      </c>
      <c r="F165" s="180">
        <v>1920</v>
      </c>
      <c r="G165" s="180">
        <v>0</v>
      </c>
      <c r="H165" s="180">
        <v>0</v>
      </c>
      <c r="I165" s="180">
        <f t="shared" si="4"/>
        <v>1920</v>
      </c>
      <c r="J165" s="177" t="str">
        <f t="shared" si="5"/>
        <v>Date &gt; 1920</v>
      </c>
    </row>
    <row r="166" spans="1:10" x14ac:dyDescent="0.3">
      <c r="A166" s="178" t="s">
        <v>3371</v>
      </c>
      <c r="B166" s="178" t="s">
        <v>41</v>
      </c>
      <c r="C166" s="178" t="s">
        <v>1313</v>
      </c>
      <c r="D166" s="178" t="s">
        <v>6422</v>
      </c>
      <c r="E166" s="179">
        <v>39548</v>
      </c>
      <c r="F166" s="180">
        <v>5515</v>
      </c>
      <c r="G166" s="180">
        <v>0</v>
      </c>
      <c r="H166" s="180">
        <v>-1499.29</v>
      </c>
      <c r="I166" s="180">
        <f t="shared" si="4"/>
        <v>4015.71</v>
      </c>
      <c r="J166" s="177" t="str">
        <f t="shared" si="5"/>
        <v>Date &gt; 1920</v>
      </c>
    </row>
    <row r="167" spans="1:10" x14ac:dyDescent="0.3">
      <c r="A167" s="178" t="s">
        <v>3371</v>
      </c>
      <c r="B167" s="178" t="s">
        <v>41</v>
      </c>
      <c r="C167" s="178" t="s">
        <v>1313</v>
      </c>
      <c r="D167" s="178" t="s">
        <v>6423</v>
      </c>
      <c r="E167" s="179">
        <v>39486</v>
      </c>
      <c r="F167" s="180">
        <v>0</v>
      </c>
      <c r="G167" s="180">
        <v>5518.8</v>
      </c>
      <c r="H167" s="180">
        <v>5518.8</v>
      </c>
      <c r="I167" s="180">
        <f t="shared" si="4"/>
        <v>11037.6</v>
      </c>
      <c r="J167" s="177" t="str">
        <f t="shared" si="5"/>
        <v>Date &gt; 1920</v>
      </c>
    </row>
    <row r="168" spans="1:10" x14ac:dyDescent="0.3">
      <c r="A168" s="178" t="s">
        <v>3371</v>
      </c>
      <c r="B168" s="178" t="s">
        <v>41</v>
      </c>
      <c r="C168" s="178" t="s">
        <v>1313</v>
      </c>
      <c r="D168" s="178" t="s">
        <v>6424</v>
      </c>
      <c r="E168" s="179">
        <v>39486</v>
      </c>
      <c r="F168" s="180">
        <v>78881</v>
      </c>
      <c r="G168" s="180">
        <v>0</v>
      </c>
      <c r="H168" s="180">
        <v>4153.38</v>
      </c>
      <c r="I168" s="180">
        <f t="shared" si="4"/>
        <v>83034.38</v>
      </c>
      <c r="J168" s="177" t="str">
        <f t="shared" si="5"/>
        <v>Date &gt; 1920</v>
      </c>
    </row>
    <row r="169" spans="1:10" x14ac:dyDescent="0.3">
      <c r="A169" s="178" t="s">
        <v>3371</v>
      </c>
      <c r="B169" s="178" t="s">
        <v>41</v>
      </c>
      <c r="C169" s="178" t="s">
        <v>1313</v>
      </c>
      <c r="D169" s="178" t="s">
        <v>6424</v>
      </c>
      <c r="E169" s="179">
        <v>39521</v>
      </c>
      <c r="F169" s="180">
        <v>51487</v>
      </c>
      <c r="G169" s="180">
        <v>0</v>
      </c>
      <c r="H169" s="180">
        <v>2708.75</v>
      </c>
      <c r="I169" s="180">
        <f t="shared" si="4"/>
        <v>54195.75</v>
      </c>
      <c r="J169" s="177" t="str">
        <f t="shared" si="5"/>
        <v>Date &gt; 1920</v>
      </c>
    </row>
    <row r="170" spans="1:10" x14ac:dyDescent="0.3">
      <c r="A170" s="178" t="s">
        <v>3371</v>
      </c>
      <c r="B170" s="178" t="s">
        <v>41</v>
      </c>
      <c r="C170" s="178" t="s">
        <v>1313</v>
      </c>
      <c r="D170" s="178" t="s">
        <v>6424</v>
      </c>
      <c r="E170" s="179">
        <v>39583</v>
      </c>
      <c r="F170" s="180">
        <v>40341</v>
      </c>
      <c r="G170" s="180">
        <v>0</v>
      </c>
      <c r="H170" s="180">
        <v>2123.5300000000002</v>
      </c>
      <c r="I170" s="180">
        <f t="shared" si="4"/>
        <v>42464.53</v>
      </c>
      <c r="J170" s="177" t="str">
        <f t="shared" si="5"/>
        <v>Date &gt; 1920</v>
      </c>
    </row>
    <row r="171" spans="1:10" x14ac:dyDescent="0.3">
      <c r="A171" s="178" t="s">
        <v>3371</v>
      </c>
      <c r="B171" s="178" t="s">
        <v>41</v>
      </c>
      <c r="C171" s="178" t="s">
        <v>1313</v>
      </c>
      <c r="D171" s="178" t="s">
        <v>6424</v>
      </c>
      <c r="E171" s="179">
        <v>39682</v>
      </c>
      <c r="F171" s="180">
        <v>63391</v>
      </c>
      <c r="G171" s="180">
        <v>0</v>
      </c>
      <c r="H171" s="180">
        <v>3336.1</v>
      </c>
      <c r="I171" s="180">
        <f t="shared" si="4"/>
        <v>66727.100000000006</v>
      </c>
      <c r="J171" s="177" t="str">
        <f t="shared" si="5"/>
        <v>Date &gt; 1920</v>
      </c>
    </row>
    <row r="172" spans="1:10" x14ac:dyDescent="0.3">
      <c r="A172" s="178" t="s">
        <v>3371</v>
      </c>
      <c r="B172" s="178" t="s">
        <v>41</v>
      </c>
      <c r="C172" s="178" t="s">
        <v>1313</v>
      </c>
      <c r="D172" s="178" t="s">
        <v>6424</v>
      </c>
      <c r="E172" s="179">
        <v>39820</v>
      </c>
      <c r="F172" s="180">
        <v>6140</v>
      </c>
      <c r="G172" s="180">
        <v>0</v>
      </c>
      <c r="H172" s="180">
        <v>845.64</v>
      </c>
      <c r="I172" s="180">
        <f t="shared" si="4"/>
        <v>6985.64</v>
      </c>
      <c r="J172" s="177" t="str">
        <f t="shared" si="5"/>
        <v>Date &gt; 1920</v>
      </c>
    </row>
    <row r="173" spans="1:10" x14ac:dyDescent="0.3">
      <c r="A173" s="178" t="s">
        <v>3371</v>
      </c>
      <c r="B173" s="178" t="s">
        <v>41</v>
      </c>
      <c r="C173" s="178" t="s">
        <v>1313</v>
      </c>
      <c r="D173" s="178" t="s">
        <v>6424</v>
      </c>
      <c r="E173" s="179">
        <v>40044</v>
      </c>
      <c r="F173" s="180">
        <v>9926</v>
      </c>
      <c r="G173" s="180">
        <v>0</v>
      </c>
      <c r="H173" s="180">
        <v>0</v>
      </c>
      <c r="I173" s="180">
        <f t="shared" si="4"/>
        <v>9926</v>
      </c>
      <c r="J173" s="177" t="str">
        <f t="shared" si="5"/>
        <v>Date &gt; 1920</v>
      </c>
    </row>
    <row r="174" spans="1:10" x14ac:dyDescent="0.3">
      <c r="A174" s="178" t="s">
        <v>3371</v>
      </c>
      <c r="B174" s="178" t="s">
        <v>41</v>
      </c>
      <c r="C174" s="178" t="s">
        <v>1313</v>
      </c>
      <c r="D174" s="178" t="s">
        <v>6425</v>
      </c>
      <c r="E174" s="179">
        <v>39730</v>
      </c>
      <c r="F174" s="180">
        <v>120809</v>
      </c>
      <c r="G174" s="180">
        <v>32993.5</v>
      </c>
      <c r="H174" s="180">
        <v>8096.25</v>
      </c>
      <c r="I174" s="180">
        <f t="shared" si="4"/>
        <v>161898.75</v>
      </c>
      <c r="J174" s="177" t="str">
        <f t="shared" si="5"/>
        <v>Date &gt; 1920</v>
      </c>
    </row>
    <row r="175" spans="1:10" x14ac:dyDescent="0.3">
      <c r="A175" s="178" t="s">
        <v>3371</v>
      </c>
      <c r="B175" s="178" t="s">
        <v>41</v>
      </c>
      <c r="C175" s="178" t="s">
        <v>1313</v>
      </c>
      <c r="D175" s="178" t="s">
        <v>6425</v>
      </c>
      <c r="E175" s="179">
        <v>39820</v>
      </c>
      <c r="F175" s="180">
        <v>3161</v>
      </c>
      <c r="G175" s="180">
        <v>1776.5</v>
      </c>
      <c r="H175" s="180">
        <v>727.78</v>
      </c>
      <c r="I175" s="180">
        <f t="shared" si="4"/>
        <v>5665.28</v>
      </c>
      <c r="J175" s="177" t="str">
        <f t="shared" si="5"/>
        <v>Date &gt; 1920</v>
      </c>
    </row>
    <row r="176" spans="1:10" x14ac:dyDescent="0.3">
      <c r="A176" s="178" t="s">
        <v>3371</v>
      </c>
      <c r="B176" s="178" t="s">
        <v>41</v>
      </c>
      <c r="C176" s="178" t="s">
        <v>1313</v>
      </c>
      <c r="D176" s="178" t="s">
        <v>6425</v>
      </c>
      <c r="E176" s="179">
        <v>40044</v>
      </c>
      <c r="F176" s="180">
        <v>8888</v>
      </c>
      <c r="G176" s="180">
        <v>0</v>
      </c>
      <c r="H176" s="180">
        <v>0</v>
      </c>
      <c r="I176" s="180">
        <f t="shared" si="4"/>
        <v>8888</v>
      </c>
      <c r="J176" s="177" t="str">
        <f t="shared" si="5"/>
        <v>Date &gt; 1920</v>
      </c>
    </row>
    <row r="177" spans="1:10" x14ac:dyDescent="0.3">
      <c r="A177" s="178" t="s">
        <v>3371</v>
      </c>
      <c r="B177" s="178" t="s">
        <v>41</v>
      </c>
      <c r="C177" s="178" t="s">
        <v>1313</v>
      </c>
      <c r="D177" s="178" t="s">
        <v>6426</v>
      </c>
      <c r="E177" s="179">
        <v>40123</v>
      </c>
      <c r="F177" s="180">
        <v>0</v>
      </c>
      <c r="G177" s="180">
        <v>4760</v>
      </c>
      <c r="H177" s="180">
        <v>4760</v>
      </c>
      <c r="I177" s="180">
        <f t="shared" si="4"/>
        <v>9520</v>
      </c>
      <c r="J177" s="177" t="str">
        <f t="shared" si="5"/>
        <v>Date &gt; 1920</v>
      </c>
    </row>
    <row r="178" spans="1:10" x14ac:dyDescent="0.3">
      <c r="A178" s="178" t="s">
        <v>3371</v>
      </c>
      <c r="B178" s="178" t="s">
        <v>41</v>
      </c>
      <c r="C178" s="178" t="s">
        <v>1313</v>
      </c>
      <c r="D178" s="178" t="s">
        <v>6427</v>
      </c>
      <c r="E178" s="179">
        <v>40487</v>
      </c>
      <c r="F178" s="180">
        <v>0</v>
      </c>
      <c r="G178" s="180">
        <v>14116.08</v>
      </c>
      <c r="H178" s="180">
        <v>26418</v>
      </c>
      <c r="I178" s="180">
        <f t="shared" si="4"/>
        <v>40534.080000000002</v>
      </c>
      <c r="J178" s="177" t="str">
        <f t="shared" si="5"/>
        <v>Date &gt; 1920</v>
      </c>
    </row>
    <row r="179" spans="1:10" x14ac:dyDescent="0.3">
      <c r="A179" s="178" t="s">
        <v>3371</v>
      </c>
      <c r="B179" s="178" t="s">
        <v>41</v>
      </c>
      <c r="C179" s="178" t="s">
        <v>1313</v>
      </c>
      <c r="D179" s="178" t="s">
        <v>6427</v>
      </c>
      <c r="E179" s="179">
        <v>40487</v>
      </c>
      <c r="F179" s="180">
        <v>0</v>
      </c>
      <c r="G179" s="180">
        <v>38719.89</v>
      </c>
      <c r="H179" s="180">
        <v>0</v>
      </c>
      <c r="I179" s="180">
        <f t="shared" si="4"/>
        <v>38719.89</v>
      </c>
      <c r="J179" s="177" t="str">
        <f t="shared" si="5"/>
        <v>Date &gt; 1920</v>
      </c>
    </row>
    <row r="180" spans="1:10" x14ac:dyDescent="0.3">
      <c r="A180" s="178" t="s">
        <v>3371</v>
      </c>
      <c r="B180" s="178" t="s">
        <v>41</v>
      </c>
      <c r="C180" s="178" t="s">
        <v>1313</v>
      </c>
      <c r="D180" s="178" t="s">
        <v>6428</v>
      </c>
      <c r="E180" s="179">
        <v>41213</v>
      </c>
      <c r="F180" s="180">
        <v>11232</v>
      </c>
      <c r="G180" s="180">
        <v>713.48</v>
      </c>
      <c r="H180" s="180">
        <v>1554.52</v>
      </c>
      <c r="I180" s="180">
        <f t="shared" si="4"/>
        <v>13500</v>
      </c>
      <c r="J180" s="177" t="str">
        <f t="shared" si="5"/>
        <v>Date &gt; 1920</v>
      </c>
    </row>
    <row r="181" spans="1:10" x14ac:dyDescent="0.3">
      <c r="A181" s="178" t="s">
        <v>3371</v>
      </c>
      <c r="B181" s="178" t="s">
        <v>41</v>
      </c>
      <c r="C181" s="178" t="s">
        <v>1313</v>
      </c>
      <c r="D181" s="178" t="s">
        <v>6428</v>
      </c>
      <c r="E181" s="179">
        <v>41316</v>
      </c>
      <c r="F181" s="180">
        <v>7114</v>
      </c>
      <c r="G181" s="180">
        <v>81.260000000000005</v>
      </c>
      <c r="H181" s="180">
        <v>825.99</v>
      </c>
      <c r="I181" s="180">
        <f t="shared" si="4"/>
        <v>8021.25</v>
      </c>
      <c r="J181" s="177" t="str">
        <f t="shared" si="5"/>
        <v>Date &gt; 1920</v>
      </c>
    </row>
    <row r="182" spans="1:10" x14ac:dyDescent="0.3">
      <c r="A182" s="178" t="s">
        <v>3371</v>
      </c>
      <c r="B182" s="178" t="s">
        <v>41</v>
      </c>
      <c r="C182" s="178" t="s">
        <v>1313</v>
      </c>
      <c r="D182" s="178" t="s">
        <v>6428</v>
      </c>
      <c r="E182" s="179">
        <v>41355</v>
      </c>
      <c r="F182" s="180">
        <v>40486</v>
      </c>
      <c r="G182" s="180">
        <v>3295.78</v>
      </c>
      <c r="H182" s="180">
        <v>5910.02</v>
      </c>
      <c r="I182" s="180">
        <f t="shared" si="4"/>
        <v>49691.8</v>
      </c>
      <c r="J182" s="177" t="str">
        <f t="shared" si="5"/>
        <v>Date &gt; 1920</v>
      </c>
    </row>
    <row r="183" spans="1:10" x14ac:dyDescent="0.3">
      <c r="A183" s="178" t="s">
        <v>3371</v>
      </c>
      <c r="B183" s="178" t="s">
        <v>41</v>
      </c>
      <c r="C183" s="178" t="s">
        <v>1313</v>
      </c>
      <c r="D183" s="178" t="s">
        <v>6428</v>
      </c>
      <c r="E183" s="179">
        <v>41522</v>
      </c>
      <c r="F183" s="180">
        <v>3456</v>
      </c>
      <c r="G183" s="180">
        <v>159.16</v>
      </c>
      <c r="H183" s="180">
        <v>1196.79</v>
      </c>
      <c r="I183" s="180">
        <f t="shared" si="4"/>
        <v>4811.95</v>
      </c>
      <c r="J183" s="177" t="str">
        <f t="shared" si="5"/>
        <v>Date &gt; 1920</v>
      </c>
    </row>
    <row r="184" spans="1:10" x14ac:dyDescent="0.3">
      <c r="A184" s="178" t="s">
        <v>3371</v>
      </c>
      <c r="B184" s="178" t="s">
        <v>41</v>
      </c>
      <c r="C184" s="178" t="s">
        <v>1313</v>
      </c>
      <c r="D184" s="178" t="s">
        <v>6428</v>
      </c>
      <c r="E184" s="179">
        <v>41877</v>
      </c>
      <c r="F184" s="180">
        <v>9005</v>
      </c>
      <c r="G184" s="180">
        <v>146.4</v>
      </c>
      <c r="H184" s="180">
        <v>319.61</v>
      </c>
      <c r="I184" s="180">
        <f t="shared" si="4"/>
        <v>9471.01</v>
      </c>
      <c r="J184" s="177" t="str">
        <f t="shared" si="5"/>
        <v>Date &gt; 1920</v>
      </c>
    </row>
    <row r="185" spans="1:10" x14ac:dyDescent="0.3">
      <c r="A185" s="178" t="s">
        <v>3371</v>
      </c>
      <c r="B185" s="178" t="s">
        <v>41</v>
      </c>
      <c r="C185" s="178" t="s">
        <v>1313</v>
      </c>
      <c r="D185" s="178" t="s">
        <v>6429</v>
      </c>
      <c r="E185" s="179">
        <v>42130</v>
      </c>
      <c r="F185" s="180">
        <v>27810</v>
      </c>
      <c r="G185" s="180">
        <v>1545</v>
      </c>
      <c r="H185" s="180">
        <v>1545</v>
      </c>
      <c r="I185" s="180">
        <f t="shared" si="4"/>
        <v>30900</v>
      </c>
      <c r="J185" s="177" t="str">
        <f t="shared" si="5"/>
        <v>Date &gt; 1920</v>
      </c>
    </row>
    <row r="186" spans="1:10" x14ac:dyDescent="0.3">
      <c r="A186" s="178" t="s">
        <v>3371</v>
      </c>
      <c r="B186" s="178" t="s">
        <v>41</v>
      </c>
      <c r="C186" s="178" t="s">
        <v>1313</v>
      </c>
      <c r="D186" s="178" t="s">
        <v>6429</v>
      </c>
      <c r="E186" s="179">
        <v>42695</v>
      </c>
      <c r="F186" s="180">
        <v>10535</v>
      </c>
      <c r="G186" s="180">
        <v>9181.85</v>
      </c>
      <c r="H186" s="180">
        <v>9182.7099999999991</v>
      </c>
      <c r="I186" s="180">
        <f t="shared" si="4"/>
        <v>28899.559999999998</v>
      </c>
      <c r="J186" s="177" t="str">
        <f t="shared" si="5"/>
        <v>Date &gt; 1920</v>
      </c>
    </row>
    <row r="187" spans="1:10" x14ac:dyDescent="0.3">
      <c r="A187" s="178" t="s">
        <v>3371</v>
      </c>
      <c r="B187" s="178" t="s">
        <v>41</v>
      </c>
      <c r="C187" s="178" t="s">
        <v>1313</v>
      </c>
      <c r="D187" s="178" t="s">
        <v>6429</v>
      </c>
      <c r="E187" s="179">
        <v>42755</v>
      </c>
      <c r="F187" s="180">
        <v>151</v>
      </c>
      <c r="G187" s="180">
        <v>0</v>
      </c>
      <c r="H187" s="180">
        <v>0</v>
      </c>
      <c r="I187" s="180">
        <f t="shared" si="4"/>
        <v>151</v>
      </c>
      <c r="J187" s="177" t="str">
        <f t="shared" si="5"/>
        <v>Date &gt; 1920</v>
      </c>
    </row>
    <row r="188" spans="1:10" x14ac:dyDescent="0.3">
      <c r="A188" s="178" t="s">
        <v>3371</v>
      </c>
      <c r="B188" s="178" t="s">
        <v>41</v>
      </c>
      <c r="C188" s="178" t="s">
        <v>1313</v>
      </c>
      <c r="D188" s="178" t="s">
        <v>391</v>
      </c>
      <c r="E188" s="179">
        <v>42424</v>
      </c>
      <c r="F188" s="180">
        <v>12429</v>
      </c>
      <c r="G188" s="180">
        <v>690.5</v>
      </c>
      <c r="H188" s="180">
        <v>690.5</v>
      </c>
      <c r="I188" s="180">
        <f t="shared" si="4"/>
        <v>13810</v>
      </c>
      <c r="J188" s="177" t="str">
        <f t="shared" si="5"/>
        <v>Date &gt; 1920</v>
      </c>
    </row>
    <row r="189" spans="1:10" x14ac:dyDescent="0.3">
      <c r="A189" s="178" t="s">
        <v>3371</v>
      </c>
      <c r="B189" s="178" t="s">
        <v>41</v>
      </c>
      <c r="C189" s="178" t="s">
        <v>1313</v>
      </c>
      <c r="D189" s="178" t="s">
        <v>391</v>
      </c>
      <c r="E189" s="179">
        <v>42471</v>
      </c>
      <c r="F189" s="180">
        <v>6647</v>
      </c>
      <c r="G189" s="180">
        <v>369.3</v>
      </c>
      <c r="H189" s="180">
        <v>369.7</v>
      </c>
      <c r="I189" s="180">
        <f t="shared" si="4"/>
        <v>7386</v>
      </c>
      <c r="J189" s="177" t="str">
        <f t="shared" si="5"/>
        <v>Date &gt; 1920</v>
      </c>
    </row>
    <row r="190" spans="1:10" x14ac:dyDescent="0.3">
      <c r="A190" s="178" t="s">
        <v>3371</v>
      </c>
      <c r="B190" s="178" t="s">
        <v>41</v>
      </c>
      <c r="C190" s="178" t="s">
        <v>1313</v>
      </c>
      <c r="D190" s="178" t="s">
        <v>391</v>
      </c>
      <c r="E190" s="179">
        <v>42695</v>
      </c>
      <c r="F190" s="180">
        <v>66474</v>
      </c>
      <c r="G190" s="180">
        <v>3693</v>
      </c>
      <c r="H190" s="180">
        <v>3693</v>
      </c>
      <c r="I190" s="180">
        <f t="shared" si="4"/>
        <v>73860</v>
      </c>
      <c r="J190" s="177" t="str">
        <f t="shared" si="5"/>
        <v>Date &gt; 1920</v>
      </c>
    </row>
    <row r="191" spans="1:10" x14ac:dyDescent="0.3">
      <c r="A191" s="178" t="s">
        <v>3371</v>
      </c>
      <c r="B191" s="178" t="s">
        <v>41</v>
      </c>
      <c r="C191" s="178" t="s">
        <v>1313</v>
      </c>
      <c r="D191" s="178" t="s">
        <v>391</v>
      </c>
      <c r="E191" s="179">
        <v>42712</v>
      </c>
      <c r="F191" s="180">
        <v>4432</v>
      </c>
      <c r="G191" s="180">
        <v>246.2</v>
      </c>
      <c r="H191" s="180">
        <v>245.8</v>
      </c>
      <c r="I191" s="180">
        <f t="shared" si="4"/>
        <v>4924</v>
      </c>
      <c r="J191" s="177" t="str">
        <f t="shared" si="5"/>
        <v>Date &gt; 1920</v>
      </c>
    </row>
    <row r="192" spans="1:10" x14ac:dyDescent="0.3">
      <c r="A192" s="178" t="s">
        <v>3371</v>
      </c>
      <c r="B192" s="178" t="s">
        <v>41</v>
      </c>
      <c r="C192" s="178" t="s">
        <v>1313</v>
      </c>
      <c r="D192" s="178" t="s">
        <v>391</v>
      </c>
      <c r="E192" s="179">
        <v>42789</v>
      </c>
      <c r="F192" s="180">
        <v>13294</v>
      </c>
      <c r="G192" s="180">
        <v>738.6</v>
      </c>
      <c r="H192" s="180">
        <v>739.4</v>
      </c>
      <c r="I192" s="180">
        <f t="shared" si="4"/>
        <v>14772</v>
      </c>
      <c r="J192" s="177" t="str">
        <f t="shared" si="5"/>
        <v>Date &gt; 1920</v>
      </c>
    </row>
    <row r="193" spans="1:10" x14ac:dyDescent="0.3">
      <c r="A193" s="178" t="s">
        <v>3371</v>
      </c>
      <c r="B193" s="178" t="s">
        <v>41</v>
      </c>
      <c r="C193" s="178" t="s">
        <v>1313</v>
      </c>
      <c r="D193" s="178" t="s">
        <v>391</v>
      </c>
      <c r="E193" s="179">
        <v>42818</v>
      </c>
      <c r="F193" s="180">
        <v>8864</v>
      </c>
      <c r="G193" s="180">
        <v>492.4</v>
      </c>
      <c r="H193" s="180">
        <v>491.6</v>
      </c>
      <c r="I193" s="180">
        <f t="shared" si="4"/>
        <v>9848</v>
      </c>
      <c r="J193" s="177" t="str">
        <f t="shared" si="5"/>
        <v>Date &gt; 1920</v>
      </c>
    </row>
    <row r="194" spans="1:10" x14ac:dyDescent="0.3">
      <c r="A194" s="178" t="s">
        <v>3371</v>
      </c>
      <c r="B194" s="178" t="s">
        <v>41</v>
      </c>
      <c r="C194" s="178" t="s">
        <v>1313</v>
      </c>
      <c r="D194" s="178" t="s">
        <v>391</v>
      </c>
      <c r="E194" s="179">
        <v>42900</v>
      </c>
      <c r="F194" s="180">
        <v>44316</v>
      </c>
      <c r="G194" s="180">
        <v>2462</v>
      </c>
      <c r="H194" s="180">
        <v>2462</v>
      </c>
      <c r="I194" s="180">
        <f t="shared" si="4"/>
        <v>49240</v>
      </c>
      <c r="J194" s="177" t="str">
        <f t="shared" si="5"/>
        <v>Date &gt; 1920</v>
      </c>
    </row>
    <row r="195" spans="1:10" x14ac:dyDescent="0.3">
      <c r="A195" s="178" t="s">
        <v>3371</v>
      </c>
      <c r="B195" s="178" t="s">
        <v>41</v>
      </c>
      <c r="C195" s="178" t="s">
        <v>1313</v>
      </c>
      <c r="D195" s="178" t="s">
        <v>391</v>
      </c>
      <c r="E195" s="179">
        <v>42929</v>
      </c>
      <c r="F195" s="180">
        <v>33237</v>
      </c>
      <c r="G195" s="180">
        <v>1846.5</v>
      </c>
      <c r="H195" s="180">
        <v>1846.5</v>
      </c>
      <c r="I195" s="180">
        <f t="shared" si="4"/>
        <v>36930</v>
      </c>
      <c r="J195" s="177" t="str">
        <f t="shared" si="5"/>
        <v>Date &gt; 1920</v>
      </c>
    </row>
    <row r="196" spans="1:10" x14ac:dyDescent="0.3">
      <c r="A196" s="178" t="s">
        <v>3371</v>
      </c>
      <c r="B196" s="178" t="s">
        <v>41</v>
      </c>
      <c r="C196" s="178" t="s">
        <v>1313</v>
      </c>
      <c r="D196" s="178" t="s">
        <v>391</v>
      </c>
      <c r="E196" s="179">
        <v>43048</v>
      </c>
      <c r="F196" s="180">
        <v>11079</v>
      </c>
      <c r="G196" s="180">
        <v>615.5</v>
      </c>
      <c r="H196" s="180">
        <v>615.5</v>
      </c>
      <c r="I196" s="180">
        <f t="shared" si="4"/>
        <v>12310</v>
      </c>
      <c r="J196" s="177" t="str">
        <f t="shared" si="5"/>
        <v>Date &gt; 1920</v>
      </c>
    </row>
    <row r="197" spans="1:10" x14ac:dyDescent="0.3">
      <c r="A197" s="178" t="s">
        <v>3371</v>
      </c>
      <c r="B197" s="178" t="s">
        <v>41</v>
      </c>
      <c r="C197" s="178" t="s">
        <v>1313</v>
      </c>
      <c r="D197" s="178" t="s">
        <v>391</v>
      </c>
      <c r="E197" s="179">
        <v>43334</v>
      </c>
      <c r="F197" s="180">
        <v>22158</v>
      </c>
      <c r="G197" s="180">
        <v>1231</v>
      </c>
      <c r="H197" s="180">
        <v>1231</v>
      </c>
      <c r="I197" s="180">
        <f t="shared" ref="I197:I260" si="6">SUM(F197:H197)</f>
        <v>24620</v>
      </c>
      <c r="J197" s="177" t="str">
        <f t="shared" ref="J197:J260" si="7">IF(OR(YEAR(E197)&gt; 1920, ISBLANK(E197)), "Date &gt; 1920", "Sketchy date")</f>
        <v>Date &gt; 1920</v>
      </c>
    </row>
    <row r="198" spans="1:10" x14ac:dyDescent="0.3">
      <c r="A198" s="178" t="s">
        <v>3371</v>
      </c>
      <c r="B198" s="178" t="s">
        <v>41</v>
      </c>
      <c r="C198" s="178" t="s">
        <v>1313</v>
      </c>
      <c r="D198" s="178" t="s">
        <v>6430</v>
      </c>
      <c r="E198" s="179">
        <v>43501</v>
      </c>
      <c r="F198" s="180">
        <v>113896</v>
      </c>
      <c r="G198" s="180">
        <v>6327.63</v>
      </c>
      <c r="H198" s="180">
        <v>6328.87</v>
      </c>
      <c r="I198" s="180">
        <f t="shared" si="6"/>
        <v>126552.5</v>
      </c>
      <c r="J198" s="177" t="str">
        <f t="shared" si="7"/>
        <v>Date &gt; 1920</v>
      </c>
    </row>
    <row r="199" spans="1:10" x14ac:dyDescent="0.3">
      <c r="A199" s="178" t="s">
        <v>3371</v>
      </c>
      <c r="B199" s="178" t="s">
        <v>41</v>
      </c>
      <c r="C199" s="178" t="s">
        <v>1313</v>
      </c>
      <c r="D199" s="178" t="s">
        <v>6430</v>
      </c>
      <c r="E199" s="179">
        <v>43774</v>
      </c>
      <c r="F199" s="180">
        <v>14939</v>
      </c>
      <c r="G199" s="180">
        <v>829.87</v>
      </c>
      <c r="H199" s="180">
        <v>828.63</v>
      </c>
      <c r="I199" s="180">
        <f t="shared" si="6"/>
        <v>16597.5</v>
      </c>
      <c r="J199" s="177" t="str">
        <f t="shared" si="7"/>
        <v>Date &gt; 1920</v>
      </c>
    </row>
    <row r="200" spans="1:10" x14ac:dyDescent="0.3">
      <c r="A200" s="178" t="s">
        <v>3371</v>
      </c>
      <c r="B200" s="178" t="s">
        <v>41</v>
      </c>
      <c r="C200" s="178" t="s">
        <v>1313</v>
      </c>
      <c r="D200" s="178" t="s">
        <v>6430</v>
      </c>
      <c r="E200" s="179">
        <v>44239</v>
      </c>
      <c r="F200" s="180">
        <v>56565</v>
      </c>
      <c r="G200" s="180">
        <v>3142.5</v>
      </c>
      <c r="H200" s="180">
        <v>3142.5</v>
      </c>
      <c r="I200" s="180">
        <f t="shared" si="6"/>
        <v>62850</v>
      </c>
      <c r="J200" s="177" t="str">
        <f t="shared" si="7"/>
        <v>Date &gt; 1920</v>
      </c>
    </row>
    <row r="201" spans="1:10" x14ac:dyDescent="0.3">
      <c r="A201" s="178" t="s">
        <v>3371</v>
      </c>
      <c r="B201" s="178" t="s">
        <v>41</v>
      </c>
      <c r="C201" s="178" t="s">
        <v>1313</v>
      </c>
      <c r="D201" s="178" t="s">
        <v>6431</v>
      </c>
      <c r="E201" s="179">
        <v>43774</v>
      </c>
      <c r="F201" s="180">
        <v>33453</v>
      </c>
      <c r="G201" s="180">
        <v>1858.5</v>
      </c>
      <c r="H201" s="180">
        <v>1858.5</v>
      </c>
      <c r="I201" s="180">
        <f t="shared" si="6"/>
        <v>37170</v>
      </c>
      <c r="J201" s="177" t="str">
        <f t="shared" si="7"/>
        <v>Date &gt; 1920</v>
      </c>
    </row>
    <row r="202" spans="1:10" x14ac:dyDescent="0.3">
      <c r="A202" s="178" t="s">
        <v>3371</v>
      </c>
      <c r="B202" s="178" t="s">
        <v>41</v>
      </c>
      <c r="C202" s="178" t="s">
        <v>1313</v>
      </c>
      <c r="D202" s="178" t="s">
        <v>6431</v>
      </c>
      <c r="E202" s="179">
        <v>43928</v>
      </c>
      <c r="F202" s="180">
        <v>10368</v>
      </c>
      <c r="G202" s="180">
        <v>796.5</v>
      </c>
      <c r="H202" s="180">
        <v>796.5</v>
      </c>
      <c r="I202" s="180">
        <f t="shared" si="6"/>
        <v>11961</v>
      </c>
      <c r="J202" s="177" t="str">
        <f t="shared" si="7"/>
        <v>Date &gt; 1920</v>
      </c>
    </row>
    <row r="203" spans="1:10" x14ac:dyDescent="0.3">
      <c r="A203" s="178" t="s">
        <v>3371</v>
      </c>
      <c r="B203" s="178" t="s">
        <v>41</v>
      </c>
      <c r="C203" s="178" t="s">
        <v>1313</v>
      </c>
      <c r="D203" s="178" t="s">
        <v>6432</v>
      </c>
      <c r="E203" s="179">
        <v>44183</v>
      </c>
      <c r="F203" s="180">
        <v>1134932</v>
      </c>
      <c r="G203" s="180">
        <v>80003.539999999994</v>
      </c>
      <c r="H203" s="180">
        <v>34288.050000000003</v>
      </c>
      <c r="I203" s="180">
        <f t="shared" si="6"/>
        <v>1249223.5900000001</v>
      </c>
      <c r="J203" s="177" t="str">
        <f t="shared" si="7"/>
        <v>Date &gt; 1920</v>
      </c>
    </row>
    <row r="204" spans="1:10" x14ac:dyDescent="0.3">
      <c r="A204" s="178" t="s">
        <v>3371</v>
      </c>
      <c r="B204" s="178" t="s">
        <v>41</v>
      </c>
      <c r="C204" s="178" t="s">
        <v>1313</v>
      </c>
      <c r="D204" s="178" t="s">
        <v>6433</v>
      </c>
      <c r="E204" s="179">
        <v>44286</v>
      </c>
      <c r="F204" s="180">
        <v>30000</v>
      </c>
      <c r="G204" s="180">
        <v>0</v>
      </c>
      <c r="H204" s="180">
        <v>0</v>
      </c>
      <c r="I204" s="180">
        <f t="shared" si="6"/>
        <v>30000</v>
      </c>
      <c r="J204" s="177" t="str">
        <f t="shared" si="7"/>
        <v>Date &gt; 1920</v>
      </c>
    </row>
    <row r="205" spans="1:10" x14ac:dyDescent="0.3">
      <c r="A205" s="178" t="s">
        <v>3371</v>
      </c>
      <c r="B205" s="178" t="s">
        <v>41</v>
      </c>
      <c r="C205" s="178" t="s">
        <v>1313</v>
      </c>
      <c r="D205" s="178" t="s">
        <v>6345</v>
      </c>
      <c r="E205" s="179">
        <v>26919</v>
      </c>
      <c r="F205" s="180">
        <v>15612.86</v>
      </c>
      <c r="G205" s="180">
        <v>0</v>
      </c>
      <c r="H205" s="180">
        <v>16682.14</v>
      </c>
      <c r="I205" s="180">
        <f t="shared" si="6"/>
        <v>32295</v>
      </c>
      <c r="J205" s="177" t="str">
        <f t="shared" si="7"/>
        <v>Date &gt; 1920</v>
      </c>
    </row>
    <row r="206" spans="1:10" x14ac:dyDescent="0.3">
      <c r="A206" s="178" t="s">
        <v>3371</v>
      </c>
      <c r="B206" s="178" t="s">
        <v>77</v>
      </c>
      <c r="C206" s="178" t="s">
        <v>1486</v>
      </c>
      <c r="D206" s="178" t="s">
        <v>6434</v>
      </c>
      <c r="E206" s="179">
        <v>35416</v>
      </c>
      <c r="F206" s="180">
        <v>0</v>
      </c>
      <c r="G206" s="180">
        <v>6661.03</v>
      </c>
      <c r="H206" s="180">
        <v>3330.52</v>
      </c>
      <c r="I206" s="180">
        <f t="shared" si="6"/>
        <v>9991.5499999999993</v>
      </c>
      <c r="J206" s="177" t="str">
        <f t="shared" si="7"/>
        <v>Date &gt; 1920</v>
      </c>
    </row>
    <row r="207" spans="1:10" x14ac:dyDescent="0.3">
      <c r="A207" s="178" t="s">
        <v>3371</v>
      </c>
      <c r="B207" s="178" t="s">
        <v>77</v>
      </c>
      <c r="C207" s="178" t="s">
        <v>1486</v>
      </c>
      <c r="D207" s="178" t="s">
        <v>6434</v>
      </c>
      <c r="E207" s="179">
        <v>35697</v>
      </c>
      <c r="F207" s="180">
        <v>0</v>
      </c>
      <c r="G207" s="180">
        <v>1126.58</v>
      </c>
      <c r="H207" s="180">
        <v>563.28</v>
      </c>
      <c r="I207" s="180">
        <f t="shared" si="6"/>
        <v>1689.86</v>
      </c>
      <c r="J207" s="177" t="str">
        <f t="shared" si="7"/>
        <v>Date &gt; 1920</v>
      </c>
    </row>
    <row r="208" spans="1:10" x14ac:dyDescent="0.3">
      <c r="A208" s="178" t="s">
        <v>3371</v>
      </c>
      <c r="B208" s="178" t="s">
        <v>77</v>
      </c>
      <c r="C208" s="178" t="s">
        <v>1486</v>
      </c>
      <c r="D208" s="178" t="s">
        <v>6434</v>
      </c>
      <c r="E208" s="179">
        <v>35727</v>
      </c>
      <c r="F208" s="180">
        <v>0</v>
      </c>
      <c r="G208" s="180">
        <v>2342.14</v>
      </c>
      <c r="H208" s="180">
        <v>1171.07</v>
      </c>
      <c r="I208" s="180">
        <f t="shared" si="6"/>
        <v>3513.21</v>
      </c>
      <c r="J208" s="177" t="str">
        <f t="shared" si="7"/>
        <v>Date &gt; 1920</v>
      </c>
    </row>
    <row r="209" spans="1:10" x14ac:dyDescent="0.3">
      <c r="A209" s="178" t="s">
        <v>3371</v>
      </c>
      <c r="B209" s="178" t="s">
        <v>77</v>
      </c>
      <c r="C209" s="178" t="s">
        <v>1486</v>
      </c>
      <c r="D209" s="178" t="s">
        <v>6434</v>
      </c>
      <c r="E209" s="179">
        <v>35734</v>
      </c>
      <c r="F209" s="180">
        <v>0</v>
      </c>
      <c r="G209" s="180">
        <v>1246.95</v>
      </c>
      <c r="H209" s="180">
        <v>623.48</v>
      </c>
      <c r="I209" s="180">
        <f t="shared" si="6"/>
        <v>1870.43</v>
      </c>
      <c r="J209" s="177" t="str">
        <f t="shared" si="7"/>
        <v>Date &gt; 1920</v>
      </c>
    </row>
    <row r="210" spans="1:10" x14ac:dyDescent="0.3">
      <c r="A210" s="178" t="s">
        <v>3371</v>
      </c>
      <c r="B210" s="178" t="s">
        <v>77</v>
      </c>
      <c r="C210" s="178" t="s">
        <v>1486</v>
      </c>
      <c r="D210" s="178" t="s">
        <v>6434</v>
      </c>
      <c r="E210" s="179">
        <v>35802</v>
      </c>
      <c r="F210" s="180">
        <v>0</v>
      </c>
      <c r="G210" s="180">
        <v>1706.39</v>
      </c>
      <c r="H210" s="180">
        <v>2776.94</v>
      </c>
      <c r="I210" s="180">
        <f t="shared" si="6"/>
        <v>4483.33</v>
      </c>
      <c r="J210" s="177" t="str">
        <f t="shared" si="7"/>
        <v>Date &gt; 1920</v>
      </c>
    </row>
    <row r="211" spans="1:10" x14ac:dyDescent="0.3">
      <c r="A211" s="178" t="s">
        <v>3371</v>
      </c>
      <c r="B211" s="178" t="s">
        <v>77</v>
      </c>
      <c r="C211" s="178" t="s">
        <v>1486</v>
      </c>
      <c r="D211" s="178" t="s">
        <v>6434</v>
      </c>
      <c r="E211" s="179">
        <v>36039</v>
      </c>
      <c r="F211" s="180">
        <v>0</v>
      </c>
      <c r="G211" s="180">
        <v>876.65</v>
      </c>
      <c r="H211" s="180">
        <v>7373.55</v>
      </c>
      <c r="I211" s="180">
        <f t="shared" si="6"/>
        <v>8250.2000000000007</v>
      </c>
      <c r="J211" s="177" t="str">
        <f t="shared" si="7"/>
        <v>Date &gt; 1920</v>
      </c>
    </row>
    <row r="212" spans="1:10" x14ac:dyDescent="0.3">
      <c r="A212" s="178" t="s">
        <v>3371</v>
      </c>
      <c r="B212" s="178" t="s">
        <v>77</v>
      </c>
      <c r="C212" s="178" t="s">
        <v>1486</v>
      </c>
      <c r="D212" s="178" t="s">
        <v>6434</v>
      </c>
      <c r="E212" s="179">
        <v>36039</v>
      </c>
      <c r="F212" s="180">
        <v>0</v>
      </c>
      <c r="G212" s="180">
        <v>10183.709999999999</v>
      </c>
      <c r="H212" s="180">
        <v>0</v>
      </c>
      <c r="I212" s="180">
        <f t="shared" si="6"/>
        <v>10183.709999999999</v>
      </c>
      <c r="J212" s="177" t="str">
        <f t="shared" si="7"/>
        <v>Date &gt; 1920</v>
      </c>
    </row>
    <row r="213" spans="1:10" x14ac:dyDescent="0.3">
      <c r="A213" s="178" t="s">
        <v>3371</v>
      </c>
      <c r="B213" s="178" t="s">
        <v>77</v>
      </c>
      <c r="C213" s="178" t="s">
        <v>1486</v>
      </c>
      <c r="D213" s="178" t="s">
        <v>6435</v>
      </c>
      <c r="E213" s="179">
        <v>35935</v>
      </c>
      <c r="F213" s="180">
        <v>0</v>
      </c>
      <c r="G213" s="180">
        <v>449520</v>
      </c>
      <c r="H213" s="180">
        <v>299680</v>
      </c>
      <c r="I213" s="180">
        <f t="shared" si="6"/>
        <v>749200</v>
      </c>
      <c r="J213" s="177" t="str">
        <f t="shared" si="7"/>
        <v>Date &gt; 1920</v>
      </c>
    </row>
    <row r="214" spans="1:10" x14ac:dyDescent="0.3">
      <c r="A214" s="178" t="s">
        <v>3371</v>
      </c>
      <c r="B214" s="178" t="s">
        <v>77</v>
      </c>
      <c r="C214" s="178" t="s">
        <v>1486</v>
      </c>
      <c r="D214" s="178" t="s">
        <v>6436</v>
      </c>
      <c r="E214" s="179">
        <v>36517</v>
      </c>
      <c r="F214" s="180">
        <v>0</v>
      </c>
      <c r="G214" s="180">
        <v>39600</v>
      </c>
      <c r="H214" s="180">
        <v>29932.73</v>
      </c>
      <c r="I214" s="180">
        <f t="shared" si="6"/>
        <v>69532.73</v>
      </c>
      <c r="J214" s="177" t="str">
        <f t="shared" si="7"/>
        <v>Date &gt; 1920</v>
      </c>
    </row>
    <row r="215" spans="1:10" x14ac:dyDescent="0.3">
      <c r="A215" s="178" t="s">
        <v>3371</v>
      </c>
      <c r="B215" s="178" t="s">
        <v>77</v>
      </c>
      <c r="C215" s="178" t="s">
        <v>1486</v>
      </c>
      <c r="D215" s="178" t="s">
        <v>6436</v>
      </c>
      <c r="E215" s="179">
        <v>36517</v>
      </c>
      <c r="F215" s="180">
        <v>0</v>
      </c>
      <c r="G215" s="180">
        <v>5081.67</v>
      </c>
      <c r="H215" s="180">
        <v>0</v>
      </c>
      <c r="I215" s="180">
        <f t="shared" si="6"/>
        <v>5081.67</v>
      </c>
      <c r="J215" s="177" t="str">
        <f t="shared" si="7"/>
        <v>Date &gt; 1920</v>
      </c>
    </row>
    <row r="216" spans="1:10" x14ac:dyDescent="0.3">
      <c r="A216" s="178" t="s">
        <v>3371</v>
      </c>
      <c r="B216" s="178" t="s">
        <v>77</v>
      </c>
      <c r="C216" s="178" t="s">
        <v>1486</v>
      </c>
      <c r="D216" s="178" t="s">
        <v>6437</v>
      </c>
      <c r="E216" s="179">
        <v>37273</v>
      </c>
      <c r="F216" s="180">
        <v>0</v>
      </c>
      <c r="G216" s="180">
        <v>5722</v>
      </c>
      <c r="H216" s="180">
        <v>21215.74</v>
      </c>
      <c r="I216" s="180">
        <f t="shared" si="6"/>
        <v>26937.74</v>
      </c>
      <c r="J216" s="177" t="str">
        <f t="shared" si="7"/>
        <v>Date &gt; 1920</v>
      </c>
    </row>
    <row r="217" spans="1:10" x14ac:dyDescent="0.3">
      <c r="A217" s="178" t="s">
        <v>3371</v>
      </c>
      <c r="B217" s="178" t="s">
        <v>77</v>
      </c>
      <c r="C217" s="178" t="s">
        <v>1486</v>
      </c>
      <c r="D217" s="178" t="s">
        <v>6438</v>
      </c>
      <c r="E217" s="179">
        <v>37307</v>
      </c>
      <c r="F217" s="180">
        <v>0</v>
      </c>
      <c r="G217" s="180">
        <v>30000</v>
      </c>
      <c r="H217" s="180">
        <v>32049.97</v>
      </c>
      <c r="I217" s="180">
        <f t="shared" si="6"/>
        <v>62049.97</v>
      </c>
      <c r="J217" s="177" t="str">
        <f t="shared" si="7"/>
        <v>Date &gt; 1920</v>
      </c>
    </row>
    <row r="218" spans="1:10" x14ac:dyDescent="0.3">
      <c r="A218" s="178" t="s">
        <v>3371</v>
      </c>
      <c r="B218" s="178" t="s">
        <v>77</v>
      </c>
      <c r="C218" s="178" t="s">
        <v>1486</v>
      </c>
      <c r="D218" s="178" t="s">
        <v>6439</v>
      </c>
      <c r="E218" s="179">
        <v>37545</v>
      </c>
      <c r="F218" s="180">
        <v>0</v>
      </c>
      <c r="G218" s="180">
        <v>3260.03</v>
      </c>
      <c r="H218" s="180">
        <v>2173.37</v>
      </c>
      <c r="I218" s="180">
        <f t="shared" si="6"/>
        <v>5433.4</v>
      </c>
      <c r="J218" s="177" t="str">
        <f t="shared" si="7"/>
        <v>Date &gt; 1920</v>
      </c>
    </row>
    <row r="219" spans="1:10" x14ac:dyDescent="0.3">
      <c r="A219" s="178" t="s">
        <v>3371</v>
      </c>
      <c r="B219" s="178" t="s">
        <v>77</v>
      </c>
      <c r="C219" s="178" t="s">
        <v>1486</v>
      </c>
      <c r="D219" s="178" t="s">
        <v>6439</v>
      </c>
      <c r="E219" s="179">
        <v>37798</v>
      </c>
      <c r="F219" s="180">
        <v>0</v>
      </c>
      <c r="G219" s="180">
        <v>6969.35</v>
      </c>
      <c r="H219" s="180">
        <v>4646.2299999999996</v>
      </c>
      <c r="I219" s="180">
        <f t="shared" si="6"/>
        <v>11615.58</v>
      </c>
      <c r="J219" s="177" t="str">
        <f t="shared" si="7"/>
        <v>Date &gt; 1920</v>
      </c>
    </row>
    <row r="220" spans="1:10" x14ac:dyDescent="0.3">
      <c r="A220" s="178" t="s">
        <v>3371</v>
      </c>
      <c r="B220" s="178" t="s">
        <v>77</v>
      </c>
      <c r="C220" s="178" t="s">
        <v>1486</v>
      </c>
      <c r="D220" s="178" t="s">
        <v>6440</v>
      </c>
      <c r="E220" s="179">
        <v>37799</v>
      </c>
      <c r="F220" s="180">
        <v>0</v>
      </c>
      <c r="G220" s="180">
        <v>5093.7700000000004</v>
      </c>
      <c r="H220" s="180">
        <v>5093.76</v>
      </c>
      <c r="I220" s="180">
        <f t="shared" si="6"/>
        <v>10187.530000000001</v>
      </c>
      <c r="J220" s="177" t="str">
        <f t="shared" si="7"/>
        <v>Date &gt; 1920</v>
      </c>
    </row>
    <row r="221" spans="1:10" x14ac:dyDescent="0.3">
      <c r="A221" s="178" t="s">
        <v>3371</v>
      </c>
      <c r="B221" s="178" t="s">
        <v>77</v>
      </c>
      <c r="C221" s="178" t="s">
        <v>1486</v>
      </c>
      <c r="D221" s="178" t="s">
        <v>6441</v>
      </c>
      <c r="E221" s="179">
        <v>37991</v>
      </c>
      <c r="F221" s="180">
        <v>0</v>
      </c>
      <c r="G221" s="180">
        <v>18000</v>
      </c>
      <c r="H221" s="180">
        <v>8528.24</v>
      </c>
      <c r="I221" s="180">
        <f t="shared" si="6"/>
        <v>26528.239999999998</v>
      </c>
      <c r="J221" s="177" t="str">
        <f t="shared" si="7"/>
        <v>Date &gt; 1920</v>
      </c>
    </row>
    <row r="222" spans="1:10" x14ac:dyDescent="0.3">
      <c r="A222" s="178" t="s">
        <v>3371</v>
      </c>
      <c r="B222" s="178" t="s">
        <v>77</v>
      </c>
      <c r="C222" s="178" t="s">
        <v>1486</v>
      </c>
      <c r="D222" s="178" t="s">
        <v>6442</v>
      </c>
      <c r="E222" s="179">
        <v>39225</v>
      </c>
      <c r="F222" s="180">
        <v>0</v>
      </c>
      <c r="G222" s="180">
        <v>87641.48</v>
      </c>
      <c r="H222" s="180">
        <v>21910.37</v>
      </c>
      <c r="I222" s="180">
        <f t="shared" si="6"/>
        <v>109551.84999999999</v>
      </c>
      <c r="J222" s="177" t="str">
        <f t="shared" si="7"/>
        <v>Date &gt; 1920</v>
      </c>
    </row>
    <row r="223" spans="1:10" x14ac:dyDescent="0.3">
      <c r="A223" s="178" t="s">
        <v>3371</v>
      </c>
      <c r="B223" s="178" t="s">
        <v>77</v>
      </c>
      <c r="C223" s="178" t="s">
        <v>1486</v>
      </c>
      <c r="D223" s="178" t="s">
        <v>6443</v>
      </c>
      <c r="E223" s="179">
        <v>39392</v>
      </c>
      <c r="F223" s="180">
        <v>0</v>
      </c>
      <c r="G223" s="180">
        <v>282936.98</v>
      </c>
      <c r="H223" s="180">
        <v>124315.78</v>
      </c>
      <c r="I223" s="180">
        <f t="shared" si="6"/>
        <v>407252.76</v>
      </c>
      <c r="J223" s="177" t="str">
        <f t="shared" si="7"/>
        <v>Date &gt; 1920</v>
      </c>
    </row>
    <row r="224" spans="1:10" x14ac:dyDescent="0.3">
      <c r="A224" s="178" t="s">
        <v>3371</v>
      </c>
      <c r="B224" s="178" t="s">
        <v>77</v>
      </c>
      <c r="C224" s="178" t="s">
        <v>1486</v>
      </c>
      <c r="D224" s="178" t="s">
        <v>6443</v>
      </c>
      <c r="E224" s="179">
        <v>39421</v>
      </c>
      <c r="F224" s="180">
        <v>0</v>
      </c>
      <c r="G224" s="180">
        <v>395465.8</v>
      </c>
      <c r="H224" s="180">
        <v>306827.7</v>
      </c>
      <c r="I224" s="180">
        <f t="shared" si="6"/>
        <v>702293.5</v>
      </c>
      <c r="J224" s="177" t="str">
        <f t="shared" si="7"/>
        <v>Date &gt; 1920</v>
      </c>
    </row>
    <row r="225" spans="1:10" x14ac:dyDescent="0.3">
      <c r="A225" s="178" t="s">
        <v>3371</v>
      </c>
      <c r="B225" s="178" t="s">
        <v>77</v>
      </c>
      <c r="C225" s="178" t="s">
        <v>1486</v>
      </c>
      <c r="D225" s="178" t="s">
        <v>6443</v>
      </c>
      <c r="E225" s="179">
        <v>39503</v>
      </c>
      <c r="F225" s="180">
        <v>0</v>
      </c>
      <c r="G225" s="180">
        <v>126291.24</v>
      </c>
      <c r="H225" s="180">
        <v>126182.75</v>
      </c>
      <c r="I225" s="180">
        <f t="shared" si="6"/>
        <v>252473.99</v>
      </c>
      <c r="J225" s="177" t="str">
        <f t="shared" si="7"/>
        <v>Date &gt; 1920</v>
      </c>
    </row>
    <row r="226" spans="1:10" x14ac:dyDescent="0.3">
      <c r="A226" s="178" t="s">
        <v>3371</v>
      </c>
      <c r="B226" s="178" t="s">
        <v>77</v>
      </c>
      <c r="C226" s="178" t="s">
        <v>1486</v>
      </c>
      <c r="D226" s="178" t="s">
        <v>6443</v>
      </c>
      <c r="E226" s="179">
        <v>39638</v>
      </c>
      <c r="F226" s="180">
        <v>0</v>
      </c>
      <c r="G226" s="180">
        <v>56336.800000000003</v>
      </c>
      <c r="H226" s="180">
        <v>14084.2</v>
      </c>
      <c r="I226" s="180">
        <f t="shared" si="6"/>
        <v>70421</v>
      </c>
      <c r="J226" s="177" t="str">
        <f t="shared" si="7"/>
        <v>Date &gt; 1920</v>
      </c>
    </row>
    <row r="227" spans="1:10" x14ac:dyDescent="0.3">
      <c r="A227" s="178" t="s">
        <v>3371</v>
      </c>
      <c r="B227" s="178" t="s">
        <v>77</v>
      </c>
      <c r="C227" s="178" t="s">
        <v>1486</v>
      </c>
      <c r="D227" s="178" t="s">
        <v>6443</v>
      </c>
      <c r="E227" s="179">
        <v>39744</v>
      </c>
      <c r="F227" s="180">
        <v>0</v>
      </c>
      <c r="G227" s="180">
        <v>201989.13</v>
      </c>
      <c r="H227" s="180">
        <v>118383.34</v>
      </c>
      <c r="I227" s="180">
        <f t="shared" si="6"/>
        <v>320372.46999999997</v>
      </c>
      <c r="J227" s="177" t="str">
        <f t="shared" si="7"/>
        <v>Date &gt; 1920</v>
      </c>
    </row>
    <row r="228" spans="1:10" x14ac:dyDescent="0.3">
      <c r="A228" s="178" t="s">
        <v>3371</v>
      </c>
      <c r="B228" s="178" t="s">
        <v>77</v>
      </c>
      <c r="C228" s="178" t="s">
        <v>1486</v>
      </c>
      <c r="D228" s="178" t="s">
        <v>6443</v>
      </c>
      <c r="E228" s="179">
        <v>39883</v>
      </c>
      <c r="F228" s="180">
        <v>0</v>
      </c>
      <c r="G228" s="180">
        <v>22959.06</v>
      </c>
      <c r="H228" s="180">
        <v>11044</v>
      </c>
      <c r="I228" s="180">
        <f t="shared" si="6"/>
        <v>34003.06</v>
      </c>
      <c r="J228" s="177" t="str">
        <f t="shared" si="7"/>
        <v>Date &gt; 1920</v>
      </c>
    </row>
    <row r="229" spans="1:10" x14ac:dyDescent="0.3">
      <c r="A229" s="178" t="s">
        <v>3371</v>
      </c>
      <c r="B229" s="178" t="s">
        <v>77</v>
      </c>
      <c r="C229" s="178" t="s">
        <v>1486</v>
      </c>
      <c r="D229" s="178" t="s">
        <v>6443</v>
      </c>
      <c r="E229" s="179">
        <v>40142</v>
      </c>
      <c r="F229" s="180">
        <v>0</v>
      </c>
      <c r="G229" s="180">
        <v>24998.99</v>
      </c>
      <c r="H229" s="180">
        <v>30782.04</v>
      </c>
      <c r="I229" s="180">
        <f t="shared" si="6"/>
        <v>55781.03</v>
      </c>
      <c r="J229" s="177" t="str">
        <f t="shared" si="7"/>
        <v>Date &gt; 1920</v>
      </c>
    </row>
    <row r="230" spans="1:10" x14ac:dyDescent="0.3">
      <c r="A230" s="178" t="s">
        <v>3371</v>
      </c>
      <c r="B230" s="178" t="s">
        <v>77</v>
      </c>
      <c r="C230" s="178" t="s">
        <v>1486</v>
      </c>
      <c r="D230" s="178" t="s">
        <v>6443</v>
      </c>
      <c r="E230" s="179">
        <v>40142</v>
      </c>
      <c r="F230" s="180">
        <v>0</v>
      </c>
      <c r="G230" s="180">
        <v>21578.959999999999</v>
      </c>
      <c r="H230" s="180">
        <v>0</v>
      </c>
      <c r="I230" s="180">
        <f t="shared" si="6"/>
        <v>21578.959999999999</v>
      </c>
      <c r="J230" s="177" t="str">
        <f t="shared" si="7"/>
        <v>Date &gt; 1920</v>
      </c>
    </row>
    <row r="231" spans="1:10" x14ac:dyDescent="0.3">
      <c r="A231" s="178" t="s">
        <v>3371</v>
      </c>
      <c r="B231" s="178" t="s">
        <v>77</v>
      </c>
      <c r="C231" s="178" t="s">
        <v>1486</v>
      </c>
      <c r="D231" s="178" t="s">
        <v>6443</v>
      </c>
      <c r="E231" s="179">
        <v>40149</v>
      </c>
      <c r="F231" s="180">
        <v>0</v>
      </c>
      <c r="G231" s="180">
        <v>20072.599999999999</v>
      </c>
      <c r="H231" s="180">
        <v>13464.63</v>
      </c>
      <c r="I231" s="180">
        <f t="shared" si="6"/>
        <v>33537.229999999996</v>
      </c>
      <c r="J231" s="177" t="str">
        <f t="shared" si="7"/>
        <v>Date &gt; 1920</v>
      </c>
    </row>
    <row r="232" spans="1:10" x14ac:dyDescent="0.3">
      <c r="A232" s="178" t="s">
        <v>3371</v>
      </c>
      <c r="B232" s="178" t="s">
        <v>77</v>
      </c>
      <c r="C232" s="178" t="s">
        <v>1486</v>
      </c>
      <c r="D232" s="178" t="s">
        <v>6444</v>
      </c>
      <c r="E232" s="179">
        <v>39385</v>
      </c>
      <c r="F232" s="180">
        <v>0</v>
      </c>
      <c r="G232" s="180">
        <v>14679.2</v>
      </c>
      <c r="H232" s="180">
        <v>3669.8</v>
      </c>
      <c r="I232" s="180">
        <f t="shared" si="6"/>
        <v>18349</v>
      </c>
      <c r="J232" s="177" t="str">
        <f t="shared" si="7"/>
        <v>Date &gt; 1920</v>
      </c>
    </row>
    <row r="233" spans="1:10" x14ac:dyDescent="0.3">
      <c r="A233" s="178" t="s">
        <v>3371</v>
      </c>
      <c r="B233" s="178" t="s">
        <v>77</v>
      </c>
      <c r="C233" s="178" t="s">
        <v>1486</v>
      </c>
      <c r="D233" s="178" t="s">
        <v>6445</v>
      </c>
      <c r="E233" s="179">
        <v>40207</v>
      </c>
      <c r="F233" s="180">
        <v>0</v>
      </c>
      <c r="G233" s="180">
        <v>11213.16</v>
      </c>
      <c r="H233" s="180">
        <v>2803.3</v>
      </c>
      <c r="I233" s="180">
        <f t="shared" si="6"/>
        <v>14016.46</v>
      </c>
      <c r="J233" s="177" t="str">
        <f t="shared" si="7"/>
        <v>Date &gt; 1920</v>
      </c>
    </row>
    <row r="234" spans="1:10" x14ac:dyDescent="0.3">
      <c r="A234" s="178" t="s">
        <v>3371</v>
      </c>
      <c r="B234" s="178" t="s">
        <v>77</v>
      </c>
      <c r="C234" s="178" t="s">
        <v>1486</v>
      </c>
      <c r="D234" s="178" t="s">
        <v>6445</v>
      </c>
      <c r="E234" s="179">
        <v>40408</v>
      </c>
      <c r="F234" s="180">
        <v>0</v>
      </c>
      <c r="G234" s="180">
        <v>11429.23</v>
      </c>
      <c r="H234" s="180">
        <v>2857.31</v>
      </c>
      <c r="I234" s="180">
        <f t="shared" si="6"/>
        <v>14286.539999999999</v>
      </c>
      <c r="J234" s="177" t="str">
        <f t="shared" si="7"/>
        <v>Date &gt; 1920</v>
      </c>
    </row>
    <row r="235" spans="1:10" x14ac:dyDescent="0.3">
      <c r="A235" s="178" t="s">
        <v>3371</v>
      </c>
      <c r="B235" s="178" t="s">
        <v>77</v>
      </c>
      <c r="C235" s="178" t="s">
        <v>1486</v>
      </c>
      <c r="D235" s="178" t="s">
        <v>6445</v>
      </c>
      <c r="E235" s="179">
        <v>40487</v>
      </c>
      <c r="F235" s="180">
        <v>0</v>
      </c>
      <c r="G235" s="180">
        <v>8087.17</v>
      </c>
      <c r="H235" s="180">
        <v>2021.79</v>
      </c>
      <c r="I235" s="180">
        <f t="shared" si="6"/>
        <v>10108.959999999999</v>
      </c>
      <c r="J235" s="177" t="str">
        <f t="shared" si="7"/>
        <v>Date &gt; 1920</v>
      </c>
    </row>
    <row r="236" spans="1:10" x14ac:dyDescent="0.3">
      <c r="A236" s="178" t="s">
        <v>3371</v>
      </c>
      <c r="B236" s="178" t="s">
        <v>77</v>
      </c>
      <c r="C236" s="178" t="s">
        <v>1486</v>
      </c>
      <c r="D236" s="178" t="s">
        <v>6445</v>
      </c>
      <c r="E236" s="179">
        <v>40515</v>
      </c>
      <c r="F236" s="180">
        <v>0</v>
      </c>
      <c r="G236" s="180">
        <v>1269.6199999999999</v>
      </c>
      <c r="H236" s="180">
        <v>317.39999999999998</v>
      </c>
      <c r="I236" s="180">
        <f t="shared" si="6"/>
        <v>1587.02</v>
      </c>
      <c r="J236" s="177" t="str">
        <f t="shared" si="7"/>
        <v>Date &gt; 1920</v>
      </c>
    </row>
    <row r="237" spans="1:10" x14ac:dyDescent="0.3">
      <c r="A237" s="178" t="s">
        <v>3371</v>
      </c>
      <c r="B237" s="178" t="s">
        <v>77</v>
      </c>
      <c r="C237" s="178" t="s">
        <v>1486</v>
      </c>
      <c r="D237" s="178" t="s">
        <v>6446</v>
      </c>
      <c r="E237" s="179">
        <v>40423</v>
      </c>
      <c r="F237" s="180">
        <v>0</v>
      </c>
      <c r="G237" s="180">
        <v>30963.59</v>
      </c>
      <c r="H237" s="180">
        <v>10837.03</v>
      </c>
      <c r="I237" s="180">
        <f t="shared" si="6"/>
        <v>41800.620000000003</v>
      </c>
      <c r="J237" s="177" t="str">
        <f t="shared" si="7"/>
        <v>Date &gt; 1920</v>
      </c>
    </row>
    <row r="238" spans="1:10" x14ac:dyDescent="0.3">
      <c r="A238" s="178" t="s">
        <v>3371</v>
      </c>
      <c r="B238" s="178" t="s">
        <v>77</v>
      </c>
      <c r="C238" s="178" t="s">
        <v>1486</v>
      </c>
      <c r="D238" s="178" t="s">
        <v>6446</v>
      </c>
      <c r="E238" s="179">
        <v>40472</v>
      </c>
      <c r="F238" s="180">
        <v>0</v>
      </c>
      <c r="G238" s="180">
        <v>68275.539999999994</v>
      </c>
      <c r="H238" s="180">
        <v>17068.900000000001</v>
      </c>
      <c r="I238" s="180">
        <f t="shared" si="6"/>
        <v>85344.44</v>
      </c>
      <c r="J238" s="177" t="str">
        <f t="shared" si="7"/>
        <v>Date &gt; 1920</v>
      </c>
    </row>
    <row r="239" spans="1:10" x14ac:dyDescent="0.3">
      <c r="A239" s="178" t="s">
        <v>3371</v>
      </c>
      <c r="B239" s="178" t="s">
        <v>77</v>
      </c>
      <c r="C239" s="178" t="s">
        <v>1486</v>
      </c>
      <c r="D239" s="178" t="s">
        <v>6446</v>
      </c>
      <c r="E239" s="179">
        <v>40515</v>
      </c>
      <c r="F239" s="180">
        <v>0</v>
      </c>
      <c r="G239" s="180">
        <v>54728.13</v>
      </c>
      <c r="H239" s="180">
        <v>14508.24</v>
      </c>
      <c r="I239" s="180">
        <f t="shared" si="6"/>
        <v>69236.37</v>
      </c>
      <c r="J239" s="177" t="str">
        <f t="shared" si="7"/>
        <v>Date &gt; 1920</v>
      </c>
    </row>
    <row r="240" spans="1:10" x14ac:dyDescent="0.3">
      <c r="A240" s="178" t="s">
        <v>3371</v>
      </c>
      <c r="B240" s="178" t="s">
        <v>77</v>
      </c>
      <c r="C240" s="178" t="s">
        <v>1486</v>
      </c>
      <c r="D240" s="178" t="s">
        <v>6446</v>
      </c>
      <c r="E240" s="179">
        <v>40581</v>
      </c>
      <c r="F240" s="180">
        <v>0</v>
      </c>
      <c r="G240" s="180">
        <v>19469.71</v>
      </c>
      <c r="H240" s="180">
        <v>17341.84</v>
      </c>
      <c r="I240" s="180">
        <f t="shared" si="6"/>
        <v>36811.550000000003</v>
      </c>
      <c r="J240" s="177" t="str">
        <f t="shared" si="7"/>
        <v>Date &gt; 1920</v>
      </c>
    </row>
    <row r="241" spans="1:10" x14ac:dyDescent="0.3">
      <c r="A241" s="178" t="s">
        <v>3371</v>
      </c>
      <c r="B241" s="178" t="s">
        <v>77</v>
      </c>
      <c r="C241" s="178" t="s">
        <v>1486</v>
      </c>
      <c r="D241" s="178" t="s">
        <v>6446</v>
      </c>
      <c r="E241" s="179">
        <v>40583</v>
      </c>
      <c r="F241" s="180">
        <v>0</v>
      </c>
      <c r="G241" s="180">
        <v>42712.98</v>
      </c>
      <c r="H241" s="180">
        <v>10678.26</v>
      </c>
      <c r="I241" s="180">
        <f t="shared" si="6"/>
        <v>53391.240000000005</v>
      </c>
      <c r="J241" s="177" t="str">
        <f t="shared" si="7"/>
        <v>Date &gt; 1920</v>
      </c>
    </row>
    <row r="242" spans="1:10" x14ac:dyDescent="0.3">
      <c r="A242" s="178" t="s">
        <v>3371</v>
      </c>
      <c r="B242" s="178" t="s">
        <v>77</v>
      </c>
      <c r="C242" s="178" t="s">
        <v>1486</v>
      </c>
      <c r="D242" s="178" t="s">
        <v>6446</v>
      </c>
      <c r="E242" s="179">
        <v>40611</v>
      </c>
      <c r="F242" s="180">
        <v>0</v>
      </c>
      <c r="G242" s="180">
        <v>3225.41</v>
      </c>
      <c r="H242" s="180">
        <v>806.35</v>
      </c>
      <c r="I242" s="180">
        <f t="shared" si="6"/>
        <v>4031.7599999999998</v>
      </c>
      <c r="J242" s="177" t="str">
        <f t="shared" si="7"/>
        <v>Date &gt; 1920</v>
      </c>
    </row>
    <row r="243" spans="1:10" x14ac:dyDescent="0.3">
      <c r="A243" s="178" t="s">
        <v>3371</v>
      </c>
      <c r="B243" s="178" t="s">
        <v>77</v>
      </c>
      <c r="C243" s="178" t="s">
        <v>1486</v>
      </c>
      <c r="D243" s="178" t="s">
        <v>6446</v>
      </c>
      <c r="E243" s="179">
        <v>40709</v>
      </c>
      <c r="F243" s="180">
        <v>0</v>
      </c>
      <c r="G243" s="180">
        <v>407.16</v>
      </c>
      <c r="H243" s="180">
        <v>101.79</v>
      </c>
      <c r="I243" s="180">
        <f t="shared" si="6"/>
        <v>508.95000000000005</v>
      </c>
      <c r="J243" s="177" t="str">
        <f t="shared" si="7"/>
        <v>Date &gt; 1920</v>
      </c>
    </row>
    <row r="244" spans="1:10" x14ac:dyDescent="0.3">
      <c r="A244" s="178" t="s">
        <v>3371</v>
      </c>
      <c r="B244" s="178" t="s">
        <v>77</v>
      </c>
      <c r="C244" s="178" t="s">
        <v>1486</v>
      </c>
      <c r="D244" s="178" t="s">
        <v>6446</v>
      </c>
      <c r="E244" s="179">
        <v>40897</v>
      </c>
      <c r="F244" s="180">
        <v>0</v>
      </c>
      <c r="G244" s="180">
        <v>12541.58</v>
      </c>
      <c r="H244" s="180">
        <v>3135.39</v>
      </c>
      <c r="I244" s="180">
        <f t="shared" si="6"/>
        <v>15676.97</v>
      </c>
      <c r="J244" s="177" t="str">
        <f t="shared" si="7"/>
        <v>Date &gt; 1920</v>
      </c>
    </row>
    <row r="245" spans="1:10" x14ac:dyDescent="0.3">
      <c r="A245" s="178" t="s">
        <v>3371</v>
      </c>
      <c r="B245" s="178" t="s">
        <v>77</v>
      </c>
      <c r="C245" s="178" t="s">
        <v>1486</v>
      </c>
      <c r="D245" s="178" t="s">
        <v>6446</v>
      </c>
      <c r="E245" s="179">
        <v>41310</v>
      </c>
      <c r="F245" s="180">
        <v>0</v>
      </c>
      <c r="G245" s="180">
        <v>597.86</v>
      </c>
      <c r="H245" s="180">
        <v>0</v>
      </c>
      <c r="I245" s="180">
        <f t="shared" si="6"/>
        <v>597.86</v>
      </c>
      <c r="J245" s="177" t="str">
        <f t="shared" si="7"/>
        <v>Date &gt; 1920</v>
      </c>
    </row>
    <row r="246" spans="1:10" x14ac:dyDescent="0.3">
      <c r="A246" s="178" t="s">
        <v>3371</v>
      </c>
      <c r="B246" s="178" t="s">
        <v>77</v>
      </c>
      <c r="C246" s="178" t="s">
        <v>1486</v>
      </c>
      <c r="D246" s="178" t="s">
        <v>6446</v>
      </c>
      <c r="E246" s="179">
        <v>41453</v>
      </c>
      <c r="F246" s="180">
        <v>0</v>
      </c>
      <c r="G246" s="180">
        <v>7475.84</v>
      </c>
      <c r="H246" s="180">
        <v>5945.1</v>
      </c>
      <c r="I246" s="180">
        <f t="shared" si="6"/>
        <v>13420.94</v>
      </c>
      <c r="J246" s="177" t="str">
        <f t="shared" si="7"/>
        <v>Date &gt; 1920</v>
      </c>
    </row>
    <row r="247" spans="1:10" x14ac:dyDescent="0.3">
      <c r="A247" s="178" t="s">
        <v>3371</v>
      </c>
      <c r="B247" s="178" t="s">
        <v>77</v>
      </c>
      <c r="C247" s="178" t="s">
        <v>1486</v>
      </c>
      <c r="D247" s="178" t="s">
        <v>6447</v>
      </c>
      <c r="E247" s="179">
        <v>41310</v>
      </c>
      <c r="F247" s="180">
        <v>0</v>
      </c>
      <c r="G247" s="180">
        <v>7480</v>
      </c>
      <c r="H247" s="180">
        <v>1870</v>
      </c>
      <c r="I247" s="180">
        <f t="shared" si="6"/>
        <v>9350</v>
      </c>
      <c r="J247" s="177" t="str">
        <f t="shared" si="7"/>
        <v>Date &gt; 1920</v>
      </c>
    </row>
    <row r="248" spans="1:10" x14ac:dyDescent="0.3">
      <c r="A248" s="178" t="s">
        <v>3371</v>
      </c>
      <c r="B248" s="178" t="s">
        <v>77</v>
      </c>
      <c r="C248" s="178" t="s">
        <v>1486</v>
      </c>
      <c r="D248" s="178" t="s">
        <v>6447</v>
      </c>
      <c r="E248" s="179">
        <v>41354</v>
      </c>
      <c r="F248" s="180">
        <v>0</v>
      </c>
      <c r="G248" s="180">
        <v>1880</v>
      </c>
      <c r="H248" s="180">
        <v>470</v>
      </c>
      <c r="I248" s="180">
        <f t="shared" si="6"/>
        <v>2350</v>
      </c>
      <c r="J248" s="177" t="str">
        <f t="shared" si="7"/>
        <v>Date &gt; 1920</v>
      </c>
    </row>
    <row r="249" spans="1:10" x14ac:dyDescent="0.3">
      <c r="A249" s="178" t="s">
        <v>3371</v>
      </c>
      <c r="B249" s="178" t="s">
        <v>77</v>
      </c>
      <c r="C249" s="178" t="s">
        <v>1486</v>
      </c>
      <c r="D249" s="178" t="s">
        <v>6448</v>
      </c>
      <c r="E249" s="179">
        <v>41579</v>
      </c>
      <c r="F249" s="180">
        <v>0</v>
      </c>
      <c r="G249" s="180">
        <v>82715.990000000005</v>
      </c>
      <c r="H249" s="180">
        <v>37358</v>
      </c>
      <c r="I249" s="180">
        <f t="shared" si="6"/>
        <v>120073.99</v>
      </c>
      <c r="J249" s="177" t="str">
        <f t="shared" si="7"/>
        <v>Date &gt; 1920</v>
      </c>
    </row>
    <row r="250" spans="1:10" x14ac:dyDescent="0.3">
      <c r="A250" s="178" t="s">
        <v>3371</v>
      </c>
      <c r="B250" s="178" t="s">
        <v>77</v>
      </c>
      <c r="C250" s="178" t="s">
        <v>1486</v>
      </c>
      <c r="D250" s="178" t="s">
        <v>6449</v>
      </c>
      <c r="E250" s="179">
        <v>41689</v>
      </c>
      <c r="F250" s="180">
        <v>0</v>
      </c>
      <c r="G250" s="180">
        <v>7280</v>
      </c>
      <c r="H250" s="180">
        <v>1820</v>
      </c>
      <c r="I250" s="180">
        <f t="shared" si="6"/>
        <v>9100</v>
      </c>
      <c r="J250" s="177" t="str">
        <f t="shared" si="7"/>
        <v>Date &gt; 1920</v>
      </c>
    </row>
    <row r="251" spans="1:10" x14ac:dyDescent="0.3">
      <c r="A251" s="178" t="s">
        <v>3371</v>
      </c>
      <c r="B251" s="178" t="s">
        <v>77</v>
      </c>
      <c r="C251" s="178" t="s">
        <v>1486</v>
      </c>
      <c r="D251" s="178" t="s">
        <v>6450</v>
      </c>
      <c r="E251" s="179">
        <v>42251</v>
      </c>
      <c r="F251" s="180">
        <v>0</v>
      </c>
      <c r="G251" s="180">
        <v>13950</v>
      </c>
      <c r="H251" s="180">
        <v>1550</v>
      </c>
      <c r="I251" s="180">
        <f t="shared" si="6"/>
        <v>15500</v>
      </c>
      <c r="J251" s="177" t="str">
        <f t="shared" si="7"/>
        <v>Date &gt; 1920</v>
      </c>
    </row>
    <row r="252" spans="1:10" x14ac:dyDescent="0.3">
      <c r="A252" s="178" t="s">
        <v>3371</v>
      </c>
      <c r="B252" s="178" t="s">
        <v>77</v>
      </c>
      <c r="C252" s="178" t="s">
        <v>1486</v>
      </c>
      <c r="D252" s="178" t="s">
        <v>6450</v>
      </c>
      <c r="E252" s="179">
        <v>42282</v>
      </c>
      <c r="F252" s="180">
        <v>0</v>
      </c>
      <c r="G252" s="180">
        <v>19125</v>
      </c>
      <c r="H252" s="180">
        <v>2125</v>
      </c>
      <c r="I252" s="180">
        <f t="shared" si="6"/>
        <v>21250</v>
      </c>
      <c r="J252" s="177" t="str">
        <f t="shared" si="7"/>
        <v>Date &gt; 1920</v>
      </c>
    </row>
    <row r="253" spans="1:10" x14ac:dyDescent="0.3">
      <c r="A253" s="178" t="s">
        <v>3371</v>
      </c>
      <c r="B253" s="178" t="s">
        <v>77</v>
      </c>
      <c r="C253" s="178" t="s">
        <v>1486</v>
      </c>
      <c r="D253" s="178" t="s">
        <v>6450</v>
      </c>
      <c r="E253" s="179">
        <v>42388</v>
      </c>
      <c r="F253" s="180">
        <v>0</v>
      </c>
      <c r="G253" s="180">
        <v>11925</v>
      </c>
      <c r="H253" s="180">
        <v>1325</v>
      </c>
      <c r="I253" s="180">
        <f t="shared" si="6"/>
        <v>13250</v>
      </c>
      <c r="J253" s="177" t="str">
        <f t="shared" si="7"/>
        <v>Date &gt; 1920</v>
      </c>
    </row>
    <row r="254" spans="1:10" x14ac:dyDescent="0.3">
      <c r="A254" s="178" t="s">
        <v>3371</v>
      </c>
      <c r="B254" s="178" t="s">
        <v>77</v>
      </c>
      <c r="C254" s="178" t="s">
        <v>1486</v>
      </c>
      <c r="D254" s="178" t="s">
        <v>6451</v>
      </c>
      <c r="E254" s="179">
        <v>42625</v>
      </c>
      <c r="F254" s="180">
        <v>0</v>
      </c>
      <c r="G254" s="180">
        <v>92778.240000000005</v>
      </c>
      <c r="H254" s="180">
        <v>10308.69</v>
      </c>
      <c r="I254" s="180">
        <f t="shared" si="6"/>
        <v>103086.93000000001</v>
      </c>
      <c r="J254" s="177" t="str">
        <f t="shared" si="7"/>
        <v>Date &gt; 1920</v>
      </c>
    </row>
    <row r="255" spans="1:10" x14ac:dyDescent="0.3">
      <c r="A255" s="178" t="s">
        <v>3371</v>
      </c>
      <c r="B255" s="178" t="s">
        <v>77</v>
      </c>
      <c r="C255" s="178" t="s">
        <v>1486</v>
      </c>
      <c r="D255" s="178" t="s">
        <v>6451</v>
      </c>
      <c r="E255" s="179">
        <v>42667</v>
      </c>
      <c r="F255" s="180">
        <v>0</v>
      </c>
      <c r="G255" s="180">
        <v>28155.27</v>
      </c>
      <c r="H255" s="180">
        <v>3128.36</v>
      </c>
      <c r="I255" s="180">
        <f t="shared" si="6"/>
        <v>31283.63</v>
      </c>
      <c r="J255" s="177" t="str">
        <f t="shared" si="7"/>
        <v>Date &gt; 1920</v>
      </c>
    </row>
    <row r="256" spans="1:10" x14ac:dyDescent="0.3">
      <c r="A256" s="178" t="s">
        <v>3371</v>
      </c>
      <c r="B256" s="178" t="s">
        <v>77</v>
      </c>
      <c r="C256" s="178" t="s">
        <v>1486</v>
      </c>
      <c r="D256" s="178" t="s">
        <v>6451</v>
      </c>
      <c r="E256" s="179">
        <v>42704</v>
      </c>
      <c r="F256" s="180">
        <v>0</v>
      </c>
      <c r="G256" s="180">
        <v>4905</v>
      </c>
      <c r="H256" s="180">
        <v>545</v>
      </c>
      <c r="I256" s="180">
        <f t="shared" si="6"/>
        <v>5450</v>
      </c>
      <c r="J256" s="177" t="str">
        <f t="shared" si="7"/>
        <v>Date &gt; 1920</v>
      </c>
    </row>
    <row r="257" spans="1:10" x14ac:dyDescent="0.3">
      <c r="A257" s="178" t="s">
        <v>3371</v>
      </c>
      <c r="B257" s="178" t="s">
        <v>77</v>
      </c>
      <c r="C257" s="178" t="s">
        <v>1486</v>
      </c>
      <c r="D257" s="178" t="s">
        <v>6451</v>
      </c>
      <c r="E257" s="179">
        <v>42797</v>
      </c>
      <c r="F257" s="180">
        <v>0</v>
      </c>
      <c r="G257" s="180">
        <v>3012.3</v>
      </c>
      <c r="H257" s="180">
        <v>334.7</v>
      </c>
      <c r="I257" s="180">
        <f t="shared" si="6"/>
        <v>3347</v>
      </c>
      <c r="J257" s="177" t="str">
        <f t="shared" si="7"/>
        <v>Date &gt; 1920</v>
      </c>
    </row>
    <row r="258" spans="1:10" x14ac:dyDescent="0.3">
      <c r="A258" s="178" t="s">
        <v>3371</v>
      </c>
      <c r="B258" s="178" t="s">
        <v>77</v>
      </c>
      <c r="C258" s="178" t="s">
        <v>1486</v>
      </c>
      <c r="D258" s="178" t="s">
        <v>6451</v>
      </c>
      <c r="E258" s="179">
        <v>42997</v>
      </c>
      <c r="F258" s="180">
        <v>0</v>
      </c>
      <c r="G258" s="180">
        <v>3212.43</v>
      </c>
      <c r="H258" s="180">
        <v>356.94</v>
      </c>
      <c r="I258" s="180">
        <f t="shared" si="6"/>
        <v>3569.37</v>
      </c>
      <c r="J258" s="177" t="str">
        <f t="shared" si="7"/>
        <v>Date &gt; 1920</v>
      </c>
    </row>
    <row r="259" spans="1:10" x14ac:dyDescent="0.3">
      <c r="A259" s="178" t="s">
        <v>3371</v>
      </c>
      <c r="B259" s="178" t="s">
        <v>77</v>
      </c>
      <c r="C259" s="178" t="s">
        <v>1486</v>
      </c>
      <c r="D259" s="178" t="s">
        <v>6452</v>
      </c>
      <c r="E259" s="179">
        <v>42667</v>
      </c>
      <c r="F259" s="180">
        <v>0</v>
      </c>
      <c r="G259" s="180">
        <v>479482.68</v>
      </c>
      <c r="H259" s="180">
        <v>53275.85</v>
      </c>
      <c r="I259" s="180">
        <f t="shared" si="6"/>
        <v>532758.53</v>
      </c>
      <c r="J259" s="177" t="str">
        <f t="shared" si="7"/>
        <v>Date &gt; 1920</v>
      </c>
    </row>
    <row r="260" spans="1:10" x14ac:dyDescent="0.3">
      <c r="A260" s="178" t="s">
        <v>3371</v>
      </c>
      <c r="B260" s="178" t="s">
        <v>77</v>
      </c>
      <c r="C260" s="178" t="s">
        <v>1486</v>
      </c>
      <c r="D260" s="178" t="s">
        <v>6452</v>
      </c>
      <c r="E260" s="179">
        <v>42706</v>
      </c>
      <c r="F260" s="180">
        <v>0</v>
      </c>
      <c r="G260" s="180">
        <v>1433476.78</v>
      </c>
      <c r="H260" s="180">
        <v>159275.20000000001</v>
      </c>
      <c r="I260" s="180">
        <f t="shared" si="6"/>
        <v>1592751.98</v>
      </c>
      <c r="J260" s="177" t="str">
        <f t="shared" si="7"/>
        <v>Date &gt; 1920</v>
      </c>
    </row>
    <row r="261" spans="1:10" x14ac:dyDescent="0.3">
      <c r="A261" s="178" t="s">
        <v>3371</v>
      </c>
      <c r="B261" s="178" t="s">
        <v>77</v>
      </c>
      <c r="C261" s="178" t="s">
        <v>1486</v>
      </c>
      <c r="D261" s="178" t="s">
        <v>6452</v>
      </c>
      <c r="E261" s="179">
        <v>42797</v>
      </c>
      <c r="F261" s="180">
        <v>0</v>
      </c>
      <c r="G261" s="180">
        <v>275340.92</v>
      </c>
      <c r="H261" s="180">
        <v>30593.439999999999</v>
      </c>
      <c r="I261" s="180">
        <f t="shared" ref="I261:I324" si="8">SUM(F261:H261)</f>
        <v>305934.36</v>
      </c>
      <c r="J261" s="177" t="str">
        <f t="shared" ref="J261:J324" si="9">IF(OR(YEAR(E261)&gt; 1920, ISBLANK(E261)), "Date &gt; 1920", "Sketchy date")</f>
        <v>Date &gt; 1920</v>
      </c>
    </row>
    <row r="262" spans="1:10" x14ac:dyDescent="0.3">
      <c r="A262" s="178" t="s">
        <v>3371</v>
      </c>
      <c r="B262" s="178" t="s">
        <v>77</v>
      </c>
      <c r="C262" s="178" t="s">
        <v>1486</v>
      </c>
      <c r="D262" s="178" t="s">
        <v>6452</v>
      </c>
      <c r="E262" s="179">
        <v>42835</v>
      </c>
      <c r="F262" s="180">
        <v>0</v>
      </c>
      <c r="G262" s="180">
        <v>93039.96</v>
      </c>
      <c r="H262" s="180">
        <v>10337.780000000001</v>
      </c>
      <c r="I262" s="180">
        <f t="shared" si="8"/>
        <v>103377.74</v>
      </c>
      <c r="J262" s="177" t="str">
        <f t="shared" si="9"/>
        <v>Date &gt; 1920</v>
      </c>
    </row>
    <row r="263" spans="1:10" x14ac:dyDescent="0.3">
      <c r="A263" s="178" t="s">
        <v>3371</v>
      </c>
      <c r="B263" s="178" t="s">
        <v>77</v>
      </c>
      <c r="C263" s="178" t="s">
        <v>1486</v>
      </c>
      <c r="D263" s="178" t="s">
        <v>6452</v>
      </c>
      <c r="E263" s="179">
        <v>43059</v>
      </c>
      <c r="F263" s="180">
        <v>0</v>
      </c>
      <c r="G263" s="180">
        <v>478811.66</v>
      </c>
      <c r="H263" s="180">
        <v>421602.44</v>
      </c>
      <c r="I263" s="180">
        <f t="shared" si="8"/>
        <v>900414.1</v>
      </c>
      <c r="J263" s="177" t="str">
        <f t="shared" si="9"/>
        <v>Date &gt; 1920</v>
      </c>
    </row>
    <row r="264" spans="1:10" x14ac:dyDescent="0.3">
      <c r="A264" s="178" t="s">
        <v>3371</v>
      </c>
      <c r="B264" s="178" t="s">
        <v>77</v>
      </c>
      <c r="C264" s="178" t="s">
        <v>1486</v>
      </c>
      <c r="D264" s="178" t="s">
        <v>6453</v>
      </c>
      <c r="E264" s="179">
        <v>43866</v>
      </c>
      <c r="F264" s="180">
        <v>0</v>
      </c>
      <c r="G264" s="180">
        <v>24058.75</v>
      </c>
      <c r="H264" s="180">
        <v>1266.25</v>
      </c>
      <c r="I264" s="180">
        <f t="shared" si="8"/>
        <v>25325</v>
      </c>
      <c r="J264" s="177" t="str">
        <f t="shared" si="9"/>
        <v>Date &gt; 1920</v>
      </c>
    </row>
    <row r="265" spans="1:10" x14ac:dyDescent="0.3">
      <c r="A265" s="178" t="s">
        <v>3371</v>
      </c>
      <c r="B265" s="178" t="s">
        <v>77</v>
      </c>
      <c r="C265" s="178" t="s">
        <v>1486</v>
      </c>
      <c r="D265" s="178" t="s">
        <v>6453</v>
      </c>
      <c r="E265" s="179">
        <v>44005</v>
      </c>
      <c r="F265" s="180">
        <v>0</v>
      </c>
      <c r="G265" s="180">
        <v>27692.5</v>
      </c>
      <c r="H265" s="180">
        <v>1457.5</v>
      </c>
      <c r="I265" s="180">
        <f t="shared" si="8"/>
        <v>29150</v>
      </c>
      <c r="J265" s="177" t="str">
        <f t="shared" si="9"/>
        <v>Date &gt; 1920</v>
      </c>
    </row>
    <row r="266" spans="1:10" x14ac:dyDescent="0.3">
      <c r="A266" s="178" t="s">
        <v>3371</v>
      </c>
      <c r="B266" s="178" t="s">
        <v>77</v>
      </c>
      <c r="C266" s="178" t="s">
        <v>1486</v>
      </c>
      <c r="D266" s="178" t="s">
        <v>6453</v>
      </c>
      <c r="E266" s="179">
        <v>44071</v>
      </c>
      <c r="F266" s="180">
        <v>0</v>
      </c>
      <c r="G266" s="180">
        <v>155138.9</v>
      </c>
      <c r="H266" s="180">
        <v>8165.21</v>
      </c>
      <c r="I266" s="180">
        <f t="shared" si="8"/>
        <v>163304.10999999999</v>
      </c>
      <c r="J266" s="177" t="str">
        <f t="shared" si="9"/>
        <v>Date &gt; 1920</v>
      </c>
    </row>
    <row r="267" spans="1:10" x14ac:dyDescent="0.3">
      <c r="A267" s="178" t="s">
        <v>3371</v>
      </c>
      <c r="B267" s="178" t="s">
        <v>77</v>
      </c>
      <c r="C267" s="178" t="s">
        <v>1486</v>
      </c>
      <c r="D267" s="178" t="s">
        <v>6453</v>
      </c>
      <c r="E267" s="179">
        <v>44230</v>
      </c>
      <c r="F267" s="180">
        <v>0</v>
      </c>
      <c r="G267" s="180">
        <v>40731.25</v>
      </c>
      <c r="H267" s="180">
        <v>2143.75</v>
      </c>
      <c r="I267" s="180">
        <f t="shared" si="8"/>
        <v>42875</v>
      </c>
      <c r="J267" s="177" t="str">
        <f t="shared" si="9"/>
        <v>Date &gt; 1920</v>
      </c>
    </row>
    <row r="268" spans="1:10" x14ac:dyDescent="0.3">
      <c r="A268" s="178" t="s">
        <v>3371</v>
      </c>
      <c r="B268" s="178" t="s">
        <v>105</v>
      </c>
      <c r="C268" s="178" t="s">
        <v>4174</v>
      </c>
      <c r="D268" s="178" t="s">
        <v>6454</v>
      </c>
      <c r="E268" s="179">
        <v>27500</v>
      </c>
      <c r="F268" s="180">
        <v>0</v>
      </c>
      <c r="G268" s="180">
        <v>41908.120000000003</v>
      </c>
      <c r="H268" s="180">
        <v>0</v>
      </c>
      <c r="I268" s="180">
        <f t="shared" si="8"/>
        <v>41908.120000000003</v>
      </c>
      <c r="J268" s="177" t="str">
        <f t="shared" si="9"/>
        <v>Date &gt; 1920</v>
      </c>
    </row>
    <row r="269" spans="1:10" x14ac:dyDescent="0.3">
      <c r="A269" s="178" t="s">
        <v>3371</v>
      </c>
      <c r="B269" s="178" t="s">
        <v>105</v>
      </c>
      <c r="C269" s="178" t="s">
        <v>4174</v>
      </c>
      <c r="D269" s="178" t="s">
        <v>6366</v>
      </c>
      <c r="E269" s="179">
        <v>27206</v>
      </c>
      <c r="F269" s="180">
        <v>0</v>
      </c>
      <c r="G269" s="180">
        <v>2577.85</v>
      </c>
      <c r="H269" s="180">
        <v>2577.86</v>
      </c>
      <c r="I269" s="180">
        <f t="shared" si="8"/>
        <v>5155.71</v>
      </c>
      <c r="J269" s="177" t="str">
        <f t="shared" si="9"/>
        <v>Date &gt; 1920</v>
      </c>
    </row>
    <row r="270" spans="1:10" x14ac:dyDescent="0.3">
      <c r="A270" s="178" t="s">
        <v>3371</v>
      </c>
      <c r="B270" s="178" t="s">
        <v>105</v>
      </c>
      <c r="C270" s="178" t="s">
        <v>4174</v>
      </c>
      <c r="D270" s="178" t="s">
        <v>6455</v>
      </c>
      <c r="E270" s="179">
        <v>38373</v>
      </c>
      <c r="F270" s="180">
        <v>0</v>
      </c>
      <c r="G270" s="180">
        <v>12180</v>
      </c>
      <c r="H270" s="180">
        <v>3045</v>
      </c>
      <c r="I270" s="180">
        <f t="shared" si="8"/>
        <v>15225</v>
      </c>
      <c r="J270" s="177" t="str">
        <f t="shared" si="9"/>
        <v>Date &gt; 1920</v>
      </c>
    </row>
    <row r="271" spans="1:10" x14ac:dyDescent="0.3">
      <c r="A271" s="178" t="s">
        <v>3371</v>
      </c>
      <c r="B271" s="178" t="s">
        <v>145</v>
      </c>
      <c r="C271" s="178" t="s">
        <v>6456</v>
      </c>
      <c r="D271" s="178" t="s">
        <v>6457</v>
      </c>
      <c r="E271" s="179">
        <v>20018</v>
      </c>
      <c r="F271" s="180">
        <v>205572.79</v>
      </c>
      <c r="G271" s="180">
        <v>165000</v>
      </c>
      <c r="H271" s="180">
        <v>40885.79</v>
      </c>
      <c r="I271" s="180">
        <f t="shared" si="8"/>
        <v>411458.58</v>
      </c>
      <c r="J271" s="177" t="str">
        <f t="shared" si="9"/>
        <v>Date &gt; 1920</v>
      </c>
    </row>
    <row r="272" spans="1:10" x14ac:dyDescent="0.3">
      <c r="A272" s="178" t="s">
        <v>3371</v>
      </c>
      <c r="B272" s="178" t="s">
        <v>145</v>
      </c>
      <c r="C272" s="178" t="s">
        <v>6456</v>
      </c>
      <c r="D272" s="178" t="s">
        <v>6400</v>
      </c>
      <c r="E272" s="179">
        <v>21647</v>
      </c>
      <c r="F272" s="180">
        <v>0</v>
      </c>
      <c r="G272" s="180">
        <v>6458.85</v>
      </c>
      <c r="H272" s="180">
        <v>3229.43</v>
      </c>
      <c r="I272" s="180">
        <f t="shared" si="8"/>
        <v>9688.2800000000007</v>
      </c>
      <c r="J272" s="177" t="str">
        <f t="shared" si="9"/>
        <v>Date &gt; 1920</v>
      </c>
    </row>
    <row r="273" spans="1:10" x14ac:dyDescent="0.3">
      <c r="A273" s="178" t="s">
        <v>3371</v>
      </c>
      <c r="B273" s="178" t="s">
        <v>145</v>
      </c>
      <c r="C273" s="178" t="s">
        <v>6456</v>
      </c>
      <c r="D273" s="178" t="s">
        <v>6458</v>
      </c>
      <c r="E273" s="179">
        <v>23572</v>
      </c>
      <c r="F273" s="180">
        <v>117438.01</v>
      </c>
      <c r="G273" s="180">
        <v>0</v>
      </c>
      <c r="H273" s="180">
        <v>121706.4</v>
      </c>
      <c r="I273" s="180">
        <f t="shared" si="8"/>
        <v>239144.40999999997</v>
      </c>
      <c r="J273" s="177" t="str">
        <f t="shared" si="9"/>
        <v>Date &gt; 1920</v>
      </c>
    </row>
    <row r="274" spans="1:10" x14ac:dyDescent="0.3">
      <c r="A274" s="178" t="s">
        <v>3371</v>
      </c>
      <c r="B274" s="178" t="s">
        <v>145</v>
      </c>
      <c r="C274" s="178" t="s">
        <v>6456</v>
      </c>
      <c r="D274" s="178" t="s">
        <v>6459</v>
      </c>
      <c r="E274" s="179">
        <v>24091</v>
      </c>
      <c r="F274" s="180">
        <v>64180.71</v>
      </c>
      <c r="G274" s="180">
        <v>0</v>
      </c>
      <c r="H274" s="180">
        <v>65294.5</v>
      </c>
      <c r="I274" s="180">
        <f t="shared" si="8"/>
        <v>129475.20999999999</v>
      </c>
      <c r="J274" s="177" t="str">
        <f t="shared" si="9"/>
        <v>Date &gt; 1920</v>
      </c>
    </row>
    <row r="275" spans="1:10" x14ac:dyDescent="0.3">
      <c r="A275" s="178" t="s">
        <v>3371</v>
      </c>
      <c r="B275" s="178" t="s">
        <v>145</v>
      </c>
      <c r="C275" s="178" t="s">
        <v>6456</v>
      </c>
      <c r="D275" s="178" t="s">
        <v>6400</v>
      </c>
      <c r="E275" s="179">
        <v>23698</v>
      </c>
      <c r="F275" s="180">
        <v>0</v>
      </c>
      <c r="G275" s="180">
        <v>8770.11</v>
      </c>
      <c r="H275" s="180">
        <v>4385.05</v>
      </c>
      <c r="I275" s="180">
        <f t="shared" si="8"/>
        <v>13155.16</v>
      </c>
      <c r="J275" s="177" t="str">
        <f t="shared" si="9"/>
        <v>Date &gt; 1920</v>
      </c>
    </row>
    <row r="276" spans="1:10" x14ac:dyDescent="0.3">
      <c r="A276" s="178" t="s">
        <v>3371</v>
      </c>
      <c r="B276" s="178" t="s">
        <v>145</v>
      </c>
      <c r="C276" s="178" t="s">
        <v>6456</v>
      </c>
      <c r="D276" s="178" t="s">
        <v>6460</v>
      </c>
      <c r="E276" s="179">
        <v>25269</v>
      </c>
      <c r="F276" s="180">
        <v>62356.77</v>
      </c>
      <c r="G276" s="180">
        <v>52978.33</v>
      </c>
      <c r="H276" s="180">
        <v>43599.91</v>
      </c>
      <c r="I276" s="180">
        <f t="shared" si="8"/>
        <v>158935.01</v>
      </c>
      <c r="J276" s="177" t="str">
        <f t="shared" si="9"/>
        <v>Date &gt; 1920</v>
      </c>
    </row>
    <row r="277" spans="1:10" x14ac:dyDescent="0.3">
      <c r="A277" s="178" t="s">
        <v>3371</v>
      </c>
      <c r="B277" s="178" t="s">
        <v>145</v>
      </c>
      <c r="C277" s="178" t="s">
        <v>6456</v>
      </c>
      <c r="D277" s="178" t="s">
        <v>6461</v>
      </c>
      <c r="E277" s="179">
        <v>25337</v>
      </c>
      <c r="F277" s="180">
        <v>22396.23</v>
      </c>
      <c r="G277" s="180">
        <v>23667.55</v>
      </c>
      <c r="H277" s="180">
        <v>19762.03</v>
      </c>
      <c r="I277" s="180">
        <f t="shared" si="8"/>
        <v>65825.81</v>
      </c>
      <c r="J277" s="177" t="str">
        <f t="shared" si="9"/>
        <v>Date &gt; 1920</v>
      </c>
    </row>
    <row r="278" spans="1:10" x14ac:dyDescent="0.3">
      <c r="A278" s="178" t="s">
        <v>3371</v>
      </c>
      <c r="B278" s="178" t="s">
        <v>145</v>
      </c>
      <c r="C278" s="178" t="s">
        <v>6456</v>
      </c>
      <c r="D278" s="178" t="s">
        <v>6462</v>
      </c>
      <c r="E278" s="179">
        <v>26319</v>
      </c>
      <c r="F278" s="180">
        <v>0</v>
      </c>
      <c r="G278" s="180">
        <v>28207.47</v>
      </c>
      <c r="H278" s="180">
        <v>28207.47</v>
      </c>
      <c r="I278" s="180">
        <f t="shared" si="8"/>
        <v>56414.94</v>
      </c>
      <c r="J278" s="177" t="str">
        <f t="shared" si="9"/>
        <v>Date &gt; 1920</v>
      </c>
    </row>
    <row r="279" spans="1:10" x14ac:dyDescent="0.3">
      <c r="A279" s="178" t="s">
        <v>3371</v>
      </c>
      <c r="B279" s="178" t="s">
        <v>145</v>
      </c>
      <c r="C279" s="178" t="s">
        <v>6456</v>
      </c>
      <c r="D279" s="178" t="s">
        <v>6463</v>
      </c>
      <c r="E279" s="179">
        <v>27376</v>
      </c>
      <c r="F279" s="180">
        <v>0</v>
      </c>
      <c r="G279" s="180">
        <v>203042.38</v>
      </c>
      <c r="H279" s="180">
        <v>101675.65</v>
      </c>
      <c r="I279" s="180">
        <f t="shared" si="8"/>
        <v>304718.03000000003</v>
      </c>
      <c r="J279" s="177" t="str">
        <f t="shared" si="9"/>
        <v>Date &gt; 1920</v>
      </c>
    </row>
    <row r="280" spans="1:10" x14ac:dyDescent="0.3">
      <c r="A280" s="178" t="s">
        <v>3371</v>
      </c>
      <c r="B280" s="178" t="s">
        <v>145</v>
      </c>
      <c r="C280" s="178" t="s">
        <v>6456</v>
      </c>
      <c r="D280" s="178" t="s">
        <v>6464</v>
      </c>
      <c r="E280" s="179">
        <v>26989</v>
      </c>
      <c r="F280" s="180">
        <v>0</v>
      </c>
      <c r="G280" s="180">
        <v>5000</v>
      </c>
      <c r="H280" s="180">
        <v>6048.57</v>
      </c>
      <c r="I280" s="180">
        <f t="shared" si="8"/>
        <v>11048.57</v>
      </c>
      <c r="J280" s="177" t="str">
        <f t="shared" si="9"/>
        <v>Date &gt; 1920</v>
      </c>
    </row>
    <row r="281" spans="1:10" x14ac:dyDescent="0.3">
      <c r="A281" s="178" t="s">
        <v>3371</v>
      </c>
      <c r="B281" s="178" t="s">
        <v>145</v>
      </c>
      <c r="C281" s="178" t="s">
        <v>6456</v>
      </c>
      <c r="D281" s="178" t="s">
        <v>6462</v>
      </c>
      <c r="E281" s="179">
        <v>28268</v>
      </c>
      <c r="F281" s="180">
        <v>0</v>
      </c>
      <c r="G281" s="180">
        <v>10062</v>
      </c>
      <c r="H281" s="180">
        <v>10097</v>
      </c>
      <c r="I281" s="180">
        <f t="shared" si="8"/>
        <v>20159</v>
      </c>
      <c r="J281" s="177" t="str">
        <f t="shared" si="9"/>
        <v>Date &gt; 1920</v>
      </c>
    </row>
    <row r="282" spans="1:10" x14ac:dyDescent="0.3">
      <c r="A282" s="178" t="s">
        <v>3371</v>
      </c>
      <c r="B282" s="178" t="s">
        <v>145</v>
      </c>
      <c r="C282" s="178" t="s">
        <v>6456</v>
      </c>
      <c r="D282" s="178" t="s">
        <v>6465</v>
      </c>
      <c r="E282" s="179">
        <v>28409</v>
      </c>
      <c r="F282" s="180">
        <v>198961.37</v>
      </c>
      <c r="G282" s="180">
        <v>44246.06</v>
      </c>
      <c r="H282" s="180">
        <v>49735.75</v>
      </c>
      <c r="I282" s="180">
        <f t="shared" si="8"/>
        <v>292943.18</v>
      </c>
      <c r="J282" s="177" t="str">
        <f t="shared" si="9"/>
        <v>Date &gt; 1920</v>
      </c>
    </row>
    <row r="283" spans="1:10" x14ac:dyDescent="0.3">
      <c r="A283" s="178" t="s">
        <v>3371</v>
      </c>
      <c r="B283" s="178" t="s">
        <v>145</v>
      </c>
      <c r="C283" s="178" t="s">
        <v>6456</v>
      </c>
      <c r="D283" s="178" t="s">
        <v>6466</v>
      </c>
      <c r="E283" s="179">
        <v>28522</v>
      </c>
      <c r="F283" s="180">
        <v>0</v>
      </c>
      <c r="G283" s="180">
        <v>81000</v>
      </c>
      <c r="H283" s="180">
        <v>58358.43</v>
      </c>
      <c r="I283" s="180">
        <f t="shared" si="8"/>
        <v>139358.43</v>
      </c>
      <c r="J283" s="177" t="str">
        <f t="shared" si="9"/>
        <v>Date &gt; 1920</v>
      </c>
    </row>
    <row r="284" spans="1:10" x14ac:dyDescent="0.3">
      <c r="A284" s="178" t="s">
        <v>3371</v>
      </c>
      <c r="B284" s="178" t="s">
        <v>145</v>
      </c>
      <c r="C284" s="178" t="s">
        <v>6456</v>
      </c>
      <c r="D284" s="178" t="s">
        <v>6462</v>
      </c>
      <c r="E284" s="179">
        <v>28972</v>
      </c>
      <c r="F284" s="180">
        <v>0</v>
      </c>
      <c r="G284" s="180">
        <v>3920.66</v>
      </c>
      <c r="H284" s="180">
        <v>1960.34</v>
      </c>
      <c r="I284" s="180">
        <f t="shared" si="8"/>
        <v>5881</v>
      </c>
      <c r="J284" s="177" t="str">
        <f t="shared" si="9"/>
        <v>Date &gt; 1920</v>
      </c>
    </row>
    <row r="285" spans="1:10" x14ac:dyDescent="0.3">
      <c r="A285" s="178" t="s">
        <v>3371</v>
      </c>
      <c r="B285" s="178" t="s">
        <v>145</v>
      </c>
      <c r="C285" s="178" t="s">
        <v>6456</v>
      </c>
      <c r="D285" s="178" t="s">
        <v>6462</v>
      </c>
      <c r="E285" s="179">
        <v>29579</v>
      </c>
      <c r="F285" s="180">
        <v>0</v>
      </c>
      <c r="G285" s="180">
        <v>7659.5</v>
      </c>
      <c r="H285" s="180">
        <v>3829.75</v>
      </c>
      <c r="I285" s="180">
        <f t="shared" si="8"/>
        <v>11489.25</v>
      </c>
      <c r="J285" s="177" t="str">
        <f t="shared" si="9"/>
        <v>Date &gt; 1920</v>
      </c>
    </row>
    <row r="286" spans="1:10" x14ac:dyDescent="0.3">
      <c r="A286" s="178" t="s">
        <v>3371</v>
      </c>
      <c r="B286" s="178" t="s">
        <v>145</v>
      </c>
      <c r="C286" s="178" t="s">
        <v>6456</v>
      </c>
      <c r="D286" s="178" t="s">
        <v>6467</v>
      </c>
      <c r="E286" s="179">
        <v>30251</v>
      </c>
      <c r="F286" s="180">
        <v>0</v>
      </c>
      <c r="G286" s="180">
        <v>76334.37</v>
      </c>
      <c r="H286" s="180">
        <v>38167.18</v>
      </c>
      <c r="I286" s="180">
        <f t="shared" si="8"/>
        <v>114501.54999999999</v>
      </c>
      <c r="J286" s="177" t="str">
        <f t="shared" si="9"/>
        <v>Date &gt; 1920</v>
      </c>
    </row>
    <row r="287" spans="1:10" x14ac:dyDescent="0.3">
      <c r="A287" s="178" t="s">
        <v>3371</v>
      </c>
      <c r="B287" s="178" t="s">
        <v>145</v>
      </c>
      <c r="C287" s="178" t="s">
        <v>6456</v>
      </c>
      <c r="D287" s="178" t="s">
        <v>6465</v>
      </c>
      <c r="E287" s="179">
        <v>30428</v>
      </c>
      <c r="F287" s="180">
        <v>0</v>
      </c>
      <c r="G287" s="180">
        <v>11044.64</v>
      </c>
      <c r="H287" s="180">
        <v>5522.32</v>
      </c>
      <c r="I287" s="180">
        <f t="shared" si="8"/>
        <v>16566.96</v>
      </c>
      <c r="J287" s="177" t="str">
        <f t="shared" si="9"/>
        <v>Date &gt; 1920</v>
      </c>
    </row>
    <row r="288" spans="1:10" x14ac:dyDescent="0.3">
      <c r="A288" s="178" t="s">
        <v>3371</v>
      </c>
      <c r="B288" s="178" t="s">
        <v>145</v>
      </c>
      <c r="C288" s="178" t="s">
        <v>6456</v>
      </c>
      <c r="D288" s="178" t="s">
        <v>6468</v>
      </c>
      <c r="E288" s="179">
        <v>32590</v>
      </c>
      <c r="F288" s="180">
        <v>0</v>
      </c>
      <c r="G288" s="180">
        <v>895619.73</v>
      </c>
      <c r="H288" s="180">
        <v>447809.85</v>
      </c>
      <c r="I288" s="180">
        <f t="shared" si="8"/>
        <v>1343429.58</v>
      </c>
      <c r="J288" s="177" t="str">
        <f t="shared" si="9"/>
        <v>Date &gt; 1920</v>
      </c>
    </row>
    <row r="289" spans="1:10" x14ac:dyDescent="0.3">
      <c r="A289" s="178" t="s">
        <v>3371</v>
      </c>
      <c r="B289" s="178" t="s">
        <v>145</v>
      </c>
      <c r="C289" s="178" t="s">
        <v>6456</v>
      </c>
      <c r="D289" s="178" t="s">
        <v>6469</v>
      </c>
      <c r="E289" s="179">
        <v>32132</v>
      </c>
      <c r="F289" s="180">
        <v>0</v>
      </c>
      <c r="G289" s="180">
        <v>182302.71</v>
      </c>
      <c r="H289" s="180">
        <v>91151.360000000001</v>
      </c>
      <c r="I289" s="180">
        <f t="shared" si="8"/>
        <v>273454.07</v>
      </c>
      <c r="J289" s="177" t="str">
        <f t="shared" si="9"/>
        <v>Date &gt; 1920</v>
      </c>
    </row>
    <row r="290" spans="1:10" x14ac:dyDescent="0.3">
      <c r="A290" s="178" t="s">
        <v>3371</v>
      </c>
      <c r="B290" s="178" t="s">
        <v>145</v>
      </c>
      <c r="C290" s="178" t="s">
        <v>6456</v>
      </c>
      <c r="D290" s="178" t="s">
        <v>6469</v>
      </c>
      <c r="E290" s="179">
        <v>32475</v>
      </c>
      <c r="F290" s="180">
        <v>0</v>
      </c>
      <c r="G290" s="180">
        <v>8297.4599999999991</v>
      </c>
      <c r="H290" s="180">
        <v>9528</v>
      </c>
      <c r="I290" s="180">
        <f t="shared" si="8"/>
        <v>17825.46</v>
      </c>
      <c r="J290" s="177" t="str">
        <f t="shared" si="9"/>
        <v>Date &gt; 1920</v>
      </c>
    </row>
    <row r="291" spans="1:10" x14ac:dyDescent="0.3">
      <c r="A291" s="178" t="s">
        <v>3371</v>
      </c>
      <c r="B291" s="178" t="s">
        <v>145</v>
      </c>
      <c r="C291" s="178" t="s">
        <v>6456</v>
      </c>
      <c r="D291" s="178" t="s">
        <v>6469</v>
      </c>
      <c r="E291" s="179">
        <v>32783</v>
      </c>
      <c r="F291" s="180">
        <v>0</v>
      </c>
      <c r="G291" s="180">
        <v>8388.4599999999991</v>
      </c>
      <c r="H291" s="180">
        <v>4314.82</v>
      </c>
      <c r="I291" s="180">
        <f t="shared" si="8"/>
        <v>12703.279999999999</v>
      </c>
      <c r="J291" s="177" t="str">
        <f t="shared" si="9"/>
        <v>Date &gt; 1920</v>
      </c>
    </row>
    <row r="292" spans="1:10" x14ac:dyDescent="0.3">
      <c r="A292" s="178" t="s">
        <v>3371</v>
      </c>
      <c r="B292" s="178" t="s">
        <v>145</v>
      </c>
      <c r="C292" s="178" t="s">
        <v>6456</v>
      </c>
      <c r="D292" s="178" t="s">
        <v>6470</v>
      </c>
      <c r="E292" s="179">
        <v>32512</v>
      </c>
      <c r="F292" s="180">
        <v>0</v>
      </c>
      <c r="G292" s="180">
        <v>72559.55</v>
      </c>
      <c r="H292" s="180">
        <v>36279.769999999997</v>
      </c>
      <c r="I292" s="180">
        <f t="shared" si="8"/>
        <v>108839.32</v>
      </c>
      <c r="J292" s="177" t="str">
        <f t="shared" si="9"/>
        <v>Date &gt; 1920</v>
      </c>
    </row>
    <row r="293" spans="1:10" x14ac:dyDescent="0.3">
      <c r="A293" s="178" t="s">
        <v>3371</v>
      </c>
      <c r="B293" s="178" t="s">
        <v>145</v>
      </c>
      <c r="C293" s="178" t="s">
        <v>6456</v>
      </c>
      <c r="D293" s="178" t="s">
        <v>6470</v>
      </c>
      <c r="E293" s="179">
        <v>34009</v>
      </c>
      <c r="F293" s="180">
        <v>0</v>
      </c>
      <c r="G293" s="180">
        <v>4913.72</v>
      </c>
      <c r="H293" s="180">
        <v>2456.85</v>
      </c>
      <c r="I293" s="180">
        <f t="shared" si="8"/>
        <v>7370.57</v>
      </c>
      <c r="J293" s="177" t="str">
        <f t="shared" si="9"/>
        <v>Date &gt; 1920</v>
      </c>
    </row>
    <row r="294" spans="1:10" x14ac:dyDescent="0.3">
      <c r="A294" s="178" t="s">
        <v>3371</v>
      </c>
      <c r="B294" s="178" t="s">
        <v>145</v>
      </c>
      <c r="C294" s="178" t="s">
        <v>6456</v>
      </c>
      <c r="D294" s="178" t="s">
        <v>6471</v>
      </c>
      <c r="E294" s="179">
        <v>32475</v>
      </c>
      <c r="F294" s="180">
        <v>0</v>
      </c>
      <c r="G294" s="180">
        <v>98664.12</v>
      </c>
      <c r="H294" s="180">
        <v>49332.04</v>
      </c>
      <c r="I294" s="180">
        <f t="shared" si="8"/>
        <v>147996.16</v>
      </c>
      <c r="J294" s="177" t="str">
        <f t="shared" si="9"/>
        <v>Date &gt; 1920</v>
      </c>
    </row>
    <row r="295" spans="1:10" x14ac:dyDescent="0.3">
      <c r="A295" s="178" t="s">
        <v>3371</v>
      </c>
      <c r="B295" s="178" t="s">
        <v>145</v>
      </c>
      <c r="C295" s="178" t="s">
        <v>6456</v>
      </c>
      <c r="D295" s="178" t="s">
        <v>6471</v>
      </c>
      <c r="E295" s="179">
        <v>32681</v>
      </c>
      <c r="F295" s="180">
        <v>0</v>
      </c>
      <c r="G295" s="180">
        <v>13158.09</v>
      </c>
      <c r="H295" s="180">
        <v>6579.06</v>
      </c>
      <c r="I295" s="180">
        <f t="shared" si="8"/>
        <v>19737.150000000001</v>
      </c>
      <c r="J295" s="177" t="str">
        <f t="shared" si="9"/>
        <v>Date &gt; 1920</v>
      </c>
    </row>
    <row r="296" spans="1:10" x14ac:dyDescent="0.3">
      <c r="A296" s="178" t="s">
        <v>3371</v>
      </c>
      <c r="B296" s="178" t="s">
        <v>145</v>
      </c>
      <c r="C296" s="178" t="s">
        <v>6456</v>
      </c>
      <c r="D296" s="178" t="s">
        <v>6472</v>
      </c>
      <c r="E296" s="179">
        <v>32512</v>
      </c>
      <c r="F296" s="180">
        <v>0</v>
      </c>
      <c r="G296" s="180">
        <v>171867.58</v>
      </c>
      <c r="H296" s="180">
        <v>85933.759999999995</v>
      </c>
      <c r="I296" s="180">
        <f t="shared" si="8"/>
        <v>257801.33999999997</v>
      </c>
      <c r="J296" s="177" t="str">
        <f t="shared" si="9"/>
        <v>Date &gt; 1920</v>
      </c>
    </row>
    <row r="297" spans="1:10" x14ac:dyDescent="0.3">
      <c r="A297" s="178" t="s">
        <v>3371</v>
      </c>
      <c r="B297" s="178" t="s">
        <v>145</v>
      </c>
      <c r="C297" s="178" t="s">
        <v>6456</v>
      </c>
      <c r="D297" s="178" t="s">
        <v>6472</v>
      </c>
      <c r="E297" s="179">
        <v>33751</v>
      </c>
      <c r="F297" s="180">
        <v>0</v>
      </c>
      <c r="G297" s="180">
        <v>30750.12</v>
      </c>
      <c r="H297" s="180">
        <v>15375.07</v>
      </c>
      <c r="I297" s="180">
        <f t="shared" si="8"/>
        <v>46125.19</v>
      </c>
      <c r="J297" s="177" t="str">
        <f t="shared" si="9"/>
        <v>Date &gt; 1920</v>
      </c>
    </row>
    <row r="298" spans="1:10" x14ac:dyDescent="0.3">
      <c r="A298" s="178" t="s">
        <v>3371</v>
      </c>
      <c r="B298" s="178" t="s">
        <v>145</v>
      </c>
      <c r="C298" s="178" t="s">
        <v>6456</v>
      </c>
      <c r="D298" s="178" t="s">
        <v>6473</v>
      </c>
      <c r="E298" s="179">
        <v>32794</v>
      </c>
      <c r="F298" s="180">
        <v>0</v>
      </c>
      <c r="G298" s="180">
        <v>66384.42</v>
      </c>
      <c r="H298" s="180">
        <v>33192.19</v>
      </c>
      <c r="I298" s="180">
        <f t="shared" si="8"/>
        <v>99576.61</v>
      </c>
      <c r="J298" s="177" t="str">
        <f t="shared" si="9"/>
        <v>Date &gt; 1920</v>
      </c>
    </row>
    <row r="299" spans="1:10" x14ac:dyDescent="0.3">
      <c r="A299" s="178" t="s">
        <v>3371</v>
      </c>
      <c r="B299" s="178" t="s">
        <v>145</v>
      </c>
      <c r="C299" s="178" t="s">
        <v>6456</v>
      </c>
      <c r="D299" s="178" t="s">
        <v>6473</v>
      </c>
      <c r="E299" s="179">
        <v>34016</v>
      </c>
      <c r="F299" s="180">
        <v>0</v>
      </c>
      <c r="G299" s="180">
        <v>9478.76</v>
      </c>
      <c r="H299" s="180">
        <v>4739.3900000000003</v>
      </c>
      <c r="I299" s="180">
        <f t="shared" si="8"/>
        <v>14218.150000000001</v>
      </c>
      <c r="J299" s="177" t="str">
        <f t="shared" si="9"/>
        <v>Date &gt; 1920</v>
      </c>
    </row>
    <row r="300" spans="1:10" x14ac:dyDescent="0.3">
      <c r="A300" s="178" t="s">
        <v>3371</v>
      </c>
      <c r="B300" s="178" t="s">
        <v>145</v>
      </c>
      <c r="C300" s="178" t="s">
        <v>6456</v>
      </c>
      <c r="D300" s="178" t="s">
        <v>6474</v>
      </c>
      <c r="E300" s="179">
        <v>33686</v>
      </c>
      <c r="F300" s="180">
        <v>0</v>
      </c>
      <c r="G300" s="180">
        <v>21944.3</v>
      </c>
      <c r="H300" s="180">
        <v>10972.17</v>
      </c>
      <c r="I300" s="180">
        <f t="shared" si="8"/>
        <v>32916.47</v>
      </c>
      <c r="J300" s="177" t="str">
        <f t="shared" si="9"/>
        <v>Date &gt; 1920</v>
      </c>
    </row>
    <row r="301" spans="1:10" x14ac:dyDescent="0.3">
      <c r="A301" s="178" t="s">
        <v>3371</v>
      </c>
      <c r="B301" s="178" t="s">
        <v>145</v>
      </c>
      <c r="C301" s="178" t="s">
        <v>6456</v>
      </c>
      <c r="D301" s="178" t="s">
        <v>6474</v>
      </c>
      <c r="E301" s="179">
        <v>33996</v>
      </c>
      <c r="F301" s="180">
        <v>0</v>
      </c>
      <c r="G301" s="180">
        <v>2055.6999999999998</v>
      </c>
      <c r="H301" s="180">
        <v>2620.75</v>
      </c>
      <c r="I301" s="180">
        <f t="shared" si="8"/>
        <v>4676.45</v>
      </c>
      <c r="J301" s="177" t="str">
        <f t="shared" si="9"/>
        <v>Date &gt; 1920</v>
      </c>
    </row>
    <row r="302" spans="1:10" x14ac:dyDescent="0.3">
      <c r="A302" s="178" t="s">
        <v>3371</v>
      </c>
      <c r="B302" s="178" t="s">
        <v>145</v>
      </c>
      <c r="C302" s="178" t="s">
        <v>6456</v>
      </c>
      <c r="D302" s="178" t="s">
        <v>6474</v>
      </c>
      <c r="E302" s="179">
        <v>33996</v>
      </c>
      <c r="F302" s="180">
        <v>0</v>
      </c>
      <c r="G302" s="180">
        <v>3185.79</v>
      </c>
      <c r="H302" s="180">
        <v>0</v>
      </c>
      <c r="I302" s="180">
        <f t="shared" si="8"/>
        <v>3185.79</v>
      </c>
      <c r="J302" s="177" t="str">
        <f t="shared" si="9"/>
        <v>Date &gt; 1920</v>
      </c>
    </row>
    <row r="303" spans="1:10" x14ac:dyDescent="0.3">
      <c r="A303" s="178" t="s">
        <v>3371</v>
      </c>
      <c r="B303" s="178" t="s">
        <v>145</v>
      </c>
      <c r="C303" s="178" t="s">
        <v>6456</v>
      </c>
      <c r="D303" s="178" t="s">
        <v>6475</v>
      </c>
      <c r="E303" s="179">
        <v>33563</v>
      </c>
      <c r="F303" s="180">
        <v>326243.53999999998</v>
      </c>
      <c r="G303" s="180">
        <v>0</v>
      </c>
      <c r="H303" s="180">
        <v>40910.230000000003</v>
      </c>
      <c r="I303" s="180">
        <f t="shared" si="8"/>
        <v>367153.76999999996</v>
      </c>
      <c r="J303" s="177" t="str">
        <f t="shared" si="9"/>
        <v>Date &gt; 1920</v>
      </c>
    </row>
    <row r="304" spans="1:10" x14ac:dyDescent="0.3">
      <c r="A304" s="178" t="s">
        <v>3371</v>
      </c>
      <c r="B304" s="178" t="s">
        <v>145</v>
      </c>
      <c r="C304" s="178" t="s">
        <v>6456</v>
      </c>
      <c r="D304" s="178" t="s">
        <v>6475</v>
      </c>
      <c r="E304" s="179">
        <v>33619</v>
      </c>
      <c r="F304" s="180">
        <v>210312.74</v>
      </c>
      <c r="G304" s="180">
        <v>0</v>
      </c>
      <c r="H304" s="180">
        <v>25443.25</v>
      </c>
      <c r="I304" s="180">
        <f t="shared" si="8"/>
        <v>235755.99</v>
      </c>
      <c r="J304" s="177" t="str">
        <f t="shared" si="9"/>
        <v>Date &gt; 1920</v>
      </c>
    </row>
    <row r="305" spans="1:10" x14ac:dyDescent="0.3">
      <c r="A305" s="178" t="s">
        <v>3371</v>
      </c>
      <c r="B305" s="178" t="s">
        <v>145</v>
      </c>
      <c r="C305" s="178" t="s">
        <v>6456</v>
      </c>
      <c r="D305" s="178" t="s">
        <v>6475</v>
      </c>
      <c r="E305" s="179">
        <v>34872</v>
      </c>
      <c r="F305" s="180">
        <v>153496.22</v>
      </c>
      <c r="G305" s="180">
        <v>0</v>
      </c>
      <c r="H305" s="180">
        <v>40613.67</v>
      </c>
      <c r="I305" s="180">
        <f t="shared" si="8"/>
        <v>194109.89</v>
      </c>
      <c r="J305" s="177" t="str">
        <f t="shared" si="9"/>
        <v>Date &gt; 1920</v>
      </c>
    </row>
    <row r="306" spans="1:10" x14ac:dyDescent="0.3">
      <c r="A306" s="178" t="s">
        <v>3371</v>
      </c>
      <c r="B306" s="178" t="s">
        <v>145</v>
      </c>
      <c r="C306" s="178" t="s">
        <v>6456</v>
      </c>
      <c r="D306" s="178" t="s">
        <v>6475</v>
      </c>
      <c r="E306" s="179">
        <v>34872</v>
      </c>
      <c r="F306" s="180">
        <v>194350.35</v>
      </c>
      <c r="G306" s="180">
        <v>0</v>
      </c>
      <c r="H306" s="180">
        <v>0</v>
      </c>
      <c r="I306" s="180">
        <f t="shared" si="8"/>
        <v>194350.35</v>
      </c>
      <c r="J306" s="177" t="str">
        <f t="shared" si="9"/>
        <v>Date &gt; 1920</v>
      </c>
    </row>
    <row r="307" spans="1:10" x14ac:dyDescent="0.3">
      <c r="A307" s="178" t="s">
        <v>3371</v>
      </c>
      <c r="B307" s="178" t="s">
        <v>145</v>
      </c>
      <c r="C307" s="178" t="s">
        <v>6456</v>
      </c>
      <c r="D307" s="178" t="s">
        <v>6476</v>
      </c>
      <c r="E307" s="179">
        <v>33645</v>
      </c>
      <c r="F307" s="180">
        <v>0</v>
      </c>
      <c r="G307" s="180">
        <v>72000</v>
      </c>
      <c r="H307" s="180">
        <v>36000</v>
      </c>
      <c r="I307" s="180">
        <f t="shared" si="8"/>
        <v>108000</v>
      </c>
      <c r="J307" s="177" t="str">
        <f t="shared" si="9"/>
        <v>Date &gt; 1920</v>
      </c>
    </row>
    <row r="308" spans="1:10" x14ac:dyDescent="0.3">
      <c r="A308" s="178" t="s">
        <v>3371</v>
      </c>
      <c r="B308" s="178" t="s">
        <v>145</v>
      </c>
      <c r="C308" s="178" t="s">
        <v>6456</v>
      </c>
      <c r="D308" s="178" t="s">
        <v>6477</v>
      </c>
      <c r="E308" s="179">
        <v>34176</v>
      </c>
      <c r="F308" s="180">
        <v>504666</v>
      </c>
      <c r="G308" s="180">
        <v>0</v>
      </c>
      <c r="H308" s="180">
        <v>56587.75</v>
      </c>
      <c r="I308" s="180">
        <f t="shared" si="8"/>
        <v>561253.75</v>
      </c>
      <c r="J308" s="177" t="str">
        <f t="shared" si="9"/>
        <v>Date &gt; 1920</v>
      </c>
    </row>
    <row r="309" spans="1:10" x14ac:dyDescent="0.3">
      <c r="A309" s="178" t="s">
        <v>3371</v>
      </c>
      <c r="B309" s="178" t="s">
        <v>145</v>
      </c>
      <c r="C309" s="178" t="s">
        <v>6456</v>
      </c>
      <c r="D309" s="178" t="s">
        <v>6477</v>
      </c>
      <c r="E309" s="179">
        <v>34983</v>
      </c>
      <c r="F309" s="180">
        <v>64014.54</v>
      </c>
      <c r="G309" s="180">
        <v>0</v>
      </c>
      <c r="H309" s="180">
        <v>6598.97</v>
      </c>
      <c r="I309" s="180">
        <f t="shared" si="8"/>
        <v>70613.509999999995</v>
      </c>
      <c r="J309" s="177" t="str">
        <f t="shared" si="9"/>
        <v>Date &gt; 1920</v>
      </c>
    </row>
    <row r="310" spans="1:10" x14ac:dyDescent="0.3">
      <c r="A310" s="178" t="s">
        <v>3371</v>
      </c>
      <c r="B310" s="178" t="s">
        <v>145</v>
      </c>
      <c r="C310" s="178" t="s">
        <v>6456</v>
      </c>
      <c r="D310" s="178" t="s">
        <v>6478</v>
      </c>
      <c r="E310" s="179">
        <v>34806</v>
      </c>
      <c r="F310" s="180">
        <v>0</v>
      </c>
      <c r="G310" s="180">
        <v>49663.78</v>
      </c>
      <c r="H310" s="180">
        <v>24832.11</v>
      </c>
      <c r="I310" s="180">
        <f t="shared" si="8"/>
        <v>74495.89</v>
      </c>
      <c r="J310" s="177" t="str">
        <f t="shared" si="9"/>
        <v>Date &gt; 1920</v>
      </c>
    </row>
    <row r="311" spans="1:10" x14ac:dyDescent="0.3">
      <c r="A311" s="178" t="s">
        <v>3371</v>
      </c>
      <c r="B311" s="178" t="s">
        <v>145</v>
      </c>
      <c r="C311" s="178" t="s">
        <v>6456</v>
      </c>
      <c r="D311" s="178" t="s">
        <v>6479</v>
      </c>
      <c r="E311" s="179">
        <v>33938</v>
      </c>
      <c r="F311" s="180">
        <v>0</v>
      </c>
      <c r="G311" s="180">
        <v>100450.46</v>
      </c>
      <c r="H311" s="180">
        <v>50225.23</v>
      </c>
      <c r="I311" s="180">
        <f t="shared" si="8"/>
        <v>150675.69</v>
      </c>
      <c r="J311" s="177" t="str">
        <f t="shared" si="9"/>
        <v>Date &gt; 1920</v>
      </c>
    </row>
    <row r="312" spans="1:10" x14ac:dyDescent="0.3">
      <c r="A312" s="178" t="s">
        <v>3371</v>
      </c>
      <c r="B312" s="178" t="s">
        <v>145</v>
      </c>
      <c r="C312" s="178" t="s">
        <v>6456</v>
      </c>
      <c r="D312" s="178" t="s">
        <v>6479</v>
      </c>
      <c r="E312" s="179">
        <v>34772</v>
      </c>
      <c r="F312" s="180">
        <v>0</v>
      </c>
      <c r="G312" s="180">
        <v>31416.54</v>
      </c>
      <c r="H312" s="180">
        <v>15707.77</v>
      </c>
      <c r="I312" s="180">
        <f t="shared" si="8"/>
        <v>47124.31</v>
      </c>
      <c r="J312" s="177" t="str">
        <f t="shared" si="9"/>
        <v>Date &gt; 1920</v>
      </c>
    </row>
    <row r="313" spans="1:10" x14ac:dyDescent="0.3">
      <c r="A313" s="178" t="s">
        <v>3371</v>
      </c>
      <c r="B313" s="178" t="s">
        <v>145</v>
      </c>
      <c r="C313" s="178" t="s">
        <v>6456</v>
      </c>
      <c r="D313" s="178" t="s">
        <v>6479</v>
      </c>
      <c r="E313" s="179">
        <v>34926</v>
      </c>
      <c r="F313" s="180">
        <v>0</v>
      </c>
      <c r="G313" s="180">
        <v>6588.79</v>
      </c>
      <c r="H313" s="180">
        <v>3294.86</v>
      </c>
      <c r="I313" s="180">
        <f t="shared" si="8"/>
        <v>9883.65</v>
      </c>
      <c r="J313" s="177" t="str">
        <f t="shared" si="9"/>
        <v>Date &gt; 1920</v>
      </c>
    </row>
    <row r="314" spans="1:10" x14ac:dyDescent="0.3">
      <c r="A314" s="178" t="s">
        <v>3371</v>
      </c>
      <c r="B314" s="178" t="s">
        <v>145</v>
      </c>
      <c r="C314" s="178" t="s">
        <v>6456</v>
      </c>
      <c r="D314" s="178" t="s">
        <v>6480</v>
      </c>
      <c r="E314" s="179">
        <v>34045</v>
      </c>
      <c r="F314" s="180">
        <v>0</v>
      </c>
      <c r="G314" s="180">
        <v>87126.85</v>
      </c>
      <c r="H314" s="180">
        <v>43563.4</v>
      </c>
      <c r="I314" s="180">
        <f t="shared" si="8"/>
        <v>130690.25</v>
      </c>
      <c r="J314" s="177" t="str">
        <f t="shared" si="9"/>
        <v>Date &gt; 1920</v>
      </c>
    </row>
    <row r="315" spans="1:10" x14ac:dyDescent="0.3">
      <c r="A315" s="178" t="s">
        <v>3371</v>
      </c>
      <c r="B315" s="178" t="s">
        <v>145</v>
      </c>
      <c r="C315" s="178" t="s">
        <v>6456</v>
      </c>
      <c r="D315" s="178" t="s">
        <v>6480</v>
      </c>
      <c r="E315" s="179">
        <v>34799</v>
      </c>
      <c r="F315" s="180">
        <v>0</v>
      </c>
      <c r="G315" s="180">
        <v>7304.1</v>
      </c>
      <c r="H315" s="180">
        <v>3652.06</v>
      </c>
      <c r="I315" s="180">
        <f t="shared" si="8"/>
        <v>10956.16</v>
      </c>
      <c r="J315" s="177" t="str">
        <f t="shared" si="9"/>
        <v>Date &gt; 1920</v>
      </c>
    </row>
    <row r="316" spans="1:10" x14ac:dyDescent="0.3">
      <c r="A316" s="178" t="s">
        <v>3371</v>
      </c>
      <c r="B316" s="178" t="s">
        <v>145</v>
      </c>
      <c r="C316" s="178" t="s">
        <v>6456</v>
      </c>
      <c r="D316" s="178" t="s">
        <v>6481</v>
      </c>
      <c r="E316" s="179">
        <v>34673</v>
      </c>
      <c r="F316" s="180">
        <v>0</v>
      </c>
      <c r="G316" s="180">
        <v>123117</v>
      </c>
      <c r="H316" s="180">
        <v>83533</v>
      </c>
      <c r="I316" s="180">
        <f t="shared" si="8"/>
        <v>206650</v>
      </c>
      <c r="J316" s="177" t="str">
        <f t="shared" si="9"/>
        <v>Date &gt; 1920</v>
      </c>
    </row>
    <row r="317" spans="1:10" x14ac:dyDescent="0.3">
      <c r="A317" s="178" t="s">
        <v>3371</v>
      </c>
      <c r="B317" s="178" t="s">
        <v>145</v>
      </c>
      <c r="C317" s="178" t="s">
        <v>6456</v>
      </c>
      <c r="D317" s="178" t="s">
        <v>6482</v>
      </c>
      <c r="E317" s="179">
        <v>34667</v>
      </c>
      <c r="F317" s="180">
        <v>0</v>
      </c>
      <c r="G317" s="180">
        <v>50515.65</v>
      </c>
      <c r="H317" s="180">
        <v>25257.83</v>
      </c>
      <c r="I317" s="180">
        <f t="shared" si="8"/>
        <v>75773.48000000001</v>
      </c>
      <c r="J317" s="177" t="str">
        <f t="shared" si="9"/>
        <v>Date &gt; 1920</v>
      </c>
    </row>
    <row r="318" spans="1:10" x14ac:dyDescent="0.3">
      <c r="A318" s="178" t="s">
        <v>3371</v>
      </c>
      <c r="B318" s="178" t="s">
        <v>145</v>
      </c>
      <c r="C318" s="178" t="s">
        <v>6456</v>
      </c>
      <c r="D318" s="178" t="s">
        <v>6482</v>
      </c>
      <c r="E318" s="179">
        <v>34806</v>
      </c>
      <c r="F318" s="180">
        <v>0</v>
      </c>
      <c r="G318" s="180">
        <v>31051.35</v>
      </c>
      <c r="H318" s="180">
        <v>15525.17</v>
      </c>
      <c r="I318" s="180">
        <f t="shared" si="8"/>
        <v>46576.52</v>
      </c>
      <c r="J318" s="177" t="str">
        <f t="shared" si="9"/>
        <v>Date &gt; 1920</v>
      </c>
    </row>
    <row r="319" spans="1:10" x14ac:dyDescent="0.3">
      <c r="A319" s="178" t="s">
        <v>3371</v>
      </c>
      <c r="B319" s="178" t="s">
        <v>145</v>
      </c>
      <c r="C319" s="178" t="s">
        <v>6456</v>
      </c>
      <c r="D319" s="178" t="s">
        <v>6483</v>
      </c>
      <c r="E319" s="179">
        <v>34806</v>
      </c>
      <c r="F319" s="180">
        <v>55248.1</v>
      </c>
      <c r="G319" s="180">
        <v>0</v>
      </c>
      <c r="H319" s="180">
        <v>32351.58</v>
      </c>
      <c r="I319" s="180">
        <f t="shared" si="8"/>
        <v>87599.679999999993</v>
      </c>
      <c r="J319" s="177" t="str">
        <f t="shared" si="9"/>
        <v>Date &gt; 1920</v>
      </c>
    </row>
    <row r="320" spans="1:10" x14ac:dyDescent="0.3">
      <c r="A320" s="178" t="s">
        <v>3371</v>
      </c>
      <c r="B320" s="178" t="s">
        <v>145</v>
      </c>
      <c r="C320" s="178" t="s">
        <v>6456</v>
      </c>
      <c r="D320" s="178" t="s">
        <v>6483</v>
      </c>
      <c r="E320" s="179">
        <v>34806</v>
      </c>
      <c r="F320" s="180">
        <v>693489.26</v>
      </c>
      <c r="G320" s="180">
        <v>0</v>
      </c>
      <c r="H320" s="180">
        <v>220707.42</v>
      </c>
      <c r="I320" s="180">
        <f t="shared" si="8"/>
        <v>914196.68</v>
      </c>
      <c r="J320" s="177" t="str">
        <f t="shared" si="9"/>
        <v>Date &gt; 1920</v>
      </c>
    </row>
    <row r="321" spans="1:10" x14ac:dyDescent="0.3">
      <c r="A321" s="178" t="s">
        <v>3371</v>
      </c>
      <c r="B321" s="178" t="s">
        <v>145</v>
      </c>
      <c r="C321" s="178" t="s">
        <v>6456</v>
      </c>
      <c r="D321" s="178" t="s">
        <v>6483</v>
      </c>
      <c r="E321" s="179">
        <v>35643</v>
      </c>
      <c r="F321" s="180">
        <v>36367</v>
      </c>
      <c r="G321" s="180">
        <v>29589.81</v>
      </c>
      <c r="H321" s="180">
        <v>0</v>
      </c>
      <c r="I321" s="180">
        <f t="shared" si="8"/>
        <v>65956.81</v>
      </c>
      <c r="J321" s="177" t="str">
        <f t="shared" si="9"/>
        <v>Date &gt; 1920</v>
      </c>
    </row>
    <row r="322" spans="1:10" x14ac:dyDescent="0.3">
      <c r="A322" s="178" t="s">
        <v>3371</v>
      </c>
      <c r="B322" s="178" t="s">
        <v>145</v>
      </c>
      <c r="C322" s="178" t="s">
        <v>6456</v>
      </c>
      <c r="D322" s="178" t="s">
        <v>6483</v>
      </c>
      <c r="E322" s="179">
        <v>35643</v>
      </c>
      <c r="F322" s="180">
        <v>199525.9</v>
      </c>
      <c r="G322" s="180">
        <v>257720.19</v>
      </c>
      <c r="H322" s="180">
        <v>0</v>
      </c>
      <c r="I322" s="180">
        <f t="shared" si="8"/>
        <v>457246.08999999997</v>
      </c>
      <c r="J322" s="177" t="str">
        <f t="shared" si="9"/>
        <v>Date &gt; 1920</v>
      </c>
    </row>
    <row r="323" spans="1:10" x14ac:dyDescent="0.3">
      <c r="A323" s="178" t="s">
        <v>3371</v>
      </c>
      <c r="B323" s="178" t="s">
        <v>145</v>
      </c>
      <c r="C323" s="178" t="s">
        <v>6456</v>
      </c>
      <c r="D323" s="178" t="s">
        <v>6483</v>
      </c>
      <c r="E323" s="179">
        <v>35643</v>
      </c>
      <c r="F323" s="180">
        <v>1065.0999999999999</v>
      </c>
      <c r="G323" s="180">
        <v>0</v>
      </c>
      <c r="H323" s="180">
        <v>0</v>
      </c>
      <c r="I323" s="180">
        <f t="shared" si="8"/>
        <v>1065.0999999999999</v>
      </c>
      <c r="J323" s="177" t="str">
        <f t="shared" si="9"/>
        <v>Date &gt; 1920</v>
      </c>
    </row>
    <row r="324" spans="1:10" x14ac:dyDescent="0.3">
      <c r="A324" s="178" t="s">
        <v>3371</v>
      </c>
      <c r="B324" s="178" t="s">
        <v>145</v>
      </c>
      <c r="C324" s="178" t="s">
        <v>6456</v>
      </c>
      <c r="D324" s="178" t="s">
        <v>6483</v>
      </c>
      <c r="E324" s="179">
        <v>35684</v>
      </c>
      <c r="F324" s="180">
        <v>10124</v>
      </c>
      <c r="G324" s="180">
        <v>34318.379999999997</v>
      </c>
      <c r="H324" s="180">
        <v>18403.150000000001</v>
      </c>
      <c r="I324" s="180">
        <f t="shared" si="8"/>
        <v>62845.53</v>
      </c>
      <c r="J324" s="177" t="str">
        <f t="shared" si="9"/>
        <v>Date &gt; 1920</v>
      </c>
    </row>
    <row r="325" spans="1:10" x14ac:dyDescent="0.3">
      <c r="A325" s="178" t="s">
        <v>3371</v>
      </c>
      <c r="B325" s="178" t="s">
        <v>145</v>
      </c>
      <c r="C325" s="178" t="s">
        <v>6456</v>
      </c>
      <c r="D325" s="178" t="s">
        <v>6484</v>
      </c>
      <c r="E325" s="179">
        <v>34806</v>
      </c>
      <c r="F325" s="180">
        <v>66135.460000000006</v>
      </c>
      <c r="G325" s="180">
        <v>0</v>
      </c>
      <c r="H325" s="180">
        <v>7348.37</v>
      </c>
      <c r="I325" s="180">
        <f t="shared" ref="I325:I388" si="10">SUM(F325:H325)</f>
        <v>73483.83</v>
      </c>
      <c r="J325" s="177" t="str">
        <f t="shared" ref="J325:J388" si="11">IF(OR(YEAR(E325)&gt; 1920, ISBLANK(E325)), "Date &gt; 1920", "Sketchy date")</f>
        <v>Date &gt; 1920</v>
      </c>
    </row>
    <row r="326" spans="1:10" x14ac:dyDescent="0.3">
      <c r="A326" s="178" t="s">
        <v>3371</v>
      </c>
      <c r="B326" s="178" t="s">
        <v>145</v>
      </c>
      <c r="C326" s="178" t="s">
        <v>6456</v>
      </c>
      <c r="D326" s="178" t="s">
        <v>6484</v>
      </c>
      <c r="E326" s="179">
        <v>35643</v>
      </c>
      <c r="F326" s="180">
        <v>3744</v>
      </c>
      <c r="G326" s="180">
        <v>0</v>
      </c>
      <c r="H326" s="180">
        <v>417.62</v>
      </c>
      <c r="I326" s="180">
        <f t="shared" si="10"/>
        <v>4161.62</v>
      </c>
      <c r="J326" s="177" t="str">
        <f t="shared" si="11"/>
        <v>Date &gt; 1920</v>
      </c>
    </row>
    <row r="327" spans="1:10" x14ac:dyDescent="0.3">
      <c r="A327" s="178" t="s">
        <v>3371</v>
      </c>
      <c r="B327" s="178" t="s">
        <v>145</v>
      </c>
      <c r="C327" s="178" t="s">
        <v>6456</v>
      </c>
      <c r="D327" s="178" t="s">
        <v>6485</v>
      </c>
      <c r="E327" s="179">
        <v>35025</v>
      </c>
      <c r="F327" s="180">
        <v>0</v>
      </c>
      <c r="G327" s="180">
        <v>263827.39</v>
      </c>
      <c r="H327" s="180">
        <v>131913.53</v>
      </c>
      <c r="I327" s="180">
        <f t="shared" si="10"/>
        <v>395740.92000000004</v>
      </c>
      <c r="J327" s="177" t="str">
        <f t="shared" si="11"/>
        <v>Date &gt; 1920</v>
      </c>
    </row>
    <row r="328" spans="1:10" x14ac:dyDescent="0.3">
      <c r="A328" s="178" t="s">
        <v>3371</v>
      </c>
      <c r="B328" s="178" t="s">
        <v>145</v>
      </c>
      <c r="C328" s="178" t="s">
        <v>6456</v>
      </c>
      <c r="D328" s="178" t="s">
        <v>6485</v>
      </c>
      <c r="E328" s="179">
        <v>35080</v>
      </c>
      <c r="F328" s="180">
        <v>0</v>
      </c>
      <c r="G328" s="180">
        <v>170068.45</v>
      </c>
      <c r="H328" s="180">
        <v>93025.39</v>
      </c>
      <c r="I328" s="180">
        <f t="shared" si="10"/>
        <v>263093.84000000003</v>
      </c>
      <c r="J328" s="177" t="str">
        <f t="shared" si="11"/>
        <v>Date &gt; 1920</v>
      </c>
    </row>
    <row r="329" spans="1:10" x14ac:dyDescent="0.3">
      <c r="A329" s="178" t="s">
        <v>3371</v>
      </c>
      <c r="B329" s="178" t="s">
        <v>145</v>
      </c>
      <c r="C329" s="178" t="s">
        <v>6456</v>
      </c>
      <c r="D329" s="178" t="s">
        <v>6485</v>
      </c>
      <c r="E329" s="179">
        <v>35145</v>
      </c>
      <c r="F329" s="180">
        <v>0</v>
      </c>
      <c r="G329" s="180">
        <v>103626.82</v>
      </c>
      <c r="H329" s="180">
        <v>89742.22</v>
      </c>
      <c r="I329" s="180">
        <f t="shared" si="10"/>
        <v>193369.04</v>
      </c>
      <c r="J329" s="177" t="str">
        <f t="shared" si="11"/>
        <v>Date &gt; 1920</v>
      </c>
    </row>
    <row r="330" spans="1:10" x14ac:dyDescent="0.3">
      <c r="A330" s="178" t="s">
        <v>3371</v>
      </c>
      <c r="B330" s="178" t="s">
        <v>145</v>
      </c>
      <c r="C330" s="178" t="s">
        <v>6456</v>
      </c>
      <c r="D330" s="178" t="s">
        <v>6485</v>
      </c>
      <c r="E330" s="179">
        <v>35193</v>
      </c>
      <c r="F330" s="180">
        <v>0</v>
      </c>
      <c r="G330" s="180">
        <v>173751.87</v>
      </c>
      <c r="H330" s="180">
        <v>97387.6</v>
      </c>
      <c r="I330" s="180">
        <f t="shared" si="10"/>
        <v>271139.46999999997</v>
      </c>
      <c r="J330" s="177" t="str">
        <f t="shared" si="11"/>
        <v>Date &gt; 1920</v>
      </c>
    </row>
    <row r="331" spans="1:10" x14ac:dyDescent="0.3">
      <c r="A331" s="178" t="s">
        <v>3371</v>
      </c>
      <c r="B331" s="178" t="s">
        <v>145</v>
      </c>
      <c r="C331" s="178" t="s">
        <v>6456</v>
      </c>
      <c r="D331" s="178" t="s">
        <v>6485</v>
      </c>
      <c r="E331" s="179">
        <v>35220</v>
      </c>
      <c r="F331" s="180">
        <v>0</v>
      </c>
      <c r="G331" s="180">
        <v>164283.38</v>
      </c>
      <c r="H331" s="180">
        <v>90626.95</v>
      </c>
      <c r="I331" s="180">
        <f t="shared" si="10"/>
        <v>254910.33000000002</v>
      </c>
      <c r="J331" s="177" t="str">
        <f t="shared" si="11"/>
        <v>Date &gt; 1920</v>
      </c>
    </row>
    <row r="332" spans="1:10" x14ac:dyDescent="0.3">
      <c r="A332" s="178" t="s">
        <v>3371</v>
      </c>
      <c r="B332" s="178" t="s">
        <v>145</v>
      </c>
      <c r="C332" s="178" t="s">
        <v>6456</v>
      </c>
      <c r="D332" s="178" t="s">
        <v>6485</v>
      </c>
      <c r="E332" s="179">
        <v>35291</v>
      </c>
      <c r="F332" s="180">
        <v>0</v>
      </c>
      <c r="G332" s="180">
        <v>230139.51</v>
      </c>
      <c r="H332" s="180">
        <v>145817.69</v>
      </c>
      <c r="I332" s="180">
        <f t="shared" si="10"/>
        <v>375957.2</v>
      </c>
      <c r="J332" s="177" t="str">
        <f t="shared" si="11"/>
        <v>Date &gt; 1920</v>
      </c>
    </row>
    <row r="333" spans="1:10" x14ac:dyDescent="0.3">
      <c r="A333" s="178" t="s">
        <v>3371</v>
      </c>
      <c r="B333" s="178" t="s">
        <v>145</v>
      </c>
      <c r="C333" s="178" t="s">
        <v>6456</v>
      </c>
      <c r="D333" s="178" t="s">
        <v>6485</v>
      </c>
      <c r="E333" s="179">
        <v>35955</v>
      </c>
      <c r="F333" s="180">
        <v>0</v>
      </c>
      <c r="G333" s="180">
        <v>94302.58</v>
      </c>
      <c r="H333" s="180">
        <v>119114.95</v>
      </c>
      <c r="I333" s="180">
        <f t="shared" si="10"/>
        <v>213417.53</v>
      </c>
      <c r="J333" s="177" t="str">
        <f t="shared" si="11"/>
        <v>Date &gt; 1920</v>
      </c>
    </row>
    <row r="334" spans="1:10" x14ac:dyDescent="0.3">
      <c r="A334" s="178" t="s">
        <v>3371</v>
      </c>
      <c r="B334" s="178" t="s">
        <v>145</v>
      </c>
      <c r="C334" s="178" t="s">
        <v>6456</v>
      </c>
      <c r="D334" s="178" t="s">
        <v>6486</v>
      </c>
      <c r="E334" s="179">
        <v>35558</v>
      </c>
      <c r="F334" s="180">
        <v>0</v>
      </c>
      <c r="G334" s="180">
        <v>183449.18</v>
      </c>
      <c r="H334" s="180">
        <v>91724.55</v>
      </c>
      <c r="I334" s="180">
        <f t="shared" si="10"/>
        <v>275173.73</v>
      </c>
      <c r="J334" s="177" t="str">
        <f t="shared" si="11"/>
        <v>Date &gt; 1920</v>
      </c>
    </row>
    <row r="335" spans="1:10" x14ac:dyDescent="0.3">
      <c r="A335" s="178" t="s">
        <v>3371</v>
      </c>
      <c r="B335" s="178" t="s">
        <v>145</v>
      </c>
      <c r="C335" s="178" t="s">
        <v>6456</v>
      </c>
      <c r="D335" s="178" t="s">
        <v>6486</v>
      </c>
      <c r="E335" s="179">
        <v>35587</v>
      </c>
      <c r="F335" s="180">
        <v>0</v>
      </c>
      <c r="G335" s="180">
        <v>33883.82</v>
      </c>
      <c r="H335" s="180">
        <v>17694.48</v>
      </c>
      <c r="I335" s="180">
        <f t="shared" si="10"/>
        <v>51578.3</v>
      </c>
      <c r="J335" s="177" t="str">
        <f t="shared" si="11"/>
        <v>Date &gt; 1920</v>
      </c>
    </row>
    <row r="336" spans="1:10" x14ac:dyDescent="0.3">
      <c r="A336" s="178" t="s">
        <v>3371</v>
      </c>
      <c r="B336" s="178" t="s">
        <v>145</v>
      </c>
      <c r="C336" s="178" t="s">
        <v>6456</v>
      </c>
      <c r="D336" s="178" t="s">
        <v>6487</v>
      </c>
      <c r="E336" s="179">
        <v>35319</v>
      </c>
      <c r="F336" s="180">
        <v>0</v>
      </c>
      <c r="G336" s="180">
        <v>131105.73000000001</v>
      </c>
      <c r="H336" s="180">
        <v>65552.86</v>
      </c>
      <c r="I336" s="180">
        <f t="shared" si="10"/>
        <v>196658.59000000003</v>
      </c>
      <c r="J336" s="177" t="str">
        <f t="shared" si="11"/>
        <v>Date &gt; 1920</v>
      </c>
    </row>
    <row r="337" spans="1:10" x14ac:dyDescent="0.3">
      <c r="A337" s="178" t="s">
        <v>3371</v>
      </c>
      <c r="B337" s="178" t="s">
        <v>145</v>
      </c>
      <c r="C337" s="178" t="s">
        <v>6456</v>
      </c>
      <c r="D337" s="178" t="s">
        <v>6487</v>
      </c>
      <c r="E337" s="179">
        <v>35587</v>
      </c>
      <c r="F337" s="180">
        <v>0</v>
      </c>
      <c r="G337" s="180">
        <v>38561.269999999997</v>
      </c>
      <c r="H337" s="180">
        <v>40629.43</v>
      </c>
      <c r="I337" s="180">
        <f t="shared" si="10"/>
        <v>79190.7</v>
      </c>
      <c r="J337" s="177" t="str">
        <f t="shared" si="11"/>
        <v>Date &gt; 1920</v>
      </c>
    </row>
    <row r="338" spans="1:10" x14ac:dyDescent="0.3">
      <c r="A338" s="178" t="s">
        <v>3371</v>
      </c>
      <c r="B338" s="178" t="s">
        <v>145</v>
      </c>
      <c r="C338" s="178" t="s">
        <v>6456</v>
      </c>
      <c r="D338" s="178" t="s">
        <v>6488</v>
      </c>
      <c r="E338" s="179">
        <v>35319</v>
      </c>
      <c r="F338" s="180">
        <v>0</v>
      </c>
      <c r="G338" s="180">
        <v>328713.19</v>
      </c>
      <c r="H338" s="180">
        <v>164356.54</v>
      </c>
      <c r="I338" s="180">
        <f t="shared" si="10"/>
        <v>493069.73</v>
      </c>
      <c r="J338" s="177" t="str">
        <f t="shared" si="11"/>
        <v>Date &gt; 1920</v>
      </c>
    </row>
    <row r="339" spans="1:10" x14ac:dyDescent="0.3">
      <c r="A339" s="178" t="s">
        <v>3371</v>
      </c>
      <c r="B339" s="178" t="s">
        <v>145</v>
      </c>
      <c r="C339" s="178" t="s">
        <v>6456</v>
      </c>
      <c r="D339" s="178" t="s">
        <v>6488</v>
      </c>
      <c r="E339" s="179">
        <v>35830</v>
      </c>
      <c r="F339" s="180">
        <v>0</v>
      </c>
      <c r="G339" s="180">
        <v>92998.5</v>
      </c>
      <c r="H339" s="180">
        <v>46499.21</v>
      </c>
      <c r="I339" s="180">
        <f t="shared" si="10"/>
        <v>139497.71</v>
      </c>
      <c r="J339" s="177" t="str">
        <f t="shared" si="11"/>
        <v>Date &gt; 1920</v>
      </c>
    </row>
    <row r="340" spans="1:10" x14ac:dyDescent="0.3">
      <c r="A340" s="178" t="s">
        <v>3371</v>
      </c>
      <c r="B340" s="178" t="s">
        <v>145</v>
      </c>
      <c r="C340" s="178" t="s">
        <v>6456</v>
      </c>
      <c r="D340" s="178" t="s">
        <v>6488</v>
      </c>
      <c r="E340" s="179">
        <v>36605</v>
      </c>
      <c r="F340" s="180">
        <v>0</v>
      </c>
      <c r="G340" s="180">
        <v>7188.31</v>
      </c>
      <c r="H340" s="180">
        <v>26601.29</v>
      </c>
      <c r="I340" s="180">
        <f t="shared" si="10"/>
        <v>33789.599999999999</v>
      </c>
      <c r="J340" s="177" t="str">
        <f t="shared" si="11"/>
        <v>Date &gt; 1920</v>
      </c>
    </row>
    <row r="341" spans="1:10" x14ac:dyDescent="0.3">
      <c r="A341" s="178" t="s">
        <v>3371</v>
      </c>
      <c r="B341" s="178" t="s">
        <v>145</v>
      </c>
      <c r="C341" s="178" t="s">
        <v>6456</v>
      </c>
      <c r="D341" s="178" t="s">
        <v>6489</v>
      </c>
      <c r="E341" s="179">
        <v>36644</v>
      </c>
      <c r="F341" s="180">
        <v>0</v>
      </c>
      <c r="G341" s="180">
        <v>273000</v>
      </c>
      <c r="H341" s="180">
        <v>287994.11</v>
      </c>
      <c r="I341" s="180">
        <f t="shared" si="10"/>
        <v>560994.11</v>
      </c>
      <c r="J341" s="177" t="str">
        <f t="shared" si="11"/>
        <v>Date &gt; 1920</v>
      </c>
    </row>
    <row r="342" spans="1:10" x14ac:dyDescent="0.3">
      <c r="A342" s="178" t="s">
        <v>3371</v>
      </c>
      <c r="B342" s="178" t="s">
        <v>145</v>
      </c>
      <c r="C342" s="178" t="s">
        <v>6456</v>
      </c>
      <c r="D342" s="178" t="s">
        <v>6490</v>
      </c>
      <c r="E342" s="179">
        <v>37197</v>
      </c>
      <c r="F342" s="180">
        <v>0</v>
      </c>
      <c r="G342" s="180">
        <v>223651.35</v>
      </c>
      <c r="H342" s="180">
        <v>149100.92000000001</v>
      </c>
      <c r="I342" s="180">
        <f t="shared" si="10"/>
        <v>372752.27</v>
      </c>
      <c r="J342" s="177" t="str">
        <f t="shared" si="11"/>
        <v>Date &gt; 1920</v>
      </c>
    </row>
    <row r="343" spans="1:10" x14ac:dyDescent="0.3">
      <c r="A343" s="178" t="s">
        <v>3371</v>
      </c>
      <c r="B343" s="178" t="s">
        <v>145</v>
      </c>
      <c r="C343" s="178" t="s">
        <v>6456</v>
      </c>
      <c r="D343" s="178" t="s">
        <v>6490</v>
      </c>
      <c r="E343" s="179">
        <v>37232</v>
      </c>
      <c r="F343" s="180">
        <v>0</v>
      </c>
      <c r="G343" s="180">
        <v>289353.46000000002</v>
      </c>
      <c r="H343" s="180">
        <v>192902.27</v>
      </c>
      <c r="I343" s="180">
        <f t="shared" si="10"/>
        <v>482255.73</v>
      </c>
      <c r="J343" s="177" t="str">
        <f t="shared" si="11"/>
        <v>Date &gt; 1920</v>
      </c>
    </row>
    <row r="344" spans="1:10" x14ac:dyDescent="0.3">
      <c r="A344" s="178" t="s">
        <v>3371</v>
      </c>
      <c r="B344" s="178" t="s">
        <v>145</v>
      </c>
      <c r="C344" s="178" t="s">
        <v>6456</v>
      </c>
      <c r="D344" s="178" t="s">
        <v>6490</v>
      </c>
      <c r="E344" s="179">
        <v>37393</v>
      </c>
      <c r="F344" s="180">
        <v>0</v>
      </c>
      <c r="G344" s="180">
        <v>68549.25</v>
      </c>
      <c r="H344" s="180">
        <v>45699.51</v>
      </c>
      <c r="I344" s="180">
        <f t="shared" si="10"/>
        <v>114248.76000000001</v>
      </c>
      <c r="J344" s="177" t="str">
        <f t="shared" si="11"/>
        <v>Date &gt; 1920</v>
      </c>
    </row>
    <row r="345" spans="1:10" x14ac:dyDescent="0.3">
      <c r="A345" s="178" t="s">
        <v>3371</v>
      </c>
      <c r="B345" s="178" t="s">
        <v>145</v>
      </c>
      <c r="C345" s="178" t="s">
        <v>6456</v>
      </c>
      <c r="D345" s="178" t="s">
        <v>6491</v>
      </c>
      <c r="E345" s="179">
        <v>37972</v>
      </c>
      <c r="F345" s="180">
        <v>168657</v>
      </c>
      <c r="G345" s="180">
        <v>0</v>
      </c>
      <c r="H345" s="180">
        <v>18740.09</v>
      </c>
      <c r="I345" s="180">
        <f t="shared" si="10"/>
        <v>187397.09</v>
      </c>
      <c r="J345" s="177" t="str">
        <f t="shared" si="11"/>
        <v>Date &gt; 1920</v>
      </c>
    </row>
    <row r="346" spans="1:10" x14ac:dyDescent="0.3">
      <c r="A346" s="178" t="s">
        <v>3371</v>
      </c>
      <c r="B346" s="178" t="s">
        <v>145</v>
      </c>
      <c r="C346" s="178" t="s">
        <v>6456</v>
      </c>
      <c r="D346" s="178" t="s">
        <v>6491</v>
      </c>
      <c r="E346" s="179">
        <v>38091</v>
      </c>
      <c r="F346" s="180">
        <v>9338</v>
      </c>
      <c r="G346" s="180">
        <v>0</v>
      </c>
      <c r="H346" s="180">
        <v>1038.25</v>
      </c>
      <c r="I346" s="180">
        <f t="shared" si="10"/>
        <v>10376.25</v>
      </c>
      <c r="J346" s="177" t="str">
        <f t="shared" si="11"/>
        <v>Date &gt; 1920</v>
      </c>
    </row>
    <row r="347" spans="1:10" x14ac:dyDescent="0.3">
      <c r="A347" s="178" t="s">
        <v>3371</v>
      </c>
      <c r="B347" s="178" t="s">
        <v>145</v>
      </c>
      <c r="C347" s="178" t="s">
        <v>6456</v>
      </c>
      <c r="D347" s="178" t="s">
        <v>6492</v>
      </c>
      <c r="E347" s="179">
        <v>38364</v>
      </c>
      <c r="F347" s="180">
        <v>103560</v>
      </c>
      <c r="G347" s="180">
        <v>0</v>
      </c>
      <c r="H347" s="180">
        <v>5451.06</v>
      </c>
      <c r="I347" s="180">
        <f t="shared" si="10"/>
        <v>109011.06</v>
      </c>
      <c r="J347" s="177" t="str">
        <f t="shared" si="11"/>
        <v>Date &gt; 1920</v>
      </c>
    </row>
    <row r="348" spans="1:10" x14ac:dyDescent="0.3">
      <c r="A348" s="178" t="s">
        <v>3371</v>
      </c>
      <c r="B348" s="178" t="s">
        <v>145</v>
      </c>
      <c r="C348" s="178" t="s">
        <v>6456</v>
      </c>
      <c r="D348" s="178" t="s">
        <v>6492</v>
      </c>
      <c r="E348" s="179">
        <v>38489</v>
      </c>
      <c r="F348" s="180">
        <v>1120</v>
      </c>
      <c r="G348" s="180">
        <v>0</v>
      </c>
      <c r="H348" s="180">
        <v>59.02</v>
      </c>
      <c r="I348" s="180">
        <f t="shared" si="10"/>
        <v>1179.02</v>
      </c>
      <c r="J348" s="177" t="str">
        <f t="shared" si="11"/>
        <v>Date &gt; 1920</v>
      </c>
    </row>
    <row r="349" spans="1:10" x14ac:dyDescent="0.3">
      <c r="A349" s="178" t="s">
        <v>3371</v>
      </c>
      <c r="B349" s="178" t="s">
        <v>145</v>
      </c>
      <c r="C349" s="178" t="s">
        <v>6456</v>
      </c>
      <c r="D349" s="178" t="s">
        <v>6493</v>
      </c>
      <c r="E349" s="179">
        <v>38734</v>
      </c>
      <c r="F349" s="180">
        <v>332590</v>
      </c>
      <c r="G349" s="180">
        <v>0</v>
      </c>
      <c r="H349" s="180">
        <v>49549.8</v>
      </c>
      <c r="I349" s="180">
        <f t="shared" si="10"/>
        <v>382139.8</v>
      </c>
      <c r="J349" s="177" t="str">
        <f t="shared" si="11"/>
        <v>Date &gt; 1920</v>
      </c>
    </row>
    <row r="350" spans="1:10" x14ac:dyDescent="0.3">
      <c r="A350" s="178" t="s">
        <v>3371</v>
      </c>
      <c r="B350" s="178" t="s">
        <v>145</v>
      </c>
      <c r="C350" s="178" t="s">
        <v>6456</v>
      </c>
      <c r="D350" s="178" t="s">
        <v>6493</v>
      </c>
      <c r="E350" s="179">
        <v>38827</v>
      </c>
      <c r="F350" s="180">
        <v>639845</v>
      </c>
      <c r="G350" s="180">
        <v>0</v>
      </c>
      <c r="H350" s="180">
        <v>194162.34</v>
      </c>
      <c r="I350" s="180">
        <f t="shared" si="10"/>
        <v>834007.34</v>
      </c>
      <c r="J350" s="177" t="str">
        <f t="shared" si="11"/>
        <v>Date &gt; 1920</v>
      </c>
    </row>
    <row r="351" spans="1:10" x14ac:dyDescent="0.3">
      <c r="A351" s="178" t="s">
        <v>3371</v>
      </c>
      <c r="B351" s="178" t="s">
        <v>145</v>
      </c>
      <c r="C351" s="178" t="s">
        <v>6456</v>
      </c>
      <c r="D351" s="178" t="s">
        <v>6493</v>
      </c>
      <c r="E351" s="179">
        <v>39037</v>
      </c>
      <c r="F351" s="180">
        <v>1437868</v>
      </c>
      <c r="G351" s="180">
        <v>0</v>
      </c>
      <c r="H351" s="180">
        <v>1771434.48</v>
      </c>
      <c r="I351" s="180">
        <f t="shared" si="10"/>
        <v>3209302.48</v>
      </c>
      <c r="J351" s="177" t="str">
        <f t="shared" si="11"/>
        <v>Date &gt; 1920</v>
      </c>
    </row>
    <row r="352" spans="1:10" x14ac:dyDescent="0.3">
      <c r="A352" s="178" t="s">
        <v>3371</v>
      </c>
      <c r="B352" s="178" t="s">
        <v>145</v>
      </c>
      <c r="C352" s="178" t="s">
        <v>6456</v>
      </c>
      <c r="D352" s="178" t="s">
        <v>6493</v>
      </c>
      <c r="E352" s="179">
        <v>39380</v>
      </c>
      <c r="F352" s="180">
        <v>616</v>
      </c>
      <c r="G352" s="180">
        <v>0</v>
      </c>
      <c r="H352" s="180">
        <v>515.20000000000005</v>
      </c>
      <c r="I352" s="180">
        <f t="shared" si="10"/>
        <v>1131.2</v>
      </c>
      <c r="J352" s="177" t="str">
        <f t="shared" si="11"/>
        <v>Date &gt; 1920</v>
      </c>
    </row>
    <row r="353" spans="1:10" x14ac:dyDescent="0.3">
      <c r="A353" s="178" t="s">
        <v>3371</v>
      </c>
      <c r="B353" s="178" t="s">
        <v>145</v>
      </c>
      <c r="C353" s="178" t="s">
        <v>6456</v>
      </c>
      <c r="D353" s="178" t="s">
        <v>6493</v>
      </c>
      <c r="E353" s="179">
        <v>39700</v>
      </c>
      <c r="F353" s="180">
        <v>56406</v>
      </c>
      <c r="G353" s="180">
        <v>0</v>
      </c>
      <c r="H353" s="180">
        <v>55611.46</v>
      </c>
      <c r="I353" s="180">
        <f t="shared" si="10"/>
        <v>112017.45999999999</v>
      </c>
      <c r="J353" s="177" t="str">
        <f t="shared" si="11"/>
        <v>Date &gt; 1920</v>
      </c>
    </row>
    <row r="354" spans="1:10" x14ac:dyDescent="0.3">
      <c r="A354" s="178" t="s">
        <v>3371</v>
      </c>
      <c r="B354" s="178" t="s">
        <v>145</v>
      </c>
      <c r="C354" s="178" t="s">
        <v>6456</v>
      </c>
      <c r="D354" s="178" t="s">
        <v>6493</v>
      </c>
      <c r="E354" s="179">
        <v>39700</v>
      </c>
      <c r="F354" s="180">
        <v>102179</v>
      </c>
      <c r="G354" s="180">
        <v>0</v>
      </c>
      <c r="H354" s="180">
        <v>0</v>
      </c>
      <c r="I354" s="180">
        <f t="shared" si="10"/>
        <v>102179</v>
      </c>
      <c r="J354" s="177" t="str">
        <f t="shared" si="11"/>
        <v>Date &gt; 1920</v>
      </c>
    </row>
    <row r="355" spans="1:10" x14ac:dyDescent="0.3">
      <c r="A355" s="178" t="s">
        <v>3371</v>
      </c>
      <c r="B355" s="178" t="s">
        <v>145</v>
      </c>
      <c r="C355" s="178" t="s">
        <v>6456</v>
      </c>
      <c r="D355" s="178" t="s">
        <v>6494</v>
      </c>
      <c r="E355" s="179">
        <v>39458</v>
      </c>
      <c r="F355" s="180">
        <v>534898</v>
      </c>
      <c r="G355" s="180">
        <v>0</v>
      </c>
      <c r="H355" s="180">
        <v>28153.17</v>
      </c>
      <c r="I355" s="180">
        <f t="shared" si="10"/>
        <v>563051.17000000004</v>
      </c>
      <c r="J355" s="177" t="str">
        <f t="shared" si="11"/>
        <v>Date &gt; 1920</v>
      </c>
    </row>
    <row r="356" spans="1:10" x14ac:dyDescent="0.3">
      <c r="A356" s="178" t="s">
        <v>3371</v>
      </c>
      <c r="B356" s="178" t="s">
        <v>145</v>
      </c>
      <c r="C356" s="178" t="s">
        <v>6456</v>
      </c>
      <c r="D356" s="178" t="s">
        <v>6494</v>
      </c>
      <c r="E356" s="179">
        <v>40036</v>
      </c>
      <c r="F356" s="180">
        <v>79304</v>
      </c>
      <c r="G356" s="180">
        <v>0</v>
      </c>
      <c r="H356" s="180">
        <v>10786.66</v>
      </c>
      <c r="I356" s="180">
        <f t="shared" si="10"/>
        <v>90090.66</v>
      </c>
      <c r="J356" s="177" t="str">
        <f t="shared" si="11"/>
        <v>Date &gt; 1920</v>
      </c>
    </row>
    <row r="357" spans="1:10" x14ac:dyDescent="0.3">
      <c r="A357" s="178" t="s">
        <v>3371</v>
      </c>
      <c r="B357" s="178" t="s">
        <v>145</v>
      </c>
      <c r="C357" s="178" t="s">
        <v>6456</v>
      </c>
      <c r="D357" s="178" t="s">
        <v>6494</v>
      </c>
      <c r="E357" s="179">
        <v>40351</v>
      </c>
      <c r="F357" s="180">
        <v>50000</v>
      </c>
      <c r="G357" s="180">
        <v>0</v>
      </c>
      <c r="H357" s="180">
        <v>0</v>
      </c>
      <c r="I357" s="180">
        <f t="shared" si="10"/>
        <v>50000</v>
      </c>
      <c r="J357" s="177" t="str">
        <f t="shared" si="11"/>
        <v>Date &gt; 1920</v>
      </c>
    </row>
    <row r="358" spans="1:10" x14ac:dyDescent="0.3">
      <c r="A358" s="178" t="s">
        <v>3371</v>
      </c>
      <c r="B358" s="178" t="s">
        <v>145</v>
      </c>
      <c r="C358" s="178" t="s">
        <v>6456</v>
      </c>
      <c r="D358" s="178" t="s">
        <v>6495</v>
      </c>
      <c r="E358" s="179">
        <v>40659</v>
      </c>
      <c r="F358" s="180">
        <v>431396</v>
      </c>
      <c r="G358" s="180">
        <v>0</v>
      </c>
      <c r="H358" s="180">
        <v>99531.99</v>
      </c>
      <c r="I358" s="180">
        <f t="shared" si="10"/>
        <v>530927.99</v>
      </c>
      <c r="J358" s="177" t="str">
        <f t="shared" si="11"/>
        <v>Date &gt; 1920</v>
      </c>
    </row>
    <row r="359" spans="1:10" x14ac:dyDescent="0.3">
      <c r="A359" s="178" t="s">
        <v>3371</v>
      </c>
      <c r="B359" s="178" t="s">
        <v>145</v>
      </c>
      <c r="C359" s="178" t="s">
        <v>6456</v>
      </c>
      <c r="D359" s="178" t="s">
        <v>6495</v>
      </c>
      <c r="E359" s="179">
        <v>41082</v>
      </c>
      <c r="F359" s="180">
        <v>5000</v>
      </c>
      <c r="G359" s="180">
        <v>0</v>
      </c>
      <c r="H359" s="180">
        <v>0</v>
      </c>
      <c r="I359" s="180">
        <f t="shared" si="10"/>
        <v>5000</v>
      </c>
      <c r="J359" s="177" t="str">
        <f t="shared" si="11"/>
        <v>Date &gt; 1920</v>
      </c>
    </row>
    <row r="360" spans="1:10" x14ac:dyDescent="0.3">
      <c r="A360" s="178" t="s">
        <v>3371</v>
      </c>
      <c r="B360" s="178" t="s">
        <v>145</v>
      </c>
      <c r="C360" s="178" t="s">
        <v>6456</v>
      </c>
      <c r="D360" s="178" t="s">
        <v>6495</v>
      </c>
      <c r="E360" s="179">
        <v>41611</v>
      </c>
      <c r="F360" s="180">
        <v>5000</v>
      </c>
      <c r="G360" s="180">
        <v>0</v>
      </c>
      <c r="H360" s="180">
        <v>0</v>
      </c>
      <c r="I360" s="180">
        <f t="shared" si="10"/>
        <v>5000</v>
      </c>
      <c r="J360" s="177" t="str">
        <f t="shared" si="11"/>
        <v>Date &gt; 1920</v>
      </c>
    </row>
    <row r="361" spans="1:10" x14ac:dyDescent="0.3">
      <c r="A361" s="178" t="s">
        <v>3371</v>
      </c>
      <c r="B361" s="178" t="s">
        <v>145</v>
      </c>
      <c r="C361" s="178" t="s">
        <v>6456</v>
      </c>
      <c r="D361" s="178" t="s">
        <v>6496</v>
      </c>
      <c r="E361" s="179">
        <v>40885</v>
      </c>
      <c r="F361" s="180">
        <v>215409</v>
      </c>
      <c r="G361" s="180">
        <v>0</v>
      </c>
      <c r="H361" s="180">
        <v>42617.4</v>
      </c>
      <c r="I361" s="180">
        <f t="shared" si="10"/>
        <v>258026.4</v>
      </c>
      <c r="J361" s="177" t="str">
        <f t="shared" si="11"/>
        <v>Date &gt; 1920</v>
      </c>
    </row>
    <row r="362" spans="1:10" x14ac:dyDescent="0.3">
      <c r="A362" s="178" t="s">
        <v>3371</v>
      </c>
      <c r="B362" s="178" t="s">
        <v>145</v>
      </c>
      <c r="C362" s="178" t="s">
        <v>6456</v>
      </c>
      <c r="D362" s="178" t="s">
        <v>6496</v>
      </c>
      <c r="E362" s="179">
        <v>41278</v>
      </c>
      <c r="F362" s="180">
        <v>6036</v>
      </c>
      <c r="G362" s="180">
        <v>0</v>
      </c>
      <c r="H362" s="180">
        <v>12465.9</v>
      </c>
      <c r="I362" s="180">
        <f t="shared" si="10"/>
        <v>18501.900000000001</v>
      </c>
      <c r="J362" s="177" t="str">
        <f t="shared" si="11"/>
        <v>Date &gt; 1920</v>
      </c>
    </row>
    <row r="363" spans="1:10" x14ac:dyDescent="0.3">
      <c r="A363" s="178" t="s">
        <v>3371</v>
      </c>
      <c r="B363" s="178" t="s">
        <v>145</v>
      </c>
      <c r="C363" s="178" t="s">
        <v>6456</v>
      </c>
      <c r="D363" s="178" t="s">
        <v>6496</v>
      </c>
      <c r="E363" s="179">
        <v>41611</v>
      </c>
      <c r="F363" s="180">
        <v>8370</v>
      </c>
      <c r="G363" s="180">
        <v>0</v>
      </c>
      <c r="H363" s="180">
        <v>0</v>
      </c>
      <c r="I363" s="180">
        <f t="shared" si="10"/>
        <v>8370</v>
      </c>
      <c r="J363" s="177" t="str">
        <f t="shared" si="11"/>
        <v>Date &gt; 1920</v>
      </c>
    </row>
    <row r="364" spans="1:10" x14ac:dyDescent="0.3">
      <c r="A364" s="178" t="s">
        <v>3371</v>
      </c>
      <c r="B364" s="178" t="s">
        <v>145</v>
      </c>
      <c r="C364" s="178" t="s">
        <v>6456</v>
      </c>
      <c r="D364" s="178" t="s">
        <v>6497</v>
      </c>
      <c r="E364" s="179">
        <v>41893</v>
      </c>
      <c r="F364" s="180">
        <v>428506</v>
      </c>
      <c r="G364" s="180">
        <v>0</v>
      </c>
      <c r="H364" s="180">
        <v>80647.25</v>
      </c>
      <c r="I364" s="180">
        <f t="shared" si="10"/>
        <v>509153.25</v>
      </c>
      <c r="J364" s="177" t="str">
        <f t="shared" si="11"/>
        <v>Date &gt; 1920</v>
      </c>
    </row>
    <row r="365" spans="1:10" x14ac:dyDescent="0.3">
      <c r="A365" s="178" t="s">
        <v>3371</v>
      </c>
      <c r="B365" s="178" t="s">
        <v>145</v>
      </c>
      <c r="C365" s="178" t="s">
        <v>6456</v>
      </c>
      <c r="D365" s="178" t="s">
        <v>6497</v>
      </c>
      <c r="E365" s="179">
        <v>42481</v>
      </c>
      <c r="F365" s="180">
        <v>129859</v>
      </c>
      <c r="G365" s="180">
        <v>31240.58</v>
      </c>
      <c r="H365" s="180">
        <v>-6799.79</v>
      </c>
      <c r="I365" s="180">
        <f t="shared" si="10"/>
        <v>154299.79</v>
      </c>
      <c r="J365" s="177" t="str">
        <f t="shared" si="11"/>
        <v>Date &gt; 1920</v>
      </c>
    </row>
    <row r="366" spans="1:10" x14ac:dyDescent="0.3">
      <c r="A366" s="178" t="s">
        <v>3371</v>
      </c>
      <c r="B366" s="178" t="s">
        <v>145</v>
      </c>
      <c r="C366" s="178" t="s">
        <v>6456</v>
      </c>
      <c r="D366" s="178" t="s">
        <v>6498</v>
      </c>
      <c r="E366" s="179">
        <v>41893</v>
      </c>
      <c r="F366" s="180">
        <v>30966</v>
      </c>
      <c r="G366" s="180">
        <v>0</v>
      </c>
      <c r="H366" s="180">
        <v>3441.32</v>
      </c>
      <c r="I366" s="180">
        <f t="shared" si="10"/>
        <v>34407.32</v>
      </c>
      <c r="J366" s="177" t="str">
        <f t="shared" si="11"/>
        <v>Date &gt; 1920</v>
      </c>
    </row>
    <row r="367" spans="1:10" x14ac:dyDescent="0.3">
      <c r="A367" s="178" t="s">
        <v>3371</v>
      </c>
      <c r="B367" s="178" t="s">
        <v>145</v>
      </c>
      <c r="C367" s="178" t="s">
        <v>6456</v>
      </c>
      <c r="D367" s="178" t="s">
        <v>6498</v>
      </c>
      <c r="E367" s="179">
        <v>42247</v>
      </c>
      <c r="F367" s="180">
        <v>67079</v>
      </c>
      <c r="G367" s="180">
        <v>0</v>
      </c>
      <c r="H367" s="180">
        <v>7454.34</v>
      </c>
      <c r="I367" s="180">
        <f t="shared" si="10"/>
        <v>74533.34</v>
      </c>
      <c r="J367" s="177" t="str">
        <f t="shared" si="11"/>
        <v>Date &gt; 1920</v>
      </c>
    </row>
    <row r="368" spans="1:10" x14ac:dyDescent="0.3">
      <c r="A368" s="178" t="s">
        <v>3371</v>
      </c>
      <c r="B368" s="178" t="s">
        <v>145</v>
      </c>
      <c r="C368" s="178" t="s">
        <v>6456</v>
      </c>
      <c r="D368" s="178" t="s">
        <v>6499</v>
      </c>
      <c r="E368" s="179">
        <v>42389</v>
      </c>
      <c r="F368" s="180">
        <v>226886</v>
      </c>
      <c r="G368" s="180">
        <v>12604.77</v>
      </c>
      <c r="H368" s="180">
        <v>49548.23</v>
      </c>
      <c r="I368" s="180">
        <f t="shared" si="10"/>
        <v>289039</v>
      </c>
      <c r="J368" s="177" t="str">
        <f t="shared" si="11"/>
        <v>Date &gt; 1920</v>
      </c>
    </row>
    <row r="369" spans="1:10" x14ac:dyDescent="0.3">
      <c r="A369" s="178" t="s">
        <v>3371</v>
      </c>
      <c r="B369" s="178" t="s">
        <v>145</v>
      </c>
      <c r="C369" s="178" t="s">
        <v>6456</v>
      </c>
      <c r="D369" s="178" t="s">
        <v>6499</v>
      </c>
      <c r="E369" s="179">
        <v>42940</v>
      </c>
      <c r="F369" s="180">
        <v>9286</v>
      </c>
      <c r="G369" s="180">
        <v>515.95000000000005</v>
      </c>
      <c r="H369" s="180">
        <v>15122.55</v>
      </c>
      <c r="I369" s="180">
        <f t="shared" si="10"/>
        <v>24924.5</v>
      </c>
      <c r="J369" s="177" t="str">
        <f t="shared" si="11"/>
        <v>Date &gt; 1920</v>
      </c>
    </row>
    <row r="370" spans="1:10" x14ac:dyDescent="0.3">
      <c r="A370" s="178" t="s">
        <v>3371</v>
      </c>
      <c r="B370" s="178" t="s">
        <v>145</v>
      </c>
      <c r="C370" s="178" t="s">
        <v>6456</v>
      </c>
      <c r="D370" s="178" t="s">
        <v>6500</v>
      </c>
      <c r="E370" s="179">
        <v>43116</v>
      </c>
      <c r="F370" s="180">
        <v>252458</v>
      </c>
      <c r="G370" s="180">
        <v>14025.48</v>
      </c>
      <c r="H370" s="180">
        <v>27377</v>
      </c>
      <c r="I370" s="180">
        <f t="shared" si="10"/>
        <v>293860.47999999998</v>
      </c>
      <c r="J370" s="177" t="str">
        <f t="shared" si="11"/>
        <v>Date &gt; 1920</v>
      </c>
    </row>
    <row r="371" spans="1:10" x14ac:dyDescent="0.3">
      <c r="A371" s="178" t="s">
        <v>3371</v>
      </c>
      <c r="B371" s="178" t="s">
        <v>145</v>
      </c>
      <c r="C371" s="178" t="s">
        <v>6456</v>
      </c>
      <c r="D371" s="178" t="s">
        <v>6500</v>
      </c>
      <c r="E371" s="179">
        <v>43587</v>
      </c>
      <c r="F371" s="180">
        <v>59323</v>
      </c>
      <c r="G371" s="180">
        <v>4865.46</v>
      </c>
      <c r="H371" s="180">
        <v>0</v>
      </c>
      <c r="I371" s="180">
        <f t="shared" si="10"/>
        <v>64188.46</v>
      </c>
      <c r="J371" s="177" t="str">
        <f t="shared" si="11"/>
        <v>Date &gt; 1920</v>
      </c>
    </row>
    <row r="372" spans="1:10" x14ac:dyDescent="0.3">
      <c r="A372" s="178" t="s">
        <v>3371</v>
      </c>
      <c r="B372" s="178" t="s">
        <v>145</v>
      </c>
      <c r="C372" s="178" t="s">
        <v>6456</v>
      </c>
      <c r="D372" s="178" t="s">
        <v>6500</v>
      </c>
      <c r="E372" s="179">
        <v>44216</v>
      </c>
      <c r="F372" s="180">
        <v>27326</v>
      </c>
      <c r="G372" s="180">
        <v>11051.18</v>
      </c>
      <c r="H372" s="180">
        <v>-3775.82</v>
      </c>
      <c r="I372" s="180">
        <f t="shared" si="10"/>
        <v>34601.360000000001</v>
      </c>
      <c r="J372" s="177" t="str">
        <f t="shared" si="11"/>
        <v>Date &gt; 1920</v>
      </c>
    </row>
    <row r="373" spans="1:10" x14ac:dyDescent="0.3">
      <c r="A373" s="178" t="s">
        <v>3371</v>
      </c>
      <c r="B373" s="178" t="s">
        <v>145</v>
      </c>
      <c r="C373" s="178" t="s">
        <v>6456</v>
      </c>
      <c r="D373" s="178" t="s">
        <v>6501</v>
      </c>
      <c r="E373" s="179">
        <v>43774</v>
      </c>
      <c r="F373" s="180">
        <v>346204</v>
      </c>
      <c r="G373" s="180">
        <v>19233.59</v>
      </c>
      <c r="H373" s="180">
        <v>46714.95</v>
      </c>
      <c r="I373" s="180">
        <f t="shared" si="10"/>
        <v>412152.54000000004</v>
      </c>
      <c r="J373" s="177" t="str">
        <f t="shared" si="11"/>
        <v>Date &gt; 1920</v>
      </c>
    </row>
    <row r="374" spans="1:10" x14ac:dyDescent="0.3">
      <c r="A374" s="178" t="s">
        <v>3371</v>
      </c>
      <c r="B374" s="178" t="s">
        <v>145</v>
      </c>
      <c r="C374" s="178" t="s">
        <v>6456</v>
      </c>
      <c r="D374" s="178" t="s">
        <v>6502</v>
      </c>
      <c r="E374" s="179">
        <v>43908</v>
      </c>
      <c r="F374" s="180">
        <v>346015</v>
      </c>
      <c r="G374" s="180">
        <v>20254.52</v>
      </c>
      <c r="H374" s="180">
        <v>20255.95</v>
      </c>
      <c r="I374" s="180">
        <f t="shared" si="10"/>
        <v>386525.47000000003</v>
      </c>
      <c r="J374" s="177" t="str">
        <f t="shared" si="11"/>
        <v>Date &gt; 1920</v>
      </c>
    </row>
    <row r="375" spans="1:10" x14ac:dyDescent="0.3">
      <c r="A375" s="178" t="s">
        <v>3371</v>
      </c>
      <c r="B375" s="178" t="s">
        <v>145</v>
      </c>
      <c r="C375" s="178" t="s">
        <v>6456</v>
      </c>
      <c r="D375" s="178" t="s">
        <v>6503</v>
      </c>
      <c r="E375" s="209">
        <v>0</v>
      </c>
      <c r="F375" s="180">
        <v>319827</v>
      </c>
      <c r="G375" s="180">
        <v>0</v>
      </c>
      <c r="H375" s="180">
        <v>0</v>
      </c>
      <c r="I375" s="180">
        <f t="shared" si="10"/>
        <v>319827</v>
      </c>
      <c r="J375" s="177" t="str">
        <f t="shared" si="11"/>
        <v>Sketchy date</v>
      </c>
    </row>
    <row r="376" spans="1:10" x14ac:dyDescent="0.3">
      <c r="A376" s="178" t="s">
        <v>3371</v>
      </c>
      <c r="B376" s="178" t="s">
        <v>145</v>
      </c>
      <c r="C376" s="178" t="s">
        <v>6456</v>
      </c>
      <c r="D376" s="178" t="s">
        <v>6366</v>
      </c>
      <c r="E376" s="179">
        <v>23523</v>
      </c>
      <c r="F376" s="180">
        <v>38534.14</v>
      </c>
      <c r="G376" s="180">
        <v>0</v>
      </c>
      <c r="H376" s="180">
        <v>0</v>
      </c>
      <c r="I376" s="180">
        <f t="shared" si="10"/>
        <v>38534.14</v>
      </c>
      <c r="J376" s="177" t="str">
        <f t="shared" si="11"/>
        <v>Date &gt; 1920</v>
      </c>
    </row>
    <row r="377" spans="1:10" x14ac:dyDescent="0.3">
      <c r="A377" s="178" t="s">
        <v>3371</v>
      </c>
      <c r="B377" s="178" t="s">
        <v>145</v>
      </c>
      <c r="C377" s="178" t="s">
        <v>6456</v>
      </c>
      <c r="D377" s="178" t="s">
        <v>6345</v>
      </c>
      <c r="E377" s="179">
        <v>24091</v>
      </c>
      <c r="F377" s="180">
        <v>41682.449999999997</v>
      </c>
      <c r="G377" s="180">
        <v>0</v>
      </c>
      <c r="H377" s="180">
        <v>0</v>
      </c>
      <c r="I377" s="180">
        <f t="shared" si="10"/>
        <v>41682.449999999997</v>
      </c>
      <c r="J377" s="177" t="str">
        <f t="shared" si="11"/>
        <v>Date &gt; 1920</v>
      </c>
    </row>
    <row r="378" spans="1:10" x14ac:dyDescent="0.3">
      <c r="A378" s="178" t="s">
        <v>3371</v>
      </c>
      <c r="B378" s="178" t="s">
        <v>145</v>
      </c>
      <c r="C378" s="178" t="s">
        <v>6456</v>
      </c>
      <c r="D378" s="178" t="s">
        <v>6366</v>
      </c>
      <c r="E378" s="179">
        <v>23523</v>
      </c>
      <c r="F378" s="180">
        <v>40538.89</v>
      </c>
      <c r="G378" s="180">
        <v>0</v>
      </c>
      <c r="H378" s="180">
        <v>0</v>
      </c>
      <c r="I378" s="180">
        <f t="shared" si="10"/>
        <v>40538.89</v>
      </c>
      <c r="J378" s="177" t="str">
        <f t="shared" si="11"/>
        <v>Date &gt; 1920</v>
      </c>
    </row>
    <row r="379" spans="1:10" x14ac:dyDescent="0.3">
      <c r="A379" s="178" t="s">
        <v>3371</v>
      </c>
      <c r="B379" s="178" t="s">
        <v>145</v>
      </c>
      <c r="C379" s="178" t="s">
        <v>6456</v>
      </c>
      <c r="D379" s="178" t="s">
        <v>6345</v>
      </c>
      <c r="E379" s="179">
        <v>25252</v>
      </c>
      <c r="F379" s="180">
        <v>10510.75</v>
      </c>
      <c r="G379" s="180">
        <v>0</v>
      </c>
      <c r="H379" s="180">
        <v>0</v>
      </c>
      <c r="I379" s="180">
        <f t="shared" si="10"/>
        <v>10510.75</v>
      </c>
      <c r="J379" s="177" t="str">
        <f t="shared" si="11"/>
        <v>Date &gt; 1920</v>
      </c>
    </row>
    <row r="380" spans="1:10" x14ac:dyDescent="0.3">
      <c r="A380" s="178" t="s">
        <v>3371</v>
      </c>
      <c r="B380" s="178" t="s">
        <v>145</v>
      </c>
      <c r="C380" s="178" t="s">
        <v>6456</v>
      </c>
      <c r="D380" s="178" t="s">
        <v>6504</v>
      </c>
      <c r="E380" s="179">
        <v>29334</v>
      </c>
      <c r="F380" s="180">
        <v>12916.96</v>
      </c>
      <c r="G380" s="180">
        <v>9821.69</v>
      </c>
      <c r="H380" s="180">
        <v>9821.7000000000007</v>
      </c>
      <c r="I380" s="180">
        <f t="shared" si="10"/>
        <v>32560.350000000002</v>
      </c>
      <c r="J380" s="177" t="str">
        <f t="shared" si="11"/>
        <v>Date &gt; 1920</v>
      </c>
    </row>
    <row r="381" spans="1:10" x14ac:dyDescent="0.3">
      <c r="A381" s="178" t="s">
        <v>3371</v>
      </c>
      <c r="B381" s="178" t="s">
        <v>145</v>
      </c>
      <c r="C381" s="178" t="s">
        <v>6456</v>
      </c>
      <c r="D381" s="178" t="s">
        <v>6504</v>
      </c>
      <c r="E381" s="179">
        <v>30671</v>
      </c>
      <c r="F381" s="180">
        <v>68894.039999999994</v>
      </c>
      <c r="G381" s="180">
        <v>44272.81</v>
      </c>
      <c r="H381" s="180">
        <v>44272.800000000003</v>
      </c>
      <c r="I381" s="180">
        <f t="shared" si="10"/>
        <v>157439.65</v>
      </c>
      <c r="J381" s="177" t="str">
        <f t="shared" si="11"/>
        <v>Date &gt; 1920</v>
      </c>
    </row>
    <row r="382" spans="1:10" x14ac:dyDescent="0.3">
      <c r="A382" s="178" t="s">
        <v>3371</v>
      </c>
      <c r="B382" s="178" t="s">
        <v>143</v>
      </c>
      <c r="C382" s="178" t="s">
        <v>6505</v>
      </c>
      <c r="D382" s="178" t="s">
        <v>6366</v>
      </c>
      <c r="E382" s="179">
        <v>32357</v>
      </c>
      <c r="F382" s="180">
        <v>1540810.12</v>
      </c>
      <c r="G382" s="180">
        <v>0</v>
      </c>
      <c r="H382" s="180">
        <v>170765.03</v>
      </c>
      <c r="I382" s="180">
        <f t="shared" si="10"/>
        <v>1711575.1500000001</v>
      </c>
      <c r="J382" s="177" t="str">
        <f t="shared" si="11"/>
        <v>Date &gt; 1920</v>
      </c>
    </row>
    <row r="383" spans="1:10" x14ac:dyDescent="0.3">
      <c r="A383" s="178" t="s">
        <v>3371</v>
      </c>
      <c r="B383" s="178" t="s">
        <v>143</v>
      </c>
      <c r="C383" s="178" t="s">
        <v>6505</v>
      </c>
      <c r="D383" s="178" t="s">
        <v>6462</v>
      </c>
      <c r="E383" s="179">
        <v>30469</v>
      </c>
      <c r="F383" s="180">
        <v>0</v>
      </c>
      <c r="G383" s="180">
        <v>20965.8</v>
      </c>
      <c r="H383" s="180">
        <v>20965.8</v>
      </c>
      <c r="I383" s="180">
        <f t="shared" si="10"/>
        <v>41931.599999999999</v>
      </c>
      <c r="J383" s="177" t="str">
        <f t="shared" si="11"/>
        <v>Date &gt; 1920</v>
      </c>
    </row>
    <row r="384" spans="1:10" x14ac:dyDescent="0.3">
      <c r="A384" s="178" t="s">
        <v>3371</v>
      </c>
      <c r="B384" s="178" t="s">
        <v>143</v>
      </c>
      <c r="C384" s="178" t="s">
        <v>6505</v>
      </c>
      <c r="D384" s="178" t="s">
        <v>6465</v>
      </c>
      <c r="E384" s="179">
        <v>30461</v>
      </c>
      <c r="F384" s="180">
        <v>0</v>
      </c>
      <c r="G384" s="180">
        <v>96433.07</v>
      </c>
      <c r="H384" s="180">
        <v>48209.31</v>
      </c>
      <c r="I384" s="180">
        <f t="shared" si="10"/>
        <v>144642.38</v>
      </c>
      <c r="J384" s="177" t="str">
        <f t="shared" si="11"/>
        <v>Date &gt; 1920</v>
      </c>
    </row>
    <row r="385" spans="1:10" x14ac:dyDescent="0.3">
      <c r="A385" s="178" t="s">
        <v>3371</v>
      </c>
      <c r="B385" s="178" t="s">
        <v>143</v>
      </c>
      <c r="C385" s="178" t="s">
        <v>6505</v>
      </c>
      <c r="D385" s="178" t="s">
        <v>6506</v>
      </c>
      <c r="E385" s="179">
        <v>31135</v>
      </c>
      <c r="F385" s="180">
        <v>0</v>
      </c>
      <c r="G385" s="180">
        <v>298000</v>
      </c>
      <c r="H385" s="180">
        <v>229300.29</v>
      </c>
      <c r="I385" s="180">
        <f t="shared" si="10"/>
        <v>527300.29</v>
      </c>
      <c r="J385" s="177" t="str">
        <f t="shared" si="11"/>
        <v>Date &gt; 1920</v>
      </c>
    </row>
    <row r="386" spans="1:10" x14ac:dyDescent="0.3">
      <c r="A386" s="178" t="s">
        <v>3371</v>
      </c>
      <c r="B386" s="178" t="s">
        <v>143</v>
      </c>
      <c r="C386" s="178" t="s">
        <v>6505</v>
      </c>
      <c r="D386" s="178" t="s">
        <v>6472</v>
      </c>
      <c r="E386" s="179">
        <v>34009</v>
      </c>
      <c r="F386" s="180">
        <v>0</v>
      </c>
      <c r="G386" s="180">
        <v>27833</v>
      </c>
      <c r="H386" s="180">
        <v>19270.150000000001</v>
      </c>
      <c r="I386" s="180">
        <f t="shared" si="10"/>
        <v>47103.15</v>
      </c>
      <c r="J386" s="177" t="str">
        <f t="shared" si="11"/>
        <v>Date &gt; 1920</v>
      </c>
    </row>
    <row r="387" spans="1:10" x14ac:dyDescent="0.3">
      <c r="A387" s="178" t="s">
        <v>3371</v>
      </c>
      <c r="B387" s="178" t="s">
        <v>143</v>
      </c>
      <c r="C387" s="178" t="s">
        <v>6505</v>
      </c>
      <c r="D387" s="178" t="s">
        <v>6472</v>
      </c>
      <c r="E387" s="179">
        <v>34009</v>
      </c>
      <c r="F387" s="180">
        <v>0</v>
      </c>
      <c r="G387" s="180">
        <v>10707.35</v>
      </c>
      <c r="H387" s="180">
        <v>0</v>
      </c>
      <c r="I387" s="180">
        <f t="shared" si="10"/>
        <v>10707.35</v>
      </c>
      <c r="J387" s="177" t="str">
        <f t="shared" si="11"/>
        <v>Date &gt; 1920</v>
      </c>
    </row>
    <row r="388" spans="1:10" x14ac:dyDescent="0.3">
      <c r="A388" s="178" t="s">
        <v>3371</v>
      </c>
      <c r="B388" s="178" t="s">
        <v>143</v>
      </c>
      <c r="C388" s="178" t="s">
        <v>6505</v>
      </c>
      <c r="D388" s="178" t="s">
        <v>6507</v>
      </c>
      <c r="E388" s="179">
        <v>33516</v>
      </c>
      <c r="F388" s="180">
        <v>0</v>
      </c>
      <c r="G388" s="180">
        <v>209103.23</v>
      </c>
      <c r="H388" s="180">
        <v>121081.31</v>
      </c>
      <c r="I388" s="180">
        <f t="shared" si="10"/>
        <v>330184.54000000004</v>
      </c>
      <c r="J388" s="177" t="str">
        <f t="shared" si="11"/>
        <v>Date &gt; 1920</v>
      </c>
    </row>
    <row r="389" spans="1:10" x14ac:dyDescent="0.3">
      <c r="A389" s="178" t="s">
        <v>3371</v>
      </c>
      <c r="B389" s="178" t="s">
        <v>143</v>
      </c>
      <c r="C389" s="178" t="s">
        <v>6505</v>
      </c>
      <c r="D389" s="178" t="s">
        <v>6507</v>
      </c>
      <c r="E389" s="179">
        <v>33700</v>
      </c>
      <c r="F389" s="180">
        <v>0</v>
      </c>
      <c r="G389" s="180">
        <v>47892.4</v>
      </c>
      <c r="H389" s="180">
        <v>15584.69</v>
      </c>
      <c r="I389" s="180">
        <f t="shared" ref="I389:I452" si="12">SUM(F389:H389)</f>
        <v>63477.090000000004</v>
      </c>
      <c r="J389" s="177" t="str">
        <f t="shared" ref="J389:J452" si="13">IF(OR(YEAR(E389)&gt; 1920, ISBLANK(E389)), "Date &gt; 1920", "Sketchy date")</f>
        <v>Date &gt; 1920</v>
      </c>
    </row>
    <row r="390" spans="1:10" x14ac:dyDescent="0.3">
      <c r="A390" s="178" t="s">
        <v>3371</v>
      </c>
      <c r="B390" s="178" t="s">
        <v>143</v>
      </c>
      <c r="C390" s="178" t="s">
        <v>6505</v>
      </c>
      <c r="D390" s="178" t="s">
        <v>6507</v>
      </c>
      <c r="E390" s="179">
        <v>33996</v>
      </c>
      <c r="F390" s="180">
        <v>0</v>
      </c>
      <c r="G390" s="180">
        <v>234.6</v>
      </c>
      <c r="H390" s="180">
        <v>7526.3</v>
      </c>
      <c r="I390" s="180">
        <f t="shared" si="12"/>
        <v>7760.9000000000005</v>
      </c>
      <c r="J390" s="177" t="str">
        <f t="shared" si="13"/>
        <v>Date &gt; 1920</v>
      </c>
    </row>
    <row r="391" spans="1:10" x14ac:dyDescent="0.3">
      <c r="A391" s="178" t="s">
        <v>3371</v>
      </c>
      <c r="B391" s="178" t="s">
        <v>143</v>
      </c>
      <c r="C391" s="178" t="s">
        <v>6505</v>
      </c>
      <c r="D391" s="178" t="s">
        <v>6508</v>
      </c>
      <c r="E391" s="179">
        <v>33689</v>
      </c>
      <c r="F391" s="180">
        <v>158846.07999999999</v>
      </c>
      <c r="G391" s="180">
        <v>0</v>
      </c>
      <c r="H391" s="180">
        <v>17649.560000000001</v>
      </c>
      <c r="I391" s="180">
        <f t="shared" si="12"/>
        <v>176495.63999999998</v>
      </c>
      <c r="J391" s="177" t="str">
        <f t="shared" si="13"/>
        <v>Date &gt; 1920</v>
      </c>
    </row>
    <row r="392" spans="1:10" x14ac:dyDescent="0.3">
      <c r="A392" s="178" t="s">
        <v>3371</v>
      </c>
      <c r="B392" s="178" t="s">
        <v>143</v>
      </c>
      <c r="C392" s="178" t="s">
        <v>6505</v>
      </c>
      <c r="D392" s="178" t="s">
        <v>6508</v>
      </c>
      <c r="E392" s="179">
        <v>34766</v>
      </c>
      <c r="F392" s="180">
        <v>45903.92</v>
      </c>
      <c r="G392" s="180">
        <v>0</v>
      </c>
      <c r="H392" s="180">
        <v>5100.4399999999996</v>
      </c>
      <c r="I392" s="180">
        <f t="shared" si="12"/>
        <v>51004.36</v>
      </c>
      <c r="J392" s="177" t="str">
        <f t="shared" si="13"/>
        <v>Date &gt; 1920</v>
      </c>
    </row>
    <row r="393" spans="1:10" x14ac:dyDescent="0.3">
      <c r="A393" s="178" t="s">
        <v>3371</v>
      </c>
      <c r="B393" s="178" t="s">
        <v>143</v>
      </c>
      <c r="C393" s="178" t="s">
        <v>6505</v>
      </c>
      <c r="D393" s="178" t="s">
        <v>6508</v>
      </c>
      <c r="E393" s="179">
        <v>34806</v>
      </c>
      <c r="F393" s="180">
        <v>18337.990000000002</v>
      </c>
      <c r="G393" s="180">
        <v>0</v>
      </c>
      <c r="H393" s="180">
        <v>2037.55</v>
      </c>
      <c r="I393" s="180">
        <f t="shared" si="12"/>
        <v>20375.54</v>
      </c>
      <c r="J393" s="177" t="str">
        <f t="shared" si="13"/>
        <v>Date &gt; 1920</v>
      </c>
    </row>
    <row r="394" spans="1:10" x14ac:dyDescent="0.3">
      <c r="A394" s="178" t="s">
        <v>3371</v>
      </c>
      <c r="B394" s="178" t="s">
        <v>143</v>
      </c>
      <c r="C394" s="178" t="s">
        <v>6505</v>
      </c>
      <c r="D394" s="178" t="s">
        <v>6467</v>
      </c>
      <c r="E394" s="179">
        <v>33645</v>
      </c>
      <c r="F394" s="180">
        <v>0</v>
      </c>
      <c r="G394" s="180">
        <v>325837.71000000002</v>
      </c>
      <c r="H394" s="180">
        <v>175875</v>
      </c>
      <c r="I394" s="180">
        <f t="shared" si="12"/>
        <v>501712.71</v>
      </c>
      <c r="J394" s="177" t="str">
        <f t="shared" si="13"/>
        <v>Date &gt; 1920</v>
      </c>
    </row>
    <row r="395" spans="1:10" x14ac:dyDescent="0.3">
      <c r="A395" s="178" t="s">
        <v>3371</v>
      </c>
      <c r="B395" s="178" t="s">
        <v>143</v>
      </c>
      <c r="C395" s="178" t="s">
        <v>6505</v>
      </c>
      <c r="D395" s="178" t="s">
        <v>6467</v>
      </c>
      <c r="E395" s="179">
        <v>34443</v>
      </c>
      <c r="F395" s="180">
        <v>0</v>
      </c>
      <c r="G395" s="180">
        <v>25912.29</v>
      </c>
      <c r="H395" s="180">
        <v>85161.31</v>
      </c>
      <c r="I395" s="180">
        <f t="shared" si="12"/>
        <v>111073.60000000001</v>
      </c>
      <c r="J395" s="177" t="str">
        <f t="shared" si="13"/>
        <v>Date &gt; 1920</v>
      </c>
    </row>
    <row r="396" spans="1:10" x14ac:dyDescent="0.3">
      <c r="A396" s="178" t="s">
        <v>3371</v>
      </c>
      <c r="B396" s="178" t="s">
        <v>143</v>
      </c>
      <c r="C396" s="178" t="s">
        <v>6505</v>
      </c>
      <c r="D396" s="178" t="s">
        <v>6467</v>
      </c>
      <c r="E396" s="179">
        <v>34443</v>
      </c>
      <c r="F396" s="180">
        <v>0</v>
      </c>
      <c r="G396" s="180">
        <v>7796.46</v>
      </c>
      <c r="H396" s="180">
        <v>0</v>
      </c>
      <c r="I396" s="180">
        <f t="shared" si="12"/>
        <v>7796.46</v>
      </c>
      <c r="J396" s="177" t="str">
        <f t="shared" si="13"/>
        <v>Date &gt; 1920</v>
      </c>
    </row>
    <row r="397" spans="1:10" x14ac:dyDescent="0.3">
      <c r="A397" s="178" t="s">
        <v>3371</v>
      </c>
      <c r="B397" s="178" t="s">
        <v>143</v>
      </c>
      <c r="C397" s="178" t="s">
        <v>6505</v>
      </c>
      <c r="D397" s="178" t="s">
        <v>6509</v>
      </c>
      <c r="E397" s="179">
        <v>34414</v>
      </c>
      <c r="F397" s="180">
        <v>0</v>
      </c>
      <c r="G397" s="180">
        <v>1506.67</v>
      </c>
      <c r="H397" s="180">
        <v>754.58</v>
      </c>
      <c r="I397" s="180">
        <f t="shared" si="12"/>
        <v>2261.25</v>
      </c>
      <c r="J397" s="177" t="str">
        <f t="shared" si="13"/>
        <v>Date &gt; 1920</v>
      </c>
    </row>
    <row r="398" spans="1:10" x14ac:dyDescent="0.3">
      <c r="A398" s="178" t="s">
        <v>3371</v>
      </c>
      <c r="B398" s="178" t="s">
        <v>143</v>
      </c>
      <c r="C398" s="178" t="s">
        <v>6505</v>
      </c>
      <c r="D398" s="178" t="s">
        <v>6510</v>
      </c>
      <c r="E398" s="179">
        <v>34778</v>
      </c>
      <c r="F398" s="180">
        <v>0</v>
      </c>
      <c r="G398" s="180">
        <v>29287.41</v>
      </c>
      <c r="H398" s="180">
        <v>14643.69</v>
      </c>
      <c r="I398" s="180">
        <f t="shared" si="12"/>
        <v>43931.1</v>
      </c>
      <c r="J398" s="177" t="str">
        <f t="shared" si="13"/>
        <v>Date &gt; 1920</v>
      </c>
    </row>
    <row r="399" spans="1:10" x14ac:dyDescent="0.3">
      <c r="A399" s="178" t="s">
        <v>3371</v>
      </c>
      <c r="B399" s="178" t="s">
        <v>143</v>
      </c>
      <c r="C399" s="178" t="s">
        <v>6505</v>
      </c>
      <c r="D399" s="178" t="s">
        <v>6511</v>
      </c>
      <c r="E399" s="179">
        <v>34772</v>
      </c>
      <c r="F399" s="180">
        <v>0</v>
      </c>
      <c r="G399" s="180">
        <v>179735.87</v>
      </c>
      <c r="H399" s="180">
        <v>89867.9</v>
      </c>
      <c r="I399" s="180">
        <f t="shared" si="12"/>
        <v>269603.77</v>
      </c>
      <c r="J399" s="177" t="str">
        <f t="shared" si="13"/>
        <v>Date &gt; 1920</v>
      </c>
    </row>
    <row r="400" spans="1:10" x14ac:dyDescent="0.3">
      <c r="A400" s="178" t="s">
        <v>3371</v>
      </c>
      <c r="B400" s="178" t="s">
        <v>143</v>
      </c>
      <c r="C400" s="178" t="s">
        <v>6505</v>
      </c>
      <c r="D400" s="178" t="s">
        <v>6511</v>
      </c>
      <c r="E400" s="179">
        <v>36271</v>
      </c>
      <c r="F400" s="180">
        <v>0</v>
      </c>
      <c r="G400" s="180">
        <v>1597.13</v>
      </c>
      <c r="H400" s="180">
        <v>8796.02</v>
      </c>
      <c r="I400" s="180">
        <f t="shared" si="12"/>
        <v>10393.150000000001</v>
      </c>
      <c r="J400" s="177" t="str">
        <f t="shared" si="13"/>
        <v>Date &gt; 1920</v>
      </c>
    </row>
    <row r="401" spans="1:10" x14ac:dyDescent="0.3">
      <c r="A401" s="178" t="s">
        <v>3371</v>
      </c>
      <c r="B401" s="178" t="s">
        <v>143</v>
      </c>
      <c r="C401" s="178" t="s">
        <v>6505</v>
      </c>
      <c r="D401" s="178" t="s">
        <v>6512</v>
      </c>
      <c r="E401" s="179">
        <v>36321</v>
      </c>
      <c r="F401" s="180">
        <v>0</v>
      </c>
      <c r="G401" s="180">
        <v>282545.36</v>
      </c>
      <c r="H401" s="180">
        <v>279180.21000000002</v>
      </c>
      <c r="I401" s="180">
        <f t="shared" si="12"/>
        <v>561725.57000000007</v>
      </c>
      <c r="J401" s="177" t="str">
        <f t="shared" si="13"/>
        <v>Date &gt; 1920</v>
      </c>
    </row>
    <row r="402" spans="1:10" x14ac:dyDescent="0.3">
      <c r="A402" s="178" t="s">
        <v>3371</v>
      </c>
      <c r="B402" s="178" t="s">
        <v>143</v>
      </c>
      <c r="C402" s="178" t="s">
        <v>6505</v>
      </c>
      <c r="D402" s="178" t="s">
        <v>6512</v>
      </c>
      <c r="E402" s="179">
        <v>36658</v>
      </c>
      <c r="F402" s="180">
        <v>0</v>
      </c>
      <c r="G402" s="180">
        <v>110979.72</v>
      </c>
      <c r="H402" s="180">
        <v>110791.47</v>
      </c>
      <c r="I402" s="180">
        <f t="shared" si="12"/>
        <v>221771.19</v>
      </c>
      <c r="J402" s="177" t="str">
        <f t="shared" si="13"/>
        <v>Date &gt; 1920</v>
      </c>
    </row>
    <row r="403" spans="1:10" x14ac:dyDescent="0.3">
      <c r="A403" s="178" t="s">
        <v>3371</v>
      </c>
      <c r="B403" s="178" t="s">
        <v>143</v>
      </c>
      <c r="C403" s="178" t="s">
        <v>6505</v>
      </c>
      <c r="D403" s="178" t="s">
        <v>6512</v>
      </c>
      <c r="E403" s="179">
        <v>37294</v>
      </c>
      <c r="F403" s="180">
        <v>0</v>
      </c>
      <c r="G403" s="180">
        <v>23974.92</v>
      </c>
      <c r="H403" s="180">
        <v>40526.400000000001</v>
      </c>
      <c r="I403" s="180">
        <f t="shared" si="12"/>
        <v>64501.32</v>
      </c>
      <c r="J403" s="177" t="str">
        <f t="shared" si="13"/>
        <v>Date &gt; 1920</v>
      </c>
    </row>
    <row r="404" spans="1:10" x14ac:dyDescent="0.3">
      <c r="A404" s="178" t="s">
        <v>3371</v>
      </c>
      <c r="B404" s="178" t="s">
        <v>143</v>
      </c>
      <c r="C404" s="178" t="s">
        <v>6505</v>
      </c>
      <c r="D404" s="178" t="s">
        <v>6513</v>
      </c>
      <c r="E404" s="179">
        <v>36489</v>
      </c>
      <c r="F404" s="180">
        <v>650764</v>
      </c>
      <c r="G404" s="180">
        <v>0</v>
      </c>
      <c r="H404" s="180">
        <v>72307.899999999994</v>
      </c>
      <c r="I404" s="180">
        <f t="shared" si="12"/>
        <v>723071.9</v>
      </c>
      <c r="J404" s="177" t="str">
        <f t="shared" si="13"/>
        <v>Date &gt; 1920</v>
      </c>
    </row>
    <row r="405" spans="1:10" x14ac:dyDescent="0.3">
      <c r="A405" s="178" t="s">
        <v>3371</v>
      </c>
      <c r="B405" s="178" t="s">
        <v>143</v>
      </c>
      <c r="C405" s="178" t="s">
        <v>6505</v>
      </c>
      <c r="D405" s="178" t="s">
        <v>6513</v>
      </c>
      <c r="E405" s="179">
        <v>36936</v>
      </c>
      <c r="F405" s="180">
        <v>34423</v>
      </c>
      <c r="G405" s="180">
        <v>0</v>
      </c>
      <c r="H405" s="180">
        <v>3824.95</v>
      </c>
      <c r="I405" s="180">
        <f t="shared" si="12"/>
        <v>38247.949999999997</v>
      </c>
      <c r="J405" s="177" t="str">
        <f t="shared" si="13"/>
        <v>Date &gt; 1920</v>
      </c>
    </row>
    <row r="406" spans="1:10" x14ac:dyDescent="0.3">
      <c r="A406" s="178" t="s">
        <v>3371</v>
      </c>
      <c r="B406" s="178" t="s">
        <v>143</v>
      </c>
      <c r="C406" s="178" t="s">
        <v>6505</v>
      </c>
      <c r="D406" s="178" t="s">
        <v>6513</v>
      </c>
      <c r="E406" s="179">
        <v>37021</v>
      </c>
      <c r="F406" s="180">
        <v>4110</v>
      </c>
      <c r="G406" s="180">
        <v>0</v>
      </c>
      <c r="H406" s="180">
        <v>455.88</v>
      </c>
      <c r="I406" s="180">
        <f t="shared" si="12"/>
        <v>4565.88</v>
      </c>
      <c r="J406" s="177" t="str">
        <f t="shared" si="13"/>
        <v>Date &gt; 1920</v>
      </c>
    </row>
    <row r="407" spans="1:10" x14ac:dyDescent="0.3">
      <c r="A407" s="178" t="s">
        <v>3371</v>
      </c>
      <c r="B407" s="178" t="s">
        <v>143</v>
      </c>
      <c r="C407" s="178" t="s">
        <v>6505</v>
      </c>
      <c r="D407" s="178" t="s">
        <v>6514</v>
      </c>
      <c r="E407" s="179">
        <v>37208</v>
      </c>
      <c r="F407" s="180">
        <v>0</v>
      </c>
      <c r="G407" s="180">
        <v>318827.90000000002</v>
      </c>
      <c r="H407" s="180">
        <v>212551.91</v>
      </c>
      <c r="I407" s="180">
        <f t="shared" si="12"/>
        <v>531379.81000000006</v>
      </c>
      <c r="J407" s="177" t="str">
        <f t="shared" si="13"/>
        <v>Date &gt; 1920</v>
      </c>
    </row>
    <row r="408" spans="1:10" x14ac:dyDescent="0.3">
      <c r="A408" s="178" t="s">
        <v>3371</v>
      </c>
      <c r="B408" s="178" t="s">
        <v>143</v>
      </c>
      <c r="C408" s="178" t="s">
        <v>6505</v>
      </c>
      <c r="D408" s="178" t="s">
        <v>6514</v>
      </c>
      <c r="E408" s="179">
        <v>37379</v>
      </c>
      <c r="F408" s="180">
        <v>0</v>
      </c>
      <c r="G408" s="180">
        <v>30972.1</v>
      </c>
      <c r="H408" s="180">
        <v>20648.09</v>
      </c>
      <c r="I408" s="180">
        <f t="shared" si="12"/>
        <v>51620.19</v>
      </c>
      <c r="J408" s="177" t="str">
        <f t="shared" si="13"/>
        <v>Date &gt; 1920</v>
      </c>
    </row>
    <row r="409" spans="1:10" x14ac:dyDescent="0.3">
      <c r="A409" s="178" t="s">
        <v>3371</v>
      </c>
      <c r="B409" s="178" t="s">
        <v>143</v>
      </c>
      <c r="C409" s="178" t="s">
        <v>6505</v>
      </c>
      <c r="D409" s="178" t="s">
        <v>6514</v>
      </c>
      <c r="E409" s="179">
        <v>37643</v>
      </c>
      <c r="F409" s="180">
        <v>0</v>
      </c>
      <c r="G409" s="180">
        <v>0</v>
      </c>
      <c r="H409" s="180">
        <v>4890.37</v>
      </c>
      <c r="I409" s="180">
        <f t="shared" si="12"/>
        <v>4890.37</v>
      </c>
      <c r="J409" s="177" t="str">
        <f t="shared" si="13"/>
        <v>Date &gt; 1920</v>
      </c>
    </row>
    <row r="410" spans="1:10" x14ac:dyDescent="0.3">
      <c r="A410" s="178" t="s">
        <v>3371</v>
      </c>
      <c r="B410" s="178" t="s">
        <v>143</v>
      </c>
      <c r="C410" s="178" t="s">
        <v>6505</v>
      </c>
      <c r="D410" s="178" t="s">
        <v>6515</v>
      </c>
      <c r="E410" s="179">
        <v>38084</v>
      </c>
      <c r="F410" s="180">
        <v>119030</v>
      </c>
      <c r="G410" s="180">
        <v>0</v>
      </c>
      <c r="H410" s="180">
        <v>13226.15</v>
      </c>
      <c r="I410" s="180">
        <f t="shared" si="12"/>
        <v>132256.15</v>
      </c>
      <c r="J410" s="177" t="str">
        <f t="shared" si="13"/>
        <v>Date &gt; 1920</v>
      </c>
    </row>
    <row r="411" spans="1:10" x14ac:dyDescent="0.3">
      <c r="A411" s="178" t="s">
        <v>3371</v>
      </c>
      <c r="B411" s="178" t="s">
        <v>143</v>
      </c>
      <c r="C411" s="178" t="s">
        <v>6505</v>
      </c>
      <c r="D411" s="178" t="s">
        <v>6515</v>
      </c>
      <c r="E411" s="179">
        <v>38364</v>
      </c>
      <c r="F411" s="180">
        <v>164724</v>
      </c>
      <c r="G411" s="180">
        <v>0</v>
      </c>
      <c r="H411" s="180">
        <v>19288.740000000002</v>
      </c>
      <c r="I411" s="180">
        <f t="shared" si="12"/>
        <v>184012.74</v>
      </c>
      <c r="J411" s="177" t="str">
        <f t="shared" si="13"/>
        <v>Date &gt; 1920</v>
      </c>
    </row>
    <row r="412" spans="1:10" x14ac:dyDescent="0.3">
      <c r="A412" s="178" t="s">
        <v>3371</v>
      </c>
      <c r="B412" s="178" t="s">
        <v>143</v>
      </c>
      <c r="C412" s="178" t="s">
        <v>6505</v>
      </c>
      <c r="D412" s="178" t="s">
        <v>6516</v>
      </c>
      <c r="E412" s="179">
        <v>39153</v>
      </c>
      <c r="F412" s="180">
        <v>113000</v>
      </c>
      <c r="G412" s="180">
        <v>0</v>
      </c>
      <c r="H412" s="180">
        <v>39130.720000000001</v>
      </c>
      <c r="I412" s="180">
        <f t="shared" si="12"/>
        <v>152130.72</v>
      </c>
      <c r="J412" s="177" t="str">
        <f t="shared" si="13"/>
        <v>Date &gt; 1920</v>
      </c>
    </row>
    <row r="413" spans="1:10" x14ac:dyDescent="0.3">
      <c r="A413" s="178" t="s">
        <v>3371</v>
      </c>
      <c r="B413" s="178" t="s">
        <v>143</v>
      </c>
      <c r="C413" s="178" t="s">
        <v>6505</v>
      </c>
      <c r="D413" s="178" t="s">
        <v>6516</v>
      </c>
      <c r="E413" s="179">
        <v>39513</v>
      </c>
      <c r="F413" s="180">
        <v>22540</v>
      </c>
      <c r="G413" s="180">
        <v>0</v>
      </c>
      <c r="H413" s="180">
        <v>17369.28</v>
      </c>
      <c r="I413" s="180">
        <f t="shared" si="12"/>
        <v>39909.279999999999</v>
      </c>
      <c r="J413" s="177" t="str">
        <f t="shared" si="13"/>
        <v>Date &gt; 1920</v>
      </c>
    </row>
    <row r="414" spans="1:10" x14ac:dyDescent="0.3">
      <c r="A414" s="178" t="s">
        <v>3371</v>
      </c>
      <c r="B414" s="178" t="s">
        <v>143</v>
      </c>
      <c r="C414" s="178" t="s">
        <v>6505</v>
      </c>
      <c r="D414" s="178" t="s">
        <v>6516</v>
      </c>
      <c r="E414" s="179">
        <v>39538</v>
      </c>
      <c r="F414" s="180">
        <v>22541</v>
      </c>
      <c r="G414" s="180">
        <v>0</v>
      </c>
      <c r="H414" s="180">
        <v>0</v>
      </c>
      <c r="I414" s="180">
        <f t="shared" si="12"/>
        <v>22541</v>
      </c>
      <c r="J414" s="177" t="str">
        <f t="shared" si="13"/>
        <v>Date &gt; 1920</v>
      </c>
    </row>
    <row r="415" spans="1:10" x14ac:dyDescent="0.3">
      <c r="A415" s="178" t="s">
        <v>3371</v>
      </c>
      <c r="B415" s="178" t="s">
        <v>143</v>
      </c>
      <c r="C415" s="178" t="s">
        <v>6505</v>
      </c>
      <c r="D415" s="178" t="s">
        <v>6516</v>
      </c>
      <c r="E415" s="179">
        <v>39538</v>
      </c>
      <c r="F415" s="180">
        <v>1803</v>
      </c>
      <c r="G415" s="180">
        <v>0</v>
      </c>
      <c r="H415" s="180">
        <v>5342.94</v>
      </c>
      <c r="I415" s="180">
        <f t="shared" si="12"/>
        <v>7145.94</v>
      </c>
      <c r="J415" s="177" t="str">
        <f t="shared" si="13"/>
        <v>Date &gt; 1920</v>
      </c>
    </row>
    <row r="416" spans="1:10" x14ac:dyDescent="0.3">
      <c r="A416" s="178" t="s">
        <v>3371</v>
      </c>
      <c r="B416" s="178" t="s">
        <v>143</v>
      </c>
      <c r="C416" s="178" t="s">
        <v>6505</v>
      </c>
      <c r="D416" s="178" t="s">
        <v>6517</v>
      </c>
      <c r="E416" s="179">
        <v>39458</v>
      </c>
      <c r="F416" s="180">
        <v>280176</v>
      </c>
      <c r="G416" s="180">
        <v>0</v>
      </c>
      <c r="H416" s="180">
        <v>14746.71</v>
      </c>
      <c r="I416" s="180">
        <f t="shared" si="12"/>
        <v>294922.71000000002</v>
      </c>
      <c r="J416" s="177" t="str">
        <f t="shared" si="13"/>
        <v>Date &gt; 1920</v>
      </c>
    </row>
    <row r="417" spans="1:10" x14ac:dyDescent="0.3">
      <c r="A417" s="178" t="s">
        <v>3371</v>
      </c>
      <c r="B417" s="178" t="s">
        <v>143</v>
      </c>
      <c r="C417" s="178" t="s">
        <v>6505</v>
      </c>
      <c r="D417" s="178" t="s">
        <v>6517</v>
      </c>
      <c r="E417" s="179">
        <v>40053</v>
      </c>
      <c r="F417" s="180">
        <v>56219</v>
      </c>
      <c r="G417" s="180">
        <v>0</v>
      </c>
      <c r="H417" s="180">
        <v>2958.69</v>
      </c>
      <c r="I417" s="180">
        <f t="shared" si="12"/>
        <v>59177.69</v>
      </c>
      <c r="J417" s="177" t="str">
        <f t="shared" si="13"/>
        <v>Date &gt; 1920</v>
      </c>
    </row>
    <row r="418" spans="1:10" x14ac:dyDescent="0.3">
      <c r="A418" s="178" t="s">
        <v>3371</v>
      </c>
      <c r="B418" s="178" t="s">
        <v>143</v>
      </c>
      <c r="C418" s="178" t="s">
        <v>6505</v>
      </c>
      <c r="D418" s="178" t="s">
        <v>6517</v>
      </c>
      <c r="E418" s="179">
        <v>40053</v>
      </c>
      <c r="F418" s="180">
        <v>388</v>
      </c>
      <c r="G418" s="180">
        <v>0</v>
      </c>
      <c r="H418" s="180">
        <v>21</v>
      </c>
      <c r="I418" s="180">
        <f t="shared" si="12"/>
        <v>409</v>
      </c>
      <c r="J418" s="177" t="str">
        <f t="shared" si="13"/>
        <v>Date &gt; 1920</v>
      </c>
    </row>
    <row r="419" spans="1:10" x14ac:dyDescent="0.3">
      <c r="A419" s="178" t="s">
        <v>3371</v>
      </c>
      <c r="B419" s="178" t="s">
        <v>143</v>
      </c>
      <c r="C419" s="178" t="s">
        <v>6505</v>
      </c>
      <c r="D419" s="178" t="s">
        <v>6518</v>
      </c>
      <c r="E419" s="179">
        <v>42359</v>
      </c>
      <c r="F419" s="180">
        <v>0</v>
      </c>
      <c r="G419" s="180">
        <v>109178.77</v>
      </c>
      <c r="H419" s="180">
        <v>46790.9</v>
      </c>
      <c r="I419" s="180">
        <f t="shared" si="12"/>
        <v>155969.67000000001</v>
      </c>
      <c r="J419" s="177" t="str">
        <f t="shared" si="13"/>
        <v>Date &gt; 1920</v>
      </c>
    </row>
    <row r="420" spans="1:10" x14ac:dyDescent="0.3">
      <c r="A420" s="178" t="s">
        <v>3371</v>
      </c>
      <c r="B420" s="178" t="s">
        <v>143</v>
      </c>
      <c r="C420" s="178" t="s">
        <v>6505</v>
      </c>
      <c r="D420" s="178" t="s">
        <v>6519</v>
      </c>
      <c r="E420" s="179">
        <v>42359</v>
      </c>
      <c r="F420" s="180">
        <v>0</v>
      </c>
      <c r="G420" s="180">
        <v>78760.479999999996</v>
      </c>
      <c r="H420" s="180">
        <v>19690.12</v>
      </c>
      <c r="I420" s="180">
        <f t="shared" si="12"/>
        <v>98450.599999999991</v>
      </c>
      <c r="J420" s="177" t="str">
        <f t="shared" si="13"/>
        <v>Date &gt; 1920</v>
      </c>
    </row>
    <row r="421" spans="1:10" x14ac:dyDescent="0.3">
      <c r="A421" s="178" t="s">
        <v>3371</v>
      </c>
      <c r="B421" s="178" t="s">
        <v>143</v>
      </c>
      <c r="C421" s="178" t="s">
        <v>6505</v>
      </c>
      <c r="D421" s="178" t="s">
        <v>6520</v>
      </c>
      <c r="E421" s="179">
        <v>42755</v>
      </c>
      <c r="F421" s="180">
        <v>153593</v>
      </c>
      <c r="G421" s="180">
        <v>0</v>
      </c>
      <c r="H421" s="180">
        <v>20950.349999999999</v>
      </c>
      <c r="I421" s="180">
        <f t="shared" si="12"/>
        <v>174543.35</v>
      </c>
      <c r="J421" s="177" t="str">
        <f t="shared" si="13"/>
        <v>Date &gt; 1920</v>
      </c>
    </row>
    <row r="422" spans="1:10" x14ac:dyDescent="0.3">
      <c r="A422" s="178" t="s">
        <v>3371</v>
      </c>
      <c r="B422" s="178" t="s">
        <v>143</v>
      </c>
      <c r="C422" s="178" t="s">
        <v>6505</v>
      </c>
      <c r="D422" s="178" t="s">
        <v>6520</v>
      </c>
      <c r="E422" s="179">
        <v>43244</v>
      </c>
      <c r="F422" s="180">
        <v>22905</v>
      </c>
      <c r="G422" s="180">
        <v>9805</v>
      </c>
      <c r="H422" s="180">
        <v>12995.38</v>
      </c>
      <c r="I422" s="180">
        <f t="shared" si="12"/>
        <v>45705.38</v>
      </c>
      <c r="J422" s="177" t="str">
        <f t="shared" si="13"/>
        <v>Date &gt; 1920</v>
      </c>
    </row>
    <row r="423" spans="1:10" x14ac:dyDescent="0.3">
      <c r="A423" s="178" t="s">
        <v>3371</v>
      </c>
      <c r="B423" s="178" t="s">
        <v>143</v>
      </c>
      <c r="C423" s="178" t="s">
        <v>6505</v>
      </c>
      <c r="D423" s="178" t="s">
        <v>6520</v>
      </c>
      <c r="E423" s="179">
        <v>43244</v>
      </c>
      <c r="F423" s="180">
        <v>2134</v>
      </c>
      <c r="G423" s="180">
        <v>0</v>
      </c>
      <c r="H423" s="180">
        <v>0</v>
      </c>
      <c r="I423" s="180">
        <f t="shared" si="12"/>
        <v>2134</v>
      </c>
      <c r="J423" s="177" t="str">
        <f t="shared" si="13"/>
        <v>Date &gt; 1920</v>
      </c>
    </row>
    <row r="424" spans="1:10" x14ac:dyDescent="0.3">
      <c r="A424" s="178" t="s">
        <v>3371</v>
      </c>
      <c r="B424" s="178" t="s">
        <v>143</v>
      </c>
      <c r="C424" s="178" t="s">
        <v>6505</v>
      </c>
      <c r="D424" s="178" t="s">
        <v>6521</v>
      </c>
      <c r="E424" s="179">
        <v>43116</v>
      </c>
      <c r="F424" s="180">
        <v>80198</v>
      </c>
      <c r="G424" s="180">
        <v>4491.7</v>
      </c>
      <c r="H424" s="180">
        <v>4492.3</v>
      </c>
      <c r="I424" s="180">
        <f t="shared" si="12"/>
        <v>89182</v>
      </c>
      <c r="J424" s="177" t="str">
        <f t="shared" si="13"/>
        <v>Date &gt; 1920</v>
      </c>
    </row>
    <row r="425" spans="1:10" x14ac:dyDescent="0.3">
      <c r="A425" s="178" t="s">
        <v>3371</v>
      </c>
      <c r="B425" s="178" t="s">
        <v>143</v>
      </c>
      <c r="C425" s="178" t="s">
        <v>6505</v>
      </c>
      <c r="D425" s="178" t="s">
        <v>6521</v>
      </c>
      <c r="E425" s="179">
        <v>43424</v>
      </c>
      <c r="F425" s="180">
        <v>6727</v>
      </c>
      <c r="G425" s="180">
        <v>337.5</v>
      </c>
      <c r="H425" s="180">
        <v>337.5</v>
      </c>
      <c r="I425" s="180">
        <f t="shared" si="12"/>
        <v>7402</v>
      </c>
      <c r="J425" s="177" t="str">
        <f t="shared" si="13"/>
        <v>Date &gt; 1920</v>
      </c>
    </row>
    <row r="426" spans="1:10" x14ac:dyDescent="0.3">
      <c r="A426" s="178" t="s">
        <v>3371</v>
      </c>
      <c r="B426" s="178" t="s">
        <v>143</v>
      </c>
      <c r="C426" s="178" t="s">
        <v>6505</v>
      </c>
      <c r="D426" s="178" t="s">
        <v>6522</v>
      </c>
      <c r="E426" s="179">
        <v>44034</v>
      </c>
      <c r="F426" s="180">
        <v>202549</v>
      </c>
      <c r="G426" s="180">
        <v>11252.76</v>
      </c>
      <c r="H426" s="180">
        <v>479342.54</v>
      </c>
      <c r="I426" s="180">
        <f t="shared" si="12"/>
        <v>693144.3</v>
      </c>
      <c r="J426" s="177" t="str">
        <f t="shared" si="13"/>
        <v>Date &gt; 1920</v>
      </c>
    </row>
    <row r="427" spans="1:10" x14ac:dyDescent="0.3">
      <c r="A427" s="178" t="s">
        <v>3371</v>
      </c>
      <c r="B427" s="178" t="s">
        <v>143</v>
      </c>
      <c r="C427" s="178" t="s">
        <v>6505</v>
      </c>
      <c r="D427" s="178" t="s">
        <v>6522</v>
      </c>
      <c r="E427" s="179">
        <v>44123</v>
      </c>
      <c r="F427" s="180">
        <v>219314</v>
      </c>
      <c r="G427" s="180">
        <v>12324.83</v>
      </c>
      <c r="H427" s="180">
        <v>93062.47</v>
      </c>
      <c r="I427" s="180">
        <f t="shared" si="12"/>
        <v>324701.3</v>
      </c>
      <c r="J427" s="177" t="str">
        <f t="shared" si="13"/>
        <v>Date &gt; 1920</v>
      </c>
    </row>
    <row r="428" spans="1:10" x14ac:dyDescent="0.3">
      <c r="A428" s="178" t="s">
        <v>3371</v>
      </c>
      <c r="B428" s="178" t="s">
        <v>143</v>
      </c>
      <c r="C428" s="178" t="s">
        <v>6505</v>
      </c>
      <c r="D428" s="178" t="s">
        <v>6503</v>
      </c>
      <c r="E428" s="209">
        <v>0</v>
      </c>
      <c r="F428" s="180">
        <v>277211</v>
      </c>
      <c r="G428" s="180">
        <v>0</v>
      </c>
      <c r="H428" s="180">
        <v>11410.25</v>
      </c>
      <c r="I428" s="180">
        <f t="shared" si="12"/>
        <v>288621.25</v>
      </c>
      <c r="J428" s="177" t="str">
        <f t="shared" si="13"/>
        <v>Sketchy date</v>
      </c>
    </row>
    <row r="429" spans="1:10" x14ac:dyDescent="0.3">
      <c r="A429" s="178" t="s">
        <v>3371</v>
      </c>
      <c r="B429" s="178" t="s">
        <v>151</v>
      </c>
      <c r="C429" s="178" t="s">
        <v>6523</v>
      </c>
      <c r="D429" s="178" t="s">
        <v>6524</v>
      </c>
      <c r="E429" s="179">
        <v>21685</v>
      </c>
      <c r="F429" s="180">
        <v>75896.800000000003</v>
      </c>
      <c r="G429" s="180">
        <v>0</v>
      </c>
      <c r="H429" s="180">
        <v>77545.77</v>
      </c>
      <c r="I429" s="180">
        <f t="shared" si="12"/>
        <v>153442.57</v>
      </c>
      <c r="J429" s="177" t="str">
        <f t="shared" si="13"/>
        <v>Date &gt; 1920</v>
      </c>
    </row>
    <row r="430" spans="1:10" x14ac:dyDescent="0.3">
      <c r="A430" s="178" t="s">
        <v>3371</v>
      </c>
      <c r="B430" s="178" t="s">
        <v>151</v>
      </c>
      <c r="C430" s="178" t="s">
        <v>6523</v>
      </c>
      <c r="D430" s="178" t="s">
        <v>6525</v>
      </c>
      <c r="E430" s="179">
        <v>19359</v>
      </c>
      <c r="F430" s="180">
        <v>565575.36</v>
      </c>
      <c r="G430" s="180">
        <v>0</v>
      </c>
      <c r="H430" s="180">
        <v>656321.81999999995</v>
      </c>
      <c r="I430" s="180">
        <f t="shared" si="12"/>
        <v>1221897.18</v>
      </c>
      <c r="J430" s="177" t="str">
        <f t="shared" si="13"/>
        <v>Date &gt; 1920</v>
      </c>
    </row>
    <row r="431" spans="1:10" x14ac:dyDescent="0.3">
      <c r="A431" s="178" t="s">
        <v>3371</v>
      </c>
      <c r="B431" s="178" t="s">
        <v>151</v>
      </c>
      <c r="C431" s="178" t="s">
        <v>6523</v>
      </c>
      <c r="D431" s="178" t="s">
        <v>6526</v>
      </c>
      <c r="E431" s="179">
        <v>20086</v>
      </c>
      <c r="F431" s="180">
        <v>789238.27</v>
      </c>
      <c r="G431" s="180">
        <v>0</v>
      </c>
      <c r="H431" s="180">
        <v>740090.14</v>
      </c>
      <c r="I431" s="180">
        <f t="shared" si="12"/>
        <v>1529328.4100000001</v>
      </c>
      <c r="J431" s="177" t="str">
        <f t="shared" si="13"/>
        <v>Date &gt; 1920</v>
      </c>
    </row>
    <row r="432" spans="1:10" x14ac:dyDescent="0.3">
      <c r="A432" s="178" t="s">
        <v>3371</v>
      </c>
      <c r="B432" s="178" t="s">
        <v>151</v>
      </c>
      <c r="C432" s="178" t="s">
        <v>6523</v>
      </c>
      <c r="D432" s="178" t="s">
        <v>6527</v>
      </c>
      <c r="E432" s="179">
        <v>19815</v>
      </c>
      <c r="F432" s="180">
        <v>241129.88</v>
      </c>
      <c r="G432" s="180">
        <v>0</v>
      </c>
      <c r="H432" s="180">
        <v>241640.39</v>
      </c>
      <c r="I432" s="180">
        <f t="shared" si="12"/>
        <v>482770.27</v>
      </c>
      <c r="J432" s="177" t="str">
        <f t="shared" si="13"/>
        <v>Date &gt; 1920</v>
      </c>
    </row>
    <row r="433" spans="1:10" x14ac:dyDescent="0.3">
      <c r="A433" s="178" t="s">
        <v>3371</v>
      </c>
      <c r="B433" s="178" t="s">
        <v>151</v>
      </c>
      <c r="C433" s="178" t="s">
        <v>6523</v>
      </c>
      <c r="D433" s="178" t="s">
        <v>6528</v>
      </c>
      <c r="E433" s="179">
        <v>19903</v>
      </c>
      <c r="F433" s="180">
        <v>233163.09</v>
      </c>
      <c r="G433" s="180">
        <v>0</v>
      </c>
      <c r="H433" s="180">
        <v>234353.6</v>
      </c>
      <c r="I433" s="180">
        <f t="shared" si="12"/>
        <v>467516.69</v>
      </c>
      <c r="J433" s="177" t="str">
        <f t="shared" si="13"/>
        <v>Date &gt; 1920</v>
      </c>
    </row>
    <row r="434" spans="1:10" x14ac:dyDescent="0.3">
      <c r="A434" s="178" t="s">
        <v>3371</v>
      </c>
      <c r="B434" s="178" t="s">
        <v>151</v>
      </c>
      <c r="C434" s="178" t="s">
        <v>6523</v>
      </c>
      <c r="D434" s="178" t="s">
        <v>6529</v>
      </c>
      <c r="E434" s="179">
        <v>20908</v>
      </c>
      <c r="F434" s="180">
        <v>228250</v>
      </c>
      <c r="G434" s="180">
        <v>0</v>
      </c>
      <c r="H434" s="180">
        <v>239021.62</v>
      </c>
      <c r="I434" s="180">
        <f t="shared" si="12"/>
        <v>467271.62</v>
      </c>
      <c r="J434" s="177" t="str">
        <f t="shared" si="13"/>
        <v>Date &gt; 1920</v>
      </c>
    </row>
    <row r="435" spans="1:10" x14ac:dyDescent="0.3">
      <c r="A435" s="178" t="s">
        <v>3371</v>
      </c>
      <c r="B435" s="178" t="s">
        <v>151</v>
      </c>
      <c r="C435" s="178" t="s">
        <v>6523</v>
      </c>
      <c r="D435" s="178" t="s">
        <v>6366</v>
      </c>
      <c r="E435" s="179">
        <v>24490</v>
      </c>
      <c r="F435" s="180">
        <v>397019.46</v>
      </c>
      <c r="G435" s="180">
        <v>0</v>
      </c>
      <c r="H435" s="180">
        <v>398217.22</v>
      </c>
      <c r="I435" s="180">
        <f t="shared" si="12"/>
        <v>795236.67999999993</v>
      </c>
      <c r="J435" s="177" t="str">
        <f t="shared" si="13"/>
        <v>Date &gt; 1920</v>
      </c>
    </row>
    <row r="436" spans="1:10" x14ac:dyDescent="0.3">
      <c r="A436" s="178" t="s">
        <v>3371</v>
      </c>
      <c r="B436" s="178" t="s">
        <v>151</v>
      </c>
      <c r="C436" s="178" t="s">
        <v>6523</v>
      </c>
      <c r="D436" s="178" t="s">
        <v>6530</v>
      </c>
      <c r="E436" s="179">
        <v>23035</v>
      </c>
      <c r="F436" s="180">
        <v>652316.21</v>
      </c>
      <c r="G436" s="180">
        <v>0</v>
      </c>
      <c r="H436" s="180">
        <v>664527.18000000005</v>
      </c>
      <c r="I436" s="180">
        <f t="shared" si="12"/>
        <v>1316843.3900000001</v>
      </c>
      <c r="J436" s="177" t="str">
        <f t="shared" si="13"/>
        <v>Date &gt; 1920</v>
      </c>
    </row>
    <row r="437" spans="1:10" x14ac:dyDescent="0.3">
      <c r="A437" s="178" t="s">
        <v>3371</v>
      </c>
      <c r="B437" s="178" t="s">
        <v>151</v>
      </c>
      <c r="C437" s="178" t="s">
        <v>6523</v>
      </c>
      <c r="D437" s="178" t="s">
        <v>6531</v>
      </c>
      <c r="E437" s="179">
        <v>20852</v>
      </c>
      <c r="F437" s="180">
        <v>36108.28</v>
      </c>
      <c r="G437" s="180">
        <v>0</v>
      </c>
      <c r="H437" s="180">
        <v>36171.550000000003</v>
      </c>
      <c r="I437" s="180">
        <f t="shared" si="12"/>
        <v>72279.83</v>
      </c>
      <c r="J437" s="177" t="str">
        <f t="shared" si="13"/>
        <v>Date &gt; 1920</v>
      </c>
    </row>
    <row r="438" spans="1:10" x14ac:dyDescent="0.3">
      <c r="A438" s="178" t="s">
        <v>3371</v>
      </c>
      <c r="B438" s="178" t="s">
        <v>151</v>
      </c>
      <c r="C438" s="178" t="s">
        <v>6523</v>
      </c>
      <c r="D438" s="178" t="s">
        <v>6532</v>
      </c>
      <c r="E438" s="179">
        <v>23908</v>
      </c>
      <c r="F438" s="180">
        <v>272988.94</v>
      </c>
      <c r="G438" s="180">
        <v>170000</v>
      </c>
      <c r="H438" s="180">
        <v>88774.92</v>
      </c>
      <c r="I438" s="180">
        <f t="shared" si="12"/>
        <v>531763.86</v>
      </c>
      <c r="J438" s="177" t="str">
        <f t="shared" si="13"/>
        <v>Date &gt; 1920</v>
      </c>
    </row>
    <row r="439" spans="1:10" x14ac:dyDescent="0.3">
      <c r="A439" s="178" t="s">
        <v>3371</v>
      </c>
      <c r="B439" s="178" t="s">
        <v>151</v>
      </c>
      <c r="C439" s="178" t="s">
        <v>6523</v>
      </c>
      <c r="D439" s="178" t="s">
        <v>6533</v>
      </c>
      <c r="E439" s="179">
        <v>23672</v>
      </c>
      <c r="F439" s="180">
        <v>2156575.1</v>
      </c>
      <c r="G439" s="180">
        <v>1672000</v>
      </c>
      <c r="H439" s="180">
        <v>1292966.1299999999</v>
      </c>
      <c r="I439" s="180">
        <f t="shared" si="12"/>
        <v>5121541.2300000004</v>
      </c>
      <c r="J439" s="177" t="str">
        <f t="shared" si="13"/>
        <v>Date &gt; 1920</v>
      </c>
    </row>
    <row r="440" spans="1:10" x14ac:dyDescent="0.3">
      <c r="A440" s="178" t="s">
        <v>3371</v>
      </c>
      <c r="B440" s="178" t="s">
        <v>151</v>
      </c>
      <c r="C440" s="178" t="s">
        <v>6523</v>
      </c>
      <c r="D440" s="178" t="s">
        <v>6534</v>
      </c>
      <c r="E440" s="179">
        <v>23763</v>
      </c>
      <c r="F440" s="180">
        <v>296995.27</v>
      </c>
      <c r="G440" s="180">
        <v>199000</v>
      </c>
      <c r="H440" s="180">
        <v>125659.05</v>
      </c>
      <c r="I440" s="180">
        <f t="shared" si="12"/>
        <v>621654.32000000007</v>
      </c>
      <c r="J440" s="177" t="str">
        <f t="shared" si="13"/>
        <v>Date &gt; 1920</v>
      </c>
    </row>
    <row r="441" spans="1:10" x14ac:dyDescent="0.3">
      <c r="A441" s="178" t="s">
        <v>3371</v>
      </c>
      <c r="B441" s="178" t="s">
        <v>151</v>
      </c>
      <c r="C441" s="178" t="s">
        <v>6523</v>
      </c>
      <c r="D441" s="178" t="s">
        <v>6535</v>
      </c>
      <c r="E441" s="179">
        <v>23764</v>
      </c>
      <c r="F441" s="180">
        <v>235029.07</v>
      </c>
      <c r="G441" s="180">
        <v>0</v>
      </c>
      <c r="H441" s="180">
        <v>235029.07</v>
      </c>
      <c r="I441" s="180">
        <f t="shared" si="12"/>
        <v>470058.14</v>
      </c>
      <c r="J441" s="177" t="str">
        <f t="shared" si="13"/>
        <v>Date &gt; 1920</v>
      </c>
    </row>
    <row r="442" spans="1:10" x14ac:dyDescent="0.3">
      <c r="A442" s="178" t="s">
        <v>3371</v>
      </c>
      <c r="B442" s="178" t="s">
        <v>151</v>
      </c>
      <c r="C442" s="178" t="s">
        <v>6523</v>
      </c>
      <c r="D442" s="178" t="s">
        <v>6536</v>
      </c>
      <c r="E442" s="179">
        <v>23764</v>
      </c>
      <c r="F442" s="180">
        <v>137048.04</v>
      </c>
      <c r="G442" s="180">
        <v>0</v>
      </c>
      <c r="H442" s="180">
        <v>137048.04999999999</v>
      </c>
      <c r="I442" s="180">
        <f t="shared" si="12"/>
        <v>274096.08999999997</v>
      </c>
      <c r="J442" s="177" t="str">
        <f t="shared" si="13"/>
        <v>Date &gt; 1920</v>
      </c>
    </row>
    <row r="443" spans="1:10" x14ac:dyDescent="0.3">
      <c r="A443" s="178" t="s">
        <v>3371</v>
      </c>
      <c r="B443" s="178" t="s">
        <v>151</v>
      </c>
      <c r="C443" s="178" t="s">
        <v>6523</v>
      </c>
      <c r="D443" s="178" t="s">
        <v>6537</v>
      </c>
      <c r="E443" s="179">
        <v>23148</v>
      </c>
      <c r="F443" s="180">
        <v>143999.5</v>
      </c>
      <c r="G443" s="180">
        <v>0</v>
      </c>
      <c r="H443" s="180">
        <v>144040.5</v>
      </c>
      <c r="I443" s="180">
        <f t="shared" si="12"/>
        <v>288040</v>
      </c>
      <c r="J443" s="177" t="str">
        <f t="shared" si="13"/>
        <v>Date &gt; 1920</v>
      </c>
    </row>
    <row r="444" spans="1:10" x14ac:dyDescent="0.3">
      <c r="A444" s="178" t="s">
        <v>3371</v>
      </c>
      <c r="B444" s="178" t="s">
        <v>151</v>
      </c>
      <c r="C444" s="178" t="s">
        <v>6523</v>
      </c>
      <c r="D444" s="178" t="s">
        <v>6538</v>
      </c>
      <c r="E444" s="179">
        <v>22691</v>
      </c>
      <c r="F444" s="180">
        <v>0</v>
      </c>
      <c r="G444" s="180">
        <v>309000</v>
      </c>
      <c r="H444" s="180">
        <v>2500124.3199999998</v>
      </c>
      <c r="I444" s="180">
        <f t="shared" si="12"/>
        <v>2809124.32</v>
      </c>
      <c r="J444" s="177" t="str">
        <f t="shared" si="13"/>
        <v>Date &gt; 1920</v>
      </c>
    </row>
    <row r="445" spans="1:10" x14ac:dyDescent="0.3">
      <c r="A445" s="178" t="s">
        <v>3371</v>
      </c>
      <c r="B445" s="178" t="s">
        <v>151</v>
      </c>
      <c r="C445" s="178" t="s">
        <v>6523</v>
      </c>
      <c r="D445" s="178" t="s">
        <v>6539</v>
      </c>
      <c r="E445" s="179">
        <v>24062</v>
      </c>
      <c r="F445" s="180">
        <v>910231.56</v>
      </c>
      <c r="G445" s="180">
        <v>0</v>
      </c>
      <c r="H445" s="180">
        <v>910231.56</v>
      </c>
      <c r="I445" s="180">
        <f t="shared" si="12"/>
        <v>1820463.12</v>
      </c>
      <c r="J445" s="177" t="str">
        <f t="shared" si="13"/>
        <v>Date &gt; 1920</v>
      </c>
    </row>
    <row r="446" spans="1:10" x14ac:dyDescent="0.3">
      <c r="A446" s="178" t="s">
        <v>3371</v>
      </c>
      <c r="B446" s="178" t="s">
        <v>151</v>
      </c>
      <c r="C446" s="178" t="s">
        <v>6523</v>
      </c>
      <c r="D446" s="178" t="s">
        <v>6540</v>
      </c>
      <c r="E446" s="179">
        <v>23502</v>
      </c>
      <c r="F446" s="180">
        <v>947685.21</v>
      </c>
      <c r="G446" s="180">
        <v>0</v>
      </c>
      <c r="H446" s="180">
        <v>1179468.5900000001</v>
      </c>
      <c r="I446" s="180">
        <f t="shared" si="12"/>
        <v>2127153.7999999998</v>
      </c>
      <c r="J446" s="177" t="str">
        <f t="shared" si="13"/>
        <v>Date &gt; 1920</v>
      </c>
    </row>
    <row r="447" spans="1:10" x14ac:dyDescent="0.3">
      <c r="A447" s="178" t="s">
        <v>3371</v>
      </c>
      <c r="B447" s="178" t="s">
        <v>151</v>
      </c>
      <c r="C447" s="178" t="s">
        <v>6523</v>
      </c>
      <c r="D447" s="178" t="s">
        <v>6541</v>
      </c>
      <c r="E447" s="179">
        <v>25247</v>
      </c>
      <c r="F447" s="180">
        <v>344644.75</v>
      </c>
      <c r="G447" s="180">
        <v>0</v>
      </c>
      <c r="H447" s="180">
        <v>363266.12</v>
      </c>
      <c r="I447" s="180">
        <f t="shared" si="12"/>
        <v>707910.87</v>
      </c>
      <c r="J447" s="177" t="str">
        <f t="shared" si="13"/>
        <v>Date &gt; 1920</v>
      </c>
    </row>
    <row r="448" spans="1:10" x14ac:dyDescent="0.3">
      <c r="A448" s="178" t="s">
        <v>3371</v>
      </c>
      <c r="B448" s="178" t="s">
        <v>151</v>
      </c>
      <c r="C448" s="178" t="s">
        <v>6523</v>
      </c>
      <c r="D448" s="178" t="s">
        <v>6542</v>
      </c>
      <c r="E448" s="179">
        <v>23148</v>
      </c>
      <c r="F448" s="180">
        <v>137275.65</v>
      </c>
      <c r="G448" s="180">
        <v>0</v>
      </c>
      <c r="H448" s="180">
        <v>137275.65</v>
      </c>
      <c r="I448" s="180">
        <f t="shared" si="12"/>
        <v>274551.3</v>
      </c>
      <c r="J448" s="177" t="str">
        <f t="shared" si="13"/>
        <v>Date &gt; 1920</v>
      </c>
    </row>
    <row r="449" spans="1:10" x14ac:dyDescent="0.3">
      <c r="A449" s="178" t="s">
        <v>3371</v>
      </c>
      <c r="B449" s="178" t="s">
        <v>151</v>
      </c>
      <c r="C449" s="178" t="s">
        <v>6523</v>
      </c>
      <c r="D449" s="178" t="s">
        <v>6543</v>
      </c>
      <c r="E449" s="179">
        <v>25301</v>
      </c>
      <c r="F449" s="180">
        <v>234251.16</v>
      </c>
      <c r="G449" s="180">
        <v>0</v>
      </c>
      <c r="H449" s="180">
        <v>234251.16</v>
      </c>
      <c r="I449" s="180">
        <f t="shared" si="12"/>
        <v>468502.32</v>
      </c>
      <c r="J449" s="177" t="str">
        <f t="shared" si="13"/>
        <v>Date &gt; 1920</v>
      </c>
    </row>
    <row r="450" spans="1:10" x14ac:dyDescent="0.3">
      <c r="A450" s="178" t="s">
        <v>3371</v>
      </c>
      <c r="B450" s="178" t="s">
        <v>151</v>
      </c>
      <c r="C450" s="178" t="s">
        <v>6523</v>
      </c>
      <c r="D450" s="178" t="s">
        <v>6544</v>
      </c>
      <c r="E450" s="179">
        <v>25245</v>
      </c>
      <c r="F450" s="180">
        <v>90114.46</v>
      </c>
      <c r="G450" s="180">
        <v>64946.43</v>
      </c>
      <c r="H450" s="180">
        <v>47796.41</v>
      </c>
      <c r="I450" s="180">
        <f t="shared" si="12"/>
        <v>202857.30000000002</v>
      </c>
      <c r="J450" s="177" t="str">
        <f t="shared" si="13"/>
        <v>Date &gt; 1920</v>
      </c>
    </row>
    <row r="451" spans="1:10" x14ac:dyDescent="0.3">
      <c r="A451" s="178" t="s">
        <v>3371</v>
      </c>
      <c r="B451" s="178" t="s">
        <v>151</v>
      </c>
      <c r="C451" s="178" t="s">
        <v>6523</v>
      </c>
      <c r="D451" s="178" t="s">
        <v>6545</v>
      </c>
      <c r="E451" s="179">
        <v>25245</v>
      </c>
      <c r="F451" s="180">
        <v>42524.2</v>
      </c>
      <c r="G451" s="180">
        <v>28349.47</v>
      </c>
      <c r="H451" s="180">
        <v>14174.74</v>
      </c>
      <c r="I451" s="180">
        <f t="shared" si="12"/>
        <v>85048.41</v>
      </c>
      <c r="J451" s="177" t="str">
        <f t="shared" si="13"/>
        <v>Date &gt; 1920</v>
      </c>
    </row>
    <row r="452" spans="1:10" x14ac:dyDescent="0.3">
      <c r="A452" s="178" t="s">
        <v>3371</v>
      </c>
      <c r="B452" s="178" t="s">
        <v>151</v>
      </c>
      <c r="C452" s="178" t="s">
        <v>6523</v>
      </c>
      <c r="D452" s="178" t="s">
        <v>6546</v>
      </c>
      <c r="E452" s="179">
        <v>24408</v>
      </c>
      <c r="F452" s="180">
        <v>67759.27</v>
      </c>
      <c r="G452" s="180">
        <v>39527.46</v>
      </c>
      <c r="H452" s="180">
        <v>50823.13</v>
      </c>
      <c r="I452" s="180">
        <f t="shared" si="12"/>
        <v>158109.86000000002</v>
      </c>
      <c r="J452" s="177" t="str">
        <f t="shared" si="13"/>
        <v>Date &gt; 1920</v>
      </c>
    </row>
    <row r="453" spans="1:10" x14ac:dyDescent="0.3">
      <c r="A453" s="178" t="s">
        <v>3371</v>
      </c>
      <c r="B453" s="178" t="s">
        <v>151</v>
      </c>
      <c r="C453" s="178" t="s">
        <v>6523</v>
      </c>
      <c r="D453" s="178" t="s">
        <v>6547</v>
      </c>
      <c r="E453" s="179">
        <v>25245</v>
      </c>
      <c r="F453" s="180">
        <v>56165.38</v>
      </c>
      <c r="G453" s="180">
        <v>90000</v>
      </c>
      <c r="H453" s="180">
        <v>380873.09</v>
      </c>
      <c r="I453" s="180">
        <f t="shared" ref="I453:I516" si="14">SUM(F453:H453)</f>
        <v>527038.47</v>
      </c>
      <c r="J453" s="177" t="str">
        <f t="shared" ref="J453:J516" si="15">IF(OR(YEAR(E453)&gt; 1920, ISBLANK(E453)), "Date &gt; 1920", "Sketchy date")</f>
        <v>Date &gt; 1920</v>
      </c>
    </row>
    <row r="454" spans="1:10" x14ac:dyDescent="0.3">
      <c r="A454" s="178" t="s">
        <v>3371</v>
      </c>
      <c r="B454" s="178" t="s">
        <v>151</v>
      </c>
      <c r="C454" s="178" t="s">
        <v>6523</v>
      </c>
      <c r="D454" s="178" t="s">
        <v>6548</v>
      </c>
      <c r="E454" s="179">
        <v>25517</v>
      </c>
      <c r="F454" s="180">
        <v>61600</v>
      </c>
      <c r="G454" s="180">
        <v>18635.7</v>
      </c>
      <c r="H454" s="180">
        <v>29386.09</v>
      </c>
      <c r="I454" s="180">
        <f t="shared" si="14"/>
        <v>109621.79</v>
      </c>
      <c r="J454" s="177" t="str">
        <f t="shared" si="15"/>
        <v>Date &gt; 1920</v>
      </c>
    </row>
    <row r="455" spans="1:10" x14ac:dyDescent="0.3">
      <c r="A455" s="178" t="s">
        <v>3371</v>
      </c>
      <c r="B455" s="178" t="s">
        <v>151</v>
      </c>
      <c r="C455" s="178" t="s">
        <v>6523</v>
      </c>
      <c r="D455" s="178" t="s">
        <v>6549</v>
      </c>
      <c r="E455" s="179">
        <v>25722</v>
      </c>
      <c r="F455" s="180">
        <v>1532018.56</v>
      </c>
      <c r="G455" s="180">
        <v>750000</v>
      </c>
      <c r="H455" s="180">
        <v>1113487.82</v>
      </c>
      <c r="I455" s="180">
        <f t="shared" si="14"/>
        <v>3395506.38</v>
      </c>
      <c r="J455" s="177" t="str">
        <f t="shared" si="15"/>
        <v>Date &gt; 1920</v>
      </c>
    </row>
    <row r="456" spans="1:10" x14ac:dyDescent="0.3">
      <c r="A456" s="178" t="s">
        <v>3371</v>
      </c>
      <c r="B456" s="178" t="s">
        <v>151</v>
      </c>
      <c r="C456" s="178" t="s">
        <v>6523</v>
      </c>
      <c r="D456" s="178" t="s">
        <v>6550</v>
      </c>
      <c r="E456" s="179">
        <v>32475</v>
      </c>
      <c r="F456" s="180">
        <v>645551.17000000004</v>
      </c>
      <c r="G456" s="180">
        <v>0</v>
      </c>
      <c r="H456" s="180">
        <v>215183.69</v>
      </c>
      <c r="I456" s="180">
        <f t="shared" si="14"/>
        <v>860734.8600000001</v>
      </c>
      <c r="J456" s="177" t="str">
        <f t="shared" si="15"/>
        <v>Date &gt; 1920</v>
      </c>
    </row>
    <row r="457" spans="1:10" x14ac:dyDescent="0.3">
      <c r="A457" s="178" t="s">
        <v>3371</v>
      </c>
      <c r="B457" s="178" t="s">
        <v>151</v>
      </c>
      <c r="C457" s="178" t="s">
        <v>6523</v>
      </c>
      <c r="D457" s="178" t="s">
        <v>6550</v>
      </c>
      <c r="E457" s="179">
        <v>32840</v>
      </c>
      <c r="F457" s="180">
        <v>48198.83</v>
      </c>
      <c r="G457" s="180">
        <v>0</v>
      </c>
      <c r="H457" s="180">
        <v>21365.98</v>
      </c>
      <c r="I457" s="180">
        <f t="shared" si="14"/>
        <v>69564.81</v>
      </c>
      <c r="J457" s="177" t="str">
        <f t="shared" si="15"/>
        <v>Date &gt; 1920</v>
      </c>
    </row>
    <row r="458" spans="1:10" x14ac:dyDescent="0.3">
      <c r="A458" s="178" t="s">
        <v>3371</v>
      </c>
      <c r="B458" s="178" t="s">
        <v>151</v>
      </c>
      <c r="C458" s="178" t="s">
        <v>6523</v>
      </c>
      <c r="D458" s="178" t="s">
        <v>6550</v>
      </c>
      <c r="E458" s="179">
        <v>32840</v>
      </c>
      <c r="F458" s="180">
        <v>15899.13</v>
      </c>
      <c r="G458" s="180">
        <v>0</v>
      </c>
      <c r="H458" s="180">
        <v>0</v>
      </c>
      <c r="I458" s="180">
        <f t="shared" si="14"/>
        <v>15899.13</v>
      </c>
      <c r="J458" s="177" t="str">
        <f t="shared" si="15"/>
        <v>Date &gt; 1920</v>
      </c>
    </row>
    <row r="459" spans="1:10" x14ac:dyDescent="0.3">
      <c r="A459" s="178" t="s">
        <v>3371</v>
      </c>
      <c r="B459" s="178" t="s">
        <v>151</v>
      </c>
      <c r="C459" s="178" t="s">
        <v>6523</v>
      </c>
      <c r="D459" s="178" t="s">
        <v>6550</v>
      </c>
      <c r="E459" s="179">
        <v>33588</v>
      </c>
      <c r="F459" s="180">
        <v>9138.41</v>
      </c>
      <c r="G459" s="180">
        <v>0</v>
      </c>
      <c r="H459" s="180">
        <v>16746.419999999998</v>
      </c>
      <c r="I459" s="180">
        <f t="shared" si="14"/>
        <v>25884.829999999998</v>
      </c>
      <c r="J459" s="177" t="str">
        <f t="shared" si="15"/>
        <v>Date &gt; 1920</v>
      </c>
    </row>
    <row r="460" spans="1:10" x14ac:dyDescent="0.3">
      <c r="A460" s="178" t="s">
        <v>3371</v>
      </c>
      <c r="B460" s="178" t="s">
        <v>151</v>
      </c>
      <c r="C460" s="178" t="s">
        <v>6523</v>
      </c>
      <c r="D460" s="178" t="s">
        <v>6550</v>
      </c>
      <c r="E460" s="179">
        <v>33588</v>
      </c>
      <c r="F460" s="180">
        <v>41100.870000000003</v>
      </c>
      <c r="G460" s="180">
        <v>0</v>
      </c>
      <c r="H460" s="180">
        <v>0</v>
      </c>
      <c r="I460" s="180">
        <f t="shared" si="14"/>
        <v>41100.870000000003</v>
      </c>
      <c r="J460" s="177" t="str">
        <f t="shared" si="15"/>
        <v>Date &gt; 1920</v>
      </c>
    </row>
    <row r="461" spans="1:10" x14ac:dyDescent="0.3">
      <c r="A461" s="178" t="s">
        <v>3371</v>
      </c>
      <c r="B461" s="178" t="s">
        <v>151</v>
      </c>
      <c r="C461" s="178" t="s">
        <v>6523</v>
      </c>
      <c r="D461" s="178" t="s">
        <v>6551</v>
      </c>
      <c r="E461" s="179">
        <v>32456</v>
      </c>
      <c r="F461" s="180">
        <v>339847.06</v>
      </c>
      <c r="G461" s="180">
        <v>0</v>
      </c>
      <c r="H461" s="180">
        <v>113282.34</v>
      </c>
      <c r="I461" s="180">
        <f t="shared" si="14"/>
        <v>453129.4</v>
      </c>
      <c r="J461" s="177" t="str">
        <f t="shared" si="15"/>
        <v>Date &gt; 1920</v>
      </c>
    </row>
    <row r="462" spans="1:10" x14ac:dyDescent="0.3">
      <c r="A462" s="178" t="s">
        <v>3371</v>
      </c>
      <c r="B462" s="178" t="s">
        <v>151</v>
      </c>
      <c r="C462" s="178" t="s">
        <v>6523</v>
      </c>
      <c r="D462" s="178" t="s">
        <v>6551</v>
      </c>
      <c r="E462" s="179">
        <v>32528</v>
      </c>
      <c r="F462" s="180">
        <v>196769.37</v>
      </c>
      <c r="G462" s="180">
        <v>0</v>
      </c>
      <c r="H462" s="180">
        <v>65589.77</v>
      </c>
      <c r="I462" s="180">
        <f t="shared" si="14"/>
        <v>262359.14</v>
      </c>
      <c r="J462" s="177" t="str">
        <f t="shared" si="15"/>
        <v>Date &gt; 1920</v>
      </c>
    </row>
    <row r="463" spans="1:10" x14ac:dyDescent="0.3">
      <c r="A463" s="178" t="s">
        <v>3371</v>
      </c>
      <c r="B463" s="178" t="s">
        <v>151</v>
      </c>
      <c r="C463" s="178" t="s">
        <v>6523</v>
      </c>
      <c r="D463" s="178" t="s">
        <v>6551</v>
      </c>
      <c r="E463" s="179">
        <v>32840</v>
      </c>
      <c r="F463" s="180">
        <v>40840.28</v>
      </c>
      <c r="G463" s="180">
        <v>0</v>
      </c>
      <c r="H463" s="180">
        <v>13613.41</v>
      </c>
      <c r="I463" s="180">
        <f t="shared" si="14"/>
        <v>54453.69</v>
      </c>
      <c r="J463" s="177" t="str">
        <f t="shared" si="15"/>
        <v>Date &gt; 1920</v>
      </c>
    </row>
    <row r="464" spans="1:10" x14ac:dyDescent="0.3">
      <c r="A464" s="178" t="s">
        <v>3371</v>
      </c>
      <c r="B464" s="178" t="s">
        <v>151</v>
      </c>
      <c r="C464" s="178" t="s">
        <v>6523</v>
      </c>
      <c r="D464" s="178" t="s">
        <v>6551</v>
      </c>
      <c r="E464" s="179">
        <v>33584</v>
      </c>
      <c r="F464" s="180">
        <v>1312.61</v>
      </c>
      <c r="G464" s="180">
        <v>0</v>
      </c>
      <c r="H464" s="180">
        <v>10609.48</v>
      </c>
      <c r="I464" s="180">
        <f t="shared" si="14"/>
        <v>11922.09</v>
      </c>
      <c r="J464" s="177" t="str">
        <f t="shared" si="15"/>
        <v>Date &gt; 1920</v>
      </c>
    </row>
    <row r="465" spans="1:10" x14ac:dyDescent="0.3">
      <c r="A465" s="178" t="s">
        <v>3371</v>
      </c>
      <c r="B465" s="178" t="s">
        <v>151</v>
      </c>
      <c r="C465" s="178" t="s">
        <v>6523</v>
      </c>
      <c r="D465" s="178" t="s">
        <v>6551</v>
      </c>
      <c r="E465" s="179">
        <v>33584</v>
      </c>
      <c r="F465" s="180">
        <v>22543.29</v>
      </c>
      <c r="G465" s="180">
        <v>0</v>
      </c>
      <c r="H465" s="180">
        <v>0</v>
      </c>
      <c r="I465" s="180">
        <f t="shared" si="14"/>
        <v>22543.29</v>
      </c>
      <c r="J465" s="177" t="str">
        <f t="shared" si="15"/>
        <v>Date &gt; 1920</v>
      </c>
    </row>
    <row r="466" spans="1:10" x14ac:dyDescent="0.3">
      <c r="A466" s="178" t="s">
        <v>3371</v>
      </c>
      <c r="B466" s="178" t="s">
        <v>151</v>
      </c>
      <c r="C466" s="178" t="s">
        <v>6523</v>
      </c>
      <c r="D466" s="178" t="s">
        <v>6552</v>
      </c>
      <c r="E466" s="179">
        <v>32630</v>
      </c>
      <c r="F466" s="180">
        <v>296794.67</v>
      </c>
      <c r="G466" s="180">
        <v>0</v>
      </c>
      <c r="H466" s="180">
        <v>98931.54</v>
      </c>
      <c r="I466" s="180">
        <f t="shared" si="14"/>
        <v>395726.20999999996</v>
      </c>
      <c r="J466" s="177" t="str">
        <f t="shared" si="15"/>
        <v>Date &gt; 1920</v>
      </c>
    </row>
    <row r="467" spans="1:10" x14ac:dyDescent="0.3">
      <c r="A467" s="178" t="s">
        <v>3371</v>
      </c>
      <c r="B467" s="178" t="s">
        <v>151</v>
      </c>
      <c r="C467" s="178" t="s">
        <v>6523</v>
      </c>
      <c r="D467" s="178" t="s">
        <v>6552</v>
      </c>
      <c r="E467" s="179">
        <v>32840</v>
      </c>
      <c r="F467" s="180">
        <v>14755.33</v>
      </c>
      <c r="G467" s="180">
        <v>0</v>
      </c>
      <c r="H467" s="180">
        <v>4818.46</v>
      </c>
      <c r="I467" s="180">
        <f t="shared" si="14"/>
        <v>19573.79</v>
      </c>
      <c r="J467" s="177" t="str">
        <f t="shared" si="15"/>
        <v>Date &gt; 1920</v>
      </c>
    </row>
    <row r="468" spans="1:10" x14ac:dyDescent="0.3">
      <c r="A468" s="178" t="s">
        <v>3371</v>
      </c>
      <c r="B468" s="178" t="s">
        <v>151</v>
      </c>
      <c r="C468" s="178" t="s">
        <v>6523</v>
      </c>
      <c r="D468" s="178" t="s">
        <v>6552</v>
      </c>
      <c r="E468" s="179">
        <v>32840</v>
      </c>
      <c r="F468" s="180">
        <v>77.31</v>
      </c>
      <c r="G468" s="180">
        <v>0</v>
      </c>
      <c r="H468" s="180">
        <v>125.75</v>
      </c>
      <c r="I468" s="180">
        <f t="shared" si="14"/>
        <v>203.06</v>
      </c>
      <c r="J468" s="177" t="str">
        <f t="shared" si="15"/>
        <v>Date &gt; 1920</v>
      </c>
    </row>
    <row r="469" spans="1:10" x14ac:dyDescent="0.3">
      <c r="A469" s="178" t="s">
        <v>3371</v>
      </c>
      <c r="B469" s="178" t="s">
        <v>151</v>
      </c>
      <c r="C469" s="178" t="s">
        <v>6523</v>
      </c>
      <c r="D469" s="178" t="s">
        <v>6552</v>
      </c>
      <c r="E469" s="179">
        <v>33584</v>
      </c>
      <c r="F469" s="180">
        <v>765</v>
      </c>
      <c r="G469" s="180">
        <v>0</v>
      </c>
      <c r="H469" s="180">
        <v>255</v>
      </c>
      <c r="I469" s="180">
        <f t="shared" si="14"/>
        <v>1020</v>
      </c>
      <c r="J469" s="177" t="str">
        <f t="shared" si="15"/>
        <v>Date &gt; 1920</v>
      </c>
    </row>
    <row r="470" spans="1:10" x14ac:dyDescent="0.3">
      <c r="A470" s="178" t="s">
        <v>3371</v>
      </c>
      <c r="B470" s="178" t="s">
        <v>151</v>
      </c>
      <c r="C470" s="178" t="s">
        <v>6523</v>
      </c>
      <c r="D470" s="178" t="s">
        <v>6553</v>
      </c>
      <c r="E470" s="179">
        <v>32528</v>
      </c>
      <c r="F470" s="180">
        <v>116189.9</v>
      </c>
      <c r="G470" s="180">
        <v>0</v>
      </c>
      <c r="H470" s="180">
        <v>215259.39</v>
      </c>
      <c r="I470" s="180">
        <f t="shared" si="14"/>
        <v>331449.29000000004</v>
      </c>
      <c r="J470" s="177" t="str">
        <f t="shared" si="15"/>
        <v>Date &gt; 1920</v>
      </c>
    </row>
    <row r="471" spans="1:10" x14ac:dyDescent="0.3">
      <c r="A471" s="178" t="s">
        <v>3371</v>
      </c>
      <c r="B471" s="178" t="s">
        <v>151</v>
      </c>
      <c r="C471" s="178" t="s">
        <v>6523</v>
      </c>
      <c r="D471" s="178" t="s">
        <v>6553</v>
      </c>
      <c r="E471" s="179">
        <v>32820</v>
      </c>
      <c r="F471" s="180">
        <v>8974.2800000000007</v>
      </c>
      <c r="G471" s="180">
        <v>0</v>
      </c>
      <c r="H471" s="180">
        <v>2481.2600000000002</v>
      </c>
      <c r="I471" s="180">
        <f t="shared" si="14"/>
        <v>11455.54</v>
      </c>
      <c r="J471" s="177" t="str">
        <f t="shared" si="15"/>
        <v>Date &gt; 1920</v>
      </c>
    </row>
    <row r="472" spans="1:10" x14ac:dyDescent="0.3">
      <c r="A472" s="178" t="s">
        <v>3371</v>
      </c>
      <c r="B472" s="178" t="s">
        <v>151</v>
      </c>
      <c r="C472" s="178" t="s">
        <v>6523</v>
      </c>
      <c r="D472" s="178" t="s">
        <v>6553</v>
      </c>
      <c r="E472" s="179">
        <v>33585</v>
      </c>
      <c r="F472" s="180">
        <v>17940.169999999998</v>
      </c>
      <c r="G472" s="180">
        <v>0</v>
      </c>
      <c r="H472" s="180">
        <v>166938.5</v>
      </c>
      <c r="I472" s="180">
        <f t="shared" si="14"/>
        <v>184878.66999999998</v>
      </c>
      <c r="J472" s="177" t="str">
        <f t="shared" si="15"/>
        <v>Date &gt; 1920</v>
      </c>
    </row>
    <row r="473" spans="1:10" x14ac:dyDescent="0.3">
      <c r="A473" s="178" t="s">
        <v>3371</v>
      </c>
      <c r="B473" s="178" t="s">
        <v>151</v>
      </c>
      <c r="C473" s="178" t="s">
        <v>6523</v>
      </c>
      <c r="D473" s="178" t="s">
        <v>6554</v>
      </c>
      <c r="E473" s="179">
        <v>32636</v>
      </c>
      <c r="F473" s="180">
        <v>14388.16</v>
      </c>
      <c r="G473" s="180">
        <v>0</v>
      </c>
      <c r="H473" s="180">
        <v>2620</v>
      </c>
      <c r="I473" s="180">
        <f t="shared" si="14"/>
        <v>17008.16</v>
      </c>
      <c r="J473" s="177" t="str">
        <f t="shared" si="15"/>
        <v>Date &gt; 1920</v>
      </c>
    </row>
    <row r="474" spans="1:10" x14ac:dyDescent="0.3">
      <c r="A474" s="178" t="s">
        <v>3371</v>
      </c>
      <c r="B474" s="178" t="s">
        <v>151</v>
      </c>
      <c r="C474" s="178" t="s">
        <v>6523</v>
      </c>
      <c r="D474" s="178" t="s">
        <v>6554</v>
      </c>
      <c r="E474" s="179">
        <v>33536</v>
      </c>
      <c r="F474" s="180">
        <v>1012.99</v>
      </c>
      <c r="G474" s="180">
        <v>0</v>
      </c>
      <c r="H474" s="180">
        <v>2513.71</v>
      </c>
      <c r="I474" s="180">
        <f t="shared" si="14"/>
        <v>3526.7</v>
      </c>
      <c r="J474" s="177" t="str">
        <f t="shared" si="15"/>
        <v>Date &gt; 1920</v>
      </c>
    </row>
    <row r="475" spans="1:10" x14ac:dyDescent="0.3">
      <c r="A475" s="178" t="s">
        <v>3371</v>
      </c>
      <c r="B475" s="178" t="s">
        <v>151</v>
      </c>
      <c r="C475" s="178" t="s">
        <v>6523</v>
      </c>
      <c r="D475" s="178" t="s">
        <v>6555</v>
      </c>
      <c r="E475" s="179">
        <v>32528</v>
      </c>
      <c r="F475" s="180">
        <v>114785.07</v>
      </c>
      <c r="G475" s="180">
        <v>0</v>
      </c>
      <c r="H475" s="180">
        <v>38261.65</v>
      </c>
      <c r="I475" s="180">
        <f t="shared" si="14"/>
        <v>153046.72</v>
      </c>
      <c r="J475" s="177" t="str">
        <f t="shared" si="15"/>
        <v>Date &gt; 1920</v>
      </c>
    </row>
    <row r="476" spans="1:10" x14ac:dyDescent="0.3">
      <c r="A476" s="178" t="s">
        <v>3371</v>
      </c>
      <c r="B476" s="178" t="s">
        <v>151</v>
      </c>
      <c r="C476" s="178" t="s">
        <v>6523</v>
      </c>
      <c r="D476" s="178" t="s">
        <v>6555</v>
      </c>
      <c r="E476" s="179">
        <v>32849</v>
      </c>
      <c r="F476" s="180">
        <v>6152.44</v>
      </c>
      <c r="G476" s="180">
        <v>0</v>
      </c>
      <c r="H476" s="180">
        <v>2050.81</v>
      </c>
      <c r="I476" s="180">
        <f t="shared" si="14"/>
        <v>8203.25</v>
      </c>
      <c r="J476" s="177" t="str">
        <f t="shared" si="15"/>
        <v>Date &gt; 1920</v>
      </c>
    </row>
    <row r="477" spans="1:10" x14ac:dyDescent="0.3">
      <c r="A477" s="178" t="s">
        <v>3371</v>
      </c>
      <c r="B477" s="178" t="s">
        <v>151</v>
      </c>
      <c r="C477" s="178" t="s">
        <v>6523</v>
      </c>
      <c r="D477" s="178" t="s">
        <v>6555</v>
      </c>
      <c r="E477" s="179">
        <v>33588</v>
      </c>
      <c r="F477" s="180">
        <v>11180.42</v>
      </c>
      <c r="G477" s="180">
        <v>0</v>
      </c>
      <c r="H477" s="180">
        <v>3726.8</v>
      </c>
      <c r="I477" s="180">
        <f t="shared" si="14"/>
        <v>14907.220000000001</v>
      </c>
      <c r="J477" s="177" t="str">
        <f t="shared" si="15"/>
        <v>Date &gt; 1920</v>
      </c>
    </row>
    <row r="478" spans="1:10" x14ac:dyDescent="0.3">
      <c r="A478" s="178" t="s">
        <v>3371</v>
      </c>
      <c r="B478" s="178" t="s">
        <v>151</v>
      </c>
      <c r="C478" s="178" t="s">
        <v>6523</v>
      </c>
      <c r="D478" s="178" t="s">
        <v>6556</v>
      </c>
      <c r="E478" s="179">
        <v>32519</v>
      </c>
      <c r="F478" s="180">
        <v>0</v>
      </c>
      <c r="G478" s="180">
        <v>237500</v>
      </c>
      <c r="H478" s="180">
        <v>535435.81000000006</v>
      </c>
      <c r="I478" s="180">
        <f t="shared" si="14"/>
        <v>772935.81</v>
      </c>
      <c r="J478" s="177" t="str">
        <f t="shared" si="15"/>
        <v>Date &gt; 1920</v>
      </c>
    </row>
    <row r="479" spans="1:10" x14ac:dyDescent="0.3">
      <c r="A479" s="178" t="s">
        <v>3371</v>
      </c>
      <c r="B479" s="178" t="s">
        <v>151</v>
      </c>
      <c r="C479" s="178" t="s">
        <v>6523</v>
      </c>
      <c r="D479" s="178" t="s">
        <v>6556</v>
      </c>
      <c r="E479" s="179">
        <v>35928</v>
      </c>
      <c r="F479" s="180">
        <v>0</v>
      </c>
      <c r="G479" s="180">
        <v>12500</v>
      </c>
      <c r="H479" s="180">
        <v>102241.94</v>
      </c>
      <c r="I479" s="180">
        <f t="shared" si="14"/>
        <v>114741.94</v>
      </c>
      <c r="J479" s="177" t="str">
        <f t="shared" si="15"/>
        <v>Date &gt; 1920</v>
      </c>
    </row>
    <row r="480" spans="1:10" x14ac:dyDescent="0.3">
      <c r="A480" s="178" t="s">
        <v>3371</v>
      </c>
      <c r="B480" s="178" t="s">
        <v>151</v>
      </c>
      <c r="C480" s="178" t="s">
        <v>6523</v>
      </c>
      <c r="D480" s="178" t="s">
        <v>6557</v>
      </c>
      <c r="E480" s="179">
        <v>32636</v>
      </c>
      <c r="F480" s="180">
        <v>170868</v>
      </c>
      <c r="G480" s="180">
        <v>0</v>
      </c>
      <c r="H480" s="180">
        <v>56956</v>
      </c>
      <c r="I480" s="180">
        <f t="shared" si="14"/>
        <v>227824</v>
      </c>
      <c r="J480" s="177" t="str">
        <f t="shared" si="15"/>
        <v>Date &gt; 1920</v>
      </c>
    </row>
    <row r="481" spans="1:10" x14ac:dyDescent="0.3">
      <c r="A481" s="178" t="s">
        <v>3371</v>
      </c>
      <c r="B481" s="178" t="s">
        <v>151</v>
      </c>
      <c r="C481" s="178" t="s">
        <v>6523</v>
      </c>
      <c r="D481" s="178" t="s">
        <v>6557</v>
      </c>
      <c r="E481" s="179">
        <v>32658</v>
      </c>
      <c r="F481" s="180">
        <v>1900423.63</v>
      </c>
      <c r="G481" s="180">
        <v>0</v>
      </c>
      <c r="H481" s="180">
        <v>633474.52</v>
      </c>
      <c r="I481" s="180">
        <f t="shared" si="14"/>
        <v>2533898.15</v>
      </c>
      <c r="J481" s="177" t="str">
        <f t="shared" si="15"/>
        <v>Date &gt; 1920</v>
      </c>
    </row>
    <row r="482" spans="1:10" x14ac:dyDescent="0.3">
      <c r="A482" s="178" t="s">
        <v>3371</v>
      </c>
      <c r="B482" s="178" t="s">
        <v>151</v>
      </c>
      <c r="C482" s="178" t="s">
        <v>6523</v>
      </c>
      <c r="D482" s="178" t="s">
        <v>6557</v>
      </c>
      <c r="E482" s="179">
        <v>32706</v>
      </c>
      <c r="F482" s="180">
        <v>2834704.59</v>
      </c>
      <c r="G482" s="180">
        <v>0</v>
      </c>
      <c r="H482" s="180">
        <v>944901.52</v>
      </c>
      <c r="I482" s="180">
        <f t="shared" si="14"/>
        <v>3779606.11</v>
      </c>
      <c r="J482" s="177" t="str">
        <f t="shared" si="15"/>
        <v>Date &gt; 1920</v>
      </c>
    </row>
    <row r="483" spans="1:10" x14ac:dyDescent="0.3">
      <c r="A483" s="178" t="s">
        <v>3371</v>
      </c>
      <c r="B483" s="178" t="s">
        <v>151</v>
      </c>
      <c r="C483" s="178" t="s">
        <v>6523</v>
      </c>
      <c r="D483" s="178" t="s">
        <v>6557</v>
      </c>
      <c r="E483" s="179">
        <v>32771</v>
      </c>
      <c r="F483" s="180">
        <v>1118376.6299999999</v>
      </c>
      <c r="G483" s="180">
        <v>0</v>
      </c>
      <c r="H483" s="180">
        <v>372792.18</v>
      </c>
      <c r="I483" s="180">
        <f t="shared" si="14"/>
        <v>1491168.8099999998</v>
      </c>
      <c r="J483" s="177" t="str">
        <f t="shared" si="15"/>
        <v>Date &gt; 1920</v>
      </c>
    </row>
    <row r="484" spans="1:10" x14ac:dyDescent="0.3">
      <c r="A484" s="178" t="s">
        <v>3371</v>
      </c>
      <c r="B484" s="178" t="s">
        <v>151</v>
      </c>
      <c r="C484" s="178" t="s">
        <v>6523</v>
      </c>
      <c r="D484" s="178" t="s">
        <v>6557</v>
      </c>
      <c r="E484" s="179">
        <v>32814</v>
      </c>
      <c r="F484" s="180">
        <v>316950.12</v>
      </c>
      <c r="G484" s="180">
        <v>0</v>
      </c>
      <c r="H484" s="180">
        <v>105650.04</v>
      </c>
      <c r="I484" s="180">
        <f t="shared" si="14"/>
        <v>422600.16</v>
      </c>
      <c r="J484" s="177" t="str">
        <f t="shared" si="15"/>
        <v>Date &gt; 1920</v>
      </c>
    </row>
    <row r="485" spans="1:10" x14ac:dyDescent="0.3">
      <c r="A485" s="178" t="s">
        <v>3371</v>
      </c>
      <c r="B485" s="178" t="s">
        <v>151</v>
      </c>
      <c r="C485" s="178" t="s">
        <v>6523</v>
      </c>
      <c r="D485" s="178" t="s">
        <v>6557</v>
      </c>
      <c r="E485" s="179">
        <v>32965</v>
      </c>
      <c r="F485" s="180">
        <v>43489.440000000002</v>
      </c>
      <c r="G485" s="180">
        <v>0</v>
      </c>
      <c r="H485" s="180">
        <v>43890.37</v>
      </c>
      <c r="I485" s="180">
        <f t="shared" si="14"/>
        <v>87379.81</v>
      </c>
      <c r="J485" s="177" t="str">
        <f t="shared" si="15"/>
        <v>Date &gt; 1920</v>
      </c>
    </row>
    <row r="486" spans="1:10" x14ac:dyDescent="0.3">
      <c r="A486" s="178" t="s">
        <v>3371</v>
      </c>
      <c r="B486" s="178" t="s">
        <v>151</v>
      </c>
      <c r="C486" s="178" t="s">
        <v>6523</v>
      </c>
      <c r="D486" s="178" t="s">
        <v>6557</v>
      </c>
      <c r="E486" s="179">
        <v>33876</v>
      </c>
      <c r="F486" s="180">
        <v>69984.98</v>
      </c>
      <c r="G486" s="180">
        <v>0</v>
      </c>
      <c r="H486" s="180">
        <v>23349.14</v>
      </c>
      <c r="I486" s="180">
        <f t="shared" si="14"/>
        <v>93334.12</v>
      </c>
      <c r="J486" s="177" t="str">
        <f t="shared" si="15"/>
        <v>Date &gt; 1920</v>
      </c>
    </row>
    <row r="487" spans="1:10" x14ac:dyDescent="0.3">
      <c r="A487" s="178" t="s">
        <v>3371</v>
      </c>
      <c r="B487" s="178" t="s">
        <v>151</v>
      </c>
      <c r="C487" s="178" t="s">
        <v>6523</v>
      </c>
      <c r="D487" s="178" t="s">
        <v>6558</v>
      </c>
      <c r="E487" s="179">
        <v>34199</v>
      </c>
      <c r="F487" s="180">
        <v>41812.5</v>
      </c>
      <c r="G487" s="180">
        <v>0</v>
      </c>
      <c r="H487" s="180">
        <v>14147.07</v>
      </c>
      <c r="I487" s="180">
        <f t="shared" si="14"/>
        <v>55959.57</v>
      </c>
      <c r="J487" s="177" t="str">
        <f t="shared" si="15"/>
        <v>Date &gt; 1920</v>
      </c>
    </row>
    <row r="488" spans="1:10" x14ac:dyDescent="0.3">
      <c r="A488" s="178" t="s">
        <v>3371</v>
      </c>
      <c r="B488" s="178" t="s">
        <v>151</v>
      </c>
      <c r="C488" s="178" t="s">
        <v>6523</v>
      </c>
      <c r="D488" s="178" t="s">
        <v>6558</v>
      </c>
      <c r="E488" s="179">
        <v>34199</v>
      </c>
      <c r="F488" s="180">
        <v>628.72</v>
      </c>
      <c r="G488" s="180">
        <v>0</v>
      </c>
      <c r="H488" s="180">
        <v>0</v>
      </c>
      <c r="I488" s="180">
        <f t="shared" si="14"/>
        <v>628.72</v>
      </c>
      <c r="J488" s="177" t="str">
        <f t="shared" si="15"/>
        <v>Date &gt; 1920</v>
      </c>
    </row>
    <row r="489" spans="1:10" x14ac:dyDescent="0.3">
      <c r="A489" s="178" t="s">
        <v>3371</v>
      </c>
      <c r="B489" s="178" t="s">
        <v>151</v>
      </c>
      <c r="C489" s="178" t="s">
        <v>6523</v>
      </c>
      <c r="D489" s="178" t="s">
        <v>6559</v>
      </c>
      <c r="E489" s="179">
        <v>32771</v>
      </c>
      <c r="F489" s="180">
        <v>626618.01</v>
      </c>
      <c r="G489" s="180">
        <v>104436.39</v>
      </c>
      <c r="H489" s="180">
        <v>104436.24</v>
      </c>
      <c r="I489" s="180">
        <f t="shared" si="14"/>
        <v>835490.64</v>
      </c>
      <c r="J489" s="177" t="str">
        <f t="shared" si="15"/>
        <v>Date &gt; 1920</v>
      </c>
    </row>
    <row r="490" spans="1:10" x14ac:dyDescent="0.3">
      <c r="A490" s="178" t="s">
        <v>3371</v>
      </c>
      <c r="B490" s="178" t="s">
        <v>151</v>
      </c>
      <c r="C490" s="178" t="s">
        <v>6523</v>
      </c>
      <c r="D490" s="178" t="s">
        <v>6559</v>
      </c>
      <c r="E490" s="179">
        <v>32849</v>
      </c>
      <c r="F490" s="180">
        <v>353556.04</v>
      </c>
      <c r="G490" s="180">
        <v>58926.01</v>
      </c>
      <c r="H490" s="180">
        <v>58926.01</v>
      </c>
      <c r="I490" s="180">
        <f t="shared" si="14"/>
        <v>471408.06</v>
      </c>
      <c r="J490" s="177" t="str">
        <f t="shared" si="15"/>
        <v>Date &gt; 1920</v>
      </c>
    </row>
    <row r="491" spans="1:10" x14ac:dyDescent="0.3">
      <c r="A491" s="178" t="s">
        <v>3371</v>
      </c>
      <c r="B491" s="178" t="s">
        <v>151</v>
      </c>
      <c r="C491" s="178" t="s">
        <v>6523</v>
      </c>
      <c r="D491" s="178" t="s">
        <v>6559</v>
      </c>
      <c r="E491" s="179">
        <v>34199</v>
      </c>
      <c r="F491" s="180">
        <v>8532.89</v>
      </c>
      <c r="G491" s="180">
        <v>1422.13</v>
      </c>
      <c r="H491" s="180">
        <v>1422.15</v>
      </c>
      <c r="I491" s="180">
        <f t="shared" si="14"/>
        <v>11377.17</v>
      </c>
      <c r="J491" s="177" t="str">
        <f t="shared" si="15"/>
        <v>Date &gt; 1920</v>
      </c>
    </row>
    <row r="492" spans="1:10" x14ac:dyDescent="0.3">
      <c r="A492" s="178" t="s">
        <v>3371</v>
      </c>
      <c r="B492" s="178" t="s">
        <v>151</v>
      </c>
      <c r="C492" s="178" t="s">
        <v>6523</v>
      </c>
      <c r="D492" s="178" t="s">
        <v>6560</v>
      </c>
      <c r="E492" s="179">
        <v>25814</v>
      </c>
      <c r="F492" s="180">
        <v>595139</v>
      </c>
      <c r="G492" s="180">
        <v>221426.14</v>
      </c>
      <c r="H492" s="180">
        <v>241801.85</v>
      </c>
      <c r="I492" s="180">
        <f t="shared" si="14"/>
        <v>1058366.99</v>
      </c>
      <c r="J492" s="177" t="str">
        <f t="shared" si="15"/>
        <v>Date &gt; 1920</v>
      </c>
    </row>
    <row r="493" spans="1:10" x14ac:dyDescent="0.3">
      <c r="A493" s="178" t="s">
        <v>3371</v>
      </c>
      <c r="B493" s="178" t="s">
        <v>151</v>
      </c>
      <c r="C493" s="178" t="s">
        <v>6523</v>
      </c>
      <c r="D493" s="178" t="s">
        <v>6561</v>
      </c>
      <c r="E493" s="179">
        <v>32895</v>
      </c>
      <c r="F493" s="180">
        <v>626786.25</v>
      </c>
      <c r="G493" s="180">
        <v>0</v>
      </c>
      <c r="H493" s="180">
        <v>287157.45</v>
      </c>
      <c r="I493" s="180">
        <f t="shared" si="14"/>
        <v>913943.7</v>
      </c>
      <c r="J493" s="177" t="str">
        <f t="shared" si="15"/>
        <v>Date &gt; 1920</v>
      </c>
    </row>
    <row r="494" spans="1:10" x14ac:dyDescent="0.3">
      <c r="A494" s="178" t="s">
        <v>3371</v>
      </c>
      <c r="B494" s="178" t="s">
        <v>151</v>
      </c>
      <c r="C494" s="178" t="s">
        <v>6523</v>
      </c>
      <c r="D494" s="178" t="s">
        <v>6561</v>
      </c>
      <c r="E494" s="179">
        <v>32916</v>
      </c>
      <c r="F494" s="180">
        <v>1061398.43</v>
      </c>
      <c r="G494" s="180">
        <v>0</v>
      </c>
      <c r="H494" s="180">
        <v>577200.53</v>
      </c>
      <c r="I494" s="180">
        <f t="shared" si="14"/>
        <v>1638598.96</v>
      </c>
      <c r="J494" s="177" t="str">
        <f t="shared" si="15"/>
        <v>Date &gt; 1920</v>
      </c>
    </row>
    <row r="495" spans="1:10" x14ac:dyDescent="0.3">
      <c r="A495" s="178" t="s">
        <v>3371</v>
      </c>
      <c r="B495" s="178" t="s">
        <v>151</v>
      </c>
      <c r="C495" s="178" t="s">
        <v>6523</v>
      </c>
      <c r="D495" s="178" t="s">
        <v>6561</v>
      </c>
      <c r="E495" s="179">
        <v>32979</v>
      </c>
      <c r="F495" s="180">
        <v>828595.46</v>
      </c>
      <c r="G495" s="180">
        <v>0</v>
      </c>
      <c r="H495" s="180">
        <v>423045.68</v>
      </c>
      <c r="I495" s="180">
        <f t="shared" si="14"/>
        <v>1251641.1399999999</v>
      </c>
      <c r="J495" s="177" t="str">
        <f t="shared" si="15"/>
        <v>Date &gt; 1920</v>
      </c>
    </row>
    <row r="496" spans="1:10" x14ac:dyDescent="0.3">
      <c r="A496" s="178" t="s">
        <v>3371</v>
      </c>
      <c r="B496" s="178" t="s">
        <v>151</v>
      </c>
      <c r="C496" s="178" t="s">
        <v>6523</v>
      </c>
      <c r="D496" s="178" t="s">
        <v>6561</v>
      </c>
      <c r="E496" s="179">
        <v>33046</v>
      </c>
      <c r="F496" s="180">
        <v>468732.01</v>
      </c>
      <c r="G496" s="180">
        <v>0</v>
      </c>
      <c r="H496" s="180">
        <v>378295.8</v>
      </c>
      <c r="I496" s="180">
        <f t="shared" si="14"/>
        <v>847027.81</v>
      </c>
      <c r="J496" s="177" t="str">
        <f t="shared" si="15"/>
        <v>Date &gt; 1920</v>
      </c>
    </row>
    <row r="497" spans="1:10" x14ac:dyDescent="0.3">
      <c r="A497" s="178" t="s">
        <v>3371</v>
      </c>
      <c r="B497" s="178" t="s">
        <v>151</v>
      </c>
      <c r="C497" s="178" t="s">
        <v>6523</v>
      </c>
      <c r="D497" s="178" t="s">
        <v>6561</v>
      </c>
      <c r="E497" s="179">
        <v>33228</v>
      </c>
      <c r="F497" s="180">
        <v>952895.35</v>
      </c>
      <c r="G497" s="180">
        <v>0</v>
      </c>
      <c r="H497" s="180">
        <v>558062.18999999994</v>
      </c>
      <c r="I497" s="180">
        <f t="shared" si="14"/>
        <v>1510957.54</v>
      </c>
      <c r="J497" s="177" t="str">
        <f t="shared" si="15"/>
        <v>Date &gt; 1920</v>
      </c>
    </row>
    <row r="498" spans="1:10" x14ac:dyDescent="0.3">
      <c r="A498" s="178" t="s">
        <v>3371</v>
      </c>
      <c r="B498" s="178" t="s">
        <v>151</v>
      </c>
      <c r="C498" s="178" t="s">
        <v>6523</v>
      </c>
      <c r="D498" s="178" t="s">
        <v>6561</v>
      </c>
      <c r="E498" s="179">
        <v>33228</v>
      </c>
      <c r="F498" s="180">
        <v>328574.23</v>
      </c>
      <c r="G498" s="180">
        <v>0</v>
      </c>
      <c r="H498" s="180">
        <v>0</v>
      </c>
      <c r="I498" s="180">
        <f t="shared" si="14"/>
        <v>328574.23</v>
      </c>
      <c r="J498" s="177" t="str">
        <f t="shared" si="15"/>
        <v>Date &gt; 1920</v>
      </c>
    </row>
    <row r="499" spans="1:10" x14ac:dyDescent="0.3">
      <c r="A499" s="178" t="s">
        <v>3371</v>
      </c>
      <c r="B499" s="178" t="s">
        <v>151</v>
      </c>
      <c r="C499" s="178" t="s">
        <v>6523</v>
      </c>
      <c r="D499" s="178" t="s">
        <v>6561</v>
      </c>
      <c r="E499" s="179">
        <v>33228</v>
      </c>
      <c r="F499" s="180">
        <v>75061.98</v>
      </c>
      <c r="G499" s="180">
        <v>0</v>
      </c>
      <c r="H499" s="180">
        <v>0</v>
      </c>
      <c r="I499" s="180">
        <f t="shared" si="14"/>
        <v>75061.98</v>
      </c>
      <c r="J499" s="177" t="str">
        <f t="shared" si="15"/>
        <v>Date &gt; 1920</v>
      </c>
    </row>
    <row r="500" spans="1:10" x14ac:dyDescent="0.3">
      <c r="A500" s="178" t="s">
        <v>3371</v>
      </c>
      <c r="B500" s="178" t="s">
        <v>151</v>
      </c>
      <c r="C500" s="178" t="s">
        <v>6523</v>
      </c>
      <c r="D500" s="178" t="s">
        <v>6561</v>
      </c>
      <c r="E500" s="179">
        <v>33417</v>
      </c>
      <c r="F500" s="180">
        <v>1109859.4099999999</v>
      </c>
      <c r="G500" s="180">
        <v>0</v>
      </c>
      <c r="H500" s="180">
        <v>553151.24</v>
      </c>
      <c r="I500" s="180">
        <f t="shared" si="14"/>
        <v>1663010.65</v>
      </c>
      <c r="J500" s="177" t="str">
        <f t="shared" si="15"/>
        <v>Date &gt; 1920</v>
      </c>
    </row>
    <row r="501" spans="1:10" x14ac:dyDescent="0.3">
      <c r="A501" s="178" t="s">
        <v>3371</v>
      </c>
      <c r="B501" s="178" t="s">
        <v>151</v>
      </c>
      <c r="C501" s="178" t="s">
        <v>6523</v>
      </c>
      <c r="D501" s="178" t="s">
        <v>6561</v>
      </c>
      <c r="E501" s="179">
        <v>34199</v>
      </c>
      <c r="F501" s="180">
        <v>98096.88</v>
      </c>
      <c r="G501" s="180">
        <v>0</v>
      </c>
      <c r="H501" s="180">
        <v>-71165.59</v>
      </c>
      <c r="I501" s="180">
        <f t="shared" si="14"/>
        <v>26931.290000000008</v>
      </c>
      <c r="J501" s="177" t="str">
        <f t="shared" si="15"/>
        <v>Date &gt; 1920</v>
      </c>
    </row>
    <row r="502" spans="1:10" x14ac:dyDescent="0.3">
      <c r="A502" s="178" t="s">
        <v>3371</v>
      </c>
      <c r="B502" s="178" t="s">
        <v>151</v>
      </c>
      <c r="C502" s="178" t="s">
        <v>6523</v>
      </c>
      <c r="D502" s="178" t="s">
        <v>6561</v>
      </c>
      <c r="E502" s="179">
        <v>34199</v>
      </c>
      <c r="F502" s="180">
        <v>17840.71</v>
      </c>
      <c r="G502" s="180">
        <v>0</v>
      </c>
      <c r="H502" s="180">
        <v>0</v>
      </c>
      <c r="I502" s="180">
        <f t="shared" si="14"/>
        <v>17840.71</v>
      </c>
      <c r="J502" s="177" t="str">
        <f t="shared" si="15"/>
        <v>Date &gt; 1920</v>
      </c>
    </row>
    <row r="503" spans="1:10" x14ac:dyDescent="0.3">
      <c r="A503" s="178" t="s">
        <v>3371</v>
      </c>
      <c r="B503" s="178" t="s">
        <v>151</v>
      </c>
      <c r="C503" s="178" t="s">
        <v>6523</v>
      </c>
      <c r="D503" s="178" t="s">
        <v>6562</v>
      </c>
      <c r="E503" s="179">
        <v>32804</v>
      </c>
      <c r="F503" s="180">
        <v>258359.67999999999</v>
      </c>
      <c r="G503" s="180">
        <v>24221.22</v>
      </c>
      <c r="H503" s="180">
        <v>121106.1</v>
      </c>
      <c r="I503" s="180">
        <f t="shared" si="14"/>
        <v>403687</v>
      </c>
      <c r="J503" s="177" t="str">
        <f t="shared" si="15"/>
        <v>Date &gt; 1920</v>
      </c>
    </row>
    <row r="504" spans="1:10" x14ac:dyDescent="0.3">
      <c r="A504" s="178" t="s">
        <v>3371</v>
      </c>
      <c r="B504" s="178" t="s">
        <v>151</v>
      </c>
      <c r="C504" s="178" t="s">
        <v>6523</v>
      </c>
      <c r="D504" s="178" t="s">
        <v>6562</v>
      </c>
      <c r="E504" s="179">
        <v>32877</v>
      </c>
      <c r="F504" s="180">
        <v>127465.78</v>
      </c>
      <c r="G504" s="180">
        <v>19947.240000000002</v>
      </c>
      <c r="H504" s="180">
        <v>90300.9</v>
      </c>
      <c r="I504" s="180">
        <f t="shared" si="14"/>
        <v>237713.91999999998</v>
      </c>
      <c r="J504" s="177" t="str">
        <f t="shared" si="15"/>
        <v>Date &gt; 1920</v>
      </c>
    </row>
    <row r="505" spans="1:10" x14ac:dyDescent="0.3">
      <c r="A505" s="178" t="s">
        <v>3371</v>
      </c>
      <c r="B505" s="178" t="s">
        <v>151</v>
      </c>
      <c r="C505" s="178" t="s">
        <v>6523</v>
      </c>
      <c r="D505" s="178" t="s">
        <v>6562</v>
      </c>
      <c r="E505" s="179">
        <v>33149</v>
      </c>
      <c r="F505" s="180">
        <v>12030.97</v>
      </c>
      <c r="G505" s="180">
        <v>2031.54</v>
      </c>
      <c r="H505" s="180">
        <v>0</v>
      </c>
      <c r="I505" s="180">
        <f t="shared" si="14"/>
        <v>14062.509999999998</v>
      </c>
      <c r="J505" s="177" t="str">
        <f t="shared" si="15"/>
        <v>Date &gt; 1920</v>
      </c>
    </row>
    <row r="506" spans="1:10" x14ac:dyDescent="0.3">
      <c r="A506" s="178" t="s">
        <v>3371</v>
      </c>
      <c r="B506" s="178" t="s">
        <v>151</v>
      </c>
      <c r="C506" s="178" t="s">
        <v>6523</v>
      </c>
      <c r="D506" s="178" t="s">
        <v>6562</v>
      </c>
      <c r="E506" s="179">
        <v>33399</v>
      </c>
      <c r="F506" s="180">
        <v>-8.5299999999999994</v>
      </c>
      <c r="G506" s="180">
        <v>0</v>
      </c>
      <c r="H506" s="180">
        <v>0</v>
      </c>
      <c r="I506" s="180">
        <f t="shared" si="14"/>
        <v>-8.5299999999999994</v>
      </c>
      <c r="J506" s="177" t="str">
        <f t="shared" si="15"/>
        <v>Date &gt; 1920</v>
      </c>
    </row>
    <row r="507" spans="1:10" x14ac:dyDescent="0.3">
      <c r="A507" s="178" t="s">
        <v>3371</v>
      </c>
      <c r="B507" s="178" t="s">
        <v>151</v>
      </c>
      <c r="C507" s="178" t="s">
        <v>6523</v>
      </c>
      <c r="D507" s="178" t="s">
        <v>6563</v>
      </c>
      <c r="E507" s="179">
        <v>32804</v>
      </c>
      <c r="F507" s="180">
        <v>463512.78</v>
      </c>
      <c r="G507" s="180">
        <v>6019.65</v>
      </c>
      <c r="H507" s="180">
        <v>132432.22</v>
      </c>
      <c r="I507" s="180">
        <f t="shared" si="14"/>
        <v>601964.65</v>
      </c>
      <c r="J507" s="177" t="str">
        <f t="shared" si="15"/>
        <v>Date &gt; 1920</v>
      </c>
    </row>
    <row r="508" spans="1:10" x14ac:dyDescent="0.3">
      <c r="A508" s="178" t="s">
        <v>3371</v>
      </c>
      <c r="B508" s="178" t="s">
        <v>151</v>
      </c>
      <c r="C508" s="178" t="s">
        <v>6523</v>
      </c>
      <c r="D508" s="178" t="s">
        <v>6563</v>
      </c>
      <c r="E508" s="179">
        <v>32878</v>
      </c>
      <c r="F508" s="180">
        <v>42620.42</v>
      </c>
      <c r="G508" s="180">
        <v>531.73</v>
      </c>
      <c r="H508" s="180">
        <v>10020.91</v>
      </c>
      <c r="I508" s="180">
        <f t="shared" si="14"/>
        <v>53173.06</v>
      </c>
      <c r="J508" s="177" t="str">
        <f t="shared" si="15"/>
        <v>Date &gt; 1920</v>
      </c>
    </row>
    <row r="509" spans="1:10" x14ac:dyDescent="0.3">
      <c r="A509" s="178" t="s">
        <v>3371</v>
      </c>
      <c r="B509" s="178" t="s">
        <v>151</v>
      </c>
      <c r="C509" s="178" t="s">
        <v>6523</v>
      </c>
      <c r="D509" s="178" t="s">
        <v>6563</v>
      </c>
      <c r="E509" s="179">
        <v>33149</v>
      </c>
      <c r="F509" s="180">
        <v>6686.37</v>
      </c>
      <c r="G509" s="180">
        <v>448.62</v>
      </c>
      <c r="H509" s="180">
        <v>8045.26</v>
      </c>
      <c r="I509" s="180">
        <f t="shared" si="14"/>
        <v>15180.25</v>
      </c>
      <c r="J509" s="177" t="str">
        <f t="shared" si="15"/>
        <v>Date &gt; 1920</v>
      </c>
    </row>
    <row r="510" spans="1:10" x14ac:dyDescent="0.3">
      <c r="A510" s="178" t="s">
        <v>3371</v>
      </c>
      <c r="B510" s="178" t="s">
        <v>151</v>
      </c>
      <c r="C510" s="178" t="s">
        <v>6523</v>
      </c>
      <c r="D510" s="178" t="s">
        <v>6563</v>
      </c>
      <c r="E510" s="179">
        <v>33399</v>
      </c>
      <c r="F510" s="180">
        <v>23765.11</v>
      </c>
      <c r="G510" s="180">
        <v>0</v>
      </c>
      <c r="H510" s="180">
        <v>-0.81</v>
      </c>
      <c r="I510" s="180">
        <f t="shared" si="14"/>
        <v>23764.3</v>
      </c>
      <c r="J510" s="177" t="str">
        <f t="shared" si="15"/>
        <v>Date &gt; 1920</v>
      </c>
    </row>
    <row r="511" spans="1:10" x14ac:dyDescent="0.3">
      <c r="A511" s="178" t="s">
        <v>3371</v>
      </c>
      <c r="B511" s="178" t="s">
        <v>151</v>
      </c>
      <c r="C511" s="178" t="s">
        <v>6523</v>
      </c>
      <c r="D511" s="178" t="s">
        <v>6564</v>
      </c>
      <c r="E511" s="179">
        <v>32804</v>
      </c>
      <c r="F511" s="180">
        <v>400046.39</v>
      </c>
      <c r="G511" s="180">
        <v>62076.160000000003</v>
      </c>
      <c r="H511" s="180">
        <v>227612.6</v>
      </c>
      <c r="I511" s="180">
        <f t="shared" si="14"/>
        <v>689735.15</v>
      </c>
      <c r="J511" s="177" t="str">
        <f t="shared" si="15"/>
        <v>Date &gt; 1920</v>
      </c>
    </row>
    <row r="512" spans="1:10" x14ac:dyDescent="0.3">
      <c r="A512" s="178" t="s">
        <v>3371</v>
      </c>
      <c r="B512" s="178" t="s">
        <v>151</v>
      </c>
      <c r="C512" s="178" t="s">
        <v>6523</v>
      </c>
      <c r="D512" s="178" t="s">
        <v>6564</v>
      </c>
      <c r="E512" s="179">
        <v>32895</v>
      </c>
      <c r="F512" s="180">
        <v>517182.14</v>
      </c>
      <c r="G512" s="180">
        <v>53308.56</v>
      </c>
      <c r="H512" s="180">
        <v>110097.36</v>
      </c>
      <c r="I512" s="180">
        <f t="shared" si="14"/>
        <v>680588.05999999994</v>
      </c>
      <c r="J512" s="177" t="str">
        <f t="shared" si="15"/>
        <v>Date &gt; 1920</v>
      </c>
    </row>
    <row r="513" spans="1:10" x14ac:dyDescent="0.3">
      <c r="A513" s="178" t="s">
        <v>3371</v>
      </c>
      <c r="B513" s="178" t="s">
        <v>151</v>
      </c>
      <c r="C513" s="178" t="s">
        <v>6523</v>
      </c>
      <c r="D513" s="178" t="s">
        <v>6564</v>
      </c>
      <c r="E513" s="179">
        <v>33149</v>
      </c>
      <c r="F513" s="180">
        <v>5753.47</v>
      </c>
      <c r="G513" s="180">
        <v>8115.28</v>
      </c>
      <c r="H513" s="180">
        <v>3079.64</v>
      </c>
      <c r="I513" s="180">
        <f t="shared" si="14"/>
        <v>16948.39</v>
      </c>
      <c r="J513" s="177" t="str">
        <f t="shared" si="15"/>
        <v>Date &gt; 1920</v>
      </c>
    </row>
    <row r="514" spans="1:10" x14ac:dyDescent="0.3">
      <c r="A514" s="178" t="s">
        <v>3371</v>
      </c>
      <c r="B514" s="178" t="s">
        <v>151</v>
      </c>
      <c r="C514" s="178" t="s">
        <v>6523</v>
      </c>
      <c r="D514" s="178" t="s">
        <v>6564</v>
      </c>
      <c r="E514" s="179">
        <v>33399</v>
      </c>
      <c r="F514" s="180">
        <v>32664.82</v>
      </c>
      <c r="G514" s="180">
        <v>0</v>
      </c>
      <c r="H514" s="180">
        <v>-8.5399999999999991</v>
      </c>
      <c r="I514" s="180">
        <f t="shared" si="14"/>
        <v>32656.28</v>
      </c>
      <c r="J514" s="177" t="str">
        <f t="shared" si="15"/>
        <v>Date &gt; 1920</v>
      </c>
    </row>
    <row r="515" spans="1:10" x14ac:dyDescent="0.3">
      <c r="A515" s="178" t="s">
        <v>3371</v>
      </c>
      <c r="B515" s="178" t="s">
        <v>151</v>
      </c>
      <c r="C515" s="178" t="s">
        <v>6523</v>
      </c>
      <c r="D515" s="178" t="s">
        <v>6565</v>
      </c>
      <c r="E515" s="179">
        <v>32786</v>
      </c>
      <c r="F515" s="180">
        <v>0</v>
      </c>
      <c r="G515" s="180">
        <v>92577.79</v>
      </c>
      <c r="H515" s="180">
        <v>92577.77</v>
      </c>
      <c r="I515" s="180">
        <f t="shared" si="14"/>
        <v>185155.56</v>
      </c>
      <c r="J515" s="177" t="str">
        <f t="shared" si="15"/>
        <v>Date &gt; 1920</v>
      </c>
    </row>
    <row r="516" spans="1:10" x14ac:dyDescent="0.3">
      <c r="A516" s="178" t="s">
        <v>3371</v>
      </c>
      <c r="B516" s="178" t="s">
        <v>151</v>
      </c>
      <c r="C516" s="178" t="s">
        <v>6523</v>
      </c>
      <c r="D516" s="178" t="s">
        <v>6565</v>
      </c>
      <c r="E516" s="179">
        <v>35941</v>
      </c>
      <c r="F516" s="180">
        <v>0</v>
      </c>
      <c r="G516" s="180">
        <v>59617.68</v>
      </c>
      <c r="H516" s="180">
        <v>59617.68</v>
      </c>
      <c r="I516" s="180">
        <f t="shared" si="14"/>
        <v>119235.36</v>
      </c>
      <c r="J516" s="177" t="str">
        <f t="shared" si="15"/>
        <v>Date &gt; 1920</v>
      </c>
    </row>
    <row r="517" spans="1:10" x14ac:dyDescent="0.3">
      <c r="A517" s="178" t="s">
        <v>3371</v>
      </c>
      <c r="B517" s="178" t="s">
        <v>151</v>
      </c>
      <c r="C517" s="178" t="s">
        <v>6523</v>
      </c>
      <c r="D517" s="178" t="s">
        <v>6566</v>
      </c>
      <c r="E517" s="179">
        <v>32849</v>
      </c>
      <c r="F517" s="180">
        <v>682026.61</v>
      </c>
      <c r="G517" s="180">
        <v>0</v>
      </c>
      <c r="H517" s="180">
        <v>227342.18</v>
      </c>
      <c r="I517" s="180">
        <f t="shared" ref="I517:I580" si="16">SUM(F517:H517)</f>
        <v>909368.79</v>
      </c>
      <c r="J517" s="177" t="str">
        <f t="shared" ref="J517:J580" si="17">IF(OR(YEAR(E517)&gt; 1920, ISBLANK(E517)), "Date &gt; 1920", "Sketchy date")</f>
        <v>Date &gt; 1920</v>
      </c>
    </row>
    <row r="518" spans="1:10" x14ac:dyDescent="0.3">
      <c r="A518" s="178" t="s">
        <v>3371</v>
      </c>
      <c r="B518" s="178" t="s">
        <v>151</v>
      </c>
      <c r="C518" s="178" t="s">
        <v>6523</v>
      </c>
      <c r="D518" s="178" t="s">
        <v>6566</v>
      </c>
      <c r="E518" s="179">
        <v>32878</v>
      </c>
      <c r="F518" s="180">
        <v>538687.43999999994</v>
      </c>
      <c r="G518" s="180">
        <v>0</v>
      </c>
      <c r="H518" s="180">
        <v>179562.47</v>
      </c>
      <c r="I518" s="180">
        <f t="shared" si="16"/>
        <v>718249.90999999992</v>
      </c>
      <c r="J518" s="177" t="str">
        <f t="shared" si="17"/>
        <v>Date &gt; 1920</v>
      </c>
    </row>
    <row r="519" spans="1:10" x14ac:dyDescent="0.3">
      <c r="A519" s="178" t="s">
        <v>3371</v>
      </c>
      <c r="B519" s="178" t="s">
        <v>151</v>
      </c>
      <c r="C519" s="178" t="s">
        <v>6523</v>
      </c>
      <c r="D519" s="178" t="s">
        <v>6566</v>
      </c>
      <c r="E519" s="179">
        <v>33973</v>
      </c>
      <c r="F519" s="180">
        <v>17224.68</v>
      </c>
      <c r="G519" s="180">
        <v>0</v>
      </c>
      <c r="H519" s="180">
        <v>5741.56</v>
      </c>
      <c r="I519" s="180">
        <f t="shared" si="16"/>
        <v>22966.240000000002</v>
      </c>
      <c r="J519" s="177" t="str">
        <f t="shared" si="17"/>
        <v>Date &gt; 1920</v>
      </c>
    </row>
    <row r="520" spans="1:10" x14ac:dyDescent="0.3">
      <c r="A520" s="178" t="s">
        <v>3371</v>
      </c>
      <c r="B520" s="178" t="s">
        <v>151</v>
      </c>
      <c r="C520" s="178" t="s">
        <v>6523</v>
      </c>
      <c r="D520" s="178" t="s">
        <v>6567</v>
      </c>
      <c r="E520" s="179">
        <v>32832</v>
      </c>
      <c r="F520" s="180">
        <v>336285.22</v>
      </c>
      <c r="G520" s="180">
        <v>0</v>
      </c>
      <c r="H520" s="180">
        <v>112095.03999999999</v>
      </c>
      <c r="I520" s="180">
        <f t="shared" si="16"/>
        <v>448380.25999999995</v>
      </c>
      <c r="J520" s="177" t="str">
        <f t="shared" si="17"/>
        <v>Date &gt; 1920</v>
      </c>
    </row>
    <row r="521" spans="1:10" x14ac:dyDescent="0.3">
      <c r="A521" s="178" t="s">
        <v>3371</v>
      </c>
      <c r="B521" s="178" t="s">
        <v>151</v>
      </c>
      <c r="C521" s="178" t="s">
        <v>6523</v>
      </c>
      <c r="D521" s="178" t="s">
        <v>6567</v>
      </c>
      <c r="E521" s="179">
        <v>33196</v>
      </c>
      <c r="F521" s="180">
        <v>44081.06</v>
      </c>
      <c r="G521" s="180">
        <v>0</v>
      </c>
      <c r="H521" s="180">
        <v>10404.959999999999</v>
      </c>
      <c r="I521" s="180">
        <f t="shared" si="16"/>
        <v>54486.02</v>
      </c>
      <c r="J521" s="177" t="str">
        <f t="shared" si="17"/>
        <v>Date &gt; 1920</v>
      </c>
    </row>
    <row r="522" spans="1:10" x14ac:dyDescent="0.3">
      <c r="A522" s="178" t="s">
        <v>3371</v>
      </c>
      <c r="B522" s="178" t="s">
        <v>151</v>
      </c>
      <c r="C522" s="178" t="s">
        <v>6523</v>
      </c>
      <c r="D522" s="178" t="s">
        <v>6568</v>
      </c>
      <c r="E522" s="179">
        <v>32832</v>
      </c>
      <c r="F522" s="180">
        <v>98192.53</v>
      </c>
      <c r="G522" s="180">
        <v>0</v>
      </c>
      <c r="H522" s="180">
        <v>32730.83</v>
      </c>
      <c r="I522" s="180">
        <f t="shared" si="16"/>
        <v>130923.36</v>
      </c>
      <c r="J522" s="177" t="str">
        <f t="shared" si="17"/>
        <v>Date &gt; 1920</v>
      </c>
    </row>
    <row r="523" spans="1:10" x14ac:dyDescent="0.3">
      <c r="A523" s="178" t="s">
        <v>3371</v>
      </c>
      <c r="B523" s="178" t="s">
        <v>151</v>
      </c>
      <c r="C523" s="178" t="s">
        <v>6523</v>
      </c>
      <c r="D523" s="178" t="s">
        <v>6568</v>
      </c>
      <c r="E523" s="179">
        <v>33196</v>
      </c>
      <c r="F523" s="180">
        <v>48288.87</v>
      </c>
      <c r="G523" s="180">
        <v>0</v>
      </c>
      <c r="H523" s="180">
        <v>17399.759999999998</v>
      </c>
      <c r="I523" s="180">
        <f t="shared" si="16"/>
        <v>65688.63</v>
      </c>
      <c r="J523" s="177" t="str">
        <f t="shared" si="17"/>
        <v>Date &gt; 1920</v>
      </c>
    </row>
    <row r="524" spans="1:10" x14ac:dyDescent="0.3">
      <c r="A524" s="178" t="s">
        <v>3371</v>
      </c>
      <c r="B524" s="178" t="s">
        <v>151</v>
      </c>
      <c r="C524" s="178" t="s">
        <v>6523</v>
      </c>
      <c r="D524" s="178" t="s">
        <v>6569</v>
      </c>
      <c r="E524" s="179">
        <v>25637</v>
      </c>
      <c r="F524" s="180">
        <v>83029.490000000005</v>
      </c>
      <c r="G524" s="180">
        <v>41514.74</v>
      </c>
      <c r="H524" s="180">
        <v>41514.75</v>
      </c>
      <c r="I524" s="180">
        <f t="shared" si="16"/>
        <v>166058.98000000001</v>
      </c>
      <c r="J524" s="177" t="str">
        <f t="shared" si="17"/>
        <v>Date &gt; 1920</v>
      </c>
    </row>
    <row r="525" spans="1:10" x14ac:dyDescent="0.3">
      <c r="A525" s="178" t="s">
        <v>3371</v>
      </c>
      <c r="B525" s="178" t="s">
        <v>151</v>
      </c>
      <c r="C525" s="178" t="s">
        <v>6523</v>
      </c>
      <c r="D525" s="178" t="s">
        <v>6570</v>
      </c>
      <c r="E525" s="179">
        <v>33196</v>
      </c>
      <c r="F525" s="180">
        <v>44269.34</v>
      </c>
      <c r="G525" s="180">
        <v>0</v>
      </c>
      <c r="H525" s="180">
        <v>14756.45</v>
      </c>
      <c r="I525" s="180">
        <f t="shared" si="16"/>
        <v>59025.789999999994</v>
      </c>
      <c r="J525" s="177" t="str">
        <f t="shared" si="17"/>
        <v>Date &gt; 1920</v>
      </c>
    </row>
    <row r="526" spans="1:10" x14ac:dyDescent="0.3">
      <c r="A526" s="178" t="s">
        <v>3371</v>
      </c>
      <c r="B526" s="178" t="s">
        <v>151</v>
      </c>
      <c r="C526" s="178" t="s">
        <v>6523</v>
      </c>
      <c r="D526" s="178" t="s">
        <v>6570</v>
      </c>
      <c r="E526" s="179">
        <v>33417</v>
      </c>
      <c r="F526" s="180">
        <v>8660.41</v>
      </c>
      <c r="G526" s="180">
        <v>0</v>
      </c>
      <c r="H526" s="180">
        <v>2886.8</v>
      </c>
      <c r="I526" s="180">
        <f t="shared" si="16"/>
        <v>11547.21</v>
      </c>
      <c r="J526" s="177" t="str">
        <f t="shared" si="17"/>
        <v>Date &gt; 1920</v>
      </c>
    </row>
    <row r="527" spans="1:10" x14ac:dyDescent="0.3">
      <c r="A527" s="178" t="s">
        <v>3371</v>
      </c>
      <c r="B527" s="178" t="s">
        <v>151</v>
      </c>
      <c r="C527" s="178" t="s">
        <v>6523</v>
      </c>
      <c r="D527" s="178" t="s">
        <v>6570</v>
      </c>
      <c r="E527" s="179">
        <v>33973</v>
      </c>
      <c r="F527" s="180">
        <v>1445.25</v>
      </c>
      <c r="G527" s="180">
        <v>0</v>
      </c>
      <c r="H527" s="180">
        <v>668.59</v>
      </c>
      <c r="I527" s="180">
        <f t="shared" si="16"/>
        <v>2113.84</v>
      </c>
      <c r="J527" s="177" t="str">
        <f t="shared" si="17"/>
        <v>Date &gt; 1920</v>
      </c>
    </row>
    <row r="528" spans="1:10" x14ac:dyDescent="0.3">
      <c r="A528" s="178" t="s">
        <v>3371</v>
      </c>
      <c r="B528" s="178" t="s">
        <v>151</v>
      </c>
      <c r="C528" s="178" t="s">
        <v>6523</v>
      </c>
      <c r="D528" s="178" t="s">
        <v>6570</v>
      </c>
      <c r="E528" s="179">
        <v>33973</v>
      </c>
      <c r="F528" s="180">
        <v>560.51</v>
      </c>
      <c r="G528" s="180">
        <v>0</v>
      </c>
      <c r="H528" s="180">
        <v>0</v>
      </c>
      <c r="I528" s="180">
        <f t="shared" si="16"/>
        <v>560.51</v>
      </c>
      <c r="J528" s="177" t="str">
        <f t="shared" si="17"/>
        <v>Date &gt; 1920</v>
      </c>
    </row>
    <row r="529" spans="1:10" x14ac:dyDescent="0.3">
      <c r="A529" s="178" t="s">
        <v>3371</v>
      </c>
      <c r="B529" s="178" t="s">
        <v>151</v>
      </c>
      <c r="C529" s="178" t="s">
        <v>6523</v>
      </c>
      <c r="D529" s="178" t="s">
        <v>6571</v>
      </c>
      <c r="E529" s="179">
        <v>32833</v>
      </c>
      <c r="F529" s="180">
        <v>0</v>
      </c>
      <c r="G529" s="180">
        <v>188271.05</v>
      </c>
      <c r="H529" s="180">
        <v>188271.02</v>
      </c>
      <c r="I529" s="180">
        <f t="shared" si="16"/>
        <v>376542.06999999995</v>
      </c>
      <c r="J529" s="177" t="str">
        <f t="shared" si="17"/>
        <v>Date &gt; 1920</v>
      </c>
    </row>
    <row r="530" spans="1:10" x14ac:dyDescent="0.3">
      <c r="A530" s="178" t="s">
        <v>3371</v>
      </c>
      <c r="B530" s="178" t="s">
        <v>151</v>
      </c>
      <c r="C530" s="178" t="s">
        <v>6523</v>
      </c>
      <c r="D530" s="178" t="s">
        <v>6571</v>
      </c>
      <c r="E530" s="179">
        <v>32920</v>
      </c>
      <c r="F530" s="180">
        <v>0</v>
      </c>
      <c r="G530" s="180">
        <v>36762.14</v>
      </c>
      <c r="H530" s="180">
        <v>36762.129999999997</v>
      </c>
      <c r="I530" s="180">
        <f t="shared" si="16"/>
        <v>73524.26999999999</v>
      </c>
      <c r="J530" s="177" t="str">
        <f t="shared" si="17"/>
        <v>Date &gt; 1920</v>
      </c>
    </row>
    <row r="531" spans="1:10" x14ac:dyDescent="0.3">
      <c r="A531" s="178" t="s">
        <v>3371</v>
      </c>
      <c r="B531" s="178" t="s">
        <v>151</v>
      </c>
      <c r="C531" s="178" t="s">
        <v>6523</v>
      </c>
      <c r="D531" s="178" t="s">
        <v>6571</v>
      </c>
      <c r="E531" s="179">
        <v>33938</v>
      </c>
      <c r="F531" s="180">
        <v>0</v>
      </c>
      <c r="G531" s="180">
        <v>16432.080000000002</v>
      </c>
      <c r="H531" s="180">
        <v>16432.060000000001</v>
      </c>
      <c r="I531" s="180">
        <f t="shared" si="16"/>
        <v>32864.14</v>
      </c>
      <c r="J531" s="177" t="str">
        <f t="shared" si="17"/>
        <v>Date &gt; 1920</v>
      </c>
    </row>
    <row r="532" spans="1:10" x14ac:dyDescent="0.3">
      <c r="A532" s="178" t="s">
        <v>3371</v>
      </c>
      <c r="B532" s="178" t="s">
        <v>151</v>
      </c>
      <c r="C532" s="178" t="s">
        <v>6523</v>
      </c>
      <c r="D532" s="178" t="s">
        <v>6572</v>
      </c>
      <c r="E532" s="179">
        <v>33030</v>
      </c>
      <c r="F532" s="180">
        <v>1011907.8</v>
      </c>
      <c r="G532" s="180">
        <v>0</v>
      </c>
      <c r="H532" s="180">
        <v>337370.97</v>
      </c>
      <c r="I532" s="180">
        <f t="shared" si="16"/>
        <v>1349278.77</v>
      </c>
      <c r="J532" s="177" t="str">
        <f t="shared" si="17"/>
        <v>Date &gt; 1920</v>
      </c>
    </row>
    <row r="533" spans="1:10" x14ac:dyDescent="0.3">
      <c r="A533" s="178" t="s">
        <v>3371</v>
      </c>
      <c r="B533" s="178" t="s">
        <v>151</v>
      </c>
      <c r="C533" s="178" t="s">
        <v>6523</v>
      </c>
      <c r="D533" s="178" t="s">
        <v>6572</v>
      </c>
      <c r="E533" s="179">
        <v>33061</v>
      </c>
      <c r="F533" s="180">
        <v>2548260.6</v>
      </c>
      <c r="G533" s="180">
        <v>0</v>
      </c>
      <c r="H533" s="180">
        <v>849489.19</v>
      </c>
      <c r="I533" s="180">
        <f t="shared" si="16"/>
        <v>3397749.79</v>
      </c>
      <c r="J533" s="177" t="str">
        <f t="shared" si="17"/>
        <v>Date &gt; 1920</v>
      </c>
    </row>
    <row r="534" spans="1:10" x14ac:dyDescent="0.3">
      <c r="A534" s="178" t="s">
        <v>3371</v>
      </c>
      <c r="B534" s="178" t="s">
        <v>151</v>
      </c>
      <c r="C534" s="178" t="s">
        <v>6523</v>
      </c>
      <c r="D534" s="178" t="s">
        <v>6572</v>
      </c>
      <c r="E534" s="179">
        <v>33109</v>
      </c>
      <c r="F534" s="180">
        <v>1313964.21</v>
      </c>
      <c r="G534" s="180">
        <v>0</v>
      </c>
      <c r="H534" s="180">
        <v>438072.93</v>
      </c>
      <c r="I534" s="180">
        <f t="shared" si="16"/>
        <v>1752037.14</v>
      </c>
      <c r="J534" s="177" t="str">
        <f t="shared" si="17"/>
        <v>Date &gt; 1920</v>
      </c>
    </row>
    <row r="535" spans="1:10" x14ac:dyDescent="0.3">
      <c r="A535" s="178" t="s">
        <v>3371</v>
      </c>
      <c r="B535" s="178" t="s">
        <v>151</v>
      </c>
      <c r="C535" s="178" t="s">
        <v>6523</v>
      </c>
      <c r="D535" s="178" t="s">
        <v>6572</v>
      </c>
      <c r="E535" s="179">
        <v>33182</v>
      </c>
      <c r="F535" s="180">
        <v>3255246.02</v>
      </c>
      <c r="G535" s="180">
        <v>0</v>
      </c>
      <c r="H535" s="180">
        <v>1088849.8500000001</v>
      </c>
      <c r="I535" s="180">
        <f t="shared" si="16"/>
        <v>4344095.87</v>
      </c>
      <c r="J535" s="177" t="str">
        <f t="shared" si="17"/>
        <v>Date &gt; 1920</v>
      </c>
    </row>
    <row r="536" spans="1:10" x14ac:dyDescent="0.3">
      <c r="A536" s="178" t="s">
        <v>3371</v>
      </c>
      <c r="B536" s="178" t="s">
        <v>151</v>
      </c>
      <c r="C536" s="178" t="s">
        <v>6523</v>
      </c>
      <c r="D536" s="178" t="s">
        <v>6572</v>
      </c>
      <c r="E536" s="179">
        <v>33316</v>
      </c>
      <c r="F536" s="180">
        <v>269943.18</v>
      </c>
      <c r="G536" s="180">
        <v>0</v>
      </c>
      <c r="H536" s="180">
        <v>110284.14</v>
      </c>
      <c r="I536" s="180">
        <f t="shared" si="16"/>
        <v>380227.32</v>
      </c>
      <c r="J536" s="177" t="str">
        <f t="shared" si="17"/>
        <v>Date &gt; 1920</v>
      </c>
    </row>
    <row r="537" spans="1:10" x14ac:dyDescent="0.3">
      <c r="A537" s="178" t="s">
        <v>3371</v>
      </c>
      <c r="B537" s="178" t="s">
        <v>151</v>
      </c>
      <c r="C537" s="178" t="s">
        <v>6523</v>
      </c>
      <c r="D537" s="178" t="s">
        <v>6572</v>
      </c>
      <c r="E537" s="179">
        <v>33700</v>
      </c>
      <c r="F537" s="180">
        <v>137583.76999999999</v>
      </c>
      <c r="G537" s="180">
        <v>0</v>
      </c>
      <c r="H537" s="180">
        <v>63059.07</v>
      </c>
      <c r="I537" s="180">
        <f t="shared" si="16"/>
        <v>200642.84</v>
      </c>
      <c r="J537" s="177" t="str">
        <f t="shared" si="17"/>
        <v>Date &gt; 1920</v>
      </c>
    </row>
    <row r="538" spans="1:10" x14ac:dyDescent="0.3">
      <c r="A538" s="178" t="s">
        <v>3371</v>
      </c>
      <c r="B538" s="178" t="s">
        <v>151</v>
      </c>
      <c r="C538" s="178" t="s">
        <v>6523</v>
      </c>
      <c r="D538" s="178" t="s">
        <v>6573</v>
      </c>
      <c r="E538" s="179">
        <v>33196</v>
      </c>
      <c r="F538" s="180">
        <v>685262.11</v>
      </c>
      <c r="G538" s="180">
        <v>0</v>
      </c>
      <c r="H538" s="180">
        <v>228420.7</v>
      </c>
      <c r="I538" s="180">
        <f t="shared" si="16"/>
        <v>913682.81</v>
      </c>
      <c r="J538" s="177" t="str">
        <f t="shared" si="17"/>
        <v>Date &gt; 1920</v>
      </c>
    </row>
    <row r="539" spans="1:10" x14ac:dyDescent="0.3">
      <c r="A539" s="178" t="s">
        <v>3371</v>
      </c>
      <c r="B539" s="178" t="s">
        <v>151</v>
      </c>
      <c r="C539" s="178" t="s">
        <v>6523</v>
      </c>
      <c r="D539" s="178" t="s">
        <v>6573</v>
      </c>
      <c r="E539" s="179">
        <v>33417</v>
      </c>
      <c r="F539" s="180">
        <v>676357.41</v>
      </c>
      <c r="G539" s="180">
        <v>0</v>
      </c>
      <c r="H539" s="180">
        <v>225452.46</v>
      </c>
      <c r="I539" s="180">
        <f t="shared" si="16"/>
        <v>901809.87</v>
      </c>
      <c r="J539" s="177" t="str">
        <f t="shared" si="17"/>
        <v>Date &gt; 1920</v>
      </c>
    </row>
    <row r="540" spans="1:10" x14ac:dyDescent="0.3">
      <c r="A540" s="178" t="s">
        <v>3371</v>
      </c>
      <c r="B540" s="178" t="s">
        <v>151</v>
      </c>
      <c r="C540" s="178" t="s">
        <v>6523</v>
      </c>
      <c r="D540" s="178" t="s">
        <v>6573</v>
      </c>
      <c r="E540" s="179">
        <v>33513</v>
      </c>
      <c r="F540" s="180">
        <v>104643.22</v>
      </c>
      <c r="G540" s="180">
        <v>0</v>
      </c>
      <c r="H540" s="180">
        <v>34881.050000000003</v>
      </c>
      <c r="I540" s="180">
        <f t="shared" si="16"/>
        <v>139524.27000000002</v>
      </c>
      <c r="J540" s="177" t="str">
        <f t="shared" si="17"/>
        <v>Date &gt; 1920</v>
      </c>
    </row>
    <row r="541" spans="1:10" x14ac:dyDescent="0.3">
      <c r="A541" s="178" t="s">
        <v>3371</v>
      </c>
      <c r="B541" s="178" t="s">
        <v>151</v>
      </c>
      <c r="C541" s="178" t="s">
        <v>6523</v>
      </c>
      <c r="D541" s="178" t="s">
        <v>6573</v>
      </c>
      <c r="E541" s="179">
        <v>33973</v>
      </c>
      <c r="F541" s="180">
        <v>14886.5</v>
      </c>
      <c r="G541" s="180">
        <v>0</v>
      </c>
      <c r="H541" s="180">
        <v>4962.17</v>
      </c>
      <c r="I541" s="180">
        <f t="shared" si="16"/>
        <v>19848.669999999998</v>
      </c>
      <c r="J541" s="177" t="str">
        <f t="shared" si="17"/>
        <v>Date &gt; 1920</v>
      </c>
    </row>
    <row r="542" spans="1:10" x14ac:dyDescent="0.3">
      <c r="A542" s="178" t="s">
        <v>3371</v>
      </c>
      <c r="B542" s="178" t="s">
        <v>151</v>
      </c>
      <c r="C542" s="178" t="s">
        <v>6523</v>
      </c>
      <c r="D542" s="178" t="s">
        <v>6574</v>
      </c>
      <c r="E542" s="179">
        <v>33196</v>
      </c>
      <c r="F542" s="180">
        <v>498261.32</v>
      </c>
      <c r="G542" s="180">
        <v>140442.21</v>
      </c>
      <c r="H542" s="180">
        <v>133389.03</v>
      </c>
      <c r="I542" s="180">
        <f t="shared" si="16"/>
        <v>772092.56</v>
      </c>
      <c r="J542" s="177" t="str">
        <f t="shared" si="17"/>
        <v>Date &gt; 1920</v>
      </c>
    </row>
    <row r="543" spans="1:10" x14ac:dyDescent="0.3">
      <c r="A543" s="178" t="s">
        <v>3371</v>
      </c>
      <c r="B543" s="178" t="s">
        <v>151</v>
      </c>
      <c r="C543" s="178" t="s">
        <v>6523</v>
      </c>
      <c r="D543" s="178" t="s">
        <v>6574</v>
      </c>
      <c r="E543" s="179">
        <v>33640</v>
      </c>
      <c r="F543" s="180">
        <v>55328.21</v>
      </c>
      <c r="G543" s="180">
        <v>20257.79</v>
      </c>
      <c r="H543" s="180">
        <v>-10440.92</v>
      </c>
      <c r="I543" s="180">
        <f t="shared" si="16"/>
        <v>65145.08</v>
      </c>
      <c r="J543" s="177" t="str">
        <f t="shared" si="17"/>
        <v>Date &gt; 1920</v>
      </c>
    </row>
    <row r="544" spans="1:10" x14ac:dyDescent="0.3">
      <c r="A544" s="178" t="s">
        <v>3371</v>
      </c>
      <c r="B544" s="178" t="s">
        <v>151</v>
      </c>
      <c r="C544" s="178" t="s">
        <v>6523</v>
      </c>
      <c r="D544" s="178" t="s">
        <v>6575</v>
      </c>
      <c r="E544" s="179">
        <v>33182</v>
      </c>
      <c r="F544" s="180">
        <v>346765.61</v>
      </c>
      <c r="G544" s="180">
        <v>0</v>
      </c>
      <c r="H544" s="180">
        <v>115588.47</v>
      </c>
      <c r="I544" s="180">
        <f t="shared" si="16"/>
        <v>462354.07999999996</v>
      </c>
      <c r="J544" s="177" t="str">
        <f t="shared" si="17"/>
        <v>Date &gt; 1920</v>
      </c>
    </row>
    <row r="545" spans="1:10" x14ac:dyDescent="0.3">
      <c r="A545" s="178" t="s">
        <v>3371</v>
      </c>
      <c r="B545" s="178" t="s">
        <v>151</v>
      </c>
      <c r="C545" s="178" t="s">
        <v>6523</v>
      </c>
      <c r="D545" s="178" t="s">
        <v>6575</v>
      </c>
      <c r="E545" s="179">
        <v>33876</v>
      </c>
      <c r="F545" s="180">
        <v>15882.18</v>
      </c>
      <c r="G545" s="180">
        <v>0</v>
      </c>
      <c r="H545" s="180">
        <v>5294.06</v>
      </c>
      <c r="I545" s="180">
        <f t="shared" si="16"/>
        <v>21176.240000000002</v>
      </c>
      <c r="J545" s="177" t="str">
        <f t="shared" si="17"/>
        <v>Date &gt; 1920</v>
      </c>
    </row>
    <row r="546" spans="1:10" x14ac:dyDescent="0.3">
      <c r="A546" s="178" t="s">
        <v>3371</v>
      </c>
      <c r="B546" s="178" t="s">
        <v>151</v>
      </c>
      <c r="C546" s="178" t="s">
        <v>6523</v>
      </c>
      <c r="D546" s="178" t="s">
        <v>6576</v>
      </c>
      <c r="E546" s="179">
        <v>33716</v>
      </c>
      <c r="F546" s="180">
        <v>614895.77</v>
      </c>
      <c r="G546" s="180">
        <v>0</v>
      </c>
      <c r="H546" s="180">
        <v>178075.86</v>
      </c>
      <c r="I546" s="180">
        <f t="shared" si="16"/>
        <v>792971.63</v>
      </c>
      <c r="J546" s="177" t="str">
        <f t="shared" si="17"/>
        <v>Date &gt; 1920</v>
      </c>
    </row>
    <row r="547" spans="1:10" x14ac:dyDescent="0.3">
      <c r="A547" s="178" t="s">
        <v>3371</v>
      </c>
      <c r="B547" s="178" t="s">
        <v>151</v>
      </c>
      <c r="C547" s="178" t="s">
        <v>6523</v>
      </c>
      <c r="D547" s="178" t="s">
        <v>6576</v>
      </c>
      <c r="E547" s="179">
        <v>35291</v>
      </c>
      <c r="F547" s="180">
        <v>156690</v>
      </c>
      <c r="G547" s="180">
        <v>0</v>
      </c>
      <c r="H547" s="180">
        <v>42646.39</v>
      </c>
      <c r="I547" s="180">
        <f t="shared" si="16"/>
        <v>199336.39</v>
      </c>
      <c r="J547" s="177" t="str">
        <f t="shared" si="17"/>
        <v>Date &gt; 1920</v>
      </c>
    </row>
    <row r="548" spans="1:10" x14ac:dyDescent="0.3">
      <c r="A548" s="178" t="s">
        <v>3371</v>
      </c>
      <c r="B548" s="178" t="s">
        <v>151</v>
      </c>
      <c r="C548" s="178" t="s">
        <v>6523</v>
      </c>
      <c r="D548" s="178" t="s">
        <v>6577</v>
      </c>
      <c r="E548" s="179">
        <v>33417</v>
      </c>
      <c r="F548" s="180">
        <v>175438.88</v>
      </c>
      <c r="G548" s="180">
        <v>0</v>
      </c>
      <c r="H548" s="180">
        <v>58479.62</v>
      </c>
      <c r="I548" s="180">
        <f t="shared" si="16"/>
        <v>233918.5</v>
      </c>
      <c r="J548" s="177" t="str">
        <f t="shared" si="17"/>
        <v>Date &gt; 1920</v>
      </c>
    </row>
    <row r="549" spans="1:10" x14ac:dyDescent="0.3">
      <c r="A549" s="178" t="s">
        <v>3371</v>
      </c>
      <c r="B549" s="178" t="s">
        <v>151</v>
      </c>
      <c r="C549" s="178" t="s">
        <v>6523</v>
      </c>
      <c r="D549" s="178" t="s">
        <v>6577</v>
      </c>
      <c r="E549" s="179">
        <v>33876</v>
      </c>
      <c r="F549" s="180">
        <v>15051.79</v>
      </c>
      <c r="G549" s="180">
        <v>0</v>
      </c>
      <c r="H549" s="180">
        <v>8832.8799999999992</v>
      </c>
      <c r="I549" s="180">
        <f t="shared" si="16"/>
        <v>23884.67</v>
      </c>
      <c r="J549" s="177" t="str">
        <f t="shared" si="17"/>
        <v>Date &gt; 1920</v>
      </c>
    </row>
    <row r="550" spans="1:10" x14ac:dyDescent="0.3">
      <c r="A550" s="178" t="s">
        <v>3371</v>
      </c>
      <c r="B550" s="178" t="s">
        <v>151</v>
      </c>
      <c r="C550" s="178" t="s">
        <v>6523</v>
      </c>
      <c r="D550" s="178" t="s">
        <v>6578</v>
      </c>
      <c r="E550" s="179">
        <v>33477</v>
      </c>
      <c r="F550" s="180">
        <v>871881.98</v>
      </c>
      <c r="G550" s="180">
        <v>0</v>
      </c>
      <c r="H550" s="180">
        <v>347017.43</v>
      </c>
      <c r="I550" s="180">
        <f t="shared" si="16"/>
        <v>1218899.4099999999</v>
      </c>
      <c r="J550" s="177" t="str">
        <f t="shared" si="17"/>
        <v>Date &gt; 1920</v>
      </c>
    </row>
    <row r="551" spans="1:10" x14ac:dyDescent="0.3">
      <c r="A551" s="178" t="s">
        <v>3371</v>
      </c>
      <c r="B551" s="178" t="s">
        <v>151</v>
      </c>
      <c r="C551" s="178" t="s">
        <v>6523</v>
      </c>
      <c r="D551" s="178" t="s">
        <v>6578</v>
      </c>
      <c r="E551" s="179">
        <v>33513</v>
      </c>
      <c r="F551" s="180">
        <v>369972.03</v>
      </c>
      <c r="G551" s="180">
        <v>0</v>
      </c>
      <c r="H551" s="180">
        <v>231170.86</v>
      </c>
      <c r="I551" s="180">
        <f t="shared" si="16"/>
        <v>601142.89</v>
      </c>
      <c r="J551" s="177" t="str">
        <f t="shared" si="17"/>
        <v>Date &gt; 1920</v>
      </c>
    </row>
    <row r="552" spans="1:10" x14ac:dyDescent="0.3">
      <c r="A552" s="178" t="s">
        <v>3371</v>
      </c>
      <c r="B552" s="178" t="s">
        <v>151</v>
      </c>
      <c r="C552" s="178" t="s">
        <v>6523</v>
      </c>
      <c r="D552" s="178" t="s">
        <v>6578</v>
      </c>
      <c r="E552" s="179">
        <v>34512</v>
      </c>
      <c r="F552" s="180">
        <v>103104.99</v>
      </c>
      <c r="G552" s="180">
        <v>0</v>
      </c>
      <c r="H552" s="180">
        <v>30749.79</v>
      </c>
      <c r="I552" s="180">
        <f t="shared" si="16"/>
        <v>133854.78</v>
      </c>
      <c r="J552" s="177" t="str">
        <f t="shared" si="17"/>
        <v>Date &gt; 1920</v>
      </c>
    </row>
    <row r="553" spans="1:10" x14ac:dyDescent="0.3">
      <c r="A553" s="178" t="s">
        <v>3371</v>
      </c>
      <c r="B553" s="178" t="s">
        <v>151</v>
      </c>
      <c r="C553" s="178" t="s">
        <v>6523</v>
      </c>
      <c r="D553" s="178" t="s">
        <v>6578</v>
      </c>
      <c r="E553" s="179">
        <v>34598</v>
      </c>
      <c r="F553" s="180">
        <v>26528.1</v>
      </c>
      <c r="G553" s="180">
        <v>0</v>
      </c>
      <c r="H553" s="180">
        <v>0</v>
      </c>
      <c r="I553" s="180">
        <f t="shared" si="16"/>
        <v>26528.1</v>
      </c>
      <c r="J553" s="177" t="str">
        <f t="shared" si="17"/>
        <v>Date &gt; 1920</v>
      </c>
    </row>
    <row r="554" spans="1:10" x14ac:dyDescent="0.3">
      <c r="A554" s="178" t="s">
        <v>3371</v>
      </c>
      <c r="B554" s="178" t="s">
        <v>151</v>
      </c>
      <c r="C554" s="178" t="s">
        <v>6523</v>
      </c>
      <c r="D554" s="178" t="s">
        <v>6579</v>
      </c>
      <c r="E554" s="179">
        <v>33444</v>
      </c>
      <c r="F554" s="180">
        <v>507504.63</v>
      </c>
      <c r="G554" s="180">
        <v>0</v>
      </c>
      <c r="H554" s="180">
        <v>170209.22</v>
      </c>
      <c r="I554" s="180">
        <f t="shared" si="16"/>
        <v>677713.85</v>
      </c>
      <c r="J554" s="177" t="str">
        <f t="shared" si="17"/>
        <v>Date &gt; 1920</v>
      </c>
    </row>
    <row r="555" spans="1:10" x14ac:dyDescent="0.3">
      <c r="A555" s="178" t="s">
        <v>3371</v>
      </c>
      <c r="B555" s="178" t="s">
        <v>151</v>
      </c>
      <c r="C555" s="178" t="s">
        <v>6523</v>
      </c>
      <c r="D555" s="178" t="s">
        <v>6579</v>
      </c>
      <c r="E555" s="179">
        <v>33513</v>
      </c>
      <c r="F555" s="180">
        <v>817150.72</v>
      </c>
      <c r="G555" s="180">
        <v>0</v>
      </c>
      <c r="H555" s="180">
        <v>282821.63</v>
      </c>
      <c r="I555" s="180">
        <f t="shared" si="16"/>
        <v>1099972.3500000001</v>
      </c>
      <c r="J555" s="177" t="str">
        <f t="shared" si="17"/>
        <v>Date &gt; 1920</v>
      </c>
    </row>
    <row r="556" spans="1:10" x14ac:dyDescent="0.3">
      <c r="A556" s="178" t="s">
        <v>3371</v>
      </c>
      <c r="B556" s="178" t="s">
        <v>151</v>
      </c>
      <c r="C556" s="178" t="s">
        <v>6523</v>
      </c>
      <c r="D556" s="178" t="s">
        <v>6579</v>
      </c>
      <c r="E556" s="179">
        <v>34416</v>
      </c>
      <c r="F556" s="180">
        <v>59516.7</v>
      </c>
      <c r="G556" s="180">
        <v>0</v>
      </c>
      <c r="H556" s="180">
        <v>70063.42</v>
      </c>
      <c r="I556" s="180">
        <f t="shared" si="16"/>
        <v>129580.12</v>
      </c>
      <c r="J556" s="177" t="str">
        <f t="shared" si="17"/>
        <v>Date &gt; 1920</v>
      </c>
    </row>
    <row r="557" spans="1:10" x14ac:dyDescent="0.3">
      <c r="A557" s="178" t="s">
        <v>3371</v>
      </c>
      <c r="B557" s="178" t="s">
        <v>151</v>
      </c>
      <c r="C557" s="178" t="s">
        <v>6523</v>
      </c>
      <c r="D557" s="178" t="s">
        <v>6580</v>
      </c>
      <c r="E557" s="179">
        <v>26357</v>
      </c>
      <c r="F557" s="180">
        <v>80741.55</v>
      </c>
      <c r="G557" s="180">
        <v>52309.760000000002</v>
      </c>
      <c r="H557" s="180">
        <v>76187.740000000005</v>
      </c>
      <c r="I557" s="180">
        <f t="shared" si="16"/>
        <v>209239.05</v>
      </c>
      <c r="J557" s="177" t="str">
        <f t="shared" si="17"/>
        <v>Date &gt; 1920</v>
      </c>
    </row>
    <row r="558" spans="1:10" x14ac:dyDescent="0.3">
      <c r="A558" s="178" t="s">
        <v>3371</v>
      </c>
      <c r="B558" s="178" t="s">
        <v>151</v>
      </c>
      <c r="C558" s="178" t="s">
        <v>6523</v>
      </c>
      <c r="D558" s="178" t="s">
        <v>6581</v>
      </c>
      <c r="E558" s="179">
        <v>33444</v>
      </c>
      <c r="F558" s="180">
        <v>164578.95000000001</v>
      </c>
      <c r="G558" s="180">
        <v>0</v>
      </c>
      <c r="H558" s="180">
        <v>54859.65</v>
      </c>
      <c r="I558" s="180">
        <f t="shared" si="16"/>
        <v>219438.6</v>
      </c>
      <c r="J558" s="177" t="str">
        <f t="shared" si="17"/>
        <v>Date &gt; 1920</v>
      </c>
    </row>
    <row r="559" spans="1:10" x14ac:dyDescent="0.3">
      <c r="A559" s="178" t="s">
        <v>3371</v>
      </c>
      <c r="B559" s="178" t="s">
        <v>151</v>
      </c>
      <c r="C559" s="178" t="s">
        <v>6523</v>
      </c>
      <c r="D559" s="178" t="s">
        <v>6581</v>
      </c>
      <c r="E559" s="179">
        <v>33619</v>
      </c>
      <c r="F559" s="180">
        <v>431902.11</v>
      </c>
      <c r="G559" s="180">
        <v>0</v>
      </c>
      <c r="H559" s="180">
        <v>143967.34</v>
      </c>
      <c r="I559" s="180">
        <f t="shared" si="16"/>
        <v>575869.44999999995</v>
      </c>
      <c r="J559" s="177" t="str">
        <f t="shared" si="17"/>
        <v>Date &gt; 1920</v>
      </c>
    </row>
    <row r="560" spans="1:10" x14ac:dyDescent="0.3">
      <c r="A560" s="178" t="s">
        <v>3371</v>
      </c>
      <c r="B560" s="178" t="s">
        <v>151</v>
      </c>
      <c r="C560" s="178" t="s">
        <v>6523</v>
      </c>
      <c r="D560" s="178" t="s">
        <v>6581</v>
      </c>
      <c r="E560" s="179">
        <v>34432</v>
      </c>
      <c r="F560" s="180">
        <v>6470.57</v>
      </c>
      <c r="G560" s="180">
        <v>0</v>
      </c>
      <c r="H560" s="180">
        <v>2156.86</v>
      </c>
      <c r="I560" s="180">
        <f t="shared" si="16"/>
        <v>8627.43</v>
      </c>
      <c r="J560" s="177" t="str">
        <f t="shared" si="17"/>
        <v>Date &gt; 1920</v>
      </c>
    </row>
    <row r="561" spans="1:10" x14ac:dyDescent="0.3">
      <c r="A561" s="178" t="s">
        <v>3371</v>
      </c>
      <c r="B561" s="178" t="s">
        <v>151</v>
      </c>
      <c r="C561" s="178" t="s">
        <v>6523</v>
      </c>
      <c r="D561" s="178" t="s">
        <v>6582</v>
      </c>
      <c r="E561" s="179">
        <v>33444</v>
      </c>
      <c r="F561" s="180">
        <v>92639.51</v>
      </c>
      <c r="G561" s="180">
        <v>0</v>
      </c>
      <c r="H561" s="180">
        <v>30879.81</v>
      </c>
      <c r="I561" s="180">
        <f t="shared" si="16"/>
        <v>123519.31999999999</v>
      </c>
      <c r="J561" s="177" t="str">
        <f t="shared" si="17"/>
        <v>Date &gt; 1920</v>
      </c>
    </row>
    <row r="562" spans="1:10" x14ac:dyDescent="0.3">
      <c r="A562" s="178" t="s">
        <v>3371</v>
      </c>
      <c r="B562" s="178" t="s">
        <v>151</v>
      </c>
      <c r="C562" s="178" t="s">
        <v>6523</v>
      </c>
      <c r="D562" s="178" t="s">
        <v>6582</v>
      </c>
      <c r="E562" s="179">
        <v>33513</v>
      </c>
      <c r="F562" s="180">
        <v>225210.1</v>
      </c>
      <c r="G562" s="180">
        <v>0</v>
      </c>
      <c r="H562" s="180">
        <v>75070.009999999995</v>
      </c>
      <c r="I562" s="180">
        <f t="shared" si="16"/>
        <v>300280.11</v>
      </c>
      <c r="J562" s="177" t="str">
        <f t="shared" si="17"/>
        <v>Date &gt; 1920</v>
      </c>
    </row>
    <row r="563" spans="1:10" x14ac:dyDescent="0.3">
      <c r="A563" s="178" t="s">
        <v>3371</v>
      </c>
      <c r="B563" s="178" t="s">
        <v>151</v>
      </c>
      <c r="C563" s="178" t="s">
        <v>6523</v>
      </c>
      <c r="D563" s="178" t="s">
        <v>6582</v>
      </c>
      <c r="E563" s="179">
        <v>34432</v>
      </c>
      <c r="F563" s="180">
        <v>34714.19</v>
      </c>
      <c r="G563" s="180">
        <v>0</v>
      </c>
      <c r="H563" s="180">
        <v>11571.38</v>
      </c>
      <c r="I563" s="180">
        <f t="shared" si="16"/>
        <v>46285.57</v>
      </c>
      <c r="J563" s="177" t="str">
        <f t="shared" si="17"/>
        <v>Date &gt; 1920</v>
      </c>
    </row>
    <row r="564" spans="1:10" x14ac:dyDescent="0.3">
      <c r="A564" s="178" t="s">
        <v>3371</v>
      </c>
      <c r="B564" s="178" t="s">
        <v>151</v>
      </c>
      <c r="C564" s="178" t="s">
        <v>6523</v>
      </c>
      <c r="D564" s="178" t="s">
        <v>6583</v>
      </c>
      <c r="E564" s="179">
        <v>34016</v>
      </c>
      <c r="F564" s="180">
        <v>0</v>
      </c>
      <c r="G564" s="180">
        <v>5000</v>
      </c>
      <c r="H564" s="180">
        <v>15000</v>
      </c>
      <c r="I564" s="180">
        <f t="shared" si="16"/>
        <v>20000</v>
      </c>
      <c r="J564" s="177" t="str">
        <f t="shared" si="17"/>
        <v>Date &gt; 1920</v>
      </c>
    </row>
    <row r="565" spans="1:10" x14ac:dyDescent="0.3">
      <c r="A565" s="178" t="s">
        <v>3371</v>
      </c>
      <c r="B565" s="178" t="s">
        <v>151</v>
      </c>
      <c r="C565" s="178" t="s">
        <v>6523</v>
      </c>
      <c r="D565" s="178" t="s">
        <v>6584</v>
      </c>
      <c r="E565" s="179">
        <v>33563</v>
      </c>
      <c r="F565" s="180">
        <v>858831.19</v>
      </c>
      <c r="G565" s="180">
        <v>0</v>
      </c>
      <c r="H565" s="180">
        <v>286277.06</v>
      </c>
      <c r="I565" s="180">
        <f t="shared" si="16"/>
        <v>1145108.25</v>
      </c>
      <c r="J565" s="177" t="str">
        <f t="shared" si="17"/>
        <v>Date &gt; 1920</v>
      </c>
    </row>
    <row r="566" spans="1:10" x14ac:dyDescent="0.3">
      <c r="A566" s="178" t="s">
        <v>3371</v>
      </c>
      <c r="B566" s="178" t="s">
        <v>151</v>
      </c>
      <c r="C566" s="178" t="s">
        <v>6523</v>
      </c>
      <c r="D566" s="178" t="s">
        <v>6584</v>
      </c>
      <c r="E566" s="179">
        <v>33640</v>
      </c>
      <c r="F566" s="180">
        <v>235987.78</v>
      </c>
      <c r="G566" s="180">
        <v>0</v>
      </c>
      <c r="H566" s="180">
        <v>78662.59</v>
      </c>
      <c r="I566" s="180">
        <f t="shared" si="16"/>
        <v>314650.37</v>
      </c>
      <c r="J566" s="177" t="str">
        <f t="shared" si="17"/>
        <v>Date &gt; 1920</v>
      </c>
    </row>
    <row r="567" spans="1:10" x14ac:dyDescent="0.3">
      <c r="A567" s="178" t="s">
        <v>3371</v>
      </c>
      <c r="B567" s="178" t="s">
        <v>151</v>
      </c>
      <c r="C567" s="178" t="s">
        <v>6523</v>
      </c>
      <c r="D567" s="178" t="s">
        <v>6584</v>
      </c>
      <c r="E567" s="179">
        <v>33778</v>
      </c>
      <c r="F567" s="180">
        <v>347493.74</v>
      </c>
      <c r="G567" s="180">
        <v>0</v>
      </c>
      <c r="H567" s="180">
        <v>115831.24</v>
      </c>
      <c r="I567" s="180">
        <f t="shared" si="16"/>
        <v>463324.98</v>
      </c>
      <c r="J567" s="177" t="str">
        <f t="shared" si="17"/>
        <v>Date &gt; 1920</v>
      </c>
    </row>
    <row r="568" spans="1:10" x14ac:dyDescent="0.3">
      <c r="A568" s="178" t="s">
        <v>3371</v>
      </c>
      <c r="B568" s="178" t="s">
        <v>151</v>
      </c>
      <c r="C568" s="178" t="s">
        <v>6523</v>
      </c>
      <c r="D568" s="178" t="s">
        <v>6584</v>
      </c>
      <c r="E568" s="179">
        <v>33806</v>
      </c>
      <c r="F568" s="180">
        <v>220365.37</v>
      </c>
      <c r="G568" s="180">
        <v>0</v>
      </c>
      <c r="H568" s="180">
        <v>73455.13</v>
      </c>
      <c r="I568" s="180">
        <f t="shared" si="16"/>
        <v>293820.5</v>
      </c>
      <c r="J568" s="177" t="str">
        <f t="shared" si="17"/>
        <v>Date &gt; 1920</v>
      </c>
    </row>
    <row r="569" spans="1:10" x14ac:dyDescent="0.3">
      <c r="A569" s="178" t="s">
        <v>3371</v>
      </c>
      <c r="B569" s="178" t="s">
        <v>151</v>
      </c>
      <c r="C569" s="178" t="s">
        <v>6523</v>
      </c>
      <c r="D569" s="178" t="s">
        <v>6584</v>
      </c>
      <c r="E569" s="179">
        <v>34710</v>
      </c>
      <c r="F569" s="180">
        <v>17321.919999999998</v>
      </c>
      <c r="G569" s="180">
        <v>0</v>
      </c>
      <c r="H569" s="180">
        <v>5773.98</v>
      </c>
      <c r="I569" s="180">
        <f t="shared" si="16"/>
        <v>23095.899999999998</v>
      </c>
      <c r="J569" s="177" t="str">
        <f t="shared" si="17"/>
        <v>Date &gt; 1920</v>
      </c>
    </row>
    <row r="570" spans="1:10" x14ac:dyDescent="0.3">
      <c r="A570" s="178" t="s">
        <v>3371</v>
      </c>
      <c r="B570" s="178" t="s">
        <v>151</v>
      </c>
      <c r="C570" s="178" t="s">
        <v>6523</v>
      </c>
      <c r="D570" s="178" t="s">
        <v>6584</v>
      </c>
      <c r="E570" s="179">
        <v>34781</v>
      </c>
      <c r="F570" s="180">
        <v>9897.42</v>
      </c>
      <c r="G570" s="180">
        <v>0</v>
      </c>
      <c r="H570" s="180">
        <v>3299.13</v>
      </c>
      <c r="I570" s="180">
        <f t="shared" si="16"/>
        <v>13196.55</v>
      </c>
      <c r="J570" s="177" t="str">
        <f t="shared" si="17"/>
        <v>Date &gt; 1920</v>
      </c>
    </row>
    <row r="571" spans="1:10" x14ac:dyDescent="0.3">
      <c r="A571" s="178" t="s">
        <v>3371</v>
      </c>
      <c r="B571" s="178" t="s">
        <v>151</v>
      </c>
      <c r="C571" s="178" t="s">
        <v>6523</v>
      </c>
      <c r="D571" s="178" t="s">
        <v>6585</v>
      </c>
      <c r="E571" s="179">
        <v>33786</v>
      </c>
      <c r="F571" s="180">
        <v>803358.58</v>
      </c>
      <c r="G571" s="180">
        <v>0</v>
      </c>
      <c r="H571" s="180">
        <v>269595.71999999997</v>
      </c>
      <c r="I571" s="180">
        <f t="shared" si="16"/>
        <v>1072954.2999999998</v>
      </c>
      <c r="J571" s="177" t="str">
        <f t="shared" si="17"/>
        <v>Date &gt; 1920</v>
      </c>
    </row>
    <row r="572" spans="1:10" x14ac:dyDescent="0.3">
      <c r="A572" s="178" t="s">
        <v>3371</v>
      </c>
      <c r="B572" s="178" t="s">
        <v>151</v>
      </c>
      <c r="C572" s="178" t="s">
        <v>6523</v>
      </c>
      <c r="D572" s="178" t="s">
        <v>6585</v>
      </c>
      <c r="E572" s="179">
        <v>33876</v>
      </c>
      <c r="F572" s="180">
        <v>343074.8</v>
      </c>
      <c r="G572" s="180">
        <v>0</v>
      </c>
      <c r="H572" s="180">
        <v>114850.15</v>
      </c>
      <c r="I572" s="180">
        <f t="shared" si="16"/>
        <v>457924.94999999995</v>
      </c>
      <c r="J572" s="177" t="str">
        <f t="shared" si="17"/>
        <v>Date &gt; 1920</v>
      </c>
    </row>
    <row r="573" spans="1:10" x14ac:dyDescent="0.3">
      <c r="A573" s="178" t="s">
        <v>3371</v>
      </c>
      <c r="B573" s="178" t="s">
        <v>151</v>
      </c>
      <c r="C573" s="178" t="s">
        <v>6523</v>
      </c>
      <c r="D573" s="178" t="s">
        <v>6585</v>
      </c>
      <c r="E573" s="179">
        <v>33886</v>
      </c>
      <c r="F573" s="180">
        <v>480646.89</v>
      </c>
      <c r="G573" s="180">
        <v>0</v>
      </c>
      <c r="H573" s="180">
        <v>165645.32</v>
      </c>
      <c r="I573" s="180">
        <f t="shared" si="16"/>
        <v>646292.21</v>
      </c>
      <c r="J573" s="177" t="str">
        <f t="shared" si="17"/>
        <v>Date &gt; 1920</v>
      </c>
    </row>
    <row r="574" spans="1:10" x14ac:dyDescent="0.3">
      <c r="A574" s="178" t="s">
        <v>3371</v>
      </c>
      <c r="B574" s="178" t="s">
        <v>151</v>
      </c>
      <c r="C574" s="178" t="s">
        <v>6523</v>
      </c>
      <c r="D574" s="178" t="s">
        <v>6585</v>
      </c>
      <c r="E574" s="179">
        <v>34030</v>
      </c>
      <c r="F574" s="180">
        <v>1433418.05</v>
      </c>
      <c r="G574" s="180">
        <v>0</v>
      </c>
      <c r="H574" s="180">
        <v>566094.98</v>
      </c>
      <c r="I574" s="180">
        <f t="shared" si="16"/>
        <v>1999513.03</v>
      </c>
      <c r="J574" s="177" t="str">
        <f t="shared" si="17"/>
        <v>Date &gt; 1920</v>
      </c>
    </row>
    <row r="575" spans="1:10" x14ac:dyDescent="0.3">
      <c r="A575" s="178" t="s">
        <v>3371</v>
      </c>
      <c r="B575" s="178" t="s">
        <v>151</v>
      </c>
      <c r="C575" s="178" t="s">
        <v>6523</v>
      </c>
      <c r="D575" s="178" t="s">
        <v>6585</v>
      </c>
      <c r="E575" s="179">
        <v>34296</v>
      </c>
      <c r="F575" s="180">
        <v>258251.68</v>
      </c>
      <c r="G575" s="180">
        <v>0</v>
      </c>
      <c r="H575" s="180">
        <v>63757.01</v>
      </c>
      <c r="I575" s="180">
        <f t="shared" si="16"/>
        <v>322008.69</v>
      </c>
      <c r="J575" s="177" t="str">
        <f t="shared" si="17"/>
        <v>Date &gt; 1920</v>
      </c>
    </row>
    <row r="576" spans="1:10" x14ac:dyDescent="0.3">
      <c r="A576" s="178" t="s">
        <v>3371</v>
      </c>
      <c r="B576" s="178" t="s">
        <v>151</v>
      </c>
      <c r="C576" s="178" t="s">
        <v>6523</v>
      </c>
      <c r="D576" s="178" t="s">
        <v>6585</v>
      </c>
      <c r="E576" s="179">
        <v>35220</v>
      </c>
      <c r="F576" s="180">
        <v>174744</v>
      </c>
      <c r="G576" s="180">
        <v>0</v>
      </c>
      <c r="H576" s="180">
        <v>64388.88</v>
      </c>
      <c r="I576" s="180">
        <f t="shared" si="16"/>
        <v>239132.88</v>
      </c>
      <c r="J576" s="177" t="str">
        <f t="shared" si="17"/>
        <v>Date &gt; 1920</v>
      </c>
    </row>
    <row r="577" spans="1:10" x14ac:dyDescent="0.3">
      <c r="A577" s="178" t="s">
        <v>3371</v>
      </c>
      <c r="B577" s="178" t="s">
        <v>151</v>
      </c>
      <c r="C577" s="178" t="s">
        <v>6523</v>
      </c>
      <c r="D577" s="178" t="s">
        <v>6586</v>
      </c>
      <c r="E577" s="179">
        <v>33938</v>
      </c>
      <c r="F577" s="180">
        <v>51805.3</v>
      </c>
      <c r="G577" s="180">
        <v>0</v>
      </c>
      <c r="H577" s="180">
        <v>17268.39</v>
      </c>
      <c r="I577" s="180">
        <f t="shared" si="16"/>
        <v>69073.69</v>
      </c>
      <c r="J577" s="177" t="str">
        <f t="shared" si="17"/>
        <v>Date &gt; 1920</v>
      </c>
    </row>
    <row r="578" spans="1:10" x14ac:dyDescent="0.3">
      <c r="A578" s="178" t="s">
        <v>3371</v>
      </c>
      <c r="B578" s="178" t="s">
        <v>151</v>
      </c>
      <c r="C578" s="178" t="s">
        <v>6523</v>
      </c>
      <c r="D578" s="178" t="s">
        <v>6586</v>
      </c>
      <c r="E578" s="179">
        <v>34296</v>
      </c>
      <c r="F578" s="180">
        <v>111605.79</v>
      </c>
      <c r="G578" s="180">
        <v>0</v>
      </c>
      <c r="H578" s="180">
        <v>37201.97</v>
      </c>
      <c r="I578" s="180">
        <f t="shared" si="16"/>
        <v>148807.76</v>
      </c>
      <c r="J578" s="177" t="str">
        <f t="shared" si="17"/>
        <v>Date &gt; 1920</v>
      </c>
    </row>
    <row r="579" spans="1:10" x14ac:dyDescent="0.3">
      <c r="A579" s="178" t="s">
        <v>3371</v>
      </c>
      <c r="B579" s="178" t="s">
        <v>151</v>
      </c>
      <c r="C579" s="178" t="s">
        <v>6523</v>
      </c>
      <c r="D579" s="178" t="s">
        <v>6586</v>
      </c>
      <c r="E579" s="179">
        <v>34751</v>
      </c>
      <c r="F579" s="180">
        <v>11796.22</v>
      </c>
      <c r="G579" s="180">
        <v>0</v>
      </c>
      <c r="H579" s="180">
        <v>3932.07</v>
      </c>
      <c r="I579" s="180">
        <f t="shared" si="16"/>
        <v>15728.289999999999</v>
      </c>
      <c r="J579" s="177" t="str">
        <f t="shared" si="17"/>
        <v>Date &gt; 1920</v>
      </c>
    </row>
    <row r="580" spans="1:10" x14ac:dyDescent="0.3">
      <c r="A580" s="178" t="s">
        <v>3371</v>
      </c>
      <c r="B580" s="178" t="s">
        <v>151</v>
      </c>
      <c r="C580" s="178" t="s">
        <v>6523</v>
      </c>
      <c r="D580" s="178" t="s">
        <v>6587</v>
      </c>
      <c r="E580" s="179">
        <v>33938</v>
      </c>
      <c r="F580" s="180">
        <v>350806.29</v>
      </c>
      <c r="G580" s="180">
        <v>0</v>
      </c>
      <c r="H580" s="180">
        <v>116935.37</v>
      </c>
      <c r="I580" s="180">
        <f t="shared" si="16"/>
        <v>467741.66</v>
      </c>
      <c r="J580" s="177" t="str">
        <f t="shared" si="17"/>
        <v>Date &gt; 1920</v>
      </c>
    </row>
    <row r="581" spans="1:10" x14ac:dyDescent="0.3">
      <c r="A581" s="178" t="s">
        <v>3371</v>
      </c>
      <c r="B581" s="178" t="s">
        <v>151</v>
      </c>
      <c r="C581" s="178" t="s">
        <v>6523</v>
      </c>
      <c r="D581" s="178" t="s">
        <v>6587</v>
      </c>
      <c r="E581" s="179">
        <v>34443</v>
      </c>
      <c r="F581" s="180">
        <v>25415.14</v>
      </c>
      <c r="G581" s="180">
        <v>0</v>
      </c>
      <c r="H581" s="180">
        <v>8471.73</v>
      </c>
      <c r="I581" s="180">
        <f t="shared" ref="I581:I644" si="18">SUM(F581:H581)</f>
        <v>33886.869999999995</v>
      </c>
      <c r="J581" s="177" t="str">
        <f t="shared" ref="J581:J644" si="19">IF(OR(YEAR(E581)&gt; 1920, ISBLANK(E581)), "Date &gt; 1920", "Sketchy date")</f>
        <v>Date &gt; 1920</v>
      </c>
    </row>
    <row r="582" spans="1:10" x14ac:dyDescent="0.3">
      <c r="A582" s="178" t="s">
        <v>3371</v>
      </c>
      <c r="B582" s="178" t="s">
        <v>151</v>
      </c>
      <c r="C582" s="178" t="s">
        <v>6523</v>
      </c>
      <c r="D582" s="178" t="s">
        <v>6588</v>
      </c>
      <c r="E582" s="179">
        <v>33886</v>
      </c>
      <c r="F582" s="180">
        <v>391167.26</v>
      </c>
      <c r="G582" s="180">
        <v>0</v>
      </c>
      <c r="H582" s="180">
        <v>130389.07</v>
      </c>
      <c r="I582" s="180">
        <f t="shared" si="18"/>
        <v>521556.33</v>
      </c>
      <c r="J582" s="177" t="str">
        <f t="shared" si="19"/>
        <v>Date &gt; 1920</v>
      </c>
    </row>
    <row r="583" spans="1:10" x14ac:dyDescent="0.3">
      <c r="A583" s="178" t="s">
        <v>3371</v>
      </c>
      <c r="B583" s="178" t="s">
        <v>151</v>
      </c>
      <c r="C583" s="178" t="s">
        <v>6523</v>
      </c>
      <c r="D583" s="178" t="s">
        <v>6588</v>
      </c>
      <c r="E583" s="179">
        <v>33924</v>
      </c>
      <c r="F583" s="180">
        <v>1474759.06</v>
      </c>
      <c r="G583" s="180">
        <v>0</v>
      </c>
      <c r="H583" s="180">
        <v>491586.32</v>
      </c>
      <c r="I583" s="180">
        <f t="shared" si="18"/>
        <v>1966345.3800000001</v>
      </c>
      <c r="J583" s="177" t="str">
        <f t="shared" si="19"/>
        <v>Date &gt; 1920</v>
      </c>
    </row>
    <row r="584" spans="1:10" x14ac:dyDescent="0.3">
      <c r="A584" s="178" t="s">
        <v>3371</v>
      </c>
      <c r="B584" s="178" t="s">
        <v>151</v>
      </c>
      <c r="C584" s="178" t="s">
        <v>6523</v>
      </c>
      <c r="D584" s="178" t="s">
        <v>6588</v>
      </c>
      <c r="E584" s="179">
        <v>34465</v>
      </c>
      <c r="F584" s="180">
        <v>72375.16</v>
      </c>
      <c r="G584" s="180">
        <v>0</v>
      </c>
      <c r="H584" s="180">
        <v>24125.05</v>
      </c>
      <c r="I584" s="180">
        <f t="shared" si="18"/>
        <v>96500.21</v>
      </c>
      <c r="J584" s="177" t="str">
        <f t="shared" si="19"/>
        <v>Date &gt; 1920</v>
      </c>
    </row>
    <row r="585" spans="1:10" x14ac:dyDescent="0.3">
      <c r="A585" s="178" t="s">
        <v>3371</v>
      </c>
      <c r="B585" s="178" t="s">
        <v>151</v>
      </c>
      <c r="C585" s="178" t="s">
        <v>6523</v>
      </c>
      <c r="D585" s="178" t="s">
        <v>6589</v>
      </c>
      <c r="E585" s="179">
        <v>34114</v>
      </c>
      <c r="F585" s="180">
        <v>579228.17000000004</v>
      </c>
      <c r="G585" s="180">
        <v>0</v>
      </c>
      <c r="H585" s="180">
        <v>146080</v>
      </c>
      <c r="I585" s="180">
        <f t="shared" si="18"/>
        <v>725308.17</v>
      </c>
      <c r="J585" s="177" t="str">
        <f t="shared" si="19"/>
        <v>Date &gt; 1920</v>
      </c>
    </row>
    <row r="586" spans="1:10" x14ac:dyDescent="0.3">
      <c r="A586" s="178" t="s">
        <v>3371</v>
      </c>
      <c r="B586" s="178" t="s">
        <v>151</v>
      </c>
      <c r="C586" s="178" t="s">
        <v>6523</v>
      </c>
      <c r="D586" s="178" t="s">
        <v>6589</v>
      </c>
      <c r="E586" s="179">
        <v>34309</v>
      </c>
      <c r="F586" s="180">
        <v>302886.34999999998</v>
      </c>
      <c r="G586" s="180">
        <v>0</v>
      </c>
      <c r="H586" s="180">
        <v>74448.570000000007</v>
      </c>
      <c r="I586" s="180">
        <f t="shared" si="18"/>
        <v>377334.92</v>
      </c>
      <c r="J586" s="177" t="str">
        <f t="shared" si="19"/>
        <v>Date &gt; 1920</v>
      </c>
    </row>
    <row r="587" spans="1:10" x14ac:dyDescent="0.3">
      <c r="A587" s="178" t="s">
        <v>3371</v>
      </c>
      <c r="B587" s="178" t="s">
        <v>151</v>
      </c>
      <c r="C587" s="178" t="s">
        <v>6523</v>
      </c>
      <c r="D587" s="178" t="s">
        <v>6589</v>
      </c>
      <c r="E587" s="179">
        <v>36545</v>
      </c>
      <c r="F587" s="180">
        <v>44206</v>
      </c>
      <c r="G587" s="180">
        <v>0</v>
      </c>
      <c r="H587" s="180">
        <v>20137.73</v>
      </c>
      <c r="I587" s="180">
        <f t="shared" si="18"/>
        <v>64343.729999999996</v>
      </c>
      <c r="J587" s="177" t="str">
        <f t="shared" si="19"/>
        <v>Date &gt; 1920</v>
      </c>
    </row>
    <row r="588" spans="1:10" x14ac:dyDescent="0.3">
      <c r="A588" s="178" t="s">
        <v>3371</v>
      </c>
      <c r="B588" s="178" t="s">
        <v>151</v>
      </c>
      <c r="C588" s="178" t="s">
        <v>6523</v>
      </c>
      <c r="D588" s="178" t="s">
        <v>6590</v>
      </c>
      <c r="E588" s="179">
        <v>26357</v>
      </c>
      <c r="F588" s="180">
        <v>453634.62</v>
      </c>
      <c r="G588" s="180">
        <v>297406.69</v>
      </c>
      <c r="H588" s="180">
        <v>447747.86</v>
      </c>
      <c r="I588" s="180">
        <f t="shared" si="18"/>
        <v>1198789.17</v>
      </c>
      <c r="J588" s="177" t="str">
        <f t="shared" si="19"/>
        <v>Date &gt; 1920</v>
      </c>
    </row>
    <row r="589" spans="1:10" x14ac:dyDescent="0.3">
      <c r="A589" s="178" t="s">
        <v>3371</v>
      </c>
      <c r="B589" s="178" t="s">
        <v>151</v>
      </c>
      <c r="C589" s="178" t="s">
        <v>6523</v>
      </c>
      <c r="D589" s="178" t="s">
        <v>6591</v>
      </c>
      <c r="E589" s="179">
        <v>33938</v>
      </c>
      <c r="F589" s="180">
        <v>62236.3</v>
      </c>
      <c r="G589" s="180">
        <v>0</v>
      </c>
      <c r="H589" s="180">
        <v>47367.1</v>
      </c>
      <c r="I589" s="180">
        <f t="shared" si="18"/>
        <v>109603.4</v>
      </c>
      <c r="J589" s="177" t="str">
        <f t="shared" si="19"/>
        <v>Date &gt; 1920</v>
      </c>
    </row>
    <row r="590" spans="1:10" x14ac:dyDescent="0.3">
      <c r="A590" s="178" t="s">
        <v>3371</v>
      </c>
      <c r="B590" s="178" t="s">
        <v>151</v>
      </c>
      <c r="C590" s="178" t="s">
        <v>6523</v>
      </c>
      <c r="D590" s="178" t="s">
        <v>6591</v>
      </c>
      <c r="E590" s="179">
        <v>34296</v>
      </c>
      <c r="F590" s="180">
        <v>4708.18</v>
      </c>
      <c r="G590" s="180">
        <v>0</v>
      </c>
      <c r="H590" s="180">
        <v>3507.9</v>
      </c>
      <c r="I590" s="180">
        <f t="shared" si="18"/>
        <v>8216.08</v>
      </c>
      <c r="J590" s="177" t="str">
        <f t="shared" si="19"/>
        <v>Date &gt; 1920</v>
      </c>
    </row>
    <row r="591" spans="1:10" x14ac:dyDescent="0.3">
      <c r="A591" s="178" t="s">
        <v>3371</v>
      </c>
      <c r="B591" s="178" t="s">
        <v>151</v>
      </c>
      <c r="C591" s="178" t="s">
        <v>6523</v>
      </c>
      <c r="D591" s="178" t="s">
        <v>6592</v>
      </c>
      <c r="E591" s="179">
        <v>34296</v>
      </c>
      <c r="F591" s="180">
        <v>0</v>
      </c>
      <c r="G591" s="180">
        <v>171500</v>
      </c>
      <c r="H591" s="180">
        <v>171500</v>
      </c>
      <c r="I591" s="180">
        <f t="shared" si="18"/>
        <v>343000</v>
      </c>
      <c r="J591" s="177" t="str">
        <f t="shared" si="19"/>
        <v>Date &gt; 1920</v>
      </c>
    </row>
    <row r="592" spans="1:10" x14ac:dyDescent="0.3">
      <c r="A592" s="178" t="s">
        <v>3371</v>
      </c>
      <c r="B592" s="178" t="s">
        <v>151</v>
      </c>
      <c r="C592" s="178" t="s">
        <v>6523</v>
      </c>
      <c r="D592" s="178" t="s">
        <v>6592</v>
      </c>
      <c r="E592" s="179">
        <v>34338</v>
      </c>
      <c r="F592" s="180">
        <v>0</v>
      </c>
      <c r="G592" s="180">
        <v>9233.36</v>
      </c>
      <c r="H592" s="180">
        <v>9233.34</v>
      </c>
      <c r="I592" s="180">
        <f t="shared" si="18"/>
        <v>18466.7</v>
      </c>
      <c r="J592" s="177" t="str">
        <f t="shared" si="19"/>
        <v>Date &gt; 1920</v>
      </c>
    </row>
    <row r="593" spans="1:10" x14ac:dyDescent="0.3">
      <c r="A593" s="178" t="s">
        <v>3371</v>
      </c>
      <c r="B593" s="178" t="s">
        <v>151</v>
      </c>
      <c r="C593" s="178" t="s">
        <v>6523</v>
      </c>
      <c r="D593" s="178" t="s">
        <v>6589</v>
      </c>
      <c r="E593" s="179">
        <v>34309</v>
      </c>
      <c r="F593" s="180">
        <v>2058727.05</v>
      </c>
      <c r="G593" s="180">
        <v>0</v>
      </c>
      <c r="H593" s="180">
        <v>514681.77</v>
      </c>
      <c r="I593" s="180">
        <f t="shared" si="18"/>
        <v>2573408.8200000003</v>
      </c>
      <c r="J593" s="177" t="str">
        <f t="shared" si="19"/>
        <v>Date &gt; 1920</v>
      </c>
    </row>
    <row r="594" spans="1:10" x14ac:dyDescent="0.3">
      <c r="A594" s="178" t="s">
        <v>3371</v>
      </c>
      <c r="B594" s="178" t="s">
        <v>151</v>
      </c>
      <c r="C594" s="178" t="s">
        <v>6523</v>
      </c>
      <c r="D594" s="178" t="s">
        <v>6589</v>
      </c>
      <c r="E594" s="179">
        <v>36368</v>
      </c>
      <c r="F594" s="180">
        <v>92511</v>
      </c>
      <c r="G594" s="180">
        <v>0</v>
      </c>
      <c r="H594" s="180">
        <v>23129.08</v>
      </c>
      <c r="I594" s="180">
        <f t="shared" si="18"/>
        <v>115640.08</v>
      </c>
      <c r="J594" s="177" t="str">
        <f t="shared" si="19"/>
        <v>Date &gt; 1920</v>
      </c>
    </row>
    <row r="595" spans="1:10" x14ac:dyDescent="0.3">
      <c r="A595" s="178" t="s">
        <v>3371</v>
      </c>
      <c r="B595" s="178" t="s">
        <v>151</v>
      </c>
      <c r="C595" s="178" t="s">
        <v>6523</v>
      </c>
      <c r="D595" s="178" t="s">
        <v>6589</v>
      </c>
      <c r="E595" s="179">
        <v>36545</v>
      </c>
      <c r="F595" s="180">
        <v>257111</v>
      </c>
      <c r="G595" s="180">
        <v>0</v>
      </c>
      <c r="H595" s="180">
        <v>104130.74</v>
      </c>
      <c r="I595" s="180">
        <f t="shared" si="18"/>
        <v>361241.74</v>
      </c>
      <c r="J595" s="177" t="str">
        <f t="shared" si="19"/>
        <v>Date &gt; 1920</v>
      </c>
    </row>
    <row r="596" spans="1:10" x14ac:dyDescent="0.3">
      <c r="A596" s="178" t="s">
        <v>3371</v>
      </c>
      <c r="B596" s="178" t="s">
        <v>151</v>
      </c>
      <c r="C596" s="178" t="s">
        <v>6523</v>
      </c>
      <c r="D596" s="178" t="s">
        <v>6589</v>
      </c>
      <c r="E596" s="179">
        <v>36545</v>
      </c>
      <c r="F596" s="180">
        <v>159396</v>
      </c>
      <c r="G596" s="180">
        <v>0</v>
      </c>
      <c r="H596" s="180">
        <v>0</v>
      </c>
      <c r="I596" s="180">
        <f t="shared" si="18"/>
        <v>159396</v>
      </c>
      <c r="J596" s="177" t="str">
        <f t="shared" si="19"/>
        <v>Date &gt; 1920</v>
      </c>
    </row>
    <row r="597" spans="1:10" x14ac:dyDescent="0.3">
      <c r="A597" s="178" t="s">
        <v>3371</v>
      </c>
      <c r="B597" s="178" t="s">
        <v>151</v>
      </c>
      <c r="C597" s="178" t="s">
        <v>6523</v>
      </c>
      <c r="D597" s="178" t="s">
        <v>6593</v>
      </c>
      <c r="E597" s="179">
        <v>34144</v>
      </c>
      <c r="F597" s="180">
        <v>366194.25</v>
      </c>
      <c r="G597" s="180">
        <v>72660.63</v>
      </c>
      <c r="H597" s="180">
        <v>49404.08</v>
      </c>
      <c r="I597" s="180">
        <f t="shared" si="18"/>
        <v>488258.96</v>
      </c>
      <c r="J597" s="177" t="str">
        <f t="shared" si="19"/>
        <v>Date &gt; 1920</v>
      </c>
    </row>
    <row r="598" spans="1:10" x14ac:dyDescent="0.3">
      <c r="A598" s="178" t="s">
        <v>3371</v>
      </c>
      <c r="B598" s="178" t="s">
        <v>151</v>
      </c>
      <c r="C598" s="178" t="s">
        <v>6523</v>
      </c>
      <c r="D598" s="178" t="s">
        <v>6593</v>
      </c>
      <c r="E598" s="179">
        <v>34199</v>
      </c>
      <c r="F598" s="180">
        <v>836469.87</v>
      </c>
      <c r="G598" s="180">
        <v>163848.15</v>
      </c>
      <c r="H598" s="180">
        <v>114975.1</v>
      </c>
      <c r="I598" s="180">
        <f t="shared" si="18"/>
        <v>1115293.1200000001</v>
      </c>
      <c r="J598" s="177" t="str">
        <f t="shared" si="19"/>
        <v>Date &gt; 1920</v>
      </c>
    </row>
    <row r="599" spans="1:10" x14ac:dyDescent="0.3">
      <c r="A599" s="178" t="s">
        <v>3371</v>
      </c>
      <c r="B599" s="178" t="s">
        <v>151</v>
      </c>
      <c r="C599" s="178" t="s">
        <v>6523</v>
      </c>
      <c r="D599" s="178" t="s">
        <v>6593</v>
      </c>
      <c r="E599" s="179">
        <v>34267</v>
      </c>
      <c r="F599" s="180">
        <v>96056.61</v>
      </c>
      <c r="G599" s="180">
        <v>273797.42</v>
      </c>
      <c r="H599" s="180">
        <v>41997.82</v>
      </c>
      <c r="I599" s="180">
        <f t="shared" si="18"/>
        <v>411851.85</v>
      </c>
      <c r="J599" s="177" t="str">
        <f t="shared" si="19"/>
        <v>Date &gt; 1920</v>
      </c>
    </row>
    <row r="600" spans="1:10" x14ac:dyDescent="0.3">
      <c r="A600" s="178" t="s">
        <v>3371</v>
      </c>
      <c r="B600" s="178" t="s">
        <v>151</v>
      </c>
      <c r="C600" s="178" t="s">
        <v>6523</v>
      </c>
      <c r="D600" s="178" t="s">
        <v>6593</v>
      </c>
      <c r="E600" s="179">
        <v>34751</v>
      </c>
      <c r="F600" s="180">
        <v>67658.19</v>
      </c>
      <c r="G600" s="180">
        <v>71486.570000000007</v>
      </c>
      <c r="H600" s="180">
        <v>17638.53</v>
      </c>
      <c r="I600" s="180">
        <f t="shared" si="18"/>
        <v>156783.29</v>
      </c>
      <c r="J600" s="177" t="str">
        <f t="shared" si="19"/>
        <v>Date &gt; 1920</v>
      </c>
    </row>
    <row r="601" spans="1:10" x14ac:dyDescent="0.3">
      <c r="A601" s="178" t="s">
        <v>3371</v>
      </c>
      <c r="B601" s="178" t="s">
        <v>151</v>
      </c>
      <c r="C601" s="178" t="s">
        <v>6523</v>
      </c>
      <c r="D601" s="178" t="s">
        <v>6594</v>
      </c>
      <c r="E601" s="179">
        <v>34296</v>
      </c>
      <c r="F601" s="180">
        <v>233192.42</v>
      </c>
      <c r="G601" s="180">
        <v>95572.93</v>
      </c>
      <c r="H601" s="180">
        <v>55559.51</v>
      </c>
      <c r="I601" s="180">
        <f t="shared" si="18"/>
        <v>384324.86</v>
      </c>
      <c r="J601" s="177" t="str">
        <f t="shared" si="19"/>
        <v>Date &gt; 1920</v>
      </c>
    </row>
    <row r="602" spans="1:10" x14ac:dyDescent="0.3">
      <c r="A602" s="178" t="s">
        <v>3371</v>
      </c>
      <c r="B602" s="178" t="s">
        <v>151</v>
      </c>
      <c r="C602" s="178" t="s">
        <v>6523</v>
      </c>
      <c r="D602" s="178" t="s">
        <v>6594</v>
      </c>
      <c r="E602" s="179">
        <v>34432</v>
      </c>
      <c r="F602" s="180">
        <v>98763.91</v>
      </c>
      <c r="G602" s="180">
        <v>34578.32</v>
      </c>
      <c r="H602" s="180">
        <v>20581.22</v>
      </c>
      <c r="I602" s="180">
        <f t="shared" si="18"/>
        <v>153923.45000000001</v>
      </c>
      <c r="J602" s="177" t="str">
        <f t="shared" si="19"/>
        <v>Date &gt; 1920</v>
      </c>
    </row>
    <row r="603" spans="1:10" x14ac:dyDescent="0.3">
      <c r="A603" s="178" t="s">
        <v>3371</v>
      </c>
      <c r="B603" s="178" t="s">
        <v>151</v>
      </c>
      <c r="C603" s="178" t="s">
        <v>6523</v>
      </c>
      <c r="D603" s="178" t="s">
        <v>6594</v>
      </c>
      <c r="E603" s="179">
        <v>34864</v>
      </c>
      <c r="F603" s="180">
        <v>17703.650000000001</v>
      </c>
      <c r="G603" s="180">
        <v>22161.33</v>
      </c>
      <c r="H603" s="180">
        <v>11670.78</v>
      </c>
      <c r="I603" s="180">
        <f t="shared" si="18"/>
        <v>51535.76</v>
      </c>
      <c r="J603" s="177" t="str">
        <f t="shared" si="19"/>
        <v>Date &gt; 1920</v>
      </c>
    </row>
    <row r="604" spans="1:10" x14ac:dyDescent="0.3">
      <c r="A604" s="178" t="s">
        <v>3371</v>
      </c>
      <c r="B604" s="178" t="s">
        <v>151</v>
      </c>
      <c r="C604" s="178" t="s">
        <v>6523</v>
      </c>
      <c r="D604" s="178" t="s">
        <v>6595</v>
      </c>
      <c r="E604" s="179">
        <v>34296</v>
      </c>
      <c r="F604" s="180">
        <v>30103.83</v>
      </c>
      <c r="G604" s="180">
        <v>55321.96</v>
      </c>
      <c r="H604" s="180">
        <v>28664.44</v>
      </c>
      <c r="I604" s="180">
        <f t="shared" si="18"/>
        <v>114090.23000000001</v>
      </c>
      <c r="J604" s="177" t="str">
        <f t="shared" si="19"/>
        <v>Date &gt; 1920</v>
      </c>
    </row>
    <row r="605" spans="1:10" x14ac:dyDescent="0.3">
      <c r="A605" s="178" t="s">
        <v>3371</v>
      </c>
      <c r="B605" s="178" t="s">
        <v>151</v>
      </c>
      <c r="C605" s="178" t="s">
        <v>6523</v>
      </c>
      <c r="D605" s="178" t="s">
        <v>6595</v>
      </c>
      <c r="E605" s="179">
        <v>34432</v>
      </c>
      <c r="F605" s="180">
        <v>316765.37</v>
      </c>
      <c r="G605" s="180">
        <v>114051.88</v>
      </c>
      <c r="H605" s="180">
        <v>67584.77</v>
      </c>
      <c r="I605" s="180">
        <f t="shared" si="18"/>
        <v>498402.02</v>
      </c>
      <c r="J605" s="177" t="str">
        <f t="shared" si="19"/>
        <v>Date &gt; 1920</v>
      </c>
    </row>
    <row r="606" spans="1:10" x14ac:dyDescent="0.3">
      <c r="A606" s="178" t="s">
        <v>3371</v>
      </c>
      <c r="B606" s="178" t="s">
        <v>151</v>
      </c>
      <c r="C606" s="178" t="s">
        <v>6523</v>
      </c>
      <c r="D606" s="178" t="s">
        <v>6595</v>
      </c>
      <c r="E606" s="179">
        <v>34864</v>
      </c>
      <c r="F606" s="180">
        <v>33196.69</v>
      </c>
      <c r="G606" s="180">
        <v>6703.16</v>
      </c>
      <c r="H606" s="180">
        <v>6092.16</v>
      </c>
      <c r="I606" s="180">
        <f t="shared" si="18"/>
        <v>45992.010000000009</v>
      </c>
      <c r="J606" s="177" t="str">
        <f t="shared" si="19"/>
        <v>Date &gt; 1920</v>
      </c>
    </row>
    <row r="607" spans="1:10" x14ac:dyDescent="0.3">
      <c r="A607" s="178" t="s">
        <v>3371</v>
      </c>
      <c r="B607" s="178" t="s">
        <v>151</v>
      </c>
      <c r="C607" s="178" t="s">
        <v>6523</v>
      </c>
      <c r="D607" s="178" t="s">
        <v>6596</v>
      </c>
      <c r="E607" s="179">
        <v>34338</v>
      </c>
      <c r="F607" s="180">
        <v>417811.62</v>
      </c>
      <c r="G607" s="180">
        <v>0</v>
      </c>
      <c r="H607" s="180">
        <v>104452.91</v>
      </c>
      <c r="I607" s="180">
        <f t="shared" si="18"/>
        <v>522264.53</v>
      </c>
      <c r="J607" s="177" t="str">
        <f t="shared" si="19"/>
        <v>Date &gt; 1920</v>
      </c>
    </row>
    <row r="608" spans="1:10" x14ac:dyDescent="0.3">
      <c r="A608" s="178" t="s">
        <v>3371</v>
      </c>
      <c r="B608" s="178" t="s">
        <v>151</v>
      </c>
      <c r="C608" s="178" t="s">
        <v>6523</v>
      </c>
      <c r="D608" s="178" t="s">
        <v>6596</v>
      </c>
      <c r="E608" s="179">
        <v>34512</v>
      </c>
      <c r="F608" s="180">
        <v>-16359.1</v>
      </c>
      <c r="G608" s="180">
        <v>0</v>
      </c>
      <c r="H608" s="180">
        <v>-4089.77</v>
      </c>
      <c r="I608" s="180">
        <f t="shared" si="18"/>
        <v>-20448.87</v>
      </c>
      <c r="J608" s="177" t="str">
        <f t="shared" si="19"/>
        <v>Date &gt; 1920</v>
      </c>
    </row>
    <row r="609" spans="1:10" x14ac:dyDescent="0.3">
      <c r="A609" s="178" t="s">
        <v>3371</v>
      </c>
      <c r="B609" s="178" t="s">
        <v>151</v>
      </c>
      <c r="C609" s="178" t="s">
        <v>6523</v>
      </c>
      <c r="D609" s="178" t="s">
        <v>6596</v>
      </c>
      <c r="E609" s="179">
        <v>34806</v>
      </c>
      <c r="F609" s="180">
        <v>23256.28</v>
      </c>
      <c r="G609" s="180">
        <v>0</v>
      </c>
      <c r="H609" s="180">
        <v>5814.07</v>
      </c>
      <c r="I609" s="180">
        <f t="shared" si="18"/>
        <v>29070.35</v>
      </c>
      <c r="J609" s="177" t="str">
        <f t="shared" si="19"/>
        <v>Date &gt; 1920</v>
      </c>
    </row>
    <row r="610" spans="1:10" x14ac:dyDescent="0.3">
      <c r="A610" s="178" t="s">
        <v>3371</v>
      </c>
      <c r="B610" s="178" t="s">
        <v>151</v>
      </c>
      <c r="C610" s="178" t="s">
        <v>6523</v>
      </c>
      <c r="D610" s="178" t="s">
        <v>6596</v>
      </c>
      <c r="E610" s="179">
        <v>36696</v>
      </c>
      <c r="F610" s="180">
        <v>34535</v>
      </c>
      <c r="G610" s="180">
        <v>0</v>
      </c>
      <c r="H610" s="180">
        <v>8636.3700000000008</v>
      </c>
      <c r="I610" s="180">
        <f t="shared" si="18"/>
        <v>43171.37</v>
      </c>
      <c r="J610" s="177" t="str">
        <f t="shared" si="19"/>
        <v>Date &gt; 1920</v>
      </c>
    </row>
    <row r="611" spans="1:10" x14ac:dyDescent="0.3">
      <c r="A611" s="178" t="s">
        <v>3371</v>
      </c>
      <c r="B611" s="178" t="s">
        <v>151</v>
      </c>
      <c r="C611" s="178" t="s">
        <v>6523</v>
      </c>
      <c r="D611" s="178" t="s">
        <v>6597</v>
      </c>
      <c r="E611" s="179">
        <v>34338</v>
      </c>
      <c r="F611" s="180">
        <v>217852.69</v>
      </c>
      <c r="G611" s="180">
        <v>0</v>
      </c>
      <c r="H611" s="180">
        <v>54463.17</v>
      </c>
      <c r="I611" s="180">
        <f t="shared" si="18"/>
        <v>272315.86</v>
      </c>
      <c r="J611" s="177" t="str">
        <f t="shared" si="19"/>
        <v>Date &gt; 1920</v>
      </c>
    </row>
    <row r="612" spans="1:10" x14ac:dyDescent="0.3">
      <c r="A612" s="178" t="s">
        <v>3371</v>
      </c>
      <c r="B612" s="178" t="s">
        <v>151</v>
      </c>
      <c r="C612" s="178" t="s">
        <v>6523</v>
      </c>
      <c r="D612" s="178" t="s">
        <v>6597</v>
      </c>
      <c r="E612" s="179">
        <v>34512</v>
      </c>
      <c r="F612" s="180">
        <v>247893.39</v>
      </c>
      <c r="G612" s="180">
        <v>0</v>
      </c>
      <c r="H612" s="180">
        <v>61973.35</v>
      </c>
      <c r="I612" s="180">
        <f t="shared" si="18"/>
        <v>309866.74</v>
      </c>
      <c r="J612" s="177" t="str">
        <f t="shared" si="19"/>
        <v>Date &gt; 1920</v>
      </c>
    </row>
    <row r="613" spans="1:10" x14ac:dyDescent="0.3">
      <c r="A613" s="178" t="s">
        <v>3371</v>
      </c>
      <c r="B613" s="178" t="s">
        <v>151</v>
      </c>
      <c r="C613" s="178" t="s">
        <v>6523</v>
      </c>
      <c r="D613" s="178" t="s">
        <v>6597</v>
      </c>
      <c r="E613" s="179">
        <v>34806</v>
      </c>
      <c r="F613" s="180">
        <v>34635.33</v>
      </c>
      <c r="G613" s="180">
        <v>0</v>
      </c>
      <c r="H613" s="180">
        <v>8694.84</v>
      </c>
      <c r="I613" s="180">
        <f t="shared" si="18"/>
        <v>43330.17</v>
      </c>
      <c r="J613" s="177" t="str">
        <f t="shared" si="19"/>
        <v>Date &gt; 1920</v>
      </c>
    </row>
    <row r="614" spans="1:10" x14ac:dyDescent="0.3">
      <c r="A614" s="178" t="s">
        <v>3371</v>
      </c>
      <c r="B614" s="178" t="s">
        <v>151</v>
      </c>
      <c r="C614" s="178" t="s">
        <v>6523</v>
      </c>
      <c r="D614" s="178" t="s">
        <v>6597</v>
      </c>
      <c r="E614" s="179">
        <v>36696</v>
      </c>
      <c r="F614" s="180">
        <v>14637</v>
      </c>
      <c r="G614" s="180">
        <v>0</v>
      </c>
      <c r="H614" s="180">
        <v>3661.04</v>
      </c>
      <c r="I614" s="180">
        <f t="shared" si="18"/>
        <v>18298.04</v>
      </c>
      <c r="J614" s="177" t="str">
        <f t="shared" si="19"/>
        <v>Date &gt; 1920</v>
      </c>
    </row>
    <row r="615" spans="1:10" x14ac:dyDescent="0.3">
      <c r="A615" s="178" t="s">
        <v>3371</v>
      </c>
      <c r="B615" s="178" t="s">
        <v>151</v>
      </c>
      <c r="C615" s="178" t="s">
        <v>6523</v>
      </c>
      <c r="D615" s="178" t="s">
        <v>6598</v>
      </c>
      <c r="E615" s="179">
        <v>34512</v>
      </c>
      <c r="F615" s="180">
        <v>405958.41</v>
      </c>
      <c r="G615" s="180">
        <v>0</v>
      </c>
      <c r="H615" s="180">
        <v>101489.61</v>
      </c>
      <c r="I615" s="180">
        <f t="shared" si="18"/>
        <v>507448.01999999996</v>
      </c>
      <c r="J615" s="177" t="str">
        <f t="shared" si="19"/>
        <v>Date &gt; 1920</v>
      </c>
    </row>
    <row r="616" spans="1:10" x14ac:dyDescent="0.3">
      <c r="A616" s="178" t="s">
        <v>3371</v>
      </c>
      <c r="B616" s="178" t="s">
        <v>151</v>
      </c>
      <c r="C616" s="178" t="s">
        <v>6523</v>
      </c>
      <c r="D616" s="178" t="s">
        <v>6598</v>
      </c>
      <c r="E616" s="179">
        <v>34806</v>
      </c>
      <c r="F616" s="180">
        <v>25598.05</v>
      </c>
      <c r="G616" s="180">
        <v>0</v>
      </c>
      <c r="H616" s="180">
        <v>6399.51</v>
      </c>
      <c r="I616" s="180">
        <f t="shared" si="18"/>
        <v>31997.559999999998</v>
      </c>
      <c r="J616" s="177" t="str">
        <f t="shared" si="19"/>
        <v>Date &gt; 1920</v>
      </c>
    </row>
    <row r="617" spans="1:10" x14ac:dyDescent="0.3">
      <c r="A617" s="178" t="s">
        <v>3371</v>
      </c>
      <c r="B617" s="178" t="s">
        <v>151</v>
      </c>
      <c r="C617" s="178" t="s">
        <v>6523</v>
      </c>
      <c r="D617" s="178" t="s">
        <v>6598</v>
      </c>
      <c r="E617" s="179">
        <v>36696</v>
      </c>
      <c r="F617" s="180">
        <v>33742</v>
      </c>
      <c r="G617" s="180">
        <v>0</v>
      </c>
      <c r="H617" s="180">
        <v>8440.06</v>
      </c>
      <c r="I617" s="180">
        <f t="shared" si="18"/>
        <v>42182.06</v>
      </c>
      <c r="J617" s="177" t="str">
        <f t="shared" si="19"/>
        <v>Date &gt; 1920</v>
      </c>
    </row>
    <row r="618" spans="1:10" x14ac:dyDescent="0.3">
      <c r="A618" s="178" t="s">
        <v>3371</v>
      </c>
      <c r="B618" s="178" t="s">
        <v>151</v>
      </c>
      <c r="C618" s="178" t="s">
        <v>6523</v>
      </c>
      <c r="D618" s="178" t="s">
        <v>6599</v>
      </c>
      <c r="E618" s="179">
        <v>26347</v>
      </c>
      <c r="F618" s="180">
        <v>0</v>
      </c>
      <c r="G618" s="180">
        <v>71501.210000000006</v>
      </c>
      <c r="H618" s="180">
        <v>35750.61</v>
      </c>
      <c r="I618" s="180">
        <f t="shared" si="18"/>
        <v>107251.82</v>
      </c>
      <c r="J618" s="177" t="str">
        <f t="shared" si="19"/>
        <v>Date &gt; 1920</v>
      </c>
    </row>
    <row r="619" spans="1:10" x14ac:dyDescent="0.3">
      <c r="A619" s="178" t="s">
        <v>3371</v>
      </c>
      <c r="B619" s="178" t="s">
        <v>151</v>
      </c>
      <c r="C619" s="178" t="s">
        <v>6523</v>
      </c>
      <c r="D619" s="178" t="s">
        <v>6600</v>
      </c>
      <c r="E619" s="179">
        <v>34512</v>
      </c>
      <c r="F619" s="180">
        <v>585168.87</v>
      </c>
      <c r="G619" s="180">
        <v>0</v>
      </c>
      <c r="H619" s="180">
        <v>146292.20000000001</v>
      </c>
      <c r="I619" s="180">
        <f t="shared" si="18"/>
        <v>731461.07000000007</v>
      </c>
      <c r="J619" s="177" t="str">
        <f t="shared" si="19"/>
        <v>Date &gt; 1920</v>
      </c>
    </row>
    <row r="620" spans="1:10" x14ac:dyDescent="0.3">
      <c r="A620" s="178" t="s">
        <v>3371</v>
      </c>
      <c r="B620" s="178" t="s">
        <v>151</v>
      </c>
      <c r="C620" s="178" t="s">
        <v>6523</v>
      </c>
      <c r="D620" s="178" t="s">
        <v>6600</v>
      </c>
      <c r="E620" s="179">
        <v>34806</v>
      </c>
      <c r="F620" s="180">
        <v>32925.82</v>
      </c>
      <c r="G620" s="180">
        <v>0</v>
      </c>
      <c r="H620" s="180">
        <v>8231.4599999999991</v>
      </c>
      <c r="I620" s="180">
        <f t="shared" si="18"/>
        <v>41157.279999999999</v>
      </c>
      <c r="J620" s="177" t="str">
        <f t="shared" si="19"/>
        <v>Date &gt; 1920</v>
      </c>
    </row>
    <row r="621" spans="1:10" x14ac:dyDescent="0.3">
      <c r="A621" s="178" t="s">
        <v>3371</v>
      </c>
      <c r="B621" s="178" t="s">
        <v>151</v>
      </c>
      <c r="C621" s="178" t="s">
        <v>6523</v>
      </c>
      <c r="D621" s="178" t="s">
        <v>6600</v>
      </c>
      <c r="E621" s="179">
        <v>36696</v>
      </c>
      <c r="F621" s="180">
        <v>19316</v>
      </c>
      <c r="G621" s="180">
        <v>0</v>
      </c>
      <c r="H621" s="180">
        <v>4832.87</v>
      </c>
      <c r="I621" s="180">
        <f t="shared" si="18"/>
        <v>24148.87</v>
      </c>
      <c r="J621" s="177" t="str">
        <f t="shared" si="19"/>
        <v>Date &gt; 1920</v>
      </c>
    </row>
    <row r="622" spans="1:10" x14ac:dyDescent="0.3">
      <c r="A622" s="178" t="s">
        <v>3371</v>
      </c>
      <c r="B622" s="178" t="s">
        <v>151</v>
      </c>
      <c r="C622" s="178" t="s">
        <v>6523</v>
      </c>
      <c r="D622" s="178" t="s">
        <v>6601</v>
      </c>
      <c r="E622" s="179">
        <v>34512</v>
      </c>
      <c r="F622" s="180">
        <v>614031.31999999995</v>
      </c>
      <c r="G622" s="180">
        <v>0</v>
      </c>
      <c r="H622" s="180">
        <v>153507.82</v>
      </c>
      <c r="I622" s="180">
        <f t="shared" si="18"/>
        <v>767539.1399999999</v>
      </c>
      <c r="J622" s="177" t="str">
        <f t="shared" si="19"/>
        <v>Date &gt; 1920</v>
      </c>
    </row>
    <row r="623" spans="1:10" x14ac:dyDescent="0.3">
      <c r="A623" s="178" t="s">
        <v>3371</v>
      </c>
      <c r="B623" s="178" t="s">
        <v>151</v>
      </c>
      <c r="C623" s="178" t="s">
        <v>6523</v>
      </c>
      <c r="D623" s="178" t="s">
        <v>6601</v>
      </c>
      <c r="E623" s="179">
        <v>34806</v>
      </c>
      <c r="F623" s="180">
        <v>49733.919999999998</v>
      </c>
      <c r="G623" s="180">
        <v>0</v>
      </c>
      <c r="H623" s="180">
        <v>12433.48</v>
      </c>
      <c r="I623" s="180">
        <f t="shared" si="18"/>
        <v>62167.399999999994</v>
      </c>
      <c r="J623" s="177" t="str">
        <f t="shared" si="19"/>
        <v>Date &gt; 1920</v>
      </c>
    </row>
    <row r="624" spans="1:10" x14ac:dyDescent="0.3">
      <c r="A624" s="178" t="s">
        <v>3371</v>
      </c>
      <c r="B624" s="178" t="s">
        <v>151</v>
      </c>
      <c r="C624" s="178" t="s">
        <v>6523</v>
      </c>
      <c r="D624" s="178" t="s">
        <v>6601</v>
      </c>
      <c r="E624" s="179">
        <v>36696</v>
      </c>
      <c r="F624" s="180">
        <v>14335</v>
      </c>
      <c r="G624" s="180">
        <v>0</v>
      </c>
      <c r="H624" s="180">
        <v>3590.38</v>
      </c>
      <c r="I624" s="180">
        <f t="shared" si="18"/>
        <v>17925.38</v>
      </c>
      <c r="J624" s="177" t="str">
        <f t="shared" si="19"/>
        <v>Date &gt; 1920</v>
      </c>
    </row>
    <row r="625" spans="1:10" x14ac:dyDescent="0.3">
      <c r="A625" s="178" t="s">
        <v>3371</v>
      </c>
      <c r="B625" s="178" t="s">
        <v>151</v>
      </c>
      <c r="C625" s="178" t="s">
        <v>6523</v>
      </c>
      <c r="D625" s="178" t="s">
        <v>6602</v>
      </c>
      <c r="E625" s="179">
        <v>34512</v>
      </c>
      <c r="F625" s="180">
        <v>329838.26</v>
      </c>
      <c r="G625" s="180">
        <v>0</v>
      </c>
      <c r="H625" s="180">
        <v>82459.56</v>
      </c>
      <c r="I625" s="180">
        <f t="shared" si="18"/>
        <v>412297.82</v>
      </c>
      <c r="J625" s="177" t="str">
        <f t="shared" si="19"/>
        <v>Date &gt; 1920</v>
      </c>
    </row>
    <row r="626" spans="1:10" x14ac:dyDescent="0.3">
      <c r="A626" s="178" t="s">
        <v>3371</v>
      </c>
      <c r="B626" s="178" t="s">
        <v>151</v>
      </c>
      <c r="C626" s="178" t="s">
        <v>6523</v>
      </c>
      <c r="D626" s="178" t="s">
        <v>6602</v>
      </c>
      <c r="E626" s="179">
        <v>34806</v>
      </c>
      <c r="F626" s="180">
        <v>32376.7</v>
      </c>
      <c r="G626" s="180">
        <v>0</v>
      </c>
      <c r="H626" s="180">
        <v>8094.18</v>
      </c>
      <c r="I626" s="180">
        <f t="shared" si="18"/>
        <v>40470.880000000005</v>
      </c>
      <c r="J626" s="177" t="str">
        <f t="shared" si="19"/>
        <v>Date &gt; 1920</v>
      </c>
    </row>
    <row r="627" spans="1:10" x14ac:dyDescent="0.3">
      <c r="A627" s="178" t="s">
        <v>3371</v>
      </c>
      <c r="B627" s="178" t="s">
        <v>151</v>
      </c>
      <c r="C627" s="178" t="s">
        <v>6523</v>
      </c>
      <c r="D627" s="178" t="s">
        <v>6602</v>
      </c>
      <c r="E627" s="179">
        <v>36696</v>
      </c>
      <c r="F627" s="180">
        <v>8274</v>
      </c>
      <c r="G627" s="180">
        <v>0</v>
      </c>
      <c r="H627" s="180">
        <v>2072.0500000000002</v>
      </c>
      <c r="I627" s="180">
        <f t="shared" si="18"/>
        <v>10346.049999999999</v>
      </c>
      <c r="J627" s="177" t="str">
        <f t="shared" si="19"/>
        <v>Date &gt; 1920</v>
      </c>
    </row>
    <row r="628" spans="1:10" x14ac:dyDescent="0.3">
      <c r="A628" s="178" t="s">
        <v>3371</v>
      </c>
      <c r="B628" s="178" t="s">
        <v>151</v>
      </c>
      <c r="C628" s="178" t="s">
        <v>6523</v>
      </c>
      <c r="D628" s="178" t="s">
        <v>6603</v>
      </c>
      <c r="E628" s="179">
        <v>34512</v>
      </c>
      <c r="F628" s="180">
        <v>277201.91999999998</v>
      </c>
      <c r="G628" s="180">
        <v>0</v>
      </c>
      <c r="H628" s="180">
        <v>69300.47</v>
      </c>
      <c r="I628" s="180">
        <f t="shared" si="18"/>
        <v>346502.39</v>
      </c>
      <c r="J628" s="177" t="str">
        <f t="shared" si="19"/>
        <v>Date &gt; 1920</v>
      </c>
    </row>
    <row r="629" spans="1:10" x14ac:dyDescent="0.3">
      <c r="A629" s="178" t="s">
        <v>3371</v>
      </c>
      <c r="B629" s="178" t="s">
        <v>151</v>
      </c>
      <c r="C629" s="178" t="s">
        <v>6523</v>
      </c>
      <c r="D629" s="178" t="s">
        <v>6603</v>
      </c>
      <c r="E629" s="179">
        <v>34806</v>
      </c>
      <c r="F629" s="180">
        <v>45640.82</v>
      </c>
      <c r="G629" s="180">
        <v>0</v>
      </c>
      <c r="H629" s="180">
        <v>11410.21</v>
      </c>
      <c r="I629" s="180">
        <f t="shared" si="18"/>
        <v>57051.03</v>
      </c>
      <c r="J629" s="177" t="str">
        <f t="shared" si="19"/>
        <v>Date &gt; 1920</v>
      </c>
    </row>
    <row r="630" spans="1:10" x14ac:dyDescent="0.3">
      <c r="A630" s="178" t="s">
        <v>3371</v>
      </c>
      <c r="B630" s="178" t="s">
        <v>151</v>
      </c>
      <c r="C630" s="178" t="s">
        <v>6523</v>
      </c>
      <c r="D630" s="178" t="s">
        <v>6603</v>
      </c>
      <c r="E630" s="179">
        <v>36696</v>
      </c>
      <c r="F630" s="180">
        <v>2620</v>
      </c>
      <c r="G630" s="180">
        <v>0</v>
      </c>
      <c r="H630" s="180">
        <v>657.1</v>
      </c>
      <c r="I630" s="180">
        <f t="shared" si="18"/>
        <v>3277.1</v>
      </c>
      <c r="J630" s="177" t="str">
        <f t="shared" si="19"/>
        <v>Date &gt; 1920</v>
      </c>
    </row>
    <row r="631" spans="1:10" x14ac:dyDescent="0.3">
      <c r="A631" s="178" t="s">
        <v>3371</v>
      </c>
      <c r="B631" s="178" t="s">
        <v>151</v>
      </c>
      <c r="C631" s="178" t="s">
        <v>6523</v>
      </c>
      <c r="D631" s="178" t="s">
        <v>6604</v>
      </c>
      <c r="E631" s="179">
        <v>34347</v>
      </c>
      <c r="F631" s="180">
        <v>44351.15</v>
      </c>
      <c r="G631" s="180">
        <v>0</v>
      </c>
      <c r="H631" s="180">
        <v>11087.79</v>
      </c>
      <c r="I631" s="180">
        <f t="shared" si="18"/>
        <v>55438.94</v>
      </c>
      <c r="J631" s="177" t="str">
        <f t="shared" si="19"/>
        <v>Date &gt; 1920</v>
      </c>
    </row>
    <row r="632" spans="1:10" x14ac:dyDescent="0.3">
      <c r="A632" s="178" t="s">
        <v>3371</v>
      </c>
      <c r="B632" s="178" t="s">
        <v>151</v>
      </c>
      <c r="C632" s="178" t="s">
        <v>6523</v>
      </c>
      <c r="D632" s="178" t="s">
        <v>6604</v>
      </c>
      <c r="E632" s="179">
        <v>34583</v>
      </c>
      <c r="F632" s="180">
        <v>3630687.29</v>
      </c>
      <c r="G632" s="180">
        <v>0</v>
      </c>
      <c r="H632" s="180">
        <v>907671.82</v>
      </c>
      <c r="I632" s="180">
        <f t="shared" si="18"/>
        <v>4538359.1100000003</v>
      </c>
      <c r="J632" s="177" t="str">
        <f t="shared" si="19"/>
        <v>Date &gt; 1920</v>
      </c>
    </row>
    <row r="633" spans="1:10" x14ac:dyDescent="0.3">
      <c r="A633" s="178" t="s">
        <v>3371</v>
      </c>
      <c r="B633" s="178" t="s">
        <v>151</v>
      </c>
      <c r="C633" s="178" t="s">
        <v>6523</v>
      </c>
      <c r="D633" s="178" t="s">
        <v>6604</v>
      </c>
      <c r="E633" s="179">
        <v>34598</v>
      </c>
      <c r="F633" s="180">
        <v>2151588.2400000002</v>
      </c>
      <c r="G633" s="180">
        <v>0</v>
      </c>
      <c r="H633" s="180">
        <v>537897.06000000006</v>
      </c>
      <c r="I633" s="180">
        <f t="shared" si="18"/>
        <v>2689485.3000000003</v>
      </c>
      <c r="J633" s="177" t="str">
        <f t="shared" si="19"/>
        <v>Date &gt; 1920</v>
      </c>
    </row>
    <row r="634" spans="1:10" x14ac:dyDescent="0.3">
      <c r="A634" s="178" t="s">
        <v>3371</v>
      </c>
      <c r="B634" s="178" t="s">
        <v>151</v>
      </c>
      <c r="C634" s="178" t="s">
        <v>6523</v>
      </c>
      <c r="D634" s="178" t="s">
        <v>6604</v>
      </c>
      <c r="E634" s="179">
        <v>34647</v>
      </c>
      <c r="F634" s="180">
        <v>3867016.94</v>
      </c>
      <c r="G634" s="180">
        <v>0</v>
      </c>
      <c r="H634" s="180">
        <v>966754.23</v>
      </c>
      <c r="I634" s="180">
        <f t="shared" si="18"/>
        <v>4833771.17</v>
      </c>
      <c r="J634" s="177" t="str">
        <f t="shared" si="19"/>
        <v>Date &gt; 1920</v>
      </c>
    </row>
    <row r="635" spans="1:10" x14ac:dyDescent="0.3">
      <c r="A635" s="178" t="s">
        <v>3371</v>
      </c>
      <c r="B635" s="178" t="s">
        <v>151</v>
      </c>
      <c r="C635" s="178" t="s">
        <v>6523</v>
      </c>
      <c r="D635" s="178" t="s">
        <v>6604</v>
      </c>
      <c r="E635" s="179">
        <v>34751</v>
      </c>
      <c r="F635" s="180">
        <v>860715.09</v>
      </c>
      <c r="G635" s="180">
        <v>0</v>
      </c>
      <c r="H635" s="180">
        <v>215178.78</v>
      </c>
      <c r="I635" s="180">
        <f t="shared" si="18"/>
        <v>1075893.8699999999</v>
      </c>
      <c r="J635" s="177" t="str">
        <f t="shared" si="19"/>
        <v>Date &gt; 1920</v>
      </c>
    </row>
    <row r="636" spans="1:10" x14ac:dyDescent="0.3">
      <c r="A636" s="178" t="s">
        <v>3371</v>
      </c>
      <c r="B636" s="178" t="s">
        <v>151</v>
      </c>
      <c r="C636" s="178" t="s">
        <v>6523</v>
      </c>
      <c r="D636" s="178" t="s">
        <v>6604</v>
      </c>
      <c r="E636" s="179">
        <v>34886</v>
      </c>
      <c r="F636" s="180">
        <v>461453.18</v>
      </c>
      <c r="G636" s="180">
        <v>0</v>
      </c>
      <c r="H636" s="180">
        <v>115363.3</v>
      </c>
      <c r="I636" s="180">
        <f t="shared" si="18"/>
        <v>576816.48</v>
      </c>
      <c r="J636" s="177" t="str">
        <f t="shared" si="19"/>
        <v>Date &gt; 1920</v>
      </c>
    </row>
    <row r="637" spans="1:10" x14ac:dyDescent="0.3">
      <c r="A637" s="178" t="s">
        <v>3371</v>
      </c>
      <c r="B637" s="178" t="s">
        <v>151</v>
      </c>
      <c r="C637" s="178" t="s">
        <v>6523</v>
      </c>
      <c r="D637" s="178" t="s">
        <v>6604</v>
      </c>
      <c r="E637" s="179">
        <v>35230</v>
      </c>
      <c r="F637" s="180">
        <v>904598</v>
      </c>
      <c r="G637" s="180">
        <v>0</v>
      </c>
      <c r="H637" s="180">
        <v>226149.24</v>
      </c>
      <c r="I637" s="180">
        <f t="shared" si="18"/>
        <v>1130747.24</v>
      </c>
      <c r="J637" s="177" t="str">
        <f t="shared" si="19"/>
        <v>Date &gt; 1920</v>
      </c>
    </row>
    <row r="638" spans="1:10" x14ac:dyDescent="0.3">
      <c r="A638" s="178" t="s">
        <v>3371</v>
      </c>
      <c r="B638" s="178" t="s">
        <v>151</v>
      </c>
      <c r="C638" s="178" t="s">
        <v>6523</v>
      </c>
      <c r="D638" s="178" t="s">
        <v>6604</v>
      </c>
      <c r="E638" s="179">
        <v>36258</v>
      </c>
      <c r="F638" s="180">
        <v>79590</v>
      </c>
      <c r="G638" s="180">
        <v>0</v>
      </c>
      <c r="H638" s="180">
        <v>53996.37</v>
      </c>
      <c r="I638" s="180">
        <f t="shared" si="18"/>
        <v>133586.37</v>
      </c>
      <c r="J638" s="177" t="str">
        <f t="shared" si="19"/>
        <v>Date &gt; 1920</v>
      </c>
    </row>
    <row r="639" spans="1:10" x14ac:dyDescent="0.3">
      <c r="A639" s="178" t="s">
        <v>3371</v>
      </c>
      <c r="B639" s="178" t="s">
        <v>151</v>
      </c>
      <c r="C639" s="178" t="s">
        <v>6523</v>
      </c>
      <c r="D639" s="178" t="s">
        <v>6605</v>
      </c>
      <c r="E639" s="179">
        <v>34806</v>
      </c>
      <c r="F639" s="180">
        <v>98061.06</v>
      </c>
      <c r="G639" s="180">
        <v>0</v>
      </c>
      <c r="H639" s="180">
        <v>24515.26</v>
      </c>
      <c r="I639" s="180">
        <f t="shared" si="18"/>
        <v>122576.31999999999</v>
      </c>
      <c r="J639" s="177" t="str">
        <f t="shared" si="19"/>
        <v>Date &gt; 1920</v>
      </c>
    </row>
    <row r="640" spans="1:10" x14ac:dyDescent="0.3">
      <c r="A640" s="178" t="s">
        <v>3371</v>
      </c>
      <c r="B640" s="178" t="s">
        <v>151</v>
      </c>
      <c r="C640" s="178" t="s">
        <v>6523</v>
      </c>
      <c r="D640" s="178" t="s">
        <v>6605</v>
      </c>
      <c r="E640" s="179">
        <v>36696</v>
      </c>
      <c r="F640" s="180">
        <v>17683</v>
      </c>
      <c r="G640" s="180">
        <v>0</v>
      </c>
      <c r="H640" s="180">
        <v>4422.53</v>
      </c>
      <c r="I640" s="180">
        <f t="shared" si="18"/>
        <v>22105.53</v>
      </c>
      <c r="J640" s="177" t="str">
        <f t="shared" si="19"/>
        <v>Date &gt; 1920</v>
      </c>
    </row>
    <row r="641" spans="1:10" x14ac:dyDescent="0.3">
      <c r="A641" s="178" t="s">
        <v>3371</v>
      </c>
      <c r="B641" s="178" t="s">
        <v>151</v>
      </c>
      <c r="C641" s="178" t="s">
        <v>6523</v>
      </c>
      <c r="D641" s="178" t="s">
        <v>6481</v>
      </c>
      <c r="E641" s="179">
        <v>34667</v>
      </c>
      <c r="F641" s="180">
        <v>517812.47999999998</v>
      </c>
      <c r="G641" s="180">
        <v>0</v>
      </c>
      <c r="H641" s="180">
        <v>371663</v>
      </c>
      <c r="I641" s="180">
        <f t="shared" si="18"/>
        <v>889475.48</v>
      </c>
      <c r="J641" s="177" t="str">
        <f t="shared" si="19"/>
        <v>Date &gt; 1920</v>
      </c>
    </row>
    <row r="642" spans="1:10" x14ac:dyDescent="0.3">
      <c r="A642" s="178" t="s">
        <v>3371</v>
      </c>
      <c r="B642" s="178" t="s">
        <v>151</v>
      </c>
      <c r="C642" s="178" t="s">
        <v>6523</v>
      </c>
      <c r="D642" s="178" t="s">
        <v>6481</v>
      </c>
      <c r="E642" s="179">
        <v>34781</v>
      </c>
      <c r="F642" s="180">
        <v>207174.52</v>
      </c>
      <c r="G642" s="180">
        <v>0</v>
      </c>
      <c r="H642" s="180">
        <v>0</v>
      </c>
      <c r="I642" s="180">
        <f t="shared" si="18"/>
        <v>207174.52</v>
      </c>
      <c r="J642" s="177" t="str">
        <f t="shared" si="19"/>
        <v>Date &gt; 1920</v>
      </c>
    </row>
    <row r="643" spans="1:10" x14ac:dyDescent="0.3">
      <c r="A643" s="178" t="s">
        <v>3371</v>
      </c>
      <c r="B643" s="178" t="s">
        <v>151</v>
      </c>
      <c r="C643" s="178" t="s">
        <v>6523</v>
      </c>
      <c r="D643" s="178" t="s">
        <v>6481</v>
      </c>
      <c r="E643" s="179">
        <v>35145</v>
      </c>
      <c r="F643" s="180">
        <v>-6740</v>
      </c>
      <c r="G643" s="180">
        <v>0</v>
      </c>
      <c r="H643" s="180">
        <v>1028086.93</v>
      </c>
      <c r="I643" s="180">
        <f t="shared" si="18"/>
        <v>1021346.93</v>
      </c>
      <c r="J643" s="177" t="str">
        <f t="shared" si="19"/>
        <v>Date &gt; 1920</v>
      </c>
    </row>
    <row r="644" spans="1:10" x14ac:dyDescent="0.3">
      <c r="A644" s="178" t="s">
        <v>3371</v>
      </c>
      <c r="B644" s="178" t="s">
        <v>151</v>
      </c>
      <c r="C644" s="178" t="s">
        <v>6523</v>
      </c>
      <c r="D644" s="178" t="s">
        <v>6606</v>
      </c>
      <c r="E644" s="179">
        <v>34592</v>
      </c>
      <c r="F644" s="180">
        <v>600023.98</v>
      </c>
      <c r="G644" s="180">
        <v>0</v>
      </c>
      <c r="H644" s="180">
        <v>150005.99</v>
      </c>
      <c r="I644" s="180">
        <f t="shared" si="18"/>
        <v>750029.97</v>
      </c>
      <c r="J644" s="177" t="str">
        <f t="shared" si="19"/>
        <v>Date &gt; 1920</v>
      </c>
    </row>
    <row r="645" spans="1:10" x14ac:dyDescent="0.3">
      <c r="A645" s="178" t="s">
        <v>3371</v>
      </c>
      <c r="B645" s="178" t="s">
        <v>151</v>
      </c>
      <c r="C645" s="178" t="s">
        <v>6523</v>
      </c>
      <c r="D645" s="178" t="s">
        <v>6606</v>
      </c>
      <c r="E645" s="179">
        <v>34806</v>
      </c>
      <c r="F645" s="180">
        <v>46659.27</v>
      </c>
      <c r="G645" s="180">
        <v>0</v>
      </c>
      <c r="H645" s="180">
        <v>11664.82</v>
      </c>
      <c r="I645" s="180">
        <f t="shared" ref="I645:I708" si="20">SUM(F645:H645)</f>
        <v>58324.09</v>
      </c>
      <c r="J645" s="177" t="str">
        <f t="shared" ref="J645:J708" si="21">IF(OR(YEAR(E645)&gt; 1920, ISBLANK(E645)), "Date &gt; 1920", "Sketchy date")</f>
        <v>Date &gt; 1920</v>
      </c>
    </row>
    <row r="646" spans="1:10" x14ac:dyDescent="0.3">
      <c r="A646" s="178" t="s">
        <v>3371</v>
      </c>
      <c r="B646" s="178" t="s">
        <v>151</v>
      </c>
      <c r="C646" s="178" t="s">
        <v>6523</v>
      </c>
      <c r="D646" s="178" t="s">
        <v>6606</v>
      </c>
      <c r="E646" s="179">
        <v>35100</v>
      </c>
      <c r="F646" s="180">
        <v>6184.48</v>
      </c>
      <c r="G646" s="180">
        <v>0</v>
      </c>
      <c r="H646" s="180">
        <v>1546.12</v>
      </c>
      <c r="I646" s="180">
        <f t="shared" si="20"/>
        <v>7730.5999999999995</v>
      </c>
      <c r="J646" s="177" t="str">
        <f t="shared" si="21"/>
        <v>Date &gt; 1920</v>
      </c>
    </row>
    <row r="647" spans="1:10" x14ac:dyDescent="0.3">
      <c r="A647" s="178" t="s">
        <v>3371</v>
      </c>
      <c r="B647" s="178" t="s">
        <v>151</v>
      </c>
      <c r="C647" s="178" t="s">
        <v>6523</v>
      </c>
      <c r="D647" s="178" t="s">
        <v>6606</v>
      </c>
      <c r="E647" s="179">
        <v>36426</v>
      </c>
      <c r="F647" s="180">
        <v>12950</v>
      </c>
      <c r="G647" s="180">
        <v>0</v>
      </c>
      <c r="H647" s="180">
        <v>3240.16</v>
      </c>
      <c r="I647" s="180">
        <f t="shared" si="20"/>
        <v>16190.16</v>
      </c>
      <c r="J647" s="177" t="str">
        <f t="shared" si="21"/>
        <v>Date &gt; 1920</v>
      </c>
    </row>
    <row r="648" spans="1:10" x14ac:dyDescent="0.3">
      <c r="A648" s="178" t="s">
        <v>3371</v>
      </c>
      <c r="B648" s="178" t="s">
        <v>151</v>
      </c>
      <c r="C648" s="178" t="s">
        <v>6523</v>
      </c>
      <c r="D648" s="178" t="s">
        <v>6606</v>
      </c>
      <c r="E648" s="179">
        <v>36726</v>
      </c>
      <c r="F648" s="180">
        <v>4287</v>
      </c>
      <c r="G648" s="180">
        <v>0</v>
      </c>
      <c r="H648" s="180">
        <v>1072.43</v>
      </c>
      <c r="I648" s="180">
        <f t="shared" si="20"/>
        <v>5359.43</v>
      </c>
      <c r="J648" s="177" t="str">
        <f t="shared" si="21"/>
        <v>Date &gt; 1920</v>
      </c>
    </row>
    <row r="649" spans="1:10" x14ac:dyDescent="0.3">
      <c r="A649" s="178" t="s">
        <v>3371</v>
      </c>
      <c r="B649" s="178" t="s">
        <v>151</v>
      </c>
      <c r="C649" s="178" t="s">
        <v>6523</v>
      </c>
      <c r="D649" s="178" t="s">
        <v>6607</v>
      </c>
      <c r="E649" s="179">
        <v>34592</v>
      </c>
      <c r="F649" s="180">
        <v>551587.85</v>
      </c>
      <c r="G649" s="180">
        <v>0</v>
      </c>
      <c r="H649" s="180">
        <v>137896.95999999999</v>
      </c>
      <c r="I649" s="180">
        <f t="shared" si="20"/>
        <v>689484.80999999994</v>
      </c>
      <c r="J649" s="177" t="str">
        <f t="shared" si="21"/>
        <v>Date &gt; 1920</v>
      </c>
    </row>
    <row r="650" spans="1:10" x14ac:dyDescent="0.3">
      <c r="A650" s="178" t="s">
        <v>3371</v>
      </c>
      <c r="B650" s="178" t="s">
        <v>151</v>
      </c>
      <c r="C650" s="178" t="s">
        <v>6523</v>
      </c>
      <c r="D650" s="178" t="s">
        <v>6607</v>
      </c>
      <c r="E650" s="179">
        <v>34806</v>
      </c>
      <c r="F650" s="180">
        <v>55265.57</v>
      </c>
      <c r="G650" s="180">
        <v>0</v>
      </c>
      <c r="H650" s="180">
        <v>13816.4</v>
      </c>
      <c r="I650" s="180">
        <f t="shared" si="20"/>
        <v>69081.97</v>
      </c>
      <c r="J650" s="177" t="str">
        <f t="shared" si="21"/>
        <v>Date &gt; 1920</v>
      </c>
    </row>
    <row r="651" spans="1:10" x14ac:dyDescent="0.3">
      <c r="A651" s="178" t="s">
        <v>3371</v>
      </c>
      <c r="B651" s="178" t="s">
        <v>151</v>
      </c>
      <c r="C651" s="178" t="s">
        <v>6523</v>
      </c>
      <c r="D651" s="178" t="s">
        <v>6607</v>
      </c>
      <c r="E651" s="179">
        <v>35100</v>
      </c>
      <c r="F651" s="180">
        <v>8011.14</v>
      </c>
      <c r="G651" s="180">
        <v>0</v>
      </c>
      <c r="H651" s="180">
        <v>2002.78</v>
      </c>
      <c r="I651" s="180">
        <f t="shared" si="20"/>
        <v>10013.92</v>
      </c>
      <c r="J651" s="177" t="str">
        <f t="shared" si="21"/>
        <v>Date &gt; 1920</v>
      </c>
    </row>
    <row r="652" spans="1:10" x14ac:dyDescent="0.3">
      <c r="A652" s="178" t="s">
        <v>3371</v>
      </c>
      <c r="B652" s="178" t="s">
        <v>151</v>
      </c>
      <c r="C652" s="178" t="s">
        <v>6523</v>
      </c>
      <c r="D652" s="178" t="s">
        <v>6607</v>
      </c>
      <c r="E652" s="179">
        <v>36426</v>
      </c>
      <c r="F652" s="180">
        <v>7816</v>
      </c>
      <c r="G652" s="180">
        <v>0</v>
      </c>
      <c r="H652" s="180">
        <v>1954.75</v>
      </c>
      <c r="I652" s="180">
        <f t="shared" si="20"/>
        <v>9770.75</v>
      </c>
      <c r="J652" s="177" t="str">
        <f t="shared" si="21"/>
        <v>Date &gt; 1920</v>
      </c>
    </row>
    <row r="653" spans="1:10" x14ac:dyDescent="0.3">
      <c r="A653" s="178" t="s">
        <v>3371</v>
      </c>
      <c r="B653" s="178" t="s">
        <v>151</v>
      </c>
      <c r="C653" s="178" t="s">
        <v>6523</v>
      </c>
      <c r="D653" s="178" t="s">
        <v>6607</v>
      </c>
      <c r="E653" s="179">
        <v>36726</v>
      </c>
      <c r="F653" s="180">
        <v>4497</v>
      </c>
      <c r="G653" s="180">
        <v>0</v>
      </c>
      <c r="H653" s="180">
        <v>1124.9000000000001</v>
      </c>
      <c r="I653" s="180">
        <f t="shared" si="20"/>
        <v>5621.9</v>
      </c>
      <c r="J653" s="177" t="str">
        <f t="shared" si="21"/>
        <v>Date &gt; 1920</v>
      </c>
    </row>
    <row r="654" spans="1:10" x14ac:dyDescent="0.3">
      <c r="A654" s="178" t="s">
        <v>3371</v>
      </c>
      <c r="B654" s="178" t="s">
        <v>151</v>
      </c>
      <c r="C654" s="178" t="s">
        <v>6523</v>
      </c>
      <c r="D654" s="178" t="s">
        <v>6608</v>
      </c>
      <c r="E654" s="179">
        <v>26004</v>
      </c>
      <c r="F654" s="180">
        <v>0</v>
      </c>
      <c r="G654" s="180">
        <v>56666.67</v>
      </c>
      <c r="H654" s="180">
        <v>28333.33</v>
      </c>
      <c r="I654" s="180">
        <f t="shared" si="20"/>
        <v>85000</v>
      </c>
      <c r="J654" s="177" t="str">
        <f t="shared" si="21"/>
        <v>Date &gt; 1920</v>
      </c>
    </row>
    <row r="655" spans="1:10" x14ac:dyDescent="0.3">
      <c r="A655" s="178" t="s">
        <v>3371</v>
      </c>
      <c r="B655" s="178" t="s">
        <v>151</v>
      </c>
      <c r="C655" s="178" t="s">
        <v>6523</v>
      </c>
      <c r="D655" s="178" t="s">
        <v>6609</v>
      </c>
      <c r="E655" s="179">
        <v>34592</v>
      </c>
      <c r="F655" s="180">
        <v>539974.28</v>
      </c>
      <c r="G655" s="180">
        <v>0</v>
      </c>
      <c r="H655" s="180">
        <v>134993.56</v>
      </c>
      <c r="I655" s="180">
        <f t="shared" si="20"/>
        <v>674967.84000000008</v>
      </c>
      <c r="J655" s="177" t="str">
        <f t="shared" si="21"/>
        <v>Date &gt; 1920</v>
      </c>
    </row>
    <row r="656" spans="1:10" x14ac:dyDescent="0.3">
      <c r="A656" s="178" t="s">
        <v>3371</v>
      </c>
      <c r="B656" s="178" t="s">
        <v>151</v>
      </c>
      <c r="C656" s="178" t="s">
        <v>6523</v>
      </c>
      <c r="D656" s="178" t="s">
        <v>6609</v>
      </c>
      <c r="E656" s="179">
        <v>34806</v>
      </c>
      <c r="F656" s="180">
        <v>86490.99</v>
      </c>
      <c r="G656" s="180">
        <v>0</v>
      </c>
      <c r="H656" s="180">
        <v>21622.75</v>
      </c>
      <c r="I656" s="180">
        <f t="shared" si="20"/>
        <v>108113.74</v>
      </c>
      <c r="J656" s="177" t="str">
        <f t="shared" si="21"/>
        <v>Date &gt; 1920</v>
      </c>
    </row>
    <row r="657" spans="1:10" x14ac:dyDescent="0.3">
      <c r="A657" s="178" t="s">
        <v>3371</v>
      </c>
      <c r="B657" s="178" t="s">
        <v>151</v>
      </c>
      <c r="C657" s="178" t="s">
        <v>6523</v>
      </c>
      <c r="D657" s="178" t="s">
        <v>6609</v>
      </c>
      <c r="E657" s="179">
        <v>35100</v>
      </c>
      <c r="F657" s="180">
        <v>12778.24</v>
      </c>
      <c r="G657" s="180">
        <v>0</v>
      </c>
      <c r="H657" s="180">
        <v>3194.56</v>
      </c>
      <c r="I657" s="180">
        <f t="shared" si="20"/>
        <v>15972.8</v>
      </c>
      <c r="J657" s="177" t="str">
        <f t="shared" si="21"/>
        <v>Date &gt; 1920</v>
      </c>
    </row>
    <row r="658" spans="1:10" x14ac:dyDescent="0.3">
      <c r="A658" s="178" t="s">
        <v>3371</v>
      </c>
      <c r="B658" s="178" t="s">
        <v>151</v>
      </c>
      <c r="C658" s="178" t="s">
        <v>6523</v>
      </c>
      <c r="D658" s="178" t="s">
        <v>6609</v>
      </c>
      <c r="E658" s="179">
        <v>36426</v>
      </c>
      <c r="F658" s="180">
        <v>24363</v>
      </c>
      <c r="G658" s="180">
        <v>0</v>
      </c>
      <c r="H658" s="180">
        <v>6093.11</v>
      </c>
      <c r="I658" s="180">
        <f t="shared" si="20"/>
        <v>30456.11</v>
      </c>
      <c r="J658" s="177" t="str">
        <f t="shared" si="21"/>
        <v>Date &gt; 1920</v>
      </c>
    </row>
    <row r="659" spans="1:10" x14ac:dyDescent="0.3">
      <c r="A659" s="178" t="s">
        <v>3371</v>
      </c>
      <c r="B659" s="178" t="s">
        <v>151</v>
      </c>
      <c r="C659" s="178" t="s">
        <v>6523</v>
      </c>
      <c r="D659" s="178" t="s">
        <v>6609</v>
      </c>
      <c r="E659" s="179">
        <v>36726</v>
      </c>
      <c r="F659" s="180">
        <v>2409</v>
      </c>
      <c r="G659" s="180">
        <v>0</v>
      </c>
      <c r="H659" s="180">
        <v>602.04</v>
      </c>
      <c r="I659" s="180">
        <f t="shared" si="20"/>
        <v>3011.04</v>
      </c>
      <c r="J659" s="177" t="str">
        <f t="shared" si="21"/>
        <v>Date &gt; 1920</v>
      </c>
    </row>
    <row r="660" spans="1:10" x14ac:dyDescent="0.3">
      <c r="A660" s="178" t="s">
        <v>3371</v>
      </c>
      <c r="B660" s="178" t="s">
        <v>151</v>
      </c>
      <c r="C660" s="178" t="s">
        <v>6523</v>
      </c>
      <c r="D660" s="178" t="s">
        <v>6610</v>
      </c>
      <c r="E660" s="179">
        <v>34592</v>
      </c>
      <c r="F660" s="180">
        <v>413425.07</v>
      </c>
      <c r="G660" s="180">
        <v>0</v>
      </c>
      <c r="H660" s="180">
        <v>103356.27</v>
      </c>
      <c r="I660" s="180">
        <f t="shared" si="20"/>
        <v>516781.34</v>
      </c>
      <c r="J660" s="177" t="str">
        <f t="shared" si="21"/>
        <v>Date &gt; 1920</v>
      </c>
    </row>
    <row r="661" spans="1:10" x14ac:dyDescent="0.3">
      <c r="A661" s="178" t="s">
        <v>3371</v>
      </c>
      <c r="B661" s="178" t="s">
        <v>151</v>
      </c>
      <c r="C661" s="178" t="s">
        <v>6523</v>
      </c>
      <c r="D661" s="178" t="s">
        <v>6610</v>
      </c>
      <c r="E661" s="179">
        <v>34806</v>
      </c>
      <c r="F661" s="180">
        <v>172049.66</v>
      </c>
      <c r="G661" s="180">
        <v>0</v>
      </c>
      <c r="H661" s="180">
        <v>43012.42</v>
      </c>
      <c r="I661" s="180">
        <f t="shared" si="20"/>
        <v>215062.08000000002</v>
      </c>
      <c r="J661" s="177" t="str">
        <f t="shared" si="21"/>
        <v>Date &gt; 1920</v>
      </c>
    </row>
    <row r="662" spans="1:10" x14ac:dyDescent="0.3">
      <c r="A662" s="178" t="s">
        <v>3371</v>
      </c>
      <c r="B662" s="178" t="s">
        <v>151</v>
      </c>
      <c r="C662" s="178" t="s">
        <v>6523</v>
      </c>
      <c r="D662" s="178" t="s">
        <v>6610</v>
      </c>
      <c r="E662" s="179">
        <v>35100</v>
      </c>
      <c r="F662" s="180">
        <v>18941.310000000001</v>
      </c>
      <c r="G662" s="180">
        <v>0</v>
      </c>
      <c r="H662" s="180">
        <v>4735.32</v>
      </c>
      <c r="I662" s="180">
        <f t="shared" si="20"/>
        <v>23676.63</v>
      </c>
      <c r="J662" s="177" t="str">
        <f t="shared" si="21"/>
        <v>Date &gt; 1920</v>
      </c>
    </row>
    <row r="663" spans="1:10" x14ac:dyDescent="0.3">
      <c r="A663" s="178" t="s">
        <v>3371</v>
      </c>
      <c r="B663" s="178" t="s">
        <v>151</v>
      </c>
      <c r="C663" s="178" t="s">
        <v>6523</v>
      </c>
      <c r="D663" s="178" t="s">
        <v>6610</v>
      </c>
      <c r="E663" s="179">
        <v>36726</v>
      </c>
      <c r="F663" s="180">
        <v>7309</v>
      </c>
      <c r="G663" s="180">
        <v>0</v>
      </c>
      <c r="H663" s="180">
        <v>1831.15</v>
      </c>
      <c r="I663" s="180">
        <f t="shared" si="20"/>
        <v>9140.15</v>
      </c>
      <c r="J663" s="177" t="str">
        <f t="shared" si="21"/>
        <v>Date &gt; 1920</v>
      </c>
    </row>
    <row r="664" spans="1:10" x14ac:dyDescent="0.3">
      <c r="A664" s="178" t="s">
        <v>3371</v>
      </c>
      <c r="B664" s="178" t="s">
        <v>151</v>
      </c>
      <c r="C664" s="178" t="s">
        <v>6523</v>
      </c>
      <c r="D664" s="178" t="s">
        <v>6611</v>
      </c>
      <c r="E664" s="179">
        <v>34799</v>
      </c>
      <c r="F664" s="180">
        <v>73155.06</v>
      </c>
      <c r="G664" s="180">
        <v>0</v>
      </c>
      <c r="H664" s="180">
        <v>58801</v>
      </c>
      <c r="I664" s="180">
        <f t="shared" si="20"/>
        <v>131956.06</v>
      </c>
      <c r="J664" s="177" t="str">
        <f t="shared" si="21"/>
        <v>Date &gt; 1920</v>
      </c>
    </row>
    <row r="665" spans="1:10" x14ac:dyDescent="0.3">
      <c r="A665" s="178" t="s">
        <v>3371</v>
      </c>
      <c r="B665" s="178" t="s">
        <v>151</v>
      </c>
      <c r="C665" s="178" t="s">
        <v>6523</v>
      </c>
      <c r="D665" s="178" t="s">
        <v>6612</v>
      </c>
      <c r="E665" s="209">
        <v>367</v>
      </c>
      <c r="F665" s="180">
        <v>0</v>
      </c>
      <c r="G665" s="180">
        <v>0</v>
      </c>
      <c r="H665" s="180">
        <v>0</v>
      </c>
      <c r="I665" s="180">
        <f t="shared" si="20"/>
        <v>0</v>
      </c>
      <c r="J665" s="177" t="str">
        <f t="shared" si="21"/>
        <v>Sketchy date</v>
      </c>
    </row>
    <row r="666" spans="1:10" x14ac:dyDescent="0.3">
      <c r="A666" s="178" t="s">
        <v>3371</v>
      </c>
      <c r="B666" s="178" t="s">
        <v>151</v>
      </c>
      <c r="C666" s="178" t="s">
        <v>6523</v>
      </c>
      <c r="D666" s="178" t="s">
        <v>6612</v>
      </c>
      <c r="E666" s="179">
        <v>34799</v>
      </c>
      <c r="F666" s="180">
        <v>225159.61</v>
      </c>
      <c r="G666" s="180">
        <v>62105.120000000003</v>
      </c>
      <c r="H666" s="180">
        <v>47094.45</v>
      </c>
      <c r="I666" s="180">
        <f t="shared" si="20"/>
        <v>334359.18</v>
      </c>
      <c r="J666" s="177" t="str">
        <f t="shared" si="21"/>
        <v>Date &gt; 1920</v>
      </c>
    </row>
    <row r="667" spans="1:10" x14ac:dyDescent="0.3">
      <c r="A667" s="178" t="s">
        <v>3371</v>
      </c>
      <c r="B667" s="178" t="s">
        <v>151</v>
      </c>
      <c r="C667" s="178" t="s">
        <v>6523</v>
      </c>
      <c r="D667" s="178" t="s">
        <v>6612</v>
      </c>
      <c r="E667" s="179">
        <v>35145</v>
      </c>
      <c r="F667" s="180">
        <v>12367</v>
      </c>
      <c r="G667" s="180">
        <v>4909.47</v>
      </c>
      <c r="H667" s="180">
        <v>14030.41</v>
      </c>
      <c r="I667" s="180">
        <f t="shared" si="20"/>
        <v>31306.880000000001</v>
      </c>
      <c r="J667" s="177" t="str">
        <f t="shared" si="21"/>
        <v>Date &gt; 1920</v>
      </c>
    </row>
    <row r="668" spans="1:10" x14ac:dyDescent="0.3">
      <c r="A668" s="178" t="s">
        <v>3371</v>
      </c>
      <c r="B668" s="178" t="s">
        <v>151</v>
      </c>
      <c r="C668" s="178" t="s">
        <v>6523</v>
      </c>
      <c r="D668" s="178" t="s">
        <v>6613</v>
      </c>
      <c r="E668" s="179">
        <v>34592</v>
      </c>
      <c r="F668" s="180">
        <v>19095.5</v>
      </c>
      <c r="G668" s="180">
        <v>0</v>
      </c>
      <c r="H668" s="180">
        <v>4773.87</v>
      </c>
      <c r="I668" s="180">
        <f t="shared" si="20"/>
        <v>23869.37</v>
      </c>
      <c r="J668" s="177" t="str">
        <f t="shared" si="21"/>
        <v>Date &gt; 1920</v>
      </c>
    </row>
    <row r="669" spans="1:10" x14ac:dyDescent="0.3">
      <c r="A669" s="178" t="s">
        <v>3371</v>
      </c>
      <c r="B669" s="178" t="s">
        <v>151</v>
      </c>
      <c r="C669" s="178" t="s">
        <v>6523</v>
      </c>
      <c r="D669" s="178" t="s">
        <v>6613</v>
      </c>
      <c r="E669" s="179">
        <v>34806</v>
      </c>
      <c r="F669" s="180">
        <v>143751.01</v>
      </c>
      <c r="G669" s="180">
        <v>0</v>
      </c>
      <c r="H669" s="180">
        <v>35937.75</v>
      </c>
      <c r="I669" s="180">
        <f t="shared" si="20"/>
        <v>179688.76</v>
      </c>
      <c r="J669" s="177" t="str">
        <f t="shared" si="21"/>
        <v>Date &gt; 1920</v>
      </c>
    </row>
    <row r="670" spans="1:10" x14ac:dyDescent="0.3">
      <c r="A670" s="178" t="s">
        <v>3371</v>
      </c>
      <c r="B670" s="178" t="s">
        <v>151</v>
      </c>
      <c r="C670" s="178" t="s">
        <v>6523</v>
      </c>
      <c r="D670" s="178" t="s">
        <v>6613</v>
      </c>
      <c r="E670" s="179">
        <v>35100</v>
      </c>
      <c r="F670" s="180">
        <v>14529.85</v>
      </c>
      <c r="G670" s="180">
        <v>0</v>
      </c>
      <c r="H670" s="180">
        <v>3632.46</v>
      </c>
      <c r="I670" s="180">
        <f t="shared" si="20"/>
        <v>18162.310000000001</v>
      </c>
      <c r="J670" s="177" t="str">
        <f t="shared" si="21"/>
        <v>Date &gt; 1920</v>
      </c>
    </row>
    <row r="671" spans="1:10" x14ac:dyDescent="0.3">
      <c r="A671" s="178" t="s">
        <v>3371</v>
      </c>
      <c r="B671" s="178" t="s">
        <v>151</v>
      </c>
      <c r="C671" s="178" t="s">
        <v>6523</v>
      </c>
      <c r="D671" s="178" t="s">
        <v>6613</v>
      </c>
      <c r="E671" s="179">
        <v>36726</v>
      </c>
      <c r="F671" s="180">
        <v>24390</v>
      </c>
      <c r="G671" s="180">
        <v>0</v>
      </c>
      <c r="H671" s="180">
        <v>6097.92</v>
      </c>
      <c r="I671" s="180">
        <f t="shared" si="20"/>
        <v>30487.919999999998</v>
      </c>
      <c r="J671" s="177" t="str">
        <f t="shared" si="21"/>
        <v>Date &gt; 1920</v>
      </c>
    </row>
    <row r="672" spans="1:10" x14ac:dyDescent="0.3">
      <c r="A672" s="178" t="s">
        <v>3371</v>
      </c>
      <c r="B672" s="178" t="s">
        <v>151</v>
      </c>
      <c r="C672" s="178" t="s">
        <v>6523</v>
      </c>
      <c r="D672" s="178" t="s">
        <v>6613</v>
      </c>
      <c r="E672" s="179">
        <v>36726</v>
      </c>
      <c r="F672" s="180">
        <v>0.64</v>
      </c>
      <c r="G672" s="180">
        <v>0</v>
      </c>
      <c r="H672" s="180">
        <v>263169.89</v>
      </c>
      <c r="I672" s="180">
        <f t="shared" si="20"/>
        <v>263170.53000000003</v>
      </c>
      <c r="J672" s="177" t="str">
        <f t="shared" si="21"/>
        <v>Date &gt; 1920</v>
      </c>
    </row>
    <row r="673" spans="1:10" x14ac:dyDescent="0.3">
      <c r="A673" s="178" t="s">
        <v>3371</v>
      </c>
      <c r="B673" s="178" t="s">
        <v>151</v>
      </c>
      <c r="C673" s="178" t="s">
        <v>6523</v>
      </c>
      <c r="D673" s="178" t="s">
        <v>6613</v>
      </c>
      <c r="E673" s="179">
        <v>36726</v>
      </c>
      <c r="F673" s="180">
        <v>244876.36</v>
      </c>
      <c r="G673" s="180">
        <v>0</v>
      </c>
      <c r="H673" s="180">
        <v>0</v>
      </c>
      <c r="I673" s="180">
        <f t="shared" si="20"/>
        <v>244876.36</v>
      </c>
      <c r="J673" s="177" t="str">
        <f t="shared" si="21"/>
        <v>Date &gt; 1920</v>
      </c>
    </row>
    <row r="674" spans="1:10" x14ac:dyDescent="0.3">
      <c r="A674" s="178" t="s">
        <v>3371</v>
      </c>
      <c r="B674" s="178" t="s">
        <v>151</v>
      </c>
      <c r="C674" s="178" t="s">
        <v>6523</v>
      </c>
      <c r="D674" s="178" t="s">
        <v>6614</v>
      </c>
      <c r="E674" s="179">
        <v>35482</v>
      </c>
      <c r="F674" s="180">
        <v>102960</v>
      </c>
      <c r="G674" s="180">
        <v>0</v>
      </c>
      <c r="H674" s="180">
        <v>26860.55</v>
      </c>
      <c r="I674" s="180">
        <f t="shared" si="20"/>
        <v>129820.55</v>
      </c>
      <c r="J674" s="177" t="str">
        <f t="shared" si="21"/>
        <v>Date &gt; 1920</v>
      </c>
    </row>
    <row r="675" spans="1:10" x14ac:dyDescent="0.3">
      <c r="A675" s="178" t="s">
        <v>3371</v>
      </c>
      <c r="B675" s="178" t="s">
        <v>151</v>
      </c>
      <c r="C675" s="178" t="s">
        <v>6523</v>
      </c>
      <c r="D675" s="178" t="s">
        <v>6614</v>
      </c>
      <c r="E675" s="179">
        <v>35482</v>
      </c>
      <c r="F675" s="180">
        <v>4481</v>
      </c>
      <c r="G675" s="180">
        <v>0</v>
      </c>
      <c r="H675" s="180">
        <v>0</v>
      </c>
      <c r="I675" s="180">
        <f t="shared" si="20"/>
        <v>4481</v>
      </c>
      <c r="J675" s="177" t="str">
        <f t="shared" si="21"/>
        <v>Date &gt; 1920</v>
      </c>
    </row>
    <row r="676" spans="1:10" x14ac:dyDescent="0.3">
      <c r="A676" s="178" t="s">
        <v>3371</v>
      </c>
      <c r="B676" s="178" t="s">
        <v>151</v>
      </c>
      <c r="C676" s="178" t="s">
        <v>6523</v>
      </c>
      <c r="D676" s="178" t="s">
        <v>6615</v>
      </c>
      <c r="E676" s="179">
        <v>35482</v>
      </c>
      <c r="F676" s="180">
        <v>76531</v>
      </c>
      <c r="G676" s="180">
        <v>0</v>
      </c>
      <c r="H676" s="180">
        <v>21779.94</v>
      </c>
      <c r="I676" s="180">
        <f t="shared" si="20"/>
        <v>98310.94</v>
      </c>
      <c r="J676" s="177" t="str">
        <f t="shared" si="21"/>
        <v>Date &gt; 1920</v>
      </c>
    </row>
    <row r="677" spans="1:10" x14ac:dyDescent="0.3">
      <c r="A677" s="178" t="s">
        <v>3371</v>
      </c>
      <c r="B677" s="178" t="s">
        <v>151</v>
      </c>
      <c r="C677" s="178" t="s">
        <v>6523</v>
      </c>
      <c r="D677" s="178" t="s">
        <v>6616</v>
      </c>
      <c r="E677" s="179">
        <v>26318</v>
      </c>
      <c r="F677" s="180">
        <v>64500</v>
      </c>
      <c r="G677" s="180">
        <v>10750</v>
      </c>
      <c r="H677" s="180">
        <v>12117.26</v>
      </c>
      <c r="I677" s="180">
        <f t="shared" si="20"/>
        <v>87367.26</v>
      </c>
      <c r="J677" s="177" t="str">
        <f t="shared" si="21"/>
        <v>Date &gt; 1920</v>
      </c>
    </row>
    <row r="678" spans="1:10" x14ac:dyDescent="0.3">
      <c r="A678" s="178" t="s">
        <v>3371</v>
      </c>
      <c r="B678" s="178" t="s">
        <v>151</v>
      </c>
      <c r="C678" s="178" t="s">
        <v>6523</v>
      </c>
      <c r="D678" s="178" t="s">
        <v>6617</v>
      </c>
      <c r="E678" s="179">
        <v>36354</v>
      </c>
      <c r="F678" s="180">
        <v>435169</v>
      </c>
      <c r="G678" s="180">
        <v>0</v>
      </c>
      <c r="H678" s="180">
        <v>108793.26</v>
      </c>
      <c r="I678" s="180">
        <f t="shared" si="20"/>
        <v>543962.26</v>
      </c>
      <c r="J678" s="177" t="str">
        <f t="shared" si="21"/>
        <v>Date &gt; 1920</v>
      </c>
    </row>
    <row r="679" spans="1:10" x14ac:dyDescent="0.3">
      <c r="A679" s="178" t="s">
        <v>3371</v>
      </c>
      <c r="B679" s="178" t="s">
        <v>151</v>
      </c>
      <c r="C679" s="178" t="s">
        <v>6523</v>
      </c>
      <c r="D679" s="178" t="s">
        <v>6617</v>
      </c>
      <c r="E679" s="179">
        <v>36696</v>
      </c>
      <c r="F679" s="180">
        <v>367231</v>
      </c>
      <c r="G679" s="180">
        <v>0</v>
      </c>
      <c r="H679" s="180">
        <v>91806.74</v>
      </c>
      <c r="I679" s="180">
        <f t="shared" si="20"/>
        <v>459037.74</v>
      </c>
      <c r="J679" s="177" t="str">
        <f t="shared" si="21"/>
        <v>Date &gt; 1920</v>
      </c>
    </row>
    <row r="680" spans="1:10" x14ac:dyDescent="0.3">
      <c r="A680" s="178" t="s">
        <v>3371</v>
      </c>
      <c r="B680" s="178" t="s">
        <v>151</v>
      </c>
      <c r="C680" s="178" t="s">
        <v>6523</v>
      </c>
      <c r="D680" s="178" t="s">
        <v>6617</v>
      </c>
      <c r="E680" s="179">
        <v>36696</v>
      </c>
      <c r="F680" s="180">
        <v>364055</v>
      </c>
      <c r="G680" s="180">
        <v>0</v>
      </c>
      <c r="H680" s="180">
        <v>94729.94</v>
      </c>
      <c r="I680" s="180">
        <f t="shared" si="20"/>
        <v>458784.94</v>
      </c>
      <c r="J680" s="177" t="str">
        <f t="shared" si="21"/>
        <v>Date &gt; 1920</v>
      </c>
    </row>
    <row r="681" spans="1:10" x14ac:dyDescent="0.3">
      <c r="A681" s="178" t="s">
        <v>3371</v>
      </c>
      <c r="B681" s="178" t="s">
        <v>151</v>
      </c>
      <c r="C681" s="178" t="s">
        <v>6523</v>
      </c>
      <c r="D681" s="178" t="s">
        <v>6618</v>
      </c>
      <c r="E681" s="179">
        <v>34953</v>
      </c>
      <c r="F681" s="180">
        <v>386901.01</v>
      </c>
      <c r="G681" s="180">
        <v>0</v>
      </c>
      <c r="H681" s="180">
        <v>96725.25</v>
      </c>
      <c r="I681" s="180">
        <f t="shared" si="20"/>
        <v>483626.26</v>
      </c>
      <c r="J681" s="177" t="str">
        <f t="shared" si="21"/>
        <v>Date &gt; 1920</v>
      </c>
    </row>
    <row r="682" spans="1:10" x14ac:dyDescent="0.3">
      <c r="A682" s="178" t="s">
        <v>3371</v>
      </c>
      <c r="B682" s="178" t="s">
        <v>151</v>
      </c>
      <c r="C682" s="178" t="s">
        <v>6523</v>
      </c>
      <c r="D682" s="178" t="s">
        <v>6618</v>
      </c>
      <c r="E682" s="179">
        <v>34991</v>
      </c>
      <c r="F682" s="180">
        <v>4469095.41</v>
      </c>
      <c r="G682" s="180">
        <v>0</v>
      </c>
      <c r="H682" s="180">
        <v>1117273.8500000001</v>
      </c>
      <c r="I682" s="180">
        <f t="shared" si="20"/>
        <v>5586369.2599999998</v>
      </c>
      <c r="J682" s="177" t="str">
        <f t="shared" si="21"/>
        <v>Date &gt; 1920</v>
      </c>
    </row>
    <row r="683" spans="1:10" x14ac:dyDescent="0.3">
      <c r="A683" s="178" t="s">
        <v>3371</v>
      </c>
      <c r="B683" s="178" t="s">
        <v>151</v>
      </c>
      <c r="C683" s="178" t="s">
        <v>6523</v>
      </c>
      <c r="D683" s="178" t="s">
        <v>6618</v>
      </c>
      <c r="E683" s="179">
        <v>35025</v>
      </c>
      <c r="F683" s="180">
        <v>970971.19</v>
      </c>
      <c r="G683" s="180">
        <v>0</v>
      </c>
      <c r="H683" s="180">
        <v>242742.81</v>
      </c>
      <c r="I683" s="180">
        <f t="shared" si="20"/>
        <v>1213714</v>
      </c>
      <c r="J683" s="177" t="str">
        <f t="shared" si="21"/>
        <v>Date &gt; 1920</v>
      </c>
    </row>
    <row r="684" spans="1:10" x14ac:dyDescent="0.3">
      <c r="A684" s="178" t="s">
        <v>3371</v>
      </c>
      <c r="B684" s="178" t="s">
        <v>151</v>
      </c>
      <c r="C684" s="178" t="s">
        <v>6523</v>
      </c>
      <c r="D684" s="178" t="s">
        <v>6618</v>
      </c>
      <c r="E684" s="179">
        <v>35048</v>
      </c>
      <c r="F684" s="180">
        <v>113496.37</v>
      </c>
      <c r="G684" s="180">
        <v>0</v>
      </c>
      <c r="H684" s="180">
        <v>28374.1</v>
      </c>
      <c r="I684" s="180">
        <f t="shared" si="20"/>
        <v>141870.47</v>
      </c>
      <c r="J684" s="177" t="str">
        <f t="shared" si="21"/>
        <v>Date &gt; 1920</v>
      </c>
    </row>
    <row r="685" spans="1:10" x14ac:dyDescent="0.3">
      <c r="A685" s="178" t="s">
        <v>3371</v>
      </c>
      <c r="B685" s="178" t="s">
        <v>151</v>
      </c>
      <c r="C685" s="178" t="s">
        <v>6523</v>
      </c>
      <c r="D685" s="178" t="s">
        <v>6618</v>
      </c>
      <c r="E685" s="179">
        <v>35100</v>
      </c>
      <c r="F685" s="180">
        <v>83005.279999999999</v>
      </c>
      <c r="G685" s="180">
        <v>0</v>
      </c>
      <c r="H685" s="180">
        <v>20751.3</v>
      </c>
      <c r="I685" s="180">
        <f t="shared" si="20"/>
        <v>103756.58</v>
      </c>
      <c r="J685" s="177" t="str">
        <f t="shared" si="21"/>
        <v>Date &gt; 1920</v>
      </c>
    </row>
    <row r="686" spans="1:10" x14ac:dyDescent="0.3">
      <c r="A686" s="178" t="s">
        <v>3371</v>
      </c>
      <c r="B686" s="178" t="s">
        <v>151</v>
      </c>
      <c r="C686" s="178" t="s">
        <v>6523</v>
      </c>
      <c r="D686" s="178" t="s">
        <v>6618</v>
      </c>
      <c r="E686" s="179">
        <v>35108</v>
      </c>
      <c r="F686" s="180">
        <v>235867.68</v>
      </c>
      <c r="G686" s="180">
        <v>0</v>
      </c>
      <c r="H686" s="180">
        <v>58966.94</v>
      </c>
      <c r="I686" s="180">
        <f t="shared" si="20"/>
        <v>294834.62</v>
      </c>
      <c r="J686" s="177" t="str">
        <f t="shared" si="21"/>
        <v>Date &gt; 1920</v>
      </c>
    </row>
    <row r="687" spans="1:10" x14ac:dyDescent="0.3">
      <c r="A687" s="178" t="s">
        <v>3371</v>
      </c>
      <c r="B687" s="178" t="s">
        <v>151</v>
      </c>
      <c r="C687" s="178" t="s">
        <v>6523</v>
      </c>
      <c r="D687" s="178" t="s">
        <v>6618</v>
      </c>
      <c r="E687" s="179">
        <v>35145</v>
      </c>
      <c r="F687" s="180">
        <v>179125</v>
      </c>
      <c r="G687" s="180">
        <v>0</v>
      </c>
      <c r="H687" s="180">
        <v>44781.37</v>
      </c>
      <c r="I687" s="180">
        <f t="shared" si="20"/>
        <v>223906.37</v>
      </c>
      <c r="J687" s="177" t="str">
        <f t="shared" si="21"/>
        <v>Date &gt; 1920</v>
      </c>
    </row>
    <row r="688" spans="1:10" x14ac:dyDescent="0.3">
      <c r="A688" s="178" t="s">
        <v>3371</v>
      </c>
      <c r="B688" s="178" t="s">
        <v>151</v>
      </c>
      <c r="C688" s="178" t="s">
        <v>6523</v>
      </c>
      <c r="D688" s="178" t="s">
        <v>6618</v>
      </c>
      <c r="E688" s="179">
        <v>35291</v>
      </c>
      <c r="F688" s="180">
        <v>47222</v>
      </c>
      <c r="G688" s="180">
        <v>0</v>
      </c>
      <c r="H688" s="180">
        <v>11805.6</v>
      </c>
      <c r="I688" s="180">
        <f t="shared" si="20"/>
        <v>59027.6</v>
      </c>
      <c r="J688" s="177" t="str">
        <f t="shared" si="21"/>
        <v>Date &gt; 1920</v>
      </c>
    </row>
    <row r="689" spans="1:10" x14ac:dyDescent="0.3">
      <c r="A689" s="178" t="s">
        <v>3371</v>
      </c>
      <c r="B689" s="178" t="s">
        <v>151</v>
      </c>
      <c r="C689" s="178" t="s">
        <v>6523</v>
      </c>
      <c r="D689" s="178" t="s">
        <v>6618</v>
      </c>
      <c r="E689" s="179">
        <v>35403</v>
      </c>
      <c r="F689" s="180">
        <v>346918</v>
      </c>
      <c r="G689" s="180">
        <v>0</v>
      </c>
      <c r="H689" s="180">
        <v>86730.11</v>
      </c>
      <c r="I689" s="180">
        <f t="shared" si="20"/>
        <v>433648.11</v>
      </c>
      <c r="J689" s="177" t="str">
        <f t="shared" si="21"/>
        <v>Date &gt; 1920</v>
      </c>
    </row>
    <row r="690" spans="1:10" x14ac:dyDescent="0.3">
      <c r="A690" s="178" t="s">
        <v>3371</v>
      </c>
      <c r="B690" s="178" t="s">
        <v>151</v>
      </c>
      <c r="C690" s="178" t="s">
        <v>6523</v>
      </c>
      <c r="D690" s="178" t="s">
        <v>6618</v>
      </c>
      <c r="E690" s="179">
        <v>35537</v>
      </c>
      <c r="F690" s="180">
        <v>7361</v>
      </c>
      <c r="G690" s="180">
        <v>0</v>
      </c>
      <c r="H690" s="180">
        <v>1840.65</v>
      </c>
      <c r="I690" s="180">
        <f t="shared" si="20"/>
        <v>9201.65</v>
      </c>
      <c r="J690" s="177" t="str">
        <f t="shared" si="21"/>
        <v>Date &gt; 1920</v>
      </c>
    </row>
    <row r="691" spans="1:10" x14ac:dyDescent="0.3">
      <c r="A691" s="178" t="s">
        <v>3371</v>
      </c>
      <c r="B691" s="178" t="s">
        <v>151</v>
      </c>
      <c r="C691" s="178" t="s">
        <v>6523</v>
      </c>
      <c r="D691" s="178" t="s">
        <v>6618</v>
      </c>
      <c r="E691" s="179">
        <v>36354</v>
      </c>
      <c r="F691" s="180">
        <v>134993</v>
      </c>
      <c r="G691" s="180">
        <v>0</v>
      </c>
      <c r="H691" s="180">
        <v>33748.46</v>
      </c>
      <c r="I691" s="180">
        <f t="shared" si="20"/>
        <v>168741.46</v>
      </c>
      <c r="J691" s="177" t="str">
        <f t="shared" si="21"/>
        <v>Date &gt; 1920</v>
      </c>
    </row>
    <row r="692" spans="1:10" x14ac:dyDescent="0.3">
      <c r="A692" s="178" t="s">
        <v>3371</v>
      </c>
      <c r="B692" s="178" t="s">
        <v>151</v>
      </c>
      <c r="C692" s="178" t="s">
        <v>6523</v>
      </c>
      <c r="D692" s="178" t="s">
        <v>6618</v>
      </c>
      <c r="E692" s="179">
        <v>36419</v>
      </c>
      <c r="F692" s="180">
        <v>59695</v>
      </c>
      <c r="G692" s="180">
        <v>0</v>
      </c>
      <c r="H692" s="180">
        <v>15305</v>
      </c>
      <c r="I692" s="180">
        <f t="shared" si="20"/>
        <v>75000</v>
      </c>
      <c r="J692" s="177" t="str">
        <f t="shared" si="21"/>
        <v>Date &gt; 1920</v>
      </c>
    </row>
    <row r="693" spans="1:10" x14ac:dyDescent="0.3">
      <c r="A693" s="178" t="s">
        <v>3371</v>
      </c>
      <c r="B693" s="178" t="s">
        <v>151</v>
      </c>
      <c r="C693" s="178" t="s">
        <v>6523</v>
      </c>
      <c r="D693" s="178" t="s">
        <v>6619</v>
      </c>
      <c r="E693" s="179">
        <v>35039</v>
      </c>
      <c r="F693" s="180">
        <v>265255.09999999998</v>
      </c>
      <c r="G693" s="180">
        <v>0</v>
      </c>
      <c r="H693" s="180">
        <v>66313.77</v>
      </c>
      <c r="I693" s="180">
        <f t="shared" si="20"/>
        <v>331568.87</v>
      </c>
      <c r="J693" s="177" t="str">
        <f t="shared" si="21"/>
        <v>Date &gt; 1920</v>
      </c>
    </row>
    <row r="694" spans="1:10" x14ac:dyDescent="0.3">
      <c r="A694" s="178" t="s">
        <v>3371</v>
      </c>
      <c r="B694" s="178" t="s">
        <v>151</v>
      </c>
      <c r="C694" s="178" t="s">
        <v>6523</v>
      </c>
      <c r="D694" s="178" t="s">
        <v>6619</v>
      </c>
      <c r="E694" s="179">
        <v>35100</v>
      </c>
      <c r="F694" s="180">
        <v>4693.8999999999996</v>
      </c>
      <c r="G694" s="180">
        <v>0</v>
      </c>
      <c r="H694" s="180">
        <v>1173.48</v>
      </c>
      <c r="I694" s="180">
        <f t="shared" si="20"/>
        <v>5867.3799999999992</v>
      </c>
      <c r="J694" s="177" t="str">
        <f t="shared" si="21"/>
        <v>Date &gt; 1920</v>
      </c>
    </row>
    <row r="695" spans="1:10" x14ac:dyDescent="0.3">
      <c r="A695" s="178" t="s">
        <v>3371</v>
      </c>
      <c r="B695" s="178" t="s">
        <v>151</v>
      </c>
      <c r="C695" s="178" t="s">
        <v>6523</v>
      </c>
      <c r="D695" s="178" t="s">
        <v>6619</v>
      </c>
      <c r="E695" s="179">
        <v>35159</v>
      </c>
      <c r="F695" s="180">
        <v>2617</v>
      </c>
      <c r="G695" s="180">
        <v>0</v>
      </c>
      <c r="H695" s="180">
        <v>653.91999999999996</v>
      </c>
      <c r="I695" s="180">
        <f t="shared" si="20"/>
        <v>3270.92</v>
      </c>
      <c r="J695" s="177" t="str">
        <f t="shared" si="21"/>
        <v>Date &gt; 1920</v>
      </c>
    </row>
    <row r="696" spans="1:10" x14ac:dyDescent="0.3">
      <c r="A696" s="178" t="s">
        <v>3371</v>
      </c>
      <c r="B696" s="178" t="s">
        <v>151</v>
      </c>
      <c r="C696" s="178" t="s">
        <v>6523</v>
      </c>
      <c r="D696" s="178" t="s">
        <v>6619</v>
      </c>
      <c r="E696" s="179">
        <v>35230</v>
      </c>
      <c r="F696" s="180">
        <v>1606</v>
      </c>
      <c r="G696" s="180">
        <v>0</v>
      </c>
      <c r="H696" s="180">
        <v>402.16</v>
      </c>
      <c r="I696" s="180">
        <f t="shared" si="20"/>
        <v>2008.16</v>
      </c>
      <c r="J696" s="177" t="str">
        <f t="shared" si="21"/>
        <v>Date &gt; 1920</v>
      </c>
    </row>
    <row r="697" spans="1:10" x14ac:dyDescent="0.3">
      <c r="A697" s="178" t="s">
        <v>3371</v>
      </c>
      <c r="B697" s="178" t="s">
        <v>151</v>
      </c>
      <c r="C697" s="178" t="s">
        <v>6523</v>
      </c>
      <c r="D697" s="178" t="s">
        <v>6619</v>
      </c>
      <c r="E697" s="179">
        <v>35327</v>
      </c>
      <c r="F697" s="180">
        <v>1012</v>
      </c>
      <c r="G697" s="180">
        <v>0</v>
      </c>
      <c r="H697" s="180">
        <v>253.09</v>
      </c>
      <c r="I697" s="180">
        <f t="shared" si="20"/>
        <v>1265.0899999999999</v>
      </c>
      <c r="J697" s="177" t="str">
        <f t="shared" si="21"/>
        <v>Date &gt; 1920</v>
      </c>
    </row>
    <row r="698" spans="1:10" x14ac:dyDescent="0.3">
      <c r="A698" s="178" t="s">
        <v>3371</v>
      </c>
      <c r="B698" s="178" t="s">
        <v>151</v>
      </c>
      <c r="C698" s="178" t="s">
        <v>6523</v>
      </c>
      <c r="D698" s="178" t="s">
        <v>6619</v>
      </c>
      <c r="E698" s="179">
        <v>36752</v>
      </c>
      <c r="F698" s="180">
        <v>2971</v>
      </c>
      <c r="G698" s="180">
        <v>0</v>
      </c>
      <c r="H698" s="180">
        <v>743.19</v>
      </c>
      <c r="I698" s="180">
        <f t="shared" si="20"/>
        <v>3714.19</v>
      </c>
      <c r="J698" s="177" t="str">
        <f t="shared" si="21"/>
        <v>Date &gt; 1920</v>
      </c>
    </row>
    <row r="699" spans="1:10" x14ac:dyDescent="0.3">
      <c r="A699" s="178" t="s">
        <v>3371</v>
      </c>
      <c r="B699" s="178" t="s">
        <v>151</v>
      </c>
      <c r="C699" s="178" t="s">
        <v>6523</v>
      </c>
      <c r="D699" s="178" t="s">
        <v>6620</v>
      </c>
      <c r="E699" s="179">
        <v>35039</v>
      </c>
      <c r="F699" s="180">
        <v>346420.88</v>
      </c>
      <c r="G699" s="180">
        <v>0</v>
      </c>
      <c r="H699" s="180">
        <v>86605.22</v>
      </c>
      <c r="I699" s="180">
        <f t="shared" si="20"/>
        <v>433026.1</v>
      </c>
      <c r="J699" s="177" t="str">
        <f t="shared" si="21"/>
        <v>Date &gt; 1920</v>
      </c>
    </row>
    <row r="700" spans="1:10" x14ac:dyDescent="0.3">
      <c r="A700" s="178" t="s">
        <v>3371</v>
      </c>
      <c r="B700" s="178" t="s">
        <v>151</v>
      </c>
      <c r="C700" s="178" t="s">
        <v>6523</v>
      </c>
      <c r="D700" s="178" t="s">
        <v>6620</v>
      </c>
      <c r="E700" s="179">
        <v>35100</v>
      </c>
      <c r="F700" s="180">
        <v>8352.3799999999992</v>
      </c>
      <c r="G700" s="180">
        <v>0</v>
      </c>
      <c r="H700" s="180">
        <v>2088.09</v>
      </c>
      <c r="I700" s="180">
        <f t="shared" si="20"/>
        <v>10440.469999999999</v>
      </c>
      <c r="J700" s="177" t="str">
        <f t="shared" si="21"/>
        <v>Date &gt; 1920</v>
      </c>
    </row>
    <row r="701" spans="1:10" x14ac:dyDescent="0.3">
      <c r="A701" s="178" t="s">
        <v>3371</v>
      </c>
      <c r="B701" s="178" t="s">
        <v>151</v>
      </c>
      <c r="C701" s="178" t="s">
        <v>6523</v>
      </c>
      <c r="D701" s="178" t="s">
        <v>6620</v>
      </c>
      <c r="E701" s="179">
        <v>35159</v>
      </c>
      <c r="F701" s="180">
        <v>6556</v>
      </c>
      <c r="G701" s="180">
        <v>0</v>
      </c>
      <c r="H701" s="180">
        <v>1639.27</v>
      </c>
      <c r="I701" s="180">
        <f t="shared" si="20"/>
        <v>8195.27</v>
      </c>
      <c r="J701" s="177" t="str">
        <f t="shared" si="21"/>
        <v>Date &gt; 1920</v>
      </c>
    </row>
    <row r="702" spans="1:10" x14ac:dyDescent="0.3">
      <c r="A702" s="178" t="s">
        <v>3371</v>
      </c>
      <c r="B702" s="178" t="s">
        <v>151</v>
      </c>
      <c r="C702" s="178" t="s">
        <v>6523</v>
      </c>
      <c r="D702" s="178" t="s">
        <v>6620</v>
      </c>
      <c r="E702" s="179">
        <v>35230</v>
      </c>
      <c r="F702" s="180">
        <v>4968</v>
      </c>
      <c r="G702" s="180">
        <v>0</v>
      </c>
      <c r="H702" s="180">
        <v>1242.55</v>
      </c>
      <c r="I702" s="180">
        <f t="shared" si="20"/>
        <v>6210.55</v>
      </c>
      <c r="J702" s="177" t="str">
        <f t="shared" si="21"/>
        <v>Date &gt; 1920</v>
      </c>
    </row>
    <row r="703" spans="1:10" x14ac:dyDescent="0.3">
      <c r="A703" s="178" t="s">
        <v>3371</v>
      </c>
      <c r="B703" s="178" t="s">
        <v>151</v>
      </c>
      <c r="C703" s="178" t="s">
        <v>6523</v>
      </c>
      <c r="D703" s="178" t="s">
        <v>6620</v>
      </c>
      <c r="E703" s="179">
        <v>35327</v>
      </c>
      <c r="F703" s="180">
        <v>1349</v>
      </c>
      <c r="G703" s="180">
        <v>0</v>
      </c>
      <c r="H703" s="180">
        <v>337.79</v>
      </c>
      <c r="I703" s="180">
        <f t="shared" si="20"/>
        <v>1686.79</v>
      </c>
      <c r="J703" s="177" t="str">
        <f t="shared" si="21"/>
        <v>Date &gt; 1920</v>
      </c>
    </row>
    <row r="704" spans="1:10" x14ac:dyDescent="0.3">
      <c r="A704" s="178" t="s">
        <v>3371</v>
      </c>
      <c r="B704" s="178" t="s">
        <v>151</v>
      </c>
      <c r="C704" s="178" t="s">
        <v>6523</v>
      </c>
      <c r="D704" s="178" t="s">
        <v>6620</v>
      </c>
      <c r="E704" s="179">
        <v>36752</v>
      </c>
      <c r="F704" s="180">
        <v>2651</v>
      </c>
      <c r="G704" s="180">
        <v>0</v>
      </c>
      <c r="H704" s="180">
        <v>663.88</v>
      </c>
      <c r="I704" s="180">
        <f t="shared" si="20"/>
        <v>3314.88</v>
      </c>
      <c r="J704" s="177" t="str">
        <f t="shared" si="21"/>
        <v>Date &gt; 1920</v>
      </c>
    </row>
    <row r="705" spans="1:10" x14ac:dyDescent="0.3">
      <c r="A705" s="178" t="s">
        <v>3371</v>
      </c>
      <c r="B705" s="178" t="s">
        <v>151</v>
      </c>
      <c r="C705" s="178" t="s">
        <v>6523</v>
      </c>
      <c r="D705" s="178" t="s">
        <v>6621</v>
      </c>
      <c r="E705" s="179">
        <v>34872</v>
      </c>
      <c r="F705" s="180">
        <v>793314.79</v>
      </c>
      <c r="G705" s="180">
        <v>0</v>
      </c>
      <c r="H705" s="180">
        <v>264438.21000000002</v>
      </c>
      <c r="I705" s="180">
        <f t="shared" si="20"/>
        <v>1057753</v>
      </c>
      <c r="J705" s="177" t="str">
        <f t="shared" si="21"/>
        <v>Date &gt; 1920</v>
      </c>
    </row>
    <row r="706" spans="1:10" x14ac:dyDescent="0.3">
      <c r="A706" s="178" t="s">
        <v>3371</v>
      </c>
      <c r="B706" s="178" t="s">
        <v>151</v>
      </c>
      <c r="C706" s="178" t="s">
        <v>6523</v>
      </c>
      <c r="D706" s="178" t="s">
        <v>6621</v>
      </c>
      <c r="E706" s="179">
        <v>35107</v>
      </c>
      <c r="F706" s="180">
        <v>24119.09</v>
      </c>
      <c r="G706" s="180">
        <v>0</v>
      </c>
      <c r="H706" s="180">
        <v>8039.71</v>
      </c>
      <c r="I706" s="180">
        <f t="shared" si="20"/>
        <v>32158.799999999999</v>
      </c>
      <c r="J706" s="177" t="str">
        <f t="shared" si="21"/>
        <v>Date &gt; 1920</v>
      </c>
    </row>
    <row r="707" spans="1:10" x14ac:dyDescent="0.3">
      <c r="A707" s="178" t="s">
        <v>3371</v>
      </c>
      <c r="B707" s="178" t="s">
        <v>151</v>
      </c>
      <c r="C707" s="178" t="s">
        <v>6523</v>
      </c>
      <c r="D707" s="178" t="s">
        <v>6621</v>
      </c>
      <c r="E707" s="179">
        <v>35446</v>
      </c>
      <c r="F707" s="180">
        <v>22566</v>
      </c>
      <c r="G707" s="180">
        <v>0</v>
      </c>
      <c r="H707" s="180">
        <v>11762.62</v>
      </c>
      <c r="I707" s="180">
        <f t="shared" si="20"/>
        <v>34328.620000000003</v>
      </c>
      <c r="J707" s="177" t="str">
        <f t="shared" si="21"/>
        <v>Date &gt; 1920</v>
      </c>
    </row>
    <row r="708" spans="1:10" x14ac:dyDescent="0.3">
      <c r="A708" s="178" t="s">
        <v>3371</v>
      </c>
      <c r="B708" s="178" t="s">
        <v>151</v>
      </c>
      <c r="C708" s="178" t="s">
        <v>6523</v>
      </c>
      <c r="D708" s="178" t="s">
        <v>6621</v>
      </c>
      <c r="E708" s="179">
        <v>35446</v>
      </c>
      <c r="F708" s="180">
        <v>8143</v>
      </c>
      <c r="G708" s="180">
        <v>0</v>
      </c>
      <c r="H708" s="180">
        <v>0</v>
      </c>
      <c r="I708" s="180">
        <f t="shared" si="20"/>
        <v>8143</v>
      </c>
      <c r="J708" s="177" t="str">
        <f t="shared" si="21"/>
        <v>Date &gt; 1920</v>
      </c>
    </row>
    <row r="709" spans="1:10" x14ac:dyDescent="0.3">
      <c r="A709" s="178" t="s">
        <v>3371</v>
      </c>
      <c r="B709" s="178" t="s">
        <v>151</v>
      </c>
      <c r="C709" s="178" t="s">
        <v>6523</v>
      </c>
      <c r="D709" s="178" t="s">
        <v>6621</v>
      </c>
      <c r="E709" s="179">
        <v>35516</v>
      </c>
      <c r="F709" s="180">
        <v>4578</v>
      </c>
      <c r="G709" s="180">
        <v>0</v>
      </c>
      <c r="H709" s="180">
        <v>0</v>
      </c>
      <c r="I709" s="180">
        <f t="shared" ref="I709:I772" si="22">SUM(F709:H709)</f>
        <v>4578</v>
      </c>
      <c r="J709" s="177" t="str">
        <f t="shared" ref="J709:J772" si="23">IF(OR(YEAR(E709)&gt; 1920, ISBLANK(E709)), "Date &gt; 1920", "Sketchy date")</f>
        <v>Date &gt; 1920</v>
      </c>
    </row>
    <row r="710" spans="1:10" x14ac:dyDescent="0.3">
      <c r="A710" s="178" t="s">
        <v>3371</v>
      </c>
      <c r="B710" s="178" t="s">
        <v>151</v>
      </c>
      <c r="C710" s="178" t="s">
        <v>6523</v>
      </c>
      <c r="D710" s="178" t="s">
        <v>6622</v>
      </c>
      <c r="E710" s="179">
        <v>26333</v>
      </c>
      <c r="F710" s="180">
        <v>129903.17</v>
      </c>
      <c r="G710" s="180">
        <v>252000</v>
      </c>
      <c r="H710" s="180">
        <v>374855.07</v>
      </c>
      <c r="I710" s="180">
        <f t="shared" si="22"/>
        <v>756758.24</v>
      </c>
      <c r="J710" s="177" t="str">
        <f t="shared" si="23"/>
        <v>Date &gt; 1920</v>
      </c>
    </row>
    <row r="711" spans="1:10" x14ac:dyDescent="0.3">
      <c r="A711" s="178" t="s">
        <v>3371</v>
      </c>
      <c r="B711" s="178" t="s">
        <v>151</v>
      </c>
      <c r="C711" s="178" t="s">
        <v>6523</v>
      </c>
      <c r="D711" s="178" t="s">
        <v>6623</v>
      </c>
      <c r="E711" s="179">
        <v>35107</v>
      </c>
      <c r="F711" s="180">
        <v>305377.08</v>
      </c>
      <c r="G711" s="180">
        <v>0</v>
      </c>
      <c r="H711" s="180">
        <v>101792.35</v>
      </c>
      <c r="I711" s="180">
        <f t="shared" si="22"/>
        <v>407169.43000000005</v>
      </c>
      <c r="J711" s="177" t="str">
        <f t="shared" si="23"/>
        <v>Date &gt; 1920</v>
      </c>
    </row>
    <row r="712" spans="1:10" x14ac:dyDescent="0.3">
      <c r="A712" s="178" t="s">
        <v>3371</v>
      </c>
      <c r="B712" s="178" t="s">
        <v>151</v>
      </c>
      <c r="C712" s="178" t="s">
        <v>6523</v>
      </c>
      <c r="D712" s="178" t="s">
        <v>6623</v>
      </c>
      <c r="E712" s="179">
        <v>35446</v>
      </c>
      <c r="F712" s="180">
        <v>23980</v>
      </c>
      <c r="G712" s="180">
        <v>0</v>
      </c>
      <c r="H712" s="180">
        <v>7993.51</v>
      </c>
      <c r="I712" s="180">
        <f t="shared" si="22"/>
        <v>31973.510000000002</v>
      </c>
      <c r="J712" s="177" t="str">
        <f t="shared" si="23"/>
        <v>Date &gt; 1920</v>
      </c>
    </row>
    <row r="713" spans="1:10" x14ac:dyDescent="0.3">
      <c r="A713" s="178" t="s">
        <v>3371</v>
      </c>
      <c r="B713" s="178" t="s">
        <v>151</v>
      </c>
      <c r="C713" s="178" t="s">
        <v>6523</v>
      </c>
      <c r="D713" s="178" t="s">
        <v>6624</v>
      </c>
      <c r="E713" s="179">
        <v>35039</v>
      </c>
      <c r="F713" s="180">
        <v>495483.3</v>
      </c>
      <c r="G713" s="180">
        <v>0</v>
      </c>
      <c r="H713" s="180">
        <v>123870.83</v>
      </c>
      <c r="I713" s="180">
        <f t="shared" si="22"/>
        <v>619354.13</v>
      </c>
      <c r="J713" s="177" t="str">
        <f t="shared" si="23"/>
        <v>Date &gt; 1920</v>
      </c>
    </row>
    <row r="714" spans="1:10" x14ac:dyDescent="0.3">
      <c r="A714" s="178" t="s">
        <v>3371</v>
      </c>
      <c r="B714" s="178" t="s">
        <v>151</v>
      </c>
      <c r="C714" s="178" t="s">
        <v>6523</v>
      </c>
      <c r="D714" s="178" t="s">
        <v>6624</v>
      </c>
      <c r="E714" s="179">
        <v>35100</v>
      </c>
      <c r="F714" s="180">
        <v>97863.94</v>
      </c>
      <c r="G714" s="180">
        <v>0</v>
      </c>
      <c r="H714" s="180">
        <v>24465.98</v>
      </c>
      <c r="I714" s="180">
        <f t="shared" si="22"/>
        <v>122329.92</v>
      </c>
      <c r="J714" s="177" t="str">
        <f t="shared" si="23"/>
        <v>Date &gt; 1920</v>
      </c>
    </row>
    <row r="715" spans="1:10" x14ac:dyDescent="0.3">
      <c r="A715" s="178" t="s">
        <v>3371</v>
      </c>
      <c r="B715" s="178" t="s">
        <v>151</v>
      </c>
      <c r="C715" s="178" t="s">
        <v>6523</v>
      </c>
      <c r="D715" s="178" t="s">
        <v>6624</v>
      </c>
      <c r="E715" s="179">
        <v>35159</v>
      </c>
      <c r="F715" s="180">
        <v>6751</v>
      </c>
      <c r="G715" s="180">
        <v>0</v>
      </c>
      <c r="H715" s="180">
        <v>1687.79</v>
      </c>
      <c r="I715" s="180">
        <f t="shared" si="22"/>
        <v>8438.7900000000009</v>
      </c>
      <c r="J715" s="177" t="str">
        <f t="shared" si="23"/>
        <v>Date &gt; 1920</v>
      </c>
    </row>
    <row r="716" spans="1:10" x14ac:dyDescent="0.3">
      <c r="A716" s="178" t="s">
        <v>3371</v>
      </c>
      <c r="B716" s="178" t="s">
        <v>151</v>
      </c>
      <c r="C716" s="178" t="s">
        <v>6523</v>
      </c>
      <c r="D716" s="178" t="s">
        <v>6624</v>
      </c>
      <c r="E716" s="179">
        <v>35230</v>
      </c>
      <c r="F716" s="180">
        <v>3511</v>
      </c>
      <c r="G716" s="180">
        <v>0</v>
      </c>
      <c r="H716" s="180">
        <v>877.38</v>
      </c>
      <c r="I716" s="180">
        <f t="shared" si="22"/>
        <v>4388.38</v>
      </c>
      <c r="J716" s="177" t="str">
        <f t="shared" si="23"/>
        <v>Date &gt; 1920</v>
      </c>
    </row>
    <row r="717" spans="1:10" x14ac:dyDescent="0.3">
      <c r="A717" s="178" t="s">
        <v>3371</v>
      </c>
      <c r="B717" s="178" t="s">
        <v>151</v>
      </c>
      <c r="C717" s="178" t="s">
        <v>6523</v>
      </c>
      <c r="D717" s="178" t="s">
        <v>6624</v>
      </c>
      <c r="E717" s="179">
        <v>35327</v>
      </c>
      <c r="F717" s="180">
        <v>20511</v>
      </c>
      <c r="G717" s="180">
        <v>0</v>
      </c>
      <c r="H717" s="180">
        <v>5129.46</v>
      </c>
      <c r="I717" s="180">
        <f t="shared" si="22"/>
        <v>25640.46</v>
      </c>
      <c r="J717" s="177" t="str">
        <f t="shared" si="23"/>
        <v>Date &gt; 1920</v>
      </c>
    </row>
    <row r="718" spans="1:10" x14ac:dyDescent="0.3">
      <c r="A718" s="178" t="s">
        <v>3371</v>
      </c>
      <c r="B718" s="178" t="s">
        <v>151</v>
      </c>
      <c r="C718" s="178" t="s">
        <v>6523</v>
      </c>
      <c r="D718" s="178" t="s">
        <v>6624</v>
      </c>
      <c r="E718" s="179">
        <v>36752</v>
      </c>
      <c r="F718" s="180">
        <v>19974</v>
      </c>
      <c r="G718" s="180">
        <v>0</v>
      </c>
      <c r="H718" s="180">
        <v>4992.6899999999996</v>
      </c>
      <c r="I718" s="180">
        <f t="shared" si="22"/>
        <v>24966.69</v>
      </c>
      <c r="J718" s="177" t="str">
        <f t="shared" si="23"/>
        <v>Date &gt; 1920</v>
      </c>
    </row>
    <row r="719" spans="1:10" x14ac:dyDescent="0.3">
      <c r="A719" s="178" t="s">
        <v>3371</v>
      </c>
      <c r="B719" s="178" t="s">
        <v>151</v>
      </c>
      <c r="C719" s="178" t="s">
        <v>6523</v>
      </c>
      <c r="D719" s="178" t="s">
        <v>6625</v>
      </c>
      <c r="E719" s="179">
        <v>34953</v>
      </c>
      <c r="F719" s="180">
        <v>408708.21</v>
      </c>
      <c r="G719" s="180">
        <v>0</v>
      </c>
      <c r="H719" s="180">
        <v>112705.91</v>
      </c>
      <c r="I719" s="180">
        <f t="shared" si="22"/>
        <v>521414.12</v>
      </c>
      <c r="J719" s="177" t="str">
        <f t="shared" si="23"/>
        <v>Date &gt; 1920</v>
      </c>
    </row>
    <row r="720" spans="1:10" x14ac:dyDescent="0.3">
      <c r="A720" s="178" t="s">
        <v>3371</v>
      </c>
      <c r="B720" s="178" t="s">
        <v>151</v>
      </c>
      <c r="C720" s="178" t="s">
        <v>6523</v>
      </c>
      <c r="D720" s="178" t="s">
        <v>6625</v>
      </c>
      <c r="E720" s="179">
        <v>34976</v>
      </c>
      <c r="F720" s="180">
        <v>117539.01</v>
      </c>
      <c r="G720" s="180">
        <v>0</v>
      </c>
      <c r="H720" s="180">
        <v>46852.41</v>
      </c>
      <c r="I720" s="180">
        <f t="shared" si="22"/>
        <v>164391.41999999998</v>
      </c>
      <c r="J720" s="177" t="str">
        <f t="shared" si="23"/>
        <v>Date &gt; 1920</v>
      </c>
    </row>
    <row r="721" spans="1:10" x14ac:dyDescent="0.3">
      <c r="A721" s="178" t="s">
        <v>3371</v>
      </c>
      <c r="B721" s="178" t="s">
        <v>151</v>
      </c>
      <c r="C721" s="178" t="s">
        <v>6523</v>
      </c>
      <c r="D721" s="178" t="s">
        <v>6625</v>
      </c>
      <c r="E721" s="179">
        <v>35173</v>
      </c>
      <c r="F721" s="180">
        <v>34762</v>
      </c>
      <c r="G721" s="180">
        <v>0</v>
      </c>
      <c r="H721" s="180">
        <v>43136.19</v>
      </c>
      <c r="I721" s="180">
        <f t="shared" si="22"/>
        <v>77898.19</v>
      </c>
      <c r="J721" s="177" t="str">
        <f t="shared" si="23"/>
        <v>Date &gt; 1920</v>
      </c>
    </row>
    <row r="722" spans="1:10" x14ac:dyDescent="0.3">
      <c r="A722" s="178" t="s">
        <v>3371</v>
      </c>
      <c r="B722" s="178" t="s">
        <v>151</v>
      </c>
      <c r="C722" s="178" t="s">
        <v>6523</v>
      </c>
      <c r="D722" s="178" t="s">
        <v>6625</v>
      </c>
      <c r="E722" s="179">
        <v>35202</v>
      </c>
      <c r="F722" s="180">
        <v>15347</v>
      </c>
      <c r="G722" s="180">
        <v>0</v>
      </c>
      <c r="H722" s="180">
        <v>0.43</v>
      </c>
      <c r="I722" s="180">
        <f t="shared" si="22"/>
        <v>15347.43</v>
      </c>
      <c r="J722" s="177" t="str">
        <f t="shared" si="23"/>
        <v>Date &gt; 1920</v>
      </c>
    </row>
    <row r="723" spans="1:10" x14ac:dyDescent="0.3">
      <c r="A723" s="178" t="s">
        <v>3371</v>
      </c>
      <c r="B723" s="178" t="s">
        <v>151</v>
      </c>
      <c r="C723" s="178" t="s">
        <v>6523</v>
      </c>
      <c r="D723" s="178" t="s">
        <v>6626</v>
      </c>
      <c r="E723" s="179">
        <v>35039</v>
      </c>
      <c r="F723" s="180">
        <v>711711.66</v>
      </c>
      <c r="G723" s="180">
        <v>0</v>
      </c>
      <c r="H723" s="180">
        <v>177927.91</v>
      </c>
      <c r="I723" s="180">
        <f t="shared" si="22"/>
        <v>889639.57000000007</v>
      </c>
      <c r="J723" s="177" t="str">
        <f t="shared" si="23"/>
        <v>Date &gt; 1920</v>
      </c>
    </row>
    <row r="724" spans="1:10" x14ac:dyDescent="0.3">
      <c r="A724" s="178" t="s">
        <v>3371</v>
      </c>
      <c r="B724" s="178" t="s">
        <v>151</v>
      </c>
      <c r="C724" s="178" t="s">
        <v>6523</v>
      </c>
      <c r="D724" s="178" t="s">
        <v>6626</v>
      </c>
      <c r="E724" s="179">
        <v>35100</v>
      </c>
      <c r="F724" s="180">
        <v>10393.02</v>
      </c>
      <c r="G724" s="180">
        <v>0</v>
      </c>
      <c r="H724" s="180">
        <v>2598.2600000000002</v>
      </c>
      <c r="I724" s="180">
        <f t="shared" si="22"/>
        <v>12991.28</v>
      </c>
      <c r="J724" s="177" t="str">
        <f t="shared" si="23"/>
        <v>Date &gt; 1920</v>
      </c>
    </row>
    <row r="725" spans="1:10" x14ac:dyDescent="0.3">
      <c r="A725" s="178" t="s">
        <v>3371</v>
      </c>
      <c r="B725" s="178" t="s">
        <v>151</v>
      </c>
      <c r="C725" s="178" t="s">
        <v>6523</v>
      </c>
      <c r="D725" s="178" t="s">
        <v>6626</v>
      </c>
      <c r="E725" s="179">
        <v>35159</v>
      </c>
      <c r="F725" s="180">
        <v>9487</v>
      </c>
      <c r="G725" s="180">
        <v>0</v>
      </c>
      <c r="H725" s="180">
        <v>2371.23</v>
      </c>
      <c r="I725" s="180">
        <f t="shared" si="22"/>
        <v>11858.23</v>
      </c>
      <c r="J725" s="177" t="str">
        <f t="shared" si="23"/>
        <v>Date &gt; 1920</v>
      </c>
    </row>
    <row r="726" spans="1:10" x14ac:dyDescent="0.3">
      <c r="A726" s="178" t="s">
        <v>3371</v>
      </c>
      <c r="B726" s="178" t="s">
        <v>151</v>
      </c>
      <c r="C726" s="178" t="s">
        <v>6523</v>
      </c>
      <c r="D726" s="178" t="s">
        <v>6626</v>
      </c>
      <c r="E726" s="179">
        <v>35230</v>
      </c>
      <c r="F726" s="180">
        <v>6363</v>
      </c>
      <c r="G726" s="180">
        <v>0</v>
      </c>
      <c r="H726" s="180">
        <v>1591.85</v>
      </c>
      <c r="I726" s="180">
        <f t="shared" si="22"/>
        <v>7954.85</v>
      </c>
      <c r="J726" s="177" t="str">
        <f t="shared" si="23"/>
        <v>Date &gt; 1920</v>
      </c>
    </row>
    <row r="727" spans="1:10" x14ac:dyDescent="0.3">
      <c r="A727" s="178" t="s">
        <v>3371</v>
      </c>
      <c r="B727" s="178" t="s">
        <v>151</v>
      </c>
      <c r="C727" s="178" t="s">
        <v>6523</v>
      </c>
      <c r="D727" s="178" t="s">
        <v>6626</v>
      </c>
      <c r="E727" s="179">
        <v>35327</v>
      </c>
      <c r="F727" s="180">
        <v>21943</v>
      </c>
      <c r="G727" s="180">
        <v>0</v>
      </c>
      <c r="H727" s="180">
        <v>5488.59</v>
      </c>
      <c r="I727" s="180">
        <f t="shared" si="22"/>
        <v>27431.59</v>
      </c>
      <c r="J727" s="177" t="str">
        <f t="shared" si="23"/>
        <v>Date &gt; 1920</v>
      </c>
    </row>
    <row r="728" spans="1:10" x14ac:dyDescent="0.3">
      <c r="A728" s="178" t="s">
        <v>3371</v>
      </c>
      <c r="B728" s="178" t="s">
        <v>151</v>
      </c>
      <c r="C728" s="178" t="s">
        <v>6523</v>
      </c>
      <c r="D728" s="178" t="s">
        <v>6626</v>
      </c>
      <c r="E728" s="179">
        <v>36752</v>
      </c>
      <c r="F728" s="180">
        <v>23551</v>
      </c>
      <c r="G728" s="180">
        <v>0</v>
      </c>
      <c r="H728" s="180">
        <v>5887.24</v>
      </c>
      <c r="I728" s="180">
        <f t="shared" si="22"/>
        <v>29438.239999999998</v>
      </c>
      <c r="J728" s="177" t="str">
        <f t="shared" si="23"/>
        <v>Date &gt; 1920</v>
      </c>
    </row>
    <row r="729" spans="1:10" x14ac:dyDescent="0.3">
      <c r="A729" s="178" t="s">
        <v>3371</v>
      </c>
      <c r="B729" s="178" t="s">
        <v>151</v>
      </c>
      <c r="C729" s="178" t="s">
        <v>6523</v>
      </c>
      <c r="D729" s="178" t="s">
        <v>6627</v>
      </c>
      <c r="E729" s="179">
        <v>35048</v>
      </c>
      <c r="F729" s="180">
        <v>321631.12</v>
      </c>
      <c r="G729" s="180">
        <v>0</v>
      </c>
      <c r="H729" s="180">
        <v>80407.77</v>
      </c>
      <c r="I729" s="180">
        <f t="shared" si="22"/>
        <v>402038.89</v>
      </c>
      <c r="J729" s="177" t="str">
        <f t="shared" si="23"/>
        <v>Date &gt; 1920</v>
      </c>
    </row>
    <row r="730" spans="1:10" x14ac:dyDescent="0.3">
      <c r="A730" s="178" t="s">
        <v>3371</v>
      </c>
      <c r="B730" s="178" t="s">
        <v>151</v>
      </c>
      <c r="C730" s="178" t="s">
        <v>6523</v>
      </c>
      <c r="D730" s="178" t="s">
        <v>6627</v>
      </c>
      <c r="E730" s="179">
        <v>35100</v>
      </c>
      <c r="F730" s="180">
        <v>1579658.67</v>
      </c>
      <c r="G730" s="180">
        <v>0</v>
      </c>
      <c r="H730" s="180">
        <v>394914.68</v>
      </c>
      <c r="I730" s="180">
        <f t="shared" si="22"/>
        <v>1974573.3499999999</v>
      </c>
      <c r="J730" s="177" t="str">
        <f t="shared" si="23"/>
        <v>Date &gt; 1920</v>
      </c>
    </row>
    <row r="731" spans="1:10" x14ac:dyDescent="0.3">
      <c r="A731" s="178" t="s">
        <v>3371</v>
      </c>
      <c r="B731" s="178" t="s">
        <v>151</v>
      </c>
      <c r="C731" s="178" t="s">
        <v>6523</v>
      </c>
      <c r="D731" s="178" t="s">
        <v>6627</v>
      </c>
      <c r="E731" s="179">
        <v>35107</v>
      </c>
      <c r="F731" s="180">
        <v>558702.61</v>
      </c>
      <c r="G731" s="180">
        <v>0</v>
      </c>
      <c r="H731" s="180">
        <v>139675.66</v>
      </c>
      <c r="I731" s="180">
        <f t="shared" si="22"/>
        <v>698378.27</v>
      </c>
      <c r="J731" s="177" t="str">
        <f t="shared" si="23"/>
        <v>Date &gt; 1920</v>
      </c>
    </row>
    <row r="732" spans="1:10" x14ac:dyDescent="0.3">
      <c r="A732" s="178" t="s">
        <v>3371</v>
      </c>
      <c r="B732" s="178" t="s">
        <v>151</v>
      </c>
      <c r="C732" s="178" t="s">
        <v>6523</v>
      </c>
      <c r="D732" s="178" t="s">
        <v>6627</v>
      </c>
      <c r="E732" s="179">
        <v>35145</v>
      </c>
      <c r="F732" s="180">
        <v>1368466</v>
      </c>
      <c r="G732" s="180">
        <v>0</v>
      </c>
      <c r="H732" s="180">
        <v>342116.2</v>
      </c>
      <c r="I732" s="180">
        <f t="shared" si="22"/>
        <v>1710582.2</v>
      </c>
      <c r="J732" s="177" t="str">
        <f t="shared" si="23"/>
        <v>Date &gt; 1920</v>
      </c>
    </row>
    <row r="733" spans="1:10" x14ac:dyDescent="0.3">
      <c r="A733" s="178" t="s">
        <v>3371</v>
      </c>
      <c r="B733" s="178" t="s">
        <v>151</v>
      </c>
      <c r="C733" s="178" t="s">
        <v>6523</v>
      </c>
      <c r="D733" s="178" t="s">
        <v>6627</v>
      </c>
      <c r="E733" s="179">
        <v>35277</v>
      </c>
      <c r="F733" s="180">
        <v>2144761</v>
      </c>
      <c r="G733" s="180">
        <v>0</v>
      </c>
      <c r="H733" s="180">
        <v>536191.74</v>
      </c>
      <c r="I733" s="180">
        <f t="shared" si="22"/>
        <v>2680952.7400000002</v>
      </c>
      <c r="J733" s="177" t="str">
        <f t="shared" si="23"/>
        <v>Date &gt; 1920</v>
      </c>
    </row>
    <row r="734" spans="1:10" x14ac:dyDescent="0.3">
      <c r="A734" s="178" t="s">
        <v>3371</v>
      </c>
      <c r="B734" s="178" t="s">
        <v>151</v>
      </c>
      <c r="C734" s="178" t="s">
        <v>6523</v>
      </c>
      <c r="D734" s="178" t="s">
        <v>6627</v>
      </c>
      <c r="E734" s="179">
        <v>35403</v>
      </c>
      <c r="F734" s="180">
        <v>762840</v>
      </c>
      <c r="G734" s="180">
        <v>0</v>
      </c>
      <c r="H734" s="180">
        <v>190709.63</v>
      </c>
      <c r="I734" s="180">
        <f t="shared" si="22"/>
        <v>953549.63</v>
      </c>
      <c r="J734" s="177" t="str">
        <f t="shared" si="23"/>
        <v>Date &gt; 1920</v>
      </c>
    </row>
    <row r="735" spans="1:10" x14ac:dyDescent="0.3">
      <c r="A735" s="178" t="s">
        <v>3371</v>
      </c>
      <c r="B735" s="178" t="s">
        <v>151</v>
      </c>
      <c r="C735" s="178" t="s">
        <v>6523</v>
      </c>
      <c r="D735" s="178" t="s">
        <v>6627</v>
      </c>
      <c r="E735" s="179">
        <v>35537</v>
      </c>
      <c r="F735" s="180">
        <v>400176</v>
      </c>
      <c r="G735" s="180">
        <v>0</v>
      </c>
      <c r="H735" s="180">
        <v>100044.33</v>
      </c>
      <c r="I735" s="180">
        <f t="shared" si="22"/>
        <v>500220.33</v>
      </c>
      <c r="J735" s="177" t="str">
        <f t="shared" si="23"/>
        <v>Date &gt; 1920</v>
      </c>
    </row>
    <row r="736" spans="1:10" x14ac:dyDescent="0.3">
      <c r="A736" s="178" t="s">
        <v>3371</v>
      </c>
      <c r="B736" s="178" t="s">
        <v>151</v>
      </c>
      <c r="C736" s="178" t="s">
        <v>6523</v>
      </c>
      <c r="D736" s="178" t="s">
        <v>6627</v>
      </c>
      <c r="E736" s="179">
        <v>36354</v>
      </c>
      <c r="F736" s="180">
        <v>1116367</v>
      </c>
      <c r="G736" s="180">
        <v>0</v>
      </c>
      <c r="H736" s="180">
        <v>279091.88</v>
      </c>
      <c r="I736" s="180">
        <f t="shared" si="22"/>
        <v>1395458.88</v>
      </c>
      <c r="J736" s="177" t="str">
        <f t="shared" si="23"/>
        <v>Date &gt; 1920</v>
      </c>
    </row>
    <row r="737" spans="1:10" x14ac:dyDescent="0.3">
      <c r="A737" s="178" t="s">
        <v>3371</v>
      </c>
      <c r="B737" s="178" t="s">
        <v>151</v>
      </c>
      <c r="C737" s="178" t="s">
        <v>6523</v>
      </c>
      <c r="D737" s="178" t="s">
        <v>6627</v>
      </c>
      <c r="E737" s="179">
        <v>36426</v>
      </c>
      <c r="F737" s="180">
        <v>67397</v>
      </c>
      <c r="G737" s="180">
        <v>0</v>
      </c>
      <c r="H737" s="180">
        <v>32943.370000000003</v>
      </c>
      <c r="I737" s="180">
        <f t="shared" si="22"/>
        <v>100340.37</v>
      </c>
      <c r="J737" s="177" t="str">
        <f t="shared" si="23"/>
        <v>Date &gt; 1920</v>
      </c>
    </row>
    <row r="738" spans="1:10" x14ac:dyDescent="0.3">
      <c r="A738" s="178" t="s">
        <v>3371</v>
      </c>
      <c r="B738" s="178" t="s">
        <v>151</v>
      </c>
      <c r="C738" s="178" t="s">
        <v>6523</v>
      </c>
      <c r="D738" s="178" t="s">
        <v>6628</v>
      </c>
      <c r="E738" s="179">
        <v>35039</v>
      </c>
      <c r="F738" s="180">
        <v>679025.58</v>
      </c>
      <c r="G738" s="180">
        <v>0</v>
      </c>
      <c r="H738" s="180">
        <v>169756.39</v>
      </c>
      <c r="I738" s="180">
        <f t="shared" si="22"/>
        <v>848781.97</v>
      </c>
      <c r="J738" s="177" t="str">
        <f t="shared" si="23"/>
        <v>Date &gt; 1920</v>
      </c>
    </row>
    <row r="739" spans="1:10" x14ac:dyDescent="0.3">
      <c r="A739" s="178" t="s">
        <v>3371</v>
      </c>
      <c r="B739" s="178" t="s">
        <v>151</v>
      </c>
      <c r="C739" s="178" t="s">
        <v>6523</v>
      </c>
      <c r="D739" s="178" t="s">
        <v>6628</v>
      </c>
      <c r="E739" s="179">
        <v>35101</v>
      </c>
      <c r="F739" s="180">
        <v>70706.559999999998</v>
      </c>
      <c r="G739" s="180">
        <v>0</v>
      </c>
      <c r="H739" s="180">
        <v>17676.650000000001</v>
      </c>
      <c r="I739" s="180">
        <f t="shared" si="22"/>
        <v>88383.209999999992</v>
      </c>
      <c r="J739" s="177" t="str">
        <f t="shared" si="23"/>
        <v>Date &gt; 1920</v>
      </c>
    </row>
    <row r="740" spans="1:10" x14ac:dyDescent="0.3">
      <c r="A740" s="178" t="s">
        <v>3371</v>
      </c>
      <c r="B740" s="178" t="s">
        <v>151</v>
      </c>
      <c r="C740" s="178" t="s">
        <v>6523</v>
      </c>
      <c r="D740" s="178" t="s">
        <v>6628</v>
      </c>
      <c r="E740" s="179">
        <v>35159</v>
      </c>
      <c r="F740" s="180">
        <v>16273</v>
      </c>
      <c r="G740" s="180">
        <v>0</v>
      </c>
      <c r="H740" s="180">
        <v>4068.24</v>
      </c>
      <c r="I740" s="180">
        <f t="shared" si="22"/>
        <v>20341.239999999998</v>
      </c>
      <c r="J740" s="177" t="str">
        <f t="shared" si="23"/>
        <v>Date &gt; 1920</v>
      </c>
    </row>
    <row r="741" spans="1:10" x14ac:dyDescent="0.3">
      <c r="A741" s="178" t="s">
        <v>3371</v>
      </c>
      <c r="B741" s="178" t="s">
        <v>151</v>
      </c>
      <c r="C741" s="178" t="s">
        <v>6523</v>
      </c>
      <c r="D741" s="178" t="s">
        <v>6628</v>
      </c>
      <c r="E741" s="179">
        <v>35230</v>
      </c>
      <c r="F741" s="180">
        <v>4820</v>
      </c>
      <c r="G741" s="180">
        <v>0</v>
      </c>
      <c r="H741" s="180">
        <v>1204.49</v>
      </c>
      <c r="I741" s="180">
        <f t="shared" si="22"/>
        <v>6024.49</v>
      </c>
      <c r="J741" s="177" t="str">
        <f t="shared" si="23"/>
        <v>Date &gt; 1920</v>
      </c>
    </row>
    <row r="742" spans="1:10" x14ac:dyDescent="0.3">
      <c r="A742" s="178" t="s">
        <v>3371</v>
      </c>
      <c r="B742" s="178" t="s">
        <v>151</v>
      </c>
      <c r="C742" s="178" t="s">
        <v>6523</v>
      </c>
      <c r="D742" s="178" t="s">
        <v>6628</v>
      </c>
      <c r="E742" s="179">
        <v>35327</v>
      </c>
      <c r="F742" s="180">
        <v>119706</v>
      </c>
      <c r="G742" s="180">
        <v>0</v>
      </c>
      <c r="H742" s="180">
        <v>29928.92</v>
      </c>
      <c r="I742" s="180">
        <f t="shared" si="22"/>
        <v>149634.91999999998</v>
      </c>
      <c r="J742" s="177" t="str">
        <f t="shared" si="23"/>
        <v>Date &gt; 1920</v>
      </c>
    </row>
    <row r="743" spans="1:10" x14ac:dyDescent="0.3">
      <c r="A743" s="178" t="s">
        <v>3371</v>
      </c>
      <c r="B743" s="178" t="s">
        <v>151</v>
      </c>
      <c r="C743" s="178" t="s">
        <v>6523</v>
      </c>
      <c r="D743" s="178" t="s">
        <v>6628</v>
      </c>
      <c r="E743" s="179">
        <v>36752</v>
      </c>
      <c r="F743" s="180">
        <v>35350</v>
      </c>
      <c r="G743" s="180">
        <v>0</v>
      </c>
      <c r="H743" s="180">
        <v>8839.9599999999991</v>
      </c>
      <c r="I743" s="180">
        <f t="shared" si="22"/>
        <v>44189.96</v>
      </c>
      <c r="J743" s="177" t="str">
        <f t="shared" si="23"/>
        <v>Date &gt; 1920</v>
      </c>
    </row>
    <row r="744" spans="1:10" x14ac:dyDescent="0.3">
      <c r="A744" s="178" t="s">
        <v>3371</v>
      </c>
      <c r="B744" s="178" t="s">
        <v>151</v>
      </c>
      <c r="C744" s="178" t="s">
        <v>6523</v>
      </c>
      <c r="D744" s="178" t="s">
        <v>6629</v>
      </c>
      <c r="E744" s="179">
        <v>35354</v>
      </c>
      <c r="F744" s="180">
        <v>1909291</v>
      </c>
      <c r="G744" s="180">
        <v>0</v>
      </c>
      <c r="H744" s="180">
        <v>477323</v>
      </c>
      <c r="I744" s="180">
        <f t="shared" si="22"/>
        <v>2386614</v>
      </c>
      <c r="J744" s="177" t="str">
        <f t="shared" si="23"/>
        <v>Date &gt; 1920</v>
      </c>
    </row>
    <row r="745" spans="1:10" x14ac:dyDescent="0.3">
      <c r="A745" s="178" t="s">
        <v>3371</v>
      </c>
      <c r="B745" s="178" t="s">
        <v>151</v>
      </c>
      <c r="C745" s="178" t="s">
        <v>6523</v>
      </c>
      <c r="D745" s="178" t="s">
        <v>6630</v>
      </c>
      <c r="E745" s="179">
        <v>35039</v>
      </c>
      <c r="F745" s="180">
        <v>842958.74</v>
      </c>
      <c r="G745" s="180">
        <v>0</v>
      </c>
      <c r="H745" s="180">
        <v>210739.68</v>
      </c>
      <c r="I745" s="180">
        <f t="shared" si="22"/>
        <v>1053698.42</v>
      </c>
      <c r="J745" s="177" t="str">
        <f t="shared" si="23"/>
        <v>Date &gt; 1920</v>
      </c>
    </row>
    <row r="746" spans="1:10" x14ac:dyDescent="0.3">
      <c r="A746" s="178" t="s">
        <v>3371</v>
      </c>
      <c r="B746" s="178" t="s">
        <v>151</v>
      </c>
      <c r="C746" s="178" t="s">
        <v>6523</v>
      </c>
      <c r="D746" s="178" t="s">
        <v>6630</v>
      </c>
      <c r="E746" s="179">
        <v>35101</v>
      </c>
      <c r="F746" s="180">
        <v>91862.78</v>
      </c>
      <c r="G746" s="180">
        <v>0</v>
      </c>
      <c r="H746" s="180">
        <v>22965.7</v>
      </c>
      <c r="I746" s="180">
        <f t="shared" si="22"/>
        <v>114828.48</v>
      </c>
      <c r="J746" s="177" t="str">
        <f t="shared" si="23"/>
        <v>Date &gt; 1920</v>
      </c>
    </row>
    <row r="747" spans="1:10" x14ac:dyDescent="0.3">
      <c r="A747" s="178" t="s">
        <v>3371</v>
      </c>
      <c r="B747" s="178" t="s">
        <v>151</v>
      </c>
      <c r="C747" s="178" t="s">
        <v>6523</v>
      </c>
      <c r="D747" s="178" t="s">
        <v>6630</v>
      </c>
      <c r="E747" s="179">
        <v>35159</v>
      </c>
      <c r="F747" s="180">
        <v>8595</v>
      </c>
      <c r="G747" s="180">
        <v>0</v>
      </c>
      <c r="H747" s="180">
        <v>2148.96</v>
      </c>
      <c r="I747" s="180">
        <f t="shared" si="22"/>
        <v>10743.96</v>
      </c>
      <c r="J747" s="177" t="str">
        <f t="shared" si="23"/>
        <v>Date &gt; 1920</v>
      </c>
    </row>
    <row r="748" spans="1:10" x14ac:dyDescent="0.3">
      <c r="A748" s="178" t="s">
        <v>3371</v>
      </c>
      <c r="B748" s="178" t="s">
        <v>151</v>
      </c>
      <c r="C748" s="178" t="s">
        <v>6523</v>
      </c>
      <c r="D748" s="178" t="s">
        <v>6630</v>
      </c>
      <c r="E748" s="179">
        <v>35230</v>
      </c>
      <c r="F748" s="180">
        <v>5169</v>
      </c>
      <c r="G748" s="180">
        <v>0</v>
      </c>
      <c r="H748" s="180">
        <v>1292.04</v>
      </c>
      <c r="I748" s="180">
        <f t="shared" si="22"/>
        <v>6461.04</v>
      </c>
      <c r="J748" s="177" t="str">
        <f t="shared" si="23"/>
        <v>Date &gt; 1920</v>
      </c>
    </row>
    <row r="749" spans="1:10" x14ac:dyDescent="0.3">
      <c r="A749" s="178" t="s">
        <v>3371</v>
      </c>
      <c r="B749" s="178" t="s">
        <v>151</v>
      </c>
      <c r="C749" s="178" t="s">
        <v>6523</v>
      </c>
      <c r="D749" s="178" t="s">
        <v>6630</v>
      </c>
      <c r="E749" s="179">
        <v>35327</v>
      </c>
      <c r="F749" s="180">
        <v>50147</v>
      </c>
      <c r="G749" s="180">
        <v>0</v>
      </c>
      <c r="H749" s="180">
        <v>12540.1</v>
      </c>
      <c r="I749" s="180">
        <f t="shared" si="22"/>
        <v>62687.1</v>
      </c>
      <c r="J749" s="177" t="str">
        <f t="shared" si="23"/>
        <v>Date &gt; 1920</v>
      </c>
    </row>
    <row r="750" spans="1:10" x14ac:dyDescent="0.3">
      <c r="A750" s="178" t="s">
        <v>3371</v>
      </c>
      <c r="B750" s="178" t="s">
        <v>151</v>
      </c>
      <c r="C750" s="178" t="s">
        <v>6523</v>
      </c>
      <c r="D750" s="178" t="s">
        <v>6630</v>
      </c>
      <c r="E750" s="179">
        <v>36752</v>
      </c>
      <c r="F750" s="180">
        <v>28596</v>
      </c>
      <c r="G750" s="180">
        <v>0</v>
      </c>
      <c r="H750" s="180">
        <v>7153.18</v>
      </c>
      <c r="I750" s="180">
        <f t="shared" si="22"/>
        <v>35749.18</v>
      </c>
      <c r="J750" s="177" t="str">
        <f t="shared" si="23"/>
        <v>Date &gt; 1920</v>
      </c>
    </row>
    <row r="751" spans="1:10" x14ac:dyDescent="0.3">
      <c r="A751" s="178" t="s">
        <v>3371</v>
      </c>
      <c r="B751" s="178" t="s">
        <v>151</v>
      </c>
      <c r="C751" s="178" t="s">
        <v>6523</v>
      </c>
      <c r="D751" s="178" t="s">
        <v>6631</v>
      </c>
      <c r="E751" s="179">
        <v>35025</v>
      </c>
      <c r="F751" s="180">
        <v>90079.11</v>
      </c>
      <c r="G751" s="180">
        <v>0</v>
      </c>
      <c r="H751" s="180">
        <v>30026.36</v>
      </c>
      <c r="I751" s="180">
        <f t="shared" si="22"/>
        <v>120105.47</v>
      </c>
      <c r="J751" s="177" t="str">
        <f t="shared" si="23"/>
        <v>Date &gt; 1920</v>
      </c>
    </row>
    <row r="752" spans="1:10" x14ac:dyDescent="0.3">
      <c r="A752" s="178" t="s">
        <v>3371</v>
      </c>
      <c r="B752" s="178" t="s">
        <v>151</v>
      </c>
      <c r="C752" s="178" t="s">
        <v>6523</v>
      </c>
      <c r="D752" s="178" t="s">
        <v>6631</v>
      </c>
      <c r="E752" s="179">
        <v>35025</v>
      </c>
      <c r="F752" s="180">
        <v>268341.94</v>
      </c>
      <c r="G752" s="180">
        <v>0</v>
      </c>
      <c r="H752" s="180">
        <v>89447.3</v>
      </c>
      <c r="I752" s="180">
        <f t="shared" si="22"/>
        <v>357789.24</v>
      </c>
      <c r="J752" s="177" t="str">
        <f t="shared" si="23"/>
        <v>Date &gt; 1920</v>
      </c>
    </row>
    <row r="753" spans="1:10" x14ac:dyDescent="0.3">
      <c r="A753" s="178" t="s">
        <v>3371</v>
      </c>
      <c r="B753" s="178" t="s">
        <v>151</v>
      </c>
      <c r="C753" s="178" t="s">
        <v>6523</v>
      </c>
      <c r="D753" s="178" t="s">
        <v>6631</v>
      </c>
      <c r="E753" s="179">
        <v>35048</v>
      </c>
      <c r="F753" s="180">
        <v>104025</v>
      </c>
      <c r="G753" s="180">
        <v>0</v>
      </c>
      <c r="H753" s="180">
        <v>34675</v>
      </c>
      <c r="I753" s="180">
        <f t="shared" si="22"/>
        <v>138700</v>
      </c>
      <c r="J753" s="177" t="str">
        <f t="shared" si="23"/>
        <v>Date &gt; 1920</v>
      </c>
    </row>
    <row r="754" spans="1:10" x14ac:dyDescent="0.3">
      <c r="A754" s="178" t="s">
        <v>3371</v>
      </c>
      <c r="B754" s="178" t="s">
        <v>151</v>
      </c>
      <c r="C754" s="178" t="s">
        <v>6523</v>
      </c>
      <c r="D754" s="178" t="s">
        <v>6631</v>
      </c>
      <c r="E754" s="179">
        <v>35258</v>
      </c>
      <c r="F754" s="180">
        <v>28153</v>
      </c>
      <c r="G754" s="180">
        <v>0</v>
      </c>
      <c r="H754" s="180">
        <v>9384.49</v>
      </c>
      <c r="I754" s="180">
        <f t="shared" si="22"/>
        <v>37537.49</v>
      </c>
      <c r="J754" s="177" t="str">
        <f t="shared" si="23"/>
        <v>Date &gt; 1920</v>
      </c>
    </row>
    <row r="755" spans="1:10" x14ac:dyDescent="0.3">
      <c r="A755" s="178" t="s">
        <v>3371</v>
      </c>
      <c r="B755" s="178" t="s">
        <v>151</v>
      </c>
      <c r="C755" s="178" t="s">
        <v>6523</v>
      </c>
      <c r="D755" s="178" t="s">
        <v>6632</v>
      </c>
      <c r="E755" s="179">
        <v>26690</v>
      </c>
      <c r="F755" s="180">
        <v>741748.06</v>
      </c>
      <c r="G755" s="180">
        <v>377417.22</v>
      </c>
      <c r="H755" s="180">
        <v>390503.61</v>
      </c>
      <c r="I755" s="180">
        <f t="shared" si="22"/>
        <v>1509668.8900000001</v>
      </c>
      <c r="J755" s="177" t="str">
        <f t="shared" si="23"/>
        <v>Date &gt; 1920</v>
      </c>
    </row>
    <row r="756" spans="1:10" x14ac:dyDescent="0.3">
      <c r="A756" s="178" t="s">
        <v>3371</v>
      </c>
      <c r="B756" s="178" t="s">
        <v>151</v>
      </c>
      <c r="C756" s="178" t="s">
        <v>6523</v>
      </c>
      <c r="D756" s="178" t="s">
        <v>6633</v>
      </c>
      <c r="E756" s="179">
        <v>35025</v>
      </c>
      <c r="F756" s="180">
        <v>625001.73</v>
      </c>
      <c r="G756" s="180">
        <v>0</v>
      </c>
      <c r="H756" s="180">
        <v>208333.87</v>
      </c>
      <c r="I756" s="180">
        <f t="shared" si="22"/>
        <v>833335.6</v>
      </c>
      <c r="J756" s="177" t="str">
        <f t="shared" si="23"/>
        <v>Date &gt; 1920</v>
      </c>
    </row>
    <row r="757" spans="1:10" x14ac:dyDescent="0.3">
      <c r="A757" s="178" t="s">
        <v>3371</v>
      </c>
      <c r="B757" s="178" t="s">
        <v>151</v>
      </c>
      <c r="C757" s="178" t="s">
        <v>6523</v>
      </c>
      <c r="D757" s="178" t="s">
        <v>6633</v>
      </c>
      <c r="E757" s="179">
        <v>35048</v>
      </c>
      <c r="F757" s="180">
        <v>193825.84</v>
      </c>
      <c r="G757" s="180">
        <v>0</v>
      </c>
      <c r="H757" s="180">
        <v>64608.57</v>
      </c>
      <c r="I757" s="180">
        <f t="shared" si="22"/>
        <v>258434.41</v>
      </c>
      <c r="J757" s="177" t="str">
        <f t="shared" si="23"/>
        <v>Date &gt; 1920</v>
      </c>
    </row>
    <row r="758" spans="1:10" x14ac:dyDescent="0.3">
      <c r="A758" s="178" t="s">
        <v>3371</v>
      </c>
      <c r="B758" s="178" t="s">
        <v>151</v>
      </c>
      <c r="C758" s="178" t="s">
        <v>6523</v>
      </c>
      <c r="D758" s="178" t="s">
        <v>6633</v>
      </c>
      <c r="E758" s="179">
        <v>35101</v>
      </c>
      <c r="F758" s="180">
        <v>154674.85999999999</v>
      </c>
      <c r="G758" s="180">
        <v>0</v>
      </c>
      <c r="H758" s="180">
        <v>51558.29</v>
      </c>
      <c r="I758" s="180">
        <f t="shared" si="22"/>
        <v>206233.15</v>
      </c>
      <c r="J758" s="177" t="str">
        <f t="shared" si="23"/>
        <v>Date &gt; 1920</v>
      </c>
    </row>
    <row r="759" spans="1:10" x14ac:dyDescent="0.3">
      <c r="A759" s="178" t="s">
        <v>3371</v>
      </c>
      <c r="B759" s="178" t="s">
        <v>151</v>
      </c>
      <c r="C759" s="178" t="s">
        <v>6523</v>
      </c>
      <c r="D759" s="178" t="s">
        <v>6633</v>
      </c>
      <c r="E759" s="179">
        <v>35107</v>
      </c>
      <c r="F759" s="180">
        <v>180667.29</v>
      </c>
      <c r="G759" s="180">
        <v>0</v>
      </c>
      <c r="H759" s="180">
        <v>60222.43</v>
      </c>
      <c r="I759" s="180">
        <f t="shared" si="22"/>
        <v>240889.72</v>
      </c>
      <c r="J759" s="177" t="str">
        <f t="shared" si="23"/>
        <v>Date &gt; 1920</v>
      </c>
    </row>
    <row r="760" spans="1:10" x14ac:dyDescent="0.3">
      <c r="A760" s="178" t="s">
        <v>3371</v>
      </c>
      <c r="B760" s="178" t="s">
        <v>151</v>
      </c>
      <c r="C760" s="178" t="s">
        <v>6523</v>
      </c>
      <c r="D760" s="178" t="s">
        <v>6633</v>
      </c>
      <c r="E760" s="179">
        <v>35145</v>
      </c>
      <c r="F760" s="180">
        <v>175759</v>
      </c>
      <c r="G760" s="180">
        <v>0</v>
      </c>
      <c r="H760" s="180">
        <v>58586.98</v>
      </c>
      <c r="I760" s="180">
        <f t="shared" si="22"/>
        <v>234345.98</v>
      </c>
      <c r="J760" s="177" t="str">
        <f t="shared" si="23"/>
        <v>Date &gt; 1920</v>
      </c>
    </row>
    <row r="761" spans="1:10" x14ac:dyDescent="0.3">
      <c r="A761" s="178" t="s">
        <v>3371</v>
      </c>
      <c r="B761" s="178" t="s">
        <v>151</v>
      </c>
      <c r="C761" s="178" t="s">
        <v>6523</v>
      </c>
      <c r="D761" s="178" t="s">
        <v>6633</v>
      </c>
      <c r="E761" s="179">
        <v>35173</v>
      </c>
      <c r="F761" s="180">
        <v>414992</v>
      </c>
      <c r="G761" s="180">
        <v>0</v>
      </c>
      <c r="H761" s="180">
        <v>138330.21</v>
      </c>
      <c r="I761" s="180">
        <f t="shared" si="22"/>
        <v>553322.21</v>
      </c>
      <c r="J761" s="177" t="str">
        <f t="shared" si="23"/>
        <v>Date &gt; 1920</v>
      </c>
    </row>
    <row r="762" spans="1:10" x14ac:dyDescent="0.3">
      <c r="A762" s="178" t="s">
        <v>3371</v>
      </c>
      <c r="B762" s="178" t="s">
        <v>151</v>
      </c>
      <c r="C762" s="178" t="s">
        <v>6523</v>
      </c>
      <c r="D762" s="178" t="s">
        <v>6633</v>
      </c>
      <c r="E762" s="179">
        <v>35291</v>
      </c>
      <c r="F762" s="180">
        <v>249461</v>
      </c>
      <c r="G762" s="180">
        <v>0</v>
      </c>
      <c r="H762" s="180">
        <v>83153.759999999995</v>
      </c>
      <c r="I762" s="180">
        <f t="shared" si="22"/>
        <v>332614.76</v>
      </c>
      <c r="J762" s="177" t="str">
        <f t="shared" si="23"/>
        <v>Date &gt; 1920</v>
      </c>
    </row>
    <row r="763" spans="1:10" x14ac:dyDescent="0.3">
      <c r="A763" s="178" t="s">
        <v>3371</v>
      </c>
      <c r="B763" s="178" t="s">
        <v>151</v>
      </c>
      <c r="C763" s="178" t="s">
        <v>6523</v>
      </c>
      <c r="D763" s="178" t="s">
        <v>6633</v>
      </c>
      <c r="E763" s="179">
        <v>36354</v>
      </c>
      <c r="F763" s="180">
        <v>180618</v>
      </c>
      <c r="G763" s="180">
        <v>0</v>
      </c>
      <c r="H763" s="180">
        <v>65961.740000000005</v>
      </c>
      <c r="I763" s="180">
        <f t="shared" si="22"/>
        <v>246579.74</v>
      </c>
      <c r="J763" s="177" t="str">
        <f t="shared" si="23"/>
        <v>Date &gt; 1920</v>
      </c>
    </row>
    <row r="764" spans="1:10" x14ac:dyDescent="0.3">
      <c r="A764" s="178" t="s">
        <v>3371</v>
      </c>
      <c r="B764" s="178" t="s">
        <v>151</v>
      </c>
      <c r="C764" s="178" t="s">
        <v>6523</v>
      </c>
      <c r="D764" s="178" t="s">
        <v>6633</v>
      </c>
      <c r="E764" s="179">
        <v>36383</v>
      </c>
      <c r="F764" s="180">
        <v>18702</v>
      </c>
      <c r="G764" s="180">
        <v>0</v>
      </c>
      <c r="H764" s="180">
        <v>58563</v>
      </c>
      <c r="I764" s="180">
        <f t="shared" si="22"/>
        <v>77265</v>
      </c>
      <c r="J764" s="177" t="str">
        <f t="shared" si="23"/>
        <v>Date &gt; 1920</v>
      </c>
    </row>
    <row r="765" spans="1:10" x14ac:dyDescent="0.3">
      <c r="A765" s="178" t="s">
        <v>3371</v>
      </c>
      <c r="B765" s="178" t="s">
        <v>151</v>
      </c>
      <c r="C765" s="178" t="s">
        <v>6523</v>
      </c>
      <c r="D765" s="178" t="s">
        <v>6634</v>
      </c>
      <c r="E765" s="179">
        <v>35039</v>
      </c>
      <c r="F765" s="180">
        <v>107925.9</v>
      </c>
      <c r="G765" s="180">
        <v>0</v>
      </c>
      <c r="H765" s="180">
        <v>26981.47</v>
      </c>
      <c r="I765" s="180">
        <f t="shared" si="22"/>
        <v>134907.37</v>
      </c>
      <c r="J765" s="177" t="str">
        <f t="shared" si="23"/>
        <v>Date &gt; 1920</v>
      </c>
    </row>
    <row r="766" spans="1:10" x14ac:dyDescent="0.3">
      <c r="A766" s="178" t="s">
        <v>3371</v>
      </c>
      <c r="B766" s="178" t="s">
        <v>151</v>
      </c>
      <c r="C766" s="178" t="s">
        <v>6523</v>
      </c>
      <c r="D766" s="178" t="s">
        <v>6634</v>
      </c>
      <c r="E766" s="179">
        <v>35101</v>
      </c>
      <c r="F766" s="180">
        <v>596814.84</v>
      </c>
      <c r="G766" s="180">
        <v>0</v>
      </c>
      <c r="H766" s="180">
        <v>149203.71</v>
      </c>
      <c r="I766" s="180">
        <f t="shared" si="22"/>
        <v>746018.54999999993</v>
      </c>
      <c r="J766" s="177" t="str">
        <f t="shared" si="23"/>
        <v>Date &gt; 1920</v>
      </c>
    </row>
    <row r="767" spans="1:10" x14ac:dyDescent="0.3">
      <c r="A767" s="178" t="s">
        <v>3371</v>
      </c>
      <c r="B767" s="178" t="s">
        <v>151</v>
      </c>
      <c r="C767" s="178" t="s">
        <v>6523</v>
      </c>
      <c r="D767" s="178" t="s">
        <v>6634</v>
      </c>
      <c r="E767" s="179">
        <v>35159</v>
      </c>
      <c r="F767" s="180">
        <v>188694</v>
      </c>
      <c r="G767" s="180">
        <v>0</v>
      </c>
      <c r="H767" s="180">
        <v>47173.64</v>
      </c>
      <c r="I767" s="180">
        <f t="shared" si="22"/>
        <v>235867.64</v>
      </c>
      <c r="J767" s="177" t="str">
        <f t="shared" si="23"/>
        <v>Date &gt; 1920</v>
      </c>
    </row>
    <row r="768" spans="1:10" x14ac:dyDescent="0.3">
      <c r="A768" s="178" t="s">
        <v>3371</v>
      </c>
      <c r="B768" s="178" t="s">
        <v>151</v>
      </c>
      <c r="C768" s="178" t="s">
        <v>6523</v>
      </c>
      <c r="D768" s="178" t="s">
        <v>6634</v>
      </c>
      <c r="E768" s="179">
        <v>35230</v>
      </c>
      <c r="F768" s="180">
        <v>32354</v>
      </c>
      <c r="G768" s="180">
        <v>0</v>
      </c>
      <c r="H768" s="180">
        <v>8087.88</v>
      </c>
      <c r="I768" s="180">
        <f t="shared" si="22"/>
        <v>40441.879999999997</v>
      </c>
      <c r="J768" s="177" t="str">
        <f t="shared" si="23"/>
        <v>Date &gt; 1920</v>
      </c>
    </row>
    <row r="769" spans="1:10" x14ac:dyDescent="0.3">
      <c r="A769" s="178" t="s">
        <v>3371</v>
      </c>
      <c r="B769" s="178" t="s">
        <v>151</v>
      </c>
      <c r="C769" s="178" t="s">
        <v>6523</v>
      </c>
      <c r="D769" s="178" t="s">
        <v>6634</v>
      </c>
      <c r="E769" s="179">
        <v>35327</v>
      </c>
      <c r="F769" s="180">
        <v>28566</v>
      </c>
      <c r="G769" s="180">
        <v>0</v>
      </c>
      <c r="H769" s="180">
        <v>7143.44</v>
      </c>
      <c r="I769" s="180">
        <f t="shared" si="22"/>
        <v>35709.440000000002</v>
      </c>
      <c r="J769" s="177" t="str">
        <f t="shared" si="23"/>
        <v>Date &gt; 1920</v>
      </c>
    </row>
    <row r="770" spans="1:10" x14ac:dyDescent="0.3">
      <c r="A770" s="178" t="s">
        <v>3371</v>
      </c>
      <c r="B770" s="178" t="s">
        <v>151</v>
      </c>
      <c r="C770" s="178" t="s">
        <v>6523</v>
      </c>
      <c r="D770" s="178" t="s">
        <v>6634</v>
      </c>
      <c r="E770" s="179">
        <v>36752</v>
      </c>
      <c r="F770" s="180">
        <v>20670</v>
      </c>
      <c r="G770" s="180">
        <v>0</v>
      </c>
      <c r="H770" s="180">
        <v>5169.72</v>
      </c>
      <c r="I770" s="180">
        <f t="shared" si="22"/>
        <v>25839.72</v>
      </c>
      <c r="J770" s="177" t="str">
        <f t="shared" si="23"/>
        <v>Date &gt; 1920</v>
      </c>
    </row>
    <row r="771" spans="1:10" x14ac:dyDescent="0.3">
      <c r="A771" s="178" t="s">
        <v>3371</v>
      </c>
      <c r="B771" s="178" t="s">
        <v>151</v>
      </c>
      <c r="C771" s="178" t="s">
        <v>6523</v>
      </c>
      <c r="D771" s="178" t="s">
        <v>6635</v>
      </c>
      <c r="E771" s="179">
        <v>35101</v>
      </c>
      <c r="F771" s="180">
        <v>193602.37</v>
      </c>
      <c r="G771" s="180">
        <v>0</v>
      </c>
      <c r="H771" s="180">
        <v>48400.59</v>
      </c>
      <c r="I771" s="180">
        <f t="shared" si="22"/>
        <v>242002.96</v>
      </c>
      <c r="J771" s="177" t="str">
        <f t="shared" si="23"/>
        <v>Date &gt; 1920</v>
      </c>
    </row>
    <row r="772" spans="1:10" x14ac:dyDescent="0.3">
      <c r="A772" s="178" t="s">
        <v>3371</v>
      </c>
      <c r="B772" s="178" t="s">
        <v>151</v>
      </c>
      <c r="C772" s="178" t="s">
        <v>6523</v>
      </c>
      <c r="D772" s="178" t="s">
        <v>6635</v>
      </c>
      <c r="E772" s="179">
        <v>35159</v>
      </c>
      <c r="F772" s="180">
        <v>564821</v>
      </c>
      <c r="G772" s="180">
        <v>0</v>
      </c>
      <c r="H772" s="180">
        <v>141204.69</v>
      </c>
      <c r="I772" s="180">
        <f t="shared" si="22"/>
        <v>706025.69</v>
      </c>
      <c r="J772" s="177" t="str">
        <f t="shared" si="23"/>
        <v>Date &gt; 1920</v>
      </c>
    </row>
    <row r="773" spans="1:10" x14ac:dyDescent="0.3">
      <c r="A773" s="178" t="s">
        <v>3371</v>
      </c>
      <c r="B773" s="178" t="s">
        <v>151</v>
      </c>
      <c r="C773" s="178" t="s">
        <v>6523</v>
      </c>
      <c r="D773" s="178" t="s">
        <v>6635</v>
      </c>
      <c r="E773" s="179">
        <v>35230</v>
      </c>
      <c r="F773" s="180">
        <v>88186</v>
      </c>
      <c r="G773" s="180">
        <v>0</v>
      </c>
      <c r="H773" s="180">
        <v>22047.78</v>
      </c>
      <c r="I773" s="180">
        <f t="shared" ref="I773:I836" si="24">SUM(F773:H773)</f>
        <v>110233.78</v>
      </c>
      <c r="J773" s="177" t="str">
        <f t="shared" ref="J773:J836" si="25">IF(OR(YEAR(E773)&gt; 1920, ISBLANK(E773)), "Date &gt; 1920", "Sketchy date")</f>
        <v>Date &gt; 1920</v>
      </c>
    </row>
    <row r="774" spans="1:10" x14ac:dyDescent="0.3">
      <c r="A774" s="178" t="s">
        <v>3371</v>
      </c>
      <c r="B774" s="178" t="s">
        <v>151</v>
      </c>
      <c r="C774" s="178" t="s">
        <v>6523</v>
      </c>
      <c r="D774" s="178" t="s">
        <v>6635</v>
      </c>
      <c r="E774" s="179">
        <v>35327</v>
      </c>
      <c r="F774" s="180">
        <v>23264</v>
      </c>
      <c r="G774" s="180">
        <v>0</v>
      </c>
      <c r="H774" s="180">
        <v>5816.75</v>
      </c>
      <c r="I774" s="180">
        <f t="shared" si="24"/>
        <v>29080.75</v>
      </c>
      <c r="J774" s="177" t="str">
        <f t="shared" si="25"/>
        <v>Date &gt; 1920</v>
      </c>
    </row>
    <row r="775" spans="1:10" x14ac:dyDescent="0.3">
      <c r="A775" s="178" t="s">
        <v>3371</v>
      </c>
      <c r="B775" s="178" t="s">
        <v>151</v>
      </c>
      <c r="C775" s="178" t="s">
        <v>6523</v>
      </c>
      <c r="D775" s="178" t="s">
        <v>6635</v>
      </c>
      <c r="E775" s="179">
        <v>36752</v>
      </c>
      <c r="F775" s="180">
        <v>45645</v>
      </c>
      <c r="G775" s="180">
        <v>0</v>
      </c>
      <c r="H775" s="180">
        <v>11413.45</v>
      </c>
      <c r="I775" s="180">
        <f t="shared" si="24"/>
        <v>57058.45</v>
      </c>
      <c r="J775" s="177" t="str">
        <f t="shared" si="25"/>
        <v>Date &gt; 1920</v>
      </c>
    </row>
    <row r="776" spans="1:10" x14ac:dyDescent="0.3">
      <c r="A776" s="178" t="s">
        <v>3371</v>
      </c>
      <c r="B776" s="178" t="s">
        <v>151</v>
      </c>
      <c r="C776" s="178" t="s">
        <v>6523</v>
      </c>
      <c r="D776" s="178" t="s">
        <v>6636</v>
      </c>
      <c r="E776" s="179">
        <v>35159</v>
      </c>
      <c r="F776" s="180">
        <v>863783</v>
      </c>
      <c r="G776" s="180">
        <v>0</v>
      </c>
      <c r="H776" s="180">
        <v>215945.83</v>
      </c>
      <c r="I776" s="180">
        <f t="shared" si="24"/>
        <v>1079728.83</v>
      </c>
      <c r="J776" s="177" t="str">
        <f t="shared" si="25"/>
        <v>Date &gt; 1920</v>
      </c>
    </row>
    <row r="777" spans="1:10" x14ac:dyDescent="0.3">
      <c r="A777" s="178" t="s">
        <v>3371</v>
      </c>
      <c r="B777" s="178" t="s">
        <v>151</v>
      </c>
      <c r="C777" s="178" t="s">
        <v>6523</v>
      </c>
      <c r="D777" s="178" t="s">
        <v>6636</v>
      </c>
      <c r="E777" s="179">
        <v>35230</v>
      </c>
      <c r="F777" s="180">
        <v>81740</v>
      </c>
      <c r="G777" s="180">
        <v>0</v>
      </c>
      <c r="H777" s="180">
        <v>20433.990000000002</v>
      </c>
      <c r="I777" s="180">
        <f t="shared" si="24"/>
        <v>102173.99</v>
      </c>
      <c r="J777" s="177" t="str">
        <f t="shared" si="25"/>
        <v>Date &gt; 1920</v>
      </c>
    </row>
    <row r="778" spans="1:10" x14ac:dyDescent="0.3">
      <c r="A778" s="178" t="s">
        <v>3371</v>
      </c>
      <c r="B778" s="178" t="s">
        <v>151</v>
      </c>
      <c r="C778" s="178" t="s">
        <v>6523</v>
      </c>
      <c r="D778" s="178" t="s">
        <v>6636</v>
      </c>
      <c r="E778" s="179">
        <v>35327</v>
      </c>
      <c r="F778" s="180">
        <v>29601</v>
      </c>
      <c r="G778" s="180">
        <v>0</v>
      </c>
      <c r="H778" s="180">
        <v>7403.78</v>
      </c>
      <c r="I778" s="180">
        <f t="shared" si="24"/>
        <v>37004.78</v>
      </c>
      <c r="J778" s="177" t="str">
        <f t="shared" si="25"/>
        <v>Date &gt; 1920</v>
      </c>
    </row>
    <row r="779" spans="1:10" x14ac:dyDescent="0.3">
      <c r="A779" s="178" t="s">
        <v>3371</v>
      </c>
      <c r="B779" s="178" t="s">
        <v>151</v>
      </c>
      <c r="C779" s="178" t="s">
        <v>6523</v>
      </c>
      <c r="D779" s="178" t="s">
        <v>6636</v>
      </c>
      <c r="E779" s="179">
        <v>36752</v>
      </c>
      <c r="F779" s="180">
        <v>39705</v>
      </c>
      <c r="G779" s="180">
        <v>0</v>
      </c>
      <c r="H779" s="180">
        <v>9927.73</v>
      </c>
      <c r="I779" s="180">
        <f t="shared" si="24"/>
        <v>49632.729999999996</v>
      </c>
      <c r="J779" s="177" t="str">
        <f t="shared" si="25"/>
        <v>Date &gt; 1920</v>
      </c>
    </row>
    <row r="780" spans="1:10" x14ac:dyDescent="0.3">
      <c r="A780" s="178" t="s">
        <v>3371</v>
      </c>
      <c r="B780" s="178" t="s">
        <v>151</v>
      </c>
      <c r="C780" s="178" t="s">
        <v>6523</v>
      </c>
      <c r="D780" s="178" t="s">
        <v>6637</v>
      </c>
      <c r="E780" s="179">
        <v>35048</v>
      </c>
      <c r="F780" s="180">
        <v>129129.94</v>
      </c>
      <c r="G780" s="180">
        <v>0</v>
      </c>
      <c r="H780" s="180">
        <v>43043.31</v>
      </c>
      <c r="I780" s="180">
        <f t="shared" si="24"/>
        <v>172173.25</v>
      </c>
      <c r="J780" s="177" t="str">
        <f t="shared" si="25"/>
        <v>Date &gt; 1920</v>
      </c>
    </row>
    <row r="781" spans="1:10" x14ac:dyDescent="0.3">
      <c r="A781" s="178" t="s">
        <v>3371</v>
      </c>
      <c r="B781" s="178" t="s">
        <v>151</v>
      </c>
      <c r="C781" s="178" t="s">
        <v>6523</v>
      </c>
      <c r="D781" s="178" t="s">
        <v>6637</v>
      </c>
      <c r="E781" s="179">
        <v>35101</v>
      </c>
      <c r="F781" s="180">
        <v>274732.13</v>
      </c>
      <c r="G781" s="180">
        <v>0</v>
      </c>
      <c r="H781" s="180">
        <v>91577.37</v>
      </c>
      <c r="I781" s="180">
        <f t="shared" si="24"/>
        <v>366309.5</v>
      </c>
      <c r="J781" s="177" t="str">
        <f t="shared" si="25"/>
        <v>Date &gt; 1920</v>
      </c>
    </row>
    <row r="782" spans="1:10" x14ac:dyDescent="0.3">
      <c r="A782" s="178" t="s">
        <v>3371</v>
      </c>
      <c r="B782" s="178" t="s">
        <v>151</v>
      </c>
      <c r="C782" s="178" t="s">
        <v>6523</v>
      </c>
      <c r="D782" s="178" t="s">
        <v>6637</v>
      </c>
      <c r="E782" s="179">
        <v>35107</v>
      </c>
      <c r="F782" s="180">
        <v>267373.12</v>
      </c>
      <c r="G782" s="180">
        <v>0</v>
      </c>
      <c r="H782" s="180">
        <v>89124.38</v>
      </c>
      <c r="I782" s="180">
        <f t="shared" si="24"/>
        <v>356497.5</v>
      </c>
      <c r="J782" s="177" t="str">
        <f t="shared" si="25"/>
        <v>Date &gt; 1920</v>
      </c>
    </row>
    <row r="783" spans="1:10" x14ac:dyDescent="0.3">
      <c r="A783" s="178" t="s">
        <v>3371</v>
      </c>
      <c r="B783" s="178" t="s">
        <v>151</v>
      </c>
      <c r="C783" s="178" t="s">
        <v>6523</v>
      </c>
      <c r="D783" s="178" t="s">
        <v>6637</v>
      </c>
      <c r="E783" s="179">
        <v>35230</v>
      </c>
      <c r="F783" s="180">
        <v>665104</v>
      </c>
      <c r="G783" s="180">
        <v>0</v>
      </c>
      <c r="H783" s="180">
        <v>221701.38</v>
      </c>
      <c r="I783" s="180">
        <f t="shared" si="24"/>
        <v>886805.38</v>
      </c>
      <c r="J783" s="177" t="str">
        <f t="shared" si="25"/>
        <v>Date &gt; 1920</v>
      </c>
    </row>
    <row r="784" spans="1:10" x14ac:dyDescent="0.3">
      <c r="A784" s="178" t="s">
        <v>3371</v>
      </c>
      <c r="B784" s="178" t="s">
        <v>151</v>
      </c>
      <c r="C784" s="178" t="s">
        <v>6523</v>
      </c>
      <c r="D784" s="178" t="s">
        <v>6637</v>
      </c>
      <c r="E784" s="179">
        <v>35258</v>
      </c>
      <c r="F784" s="180">
        <v>1208661</v>
      </c>
      <c r="G784" s="180">
        <v>0</v>
      </c>
      <c r="H784" s="180">
        <v>402887.1</v>
      </c>
      <c r="I784" s="180">
        <f t="shared" si="24"/>
        <v>1611548.1</v>
      </c>
      <c r="J784" s="177" t="str">
        <f t="shared" si="25"/>
        <v>Date &gt; 1920</v>
      </c>
    </row>
    <row r="785" spans="1:10" x14ac:dyDescent="0.3">
      <c r="A785" s="178" t="s">
        <v>3371</v>
      </c>
      <c r="B785" s="178" t="s">
        <v>151</v>
      </c>
      <c r="C785" s="178" t="s">
        <v>6523</v>
      </c>
      <c r="D785" s="178" t="s">
        <v>6637</v>
      </c>
      <c r="E785" s="179">
        <v>35277</v>
      </c>
      <c r="F785" s="180">
        <v>3069073</v>
      </c>
      <c r="G785" s="180">
        <v>0</v>
      </c>
      <c r="H785" s="180">
        <v>1023025.01</v>
      </c>
      <c r="I785" s="180">
        <f t="shared" si="24"/>
        <v>4092098.01</v>
      </c>
      <c r="J785" s="177" t="str">
        <f t="shared" si="25"/>
        <v>Date &gt; 1920</v>
      </c>
    </row>
    <row r="786" spans="1:10" x14ac:dyDescent="0.3">
      <c r="A786" s="178" t="s">
        <v>3371</v>
      </c>
      <c r="B786" s="178" t="s">
        <v>151</v>
      </c>
      <c r="C786" s="178" t="s">
        <v>6523</v>
      </c>
      <c r="D786" s="178" t="s">
        <v>6637</v>
      </c>
      <c r="E786" s="179">
        <v>35342</v>
      </c>
      <c r="F786" s="180">
        <v>1018114</v>
      </c>
      <c r="G786" s="180">
        <v>0</v>
      </c>
      <c r="H786" s="180">
        <v>339371.5</v>
      </c>
      <c r="I786" s="180">
        <f t="shared" si="24"/>
        <v>1357485.5</v>
      </c>
      <c r="J786" s="177" t="str">
        <f t="shared" si="25"/>
        <v>Date &gt; 1920</v>
      </c>
    </row>
    <row r="787" spans="1:10" x14ac:dyDescent="0.3">
      <c r="A787" s="178" t="s">
        <v>3371</v>
      </c>
      <c r="B787" s="178" t="s">
        <v>151</v>
      </c>
      <c r="C787" s="178" t="s">
        <v>6523</v>
      </c>
      <c r="D787" s="178" t="s">
        <v>6637</v>
      </c>
      <c r="E787" s="179">
        <v>35363</v>
      </c>
      <c r="F787" s="180">
        <v>547504</v>
      </c>
      <c r="G787" s="180">
        <v>0</v>
      </c>
      <c r="H787" s="180">
        <v>182501.53</v>
      </c>
      <c r="I787" s="180">
        <f t="shared" si="24"/>
        <v>730005.53</v>
      </c>
      <c r="J787" s="177" t="str">
        <f t="shared" si="25"/>
        <v>Date &gt; 1920</v>
      </c>
    </row>
    <row r="788" spans="1:10" x14ac:dyDescent="0.3">
      <c r="A788" s="178" t="s">
        <v>3371</v>
      </c>
      <c r="B788" s="178" t="s">
        <v>151</v>
      </c>
      <c r="C788" s="178" t="s">
        <v>6523</v>
      </c>
      <c r="D788" s="178" t="s">
        <v>6637</v>
      </c>
      <c r="E788" s="179">
        <v>35403</v>
      </c>
      <c r="F788" s="180">
        <v>689154</v>
      </c>
      <c r="G788" s="180">
        <v>0</v>
      </c>
      <c r="H788" s="180">
        <v>229716.76</v>
      </c>
      <c r="I788" s="180">
        <f t="shared" si="24"/>
        <v>918870.76</v>
      </c>
      <c r="J788" s="177" t="str">
        <f t="shared" si="25"/>
        <v>Date &gt; 1920</v>
      </c>
    </row>
    <row r="789" spans="1:10" x14ac:dyDescent="0.3">
      <c r="A789" s="178" t="s">
        <v>3371</v>
      </c>
      <c r="B789" s="178" t="s">
        <v>151</v>
      </c>
      <c r="C789" s="178" t="s">
        <v>6523</v>
      </c>
      <c r="D789" s="178" t="s">
        <v>6637</v>
      </c>
      <c r="E789" s="179">
        <v>35446</v>
      </c>
      <c r="F789" s="180">
        <v>128563</v>
      </c>
      <c r="G789" s="180">
        <v>0</v>
      </c>
      <c r="H789" s="180">
        <v>42855</v>
      </c>
      <c r="I789" s="180">
        <f t="shared" si="24"/>
        <v>171418</v>
      </c>
      <c r="J789" s="177" t="str">
        <f t="shared" si="25"/>
        <v>Date &gt; 1920</v>
      </c>
    </row>
    <row r="790" spans="1:10" x14ac:dyDescent="0.3">
      <c r="A790" s="178" t="s">
        <v>3371</v>
      </c>
      <c r="B790" s="178" t="s">
        <v>151</v>
      </c>
      <c r="C790" s="178" t="s">
        <v>6523</v>
      </c>
      <c r="D790" s="178" t="s">
        <v>6637</v>
      </c>
      <c r="E790" s="179">
        <v>35571</v>
      </c>
      <c r="F790" s="180">
        <v>180871</v>
      </c>
      <c r="G790" s="180">
        <v>0</v>
      </c>
      <c r="H790" s="180">
        <v>60290.07</v>
      </c>
      <c r="I790" s="180">
        <f t="shared" si="24"/>
        <v>241161.07</v>
      </c>
      <c r="J790" s="177" t="str">
        <f t="shared" si="25"/>
        <v>Date &gt; 1920</v>
      </c>
    </row>
    <row r="791" spans="1:10" x14ac:dyDescent="0.3">
      <c r="A791" s="178" t="s">
        <v>3371</v>
      </c>
      <c r="B791" s="178" t="s">
        <v>151</v>
      </c>
      <c r="C791" s="178" t="s">
        <v>6523</v>
      </c>
      <c r="D791" s="178" t="s">
        <v>6637</v>
      </c>
      <c r="E791" s="179">
        <v>36354</v>
      </c>
      <c r="F791" s="180">
        <v>62653</v>
      </c>
      <c r="G791" s="180">
        <v>0</v>
      </c>
      <c r="H791" s="180">
        <v>20884.939999999999</v>
      </c>
      <c r="I791" s="180">
        <f t="shared" si="24"/>
        <v>83537.94</v>
      </c>
      <c r="J791" s="177" t="str">
        <f t="shared" si="25"/>
        <v>Date &gt; 1920</v>
      </c>
    </row>
    <row r="792" spans="1:10" x14ac:dyDescent="0.3">
      <c r="A792" s="178" t="s">
        <v>3371</v>
      </c>
      <c r="B792" s="178" t="s">
        <v>151</v>
      </c>
      <c r="C792" s="178" t="s">
        <v>6523</v>
      </c>
      <c r="D792" s="178" t="s">
        <v>6637</v>
      </c>
      <c r="E792" s="179">
        <v>36679</v>
      </c>
      <c r="F792" s="180">
        <v>63574</v>
      </c>
      <c r="G792" s="180">
        <v>0</v>
      </c>
      <c r="H792" s="180">
        <v>68008.160000000003</v>
      </c>
      <c r="I792" s="180">
        <f t="shared" si="24"/>
        <v>131582.16</v>
      </c>
      <c r="J792" s="177" t="str">
        <f t="shared" si="25"/>
        <v>Date &gt; 1920</v>
      </c>
    </row>
    <row r="793" spans="1:10" x14ac:dyDescent="0.3">
      <c r="A793" s="178" t="s">
        <v>3371</v>
      </c>
      <c r="B793" s="178" t="s">
        <v>151</v>
      </c>
      <c r="C793" s="178" t="s">
        <v>6523</v>
      </c>
      <c r="D793" s="178" t="s">
        <v>6638</v>
      </c>
      <c r="E793" s="179">
        <v>35863</v>
      </c>
      <c r="F793" s="180">
        <v>291090</v>
      </c>
      <c r="G793" s="180">
        <v>0</v>
      </c>
      <c r="H793" s="180">
        <v>97030.88</v>
      </c>
      <c r="I793" s="180">
        <f t="shared" si="24"/>
        <v>388120.88</v>
      </c>
      <c r="J793" s="177" t="str">
        <f t="shared" si="25"/>
        <v>Date &gt; 1920</v>
      </c>
    </row>
    <row r="794" spans="1:10" x14ac:dyDescent="0.3">
      <c r="A794" s="178" t="s">
        <v>3371</v>
      </c>
      <c r="B794" s="178" t="s">
        <v>151</v>
      </c>
      <c r="C794" s="178" t="s">
        <v>6523</v>
      </c>
      <c r="D794" s="178" t="s">
        <v>6638</v>
      </c>
      <c r="E794" s="179">
        <v>35928</v>
      </c>
      <c r="F794" s="180">
        <v>15810</v>
      </c>
      <c r="G794" s="180">
        <v>0</v>
      </c>
      <c r="H794" s="180">
        <v>5269.12</v>
      </c>
      <c r="I794" s="180">
        <f t="shared" si="24"/>
        <v>21079.119999999999</v>
      </c>
      <c r="J794" s="177" t="str">
        <f t="shared" si="25"/>
        <v>Date &gt; 1920</v>
      </c>
    </row>
    <row r="795" spans="1:10" x14ac:dyDescent="0.3">
      <c r="A795" s="178" t="s">
        <v>3371</v>
      </c>
      <c r="B795" s="178" t="s">
        <v>151</v>
      </c>
      <c r="C795" s="178" t="s">
        <v>6523</v>
      </c>
      <c r="D795" s="178" t="s">
        <v>6638</v>
      </c>
      <c r="E795" s="179">
        <v>36354</v>
      </c>
      <c r="F795" s="180">
        <v>168623</v>
      </c>
      <c r="G795" s="180">
        <v>0</v>
      </c>
      <c r="H795" s="180">
        <v>56207.75</v>
      </c>
      <c r="I795" s="180">
        <f t="shared" si="24"/>
        <v>224830.75</v>
      </c>
      <c r="J795" s="177" t="str">
        <f t="shared" si="25"/>
        <v>Date &gt; 1920</v>
      </c>
    </row>
    <row r="796" spans="1:10" x14ac:dyDescent="0.3">
      <c r="A796" s="178" t="s">
        <v>3371</v>
      </c>
      <c r="B796" s="178" t="s">
        <v>151</v>
      </c>
      <c r="C796" s="178" t="s">
        <v>6523</v>
      </c>
      <c r="D796" s="178" t="s">
        <v>6638</v>
      </c>
      <c r="E796" s="179">
        <v>36489</v>
      </c>
      <c r="F796" s="180">
        <v>14377</v>
      </c>
      <c r="G796" s="180">
        <v>0</v>
      </c>
      <c r="H796" s="180">
        <v>4792.25</v>
      </c>
      <c r="I796" s="180">
        <f t="shared" si="24"/>
        <v>19169.25</v>
      </c>
      <c r="J796" s="177" t="str">
        <f t="shared" si="25"/>
        <v>Date &gt; 1920</v>
      </c>
    </row>
    <row r="797" spans="1:10" x14ac:dyDescent="0.3">
      <c r="A797" s="178" t="s">
        <v>3371</v>
      </c>
      <c r="B797" s="178" t="s">
        <v>151</v>
      </c>
      <c r="C797" s="178" t="s">
        <v>6523</v>
      </c>
      <c r="D797" s="178" t="s">
        <v>6639</v>
      </c>
      <c r="E797" s="179">
        <v>35159</v>
      </c>
      <c r="F797" s="180">
        <v>172463</v>
      </c>
      <c r="G797" s="180">
        <v>0</v>
      </c>
      <c r="H797" s="180">
        <v>43116.02</v>
      </c>
      <c r="I797" s="180">
        <f t="shared" si="24"/>
        <v>215579.02</v>
      </c>
      <c r="J797" s="177" t="str">
        <f t="shared" si="25"/>
        <v>Date &gt; 1920</v>
      </c>
    </row>
    <row r="798" spans="1:10" x14ac:dyDescent="0.3">
      <c r="A798" s="178" t="s">
        <v>3371</v>
      </c>
      <c r="B798" s="178" t="s">
        <v>151</v>
      </c>
      <c r="C798" s="178" t="s">
        <v>6523</v>
      </c>
      <c r="D798" s="178" t="s">
        <v>6639</v>
      </c>
      <c r="E798" s="179">
        <v>35230</v>
      </c>
      <c r="F798" s="180">
        <v>569449</v>
      </c>
      <c r="G798" s="180">
        <v>0</v>
      </c>
      <c r="H798" s="180">
        <v>142361.79</v>
      </c>
      <c r="I798" s="180">
        <f t="shared" si="24"/>
        <v>711810.79</v>
      </c>
      <c r="J798" s="177" t="str">
        <f t="shared" si="25"/>
        <v>Date &gt; 1920</v>
      </c>
    </row>
    <row r="799" spans="1:10" x14ac:dyDescent="0.3">
      <c r="A799" s="178" t="s">
        <v>3371</v>
      </c>
      <c r="B799" s="178" t="s">
        <v>151</v>
      </c>
      <c r="C799" s="178" t="s">
        <v>6523</v>
      </c>
      <c r="D799" s="178" t="s">
        <v>6639</v>
      </c>
      <c r="E799" s="179">
        <v>35327</v>
      </c>
      <c r="F799" s="180">
        <v>92460</v>
      </c>
      <c r="G799" s="180">
        <v>0</v>
      </c>
      <c r="H799" s="180">
        <v>23118.720000000001</v>
      </c>
      <c r="I799" s="180">
        <f t="shared" si="24"/>
        <v>115578.72</v>
      </c>
      <c r="J799" s="177" t="str">
        <f t="shared" si="25"/>
        <v>Date &gt; 1920</v>
      </c>
    </row>
    <row r="800" spans="1:10" x14ac:dyDescent="0.3">
      <c r="A800" s="178" t="s">
        <v>3371</v>
      </c>
      <c r="B800" s="178" t="s">
        <v>151</v>
      </c>
      <c r="C800" s="178" t="s">
        <v>6523</v>
      </c>
      <c r="D800" s="178" t="s">
        <v>6639</v>
      </c>
      <c r="E800" s="179">
        <v>36368</v>
      </c>
      <c r="F800" s="180">
        <v>32972</v>
      </c>
      <c r="G800" s="180">
        <v>0</v>
      </c>
      <c r="H800" s="180">
        <v>8242.02</v>
      </c>
      <c r="I800" s="180">
        <f t="shared" si="24"/>
        <v>41214.020000000004</v>
      </c>
      <c r="J800" s="177" t="str">
        <f t="shared" si="25"/>
        <v>Date &gt; 1920</v>
      </c>
    </row>
    <row r="801" spans="1:10" x14ac:dyDescent="0.3">
      <c r="A801" s="178" t="s">
        <v>3371</v>
      </c>
      <c r="B801" s="178" t="s">
        <v>151</v>
      </c>
      <c r="C801" s="178" t="s">
        <v>6523</v>
      </c>
      <c r="D801" s="178" t="s">
        <v>6639</v>
      </c>
      <c r="E801" s="179">
        <v>36725</v>
      </c>
      <c r="F801" s="180">
        <v>20424</v>
      </c>
      <c r="G801" s="180">
        <v>0</v>
      </c>
      <c r="H801" s="180">
        <v>5105.3900000000003</v>
      </c>
      <c r="I801" s="180">
        <f t="shared" si="24"/>
        <v>25529.39</v>
      </c>
      <c r="J801" s="177" t="str">
        <f t="shared" si="25"/>
        <v>Date &gt; 1920</v>
      </c>
    </row>
    <row r="802" spans="1:10" x14ac:dyDescent="0.3">
      <c r="A802" s="178" t="s">
        <v>3371</v>
      </c>
      <c r="B802" s="178" t="s">
        <v>151</v>
      </c>
      <c r="C802" s="178" t="s">
        <v>6523</v>
      </c>
      <c r="D802" s="178" t="s">
        <v>6639</v>
      </c>
      <c r="E802" s="179">
        <v>36752</v>
      </c>
      <c r="F802" s="180">
        <v>63271</v>
      </c>
      <c r="G802" s="180">
        <v>0</v>
      </c>
      <c r="H802" s="180">
        <v>15816.06</v>
      </c>
      <c r="I802" s="180">
        <f t="shared" si="24"/>
        <v>79087.06</v>
      </c>
      <c r="J802" s="177" t="str">
        <f t="shared" si="25"/>
        <v>Date &gt; 1920</v>
      </c>
    </row>
    <row r="803" spans="1:10" x14ac:dyDescent="0.3">
      <c r="A803" s="178" t="s">
        <v>3371</v>
      </c>
      <c r="B803" s="178" t="s">
        <v>151</v>
      </c>
      <c r="C803" s="178" t="s">
        <v>6523</v>
      </c>
      <c r="D803" s="178" t="s">
        <v>6639</v>
      </c>
      <c r="E803" s="179">
        <v>36752</v>
      </c>
      <c r="F803" s="180">
        <v>434384</v>
      </c>
      <c r="G803" s="180">
        <v>0</v>
      </c>
      <c r="H803" s="180">
        <v>116450.88</v>
      </c>
      <c r="I803" s="180">
        <f t="shared" si="24"/>
        <v>550834.88</v>
      </c>
      <c r="J803" s="177" t="str">
        <f t="shared" si="25"/>
        <v>Date &gt; 1920</v>
      </c>
    </row>
    <row r="804" spans="1:10" x14ac:dyDescent="0.3">
      <c r="A804" s="178" t="s">
        <v>3371</v>
      </c>
      <c r="B804" s="178" t="s">
        <v>151</v>
      </c>
      <c r="C804" s="178" t="s">
        <v>6523</v>
      </c>
      <c r="D804" s="178" t="s">
        <v>6640</v>
      </c>
      <c r="E804" s="179">
        <v>35363</v>
      </c>
      <c r="F804" s="180">
        <v>1025206</v>
      </c>
      <c r="G804" s="180">
        <v>0</v>
      </c>
      <c r="H804" s="180">
        <v>256302.7</v>
      </c>
      <c r="I804" s="180">
        <f t="shared" si="24"/>
        <v>1281508.7</v>
      </c>
      <c r="J804" s="177" t="str">
        <f t="shared" si="25"/>
        <v>Date &gt; 1920</v>
      </c>
    </row>
    <row r="805" spans="1:10" x14ac:dyDescent="0.3">
      <c r="A805" s="178" t="s">
        <v>3371</v>
      </c>
      <c r="B805" s="178" t="s">
        <v>151</v>
      </c>
      <c r="C805" s="178" t="s">
        <v>6523</v>
      </c>
      <c r="D805" s="178" t="s">
        <v>6640</v>
      </c>
      <c r="E805" s="179">
        <v>35537</v>
      </c>
      <c r="F805" s="180">
        <v>68632</v>
      </c>
      <c r="G805" s="180">
        <v>0</v>
      </c>
      <c r="H805" s="180">
        <v>17158.55</v>
      </c>
      <c r="I805" s="180">
        <f t="shared" si="24"/>
        <v>85790.55</v>
      </c>
      <c r="J805" s="177" t="str">
        <f t="shared" si="25"/>
        <v>Date &gt; 1920</v>
      </c>
    </row>
    <row r="806" spans="1:10" x14ac:dyDescent="0.3">
      <c r="A806" s="178" t="s">
        <v>3371</v>
      </c>
      <c r="B806" s="178" t="s">
        <v>151</v>
      </c>
      <c r="C806" s="178" t="s">
        <v>6523</v>
      </c>
      <c r="D806" s="178" t="s">
        <v>6640</v>
      </c>
      <c r="E806" s="179">
        <v>36426</v>
      </c>
      <c r="F806" s="180">
        <v>7761</v>
      </c>
      <c r="G806" s="180">
        <v>0</v>
      </c>
      <c r="H806" s="180">
        <v>1941.74</v>
      </c>
      <c r="I806" s="180">
        <f t="shared" si="24"/>
        <v>9702.74</v>
      </c>
      <c r="J806" s="177" t="str">
        <f t="shared" si="25"/>
        <v>Date &gt; 1920</v>
      </c>
    </row>
    <row r="807" spans="1:10" x14ac:dyDescent="0.3">
      <c r="A807" s="178" t="s">
        <v>3371</v>
      </c>
      <c r="B807" s="178" t="s">
        <v>151</v>
      </c>
      <c r="C807" s="178" t="s">
        <v>6523</v>
      </c>
      <c r="D807" s="178" t="s">
        <v>6640</v>
      </c>
      <c r="E807" s="179">
        <v>36594</v>
      </c>
      <c r="F807" s="180">
        <v>25388</v>
      </c>
      <c r="G807" s="180">
        <v>0</v>
      </c>
      <c r="H807" s="180">
        <v>6346.71</v>
      </c>
      <c r="I807" s="180">
        <f t="shared" si="24"/>
        <v>31734.71</v>
      </c>
      <c r="J807" s="177" t="str">
        <f t="shared" si="25"/>
        <v>Date &gt; 1920</v>
      </c>
    </row>
    <row r="808" spans="1:10" x14ac:dyDescent="0.3">
      <c r="A808" s="178" t="s">
        <v>3371</v>
      </c>
      <c r="B808" s="178" t="s">
        <v>151</v>
      </c>
      <c r="C808" s="178" t="s">
        <v>6523</v>
      </c>
      <c r="D808" s="178" t="s">
        <v>6641</v>
      </c>
      <c r="E808" s="179">
        <v>36321</v>
      </c>
      <c r="F808" s="180">
        <v>0</v>
      </c>
      <c r="G808" s="180">
        <v>50000</v>
      </c>
      <c r="H808" s="180">
        <v>71400</v>
      </c>
      <c r="I808" s="180">
        <f t="shared" si="24"/>
        <v>121400</v>
      </c>
      <c r="J808" s="177" t="str">
        <f t="shared" si="25"/>
        <v>Date &gt; 1920</v>
      </c>
    </row>
    <row r="809" spans="1:10" x14ac:dyDescent="0.3">
      <c r="A809" s="178" t="s">
        <v>3371</v>
      </c>
      <c r="B809" s="178" t="s">
        <v>151</v>
      </c>
      <c r="C809" s="178" t="s">
        <v>6523</v>
      </c>
      <c r="D809" s="178" t="s">
        <v>6642</v>
      </c>
      <c r="E809" s="179">
        <v>26690</v>
      </c>
      <c r="F809" s="180">
        <v>29521.47</v>
      </c>
      <c r="G809" s="180">
        <v>14760.74</v>
      </c>
      <c r="H809" s="180">
        <v>14760.74</v>
      </c>
      <c r="I809" s="180">
        <f t="shared" si="24"/>
        <v>59042.95</v>
      </c>
      <c r="J809" s="177" t="str">
        <f t="shared" si="25"/>
        <v>Date &gt; 1920</v>
      </c>
    </row>
    <row r="810" spans="1:10" x14ac:dyDescent="0.3">
      <c r="A810" s="178" t="s">
        <v>3371</v>
      </c>
      <c r="B810" s="178" t="s">
        <v>151</v>
      </c>
      <c r="C810" s="178" t="s">
        <v>6523</v>
      </c>
      <c r="D810" s="178" t="s">
        <v>6643</v>
      </c>
      <c r="E810" s="179">
        <v>35363</v>
      </c>
      <c r="F810" s="180">
        <v>1042764</v>
      </c>
      <c r="G810" s="180">
        <v>0</v>
      </c>
      <c r="H810" s="180">
        <v>260695.72</v>
      </c>
      <c r="I810" s="180">
        <f t="shared" si="24"/>
        <v>1303459.72</v>
      </c>
      <c r="J810" s="177" t="str">
        <f t="shared" si="25"/>
        <v>Date &gt; 1920</v>
      </c>
    </row>
    <row r="811" spans="1:10" x14ac:dyDescent="0.3">
      <c r="A811" s="178" t="s">
        <v>3371</v>
      </c>
      <c r="B811" s="178" t="s">
        <v>151</v>
      </c>
      <c r="C811" s="178" t="s">
        <v>6523</v>
      </c>
      <c r="D811" s="178" t="s">
        <v>6643</v>
      </c>
      <c r="E811" s="179">
        <v>35537</v>
      </c>
      <c r="F811" s="180">
        <v>90262</v>
      </c>
      <c r="G811" s="180">
        <v>0</v>
      </c>
      <c r="H811" s="180">
        <v>22858.46</v>
      </c>
      <c r="I811" s="180">
        <f t="shared" si="24"/>
        <v>113120.45999999999</v>
      </c>
      <c r="J811" s="177" t="str">
        <f t="shared" si="25"/>
        <v>Date &gt; 1920</v>
      </c>
    </row>
    <row r="812" spans="1:10" x14ac:dyDescent="0.3">
      <c r="A812" s="178" t="s">
        <v>3371</v>
      </c>
      <c r="B812" s="178" t="s">
        <v>151</v>
      </c>
      <c r="C812" s="178" t="s">
        <v>6523</v>
      </c>
      <c r="D812" s="178" t="s">
        <v>6643</v>
      </c>
      <c r="E812" s="179">
        <v>36426</v>
      </c>
      <c r="F812" s="180">
        <v>12456</v>
      </c>
      <c r="G812" s="180">
        <v>0</v>
      </c>
      <c r="H812" s="180">
        <v>3113.71</v>
      </c>
      <c r="I812" s="180">
        <f t="shared" si="24"/>
        <v>15569.71</v>
      </c>
      <c r="J812" s="177" t="str">
        <f t="shared" si="25"/>
        <v>Date &gt; 1920</v>
      </c>
    </row>
    <row r="813" spans="1:10" x14ac:dyDescent="0.3">
      <c r="A813" s="178" t="s">
        <v>3371</v>
      </c>
      <c r="B813" s="178" t="s">
        <v>151</v>
      </c>
      <c r="C813" s="178" t="s">
        <v>6523</v>
      </c>
      <c r="D813" s="178" t="s">
        <v>6643</v>
      </c>
      <c r="E813" s="179">
        <v>36594</v>
      </c>
      <c r="F813" s="180">
        <v>42179</v>
      </c>
      <c r="G813" s="180">
        <v>0</v>
      </c>
      <c r="H813" s="180">
        <v>10555.71</v>
      </c>
      <c r="I813" s="180">
        <f t="shared" si="24"/>
        <v>52734.71</v>
      </c>
      <c r="J813" s="177" t="str">
        <f t="shared" si="25"/>
        <v>Date &gt; 1920</v>
      </c>
    </row>
    <row r="814" spans="1:10" x14ac:dyDescent="0.3">
      <c r="A814" s="178" t="s">
        <v>3371</v>
      </c>
      <c r="B814" s="178" t="s">
        <v>151</v>
      </c>
      <c r="C814" s="178" t="s">
        <v>6523</v>
      </c>
      <c r="D814" s="178" t="s">
        <v>6644</v>
      </c>
      <c r="E814" s="179">
        <v>35258</v>
      </c>
      <c r="F814" s="180">
        <v>787924</v>
      </c>
      <c r="G814" s="180">
        <v>0</v>
      </c>
      <c r="H814" s="180">
        <v>262642.53999999998</v>
      </c>
      <c r="I814" s="180">
        <f t="shared" si="24"/>
        <v>1050566.54</v>
      </c>
      <c r="J814" s="177" t="str">
        <f t="shared" si="25"/>
        <v>Date &gt; 1920</v>
      </c>
    </row>
    <row r="815" spans="1:10" x14ac:dyDescent="0.3">
      <c r="A815" s="178" t="s">
        <v>3371</v>
      </c>
      <c r="B815" s="178" t="s">
        <v>151</v>
      </c>
      <c r="C815" s="178" t="s">
        <v>6523</v>
      </c>
      <c r="D815" s="178" t="s">
        <v>6644</v>
      </c>
      <c r="E815" s="179">
        <v>35291</v>
      </c>
      <c r="F815" s="180">
        <v>587011</v>
      </c>
      <c r="G815" s="180">
        <v>0</v>
      </c>
      <c r="H815" s="180">
        <v>195670.35</v>
      </c>
      <c r="I815" s="180">
        <f t="shared" si="24"/>
        <v>782681.35</v>
      </c>
      <c r="J815" s="177" t="str">
        <f t="shared" si="25"/>
        <v>Date &gt; 1920</v>
      </c>
    </row>
    <row r="816" spans="1:10" x14ac:dyDescent="0.3">
      <c r="A816" s="178" t="s">
        <v>3371</v>
      </c>
      <c r="B816" s="178" t="s">
        <v>151</v>
      </c>
      <c r="C816" s="178" t="s">
        <v>6523</v>
      </c>
      <c r="D816" s="178" t="s">
        <v>6644</v>
      </c>
      <c r="E816" s="179">
        <v>35319</v>
      </c>
      <c r="F816" s="180">
        <v>822032</v>
      </c>
      <c r="G816" s="180">
        <v>0</v>
      </c>
      <c r="H816" s="180">
        <v>274009.8</v>
      </c>
      <c r="I816" s="180">
        <f t="shared" si="24"/>
        <v>1096041.8</v>
      </c>
      <c r="J816" s="177" t="str">
        <f t="shared" si="25"/>
        <v>Date &gt; 1920</v>
      </c>
    </row>
    <row r="817" spans="1:10" x14ac:dyDescent="0.3">
      <c r="A817" s="178" t="s">
        <v>3371</v>
      </c>
      <c r="B817" s="178" t="s">
        <v>151</v>
      </c>
      <c r="C817" s="178" t="s">
        <v>6523</v>
      </c>
      <c r="D817" s="178" t="s">
        <v>6644</v>
      </c>
      <c r="E817" s="179">
        <v>35354</v>
      </c>
      <c r="F817" s="180">
        <v>218585</v>
      </c>
      <c r="G817" s="180">
        <v>0</v>
      </c>
      <c r="H817" s="180">
        <v>72862.259999999995</v>
      </c>
      <c r="I817" s="180">
        <f t="shared" si="24"/>
        <v>291447.26</v>
      </c>
      <c r="J817" s="177" t="str">
        <f t="shared" si="25"/>
        <v>Date &gt; 1920</v>
      </c>
    </row>
    <row r="818" spans="1:10" x14ac:dyDescent="0.3">
      <c r="A818" s="178" t="s">
        <v>3371</v>
      </c>
      <c r="B818" s="178" t="s">
        <v>151</v>
      </c>
      <c r="C818" s="178" t="s">
        <v>6523</v>
      </c>
      <c r="D818" s="178" t="s">
        <v>6644</v>
      </c>
      <c r="E818" s="179">
        <v>35482</v>
      </c>
      <c r="F818" s="180">
        <v>82096</v>
      </c>
      <c r="G818" s="180">
        <v>0</v>
      </c>
      <c r="H818" s="180">
        <v>27364.81</v>
      </c>
      <c r="I818" s="180">
        <f t="shared" si="24"/>
        <v>109460.81</v>
      </c>
      <c r="J818" s="177" t="str">
        <f t="shared" si="25"/>
        <v>Date &gt; 1920</v>
      </c>
    </row>
    <row r="819" spans="1:10" x14ac:dyDescent="0.3">
      <c r="A819" s="178" t="s">
        <v>3371</v>
      </c>
      <c r="B819" s="178" t="s">
        <v>151</v>
      </c>
      <c r="C819" s="178" t="s">
        <v>6523</v>
      </c>
      <c r="D819" s="178" t="s">
        <v>6644</v>
      </c>
      <c r="E819" s="179">
        <v>36111</v>
      </c>
      <c r="F819" s="180">
        <v>7352</v>
      </c>
      <c r="G819" s="180">
        <v>0</v>
      </c>
      <c r="H819" s="180">
        <v>17869</v>
      </c>
      <c r="I819" s="180">
        <f t="shared" si="24"/>
        <v>25221</v>
      </c>
      <c r="J819" s="177" t="str">
        <f t="shared" si="25"/>
        <v>Date &gt; 1920</v>
      </c>
    </row>
    <row r="820" spans="1:10" x14ac:dyDescent="0.3">
      <c r="A820" s="178" t="s">
        <v>3371</v>
      </c>
      <c r="B820" s="178" t="s">
        <v>151</v>
      </c>
      <c r="C820" s="178" t="s">
        <v>6523</v>
      </c>
      <c r="D820" s="178" t="s">
        <v>6644</v>
      </c>
      <c r="E820" s="179">
        <v>36258</v>
      </c>
      <c r="F820" s="180">
        <v>15621</v>
      </c>
      <c r="G820" s="180">
        <v>0</v>
      </c>
      <c r="H820" s="180">
        <v>0</v>
      </c>
      <c r="I820" s="180">
        <f t="shared" si="24"/>
        <v>15621</v>
      </c>
      <c r="J820" s="177" t="str">
        <f t="shared" si="25"/>
        <v>Date &gt; 1920</v>
      </c>
    </row>
    <row r="821" spans="1:10" x14ac:dyDescent="0.3">
      <c r="A821" s="178" t="s">
        <v>3371</v>
      </c>
      <c r="B821" s="178" t="s">
        <v>151</v>
      </c>
      <c r="C821" s="178" t="s">
        <v>6523</v>
      </c>
      <c r="D821" s="178" t="s">
        <v>6645</v>
      </c>
      <c r="E821" s="179">
        <v>35328</v>
      </c>
      <c r="F821" s="180">
        <v>2080231</v>
      </c>
      <c r="G821" s="180">
        <v>0</v>
      </c>
      <c r="H821" s="180">
        <v>1532789.65</v>
      </c>
      <c r="I821" s="180">
        <f t="shared" si="24"/>
        <v>3613020.65</v>
      </c>
      <c r="J821" s="177" t="str">
        <f t="shared" si="25"/>
        <v>Date &gt; 1920</v>
      </c>
    </row>
    <row r="822" spans="1:10" x14ac:dyDescent="0.3">
      <c r="A822" s="178" t="s">
        <v>3371</v>
      </c>
      <c r="B822" s="178" t="s">
        <v>151</v>
      </c>
      <c r="C822" s="178" t="s">
        <v>6523</v>
      </c>
      <c r="D822" s="178" t="s">
        <v>6645</v>
      </c>
      <c r="E822" s="179">
        <v>35377</v>
      </c>
      <c r="F822" s="180">
        <v>975427</v>
      </c>
      <c r="G822" s="180">
        <v>0</v>
      </c>
      <c r="H822" s="180">
        <v>700445.23</v>
      </c>
      <c r="I822" s="180">
        <f t="shared" si="24"/>
        <v>1675872.23</v>
      </c>
      <c r="J822" s="177" t="str">
        <f t="shared" si="25"/>
        <v>Date &gt; 1920</v>
      </c>
    </row>
    <row r="823" spans="1:10" x14ac:dyDescent="0.3">
      <c r="A823" s="178" t="s">
        <v>3371</v>
      </c>
      <c r="B823" s="178" t="s">
        <v>151</v>
      </c>
      <c r="C823" s="178" t="s">
        <v>6523</v>
      </c>
      <c r="D823" s="178" t="s">
        <v>6645</v>
      </c>
      <c r="E823" s="179">
        <v>35928</v>
      </c>
      <c r="F823" s="180">
        <v>162522</v>
      </c>
      <c r="G823" s="180">
        <v>0</v>
      </c>
      <c r="H823" s="180">
        <v>428335.2</v>
      </c>
      <c r="I823" s="180">
        <f t="shared" si="24"/>
        <v>590857.19999999995</v>
      </c>
      <c r="J823" s="177" t="str">
        <f t="shared" si="25"/>
        <v>Date &gt; 1920</v>
      </c>
    </row>
    <row r="824" spans="1:10" x14ac:dyDescent="0.3">
      <c r="A824" s="178" t="s">
        <v>3371</v>
      </c>
      <c r="B824" s="178" t="s">
        <v>151</v>
      </c>
      <c r="C824" s="178" t="s">
        <v>6523</v>
      </c>
      <c r="D824" s="178" t="s">
        <v>6645</v>
      </c>
      <c r="E824" s="179">
        <v>36388</v>
      </c>
      <c r="F824" s="180">
        <v>0</v>
      </c>
      <c r="G824" s="180">
        <v>0</v>
      </c>
      <c r="H824" s="180">
        <v>1033549.86</v>
      </c>
      <c r="I824" s="180">
        <f t="shared" si="24"/>
        <v>1033549.86</v>
      </c>
      <c r="J824" s="177" t="str">
        <f t="shared" si="25"/>
        <v>Date &gt; 1920</v>
      </c>
    </row>
    <row r="825" spans="1:10" x14ac:dyDescent="0.3">
      <c r="A825" s="178" t="s">
        <v>3371</v>
      </c>
      <c r="B825" s="178" t="s">
        <v>151</v>
      </c>
      <c r="C825" s="178" t="s">
        <v>6523</v>
      </c>
      <c r="D825" s="178" t="s">
        <v>6645</v>
      </c>
      <c r="E825" s="179">
        <v>36419</v>
      </c>
      <c r="F825" s="180">
        <v>151242</v>
      </c>
      <c r="G825" s="180">
        <v>0</v>
      </c>
      <c r="H825" s="180">
        <v>57653</v>
      </c>
      <c r="I825" s="180">
        <f t="shared" si="24"/>
        <v>208895</v>
      </c>
      <c r="J825" s="177" t="str">
        <f t="shared" si="25"/>
        <v>Date &gt; 1920</v>
      </c>
    </row>
    <row r="826" spans="1:10" x14ac:dyDescent="0.3">
      <c r="A826" s="178" t="s">
        <v>3371</v>
      </c>
      <c r="B826" s="178" t="s">
        <v>151</v>
      </c>
      <c r="C826" s="178" t="s">
        <v>6523</v>
      </c>
      <c r="D826" s="178" t="s">
        <v>6646</v>
      </c>
      <c r="E826" s="179">
        <v>35363</v>
      </c>
      <c r="F826" s="180">
        <v>1249643</v>
      </c>
      <c r="G826" s="180">
        <v>0</v>
      </c>
      <c r="H826" s="180">
        <v>312416.81</v>
      </c>
      <c r="I826" s="180">
        <f t="shared" si="24"/>
        <v>1562059.81</v>
      </c>
      <c r="J826" s="177" t="str">
        <f t="shared" si="25"/>
        <v>Date &gt; 1920</v>
      </c>
    </row>
    <row r="827" spans="1:10" x14ac:dyDescent="0.3">
      <c r="A827" s="178" t="s">
        <v>3371</v>
      </c>
      <c r="B827" s="178" t="s">
        <v>151</v>
      </c>
      <c r="C827" s="178" t="s">
        <v>6523</v>
      </c>
      <c r="D827" s="178" t="s">
        <v>6646</v>
      </c>
      <c r="E827" s="179">
        <v>35537</v>
      </c>
      <c r="F827" s="180">
        <v>167882</v>
      </c>
      <c r="G827" s="180">
        <v>0</v>
      </c>
      <c r="H827" s="180">
        <v>42063.55</v>
      </c>
      <c r="I827" s="180">
        <f t="shared" si="24"/>
        <v>209945.55</v>
      </c>
      <c r="J827" s="177" t="str">
        <f t="shared" si="25"/>
        <v>Date &gt; 1920</v>
      </c>
    </row>
    <row r="828" spans="1:10" x14ac:dyDescent="0.3">
      <c r="A828" s="178" t="s">
        <v>3371</v>
      </c>
      <c r="B828" s="178" t="s">
        <v>151</v>
      </c>
      <c r="C828" s="178" t="s">
        <v>6523</v>
      </c>
      <c r="D828" s="178" t="s">
        <v>6646</v>
      </c>
      <c r="E828" s="179">
        <v>36426</v>
      </c>
      <c r="F828" s="180">
        <v>22207</v>
      </c>
      <c r="G828" s="180">
        <v>0</v>
      </c>
      <c r="H828" s="180">
        <v>5554.24</v>
      </c>
      <c r="I828" s="180">
        <f t="shared" si="24"/>
        <v>27761.239999999998</v>
      </c>
      <c r="J828" s="177" t="str">
        <f t="shared" si="25"/>
        <v>Date &gt; 1920</v>
      </c>
    </row>
    <row r="829" spans="1:10" x14ac:dyDescent="0.3">
      <c r="A829" s="178" t="s">
        <v>3371</v>
      </c>
      <c r="B829" s="178" t="s">
        <v>151</v>
      </c>
      <c r="C829" s="178" t="s">
        <v>6523</v>
      </c>
      <c r="D829" s="178" t="s">
        <v>6646</v>
      </c>
      <c r="E829" s="179">
        <v>36594</v>
      </c>
      <c r="F829" s="180">
        <v>28358</v>
      </c>
      <c r="G829" s="180">
        <v>0</v>
      </c>
      <c r="H829" s="180">
        <v>7092.68</v>
      </c>
      <c r="I829" s="180">
        <f t="shared" si="24"/>
        <v>35450.68</v>
      </c>
      <c r="J829" s="177" t="str">
        <f t="shared" si="25"/>
        <v>Date &gt; 1920</v>
      </c>
    </row>
    <row r="830" spans="1:10" x14ac:dyDescent="0.3">
      <c r="A830" s="178" t="s">
        <v>3371</v>
      </c>
      <c r="B830" s="178" t="s">
        <v>151</v>
      </c>
      <c r="C830" s="178" t="s">
        <v>6523</v>
      </c>
      <c r="D830" s="178" t="s">
        <v>6647</v>
      </c>
      <c r="E830" s="179">
        <v>35363</v>
      </c>
      <c r="F830" s="180">
        <v>1043481</v>
      </c>
      <c r="G830" s="180">
        <v>0</v>
      </c>
      <c r="H830" s="180">
        <v>260873.83</v>
      </c>
      <c r="I830" s="180">
        <f t="shared" si="24"/>
        <v>1304354.83</v>
      </c>
      <c r="J830" s="177" t="str">
        <f t="shared" si="25"/>
        <v>Date &gt; 1920</v>
      </c>
    </row>
    <row r="831" spans="1:10" x14ac:dyDescent="0.3">
      <c r="A831" s="178" t="s">
        <v>3371</v>
      </c>
      <c r="B831" s="178" t="s">
        <v>151</v>
      </c>
      <c r="C831" s="178" t="s">
        <v>6523</v>
      </c>
      <c r="D831" s="178" t="s">
        <v>6647</v>
      </c>
      <c r="E831" s="179">
        <v>35537</v>
      </c>
      <c r="F831" s="180">
        <v>203188</v>
      </c>
      <c r="G831" s="180">
        <v>0</v>
      </c>
      <c r="H831" s="180">
        <v>51844.59</v>
      </c>
      <c r="I831" s="180">
        <f t="shared" si="24"/>
        <v>255032.59</v>
      </c>
      <c r="J831" s="177" t="str">
        <f t="shared" si="25"/>
        <v>Date &gt; 1920</v>
      </c>
    </row>
    <row r="832" spans="1:10" x14ac:dyDescent="0.3">
      <c r="A832" s="178" t="s">
        <v>3371</v>
      </c>
      <c r="B832" s="178" t="s">
        <v>151</v>
      </c>
      <c r="C832" s="178" t="s">
        <v>6523</v>
      </c>
      <c r="D832" s="178" t="s">
        <v>6647</v>
      </c>
      <c r="E832" s="179">
        <v>36594</v>
      </c>
      <c r="F832" s="180">
        <v>127912</v>
      </c>
      <c r="G832" s="180">
        <v>0</v>
      </c>
      <c r="H832" s="180">
        <v>148192.82</v>
      </c>
      <c r="I832" s="180">
        <f t="shared" si="24"/>
        <v>276104.82</v>
      </c>
      <c r="J832" s="177" t="str">
        <f t="shared" si="25"/>
        <v>Date &gt; 1920</v>
      </c>
    </row>
    <row r="833" spans="1:10" x14ac:dyDescent="0.3">
      <c r="A833" s="178" t="s">
        <v>3371</v>
      </c>
      <c r="B833" s="178" t="s">
        <v>151</v>
      </c>
      <c r="C833" s="178" t="s">
        <v>6523</v>
      </c>
      <c r="D833" s="178" t="s">
        <v>6647</v>
      </c>
      <c r="E833" s="179">
        <v>36594</v>
      </c>
      <c r="F833" s="180">
        <v>192923</v>
      </c>
      <c r="G833" s="180">
        <v>0</v>
      </c>
      <c r="H833" s="180">
        <v>9484</v>
      </c>
      <c r="I833" s="180">
        <f t="shared" si="24"/>
        <v>202407</v>
      </c>
      <c r="J833" s="177" t="str">
        <f t="shared" si="25"/>
        <v>Date &gt; 1920</v>
      </c>
    </row>
    <row r="834" spans="1:10" x14ac:dyDescent="0.3">
      <c r="A834" s="178" t="s">
        <v>3371</v>
      </c>
      <c r="B834" s="178" t="s">
        <v>151</v>
      </c>
      <c r="C834" s="178" t="s">
        <v>6523</v>
      </c>
      <c r="D834" s="178" t="s">
        <v>6648</v>
      </c>
      <c r="E834" s="179">
        <v>35495</v>
      </c>
      <c r="F834" s="180">
        <v>1222488</v>
      </c>
      <c r="G834" s="180">
        <v>0</v>
      </c>
      <c r="H834" s="180">
        <v>307184.7</v>
      </c>
      <c r="I834" s="180">
        <f t="shared" si="24"/>
        <v>1529672.7</v>
      </c>
      <c r="J834" s="177" t="str">
        <f t="shared" si="25"/>
        <v>Date &gt; 1920</v>
      </c>
    </row>
    <row r="835" spans="1:10" x14ac:dyDescent="0.3">
      <c r="A835" s="178" t="s">
        <v>3371</v>
      </c>
      <c r="B835" s="178" t="s">
        <v>151</v>
      </c>
      <c r="C835" s="178" t="s">
        <v>6523</v>
      </c>
      <c r="D835" s="178" t="s">
        <v>6648</v>
      </c>
      <c r="E835" s="179">
        <v>36614</v>
      </c>
      <c r="F835" s="180">
        <v>144059</v>
      </c>
      <c r="G835" s="180">
        <v>0</v>
      </c>
      <c r="H835" s="180">
        <v>90252.69</v>
      </c>
      <c r="I835" s="180">
        <f t="shared" si="24"/>
        <v>234311.69</v>
      </c>
      <c r="J835" s="177" t="str">
        <f t="shared" si="25"/>
        <v>Date &gt; 1920</v>
      </c>
    </row>
    <row r="836" spans="1:10" x14ac:dyDescent="0.3">
      <c r="A836" s="178" t="s">
        <v>3371</v>
      </c>
      <c r="B836" s="178" t="s">
        <v>151</v>
      </c>
      <c r="C836" s="178" t="s">
        <v>6523</v>
      </c>
      <c r="D836" s="178" t="s">
        <v>6648</v>
      </c>
      <c r="E836" s="179">
        <v>36614</v>
      </c>
      <c r="F836" s="180">
        <v>15950</v>
      </c>
      <c r="G836" s="180">
        <v>0</v>
      </c>
      <c r="H836" s="180">
        <v>9250</v>
      </c>
      <c r="I836" s="180">
        <f t="shared" si="24"/>
        <v>25200</v>
      </c>
      <c r="J836" s="177" t="str">
        <f t="shared" si="25"/>
        <v>Date &gt; 1920</v>
      </c>
    </row>
    <row r="837" spans="1:10" x14ac:dyDescent="0.3">
      <c r="A837" s="178" t="s">
        <v>3371</v>
      </c>
      <c r="B837" s="178" t="s">
        <v>151</v>
      </c>
      <c r="C837" s="178" t="s">
        <v>6523</v>
      </c>
      <c r="D837" s="178" t="s">
        <v>6649</v>
      </c>
      <c r="E837" s="179">
        <v>35495</v>
      </c>
      <c r="F837" s="180">
        <v>524242</v>
      </c>
      <c r="G837" s="180">
        <v>0</v>
      </c>
      <c r="H837" s="180">
        <v>131285.53</v>
      </c>
      <c r="I837" s="180">
        <f t="shared" ref="I837:I900" si="26">SUM(F837:H837)</f>
        <v>655527.53</v>
      </c>
      <c r="J837" s="177" t="str">
        <f t="shared" ref="J837:J900" si="27">IF(OR(YEAR(E837)&gt; 1920, ISBLANK(E837)), "Date &gt; 1920", "Sketchy date")</f>
        <v>Date &gt; 1920</v>
      </c>
    </row>
    <row r="838" spans="1:10" x14ac:dyDescent="0.3">
      <c r="A838" s="178" t="s">
        <v>3371</v>
      </c>
      <c r="B838" s="178" t="s">
        <v>151</v>
      </c>
      <c r="C838" s="178" t="s">
        <v>6523</v>
      </c>
      <c r="D838" s="178" t="s">
        <v>6649</v>
      </c>
      <c r="E838" s="179">
        <v>36426</v>
      </c>
      <c r="F838" s="180">
        <v>93261</v>
      </c>
      <c r="G838" s="180">
        <v>0</v>
      </c>
      <c r="H838" s="180">
        <v>23326.31</v>
      </c>
      <c r="I838" s="180">
        <f t="shared" si="26"/>
        <v>116587.31</v>
      </c>
      <c r="J838" s="177" t="str">
        <f t="shared" si="27"/>
        <v>Date &gt; 1920</v>
      </c>
    </row>
    <row r="839" spans="1:10" x14ac:dyDescent="0.3">
      <c r="A839" s="178" t="s">
        <v>3371</v>
      </c>
      <c r="B839" s="178" t="s">
        <v>151</v>
      </c>
      <c r="C839" s="178" t="s">
        <v>6523</v>
      </c>
      <c r="D839" s="178" t="s">
        <v>6649</v>
      </c>
      <c r="E839" s="179">
        <v>36595</v>
      </c>
      <c r="F839" s="180">
        <v>-95085</v>
      </c>
      <c r="G839" s="180">
        <v>0</v>
      </c>
      <c r="H839" s="180">
        <v>1135047.6000000001</v>
      </c>
      <c r="I839" s="180">
        <f t="shared" si="26"/>
        <v>1039962.6000000001</v>
      </c>
      <c r="J839" s="177" t="str">
        <f t="shared" si="27"/>
        <v>Date &gt; 1920</v>
      </c>
    </row>
    <row r="840" spans="1:10" x14ac:dyDescent="0.3">
      <c r="A840" s="178" t="s">
        <v>3371</v>
      </c>
      <c r="B840" s="178" t="s">
        <v>151</v>
      </c>
      <c r="C840" s="178" t="s">
        <v>6523</v>
      </c>
      <c r="D840" s="178" t="s">
        <v>6650</v>
      </c>
      <c r="E840" s="179">
        <v>36034</v>
      </c>
      <c r="F840" s="180">
        <v>1464322</v>
      </c>
      <c r="G840" s="180">
        <v>0</v>
      </c>
      <c r="H840" s="180">
        <v>366080.59</v>
      </c>
      <c r="I840" s="180">
        <f t="shared" si="26"/>
        <v>1830402.59</v>
      </c>
      <c r="J840" s="177" t="str">
        <f t="shared" si="27"/>
        <v>Date &gt; 1920</v>
      </c>
    </row>
    <row r="841" spans="1:10" x14ac:dyDescent="0.3">
      <c r="A841" s="178" t="s">
        <v>3371</v>
      </c>
      <c r="B841" s="178" t="s">
        <v>151</v>
      </c>
      <c r="C841" s="178" t="s">
        <v>6523</v>
      </c>
      <c r="D841" s="178" t="s">
        <v>6650</v>
      </c>
      <c r="E841" s="179">
        <v>36826</v>
      </c>
      <c r="F841" s="180">
        <v>2579</v>
      </c>
      <c r="G841" s="180">
        <v>0</v>
      </c>
      <c r="H841" s="180">
        <v>645.42999999999995</v>
      </c>
      <c r="I841" s="180">
        <f t="shared" si="26"/>
        <v>3224.43</v>
      </c>
      <c r="J841" s="177" t="str">
        <f t="shared" si="27"/>
        <v>Date &gt; 1920</v>
      </c>
    </row>
    <row r="842" spans="1:10" x14ac:dyDescent="0.3">
      <c r="A842" s="178" t="s">
        <v>3371</v>
      </c>
      <c r="B842" s="178" t="s">
        <v>151</v>
      </c>
      <c r="C842" s="178" t="s">
        <v>6523</v>
      </c>
      <c r="D842" s="178" t="s">
        <v>6651</v>
      </c>
      <c r="E842" s="179">
        <v>35964</v>
      </c>
      <c r="F842" s="180">
        <v>1697040</v>
      </c>
      <c r="G842" s="180">
        <v>0</v>
      </c>
      <c r="H842" s="180">
        <v>1042154.28</v>
      </c>
      <c r="I842" s="180">
        <f t="shared" si="26"/>
        <v>2739194.2800000003</v>
      </c>
      <c r="J842" s="177" t="str">
        <f t="shared" si="27"/>
        <v>Date &gt; 1920</v>
      </c>
    </row>
    <row r="843" spans="1:10" x14ac:dyDescent="0.3">
      <c r="A843" s="178" t="s">
        <v>3371</v>
      </c>
      <c r="B843" s="178" t="s">
        <v>151</v>
      </c>
      <c r="C843" s="178" t="s">
        <v>6523</v>
      </c>
      <c r="D843" s="178" t="s">
        <v>6651</v>
      </c>
      <c r="E843" s="179">
        <v>35977</v>
      </c>
      <c r="F843" s="180">
        <v>1830760</v>
      </c>
      <c r="G843" s="180">
        <v>0</v>
      </c>
      <c r="H843" s="180">
        <v>1271793.46</v>
      </c>
      <c r="I843" s="180">
        <f t="shared" si="26"/>
        <v>3102553.46</v>
      </c>
      <c r="J843" s="177" t="str">
        <f t="shared" si="27"/>
        <v>Date &gt; 1920</v>
      </c>
    </row>
    <row r="844" spans="1:10" x14ac:dyDescent="0.3">
      <c r="A844" s="178" t="s">
        <v>3371</v>
      </c>
      <c r="B844" s="178" t="s">
        <v>151</v>
      </c>
      <c r="C844" s="178" t="s">
        <v>6523</v>
      </c>
      <c r="D844" s="178" t="s">
        <v>6651</v>
      </c>
      <c r="E844" s="179">
        <v>36013</v>
      </c>
      <c r="F844" s="180">
        <v>1569254</v>
      </c>
      <c r="G844" s="180">
        <v>0</v>
      </c>
      <c r="H844" s="180">
        <v>1039227.51</v>
      </c>
      <c r="I844" s="180">
        <f t="shared" si="26"/>
        <v>2608481.5099999998</v>
      </c>
      <c r="J844" s="177" t="str">
        <f t="shared" si="27"/>
        <v>Date &gt; 1920</v>
      </c>
    </row>
    <row r="845" spans="1:10" x14ac:dyDescent="0.3">
      <c r="A845" s="178" t="s">
        <v>3371</v>
      </c>
      <c r="B845" s="178" t="s">
        <v>151</v>
      </c>
      <c r="C845" s="178" t="s">
        <v>6523</v>
      </c>
      <c r="D845" s="178" t="s">
        <v>6651</v>
      </c>
      <c r="E845" s="179">
        <v>36026</v>
      </c>
      <c r="F845" s="180">
        <v>3802402</v>
      </c>
      <c r="G845" s="180">
        <v>0</v>
      </c>
      <c r="H845" s="180">
        <v>2876675.11</v>
      </c>
      <c r="I845" s="180">
        <f t="shared" si="26"/>
        <v>6679077.1099999994</v>
      </c>
      <c r="J845" s="177" t="str">
        <f t="shared" si="27"/>
        <v>Date &gt; 1920</v>
      </c>
    </row>
    <row r="846" spans="1:10" x14ac:dyDescent="0.3">
      <c r="A846" s="178" t="s">
        <v>3371</v>
      </c>
      <c r="B846" s="178" t="s">
        <v>151</v>
      </c>
      <c r="C846" s="178" t="s">
        <v>6523</v>
      </c>
      <c r="D846" s="178" t="s">
        <v>6651</v>
      </c>
      <c r="E846" s="179">
        <v>36076</v>
      </c>
      <c r="F846" s="180">
        <v>848247</v>
      </c>
      <c r="G846" s="180">
        <v>0</v>
      </c>
      <c r="H846" s="180">
        <v>789795.66</v>
      </c>
      <c r="I846" s="180">
        <f t="shared" si="26"/>
        <v>1638042.6600000001</v>
      </c>
      <c r="J846" s="177" t="str">
        <f t="shared" si="27"/>
        <v>Date &gt; 1920</v>
      </c>
    </row>
    <row r="847" spans="1:10" x14ac:dyDescent="0.3">
      <c r="A847" s="178" t="s">
        <v>3371</v>
      </c>
      <c r="B847" s="178" t="s">
        <v>151</v>
      </c>
      <c r="C847" s="178" t="s">
        <v>6523</v>
      </c>
      <c r="D847" s="178" t="s">
        <v>6651</v>
      </c>
      <c r="E847" s="179">
        <v>36111</v>
      </c>
      <c r="F847" s="180">
        <v>63511</v>
      </c>
      <c r="G847" s="180">
        <v>0</v>
      </c>
      <c r="H847" s="180">
        <v>245903.35999999999</v>
      </c>
      <c r="I847" s="180">
        <f t="shared" si="26"/>
        <v>309414.36</v>
      </c>
      <c r="J847" s="177" t="str">
        <f t="shared" si="27"/>
        <v>Date &gt; 1920</v>
      </c>
    </row>
    <row r="848" spans="1:10" x14ac:dyDescent="0.3">
      <c r="A848" s="178" t="s">
        <v>3371</v>
      </c>
      <c r="B848" s="178" t="s">
        <v>151</v>
      </c>
      <c r="C848" s="178" t="s">
        <v>6523</v>
      </c>
      <c r="D848" s="178" t="s">
        <v>6651</v>
      </c>
      <c r="E848" s="179">
        <v>36167</v>
      </c>
      <c r="F848" s="180">
        <v>260899</v>
      </c>
      <c r="G848" s="180">
        <v>0</v>
      </c>
      <c r="H848" s="180">
        <v>284212.36</v>
      </c>
      <c r="I848" s="180">
        <f t="shared" si="26"/>
        <v>545111.36</v>
      </c>
      <c r="J848" s="177" t="str">
        <f t="shared" si="27"/>
        <v>Date &gt; 1920</v>
      </c>
    </row>
    <row r="849" spans="1:10" x14ac:dyDescent="0.3">
      <c r="A849" s="178" t="s">
        <v>3371</v>
      </c>
      <c r="B849" s="178" t="s">
        <v>151</v>
      </c>
      <c r="C849" s="178" t="s">
        <v>6523</v>
      </c>
      <c r="D849" s="178" t="s">
        <v>6651</v>
      </c>
      <c r="E849" s="179">
        <v>36726</v>
      </c>
      <c r="F849" s="180">
        <v>15607</v>
      </c>
      <c r="G849" s="180">
        <v>0</v>
      </c>
      <c r="H849" s="180">
        <v>212153.18</v>
      </c>
      <c r="I849" s="180">
        <f t="shared" si="26"/>
        <v>227760.18</v>
      </c>
      <c r="J849" s="177" t="str">
        <f t="shared" si="27"/>
        <v>Date &gt; 1920</v>
      </c>
    </row>
    <row r="850" spans="1:10" x14ac:dyDescent="0.3">
      <c r="A850" s="178" t="s">
        <v>3371</v>
      </c>
      <c r="B850" s="178" t="s">
        <v>151</v>
      </c>
      <c r="C850" s="178" t="s">
        <v>6523</v>
      </c>
      <c r="D850" s="178" t="s">
        <v>6651</v>
      </c>
      <c r="E850" s="179">
        <v>37105</v>
      </c>
      <c r="F850" s="180">
        <v>18870</v>
      </c>
      <c r="G850" s="180">
        <v>0</v>
      </c>
      <c r="H850" s="180">
        <v>109826.27</v>
      </c>
      <c r="I850" s="180">
        <f t="shared" si="26"/>
        <v>128696.27</v>
      </c>
      <c r="J850" s="177" t="str">
        <f t="shared" si="27"/>
        <v>Date &gt; 1920</v>
      </c>
    </row>
    <row r="851" spans="1:10" x14ac:dyDescent="0.3">
      <c r="A851" s="178" t="s">
        <v>3371</v>
      </c>
      <c r="B851" s="178" t="s">
        <v>151</v>
      </c>
      <c r="C851" s="178" t="s">
        <v>6523</v>
      </c>
      <c r="D851" s="178" t="s">
        <v>6651</v>
      </c>
      <c r="E851" s="179">
        <v>37140</v>
      </c>
      <c r="F851" s="180">
        <v>115472</v>
      </c>
      <c r="G851" s="180">
        <v>0</v>
      </c>
      <c r="H851" s="180">
        <v>0</v>
      </c>
      <c r="I851" s="180">
        <f t="shared" si="26"/>
        <v>115472</v>
      </c>
      <c r="J851" s="177" t="str">
        <f t="shared" si="27"/>
        <v>Date &gt; 1920</v>
      </c>
    </row>
    <row r="852" spans="1:10" x14ac:dyDescent="0.3">
      <c r="A852" s="178" t="s">
        <v>3371</v>
      </c>
      <c r="B852" s="178" t="s">
        <v>151</v>
      </c>
      <c r="C852" s="178" t="s">
        <v>6523</v>
      </c>
      <c r="D852" s="178" t="s">
        <v>6652</v>
      </c>
      <c r="E852" s="179">
        <v>26690</v>
      </c>
      <c r="F852" s="180">
        <v>11611.79</v>
      </c>
      <c r="G852" s="180">
        <v>11820.99</v>
      </c>
      <c r="H852" s="180">
        <v>11821</v>
      </c>
      <c r="I852" s="180">
        <f t="shared" si="26"/>
        <v>35253.78</v>
      </c>
      <c r="J852" s="177" t="str">
        <f t="shared" si="27"/>
        <v>Date &gt; 1920</v>
      </c>
    </row>
    <row r="853" spans="1:10" x14ac:dyDescent="0.3">
      <c r="A853" s="178" t="s">
        <v>3371</v>
      </c>
      <c r="B853" s="178" t="s">
        <v>151</v>
      </c>
      <c r="C853" s="178" t="s">
        <v>6523</v>
      </c>
      <c r="D853" s="178" t="s">
        <v>6653</v>
      </c>
      <c r="E853" s="179">
        <v>35894</v>
      </c>
      <c r="F853" s="180">
        <v>1161571</v>
      </c>
      <c r="G853" s="180">
        <v>0</v>
      </c>
      <c r="H853" s="180">
        <v>622500</v>
      </c>
      <c r="I853" s="180">
        <f t="shared" si="26"/>
        <v>1784071</v>
      </c>
      <c r="J853" s="177" t="str">
        <f t="shared" si="27"/>
        <v>Date &gt; 1920</v>
      </c>
    </row>
    <row r="854" spans="1:10" x14ac:dyDescent="0.3">
      <c r="A854" s="178" t="s">
        <v>3371</v>
      </c>
      <c r="B854" s="178" t="s">
        <v>151</v>
      </c>
      <c r="C854" s="178" t="s">
        <v>6523</v>
      </c>
      <c r="D854" s="178" t="s">
        <v>6653</v>
      </c>
      <c r="E854" s="179">
        <v>36243</v>
      </c>
      <c r="F854" s="180">
        <v>76635</v>
      </c>
      <c r="G854" s="180">
        <v>0</v>
      </c>
      <c r="H854" s="180">
        <v>-17722.53</v>
      </c>
      <c r="I854" s="180">
        <f t="shared" si="26"/>
        <v>58912.47</v>
      </c>
      <c r="J854" s="177" t="str">
        <f t="shared" si="27"/>
        <v>Date &gt; 1920</v>
      </c>
    </row>
    <row r="855" spans="1:10" x14ac:dyDescent="0.3">
      <c r="A855" s="178" t="s">
        <v>3371</v>
      </c>
      <c r="B855" s="178" t="s">
        <v>151</v>
      </c>
      <c r="C855" s="178" t="s">
        <v>6523</v>
      </c>
      <c r="D855" s="178" t="s">
        <v>6654</v>
      </c>
      <c r="E855" s="179">
        <v>36034</v>
      </c>
      <c r="F855" s="180">
        <v>1510345</v>
      </c>
      <c r="G855" s="180">
        <v>0</v>
      </c>
      <c r="H855" s="180">
        <v>377587.3</v>
      </c>
      <c r="I855" s="180">
        <f t="shared" si="26"/>
        <v>1887932.3</v>
      </c>
      <c r="J855" s="177" t="str">
        <f t="shared" si="27"/>
        <v>Date &gt; 1920</v>
      </c>
    </row>
    <row r="856" spans="1:10" x14ac:dyDescent="0.3">
      <c r="A856" s="178" t="s">
        <v>3371</v>
      </c>
      <c r="B856" s="178" t="s">
        <v>151</v>
      </c>
      <c r="C856" s="178" t="s">
        <v>6523</v>
      </c>
      <c r="D856" s="178" t="s">
        <v>6655</v>
      </c>
      <c r="E856" s="179">
        <v>36552</v>
      </c>
      <c r="F856" s="180">
        <v>499942</v>
      </c>
      <c r="G856" s="180">
        <v>0</v>
      </c>
      <c r="H856" s="180">
        <v>124986.02</v>
      </c>
      <c r="I856" s="180">
        <f t="shared" si="26"/>
        <v>624928.02</v>
      </c>
      <c r="J856" s="177" t="str">
        <f t="shared" si="27"/>
        <v>Date &gt; 1920</v>
      </c>
    </row>
    <row r="857" spans="1:10" x14ac:dyDescent="0.3">
      <c r="A857" s="178" t="s">
        <v>3371</v>
      </c>
      <c r="B857" s="178" t="s">
        <v>151</v>
      </c>
      <c r="C857" s="178" t="s">
        <v>6523</v>
      </c>
      <c r="D857" s="178" t="s">
        <v>6655</v>
      </c>
      <c r="E857" s="179">
        <v>36826</v>
      </c>
      <c r="F857" s="180">
        <v>10665</v>
      </c>
      <c r="G857" s="180">
        <v>0</v>
      </c>
      <c r="H857" s="180">
        <v>943093.48</v>
      </c>
      <c r="I857" s="180">
        <f t="shared" si="26"/>
        <v>953758.48</v>
      </c>
      <c r="J857" s="177" t="str">
        <f t="shared" si="27"/>
        <v>Date &gt; 1920</v>
      </c>
    </row>
    <row r="858" spans="1:10" x14ac:dyDescent="0.3">
      <c r="A858" s="178" t="s">
        <v>3371</v>
      </c>
      <c r="B858" s="178" t="s">
        <v>151</v>
      </c>
      <c r="C858" s="178" t="s">
        <v>6523</v>
      </c>
      <c r="D858" s="178" t="s">
        <v>6655</v>
      </c>
      <c r="E858" s="179">
        <v>36826</v>
      </c>
      <c r="F858" s="180">
        <v>80282</v>
      </c>
      <c r="G858" s="180">
        <v>0</v>
      </c>
      <c r="H858" s="180">
        <v>4186</v>
      </c>
      <c r="I858" s="180">
        <f t="shared" si="26"/>
        <v>84468</v>
      </c>
      <c r="J858" s="177" t="str">
        <f t="shared" si="27"/>
        <v>Date &gt; 1920</v>
      </c>
    </row>
    <row r="859" spans="1:10" x14ac:dyDescent="0.3">
      <c r="A859" s="178" t="s">
        <v>3371</v>
      </c>
      <c r="B859" s="178" t="s">
        <v>151</v>
      </c>
      <c r="C859" s="178" t="s">
        <v>6523</v>
      </c>
      <c r="D859" s="178" t="s">
        <v>6656</v>
      </c>
      <c r="E859" s="179">
        <v>35831</v>
      </c>
      <c r="F859" s="180">
        <v>1262026</v>
      </c>
      <c r="G859" s="180">
        <v>0</v>
      </c>
      <c r="H859" s="180">
        <v>420676.33</v>
      </c>
      <c r="I859" s="180">
        <f t="shared" si="26"/>
        <v>1682702.33</v>
      </c>
      <c r="J859" s="177" t="str">
        <f t="shared" si="27"/>
        <v>Date &gt; 1920</v>
      </c>
    </row>
    <row r="860" spans="1:10" x14ac:dyDescent="0.3">
      <c r="A860" s="178" t="s">
        <v>3371</v>
      </c>
      <c r="B860" s="178" t="s">
        <v>151</v>
      </c>
      <c r="C860" s="178" t="s">
        <v>6523</v>
      </c>
      <c r="D860" s="178" t="s">
        <v>6656</v>
      </c>
      <c r="E860" s="179">
        <v>36243</v>
      </c>
      <c r="F860" s="180">
        <v>87590</v>
      </c>
      <c r="G860" s="180">
        <v>0</v>
      </c>
      <c r="H860" s="180">
        <v>41823.67</v>
      </c>
      <c r="I860" s="180">
        <f t="shared" si="26"/>
        <v>129413.67</v>
      </c>
      <c r="J860" s="177" t="str">
        <f t="shared" si="27"/>
        <v>Date &gt; 1920</v>
      </c>
    </row>
    <row r="861" spans="1:10" x14ac:dyDescent="0.3">
      <c r="A861" s="178" t="s">
        <v>3371</v>
      </c>
      <c r="B861" s="178" t="s">
        <v>151</v>
      </c>
      <c r="C861" s="178" t="s">
        <v>6523</v>
      </c>
      <c r="D861" s="178" t="s">
        <v>6657</v>
      </c>
      <c r="E861" s="179">
        <v>36145</v>
      </c>
      <c r="F861" s="180">
        <v>997540</v>
      </c>
      <c r="G861" s="180">
        <v>0</v>
      </c>
      <c r="H861" s="180">
        <v>249385.47</v>
      </c>
      <c r="I861" s="180">
        <f t="shared" si="26"/>
        <v>1246925.47</v>
      </c>
      <c r="J861" s="177" t="str">
        <f t="shared" si="27"/>
        <v>Date &gt; 1920</v>
      </c>
    </row>
    <row r="862" spans="1:10" x14ac:dyDescent="0.3">
      <c r="A862" s="178" t="s">
        <v>3371</v>
      </c>
      <c r="B862" s="178" t="s">
        <v>151</v>
      </c>
      <c r="C862" s="178" t="s">
        <v>6523</v>
      </c>
      <c r="D862" s="178" t="s">
        <v>6657</v>
      </c>
      <c r="E862" s="179">
        <v>36776</v>
      </c>
      <c r="F862" s="180">
        <v>31982</v>
      </c>
      <c r="G862" s="180">
        <v>0</v>
      </c>
      <c r="H862" s="180">
        <v>7995.53</v>
      </c>
      <c r="I862" s="180">
        <f t="shared" si="26"/>
        <v>39977.53</v>
      </c>
      <c r="J862" s="177" t="str">
        <f t="shared" si="27"/>
        <v>Date &gt; 1920</v>
      </c>
    </row>
    <row r="863" spans="1:10" x14ac:dyDescent="0.3">
      <c r="A863" s="178" t="s">
        <v>3371</v>
      </c>
      <c r="B863" s="178" t="s">
        <v>151</v>
      </c>
      <c r="C863" s="178" t="s">
        <v>6523</v>
      </c>
      <c r="D863" s="178" t="s">
        <v>6657</v>
      </c>
      <c r="E863" s="179">
        <v>37060</v>
      </c>
      <c r="F863" s="180">
        <v>0</v>
      </c>
      <c r="G863" s="180">
        <v>0</v>
      </c>
      <c r="H863" s="180">
        <v>11465.93</v>
      </c>
      <c r="I863" s="180">
        <f t="shared" si="26"/>
        <v>11465.93</v>
      </c>
      <c r="J863" s="177" t="str">
        <f t="shared" si="27"/>
        <v>Date &gt; 1920</v>
      </c>
    </row>
    <row r="864" spans="1:10" x14ac:dyDescent="0.3">
      <c r="A864" s="178" t="s">
        <v>3371</v>
      </c>
      <c r="B864" s="178" t="s">
        <v>151</v>
      </c>
      <c r="C864" s="178" t="s">
        <v>6523</v>
      </c>
      <c r="D864" s="178" t="s">
        <v>6658</v>
      </c>
      <c r="E864" s="179">
        <v>36145</v>
      </c>
      <c r="F864" s="180">
        <v>1200534</v>
      </c>
      <c r="G864" s="180">
        <v>0</v>
      </c>
      <c r="H864" s="180">
        <v>300133.65999999997</v>
      </c>
      <c r="I864" s="180">
        <f t="shared" si="26"/>
        <v>1500667.66</v>
      </c>
      <c r="J864" s="177" t="str">
        <f t="shared" si="27"/>
        <v>Date &gt; 1920</v>
      </c>
    </row>
    <row r="865" spans="1:10" x14ac:dyDescent="0.3">
      <c r="A865" s="178" t="s">
        <v>3371</v>
      </c>
      <c r="B865" s="178" t="s">
        <v>151</v>
      </c>
      <c r="C865" s="178" t="s">
        <v>6523</v>
      </c>
      <c r="D865" s="178" t="s">
        <v>6658</v>
      </c>
      <c r="E865" s="179">
        <v>36572</v>
      </c>
      <c r="F865" s="180">
        <v>48689</v>
      </c>
      <c r="G865" s="180">
        <v>0</v>
      </c>
      <c r="H865" s="180">
        <v>14613.03</v>
      </c>
      <c r="I865" s="180">
        <f t="shared" si="26"/>
        <v>63302.03</v>
      </c>
      <c r="J865" s="177" t="str">
        <f t="shared" si="27"/>
        <v>Date &gt; 1920</v>
      </c>
    </row>
    <row r="866" spans="1:10" x14ac:dyDescent="0.3">
      <c r="A866" s="178" t="s">
        <v>3371</v>
      </c>
      <c r="B866" s="178" t="s">
        <v>151</v>
      </c>
      <c r="C866" s="178" t="s">
        <v>6523</v>
      </c>
      <c r="D866" s="178" t="s">
        <v>6658</v>
      </c>
      <c r="E866" s="179">
        <v>37060</v>
      </c>
      <c r="F866" s="180">
        <v>0</v>
      </c>
      <c r="G866" s="180">
        <v>0</v>
      </c>
      <c r="H866" s="180">
        <v>545.11</v>
      </c>
      <c r="I866" s="180">
        <f t="shared" si="26"/>
        <v>545.11</v>
      </c>
      <c r="J866" s="177" t="str">
        <f t="shared" si="27"/>
        <v>Date &gt; 1920</v>
      </c>
    </row>
    <row r="867" spans="1:10" x14ac:dyDescent="0.3">
      <c r="A867" s="178" t="s">
        <v>3371</v>
      </c>
      <c r="B867" s="178" t="s">
        <v>151</v>
      </c>
      <c r="C867" s="178" t="s">
        <v>6523</v>
      </c>
      <c r="D867" s="178" t="s">
        <v>6462</v>
      </c>
      <c r="E867" s="179">
        <v>26548</v>
      </c>
      <c r="F867" s="180">
        <v>0</v>
      </c>
      <c r="G867" s="180">
        <v>53583.25</v>
      </c>
      <c r="H867" s="180">
        <v>53583.25</v>
      </c>
      <c r="I867" s="180">
        <f t="shared" si="26"/>
        <v>107166.5</v>
      </c>
      <c r="J867" s="177" t="str">
        <f t="shared" si="27"/>
        <v>Date &gt; 1920</v>
      </c>
    </row>
    <row r="868" spans="1:10" x14ac:dyDescent="0.3">
      <c r="A868" s="178" t="s">
        <v>3371</v>
      </c>
      <c r="B868" s="178" t="s">
        <v>151</v>
      </c>
      <c r="C868" s="178" t="s">
        <v>6523</v>
      </c>
      <c r="D868" s="178" t="s">
        <v>6659</v>
      </c>
      <c r="E868" s="179">
        <v>36167</v>
      </c>
      <c r="F868" s="180">
        <v>1285370</v>
      </c>
      <c r="G868" s="180">
        <v>0</v>
      </c>
      <c r="H868" s="180">
        <v>321342.92</v>
      </c>
      <c r="I868" s="180">
        <f t="shared" si="26"/>
        <v>1606712.92</v>
      </c>
      <c r="J868" s="177" t="str">
        <f t="shared" si="27"/>
        <v>Date &gt; 1920</v>
      </c>
    </row>
    <row r="869" spans="1:10" x14ac:dyDescent="0.3">
      <c r="A869" s="178" t="s">
        <v>3371</v>
      </c>
      <c r="B869" s="178" t="s">
        <v>151</v>
      </c>
      <c r="C869" s="178" t="s">
        <v>6523</v>
      </c>
      <c r="D869" s="178" t="s">
        <v>6659</v>
      </c>
      <c r="E869" s="179">
        <v>36776</v>
      </c>
      <c r="F869" s="180">
        <v>108743</v>
      </c>
      <c r="G869" s="180">
        <v>0</v>
      </c>
      <c r="H869" s="180">
        <v>27185.75</v>
      </c>
      <c r="I869" s="180">
        <f t="shared" si="26"/>
        <v>135928.75</v>
      </c>
      <c r="J869" s="177" t="str">
        <f t="shared" si="27"/>
        <v>Date &gt; 1920</v>
      </c>
    </row>
    <row r="870" spans="1:10" x14ac:dyDescent="0.3">
      <c r="A870" s="178" t="s">
        <v>3371</v>
      </c>
      <c r="B870" s="178" t="s">
        <v>151</v>
      </c>
      <c r="C870" s="178" t="s">
        <v>6523</v>
      </c>
      <c r="D870" s="178" t="s">
        <v>6659</v>
      </c>
      <c r="E870" s="179">
        <v>37060</v>
      </c>
      <c r="F870" s="180">
        <v>0</v>
      </c>
      <c r="G870" s="180">
        <v>0</v>
      </c>
      <c r="H870" s="180">
        <v>991.36</v>
      </c>
      <c r="I870" s="180">
        <f t="shared" si="26"/>
        <v>991.36</v>
      </c>
      <c r="J870" s="177" t="str">
        <f t="shared" si="27"/>
        <v>Date &gt; 1920</v>
      </c>
    </row>
    <row r="871" spans="1:10" x14ac:dyDescent="0.3">
      <c r="A871" s="178" t="s">
        <v>3371</v>
      </c>
      <c r="B871" s="178" t="s">
        <v>151</v>
      </c>
      <c r="C871" s="178" t="s">
        <v>6523</v>
      </c>
      <c r="D871" s="178" t="s">
        <v>6660</v>
      </c>
      <c r="E871" s="179">
        <v>36167</v>
      </c>
      <c r="F871" s="180">
        <v>1196632</v>
      </c>
      <c r="G871" s="180">
        <v>0</v>
      </c>
      <c r="H871" s="180">
        <v>409240.62</v>
      </c>
      <c r="I871" s="180">
        <f t="shared" si="26"/>
        <v>1605872.62</v>
      </c>
      <c r="J871" s="177" t="str">
        <f t="shared" si="27"/>
        <v>Date &gt; 1920</v>
      </c>
    </row>
    <row r="872" spans="1:10" x14ac:dyDescent="0.3">
      <c r="A872" s="178" t="s">
        <v>3371</v>
      </c>
      <c r="B872" s="178" t="s">
        <v>151</v>
      </c>
      <c r="C872" s="178" t="s">
        <v>6523</v>
      </c>
      <c r="D872" s="178" t="s">
        <v>6660</v>
      </c>
      <c r="E872" s="179">
        <v>36776</v>
      </c>
      <c r="F872" s="180">
        <v>113212</v>
      </c>
      <c r="G872" s="180">
        <v>0</v>
      </c>
      <c r="H872" s="180">
        <v>37453.53</v>
      </c>
      <c r="I872" s="180">
        <f t="shared" si="26"/>
        <v>150665.53</v>
      </c>
      <c r="J872" s="177" t="str">
        <f t="shared" si="27"/>
        <v>Date &gt; 1920</v>
      </c>
    </row>
    <row r="873" spans="1:10" x14ac:dyDescent="0.3">
      <c r="A873" s="178" t="s">
        <v>3371</v>
      </c>
      <c r="B873" s="178" t="s">
        <v>151</v>
      </c>
      <c r="C873" s="178" t="s">
        <v>6523</v>
      </c>
      <c r="D873" s="178" t="s">
        <v>6660</v>
      </c>
      <c r="E873" s="179">
        <v>36972</v>
      </c>
      <c r="F873" s="180">
        <v>17298</v>
      </c>
      <c r="G873" s="180">
        <v>0</v>
      </c>
      <c r="H873" s="180">
        <v>-9615.64</v>
      </c>
      <c r="I873" s="180">
        <f t="shared" si="26"/>
        <v>7682.3600000000006</v>
      </c>
      <c r="J873" s="177" t="str">
        <f t="shared" si="27"/>
        <v>Date &gt; 1920</v>
      </c>
    </row>
    <row r="874" spans="1:10" x14ac:dyDescent="0.3">
      <c r="A874" s="178" t="s">
        <v>3371</v>
      </c>
      <c r="B874" s="178" t="s">
        <v>151</v>
      </c>
      <c r="C874" s="178" t="s">
        <v>6523</v>
      </c>
      <c r="D874" s="178" t="s">
        <v>6661</v>
      </c>
      <c r="E874" s="179">
        <v>36321</v>
      </c>
      <c r="F874" s="180">
        <v>1449014</v>
      </c>
      <c r="G874" s="180">
        <v>0</v>
      </c>
      <c r="H874" s="180">
        <v>1613968.8</v>
      </c>
      <c r="I874" s="180">
        <f t="shared" si="26"/>
        <v>3062982.8</v>
      </c>
      <c r="J874" s="177" t="str">
        <f t="shared" si="27"/>
        <v>Date &gt; 1920</v>
      </c>
    </row>
    <row r="875" spans="1:10" x14ac:dyDescent="0.3">
      <c r="A875" s="178" t="s">
        <v>3371</v>
      </c>
      <c r="B875" s="178" t="s">
        <v>151</v>
      </c>
      <c r="C875" s="178" t="s">
        <v>6523</v>
      </c>
      <c r="D875" s="178" t="s">
        <v>6661</v>
      </c>
      <c r="E875" s="179">
        <v>36354</v>
      </c>
      <c r="F875" s="180">
        <v>1943252</v>
      </c>
      <c r="G875" s="180">
        <v>0</v>
      </c>
      <c r="H875" s="180">
        <v>1505087.2</v>
      </c>
      <c r="I875" s="180">
        <f t="shared" si="26"/>
        <v>3448339.2</v>
      </c>
      <c r="J875" s="177" t="str">
        <f t="shared" si="27"/>
        <v>Date &gt; 1920</v>
      </c>
    </row>
    <row r="876" spans="1:10" x14ac:dyDescent="0.3">
      <c r="A876" s="178" t="s">
        <v>3371</v>
      </c>
      <c r="B876" s="178" t="s">
        <v>151</v>
      </c>
      <c r="C876" s="178" t="s">
        <v>6523</v>
      </c>
      <c r="D876" s="178" t="s">
        <v>6661</v>
      </c>
      <c r="E876" s="179">
        <v>36383</v>
      </c>
      <c r="F876" s="180">
        <v>1604515</v>
      </c>
      <c r="G876" s="180">
        <v>0</v>
      </c>
      <c r="H876" s="180">
        <v>1385105.4</v>
      </c>
      <c r="I876" s="180">
        <f t="shared" si="26"/>
        <v>2989620.4</v>
      </c>
      <c r="J876" s="177" t="str">
        <f t="shared" si="27"/>
        <v>Date &gt; 1920</v>
      </c>
    </row>
    <row r="877" spans="1:10" x14ac:dyDescent="0.3">
      <c r="A877" s="178" t="s">
        <v>3371</v>
      </c>
      <c r="B877" s="178" t="s">
        <v>151</v>
      </c>
      <c r="C877" s="178" t="s">
        <v>6523</v>
      </c>
      <c r="D877" s="178" t="s">
        <v>6661</v>
      </c>
      <c r="E877" s="179">
        <v>36419</v>
      </c>
      <c r="F877" s="180">
        <v>4263766</v>
      </c>
      <c r="G877" s="180">
        <v>0</v>
      </c>
      <c r="H877" s="180">
        <v>4603229.0999999996</v>
      </c>
      <c r="I877" s="180">
        <f t="shared" si="26"/>
        <v>8866995.0999999996</v>
      </c>
      <c r="J877" s="177" t="str">
        <f t="shared" si="27"/>
        <v>Date &gt; 1920</v>
      </c>
    </row>
    <row r="878" spans="1:10" x14ac:dyDescent="0.3">
      <c r="A878" s="178" t="s">
        <v>3371</v>
      </c>
      <c r="B878" s="178" t="s">
        <v>151</v>
      </c>
      <c r="C878" s="178" t="s">
        <v>6523</v>
      </c>
      <c r="D878" s="178" t="s">
        <v>6661</v>
      </c>
      <c r="E878" s="179">
        <v>36489</v>
      </c>
      <c r="F878" s="180">
        <v>1035950</v>
      </c>
      <c r="G878" s="180">
        <v>0</v>
      </c>
      <c r="H878" s="180">
        <v>1596112.5</v>
      </c>
      <c r="I878" s="180">
        <f t="shared" si="26"/>
        <v>2632062.5</v>
      </c>
      <c r="J878" s="177" t="str">
        <f t="shared" si="27"/>
        <v>Date &gt; 1920</v>
      </c>
    </row>
    <row r="879" spans="1:10" x14ac:dyDescent="0.3">
      <c r="A879" s="178" t="s">
        <v>3371</v>
      </c>
      <c r="B879" s="178" t="s">
        <v>151</v>
      </c>
      <c r="C879" s="178" t="s">
        <v>6523</v>
      </c>
      <c r="D879" s="178" t="s">
        <v>6661</v>
      </c>
      <c r="E879" s="179">
        <v>37468</v>
      </c>
      <c r="F879" s="180">
        <v>134250</v>
      </c>
      <c r="G879" s="180">
        <v>0</v>
      </c>
      <c r="H879" s="180">
        <v>1340589.02</v>
      </c>
      <c r="I879" s="180">
        <f t="shared" si="26"/>
        <v>1474839.02</v>
      </c>
      <c r="J879" s="177" t="str">
        <f t="shared" si="27"/>
        <v>Date &gt; 1920</v>
      </c>
    </row>
    <row r="880" spans="1:10" x14ac:dyDescent="0.3">
      <c r="A880" s="178" t="s">
        <v>3371</v>
      </c>
      <c r="B880" s="178" t="s">
        <v>151</v>
      </c>
      <c r="C880" s="178" t="s">
        <v>6523</v>
      </c>
      <c r="D880" s="178" t="s">
        <v>6661</v>
      </c>
      <c r="E880" s="179">
        <v>37860</v>
      </c>
      <c r="F880" s="180">
        <v>426257</v>
      </c>
      <c r="G880" s="180">
        <v>0</v>
      </c>
      <c r="H880" s="180">
        <v>0</v>
      </c>
      <c r="I880" s="180">
        <f t="shared" si="26"/>
        <v>426257</v>
      </c>
      <c r="J880" s="177" t="str">
        <f t="shared" si="27"/>
        <v>Date &gt; 1920</v>
      </c>
    </row>
    <row r="881" spans="1:10" x14ac:dyDescent="0.3">
      <c r="A881" s="178" t="s">
        <v>3371</v>
      </c>
      <c r="B881" s="178" t="s">
        <v>151</v>
      </c>
      <c r="C881" s="178" t="s">
        <v>6523</v>
      </c>
      <c r="D881" s="178" t="s">
        <v>6662</v>
      </c>
      <c r="E881" s="179">
        <v>36503</v>
      </c>
      <c r="F881" s="180">
        <v>1614723</v>
      </c>
      <c r="G881" s="180">
        <v>0</v>
      </c>
      <c r="H881" s="180">
        <v>403681.4</v>
      </c>
      <c r="I881" s="180">
        <f t="shared" si="26"/>
        <v>2018404.4</v>
      </c>
      <c r="J881" s="177" t="str">
        <f t="shared" si="27"/>
        <v>Date &gt; 1920</v>
      </c>
    </row>
    <row r="882" spans="1:10" x14ac:dyDescent="0.3">
      <c r="A882" s="178" t="s">
        <v>3371</v>
      </c>
      <c r="B882" s="178" t="s">
        <v>151</v>
      </c>
      <c r="C882" s="178" t="s">
        <v>6523</v>
      </c>
      <c r="D882" s="178" t="s">
        <v>6662</v>
      </c>
      <c r="E882" s="179">
        <v>36776</v>
      </c>
      <c r="F882" s="180">
        <v>60031</v>
      </c>
      <c r="G882" s="180">
        <v>0</v>
      </c>
      <c r="H882" s="180">
        <v>15007.6</v>
      </c>
      <c r="I882" s="180">
        <f t="shared" si="26"/>
        <v>75038.600000000006</v>
      </c>
      <c r="J882" s="177" t="str">
        <f t="shared" si="27"/>
        <v>Date &gt; 1920</v>
      </c>
    </row>
    <row r="883" spans="1:10" x14ac:dyDescent="0.3">
      <c r="A883" s="178" t="s">
        <v>3371</v>
      </c>
      <c r="B883" s="178" t="s">
        <v>151</v>
      </c>
      <c r="C883" s="178" t="s">
        <v>6523</v>
      </c>
      <c r="D883" s="178" t="s">
        <v>6663</v>
      </c>
      <c r="E883" s="179">
        <v>36503</v>
      </c>
      <c r="F883" s="180">
        <v>1257453</v>
      </c>
      <c r="G883" s="180">
        <v>0</v>
      </c>
      <c r="H883" s="180">
        <v>314364.48</v>
      </c>
      <c r="I883" s="180">
        <f t="shared" si="26"/>
        <v>1571817.48</v>
      </c>
      <c r="J883" s="177" t="str">
        <f t="shared" si="27"/>
        <v>Date &gt; 1920</v>
      </c>
    </row>
    <row r="884" spans="1:10" x14ac:dyDescent="0.3">
      <c r="A884" s="178" t="s">
        <v>3371</v>
      </c>
      <c r="B884" s="178" t="s">
        <v>151</v>
      </c>
      <c r="C884" s="178" t="s">
        <v>6523</v>
      </c>
      <c r="D884" s="178" t="s">
        <v>6663</v>
      </c>
      <c r="E884" s="179">
        <v>36776</v>
      </c>
      <c r="F884" s="180">
        <v>68207</v>
      </c>
      <c r="G884" s="180">
        <v>0</v>
      </c>
      <c r="H884" s="180">
        <v>17050.52</v>
      </c>
      <c r="I884" s="180">
        <f t="shared" si="26"/>
        <v>85257.52</v>
      </c>
      <c r="J884" s="177" t="str">
        <f t="shared" si="27"/>
        <v>Date &gt; 1920</v>
      </c>
    </row>
    <row r="885" spans="1:10" x14ac:dyDescent="0.3">
      <c r="A885" s="178" t="s">
        <v>3371</v>
      </c>
      <c r="B885" s="178" t="s">
        <v>151</v>
      </c>
      <c r="C885" s="178" t="s">
        <v>6523</v>
      </c>
      <c r="D885" s="178" t="s">
        <v>6664</v>
      </c>
      <c r="E885" s="179">
        <v>36503</v>
      </c>
      <c r="F885" s="180">
        <v>1244267</v>
      </c>
      <c r="G885" s="180">
        <v>0</v>
      </c>
      <c r="H885" s="180">
        <v>313448.40000000002</v>
      </c>
      <c r="I885" s="180">
        <f t="shared" si="26"/>
        <v>1557715.4</v>
      </c>
      <c r="J885" s="177" t="str">
        <f t="shared" si="27"/>
        <v>Date &gt; 1920</v>
      </c>
    </row>
    <row r="886" spans="1:10" x14ac:dyDescent="0.3">
      <c r="A886" s="178" t="s">
        <v>3371</v>
      </c>
      <c r="B886" s="178" t="s">
        <v>151</v>
      </c>
      <c r="C886" s="178" t="s">
        <v>6523</v>
      </c>
      <c r="D886" s="178" t="s">
        <v>6664</v>
      </c>
      <c r="E886" s="179">
        <v>36776</v>
      </c>
      <c r="F886" s="180">
        <v>73621</v>
      </c>
      <c r="G886" s="180">
        <v>0</v>
      </c>
      <c r="H886" s="180">
        <v>16023.6</v>
      </c>
      <c r="I886" s="180">
        <f t="shared" si="26"/>
        <v>89644.6</v>
      </c>
      <c r="J886" s="177" t="str">
        <f t="shared" si="27"/>
        <v>Date &gt; 1920</v>
      </c>
    </row>
    <row r="887" spans="1:10" x14ac:dyDescent="0.3">
      <c r="A887" s="178" t="s">
        <v>3371</v>
      </c>
      <c r="B887" s="178" t="s">
        <v>151</v>
      </c>
      <c r="C887" s="178" t="s">
        <v>6523</v>
      </c>
      <c r="D887" s="178" t="s">
        <v>6665</v>
      </c>
      <c r="E887" s="179">
        <v>36634</v>
      </c>
      <c r="F887" s="180">
        <v>5542709</v>
      </c>
      <c r="G887" s="180">
        <v>0</v>
      </c>
      <c r="H887" s="180">
        <v>1847569.8</v>
      </c>
      <c r="I887" s="180">
        <f t="shared" si="26"/>
        <v>7390278.7999999998</v>
      </c>
      <c r="J887" s="177" t="str">
        <f t="shared" si="27"/>
        <v>Date &gt; 1920</v>
      </c>
    </row>
    <row r="888" spans="1:10" x14ac:dyDescent="0.3">
      <c r="A888" s="178" t="s">
        <v>3371</v>
      </c>
      <c r="B888" s="178" t="s">
        <v>151</v>
      </c>
      <c r="C888" s="178" t="s">
        <v>6523</v>
      </c>
      <c r="D888" s="178" t="s">
        <v>6665</v>
      </c>
      <c r="E888" s="179">
        <v>36726</v>
      </c>
      <c r="F888" s="180">
        <v>588004</v>
      </c>
      <c r="G888" s="180">
        <v>0</v>
      </c>
      <c r="H888" s="180">
        <v>196003.25</v>
      </c>
      <c r="I888" s="180">
        <f t="shared" si="26"/>
        <v>784007.25</v>
      </c>
      <c r="J888" s="177" t="str">
        <f t="shared" si="27"/>
        <v>Date &gt; 1920</v>
      </c>
    </row>
    <row r="889" spans="1:10" x14ac:dyDescent="0.3">
      <c r="A889" s="178" t="s">
        <v>3371</v>
      </c>
      <c r="B889" s="178" t="s">
        <v>151</v>
      </c>
      <c r="C889" s="178" t="s">
        <v>6523</v>
      </c>
      <c r="D889" s="178" t="s">
        <v>6665</v>
      </c>
      <c r="E889" s="179">
        <v>37088</v>
      </c>
      <c r="F889" s="180">
        <v>369287</v>
      </c>
      <c r="G889" s="180">
        <v>0</v>
      </c>
      <c r="H889" s="180">
        <v>214206.41</v>
      </c>
      <c r="I889" s="180">
        <f t="shared" si="26"/>
        <v>583493.41</v>
      </c>
      <c r="J889" s="177" t="str">
        <f t="shared" si="27"/>
        <v>Date &gt; 1920</v>
      </c>
    </row>
    <row r="890" spans="1:10" x14ac:dyDescent="0.3">
      <c r="A890" s="178" t="s">
        <v>3371</v>
      </c>
      <c r="B890" s="178" t="s">
        <v>151</v>
      </c>
      <c r="C890" s="178" t="s">
        <v>6523</v>
      </c>
      <c r="D890" s="178" t="s">
        <v>6666</v>
      </c>
      <c r="E890" s="179">
        <v>36515</v>
      </c>
      <c r="F890" s="180">
        <v>1202764</v>
      </c>
      <c r="G890" s="180">
        <v>0</v>
      </c>
      <c r="H890" s="180">
        <v>300692.21999999997</v>
      </c>
      <c r="I890" s="180">
        <f t="shared" si="26"/>
        <v>1503456.22</v>
      </c>
      <c r="J890" s="177" t="str">
        <f t="shared" si="27"/>
        <v>Date &gt; 1920</v>
      </c>
    </row>
    <row r="891" spans="1:10" x14ac:dyDescent="0.3">
      <c r="A891" s="178" t="s">
        <v>3371</v>
      </c>
      <c r="B891" s="178" t="s">
        <v>151</v>
      </c>
      <c r="C891" s="178" t="s">
        <v>6523</v>
      </c>
      <c r="D891" s="178" t="s">
        <v>6666</v>
      </c>
      <c r="E891" s="179">
        <v>36776</v>
      </c>
      <c r="F891" s="180">
        <v>131457</v>
      </c>
      <c r="G891" s="180">
        <v>0</v>
      </c>
      <c r="H891" s="180">
        <v>32862.78</v>
      </c>
      <c r="I891" s="180">
        <f t="shared" si="26"/>
        <v>164319.78</v>
      </c>
      <c r="J891" s="177" t="str">
        <f t="shared" si="27"/>
        <v>Date &gt; 1920</v>
      </c>
    </row>
    <row r="892" spans="1:10" x14ac:dyDescent="0.3">
      <c r="A892" s="178" t="s">
        <v>3371</v>
      </c>
      <c r="B892" s="178" t="s">
        <v>151</v>
      </c>
      <c r="C892" s="178" t="s">
        <v>6523</v>
      </c>
      <c r="D892" s="178" t="s">
        <v>6667</v>
      </c>
      <c r="E892" s="179">
        <v>36846</v>
      </c>
      <c r="F892" s="180">
        <v>8036600</v>
      </c>
      <c r="G892" s="180">
        <v>0</v>
      </c>
      <c r="H892" s="180">
        <v>2678868.61</v>
      </c>
      <c r="I892" s="180">
        <f t="shared" si="26"/>
        <v>10715468.609999999</v>
      </c>
      <c r="J892" s="177" t="str">
        <f t="shared" si="27"/>
        <v>Date &gt; 1920</v>
      </c>
    </row>
    <row r="893" spans="1:10" x14ac:dyDescent="0.3">
      <c r="A893" s="178" t="s">
        <v>3371</v>
      </c>
      <c r="B893" s="178" t="s">
        <v>151</v>
      </c>
      <c r="C893" s="178" t="s">
        <v>6523</v>
      </c>
      <c r="D893" s="178" t="s">
        <v>6667</v>
      </c>
      <c r="E893" s="179">
        <v>37088</v>
      </c>
      <c r="F893" s="180">
        <v>-83733</v>
      </c>
      <c r="G893" s="180">
        <v>0</v>
      </c>
      <c r="H893" s="180">
        <v>-27912.95</v>
      </c>
      <c r="I893" s="180">
        <f t="shared" si="26"/>
        <v>-111645.95</v>
      </c>
      <c r="J893" s="177" t="str">
        <f t="shared" si="27"/>
        <v>Date &gt; 1920</v>
      </c>
    </row>
    <row r="894" spans="1:10" x14ac:dyDescent="0.3">
      <c r="A894" s="178" t="s">
        <v>3371</v>
      </c>
      <c r="B894" s="178" t="s">
        <v>151</v>
      </c>
      <c r="C894" s="178" t="s">
        <v>6523</v>
      </c>
      <c r="D894" s="178" t="s">
        <v>6667</v>
      </c>
      <c r="E894" s="179">
        <v>37307</v>
      </c>
      <c r="F894" s="180">
        <v>1047133</v>
      </c>
      <c r="G894" s="180">
        <v>0</v>
      </c>
      <c r="H894" s="180">
        <v>351698.41</v>
      </c>
      <c r="I894" s="180">
        <f t="shared" si="26"/>
        <v>1398831.41</v>
      </c>
      <c r="J894" s="177" t="str">
        <f t="shared" si="27"/>
        <v>Date &gt; 1920</v>
      </c>
    </row>
    <row r="895" spans="1:10" x14ac:dyDescent="0.3">
      <c r="A895" s="178" t="s">
        <v>3371</v>
      </c>
      <c r="B895" s="178" t="s">
        <v>151</v>
      </c>
      <c r="C895" s="178" t="s">
        <v>6523</v>
      </c>
      <c r="D895" s="178" t="s">
        <v>6668</v>
      </c>
      <c r="E895" s="179">
        <v>36515</v>
      </c>
      <c r="F895" s="180">
        <v>491416</v>
      </c>
      <c r="G895" s="180">
        <v>0</v>
      </c>
      <c r="H895" s="180">
        <v>122854.23</v>
      </c>
      <c r="I895" s="180">
        <f t="shared" si="26"/>
        <v>614270.23</v>
      </c>
      <c r="J895" s="177" t="str">
        <f t="shared" si="27"/>
        <v>Date &gt; 1920</v>
      </c>
    </row>
    <row r="896" spans="1:10" x14ac:dyDescent="0.3">
      <c r="A896" s="178" t="s">
        <v>3371</v>
      </c>
      <c r="B896" s="178" t="s">
        <v>151</v>
      </c>
      <c r="C896" s="178" t="s">
        <v>6523</v>
      </c>
      <c r="D896" s="178" t="s">
        <v>6668</v>
      </c>
      <c r="E896" s="179">
        <v>36776</v>
      </c>
      <c r="F896" s="180">
        <v>17612</v>
      </c>
      <c r="G896" s="180">
        <v>0</v>
      </c>
      <c r="H896" s="180">
        <v>8159.38</v>
      </c>
      <c r="I896" s="180">
        <f t="shared" si="26"/>
        <v>25771.38</v>
      </c>
      <c r="J896" s="177" t="str">
        <f t="shared" si="27"/>
        <v>Date &gt; 1920</v>
      </c>
    </row>
    <row r="897" spans="1:10" x14ac:dyDescent="0.3">
      <c r="A897" s="178" t="s">
        <v>3371</v>
      </c>
      <c r="B897" s="178" t="s">
        <v>151</v>
      </c>
      <c r="C897" s="178" t="s">
        <v>6523</v>
      </c>
      <c r="D897" s="178" t="s">
        <v>6669</v>
      </c>
      <c r="E897" s="179">
        <v>28461</v>
      </c>
      <c r="F897" s="180">
        <v>106874.98</v>
      </c>
      <c r="G897" s="180">
        <v>12043.05</v>
      </c>
      <c r="H897" s="180">
        <v>21669.91</v>
      </c>
      <c r="I897" s="180">
        <f t="shared" si="26"/>
        <v>140587.94</v>
      </c>
      <c r="J897" s="177" t="str">
        <f t="shared" si="27"/>
        <v>Date &gt; 1920</v>
      </c>
    </row>
    <row r="898" spans="1:10" x14ac:dyDescent="0.3">
      <c r="A898" s="178" t="s">
        <v>3371</v>
      </c>
      <c r="B898" s="178" t="s">
        <v>151</v>
      </c>
      <c r="C898" s="178" t="s">
        <v>6523</v>
      </c>
      <c r="D898" s="178" t="s">
        <v>6670</v>
      </c>
      <c r="E898" s="179">
        <v>36628</v>
      </c>
      <c r="F898" s="180">
        <v>772907</v>
      </c>
      <c r="G898" s="180">
        <v>0</v>
      </c>
      <c r="H898" s="180">
        <v>193227.38</v>
      </c>
      <c r="I898" s="180">
        <f t="shared" si="26"/>
        <v>966134.38</v>
      </c>
      <c r="J898" s="177" t="str">
        <f t="shared" si="27"/>
        <v>Date &gt; 1920</v>
      </c>
    </row>
    <row r="899" spans="1:10" x14ac:dyDescent="0.3">
      <c r="A899" s="178" t="s">
        <v>3371</v>
      </c>
      <c r="B899" s="178" t="s">
        <v>151</v>
      </c>
      <c r="C899" s="178" t="s">
        <v>6523</v>
      </c>
      <c r="D899" s="178" t="s">
        <v>6670</v>
      </c>
      <c r="E899" s="179">
        <v>36788</v>
      </c>
      <c r="F899" s="180">
        <v>421653</v>
      </c>
      <c r="G899" s="180">
        <v>0</v>
      </c>
      <c r="H899" s="180">
        <v>107990.02</v>
      </c>
      <c r="I899" s="180">
        <f t="shared" si="26"/>
        <v>529643.02</v>
      </c>
      <c r="J899" s="177" t="str">
        <f t="shared" si="27"/>
        <v>Date &gt; 1920</v>
      </c>
    </row>
    <row r="900" spans="1:10" x14ac:dyDescent="0.3">
      <c r="A900" s="178" t="s">
        <v>3371</v>
      </c>
      <c r="B900" s="178" t="s">
        <v>151</v>
      </c>
      <c r="C900" s="178" t="s">
        <v>6523</v>
      </c>
      <c r="D900" s="178" t="s">
        <v>6671</v>
      </c>
      <c r="E900" s="179">
        <v>36628</v>
      </c>
      <c r="F900" s="180">
        <v>798075</v>
      </c>
      <c r="G900" s="180">
        <v>0</v>
      </c>
      <c r="H900" s="180">
        <v>199518.87</v>
      </c>
      <c r="I900" s="180">
        <f t="shared" si="26"/>
        <v>997593.87</v>
      </c>
      <c r="J900" s="177" t="str">
        <f t="shared" si="27"/>
        <v>Date &gt; 1920</v>
      </c>
    </row>
    <row r="901" spans="1:10" x14ac:dyDescent="0.3">
      <c r="A901" s="178" t="s">
        <v>3371</v>
      </c>
      <c r="B901" s="178" t="s">
        <v>151</v>
      </c>
      <c r="C901" s="178" t="s">
        <v>6523</v>
      </c>
      <c r="D901" s="178" t="s">
        <v>6671</v>
      </c>
      <c r="E901" s="179">
        <v>36788</v>
      </c>
      <c r="F901" s="180">
        <v>237725</v>
      </c>
      <c r="G901" s="180">
        <v>0</v>
      </c>
      <c r="H901" s="180">
        <v>61358.15</v>
      </c>
      <c r="I901" s="180">
        <f t="shared" ref="I901:I964" si="28">SUM(F901:H901)</f>
        <v>299083.15000000002</v>
      </c>
      <c r="J901" s="177" t="str">
        <f t="shared" ref="J901:J964" si="29">IF(OR(YEAR(E901)&gt; 1920, ISBLANK(E901)), "Date &gt; 1920", "Sketchy date")</f>
        <v>Date &gt; 1920</v>
      </c>
    </row>
    <row r="902" spans="1:10" x14ac:dyDescent="0.3">
      <c r="A902" s="178" t="s">
        <v>3371</v>
      </c>
      <c r="B902" s="178" t="s">
        <v>151</v>
      </c>
      <c r="C902" s="178" t="s">
        <v>6523</v>
      </c>
      <c r="D902" s="178" t="s">
        <v>6672</v>
      </c>
      <c r="E902" s="179">
        <v>36628</v>
      </c>
      <c r="F902" s="180">
        <v>608546</v>
      </c>
      <c r="G902" s="180">
        <v>0</v>
      </c>
      <c r="H902" s="180">
        <v>152137.25</v>
      </c>
      <c r="I902" s="180">
        <f t="shared" si="28"/>
        <v>760683.25</v>
      </c>
      <c r="J902" s="177" t="str">
        <f t="shared" si="29"/>
        <v>Date &gt; 1920</v>
      </c>
    </row>
    <row r="903" spans="1:10" x14ac:dyDescent="0.3">
      <c r="A903" s="178" t="s">
        <v>3371</v>
      </c>
      <c r="B903" s="178" t="s">
        <v>151</v>
      </c>
      <c r="C903" s="178" t="s">
        <v>6523</v>
      </c>
      <c r="D903" s="178" t="s">
        <v>6672</v>
      </c>
      <c r="E903" s="179">
        <v>36788</v>
      </c>
      <c r="F903" s="180">
        <v>187392</v>
      </c>
      <c r="G903" s="180">
        <v>0</v>
      </c>
      <c r="H903" s="180">
        <v>47203.46</v>
      </c>
      <c r="I903" s="180">
        <f t="shared" si="28"/>
        <v>234595.46</v>
      </c>
      <c r="J903" s="177" t="str">
        <f t="shared" si="29"/>
        <v>Date &gt; 1920</v>
      </c>
    </row>
    <row r="904" spans="1:10" x14ac:dyDescent="0.3">
      <c r="A904" s="178" t="s">
        <v>3371</v>
      </c>
      <c r="B904" s="178" t="s">
        <v>151</v>
      </c>
      <c r="C904" s="178" t="s">
        <v>6523</v>
      </c>
      <c r="D904" s="178" t="s">
        <v>6673</v>
      </c>
      <c r="E904" s="179">
        <v>36832</v>
      </c>
      <c r="F904" s="180">
        <v>1988130</v>
      </c>
      <c r="G904" s="180">
        <v>0</v>
      </c>
      <c r="H904" s="180">
        <v>498840.03</v>
      </c>
      <c r="I904" s="180">
        <f t="shared" si="28"/>
        <v>2486970.0300000003</v>
      </c>
      <c r="J904" s="177" t="str">
        <f t="shared" si="29"/>
        <v>Date &gt; 1920</v>
      </c>
    </row>
    <row r="905" spans="1:10" x14ac:dyDescent="0.3">
      <c r="A905" s="178" t="s">
        <v>3371</v>
      </c>
      <c r="B905" s="178" t="s">
        <v>151</v>
      </c>
      <c r="C905" s="178" t="s">
        <v>6523</v>
      </c>
      <c r="D905" s="178" t="s">
        <v>6673</v>
      </c>
      <c r="E905" s="179">
        <v>36936</v>
      </c>
      <c r="F905" s="180">
        <v>33922</v>
      </c>
      <c r="G905" s="180">
        <v>0</v>
      </c>
      <c r="H905" s="180">
        <v>11134.29</v>
      </c>
      <c r="I905" s="180">
        <f t="shared" si="28"/>
        <v>45056.29</v>
      </c>
      <c r="J905" s="177" t="str">
        <f t="shared" si="29"/>
        <v>Date &gt; 1920</v>
      </c>
    </row>
    <row r="906" spans="1:10" x14ac:dyDescent="0.3">
      <c r="A906" s="178" t="s">
        <v>3371</v>
      </c>
      <c r="B906" s="178" t="s">
        <v>151</v>
      </c>
      <c r="C906" s="178" t="s">
        <v>6523</v>
      </c>
      <c r="D906" s="178" t="s">
        <v>6673</v>
      </c>
      <c r="E906" s="179">
        <v>37021</v>
      </c>
      <c r="F906" s="180">
        <v>60852</v>
      </c>
      <c r="G906" s="180">
        <v>0</v>
      </c>
      <c r="H906" s="180">
        <v>10751.78</v>
      </c>
      <c r="I906" s="180">
        <f t="shared" si="28"/>
        <v>71603.78</v>
      </c>
      <c r="J906" s="177" t="str">
        <f t="shared" si="29"/>
        <v>Date &gt; 1920</v>
      </c>
    </row>
    <row r="907" spans="1:10" x14ac:dyDescent="0.3">
      <c r="A907" s="178" t="s">
        <v>3371</v>
      </c>
      <c r="B907" s="178" t="s">
        <v>151</v>
      </c>
      <c r="C907" s="178" t="s">
        <v>6523</v>
      </c>
      <c r="D907" s="178" t="s">
        <v>6673</v>
      </c>
      <c r="E907" s="179">
        <v>37446</v>
      </c>
      <c r="F907" s="180">
        <v>0</v>
      </c>
      <c r="G907" s="180">
        <v>0</v>
      </c>
      <c r="H907" s="180">
        <v>28597.81</v>
      </c>
      <c r="I907" s="180">
        <f t="shared" si="28"/>
        <v>28597.81</v>
      </c>
      <c r="J907" s="177" t="str">
        <f t="shared" si="29"/>
        <v>Date &gt; 1920</v>
      </c>
    </row>
    <row r="908" spans="1:10" x14ac:dyDescent="0.3">
      <c r="A908" s="178" t="s">
        <v>3371</v>
      </c>
      <c r="B908" s="178" t="s">
        <v>151</v>
      </c>
      <c r="C908" s="178" t="s">
        <v>6523</v>
      </c>
      <c r="D908" s="178" t="s">
        <v>6674</v>
      </c>
      <c r="E908" s="179">
        <v>36832</v>
      </c>
      <c r="F908" s="180">
        <v>1774406</v>
      </c>
      <c r="G908" s="180">
        <v>0</v>
      </c>
      <c r="H908" s="180">
        <v>482344.69</v>
      </c>
      <c r="I908" s="180">
        <f t="shared" si="28"/>
        <v>2256750.69</v>
      </c>
      <c r="J908" s="177" t="str">
        <f t="shared" si="29"/>
        <v>Date &gt; 1920</v>
      </c>
    </row>
    <row r="909" spans="1:10" x14ac:dyDescent="0.3">
      <c r="A909" s="178" t="s">
        <v>3371</v>
      </c>
      <c r="B909" s="178" t="s">
        <v>151</v>
      </c>
      <c r="C909" s="178" t="s">
        <v>6523</v>
      </c>
      <c r="D909" s="178" t="s">
        <v>6674</v>
      </c>
      <c r="E909" s="179">
        <v>36936</v>
      </c>
      <c r="F909" s="180">
        <v>22922</v>
      </c>
      <c r="G909" s="180">
        <v>0</v>
      </c>
      <c r="H909" s="180">
        <v>9098.27</v>
      </c>
      <c r="I909" s="180">
        <f t="shared" si="28"/>
        <v>32020.27</v>
      </c>
      <c r="J909" s="177" t="str">
        <f t="shared" si="29"/>
        <v>Date &gt; 1920</v>
      </c>
    </row>
    <row r="910" spans="1:10" x14ac:dyDescent="0.3">
      <c r="A910" s="178" t="s">
        <v>3371</v>
      </c>
      <c r="B910" s="178" t="s">
        <v>151</v>
      </c>
      <c r="C910" s="178" t="s">
        <v>6523</v>
      </c>
      <c r="D910" s="178" t="s">
        <v>6674</v>
      </c>
      <c r="E910" s="179">
        <v>37021</v>
      </c>
      <c r="F910" s="180">
        <v>65189</v>
      </c>
      <c r="G910" s="180">
        <v>0</v>
      </c>
      <c r="H910" s="180">
        <v>18145.04</v>
      </c>
      <c r="I910" s="180">
        <f t="shared" si="28"/>
        <v>83334.040000000008</v>
      </c>
      <c r="J910" s="177" t="str">
        <f t="shared" si="29"/>
        <v>Date &gt; 1920</v>
      </c>
    </row>
    <row r="911" spans="1:10" x14ac:dyDescent="0.3">
      <c r="A911" s="178" t="s">
        <v>3371</v>
      </c>
      <c r="B911" s="178" t="s">
        <v>151</v>
      </c>
      <c r="C911" s="178" t="s">
        <v>6523</v>
      </c>
      <c r="D911" s="178" t="s">
        <v>6674</v>
      </c>
      <c r="E911" s="179">
        <v>37242</v>
      </c>
      <c r="F911" s="180">
        <v>8276</v>
      </c>
      <c r="G911" s="180">
        <v>0</v>
      </c>
      <c r="H911" s="180">
        <v>7342.76</v>
      </c>
      <c r="I911" s="180">
        <f t="shared" si="28"/>
        <v>15618.76</v>
      </c>
      <c r="J911" s="177" t="str">
        <f t="shared" si="29"/>
        <v>Date &gt; 1920</v>
      </c>
    </row>
    <row r="912" spans="1:10" x14ac:dyDescent="0.3">
      <c r="A912" s="178" t="s">
        <v>3371</v>
      </c>
      <c r="B912" s="178" t="s">
        <v>151</v>
      </c>
      <c r="C912" s="178" t="s">
        <v>6523</v>
      </c>
      <c r="D912" s="178" t="s">
        <v>6675</v>
      </c>
      <c r="E912" s="179">
        <v>37120</v>
      </c>
      <c r="F912" s="180">
        <v>220066</v>
      </c>
      <c r="G912" s="180">
        <v>0</v>
      </c>
      <c r="H912" s="180">
        <v>6964759.0300000003</v>
      </c>
      <c r="I912" s="180">
        <f t="shared" si="28"/>
        <v>7184825.0300000003</v>
      </c>
      <c r="J912" s="177" t="str">
        <f t="shared" si="29"/>
        <v>Date &gt; 1920</v>
      </c>
    </row>
    <row r="913" spans="1:10" x14ac:dyDescent="0.3">
      <c r="A913" s="178" t="s">
        <v>3371</v>
      </c>
      <c r="B913" s="178" t="s">
        <v>151</v>
      </c>
      <c r="C913" s="178" t="s">
        <v>6523</v>
      </c>
      <c r="D913" s="178" t="s">
        <v>6675</v>
      </c>
      <c r="E913" s="179">
        <v>37155</v>
      </c>
      <c r="F913" s="180">
        <v>228524</v>
      </c>
      <c r="G913" s="180">
        <v>0</v>
      </c>
      <c r="H913" s="180">
        <v>611569.04</v>
      </c>
      <c r="I913" s="180">
        <f t="shared" si="28"/>
        <v>840093.04</v>
      </c>
      <c r="J913" s="177" t="str">
        <f t="shared" si="29"/>
        <v>Date &gt; 1920</v>
      </c>
    </row>
    <row r="914" spans="1:10" x14ac:dyDescent="0.3">
      <c r="A914" s="178" t="s">
        <v>3371</v>
      </c>
      <c r="B914" s="178" t="s">
        <v>151</v>
      </c>
      <c r="C914" s="178" t="s">
        <v>6523</v>
      </c>
      <c r="D914" s="178" t="s">
        <v>6675</v>
      </c>
      <c r="E914" s="179">
        <v>37242</v>
      </c>
      <c r="F914" s="180">
        <v>71577</v>
      </c>
      <c r="G914" s="180">
        <v>0</v>
      </c>
      <c r="H914" s="180">
        <v>403896.78</v>
      </c>
      <c r="I914" s="180">
        <f t="shared" si="28"/>
        <v>475473.78</v>
      </c>
      <c r="J914" s="177" t="str">
        <f t="shared" si="29"/>
        <v>Date &gt; 1920</v>
      </c>
    </row>
    <row r="915" spans="1:10" x14ac:dyDescent="0.3">
      <c r="A915" s="178" t="s">
        <v>3371</v>
      </c>
      <c r="B915" s="178" t="s">
        <v>151</v>
      </c>
      <c r="C915" s="178" t="s">
        <v>6523</v>
      </c>
      <c r="D915" s="178" t="s">
        <v>6675</v>
      </c>
      <c r="E915" s="179">
        <v>37245</v>
      </c>
      <c r="F915" s="180">
        <v>178662</v>
      </c>
      <c r="G915" s="180">
        <v>0</v>
      </c>
      <c r="H915" s="180">
        <v>344034.12</v>
      </c>
      <c r="I915" s="180">
        <f t="shared" si="28"/>
        <v>522696.12</v>
      </c>
      <c r="J915" s="177" t="str">
        <f t="shared" si="29"/>
        <v>Date &gt; 1920</v>
      </c>
    </row>
    <row r="916" spans="1:10" x14ac:dyDescent="0.3">
      <c r="A916" s="178" t="s">
        <v>3371</v>
      </c>
      <c r="B916" s="178" t="s">
        <v>151</v>
      </c>
      <c r="C916" s="178" t="s">
        <v>6523</v>
      </c>
      <c r="D916" s="178" t="s">
        <v>6675</v>
      </c>
      <c r="E916" s="179">
        <v>37293</v>
      </c>
      <c r="F916" s="180">
        <v>130338</v>
      </c>
      <c r="G916" s="180">
        <v>0</v>
      </c>
      <c r="H916" s="180">
        <v>724354.68</v>
      </c>
      <c r="I916" s="180">
        <f t="shared" si="28"/>
        <v>854692.68</v>
      </c>
      <c r="J916" s="177" t="str">
        <f t="shared" si="29"/>
        <v>Date &gt; 1920</v>
      </c>
    </row>
    <row r="917" spans="1:10" x14ac:dyDescent="0.3">
      <c r="A917" s="178" t="s">
        <v>3371</v>
      </c>
      <c r="B917" s="178" t="s">
        <v>151</v>
      </c>
      <c r="C917" s="178" t="s">
        <v>6523</v>
      </c>
      <c r="D917" s="178" t="s">
        <v>6675</v>
      </c>
      <c r="E917" s="179">
        <v>37383</v>
      </c>
      <c r="F917" s="180">
        <v>1788342</v>
      </c>
      <c r="G917" s="180">
        <v>0</v>
      </c>
      <c r="H917" s="180">
        <v>3722630.01</v>
      </c>
      <c r="I917" s="180">
        <f t="shared" si="28"/>
        <v>5510972.0099999998</v>
      </c>
      <c r="J917" s="177" t="str">
        <f t="shared" si="29"/>
        <v>Date &gt; 1920</v>
      </c>
    </row>
    <row r="918" spans="1:10" x14ac:dyDescent="0.3">
      <c r="A918" s="178" t="s">
        <v>3371</v>
      </c>
      <c r="B918" s="178" t="s">
        <v>151</v>
      </c>
      <c r="C918" s="178" t="s">
        <v>6523</v>
      </c>
      <c r="D918" s="178" t="s">
        <v>6675</v>
      </c>
      <c r="E918" s="179">
        <v>37508</v>
      </c>
      <c r="F918" s="180">
        <v>1859690</v>
      </c>
      <c r="G918" s="180">
        <v>0</v>
      </c>
      <c r="H918" s="180">
        <v>6229409.9199999999</v>
      </c>
      <c r="I918" s="180">
        <f t="shared" si="28"/>
        <v>8089099.9199999999</v>
      </c>
      <c r="J918" s="177" t="str">
        <f t="shared" si="29"/>
        <v>Date &gt; 1920</v>
      </c>
    </row>
    <row r="919" spans="1:10" x14ac:dyDescent="0.3">
      <c r="A919" s="178" t="s">
        <v>3371</v>
      </c>
      <c r="B919" s="178" t="s">
        <v>151</v>
      </c>
      <c r="C919" s="178" t="s">
        <v>6523</v>
      </c>
      <c r="D919" s="178" t="s">
        <v>6675</v>
      </c>
      <c r="E919" s="179">
        <v>37580</v>
      </c>
      <c r="F919" s="180">
        <v>243954</v>
      </c>
      <c r="G919" s="180">
        <v>0</v>
      </c>
      <c r="H919" s="180">
        <v>1443476.42</v>
      </c>
      <c r="I919" s="180">
        <f t="shared" si="28"/>
        <v>1687430.42</v>
      </c>
      <c r="J919" s="177" t="str">
        <f t="shared" si="29"/>
        <v>Date &gt; 1920</v>
      </c>
    </row>
    <row r="920" spans="1:10" x14ac:dyDescent="0.3">
      <c r="A920" s="178" t="s">
        <v>3371</v>
      </c>
      <c r="B920" s="178" t="s">
        <v>151</v>
      </c>
      <c r="C920" s="178" t="s">
        <v>6523</v>
      </c>
      <c r="D920" s="178" t="s">
        <v>6675</v>
      </c>
      <c r="E920" s="179">
        <v>37834</v>
      </c>
      <c r="F920" s="180">
        <v>248482</v>
      </c>
      <c r="G920" s="180">
        <v>0</v>
      </c>
      <c r="H920" s="180">
        <v>1425326.79</v>
      </c>
      <c r="I920" s="180">
        <f t="shared" si="28"/>
        <v>1673808.79</v>
      </c>
      <c r="J920" s="177" t="str">
        <f t="shared" si="29"/>
        <v>Date &gt; 1920</v>
      </c>
    </row>
    <row r="921" spans="1:10" x14ac:dyDescent="0.3">
      <c r="A921" s="178" t="s">
        <v>3371</v>
      </c>
      <c r="B921" s="178" t="s">
        <v>151</v>
      </c>
      <c r="C921" s="178" t="s">
        <v>6523</v>
      </c>
      <c r="D921" s="178" t="s">
        <v>6675</v>
      </c>
      <c r="E921" s="179">
        <v>38065</v>
      </c>
      <c r="F921" s="180">
        <v>6472</v>
      </c>
      <c r="G921" s="180">
        <v>0</v>
      </c>
      <c r="H921" s="180">
        <v>768209.99</v>
      </c>
      <c r="I921" s="180">
        <f t="shared" si="28"/>
        <v>774681.99</v>
      </c>
      <c r="J921" s="177" t="str">
        <f t="shared" si="29"/>
        <v>Date &gt; 1920</v>
      </c>
    </row>
    <row r="922" spans="1:10" x14ac:dyDescent="0.3">
      <c r="A922" s="178" t="s">
        <v>3371</v>
      </c>
      <c r="B922" s="178" t="s">
        <v>151</v>
      </c>
      <c r="C922" s="178" t="s">
        <v>6523</v>
      </c>
      <c r="D922" s="178" t="s">
        <v>6676</v>
      </c>
      <c r="E922" s="179">
        <v>36839</v>
      </c>
      <c r="F922" s="180">
        <v>1589411</v>
      </c>
      <c r="G922" s="180">
        <v>0</v>
      </c>
      <c r="H922" s="180">
        <v>419733.41</v>
      </c>
      <c r="I922" s="180">
        <f t="shared" si="28"/>
        <v>2009144.41</v>
      </c>
      <c r="J922" s="177" t="str">
        <f t="shared" si="29"/>
        <v>Date &gt; 1920</v>
      </c>
    </row>
    <row r="923" spans="1:10" x14ac:dyDescent="0.3">
      <c r="A923" s="178" t="s">
        <v>3371</v>
      </c>
      <c r="B923" s="178" t="s">
        <v>151</v>
      </c>
      <c r="C923" s="178" t="s">
        <v>6523</v>
      </c>
      <c r="D923" s="178" t="s">
        <v>6676</v>
      </c>
      <c r="E923" s="179">
        <v>36936</v>
      </c>
      <c r="F923" s="180">
        <v>125668</v>
      </c>
      <c r="G923" s="180">
        <v>0</v>
      </c>
      <c r="H923" s="180">
        <v>32290.69</v>
      </c>
      <c r="I923" s="180">
        <f t="shared" si="28"/>
        <v>157958.69</v>
      </c>
      <c r="J923" s="177" t="str">
        <f t="shared" si="29"/>
        <v>Date &gt; 1920</v>
      </c>
    </row>
    <row r="924" spans="1:10" x14ac:dyDescent="0.3">
      <c r="A924" s="178" t="s">
        <v>3371</v>
      </c>
      <c r="B924" s="178" t="s">
        <v>151</v>
      </c>
      <c r="C924" s="178" t="s">
        <v>6523</v>
      </c>
      <c r="D924" s="178" t="s">
        <v>6676</v>
      </c>
      <c r="E924" s="179">
        <v>37021</v>
      </c>
      <c r="F924" s="180">
        <v>51406</v>
      </c>
      <c r="G924" s="180">
        <v>0</v>
      </c>
      <c r="H924" s="180">
        <v>13592.47</v>
      </c>
      <c r="I924" s="180">
        <f t="shared" si="28"/>
        <v>64998.47</v>
      </c>
      <c r="J924" s="177" t="str">
        <f t="shared" si="29"/>
        <v>Date &gt; 1920</v>
      </c>
    </row>
    <row r="925" spans="1:10" x14ac:dyDescent="0.3">
      <c r="A925" s="178" t="s">
        <v>3371</v>
      </c>
      <c r="B925" s="178" t="s">
        <v>151</v>
      </c>
      <c r="C925" s="178" t="s">
        <v>6523</v>
      </c>
      <c r="D925" s="178" t="s">
        <v>6676</v>
      </c>
      <c r="E925" s="179">
        <v>37242</v>
      </c>
      <c r="F925" s="180">
        <v>23249</v>
      </c>
      <c r="G925" s="180">
        <v>0</v>
      </c>
      <c r="H925" s="180">
        <v>18437.86</v>
      </c>
      <c r="I925" s="180">
        <f t="shared" si="28"/>
        <v>41686.86</v>
      </c>
      <c r="J925" s="177" t="str">
        <f t="shared" si="29"/>
        <v>Date &gt; 1920</v>
      </c>
    </row>
    <row r="926" spans="1:10" x14ac:dyDescent="0.3">
      <c r="A926" s="178" t="s">
        <v>3371</v>
      </c>
      <c r="B926" s="178" t="s">
        <v>151</v>
      </c>
      <c r="C926" s="178" t="s">
        <v>6523</v>
      </c>
      <c r="D926" s="178" t="s">
        <v>6677</v>
      </c>
      <c r="E926" s="179">
        <v>36839</v>
      </c>
      <c r="F926" s="180">
        <v>1665959</v>
      </c>
      <c r="G926" s="180">
        <v>0</v>
      </c>
      <c r="H926" s="180">
        <v>417713.59</v>
      </c>
      <c r="I926" s="180">
        <f t="shared" si="28"/>
        <v>2083672.59</v>
      </c>
      <c r="J926" s="177" t="str">
        <f t="shared" si="29"/>
        <v>Date &gt; 1920</v>
      </c>
    </row>
    <row r="927" spans="1:10" x14ac:dyDescent="0.3">
      <c r="A927" s="178" t="s">
        <v>3371</v>
      </c>
      <c r="B927" s="178" t="s">
        <v>151</v>
      </c>
      <c r="C927" s="178" t="s">
        <v>6523</v>
      </c>
      <c r="D927" s="178" t="s">
        <v>6677</v>
      </c>
      <c r="E927" s="179">
        <v>36936</v>
      </c>
      <c r="F927" s="180">
        <v>306879</v>
      </c>
      <c r="G927" s="180">
        <v>0</v>
      </c>
      <c r="H927" s="180">
        <v>77377.13</v>
      </c>
      <c r="I927" s="180">
        <f t="shared" si="28"/>
        <v>384256.13</v>
      </c>
      <c r="J927" s="177" t="str">
        <f t="shared" si="29"/>
        <v>Date &gt; 1920</v>
      </c>
    </row>
    <row r="928" spans="1:10" x14ac:dyDescent="0.3">
      <c r="A928" s="178" t="s">
        <v>3371</v>
      </c>
      <c r="B928" s="178" t="s">
        <v>151</v>
      </c>
      <c r="C928" s="178" t="s">
        <v>6523</v>
      </c>
      <c r="D928" s="178" t="s">
        <v>6677</v>
      </c>
      <c r="E928" s="179">
        <v>37021</v>
      </c>
      <c r="F928" s="180">
        <v>28916</v>
      </c>
      <c r="G928" s="180">
        <v>0</v>
      </c>
      <c r="H928" s="180">
        <v>7309.15</v>
      </c>
      <c r="I928" s="180">
        <f t="shared" si="28"/>
        <v>36225.15</v>
      </c>
      <c r="J928" s="177" t="str">
        <f t="shared" si="29"/>
        <v>Date &gt; 1920</v>
      </c>
    </row>
    <row r="929" spans="1:10" x14ac:dyDescent="0.3">
      <c r="A929" s="178" t="s">
        <v>3371</v>
      </c>
      <c r="B929" s="178" t="s">
        <v>151</v>
      </c>
      <c r="C929" s="178" t="s">
        <v>6523</v>
      </c>
      <c r="D929" s="178" t="s">
        <v>6677</v>
      </c>
      <c r="E929" s="179">
        <v>37239</v>
      </c>
      <c r="F929" s="180">
        <v>72904</v>
      </c>
      <c r="G929" s="180">
        <v>0</v>
      </c>
      <c r="H929" s="180">
        <v>28612.48</v>
      </c>
      <c r="I929" s="180">
        <f t="shared" si="28"/>
        <v>101516.48</v>
      </c>
      <c r="J929" s="177" t="str">
        <f t="shared" si="29"/>
        <v>Date &gt; 1920</v>
      </c>
    </row>
    <row r="930" spans="1:10" x14ac:dyDescent="0.3">
      <c r="A930" s="178" t="s">
        <v>3371</v>
      </c>
      <c r="B930" s="178" t="s">
        <v>151</v>
      </c>
      <c r="C930" s="178" t="s">
        <v>6523</v>
      </c>
      <c r="D930" s="178" t="s">
        <v>6678</v>
      </c>
      <c r="E930" s="179">
        <v>37242</v>
      </c>
      <c r="F930" s="180">
        <v>181911</v>
      </c>
      <c r="G930" s="180">
        <v>0</v>
      </c>
      <c r="H930" s="180">
        <v>50514.96</v>
      </c>
      <c r="I930" s="180">
        <f t="shared" si="28"/>
        <v>232425.96</v>
      </c>
      <c r="J930" s="177" t="str">
        <f t="shared" si="29"/>
        <v>Date &gt; 1920</v>
      </c>
    </row>
    <row r="931" spans="1:10" x14ac:dyDescent="0.3">
      <c r="A931" s="178" t="s">
        <v>3371</v>
      </c>
      <c r="B931" s="178" t="s">
        <v>151</v>
      </c>
      <c r="C931" s="178" t="s">
        <v>6523</v>
      </c>
      <c r="D931" s="178" t="s">
        <v>6678</v>
      </c>
      <c r="E931" s="179">
        <v>37446</v>
      </c>
      <c r="F931" s="180">
        <v>0</v>
      </c>
      <c r="G931" s="180">
        <v>0</v>
      </c>
      <c r="H931" s="180">
        <v>2918040.3</v>
      </c>
      <c r="I931" s="180">
        <f t="shared" si="28"/>
        <v>2918040.3</v>
      </c>
      <c r="J931" s="177" t="str">
        <f t="shared" si="29"/>
        <v>Date &gt; 1920</v>
      </c>
    </row>
    <row r="932" spans="1:10" x14ac:dyDescent="0.3">
      <c r="A932" s="178" t="s">
        <v>3371</v>
      </c>
      <c r="B932" s="178" t="s">
        <v>151</v>
      </c>
      <c r="C932" s="178" t="s">
        <v>6523</v>
      </c>
      <c r="D932" s="178" t="s">
        <v>6679</v>
      </c>
      <c r="E932" s="179">
        <v>37187</v>
      </c>
      <c r="F932" s="180">
        <v>6418613</v>
      </c>
      <c r="G932" s="180">
        <v>0</v>
      </c>
      <c r="H932" s="180">
        <v>3558442.36</v>
      </c>
      <c r="I932" s="180">
        <f t="shared" si="28"/>
        <v>9977055.3599999994</v>
      </c>
      <c r="J932" s="177" t="str">
        <f t="shared" si="29"/>
        <v>Date &gt; 1920</v>
      </c>
    </row>
    <row r="933" spans="1:10" x14ac:dyDescent="0.3">
      <c r="A933" s="178" t="s">
        <v>3371</v>
      </c>
      <c r="B933" s="178" t="s">
        <v>151</v>
      </c>
      <c r="C933" s="178" t="s">
        <v>6523</v>
      </c>
      <c r="D933" s="178" t="s">
        <v>6679</v>
      </c>
      <c r="E933" s="179">
        <v>37224</v>
      </c>
      <c r="F933" s="180">
        <v>912650</v>
      </c>
      <c r="G933" s="180">
        <v>0</v>
      </c>
      <c r="H933" s="180">
        <v>820259.27</v>
      </c>
      <c r="I933" s="180">
        <f t="shared" si="28"/>
        <v>1732909.27</v>
      </c>
      <c r="J933" s="177" t="str">
        <f t="shared" si="29"/>
        <v>Date &gt; 1920</v>
      </c>
    </row>
    <row r="934" spans="1:10" x14ac:dyDescent="0.3">
      <c r="A934" s="178" t="s">
        <v>3371</v>
      </c>
      <c r="B934" s="178" t="s">
        <v>151</v>
      </c>
      <c r="C934" s="178" t="s">
        <v>6523</v>
      </c>
      <c r="D934" s="178" t="s">
        <v>6679</v>
      </c>
      <c r="E934" s="179">
        <v>37273</v>
      </c>
      <c r="F934" s="180">
        <v>1578347</v>
      </c>
      <c r="G934" s="180">
        <v>0</v>
      </c>
      <c r="H934" s="180">
        <v>1063365.8500000001</v>
      </c>
      <c r="I934" s="180">
        <f t="shared" si="28"/>
        <v>2641712.85</v>
      </c>
      <c r="J934" s="177" t="str">
        <f t="shared" si="29"/>
        <v>Date &gt; 1920</v>
      </c>
    </row>
    <row r="935" spans="1:10" x14ac:dyDescent="0.3">
      <c r="A935" s="178" t="s">
        <v>3371</v>
      </c>
      <c r="B935" s="178" t="s">
        <v>151</v>
      </c>
      <c r="C935" s="178" t="s">
        <v>6523</v>
      </c>
      <c r="D935" s="178" t="s">
        <v>6679</v>
      </c>
      <c r="E935" s="179">
        <v>37293</v>
      </c>
      <c r="F935" s="180">
        <v>1001051</v>
      </c>
      <c r="G935" s="180">
        <v>0</v>
      </c>
      <c r="H935" s="180">
        <v>1623045.53</v>
      </c>
      <c r="I935" s="180">
        <f t="shared" si="28"/>
        <v>2624096.5300000003</v>
      </c>
      <c r="J935" s="177" t="str">
        <f t="shared" si="29"/>
        <v>Date &gt; 1920</v>
      </c>
    </row>
    <row r="936" spans="1:10" x14ac:dyDescent="0.3">
      <c r="A936" s="178" t="s">
        <v>3371</v>
      </c>
      <c r="B936" s="178" t="s">
        <v>151</v>
      </c>
      <c r="C936" s="178" t="s">
        <v>6523</v>
      </c>
      <c r="D936" s="178" t="s">
        <v>6679</v>
      </c>
      <c r="E936" s="179">
        <v>37330</v>
      </c>
      <c r="F936" s="180">
        <v>152945</v>
      </c>
      <c r="G936" s="180">
        <v>0</v>
      </c>
      <c r="H936" s="180">
        <v>-152945</v>
      </c>
      <c r="I936" s="180">
        <f t="shared" si="28"/>
        <v>0</v>
      </c>
      <c r="J936" s="177" t="str">
        <f t="shared" si="29"/>
        <v>Date &gt; 1920</v>
      </c>
    </row>
    <row r="937" spans="1:10" x14ac:dyDescent="0.3">
      <c r="A937" s="178" t="s">
        <v>3371</v>
      </c>
      <c r="B937" s="178" t="s">
        <v>151</v>
      </c>
      <c r="C937" s="178" t="s">
        <v>6523</v>
      </c>
      <c r="D937" s="178" t="s">
        <v>6679</v>
      </c>
      <c r="E937" s="179">
        <v>37417</v>
      </c>
      <c r="F937" s="180">
        <v>407774</v>
      </c>
      <c r="G937" s="180">
        <v>0</v>
      </c>
      <c r="H937" s="180">
        <v>736738.99</v>
      </c>
      <c r="I937" s="180">
        <f t="shared" si="28"/>
        <v>1144512.99</v>
      </c>
      <c r="J937" s="177" t="str">
        <f t="shared" si="29"/>
        <v>Date &gt; 1920</v>
      </c>
    </row>
    <row r="938" spans="1:10" x14ac:dyDescent="0.3">
      <c r="A938" s="178" t="s">
        <v>3371</v>
      </c>
      <c r="B938" s="178" t="s">
        <v>151</v>
      </c>
      <c r="C938" s="178" t="s">
        <v>6523</v>
      </c>
      <c r="D938" s="178" t="s">
        <v>6679</v>
      </c>
      <c r="E938" s="179">
        <v>37508</v>
      </c>
      <c r="F938" s="180">
        <v>305890</v>
      </c>
      <c r="G938" s="180">
        <v>0</v>
      </c>
      <c r="H938" s="180">
        <v>0</v>
      </c>
      <c r="I938" s="180">
        <f t="shared" si="28"/>
        <v>305890</v>
      </c>
      <c r="J938" s="177" t="str">
        <f t="shared" si="29"/>
        <v>Date &gt; 1920</v>
      </c>
    </row>
    <row r="939" spans="1:10" x14ac:dyDescent="0.3">
      <c r="A939" s="178" t="s">
        <v>3371</v>
      </c>
      <c r="B939" s="178" t="s">
        <v>151</v>
      </c>
      <c r="C939" s="178" t="s">
        <v>6523</v>
      </c>
      <c r="D939" s="178" t="s">
        <v>6679</v>
      </c>
      <c r="E939" s="179">
        <v>37929</v>
      </c>
      <c r="F939" s="180">
        <v>43650</v>
      </c>
      <c r="G939" s="180">
        <v>0</v>
      </c>
      <c r="H939" s="180">
        <v>0</v>
      </c>
      <c r="I939" s="180">
        <f t="shared" si="28"/>
        <v>43650</v>
      </c>
      <c r="J939" s="177" t="str">
        <f t="shared" si="29"/>
        <v>Date &gt; 1920</v>
      </c>
    </row>
    <row r="940" spans="1:10" x14ac:dyDescent="0.3">
      <c r="A940" s="178" t="s">
        <v>3371</v>
      </c>
      <c r="B940" s="178" t="s">
        <v>151</v>
      </c>
      <c r="C940" s="178" t="s">
        <v>6523</v>
      </c>
      <c r="D940" s="178" t="s">
        <v>6679</v>
      </c>
      <c r="E940" s="179">
        <v>38321</v>
      </c>
      <c r="F940" s="180">
        <v>74120</v>
      </c>
      <c r="G940" s="180">
        <v>0</v>
      </c>
      <c r="H940" s="180">
        <v>1237602.6000000001</v>
      </c>
      <c r="I940" s="180">
        <f t="shared" si="28"/>
        <v>1311722.6000000001</v>
      </c>
      <c r="J940" s="177" t="str">
        <f t="shared" si="29"/>
        <v>Date &gt; 1920</v>
      </c>
    </row>
    <row r="941" spans="1:10" x14ac:dyDescent="0.3">
      <c r="A941" s="178" t="s">
        <v>3371</v>
      </c>
      <c r="B941" s="178" t="s">
        <v>151</v>
      </c>
      <c r="C941" s="178" t="s">
        <v>6523</v>
      </c>
      <c r="D941" s="178" t="s">
        <v>6679</v>
      </c>
      <c r="E941" s="179">
        <v>38581</v>
      </c>
      <c r="F941" s="180">
        <v>62886</v>
      </c>
      <c r="G941" s="180">
        <v>0</v>
      </c>
      <c r="H941" s="180">
        <v>25191.4</v>
      </c>
      <c r="I941" s="180">
        <f t="shared" si="28"/>
        <v>88077.4</v>
      </c>
      <c r="J941" s="177" t="str">
        <f t="shared" si="29"/>
        <v>Date &gt; 1920</v>
      </c>
    </row>
    <row r="942" spans="1:10" x14ac:dyDescent="0.3">
      <c r="A942" s="178" t="s">
        <v>3371</v>
      </c>
      <c r="B942" s="178" t="s">
        <v>151</v>
      </c>
      <c r="C942" s="178" t="s">
        <v>6523</v>
      </c>
      <c r="D942" s="178" t="s">
        <v>6680</v>
      </c>
      <c r="E942" s="179">
        <v>37242</v>
      </c>
      <c r="F942" s="180">
        <v>10000000</v>
      </c>
      <c r="G942" s="180">
        <v>0</v>
      </c>
      <c r="H942" s="180">
        <v>3333632.7</v>
      </c>
      <c r="I942" s="180">
        <f t="shared" si="28"/>
        <v>13333632.699999999</v>
      </c>
      <c r="J942" s="177" t="str">
        <f t="shared" si="29"/>
        <v>Date &gt; 1920</v>
      </c>
    </row>
    <row r="943" spans="1:10" x14ac:dyDescent="0.3">
      <c r="A943" s="178" t="s">
        <v>3371</v>
      </c>
      <c r="B943" s="178" t="s">
        <v>151</v>
      </c>
      <c r="C943" s="178" t="s">
        <v>6523</v>
      </c>
      <c r="D943" s="178" t="s">
        <v>6681</v>
      </c>
      <c r="E943" s="179">
        <v>37140</v>
      </c>
      <c r="F943" s="180">
        <v>1893552</v>
      </c>
      <c r="G943" s="180">
        <v>0</v>
      </c>
      <c r="H943" s="180">
        <v>555987.87</v>
      </c>
      <c r="I943" s="180">
        <f t="shared" si="28"/>
        <v>2449539.87</v>
      </c>
      <c r="J943" s="177" t="str">
        <f t="shared" si="29"/>
        <v>Date &gt; 1920</v>
      </c>
    </row>
    <row r="944" spans="1:10" x14ac:dyDescent="0.3">
      <c r="A944" s="178" t="s">
        <v>3371</v>
      </c>
      <c r="B944" s="178" t="s">
        <v>151</v>
      </c>
      <c r="C944" s="178" t="s">
        <v>6523</v>
      </c>
      <c r="D944" s="178" t="s">
        <v>6681</v>
      </c>
      <c r="E944" s="179">
        <v>37298</v>
      </c>
      <c r="F944" s="180">
        <v>56802</v>
      </c>
      <c r="G944" s="180">
        <v>0</v>
      </c>
      <c r="H944" s="180">
        <v>109135.05</v>
      </c>
      <c r="I944" s="180">
        <f t="shared" si="28"/>
        <v>165937.04999999999</v>
      </c>
      <c r="J944" s="177" t="str">
        <f t="shared" si="29"/>
        <v>Date &gt; 1920</v>
      </c>
    </row>
    <row r="945" spans="1:10" x14ac:dyDescent="0.3">
      <c r="A945" s="178" t="s">
        <v>3371</v>
      </c>
      <c r="B945" s="178" t="s">
        <v>151</v>
      </c>
      <c r="C945" s="178" t="s">
        <v>6523</v>
      </c>
      <c r="D945" s="178" t="s">
        <v>6681</v>
      </c>
      <c r="E945" s="179">
        <v>37383</v>
      </c>
      <c r="F945" s="180">
        <v>89218</v>
      </c>
      <c r="G945" s="180">
        <v>0</v>
      </c>
      <c r="H945" s="180">
        <v>27810.43</v>
      </c>
      <c r="I945" s="180">
        <f t="shared" si="28"/>
        <v>117028.43</v>
      </c>
      <c r="J945" s="177" t="str">
        <f t="shared" si="29"/>
        <v>Date &gt; 1920</v>
      </c>
    </row>
    <row r="946" spans="1:10" x14ac:dyDescent="0.3">
      <c r="A946" s="178" t="s">
        <v>3371</v>
      </c>
      <c r="B946" s="178" t="s">
        <v>151</v>
      </c>
      <c r="C946" s="178" t="s">
        <v>6523</v>
      </c>
      <c r="D946" s="178" t="s">
        <v>6682</v>
      </c>
      <c r="E946" s="179">
        <v>37148</v>
      </c>
      <c r="F946" s="180">
        <v>1684930</v>
      </c>
      <c r="G946" s="180">
        <v>0</v>
      </c>
      <c r="H946" s="180">
        <v>435220.68</v>
      </c>
      <c r="I946" s="180">
        <f t="shared" si="28"/>
        <v>2120150.6800000002</v>
      </c>
      <c r="J946" s="177" t="str">
        <f t="shared" si="29"/>
        <v>Date &gt; 1920</v>
      </c>
    </row>
    <row r="947" spans="1:10" x14ac:dyDescent="0.3">
      <c r="A947" s="178" t="s">
        <v>3371</v>
      </c>
      <c r="B947" s="178" t="s">
        <v>151</v>
      </c>
      <c r="C947" s="178" t="s">
        <v>6523</v>
      </c>
      <c r="D947" s="178" t="s">
        <v>6682</v>
      </c>
      <c r="E947" s="179">
        <v>37298</v>
      </c>
      <c r="F947" s="180">
        <v>444105</v>
      </c>
      <c r="G947" s="180">
        <v>0</v>
      </c>
      <c r="H947" s="180">
        <v>482830.47</v>
      </c>
      <c r="I947" s="180">
        <f t="shared" si="28"/>
        <v>926935.47</v>
      </c>
      <c r="J947" s="177" t="str">
        <f t="shared" si="29"/>
        <v>Date &gt; 1920</v>
      </c>
    </row>
    <row r="948" spans="1:10" x14ac:dyDescent="0.3">
      <c r="A948" s="178" t="s">
        <v>3371</v>
      </c>
      <c r="B948" s="178" t="s">
        <v>151</v>
      </c>
      <c r="C948" s="178" t="s">
        <v>6523</v>
      </c>
      <c r="D948" s="178" t="s">
        <v>6682</v>
      </c>
      <c r="E948" s="179">
        <v>37383</v>
      </c>
      <c r="F948" s="180">
        <v>92807</v>
      </c>
      <c r="G948" s="180">
        <v>0</v>
      </c>
      <c r="H948" s="180">
        <v>41327.11</v>
      </c>
      <c r="I948" s="180">
        <f t="shared" si="28"/>
        <v>134134.10999999999</v>
      </c>
      <c r="J948" s="177" t="str">
        <f t="shared" si="29"/>
        <v>Date &gt; 1920</v>
      </c>
    </row>
    <row r="949" spans="1:10" x14ac:dyDescent="0.3">
      <c r="A949" s="178" t="s">
        <v>3371</v>
      </c>
      <c r="B949" s="178" t="s">
        <v>151</v>
      </c>
      <c r="C949" s="178" t="s">
        <v>6523</v>
      </c>
      <c r="D949" s="178" t="s">
        <v>6682</v>
      </c>
      <c r="E949" s="179">
        <v>37741</v>
      </c>
      <c r="F949" s="180">
        <v>6714</v>
      </c>
      <c r="G949" s="180">
        <v>0</v>
      </c>
      <c r="H949" s="180">
        <v>2898.94</v>
      </c>
      <c r="I949" s="180">
        <f t="shared" si="28"/>
        <v>9612.94</v>
      </c>
      <c r="J949" s="177" t="str">
        <f t="shared" si="29"/>
        <v>Date &gt; 1920</v>
      </c>
    </row>
    <row r="950" spans="1:10" x14ac:dyDescent="0.3">
      <c r="A950" s="178" t="s">
        <v>3371</v>
      </c>
      <c r="B950" s="178" t="s">
        <v>151</v>
      </c>
      <c r="C950" s="178" t="s">
        <v>6523</v>
      </c>
      <c r="D950" s="178" t="s">
        <v>6683</v>
      </c>
      <c r="E950" s="179">
        <v>37155</v>
      </c>
      <c r="F950" s="180">
        <v>752879</v>
      </c>
      <c r="G950" s="180">
        <v>0</v>
      </c>
      <c r="H950" s="180">
        <v>188219.79</v>
      </c>
      <c r="I950" s="180">
        <f t="shared" si="28"/>
        <v>941098.79</v>
      </c>
      <c r="J950" s="177" t="str">
        <f t="shared" si="29"/>
        <v>Date &gt; 1920</v>
      </c>
    </row>
    <row r="951" spans="1:10" x14ac:dyDescent="0.3">
      <c r="A951" s="178" t="s">
        <v>3371</v>
      </c>
      <c r="B951" s="178" t="s">
        <v>151</v>
      </c>
      <c r="C951" s="178" t="s">
        <v>6523</v>
      </c>
      <c r="D951" s="178" t="s">
        <v>6683</v>
      </c>
      <c r="E951" s="179">
        <v>37298</v>
      </c>
      <c r="F951" s="180">
        <v>1313274</v>
      </c>
      <c r="G951" s="180">
        <v>0</v>
      </c>
      <c r="H951" s="180">
        <v>413321.51</v>
      </c>
      <c r="I951" s="180">
        <f t="shared" si="28"/>
        <v>1726595.51</v>
      </c>
      <c r="J951" s="177" t="str">
        <f t="shared" si="29"/>
        <v>Date &gt; 1920</v>
      </c>
    </row>
    <row r="952" spans="1:10" x14ac:dyDescent="0.3">
      <c r="A952" s="178" t="s">
        <v>3371</v>
      </c>
      <c r="B952" s="178" t="s">
        <v>151</v>
      </c>
      <c r="C952" s="178" t="s">
        <v>6523</v>
      </c>
      <c r="D952" s="178" t="s">
        <v>6683</v>
      </c>
      <c r="E952" s="179">
        <v>37383</v>
      </c>
      <c r="F952" s="180">
        <v>68910</v>
      </c>
      <c r="G952" s="180">
        <v>0</v>
      </c>
      <c r="H952" s="180">
        <v>19848.830000000002</v>
      </c>
      <c r="I952" s="180">
        <f t="shared" si="28"/>
        <v>88758.83</v>
      </c>
      <c r="J952" s="177" t="str">
        <f t="shared" si="29"/>
        <v>Date &gt; 1920</v>
      </c>
    </row>
    <row r="953" spans="1:10" x14ac:dyDescent="0.3">
      <c r="A953" s="178" t="s">
        <v>3371</v>
      </c>
      <c r="B953" s="178" t="s">
        <v>151</v>
      </c>
      <c r="C953" s="178" t="s">
        <v>6523</v>
      </c>
      <c r="D953" s="178" t="s">
        <v>6683</v>
      </c>
      <c r="E953" s="179">
        <v>37741</v>
      </c>
      <c r="F953" s="180">
        <v>60605</v>
      </c>
      <c r="G953" s="180">
        <v>0</v>
      </c>
      <c r="H953" s="180">
        <v>17638.150000000001</v>
      </c>
      <c r="I953" s="180">
        <f t="shared" si="28"/>
        <v>78243.149999999994</v>
      </c>
      <c r="J953" s="177" t="str">
        <f t="shared" si="29"/>
        <v>Date &gt; 1920</v>
      </c>
    </row>
    <row r="954" spans="1:10" x14ac:dyDescent="0.3">
      <c r="A954" s="178" t="s">
        <v>3371</v>
      </c>
      <c r="B954" s="178" t="s">
        <v>151</v>
      </c>
      <c r="C954" s="178" t="s">
        <v>6523</v>
      </c>
      <c r="D954" s="178" t="s">
        <v>6684</v>
      </c>
      <c r="E954" s="179">
        <v>37194</v>
      </c>
      <c r="F954" s="180">
        <v>699094</v>
      </c>
      <c r="G954" s="180">
        <v>0</v>
      </c>
      <c r="H954" s="180">
        <v>723338.04</v>
      </c>
      <c r="I954" s="180">
        <f t="shared" si="28"/>
        <v>1422432.04</v>
      </c>
      <c r="J954" s="177" t="str">
        <f t="shared" si="29"/>
        <v>Date &gt; 1920</v>
      </c>
    </row>
    <row r="955" spans="1:10" x14ac:dyDescent="0.3">
      <c r="A955" s="178" t="s">
        <v>3371</v>
      </c>
      <c r="B955" s="178" t="s">
        <v>151</v>
      </c>
      <c r="C955" s="178" t="s">
        <v>6523</v>
      </c>
      <c r="D955" s="178" t="s">
        <v>6684</v>
      </c>
      <c r="E955" s="179">
        <v>37741</v>
      </c>
      <c r="F955" s="180">
        <v>479008</v>
      </c>
      <c r="G955" s="180">
        <v>0</v>
      </c>
      <c r="H955" s="180">
        <v>1114512.32</v>
      </c>
      <c r="I955" s="180">
        <f t="shared" si="28"/>
        <v>1593520.32</v>
      </c>
      <c r="J955" s="177" t="str">
        <f t="shared" si="29"/>
        <v>Date &gt; 1920</v>
      </c>
    </row>
    <row r="956" spans="1:10" x14ac:dyDescent="0.3">
      <c r="A956" s="178" t="s">
        <v>3371</v>
      </c>
      <c r="B956" s="178" t="s">
        <v>151</v>
      </c>
      <c r="C956" s="178" t="s">
        <v>6523</v>
      </c>
      <c r="D956" s="178" t="s">
        <v>6684</v>
      </c>
      <c r="E956" s="179">
        <v>37845</v>
      </c>
      <c r="F956" s="180">
        <v>358102</v>
      </c>
      <c r="G956" s="180">
        <v>0</v>
      </c>
      <c r="H956" s="180">
        <v>-347323</v>
      </c>
      <c r="I956" s="180">
        <f t="shared" si="28"/>
        <v>10779</v>
      </c>
      <c r="J956" s="177" t="str">
        <f t="shared" si="29"/>
        <v>Date &gt; 1920</v>
      </c>
    </row>
    <row r="957" spans="1:10" x14ac:dyDescent="0.3">
      <c r="A957" s="178" t="s">
        <v>3371</v>
      </c>
      <c r="B957" s="178" t="s">
        <v>151</v>
      </c>
      <c r="C957" s="178" t="s">
        <v>6523</v>
      </c>
      <c r="D957" s="178" t="s">
        <v>6685</v>
      </c>
      <c r="E957" s="179">
        <v>37187</v>
      </c>
      <c r="F957" s="180">
        <v>7416277</v>
      </c>
      <c r="G957" s="180">
        <v>0</v>
      </c>
      <c r="H957" s="180">
        <v>2006548.38</v>
      </c>
      <c r="I957" s="180">
        <f t="shared" si="28"/>
        <v>9422825.379999999</v>
      </c>
      <c r="J957" s="177" t="str">
        <f t="shared" si="29"/>
        <v>Date &gt; 1920</v>
      </c>
    </row>
    <row r="958" spans="1:10" x14ac:dyDescent="0.3">
      <c r="A958" s="178" t="s">
        <v>3371</v>
      </c>
      <c r="B958" s="178" t="s">
        <v>151</v>
      </c>
      <c r="C958" s="178" t="s">
        <v>6523</v>
      </c>
      <c r="D958" s="178" t="s">
        <v>6685</v>
      </c>
      <c r="E958" s="179">
        <v>37860</v>
      </c>
      <c r="F958" s="180">
        <v>239015</v>
      </c>
      <c r="G958" s="180">
        <v>0</v>
      </c>
      <c r="H958" s="180">
        <v>71661.919999999998</v>
      </c>
      <c r="I958" s="180">
        <f t="shared" si="28"/>
        <v>310676.92</v>
      </c>
      <c r="J958" s="177" t="str">
        <f t="shared" si="29"/>
        <v>Date &gt; 1920</v>
      </c>
    </row>
    <row r="959" spans="1:10" x14ac:dyDescent="0.3">
      <c r="A959" s="178" t="s">
        <v>3371</v>
      </c>
      <c r="B959" s="178" t="s">
        <v>151</v>
      </c>
      <c r="C959" s="178" t="s">
        <v>6523</v>
      </c>
      <c r="D959" s="178" t="s">
        <v>6686</v>
      </c>
      <c r="E959" s="179">
        <v>37320</v>
      </c>
      <c r="F959" s="180">
        <v>1464931</v>
      </c>
      <c r="G959" s="180">
        <v>0</v>
      </c>
      <c r="H959" s="180">
        <v>540635.89</v>
      </c>
      <c r="I959" s="180">
        <f t="shared" si="28"/>
        <v>2005566.8900000001</v>
      </c>
      <c r="J959" s="177" t="str">
        <f t="shared" si="29"/>
        <v>Date &gt; 1920</v>
      </c>
    </row>
    <row r="960" spans="1:10" x14ac:dyDescent="0.3">
      <c r="A960" s="178" t="s">
        <v>3371</v>
      </c>
      <c r="B960" s="178" t="s">
        <v>151</v>
      </c>
      <c r="C960" s="178" t="s">
        <v>6523</v>
      </c>
      <c r="D960" s="178" t="s">
        <v>6686</v>
      </c>
      <c r="E960" s="179">
        <v>37860</v>
      </c>
      <c r="F960" s="180">
        <v>-64830</v>
      </c>
      <c r="G960" s="180">
        <v>0</v>
      </c>
      <c r="H960" s="180">
        <v>205089.2</v>
      </c>
      <c r="I960" s="180">
        <f t="shared" si="28"/>
        <v>140259.20000000001</v>
      </c>
      <c r="J960" s="177" t="str">
        <f t="shared" si="29"/>
        <v>Date &gt; 1920</v>
      </c>
    </row>
    <row r="961" spans="1:10" x14ac:dyDescent="0.3">
      <c r="A961" s="178" t="s">
        <v>3371</v>
      </c>
      <c r="B961" s="178" t="s">
        <v>151</v>
      </c>
      <c r="C961" s="178" t="s">
        <v>6523</v>
      </c>
      <c r="D961" s="178" t="s">
        <v>6687</v>
      </c>
      <c r="E961" s="179">
        <v>37320</v>
      </c>
      <c r="F961" s="180">
        <v>1635306</v>
      </c>
      <c r="G961" s="180">
        <v>0</v>
      </c>
      <c r="H961" s="180">
        <v>446951.26</v>
      </c>
      <c r="I961" s="180">
        <f t="shared" si="28"/>
        <v>2082257.26</v>
      </c>
      <c r="J961" s="177" t="str">
        <f t="shared" si="29"/>
        <v>Date &gt; 1920</v>
      </c>
    </row>
    <row r="962" spans="1:10" x14ac:dyDescent="0.3">
      <c r="A962" s="178" t="s">
        <v>3371</v>
      </c>
      <c r="B962" s="178" t="s">
        <v>151</v>
      </c>
      <c r="C962" s="178" t="s">
        <v>6523</v>
      </c>
      <c r="D962" s="178" t="s">
        <v>6687</v>
      </c>
      <c r="E962" s="179">
        <v>37860</v>
      </c>
      <c r="F962" s="180">
        <v>13082</v>
      </c>
      <c r="G962" s="180">
        <v>0</v>
      </c>
      <c r="H962" s="180">
        <v>139057.79</v>
      </c>
      <c r="I962" s="180">
        <f t="shared" si="28"/>
        <v>152139.79</v>
      </c>
      <c r="J962" s="177" t="str">
        <f t="shared" si="29"/>
        <v>Date &gt; 1920</v>
      </c>
    </row>
    <row r="963" spans="1:10" x14ac:dyDescent="0.3">
      <c r="A963" s="178" t="s">
        <v>3371</v>
      </c>
      <c r="B963" s="178" t="s">
        <v>151</v>
      </c>
      <c r="C963" s="178" t="s">
        <v>6523</v>
      </c>
      <c r="D963" s="178" t="s">
        <v>6688</v>
      </c>
      <c r="E963" s="179">
        <v>37341</v>
      </c>
      <c r="F963" s="180">
        <v>1640894</v>
      </c>
      <c r="G963" s="180">
        <v>0</v>
      </c>
      <c r="H963" s="180">
        <v>443943.8</v>
      </c>
      <c r="I963" s="180">
        <f t="shared" si="28"/>
        <v>2084837.8</v>
      </c>
      <c r="J963" s="177" t="str">
        <f t="shared" si="29"/>
        <v>Date &gt; 1920</v>
      </c>
    </row>
    <row r="964" spans="1:10" x14ac:dyDescent="0.3">
      <c r="A964" s="178" t="s">
        <v>3371</v>
      </c>
      <c r="B964" s="178" t="s">
        <v>151</v>
      </c>
      <c r="C964" s="178" t="s">
        <v>6523</v>
      </c>
      <c r="D964" s="178" t="s">
        <v>6688</v>
      </c>
      <c r="E964" s="179">
        <v>37860</v>
      </c>
      <c r="F964" s="180">
        <v>175122</v>
      </c>
      <c r="G964" s="180">
        <v>0</v>
      </c>
      <c r="H964" s="180">
        <v>161784.5</v>
      </c>
      <c r="I964" s="180">
        <f t="shared" si="28"/>
        <v>336906.5</v>
      </c>
      <c r="J964" s="177" t="str">
        <f t="shared" si="29"/>
        <v>Date &gt; 1920</v>
      </c>
    </row>
    <row r="965" spans="1:10" x14ac:dyDescent="0.3">
      <c r="A965" s="178" t="s">
        <v>3371</v>
      </c>
      <c r="B965" s="178" t="s">
        <v>151</v>
      </c>
      <c r="C965" s="178" t="s">
        <v>6523</v>
      </c>
      <c r="D965" s="178" t="s">
        <v>6689</v>
      </c>
      <c r="E965" s="179">
        <v>37354</v>
      </c>
      <c r="F965" s="180">
        <v>1428208</v>
      </c>
      <c r="G965" s="180">
        <v>0</v>
      </c>
      <c r="H965" s="180">
        <v>386399.42</v>
      </c>
      <c r="I965" s="180">
        <f t="shared" ref="I965:I1028" si="30">SUM(F965:H965)</f>
        <v>1814607.42</v>
      </c>
      <c r="J965" s="177" t="str">
        <f t="shared" ref="J965:J1028" si="31">IF(OR(YEAR(E965)&gt; 1920, ISBLANK(E965)), "Date &gt; 1920", "Sketchy date")</f>
        <v>Date &gt; 1920</v>
      </c>
    </row>
    <row r="966" spans="1:10" x14ac:dyDescent="0.3">
      <c r="A966" s="178" t="s">
        <v>3371</v>
      </c>
      <c r="B966" s="178" t="s">
        <v>151</v>
      </c>
      <c r="C966" s="178" t="s">
        <v>6523</v>
      </c>
      <c r="D966" s="178" t="s">
        <v>6689</v>
      </c>
      <c r="E966" s="179">
        <v>37860</v>
      </c>
      <c r="F966" s="180">
        <v>-29989</v>
      </c>
      <c r="G966" s="180">
        <v>0</v>
      </c>
      <c r="H966" s="180">
        <v>124187.42</v>
      </c>
      <c r="I966" s="180">
        <f t="shared" si="30"/>
        <v>94198.42</v>
      </c>
      <c r="J966" s="177" t="str">
        <f t="shared" si="31"/>
        <v>Date &gt; 1920</v>
      </c>
    </row>
    <row r="967" spans="1:10" x14ac:dyDescent="0.3">
      <c r="A967" s="178" t="s">
        <v>3371</v>
      </c>
      <c r="B967" s="178" t="s">
        <v>151</v>
      </c>
      <c r="C967" s="178" t="s">
        <v>6523</v>
      </c>
      <c r="D967" s="178" t="s">
        <v>6690</v>
      </c>
      <c r="E967" s="179">
        <v>37354</v>
      </c>
      <c r="F967" s="180">
        <v>737583</v>
      </c>
      <c r="G967" s="180">
        <v>0</v>
      </c>
      <c r="H967" s="180">
        <v>311724.95</v>
      </c>
      <c r="I967" s="180">
        <f t="shared" si="30"/>
        <v>1049307.95</v>
      </c>
      <c r="J967" s="177" t="str">
        <f t="shared" si="31"/>
        <v>Date &gt; 1920</v>
      </c>
    </row>
    <row r="968" spans="1:10" x14ac:dyDescent="0.3">
      <c r="A968" s="178" t="s">
        <v>3371</v>
      </c>
      <c r="B968" s="178" t="s">
        <v>151</v>
      </c>
      <c r="C968" s="178" t="s">
        <v>6523</v>
      </c>
      <c r="D968" s="178" t="s">
        <v>6690</v>
      </c>
      <c r="E968" s="179">
        <v>37860</v>
      </c>
      <c r="F968" s="180">
        <v>129137</v>
      </c>
      <c r="G968" s="180">
        <v>0</v>
      </c>
      <c r="H968" s="180">
        <v>39335.65</v>
      </c>
      <c r="I968" s="180">
        <f t="shared" si="30"/>
        <v>168472.65</v>
      </c>
      <c r="J968" s="177" t="str">
        <f t="shared" si="31"/>
        <v>Date &gt; 1920</v>
      </c>
    </row>
    <row r="969" spans="1:10" x14ac:dyDescent="0.3">
      <c r="A969" s="178" t="s">
        <v>3371</v>
      </c>
      <c r="B969" s="178" t="s">
        <v>151</v>
      </c>
      <c r="C969" s="178" t="s">
        <v>6523</v>
      </c>
      <c r="D969" s="178" t="s">
        <v>6690</v>
      </c>
      <c r="E969" s="179">
        <v>37860</v>
      </c>
      <c r="F969" s="180">
        <v>1193</v>
      </c>
      <c r="G969" s="180">
        <v>0</v>
      </c>
      <c r="H969" s="180">
        <v>2897.27</v>
      </c>
      <c r="I969" s="180">
        <f t="shared" si="30"/>
        <v>4090.27</v>
      </c>
      <c r="J969" s="177" t="str">
        <f t="shared" si="31"/>
        <v>Date &gt; 1920</v>
      </c>
    </row>
    <row r="970" spans="1:10" x14ac:dyDescent="0.3">
      <c r="A970" s="178" t="s">
        <v>3371</v>
      </c>
      <c r="B970" s="178" t="s">
        <v>151</v>
      </c>
      <c r="C970" s="178" t="s">
        <v>6523</v>
      </c>
      <c r="D970" s="178" t="s">
        <v>6691</v>
      </c>
      <c r="E970" s="179">
        <v>37502</v>
      </c>
      <c r="F970" s="180">
        <v>0</v>
      </c>
      <c r="G970" s="180">
        <v>510673.35</v>
      </c>
      <c r="H970" s="180">
        <v>340448.9</v>
      </c>
      <c r="I970" s="180">
        <f t="shared" si="30"/>
        <v>851122.25</v>
      </c>
      <c r="J970" s="177" t="str">
        <f t="shared" si="31"/>
        <v>Date &gt; 1920</v>
      </c>
    </row>
    <row r="971" spans="1:10" x14ac:dyDescent="0.3">
      <c r="A971" s="178" t="s">
        <v>3371</v>
      </c>
      <c r="B971" s="178" t="s">
        <v>151</v>
      </c>
      <c r="C971" s="178" t="s">
        <v>6523</v>
      </c>
      <c r="D971" s="178" t="s">
        <v>6691</v>
      </c>
      <c r="E971" s="179">
        <v>37624</v>
      </c>
      <c r="F971" s="180">
        <v>0</v>
      </c>
      <c r="G971" s="180">
        <v>382090.57</v>
      </c>
      <c r="H971" s="180">
        <v>429031.74</v>
      </c>
      <c r="I971" s="180">
        <f t="shared" si="30"/>
        <v>811122.31</v>
      </c>
      <c r="J971" s="177" t="str">
        <f t="shared" si="31"/>
        <v>Date &gt; 1920</v>
      </c>
    </row>
    <row r="972" spans="1:10" x14ac:dyDescent="0.3">
      <c r="A972" s="178" t="s">
        <v>3371</v>
      </c>
      <c r="B972" s="178" t="s">
        <v>151</v>
      </c>
      <c r="C972" s="178" t="s">
        <v>6523</v>
      </c>
      <c r="D972" s="178" t="s">
        <v>6691</v>
      </c>
      <c r="E972" s="179">
        <v>37754</v>
      </c>
      <c r="F972" s="180">
        <v>0</v>
      </c>
      <c r="G972" s="180">
        <v>43158.59</v>
      </c>
      <c r="H972" s="180">
        <v>56573.51</v>
      </c>
      <c r="I972" s="180">
        <f t="shared" si="30"/>
        <v>99732.1</v>
      </c>
      <c r="J972" s="177" t="str">
        <f t="shared" si="31"/>
        <v>Date &gt; 1920</v>
      </c>
    </row>
    <row r="973" spans="1:10" x14ac:dyDescent="0.3">
      <c r="A973" s="178" t="s">
        <v>3371</v>
      </c>
      <c r="B973" s="178" t="s">
        <v>151</v>
      </c>
      <c r="C973" s="178" t="s">
        <v>6523</v>
      </c>
      <c r="D973" s="178" t="s">
        <v>6691</v>
      </c>
      <c r="E973" s="179">
        <v>37942</v>
      </c>
      <c r="F973" s="180">
        <v>0</v>
      </c>
      <c r="G973" s="180">
        <v>170232.49</v>
      </c>
      <c r="H973" s="180">
        <v>152790.85</v>
      </c>
      <c r="I973" s="180">
        <f t="shared" si="30"/>
        <v>323023.33999999997</v>
      </c>
      <c r="J973" s="177" t="str">
        <f t="shared" si="31"/>
        <v>Date &gt; 1920</v>
      </c>
    </row>
    <row r="974" spans="1:10" x14ac:dyDescent="0.3">
      <c r="A974" s="178" t="s">
        <v>3371</v>
      </c>
      <c r="B974" s="178" t="s">
        <v>151</v>
      </c>
      <c r="C974" s="178" t="s">
        <v>6523</v>
      </c>
      <c r="D974" s="178" t="s">
        <v>6691</v>
      </c>
      <c r="E974" s="179">
        <v>37959</v>
      </c>
      <c r="F974" s="180">
        <v>0</v>
      </c>
      <c r="G974" s="180">
        <v>163643</v>
      </c>
      <c r="H974" s="180">
        <v>124868.35</v>
      </c>
      <c r="I974" s="180">
        <f t="shared" si="30"/>
        <v>288511.34999999998</v>
      </c>
      <c r="J974" s="177" t="str">
        <f t="shared" si="31"/>
        <v>Date &gt; 1920</v>
      </c>
    </row>
    <row r="975" spans="1:10" x14ac:dyDescent="0.3">
      <c r="A975" s="178" t="s">
        <v>3371</v>
      </c>
      <c r="B975" s="178" t="s">
        <v>151</v>
      </c>
      <c r="C975" s="178" t="s">
        <v>6523</v>
      </c>
      <c r="D975" s="178" t="s">
        <v>6692</v>
      </c>
      <c r="E975" s="179">
        <v>37551</v>
      </c>
      <c r="F975" s="180">
        <v>432893</v>
      </c>
      <c r="G975" s="180">
        <v>0</v>
      </c>
      <c r="H975" s="180">
        <v>0</v>
      </c>
      <c r="I975" s="180">
        <f t="shared" si="30"/>
        <v>432893</v>
      </c>
      <c r="J975" s="177" t="str">
        <f t="shared" si="31"/>
        <v>Date &gt; 1920</v>
      </c>
    </row>
    <row r="976" spans="1:10" x14ac:dyDescent="0.3">
      <c r="A976" s="178" t="s">
        <v>3371</v>
      </c>
      <c r="B976" s="178" t="s">
        <v>151</v>
      </c>
      <c r="C976" s="178" t="s">
        <v>6523</v>
      </c>
      <c r="D976" s="178" t="s">
        <v>6692</v>
      </c>
      <c r="E976" s="179">
        <v>37580</v>
      </c>
      <c r="F976" s="180">
        <v>379445</v>
      </c>
      <c r="G976" s="180">
        <v>0</v>
      </c>
      <c r="H976" s="180">
        <v>0</v>
      </c>
      <c r="I976" s="180">
        <f t="shared" si="30"/>
        <v>379445</v>
      </c>
      <c r="J976" s="177" t="str">
        <f t="shared" si="31"/>
        <v>Date &gt; 1920</v>
      </c>
    </row>
    <row r="977" spans="1:10" x14ac:dyDescent="0.3">
      <c r="A977" s="178" t="s">
        <v>3371</v>
      </c>
      <c r="B977" s="178" t="s">
        <v>151</v>
      </c>
      <c r="C977" s="178" t="s">
        <v>6523</v>
      </c>
      <c r="D977" s="178" t="s">
        <v>6692</v>
      </c>
      <c r="E977" s="179">
        <v>37749</v>
      </c>
      <c r="F977" s="180">
        <v>35448</v>
      </c>
      <c r="G977" s="180">
        <v>0</v>
      </c>
      <c r="H977" s="180">
        <v>0</v>
      </c>
      <c r="I977" s="180">
        <f t="shared" si="30"/>
        <v>35448</v>
      </c>
      <c r="J977" s="177" t="str">
        <f t="shared" si="31"/>
        <v>Date &gt; 1920</v>
      </c>
    </row>
    <row r="978" spans="1:10" x14ac:dyDescent="0.3">
      <c r="A978" s="178" t="s">
        <v>3371</v>
      </c>
      <c r="B978" s="178" t="s">
        <v>151</v>
      </c>
      <c r="C978" s="178" t="s">
        <v>6523</v>
      </c>
      <c r="D978" s="178" t="s">
        <v>6692</v>
      </c>
      <c r="E978" s="179">
        <v>37810</v>
      </c>
      <c r="F978" s="180">
        <v>247677</v>
      </c>
      <c r="G978" s="180">
        <v>0</v>
      </c>
      <c r="H978" s="180">
        <v>0</v>
      </c>
      <c r="I978" s="180">
        <f t="shared" si="30"/>
        <v>247677</v>
      </c>
      <c r="J978" s="177" t="str">
        <f t="shared" si="31"/>
        <v>Date &gt; 1920</v>
      </c>
    </row>
    <row r="979" spans="1:10" x14ac:dyDescent="0.3">
      <c r="A979" s="178" t="s">
        <v>3371</v>
      </c>
      <c r="B979" s="178" t="s">
        <v>151</v>
      </c>
      <c r="C979" s="178" t="s">
        <v>6523</v>
      </c>
      <c r="D979" s="178" t="s">
        <v>6692</v>
      </c>
      <c r="E979" s="179">
        <v>37860</v>
      </c>
      <c r="F979" s="180">
        <v>1776820</v>
      </c>
      <c r="G979" s="180">
        <v>0</v>
      </c>
      <c r="H979" s="180">
        <v>0</v>
      </c>
      <c r="I979" s="180">
        <f t="shared" si="30"/>
        <v>1776820</v>
      </c>
      <c r="J979" s="177" t="str">
        <f t="shared" si="31"/>
        <v>Date &gt; 1920</v>
      </c>
    </row>
    <row r="980" spans="1:10" x14ac:dyDescent="0.3">
      <c r="A980" s="178" t="s">
        <v>3371</v>
      </c>
      <c r="B980" s="178" t="s">
        <v>151</v>
      </c>
      <c r="C980" s="178" t="s">
        <v>6523</v>
      </c>
      <c r="D980" s="178" t="s">
        <v>6693</v>
      </c>
      <c r="E980" s="179">
        <v>37445</v>
      </c>
      <c r="F980" s="180">
        <v>999405</v>
      </c>
      <c r="G980" s="180">
        <v>0</v>
      </c>
      <c r="H980" s="180">
        <v>287863.27</v>
      </c>
      <c r="I980" s="180">
        <f t="shared" si="30"/>
        <v>1287268.27</v>
      </c>
      <c r="J980" s="177" t="str">
        <f t="shared" si="31"/>
        <v>Date &gt; 1920</v>
      </c>
    </row>
    <row r="981" spans="1:10" x14ac:dyDescent="0.3">
      <c r="A981" s="178" t="s">
        <v>3371</v>
      </c>
      <c r="B981" s="178" t="s">
        <v>151</v>
      </c>
      <c r="C981" s="178" t="s">
        <v>6523</v>
      </c>
      <c r="D981" s="178" t="s">
        <v>6693</v>
      </c>
      <c r="E981" s="179">
        <v>37860</v>
      </c>
      <c r="F981" s="180">
        <v>106731</v>
      </c>
      <c r="G981" s="180">
        <v>0</v>
      </c>
      <c r="H981" s="180">
        <v>31195.43</v>
      </c>
      <c r="I981" s="180">
        <f t="shared" si="30"/>
        <v>137926.43</v>
      </c>
      <c r="J981" s="177" t="str">
        <f t="shared" si="31"/>
        <v>Date &gt; 1920</v>
      </c>
    </row>
    <row r="982" spans="1:10" x14ac:dyDescent="0.3">
      <c r="A982" s="178" t="s">
        <v>3371</v>
      </c>
      <c r="B982" s="178" t="s">
        <v>151</v>
      </c>
      <c r="C982" s="178" t="s">
        <v>6523</v>
      </c>
      <c r="D982" s="178" t="s">
        <v>6694</v>
      </c>
      <c r="E982" s="179">
        <v>37445</v>
      </c>
      <c r="F982" s="180">
        <v>1098245</v>
      </c>
      <c r="G982" s="180">
        <v>0</v>
      </c>
      <c r="H982" s="180">
        <v>299688.75</v>
      </c>
      <c r="I982" s="180">
        <f t="shared" si="30"/>
        <v>1397933.75</v>
      </c>
      <c r="J982" s="177" t="str">
        <f t="shared" si="31"/>
        <v>Date &gt; 1920</v>
      </c>
    </row>
    <row r="983" spans="1:10" x14ac:dyDescent="0.3">
      <c r="A983" s="178" t="s">
        <v>3371</v>
      </c>
      <c r="B983" s="178" t="s">
        <v>151</v>
      </c>
      <c r="C983" s="178" t="s">
        <v>6523</v>
      </c>
      <c r="D983" s="178" t="s">
        <v>6694</v>
      </c>
      <c r="E983" s="179">
        <v>37860</v>
      </c>
      <c r="F983" s="180">
        <v>219486</v>
      </c>
      <c r="G983" s="180">
        <v>0</v>
      </c>
      <c r="H983" s="180">
        <v>56195.15</v>
      </c>
      <c r="I983" s="180">
        <f t="shared" si="30"/>
        <v>275681.15000000002</v>
      </c>
      <c r="J983" s="177" t="str">
        <f t="shared" si="31"/>
        <v>Date &gt; 1920</v>
      </c>
    </row>
    <row r="984" spans="1:10" x14ac:dyDescent="0.3">
      <c r="A984" s="178" t="s">
        <v>3371</v>
      </c>
      <c r="B984" s="178" t="s">
        <v>151</v>
      </c>
      <c r="C984" s="178" t="s">
        <v>6523</v>
      </c>
      <c r="D984" s="178" t="s">
        <v>6694</v>
      </c>
      <c r="E984" s="179">
        <v>37860</v>
      </c>
      <c r="F984" s="180">
        <v>1838</v>
      </c>
      <c r="G984" s="180">
        <v>0</v>
      </c>
      <c r="H984" s="180">
        <v>1702.55</v>
      </c>
      <c r="I984" s="180">
        <f t="shared" si="30"/>
        <v>3540.55</v>
      </c>
      <c r="J984" s="177" t="str">
        <f t="shared" si="31"/>
        <v>Date &gt; 1920</v>
      </c>
    </row>
    <row r="985" spans="1:10" x14ac:dyDescent="0.3">
      <c r="A985" s="178" t="s">
        <v>3371</v>
      </c>
      <c r="B985" s="178" t="s">
        <v>151</v>
      </c>
      <c r="C985" s="178" t="s">
        <v>6523</v>
      </c>
      <c r="D985" s="178" t="s">
        <v>6695</v>
      </c>
      <c r="E985" s="179">
        <v>37468</v>
      </c>
      <c r="F985" s="180">
        <v>1376401</v>
      </c>
      <c r="G985" s="180">
        <v>0</v>
      </c>
      <c r="H985" s="180">
        <v>673807.14</v>
      </c>
      <c r="I985" s="180">
        <f t="shared" si="30"/>
        <v>2050208.1400000001</v>
      </c>
      <c r="J985" s="177" t="str">
        <f t="shared" si="31"/>
        <v>Date &gt; 1920</v>
      </c>
    </row>
    <row r="986" spans="1:10" x14ac:dyDescent="0.3">
      <c r="A986" s="178" t="s">
        <v>3371</v>
      </c>
      <c r="B986" s="178" t="s">
        <v>151</v>
      </c>
      <c r="C986" s="178" t="s">
        <v>6523</v>
      </c>
      <c r="D986" s="178" t="s">
        <v>6695</v>
      </c>
      <c r="E986" s="179">
        <v>37860</v>
      </c>
      <c r="F986" s="180">
        <v>86991</v>
      </c>
      <c r="G986" s="180">
        <v>0</v>
      </c>
      <c r="H986" s="180">
        <v>22514.25</v>
      </c>
      <c r="I986" s="180">
        <f t="shared" si="30"/>
        <v>109505.25</v>
      </c>
      <c r="J986" s="177" t="str">
        <f t="shared" si="31"/>
        <v>Date &gt; 1920</v>
      </c>
    </row>
    <row r="987" spans="1:10" x14ac:dyDescent="0.3">
      <c r="A987" s="178" t="s">
        <v>3371</v>
      </c>
      <c r="B987" s="178" t="s">
        <v>151</v>
      </c>
      <c r="C987" s="178" t="s">
        <v>6523</v>
      </c>
      <c r="D987" s="178" t="s">
        <v>6695</v>
      </c>
      <c r="E987" s="179">
        <v>37860</v>
      </c>
      <c r="F987" s="180">
        <v>944651</v>
      </c>
      <c r="G987" s="180">
        <v>0</v>
      </c>
      <c r="H987" s="180">
        <v>0</v>
      </c>
      <c r="I987" s="180">
        <f t="shared" si="30"/>
        <v>944651</v>
      </c>
      <c r="J987" s="177" t="str">
        <f t="shared" si="31"/>
        <v>Date &gt; 1920</v>
      </c>
    </row>
    <row r="988" spans="1:10" x14ac:dyDescent="0.3">
      <c r="A988" s="178" t="s">
        <v>3371</v>
      </c>
      <c r="B988" s="178" t="s">
        <v>151</v>
      </c>
      <c r="C988" s="178" t="s">
        <v>6523</v>
      </c>
      <c r="D988" s="178" t="s">
        <v>6696</v>
      </c>
      <c r="E988" s="179">
        <v>37700</v>
      </c>
      <c r="F988" s="180">
        <v>3455961</v>
      </c>
      <c r="G988" s="180">
        <v>0</v>
      </c>
      <c r="H988" s="180">
        <v>6601678.0599999996</v>
      </c>
      <c r="I988" s="180">
        <f t="shared" si="30"/>
        <v>10057639.059999999</v>
      </c>
      <c r="J988" s="177" t="str">
        <f t="shared" si="31"/>
        <v>Date &gt; 1920</v>
      </c>
    </row>
    <row r="989" spans="1:10" x14ac:dyDescent="0.3">
      <c r="A989" s="178" t="s">
        <v>3371</v>
      </c>
      <c r="B989" s="178" t="s">
        <v>151</v>
      </c>
      <c r="C989" s="178" t="s">
        <v>6523</v>
      </c>
      <c r="D989" s="178" t="s">
        <v>6696</v>
      </c>
      <c r="E989" s="179">
        <v>37810</v>
      </c>
      <c r="F989" s="180">
        <v>1426189</v>
      </c>
      <c r="G989" s="180">
        <v>0</v>
      </c>
      <c r="H989" s="180">
        <v>380903</v>
      </c>
      <c r="I989" s="180">
        <f t="shared" si="30"/>
        <v>1807092</v>
      </c>
      <c r="J989" s="177" t="str">
        <f t="shared" si="31"/>
        <v>Date &gt; 1920</v>
      </c>
    </row>
    <row r="990" spans="1:10" x14ac:dyDescent="0.3">
      <c r="A990" s="178" t="s">
        <v>3371</v>
      </c>
      <c r="B990" s="178" t="s">
        <v>151</v>
      </c>
      <c r="C990" s="178" t="s">
        <v>6523</v>
      </c>
      <c r="D990" s="178" t="s">
        <v>6696</v>
      </c>
      <c r="E990" s="179">
        <v>38219</v>
      </c>
      <c r="F990" s="180">
        <v>0</v>
      </c>
      <c r="G990" s="180">
        <v>0</v>
      </c>
      <c r="H990" s="180">
        <v>2513889.79</v>
      </c>
      <c r="I990" s="180">
        <f t="shared" si="30"/>
        <v>2513889.79</v>
      </c>
      <c r="J990" s="177" t="str">
        <f t="shared" si="31"/>
        <v>Date &gt; 1920</v>
      </c>
    </row>
    <row r="991" spans="1:10" x14ac:dyDescent="0.3">
      <c r="A991" s="178" t="s">
        <v>3371</v>
      </c>
      <c r="B991" s="178" t="s">
        <v>151</v>
      </c>
      <c r="C991" s="178" t="s">
        <v>6523</v>
      </c>
      <c r="D991" s="178" t="s">
        <v>6697</v>
      </c>
      <c r="E991" s="179">
        <v>37845</v>
      </c>
      <c r="F991" s="180">
        <v>2114517</v>
      </c>
      <c r="G991" s="180">
        <v>0</v>
      </c>
      <c r="H991" s="180">
        <v>618516.44999999995</v>
      </c>
      <c r="I991" s="180">
        <f t="shared" si="30"/>
        <v>2733033.45</v>
      </c>
      <c r="J991" s="177" t="str">
        <f t="shared" si="31"/>
        <v>Date &gt; 1920</v>
      </c>
    </row>
    <row r="992" spans="1:10" x14ac:dyDescent="0.3">
      <c r="A992" s="178" t="s">
        <v>3371</v>
      </c>
      <c r="B992" s="178" t="s">
        <v>151</v>
      </c>
      <c r="C992" s="178" t="s">
        <v>6523</v>
      </c>
      <c r="D992" s="178" t="s">
        <v>6697</v>
      </c>
      <c r="E992" s="179">
        <v>37915</v>
      </c>
      <c r="F992" s="180">
        <v>653287</v>
      </c>
      <c r="G992" s="180">
        <v>0</v>
      </c>
      <c r="H992" s="180">
        <v>304085.37</v>
      </c>
      <c r="I992" s="180">
        <f t="shared" si="30"/>
        <v>957372.37</v>
      </c>
      <c r="J992" s="177" t="str">
        <f t="shared" si="31"/>
        <v>Date &gt; 1920</v>
      </c>
    </row>
    <row r="993" spans="1:10" x14ac:dyDescent="0.3">
      <c r="A993" s="178" t="s">
        <v>3371</v>
      </c>
      <c r="B993" s="178" t="s">
        <v>151</v>
      </c>
      <c r="C993" s="178" t="s">
        <v>6523</v>
      </c>
      <c r="D993" s="178" t="s">
        <v>6697</v>
      </c>
      <c r="E993" s="179">
        <v>38275</v>
      </c>
      <c r="F993" s="180">
        <v>1206837</v>
      </c>
      <c r="G993" s="180">
        <v>0</v>
      </c>
      <c r="H993" s="180">
        <v>402278.53</v>
      </c>
      <c r="I993" s="180">
        <f t="shared" si="30"/>
        <v>1609115.53</v>
      </c>
      <c r="J993" s="177" t="str">
        <f t="shared" si="31"/>
        <v>Date &gt; 1920</v>
      </c>
    </row>
    <row r="994" spans="1:10" x14ac:dyDescent="0.3">
      <c r="A994" s="178" t="s">
        <v>3371</v>
      </c>
      <c r="B994" s="178" t="s">
        <v>151</v>
      </c>
      <c r="C994" s="178" t="s">
        <v>6523</v>
      </c>
      <c r="D994" s="178" t="s">
        <v>6697</v>
      </c>
      <c r="E994" s="179">
        <v>38623</v>
      </c>
      <c r="F994" s="180">
        <v>239338</v>
      </c>
      <c r="G994" s="180">
        <v>0</v>
      </c>
      <c r="H994" s="180">
        <v>150719.28</v>
      </c>
      <c r="I994" s="180">
        <f t="shared" si="30"/>
        <v>390057.28</v>
      </c>
      <c r="J994" s="177" t="str">
        <f t="shared" si="31"/>
        <v>Date &gt; 1920</v>
      </c>
    </row>
    <row r="995" spans="1:10" x14ac:dyDescent="0.3">
      <c r="A995" s="178" t="s">
        <v>3371</v>
      </c>
      <c r="B995" s="178" t="s">
        <v>151</v>
      </c>
      <c r="C995" s="178" t="s">
        <v>6523</v>
      </c>
      <c r="D995" s="178" t="s">
        <v>6697</v>
      </c>
      <c r="E995" s="179">
        <v>38784</v>
      </c>
      <c r="F995" s="180">
        <v>538718</v>
      </c>
      <c r="G995" s="180">
        <v>0</v>
      </c>
      <c r="H995" s="180">
        <v>184149.31</v>
      </c>
      <c r="I995" s="180">
        <f t="shared" si="30"/>
        <v>722867.31</v>
      </c>
      <c r="J995" s="177" t="str">
        <f t="shared" si="31"/>
        <v>Date &gt; 1920</v>
      </c>
    </row>
    <row r="996" spans="1:10" x14ac:dyDescent="0.3">
      <c r="A996" s="178" t="s">
        <v>3371</v>
      </c>
      <c r="B996" s="178" t="s">
        <v>151</v>
      </c>
      <c r="C996" s="178" t="s">
        <v>6523</v>
      </c>
      <c r="D996" s="178" t="s">
        <v>6698</v>
      </c>
      <c r="E996" s="179">
        <v>37508</v>
      </c>
      <c r="F996" s="180">
        <v>12278519</v>
      </c>
      <c r="G996" s="180">
        <v>0</v>
      </c>
      <c r="H996" s="180">
        <v>4297222.6399999997</v>
      </c>
      <c r="I996" s="180">
        <f t="shared" si="30"/>
        <v>16575741.640000001</v>
      </c>
      <c r="J996" s="177" t="str">
        <f t="shared" si="31"/>
        <v>Date &gt; 1920</v>
      </c>
    </row>
    <row r="997" spans="1:10" x14ac:dyDescent="0.3">
      <c r="A997" s="178" t="s">
        <v>3371</v>
      </c>
      <c r="B997" s="178" t="s">
        <v>151</v>
      </c>
      <c r="C997" s="178" t="s">
        <v>6523</v>
      </c>
      <c r="D997" s="178" t="s">
        <v>6698</v>
      </c>
      <c r="E997" s="179">
        <v>37700</v>
      </c>
      <c r="F997" s="180">
        <v>621241</v>
      </c>
      <c r="G997" s="180">
        <v>0</v>
      </c>
      <c r="H997" s="180">
        <v>207304.31</v>
      </c>
      <c r="I997" s="180">
        <f t="shared" si="30"/>
        <v>828545.31</v>
      </c>
      <c r="J997" s="177" t="str">
        <f t="shared" si="31"/>
        <v>Date &gt; 1920</v>
      </c>
    </row>
    <row r="998" spans="1:10" x14ac:dyDescent="0.3">
      <c r="A998" s="178" t="s">
        <v>3371</v>
      </c>
      <c r="B998" s="178" t="s">
        <v>151</v>
      </c>
      <c r="C998" s="178" t="s">
        <v>6523</v>
      </c>
      <c r="D998" s="178" t="s">
        <v>6698</v>
      </c>
      <c r="E998" s="179">
        <v>38056</v>
      </c>
      <c r="F998" s="180">
        <v>2767</v>
      </c>
      <c r="G998" s="180">
        <v>0</v>
      </c>
      <c r="H998" s="180">
        <v>333</v>
      </c>
      <c r="I998" s="180">
        <f t="shared" si="30"/>
        <v>3100</v>
      </c>
      <c r="J998" s="177" t="str">
        <f t="shared" si="31"/>
        <v>Date &gt; 1920</v>
      </c>
    </row>
    <row r="999" spans="1:10" x14ac:dyDescent="0.3">
      <c r="A999" s="178" t="s">
        <v>3371</v>
      </c>
      <c r="B999" s="178" t="s">
        <v>151</v>
      </c>
      <c r="C999" s="178" t="s">
        <v>6523</v>
      </c>
      <c r="D999" s="178" t="s">
        <v>6698</v>
      </c>
      <c r="E999" s="179">
        <v>38300</v>
      </c>
      <c r="F999" s="180">
        <v>97473</v>
      </c>
      <c r="G999" s="180">
        <v>0</v>
      </c>
      <c r="H999" s="180">
        <v>91143.62</v>
      </c>
      <c r="I999" s="180">
        <f t="shared" si="30"/>
        <v>188616.62</v>
      </c>
      <c r="J999" s="177" t="str">
        <f t="shared" si="31"/>
        <v>Date &gt; 1920</v>
      </c>
    </row>
    <row r="1000" spans="1:10" x14ac:dyDescent="0.3">
      <c r="A1000" s="178" t="s">
        <v>3371</v>
      </c>
      <c r="B1000" s="178" t="s">
        <v>151</v>
      </c>
      <c r="C1000" s="178" t="s">
        <v>6523</v>
      </c>
      <c r="D1000" s="178" t="s">
        <v>6699</v>
      </c>
      <c r="E1000" s="179">
        <v>37687</v>
      </c>
      <c r="F1000" s="180">
        <v>4301950</v>
      </c>
      <c r="G1000" s="180">
        <v>0</v>
      </c>
      <c r="H1000" s="180">
        <v>3701072.92</v>
      </c>
      <c r="I1000" s="180">
        <f t="shared" si="30"/>
        <v>8003022.9199999999</v>
      </c>
      <c r="J1000" s="177" t="str">
        <f t="shared" si="31"/>
        <v>Date &gt; 1920</v>
      </c>
    </row>
    <row r="1001" spans="1:10" x14ac:dyDescent="0.3">
      <c r="A1001" s="178" t="s">
        <v>3371</v>
      </c>
      <c r="B1001" s="178" t="s">
        <v>151</v>
      </c>
      <c r="C1001" s="178" t="s">
        <v>6523</v>
      </c>
      <c r="D1001" s="178" t="s">
        <v>6699</v>
      </c>
      <c r="E1001" s="179">
        <v>37810</v>
      </c>
      <c r="F1001" s="180">
        <v>4374965</v>
      </c>
      <c r="G1001" s="180">
        <v>0</v>
      </c>
      <c r="H1001" s="180">
        <v>274482</v>
      </c>
      <c r="I1001" s="180">
        <f t="shared" si="30"/>
        <v>4649447</v>
      </c>
      <c r="J1001" s="177" t="str">
        <f t="shared" si="31"/>
        <v>Date &gt; 1920</v>
      </c>
    </row>
    <row r="1002" spans="1:10" x14ac:dyDescent="0.3">
      <c r="A1002" s="178" t="s">
        <v>3371</v>
      </c>
      <c r="B1002" s="178" t="s">
        <v>151</v>
      </c>
      <c r="C1002" s="178" t="s">
        <v>6523</v>
      </c>
      <c r="D1002" s="178" t="s">
        <v>6699</v>
      </c>
      <c r="E1002" s="179">
        <v>37810</v>
      </c>
      <c r="F1002" s="180">
        <v>7680</v>
      </c>
      <c r="G1002" s="180">
        <v>0</v>
      </c>
      <c r="H1002" s="180">
        <v>0</v>
      </c>
      <c r="I1002" s="180">
        <f t="shared" si="30"/>
        <v>7680</v>
      </c>
      <c r="J1002" s="177" t="str">
        <f t="shared" si="31"/>
        <v>Date &gt; 1920</v>
      </c>
    </row>
    <row r="1003" spans="1:10" x14ac:dyDescent="0.3">
      <c r="A1003" s="178" t="s">
        <v>3371</v>
      </c>
      <c r="B1003" s="178" t="s">
        <v>151</v>
      </c>
      <c r="C1003" s="178" t="s">
        <v>6523</v>
      </c>
      <c r="D1003" s="178" t="s">
        <v>6462</v>
      </c>
      <c r="E1003" s="179">
        <v>26527</v>
      </c>
      <c r="F1003" s="180">
        <v>0</v>
      </c>
      <c r="G1003" s="180">
        <v>3832.5</v>
      </c>
      <c r="H1003" s="180">
        <v>3832.5</v>
      </c>
      <c r="I1003" s="180">
        <f t="shared" si="30"/>
        <v>7665</v>
      </c>
      <c r="J1003" s="177" t="str">
        <f t="shared" si="31"/>
        <v>Date &gt; 1920</v>
      </c>
    </row>
    <row r="1004" spans="1:10" x14ac:dyDescent="0.3">
      <c r="A1004" s="178" t="s">
        <v>3371</v>
      </c>
      <c r="B1004" s="178" t="s">
        <v>151</v>
      </c>
      <c r="C1004" s="178" t="s">
        <v>6523</v>
      </c>
      <c r="D1004" s="178" t="s">
        <v>6700</v>
      </c>
      <c r="E1004" s="179">
        <v>37798</v>
      </c>
      <c r="F1004" s="180">
        <v>1025413</v>
      </c>
      <c r="G1004" s="180">
        <v>0</v>
      </c>
      <c r="H1004" s="180">
        <v>257498.68</v>
      </c>
      <c r="I1004" s="180">
        <f t="shared" si="30"/>
        <v>1282911.68</v>
      </c>
      <c r="J1004" s="177" t="str">
        <f t="shared" si="31"/>
        <v>Date &gt; 1920</v>
      </c>
    </row>
    <row r="1005" spans="1:10" x14ac:dyDescent="0.3">
      <c r="A1005" s="178" t="s">
        <v>3371</v>
      </c>
      <c r="B1005" s="178" t="s">
        <v>151</v>
      </c>
      <c r="C1005" s="178" t="s">
        <v>6523</v>
      </c>
      <c r="D1005" s="178" t="s">
        <v>6700</v>
      </c>
      <c r="E1005" s="179">
        <v>37929</v>
      </c>
      <c r="F1005" s="180">
        <v>54147</v>
      </c>
      <c r="G1005" s="180">
        <v>0</v>
      </c>
      <c r="H1005" s="180">
        <v>12391.32</v>
      </c>
      <c r="I1005" s="180">
        <f t="shared" si="30"/>
        <v>66538.320000000007</v>
      </c>
      <c r="J1005" s="177" t="str">
        <f t="shared" si="31"/>
        <v>Date &gt; 1920</v>
      </c>
    </row>
    <row r="1006" spans="1:10" x14ac:dyDescent="0.3">
      <c r="A1006" s="178" t="s">
        <v>3371</v>
      </c>
      <c r="B1006" s="178" t="s">
        <v>151</v>
      </c>
      <c r="C1006" s="178" t="s">
        <v>6523</v>
      </c>
      <c r="D1006" s="178" t="s">
        <v>6700</v>
      </c>
      <c r="E1006" s="179">
        <v>38329</v>
      </c>
      <c r="F1006" s="180">
        <v>222</v>
      </c>
      <c r="G1006" s="180">
        <v>0</v>
      </c>
      <c r="H1006" s="180">
        <v>1261.3499999999999</v>
      </c>
      <c r="I1006" s="180">
        <f t="shared" si="30"/>
        <v>1483.35</v>
      </c>
      <c r="J1006" s="177" t="str">
        <f t="shared" si="31"/>
        <v>Date &gt; 1920</v>
      </c>
    </row>
    <row r="1007" spans="1:10" x14ac:dyDescent="0.3">
      <c r="A1007" s="178" t="s">
        <v>3371</v>
      </c>
      <c r="B1007" s="178" t="s">
        <v>151</v>
      </c>
      <c r="C1007" s="178" t="s">
        <v>6523</v>
      </c>
      <c r="D1007" s="178" t="s">
        <v>6701</v>
      </c>
      <c r="E1007" s="179">
        <v>37798</v>
      </c>
      <c r="F1007" s="180">
        <v>837790</v>
      </c>
      <c r="G1007" s="180">
        <v>0</v>
      </c>
      <c r="H1007" s="180">
        <v>209633.5</v>
      </c>
      <c r="I1007" s="180">
        <f t="shared" si="30"/>
        <v>1047423.5</v>
      </c>
      <c r="J1007" s="177" t="str">
        <f t="shared" si="31"/>
        <v>Date &gt; 1920</v>
      </c>
    </row>
    <row r="1008" spans="1:10" x14ac:dyDescent="0.3">
      <c r="A1008" s="178" t="s">
        <v>3371</v>
      </c>
      <c r="B1008" s="178" t="s">
        <v>151</v>
      </c>
      <c r="C1008" s="178" t="s">
        <v>6523</v>
      </c>
      <c r="D1008" s="178" t="s">
        <v>6701</v>
      </c>
      <c r="E1008" s="179">
        <v>37928</v>
      </c>
      <c r="F1008" s="180">
        <v>46506</v>
      </c>
      <c r="G1008" s="180">
        <v>0</v>
      </c>
      <c r="H1008" s="180">
        <v>11440.5</v>
      </c>
      <c r="I1008" s="180">
        <f t="shared" si="30"/>
        <v>57946.5</v>
      </c>
      <c r="J1008" s="177" t="str">
        <f t="shared" si="31"/>
        <v>Date &gt; 1920</v>
      </c>
    </row>
    <row r="1009" spans="1:10" x14ac:dyDescent="0.3">
      <c r="A1009" s="178" t="s">
        <v>3371</v>
      </c>
      <c r="B1009" s="178" t="s">
        <v>151</v>
      </c>
      <c r="C1009" s="178" t="s">
        <v>6523</v>
      </c>
      <c r="D1009" s="178" t="s">
        <v>6701</v>
      </c>
      <c r="E1009" s="179">
        <v>38329</v>
      </c>
      <c r="F1009" s="180">
        <v>639</v>
      </c>
      <c r="G1009" s="180">
        <v>0</v>
      </c>
      <c r="H1009" s="180">
        <v>355.86</v>
      </c>
      <c r="I1009" s="180">
        <f t="shared" si="30"/>
        <v>994.86</v>
      </c>
      <c r="J1009" s="177" t="str">
        <f t="shared" si="31"/>
        <v>Date &gt; 1920</v>
      </c>
    </row>
    <row r="1010" spans="1:10" x14ac:dyDescent="0.3">
      <c r="A1010" s="178" t="s">
        <v>3371</v>
      </c>
      <c r="B1010" s="178" t="s">
        <v>151</v>
      </c>
      <c r="C1010" s="178" t="s">
        <v>6523</v>
      </c>
      <c r="D1010" s="178" t="s">
        <v>6702</v>
      </c>
      <c r="E1010" s="179">
        <v>37798</v>
      </c>
      <c r="F1010" s="180">
        <v>1066294</v>
      </c>
      <c r="G1010" s="180">
        <v>0</v>
      </c>
      <c r="H1010" s="180">
        <v>266790.05</v>
      </c>
      <c r="I1010" s="180">
        <f t="shared" si="30"/>
        <v>1333084.05</v>
      </c>
      <c r="J1010" s="177" t="str">
        <f t="shared" si="31"/>
        <v>Date &gt; 1920</v>
      </c>
    </row>
    <row r="1011" spans="1:10" x14ac:dyDescent="0.3">
      <c r="A1011" s="178" t="s">
        <v>3371</v>
      </c>
      <c r="B1011" s="178" t="s">
        <v>151</v>
      </c>
      <c r="C1011" s="178" t="s">
        <v>6523</v>
      </c>
      <c r="D1011" s="178" t="s">
        <v>6702</v>
      </c>
      <c r="E1011" s="179">
        <v>37929</v>
      </c>
      <c r="F1011" s="180">
        <v>57355</v>
      </c>
      <c r="G1011" s="180">
        <v>0</v>
      </c>
      <c r="H1011" s="180">
        <v>14417.89</v>
      </c>
      <c r="I1011" s="180">
        <f t="shared" si="30"/>
        <v>71772.89</v>
      </c>
      <c r="J1011" s="177" t="str">
        <f t="shared" si="31"/>
        <v>Date &gt; 1920</v>
      </c>
    </row>
    <row r="1012" spans="1:10" x14ac:dyDescent="0.3">
      <c r="A1012" s="178" t="s">
        <v>3371</v>
      </c>
      <c r="B1012" s="178" t="s">
        <v>151</v>
      </c>
      <c r="C1012" s="178" t="s">
        <v>6523</v>
      </c>
      <c r="D1012" s="178" t="s">
        <v>6703</v>
      </c>
      <c r="E1012" s="179">
        <v>37798</v>
      </c>
      <c r="F1012" s="180">
        <v>943900</v>
      </c>
      <c r="G1012" s="180">
        <v>0</v>
      </c>
      <c r="H1012" s="180">
        <v>236153.95</v>
      </c>
      <c r="I1012" s="180">
        <f t="shared" si="30"/>
        <v>1180053.95</v>
      </c>
      <c r="J1012" s="177" t="str">
        <f t="shared" si="31"/>
        <v>Date &gt; 1920</v>
      </c>
    </row>
    <row r="1013" spans="1:10" x14ac:dyDescent="0.3">
      <c r="A1013" s="178" t="s">
        <v>3371</v>
      </c>
      <c r="B1013" s="178" t="s">
        <v>151</v>
      </c>
      <c r="C1013" s="178" t="s">
        <v>6523</v>
      </c>
      <c r="D1013" s="178" t="s">
        <v>6703</v>
      </c>
      <c r="E1013" s="179">
        <v>37929</v>
      </c>
      <c r="F1013" s="180">
        <v>68130</v>
      </c>
      <c r="G1013" s="180">
        <v>0</v>
      </c>
      <c r="H1013" s="180">
        <v>17040.02</v>
      </c>
      <c r="I1013" s="180">
        <f t="shared" si="30"/>
        <v>85170.02</v>
      </c>
      <c r="J1013" s="177" t="str">
        <f t="shared" si="31"/>
        <v>Date &gt; 1920</v>
      </c>
    </row>
    <row r="1014" spans="1:10" x14ac:dyDescent="0.3">
      <c r="A1014" s="178" t="s">
        <v>3371</v>
      </c>
      <c r="B1014" s="178" t="s">
        <v>151</v>
      </c>
      <c r="C1014" s="178" t="s">
        <v>6523</v>
      </c>
      <c r="D1014" s="178" t="s">
        <v>6704</v>
      </c>
      <c r="E1014" s="179">
        <v>37798</v>
      </c>
      <c r="F1014" s="180">
        <v>577700</v>
      </c>
      <c r="G1014" s="180">
        <v>0</v>
      </c>
      <c r="H1014" s="180">
        <v>145213.87</v>
      </c>
      <c r="I1014" s="180">
        <f t="shared" si="30"/>
        <v>722913.87</v>
      </c>
      <c r="J1014" s="177" t="str">
        <f t="shared" si="31"/>
        <v>Date &gt; 1920</v>
      </c>
    </row>
    <row r="1015" spans="1:10" x14ac:dyDescent="0.3">
      <c r="A1015" s="178" t="s">
        <v>3371</v>
      </c>
      <c r="B1015" s="178" t="s">
        <v>151</v>
      </c>
      <c r="C1015" s="178" t="s">
        <v>6523</v>
      </c>
      <c r="D1015" s="178" t="s">
        <v>6704</v>
      </c>
      <c r="E1015" s="179">
        <v>37929</v>
      </c>
      <c r="F1015" s="180">
        <v>483822</v>
      </c>
      <c r="G1015" s="180">
        <v>0</v>
      </c>
      <c r="H1015" s="180">
        <v>120965.78</v>
      </c>
      <c r="I1015" s="180">
        <f t="shared" si="30"/>
        <v>604787.78</v>
      </c>
      <c r="J1015" s="177" t="str">
        <f t="shared" si="31"/>
        <v>Date &gt; 1920</v>
      </c>
    </row>
    <row r="1016" spans="1:10" x14ac:dyDescent="0.3">
      <c r="A1016" s="178" t="s">
        <v>3371</v>
      </c>
      <c r="B1016" s="178" t="s">
        <v>151</v>
      </c>
      <c r="C1016" s="178" t="s">
        <v>6523</v>
      </c>
      <c r="D1016" s="178" t="s">
        <v>6704</v>
      </c>
      <c r="E1016" s="179">
        <v>38295</v>
      </c>
      <c r="F1016" s="180">
        <v>44303</v>
      </c>
      <c r="G1016" s="180">
        <v>0</v>
      </c>
      <c r="H1016" s="180">
        <v>10278.35</v>
      </c>
      <c r="I1016" s="180">
        <f t="shared" si="30"/>
        <v>54581.35</v>
      </c>
      <c r="J1016" s="177" t="str">
        <f t="shared" si="31"/>
        <v>Date &gt; 1920</v>
      </c>
    </row>
    <row r="1017" spans="1:10" x14ac:dyDescent="0.3">
      <c r="A1017" s="178" t="s">
        <v>3371</v>
      </c>
      <c r="B1017" s="178" t="s">
        <v>151</v>
      </c>
      <c r="C1017" s="178" t="s">
        <v>6523</v>
      </c>
      <c r="D1017" s="178" t="s">
        <v>6705</v>
      </c>
      <c r="E1017" s="179">
        <v>37798</v>
      </c>
      <c r="F1017" s="180">
        <v>122037</v>
      </c>
      <c r="G1017" s="180">
        <v>0</v>
      </c>
      <c r="H1017" s="180">
        <v>30509.66</v>
      </c>
      <c r="I1017" s="180">
        <f t="shared" si="30"/>
        <v>152546.66</v>
      </c>
      <c r="J1017" s="177" t="str">
        <f t="shared" si="31"/>
        <v>Date &gt; 1920</v>
      </c>
    </row>
    <row r="1018" spans="1:10" x14ac:dyDescent="0.3">
      <c r="A1018" s="178" t="s">
        <v>3371</v>
      </c>
      <c r="B1018" s="178" t="s">
        <v>151</v>
      </c>
      <c r="C1018" s="178" t="s">
        <v>6523</v>
      </c>
      <c r="D1018" s="178" t="s">
        <v>6705</v>
      </c>
      <c r="E1018" s="179">
        <v>37929</v>
      </c>
      <c r="F1018" s="180">
        <v>483506</v>
      </c>
      <c r="G1018" s="180">
        <v>0</v>
      </c>
      <c r="H1018" s="180">
        <v>120876.85</v>
      </c>
      <c r="I1018" s="180">
        <f t="shared" si="30"/>
        <v>604382.85</v>
      </c>
      <c r="J1018" s="177" t="str">
        <f t="shared" si="31"/>
        <v>Date &gt; 1920</v>
      </c>
    </row>
    <row r="1019" spans="1:10" x14ac:dyDescent="0.3">
      <c r="A1019" s="178" t="s">
        <v>3371</v>
      </c>
      <c r="B1019" s="178" t="s">
        <v>151</v>
      </c>
      <c r="C1019" s="178" t="s">
        <v>6523</v>
      </c>
      <c r="D1019" s="178" t="s">
        <v>6705</v>
      </c>
      <c r="E1019" s="179">
        <v>38295</v>
      </c>
      <c r="F1019" s="180">
        <v>14819</v>
      </c>
      <c r="G1019" s="180">
        <v>0</v>
      </c>
      <c r="H1019" s="180">
        <v>7663.91</v>
      </c>
      <c r="I1019" s="180">
        <f t="shared" si="30"/>
        <v>22482.91</v>
      </c>
      <c r="J1019" s="177" t="str">
        <f t="shared" si="31"/>
        <v>Date &gt; 1920</v>
      </c>
    </row>
    <row r="1020" spans="1:10" x14ac:dyDescent="0.3">
      <c r="A1020" s="178" t="s">
        <v>3371</v>
      </c>
      <c r="B1020" s="178" t="s">
        <v>151</v>
      </c>
      <c r="C1020" s="178" t="s">
        <v>6523</v>
      </c>
      <c r="D1020" s="178" t="s">
        <v>6705</v>
      </c>
      <c r="E1020" s="179">
        <v>38329</v>
      </c>
      <c r="F1020" s="180">
        <v>8417</v>
      </c>
      <c r="G1020" s="180">
        <v>0</v>
      </c>
      <c r="H1020" s="180">
        <v>91197.24</v>
      </c>
      <c r="I1020" s="180">
        <f t="shared" si="30"/>
        <v>99614.24</v>
      </c>
      <c r="J1020" s="177" t="str">
        <f t="shared" si="31"/>
        <v>Date &gt; 1920</v>
      </c>
    </row>
    <row r="1021" spans="1:10" x14ac:dyDescent="0.3">
      <c r="A1021" s="178" t="s">
        <v>3371</v>
      </c>
      <c r="B1021" s="178" t="s">
        <v>151</v>
      </c>
      <c r="C1021" s="178" t="s">
        <v>6523</v>
      </c>
      <c r="D1021" s="178" t="s">
        <v>6706</v>
      </c>
      <c r="E1021" s="179">
        <v>37876</v>
      </c>
      <c r="F1021" s="180">
        <v>0</v>
      </c>
      <c r="G1021" s="180">
        <v>935955.55</v>
      </c>
      <c r="H1021" s="180">
        <v>623970.38</v>
      </c>
      <c r="I1021" s="180">
        <f t="shared" si="30"/>
        <v>1559925.9300000002</v>
      </c>
      <c r="J1021" s="177" t="str">
        <f t="shared" si="31"/>
        <v>Date &gt; 1920</v>
      </c>
    </row>
    <row r="1022" spans="1:10" x14ac:dyDescent="0.3">
      <c r="A1022" s="178" t="s">
        <v>3371</v>
      </c>
      <c r="B1022" s="178" t="s">
        <v>151</v>
      </c>
      <c r="C1022" s="178" t="s">
        <v>6523</v>
      </c>
      <c r="D1022" s="178" t="s">
        <v>6706</v>
      </c>
      <c r="E1022" s="179">
        <v>37915</v>
      </c>
      <c r="F1022" s="180">
        <v>0</v>
      </c>
      <c r="G1022" s="180">
        <v>135326.59</v>
      </c>
      <c r="H1022" s="180">
        <v>90217.75</v>
      </c>
      <c r="I1022" s="180">
        <f t="shared" si="30"/>
        <v>225544.34</v>
      </c>
      <c r="J1022" s="177" t="str">
        <f t="shared" si="31"/>
        <v>Date &gt; 1920</v>
      </c>
    </row>
    <row r="1023" spans="1:10" x14ac:dyDescent="0.3">
      <c r="A1023" s="178" t="s">
        <v>3371</v>
      </c>
      <c r="B1023" s="178" t="s">
        <v>151</v>
      </c>
      <c r="C1023" s="178" t="s">
        <v>6523</v>
      </c>
      <c r="D1023" s="178" t="s">
        <v>6706</v>
      </c>
      <c r="E1023" s="179">
        <v>38089</v>
      </c>
      <c r="F1023" s="180">
        <v>0</v>
      </c>
      <c r="G1023" s="180">
        <v>375636.35</v>
      </c>
      <c r="H1023" s="180">
        <v>250424.2</v>
      </c>
      <c r="I1023" s="180">
        <f t="shared" si="30"/>
        <v>626060.55000000005</v>
      </c>
      <c r="J1023" s="177" t="str">
        <f t="shared" si="31"/>
        <v>Date &gt; 1920</v>
      </c>
    </row>
    <row r="1024" spans="1:10" x14ac:dyDescent="0.3">
      <c r="A1024" s="178" t="s">
        <v>3371</v>
      </c>
      <c r="B1024" s="178" t="s">
        <v>151</v>
      </c>
      <c r="C1024" s="178" t="s">
        <v>6523</v>
      </c>
      <c r="D1024" s="178" t="s">
        <v>6706</v>
      </c>
      <c r="E1024" s="179">
        <v>38673</v>
      </c>
      <c r="F1024" s="180">
        <v>0</v>
      </c>
      <c r="G1024" s="180">
        <v>164171.51</v>
      </c>
      <c r="H1024" s="180">
        <v>384355.52</v>
      </c>
      <c r="I1024" s="180">
        <f t="shared" si="30"/>
        <v>548527.03</v>
      </c>
      <c r="J1024" s="177" t="str">
        <f t="shared" si="31"/>
        <v>Date &gt; 1920</v>
      </c>
    </row>
    <row r="1025" spans="1:10" x14ac:dyDescent="0.3">
      <c r="A1025" s="178" t="s">
        <v>3371</v>
      </c>
      <c r="B1025" s="178" t="s">
        <v>151</v>
      </c>
      <c r="C1025" s="178" t="s">
        <v>6523</v>
      </c>
      <c r="D1025" s="178" t="s">
        <v>6707</v>
      </c>
      <c r="E1025" s="179">
        <v>37860</v>
      </c>
      <c r="F1025" s="180">
        <v>152314</v>
      </c>
      <c r="G1025" s="180">
        <v>0</v>
      </c>
      <c r="H1025" s="180">
        <v>0</v>
      </c>
      <c r="I1025" s="180">
        <f t="shared" si="30"/>
        <v>152314</v>
      </c>
      <c r="J1025" s="177" t="str">
        <f t="shared" si="31"/>
        <v>Date &gt; 1920</v>
      </c>
    </row>
    <row r="1026" spans="1:10" x14ac:dyDescent="0.3">
      <c r="A1026" s="178" t="s">
        <v>3371</v>
      </c>
      <c r="B1026" s="178" t="s">
        <v>151</v>
      </c>
      <c r="C1026" s="178" t="s">
        <v>6523</v>
      </c>
      <c r="D1026" s="178" t="s">
        <v>6707</v>
      </c>
      <c r="E1026" s="179">
        <v>38295</v>
      </c>
      <c r="F1026" s="180">
        <v>2693981</v>
      </c>
      <c r="G1026" s="180">
        <v>0</v>
      </c>
      <c r="H1026" s="180">
        <v>0</v>
      </c>
      <c r="I1026" s="180">
        <f t="shared" si="30"/>
        <v>2693981</v>
      </c>
      <c r="J1026" s="177" t="str">
        <f t="shared" si="31"/>
        <v>Date &gt; 1920</v>
      </c>
    </row>
    <row r="1027" spans="1:10" x14ac:dyDescent="0.3">
      <c r="A1027" s="178" t="s">
        <v>3371</v>
      </c>
      <c r="B1027" s="178" t="s">
        <v>151</v>
      </c>
      <c r="C1027" s="178" t="s">
        <v>6523</v>
      </c>
      <c r="D1027" s="178" t="s">
        <v>6707</v>
      </c>
      <c r="E1027" s="179">
        <v>38784</v>
      </c>
      <c r="F1027" s="180">
        <v>449366</v>
      </c>
      <c r="G1027" s="180">
        <v>0</v>
      </c>
      <c r="H1027" s="180">
        <v>245326.67</v>
      </c>
      <c r="I1027" s="180">
        <f t="shared" si="30"/>
        <v>694692.67</v>
      </c>
      <c r="J1027" s="177" t="str">
        <f t="shared" si="31"/>
        <v>Date &gt; 1920</v>
      </c>
    </row>
    <row r="1028" spans="1:10" x14ac:dyDescent="0.3">
      <c r="A1028" s="178" t="s">
        <v>3371</v>
      </c>
      <c r="B1028" s="178" t="s">
        <v>151</v>
      </c>
      <c r="C1028" s="178" t="s">
        <v>6523</v>
      </c>
      <c r="D1028" s="178" t="s">
        <v>6707</v>
      </c>
      <c r="E1028" s="179">
        <v>38838</v>
      </c>
      <c r="F1028" s="180">
        <v>1902523</v>
      </c>
      <c r="G1028" s="180">
        <v>0</v>
      </c>
      <c r="H1028" s="180">
        <v>31887.02</v>
      </c>
      <c r="I1028" s="180">
        <f t="shared" si="30"/>
        <v>1934410.02</v>
      </c>
      <c r="J1028" s="177" t="str">
        <f t="shared" si="31"/>
        <v>Date &gt; 1920</v>
      </c>
    </row>
    <row r="1029" spans="1:10" x14ac:dyDescent="0.3">
      <c r="A1029" s="178" t="s">
        <v>3371</v>
      </c>
      <c r="B1029" s="178" t="s">
        <v>151</v>
      </c>
      <c r="C1029" s="178" t="s">
        <v>6523</v>
      </c>
      <c r="D1029" s="178" t="s">
        <v>6707</v>
      </c>
      <c r="E1029" s="179">
        <v>38909</v>
      </c>
      <c r="F1029" s="180">
        <v>5080958</v>
      </c>
      <c r="G1029" s="180">
        <v>0</v>
      </c>
      <c r="H1029" s="180">
        <v>205971.91</v>
      </c>
      <c r="I1029" s="180">
        <f t="shared" ref="I1029:I1092" si="32">SUM(F1029:H1029)</f>
        <v>5286929.91</v>
      </c>
      <c r="J1029" s="177" t="str">
        <f t="shared" ref="J1029:J1092" si="33">IF(OR(YEAR(E1029)&gt; 1920, ISBLANK(E1029)), "Date &gt; 1920", "Sketchy date")</f>
        <v>Date &gt; 1920</v>
      </c>
    </row>
    <row r="1030" spans="1:10" x14ac:dyDescent="0.3">
      <c r="A1030" s="178" t="s">
        <v>3371</v>
      </c>
      <c r="B1030" s="178" t="s">
        <v>151</v>
      </c>
      <c r="C1030" s="178" t="s">
        <v>6523</v>
      </c>
      <c r="D1030" s="178" t="s">
        <v>6707</v>
      </c>
      <c r="E1030" s="179">
        <v>38946</v>
      </c>
      <c r="F1030" s="180">
        <v>2044280</v>
      </c>
      <c r="G1030" s="180">
        <v>0</v>
      </c>
      <c r="H1030" s="180">
        <v>328245.84999999998</v>
      </c>
      <c r="I1030" s="180">
        <f t="shared" si="32"/>
        <v>2372525.85</v>
      </c>
      <c r="J1030" s="177" t="str">
        <f t="shared" si="33"/>
        <v>Date &gt; 1920</v>
      </c>
    </row>
    <row r="1031" spans="1:10" x14ac:dyDescent="0.3">
      <c r="A1031" s="178" t="s">
        <v>3371</v>
      </c>
      <c r="B1031" s="178" t="s">
        <v>151</v>
      </c>
      <c r="C1031" s="178" t="s">
        <v>6523</v>
      </c>
      <c r="D1031" s="178" t="s">
        <v>6708</v>
      </c>
      <c r="E1031" s="179">
        <v>37876</v>
      </c>
      <c r="F1031" s="180">
        <v>271822</v>
      </c>
      <c r="G1031" s="180">
        <v>0</v>
      </c>
      <c r="H1031" s="180">
        <v>90607.75</v>
      </c>
      <c r="I1031" s="180">
        <f t="shared" si="32"/>
        <v>362429.75</v>
      </c>
      <c r="J1031" s="177" t="str">
        <f t="shared" si="33"/>
        <v>Date &gt; 1920</v>
      </c>
    </row>
    <row r="1032" spans="1:10" x14ac:dyDescent="0.3">
      <c r="A1032" s="178" t="s">
        <v>3371</v>
      </c>
      <c r="B1032" s="178" t="s">
        <v>151</v>
      </c>
      <c r="C1032" s="178" t="s">
        <v>6523</v>
      </c>
      <c r="D1032" s="178" t="s">
        <v>6708</v>
      </c>
      <c r="E1032" s="179">
        <v>37937</v>
      </c>
      <c r="F1032" s="180">
        <v>2032083</v>
      </c>
      <c r="G1032" s="180">
        <v>0</v>
      </c>
      <c r="H1032" s="180">
        <v>677361.22</v>
      </c>
      <c r="I1032" s="180">
        <f t="shared" si="32"/>
        <v>2709444.2199999997</v>
      </c>
      <c r="J1032" s="177" t="str">
        <f t="shared" si="33"/>
        <v>Date &gt; 1920</v>
      </c>
    </row>
    <row r="1033" spans="1:10" x14ac:dyDescent="0.3">
      <c r="A1033" s="178" t="s">
        <v>3371</v>
      </c>
      <c r="B1033" s="178" t="s">
        <v>151</v>
      </c>
      <c r="C1033" s="178" t="s">
        <v>6523</v>
      </c>
      <c r="D1033" s="178" t="s">
        <v>6708</v>
      </c>
      <c r="E1033" s="179">
        <v>37946</v>
      </c>
      <c r="F1033" s="180">
        <v>4407903</v>
      </c>
      <c r="G1033" s="180">
        <v>0</v>
      </c>
      <c r="H1033" s="180">
        <v>1469694.56</v>
      </c>
      <c r="I1033" s="180">
        <f t="shared" si="32"/>
        <v>5877597.5600000005</v>
      </c>
      <c r="J1033" s="177" t="str">
        <f t="shared" si="33"/>
        <v>Date &gt; 1920</v>
      </c>
    </row>
    <row r="1034" spans="1:10" x14ac:dyDescent="0.3">
      <c r="A1034" s="178" t="s">
        <v>3371</v>
      </c>
      <c r="B1034" s="178" t="s">
        <v>151</v>
      </c>
      <c r="C1034" s="178" t="s">
        <v>6523</v>
      </c>
      <c r="D1034" s="178" t="s">
        <v>6708</v>
      </c>
      <c r="E1034" s="179">
        <v>38084</v>
      </c>
      <c r="F1034" s="180">
        <v>1624991</v>
      </c>
      <c r="G1034" s="180">
        <v>0</v>
      </c>
      <c r="H1034" s="180">
        <v>674254.81</v>
      </c>
      <c r="I1034" s="180">
        <f t="shared" si="32"/>
        <v>2299245.81</v>
      </c>
      <c r="J1034" s="177" t="str">
        <f t="shared" si="33"/>
        <v>Date &gt; 1920</v>
      </c>
    </row>
    <row r="1035" spans="1:10" x14ac:dyDescent="0.3">
      <c r="A1035" s="178" t="s">
        <v>3371</v>
      </c>
      <c r="B1035" s="178" t="s">
        <v>151</v>
      </c>
      <c r="C1035" s="178" t="s">
        <v>6523</v>
      </c>
      <c r="D1035" s="178" t="s">
        <v>6708</v>
      </c>
      <c r="E1035" s="179">
        <v>38217</v>
      </c>
      <c r="F1035" s="180">
        <v>753340</v>
      </c>
      <c r="G1035" s="180">
        <v>0</v>
      </c>
      <c r="H1035" s="180">
        <v>250831.28</v>
      </c>
      <c r="I1035" s="180">
        <f t="shared" si="32"/>
        <v>1004171.28</v>
      </c>
      <c r="J1035" s="177" t="str">
        <f t="shared" si="33"/>
        <v>Date &gt; 1920</v>
      </c>
    </row>
    <row r="1036" spans="1:10" x14ac:dyDescent="0.3">
      <c r="A1036" s="178" t="s">
        <v>3371</v>
      </c>
      <c r="B1036" s="178" t="s">
        <v>151</v>
      </c>
      <c r="C1036" s="178" t="s">
        <v>6523</v>
      </c>
      <c r="D1036" s="178" t="s">
        <v>6708</v>
      </c>
      <c r="E1036" s="179">
        <v>38295</v>
      </c>
      <c r="F1036" s="180">
        <v>353251</v>
      </c>
      <c r="G1036" s="180">
        <v>0</v>
      </c>
      <c r="H1036" s="180">
        <v>118120.94</v>
      </c>
      <c r="I1036" s="180">
        <f t="shared" si="32"/>
        <v>471371.94</v>
      </c>
      <c r="J1036" s="177" t="str">
        <f t="shared" si="33"/>
        <v>Date &gt; 1920</v>
      </c>
    </row>
    <row r="1037" spans="1:10" x14ac:dyDescent="0.3">
      <c r="A1037" s="178" t="s">
        <v>3371</v>
      </c>
      <c r="B1037" s="178" t="s">
        <v>151</v>
      </c>
      <c r="C1037" s="178" t="s">
        <v>6523</v>
      </c>
      <c r="D1037" s="178" t="s">
        <v>6708</v>
      </c>
      <c r="E1037" s="179">
        <v>38436</v>
      </c>
      <c r="F1037" s="180">
        <v>761551</v>
      </c>
      <c r="G1037" s="180">
        <v>0</v>
      </c>
      <c r="H1037" s="180">
        <v>734305.43</v>
      </c>
      <c r="I1037" s="180">
        <f t="shared" si="32"/>
        <v>1495856.4300000002</v>
      </c>
      <c r="J1037" s="177" t="str">
        <f t="shared" si="33"/>
        <v>Date &gt; 1920</v>
      </c>
    </row>
    <row r="1038" spans="1:10" x14ac:dyDescent="0.3">
      <c r="A1038" s="178" t="s">
        <v>3371</v>
      </c>
      <c r="B1038" s="178" t="s">
        <v>151</v>
      </c>
      <c r="C1038" s="178" t="s">
        <v>6523</v>
      </c>
      <c r="D1038" s="178" t="s">
        <v>6708</v>
      </c>
      <c r="E1038" s="179">
        <v>38678</v>
      </c>
      <c r="F1038" s="180">
        <v>318214</v>
      </c>
      <c r="G1038" s="180">
        <v>0</v>
      </c>
      <c r="H1038" s="180">
        <v>128296.73</v>
      </c>
      <c r="I1038" s="180">
        <f t="shared" si="32"/>
        <v>446510.73</v>
      </c>
      <c r="J1038" s="177" t="str">
        <f t="shared" si="33"/>
        <v>Date &gt; 1920</v>
      </c>
    </row>
    <row r="1039" spans="1:10" x14ac:dyDescent="0.3">
      <c r="A1039" s="178" t="s">
        <v>3371</v>
      </c>
      <c r="B1039" s="178" t="s">
        <v>151</v>
      </c>
      <c r="C1039" s="178" t="s">
        <v>6523</v>
      </c>
      <c r="D1039" s="178" t="s">
        <v>6708</v>
      </c>
      <c r="E1039" s="179">
        <v>39020</v>
      </c>
      <c r="F1039" s="180">
        <v>28424</v>
      </c>
      <c r="G1039" s="180">
        <v>0</v>
      </c>
      <c r="H1039" s="180">
        <v>2547363.08</v>
      </c>
      <c r="I1039" s="180">
        <f t="shared" si="32"/>
        <v>2575787.08</v>
      </c>
      <c r="J1039" s="177" t="str">
        <f t="shared" si="33"/>
        <v>Date &gt; 1920</v>
      </c>
    </row>
    <row r="1040" spans="1:10" x14ac:dyDescent="0.3">
      <c r="A1040" s="178" t="s">
        <v>3371</v>
      </c>
      <c r="B1040" s="178" t="s">
        <v>151</v>
      </c>
      <c r="C1040" s="178" t="s">
        <v>6523</v>
      </c>
      <c r="D1040" s="178" t="s">
        <v>6709</v>
      </c>
      <c r="E1040" s="179">
        <v>37886</v>
      </c>
      <c r="F1040" s="180">
        <v>11000000</v>
      </c>
      <c r="G1040" s="180">
        <v>0</v>
      </c>
      <c r="H1040" s="180">
        <v>3666666.67</v>
      </c>
      <c r="I1040" s="180">
        <f t="shared" si="32"/>
        <v>14666666.67</v>
      </c>
      <c r="J1040" s="177" t="str">
        <f t="shared" si="33"/>
        <v>Date &gt; 1920</v>
      </c>
    </row>
    <row r="1041" spans="1:10" x14ac:dyDescent="0.3">
      <c r="A1041" s="178" t="s">
        <v>3371</v>
      </c>
      <c r="B1041" s="178" t="s">
        <v>151</v>
      </c>
      <c r="C1041" s="178" t="s">
        <v>6523</v>
      </c>
      <c r="D1041" s="178" t="s">
        <v>6710</v>
      </c>
      <c r="E1041" s="179">
        <v>27498</v>
      </c>
      <c r="F1041" s="180">
        <v>82082</v>
      </c>
      <c r="G1041" s="180">
        <v>81000</v>
      </c>
      <c r="H1041" s="180">
        <v>355059.22</v>
      </c>
      <c r="I1041" s="180">
        <f t="shared" si="32"/>
        <v>518141.22</v>
      </c>
      <c r="J1041" s="177" t="str">
        <f t="shared" si="33"/>
        <v>Date &gt; 1920</v>
      </c>
    </row>
    <row r="1042" spans="1:10" x14ac:dyDescent="0.3">
      <c r="A1042" s="178" t="s">
        <v>3371</v>
      </c>
      <c r="B1042" s="178" t="s">
        <v>151</v>
      </c>
      <c r="C1042" s="178" t="s">
        <v>6523</v>
      </c>
      <c r="D1042" s="178" t="s">
        <v>6711</v>
      </c>
      <c r="E1042" s="179">
        <v>37907</v>
      </c>
      <c r="F1042" s="180">
        <v>1606461</v>
      </c>
      <c r="G1042" s="180">
        <v>0</v>
      </c>
      <c r="H1042" s="180">
        <v>401831.88</v>
      </c>
      <c r="I1042" s="180">
        <f t="shared" si="32"/>
        <v>2008292.88</v>
      </c>
      <c r="J1042" s="177" t="str">
        <f t="shared" si="33"/>
        <v>Date &gt; 1920</v>
      </c>
    </row>
    <row r="1043" spans="1:10" x14ac:dyDescent="0.3">
      <c r="A1043" s="178" t="s">
        <v>3371</v>
      </c>
      <c r="B1043" s="178" t="s">
        <v>151</v>
      </c>
      <c r="C1043" s="178" t="s">
        <v>6523</v>
      </c>
      <c r="D1043" s="178" t="s">
        <v>6711</v>
      </c>
      <c r="E1043" s="179">
        <v>38050</v>
      </c>
      <c r="F1043" s="180">
        <v>2883030</v>
      </c>
      <c r="G1043" s="180">
        <v>0</v>
      </c>
      <c r="H1043" s="180">
        <v>810086.94</v>
      </c>
      <c r="I1043" s="180">
        <f t="shared" si="32"/>
        <v>3693116.94</v>
      </c>
      <c r="J1043" s="177" t="str">
        <f t="shared" si="33"/>
        <v>Date &gt; 1920</v>
      </c>
    </row>
    <row r="1044" spans="1:10" x14ac:dyDescent="0.3">
      <c r="A1044" s="178" t="s">
        <v>3371</v>
      </c>
      <c r="B1044" s="178" t="s">
        <v>151</v>
      </c>
      <c r="C1044" s="178" t="s">
        <v>6523</v>
      </c>
      <c r="D1044" s="178" t="s">
        <v>6711</v>
      </c>
      <c r="E1044" s="179">
        <v>38287</v>
      </c>
      <c r="F1044" s="180">
        <v>1310509</v>
      </c>
      <c r="G1044" s="180">
        <v>0</v>
      </c>
      <c r="H1044" s="180">
        <v>459593.95</v>
      </c>
      <c r="I1044" s="180">
        <f t="shared" si="32"/>
        <v>1770102.95</v>
      </c>
      <c r="J1044" s="177" t="str">
        <f t="shared" si="33"/>
        <v>Date &gt; 1920</v>
      </c>
    </row>
    <row r="1045" spans="1:10" x14ac:dyDescent="0.3">
      <c r="A1045" s="178" t="s">
        <v>3371</v>
      </c>
      <c r="B1045" s="178" t="s">
        <v>151</v>
      </c>
      <c r="C1045" s="178" t="s">
        <v>6523</v>
      </c>
      <c r="D1045" s="178" t="s">
        <v>6712</v>
      </c>
      <c r="E1045" s="179">
        <v>38155</v>
      </c>
      <c r="F1045" s="180">
        <v>0</v>
      </c>
      <c r="G1045" s="180">
        <v>272798.63</v>
      </c>
      <c r="H1045" s="180">
        <v>272798.61</v>
      </c>
      <c r="I1045" s="180">
        <f t="shared" si="32"/>
        <v>545597.24</v>
      </c>
      <c r="J1045" s="177" t="str">
        <f t="shared" si="33"/>
        <v>Date &gt; 1920</v>
      </c>
    </row>
    <row r="1046" spans="1:10" x14ac:dyDescent="0.3">
      <c r="A1046" s="178" t="s">
        <v>3371</v>
      </c>
      <c r="B1046" s="178" t="s">
        <v>151</v>
      </c>
      <c r="C1046" s="178" t="s">
        <v>6523</v>
      </c>
      <c r="D1046" s="178" t="s">
        <v>6712</v>
      </c>
      <c r="E1046" s="179">
        <v>38216</v>
      </c>
      <c r="F1046" s="180">
        <v>0</v>
      </c>
      <c r="G1046" s="180">
        <v>357176.49</v>
      </c>
      <c r="H1046" s="180">
        <v>357176.47</v>
      </c>
      <c r="I1046" s="180">
        <f t="shared" si="32"/>
        <v>714352.96</v>
      </c>
      <c r="J1046" s="177" t="str">
        <f t="shared" si="33"/>
        <v>Date &gt; 1920</v>
      </c>
    </row>
    <row r="1047" spans="1:10" x14ac:dyDescent="0.3">
      <c r="A1047" s="178" t="s">
        <v>3371</v>
      </c>
      <c r="B1047" s="178" t="s">
        <v>151</v>
      </c>
      <c r="C1047" s="178" t="s">
        <v>6523</v>
      </c>
      <c r="D1047" s="178" t="s">
        <v>6712</v>
      </c>
      <c r="E1047" s="179">
        <v>38285</v>
      </c>
      <c r="F1047" s="180">
        <v>0</v>
      </c>
      <c r="G1047" s="180">
        <v>575341.98</v>
      </c>
      <c r="H1047" s="180">
        <v>575341.98</v>
      </c>
      <c r="I1047" s="180">
        <f t="shared" si="32"/>
        <v>1150683.96</v>
      </c>
      <c r="J1047" s="177" t="str">
        <f t="shared" si="33"/>
        <v>Date &gt; 1920</v>
      </c>
    </row>
    <row r="1048" spans="1:10" x14ac:dyDescent="0.3">
      <c r="A1048" s="178" t="s">
        <v>3371</v>
      </c>
      <c r="B1048" s="178" t="s">
        <v>151</v>
      </c>
      <c r="C1048" s="178" t="s">
        <v>6523</v>
      </c>
      <c r="D1048" s="178" t="s">
        <v>6712</v>
      </c>
      <c r="E1048" s="179">
        <v>38673</v>
      </c>
      <c r="F1048" s="180">
        <v>0</v>
      </c>
      <c r="G1048" s="180">
        <v>31039.9</v>
      </c>
      <c r="H1048" s="180">
        <v>438755.41</v>
      </c>
      <c r="I1048" s="180">
        <f t="shared" si="32"/>
        <v>469795.31</v>
      </c>
      <c r="J1048" s="177" t="str">
        <f t="shared" si="33"/>
        <v>Date &gt; 1920</v>
      </c>
    </row>
    <row r="1049" spans="1:10" x14ac:dyDescent="0.3">
      <c r="A1049" s="178" t="s">
        <v>3371</v>
      </c>
      <c r="B1049" s="178" t="s">
        <v>151</v>
      </c>
      <c r="C1049" s="178" t="s">
        <v>6523</v>
      </c>
      <c r="D1049" s="178" t="s">
        <v>6713</v>
      </c>
      <c r="E1049" s="179">
        <v>38156</v>
      </c>
      <c r="F1049" s="180">
        <v>8000000</v>
      </c>
      <c r="G1049" s="180">
        <v>0</v>
      </c>
      <c r="H1049" s="180">
        <v>2691458.99</v>
      </c>
      <c r="I1049" s="180">
        <f t="shared" si="32"/>
        <v>10691458.99</v>
      </c>
      <c r="J1049" s="177" t="str">
        <f t="shared" si="33"/>
        <v>Date &gt; 1920</v>
      </c>
    </row>
    <row r="1050" spans="1:10" x14ac:dyDescent="0.3">
      <c r="A1050" s="178" t="s">
        <v>3371</v>
      </c>
      <c r="B1050" s="178" t="s">
        <v>151</v>
      </c>
      <c r="C1050" s="178" t="s">
        <v>6523</v>
      </c>
      <c r="D1050" s="178" t="s">
        <v>6714</v>
      </c>
      <c r="E1050" s="179">
        <v>38392</v>
      </c>
      <c r="F1050" s="180">
        <v>3959416</v>
      </c>
      <c r="G1050" s="180">
        <v>0</v>
      </c>
      <c r="H1050" s="180">
        <v>990515.37</v>
      </c>
      <c r="I1050" s="180">
        <f t="shared" si="32"/>
        <v>4949931.37</v>
      </c>
      <c r="J1050" s="177" t="str">
        <f t="shared" si="33"/>
        <v>Date &gt; 1920</v>
      </c>
    </row>
    <row r="1051" spans="1:10" x14ac:dyDescent="0.3">
      <c r="A1051" s="178" t="s">
        <v>3371</v>
      </c>
      <c r="B1051" s="178" t="s">
        <v>151</v>
      </c>
      <c r="C1051" s="178" t="s">
        <v>6523</v>
      </c>
      <c r="D1051" s="178" t="s">
        <v>6714</v>
      </c>
      <c r="E1051" s="179">
        <v>38617</v>
      </c>
      <c r="F1051" s="180">
        <v>794400</v>
      </c>
      <c r="G1051" s="180">
        <v>0</v>
      </c>
      <c r="H1051" s="180">
        <v>199637.32</v>
      </c>
      <c r="I1051" s="180">
        <f t="shared" si="32"/>
        <v>994037.32000000007</v>
      </c>
      <c r="J1051" s="177" t="str">
        <f t="shared" si="33"/>
        <v>Date &gt; 1920</v>
      </c>
    </row>
    <row r="1052" spans="1:10" x14ac:dyDescent="0.3">
      <c r="A1052" s="178" t="s">
        <v>3371</v>
      </c>
      <c r="B1052" s="178" t="s">
        <v>151</v>
      </c>
      <c r="C1052" s="178" t="s">
        <v>6523</v>
      </c>
      <c r="D1052" s="178" t="s">
        <v>6714</v>
      </c>
      <c r="E1052" s="179">
        <v>38923</v>
      </c>
      <c r="F1052" s="180">
        <v>639130</v>
      </c>
      <c r="G1052" s="180">
        <v>0</v>
      </c>
      <c r="H1052" s="180">
        <v>159908.67000000001</v>
      </c>
      <c r="I1052" s="180">
        <f t="shared" si="32"/>
        <v>799038.67</v>
      </c>
      <c r="J1052" s="177" t="str">
        <f t="shared" si="33"/>
        <v>Date &gt; 1920</v>
      </c>
    </row>
    <row r="1053" spans="1:10" x14ac:dyDescent="0.3">
      <c r="A1053" s="178" t="s">
        <v>3371</v>
      </c>
      <c r="B1053" s="178" t="s">
        <v>151</v>
      </c>
      <c r="C1053" s="178" t="s">
        <v>6523</v>
      </c>
      <c r="D1053" s="178" t="s">
        <v>6714</v>
      </c>
      <c r="E1053" s="179">
        <v>39282</v>
      </c>
      <c r="F1053" s="180">
        <v>2607054</v>
      </c>
      <c r="G1053" s="180">
        <v>0</v>
      </c>
      <c r="H1053" s="180">
        <v>670577.75</v>
      </c>
      <c r="I1053" s="180">
        <f t="shared" si="32"/>
        <v>3277631.75</v>
      </c>
      <c r="J1053" s="177" t="str">
        <f t="shared" si="33"/>
        <v>Date &gt; 1920</v>
      </c>
    </row>
    <row r="1054" spans="1:10" x14ac:dyDescent="0.3">
      <c r="A1054" s="178" t="s">
        <v>3371</v>
      </c>
      <c r="B1054" s="178" t="s">
        <v>151</v>
      </c>
      <c r="C1054" s="178" t="s">
        <v>6523</v>
      </c>
      <c r="D1054" s="178" t="s">
        <v>6715</v>
      </c>
      <c r="E1054" s="179">
        <v>38287</v>
      </c>
      <c r="F1054" s="180">
        <v>3252079</v>
      </c>
      <c r="G1054" s="180">
        <v>0</v>
      </c>
      <c r="H1054" s="180">
        <v>1574540.16</v>
      </c>
      <c r="I1054" s="180">
        <f t="shared" si="32"/>
        <v>4826619.16</v>
      </c>
      <c r="J1054" s="177" t="str">
        <f t="shared" si="33"/>
        <v>Date &gt; 1920</v>
      </c>
    </row>
    <row r="1055" spans="1:10" x14ac:dyDescent="0.3">
      <c r="A1055" s="178" t="s">
        <v>3371</v>
      </c>
      <c r="B1055" s="178" t="s">
        <v>151</v>
      </c>
      <c r="C1055" s="178" t="s">
        <v>6523</v>
      </c>
      <c r="D1055" s="178" t="s">
        <v>6715</v>
      </c>
      <c r="E1055" s="179">
        <v>38489</v>
      </c>
      <c r="F1055" s="180">
        <v>161278</v>
      </c>
      <c r="G1055" s="180">
        <v>0</v>
      </c>
      <c r="H1055" s="180">
        <v>51198.400000000001</v>
      </c>
      <c r="I1055" s="180">
        <f t="shared" si="32"/>
        <v>212476.4</v>
      </c>
      <c r="J1055" s="177" t="str">
        <f t="shared" si="33"/>
        <v>Date &gt; 1920</v>
      </c>
    </row>
    <row r="1056" spans="1:10" x14ac:dyDescent="0.3">
      <c r="A1056" s="178" t="s">
        <v>3371</v>
      </c>
      <c r="B1056" s="178" t="s">
        <v>151</v>
      </c>
      <c r="C1056" s="178" t="s">
        <v>6523</v>
      </c>
      <c r="D1056" s="178" t="s">
        <v>6715</v>
      </c>
      <c r="E1056" s="179">
        <v>38838</v>
      </c>
      <c r="F1056" s="180">
        <v>1245</v>
      </c>
      <c r="G1056" s="180">
        <v>0</v>
      </c>
      <c r="H1056" s="180">
        <v>527.79999999999995</v>
      </c>
      <c r="I1056" s="180">
        <f t="shared" si="32"/>
        <v>1772.8</v>
      </c>
      <c r="J1056" s="177" t="str">
        <f t="shared" si="33"/>
        <v>Date &gt; 1920</v>
      </c>
    </row>
    <row r="1057" spans="1:10" x14ac:dyDescent="0.3">
      <c r="A1057" s="178" t="s">
        <v>3371</v>
      </c>
      <c r="B1057" s="178" t="s">
        <v>151</v>
      </c>
      <c r="C1057" s="178" t="s">
        <v>6523</v>
      </c>
      <c r="D1057" s="178" t="s">
        <v>6716</v>
      </c>
      <c r="E1057" s="179">
        <v>38364</v>
      </c>
      <c r="F1057" s="180">
        <v>511510</v>
      </c>
      <c r="G1057" s="180">
        <v>0</v>
      </c>
      <c r="H1057" s="180">
        <v>170503.67</v>
      </c>
      <c r="I1057" s="180">
        <f t="shared" si="32"/>
        <v>682013.67</v>
      </c>
      <c r="J1057" s="177" t="str">
        <f t="shared" si="33"/>
        <v>Date &gt; 1920</v>
      </c>
    </row>
    <row r="1058" spans="1:10" x14ac:dyDescent="0.3">
      <c r="A1058" s="178" t="s">
        <v>3371</v>
      </c>
      <c r="B1058" s="178" t="s">
        <v>151</v>
      </c>
      <c r="C1058" s="178" t="s">
        <v>6523</v>
      </c>
      <c r="D1058" s="178" t="s">
        <v>6716</v>
      </c>
      <c r="E1058" s="179">
        <v>38392</v>
      </c>
      <c r="F1058" s="180">
        <v>1101990</v>
      </c>
      <c r="G1058" s="180">
        <v>0</v>
      </c>
      <c r="H1058" s="180">
        <v>367329.94</v>
      </c>
      <c r="I1058" s="180">
        <f t="shared" si="32"/>
        <v>1469319.94</v>
      </c>
      <c r="J1058" s="177" t="str">
        <f t="shared" si="33"/>
        <v>Date &gt; 1920</v>
      </c>
    </row>
    <row r="1059" spans="1:10" x14ac:dyDescent="0.3">
      <c r="A1059" s="178" t="s">
        <v>3371</v>
      </c>
      <c r="B1059" s="178" t="s">
        <v>151</v>
      </c>
      <c r="C1059" s="178" t="s">
        <v>6523</v>
      </c>
      <c r="D1059" s="178" t="s">
        <v>6716</v>
      </c>
      <c r="E1059" s="179">
        <v>38489</v>
      </c>
      <c r="F1059" s="180">
        <v>817150</v>
      </c>
      <c r="G1059" s="180">
        <v>0</v>
      </c>
      <c r="H1059" s="180">
        <v>272384.26</v>
      </c>
      <c r="I1059" s="180">
        <f t="shared" si="32"/>
        <v>1089534.26</v>
      </c>
      <c r="J1059" s="177" t="str">
        <f t="shared" si="33"/>
        <v>Date &gt; 1920</v>
      </c>
    </row>
    <row r="1060" spans="1:10" x14ac:dyDescent="0.3">
      <c r="A1060" s="178" t="s">
        <v>3371</v>
      </c>
      <c r="B1060" s="178" t="s">
        <v>151</v>
      </c>
      <c r="C1060" s="178" t="s">
        <v>6523</v>
      </c>
      <c r="D1060" s="178" t="s">
        <v>6716</v>
      </c>
      <c r="E1060" s="179">
        <v>38617</v>
      </c>
      <c r="F1060" s="180">
        <v>510239</v>
      </c>
      <c r="G1060" s="180">
        <v>0</v>
      </c>
      <c r="H1060" s="180">
        <v>170079.05</v>
      </c>
      <c r="I1060" s="180">
        <f t="shared" si="32"/>
        <v>680318.05</v>
      </c>
      <c r="J1060" s="177" t="str">
        <f t="shared" si="33"/>
        <v>Date &gt; 1920</v>
      </c>
    </row>
    <row r="1061" spans="1:10" x14ac:dyDescent="0.3">
      <c r="A1061" s="178" t="s">
        <v>3371</v>
      </c>
      <c r="B1061" s="178" t="s">
        <v>151</v>
      </c>
      <c r="C1061" s="178" t="s">
        <v>6523</v>
      </c>
      <c r="D1061" s="178" t="s">
        <v>6716</v>
      </c>
      <c r="E1061" s="179">
        <v>38762</v>
      </c>
      <c r="F1061" s="180">
        <v>1459605</v>
      </c>
      <c r="G1061" s="180">
        <v>0</v>
      </c>
      <c r="H1061" s="180">
        <v>486535.33</v>
      </c>
      <c r="I1061" s="180">
        <f t="shared" si="32"/>
        <v>1946140.33</v>
      </c>
      <c r="J1061" s="177" t="str">
        <f t="shared" si="33"/>
        <v>Date &gt; 1920</v>
      </c>
    </row>
    <row r="1062" spans="1:10" x14ac:dyDescent="0.3">
      <c r="A1062" s="178" t="s">
        <v>3371</v>
      </c>
      <c r="B1062" s="178" t="s">
        <v>151</v>
      </c>
      <c r="C1062" s="178" t="s">
        <v>6523</v>
      </c>
      <c r="D1062" s="178" t="s">
        <v>6716</v>
      </c>
      <c r="E1062" s="179">
        <v>39037</v>
      </c>
      <c r="F1062" s="180">
        <v>136074</v>
      </c>
      <c r="G1062" s="180">
        <v>0</v>
      </c>
      <c r="H1062" s="180">
        <v>45357.25</v>
      </c>
      <c r="I1062" s="180">
        <f t="shared" si="32"/>
        <v>181431.25</v>
      </c>
      <c r="J1062" s="177" t="str">
        <f t="shared" si="33"/>
        <v>Date &gt; 1920</v>
      </c>
    </row>
    <row r="1063" spans="1:10" x14ac:dyDescent="0.3">
      <c r="A1063" s="178" t="s">
        <v>3371</v>
      </c>
      <c r="B1063" s="178" t="s">
        <v>151</v>
      </c>
      <c r="C1063" s="178" t="s">
        <v>6523</v>
      </c>
      <c r="D1063" s="178" t="s">
        <v>6716</v>
      </c>
      <c r="E1063" s="179">
        <v>39538</v>
      </c>
      <c r="F1063" s="180">
        <v>51041</v>
      </c>
      <c r="G1063" s="180">
        <v>0</v>
      </c>
      <c r="H1063" s="180">
        <v>17281.25</v>
      </c>
      <c r="I1063" s="180">
        <f t="shared" si="32"/>
        <v>68322.25</v>
      </c>
      <c r="J1063" s="177" t="str">
        <f t="shared" si="33"/>
        <v>Date &gt; 1920</v>
      </c>
    </row>
    <row r="1064" spans="1:10" x14ac:dyDescent="0.3">
      <c r="A1064" s="178" t="s">
        <v>3371</v>
      </c>
      <c r="B1064" s="178" t="s">
        <v>151</v>
      </c>
      <c r="C1064" s="178" t="s">
        <v>6523</v>
      </c>
      <c r="D1064" s="178" t="s">
        <v>6716</v>
      </c>
      <c r="E1064" s="179">
        <v>39538</v>
      </c>
      <c r="F1064" s="180">
        <v>797</v>
      </c>
      <c r="G1064" s="180">
        <v>0</v>
      </c>
      <c r="H1064" s="180">
        <v>0</v>
      </c>
      <c r="I1064" s="180">
        <f t="shared" si="32"/>
        <v>797</v>
      </c>
      <c r="J1064" s="177" t="str">
        <f t="shared" si="33"/>
        <v>Date &gt; 1920</v>
      </c>
    </row>
    <row r="1065" spans="1:10" x14ac:dyDescent="0.3">
      <c r="A1065" s="178" t="s">
        <v>3371</v>
      </c>
      <c r="B1065" s="178" t="s">
        <v>151</v>
      </c>
      <c r="C1065" s="178" t="s">
        <v>6523</v>
      </c>
      <c r="D1065" s="178" t="s">
        <v>6717</v>
      </c>
      <c r="E1065" s="179">
        <v>38678</v>
      </c>
      <c r="F1065" s="180">
        <v>0</v>
      </c>
      <c r="G1065" s="180">
        <v>898288.93</v>
      </c>
      <c r="H1065" s="180">
        <v>2223868.84</v>
      </c>
      <c r="I1065" s="180">
        <f t="shared" si="32"/>
        <v>3122157.77</v>
      </c>
      <c r="J1065" s="177" t="str">
        <f t="shared" si="33"/>
        <v>Date &gt; 1920</v>
      </c>
    </row>
    <row r="1066" spans="1:10" x14ac:dyDescent="0.3">
      <c r="A1066" s="178" t="s">
        <v>3371</v>
      </c>
      <c r="B1066" s="178" t="s">
        <v>151</v>
      </c>
      <c r="C1066" s="178" t="s">
        <v>6523</v>
      </c>
      <c r="D1066" s="178" t="s">
        <v>6717</v>
      </c>
      <c r="E1066" s="179">
        <v>38678</v>
      </c>
      <c r="F1066" s="180">
        <v>321301</v>
      </c>
      <c r="G1066" s="180">
        <v>0</v>
      </c>
      <c r="H1066" s="180">
        <v>0</v>
      </c>
      <c r="I1066" s="180">
        <f t="shared" si="32"/>
        <v>321301</v>
      </c>
      <c r="J1066" s="177" t="str">
        <f t="shared" si="33"/>
        <v>Date &gt; 1920</v>
      </c>
    </row>
    <row r="1067" spans="1:10" x14ac:dyDescent="0.3">
      <c r="A1067" s="178" t="s">
        <v>3371</v>
      </c>
      <c r="B1067" s="178" t="s">
        <v>151</v>
      </c>
      <c r="C1067" s="178" t="s">
        <v>6523</v>
      </c>
      <c r="D1067" s="178" t="s">
        <v>6717</v>
      </c>
      <c r="E1067" s="179">
        <v>38838</v>
      </c>
      <c r="F1067" s="180">
        <v>0</v>
      </c>
      <c r="G1067" s="180">
        <v>501711.07</v>
      </c>
      <c r="H1067" s="180">
        <v>942059.43</v>
      </c>
      <c r="I1067" s="180">
        <f t="shared" si="32"/>
        <v>1443770.5</v>
      </c>
      <c r="J1067" s="177" t="str">
        <f t="shared" si="33"/>
        <v>Date &gt; 1920</v>
      </c>
    </row>
    <row r="1068" spans="1:10" x14ac:dyDescent="0.3">
      <c r="A1068" s="178" t="s">
        <v>3371</v>
      </c>
      <c r="B1068" s="178" t="s">
        <v>151</v>
      </c>
      <c r="C1068" s="178" t="s">
        <v>6523</v>
      </c>
      <c r="D1068" s="178" t="s">
        <v>6717</v>
      </c>
      <c r="E1068" s="179">
        <v>38838</v>
      </c>
      <c r="F1068" s="180">
        <v>128652</v>
      </c>
      <c r="G1068" s="180">
        <v>0</v>
      </c>
      <c r="H1068" s="180">
        <v>0</v>
      </c>
      <c r="I1068" s="180">
        <f t="shared" si="32"/>
        <v>128652</v>
      </c>
      <c r="J1068" s="177" t="str">
        <f t="shared" si="33"/>
        <v>Date &gt; 1920</v>
      </c>
    </row>
    <row r="1069" spans="1:10" x14ac:dyDescent="0.3">
      <c r="A1069" s="178" t="s">
        <v>3371</v>
      </c>
      <c r="B1069" s="178" t="s">
        <v>151</v>
      </c>
      <c r="C1069" s="178" t="s">
        <v>6523</v>
      </c>
      <c r="D1069" s="178" t="s">
        <v>6717</v>
      </c>
      <c r="E1069" s="179">
        <v>39240</v>
      </c>
      <c r="F1069" s="180">
        <v>93829</v>
      </c>
      <c r="G1069" s="180">
        <v>0</v>
      </c>
      <c r="H1069" s="180">
        <v>193735.31</v>
      </c>
      <c r="I1069" s="180">
        <f t="shared" si="32"/>
        <v>287564.31</v>
      </c>
      <c r="J1069" s="177" t="str">
        <f t="shared" si="33"/>
        <v>Date &gt; 1920</v>
      </c>
    </row>
    <row r="1070" spans="1:10" x14ac:dyDescent="0.3">
      <c r="A1070" s="178" t="s">
        <v>3371</v>
      </c>
      <c r="B1070" s="178" t="s">
        <v>151</v>
      </c>
      <c r="C1070" s="178" t="s">
        <v>6523</v>
      </c>
      <c r="D1070" s="178" t="s">
        <v>6717</v>
      </c>
      <c r="E1070" s="179">
        <v>39240</v>
      </c>
      <c r="F1070" s="180">
        <v>0</v>
      </c>
      <c r="G1070" s="180">
        <v>18722.900000000001</v>
      </c>
      <c r="H1070" s="180">
        <v>0</v>
      </c>
      <c r="I1070" s="180">
        <f t="shared" si="32"/>
        <v>18722.900000000001</v>
      </c>
      <c r="J1070" s="177" t="str">
        <f t="shared" si="33"/>
        <v>Date &gt; 1920</v>
      </c>
    </row>
    <row r="1071" spans="1:10" x14ac:dyDescent="0.3">
      <c r="A1071" s="178" t="s">
        <v>3371</v>
      </c>
      <c r="B1071" s="178" t="s">
        <v>151</v>
      </c>
      <c r="C1071" s="178" t="s">
        <v>6523</v>
      </c>
      <c r="D1071" s="178" t="s">
        <v>6718</v>
      </c>
      <c r="E1071" s="179">
        <v>38477</v>
      </c>
      <c r="F1071" s="180">
        <v>8000000</v>
      </c>
      <c r="G1071" s="180">
        <v>0</v>
      </c>
      <c r="H1071" s="180">
        <v>9352003.3399999999</v>
      </c>
      <c r="I1071" s="180">
        <f t="shared" si="32"/>
        <v>17352003.34</v>
      </c>
      <c r="J1071" s="177" t="str">
        <f t="shared" si="33"/>
        <v>Date &gt; 1920</v>
      </c>
    </row>
    <row r="1072" spans="1:10" x14ac:dyDescent="0.3">
      <c r="A1072" s="178" t="s">
        <v>3371</v>
      </c>
      <c r="B1072" s="178" t="s">
        <v>151</v>
      </c>
      <c r="C1072" s="178" t="s">
        <v>6523</v>
      </c>
      <c r="D1072" s="178" t="s">
        <v>6719</v>
      </c>
      <c r="E1072" s="179">
        <v>38775</v>
      </c>
      <c r="F1072" s="180">
        <v>1621859</v>
      </c>
      <c r="G1072" s="180">
        <v>0</v>
      </c>
      <c r="H1072" s="180">
        <v>405544.85</v>
      </c>
      <c r="I1072" s="180">
        <f t="shared" si="32"/>
        <v>2027403.85</v>
      </c>
      <c r="J1072" s="177" t="str">
        <f t="shared" si="33"/>
        <v>Date &gt; 1920</v>
      </c>
    </row>
    <row r="1073" spans="1:10" x14ac:dyDescent="0.3">
      <c r="A1073" s="178" t="s">
        <v>3371</v>
      </c>
      <c r="B1073" s="178" t="s">
        <v>151</v>
      </c>
      <c r="C1073" s="178" t="s">
        <v>6523</v>
      </c>
      <c r="D1073" s="178" t="s">
        <v>6719</v>
      </c>
      <c r="E1073" s="179">
        <v>39049</v>
      </c>
      <c r="F1073" s="180">
        <v>2040089</v>
      </c>
      <c r="G1073" s="180">
        <v>0</v>
      </c>
      <c r="H1073" s="180">
        <v>512182.78</v>
      </c>
      <c r="I1073" s="180">
        <f t="shared" si="32"/>
        <v>2552271.7800000003</v>
      </c>
      <c r="J1073" s="177" t="str">
        <f t="shared" si="33"/>
        <v>Date &gt; 1920</v>
      </c>
    </row>
    <row r="1074" spans="1:10" x14ac:dyDescent="0.3">
      <c r="A1074" s="178" t="s">
        <v>3371</v>
      </c>
      <c r="B1074" s="178" t="s">
        <v>151</v>
      </c>
      <c r="C1074" s="178" t="s">
        <v>6523</v>
      </c>
      <c r="D1074" s="178" t="s">
        <v>6719</v>
      </c>
      <c r="E1074" s="179">
        <v>39406</v>
      </c>
      <c r="F1074" s="180">
        <v>174963</v>
      </c>
      <c r="G1074" s="180">
        <v>0</v>
      </c>
      <c r="H1074" s="180">
        <v>43741.21</v>
      </c>
      <c r="I1074" s="180">
        <f t="shared" si="32"/>
        <v>218704.21</v>
      </c>
      <c r="J1074" s="177" t="str">
        <f t="shared" si="33"/>
        <v>Date &gt; 1920</v>
      </c>
    </row>
    <row r="1075" spans="1:10" x14ac:dyDescent="0.3">
      <c r="A1075" s="178" t="s">
        <v>3371</v>
      </c>
      <c r="B1075" s="178" t="s">
        <v>151</v>
      </c>
      <c r="C1075" s="178" t="s">
        <v>6523</v>
      </c>
      <c r="D1075" s="178" t="s">
        <v>6719</v>
      </c>
      <c r="E1075" s="179">
        <v>39829</v>
      </c>
      <c r="F1075" s="180">
        <v>1277426</v>
      </c>
      <c r="G1075" s="180">
        <v>0</v>
      </c>
      <c r="H1075" s="180">
        <v>2119420.84</v>
      </c>
      <c r="I1075" s="180">
        <f t="shared" si="32"/>
        <v>3396846.84</v>
      </c>
      <c r="J1075" s="177" t="str">
        <f t="shared" si="33"/>
        <v>Date &gt; 1920</v>
      </c>
    </row>
    <row r="1076" spans="1:10" x14ac:dyDescent="0.3">
      <c r="A1076" s="178" t="s">
        <v>3371</v>
      </c>
      <c r="B1076" s="178" t="s">
        <v>151</v>
      </c>
      <c r="C1076" s="178" t="s">
        <v>6523</v>
      </c>
      <c r="D1076" s="178" t="s">
        <v>6720</v>
      </c>
      <c r="E1076" s="179">
        <v>38663</v>
      </c>
      <c r="F1076" s="180">
        <v>3335406</v>
      </c>
      <c r="G1076" s="180">
        <v>0</v>
      </c>
      <c r="H1076" s="180">
        <v>1692558.43</v>
      </c>
      <c r="I1076" s="180">
        <f t="shared" si="32"/>
        <v>5027964.43</v>
      </c>
      <c r="J1076" s="177" t="str">
        <f t="shared" si="33"/>
        <v>Date &gt; 1920</v>
      </c>
    </row>
    <row r="1077" spans="1:10" x14ac:dyDescent="0.3">
      <c r="A1077" s="178" t="s">
        <v>3371</v>
      </c>
      <c r="B1077" s="178" t="s">
        <v>151</v>
      </c>
      <c r="C1077" s="178" t="s">
        <v>6523</v>
      </c>
      <c r="D1077" s="178" t="s">
        <v>6720</v>
      </c>
      <c r="E1077" s="179">
        <v>38838</v>
      </c>
      <c r="F1077" s="180">
        <v>2006789</v>
      </c>
      <c r="G1077" s="180">
        <v>0</v>
      </c>
      <c r="H1077" s="180">
        <v>641599.94999999995</v>
      </c>
      <c r="I1077" s="180">
        <f t="shared" si="32"/>
        <v>2648388.9500000002</v>
      </c>
      <c r="J1077" s="177" t="str">
        <f t="shared" si="33"/>
        <v>Date &gt; 1920</v>
      </c>
    </row>
    <row r="1078" spans="1:10" x14ac:dyDescent="0.3">
      <c r="A1078" s="178" t="s">
        <v>3371</v>
      </c>
      <c r="B1078" s="178" t="s">
        <v>151</v>
      </c>
      <c r="C1078" s="178" t="s">
        <v>6523</v>
      </c>
      <c r="D1078" s="178" t="s">
        <v>6720</v>
      </c>
      <c r="E1078" s="179">
        <v>39240</v>
      </c>
      <c r="F1078" s="180">
        <v>288090</v>
      </c>
      <c r="G1078" s="180">
        <v>0</v>
      </c>
      <c r="H1078" s="180">
        <v>120273.04</v>
      </c>
      <c r="I1078" s="180">
        <f t="shared" si="32"/>
        <v>408363.04</v>
      </c>
      <c r="J1078" s="177" t="str">
        <f t="shared" si="33"/>
        <v>Date &gt; 1920</v>
      </c>
    </row>
    <row r="1079" spans="1:10" x14ac:dyDescent="0.3">
      <c r="A1079" s="178" t="s">
        <v>3371</v>
      </c>
      <c r="B1079" s="178" t="s">
        <v>151</v>
      </c>
      <c r="C1079" s="178" t="s">
        <v>6523</v>
      </c>
      <c r="D1079" s="178" t="s">
        <v>6721</v>
      </c>
      <c r="E1079" s="179">
        <v>27382</v>
      </c>
      <c r="F1079" s="180">
        <v>101787.21</v>
      </c>
      <c r="G1079" s="180">
        <v>50893.61</v>
      </c>
      <c r="H1079" s="180">
        <v>50893.61</v>
      </c>
      <c r="I1079" s="180">
        <f t="shared" si="32"/>
        <v>203574.43</v>
      </c>
      <c r="J1079" s="177" t="str">
        <f t="shared" si="33"/>
        <v>Date &gt; 1920</v>
      </c>
    </row>
    <row r="1080" spans="1:10" x14ac:dyDescent="0.3">
      <c r="A1080" s="178" t="s">
        <v>3371</v>
      </c>
      <c r="B1080" s="178" t="s">
        <v>151</v>
      </c>
      <c r="C1080" s="178" t="s">
        <v>6523</v>
      </c>
      <c r="D1080" s="178" t="s">
        <v>6722</v>
      </c>
      <c r="E1080" s="179">
        <v>38861</v>
      </c>
      <c r="F1080" s="180">
        <v>7130838</v>
      </c>
      <c r="G1080" s="180">
        <v>0</v>
      </c>
      <c r="H1080" s="180">
        <v>2376945.8199999998</v>
      </c>
      <c r="I1080" s="180">
        <f t="shared" si="32"/>
        <v>9507783.8200000003</v>
      </c>
      <c r="J1080" s="177" t="str">
        <f t="shared" si="33"/>
        <v>Date &gt; 1920</v>
      </c>
    </row>
    <row r="1081" spans="1:10" x14ac:dyDescent="0.3">
      <c r="A1081" s="178" t="s">
        <v>3371</v>
      </c>
      <c r="B1081" s="178" t="s">
        <v>151</v>
      </c>
      <c r="C1081" s="178" t="s">
        <v>6523</v>
      </c>
      <c r="D1081" s="178" t="s">
        <v>6722</v>
      </c>
      <c r="E1081" s="179">
        <v>39170</v>
      </c>
      <c r="F1081" s="180">
        <v>235287</v>
      </c>
      <c r="G1081" s="180">
        <v>0</v>
      </c>
      <c r="H1081" s="180">
        <v>78429.05</v>
      </c>
      <c r="I1081" s="180">
        <f t="shared" si="32"/>
        <v>313716.05</v>
      </c>
      <c r="J1081" s="177" t="str">
        <f t="shared" si="33"/>
        <v>Date &gt; 1920</v>
      </c>
    </row>
    <row r="1082" spans="1:10" x14ac:dyDescent="0.3">
      <c r="A1082" s="178" t="s">
        <v>3371</v>
      </c>
      <c r="B1082" s="178" t="s">
        <v>151</v>
      </c>
      <c r="C1082" s="178" t="s">
        <v>6523</v>
      </c>
      <c r="D1082" s="178" t="s">
        <v>6722</v>
      </c>
      <c r="E1082" s="179">
        <v>39498</v>
      </c>
      <c r="F1082" s="180">
        <v>83875</v>
      </c>
      <c r="G1082" s="180">
        <v>0</v>
      </c>
      <c r="H1082" s="180">
        <v>44625.13</v>
      </c>
      <c r="I1082" s="180">
        <f t="shared" si="32"/>
        <v>128500.13</v>
      </c>
      <c r="J1082" s="177" t="str">
        <f t="shared" si="33"/>
        <v>Date &gt; 1920</v>
      </c>
    </row>
    <row r="1083" spans="1:10" x14ac:dyDescent="0.3">
      <c r="A1083" s="178" t="s">
        <v>3371</v>
      </c>
      <c r="B1083" s="178" t="s">
        <v>151</v>
      </c>
      <c r="C1083" s="178" t="s">
        <v>6523</v>
      </c>
      <c r="D1083" s="178" t="s">
        <v>6722</v>
      </c>
      <c r="E1083" s="179">
        <v>39538</v>
      </c>
      <c r="F1083" s="180">
        <v>50000</v>
      </c>
      <c r="G1083" s="180">
        <v>0</v>
      </c>
      <c r="H1083" s="180">
        <v>1.03</v>
      </c>
      <c r="I1083" s="180">
        <f t="shared" si="32"/>
        <v>50001.03</v>
      </c>
      <c r="J1083" s="177" t="str">
        <f t="shared" si="33"/>
        <v>Date &gt; 1920</v>
      </c>
    </row>
    <row r="1084" spans="1:10" x14ac:dyDescent="0.3">
      <c r="A1084" s="178" t="s">
        <v>3371</v>
      </c>
      <c r="B1084" s="178" t="s">
        <v>151</v>
      </c>
      <c r="C1084" s="178" t="s">
        <v>6523</v>
      </c>
      <c r="D1084" s="178" t="s">
        <v>6723</v>
      </c>
      <c r="E1084" s="179">
        <v>39274</v>
      </c>
      <c r="F1084" s="180">
        <v>1202649</v>
      </c>
      <c r="G1084" s="180">
        <v>0</v>
      </c>
      <c r="H1084" s="180">
        <v>300662.95</v>
      </c>
      <c r="I1084" s="180">
        <f t="shared" si="32"/>
        <v>1503311.95</v>
      </c>
      <c r="J1084" s="177" t="str">
        <f t="shared" si="33"/>
        <v>Date &gt; 1920</v>
      </c>
    </row>
    <row r="1085" spans="1:10" x14ac:dyDescent="0.3">
      <c r="A1085" s="178" t="s">
        <v>3371</v>
      </c>
      <c r="B1085" s="178" t="s">
        <v>151</v>
      </c>
      <c r="C1085" s="178" t="s">
        <v>6523</v>
      </c>
      <c r="D1085" s="178" t="s">
        <v>6723</v>
      </c>
      <c r="E1085" s="179">
        <v>39700</v>
      </c>
      <c r="F1085" s="180">
        <v>1398094</v>
      </c>
      <c r="G1085" s="180">
        <v>0</v>
      </c>
      <c r="H1085" s="180">
        <v>349523.38</v>
      </c>
      <c r="I1085" s="180">
        <f t="shared" si="32"/>
        <v>1747617.38</v>
      </c>
      <c r="J1085" s="177" t="str">
        <f t="shared" si="33"/>
        <v>Date &gt; 1920</v>
      </c>
    </row>
    <row r="1086" spans="1:10" x14ac:dyDescent="0.3">
      <c r="A1086" s="178" t="s">
        <v>3371</v>
      </c>
      <c r="B1086" s="178" t="s">
        <v>151</v>
      </c>
      <c r="C1086" s="178" t="s">
        <v>6523</v>
      </c>
      <c r="D1086" s="178" t="s">
        <v>6723</v>
      </c>
      <c r="E1086" s="179">
        <v>40171</v>
      </c>
      <c r="F1086" s="180">
        <v>1026652</v>
      </c>
      <c r="G1086" s="180">
        <v>0</v>
      </c>
      <c r="H1086" s="180">
        <v>260908.04</v>
      </c>
      <c r="I1086" s="180">
        <f t="shared" si="32"/>
        <v>1287560.04</v>
      </c>
      <c r="J1086" s="177" t="str">
        <f t="shared" si="33"/>
        <v>Date &gt; 1920</v>
      </c>
    </row>
    <row r="1087" spans="1:10" x14ac:dyDescent="0.3">
      <c r="A1087" s="178" t="s">
        <v>3371</v>
      </c>
      <c r="B1087" s="178" t="s">
        <v>151</v>
      </c>
      <c r="C1087" s="178" t="s">
        <v>6523</v>
      </c>
      <c r="D1087" s="178" t="s">
        <v>6724</v>
      </c>
      <c r="E1087" s="179">
        <v>39049</v>
      </c>
      <c r="F1087" s="180">
        <v>5503506</v>
      </c>
      <c r="G1087" s="180">
        <v>0</v>
      </c>
      <c r="H1087" s="180">
        <v>1843463.07</v>
      </c>
      <c r="I1087" s="180">
        <f t="shared" si="32"/>
        <v>7346969.0700000003</v>
      </c>
      <c r="J1087" s="177" t="str">
        <f t="shared" si="33"/>
        <v>Date &gt; 1920</v>
      </c>
    </row>
    <row r="1088" spans="1:10" x14ac:dyDescent="0.3">
      <c r="A1088" s="178" t="s">
        <v>3371</v>
      </c>
      <c r="B1088" s="178" t="s">
        <v>151</v>
      </c>
      <c r="C1088" s="178" t="s">
        <v>6523</v>
      </c>
      <c r="D1088" s="178" t="s">
        <v>6724</v>
      </c>
      <c r="E1088" s="179">
        <v>39406</v>
      </c>
      <c r="F1088" s="180">
        <v>210848</v>
      </c>
      <c r="G1088" s="180">
        <v>0</v>
      </c>
      <c r="H1088" s="180">
        <v>454220.21</v>
      </c>
      <c r="I1088" s="180">
        <f t="shared" si="32"/>
        <v>665068.21</v>
      </c>
      <c r="J1088" s="177" t="str">
        <f t="shared" si="33"/>
        <v>Date &gt; 1920</v>
      </c>
    </row>
    <row r="1089" spans="1:10" x14ac:dyDescent="0.3">
      <c r="A1089" s="178" t="s">
        <v>3371</v>
      </c>
      <c r="B1089" s="178" t="s">
        <v>151</v>
      </c>
      <c r="C1089" s="178" t="s">
        <v>6523</v>
      </c>
      <c r="D1089" s="178" t="s">
        <v>6724</v>
      </c>
      <c r="E1089" s="179">
        <v>39946</v>
      </c>
      <c r="F1089" s="180">
        <v>37854</v>
      </c>
      <c r="G1089" s="180">
        <v>0</v>
      </c>
      <c r="H1089" s="180">
        <v>0</v>
      </c>
      <c r="I1089" s="180">
        <f t="shared" si="32"/>
        <v>37854</v>
      </c>
      <c r="J1089" s="177" t="str">
        <f t="shared" si="33"/>
        <v>Date &gt; 1920</v>
      </c>
    </row>
    <row r="1090" spans="1:10" x14ac:dyDescent="0.3">
      <c r="A1090" s="178" t="s">
        <v>3371</v>
      </c>
      <c r="B1090" s="178" t="s">
        <v>151</v>
      </c>
      <c r="C1090" s="178" t="s">
        <v>6523</v>
      </c>
      <c r="D1090" s="178" t="s">
        <v>6725</v>
      </c>
      <c r="E1090" s="179">
        <v>39049</v>
      </c>
      <c r="F1090" s="180">
        <v>557060</v>
      </c>
      <c r="G1090" s="180">
        <v>406810.89</v>
      </c>
      <c r="H1090" s="180">
        <v>1041182.03</v>
      </c>
      <c r="I1090" s="180">
        <f t="shared" si="32"/>
        <v>2005052.92</v>
      </c>
      <c r="J1090" s="177" t="str">
        <f t="shared" si="33"/>
        <v>Date &gt; 1920</v>
      </c>
    </row>
    <row r="1091" spans="1:10" x14ac:dyDescent="0.3">
      <c r="A1091" s="178" t="s">
        <v>3371</v>
      </c>
      <c r="B1091" s="178" t="s">
        <v>151</v>
      </c>
      <c r="C1091" s="178" t="s">
        <v>6523</v>
      </c>
      <c r="D1091" s="178" t="s">
        <v>6725</v>
      </c>
      <c r="E1091" s="179">
        <v>39419</v>
      </c>
      <c r="F1091" s="180">
        <v>348997</v>
      </c>
      <c r="G1091" s="180">
        <v>567556.43999999994</v>
      </c>
      <c r="H1091" s="180">
        <v>1474114.44</v>
      </c>
      <c r="I1091" s="180">
        <f t="shared" si="32"/>
        <v>2390667.88</v>
      </c>
      <c r="J1091" s="177" t="str">
        <f t="shared" si="33"/>
        <v>Date &gt; 1920</v>
      </c>
    </row>
    <row r="1092" spans="1:10" x14ac:dyDescent="0.3">
      <c r="A1092" s="178" t="s">
        <v>3371</v>
      </c>
      <c r="B1092" s="178" t="s">
        <v>151</v>
      </c>
      <c r="C1092" s="178" t="s">
        <v>6523</v>
      </c>
      <c r="D1092" s="178" t="s">
        <v>6725</v>
      </c>
      <c r="E1092" s="179">
        <v>40044</v>
      </c>
      <c r="F1092" s="180">
        <v>50000</v>
      </c>
      <c r="G1092" s="180">
        <v>425632.67</v>
      </c>
      <c r="H1092" s="180">
        <v>434881.65</v>
      </c>
      <c r="I1092" s="180">
        <f t="shared" si="32"/>
        <v>910514.32000000007</v>
      </c>
      <c r="J1092" s="177" t="str">
        <f t="shared" si="33"/>
        <v>Date &gt; 1920</v>
      </c>
    </row>
    <row r="1093" spans="1:10" x14ac:dyDescent="0.3">
      <c r="A1093" s="178" t="s">
        <v>3371</v>
      </c>
      <c r="B1093" s="178" t="s">
        <v>151</v>
      </c>
      <c r="C1093" s="178" t="s">
        <v>6523</v>
      </c>
      <c r="D1093" s="178" t="s">
        <v>6726</v>
      </c>
      <c r="E1093" s="179">
        <v>39498</v>
      </c>
      <c r="F1093" s="180">
        <v>6950000</v>
      </c>
      <c r="G1093" s="180">
        <v>0</v>
      </c>
      <c r="H1093" s="180">
        <v>3100267.21</v>
      </c>
      <c r="I1093" s="180">
        <f t="shared" ref="I1093:I1156" si="34">SUM(F1093:H1093)</f>
        <v>10050267.210000001</v>
      </c>
      <c r="J1093" s="177" t="str">
        <f t="shared" ref="J1093:J1156" si="35">IF(OR(YEAR(E1093)&gt; 1920, ISBLANK(E1093)), "Date &gt; 1920", "Sketchy date")</f>
        <v>Date &gt; 1920</v>
      </c>
    </row>
    <row r="1094" spans="1:10" x14ac:dyDescent="0.3">
      <c r="A1094" s="178" t="s">
        <v>3371</v>
      </c>
      <c r="B1094" s="178" t="s">
        <v>151</v>
      </c>
      <c r="C1094" s="178" t="s">
        <v>6523</v>
      </c>
      <c r="D1094" s="178" t="s">
        <v>6726</v>
      </c>
      <c r="E1094" s="179">
        <v>39538</v>
      </c>
      <c r="F1094" s="180">
        <v>50000</v>
      </c>
      <c r="G1094" s="180">
        <v>0</v>
      </c>
      <c r="H1094" s="180">
        <v>74605</v>
      </c>
      <c r="I1094" s="180">
        <f t="shared" si="34"/>
        <v>124605</v>
      </c>
      <c r="J1094" s="177" t="str">
        <f t="shared" si="35"/>
        <v>Date &gt; 1920</v>
      </c>
    </row>
    <row r="1095" spans="1:10" x14ac:dyDescent="0.3">
      <c r="A1095" s="178" t="s">
        <v>3371</v>
      </c>
      <c r="B1095" s="178" t="s">
        <v>151</v>
      </c>
      <c r="C1095" s="178" t="s">
        <v>6523</v>
      </c>
      <c r="D1095" s="178" t="s">
        <v>6727</v>
      </c>
      <c r="E1095" s="179">
        <v>39458</v>
      </c>
      <c r="F1095" s="180">
        <v>1319939</v>
      </c>
      <c r="G1095" s="180">
        <v>0</v>
      </c>
      <c r="H1095" s="180">
        <v>1049442.18</v>
      </c>
      <c r="I1095" s="180">
        <f t="shared" si="34"/>
        <v>2369381.1799999997</v>
      </c>
      <c r="J1095" s="177" t="str">
        <f t="shared" si="35"/>
        <v>Date &gt; 1920</v>
      </c>
    </row>
    <row r="1096" spans="1:10" x14ac:dyDescent="0.3">
      <c r="A1096" s="178" t="s">
        <v>3371</v>
      </c>
      <c r="B1096" s="178" t="s">
        <v>151</v>
      </c>
      <c r="C1096" s="178" t="s">
        <v>6523</v>
      </c>
      <c r="D1096" s="178" t="s">
        <v>6727</v>
      </c>
      <c r="E1096" s="179">
        <v>40036</v>
      </c>
      <c r="F1096" s="180">
        <v>30603</v>
      </c>
      <c r="G1096" s="180">
        <v>0</v>
      </c>
      <c r="H1096" s="180">
        <v>58663.75</v>
      </c>
      <c r="I1096" s="180">
        <f t="shared" si="34"/>
        <v>89266.75</v>
      </c>
      <c r="J1096" s="177" t="str">
        <f t="shared" si="35"/>
        <v>Date &gt; 1920</v>
      </c>
    </row>
    <row r="1097" spans="1:10" x14ac:dyDescent="0.3">
      <c r="A1097" s="178" t="s">
        <v>3371</v>
      </c>
      <c r="B1097" s="178" t="s">
        <v>151</v>
      </c>
      <c r="C1097" s="178" t="s">
        <v>6523</v>
      </c>
      <c r="D1097" s="178" t="s">
        <v>6727</v>
      </c>
      <c r="E1097" s="179">
        <v>40214</v>
      </c>
      <c r="F1097" s="180">
        <v>50000</v>
      </c>
      <c r="G1097" s="180">
        <v>0</v>
      </c>
      <c r="H1097" s="180">
        <v>587870.74</v>
      </c>
      <c r="I1097" s="180">
        <f t="shared" si="34"/>
        <v>637870.74</v>
      </c>
      <c r="J1097" s="177" t="str">
        <f t="shared" si="35"/>
        <v>Date &gt; 1920</v>
      </c>
    </row>
    <row r="1098" spans="1:10" x14ac:dyDescent="0.3">
      <c r="A1098" s="178" t="s">
        <v>3371</v>
      </c>
      <c r="B1098" s="178" t="s">
        <v>151</v>
      </c>
      <c r="C1098" s="178" t="s">
        <v>6523</v>
      </c>
      <c r="D1098" s="178" t="s">
        <v>6727</v>
      </c>
      <c r="E1098" s="179">
        <v>40214</v>
      </c>
      <c r="F1098" s="180">
        <v>9959</v>
      </c>
      <c r="G1098" s="180">
        <v>0</v>
      </c>
      <c r="H1098" s="180">
        <v>0</v>
      </c>
      <c r="I1098" s="180">
        <f t="shared" si="34"/>
        <v>9959</v>
      </c>
      <c r="J1098" s="177" t="str">
        <f t="shared" si="35"/>
        <v>Date &gt; 1920</v>
      </c>
    </row>
    <row r="1099" spans="1:10" x14ac:dyDescent="0.3">
      <c r="A1099" s="178" t="s">
        <v>3371</v>
      </c>
      <c r="B1099" s="178" t="s">
        <v>151</v>
      </c>
      <c r="C1099" s="178" t="s">
        <v>6523</v>
      </c>
      <c r="D1099" s="178" t="s">
        <v>6728</v>
      </c>
      <c r="E1099" s="179">
        <v>39458</v>
      </c>
      <c r="F1099" s="180">
        <v>4147533</v>
      </c>
      <c r="G1099" s="180">
        <v>0</v>
      </c>
      <c r="H1099" s="180">
        <v>1740896.51</v>
      </c>
      <c r="I1099" s="180">
        <f t="shared" si="34"/>
        <v>5888429.5099999998</v>
      </c>
      <c r="J1099" s="177" t="str">
        <f t="shared" si="35"/>
        <v>Date &gt; 1920</v>
      </c>
    </row>
    <row r="1100" spans="1:10" x14ac:dyDescent="0.3">
      <c r="A1100" s="178" t="s">
        <v>3371</v>
      </c>
      <c r="B1100" s="178" t="s">
        <v>151</v>
      </c>
      <c r="C1100" s="178" t="s">
        <v>6523</v>
      </c>
      <c r="D1100" s="178" t="s">
        <v>6728</v>
      </c>
      <c r="E1100" s="179">
        <v>40036</v>
      </c>
      <c r="F1100" s="180">
        <v>39865</v>
      </c>
      <c r="G1100" s="180">
        <v>0</v>
      </c>
      <c r="H1100" s="180">
        <v>144929.06</v>
      </c>
      <c r="I1100" s="180">
        <f t="shared" si="34"/>
        <v>184794.06</v>
      </c>
      <c r="J1100" s="177" t="str">
        <f t="shared" si="35"/>
        <v>Date &gt; 1920</v>
      </c>
    </row>
    <row r="1101" spans="1:10" x14ac:dyDescent="0.3">
      <c r="A1101" s="178" t="s">
        <v>3371</v>
      </c>
      <c r="B1101" s="178" t="s">
        <v>151</v>
      </c>
      <c r="C1101" s="178" t="s">
        <v>6523</v>
      </c>
      <c r="D1101" s="178" t="s">
        <v>6728</v>
      </c>
      <c r="E1101" s="179">
        <v>40214</v>
      </c>
      <c r="F1101" s="180">
        <v>50000</v>
      </c>
      <c r="G1101" s="180">
        <v>0</v>
      </c>
      <c r="H1101" s="180">
        <v>1147785.53</v>
      </c>
      <c r="I1101" s="180">
        <f t="shared" si="34"/>
        <v>1197785.53</v>
      </c>
      <c r="J1101" s="177" t="str">
        <f t="shared" si="35"/>
        <v>Date &gt; 1920</v>
      </c>
    </row>
    <row r="1102" spans="1:10" x14ac:dyDescent="0.3">
      <c r="A1102" s="178" t="s">
        <v>3371</v>
      </c>
      <c r="B1102" s="178" t="s">
        <v>151</v>
      </c>
      <c r="C1102" s="178" t="s">
        <v>6523</v>
      </c>
      <c r="D1102" s="178" t="s">
        <v>6728</v>
      </c>
      <c r="E1102" s="179">
        <v>40214</v>
      </c>
      <c r="F1102" s="180">
        <v>218908</v>
      </c>
      <c r="G1102" s="180">
        <v>0</v>
      </c>
      <c r="H1102" s="180">
        <v>0</v>
      </c>
      <c r="I1102" s="180">
        <f t="shared" si="34"/>
        <v>218908</v>
      </c>
      <c r="J1102" s="177" t="str">
        <f t="shared" si="35"/>
        <v>Date &gt; 1920</v>
      </c>
    </row>
    <row r="1103" spans="1:10" x14ac:dyDescent="0.3">
      <c r="A1103" s="178" t="s">
        <v>3371</v>
      </c>
      <c r="B1103" s="178" t="s">
        <v>151</v>
      </c>
      <c r="C1103" s="178" t="s">
        <v>6523</v>
      </c>
      <c r="D1103" s="178" t="s">
        <v>6729</v>
      </c>
      <c r="E1103" s="179">
        <v>39658</v>
      </c>
      <c r="F1103" s="180">
        <v>2679737</v>
      </c>
      <c r="G1103" s="180">
        <v>1400000</v>
      </c>
      <c r="H1103" s="180">
        <v>9873365.25</v>
      </c>
      <c r="I1103" s="180">
        <f t="shared" si="34"/>
        <v>13953102.25</v>
      </c>
      <c r="J1103" s="177" t="str">
        <f t="shared" si="35"/>
        <v>Date &gt; 1920</v>
      </c>
    </row>
    <row r="1104" spans="1:10" x14ac:dyDescent="0.3">
      <c r="A1104" s="178" t="s">
        <v>3371</v>
      </c>
      <c r="B1104" s="178" t="s">
        <v>151</v>
      </c>
      <c r="C1104" s="178" t="s">
        <v>6523</v>
      </c>
      <c r="D1104" s="178" t="s">
        <v>6729</v>
      </c>
      <c r="E1104" s="179">
        <v>40214</v>
      </c>
      <c r="F1104" s="180">
        <v>1058974</v>
      </c>
      <c r="G1104" s="180">
        <v>0</v>
      </c>
      <c r="H1104" s="180">
        <v>-136387.78</v>
      </c>
      <c r="I1104" s="180">
        <f t="shared" si="34"/>
        <v>922586.22</v>
      </c>
      <c r="J1104" s="177" t="str">
        <f t="shared" si="35"/>
        <v>Date &gt; 1920</v>
      </c>
    </row>
    <row r="1105" spans="1:10" x14ac:dyDescent="0.3">
      <c r="A1105" s="178" t="s">
        <v>3371</v>
      </c>
      <c r="B1105" s="178" t="s">
        <v>151</v>
      </c>
      <c r="C1105" s="178" t="s">
        <v>6523</v>
      </c>
      <c r="D1105" s="178" t="s">
        <v>6730</v>
      </c>
      <c r="E1105" s="179">
        <v>39730</v>
      </c>
      <c r="F1105" s="180">
        <v>5000000</v>
      </c>
      <c r="G1105" s="180">
        <v>0</v>
      </c>
      <c r="H1105" s="180">
        <v>1851902.2</v>
      </c>
      <c r="I1105" s="180">
        <f t="shared" si="34"/>
        <v>6851902.2000000002</v>
      </c>
      <c r="J1105" s="177" t="str">
        <f t="shared" si="35"/>
        <v>Date &gt; 1920</v>
      </c>
    </row>
    <row r="1106" spans="1:10" x14ac:dyDescent="0.3">
      <c r="A1106" s="178" t="s">
        <v>3371</v>
      </c>
      <c r="B1106" s="178" t="s">
        <v>151</v>
      </c>
      <c r="C1106" s="178" t="s">
        <v>6523</v>
      </c>
      <c r="D1106" s="178" t="s">
        <v>6731</v>
      </c>
      <c r="E1106" s="179">
        <v>39899</v>
      </c>
      <c r="F1106" s="180">
        <v>2914942</v>
      </c>
      <c r="G1106" s="180">
        <v>0</v>
      </c>
      <c r="H1106" s="180">
        <v>976780.77</v>
      </c>
      <c r="I1106" s="180">
        <f t="shared" si="34"/>
        <v>3891722.77</v>
      </c>
      <c r="J1106" s="177" t="str">
        <f t="shared" si="35"/>
        <v>Date &gt; 1920</v>
      </c>
    </row>
    <row r="1107" spans="1:10" x14ac:dyDescent="0.3">
      <c r="A1107" s="178" t="s">
        <v>3371</v>
      </c>
      <c r="B1107" s="178" t="s">
        <v>151</v>
      </c>
      <c r="C1107" s="178" t="s">
        <v>6523</v>
      </c>
      <c r="D1107" s="178" t="s">
        <v>6731</v>
      </c>
      <c r="E1107" s="179">
        <v>40500</v>
      </c>
      <c r="F1107" s="180">
        <v>15397</v>
      </c>
      <c r="G1107" s="180">
        <v>0</v>
      </c>
      <c r="H1107" s="180">
        <v>0</v>
      </c>
      <c r="I1107" s="180">
        <f t="shared" si="34"/>
        <v>15397</v>
      </c>
      <c r="J1107" s="177" t="str">
        <f t="shared" si="35"/>
        <v>Date &gt; 1920</v>
      </c>
    </row>
    <row r="1108" spans="1:10" x14ac:dyDescent="0.3">
      <c r="A1108" s="178" t="s">
        <v>3371</v>
      </c>
      <c r="B1108" s="178" t="s">
        <v>151</v>
      </c>
      <c r="C1108" s="178" t="s">
        <v>6523</v>
      </c>
      <c r="D1108" s="178" t="s">
        <v>6731</v>
      </c>
      <c r="E1108" s="179">
        <v>40718</v>
      </c>
      <c r="F1108" s="180">
        <v>34603</v>
      </c>
      <c r="G1108" s="180">
        <v>0</v>
      </c>
      <c r="H1108" s="180">
        <v>11533.23</v>
      </c>
      <c r="I1108" s="180">
        <f t="shared" si="34"/>
        <v>46136.229999999996</v>
      </c>
      <c r="J1108" s="177" t="str">
        <f t="shared" si="35"/>
        <v>Date &gt; 1920</v>
      </c>
    </row>
    <row r="1109" spans="1:10" x14ac:dyDescent="0.3">
      <c r="A1109" s="178" t="s">
        <v>3371</v>
      </c>
      <c r="B1109" s="178" t="s">
        <v>151</v>
      </c>
      <c r="C1109" s="178" t="s">
        <v>6523</v>
      </c>
      <c r="D1109" s="178" t="s">
        <v>6732</v>
      </c>
      <c r="E1109" s="179">
        <v>27382</v>
      </c>
      <c r="F1109" s="180">
        <v>184833.46</v>
      </c>
      <c r="G1109" s="180">
        <v>93474.559999999998</v>
      </c>
      <c r="H1109" s="180">
        <v>95590.22</v>
      </c>
      <c r="I1109" s="180">
        <f t="shared" si="34"/>
        <v>373898.23999999999</v>
      </c>
      <c r="J1109" s="177" t="str">
        <f t="shared" si="35"/>
        <v>Date &gt; 1920</v>
      </c>
    </row>
    <row r="1110" spans="1:10" x14ac:dyDescent="0.3">
      <c r="A1110" s="178" t="s">
        <v>3371</v>
      </c>
      <c r="B1110" s="178" t="s">
        <v>151</v>
      </c>
      <c r="C1110" s="178" t="s">
        <v>6523</v>
      </c>
      <c r="D1110" s="178" t="s">
        <v>6733</v>
      </c>
      <c r="E1110" s="179">
        <v>39899</v>
      </c>
      <c r="F1110" s="180">
        <v>1485175</v>
      </c>
      <c r="G1110" s="180">
        <v>0</v>
      </c>
      <c r="H1110" s="180">
        <v>511725</v>
      </c>
      <c r="I1110" s="180">
        <f t="shared" si="34"/>
        <v>1996900</v>
      </c>
      <c r="J1110" s="177" t="str">
        <f t="shared" si="35"/>
        <v>Date &gt; 1920</v>
      </c>
    </row>
    <row r="1111" spans="1:10" x14ac:dyDescent="0.3">
      <c r="A1111" s="178" t="s">
        <v>3371</v>
      </c>
      <c r="B1111" s="178" t="s">
        <v>151</v>
      </c>
      <c r="C1111" s="178" t="s">
        <v>6523</v>
      </c>
      <c r="D1111" s="178" t="s">
        <v>6733</v>
      </c>
      <c r="E1111" s="179">
        <v>40197</v>
      </c>
      <c r="F1111" s="180">
        <v>50000</v>
      </c>
      <c r="G1111" s="180">
        <v>0</v>
      </c>
      <c r="H1111" s="180">
        <v>0</v>
      </c>
      <c r="I1111" s="180">
        <f t="shared" si="34"/>
        <v>50000</v>
      </c>
      <c r="J1111" s="177" t="str">
        <f t="shared" si="35"/>
        <v>Date &gt; 1920</v>
      </c>
    </row>
    <row r="1112" spans="1:10" x14ac:dyDescent="0.3">
      <c r="A1112" s="178" t="s">
        <v>3371</v>
      </c>
      <c r="B1112" s="178" t="s">
        <v>151</v>
      </c>
      <c r="C1112" s="178" t="s">
        <v>6523</v>
      </c>
      <c r="D1112" s="178" t="s">
        <v>6734</v>
      </c>
      <c r="E1112" s="179">
        <v>39899</v>
      </c>
      <c r="F1112" s="180">
        <v>2391272</v>
      </c>
      <c r="G1112" s="180">
        <v>0</v>
      </c>
      <c r="H1112" s="180">
        <v>1205179.51</v>
      </c>
      <c r="I1112" s="180">
        <f t="shared" si="34"/>
        <v>3596451.51</v>
      </c>
      <c r="J1112" s="177" t="str">
        <f t="shared" si="35"/>
        <v>Date &gt; 1920</v>
      </c>
    </row>
    <row r="1113" spans="1:10" x14ac:dyDescent="0.3">
      <c r="A1113" s="178" t="s">
        <v>3371</v>
      </c>
      <c r="B1113" s="178" t="s">
        <v>151</v>
      </c>
      <c r="C1113" s="178" t="s">
        <v>6523</v>
      </c>
      <c r="D1113" s="178" t="s">
        <v>6734</v>
      </c>
      <c r="E1113" s="179">
        <v>40500</v>
      </c>
      <c r="F1113" s="180">
        <v>118766</v>
      </c>
      <c r="G1113" s="180">
        <v>0</v>
      </c>
      <c r="H1113" s="180">
        <v>39774.01</v>
      </c>
      <c r="I1113" s="180">
        <f t="shared" si="34"/>
        <v>158540.01</v>
      </c>
      <c r="J1113" s="177" t="str">
        <f t="shared" si="35"/>
        <v>Date &gt; 1920</v>
      </c>
    </row>
    <row r="1114" spans="1:10" x14ac:dyDescent="0.3">
      <c r="A1114" s="178" t="s">
        <v>3371</v>
      </c>
      <c r="B1114" s="178" t="s">
        <v>151</v>
      </c>
      <c r="C1114" s="178" t="s">
        <v>6523</v>
      </c>
      <c r="D1114" s="178" t="s">
        <v>6734</v>
      </c>
      <c r="E1114" s="179">
        <v>40771</v>
      </c>
      <c r="F1114" s="180">
        <v>343292</v>
      </c>
      <c r="G1114" s="180">
        <v>0</v>
      </c>
      <c r="H1114" s="180">
        <v>348300.38</v>
      </c>
      <c r="I1114" s="180">
        <f t="shared" si="34"/>
        <v>691592.38</v>
      </c>
      <c r="J1114" s="177" t="str">
        <f t="shared" si="35"/>
        <v>Date &gt; 1920</v>
      </c>
    </row>
    <row r="1115" spans="1:10" x14ac:dyDescent="0.3">
      <c r="A1115" s="178" t="s">
        <v>3371</v>
      </c>
      <c r="B1115" s="178" t="s">
        <v>151</v>
      </c>
      <c r="C1115" s="178" t="s">
        <v>6523</v>
      </c>
      <c r="D1115" s="178" t="s">
        <v>6735</v>
      </c>
      <c r="E1115" s="179">
        <v>40121</v>
      </c>
      <c r="F1115" s="180">
        <v>5000000</v>
      </c>
      <c r="G1115" s="180">
        <v>0</v>
      </c>
      <c r="H1115" s="180">
        <v>1874468.52</v>
      </c>
      <c r="I1115" s="180">
        <f t="shared" si="34"/>
        <v>6874468.5199999996</v>
      </c>
      <c r="J1115" s="177" t="str">
        <f t="shared" si="35"/>
        <v>Date &gt; 1920</v>
      </c>
    </row>
    <row r="1116" spans="1:10" x14ac:dyDescent="0.3">
      <c r="A1116" s="178" t="s">
        <v>3371</v>
      </c>
      <c r="B1116" s="178" t="s">
        <v>151</v>
      </c>
      <c r="C1116" s="178" t="s">
        <v>6523</v>
      </c>
      <c r="D1116" s="178" t="s">
        <v>6736</v>
      </c>
      <c r="E1116" s="179">
        <v>40220</v>
      </c>
      <c r="F1116" s="180">
        <v>1916194</v>
      </c>
      <c r="G1116" s="180">
        <v>0</v>
      </c>
      <c r="H1116" s="180">
        <v>641937.48</v>
      </c>
      <c r="I1116" s="180">
        <f t="shared" si="34"/>
        <v>2558131.48</v>
      </c>
      <c r="J1116" s="177" t="str">
        <f t="shared" si="35"/>
        <v>Date &gt; 1920</v>
      </c>
    </row>
    <row r="1117" spans="1:10" x14ac:dyDescent="0.3">
      <c r="A1117" s="178" t="s">
        <v>3371</v>
      </c>
      <c r="B1117" s="178" t="s">
        <v>151</v>
      </c>
      <c r="C1117" s="178" t="s">
        <v>6523</v>
      </c>
      <c r="D1117" s="178" t="s">
        <v>6736</v>
      </c>
      <c r="E1117" s="179">
        <v>40659</v>
      </c>
      <c r="F1117" s="180">
        <v>10000</v>
      </c>
      <c r="G1117" s="180">
        <v>0</v>
      </c>
      <c r="H1117" s="180">
        <v>13460.97</v>
      </c>
      <c r="I1117" s="180">
        <f t="shared" si="34"/>
        <v>23460.97</v>
      </c>
      <c r="J1117" s="177" t="str">
        <f t="shared" si="35"/>
        <v>Date &gt; 1920</v>
      </c>
    </row>
    <row r="1118" spans="1:10" x14ac:dyDescent="0.3">
      <c r="A1118" s="178" t="s">
        <v>3371</v>
      </c>
      <c r="B1118" s="178" t="s">
        <v>151</v>
      </c>
      <c r="C1118" s="178" t="s">
        <v>6523</v>
      </c>
      <c r="D1118" s="178" t="s">
        <v>6736</v>
      </c>
      <c r="E1118" s="179">
        <v>40974</v>
      </c>
      <c r="F1118" s="180">
        <v>40000</v>
      </c>
      <c r="G1118" s="180">
        <v>0</v>
      </c>
      <c r="H1118" s="180">
        <v>0</v>
      </c>
      <c r="I1118" s="180">
        <f t="shared" si="34"/>
        <v>40000</v>
      </c>
      <c r="J1118" s="177" t="str">
        <f t="shared" si="35"/>
        <v>Date &gt; 1920</v>
      </c>
    </row>
    <row r="1119" spans="1:10" x14ac:dyDescent="0.3">
      <c r="A1119" s="178" t="s">
        <v>3371</v>
      </c>
      <c r="B1119" s="178" t="s">
        <v>151</v>
      </c>
      <c r="C1119" s="178" t="s">
        <v>6523</v>
      </c>
      <c r="D1119" s="178" t="s">
        <v>6737</v>
      </c>
      <c r="E1119" s="179">
        <v>40220</v>
      </c>
      <c r="F1119" s="180">
        <v>6293754</v>
      </c>
      <c r="G1119" s="180">
        <v>0</v>
      </c>
      <c r="H1119" s="180">
        <v>2097919.2200000002</v>
      </c>
      <c r="I1119" s="180">
        <f t="shared" si="34"/>
        <v>8391673.2200000007</v>
      </c>
      <c r="J1119" s="177" t="str">
        <f t="shared" si="35"/>
        <v>Date &gt; 1920</v>
      </c>
    </row>
    <row r="1120" spans="1:10" x14ac:dyDescent="0.3">
      <c r="A1120" s="178" t="s">
        <v>3371</v>
      </c>
      <c r="B1120" s="178" t="s">
        <v>151</v>
      </c>
      <c r="C1120" s="178" t="s">
        <v>6523</v>
      </c>
      <c r="D1120" s="178" t="s">
        <v>6737</v>
      </c>
      <c r="E1120" s="179">
        <v>40686</v>
      </c>
      <c r="F1120" s="180">
        <v>1622390</v>
      </c>
      <c r="G1120" s="180">
        <v>0</v>
      </c>
      <c r="H1120" s="180">
        <v>557461.78</v>
      </c>
      <c r="I1120" s="180">
        <f t="shared" si="34"/>
        <v>2179851.7800000003</v>
      </c>
      <c r="J1120" s="177" t="str">
        <f t="shared" si="35"/>
        <v>Date &gt; 1920</v>
      </c>
    </row>
    <row r="1121" spans="1:10" x14ac:dyDescent="0.3">
      <c r="A1121" s="178" t="s">
        <v>3371</v>
      </c>
      <c r="B1121" s="178" t="s">
        <v>151</v>
      </c>
      <c r="C1121" s="178" t="s">
        <v>6523</v>
      </c>
      <c r="D1121" s="178" t="s">
        <v>6737</v>
      </c>
      <c r="E1121" s="179">
        <v>40974</v>
      </c>
      <c r="F1121" s="180">
        <v>50000</v>
      </c>
      <c r="G1121" s="180">
        <v>0</v>
      </c>
      <c r="H1121" s="180">
        <v>0.36</v>
      </c>
      <c r="I1121" s="180">
        <f t="shared" si="34"/>
        <v>50000.36</v>
      </c>
      <c r="J1121" s="177" t="str">
        <f t="shared" si="35"/>
        <v>Date &gt; 1920</v>
      </c>
    </row>
    <row r="1122" spans="1:10" x14ac:dyDescent="0.3">
      <c r="A1122" s="178" t="s">
        <v>3371</v>
      </c>
      <c r="B1122" s="178" t="s">
        <v>151</v>
      </c>
      <c r="C1122" s="178" t="s">
        <v>6523</v>
      </c>
      <c r="D1122" s="178" t="s">
        <v>6738</v>
      </c>
      <c r="E1122" s="179">
        <v>40245</v>
      </c>
      <c r="F1122" s="180">
        <v>1646997</v>
      </c>
      <c r="G1122" s="180">
        <v>0</v>
      </c>
      <c r="H1122" s="180">
        <v>699545.32</v>
      </c>
      <c r="I1122" s="180">
        <f t="shared" si="34"/>
        <v>2346542.3199999998</v>
      </c>
      <c r="J1122" s="177" t="str">
        <f t="shared" si="35"/>
        <v>Date &gt; 1920</v>
      </c>
    </row>
    <row r="1123" spans="1:10" x14ac:dyDescent="0.3">
      <c r="A1123" s="178" t="s">
        <v>3371</v>
      </c>
      <c r="B1123" s="178" t="s">
        <v>151</v>
      </c>
      <c r="C1123" s="178" t="s">
        <v>6523</v>
      </c>
      <c r="D1123" s="178" t="s">
        <v>6738</v>
      </c>
      <c r="E1123" s="179">
        <v>40659</v>
      </c>
      <c r="F1123" s="180">
        <v>128510</v>
      </c>
      <c r="G1123" s="180">
        <v>0</v>
      </c>
      <c r="H1123" s="180">
        <v>55079.13</v>
      </c>
      <c r="I1123" s="180">
        <f t="shared" si="34"/>
        <v>183589.13</v>
      </c>
      <c r="J1123" s="177" t="str">
        <f t="shared" si="35"/>
        <v>Date &gt; 1920</v>
      </c>
    </row>
    <row r="1124" spans="1:10" x14ac:dyDescent="0.3">
      <c r="A1124" s="178" t="s">
        <v>3371</v>
      </c>
      <c r="B1124" s="178" t="s">
        <v>151</v>
      </c>
      <c r="C1124" s="178" t="s">
        <v>6523</v>
      </c>
      <c r="D1124" s="178" t="s">
        <v>6738</v>
      </c>
      <c r="E1124" s="179">
        <v>40863</v>
      </c>
      <c r="F1124" s="180">
        <v>880199</v>
      </c>
      <c r="G1124" s="180">
        <v>0</v>
      </c>
      <c r="H1124" s="180">
        <v>293400.83</v>
      </c>
      <c r="I1124" s="180">
        <f t="shared" si="34"/>
        <v>1173599.83</v>
      </c>
      <c r="J1124" s="177" t="str">
        <f t="shared" si="35"/>
        <v>Date &gt; 1920</v>
      </c>
    </row>
    <row r="1125" spans="1:10" x14ac:dyDescent="0.3">
      <c r="A1125" s="178" t="s">
        <v>3371</v>
      </c>
      <c r="B1125" s="178" t="s">
        <v>151</v>
      </c>
      <c r="C1125" s="178" t="s">
        <v>6523</v>
      </c>
      <c r="D1125" s="178" t="s">
        <v>6738</v>
      </c>
      <c r="E1125" s="179">
        <v>40920</v>
      </c>
      <c r="F1125" s="180">
        <v>537164</v>
      </c>
      <c r="G1125" s="180">
        <v>0</v>
      </c>
      <c r="H1125" s="180">
        <v>211086.47</v>
      </c>
      <c r="I1125" s="180">
        <f t="shared" si="34"/>
        <v>748250.47</v>
      </c>
      <c r="J1125" s="177" t="str">
        <f t="shared" si="35"/>
        <v>Date &gt; 1920</v>
      </c>
    </row>
    <row r="1126" spans="1:10" x14ac:dyDescent="0.3">
      <c r="A1126" s="178" t="s">
        <v>3371</v>
      </c>
      <c r="B1126" s="178" t="s">
        <v>151</v>
      </c>
      <c r="C1126" s="178" t="s">
        <v>6523</v>
      </c>
      <c r="D1126" s="178" t="s">
        <v>6738</v>
      </c>
      <c r="E1126" s="179">
        <v>41257</v>
      </c>
      <c r="F1126" s="180">
        <v>19506</v>
      </c>
      <c r="G1126" s="180">
        <v>0</v>
      </c>
      <c r="H1126" s="180">
        <v>21963.21</v>
      </c>
      <c r="I1126" s="180">
        <f t="shared" si="34"/>
        <v>41469.21</v>
      </c>
      <c r="J1126" s="177" t="str">
        <f t="shared" si="35"/>
        <v>Date &gt; 1920</v>
      </c>
    </row>
    <row r="1127" spans="1:10" x14ac:dyDescent="0.3">
      <c r="A1127" s="178" t="s">
        <v>3371</v>
      </c>
      <c r="B1127" s="178" t="s">
        <v>151</v>
      </c>
      <c r="C1127" s="178" t="s">
        <v>6523</v>
      </c>
      <c r="D1127" s="178" t="s">
        <v>6737</v>
      </c>
      <c r="E1127" s="179">
        <v>40220</v>
      </c>
      <c r="F1127" s="180">
        <v>632263</v>
      </c>
      <c r="G1127" s="180">
        <v>0</v>
      </c>
      <c r="H1127" s="180">
        <v>210754.5</v>
      </c>
      <c r="I1127" s="180">
        <f t="shared" si="34"/>
        <v>843017.5</v>
      </c>
      <c r="J1127" s="177" t="str">
        <f t="shared" si="35"/>
        <v>Date &gt; 1920</v>
      </c>
    </row>
    <row r="1128" spans="1:10" x14ac:dyDescent="0.3">
      <c r="A1128" s="178" t="s">
        <v>3371</v>
      </c>
      <c r="B1128" s="178" t="s">
        <v>151</v>
      </c>
      <c r="C1128" s="178" t="s">
        <v>6523</v>
      </c>
      <c r="D1128" s="178" t="s">
        <v>6737</v>
      </c>
      <c r="E1128" s="179">
        <v>40686</v>
      </c>
      <c r="F1128" s="180">
        <v>54733</v>
      </c>
      <c r="G1128" s="180">
        <v>0</v>
      </c>
      <c r="H1128" s="180">
        <v>34910.839999999997</v>
      </c>
      <c r="I1128" s="180">
        <f t="shared" si="34"/>
        <v>89643.839999999997</v>
      </c>
      <c r="J1128" s="177" t="str">
        <f t="shared" si="35"/>
        <v>Date &gt; 1920</v>
      </c>
    </row>
    <row r="1129" spans="1:10" x14ac:dyDescent="0.3">
      <c r="A1129" s="178" t="s">
        <v>3371</v>
      </c>
      <c r="B1129" s="178" t="s">
        <v>151</v>
      </c>
      <c r="C1129" s="178" t="s">
        <v>6523</v>
      </c>
      <c r="D1129" s="178" t="s">
        <v>6737</v>
      </c>
      <c r="E1129" s="179">
        <v>40974</v>
      </c>
      <c r="F1129" s="180">
        <v>50000</v>
      </c>
      <c r="G1129" s="180">
        <v>0</v>
      </c>
      <c r="H1129" s="180">
        <v>0.5</v>
      </c>
      <c r="I1129" s="180">
        <f t="shared" si="34"/>
        <v>50000.5</v>
      </c>
      <c r="J1129" s="177" t="str">
        <f t="shared" si="35"/>
        <v>Date &gt; 1920</v>
      </c>
    </row>
    <row r="1130" spans="1:10" x14ac:dyDescent="0.3">
      <c r="A1130" s="178" t="s">
        <v>3371</v>
      </c>
      <c r="B1130" s="178" t="s">
        <v>151</v>
      </c>
      <c r="C1130" s="178" t="s">
        <v>6523</v>
      </c>
      <c r="D1130" s="178" t="s">
        <v>6739</v>
      </c>
      <c r="E1130" s="179">
        <v>40409</v>
      </c>
      <c r="F1130" s="180">
        <v>1565886</v>
      </c>
      <c r="G1130" s="180">
        <v>0</v>
      </c>
      <c r="H1130" s="180">
        <v>647042.14</v>
      </c>
      <c r="I1130" s="180">
        <f t="shared" si="34"/>
        <v>2212928.14</v>
      </c>
      <c r="J1130" s="177" t="str">
        <f t="shared" si="35"/>
        <v>Date &gt; 1920</v>
      </c>
    </row>
    <row r="1131" spans="1:10" x14ac:dyDescent="0.3">
      <c r="A1131" s="178" t="s">
        <v>3371</v>
      </c>
      <c r="B1131" s="178" t="s">
        <v>151</v>
      </c>
      <c r="C1131" s="178" t="s">
        <v>6523</v>
      </c>
      <c r="D1131" s="178" t="s">
        <v>6739</v>
      </c>
      <c r="E1131" s="179">
        <v>40473</v>
      </c>
      <c r="F1131" s="180">
        <v>481464</v>
      </c>
      <c r="G1131" s="180">
        <v>0</v>
      </c>
      <c r="H1131" s="180">
        <v>215037.7</v>
      </c>
      <c r="I1131" s="180">
        <f t="shared" si="34"/>
        <v>696501.7</v>
      </c>
      <c r="J1131" s="177" t="str">
        <f t="shared" si="35"/>
        <v>Date &gt; 1920</v>
      </c>
    </row>
    <row r="1132" spans="1:10" x14ac:dyDescent="0.3">
      <c r="A1132" s="178" t="s">
        <v>3371</v>
      </c>
      <c r="B1132" s="178" t="s">
        <v>151</v>
      </c>
      <c r="C1132" s="178" t="s">
        <v>6523</v>
      </c>
      <c r="D1132" s="178" t="s">
        <v>6739</v>
      </c>
      <c r="E1132" s="179">
        <v>40534</v>
      </c>
      <c r="F1132" s="180">
        <v>656034</v>
      </c>
      <c r="G1132" s="180">
        <v>0</v>
      </c>
      <c r="H1132" s="180">
        <v>229340.16</v>
      </c>
      <c r="I1132" s="180">
        <f t="shared" si="34"/>
        <v>885374.16</v>
      </c>
      <c r="J1132" s="177" t="str">
        <f t="shared" si="35"/>
        <v>Date &gt; 1920</v>
      </c>
    </row>
    <row r="1133" spans="1:10" x14ac:dyDescent="0.3">
      <c r="A1133" s="178" t="s">
        <v>3371</v>
      </c>
      <c r="B1133" s="178" t="s">
        <v>151</v>
      </c>
      <c r="C1133" s="178" t="s">
        <v>6523</v>
      </c>
      <c r="D1133" s="178" t="s">
        <v>6739</v>
      </c>
      <c r="E1133" s="179">
        <v>40864</v>
      </c>
      <c r="F1133" s="180">
        <v>41618</v>
      </c>
      <c r="G1133" s="180">
        <v>0</v>
      </c>
      <c r="H1133" s="180">
        <v>0</v>
      </c>
      <c r="I1133" s="180">
        <f t="shared" si="34"/>
        <v>41618</v>
      </c>
      <c r="J1133" s="177" t="str">
        <f t="shared" si="35"/>
        <v>Date &gt; 1920</v>
      </c>
    </row>
    <row r="1134" spans="1:10" x14ac:dyDescent="0.3">
      <c r="A1134" s="178" t="s">
        <v>3371</v>
      </c>
      <c r="B1134" s="178" t="s">
        <v>151</v>
      </c>
      <c r="C1134" s="178" t="s">
        <v>6523</v>
      </c>
      <c r="D1134" s="178" t="s">
        <v>6739</v>
      </c>
      <c r="E1134" s="179">
        <v>41257</v>
      </c>
      <c r="F1134" s="180">
        <v>213680</v>
      </c>
      <c r="G1134" s="180">
        <v>0</v>
      </c>
      <c r="H1134" s="180">
        <v>761888.41</v>
      </c>
      <c r="I1134" s="180">
        <f t="shared" si="34"/>
        <v>975568.41</v>
      </c>
      <c r="J1134" s="177" t="str">
        <f t="shared" si="35"/>
        <v>Date &gt; 1920</v>
      </c>
    </row>
    <row r="1135" spans="1:10" x14ac:dyDescent="0.3">
      <c r="A1135" s="178" t="s">
        <v>3371</v>
      </c>
      <c r="B1135" s="178" t="s">
        <v>151</v>
      </c>
      <c r="C1135" s="178" t="s">
        <v>6523</v>
      </c>
      <c r="D1135" s="178" t="s">
        <v>6740</v>
      </c>
      <c r="E1135" s="179">
        <v>40317</v>
      </c>
      <c r="F1135" s="180">
        <v>5000000</v>
      </c>
      <c r="G1135" s="180">
        <v>0</v>
      </c>
      <c r="H1135" s="180">
        <v>2248400.98</v>
      </c>
      <c r="I1135" s="180">
        <f t="shared" si="34"/>
        <v>7248400.9800000004</v>
      </c>
      <c r="J1135" s="177" t="str">
        <f t="shared" si="35"/>
        <v>Date &gt; 1920</v>
      </c>
    </row>
    <row r="1136" spans="1:10" x14ac:dyDescent="0.3">
      <c r="A1136" s="178" t="s">
        <v>3371</v>
      </c>
      <c r="B1136" s="178" t="s">
        <v>151</v>
      </c>
      <c r="C1136" s="178" t="s">
        <v>6523</v>
      </c>
      <c r="D1136" s="178" t="s">
        <v>6737</v>
      </c>
      <c r="E1136" s="179">
        <v>40686</v>
      </c>
      <c r="F1136" s="180">
        <v>1821115</v>
      </c>
      <c r="G1136" s="180">
        <v>0</v>
      </c>
      <c r="H1136" s="180">
        <v>623705</v>
      </c>
      <c r="I1136" s="180">
        <f t="shared" si="34"/>
        <v>2444820</v>
      </c>
      <c r="J1136" s="177" t="str">
        <f t="shared" si="35"/>
        <v>Date &gt; 1920</v>
      </c>
    </row>
    <row r="1137" spans="1:10" x14ac:dyDescent="0.3">
      <c r="A1137" s="178" t="s">
        <v>3371</v>
      </c>
      <c r="B1137" s="178" t="s">
        <v>151</v>
      </c>
      <c r="C1137" s="178" t="s">
        <v>6523</v>
      </c>
      <c r="D1137" s="178" t="s">
        <v>6737</v>
      </c>
      <c r="E1137" s="179">
        <v>40802</v>
      </c>
      <c r="F1137" s="180">
        <v>50000</v>
      </c>
      <c r="G1137" s="180">
        <v>0</v>
      </c>
      <c r="H1137" s="180">
        <v>1683.67</v>
      </c>
      <c r="I1137" s="180">
        <f t="shared" si="34"/>
        <v>51683.67</v>
      </c>
      <c r="J1137" s="177" t="str">
        <f t="shared" si="35"/>
        <v>Date &gt; 1920</v>
      </c>
    </row>
    <row r="1138" spans="1:10" x14ac:dyDescent="0.3">
      <c r="A1138" s="178" t="s">
        <v>3371</v>
      </c>
      <c r="B1138" s="178" t="s">
        <v>151</v>
      </c>
      <c r="C1138" s="178" t="s">
        <v>6523</v>
      </c>
      <c r="D1138" s="178" t="s">
        <v>6737</v>
      </c>
      <c r="E1138" s="179">
        <v>40802</v>
      </c>
      <c r="F1138" s="180">
        <v>5050</v>
      </c>
      <c r="G1138" s="180">
        <v>0</v>
      </c>
      <c r="H1138" s="180">
        <v>0</v>
      </c>
      <c r="I1138" s="180">
        <f t="shared" si="34"/>
        <v>5050</v>
      </c>
      <c r="J1138" s="177" t="str">
        <f t="shared" si="35"/>
        <v>Date &gt; 1920</v>
      </c>
    </row>
    <row r="1139" spans="1:10" x14ac:dyDescent="0.3">
      <c r="A1139" s="178" t="s">
        <v>3371</v>
      </c>
      <c r="B1139" s="178" t="s">
        <v>151</v>
      </c>
      <c r="C1139" s="178" t="s">
        <v>6523</v>
      </c>
      <c r="D1139" s="178" t="s">
        <v>6741</v>
      </c>
      <c r="E1139" s="179">
        <v>27618</v>
      </c>
      <c r="F1139" s="180">
        <v>55983.56</v>
      </c>
      <c r="G1139" s="180">
        <v>27000</v>
      </c>
      <c r="H1139" s="180">
        <v>30749.7</v>
      </c>
      <c r="I1139" s="180">
        <f t="shared" si="34"/>
        <v>113733.26</v>
      </c>
      <c r="J1139" s="177" t="str">
        <f t="shared" si="35"/>
        <v>Date &gt; 1920</v>
      </c>
    </row>
    <row r="1140" spans="1:10" x14ac:dyDescent="0.3">
      <c r="A1140" s="178" t="s">
        <v>3371</v>
      </c>
      <c r="B1140" s="178" t="s">
        <v>151</v>
      </c>
      <c r="C1140" s="178" t="s">
        <v>6523</v>
      </c>
      <c r="D1140" s="178" t="s">
        <v>6737</v>
      </c>
      <c r="E1140" s="179">
        <v>40686</v>
      </c>
      <c r="F1140" s="180">
        <v>903543</v>
      </c>
      <c r="G1140" s="180">
        <v>0</v>
      </c>
      <c r="H1140" s="180">
        <v>343651</v>
      </c>
      <c r="I1140" s="180">
        <f t="shared" si="34"/>
        <v>1247194</v>
      </c>
      <c r="J1140" s="177" t="str">
        <f t="shared" si="35"/>
        <v>Date &gt; 1920</v>
      </c>
    </row>
    <row r="1141" spans="1:10" x14ac:dyDescent="0.3">
      <c r="A1141" s="178" t="s">
        <v>3371</v>
      </c>
      <c r="B1141" s="178" t="s">
        <v>151</v>
      </c>
      <c r="C1141" s="178" t="s">
        <v>6523</v>
      </c>
      <c r="D1141" s="178" t="s">
        <v>6737</v>
      </c>
      <c r="E1141" s="179">
        <v>40974</v>
      </c>
      <c r="F1141" s="180">
        <v>50000</v>
      </c>
      <c r="G1141" s="180">
        <v>0</v>
      </c>
      <c r="H1141" s="180">
        <v>984194.87</v>
      </c>
      <c r="I1141" s="180">
        <f t="shared" si="34"/>
        <v>1034194.87</v>
      </c>
      <c r="J1141" s="177" t="str">
        <f t="shared" si="35"/>
        <v>Date &gt; 1920</v>
      </c>
    </row>
    <row r="1142" spans="1:10" x14ac:dyDescent="0.3">
      <c r="A1142" s="178" t="s">
        <v>3371</v>
      </c>
      <c r="B1142" s="178" t="s">
        <v>151</v>
      </c>
      <c r="C1142" s="178" t="s">
        <v>6523</v>
      </c>
      <c r="D1142" s="178" t="s">
        <v>6742</v>
      </c>
      <c r="E1142" s="179">
        <v>42006</v>
      </c>
      <c r="F1142" s="180">
        <v>1553181</v>
      </c>
      <c r="G1142" s="180">
        <v>0</v>
      </c>
      <c r="H1142" s="180">
        <v>579441.57999999996</v>
      </c>
      <c r="I1142" s="180">
        <f t="shared" si="34"/>
        <v>2132622.58</v>
      </c>
      <c r="J1142" s="177" t="str">
        <f t="shared" si="35"/>
        <v>Date &gt; 1920</v>
      </c>
    </row>
    <row r="1143" spans="1:10" x14ac:dyDescent="0.3">
      <c r="A1143" s="178" t="s">
        <v>3371</v>
      </c>
      <c r="B1143" s="178" t="s">
        <v>151</v>
      </c>
      <c r="C1143" s="178" t="s">
        <v>6523</v>
      </c>
      <c r="D1143" s="178" t="s">
        <v>6743</v>
      </c>
      <c r="E1143" s="179">
        <v>42006</v>
      </c>
      <c r="F1143" s="180">
        <v>2437481</v>
      </c>
      <c r="G1143" s="180">
        <v>0</v>
      </c>
      <c r="H1143" s="180">
        <v>944609.8</v>
      </c>
      <c r="I1143" s="180">
        <f t="shared" si="34"/>
        <v>3382090.8</v>
      </c>
      <c r="J1143" s="177" t="str">
        <f t="shared" si="35"/>
        <v>Date &gt; 1920</v>
      </c>
    </row>
    <row r="1144" spans="1:10" x14ac:dyDescent="0.3">
      <c r="A1144" s="178" t="s">
        <v>3371</v>
      </c>
      <c r="B1144" s="178" t="s">
        <v>151</v>
      </c>
      <c r="C1144" s="178" t="s">
        <v>6523</v>
      </c>
      <c r="D1144" s="178" t="s">
        <v>6744</v>
      </c>
      <c r="E1144" s="179">
        <v>42006</v>
      </c>
      <c r="F1144" s="180">
        <v>951829</v>
      </c>
      <c r="G1144" s="180">
        <v>0</v>
      </c>
      <c r="H1144" s="180">
        <v>466730.75</v>
      </c>
      <c r="I1144" s="180">
        <f t="shared" si="34"/>
        <v>1418559.75</v>
      </c>
      <c r="J1144" s="177" t="str">
        <f t="shared" si="35"/>
        <v>Date &gt; 1920</v>
      </c>
    </row>
    <row r="1145" spans="1:10" x14ac:dyDescent="0.3">
      <c r="A1145" s="178" t="s">
        <v>3371</v>
      </c>
      <c r="B1145" s="178" t="s">
        <v>151</v>
      </c>
      <c r="C1145" s="178" t="s">
        <v>6523</v>
      </c>
      <c r="D1145" s="178" t="s">
        <v>6745</v>
      </c>
      <c r="E1145" s="179">
        <v>40885</v>
      </c>
      <c r="F1145" s="180">
        <v>3729942</v>
      </c>
      <c r="G1145" s="180">
        <v>0</v>
      </c>
      <c r="H1145" s="180">
        <v>1388922.65</v>
      </c>
      <c r="I1145" s="180">
        <f t="shared" si="34"/>
        <v>5118864.6500000004</v>
      </c>
      <c r="J1145" s="177" t="str">
        <f t="shared" si="35"/>
        <v>Date &gt; 1920</v>
      </c>
    </row>
    <row r="1146" spans="1:10" x14ac:dyDescent="0.3">
      <c r="A1146" s="178" t="s">
        <v>3371</v>
      </c>
      <c r="B1146" s="178" t="s">
        <v>151</v>
      </c>
      <c r="C1146" s="178" t="s">
        <v>6523</v>
      </c>
      <c r="D1146" s="178" t="s">
        <v>6745</v>
      </c>
      <c r="E1146" s="179">
        <v>41033</v>
      </c>
      <c r="F1146" s="180">
        <v>737082</v>
      </c>
      <c r="G1146" s="180">
        <v>0</v>
      </c>
      <c r="H1146" s="180">
        <v>388595.22</v>
      </c>
      <c r="I1146" s="180">
        <f t="shared" si="34"/>
        <v>1125677.22</v>
      </c>
      <c r="J1146" s="177" t="str">
        <f t="shared" si="35"/>
        <v>Date &gt; 1920</v>
      </c>
    </row>
    <row r="1147" spans="1:10" x14ac:dyDescent="0.3">
      <c r="A1147" s="178" t="s">
        <v>3371</v>
      </c>
      <c r="B1147" s="178" t="s">
        <v>151</v>
      </c>
      <c r="C1147" s="178" t="s">
        <v>6523</v>
      </c>
      <c r="D1147" s="178" t="s">
        <v>6745</v>
      </c>
      <c r="E1147" s="179">
        <v>41403</v>
      </c>
      <c r="F1147" s="180">
        <v>480134</v>
      </c>
      <c r="G1147" s="180">
        <v>0</v>
      </c>
      <c r="H1147" s="180">
        <v>837840.17</v>
      </c>
      <c r="I1147" s="180">
        <f t="shared" si="34"/>
        <v>1317974.17</v>
      </c>
      <c r="J1147" s="177" t="str">
        <f t="shared" si="35"/>
        <v>Date &gt; 1920</v>
      </c>
    </row>
    <row r="1148" spans="1:10" x14ac:dyDescent="0.3">
      <c r="A1148" s="178" t="s">
        <v>3371</v>
      </c>
      <c r="B1148" s="178" t="s">
        <v>151</v>
      </c>
      <c r="C1148" s="178" t="s">
        <v>6523</v>
      </c>
      <c r="D1148" s="178" t="s">
        <v>6745</v>
      </c>
      <c r="E1148" s="179">
        <v>42018</v>
      </c>
      <c r="F1148" s="180">
        <v>549685</v>
      </c>
      <c r="G1148" s="180">
        <v>0</v>
      </c>
      <c r="H1148" s="180">
        <v>-401875.84</v>
      </c>
      <c r="I1148" s="180">
        <f t="shared" si="34"/>
        <v>147809.15999999997</v>
      </c>
      <c r="J1148" s="177" t="str">
        <f t="shared" si="35"/>
        <v>Date &gt; 1920</v>
      </c>
    </row>
    <row r="1149" spans="1:10" x14ac:dyDescent="0.3">
      <c r="A1149" s="178" t="s">
        <v>3371</v>
      </c>
      <c r="B1149" s="178" t="s">
        <v>151</v>
      </c>
      <c r="C1149" s="178" t="s">
        <v>6523</v>
      </c>
      <c r="D1149" s="178" t="s">
        <v>6746</v>
      </c>
      <c r="E1149" s="179">
        <v>41222</v>
      </c>
      <c r="F1149" s="180">
        <v>0</v>
      </c>
      <c r="G1149" s="180">
        <v>176800.44</v>
      </c>
      <c r="H1149" s="180">
        <v>104882.93</v>
      </c>
      <c r="I1149" s="180">
        <f t="shared" si="34"/>
        <v>281683.37</v>
      </c>
      <c r="J1149" s="177" t="str">
        <f t="shared" si="35"/>
        <v>Date &gt; 1920</v>
      </c>
    </row>
    <row r="1150" spans="1:10" x14ac:dyDescent="0.3">
      <c r="A1150" s="178" t="s">
        <v>3371</v>
      </c>
      <c r="B1150" s="178" t="s">
        <v>151</v>
      </c>
      <c r="C1150" s="178" t="s">
        <v>6523</v>
      </c>
      <c r="D1150" s="178" t="s">
        <v>6746</v>
      </c>
      <c r="E1150" s="179">
        <v>41277</v>
      </c>
      <c r="F1150" s="180">
        <v>0</v>
      </c>
      <c r="G1150" s="180">
        <v>892527.3</v>
      </c>
      <c r="H1150" s="180">
        <v>664018.31999999995</v>
      </c>
      <c r="I1150" s="180">
        <f t="shared" si="34"/>
        <v>1556545.62</v>
      </c>
      <c r="J1150" s="177" t="str">
        <f t="shared" si="35"/>
        <v>Date &gt; 1920</v>
      </c>
    </row>
    <row r="1151" spans="1:10" x14ac:dyDescent="0.3">
      <c r="A1151" s="178" t="s">
        <v>3371</v>
      </c>
      <c r="B1151" s="178" t="s">
        <v>151</v>
      </c>
      <c r="C1151" s="178" t="s">
        <v>6523</v>
      </c>
      <c r="D1151" s="178" t="s">
        <v>6747</v>
      </c>
      <c r="E1151" s="179">
        <v>41344</v>
      </c>
      <c r="F1151" s="180">
        <v>399293</v>
      </c>
      <c r="G1151" s="180">
        <v>0</v>
      </c>
      <c r="H1151" s="180">
        <v>133098.45000000001</v>
      </c>
      <c r="I1151" s="180">
        <f t="shared" si="34"/>
        <v>532391.44999999995</v>
      </c>
      <c r="J1151" s="177" t="str">
        <f t="shared" si="35"/>
        <v>Date &gt; 1920</v>
      </c>
    </row>
    <row r="1152" spans="1:10" x14ac:dyDescent="0.3">
      <c r="A1152" s="178" t="s">
        <v>3371</v>
      </c>
      <c r="B1152" s="178" t="s">
        <v>151</v>
      </c>
      <c r="C1152" s="178" t="s">
        <v>6523</v>
      </c>
      <c r="D1152" s="178" t="s">
        <v>6747</v>
      </c>
      <c r="E1152" s="179">
        <v>41649</v>
      </c>
      <c r="F1152" s="180">
        <v>225082</v>
      </c>
      <c r="G1152" s="180">
        <v>0</v>
      </c>
      <c r="H1152" s="180">
        <v>98151.55</v>
      </c>
      <c r="I1152" s="180">
        <f t="shared" si="34"/>
        <v>323233.55</v>
      </c>
      <c r="J1152" s="177" t="str">
        <f t="shared" si="35"/>
        <v>Date &gt; 1920</v>
      </c>
    </row>
    <row r="1153" spans="1:10" x14ac:dyDescent="0.3">
      <c r="A1153" s="178" t="s">
        <v>3371</v>
      </c>
      <c r="B1153" s="178" t="s">
        <v>151</v>
      </c>
      <c r="C1153" s="178" t="s">
        <v>6523</v>
      </c>
      <c r="D1153" s="178" t="s">
        <v>6747</v>
      </c>
      <c r="E1153" s="179">
        <v>42359</v>
      </c>
      <c r="F1153" s="180">
        <v>30000</v>
      </c>
      <c r="G1153" s="180">
        <v>0</v>
      </c>
      <c r="H1153" s="180">
        <v>0</v>
      </c>
      <c r="I1153" s="180">
        <f t="shared" si="34"/>
        <v>30000</v>
      </c>
      <c r="J1153" s="177" t="str">
        <f t="shared" si="35"/>
        <v>Date &gt; 1920</v>
      </c>
    </row>
    <row r="1154" spans="1:10" x14ac:dyDescent="0.3">
      <c r="A1154" s="178" t="s">
        <v>3371</v>
      </c>
      <c r="B1154" s="178" t="s">
        <v>151</v>
      </c>
      <c r="C1154" s="178" t="s">
        <v>6523</v>
      </c>
      <c r="D1154" s="178" t="s">
        <v>6747</v>
      </c>
      <c r="E1154" s="179">
        <v>42538</v>
      </c>
      <c r="F1154" s="180">
        <v>39375</v>
      </c>
      <c r="G1154" s="180">
        <v>0</v>
      </c>
      <c r="H1154" s="180">
        <v>0</v>
      </c>
      <c r="I1154" s="180">
        <f t="shared" si="34"/>
        <v>39375</v>
      </c>
      <c r="J1154" s="177" t="str">
        <f t="shared" si="35"/>
        <v>Date &gt; 1920</v>
      </c>
    </row>
    <row r="1155" spans="1:10" x14ac:dyDescent="0.3">
      <c r="A1155" s="178" t="s">
        <v>3371</v>
      </c>
      <c r="B1155" s="178" t="s">
        <v>151</v>
      </c>
      <c r="C1155" s="178" t="s">
        <v>6523</v>
      </c>
      <c r="D1155" s="178" t="s">
        <v>6748</v>
      </c>
      <c r="E1155" s="179">
        <v>42066</v>
      </c>
      <c r="F1155" s="180">
        <v>2232499</v>
      </c>
      <c r="G1155" s="180">
        <v>0</v>
      </c>
      <c r="H1155" s="180">
        <v>917830.14</v>
      </c>
      <c r="I1155" s="180">
        <f t="shared" si="34"/>
        <v>3150329.14</v>
      </c>
      <c r="J1155" s="177" t="str">
        <f t="shared" si="35"/>
        <v>Date &gt; 1920</v>
      </c>
    </row>
    <row r="1156" spans="1:10" x14ac:dyDescent="0.3">
      <c r="A1156" s="178" t="s">
        <v>3371</v>
      </c>
      <c r="B1156" s="178" t="s">
        <v>151</v>
      </c>
      <c r="C1156" s="178" t="s">
        <v>6523</v>
      </c>
      <c r="D1156" s="178" t="s">
        <v>6748</v>
      </c>
      <c r="E1156" s="179">
        <v>42507</v>
      </c>
      <c r="F1156" s="180">
        <v>2064674</v>
      </c>
      <c r="G1156" s="180">
        <v>0</v>
      </c>
      <c r="H1156" s="180">
        <v>777269.65</v>
      </c>
      <c r="I1156" s="180">
        <f t="shared" si="34"/>
        <v>2841943.65</v>
      </c>
      <c r="J1156" s="177" t="str">
        <f t="shared" si="35"/>
        <v>Date &gt; 1920</v>
      </c>
    </row>
    <row r="1157" spans="1:10" x14ac:dyDescent="0.3">
      <c r="A1157" s="178" t="s">
        <v>3371</v>
      </c>
      <c r="B1157" s="178" t="s">
        <v>151</v>
      </c>
      <c r="C1157" s="178" t="s">
        <v>6523</v>
      </c>
      <c r="D1157" s="178" t="s">
        <v>6749</v>
      </c>
      <c r="E1157" s="179">
        <v>42093</v>
      </c>
      <c r="F1157" s="180">
        <v>428042</v>
      </c>
      <c r="G1157" s="180">
        <v>0</v>
      </c>
      <c r="H1157" s="180">
        <v>142680.82999999999</v>
      </c>
      <c r="I1157" s="180">
        <f t="shared" ref="I1157:I1220" si="36">SUM(F1157:H1157)</f>
        <v>570722.82999999996</v>
      </c>
      <c r="J1157" s="177" t="str">
        <f t="shared" ref="J1157:J1220" si="37">IF(OR(YEAR(E1157)&gt; 1920, ISBLANK(E1157)), "Date &gt; 1920", "Sketchy date")</f>
        <v>Date &gt; 1920</v>
      </c>
    </row>
    <row r="1158" spans="1:10" x14ac:dyDescent="0.3">
      <c r="A1158" s="178" t="s">
        <v>3371</v>
      </c>
      <c r="B1158" s="178" t="s">
        <v>151</v>
      </c>
      <c r="C1158" s="178" t="s">
        <v>6523</v>
      </c>
      <c r="D1158" s="178" t="s">
        <v>6750</v>
      </c>
      <c r="E1158" s="179">
        <v>42093</v>
      </c>
      <c r="F1158" s="180">
        <v>285294</v>
      </c>
      <c r="G1158" s="180">
        <v>0</v>
      </c>
      <c r="H1158" s="180">
        <v>118890.22</v>
      </c>
      <c r="I1158" s="180">
        <f t="shared" si="36"/>
        <v>404184.22</v>
      </c>
      <c r="J1158" s="177" t="str">
        <f t="shared" si="37"/>
        <v>Date &gt; 1920</v>
      </c>
    </row>
    <row r="1159" spans="1:10" x14ac:dyDescent="0.3">
      <c r="A1159" s="178" t="s">
        <v>3371</v>
      </c>
      <c r="B1159" s="178" t="s">
        <v>151</v>
      </c>
      <c r="C1159" s="178" t="s">
        <v>6523</v>
      </c>
      <c r="D1159" s="178" t="s">
        <v>6751</v>
      </c>
      <c r="E1159" s="179">
        <v>42093</v>
      </c>
      <c r="F1159" s="180">
        <v>61945</v>
      </c>
      <c r="G1159" s="180">
        <v>0</v>
      </c>
      <c r="H1159" s="180">
        <v>31803.1</v>
      </c>
      <c r="I1159" s="180">
        <f t="shared" si="36"/>
        <v>93748.1</v>
      </c>
      <c r="J1159" s="177" t="str">
        <f t="shared" si="37"/>
        <v>Date &gt; 1920</v>
      </c>
    </row>
    <row r="1160" spans="1:10" x14ac:dyDescent="0.3">
      <c r="A1160" s="178" t="s">
        <v>3371</v>
      </c>
      <c r="B1160" s="178" t="s">
        <v>151</v>
      </c>
      <c r="C1160" s="178" t="s">
        <v>6523</v>
      </c>
      <c r="D1160" s="178" t="s">
        <v>6752</v>
      </c>
      <c r="E1160" s="179">
        <v>42093</v>
      </c>
      <c r="F1160" s="180">
        <v>1027756</v>
      </c>
      <c r="G1160" s="180">
        <v>0</v>
      </c>
      <c r="H1160" s="180">
        <v>342585.75</v>
      </c>
      <c r="I1160" s="180">
        <f t="shared" si="36"/>
        <v>1370341.75</v>
      </c>
      <c r="J1160" s="177" t="str">
        <f t="shared" si="37"/>
        <v>Date &gt; 1920</v>
      </c>
    </row>
    <row r="1161" spans="1:10" x14ac:dyDescent="0.3">
      <c r="A1161" s="178" t="s">
        <v>3371</v>
      </c>
      <c r="B1161" s="178" t="s">
        <v>151</v>
      </c>
      <c r="C1161" s="178" t="s">
        <v>6523</v>
      </c>
      <c r="D1161" s="178" t="s">
        <v>6752</v>
      </c>
      <c r="E1161" s="179">
        <v>42507</v>
      </c>
      <c r="F1161" s="180">
        <v>975632</v>
      </c>
      <c r="G1161" s="180">
        <v>0</v>
      </c>
      <c r="H1161" s="180">
        <v>325211.5</v>
      </c>
      <c r="I1161" s="180">
        <f t="shared" si="36"/>
        <v>1300843.5</v>
      </c>
      <c r="J1161" s="177" t="str">
        <f t="shared" si="37"/>
        <v>Date &gt; 1920</v>
      </c>
    </row>
    <row r="1162" spans="1:10" x14ac:dyDescent="0.3">
      <c r="A1162" s="178" t="s">
        <v>3371</v>
      </c>
      <c r="B1162" s="178" t="s">
        <v>151</v>
      </c>
      <c r="C1162" s="178" t="s">
        <v>6523</v>
      </c>
      <c r="D1162" s="178" t="s">
        <v>6753</v>
      </c>
      <c r="E1162" s="179">
        <v>41220</v>
      </c>
      <c r="F1162" s="180">
        <v>1113395</v>
      </c>
      <c r="G1162" s="180">
        <v>0</v>
      </c>
      <c r="H1162" s="180">
        <v>372942.39</v>
      </c>
      <c r="I1162" s="180">
        <f t="shared" si="36"/>
        <v>1486337.3900000001</v>
      </c>
      <c r="J1162" s="177" t="str">
        <f t="shared" si="37"/>
        <v>Date &gt; 1920</v>
      </c>
    </row>
    <row r="1163" spans="1:10" x14ac:dyDescent="0.3">
      <c r="A1163" s="178" t="s">
        <v>3371</v>
      </c>
      <c r="B1163" s="178" t="s">
        <v>151</v>
      </c>
      <c r="C1163" s="178" t="s">
        <v>6523</v>
      </c>
      <c r="D1163" s="178" t="s">
        <v>6753</v>
      </c>
      <c r="E1163" s="179">
        <v>41596</v>
      </c>
      <c r="F1163" s="180">
        <v>2354953</v>
      </c>
      <c r="G1163" s="180">
        <v>0</v>
      </c>
      <c r="H1163" s="180">
        <v>872219.59</v>
      </c>
      <c r="I1163" s="180">
        <f t="shared" si="36"/>
        <v>3227172.59</v>
      </c>
      <c r="J1163" s="177" t="str">
        <f t="shared" si="37"/>
        <v>Date &gt; 1920</v>
      </c>
    </row>
    <row r="1164" spans="1:10" x14ac:dyDescent="0.3">
      <c r="A1164" s="178" t="s">
        <v>3371</v>
      </c>
      <c r="B1164" s="178" t="s">
        <v>151</v>
      </c>
      <c r="C1164" s="178" t="s">
        <v>6523</v>
      </c>
      <c r="D1164" s="178" t="s">
        <v>6753</v>
      </c>
      <c r="E1164" s="179">
        <v>42101</v>
      </c>
      <c r="F1164" s="180">
        <v>567188</v>
      </c>
      <c r="G1164" s="180">
        <v>0</v>
      </c>
      <c r="H1164" s="180">
        <v>308628.06</v>
      </c>
      <c r="I1164" s="180">
        <f t="shared" si="36"/>
        <v>875816.06</v>
      </c>
      <c r="J1164" s="177" t="str">
        <f t="shared" si="37"/>
        <v>Date &gt; 1920</v>
      </c>
    </row>
    <row r="1165" spans="1:10" x14ac:dyDescent="0.3">
      <c r="A1165" s="178" t="s">
        <v>3371</v>
      </c>
      <c r="B1165" s="178" t="s">
        <v>151</v>
      </c>
      <c r="C1165" s="178" t="s">
        <v>6523</v>
      </c>
      <c r="D1165" s="178" t="s">
        <v>6753</v>
      </c>
      <c r="E1165" s="179">
        <v>42513</v>
      </c>
      <c r="F1165" s="180">
        <v>4308</v>
      </c>
      <c r="G1165" s="180">
        <v>0</v>
      </c>
      <c r="H1165" s="180">
        <v>22243.14</v>
      </c>
      <c r="I1165" s="180">
        <f t="shared" si="36"/>
        <v>26551.14</v>
      </c>
      <c r="J1165" s="177" t="str">
        <f t="shared" si="37"/>
        <v>Date &gt; 1920</v>
      </c>
    </row>
    <row r="1166" spans="1:10" x14ac:dyDescent="0.3">
      <c r="A1166" s="178" t="s">
        <v>3371</v>
      </c>
      <c r="B1166" s="178" t="s">
        <v>151</v>
      </c>
      <c r="C1166" s="178" t="s">
        <v>6523</v>
      </c>
      <c r="D1166" s="178" t="s">
        <v>6753</v>
      </c>
      <c r="E1166" s="179">
        <v>42513</v>
      </c>
      <c r="F1166" s="180">
        <v>1417630</v>
      </c>
      <c r="G1166" s="180">
        <v>0</v>
      </c>
      <c r="H1166" s="180">
        <v>554010.84</v>
      </c>
      <c r="I1166" s="180">
        <f t="shared" si="36"/>
        <v>1971640.8399999999</v>
      </c>
      <c r="J1166" s="177" t="str">
        <f t="shared" si="37"/>
        <v>Date &gt; 1920</v>
      </c>
    </row>
    <row r="1167" spans="1:10" x14ac:dyDescent="0.3">
      <c r="A1167" s="178" t="s">
        <v>3371</v>
      </c>
      <c r="B1167" s="178" t="s">
        <v>151</v>
      </c>
      <c r="C1167" s="178" t="s">
        <v>6523</v>
      </c>
      <c r="D1167" s="178" t="s">
        <v>6754</v>
      </c>
      <c r="E1167" s="179">
        <v>42010</v>
      </c>
      <c r="F1167" s="180">
        <v>0</v>
      </c>
      <c r="G1167" s="180">
        <v>1925000</v>
      </c>
      <c r="H1167" s="180">
        <v>1352998.65</v>
      </c>
      <c r="I1167" s="180">
        <f t="shared" si="36"/>
        <v>3277998.65</v>
      </c>
      <c r="J1167" s="177" t="str">
        <f t="shared" si="37"/>
        <v>Date &gt; 1920</v>
      </c>
    </row>
    <row r="1168" spans="1:10" x14ac:dyDescent="0.3">
      <c r="A1168" s="178" t="s">
        <v>3371</v>
      </c>
      <c r="B1168" s="178" t="s">
        <v>151</v>
      </c>
      <c r="C1168" s="178" t="s">
        <v>6523</v>
      </c>
      <c r="D1168" s="178" t="s">
        <v>6755</v>
      </c>
      <c r="E1168" s="179">
        <v>41631</v>
      </c>
      <c r="F1168" s="180">
        <v>3929929</v>
      </c>
      <c r="G1168" s="180">
        <v>0</v>
      </c>
      <c r="H1168" s="180">
        <v>1935422.6</v>
      </c>
      <c r="I1168" s="180">
        <f t="shared" si="36"/>
        <v>5865351.5999999996</v>
      </c>
      <c r="J1168" s="177" t="str">
        <f t="shared" si="37"/>
        <v>Date &gt; 1920</v>
      </c>
    </row>
    <row r="1169" spans="1:10" x14ac:dyDescent="0.3">
      <c r="A1169" s="178" t="s">
        <v>3371</v>
      </c>
      <c r="B1169" s="178" t="s">
        <v>151</v>
      </c>
      <c r="C1169" s="178" t="s">
        <v>6523</v>
      </c>
      <c r="D1169" s="178" t="s">
        <v>6755</v>
      </c>
      <c r="E1169" s="179">
        <v>42088</v>
      </c>
      <c r="F1169" s="180">
        <v>1205557</v>
      </c>
      <c r="G1169" s="180">
        <v>0</v>
      </c>
      <c r="H1169" s="180">
        <v>772540.26</v>
      </c>
      <c r="I1169" s="180">
        <f t="shared" si="36"/>
        <v>1978097.26</v>
      </c>
      <c r="J1169" s="177" t="str">
        <f t="shared" si="37"/>
        <v>Date &gt; 1920</v>
      </c>
    </row>
    <row r="1170" spans="1:10" x14ac:dyDescent="0.3">
      <c r="A1170" s="178" t="s">
        <v>3371</v>
      </c>
      <c r="B1170" s="178" t="s">
        <v>151</v>
      </c>
      <c r="C1170" s="178" t="s">
        <v>6523</v>
      </c>
      <c r="D1170" s="178" t="s">
        <v>6755</v>
      </c>
      <c r="E1170" s="179">
        <v>42653</v>
      </c>
      <c r="F1170" s="180">
        <v>1034611</v>
      </c>
      <c r="G1170" s="180">
        <v>0</v>
      </c>
      <c r="H1170" s="180">
        <v>684176.27</v>
      </c>
      <c r="I1170" s="180">
        <f t="shared" si="36"/>
        <v>1718787.27</v>
      </c>
      <c r="J1170" s="177" t="str">
        <f t="shared" si="37"/>
        <v>Date &gt; 1920</v>
      </c>
    </row>
    <row r="1171" spans="1:10" x14ac:dyDescent="0.3">
      <c r="A1171" s="178" t="s">
        <v>3371</v>
      </c>
      <c r="B1171" s="178" t="s">
        <v>151</v>
      </c>
      <c r="C1171" s="178" t="s">
        <v>6523</v>
      </c>
      <c r="D1171" s="178" t="s">
        <v>6755</v>
      </c>
      <c r="E1171" s="179">
        <v>42929</v>
      </c>
      <c r="F1171" s="180">
        <v>297359</v>
      </c>
      <c r="G1171" s="180">
        <v>0</v>
      </c>
      <c r="H1171" s="180">
        <v>14847.3</v>
      </c>
      <c r="I1171" s="180">
        <f t="shared" si="36"/>
        <v>312206.3</v>
      </c>
      <c r="J1171" s="177" t="str">
        <f t="shared" si="37"/>
        <v>Date &gt; 1920</v>
      </c>
    </row>
    <row r="1172" spans="1:10" x14ac:dyDescent="0.3">
      <c r="A1172" s="178" t="s">
        <v>3371</v>
      </c>
      <c r="B1172" s="178" t="s">
        <v>151</v>
      </c>
      <c r="C1172" s="178" t="s">
        <v>6523</v>
      </c>
      <c r="D1172" s="178" t="s">
        <v>6756</v>
      </c>
      <c r="E1172" s="179">
        <v>41897</v>
      </c>
      <c r="F1172" s="180">
        <v>928842</v>
      </c>
      <c r="G1172" s="180">
        <v>0</v>
      </c>
      <c r="H1172" s="180">
        <v>544692.47999999998</v>
      </c>
      <c r="I1172" s="180">
        <f t="shared" si="36"/>
        <v>1473534.48</v>
      </c>
      <c r="J1172" s="177" t="str">
        <f t="shared" si="37"/>
        <v>Date &gt; 1920</v>
      </c>
    </row>
    <row r="1173" spans="1:10" x14ac:dyDescent="0.3">
      <c r="A1173" s="178" t="s">
        <v>3371</v>
      </c>
      <c r="B1173" s="178" t="s">
        <v>151</v>
      </c>
      <c r="C1173" s="178" t="s">
        <v>6523</v>
      </c>
      <c r="D1173" s="178" t="s">
        <v>6756</v>
      </c>
      <c r="E1173" s="179">
        <v>42443</v>
      </c>
      <c r="F1173" s="180">
        <v>69006</v>
      </c>
      <c r="G1173" s="180">
        <v>0</v>
      </c>
      <c r="H1173" s="180">
        <v>0</v>
      </c>
      <c r="I1173" s="180">
        <f t="shared" si="36"/>
        <v>69006</v>
      </c>
      <c r="J1173" s="177" t="str">
        <f t="shared" si="37"/>
        <v>Date &gt; 1920</v>
      </c>
    </row>
    <row r="1174" spans="1:10" x14ac:dyDescent="0.3">
      <c r="A1174" s="178" t="s">
        <v>3371</v>
      </c>
      <c r="B1174" s="178" t="s">
        <v>151</v>
      </c>
      <c r="C1174" s="178" t="s">
        <v>6523</v>
      </c>
      <c r="D1174" s="178" t="s">
        <v>6757</v>
      </c>
      <c r="E1174" s="179">
        <v>41893</v>
      </c>
      <c r="F1174" s="180">
        <v>30851</v>
      </c>
      <c r="G1174" s="180">
        <v>0</v>
      </c>
      <c r="H1174" s="180">
        <v>10284.379999999999</v>
      </c>
      <c r="I1174" s="180">
        <f t="shared" si="36"/>
        <v>41135.379999999997</v>
      </c>
      <c r="J1174" s="177" t="str">
        <f t="shared" si="37"/>
        <v>Date &gt; 1920</v>
      </c>
    </row>
    <row r="1175" spans="1:10" x14ac:dyDescent="0.3">
      <c r="A1175" s="178" t="s">
        <v>3371</v>
      </c>
      <c r="B1175" s="178" t="s">
        <v>151</v>
      </c>
      <c r="C1175" s="178" t="s">
        <v>6523</v>
      </c>
      <c r="D1175" s="178" t="s">
        <v>6757</v>
      </c>
      <c r="E1175" s="179">
        <v>42284</v>
      </c>
      <c r="F1175" s="180">
        <v>162863</v>
      </c>
      <c r="G1175" s="180">
        <v>0</v>
      </c>
      <c r="H1175" s="180">
        <v>54287.71</v>
      </c>
      <c r="I1175" s="180">
        <f t="shared" si="36"/>
        <v>217150.71</v>
      </c>
      <c r="J1175" s="177" t="str">
        <f t="shared" si="37"/>
        <v>Date &gt; 1920</v>
      </c>
    </row>
    <row r="1176" spans="1:10" x14ac:dyDescent="0.3">
      <c r="A1176" s="178" t="s">
        <v>3371</v>
      </c>
      <c r="B1176" s="178" t="s">
        <v>151</v>
      </c>
      <c r="C1176" s="178" t="s">
        <v>6523</v>
      </c>
      <c r="D1176" s="178" t="s">
        <v>6757</v>
      </c>
      <c r="E1176" s="179">
        <v>42404</v>
      </c>
      <c r="F1176" s="180">
        <v>89516</v>
      </c>
      <c r="G1176" s="180">
        <v>0</v>
      </c>
      <c r="H1176" s="180">
        <v>29838.04</v>
      </c>
      <c r="I1176" s="180">
        <f t="shared" si="36"/>
        <v>119354.04000000001</v>
      </c>
      <c r="J1176" s="177" t="str">
        <f t="shared" si="37"/>
        <v>Date &gt; 1920</v>
      </c>
    </row>
    <row r="1177" spans="1:10" x14ac:dyDescent="0.3">
      <c r="A1177" s="178" t="s">
        <v>3371</v>
      </c>
      <c r="B1177" s="178" t="s">
        <v>151</v>
      </c>
      <c r="C1177" s="178" t="s">
        <v>6523</v>
      </c>
      <c r="D1177" s="178" t="s">
        <v>6757</v>
      </c>
      <c r="E1177" s="179">
        <v>42563</v>
      </c>
      <c r="F1177" s="180">
        <v>122781</v>
      </c>
      <c r="G1177" s="180">
        <v>0</v>
      </c>
      <c r="H1177" s="180">
        <v>40927.050000000003</v>
      </c>
      <c r="I1177" s="180">
        <f t="shared" si="36"/>
        <v>163708.04999999999</v>
      </c>
      <c r="J1177" s="177" t="str">
        <f t="shared" si="37"/>
        <v>Date &gt; 1920</v>
      </c>
    </row>
    <row r="1178" spans="1:10" x14ac:dyDescent="0.3">
      <c r="A1178" s="178" t="s">
        <v>3371</v>
      </c>
      <c r="B1178" s="178" t="s">
        <v>151</v>
      </c>
      <c r="C1178" s="178" t="s">
        <v>6523</v>
      </c>
      <c r="D1178" s="178" t="s">
        <v>6757</v>
      </c>
      <c r="E1178" s="179">
        <v>42846</v>
      </c>
      <c r="F1178" s="180">
        <v>51750</v>
      </c>
      <c r="G1178" s="180">
        <v>0</v>
      </c>
      <c r="H1178" s="180">
        <v>0</v>
      </c>
      <c r="I1178" s="180">
        <f t="shared" si="36"/>
        <v>51750</v>
      </c>
      <c r="J1178" s="177" t="str">
        <f t="shared" si="37"/>
        <v>Date &gt; 1920</v>
      </c>
    </row>
    <row r="1179" spans="1:10" x14ac:dyDescent="0.3">
      <c r="A1179" s="178" t="s">
        <v>3371</v>
      </c>
      <c r="B1179" s="178" t="s">
        <v>151</v>
      </c>
      <c r="C1179" s="178" t="s">
        <v>6523</v>
      </c>
      <c r="D1179" s="178" t="s">
        <v>6757</v>
      </c>
      <c r="E1179" s="179">
        <v>42846</v>
      </c>
      <c r="F1179" s="180">
        <v>59739</v>
      </c>
      <c r="G1179" s="180">
        <v>0</v>
      </c>
      <c r="H1179" s="180">
        <v>37162.82</v>
      </c>
      <c r="I1179" s="180">
        <f t="shared" si="36"/>
        <v>96901.82</v>
      </c>
      <c r="J1179" s="177" t="str">
        <f t="shared" si="37"/>
        <v>Date &gt; 1920</v>
      </c>
    </row>
    <row r="1180" spans="1:10" x14ac:dyDescent="0.3">
      <c r="A1180" s="178" t="s">
        <v>3371</v>
      </c>
      <c r="B1180" s="178" t="s">
        <v>151</v>
      </c>
      <c r="C1180" s="178" t="s">
        <v>6523</v>
      </c>
      <c r="D1180" s="178" t="s">
        <v>6758</v>
      </c>
      <c r="E1180" s="179">
        <v>42039</v>
      </c>
      <c r="F1180" s="180">
        <v>1264555</v>
      </c>
      <c r="G1180" s="180">
        <v>0</v>
      </c>
      <c r="H1180" s="180">
        <v>509201.85</v>
      </c>
      <c r="I1180" s="180">
        <f t="shared" si="36"/>
        <v>1773756.85</v>
      </c>
      <c r="J1180" s="177" t="str">
        <f t="shared" si="37"/>
        <v>Date &gt; 1920</v>
      </c>
    </row>
    <row r="1181" spans="1:10" x14ac:dyDescent="0.3">
      <c r="A1181" s="178" t="s">
        <v>3371</v>
      </c>
      <c r="B1181" s="178" t="s">
        <v>151</v>
      </c>
      <c r="C1181" s="178" t="s">
        <v>6523</v>
      </c>
      <c r="D1181" s="178" t="s">
        <v>6758</v>
      </c>
      <c r="E1181" s="179">
        <v>42633</v>
      </c>
      <c r="F1181" s="180">
        <v>838863</v>
      </c>
      <c r="G1181" s="180">
        <v>0</v>
      </c>
      <c r="H1181" s="180">
        <v>580702.68000000005</v>
      </c>
      <c r="I1181" s="180">
        <f t="shared" si="36"/>
        <v>1419565.6800000002</v>
      </c>
      <c r="J1181" s="177" t="str">
        <f t="shared" si="37"/>
        <v>Date &gt; 1920</v>
      </c>
    </row>
    <row r="1182" spans="1:10" x14ac:dyDescent="0.3">
      <c r="A1182" s="178" t="s">
        <v>3371</v>
      </c>
      <c r="B1182" s="178" t="s">
        <v>151</v>
      </c>
      <c r="C1182" s="178" t="s">
        <v>6523</v>
      </c>
      <c r="D1182" s="178" t="s">
        <v>6758</v>
      </c>
      <c r="E1182" s="179">
        <v>42755</v>
      </c>
      <c r="F1182" s="180">
        <v>184580</v>
      </c>
      <c r="G1182" s="180">
        <v>0</v>
      </c>
      <c r="H1182" s="180">
        <v>0</v>
      </c>
      <c r="I1182" s="180">
        <f t="shared" si="36"/>
        <v>184580</v>
      </c>
      <c r="J1182" s="177" t="str">
        <f t="shared" si="37"/>
        <v>Date &gt; 1920</v>
      </c>
    </row>
    <row r="1183" spans="1:10" x14ac:dyDescent="0.3">
      <c r="A1183" s="178" t="s">
        <v>3371</v>
      </c>
      <c r="B1183" s="178" t="s">
        <v>151</v>
      </c>
      <c r="C1183" s="178" t="s">
        <v>6523</v>
      </c>
      <c r="D1183" s="178" t="s">
        <v>6759</v>
      </c>
      <c r="E1183" s="179">
        <v>28454</v>
      </c>
      <c r="F1183" s="180">
        <v>106874.98</v>
      </c>
      <c r="G1183" s="180">
        <v>12043.05</v>
      </c>
      <c r="H1183" s="180">
        <v>21669.91</v>
      </c>
      <c r="I1183" s="180">
        <f t="shared" si="36"/>
        <v>140587.94</v>
      </c>
      <c r="J1183" s="177" t="str">
        <f t="shared" si="37"/>
        <v>Date &gt; 1920</v>
      </c>
    </row>
    <row r="1184" spans="1:10" x14ac:dyDescent="0.3">
      <c r="A1184" s="178" t="s">
        <v>3371</v>
      </c>
      <c r="B1184" s="178" t="s">
        <v>151</v>
      </c>
      <c r="C1184" s="178" t="s">
        <v>6523</v>
      </c>
      <c r="D1184" s="178" t="s">
        <v>6760</v>
      </c>
      <c r="E1184" s="179">
        <v>42247</v>
      </c>
      <c r="F1184" s="180">
        <v>134325</v>
      </c>
      <c r="G1184" s="180">
        <v>0</v>
      </c>
      <c r="H1184" s="180">
        <v>49750</v>
      </c>
      <c r="I1184" s="180">
        <f t="shared" si="36"/>
        <v>184075</v>
      </c>
      <c r="J1184" s="177" t="str">
        <f t="shared" si="37"/>
        <v>Date &gt; 1920</v>
      </c>
    </row>
    <row r="1185" spans="1:10" x14ac:dyDescent="0.3">
      <c r="A1185" s="178" t="s">
        <v>3371</v>
      </c>
      <c r="B1185" s="178" t="s">
        <v>151</v>
      </c>
      <c r="C1185" s="178" t="s">
        <v>6523</v>
      </c>
      <c r="D1185" s="178" t="s">
        <v>6760</v>
      </c>
      <c r="E1185" s="179">
        <v>42306</v>
      </c>
      <c r="F1185" s="180">
        <v>14925</v>
      </c>
      <c r="G1185" s="180">
        <v>0</v>
      </c>
      <c r="H1185" s="180">
        <v>0</v>
      </c>
      <c r="I1185" s="180">
        <f t="shared" si="36"/>
        <v>14925</v>
      </c>
      <c r="J1185" s="177" t="str">
        <f t="shared" si="37"/>
        <v>Date &gt; 1920</v>
      </c>
    </row>
    <row r="1186" spans="1:10" x14ac:dyDescent="0.3">
      <c r="A1186" s="178" t="s">
        <v>3371</v>
      </c>
      <c r="B1186" s="178" t="s">
        <v>151</v>
      </c>
      <c r="C1186" s="178" t="s">
        <v>6523</v>
      </c>
      <c r="D1186" s="178" t="s">
        <v>6761</v>
      </c>
      <c r="E1186" s="179">
        <v>42404</v>
      </c>
      <c r="F1186" s="180">
        <v>4345301</v>
      </c>
      <c r="G1186" s="180">
        <v>0</v>
      </c>
      <c r="H1186" s="180">
        <v>2360713.0099999998</v>
      </c>
      <c r="I1186" s="180">
        <f t="shared" si="36"/>
        <v>6706014.0099999998</v>
      </c>
      <c r="J1186" s="177" t="str">
        <f t="shared" si="37"/>
        <v>Date &gt; 1920</v>
      </c>
    </row>
    <row r="1187" spans="1:10" x14ac:dyDescent="0.3">
      <c r="A1187" s="178" t="s">
        <v>3371</v>
      </c>
      <c r="B1187" s="178" t="s">
        <v>151</v>
      </c>
      <c r="C1187" s="178" t="s">
        <v>6523</v>
      </c>
      <c r="D1187" s="178" t="s">
        <v>6761</v>
      </c>
      <c r="E1187" s="179">
        <v>42864</v>
      </c>
      <c r="F1187" s="180">
        <v>742385</v>
      </c>
      <c r="G1187" s="180">
        <v>0</v>
      </c>
      <c r="H1187" s="180">
        <v>496965.95</v>
      </c>
      <c r="I1187" s="180">
        <f t="shared" si="36"/>
        <v>1239350.95</v>
      </c>
      <c r="J1187" s="177" t="str">
        <f t="shared" si="37"/>
        <v>Date &gt; 1920</v>
      </c>
    </row>
    <row r="1188" spans="1:10" x14ac:dyDescent="0.3">
      <c r="A1188" s="178" t="s">
        <v>3371</v>
      </c>
      <c r="B1188" s="178" t="s">
        <v>151</v>
      </c>
      <c r="C1188" s="178" t="s">
        <v>6523</v>
      </c>
      <c r="D1188" s="178" t="s">
        <v>6762</v>
      </c>
      <c r="E1188" s="209">
        <v>0</v>
      </c>
      <c r="F1188" s="180">
        <v>0</v>
      </c>
      <c r="G1188" s="180">
        <v>443034.49</v>
      </c>
      <c r="H1188" s="180">
        <v>334828.52</v>
      </c>
      <c r="I1188" s="180">
        <f t="shared" si="36"/>
        <v>777863.01</v>
      </c>
      <c r="J1188" s="177" t="str">
        <f t="shared" si="37"/>
        <v>Sketchy date</v>
      </c>
    </row>
    <row r="1189" spans="1:10" x14ac:dyDescent="0.3">
      <c r="A1189" s="178" t="s">
        <v>3371</v>
      </c>
      <c r="B1189" s="178" t="s">
        <v>151</v>
      </c>
      <c r="C1189" s="178" t="s">
        <v>6523</v>
      </c>
      <c r="D1189" s="178" t="s">
        <v>6762</v>
      </c>
      <c r="E1189" s="179">
        <v>42382</v>
      </c>
      <c r="F1189" s="180">
        <v>0</v>
      </c>
      <c r="G1189" s="180">
        <v>338075.49</v>
      </c>
      <c r="H1189" s="180">
        <v>282539.75</v>
      </c>
      <c r="I1189" s="180">
        <f t="shared" si="36"/>
        <v>620615.24</v>
      </c>
      <c r="J1189" s="177" t="str">
        <f t="shared" si="37"/>
        <v>Date &gt; 1920</v>
      </c>
    </row>
    <row r="1190" spans="1:10" x14ac:dyDescent="0.3">
      <c r="A1190" s="178" t="s">
        <v>3371</v>
      </c>
      <c r="B1190" s="178" t="s">
        <v>151</v>
      </c>
      <c r="C1190" s="178" t="s">
        <v>6523</v>
      </c>
      <c r="D1190" s="178" t="s">
        <v>6762</v>
      </c>
      <c r="E1190" s="179">
        <v>42941</v>
      </c>
      <c r="F1190" s="180">
        <v>0</v>
      </c>
      <c r="G1190" s="180">
        <v>1718889.6</v>
      </c>
      <c r="H1190" s="180">
        <v>1356387.13</v>
      </c>
      <c r="I1190" s="180">
        <f t="shared" si="36"/>
        <v>3075276.73</v>
      </c>
      <c r="J1190" s="177" t="str">
        <f t="shared" si="37"/>
        <v>Date &gt; 1920</v>
      </c>
    </row>
    <row r="1191" spans="1:10" x14ac:dyDescent="0.3">
      <c r="A1191" s="178" t="s">
        <v>3371</v>
      </c>
      <c r="B1191" s="178" t="s">
        <v>151</v>
      </c>
      <c r="C1191" s="178" t="s">
        <v>6523</v>
      </c>
      <c r="D1191" s="178" t="s">
        <v>6763</v>
      </c>
      <c r="E1191" s="179">
        <v>42755</v>
      </c>
      <c r="F1191" s="180">
        <v>444261</v>
      </c>
      <c r="G1191" s="180">
        <v>0</v>
      </c>
      <c r="H1191" s="180">
        <v>163142.20000000001</v>
      </c>
      <c r="I1191" s="180">
        <f t="shared" si="36"/>
        <v>607403.19999999995</v>
      </c>
      <c r="J1191" s="177" t="str">
        <f t="shared" si="37"/>
        <v>Date &gt; 1920</v>
      </c>
    </row>
    <row r="1192" spans="1:10" x14ac:dyDescent="0.3">
      <c r="A1192" s="178" t="s">
        <v>3371</v>
      </c>
      <c r="B1192" s="178" t="s">
        <v>151</v>
      </c>
      <c r="C1192" s="178" t="s">
        <v>6523</v>
      </c>
      <c r="D1192" s="178" t="s">
        <v>6763</v>
      </c>
      <c r="E1192" s="179">
        <v>43244</v>
      </c>
      <c r="F1192" s="180">
        <v>49363</v>
      </c>
      <c r="G1192" s="180">
        <v>0</v>
      </c>
      <c r="H1192" s="180">
        <v>13311.42</v>
      </c>
      <c r="I1192" s="180">
        <f t="shared" si="36"/>
        <v>62674.42</v>
      </c>
      <c r="J1192" s="177" t="str">
        <f t="shared" si="37"/>
        <v>Date &gt; 1920</v>
      </c>
    </row>
    <row r="1193" spans="1:10" x14ac:dyDescent="0.3">
      <c r="A1193" s="178" t="s">
        <v>3371</v>
      </c>
      <c r="B1193" s="178" t="s">
        <v>151</v>
      </c>
      <c r="C1193" s="178" t="s">
        <v>6523</v>
      </c>
      <c r="D1193" s="178" t="s">
        <v>6763</v>
      </c>
      <c r="E1193" s="179">
        <v>43244</v>
      </c>
      <c r="F1193" s="180">
        <v>3572</v>
      </c>
      <c r="G1193" s="180">
        <v>0</v>
      </c>
      <c r="H1193" s="180">
        <v>0</v>
      </c>
      <c r="I1193" s="180">
        <f t="shared" si="36"/>
        <v>3572</v>
      </c>
      <c r="J1193" s="177" t="str">
        <f t="shared" si="37"/>
        <v>Date &gt; 1920</v>
      </c>
    </row>
    <row r="1194" spans="1:10" x14ac:dyDescent="0.3">
      <c r="A1194" s="178" t="s">
        <v>3371</v>
      </c>
      <c r="B1194" s="178" t="s">
        <v>151</v>
      </c>
      <c r="C1194" s="178" t="s">
        <v>6523</v>
      </c>
      <c r="D1194" s="178" t="s">
        <v>6764</v>
      </c>
      <c r="E1194" s="209">
        <v>0</v>
      </c>
      <c r="F1194" s="180">
        <v>0</v>
      </c>
      <c r="G1194" s="180">
        <v>62499.59</v>
      </c>
      <c r="H1194" s="180">
        <v>52105.01</v>
      </c>
      <c r="I1194" s="180">
        <f t="shared" si="36"/>
        <v>114604.6</v>
      </c>
      <c r="J1194" s="177" t="str">
        <f t="shared" si="37"/>
        <v>Sketchy date</v>
      </c>
    </row>
    <row r="1195" spans="1:10" x14ac:dyDescent="0.3">
      <c r="A1195" s="178" t="s">
        <v>3371</v>
      </c>
      <c r="B1195" s="178" t="s">
        <v>151</v>
      </c>
      <c r="C1195" s="178" t="s">
        <v>6523</v>
      </c>
      <c r="D1195" s="178" t="s">
        <v>6764</v>
      </c>
      <c r="E1195" s="179">
        <v>42934</v>
      </c>
      <c r="F1195" s="180">
        <v>0</v>
      </c>
      <c r="G1195" s="180">
        <v>1187500.4099999999</v>
      </c>
      <c r="H1195" s="180">
        <v>989995.16</v>
      </c>
      <c r="I1195" s="180">
        <f t="shared" si="36"/>
        <v>2177495.5699999998</v>
      </c>
      <c r="J1195" s="177" t="str">
        <f t="shared" si="37"/>
        <v>Date &gt; 1920</v>
      </c>
    </row>
    <row r="1196" spans="1:10" x14ac:dyDescent="0.3">
      <c r="A1196" s="178" t="s">
        <v>3371</v>
      </c>
      <c r="B1196" s="178" t="s">
        <v>151</v>
      </c>
      <c r="C1196" s="178" t="s">
        <v>6523</v>
      </c>
      <c r="D1196" s="178" t="s">
        <v>6765</v>
      </c>
      <c r="E1196" s="209">
        <v>0</v>
      </c>
      <c r="F1196" s="180">
        <v>48879</v>
      </c>
      <c r="G1196" s="180">
        <v>0</v>
      </c>
      <c r="H1196" s="180">
        <v>21373.200000000001</v>
      </c>
      <c r="I1196" s="180">
        <f t="shared" si="36"/>
        <v>70252.2</v>
      </c>
      <c r="J1196" s="177" t="str">
        <f t="shared" si="37"/>
        <v>Sketchy date</v>
      </c>
    </row>
    <row r="1197" spans="1:10" x14ac:dyDescent="0.3">
      <c r="A1197" s="178" t="s">
        <v>3371</v>
      </c>
      <c r="B1197" s="178" t="s">
        <v>151</v>
      </c>
      <c r="C1197" s="178" t="s">
        <v>6523</v>
      </c>
      <c r="D1197" s="178" t="s">
        <v>6765</v>
      </c>
      <c r="E1197" s="179">
        <v>43587</v>
      </c>
      <c r="F1197" s="180">
        <v>96240</v>
      </c>
      <c r="G1197" s="180">
        <v>0</v>
      </c>
      <c r="H1197" s="180">
        <v>32080</v>
      </c>
      <c r="I1197" s="180">
        <f t="shared" si="36"/>
        <v>128320</v>
      </c>
      <c r="J1197" s="177" t="str">
        <f t="shared" si="37"/>
        <v>Date &gt; 1920</v>
      </c>
    </row>
    <row r="1198" spans="1:10" x14ac:dyDescent="0.3">
      <c r="A1198" s="178" t="s">
        <v>3371</v>
      </c>
      <c r="B1198" s="178" t="s">
        <v>151</v>
      </c>
      <c r="C1198" s="178" t="s">
        <v>6523</v>
      </c>
      <c r="D1198" s="178" t="s">
        <v>6766</v>
      </c>
      <c r="E1198" s="209">
        <v>0</v>
      </c>
      <c r="F1198" s="180">
        <v>0</v>
      </c>
      <c r="G1198" s="180">
        <v>0</v>
      </c>
      <c r="H1198" s="180">
        <v>719460.24</v>
      </c>
      <c r="I1198" s="180">
        <f t="shared" si="36"/>
        <v>719460.24</v>
      </c>
      <c r="J1198" s="177" t="str">
        <f t="shared" si="37"/>
        <v>Sketchy date</v>
      </c>
    </row>
    <row r="1199" spans="1:10" x14ac:dyDescent="0.3">
      <c r="A1199" s="178" t="s">
        <v>3371</v>
      </c>
      <c r="B1199" s="178" t="s">
        <v>151</v>
      </c>
      <c r="C1199" s="178" t="s">
        <v>6523</v>
      </c>
      <c r="D1199" s="178" t="s">
        <v>6766</v>
      </c>
      <c r="E1199" s="209">
        <v>0</v>
      </c>
      <c r="F1199" s="180">
        <v>0</v>
      </c>
      <c r="G1199" s="180">
        <v>0</v>
      </c>
      <c r="H1199" s="180">
        <v>322308.92</v>
      </c>
      <c r="I1199" s="180">
        <f t="shared" si="36"/>
        <v>322308.92</v>
      </c>
      <c r="J1199" s="177" t="str">
        <f t="shared" si="37"/>
        <v>Sketchy date</v>
      </c>
    </row>
    <row r="1200" spans="1:10" x14ac:dyDescent="0.3">
      <c r="A1200" s="178" t="s">
        <v>3371</v>
      </c>
      <c r="B1200" s="178" t="s">
        <v>151</v>
      </c>
      <c r="C1200" s="178" t="s">
        <v>6523</v>
      </c>
      <c r="D1200" s="178" t="s">
        <v>6767</v>
      </c>
      <c r="E1200" s="209">
        <v>0</v>
      </c>
      <c r="F1200" s="180">
        <v>0</v>
      </c>
      <c r="G1200" s="180">
        <v>0</v>
      </c>
      <c r="H1200" s="180">
        <v>900679.57</v>
      </c>
      <c r="I1200" s="180">
        <f t="shared" si="36"/>
        <v>900679.57</v>
      </c>
      <c r="J1200" s="177" t="str">
        <f t="shared" si="37"/>
        <v>Sketchy date</v>
      </c>
    </row>
    <row r="1201" spans="1:10" x14ac:dyDescent="0.3">
      <c r="A1201" s="178" t="s">
        <v>3371</v>
      </c>
      <c r="B1201" s="178" t="s">
        <v>151</v>
      </c>
      <c r="C1201" s="178" t="s">
        <v>6523</v>
      </c>
      <c r="D1201" s="178" t="s">
        <v>6768</v>
      </c>
      <c r="E1201" s="209">
        <v>0</v>
      </c>
      <c r="F1201" s="180">
        <v>0</v>
      </c>
      <c r="G1201" s="180">
        <v>0</v>
      </c>
      <c r="H1201" s="180">
        <v>525973.61</v>
      </c>
      <c r="I1201" s="180">
        <f t="shared" si="36"/>
        <v>525973.61</v>
      </c>
      <c r="J1201" s="177" t="str">
        <f t="shared" si="37"/>
        <v>Sketchy date</v>
      </c>
    </row>
    <row r="1202" spans="1:10" x14ac:dyDescent="0.3">
      <c r="A1202" s="178" t="s">
        <v>3371</v>
      </c>
      <c r="B1202" s="178" t="s">
        <v>151</v>
      </c>
      <c r="C1202" s="178" t="s">
        <v>6523</v>
      </c>
      <c r="D1202" s="178" t="s">
        <v>6769</v>
      </c>
      <c r="E1202" s="209">
        <v>0</v>
      </c>
      <c r="F1202" s="180">
        <v>0</v>
      </c>
      <c r="G1202" s="180">
        <v>0</v>
      </c>
      <c r="H1202" s="180">
        <v>95061.69</v>
      </c>
      <c r="I1202" s="180">
        <f t="shared" si="36"/>
        <v>95061.69</v>
      </c>
      <c r="J1202" s="177" t="str">
        <f t="shared" si="37"/>
        <v>Sketchy date</v>
      </c>
    </row>
    <row r="1203" spans="1:10" x14ac:dyDescent="0.3">
      <c r="A1203" s="178" t="s">
        <v>3371</v>
      </c>
      <c r="B1203" s="178" t="s">
        <v>151</v>
      </c>
      <c r="C1203" s="178" t="s">
        <v>6523</v>
      </c>
      <c r="D1203" s="178" t="s">
        <v>6769</v>
      </c>
      <c r="E1203" s="209">
        <v>0</v>
      </c>
      <c r="F1203" s="180">
        <v>0</v>
      </c>
      <c r="G1203" s="180">
        <v>0</v>
      </c>
      <c r="H1203" s="180">
        <v>148701.6</v>
      </c>
      <c r="I1203" s="180">
        <f t="shared" si="36"/>
        <v>148701.6</v>
      </c>
      <c r="J1203" s="177" t="str">
        <f t="shared" si="37"/>
        <v>Sketchy date</v>
      </c>
    </row>
    <row r="1204" spans="1:10" x14ac:dyDescent="0.3">
      <c r="A1204" s="178" t="s">
        <v>3371</v>
      </c>
      <c r="B1204" s="178" t="s">
        <v>151</v>
      </c>
      <c r="C1204" s="178" t="s">
        <v>6523</v>
      </c>
      <c r="D1204" s="178" t="s">
        <v>6769</v>
      </c>
      <c r="E1204" s="209">
        <v>0</v>
      </c>
      <c r="F1204" s="180">
        <v>0</v>
      </c>
      <c r="G1204" s="180">
        <v>0</v>
      </c>
      <c r="H1204" s="180">
        <v>138862.71</v>
      </c>
      <c r="I1204" s="180">
        <f t="shared" si="36"/>
        <v>138862.71</v>
      </c>
      <c r="J1204" s="177" t="str">
        <f t="shared" si="37"/>
        <v>Sketchy date</v>
      </c>
    </row>
    <row r="1205" spans="1:10" x14ac:dyDescent="0.3">
      <c r="A1205" s="178" t="s">
        <v>3371</v>
      </c>
      <c r="B1205" s="178" t="s">
        <v>151</v>
      </c>
      <c r="C1205" s="178" t="s">
        <v>6523</v>
      </c>
      <c r="D1205" s="178" t="s">
        <v>6770</v>
      </c>
      <c r="E1205" s="209">
        <v>0</v>
      </c>
      <c r="F1205" s="180">
        <v>161211</v>
      </c>
      <c r="G1205" s="180">
        <v>0</v>
      </c>
      <c r="H1205" s="180">
        <v>95061.69</v>
      </c>
      <c r="I1205" s="180">
        <f t="shared" si="36"/>
        <v>256272.69</v>
      </c>
      <c r="J1205" s="177" t="str">
        <f t="shared" si="37"/>
        <v>Sketchy date</v>
      </c>
    </row>
    <row r="1206" spans="1:10" x14ac:dyDescent="0.3">
      <c r="A1206" s="178" t="s">
        <v>3371</v>
      </c>
      <c r="B1206" s="178" t="s">
        <v>151</v>
      </c>
      <c r="C1206" s="178" t="s">
        <v>6523</v>
      </c>
      <c r="D1206" s="178" t="s">
        <v>6770</v>
      </c>
      <c r="E1206" s="179">
        <v>43999</v>
      </c>
      <c r="F1206" s="180">
        <v>5714726</v>
      </c>
      <c r="G1206" s="180">
        <v>0</v>
      </c>
      <c r="H1206" s="180">
        <v>2294815.02</v>
      </c>
      <c r="I1206" s="180">
        <f t="shared" si="36"/>
        <v>8009541.0199999996</v>
      </c>
      <c r="J1206" s="177" t="str">
        <f t="shared" si="37"/>
        <v>Date &gt; 1920</v>
      </c>
    </row>
    <row r="1207" spans="1:10" x14ac:dyDescent="0.3">
      <c r="A1207" s="178" t="s">
        <v>3371</v>
      </c>
      <c r="B1207" s="178" t="s">
        <v>151</v>
      </c>
      <c r="C1207" s="178" t="s">
        <v>6523</v>
      </c>
      <c r="D1207" s="178" t="s">
        <v>6770</v>
      </c>
      <c r="E1207" s="179">
        <v>44062</v>
      </c>
      <c r="F1207" s="180">
        <v>1383514</v>
      </c>
      <c r="G1207" s="180">
        <v>0</v>
      </c>
      <c r="H1207" s="180">
        <v>461171.63</v>
      </c>
      <c r="I1207" s="180">
        <f t="shared" si="36"/>
        <v>1844685.63</v>
      </c>
      <c r="J1207" s="177" t="str">
        <f t="shared" si="37"/>
        <v>Date &gt; 1920</v>
      </c>
    </row>
    <row r="1208" spans="1:10" x14ac:dyDescent="0.3">
      <c r="A1208" s="178" t="s">
        <v>3371</v>
      </c>
      <c r="B1208" s="178" t="s">
        <v>151</v>
      </c>
      <c r="C1208" s="178" t="s">
        <v>6523</v>
      </c>
      <c r="D1208" s="178" t="s">
        <v>6771</v>
      </c>
      <c r="E1208" s="209">
        <v>0</v>
      </c>
      <c r="F1208" s="180">
        <v>0</v>
      </c>
      <c r="G1208" s="180">
        <v>0</v>
      </c>
      <c r="H1208" s="180">
        <v>57429.48</v>
      </c>
      <c r="I1208" s="180">
        <f t="shared" si="36"/>
        <v>57429.48</v>
      </c>
      <c r="J1208" s="177" t="str">
        <f t="shared" si="37"/>
        <v>Sketchy date</v>
      </c>
    </row>
    <row r="1209" spans="1:10" x14ac:dyDescent="0.3">
      <c r="A1209" s="178" t="s">
        <v>3371</v>
      </c>
      <c r="B1209" s="178" t="s">
        <v>151</v>
      </c>
      <c r="C1209" s="178" t="s">
        <v>6523</v>
      </c>
      <c r="D1209" s="178" t="s">
        <v>6771</v>
      </c>
      <c r="E1209" s="209">
        <v>0</v>
      </c>
      <c r="F1209" s="180">
        <v>0</v>
      </c>
      <c r="G1209" s="180">
        <v>0</v>
      </c>
      <c r="H1209" s="180">
        <v>233226.95</v>
      </c>
      <c r="I1209" s="180">
        <f t="shared" si="36"/>
        <v>233226.95</v>
      </c>
      <c r="J1209" s="177" t="str">
        <f t="shared" si="37"/>
        <v>Sketchy date</v>
      </c>
    </row>
    <row r="1210" spans="1:10" x14ac:dyDescent="0.3">
      <c r="A1210" s="178" t="s">
        <v>3371</v>
      </c>
      <c r="B1210" s="178" t="s">
        <v>151</v>
      </c>
      <c r="C1210" s="178" t="s">
        <v>6523</v>
      </c>
      <c r="D1210" s="178" t="s">
        <v>6772</v>
      </c>
      <c r="E1210" s="209">
        <v>0</v>
      </c>
      <c r="F1210" s="180">
        <v>0</v>
      </c>
      <c r="G1210" s="180">
        <v>0</v>
      </c>
      <c r="H1210" s="180">
        <v>284234.71999999997</v>
      </c>
      <c r="I1210" s="180">
        <f t="shared" si="36"/>
        <v>284234.71999999997</v>
      </c>
      <c r="J1210" s="177" t="str">
        <f t="shared" si="37"/>
        <v>Sketchy date</v>
      </c>
    </row>
    <row r="1211" spans="1:10" x14ac:dyDescent="0.3">
      <c r="A1211" s="178" t="s">
        <v>3371</v>
      </c>
      <c r="B1211" s="178" t="s">
        <v>151</v>
      </c>
      <c r="C1211" s="178" t="s">
        <v>6523</v>
      </c>
      <c r="D1211" s="178" t="s">
        <v>6773</v>
      </c>
      <c r="E1211" s="209">
        <v>0</v>
      </c>
      <c r="F1211" s="180">
        <v>3079740</v>
      </c>
      <c r="G1211" s="180">
        <v>0</v>
      </c>
      <c r="H1211" s="180">
        <v>57429.48</v>
      </c>
      <c r="I1211" s="180">
        <f t="shared" si="36"/>
        <v>3137169.48</v>
      </c>
      <c r="J1211" s="177" t="str">
        <f t="shared" si="37"/>
        <v>Sketchy date</v>
      </c>
    </row>
    <row r="1212" spans="1:10" x14ac:dyDescent="0.3">
      <c r="A1212" s="178" t="s">
        <v>3371</v>
      </c>
      <c r="B1212" s="178" t="s">
        <v>151</v>
      </c>
      <c r="C1212" s="178" t="s">
        <v>6523</v>
      </c>
      <c r="D1212" s="178" t="s">
        <v>6773</v>
      </c>
      <c r="E1212" s="209">
        <v>0</v>
      </c>
      <c r="F1212" s="180">
        <v>3959615</v>
      </c>
      <c r="G1212" s="180">
        <v>0</v>
      </c>
      <c r="H1212" s="180">
        <v>517537.67</v>
      </c>
      <c r="I1212" s="180">
        <f t="shared" si="36"/>
        <v>4477152.67</v>
      </c>
      <c r="J1212" s="177" t="str">
        <f t="shared" si="37"/>
        <v>Sketchy date</v>
      </c>
    </row>
    <row r="1213" spans="1:10" x14ac:dyDescent="0.3">
      <c r="A1213" s="178" t="s">
        <v>3371</v>
      </c>
      <c r="B1213" s="178" t="s">
        <v>151</v>
      </c>
      <c r="C1213" s="178" t="s">
        <v>6523</v>
      </c>
      <c r="D1213" s="178" t="s">
        <v>6774</v>
      </c>
      <c r="E1213" s="209">
        <v>0</v>
      </c>
      <c r="F1213" s="180">
        <v>154515</v>
      </c>
      <c r="G1213" s="180">
        <v>0</v>
      </c>
      <c r="H1213" s="180">
        <v>144324.10999999999</v>
      </c>
      <c r="I1213" s="180">
        <f t="shared" si="36"/>
        <v>298839.11</v>
      </c>
      <c r="J1213" s="177" t="str">
        <f t="shared" si="37"/>
        <v>Sketchy date</v>
      </c>
    </row>
    <row r="1214" spans="1:10" x14ac:dyDescent="0.3">
      <c r="A1214" s="178" t="s">
        <v>3371</v>
      </c>
      <c r="B1214" s="178" t="s">
        <v>151</v>
      </c>
      <c r="C1214" s="178" t="s">
        <v>6523</v>
      </c>
      <c r="D1214" s="178" t="s">
        <v>6774</v>
      </c>
      <c r="E1214" s="209">
        <v>0</v>
      </c>
      <c r="F1214" s="180">
        <v>4682207</v>
      </c>
      <c r="G1214" s="180">
        <v>0</v>
      </c>
      <c r="H1214" s="180">
        <v>2079055.98</v>
      </c>
      <c r="I1214" s="180">
        <f t="shared" si="36"/>
        <v>6761262.9800000004</v>
      </c>
      <c r="J1214" s="177" t="str">
        <f t="shared" si="37"/>
        <v>Sketchy date</v>
      </c>
    </row>
    <row r="1215" spans="1:10" x14ac:dyDescent="0.3">
      <c r="A1215" s="178" t="s">
        <v>3371</v>
      </c>
      <c r="B1215" s="178" t="s">
        <v>151</v>
      </c>
      <c r="C1215" s="178" t="s">
        <v>6523</v>
      </c>
      <c r="D1215" s="178" t="s">
        <v>6775</v>
      </c>
      <c r="E1215" s="209">
        <v>0</v>
      </c>
      <c r="F1215" s="180">
        <v>233394</v>
      </c>
      <c r="G1215" s="180">
        <v>0</v>
      </c>
      <c r="H1215" s="180">
        <v>107615.64</v>
      </c>
      <c r="I1215" s="180">
        <f t="shared" si="36"/>
        <v>341009.64</v>
      </c>
      <c r="J1215" s="177" t="str">
        <f t="shared" si="37"/>
        <v>Sketchy date</v>
      </c>
    </row>
    <row r="1216" spans="1:10" x14ac:dyDescent="0.3">
      <c r="A1216" s="178" t="s">
        <v>3371</v>
      </c>
      <c r="B1216" s="178" t="s">
        <v>151</v>
      </c>
      <c r="C1216" s="178" t="s">
        <v>6523</v>
      </c>
      <c r="D1216" s="178" t="s">
        <v>6776</v>
      </c>
      <c r="E1216" s="179">
        <v>43587</v>
      </c>
      <c r="F1216" s="180">
        <v>4682207</v>
      </c>
      <c r="G1216" s="180">
        <v>0</v>
      </c>
      <c r="H1216" s="180">
        <v>2079055.98</v>
      </c>
      <c r="I1216" s="180">
        <f t="shared" si="36"/>
        <v>6761262.9800000004</v>
      </c>
      <c r="J1216" s="177" t="str">
        <f t="shared" si="37"/>
        <v>Date &gt; 1920</v>
      </c>
    </row>
    <row r="1217" spans="1:10" x14ac:dyDescent="0.3">
      <c r="A1217" s="178" t="s">
        <v>3371</v>
      </c>
      <c r="B1217" s="178" t="s">
        <v>151</v>
      </c>
      <c r="C1217" s="178" t="s">
        <v>6523</v>
      </c>
      <c r="D1217" s="178" t="s">
        <v>6776</v>
      </c>
      <c r="E1217" s="179">
        <v>43630</v>
      </c>
      <c r="F1217" s="180">
        <v>154668</v>
      </c>
      <c r="G1217" s="180">
        <v>0</v>
      </c>
      <c r="H1217" s="180">
        <v>144395.10999999999</v>
      </c>
      <c r="I1217" s="180">
        <f t="shared" si="36"/>
        <v>299063.11</v>
      </c>
      <c r="J1217" s="177" t="str">
        <f t="shared" si="37"/>
        <v>Date &gt; 1920</v>
      </c>
    </row>
    <row r="1218" spans="1:10" x14ac:dyDescent="0.3">
      <c r="A1218" s="178" t="s">
        <v>3371</v>
      </c>
      <c r="B1218" s="178" t="s">
        <v>151</v>
      </c>
      <c r="C1218" s="178" t="s">
        <v>6523</v>
      </c>
      <c r="D1218" s="178" t="s">
        <v>6776</v>
      </c>
      <c r="E1218" s="179">
        <v>43999</v>
      </c>
      <c r="F1218" s="180">
        <v>233394</v>
      </c>
      <c r="G1218" s="180">
        <v>0</v>
      </c>
      <c r="H1218" s="180">
        <v>107615.64</v>
      </c>
      <c r="I1218" s="180">
        <f t="shared" si="36"/>
        <v>341009.64</v>
      </c>
      <c r="J1218" s="177" t="str">
        <f t="shared" si="37"/>
        <v>Date &gt; 1920</v>
      </c>
    </row>
    <row r="1219" spans="1:10" x14ac:dyDescent="0.3">
      <c r="A1219" s="178" t="s">
        <v>3371</v>
      </c>
      <c r="B1219" s="178" t="s">
        <v>151</v>
      </c>
      <c r="C1219" s="178" t="s">
        <v>6523</v>
      </c>
      <c r="D1219" s="178" t="s">
        <v>6777</v>
      </c>
      <c r="E1219" s="209">
        <v>0</v>
      </c>
      <c r="F1219" s="180">
        <v>2643912</v>
      </c>
      <c r="G1219" s="180">
        <v>0</v>
      </c>
      <c r="H1219" s="180">
        <v>109180.5</v>
      </c>
      <c r="I1219" s="180">
        <f t="shared" si="36"/>
        <v>2753092.5</v>
      </c>
      <c r="J1219" s="177" t="str">
        <f t="shared" si="37"/>
        <v>Sketchy date</v>
      </c>
    </row>
    <row r="1220" spans="1:10" x14ac:dyDescent="0.3">
      <c r="A1220" s="178" t="s">
        <v>3371</v>
      </c>
      <c r="B1220" s="178" t="s">
        <v>151</v>
      </c>
      <c r="C1220" s="178" t="s">
        <v>6523</v>
      </c>
      <c r="D1220" s="178" t="s">
        <v>6778</v>
      </c>
      <c r="E1220" s="179">
        <v>27565</v>
      </c>
      <c r="F1220" s="180">
        <v>138468.56</v>
      </c>
      <c r="G1220" s="180">
        <v>73650.3</v>
      </c>
      <c r="H1220" s="180">
        <v>82482.320000000007</v>
      </c>
      <c r="I1220" s="180">
        <f t="shared" si="36"/>
        <v>294601.18</v>
      </c>
      <c r="J1220" s="177" t="str">
        <f t="shared" si="37"/>
        <v>Date &gt; 1920</v>
      </c>
    </row>
    <row r="1221" spans="1:10" x14ac:dyDescent="0.3">
      <c r="A1221" s="178" t="s">
        <v>3371</v>
      </c>
      <c r="B1221" s="178" t="s">
        <v>151</v>
      </c>
      <c r="C1221" s="178" t="s">
        <v>6523</v>
      </c>
      <c r="D1221" s="178" t="s">
        <v>6779</v>
      </c>
      <c r="E1221" s="179">
        <v>28080</v>
      </c>
      <c r="F1221" s="180">
        <v>27559.040000000001</v>
      </c>
      <c r="G1221" s="180">
        <v>61445</v>
      </c>
      <c r="H1221" s="180">
        <v>73260.160000000003</v>
      </c>
      <c r="I1221" s="180">
        <f t="shared" ref="I1221:I1284" si="38">SUM(F1221:H1221)</f>
        <v>162264.20000000001</v>
      </c>
      <c r="J1221" s="177" t="str">
        <f t="shared" ref="J1221:J1284" si="39">IF(OR(YEAR(E1221)&gt; 1920, ISBLANK(E1221)), "Date &gt; 1920", "Sketchy date")</f>
        <v>Date &gt; 1920</v>
      </c>
    </row>
    <row r="1222" spans="1:10" x14ac:dyDescent="0.3">
      <c r="A1222" s="178" t="s">
        <v>3371</v>
      </c>
      <c r="B1222" s="178" t="s">
        <v>151</v>
      </c>
      <c r="C1222" s="178" t="s">
        <v>6523</v>
      </c>
      <c r="D1222" s="178" t="s">
        <v>6780</v>
      </c>
      <c r="E1222" s="179">
        <v>27985</v>
      </c>
      <c r="F1222" s="180">
        <v>1810386.97</v>
      </c>
      <c r="G1222" s="180">
        <v>695707.21</v>
      </c>
      <c r="H1222" s="180">
        <v>743593.18</v>
      </c>
      <c r="I1222" s="180">
        <f t="shared" si="38"/>
        <v>3249687.36</v>
      </c>
      <c r="J1222" s="177" t="str">
        <f t="shared" si="39"/>
        <v>Date &gt; 1920</v>
      </c>
    </row>
    <row r="1223" spans="1:10" x14ac:dyDescent="0.3">
      <c r="A1223" s="178" t="s">
        <v>3371</v>
      </c>
      <c r="B1223" s="178" t="s">
        <v>151</v>
      </c>
      <c r="C1223" s="178" t="s">
        <v>6523</v>
      </c>
      <c r="D1223" s="178" t="s">
        <v>6462</v>
      </c>
      <c r="E1223" s="179">
        <v>28268</v>
      </c>
      <c r="F1223" s="180">
        <v>0</v>
      </c>
      <c r="G1223" s="180">
        <v>25622.71</v>
      </c>
      <c r="H1223" s="180">
        <v>25622.71</v>
      </c>
      <c r="I1223" s="180">
        <f t="shared" si="38"/>
        <v>51245.42</v>
      </c>
      <c r="J1223" s="177" t="str">
        <f t="shared" si="39"/>
        <v>Date &gt; 1920</v>
      </c>
    </row>
    <row r="1224" spans="1:10" x14ac:dyDescent="0.3">
      <c r="A1224" s="178" t="s">
        <v>3371</v>
      </c>
      <c r="B1224" s="178" t="s">
        <v>151</v>
      </c>
      <c r="C1224" s="178" t="s">
        <v>6523</v>
      </c>
      <c r="D1224" s="178" t="s">
        <v>6781</v>
      </c>
      <c r="E1224" s="179">
        <v>28962</v>
      </c>
      <c r="F1224" s="180">
        <v>1030587.58</v>
      </c>
      <c r="G1224" s="180">
        <v>198273.12</v>
      </c>
      <c r="H1224" s="180">
        <v>202418.54</v>
      </c>
      <c r="I1224" s="180">
        <f t="shared" si="38"/>
        <v>1431279.24</v>
      </c>
      <c r="J1224" s="177" t="str">
        <f t="shared" si="39"/>
        <v>Date &gt; 1920</v>
      </c>
    </row>
    <row r="1225" spans="1:10" x14ac:dyDescent="0.3">
      <c r="A1225" s="178" t="s">
        <v>3371</v>
      </c>
      <c r="B1225" s="178" t="s">
        <v>151</v>
      </c>
      <c r="C1225" s="178" t="s">
        <v>6523</v>
      </c>
      <c r="D1225" s="178" t="s">
        <v>6782</v>
      </c>
      <c r="E1225" s="179">
        <v>28527</v>
      </c>
      <c r="F1225" s="180">
        <v>316822.3</v>
      </c>
      <c r="G1225" s="180">
        <v>52803.72</v>
      </c>
      <c r="H1225" s="180">
        <v>56823.72</v>
      </c>
      <c r="I1225" s="180">
        <f t="shared" si="38"/>
        <v>426449.74</v>
      </c>
      <c r="J1225" s="177" t="str">
        <f t="shared" si="39"/>
        <v>Date &gt; 1920</v>
      </c>
    </row>
    <row r="1226" spans="1:10" x14ac:dyDescent="0.3">
      <c r="A1226" s="178" t="s">
        <v>3371</v>
      </c>
      <c r="B1226" s="178" t="s">
        <v>151</v>
      </c>
      <c r="C1226" s="178" t="s">
        <v>6523</v>
      </c>
      <c r="D1226" s="178" t="s">
        <v>6783</v>
      </c>
      <c r="E1226" s="179">
        <v>28527</v>
      </c>
      <c r="F1226" s="180">
        <v>119697.46</v>
      </c>
      <c r="G1226" s="180">
        <v>19949.580000000002</v>
      </c>
      <c r="H1226" s="180">
        <v>73500.75</v>
      </c>
      <c r="I1226" s="180">
        <f t="shared" si="38"/>
        <v>213147.79</v>
      </c>
      <c r="J1226" s="177" t="str">
        <f t="shared" si="39"/>
        <v>Date &gt; 1920</v>
      </c>
    </row>
    <row r="1227" spans="1:10" x14ac:dyDescent="0.3">
      <c r="A1227" s="178" t="s">
        <v>3371</v>
      </c>
      <c r="B1227" s="178" t="s">
        <v>151</v>
      </c>
      <c r="C1227" s="178" t="s">
        <v>6523</v>
      </c>
      <c r="D1227" s="178" t="s">
        <v>6784</v>
      </c>
      <c r="E1227" s="179">
        <v>29455</v>
      </c>
      <c r="F1227" s="180">
        <v>171108.9</v>
      </c>
      <c r="G1227" s="180">
        <v>28766.62</v>
      </c>
      <c r="H1227" s="180">
        <v>30412.97</v>
      </c>
      <c r="I1227" s="180">
        <f t="shared" si="38"/>
        <v>230288.49</v>
      </c>
      <c r="J1227" s="177" t="str">
        <f t="shared" si="39"/>
        <v>Date &gt; 1920</v>
      </c>
    </row>
    <row r="1228" spans="1:10" x14ac:dyDescent="0.3">
      <c r="A1228" s="178" t="s">
        <v>3371</v>
      </c>
      <c r="B1228" s="178" t="s">
        <v>151</v>
      </c>
      <c r="C1228" s="178" t="s">
        <v>6523</v>
      </c>
      <c r="D1228" s="178" t="s">
        <v>6345</v>
      </c>
      <c r="E1228" s="179">
        <v>29549</v>
      </c>
      <c r="F1228" s="180">
        <v>1986403.22</v>
      </c>
      <c r="G1228" s="180">
        <v>331137.49</v>
      </c>
      <c r="H1228" s="180">
        <v>331559.19</v>
      </c>
      <c r="I1228" s="180">
        <f t="shared" si="38"/>
        <v>2649099.9</v>
      </c>
      <c r="J1228" s="177" t="str">
        <f t="shared" si="39"/>
        <v>Date &gt; 1920</v>
      </c>
    </row>
    <row r="1229" spans="1:10" x14ac:dyDescent="0.3">
      <c r="A1229" s="178" t="s">
        <v>3371</v>
      </c>
      <c r="B1229" s="178" t="s">
        <v>151</v>
      </c>
      <c r="C1229" s="178" t="s">
        <v>6523</v>
      </c>
      <c r="D1229" s="178" t="s">
        <v>6785</v>
      </c>
      <c r="E1229" s="179">
        <v>28580</v>
      </c>
      <c r="F1229" s="180">
        <v>273491.76</v>
      </c>
      <c r="G1229" s="180">
        <v>45581.96</v>
      </c>
      <c r="H1229" s="180">
        <v>45581.96</v>
      </c>
      <c r="I1229" s="180">
        <f t="shared" si="38"/>
        <v>364655.68000000005</v>
      </c>
      <c r="J1229" s="177" t="str">
        <f t="shared" si="39"/>
        <v>Date &gt; 1920</v>
      </c>
    </row>
    <row r="1230" spans="1:10" x14ac:dyDescent="0.3">
      <c r="A1230" s="178" t="s">
        <v>3371</v>
      </c>
      <c r="B1230" s="178" t="s">
        <v>151</v>
      </c>
      <c r="C1230" s="178" t="s">
        <v>6523</v>
      </c>
      <c r="D1230" s="178" t="s">
        <v>6642</v>
      </c>
      <c r="E1230" s="179">
        <v>29924</v>
      </c>
      <c r="F1230" s="180">
        <v>83201.11</v>
      </c>
      <c r="G1230" s="180">
        <v>13866.84</v>
      </c>
      <c r="H1230" s="180">
        <v>31703.71</v>
      </c>
      <c r="I1230" s="180">
        <f t="shared" si="38"/>
        <v>128771.66</v>
      </c>
      <c r="J1230" s="177" t="str">
        <f t="shared" si="39"/>
        <v>Date &gt; 1920</v>
      </c>
    </row>
    <row r="1231" spans="1:10" x14ac:dyDescent="0.3">
      <c r="A1231" s="178" t="s">
        <v>3371</v>
      </c>
      <c r="B1231" s="178" t="s">
        <v>151</v>
      </c>
      <c r="C1231" s="178" t="s">
        <v>6523</v>
      </c>
      <c r="D1231" s="178" t="s">
        <v>6786</v>
      </c>
      <c r="E1231" s="179">
        <v>29924</v>
      </c>
      <c r="F1231" s="180">
        <v>176249.99</v>
      </c>
      <c r="G1231" s="180">
        <v>29375</v>
      </c>
      <c r="H1231" s="180">
        <v>58281.75</v>
      </c>
      <c r="I1231" s="180">
        <f t="shared" si="38"/>
        <v>263906.74</v>
      </c>
      <c r="J1231" s="177" t="str">
        <f t="shared" si="39"/>
        <v>Date &gt; 1920</v>
      </c>
    </row>
    <row r="1232" spans="1:10" x14ac:dyDescent="0.3">
      <c r="A1232" s="178" t="s">
        <v>3371</v>
      </c>
      <c r="B1232" s="178" t="s">
        <v>151</v>
      </c>
      <c r="C1232" s="178" t="s">
        <v>6523</v>
      </c>
      <c r="D1232" s="178" t="s">
        <v>6787</v>
      </c>
      <c r="E1232" s="179">
        <v>29398</v>
      </c>
      <c r="F1232" s="180">
        <v>726115.24</v>
      </c>
      <c r="G1232" s="180">
        <v>123177.18</v>
      </c>
      <c r="H1232" s="180">
        <v>123177.19</v>
      </c>
      <c r="I1232" s="180">
        <f t="shared" si="38"/>
        <v>972469.60999999987</v>
      </c>
      <c r="J1232" s="177" t="str">
        <f t="shared" si="39"/>
        <v>Date &gt; 1920</v>
      </c>
    </row>
    <row r="1233" spans="1:10" x14ac:dyDescent="0.3">
      <c r="A1233" s="178" t="s">
        <v>3371</v>
      </c>
      <c r="B1233" s="178" t="s">
        <v>151</v>
      </c>
      <c r="C1233" s="178" t="s">
        <v>6523</v>
      </c>
      <c r="D1233" s="178" t="s">
        <v>6788</v>
      </c>
      <c r="E1233" s="179">
        <v>29537</v>
      </c>
      <c r="F1233" s="180">
        <v>75826.59</v>
      </c>
      <c r="G1233" s="180">
        <v>0</v>
      </c>
      <c r="H1233" s="180">
        <v>117599.58</v>
      </c>
      <c r="I1233" s="180">
        <f t="shared" si="38"/>
        <v>193426.16999999998</v>
      </c>
      <c r="J1233" s="177" t="str">
        <f t="shared" si="39"/>
        <v>Date &gt; 1920</v>
      </c>
    </row>
    <row r="1234" spans="1:10" x14ac:dyDescent="0.3">
      <c r="A1234" s="178" t="s">
        <v>3371</v>
      </c>
      <c r="B1234" s="178" t="s">
        <v>151</v>
      </c>
      <c r="C1234" s="178" t="s">
        <v>6523</v>
      </c>
      <c r="D1234" s="178" t="s">
        <v>6789</v>
      </c>
      <c r="E1234" s="179">
        <v>29537</v>
      </c>
      <c r="F1234" s="180">
        <v>204668.82</v>
      </c>
      <c r="G1234" s="180">
        <v>0</v>
      </c>
      <c r="H1234" s="180">
        <v>321511.24</v>
      </c>
      <c r="I1234" s="180">
        <f t="shared" si="38"/>
        <v>526180.06000000006</v>
      </c>
      <c r="J1234" s="177" t="str">
        <f t="shared" si="39"/>
        <v>Date &gt; 1920</v>
      </c>
    </row>
    <row r="1235" spans="1:10" x14ac:dyDescent="0.3">
      <c r="A1235" s="178" t="s">
        <v>3371</v>
      </c>
      <c r="B1235" s="178" t="s">
        <v>151</v>
      </c>
      <c r="C1235" s="178" t="s">
        <v>6523</v>
      </c>
      <c r="D1235" s="178" t="s">
        <v>6790</v>
      </c>
      <c r="E1235" s="179">
        <v>31988</v>
      </c>
      <c r="F1235" s="180">
        <v>226415.42</v>
      </c>
      <c r="G1235" s="180">
        <v>138981</v>
      </c>
      <c r="H1235" s="180">
        <v>138981</v>
      </c>
      <c r="I1235" s="180">
        <f t="shared" si="38"/>
        <v>504377.42000000004</v>
      </c>
      <c r="J1235" s="177" t="str">
        <f t="shared" si="39"/>
        <v>Date &gt; 1920</v>
      </c>
    </row>
    <row r="1236" spans="1:10" x14ac:dyDescent="0.3">
      <c r="A1236" s="178" t="s">
        <v>3371</v>
      </c>
      <c r="B1236" s="178" t="s">
        <v>151</v>
      </c>
      <c r="C1236" s="178" t="s">
        <v>6523</v>
      </c>
      <c r="D1236" s="178" t="s">
        <v>6791</v>
      </c>
      <c r="E1236" s="179">
        <v>31988</v>
      </c>
      <c r="F1236" s="180">
        <v>89724.58</v>
      </c>
      <c r="G1236" s="180">
        <v>52748.24</v>
      </c>
      <c r="H1236" s="180">
        <v>77235.960000000006</v>
      </c>
      <c r="I1236" s="180">
        <f t="shared" si="38"/>
        <v>219708.78000000003</v>
      </c>
      <c r="J1236" s="177" t="str">
        <f t="shared" si="39"/>
        <v>Date &gt; 1920</v>
      </c>
    </row>
    <row r="1237" spans="1:10" x14ac:dyDescent="0.3">
      <c r="A1237" s="178" t="s">
        <v>3371</v>
      </c>
      <c r="B1237" s="178" t="s">
        <v>151</v>
      </c>
      <c r="C1237" s="178" t="s">
        <v>6523</v>
      </c>
      <c r="D1237" s="178" t="s">
        <v>6792</v>
      </c>
      <c r="E1237" s="179">
        <v>32000</v>
      </c>
      <c r="F1237" s="180">
        <v>1683620.24</v>
      </c>
      <c r="G1237" s="180">
        <v>0</v>
      </c>
      <c r="H1237" s="180">
        <v>3107543.2</v>
      </c>
      <c r="I1237" s="180">
        <f t="shared" si="38"/>
        <v>4791163.4400000004</v>
      </c>
      <c r="J1237" s="177" t="str">
        <f t="shared" si="39"/>
        <v>Date &gt; 1920</v>
      </c>
    </row>
    <row r="1238" spans="1:10" x14ac:dyDescent="0.3">
      <c r="A1238" s="178" t="s">
        <v>3371</v>
      </c>
      <c r="B1238" s="178" t="s">
        <v>151</v>
      </c>
      <c r="C1238" s="178" t="s">
        <v>6523</v>
      </c>
      <c r="D1238" s="178" t="s">
        <v>6793</v>
      </c>
      <c r="E1238" s="179">
        <v>29398</v>
      </c>
      <c r="F1238" s="180">
        <v>104346.1</v>
      </c>
      <c r="G1238" s="180">
        <v>0</v>
      </c>
      <c r="H1238" s="180">
        <v>1306138.3400000001</v>
      </c>
      <c r="I1238" s="180">
        <f t="shared" si="38"/>
        <v>1410484.4400000002</v>
      </c>
      <c r="J1238" s="177" t="str">
        <f t="shared" si="39"/>
        <v>Date &gt; 1920</v>
      </c>
    </row>
    <row r="1239" spans="1:10" x14ac:dyDescent="0.3">
      <c r="A1239" s="178" t="s">
        <v>3371</v>
      </c>
      <c r="B1239" s="178" t="s">
        <v>151</v>
      </c>
      <c r="C1239" s="178" t="s">
        <v>6523</v>
      </c>
      <c r="D1239" s="178" t="s">
        <v>6462</v>
      </c>
      <c r="E1239" s="179">
        <v>29461</v>
      </c>
      <c r="F1239" s="180">
        <v>0</v>
      </c>
      <c r="G1239" s="180">
        <v>195227.33</v>
      </c>
      <c r="H1239" s="180">
        <v>97613.67</v>
      </c>
      <c r="I1239" s="180">
        <f t="shared" si="38"/>
        <v>292841</v>
      </c>
      <c r="J1239" s="177" t="str">
        <f t="shared" si="39"/>
        <v>Date &gt; 1920</v>
      </c>
    </row>
    <row r="1240" spans="1:10" x14ac:dyDescent="0.3">
      <c r="A1240" s="178" t="s">
        <v>3371</v>
      </c>
      <c r="B1240" s="178" t="s">
        <v>151</v>
      </c>
      <c r="C1240" s="178" t="s">
        <v>6523</v>
      </c>
      <c r="D1240" s="178" t="s">
        <v>6794</v>
      </c>
      <c r="E1240" s="179">
        <v>29941</v>
      </c>
      <c r="F1240" s="180">
        <v>1071636.78</v>
      </c>
      <c r="G1240" s="180">
        <v>178606.13</v>
      </c>
      <c r="H1240" s="180">
        <v>205206.79</v>
      </c>
      <c r="I1240" s="180">
        <f t="shared" si="38"/>
        <v>1455449.7000000002</v>
      </c>
      <c r="J1240" s="177" t="str">
        <f t="shared" si="39"/>
        <v>Date &gt; 1920</v>
      </c>
    </row>
    <row r="1241" spans="1:10" x14ac:dyDescent="0.3">
      <c r="A1241" s="178" t="s">
        <v>3371</v>
      </c>
      <c r="B1241" s="178" t="s">
        <v>151</v>
      </c>
      <c r="C1241" s="178" t="s">
        <v>6523</v>
      </c>
      <c r="D1241" s="178" t="s">
        <v>6795</v>
      </c>
      <c r="E1241" s="179">
        <v>32233</v>
      </c>
      <c r="F1241" s="180">
        <v>2207003.17</v>
      </c>
      <c r="G1241" s="180">
        <v>0</v>
      </c>
      <c r="H1241" s="180">
        <v>4258146.12</v>
      </c>
      <c r="I1241" s="180">
        <f t="shared" si="38"/>
        <v>6465149.29</v>
      </c>
      <c r="J1241" s="177" t="str">
        <f t="shared" si="39"/>
        <v>Date &gt; 1920</v>
      </c>
    </row>
    <row r="1242" spans="1:10" x14ac:dyDescent="0.3">
      <c r="A1242" s="178" t="s">
        <v>3371</v>
      </c>
      <c r="B1242" s="178" t="s">
        <v>151</v>
      </c>
      <c r="C1242" s="178" t="s">
        <v>6523</v>
      </c>
      <c r="D1242" s="178" t="s">
        <v>6796</v>
      </c>
      <c r="E1242" s="179">
        <v>30817</v>
      </c>
      <c r="F1242" s="180">
        <v>1072663.3400000001</v>
      </c>
      <c r="G1242" s="180">
        <v>178777.22</v>
      </c>
      <c r="H1242" s="180">
        <v>232217.61</v>
      </c>
      <c r="I1242" s="180">
        <f t="shared" si="38"/>
        <v>1483658.17</v>
      </c>
      <c r="J1242" s="177" t="str">
        <f t="shared" si="39"/>
        <v>Date &gt; 1920</v>
      </c>
    </row>
    <row r="1243" spans="1:10" x14ac:dyDescent="0.3">
      <c r="A1243" s="178" t="s">
        <v>3371</v>
      </c>
      <c r="B1243" s="178" t="s">
        <v>151</v>
      </c>
      <c r="C1243" s="178" t="s">
        <v>6523</v>
      </c>
      <c r="D1243" s="178" t="s">
        <v>6797</v>
      </c>
      <c r="E1243" s="179">
        <v>31988</v>
      </c>
      <c r="F1243" s="180">
        <v>741114.22</v>
      </c>
      <c r="G1243" s="180">
        <v>123519.03999999999</v>
      </c>
      <c r="H1243" s="180">
        <v>123519.03999999999</v>
      </c>
      <c r="I1243" s="180">
        <f t="shared" si="38"/>
        <v>988152.3</v>
      </c>
      <c r="J1243" s="177" t="str">
        <f t="shared" si="39"/>
        <v>Date &gt; 1920</v>
      </c>
    </row>
    <row r="1244" spans="1:10" x14ac:dyDescent="0.3">
      <c r="A1244" s="178" t="s">
        <v>3371</v>
      </c>
      <c r="B1244" s="178" t="s">
        <v>151</v>
      </c>
      <c r="C1244" s="178" t="s">
        <v>6523</v>
      </c>
      <c r="D1244" s="178" t="s">
        <v>6462</v>
      </c>
      <c r="E1244" s="179">
        <v>29579</v>
      </c>
      <c r="F1244" s="180">
        <v>0</v>
      </c>
      <c r="G1244" s="180">
        <v>91110.71</v>
      </c>
      <c r="H1244" s="180">
        <v>45555.35</v>
      </c>
      <c r="I1244" s="180">
        <f t="shared" si="38"/>
        <v>136666.06</v>
      </c>
      <c r="J1244" s="177" t="str">
        <f t="shared" si="39"/>
        <v>Date &gt; 1920</v>
      </c>
    </row>
    <row r="1245" spans="1:10" x14ac:dyDescent="0.3">
      <c r="A1245" s="178" t="s">
        <v>3371</v>
      </c>
      <c r="B1245" s="178" t="s">
        <v>151</v>
      </c>
      <c r="C1245" s="178" t="s">
        <v>6523</v>
      </c>
      <c r="D1245" s="178" t="s">
        <v>6462</v>
      </c>
      <c r="E1245" s="179">
        <v>30096</v>
      </c>
      <c r="F1245" s="180">
        <v>0</v>
      </c>
      <c r="G1245" s="180">
        <v>248999.33</v>
      </c>
      <c r="H1245" s="180">
        <v>124499.67</v>
      </c>
      <c r="I1245" s="180">
        <f t="shared" si="38"/>
        <v>373499</v>
      </c>
      <c r="J1245" s="177" t="str">
        <f t="shared" si="39"/>
        <v>Date &gt; 1920</v>
      </c>
    </row>
    <row r="1246" spans="1:10" x14ac:dyDescent="0.3">
      <c r="A1246" s="178" t="s">
        <v>3371</v>
      </c>
      <c r="B1246" s="178" t="s">
        <v>151</v>
      </c>
      <c r="C1246" s="178" t="s">
        <v>6523</v>
      </c>
      <c r="D1246" s="178" t="s">
        <v>6798</v>
      </c>
      <c r="E1246" s="179">
        <v>31988</v>
      </c>
      <c r="F1246" s="180">
        <v>456516.55</v>
      </c>
      <c r="G1246" s="180">
        <v>121363.22</v>
      </c>
      <c r="H1246" s="180">
        <v>165101.92000000001</v>
      </c>
      <c r="I1246" s="180">
        <f t="shared" si="38"/>
        <v>742981.69000000006</v>
      </c>
      <c r="J1246" s="177" t="str">
        <f t="shared" si="39"/>
        <v>Date &gt; 1920</v>
      </c>
    </row>
    <row r="1247" spans="1:10" x14ac:dyDescent="0.3">
      <c r="A1247" s="178" t="s">
        <v>3371</v>
      </c>
      <c r="B1247" s="178" t="s">
        <v>151</v>
      </c>
      <c r="C1247" s="178" t="s">
        <v>6523</v>
      </c>
      <c r="D1247" s="178" t="s">
        <v>6799</v>
      </c>
      <c r="E1247" s="179">
        <v>29490</v>
      </c>
      <c r="F1247" s="180">
        <v>0</v>
      </c>
      <c r="G1247" s="180">
        <v>50000</v>
      </c>
      <c r="H1247" s="180">
        <v>50000</v>
      </c>
      <c r="I1247" s="180">
        <f t="shared" si="38"/>
        <v>100000</v>
      </c>
      <c r="J1247" s="177" t="str">
        <f t="shared" si="39"/>
        <v>Date &gt; 1920</v>
      </c>
    </row>
    <row r="1248" spans="1:10" x14ac:dyDescent="0.3">
      <c r="A1248" s="178" t="s">
        <v>3371</v>
      </c>
      <c r="B1248" s="178" t="s">
        <v>151</v>
      </c>
      <c r="C1248" s="178" t="s">
        <v>6523</v>
      </c>
      <c r="D1248" s="178" t="s">
        <v>6800</v>
      </c>
      <c r="E1248" s="179">
        <v>30161</v>
      </c>
      <c r="F1248" s="180">
        <v>199560.76</v>
      </c>
      <c r="G1248" s="180">
        <v>94015.18</v>
      </c>
      <c r="H1248" s="180">
        <v>94015.18</v>
      </c>
      <c r="I1248" s="180">
        <f t="shared" si="38"/>
        <v>387591.12</v>
      </c>
      <c r="J1248" s="177" t="str">
        <f t="shared" si="39"/>
        <v>Date &gt; 1920</v>
      </c>
    </row>
    <row r="1249" spans="1:10" x14ac:dyDescent="0.3">
      <c r="A1249" s="178" t="s">
        <v>3371</v>
      </c>
      <c r="B1249" s="178" t="s">
        <v>151</v>
      </c>
      <c r="C1249" s="178" t="s">
        <v>6523</v>
      </c>
      <c r="D1249" s="178" t="s">
        <v>6801</v>
      </c>
      <c r="E1249" s="179">
        <v>30201</v>
      </c>
      <c r="F1249" s="180">
        <v>0</v>
      </c>
      <c r="G1249" s="180">
        <v>93975.72</v>
      </c>
      <c r="H1249" s="180">
        <v>93975.71</v>
      </c>
      <c r="I1249" s="180">
        <f t="shared" si="38"/>
        <v>187951.43</v>
      </c>
      <c r="J1249" s="177" t="str">
        <f t="shared" si="39"/>
        <v>Date &gt; 1920</v>
      </c>
    </row>
    <row r="1250" spans="1:10" x14ac:dyDescent="0.3">
      <c r="A1250" s="178" t="s">
        <v>3371</v>
      </c>
      <c r="B1250" s="178" t="s">
        <v>151</v>
      </c>
      <c r="C1250" s="178" t="s">
        <v>6523</v>
      </c>
      <c r="D1250" s="178" t="s">
        <v>6462</v>
      </c>
      <c r="E1250" s="179">
        <v>29922</v>
      </c>
      <c r="F1250" s="180">
        <v>0</v>
      </c>
      <c r="G1250" s="180">
        <v>75386</v>
      </c>
      <c r="H1250" s="180">
        <v>75386</v>
      </c>
      <c r="I1250" s="180">
        <f t="shared" si="38"/>
        <v>150772</v>
      </c>
      <c r="J1250" s="177" t="str">
        <f t="shared" si="39"/>
        <v>Date &gt; 1920</v>
      </c>
    </row>
    <row r="1251" spans="1:10" x14ac:dyDescent="0.3">
      <c r="A1251" s="178" t="s">
        <v>3371</v>
      </c>
      <c r="B1251" s="178" t="s">
        <v>151</v>
      </c>
      <c r="C1251" s="178" t="s">
        <v>6523</v>
      </c>
      <c r="D1251" s="178" t="s">
        <v>6802</v>
      </c>
      <c r="E1251" s="179">
        <v>31988</v>
      </c>
      <c r="F1251" s="180">
        <v>363013.59</v>
      </c>
      <c r="G1251" s="180">
        <v>60502.26</v>
      </c>
      <c r="H1251" s="180">
        <v>90502.080000000002</v>
      </c>
      <c r="I1251" s="180">
        <f t="shared" si="38"/>
        <v>514017.93000000005</v>
      </c>
      <c r="J1251" s="177" t="str">
        <f t="shared" si="39"/>
        <v>Date &gt; 1920</v>
      </c>
    </row>
    <row r="1252" spans="1:10" x14ac:dyDescent="0.3">
      <c r="A1252" s="178" t="s">
        <v>3371</v>
      </c>
      <c r="B1252" s="178" t="s">
        <v>151</v>
      </c>
      <c r="C1252" s="178" t="s">
        <v>6523</v>
      </c>
      <c r="D1252" s="178" t="s">
        <v>6462</v>
      </c>
      <c r="E1252" s="179">
        <v>29922</v>
      </c>
      <c r="F1252" s="180">
        <v>0</v>
      </c>
      <c r="G1252" s="180">
        <v>50787.05</v>
      </c>
      <c r="H1252" s="180">
        <v>50787.05</v>
      </c>
      <c r="I1252" s="180">
        <f t="shared" si="38"/>
        <v>101574.1</v>
      </c>
      <c r="J1252" s="177" t="str">
        <f t="shared" si="39"/>
        <v>Date &gt; 1920</v>
      </c>
    </row>
    <row r="1253" spans="1:10" x14ac:dyDescent="0.3">
      <c r="A1253" s="178" t="s">
        <v>3371</v>
      </c>
      <c r="B1253" s="178" t="s">
        <v>151</v>
      </c>
      <c r="C1253" s="178" t="s">
        <v>6523</v>
      </c>
      <c r="D1253" s="178" t="s">
        <v>6803</v>
      </c>
      <c r="E1253" s="179">
        <v>32727</v>
      </c>
      <c r="F1253" s="180">
        <v>281989.46000000002</v>
      </c>
      <c r="G1253" s="180">
        <v>47726.79</v>
      </c>
      <c r="H1253" s="180">
        <v>32098.09</v>
      </c>
      <c r="I1253" s="180">
        <f t="shared" si="38"/>
        <v>361814.34</v>
      </c>
      <c r="J1253" s="177" t="str">
        <f t="shared" si="39"/>
        <v>Date &gt; 1920</v>
      </c>
    </row>
    <row r="1254" spans="1:10" x14ac:dyDescent="0.3">
      <c r="A1254" s="178" t="s">
        <v>3371</v>
      </c>
      <c r="B1254" s="178" t="s">
        <v>151</v>
      </c>
      <c r="C1254" s="178" t="s">
        <v>6523</v>
      </c>
      <c r="D1254" s="178" t="s">
        <v>6462</v>
      </c>
      <c r="E1254" s="179">
        <v>30469</v>
      </c>
      <c r="F1254" s="180">
        <v>0</v>
      </c>
      <c r="G1254" s="180">
        <v>347767.96</v>
      </c>
      <c r="H1254" s="180">
        <v>347767.95</v>
      </c>
      <c r="I1254" s="180">
        <f t="shared" si="38"/>
        <v>695535.91</v>
      </c>
      <c r="J1254" s="177" t="str">
        <f t="shared" si="39"/>
        <v>Date &gt; 1920</v>
      </c>
    </row>
    <row r="1255" spans="1:10" x14ac:dyDescent="0.3">
      <c r="A1255" s="178" t="s">
        <v>3371</v>
      </c>
      <c r="B1255" s="178" t="s">
        <v>151</v>
      </c>
      <c r="C1255" s="178" t="s">
        <v>6523</v>
      </c>
      <c r="D1255" s="178" t="s">
        <v>6804</v>
      </c>
      <c r="E1255" s="179">
        <v>32727</v>
      </c>
      <c r="F1255" s="180">
        <v>719537.16</v>
      </c>
      <c r="G1255" s="180">
        <v>126251.18</v>
      </c>
      <c r="H1255" s="180">
        <v>164771.13</v>
      </c>
      <c r="I1255" s="180">
        <f t="shared" si="38"/>
        <v>1010559.4700000001</v>
      </c>
      <c r="J1255" s="177" t="str">
        <f t="shared" si="39"/>
        <v>Date &gt; 1920</v>
      </c>
    </row>
    <row r="1256" spans="1:10" x14ac:dyDescent="0.3">
      <c r="A1256" s="178" t="s">
        <v>3371</v>
      </c>
      <c r="B1256" s="178" t="s">
        <v>151</v>
      </c>
      <c r="C1256" s="178" t="s">
        <v>6523</v>
      </c>
      <c r="D1256" s="178" t="s">
        <v>6805</v>
      </c>
      <c r="E1256" s="179">
        <v>31701</v>
      </c>
      <c r="F1256" s="180">
        <v>0</v>
      </c>
      <c r="G1256" s="180">
        <v>99231.63</v>
      </c>
      <c r="H1256" s="180">
        <v>99231.63</v>
      </c>
      <c r="I1256" s="180">
        <f t="shared" si="38"/>
        <v>198463.26</v>
      </c>
      <c r="J1256" s="177" t="str">
        <f t="shared" si="39"/>
        <v>Date &gt; 1920</v>
      </c>
    </row>
    <row r="1257" spans="1:10" x14ac:dyDescent="0.3">
      <c r="A1257" s="178" t="s">
        <v>3371</v>
      </c>
      <c r="B1257" s="178" t="s">
        <v>151</v>
      </c>
      <c r="C1257" s="178" t="s">
        <v>6523</v>
      </c>
      <c r="D1257" s="178" t="s">
        <v>6806</v>
      </c>
      <c r="E1257" s="179">
        <v>30643</v>
      </c>
      <c r="F1257" s="180">
        <v>242253.8</v>
      </c>
      <c r="G1257" s="180">
        <v>40375.629999999997</v>
      </c>
      <c r="H1257" s="180">
        <v>40375.64</v>
      </c>
      <c r="I1257" s="180">
        <f t="shared" si="38"/>
        <v>323005.07</v>
      </c>
      <c r="J1257" s="177" t="str">
        <f t="shared" si="39"/>
        <v>Date &gt; 1920</v>
      </c>
    </row>
    <row r="1258" spans="1:10" x14ac:dyDescent="0.3">
      <c r="A1258" s="178" t="s">
        <v>3371</v>
      </c>
      <c r="B1258" s="178" t="s">
        <v>151</v>
      </c>
      <c r="C1258" s="178" t="s">
        <v>6523</v>
      </c>
      <c r="D1258" s="178" t="s">
        <v>6807</v>
      </c>
      <c r="E1258" s="179">
        <v>30643</v>
      </c>
      <c r="F1258" s="180">
        <v>29691.75</v>
      </c>
      <c r="G1258" s="180">
        <v>4948.63</v>
      </c>
      <c r="H1258" s="180">
        <v>4948.62</v>
      </c>
      <c r="I1258" s="180">
        <f t="shared" si="38"/>
        <v>39589</v>
      </c>
      <c r="J1258" s="177" t="str">
        <f t="shared" si="39"/>
        <v>Date &gt; 1920</v>
      </c>
    </row>
    <row r="1259" spans="1:10" x14ac:dyDescent="0.3">
      <c r="A1259" s="178" t="s">
        <v>3371</v>
      </c>
      <c r="B1259" s="178" t="s">
        <v>151</v>
      </c>
      <c r="C1259" s="178" t="s">
        <v>6523</v>
      </c>
      <c r="D1259" s="178" t="s">
        <v>6579</v>
      </c>
      <c r="E1259" s="179">
        <v>30643</v>
      </c>
      <c r="F1259" s="180">
        <v>43725</v>
      </c>
      <c r="G1259" s="180">
        <v>7287.5</v>
      </c>
      <c r="H1259" s="180">
        <v>7287.5</v>
      </c>
      <c r="I1259" s="180">
        <f t="shared" si="38"/>
        <v>58300</v>
      </c>
      <c r="J1259" s="177" t="str">
        <f t="shared" si="39"/>
        <v>Date &gt; 1920</v>
      </c>
    </row>
    <row r="1260" spans="1:10" x14ac:dyDescent="0.3">
      <c r="A1260" s="178" t="s">
        <v>3371</v>
      </c>
      <c r="B1260" s="178" t="s">
        <v>151</v>
      </c>
      <c r="C1260" s="178" t="s">
        <v>6523</v>
      </c>
      <c r="D1260" s="178" t="s">
        <v>6807</v>
      </c>
      <c r="E1260" s="179">
        <v>30643</v>
      </c>
      <c r="F1260" s="180">
        <v>17130</v>
      </c>
      <c r="G1260" s="180">
        <v>2855</v>
      </c>
      <c r="H1260" s="180">
        <v>2855</v>
      </c>
      <c r="I1260" s="180">
        <f t="shared" si="38"/>
        <v>22840</v>
      </c>
      <c r="J1260" s="177" t="str">
        <f t="shared" si="39"/>
        <v>Date &gt; 1920</v>
      </c>
    </row>
    <row r="1261" spans="1:10" x14ac:dyDescent="0.3">
      <c r="A1261" s="178" t="s">
        <v>3371</v>
      </c>
      <c r="B1261" s="178" t="s">
        <v>151</v>
      </c>
      <c r="C1261" s="178" t="s">
        <v>6523</v>
      </c>
      <c r="D1261" s="178" t="s">
        <v>6808</v>
      </c>
      <c r="E1261" s="179">
        <v>31964</v>
      </c>
      <c r="F1261" s="180">
        <v>1708141.17</v>
      </c>
      <c r="G1261" s="180">
        <v>284690.19</v>
      </c>
      <c r="H1261" s="180">
        <v>284690.19</v>
      </c>
      <c r="I1261" s="180">
        <f t="shared" si="38"/>
        <v>2277521.5499999998</v>
      </c>
      <c r="J1261" s="177" t="str">
        <f t="shared" si="39"/>
        <v>Date &gt; 1920</v>
      </c>
    </row>
    <row r="1262" spans="1:10" x14ac:dyDescent="0.3">
      <c r="A1262" s="178" t="s">
        <v>3371</v>
      </c>
      <c r="B1262" s="178" t="s">
        <v>151</v>
      </c>
      <c r="C1262" s="178" t="s">
        <v>6523</v>
      </c>
      <c r="D1262" s="178" t="s">
        <v>6809</v>
      </c>
      <c r="E1262" s="179">
        <v>31964</v>
      </c>
      <c r="F1262" s="180">
        <v>609941.54</v>
      </c>
      <c r="G1262" s="180">
        <v>101656.92</v>
      </c>
      <c r="H1262" s="180">
        <v>101656.93</v>
      </c>
      <c r="I1262" s="180">
        <f t="shared" si="38"/>
        <v>813255.39000000013</v>
      </c>
      <c r="J1262" s="177" t="str">
        <f t="shared" si="39"/>
        <v>Date &gt; 1920</v>
      </c>
    </row>
    <row r="1263" spans="1:10" x14ac:dyDescent="0.3">
      <c r="A1263" s="178" t="s">
        <v>3371</v>
      </c>
      <c r="B1263" s="178" t="s">
        <v>151</v>
      </c>
      <c r="C1263" s="178" t="s">
        <v>6523</v>
      </c>
      <c r="D1263" s="178" t="s">
        <v>6462</v>
      </c>
      <c r="E1263" s="179">
        <v>30868</v>
      </c>
      <c r="F1263" s="180">
        <v>0</v>
      </c>
      <c r="G1263" s="180">
        <v>365454.92</v>
      </c>
      <c r="H1263" s="180">
        <v>365454.92</v>
      </c>
      <c r="I1263" s="180">
        <f t="shared" si="38"/>
        <v>730909.84</v>
      </c>
      <c r="J1263" s="177" t="str">
        <f t="shared" si="39"/>
        <v>Date &gt; 1920</v>
      </c>
    </row>
    <row r="1264" spans="1:10" x14ac:dyDescent="0.3">
      <c r="A1264" s="178" t="s">
        <v>3371</v>
      </c>
      <c r="B1264" s="178" t="s">
        <v>151</v>
      </c>
      <c r="C1264" s="178" t="s">
        <v>6523</v>
      </c>
      <c r="D1264" s="178" t="s">
        <v>6810</v>
      </c>
      <c r="E1264" s="179">
        <v>32727</v>
      </c>
      <c r="F1264" s="180">
        <v>468694.91</v>
      </c>
      <c r="G1264" s="180">
        <v>64875</v>
      </c>
      <c r="H1264" s="180">
        <v>91356.64</v>
      </c>
      <c r="I1264" s="180">
        <f t="shared" si="38"/>
        <v>624926.54999999993</v>
      </c>
      <c r="J1264" s="177" t="str">
        <f t="shared" si="39"/>
        <v>Date &gt; 1920</v>
      </c>
    </row>
    <row r="1265" spans="1:10" x14ac:dyDescent="0.3">
      <c r="A1265" s="178" t="s">
        <v>3371</v>
      </c>
      <c r="B1265" s="178" t="s">
        <v>151</v>
      </c>
      <c r="C1265" s="178" t="s">
        <v>6523</v>
      </c>
      <c r="D1265" s="178" t="s">
        <v>6811</v>
      </c>
      <c r="E1265" s="179">
        <v>32233</v>
      </c>
      <c r="F1265" s="180">
        <v>1658833.91</v>
      </c>
      <c r="G1265" s="180">
        <v>276472.31</v>
      </c>
      <c r="H1265" s="180">
        <v>276472.33</v>
      </c>
      <c r="I1265" s="180">
        <f t="shared" si="38"/>
        <v>2211778.5499999998</v>
      </c>
      <c r="J1265" s="177" t="str">
        <f t="shared" si="39"/>
        <v>Date &gt; 1920</v>
      </c>
    </row>
    <row r="1266" spans="1:10" x14ac:dyDescent="0.3">
      <c r="A1266" s="178" t="s">
        <v>3371</v>
      </c>
      <c r="B1266" s="178" t="s">
        <v>151</v>
      </c>
      <c r="C1266" s="178" t="s">
        <v>6523</v>
      </c>
      <c r="D1266" s="178" t="s">
        <v>6812</v>
      </c>
      <c r="E1266" s="179">
        <v>32815</v>
      </c>
      <c r="F1266" s="180">
        <v>228127.54</v>
      </c>
      <c r="G1266" s="180">
        <v>38021.269999999997</v>
      </c>
      <c r="H1266" s="180">
        <v>44524.25</v>
      </c>
      <c r="I1266" s="180">
        <f t="shared" si="38"/>
        <v>310673.06</v>
      </c>
      <c r="J1266" s="177" t="str">
        <f t="shared" si="39"/>
        <v>Date &gt; 1920</v>
      </c>
    </row>
    <row r="1267" spans="1:10" x14ac:dyDescent="0.3">
      <c r="A1267" s="178" t="s">
        <v>3371</v>
      </c>
      <c r="B1267" s="178" t="s">
        <v>151</v>
      </c>
      <c r="C1267" s="178" t="s">
        <v>6523</v>
      </c>
      <c r="D1267" s="178" t="s">
        <v>6813</v>
      </c>
      <c r="E1267" s="179">
        <v>31114</v>
      </c>
      <c r="F1267" s="180">
        <v>0</v>
      </c>
      <c r="G1267" s="180">
        <v>321546.74</v>
      </c>
      <c r="H1267" s="180">
        <v>321546.75</v>
      </c>
      <c r="I1267" s="180">
        <f t="shared" si="38"/>
        <v>643093.49</v>
      </c>
      <c r="J1267" s="177" t="str">
        <f t="shared" si="39"/>
        <v>Date &gt; 1920</v>
      </c>
    </row>
    <row r="1268" spans="1:10" x14ac:dyDescent="0.3">
      <c r="A1268" s="178" t="s">
        <v>3371</v>
      </c>
      <c r="B1268" s="178" t="s">
        <v>151</v>
      </c>
      <c r="C1268" s="178" t="s">
        <v>6523</v>
      </c>
      <c r="D1268" s="178" t="s">
        <v>6814</v>
      </c>
      <c r="E1268" s="179">
        <v>32385</v>
      </c>
      <c r="F1268" s="180">
        <v>4017315.58</v>
      </c>
      <c r="G1268" s="180">
        <v>669552.54</v>
      </c>
      <c r="H1268" s="180">
        <v>703125</v>
      </c>
      <c r="I1268" s="180">
        <f t="shared" si="38"/>
        <v>5389993.1200000001</v>
      </c>
      <c r="J1268" s="177" t="str">
        <f t="shared" si="39"/>
        <v>Date &gt; 1920</v>
      </c>
    </row>
    <row r="1269" spans="1:10" x14ac:dyDescent="0.3">
      <c r="A1269" s="178" t="s">
        <v>3371</v>
      </c>
      <c r="B1269" s="178" t="s">
        <v>151</v>
      </c>
      <c r="C1269" s="178" t="s">
        <v>6523</v>
      </c>
      <c r="D1269" s="178" t="s">
        <v>6815</v>
      </c>
      <c r="E1269" s="179">
        <v>31588</v>
      </c>
      <c r="F1269" s="180">
        <v>0</v>
      </c>
      <c r="G1269" s="180">
        <v>352500</v>
      </c>
      <c r="H1269" s="180">
        <v>352500</v>
      </c>
      <c r="I1269" s="180">
        <f t="shared" si="38"/>
        <v>705000</v>
      </c>
      <c r="J1269" s="177" t="str">
        <f t="shared" si="39"/>
        <v>Date &gt; 1920</v>
      </c>
    </row>
    <row r="1270" spans="1:10" x14ac:dyDescent="0.3">
      <c r="A1270" s="178" t="s">
        <v>3371</v>
      </c>
      <c r="B1270" s="178" t="s">
        <v>151</v>
      </c>
      <c r="C1270" s="178" t="s">
        <v>6523</v>
      </c>
      <c r="D1270" s="178" t="s">
        <v>6669</v>
      </c>
      <c r="E1270" s="179">
        <v>31819</v>
      </c>
      <c r="F1270" s="180">
        <v>400000</v>
      </c>
      <c r="G1270" s="180">
        <v>0</v>
      </c>
      <c r="H1270" s="180">
        <v>174540</v>
      </c>
      <c r="I1270" s="180">
        <f t="shared" si="38"/>
        <v>574540</v>
      </c>
      <c r="J1270" s="177" t="str">
        <f t="shared" si="39"/>
        <v>Date &gt; 1920</v>
      </c>
    </row>
    <row r="1271" spans="1:10" x14ac:dyDescent="0.3">
      <c r="A1271" s="178" t="s">
        <v>3371</v>
      </c>
      <c r="B1271" s="178" t="s">
        <v>151</v>
      </c>
      <c r="C1271" s="178" t="s">
        <v>6523</v>
      </c>
      <c r="D1271" s="178" t="s">
        <v>6816</v>
      </c>
      <c r="E1271" s="179">
        <v>31722</v>
      </c>
      <c r="F1271" s="180">
        <v>0</v>
      </c>
      <c r="G1271" s="180">
        <v>128710.28</v>
      </c>
      <c r="H1271" s="180">
        <v>128710.28</v>
      </c>
      <c r="I1271" s="180">
        <f t="shared" si="38"/>
        <v>257420.56</v>
      </c>
      <c r="J1271" s="177" t="str">
        <f t="shared" si="39"/>
        <v>Date &gt; 1920</v>
      </c>
    </row>
    <row r="1272" spans="1:10" x14ac:dyDescent="0.3">
      <c r="A1272" s="178" t="s">
        <v>3371</v>
      </c>
      <c r="B1272" s="178" t="s">
        <v>151</v>
      </c>
      <c r="C1272" s="178" t="s">
        <v>6523</v>
      </c>
      <c r="D1272" s="178" t="s">
        <v>6816</v>
      </c>
      <c r="E1272" s="179">
        <v>32979</v>
      </c>
      <c r="F1272" s="180">
        <v>0</v>
      </c>
      <c r="G1272" s="180">
        <v>21289.72</v>
      </c>
      <c r="H1272" s="180">
        <v>21289.72</v>
      </c>
      <c r="I1272" s="180">
        <f t="shared" si="38"/>
        <v>42579.44</v>
      </c>
      <c r="J1272" s="177" t="str">
        <f t="shared" si="39"/>
        <v>Date &gt; 1920</v>
      </c>
    </row>
    <row r="1273" spans="1:10" x14ac:dyDescent="0.3">
      <c r="A1273" s="178" t="s">
        <v>3371</v>
      </c>
      <c r="B1273" s="178" t="s">
        <v>151</v>
      </c>
      <c r="C1273" s="178" t="s">
        <v>6523</v>
      </c>
      <c r="D1273" s="178" t="s">
        <v>6816</v>
      </c>
      <c r="E1273" s="179">
        <v>33025</v>
      </c>
      <c r="F1273" s="180">
        <v>0</v>
      </c>
      <c r="G1273" s="180">
        <v>18302.740000000002</v>
      </c>
      <c r="H1273" s="180">
        <v>18302.71</v>
      </c>
      <c r="I1273" s="180">
        <f t="shared" si="38"/>
        <v>36605.449999999997</v>
      </c>
      <c r="J1273" s="177" t="str">
        <f t="shared" si="39"/>
        <v>Date &gt; 1920</v>
      </c>
    </row>
    <row r="1274" spans="1:10" x14ac:dyDescent="0.3">
      <c r="A1274" s="178" t="s">
        <v>3371</v>
      </c>
      <c r="B1274" s="178" t="s">
        <v>151</v>
      </c>
      <c r="C1274" s="178" t="s">
        <v>6523</v>
      </c>
      <c r="D1274" s="178" t="s">
        <v>6817</v>
      </c>
      <c r="E1274" s="179">
        <v>32352</v>
      </c>
      <c r="F1274" s="180">
        <v>2392926.7999999998</v>
      </c>
      <c r="G1274" s="180">
        <v>398821.29</v>
      </c>
      <c r="H1274" s="180">
        <v>410689.72</v>
      </c>
      <c r="I1274" s="180">
        <f t="shared" si="38"/>
        <v>3202437.8099999996</v>
      </c>
      <c r="J1274" s="177" t="str">
        <f t="shared" si="39"/>
        <v>Date &gt; 1920</v>
      </c>
    </row>
    <row r="1275" spans="1:10" x14ac:dyDescent="0.3">
      <c r="A1275" s="178" t="s">
        <v>3371</v>
      </c>
      <c r="B1275" s="178" t="s">
        <v>151</v>
      </c>
      <c r="C1275" s="178" t="s">
        <v>6523</v>
      </c>
      <c r="D1275" s="178" t="s">
        <v>6818</v>
      </c>
      <c r="E1275" s="179">
        <v>31772</v>
      </c>
      <c r="F1275" s="180">
        <v>861764.95</v>
      </c>
      <c r="G1275" s="180">
        <v>430882.48</v>
      </c>
      <c r="H1275" s="180">
        <v>430882.48</v>
      </c>
      <c r="I1275" s="180">
        <f t="shared" si="38"/>
        <v>1723529.91</v>
      </c>
      <c r="J1275" s="177" t="str">
        <f t="shared" si="39"/>
        <v>Date &gt; 1920</v>
      </c>
    </row>
    <row r="1276" spans="1:10" x14ac:dyDescent="0.3">
      <c r="A1276" s="178" t="s">
        <v>3371</v>
      </c>
      <c r="B1276" s="178" t="s">
        <v>151</v>
      </c>
      <c r="C1276" s="178" t="s">
        <v>6523</v>
      </c>
      <c r="D1276" s="178" t="s">
        <v>6818</v>
      </c>
      <c r="E1276" s="179">
        <v>31863</v>
      </c>
      <c r="F1276" s="180">
        <v>461358.24</v>
      </c>
      <c r="G1276" s="180">
        <v>230679.12</v>
      </c>
      <c r="H1276" s="180">
        <v>230679.11</v>
      </c>
      <c r="I1276" s="180">
        <f t="shared" si="38"/>
        <v>922716.47</v>
      </c>
      <c r="J1276" s="177" t="str">
        <f t="shared" si="39"/>
        <v>Date &gt; 1920</v>
      </c>
    </row>
    <row r="1277" spans="1:10" x14ac:dyDescent="0.3">
      <c r="A1277" s="178" t="s">
        <v>3371</v>
      </c>
      <c r="B1277" s="178" t="s">
        <v>151</v>
      </c>
      <c r="C1277" s="178" t="s">
        <v>6523</v>
      </c>
      <c r="D1277" s="178" t="s">
        <v>6818</v>
      </c>
      <c r="E1277" s="179">
        <v>31905</v>
      </c>
      <c r="F1277" s="180">
        <v>723326.91</v>
      </c>
      <c r="G1277" s="180">
        <v>338438.40000000002</v>
      </c>
      <c r="H1277" s="180">
        <v>361663.46</v>
      </c>
      <c r="I1277" s="180">
        <f t="shared" si="38"/>
        <v>1423428.77</v>
      </c>
      <c r="J1277" s="177" t="str">
        <f t="shared" si="39"/>
        <v>Date &gt; 1920</v>
      </c>
    </row>
    <row r="1278" spans="1:10" x14ac:dyDescent="0.3">
      <c r="A1278" s="178" t="s">
        <v>3371</v>
      </c>
      <c r="B1278" s="178" t="s">
        <v>151</v>
      </c>
      <c r="C1278" s="178" t="s">
        <v>6523</v>
      </c>
      <c r="D1278" s="178" t="s">
        <v>6818</v>
      </c>
      <c r="E1278" s="179">
        <v>31973</v>
      </c>
      <c r="F1278" s="180">
        <v>210464.9</v>
      </c>
      <c r="G1278" s="180">
        <v>0</v>
      </c>
      <c r="H1278" s="180">
        <v>105232.45</v>
      </c>
      <c r="I1278" s="180">
        <f t="shared" si="38"/>
        <v>315697.34999999998</v>
      </c>
      <c r="J1278" s="177" t="str">
        <f t="shared" si="39"/>
        <v>Date &gt; 1920</v>
      </c>
    </row>
    <row r="1279" spans="1:10" x14ac:dyDescent="0.3">
      <c r="A1279" s="178" t="s">
        <v>3371</v>
      </c>
      <c r="B1279" s="178" t="s">
        <v>151</v>
      </c>
      <c r="C1279" s="178" t="s">
        <v>6523</v>
      </c>
      <c r="D1279" s="178" t="s">
        <v>6818</v>
      </c>
      <c r="E1279" s="179">
        <v>32024</v>
      </c>
      <c r="F1279" s="180">
        <v>382236.89</v>
      </c>
      <c r="G1279" s="180">
        <v>0</v>
      </c>
      <c r="H1279" s="180">
        <v>191314.04</v>
      </c>
      <c r="I1279" s="180">
        <f t="shared" si="38"/>
        <v>573550.93000000005</v>
      </c>
      <c r="J1279" s="177" t="str">
        <f t="shared" si="39"/>
        <v>Date &gt; 1920</v>
      </c>
    </row>
    <row r="1280" spans="1:10" x14ac:dyDescent="0.3">
      <c r="A1280" s="178" t="s">
        <v>3371</v>
      </c>
      <c r="B1280" s="178" t="s">
        <v>151</v>
      </c>
      <c r="C1280" s="178" t="s">
        <v>6523</v>
      </c>
      <c r="D1280" s="178" t="s">
        <v>6818</v>
      </c>
      <c r="E1280" s="179">
        <v>32345</v>
      </c>
      <c r="F1280" s="180">
        <v>146714.29999999999</v>
      </c>
      <c r="G1280" s="180">
        <v>0</v>
      </c>
      <c r="H1280" s="180">
        <v>73357.149999999994</v>
      </c>
      <c r="I1280" s="180">
        <f t="shared" si="38"/>
        <v>220071.44999999998</v>
      </c>
      <c r="J1280" s="177" t="str">
        <f t="shared" si="39"/>
        <v>Date &gt; 1920</v>
      </c>
    </row>
    <row r="1281" spans="1:10" x14ac:dyDescent="0.3">
      <c r="A1281" s="178" t="s">
        <v>3371</v>
      </c>
      <c r="B1281" s="178" t="s">
        <v>151</v>
      </c>
      <c r="C1281" s="178" t="s">
        <v>6523</v>
      </c>
      <c r="D1281" s="178" t="s">
        <v>6818</v>
      </c>
      <c r="E1281" s="179">
        <v>33168</v>
      </c>
      <c r="F1281" s="180">
        <v>-75061.990000000005</v>
      </c>
      <c r="G1281" s="180">
        <v>0</v>
      </c>
      <c r="H1281" s="180">
        <v>3907925.51</v>
      </c>
      <c r="I1281" s="180">
        <f t="shared" si="38"/>
        <v>3832863.5199999996</v>
      </c>
      <c r="J1281" s="177" t="str">
        <f t="shared" si="39"/>
        <v>Date &gt; 1920</v>
      </c>
    </row>
    <row r="1282" spans="1:10" x14ac:dyDescent="0.3">
      <c r="A1282" s="178" t="s">
        <v>3371</v>
      </c>
      <c r="B1282" s="178" t="s">
        <v>151</v>
      </c>
      <c r="C1282" s="178" t="s">
        <v>6523</v>
      </c>
      <c r="D1282" s="178" t="s">
        <v>6819</v>
      </c>
      <c r="E1282" s="179">
        <v>31748</v>
      </c>
      <c r="F1282" s="180">
        <v>608712.41</v>
      </c>
      <c r="G1282" s="180">
        <v>0</v>
      </c>
      <c r="H1282" s="180">
        <v>202904.13</v>
      </c>
      <c r="I1282" s="180">
        <f t="shared" si="38"/>
        <v>811616.54</v>
      </c>
      <c r="J1282" s="177" t="str">
        <f t="shared" si="39"/>
        <v>Date &gt; 1920</v>
      </c>
    </row>
    <row r="1283" spans="1:10" x14ac:dyDescent="0.3">
      <c r="A1283" s="178" t="s">
        <v>3371</v>
      </c>
      <c r="B1283" s="178" t="s">
        <v>151</v>
      </c>
      <c r="C1283" s="178" t="s">
        <v>6523</v>
      </c>
      <c r="D1283" s="178" t="s">
        <v>6819</v>
      </c>
      <c r="E1283" s="179">
        <v>31783</v>
      </c>
      <c r="F1283" s="180">
        <v>32994.720000000001</v>
      </c>
      <c r="G1283" s="180">
        <v>0</v>
      </c>
      <c r="H1283" s="180">
        <v>10998.23</v>
      </c>
      <c r="I1283" s="180">
        <f t="shared" si="38"/>
        <v>43992.95</v>
      </c>
      <c r="J1283" s="177" t="str">
        <f t="shared" si="39"/>
        <v>Date &gt; 1920</v>
      </c>
    </row>
    <row r="1284" spans="1:10" x14ac:dyDescent="0.3">
      <c r="A1284" s="178" t="s">
        <v>3371</v>
      </c>
      <c r="B1284" s="178" t="s">
        <v>151</v>
      </c>
      <c r="C1284" s="178" t="s">
        <v>6523</v>
      </c>
      <c r="D1284" s="178" t="s">
        <v>6819</v>
      </c>
      <c r="E1284" s="179">
        <v>31896</v>
      </c>
      <c r="F1284" s="180">
        <v>9779.4599999999991</v>
      </c>
      <c r="G1284" s="180">
        <v>0</v>
      </c>
      <c r="H1284" s="180">
        <v>3259.82</v>
      </c>
      <c r="I1284" s="180">
        <f t="shared" si="38"/>
        <v>13039.279999999999</v>
      </c>
      <c r="J1284" s="177" t="str">
        <f t="shared" si="39"/>
        <v>Date &gt; 1920</v>
      </c>
    </row>
    <row r="1285" spans="1:10" x14ac:dyDescent="0.3">
      <c r="A1285" s="178" t="s">
        <v>3371</v>
      </c>
      <c r="B1285" s="178" t="s">
        <v>151</v>
      </c>
      <c r="C1285" s="178" t="s">
        <v>6523</v>
      </c>
      <c r="D1285" s="178" t="s">
        <v>6819</v>
      </c>
      <c r="E1285" s="179">
        <v>33829</v>
      </c>
      <c r="F1285" s="180">
        <v>-2278.58</v>
      </c>
      <c r="G1285" s="180">
        <v>0</v>
      </c>
      <c r="H1285" s="180">
        <v>2278.58</v>
      </c>
      <c r="I1285" s="180">
        <f t="shared" ref="I1285:I1348" si="40">SUM(F1285:H1285)</f>
        <v>0</v>
      </c>
      <c r="J1285" s="177" t="str">
        <f t="shared" ref="J1285:J1348" si="41">IF(OR(YEAR(E1285)&gt; 1920, ISBLANK(E1285)), "Date &gt; 1920", "Sketchy date")</f>
        <v>Date &gt; 1920</v>
      </c>
    </row>
    <row r="1286" spans="1:10" x14ac:dyDescent="0.3">
      <c r="A1286" s="178" t="s">
        <v>3371</v>
      </c>
      <c r="B1286" s="178" t="s">
        <v>151</v>
      </c>
      <c r="C1286" s="178" t="s">
        <v>6523</v>
      </c>
      <c r="D1286" s="178" t="s">
        <v>6820</v>
      </c>
      <c r="E1286" s="179">
        <v>31772</v>
      </c>
      <c r="F1286" s="180">
        <v>83996.12</v>
      </c>
      <c r="G1286" s="180">
        <v>0</v>
      </c>
      <c r="H1286" s="180">
        <v>27998.7</v>
      </c>
      <c r="I1286" s="180">
        <f t="shared" si="40"/>
        <v>111994.81999999999</v>
      </c>
      <c r="J1286" s="177" t="str">
        <f t="shared" si="41"/>
        <v>Date &gt; 1920</v>
      </c>
    </row>
    <row r="1287" spans="1:10" x14ac:dyDescent="0.3">
      <c r="A1287" s="178" t="s">
        <v>3371</v>
      </c>
      <c r="B1287" s="178" t="s">
        <v>151</v>
      </c>
      <c r="C1287" s="178" t="s">
        <v>6523</v>
      </c>
      <c r="D1287" s="178" t="s">
        <v>6820</v>
      </c>
      <c r="E1287" s="179">
        <v>32965</v>
      </c>
      <c r="F1287" s="180">
        <v>10615.86</v>
      </c>
      <c r="G1287" s="180">
        <v>0</v>
      </c>
      <c r="H1287" s="180">
        <v>4001.3</v>
      </c>
      <c r="I1287" s="180">
        <f t="shared" si="40"/>
        <v>14617.16</v>
      </c>
      <c r="J1287" s="177" t="str">
        <f t="shared" si="41"/>
        <v>Date &gt; 1920</v>
      </c>
    </row>
    <row r="1288" spans="1:10" x14ac:dyDescent="0.3">
      <c r="A1288" s="178" t="s">
        <v>3371</v>
      </c>
      <c r="B1288" s="178" t="s">
        <v>151</v>
      </c>
      <c r="C1288" s="178" t="s">
        <v>6523</v>
      </c>
      <c r="D1288" s="178" t="s">
        <v>6820</v>
      </c>
      <c r="E1288" s="179">
        <v>33876</v>
      </c>
      <c r="F1288" s="180">
        <v>653.4</v>
      </c>
      <c r="G1288" s="180">
        <v>0</v>
      </c>
      <c r="H1288" s="180">
        <v>-244.88</v>
      </c>
      <c r="I1288" s="180">
        <f t="shared" si="40"/>
        <v>408.52</v>
      </c>
      <c r="J1288" s="177" t="str">
        <f t="shared" si="41"/>
        <v>Date &gt; 1920</v>
      </c>
    </row>
    <row r="1289" spans="1:10" x14ac:dyDescent="0.3">
      <c r="A1289" s="178" t="s">
        <v>3371</v>
      </c>
      <c r="B1289" s="178" t="s">
        <v>151</v>
      </c>
      <c r="C1289" s="178" t="s">
        <v>6523</v>
      </c>
      <c r="D1289" s="178" t="s">
        <v>6821</v>
      </c>
      <c r="E1289" s="179">
        <v>31923</v>
      </c>
      <c r="F1289" s="180">
        <v>953376.18</v>
      </c>
      <c r="G1289" s="180">
        <v>0</v>
      </c>
      <c r="H1289" s="180">
        <v>488824.32000000001</v>
      </c>
      <c r="I1289" s="180">
        <f t="shared" si="40"/>
        <v>1442200.5</v>
      </c>
      <c r="J1289" s="177" t="str">
        <f t="shared" si="41"/>
        <v>Date &gt; 1920</v>
      </c>
    </row>
    <row r="1290" spans="1:10" x14ac:dyDescent="0.3">
      <c r="A1290" s="178" t="s">
        <v>3371</v>
      </c>
      <c r="B1290" s="178" t="s">
        <v>151</v>
      </c>
      <c r="C1290" s="178" t="s">
        <v>6523</v>
      </c>
      <c r="D1290" s="178" t="s">
        <v>6821</v>
      </c>
      <c r="E1290" s="179">
        <v>32590</v>
      </c>
      <c r="F1290" s="180">
        <v>4868.6099999999997</v>
      </c>
      <c r="G1290" s="180">
        <v>0</v>
      </c>
      <c r="H1290" s="180">
        <v>8495.26</v>
      </c>
      <c r="I1290" s="180">
        <f t="shared" si="40"/>
        <v>13363.869999999999</v>
      </c>
      <c r="J1290" s="177" t="str">
        <f t="shared" si="41"/>
        <v>Date &gt; 1920</v>
      </c>
    </row>
    <row r="1291" spans="1:10" x14ac:dyDescent="0.3">
      <c r="A1291" s="178" t="s">
        <v>3371</v>
      </c>
      <c r="B1291" s="178" t="s">
        <v>151</v>
      </c>
      <c r="C1291" s="178" t="s">
        <v>6523</v>
      </c>
      <c r="D1291" s="178" t="s">
        <v>6822</v>
      </c>
      <c r="E1291" s="179">
        <v>31803</v>
      </c>
      <c r="F1291" s="180">
        <v>276022.5</v>
      </c>
      <c r="G1291" s="180">
        <v>0</v>
      </c>
      <c r="H1291" s="180">
        <v>142291</v>
      </c>
      <c r="I1291" s="180">
        <f t="shared" si="40"/>
        <v>418313.5</v>
      </c>
      <c r="J1291" s="177" t="str">
        <f t="shared" si="41"/>
        <v>Date &gt; 1920</v>
      </c>
    </row>
    <row r="1292" spans="1:10" x14ac:dyDescent="0.3">
      <c r="A1292" s="178" t="s">
        <v>3371</v>
      </c>
      <c r="B1292" s="178" t="s">
        <v>151</v>
      </c>
      <c r="C1292" s="178" t="s">
        <v>6523</v>
      </c>
      <c r="D1292" s="178" t="s">
        <v>6822</v>
      </c>
      <c r="E1292" s="179">
        <v>31882</v>
      </c>
      <c r="F1292" s="180">
        <v>72603.75</v>
      </c>
      <c r="G1292" s="180">
        <v>0</v>
      </c>
      <c r="H1292" s="180">
        <v>22709</v>
      </c>
      <c r="I1292" s="180">
        <f t="shared" si="40"/>
        <v>95312.75</v>
      </c>
      <c r="J1292" s="177" t="str">
        <f t="shared" si="41"/>
        <v>Date &gt; 1920</v>
      </c>
    </row>
    <row r="1293" spans="1:10" x14ac:dyDescent="0.3">
      <c r="A1293" s="178" t="s">
        <v>3371</v>
      </c>
      <c r="B1293" s="178" t="s">
        <v>151</v>
      </c>
      <c r="C1293" s="178" t="s">
        <v>6523</v>
      </c>
      <c r="D1293" s="178" t="s">
        <v>6822</v>
      </c>
      <c r="E1293" s="179">
        <v>31912</v>
      </c>
      <c r="F1293" s="180">
        <v>28956.880000000001</v>
      </c>
      <c r="G1293" s="180">
        <v>0</v>
      </c>
      <c r="H1293" s="180">
        <v>53211.62</v>
      </c>
      <c r="I1293" s="180">
        <f t="shared" si="40"/>
        <v>82168.5</v>
      </c>
      <c r="J1293" s="177" t="str">
        <f t="shared" si="41"/>
        <v>Date &gt; 1920</v>
      </c>
    </row>
    <row r="1294" spans="1:10" x14ac:dyDescent="0.3">
      <c r="A1294" s="178" t="s">
        <v>3371</v>
      </c>
      <c r="B1294" s="178" t="s">
        <v>151</v>
      </c>
      <c r="C1294" s="178" t="s">
        <v>6523</v>
      </c>
      <c r="D1294" s="178" t="s">
        <v>6822</v>
      </c>
      <c r="E1294" s="179">
        <v>33876</v>
      </c>
      <c r="F1294" s="180">
        <v>13022.34</v>
      </c>
      <c r="G1294" s="180">
        <v>0</v>
      </c>
      <c r="H1294" s="180">
        <v>0</v>
      </c>
      <c r="I1294" s="180">
        <f t="shared" si="40"/>
        <v>13022.34</v>
      </c>
      <c r="J1294" s="177" t="str">
        <f t="shared" si="41"/>
        <v>Date &gt; 1920</v>
      </c>
    </row>
    <row r="1295" spans="1:10" x14ac:dyDescent="0.3">
      <c r="A1295" s="178" t="s">
        <v>3371</v>
      </c>
      <c r="B1295" s="178" t="s">
        <v>151</v>
      </c>
      <c r="C1295" s="178" t="s">
        <v>6523</v>
      </c>
      <c r="D1295" s="178" t="s">
        <v>6823</v>
      </c>
      <c r="E1295" s="179">
        <v>31748</v>
      </c>
      <c r="F1295" s="180">
        <v>21652.84</v>
      </c>
      <c r="G1295" s="180">
        <v>0</v>
      </c>
      <c r="H1295" s="180">
        <v>7217.62</v>
      </c>
      <c r="I1295" s="180">
        <f t="shared" si="40"/>
        <v>28870.46</v>
      </c>
      <c r="J1295" s="177" t="str">
        <f t="shared" si="41"/>
        <v>Date &gt; 1920</v>
      </c>
    </row>
    <row r="1296" spans="1:10" x14ac:dyDescent="0.3">
      <c r="A1296" s="178" t="s">
        <v>3371</v>
      </c>
      <c r="B1296" s="178" t="s">
        <v>151</v>
      </c>
      <c r="C1296" s="178" t="s">
        <v>6523</v>
      </c>
      <c r="D1296" s="178" t="s">
        <v>6823</v>
      </c>
      <c r="E1296" s="179">
        <v>31783</v>
      </c>
      <c r="F1296" s="180">
        <v>81848.479999999996</v>
      </c>
      <c r="G1296" s="180">
        <v>0</v>
      </c>
      <c r="H1296" s="180">
        <v>27282.82</v>
      </c>
      <c r="I1296" s="180">
        <f t="shared" si="40"/>
        <v>109131.29999999999</v>
      </c>
      <c r="J1296" s="177" t="str">
        <f t="shared" si="41"/>
        <v>Date &gt; 1920</v>
      </c>
    </row>
    <row r="1297" spans="1:10" x14ac:dyDescent="0.3">
      <c r="A1297" s="178" t="s">
        <v>3371</v>
      </c>
      <c r="B1297" s="178" t="s">
        <v>151</v>
      </c>
      <c r="C1297" s="178" t="s">
        <v>6523</v>
      </c>
      <c r="D1297" s="178" t="s">
        <v>6823</v>
      </c>
      <c r="E1297" s="179">
        <v>31882</v>
      </c>
      <c r="F1297" s="180">
        <v>24667.67</v>
      </c>
      <c r="G1297" s="180">
        <v>0</v>
      </c>
      <c r="H1297" s="180">
        <v>8222.5400000000009</v>
      </c>
      <c r="I1297" s="180">
        <f t="shared" si="40"/>
        <v>32890.21</v>
      </c>
      <c r="J1297" s="177" t="str">
        <f t="shared" si="41"/>
        <v>Date &gt; 1920</v>
      </c>
    </row>
    <row r="1298" spans="1:10" x14ac:dyDescent="0.3">
      <c r="A1298" s="178" t="s">
        <v>3371</v>
      </c>
      <c r="B1298" s="178" t="s">
        <v>151</v>
      </c>
      <c r="C1298" s="178" t="s">
        <v>6523</v>
      </c>
      <c r="D1298" s="178" t="s">
        <v>6823</v>
      </c>
      <c r="E1298" s="179">
        <v>33876</v>
      </c>
      <c r="F1298" s="180">
        <v>15577.19</v>
      </c>
      <c r="G1298" s="180">
        <v>0</v>
      </c>
      <c r="H1298" s="180">
        <v>5192.3999999999996</v>
      </c>
      <c r="I1298" s="180">
        <f t="shared" si="40"/>
        <v>20769.59</v>
      </c>
      <c r="J1298" s="177" t="str">
        <f t="shared" si="41"/>
        <v>Date &gt; 1920</v>
      </c>
    </row>
    <row r="1299" spans="1:10" x14ac:dyDescent="0.3">
      <c r="A1299" s="178" t="s">
        <v>3371</v>
      </c>
      <c r="B1299" s="178" t="s">
        <v>151</v>
      </c>
      <c r="C1299" s="178" t="s">
        <v>6523</v>
      </c>
      <c r="D1299" s="178" t="s">
        <v>6824</v>
      </c>
      <c r="E1299" s="179">
        <v>31912</v>
      </c>
      <c r="F1299" s="180">
        <v>453639.15</v>
      </c>
      <c r="G1299" s="180">
        <v>0</v>
      </c>
      <c r="H1299" s="180">
        <v>235831.47</v>
      </c>
      <c r="I1299" s="180">
        <f t="shared" si="40"/>
        <v>689470.62</v>
      </c>
      <c r="J1299" s="177" t="str">
        <f t="shared" si="41"/>
        <v>Date &gt; 1920</v>
      </c>
    </row>
    <row r="1300" spans="1:10" x14ac:dyDescent="0.3">
      <c r="A1300" s="178" t="s">
        <v>3371</v>
      </c>
      <c r="B1300" s="178" t="s">
        <v>151</v>
      </c>
      <c r="C1300" s="178" t="s">
        <v>6523</v>
      </c>
      <c r="D1300" s="178" t="s">
        <v>6824</v>
      </c>
      <c r="E1300" s="179">
        <v>33876</v>
      </c>
      <c r="F1300" s="180">
        <v>48685.59</v>
      </c>
      <c r="G1300" s="180">
        <v>0</v>
      </c>
      <c r="H1300" s="180">
        <v>-33685.89</v>
      </c>
      <c r="I1300" s="180">
        <f t="shared" si="40"/>
        <v>14999.699999999997</v>
      </c>
      <c r="J1300" s="177" t="str">
        <f t="shared" si="41"/>
        <v>Date &gt; 1920</v>
      </c>
    </row>
    <row r="1301" spans="1:10" x14ac:dyDescent="0.3">
      <c r="A1301" s="178" t="s">
        <v>3371</v>
      </c>
      <c r="B1301" s="178" t="s">
        <v>151</v>
      </c>
      <c r="C1301" s="178" t="s">
        <v>6523</v>
      </c>
      <c r="D1301" s="178" t="s">
        <v>6825</v>
      </c>
      <c r="E1301" s="179">
        <v>32148</v>
      </c>
      <c r="F1301" s="180">
        <v>302474.37</v>
      </c>
      <c r="G1301" s="180">
        <v>0</v>
      </c>
      <c r="H1301" s="180">
        <v>303678.19</v>
      </c>
      <c r="I1301" s="180">
        <f t="shared" si="40"/>
        <v>606152.56000000006</v>
      </c>
      <c r="J1301" s="177" t="str">
        <f t="shared" si="41"/>
        <v>Date &gt; 1920</v>
      </c>
    </row>
    <row r="1302" spans="1:10" x14ac:dyDescent="0.3">
      <c r="A1302" s="178" t="s">
        <v>3371</v>
      </c>
      <c r="B1302" s="178" t="s">
        <v>151</v>
      </c>
      <c r="C1302" s="178" t="s">
        <v>6523</v>
      </c>
      <c r="D1302" s="178" t="s">
        <v>6825</v>
      </c>
      <c r="E1302" s="179">
        <v>32345</v>
      </c>
      <c r="F1302" s="180">
        <v>56259</v>
      </c>
      <c r="G1302" s="180">
        <v>0</v>
      </c>
      <c r="H1302" s="180">
        <v>56259</v>
      </c>
      <c r="I1302" s="180">
        <f t="shared" si="40"/>
        <v>112518</v>
      </c>
      <c r="J1302" s="177" t="str">
        <f t="shared" si="41"/>
        <v>Date &gt; 1920</v>
      </c>
    </row>
    <row r="1303" spans="1:10" x14ac:dyDescent="0.3">
      <c r="A1303" s="178" t="s">
        <v>3371</v>
      </c>
      <c r="B1303" s="178" t="s">
        <v>151</v>
      </c>
      <c r="C1303" s="178" t="s">
        <v>6523</v>
      </c>
      <c r="D1303" s="178" t="s">
        <v>6825</v>
      </c>
      <c r="E1303" s="179">
        <v>33536</v>
      </c>
      <c r="F1303" s="180">
        <v>17913.18</v>
      </c>
      <c r="G1303" s="180">
        <v>0</v>
      </c>
      <c r="H1303" s="180">
        <v>24256.82</v>
      </c>
      <c r="I1303" s="180">
        <f t="shared" si="40"/>
        <v>42170</v>
      </c>
      <c r="J1303" s="177" t="str">
        <f t="shared" si="41"/>
        <v>Date &gt; 1920</v>
      </c>
    </row>
    <row r="1304" spans="1:10" x14ac:dyDescent="0.3">
      <c r="A1304" s="178" t="s">
        <v>3371</v>
      </c>
      <c r="B1304" s="178" t="s">
        <v>151</v>
      </c>
      <c r="C1304" s="178" t="s">
        <v>6523</v>
      </c>
      <c r="D1304" s="178" t="s">
        <v>6826</v>
      </c>
      <c r="E1304" s="179">
        <v>32085</v>
      </c>
      <c r="F1304" s="180">
        <v>283753.13</v>
      </c>
      <c r="G1304" s="180">
        <v>47292.19</v>
      </c>
      <c r="H1304" s="180">
        <v>47292.19</v>
      </c>
      <c r="I1304" s="180">
        <f t="shared" si="40"/>
        <v>378337.51</v>
      </c>
      <c r="J1304" s="177" t="str">
        <f t="shared" si="41"/>
        <v>Date &gt; 1920</v>
      </c>
    </row>
    <row r="1305" spans="1:10" x14ac:dyDescent="0.3">
      <c r="A1305" s="178" t="s">
        <v>3371</v>
      </c>
      <c r="B1305" s="178" t="s">
        <v>151</v>
      </c>
      <c r="C1305" s="178" t="s">
        <v>6523</v>
      </c>
      <c r="D1305" s="178" t="s">
        <v>6826</v>
      </c>
      <c r="E1305" s="179">
        <v>32148</v>
      </c>
      <c r="F1305" s="180">
        <v>793443.88</v>
      </c>
      <c r="G1305" s="180">
        <v>132240.66</v>
      </c>
      <c r="H1305" s="180">
        <v>142175.44</v>
      </c>
      <c r="I1305" s="180">
        <f t="shared" si="40"/>
        <v>1067859.98</v>
      </c>
      <c r="J1305" s="177" t="str">
        <f t="shared" si="41"/>
        <v>Date &gt; 1920</v>
      </c>
    </row>
    <row r="1306" spans="1:10" x14ac:dyDescent="0.3">
      <c r="A1306" s="178" t="s">
        <v>3371</v>
      </c>
      <c r="B1306" s="178" t="s">
        <v>151</v>
      </c>
      <c r="C1306" s="178" t="s">
        <v>6523</v>
      </c>
      <c r="D1306" s="178" t="s">
        <v>6826</v>
      </c>
      <c r="E1306" s="179">
        <v>32357</v>
      </c>
      <c r="F1306" s="180">
        <v>56839.89</v>
      </c>
      <c r="G1306" s="180">
        <v>9473.2999999999993</v>
      </c>
      <c r="H1306" s="180">
        <v>18145.68</v>
      </c>
      <c r="I1306" s="180">
        <f t="shared" si="40"/>
        <v>84458.87</v>
      </c>
      <c r="J1306" s="177" t="str">
        <f t="shared" si="41"/>
        <v>Date &gt; 1920</v>
      </c>
    </row>
    <row r="1307" spans="1:10" x14ac:dyDescent="0.3">
      <c r="A1307" s="178" t="s">
        <v>3371</v>
      </c>
      <c r="B1307" s="178" t="s">
        <v>151</v>
      </c>
      <c r="C1307" s="178" t="s">
        <v>6523</v>
      </c>
      <c r="D1307" s="178" t="s">
        <v>6567</v>
      </c>
      <c r="E1307" s="179">
        <v>32091</v>
      </c>
      <c r="F1307" s="180">
        <v>129290.62</v>
      </c>
      <c r="G1307" s="180">
        <v>21548.44</v>
      </c>
      <c r="H1307" s="180">
        <v>21548.41</v>
      </c>
      <c r="I1307" s="180">
        <f t="shared" si="40"/>
        <v>172387.47</v>
      </c>
      <c r="J1307" s="177" t="str">
        <f t="shared" si="41"/>
        <v>Date &gt; 1920</v>
      </c>
    </row>
    <row r="1308" spans="1:10" x14ac:dyDescent="0.3">
      <c r="A1308" s="178" t="s">
        <v>3371</v>
      </c>
      <c r="B1308" s="178" t="s">
        <v>151</v>
      </c>
      <c r="C1308" s="178" t="s">
        <v>6523</v>
      </c>
      <c r="D1308" s="178" t="s">
        <v>6567</v>
      </c>
      <c r="E1308" s="179">
        <v>32148</v>
      </c>
      <c r="F1308" s="180">
        <v>103906.31</v>
      </c>
      <c r="G1308" s="180">
        <v>17317.72</v>
      </c>
      <c r="H1308" s="180">
        <v>17317.72</v>
      </c>
      <c r="I1308" s="180">
        <f t="shared" si="40"/>
        <v>138541.75</v>
      </c>
      <c r="J1308" s="177" t="str">
        <f t="shared" si="41"/>
        <v>Date &gt; 1920</v>
      </c>
    </row>
    <row r="1309" spans="1:10" x14ac:dyDescent="0.3">
      <c r="A1309" s="178" t="s">
        <v>3371</v>
      </c>
      <c r="B1309" s="178" t="s">
        <v>151</v>
      </c>
      <c r="C1309" s="178" t="s">
        <v>6523</v>
      </c>
      <c r="D1309" s="178" t="s">
        <v>6567</v>
      </c>
      <c r="E1309" s="179">
        <v>32345</v>
      </c>
      <c r="F1309" s="180">
        <v>12184.8</v>
      </c>
      <c r="G1309" s="180">
        <v>2030.8</v>
      </c>
      <c r="H1309" s="180">
        <v>2030.8</v>
      </c>
      <c r="I1309" s="180">
        <f t="shared" si="40"/>
        <v>16246.399999999998</v>
      </c>
      <c r="J1309" s="177" t="str">
        <f t="shared" si="41"/>
        <v>Date &gt; 1920</v>
      </c>
    </row>
    <row r="1310" spans="1:10" x14ac:dyDescent="0.3">
      <c r="A1310" s="178" t="s">
        <v>3371</v>
      </c>
      <c r="B1310" s="178" t="s">
        <v>151</v>
      </c>
      <c r="C1310" s="178" t="s">
        <v>6523</v>
      </c>
      <c r="D1310" s="178" t="s">
        <v>6827</v>
      </c>
      <c r="E1310" s="179">
        <v>34799</v>
      </c>
      <c r="F1310" s="180">
        <v>0</v>
      </c>
      <c r="G1310" s="180">
        <v>13000</v>
      </c>
      <c r="H1310" s="180">
        <v>7700</v>
      </c>
      <c r="I1310" s="180">
        <f t="shared" si="40"/>
        <v>20700</v>
      </c>
      <c r="J1310" s="177" t="str">
        <f t="shared" si="41"/>
        <v>Date &gt; 1920</v>
      </c>
    </row>
    <row r="1311" spans="1:10" x14ac:dyDescent="0.3">
      <c r="A1311" s="178" t="s">
        <v>3371</v>
      </c>
      <c r="B1311" s="178" t="s">
        <v>151</v>
      </c>
      <c r="C1311" s="178" t="s">
        <v>6523</v>
      </c>
      <c r="D1311" s="178" t="s">
        <v>6828</v>
      </c>
      <c r="E1311" s="179">
        <v>32493</v>
      </c>
      <c r="F1311" s="180">
        <v>13643.91</v>
      </c>
      <c r="G1311" s="180">
        <v>0</v>
      </c>
      <c r="H1311" s="180">
        <v>4547.95</v>
      </c>
      <c r="I1311" s="180">
        <f t="shared" si="40"/>
        <v>18191.86</v>
      </c>
      <c r="J1311" s="177" t="str">
        <f t="shared" si="41"/>
        <v>Date &gt; 1920</v>
      </c>
    </row>
    <row r="1312" spans="1:10" x14ac:dyDescent="0.3">
      <c r="A1312" s="178" t="s">
        <v>3371</v>
      </c>
      <c r="B1312" s="178" t="s">
        <v>151</v>
      </c>
      <c r="C1312" s="178" t="s">
        <v>6523</v>
      </c>
      <c r="D1312" s="178" t="s">
        <v>6828</v>
      </c>
      <c r="E1312" s="179">
        <v>32630</v>
      </c>
      <c r="F1312" s="180">
        <v>18324.86</v>
      </c>
      <c r="G1312" s="180">
        <v>0</v>
      </c>
      <c r="H1312" s="180">
        <v>6108.29</v>
      </c>
      <c r="I1312" s="180">
        <f t="shared" si="40"/>
        <v>24433.15</v>
      </c>
      <c r="J1312" s="177" t="str">
        <f t="shared" si="41"/>
        <v>Date &gt; 1920</v>
      </c>
    </row>
    <row r="1313" spans="1:10" x14ac:dyDescent="0.3">
      <c r="A1313" s="178" t="s">
        <v>3371</v>
      </c>
      <c r="B1313" s="178" t="s">
        <v>151</v>
      </c>
      <c r="C1313" s="178" t="s">
        <v>6523</v>
      </c>
      <c r="D1313" s="178" t="s">
        <v>6828</v>
      </c>
      <c r="E1313" s="179">
        <v>33585</v>
      </c>
      <c r="F1313" s="180">
        <v>576.95000000000005</v>
      </c>
      <c r="G1313" s="180">
        <v>0</v>
      </c>
      <c r="H1313" s="180">
        <v>593.76</v>
      </c>
      <c r="I1313" s="180">
        <f t="shared" si="40"/>
        <v>1170.71</v>
      </c>
      <c r="J1313" s="177" t="str">
        <f t="shared" si="41"/>
        <v>Date &gt; 1920</v>
      </c>
    </row>
    <row r="1314" spans="1:10" x14ac:dyDescent="0.3">
      <c r="A1314" s="178" t="s">
        <v>3371</v>
      </c>
      <c r="B1314" s="178" t="s">
        <v>151</v>
      </c>
      <c r="C1314" s="178" t="s">
        <v>6523</v>
      </c>
      <c r="D1314" s="178" t="s">
        <v>6828</v>
      </c>
      <c r="E1314" s="179">
        <v>33585</v>
      </c>
      <c r="F1314" s="180">
        <v>1781.23</v>
      </c>
      <c r="G1314" s="180">
        <v>0</v>
      </c>
      <c r="H1314" s="180">
        <v>0</v>
      </c>
      <c r="I1314" s="180">
        <f t="shared" si="40"/>
        <v>1781.23</v>
      </c>
      <c r="J1314" s="177" t="str">
        <f t="shared" si="41"/>
        <v>Date &gt; 1920</v>
      </c>
    </row>
    <row r="1315" spans="1:10" x14ac:dyDescent="0.3">
      <c r="A1315" s="178" t="s">
        <v>3371</v>
      </c>
      <c r="B1315" s="178" t="s">
        <v>151</v>
      </c>
      <c r="C1315" s="178" t="s">
        <v>6523</v>
      </c>
      <c r="D1315" s="178" t="s">
        <v>6829</v>
      </c>
      <c r="E1315" s="179">
        <v>32357</v>
      </c>
      <c r="F1315" s="180">
        <v>203480.52</v>
      </c>
      <c r="G1315" s="180">
        <v>0</v>
      </c>
      <c r="H1315" s="180">
        <v>67826.84</v>
      </c>
      <c r="I1315" s="180">
        <f t="shared" si="40"/>
        <v>271307.36</v>
      </c>
      <c r="J1315" s="177" t="str">
        <f t="shared" si="41"/>
        <v>Date &gt; 1920</v>
      </c>
    </row>
    <row r="1316" spans="1:10" x14ac:dyDescent="0.3">
      <c r="A1316" s="178" t="s">
        <v>3371</v>
      </c>
      <c r="B1316" s="178" t="s">
        <v>151</v>
      </c>
      <c r="C1316" s="178" t="s">
        <v>6523</v>
      </c>
      <c r="D1316" s="178" t="s">
        <v>6829</v>
      </c>
      <c r="E1316" s="179">
        <v>32422</v>
      </c>
      <c r="F1316" s="180">
        <v>679184.86</v>
      </c>
      <c r="G1316" s="180">
        <v>0</v>
      </c>
      <c r="H1316" s="180">
        <v>226394.93</v>
      </c>
      <c r="I1316" s="180">
        <f t="shared" si="40"/>
        <v>905579.79</v>
      </c>
      <c r="J1316" s="177" t="str">
        <f t="shared" si="41"/>
        <v>Date &gt; 1920</v>
      </c>
    </row>
    <row r="1317" spans="1:10" x14ac:dyDescent="0.3">
      <c r="A1317" s="178" t="s">
        <v>3371</v>
      </c>
      <c r="B1317" s="178" t="s">
        <v>151</v>
      </c>
      <c r="C1317" s="178" t="s">
        <v>6523</v>
      </c>
      <c r="D1317" s="178" t="s">
        <v>6829</v>
      </c>
      <c r="E1317" s="179">
        <v>32493</v>
      </c>
      <c r="F1317" s="180">
        <v>187026.8</v>
      </c>
      <c r="G1317" s="180">
        <v>0</v>
      </c>
      <c r="H1317" s="180">
        <v>62342.27</v>
      </c>
      <c r="I1317" s="180">
        <f t="shared" si="40"/>
        <v>249369.06999999998</v>
      </c>
      <c r="J1317" s="177" t="str">
        <f t="shared" si="41"/>
        <v>Date &gt; 1920</v>
      </c>
    </row>
    <row r="1318" spans="1:10" x14ac:dyDescent="0.3">
      <c r="A1318" s="178" t="s">
        <v>3371</v>
      </c>
      <c r="B1318" s="178" t="s">
        <v>151</v>
      </c>
      <c r="C1318" s="178" t="s">
        <v>6523</v>
      </c>
      <c r="D1318" s="178" t="s">
        <v>6829</v>
      </c>
      <c r="E1318" s="179">
        <v>33550</v>
      </c>
      <c r="F1318" s="180">
        <v>11255.49</v>
      </c>
      <c r="G1318" s="180">
        <v>0</v>
      </c>
      <c r="H1318" s="180">
        <v>54504.06</v>
      </c>
      <c r="I1318" s="180">
        <f t="shared" si="40"/>
        <v>65759.55</v>
      </c>
      <c r="J1318" s="177" t="str">
        <f t="shared" si="41"/>
        <v>Date &gt; 1920</v>
      </c>
    </row>
    <row r="1319" spans="1:10" x14ac:dyDescent="0.3">
      <c r="A1319" s="178" t="s">
        <v>3371</v>
      </c>
      <c r="B1319" s="178" t="s">
        <v>151</v>
      </c>
      <c r="C1319" s="178" t="s">
        <v>6523</v>
      </c>
      <c r="D1319" s="178" t="s">
        <v>6829</v>
      </c>
      <c r="E1319" s="179">
        <v>33791</v>
      </c>
      <c r="F1319" s="180">
        <v>152256.70000000001</v>
      </c>
      <c r="G1319" s="180">
        <v>0</v>
      </c>
      <c r="H1319" s="180">
        <v>0</v>
      </c>
      <c r="I1319" s="180">
        <f t="shared" si="40"/>
        <v>152256.70000000001</v>
      </c>
      <c r="J1319" s="177" t="str">
        <f t="shared" si="41"/>
        <v>Date &gt; 1920</v>
      </c>
    </row>
    <row r="1320" spans="1:10" x14ac:dyDescent="0.3">
      <c r="A1320" s="178" t="s">
        <v>3371</v>
      </c>
      <c r="B1320" s="178" t="s">
        <v>151</v>
      </c>
      <c r="C1320" s="178" t="s">
        <v>6523</v>
      </c>
      <c r="D1320" s="178" t="s">
        <v>6830</v>
      </c>
      <c r="E1320" s="179">
        <v>32385</v>
      </c>
      <c r="F1320" s="180">
        <v>191293.03</v>
      </c>
      <c r="G1320" s="180">
        <v>0</v>
      </c>
      <c r="H1320" s="180">
        <v>63764.29</v>
      </c>
      <c r="I1320" s="180">
        <f t="shared" si="40"/>
        <v>255057.32</v>
      </c>
      <c r="J1320" s="177" t="str">
        <f t="shared" si="41"/>
        <v>Date &gt; 1920</v>
      </c>
    </row>
    <row r="1321" spans="1:10" x14ac:dyDescent="0.3">
      <c r="A1321" s="178" t="s">
        <v>3371</v>
      </c>
      <c r="B1321" s="178" t="s">
        <v>151</v>
      </c>
      <c r="C1321" s="178" t="s">
        <v>6523</v>
      </c>
      <c r="D1321" s="178" t="s">
        <v>6830</v>
      </c>
      <c r="E1321" s="179">
        <v>32475</v>
      </c>
      <c r="F1321" s="180">
        <v>158080.26</v>
      </c>
      <c r="G1321" s="180">
        <v>0</v>
      </c>
      <c r="H1321" s="180">
        <v>52693.43</v>
      </c>
      <c r="I1321" s="180">
        <f t="shared" si="40"/>
        <v>210773.69</v>
      </c>
      <c r="J1321" s="177" t="str">
        <f t="shared" si="41"/>
        <v>Date &gt; 1920</v>
      </c>
    </row>
    <row r="1322" spans="1:10" x14ac:dyDescent="0.3">
      <c r="A1322" s="178" t="s">
        <v>3371</v>
      </c>
      <c r="B1322" s="178" t="s">
        <v>151</v>
      </c>
      <c r="C1322" s="178" t="s">
        <v>6523</v>
      </c>
      <c r="D1322" s="178" t="s">
        <v>6830</v>
      </c>
      <c r="E1322" s="179">
        <v>32840</v>
      </c>
      <c r="F1322" s="180">
        <v>19140.38</v>
      </c>
      <c r="G1322" s="180">
        <v>0</v>
      </c>
      <c r="H1322" s="180">
        <v>6380.13</v>
      </c>
      <c r="I1322" s="180">
        <f t="shared" si="40"/>
        <v>25520.510000000002</v>
      </c>
      <c r="J1322" s="177" t="str">
        <f t="shared" si="41"/>
        <v>Date &gt; 1920</v>
      </c>
    </row>
    <row r="1323" spans="1:10" x14ac:dyDescent="0.3">
      <c r="A1323" s="178" t="s">
        <v>3371</v>
      </c>
      <c r="B1323" s="178" t="s">
        <v>151</v>
      </c>
      <c r="C1323" s="178" t="s">
        <v>6523</v>
      </c>
      <c r="D1323" s="178" t="s">
        <v>6831</v>
      </c>
      <c r="E1323" s="179">
        <v>44134</v>
      </c>
      <c r="F1323" s="180">
        <v>16485581</v>
      </c>
      <c r="G1323" s="180">
        <v>0</v>
      </c>
      <c r="H1323" s="180">
        <v>0</v>
      </c>
      <c r="I1323" s="180">
        <f t="shared" si="40"/>
        <v>16485581</v>
      </c>
      <c r="J1323" s="177" t="str">
        <f t="shared" si="41"/>
        <v>Date &gt; 1920</v>
      </c>
    </row>
    <row r="1324" spans="1:10" x14ac:dyDescent="0.3">
      <c r="A1324" s="178" t="s">
        <v>3371</v>
      </c>
      <c r="B1324" s="178" t="s">
        <v>151</v>
      </c>
      <c r="C1324" s="178" t="s">
        <v>6523</v>
      </c>
      <c r="D1324" s="178" t="s">
        <v>6831</v>
      </c>
      <c r="E1324" s="179">
        <v>44183</v>
      </c>
      <c r="F1324" s="180">
        <v>4128396</v>
      </c>
      <c r="G1324" s="180">
        <v>0</v>
      </c>
      <c r="H1324" s="180">
        <v>0</v>
      </c>
      <c r="I1324" s="180">
        <f t="shared" si="40"/>
        <v>4128396</v>
      </c>
      <c r="J1324" s="177" t="str">
        <f t="shared" si="41"/>
        <v>Date &gt; 1920</v>
      </c>
    </row>
    <row r="1325" spans="1:10" x14ac:dyDescent="0.3">
      <c r="A1325" s="178" t="s">
        <v>3371</v>
      </c>
      <c r="B1325" s="178" t="s">
        <v>151</v>
      </c>
      <c r="C1325" s="178" t="s">
        <v>6523</v>
      </c>
      <c r="D1325" s="178" t="s">
        <v>6831</v>
      </c>
      <c r="E1325" s="179">
        <v>44204</v>
      </c>
      <c r="F1325" s="180">
        <v>62072790</v>
      </c>
      <c r="G1325" s="180">
        <v>0</v>
      </c>
      <c r="H1325" s="180">
        <v>0</v>
      </c>
      <c r="I1325" s="180">
        <f t="shared" si="40"/>
        <v>62072790</v>
      </c>
      <c r="J1325" s="177" t="str">
        <f t="shared" si="41"/>
        <v>Date &gt; 1920</v>
      </c>
    </row>
    <row r="1326" spans="1:10" x14ac:dyDescent="0.3">
      <c r="A1326" s="178" t="s">
        <v>3371</v>
      </c>
      <c r="B1326" s="178" t="s">
        <v>151</v>
      </c>
      <c r="C1326" s="178" t="s">
        <v>6523</v>
      </c>
      <c r="D1326" s="178" t="s">
        <v>6831</v>
      </c>
      <c r="E1326" s="179">
        <v>44238</v>
      </c>
      <c r="F1326" s="180">
        <v>4974709</v>
      </c>
      <c r="G1326" s="180">
        <v>0</v>
      </c>
      <c r="H1326" s="180">
        <v>0</v>
      </c>
      <c r="I1326" s="180">
        <f t="shared" si="40"/>
        <v>4974709</v>
      </c>
      <c r="J1326" s="177" t="str">
        <f t="shared" si="41"/>
        <v>Date &gt; 1920</v>
      </c>
    </row>
    <row r="1327" spans="1:10" x14ac:dyDescent="0.3">
      <c r="A1327" s="178" t="s">
        <v>3371</v>
      </c>
      <c r="B1327" s="178" t="s">
        <v>151</v>
      </c>
      <c r="C1327" s="178" t="s">
        <v>6523</v>
      </c>
      <c r="D1327" s="178" t="s">
        <v>6345</v>
      </c>
      <c r="E1327" s="179">
        <v>25247</v>
      </c>
      <c r="F1327" s="180">
        <v>353184.52</v>
      </c>
      <c r="G1327" s="180">
        <v>0</v>
      </c>
      <c r="H1327" s="180">
        <v>0</v>
      </c>
      <c r="I1327" s="180">
        <f t="shared" si="40"/>
        <v>353184.52</v>
      </c>
      <c r="J1327" s="177" t="str">
        <f t="shared" si="41"/>
        <v>Date &gt; 1920</v>
      </c>
    </row>
    <row r="1328" spans="1:10" x14ac:dyDescent="0.3">
      <c r="A1328" s="178" t="s">
        <v>3371</v>
      </c>
      <c r="B1328" s="178" t="s">
        <v>151</v>
      </c>
      <c r="C1328" s="178" t="s">
        <v>6523</v>
      </c>
      <c r="D1328" s="178" t="s">
        <v>6345</v>
      </c>
      <c r="E1328" s="179">
        <v>24264</v>
      </c>
      <c r="F1328" s="180">
        <v>538846.55000000005</v>
      </c>
      <c r="G1328" s="180">
        <v>0</v>
      </c>
      <c r="H1328" s="180">
        <v>0</v>
      </c>
      <c r="I1328" s="180">
        <f t="shared" si="40"/>
        <v>538846.55000000005</v>
      </c>
      <c r="J1328" s="177" t="str">
        <f t="shared" si="41"/>
        <v>Date &gt; 1920</v>
      </c>
    </row>
    <row r="1329" spans="1:10" x14ac:dyDescent="0.3">
      <c r="A1329" s="178" t="s">
        <v>3371</v>
      </c>
      <c r="B1329" s="178" t="s">
        <v>151</v>
      </c>
      <c r="C1329" s="178" t="s">
        <v>6523</v>
      </c>
      <c r="D1329" s="178" t="s">
        <v>6345</v>
      </c>
      <c r="E1329" s="179">
        <v>25301</v>
      </c>
      <c r="F1329" s="180">
        <v>397950.53</v>
      </c>
      <c r="G1329" s="180">
        <v>0</v>
      </c>
      <c r="H1329" s="180">
        <v>0</v>
      </c>
      <c r="I1329" s="180">
        <f t="shared" si="40"/>
        <v>397950.53</v>
      </c>
      <c r="J1329" s="177" t="str">
        <f t="shared" si="41"/>
        <v>Date &gt; 1920</v>
      </c>
    </row>
    <row r="1330" spans="1:10" x14ac:dyDescent="0.3">
      <c r="A1330" s="178" t="s">
        <v>3371</v>
      </c>
      <c r="B1330" s="178" t="s">
        <v>151</v>
      </c>
      <c r="C1330" s="178" t="s">
        <v>6523</v>
      </c>
      <c r="D1330" s="178" t="s">
        <v>6345</v>
      </c>
      <c r="E1330" s="179">
        <v>27520</v>
      </c>
      <c r="F1330" s="180">
        <v>322804.56</v>
      </c>
      <c r="G1330" s="180">
        <v>0</v>
      </c>
      <c r="H1330" s="180">
        <v>304425</v>
      </c>
      <c r="I1330" s="180">
        <f t="shared" si="40"/>
        <v>627229.56000000006</v>
      </c>
      <c r="J1330" s="177" t="str">
        <f t="shared" si="41"/>
        <v>Date &gt; 1920</v>
      </c>
    </row>
    <row r="1331" spans="1:10" x14ac:dyDescent="0.3">
      <c r="A1331" s="178" t="s">
        <v>3371</v>
      </c>
      <c r="B1331" s="178" t="s">
        <v>151</v>
      </c>
      <c r="C1331" s="178" t="s">
        <v>6523</v>
      </c>
      <c r="D1331" s="178" t="s">
        <v>6832</v>
      </c>
      <c r="E1331" s="179">
        <v>31913</v>
      </c>
      <c r="F1331" s="180">
        <v>35475</v>
      </c>
      <c r="G1331" s="180">
        <v>0</v>
      </c>
      <c r="H1331" s="180">
        <v>11072.5</v>
      </c>
      <c r="I1331" s="180">
        <f t="shared" si="40"/>
        <v>46547.5</v>
      </c>
      <c r="J1331" s="177" t="str">
        <f t="shared" si="41"/>
        <v>Date &gt; 1920</v>
      </c>
    </row>
    <row r="1332" spans="1:10" x14ac:dyDescent="0.3">
      <c r="A1332" s="178" t="s">
        <v>3371</v>
      </c>
      <c r="B1332" s="178" t="s">
        <v>149</v>
      </c>
      <c r="C1332" s="178" t="s">
        <v>6833</v>
      </c>
      <c r="D1332" s="178" t="s">
        <v>6834</v>
      </c>
      <c r="E1332" s="179">
        <v>19248</v>
      </c>
      <c r="F1332" s="180">
        <v>33950.49</v>
      </c>
      <c r="G1332" s="180">
        <v>30000</v>
      </c>
      <c r="H1332" s="180">
        <v>9210.0300000000007</v>
      </c>
      <c r="I1332" s="180">
        <f t="shared" si="40"/>
        <v>73160.52</v>
      </c>
      <c r="J1332" s="177" t="str">
        <f t="shared" si="41"/>
        <v>Date &gt; 1920</v>
      </c>
    </row>
    <row r="1333" spans="1:10" x14ac:dyDescent="0.3">
      <c r="A1333" s="178" t="s">
        <v>3371</v>
      </c>
      <c r="B1333" s="178" t="s">
        <v>149</v>
      </c>
      <c r="C1333" s="178" t="s">
        <v>6833</v>
      </c>
      <c r="D1333" s="178" t="s">
        <v>6835</v>
      </c>
      <c r="E1333" s="179">
        <v>19248</v>
      </c>
      <c r="F1333" s="180">
        <v>15000</v>
      </c>
      <c r="G1333" s="180">
        <v>16062.5</v>
      </c>
      <c r="H1333" s="180">
        <v>1909.49</v>
      </c>
      <c r="I1333" s="180">
        <f t="shared" si="40"/>
        <v>32971.99</v>
      </c>
      <c r="J1333" s="177" t="str">
        <f t="shared" si="41"/>
        <v>Date &gt; 1920</v>
      </c>
    </row>
    <row r="1334" spans="1:10" x14ac:dyDescent="0.3">
      <c r="A1334" s="178" t="s">
        <v>3371</v>
      </c>
      <c r="B1334" s="178" t="s">
        <v>149</v>
      </c>
      <c r="C1334" s="178" t="s">
        <v>6833</v>
      </c>
      <c r="D1334" s="178" t="s">
        <v>6836</v>
      </c>
      <c r="E1334" s="179">
        <v>19248</v>
      </c>
      <c r="F1334" s="180">
        <v>4611.54</v>
      </c>
      <c r="G1334" s="180">
        <v>4000</v>
      </c>
      <c r="H1334" s="180">
        <v>1252.76</v>
      </c>
      <c r="I1334" s="180">
        <f t="shared" si="40"/>
        <v>9864.3000000000011</v>
      </c>
      <c r="J1334" s="177" t="str">
        <f t="shared" si="41"/>
        <v>Date &gt; 1920</v>
      </c>
    </row>
    <row r="1335" spans="1:10" x14ac:dyDescent="0.3">
      <c r="A1335" s="178" t="s">
        <v>3371</v>
      </c>
      <c r="B1335" s="178" t="s">
        <v>149</v>
      </c>
      <c r="C1335" s="178" t="s">
        <v>6833</v>
      </c>
      <c r="D1335" s="178" t="s">
        <v>6837</v>
      </c>
      <c r="E1335" s="179">
        <v>19814</v>
      </c>
      <c r="F1335" s="180">
        <v>13433.59</v>
      </c>
      <c r="G1335" s="180">
        <v>0</v>
      </c>
      <c r="H1335" s="180">
        <v>13433.59</v>
      </c>
      <c r="I1335" s="180">
        <f t="shared" si="40"/>
        <v>26867.18</v>
      </c>
      <c r="J1335" s="177" t="str">
        <f t="shared" si="41"/>
        <v>Date &gt; 1920</v>
      </c>
    </row>
    <row r="1336" spans="1:10" x14ac:dyDescent="0.3">
      <c r="A1336" s="178" t="s">
        <v>3371</v>
      </c>
      <c r="B1336" s="178" t="s">
        <v>149</v>
      </c>
      <c r="C1336" s="178" t="s">
        <v>6833</v>
      </c>
      <c r="D1336" s="178" t="s">
        <v>6838</v>
      </c>
      <c r="E1336" s="179">
        <v>22922</v>
      </c>
      <c r="F1336" s="180">
        <v>100310.99</v>
      </c>
      <c r="G1336" s="180">
        <v>58000</v>
      </c>
      <c r="H1336" s="180">
        <v>42310.97</v>
      </c>
      <c r="I1336" s="180">
        <f t="shared" si="40"/>
        <v>200621.96</v>
      </c>
      <c r="J1336" s="177" t="str">
        <f t="shared" si="41"/>
        <v>Date &gt; 1920</v>
      </c>
    </row>
    <row r="1337" spans="1:10" x14ac:dyDescent="0.3">
      <c r="A1337" s="178" t="s">
        <v>3371</v>
      </c>
      <c r="B1337" s="178" t="s">
        <v>149</v>
      </c>
      <c r="C1337" s="178" t="s">
        <v>6833</v>
      </c>
      <c r="D1337" s="178" t="s">
        <v>6400</v>
      </c>
      <c r="E1337" s="179">
        <v>21647</v>
      </c>
      <c r="F1337" s="180">
        <v>0</v>
      </c>
      <c r="G1337" s="180">
        <v>2700</v>
      </c>
      <c r="H1337" s="180">
        <v>3425.07</v>
      </c>
      <c r="I1337" s="180">
        <f t="shared" si="40"/>
        <v>6125.07</v>
      </c>
      <c r="J1337" s="177" t="str">
        <f t="shared" si="41"/>
        <v>Date &gt; 1920</v>
      </c>
    </row>
    <row r="1338" spans="1:10" x14ac:dyDescent="0.3">
      <c r="A1338" s="178" t="s">
        <v>3371</v>
      </c>
      <c r="B1338" s="178" t="s">
        <v>149</v>
      </c>
      <c r="C1338" s="178" t="s">
        <v>6833</v>
      </c>
      <c r="D1338" s="178" t="s">
        <v>6839</v>
      </c>
      <c r="E1338" s="179">
        <v>22600</v>
      </c>
      <c r="F1338" s="180">
        <v>34204.97</v>
      </c>
      <c r="G1338" s="180">
        <v>19000</v>
      </c>
      <c r="H1338" s="180">
        <v>15204.98</v>
      </c>
      <c r="I1338" s="180">
        <f t="shared" si="40"/>
        <v>68409.95</v>
      </c>
      <c r="J1338" s="177" t="str">
        <f t="shared" si="41"/>
        <v>Date &gt; 1920</v>
      </c>
    </row>
    <row r="1339" spans="1:10" x14ac:dyDescent="0.3">
      <c r="A1339" s="178" t="s">
        <v>3371</v>
      </c>
      <c r="B1339" s="178" t="s">
        <v>149</v>
      </c>
      <c r="C1339" s="178" t="s">
        <v>6833</v>
      </c>
      <c r="D1339" s="178" t="s">
        <v>6541</v>
      </c>
      <c r="E1339" s="179">
        <v>24085</v>
      </c>
      <c r="F1339" s="180">
        <v>104500</v>
      </c>
      <c r="G1339" s="180">
        <v>69614</v>
      </c>
      <c r="H1339" s="180">
        <v>37748.74</v>
      </c>
      <c r="I1339" s="180">
        <f t="shared" si="40"/>
        <v>211862.74</v>
      </c>
      <c r="J1339" s="177" t="str">
        <f t="shared" si="41"/>
        <v>Date &gt; 1920</v>
      </c>
    </row>
    <row r="1340" spans="1:10" x14ac:dyDescent="0.3">
      <c r="A1340" s="178" t="s">
        <v>3371</v>
      </c>
      <c r="B1340" s="178" t="s">
        <v>149</v>
      </c>
      <c r="C1340" s="178" t="s">
        <v>6833</v>
      </c>
      <c r="D1340" s="178" t="s">
        <v>6840</v>
      </c>
      <c r="E1340" s="179">
        <v>24085</v>
      </c>
      <c r="F1340" s="180">
        <v>5020.29</v>
      </c>
      <c r="G1340" s="180">
        <v>3346.86</v>
      </c>
      <c r="H1340" s="180">
        <v>1673.43</v>
      </c>
      <c r="I1340" s="180">
        <f t="shared" si="40"/>
        <v>10040.58</v>
      </c>
      <c r="J1340" s="177" t="str">
        <f t="shared" si="41"/>
        <v>Date &gt; 1920</v>
      </c>
    </row>
    <row r="1341" spans="1:10" x14ac:dyDescent="0.3">
      <c r="A1341" s="178" t="s">
        <v>3371</v>
      </c>
      <c r="B1341" s="178" t="s">
        <v>149</v>
      </c>
      <c r="C1341" s="178" t="s">
        <v>6833</v>
      </c>
      <c r="D1341" s="178" t="s">
        <v>6400</v>
      </c>
      <c r="E1341" s="179">
        <v>23698</v>
      </c>
      <c r="F1341" s="180">
        <v>0</v>
      </c>
      <c r="G1341" s="180">
        <v>6600</v>
      </c>
      <c r="H1341" s="180">
        <v>5036.12</v>
      </c>
      <c r="I1341" s="180">
        <f t="shared" si="40"/>
        <v>11636.119999999999</v>
      </c>
      <c r="J1341" s="177" t="str">
        <f t="shared" si="41"/>
        <v>Date &gt; 1920</v>
      </c>
    </row>
    <row r="1342" spans="1:10" x14ac:dyDescent="0.3">
      <c r="A1342" s="178" t="s">
        <v>3371</v>
      </c>
      <c r="B1342" s="178" t="s">
        <v>149</v>
      </c>
      <c r="C1342" s="178" t="s">
        <v>6833</v>
      </c>
      <c r="D1342" s="178" t="s">
        <v>6841</v>
      </c>
      <c r="E1342" s="179">
        <v>24146</v>
      </c>
      <c r="F1342" s="180">
        <v>14502.16</v>
      </c>
      <c r="G1342" s="180">
        <v>9668.11</v>
      </c>
      <c r="H1342" s="180">
        <v>4834.05</v>
      </c>
      <c r="I1342" s="180">
        <f t="shared" si="40"/>
        <v>29004.32</v>
      </c>
      <c r="J1342" s="177" t="str">
        <f t="shared" si="41"/>
        <v>Date &gt; 1920</v>
      </c>
    </row>
    <row r="1343" spans="1:10" x14ac:dyDescent="0.3">
      <c r="A1343" s="178" t="s">
        <v>3371</v>
      </c>
      <c r="B1343" s="178" t="s">
        <v>149</v>
      </c>
      <c r="C1343" s="178" t="s">
        <v>6833</v>
      </c>
      <c r="D1343" s="178" t="s">
        <v>6842</v>
      </c>
      <c r="E1343" s="179">
        <v>24761</v>
      </c>
      <c r="F1343" s="180">
        <v>14065.92</v>
      </c>
      <c r="G1343" s="180">
        <v>17000</v>
      </c>
      <c r="H1343" s="180">
        <v>30957.73</v>
      </c>
      <c r="I1343" s="180">
        <f t="shared" si="40"/>
        <v>62023.649999999994</v>
      </c>
      <c r="J1343" s="177" t="str">
        <f t="shared" si="41"/>
        <v>Date &gt; 1920</v>
      </c>
    </row>
    <row r="1344" spans="1:10" x14ac:dyDescent="0.3">
      <c r="A1344" s="178" t="s">
        <v>3371</v>
      </c>
      <c r="B1344" s="178" t="s">
        <v>149</v>
      </c>
      <c r="C1344" s="178" t="s">
        <v>6833</v>
      </c>
      <c r="D1344" s="178" t="s">
        <v>6843</v>
      </c>
      <c r="E1344" s="179">
        <v>24678</v>
      </c>
      <c r="F1344" s="180">
        <v>0</v>
      </c>
      <c r="G1344" s="180">
        <v>29000</v>
      </c>
      <c r="H1344" s="180">
        <v>33330.53</v>
      </c>
      <c r="I1344" s="180">
        <f t="shared" si="40"/>
        <v>62330.53</v>
      </c>
      <c r="J1344" s="177" t="str">
        <f t="shared" si="41"/>
        <v>Date &gt; 1920</v>
      </c>
    </row>
    <row r="1345" spans="1:10" x14ac:dyDescent="0.3">
      <c r="A1345" s="178" t="s">
        <v>3371</v>
      </c>
      <c r="B1345" s="178" t="s">
        <v>149</v>
      </c>
      <c r="C1345" s="178" t="s">
        <v>6833</v>
      </c>
      <c r="D1345" s="178" t="s">
        <v>6844</v>
      </c>
      <c r="E1345" s="179">
        <v>25119</v>
      </c>
      <c r="F1345" s="180">
        <v>29215.17</v>
      </c>
      <c r="G1345" s="180">
        <v>19000</v>
      </c>
      <c r="H1345" s="180">
        <v>33445.599999999999</v>
      </c>
      <c r="I1345" s="180">
        <f t="shared" si="40"/>
        <v>81660.76999999999</v>
      </c>
      <c r="J1345" s="177" t="str">
        <f t="shared" si="41"/>
        <v>Date &gt; 1920</v>
      </c>
    </row>
    <row r="1346" spans="1:10" x14ac:dyDescent="0.3">
      <c r="A1346" s="178" t="s">
        <v>3371</v>
      </c>
      <c r="B1346" s="178" t="s">
        <v>149</v>
      </c>
      <c r="C1346" s="178" t="s">
        <v>6833</v>
      </c>
      <c r="D1346" s="178" t="s">
        <v>6845</v>
      </c>
      <c r="E1346" s="179">
        <v>26186</v>
      </c>
      <c r="F1346" s="180">
        <v>59774.52</v>
      </c>
      <c r="G1346" s="180">
        <v>45000</v>
      </c>
      <c r="H1346" s="180">
        <v>56934.080000000002</v>
      </c>
      <c r="I1346" s="180">
        <f t="shared" si="40"/>
        <v>161708.59999999998</v>
      </c>
      <c r="J1346" s="177" t="str">
        <f t="shared" si="41"/>
        <v>Date &gt; 1920</v>
      </c>
    </row>
    <row r="1347" spans="1:10" x14ac:dyDescent="0.3">
      <c r="A1347" s="178" t="s">
        <v>3371</v>
      </c>
      <c r="B1347" s="178" t="s">
        <v>149</v>
      </c>
      <c r="C1347" s="178" t="s">
        <v>6833</v>
      </c>
      <c r="D1347" s="178" t="s">
        <v>6462</v>
      </c>
      <c r="E1347" s="179">
        <v>26046</v>
      </c>
      <c r="F1347" s="180">
        <v>0</v>
      </c>
      <c r="G1347" s="180">
        <v>20449.96</v>
      </c>
      <c r="H1347" s="180">
        <v>24255.040000000001</v>
      </c>
      <c r="I1347" s="180">
        <f t="shared" si="40"/>
        <v>44705</v>
      </c>
      <c r="J1347" s="177" t="str">
        <f t="shared" si="41"/>
        <v>Date &gt; 1920</v>
      </c>
    </row>
    <row r="1348" spans="1:10" x14ac:dyDescent="0.3">
      <c r="A1348" s="178" t="s">
        <v>3371</v>
      </c>
      <c r="B1348" s="178" t="s">
        <v>149</v>
      </c>
      <c r="C1348" s="178" t="s">
        <v>6833</v>
      </c>
      <c r="D1348" s="178" t="s">
        <v>6462</v>
      </c>
      <c r="E1348" s="179">
        <v>26289</v>
      </c>
      <c r="F1348" s="180">
        <v>0</v>
      </c>
      <c r="G1348" s="180">
        <v>7934.94</v>
      </c>
      <c r="H1348" s="180">
        <v>7934.94</v>
      </c>
      <c r="I1348" s="180">
        <f t="shared" si="40"/>
        <v>15869.88</v>
      </c>
      <c r="J1348" s="177" t="str">
        <f t="shared" si="41"/>
        <v>Date &gt; 1920</v>
      </c>
    </row>
    <row r="1349" spans="1:10" x14ac:dyDescent="0.3">
      <c r="A1349" s="178" t="s">
        <v>3371</v>
      </c>
      <c r="B1349" s="178" t="s">
        <v>149</v>
      </c>
      <c r="C1349" s="178" t="s">
        <v>6833</v>
      </c>
      <c r="D1349" s="178" t="s">
        <v>6846</v>
      </c>
      <c r="E1349" s="179">
        <v>27646</v>
      </c>
      <c r="F1349" s="180">
        <v>55911.33</v>
      </c>
      <c r="G1349" s="180">
        <v>49755.86</v>
      </c>
      <c r="H1349" s="180">
        <v>39937.64</v>
      </c>
      <c r="I1349" s="180">
        <f t="shared" ref="I1349:I1412" si="42">SUM(F1349:H1349)</f>
        <v>145604.83000000002</v>
      </c>
      <c r="J1349" s="177" t="str">
        <f t="shared" ref="J1349:J1412" si="43">IF(OR(YEAR(E1349)&gt; 1920, ISBLANK(E1349)), "Date &gt; 1920", "Sketchy date")</f>
        <v>Date &gt; 1920</v>
      </c>
    </row>
    <row r="1350" spans="1:10" x14ac:dyDescent="0.3">
      <c r="A1350" s="178" t="s">
        <v>3371</v>
      </c>
      <c r="B1350" s="178" t="s">
        <v>149</v>
      </c>
      <c r="C1350" s="178" t="s">
        <v>6833</v>
      </c>
      <c r="D1350" s="178" t="s">
        <v>6462</v>
      </c>
      <c r="E1350" s="179">
        <v>27564</v>
      </c>
      <c r="F1350" s="180">
        <v>0</v>
      </c>
      <c r="G1350" s="180">
        <v>2391.9299999999998</v>
      </c>
      <c r="H1350" s="180">
        <v>2391.9299999999998</v>
      </c>
      <c r="I1350" s="180">
        <f t="shared" si="42"/>
        <v>4783.8599999999997</v>
      </c>
      <c r="J1350" s="177" t="str">
        <f t="shared" si="43"/>
        <v>Date &gt; 1920</v>
      </c>
    </row>
    <row r="1351" spans="1:10" x14ac:dyDescent="0.3">
      <c r="A1351" s="178" t="s">
        <v>3371</v>
      </c>
      <c r="B1351" s="178" t="s">
        <v>149</v>
      </c>
      <c r="C1351" s="178" t="s">
        <v>6833</v>
      </c>
      <c r="D1351" s="178" t="s">
        <v>6847</v>
      </c>
      <c r="E1351" s="179">
        <v>28828</v>
      </c>
      <c r="F1351" s="180">
        <v>0</v>
      </c>
      <c r="G1351" s="180">
        <v>58154.559999999998</v>
      </c>
      <c r="H1351" s="180">
        <v>58154.559999999998</v>
      </c>
      <c r="I1351" s="180">
        <f t="shared" si="42"/>
        <v>116309.12</v>
      </c>
      <c r="J1351" s="177" t="str">
        <f t="shared" si="43"/>
        <v>Date &gt; 1920</v>
      </c>
    </row>
    <row r="1352" spans="1:10" x14ac:dyDescent="0.3">
      <c r="A1352" s="178" t="s">
        <v>3371</v>
      </c>
      <c r="B1352" s="178" t="s">
        <v>149</v>
      </c>
      <c r="C1352" s="178" t="s">
        <v>6833</v>
      </c>
      <c r="D1352" s="178" t="s">
        <v>6462</v>
      </c>
      <c r="E1352" s="179">
        <v>28986</v>
      </c>
      <c r="F1352" s="180">
        <v>0</v>
      </c>
      <c r="G1352" s="180">
        <v>28218.63</v>
      </c>
      <c r="H1352" s="180">
        <v>14109.32</v>
      </c>
      <c r="I1352" s="180">
        <f t="shared" si="42"/>
        <v>42327.95</v>
      </c>
      <c r="J1352" s="177" t="str">
        <f t="shared" si="43"/>
        <v>Date &gt; 1920</v>
      </c>
    </row>
    <row r="1353" spans="1:10" x14ac:dyDescent="0.3">
      <c r="A1353" s="178" t="s">
        <v>3371</v>
      </c>
      <c r="B1353" s="178" t="s">
        <v>149</v>
      </c>
      <c r="C1353" s="178" t="s">
        <v>6833</v>
      </c>
      <c r="D1353" s="178" t="s">
        <v>6465</v>
      </c>
      <c r="E1353" s="179">
        <v>28527</v>
      </c>
      <c r="F1353" s="180">
        <v>43275.99</v>
      </c>
      <c r="G1353" s="180">
        <v>39385.410000000003</v>
      </c>
      <c r="H1353" s="180">
        <v>24501.15</v>
      </c>
      <c r="I1353" s="180">
        <f t="shared" si="42"/>
        <v>107162.54999999999</v>
      </c>
      <c r="J1353" s="177" t="str">
        <f t="shared" si="43"/>
        <v>Date &gt; 1920</v>
      </c>
    </row>
    <row r="1354" spans="1:10" x14ac:dyDescent="0.3">
      <c r="A1354" s="178" t="s">
        <v>3371</v>
      </c>
      <c r="B1354" s="178" t="s">
        <v>149</v>
      </c>
      <c r="C1354" s="178" t="s">
        <v>6833</v>
      </c>
      <c r="D1354" s="178" t="s">
        <v>6462</v>
      </c>
      <c r="E1354" s="179">
        <v>29461</v>
      </c>
      <c r="F1354" s="180">
        <v>0</v>
      </c>
      <c r="G1354" s="180">
        <v>4060</v>
      </c>
      <c r="H1354" s="180">
        <v>2030</v>
      </c>
      <c r="I1354" s="180">
        <f t="shared" si="42"/>
        <v>6090</v>
      </c>
      <c r="J1354" s="177" t="str">
        <f t="shared" si="43"/>
        <v>Date &gt; 1920</v>
      </c>
    </row>
    <row r="1355" spans="1:10" x14ac:dyDescent="0.3">
      <c r="A1355" s="178" t="s">
        <v>3371</v>
      </c>
      <c r="B1355" s="178" t="s">
        <v>149</v>
      </c>
      <c r="C1355" s="178" t="s">
        <v>6833</v>
      </c>
      <c r="D1355" s="178" t="s">
        <v>6848</v>
      </c>
      <c r="E1355" s="179">
        <v>29640</v>
      </c>
      <c r="F1355" s="180">
        <v>0</v>
      </c>
      <c r="G1355" s="180">
        <v>545583.43000000005</v>
      </c>
      <c r="H1355" s="180">
        <v>273565.71000000002</v>
      </c>
      <c r="I1355" s="180">
        <f t="shared" si="42"/>
        <v>819149.14000000013</v>
      </c>
      <c r="J1355" s="177" t="str">
        <f t="shared" si="43"/>
        <v>Date &gt; 1920</v>
      </c>
    </row>
    <row r="1356" spans="1:10" x14ac:dyDescent="0.3">
      <c r="A1356" s="178" t="s">
        <v>3371</v>
      </c>
      <c r="B1356" s="178" t="s">
        <v>149</v>
      </c>
      <c r="C1356" s="178" t="s">
        <v>6833</v>
      </c>
      <c r="D1356" s="178" t="s">
        <v>6462</v>
      </c>
      <c r="E1356" s="179">
        <v>29579</v>
      </c>
      <c r="F1356" s="180">
        <v>0</v>
      </c>
      <c r="G1356" s="180">
        <v>23307.7</v>
      </c>
      <c r="H1356" s="180">
        <v>11653.85</v>
      </c>
      <c r="I1356" s="180">
        <f t="shared" si="42"/>
        <v>34961.550000000003</v>
      </c>
      <c r="J1356" s="177" t="str">
        <f t="shared" si="43"/>
        <v>Date &gt; 1920</v>
      </c>
    </row>
    <row r="1357" spans="1:10" x14ac:dyDescent="0.3">
      <c r="A1357" s="178" t="s">
        <v>3371</v>
      </c>
      <c r="B1357" s="178" t="s">
        <v>149</v>
      </c>
      <c r="C1357" s="178" t="s">
        <v>6833</v>
      </c>
      <c r="D1357" s="178" t="s">
        <v>6849</v>
      </c>
      <c r="E1357" s="179">
        <v>29896</v>
      </c>
      <c r="F1357" s="180">
        <v>0</v>
      </c>
      <c r="G1357" s="180">
        <v>385028.7</v>
      </c>
      <c r="H1357" s="180">
        <v>59889.63</v>
      </c>
      <c r="I1357" s="180">
        <f t="shared" si="42"/>
        <v>444918.33</v>
      </c>
      <c r="J1357" s="177" t="str">
        <f t="shared" si="43"/>
        <v>Date &gt; 1920</v>
      </c>
    </row>
    <row r="1358" spans="1:10" x14ac:dyDescent="0.3">
      <c r="A1358" s="178" t="s">
        <v>3371</v>
      </c>
      <c r="B1358" s="178" t="s">
        <v>149</v>
      </c>
      <c r="C1358" s="178" t="s">
        <v>6833</v>
      </c>
      <c r="D1358" s="178" t="s">
        <v>6474</v>
      </c>
      <c r="E1358" s="179">
        <v>30449</v>
      </c>
      <c r="F1358" s="180">
        <v>0</v>
      </c>
      <c r="G1358" s="180">
        <v>37221.03</v>
      </c>
      <c r="H1358" s="180">
        <v>43694.26</v>
      </c>
      <c r="I1358" s="180">
        <f t="shared" si="42"/>
        <v>80915.290000000008</v>
      </c>
      <c r="J1358" s="177" t="str">
        <f t="shared" si="43"/>
        <v>Date &gt; 1920</v>
      </c>
    </row>
    <row r="1359" spans="1:10" x14ac:dyDescent="0.3">
      <c r="A1359" s="178" t="s">
        <v>3371</v>
      </c>
      <c r="B1359" s="178" t="s">
        <v>149</v>
      </c>
      <c r="C1359" s="178" t="s">
        <v>6833</v>
      </c>
      <c r="D1359" s="178" t="s">
        <v>6462</v>
      </c>
      <c r="E1359" s="179">
        <v>30218</v>
      </c>
      <c r="F1359" s="180">
        <v>0</v>
      </c>
      <c r="G1359" s="180">
        <v>4680</v>
      </c>
      <c r="H1359" s="180">
        <v>4680</v>
      </c>
      <c r="I1359" s="180">
        <f t="shared" si="42"/>
        <v>9360</v>
      </c>
      <c r="J1359" s="177" t="str">
        <f t="shared" si="43"/>
        <v>Date &gt; 1920</v>
      </c>
    </row>
    <row r="1360" spans="1:10" x14ac:dyDescent="0.3">
      <c r="A1360" s="178" t="s">
        <v>3371</v>
      </c>
      <c r="B1360" s="178" t="s">
        <v>149</v>
      </c>
      <c r="C1360" s="178" t="s">
        <v>6833</v>
      </c>
      <c r="D1360" s="178" t="s">
        <v>6465</v>
      </c>
      <c r="E1360" s="179">
        <v>30582</v>
      </c>
      <c r="F1360" s="180">
        <v>0</v>
      </c>
      <c r="G1360" s="180">
        <v>86689.76</v>
      </c>
      <c r="H1360" s="180">
        <v>43344.88</v>
      </c>
      <c r="I1360" s="180">
        <f t="shared" si="42"/>
        <v>130034.63999999998</v>
      </c>
      <c r="J1360" s="177" t="str">
        <f t="shared" si="43"/>
        <v>Date &gt; 1920</v>
      </c>
    </row>
    <row r="1361" spans="1:10" x14ac:dyDescent="0.3">
      <c r="A1361" s="178" t="s">
        <v>3371</v>
      </c>
      <c r="B1361" s="178" t="s">
        <v>149</v>
      </c>
      <c r="C1361" s="178" t="s">
        <v>6833</v>
      </c>
      <c r="D1361" s="178" t="s">
        <v>6850</v>
      </c>
      <c r="E1361" s="179">
        <v>31958</v>
      </c>
      <c r="F1361" s="180">
        <v>0</v>
      </c>
      <c r="G1361" s="180">
        <v>171020.08</v>
      </c>
      <c r="H1361" s="180">
        <v>85510.03</v>
      </c>
      <c r="I1361" s="180">
        <f t="shared" si="42"/>
        <v>256530.11</v>
      </c>
      <c r="J1361" s="177" t="str">
        <f t="shared" si="43"/>
        <v>Date &gt; 1920</v>
      </c>
    </row>
    <row r="1362" spans="1:10" x14ac:dyDescent="0.3">
      <c r="A1362" s="178" t="s">
        <v>3371</v>
      </c>
      <c r="B1362" s="178" t="s">
        <v>149</v>
      </c>
      <c r="C1362" s="178" t="s">
        <v>6833</v>
      </c>
      <c r="D1362" s="178" t="s">
        <v>6469</v>
      </c>
      <c r="E1362" s="179">
        <v>32450</v>
      </c>
      <c r="F1362" s="180">
        <v>0</v>
      </c>
      <c r="G1362" s="180">
        <v>197743.5</v>
      </c>
      <c r="H1362" s="180">
        <v>108973.37</v>
      </c>
      <c r="I1362" s="180">
        <f t="shared" si="42"/>
        <v>306716.87</v>
      </c>
      <c r="J1362" s="177" t="str">
        <f t="shared" si="43"/>
        <v>Date &gt; 1920</v>
      </c>
    </row>
    <row r="1363" spans="1:10" x14ac:dyDescent="0.3">
      <c r="A1363" s="178" t="s">
        <v>3371</v>
      </c>
      <c r="B1363" s="178" t="s">
        <v>149</v>
      </c>
      <c r="C1363" s="178" t="s">
        <v>6833</v>
      </c>
      <c r="D1363" s="178" t="s">
        <v>6599</v>
      </c>
      <c r="E1363" s="179">
        <v>32512</v>
      </c>
      <c r="F1363" s="180">
        <v>0</v>
      </c>
      <c r="G1363" s="180">
        <v>29949.24</v>
      </c>
      <c r="H1363" s="180">
        <v>35157.800000000003</v>
      </c>
      <c r="I1363" s="180">
        <f t="shared" si="42"/>
        <v>65107.040000000008</v>
      </c>
      <c r="J1363" s="177" t="str">
        <f t="shared" si="43"/>
        <v>Date &gt; 1920</v>
      </c>
    </row>
    <row r="1364" spans="1:10" x14ac:dyDescent="0.3">
      <c r="A1364" s="178" t="s">
        <v>3371</v>
      </c>
      <c r="B1364" s="178" t="s">
        <v>149</v>
      </c>
      <c r="C1364" s="178" t="s">
        <v>6833</v>
      </c>
      <c r="D1364" s="178" t="s">
        <v>6599</v>
      </c>
      <c r="E1364" s="179">
        <v>32602</v>
      </c>
      <c r="F1364" s="180">
        <v>0</v>
      </c>
      <c r="G1364" s="180">
        <v>233650.31</v>
      </c>
      <c r="H1364" s="180">
        <v>274285.15000000002</v>
      </c>
      <c r="I1364" s="180">
        <f t="shared" si="42"/>
        <v>507935.46</v>
      </c>
      <c r="J1364" s="177" t="str">
        <f t="shared" si="43"/>
        <v>Date &gt; 1920</v>
      </c>
    </row>
    <row r="1365" spans="1:10" x14ac:dyDescent="0.3">
      <c r="A1365" s="178" t="s">
        <v>3371</v>
      </c>
      <c r="B1365" s="178" t="s">
        <v>149</v>
      </c>
      <c r="C1365" s="178" t="s">
        <v>6833</v>
      </c>
      <c r="D1365" s="178" t="s">
        <v>6599</v>
      </c>
      <c r="E1365" s="179">
        <v>33686</v>
      </c>
      <c r="F1365" s="180">
        <v>0</v>
      </c>
      <c r="G1365" s="180">
        <v>27785.599999999999</v>
      </c>
      <c r="H1365" s="180">
        <v>25806.63</v>
      </c>
      <c r="I1365" s="180">
        <f t="shared" si="42"/>
        <v>53592.229999999996</v>
      </c>
      <c r="J1365" s="177" t="str">
        <f t="shared" si="43"/>
        <v>Date &gt; 1920</v>
      </c>
    </row>
    <row r="1366" spans="1:10" x14ac:dyDescent="0.3">
      <c r="A1366" s="178" t="s">
        <v>3371</v>
      </c>
      <c r="B1366" s="178" t="s">
        <v>149</v>
      </c>
      <c r="C1366" s="178" t="s">
        <v>6833</v>
      </c>
      <c r="D1366" s="178" t="s">
        <v>6471</v>
      </c>
      <c r="E1366" s="179">
        <v>32702</v>
      </c>
      <c r="F1366" s="180">
        <v>0</v>
      </c>
      <c r="G1366" s="180">
        <v>119531.57</v>
      </c>
      <c r="H1366" s="180">
        <v>59765.75</v>
      </c>
      <c r="I1366" s="180">
        <f t="shared" si="42"/>
        <v>179297.32</v>
      </c>
      <c r="J1366" s="177" t="str">
        <f t="shared" si="43"/>
        <v>Date &gt; 1920</v>
      </c>
    </row>
    <row r="1367" spans="1:10" x14ac:dyDescent="0.3">
      <c r="A1367" s="178" t="s">
        <v>3371</v>
      </c>
      <c r="B1367" s="178" t="s">
        <v>149</v>
      </c>
      <c r="C1367" s="178" t="s">
        <v>6833</v>
      </c>
      <c r="D1367" s="178" t="s">
        <v>6851</v>
      </c>
      <c r="E1367" s="179">
        <v>32766</v>
      </c>
      <c r="F1367" s="180">
        <v>0</v>
      </c>
      <c r="G1367" s="180">
        <v>250758.53</v>
      </c>
      <c r="H1367" s="180">
        <v>125379.27</v>
      </c>
      <c r="I1367" s="180">
        <f t="shared" si="42"/>
        <v>376137.8</v>
      </c>
      <c r="J1367" s="177" t="str">
        <f t="shared" si="43"/>
        <v>Date &gt; 1920</v>
      </c>
    </row>
    <row r="1368" spans="1:10" x14ac:dyDescent="0.3">
      <c r="A1368" s="178" t="s">
        <v>3371</v>
      </c>
      <c r="B1368" s="178" t="s">
        <v>149</v>
      </c>
      <c r="C1368" s="178" t="s">
        <v>6833</v>
      </c>
      <c r="D1368" s="178" t="s">
        <v>6851</v>
      </c>
      <c r="E1368" s="179">
        <v>33686</v>
      </c>
      <c r="F1368" s="180">
        <v>0</v>
      </c>
      <c r="G1368" s="180">
        <v>35908.47</v>
      </c>
      <c r="H1368" s="180">
        <v>77953.73</v>
      </c>
      <c r="I1368" s="180">
        <f t="shared" si="42"/>
        <v>113862.2</v>
      </c>
      <c r="J1368" s="177" t="str">
        <f t="shared" si="43"/>
        <v>Date &gt; 1920</v>
      </c>
    </row>
    <row r="1369" spans="1:10" x14ac:dyDescent="0.3">
      <c r="A1369" s="178" t="s">
        <v>3371</v>
      </c>
      <c r="B1369" s="178" t="s">
        <v>149</v>
      </c>
      <c r="C1369" s="178" t="s">
        <v>6833</v>
      </c>
      <c r="D1369" s="178" t="s">
        <v>6851</v>
      </c>
      <c r="E1369" s="179">
        <v>33686</v>
      </c>
      <c r="F1369" s="180">
        <v>0</v>
      </c>
      <c r="G1369" s="180">
        <v>32000</v>
      </c>
      <c r="H1369" s="180">
        <v>0</v>
      </c>
      <c r="I1369" s="180">
        <f t="shared" si="42"/>
        <v>32000</v>
      </c>
      <c r="J1369" s="177" t="str">
        <f t="shared" si="43"/>
        <v>Date &gt; 1920</v>
      </c>
    </row>
    <row r="1370" spans="1:10" x14ac:dyDescent="0.3">
      <c r="A1370" s="178" t="s">
        <v>3371</v>
      </c>
      <c r="B1370" s="178" t="s">
        <v>149</v>
      </c>
      <c r="C1370" s="178" t="s">
        <v>6833</v>
      </c>
      <c r="D1370" s="178" t="s">
        <v>6852</v>
      </c>
      <c r="E1370" s="179">
        <v>33968</v>
      </c>
      <c r="F1370" s="180">
        <v>0</v>
      </c>
      <c r="G1370" s="180">
        <v>79418.66</v>
      </c>
      <c r="H1370" s="180">
        <v>59724</v>
      </c>
      <c r="I1370" s="180">
        <f t="shared" si="42"/>
        <v>139142.66</v>
      </c>
      <c r="J1370" s="177" t="str">
        <f t="shared" si="43"/>
        <v>Date &gt; 1920</v>
      </c>
    </row>
    <row r="1371" spans="1:10" x14ac:dyDescent="0.3">
      <c r="A1371" s="178" t="s">
        <v>3371</v>
      </c>
      <c r="B1371" s="178" t="s">
        <v>149</v>
      </c>
      <c r="C1371" s="178" t="s">
        <v>6833</v>
      </c>
      <c r="D1371" s="178" t="s">
        <v>6852</v>
      </c>
      <c r="E1371" s="179">
        <v>34772</v>
      </c>
      <c r="F1371" s="180">
        <v>0</v>
      </c>
      <c r="G1371" s="180">
        <v>17563.34</v>
      </c>
      <c r="H1371" s="180">
        <v>0</v>
      </c>
      <c r="I1371" s="180">
        <f t="shared" si="42"/>
        <v>17563.34</v>
      </c>
      <c r="J1371" s="177" t="str">
        <f t="shared" si="43"/>
        <v>Date &gt; 1920</v>
      </c>
    </row>
    <row r="1372" spans="1:10" x14ac:dyDescent="0.3">
      <c r="A1372" s="178" t="s">
        <v>3371</v>
      </c>
      <c r="B1372" s="178" t="s">
        <v>149</v>
      </c>
      <c r="C1372" s="178" t="s">
        <v>6833</v>
      </c>
      <c r="D1372" s="178" t="s">
        <v>6852</v>
      </c>
      <c r="E1372" s="179">
        <v>34926</v>
      </c>
      <c r="F1372" s="180">
        <v>0</v>
      </c>
      <c r="G1372" s="180">
        <v>25581.91</v>
      </c>
      <c r="H1372" s="180">
        <v>79098.06</v>
      </c>
      <c r="I1372" s="180">
        <f t="shared" si="42"/>
        <v>104679.97</v>
      </c>
      <c r="J1372" s="177" t="str">
        <f t="shared" si="43"/>
        <v>Date &gt; 1920</v>
      </c>
    </row>
    <row r="1373" spans="1:10" x14ac:dyDescent="0.3">
      <c r="A1373" s="178" t="s">
        <v>3371</v>
      </c>
      <c r="B1373" s="178" t="s">
        <v>149</v>
      </c>
      <c r="C1373" s="178" t="s">
        <v>6833</v>
      </c>
      <c r="D1373" s="178" t="s">
        <v>6480</v>
      </c>
      <c r="E1373" s="179">
        <v>34045</v>
      </c>
      <c r="F1373" s="180">
        <v>0</v>
      </c>
      <c r="G1373" s="180">
        <v>83239.25</v>
      </c>
      <c r="H1373" s="180">
        <v>41619.599999999999</v>
      </c>
      <c r="I1373" s="180">
        <f t="shared" si="42"/>
        <v>124858.85</v>
      </c>
      <c r="J1373" s="177" t="str">
        <f t="shared" si="43"/>
        <v>Date &gt; 1920</v>
      </c>
    </row>
    <row r="1374" spans="1:10" x14ac:dyDescent="0.3">
      <c r="A1374" s="178" t="s">
        <v>3371</v>
      </c>
      <c r="B1374" s="178" t="s">
        <v>149</v>
      </c>
      <c r="C1374" s="178" t="s">
        <v>6833</v>
      </c>
      <c r="D1374" s="178" t="s">
        <v>6480</v>
      </c>
      <c r="E1374" s="179">
        <v>34781</v>
      </c>
      <c r="F1374" s="180">
        <v>0</v>
      </c>
      <c r="G1374" s="180">
        <v>5093.75</v>
      </c>
      <c r="H1374" s="180">
        <v>2547.4</v>
      </c>
      <c r="I1374" s="180">
        <f t="shared" si="42"/>
        <v>7641.15</v>
      </c>
      <c r="J1374" s="177" t="str">
        <f t="shared" si="43"/>
        <v>Date &gt; 1920</v>
      </c>
    </row>
    <row r="1375" spans="1:10" x14ac:dyDescent="0.3">
      <c r="A1375" s="178" t="s">
        <v>3371</v>
      </c>
      <c r="B1375" s="178" t="s">
        <v>149</v>
      </c>
      <c r="C1375" s="178" t="s">
        <v>6833</v>
      </c>
      <c r="D1375" s="178" t="s">
        <v>6480</v>
      </c>
      <c r="E1375" s="179">
        <v>34926</v>
      </c>
      <c r="F1375" s="180">
        <v>0</v>
      </c>
      <c r="G1375" s="180">
        <v>2699.99</v>
      </c>
      <c r="H1375" s="180">
        <v>1349.46</v>
      </c>
      <c r="I1375" s="180">
        <f t="shared" si="42"/>
        <v>4049.45</v>
      </c>
      <c r="J1375" s="177" t="str">
        <f t="shared" si="43"/>
        <v>Date &gt; 1920</v>
      </c>
    </row>
    <row r="1376" spans="1:10" x14ac:dyDescent="0.3">
      <c r="A1376" s="178" t="s">
        <v>3371</v>
      </c>
      <c r="B1376" s="178" t="s">
        <v>149</v>
      </c>
      <c r="C1376" s="178" t="s">
        <v>6833</v>
      </c>
      <c r="D1376" s="178" t="s">
        <v>6853</v>
      </c>
      <c r="E1376" s="179">
        <v>34806</v>
      </c>
      <c r="F1376" s="180">
        <v>429867.26</v>
      </c>
      <c r="G1376" s="180">
        <v>0</v>
      </c>
      <c r="H1376" s="180">
        <v>47762.99</v>
      </c>
      <c r="I1376" s="180">
        <f t="shared" si="42"/>
        <v>477630.25</v>
      </c>
      <c r="J1376" s="177" t="str">
        <f t="shared" si="43"/>
        <v>Date &gt; 1920</v>
      </c>
    </row>
    <row r="1377" spans="1:10" x14ac:dyDescent="0.3">
      <c r="A1377" s="178" t="s">
        <v>3371</v>
      </c>
      <c r="B1377" s="178" t="s">
        <v>149</v>
      </c>
      <c r="C1377" s="178" t="s">
        <v>6833</v>
      </c>
      <c r="D1377" s="178" t="s">
        <v>6853</v>
      </c>
      <c r="E1377" s="179">
        <v>35291</v>
      </c>
      <c r="F1377" s="180">
        <v>155132</v>
      </c>
      <c r="G1377" s="180">
        <v>0</v>
      </c>
      <c r="H1377" s="180">
        <v>17237.009999999998</v>
      </c>
      <c r="I1377" s="180">
        <f t="shared" si="42"/>
        <v>172369.01</v>
      </c>
      <c r="J1377" s="177" t="str">
        <f t="shared" si="43"/>
        <v>Date &gt; 1920</v>
      </c>
    </row>
    <row r="1378" spans="1:10" x14ac:dyDescent="0.3">
      <c r="A1378" s="178" t="s">
        <v>3371</v>
      </c>
      <c r="B1378" s="178" t="s">
        <v>149</v>
      </c>
      <c r="C1378" s="178" t="s">
        <v>6833</v>
      </c>
      <c r="D1378" s="178" t="s">
        <v>6853</v>
      </c>
      <c r="E1378" s="179">
        <v>35305</v>
      </c>
      <c r="F1378" s="180">
        <v>63195</v>
      </c>
      <c r="G1378" s="180">
        <v>0</v>
      </c>
      <c r="H1378" s="180">
        <v>17451.830000000002</v>
      </c>
      <c r="I1378" s="180">
        <f t="shared" si="42"/>
        <v>80646.83</v>
      </c>
      <c r="J1378" s="177" t="str">
        <f t="shared" si="43"/>
        <v>Date &gt; 1920</v>
      </c>
    </row>
    <row r="1379" spans="1:10" x14ac:dyDescent="0.3">
      <c r="A1379" s="178" t="s">
        <v>3371</v>
      </c>
      <c r="B1379" s="178" t="s">
        <v>149</v>
      </c>
      <c r="C1379" s="178" t="s">
        <v>6833</v>
      </c>
      <c r="D1379" s="178" t="s">
        <v>6853</v>
      </c>
      <c r="E1379" s="179">
        <v>35305</v>
      </c>
      <c r="F1379" s="180">
        <v>35625</v>
      </c>
      <c r="G1379" s="180">
        <v>0</v>
      </c>
      <c r="H1379" s="180">
        <v>58231</v>
      </c>
      <c r="I1379" s="180">
        <f t="shared" si="42"/>
        <v>93856</v>
      </c>
      <c r="J1379" s="177" t="str">
        <f t="shared" si="43"/>
        <v>Date &gt; 1920</v>
      </c>
    </row>
    <row r="1380" spans="1:10" x14ac:dyDescent="0.3">
      <c r="A1380" s="178" t="s">
        <v>3371</v>
      </c>
      <c r="B1380" s="178" t="s">
        <v>149</v>
      </c>
      <c r="C1380" s="178" t="s">
        <v>6833</v>
      </c>
      <c r="D1380" s="178" t="s">
        <v>6484</v>
      </c>
      <c r="E1380" s="179">
        <v>34806</v>
      </c>
      <c r="F1380" s="180">
        <v>57789.91</v>
      </c>
      <c r="G1380" s="180">
        <v>0</v>
      </c>
      <c r="H1380" s="180">
        <v>6421.09</v>
      </c>
      <c r="I1380" s="180">
        <f t="shared" si="42"/>
        <v>64211</v>
      </c>
      <c r="J1380" s="177" t="str">
        <f t="shared" si="43"/>
        <v>Date &gt; 1920</v>
      </c>
    </row>
    <row r="1381" spans="1:10" x14ac:dyDescent="0.3">
      <c r="A1381" s="178" t="s">
        <v>3371</v>
      </c>
      <c r="B1381" s="178" t="s">
        <v>149</v>
      </c>
      <c r="C1381" s="178" t="s">
        <v>6833</v>
      </c>
      <c r="D1381" s="178" t="s">
        <v>6484</v>
      </c>
      <c r="E1381" s="179">
        <v>35291</v>
      </c>
      <c r="F1381" s="180">
        <v>7778</v>
      </c>
      <c r="G1381" s="180">
        <v>0</v>
      </c>
      <c r="H1381" s="180">
        <v>864.94</v>
      </c>
      <c r="I1381" s="180">
        <f t="shared" si="42"/>
        <v>8642.94</v>
      </c>
      <c r="J1381" s="177" t="str">
        <f t="shared" si="43"/>
        <v>Date &gt; 1920</v>
      </c>
    </row>
    <row r="1382" spans="1:10" x14ac:dyDescent="0.3">
      <c r="A1382" s="178" t="s">
        <v>3371</v>
      </c>
      <c r="B1382" s="178" t="s">
        <v>149</v>
      </c>
      <c r="C1382" s="178" t="s">
        <v>6833</v>
      </c>
      <c r="D1382" s="178" t="s">
        <v>6484</v>
      </c>
      <c r="E1382" s="179">
        <v>35291</v>
      </c>
      <c r="F1382" s="180">
        <v>8232</v>
      </c>
      <c r="G1382" s="180">
        <v>0</v>
      </c>
      <c r="H1382" s="180">
        <v>0</v>
      </c>
      <c r="I1382" s="180">
        <f t="shared" si="42"/>
        <v>8232</v>
      </c>
      <c r="J1382" s="177" t="str">
        <f t="shared" si="43"/>
        <v>Date &gt; 1920</v>
      </c>
    </row>
    <row r="1383" spans="1:10" x14ac:dyDescent="0.3">
      <c r="A1383" s="178" t="s">
        <v>3371</v>
      </c>
      <c r="B1383" s="178" t="s">
        <v>149</v>
      </c>
      <c r="C1383" s="178" t="s">
        <v>6833</v>
      </c>
      <c r="D1383" s="178" t="s">
        <v>6854</v>
      </c>
      <c r="E1383" s="179">
        <v>35345</v>
      </c>
      <c r="F1383" s="180">
        <v>0</v>
      </c>
      <c r="G1383" s="180">
        <v>126876.01</v>
      </c>
      <c r="H1383" s="180">
        <v>63437.98</v>
      </c>
      <c r="I1383" s="180">
        <f t="shared" si="42"/>
        <v>190313.99</v>
      </c>
      <c r="J1383" s="177" t="str">
        <f t="shared" si="43"/>
        <v>Date &gt; 1920</v>
      </c>
    </row>
    <row r="1384" spans="1:10" x14ac:dyDescent="0.3">
      <c r="A1384" s="178" t="s">
        <v>3371</v>
      </c>
      <c r="B1384" s="178" t="s">
        <v>149</v>
      </c>
      <c r="C1384" s="178" t="s">
        <v>6833</v>
      </c>
      <c r="D1384" s="178" t="s">
        <v>6854</v>
      </c>
      <c r="E1384" s="179">
        <v>36605</v>
      </c>
      <c r="F1384" s="180">
        <v>0</v>
      </c>
      <c r="G1384" s="180">
        <v>109037.87</v>
      </c>
      <c r="H1384" s="180">
        <v>61501.24</v>
      </c>
      <c r="I1384" s="180">
        <f t="shared" si="42"/>
        <v>170539.11</v>
      </c>
      <c r="J1384" s="177" t="str">
        <f t="shared" si="43"/>
        <v>Date &gt; 1920</v>
      </c>
    </row>
    <row r="1385" spans="1:10" x14ac:dyDescent="0.3">
      <c r="A1385" s="178" t="s">
        <v>3371</v>
      </c>
      <c r="B1385" s="178" t="s">
        <v>149</v>
      </c>
      <c r="C1385" s="178" t="s">
        <v>6833</v>
      </c>
      <c r="D1385" s="178" t="s">
        <v>6855</v>
      </c>
      <c r="E1385" s="179">
        <v>36644</v>
      </c>
      <c r="F1385" s="180">
        <v>0</v>
      </c>
      <c r="G1385" s="180">
        <v>185000</v>
      </c>
      <c r="H1385" s="180">
        <v>190164.74</v>
      </c>
      <c r="I1385" s="180">
        <f t="shared" si="42"/>
        <v>375164.74</v>
      </c>
      <c r="J1385" s="177" t="str">
        <f t="shared" si="43"/>
        <v>Date &gt; 1920</v>
      </c>
    </row>
    <row r="1386" spans="1:10" x14ac:dyDescent="0.3">
      <c r="A1386" s="178" t="s">
        <v>3371</v>
      </c>
      <c r="B1386" s="178" t="s">
        <v>149</v>
      </c>
      <c r="C1386" s="178" t="s">
        <v>6833</v>
      </c>
      <c r="D1386" s="178" t="s">
        <v>6855</v>
      </c>
      <c r="E1386" s="179">
        <v>36644</v>
      </c>
      <c r="F1386" s="180">
        <v>0</v>
      </c>
      <c r="G1386" s="180">
        <v>88333</v>
      </c>
      <c r="H1386" s="180">
        <v>0</v>
      </c>
      <c r="I1386" s="180">
        <f t="shared" si="42"/>
        <v>88333</v>
      </c>
      <c r="J1386" s="177" t="str">
        <f t="shared" si="43"/>
        <v>Date &gt; 1920</v>
      </c>
    </row>
    <row r="1387" spans="1:10" x14ac:dyDescent="0.3">
      <c r="A1387" s="178" t="s">
        <v>3371</v>
      </c>
      <c r="B1387" s="178" t="s">
        <v>149</v>
      </c>
      <c r="C1387" s="178" t="s">
        <v>6833</v>
      </c>
      <c r="D1387" s="178" t="s">
        <v>6856</v>
      </c>
      <c r="E1387" s="179">
        <v>36663</v>
      </c>
      <c r="F1387" s="180">
        <v>3177</v>
      </c>
      <c r="G1387" s="180">
        <v>0</v>
      </c>
      <c r="H1387" s="180">
        <v>353.7</v>
      </c>
      <c r="I1387" s="180">
        <f t="shared" si="42"/>
        <v>3530.7</v>
      </c>
      <c r="J1387" s="177" t="str">
        <f t="shared" si="43"/>
        <v>Date &gt; 1920</v>
      </c>
    </row>
    <row r="1388" spans="1:10" x14ac:dyDescent="0.3">
      <c r="A1388" s="178" t="s">
        <v>3371</v>
      </c>
      <c r="B1388" s="178" t="s">
        <v>149</v>
      </c>
      <c r="C1388" s="178" t="s">
        <v>6833</v>
      </c>
      <c r="D1388" s="178" t="s">
        <v>6856</v>
      </c>
      <c r="E1388" s="179">
        <v>36866</v>
      </c>
      <c r="F1388" s="180">
        <v>1507610</v>
      </c>
      <c r="G1388" s="180">
        <v>0</v>
      </c>
      <c r="H1388" s="180">
        <v>167511.54</v>
      </c>
      <c r="I1388" s="180">
        <f t="shared" si="42"/>
        <v>1675121.54</v>
      </c>
      <c r="J1388" s="177" t="str">
        <f t="shared" si="43"/>
        <v>Date &gt; 1920</v>
      </c>
    </row>
    <row r="1389" spans="1:10" x14ac:dyDescent="0.3">
      <c r="A1389" s="178" t="s">
        <v>3371</v>
      </c>
      <c r="B1389" s="178" t="s">
        <v>149</v>
      </c>
      <c r="C1389" s="178" t="s">
        <v>6833</v>
      </c>
      <c r="D1389" s="178" t="s">
        <v>6856</v>
      </c>
      <c r="E1389" s="179">
        <v>37341</v>
      </c>
      <c r="F1389" s="180">
        <v>224213</v>
      </c>
      <c r="G1389" s="180">
        <v>0</v>
      </c>
      <c r="H1389" s="180">
        <v>66398.37</v>
      </c>
      <c r="I1389" s="180">
        <f t="shared" si="42"/>
        <v>290611.37</v>
      </c>
      <c r="J1389" s="177" t="str">
        <f t="shared" si="43"/>
        <v>Date &gt; 1920</v>
      </c>
    </row>
    <row r="1390" spans="1:10" x14ac:dyDescent="0.3">
      <c r="A1390" s="178" t="s">
        <v>3371</v>
      </c>
      <c r="B1390" s="178" t="s">
        <v>149</v>
      </c>
      <c r="C1390" s="178" t="s">
        <v>6833</v>
      </c>
      <c r="D1390" s="178" t="s">
        <v>6857</v>
      </c>
      <c r="E1390" s="179">
        <v>36383</v>
      </c>
      <c r="F1390" s="180">
        <v>0</v>
      </c>
      <c r="G1390" s="180">
        <v>157030.94</v>
      </c>
      <c r="H1390" s="180">
        <v>104687.31</v>
      </c>
      <c r="I1390" s="180">
        <f t="shared" si="42"/>
        <v>261718.25</v>
      </c>
      <c r="J1390" s="177" t="str">
        <f t="shared" si="43"/>
        <v>Date &gt; 1920</v>
      </c>
    </row>
    <row r="1391" spans="1:10" x14ac:dyDescent="0.3">
      <c r="A1391" s="178" t="s">
        <v>3371</v>
      </c>
      <c r="B1391" s="178" t="s">
        <v>149</v>
      </c>
      <c r="C1391" s="178" t="s">
        <v>6833</v>
      </c>
      <c r="D1391" s="178" t="s">
        <v>6857</v>
      </c>
      <c r="E1391" s="179">
        <v>36649</v>
      </c>
      <c r="F1391" s="180">
        <v>0</v>
      </c>
      <c r="G1391" s="180">
        <v>516191.67</v>
      </c>
      <c r="H1391" s="180">
        <v>344127.78</v>
      </c>
      <c r="I1391" s="180">
        <f t="shared" si="42"/>
        <v>860319.45</v>
      </c>
      <c r="J1391" s="177" t="str">
        <f t="shared" si="43"/>
        <v>Date &gt; 1920</v>
      </c>
    </row>
    <row r="1392" spans="1:10" x14ac:dyDescent="0.3">
      <c r="A1392" s="178" t="s">
        <v>3371</v>
      </c>
      <c r="B1392" s="178" t="s">
        <v>149</v>
      </c>
      <c r="C1392" s="178" t="s">
        <v>6833</v>
      </c>
      <c r="D1392" s="178" t="s">
        <v>6857</v>
      </c>
      <c r="E1392" s="179">
        <v>37110</v>
      </c>
      <c r="F1392" s="180">
        <v>0</v>
      </c>
      <c r="G1392" s="180">
        <v>33131.980000000003</v>
      </c>
      <c r="H1392" s="180">
        <v>22087.98</v>
      </c>
      <c r="I1392" s="180">
        <f t="shared" si="42"/>
        <v>55219.960000000006</v>
      </c>
      <c r="J1392" s="177" t="str">
        <f t="shared" si="43"/>
        <v>Date &gt; 1920</v>
      </c>
    </row>
    <row r="1393" spans="1:10" x14ac:dyDescent="0.3">
      <c r="A1393" s="178" t="s">
        <v>3371</v>
      </c>
      <c r="B1393" s="178" t="s">
        <v>149</v>
      </c>
      <c r="C1393" s="178" t="s">
        <v>6833</v>
      </c>
      <c r="D1393" s="178" t="s">
        <v>6858</v>
      </c>
      <c r="E1393" s="179">
        <v>36628</v>
      </c>
      <c r="F1393" s="180">
        <v>774510</v>
      </c>
      <c r="G1393" s="180">
        <v>0</v>
      </c>
      <c r="H1393" s="180">
        <v>171247.55</v>
      </c>
      <c r="I1393" s="180">
        <f t="shared" si="42"/>
        <v>945757.55</v>
      </c>
      <c r="J1393" s="177" t="str">
        <f t="shared" si="43"/>
        <v>Date &gt; 1920</v>
      </c>
    </row>
    <row r="1394" spans="1:10" x14ac:dyDescent="0.3">
      <c r="A1394" s="178" t="s">
        <v>3371</v>
      </c>
      <c r="B1394" s="178" t="s">
        <v>149</v>
      </c>
      <c r="C1394" s="178" t="s">
        <v>6833</v>
      </c>
      <c r="D1394" s="178" t="s">
        <v>6859</v>
      </c>
      <c r="E1394" s="179">
        <v>37580</v>
      </c>
      <c r="F1394" s="180">
        <v>148189</v>
      </c>
      <c r="G1394" s="180">
        <v>0</v>
      </c>
      <c r="H1394" s="180">
        <v>102773.92</v>
      </c>
      <c r="I1394" s="180">
        <f t="shared" si="42"/>
        <v>250962.91999999998</v>
      </c>
      <c r="J1394" s="177" t="str">
        <f t="shared" si="43"/>
        <v>Date &gt; 1920</v>
      </c>
    </row>
    <row r="1395" spans="1:10" x14ac:dyDescent="0.3">
      <c r="A1395" s="178" t="s">
        <v>3371</v>
      </c>
      <c r="B1395" s="178" t="s">
        <v>149</v>
      </c>
      <c r="C1395" s="178" t="s">
        <v>6833</v>
      </c>
      <c r="D1395" s="178" t="s">
        <v>6859</v>
      </c>
      <c r="E1395" s="179">
        <v>37700</v>
      </c>
      <c r="F1395" s="180">
        <v>132027</v>
      </c>
      <c r="G1395" s="180">
        <v>0</v>
      </c>
      <c r="H1395" s="180">
        <v>127531.05</v>
      </c>
      <c r="I1395" s="180">
        <f t="shared" si="42"/>
        <v>259558.05</v>
      </c>
      <c r="J1395" s="177" t="str">
        <f t="shared" si="43"/>
        <v>Date &gt; 1920</v>
      </c>
    </row>
    <row r="1396" spans="1:10" x14ac:dyDescent="0.3">
      <c r="A1396" s="178" t="s">
        <v>3371</v>
      </c>
      <c r="B1396" s="178" t="s">
        <v>149</v>
      </c>
      <c r="C1396" s="178" t="s">
        <v>6833</v>
      </c>
      <c r="D1396" s="178" t="s">
        <v>6859</v>
      </c>
      <c r="E1396" s="179">
        <v>38056</v>
      </c>
      <c r="F1396" s="180">
        <v>19784</v>
      </c>
      <c r="G1396" s="180">
        <v>0</v>
      </c>
      <c r="H1396" s="180">
        <v>-16005.41</v>
      </c>
      <c r="I1396" s="180">
        <f t="shared" si="42"/>
        <v>3778.59</v>
      </c>
      <c r="J1396" s="177" t="str">
        <f t="shared" si="43"/>
        <v>Date &gt; 1920</v>
      </c>
    </row>
    <row r="1397" spans="1:10" x14ac:dyDescent="0.3">
      <c r="A1397" s="178" t="s">
        <v>3371</v>
      </c>
      <c r="B1397" s="178" t="s">
        <v>149</v>
      </c>
      <c r="C1397" s="178" t="s">
        <v>6833</v>
      </c>
      <c r="D1397" s="178" t="s">
        <v>6859</v>
      </c>
      <c r="E1397" s="179">
        <v>38071</v>
      </c>
      <c r="F1397" s="180">
        <v>16374</v>
      </c>
      <c r="G1397" s="180">
        <v>0</v>
      </c>
      <c r="H1397" s="180">
        <v>0</v>
      </c>
      <c r="I1397" s="180">
        <f t="shared" si="42"/>
        <v>16374</v>
      </c>
      <c r="J1397" s="177" t="str">
        <f t="shared" si="43"/>
        <v>Date &gt; 1920</v>
      </c>
    </row>
    <row r="1398" spans="1:10" x14ac:dyDescent="0.3">
      <c r="A1398" s="178" t="s">
        <v>3371</v>
      </c>
      <c r="B1398" s="178" t="s">
        <v>149</v>
      </c>
      <c r="C1398" s="178" t="s">
        <v>6833</v>
      </c>
      <c r="D1398" s="178" t="s">
        <v>6860</v>
      </c>
      <c r="E1398" s="179">
        <v>38364</v>
      </c>
      <c r="F1398" s="180">
        <v>149456</v>
      </c>
      <c r="G1398" s="180">
        <v>0</v>
      </c>
      <c r="H1398" s="180">
        <v>7867</v>
      </c>
      <c r="I1398" s="180">
        <f t="shared" si="42"/>
        <v>157323</v>
      </c>
      <c r="J1398" s="177" t="str">
        <f t="shared" si="43"/>
        <v>Date &gt; 1920</v>
      </c>
    </row>
    <row r="1399" spans="1:10" x14ac:dyDescent="0.3">
      <c r="A1399" s="178" t="s">
        <v>3371</v>
      </c>
      <c r="B1399" s="178" t="s">
        <v>149</v>
      </c>
      <c r="C1399" s="178" t="s">
        <v>6833</v>
      </c>
      <c r="D1399" s="178" t="s">
        <v>6860</v>
      </c>
      <c r="E1399" s="179">
        <v>38489</v>
      </c>
      <c r="F1399" s="180">
        <v>124152</v>
      </c>
      <c r="G1399" s="180">
        <v>0</v>
      </c>
      <c r="H1399" s="180">
        <v>6533.5</v>
      </c>
      <c r="I1399" s="180">
        <f t="shared" si="42"/>
        <v>130685.5</v>
      </c>
      <c r="J1399" s="177" t="str">
        <f t="shared" si="43"/>
        <v>Date &gt; 1920</v>
      </c>
    </row>
    <row r="1400" spans="1:10" x14ac:dyDescent="0.3">
      <c r="A1400" s="178" t="s">
        <v>3371</v>
      </c>
      <c r="B1400" s="178" t="s">
        <v>149</v>
      </c>
      <c r="C1400" s="178" t="s">
        <v>6833</v>
      </c>
      <c r="D1400" s="178" t="s">
        <v>6860</v>
      </c>
      <c r="E1400" s="179">
        <v>38897</v>
      </c>
      <c r="F1400" s="180">
        <v>54992</v>
      </c>
      <c r="G1400" s="180">
        <v>0</v>
      </c>
      <c r="H1400" s="180">
        <v>4410.67</v>
      </c>
      <c r="I1400" s="180">
        <f t="shared" si="42"/>
        <v>59402.67</v>
      </c>
      <c r="J1400" s="177" t="str">
        <f t="shared" si="43"/>
        <v>Date &gt; 1920</v>
      </c>
    </row>
    <row r="1401" spans="1:10" x14ac:dyDescent="0.3">
      <c r="A1401" s="178" t="s">
        <v>3371</v>
      </c>
      <c r="B1401" s="178" t="s">
        <v>149</v>
      </c>
      <c r="C1401" s="178" t="s">
        <v>6833</v>
      </c>
      <c r="D1401" s="178" t="s">
        <v>6860</v>
      </c>
      <c r="E1401" s="179">
        <v>38897</v>
      </c>
      <c r="F1401" s="180">
        <v>28789</v>
      </c>
      <c r="G1401" s="180">
        <v>0</v>
      </c>
      <c r="H1401" s="180">
        <v>0</v>
      </c>
      <c r="I1401" s="180">
        <f t="shared" si="42"/>
        <v>28789</v>
      </c>
      <c r="J1401" s="177" t="str">
        <f t="shared" si="43"/>
        <v>Date &gt; 1920</v>
      </c>
    </row>
    <row r="1402" spans="1:10" x14ac:dyDescent="0.3">
      <c r="A1402" s="178" t="s">
        <v>3371</v>
      </c>
      <c r="B1402" s="178" t="s">
        <v>149</v>
      </c>
      <c r="C1402" s="178" t="s">
        <v>6833</v>
      </c>
      <c r="D1402" s="178" t="s">
        <v>6861</v>
      </c>
      <c r="E1402" s="179">
        <v>38741</v>
      </c>
      <c r="F1402" s="180">
        <v>141272</v>
      </c>
      <c r="G1402" s="180">
        <v>0</v>
      </c>
      <c r="H1402" s="180">
        <v>220066.92</v>
      </c>
      <c r="I1402" s="180">
        <f t="shared" si="42"/>
        <v>361338.92000000004</v>
      </c>
      <c r="J1402" s="177" t="str">
        <f t="shared" si="43"/>
        <v>Date &gt; 1920</v>
      </c>
    </row>
    <row r="1403" spans="1:10" x14ac:dyDescent="0.3">
      <c r="A1403" s="178" t="s">
        <v>3371</v>
      </c>
      <c r="B1403" s="178" t="s">
        <v>149</v>
      </c>
      <c r="C1403" s="178" t="s">
        <v>6833</v>
      </c>
      <c r="D1403" s="178" t="s">
        <v>6861</v>
      </c>
      <c r="E1403" s="179">
        <v>38751</v>
      </c>
      <c r="F1403" s="180">
        <v>150000</v>
      </c>
      <c r="G1403" s="180">
        <v>0</v>
      </c>
      <c r="H1403" s="180">
        <v>0</v>
      </c>
      <c r="I1403" s="180">
        <f t="shared" si="42"/>
        <v>150000</v>
      </c>
      <c r="J1403" s="177" t="str">
        <f t="shared" si="43"/>
        <v>Date &gt; 1920</v>
      </c>
    </row>
    <row r="1404" spans="1:10" x14ac:dyDescent="0.3">
      <c r="A1404" s="178" t="s">
        <v>3371</v>
      </c>
      <c r="B1404" s="178" t="s">
        <v>149</v>
      </c>
      <c r="C1404" s="178" t="s">
        <v>6833</v>
      </c>
      <c r="D1404" s="178" t="s">
        <v>6861</v>
      </c>
      <c r="E1404" s="179">
        <v>39199</v>
      </c>
      <c r="F1404" s="180">
        <v>86261</v>
      </c>
      <c r="G1404" s="180">
        <v>0</v>
      </c>
      <c r="H1404" s="180">
        <v>0</v>
      </c>
      <c r="I1404" s="180">
        <f t="shared" si="42"/>
        <v>86261</v>
      </c>
      <c r="J1404" s="177" t="str">
        <f t="shared" si="43"/>
        <v>Date &gt; 1920</v>
      </c>
    </row>
    <row r="1405" spans="1:10" x14ac:dyDescent="0.3">
      <c r="A1405" s="178" t="s">
        <v>3371</v>
      </c>
      <c r="B1405" s="178" t="s">
        <v>149</v>
      </c>
      <c r="C1405" s="178" t="s">
        <v>6833</v>
      </c>
      <c r="D1405" s="178" t="s">
        <v>6861</v>
      </c>
      <c r="E1405" s="179">
        <v>39254</v>
      </c>
      <c r="F1405" s="180">
        <v>63739</v>
      </c>
      <c r="G1405" s="180">
        <v>0</v>
      </c>
      <c r="H1405" s="180">
        <v>3823.89</v>
      </c>
      <c r="I1405" s="180">
        <f t="shared" si="42"/>
        <v>67562.89</v>
      </c>
      <c r="J1405" s="177" t="str">
        <f t="shared" si="43"/>
        <v>Date &gt; 1920</v>
      </c>
    </row>
    <row r="1406" spans="1:10" x14ac:dyDescent="0.3">
      <c r="A1406" s="178" t="s">
        <v>3371</v>
      </c>
      <c r="B1406" s="178" t="s">
        <v>149</v>
      </c>
      <c r="C1406" s="178" t="s">
        <v>6833</v>
      </c>
      <c r="D1406" s="178" t="s">
        <v>6862</v>
      </c>
      <c r="E1406" s="179">
        <v>39899</v>
      </c>
      <c r="F1406" s="180">
        <v>441734</v>
      </c>
      <c r="G1406" s="180">
        <v>0</v>
      </c>
      <c r="H1406" s="180">
        <v>204565.64</v>
      </c>
      <c r="I1406" s="180">
        <f t="shared" si="42"/>
        <v>646299.64</v>
      </c>
      <c r="J1406" s="177" t="str">
        <f t="shared" si="43"/>
        <v>Date &gt; 1920</v>
      </c>
    </row>
    <row r="1407" spans="1:10" x14ac:dyDescent="0.3">
      <c r="A1407" s="178" t="s">
        <v>3371</v>
      </c>
      <c r="B1407" s="178" t="s">
        <v>149</v>
      </c>
      <c r="C1407" s="178" t="s">
        <v>6833</v>
      </c>
      <c r="D1407" s="178" t="s">
        <v>6862</v>
      </c>
      <c r="E1407" s="179">
        <v>40604</v>
      </c>
      <c r="F1407" s="180">
        <v>142006</v>
      </c>
      <c r="G1407" s="180">
        <v>0</v>
      </c>
      <c r="H1407" s="180">
        <v>82510.960000000006</v>
      </c>
      <c r="I1407" s="180">
        <f t="shared" si="42"/>
        <v>224516.96000000002</v>
      </c>
      <c r="J1407" s="177" t="str">
        <f t="shared" si="43"/>
        <v>Date &gt; 1920</v>
      </c>
    </row>
    <row r="1408" spans="1:10" x14ac:dyDescent="0.3">
      <c r="A1408" s="178" t="s">
        <v>3371</v>
      </c>
      <c r="B1408" s="178" t="s">
        <v>149</v>
      </c>
      <c r="C1408" s="178" t="s">
        <v>6833</v>
      </c>
      <c r="D1408" s="178" t="s">
        <v>6863</v>
      </c>
      <c r="E1408" s="179">
        <v>39899</v>
      </c>
      <c r="F1408" s="180">
        <v>28760</v>
      </c>
      <c r="G1408" s="180">
        <v>0</v>
      </c>
      <c r="H1408" s="180">
        <v>2032.68</v>
      </c>
      <c r="I1408" s="180">
        <f t="shared" si="42"/>
        <v>30792.68</v>
      </c>
      <c r="J1408" s="177" t="str">
        <f t="shared" si="43"/>
        <v>Date &gt; 1920</v>
      </c>
    </row>
    <row r="1409" spans="1:10" x14ac:dyDescent="0.3">
      <c r="A1409" s="178" t="s">
        <v>3371</v>
      </c>
      <c r="B1409" s="178" t="s">
        <v>149</v>
      </c>
      <c r="C1409" s="178" t="s">
        <v>6833</v>
      </c>
      <c r="D1409" s="178" t="s">
        <v>6863</v>
      </c>
      <c r="E1409" s="179">
        <v>40604</v>
      </c>
      <c r="F1409" s="180">
        <v>9855</v>
      </c>
      <c r="G1409" s="180">
        <v>0</v>
      </c>
      <c r="H1409" s="180">
        <v>0</v>
      </c>
      <c r="I1409" s="180">
        <f t="shared" si="42"/>
        <v>9855</v>
      </c>
      <c r="J1409" s="177" t="str">
        <f t="shared" si="43"/>
        <v>Date &gt; 1920</v>
      </c>
    </row>
    <row r="1410" spans="1:10" x14ac:dyDescent="0.3">
      <c r="A1410" s="178" t="s">
        <v>3371</v>
      </c>
      <c r="B1410" s="178" t="s">
        <v>149</v>
      </c>
      <c r="C1410" s="178" t="s">
        <v>6833</v>
      </c>
      <c r="D1410" s="178" t="s">
        <v>6864</v>
      </c>
      <c r="E1410" s="179">
        <v>40095</v>
      </c>
      <c r="F1410" s="180">
        <v>862705</v>
      </c>
      <c r="G1410" s="180">
        <v>0</v>
      </c>
      <c r="H1410" s="180">
        <v>105268</v>
      </c>
      <c r="I1410" s="180">
        <f t="shared" si="42"/>
        <v>967973</v>
      </c>
      <c r="J1410" s="177" t="str">
        <f t="shared" si="43"/>
        <v>Date &gt; 1920</v>
      </c>
    </row>
    <row r="1411" spans="1:10" x14ac:dyDescent="0.3">
      <c r="A1411" s="178" t="s">
        <v>3371</v>
      </c>
      <c r="B1411" s="178" t="s">
        <v>149</v>
      </c>
      <c r="C1411" s="178" t="s">
        <v>6833</v>
      </c>
      <c r="D1411" s="178" t="s">
        <v>6864</v>
      </c>
      <c r="E1411" s="179">
        <v>40401</v>
      </c>
      <c r="F1411" s="180">
        <v>9715</v>
      </c>
      <c r="G1411" s="180">
        <v>0</v>
      </c>
      <c r="H1411" s="180">
        <v>0</v>
      </c>
      <c r="I1411" s="180">
        <f t="shared" si="42"/>
        <v>9715</v>
      </c>
      <c r="J1411" s="177" t="str">
        <f t="shared" si="43"/>
        <v>Date &gt; 1920</v>
      </c>
    </row>
    <row r="1412" spans="1:10" x14ac:dyDescent="0.3">
      <c r="A1412" s="178" t="s">
        <v>3371</v>
      </c>
      <c r="B1412" s="178" t="s">
        <v>149</v>
      </c>
      <c r="C1412" s="178" t="s">
        <v>6833</v>
      </c>
      <c r="D1412" s="178" t="s">
        <v>6864</v>
      </c>
      <c r="E1412" s="179">
        <v>40686</v>
      </c>
      <c r="F1412" s="180">
        <v>624917</v>
      </c>
      <c r="G1412" s="180">
        <v>0</v>
      </c>
      <c r="H1412" s="180">
        <v>0</v>
      </c>
      <c r="I1412" s="180">
        <f t="shared" si="42"/>
        <v>624917</v>
      </c>
      <c r="J1412" s="177" t="str">
        <f t="shared" si="43"/>
        <v>Date &gt; 1920</v>
      </c>
    </row>
    <row r="1413" spans="1:10" x14ac:dyDescent="0.3">
      <c r="A1413" s="178" t="s">
        <v>3371</v>
      </c>
      <c r="B1413" s="178" t="s">
        <v>149</v>
      </c>
      <c r="C1413" s="178" t="s">
        <v>6833</v>
      </c>
      <c r="D1413" s="178" t="s">
        <v>6864</v>
      </c>
      <c r="E1413" s="179">
        <v>41030</v>
      </c>
      <c r="F1413" s="180">
        <v>81751</v>
      </c>
      <c r="G1413" s="180">
        <v>0</v>
      </c>
      <c r="H1413" s="180">
        <v>377621.96</v>
      </c>
      <c r="I1413" s="180">
        <f t="shared" ref="I1413:I1476" si="44">SUM(F1413:H1413)</f>
        <v>459372.96</v>
      </c>
      <c r="J1413" s="177" t="str">
        <f t="shared" ref="J1413:J1476" si="45">IF(OR(YEAR(E1413)&gt; 1920, ISBLANK(E1413)), "Date &gt; 1920", "Sketchy date")</f>
        <v>Date &gt; 1920</v>
      </c>
    </row>
    <row r="1414" spans="1:10" x14ac:dyDescent="0.3">
      <c r="A1414" s="178" t="s">
        <v>3371</v>
      </c>
      <c r="B1414" s="178" t="s">
        <v>149</v>
      </c>
      <c r="C1414" s="178" t="s">
        <v>6833</v>
      </c>
      <c r="D1414" s="178" t="s">
        <v>6865</v>
      </c>
      <c r="E1414" s="179">
        <v>40016</v>
      </c>
      <c r="F1414" s="180">
        <v>658926</v>
      </c>
      <c r="G1414" s="180">
        <v>0</v>
      </c>
      <c r="H1414" s="180">
        <v>0</v>
      </c>
      <c r="I1414" s="180">
        <f t="shared" si="44"/>
        <v>658926</v>
      </c>
      <c r="J1414" s="177" t="str">
        <f t="shared" si="45"/>
        <v>Date &gt; 1920</v>
      </c>
    </row>
    <row r="1415" spans="1:10" x14ac:dyDescent="0.3">
      <c r="A1415" s="178" t="s">
        <v>3371</v>
      </c>
      <c r="B1415" s="178" t="s">
        <v>149</v>
      </c>
      <c r="C1415" s="178" t="s">
        <v>6833</v>
      </c>
      <c r="D1415" s="178" t="s">
        <v>6865</v>
      </c>
      <c r="E1415" s="179">
        <v>40058</v>
      </c>
      <c r="F1415" s="180">
        <v>529052</v>
      </c>
      <c r="G1415" s="180">
        <v>0</v>
      </c>
      <c r="H1415" s="180">
        <v>0</v>
      </c>
      <c r="I1415" s="180">
        <f t="shared" si="44"/>
        <v>529052</v>
      </c>
      <c r="J1415" s="177" t="str">
        <f t="shared" si="45"/>
        <v>Date &gt; 1920</v>
      </c>
    </row>
    <row r="1416" spans="1:10" x14ac:dyDescent="0.3">
      <c r="A1416" s="178" t="s">
        <v>3371</v>
      </c>
      <c r="B1416" s="178" t="s">
        <v>149</v>
      </c>
      <c r="C1416" s="178" t="s">
        <v>6833</v>
      </c>
      <c r="D1416" s="178" t="s">
        <v>6865</v>
      </c>
      <c r="E1416" s="179">
        <v>40078</v>
      </c>
      <c r="F1416" s="180">
        <v>211038</v>
      </c>
      <c r="G1416" s="180">
        <v>0</v>
      </c>
      <c r="H1416" s="180">
        <v>0</v>
      </c>
      <c r="I1416" s="180">
        <f t="shared" si="44"/>
        <v>211038</v>
      </c>
      <c r="J1416" s="177" t="str">
        <f t="shared" si="45"/>
        <v>Date &gt; 1920</v>
      </c>
    </row>
    <row r="1417" spans="1:10" x14ac:dyDescent="0.3">
      <c r="A1417" s="178" t="s">
        <v>3371</v>
      </c>
      <c r="B1417" s="178" t="s">
        <v>149</v>
      </c>
      <c r="C1417" s="178" t="s">
        <v>6833</v>
      </c>
      <c r="D1417" s="178" t="s">
        <v>6865</v>
      </c>
      <c r="E1417" s="179">
        <v>40119</v>
      </c>
      <c r="F1417" s="180">
        <v>834234</v>
      </c>
      <c r="G1417" s="180">
        <v>0</v>
      </c>
      <c r="H1417" s="180">
        <v>0</v>
      </c>
      <c r="I1417" s="180">
        <f t="shared" si="44"/>
        <v>834234</v>
      </c>
      <c r="J1417" s="177" t="str">
        <f t="shared" si="45"/>
        <v>Date &gt; 1920</v>
      </c>
    </row>
    <row r="1418" spans="1:10" x14ac:dyDescent="0.3">
      <c r="A1418" s="178" t="s">
        <v>3371</v>
      </c>
      <c r="B1418" s="178" t="s">
        <v>149</v>
      </c>
      <c r="C1418" s="178" t="s">
        <v>6833</v>
      </c>
      <c r="D1418" s="178" t="s">
        <v>6865</v>
      </c>
      <c r="E1418" s="179">
        <v>40239</v>
      </c>
      <c r="F1418" s="180">
        <v>67450</v>
      </c>
      <c r="G1418" s="180">
        <v>0</v>
      </c>
      <c r="H1418" s="180">
        <v>0</v>
      </c>
      <c r="I1418" s="180">
        <f t="shared" si="44"/>
        <v>67450</v>
      </c>
      <c r="J1418" s="177" t="str">
        <f t="shared" si="45"/>
        <v>Date &gt; 1920</v>
      </c>
    </row>
    <row r="1419" spans="1:10" x14ac:dyDescent="0.3">
      <c r="A1419" s="178" t="s">
        <v>3371</v>
      </c>
      <c r="B1419" s="178" t="s">
        <v>149</v>
      </c>
      <c r="C1419" s="178" t="s">
        <v>6833</v>
      </c>
      <c r="D1419" s="178" t="s">
        <v>6865</v>
      </c>
      <c r="E1419" s="179">
        <v>40296</v>
      </c>
      <c r="F1419" s="180">
        <v>118957</v>
      </c>
      <c r="G1419" s="180">
        <v>0</v>
      </c>
      <c r="H1419" s="180">
        <v>0.51</v>
      </c>
      <c r="I1419" s="180">
        <f t="shared" si="44"/>
        <v>118957.51</v>
      </c>
      <c r="J1419" s="177" t="str">
        <f t="shared" si="45"/>
        <v>Date &gt; 1920</v>
      </c>
    </row>
    <row r="1420" spans="1:10" x14ac:dyDescent="0.3">
      <c r="A1420" s="178" t="s">
        <v>3371</v>
      </c>
      <c r="B1420" s="178" t="s">
        <v>149</v>
      </c>
      <c r="C1420" s="178" t="s">
        <v>6833</v>
      </c>
      <c r="D1420" s="178" t="s">
        <v>6866</v>
      </c>
      <c r="E1420" s="179">
        <v>40220</v>
      </c>
      <c r="F1420" s="180">
        <v>105708</v>
      </c>
      <c r="G1420" s="180">
        <v>0</v>
      </c>
      <c r="H1420" s="180">
        <v>114070.46</v>
      </c>
      <c r="I1420" s="180">
        <f t="shared" si="44"/>
        <v>219778.46000000002</v>
      </c>
      <c r="J1420" s="177" t="str">
        <f t="shared" si="45"/>
        <v>Date &gt; 1920</v>
      </c>
    </row>
    <row r="1421" spans="1:10" x14ac:dyDescent="0.3">
      <c r="A1421" s="178" t="s">
        <v>3371</v>
      </c>
      <c r="B1421" s="178" t="s">
        <v>149</v>
      </c>
      <c r="C1421" s="178" t="s">
        <v>6833</v>
      </c>
      <c r="D1421" s="178" t="s">
        <v>6866</v>
      </c>
      <c r="E1421" s="179">
        <v>40604</v>
      </c>
      <c r="F1421" s="180">
        <v>44292</v>
      </c>
      <c r="G1421" s="180">
        <v>0</v>
      </c>
      <c r="H1421" s="180">
        <v>48067.95</v>
      </c>
      <c r="I1421" s="180">
        <f t="shared" si="44"/>
        <v>92359.95</v>
      </c>
      <c r="J1421" s="177" t="str">
        <f t="shared" si="45"/>
        <v>Date &gt; 1920</v>
      </c>
    </row>
    <row r="1422" spans="1:10" x14ac:dyDescent="0.3">
      <c r="A1422" s="178" t="s">
        <v>3371</v>
      </c>
      <c r="B1422" s="178" t="s">
        <v>149</v>
      </c>
      <c r="C1422" s="178" t="s">
        <v>6833</v>
      </c>
      <c r="D1422" s="178" t="s">
        <v>6867</v>
      </c>
      <c r="E1422" s="179">
        <v>40245</v>
      </c>
      <c r="F1422" s="180">
        <v>2773083</v>
      </c>
      <c r="G1422" s="180">
        <v>0</v>
      </c>
      <c r="H1422" s="180">
        <v>1475310.91</v>
      </c>
      <c r="I1422" s="180">
        <f t="shared" si="44"/>
        <v>4248393.91</v>
      </c>
      <c r="J1422" s="177" t="str">
        <f t="shared" si="45"/>
        <v>Date &gt; 1920</v>
      </c>
    </row>
    <row r="1423" spans="1:10" x14ac:dyDescent="0.3">
      <c r="A1423" s="178" t="s">
        <v>3371</v>
      </c>
      <c r="B1423" s="178" t="s">
        <v>149</v>
      </c>
      <c r="C1423" s="178" t="s">
        <v>6833</v>
      </c>
      <c r="D1423" s="178" t="s">
        <v>6867</v>
      </c>
      <c r="E1423" s="179">
        <v>40686</v>
      </c>
      <c r="F1423" s="180">
        <v>876917</v>
      </c>
      <c r="G1423" s="180">
        <v>0</v>
      </c>
      <c r="H1423" s="180">
        <v>515495</v>
      </c>
      <c r="I1423" s="180">
        <f t="shared" si="44"/>
        <v>1392412</v>
      </c>
      <c r="J1423" s="177" t="str">
        <f t="shared" si="45"/>
        <v>Date &gt; 1920</v>
      </c>
    </row>
    <row r="1424" spans="1:10" x14ac:dyDescent="0.3">
      <c r="A1424" s="178" t="s">
        <v>3371</v>
      </c>
      <c r="B1424" s="178" t="s">
        <v>149</v>
      </c>
      <c r="C1424" s="178" t="s">
        <v>6833</v>
      </c>
      <c r="D1424" s="178" t="s">
        <v>6867</v>
      </c>
      <c r="E1424" s="179">
        <v>41082</v>
      </c>
      <c r="F1424" s="180">
        <v>25000</v>
      </c>
      <c r="G1424" s="180">
        <v>0</v>
      </c>
      <c r="H1424" s="180">
        <v>0</v>
      </c>
      <c r="I1424" s="180">
        <f t="shared" si="44"/>
        <v>25000</v>
      </c>
      <c r="J1424" s="177" t="str">
        <f t="shared" si="45"/>
        <v>Date &gt; 1920</v>
      </c>
    </row>
    <row r="1425" spans="1:10" x14ac:dyDescent="0.3">
      <c r="A1425" s="178" t="s">
        <v>3371</v>
      </c>
      <c r="B1425" s="178" t="s">
        <v>149</v>
      </c>
      <c r="C1425" s="178" t="s">
        <v>6833</v>
      </c>
      <c r="D1425" s="178" t="s">
        <v>6867</v>
      </c>
      <c r="E1425" s="179">
        <v>41269</v>
      </c>
      <c r="F1425" s="180">
        <v>25000</v>
      </c>
      <c r="G1425" s="180">
        <v>0</v>
      </c>
      <c r="H1425" s="180">
        <v>0</v>
      </c>
      <c r="I1425" s="180">
        <f t="shared" si="44"/>
        <v>25000</v>
      </c>
      <c r="J1425" s="177" t="str">
        <f t="shared" si="45"/>
        <v>Date &gt; 1920</v>
      </c>
    </row>
    <row r="1426" spans="1:10" x14ac:dyDescent="0.3">
      <c r="A1426" s="178" t="s">
        <v>3371</v>
      </c>
      <c r="B1426" s="178" t="s">
        <v>149</v>
      </c>
      <c r="C1426" s="178" t="s">
        <v>6833</v>
      </c>
      <c r="D1426" s="178" t="s">
        <v>6868</v>
      </c>
      <c r="E1426" s="179">
        <v>40245</v>
      </c>
      <c r="F1426" s="180">
        <v>911365</v>
      </c>
      <c r="G1426" s="180">
        <v>0</v>
      </c>
      <c r="H1426" s="180">
        <v>47967.91</v>
      </c>
      <c r="I1426" s="180">
        <f t="shared" si="44"/>
        <v>959332.91</v>
      </c>
      <c r="J1426" s="177" t="str">
        <f t="shared" si="45"/>
        <v>Date &gt; 1920</v>
      </c>
    </row>
    <row r="1427" spans="1:10" x14ac:dyDescent="0.3">
      <c r="A1427" s="178" t="s">
        <v>3371</v>
      </c>
      <c r="B1427" s="178" t="s">
        <v>149</v>
      </c>
      <c r="C1427" s="178" t="s">
        <v>6833</v>
      </c>
      <c r="D1427" s="178" t="s">
        <v>6868</v>
      </c>
      <c r="E1427" s="179">
        <v>40686</v>
      </c>
      <c r="F1427" s="180">
        <v>688125</v>
      </c>
      <c r="G1427" s="180">
        <v>0</v>
      </c>
      <c r="H1427" s="180">
        <v>1008817.46</v>
      </c>
      <c r="I1427" s="180">
        <f t="shared" si="44"/>
        <v>1696942.46</v>
      </c>
      <c r="J1427" s="177" t="str">
        <f t="shared" si="45"/>
        <v>Date &gt; 1920</v>
      </c>
    </row>
    <row r="1428" spans="1:10" x14ac:dyDescent="0.3">
      <c r="A1428" s="178" t="s">
        <v>3371</v>
      </c>
      <c r="B1428" s="178" t="s">
        <v>149</v>
      </c>
      <c r="C1428" s="178" t="s">
        <v>6833</v>
      </c>
      <c r="D1428" s="178" t="s">
        <v>6868</v>
      </c>
      <c r="E1428" s="179">
        <v>41047</v>
      </c>
      <c r="F1428" s="180">
        <v>300346</v>
      </c>
      <c r="G1428" s="180">
        <v>0</v>
      </c>
      <c r="H1428" s="180">
        <v>0</v>
      </c>
      <c r="I1428" s="180">
        <f t="shared" si="44"/>
        <v>300346</v>
      </c>
      <c r="J1428" s="177" t="str">
        <f t="shared" si="45"/>
        <v>Date &gt; 1920</v>
      </c>
    </row>
    <row r="1429" spans="1:10" x14ac:dyDescent="0.3">
      <c r="A1429" s="178" t="s">
        <v>3371</v>
      </c>
      <c r="B1429" s="178" t="s">
        <v>149</v>
      </c>
      <c r="C1429" s="178" t="s">
        <v>6833</v>
      </c>
      <c r="D1429" s="178" t="s">
        <v>6868</v>
      </c>
      <c r="E1429" s="179">
        <v>41232</v>
      </c>
      <c r="F1429" s="180">
        <v>507910</v>
      </c>
      <c r="G1429" s="180">
        <v>0</v>
      </c>
      <c r="H1429" s="180">
        <v>0</v>
      </c>
      <c r="I1429" s="180">
        <f t="shared" si="44"/>
        <v>507910</v>
      </c>
      <c r="J1429" s="177" t="str">
        <f t="shared" si="45"/>
        <v>Date &gt; 1920</v>
      </c>
    </row>
    <row r="1430" spans="1:10" x14ac:dyDescent="0.3">
      <c r="A1430" s="178" t="s">
        <v>3371</v>
      </c>
      <c r="B1430" s="178" t="s">
        <v>149</v>
      </c>
      <c r="C1430" s="178" t="s">
        <v>6833</v>
      </c>
      <c r="D1430" s="178" t="s">
        <v>6868</v>
      </c>
      <c r="E1430" s="179">
        <v>41355</v>
      </c>
      <c r="F1430" s="180">
        <v>50000</v>
      </c>
      <c r="G1430" s="180">
        <v>0</v>
      </c>
      <c r="H1430" s="180">
        <v>0</v>
      </c>
      <c r="I1430" s="180">
        <f t="shared" si="44"/>
        <v>50000</v>
      </c>
      <c r="J1430" s="177" t="str">
        <f t="shared" si="45"/>
        <v>Date &gt; 1920</v>
      </c>
    </row>
    <row r="1431" spans="1:10" x14ac:dyDescent="0.3">
      <c r="A1431" s="178" t="s">
        <v>3371</v>
      </c>
      <c r="B1431" s="178" t="s">
        <v>149</v>
      </c>
      <c r="C1431" s="178" t="s">
        <v>6833</v>
      </c>
      <c r="D1431" s="178" t="s">
        <v>6869</v>
      </c>
      <c r="E1431" s="179">
        <v>41365</v>
      </c>
      <c r="F1431" s="180">
        <v>0</v>
      </c>
      <c r="G1431" s="180">
        <v>283257.78000000003</v>
      </c>
      <c r="H1431" s="180">
        <v>641380.94999999995</v>
      </c>
      <c r="I1431" s="180">
        <f t="shared" si="44"/>
        <v>924638.73</v>
      </c>
      <c r="J1431" s="177" t="str">
        <f t="shared" si="45"/>
        <v>Date &gt; 1920</v>
      </c>
    </row>
    <row r="1432" spans="1:10" x14ac:dyDescent="0.3">
      <c r="A1432" s="178" t="s">
        <v>3371</v>
      </c>
      <c r="B1432" s="178" t="s">
        <v>149</v>
      </c>
      <c r="C1432" s="178" t="s">
        <v>6833</v>
      </c>
      <c r="D1432" s="178" t="s">
        <v>6869</v>
      </c>
      <c r="E1432" s="179">
        <v>42075</v>
      </c>
      <c r="F1432" s="180">
        <v>0</v>
      </c>
      <c r="G1432" s="180">
        <v>63148.45</v>
      </c>
      <c r="H1432" s="180">
        <v>189644.95</v>
      </c>
      <c r="I1432" s="180">
        <f t="shared" si="44"/>
        <v>252793.40000000002</v>
      </c>
      <c r="J1432" s="177" t="str">
        <f t="shared" si="45"/>
        <v>Date &gt; 1920</v>
      </c>
    </row>
    <row r="1433" spans="1:10" x14ac:dyDescent="0.3">
      <c r="A1433" s="178" t="s">
        <v>3371</v>
      </c>
      <c r="B1433" s="178" t="s">
        <v>149</v>
      </c>
      <c r="C1433" s="178" t="s">
        <v>6833</v>
      </c>
      <c r="D1433" s="178" t="s">
        <v>6870</v>
      </c>
      <c r="E1433" s="179">
        <v>41381</v>
      </c>
      <c r="F1433" s="180">
        <v>182025</v>
      </c>
      <c r="G1433" s="180">
        <v>0</v>
      </c>
      <c r="H1433" s="180">
        <v>20225.73</v>
      </c>
      <c r="I1433" s="180">
        <f t="shared" si="44"/>
        <v>202250.73</v>
      </c>
      <c r="J1433" s="177" t="str">
        <f t="shared" si="45"/>
        <v>Date &gt; 1920</v>
      </c>
    </row>
    <row r="1434" spans="1:10" x14ac:dyDescent="0.3">
      <c r="A1434" s="178" t="s">
        <v>3371</v>
      </c>
      <c r="B1434" s="178" t="s">
        <v>149</v>
      </c>
      <c r="C1434" s="178" t="s">
        <v>6833</v>
      </c>
      <c r="D1434" s="178" t="s">
        <v>6870</v>
      </c>
      <c r="E1434" s="179">
        <v>42117</v>
      </c>
      <c r="F1434" s="180">
        <v>-28733</v>
      </c>
      <c r="G1434" s="180">
        <v>0</v>
      </c>
      <c r="H1434" s="180">
        <v>0</v>
      </c>
      <c r="I1434" s="180">
        <f t="shared" si="44"/>
        <v>-28733</v>
      </c>
      <c r="J1434" s="177" t="str">
        <f t="shared" si="45"/>
        <v>Date &gt; 1920</v>
      </c>
    </row>
    <row r="1435" spans="1:10" x14ac:dyDescent="0.3">
      <c r="A1435" s="178" t="s">
        <v>3371</v>
      </c>
      <c r="B1435" s="178" t="s">
        <v>149</v>
      </c>
      <c r="C1435" s="178" t="s">
        <v>6833</v>
      </c>
      <c r="D1435" s="178" t="s">
        <v>6870</v>
      </c>
      <c r="E1435" s="179">
        <v>42117</v>
      </c>
      <c r="F1435" s="180">
        <v>55406</v>
      </c>
      <c r="G1435" s="180">
        <v>0</v>
      </c>
      <c r="H1435" s="180">
        <v>9087.7999999999993</v>
      </c>
      <c r="I1435" s="180">
        <f t="shared" si="44"/>
        <v>64493.8</v>
      </c>
      <c r="J1435" s="177" t="str">
        <f t="shared" si="45"/>
        <v>Date &gt; 1920</v>
      </c>
    </row>
    <row r="1436" spans="1:10" x14ac:dyDescent="0.3">
      <c r="A1436" s="178" t="s">
        <v>3371</v>
      </c>
      <c r="B1436" s="178" t="s">
        <v>149</v>
      </c>
      <c r="C1436" s="178" t="s">
        <v>6833</v>
      </c>
      <c r="D1436" s="178" t="s">
        <v>6871</v>
      </c>
      <c r="E1436" s="179">
        <v>41901</v>
      </c>
      <c r="F1436" s="180">
        <v>1422433</v>
      </c>
      <c r="G1436" s="180">
        <v>0</v>
      </c>
      <c r="H1436" s="180">
        <v>279227.24</v>
      </c>
      <c r="I1436" s="180">
        <f t="shared" si="44"/>
        <v>1701660.24</v>
      </c>
      <c r="J1436" s="177" t="str">
        <f t="shared" si="45"/>
        <v>Date &gt; 1920</v>
      </c>
    </row>
    <row r="1437" spans="1:10" x14ac:dyDescent="0.3">
      <c r="A1437" s="178" t="s">
        <v>3371</v>
      </c>
      <c r="B1437" s="178" t="s">
        <v>149</v>
      </c>
      <c r="C1437" s="178" t="s">
        <v>6833</v>
      </c>
      <c r="D1437" s="178" t="s">
        <v>6871</v>
      </c>
      <c r="E1437" s="179">
        <v>42590</v>
      </c>
      <c r="F1437" s="180">
        <v>150000</v>
      </c>
      <c r="G1437" s="180">
        <v>101382.32</v>
      </c>
      <c r="H1437" s="180">
        <v>0</v>
      </c>
      <c r="I1437" s="180">
        <f t="shared" si="44"/>
        <v>251382.32</v>
      </c>
      <c r="J1437" s="177" t="str">
        <f t="shared" si="45"/>
        <v>Date &gt; 1920</v>
      </c>
    </row>
    <row r="1438" spans="1:10" x14ac:dyDescent="0.3">
      <c r="A1438" s="178" t="s">
        <v>3371</v>
      </c>
      <c r="B1438" s="178" t="s">
        <v>149</v>
      </c>
      <c r="C1438" s="178" t="s">
        <v>6833</v>
      </c>
      <c r="D1438" s="178" t="s">
        <v>6871</v>
      </c>
      <c r="E1438" s="179">
        <v>42653</v>
      </c>
      <c r="F1438" s="180">
        <v>193273</v>
      </c>
      <c r="G1438" s="180">
        <v>0</v>
      </c>
      <c r="H1438" s="180">
        <v>0</v>
      </c>
      <c r="I1438" s="180">
        <f t="shared" si="44"/>
        <v>193273</v>
      </c>
      <c r="J1438" s="177" t="str">
        <f t="shared" si="45"/>
        <v>Date &gt; 1920</v>
      </c>
    </row>
    <row r="1439" spans="1:10" x14ac:dyDescent="0.3">
      <c r="A1439" s="178" t="s">
        <v>3371</v>
      </c>
      <c r="B1439" s="178" t="s">
        <v>149</v>
      </c>
      <c r="C1439" s="178" t="s">
        <v>6833</v>
      </c>
      <c r="D1439" s="178" t="s">
        <v>6872</v>
      </c>
      <c r="E1439" s="179">
        <v>41893</v>
      </c>
      <c r="F1439" s="180">
        <v>30353</v>
      </c>
      <c r="G1439" s="180">
        <v>0</v>
      </c>
      <c r="H1439" s="180">
        <v>3373.08</v>
      </c>
      <c r="I1439" s="180">
        <f t="shared" si="44"/>
        <v>33726.080000000002</v>
      </c>
      <c r="J1439" s="177" t="str">
        <f t="shared" si="45"/>
        <v>Date &gt; 1920</v>
      </c>
    </row>
    <row r="1440" spans="1:10" x14ac:dyDescent="0.3">
      <c r="A1440" s="178" t="s">
        <v>3371</v>
      </c>
      <c r="B1440" s="178" t="s">
        <v>149</v>
      </c>
      <c r="C1440" s="178" t="s">
        <v>6833</v>
      </c>
      <c r="D1440" s="178" t="s">
        <v>6872</v>
      </c>
      <c r="E1440" s="179">
        <v>42247</v>
      </c>
      <c r="F1440" s="180">
        <v>68816</v>
      </c>
      <c r="G1440" s="180">
        <v>0</v>
      </c>
      <c r="H1440" s="180">
        <v>7647.26</v>
      </c>
      <c r="I1440" s="180">
        <f t="shared" si="44"/>
        <v>76463.259999999995</v>
      </c>
      <c r="J1440" s="177" t="str">
        <f t="shared" si="45"/>
        <v>Date &gt; 1920</v>
      </c>
    </row>
    <row r="1441" spans="1:10" x14ac:dyDescent="0.3">
      <c r="A1441" s="178" t="s">
        <v>3371</v>
      </c>
      <c r="B1441" s="178" t="s">
        <v>149</v>
      </c>
      <c r="C1441" s="178" t="s">
        <v>6833</v>
      </c>
      <c r="D1441" s="178" t="s">
        <v>6873</v>
      </c>
      <c r="E1441" s="179">
        <v>42389</v>
      </c>
      <c r="F1441" s="180">
        <v>462318</v>
      </c>
      <c r="G1441" s="180">
        <v>25460.17</v>
      </c>
      <c r="H1441" s="180">
        <v>84626.23</v>
      </c>
      <c r="I1441" s="180">
        <f t="shared" si="44"/>
        <v>572404.4</v>
      </c>
      <c r="J1441" s="177" t="str">
        <f t="shared" si="45"/>
        <v>Date &gt; 1920</v>
      </c>
    </row>
    <row r="1442" spans="1:10" x14ac:dyDescent="0.3">
      <c r="A1442" s="178" t="s">
        <v>3371</v>
      </c>
      <c r="B1442" s="178" t="s">
        <v>149</v>
      </c>
      <c r="C1442" s="178" t="s">
        <v>6833</v>
      </c>
      <c r="D1442" s="178" t="s">
        <v>6873</v>
      </c>
      <c r="E1442" s="179">
        <v>42389</v>
      </c>
      <c r="F1442" s="180">
        <v>455734</v>
      </c>
      <c r="G1442" s="180">
        <v>25460.17</v>
      </c>
      <c r="H1442" s="180">
        <v>84626.23</v>
      </c>
      <c r="I1442" s="180">
        <f t="shared" si="44"/>
        <v>565820.4</v>
      </c>
      <c r="J1442" s="177" t="str">
        <f t="shared" si="45"/>
        <v>Date &gt; 1920</v>
      </c>
    </row>
    <row r="1443" spans="1:10" x14ac:dyDescent="0.3">
      <c r="A1443" s="178" t="s">
        <v>3371</v>
      </c>
      <c r="B1443" s="178" t="s">
        <v>149</v>
      </c>
      <c r="C1443" s="178" t="s">
        <v>6833</v>
      </c>
      <c r="D1443" s="178" t="s">
        <v>6873</v>
      </c>
      <c r="E1443" s="179">
        <v>42389</v>
      </c>
      <c r="F1443" s="180">
        <v>-462318</v>
      </c>
      <c r="G1443" s="180">
        <v>-25460.17</v>
      </c>
      <c r="H1443" s="180">
        <v>-84626.23</v>
      </c>
      <c r="I1443" s="180">
        <f t="shared" si="44"/>
        <v>-572404.4</v>
      </c>
      <c r="J1443" s="177" t="str">
        <f t="shared" si="45"/>
        <v>Date &gt; 1920</v>
      </c>
    </row>
    <row r="1444" spans="1:10" x14ac:dyDescent="0.3">
      <c r="A1444" s="178" t="s">
        <v>3371</v>
      </c>
      <c r="B1444" s="178" t="s">
        <v>149</v>
      </c>
      <c r="C1444" s="178" t="s">
        <v>6833</v>
      </c>
      <c r="D1444" s="178" t="s">
        <v>6873</v>
      </c>
      <c r="E1444" s="179">
        <v>42818</v>
      </c>
      <c r="F1444" s="180">
        <v>24698</v>
      </c>
      <c r="G1444" s="180">
        <v>1230.49</v>
      </c>
      <c r="H1444" s="180">
        <v>112213.77</v>
      </c>
      <c r="I1444" s="180">
        <f t="shared" si="44"/>
        <v>138142.26</v>
      </c>
      <c r="J1444" s="177" t="str">
        <f t="shared" si="45"/>
        <v>Date &gt; 1920</v>
      </c>
    </row>
    <row r="1445" spans="1:10" x14ac:dyDescent="0.3">
      <c r="A1445" s="178" t="s">
        <v>3371</v>
      </c>
      <c r="B1445" s="178" t="s">
        <v>149</v>
      </c>
      <c r="C1445" s="178" t="s">
        <v>6833</v>
      </c>
      <c r="D1445" s="178" t="s">
        <v>6874</v>
      </c>
      <c r="E1445" s="179">
        <v>43116</v>
      </c>
      <c r="F1445" s="180">
        <v>225094</v>
      </c>
      <c r="G1445" s="180">
        <v>12505.23</v>
      </c>
      <c r="H1445" s="180">
        <v>175248.31</v>
      </c>
      <c r="I1445" s="180">
        <f t="shared" si="44"/>
        <v>412847.54000000004</v>
      </c>
      <c r="J1445" s="177" t="str">
        <f t="shared" si="45"/>
        <v>Date &gt; 1920</v>
      </c>
    </row>
    <row r="1446" spans="1:10" x14ac:dyDescent="0.3">
      <c r="A1446" s="178" t="s">
        <v>3371</v>
      </c>
      <c r="B1446" s="178" t="s">
        <v>149</v>
      </c>
      <c r="C1446" s="178" t="s">
        <v>6833</v>
      </c>
      <c r="D1446" s="178" t="s">
        <v>6874</v>
      </c>
      <c r="E1446" s="179">
        <v>43587</v>
      </c>
      <c r="F1446" s="180">
        <v>83910</v>
      </c>
      <c r="G1446" s="180">
        <v>5403.82</v>
      </c>
      <c r="H1446" s="180">
        <v>15849.03</v>
      </c>
      <c r="I1446" s="180">
        <f t="shared" si="44"/>
        <v>105162.85</v>
      </c>
      <c r="J1446" s="177" t="str">
        <f t="shared" si="45"/>
        <v>Date &gt; 1920</v>
      </c>
    </row>
    <row r="1447" spans="1:10" x14ac:dyDescent="0.3">
      <c r="A1447" s="178" t="s">
        <v>3371</v>
      </c>
      <c r="B1447" s="178" t="s">
        <v>149</v>
      </c>
      <c r="C1447" s="178" t="s">
        <v>6833</v>
      </c>
      <c r="D1447" s="178" t="s">
        <v>6874</v>
      </c>
      <c r="E1447" s="179">
        <v>43640</v>
      </c>
      <c r="F1447" s="180">
        <v>13360</v>
      </c>
      <c r="G1447" s="180">
        <v>0</v>
      </c>
      <c r="H1447" s="180">
        <v>0</v>
      </c>
      <c r="I1447" s="180">
        <f t="shared" si="44"/>
        <v>13360</v>
      </c>
      <c r="J1447" s="177" t="str">
        <f t="shared" si="45"/>
        <v>Date &gt; 1920</v>
      </c>
    </row>
    <row r="1448" spans="1:10" x14ac:dyDescent="0.3">
      <c r="A1448" s="178" t="s">
        <v>3371</v>
      </c>
      <c r="B1448" s="178" t="s">
        <v>149</v>
      </c>
      <c r="C1448" s="178" t="s">
        <v>6833</v>
      </c>
      <c r="D1448" s="178" t="s">
        <v>6875</v>
      </c>
      <c r="E1448" s="179">
        <v>43774</v>
      </c>
      <c r="F1448" s="180">
        <v>1150459</v>
      </c>
      <c r="G1448" s="180">
        <v>63914.41</v>
      </c>
      <c r="H1448" s="180">
        <v>74965.679999999993</v>
      </c>
      <c r="I1448" s="180">
        <f t="shared" si="44"/>
        <v>1289339.0899999999</v>
      </c>
      <c r="J1448" s="177" t="str">
        <f t="shared" si="45"/>
        <v>Date &gt; 1920</v>
      </c>
    </row>
    <row r="1449" spans="1:10" x14ac:dyDescent="0.3">
      <c r="A1449" s="178" t="s">
        <v>3371</v>
      </c>
      <c r="B1449" s="178" t="s">
        <v>149</v>
      </c>
      <c r="C1449" s="178" t="s">
        <v>6833</v>
      </c>
      <c r="D1449" s="178" t="s">
        <v>6876</v>
      </c>
      <c r="E1449" s="179">
        <v>43928</v>
      </c>
      <c r="F1449" s="180">
        <v>654629</v>
      </c>
      <c r="G1449" s="180">
        <v>97566.19</v>
      </c>
      <c r="H1449" s="180">
        <v>62596.63</v>
      </c>
      <c r="I1449" s="180">
        <f t="shared" si="44"/>
        <v>814791.82</v>
      </c>
      <c r="J1449" s="177" t="str">
        <f t="shared" si="45"/>
        <v>Date &gt; 1920</v>
      </c>
    </row>
    <row r="1450" spans="1:10" x14ac:dyDescent="0.3">
      <c r="A1450" s="178" t="s">
        <v>3371</v>
      </c>
      <c r="B1450" s="178" t="s">
        <v>149</v>
      </c>
      <c r="C1450" s="178" t="s">
        <v>6833</v>
      </c>
      <c r="D1450" s="178" t="s">
        <v>6877</v>
      </c>
      <c r="E1450" s="209">
        <v>0</v>
      </c>
      <c r="F1450" s="180">
        <v>369420</v>
      </c>
      <c r="G1450" s="180">
        <v>0</v>
      </c>
      <c r="H1450" s="180">
        <v>27168.19</v>
      </c>
      <c r="I1450" s="180">
        <f t="shared" si="44"/>
        <v>396588.19</v>
      </c>
      <c r="J1450" s="177" t="str">
        <f t="shared" si="45"/>
        <v>Sketchy date</v>
      </c>
    </row>
    <row r="1451" spans="1:10" x14ac:dyDescent="0.3">
      <c r="A1451" s="178" t="s">
        <v>3371</v>
      </c>
      <c r="B1451" s="178" t="s">
        <v>149</v>
      </c>
      <c r="C1451" s="178" t="s">
        <v>6833</v>
      </c>
      <c r="D1451" s="178" t="s">
        <v>6345</v>
      </c>
      <c r="E1451" s="179">
        <v>22622</v>
      </c>
      <c r="F1451" s="180">
        <v>75873.72</v>
      </c>
      <c r="G1451" s="180">
        <v>0</v>
      </c>
      <c r="H1451" s="180">
        <v>0</v>
      </c>
      <c r="I1451" s="180">
        <f t="shared" si="44"/>
        <v>75873.72</v>
      </c>
      <c r="J1451" s="177" t="str">
        <f t="shared" si="45"/>
        <v>Date &gt; 1920</v>
      </c>
    </row>
    <row r="1452" spans="1:10" x14ac:dyDescent="0.3">
      <c r="A1452" s="178" t="s">
        <v>3371</v>
      </c>
      <c r="B1452" s="178" t="s">
        <v>149</v>
      </c>
      <c r="C1452" s="178" t="s">
        <v>6833</v>
      </c>
      <c r="D1452" s="178" t="s">
        <v>6345</v>
      </c>
      <c r="E1452" s="179">
        <v>23607</v>
      </c>
      <c r="F1452" s="180">
        <v>151532.26999999999</v>
      </c>
      <c r="G1452" s="180">
        <v>0</v>
      </c>
      <c r="H1452" s="180">
        <v>0</v>
      </c>
      <c r="I1452" s="180">
        <f t="shared" si="44"/>
        <v>151532.26999999999</v>
      </c>
      <c r="J1452" s="177" t="str">
        <f t="shared" si="45"/>
        <v>Date &gt; 1920</v>
      </c>
    </row>
    <row r="1453" spans="1:10" x14ac:dyDescent="0.3">
      <c r="A1453" s="178" t="s">
        <v>3371</v>
      </c>
      <c r="B1453" s="178" t="s">
        <v>149</v>
      </c>
      <c r="C1453" s="178" t="s">
        <v>6833</v>
      </c>
      <c r="D1453" s="178" t="s">
        <v>6345</v>
      </c>
      <c r="E1453" s="179">
        <v>24082</v>
      </c>
      <c r="F1453" s="180">
        <v>4957.93</v>
      </c>
      <c r="G1453" s="180">
        <v>0</v>
      </c>
      <c r="H1453" s="180">
        <v>0</v>
      </c>
      <c r="I1453" s="180">
        <f t="shared" si="44"/>
        <v>4957.93</v>
      </c>
      <c r="J1453" s="177" t="str">
        <f t="shared" si="45"/>
        <v>Date &gt; 1920</v>
      </c>
    </row>
    <row r="1454" spans="1:10" x14ac:dyDescent="0.3">
      <c r="A1454" s="178" t="s">
        <v>3371</v>
      </c>
      <c r="B1454" s="178" t="s">
        <v>147</v>
      </c>
      <c r="C1454" s="178" t="s">
        <v>6878</v>
      </c>
      <c r="D1454" s="178" t="s">
        <v>6879</v>
      </c>
      <c r="E1454" s="179">
        <v>19234</v>
      </c>
      <c r="F1454" s="180">
        <v>48000.49</v>
      </c>
      <c r="G1454" s="180">
        <v>43000</v>
      </c>
      <c r="H1454" s="180">
        <v>8916.84</v>
      </c>
      <c r="I1454" s="180">
        <f t="shared" si="44"/>
        <v>99917.329999999987</v>
      </c>
      <c r="J1454" s="177" t="str">
        <f t="shared" si="45"/>
        <v>Date &gt; 1920</v>
      </c>
    </row>
    <row r="1455" spans="1:10" x14ac:dyDescent="0.3">
      <c r="A1455" s="178" t="s">
        <v>3371</v>
      </c>
      <c r="B1455" s="178" t="s">
        <v>147</v>
      </c>
      <c r="C1455" s="178" t="s">
        <v>6878</v>
      </c>
      <c r="D1455" s="178" t="s">
        <v>6880</v>
      </c>
      <c r="E1455" s="179">
        <v>18588</v>
      </c>
      <c r="F1455" s="180">
        <v>9437.5</v>
      </c>
      <c r="G1455" s="180">
        <v>9437.5</v>
      </c>
      <c r="H1455" s="180">
        <v>0</v>
      </c>
      <c r="I1455" s="180">
        <f t="shared" si="44"/>
        <v>18875</v>
      </c>
      <c r="J1455" s="177" t="str">
        <f t="shared" si="45"/>
        <v>Date &gt; 1920</v>
      </c>
    </row>
    <row r="1456" spans="1:10" x14ac:dyDescent="0.3">
      <c r="A1456" s="178" t="s">
        <v>3371</v>
      </c>
      <c r="B1456" s="178" t="s">
        <v>147</v>
      </c>
      <c r="C1456" s="178" t="s">
        <v>6878</v>
      </c>
      <c r="D1456" s="178" t="s">
        <v>6881</v>
      </c>
      <c r="E1456" s="179">
        <v>19234</v>
      </c>
      <c r="F1456" s="180">
        <v>7765.06</v>
      </c>
      <c r="G1456" s="180">
        <v>7310.91</v>
      </c>
      <c r="H1456" s="180">
        <v>454.14</v>
      </c>
      <c r="I1456" s="180">
        <f t="shared" si="44"/>
        <v>15530.11</v>
      </c>
      <c r="J1456" s="177" t="str">
        <f t="shared" si="45"/>
        <v>Date &gt; 1920</v>
      </c>
    </row>
    <row r="1457" spans="1:10" x14ac:dyDescent="0.3">
      <c r="A1457" s="178" t="s">
        <v>3371</v>
      </c>
      <c r="B1457" s="178" t="s">
        <v>147</v>
      </c>
      <c r="C1457" s="178" t="s">
        <v>6878</v>
      </c>
      <c r="D1457" s="178" t="s">
        <v>6882</v>
      </c>
      <c r="E1457" s="179">
        <v>19340</v>
      </c>
      <c r="F1457" s="180">
        <v>7414.23</v>
      </c>
      <c r="G1457" s="180">
        <v>6850</v>
      </c>
      <c r="H1457" s="180">
        <v>564.24</v>
      </c>
      <c r="I1457" s="180">
        <f t="shared" si="44"/>
        <v>14828.47</v>
      </c>
      <c r="J1457" s="177" t="str">
        <f t="shared" si="45"/>
        <v>Date &gt; 1920</v>
      </c>
    </row>
    <row r="1458" spans="1:10" x14ac:dyDescent="0.3">
      <c r="A1458" s="178" t="s">
        <v>3371</v>
      </c>
      <c r="B1458" s="178" t="s">
        <v>147</v>
      </c>
      <c r="C1458" s="178" t="s">
        <v>6878</v>
      </c>
      <c r="D1458" s="178" t="s">
        <v>6836</v>
      </c>
      <c r="E1458" s="179">
        <v>19277</v>
      </c>
      <c r="F1458" s="180">
        <v>2583.7399999999998</v>
      </c>
      <c r="G1458" s="180">
        <v>3846.42</v>
      </c>
      <c r="H1458" s="180">
        <v>3400.5</v>
      </c>
      <c r="I1458" s="180">
        <f t="shared" si="44"/>
        <v>9830.66</v>
      </c>
      <c r="J1458" s="177" t="str">
        <f t="shared" si="45"/>
        <v>Date &gt; 1920</v>
      </c>
    </row>
    <row r="1459" spans="1:10" x14ac:dyDescent="0.3">
      <c r="A1459" s="178" t="s">
        <v>3371</v>
      </c>
      <c r="B1459" s="178" t="s">
        <v>147</v>
      </c>
      <c r="C1459" s="178" t="s">
        <v>6878</v>
      </c>
      <c r="D1459" s="178" t="s">
        <v>6533</v>
      </c>
      <c r="E1459" s="179">
        <v>19277</v>
      </c>
      <c r="F1459" s="180">
        <v>12666.26</v>
      </c>
      <c r="G1459" s="180">
        <v>14769.52</v>
      </c>
      <c r="H1459" s="180">
        <v>3668.15</v>
      </c>
      <c r="I1459" s="180">
        <f t="shared" si="44"/>
        <v>31103.93</v>
      </c>
      <c r="J1459" s="177" t="str">
        <f t="shared" si="45"/>
        <v>Date &gt; 1920</v>
      </c>
    </row>
    <row r="1460" spans="1:10" x14ac:dyDescent="0.3">
      <c r="A1460" s="178" t="s">
        <v>3371</v>
      </c>
      <c r="B1460" s="178" t="s">
        <v>147</v>
      </c>
      <c r="C1460" s="178" t="s">
        <v>6878</v>
      </c>
      <c r="D1460" s="178" t="s">
        <v>6883</v>
      </c>
      <c r="E1460" s="179">
        <v>19770</v>
      </c>
      <c r="F1460" s="180">
        <v>37557.1</v>
      </c>
      <c r="G1460" s="180">
        <v>5000</v>
      </c>
      <c r="H1460" s="180">
        <v>32764.11</v>
      </c>
      <c r="I1460" s="180">
        <f t="shared" si="44"/>
        <v>75321.209999999992</v>
      </c>
      <c r="J1460" s="177" t="str">
        <f t="shared" si="45"/>
        <v>Date &gt; 1920</v>
      </c>
    </row>
    <row r="1461" spans="1:10" x14ac:dyDescent="0.3">
      <c r="A1461" s="178" t="s">
        <v>3371</v>
      </c>
      <c r="B1461" s="178" t="s">
        <v>147</v>
      </c>
      <c r="C1461" s="178" t="s">
        <v>6878</v>
      </c>
      <c r="D1461" s="178" t="s">
        <v>6884</v>
      </c>
      <c r="E1461" s="179">
        <v>19977</v>
      </c>
      <c r="F1461" s="180">
        <v>0</v>
      </c>
      <c r="G1461" s="180">
        <v>7626.09</v>
      </c>
      <c r="H1461" s="180">
        <v>3813.04</v>
      </c>
      <c r="I1461" s="180">
        <f t="shared" si="44"/>
        <v>11439.130000000001</v>
      </c>
      <c r="J1461" s="177" t="str">
        <f t="shared" si="45"/>
        <v>Date &gt; 1920</v>
      </c>
    </row>
    <row r="1462" spans="1:10" x14ac:dyDescent="0.3">
      <c r="A1462" s="178" t="s">
        <v>3371</v>
      </c>
      <c r="B1462" s="178" t="s">
        <v>147</v>
      </c>
      <c r="C1462" s="178" t="s">
        <v>6878</v>
      </c>
      <c r="D1462" s="178" t="s">
        <v>6885</v>
      </c>
      <c r="E1462" s="179">
        <v>22173</v>
      </c>
      <c r="F1462" s="180">
        <v>41876.019999999997</v>
      </c>
      <c r="G1462" s="180">
        <v>29000</v>
      </c>
      <c r="H1462" s="180">
        <v>19655.830000000002</v>
      </c>
      <c r="I1462" s="180">
        <f t="shared" si="44"/>
        <v>90531.849999999991</v>
      </c>
      <c r="J1462" s="177" t="str">
        <f t="shared" si="45"/>
        <v>Date &gt; 1920</v>
      </c>
    </row>
    <row r="1463" spans="1:10" x14ac:dyDescent="0.3">
      <c r="A1463" s="178" t="s">
        <v>3371</v>
      </c>
      <c r="B1463" s="178" t="s">
        <v>147</v>
      </c>
      <c r="C1463" s="178" t="s">
        <v>6878</v>
      </c>
      <c r="D1463" s="178" t="s">
        <v>6400</v>
      </c>
      <c r="E1463" s="179">
        <v>21663</v>
      </c>
      <c r="F1463" s="180">
        <v>0</v>
      </c>
      <c r="G1463" s="180">
        <v>3000</v>
      </c>
      <c r="H1463" s="180">
        <v>3618.64</v>
      </c>
      <c r="I1463" s="180">
        <f t="shared" si="44"/>
        <v>6618.6399999999994</v>
      </c>
      <c r="J1463" s="177" t="str">
        <f t="shared" si="45"/>
        <v>Date &gt; 1920</v>
      </c>
    </row>
    <row r="1464" spans="1:10" x14ac:dyDescent="0.3">
      <c r="A1464" s="178" t="s">
        <v>3371</v>
      </c>
      <c r="B1464" s="178" t="s">
        <v>147</v>
      </c>
      <c r="C1464" s="178" t="s">
        <v>6878</v>
      </c>
      <c r="D1464" s="178" t="s">
        <v>6886</v>
      </c>
      <c r="E1464" s="179">
        <v>22367</v>
      </c>
      <c r="F1464" s="180">
        <v>0</v>
      </c>
      <c r="G1464" s="180">
        <v>10200</v>
      </c>
      <c r="H1464" s="180">
        <v>5367.72</v>
      </c>
      <c r="I1464" s="180">
        <f t="shared" si="44"/>
        <v>15567.720000000001</v>
      </c>
      <c r="J1464" s="177" t="str">
        <f t="shared" si="45"/>
        <v>Date &gt; 1920</v>
      </c>
    </row>
    <row r="1465" spans="1:10" x14ac:dyDescent="0.3">
      <c r="A1465" s="178" t="s">
        <v>3371</v>
      </c>
      <c r="B1465" s="178" t="s">
        <v>147</v>
      </c>
      <c r="C1465" s="178" t="s">
        <v>6878</v>
      </c>
      <c r="D1465" s="178" t="s">
        <v>6541</v>
      </c>
      <c r="E1465" s="179">
        <v>24086</v>
      </c>
      <c r="F1465" s="180">
        <v>89925</v>
      </c>
      <c r="G1465" s="180">
        <v>65698</v>
      </c>
      <c r="H1465" s="180">
        <v>46516.69</v>
      </c>
      <c r="I1465" s="180">
        <f t="shared" si="44"/>
        <v>202139.69</v>
      </c>
      <c r="J1465" s="177" t="str">
        <f t="shared" si="45"/>
        <v>Date &gt; 1920</v>
      </c>
    </row>
    <row r="1466" spans="1:10" x14ac:dyDescent="0.3">
      <c r="A1466" s="178" t="s">
        <v>3371</v>
      </c>
      <c r="B1466" s="178" t="s">
        <v>147</v>
      </c>
      <c r="C1466" s="178" t="s">
        <v>6878</v>
      </c>
      <c r="D1466" s="178" t="s">
        <v>6887</v>
      </c>
      <c r="E1466" s="179">
        <v>24432</v>
      </c>
      <c r="F1466" s="180">
        <v>58810.96</v>
      </c>
      <c r="G1466" s="180">
        <v>42000</v>
      </c>
      <c r="H1466" s="180">
        <v>46685.06</v>
      </c>
      <c r="I1466" s="180">
        <f t="shared" si="44"/>
        <v>147496.01999999999</v>
      </c>
      <c r="J1466" s="177" t="str">
        <f t="shared" si="45"/>
        <v>Date &gt; 1920</v>
      </c>
    </row>
    <row r="1467" spans="1:10" x14ac:dyDescent="0.3">
      <c r="A1467" s="178" t="s">
        <v>3371</v>
      </c>
      <c r="B1467" s="178" t="s">
        <v>147</v>
      </c>
      <c r="C1467" s="178" t="s">
        <v>6878</v>
      </c>
      <c r="D1467" s="178" t="s">
        <v>6888</v>
      </c>
      <c r="E1467" s="179">
        <v>24449</v>
      </c>
      <c r="F1467" s="180">
        <v>16292.76</v>
      </c>
      <c r="G1467" s="180">
        <v>10000</v>
      </c>
      <c r="H1467" s="180">
        <v>6328.76</v>
      </c>
      <c r="I1467" s="180">
        <f t="shared" si="44"/>
        <v>32621.520000000004</v>
      </c>
      <c r="J1467" s="177" t="str">
        <f t="shared" si="45"/>
        <v>Date &gt; 1920</v>
      </c>
    </row>
    <row r="1468" spans="1:10" x14ac:dyDescent="0.3">
      <c r="A1468" s="178" t="s">
        <v>3371</v>
      </c>
      <c r="B1468" s="178" t="s">
        <v>147</v>
      </c>
      <c r="C1468" s="178" t="s">
        <v>6878</v>
      </c>
      <c r="D1468" s="178" t="s">
        <v>6400</v>
      </c>
      <c r="E1468" s="179">
        <v>23698</v>
      </c>
      <c r="F1468" s="180">
        <v>0</v>
      </c>
      <c r="G1468" s="180">
        <v>9143.86</v>
      </c>
      <c r="H1468" s="180">
        <v>4571.93</v>
      </c>
      <c r="I1468" s="180">
        <f t="shared" si="44"/>
        <v>13715.79</v>
      </c>
      <c r="J1468" s="177" t="str">
        <f t="shared" si="45"/>
        <v>Date &gt; 1920</v>
      </c>
    </row>
    <row r="1469" spans="1:10" x14ac:dyDescent="0.3">
      <c r="A1469" s="178" t="s">
        <v>3371</v>
      </c>
      <c r="B1469" s="178" t="s">
        <v>147</v>
      </c>
      <c r="C1469" s="178" t="s">
        <v>6878</v>
      </c>
      <c r="D1469" s="178" t="s">
        <v>6889</v>
      </c>
      <c r="E1469" s="179">
        <v>24916</v>
      </c>
      <c r="F1469" s="180">
        <v>12823.13</v>
      </c>
      <c r="G1469" s="180">
        <v>14000</v>
      </c>
      <c r="H1469" s="180">
        <v>36782.97</v>
      </c>
      <c r="I1469" s="180">
        <f t="shared" si="44"/>
        <v>63606.1</v>
      </c>
      <c r="J1469" s="177" t="str">
        <f t="shared" si="45"/>
        <v>Date &gt; 1920</v>
      </c>
    </row>
    <row r="1470" spans="1:10" x14ac:dyDescent="0.3">
      <c r="A1470" s="178" t="s">
        <v>3371</v>
      </c>
      <c r="B1470" s="178" t="s">
        <v>147</v>
      </c>
      <c r="C1470" s="178" t="s">
        <v>6878</v>
      </c>
      <c r="D1470" s="178" t="s">
        <v>6890</v>
      </c>
      <c r="E1470" s="179">
        <v>25349</v>
      </c>
      <c r="F1470" s="180">
        <v>43827.81</v>
      </c>
      <c r="G1470" s="180">
        <v>38087.22</v>
      </c>
      <c r="H1470" s="180">
        <v>38087.230000000003</v>
      </c>
      <c r="I1470" s="180">
        <f t="shared" si="44"/>
        <v>120002.26000000001</v>
      </c>
      <c r="J1470" s="177" t="str">
        <f t="shared" si="45"/>
        <v>Date &gt; 1920</v>
      </c>
    </row>
    <row r="1471" spans="1:10" x14ac:dyDescent="0.3">
      <c r="A1471" s="178" t="s">
        <v>3371</v>
      </c>
      <c r="B1471" s="178" t="s">
        <v>147</v>
      </c>
      <c r="C1471" s="178" t="s">
        <v>6878</v>
      </c>
      <c r="D1471" s="178" t="s">
        <v>6891</v>
      </c>
      <c r="E1471" s="179">
        <v>25469</v>
      </c>
      <c r="F1471" s="180">
        <v>0</v>
      </c>
      <c r="G1471" s="180">
        <v>15750</v>
      </c>
      <c r="H1471" s="180">
        <v>16453.77</v>
      </c>
      <c r="I1471" s="180">
        <f t="shared" si="44"/>
        <v>32203.77</v>
      </c>
      <c r="J1471" s="177" t="str">
        <f t="shared" si="45"/>
        <v>Date &gt; 1920</v>
      </c>
    </row>
    <row r="1472" spans="1:10" x14ac:dyDescent="0.3">
      <c r="A1472" s="178" t="s">
        <v>3371</v>
      </c>
      <c r="B1472" s="178" t="s">
        <v>147</v>
      </c>
      <c r="C1472" s="178" t="s">
        <v>6878</v>
      </c>
      <c r="D1472" s="178" t="s">
        <v>6892</v>
      </c>
      <c r="E1472" s="179">
        <v>26014</v>
      </c>
      <c r="F1472" s="180">
        <v>30347.03</v>
      </c>
      <c r="G1472" s="180">
        <v>31823.29</v>
      </c>
      <c r="H1472" s="180">
        <v>31882.66</v>
      </c>
      <c r="I1472" s="180">
        <f t="shared" si="44"/>
        <v>94052.98</v>
      </c>
      <c r="J1472" s="177" t="str">
        <f t="shared" si="45"/>
        <v>Date &gt; 1920</v>
      </c>
    </row>
    <row r="1473" spans="1:10" x14ac:dyDescent="0.3">
      <c r="A1473" s="178" t="s">
        <v>3371</v>
      </c>
      <c r="B1473" s="178" t="s">
        <v>147</v>
      </c>
      <c r="C1473" s="178" t="s">
        <v>6878</v>
      </c>
      <c r="D1473" s="178" t="s">
        <v>6893</v>
      </c>
      <c r="E1473" s="179">
        <v>26046</v>
      </c>
      <c r="F1473" s="180">
        <v>0</v>
      </c>
      <c r="G1473" s="180">
        <v>15290</v>
      </c>
      <c r="H1473" s="180">
        <v>15290</v>
      </c>
      <c r="I1473" s="180">
        <f t="shared" si="44"/>
        <v>30580</v>
      </c>
      <c r="J1473" s="177" t="str">
        <f t="shared" si="45"/>
        <v>Date &gt; 1920</v>
      </c>
    </row>
    <row r="1474" spans="1:10" x14ac:dyDescent="0.3">
      <c r="A1474" s="178" t="s">
        <v>3371</v>
      </c>
      <c r="B1474" s="178" t="s">
        <v>147</v>
      </c>
      <c r="C1474" s="178" t="s">
        <v>6878</v>
      </c>
      <c r="D1474" s="178" t="s">
        <v>6462</v>
      </c>
      <c r="E1474" s="179">
        <v>26289</v>
      </c>
      <c r="F1474" s="180">
        <v>0</v>
      </c>
      <c r="G1474" s="180">
        <v>6298.94</v>
      </c>
      <c r="H1474" s="180">
        <v>6298.94</v>
      </c>
      <c r="I1474" s="180">
        <f t="shared" si="44"/>
        <v>12597.88</v>
      </c>
      <c r="J1474" s="177" t="str">
        <f t="shared" si="45"/>
        <v>Date &gt; 1920</v>
      </c>
    </row>
    <row r="1475" spans="1:10" x14ac:dyDescent="0.3">
      <c r="A1475" s="178" t="s">
        <v>3371</v>
      </c>
      <c r="B1475" s="178" t="s">
        <v>147</v>
      </c>
      <c r="C1475" s="178" t="s">
        <v>6878</v>
      </c>
      <c r="D1475" s="178" t="s">
        <v>6894</v>
      </c>
      <c r="E1475" s="179">
        <v>27554</v>
      </c>
      <c r="F1475" s="180">
        <v>73124.84</v>
      </c>
      <c r="G1475" s="180">
        <v>73896.94</v>
      </c>
      <c r="H1475" s="180">
        <v>47114.62</v>
      </c>
      <c r="I1475" s="180">
        <f t="shared" si="44"/>
        <v>194136.4</v>
      </c>
      <c r="J1475" s="177" t="str">
        <f t="shared" si="45"/>
        <v>Date &gt; 1920</v>
      </c>
    </row>
    <row r="1476" spans="1:10" x14ac:dyDescent="0.3">
      <c r="A1476" s="178" t="s">
        <v>3371</v>
      </c>
      <c r="B1476" s="178" t="s">
        <v>147</v>
      </c>
      <c r="C1476" s="178" t="s">
        <v>6878</v>
      </c>
      <c r="D1476" s="178" t="s">
        <v>6462</v>
      </c>
      <c r="E1476" s="179">
        <v>27564</v>
      </c>
      <c r="F1476" s="180">
        <v>0</v>
      </c>
      <c r="G1476" s="180">
        <v>11354.93</v>
      </c>
      <c r="H1476" s="180">
        <v>11354.93</v>
      </c>
      <c r="I1476" s="180">
        <f t="shared" si="44"/>
        <v>22709.86</v>
      </c>
      <c r="J1476" s="177" t="str">
        <f t="shared" si="45"/>
        <v>Date &gt; 1920</v>
      </c>
    </row>
    <row r="1477" spans="1:10" x14ac:dyDescent="0.3">
      <c r="A1477" s="178" t="s">
        <v>3371</v>
      </c>
      <c r="B1477" s="178" t="s">
        <v>147</v>
      </c>
      <c r="C1477" s="178" t="s">
        <v>6878</v>
      </c>
      <c r="D1477" s="178" t="s">
        <v>6462</v>
      </c>
      <c r="E1477" s="179">
        <v>28972</v>
      </c>
      <c r="F1477" s="180">
        <v>0</v>
      </c>
      <c r="G1477" s="180">
        <v>15738.63</v>
      </c>
      <c r="H1477" s="180">
        <v>7869.32</v>
      </c>
      <c r="I1477" s="180">
        <f t="shared" ref="I1477:I1540" si="46">SUM(F1477:H1477)</f>
        <v>23607.949999999997</v>
      </c>
      <c r="J1477" s="177" t="str">
        <f t="shared" ref="J1477:J1540" si="47">IF(OR(YEAR(E1477)&gt; 1920, ISBLANK(E1477)), "Date &gt; 1920", "Sketchy date")</f>
        <v>Date &gt; 1920</v>
      </c>
    </row>
    <row r="1478" spans="1:10" x14ac:dyDescent="0.3">
      <c r="A1478" s="178" t="s">
        <v>3371</v>
      </c>
      <c r="B1478" s="178" t="s">
        <v>147</v>
      </c>
      <c r="C1478" s="178" t="s">
        <v>6878</v>
      </c>
      <c r="D1478" s="178" t="s">
        <v>6895</v>
      </c>
      <c r="E1478" s="179">
        <v>29067</v>
      </c>
      <c r="F1478" s="180">
        <v>0</v>
      </c>
      <c r="G1478" s="180">
        <v>34333</v>
      </c>
      <c r="H1478" s="180">
        <v>17508.400000000001</v>
      </c>
      <c r="I1478" s="180">
        <f t="shared" si="46"/>
        <v>51841.4</v>
      </c>
      <c r="J1478" s="177" t="str">
        <f t="shared" si="47"/>
        <v>Date &gt; 1920</v>
      </c>
    </row>
    <row r="1479" spans="1:10" x14ac:dyDescent="0.3">
      <c r="A1479" s="178" t="s">
        <v>3371</v>
      </c>
      <c r="B1479" s="178" t="s">
        <v>147</v>
      </c>
      <c r="C1479" s="178" t="s">
        <v>6878</v>
      </c>
      <c r="D1479" s="178" t="s">
        <v>6896</v>
      </c>
      <c r="E1479" s="179">
        <v>29662</v>
      </c>
      <c r="F1479" s="180">
        <v>0</v>
      </c>
      <c r="G1479" s="180">
        <v>50617.58</v>
      </c>
      <c r="H1479" s="180">
        <v>25662.799999999999</v>
      </c>
      <c r="I1479" s="180">
        <f t="shared" si="46"/>
        <v>76280.38</v>
      </c>
      <c r="J1479" s="177" t="str">
        <f t="shared" si="47"/>
        <v>Date &gt; 1920</v>
      </c>
    </row>
    <row r="1480" spans="1:10" x14ac:dyDescent="0.3">
      <c r="A1480" s="178" t="s">
        <v>3371</v>
      </c>
      <c r="B1480" s="178" t="s">
        <v>147</v>
      </c>
      <c r="C1480" s="178" t="s">
        <v>6878</v>
      </c>
      <c r="D1480" s="178" t="s">
        <v>6462</v>
      </c>
      <c r="E1480" s="179">
        <v>29579</v>
      </c>
      <c r="F1480" s="180">
        <v>0</v>
      </c>
      <c r="G1480" s="180">
        <v>20767.5</v>
      </c>
      <c r="H1480" s="180">
        <v>10383.75</v>
      </c>
      <c r="I1480" s="180">
        <f t="shared" si="46"/>
        <v>31151.25</v>
      </c>
      <c r="J1480" s="177" t="str">
        <f t="shared" si="47"/>
        <v>Date &gt; 1920</v>
      </c>
    </row>
    <row r="1481" spans="1:10" x14ac:dyDescent="0.3">
      <c r="A1481" s="178" t="s">
        <v>3371</v>
      </c>
      <c r="B1481" s="178" t="s">
        <v>147</v>
      </c>
      <c r="C1481" s="178" t="s">
        <v>6878</v>
      </c>
      <c r="D1481" s="178" t="s">
        <v>6465</v>
      </c>
      <c r="E1481" s="179">
        <v>30428</v>
      </c>
      <c r="F1481" s="180">
        <v>0</v>
      </c>
      <c r="G1481" s="180">
        <v>56713.33</v>
      </c>
      <c r="H1481" s="180">
        <v>28823.85</v>
      </c>
      <c r="I1481" s="180">
        <f t="shared" si="46"/>
        <v>85537.18</v>
      </c>
      <c r="J1481" s="177" t="str">
        <f t="shared" si="47"/>
        <v>Date &gt; 1920</v>
      </c>
    </row>
    <row r="1482" spans="1:10" x14ac:dyDescent="0.3">
      <c r="A1482" s="178" t="s">
        <v>3371</v>
      </c>
      <c r="B1482" s="178" t="s">
        <v>147</v>
      </c>
      <c r="C1482" s="178" t="s">
        <v>6878</v>
      </c>
      <c r="D1482" s="178" t="s">
        <v>6473</v>
      </c>
      <c r="E1482" s="179">
        <v>30810</v>
      </c>
      <c r="F1482" s="180">
        <v>0</v>
      </c>
      <c r="G1482" s="180">
        <v>18590.59</v>
      </c>
      <c r="H1482" s="180">
        <v>9295.2800000000007</v>
      </c>
      <c r="I1482" s="180">
        <f t="shared" si="46"/>
        <v>27885.870000000003</v>
      </c>
      <c r="J1482" s="177" t="str">
        <f t="shared" si="47"/>
        <v>Date &gt; 1920</v>
      </c>
    </row>
    <row r="1483" spans="1:10" x14ac:dyDescent="0.3">
      <c r="A1483" s="178" t="s">
        <v>3371</v>
      </c>
      <c r="B1483" s="178" t="s">
        <v>147</v>
      </c>
      <c r="C1483" s="178" t="s">
        <v>6878</v>
      </c>
      <c r="D1483" s="178" t="s">
        <v>6813</v>
      </c>
      <c r="E1483" s="179">
        <v>31070</v>
      </c>
      <c r="F1483" s="180">
        <v>0</v>
      </c>
      <c r="G1483" s="180">
        <v>38088.22</v>
      </c>
      <c r="H1483" s="180">
        <v>38088.22</v>
      </c>
      <c r="I1483" s="180">
        <f t="shared" si="46"/>
        <v>76176.44</v>
      </c>
      <c r="J1483" s="177" t="str">
        <f t="shared" si="47"/>
        <v>Date &gt; 1920</v>
      </c>
    </row>
    <row r="1484" spans="1:10" x14ac:dyDescent="0.3">
      <c r="A1484" s="178" t="s">
        <v>3371</v>
      </c>
      <c r="B1484" s="178" t="s">
        <v>147</v>
      </c>
      <c r="C1484" s="178" t="s">
        <v>6878</v>
      </c>
      <c r="D1484" s="178" t="s">
        <v>6897</v>
      </c>
      <c r="E1484" s="179">
        <v>32967</v>
      </c>
      <c r="F1484" s="180">
        <v>0</v>
      </c>
      <c r="G1484" s="180">
        <v>36928.839999999997</v>
      </c>
      <c r="H1484" s="180">
        <v>18464.43</v>
      </c>
      <c r="I1484" s="180">
        <f t="shared" si="46"/>
        <v>55393.27</v>
      </c>
      <c r="J1484" s="177" t="str">
        <f t="shared" si="47"/>
        <v>Date &gt; 1920</v>
      </c>
    </row>
    <row r="1485" spans="1:10" x14ac:dyDescent="0.3">
      <c r="A1485" s="178" t="s">
        <v>3371</v>
      </c>
      <c r="B1485" s="178" t="s">
        <v>147</v>
      </c>
      <c r="C1485" s="178" t="s">
        <v>6878</v>
      </c>
      <c r="D1485" s="178" t="s">
        <v>6898</v>
      </c>
      <c r="E1485" s="179">
        <v>32450</v>
      </c>
      <c r="F1485" s="180">
        <v>0</v>
      </c>
      <c r="G1485" s="180">
        <v>78155.399999999994</v>
      </c>
      <c r="H1485" s="180">
        <v>40766.44</v>
      </c>
      <c r="I1485" s="180">
        <f t="shared" si="46"/>
        <v>118921.84</v>
      </c>
      <c r="J1485" s="177" t="str">
        <f t="shared" si="47"/>
        <v>Date &gt; 1920</v>
      </c>
    </row>
    <row r="1486" spans="1:10" x14ac:dyDescent="0.3">
      <c r="A1486" s="178" t="s">
        <v>3371</v>
      </c>
      <c r="B1486" s="178" t="s">
        <v>147</v>
      </c>
      <c r="C1486" s="178" t="s">
        <v>6878</v>
      </c>
      <c r="D1486" s="178" t="s">
        <v>6471</v>
      </c>
      <c r="E1486" s="179">
        <v>32695</v>
      </c>
      <c r="F1486" s="180">
        <v>0</v>
      </c>
      <c r="G1486" s="180">
        <v>96000</v>
      </c>
      <c r="H1486" s="180">
        <v>53120.38</v>
      </c>
      <c r="I1486" s="180">
        <f t="shared" si="46"/>
        <v>149120.38</v>
      </c>
      <c r="J1486" s="177" t="str">
        <f t="shared" si="47"/>
        <v>Date &gt; 1920</v>
      </c>
    </row>
    <row r="1487" spans="1:10" x14ac:dyDescent="0.3">
      <c r="A1487" s="178" t="s">
        <v>3371</v>
      </c>
      <c r="B1487" s="178" t="s">
        <v>147</v>
      </c>
      <c r="C1487" s="178" t="s">
        <v>6878</v>
      </c>
      <c r="D1487" s="178" t="s">
        <v>6851</v>
      </c>
      <c r="E1487" s="179">
        <v>33516</v>
      </c>
      <c r="F1487" s="180">
        <v>0</v>
      </c>
      <c r="G1487" s="180">
        <v>149971.62</v>
      </c>
      <c r="H1487" s="180">
        <v>74985.81</v>
      </c>
      <c r="I1487" s="180">
        <f t="shared" si="46"/>
        <v>224957.43</v>
      </c>
      <c r="J1487" s="177" t="str">
        <f t="shared" si="47"/>
        <v>Date &gt; 1920</v>
      </c>
    </row>
    <row r="1488" spans="1:10" x14ac:dyDescent="0.3">
      <c r="A1488" s="178" t="s">
        <v>3371</v>
      </c>
      <c r="B1488" s="178" t="s">
        <v>147</v>
      </c>
      <c r="C1488" s="178" t="s">
        <v>6878</v>
      </c>
      <c r="D1488" s="178" t="s">
        <v>6851</v>
      </c>
      <c r="E1488" s="179">
        <v>33735</v>
      </c>
      <c r="F1488" s="180">
        <v>0</v>
      </c>
      <c r="G1488" s="180">
        <v>30040.01</v>
      </c>
      <c r="H1488" s="180">
        <v>15019.97</v>
      </c>
      <c r="I1488" s="180">
        <f t="shared" si="46"/>
        <v>45059.979999999996</v>
      </c>
      <c r="J1488" s="177" t="str">
        <f t="shared" si="47"/>
        <v>Date &gt; 1920</v>
      </c>
    </row>
    <row r="1489" spans="1:10" x14ac:dyDescent="0.3">
      <c r="A1489" s="178" t="s">
        <v>3371</v>
      </c>
      <c r="B1489" s="178" t="s">
        <v>147</v>
      </c>
      <c r="C1489" s="178" t="s">
        <v>6878</v>
      </c>
      <c r="D1489" s="178" t="s">
        <v>6899</v>
      </c>
      <c r="E1489" s="179">
        <v>33516</v>
      </c>
      <c r="F1489" s="180">
        <v>0</v>
      </c>
      <c r="G1489" s="180">
        <v>116746.76</v>
      </c>
      <c r="H1489" s="180">
        <v>58373.39</v>
      </c>
      <c r="I1489" s="180">
        <f t="shared" si="46"/>
        <v>175120.15</v>
      </c>
      <c r="J1489" s="177" t="str">
        <f t="shared" si="47"/>
        <v>Date &gt; 1920</v>
      </c>
    </row>
    <row r="1490" spans="1:10" x14ac:dyDescent="0.3">
      <c r="A1490" s="178" t="s">
        <v>3371</v>
      </c>
      <c r="B1490" s="178" t="s">
        <v>147</v>
      </c>
      <c r="C1490" s="178" t="s">
        <v>6878</v>
      </c>
      <c r="D1490" s="178" t="s">
        <v>6899</v>
      </c>
      <c r="E1490" s="179">
        <v>33735</v>
      </c>
      <c r="F1490" s="180">
        <v>0</v>
      </c>
      <c r="G1490" s="180">
        <v>22263.77</v>
      </c>
      <c r="H1490" s="180">
        <v>11131.87</v>
      </c>
      <c r="I1490" s="180">
        <f t="shared" si="46"/>
        <v>33395.64</v>
      </c>
      <c r="J1490" s="177" t="str">
        <f t="shared" si="47"/>
        <v>Date &gt; 1920</v>
      </c>
    </row>
    <row r="1491" spans="1:10" x14ac:dyDescent="0.3">
      <c r="A1491" s="178" t="s">
        <v>3371</v>
      </c>
      <c r="B1491" s="178" t="s">
        <v>147</v>
      </c>
      <c r="C1491" s="178" t="s">
        <v>6878</v>
      </c>
      <c r="D1491" s="178" t="s">
        <v>6900</v>
      </c>
      <c r="E1491" s="179">
        <v>33645</v>
      </c>
      <c r="F1491" s="180">
        <v>0</v>
      </c>
      <c r="G1491" s="180">
        <v>120961.7</v>
      </c>
      <c r="H1491" s="180">
        <v>60480.84</v>
      </c>
      <c r="I1491" s="180">
        <f t="shared" si="46"/>
        <v>181442.53999999998</v>
      </c>
      <c r="J1491" s="177" t="str">
        <f t="shared" si="47"/>
        <v>Date &gt; 1920</v>
      </c>
    </row>
    <row r="1492" spans="1:10" x14ac:dyDescent="0.3">
      <c r="A1492" s="178" t="s">
        <v>3371</v>
      </c>
      <c r="B1492" s="178" t="s">
        <v>147</v>
      </c>
      <c r="C1492" s="178" t="s">
        <v>6878</v>
      </c>
      <c r="D1492" s="178" t="s">
        <v>6900</v>
      </c>
      <c r="E1492" s="179">
        <v>33968</v>
      </c>
      <c r="F1492" s="180">
        <v>0</v>
      </c>
      <c r="G1492" s="180">
        <v>12371.3</v>
      </c>
      <c r="H1492" s="180">
        <v>5186.16</v>
      </c>
      <c r="I1492" s="180">
        <f t="shared" si="46"/>
        <v>17557.46</v>
      </c>
      <c r="J1492" s="177" t="str">
        <f t="shared" si="47"/>
        <v>Date &gt; 1920</v>
      </c>
    </row>
    <row r="1493" spans="1:10" x14ac:dyDescent="0.3">
      <c r="A1493" s="178" t="s">
        <v>3371</v>
      </c>
      <c r="B1493" s="178" t="s">
        <v>147</v>
      </c>
      <c r="C1493" s="178" t="s">
        <v>6878</v>
      </c>
      <c r="D1493" s="178" t="s">
        <v>6852</v>
      </c>
      <c r="E1493" s="179">
        <v>34045</v>
      </c>
      <c r="F1493" s="180">
        <v>0</v>
      </c>
      <c r="G1493" s="180">
        <v>120049.3</v>
      </c>
      <c r="H1493" s="180">
        <v>91323</v>
      </c>
      <c r="I1493" s="180">
        <f t="shared" si="46"/>
        <v>211372.3</v>
      </c>
      <c r="J1493" s="177" t="str">
        <f t="shared" si="47"/>
        <v>Date &gt; 1920</v>
      </c>
    </row>
    <row r="1494" spans="1:10" x14ac:dyDescent="0.3">
      <c r="A1494" s="178" t="s">
        <v>3371</v>
      </c>
      <c r="B1494" s="178" t="s">
        <v>147</v>
      </c>
      <c r="C1494" s="178" t="s">
        <v>6878</v>
      </c>
      <c r="D1494" s="178" t="s">
        <v>6852</v>
      </c>
      <c r="E1494" s="179">
        <v>34778</v>
      </c>
      <c r="F1494" s="180">
        <v>0</v>
      </c>
      <c r="G1494" s="180">
        <v>2320.8000000000002</v>
      </c>
      <c r="H1494" s="180">
        <v>17685.97</v>
      </c>
      <c r="I1494" s="180">
        <f t="shared" si="46"/>
        <v>20006.77</v>
      </c>
      <c r="J1494" s="177" t="str">
        <f t="shared" si="47"/>
        <v>Date &gt; 1920</v>
      </c>
    </row>
    <row r="1495" spans="1:10" x14ac:dyDescent="0.3">
      <c r="A1495" s="178" t="s">
        <v>3371</v>
      </c>
      <c r="B1495" s="178" t="s">
        <v>147</v>
      </c>
      <c r="C1495" s="178" t="s">
        <v>6878</v>
      </c>
      <c r="D1495" s="178" t="s">
        <v>6901</v>
      </c>
      <c r="E1495" s="179">
        <v>34296</v>
      </c>
      <c r="F1495" s="180">
        <v>0</v>
      </c>
      <c r="G1495" s="180">
        <v>74224</v>
      </c>
      <c r="H1495" s="180">
        <v>80171</v>
      </c>
      <c r="I1495" s="180">
        <f t="shared" si="46"/>
        <v>154395</v>
      </c>
      <c r="J1495" s="177" t="str">
        <f t="shared" si="47"/>
        <v>Date &gt; 1920</v>
      </c>
    </row>
    <row r="1496" spans="1:10" x14ac:dyDescent="0.3">
      <c r="A1496" s="178" t="s">
        <v>3371</v>
      </c>
      <c r="B1496" s="178" t="s">
        <v>147</v>
      </c>
      <c r="C1496" s="178" t="s">
        <v>6878</v>
      </c>
      <c r="D1496" s="178" t="s">
        <v>6902</v>
      </c>
      <c r="E1496" s="179">
        <v>34667</v>
      </c>
      <c r="F1496" s="180">
        <v>0</v>
      </c>
      <c r="G1496" s="180">
        <v>121334.65</v>
      </c>
      <c r="H1496" s="180">
        <v>60667.31</v>
      </c>
      <c r="I1496" s="180">
        <f t="shared" si="46"/>
        <v>182001.96</v>
      </c>
      <c r="J1496" s="177" t="str">
        <f t="shared" si="47"/>
        <v>Date &gt; 1920</v>
      </c>
    </row>
    <row r="1497" spans="1:10" x14ac:dyDescent="0.3">
      <c r="A1497" s="178" t="s">
        <v>3371</v>
      </c>
      <c r="B1497" s="178" t="s">
        <v>147</v>
      </c>
      <c r="C1497" s="178" t="s">
        <v>6878</v>
      </c>
      <c r="D1497" s="178" t="s">
        <v>6902</v>
      </c>
      <c r="E1497" s="179">
        <v>34799</v>
      </c>
      <c r="F1497" s="180">
        <v>0</v>
      </c>
      <c r="G1497" s="180">
        <v>5735.38</v>
      </c>
      <c r="H1497" s="180">
        <v>2867.68</v>
      </c>
      <c r="I1497" s="180">
        <f t="shared" si="46"/>
        <v>8603.06</v>
      </c>
      <c r="J1497" s="177" t="str">
        <f t="shared" si="47"/>
        <v>Date &gt; 1920</v>
      </c>
    </row>
    <row r="1498" spans="1:10" x14ac:dyDescent="0.3">
      <c r="A1498" s="178" t="s">
        <v>3371</v>
      </c>
      <c r="B1498" s="178" t="s">
        <v>147</v>
      </c>
      <c r="C1498" s="178" t="s">
        <v>6878</v>
      </c>
      <c r="D1498" s="178" t="s">
        <v>6902</v>
      </c>
      <c r="E1498" s="179">
        <v>35955</v>
      </c>
      <c r="F1498" s="180">
        <v>0</v>
      </c>
      <c r="G1498" s="180">
        <v>6827.66</v>
      </c>
      <c r="H1498" s="180">
        <v>3413.83</v>
      </c>
      <c r="I1498" s="180">
        <f t="shared" si="46"/>
        <v>10241.49</v>
      </c>
      <c r="J1498" s="177" t="str">
        <f t="shared" si="47"/>
        <v>Date &gt; 1920</v>
      </c>
    </row>
    <row r="1499" spans="1:10" x14ac:dyDescent="0.3">
      <c r="A1499" s="178" t="s">
        <v>3371</v>
      </c>
      <c r="B1499" s="178" t="s">
        <v>147</v>
      </c>
      <c r="C1499" s="178" t="s">
        <v>6878</v>
      </c>
      <c r="D1499" s="178" t="s">
        <v>6481</v>
      </c>
      <c r="E1499" s="179">
        <v>34667</v>
      </c>
      <c r="F1499" s="180">
        <v>0</v>
      </c>
      <c r="G1499" s="180">
        <v>100555.04</v>
      </c>
      <c r="H1499" s="180">
        <v>56184.73</v>
      </c>
      <c r="I1499" s="180">
        <f t="shared" si="46"/>
        <v>156739.76999999999</v>
      </c>
      <c r="J1499" s="177" t="str">
        <f t="shared" si="47"/>
        <v>Date &gt; 1920</v>
      </c>
    </row>
    <row r="1500" spans="1:10" x14ac:dyDescent="0.3">
      <c r="A1500" s="178" t="s">
        <v>3371</v>
      </c>
      <c r="B1500" s="178" t="s">
        <v>147</v>
      </c>
      <c r="C1500" s="178" t="s">
        <v>6878</v>
      </c>
      <c r="D1500" s="178" t="s">
        <v>6481</v>
      </c>
      <c r="E1500" s="179">
        <v>36321</v>
      </c>
      <c r="F1500" s="180">
        <v>0</v>
      </c>
      <c r="G1500" s="180">
        <v>15397.93</v>
      </c>
      <c r="H1500" s="180">
        <v>7698.97</v>
      </c>
      <c r="I1500" s="180">
        <f t="shared" si="46"/>
        <v>23096.9</v>
      </c>
      <c r="J1500" s="177" t="str">
        <f t="shared" si="47"/>
        <v>Date &gt; 1920</v>
      </c>
    </row>
    <row r="1501" spans="1:10" x14ac:dyDescent="0.3">
      <c r="A1501" s="178" t="s">
        <v>3371</v>
      </c>
      <c r="B1501" s="178" t="s">
        <v>147</v>
      </c>
      <c r="C1501" s="178" t="s">
        <v>6878</v>
      </c>
      <c r="D1501" s="178" t="s">
        <v>6903</v>
      </c>
      <c r="E1501" s="179">
        <v>36644</v>
      </c>
      <c r="F1501" s="180">
        <v>0</v>
      </c>
      <c r="G1501" s="180">
        <v>149925.85999999999</v>
      </c>
      <c r="H1501" s="180">
        <v>156496.22</v>
      </c>
      <c r="I1501" s="180">
        <f t="shared" si="46"/>
        <v>306422.07999999996</v>
      </c>
      <c r="J1501" s="177" t="str">
        <f t="shared" si="47"/>
        <v>Date &gt; 1920</v>
      </c>
    </row>
    <row r="1502" spans="1:10" x14ac:dyDescent="0.3">
      <c r="A1502" s="178" t="s">
        <v>3371</v>
      </c>
      <c r="B1502" s="178" t="s">
        <v>147</v>
      </c>
      <c r="C1502" s="178" t="s">
        <v>6878</v>
      </c>
      <c r="D1502" s="178" t="s">
        <v>6904</v>
      </c>
      <c r="E1502" s="179">
        <v>34985</v>
      </c>
      <c r="F1502" s="180">
        <v>0</v>
      </c>
      <c r="G1502" s="180">
        <v>130202.67</v>
      </c>
      <c r="H1502" s="180">
        <v>65101.29</v>
      </c>
      <c r="I1502" s="180">
        <f t="shared" si="46"/>
        <v>195303.96</v>
      </c>
      <c r="J1502" s="177" t="str">
        <f t="shared" si="47"/>
        <v>Date &gt; 1920</v>
      </c>
    </row>
    <row r="1503" spans="1:10" x14ac:dyDescent="0.3">
      <c r="A1503" s="178" t="s">
        <v>3371</v>
      </c>
      <c r="B1503" s="178" t="s">
        <v>147</v>
      </c>
      <c r="C1503" s="178" t="s">
        <v>6878</v>
      </c>
      <c r="D1503" s="178" t="s">
        <v>6904</v>
      </c>
      <c r="E1503" s="179">
        <v>36605</v>
      </c>
      <c r="F1503" s="180">
        <v>0</v>
      </c>
      <c r="G1503" s="180">
        <v>51045.79</v>
      </c>
      <c r="H1503" s="180">
        <v>25522.87</v>
      </c>
      <c r="I1503" s="180">
        <f t="shared" si="46"/>
        <v>76568.66</v>
      </c>
      <c r="J1503" s="177" t="str">
        <f t="shared" si="47"/>
        <v>Date &gt; 1920</v>
      </c>
    </row>
    <row r="1504" spans="1:10" x14ac:dyDescent="0.3">
      <c r="A1504" s="178" t="s">
        <v>3371</v>
      </c>
      <c r="B1504" s="178" t="s">
        <v>147</v>
      </c>
      <c r="C1504" s="178" t="s">
        <v>6878</v>
      </c>
      <c r="D1504" s="178" t="s">
        <v>6905</v>
      </c>
      <c r="E1504" s="179">
        <v>35019</v>
      </c>
      <c r="F1504" s="180">
        <v>0</v>
      </c>
      <c r="G1504" s="180">
        <v>50635.33</v>
      </c>
      <c r="H1504" s="180">
        <v>25317.64</v>
      </c>
      <c r="I1504" s="180">
        <f t="shared" si="46"/>
        <v>75952.97</v>
      </c>
      <c r="J1504" s="177" t="str">
        <f t="shared" si="47"/>
        <v>Date &gt; 1920</v>
      </c>
    </row>
    <row r="1505" spans="1:10" x14ac:dyDescent="0.3">
      <c r="A1505" s="178" t="s">
        <v>3371</v>
      </c>
      <c r="B1505" s="178" t="s">
        <v>147</v>
      </c>
      <c r="C1505" s="178" t="s">
        <v>6878</v>
      </c>
      <c r="D1505" s="178" t="s">
        <v>6905</v>
      </c>
      <c r="E1505" s="179">
        <v>35101</v>
      </c>
      <c r="F1505" s="180">
        <v>0</v>
      </c>
      <c r="G1505" s="180">
        <v>19917.88</v>
      </c>
      <c r="H1505" s="180">
        <v>9958.94</v>
      </c>
      <c r="I1505" s="180">
        <f t="shared" si="46"/>
        <v>29876.82</v>
      </c>
      <c r="J1505" s="177" t="str">
        <f t="shared" si="47"/>
        <v>Date &gt; 1920</v>
      </c>
    </row>
    <row r="1506" spans="1:10" x14ac:dyDescent="0.3">
      <c r="A1506" s="178" t="s">
        <v>3371</v>
      </c>
      <c r="B1506" s="178" t="s">
        <v>147</v>
      </c>
      <c r="C1506" s="178" t="s">
        <v>6878</v>
      </c>
      <c r="D1506" s="178" t="s">
        <v>6905</v>
      </c>
      <c r="E1506" s="179">
        <v>35537</v>
      </c>
      <c r="F1506" s="180">
        <v>0</v>
      </c>
      <c r="G1506" s="180">
        <v>546.79</v>
      </c>
      <c r="H1506" s="180">
        <v>3776.64</v>
      </c>
      <c r="I1506" s="180">
        <f t="shared" si="46"/>
        <v>4323.43</v>
      </c>
      <c r="J1506" s="177" t="str">
        <f t="shared" si="47"/>
        <v>Date &gt; 1920</v>
      </c>
    </row>
    <row r="1507" spans="1:10" x14ac:dyDescent="0.3">
      <c r="A1507" s="178" t="s">
        <v>3371</v>
      </c>
      <c r="B1507" s="178" t="s">
        <v>147</v>
      </c>
      <c r="C1507" s="178" t="s">
        <v>6878</v>
      </c>
      <c r="D1507" s="178" t="s">
        <v>6906</v>
      </c>
      <c r="E1507" s="179">
        <v>35019</v>
      </c>
      <c r="F1507" s="180">
        <v>0</v>
      </c>
      <c r="G1507" s="180">
        <v>72776.08</v>
      </c>
      <c r="H1507" s="180">
        <v>36388.019999999997</v>
      </c>
      <c r="I1507" s="180">
        <f t="shared" si="46"/>
        <v>109164.1</v>
      </c>
      <c r="J1507" s="177" t="str">
        <f t="shared" si="47"/>
        <v>Date &gt; 1920</v>
      </c>
    </row>
    <row r="1508" spans="1:10" x14ac:dyDescent="0.3">
      <c r="A1508" s="178" t="s">
        <v>3371</v>
      </c>
      <c r="B1508" s="178" t="s">
        <v>147</v>
      </c>
      <c r="C1508" s="178" t="s">
        <v>6878</v>
      </c>
      <c r="D1508" s="178" t="s">
        <v>6906</v>
      </c>
      <c r="E1508" s="179">
        <v>35145</v>
      </c>
      <c r="F1508" s="180">
        <v>0</v>
      </c>
      <c r="G1508" s="180">
        <v>66893.14</v>
      </c>
      <c r="H1508" s="180">
        <v>33446.58</v>
      </c>
      <c r="I1508" s="180">
        <f t="shared" si="46"/>
        <v>100339.72</v>
      </c>
      <c r="J1508" s="177" t="str">
        <f t="shared" si="47"/>
        <v>Date &gt; 1920</v>
      </c>
    </row>
    <row r="1509" spans="1:10" x14ac:dyDescent="0.3">
      <c r="A1509" s="178" t="s">
        <v>3371</v>
      </c>
      <c r="B1509" s="178" t="s">
        <v>147</v>
      </c>
      <c r="C1509" s="178" t="s">
        <v>6878</v>
      </c>
      <c r="D1509" s="178" t="s">
        <v>6906</v>
      </c>
      <c r="E1509" s="179">
        <v>35551</v>
      </c>
      <c r="F1509" s="180">
        <v>0</v>
      </c>
      <c r="G1509" s="180">
        <v>3797.78</v>
      </c>
      <c r="H1509" s="180">
        <v>6287.04</v>
      </c>
      <c r="I1509" s="180">
        <f t="shared" si="46"/>
        <v>10084.82</v>
      </c>
      <c r="J1509" s="177" t="str">
        <f t="shared" si="47"/>
        <v>Date &gt; 1920</v>
      </c>
    </row>
    <row r="1510" spans="1:10" x14ac:dyDescent="0.3">
      <c r="A1510" s="178" t="s">
        <v>3371</v>
      </c>
      <c r="B1510" s="178" t="s">
        <v>147</v>
      </c>
      <c r="C1510" s="178" t="s">
        <v>6878</v>
      </c>
      <c r="D1510" s="178" t="s">
        <v>6907</v>
      </c>
      <c r="E1510" s="179">
        <v>35345</v>
      </c>
      <c r="F1510" s="180">
        <v>0</v>
      </c>
      <c r="G1510" s="180">
        <v>113052.8</v>
      </c>
      <c r="H1510" s="180">
        <v>56526.36</v>
      </c>
      <c r="I1510" s="180">
        <f t="shared" si="46"/>
        <v>169579.16</v>
      </c>
      <c r="J1510" s="177" t="str">
        <f t="shared" si="47"/>
        <v>Date &gt; 1920</v>
      </c>
    </row>
    <row r="1511" spans="1:10" x14ac:dyDescent="0.3">
      <c r="A1511" s="178" t="s">
        <v>3371</v>
      </c>
      <c r="B1511" s="178" t="s">
        <v>147</v>
      </c>
      <c r="C1511" s="178" t="s">
        <v>6878</v>
      </c>
      <c r="D1511" s="178" t="s">
        <v>6907</v>
      </c>
      <c r="E1511" s="179">
        <v>36605</v>
      </c>
      <c r="F1511" s="180">
        <v>0</v>
      </c>
      <c r="G1511" s="180">
        <v>77025.67</v>
      </c>
      <c r="H1511" s="180">
        <v>38512.800000000003</v>
      </c>
      <c r="I1511" s="180">
        <f t="shared" si="46"/>
        <v>115538.47</v>
      </c>
      <c r="J1511" s="177" t="str">
        <f t="shared" si="47"/>
        <v>Date &gt; 1920</v>
      </c>
    </row>
    <row r="1512" spans="1:10" x14ac:dyDescent="0.3">
      <c r="A1512" s="178" t="s">
        <v>3371</v>
      </c>
      <c r="B1512" s="178" t="s">
        <v>147</v>
      </c>
      <c r="C1512" s="178" t="s">
        <v>6878</v>
      </c>
      <c r="D1512" s="178" t="s">
        <v>6908</v>
      </c>
      <c r="E1512" s="179">
        <v>36635</v>
      </c>
      <c r="F1512" s="180">
        <v>0</v>
      </c>
      <c r="G1512" s="180">
        <v>220000</v>
      </c>
      <c r="H1512" s="180">
        <v>147565.71</v>
      </c>
      <c r="I1512" s="180">
        <f t="shared" si="46"/>
        <v>367565.70999999996</v>
      </c>
      <c r="J1512" s="177" t="str">
        <f t="shared" si="47"/>
        <v>Date &gt; 1920</v>
      </c>
    </row>
    <row r="1513" spans="1:10" x14ac:dyDescent="0.3">
      <c r="A1513" s="178" t="s">
        <v>3371</v>
      </c>
      <c r="B1513" s="178" t="s">
        <v>147</v>
      </c>
      <c r="C1513" s="178" t="s">
        <v>6878</v>
      </c>
      <c r="D1513" s="178" t="s">
        <v>6909</v>
      </c>
      <c r="E1513" s="179">
        <v>36819</v>
      </c>
      <c r="F1513" s="180">
        <v>0</v>
      </c>
      <c r="G1513" s="180">
        <v>158029.82</v>
      </c>
      <c r="H1513" s="180">
        <v>105353.21</v>
      </c>
      <c r="I1513" s="180">
        <f t="shared" si="46"/>
        <v>263383.03000000003</v>
      </c>
      <c r="J1513" s="177" t="str">
        <f t="shared" si="47"/>
        <v>Date &gt; 1920</v>
      </c>
    </row>
    <row r="1514" spans="1:10" x14ac:dyDescent="0.3">
      <c r="A1514" s="178" t="s">
        <v>3371</v>
      </c>
      <c r="B1514" s="178" t="s">
        <v>147</v>
      </c>
      <c r="C1514" s="178" t="s">
        <v>6878</v>
      </c>
      <c r="D1514" s="178" t="s">
        <v>6910</v>
      </c>
      <c r="E1514" s="179">
        <v>36635</v>
      </c>
      <c r="F1514" s="180">
        <v>0</v>
      </c>
      <c r="G1514" s="180">
        <v>107346.15</v>
      </c>
      <c r="H1514" s="180">
        <v>71564.100000000006</v>
      </c>
      <c r="I1514" s="180">
        <f t="shared" si="46"/>
        <v>178910.25</v>
      </c>
      <c r="J1514" s="177" t="str">
        <f t="shared" si="47"/>
        <v>Date &gt; 1920</v>
      </c>
    </row>
    <row r="1515" spans="1:10" x14ac:dyDescent="0.3">
      <c r="A1515" s="178" t="s">
        <v>3371</v>
      </c>
      <c r="B1515" s="178" t="s">
        <v>147</v>
      </c>
      <c r="C1515" s="178" t="s">
        <v>6878</v>
      </c>
      <c r="D1515" s="178" t="s">
        <v>6910</v>
      </c>
      <c r="E1515" s="179">
        <v>36909</v>
      </c>
      <c r="F1515" s="180">
        <v>0</v>
      </c>
      <c r="G1515" s="180">
        <v>5564.06</v>
      </c>
      <c r="H1515" s="180">
        <v>3709.38</v>
      </c>
      <c r="I1515" s="180">
        <f t="shared" si="46"/>
        <v>9273.44</v>
      </c>
      <c r="J1515" s="177" t="str">
        <f t="shared" si="47"/>
        <v>Date &gt; 1920</v>
      </c>
    </row>
    <row r="1516" spans="1:10" x14ac:dyDescent="0.3">
      <c r="A1516" s="178" t="s">
        <v>3371</v>
      </c>
      <c r="B1516" s="178" t="s">
        <v>147</v>
      </c>
      <c r="C1516" s="178" t="s">
        <v>6878</v>
      </c>
      <c r="D1516" s="178" t="s">
        <v>6911</v>
      </c>
      <c r="E1516" s="179">
        <v>36795</v>
      </c>
      <c r="F1516" s="180">
        <v>0</v>
      </c>
      <c r="G1516" s="180">
        <v>101629.9</v>
      </c>
      <c r="H1516" s="180">
        <v>82762.759999999995</v>
      </c>
      <c r="I1516" s="180">
        <f t="shared" si="46"/>
        <v>184392.65999999997</v>
      </c>
      <c r="J1516" s="177" t="str">
        <f t="shared" si="47"/>
        <v>Date &gt; 1920</v>
      </c>
    </row>
    <row r="1517" spans="1:10" x14ac:dyDescent="0.3">
      <c r="A1517" s="178" t="s">
        <v>3371</v>
      </c>
      <c r="B1517" s="178" t="s">
        <v>147</v>
      </c>
      <c r="C1517" s="178" t="s">
        <v>6878</v>
      </c>
      <c r="D1517" s="178" t="s">
        <v>6911</v>
      </c>
      <c r="E1517" s="179">
        <v>37067</v>
      </c>
      <c r="F1517" s="180">
        <v>0</v>
      </c>
      <c r="G1517" s="180">
        <v>38496.82</v>
      </c>
      <c r="H1517" s="180">
        <v>33460.300000000003</v>
      </c>
      <c r="I1517" s="180">
        <f t="shared" si="46"/>
        <v>71957.119999999995</v>
      </c>
      <c r="J1517" s="177" t="str">
        <f t="shared" si="47"/>
        <v>Date &gt; 1920</v>
      </c>
    </row>
    <row r="1518" spans="1:10" x14ac:dyDescent="0.3">
      <c r="A1518" s="178" t="s">
        <v>3371</v>
      </c>
      <c r="B1518" s="178" t="s">
        <v>147</v>
      </c>
      <c r="C1518" s="178" t="s">
        <v>6878</v>
      </c>
      <c r="D1518" s="178" t="s">
        <v>6912</v>
      </c>
      <c r="E1518" s="179">
        <v>37242</v>
      </c>
      <c r="F1518" s="180">
        <v>0</v>
      </c>
      <c r="G1518" s="180">
        <v>230651.5</v>
      </c>
      <c r="H1518" s="180">
        <v>153767.67000000001</v>
      </c>
      <c r="I1518" s="180">
        <f t="shared" si="46"/>
        <v>384419.17000000004</v>
      </c>
      <c r="J1518" s="177" t="str">
        <f t="shared" si="47"/>
        <v>Date &gt; 1920</v>
      </c>
    </row>
    <row r="1519" spans="1:10" x14ac:dyDescent="0.3">
      <c r="A1519" s="178" t="s">
        <v>3371</v>
      </c>
      <c r="B1519" s="178" t="s">
        <v>147</v>
      </c>
      <c r="C1519" s="178" t="s">
        <v>6878</v>
      </c>
      <c r="D1519" s="178" t="s">
        <v>6912</v>
      </c>
      <c r="E1519" s="179">
        <v>37587</v>
      </c>
      <c r="F1519" s="180">
        <v>0</v>
      </c>
      <c r="G1519" s="180">
        <v>111613.48</v>
      </c>
      <c r="H1519" s="180">
        <v>74408.990000000005</v>
      </c>
      <c r="I1519" s="180">
        <f t="shared" si="46"/>
        <v>186022.47</v>
      </c>
      <c r="J1519" s="177" t="str">
        <f t="shared" si="47"/>
        <v>Date &gt; 1920</v>
      </c>
    </row>
    <row r="1520" spans="1:10" x14ac:dyDescent="0.3">
      <c r="A1520" s="178" t="s">
        <v>3371</v>
      </c>
      <c r="B1520" s="178" t="s">
        <v>147</v>
      </c>
      <c r="C1520" s="178" t="s">
        <v>6878</v>
      </c>
      <c r="D1520" s="178" t="s">
        <v>6913</v>
      </c>
      <c r="E1520" s="179">
        <v>37973</v>
      </c>
      <c r="F1520" s="180">
        <v>351992</v>
      </c>
      <c r="G1520" s="180">
        <v>0</v>
      </c>
      <c r="H1520" s="180">
        <v>85111.57</v>
      </c>
      <c r="I1520" s="180">
        <f t="shared" si="46"/>
        <v>437103.57</v>
      </c>
      <c r="J1520" s="177" t="str">
        <f t="shared" si="47"/>
        <v>Date &gt; 1920</v>
      </c>
    </row>
    <row r="1521" spans="1:10" x14ac:dyDescent="0.3">
      <c r="A1521" s="178" t="s">
        <v>3371</v>
      </c>
      <c r="B1521" s="178" t="s">
        <v>147</v>
      </c>
      <c r="C1521" s="178" t="s">
        <v>6878</v>
      </c>
      <c r="D1521" s="178" t="s">
        <v>6913</v>
      </c>
      <c r="E1521" s="179">
        <v>38106</v>
      </c>
      <c r="F1521" s="180">
        <v>20325</v>
      </c>
      <c r="G1521" s="180">
        <v>0</v>
      </c>
      <c r="H1521" s="180">
        <v>4702.6899999999996</v>
      </c>
      <c r="I1521" s="180">
        <f t="shared" si="46"/>
        <v>25027.69</v>
      </c>
      <c r="J1521" s="177" t="str">
        <f t="shared" si="47"/>
        <v>Date &gt; 1920</v>
      </c>
    </row>
    <row r="1522" spans="1:10" x14ac:dyDescent="0.3">
      <c r="A1522" s="178" t="s">
        <v>3371</v>
      </c>
      <c r="B1522" s="178" t="s">
        <v>147</v>
      </c>
      <c r="C1522" s="178" t="s">
        <v>6878</v>
      </c>
      <c r="D1522" s="178" t="s">
        <v>6914</v>
      </c>
      <c r="E1522" s="179">
        <v>38364</v>
      </c>
      <c r="F1522" s="180">
        <v>130833</v>
      </c>
      <c r="G1522" s="180">
        <v>0</v>
      </c>
      <c r="H1522" s="180">
        <v>6886.69</v>
      </c>
      <c r="I1522" s="180">
        <f t="shared" si="46"/>
        <v>137719.69</v>
      </c>
      <c r="J1522" s="177" t="str">
        <f t="shared" si="47"/>
        <v>Date &gt; 1920</v>
      </c>
    </row>
    <row r="1523" spans="1:10" x14ac:dyDescent="0.3">
      <c r="A1523" s="178" t="s">
        <v>3371</v>
      </c>
      <c r="B1523" s="178" t="s">
        <v>147</v>
      </c>
      <c r="C1523" s="178" t="s">
        <v>6878</v>
      </c>
      <c r="D1523" s="178" t="s">
        <v>6914</v>
      </c>
      <c r="E1523" s="179">
        <v>38489</v>
      </c>
      <c r="F1523" s="180">
        <v>713</v>
      </c>
      <c r="G1523" s="180">
        <v>0</v>
      </c>
      <c r="H1523" s="180">
        <v>37.54</v>
      </c>
      <c r="I1523" s="180">
        <f t="shared" si="46"/>
        <v>750.54</v>
      </c>
      <c r="J1523" s="177" t="str">
        <f t="shared" si="47"/>
        <v>Date &gt; 1920</v>
      </c>
    </row>
    <row r="1524" spans="1:10" x14ac:dyDescent="0.3">
      <c r="A1524" s="178" t="s">
        <v>3371</v>
      </c>
      <c r="B1524" s="178" t="s">
        <v>147</v>
      </c>
      <c r="C1524" s="178" t="s">
        <v>6878</v>
      </c>
      <c r="D1524" s="178" t="s">
        <v>6915</v>
      </c>
      <c r="E1524" s="179">
        <v>39458</v>
      </c>
      <c r="F1524" s="180">
        <v>248860</v>
      </c>
      <c r="G1524" s="180">
        <v>0</v>
      </c>
      <c r="H1524" s="180">
        <v>13098.5</v>
      </c>
      <c r="I1524" s="180">
        <f t="shared" si="46"/>
        <v>261958.5</v>
      </c>
      <c r="J1524" s="177" t="str">
        <f t="shared" si="47"/>
        <v>Date &gt; 1920</v>
      </c>
    </row>
    <row r="1525" spans="1:10" x14ac:dyDescent="0.3">
      <c r="A1525" s="178" t="s">
        <v>3371</v>
      </c>
      <c r="B1525" s="178" t="s">
        <v>147</v>
      </c>
      <c r="C1525" s="178" t="s">
        <v>6878</v>
      </c>
      <c r="D1525" s="178" t="s">
        <v>6915</v>
      </c>
      <c r="E1525" s="179">
        <v>40036</v>
      </c>
      <c r="F1525" s="180">
        <v>99940</v>
      </c>
      <c r="G1525" s="180">
        <v>0</v>
      </c>
      <c r="H1525" s="180">
        <v>5785.7</v>
      </c>
      <c r="I1525" s="180">
        <f t="shared" si="46"/>
        <v>105725.7</v>
      </c>
      <c r="J1525" s="177" t="str">
        <f t="shared" si="47"/>
        <v>Date &gt; 1920</v>
      </c>
    </row>
    <row r="1526" spans="1:10" x14ac:dyDescent="0.3">
      <c r="A1526" s="178" t="s">
        <v>3371</v>
      </c>
      <c r="B1526" s="178" t="s">
        <v>147</v>
      </c>
      <c r="C1526" s="178" t="s">
        <v>6878</v>
      </c>
      <c r="D1526" s="178" t="s">
        <v>6915</v>
      </c>
      <c r="E1526" s="179">
        <v>40197</v>
      </c>
      <c r="F1526" s="180">
        <v>6018</v>
      </c>
      <c r="G1526" s="180">
        <v>0</v>
      </c>
      <c r="H1526" s="180">
        <v>31616.78</v>
      </c>
      <c r="I1526" s="180">
        <f t="shared" si="46"/>
        <v>37634.78</v>
      </c>
      <c r="J1526" s="177" t="str">
        <f t="shared" si="47"/>
        <v>Date &gt; 1920</v>
      </c>
    </row>
    <row r="1527" spans="1:10" x14ac:dyDescent="0.3">
      <c r="A1527" s="178" t="s">
        <v>3371</v>
      </c>
      <c r="B1527" s="178" t="s">
        <v>147</v>
      </c>
      <c r="C1527" s="178" t="s">
        <v>6878</v>
      </c>
      <c r="D1527" s="178" t="s">
        <v>6916</v>
      </c>
      <c r="E1527" s="179">
        <v>39912</v>
      </c>
      <c r="F1527" s="180">
        <v>240170</v>
      </c>
      <c r="G1527" s="180">
        <v>0</v>
      </c>
      <c r="H1527" s="180">
        <v>1058075.26</v>
      </c>
      <c r="I1527" s="180">
        <f t="shared" si="46"/>
        <v>1298245.26</v>
      </c>
      <c r="J1527" s="177" t="str">
        <f t="shared" si="47"/>
        <v>Date &gt; 1920</v>
      </c>
    </row>
    <row r="1528" spans="1:10" x14ac:dyDescent="0.3">
      <c r="A1528" s="178" t="s">
        <v>3371</v>
      </c>
      <c r="B1528" s="178" t="s">
        <v>147</v>
      </c>
      <c r="C1528" s="178" t="s">
        <v>6878</v>
      </c>
      <c r="D1528" s="178" t="s">
        <v>6916</v>
      </c>
      <c r="E1528" s="179">
        <v>40298</v>
      </c>
      <c r="F1528" s="180">
        <v>10000</v>
      </c>
      <c r="G1528" s="180">
        <v>0</v>
      </c>
      <c r="H1528" s="180">
        <v>91754.74</v>
      </c>
      <c r="I1528" s="180">
        <f t="shared" si="46"/>
        <v>101754.74</v>
      </c>
      <c r="J1528" s="177" t="str">
        <f t="shared" si="47"/>
        <v>Date &gt; 1920</v>
      </c>
    </row>
    <row r="1529" spans="1:10" x14ac:dyDescent="0.3">
      <c r="A1529" s="178" t="s">
        <v>3371</v>
      </c>
      <c r="B1529" s="178" t="s">
        <v>147</v>
      </c>
      <c r="C1529" s="178" t="s">
        <v>6878</v>
      </c>
      <c r="D1529" s="178" t="s">
        <v>6917</v>
      </c>
      <c r="E1529" s="179">
        <v>39912</v>
      </c>
      <c r="F1529" s="180">
        <v>77167</v>
      </c>
      <c r="G1529" s="180">
        <v>0</v>
      </c>
      <c r="H1529" s="180">
        <v>4587.7299999999996</v>
      </c>
      <c r="I1529" s="180">
        <f t="shared" si="46"/>
        <v>81754.73</v>
      </c>
      <c r="J1529" s="177" t="str">
        <f t="shared" si="47"/>
        <v>Date &gt; 1920</v>
      </c>
    </row>
    <row r="1530" spans="1:10" x14ac:dyDescent="0.3">
      <c r="A1530" s="178" t="s">
        <v>3371</v>
      </c>
      <c r="B1530" s="178" t="s">
        <v>147</v>
      </c>
      <c r="C1530" s="178" t="s">
        <v>6878</v>
      </c>
      <c r="D1530" s="178" t="s">
        <v>6917</v>
      </c>
      <c r="E1530" s="179">
        <v>40298</v>
      </c>
      <c r="F1530" s="180">
        <v>10000</v>
      </c>
      <c r="G1530" s="180">
        <v>0</v>
      </c>
      <c r="H1530" s="180">
        <v>0</v>
      </c>
      <c r="I1530" s="180">
        <f t="shared" si="46"/>
        <v>10000</v>
      </c>
      <c r="J1530" s="177" t="str">
        <f t="shared" si="47"/>
        <v>Date &gt; 1920</v>
      </c>
    </row>
    <row r="1531" spans="1:10" x14ac:dyDescent="0.3">
      <c r="A1531" s="178" t="s">
        <v>3371</v>
      </c>
      <c r="B1531" s="178" t="s">
        <v>147</v>
      </c>
      <c r="C1531" s="178" t="s">
        <v>6878</v>
      </c>
      <c r="D1531" s="178" t="s">
        <v>6866</v>
      </c>
      <c r="E1531" s="179">
        <v>40220</v>
      </c>
      <c r="F1531" s="180">
        <v>129584</v>
      </c>
      <c r="G1531" s="180">
        <v>0</v>
      </c>
      <c r="H1531" s="180">
        <v>104673.16</v>
      </c>
      <c r="I1531" s="180">
        <f t="shared" si="46"/>
        <v>234257.16</v>
      </c>
      <c r="J1531" s="177" t="str">
        <f t="shared" si="47"/>
        <v>Date &gt; 1920</v>
      </c>
    </row>
    <row r="1532" spans="1:10" x14ac:dyDescent="0.3">
      <c r="A1532" s="178" t="s">
        <v>3371</v>
      </c>
      <c r="B1532" s="178" t="s">
        <v>147</v>
      </c>
      <c r="C1532" s="178" t="s">
        <v>6878</v>
      </c>
      <c r="D1532" s="178" t="s">
        <v>6866</v>
      </c>
      <c r="E1532" s="179">
        <v>40603</v>
      </c>
      <c r="F1532" s="180">
        <v>20416</v>
      </c>
      <c r="G1532" s="180">
        <v>0</v>
      </c>
      <c r="H1532" s="180">
        <v>-12379.56</v>
      </c>
      <c r="I1532" s="180">
        <f t="shared" si="46"/>
        <v>8036.4400000000005</v>
      </c>
      <c r="J1532" s="177" t="str">
        <f t="shared" si="47"/>
        <v>Date &gt; 1920</v>
      </c>
    </row>
    <row r="1533" spans="1:10" x14ac:dyDescent="0.3">
      <c r="A1533" s="178" t="s">
        <v>3371</v>
      </c>
      <c r="B1533" s="178" t="s">
        <v>147</v>
      </c>
      <c r="C1533" s="178" t="s">
        <v>6878</v>
      </c>
      <c r="D1533" s="178" t="s">
        <v>6918</v>
      </c>
      <c r="E1533" s="179">
        <v>40885</v>
      </c>
      <c r="F1533" s="180">
        <v>207395</v>
      </c>
      <c r="G1533" s="180">
        <v>0</v>
      </c>
      <c r="H1533" s="180">
        <v>48095</v>
      </c>
      <c r="I1533" s="180">
        <f t="shared" si="46"/>
        <v>255490</v>
      </c>
      <c r="J1533" s="177" t="str">
        <f t="shared" si="47"/>
        <v>Date &gt; 1920</v>
      </c>
    </row>
    <row r="1534" spans="1:10" x14ac:dyDescent="0.3">
      <c r="A1534" s="178" t="s">
        <v>3371</v>
      </c>
      <c r="B1534" s="178" t="s">
        <v>147</v>
      </c>
      <c r="C1534" s="178" t="s">
        <v>6878</v>
      </c>
      <c r="D1534" s="178" t="s">
        <v>6918</v>
      </c>
      <c r="E1534" s="179">
        <v>41278</v>
      </c>
      <c r="F1534" s="180">
        <v>54893</v>
      </c>
      <c r="G1534" s="180">
        <v>0</v>
      </c>
      <c r="H1534" s="180">
        <v>2835</v>
      </c>
      <c r="I1534" s="180">
        <f t="shared" si="46"/>
        <v>57728</v>
      </c>
      <c r="J1534" s="177" t="str">
        <f t="shared" si="47"/>
        <v>Date &gt; 1920</v>
      </c>
    </row>
    <row r="1535" spans="1:10" x14ac:dyDescent="0.3">
      <c r="A1535" s="178" t="s">
        <v>3371</v>
      </c>
      <c r="B1535" s="178" t="s">
        <v>147</v>
      </c>
      <c r="C1535" s="178" t="s">
        <v>6878</v>
      </c>
      <c r="D1535" s="178" t="s">
        <v>6918</v>
      </c>
      <c r="E1535" s="179">
        <v>41355</v>
      </c>
      <c r="F1535" s="180">
        <v>10000</v>
      </c>
      <c r="G1535" s="180">
        <v>0</v>
      </c>
      <c r="H1535" s="180">
        <v>131180.70000000001</v>
      </c>
      <c r="I1535" s="180">
        <f t="shared" si="46"/>
        <v>141180.70000000001</v>
      </c>
      <c r="J1535" s="177" t="str">
        <f t="shared" si="47"/>
        <v>Date &gt; 1920</v>
      </c>
    </row>
    <row r="1536" spans="1:10" x14ac:dyDescent="0.3">
      <c r="A1536" s="178" t="s">
        <v>3371</v>
      </c>
      <c r="B1536" s="178" t="s">
        <v>147</v>
      </c>
      <c r="C1536" s="178" t="s">
        <v>6878</v>
      </c>
      <c r="D1536" s="178" t="s">
        <v>6919</v>
      </c>
      <c r="E1536" s="179">
        <v>41773</v>
      </c>
      <c r="F1536" s="180">
        <v>121823.01</v>
      </c>
      <c r="G1536" s="180">
        <v>0</v>
      </c>
      <c r="H1536" s="180">
        <v>13536.85</v>
      </c>
      <c r="I1536" s="180">
        <f t="shared" si="46"/>
        <v>135359.85999999999</v>
      </c>
      <c r="J1536" s="177" t="str">
        <f t="shared" si="47"/>
        <v>Date &gt; 1920</v>
      </c>
    </row>
    <row r="1537" spans="1:10" x14ac:dyDescent="0.3">
      <c r="A1537" s="178" t="s">
        <v>3371</v>
      </c>
      <c r="B1537" s="178" t="s">
        <v>147</v>
      </c>
      <c r="C1537" s="178" t="s">
        <v>6878</v>
      </c>
      <c r="D1537" s="178" t="s">
        <v>6919</v>
      </c>
      <c r="E1537" s="179">
        <v>42101</v>
      </c>
      <c r="F1537" s="180">
        <v>121822.99</v>
      </c>
      <c r="G1537" s="180">
        <v>0</v>
      </c>
      <c r="H1537" s="180">
        <v>13536.86</v>
      </c>
      <c r="I1537" s="180">
        <f t="shared" si="46"/>
        <v>135359.85</v>
      </c>
      <c r="J1537" s="177" t="str">
        <f t="shared" si="47"/>
        <v>Date &gt; 1920</v>
      </c>
    </row>
    <row r="1538" spans="1:10" x14ac:dyDescent="0.3">
      <c r="A1538" s="178" t="s">
        <v>3371</v>
      </c>
      <c r="B1538" s="178" t="s">
        <v>147</v>
      </c>
      <c r="C1538" s="178" t="s">
        <v>6878</v>
      </c>
      <c r="D1538" s="178" t="s">
        <v>6920</v>
      </c>
      <c r="E1538" s="179">
        <v>41773</v>
      </c>
      <c r="F1538" s="180">
        <v>113960</v>
      </c>
      <c r="G1538" s="180">
        <v>0</v>
      </c>
      <c r="H1538" s="180">
        <v>15032.75</v>
      </c>
      <c r="I1538" s="180">
        <f t="shared" si="46"/>
        <v>128992.75</v>
      </c>
      <c r="J1538" s="177" t="str">
        <f t="shared" si="47"/>
        <v>Date &gt; 1920</v>
      </c>
    </row>
    <row r="1539" spans="1:10" x14ac:dyDescent="0.3">
      <c r="A1539" s="178" t="s">
        <v>3371</v>
      </c>
      <c r="B1539" s="178" t="s">
        <v>147</v>
      </c>
      <c r="C1539" s="178" t="s">
        <v>6878</v>
      </c>
      <c r="D1539" s="178" t="s">
        <v>6920</v>
      </c>
      <c r="E1539" s="179">
        <v>42101</v>
      </c>
      <c r="F1539" s="180">
        <v>108537</v>
      </c>
      <c r="G1539" s="180">
        <v>0</v>
      </c>
      <c r="H1539" s="180">
        <v>12060.75</v>
      </c>
      <c r="I1539" s="180">
        <f t="shared" si="46"/>
        <v>120597.75</v>
      </c>
      <c r="J1539" s="177" t="str">
        <f t="shared" si="47"/>
        <v>Date &gt; 1920</v>
      </c>
    </row>
    <row r="1540" spans="1:10" x14ac:dyDescent="0.3">
      <c r="A1540" s="178" t="s">
        <v>3371</v>
      </c>
      <c r="B1540" s="178" t="s">
        <v>147</v>
      </c>
      <c r="C1540" s="178" t="s">
        <v>6878</v>
      </c>
      <c r="D1540" s="178" t="s">
        <v>6921</v>
      </c>
      <c r="E1540" s="179">
        <v>41381</v>
      </c>
      <c r="F1540" s="180">
        <v>230360</v>
      </c>
      <c r="G1540" s="180">
        <v>0</v>
      </c>
      <c r="H1540" s="180">
        <v>25597.599999999999</v>
      </c>
      <c r="I1540" s="180">
        <f t="shared" si="46"/>
        <v>255957.6</v>
      </c>
      <c r="J1540" s="177" t="str">
        <f t="shared" si="47"/>
        <v>Date &gt; 1920</v>
      </c>
    </row>
    <row r="1541" spans="1:10" x14ac:dyDescent="0.3">
      <c r="A1541" s="178" t="s">
        <v>3371</v>
      </c>
      <c r="B1541" s="178" t="s">
        <v>147</v>
      </c>
      <c r="C1541" s="178" t="s">
        <v>6878</v>
      </c>
      <c r="D1541" s="178" t="s">
        <v>6921</v>
      </c>
      <c r="E1541" s="179">
        <v>41773</v>
      </c>
      <c r="F1541" s="180">
        <v>39587</v>
      </c>
      <c r="G1541" s="180">
        <v>0</v>
      </c>
      <c r="H1541" s="180">
        <v>10762.89</v>
      </c>
      <c r="I1541" s="180">
        <f t="shared" ref="I1541:I1604" si="48">SUM(F1541:H1541)</f>
        <v>50349.89</v>
      </c>
      <c r="J1541" s="177" t="str">
        <f t="shared" ref="J1541:J1604" si="49">IF(OR(YEAR(E1541)&gt; 1920, ISBLANK(E1541)), "Date &gt; 1920", "Sketchy date")</f>
        <v>Date &gt; 1920</v>
      </c>
    </row>
    <row r="1542" spans="1:10" x14ac:dyDescent="0.3">
      <c r="A1542" s="178" t="s">
        <v>3371</v>
      </c>
      <c r="B1542" s="178" t="s">
        <v>147</v>
      </c>
      <c r="C1542" s="178" t="s">
        <v>6878</v>
      </c>
      <c r="D1542" s="178" t="s">
        <v>6921</v>
      </c>
      <c r="E1542" s="179">
        <v>42101</v>
      </c>
      <c r="F1542" s="180">
        <v>29995</v>
      </c>
      <c r="G1542" s="180">
        <v>0</v>
      </c>
      <c r="H1542" s="180">
        <v>15349.27</v>
      </c>
      <c r="I1542" s="180">
        <f t="shared" si="48"/>
        <v>45344.270000000004</v>
      </c>
      <c r="J1542" s="177" t="str">
        <f t="shared" si="49"/>
        <v>Date &gt; 1920</v>
      </c>
    </row>
    <row r="1543" spans="1:10" x14ac:dyDescent="0.3">
      <c r="A1543" s="178" t="s">
        <v>3371</v>
      </c>
      <c r="B1543" s="178" t="s">
        <v>147</v>
      </c>
      <c r="C1543" s="178" t="s">
        <v>6878</v>
      </c>
      <c r="D1543" s="178" t="s">
        <v>6519</v>
      </c>
      <c r="E1543" s="179">
        <v>42373</v>
      </c>
      <c r="F1543" s="180">
        <v>0</v>
      </c>
      <c r="G1543" s="180">
        <v>104570.08</v>
      </c>
      <c r="H1543" s="180">
        <v>44815.74</v>
      </c>
      <c r="I1543" s="180">
        <f t="shared" si="48"/>
        <v>149385.82</v>
      </c>
      <c r="J1543" s="177" t="str">
        <f t="shared" si="49"/>
        <v>Date &gt; 1920</v>
      </c>
    </row>
    <row r="1544" spans="1:10" x14ac:dyDescent="0.3">
      <c r="A1544" s="178" t="s">
        <v>3371</v>
      </c>
      <c r="B1544" s="178" t="s">
        <v>147</v>
      </c>
      <c r="C1544" s="178" t="s">
        <v>6878</v>
      </c>
      <c r="D1544" s="178" t="s">
        <v>6519</v>
      </c>
      <c r="E1544" s="179">
        <v>43034</v>
      </c>
      <c r="F1544" s="180">
        <v>0</v>
      </c>
      <c r="G1544" s="180">
        <v>168</v>
      </c>
      <c r="H1544" s="180">
        <v>72</v>
      </c>
      <c r="I1544" s="180">
        <f t="shared" si="48"/>
        <v>240</v>
      </c>
      <c r="J1544" s="177" t="str">
        <f t="shared" si="49"/>
        <v>Date &gt; 1920</v>
      </c>
    </row>
    <row r="1545" spans="1:10" x14ac:dyDescent="0.3">
      <c r="A1545" s="178" t="s">
        <v>3371</v>
      </c>
      <c r="B1545" s="178" t="s">
        <v>147</v>
      </c>
      <c r="C1545" s="178" t="s">
        <v>6878</v>
      </c>
      <c r="D1545" s="178" t="s">
        <v>6922</v>
      </c>
      <c r="E1545" s="179">
        <v>42018</v>
      </c>
      <c r="F1545" s="180">
        <v>327712</v>
      </c>
      <c r="G1545" s="180">
        <v>26539</v>
      </c>
      <c r="H1545" s="180">
        <v>26540.12</v>
      </c>
      <c r="I1545" s="180">
        <f t="shared" si="48"/>
        <v>380791.12</v>
      </c>
      <c r="J1545" s="177" t="str">
        <f t="shared" si="49"/>
        <v>Date &gt; 1920</v>
      </c>
    </row>
    <row r="1546" spans="1:10" x14ac:dyDescent="0.3">
      <c r="A1546" s="178" t="s">
        <v>3371</v>
      </c>
      <c r="B1546" s="178" t="s">
        <v>147</v>
      </c>
      <c r="C1546" s="178" t="s">
        <v>6878</v>
      </c>
      <c r="D1546" s="178" t="s">
        <v>6922</v>
      </c>
      <c r="E1546" s="179">
        <v>42088</v>
      </c>
      <c r="F1546" s="180">
        <v>102228</v>
      </c>
      <c r="G1546" s="180">
        <v>0</v>
      </c>
      <c r="H1546" s="180">
        <v>0</v>
      </c>
      <c r="I1546" s="180">
        <f t="shared" si="48"/>
        <v>102228</v>
      </c>
      <c r="J1546" s="177" t="str">
        <f t="shared" si="49"/>
        <v>Date &gt; 1920</v>
      </c>
    </row>
    <row r="1547" spans="1:10" x14ac:dyDescent="0.3">
      <c r="A1547" s="178" t="s">
        <v>3371</v>
      </c>
      <c r="B1547" s="178" t="s">
        <v>147</v>
      </c>
      <c r="C1547" s="178" t="s">
        <v>6878</v>
      </c>
      <c r="D1547" s="178" t="s">
        <v>6922</v>
      </c>
      <c r="E1547" s="179">
        <v>42461</v>
      </c>
      <c r="F1547" s="180">
        <v>23886</v>
      </c>
      <c r="G1547" s="180">
        <v>0</v>
      </c>
      <c r="H1547" s="180">
        <v>-0.48</v>
      </c>
      <c r="I1547" s="180">
        <f t="shared" si="48"/>
        <v>23885.52</v>
      </c>
      <c r="J1547" s="177" t="str">
        <f t="shared" si="49"/>
        <v>Date &gt; 1920</v>
      </c>
    </row>
    <row r="1548" spans="1:10" x14ac:dyDescent="0.3">
      <c r="A1548" s="178" t="s">
        <v>3371</v>
      </c>
      <c r="B1548" s="178" t="s">
        <v>147</v>
      </c>
      <c r="C1548" s="178" t="s">
        <v>6878</v>
      </c>
      <c r="D1548" s="178" t="s">
        <v>6922</v>
      </c>
      <c r="E1548" s="179">
        <v>42818</v>
      </c>
      <c r="F1548" s="180">
        <v>13886</v>
      </c>
      <c r="G1548" s="180">
        <v>0</v>
      </c>
      <c r="H1548" s="180">
        <v>0</v>
      </c>
      <c r="I1548" s="180">
        <f t="shared" si="48"/>
        <v>13886</v>
      </c>
      <c r="J1548" s="177" t="str">
        <f t="shared" si="49"/>
        <v>Date &gt; 1920</v>
      </c>
    </row>
    <row r="1549" spans="1:10" x14ac:dyDescent="0.3">
      <c r="A1549" s="178" t="s">
        <v>3371</v>
      </c>
      <c r="B1549" s="178" t="s">
        <v>147</v>
      </c>
      <c r="C1549" s="178" t="s">
        <v>6878</v>
      </c>
      <c r="D1549" s="178" t="s">
        <v>6922</v>
      </c>
      <c r="E1549" s="179">
        <v>42846</v>
      </c>
      <c r="F1549" s="180">
        <v>10000</v>
      </c>
      <c r="G1549" s="180">
        <v>0</v>
      </c>
      <c r="H1549" s="180">
        <v>0</v>
      </c>
      <c r="I1549" s="180">
        <f t="shared" si="48"/>
        <v>10000</v>
      </c>
      <c r="J1549" s="177" t="str">
        <f t="shared" si="49"/>
        <v>Date &gt; 1920</v>
      </c>
    </row>
    <row r="1550" spans="1:10" x14ac:dyDescent="0.3">
      <c r="A1550" s="178" t="s">
        <v>3371</v>
      </c>
      <c r="B1550" s="178" t="s">
        <v>147</v>
      </c>
      <c r="C1550" s="178" t="s">
        <v>6878</v>
      </c>
      <c r="D1550" s="178" t="s">
        <v>6923</v>
      </c>
      <c r="E1550" s="179">
        <v>43893</v>
      </c>
      <c r="F1550" s="180">
        <v>300287</v>
      </c>
      <c r="G1550" s="180">
        <v>16443</v>
      </c>
      <c r="H1550" s="180">
        <v>59237.62</v>
      </c>
      <c r="I1550" s="180">
        <f t="shared" si="48"/>
        <v>375967.62</v>
      </c>
      <c r="J1550" s="177" t="str">
        <f t="shared" si="49"/>
        <v>Date &gt; 1920</v>
      </c>
    </row>
    <row r="1551" spans="1:10" x14ac:dyDescent="0.3">
      <c r="A1551" s="178" t="s">
        <v>3371</v>
      </c>
      <c r="B1551" s="178" t="s">
        <v>147</v>
      </c>
      <c r="C1551" s="178" t="s">
        <v>6878</v>
      </c>
      <c r="D1551" s="178" t="s">
        <v>6924</v>
      </c>
      <c r="E1551" s="179">
        <v>43908</v>
      </c>
      <c r="F1551" s="180">
        <v>267410</v>
      </c>
      <c r="G1551" s="180">
        <v>28936.67</v>
      </c>
      <c r="H1551" s="180">
        <v>62680.55</v>
      </c>
      <c r="I1551" s="180">
        <f t="shared" si="48"/>
        <v>359027.22</v>
      </c>
      <c r="J1551" s="177" t="str">
        <f t="shared" si="49"/>
        <v>Date &gt; 1920</v>
      </c>
    </row>
    <row r="1552" spans="1:10" x14ac:dyDescent="0.3">
      <c r="A1552" s="178" t="s">
        <v>3371</v>
      </c>
      <c r="B1552" s="178" t="s">
        <v>147</v>
      </c>
      <c r="C1552" s="178" t="s">
        <v>6878</v>
      </c>
      <c r="D1552" s="178" t="s">
        <v>6925</v>
      </c>
      <c r="E1552" s="209">
        <v>0</v>
      </c>
      <c r="F1552" s="180">
        <v>2564331</v>
      </c>
      <c r="G1552" s="180">
        <v>0</v>
      </c>
      <c r="H1552" s="180">
        <v>45148.959999999999</v>
      </c>
      <c r="I1552" s="180">
        <f t="shared" si="48"/>
        <v>2609479.96</v>
      </c>
      <c r="J1552" s="177" t="str">
        <f t="shared" si="49"/>
        <v>Sketchy date</v>
      </c>
    </row>
    <row r="1553" spans="1:10" x14ac:dyDescent="0.3">
      <c r="A1553" s="178" t="s">
        <v>3371</v>
      </c>
      <c r="B1553" s="178" t="s">
        <v>147</v>
      </c>
      <c r="C1553" s="178" t="s">
        <v>6878</v>
      </c>
      <c r="D1553" s="178" t="s">
        <v>6345</v>
      </c>
      <c r="E1553" s="179">
        <v>21068</v>
      </c>
      <c r="F1553" s="180">
        <v>22662.01</v>
      </c>
      <c r="G1553" s="180">
        <v>0</v>
      </c>
      <c r="H1553" s="180">
        <v>22676.66</v>
      </c>
      <c r="I1553" s="180">
        <f t="shared" si="48"/>
        <v>45338.67</v>
      </c>
      <c r="J1553" s="177" t="str">
        <f t="shared" si="49"/>
        <v>Date &gt; 1920</v>
      </c>
    </row>
    <row r="1554" spans="1:10" x14ac:dyDescent="0.3">
      <c r="A1554" s="178" t="s">
        <v>3371</v>
      </c>
      <c r="B1554" s="178" t="s">
        <v>147</v>
      </c>
      <c r="C1554" s="178" t="s">
        <v>6878</v>
      </c>
      <c r="D1554" s="178" t="s">
        <v>6345</v>
      </c>
      <c r="E1554" s="179">
        <v>24278</v>
      </c>
      <c r="F1554" s="180">
        <v>112832.5</v>
      </c>
      <c r="G1554" s="180">
        <v>0</v>
      </c>
      <c r="H1554" s="180">
        <v>0</v>
      </c>
      <c r="I1554" s="180">
        <f t="shared" si="48"/>
        <v>112832.5</v>
      </c>
      <c r="J1554" s="177" t="str">
        <f t="shared" si="49"/>
        <v>Date &gt; 1920</v>
      </c>
    </row>
    <row r="1555" spans="1:10" x14ac:dyDescent="0.3">
      <c r="A1555" s="178" t="s">
        <v>3371</v>
      </c>
      <c r="B1555" s="178" t="s">
        <v>147</v>
      </c>
      <c r="C1555" s="178" t="s">
        <v>6878</v>
      </c>
      <c r="D1555" s="178" t="s">
        <v>6345</v>
      </c>
      <c r="E1555" s="179">
        <v>24446</v>
      </c>
      <c r="F1555" s="180">
        <v>58823.22</v>
      </c>
      <c r="G1555" s="180">
        <v>0</v>
      </c>
      <c r="H1555" s="180">
        <v>0</v>
      </c>
      <c r="I1555" s="180">
        <f t="shared" si="48"/>
        <v>58823.22</v>
      </c>
      <c r="J1555" s="177" t="str">
        <f t="shared" si="49"/>
        <v>Date &gt; 1920</v>
      </c>
    </row>
    <row r="1556" spans="1:10" x14ac:dyDescent="0.3">
      <c r="A1556" s="178" t="s">
        <v>3371</v>
      </c>
      <c r="B1556" s="178" t="s">
        <v>213</v>
      </c>
      <c r="C1556" s="178" t="s">
        <v>6926</v>
      </c>
      <c r="D1556" s="178" t="s">
        <v>6541</v>
      </c>
      <c r="E1556" s="179">
        <v>19532</v>
      </c>
      <c r="F1556" s="180">
        <v>21583.25</v>
      </c>
      <c r="G1556" s="180">
        <v>16335</v>
      </c>
      <c r="H1556" s="180">
        <v>5248.26</v>
      </c>
      <c r="I1556" s="180">
        <f t="shared" si="48"/>
        <v>43166.51</v>
      </c>
      <c r="J1556" s="177" t="str">
        <f t="shared" si="49"/>
        <v>Date &gt; 1920</v>
      </c>
    </row>
    <row r="1557" spans="1:10" x14ac:dyDescent="0.3">
      <c r="A1557" s="178" t="s">
        <v>3371</v>
      </c>
      <c r="B1557" s="178" t="s">
        <v>213</v>
      </c>
      <c r="C1557" s="178" t="s">
        <v>6926</v>
      </c>
      <c r="D1557" s="178" t="s">
        <v>6927</v>
      </c>
      <c r="E1557" s="179">
        <v>19547</v>
      </c>
      <c r="F1557" s="180">
        <v>0</v>
      </c>
      <c r="G1557" s="180">
        <v>5000</v>
      </c>
      <c r="H1557" s="180">
        <v>2345.4499999999998</v>
      </c>
      <c r="I1557" s="180">
        <f t="shared" si="48"/>
        <v>7345.45</v>
      </c>
      <c r="J1557" s="177" t="str">
        <f t="shared" si="49"/>
        <v>Date &gt; 1920</v>
      </c>
    </row>
    <row r="1558" spans="1:10" x14ac:dyDescent="0.3">
      <c r="A1558" s="178" t="s">
        <v>3371</v>
      </c>
      <c r="B1558" s="178" t="s">
        <v>213</v>
      </c>
      <c r="C1558" s="178" t="s">
        <v>6926</v>
      </c>
      <c r="D1558" s="178" t="s">
        <v>6464</v>
      </c>
      <c r="E1558" s="179">
        <v>19385</v>
      </c>
      <c r="F1558" s="180">
        <v>30000</v>
      </c>
      <c r="G1558" s="180">
        <v>30000</v>
      </c>
      <c r="H1558" s="180">
        <v>57235.65</v>
      </c>
      <c r="I1558" s="180">
        <f t="shared" si="48"/>
        <v>117235.65</v>
      </c>
      <c r="J1558" s="177" t="str">
        <f t="shared" si="49"/>
        <v>Date &gt; 1920</v>
      </c>
    </row>
    <row r="1559" spans="1:10" x14ac:dyDescent="0.3">
      <c r="A1559" s="178" t="s">
        <v>3371</v>
      </c>
      <c r="B1559" s="178" t="s">
        <v>213</v>
      </c>
      <c r="C1559" s="178" t="s">
        <v>6926</v>
      </c>
      <c r="D1559" s="178" t="s">
        <v>6928</v>
      </c>
      <c r="E1559" s="179">
        <v>19532</v>
      </c>
      <c r="F1559" s="180">
        <v>15940.24</v>
      </c>
      <c r="G1559" s="180">
        <v>15641.48</v>
      </c>
      <c r="H1559" s="180">
        <v>298.76</v>
      </c>
      <c r="I1559" s="180">
        <f t="shared" si="48"/>
        <v>31880.48</v>
      </c>
      <c r="J1559" s="177" t="str">
        <f t="shared" si="49"/>
        <v>Date &gt; 1920</v>
      </c>
    </row>
    <row r="1560" spans="1:10" x14ac:dyDescent="0.3">
      <c r="A1560" s="178" t="s">
        <v>3371</v>
      </c>
      <c r="B1560" s="178" t="s">
        <v>213</v>
      </c>
      <c r="C1560" s="178" t="s">
        <v>6926</v>
      </c>
      <c r="D1560" s="178" t="s">
        <v>6929</v>
      </c>
      <c r="E1560" s="179">
        <v>22847</v>
      </c>
      <c r="F1560" s="180">
        <v>41176.410000000003</v>
      </c>
      <c r="G1560" s="180">
        <v>27450.95</v>
      </c>
      <c r="H1560" s="180">
        <v>13725.47</v>
      </c>
      <c r="I1560" s="180">
        <f t="shared" si="48"/>
        <v>82352.83</v>
      </c>
      <c r="J1560" s="177" t="str">
        <f t="shared" si="49"/>
        <v>Date &gt; 1920</v>
      </c>
    </row>
    <row r="1561" spans="1:10" x14ac:dyDescent="0.3">
      <c r="A1561" s="178" t="s">
        <v>3371</v>
      </c>
      <c r="B1561" s="178" t="s">
        <v>213</v>
      </c>
      <c r="C1561" s="178" t="s">
        <v>6926</v>
      </c>
      <c r="D1561" s="178" t="s">
        <v>6930</v>
      </c>
      <c r="E1561" s="179">
        <v>24159</v>
      </c>
      <c r="F1561" s="180">
        <v>55114.42</v>
      </c>
      <c r="G1561" s="180">
        <v>39080.07</v>
      </c>
      <c r="H1561" s="180">
        <v>23045.71</v>
      </c>
      <c r="I1561" s="180">
        <f t="shared" si="48"/>
        <v>117240.19999999998</v>
      </c>
      <c r="J1561" s="177" t="str">
        <f t="shared" si="49"/>
        <v>Date &gt; 1920</v>
      </c>
    </row>
    <row r="1562" spans="1:10" x14ac:dyDescent="0.3">
      <c r="A1562" s="178" t="s">
        <v>3371</v>
      </c>
      <c r="B1562" s="178" t="s">
        <v>213</v>
      </c>
      <c r="C1562" s="178" t="s">
        <v>6926</v>
      </c>
      <c r="D1562" s="178" t="s">
        <v>6931</v>
      </c>
      <c r="E1562" s="179">
        <v>23740</v>
      </c>
      <c r="F1562" s="180">
        <v>0</v>
      </c>
      <c r="G1562" s="180">
        <v>9350</v>
      </c>
      <c r="H1562" s="180">
        <v>11726.96</v>
      </c>
      <c r="I1562" s="180">
        <f t="shared" si="48"/>
        <v>21076.959999999999</v>
      </c>
      <c r="J1562" s="177" t="str">
        <f t="shared" si="49"/>
        <v>Date &gt; 1920</v>
      </c>
    </row>
    <row r="1563" spans="1:10" x14ac:dyDescent="0.3">
      <c r="A1563" s="178" t="s">
        <v>3371</v>
      </c>
      <c r="B1563" s="178" t="s">
        <v>213</v>
      </c>
      <c r="C1563" s="178" t="s">
        <v>6926</v>
      </c>
      <c r="D1563" s="178" t="s">
        <v>6932</v>
      </c>
      <c r="E1563" s="179">
        <v>25330</v>
      </c>
      <c r="F1563" s="180">
        <v>28681.33</v>
      </c>
      <c r="G1563" s="180">
        <v>35000</v>
      </c>
      <c r="H1563" s="180">
        <v>45713.73</v>
      </c>
      <c r="I1563" s="180">
        <f t="shared" si="48"/>
        <v>109395.06</v>
      </c>
      <c r="J1563" s="177" t="str">
        <f t="shared" si="49"/>
        <v>Date &gt; 1920</v>
      </c>
    </row>
    <row r="1564" spans="1:10" x14ac:dyDescent="0.3">
      <c r="A1564" s="178" t="s">
        <v>3371</v>
      </c>
      <c r="B1564" s="178" t="s">
        <v>213</v>
      </c>
      <c r="C1564" s="178" t="s">
        <v>6926</v>
      </c>
      <c r="D1564" s="178" t="s">
        <v>6933</v>
      </c>
      <c r="E1564" s="179">
        <v>25330</v>
      </c>
      <c r="F1564" s="180">
        <v>47940.34</v>
      </c>
      <c r="G1564" s="180">
        <v>31000</v>
      </c>
      <c r="H1564" s="180">
        <v>18316.27</v>
      </c>
      <c r="I1564" s="180">
        <f t="shared" si="48"/>
        <v>97256.61</v>
      </c>
      <c r="J1564" s="177" t="str">
        <f t="shared" si="49"/>
        <v>Date &gt; 1920</v>
      </c>
    </row>
    <row r="1565" spans="1:10" x14ac:dyDescent="0.3">
      <c r="A1565" s="178" t="s">
        <v>3371</v>
      </c>
      <c r="B1565" s="178" t="s">
        <v>213</v>
      </c>
      <c r="C1565" s="178" t="s">
        <v>6926</v>
      </c>
      <c r="D1565" s="178" t="s">
        <v>6934</v>
      </c>
      <c r="E1565" s="179">
        <v>25400</v>
      </c>
      <c r="F1565" s="180">
        <v>13884.21</v>
      </c>
      <c r="G1565" s="180">
        <v>16000</v>
      </c>
      <c r="H1565" s="180">
        <v>19714.32</v>
      </c>
      <c r="I1565" s="180">
        <f t="shared" si="48"/>
        <v>49598.53</v>
      </c>
      <c r="J1565" s="177" t="str">
        <f t="shared" si="49"/>
        <v>Date &gt; 1920</v>
      </c>
    </row>
    <row r="1566" spans="1:10" x14ac:dyDescent="0.3">
      <c r="A1566" s="178" t="s">
        <v>3371</v>
      </c>
      <c r="B1566" s="178" t="s">
        <v>213</v>
      </c>
      <c r="C1566" s="178" t="s">
        <v>6926</v>
      </c>
      <c r="D1566" s="178" t="s">
        <v>6935</v>
      </c>
      <c r="E1566" s="179">
        <v>25189</v>
      </c>
      <c r="F1566" s="180">
        <v>0</v>
      </c>
      <c r="G1566" s="180">
        <v>8486.5</v>
      </c>
      <c r="H1566" s="180">
        <v>8486.5</v>
      </c>
      <c r="I1566" s="180">
        <f t="shared" si="48"/>
        <v>16973</v>
      </c>
      <c r="J1566" s="177" t="str">
        <f t="shared" si="49"/>
        <v>Date &gt; 1920</v>
      </c>
    </row>
    <row r="1567" spans="1:10" x14ac:dyDescent="0.3">
      <c r="A1567" s="178" t="s">
        <v>3371</v>
      </c>
      <c r="B1567" s="178" t="s">
        <v>213</v>
      </c>
      <c r="C1567" s="178" t="s">
        <v>6926</v>
      </c>
      <c r="D1567" s="178" t="s">
        <v>6936</v>
      </c>
      <c r="E1567" s="179">
        <v>25967</v>
      </c>
      <c r="F1567" s="180">
        <v>67048.22</v>
      </c>
      <c r="G1567" s="180">
        <v>48000</v>
      </c>
      <c r="H1567" s="180">
        <v>66834.559999999998</v>
      </c>
      <c r="I1567" s="180">
        <f t="shared" si="48"/>
        <v>181882.78</v>
      </c>
      <c r="J1567" s="177" t="str">
        <f t="shared" si="49"/>
        <v>Date &gt; 1920</v>
      </c>
    </row>
    <row r="1568" spans="1:10" x14ac:dyDescent="0.3">
      <c r="A1568" s="178" t="s">
        <v>3371</v>
      </c>
      <c r="B1568" s="178" t="s">
        <v>213</v>
      </c>
      <c r="C1568" s="178" t="s">
        <v>6926</v>
      </c>
      <c r="D1568" s="178" t="s">
        <v>6937</v>
      </c>
      <c r="E1568" s="179">
        <v>26046</v>
      </c>
      <c r="F1568" s="180">
        <v>0</v>
      </c>
      <c r="G1568" s="180">
        <v>789.12</v>
      </c>
      <c r="H1568" s="180">
        <v>789.13</v>
      </c>
      <c r="I1568" s="180">
        <f t="shared" si="48"/>
        <v>1578.25</v>
      </c>
      <c r="J1568" s="177" t="str">
        <f t="shared" si="49"/>
        <v>Date &gt; 1920</v>
      </c>
    </row>
    <row r="1569" spans="1:10" x14ac:dyDescent="0.3">
      <c r="A1569" s="178" t="s">
        <v>3371</v>
      </c>
      <c r="B1569" s="178" t="s">
        <v>213</v>
      </c>
      <c r="C1569" s="178" t="s">
        <v>6926</v>
      </c>
      <c r="D1569" s="178" t="s">
        <v>6462</v>
      </c>
      <c r="E1569" s="179">
        <v>26319</v>
      </c>
      <c r="F1569" s="180">
        <v>0</v>
      </c>
      <c r="G1569" s="180">
        <v>23595.27</v>
      </c>
      <c r="H1569" s="180">
        <v>23595.27</v>
      </c>
      <c r="I1569" s="180">
        <f t="shared" si="48"/>
        <v>47190.54</v>
      </c>
      <c r="J1569" s="177" t="str">
        <f t="shared" si="49"/>
        <v>Date &gt; 1920</v>
      </c>
    </row>
    <row r="1570" spans="1:10" x14ac:dyDescent="0.3">
      <c r="A1570" s="178" t="s">
        <v>3371</v>
      </c>
      <c r="B1570" s="178" t="s">
        <v>213</v>
      </c>
      <c r="C1570" s="178" t="s">
        <v>6926</v>
      </c>
      <c r="D1570" s="178" t="s">
        <v>6938</v>
      </c>
      <c r="E1570" s="179">
        <v>26735</v>
      </c>
      <c r="F1570" s="180">
        <v>1800</v>
      </c>
      <c r="G1570" s="180">
        <v>1800</v>
      </c>
      <c r="H1570" s="180">
        <v>1800</v>
      </c>
      <c r="I1570" s="180">
        <f t="shared" si="48"/>
        <v>5400</v>
      </c>
      <c r="J1570" s="177" t="str">
        <f t="shared" si="49"/>
        <v>Date &gt; 1920</v>
      </c>
    </row>
    <row r="1571" spans="1:10" x14ac:dyDescent="0.3">
      <c r="A1571" s="178" t="s">
        <v>3371</v>
      </c>
      <c r="B1571" s="178" t="s">
        <v>213</v>
      </c>
      <c r="C1571" s="178" t="s">
        <v>6926</v>
      </c>
      <c r="D1571" s="178" t="s">
        <v>6939</v>
      </c>
      <c r="E1571" s="179">
        <v>26669</v>
      </c>
      <c r="F1571" s="180">
        <v>104662.7</v>
      </c>
      <c r="G1571" s="180">
        <v>69775.14</v>
      </c>
      <c r="H1571" s="180">
        <v>34887.58</v>
      </c>
      <c r="I1571" s="180">
        <f t="shared" si="48"/>
        <v>209325.41999999998</v>
      </c>
      <c r="J1571" s="177" t="str">
        <f t="shared" si="49"/>
        <v>Date &gt; 1920</v>
      </c>
    </row>
    <row r="1572" spans="1:10" x14ac:dyDescent="0.3">
      <c r="A1572" s="178" t="s">
        <v>3371</v>
      </c>
      <c r="B1572" s="178" t="s">
        <v>213</v>
      </c>
      <c r="C1572" s="178" t="s">
        <v>6926</v>
      </c>
      <c r="D1572" s="178" t="s">
        <v>6940</v>
      </c>
      <c r="E1572" s="179">
        <v>26669</v>
      </c>
      <c r="F1572" s="180">
        <v>29659.040000000001</v>
      </c>
      <c r="G1572" s="180">
        <v>19636.95</v>
      </c>
      <c r="H1572" s="180">
        <v>10017.09</v>
      </c>
      <c r="I1572" s="180">
        <f t="shared" si="48"/>
        <v>59313.08</v>
      </c>
      <c r="J1572" s="177" t="str">
        <f t="shared" si="49"/>
        <v>Date &gt; 1920</v>
      </c>
    </row>
    <row r="1573" spans="1:10" x14ac:dyDescent="0.3">
      <c r="A1573" s="178" t="s">
        <v>3371</v>
      </c>
      <c r="B1573" s="178" t="s">
        <v>213</v>
      </c>
      <c r="C1573" s="178" t="s">
        <v>6926</v>
      </c>
      <c r="D1573" s="178" t="s">
        <v>6941</v>
      </c>
      <c r="E1573" s="179">
        <v>27326</v>
      </c>
      <c r="F1573" s="180">
        <v>134235.1</v>
      </c>
      <c r="G1573" s="180">
        <v>22372.52</v>
      </c>
      <c r="H1573" s="180">
        <v>22372.52</v>
      </c>
      <c r="I1573" s="180">
        <f t="shared" si="48"/>
        <v>178980.13999999998</v>
      </c>
      <c r="J1573" s="177" t="str">
        <f t="shared" si="49"/>
        <v>Date &gt; 1920</v>
      </c>
    </row>
    <row r="1574" spans="1:10" x14ac:dyDescent="0.3">
      <c r="A1574" s="178" t="s">
        <v>3371</v>
      </c>
      <c r="B1574" s="178" t="s">
        <v>213</v>
      </c>
      <c r="C1574" s="178" t="s">
        <v>6926</v>
      </c>
      <c r="D1574" s="178" t="s">
        <v>6462</v>
      </c>
      <c r="E1574" s="179">
        <v>28268</v>
      </c>
      <c r="F1574" s="180">
        <v>0</v>
      </c>
      <c r="G1574" s="180">
        <v>20070.259999999998</v>
      </c>
      <c r="H1574" s="180">
        <v>20070.259999999998</v>
      </c>
      <c r="I1574" s="180">
        <f t="shared" si="48"/>
        <v>40140.519999999997</v>
      </c>
      <c r="J1574" s="177" t="str">
        <f t="shared" si="49"/>
        <v>Date &gt; 1920</v>
      </c>
    </row>
    <row r="1575" spans="1:10" x14ac:dyDescent="0.3">
      <c r="A1575" s="178" t="s">
        <v>3371</v>
      </c>
      <c r="B1575" s="178" t="s">
        <v>213</v>
      </c>
      <c r="C1575" s="178" t="s">
        <v>6926</v>
      </c>
      <c r="D1575" s="178" t="s">
        <v>6942</v>
      </c>
      <c r="E1575" s="179">
        <v>28502</v>
      </c>
      <c r="F1575" s="180">
        <v>0</v>
      </c>
      <c r="G1575" s="180">
        <v>30431.94</v>
      </c>
      <c r="H1575" s="180">
        <v>30431.94</v>
      </c>
      <c r="I1575" s="180">
        <f t="shared" si="48"/>
        <v>60863.88</v>
      </c>
      <c r="J1575" s="177" t="str">
        <f t="shared" si="49"/>
        <v>Date &gt; 1920</v>
      </c>
    </row>
    <row r="1576" spans="1:10" x14ac:dyDescent="0.3">
      <c r="A1576" s="178" t="s">
        <v>3371</v>
      </c>
      <c r="B1576" s="178" t="s">
        <v>213</v>
      </c>
      <c r="C1576" s="178" t="s">
        <v>6926</v>
      </c>
      <c r="D1576" s="178" t="s">
        <v>6462</v>
      </c>
      <c r="E1576" s="179">
        <v>28972</v>
      </c>
      <c r="F1576" s="180">
        <v>0</v>
      </c>
      <c r="G1576" s="180">
        <v>17952.66</v>
      </c>
      <c r="H1576" s="180">
        <v>8976.34</v>
      </c>
      <c r="I1576" s="180">
        <f t="shared" si="48"/>
        <v>26929</v>
      </c>
      <c r="J1576" s="177" t="str">
        <f t="shared" si="49"/>
        <v>Date &gt; 1920</v>
      </c>
    </row>
    <row r="1577" spans="1:10" x14ac:dyDescent="0.3">
      <c r="A1577" s="178" t="s">
        <v>3371</v>
      </c>
      <c r="B1577" s="178" t="s">
        <v>213</v>
      </c>
      <c r="C1577" s="178" t="s">
        <v>6926</v>
      </c>
      <c r="D1577" s="178" t="s">
        <v>6943</v>
      </c>
      <c r="E1577" s="179">
        <v>28821</v>
      </c>
      <c r="F1577" s="180">
        <v>0</v>
      </c>
      <c r="G1577" s="180">
        <v>57052.22</v>
      </c>
      <c r="H1577" s="180">
        <v>28526.11</v>
      </c>
      <c r="I1577" s="180">
        <f t="shared" si="48"/>
        <v>85578.33</v>
      </c>
      <c r="J1577" s="177" t="str">
        <f t="shared" si="49"/>
        <v>Date &gt; 1920</v>
      </c>
    </row>
    <row r="1578" spans="1:10" x14ac:dyDescent="0.3">
      <c r="A1578" s="178" t="s">
        <v>3371</v>
      </c>
      <c r="B1578" s="178" t="s">
        <v>213</v>
      </c>
      <c r="C1578" s="178" t="s">
        <v>6926</v>
      </c>
      <c r="D1578" s="178" t="s">
        <v>6462</v>
      </c>
      <c r="E1578" s="179">
        <v>29461</v>
      </c>
      <c r="F1578" s="180">
        <v>0</v>
      </c>
      <c r="G1578" s="180">
        <v>51502.67</v>
      </c>
      <c r="H1578" s="180">
        <v>25751.33</v>
      </c>
      <c r="I1578" s="180">
        <f t="shared" si="48"/>
        <v>77254</v>
      </c>
      <c r="J1578" s="177" t="str">
        <f t="shared" si="49"/>
        <v>Date &gt; 1920</v>
      </c>
    </row>
    <row r="1579" spans="1:10" x14ac:dyDescent="0.3">
      <c r="A1579" s="178" t="s">
        <v>3371</v>
      </c>
      <c r="B1579" s="178" t="s">
        <v>213</v>
      </c>
      <c r="C1579" s="178" t="s">
        <v>6926</v>
      </c>
      <c r="D1579" s="178" t="s">
        <v>6462</v>
      </c>
      <c r="E1579" s="179">
        <v>29579</v>
      </c>
      <c r="F1579" s="180">
        <v>0</v>
      </c>
      <c r="G1579" s="180">
        <v>26402.87</v>
      </c>
      <c r="H1579" s="180">
        <v>13201.43</v>
      </c>
      <c r="I1579" s="180">
        <f t="shared" si="48"/>
        <v>39604.300000000003</v>
      </c>
      <c r="J1579" s="177" t="str">
        <f t="shared" si="49"/>
        <v>Date &gt; 1920</v>
      </c>
    </row>
    <row r="1580" spans="1:10" x14ac:dyDescent="0.3">
      <c r="A1580" s="178" t="s">
        <v>3371</v>
      </c>
      <c r="B1580" s="178" t="s">
        <v>213</v>
      </c>
      <c r="C1580" s="178" t="s">
        <v>6926</v>
      </c>
      <c r="D1580" s="178" t="s">
        <v>6944</v>
      </c>
      <c r="E1580" s="179">
        <v>30469</v>
      </c>
      <c r="F1580" s="180">
        <v>0</v>
      </c>
      <c r="G1580" s="180">
        <v>9319.25</v>
      </c>
      <c r="H1580" s="180">
        <v>9319.25</v>
      </c>
      <c r="I1580" s="180">
        <f t="shared" si="48"/>
        <v>18638.5</v>
      </c>
      <c r="J1580" s="177" t="str">
        <f t="shared" si="49"/>
        <v>Date &gt; 1920</v>
      </c>
    </row>
    <row r="1581" spans="1:10" x14ac:dyDescent="0.3">
      <c r="A1581" s="178" t="s">
        <v>3371</v>
      </c>
      <c r="B1581" s="178" t="s">
        <v>213</v>
      </c>
      <c r="C1581" s="178" t="s">
        <v>6926</v>
      </c>
      <c r="D1581" s="178" t="s">
        <v>6945</v>
      </c>
      <c r="E1581" s="179">
        <v>31777</v>
      </c>
      <c r="F1581" s="180">
        <v>2875944.26</v>
      </c>
      <c r="G1581" s="180">
        <v>0</v>
      </c>
      <c r="H1581" s="180">
        <v>319549.34999999998</v>
      </c>
      <c r="I1581" s="180">
        <f t="shared" si="48"/>
        <v>3195493.61</v>
      </c>
      <c r="J1581" s="177" t="str">
        <f t="shared" si="49"/>
        <v>Date &gt; 1920</v>
      </c>
    </row>
    <row r="1582" spans="1:10" x14ac:dyDescent="0.3">
      <c r="A1582" s="178" t="s">
        <v>3371</v>
      </c>
      <c r="B1582" s="178" t="s">
        <v>213</v>
      </c>
      <c r="C1582" s="178" t="s">
        <v>6926</v>
      </c>
      <c r="D1582" s="178" t="s">
        <v>6946</v>
      </c>
      <c r="E1582" s="179">
        <v>30988</v>
      </c>
      <c r="F1582" s="180">
        <v>0</v>
      </c>
      <c r="G1582" s="180">
        <v>13936.5</v>
      </c>
      <c r="H1582" s="180">
        <v>13936.5</v>
      </c>
      <c r="I1582" s="180">
        <f t="shared" si="48"/>
        <v>27873</v>
      </c>
      <c r="J1582" s="177" t="str">
        <f t="shared" si="49"/>
        <v>Date &gt; 1920</v>
      </c>
    </row>
    <row r="1583" spans="1:10" x14ac:dyDescent="0.3">
      <c r="A1583" s="178" t="s">
        <v>3371</v>
      </c>
      <c r="B1583" s="178" t="s">
        <v>213</v>
      </c>
      <c r="C1583" s="178" t="s">
        <v>6926</v>
      </c>
      <c r="D1583" s="178" t="s">
        <v>6947</v>
      </c>
      <c r="E1583" s="179">
        <v>31772</v>
      </c>
      <c r="F1583" s="180">
        <v>2921197.59</v>
      </c>
      <c r="G1583" s="180">
        <v>1028788</v>
      </c>
      <c r="H1583" s="180">
        <v>1362597</v>
      </c>
      <c r="I1583" s="180">
        <f t="shared" si="48"/>
        <v>5312582.59</v>
      </c>
      <c r="J1583" s="177" t="str">
        <f t="shared" si="49"/>
        <v>Date &gt; 1920</v>
      </c>
    </row>
    <row r="1584" spans="1:10" x14ac:dyDescent="0.3">
      <c r="A1584" s="178" t="s">
        <v>3371</v>
      </c>
      <c r="B1584" s="178" t="s">
        <v>213</v>
      </c>
      <c r="C1584" s="178" t="s">
        <v>6926</v>
      </c>
      <c r="D1584" s="178" t="s">
        <v>6948</v>
      </c>
      <c r="E1584" s="179">
        <v>32002</v>
      </c>
      <c r="F1584" s="180">
        <v>1605181.98</v>
      </c>
      <c r="G1584" s="180">
        <v>0</v>
      </c>
      <c r="H1584" s="180">
        <v>178353.53</v>
      </c>
      <c r="I1584" s="180">
        <f t="shared" si="48"/>
        <v>1783535.51</v>
      </c>
      <c r="J1584" s="177" t="str">
        <f t="shared" si="49"/>
        <v>Date &gt; 1920</v>
      </c>
    </row>
    <row r="1585" spans="1:10" x14ac:dyDescent="0.3">
      <c r="A1585" s="178" t="s">
        <v>3371</v>
      </c>
      <c r="B1585" s="178" t="s">
        <v>213</v>
      </c>
      <c r="C1585" s="178" t="s">
        <v>6926</v>
      </c>
      <c r="D1585" s="178" t="s">
        <v>6948</v>
      </c>
      <c r="E1585" s="179">
        <v>32024</v>
      </c>
      <c r="F1585" s="180">
        <v>1091913.01</v>
      </c>
      <c r="G1585" s="180">
        <v>156.68</v>
      </c>
      <c r="H1585" s="180">
        <v>121480.34</v>
      </c>
      <c r="I1585" s="180">
        <f t="shared" si="48"/>
        <v>1213550.03</v>
      </c>
      <c r="J1585" s="177" t="str">
        <f t="shared" si="49"/>
        <v>Date &gt; 1920</v>
      </c>
    </row>
    <row r="1586" spans="1:10" x14ac:dyDescent="0.3">
      <c r="A1586" s="178" t="s">
        <v>3371</v>
      </c>
      <c r="B1586" s="178" t="s">
        <v>213</v>
      </c>
      <c r="C1586" s="178" t="s">
        <v>6926</v>
      </c>
      <c r="D1586" s="178" t="s">
        <v>6948</v>
      </c>
      <c r="E1586" s="179">
        <v>33878</v>
      </c>
      <c r="F1586" s="180">
        <v>-29357.200000000001</v>
      </c>
      <c r="G1586" s="180">
        <v>34.950000000000003</v>
      </c>
      <c r="H1586" s="180">
        <v>15974.04</v>
      </c>
      <c r="I1586" s="180">
        <f t="shared" si="48"/>
        <v>-13348.21</v>
      </c>
      <c r="J1586" s="177" t="str">
        <f t="shared" si="49"/>
        <v>Date &gt; 1920</v>
      </c>
    </row>
    <row r="1587" spans="1:10" x14ac:dyDescent="0.3">
      <c r="A1587" s="178" t="s">
        <v>3371</v>
      </c>
      <c r="B1587" s="178" t="s">
        <v>213</v>
      </c>
      <c r="C1587" s="178" t="s">
        <v>6926</v>
      </c>
      <c r="D1587" s="178" t="s">
        <v>6949</v>
      </c>
      <c r="E1587" s="179">
        <v>32022</v>
      </c>
      <c r="F1587" s="180">
        <v>741061.92</v>
      </c>
      <c r="G1587" s="180">
        <v>0</v>
      </c>
      <c r="H1587" s="180">
        <v>145931.12</v>
      </c>
      <c r="I1587" s="180">
        <f t="shared" si="48"/>
        <v>886993.04</v>
      </c>
      <c r="J1587" s="177" t="str">
        <f t="shared" si="49"/>
        <v>Date &gt; 1920</v>
      </c>
    </row>
    <row r="1588" spans="1:10" x14ac:dyDescent="0.3">
      <c r="A1588" s="178" t="s">
        <v>3371</v>
      </c>
      <c r="B1588" s="178" t="s">
        <v>213</v>
      </c>
      <c r="C1588" s="178" t="s">
        <v>6926</v>
      </c>
      <c r="D1588" s="178" t="s">
        <v>6949</v>
      </c>
      <c r="E1588" s="179">
        <v>32233</v>
      </c>
      <c r="F1588" s="180">
        <v>908897.23</v>
      </c>
      <c r="G1588" s="180">
        <v>0</v>
      </c>
      <c r="H1588" s="180">
        <v>730379.36</v>
      </c>
      <c r="I1588" s="180">
        <f t="shared" si="48"/>
        <v>1639276.5899999999</v>
      </c>
      <c r="J1588" s="177" t="str">
        <f t="shared" si="49"/>
        <v>Date &gt; 1920</v>
      </c>
    </row>
    <row r="1589" spans="1:10" x14ac:dyDescent="0.3">
      <c r="A1589" s="178" t="s">
        <v>3371</v>
      </c>
      <c r="B1589" s="178" t="s">
        <v>213</v>
      </c>
      <c r="C1589" s="178" t="s">
        <v>6926</v>
      </c>
      <c r="D1589" s="178" t="s">
        <v>6949</v>
      </c>
      <c r="E1589" s="179">
        <v>33046</v>
      </c>
      <c r="F1589" s="180">
        <v>437141.74</v>
      </c>
      <c r="G1589" s="180">
        <v>0</v>
      </c>
      <c r="H1589" s="180">
        <v>90454.21</v>
      </c>
      <c r="I1589" s="180">
        <f t="shared" si="48"/>
        <v>527595.94999999995</v>
      </c>
      <c r="J1589" s="177" t="str">
        <f t="shared" si="49"/>
        <v>Date &gt; 1920</v>
      </c>
    </row>
    <row r="1590" spans="1:10" x14ac:dyDescent="0.3">
      <c r="A1590" s="178" t="s">
        <v>3371</v>
      </c>
      <c r="B1590" s="178" t="s">
        <v>213</v>
      </c>
      <c r="C1590" s="178" t="s">
        <v>6926</v>
      </c>
      <c r="D1590" s="178" t="s">
        <v>6949</v>
      </c>
      <c r="E1590" s="179">
        <v>33878</v>
      </c>
      <c r="F1590" s="180">
        <v>162046.47</v>
      </c>
      <c r="G1590" s="180">
        <v>0</v>
      </c>
      <c r="H1590" s="180">
        <v>34346.51</v>
      </c>
      <c r="I1590" s="180">
        <f t="shared" si="48"/>
        <v>196392.98</v>
      </c>
      <c r="J1590" s="177" t="str">
        <f t="shared" si="49"/>
        <v>Date &gt; 1920</v>
      </c>
    </row>
    <row r="1591" spans="1:10" x14ac:dyDescent="0.3">
      <c r="A1591" s="178" t="s">
        <v>3371</v>
      </c>
      <c r="B1591" s="178" t="s">
        <v>213</v>
      </c>
      <c r="C1591" s="178" t="s">
        <v>6926</v>
      </c>
      <c r="D1591" s="178" t="s">
        <v>6950</v>
      </c>
      <c r="E1591" s="179">
        <v>32448</v>
      </c>
      <c r="F1591" s="180">
        <v>0</v>
      </c>
      <c r="G1591" s="180">
        <v>122674.1</v>
      </c>
      <c r="H1591" s="180">
        <v>61337.06</v>
      </c>
      <c r="I1591" s="180">
        <f t="shared" si="48"/>
        <v>184011.16</v>
      </c>
      <c r="J1591" s="177" t="str">
        <f t="shared" si="49"/>
        <v>Date &gt; 1920</v>
      </c>
    </row>
    <row r="1592" spans="1:10" x14ac:dyDescent="0.3">
      <c r="A1592" s="178" t="s">
        <v>3371</v>
      </c>
      <c r="B1592" s="178" t="s">
        <v>213</v>
      </c>
      <c r="C1592" s="178" t="s">
        <v>6926</v>
      </c>
      <c r="D1592" s="178" t="s">
        <v>6950</v>
      </c>
      <c r="E1592" s="179">
        <v>32644</v>
      </c>
      <c r="F1592" s="180">
        <v>0</v>
      </c>
      <c r="G1592" s="180">
        <v>225281.21</v>
      </c>
      <c r="H1592" s="180">
        <v>112640.58</v>
      </c>
      <c r="I1592" s="180">
        <f t="shared" si="48"/>
        <v>337921.79</v>
      </c>
      <c r="J1592" s="177" t="str">
        <f t="shared" si="49"/>
        <v>Date &gt; 1920</v>
      </c>
    </row>
    <row r="1593" spans="1:10" x14ac:dyDescent="0.3">
      <c r="A1593" s="178" t="s">
        <v>3371</v>
      </c>
      <c r="B1593" s="178" t="s">
        <v>213</v>
      </c>
      <c r="C1593" s="178" t="s">
        <v>6926</v>
      </c>
      <c r="D1593" s="178" t="s">
        <v>6950</v>
      </c>
      <c r="E1593" s="179">
        <v>32777</v>
      </c>
      <c r="F1593" s="180">
        <v>0</v>
      </c>
      <c r="G1593" s="180">
        <v>42135.82</v>
      </c>
      <c r="H1593" s="180">
        <v>21067.91</v>
      </c>
      <c r="I1593" s="180">
        <f t="shared" si="48"/>
        <v>63203.729999999996</v>
      </c>
      <c r="J1593" s="177" t="str">
        <f t="shared" si="49"/>
        <v>Date &gt; 1920</v>
      </c>
    </row>
    <row r="1594" spans="1:10" x14ac:dyDescent="0.3">
      <c r="A1594" s="178" t="s">
        <v>3371</v>
      </c>
      <c r="B1594" s="178" t="s">
        <v>213</v>
      </c>
      <c r="C1594" s="178" t="s">
        <v>6926</v>
      </c>
      <c r="D1594" s="178" t="s">
        <v>6950</v>
      </c>
      <c r="E1594" s="179">
        <v>33037</v>
      </c>
      <c r="F1594" s="180">
        <v>0</v>
      </c>
      <c r="G1594" s="180">
        <v>49743.6</v>
      </c>
      <c r="H1594" s="180">
        <v>24871.81</v>
      </c>
      <c r="I1594" s="180">
        <f t="shared" si="48"/>
        <v>74615.41</v>
      </c>
      <c r="J1594" s="177" t="str">
        <f t="shared" si="49"/>
        <v>Date &gt; 1920</v>
      </c>
    </row>
    <row r="1595" spans="1:10" x14ac:dyDescent="0.3">
      <c r="A1595" s="178" t="s">
        <v>3371</v>
      </c>
      <c r="B1595" s="178" t="s">
        <v>213</v>
      </c>
      <c r="C1595" s="178" t="s">
        <v>6926</v>
      </c>
      <c r="D1595" s="178" t="s">
        <v>6950</v>
      </c>
      <c r="E1595" s="179">
        <v>34116</v>
      </c>
      <c r="F1595" s="180">
        <v>0</v>
      </c>
      <c r="G1595" s="180">
        <v>2045.38</v>
      </c>
      <c r="H1595" s="180">
        <v>1022.69</v>
      </c>
      <c r="I1595" s="180">
        <f t="shared" si="48"/>
        <v>3068.07</v>
      </c>
      <c r="J1595" s="177" t="str">
        <f t="shared" si="49"/>
        <v>Date &gt; 1920</v>
      </c>
    </row>
    <row r="1596" spans="1:10" x14ac:dyDescent="0.3">
      <c r="A1596" s="178" t="s">
        <v>3371</v>
      </c>
      <c r="B1596" s="178" t="s">
        <v>213</v>
      </c>
      <c r="C1596" s="178" t="s">
        <v>6926</v>
      </c>
      <c r="D1596" s="178" t="s">
        <v>6951</v>
      </c>
      <c r="E1596" s="179">
        <v>32650</v>
      </c>
      <c r="F1596" s="180">
        <v>320254.99</v>
      </c>
      <c r="G1596" s="180">
        <v>0</v>
      </c>
      <c r="H1596" s="180">
        <v>110014.65</v>
      </c>
      <c r="I1596" s="180">
        <f t="shared" si="48"/>
        <v>430269.64</v>
      </c>
      <c r="J1596" s="177" t="str">
        <f t="shared" si="49"/>
        <v>Date &gt; 1920</v>
      </c>
    </row>
    <row r="1597" spans="1:10" x14ac:dyDescent="0.3">
      <c r="A1597" s="178" t="s">
        <v>3371</v>
      </c>
      <c r="B1597" s="178" t="s">
        <v>213</v>
      </c>
      <c r="C1597" s="178" t="s">
        <v>6926</v>
      </c>
      <c r="D1597" s="178" t="s">
        <v>6951</v>
      </c>
      <c r="E1597" s="179">
        <v>32748</v>
      </c>
      <c r="F1597" s="180">
        <v>219929.97</v>
      </c>
      <c r="G1597" s="180">
        <v>0</v>
      </c>
      <c r="H1597" s="180">
        <v>174432.49</v>
      </c>
      <c r="I1597" s="180">
        <f t="shared" si="48"/>
        <v>394362.45999999996</v>
      </c>
      <c r="J1597" s="177" t="str">
        <f t="shared" si="49"/>
        <v>Date &gt; 1920</v>
      </c>
    </row>
    <row r="1598" spans="1:10" x14ac:dyDescent="0.3">
      <c r="A1598" s="178" t="s">
        <v>3371</v>
      </c>
      <c r="B1598" s="178" t="s">
        <v>213</v>
      </c>
      <c r="C1598" s="178" t="s">
        <v>6926</v>
      </c>
      <c r="D1598" s="178" t="s">
        <v>6951</v>
      </c>
      <c r="E1598" s="179">
        <v>33046</v>
      </c>
      <c r="F1598" s="180">
        <v>385797</v>
      </c>
      <c r="G1598" s="180">
        <v>0</v>
      </c>
      <c r="H1598" s="180">
        <v>88552.86</v>
      </c>
      <c r="I1598" s="180">
        <f t="shared" si="48"/>
        <v>474349.86</v>
      </c>
      <c r="J1598" s="177" t="str">
        <f t="shared" si="49"/>
        <v>Date &gt; 1920</v>
      </c>
    </row>
    <row r="1599" spans="1:10" x14ac:dyDescent="0.3">
      <c r="A1599" s="178" t="s">
        <v>3371</v>
      </c>
      <c r="B1599" s="178" t="s">
        <v>213</v>
      </c>
      <c r="C1599" s="178" t="s">
        <v>6926</v>
      </c>
      <c r="D1599" s="178" t="s">
        <v>6951</v>
      </c>
      <c r="E1599" s="179">
        <v>34080</v>
      </c>
      <c r="F1599" s="180">
        <v>9983.4699999999993</v>
      </c>
      <c r="G1599" s="180">
        <v>0</v>
      </c>
      <c r="H1599" s="180">
        <v>0</v>
      </c>
      <c r="I1599" s="180">
        <f t="shared" si="48"/>
        <v>9983.4699999999993</v>
      </c>
      <c r="J1599" s="177" t="str">
        <f t="shared" si="49"/>
        <v>Date &gt; 1920</v>
      </c>
    </row>
    <row r="1600" spans="1:10" x14ac:dyDescent="0.3">
      <c r="A1600" s="178" t="s">
        <v>3371</v>
      </c>
      <c r="B1600" s="178" t="s">
        <v>213</v>
      </c>
      <c r="C1600" s="178" t="s">
        <v>6926</v>
      </c>
      <c r="D1600" s="178" t="s">
        <v>6951</v>
      </c>
      <c r="E1600" s="179">
        <v>34169</v>
      </c>
      <c r="F1600" s="180">
        <v>2035.56</v>
      </c>
      <c r="G1600" s="180">
        <v>0</v>
      </c>
      <c r="H1600" s="180">
        <v>11619.47</v>
      </c>
      <c r="I1600" s="180">
        <f t="shared" si="48"/>
        <v>13655.029999999999</v>
      </c>
      <c r="J1600" s="177" t="str">
        <f t="shared" si="49"/>
        <v>Date &gt; 1920</v>
      </c>
    </row>
    <row r="1601" spans="1:10" x14ac:dyDescent="0.3">
      <c r="A1601" s="178" t="s">
        <v>3371</v>
      </c>
      <c r="B1601" s="178" t="s">
        <v>213</v>
      </c>
      <c r="C1601" s="178" t="s">
        <v>6926</v>
      </c>
      <c r="D1601" s="178" t="s">
        <v>6952</v>
      </c>
      <c r="E1601" s="179">
        <v>32590</v>
      </c>
      <c r="F1601" s="180">
        <v>60959.57</v>
      </c>
      <c r="G1601" s="180">
        <v>0</v>
      </c>
      <c r="H1601" s="180">
        <v>6773.29</v>
      </c>
      <c r="I1601" s="180">
        <f t="shared" si="48"/>
        <v>67732.86</v>
      </c>
      <c r="J1601" s="177" t="str">
        <f t="shared" si="49"/>
        <v>Date &gt; 1920</v>
      </c>
    </row>
    <row r="1602" spans="1:10" x14ac:dyDescent="0.3">
      <c r="A1602" s="178" t="s">
        <v>3371</v>
      </c>
      <c r="B1602" s="178" t="s">
        <v>213</v>
      </c>
      <c r="C1602" s="178" t="s">
        <v>6926</v>
      </c>
      <c r="D1602" s="178" t="s">
        <v>6952</v>
      </c>
      <c r="E1602" s="179">
        <v>34169</v>
      </c>
      <c r="F1602" s="180">
        <v>29040.43</v>
      </c>
      <c r="G1602" s="180">
        <v>0</v>
      </c>
      <c r="H1602" s="180">
        <v>5505.9</v>
      </c>
      <c r="I1602" s="180">
        <f t="shared" si="48"/>
        <v>34546.33</v>
      </c>
      <c r="J1602" s="177" t="str">
        <f t="shared" si="49"/>
        <v>Date &gt; 1920</v>
      </c>
    </row>
    <row r="1603" spans="1:10" x14ac:dyDescent="0.3">
      <c r="A1603" s="178" t="s">
        <v>3371</v>
      </c>
      <c r="B1603" s="178" t="s">
        <v>213</v>
      </c>
      <c r="C1603" s="178" t="s">
        <v>6926</v>
      </c>
      <c r="D1603" s="178" t="s">
        <v>6952</v>
      </c>
      <c r="E1603" s="179">
        <v>34169</v>
      </c>
      <c r="F1603" s="180">
        <v>20512.669999999998</v>
      </c>
      <c r="G1603" s="180">
        <v>0</v>
      </c>
      <c r="H1603" s="180">
        <v>0</v>
      </c>
      <c r="I1603" s="180">
        <f t="shared" si="48"/>
        <v>20512.669999999998</v>
      </c>
      <c r="J1603" s="177" t="str">
        <f t="shared" si="49"/>
        <v>Date &gt; 1920</v>
      </c>
    </row>
    <row r="1604" spans="1:10" x14ac:dyDescent="0.3">
      <c r="A1604" s="178" t="s">
        <v>3371</v>
      </c>
      <c r="B1604" s="178" t="s">
        <v>213</v>
      </c>
      <c r="C1604" s="178" t="s">
        <v>6926</v>
      </c>
      <c r="D1604" s="178" t="s">
        <v>6953</v>
      </c>
      <c r="E1604" s="179">
        <v>32833</v>
      </c>
      <c r="F1604" s="180">
        <v>0</v>
      </c>
      <c r="G1604" s="180">
        <v>143366.84</v>
      </c>
      <c r="H1604" s="180">
        <v>71683.41</v>
      </c>
      <c r="I1604" s="180">
        <f t="shared" si="48"/>
        <v>215050.25</v>
      </c>
      <c r="J1604" s="177" t="str">
        <f t="shared" si="49"/>
        <v>Date &gt; 1920</v>
      </c>
    </row>
    <row r="1605" spans="1:10" x14ac:dyDescent="0.3">
      <c r="A1605" s="178" t="s">
        <v>3371</v>
      </c>
      <c r="B1605" s="178" t="s">
        <v>213</v>
      </c>
      <c r="C1605" s="178" t="s">
        <v>6926</v>
      </c>
      <c r="D1605" s="178" t="s">
        <v>6953</v>
      </c>
      <c r="E1605" s="179">
        <v>34036</v>
      </c>
      <c r="F1605" s="180">
        <v>0</v>
      </c>
      <c r="G1605" s="180">
        <v>69431.899999999994</v>
      </c>
      <c r="H1605" s="180">
        <v>34715.910000000003</v>
      </c>
      <c r="I1605" s="180">
        <f t="shared" ref="I1605:I1668" si="50">SUM(F1605:H1605)</f>
        <v>104147.81</v>
      </c>
      <c r="J1605" s="177" t="str">
        <f t="shared" ref="J1605:J1668" si="51">IF(OR(YEAR(E1605)&gt; 1920, ISBLANK(E1605)), "Date &gt; 1920", "Sketchy date")</f>
        <v>Date &gt; 1920</v>
      </c>
    </row>
    <row r="1606" spans="1:10" x14ac:dyDescent="0.3">
      <c r="A1606" s="178" t="s">
        <v>3371</v>
      </c>
      <c r="B1606" s="178" t="s">
        <v>213</v>
      </c>
      <c r="C1606" s="178" t="s">
        <v>6926</v>
      </c>
      <c r="D1606" s="178" t="s">
        <v>6954</v>
      </c>
      <c r="E1606" s="179">
        <v>33676</v>
      </c>
      <c r="F1606" s="180">
        <v>189675</v>
      </c>
      <c r="G1606" s="180">
        <v>0</v>
      </c>
      <c r="H1606" s="180">
        <v>21075</v>
      </c>
      <c r="I1606" s="180">
        <f t="shared" si="50"/>
        <v>210750</v>
      </c>
      <c r="J1606" s="177" t="str">
        <f t="shared" si="51"/>
        <v>Date &gt; 1920</v>
      </c>
    </row>
    <row r="1607" spans="1:10" x14ac:dyDescent="0.3">
      <c r="A1607" s="178" t="s">
        <v>3371</v>
      </c>
      <c r="B1607" s="178" t="s">
        <v>213</v>
      </c>
      <c r="C1607" s="178" t="s">
        <v>6926</v>
      </c>
      <c r="D1607" s="178" t="s">
        <v>6954</v>
      </c>
      <c r="E1607" s="179">
        <v>34983</v>
      </c>
      <c r="F1607" s="180">
        <v>10731.19</v>
      </c>
      <c r="G1607" s="180">
        <v>0</v>
      </c>
      <c r="H1607" s="180">
        <v>3257.15</v>
      </c>
      <c r="I1607" s="180">
        <f t="shared" si="50"/>
        <v>13988.34</v>
      </c>
      <c r="J1607" s="177" t="str">
        <f t="shared" si="51"/>
        <v>Date &gt; 1920</v>
      </c>
    </row>
    <row r="1608" spans="1:10" x14ac:dyDescent="0.3">
      <c r="A1608" s="178" t="s">
        <v>3371</v>
      </c>
      <c r="B1608" s="178" t="s">
        <v>213</v>
      </c>
      <c r="C1608" s="178" t="s">
        <v>6926</v>
      </c>
      <c r="D1608" s="178" t="s">
        <v>6955</v>
      </c>
      <c r="E1608" s="179">
        <v>34036</v>
      </c>
      <c r="F1608" s="180">
        <v>0</v>
      </c>
      <c r="G1608" s="180">
        <v>50000</v>
      </c>
      <c r="H1608" s="180">
        <v>33530</v>
      </c>
      <c r="I1608" s="180">
        <f t="shared" si="50"/>
        <v>83530</v>
      </c>
      <c r="J1608" s="177" t="str">
        <f t="shared" si="51"/>
        <v>Date &gt; 1920</v>
      </c>
    </row>
    <row r="1609" spans="1:10" x14ac:dyDescent="0.3">
      <c r="A1609" s="178" t="s">
        <v>3371</v>
      </c>
      <c r="B1609" s="178" t="s">
        <v>213</v>
      </c>
      <c r="C1609" s="178" t="s">
        <v>6926</v>
      </c>
      <c r="D1609" s="178" t="s">
        <v>6956</v>
      </c>
      <c r="E1609" s="179">
        <v>33676</v>
      </c>
      <c r="F1609" s="180">
        <v>65381.32</v>
      </c>
      <c r="G1609" s="180">
        <v>0</v>
      </c>
      <c r="H1609" s="180">
        <v>7875</v>
      </c>
      <c r="I1609" s="180">
        <f t="shared" si="50"/>
        <v>73256.320000000007</v>
      </c>
      <c r="J1609" s="177" t="str">
        <f t="shared" si="51"/>
        <v>Date &gt; 1920</v>
      </c>
    </row>
    <row r="1610" spans="1:10" x14ac:dyDescent="0.3">
      <c r="A1610" s="178" t="s">
        <v>3371</v>
      </c>
      <c r="B1610" s="178" t="s">
        <v>213</v>
      </c>
      <c r="C1610" s="178" t="s">
        <v>6926</v>
      </c>
      <c r="D1610" s="178" t="s">
        <v>6956</v>
      </c>
      <c r="E1610" s="179">
        <v>34864</v>
      </c>
      <c r="F1610" s="180">
        <v>4143.68</v>
      </c>
      <c r="G1610" s="180">
        <v>0</v>
      </c>
      <c r="H1610" s="180">
        <v>2093.7800000000002</v>
      </c>
      <c r="I1610" s="180">
        <f t="shared" si="50"/>
        <v>6237.4600000000009</v>
      </c>
      <c r="J1610" s="177" t="str">
        <f t="shared" si="51"/>
        <v>Date &gt; 1920</v>
      </c>
    </row>
    <row r="1611" spans="1:10" x14ac:dyDescent="0.3">
      <c r="A1611" s="178" t="s">
        <v>3371</v>
      </c>
      <c r="B1611" s="178" t="s">
        <v>213</v>
      </c>
      <c r="C1611" s="178" t="s">
        <v>6926</v>
      </c>
      <c r="D1611" s="178" t="s">
        <v>6956</v>
      </c>
      <c r="E1611" s="179">
        <v>34983</v>
      </c>
      <c r="F1611" s="180">
        <v>277.32</v>
      </c>
      <c r="G1611" s="180">
        <v>0</v>
      </c>
      <c r="H1611" s="180">
        <v>0</v>
      </c>
      <c r="I1611" s="180">
        <f t="shared" si="50"/>
        <v>277.32</v>
      </c>
      <c r="J1611" s="177" t="str">
        <f t="shared" si="51"/>
        <v>Date &gt; 1920</v>
      </c>
    </row>
    <row r="1612" spans="1:10" x14ac:dyDescent="0.3">
      <c r="A1612" s="178" t="s">
        <v>3371</v>
      </c>
      <c r="B1612" s="178" t="s">
        <v>213</v>
      </c>
      <c r="C1612" s="178" t="s">
        <v>6926</v>
      </c>
      <c r="D1612" s="178" t="s">
        <v>6573</v>
      </c>
      <c r="E1612" s="179">
        <v>33406</v>
      </c>
      <c r="F1612" s="180">
        <v>0</v>
      </c>
      <c r="G1612" s="180">
        <v>298244.24</v>
      </c>
      <c r="H1612" s="180">
        <v>143182.13</v>
      </c>
      <c r="I1612" s="180">
        <f t="shared" si="50"/>
        <v>441426.37</v>
      </c>
      <c r="J1612" s="177" t="str">
        <f t="shared" si="51"/>
        <v>Date &gt; 1920</v>
      </c>
    </row>
    <row r="1613" spans="1:10" x14ac:dyDescent="0.3">
      <c r="A1613" s="178" t="s">
        <v>3371</v>
      </c>
      <c r="B1613" s="178" t="s">
        <v>213</v>
      </c>
      <c r="C1613" s="178" t="s">
        <v>6926</v>
      </c>
      <c r="D1613" s="178" t="s">
        <v>6573</v>
      </c>
      <c r="E1613" s="179">
        <v>34036</v>
      </c>
      <c r="F1613" s="180">
        <v>0</v>
      </c>
      <c r="G1613" s="180">
        <v>61285.23</v>
      </c>
      <c r="H1613" s="180">
        <v>36582.58</v>
      </c>
      <c r="I1613" s="180">
        <f t="shared" si="50"/>
        <v>97867.81</v>
      </c>
      <c r="J1613" s="177" t="str">
        <f t="shared" si="51"/>
        <v>Date &gt; 1920</v>
      </c>
    </row>
    <row r="1614" spans="1:10" x14ac:dyDescent="0.3">
      <c r="A1614" s="178" t="s">
        <v>3371</v>
      </c>
      <c r="B1614" s="178" t="s">
        <v>213</v>
      </c>
      <c r="C1614" s="178" t="s">
        <v>6926</v>
      </c>
      <c r="D1614" s="178" t="s">
        <v>6957</v>
      </c>
      <c r="E1614" s="179">
        <v>33645</v>
      </c>
      <c r="F1614" s="180">
        <v>0</v>
      </c>
      <c r="G1614" s="180">
        <v>31525.52</v>
      </c>
      <c r="H1614" s="180">
        <v>210978.47</v>
      </c>
      <c r="I1614" s="180">
        <f t="shared" si="50"/>
        <v>242503.99</v>
      </c>
      <c r="J1614" s="177" t="str">
        <f t="shared" si="51"/>
        <v>Date &gt; 1920</v>
      </c>
    </row>
    <row r="1615" spans="1:10" x14ac:dyDescent="0.3">
      <c r="A1615" s="178" t="s">
        <v>3371</v>
      </c>
      <c r="B1615" s="178" t="s">
        <v>213</v>
      </c>
      <c r="C1615" s="178" t="s">
        <v>6926</v>
      </c>
      <c r="D1615" s="178" t="s">
        <v>6957</v>
      </c>
      <c r="E1615" s="179">
        <v>34116</v>
      </c>
      <c r="F1615" s="180">
        <v>0</v>
      </c>
      <c r="G1615" s="180">
        <v>7724.48</v>
      </c>
      <c r="H1615" s="180">
        <v>15709.98</v>
      </c>
      <c r="I1615" s="180">
        <f t="shared" si="50"/>
        <v>23434.46</v>
      </c>
      <c r="J1615" s="177" t="str">
        <f t="shared" si="51"/>
        <v>Date &gt; 1920</v>
      </c>
    </row>
    <row r="1616" spans="1:10" x14ac:dyDescent="0.3">
      <c r="A1616" s="178" t="s">
        <v>3371</v>
      </c>
      <c r="B1616" s="178" t="s">
        <v>213</v>
      </c>
      <c r="C1616" s="178" t="s">
        <v>6926</v>
      </c>
      <c r="D1616" s="178" t="s">
        <v>6586</v>
      </c>
      <c r="E1616" s="179">
        <v>34128</v>
      </c>
      <c r="F1616" s="180">
        <v>99141.11</v>
      </c>
      <c r="G1616" s="180">
        <v>0</v>
      </c>
      <c r="H1616" s="180">
        <v>11015.68</v>
      </c>
      <c r="I1616" s="180">
        <f t="shared" si="50"/>
        <v>110156.79000000001</v>
      </c>
      <c r="J1616" s="177" t="str">
        <f t="shared" si="51"/>
        <v>Date &gt; 1920</v>
      </c>
    </row>
    <row r="1617" spans="1:10" x14ac:dyDescent="0.3">
      <c r="A1617" s="178" t="s">
        <v>3371</v>
      </c>
      <c r="B1617" s="178" t="s">
        <v>213</v>
      </c>
      <c r="C1617" s="178" t="s">
        <v>6926</v>
      </c>
      <c r="D1617" s="178" t="s">
        <v>6586</v>
      </c>
      <c r="E1617" s="179">
        <v>34276</v>
      </c>
      <c r="F1617" s="180">
        <v>205399.62</v>
      </c>
      <c r="G1617" s="180">
        <v>0</v>
      </c>
      <c r="H1617" s="180">
        <v>22822.17</v>
      </c>
      <c r="I1617" s="180">
        <f t="shared" si="50"/>
        <v>228221.78999999998</v>
      </c>
      <c r="J1617" s="177" t="str">
        <f t="shared" si="51"/>
        <v>Date &gt; 1920</v>
      </c>
    </row>
    <row r="1618" spans="1:10" x14ac:dyDescent="0.3">
      <c r="A1618" s="178" t="s">
        <v>3371</v>
      </c>
      <c r="B1618" s="178" t="s">
        <v>213</v>
      </c>
      <c r="C1618" s="178" t="s">
        <v>6926</v>
      </c>
      <c r="D1618" s="178" t="s">
        <v>6586</v>
      </c>
      <c r="E1618" s="179">
        <v>34872</v>
      </c>
      <c r="F1618" s="180">
        <v>55459.27</v>
      </c>
      <c r="G1618" s="180">
        <v>0</v>
      </c>
      <c r="H1618" s="180">
        <v>6162.15</v>
      </c>
      <c r="I1618" s="180">
        <f t="shared" si="50"/>
        <v>61621.42</v>
      </c>
      <c r="J1618" s="177" t="str">
        <f t="shared" si="51"/>
        <v>Date &gt; 1920</v>
      </c>
    </row>
    <row r="1619" spans="1:10" x14ac:dyDescent="0.3">
      <c r="A1619" s="178" t="s">
        <v>3371</v>
      </c>
      <c r="B1619" s="178" t="s">
        <v>213</v>
      </c>
      <c r="C1619" s="178" t="s">
        <v>6926</v>
      </c>
      <c r="D1619" s="178" t="s">
        <v>6586</v>
      </c>
      <c r="E1619" s="179">
        <v>34983</v>
      </c>
      <c r="F1619" s="180">
        <v>54000</v>
      </c>
      <c r="G1619" s="180">
        <v>0</v>
      </c>
      <c r="H1619" s="180">
        <v>6968.84</v>
      </c>
      <c r="I1619" s="180">
        <f t="shared" si="50"/>
        <v>60968.84</v>
      </c>
      <c r="J1619" s="177" t="str">
        <f t="shared" si="51"/>
        <v>Date &gt; 1920</v>
      </c>
    </row>
    <row r="1620" spans="1:10" x14ac:dyDescent="0.3">
      <c r="A1620" s="178" t="s">
        <v>3371</v>
      </c>
      <c r="B1620" s="178" t="s">
        <v>213</v>
      </c>
      <c r="C1620" s="178" t="s">
        <v>6926</v>
      </c>
      <c r="D1620" s="178" t="s">
        <v>6958</v>
      </c>
      <c r="E1620" s="179">
        <v>34409</v>
      </c>
      <c r="F1620" s="180">
        <v>0</v>
      </c>
      <c r="G1620" s="180">
        <v>56191.5</v>
      </c>
      <c r="H1620" s="180">
        <v>39600.79</v>
      </c>
      <c r="I1620" s="180">
        <f t="shared" si="50"/>
        <v>95792.290000000008</v>
      </c>
      <c r="J1620" s="177" t="str">
        <f t="shared" si="51"/>
        <v>Date &gt; 1920</v>
      </c>
    </row>
    <row r="1621" spans="1:10" x14ac:dyDescent="0.3">
      <c r="A1621" s="178" t="s">
        <v>3371</v>
      </c>
      <c r="B1621" s="178" t="s">
        <v>213</v>
      </c>
      <c r="C1621" s="178" t="s">
        <v>6926</v>
      </c>
      <c r="D1621" s="178" t="s">
        <v>6959</v>
      </c>
      <c r="E1621" s="179">
        <v>34191</v>
      </c>
      <c r="F1621" s="180">
        <v>0</v>
      </c>
      <c r="G1621" s="180">
        <v>135974.85999999999</v>
      </c>
      <c r="H1621" s="180">
        <v>78000.36</v>
      </c>
      <c r="I1621" s="180">
        <f t="shared" si="50"/>
        <v>213975.21999999997</v>
      </c>
      <c r="J1621" s="177" t="str">
        <f t="shared" si="51"/>
        <v>Date &gt; 1920</v>
      </c>
    </row>
    <row r="1622" spans="1:10" x14ac:dyDescent="0.3">
      <c r="A1622" s="178" t="s">
        <v>3371</v>
      </c>
      <c r="B1622" s="178" t="s">
        <v>213</v>
      </c>
      <c r="C1622" s="178" t="s">
        <v>6926</v>
      </c>
      <c r="D1622" s="178" t="s">
        <v>6960</v>
      </c>
      <c r="E1622" s="179">
        <v>35643</v>
      </c>
      <c r="F1622" s="180">
        <v>531257</v>
      </c>
      <c r="G1622" s="180">
        <v>0</v>
      </c>
      <c r="H1622" s="180">
        <v>258814.45</v>
      </c>
      <c r="I1622" s="180">
        <f t="shared" si="50"/>
        <v>790071.45</v>
      </c>
      <c r="J1622" s="177" t="str">
        <f t="shared" si="51"/>
        <v>Date &gt; 1920</v>
      </c>
    </row>
    <row r="1623" spans="1:10" x14ac:dyDescent="0.3">
      <c r="A1623" s="178" t="s">
        <v>3371</v>
      </c>
      <c r="B1623" s="178" t="s">
        <v>213</v>
      </c>
      <c r="C1623" s="178" t="s">
        <v>6926</v>
      </c>
      <c r="D1623" s="178" t="s">
        <v>6960</v>
      </c>
      <c r="E1623" s="179">
        <v>35769</v>
      </c>
      <c r="F1623" s="180">
        <v>94190</v>
      </c>
      <c r="G1623" s="180">
        <v>0</v>
      </c>
      <c r="H1623" s="180">
        <v>23699.33</v>
      </c>
      <c r="I1623" s="180">
        <f t="shared" si="50"/>
        <v>117889.33</v>
      </c>
      <c r="J1623" s="177" t="str">
        <f t="shared" si="51"/>
        <v>Date &gt; 1920</v>
      </c>
    </row>
    <row r="1624" spans="1:10" x14ac:dyDescent="0.3">
      <c r="A1624" s="178" t="s">
        <v>3371</v>
      </c>
      <c r="B1624" s="178" t="s">
        <v>213</v>
      </c>
      <c r="C1624" s="178" t="s">
        <v>6926</v>
      </c>
      <c r="D1624" s="178" t="s">
        <v>6960</v>
      </c>
      <c r="E1624" s="179">
        <v>36426</v>
      </c>
      <c r="F1624" s="180">
        <v>49004</v>
      </c>
      <c r="G1624" s="180">
        <v>0</v>
      </c>
      <c r="H1624" s="180">
        <v>97369.49</v>
      </c>
      <c r="I1624" s="180">
        <f t="shared" si="50"/>
        <v>146373.49</v>
      </c>
      <c r="J1624" s="177" t="str">
        <f t="shared" si="51"/>
        <v>Date &gt; 1920</v>
      </c>
    </row>
    <row r="1625" spans="1:10" x14ac:dyDescent="0.3">
      <c r="A1625" s="178" t="s">
        <v>3371</v>
      </c>
      <c r="B1625" s="178" t="s">
        <v>213</v>
      </c>
      <c r="C1625" s="178" t="s">
        <v>6926</v>
      </c>
      <c r="D1625" s="178" t="s">
        <v>6961</v>
      </c>
      <c r="E1625" s="179">
        <v>36426</v>
      </c>
      <c r="F1625" s="180">
        <v>172237</v>
      </c>
      <c r="G1625" s="180">
        <v>0</v>
      </c>
      <c r="H1625" s="180">
        <v>106197.8</v>
      </c>
      <c r="I1625" s="180">
        <f t="shared" si="50"/>
        <v>278434.8</v>
      </c>
      <c r="J1625" s="177" t="str">
        <f t="shared" si="51"/>
        <v>Date &gt; 1920</v>
      </c>
    </row>
    <row r="1626" spans="1:10" x14ac:dyDescent="0.3">
      <c r="A1626" s="178" t="s">
        <v>3371</v>
      </c>
      <c r="B1626" s="178" t="s">
        <v>213</v>
      </c>
      <c r="C1626" s="178" t="s">
        <v>6926</v>
      </c>
      <c r="D1626" s="178" t="s">
        <v>6961</v>
      </c>
      <c r="E1626" s="179">
        <v>36901</v>
      </c>
      <c r="F1626" s="180">
        <v>1849</v>
      </c>
      <c r="G1626" s="180">
        <v>0</v>
      </c>
      <c r="H1626" s="180">
        <v>11296.2</v>
      </c>
      <c r="I1626" s="180">
        <f t="shared" si="50"/>
        <v>13145.2</v>
      </c>
      <c r="J1626" s="177" t="str">
        <f t="shared" si="51"/>
        <v>Date &gt; 1920</v>
      </c>
    </row>
    <row r="1627" spans="1:10" x14ac:dyDescent="0.3">
      <c r="A1627" s="178" t="s">
        <v>3371</v>
      </c>
      <c r="B1627" s="178" t="s">
        <v>213</v>
      </c>
      <c r="C1627" s="178" t="s">
        <v>6926</v>
      </c>
      <c r="D1627" s="178" t="s">
        <v>6962</v>
      </c>
      <c r="E1627" s="179">
        <v>36788</v>
      </c>
      <c r="F1627" s="180">
        <v>80006</v>
      </c>
      <c r="G1627" s="180">
        <v>0</v>
      </c>
      <c r="H1627" s="180">
        <v>206756.7</v>
      </c>
      <c r="I1627" s="180">
        <f t="shared" si="50"/>
        <v>286762.7</v>
      </c>
      <c r="J1627" s="177" t="str">
        <f t="shared" si="51"/>
        <v>Date &gt; 1920</v>
      </c>
    </row>
    <row r="1628" spans="1:10" x14ac:dyDescent="0.3">
      <c r="A1628" s="178" t="s">
        <v>3371</v>
      </c>
      <c r="B1628" s="178" t="s">
        <v>213</v>
      </c>
      <c r="C1628" s="178" t="s">
        <v>6926</v>
      </c>
      <c r="D1628" s="178" t="s">
        <v>6962</v>
      </c>
      <c r="E1628" s="179">
        <v>36901</v>
      </c>
      <c r="F1628" s="180">
        <v>642</v>
      </c>
      <c r="G1628" s="180">
        <v>0</v>
      </c>
      <c r="H1628" s="180">
        <v>1661.01</v>
      </c>
      <c r="I1628" s="180">
        <f t="shared" si="50"/>
        <v>2303.0100000000002</v>
      </c>
      <c r="J1628" s="177" t="str">
        <f t="shared" si="51"/>
        <v>Date &gt; 1920</v>
      </c>
    </row>
    <row r="1629" spans="1:10" x14ac:dyDescent="0.3">
      <c r="A1629" s="178" t="s">
        <v>3371</v>
      </c>
      <c r="B1629" s="178" t="s">
        <v>213</v>
      </c>
      <c r="C1629" s="178" t="s">
        <v>6926</v>
      </c>
      <c r="D1629" s="178" t="s">
        <v>6963</v>
      </c>
      <c r="E1629" s="179">
        <v>36658</v>
      </c>
      <c r="F1629" s="180">
        <v>0</v>
      </c>
      <c r="G1629" s="180">
        <v>71400</v>
      </c>
      <c r="H1629" s="180">
        <v>70640.97</v>
      </c>
      <c r="I1629" s="180">
        <f t="shared" si="50"/>
        <v>142040.97</v>
      </c>
      <c r="J1629" s="177" t="str">
        <f t="shared" si="51"/>
        <v>Date &gt; 1920</v>
      </c>
    </row>
    <row r="1630" spans="1:10" x14ac:dyDescent="0.3">
      <c r="A1630" s="178" t="s">
        <v>3371</v>
      </c>
      <c r="B1630" s="178" t="s">
        <v>213</v>
      </c>
      <c r="C1630" s="178" t="s">
        <v>6926</v>
      </c>
      <c r="D1630" s="178" t="s">
        <v>6964</v>
      </c>
      <c r="E1630" s="179">
        <v>36605</v>
      </c>
      <c r="F1630" s="180">
        <v>0</v>
      </c>
      <c r="G1630" s="180">
        <v>373586.75</v>
      </c>
      <c r="H1630" s="180">
        <v>249057.83</v>
      </c>
      <c r="I1630" s="180">
        <f t="shared" si="50"/>
        <v>622644.57999999996</v>
      </c>
      <c r="J1630" s="177" t="str">
        <f t="shared" si="51"/>
        <v>Date &gt; 1920</v>
      </c>
    </row>
    <row r="1631" spans="1:10" x14ac:dyDescent="0.3">
      <c r="A1631" s="178" t="s">
        <v>3371</v>
      </c>
      <c r="B1631" s="178" t="s">
        <v>213</v>
      </c>
      <c r="C1631" s="178" t="s">
        <v>6926</v>
      </c>
      <c r="D1631" s="178" t="s">
        <v>6964</v>
      </c>
      <c r="E1631" s="179">
        <v>36649</v>
      </c>
      <c r="F1631" s="180">
        <v>0</v>
      </c>
      <c r="G1631" s="180">
        <v>626102.43000000005</v>
      </c>
      <c r="H1631" s="180">
        <v>417401.63</v>
      </c>
      <c r="I1631" s="180">
        <f t="shared" si="50"/>
        <v>1043504.06</v>
      </c>
      <c r="J1631" s="177" t="str">
        <f t="shared" si="51"/>
        <v>Date &gt; 1920</v>
      </c>
    </row>
    <row r="1632" spans="1:10" x14ac:dyDescent="0.3">
      <c r="A1632" s="178" t="s">
        <v>3371</v>
      </c>
      <c r="B1632" s="178" t="s">
        <v>213</v>
      </c>
      <c r="C1632" s="178" t="s">
        <v>6926</v>
      </c>
      <c r="D1632" s="178" t="s">
        <v>6965</v>
      </c>
      <c r="E1632" s="179">
        <v>36805</v>
      </c>
      <c r="F1632" s="180">
        <v>0</v>
      </c>
      <c r="G1632" s="180">
        <v>91999.07</v>
      </c>
      <c r="H1632" s="180">
        <v>61332.7</v>
      </c>
      <c r="I1632" s="180">
        <f t="shared" si="50"/>
        <v>153331.77000000002</v>
      </c>
      <c r="J1632" s="177" t="str">
        <f t="shared" si="51"/>
        <v>Date &gt; 1920</v>
      </c>
    </row>
    <row r="1633" spans="1:10" x14ac:dyDescent="0.3">
      <c r="A1633" s="178" t="s">
        <v>3371</v>
      </c>
      <c r="B1633" s="178" t="s">
        <v>213</v>
      </c>
      <c r="C1633" s="178" t="s">
        <v>6926</v>
      </c>
      <c r="D1633" s="178" t="s">
        <v>6965</v>
      </c>
      <c r="E1633" s="179">
        <v>36866</v>
      </c>
      <c r="F1633" s="180">
        <v>0</v>
      </c>
      <c r="G1633" s="180">
        <v>450169.51</v>
      </c>
      <c r="H1633" s="180">
        <v>300113</v>
      </c>
      <c r="I1633" s="180">
        <f t="shared" si="50"/>
        <v>750282.51</v>
      </c>
      <c r="J1633" s="177" t="str">
        <f t="shared" si="51"/>
        <v>Date &gt; 1920</v>
      </c>
    </row>
    <row r="1634" spans="1:10" x14ac:dyDescent="0.3">
      <c r="A1634" s="178" t="s">
        <v>3371</v>
      </c>
      <c r="B1634" s="178" t="s">
        <v>213</v>
      </c>
      <c r="C1634" s="178" t="s">
        <v>6926</v>
      </c>
      <c r="D1634" s="178" t="s">
        <v>6965</v>
      </c>
      <c r="E1634" s="179">
        <v>37040</v>
      </c>
      <c r="F1634" s="180">
        <v>0</v>
      </c>
      <c r="G1634" s="180">
        <v>27659.75</v>
      </c>
      <c r="H1634" s="180">
        <v>18508.29</v>
      </c>
      <c r="I1634" s="180">
        <f t="shared" si="50"/>
        <v>46168.04</v>
      </c>
      <c r="J1634" s="177" t="str">
        <f t="shared" si="51"/>
        <v>Date &gt; 1920</v>
      </c>
    </row>
    <row r="1635" spans="1:10" x14ac:dyDescent="0.3">
      <c r="A1635" s="178" t="s">
        <v>3371</v>
      </c>
      <c r="B1635" s="178" t="s">
        <v>213</v>
      </c>
      <c r="C1635" s="178" t="s">
        <v>6926</v>
      </c>
      <c r="D1635" s="178" t="s">
        <v>6966</v>
      </c>
      <c r="E1635" s="179">
        <v>37578</v>
      </c>
      <c r="F1635" s="180">
        <v>0</v>
      </c>
      <c r="G1635" s="180">
        <v>93062.19</v>
      </c>
      <c r="H1635" s="180">
        <v>62041.46</v>
      </c>
      <c r="I1635" s="180">
        <f t="shared" si="50"/>
        <v>155103.65</v>
      </c>
      <c r="J1635" s="177" t="str">
        <f t="shared" si="51"/>
        <v>Date &gt; 1920</v>
      </c>
    </row>
    <row r="1636" spans="1:10" x14ac:dyDescent="0.3">
      <c r="A1636" s="178" t="s">
        <v>3371</v>
      </c>
      <c r="B1636" s="178" t="s">
        <v>213</v>
      </c>
      <c r="C1636" s="178" t="s">
        <v>6926</v>
      </c>
      <c r="D1636" s="178" t="s">
        <v>6966</v>
      </c>
      <c r="E1636" s="179">
        <v>37909</v>
      </c>
      <c r="F1636" s="180">
        <v>0</v>
      </c>
      <c r="G1636" s="180">
        <v>27498.22</v>
      </c>
      <c r="H1636" s="180">
        <v>18332.13</v>
      </c>
      <c r="I1636" s="180">
        <f t="shared" si="50"/>
        <v>45830.350000000006</v>
      </c>
      <c r="J1636" s="177" t="str">
        <f t="shared" si="51"/>
        <v>Date &gt; 1920</v>
      </c>
    </row>
    <row r="1637" spans="1:10" x14ac:dyDescent="0.3">
      <c r="A1637" s="178" t="s">
        <v>3371</v>
      </c>
      <c r="B1637" s="178" t="s">
        <v>213</v>
      </c>
      <c r="C1637" s="178" t="s">
        <v>6926</v>
      </c>
      <c r="D1637" s="178" t="s">
        <v>6967</v>
      </c>
      <c r="E1637" s="179">
        <v>38084</v>
      </c>
      <c r="F1637" s="180">
        <v>139091</v>
      </c>
      <c r="G1637" s="180">
        <v>0</v>
      </c>
      <c r="H1637" s="180">
        <v>15454.82</v>
      </c>
      <c r="I1637" s="180">
        <f t="shared" si="50"/>
        <v>154545.82</v>
      </c>
      <c r="J1637" s="177" t="str">
        <f t="shared" si="51"/>
        <v>Date &gt; 1920</v>
      </c>
    </row>
    <row r="1638" spans="1:10" x14ac:dyDescent="0.3">
      <c r="A1638" s="178" t="s">
        <v>3371</v>
      </c>
      <c r="B1638" s="178" t="s">
        <v>213</v>
      </c>
      <c r="C1638" s="178" t="s">
        <v>6926</v>
      </c>
      <c r="D1638" s="178" t="s">
        <v>6967</v>
      </c>
      <c r="E1638" s="179">
        <v>38364</v>
      </c>
      <c r="F1638" s="180">
        <v>7665</v>
      </c>
      <c r="G1638" s="180">
        <v>0</v>
      </c>
      <c r="H1638" s="180">
        <v>1043.44</v>
      </c>
      <c r="I1638" s="180">
        <f t="shared" si="50"/>
        <v>8708.44</v>
      </c>
      <c r="J1638" s="177" t="str">
        <f t="shared" si="51"/>
        <v>Date &gt; 1920</v>
      </c>
    </row>
    <row r="1639" spans="1:10" x14ac:dyDescent="0.3">
      <c r="A1639" s="178" t="s">
        <v>3371</v>
      </c>
      <c r="B1639" s="178" t="s">
        <v>213</v>
      </c>
      <c r="C1639" s="178" t="s">
        <v>6926</v>
      </c>
      <c r="D1639" s="178" t="s">
        <v>6968</v>
      </c>
      <c r="E1639" s="179">
        <v>38364</v>
      </c>
      <c r="F1639" s="180">
        <v>104347</v>
      </c>
      <c r="G1639" s="180">
        <v>0</v>
      </c>
      <c r="H1639" s="180">
        <v>5492.92</v>
      </c>
      <c r="I1639" s="180">
        <f t="shared" si="50"/>
        <v>109839.92</v>
      </c>
      <c r="J1639" s="177" t="str">
        <f t="shared" si="51"/>
        <v>Date &gt; 1920</v>
      </c>
    </row>
    <row r="1640" spans="1:10" x14ac:dyDescent="0.3">
      <c r="A1640" s="178" t="s">
        <v>3371</v>
      </c>
      <c r="B1640" s="178" t="s">
        <v>213</v>
      </c>
      <c r="C1640" s="178" t="s">
        <v>6926</v>
      </c>
      <c r="D1640" s="178" t="s">
        <v>6968</v>
      </c>
      <c r="E1640" s="179">
        <v>38734</v>
      </c>
      <c r="F1640" s="180">
        <v>46366</v>
      </c>
      <c r="G1640" s="180">
        <v>0</v>
      </c>
      <c r="H1640" s="180">
        <v>2440.75</v>
      </c>
      <c r="I1640" s="180">
        <f t="shared" si="50"/>
        <v>48806.75</v>
      </c>
      <c r="J1640" s="177" t="str">
        <f t="shared" si="51"/>
        <v>Date &gt; 1920</v>
      </c>
    </row>
    <row r="1641" spans="1:10" x14ac:dyDescent="0.3">
      <c r="A1641" s="178" t="s">
        <v>3371</v>
      </c>
      <c r="B1641" s="178" t="s">
        <v>213</v>
      </c>
      <c r="C1641" s="178" t="s">
        <v>6926</v>
      </c>
      <c r="D1641" s="178" t="s">
        <v>6968</v>
      </c>
      <c r="E1641" s="179">
        <v>39153</v>
      </c>
      <c r="F1641" s="180">
        <v>5941</v>
      </c>
      <c r="G1641" s="180">
        <v>0</v>
      </c>
      <c r="H1641" s="180">
        <v>313.12</v>
      </c>
      <c r="I1641" s="180">
        <f t="shared" si="50"/>
        <v>6254.12</v>
      </c>
      <c r="J1641" s="177" t="str">
        <f t="shared" si="51"/>
        <v>Date &gt; 1920</v>
      </c>
    </row>
    <row r="1642" spans="1:10" x14ac:dyDescent="0.3">
      <c r="A1642" s="178" t="s">
        <v>3371</v>
      </c>
      <c r="B1642" s="178" t="s">
        <v>213</v>
      </c>
      <c r="C1642" s="178" t="s">
        <v>6926</v>
      </c>
      <c r="D1642" s="178" t="s">
        <v>6969</v>
      </c>
      <c r="E1642" s="179">
        <v>38762</v>
      </c>
      <c r="F1642" s="180">
        <v>542153</v>
      </c>
      <c r="G1642" s="180">
        <v>0</v>
      </c>
      <c r="H1642" s="180">
        <v>31427.71</v>
      </c>
      <c r="I1642" s="180">
        <f t="shared" si="50"/>
        <v>573580.71</v>
      </c>
      <c r="J1642" s="177" t="str">
        <f t="shared" si="51"/>
        <v>Date &gt; 1920</v>
      </c>
    </row>
    <row r="1643" spans="1:10" x14ac:dyDescent="0.3">
      <c r="A1643" s="178" t="s">
        <v>3371</v>
      </c>
      <c r="B1643" s="178" t="s">
        <v>213</v>
      </c>
      <c r="C1643" s="178" t="s">
        <v>6926</v>
      </c>
      <c r="D1643" s="178" t="s">
        <v>6969</v>
      </c>
      <c r="E1643" s="179">
        <v>39199</v>
      </c>
      <c r="F1643" s="180">
        <v>54959</v>
      </c>
      <c r="G1643" s="180">
        <v>0</v>
      </c>
      <c r="H1643" s="180">
        <v>0</v>
      </c>
      <c r="I1643" s="180">
        <f t="shared" si="50"/>
        <v>54959</v>
      </c>
      <c r="J1643" s="177" t="str">
        <f t="shared" si="51"/>
        <v>Date &gt; 1920</v>
      </c>
    </row>
    <row r="1644" spans="1:10" x14ac:dyDescent="0.3">
      <c r="A1644" s="178" t="s">
        <v>3371</v>
      </c>
      <c r="B1644" s="178" t="s">
        <v>213</v>
      </c>
      <c r="C1644" s="178" t="s">
        <v>6926</v>
      </c>
      <c r="D1644" s="178" t="s">
        <v>6969</v>
      </c>
      <c r="E1644" s="179">
        <v>39337</v>
      </c>
      <c r="F1644" s="180">
        <v>95041</v>
      </c>
      <c r="G1644" s="180">
        <v>0</v>
      </c>
      <c r="H1644" s="180">
        <v>5002.29</v>
      </c>
      <c r="I1644" s="180">
        <f t="shared" si="50"/>
        <v>100043.29</v>
      </c>
      <c r="J1644" s="177" t="str">
        <f t="shared" si="51"/>
        <v>Date &gt; 1920</v>
      </c>
    </row>
    <row r="1645" spans="1:10" x14ac:dyDescent="0.3">
      <c r="A1645" s="178" t="s">
        <v>3371</v>
      </c>
      <c r="B1645" s="178" t="s">
        <v>213</v>
      </c>
      <c r="C1645" s="178" t="s">
        <v>6926</v>
      </c>
      <c r="D1645" s="178" t="s">
        <v>6969</v>
      </c>
      <c r="E1645" s="179">
        <v>39337</v>
      </c>
      <c r="F1645" s="180">
        <v>31272</v>
      </c>
      <c r="G1645" s="180">
        <v>0</v>
      </c>
      <c r="H1645" s="180">
        <v>1645.15</v>
      </c>
      <c r="I1645" s="180">
        <f t="shared" si="50"/>
        <v>32917.15</v>
      </c>
      <c r="J1645" s="177" t="str">
        <f t="shared" si="51"/>
        <v>Date &gt; 1920</v>
      </c>
    </row>
    <row r="1646" spans="1:10" x14ac:dyDescent="0.3">
      <c r="A1646" s="178" t="s">
        <v>3371</v>
      </c>
      <c r="B1646" s="178" t="s">
        <v>213</v>
      </c>
      <c r="C1646" s="178" t="s">
        <v>6926</v>
      </c>
      <c r="D1646" s="178" t="s">
        <v>6970</v>
      </c>
      <c r="E1646" s="179">
        <v>38363</v>
      </c>
      <c r="F1646" s="180">
        <v>1149535</v>
      </c>
      <c r="G1646" s="180">
        <v>0</v>
      </c>
      <c r="H1646" s="180">
        <v>177909.96</v>
      </c>
      <c r="I1646" s="180">
        <f t="shared" si="50"/>
        <v>1327444.96</v>
      </c>
      <c r="J1646" s="177" t="str">
        <f t="shared" si="51"/>
        <v>Date &gt; 1920</v>
      </c>
    </row>
    <row r="1647" spans="1:10" x14ac:dyDescent="0.3">
      <c r="A1647" s="178" t="s">
        <v>3371</v>
      </c>
      <c r="B1647" s="178" t="s">
        <v>213</v>
      </c>
      <c r="C1647" s="178" t="s">
        <v>6926</v>
      </c>
      <c r="D1647" s="178" t="s">
        <v>6970</v>
      </c>
      <c r="E1647" s="179">
        <v>39037</v>
      </c>
      <c r="F1647" s="180">
        <v>1333309</v>
      </c>
      <c r="G1647" s="180">
        <v>0</v>
      </c>
      <c r="H1647" s="180">
        <v>139842.51</v>
      </c>
      <c r="I1647" s="180">
        <f t="shared" si="50"/>
        <v>1473151.51</v>
      </c>
      <c r="J1647" s="177" t="str">
        <f t="shared" si="51"/>
        <v>Date &gt; 1920</v>
      </c>
    </row>
    <row r="1648" spans="1:10" x14ac:dyDescent="0.3">
      <c r="A1648" s="178" t="s">
        <v>3371</v>
      </c>
      <c r="B1648" s="178" t="s">
        <v>213</v>
      </c>
      <c r="C1648" s="178" t="s">
        <v>6926</v>
      </c>
      <c r="D1648" s="178" t="s">
        <v>6970</v>
      </c>
      <c r="E1648" s="179">
        <v>39106</v>
      </c>
      <c r="F1648" s="180">
        <v>861616</v>
      </c>
      <c r="G1648" s="180">
        <v>0</v>
      </c>
      <c r="H1648" s="180">
        <v>42354.36</v>
      </c>
      <c r="I1648" s="180">
        <f t="shared" si="50"/>
        <v>903970.36</v>
      </c>
      <c r="J1648" s="177" t="str">
        <f t="shared" si="51"/>
        <v>Date &gt; 1920</v>
      </c>
    </row>
    <row r="1649" spans="1:10" x14ac:dyDescent="0.3">
      <c r="A1649" s="178" t="s">
        <v>3371</v>
      </c>
      <c r="B1649" s="178" t="s">
        <v>213</v>
      </c>
      <c r="C1649" s="178" t="s">
        <v>6926</v>
      </c>
      <c r="D1649" s="178" t="s">
        <v>6970</v>
      </c>
      <c r="E1649" s="179">
        <v>39419</v>
      </c>
      <c r="F1649" s="180">
        <v>608830</v>
      </c>
      <c r="G1649" s="180">
        <v>0</v>
      </c>
      <c r="H1649" s="180">
        <v>68094.320000000007</v>
      </c>
      <c r="I1649" s="180">
        <f t="shared" si="50"/>
        <v>676924.32000000007</v>
      </c>
      <c r="J1649" s="177" t="str">
        <f t="shared" si="51"/>
        <v>Date &gt; 1920</v>
      </c>
    </row>
    <row r="1650" spans="1:10" x14ac:dyDescent="0.3">
      <c r="A1650" s="178" t="s">
        <v>3371</v>
      </c>
      <c r="B1650" s="178" t="s">
        <v>213</v>
      </c>
      <c r="C1650" s="178" t="s">
        <v>6926</v>
      </c>
      <c r="D1650" s="178" t="s">
        <v>6970</v>
      </c>
      <c r="E1650" s="179">
        <v>40044</v>
      </c>
      <c r="F1650" s="180">
        <v>627987</v>
      </c>
      <c r="G1650" s="180">
        <v>0</v>
      </c>
      <c r="H1650" s="180">
        <v>810331.84</v>
      </c>
      <c r="I1650" s="180">
        <f t="shared" si="50"/>
        <v>1438318.8399999999</v>
      </c>
      <c r="J1650" s="177" t="str">
        <f t="shared" si="51"/>
        <v>Date &gt; 1920</v>
      </c>
    </row>
    <row r="1651" spans="1:10" x14ac:dyDescent="0.3">
      <c r="A1651" s="178" t="s">
        <v>3371</v>
      </c>
      <c r="B1651" s="178" t="s">
        <v>213</v>
      </c>
      <c r="C1651" s="178" t="s">
        <v>6926</v>
      </c>
      <c r="D1651" s="178" t="s">
        <v>6971</v>
      </c>
      <c r="E1651" s="179">
        <v>39106</v>
      </c>
      <c r="F1651" s="180">
        <v>1494097</v>
      </c>
      <c r="G1651" s="180">
        <v>0</v>
      </c>
      <c r="H1651" s="180">
        <v>198508.1</v>
      </c>
      <c r="I1651" s="180">
        <f t="shared" si="50"/>
        <v>1692605.1</v>
      </c>
      <c r="J1651" s="177" t="str">
        <f t="shared" si="51"/>
        <v>Date &gt; 1920</v>
      </c>
    </row>
    <row r="1652" spans="1:10" x14ac:dyDescent="0.3">
      <c r="A1652" s="178" t="s">
        <v>3371</v>
      </c>
      <c r="B1652" s="178" t="s">
        <v>213</v>
      </c>
      <c r="C1652" s="178" t="s">
        <v>6926</v>
      </c>
      <c r="D1652" s="178" t="s">
        <v>6971</v>
      </c>
      <c r="E1652" s="179">
        <v>39419</v>
      </c>
      <c r="F1652" s="180">
        <v>514061</v>
      </c>
      <c r="G1652" s="180">
        <v>0</v>
      </c>
      <c r="H1652" s="180">
        <v>64830.07</v>
      </c>
      <c r="I1652" s="180">
        <f t="shared" si="50"/>
        <v>578891.06999999995</v>
      </c>
      <c r="J1652" s="177" t="str">
        <f t="shared" si="51"/>
        <v>Date &gt; 1920</v>
      </c>
    </row>
    <row r="1653" spans="1:10" x14ac:dyDescent="0.3">
      <c r="A1653" s="178" t="s">
        <v>3371</v>
      </c>
      <c r="B1653" s="178" t="s">
        <v>213</v>
      </c>
      <c r="C1653" s="178" t="s">
        <v>6926</v>
      </c>
      <c r="D1653" s="178" t="s">
        <v>6971</v>
      </c>
      <c r="E1653" s="179">
        <v>40044</v>
      </c>
      <c r="F1653" s="180">
        <v>664668</v>
      </c>
      <c r="G1653" s="180">
        <v>0</v>
      </c>
      <c r="H1653" s="180">
        <v>73648.06</v>
      </c>
      <c r="I1653" s="180">
        <f t="shared" si="50"/>
        <v>738316.06</v>
      </c>
      <c r="J1653" s="177" t="str">
        <f t="shared" si="51"/>
        <v>Date &gt; 1920</v>
      </c>
    </row>
    <row r="1654" spans="1:10" x14ac:dyDescent="0.3">
      <c r="A1654" s="178" t="s">
        <v>3371</v>
      </c>
      <c r="B1654" s="178" t="s">
        <v>213</v>
      </c>
      <c r="C1654" s="178" t="s">
        <v>6926</v>
      </c>
      <c r="D1654" s="178" t="s">
        <v>6972</v>
      </c>
      <c r="E1654" s="179">
        <v>39274</v>
      </c>
      <c r="F1654" s="180">
        <v>752693</v>
      </c>
      <c r="G1654" s="180">
        <v>0</v>
      </c>
      <c r="H1654" s="180">
        <v>41165.51</v>
      </c>
      <c r="I1654" s="180">
        <f t="shared" si="50"/>
        <v>793858.51</v>
      </c>
      <c r="J1654" s="177" t="str">
        <f t="shared" si="51"/>
        <v>Date &gt; 1920</v>
      </c>
    </row>
    <row r="1655" spans="1:10" x14ac:dyDescent="0.3">
      <c r="A1655" s="178" t="s">
        <v>3371</v>
      </c>
      <c r="B1655" s="178" t="s">
        <v>213</v>
      </c>
      <c r="C1655" s="178" t="s">
        <v>6926</v>
      </c>
      <c r="D1655" s="178" t="s">
        <v>6972</v>
      </c>
      <c r="E1655" s="179">
        <v>39700</v>
      </c>
      <c r="F1655" s="180">
        <v>553174</v>
      </c>
      <c r="G1655" s="180">
        <v>0</v>
      </c>
      <c r="H1655" s="180">
        <v>35645.230000000003</v>
      </c>
      <c r="I1655" s="180">
        <f t="shared" si="50"/>
        <v>588819.23</v>
      </c>
      <c r="J1655" s="177" t="str">
        <f t="shared" si="51"/>
        <v>Date &gt; 1920</v>
      </c>
    </row>
    <row r="1656" spans="1:10" x14ac:dyDescent="0.3">
      <c r="A1656" s="178" t="s">
        <v>3371</v>
      </c>
      <c r="B1656" s="178" t="s">
        <v>213</v>
      </c>
      <c r="C1656" s="178" t="s">
        <v>6926</v>
      </c>
      <c r="D1656" s="178" t="s">
        <v>6973</v>
      </c>
      <c r="E1656" s="179">
        <v>39464</v>
      </c>
      <c r="F1656" s="180">
        <v>991596</v>
      </c>
      <c r="G1656" s="180">
        <v>0</v>
      </c>
      <c r="H1656" s="180">
        <v>80867.199999999997</v>
      </c>
      <c r="I1656" s="180">
        <f t="shared" si="50"/>
        <v>1072463.2</v>
      </c>
      <c r="J1656" s="177" t="str">
        <f t="shared" si="51"/>
        <v>Date &gt; 1920</v>
      </c>
    </row>
    <row r="1657" spans="1:10" x14ac:dyDescent="0.3">
      <c r="A1657" s="178" t="s">
        <v>3371</v>
      </c>
      <c r="B1657" s="178" t="s">
        <v>213</v>
      </c>
      <c r="C1657" s="178" t="s">
        <v>6926</v>
      </c>
      <c r="D1657" s="178" t="s">
        <v>6973</v>
      </c>
      <c r="E1657" s="179">
        <v>40036</v>
      </c>
      <c r="F1657" s="180">
        <v>308096</v>
      </c>
      <c r="G1657" s="180">
        <v>0</v>
      </c>
      <c r="H1657" s="180">
        <v>104818.05</v>
      </c>
      <c r="I1657" s="180">
        <f t="shared" si="50"/>
        <v>412914.05</v>
      </c>
      <c r="J1657" s="177" t="str">
        <f t="shared" si="51"/>
        <v>Date &gt; 1920</v>
      </c>
    </row>
    <row r="1658" spans="1:10" x14ac:dyDescent="0.3">
      <c r="A1658" s="178" t="s">
        <v>3371</v>
      </c>
      <c r="B1658" s="178" t="s">
        <v>213</v>
      </c>
      <c r="C1658" s="178" t="s">
        <v>6926</v>
      </c>
      <c r="D1658" s="178" t="s">
        <v>6973</v>
      </c>
      <c r="E1658" s="179">
        <v>40604</v>
      </c>
      <c r="F1658" s="180">
        <v>207370</v>
      </c>
      <c r="G1658" s="180">
        <v>0</v>
      </c>
      <c r="H1658" s="180">
        <v>29626.880000000001</v>
      </c>
      <c r="I1658" s="180">
        <f t="shared" si="50"/>
        <v>236996.88</v>
      </c>
      <c r="J1658" s="177" t="str">
        <f t="shared" si="51"/>
        <v>Date &gt; 1920</v>
      </c>
    </row>
    <row r="1659" spans="1:10" x14ac:dyDescent="0.3">
      <c r="A1659" s="178" t="s">
        <v>3371</v>
      </c>
      <c r="B1659" s="178" t="s">
        <v>213</v>
      </c>
      <c r="C1659" s="178" t="s">
        <v>6926</v>
      </c>
      <c r="D1659" s="178" t="s">
        <v>6974</v>
      </c>
      <c r="E1659" s="179">
        <v>39658</v>
      </c>
      <c r="F1659" s="180">
        <v>0</v>
      </c>
      <c r="G1659" s="180">
        <v>180950</v>
      </c>
      <c r="H1659" s="180">
        <v>1488187.09</v>
      </c>
      <c r="I1659" s="180">
        <f t="shared" si="50"/>
        <v>1669137.09</v>
      </c>
      <c r="J1659" s="177" t="str">
        <f t="shared" si="51"/>
        <v>Date &gt; 1920</v>
      </c>
    </row>
    <row r="1660" spans="1:10" x14ac:dyDescent="0.3">
      <c r="A1660" s="178" t="s">
        <v>3371</v>
      </c>
      <c r="B1660" s="178" t="s">
        <v>213</v>
      </c>
      <c r="C1660" s="178" t="s">
        <v>6926</v>
      </c>
      <c r="D1660" s="178" t="s">
        <v>6974</v>
      </c>
      <c r="E1660" s="179">
        <v>39658</v>
      </c>
      <c r="F1660" s="180">
        <v>5189555</v>
      </c>
      <c r="G1660" s="180">
        <v>0</v>
      </c>
      <c r="H1660" s="180">
        <v>0</v>
      </c>
      <c r="I1660" s="180">
        <f t="shared" si="50"/>
        <v>5189555</v>
      </c>
      <c r="J1660" s="177" t="str">
        <f t="shared" si="51"/>
        <v>Date &gt; 1920</v>
      </c>
    </row>
    <row r="1661" spans="1:10" x14ac:dyDescent="0.3">
      <c r="A1661" s="178" t="s">
        <v>3371</v>
      </c>
      <c r="B1661" s="178" t="s">
        <v>213</v>
      </c>
      <c r="C1661" s="178" t="s">
        <v>6926</v>
      </c>
      <c r="D1661" s="178" t="s">
        <v>6974</v>
      </c>
      <c r="E1661" s="179">
        <v>39912</v>
      </c>
      <c r="F1661" s="180">
        <v>0</v>
      </c>
      <c r="G1661" s="180">
        <v>1327834.8</v>
      </c>
      <c r="H1661" s="180">
        <v>2329523.1</v>
      </c>
      <c r="I1661" s="180">
        <f t="shared" si="50"/>
        <v>3657357.9000000004</v>
      </c>
      <c r="J1661" s="177" t="str">
        <f t="shared" si="51"/>
        <v>Date &gt; 1920</v>
      </c>
    </row>
    <row r="1662" spans="1:10" x14ac:dyDescent="0.3">
      <c r="A1662" s="178" t="s">
        <v>3371</v>
      </c>
      <c r="B1662" s="178" t="s">
        <v>213</v>
      </c>
      <c r="C1662" s="178" t="s">
        <v>6926</v>
      </c>
      <c r="D1662" s="178" t="s">
        <v>6974</v>
      </c>
      <c r="E1662" s="179">
        <v>39912</v>
      </c>
      <c r="F1662" s="180">
        <v>1460445</v>
      </c>
      <c r="G1662" s="180">
        <v>383765.32</v>
      </c>
      <c r="H1662" s="180">
        <v>0</v>
      </c>
      <c r="I1662" s="180">
        <f t="shared" si="50"/>
        <v>1844210.32</v>
      </c>
      <c r="J1662" s="177" t="str">
        <f t="shared" si="51"/>
        <v>Date &gt; 1920</v>
      </c>
    </row>
    <row r="1663" spans="1:10" x14ac:dyDescent="0.3">
      <c r="A1663" s="178" t="s">
        <v>3371</v>
      </c>
      <c r="B1663" s="178" t="s">
        <v>213</v>
      </c>
      <c r="C1663" s="178" t="s">
        <v>6926</v>
      </c>
      <c r="D1663" s="178" t="s">
        <v>6974</v>
      </c>
      <c r="E1663" s="179">
        <v>40298</v>
      </c>
      <c r="F1663" s="180">
        <v>50000</v>
      </c>
      <c r="G1663" s="180">
        <v>0</v>
      </c>
      <c r="H1663" s="180">
        <v>40963</v>
      </c>
      <c r="I1663" s="180">
        <f t="shared" si="50"/>
        <v>90963</v>
      </c>
      <c r="J1663" s="177" t="str">
        <f t="shared" si="51"/>
        <v>Date &gt; 1920</v>
      </c>
    </row>
    <row r="1664" spans="1:10" x14ac:dyDescent="0.3">
      <c r="A1664" s="178" t="s">
        <v>3371</v>
      </c>
      <c r="B1664" s="178" t="s">
        <v>213</v>
      </c>
      <c r="C1664" s="178" t="s">
        <v>6926</v>
      </c>
      <c r="D1664" s="178" t="s">
        <v>6974</v>
      </c>
      <c r="E1664" s="179">
        <v>40423</v>
      </c>
      <c r="F1664" s="180">
        <v>0</v>
      </c>
      <c r="G1664" s="180">
        <v>107449.88</v>
      </c>
      <c r="H1664" s="180">
        <v>2176196.4500000002</v>
      </c>
      <c r="I1664" s="180">
        <f t="shared" si="50"/>
        <v>2283646.33</v>
      </c>
      <c r="J1664" s="177" t="str">
        <f t="shared" si="51"/>
        <v>Date &gt; 1920</v>
      </c>
    </row>
    <row r="1665" spans="1:10" x14ac:dyDescent="0.3">
      <c r="A1665" s="178" t="s">
        <v>3371</v>
      </c>
      <c r="B1665" s="178" t="s">
        <v>213</v>
      </c>
      <c r="C1665" s="178" t="s">
        <v>6926</v>
      </c>
      <c r="D1665" s="178" t="s">
        <v>6974</v>
      </c>
      <c r="E1665" s="179">
        <v>40423</v>
      </c>
      <c r="F1665" s="180">
        <v>0</v>
      </c>
      <c r="G1665" s="180">
        <v>2000000</v>
      </c>
      <c r="H1665" s="180">
        <v>0</v>
      </c>
      <c r="I1665" s="180">
        <f t="shared" si="50"/>
        <v>2000000</v>
      </c>
      <c r="J1665" s="177" t="str">
        <f t="shared" si="51"/>
        <v>Date &gt; 1920</v>
      </c>
    </row>
    <row r="1666" spans="1:10" x14ac:dyDescent="0.3">
      <c r="A1666" s="178" t="s">
        <v>3371</v>
      </c>
      <c r="B1666" s="178" t="s">
        <v>213</v>
      </c>
      <c r="C1666" s="178" t="s">
        <v>6926</v>
      </c>
      <c r="D1666" s="178" t="s">
        <v>6974</v>
      </c>
      <c r="E1666" s="179">
        <v>40423</v>
      </c>
      <c r="F1666" s="180">
        <v>0</v>
      </c>
      <c r="G1666" s="180">
        <v>1920000</v>
      </c>
      <c r="H1666" s="180">
        <v>0</v>
      </c>
      <c r="I1666" s="180">
        <f t="shared" si="50"/>
        <v>1920000</v>
      </c>
      <c r="J1666" s="177" t="str">
        <f t="shared" si="51"/>
        <v>Date &gt; 1920</v>
      </c>
    </row>
    <row r="1667" spans="1:10" x14ac:dyDescent="0.3">
      <c r="A1667" s="178" t="s">
        <v>3371</v>
      </c>
      <c r="B1667" s="178" t="s">
        <v>213</v>
      </c>
      <c r="C1667" s="178" t="s">
        <v>6926</v>
      </c>
      <c r="D1667" s="178" t="s">
        <v>6974</v>
      </c>
      <c r="E1667" s="179">
        <v>40423</v>
      </c>
      <c r="F1667" s="180">
        <v>0</v>
      </c>
      <c r="G1667" s="180">
        <v>80000</v>
      </c>
      <c r="H1667" s="180">
        <v>0</v>
      </c>
      <c r="I1667" s="180">
        <f t="shared" si="50"/>
        <v>80000</v>
      </c>
      <c r="J1667" s="177" t="str">
        <f t="shared" si="51"/>
        <v>Date &gt; 1920</v>
      </c>
    </row>
    <row r="1668" spans="1:10" x14ac:dyDescent="0.3">
      <c r="A1668" s="178" t="s">
        <v>3371</v>
      </c>
      <c r="B1668" s="178" t="s">
        <v>213</v>
      </c>
      <c r="C1668" s="178" t="s">
        <v>6926</v>
      </c>
      <c r="D1668" s="178" t="s">
        <v>6975</v>
      </c>
      <c r="E1668" s="179">
        <v>39934</v>
      </c>
      <c r="F1668" s="180">
        <v>7301187</v>
      </c>
      <c r="G1668" s="180">
        <v>0</v>
      </c>
      <c r="H1668" s="180">
        <v>1512688.16</v>
      </c>
      <c r="I1668" s="180">
        <f t="shared" si="50"/>
        <v>8813875.1600000001</v>
      </c>
      <c r="J1668" s="177" t="str">
        <f t="shared" si="51"/>
        <v>Date &gt; 1920</v>
      </c>
    </row>
    <row r="1669" spans="1:10" x14ac:dyDescent="0.3">
      <c r="A1669" s="178" t="s">
        <v>3371</v>
      </c>
      <c r="B1669" s="178" t="s">
        <v>213</v>
      </c>
      <c r="C1669" s="178" t="s">
        <v>6926</v>
      </c>
      <c r="D1669" s="178" t="s">
        <v>6975</v>
      </c>
      <c r="E1669" s="179">
        <v>40276</v>
      </c>
      <c r="F1669" s="180">
        <v>260053</v>
      </c>
      <c r="G1669" s="180">
        <v>0</v>
      </c>
      <c r="H1669" s="180">
        <v>139547.14000000001</v>
      </c>
      <c r="I1669" s="180">
        <f t="shared" ref="I1669:I1732" si="52">SUM(F1669:H1669)</f>
        <v>399600.14</v>
      </c>
      <c r="J1669" s="177" t="str">
        <f t="shared" ref="J1669:J1732" si="53">IF(OR(YEAR(E1669)&gt; 1920, ISBLANK(E1669)), "Date &gt; 1920", "Sketchy date")</f>
        <v>Date &gt; 1920</v>
      </c>
    </row>
    <row r="1670" spans="1:10" x14ac:dyDescent="0.3">
      <c r="A1670" s="178" t="s">
        <v>3371</v>
      </c>
      <c r="B1670" s="178" t="s">
        <v>213</v>
      </c>
      <c r="C1670" s="178" t="s">
        <v>6926</v>
      </c>
      <c r="D1670" s="178" t="s">
        <v>6975</v>
      </c>
      <c r="E1670" s="179">
        <v>40317</v>
      </c>
      <c r="F1670" s="180">
        <v>50000</v>
      </c>
      <c r="G1670" s="180">
        <v>0</v>
      </c>
      <c r="H1670" s="180">
        <v>582724.24</v>
      </c>
      <c r="I1670" s="180">
        <f t="shared" si="52"/>
        <v>632724.24</v>
      </c>
      <c r="J1670" s="177" t="str">
        <f t="shared" si="53"/>
        <v>Date &gt; 1920</v>
      </c>
    </row>
    <row r="1671" spans="1:10" x14ac:dyDescent="0.3">
      <c r="A1671" s="178" t="s">
        <v>3371</v>
      </c>
      <c r="B1671" s="178" t="s">
        <v>213</v>
      </c>
      <c r="C1671" s="178" t="s">
        <v>6926</v>
      </c>
      <c r="D1671" s="178" t="s">
        <v>6975</v>
      </c>
      <c r="E1671" s="179">
        <v>40409</v>
      </c>
      <c r="F1671" s="180">
        <v>414245</v>
      </c>
      <c r="G1671" s="180">
        <v>0</v>
      </c>
      <c r="H1671" s="180">
        <v>0</v>
      </c>
      <c r="I1671" s="180">
        <f t="shared" si="52"/>
        <v>414245</v>
      </c>
      <c r="J1671" s="177" t="str">
        <f t="shared" si="53"/>
        <v>Date &gt; 1920</v>
      </c>
    </row>
    <row r="1672" spans="1:10" x14ac:dyDescent="0.3">
      <c r="A1672" s="178" t="s">
        <v>3371</v>
      </c>
      <c r="B1672" s="178" t="s">
        <v>213</v>
      </c>
      <c r="C1672" s="178" t="s">
        <v>6926</v>
      </c>
      <c r="D1672" s="178" t="s">
        <v>6974</v>
      </c>
      <c r="E1672" s="179">
        <v>40095</v>
      </c>
      <c r="F1672" s="180">
        <v>0</v>
      </c>
      <c r="G1672" s="180">
        <v>1000000</v>
      </c>
      <c r="H1672" s="180">
        <v>0</v>
      </c>
      <c r="I1672" s="180">
        <f t="shared" si="52"/>
        <v>1000000</v>
      </c>
      <c r="J1672" s="177" t="str">
        <f t="shared" si="53"/>
        <v>Date &gt; 1920</v>
      </c>
    </row>
    <row r="1673" spans="1:10" x14ac:dyDescent="0.3">
      <c r="A1673" s="178" t="s">
        <v>3371</v>
      </c>
      <c r="B1673" s="178" t="s">
        <v>213</v>
      </c>
      <c r="C1673" s="178" t="s">
        <v>6926</v>
      </c>
      <c r="D1673" s="178" t="s">
        <v>6976</v>
      </c>
      <c r="E1673" s="179">
        <v>39934</v>
      </c>
      <c r="F1673" s="180">
        <v>28760</v>
      </c>
      <c r="G1673" s="180">
        <v>0</v>
      </c>
      <c r="H1673" s="180">
        <v>2040</v>
      </c>
      <c r="I1673" s="180">
        <f t="shared" si="52"/>
        <v>30800</v>
      </c>
      <c r="J1673" s="177" t="str">
        <f t="shared" si="53"/>
        <v>Date &gt; 1920</v>
      </c>
    </row>
    <row r="1674" spans="1:10" x14ac:dyDescent="0.3">
      <c r="A1674" s="178" t="s">
        <v>3371</v>
      </c>
      <c r="B1674" s="178" t="s">
        <v>213</v>
      </c>
      <c r="C1674" s="178" t="s">
        <v>6926</v>
      </c>
      <c r="D1674" s="178" t="s">
        <v>6976</v>
      </c>
      <c r="E1674" s="179">
        <v>40317</v>
      </c>
      <c r="F1674" s="180">
        <v>10000</v>
      </c>
      <c r="G1674" s="180">
        <v>0</v>
      </c>
      <c r="H1674" s="180">
        <v>0</v>
      </c>
      <c r="I1674" s="180">
        <f t="shared" si="52"/>
        <v>10000</v>
      </c>
      <c r="J1674" s="177" t="str">
        <f t="shared" si="53"/>
        <v>Date &gt; 1920</v>
      </c>
    </row>
    <row r="1675" spans="1:10" x14ac:dyDescent="0.3">
      <c r="A1675" s="178" t="s">
        <v>3371</v>
      </c>
      <c r="B1675" s="178" t="s">
        <v>213</v>
      </c>
      <c r="C1675" s="178" t="s">
        <v>6926</v>
      </c>
      <c r="D1675" s="178" t="s">
        <v>6977</v>
      </c>
      <c r="E1675" s="179">
        <v>40885</v>
      </c>
      <c r="F1675" s="180">
        <v>0</v>
      </c>
      <c r="G1675" s="180">
        <v>221379.19</v>
      </c>
      <c r="H1675" s="180">
        <v>181703.06</v>
      </c>
      <c r="I1675" s="180">
        <f t="shared" si="52"/>
        <v>403082.25</v>
      </c>
      <c r="J1675" s="177" t="str">
        <f t="shared" si="53"/>
        <v>Date &gt; 1920</v>
      </c>
    </row>
    <row r="1676" spans="1:10" x14ac:dyDescent="0.3">
      <c r="A1676" s="178" t="s">
        <v>3371</v>
      </c>
      <c r="B1676" s="178" t="s">
        <v>213</v>
      </c>
      <c r="C1676" s="178" t="s">
        <v>6926</v>
      </c>
      <c r="D1676" s="178" t="s">
        <v>6977</v>
      </c>
      <c r="E1676" s="179">
        <v>40885</v>
      </c>
      <c r="F1676" s="180">
        <v>674273</v>
      </c>
      <c r="G1676" s="180">
        <v>0</v>
      </c>
      <c r="H1676" s="180">
        <v>0</v>
      </c>
      <c r="I1676" s="180">
        <f t="shared" si="52"/>
        <v>674273</v>
      </c>
      <c r="J1676" s="177" t="str">
        <f t="shared" si="53"/>
        <v>Date &gt; 1920</v>
      </c>
    </row>
    <row r="1677" spans="1:10" x14ac:dyDescent="0.3">
      <c r="A1677" s="178" t="s">
        <v>3371</v>
      </c>
      <c r="B1677" s="178" t="s">
        <v>213</v>
      </c>
      <c r="C1677" s="178" t="s">
        <v>6926</v>
      </c>
      <c r="D1677" s="178" t="s">
        <v>6977</v>
      </c>
      <c r="E1677" s="179">
        <v>41278</v>
      </c>
      <c r="F1677" s="180">
        <v>0</v>
      </c>
      <c r="G1677" s="180">
        <v>78620.81</v>
      </c>
      <c r="H1677" s="180">
        <v>92076.27</v>
      </c>
      <c r="I1677" s="180">
        <f t="shared" si="52"/>
        <v>170697.08000000002</v>
      </c>
      <c r="J1677" s="177" t="str">
        <f t="shared" si="53"/>
        <v>Date &gt; 1920</v>
      </c>
    </row>
    <row r="1678" spans="1:10" x14ac:dyDescent="0.3">
      <c r="A1678" s="178" t="s">
        <v>3371</v>
      </c>
      <c r="B1678" s="178" t="s">
        <v>213</v>
      </c>
      <c r="C1678" s="178" t="s">
        <v>6926</v>
      </c>
      <c r="D1678" s="178" t="s">
        <v>6977</v>
      </c>
      <c r="E1678" s="179">
        <v>41278</v>
      </c>
      <c r="F1678" s="180">
        <v>152729</v>
      </c>
      <c r="G1678" s="180">
        <v>0</v>
      </c>
      <c r="H1678" s="180">
        <v>0</v>
      </c>
      <c r="I1678" s="180">
        <f t="shared" si="52"/>
        <v>152729</v>
      </c>
      <c r="J1678" s="177" t="str">
        <f t="shared" si="53"/>
        <v>Date &gt; 1920</v>
      </c>
    </row>
    <row r="1679" spans="1:10" x14ac:dyDescent="0.3">
      <c r="A1679" s="178" t="s">
        <v>3371</v>
      </c>
      <c r="B1679" s="178" t="s">
        <v>213</v>
      </c>
      <c r="C1679" s="178" t="s">
        <v>6926</v>
      </c>
      <c r="D1679" s="178" t="s">
        <v>6977</v>
      </c>
      <c r="E1679" s="179">
        <v>41859</v>
      </c>
      <c r="F1679" s="180">
        <v>50000</v>
      </c>
      <c r="G1679" s="180">
        <v>0</v>
      </c>
      <c r="H1679" s="180">
        <v>0</v>
      </c>
      <c r="I1679" s="180">
        <f t="shared" si="52"/>
        <v>50000</v>
      </c>
      <c r="J1679" s="177" t="str">
        <f t="shared" si="53"/>
        <v>Date &gt; 1920</v>
      </c>
    </row>
    <row r="1680" spans="1:10" x14ac:dyDescent="0.3">
      <c r="A1680" s="178" t="s">
        <v>3371</v>
      </c>
      <c r="B1680" s="178" t="s">
        <v>213</v>
      </c>
      <c r="C1680" s="178" t="s">
        <v>6926</v>
      </c>
      <c r="D1680" s="178" t="s">
        <v>6978</v>
      </c>
      <c r="E1680" s="179">
        <v>41381</v>
      </c>
      <c r="F1680" s="180">
        <v>179091</v>
      </c>
      <c r="G1680" s="180">
        <v>0</v>
      </c>
      <c r="H1680" s="180">
        <v>22110</v>
      </c>
      <c r="I1680" s="180">
        <f t="shared" si="52"/>
        <v>201201</v>
      </c>
      <c r="J1680" s="177" t="str">
        <f t="shared" si="53"/>
        <v>Date &gt; 1920</v>
      </c>
    </row>
    <row r="1681" spans="1:10" x14ac:dyDescent="0.3">
      <c r="A1681" s="178" t="s">
        <v>3371</v>
      </c>
      <c r="B1681" s="178" t="s">
        <v>213</v>
      </c>
      <c r="C1681" s="178" t="s">
        <v>6926</v>
      </c>
      <c r="D1681" s="178" t="s">
        <v>6978</v>
      </c>
      <c r="E1681" s="179">
        <v>42074</v>
      </c>
      <c r="F1681" s="180">
        <v>19899</v>
      </c>
      <c r="G1681" s="180">
        <v>0</v>
      </c>
      <c r="H1681" s="180">
        <v>568643</v>
      </c>
      <c r="I1681" s="180">
        <f t="shared" si="52"/>
        <v>588542</v>
      </c>
      <c r="J1681" s="177" t="str">
        <f t="shared" si="53"/>
        <v>Date &gt; 1920</v>
      </c>
    </row>
    <row r="1682" spans="1:10" x14ac:dyDescent="0.3">
      <c r="A1682" s="178" t="s">
        <v>3371</v>
      </c>
      <c r="B1682" s="178" t="s">
        <v>213</v>
      </c>
      <c r="C1682" s="178" t="s">
        <v>6926</v>
      </c>
      <c r="D1682" s="178" t="s">
        <v>6979</v>
      </c>
      <c r="E1682" s="179">
        <v>42373</v>
      </c>
      <c r="F1682" s="180">
        <v>0</v>
      </c>
      <c r="G1682" s="180">
        <v>302841.7</v>
      </c>
      <c r="H1682" s="180">
        <v>129789.3</v>
      </c>
      <c r="I1682" s="180">
        <f t="shared" si="52"/>
        <v>432631</v>
      </c>
      <c r="J1682" s="177" t="str">
        <f t="shared" si="53"/>
        <v>Date &gt; 1920</v>
      </c>
    </row>
    <row r="1683" spans="1:10" x14ac:dyDescent="0.3">
      <c r="A1683" s="178" t="s">
        <v>3371</v>
      </c>
      <c r="B1683" s="178" t="s">
        <v>213</v>
      </c>
      <c r="C1683" s="178" t="s">
        <v>6926</v>
      </c>
      <c r="D1683" s="178" t="s">
        <v>6980</v>
      </c>
      <c r="E1683" s="179">
        <v>42373</v>
      </c>
      <c r="F1683" s="180">
        <v>0</v>
      </c>
      <c r="G1683" s="180">
        <v>548213.91</v>
      </c>
      <c r="H1683" s="180">
        <v>137053.47</v>
      </c>
      <c r="I1683" s="180">
        <f t="shared" si="52"/>
        <v>685267.38</v>
      </c>
      <c r="J1683" s="177" t="str">
        <f t="shared" si="53"/>
        <v>Date &gt; 1920</v>
      </c>
    </row>
    <row r="1684" spans="1:10" x14ac:dyDescent="0.3">
      <c r="A1684" s="178" t="s">
        <v>3371</v>
      </c>
      <c r="B1684" s="178" t="s">
        <v>213</v>
      </c>
      <c r="C1684" s="178" t="s">
        <v>6926</v>
      </c>
      <c r="D1684" s="178" t="s">
        <v>6981</v>
      </c>
      <c r="E1684" s="179">
        <v>42018</v>
      </c>
      <c r="F1684" s="180">
        <v>565548</v>
      </c>
      <c r="G1684" s="180">
        <v>34204.92</v>
      </c>
      <c r="H1684" s="180">
        <v>53243.46</v>
      </c>
      <c r="I1684" s="180">
        <f t="shared" si="52"/>
        <v>652996.38</v>
      </c>
      <c r="J1684" s="177" t="str">
        <f t="shared" si="53"/>
        <v>Date &gt; 1920</v>
      </c>
    </row>
    <row r="1685" spans="1:10" x14ac:dyDescent="0.3">
      <c r="A1685" s="178" t="s">
        <v>3371</v>
      </c>
      <c r="B1685" s="178" t="s">
        <v>213</v>
      </c>
      <c r="C1685" s="178" t="s">
        <v>6926</v>
      </c>
      <c r="D1685" s="178" t="s">
        <v>6981</v>
      </c>
      <c r="E1685" s="179">
        <v>42443</v>
      </c>
      <c r="F1685" s="180">
        <v>50139</v>
      </c>
      <c r="G1685" s="180">
        <v>0</v>
      </c>
      <c r="H1685" s="180">
        <v>0</v>
      </c>
      <c r="I1685" s="180">
        <f t="shared" si="52"/>
        <v>50139</v>
      </c>
      <c r="J1685" s="177" t="str">
        <f t="shared" si="53"/>
        <v>Date &gt; 1920</v>
      </c>
    </row>
    <row r="1686" spans="1:10" x14ac:dyDescent="0.3">
      <c r="A1686" s="178" t="s">
        <v>3371</v>
      </c>
      <c r="B1686" s="178" t="s">
        <v>213</v>
      </c>
      <c r="C1686" s="178" t="s">
        <v>6926</v>
      </c>
      <c r="D1686" s="178" t="s">
        <v>6982</v>
      </c>
      <c r="E1686" s="179">
        <v>42389</v>
      </c>
      <c r="F1686" s="180">
        <v>585838</v>
      </c>
      <c r="G1686" s="180">
        <v>19624.84</v>
      </c>
      <c r="H1686" s="180">
        <v>124745</v>
      </c>
      <c r="I1686" s="180">
        <f t="shared" si="52"/>
        <v>730207.84</v>
      </c>
      <c r="J1686" s="177" t="str">
        <f t="shared" si="53"/>
        <v>Date &gt; 1920</v>
      </c>
    </row>
    <row r="1687" spans="1:10" x14ac:dyDescent="0.3">
      <c r="A1687" s="178" t="s">
        <v>3371</v>
      </c>
      <c r="B1687" s="178" t="s">
        <v>213</v>
      </c>
      <c r="C1687" s="178" t="s">
        <v>6926</v>
      </c>
      <c r="D1687" s="178" t="s">
        <v>6982</v>
      </c>
      <c r="E1687" s="179">
        <v>43116</v>
      </c>
      <c r="F1687" s="180">
        <v>29796</v>
      </c>
      <c r="G1687" s="180">
        <v>15085.88</v>
      </c>
      <c r="H1687" s="180">
        <v>64257.45</v>
      </c>
      <c r="I1687" s="180">
        <f t="shared" si="52"/>
        <v>109139.32999999999</v>
      </c>
      <c r="J1687" s="177" t="str">
        <f t="shared" si="53"/>
        <v>Date &gt; 1920</v>
      </c>
    </row>
    <row r="1688" spans="1:10" x14ac:dyDescent="0.3">
      <c r="A1688" s="178" t="s">
        <v>3371</v>
      </c>
      <c r="B1688" s="178" t="s">
        <v>213</v>
      </c>
      <c r="C1688" s="178" t="s">
        <v>6926</v>
      </c>
      <c r="D1688" s="178" t="s">
        <v>6983</v>
      </c>
      <c r="E1688" s="179">
        <v>42755</v>
      </c>
      <c r="F1688" s="180">
        <v>2173722</v>
      </c>
      <c r="G1688" s="180">
        <v>0</v>
      </c>
      <c r="H1688" s="180">
        <v>141124.65</v>
      </c>
      <c r="I1688" s="180">
        <f t="shared" si="52"/>
        <v>2314846.65</v>
      </c>
      <c r="J1688" s="177" t="str">
        <f t="shared" si="53"/>
        <v>Date &gt; 1920</v>
      </c>
    </row>
    <row r="1689" spans="1:10" x14ac:dyDescent="0.3">
      <c r="A1689" s="178" t="s">
        <v>3371</v>
      </c>
      <c r="B1689" s="178" t="s">
        <v>213</v>
      </c>
      <c r="C1689" s="178" t="s">
        <v>6926</v>
      </c>
      <c r="D1689" s="178" t="s">
        <v>6983</v>
      </c>
      <c r="E1689" s="179">
        <v>43116</v>
      </c>
      <c r="F1689" s="180">
        <v>347492</v>
      </c>
      <c r="G1689" s="180">
        <v>140067.46</v>
      </c>
      <c r="H1689" s="180">
        <v>0</v>
      </c>
      <c r="I1689" s="180">
        <f t="shared" si="52"/>
        <v>487559.45999999996</v>
      </c>
      <c r="J1689" s="177" t="str">
        <f t="shared" si="53"/>
        <v>Date &gt; 1920</v>
      </c>
    </row>
    <row r="1690" spans="1:10" x14ac:dyDescent="0.3">
      <c r="A1690" s="178" t="s">
        <v>3371</v>
      </c>
      <c r="B1690" s="178" t="s">
        <v>213</v>
      </c>
      <c r="C1690" s="178" t="s">
        <v>6926</v>
      </c>
      <c r="D1690" s="178" t="s">
        <v>6984</v>
      </c>
      <c r="E1690" s="179">
        <v>43116</v>
      </c>
      <c r="F1690" s="180">
        <v>373799</v>
      </c>
      <c r="G1690" s="180">
        <v>108274.49</v>
      </c>
      <c r="H1690" s="180">
        <v>152813</v>
      </c>
      <c r="I1690" s="180">
        <f t="shared" si="52"/>
        <v>634886.49</v>
      </c>
      <c r="J1690" s="177" t="str">
        <f t="shared" si="53"/>
        <v>Date &gt; 1920</v>
      </c>
    </row>
    <row r="1691" spans="1:10" x14ac:dyDescent="0.3">
      <c r="A1691" s="178" t="s">
        <v>3371</v>
      </c>
      <c r="B1691" s="178" t="s">
        <v>213</v>
      </c>
      <c r="C1691" s="178" t="s">
        <v>6926</v>
      </c>
      <c r="D1691" s="178" t="s">
        <v>6984</v>
      </c>
      <c r="E1691" s="179">
        <v>43703</v>
      </c>
      <c r="F1691" s="180">
        <v>63844</v>
      </c>
      <c r="G1691" s="180">
        <v>10532.51</v>
      </c>
      <c r="H1691" s="180">
        <v>0</v>
      </c>
      <c r="I1691" s="180">
        <f t="shared" si="52"/>
        <v>74376.509999999995</v>
      </c>
      <c r="J1691" s="177" t="str">
        <f t="shared" si="53"/>
        <v>Date &gt; 1920</v>
      </c>
    </row>
    <row r="1692" spans="1:10" x14ac:dyDescent="0.3">
      <c r="A1692" s="178" t="s">
        <v>3371</v>
      </c>
      <c r="B1692" s="178" t="s">
        <v>213</v>
      </c>
      <c r="C1692" s="178" t="s">
        <v>6926</v>
      </c>
      <c r="D1692" s="178" t="s">
        <v>6984</v>
      </c>
      <c r="E1692" s="179">
        <v>43774</v>
      </c>
      <c r="F1692" s="180">
        <v>27735</v>
      </c>
      <c r="G1692" s="180">
        <v>0</v>
      </c>
      <c r="H1692" s="180">
        <v>0</v>
      </c>
      <c r="I1692" s="180">
        <f t="shared" si="52"/>
        <v>27735</v>
      </c>
      <c r="J1692" s="177" t="str">
        <f t="shared" si="53"/>
        <v>Date &gt; 1920</v>
      </c>
    </row>
    <row r="1693" spans="1:10" x14ac:dyDescent="0.3">
      <c r="A1693" s="178" t="s">
        <v>3371</v>
      </c>
      <c r="B1693" s="178" t="s">
        <v>213</v>
      </c>
      <c r="C1693" s="178" t="s">
        <v>6926</v>
      </c>
      <c r="D1693" s="178" t="s">
        <v>6985</v>
      </c>
      <c r="E1693" s="179">
        <v>43868</v>
      </c>
      <c r="F1693" s="180">
        <v>181289</v>
      </c>
      <c r="G1693" s="180">
        <v>9695</v>
      </c>
      <c r="H1693" s="180">
        <v>43592.26</v>
      </c>
      <c r="I1693" s="180">
        <f t="shared" si="52"/>
        <v>234576.26</v>
      </c>
      <c r="J1693" s="177" t="str">
        <f t="shared" si="53"/>
        <v>Date &gt; 1920</v>
      </c>
    </row>
    <row r="1694" spans="1:10" x14ac:dyDescent="0.3">
      <c r="A1694" s="178" t="s">
        <v>3371</v>
      </c>
      <c r="B1694" s="178" t="s">
        <v>213</v>
      </c>
      <c r="C1694" s="178" t="s">
        <v>6926</v>
      </c>
      <c r="D1694" s="178" t="s">
        <v>6986</v>
      </c>
      <c r="E1694" s="179">
        <v>43902</v>
      </c>
      <c r="F1694" s="180">
        <v>0</v>
      </c>
      <c r="G1694" s="180">
        <v>195758.09</v>
      </c>
      <c r="H1694" s="180">
        <v>171276.93</v>
      </c>
      <c r="I1694" s="180">
        <f t="shared" si="52"/>
        <v>367035.02</v>
      </c>
      <c r="J1694" s="177" t="str">
        <f t="shared" si="53"/>
        <v>Date &gt; 1920</v>
      </c>
    </row>
    <row r="1695" spans="1:10" x14ac:dyDescent="0.3">
      <c r="A1695" s="178" t="s">
        <v>3371</v>
      </c>
      <c r="B1695" s="178" t="s">
        <v>213</v>
      </c>
      <c r="C1695" s="178" t="s">
        <v>6926</v>
      </c>
      <c r="D1695" s="178" t="s">
        <v>6986</v>
      </c>
      <c r="E1695" s="179">
        <v>44106</v>
      </c>
      <c r="F1695" s="180">
        <v>0</v>
      </c>
      <c r="G1695" s="180">
        <v>592279.17000000004</v>
      </c>
      <c r="H1695" s="180">
        <v>647472.68000000005</v>
      </c>
      <c r="I1695" s="180">
        <f t="shared" si="52"/>
        <v>1239751.8500000001</v>
      </c>
      <c r="J1695" s="177" t="str">
        <f t="shared" si="53"/>
        <v>Date &gt; 1920</v>
      </c>
    </row>
    <row r="1696" spans="1:10" x14ac:dyDescent="0.3">
      <c r="A1696" s="178" t="s">
        <v>3371</v>
      </c>
      <c r="B1696" s="178" t="s">
        <v>213</v>
      </c>
      <c r="C1696" s="178" t="s">
        <v>6926</v>
      </c>
      <c r="D1696" s="178" t="s">
        <v>6987</v>
      </c>
      <c r="E1696" s="209">
        <v>0</v>
      </c>
      <c r="F1696" s="180">
        <v>201021</v>
      </c>
      <c r="G1696" s="180">
        <v>0</v>
      </c>
      <c r="H1696" s="180">
        <v>8153.06</v>
      </c>
      <c r="I1696" s="180">
        <f t="shared" si="52"/>
        <v>209174.06</v>
      </c>
      <c r="J1696" s="177" t="str">
        <f t="shared" si="53"/>
        <v>Sketchy date</v>
      </c>
    </row>
    <row r="1697" spans="1:10" x14ac:dyDescent="0.3">
      <c r="A1697" s="178" t="s">
        <v>3371</v>
      </c>
      <c r="B1697" s="178" t="s">
        <v>213</v>
      </c>
      <c r="C1697" s="178" t="s">
        <v>6926</v>
      </c>
      <c r="D1697" s="178" t="s">
        <v>6345</v>
      </c>
      <c r="E1697" s="179">
        <v>25318</v>
      </c>
      <c r="F1697" s="180">
        <v>35662.79</v>
      </c>
      <c r="G1697" s="180">
        <v>0</v>
      </c>
      <c r="H1697" s="180">
        <v>0</v>
      </c>
      <c r="I1697" s="180">
        <f t="shared" si="52"/>
        <v>35662.79</v>
      </c>
      <c r="J1697" s="177" t="str">
        <f t="shared" si="53"/>
        <v>Date &gt; 1920</v>
      </c>
    </row>
    <row r="1698" spans="1:10" x14ac:dyDescent="0.3">
      <c r="A1698" s="178" t="s">
        <v>3371</v>
      </c>
      <c r="B1698" s="178" t="s">
        <v>213</v>
      </c>
      <c r="C1698" s="178" t="s">
        <v>6926</v>
      </c>
      <c r="D1698" s="178" t="s">
        <v>6988</v>
      </c>
      <c r="E1698" s="179">
        <v>26763</v>
      </c>
      <c r="F1698" s="180">
        <v>0</v>
      </c>
      <c r="G1698" s="180">
        <v>2045</v>
      </c>
      <c r="H1698" s="180">
        <v>2045</v>
      </c>
      <c r="I1698" s="180">
        <f t="shared" si="52"/>
        <v>4090</v>
      </c>
      <c r="J1698" s="177" t="str">
        <f t="shared" si="53"/>
        <v>Date &gt; 1920</v>
      </c>
    </row>
    <row r="1699" spans="1:10" x14ac:dyDescent="0.3">
      <c r="A1699" s="178" t="s">
        <v>3371</v>
      </c>
      <c r="B1699" s="178" t="s">
        <v>215</v>
      </c>
      <c r="C1699" s="178" t="s">
        <v>6989</v>
      </c>
      <c r="D1699" s="178" t="s">
        <v>6990</v>
      </c>
      <c r="E1699" s="179">
        <v>19277</v>
      </c>
      <c r="F1699" s="180">
        <v>58700.27</v>
      </c>
      <c r="G1699" s="180">
        <v>57000</v>
      </c>
      <c r="H1699" s="180">
        <v>1700.27</v>
      </c>
      <c r="I1699" s="180">
        <f t="shared" si="52"/>
        <v>117400.54</v>
      </c>
      <c r="J1699" s="177" t="str">
        <f t="shared" si="53"/>
        <v>Date &gt; 1920</v>
      </c>
    </row>
    <row r="1700" spans="1:10" x14ac:dyDescent="0.3">
      <c r="A1700" s="178" t="s">
        <v>3371</v>
      </c>
      <c r="B1700" s="178" t="s">
        <v>215</v>
      </c>
      <c r="C1700" s="178" t="s">
        <v>6989</v>
      </c>
      <c r="D1700" s="178" t="s">
        <v>6400</v>
      </c>
      <c r="E1700" s="179">
        <v>21647</v>
      </c>
      <c r="F1700" s="180">
        <v>0</v>
      </c>
      <c r="G1700" s="180">
        <v>3200</v>
      </c>
      <c r="H1700" s="180">
        <v>2052.9699999999998</v>
      </c>
      <c r="I1700" s="180">
        <f t="shared" si="52"/>
        <v>5252.9699999999993</v>
      </c>
      <c r="J1700" s="177" t="str">
        <f t="shared" si="53"/>
        <v>Date &gt; 1920</v>
      </c>
    </row>
    <row r="1701" spans="1:10" x14ac:dyDescent="0.3">
      <c r="A1701" s="178" t="s">
        <v>3371</v>
      </c>
      <c r="B1701" s="178" t="s">
        <v>215</v>
      </c>
      <c r="C1701" s="178" t="s">
        <v>6989</v>
      </c>
      <c r="D1701" s="178" t="s">
        <v>6991</v>
      </c>
      <c r="E1701" s="179">
        <v>23750</v>
      </c>
      <c r="F1701" s="180">
        <v>9229.15</v>
      </c>
      <c r="G1701" s="180">
        <v>5800</v>
      </c>
      <c r="H1701" s="180">
        <v>4255.4399999999996</v>
      </c>
      <c r="I1701" s="180">
        <f t="shared" si="52"/>
        <v>19284.59</v>
      </c>
      <c r="J1701" s="177" t="str">
        <f t="shared" si="53"/>
        <v>Date &gt; 1920</v>
      </c>
    </row>
    <row r="1702" spans="1:10" x14ac:dyDescent="0.3">
      <c r="A1702" s="178" t="s">
        <v>3371</v>
      </c>
      <c r="B1702" s="178" t="s">
        <v>215</v>
      </c>
      <c r="C1702" s="178" t="s">
        <v>6989</v>
      </c>
      <c r="D1702" s="178" t="s">
        <v>6400</v>
      </c>
      <c r="E1702" s="179">
        <v>23698</v>
      </c>
      <c r="F1702" s="180">
        <v>0</v>
      </c>
      <c r="G1702" s="180">
        <v>3804.83</v>
      </c>
      <c r="H1702" s="180">
        <v>1902.41</v>
      </c>
      <c r="I1702" s="180">
        <f t="shared" si="52"/>
        <v>5707.24</v>
      </c>
      <c r="J1702" s="177" t="str">
        <f t="shared" si="53"/>
        <v>Date &gt; 1920</v>
      </c>
    </row>
    <row r="1703" spans="1:10" x14ac:dyDescent="0.3">
      <c r="A1703" s="178" t="s">
        <v>3371</v>
      </c>
      <c r="B1703" s="178" t="s">
        <v>215</v>
      </c>
      <c r="C1703" s="178" t="s">
        <v>6989</v>
      </c>
      <c r="D1703" s="178" t="s">
        <v>6992</v>
      </c>
      <c r="E1703" s="179">
        <v>27634</v>
      </c>
      <c r="F1703" s="180">
        <v>85652.42</v>
      </c>
      <c r="G1703" s="180">
        <v>49167.25</v>
      </c>
      <c r="H1703" s="180">
        <v>89103.82</v>
      </c>
      <c r="I1703" s="180">
        <f t="shared" si="52"/>
        <v>223923.49</v>
      </c>
      <c r="J1703" s="177" t="str">
        <f t="shared" si="53"/>
        <v>Date &gt; 1920</v>
      </c>
    </row>
    <row r="1704" spans="1:10" x14ac:dyDescent="0.3">
      <c r="A1704" s="178" t="s">
        <v>3371</v>
      </c>
      <c r="B1704" s="178" t="s">
        <v>215</v>
      </c>
      <c r="C1704" s="178" t="s">
        <v>6989</v>
      </c>
      <c r="D1704" s="178" t="s">
        <v>6893</v>
      </c>
      <c r="E1704" s="179">
        <v>26046</v>
      </c>
      <c r="F1704" s="180">
        <v>0</v>
      </c>
      <c r="G1704" s="180">
        <v>15890</v>
      </c>
      <c r="H1704" s="180">
        <v>15890</v>
      </c>
      <c r="I1704" s="180">
        <f t="shared" si="52"/>
        <v>31780</v>
      </c>
      <c r="J1704" s="177" t="str">
        <f t="shared" si="53"/>
        <v>Date &gt; 1920</v>
      </c>
    </row>
    <row r="1705" spans="1:10" x14ac:dyDescent="0.3">
      <c r="A1705" s="178" t="s">
        <v>3371</v>
      </c>
      <c r="B1705" s="178" t="s">
        <v>215</v>
      </c>
      <c r="C1705" s="178" t="s">
        <v>6989</v>
      </c>
      <c r="D1705" s="178" t="s">
        <v>6993</v>
      </c>
      <c r="E1705" s="179">
        <v>26289</v>
      </c>
      <c r="F1705" s="180">
        <v>0</v>
      </c>
      <c r="G1705" s="180">
        <v>6043.94</v>
      </c>
      <c r="H1705" s="180">
        <v>6043.94</v>
      </c>
      <c r="I1705" s="180">
        <f t="shared" si="52"/>
        <v>12087.88</v>
      </c>
      <c r="J1705" s="177" t="str">
        <f t="shared" si="53"/>
        <v>Date &gt; 1920</v>
      </c>
    </row>
    <row r="1706" spans="1:10" x14ac:dyDescent="0.3">
      <c r="A1706" s="178" t="s">
        <v>3371</v>
      </c>
      <c r="B1706" s="178" t="s">
        <v>215</v>
      </c>
      <c r="C1706" s="178" t="s">
        <v>6989</v>
      </c>
      <c r="D1706" s="178" t="s">
        <v>6462</v>
      </c>
      <c r="E1706" s="179">
        <v>27564</v>
      </c>
      <c r="F1706" s="180">
        <v>0</v>
      </c>
      <c r="G1706" s="180">
        <v>2301.67</v>
      </c>
      <c r="H1706" s="180">
        <v>2301.67</v>
      </c>
      <c r="I1706" s="180">
        <f t="shared" si="52"/>
        <v>4603.34</v>
      </c>
      <c r="J1706" s="177" t="str">
        <f t="shared" si="53"/>
        <v>Date &gt; 1920</v>
      </c>
    </row>
    <row r="1707" spans="1:10" x14ac:dyDescent="0.3">
      <c r="A1707" s="178" t="s">
        <v>3371</v>
      </c>
      <c r="B1707" s="178" t="s">
        <v>215</v>
      </c>
      <c r="C1707" s="178" t="s">
        <v>6989</v>
      </c>
      <c r="D1707" s="178" t="s">
        <v>6847</v>
      </c>
      <c r="E1707" s="179">
        <v>28828</v>
      </c>
      <c r="F1707" s="180">
        <v>0</v>
      </c>
      <c r="G1707" s="180">
        <v>76612.56</v>
      </c>
      <c r="H1707" s="180">
        <v>76612.56</v>
      </c>
      <c r="I1707" s="180">
        <f t="shared" si="52"/>
        <v>153225.12</v>
      </c>
      <c r="J1707" s="177" t="str">
        <f t="shared" si="53"/>
        <v>Date &gt; 1920</v>
      </c>
    </row>
    <row r="1708" spans="1:10" x14ac:dyDescent="0.3">
      <c r="A1708" s="178" t="s">
        <v>3371</v>
      </c>
      <c r="B1708" s="178" t="s">
        <v>215</v>
      </c>
      <c r="C1708" s="178" t="s">
        <v>6989</v>
      </c>
      <c r="D1708" s="178" t="s">
        <v>6994</v>
      </c>
      <c r="E1708" s="179">
        <v>28528</v>
      </c>
      <c r="F1708" s="180">
        <v>0</v>
      </c>
      <c r="G1708" s="180">
        <v>33533</v>
      </c>
      <c r="H1708" s="180">
        <v>16767.09</v>
      </c>
      <c r="I1708" s="180">
        <f t="shared" si="52"/>
        <v>50300.09</v>
      </c>
      <c r="J1708" s="177" t="str">
        <f t="shared" si="53"/>
        <v>Date &gt; 1920</v>
      </c>
    </row>
    <row r="1709" spans="1:10" x14ac:dyDescent="0.3">
      <c r="A1709" s="178" t="s">
        <v>3371</v>
      </c>
      <c r="B1709" s="178" t="s">
        <v>215</v>
      </c>
      <c r="C1709" s="178" t="s">
        <v>6989</v>
      </c>
      <c r="D1709" s="178" t="s">
        <v>6462</v>
      </c>
      <c r="E1709" s="179">
        <v>28986</v>
      </c>
      <c r="F1709" s="180">
        <v>0</v>
      </c>
      <c r="G1709" s="180">
        <v>17845.330000000002</v>
      </c>
      <c r="H1709" s="180">
        <v>8922.67</v>
      </c>
      <c r="I1709" s="180">
        <f t="shared" si="52"/>
        <v>26768</v>
      </c>
      <c r="J1709" s="177" t="str">
        <f t="shared" si="53"/>
        <v>Date &gt; 1920</v>
      </c>
    </row>
    <row r="1710" spans="1:10" x14ac:dyDescent="0.3">
      <c r="A1710" s="178" t="s">
        <v>3371</v>
      </c>
      <c r="B1710" s="178" t="s">
        <v>215</v>
      </c>
      <c r="C1710" s="178" t="s">
        <v>6989</v>
      </c>
      <c r="D1710" s="178" t="s">
        <v>6995</v>
      </c>
      <c r="E1710" s="179">
        <v>28807</v>
      </c>
      <c r="F1710" s="180">
        <v>0</v>
      </c>
      <c r="G1710" s="180">
        <v>8000</v>
      </c>
      <c r="H1710" s="180">
        <v>4461.5</v>
      </c>
      <c r="I1710" s="180">
        <f t="shared" si="52"/>
        <v>12461.5</v>
      </c>
      <c r="J1710" s="177" t="str">
        <f t="shared" si="53"/>
        <v>Date &gt; 1920</v>
      </c>
    </row>
    <row r="1711" spans="1:10" x14ac:dyDescent="0.3">
      <c r="A1711" s="178" t="s">
        <v>3371</v>
      </c>
      <c r="B1711" s="178" t="s">
        <v>215</v>
      </c>
      <c r="C1711" s="178" t="s">
        <v>6989</v>
      </c>
      <c r="D1711" s="178" t="s">
        <v>6462</v>
      </c>
      <c r="E1711" s="179">
        <v>29579</v>
      </c>
      <c r="F1711" s="180">
        <v>0</v>
      </c>
      <c r="G1711" s="180">
        <v>6659.5</v>
      </c>
      <c r="H1711" s="180">
        <v>3329.75</v>
      </c>
      <c r="I1711" s="180">
        <f t="shared" si="52"/>
        <v>9989.25</v>
      </c>
      <c r="J1711" s="177" t="str">
        <f t="shared" si="53"/>
        <v>Date &gt; 1920</v>
      </c>
    </row>
    <row r="1712" spans="1:10" x14ac:dyDescent="0.3">
      <c r="A1712" s="178" t="s">
        <v>3371</v>
      </c>
      <c r="B1712" s="178" t="s">
        <v>215</v>
      </c>
      <c r="C1712" s="178" t="s">
        <v>6989</v>
      </c>
      <c r="D1712" s="178" t="s">
        <v>6996</v>
      </c>
      <c r="E1712" s="179">
        <v>30028</v>
      </c>
      <c r="F1712" s="180">
        <v>0</v>
      </c>
      <c r="G1712" s="180">
        <v>300650.71000000002</v>
      </c>
      <c r="H1712" s="180">
        <v>150325.79999999999</v>
      </c>
      <c r="I1712" s="180">
        <f t="shared" si="52"/>
        <v>450976.51</v>
      </c>
      <c r="J1712" s="177" t="str">
        <f t="shared" si="53"/>
        <v>Date &gt; 1920</v>
      </c>
    </row>
    <row r="1713" spans="1:10" x14ac:dyDescent="0.3">
      <c r="A1713" s="178" t="s">
        <v>3371</v>
      </c>
      <c r="B1713" s="178" t="s">
        <v>215</v>
      </c>
      <c r="C1713" s="178" t="s">
        <v>6989</v>
      </c>
      <c r="D1713" s="178" t="s">
        <v>6997</v>
      </c>
      <c r="E1713" s="179">
        <v>30785</v>
      </c>
      <c r="F1713" s="180">
        <v>0</v>
      </c>
      <c r="G1713" s="180">
        <v>25403.5</v>
      </c>
      <c r="H1713" s="180">
        <v>25403.5</v>
      </c>
      <c r="I1713" s="180">
        <f t="shared" si="52"/>
        <v>50807</v>
      </c>
      <c r="J1713" s="177" t="str">
        <f t="shared" si="53"/>
        <v>Date &gt; 1920</v>
      </c>
    </row>
    <row r="1714" spans="1:10" x14ac:dyDescent="0.3">
      <c r="A1714" s="178" t="s">
        <v>3371</v>
      </c>
      <c r="B1714" s="178" t="s">
        <v>215</v>
      </c>
      <c r="C1714" s="178" t="s">
        <v>6989</v>
      </c>
      <c r="D1714" s="178" t="s">
        <v>6998</v>
      </c>
      <c r="E1714" s="179">
        <v>31756</v>
      </c>
      <c r="F1714" s="180">
        <v>0</v>
      </c>
      <c r="G1714" s="180">
        <v>166185.26999999999</v>
      </c>
      <c r="H1714" s="180">
        <v>83092.63</v>
      </c>
      <c r="I1714" s="180">
        <f t="shared" si="52"/>
        <v>249277.9</v>
      </c>
      <c r="J1714" s="177" t="str">
        <f t="shared" si="53"/>
        <v>Date &gt; 1920</v>
      </c>
    </row>
    <row r="1715" spans="1:10" x14ac:dyDescent="0.3">
      <c r="A1715" s="178" t="s">
        <v>3371</v>
      </c>
      <c r="B1715" s="178" t="s">
        <v>215</v>
      </c>
      <c r="C1715" s="178" t="s">
        <v>6989</v>
      </c>
      <c r="D1715" s="178" t="s">
        <v>6850</v>
      </c>
      <c r="E1715" s="179">
        <v>32624</v>
      </c>
      <c r="F1715" s="180">
        <v>0</v>
      </c>
      <c r="G1715" s="180">
        <v>140178.75</v>
      </c>
      <c r="H1715" s="180">
        <v>70089.399999999994</v>
      </c>
      <c r="I1715" s="180">
        <f t="shared" si="52"/>
        <v>210268.15</v>
      </c>
      <c r="J1715" s="177" t="str">
        <f t="shared" si="53"/>
        <v>Date &gt; 1920</v>
      </c>
    </row>
    <row r="1716" spans="1:10" x14ac:dyDescent="0.3">
      <c r="A1716" s="178" t="s">
        <v>3371</v>
      </c>
      <c r="B1716" s="178" t="s">
        <v>215</v>
      </c>
      <c r="C1716" s="178" t="s">
        <v>6989</v>
      </c>
      <c r="D1716" s="178" t="s">
        <v>6507</v>
      </c>
      <c r="E1716" s="179">
        <v>33700</v>
      </c>
      <c r="F1716" s="180">
        <v>0</v>
      </c>
      <c r="G1716" s="180">
        <v>24000</v>
      </c>
      <c r="H1716" s="180">
        <v>12000</v>
      </c>
      <c r="I1716" s="180">
        <f t="shared" si="52"/>
        <v>36000</v>
      </c>
      <c r="J1716" s="177" t="str">
        <f t="shared" si="53"/>
        <v>Date &gt; 1920</v>
      </c>
    </row>
    <row r="1717" spans="1:10" x14ac:dyDescent="0.3">
      <c r="A1717" s="178" t="s">
        <v>3371</v>
      </c>
      <c r="B1717" s="178" t="s">
        <v>215</v>
      </c>
      <c r="C1717" s="178" t="s">
        <v>6989</v>
      </c>
      <c r="D1717" s="178" t="s">
        <v>6507</v>
      </c>
      <c r="E1717" s="179">
        <v>34009</v>
      </c>
      <c r="F1717" s="180">
        <v>0</v>
      </c>
      <c r="G1717" s="180">
        <v>5980.43</v>
      </c>
      <c r="H1717" s="180">
        <v>2990.21</v>
      </c>
      <c r="I1717" s="180">
        <f t="shared" si="52"/>
        <v>8970.64</v>
      </c>
      <c r="J1717" s="177" t="str">
        <f t="shared" si="53"/>
        <v>Date &gt; 1920</v>
      </c>
    </row>
    <row r="1718" spans="1:10" x14ac:dyDescent="0.3">
      <c r="A1718" s="178" t="s">
        <v>3371</v>
      </c>
      <c r="B1718" s="178" t="s">
        <v>215</v>
      </c>
      <c r="C1718" s="178" t="s">
        <v>6989</v>
      </c>
      <c r="D1718" s="178" t="s">
        <v>6999</v>
      </c>
      <c r="E1718" s="179">
        <v>33938</v>
      </c>
      <c r="F1718" s="180">
        <v>0</v>
      </c>
      <c r="G1718" s="180">
        <v>134633.15</v>
      </c>
      <c r="H1718" s="180">
        <v>67316.570000000007</v>
      </c>
      <c r="I1718" s="180">
        <f t="shared" si="52"/>
        <v>201949.72</v>
      </c>
      <c r="J1718" s="177" t="str">
        <f t="shared" si="53"/>
        <v>Date &gt; 1920</v>
      </c>
    </row>
    <row r="1719" spans="1:10" x14ac:dyDescent="0.3">
      <c r="A1719" s="178" t="s">
        <v>3371</v>
      </c>
      <c r="B1719" s="178" t="s">
        <v>215</v>
      </c>
      <c r="C1719" s="178" t="s">
        <v>6989</v>
      </c>
      <c r="D1719" s="178" t="s">
        <v>6999</v>
      </c>
      <c r="E1719" s="179">
        <v>34788</v>
      </c>
      <c r="F1719" s="180">
        <v>0</v>
      </c>
      <c r="G1719" s="180">
        <v>152699.85</v>
      </c>
      <c r="H1719" s="180">
        <v>76350.429999999993</v>
      </c>
      <c r="I1719" s="180">
        <f t="shared" si="52"/>
        <v>229050.28</v>
      </c>
      <c r="J1719" s="177" t="str">
        <f t="shared" si="53"/>
        <v>Date &gt; 1920</v>
      </c>
    </row>
    <row r="1720" spans="1:10" x14ac:dyDescent="0.3">
      <c r="A1720" s="178" t="s">
        <v>3371</v>
      </c>
      <c r="B1720" s="178" t="s">
        <v>215</v>
      </c>
      <c r="C1720" s="178" t="s">
        <v>6989</v>
      </c>
      <c r="D1720" s="178" t="s">
        <v>6999</v>
      </c>
      <c r="E1720" s="179">
        <v>34926</v>
      </c>
      <c r="F1720" s="180">
        <v>0</v>
      </c>
      <c r="G1720" s="180">
        <v>22394.51</v>
      </c>
      <c r="H1720" s="180">
        <v>11196.69</v>
      </c>
      <c r="I1720" s="180">
        <f t="shared" si="52"/>
        <v>33591.199999999997</v>
      </c>
      <c r="J1720" s="177" t="str">
        <f t="shared" si="53"/>
        <v>Date &gt; 1920</v>
      </c>
    </row>
    <row r="1721" spans="1:10" x14ac:dyDescent="0.3">
      <c r="A1721" s="178" t="s">
        <v>3371</v>
      </c>
      <c r="B1721" s="178" t="s">
        <v>215</v>
      </c>
      <c r="C1721" s="178" t="s">
        <v>6989</v>
      </c>
      <c r="D1721" s="178" t="s">
        <v>6903</v>
      </c>
      <c r="E1721" s="179">
        <v>35108</v>
      </c>
      <c r="F1721" s="180">
        <v>0</v>
      </c>
      <c r="G1721" s="180">
        <v>165346.57999999999</v>
      </c>
      <c r="H1721" s="180">
        <v>82673.240000000005</v>
      </c>
      <c r="I1721" s="180">
        <f t="shared" si="52"/>
        <v>248019.82</v>
      </c>
      <c r="J1721" s="177" t="str">
        <f t="shared" si="53"/>
        <v>Date &gt; 1920</v>
      </c>
    </row>
    <row r="1722" spans="1:10" x14ac:dyDescent="0.3">
      <c r="A1722" s="178" t="s">
        <v>3371</v>
      </c>
      <c r="B1722" s="178" t="s">
        <v>215</v>
      </c>
      <c r="C1722" s="178" t="s">
        <v>6989</v>
      </c>
      <c r="D1722" s="178" t="s">
        <v>6903</v>
      </c>
      <c r="E1722" s="179">
        <v>36605</v>
      </c>
      <c r="F1722" s="180">
        <v>0</v>
      </c>
      <c r="G1722" s="180">
        <v>2320.42</v>
      </c>
      <c r="H1722" s="180">
        <v>14943.75</v>
      </c>
      <c r="I1722" s="180">
        <f t="shared" si="52"/>
        <v>17264.169999999998</v>
      </c>
      <c r="J1722" s="177" t="str">
        <f t="shared" si="53"/>
        <v>Date &gt; 1920</v>
      </c>
    </row>
    <row r="1723" spans="1:10" x14ac:dyDescent="0.3">
      <c r="A1723" s="178" t="s">
        <v>3371</v>
      </c>
      <c r="B1723" s="178" t="s">
        <v>215</v>
      </c>
      <c r="C1723" s="178" t="s">
        <v>6989</v>
      </c>
      <c r="D1723" s="178" t="s">
        <v>7000</v>
      </c>
      <c r="E1723" s="179">
        <v>35319</v>
      </c>
      <c r="F1723" s="180">
        <v>0</v>
      </c>
      <c r="G1723" s="180">
        <v>87779.9</v>
      </c>
      <c r="H1723" s="180">
        <v>43889.919999999998</v>
      </c>
      <c r="I1723" s="180">
        <f t="shared" si="52"/>
        <v>131669.82</v>
      </c>
      <c r="J1723" s="177" t="str">
        <f t="shared" si="53"/>
        <v>Date &gt; 1920</v>
      </c>
    </row>
    <row r="1724" spans="1:10" x14ac:dyDescent="0.3">
      <c r="A1724" s="178" t="s">
        <v>3371</v>
      </c>
      <c r="B1724" s="178" t="s">
        <v>215</v>
      </c>
      <c r="C1724" s="178" t="s">
        <v>6989</v>
      </c>
      <c r="D1724" s="178" t="s">
        <v>7000</v>
      </c>
      <c r="E1724" s="179">
        <v>35374</v>
      </c>
      <c r="F1724" s="180">
        <v>0</v>
      </c>
      <c r="G1724" s="180">
        <v>86369.1</v>
      </c>
      <c r="H1724" s="180">
        <v>43184.53</v>
      </c>
      <c r="I1724" s="180">
        <f t="shared" si="52"/>
        <v>129553.63</v>
      </c>
      <c r="J1724" s="177" t="str">
        <f t="shared" si="53"/>
        <v>Date &gt; 1920</v>
      </c>
    </row>
    <row r="1725" spans="1:10" x14ac:dyDescent="0.3">
      <c r="A1725" s="178" t="s">
        <v>3371</v>
      </c>
      <c r="B1725" s="178" t="s">
        <v>215</v>
      </c>
      <c r="C1725" s="178" t="s">
        <v>6989</v>
      </c>
      <c r="D1725" s="178" t="s">
        <v>7000</v>
      </c>
      <c r="E1725" s="179">
        <v>36605</v>
      </c>
      <c r="F1725" s="180">
        <v>0</v>
      </c>
      <c r="G1725" s="180">
        <v>9184</v>
      </c>
      <c r="H1725" s="180">
        <v>11384.74</v>
      </c>
      <c r="I1725" s="180">
        <f t="shared" si="52"/>
        <v>20568.739999999998</v>
      </c>
      <c r="J1725" s="177" t="str">
        <f t="shared" si="53"/>
        <v>Date &gt; 1920</v>
      </c>
    </row>
    <row r="1726" spans="1:10" x14ac:dyDescent="0.3">
      <c r="A1726" s="178" t="s">
        <v>3371</v>
      </c>
      <c r="B1726" s="178" t="s">
        <v>215</v>
      </c>
      <c r="C1726" s="178" t="s">
        <v>6989</v>
      </c>
      <c r="D1726" s="178" t="s">
        <v>6855</v>
      </c>
      <c r="E1726" s="179">
        <v>36628</v>
      </c>
      <c r="F1726" s="180">
        <v>0</v>
      </c>
      <c r="G1726" s="180">
        <v>70800</v>
      </c>
      <c r="H1726" s="180">
        <v>55431.16</v>
      </c>
      <c r="I1726" s="180">
        <f t="shared" si="52"/>
        <v>126231.16</v>
      </c>
      <c r="J1726" s="177" t="str">
        <f t="shared" si="53"/>
        <v>Date &gt; 1920</v>
      </c>
    </row>
    <row r="1727" spans="1:10" x14ac:dyDescent="0.3">
      <c r="A1727" s="178" t="s">
        <v>3371</v>
      </c>
      <c r="B1727" s="178" t="s">
        <v>215</v>
      </c>
      <c r="C1727" s="178" t="s">
        <v>6989</v>
      </c>
      <c r="D1727" s="178" t="s">
        <v>6489</v>
      </c>
      <c r="E1727" s="179">
        <v>36635</v>
      </c>
      <c r="F1727" s="180">
        <v>0</v>
      </c>
      <c r="G1727" s="180">
        <v>255120</v>
      </c>
      <c r="H1727" s="180">
        <v>238931.8</v>
      </c>
      <c r="I1727" s="180">
        <f t="shared" si="52"/>
        <v>494051.8</v>
      </c>
      <c r="J1727" s="177" t="str">
        <f t="shared" si="53"/>
        <v>Date &gt; 1920</v>
      </c>
    </row>
    <row r="1728" spans="1:10" x14ac:dyDescent="0.3">
      <c r="A1728" s="178" t="s">
        <v>3371</v>
      </c>
      <c r="B1728" s="178" t="s">
        <v>215</v>
      </c>
      <c r="C1728" s="178" t="s">
        <v>6989</v>
      </c>
      <c r="D1728" s="178" t="s">
        <v>7001</v>
      </c>
      <c r="E1728" s="179">
        <v>36392</v>
      </c>
      <c r="F1728" s="180">
        <v>0</v>
      </c>
      <c r="G1728" s="180">
        <v>38069.21</v>
      </c>
      <c r="H1728" s="180">
        <v>25379.48</v>
      </c>
      <c r="I1728" s="180">
        <f t="shared" si="52"/>
        <v>63448.69</v>
      </c>
      <c r="J1728" s="177" t="str">
        <f t="shared" si="53"/>
        <v>Date &gt; 1920</v>
      </c>
    </row>
    <row r="1729" spans="1:10" x14ac:dyDescent="0.3">
      <c r="A1729" s="178" t="s">
        <v>3371</v>
      </c>
      <c r="B1729" s="178" t="s">
        <v>215</v>
      </c>
      <c r="C1729" s="178" t="s">
        <v>6989</v>
      </c>
      <c r="D1729" s="178" t="s">
        <v>7001</v>
      </c>
      <c r="E1729" s="179">
        <v>36628</v>
      </c>
      <c r="F1729" s="180">
        <v>0</v>
      </c>
      <c r="G1729" s="180">
        <v>26404.7</v>
      </c>
      <c r="H1729" s="180">
        <v>17603.11</v>
      </c>
      <c r="I1729" s="180">
        <f t="shared" si="52"/>
        <v>44007.81</v>
      </c>
      <c r="J1729" s="177" t="str">
        <f t="shared" si="53"/>
        <v>Date &gt; 1920</v>
      </c>
    </row>
    <row r="1730" spans="1:10" x14ac:dyDescent="0.3">
      <c r="A1730" s="178" t="s">
        <v>3371</v>
      </c>
      <c r="B1730" s="178" t="s">
        <v>215</v>
      </c>
      <c r="C1730" s="178" t="s">
        <v>6989</v>
      </c>
      <c r="D1730" s="178" t="s">
        <v>7001</v>
      </c>
      <c r="E1730" s="179">
        <v>36915</v>
      </c>
      <c r="F1730" s="180">
        <v>0</v>
      </c>
      <c r="G1730" s="180">
        <v>1367.22</v>
      </c>
      <c r="H1730" s="180">
        <v>911.48</v>
      </c>
      <c r="I1730" s="180">
        <f t="shared" si="52"/>
        <v>2278.6999999999998</v>
      </c>
      <c r="J1730" s="177" t="str">
        <f t="shared" si="53"/>
        <v>Date &gt; 1920</v>
      </c>
    </row>
    <row r="1731" spans="1:10" x14ac:dyDescent="0.3">
      <c r="A1731" s="178" t="s">
        <v>3371</v>
      </c>
      <c r="B1731" s="178" t="s">
        <v>215</v>
      </c>
      <c r="C1731" s="178" t="s">
        <v>6989</v>
      </c>
      <c r="D1731" s="178" t="s">
        <v>7002</v>
      </c>
      <c r="E1731" s="179">
        <v>36878</v>
      </c>
      <c r="F1731" s="180">
        <v>0</v>
      </c>
      <c r="G1731" s="180">
        <v>227163.64</v>
      </c>
      <c r="H1731" s="180">
        <v>151442.42000000001</v>
      </c>
      <c r="I1731" s="180">
        <f t="shared" si="52"/>
        <v>378606.06000000006</v>
      </c>
      <c r="J1731" s="177" t="str">
        <f t="shared" si="53"/>
        <v>Date &gt; 1920</v>
      </c>
    </row>
    <row r="1732" spans="1:10" x14ac:dyDescent="0.3">
      <c r="A1732" s="178" t="s">
        <v>3371</v>
      </c>
      <c r="B1732" s="178" t="s">
        <v>215</v>
      </c>
      <c r="C1732" s="178" t="s">
        <v>6989</v>
      </c>
      <c r="D1732" s="178" t="s">
        <v>7002</v>
      </c>
      <c r="E1732" s="179">
        <v>37307</v>
      </c>
      <c r="F1732" s="180">
        <v>0</v>
      </c>
      <c r="G1732" s="180">
        <v>13459.99</v>
      </c>
      <c r="H1732" s="180">
        <v>8973.33</v>
      </c>
      <c r="I1732" s="180">
        <f t="shared" si="52"/>
        <v>22433.32</v>
      </c>
      <c r="J1732" s="177" t="str">
        <f t="shared" si="53"/>
        <v>Date &gt; 1920</v>
      </c>
    </row>
    <row r="1733" spans="1:10" x14ac:dyDescent="0.3">
      <c r="A1733" s="178" t="s">
        <v>3371</v>
      </c>
      <c r="B1733" s="178" t="s">
        <v>215</v>
      </c>
      <c r="C1733" s="178" t="s">
        <v>6989</v>
      </c>
      <c r="D1733" s="178" t="s">
        <v>7003</v>
      </c>
      <c r="E1733" s="179">
        <v>37208</v>
      </c>
      <c r="F1733" s="180">
        <v>0</v>
      </c>
      <c r="G1733" s="180">
        <v>270281.84999999998</v>
      </c>
      <c r="H1733" s="180">
        <v>180187.9</v>
      </c>
      <c r="I1733" s="180">
        <f t="shared" ref="I1733:I1796" si="54">SUM(F1733:H1733)</f>
        <v>450469.75</v>
      </c>
      <c r="J1733" s="177" t="str">
        <f t="shared" ref="J1733:J1796" si="55">IF(OR(YEAR(E1733)&gt; 1920, ISBLANK(E1733)), "Date &gt; 1920", "Sketchy date")</f>
        <v>Date &gt; 1920</v>
      </c>
    </row>
    <row r="1734" spans="1:10" x14ac:dyDescent="0.3">
      <c r="A1734" s="178" t="s">
        <v>3371</v>
      </c>
      <c r="B1734" s="178" t="s">
        <v>215</v>
      </c>
      <c r="C1734" s="178" t="s">
        <v>6989</v>
      </c>
      <c r="D1734" s="178" t="s">
        <v>7003</v>
      </c>
      <c r="E1734" s="179">
        <v>37418</v>
      </c>
      <c r="F1734" s="180">
        <v>0</v>
      </c>
      <c r="G1734" s="180">
        <v>65718.149999999994</v>
      </c>
      <c r="H1734" s="180">
        <v>43812.1</v>
      </c>
      <c r="I1734" s="180">
        <f t="shared" si="54"/>
        <v>109530.25</v>
      </c>
      <c r="J1734" s="177" t="str">
        <f t="shared" si="55"/>
        <v>Date &gt; 1920</v>
      </c>
    </row>
    <row r="1735" spans="1:10" x14ac:dyDescent="0.3">
      <c r="A1735" s="178" t="s">
        <v>3371</v>
      </c>
      <c r="B1735" s="178" t="s">
        <v>215</v>
      </c>
      <c r="C1735" s="178" t="s">
        <v>6989</v>
      </c>
      <c r="D1735" s="178" t="s">
        <v>7003</v>
      </c>
      <c r="E1735" s="179">
        <v>37756</v>
      </c>
      <c r="F1735" s="180">
        <v>0</v>
      </c>
      <c r="G1735" s="180">
        <v>0</v>
      </c>
      <c r="H1735" s="180">
        <v>16211.27</v>
      </c>
      <c r="I1735" s="180">
        <f t="shared" si="54"/>
        <v>16211.27</v>
      </c>
      <c r="J1735" s="177" t="str">
        <f t="shared" si="55"/>
        <v>Date &gt; 1920</v>
      </c>
    </row>
    <row r="1736" spans="1:10" x14ac:dyDescent="0.3">
      <c r="A1736" s="178" t="s">
        <v>3371</v>
      </c>
      <c r="B1736" s="178" t="s">
        <v>215</v>
      </c>
      <c r="C1736" s="178" t="s">
        <v>6989</v>
      </c>
      <c r="D1736" s="178" t="s">
        <v>7004</v>
      </c>
      <c r="E1736" s="179">
        <v>38217</v>
      </c>
      <c r="F1736" s="180">
        <v>92605</v>
      </c>
      <c r="G1736" s="180">
        <v>0</v>
      </c>
      <c r="H1736" s="180">
        <v>15307.4</v>
      </c>
      <c r="I1736" s="180">
        <f t="shared" si="54"/>
        <v>107912.4</v>
      </c>
      <c r="J1736" s="177" t="str">
        <f t="shared" si="55"/>
        <v>Date &gt; 1920</v>
      </c>
    </row>
    <row r="1737" spans="1:10" x14ac:dyDescent="0.3">
      <c r="A1737" s="178" t="s">
        <v>3371</v>
      </c>
      <c r="B1737" s="178" t="s">
        <v>215</v>
      </c>
      <c r="C1737" s="178" t="s">
        <v>6989</v>
      </c>
      <c r="D1737" s="178" t="s">
        <v>7004</v>
      </c>
      <c r="E1737" s="179">
        <v>38489</v>
      </c>
      <c r="F1737" s="180">
        <v>9939</v>
      </c>
      <c r="G1737" s="180">
        <v>0</v>
      </c>
      <c r="H1737" s="180">
        <v>1359.6</v>
      </c>
      <c r="I1737" s="180">
        <f t="shared" si="54"/>
        <v>11298.6</v>
      </c>
      <c r="J1737" s="177" t="str">
        <f t="shared" si="55"/>
        <v>Date &gt; 1920</v>
      </c>
    </row>
    <row r="1738" spans="1:10" x14ac:dyDescent="0.3">
      <c r="A1738" s="178" t="s">
        <v>3371</v>
      </c>
      <c r="B1738" s="178" t="s">
        <v>215</v>
      </c>
      <c r="C1738" s="178" t="s">
        <v>6989</v>
      </c>
      <c r="D1738" s="178" t="s">
        <v>7004</v>
      </c>
      <c r="E1738" s="179">
        <v>38838</v>
      </c>
      <c r="F1738" s="180">
        <v>7316</v>
      </c>
      <c r="G1738" s="180">
        <v>0</v>
      </c>
      <c r="H1738" s="180">
        <v>1248.2</v>
      </c>
      <c r="I1738" s="180">
        <f t="shared" si="54"/>
        <v>8564.2000000000007</v>
      </c>
      <c r="J1738" s="177" t="str">
        <f t="shared" si="55"/>
        <v>Date &gt; 1920</v>
      </c>
    </row>
    <row r="1739" spans="1:10" x14ac:dyDescent="0.3">
      <c r="A1739" s="178" t="s">
        <v>3371</v>
      </c>
      <c r="B1739" s="178" t="s">
        <v>215</v>
      </c>
      <c r="C1739" s="178" t="s">
        <v>6989</v>
      </c>
      <c r="D1739" s="178" t="s">
        <v>7005</v>
      </c>
      <c r="E1739" s="179">
        <v>38364</v>
      </c>
      <c r="F1739" s="180">
        <v>132000</v>
      </c>
      <c r="G1739" s="180">
        <v>0</v>
      </c>
      <c r="H1739" s="180">
        <v>6948</v>
      </c>
      <c r="I1739" s="180">
        <f t="shared" si="54"/>
        <v>138948</v>
      </c>
      <c r="J1739" s="177" t="str">
        <f t="shared" si="55"/>
        <v>Date &gt; 1920</v>
      </c>
    </row>
    <row r="1740" spans="1:10" x14ac:dyDescent="0.3">
      <c r="A1740" s="178" t="s">
        <v>3371</v>
      </c>
      <c r="B1740" s="178" t="s">
        <v>215</v>
      </c>
      <c r="C1740" s="178" t="s">
        <v>6989</v>
      </c>
      <c r="D1740" s="178" t="s">
        <v>7005</v>
      </c>
      <c r="E1740" s="179">
        <v>38489</v>
      </c>
      <c r="F1740" s="180">
        <v>32077</v>
      </c>
      <c r="G1740" s="180">
        <v>0</v>
      </c>
      <c r="H1740" s="180">
        <v>1689.42</v>
      </c>
      <c r="I1740" s="180">
        <f t="shared" si="54"/>
        <v>33766.42</v>
      </c>
      <c r="J1740" s="177" t="str">
        <f t="shared" si="55"/>
        <v>Date &gt; 1920</v>
      </c>
    </row>
    <row r="1741" spans="1:10" x14ac:dyDescent="0.3">
      <c r="A1741" s="178" t="s">
        <v>3371</v>
      </c>
      <c r="B1741" s="178" t="s">
        <v>215</v>
      </c>
      <c r="C1741" s="178" t="s">
        <v>6989</v>
      </c>
      <c r="D1741" s="178" t="s">
        <v>7005</v>
      </c>
      <c r="E1741" s="179">
        <v>38938</v>
      </c>
      <c r="F1741" s="180">
        <v>31495</v>
      </c>
      <c r="G1741" s="180">
        <v>0</v>
      </c>
      <c r="H1741" s="180">
        <v>2750</v>
      </c>
      <c r="I1741" s="180">
        <f t="shared" si="54"/>
        <v>34245</v>
      </c>
      <c r="J1741" s="177" t="str">
        <f t="shared" si="55"/>
        <v>Date &gt; 1920</v>
      </c>
    </row>
    <row r="1742" spans="1:10" x14ac:dyDescent="0.3">
      <c r="A1742" s="178" t="s">
        <v>3371</v>
      </c>
      <c r="B1742" s="178" t="s">
        <v>215</v>
      </c>
      <c r="C1742" s="178" t="s">
        <v>6989</v>
      </c>
      <c r="D1742" s="178" t="s">
        <v>7005</v>
      </c>
      <c r="E1742" s="179">
        <v>38938</v>
      </c>
      <c r="F1742" s="180">
        <v>20755</v>
      </c>
      <c r="G1742" s="180">
        <v>0</v>
      </c>
      <c r="H1742" s="180">
        <v>0</v>
      </c>
      <c r="I1742" s="180">
        <f t="shared" si="54"/>
        <v>20755</v>
      </c>
      <c r="J1742" s="177" t="str">
        <f t="shared" si="55"/>
        <v>Date &gt; 1920</v>
      </c>
    </row>
    <row r="1743" spans="1:10" x14ac:dyDescent="0.3">
      <c r="A1743" s="178" t="s">
        <v>3371</v>
      </c>
      <c r="B1743" s="178" t="s">
        <v>215</v>
      </c>
      <c r="C1743" s="178" t="s">
        <v>6989</v>
      </c>
      <c r="D1743" s="178" t="s">
        <v>7006</v>
      </c>
      <c r="E1743" s="179">
        <v>38762</v>
      </c>
      <c r="F1743" s="180">
        <v>119398</v>
      </c>
      <c r="G1743" s="180">
        <v>0</v>
      </c>
      <c r="H1743" s="180">
        <v>6284.62</v>
      </c>
      <c r="I1743" s="180">
        <f t="shared" si="54"/>
        <v>125682.62</v>
      </c>
      <c r="J1743" s="177" t="str">
        <f t="shared" si="55"/>
        <v>Date &gt; 1920</v>
      </c>
    </row>
    <row r="1744" spans="1:10" x14ac:dyDescent="0.3">
      <c r="A1744" s="178" t="s">
        <v>3371</v>
      </c>
      <c r="B1744" s="178" t="s">
        <v>215</v>
      </c>
      <c r="C1744" s="178" t="s">
        <v>6989</v>
      </c>
      <c r="D1744" s="178" t="s">
        <v>7006</v>
      </c>
      <c r="E1744" s="179">
        <v>39148</v>
      </c>
      <c r="F1744" s="180">
        <v>7724</v>
      </c>
      <c r="G1744" s="180">
        <v>0</v>
      </c>
      <c r="H1744" s="180">
        <v>407.14</v>
      </c>
      <c r="I1744" s="180">
        <f t="shared" si="54"/>
        <v>8131.14</v>
      </c>
      <c r="J1744" s="177" t="str">
        <f t="shared" si="55"/>
        <v>Date &gt; 1920</v>
      </c>
    </row>
    <row r="1745" spans="1:10" x14ac:dyDescent="0.3">
      <c r="A1745" s="178" t="s">
        <v>3371</v>
      </c>
      <c r="B1745" s="178" t="s">
        <v>215</v>
      </c>
      <c r="C1745" s="178" t="s">
        <v>6989</v>
      </c>
      <c r="D1745" s="178" t="s">
        <v>7007</v>
      </c>
      <c r="E1745" s="179">
        <v>39153</v>
      </c>
      <c r="F1745" s="180">
        <v>30040</v>
      </c>
      <c r="G1745" s="180">
        <v>0</v>
      </c>
      <c r="H1745" s="180">
        <v>1582</v>
      </c>
      <c r="I1745" s="180">
        <f t="shared" si="54"/>
        <v>31622</v>
      </c>
      <c r="J1745" s="177" t="str">
        <f t="shared" si="55"/>
        <v>Date &gt; 1920</v>
      </c>
    </row>
    <row r="1746" spans="1:10" x14ac:dyDescent="0.3">
      <c r="A1746" s="178" t="s">
        <v>3371</v>
      </c>
      <c r="B1746" s="178" t="s">
        <v>215</v>
      </c>
      <c r="C1746" s="178" t="s">
        <v>6989</v>
      </c>
      <c r="D1746" s="178" t="s">
        <v>7007</v>
      </c>
      <c r="E1746" s="179">
        <v>39513</v>
      </c>
      <c r="F1746" s="180">
        <v>18000</v>
      </c>
      <c r="G1746" s="180">
        <v>0</v>
      </c>
      <c r="H1746" s="180">
        <v>1860</v>
      </c>
      <c r="I1746" s="180">
        <f t="shared" si="54"/>
        <v>19860</v>
      </c>
      <c r="J1746" s="177" t="str">
        <f t="shared" si="55"/>
        <v>Date &gt; 1920</v>
      </c>
    </row>
    <row r="1747" spans="1:10" x14ac:dyDescent="0.3">
      <c r="A1747" s="178" t="s">
        <v>3371</v>
      </c>
      <c r="B1747" s="178" t="s">
        <v>215</v>
      </c>
      <c r="C1747" s="178" t="s">
        <v>6989</v>
      </c>
      <c r="D1747" s="178" t="s">
        <v>7007</v>
      </c>
      <c r="E1747" s="179">
        <v>39538</v>
      </c>
      <c r="F1747" s="180">
        <v>17322</v>
      </c>
      <c r="G1747" s="180">
        <v>0</v>
      </c>
      <c r="H1747" s="180">
        <v>0</v>
      </c>
      <c r="I1747" s="180">
        <f t="shared" si="54"/>
        <v>17322</v>
      </c>
      <c r="J1747" s="177" t="str">
        <f t="shared" si="55"/>
        <v>Date &gt; 1920</v>
      </c>
    </row>
    <row r="1748" spans="1:10" x14ac:dyDescent="0.3">
      <c r="A1748" s="178" t="s">
        <v>3371</v>
      </c>
      <c r="B1748" s="178" t="s">
        <v>215</v>
      </c>
      <c r="C1748" s="178" t="s">
        <v>6989</v>
      </c>
      <c r="D1748" s="178" t="s">
        <v>7008</v>
      </c>
      <c r="E1748" s="179">
        <v>39458</v>
      </c>
      <c r="F1748" s="180">
        <v>50248</v>
      </c>
      <c r="G1748" s="180">
        <v>0</v>
      </c>
      <c r="H1748" s="180">
        <v>2644.85</v>
      </c>
      <c r="I1748" s="180">
        <f t="shared" si="54"/>
        <v>52892.85</v>
      </c>
      <c r="J1748" s="177" t="str">
        <f t="shared" si="55"/>
        <v>Date &gt; 1920</v>
      </c>
    </row>
    <row r="1749" spans="1:10" x14ac:dyDescent="0.3">
      <c r="A1749" s="178" t="s">
        <v>3371</v>
      </c>
      <c r="B1749" s="178" t="s">
        <v>215</v>
      </c>
      <c r="C1749" s="178" t="s">
        <v>6989</v>
      </c>
      <c r="D1749" s="178" t="s">
        <v>7008</v>
      </c>
      <c r="E1749" s="179">
        <v>40053</v>
      </c>
      <c r="F1749" s="180">
        <v>52857</v>
      </c>
      <c r="G1749" s="180">
        <v>0</v>
      </c>
      <c r="H1749" s="180">
        <v>2781.9</v>
      </c>
      <c r="I1749" s="180">
        <f t="shared" si="54"/>
        <v>55638.9</v>
      </c>
      <c r="J1749" s="177" t="str">
        <f t="shared" si="55"/>
        <v>Date &gt; 1920</v>
      </c>
    </row>
    <row r="1750" spans="1:10" x14ac:dyDescent="0.3">
      <c r="A1750" s="178" t="s">
        <v>3371</v>
      </c>
      <c r="B1750" s="178" t="s">
        <v>215</v>
      </c>
      <c r="C1750" s="178" t="s">
        <v>6989</v>
      </c>
      <c r="D1750" s="178" t="s">
        <v>7008</v>
      </c>
      <c r="E1750" s="179">
        <v>40053</v>
      </c>
      <c r="F1750" s="180">
        <v>1136</v>
      </c>
      <c r="G1750" s="180">
        <v>0</v>
      </c>
      <c r="H1750" s="180">
        <v>61.13</v>
      </c>
      <c r="I1750" s="180">
        <f t="shared" si="54"/>
        <v>1197.1300000000001</v>
      </c>
      <c r="J1750" s="177" t="str">
        <f t="shared" si="55"/>
        <v>Date &gt; 1920</v>
      </c>
    </row>
    <row r="1751" spans="1:10" x14ac:dyDescent="0.3">
      <c r="A1751" s="178" t="s">
        <v>3371</v>
      </c>
      <c r="B1751" s="178" t="s">
        <v>215</v>
      </c>
      <c r="C1751" s="178" t="s">
        <v>6989</v>
      </c>
      <c r="D1751" s="178" t="s">
        <v>7009</v>
      </c>
      <c r="E1751" s="179">
        <v>39899</v>
      </c>
      <c r="F1751" s="180">
        <v>177855</v>
      </c>
      <c r="G1751" s="180">
        <v>0</v>
      </c>
      <c r="H1751" s="180">
        <v>9361.66</v>
      </c>
      <c r="I1751" s="180">
        <f t="shared" si="54"/>
        <v>187216.66</v>
      </c>
      <c r="J1751" s="177" t="str">
        <f t="shared" si="55"/>
        <v>Date &gt; 1920</v>
      </c>
    </row>
    <row r="1752" spans="1:10" x14ac:dyDescent="0.3">
      <c r="A1752" s="178" t="s">
        <v>3371</v>
      </c>
      <c r="B1752" s="178" t="s">
        <v>215</v>
      </c>
      <c r="C1752" s="178" t="s">
        <v>6989</v>
      </c>
      <c r="D1752" s="178" t="s">
        <v>7009</v>
      </c>
      <c r="E1752" s="179">
        <v>40298</v>
      </c>
      <c r="F1752" s="180">
        <v>40107</v>
      </c>
      <c r="G1752" s="180">
        <v>0</v>
      </c>
      <c r="H1752" s="180">
        <v>7772.78</v>
      </c>
      <c r="I1752" s="180">
        <f t="shared" si="54"/>
        <v>47879.78</v>
      </c>
      <c r="J1752" s="177" t="str">
        <f t="shared" si="55"/>
        <v>Date &gt; 1920</v>
      </c>
    </row>
    <row r="1753" spans="1:10" x14ac:dyDescent="0.3">
      <c r="A1753" s="178" t="s">
        <v>3371</v>
      </c>
      <c r="B1753" s="178" t="s">
        <v>215</v>
      </c>
      <c r="C1753" s="178" t="s">
        <v>6989</v>
      </c>
      <c r="D1753" s="178" t="s">
        <v>7010</v>
      </c>
      <c r="E1753" s="179">
        <v>40095</v>
      </c>
      <c r="F1753" s="180">
        <v>28760</v>
      </c>
      <c r="G1753" s="180">
        <v>0</v>
      </c>
      <c r="H1753" s="180">
        <v>2040</v>
      </c>
      <c r="I1753" s="180">
        <f t="shared" si="54"/>
        <v>30800</v>
      </c>
      <c r="J1753" s="177" t="str">
        <f t="shared" si="55"/>
        <v>Date &gt; 1920</v>
      </c>
    </row>
    <row r="1754" spans="1:10" x14ac:dyDescent="0.3">
      <c r="A1754" s="178" t="s">
        <v>3371</v>
      </c>
      <c r="B1754" s="178" t="s">
        <v>215</v>
      </c>
      <c r="C1754" s="178" t="s">
        <v>6989</v>
      </c>
      <c r="D1754" s="178" t="s">
        <v>7010</v>
      </c>
      <c r="E1754" s="179">
        <v>40974</v>
      </c>
      <c r="F1754" s="180">
        <v>10000</v>
      </c>
      <c r="G1754" s="180">
        <v>0</v>
      </c>
      <c r="H1754" s="180">
        <v>3340.37</v>
      </c>
      <c r="I1754" s="180">
        <f t="shared" si="54"/>
        <v>13340.369999999999</v>
      </c>
      <c r="J1754" s="177" t="str">
        <f t="shared" si="55"/>
        <v>Date &gt; 1920</v>
      </c>
    </row>
    <row r="1755" spans="1:10" x14ac:dyDescent="0.3">
      <c r="A1755" s="178" t="s">
        <v>3371</v>
      </c>
      <c r="B1755" s="178" t="s">
        <v>215</v>
      </c>
      <c r="C1755" s="178" t="s">
        <v>6989</v>
      </c>
      <c r="D1755" s="178" t="s">
        <v>7011</v>
      </c>
      <c r="E1755" s="179">
        <v>40220</v>
      </c>
      <c r="F1755" s="180">
        <v>180345</v>
      </c>
      <c r="G1755" s="180">
        <v>0</v>
      </c>
      <c r="H1755" s="180">
        <v>168999.39</v>
      </c>
      <c r="I1755" s="180">
        <f t="shared" si="54"/>
        <v>349344.39</v>
      </c>
      <c r="J1755" s="177" t="str">
        <f t="shared" si="55"/>
        <v>Date &gt; 1920</v>
      </c>
    </row>
    <row r="1756" spans="1:10" x14ac:dyDescent="0.3">
      <c r="A1756" s="178" t="s">
        <v>3371</v>
      </c>
      <c r="B1756" s="178" t="s">
        <v>215</v>
      </c>
      <c r="C1756" s="178" t="s">
        <v>6989</v>
      </c>
      <c r="D1756" s="178" t="s">
        <v>7011</v>
      </c>
      <c r="E1756" s="179">
        <v>40974</v>
      </c>
      <c r="F1756" s="180">
        <v>10000</v>
      </c>
      <c r="G1756" s="180">
        <v>0</v>
      </c>
      <c r="H1756" s="180">
        <v>7049.65</v>
      </c>
      <c r="I1756" s="180">
        <f t="shared" si="54"/>
        <v>17049.650000000001</v>
      </c>
      <c r="J1756" s="177" t="str">
        <f t="shared" si="55"/>
        <v>Date &gt; 1920</v>
      </c>
    </row>
    <row r="1757" spans="1:10" x14ac:dyDescent="0.3">
      <c r="A1757" s="178" t="s">
        <v>3371</v>
      </c>
      <c r="B1757" s="178" t="s">
        <v>215</v>
      </c>
      <c r="C1757" s="178" t="s">
        <v>6989</v>
      </c>
      <c r="D1757" s="178" t="s">
        <v>7012</v>
      </c>
      <c r="E1757" s="179">
        <v>41611</v>
      </c>
      <c r="F1757" s="180">
        <v>0</v>
      </c>
      <c r="G1757" s="180">
        <v>302883.93</v>
      </c>
      <c r="H1757" s="180">
        <v>0</v>
      </c>
      <c r="I1757" s="180">
        <f t="shared" si="54"/>
        <v>302883.93</v>
      </c>
      <c r="J1757" s="177" t="str">
        <f t="shared" si="55"/>
        <v>Date &gt; 1920</v>
      </c>
    </row>
    <row r="1758" spans="1:10" x14ac:dyDescent="0.3">
      <c r="A1758" s="178" t="s">
        <v>3371</v>
      </c>
      <c r="B1758" s="178" t="s">
        <v>215</v>
      </c>
      <c r="C1758" s="178" t="s">
        <v>6989</v>
      </c>
      <c r="D1758" s="178" t="s">
        <v>7013</v>
      </c>
      <c r="E1758" s="179">
        <v>41611</v>
      </c>
      <c r="F1758" s="180">
        <v>50052</v>
      </c>
      <c r="G1758" s="180">
        <v>26996.560000000001</v>
      </c>
      <c r="H1758" s="180">
        <v>31415.11</v>
      </c>
      <c r="I1758" s="180">
        <f t="shared" si="54"/>
        <v>108463.67</v>
      </c>
      <c r="J1758" s="177" t="str">
        <f t="shared" si="55"/>
        <v>Date &gt; 1920</v>
      </c>
    </row>
    <row r="1759" spans="1:10" x14ac:dyDescent="0.3">
      <c r="A1759" s="178" t="s">
        <v>3371</v>
      </c>
      <c r="B1759" s="178" t="s">
        <v>215</v>
      </c>
      <c r="C1759" s="178" t="s">
        <v>6989</v>
      </c>
      <c r="D1759" s="178" t="s">
        <v>7013</v>
      </c>
      <c r="E1759" s="179">
        <v>42226</v>
      </c>
      <c r="F1759" s="180">
        <v>4453</v>
      </c>
      <c r="G1759" s="180">
        <v>0</v>
      </c>
      <c r="H1759" s="180">
        <v>0</v>
      </c>
      <c r="I1759" s="180">
        <f t="shared" si="54"/>
        <v>4453</v>
      </c>
      <c r="J1759" s="177" t="str">
        <f t="shared" si="55"/>
        <v>Date &gt; 1920</v>
      </c>
    </row>
    <row r="1760" spans="1:10" x14ac:dyDescent="0.3">
      <c r="A1760" s="178" t="s">
        <v>3371</v>
      </c>
      <c r="B1760" s="178" t="s">
        <v>215</v>
      </c>
      <c r="C1760" s="178" t="s">
        <v>6989</v>
      </c>
      <c r="D1760" s="178" t="s">
        <v>6519</v>
      </c>
      <c r="E1760" s="179">
        <v>42359</v>
      </c>
      <c r="F1760" s="180">
        <v>0</v>
      </c>
      <c r="G1760" s="180">
        <v>112685.71</v>
      </c>
      <c r="H1760" s="180">
        <v>28171.42</v>
      </c>
      <c r="I1760" s="180">
        <f t="shared" si="54"/>
        <v>140857.13</v>
      </c>
      <c r="J1760" s="177" t="str">
        <f t="shared" si="55"/>
        <v>Date &gt; 1920</v>
      </c>
    </row>
    <row r="1761" spans="1:10" x14ac:dyDescent="0.3">
      <c r="A1761" s="178" t="s">
        <v>3371</v>
      </c>
      <c r="B1761" s="178" t="s">
        <v>215</v>
      </c>
      <c r="C1761" s="178" t="s">
        <v>6989</v>
      </c>
      <c r="D1761" s="178" t="s">
        <v>6519</v>
      </c>
      <c r="E1761" s="179">
        <v>43034</v>
      </c>
      <c r="F1761" s="180">
        <v>0</v>
      </c>
      <c r="G1761" s="180">
        <v>30983.81</v>
      </c>
      <c r="H1761" s="180">
        <v>7745.96</v>
      </c>
      <c r="I1761" s="180">
        <f t="shared" si="54"/>
        <v>38729.770000000004</v>
      </c>
      <c r="J1761" s="177" t="str">
        <f t="shared" si="55"/>
        <v>Date &gt; 1920</v>
      </c>
    </row>
    <row r="1762" spans="1:10" x14ac:dyDescent="0.3">
      <c r="A1762" s="178" t="s">
        <v>3371</v>
      </c>
      <c r="B1762" s="178" t="s">
        <v>215</v>
      </c>
      <c r="C1762" s="178" t="s">
        <v>6989</v>
      </c>
      <c r="D1762" s="178" t="s">
        <v>6519</v>
      </c>
      <c r="E1762" s="179">
        <v>43623</v>
      </c>
      <c r="F1762" s="180">
        <v>0</v>
      </c>
      <c r="G1762" s="180">
        <v>13728.21</v>
      </c>
      <c r="H1762" s="180">
        <v>3432.05</v>
      </c>
      <c r="I1762" s="180">
        <f t="shared" si="54"/>
        <v>17160.259999999998</v>
      </c>
      <c r="J1762" s="177" t="str">
        <f t="shared" si="55"/>
        <v>Date &gt; 1920</v>
      </c>
    </row>
    <row r="1763" spans="1:10" x14ac:dyDescent="0.3">
      <c r="A1763" s="178" t="s">
        <v>3371</v>
      </c>
      <c r="B1763" s="178" t="s">
        <v>215</v>
      </c>
      <c r="C1763" s="178" t="s">
        <v>6989</v>
      </c>
      <c r="D1763" s="178" t="s">
        <v>7014</v>
      </c>
      <c r="E1763" s="179">
        <v>42389</v>
      </c>
      <c r="F1763" s="180">
        <v>396219</v>
      </c>
      <c r="G1763" s="180">
        <v>22012.21</v>
      </c>
      <c r="H1763" s="180">
        <v>22012.9</v>
      </c>
      <c r="I1763" s="180">
        <f t="shared" si="54"/>
        <v>440244.11000000004</v>
      </c>
      <c r="J1763" s="177" t="str">
        <f t="shared" si="55"/>
        <v>Date &gt; 1920</v>
      </c>
    </row>
    <row r="1764" spans="1:10" x14ac:dyDescent="0.3">
      <c r="A1764" s="178" t="s">
        <v>3371</v>
      </c>
      <c r="B1764" s="178" t="s">
        <v>215</v>
      </c>
      <c r="C1764" s="178" t="s">
        <v>6989</v>
      </c>
      <c r="D1764" s="178" t="s">
        <v>7014</v>
      </c>
      <c r="E1764" s="179">
        <v>43116</v>
      </c>
      <c r="F1764" s="180">
        <v>23258</v>
      </c>
      <c r="G1764" s="180">
        <v>1292.17</v>
      </c>
      <c r="H1764" s="180">
        <v>1293.32</v>
      </c>
      <c r="I1764" s="180">
        <f t="shared" si="54"/>
        <v>25843.489999999998</v>
      </c>
      <c r="J1764" s="177" t="str">
        <f t="shared" si="55"/>
        <v>Date &gt; 1920</v>
      </c>
    </row>
    <row r="1765" spans="1:10" x14ac:dyDescent="0.3">
      <c r="A1765" s="178" t="s">
        <v>3371</v>
      </c>
      <c r="B1765" s="178" t="s">
        <v>215</v>
      </c>
      <c r="C1765" s="178" t="s">
        <v>6989</v>
      </c>
      <c r="D1765" s="178" t="s">
        <v>7015</v>
      </c>
      <c r="E1765" s="179">
        <v>42810</v>
      </c>
      <c r="F1765" s="180">
        <v>0</v>
      </c>
      <c r="G1765" s="180">
        <v>334319.78000000003</v>
      </c>
      <c r="H1765" s="180">
        <v>83579.94</v>
      </c>
      <c r="I1765" s="180">
        <f t="shared" si="54"/>
        <v>417899.72000000003</v>
      </c>
      <c r="J1765" s="177" t="str">
        <f t="shared" si="55"/>
        <v>Date &gt; 1920</v>
      </c>
    </row>
    <row r="1766" spans="1:10" x14ac:dyDescent="0.3">
      <c r="A1766" s="178" t="s">
        <v>3371</v>
      </c>
      <c r="B1766" s="178" t="s">
        <v>215</v>
      </c>
      <c r="C1766" s="178" t="s">
        <v>6989</v>
      </c>
      <c r="D1766" s="178" t="s">
        <v>7016</v>
      </c>
      <c r="E1766" s="179">
        <v>42755</v>
      </c>
      <c r="F1766" s="180">
        <v>276239</v>
      </c>
      <c r="G1766" s="180">
        <v>0</v>
      </c>
      <c r="H1766" s="180">
        <v>36754</v>
      </c>
      <c r="I1766" s="180">
        <f t="shared" si="54"/>
        <v>312993</v>
      </c>
      <c r="J1766" s="177" t="str">
        <f t="shared" si="55"/>
        <v>Date &gt; 1920</v>
      </c>
    </row>
    <row r="1767" spans="1:10" x14ac:dyDescent="0.3">
      <c r="A1767" s="178" t="s">
        <v>3371</v>
      </c>
      <c r="B1767" s="178" t="s">
        <v>215</v>
      </c>
      <c r="C1767" s="178" t="s">
        <v>6989</v>
      </c>
      <c r="D1767" s="178" t="s">
        <v>7016</v>
      </c>
      <c r="E1767" s="179">
        <v>43116</v>
      </c>
      <c r="F1767" s="180">
        <v>16886</v>
      </c>
      <c r="G1767" s="180">
        <v>95856</v>
      </c>
      <c r="H1767" s="180">
        <v>0</v>
      </c>
      <c r="I1767" s="180">
        <f t="shared" si="54"/>
        <v>112742</v>
      </c>
      <c r="J1767" s="177" t="str">
        <f t="shared" si="55"/>
        <v>Date &gt; 1920</v>
      </c>
    </row>
    <row r="1768" spans="1:10" x14ac:dyDescent="0.3">
      <c r="A1768" s="178" t="s">
        <v>3371</v>
      </c>
      <c r="B1768" s="178" t="s">
        <v>215</v>
      </c>
      <c r="C1768" s="178" t="s">
        <v>6989</v>
      </c>
      <c r="D1768" s="178" t="s">
        <v>7017</v>
      </c>
      <c r="E1768" s="209">
        <v>0</v>
      </c>
      <c r="F1768" s="180">
        <v>274986</v>
      </c>
      <c r="G1768" s="180">
        <v>15277.02</v>
      </c>
      <c r="H1768" s="180">
        <v>15277.31</v>
      </c>
      <c r="I1768" s="180">
        <f t="shared" si="54"/>
        <v>305540.33</v>
      </c>
      <c r="J1768" s="177" t="str">
        <f t="shared" si="55"/>
        <v>Sketchy date</v>
      </c>
    </row>
    <row r="1769" spans="1:10" x14ac:dyDescent="0.3">
      <c r="A1769" s="178" t="s">
        <v>3371</v>
      </c>
      <c r="B1769" s="178" t="s">
        <v>215</v>
      </c>
      <c r="C1769" s="178" t="s">
        <v>6989</v>
      </c>
      <c r="D1769" s="178" t="s">
        <v>7017</v>
      </c>
      <c r="E1769" s="179">
        <v>43908</v>
      </c>
      <c r="F1769" s="180">
        <v>143624</v>
      </c>
      <c r="G1769" s="180">
        <v>7979.2</v>
      </c>
      <c r="H1769" s="180">
        <v>7980.78</v>
      </c>
      <c r="I1769" s="180">
        <f t="shared" si="54"/>
        <v>159583.98000000001</v>
      </c>
      <c r="J1769" s="177" t="str">
        <f t="shared" si="55"/>
        <v>Date &gt; 1920</v>
      </c>
    </row>
    <row r="1770" spans="1:10" x14ac:dyDescent="0.3">
      <c r="A1770" s="178" t="s">
        <v>3371</v>
      </c>
      <c r="B1770" s="178" t="s">
        <v>215</v>
      </c>
      <c r="C1770" s="178" t="s">
        <v>6989</v>
      </c>
      <c r="D1770" s="178" t="s">
        <v>7017</v>
      </c>
      <c r="E1770" s="179">
        <v>44034</v>
      </c>
      <c r="F1770" s="180">
        <v>2357534</v>
      </c>
      <c r="G1770" s="180">
        <v>130974.07</v>
      </c>
      <c r="H1770" s="180">
        <v>130973.33</v>
      </c>
      <c r="I1770" s="180">
        <f t="shared" si="54"/>
        <v>2619481.4</v>
      </c>
      <c r="J1770" s="177" t="str">
        <f t="shared" si="55"/>
        <v>Date &gt; 1920</v>
      </c>
    </row>
    <row r="1771" spans="1:10" x14ac:dyDescent="0.3">
      <c r="A1771" s="178" t="s">
        <v>3371</v>
      </c>
      <c r="B1771" s="178" t="s">
        <v>215</v>
      </c>
      <c r="C1771" s="178" t="s">
        <v>6989</v>
      </c>
      <c r="D1771" s="178" t="s">
        <v>6345</v>
      </c>
      <c r="E1771" s="179">
        <v>27634</v>
      </c>
      <c r="F1771" s="180">
        <v>68650.28</v>
      </c>
      <c r="G1771" s="180">
        <v>0</v>
      </c>
      <c r="H1771" s="180">
        <v>68735.33</v>
      </c>
      <c r="I1771" s="180">
        <f t="shared" si="54"/>
        <v>137385.60999999999</v>
      </c>
      <c r="J1771" s="177" t="str">
        <f t="shared" si="55"/>
        <v>Date &gt; 1920</v>
      </c>
    </row>
    <row r="1772" spans="1:10" x14ac:dyDescent="0.3">
      <c r="A1772" s="178" t="s">
        <v>3371</v>
      </c>
      <c r="B1772" s="178" t="s">
        <v>135</v>
      </c>
      <c r="C1772" s="178" t="s">
        <v>4392</v>
      </c>
      <c r="D1772" s="178" t="s">
        <v>7018</v>
      </c>
      <c r="E1772" s="179">
        <v>24037</v>
      </c>
      <c r="F1772" s="180">
        <v>0</v>
      </c>
      <c r="G1772" s="180">
        <v>13257.34</v>
      </c>
      <c r="H1772" s="180">
        <v>0</v>
      </c>
      <c r="I1772" s="180">
        <f t="shared" si="54"/>
        <v>13257.34</v>
      </c>
      <c r="J1772" s="177" t="str">
        <f t="shared" si="55"/>
        <v>Date &gt; 1920</v>
      </c>
    </row>
    <row r="1773" spans="1:10" x14ac:dyDescent="0.3">
      <c r="A1773" s="178" t="s">
        <v>3371</v>
      </c>
      <c r="B1773" s="178" t="s">
        <v>135</v>
      </c>
      <c r="C1773" s="178" t="s">
        <v>4392</v>
      </c>
      <c r="D1773" s="178" t="s">
        <v>7019</v>
      </c>
      <c r="E1773" s="179">
        <v>24322</v>
      </c>
      <c r="F1773" s="180">
        <v>0</v>
      </c>
      <c r="G1773" s="180">
        <v>595.5</v>
      </c>
      <c r="H1773" s="180">
        <v>595.5</v>
      </c>
      <c r="I1773" s="180">
        <f t="shared" si="54"/>
        <v>1191</v>
      </c>
      <c r="J1773" s="177" t="str">
        <f t="shared" si="55"/>
        <v>Date &gt; 1920</v>
      </c>
    </row>
    <row r="1774" spans="1:10" x14ac:dyDescent="0.3">
      <c r="A1774" s="178" t="s">
        <v>3371</v>
      </c>
      <c r="B1774" s="178" t="s">
        <v>135</v>
      </c>
      <c r="C1774" s="178" t="s">
        <v>4392</v>
      </c>
      <c r="D1774" s="178" t="s">
        <v>7020</v>
      </c>
      <c r="E1774" s="179">
        <v>26666</v>
      </c>
      <c r="F1774" s="180">
        <v>0</v>
      </c>
      <c r="G1774" s="180">
        <v>3333.33</v>
      </c>
      <c r="H1774" s="180">
        <v>7446.67</v>
      </c>
      <c r="I1774" s="180">
        <f t="shared" si="54"/>
        <v>10780</v>
      </c>
      <c r="J1774" s="177" t="str">
        <f t="shared" si="55"/>
        <v>Date &gt; 1920</v>
      </c>
    </row>
    <row r="1775" spans="1:10" x14ac:dyDescent="0.3">
      <c r="A1775" s="178" t="s">
        <v>3371</v>
      </c>
      <c r="B1775" s="178" t="s">
        <v>135</v>
      </c>
      <c r="C1775" s="178" t="s">
        <v>4392</v>
      </c>
      <c r="D1775" s="178" t="s">
        <v>7021</v>
      </c>
      <c r="E1775" s="179">
        <v>27004</v>
      </c>
      <c r="F1775" s="180">
        <v>0</v>
      </c>
      <c r="G1775" s="180">
        <v>26417.13</v>
      </c>
      <c r="H1775" s="180">
        <v>13208.57</v>
      </c>
      <c r="I1775" s="180">
        <f t="shared" si="54"/>
        <v>39625.699999999997</v>
      </c>
      <c r="J1775" s="177" t="str">
        <f t="shared" si="55"/>
        <v>Date &gt; 1920</v>
      </c>
    </row>
    <row r="1776" spans="1:10" x14ac:dyDescent="0.3">
      <c r="A1776" s="178" t="s">
        <v>3371</v>
      </c>
      <c r="B1776" s="178" t="s">
        <v>135</v>
      </c>
      <c r="C1776" s="178" t="s">
        <v>4392</v>
      </c>
      <c r="D1776" s="178" t="s">
        <v>7022</v>
      </c>
      <c r="E1776" s="179">
        <v>27368</v>
      </c>
      <c r="F1776" s="180">
        <v>0</v>
      </c>
      <c r="G1776" s="180">
        <v>38720</v>
      </c>
      <c r="H1776" s="180">
        <v>11085.9</v>
      </c>
      <c r="I1776" s="180">
        <f t="shared" si="54"/>
        <v>49805.9</v>
      </c>
      <c r="J1776" s="177" t="str">
        <f t="shared" si="55"/>
        <v>Date &gt; 1920</v>
      </c>
    </row>
    <row r="1777" spans="1:10" x14ac:dyDescent="0.3">
      <c r="A1777" s="178" t="s">
        <v>3371</v>
      </c>
      <c r="B1777" s="178" t="s">
        <v>135</v>
      </c>
      <c r="C1777" s="178" t="s">
        <v>4392</v>
      </c>
      <c r="D1777" s="178" t="s">
        <v>7023</v>
      </c>
      <c r="E1777" s="179">
        <v>27492</v>
      </c>
      <c r="F1777" s="180">
        <v>0</v>
      </c>
      <c r="G1777" s="180">
        <v>625</v>
      </c>
      <c r="H1777" s="180">
        <v>625</v>
      </c>
      <c r="I1777" s="180">
        <f t="shared" si="54"/>
        <v>1250</v>
      </c>
      <c r="J1777" s="177" t="str">
        <f t="shared" si="55"/>
        <v>Date &gt; 1920</v>
      </c>
    </row>
    <row r="1778" spans="1:10" x14ac:dyDescent="0.3">
      <c r="A1778" s="178" t="s">
        <v>3371</v>
      </c>
      <c r="B1778" s="178" t="s">
        <v>135</v>
      </c>
      <c r="C1778" s="178" t="s">
        <v>4392</v>
      </c>
      <c r="D1778" s="178" t="s">
        <v>7024</v>
      </c>
      <c r="E1778" s="179">
        <v>28418</v>
      </c>
      <c r="F1778" s="180">
        <v>0</v>
      </c>
      <c r="G1778" s="180">
        <v>54076.2</v>
      </c>
      <c r="H1778" s="180">
        <v>27038.1</v>
      </c>
      <c r="I1778" s="180">
        <f t="shared" si="54"/>
        <v>81114.299999999988</v>
      </c>
      <c r="J1778" s="177" t="str">
        <f t="shared" si="55"/>
        <v>Date &gt; 1920</v>
      </c>
    </row>
    <row r="1779" spans="1:10" x14ac:dyDescent="0.3">
      <c r="A1779" s="178" t="s">
        <v>3371</v>
      </c>
      <c r="B1779" s="178" t="s">
        <v>135</v>
      </c>
      <c r="C1779" s="178" t="s">
        <v>4392</v>
      </c>
      <c r="D1779" s="178" t="s">
        <v>7025</v>
      </c>
      <c r="E1779" s="179">
        <v>32217</v>
      </c>
      <c r="F1779" s="180">
        <v>0</v>
      </c>
      <c r="G1779" s="180">
        <v>168187.4</v>
      </c>
      <c r="H1779" s="180">
        <v>84093.73</v>
      </c>
      <c r="I1779" s="180">
        <f t="shared" si="54"/>
        <v>252281.13</v>
      </c>
      <c r="J1779" s="177" t="str">
        <f t="shared" si="55"/>
        <v>Date &gt; 1920</v>
      </c>
    </row>
    <row r="1780" spans="1:10" x14ac:dyDescent="0.3">
      <c r="A1780" s="178" t="s">
        <v>3371</v>
      </c>
      <c r="B1780" s="178" t="s">
        <v>135</v>
      </c>
      <c r="C1780" s="178" t="s">
        <v>4392</v>
      </c>
      <c r="D1780" s="178" t="s">
        <v>6350</v>
      </c>
      <c r="E1780" s="179">
        <v>33112</v>
      </c>
      <c r="F1780" s="180">
        <v>0</v>
      </c>
      <c r="G1780" s="180">
        <v>10000</v>
      </c>
      <c r="H1780" s="180">
        <v>5000</v>
      </c>
      <c r="I1780" s="180">
        <f t="shared" si="54"/>
        <v>15000</v>
      </c>
      <c r="J1780" s="177" t="str">
        <f t="shared" si="55"/>
        <v>Date &gt; 1920</v>
      </c>
    </row>
    <row r="1781" spans="1:10" x14ac:dyDescent="0.3">
      <c r="A1781" s="178" t="s">
        <v>3371</v>
      </c>
      <c r="B1781" s="178" t="s">
        <v>135</v>
      </c>
      <c r="C1781" s="178" t="s">
        <v>4392</v>
      </c>
      <c r="D1781" s="178" t="s">
        <v>7026</v>
      </c>
      <c r="E1781" s="179">
        <v>34276</v>
      </c>
      <c r="F1781" s="180">
        <v>0</v>
      </c>
      <c r="G1781" s="180">
        <v>6233.33</v>
      </c>
      <c r="H1781" s="180">
        <v>3116.67</v>
      </c>
      <c r="I1781" s="180">
        <f t="shared" si="54"/>
        <v>9350</v>
      </c>
      <c r="J1781" s="177" t="str">
        <f t="shared" si="55"/>
        <v>Date &gt; 1920</v>
      </c>
    </row>
    <row r="1782" spans="1:10" x14ac:dyDescent="0.3">
      <c r="A1782" s="178" t="s">
        <v>3371</v>
      </c>
      <c r="B1782" s="178" t="s">
        <v>135</v>
      </c>
      <c r="C1782" s="178" t="s">
        <v>4392</v>
      </c>
      <c r="D1782" s="178" t="s">
        <v>7027</v>
      </c>
      <c r="E1782" s="179">
        <v>34451</v>
      </c>
      <c r="F1782" s="180">
        <v>0</v>
      </c>
      <c r="G1782" s="180">
        <v>2000</v>
      </c>
      <c r="H1782" s="180">
        <v>1000</v>
      </c>
      <c r="I1782" s="180">
        <f t="shared" si="54"/>
        <v>3000</v>
      </c>
      <c r="J1782" s="177" t="str">
        <f t="shared" si="55"/>
        <v>Date &gt; 1920</v>
      </c>
    </row>
    <row r="1783" spans="1:10" x14ac:dyDescent="0.3">
      <c r="A1783" s="178" t="s">
        <v>3371</v>
      </c>
      <c r="B1783" s="178" t="s">
        <v>135</v>
      </c>
      <c r="C1783" s="178" t="s">
        <v>4392</v>
      </c>
      <c r="D1783" s="178" t="s">
        <v>7028</v>
      </c>
      <c r="E1783" s="179">
        <v>34967</v>
      </c>
      <c r="F1783" s="180">
        <v>0</v>
      </c>
      <c r="G1783" s="180">
        <v>3738.12</v>
      </c>
      <c r="H1783" s="180">
        <v>1869.06</v>
      </c>
      <c r="I1783" s="180">
        <f t="shared" si="54"/>
        <v>5607.18</v>
      </c>
      <c r="J1783" s="177" t="str">
        <f t="shared" si="55"/>
        <v>Date &gt; 1920</v>
      </c>
    </row>
    <row r="1784" spans="1:10" x14ac:dyDescent="0.3">
      <c r="A1784" s="178" t="s">
        <v>3371</v>
      </c>
      <c r="B1784" s="178" t="s">
        <v>135</v>
      </c>
      <c r="C1784" s="178" t="s">
        <v>4392</v>
      </c>
      <c r="D1784" s="178" t="s">
        <v>7029</v>
      </c>
      <c r="E1784" s="179">
        <v>34985</v>
      </c>
      <c r="F1784" s="180">
        <v>0</v>
      </c>
      <c r="G1784" s="180">
        <v>7128.67</v>
      </c>
      <c r="H1784" s="180">
        <v>3564.33</v>
      </c>
      <c r="I1784" s="180">
        <f t="shared" si="54"/>
        <v>10693</v>
      </c>
      <c r="J1784" s="177" t="str">
        <f t="shared" si="55"/>
        <v>Date &gt; 1920</v>
      </c>
    </row>
    <row r="1785" spans="1:10" x14ac:dyDescent="0.3">
      <c r="A1785" s="178" t="s">
        <v>3371</v>
      </c>
      <c r="B1785" s="178" t="s">
        <v>135</v>
      </c>
      <c r="C1785" s="178" t="s">
        <v>4392</v>
      </c>
      <c r="D1785" s="178" t="s">
        <v>6373</v>
      </c>
      <c r="E1785" s="179">
        <v>35256</v>
      </c>
      <c r="F1785" s="180">
        <v>0</v>
      </c>
      <c r="G1785" s="180">
        <v>2545.4299999999998</v>
      </c>
      <c r="H1785" s="180">
        <v>1272.72</v>
      </c>
      <c r="I1785" s="180">
        <f t="shared" si="54"/>
        <v>3818.1499999999996</v>
      </c>
      <c r="J1785" s="177" t="str">
        <f t="shared" si="55"/>
        <v>Date &gt; 1920</v>
      </c>
    </row>
    <row r="1786" spans="1:10" x14ac:dyDescent="0.3">
      <c r="A1786" s="178" t="s">
        <v>3371</v>
      </c>
      <c r="B1786" s="178" t="s">
        <v>135</v>
      </c>
      <c r="C1786" s="178" t="s">
        <v>4392</v>
      </c>
      <c r="D1786" s="178" t="s">
        <v>7030</v>
      </c>
      <c r="E1786" s="179">
        <v>36041</v>
      </c>
      <c r="F1786" s="180">
        <v>0</v>
      </c>
      <c r="G1786" s="180">
        <v>14793.33</v>
      </c>
      <c r="H1786" s="180">
        <v>7396.67</v>
      </c>
      <c r="I1786" s="180">
        <f t="shared" si="54"/>
        <v>22190</v>
      </c>
      <c r="J1786" s="177" t="str">
        <f t="shared" si="55"/>
        <v>Date &gt; 1920</v>
      </c>
    </row>
    <row r="1787" spans="1:10" x14ac:dyDescent="0.3">
      <c r="A1787" s="178" t="s">
        <v>3371</v>
      </c>
      <c r="B1787" s="178" t="s">
        <v>135</v>
      </c>
      <c r="C1787" s="178" t="s">
        <v>4392</v>
      </c>
      <c r="D1787" s="178" t="s">
        <v>7031</v>
      </c>
      <c r="E1787" s="179">
        <v>36150</v>
      </c>
      <c r="F1787" s="180">
        <v>0</v>
      </c>
      <c r="G1787" s="180">
        <v>1844.4</v>
      </c>
      <c r="H1787" s="180">
        <v>1229.5999999999999</v>
      </c>
      <c r="I1787" s="180">
        <f t="shared" si="54"/>
        <v>3074</v>
      </c>
      <c r="J1787" s="177" t="str">
        <f t="shared" si="55"/>
        <v>Date &gt; 1920</v>
      </c>
    </row>
    <row r="1788" spans="1:10" x14ac:dyDescent="0.3">
      <c r="A1788" s="178" t="s">
        <v>3371</v>
      </c>
      <c r="B1788" s="178" t="s">
        <v>135</v>
      </c>
      <c r="C1788" s="178" t="s">
        <v>4392</v>
      </c>
      <c r="D1788" s="178" t="s">
        <v>7032</v>
      </c>
      <c r="E1788" s="179">
        <v>36552</v>
      </c>
      <c r="F1788" s="180">
        <v>0</v>
      </c>
      <c r="G1788" s="180">
        <v>33000</v>
      </c>
      <c r="H1788" s="180">
        <v>22000</v>
      </c>
      <c r="I1788" s="180">
        <f t="shared" si="54"/>
        <v>55000</v>
      </c>
      <c r="J1788" s="177" t="str">
        <f t="shared" si="55"/>
        <v>Date &gt; 1920</v>
      </c>
    </row>
    <row r="1789" spans="1:10" x14ac:dyDescent="0.3">
      <c r="A1789" s="178" t="s">
        <v>3371</v>
      </c>
      <c r="B1789" s="178" t="s">
        <v>135</v>
      </c>
      <c r="C1789" s="178" t="s">
        <v>4392</v>
      </c>
      <c r="D1789" s="178" t="s">
        <v>7032</v>
      </c>
      <c r="E1789" s="179">
        <v>36608</v>
      </c>
      <c r="F1789" s="180">
        <v>0</v>
      </c>
      <c r="G1789" s="180">
        <v>7240.4</v>
      </c>
      <c r="H1789" s="180">
        <v>4826.93</v>
      </c>
      <c r="I1789" s="180">
        <f t="shared" si="54"/>
        <v>12067.33</v>
      </c>
      <c r="J1789" s="177" t="str">
        <f t="shared" si="55"/>
        <v>Date &gt; 1920</v>
      </c>
    </row>
    <row r="1790" spans="1:10" x14ac:dyDescent="0.3">
      <c r="A1790" s="178" t="s">
        <v>3371</v>
      </c>
      <c r="B1790" s="178" t="s">
        <v>135</v>
      </c>
      <c r="C1790" s="178" t="s">
        <v>4392</v>
      </c>
      <c r="D1790" s="178" t="s">
        <v>7033</v>
      </c>
      <c r="E1790" s="179">
        <v>36502</v>
      </c>
      <c r="F1790" s="180">
        <v>0</v>
      </c>
      <c r="G1790" s="180">
        <v>8100</v>
      </c>
      <c r="H1790" s="180">
        <v>5400</v>
      </c>
      <c r="I1790" s="180">
        <f t="shared" si="54"/>
        <v>13500</v>
      </c>
      <c r="J1790" s="177" t="str">
        <f t="shared" si="55"/>
        <v>Date &gt; 1920</v>
      </c>
    </row>
    <row r="1791" spans="1:10" x14ac:dyDescent="0.3">
      <c r="A1791" s="178" t="s">
        <v>3371</v>
      </c>
      <c r="B1791" s="178" t="s">
        <v>135</v>
      </c>
      <c r="C1791" s="178" t="s">
        <v>4392</v>
      </c>
      <c r="D1791" s="178" t="s">
        <v>7034</v>
      </c>
      <c r="E1791" s="179">
        <v>36866</v>
      </c>
      <c r="F1791" s="180">
        <v>0</v>
      </c>
      <c r="G1791" s="180">
        <v>51600</v>
      </c>
      <c r="H1791" s="180">
        <v>34400</v>
      </c>
      <c r="I1791" s="180">
        <f t="shared" si="54"/>
        <v>86000</v>
      </c>
      <c r="J1791" s="177" t="str">
        <f t="shared" si="55"/>
        <v>Date &gt; 1920</v>
      </c>
    </row>
    <row r="1792" spans="1:10" x14ac:dyDescent="0.3">
      <c r="A1792" s="178" t="s">
        <v>3371</v>
      </c>
      <c r="B1792" s="178" t="s">
        <v>135</v>
      </c>
      <c r="C1792" s="178" t="s">
        <v>4392</v>
      </c>
      <c r="D1792" s="178" t="s">
        <v>7035</v>
      </c>
      <c r="E1792" s="179">
        <v>37134</v>
      </c>
      <c r="F1792" s="180">
        <v>0</v>
      </c>
      <c r="G1792" s="180">
        <v>3981.16</v>
      </c>
      <c r="H1792" s="180">
        <v>2654.1</v>
      </c>
      <c r="I1792" s="180">
        <f t="shared" si="54"/>
        <v>6635.26</v>
      </c>
      <c r="J1792" s="177" t="str">
        <f t="shared" si="55"/>
        <v>Date &gt; 1920</v>
      </c>
    </row>
    <row r="1793" spans="1:10" x14ac:dyDescent="0.3">
      <c r="A1793" s="178" t="s">
        <v>3371</v>
      </c>
      <c r="B1793" s="178" t="s">
        <v>135</v>
      </c>
      <c r="C1793" s="178" t="s">
        <v>4392</v>
      </c>
      <c r="D1793" s="178" t="s">
        <v>7035</v>
      </c>
      <c r="E1793" s="179">
        <v>37313</v>
      </c>
      <c r="F1793" s="180">
        <v>0</v>
      </c>
      <c r="G1793" s="180">
        <v>4778.84</v>
      </c>
      <c r="H1793" s="180">
        <v>3185.9</v>
      </c>
      <c r="I1793" s="180">
        <f t="shared" si="54"/>
        <v>7964.74</v>
      </c>
      <c r="J1793" s="177" t="str">
        <f t="shared" si="55"/>
        <v>Date &gt; 1920</v>
      </c>
    </row>
    <row r="1794" spans="1:10" x14ac:dyDescent="0.3">
      <c r="A1794" s="178" t="s">
        <v>3371</v>
      </c>
      <c r="B1794" s="178" t="s">
        <v>135</v>
      </c>
      <c r="C1794" s="178" t="s">
        <v>4392</v>
      </c>
      <c r="D1794" s="178" t="s">
        <v>7036</v>
      </c>
      <c r="E1794" s="179">
        <v>37417</v>
      </c>
      <c r="F1794" s="180">
        <v>0</v>
      </c>
      <c r="G1794" s="180">
        <v>85401.31</v>
      </c>
      <c r="H1794" s="180">
        <v>22060</v>
      </c>
      <c r="I1794" s="180">
        <f t="shared" si="54"/>
        <v>107461.31</v>
      </c>
      <c r="J1794" s="177" t="str">
        <f t="shared" si="55"/>
        <v>Date &gt; 1920</v>
      </c>
    </row>
    <row r="1795" spans="1:10" x14ac:dyDescent="0.3">
      <c r="A1795" s="178" t="s">
        <v>3371</v>
      </c>
      <c r="B1795" s="178" t="s">
        <v>135</v>
      </c>
      <c r="C1795" s="178" t="s">
        <v>4392</v>
      </c>
      <c r="D1795" s="178" t="s">
        <v>7036</v>
      </c>
      <c r="E1795" s="179">
        <v>38401</v>
      </c>
      <c r="F1795" s="180">
        <v>0</v>
      </c>
      <c r="G1795" s="180">
        <v>2801.95</v>
      </c>
      <c r="H1795" s="180">
        <v>0</v>
      </c>
      <c r="I1795" s="180">
        <f t="shared" si="54"/>
        <v>2801.95</v>
      </c>
      <c r="J1795" s="177" t="str">
        <f t="shared" si="55"/>
        <v>Date &gt; 1920</v>
      </c>
    </row>
    <row r="1796" spans="1:10" x14ac:dyDescent="0.3">
      <c r="A1796" s="178" t="s">
        <v>3371</v>
      </c>
      <c r="B1796" s="178" t="s">
        <v>135</v>
      </c>
      <c r="C1796" s="178" t="s">
        <v>4392</v>
      </c>
      <c r="D1796" s="178" t="s">
        <v>7037</v>
      </c>
      <c r="E1796" s="179">
        <v>37648</v>
      </c>
      <c r="F1796" s="180">
        <v>0</v>
      </c>
      <c r="G1796" s="180">
        <v>900</v>
      </c>
      <c r="H1796" s="180">
        <v>600</v>
      </c>
      <c r="I1796" s="180">
        <f t="shared" si="54"/>
        <v>1500</v>
      </c>
      <c r="J1796" s="177" t="str">
        <f t="shared" si="55"/>
        <v>Date &gt; 1920</v>
      </c>
    </row>
    <row r="1797" spans="1:10" x14ac:dyDescent="0.3">
      <c r="A1797" s="178" t="s">
        <v>3371</v>
      </c>
      <c r="B1797" s="178" t="s">
        <v>135</v>
      </c>
      <c r="C1797" s="178" t="s">
        <v>4392</v>
      </c>
      <c r="D1797" s="178" t="s">
        <v>7037</v>
      </c>
      <c r="E1797" s="179">
        <v>37754</v>
      </c>
      <c r="F1797" s="180">
        <v>0</v>
      </c>
      <c r="G1797" s="180">
        <v>232.62</v>
      </c>
      <c r="H1797" s="180">
        <v>155.08000000000001</v>
      </c>
      <c r="I1797" s="180">
        <f t="shared" ref="I1797:I1860" si="56">SUM(F1797:H1797)</f>
        <v>387.70000000000005</v>
      </c>
      <c r="J1797" s="177" t="str">
        <f t="shared" ref="J1797:J1860" si="57">IF(OR(YEAR(E1797)&gt; 1920, ISBLANK(E1797)), "Date &gt; 1920", "Sketchy date")</f>
        <v>Date &gt; 1920</v>
      </c>
    </row>
    <row r="1798" spans="1:10" x14ac:dyDescent="0.3">
      <c r="A1798" s="178" t="s">
        <v>3371</v>
      </c>
      <c r="B1798" s="178" t="s">
        <v>135</v>
      </c>
      <c r="C1798" s="178" t="s">
        <v>4392</v>
      </c>
      <c r="D1798" s="178" t="s">
        <v>7038</v>
      </c>
      <c r="E1798" s="179">
        <v>37771</v>
      </c>
      <c r="F1798" s="180">
        <v>0</v>
      </c>
      <c r="G1798" s="180">
        <v>147214.29999999999</v>
      </c>
      <c r="H1798" s="180">
        <v>98142.86</v>
      </c>
      <c r="I1798" s="180">
        <f t="shared" si="56"/>
        <v>245357.15999999997</v>
      </c>
      <c r="J1798" s="177" t="str">
        <f t="shared" si="57"/>
        <v>Date &gt; 1920</v>
      </c>
    </row>
    <row r="1799" spans="1:10" x14ac:dyDescent="0.3">
      <c r="A1799" s="178" t="s">
        <v>3371</v>
      </c>
      <c r="B1799" s="178" t="s">
        <v>135</v>
      </c>
      <c r="C1799" s="178" t="s">
        <v>4392</v>
      </c>
      <c r="D1799" s="178" t="s">
        <v>7038</v>
      </c>
      <c r="E1799" s="179">
        <v>37816</v>
      </c>
      <c r="F1799" s="180">
        <v>0</v>
      </c>
      <c r="G1799" s="180">
        <v>29923.9</v>
      </c>
      <c r="H1799" s="180">
        <v>19949.27</v>
      </c>
      <c r="I1799" s="180">
        <f t="shared" si="56"/>
        <v>49873.17</v>
      </c>
      <c r="J1799" s="177" t="str">
        <f t="shared" si="57"/>
        <v>Date &gt; 1920</v>
      </c>
    </row>
    <row r="1800" spans="1:10" x14ac:dyDescent="0.3">
      <c r="A1800" s="178" t="s">
        <v>3371</v>
      </c>
      <c r="B1800" s="178" t="s">
        <v>135</v>
      </c>
      <c r="C1800" s="178" t="s">
        <v>4392</v>
      </c>
      <c r="D1800" s="178" t="s">
        <v>7038</v>
      </c>
      <c r="E1800" s="179">
        <v>38063</v>
      </c>
      <c r="F1800" s="180">
        <v>0</v>
      </c>
      <c r="G1800" s="180">
        <v>5861.8</v>
      </c>
      <c r="H1800" s="180">
        <v>3907.87</v>
      </c>
      <c r="I1800" s="180">
        <f t="shared" si="56"/>
        <v>9769.67</v>
      </c>
      <c r="J1800" s="177" t="str">
        <f t="shared" si="57"/>
        <v>Date &gt; 1920</v>
      </c>
    </row>
    <row r="1801" spans="1:10" x14ac:dyDescent="0.3">
      <c r="A1801" s="178" t="s">
        <v>3371</v>
      </c>
      <c r="B1801" s="178" t="s">
        <v>135</v>
      </c>
      <c r="C1801" s="178" t="s">
        <v>4392</v>
      </c>
      <c r="D1801" s="178" t="s">
        <v>7039</v>
      </c>
      <c r="E1801" s="179">
        <v>38870</v>
      </c>
      <c r="F1801" s="180">
        <v>0</v>
      </c>
      <c r="G1801" s="180">
        <v>114417.8</v>
      </c>
      <c r="H1801" s="180">
        <v>28604.45</v>
      </c>
      <c r="I1801" s="180">
        <f t="shared" si="56"/>
        <v>143022.25</v>
      </c>
      <c r="J1801" s="177" t="str">
        <f t="shared" si="57"/>
        <v>Date &gt; 1920</v>
      </c>
    </row>
    <row r="1802" spans="1:10" x14ac:dyDescent="0.3">
      <c r="A1802" s="178" t="s">
        <v>3371</v>
      </c>
      <c r="B1802" s="178" t="s">
        <v>135</v>
      </c>
      <c r="C1802" s="178" t="s">
        <v>4392</v>
      </c>
      <c r="D1802" s="178" t="s">
        <v>7040</v>
      </c>
      <c r="E1802" s="179">
        <v>38908</v>
      </c>
      <c r="F1802" s="180">
        <v>0</v>
      </c>
      <c r="G1802" s="180">
        <v>3229.86</v>
      </c>
      <c r="H1802" s="180">
        <v>807.46</v>
      </c>
      <c r="I1802" s="180">
        <f t="shared" si="56"/>
        <v>4037.32</v>
      </c>
      <c r="J1802" s="177" t="str">
        <f t="shared" si="57"/>
        <v>Date &gt; 1920</v>
      </c>
    </row>
    <row r="1803" spans="1:10" x14ac:dyDescent="0.3">
      <c r="A1803" s="178" t="s">
        <v>3371</v>
      </c>
      <c r="B1803" s="178" t="s">
        <v>135</v>
      </c>
      <c r="C1803" s="178" t="s">
        <v>4392</v>
      </c>
      <c r="D1803" s="178" t="s">
        <v>7041</v>
      </c>
      <c r="E1803" s="179">
        <v>39785</v>
      </c>
      <c r="F1803" s="180">
        <v>0</v>
      </c>
      <c r="G1803" s="180">
        <v>93255.75</v>
      </c>
      <c r="H1803" s="180">
        <v>70428.210000000006</v>
      </c>
      <c r="I1803" s="180">
        <f t="shared" si="56"/>
        <v>163683.96000000002</v>
      </c>
      <c r="J1803" s="177" t="str">
        <f t="shared" si="57"/>
        <v>Date &gt; 1920</v>
      </c>
    </row>
    <row r="1804" spans="1:10" x14ac:dyDescent="0.3">
      <c r="A1804" s="178" t="s">
        <v>3371</v>
      </c>
      <c r="B1804" s="178" t="s">
        <v>135</v>
      </c>
      <c r="C1804" s="178" t="s">
        <v>4392</v>
      </c>
      <c r="D1804" s="178" t="s">
        <v>7042</v>
      </c>
      <c r="E1804" s="179">
        <v>40163</v>
      </c>
      <c r="F1804" s="180">
        <v>0</v>
      </c>
      <c r="G1804" s="180">
        <v>8000</v>
      </c>
      <c r="H1804" s="180">
        <v>2304.11</v>
      </c>
      <c r="I1804" s="180">
        <f t="shared" si="56"/>
        <v>10304.11</v>
      </c>
      <c r="J1804" s="177" t="str">
        <f t="shared" si="57"/>
        <v>Date &gt; 1920</v>
      </c>
    </row>
    <row r="1805" spans="1:10" x14ac:dyDescent="0.3">
      <c r="A1805" s="178" t="s">
        <v>3371</v>
      </c>
      <c r="B1805" s="178" t="s">
        <v>135</v>
      </c>
      <c r="C1805" s="178" t="s">
        <v>4392</v>
      </c>
      <c r="D1805" s="178" t="s">
        <v>6447</v>
      </c>
      <c r="E1805" s="179">
        <v>40725</v>
      </c>
      <c r="F1805" s="180">
        <v>0</v>
      </c>
      <c r="G1805" s="180">
        <v>3600</v>
      </c>
      <c r="H1805" s="180">
        <v>1134.05</v>
      </c>
      <c r="I1805" s="180">
        <f t="shared" si="56"/>
        <v>4734.05</v>
      </c>
      <c r="J1805" s="177" t="str">
        <f t="shared" si="57"/>
        <v>Date &gt; 1920</v>
      </c>
    </row>
    <row r="1806" spans="1:10" x14ac:dyDescent="0.3">
      <c r="A1806" s="178" t="s">
        <v>3371</v>
      </c>
      <c r="B1806" s="178" t="s">
        <v>135</v>
      </c>
      <c r="C1806" s="178" t="s">
        <v>4392</v>
      </c>
      <c r="D1806" s="178" t="s">
        <v>6447</v>
      </c>
      <c r="E1806" s="179">
        <v>40725</v>
      </c>
      <c r="F1806" s="180">
        <v>0</v>
      </c>
      <c r="G1806" s="180">
        <v>936.2</v>
      </c>
      <c r="H1806" s="180">
        <v>0</v>
      </c>
      <c r="I1806" s="180">
        <f t="shared" si="56"/>
        <v>936.2</v>
      </c>
      <c r="J1806" s="177" t="str">
        <f t="shared" si="57"/>
        <v>Date &gt; 1920</v>
      </c>
    </row>
    <row r="1807" spans="1:10" x14ac:dyDescent="0.3">
      <c r="A1807" s="178" t="s">
        <v>3371</v>
      </c>
      <c r="B1807" s="178" t="s">
        <v>135</v>
      </c>
      <c r="C1807" s="178" t="s">
        <v>4392</v>
      </c>
      <c r="D1807" s="178" t="s">
        <v>7043</v>
      </c>
      <c r="E1807" s="179">
        <v>40539</v>
      </c>
      <c r="F1807" s="180">
        <v>0</v>
      </c>
      <c r="G1807" s="180">
        <v>6000</v>
      </c>
      <c r="H1807" s="180">
        <v>1500</v>
      </c>
      <c r="I1807" s="180">
        <f t="shared" si="56"/>
        <v>7500</v>
      </c>
      <c r="J1807" s="177" t="str">
        <f t="shared" si="57"/>
        <v>Date &gt; 1920</v>
      </c>
    </row>
    <row r="1808" spans="1:10" x14ac:dyDescent="0.3">
      <c r="A1808" s="178" t="s">
        <v>3371</v>
      </c>
      <c r="B1808" s="178" t="s">
        <v>135</v>
      </c>
      <c r="C1808" s="178" t="s">
        <v>4392</v>
      </c>
      <c r="D1808" s="178" t="s">
        <v>7044</v>
      </c>
      <c r="E1808" s="179">
        <v>40616</v>
      </c>
      <c r="F1808" s="180">
        <v>0</v>
      </c>
      <c r="G1808" s="180">
        <v>7282.25</v>
      </c>
      <c r="H1808" s="180">
        <v>1820.57</v>
      </c>
      <c r="I1808" s="180">
        <f t="shared" si="56"/>
        <v>9102.82</v>
      </c>
      <c r="J1808" s="177" t="str">
        <f t="shared" si="57"/>
        <v>Date &gt; 1920</v>
      </c>
    </row>
    <row r="1809" spans="1:10" x14ac:dyDescent="0.3">
      <c r="A1809" s="178" t="s">
        <v>3371</v>
      </c>
      <c r="B1809" s="178" t="s">
        <v>135</v>
      </c>
      <c r="C1809" s="178" t="s">
        <v>4392</v>
      </c>
      <c r="D1809" s="178" t="s">
        <v>7045</v>
      </c>
      <c r="E1809" s="179">
        <v>41100</v>
      </c>
      <c r="F1809" s="180">
        <v>0</v>
      </c>
      <c r="G1809" s="180">
        <v>3768.92</v>
      </c>
      <c r="H1809" s="180">
        <v>942.23</v>
      </c>
      <c r="I1809" s="180">
        <f t="shared" si="56"/>
        <v>4711.1499999999996</v>
      </c>
      <c r="J1809" s="177" t="str">
        <f t="shared" si="57"/>
        <v>Date &gt; 1920</v>
      </c>
    </row>
    <row r="1810" spans="1:10" x14ac:dyDescent="0.3">
      <c r="A1810" s="178" t="s">
        <v>3371</v>
      </c>
      <c r="B1810" s="178" t="s">
        <v>135</v>
      </c>
      <c r="C1810" s="178" t="s">
        <v>4392</v>
      </c>
      <c r="D1810" s="178" t="s">
        <v>6447</v>
      </c>
      <c r="E1810" s="179">
        <v>41103</v>
      </c>
      <c r="F1810" s="180">
        <v>0</v>
      </c>
      <c r="G1810" s="180">
        <v>1197</v>
      </c>
      <c r="H1810" s="180">
        <v>299.25</v>
      </c>
      <c r="I1810" s="180">
        <f t="shared" si="56"/>
        <v>1496.25</v>
      </c>
      <c r="J1810" s="177" t="str">
        <f t="shared" si="57"/>
        <v>Date &gt; 1920</v>
      </c>
    </row>
    <row r="1811" spans="1:10" x14ac:dyDescent="0.3">
      <c r="A1811" s="178" t="s">
        <v>3371</v>
      </c>
      <c r="B1811" s="178" t="s">
        <v>135</v>
      </c>
      <c r="C1811" s="178" t="s">
        <v>4392</v>
      </c>
      <c r="D1811" s="178" t="s">
        <v>7046</v>
      </c>
      <c r="E1811" s="179">
        <v>41149</v>
      </c>
      <c r="F1811" s="180">
        <v>0</v>
      </c>
      <c r="G1811" s="180">
        <v>164726.32</v>
      </c>
      <c r="H1811" s="180">
        <v>152482.71</v>
      </c>
      <c r="I1811" s="180">
        <f t="shared" si="56"/>
        <v>317209.03000000003</v>
      </c>
      <c r="J1811" s="177" t="str">
        <f t="shared" si="57"/>
        <v>Date &gt; 1920</v>
      </c>
    </row>
    <row r="1812" spans="1:10" x14ac:dyDescent="0.3">
      <c r="A1812" s="178" t="s">
        <v>3371</v>
      </c>
      <c r="B1812" s="178" t="s">
        <v>135</v>
      </c>
      <c r="C1812" s="178" t="s">
        <v>4392</v>
      </c>
      <c r="D1812" s="178" t="s">
        <v>7046</v>
      </c>
      <c r="E1812" s="179">
        <v>41163</v>
      </c>
      <c r="F1812" s="180">
        <v>0</v>
      </c>
      <c r="G1812" s="180">
        <v>50049.73</v>
      </c>
      <c r="H1812" s="180">
        <v>12413.39</v>
      </c>
      <c r="I1812" s="180">
        <f t="shared" si="56"/>
        <v>62463.12</v>
      </c>
      <c r="J1812" s="177" t="str">
        <f t="shared" si="57"/>
        <v>Date &gt; 1920</v>
      </c>
    </row>
    <row r="1813" spans="1:10" x14ac:dyDescent="0.3">
      <c r="A1813" s="178" t="s">
        <v>3371</v>
      </c>
      <c r="B1813" s="178" t="s">
        <v>135</v>
      </c>
      <c r="C1813" s="178" t="s">
        <v>4392</v>
      </c>
      <c r="D1813" s="178" t="s">
        <v>7046</v>
      </c>
      <c r="E1813" s="179">
        <v>41205</v>
      </c>
      <c r="F1813" s="180">
        <v>0</v>
      </c>
      <c r="G1813" s="180">
        <v>10608.48</v>
      </c>
      <c r="H1813" s="180">
        <v>991.89</v>
      </c>
      <c r="I1813" s="180">
        <f t="shared" si="56"/>
        <v>11600.369999999999</v>
      </c>
      <c r="J1813" s="177" t="str">
        <f t="shared" si="57"/>
        <v>Date &gt; 1920</v>
      </c>
    </row>
    <row r="1814" spans="1:10" x14ac:dyDescent="0.3">
      <c r="A1814" s="178" t="s">
        <v>3371</v>
      </c>
      <c r="B1814" s="178" t="s">
        <v>135</v>
      </c>
      <c r="C1814" s="178" t="s">
        <v>4392</v>
      </c>
      <c r="D1814" s="178" t="s">
        <v>7046</v>
      </c>
      <c r="E1814" s="179">
        <v>41625</v>
      </c>
      <c r="F1814" s="180">
        <v>0</v>
      </c>
      <c r="G1814" s="180">
        <v>19651.88</v>
      </c>
      <c r="H1814" s="180">
        <v>12961.52</v>
      </c>
      <c r="I1814" s="180">
        <f t="shared" si="56"/>
        <v>32613.4</v>
      </c>
      <c r="J1814" s="177" t="str">
        <f t="shared" si="57"/>
        <v>Date &gt; 1920</v>
      </c>
    </row>
    <row r="1815" spans="1:10" x14ac:dyDescent="0.3">
      <c r="A1815" s="178" t="s">
        <v>3371</v>
      </c>
      <c r="B1815" s="178" t="s">
        <v>135</v>
      </c>
      <c r="C1815" s="178" t="s">
        <v>4392</v>
      </c>
      <c r="D1815" s="178" t="s">
        <v>7047</v>
      </c>
      <c r="E1815" s="179">
        <v>41149</v>
      </c>
      <c r="F1815" s="180">
        <v>0</v>
      </c>
      <c r="G1815" s="180">
        <v>292352.93</v>
      </c>
      <c r="H1815" s="180">
        <v>196093.87</v>
      </c>
      <c r="I1815" s="180">
        <f t="shared" si="56"/>
        <v>488446.8</v>
      </c>
      <c r="J1815" s="177" t="str">
        <f t="shared" si="57"/>
        <v>Date &gt; 1920</v>
      </c>
    </row>
    <row r="1816" spans="1:10" x14ac:dyDescent="0.3">
      <c r="A1816" s="178" t="s">
        <v>3371</v>
      </c>
      <c r="B1816" s="178" t="s">
        <v>135</v>
      </c>
      <c r="C1816" s="178" t="s">
        <v>4392</v>
      </c>
      <c r="D1816" s="178" t="s">
        <v>7047</v>
      </c>
      <c r="E1816" s="179">
        <v>41163</v>
      </c>
      <c r="F1816" s="180">
        <v>0</v>
      </c>
      <c r="G1816" s="180">
        <v>36251.86</v>
      </c>
      <c r="H1816" s="180">
        <v>19076.68</v>
      </c>
      <c r="I1816" s="180">
        <f t="shared" si="56"/>
        <v>55328.54</v>
      </c>
      <c r="J1816" s="177" t="str">
        <f t="shared" si="57"/>
        <v>Date &gt; 1920</v>
      </c>
    </row>
    <row r="1817" spans="1:10" x14ac:dyDescent="0.3">
      <c r="A1817" s="178" t="s">
        <v>3371</v>
      </c>
      <c r="B1817" s="178" t="s">
        <v>135</v>
      </c>
      <c r="C1817" s="178" t="s">
        <v>4392</v>
      </c>
      <c r="D1817" s="178" t="s">
        <v>7047</v>
      </c>
      <c r="E1817" s="179">
        <v>41205</v>
      </c>
      <c r="F1817" s="180">
        <v>0</v>
      </c>
      <c r="G1817" s="180">
        <v>11928.59</v>
      </c>
      <c r="H1817" s="180">
        <v>3782.3</v>
      </c>
      <c r="I1817" s="180">
        <f t="shared" si="56"/>
        <v>15710.89</v>
      </c>
      <c r="J1817" s="177" t="str">
        <f t="shared" si="57"/>
        <v>Date &gt; 1920</v>
      </c>
    </row>
    <row r="1818" spans="1:10" x14ac:dyDescent="0.3">
      <c r="A1818" s="178" t="s">
        <v>3371</v>
      </c>
      <c r="B1818" s="178" t="s">
        <v>135</v>
      </c>
      <c r="C1818" s="178" t="s">
        <v>4392</v>
      </c>
      <c r="D1818" s="178" t="s">
        <v>7047</v>
      </c>
      <c r="E1818" s="179">
        <v>41625</v>
      </c>
      <c r="F1818" s="180">
        <v>0</v>
      </c>
      <c r="G1818" s="180">
        <v>22128.15</v>
      </c>
      <c r="H1818" s="180">
        <v>15987.91</v>
      </c>
      <c r="I1818" s="180">
        <f t="shared" si="56"/>
        <v>38116.06</v>
      </c>
      <c r="J1818" s="177" t="str">
        <f t="shared" si="57"/>
        <v>Date &gt; 1920</v>
      </c>
    </row>
    <row r="1819" spans="1:10" x14ac:dyDescent="0.3">
      <c r="A1819" s="178" t="s">
        <v>3371</v>
      </c>
      <c r="B1819" s="178" t="s">
        <v>135</v>
      </c>
      <c r="C1819" s="178" t="s">
        <v>4392</v>
      </c>
      <c r="D1819" s="178" t="s">
        <v>7048</v>
      </c>
      <c r="E1819" s="179">
        <v>41841</v>
      </c>
      <c r="F1819" s="180">
        <v>0</v>
      </c>
      <c r="G1819" s="180">
        <v>14720</v>
      </c>
      <c r="H1819" s="180">
        <v>3680</v>
      </c>
      <c r="I1819" s="180">
        <f t="shared" si="56"/>
        <v>18400</v>
      </c>
      <c r="J1819" s="177" t="str">
        <f t="shared" si="57"/>
        <v>Date &gt; 1920</v>
      </c>
    </row>
    <row r="1820" spans="1:10" x14ac:dyDescent="0.3">
      <c r="A1820" s="178" t="s">
        <v>3371</v>
      </c>
      <c r="B1820" s="178" t="s">
        <v>135</v>
      </c>
      <c r="C1820" s="178" t="s">
        <v>4392</v>
      </c>
      <c r="D1820" s="178" t="s">
        <v>7049</v>
      </c>
      <c r="E1820" s="179">
        <v>41618</v>
      </c>
      <c r="F1820" s="180">
        <v>0</v>
      </c>
      <c r="G1820" s="180">
        <v>23295.01</v>
      </c>
      <c r="H1820" s="180">
        <v>9571.8700000000008</v>
      </c>
      <c r="I1820" s="180">
        <f t="shared" si="56"/>
        <v>32866.879999999997</v>
      </c>
      <c r="J1820" s="177" t="str">
        <f t="shared" si="57"/>
        <v>Date &gt; 1920</v>
      </c>
    </row>
    <row r="1821" spans="1:10" x14ac:dyDescent="0.3">
      <c r="A1821" s="178" t="s">
        <v>3371</v>
      </c>
      <c r="B1821" s="178" t="s">
        <v>135</v>
      </c>
      <c r="C1821" s="178" t="s">
        <v>4392</v>
      </c>
      <c r="D1821" s="178" t="s">
        <v>7049</v>
      </c>
      <c r="E1821" s="179">
        <v>41864</v>
      </c>
      <c r="F1821" s="180">
        <v>0</v>
      </c>
      <c r="G1821" s="180">
        <v>10818.62</v>
      </c>
      <c r="H1821" s="180">
        <v>-5781.47</v>
      </c>
      <c r="I1821" s="180">
        <f t="shared" si="56"/>
        <v>5037.1500000000005</v>
      </c>
      <c r="J1821" s="177" t="str">
        <f t="shared" si="57"/>
        <v>Date &gt; 1920</v>
      </c>
    </row>
    <row r="1822" spans="1:10" x14ac:dyDescent="0.3">
      <c r="A1822" s="178" t="s">
        <v>3371</v>
      </c>
      <c r="B1822" s="178" t="s">
        <v>135</v>
      </c>
      <c r="C1822" s="178" t="s">
        <v>4392</v>
      </c>
      <c r="D1822" s="178" t="s">
        <v>7050</v>
      </c>
      <c r="E1822" s="179">
        <v>42359</v>
      </c>
      <c r="F1822" s="180">
        <v>0</v>
      </c>
      <c r="G1822" s="180">
        <v>50406.38</v>
      </c>
      <c r="H1822" s="180">
        <v>5600.71</v>
      </c>
      <c r="I1822" s="180">
        <f t="shared" si="56"/>
        <v>56007.09</v>
      </c>
      <c r="J1822" s="177" t="str">
        <f t="shared" si="57"/>
        <v>Date &gt; 1920</v>
      </c>
    </row>
    <row r="1823" spans="1:10" x14ac:dyDescent="0.3">
      <c r="A1823" s="178" t="s">
        <v>3371</v>
      </c>
      <c r="B1823" s="178" t="s">
        <v>135</v>
      </c>
      <c r="C1823" s="178" t="s">
        <v>4392</v>
      </c>
      <c r="D1823" s="178" t="s">
        <v>7050</v>
      </c>
      <c r="E1823" s="179">
        <v>43412</v>
      </c>
      <c r="F1823" s="180">
        <v>0</v>
      </c>
      <c r="G1823" s="180">
        <v>47071.82</v>
      </c>
      <c r="H1823" s="180">
        <v>5230.2</v>
      </c>
      <c r="I1823" s="180">
        <f t="shared" si="56"/>
        <v>52302.02</v>
      </c>
      <c r="J1823" s="177" t="str">
        <f t="shared" si="57"/>
        <v>Date &gt; 1920</v>
      </c>
    </row>
    <row r="1824" spans="1:10" x14ac:dyDescent="0.3">
      <c r="A1824" s="178" t="s">
        <v>3371</v>
      </c>
      <c r="B1824" s="178" t="s">
        <v>135</v>
      </c>
      <c r="C1824" s="178" t="s">
        <v>4392</v>
      </c>
      <c r="D1824" s="178" t="s">
        <v>7051</v>
      </c>
      <c r="E1824" s="179">
        <v>43483</v>
      </c>
      <c r="F1824" s="180">
        <v>0</v>
      </c>
      <c r="G1824" s="180">
        <v>26143.119999999999</v>
      </c>
      <c r="H1824" s="180">
        <v>1375.94</v>
      </c>
      <c r="I1824" s="180">
        <f t="shared" si="56"/>
        <v>27519.059999999998</v>
      </c>
      <c r="J1824" s="177" t="str">
        <f t="shared" si="57"/>
        <v>Date &gt; 1920</v>
      </c>
    </row>
    <row r="1825" spans="1:10" x14ac:dyDescent="0.3">
      <c r="A1825" s="178" t="s">
        <v>3371</v>
      </c>
      <c r="B1825" s="178" t="s">
        <v>135</v>
      </c>
      <c r="C1825" s="178" t="s">
        <v>4392</v>
      </c>
      <c r="D1825" s="178" t="s">
        <v>7051</v>
      </c>
      <c r="E1825" s="179">
        <v>43546</v>
      </c>
      <c r="F1825" s="180">
        <v>0</v>
      </c>
      <c r="G1825" s="180">
        <v>114195.75</v>
      </c>
      <c r="H1825" s="180">
        <v>6010.31</v>
      </c>
      <c r="I1825" s="180">
        <f t="shared" si="56"/>
        <v>120206.06</v>
      </c>
      <c r="J1825" s="177" t="str">
        <f t="shared" si="57"/>
        <v>Date &gt; 1920</v>
      </c>
    </row>
    <row r="1826" spans="1:10" x14ac:dyDescent="0.3">
      <c r="A1826" s="178" t="s">
        <v>3371</v>
      </c>
      <c r="B1826" s="178" t="s">
        <v>135</v>
      </c>
      <c r="C1826" s="178" t="s">
        <v>4392</v>
      </c>
      <c r="D1826" s="178" t="s">
        <v>7052</v>
      </c>
      <c r="E1826" s="209">
        <v>0</v>
      </c>
      <c r="F1826" s="180">
        <v>0</v>
      </c>
      <c r="G1826" s="180">
        <v>31318.37</v>
      </c>
      <c r="H1826" s="180">
        <v>1648.33</v>
      </c>
      <c r="I1826" s="180">
        <f t="shared" si="56"/>
        <v>32966.699999999997</v>
      </c>
      <c r="J1826" s="177" t="str">
        <f t="shared" si="57"/>
        <v>Sketchy date</v>
      </c>
    </row>
    <row r="1827" spans="1:10" x14ac:dyDescent="0.3">
      <c r="A1827" s="178" t="s">
        <v>3371</v>
      </c>
      <c r="B1827" s="178" t="s">
        <v>135</v>
      </c>
      <c r="C1827" s="178" t="s">
        <v>4392</v>
      </c>
      <c r="D1827" s="178" t="s">
        <v>7052</v>
      </c>
      <c r="E1827" s="179">
        <v>43850</v>
      </c>
      <c r="F1827" s="180">
        <v>0</v>
      </c>
      <c r="G1827" s="180">
        <v>20793.79</v>
      </c>
      <c r="H1827" s="180">
        <v>1094.4100000000001</v>
      </c>
      <c r="I1827" s="180">
        <f t="shared" si="56"/>
        <v>21888.2</v>
      </c>
      <c r="J1827" s="177" t="str">
        <f t="shared" si="57"/>
        <v>Date &gt; 1920</v>
      </c>
    </row>
    <row r="1828" spans="1:10" x14ac:dyDescent="0.3">
      <c r="A1828" s="178" t="s">
        <v>3371</v>
      </c>
      <c r="B1828" s="178" t="s">
        <v>135</v>
      </c>
      <c r="C1828" s="178" t="s">
        <v>4392</v>
      </c>
      <c r="D1828" s="178" t="s">
        <v>7053</v>
      </c>
      <c r="E1828" s="179">
        <v>43963</v>
      </c>
      <c r="F1828" s="180">
        <v>0</v>
      </c>
      <c r="G1828" s="180">
        <v>3416</v>
      </c>
      <c r="H1828" s="180">
        <v>1440</v>
      </c>
      <c r="I1828" s="180">
        <f t="shared" si="56"/>
        <v>4856</v>
      </c>
      <c r="J1828" s="177" t="str">
        <f t="shared" si="57"/>
        <v>Date &gt; 1920</v>
      </c>
    </row>
    <row r="1829" spans="1:10" x14ac:dyDescent="0.3">
      <c r="A1829" s="178" t="s">
        <v>3371</v>
      </c>
      <c r="B1829" s="178" t="s">
        <v>141</v>
      </c>
      <c r="C1829" s="178" t="s">
        <v>4406</v>
      </c>
      <c r="D1829" s="178" t="s">
        <v>7054</v>
      </c>
      <c r="E1829" s="179">
        <v>25160</v>
      </c>
      <c r="F1829" s="180">
        <v>0</v>
      </c>
      <c r="G1829" s="180">
        <v>26505.200000000001</v>
      </c>
      <c r="H1829" s="180">
        <v>0</v>
      </c>
      <c r="I1829" s="180">
        <f t="shared" si="56"/>
        <v>26505.200000000001</v>
      </c>
      <c r="J1829" s="177" t="str">
        <f t="shared" si="57"/>
        <v>Date &gt; 1920</v>
      </c>
    </row>
    <row r="1830" spans="1:10" x14ac:dyDescent="0.3">
      <c r="A1830" s="178" t="s">
        <v>3371</v>
      </c>
      <c r="B1830" s="178" t="s">
        <v>141</v>
      </c>
      <c r="C1830" s="178" t="s">
        <v>4406</v>
      </c>
      <c r="D1830" s="178" t="s">
        <v>7055</v>
      </c>
      <c r="E1830" s="179">
        <v>24825</v>
      </c>
      <c r="F1830" s="180">
        <v>0</v>
      </c>
      <c r="G1830" s="180">
        <v>5788.1</v>
      </c>
      <c r="H1830" s="180">
        <v>5788.11</v>
      </c>
      <c r="I1830" s="180">
        <f t="shared" si="56"/>
        <v>11576.21</v>
      </c>
      <c r="J1830" s="177" t="str">
        <f t="shared" si="57"/>
        <v>Date &gt; 1920</v>
      </c>
    </row>
    <row r="1831" spans="1:10" x14ac:dyDescent="0.3">
      <c r="A1831" s="178" t="s">
        <v>3371</v>
      </c>
      <c r="B1831" s="178" t="s">
        <v>141</v>
      </c>
      <c r="C1831" s="178" t="s">
        <v>4406</v>
      </c>
      <c r="D1831" s="178" t="s">
        <v>7056</v>
      </c>
      <c r="E1831" s="179">
        <v>25455</v>
      </c>
      <c r="F1831" s="180">
        <v>0</v>
      </c>
      <c r="G1831" s="180">
        <v>180</v>
      </c>
      <c r="H1831" s="180">
        <v>371.77</v>
      </c>
      <c r="I1831" s="180">
        <f t="shared" si="56"/>
        <v>551.77</v>
      </c>
      <c r="J1831" s="177" t="str">
        <f t="shared" si="57"/>
        <v>Date &gt; 1920</v>
      </c>
    </row>
    <row r="1832" spans="1:10" x14ac:dyDescent="0.3">
      <c r="A1832" s="178" t="s">
        <v>3371</v>
      </c>
      <c r="B1832" s="178" t="s">
        <v>141</v>
      </c>
      <c r="C1832" s="178" t="s">
        <v>4406</v>
      </c>
      <c r="D1832" s="178" t="s">
        <v>7057</v>
      </c>
      <c r="E1832" s="179">
        <v>25835</v>
      </c>
      <c r="F1832" s="180">
        <v>0</v>
      </c>
      <c r="G1832" s="180">
        <v>300</v>
      </c>
      <c r="H1832" s="180">
        <v>300</v>
      </c>
      <c r="I1832" s="180">
        <f t="shared" si="56"/>
        <v>600</v>
      </c>
      <c r="J1832" s="177" t="str">
        <f t="shared" si="57"/>
        <v>Date &gt; 1920</v>
      </c>
    </row>
    <row r="1833" spans="1:10" x14ac:dyDescent="0.3">
      <c r="A1833" s="178" t="s">
        <v>3371</v>
      </c>
      <c r="B1833" s="178" t="s">
        <v>141</v>
      </c>
      <c r="C1833" s="178" t="s">
        <v>4406</v>
      </c>
      <c r="D1833" s="178" t="s">
        <v>7058</v>
      </c>
      <c r="E1833" s="179">
        <v>27019</v>
      </c>
      <c r="F1833" s="180">
        <v>0</v>
      </c>
      <c r="G1833" s="180">
        <v>16940.830000000002</v>
      </c>
      <c r="H1833" s="180">
        <v>10504.41</v>
      </c>
      <c r="I1833" s="180">
        <f t="shared" si="56"/>
        <v>27445.24</v>
      </c>
      <c r="J1833" s="177" t="str">
        <f t="shared" si="57"/>
        <v>Date &gt; 1920</v>
      </c>
    </row>
    <row r="1834" spans="1:10" x14ac:dyDescent="0.3">
      <c r="A1834" s="178" t="s">
        <v>3371</v>
      </c>
      <c r="B1834" s="178" t="s">
        <v>141</v>
      </c>
      <c r="C1834" s="178" t="s">
        <v>4406</v>
      </c>
      <c r="D1834" s="178" t="s">
        <v>7059</v>
      </c>
      <c r="E1834" s="179">
        <v>30403</v>
      </c>
      <c r="F1834" s="180">
        <v>0</v>
      </c>
      <c r="G1834" s="180">
        <v>9940.9699999999993</v>
      </c>
      <c r="H1834" s="180">
        <v>2485.25</v>
      </c>
      <c r="I1834" s="180">
        <f t="shared" si="56"/>
        <v>12426.22</v>
      </c>
      <c r="J1834" s="177" t="str">
        <f t="shared" si="57"/>
        <v>Date &gt; 1920</v>
      </c>
    </row>
    <row r="1835" spans="1:10" x14ac:dyDescent="0.3">
      <c r="A1835" s="178" t="s">
        <v>3371</v>
      </c>
      <c r="B1835" s="178" t="s">
        <v>141</v>
      </c>
      <c r="C1835" s="178" t="s">
        <v>4406</v>
      </c>
      <c r="D1835" s="178" t="s">
        <v>7021</v>
      </c>
      <c r="E1835" s="179">
        <v>31035</v>
      </c>
      <c r="F1835" s="180">
        <v>0</v>
      </c>
      <c r="G1835" s="180">
        <v>18838.060000000001</v>
      </c>
      <c r="H1835" s="180">
        <v>9419.0499999999993</v>
      </c>
      <c r="I1835" s="180">
        <f t="shared" si="56"/>
        <v>28257.11</v>
      </c>
      <c r="J1835" s="177" t="str">
        <f t="shared" si="57"/>
        <v>Date &gt; 1920</v>
      </c>
    </row>
    <row r="1836" spans="1:10" x14ac:dyDescent="0.3">
      <c r="A1836" s="178" t="s">
        <v>3371</v>
      </c>
      <c r="B1836" s="178" t="s">
        <v>141</v>
      </c>
      <c r="C1836" s="178" t="s">
        <v>4406</v>
      </c>
      <c r="D1836" s="178" t="s">
        <v>7060</v>
      </c>
      <c r="E1836" s="179">
        <v>30686</v>
      </c>
      <c r="F1836" s="180">
        <v>0</v>
      </c>
      <c r="G1836" s="180">
        <v>4000</v>
      </c>
      <c r="H1836" s="180">
        <v>2000</v>
      </c>
      <c r="I1836" s="180">
        <f t="shared" si="56"/>
        <v>6000</v>
      </c>
      <c r="J1836" s="177" t="str">
        <f t="shared" si="57"/>
        <v>Date &gt; 1920</v>
      </c>
    </row>
    <row r="1837" spans="1:10" x14ac:dyDescent="0.3">
      <c r="A1837" s="178" t="s">
        <v>3371</v>
      </c>
      <c r="B1837" s="178" t="s">
        <v>141</v>
      </c>
      <c r="C1837" s="178" t="s">
        <v>4406</v>
      </c>
      <c r="D1837" s="178" t="s">
        <v>7061</v>
      </c>
      <c r="E1837" s="179">
        <v>30922</v>
      </c>
      <c r="F1837" s="180">
        <v>0</v>
      </c>
      <c r="G1837" s="180">
        <v>9693</v>
      </c>
      <c r="H1837" s="180">
        <v>4846.87</v>
      </c>
      <c r="I1837" s="180">
        <f t="shared" si="56"/>
        <v>14539.869999999999</v>
      </c>
      <c r="J1837" s="177" t="str">
        <f t="shared" si="57"/>
        <v>Date &gt; 1920</v>
      </c>
    </row>
    <row r="1838" spans="1:10" x14ac:dyDescent="0.3">
      <c r="A1838" s="178" t="s">
        <v>3371</v>
      </c>
      <c r="B1838" s="178" t="s">
        <v>141</v>
      </c>
      <c r="C1838" s="178" t="s">
        <v>4406</v>
      </c>
      <c r="D1838" s="178" t="s">
        <v>7062</v>
      </c>
      <c r="E1838" s="179">
        <v>32892</v>
      </c>
      <c r="F1838" s="180">
        <v>0</v>
      </c>
      <c r="G1838" s="180">
        <v>2724.6</v>
      </c>
      <c r="H1838" s="180">
        <v>1362.3</v>
      </c>
      <c r="I1838" s="180">
        <f t="shared" si="56"/>
        <v>4086.8999999999996</v>
      </c>
      <c r="J1838" s="177" t="str">
        <f t="shared" si="57"/>
        <v>Date &gt; 1920</v>
      </c>
    </row>
    <row r="1839" spans="1:10" x14ac:dyDescent="0.3">
      <c r="A1839" s="178" t="s">
        <v>3371</v>
      </c>
      <c r="B1839" s="178" t="s">
        <v>141</v>
      </c>
      <c r="C1839" s="178" t="s">
        <v>4406</v>
      </c>
      <c r="D1839" s="178" t="s">
        <v>7063</v>
      </c>
      <c r="E1839" s="179">
        <v>32892</v>
      </c>
      <c r="F1839" s="180">
        <v>0</v>
      </c>
      <c r="G1839" s="180">
        <v>1166.67</v>
      </c>
      <c r="H1839" s="180">
        <v>583.33000000000004</v>
      </c>
      <c r="I1839" s="180">
        <f t="shared" si="56"/>
        <v>1750</v>
      </c>
      <c r="J1839" s="177" t="str">
        <f t="shared" si="57"/>
        <v>Date &gt; 1920</v>
      </c>
    </row>
    <row r="1840" spans="1:10" x14ac:dyDescent="0.3">
      <c r="A1840" s="178" t="s">
        <v>3371</v>
      </c>
      <c r="B1840" s="178" t="s">
        <v>141</v>
      </c>
      <c r="C1840" s="178" t="s">
        <v>4406</v>
      </c>
      <c r="D1840" s="178" t="s">
        <v>7064</v>
      </c>
      <c r="E1840" s="179">
        <v>32892</v>
      </c>
      <c r="F1840" s="180">
        <v>0</v>
      </c>
      <c r="G1840" s="180">
        <v>2175.33</v>
      </c>
      <c r="H1840" s="180">
        <v>1087.67</v>
      </c>
      <c r="I1840" s="180">
        <f t="shared" si="56"/>
        <v>3263</v>
      </c>
      <c r="J1840" s="177" t="str">
        <f t="shared" si="57"/>
        <v>Date &gt; 1920</v>
      </c>
    </row>
    <row r="1841" spans="1:10" x14ac:dyDescent="0.3">
      <c r="A1841" s="178" t="s">
        <v>3371</v>
      </c>
      <c r="B1841" s="178" t="s">
        <v>141</v>
      </c>
      <c r="C1841" s="178" t="s">
        <v>4406</v>
      </c>
      <c r="D1841" s="178" t="s">
        <v>7065</v>
      </c>
      <c r="E1841" s="179">
        <v>32766</v>
      </c>
      <c r="F1841" s="180">
        <v>0</v>
      </c>
      <c r="G1841" s="180">
        <v>15231.66</v>
      </c>
      <c r="H1841" s="180">
        <v>7615.83</v>
      </c>
      <c r="I1841" s="180">
        <f t="shared" si="56"/>
        <v>22847.489999999998</v>
      </c>
      <c r="J1841" s="177" t="str">
        <f t="shared" si="57"/>
        <v>Date &gt; 1920</v>
      </c>
    </row>
    <row r="1842" spans="1:10" x14ac:dyDescent="0.3">
      <c r="A1842" s="178" t="s">
        <v>3371</v>
      </c>
      <c r="B1842" s="178" t="s">
        <v>141</v>
      </c>
      <c r="C1842" s="178" t="s">
        <v>4406</v>
      </c>
      <c r="D1842" s="178" t="s">
        <v>7065</v>
      </c>
      <c r="E1842" s="179">
        <v>32814</v>
      </c>
      <c r="F1842" s="180">
        <v>0</v>
      </c>
      <c r="G1842" s="180">
        <v>10591.01</v>
      </c>
      <c r="H1842" s="180">
        <v>5295.5</v>
      </c>
      <c r="I1842" s="180">
        <f t="shared" si="56"/>
        <v>15886.51</v>
      </c>
      <c r="J1842" s="177" t="str">
        <f t="shared" si="57"/>
        <v>Date &gt; 1920</v>
      </c>
    </row>
    <row r="1843" spans="1:10" x14ac:dyDescent="0.3">
      <c r="A1843" s="178" t="s">
        <v>3371</v>
      </c>
      <c r="B1843" s="178" t="s">
        <v>141</v>
      </c>
      <c r="C1843" s="178" t="s">
        <v>4406</v>
      </c>
      <c r="D1843" s="178" t="s">
        <v>7065</v>
      </c>
      <c r="E1843" s="179">
        <v>33455</v>
      </c>
      <c r="F1843" s="180">
        <v>0</v>
      </c>
      <c r="G1843" s="180">
        <v>370</v>
      </c>
      <c r="H1843" s="180">
        <v>185</v>
      </c>
      <c r="I1843" s="180">
        <f t="shared" si="56"/>
        <v>555</v>
      </c>
      <c r="J1843" s="177" t="str">
        <f t="shared" si="57"/>
        <v>Date &gt; 1920</v>
      </c>
    </row>
    <row r="1844" spans="1:10" x14ac:dyDescent="0.3">
      <c r="A1844" s="178" t="s">
        <v>3371</v>
      </c>
      <c r="B1844" s="178" t="s">
        <v>141</v>
      </c>
      <c r="C1844" s="178" t="s">
        <v>4406</v>
      </c>
      <c r="D1844" s="178" t="s">
        <v>7066</v>
      </c>
      <c r="E1844" s="179">
        <v>32990</v>
      </c>
      <c r="F1844" s="180">
        <v>0</v>
      </c>
      <c r="G1844" s="180">
        <v>929.81</v>
      </c>
      <c r="H1844" s="180">
        <v>464.91</v>
      </c>
      <c r="I1844" s="180">
        <f t="shared" si="56"/>
        <v>1394.72</v>
      </c>
      <c r="J1844" s="177" t="str">
        <f t="shared" si="57"/>
        <v>Date &gt; 1920</v>
      </c>
    </row>
    <row r="1845" spans="1:10" x14ac:dyDescent="0.3">
      <c r="A1845" s="178" t="s">
        <v>3371</v>
      </c>
      <c r="B1845" s="178" t="s">
        <v>141</v>
      </c>
      <c r="C1845" s="178" t="s">
        <v>4406</v>
      </c>
      <c r="D1845" s="178" t="s">
        <v>7067</v>
      </c>
      <c r="E1845" s="179">
        <v>33235</v>
      </c>
      <c r="F1845" s="180">
        <v>0</v>
      </c>
      <c r="G1845" s="180">
        <v>4486.53</v>
      </c>
      <c r="H1845" s="180">
        <v>2243.27</v>
      </c>
      <c r="I1845" s="180">
        <f t="shared" si="56"/>
        <v>6729.7999999999993</v>
      </c>
      <c r="J1845" s="177" t="str">
        <f t="shared" si="57"/>
        <v>Date &gt; 1920</v>
      </c>
    </row>
    <row r="1846" spans="1:10" x14ac:dyDescent="0.3">
      <c r="A1846" s="178" t="s">
        <v>3371</v>
      </c>
      <c r="B1846" s="178" t="s">
        <v>141</v>
      </c>
      <c r="C1846" s="178" t="s">
        <v>4406</v>
      </c>
      <c r="D1846" s="178" t="s">
        <v>7068</v>
      </c>
      <c r="E1846" s="179">
        <v>34710</v>
      </c>
      <c r="F1846" s="180">
        <v>0</v>
      </c>
      <c r="G1846" s="180">
        <v>3800</v>
      </c>
      <c r="H1846" s="180">
        <v>1900</v>
      </c>
      <c r="I1846" s="180">
        <f t="shared" si="56"/>
        <v>5700</v>
      </c>
      <c r="J1846" s="177" t="str">
        <f t="shared" si="57"/>
        <v>Date &gt; 1920</v>
      </c>
    </row>
    <row r="1847" spans="1:10" x14ac:dyDescent="0.3">
      <c r="A1847" s="178" t="s">
        <v>3371</v>
      </c>
      <c r="B1847" s="178" t="s">
        <v>141</v>
      </c>
      <c r="C1847" s="178" t="s">
        <v>4406</v>
      </c>
      <c r="D1847" s="178" t="s">
        <v>7069</v>
      </c>
      <c r="E1847" s="179">
        <v>34710</v>
      </c>
      <c r="F1847" s="180">
        <v>0</v>
      </c>
      <c r="G1847" s="180">
        <v>3596.1</v>
      </c>
      <c r="H1847" s="180">
        <v>1798.05</v>
      </c>
      <c r="I1847" s="180">
        <f t="shared" si="56"/>
        <v>5394.15</v>
      </c>
      <c r="J1847" s="177" t="str">
        <f t="shared" si="57"/>
        <v>Date &gt; 1920</v>
      </c>
    </row>
    <row r="1848" spans="1:10" x14ac:dyDescent="0.3">
      <c r="A1848" s="178" t="s">
        <v>3371</v>
      </c>
      <c r="B1848" s="178" t="s">
        <v>141</v>
      </c>
      <c r="C1848" s="178" t="s">
        <v>4406</v>
      </c>
      <c r="D1848" s="178" t="s">
        <v>7070</v>
      </c>
      <c r="E1848" s="179">
        <v>34710</v>
      </c>
      <c r="F1848" s="180">
        <v>0</v>
      </c>
      <c r="G1848" s="180">
        <v>800</v>
      </c>
      <c r="H1848" s="180">
        <v>400</v>
      </c>
      <c r="I1848" s="180">
        <f t="shared" si="56"/>
        <v>1200</v>
      </c>
      <c r="J1848" s="177" t="str">
        <f t="shared" si="57"/>
        <v>Date &gt; 1920</v>
      </c>
    </row>
    <row r="1849" spans="1:10" x14ac:dyDescent="0.3">
      <c r="A1849" s="178" t="s">
        <v>3371</v>
      </c>
      <c r="B1849" s="178" t="s">
        <v>141</v>
      </c>
      <c r="C1849" s="178" t="s">
        <v>4406</v>
      </c>
      <c r="D1849" s="178" t="s">
        <v>7071</v>
      </c>
      <c r="E1849" s="179">
        <v>35025</v>
      </c>
      <c r="F1849" s="180">
        <v>0</v>
      </c>
      <c r="G1849" s="180">
        <v>10000</v>
      </c>
      <c r="H1849" s="180">
        <v>5000</v>
      </c>
      <c r="I1849" s="180">
        <f t="shared" si="56"/>
        <v>15000</v>
      </c>
      <c r="J1849" s="177" t="str">
        <f t="shared" si="57"/>
        <v>Date &gt; 1920</v>
      </c>
    </row>
    <row r="1850" spans="1:10" x14ac:dyDescent="0.3">
      <c r="A1850" s="178" t="s">
        <v>3371</v>
      </c>
      <c r="B1850" s="178" t="s">
        <v>141</v>
      </c>
      <c r="C1850" s="178" t="s">
        <v>4406</v>
      </c>
      <c r="D1850" s="178" t="s">
        <v>7071</v>
      </c>
      <c r="E1850" s="179">
        <v>35089</v>
      </c>
      <c r="F1850" s="180">
        <v>0</v>
      </c>
      <c r="G1850" s="180">
        <v>5051.4399999999996</v>
      </c>
      <c r="H1850" s="180">
        <v>2525.71</v>
      </c>
      <c r="I1850" s="180">
        <f t="shared" si="56"/>
        <v>7577.15</v>
      </c>
      <c r="J1850" s="177" t="str">
        <f t="shared" si="57"/>
        <v>Date &gt; 1920</v>
      </c>
    </row>
    <row r="1851" spans="1:10" x14ac:dyDescent="0.3">
      <c r="A1851" s="178" t="s">
        <v>3371</v>
      </c>
      <c r="B1851" s="178" t="s">
        <v>141</v>
      </c>
      <c r="C1851" s="178" t="s">
        <v>4406</v>
      </c>
      <c r="D1851" s="178" t="s">
        <v>7072</v>
      </c>
      <c r="E1851" s="179">
        <v>36234</v>
      </c>
      <c r="F1851" s="180">
        <v>0</v>
      </c>
      <c r="G1851" s="180">
        <v>7602</v>
      </c>
      <c r="H1851" s="180">
        <v>5068</v>
      </c>
      <c r="I1851" s="180">
        <f t="shared" si="56"/>
        <v>12670</v>
      </c>
      <c r="J1851" s="177" t="str">
        <f t="shared" si="57"/>
        <v>Date &gt; 1920</v>
      </c>
    </row>
    <row r="1852" spans="1:10" x14ac:dyDescent="0.3">
      <c r="A1852" s="178" t="s">
        <v>3371</v>
      </c>
      <c r="B1852" s="178" t="s">
        <v>141</v>
      </c>
      <c r="C1852" s="178" t="s">
        <v>4406</v>
      </c>
      <c r="D1852" s="178" t="s">
        <v>7073</v>
      </c>
      <c r="E1852" s="179">
        <v>36901</v>
      </c>
      <c r="F1852" s="180">
        <v>0</v>
      </c>
      <c r="G1852" s="180">
        <v>11000</v>
      </c>
      <c r="H1852" s="180">
        <v>8792.6200000000008</v>
      </c>
      <c r="I1852" s="180">
        <f t="shared" si="56"/>
        <v>19792.620000000003</v>
      </c>
      <c r="J1852" s="177" t="str">
        <f t="shared" si="57"/>
        <v>Date &gt; 1920</v>
      </c>
    </row>
    <row r="1853" spans="1:10" x14ac:dyDescent="0.3">
      <c r="A1853" s="178" t="s">
        <v>3371</v>
      </c>
      <c r="B1853" s="178" t="s">
        <v>141</v>
      </c>
      <c r="C1853" s="178" t="s">
        <v>4406</v>
      </c>
      <c r="D1853" s="178" t="s">
        <v>7074</v>
      </c>
      <c r="E1853" s="179">
        <v>37341</v>
      </c>
      <c r="F1853" s="180">
        <v>0</v>
      </c>
      <c r="G1853" s="180">
        <v>702.29</v>
      </c>
      <c r="H1853" s="180">
        <v>468.19</v>
      </c>
      <c r="I1853" s="180">
        <f t="shared" si="56"/>
        <v>1170.48</v>
      </c>
      <c r="J1853" s="177" t="str">
        <f t="shared" si="57"/>
        <v>Date &gt; 1920</v>
      </c>
    </row>
    <row r="1854" spans="1:10" x14ac:dyDescent="0.3">
      <c r="A1854" s="178" t="s">
        <v>3371</v>
      </c>
      <c r="B1854" s="178" t="s">
        <v>141</v>
      </c>
      <c r="C1854" s="178" t="s">
        <v>4406</v>
      </c>
      <c r="D1854" s="178" t="s">
        <v>7074</v>
      </c>
      <c r="E1854" s="179">
        <v>37578</v>
      </c>
      <c r="F1854" s="180">
        <v>0</v>
      </c>
      <c r="G1854" s="180">
        <v>2112.6</v>
      </c>
      <c r="H1854" s="180">
        <v>1408.4</v>
      </c>
      <c r="I1854" s="180">
        <f t="shared" si="56"/>
        <v>3521</v>
      </c>
      <c r="J1854" s="177" t="str">
        <f t="shared" si="57"/>
        <v>Date &gt; 1920</v>
      </c>
    </row>
    <row r="1855" spans="1:10" x14ac:dyDescent="0.3">
      <c r="A1855" s="178" t="s">
        <v>3371</v>
      </c>
      <c r="B1855" s="178" t="s">
        <v>141</v>
      </c>
      <c r="C1855" s="178" t="s">
        <v>4406</v>
      </c>
      <c r="D1855" s="178" t="s">
        <v>7074</v>
      </c>
      <c r="E1855" s="179">
        <v>37845</v>
      </c>
      <c r="F1855" s="180">
        <v>0</v>
      </c>
      <c r="G1855" s="180">
        <v>2188.9499999999998</v>
      </c>
      <c r="H1855" s="180">
        <v>0</v>
      </c>
      <c r="I1855" s="180">
        <f t="shared" si="56"/>
        <v>2188.9499999999998</v>
      </c>
      <c r="J1855" s="177" t="str">
        <f t="shared" si="57"/>
        <v>Date &gt; 1920</v>
      </c>
    </row>
    <row r="1856" spans="1:10" x14ac:dyDescent="0.3">
      <c r="A1856" s="178" t="s">
        <v>3371</v>
      </c>
      <c r="B1856" s="178" t="s">
        <v>141</v>
      </c>
      <c r="C1856" s="178" t="s">
        <v>4406</v>
      </c>
      <c r="D1856" s="178" t="s">
        <v>7075</v>
      </c>
      <c r="E1856" s="179">
        <v>37341</v>
      </c>
      <c r="F1856" s="180">
        <v>0</v>
      </c>
      <c r="G1856" s="180">
        <v>20412</v>
      </c>
      <c r="H1856" s="180">
        <v>13608.01</v>
      </c>
      <c r="I1856" s="180">
        <f t="shared" si="56"/>
        <v>34020.01</v>
      </c>
      <c r="J1856" s="177" t="str">
        <f t="shared" si="57"/>
        <v>Date &gt; 1920</v>
      </c>
    </row>
    <row r="1857" spans="1:10" x14ac:dyDescent="0.3">
      <c r="A1857" s="178" t="s">
        <v>3371</v>
      </c>
      <c r="B1857" s="178" t="s">
        <v>141</v>
      </c>
      <c r="C1857" s="178" t="s">
        <v>4406</v>
      </c>
      <c r="D1857" s="178" t="s">
        <v>7076</v>
      </c>
      <c r="E1857" s="179">
        <v>37342</v>
      </c>
      <c r="F1857" s="180">
        <v>0</v>
      </c>
      <c r="G1857" s="180">
        <v>3096.9</v>
      </c>
      <c r="H1857" s="180">
        <v>2064.6</v>
      </c>
      <c r="I1857" s="180">
        <f t="shared" si="56"/>
        <v>5161.5</v>
      </c>
      <c r="J1857" s="177" t="str">
        <f t="shared" si="57"/>
        <v>Date &gt; 1920</v>
      </c>
    </row>
    <row r="1858" spans="1:10" x14ac:dyDescent="0.3">
      <c r="A1858" s="178" t="s">
        <v>3371</v>
      </c>
      <c r="B1858" s="178" t="s">
        <v>141</v>
      </c>
      <c r="C1858" s="178" t="s">
        <v>4406</v>
      </c>
      <c r="D1858" s="178" t="s">
        <v>7076</v>
      </c>
      <c r="E1858" s="179">
        <v>37579</v>
      </c>
      <c r="F1858" s="180">
        <v>0</v>
      </c>
      <c r="G1858" s="180">
        <v>6615</v>
      </c>
      <c r="H1858" s="180">
        <v>4410</v>
      </c>
      <c r="I1858" s="180">
        <f t="shared" si="56"/>
        <v>11025</v>
      </c>
      <c r="J1858" s="177" t="str">
        <f t="shared" si="57"/>
        <v>Date &gt; 1920</v>
      </c>
    </row>
    <row r="1859" spans="1:10" x14ac:dyDescent="0.3">
      <c r="A1859" s="178" t="s">
        <v>3371</v>
      </c>
      <c r="B1859" s="178" t="s">
        <v>141</v>
      </c>
      <c r="C1859" s="178" t="s">
        <v>4406</v>
      </c>
      <c r="D1859" s="178" t="s">
        <v>7076</v>
      </c>
      <c r="E1859" s="179">
        <v>37841</v>
      </c>
      <c r="F1859" s="180">
        <v>0</v>
      </c>
      <c r="G1859" s="180">
        <v>1088.0999999999999</v>
      </c>
      <c r="H1859" s="180">
        <v>725.4</v>
      </c>
      <c r="I1859" s="180">
        <f t="shared" si="56"/>
        <v>1813.5</v>
      </c>
      <c r="J1859" s="177" t="str">
        <f t="shared" si="57"/>
        <v>Date &gt; 1920</v>
      </c>
    </row>
    <row r="1860" spans="1:10" x14ac:dyDescent="0.3">
      <c r="A1860" s="178" t="s">
        <v>3371</v>
      </c>
      <c r="B1860" s="178" t="s">
        <v>141</v>
      </c>
      <c r="C1860" s="178" t="s">
        <v>4406</v>
      </c>
      <c r="D1860" s="178" t="s">
        <v>7077</v>
      </c>
      <c r="E1860" s="179">
        <v>38545</v>
      </c>
      <c r="F1860" s="180">
        <v>0</v>
      </c>
      <c r="G1860" s="180">
        <v>3762.7</v>
      </c>
      <c r="H1860" s="180">
        <v>940.67</v>
      </c>
      <c r="I1860" s="180">
        <f t="shared" si="56"/>
        <v>4703.37</v>
      </c>
      <c r="J1860" s="177" t="str">
        <f t="shared" si="57"/>
        <v>Date &gt; 1920</v>
      </c>
    </row>
    <row r="1861" spans="1:10" x14ac:dyDescent="0.3">
      <c r="A1861" s="178" t="s">
        <v>3371</v>
      </c>
      <c r="B1861" s="178" t="s">
        <v>141</v>
      </c>
      <c r="C1861" s="178" t="s">
        <v>4406</v>
      </c>
      <c r="D1861" s="178" t="s">
        <v>7078</v>
      </c>
      <c r="E1861" s="179">
        <v>38700</v>
      </c>
      <c r="F1861" s="180">
        <v>0</v>
      </c>
      <c r="G1861" s="180">
        <v>8781.7800000000007</v>
      </c>
      <c r="H1861" s="180">
        <v>2195.4499999999998</v>
      </c>
      <c r="I1861" s="180">
        <f t="shared" ref="I1861:I1924" si="58">SUM(F1861:H1861)</f>
        <v>10977.23</v>
      </c>
      <c r="J1861" s="177" t="str">
        <f t="shared" ref="J1861:J1924" si="59">IF(OR(YEAR(E1861)&gt; 1920, ISBLANK(E1861)), "Date &gt; 1920", "Sketchy date")</f>
        <v>Date &gt; 1920</v>
      </c>
    </row>
    <row r="1862" spans="1:10" x14ac:dyDescent="0.3">
      <c r="A1862" s="178" t="s">
        <v>3371</v>
      </c>
      <c r="B1862" s="178" t="s">
        <v>141</v>
      </c>
      <c r="C1862" s="178" t="s">
        <v>4406</v>
      </c>
      <c r="D1862" s="178" t="s">
        <v>7079</v>
      </c>
      <c r="E1862" s="179">
        <v>39793</v>
      </c>
      <c r="F1862" s="180">
        <v>0</v>
      </c>
      <c r="G1862" s="180">
        <v>55765.82</v>
      </c>
      <c r="H1862" s="180">
        <v>18451.740000000002</v>
      </c>
      <c r="I1862" s="180">
        <f t="shared" si="58"/>
        <v>74217.56</v>
      </c>
      <c r="J1862" s="177" t="str">
        <f t="shared" si="59"/>
        <v>Date &gt; 1920</v>
      </c>
    </row>
    <row r="1863" spans="1:10" x14ac:dyDescent="0.3">
      <c r="A1863" s="178" t="s">
        <v>3371</v>
      </c>
      <c r="B1863" s="178" t="s">
        <v>141</v>
      </c>
      <c r="C1863" s="178" t="s">
        <v>4406</v>
      </c>
      <c r="D1863" s="178" t="s">
        <v>7079</v>
      </c>
      <c r="E1863" s="179">
        <v>39800</v>
      </c>
      <c r="F1863" s="180">
        <v>0</v>
      </c>
      <c r="G1863" s="180">
        <v>1020</v>
      </c>
      <c r="H1863" s="180">
        <v>255</v>
      </c>
      <c r="I1863" s="180">
        <f t="shared" si="58"/>
        <v>1275</v>
      </c>
      <c r="J1863" s="177" t="str">
        <f t="shared" si="59"/>
        <v>Date &gt; 1920</v>
      </c>
    </row>
    <row r="1864" spans="1:10" x14ac:dyDescent="0.3">
      <c r="A1864" s="178" t="s">
        <v>3371</v>
      </c>
      <c r="B1864" s="178" t="s">
        <v>141</v>
      </c>
      <c r="C1864" s="178" t="s">
        <v>4406</v>
      </c>
      <c r="D1864" s="178" t="s">
        <v>6402</v>
      </c>
      <c r="E1864" s="179">
        <v>40204</v>
      </c>
      <c r="F1864" s="180">
        <v>0</v>
      </c>
      <c r="G1864" s="180">
        <v>20683.669999999998</v>
      </c>
      <c r="H1864" s="180">
        <v>20683.66</v>
      </c>
      <c r="I1864" s="180">
        <f t="shared" si="58"/>
        <v>41367.33</v>
      </c>
      <c r="J1864" s="177" t="str">
        <f t="shared" si="59"/>
        <v>Date &gt; 1920</v>
      </c>
    </row>
    <row r="1865" spans="1:10" x14ac:dyDescent="0.3">
      <c r="A1865" s="178" t="s">
        <v>3371</v>
      </c>
      <c r="B1865" s="178" t="s">
        <v>141</v>
      </c>
      <c r="C1865" s="178" t="s">
        <v>4406</v>
      </c>
      <c r="D1865" s="178" t="s">
        <v>6402</v>
      </c>
      <c r="E1865" s="179">
        <v>40207</v>
      </c>
      <c r="F1865" s="180">
        <v>0</v>
      </c>
      <c r="G1865" s="180">
        <v>1763.44</v>
      </c>
      <c r="H1865" s="180">
        <v>1763.44</v>
      </c>
      <c r="I1865" s="180">
        <f t="shared" si="58"/>
        <v>3526.88</v>
      </c>
      <c r="J1865" s="177" t="str">
        <f t="shared" si="59"/>
        <v>Date &gt; 1920</v>
      </c>
    </row>
    <row r="1866" spans="1:10" x14ac:dyDescent="0.3">
      <c r="A1866" s="178" t="s">
        <v>3371</v>
      </c>
      <c r="B1866" s="178" t="s">
        <v>141</v>
      </c>
      <c r="C1866" s="178" t="s">
        <v>4406</v>
      </c>
      <c r="D1866" s="178" t="s">
        <v>7080</v>
      </c>
      <c r="E1866" s="179">
        <v>40549</v>
      </c>
      <c r="F1866" s="180">
        <v>0</v>
      </c>
      <c r="G1866" s="180">
        <v>4330</v>
      </c>
      <c r="H1866" s="180">
        <v>4330</v>
      </c>
      <c r="I1866" s="180">
        <f t="shared" si="58"/>
        <v>8660</v>
      </c>
      <c r="J1866" s="177" t="str">
        <f t="shared" si="59"/>
        <v>Date &gt; 1920</v>
      </c>
    </row>
    <row r="1867" spans="1:10" x14ac:dyDescent="0.3">
      <c r="A1867" s="178" t="s">
        <v>3371</v>
      </c>
      <c r="B1867" s="178" t="s">
        <v>141</v>
      </c>
      <c r="C1867" s="178" t="s">
        <v>4406</v>
      </c>
      <c r="D1867" s="178" t="s">
        <v>7080</v>
      </c>
      <c r="E1867" s="179">
        <v>40770</v>
      </c>
      <c r="F1867" s="180">
        <v>0</v>
      </c>
      <c r="G1867" s="180">
        <v>175</v>
      </c>
      <c r="H1867" s="180">
        <v>485</v>
      </c>
      <c r="I1867" s="180">
        <f t="shared" si="58"/>
        <v>660</v>
      </c>
      <c r="J1867" s="177" t="str">
        <f t="shared" si="59"/>
        <v>Date &gt; 1920</v>
      </c>
    </row>
    <row r="1868" spans="1:10" x14ac:dyDescent="0.3">
      <c r="A1868" s="178" t="s">
        <v>3371</v>
      </c>
      <c r="B1868" s="178" t="s">
        <v>141</v>
      </c>
      <c r="C1868" s="178" t="s">
        <v>4406</v>
      </c>
      <c r="D1868" s="178" t="s">
        <v>6356</v>
      </c>
      <c r="E1868" s="179">
        <v>42153</v>
      </c>
      <c r="F1868" s="180">
        <v>0</v>
      </c>
      <c r="G1868" s="180">
        <v>12285</v>
      </c>
      <c r="H1868" s="180">
        <v>1365</v>
      </c>
      <c r="I1868" s="180">
        <f t="shared" si="58"/>
        <v>13650</v>
      </c>
      <c r="J1868" s="177" t="str">
        <f t="shared" si="59"/>
        <v>Date &gt; 1920</v>
      </c>
    </row>
    <row r="1869" spans="1:10" x14ac:dyDescent="0.3">
      <c r="A1869" s="178" t="s">
        <v>3371</v>
      </c>
      <c r="B1869" s="178" t="s">
        <v>141</v>
      </c>
      <c r="C1869" s="178" t="s">
        <v>4406</v>
      </c>
      <c r="D1869" s="178" t="s">
        <v>7081</v>
      </c>
      <c r="E1869" s="179">
        <v>42153</v>
      </c>
      <c r="F1869" s="180">
        <v>0</v>
      </c>
      <c r="G1869" s="180">
        <v>4623.99</v>
      </c>
      <c r="H1869" s="180">
        <v>513.77</v>
      </c>
      <c r="I1869" s="180">
        <f t="shared" si="58"/>
        <v>5137.76</v>
      </c>
      <c r="J1869" s="177" t="str">
        <f t="shared" si="59"/>
        <v>Date &gt; 1920</v>
      </c>
    </row>
    <row r="1870" spans="1:10" x14ac:dyDescent="0.3">
      <c r="A1870" s="178" t="s">
        <v>3371</v>
      </c>
      <c r="B1870" s="178" t="s">
        <v>141</v>
      </c>
      <c r="C1870" s="178" t="s">
        <v>4406</v>
      </c>
      <c r="D1870" s="178" t="s">
        <v>7082</v>
      </c>
      <c r="E1870" s="179">
        <v>42153</v>
      </c>
      <c r="F1870" s="180">
        <v>0</v>
      </c>
      <c r="G1870" s="180">
        <v>27720</v>
      </c>
      <c r="H1870" s="180">
        <v>3080</v>
      </c>
      <c r="I1870" s="180">
        <f t="shared" si="58"/>
        <v>30800</v>
      </c>
      <c r="J1870" s="177" t="str">
        <f t="shared" si="59"/>
        <v>Date &gt; 1920</v>
      </c>
    </row>
    <row r="1871" spans="1:10" x14ac:dyDescent="0.3">
      <c r="A1871" s="178" t="s">
        <v>3371</v>
      </c>
      <c r="B1871" s="178" t="s">
        <v>141</v>
      </c>
      <c r="C1871" s="178" t="s">
        <v>4406</v>
      </c>
      <c r="D1871" s="178" t="s">
        <v>7083</v>
      </c>
      <c r="E1871" s="179">
        <v>43073</v>
      </c>
      <c r="F1871" s="180">
        <v>0</v>
      </c>
      <c r="G1871" s="180">
        <v>49883.31</v>
      </c>
      <c r="H1871" s="180">
        <v>5542.59</v>
      </c>
      <c r="I1871" s="180">
        <f t="shared" si="58"/>
        <v>55425.899999999994</v>
      </c>
      <c r="J1871" s="177" t="str">
        <f t="shared" si="59"/>
        <v>Date &gt; 1920</v>
      </c>
    </row>
    <row r="1872" spans="1:10" x14ac:dyDescent="0.3">
      <c r="A1872" s="178" t="s">
        <v>3371</v>
      </c>
      <c r="B1872" s="178" t="s">
        <v>141</v>
      </c>
      <c r="C1872" s="178" t="s">
        <v>4406</v>
      </c>
      <c r="D1872" s="178" t="s">
        <v>7084</v>
      </c>
      <c r="E1872" s="179">
        <v>43326</v>
      </c>
      <c r="F1872" s="180">
        <v>0</v>
      </c>
      <c r="G1872" s="180">
        <v>15390</v>
      </c>
      <c r="H1872" s="180">
        <v>1085</v>
      </c>
      <c r="I1872" s="180">
        <f t="shared" si="58"/>
        <v>16475</v>
      </c>
      <c r="J1872" s="177" t="str">
        <f t="shared" si="59"/>
        <v>Date &gt; 1920</v>
      </c>
    </row>
    <row r="1873" spans="1:10" x14ac:dyDescent="0.3">
      <c r="A1873" s="178" t="s">
        <v>3371</v>
      </c>
      <c r="B1873" s="178" t="s">
        <v>141</v>
      </c>
      <c r="C1873" s="178" t="s">
        <v>4406</v>
      </c>
      <c r="D1873" s="178" t="s">
        <v>7084</v>
      </c>
      <c r="E1873" s="179">
        <v>43480</v>
      </c>
      <c r="F1873" s="180">
        <v>0</v>
      </c>
      <c r="G1873" s="180">
        <v>2437.84</v>
      </c>
      <c r="H1873" s="180">
        <v>0</v>
      </c>
      <c r="I1873" s="180">
        <f t="shared" si="58"/>
        <v>2437.84</v>
      </c>
      <c r="J1873" s="177" t="str">
        <f t="shared" si="59"/>
        <v>Date &gt; 1920</v>
      </c>
    </row>
    <row r="1874" spans="1:10" x14ac:dyDescent="0.3">
      <c r="A1874" s="178" t="s">
        <v>3371</v>
      </c>
      <c r="B1874" s="178" t="s">
        <v>141</v>
      </c>
      <c r="C1874" s="178" t="s">
        <v>4406</v>
      </c>
      <c r="D1874" s="178" t="s">
        <v>7085</v>
      </c>
      <c r="E1874" s="179">
        <v>43460</v>
      </c>
      <c r="F1874" s="180">
        <v>0</v>
      </c>
      <c r="G1874" s="180">
        <v>59850</v>
      </c>
      <c r="H1874" s="180">
        <v>3150</v>
      </c>
      <c r="I1874" s="180">
        <f t="shared" si="58"/>
        <v>63000</v>
      </c>
      <c r="J1874" s="177" t="str">
        <f t="shared" si="59"/>
        <v>Date &gt; 1920</v>
      </c>
    </row>
    <row r="1875" spans="1:10" x14ac:dyDescent="0.3">
      <c r="A1875" s="178" t="s">
        <v>3371</v>
      </c>
      <c r="B1875" s="178" t="s">
        <v>141</v>
      </c>
      <c r="C1875" s="178" t="s">
        <v>4406</v>
      </c>
      <c r="D1875" s="178" t="s">
        <v>6356</v>
      </c>
      <c r="E1875" s="209">
        <v>0</v>
      </c>
      <c r="F1875" s="180">
        <v>0</v>
      </c>
      <c r="G1875" s="180">
        <v>14136</v>
      </c>
      <c r="H1875" s="180">
        <v>744</v>
      </c>
      <c r="I1875" s="180">
        <f t="shared" si="58"/>
        <v>14880</v>
      </c>
      <c r="J1875" s="177" t="str">
        <f t="shared" si="59"/>
        <v>Sketchy date</v>
      </c>
    </row>
    <row r="1876" spans="1:10" x14ac:dyDescent="0.3">
      <c r="A1876" s="178" t="s">
        <v>3371</v>
      </c>
      <c r="B1876" s="178" t="s">
        <v>141</v>
      </c>
      <c r="C1876" s="178" t="s">
        <v>4406</v>
      </c>
      <c r="D1876" s="178" t="s">
        <v>6356</v>
      </c>
      <c r="E1876" s="209">
        <v>0</v>
      </c>
      <c r="F1876" s="180">
        <v>0</v>
      </c>
      <c r="G1876" s="180">
        <v>9718.5</v>
      </c>
      <c r="H1876" s="180">
        <v>511.5</v>
      </c>
      <c r="I1876" s="180">
        <f t="shared" si="58"/>
        <v>10230</v>
      </c>
      <c r="J1876" s="177" t="str">
        <f t="shared" si="59"/>
        <v>Sketchy date</v>
      </c>
    </row>
    <row r="1877" spans="1:10" x14ac:dyDescent="0.3">
      <c r="A1877" s="178" t="s">
        <v>3371</v>
      </c>
      <c r="B1877" s="178" t="s">
        <v>141</v>
      </c>
      <c r="C1877" s="178" t="s">
        <v>4406</v>
      </c>
      <c r="D1877" s="178" t="s">
        <v>6356</v>
      </c>
      <c r="E1877" s="179">
        <v>43371</v>
      </c>
      <c r="F1877" s="180">
        <v>0</v>
      </c>
      <c r="G1877" s="180">
        <v>5301</v>
      </c>
      <c r="H1877" s="180">
        <v>279</v>
      </c>
      <c r="I1877" s="180">
        <f t="shared" si="58"/>
        <v>5580</v>
      </c>
      <c r="J1877" s="177" t="str">
        <f t="shared" si="59"/>
        <v>Date &gt; 1920</v>
      </c>
    </row>
    <row r="1878" spans="1:10" x14ac:dyDescent="0.3">
      <c r="A1878" s="178" t="s">
        <v>3371</v>
      </c>
      <c r="B1878" s="178" t="s">
        <v>141</v>
      </c>
      <c r="C1878" s="178" t="s">
        <v>4406</v>
      </c>
      <c r="D1878" s="178" t="s">
        <v>6356</v>
      </c>
      <c r="E1878" s="179">
        <v>43480</v>
      </c>
      <c r="F1878" s="180">
        <v>0</v>
      </c>
      <c r="G1878" s="180">
        <v>21204</v>
      </c>
      <c r="H1878" s="180">
        <v>1116</v>
      </c>
      <c r="I1878" s="180">
        <f t="shared" si="58"/>
        <v>22320</v>
      </c>
      <c r="J1878" s="177" t="str">
        <f t="shared" si="59"/>
        <v>Date &gt; 1920</v>
      </c>
    </row>
    <row r="1879" spans="1:10" x14ac:dyDescent="0.3">
      <c r="A1879" s="178" t="s">
        <v>3371</v>
      </c>
      <c r="B1879" s="178" t="s">
        <v>141</v>
      </c>
      <c r="C1879" s="178" t="s">
        <v>4406</v>
      </c>
      <c r="D1879" s="178" t="s">
        <v>6356</v>
      </c>
      <c r="E1879" s="179">
        <v>43552</v>
      </c>
      <c r="F1879" s="180">
        <v>0</v>
      </c>
      <c r="G1879" s="180">
        <v>20320.5</v>
      </c>
      <c r="H1879" s="180">
        <v>1069.5</v>
      </c>
      <c r="I1879" s="180">
        <f t="shared" si="58"/>
        <v>21390</v>
      </c>
      <c r="J1879" s="177" t="str">
        <f t="shared" si="59"/>
        <v>Date &gt; 1920</v>
      </c>
    </row>
    <row r="1880" spans="1:10" x14ac:dyDescent="0.3">
      <c r="A1880" s="178" t="s">
        <v>3371</v>
      </c>
      <c r="B1880" s="178" t="s">
        <v>141</v>
      </c>
      <c r="C1880" s="178" t="s">
        <v>4406</v>
      </c>
      <c r="D1880" s="178" t="s">
        <v>6356</v>
      </c>
      <c r="E1880" s="179">
        <v>43781</v>
      </c>
      <c r="F1880" s="180">
        <v>0</v>
      </c>
      <c r="G1880" s="180">
        <v>3534</v>
      </c>
      <c r="H1880" s="180">
        <v>186</v>
      </c>
      <c r="I1880" s="180">
        <f t="shared" si="58"/>
        <v>3720</v>
      </c>
      <c r="J1880" s="177" t="str">
        <f t="shared" si="59"/>
        <v>Date &gt; 1920</v>
      </c>
    </row>
    <row r="1881" spans="1:10" x14ac:dyDescent="0.3">
      <c r="A1881" s="178" t="s">
        <v>3371</v>
      </c>
      <c r="B1881" s="178" t="s">
        <v>141</v>
      </c>
      <c r="C1881" s="178" t="s">
        <v>4406</v>
      </c>
      <c r="D1881" s="178" t="s">
        <v>6356</v>
      </c>
      <c r="E1881" s="179">
        <v>43803</v>
      </c>
      <c r="F1881" s="180">
        <v>0</v>
      </c>
      <c r="G1881" s="180">
        <v>14136</v>
      </c>
      <c r="H1881" s="180">
        <v>744</v>
      </c>
      <c r="I1881" s="180">
        <f t="shared" si="58"/>
        <v>14880</v>
      </c>
      <c r="J1881" s="177" t="str">
        <f t="shared" si="59"/>
        <v>Date &gt; 1920</v>
      </c>
    </row>
    <row r="1882" spans="1:10" x14ac:dyDescent="0.3">
      <c r="A1882" s="178" t="s">
        <v>3371</v>
      </c>
      <c r="B1882" s="178" t="s">
        <v>141</v>
      </c>
      <c r="C1882" s="178" t="s">
        <v>4406</v>
      </c>
      <c r="D1882" s="178" t="s">
        <v>6345</v>
      </c>
      <c r="E1882" s="179">
        <v>26760</v>
      </c>
      <c r="F1882" s="180">
        <v>0</v>
      </c>
      <c r="G1882" s="180">
        <v>3798.38</v>
      </c>
      <c r="H1882" s="180">
        <v>3798.37</v>
      </c>
      <c r="I1882" s="180">
        <f t="shared" si="58"/>
        <v>7596.75</v>
      </c>
      <c r="J1882" s="177" t="str">
        <f t="shared" si="59"/>
        <v>Date &gt; 1920</v>
      </c>
    </row>
    <row r="1883" spans="1:10" x14ac:dyDescent="0.3">
      <c r="A1883" s="178" t="s">
        <v>3371</v>
      </c>
      <c r="B1883" s="178" t="s">
        <v>159</v>
      </c>
      <c r="C1883" s="178" t="s">
        <v>1386</v>
      </c>
      <c r="D1883" s="178"/>
      <c r="E1883" s="179">
        <v>17120</v>
      </c>
      <c r="F1883" s="180">
        <v>0</v>
      </c>
      <c r="G1883" s="180">
        <v>1678.17</v>
      </c>
      <c r="H1883" s="180">
        <v>860.53</v>
      </c>
      <c r="I1883" s="180">
        <f t="shared" si="58"/>
        <v>2538.6999999999998</v>
      </c>
      <c r="J1883" s="177" t="str">
        <f t="shared" si="59"/>
        <v>Date &gt; 1920</v>
      </c>
    </row>
    <row r="1884" spans="1:10" x14ac:dyDescent="0.3">
      <c r="A1884" s="178" t="s">
        <v>3371</v>
      </c>
      <c r="B1884" s="178" t="s">
        <v>159</v>
      </c>
      <c r="C1884" s="178" t="s">
        <v>1386</v>
      </c>
      <c r="D1884" s="178"/>
      <c r="E1884" s="179">
        <v>17177</v>
      </c>
      <c r="F1884" s="180">
        <v>0</v>
      </c>
      <c r="G1884" s="180">
        <v>282.43</v>
      </c>
      <c r="H1884" s="180">
        <v>282.44</v>
      </c>
      <c r="I1884" s="180">
        <f t="shared" si="58"/>
        <v>564.87</v>
      </c>
      <c r="J1884" s="177" t="str">
        <f t="shared" si="59"/>
        <v>Date &gt; 1920</v>
      </c>
    </row>
    <row r="1885" spans="1:10" x14ac:dyDescent="0.3">
      <c r="A1885" s="178" t="s">
        <v>3371</v>
      </c>
      <c r="B1885" s="178" t="s">
        <v>159</v>
      </c>
      <c r="C1885" s="178" t="s">
        <v>1386</v>
      </c>
      <c r="D1885" s="178" t="s">
        <v>7086</v>
      </c>
      <c r="E1885" s="179">
        <v>18753</v>
      </c>
      <c r="F1885" s="180">
        <v>8588.6200000000008</v>
      </c>
      <c r="G1885" s="180">
        <v>5400</v>
      </c>
      <c r="H1885" s="180">
        <v>3188.63</v>
      </c>
      <c r="I1885" s="180">
        <f t="shared" si="58"/>
        <v>17177.25</v>
      </c>
      <c r="J1885" s="177" t="str">
        <f t="shared" si="59"/>
        <v>Date &gt; 1920</v>
      </c>
    </row>
    <row r="1886" spans="1:10" x14ac:dyDescent="0.3">
      <c r="A1886" s="178" t="s">
        <v>3371</v>
      </c>
      <c r="B1886" s="178" t="s">
        <v>159</v>
      </c>
      <c r="C1886" s="178" t="s">
        <v>1386</v>
      </c>
      <c r="D1886" s="178" t="s">
        <v>7087</v>
      </c>
      <c r="E1886" s="179">
        <v>22196</v>
      </c>
      <c r="F1886" s="180">
        <v>0</v>
      </c>
      <c r="G1886" s="180">
        <v>2716.37</v>
      </c>
      <c r="H1886" s="180">
        <v>1358.19</v>
      </c>
      <c r="I1886" s="180">
        <f t="shared" si="58"/>
        <v>4074.56</v>
      </c>
      <c r="J1886" s="177" t="str">
        <f t="shared" si="59"/>
        <v>Date &gt; 1920</v>
      </c>
    </row>
    <row r="1887" spans="1:10" x14ac:dyDescent="0.3">
      <c r="A1887" s="178" t="s">
        <v>3371</v>
      </c>
      <c r="B1887" s="178" t="s">
        <v>159</v>
      </c>
      <c r="C1887" s="178" t="s">
        <v>1386</v>
      </c>
      <c r="D1887" s="178" t="s">
        <v>7088</v>
      </c>
      <c r="E1887" s="179">
        <v>22360</v>
      </c>
      <c r="F1887" s="180">
        <v>0</v>
      </c>
      <c r="G1887" s="180">
        <v>1519.96</v>
      </c>
      <c r="H1887" s="180">
        <v>759.98</v>
      </c>
      <c r="I1887" s="180">
        <f t="shared" si="58"/>
        <v>2279.94</v>
      </c>
      <c r="J1887" s="177" t="str">
        <f t="shared" si="59"/>
        <v>Date &gt; 1920</v>
      </c>
    </row>
    <row r="1888" spans="1:10" x14ac:dyDescent="0.3">
      <c r="A1888" s="178" t="s">
        <v>3371</v>
      </c>
      <c r="B1888" s="178" t="s">
        <v>159</v>
      </c>
      <c r="C1888" s="178" t="s">
        <v>1386</v>
      </c>
      <c r="D1888" s="178" t="s">
        <v>7089</v>
      </c>
      <c r="E1888" s="179">
        <v>23973</v>
      </c>
      <c r="F1888" s="180">
        <v>13626.92</v>
      </c>
      <c r="G1888" s="180">
        <v>9943.7999999999993</v>
      </c>
      <c r="H1888" s="180">
        <v>6468.21</v>
      </c>
      <c r="I1888" s="180">
        <f t="shared" si="58"/>
        <v>30038.93</v>
      </c>
      <c r="J1888" s="177" t="str">
        <f t="shared" si="59"/>
        <v>Date &gt; 1920</v>
      </c>
    </row>
    <row r="1889" spans="1:10" x14ac:dyDescent="0.3">
      <c r="A1889" s="178" t="s">
        <v>3371</v>
      </c>
      <c r="B1889" s="178" t="s">
        <v>159</v>
      </c>
      <c r="C1889" s="178" t="s">
        <v>1386</v>
      </c>
      <c r="D1889" s="178" t="s">
        <v>6402</v>
      </c>
      <c r="E1889" s="179">
        <v>30207</v>
      </c>
      <c r="F1889" s="180">
        <v>0</v>
      </c>
      <c r="G1889" s="180">
        <v>8712.0400000000009</v>
      </c>
      <c r="H1889" s="180">
        <v>4355.37</v>
      </c>
      <c r="I1889" s="180">
        <f t="shared" si="58"/>
        <v>13067.41</v>
      </c>
      <c r="J1889" s="177" t="str">
        <f t="shared" si="59"/>
        <v>Date &gt; 1920</v>
      </c>
    </row>
    <row r="1890" spans="1:10" x14ac:dyDescent="0.3">
      <c r="A1890" s="178" t="s">
        <v>3371</v>
      </c>
      <c r="B1890" s="178" t="s">
        <v>159</v>
      </c>
      <c r="C1890" s="178" t="s">
        <v>1386</v>
      </c>
      <c r="D1890" s="178" t="s">
        <v>7090</v>
      </c>
      <c r="E1890" s="179">
        <v>30621</v>
      </c>
      <c r="F1890" s="180">
        <v>254902.46</v>
      </c>
      <c r="G1890" s="180">
        <v>0</v>
      </c>
      <c r="H1890" s="180">
        <v>28322.49</v>
      </c>
      <c r="I1890" s="180">
        <f t="shared" si="58"/>
        <v>283224.95</v>
      </c>
      <c r="J1890" s="177" t="str">
        <f t="shared" si="59"/>
        <v>Date &gt; 1920</v>
      </c>
    </row>
    <row r="1891" spans="1:10" x14ac:dyDescent="0.3">
      <c r="A1891" s="178" t="s">
        <v>3371</v>
      </c>
      <c r="B1891" s="178" t="s">
        <v>159</v>
      </c>
      <c r="C1891" s="178" t="s">
        <v>1386</v>
      </c>
      <c r="D1891" s="178" t="s">
        <v>7090</v>
      </c>
      <c r="E1891" s="179">
        <v>30666</v>
      </c>
      <c r="F1891" s="180">
        <v>105421.96</v>
      </c>
      <c r="G1891" s="180">
        <v>33.33</v>
      </c>
      <c r="H1891" s="180">
        <v>11730.23</v>
      </c>
      <c r="I1891" s="180">
        <f t="shared" si="58"/>
        <v>117185.52</v>
      </c>
      <c r="J1891" s="177" t="str">
        <f t="shared" si="59"/>
        <v>Date &gt; 1920</v>
      </c>
    </row>
    <row r="1892" spans="1:10" x14ac:dyDescent="0.3">
      <c r="A1892" s="178" t="s">
        <v>3371</v>
      </c>
      <c r="B1892" s="178" t="s">
        <v>159</v>
      </c>
      <c r="C1892" s="178" t="s">
        <v>1386</v>
      </c>
      <c r="D1892" s="178" t="s">
        <v>7090</v>
      </c>
      <c r="E1892" s="179">
        <v>30708</v>
      </c>
      <c r="F1892" s="180">
        <v>31321.19</v>
      </c>
      <c r="G1892" s="180">
        <v>0</v>
      </c>
      <c r="H1892" s="180">
        <v>8964.58</v>
      </c>
      <c r="I1892" s="180">
        <f t="shared" si="58"/>
        <v>40285.769999999997</v>
      </c>
      <c r="J1892" s="177" t="str">
        <f t="shared" si="59"/>
        <v>Date &gt; 1920</v>
      </c>
    </row>
    <row r="1893" spans="1:10" x14ac:dyDescent="0.3">
      <c r="A1893" s="178" t="s">
        <v>3371</v>
      </c>
      <c r="B1893" s="178" t="s">
        <v>159</v>
      </c>
      <c r="C1893" s="178" t="s">
        <v>1386</v>
      </c>
      <c r="D1893" s="178" t="s">
        <v>7090</v>
      </c>
      <c r="E1893" s="179">
        <v>30736</v>
      </c>
      <c r="F1893" s="180">
        <v>49360.02</v>
      </c>
      <c r="G1893" s="180">
        <v>0</v>
      </c>
      <c r="H1893" s="180">
        <v>-0.01</v>
      </c>
      <c r="I1893" s="180">
        <f t="shared" si="58"/>
        <v>49360.009999999995</v>
      </c>
      <c r="J1893" s="177" t="str">
        <f t="shared" si="59"/>
        <v>Date &gt; 1920</v>
      </c>
    </row>
    <row r="1894" spans="1:10" x14ac:dyDescent="0.3">
      <c r="A1894" s="178" t="s">
        <v>3371</v>
      </c>
      <c r="B1894" s="178" t="s">
        <v>159</v>
      </c>
      <c r="C1894" s="178" t="s">
        <v>1386</v>
      </c>
      <c r="D1894" s="178" t="s">
        <v>7090</v>
      </c>
      <c r="E1894" s="179">
        <v>30782</v>
      </c>
      <c r="F1894" s="180">
        <v>25716.99</v>
      </c>
      <c r="G1894" s="180">
        <v>0</v>
      </c>
      <c r="H1894" s="180">
        <v>2857.45</v>
      </c>
      <c r="I1894" s="180">
        <f t="shared" si="58"/>
        <v>28574.440000000002</v>
      </c>
      <c r="J1894" s="177" t="str">
        <f t="shared" si="59"/>
        <v>Date &gt; 1920</v>
      </c>
    </row>
    <row r="1895" spans="1:10" x14ac:dyDescent="0.3">
      <c r="A1895" s="178" t="s">
        <v>3371</v>
      </c>
      <c r="B1895" s="178" t="s">
        <v>159</v>
      </c>
      <c r="C1895" s="178" t="s">
        <v>1386</v>
      </c>
      <c r="D1895" s="178" t="s">
        <v>7090</v>
      </c>
      <c r="E1895" s="179">
        <v>30817</v>
      </c>
      <c r="F1895" s="180">
        <v>25374.69</v>
      </c>
      <c r="G1895" s="180">
        <v>0</v>
      </c>
      <c r="H1895" s="180">
        <v>2819.41</v>
      </c>
      <c r="I1895" s="180">
        <f t="shared" si="58"/>
        <v>28194.1</v>
      </c>
      <c r="J1895" s="177" t="str">
        <f t="shared" si="59"/>
        <v>Date &gt; 1920</v>
      </c>
    </row>
    <row r="1896" spans="1:10" x14ac:dyDescent="0.3">
      <c r="A1896" s="178" t="s">
        <v>3371</v>
      </c>
      <c r="B1896" s="178" t="s">
        <v>159</v>
      </c>
      <c r="C1896" s="178" t="s">
        <v>1386</v>
      </c>
      <c r="D1896" s="178" t="s">
        <v>7090</v>
      </c>
      <c r="E1896" s="179">
        <v>30845</v>
      </c>
      <c r="F1896" s="180">
        <v>9602.31</v>
      </c>
      <c r="G1896" s="180">
        <v>29704.49</v>
      </c>
      <c r="H1896" s="180">
        <v>20869.91</v>
      </c>
      <c r="I1896" s="180">
        <f t="shared" si="58"/>
        <v>60176.710000000006</v>
      </c>
      <c r="J1896" s="177" t="str">
        <f t="shared" si="59"/>
        <v>Date &gt; 1920</v>
      </c>
    </row>
    <row r="1897" spans="1:10" x14ac:dyDescent="0.3">
      <c r="A1897" s="178" t="s">
        <v>3371</v>
      </c>
      <c r="B1897" s="178" t="s">
        <v>159</v>
      </c>
      <c r="C1897" s="178" t="s">
        <v>1386</v>
      </c>
      <c r="D1897" s="178" t="s">
        <v>7090</v>
      </c>
      <c r="E1897" s="179">
        <v>30873</v>
      </c>
      <c r="F1897" s="180">
        <v>0</v>
      </c>
      <c r="G1897" s="180">
        <v>25106.1</v>
      </c>
      <c r="H1897" s="180">
        <v>12553.04</v>
      </c>
      <c r="I1897" s="180">
        <f t="shared" si="58"/>
        <v>37659.14</v>
      </c>
      <c r="J1897" s="177" t="str">
        <f t="shared" si="59"/>
        <v>Date &gt; 1920</v>
      </c>
    </row>
    <row r="1898" spans="1:10" x14ac:dyDescent="0.3">
      <c r="A1898" s="178" t="s">
        <v>3371</v>
      </c>
      <c r="B1898" s="178" t="s">
        <v>159</v>
      </c>
      <c r="C1898" s="178" t="s">
        <v>1386</v>
      </c>
      <c r="D1898" s="178" t="s">
        <v>7090</v>
      </c>
      <c r="E1898" s="179">
        <v>30965</v>
      </c>
      <c r="F1898" s="180">
        <v>79446.539999999994</v>
      </c>
      <c r="G1898" s="180">
        <v>0</v>
      </c>
      <c r="H1898" s="180">
        <v>8827.4</v>
      </c>
      <c r="I1898" s="180">
        <f t="shared" si="58"/>
        <v>88273.939999999988</v>
      </c>
      <c r="J1898" s="177" t="str">
        <f t="shared" si="59"/>
        <v>Date &gt; 1920</v>
      </c>
    </row>
    <row r="1899" spans="1:10" x14ac:dyDescent="0.3">
      <c r="A1899" s="178" t="s">
        <v>3371</v>
      </c>
      <c r="B1899" s="178" t="s">
        <v>159</v>
      </c>
      <c r="C1899" s="178" t="s">
        <v>1386</v>
      </c>
      <c r="D1899" s="178" t="s">
        <v>7090</v>
      </c>
      <c r="E1899" s="179">
        <v>31028</v>
      </c>
      <c r="F1899" s="180">
        <v>34471.71</v>
      </c>
      <c r="G1899" s="180">
        <v>0</v>
      </c>
      <c r="H1899" s="180">
        <v>3830.19</v>
      </c>
      <c r="I1899" s="180">
        <f t="shared" si="58"/>
        <v>38301.9</v>
      </c>
      <c r="J1899" s="177" t="str">
        <f t="shared" si="59"/>
        <v>Date &gt; 1920</v>
      </c>
    </row>
    <row r="1900" spans="1:10" x14ac:dyDescent="0.3">
      <c r="A1900" s="178" t="s">
        <v>3371</v>
      </c>
      <c r="B1900" s="178" t="s">
        <v>159</v>
      </c>
      <c r="C1900" s="178" t="s">
        <v>1386</v>
      </c>
      <c r="D1900" s="178" t="s">
        <v>7090</v>
      </c>
      <c r="E1900" s="179">
        <v>31803</v>
      </c>
      <c r="F1900" s="180">
        <v>21910.34</v>
      </c>
      <c r="G1900" s="180">
        <v>9156.08</v>
      </c>
      <c r="H1900" s="180">
        <v>2024.11</v>
      </c>
      <c r="I1900" s="180">
        <f t="shared" si="58"/>
        <v>33090.53</v>
      </c>
      <c r="J1900" s="177" t="str">
        <f t="shared" si="59"/>
        <v>Date &gt; 1920</v>
      </c>
    </row>
    <row r="1901" spans="1:10" x14ac:dyDescent="0.3">
      <c r="A1901" s="178" t="s">
        <v>3371</v>
      </c>
      <c r="B1901" s="178" t="s">
        <v>159</v>
      </c>
      <c r="C1901" s="178" t="s">
        <v>1386</v>
      </c>
      <c r="D1901" s="178" t="s">
        <v>7090</v>
      </c>
      <c r="E1901" s="179">
        <v>32118</v>
      </c>
      <c r="F1901" s="180">
        <v>187471.79</v>
      </c>
      <c r="G1901" s="180">
        <v>0</v>
      </c>
      <c r="H1901" s="180">
        <v>20830.2</v>
      </c>
      <c r="I1901" s="180">
        <f t="shared" si="58"/>
        <v>208301.99000000002</v>
      </c>
      <c r="J1901" s="177" t="str">
        <f t="shared" si="59"/>
        <v>Date &gt; 1920</v>
      </c>
    </row>
    <row r="1902" spans="1:10" x14ac:dyDescent="0.3">
      <c r="A1902" s="178" t="s">
        <v>3371</v>
      </c>
      <c r="B1902" s="178" t="s">
        <v>159</v>
      </c>
      <c r="C1902" s="178" t="s">
        <v>1386</v>
      </c>
      <c r="D1902" s="178" t="s">
        <v>7090</v>
      </c>
      <c r="E1902" s="179">
        <v>32912</v>
      </c>
      <c r="F1902" s="180">
        <v>0</v>
      </c>
      <c r="G1902" s="180">
        <v>27740.26</v>
      </c>
      <c r="H1902" s="180">
        <v>15370.88</v>
      </c>
      <c r="I1902" s="180">
        <f t="shared" si="58"/>
        <v>43111.14</v>
      </c>
      <c r="J1902" s="177" t="str">
        <f t="shared" si="59"/>
        <v>Date &gt; 1920</v>
      </c>
    </row>
    <row r="1903" spans="1:10" x14ac:dyDescent="0.3">
      <c r="A1903" s="178" t="s">
        <v>3371</v>
      </c>
      <c r="B1903" s="178" t="s">
        <v>159</v>
      </c>
      <c r="C1903" s="178" t="s">
        <v>1386</v>
      </c>
      <c r="D1903" s="178" t="s">
        <v>7090</v>
      </c>
      <c r="E1903" s="179">
        <v>32955</v>
      </c>
      <c r="F1903" s="180">
        <v>82500</v>
      </c>
      <c r="G1903" s="180">
        <v>0</v>
      </c>
      <c r="H1903" s="180">
        <v>9167</v>
      </c>
      <c r="I1903" s="180">
        <f t="shared" si="58"/>
        <v>91667</v>
      </c>
      <c r="J1903" s="177" t="str">
        <f t="shared" si="59"/>
        <v>Date &gt; 1920</v>
      </c>
    </row>
    <row r="1904" spans="1:10" x14ac:dyDescent="0.3">
      <c r="A1904" s="178" t="s">
        <v>3371</v>
      </c>
      <c r="B1904" s="178" t="s">
        <v>159</v>
      </c>
      <c r="C1904" s="178" t="s">
        <v>1386</v>
      </c>
      <c r="D1904" s="178" t="s">
        <v>7090</v>
      </c>
      <c r="E1904" s="179">
        <v>34210</v>
      </c>
      <c r="F1904" s="180">
        <v>0</v>
      </c>
      <c r="G1904" s="180">
        <v>34037.910000000003</v>
      </c>
      <c r="H1904" s="180">
        <v>17056.97</v>
      </c>
      <c r="I1904" s="180">
        <f t="shared" si="58"/>
        <v>51094.880000000005</v>
      </c>
      <c r="J1904" s="177" t="str">
        <f t="shared" si="59"/>
        <v>Date &gt; 1920</v>
      </c>
    </row>
    <row r="1905" spans="1:10" x14ac:dyDescent="0.3">
      <c r="A1905" s="178" t="s">
        <v>3371</v>
      </c>
      <c r="B1905" s="178" t="s">
        <v>159</v>
      </c>
      <c r="C1905" s="178" t="s">
        <v>1386</v>
      </c>
      <c r="D1905" s="178" t="s">
        <v>7024</v>
      </c>
      <c r="E1905" s="179">
        <v>31065</v>
      </c>
      <c r="F1905" s="180">
        <v>122863.5</v>
      </c>
      <c r="G1905" s="180">
        <v>20219.04</v>
      </c>
      <c r="H1905" s="180">
        <v>37447.89</v>
      </c>
      <c r="I1905" s="180">
        <f t="shared" si="58"/>
        <v>180530.43</v>
      </c>
      <c r="J1905" s="177" t="str">
        <f t="shared" si="59"/>
        <v>Date &gt; 1920</v>
      </c>
    </row>
    <row r="1906" spans="1:10" x14ac:dyDescent="0.3">
      <c r="A1906" s="178" t="s">
        <v>3371</v>
      </c>
      <c r="B1906" s="178" t="s">
        <v>159</v>
      </c>
      <c r="C1906" s="178" t="s">
        <v>1386</v>
      </c>
      <c r="D1906" s="178" t="s">
        <v>7024</v>
      </c>
      <c r="E1906" s="179">
        <v>31149</v>
      </c>
      <c r="F1906" s="180">
        <v>110887.2</v>
      </c>
      <c r="G1906" s="180">
        <v>0</v>
      </c>
      <c r="H1906" s="180">
        <v>0</v>
      </c>
      <c r="I1906" s="180">
        <f t="shared" si="58"/>
        <v>110887.2</v>
      </c>
      <c r="J1906" s="177" t="str">
        <f t="shared" si="59"/>
        <v>Date &gt; 1920</v>
      </c>
    </row>
    <row r="1907" spans="1:10" x14ac:dyDescent="0.3">
      <c r="A1907" s="178" t="s">
        <v>3371</v>
      </c>
      <c r="B1907" s="178" t="s">
        <v>159</v>
      </c>
      <c r="C1907" s="178" t="s">
        <v>1386</v>
      </c>
      <c r="D1907" s="178" t="s">
        <v>7024</v>
      </c>
      <c r="E1907" s="179">
        <v>31233</v>
      </c>
      <c r="F1907" s="180">
        <v>38491.410000000003</v>
      </c>
      <c r="G1907" s="180">
        <v>1520</v>
      </c>
      <c r="H1907" s="180">
        <v>5036.83</v>
      </c>
      <c r="I1907" s="180">
        <f t="shared" si="58"/>
        <v>45048.240000000005</v>
      </c>
      <c r="J1907" s="177" t="str">
        <f t="shared" si="59"/>
        <v>Date &gt; 1920</v>
      </c>
    </row>
    <row r="1908" spans="1:10" x14ac:dyDescent="0.3">
      <c r="A1908" s="178" t="s">
        <v>3371</v>
      </c>
      <c r="B1908" s="178" t="s">
        <v>159</v>
      </c>
      <c r="C1908" s="178" t="s">
        <v>1386</v>
      </c>
      <c r="D1908" s="178" t="s">
        <v>7024</v>
      </c>
      <c r="E1908" s="179">
        <v>31307</v>
      </c>
      <c r="F1908" s="180">
        <v>57337.42</v>
      </c>
      <c r="G1908" s="180">
        <v>39882.15</v>
      </c>
      <c r="H1908" s="180">
        <v>41478.6</v>
      </c>
      <c r="I1908" s="180">
        <f t="shared" si="58"/>
        <v>138698.17000000001</v>
      </c>
      <c r="J1908" s="177" t="str">
        <f t="shared" si="59"/>
        <v>Date &gt; 1920</v>
      </c>
    </row>
    <row r="1909" spans="1:10" x14ac:dyDescent="0.3">
      <c r="A1909" s="178" t="s">
        <v>3371</v>
      </c>
      <c r="B1909" s="178" t="s">
        <v>159</v>
      </c>
      <c r="C1909" s="178" t="s">
        <v>1386</v>
      </c>
      <c r="D1909" s="178" t="s">
        <v>7024</v>
      </c>
      <c r="E1909" s="179">
        <v>31344</v>
      </c>
      <c r="F1909" s="180">
        <v>238915.20000000001</v>
      </c>
      <c r="G1909" s="180">
        <v>41982.55</v>
      </c>
      <c r="H1909" s="180">
        <v>40921.360000000001</v>
      </c>
      <c r="I1909" s="180">
        <f t="shared" si="58"/>
        <v>321819.11</v>
      </c>
      <c r="J1909" s="177" t="str">
        <f t="shared" si="59"/>
        <v>Date &gt; 1920</v>
      </c>
    </row>
    <row r="1910" spans="1:10" x14ac:dyDescent="0.3">
      <c r="A1910" s="178" t="s">
        <v>3371</v>
      </c>
      <c r="B1910" s="178" t="s">
        <v>159</v>
      </c>
      <c r="C1910" s="178" t="s">
        <v>1386</v>
      </c>
      <c r="D1910" s="178" t="s">
        <v>7024</v>
      </c>
      <c r="E1910" s="179">
        <v>31358</v>
      </c>
      <c r="F1910" s="180">
        <v>12294.67</v>
      </c>
      <c r="G1910" s="180">
        <v>0</v>
      </c>
      <c r="H1910" s="180">
        <v>0</v>
      </c>
      <c r="I1910" s="180">
        <f t="shared" si="58"/>
        <v>12294.67</v>
      </c>
      <c r="J1910" s="177" t="str">
        <f t="shared" si="59"/>
        <v>Date &gt; 1920</v>
      </c>
    </row>
    <row r="1911" spans="1:10" x14ac:dyDescent="0.3">
      <c r="A1911" s="178" t="s">
        <v>3371</v>
      </c>
      <c r="B1911" s="178" t="s">
        <v>159</v>
      </c>
      <c r="C1911" s="178" t="s">
        <v>1386</v>
      </c>
      <c r="D1911" s="178" t="s">
        <v>7024</v>
      </c>
      <c r="E1911" s="179">
        <v>31387</v>
      </c>
      <c r="F1911" s="180">
        <v>33965.86</v>
      </c>
      <c r="G1911" s="180">
        <v>5149.18</v>
      </c>
      <c r="H1911" s="180">
        <v>5962.95</v>
      </c>
      <c r="I1911" s="180">
        <f t="shared" si="58"/>
        <v>45077.99</v>
      </c>
      <c r="J1911" s="177" t="str">
        <f t="shared" si="59"/>
        <v>Date &gt; 1920</v>
      </c>
    </row>
    <row r="1912" spans="1:10" x14ac:dyDescent="0.3">
      <c r="A1912" s="178" t="s">
        <v>3371</v>
      </c>
      <c r="B1912" s="178" t="s">
        <v>159</v>
      </c>
      <c r="C1912" s="178" t="s">
        <v>1386</v>
      </c>
      <c r="D1912" s="178" t="s">
        <v>7024</v>
      </c>
      <c r="E1912" s="179">
        <v>31468</v>
      </c>
      <c r="F1912" s="180">
        <v>66712.12</v>
      </c>
      <c r="G1912" s="180">
        <v>3465.08</v>
      </c>
      <c r="H1912" s="180">
        <v>4437.37</v>
      </c>
      <c r="I1912" s="180">
        <f t="shared" si="58"/>
        <v>74614.569999999992</v>
      </c>
      <c r="J1912" s="177" t="str">
        <f t="shared" si="59"/>
        <v>Date &gt; 1920</v>
      </c>
    </row>
    <row r="1913" spans="1:10" x14ac:dyDescent="0.3">
      <c r="A1913" s="178" t="s">
        <v>3371</v>
      </c>
      <c r="B1913" s="178" t="s">
        <v>159</v>
      </c>
      <c r="C1913" s="178" t="s">
        <v>1386</v>
      </c>
      <c r="D1913" s="178" t="s">
        <v>7024</v>
      </c>
      <c r="E1913" s="179">
        <v>31604</v>
      </c>
      <c r="F1913" s="180">
        <v>12560.81</v>
      </c>
      <c r="G1913" s="180">
        <v>0</v>
      </c>
      <c r="H1913" s="180">
        <v>0</v>
      </c>
      <c r="I1913" s="180">
        <f t="shared" si="58"/>
        <v>12560.81</v>
      </c>
      <c r="J1913" s="177" t="str">
        <f t="shared" si="59"/>
        <v>Date &gt; 1920</v>
      </c>
    </row>
    <row r="1914" spans="1:10" x14ac:dyDescent="0.3">
      <c r="A1914" s="178" t="s">
        <v>3371</v>
      </c>
      <c r="B1914" s="178" t="s">
        <v>159</v>
      </c>
      <c r="C1914" s="178" t="s">
        <v>1386</v>
      </c>
      <c r="D1914" s="178" t="s">
        <v>7024</v>
      </c>
      <c r="E1914" s="179">
        <v>31695</v>
      </c>
      <c r="F1914" s="180">
        <v>0</v>
      </c>
      <c r="G1914" s="180">
        <v>20000</v>
      </c>
      <c r="H1914" s="180">
        <v>10000</v>
      </c>
      <c r="I1914" s="180">
        <f t="shared" si="58"/>
        <v>30000</v>
      </c>
      <c r="J1914" s="177" t="str">
        <f t="shared" si="59"/>
        <v>Date &gt; 1920</v>
      </c>
    </row>
    <row r="1915" spans="1:10" x14ac:dyDescent="0.3">
      <c r="A1915" s="178" t="s">
        <v>3371</v>
      </c>
      <c r="B1915" s="178" t="s">
        <v>159</v>
      </c>
      <c r="C1915" s="178" t="s">
        <v>1386</v>
      </c>
      <c r="D1915" s="178" t="s">
        <v>7024</v>
      </c>
      <c r="E1915" s="179">
        <v>33248</v>
      </c>
      <c r="F1915" s="180">
        <v>18528.810000000001</v>
      </c>
      <c r="G1915" s="180">
        <v>0</v>
      </c>
      <c r="H1915" s="180">
        <v>0</v>
      </c>
      <c r="I1915" s="180">
        <f t="shared" si="58"/>
        <v>18528.810000000001</v>
      </c>
      <c r="J1915" s="177" t="str">
        <f t="shared" si="59"/>
        <v>Date &gt; 1920</v>
      </c>
    </row>
    <row r="1916" spans="1:10" x14ac:dyDescent="0.3">
      <c r="A1916" s="178" t="s">
        <v>3371</v>
      </c>
      <c r="B1916" s="178" t="s">
        <v>159</v>
      </c>
      <c r="C1916" s="178" t="s">
        <v>1386</v>
      </c>
      <c r="D1916" s="178" t="s">
        <v>7024</v>
      </c>
      <c r="E1916" s="179">
        <v>33303</v>
      </c>
      <c r="F1916" s="180">
        <v>0</v>
      </c>
      <c r="G1916" s="180">
        <v>30013</v>
      </c>
      <c r="H1916" s="180">
        <v>15003.52</v>
      </c>
      <c r="I1916" s="180">
        <f t="shared" si="58"/>
        <v>45016.520000000004</v>
      </c>
      <c r="J1916" s="177" t="str">
        <f t="shared" si="59"/>
        <v>Date &gt; 1920</v>
      </c>
    </row>
    <row r="1917" spans="1:10" x14ac:dyDescent="0.3">
      <c r="A1917" s="178" t="s">
        <v>3371</v>
      </c>
      <c r="B1917" s="178" t="s">
        <v>159</v>
      </c>
      <c r="C1917" s="178" t="s">
        <v>1386</v>
      </c>
      <c r="D1917" s="178" t="s">
        <v>7091</v>
      </c>
      <c r="E1917" s="179">
        <v>31176</v>
      </c>
      <c r="F1917" s="180">
        <v>8473.6299999999992</v>
      </c>
      <c r="G1917" s="180">
        <v>0</v>
      </c>
      <c r="H1917" s="180">
        <v>941.51</v>
      </c>
      <c r="I1917" s="180">
        <f t="shared" si="58"/>
        <v>9415.14</v>
      </c>
      <c r="J1917" s="177" t="str">
        <f t="shared" si="59"/>
        <v>Date &gt; 1920</v>
      </c>
    </row>
    <row r="1918" spans="1:10" x14ac:dyDescent="0.3">
      <c r="A1918" s="178" t="s">
        <v>3371</v>
      </c>
      <c r="B1918" s="178" t="s">
        <v>159</v>
      </c>
      <c r="C1918" s="178" t="s">
        <v>1386</v>
      </c>
      <c r="D1918" s="178" t="s">
        <v>7091</v>
      </c>
      <c r="E1918" s="179">
        <v>31271</v>
      </c>
      <c r="F1918" s="180">
        <v>38204.07</v>
      </c>
      <c r="G1918" s="180">
        <v>6055.51</v>
      </c>
      <c r="H1918" s="180">
        <v>7272.67</v>
      </c>
      <c r="I1918" s="180">
        <f t="shared" si="58"/>
        <v>51532.25</v>
      </c>
      <c r="J1918" s="177" t="str">
        <f t="shared" si="59"/>
        <v>Date &gt; 1920</v>
      </c>
    </row>
    <row r="1919" spans="1:10" x14ac:dyDescent="0.3">
      <c r="A1919" s="178" t="s">
        <v>3371</v>
      </c>
      <c r="B1919" s="178" t="s">
        <v>159</v>
      </c>
      <c r="C1919" s="178" t="s">
        <v>1386</v>
      </c>
      <c r="D1919" s="178" t="s">
        <v>7091</v>
      </c>
      <c r="E1919" s="179">
        <v>31296</v>
      </c>
      <c r="F1919" s="180">
        <v>16799.439999999999</v>
      </c>
      <c r="G1919" s="180">
        <v>3090.92</v>
      </c>
      <c r="H1919" s="180">
        <v>3757.09</v>
      </c>
      <c r="I1919" s="180">
        <f t="shared" si="58"/>
        <v>23647.45</v>
      </c>
      <c r="J1919" s="177" t="str">
        <f t="shared" si="59"/>
        <v>Date &gt; 1920</v>
      </c>
    </row>
    <row r="1920" spans="1:10" x14ac:dyDescent="0.3">
      <c r="A1920" s="178" t="s">
        <v>3371</v>
      </c>
      <c r="B1920" s="178" t="s">
        <v>159</v>
      </c>
      <c r="C1920" s="178" t="s">
        <v>1386</v>
      </c>
      <c r="D1920" s="178" t="s">
        <v>7091</v>
      </c>
      <c r="E1920" s="179">
        <v>31468</v>
      </c>
      <c r="F1920" s="180">
        <v>13023.17</v>
      </c>
      <c r="G1920" s="180">
        <v>380</v>
      </c>
      <c r="H1920" s="180">
        <v>1292</v>
      </c>
      <c r="I1920" s="180">
        <f t="shared" si="58"/>
        <v>14695.17</v>
      </c>
      <c r="J1920" s="177" t="str">
        <f t="shared" si="59"/>
        <v>Date &gt; 1920</v>
      </c>
    </row>
    <row r="1921" spans="1:10" x14ac:dyDescent="0.3">
      <c r="A1921" s="178" t="s">
        <v>3371</v>
      </c>
      <c r="B1921" s="178" t="s">
        <v>159</v>
      </c>
      <c r="C1921" s="178" t="s">
        <v>1386</v>
      </c>
      <c r="D1921" s="178" t="s">
        <v>7091</v>
      </c>
      <c r="E1921" s="179">
        <v>31518</v>
      </c>
      <c r="F1921" s="180">
        <v>14466.33</v>
      </c>
      <c r="G1921" s="180">
        <v>501.39</v>
      </c>
      <c r="H1921" s="180">
        <v>1858.07</v>
      </c>
      <c r="I1921" s="180">
        <f t="shared" si="58"/>
        <v>16825.79</v>
      </c>
      <c r="J1921" s="177" t="str">
        <f t="shared" si="59"/>
        <v>Date &gt; 1920</v>
      </c>
    </row>
    <row r="1922" spans="1:10" x14ac:dyDescent="0.3">
      <c r="A1922" s="178" t="s">
        <v>3371</v>
      </c>
      <c r="B1922" s="178" t="s">
        <v>159</v>
      </c>
      <c r="C1922" s="178" t="s">
        <v>1386</v>
      </c>
      <c r="D1922" s="178" t="s">
        <v>7091</v>
      </c>
      <c r="E1922" s="179">
        <v>33228</v>
      </c>
      <c r="F1922" s="180">
        <v>2422.7399999999998</v>
      </c>
      <c r="G1922" s="180">
        <v>5314.18</v>
      </c>
      <c r="H1922" s="180">
        <v>2926.28</v>
      </c>
      <c r="I1922" s="180">
        <f t="shared" si="58"/>
        <v>10663.2</v>
      </c>
      <c r="J1922" s="177" t="str">
        <f t="shared" si="59"/>
        <v>Date &gt; 1920</v>
      </c>
    </row>
    <row r="1923" spans="1:10" x14ac:dyDescent="0.3">
      <c r="A1923" s="178" t="s">
        <v>3371</v>
      </c>
      <c r="B1923" s="178" t="s">
        <v>159</v>
      </c>
      <c r="C1923" s="178" t="s">
        <v>1386</v>
      </c>
      <c r="D1923" s="178" t="s">
        <v>7092</v>
      </c>
      <c r="E1923" s="179">
        <v>31938</v>
      </c>
      <c r="F1923" s="180">
        <v>0</v>
      </c>
      <c r="G1923" s="180">
        <v>14966.67</v>
      </c>
      <c r="H1923" s="180">
        <v>7483</v>
      </c>
      <c r="I1923" s="180">
        <f t="shared" si="58"/>
        <v>22449.67</v>
      </c>
      <c r="J1923" s="177" t="str">
        <f t="shared" si="59"/>
        <v>Date &gt; 1920</v>
      </c>
    </row>
    <row r="1924" spans="1:10" x14ac:dyDescent="0.3">
      <c r="A1924" s="178" t="s">
        <v>3371</v>
      </c>
      <c r="B1924" s="178" t="s">
        <v>159</v>
      </c>
      <c r="C1924" s="178" t="s">
        <v>1386</v>
      </c>
      <c r="D1924" s="178" t="s">
        <v>6404</v>
      </c>
      <c r="E1924" s="179">
        <v>32129</v>
      </c>
      <c r="F1924" s="180">
        <v>0</v>
      </c>
      <c r="G1924" s="180">
        <v>62000</v>
      </c>
      <c r="H1924" s="180">
        <v>32204.959999999999</v>
      </c>
      <c r="I1924" s="180">
        <f t="shared" si="58"/>
        <v>94204.959999999992</v>
      </c>
      <c r="J1924" s="177" t="str">
        <f t="shared" si="59"/>
        <v>Date &gt; 1920</v>
      </c>
    </row>
    <row r="1925" spans="1:10" x14ac:dyDescent="0.3">
      <c r="A1925" s="178" t="s">
        <v>3371</v>
      </c>
      <c r="B1925" s="178" t="s">
        <v>159</v>
      </c>
      <c r="C1925" s="178" t="s">
        <v>1386</v>
      </c>
      <c r="D1925" s="178" t="s">
        <v>6402</v>
      </c>
      <c r="E1925" s="179">
        <v>31539</v>
      </c>
      <c r="F1925" s="180">
        <v>0</v>
      </c>
      <c r="G1925" s="180">
        <v>27211.26</v>
      </c>
      <c r="H1925" s="180">
        <v>13605.65</v>
      </c>
      <c r="I1925" s="180">
        <f t="shared" ref="I1925:I1988" si="60">SUM(F1925:H1925)</f>
        <v>40816.909999999996</v>
      </c>
      <c r="J1925" s="177" t="str">
        <f t="shared" ref="J1925:J1988" si="61">IF(OR(YEAR(E1925)&gt; 1920, ISBLANK(E1925)), "Date &gt; 1920", "Sketchy date")</f>
        <v>Date &gt; 1920</v>
      </c>
    </row>
    <row r="1926" spans="1:10" x14ac:dyDescent="0.3">
      <c r="A1926" s="178" t="s">
        <v>3371</v>
      </c>
      <c r="B1926" s="178" t="s">
        <v>159</v>
      </c>
      <c r="C1926" s="178" t="s">
        <v>1386</v>
      </c>
      <c r="D1926" s="178" t="s">
        <v>7093</v>
      </c>
      <c r="E1926" s="179">
        <v>32356</v>
      </c>
      <c r="F1926" s="180">
        <v>0</v>
      </c>
      <c r="G1926" s="180">
        <v>18600</v>
      </c>
      <c r="H1926" s="180">
        <v>9300</v>
      </c>
      <c r="I1926" s="180">
        <f t="shared" si="60"/>
        <v>27900</v>
      </c>
      <c r="J1926" s="177" t="str">
        <f t="shared" si="61"/>
        <v>Date &gt; 1920</v>
      </c>
    </row>
    <row r="1927" spans="1:10" x14ac:dyDescent="0.3">
      <c r="A1927" s="178" t="s">
        <v>3371</v>
      </c>
      <c r="B1927" s="178" t="s">
        <v>159</v>
      </c>
      <c r="C1927" s="178" t="s">
        <v>1386</v>
      </c>
      <c r="D1927" s="178" t="s">
        <v>7093</v>
      </c>
      <c r="E1927" s="179">
        <v>32417</v>
      </c>
      <c r="F1927" s="180">
        <v>0</v>
      </c>
      <c r="G1927" s="180">
        <v>2604.8200000000002</v>
      </c>
      <c r="H1927" s="180">
        <v>1302.4000000000001</v>
      </c>
      <c r="I1927" s="180">
        <f t="shared" si="60"/>
        <v>3907.2200000000003</v>
      </c>
      <c r="J1927" s="177" t="str">
        <f t="shared" si="61"/>
        <v>Date &gt; 1920</v>
      </c>
    </row>
    <row r="1928" spans="1:10" x14ac:dyDescent="0.3">
      <c r="A1928" s="178" t="s">
        <v>3371</v>
      </c>
      <c r="B1928" s="178" t="s">
        <v>159</v>
      </c>
      <c r="C1928" s="178" t="s">
        <v>1386</v>
      </c>
      <c r="D1928" s="178" t="s">
        <v>6409</v>
      </c>
      <c r="E1928" s="179">
        <v>33371</v>
      </c>
      <c r="F1928" s="180">
        <v>0</v>
      </c>
      <c r="G1928" s="180">
        <v>18320.599999999999</v>
      </c>
      <c r="H1928" s="180">
        <v>9160.2999999999993</v>
      </c>
      <c r="I1928" s="180">
        <f t="shared" si="60"/>
        <v>27480.899999999998</v>
      </c>
      <c r="J1928" s="177" t="str">
        <f t="shared" si="61"/>
        <v>Date &gt; 1920</v>
      </c>
    </row>
    <row r="1929" spans="1:10" x14ac:dyDescent="0.3">
      <c r="A1929" s="178" t="s">
        <v>3371</v>
      </c>
      <c r="B1929" s="178" t="s">
        <v>159</v>
      </c>
      <c r="C1929" s="178" t="s">
        <v>1386</v>
      </c>
      <c r="D1929" s="178" t="s">
        <v>7094</v>
      </c>
      <c r="E1929" s="179">
        <v>32737</v>
      </c>
      <c r="F1929" s="180">
        <v>0</v>
      </c>
      <c r="G1929" s="180">
        <v>18333.330000000002</v>
      </c>
      <c r="H1929" s="180">
        <v>9166.67</v>
      </c>
      <c r="I1929" s="180">
        <f t="shared" si="60"/>
        <v>27500</v>
      </c>
      <c r="J1929" s="177" t="str">
        <f t="shared" si="61"/>
        <v>Date &gt; 1920</v>
      </c>
    </row>
    <row r="1930" spans="1:10" x14ac:dyDescent="0.3">
      <c r="A1930" s="178" t="s">
        <v>3371</v>
      </c>
      <c r="B1930" s="178" t="s">
        <v>159</v>
      </c>
      <c r="C1930" s="178" t="s">
        <v>1386</v>
      </c>
      <c r="D1930" s="178" t="s">
        <v>7021</v>
      </c>
      <c r="E1930" s="179">
        <v>33344</v>
      </c>
      <c r="F1930" s="180">
        <v>0</v>
      </c>
      <c r="G1930" s="180">
        <v>1545.23</v>
      </c>
      <c r="H1930" s="180">
        <v>772.62</v>
      </c>
      <c r="I1930" s="180">
        <f t="shared" si="60"/>
        <v>2317.85</v>
      </c>
      <c r="J1930" s="177" t="str">
        <f t="shared" si="61"/>
        <v>Date &gt; 1920</v>
      </c>
    </row>
    <row r="1931" spans="1:10" x14ac:dyDescent="0.3">
      <c r="A1931" s="178" t="s">
        <v>3371</v>
      </c>
      <c r="B1931" s="178" t="s">
        <v>159</v>
      </c>
      <c r="C1931" s="178" t="s">
        <v>1386</v>
      </c>
      <c r="D1931" s="178" t="s">
        <v>7095</v>
      </c>
      <c r="E1931" s="179">
        <v>34613</v>
      </c>
      <c r="F1931" s="180">
        <v>0</v>
      </c>
      <c r="G1931" s="180">
        <v>5760.87</v>
      </c>
      <c r="H1931" s="180">
        <v>2880.44</v>
      </c>
      <c r="I1931" s="180">
        <f t="shared" si="60"/>
        <v>8641.31</v>
      </c>
      <c r="J1931" s="177" t="str">
        <f t="shared" si="61"/>
        <v>Date &gt; 1920</v>
      </c>
    </row>
    <row r="1932" spans="1:10" x14ac:dyDescent="0.3">
      <c r="A1932" s="178" t="s">
        <v>3371</v>
      </c>
      <c r="B1932" s="178" t="s">
        <v>159</v>
      </c>
      <c r="C1932" s="178" t="s">
        <v>1386</v>
      </c>
      <c r="D1932" s="178" t="s">
        <v>7021</v>
      </c>
      <c r="E1932" s="179">
        <v>33980</v>
      </c>
      <c r="F1932" s="180">
        <v>0</v>
      </c>
      <c r="G1932" s="180">
        <v>12812.98</v>
      </c>
      <c r="H1932" s="180">
        <v>6406.49</v>
      </c>
      <c r="I1932" s="180">
        <f t="shared" si="60"/>
        <v>19219.47</v>
      </c>
      <c r="J1932" s="177" t="str">
        <f t="shared" si="61"/>
        <v>Date &gt; 1920</v>
      </c>
    </row>
    <row r="1933" spans="1:10" x14ac:dyDescent="0.3">
      <c r="A1933" s="178" t="s">
        <v>3371</v>
      </c>
      <c r="B1933" s="178" t="s">
        <v>159</v>
      </c>
      <c r="C1933" s="178" t="s">
        <v>1386</v>
      </c>
      <c r="D1933" s="178" t="s">
        <v>7021</v>
      </c>
      <c r="E1933" s="179">
        <v>34296</v>
      </c>
      <c r="F1933" s="180">
        <v>0</v>
      </c>
      <c r="G1933" s="180">
        <v>1787.02</v>
      </c>
      <c r="H1933" s="180">
        <v>893.51</v>
      </c>
      <c r="I1933" s="180">
        <f t="shared" si="60"/>
        <v>2680.5299999999997</v>
      </c>
      <c r="J1933" s="177" t="str">
        <f t="shared" si="61"/>
        <v>Date &gt; 1920</v>
      </c>
    </row>
    <row r="1934" spans="1:10" x14ac:dyDescent="0.3">
      <c r="A1934" s="178" t="s">
        <v>3371</v>
      </c>
      <c r="B1934" s="178" t="s">
        <v>159</v>
      </c>
      <c r="C1934" s="178" t="s">
        <v>1386</v>
      </c>
      <c r="D1934" s="178" t="s">
        <v>7021</v>
      </c>
      <c r="E1934" s="179">
        <v>34338</v>
      </c>
      <c r="F1934" s="180">
        <v>0</v>
      </c>
      <c r="G1934" s="180">
        <v>449.1</v>
      </c>
      <c r="H1934" s="180">
        <v>224.55</v>
      </c>
      <c r="I1934" s="180">
        <f t="shared" si="60"/>
        <v>673.65000000000009</v>
      </c>
      <c r="J1934" s="177" t="str">
        <f t="shared" si="61"/>
        <v>Date &gt; 1920</v>
      </c>
    </row>
    <row r="1935" spans="1:10" x14ac:dyDescent="0.3">
      <c r="A1935" s="178" t="s">
        <v>3371</v>
      </c>
      <c r="B1935" s="178" t="s">
        <v>159</v>
      </c>
      <c r="C1935" s="178" t="s">
        <v>1386</v>
      </c>
      <c r="D1935" s="178" t="s">
        <v>7096</v>
      </c>
      <c r="E1935" s="179">
        <v>33882</v>
      </c>
      <c r="F1935" s="180">
        <v>0</v>
      </c>
      <c r="G1935" s="180">
        <v>1197.19</v>
      </c>
      <c r="H1935" s="180">
        <v>598.6</v>
      </c>
      <c r="I1935" s="180">
        <f t="shared" si="60"/>
        <v>1795.79</v>
      </c>
      <c r="J1935" s="177" t="str">
        <f t="shared" si="61"/>
        <v>Date &gt; 1920</v>
      </c>
    </row>
    <row r="1936" spans="1:10" x14ac:dyDescent="0.3">
      <c r="A1936" s="178" t="s">
        <v>3371</v>
      </c>
      <c r="B1936" s="178" t="s">
        <v>159</v>
      </c>
      <c r="C1936" s="178" t="s">
        <v>1386</v>
      </c>
      <c r="D1936" s="178" t="s">
        <v>6350</v>
      </c>
      <c r="E1936" s="179">
        <v>34592</v>
      </c>
      <c r="F1936" s="180">
        <v>0</v>
      </c>
      <c r="G1936" s="180">
        <v>16052.72</v>
      </c>
      <c r="H1936" s="180">
        <v>8026.35</v>
      </c>
      <c r="I1936" s="180">
        <f t="shared" si="60"/>
        <v>24079.07</v>
      </c>
      <c r="J1936" s="177" t="str">
        <f t="shared" si="61"/>
        <v>Date &gt; 1920</v>
      </c>
    </row>
    <row r="1937" spans="1:10" x14ac:dyDescent="0.3">
      <c r="A1937" s="178" t="s">
        <v>3371</v>
      </c>
      <c r="B1937" s="178" t="s">
        <v>159</v>
      </c>
      <c r="C1937" s="178" t="s">
        <v>1386</v>
      </c>
      <c r="D1937" s="178" t="s">
        <v>6350</v>
      </c>
      <c r="E1937" s="179">
        <v>34666</v>
      </c>
      <c r="F1937" s="180">
        <v>0</v>
      </c>
      <c r="G1937" s="180">
        <v>3558.95</v>
      </c>
      <c r="H1937" s="180">
        <v>1779.47</v>
      </c>
      <c r="I1937" s="180">
        <f t="shared" si="60"/>
        <v>5338.42</v>
      </c>
      <c r="J1937" s="177" t="str">
        <f t="shared" si="61"/>
        <v>Date &gt; 1920</v>
      </c>
    </row>
    <row r="1938" spans="1:10" x14ac:dyDescent="0.3">
      <c r="A1938" s="178" t="s">
        <v>3371</v>
      </c>
      <c r="B1938" s="178" t="s">
        <v>159</v>
      </c>
      <c r="C1938" s="178" t="s">
        <v>1386</v>
      </c>
      <c r="D1938" s="178" t="s">
        <v>6410</v>
      </c>
      <c r="E1938" s="179">
        <v>35020</v>
      </c>
      <c r="F1938" s="180">
        <v>0</v>
      </c>
      <c r="G1938" s="180">
        <v>42000</v>
      </c>
      <c r="H1938" s="180">
        <v>39609.910000000003</v>
      </c>
      <c r="I1938" s="180">
        <f t="shared" si="60"/>
        <v>81609.91</v>
      </c>
      <c r="J1938" s="177" t="str">
        <f t="shared" si="61"/>
        <v>Date &gt; 1920</v>
      </c>
    </row>
    <row r="1939" spans="1:10" x14ac:dyDescent="0.3">
      <c r="A1939" s="178" t="s">
        <v>3371</v>
      </c>
      <c r="B1939" s="178" t="s">
        <v>159</v>
      </c>
      <c r="C1939" s="178" t="s">
        <v>1386</v>
      </c>
      <c r="D1939" s="178" t="s">
        <v>6410</v>
      </c>
      <c r="E1939" s="179">
        <v>35020</v>
      </c>
      <c r="F1939" s="180">
        <v>0</v>
      </c>
      <c r="G1939" s="180">
        <v>37219.81</v>
      </c>
      <c r="H1939" s="180">
        <v>0</v>
      </c>
      <c r="I1939" s="180">
        <f t="shared" si="60"/>
        <v>37219.81</v>
      </c>
      <c r="J1939" s="177" t="str">
        <f t="shared" si="61"/>
        <v>Date &gt; 1920</v>
      </c>
    </row>
    <row r="1940" spans="1:10" x14ac:dyDescent="0.3">
      <c r="A1940" s="178" t="s">
        <v>3371</v>
      </c>
      <c r="B1940" s="178" t="s">
        <v>159</v>
      </c>
      <c r="C1940" s="178" t="s">
        <v>1386</v>
      </c>
      <c r="D1940" s="178" t="s">
        <v>7097</v>
      </c>
      <c r="E1940" s="179">
        <v>34985</v>
      </c>
      <c r="F1940" s="180">
        <v>0</v>
      </c>
      <c r="G1940" s="180">
        <v>13136</v>
      </c>
      <c r="H1940" s="180">
        <v>6568</v>
      </c>
      <c r="I1940" s="180">
        <f t="shared" si="60"/>
        <v>19704</v>
      </c>
      <c r="J1940" s="177" t="str">
        <f t="shared" si="61"/>
        <v>Date &gt; 1920</v>
      </c>
    </row>
    <row r="1941" spans="1:10" x14ac:dyDescent="0.3">
      <c r="A1941" s="178" t="s">
        <v>3371</v>
      </c>
      <c r="B1941" s="178" t="s">
        <v>159</v>
      </c>
      <c r="C1941" s="178" t="s">
        <v>1386</v>
      </c>
      <c r="D1941" s="178" t="s">
        <v>7098</v>
      </c>
      <c r="E1941" s="179">
        <v>35433</v>
      </c>
      <c r="F1941" s="180">
        <v>0</v>
      </c>
      <c r="G1941" s="180">
        <v>4930.2700000000004</v>
      </c>
      <c r="H1941" s="180">
        <v>2465.14</v>
      </c>
      <c r="I1941" s="180">
        <f t="shared" si="60"/>
        <v>7395.41</v>
      </c>
      <c r="J1941" s="177" t="str">
        <f t="shared" si="61"/>
        <v>Date &gt; 1920</v>
      </c>
    </row>
    <row r="1942" spans="1:10" x14ac:dyDescent="0.3">
      <c r="A1942" s="178" t="s">
        <v>3371</v>
      </c>
      <c r="B1942" s="178" t="s">
        <v>159</v>
      </c>
      <c r="C1942" s="178" t="s">
        <v>1386</v>
      </c>
      <c r="D1942" s="178" t="s">
        <v>7099</v>
      </c>
      <c r="E1942" s="179">
        <v>36006</v>
      </c>
      <c r="F1942" s="180">
        <v>0</v>
      </c>
      <c r="G1942" s="180">
        <v>21082.87</v>
      </c>
      <c r="H1942" s="180">
        <v>21082.87</v>
      </c>
      <c r="I1942" s="180">
        <f t="shared" si="60"/>
        <v>42165.74</v>
      </c>
      <c r="J1942" s="177" t="str">
        <f t="shared" si="61"/>
        <v>Date &gt; 1920</v>
      </c>
    </row>
    <row r="1943" spans="1:10" x14ac:dyDescent="0.3">
      <c r="A1943" s="178" t="s">
        <v>3371</v>
      </c>
      <c r="B1943" s="178" t="s">
        <v>159</v>
      </c>
      <c r="C1943" s="178" t="s">
        <v>1386</v>
      </c>
      <c r="D1943" s="178" t="s">
        <v>7099</v>
      </c>
      <c r="E1943" s="179">
        <v>36063</v>
      </c>
      <c r="F1943" s="180">
        <v>0</v>
      </c>
      <c r="G1943" s="180">
        <v>764.75</v>
      </c>
      <c r="H1943" s="180">
        <v>1560.85</v>
      </c>
      <c r="I1943" s="180">
        <f t="shared" si="60"/>
        <v>2325.6</v>
      </c>
      <c r="J1943" s="177" t="str">
        <f t="shared" si="61"/>
        <v>Date &gt; 1920</v>
      </c>
    </row>
    <row r="1944" spans="1:10" x14ac:dyDescent="0.3">
      <c r="A1944" s="178" t="s">
        <v>3371</v>
      </c>
      <c r="B1944" s="178" t="s">
        <v>159</v>
      </c>
      <c r="C1944" s="178" t="s">
        <v>1386</v>
      </c>
      <c r="D1944" s="178" t="s">
        <v>7099</v>
      </c>
      <c r="E1944" s="179">
        <v>36088</v>
      </c>
      <c r="F1944" s="180">
        <v>0</v>
      </c>
      <c r="G1944" s="180">
        <v>3649.88</v>
      </c>
      <c r="H1944" s="180">
        <v>3356.28</v>
      </c>
      <c r="I1944" s="180">
        <f t="shared" si="60"/>
        <v>7006.16</v>
      </c>
      <c r="J1944" s="177" t="str">
        <f t="shared" si="61"/>
        <v>Date &gt; 1920</v>
      </c>
    </row>
    <row r="1945" spans="1:10" x14ac:dyDescent="0.3">
      <c r="A1945" s="178" t="s">
        <v>3371</v>
      </c>
      <c r="B1945" s="178" t="s">
        <v>159</v>
      </c>
      <c r="C1945" s="178" t="s">
        <v>1386</v>
      </c>
      <c r="D1945" s="178" t="s">
        <v>7099</v>
      </c>
      <c r="E1945" s="179">
        <v>36182</v>
      </c>
      <c r="F1945" s="180">
        <v>0</v>
      </c>
      <c r="G1945" s="180">
        <v>502.5</v>
      </c>
      <c r="H1945" s="180">
        <v>2269.5500000000002</v>
      </c>
      <c r="I1945" s="180">
        <f t="shared" si="60"/>
        <v>2772.05</v>
      </c>
      <c r="J1945" s="177" t="str">
        <f t="shared" si="61"/>
        <v>Date &gt; 1920</v>
      </c>
    </row>
    <row r="1946" spans="1:10" x14ac:dyDescent="0.3">
      <c r="A1946" s="178" t="s">
        <v>3371</v>
      </c>
      <c r="B1946" s="178" t="s">
        <v>159</v>
      </c>
      <c r="C1946" s="178" t="s">
        <v>1386</v>
      </c>
      <c r="D1946" s="178" t="s">
        <v>7099</v>
      </c>
      <c r="E1946" s="179">
        <v>36182</v>
      </c>
      <c r="F1946" s="180">
        <v>0</v>
      </c>
      <c r="G1946" s="180">
        <v>2157.81</v>
      </c>
      <c r="H1946" s="180">
        <v>0</v>
      </c>
      <c r="I1946" s="180">
        <f t="shared" si="60"/>
        <v>2157.81</v>
      </c>
      <c r="J1946" s="177" t="str">
        <f t="shared" si="61"/>
        <v>Date &gt; 1920</v>
      </c>
    </row>
    <row r="1947" spans="1:10" x14ac:dyDescent="0.3">
      <c r="A1947" s="178" t="s">
        <v>3371</v>
      </c>
      <c r="B1947" s="178" t="s">
        <v>159</v>
      </c>
      <c r="C1947" s="178" t="s">
        <v>1386</v>
      </c>
      <c r="D1947" s="178" t="s">
        <v>7100</v>
      </c>
      <c r="E1947" s="179">
        <v>36013</v>
      </c>
      <c r="F1947" s="180">
        <v>0</v>
      </c>
      <c r="G1947" s="180">
        <v>6294.77</v>
      </c>
      <c r="H1947" s="180">
        <v>4196.5200000000004</v>
      </c>
      <c r="I1947" s="180">
        <f t="shared" si="60"/>
        <v>10491.29</v>
      </c>
      <c r="J1947" s="177" t="str">
        <f t="shared" si="61"/>
        <v>Date &gt; 1920</v>
      </c>
    </row>
    <row r="1948" spans="1:10" x14ac:dyDescent="0.3">
      <c r="A1948" s="178" t="s">
        <v>3371</v>
      </c>
      <c r="B1948" s="178" t="s">
        <v>159</v>
      </c>
      <c r="C1948" s="178" t="s">
        <v>1386</v>
      </c>
      <c r="D1948" s="178" t="s">
        <v>7101</v>
      </c>
      <c r="E1948" s="179">
        <v>36832</v>
      </c>
      <c r="F1948" s="180">
        <v>0</v>
      </c>
      <c r="G1948" s="180">
        <v>10800</v>
      </c>
      <c r="H1948" s="180">
        <v>7200</v>
      </c>
      <c r="I1948" s="180">
        <f t="shared" si="60"/>
        <v>18000</v>
      </c>
      <c r="J1948" s="177" t="str">
        <f t="shared" si="61"/>
        <v>Date &gt; 1920</v>
      </c>
    </row>
    <row r="1949" spans="1:10" x14ac:dyDescent="0.3">
      <c r="A1949" s="178" t="s">
        <v>3371</v>
      </c>
      <c r="B1949" s="178" t="s">
        <v>159</v>
      </c>
      <c r="C1949" s="178" t="s">
        <v>1386</v>
      </c>
      <c r="D1949" s="178" t="s">
        <v>7102</v>
      </c>
      <c r="E1949" s="179">
        <v>37587</v>
      </c>
      <c r="F1949" s="180">
        <v>0</v>
      </c>
      <c r="G1949" s="180">
        <v>27486.55</v>
      </c>
      <c r="H1949" s="180">
        <v>18324.37</v>
      </c>
      <c r="I1949" s="180">
        <f t="shared" si="60"/>
        <v>45810.92</v>
      </c>
      <c r="J1949" s="177" t="str">
        <f t="shared" si="61"/>
        <v>Date &gt; 1920</v>
      </c>
    </row>
    <row r="1950" spans="1:10" x14ac:dyDescent="0.3">
      <c r="A1950" s="178" t="s">
        <v>3371</v>
      </c>
      <c r="B1950" s="178" t="s">
        <v>159</v>
      </c>
      <c r="C1950" s="178" t="s">
        <v>1386</v>
      </c>
      <c r="D1950" s="178" t="s">
        <v>7102</v>
      </c>
      <c r="E1950" s="179">
        <v>37711</v>
      </c>
      <c r="F1950" s="180">
        <v>0</v>
      </c>
      <c r="G1950" s="180">
        <v>7664.88</v>
      </c>
      <c r="H1950" s="180">
        <v>5109.92</v>
      </c>
      <c r="I1950" s="180">
        <f t="shared" si="60"/>
        <v>12774.8</v>
      </c>
      <c r="J1950" s="177" t="str">
        <f t="shared" si="61"/>
        <v>Date &gt; 1920</v>
      </c>
    </row>
    <row r="1951" spans="1:10" x14ac:dyDescent="0.3">
      <c r="A1951" s="178" t="s">
        <v>3371</v>
      </c>
      <c r="B1951" s="178" t="s">
        <v>159</v>
      </c>
      <c r="C1951" s="178" t="s">
        <v>1386</v>
      </c>
      <c r="D1951" s="178" t="s">
        <v>7102</v>
      </c>
      <c r="E1951" s="179">
        <v>37937</v>
      </c>
      <c r="F1951" s="180">
        <v>0</v>
      </c>
      <c r="G1951" s="180">
        <v>1916.22</v>
      </c>
      <c r="H1951" s="180">
        <v>1277.48</v>
      </c>
      <c r="I1951" s="180">
        <f t="shared" si="60"/>
        <v>3193.7</v>
      </c>
      <c r="J1951" s="177" t="str">
        <f t="shared" si="61"/>
        <v>Date &gt; 1920</v>
      </c>
    </row>
    <row r="1952" spans="1:10" x14ac:dyDescent="0.3">
      <c r="A1952" s="178" t="s">
        <v>3371</v>
      </c>
      <c r="B1952" s="178" t="s">
        <v>159</v>
      </c>
      <c r="C1952" s="178" t="s">
        <v>1386</v>
      </c>
      <c r="D1952" s="178" t="s">
        <v>7103</v>
      </c>
      <c r="E1952" s="179">
        <v>37158</v>
      </c>
      <c r="F1952" s="180">
        <v>0</v>
      </c>
      <c r="G1952" s="180">
        <v>13735.99</v>
      </c>
      <c r="H1952" s="180">
        <v>8900.67</v>
      </c>
      <c r="I1952" s="180">
        <f t="shared" si="60"/>
        <v>22636.66</v>
      </c>
      <c r="J1952" s="177" t="str">
        <f t="shared" si="61"/>
        <v>Date &gt; 1920</v>
      </c>
    </row>
    <row r="1953" spans="1:10" x14ac:dyDescent="0.3">
      <c r="A1953" s="178" t="s">
        <v>3371</v>
      </c>
      <c r="B1953" s="178" t="s">
        <v>159</v>
      </c>
      <c r="C1953" s="178" t="s">
        <v>1386</v>
      </c>
      <c r="D1953" s="178" t="s">
        <v>7040</v>
      </c>
      <c r="E1953" s="179">
        <v>37896</v>
      </c>
      <c r="F1953" s="180">
        <v>0</v>
      </c>
      <c r="G1953" s="180">
        <v>5400</v>
      </c>
      <c r="H1953" s="180">
        <v>3600</v>
      </c>
      <c r="I1953" s="180">
        <f t="shared" si="60"/>
        <v>9000</v>
      </c>
      <c r="J1953" s="177" t="str">
        <f t="shared" si="61"/>
        <v>Date &gt; 1920</v>
      </c>
    </row>
    <row r="1954" spans="1:10" x14ac:dyDescent="0.3">
      <c r="A1954" s="178" t="s">
        <v>3371</v>
      </c>
      <c r="B1954" s="178" t="s">
        <v>159</v>
      </c>
      <c r="C1954" s="178" t="s">
        <v>1386</v>
      </c>
      <c r="D1954" s="178" t="s">
        <v>7040</v>
      </c>
      <c r="E1954" s="179">
        <v>37915</v>
      </c>
      <c r="F1954" s="180">
        <v>0</v>
      </c>
      <c r="G1954" s="180">
        <v>876.02</v>
      </c>
      <c r="H1954" s="180">
        <v>584</v>
      </c>
      <c r="I1954" s="180">
        <f t="shared" si="60"/>
        <v>1460.02</v>
      </c>
      <c r="J1954" s="177" t="str">
        <f t="shared" si="61"/>
        <v>Date &gt; 1920</v>
      </c>
    </row>
    <row r="1955" spans="1:10" x14ac:dyDescent="0.3">
      <c r="A1955" s="178" t="s">
        <v>3371</v>
      </c>
      <c r="B1955" s="178" t="s">
        <v>159</v>
      </c>
      <c r="C1955" s="178" t="s">
        <v>1386</v>
      </c>
      <c r="D1955" s="178" t="s">
        <v>7104</v>
      </c>
      <c r="E1955" s="179">
        <v>37973</v>
      </c>
      <c r="F1955" s="180">
        <v>12819</v>
      </c>
      <c r="G1955" s="180">
        <v>0</v>
      </c>
      <c r="H1955" s="180">
        <v>1425.3</v>
      </c>
      <c r="I1955" s="180">
        <f t="shared" si="60"/>
        <v>14244.3</v>
      </c>
      <c r="J1955" s="177" t="str">
        <f t="shared" si="61"/>
        <v>Date &gt; 1920</v>
      </c>
    </row>
    <row r="1956" spans="1:10" x14ac:dyDescent="0.3">
      <c r="A1956" s="178" t="s">
        <v>3371</v>
      </c>
      <c r="B1956" s="178" t="s">
        <v>159</v>
      </c>
      <c r="C1956" s="178" t="s">
        <v>1386</v>
      </c>
      <c r="D1956" s="178" t="s">
        <v>7104</v>
      </c>
      <c r="E1956" s="179">
        <v>38337</v>
      </c>
      <c r="F1956" s="180">
        <v>10749.59</v>
      </c>
      <c r="G1956" s="180">
        <v>0</v>
      </c>
      <c r="H1956" s="180">
        <v>4607.1099999999997</v>
      </c>
      <c r="I1956" s="180">
        <f t="shared" si="60"/>
        <v>15356.7</v>
      </c>
      <c r="J1956" s="177" t="str">
        <f t="shared" si="61"/>
        <v>Date &gt; 1920</v>
      </c>
    </row>
    <row r="1957" spans="1:10" x14ac:dyDescent="0.3">
      <c r="A1957" s="178" t="s">
        <v>3371</v>
      </c>
      <c r="B1957" s="178" t="s">
        <v>159</v>
      </c>
      <c r="C1957" s="178" t="s">
        <v>1386</v>
      </c>
      <c r="D1957" s="178" t="s">
        <v>7104</v>
      </c>
      <c r="E1957" s="179">
        <v>38337</v>
      </c>
      <c r="F1957" s="180">
        <v>30713.41</v>
      </c>
      <c r="G1957" s="180">
        <v>0</v>
      </c>
      <c r="H1957" s="180">
        <v>0</v>
      </c>
      <c r="I1957" s="180">
        <f t="shared" si="60"/>
        <v>30713.41</v>
      </c>
      <c r="J1957" s="177" t="str">
        <f t="shared" si="61"/>
        <v>Date &gt; 1920</v>
      </c>
    </row>
    <row r="1958" spans="1:10" x14ac:dyDescent="0.3">
      <c r="A1958" s="178" t="s">
        <v>3371</v>
      </c>
      <c r="B1958" s="178" t="s">
        <v>159</v>
      </c>
      <c r="C1958" s="178" t="s">
        <v>1386</v>
      </c>
      <c r="D1958" s="178" t="s">
        <v>7104</v>
      </c>
      <c r="E1958" s="179">
        <v>38343</v>
      </c>
      <c r="F1958" s="180">
        <v>675</v>
      </c>
      <c r="G1958" s="180">
        <v>0</v>
      </c>
      <c r="H1958" s="180">
        <v>74.7</v>
      </c>
      <c r="I1958" s="180">
        <f t="shared" si="60"/>
        <v>749.7</v>
      </c>
      <c r="J1958" s="177" t="str">
        <f t="shared" si="61"/>
        <v>Date &gt; 1920</v>
      </c>
    </row>
    <row r="1959" spans="1:10" x14ac:dyDescent="0.3">
      <c r="A1959" s="178" t="s">
        <v>3371</v>
      </c>
      <c r="B1959" s="178" t="s">
        <v>159</v>
      </c>
      <c r="C1959" s="178" t="s">
        <v>1386</v>
      </c>
      <c r="D1959" s="178" t="s">
        <v>7104</v>
      </c>
      <c r="E1959" s="179">
        <v>38775</v>
      </c>
      <c r="F1959" s="180">
        <v>2790</v>
      </c>
      <c r="G1959" s="180">
        <v>0</v>
      </c>
      <c r="H1959" s="180">
        <v>310</v>
      </c>
      <c r="I1959" s="180">
        <f t="shared" si="60"/>
        <v>3100</v>
      </c>
      <c r="J1959" s="177" t="str">
        <f t="shared" si="61"/>
        <v>Date &gt; 1920</v>
      </c>
    </row>
    <row r="1960" spans="1:10" x14ac:dyDescent="0.3">
      <c r="A1960" s="178" t="s">
        <v>3371</v>
      </c>
      <c r="B1960" s="178" t="s">
        <v>159</v>
      </c>
      <c r="C1960" s="178" t="s">
        <v>1386</v>
      </c>
      <c r="D1960" s="178" t="s">
        <v>7105</v>
      </c>
      <c r="E1960" s="179">
        <v>38285</v>
      </c>
      <c r="F1960" s="180">
        <v>0</v>
      </c>
      <c r="G1960" s="180">
        <v>7838.67</v>
      </c>
      <c r="H1960" s="180">
        <v>7838.66</v>
      </c>
      <c r="I1960" s="180">
        <f t="shared" si="60"/>
        <v>15677.33</v>
      </c>
      <c r="J1960" s="177" t="str">
        <f t="shared" si="61"/>
        <v>Date &gt; 1920</v>
      </c>
    </row>
    <row r="1961" spans="1:10" x14ac:dyDescent="0.3">
      <c r="A1961" s="178" t="s">
        <v>3371</v>
      </c>
      <c r="B1961" s="178" t="s">
        <v>159</v>
      </c>
      <c r="C1961" s="178" t="s">
        <v>1386</v>
      </c>
      <c r="D1961" s="178" t="s">
        <v>7106</v>
      </c>
      <c r="E1961" s="179">
        <v>38847</v>
      </c>
      <c r="F1961" s="180">
        <v>10418.65</v>
      </c>
      <c r="G1961" s="180">
        <v>0</v>
      </c>
      <c r="H1961" s="180">
        <v>1488.92</v>
      </c>
      <c r="I1961" s="180">
        <f t="shared" si="60"/>
        <v>11907.57</v>
      </c>
      <c r="J1961" s="177" t="str">
        <f t="shared" si="61"/>
        <v>Date &gt; 1920</v>
      </c>
    </row>
    <row r="1962" spans="1:10" x14ac:dyDescent="0.3">
      <c r="A1962" s="178" t="s">
        <v>3371</v>
      </c>
      <c r="B1962" s="178" t="s">
        <v>159</v>
      </c>
      <c r="C1962" s="178" t="s">
        <v>1386</v>
      </c>
      <c r="D1962" s="178" t="s">
        <v>7106</v>
      </c>
      <c r="E1962" s="179">
        <v>38847</v>
      </c>
      <c r="F1962" s="180">
        <v>17861.349999999999</v>
      </c>
      <c r="G1962" s="180">
        <v>0</v>
      </c>
      <c r="H1962" s="180">
        <v>0</v>
      </c>
      <c r="I1962" s="180">
        <f t="shared" si="60"/>
        <v>17861.349999999999</v>
      </c>
      <c r="J1962" s="177" t="str">
        <f t="shared" si="61"/>
        <v>Date &gt; 1920</v>
      </c>
    </row>
    <row r="1963" spans="1:10" x14ac:dyDescent="0.3">
      <c r="A1963" s="178" t="s">
        <v>3371</v>
      </c>
      <c r="B1963" s="178" t="s">
        <v>159</v>
      </c>
      <c r="C1963" s="178" t="s">
        <v>1386</v>
      </c>
      <c r="D1963" s="178" t="s">
        <v>7106</v>
      </c>
      <c r="E1963" s="179">
        <v>38909</v>
      </c>
      <c r="F1963" s="180">
        <v>96668</v>
      </c>
      <c r="G1963" s="180">
        <v>0</v>
      </c>
      <c r="H1963" s="180">
        <v>5155.34</v>
      </c>
      <c r="I1963" s="180">
        <f t="shared" si="60"/>
        <v>101823.34</v>
      </c>
      <c r="J1963" s="177" t="str">
        <f t="shared" si="61"/>
        <v>Date &gt; 1920</v>
      </c>
    </row>
    <row r="1964" spans="1:10" x14ac:dyDescent="0.3">
      <c r="A1964" s="178" t="s">
        <v>3371</v>
      </c>
      <c r="B1964" s="178" t="s">
        <v>159</v>
      </c>
      <c r="C1964" s="178" t="s">
        <v>1386</v>
      </c>
      <c r="D1964" s="178" t="s">
        <v>7106</v>
      </c>
      <c r="E1964" s="179">
        <v>39435</v>
      </c>
      <c r="F1964" s="180">
        <v>1271</v>
      </c>
      <c r="G1964" s="180">
        <v>0</v>
      </c>
      <c r="H1964" s="180">
        <v>0</v>
      </c>
      <c r="I1964" s="180">
        <f t="shared" si="60"/>
        <v>1271</v>
      </c>
      <c r="J1964" s="177" t="str">
        <f t="shared" si="61"/>
        <v>Date &gt; 1920</v>
      </c>
    </row>
    <row r="1965" spans="1:10" x14ac:dyDescent="0.3">
      <c r="A1965" s="178" t="s">
        <v>3371</v>
      </c>
      <c r="B1965" s="178" t="s">
        <v>159</v>
      </c>
      <c r="C1965" s="178" t="s">
        <v>1386</v>
      </c>
      <c r="D1965" s="178" t="s">
        <v>7106</v>
      </c>
      <c r="E1965" s="179">
        <v>39877</v>
      </c>
      <c r="F1965" s="180">
        <v>8729</v>
      </c>
      <c r="G1965" s="180">
        <v>0</v>
      </c>
      <c r="H1965" s="180">
        <v>457.74</v>
      </c>
      <c r="I1965" s="180">
        <f t="shared" si="60"/>
        <v>9186.74</v>
      </c>
      <c r="J1965" s="177" t="str">
        <f t="shared" si="61"/>
        <v>Date &gt; 1920</v>
      </c>
    </row>
    <row r="1966" spans="1:10" x14ac:dyDescent="0.3">
      <c r="A1966" s="178" t="s">
        <v>3371</v>
      </c>
      <c r="B1966" s="178" t="s">
        <v>159</v>
      </c>
      <c r="C1966" s="178" t="s">
        <v>1386</v>
      </c>
      <c r="D1966" s="178" t="s">
        <v>7106</v>
      </c>
      <c r="E1966" s="179">
        <v>39877</v>
      </c>
      <c r="F1966" s="180">
        <v>16565</v>
      </c>
      <c r="G1966" s="180">
        <v>0</v>
      </c>
      <c r="H1966" s="180">
        <v>4272.38</v>
      </c>
      <c r="I1966" s="180">
        <f t="shared" si="60"/>
        <v>20837.38</v>
      </c>
      <c r="J1966" s="177" t="str">
        <f t="shared" si="61"/>
        <v>Date &gt; 1920</v>
      </c>
    </row>
    <row r="1967" spans="1:10" x14ac:dyDescent="0.3">
      <c r="A1967" s="178" t="s">
        <v>3371</v>
      </c>
      <c r="B1967" s="178" t="s">
        <v>159</v>
      </c>
      <c r="C1967" s="178" t="s">
        <v>1386</v>
      </c>
      <c r="D1967" s="178" t="s">
        <v>7107</v>
      </c>
      <c r="E1967" s="179">
        <v>39069</v>
      </c>
      <c r="F1967" s="180">
        <v>351852</v>
      </c>
      <c r="G1967" s="180">
        <v>0</v>
      </c>
      <c r="H1967" s="180">
        <v>18518.900000000001</v>
      </c>
      <c r="I1967" s="180">
        <f t="shared" si="60"/>
        <v>370370.9</v>
      </c>
      <c r="J1967" s="177" t="str">
        <f t="shared" si="61"/>
        <v>Date &gt; 1920</v>
      </c>
    </row>
    <row r="1968" spans="1:10" x14ac:dyDescent="0.3">
      <c r="A1968" s="178" t="s">
        <v>3371</v>
      </c>
      <c r="B1968" s="178" t="s">
        <v>159</v>
      </c>
      <c r="C1968" s="178" t="s">
        <v>1386</v>
      </c>
      <c r="D1968" s="178" t="s">
        <v>7107</v>
      </c>
      <c r="E1968" s="179">
        <v>39479</v>
      </c>
      <c r="F1968" s="180">
        <v>18589</v>
      </c>
      <c r="G1968" s="180">
        <v>0</v>
      </c>
      <c r="H1968" s="180">
        <v>979.29</v>
      </c>
      <c r="I1968" s="180">
        <f t="shared" si="60"/>
        <v>19568.29</v>
      </c>
      <c r="J1968" s="177" t="str">
        <f t="shared" si="61"/>
        <v>Date &gt; 1920</v>
      </c>
    </row>
    <row r="1969" spans="1:10" x14ac:dyDescent="0.3">
      <c r="A1969" s="178" t="s">
        <v>3371</v>
      </c>
      <c r="B1969" s="178" t="s">
        <v>159</v>
      </c>
      <c r="C1969" s="178" t="s">
        <v>1386</v>
      </c>
      <c r="D1969" s="178" t="s">
        <v>7107</v>
      </c>
      <c r="E1969" s="179">
        <v>40079</v>
      </c>
      <c r="F1969" s="180">
        <v>5577.96</v>
      </c>
      <c r="G1969" s="180">
        <v>0</v>
      </c>
      <c r="H1969" s="180">
        <v>1774.99</v>
      </c>
      <c r="I1969" s="180">
        <f t="shared" si="60"/>
        <v>7352.95</v>
      </c>
      <c r="J1969" s="177" t="str">
        <f t="shared" si="61"/>
        <v>Date &gt; 1920</v>
      </c>
    </row>
    <row r="1970" spans="1:10" x14ac:dyDescent="0.3">
      <c r="A1970" s="178" t="s">
        <v>3371</v>
      </c>
      <c r="B1970" s="178" t="s">
        <v>159</v>
      </c>
      <c r="C1970" s="178" t="s">
        <v>1386</v>
      </c>
      <c r="D1970" s="178" t="s">
        <v>7107</v>
      </c>
      <c r="E1970" s="179">
        <v>40079</v>
      </c>
      <c r="F1970" s="180">
        <v>4422.04</v>
      </c>
      <c r="G1970" s="180">
        <v>0</v>
      </c>
      <c r="H1970" s="180">
        <v>0</v>
      </c>
      <c r="I1970" s="180">
        <f t="shared" si="60"/>
        <v>4422.04</v>
      </c>
      <c r="J1970" s="177" t="str">
        <f t="shared" si="61"/>
        <v>Date &gt; 1920</v>
      </c>
    </row>
    <row r="1971" spans="1:10" x14ac:dyDescent="0.3">
      <c r="A1971" s="178" t="s">
        <v>3371</v>
      </c>
      <c r="B1971" s="178" t="s">
        <v>159</v>
      </c>
      <c r="C1971" s="178" t="s">
        <v>1386</v>
      </c>
      <c r="D1971" s="178" t="s">
        <v>7107</v>
      </c>
      <c r="E1971" s="179">
        <v>40220</v>
      </c>
      <c r="F1971" s="180">
        <v>23735</v>
      </c>
      <c r="G1971" s="180">
        <v>0</v>
      </c>
      <c r="H1971" s="180">
        <v>0</v>
      </c>
      <c r="I1971" s="180">
        <f t="shared" si="60"/>
        <v>23735</v>
      </c>
      <c r="J1971" s="177" t="str">
        <f t="shared" si="61"/>
        <v>Date &gt; 1920</v>
      </c>
    </row>
    <row r="1972" spans="1:10" x14ac:dyDescent="0.3">
      <c r="A1972" s="178" t="s">
        <v>3371</v>
      </c>
      <c r="B1972" s="178" t="s">
        <v>159</v>
      </c>
      <c r="C1972" s="178" t="s">
        <v>1386</v>
      </c>
      <c r="D1972" s="178" t="s">
        <v>7108</v>
      </c>
      <c r="E1972" s="179">
        <v>39346</v>
      </c>
      <c r="F1972" s="180">
        <v>409489</v>
      </c>
      <c r="G1972" s="180">
        <v>0</v>
      </c>
      <c r="H1972" s="180">
        <v>21553.4</v>
      </c>
      <c r="I1972" s="180">
        <f t="shared" si="60"/>
        <v>431042.4</v>
      </c>
      <c r="J1972" s="177" t="str">
        <f t="shared" si="61"/>
        <v>Date &gt; 1920</v>
      </c>
    </row>
    <row r="1973" spans="1:10" x14ac:dyDescent="0.3">
      <c r="A1973" s="178" t="s">
        <v>3371</v>
      </c>
      <c r="B1973" s="178" t="s">
        <v>159</v>
      </c>
      <c r="C1973" s="178" t="s">
        <v>1386</v>
      </c>
      <c r="D1973" s="178" t="s">
        <v>7108</v>
      </c>
      <c r="E1973" s="179">
        <v>39380</v>
      </c>
      <c r="F1973" s="180">
        <v>441274</v>
      </c>
      <c r="G1973" s="180">
        <v>0</v>
      </c>
      <c r="H1973" s="180">
        <v>23225.34</v>
      </c>
      <c r="I1973" s="180">
        <f t="shared" si="60"/>
        <v>464499.34</v>
      </c>
      <c r="J1973" s="177" t="str">
        <f t="shared" si="61"/>
        <v>Date &gt; 1920</v>
      </c>
    </row>
    <row r="1974" spans="1:10" x14ac:dyDescent="0.3">
      <c r="A1974" s="178" t="s">
        <v>3371</v>
      </c>
      <c r="B1974" s="178" t="s">
        <v>159</v>
      </c>
      <c r="C1974" s="178" t="s">
        <v>1386</v>
      </c>
      <c r="D1974" s="178" t="s">
        <v>7108</v>
      </c>
      <c r="E1974" s="179">
        <v>39406</v>
      </c>
      <c r="F1974" s="180">
        <v>834417</v>
      </c>
      <c r="G1974" s="180">
        <v>0</v>
      </c>
      <c r="H1974" s="180">
        <v>43916</v>
      </c>
      <c r="I1974" s="180">
        <f t="shared" si="60"/>
        <v>878333</v>
      </c>
      <c r="J1974" s="177" t="str">
        <f t="shared" si="61"/>
        <v>Date &gt; 1920</v>
      </c>
    </row>
    <row r="1975" spans="1:10" x14ac:dyDescent="0.3">
      <c r="A1975" s="178" t="s">
        <v>3371</v>
      </c>
      <c r="B1975" s="178" t="s">
        <v>159</v>
      </c>
      <c r="C1975" s="178" t="s">
        <v>1386</v>
      </c>
      <c r="D1975" s="178" t="s">
        <v>7108</v>
      </c>
      <c r="E1975" s="179">
        <v>39429</v>
      </c>
      <c r="F1975" s="180">
        <v>147584</v>
      </c>
      <c r="G1975" s="180">
        <v>0</v>
      </c>
      <c r="H1975" s="180">
        <v>7768.49</v>
      </c>
      <c r="I1975" s="180">
        <f t="shared" si="60"/>
        <v>155352.49</v>
      </c>
      <c r="J1975" s="177" t="str">
        <f t="shared" si="61"/>
        <v>Date &gt; 1920</v>
      </c>
    </row>
    <row r="1976" spans="1:10" x14ac:dyDescent="0.3">
      <c r="A1976" s="178" t="s">
        <v>3371</v>
      </c>
      <c r="B1976" s="178" t="s">
        <v>159</v>
      </c>
      <c r="C1976" s="178" t="s">
        <v>1386</v>
      </c>
      <c r="D1976" s="178" t="s">
        <v>7108</v>
      </c>
      <c r="E1976" s="179">
        <v>39479</v>
      </c>
      <c r="F1976" s="180">
        <v>98736</v>
      </c>
      <c r="G1976" s="180">
        <v>0</v>
      </c>
      <c r="H1976" s="180">
        <v>6011.83</v>
      </c>
      <c r="I1976" s="180">
        <f t="shared" si="60"/>
        <v>104747.83</v>
      </c>
      <c r="J1976" s="177" t="str">
        <f t="shared" si="61"/>
        <v>Date &gt; 1920</v>
      </c>
    </row>
    <row r="1977" spans="1:10" x14ac:dyDescent="0.3">
      <c r="A1977" s="178" t="s">
        <v>3371</v>
      </c>
      <c r="B1977" s="178" t="s">
        <v>159</v>
      </c>
      <c r="C1977" s="178" t="s">
        <v>1386</v>
      </c>
      <c r="D1977" s="178" t="s">
        <v>7108</v>
      </c>
      <c r="E1977" s="179">
        <v>40079</v>
      </c>
      <c r="F1977" s="180">
        <v>50000</v>
      </c>
      <c r="G1977" s="180">
        <v>0</v>
      </c>
      <c r="H1977" s="180">
        <v>7246.02</v>
      </c>
      <c r="I1977" s="180">
        <f t="shared" si="60"/>
        <v>57246.020000000004</v>
      </c>
      <c r="J1977" s="177" t="str">
        <f t="shared" si="61"/>
        <v>Date &gt; 1920</v>
      </c>
    </row>
    <row r="1978" spans="1:10" x14ac:dyDescent="0.3">
      <c r="A1978" s="178" t="s">
        <v>3371</v>
      </c>
      <c r="B1978" s="178" t="s">
        <v>159</v>
      </c>
      <c r="C1978" s="178" t="s">
        <v>1386</v>
      </c>
      <c r="D1978" s="178" t="s">
        <v>7108</v>
      </c>
      <c r="E1978" s="179">
        <v>40079</v>
      </c>
      <c r="F1978" s="180">
        <v>103173</v>
      </c>
      <c r="G1978" s="180">
        <v>0</v>
      </c>
      <c r="H1978" s="180">
        <v>0</v>
      </c>
      <c r="I1978" s="180">
        <f t="shared" si="60"/>
        <v>103173</v>
      </c>
      <c r="J1978" s="177" t="str">
        <f t="shared" si="61"/>
        <v>Date &gt; 1920</v>
      </c>
    </row>
    <row r="1979" spans="1:10" x14ac:dyDescent="0.3">
      <c r="A1979" s="178" t="s">
        <v>3371</v>
      </c>
      <c r="B1979" s="178" t="s">
        <v>159</v>
      </c>
      <c r="C1979" s="178" t="s">
        <v>1386</v>
      </c>
      <c r="D1979" s="178" t="s">
        <v>7109</v>
      </c>
      <c r="E1979" s="179">
        <v>39510</v>
      </c>
      <c r="F1979" s="180">
        <v>0</v>
      </c>
      <c r="G1979" s="180">
        <v>16256.62</v>
      </c>
      <c r="H1979" s="180">
        <v>983300.48</v>
      </c>
      <c r="I1979" s="180">
        <f t="shared" si="60"/>
        <v>999557.1</v>
      </c>
      <c r="J1979" s="177" t="str">
        <f t="shared" si="61"/>
        <v>Date &gt; 1920</v>
      </c>
    </row>
    <row r="1980" spans="1:10" x14ac:dyDescent="0.3">
      <c r="A1980" s="178" t="s">
        <v>3371</v>
      </c>
      <c r="B1980" s="178" t="s">
        <v>159</v>
      </c>
      <c r="C1980" s="178" t="s">
        <v>1386</v>
      </c>
      <c r="D1980" s="178" t="s">
        <v>7109</v>
      </c>
      <c r="E1980" s="179">
        <v>39813</v>
      </c>
      <c r="F1980" s="180">
        <v>0</v>
      </c>
      <c r="G1980" s="180">
        <v>13708.5</v>
      </c>
      <c r="H1980" s="180">
        <v>51057.11</v>
      </c>
      <c r="I1980" s="180">
        <f t="shared" si="60"/>
        <v>64765.61</v>
      </c>
      <c r="J1980" s="177" t="str">
        <f t="shared" si="61"/>
        <v>Date &gt; 1920</v>
      </c>
    </row>
    <row r="1981" spans="1:10" x14ac:dyDescent="0.3">
      <c r="A1981" s="178" t="s">
        <v>3371</v>
      </c>
      <c r="B1981" s="178" t="s">
        <v>159</v>
      </c>
      <c r="C1981" s="178" t="s">
        <v>1386</v>
      </c>
      <c r="D1981" s="178" t="s">
        <v>7110</v>
      </c>
      <c r="E1981" s="179">
        <v>39793</v>
      </c>
      <c r="F1981" s="180">
        <v>100810</v>
      </c>
      <c r="G1981" s="180">
        <v>22645</v>
      </c>
      <c r="H1981" s="180">
        <v>7024.65</v>
      </c>
      <c r="I1981" s="180">
        <f t="shared" si="60"/>
        <v>130479.65</v>
      </c>
      <c r="J1981" s="177" t="str">
        <f t="shared" si="61"/>
        <v>Date &gt; 1920</v>
      </c>
    </row>
    <row r="1982" spans="1:10" x14ac:dyDescent="0.3">
      <c r="A1982" s="178" t="s">
        <v>3371</v>
      </c>
      <c r="B1982" s="178" t="s">
        <v>159</v>
      </c>
      <c r="C1982" s="178" t="s">
        <v>1386</v>
      </c>
      <c r="D1982" s="178" t="s">
        <v>7110</v>
      </c>
      <c r="E1982" s="179">
        <v>39925</v>
      </c>
      <c r="F1982" s="180">
        <v>10000</v>
      </c>
      <c r="G1982" s="180">
        <v>0</v>
      </c>
      <c r="H1982" s="180">
        <v>0</v>
      </c>
      <c r="I1982" s="180">
        <f t="shared" si="60"/>
        <v>10000</v>
      </c>
      <c r="J1982" s="177" t="str">
        <f t="shared" si="61"/>
        <v>Date &gt; 1920</v>
      </c>
    </row>
    <row r="1983" spans="1:10" x14ac:dyDescent="0.3">
      <c r="A1983" s="178" t="s">
        <v>3371</v>
      </c>
      <c r="B1983" s="178" t="s">
        <v>159</v>
      </c>
      <c r="C1983" s="178" t="s">
        <v>1386</v>
      </c>
      <c r="D1983" s="178" t="s">
        <v>7111</v>
      </c>
      <c r="E1983" s="179">
        <v>40659</v>
      </c>
      <c r="F1983" s="180">
        <v>42417</v>
      </c>
      <c r="G1983" s="180">
        <v>0</v>
      </c>
      <c r="H1983" s="180">
        <v>2233</v>
      </c>
      <c r="I1983" s="180">
        <f t="shared" si="60"/>
        <v>44650</v>
      </c>
      <c r="J1983" s="177" t="str">
        <f t="shared" si="61"/>
        <v>Date &gt; 1920</v>
      </c>
    </row>
    <row r="1984" spans="1:10" x14ac:dyDescent="0.3">
      <c r="A1984" s="178" t="s">
        <v>3371</v>
      </c>
      <c r="B1984" s="178" t="s">
        <v>159</v>
      </c>
      <c r="C1984" s="178" t="s">
        <v>1386</v>
      </c>
      <c r="D1984" s="178" t="s">
        <v>7111</v>
      </c>
      <c r="E1984" s="179">
        <v>40702</v>
      </c>
      <c r="F1984" s="180">
        <v>33934</v>
      </c>
      <c r="G1984" s="180">
        <v>0</v>
      </c>
      <c r="H1984" s="180">
        <v>1786</v>
      </c>
      <c r="I1984" s="180">
        <f t="shared" si="60"/>
        <v>35720</v>
      </c>
      <c r="J1984" s="177" t="str">
        <f t="shared" si="61"/>
        <v>Date &gt; 1920</v>
      </c>
    </row>
    <row r="1985" spans="1:10" x14ac:dyDescent="0.3">
      <c r="A1985" s="178" t="s">
        <v>3371</v>
      </c>
      <c r="B1985" s="178" t="s">
        <v>159</v>
      </c>
      <c r="C1985" s="178" t="s">
        <v>1386</v>
      </c>
      <c r="D1985" s="178" t="s">
        <v>7111</v>
      </c>
      <c r="E1985" s="179">
        <v>40718</v>
      </c>
      <c r="F1985" s="180">
        <v>8484</v>
      </c>
      <c r="G1985" s="180">
        <v>0</v>
      </c>
      <c r="H1985" s="180">
        <v>446</v>
      </c>
      <c r="I1985" s="180">
        <f t="shared" si="60"/>
        <v>8930</v>
      </c>
      <c r="J1985" s="177" t="str">
        <f t="shared" si="61"/>
        <v>Date &gt; 1920</v>
      </c>
    </row>
    <row r="1986" spans="1:10" x14ac:dyDescent="0.3">
      <c r="A1986" s="178" t="s">
        <v>3371</v>
      </c>
      <c r="B1986" s="178" t="s">
        <v>159</v>
      </c>
      <c r="C1986" s="178" t="s">
        <v>1386</v>
      </c>
      <c r="D1986" s="178" t="s">
        <v>7111</v>
      </c>
      <c r="E1986" s="179">
        <v>41106</v>
      </c>
      <c r="F1986" s="180">
        <v>3562</v>
      </c>
      <c r="G1986" s="180">
        <v>0</v>
      </c>
      <c r="H1986" s="180">
        <v>188</v>
      </c>
      <c r="I1986" s="180">
        <f t="shared" si="60"/>
        <v>3750</v>
      </c>
      <c r="J1986" s="177" t="str">
        <f t="shared" si="61"/>
        <v>Date &gt; 1920</v>
      </c>
    </row>
    <row r="1987" spans="1:10" x14ac:dyDescent="0.3">
      <c r="A1987" s="178" t="s">
        <v>3371</v>
      </c>
      <c r="B1987" s="178" t="s">
        <v>159</v>
      </c>
      <c r="C1987" s="178" t="s">
        <v>1386</v>
      </c>
      <c r="D1987" s="178" t="s">
        <v>7111</v>
      </c>
      <c r="E1987" s="179">
        <v>41500</v>
      </c>
      <c r="F1987" s="180">
        <v>779</v>
      </c>
      <c r="G1987" s="180">
        <v>0</v>
      </c>
      <c r="H1987" s="180">
        <v>450</v>
      </c>
      <c r="I1987" s="180">
        <f t="shared" si="60"/>
        <v>1229</v>
      </c>
      <c r="J1987" s="177" t="str">
        <f t="shared" si="61"/>
        <v>Date &gt; 1920</v>
      </c>
    </row>
    <row r="1988" spans="1:10" x14ac:dyDescent="0.3">
      <c r="A1988" s="178" t="s">
        <v>3371</v>
      </c>
      <c r="B1988" s="178" t="s">
        <v>159</v>
      </c>
      <c r="C1988" s="178" t="s">
        <v>1386</v>
      </c>
      <c r="D1988" s="178" t="s">
        <v>7111</v>
      </c>
      <c r="E1988" s="179">
        <v>42151</v>
      </c>
      <c r="F1988" s="180">
        <v>9909</v>
      </c>
      <c r="G1988" s="180">
        <v>0</v>
      </c>
      <c r="H1988" s="180">
        <v>112</v>
      </c>
      <c r="I1988" s="180">
        <f t="shared" si="60"/>
        <v>10021</v>
      </c>
      <c r="J1988" s="177" t="str">
        <f t="shared" si="61"/>
        <v>Date &gt; 1920</v>
      </c>
    </row>
    <row r="1989" spans="1:10" x14ac:dyDescent="0.3">
      <c r="A1989" s="178" t="s">
        <v>3371</v>
      </c>
      <c r="B1989" s="178" t="s">
        <v>159</v>
      </c>
      <c r="C1989" s="178" t="s">
        <v>1386</v>
      </c>
      <c r="D1989" s="178" t="s">
        <v>7112</v>
      </c>
      <c r="E1989" s="179">
        <v>40816</v>
      </c>
      <c r="F1989" s="180">
        <v>0</v>
      </c>
      <c r="G1989" s="180">
        <v>3622.5</v>
      </c>
      <c r="H1989" s="180">
        <v>2401.46</v>
      </c>
      <c r="I1989" s="180">
        <f t="shared" ref="I1989:I2052" si="62">SUM(F1989:H1989)</f>
        <v>6023.96</v>
      </c>
      <c r="J1989" s="177" t="str">
        <f t="shared" ref="J1989:J2052" si="63">IF(OR(YEAR(E1989)&gt; 1920, ISBLANK(E1989)), "Date &gt; 1920", "Sketchy date")</f>
        <v>Date &gt; 1920</v>
      </c>
    </row>
    <row r="1990" spans="1:10" x14ac:dyDescent="0.3">
      <c r="A1990" s="178" t="s">
        <v>3371</v>
      </c>
      <c r="B1990" s="178" t="s">
        <v>159</v>
      </c>
      <c r="C1990" s="178" t="s">
        <v>1386</v>
      </c>
      <c r="D1990" s="178" t="s">
        <v>7112</v>
      </c>
      <c r="E1990" s="179">
        <v>40816</v>
      </c>
      <c r="F1990" s="180">
        <v>0</v>
      </c>
      <c r="G1990" s="180">
        <v>1980.92</v>
      </c>
      <c r="H1990" s="180">
        <v>0</v>
      </c>
      <c r="I1990" s="180">
        <f t="shared" si="62"/>
        <v>1980.92</v>
      </c>
      <c r="J1990" s="177" t="str">
        <f t="shared" si="63"/>
        <v>Date &gt; 1920</v>
      </c>
    </row>
    <row r="1991" spans="1:10" x14ac:dyDescent="0.3">
      <c r="A1991" s="178" t="s">
        <v>3371</v>
      </c>
      <c r="B1991" s="178" t="s">
        <v>159</v>
      </c>
      <c r="C1991" s="178" t="s">
        <v>1386</v>
      </c>
      <c r="D1991" s="178" t="s">
        <v>7113</v>
      </c>
      <c r="E1991" s="179">
        <v>41299</v>
      </c>
      <c r="F1991" s="180">
        <v>47924</v>
      </c>
      <c r="G1991" s="180">
        <v>0</v>
      </c>
      <c r="H1991" s="180">
        <v>5324.9</v>
      </c>
      <c r="I1991" s="180">
        <f t="shared" si="62"/>
        <v>53248.9</v>
      </c>
      <c r="J1991" s="177" t="str">
        <f t="shared" si="63"/>
        <v>Date &gt; 1920</v>
      </c>
    </row>
    <row r="1992" spans="1:10" x14ac:dyDescent="0.3">
      <c r="A1992" s="178" t="s">
        <v>3371</v>
      </c>
      <c r="B1992" s="178" t="s">
        <v>159</v>
      </c>
      <c r="C1992" s="178" t="s">
        <v>1386</v>
      </c>
      <c r="D1992" s="178" t="s">
        <v>7113</v>
      </c>
      <c r="E1992" s="179">
        <v>41365</v>
      </c>
      <c r="F1992" s="180">
        <v>5940</v>
      </c>
      <c r="G1992" s="180">
        <v>0</v>
      </c>
      <c r="H1992" s="180">
        <v>660</v>
      </c>
      <c r="I1992" s="180">
        <f t="shared" si="62"/>
        <v>6600</v>
      </c>
      <c r="J1992" s="177" t="str">
        <f t="shared" si="63"/>
        <v>Date &gt; 1920</v>
      </c>
    </row>
    <row r="1993" spans="1:10" x14ac:dyDescent="0.3">
      <c r="A1993" s="178" t="s">
        <v>3371</v>
      </c>
      <c r="B1993" s="178" t="s">
        <v>159</v>
      </c>
      <c r="C1993" s="178" t="s">
        <v>1386</v>
      </c>
      <c r="D1993" s="178" t="s">
        <v>7113</v>
      </c>
      <c r="E1993" s="179">
        <v>41436</v>
      </c>
      <c r="F1993" s="180">
        <v>1961</v>
      </c>
      <c r="G1993" s="180">
        <v>0</v>
      </c>
      <c r="H1993" s="180">
        <v>860</v>
      </c>
      <c r="I1993" s="180">
        <f t="shared" si="62"/>
        <v>2821</v>
      </c>
      <c r="J1993" s="177" t="str">
        <f t="shared" si="63"/>
        <v>Date &gt; 1920</v>
      </c>
    </row>
    <row r="1994" spans="1:10" x14ac:dyDescent="0.3">
      <c r="A1994" s="178" t="s">
        <v>3371</v>
      </c>
      <c r="B1994" s="178" t="s">
        <v>159</v>
      </c>
      <c r="C1994" s="178" t="s">
        <v>1386</v>
      </c>
      <c r="D1994" s="178" t="s">
        <v>7113</v>
      </c>
      <c r="E1994" s="179">
        <v>42074</v>
      </c>
      <c r="F1994" s="180">
        <v>6085</v>
      </c>
      <c r="G1994" s="180">
        <v>0</v>
      </c>
      <c r="H1994" s="180">
        <v>48.1</v>
      </c>
      <c r="I1994" s="180">
        <f t="shared" si="62"/>
        <v>6133.1</v>
      </c>
      <c r="J1994" s="177" t="str">
        <f t="shared" si="63"/>
        <v>Date &gt; 1920</v>
      </c>
    </row>
    <row r="1995" spans="1:10" x14ac:dyDescent="0.3">
      <c r="A1995" s="178" t="s">
        <v>3371</v>
      </c>
      <c r="B1995" s="178" t="s">
        <v>159</v>
      </c>
      <c r="C1995" s="178" t="s">
        <v>1386</v>
      </c>
      <c r="D1995" s="178" t="s">
        <v>7114</v>
      </c>
      <c r="E1995" s="179">
        <v>41632</v>
      </c>
      <c r="F1995" s="180">
        <v>0</v>
      </c>
      <c r="G1995" s="180">
        <v>23344.42</v>
      </c>
      <c r="H1995" s="180">
        <v>24576.38</v>
      </c>
      <c r="I1995" s="180">
        <f t="shared" si="62"/>
        <v>47920.800000000003</v>
      </c>
      <c r="J1995" s="177" t="str">
        <f t="shared" si="63"/>
        <v>Date &gt; 1920</v>
      </c>
    </row>
    <row r="1996" spans="1:10" x14ac:dyDescent="0.3">
      <c r="A1996" s="178" t="s">
        <v>3371</v>
      </c>
      <c r="B1996" s="178" t="s">
        <v>159</v>
      </c>
      <c r="C1996" s="178" t="s">
        <v>1386</v>
      </c>
      <c r="D1996" s="178" t="s">
        <v>7114</v>
      </c>
      <c r="E1996" s="179">
        <v>41859</v>
      </c>
      <c r="F1996" s="180">
        <v>0</v>
      </c>
      <c r="G1996" s="180">
        <v>615.98</v>
      </c>
      <c r="H1996" s="180">
        <v>-615.98</v>
      </c>
      <c r="I1996" s="180">
        <f t="shared" si="62"/>
        <v>0</v>
      </c>
      <c r="J1996" s="177" t="str">
        <f t="shared" si="63"/>
        <v>Date &gt; 1920</v>
      </c>
    </row>
    <row r="1997" spans="1:10" x14ac:dyDescent="0.3">
      <c r="A1997" s="178" t="s">
        <v>3371</v>
      </c>
      <c r="B1997" s="178" t="s">
        <v>159</v>
      </c>
      <c r="C1997" s="178" t="s">
        <v>1386</v>
      </c>
      <c r="D1997" s="178" t="s">
        <v>6359</v>
      </c>
      <c r="E1997" s="179">
        <v>41761</v>
      </c>
      <c r="F1997" s="180">
        <v>0</v>
      </c>
      <c r="G1997" s="180">
        <v>4779.32</v>
      </c>
      <c r="H1997" s="180">
        <v>2048.2800000000002</v>
      </c>
      <c r="I1997" s="180">
        <f t="shared" si="62"/>
        <v>6827.6</v>
      </c>
      <c r="J1997" s="177" t="str">
        <f t="shared" si="63"/>
        <v>Date &gt; 1920</v>
      </c>
    </row>
    <row r="1998" spans="1:10" x14ac:dyDescent="0.3">
      <c r="A1998" s="178" t="s">
        <v>3371</v>
      </c>
      <c r="B1998" s="178" t="s">
        <v>159</v>
      </c>
      <c r="C1998" s="178" t="s">
        <v>1386</v>
      </c>
      <c r="D1998" s="178" t="s">
        <v>7115</v>
      </c>
      <c r="E1998" s="179">
        <v>42345</v>
      </c>
      <c r="F1998" s="180">
        <v>99165</v>
      </c>
      <c r="G1998" s="180">
        <v>5509.24</v>
      </c>
      <c r="H1998" s="180">
        <v>5510.6</v>
      </c>
      <c r="I1998" s="180">
        <f t="shared" si="62"/>
        <v>110184.84000000001</v>
      </c>
      <c r="J1998" s="177" t="str">
        <f t="shared" si="63"/>
        <v>Date &gt; 1920</v>
      </c>
    </row>
    <row r="1999" spans="1:10" x14ac:dyDescent="0.3">
      <c r="A1999" s="178" t="s">
        <v>3371</v>
      </c>
      <c r="B1999" s="178" t="s">
        <v>159</v>
      </c>
      <c r="C1999" s="178" t="s">
        <v>1386</v>
      </c>
      <c r="D1999" s="178" t="s">
        <v>7115</v>
      </c>
      <c r="E1999" s="179">
        <v>42803</v>
      </c>
      <c r="F1999" s="180">
        <v>7776</v>
      </c>
      <c r="G1999" s="180">
        <v>432</v>
      </c>
      <c r="H1999" s="180">
        <v>432</v>
      </c>
      <c r="I1999" s="180">
        <f t="shared" si="62"/>
        <v>8640</v>
      </c>
      <c r="J1999" s="177" t="str">
        <f t="shared" si="63"/>
        <v>Date &gt; 1920</v>
      </c>
    </row>
    <row r="2000" spans="1:10" x14ac:dyDescent="0.3">
      <c r="A2000" s="178" t="s">
        <v>3371</v>
      </c>
      <c r="B2000" s="178" t="s">
        <v>159</v>
      </c>
      <c r="C2000" s="178" t="s">
        <v>1386</v>
      </c>
      <c r="D2000" s="178" t="s">
        <v>7115</v>
      </c>
      <c r="E2000" s="179">
        <v>42975</v>
      </c>
      <c r="F2000" s="180">
        <v>5637</v>
      </c>
      <c r="G2000" s="180">
        <v>864</v>
      </c>
      <c r="H2000" s="180">
        <v>864</v>
      </c>
      <c r="I2000" s="180">
        <f t="shared" si="62"/>
        <v>7365</v>
      </c>
      <c r="J2000" s="177" t="str">
        <f t="shared" si="63"/>
        <v>Date &gt; 1920</v>
      </c>
    </row>
    <row r="2001" spans="1:10" x14ac:dyDescent="0.3">
      <c r="A2001" s="178" t="s">
        <v>3371</v>
      </c>
      <c r="B2001" s="178" t="s">
        <v>159</v>
      </c>
      <c r="C2001" s="178" t="s">
        <v>1386</v>
      </c>
      <c r="D2001" s="178" t="s">
        <v>7115</v>
      </c>
      <c r="E2001" s="179">
        <v>43775</v>
      </c>
      <c r="F2001" s="180">
        <v>12507</v>
      </c>
      <c r="G2001" s="180">
        <v>144</v>
      </c>
      <c r="H2001" s="180">
        <v>142.82</v>
      </c>
      <c r="I2001" s="180">
        <f t="shared" si="62"/>
        <v>12793.82</v>
      </c>
      <c r="J2001" s="177" t="str">
        <f t="shared" si="63"/>
        <v>Date &gt; 1920</v>
      </c>
    </row>
    <row r="2002" spans="1:10" x14ac:dyDescent="0.3">
      <c r="A2002" s="178" t="s">
        <v>3371</v>
      </c>
      <c r="B2002" s="178" t="s">
        <v>159</v>
      </c>
      <c r="C2002" s="178" t="s">
        <v>1386</v>
      </c>
      <c r="D2002" s="178" t="s">
        <v>7116</v>
      </c>
      <c r="E2002" s="179">
        <v>42726</v>
      </c>
      <c r="F2002" s="180">
        <v>142303</v>
      </c>
      <c r="G2002" s="180">
        <v>7905.83</v>
      </c>
      <c r="H2002" s="180">
        <v>53812.68</v>
      </c>
      <c r="I2002" s="180">
        <f t="shared" si="62"/>
        <v>204021.50999999998</v>
      </c>
      <c r="J2002" s="177" t="str">
        <f t="shared" si="63"/>
        <v>Date &gt; 1920</v>
      </c>
    </row>
    <row r="2003" spans="1:10" x14ac:dyDescent="0.3">
      <c r="A2003" s="178" t="s">
        <v>3371</v>
      </c>
      <c r="B2003" s="178" t="s">
        <v>159</v>
      </c>
      <c r="C2003" s="178" t="s">
        <v>1386</v>
      </c>
      <c r="D2003" s="178" t="s">
        <v>7116</v>
      </c>
      <c r="E2003" s="179">
        <v>42755</v>
      </c>
      <c r="F2003" s="180">
        <v>268908</v>
      </c>
      <c r="G2003" s="180">
        <v>14939.34</v>
      </c>
      <c r="H2003" s="180">
        <v>14939.52</v>
      </c>
      <c r="I2003" s="180">
        <f t="shared" si="62"/>
        <v>298786.86000000004</v>
      </c>
      <c r="J2003" s="177" t="str">
        <f t="shared" si="63"/>
        <v>Date &gt; 1920</v>
      </c>
    </row>
    <row r="2004" spans="1:10" x14ac:dyDescent="0.3">
      <c r="A2004" s="178" t="s">
        <v>3371</v>
      </c>
      <c r="B2004" s="178" t="s">
        <v>159</v>
      </c>
      <c r="C2004" s="178" t="s">
        <v>1386</v>
      </c>
      <c r="D2004" s="178" t="s">
        <v>7116</v>
      </c>
      <c r="E2004" s="179">
        <v>42803</v>
      </c>
      <c r="F2004" s="180">
        <v>131881</v>
      </c>
      <c r="G2004" s="180">
        <v>7326.72</v>
      </c>
      <c r="H2004" s="180">
        <v>2670.97</v>
      </c>
      <c r="I2004" s="180">
        <f t="shared" si="62"/>
        <v>141878.69</v>
      </c>
      <c r="J2004" s="177" t="str">
        <f t="shared" si="63"/>
        <v>Date &gt; 1920</v>
      </c>
    </row>
    <row r="2005" spans="1:10" x14ac:dyDescent="0.3">
      <c r="A2005" s="178" t="s">
        <v>3371</v>
      </c>
      <c r="B2005" s="178" t="s">
        <v>159</v>
      </c>
      <c r="C2005" s="178" t="s">
        <v>1386</v>
      </c>
      <c r="D2005" s="178" t="s">
        <v>7116</v>
      </c>
      <c r="E2005" s="179">
        <v>42803</v>
      </c>
      <c r="F2005" s="180">
        <v>70267</v>
      </c>
      <c r="G2005" s="180">
        <v>3903.65</v>
      </c>
      <c r="H2005" s="180">
        <v>-37346.870000000003</v>
      </c>
      <c r="I2005" s="180">
        <f t="shared" si="62"/>
        <v>36823.779999999992</v>
      </c>
      <c r="J2005" s="177" t="str">
        <f t="shared" si="63"/>
        <v>Date &gt; 1920</v>
      </c>
    </row>
    <row r="2006" spans="1:10" x14ac:dyDescent="0.3">
      <c r="A2006" s="178" t="s">
        <v>3371</v>
      </c>
      <c r="B2006" s="178" t="s">
        <v>159</v>
      </c>
      <c r="C2006" s="178" t="s">
        <v>1386</v>
      </c>
      <c r="D2006" s="178" t="s">
        <v>7116</v>
      </c>
      <c r="E2006" s="179">
        <v>42975</v>
      </c>
      <c r="F2006" s="180">
        <v>366030</v>
      </c>
      <c r="G2006" s="180">
        <v>20335.05</v>
      </c>
      <c r="H2006" s="180">
        <v>20335.919999999998</v>
      </c>
      <c r="I2006" s="180">
        <f t="shared" si="62"/>
        <v>406700.97</v>
      </c>
      <c r="J2006" s="177" t="str">
        <f t="shared" si="63"/>
        <v>Date &gt; 1920</v>
      </c>
    </row>
    <row r="2007" spans="1:10" x14ac:dyDescent="0.3">
      <c r="A2007" s="178" t="s">
        <v>3371</v>
      </c>
      <c r="B2007" s="178" t="s">
        <v>159</v>
      </c>
      <c r="C2007" s="178" t="s">
        <v>1386</v>
      </c>
      <c r="D2007" s="178" t="s">
        <v>7116</v>
      </c>
      <c r="E2007" s="179">
        <v>43018</v>
      </c>
      <c r="F2007" s="180">
        <v>161612</v>
      </c>
      <c r="G2007" s="180">
        <v>8978.4699999999993</v>
      </c>
      <c r="H2007" s="180">
        <v>8978.9500000000007</v>
      </c>
      <c r="I2007" s="180">
        <f t="shared" si="62"/>
        <v>179569.42</v>
      </c>
      <c r="J2007" s="177" t="str">
        <f t="shared" si="63"/>
        <v>Date &gt; 1920</v>
      </c>
    </row>
    <row r="2008" spans="1:10" x14ac:dyDescent="0.3">
      <c r="A2008" s="178" t="s">
        <v>3371</v>
      </c>
      <c r="B2008" s="178" t="s">
        <v>159</v>
      </c>
      <c r="C2008" s="178" t="s">
        <v>1386</v>
      </c>
      <c r="D2008" s="178" t="s">
        <v>7116</v>
      </c>
      <c r="E2008" s="179">
        <v>43132</v>
      </c>
      <c r="F2008" s="180">
        <v>16052</v>
      </c>
      <c r="G2008" s="180">
        <v>4121.3599999999997</v>
      </c>
      <c r="H2008" s="180">
        <v>4120.74</v>
      </c>
      <c r="I2008" s="180">
        <f t="shared" si="62"/>
        <v>24294.1</v>
      </c>
      <c r="J2008" s="177" t="str">
        <f t="shared" si="63"/>
        <v>Date &gt; 1920</v>
      </c>
    </row>
    <row r="2009" spans="1:10" x14ac:dyDescent="0.3">
      <c r="A2009" s="178" t="s">
        <v>3371</v>
      </c>
      <c r="B2009" s="178" t="s">
        <v>159</v>
      </c>
      <c r="C2009" s="178" t="s">
        <v>1386</v>
      </c>
      <c r="D2009" s="178" t="s">
        <v>7116</v>
      </c>
      <c r="E2009" s="179">
        <v>43893</v>
      </c>
      <c r="F2009" s="180">
        <v>147099</v>
      </c>
      <c r="G2009" s="180">
        <v>3912.75</v>
      </c>
      <c r="H2009" s="180">
        <v>3911.26</v>
      </c>
      <c r="I2009" s="180">
        <f t="shared" si="62"/>
        <v>154923.01</v>
      </c>
      <c r="J2009" s="177" t="str">
        <f t="shared" si="63"/>
        <v>Date &gt; 1920</v>
      </c>
    </row>
    <row r="2010" spans="1:10" x14ac:dyDescent="0.3">
      <c r="A2010" s="178" t="s">
        <v>3371</v>
      </c>
      <c r="B2010" s="178" t="s">
        <v>159</v>
      </c>
      <c r="C2010" s="178" t="s">
        <v>1386</v>
      </c>
      <c r="D2010" s="178" t="s">
        <v>7117</v>
      </c>
      <c r="E2010" s="209">
        <v>0</v>
      </c>
      <c r="F2010" s="180">
        <v>66852</v>
      </c>
      <c r="G2010" s="180">
        <v>3714</v>
      </c>
      <c r="H2010" s="180">
        <v>3714</v>
      </c>
      <c r="I2010" s="180">
        <f t="shared" si="62"/>
        <v>74280</v>
      </c>
      <c r="J2010" s="177" t="str">
        <f t="shared" si="63"/>
        <v>Sketchy date</v>
      </c>
    </row>
    <row r="2011" spans="1:10" x14ac:dyDescent="0.3">
      <c r="A2011" s="178" t="s">
        <v>3371</v>
      </c>
      <c r="B2011" s="178" t="s">
        <v>159</v>
      </c>
      <c r="C2011" s="178" t="s">
        <v>1386</v>
      </c>
      <c r="D2011" s="178" t="s">
        <v>7117</v>
      </c>
      <c r="E2011" s="179">
        <v>43703</v>
      </c>
      <c r="F2011" s="180">
        <v>126765</v>
      </c>
      <c r="G2011" s="180">
        <v>7042.5</v>
      </c>
      <c r="H2011" s="180">
        <v>7042.5</v>
      </c>
      <c r="I2011" s="180">
        <f t="shared" si="62"/>
        <v>140850</v>
      </c>
      <c r="J2011" s="177" t="str">
        <f t="shared" si="63"/>
        <v>Date &gt; 1920</v>
      </c>
    </row>
    <row r="2012" spans="1:10" x14ac:dyDescent="0.3">
      <c r="A2012" s="178" t="s">
        <v>3371</v>
      </c>
      <c r="B2012" s="178" t="s">
        <v>159</v>
      </c>
      <c r="C2012" s="178" t="s">
        <v>1386</v>
      </c>
      <c r="D2012" s="178" t="s">
        <v>7118</v>
      </c>
      <c r="E2012" s="179">
        <v>43483</v>
      </c>
      <c r="F2012" s="180">
        <v>0</v>
      </c>
      <c r="G2012" s="180">
        <v>34023.53</v>
      </c>
      <c r="H2012" s="180">
        <v>3841.17</v>
      </c>
      <c r="I2012" s="180">
        <f t="shared" si="62"/>
        <v>37864.699999999997</v>
      </c>
      <c r="J2012" s="177" t="str">
        <f t="shared" si="63"/>
        <v>Date &gt; 1920</v>
      </c>
    </row>
    <row r="2013" spans="1:10" x14ac:dyDescent="0.3">
      <c r="A2013" s="178" t="s">
        <v>3371</v>
      </c>
      <c r="B2013" s="178" t="s">
        <v>159</v>
      </c>
      <c r="C2013" s="178" t="s">
        <v>1386</v>
      </c>
      <c r="D2013" s="178" t="s">
        <v>7112</v>
      </c>
      <c r="E2013" s="179">
        <v>43928</v>
      </c>
      <c r="F2013" s="180">
        <v>44726</v>
      </c>
      <c r="G2013" s="180">
        <v>2484.8200000000002</v>
      </c>
      <c r="H2013" s="180">
        <v>2485.58</v>
      </c>
      <c r="I2013" s="180">
        <f t="shared" si="62"/>
        <v>49696.4</v>
      </c>
      <c r="J2013" s="177" t="str">
        <f t="shared" si="63"/>
        <v>Date &gt; 1920</v>
      </c>
    </row>
    <row r="2014" spans="1:10" x14ac:dyDescent="0.3">
      <c r="A2014" s="178" t="s">
        <v>3371</v>
      </c>
      <c r="B2014" s="178" t="s">
        <v>177</v>
      </c>
      <c r="C2014" s="178" t="s">
        <v>1402</v>
      </c>
      <c r="D2014" s="178" t="s">
        <v>7119</v>
      </c>
      <c r="E2014" s="179">
        <v>17412</v>
      </c>
      <c r="F2014" s="180">
        <v>0</v>
      </c>
      <c r="G2014" s="180">
        <v>2916.24</v>
      </c>
      <c r="H2014" s="180">
        <v>3382.96</v>
      </c>
      <c r="I2014" s="180">
        <f t="shared" si="62"/>
        <v>6299.2</v>
      </c>
      <c r="J2014" s="177" t="str">
        <f t="shared" si="63"/>
        <v>Date &gt; 1920</v>
      </c>
    </row>
    <row r="2015" spans="1:10" x14ac:dyDescent="0.3">
      <c r="A2015" s="178" t="s">
        <v>3371</v>
      </c>
      <c r="B2015" s="178" t="s">
        <v>177</v>
      </c>
      <c r="C2015" s="178" t="s">
        <v>1402</v>
      </c>
      <c r="D2015" s="178" t="s">
        <v>7120</v>
      </c>
      <c r="E2015" s="179">
        <v>36028</v>
      </c>
      <c r="F2015" s="180">
        <v>0</v>
      </c>
      <c r="G2015" s="180">
        <v>5560.2</v>
      </c>
      <c r="H2015" s="180">
        <v>3706.8</v>
      </c>
      <c r="I2015" s="180">
        <f t="shared" si="62"/>
        <v>9267</v>
      </c>
      <c r="J2015" s="177" t="str">
        <f t="shared" si="63"/>
        <v>Date &gt; 1920</v>
      </c>
    </row>
    <row r="2016" spans="1:10" x14ac:dyDescent="0.3">
      <c r="A2016" s="178" t="s">
        <v>3371</v>
      </c>
      <c r="B2016" s="178" t="s">
        <v>177</v>
      </c>
      <c r="C2016" s="178" t="s">
        <v>1402</v>
      </c>
      <c r="D2016" s="178" t="s">
        <v>7120</v>
      </c>
      <c r="E2016" s="179">
        <v>37232</v>
      </c>
      <c r="F2016" s="180">
        <v>0</v>
      </c>
      <c r="G2016" s="180">
        <v>22380</v>
      </c>
      <c r="H2016" s="180">
        <v>14920</v>
      </c>
      <c r="I2016" s="180">
        <f t="shared" si="62"/>
        <v>37300</v>
      </c>
      <c r="J2016" s="177" t="str">
        <f t="shared" si="63"/>
        <v>Date &gt; 1920</v>
      </c>
    </row>
    <row r="2017" spans="1:10" x14ac:dyDescent="0.3">
      <c r="A2017" s="178" t="s">
        <v>3371</v>
      </c>
      <c r="B2017" s="178" t="s">
        <v>177</v>
      </c>
      <c r="C2017" s="178" t="s">
        <v>1402</v>
      </c>
      <c r="D2017" s="178" t="s">
        <v>7121</v>
      </c>
      <c r="E2017" s="179">
        <v>37600</v>
      </c>
      <c r="F2017" s="180">
        <v>0</v>
      </c>
      <c r="G2017" s="180">
        <v>199476</v>
      </c>
      <c r="H2017" s="180">
        <v>132984</v>
      </c>
      <c r="I2017" s="180">
        <f t="shared" si="62"/>
        <v>332460</v>
      </c>
      <c r="J2017" s="177" t="str">
        <f t="shared" si="63"/>
        <v>Date &gt; 1920</v>
      </c>
    </row>
    <row r="2018" spans="1:10" x14ac:dyDescent="0.3">
      <c r="A2018" s="178" t="s">
        <v>3371</v>
      </c>
      <c r="B2018" s="178" t="s">
        <v>177</v>
      </c>
      <c r="C2018" s="178" t="s">
        <v>1402</v>
      </c>
      <c r="D2018" s="178" t="s">
        <v>7121</v>
      </c>
      <c r="E2018" s="179">
        <v>37769</v>
      </c>
      <c r="F2018" s="180">
        <v>0</v>
      </c>
      <c r="G2018" s="180">
        <v>47463.79</v>
      </c>
      <c r="H2018" s="180">
        <v>31642.53</v>
      </c>
      <c r="I2018" s="180">
        <f t="shared" si="62"/>
        <v>79106.320000000007</v>
      </c>
      <c r="J2018" s="177" t="str">
        <f t="shared" si="63"/>
        <v>Date &gt; 1920</v>
      </c>
    </row>
    <row r="2019" spans="1:10" x14ac:dyDescent="0.3">
      <c r="A2019" s="178" t="s">
        <v>3371</v>
      </c>
      <c r="B2019" s="178" t="s">
        <v>177</v>
      </c>
      <c r="C2019" s="178" t="s">
        <v>1402</v>
      </c>
      <c r="D2019" s="178" t="s">
        <v>7121</v>
      </c>
      <c r="E2019" s="179">
        <v>37974</v>
      </c>
      <c r="F2019" s="180">
        <v>0</v>
      </c>
      <c r="G2019" s="180">
        <v>26060.21</v>
      </c>
      <c r="H2019" s="180">
        <v>17373.47</v>
      </c>
      <c r="I2019" s="180">
        <f t="shared" si="62"/>
        <v>43433.68</v>
      </c>
      <c r="J2019" s="177" t="str">
        <f t="shared" si="63"/>
        <v>Date &gt; 1920</v>
      </c>
    </row>
    <row r="2020" spans="1:10" x14ac:dyDescent="0.3">
      <c r="A2020" s="178" t="s">
        <v>3371</v>
      </c>
      <c r="B2020" s="178" t="s">
        <v>177</v>
      </c>
      <c r="C2020" s="178" t="s">
        <v>1402</v>
      </c>
      <c r="D2020" s="178" t="s">
        <v>7122</v>
      </c>
      <c r="E2020" s="179">
        <v>37754</v>
      </c>
      <c r="F2020" s="180">
        <v>0</v>
      </c>
      <c r="G2020" s="180">
        <v>1337.67</v>
      </c>
      <c r="H2020" s="180">
        <v>891.78</v>
      </c>
      <c r="I2020" s="180">
        <f t="shared" si="62"/>
        <v>2229.4499999999998</v>
      </c>
      <c r="J2020" s="177" t="str">
        <f t="shared" si="63"/>
        <v>Date &gt; 1920</v>
      </c>
    </row>
    <row r="2021" spans="1:10" x14ac:dyDescent="0.3">
      <c r="A2021" s="178" t="s">
        <v>3371</v>
      </c>
      <c r="B2021" s="178" t="s">
        <v>177</v>
      </c>
      <c r="C2021" s="178" t="s">
        <v>1402</v>
      </c>
      <c r="D2021" s="178" t="s">
        <v>7123</v>
      </c>
      <c r="E2021" s="179">
        <v>37973</v>
      </c>
      <c r="F2021" s="180">
        <v>0</v>
      </c>
      <c r="G2021" s="180">
        <v>35940</v>
      </c>
      <c r="H2021" s="180">
        <v>23960</v>
      </c>
      <c r="I2021" s="180">
        <f t="shared" si="62"/>
        <v>59900</v>
      </c>
      <c r="J2021" s="177" t="str">
        <f t="shared" si="63"/>
        <v>Date &gt; 1920</v>
      </c>
    </row>
    <row r="2022" spans="1:10" x14ac:dyDescent="0.3">
      <c r="A2022" s="178" t="s">
        <v>3371</v>
      </c>
      <c r="B2022" s="178" t="s">
        <v>177</v>
      </c>
      <c r="C2022" s="178" t="s">
        <v>1402</v>
      </c>
      <c r="D2022" s="178" t="s">
        <v>7124</v>
      </c>
      <c r="E2022" s="179">
        <v>37798</v>
      </c>
      <c r="F2022" s="180">
        <v>0</v>
      </c>
      <c r="G2022" s="180">
        <v>100356.81</v>
      </c>
      <c r="H2022" s="180">
        <v>25089.21</v>
      </c>
      <c r="I2022" s="180">
        <f t="shared" si="62"/>
        <v>125446.01999999999</v>
      </c>
      <c r="J2022" s="177" t="str">
        <f t="shared" si="63"/>
        <v>Date &gt; 1920</v>
      </c>
    </row>
    <row r="2023" spans="1:10" x14ac:dyDescent="0.3">
      <c r="A2023" s="178" t="s">
        <v>3371</v>
      </c>
      <c r="B2023" s="178" t="s">
        <v>177</v>
      </c>
      <c r="C2023" s="178" t="s">
        <v>1402</v>
      </c>
      <c r="D2023" s="178" t="s">
        <v>7124</v>
      </c>
      <c r="E2023" s="179">
        <v>37852</v>
      </c>
      <c r="F2023" s="180">
        <v>0</v>
      </c>
      <c r="G2023" s="180">
        <v>60307.12</v>
      </c>
      <c r="H2023" s="180">
        <v>16817.34</v>
      </c>
      <c r="I2023" s="180">
        <f t="shared" si="62"/>
        <v>77124.460000000006</v>
      </c>
      <c r="J2023" s="177" t="str">
        <f t="shared" si="63"/>
        <v>Date &gt; 1920</v>
      </c>
    </row>
    <row r="2024" spans="1:10" x14ac:dyDescent="0.3">
      <c r="A2024" s="178" t="s">
        <v>3371</v>
      </c>
      <c r="B2024" s="178" t="s">
        <v>177</v>
      </c>
      <c r="C2024" s="178" t="s">
        <v>1402</v>
      </c>
      <c r="D2024" s="178" t="s">
        <v>7124</v>
      </c>
      <c r="E2024" s="179">
        <v>37881</v>
      </c>
      <c r="F2024" s="180">
        <v>0</v>
      </c>
      <c r="G2024" s="180">
        <v>215044</v>
      </c>
      <c r="H2024" s="180">
        <v>38693.449999999997</v>
      </c>
      <c r="I2024" s="180">
        <f t="shared" si="62"/>
        <v>253737.45</v>
      </c>
      <c r="J2024" s="177" t="str">
        <f t="shared" si="63"/>
        <v>Date &gt; 1920</v>
      </c>
    </row>
    <row r="2025" spans="1:10" x14ac:dyDescent="0.3">
      <c r="A2025" s="178" t="s">
        <v>3371</v>
      </c>
      <c r="B2025" s="178" t="s">
        <v>177</v>
      </c>
      <c r="C2025" s="178" t="s">
        <v>1402</v>
      </c>
      <c r="D2025" s="178" t="s">
        <v>7124</v>
      </c>
      <c r="E2025" s="179">
        <v>37925</v>
      </c>
      <c r="F2025" s="180">
        <v>0</v>
      </c>
      <c r="G2025" s="180">
        <v>146692.07</v>
      </c>
      <c r="H2025" s="180">
        <v>0</v>
      </c>
      <c r="I2025" s="180">
        <f t="shared" si="62"/>
        <v>146692.07</v>
      </c>
      <c r="J2025" s="177" t="str">
        <f t="shared" si="63"/>
        <v>Date &gt; 1920</v>
      </c>
    </row>
    <row r="2026" spans="1:10" x14ac:dyDescent="0.3">
      <c r="A2026" s="178" t="s">
        <v>3371</v>
      </c>
      <c r="B2026" s="178" t="s">
        <v>177</v>
      </c>
      <c r="C2026" s="178" t="s">
        <v>1402</v>
      </c>
      <c r="D2026" s="178" t="s">
        <v>7125</v>
      </c>
      <c r="E2026" s="179">
        <v>37946</v>
      </c>
      <c r="F2026" s="180">
        <v>0</v>
      </c>
      <c r="G2026" s="180">
        <v>48212.4</v>
      </c>
      <c r="H2026" s="180">
        <v>55248.160000000003</v>
      </c>
      <c r="I2026" s="180">
        <f t="shared" si="62"/>
        <v>103460.56</v>
      </c>
      <c r="J2026" s="177" t="str">
        <f t="shared" si="63"/>
        <v>Date &gt; 1920</v>
      </c>
    </row>
    <row r="2027" spans="1:10" x14ac:dyDescent="0.3">
      <c r="A2027" s="178" t="s">
        <v>3371</v>
      </c>
      <c r="B2027" s="178" t="s">
        <v>177</v>
      </c>
      <c r="C2027" s="178" t="s">
        <v>1402</v>
      </c>
      <c r="D2027" s="178" t="s">
        <v>7125</v>
      </c>
      <c r="E2027" s="179">
        <v>37965</v>
      </c>
      <c r="F2027" s="180">
        <v>0</v>
      </c>
      <c r="G2027" s="180">
        <v>8217.1299999999992</v>
      </c>
      <c r="H2027" s="180">
        <v>76962.39</v>
      </c>
      <c r="I2027" s="180">
        <f t="shared" si="62"/>
        <v>85179.520000000004</v>
      </c>
      <c r="J2027" s="177" t="str">
        <f t="shared" si="63"/>
        <v>Date &gt; 1920</v>
      </c>
    </row>
    <row r="2028" spans="1:10" x14ac:dyDescent="0.3">
      <c r="A2028" s="178" t="s">
        <v>3371</v>
      </c>
      <c r="B2028" s="178" t="s">
        <v>177</v>
      </c>
      <c r="C2028" s="178" t="s">
        <v>1402</v>
      </c>
      <c r="D2028" s="178" t="s">
        <v>7125</v>
      </c>
      <c r="E2028" s="179">
        <v>38012</v>
      </c>
      <c r="F2028" s="180">
        <v>0</v>
      </c>
      <c r="G2028" s="180">
        <v>2345.2600000000002</v>
      </c>
      <c r="H2028" s="180">
        <v>29901.99</v>
      </c>
      <c r="I2028" s="180">
        <f t="shared" si="62"/>
        <v>32247.25</v>
      </c>
      <c r="J2028" s="177" t="str">
        <f t="shared" si="63"/>
        <v>Date &gt; 1920</v>
      </c>
    </row>
    <row r="2029" spans="1:10" x14ac:dyDescent="0.3">
      <c r="A2029" s="178" t="s">
        <v>3371</v>
      </c>
      <c r="B2029" s="178" t="s">
        <v>177</v>
      </c>
      <c r="C2029" s="178" t="s">
        <v>1402</v>
      </c>
      <c r="D2029" s="178" t="s">
        <v>7125</v>
      </c>
      <c r="E2029" s="179">
        <v>38044</v>
      </c>
      <c r="F2029" s="180">
        <v>0</v>
      </c>
      <c r="G2029" s="180">
        <v>4851.4799999999996</v>
      </c>
      <c r="H2029" s="180">
        <v>37919.57</v>
      </c>
      <c r="I2029" s="180">
        <f t="shared" si="62"/>
        <v>42771.05</v>
      </c>
      <c r="J2029" s="177" t="str">
        <f t="shared" si="63"/>
        <v>Date &gt; 1920</v>
      </c>
    </row>
    <row r="2030" spans="1:10" x14ac:dyDescent="0.3">
      <c r="A2030" s="178" t="s">
        <v>3371</v>
      </c>
      <c r="B2030" s="178" t="s">
        <v>177</v>
      </c>
      <c r="C2030" s="178" t="s">
        <v>1402</v>
      </c>
      <c r="D2030" s="178" t="s">
        <v>7125</v>
      </c>
      <c r="E2030" s="179">
        <v>38161</v>
      </c>
      <c r="F2030" s="180">
        <v>0</v>
      </c>
      <c r="G2030" s="180">
        <v>11040.17</v>
      </c>
      <c r="H2030" s="180">
        <v>18070.73</v>
      </c>
      <c r="I2030" s="180">
        <f t="shared" si="62"/>
        <v>29110.9</v>
      </c>
      <c r="J2030" s="177" t="str">
        <f t="shared" si="63"/>
        <v>Date &gt; 1920</v>
      </c>
    </row>
    <row r="2031" spans="1:10" x14ac:dyDescent="0.3">
      <c r="A2031" s="178" t="s">
        <v>3371</v>
      </c>
      <c r="B2031" s="178" t="s">
        <v>177</v>
      </c>
      <c r="C2031" s="178" t="s">
        <v>1402</v>
      </c>
      <c r="D2031" s="178" t="s">
        <v>7125</v>
      </c>
      <c r="E2031" s="179">
        <v>38215</v>
      </c>
      <c r="F2031" s="180">
        <v>0</v>
      </c>
      <c r="G2031" s="180">
        <v>2826.26</v>
      </c>
      <c r="H2031" s="180">
        <v>5753.52</v>
      </c>
      <c r="I2031" s="180">
        <f t="shared" si="62"/>
        <v>8579.7800000000007</v>
      </c>
      <c r="J2031" s="177" t="str">
        <f t="shared" si="63"/>
        <v>Date &gt; 1920</v>
      </c>
    </row>
    <row r="2032" spans="1:10" x14ac:dyDescent="0.3">
      <c r="A2032" s="178" t="s">
        <v>3371</v>
      </c>
      <c r="B2032" s="178" t="s">
        <v>177</v>
      </c>
      <c r="C2032" s="178" t="s">
        <v>1402</v>
      </c>
      <c r="D2032" s="178" t="s">
        <v>7125</v>
      </c>
      <c r="E2032" s="179">
        <v>38293</v>
      </c>
      <c r="F2032" s="180">
        <v>0</v>
      </c>
      <c r="G2032" s="180">
        <v>14301.76</v>
      </c>
      <c r="H2032" s="180">
        <v>45349.18</v>
      </c>
      <c r="I2032" s="180">
        <f t="shared" si="62"/>
        <v>59650.94</v>
      </c>
      <c r="J2032" s="177" t="str">
        <f t="shared" si="63"/>
        <v>Date &gt; 1920</v>
      </c>
    </row>
    <row r="2033" spans="1:10" x14ac:dyDescent="0.3">
      <c r="A2033" s="178" t="s">
        <v>3371</v>
      </c>
      <c r="B2033" s="178" t="s">
        <v>177</v>
      </c>
      <c r="C2033" s="178" t="s">
        <v>1402</v>
      </c>
      <c r="D2033" s="178" t="s">
        <v>7126</v>
      </c>
      <c r="E2033" s="179">
        <v>38293</v>
      </c>
      <c r="F2033" s="180">
        <v>0</v>
      </c>
      <c r="G2033" s="180">
        <v>38313.85</v>
      </c>
      <c r="H2033" s="180">
        <v>38313.85</v>
      </c>
      <c r="I2033" s="180">
        <f t="shared" si="62"/>
        <v>76627.7</v>
      </c>
      <c r="J2033" s="177" t="str">
        <f t="shared" si="63"/>
        <v>Date &gt; 1920</v>
      </c>
    </row>
    <row r="2034" spans="1:10" x14ac:dyDescent="0.3">
      <c r="A2034" s="178" t="s">
        <v>3371</v>
      </c>
      <c r="B2034" s="178" t="s">
        <v>177</v>
      </c>
      <c r="C2034" s="178" t="s">
        <v>1402</v>
      </c>
      <c r="D2034" s="178" t="s">
        <v>7127</v>
      </c>
      <c r="E2034" s="179">
        <v>38293</v>
      </c>
      <c r="F2034" s="180">
        <v>0</v>
      </c>
      <c r="G2034" s="180">
        <v>7644</v>
      </c>
      <c r="H2034" s="180">
        <v>1911</v>
      </c>
      <c r="I2034" s="180">
        <f t="shared" si="62"/>
        <v>9555</v>
      </c>
      <c r="J2034" s="177" t="str">
        <f t="shared" si="63"/>
        <v>Date &gt; 1920</v>
      </c>
    </row>
    <row r="2035" spans="1:10" x14ac:dyDescent="0.3">
      <c r="A2035" s="178" t="s">
        <v>3371</v>
      </c>
      <c r="B2035" s="178" t="s">
        <v>177</v>
      </c>
      <c r="C2035" s="178" t="s">
        <v>1402</v>
      </c>
      <c r="D2035" s="178" t="s">
        <v>7127</v>
      </c>
      <c r="E2035" s="179">
        <v>38296</v>
      </c>
      <c r="F2035" s="180">
        <v>0</v>
      </c>
      <c r="G2035" s="180">
        <v>28458.799999999999</v>
      </c>
      <c r="H2035" s="180">
        <v>7114.7</v>
      </c>
      <c r="I2035" s="180">
        <f t="shared" si="62"/>
        <v>35573.5</v>
      </c>
      <c r="J2035" s="177" t="str">
        <f t="shared" si="63"/>
        <v>Date &gt; 1920</v>
      </c>
    </row>
    <row r="2036" spans="1:10" x14ac:dyDescent="0.3">
      <c r="A2036" s="178" t="s">
        <v>3371</v>
      </c>
      <c r="B2036" s="178" t="s">
        <v>177</v>
      </c>
      <c r="C2036" s="178" t="s">
        <v>1402</v>
      </c>
      <c r="D2036" s="178" t="s">
        <v>7127</v>
      </c>
      <c r="E2036" s="179">
        <v>38576</v>
      </c>
      <c r="F2036" s="180">
        <v>0</v>
      </c>
      <c r="G2036" s="180">
        <v>1497.2</v>
      </c>
      <c r="H2036" s="180">
        <v>5539.72</v>
      </c>
      <c r="I2036" s="180">
        <f t="shared" si="62"/>
        <v>7036.92</v>
      </c>
      <c r="J2036" s="177" t="str">
        <f t="shared" si="63"/>
        <v>Date &gt; 1920</v>
      </c>
    </row>
    <row r="2037" spans="1:10" x14ac:dyDescent="0.3">
      <c r="A2037" s="178" t="s">
        <v>3371</v>
      </c>
      <c r="B2037" s="178" t="s">
        <v>177</v>
      </c>
      <c r="C2037" s="178" t="s">
        <v>1402</v>
      </c>
      <c r="D2037" s="178" t="s">
        <v>7127</v>
      </c>
      <c r="E2037" s="179">
        <v>38576</v>
      </c>
      <c r="F2037" s="180">
        <v>0</v>
      </c>
      <c r="G2037" s="180">
        <v>20661.7</v>
      </c>
      <c r="H2037" s="180">
        <v>0</v>
      </c>
      <c r="I2037" s="180">
        <f t="shared" si="62"/>
        <v>20661.7</v>
      </c>
      <c r="J2037" s="177" t="str">
        <f t="shared" si="63"/>
        <v>Date &gt; 1920</v>
      </c>
    </row>
    <row r="2038" spans="1:10" x14ac:dyDescent="0.3">
      <c r="A2038" s="178" t="s">
        <v>3371</v>
      </c>
      <c r="B2038" s="178" t="s">
        <v>177</v>
      </c>
      <c r="C2038" s="178" t="s">
        <v>1402</v>
      </c>
      <c r="D2038" s="178" t="s">
        <v>7128</v>
      </c>
      <c r="E2038" s="179">
        <v>39274</v>
      </c>
      <c r="F2038" s="180">
        <v>0</v>
      </c>
      <c r="G2038" s="180">
        <v>121396.67</v>
      </c>
      <c r="H2038" s="180">
        <v>35541.040000000001</v>
      </c>
      <c r="I2038" s="180">
        <f t="shared" si="62"/>
        <v>156937.71</v>
      </c>
      <c r="J2038" s="177" t="str">
        <f t="shared" si="63"/>
        <v>Date &gt; 1920</v>
      </c>
    </row>
    <row r="2039" spans="1:10" x14ac:dyDescent="0.3">
      <c r="A2039" s="178" t="s">
        <v>3371</v>
      </c>
      <c r="B2039" s="178" t="s">
        <v>177</v>
      </c>
      <c r="C2039" s="178" t="s">
        <v>1402</v>
      </c>
      <c r="D2039" s="178" t="s">
        <v>7129</v>
      </c>
      <c r="E2039" s="179">
        <v>39521</v>
      </c>
      <c r="F2039" s="180">
        <v>27578</v>
      </c>
      <c r="G2039" s="180">
        <v>0</v>
      </c>
      <c r="H2039" s="180">
        <v>1452.1</v>
      </c>
      <c r="I2039" s="180">
        <f t="shared" si="62"/>
        <v>29030.1</v>
      </c>
      <c r="J2039" s="177" t="str">
        <f t="shared" si="63"/>
        <v>Date &gt; 1920</v>
      </c>
    </row>
    <row r="2040" spans="1:10" x14ac:dyDescent="0.3">
      <c r="A2040" s="178" t="s">
        <v>3371</v>
      </c>
      <c r="B2040" s="178" t="s">
        <v>177</v>
      </c>
      <c r="C2040" s="178" t="s">
        <v>1402</v>
      </c>
      <c r="D2040" s="178" t="s">
        <v>7129</v>
      </c>
      <c r="E2040" s="179">
        <v>39713</v>
      </c>
      <c r="F2040" s="180">
        <v>5821</v>
      </c>
      <c r="G2040" s="180">
        <v>0</v>
      </c>
      <c r="H2040" s="180">
        <v>306</v>
      </c>
      <c r="I2040" s="180">
        <f t="shared" si="62"/>
        <v>6127</v>
      </c>
      <c r="J2040" s="177" t="str">
        <f t="shared" si="63"/>
        <v>Date &gt; 1920</v>
      </c>
    </row>
    <row r="2041" spans="1:10" x14ac:dyDescent="0.3">
      <c r="A2041" s="178" t="s">
        <v>3371</v>
      </c>
      <c r="B2041" s="178" t="s">
        <v>177</v>
      </c>
      <c r="C2041" s="178" t="s">
        <v>1402</v>
      </c>
      <c r="D2041" s="178" t="s">
        <v>7129</v>
      </c>
      <c r="E2041" s="179">
        <v>39867</v>
      </c>
      <c r="F2041" s="180">
        <v>7247</v>
      </c>
      <c r="G2041" s="180">
        <v>0</v>
      </c>
      <c r="H2041" s="180">
        <v>382</v>
      </c>
      <c r="I2041" s="180">
        <f t="shared" si="62"/>
        <v>7629</v>
      </c>
      <c r="J2041" s="177" t="str">
        <f t="shared" si="63"/>
        <v>Date &gt; 1920</v>
      </c>
    </row>
    <row r="2042" spans="1:10" x14ac:dyDescent="0.3">
      <c r="A2042" s="178" t="s">
        <v>3371</v>
      </c>
      <c r="B2042" s="178" t="s">
        <v>177</v>
      </c>
      <c r="C2042" s="178" t="s">
        <v>1402</v>
      </c>
      <c r="D2042" s="178" t="s">
        <v>7129</v>
      </c>
      <c r="E2042" s="179">
        <v>40183</v>
      </c>
      <c r="F2042" s="180">
        <v>6354</v>
      </c>
      <c r="G2042" s="180">
        <v>0</v>
      </c>
      <c r="H2042" s="180">
        <v>812.4</v>
      </c>
      <c r="I2042" s="180">
        <f t="shared" si="62"/>
        <v>7166.4</v>
      </c>
      <c r="J2042" s="177" t="str">
        <f t="shared" si="63"/>
        <v>Date &gt; 1920</v>
      </c>
    </row>
    <row r="2043" spans="1:10" x14ac:dyDescent="0.3">
      <c r="A2043" s="178" t="s">
        <v>3371</v>
      </c>
      <c r="B2043" s="178" t="s">
        <v>177</v>
      </c>
      <c r="C2043" s="178" t="s">
        <v>1402</v>
      </c>
      <c r="D2043" s="178" t="s">
        <v>7129</v>
      </c>
      <c r="E2043" s="179">
        <v>40724</v>
      </c>
      <c r="F2043" s="180">
        <v>9882</v>
      </c>
      <c r="G2043" s="180">
        <v>0</v>
      </c>
      <c r="H2043" s="180">
        <v>42</v>
      </c>
      <c r="I2043" s="180">
        <f t="shared" si="62"/>
        <v>9924</v>
      </c>
      <c r="J2043" s="177" t="str">
        <f t="shared" si="63"/>
        <v>Date &gt; 1920</v>
      </c>
    </row>
    <row r="2044" spans="1:10" x14ac:dyDescent="0.3">
      <c r="A2044" s="178" t="s">
        <v>3371</v>
      </c>
      <c r="B2044" s="178" t="s">
        <v>177</v>
      </c>
      <c r="C2044" s="178" t="s">
        <v>1402</v>
      </c>
      <c r="D2044" s="178" t="s">
        <v>7130</v>
      </c>
      <c r="E2044" s="179">
        <v>39713</v>
      </c>
      <c r="F2044" s="180">
        <v>35068</v>
      </c>
      <c r="G2044" s="180">
        <v>0</v>
      </c>
      <c r="H2044" s="180">
        <v>2322</v>
      </c>
      <c r="I2044" s="180">
        <f t="shared" si="62"/>
        <v>37390</v>
      </c>
      <c r="J2044" s="177" t="str">
        <f t="shared" si="63"/>
        <v>Date &gt; 1920</v>
      </c>
    </row>
    <row r="2045" spans="1:10" x14ac:dyDescent="0.3">
      <c r="A2045" s="178" t="s">
        <v>3371</v>
      </c>
      <c r="B2045" s="178" t="s">
        <v>177</v>
      </c>
      <c r="C2045" s="178" t="s">
        <v>1402</v>
      </c>
      <c r="D2045" s="178" t="s">
        <v>7130</v>
      </c>
      <c r="E2045" s="179">
        <v>40233</v>
      </c>
      <c r="F2045" s="180">
        <v>9050</v>
      </c>
      <c r="G2045" s="180">
        <v>0</v>
      </c>
      <c r="H2045" s="180">
        <v>0</v>
      </c>
      <c r="I2045" s="180">
        <f t="shared" si="62"/>
        <v>9050</v>
      </c>
      <c r="J2045" s="177" t="str">
        <f t="shared" si="63"/>
        <v>Date &gt; 1920</v>
      </c>
    </row>
    <row r="2046" spans="1:10" x14ac:dyDescent="0.3">
      <c r="A2046" s="178" t="s">
        <v>3371</v>
      </c>
      <c r="B2046" s="178" t="s">
        <v>177</v>
      </c>
      <c r="C2046" s="178" t="s">
        <v>1402</v>
      </c>
      <c r="D2046" s="178" t="s">
        <v>7131</v>
      </c>
      <c r="E2046" s="179">
        <v>40121</v>
      </c>
      <c r="F2046" s="180">
        <v>4681</v>
      </c>
      <c r="G2046" s="180">
        <v>0</v>
      </c>
      <c r="H2046" s="180">
        <v>247.26</v>
      </c>
      <c r="I2046" s="180">
        <f t="shared" si="62"/>
        <v>4928.26</v>
      </c>
      <c r="J2046" s="177" t="str">
        <f t="shared" si="63"/>
        <v>Date &gt; 1920</v>
      </c>
    </row>
    <row r="2047" spans="1:10" x14ac:dyDescent="0.3">
      <c r="A2047" s="178" t="s">
        <v>3371</v>
      </c>
      <c r="B2047" s="178" t="s">
        <v>177</v>
      </c>
      <c r="C2047" s="178" t="s">
        <v>1402</v>
      </c>
      <c r="D2047" s="178" t="s">
        <v>7131</v>
      </c>
      <c r="E2047" s="179">
        <v>40171</v>
      </c>
      <c r="F2047" s="180">
        <v>108195</v>
      </c>
      <c r="G2047" s="180">
        <v>0</v>
      </c>
      <c r="H2047" s="180">
        <v>18065.740000000002</v>
      </c>
      <c r="I2047" s="180">
        <f t="shared" si="62"/>
        <v>126260.74</v>
      </c>
      <c r="J2047" s="177" t="str">
        <f t="shared" si="63"/>
        <v>Date &gt; 1920</v>
      </c>
    </row>
    <row r="2048" spans="1:10" x14ac:dyDescent="0.3">
      <c r="A2048" s="178" t="s">
        <v>3371</v>
      </c>
      <c r="B2048" s="178" t="s">
        <v>177</v>
      </c>
      <c r="C2048" s="178" t="s">
        <v>1402</v>
      </c>
      <c r="D2048" s="178" t="s">
        <v>7131</v>
      </c>
      <c r="E2048" s="179">
        <v>40183</v>
      </c>
      <c r="F2048" s="180">
        <v>74738</v>
      </c>
      <c r="G2048" s="180">
        <v>0</v>
      </c>
      <c r="H2048" s="180">
        <v>0</v>
      </c>
      <c r="I2048" s="180">
        <f t="shared" si="62"/>
        <v>74738</v>
      </c>
      <c r="J2048" s="177" t="str">
        <f t="shared" si="63"/>
        <v>Date &gt; 1920</v>
      </c>
    </row>
    <row r="2049" spans="1:10" x14ac:dyDescent="0.3">
      <c r="A2049" s="178" t="s">
        <v>3371</v>
      </c>
      <c r="B2049" s="178" t="s">
        <v>177</v>
      </c>
      <c r="C2049" s="178" t="s">
        <v>1402</v>
      </c>
      <c r="D2049" s="178" t="s">
        <v>7131</v>
      </c>
      <c r="E2049" s="179">
        <v>40298</v>
      </c>
      <c r="F2049" s="180">
        <v>134542</v>
      </c>
      <c r="G2049" s="180">
        <v>0</v>
      </c>
      <c r="H2049" s="180">
        <v>0</v>
      </c>
      <c r="I2049" s="180">
        <f t="shared" si="62"/>
        <v>134542</v>
      </c>
      <c r="J2049" s="177" t="str">
        <f t="shared" si="63"/>
        <v>Date &gt; 1920</v>
      </c>
    </row>
    <row r="2050" spans="1:10" x14ac:dyDescent="0.3">
      <c r="A2050" s="178" t="s">
        <v>3371</v>
      </c>
      <c r="B2050" s="178" t="s">
        <v>177</v>
      </c>
      <c r="C2050" s="178" t="s">
        <v>1402</v>
      </c>
      <c r="D2050" s="178" t="s">
        <v>7131</v>
      </c>
      <c r="E2050" s="179">
        <v>40462</v>
      </c>
      <c r="F2050" s="180">
        <v>15776</v>
      </c>
      <c r="G2050" s="180">
        <v>0</v>
      </c>
      <c r="H2050" s="180">
        <v>0</v>
      </c>
      <c r="I2050" s="180">
        <f t="shared" si="62"/>
        <v>15776</v>
      </c>
      <c r="J2050" s="177" t="str">
        <f t="shared" si="63"/>
        <v>Date &gt; 1920</v>
      </c>
    </row>
    <row r="2051" spans="1:10" x14ac:dyDescent="0.3">
      <c r="A2051" s="178" t="s">
        <v>3371</v>
      </c>
      <c r="B2051" s="178" t="s">
        <v>177</v>
      </c>
      <c r="C2051" s="178" t="s">
        <v>1402</v>
      </c>
      <c r="D2051" s="178" t="s">
        <v>7131</v>
      </c>
      <c r="E2051" s="179">
        <v>40680</v>
      </c>
      <c r="F2051" s="180">
        <v>6576</v>
      </c>
      <c r="G2051" s="180">
        <v>0</v>
      </c>
      <c r="H2051" s="180">
        <v>0</v>
      </c>
      <c r="I2051" s="180">
        <f t="shared" si="62"/>
        <v>6576</v>
      </c>
      <c r="J2051" s="177" t="str">
        <f t="shared" si="63"/>
        <v>Date &gt; 1920</v>
      </c>
    </row>
    <row r="2052" spans="1:10" x14ac:dyDescent="0.3">
      <c r="A2052" s="178" t="s">
        <v>3371</v>
      </c>
      <c r="B2052" s="178" t="s">
        <v>177</v>
      </c>
      <c r="C2052" s="178" t="s">
        <v>1402</v>
      </c>
      <c r="D2052" s="178" t="s">
        <v>7132</v>
      </c>
      <c r="E2052" s="179">
        <v>40298</v>
      </c>
      <c r="F2052" s="180">
        <v>65000</v>
      </c>
      <c r="G2052" s="180">
        <v>0</v>
      </c>
      <c r="H2052" s="180">
        <v>3947</v>
      </c>
      <c r="I2052" s="180">
        <f t="shared" si="62"/>
        <v>68947</v>
      </c>
      <c r="J2052" s="177" t="str">
        <f t="shared" si="63"/>
        <v>Date &gt; 1920</v>
      </c>
    </row>
    <row r="2053" spans="1:10" x14ac:dyDescent="0.3">
      <c r="A2053" s="178" t="s">
        <v>3371</v>
      </c>
      <c r="B2053" s="178" t="s">
        <v>177</v>
      </c>
      <c r="C2053" s="178" t="s">
        <v>1402</v>
      </c>
      <c r="D2053" s="178" t="s">
        <v>7132</v>
      </c>
      <c r="E2053" s="179">
        <v>40680</v>
      </c>
      <c r="F2053" s="180">
        <v>9260</v>
      </c>
      <c r="G2053" s="180">
        <v>0</v>
      </c>
      <c r="H2053" s="180">
        <v>0</v>
      </c>
      <c r="I2053" s="180">
        <f t="shared" ref="I2053:I2116" si="64">SUM(F2053:H2053)</f>
        <v>9260</v>
      </c>
      <c r="J2053" s="177" t="str">
        <f t="shared" ref="J2053:J2116" si="65">IF(OR(YEAR(E2053)&gt; 1920, ISBLANK(E2053)), "Date &gt; 1920", "Sketchy date")</f>
        <v>Date &gt; 1920</v>
      </c>
    </row>
    <row r="2054" spans="1:10" x14ac:dyDescent="0.3">
      <c r="A2054" s="178" t="s">
        <v>3371</v>
      </c>
      <c r="B2054" s="178" t="s">
        <v>177</v>
      </c>
      <c r="C2054" s="178" t="s">
        <v>1402</v>
      </c>
      <c r="D2054" s="178" t="s">
        <v>7133</v>
      </c>
      <c r="E2054" s="179">
        <v>40680</v>
      </c>
      <c r="F2054" s="180">
        <v>19571</v>
      </c>
      <c r="G2054" s="180">
        <v>0</v>
      </c>
      <c r="H2054" s="180">
        <v>1041</v>
      </c>
      <c r="I2054" s="180">
        <f t="shared" si="64"/>
        <v>20612</v>
      </c>
      <c r="J2054" s="177" t="str">
        <f t="shared" si="65"/>
        <v>Date &gt; 1920</v>
      </c>
    </row>
    <row r="2055" spans="1:10" x14ac:dyDescent="0.3">
      <c r="A2055" s="178" t="s">
        <v>3371</v>
      </c>
      <c r="B2055" s="178" t="s">
        <v>177</v>
      </c>
      <c r="C2055" s="178" t="s">
        <v>1402</v>
      </c>
      <c r="D2055" s="178" t="s">
        <v>7134</v>
      </c>
      <c r="E2055" s="179">
        <v>41047</v>
      </c>
      <c r="F2055" s="180">
        <v>22999</v>
      </c>
      <c r="G2055" s="180">
        <v>0</v>
      </c>
      <c r="H2055" s="180">
        <v>1211</v>
      </c>
      <c r="I2055" s="180">
        <f t="shared" si="64"/>
        <v>24210</v>
      </c>
      <c r="J2055" s="177" t="str">
        <f t="shared" si="65"/>
        <v>Date &gt; 1920</v>
      </c>
    </row>
    <row r="2056" spans="1:10" x14ac:dyDescent="0.3">
      <c r="A2056" s="178" t="s">
        <v>3371</v>
      </c>
      <c r="B2056" s="178" t="s">
        <v>177</v>
      </c>
      <c r="C2056" s="178" t="s">
        <v>1402</v>
      </c>
      <c r="D2056" s="178" t="s">
        <v>7134</v>
      </c>
      <c r="E2056" s="179">
        <v>41120</v>
      </c>
      <c r="F2056" s="180">
        <v>95292</v>
      </c>
      <c r="G2056" s="180">
        <v>0</v>
      </c>
      <c r="H2056" s="180">
        <v>19051.099999999999</v>
      </c>
      <c r="I2056" s="180">
        <f t="shared" si="64"/>
        <v>114343.1</v>
      </c>
      <c r="J2056" s="177" t="str">
        <f t="shared" si="65"/>
        <v>Date &gt; 1920</v>
      </c>
    </row>
    <row r="2057" spans="1:10" x14ac:dyDescent="0.3">
      <c r="A2057" s="178" t="s">
        <v>3371</v>
      </c>
      <c r="B2057" s="178" t="s">
        <v>177</v>
      </c>
      <c r="C2057" s="178" t="s">
        <v>1402</v>
      </c>
      <c r="D2057" s="178" t="s">
        <v>7134</v>
      </c>
      <c r="E2057" s="179">
        <v>41199</v>
      </c>
      <c r="F2057" s="180">
        <v>399</v>
      </c>
      <c r="G2057" s="180">
        <v>12.19</v>
      </c>
      <c r="H2057" s="180">
        <v>68.81</v>
      </c>
      <c r="I2057" s="180">
        <f t="shared" si="64"/>
        <v>480</v>
      </c>
      <c r="J2057" s="177" t="str">
        <f t="shared" si="65"/>
        <v>Date &gt; 1920</v>
      </c>
    </row>
    <row r="2058" spans="1:10" x14ac:dyDescent="0.3">
      <c r="A2058" s="178" t="s">
        <v>3371</v>
      </c>
      <c r="B2058" s="178" t="s">
        <v>177</v>
      </c>
      <c r="C2058" s="178" t="s">
        <v>1402</v>
      </c>
      <c r="D2058" s="178" t="s">
        <v>7134</v>
      </c>
      <c r="E2058" s="179">
        <v>41677</v>
      </c>
      <c r="F2058" s="180">
        <v>8472</v>
      </c>
      <c r="G2058" s="180">
        <v>431.22</v>
      </c>
      <c r="H2058" s="180">
        <v>3306.72</v>
      </c>
      <c r="I2058" s="180">
        <f t="shared" si="64"/>
        <v>12209.939999999999</v>
      </c>
      <c r="J2058" s="177" t="str">
        <f t="shared" si="65"/>
        <v>Date &gt; 1920</v>
      </c>
    </row>
    <row r="2059" spans="1:10" x14ac:dyDescent="0.3">
      <c r="A2059" s="178" t="s">
        <v>3371</v>
      </c>
      <c r="B2059" s="178" t="s">
        <v>177</v>
      </c>
      <c r="C2059" s="178" t="s">
        <v>1402</v>
      </c>
      <c r="D2059" s="178" t="s">
        <v>7134</v>
      </c>
      <c r="E2059" s="179">
        <v>42009</v>
      </c>
      <c r="F2059" s="180">
        <v>8097</v>
      </c>
      <c r="G2059" s="180">
        <v>5.66</v>
      </c>
      <c r="H2059" s="180">
        <v>0</v>
      </c>
      <c r="I2059" s="180">
        <f t="shared" si="64"/>
        <v>8102.66</v>
      </c>
      <c r="J2059" s="177" t="str">
        <f t="shared" si="65"/>
        <v>Date &gt; 1920</v>
      </c>
    </row>
    <row r="2060" spans="1:10" x14ac:dyDescent="0.3">
      <c r="A2060" s="178" t="s">
        <v>3371</v>
      </c>
      <c r="B2060" s="178" t="s">
        <v>177</v>
      </c>
      <c r="C2060" s="178" t="s">
        <v>1402</v>
      </c>
      <c r="D2060" s="178" t="s">
        <v>7135</v>
      </c>
      <c r="E2060" s="179">
        <v>41199</v>
      </c>
      <c r="F2060" s="180">
        <v>25983</v>
      </c>
      <c r="G2060" s="180">
        <v>0</v>
      </c>
      <c r="H2060" s="180">
        <v>2887</v>
      </c>
      <c r="I2060" s="180">
        <f t="shared" si="64"/>
        <v>28870</v>
      </c>
      <c r="J2060" s="177" t="str">
        <f t="shared" si="65"/>
        <v>Date &gt; 1920</v>
      </c>
    </row>
    <row r="2061" spans="1:10" x14ac:dyDescent="0.3">
      <c r="A2061" s="178" t="s">
        <v>3371</v>
      </c>
      <c r="B2061" s="178" t="s">
        <v>177</v>
      </c>
      <c r="C2061" s="178" t="s">
        <v>1402</v>
      </c>
      <c r="D2061" s="178" t="s">
        <v>7135</v>
      </c>
      <c r="E2061" s="179">
        <v>41677</v>
      </c>
      <c r="F2061" s="180">
        <v>134559</v>
      </c>
      <c r="G2061" s="180">
        <v>0</v>
      </c>
      <c r="H2061" s="180">
        <v>16613.32</v>
      </c>
      <c r="I2061" s="180">
        <f t="shared" si="64"/>
        <v>151172.32</v>
      </c>
      <c r="J2061" s="177" t="str">
        <f t="shared" si="65"/>
        <v>Date &gt; 1920</v>
      </c>
    </row>
    <row r="2062" spans="1:10" x14ac:dyDescent="0.3">
      <c r="A2062" s="178" t="s">
        <v>3371</v>
      </c>
      <c r="B2062" s="178" t="s">
        <v>177</v>
      </c>
      <c r="C2062" s="178" t="s">
        <v>1402</v>
      </c>
      <c r="D2062" s="178" t="s">
        <v>7135</v>
      </c>
      <c r="E2062" s="179">
        <v>41800</v>
      </c>
      <c r="F2062" s="180">
        <v>14955</v>
      </c>
      <c r="G2062" s="180">
        <v>0</v>
      </c>
      <c r="H2062" s="180">
        <v>0</v>
      </c>
      <c r="I2062" s="180">
        <f t="shared" si="64"/>
        <v>14955</v>
      </c>
      <c r="J2062" s="177" t="str">
        <f t="shared" si="65"/>
        <v>Date &gt; 1920</v>
      </c>
    </row>
    <row r="2063" spans="1:10" x14ac:dyDescent="0.3">
      <c r="A2063" s="178" t="s">
        <v>3371</v>
      </c>
      <c r="B2063" s="178" t="s">
        <v>177</v>
      </c>
      <c r="C2063" s="178" t="s">
        <v>1402</v>
      </c>
      <c r="D2063" s="178" t="s">
        <v>7136</v>
      </c>
      <c r="E2063" s="179">
        <v>42018</v>
      </c>
      <c r="F2063" s="180">
        <v>12460</v>
      </c>
      <c r="G2063" s="180">
        <v>692.27</v>
      </c>
      <c r="H2063" s="180">
        <v>693.03</v>
      </c>
      <c r="I2063" s="180">
        <f t="shared" si="64"/>
        <v>13845.300000000001</v>
      </c>
      <c r="J2063" s="177" t="str">
        <f t="shared" si="65"/>
        <v>Date &gt; 1920</v>
      </c>
    </row>
    <row r="2064" spans="1:10" x14ac:dyDescent="0.3">
      <c r="A2064" s="178" t="s">
        <v>3371</v>
      </c>
      <c r="B2064" s="178" t="s">
        <v>177</v>
      </c>
      <c r="C2064" s="178" t="s">
        <v>1402</v>
      </c>
      <c r="D2064" s="178" t="s">
        <v>7136</v>
      </c>
      <c r="E2064" s="179">
        <v>42424</v>
      </c>
      <c r="F2064" s="180">
        <v>42741</v>
      </c>
      <c r="G2064" s="180">
        <v>2615.23</v>
      </c>
      <c r="H2064" s="180">
        <v>2614.4699999999998</v>
      </c>
      <c r="I2064" s="180">
        <f t="shared" si="64"/>
        <v>47970.700000000004</v>
      </c>
      <c r="J2064" s="177" t="str">
        <f t="shared" si="65"/>
        <v>Date &gt; 1920</v>
      </c>
    </row>
    <row r="2065" spans="1:10" x14ac:dyDescent="0.3">
      <c r="A2065" s="178" t="s">
        <v>3371</v>
      </c>
      <c r="B2065" s="178" t="s">
        <v>177</v>
      </c>
      <c r="C2065" s="178" t="s">
        <v>1402</v>
      </c>
      <c r="D2065" s="178" t="s">
        <v>7136</v>
      </c>
      <c r="E2065" s="179">
        <v>42494</v>
      </c>
      <c r="F2065" s="180">
        <v>4334</v>
      </c>
      <c r="G2065" s="180">
        <v>0</v>
      </c>
      <c r="H2065" s="180">
        <v>0</v>
      </c>
      <c r="I2065" s="180">
        <f t="shared" si="64"/>
        <v>4334</v>
      </c>
      <c r="J2065" s="177" t="str">
        <f t="shared" si="65"/>
        <v>Date &gt; 1920</v>
      </c>
    </row>
    <row r="2066" spans="1:10" x14ac:dyDescent="0.3">
      <c r="A2066" s="178" t="s">
        <v>3371</v>
      </c>
      <c r="B2066" s="178" t="s">
        <v>177</v>
      </c>
      <c r="C2066" s="178" t="s">
        <v>1402</v>
      </c>
      <c r="D2066" s="178" t="s">
        <v>7137</v>
      </c>
      <c r="E2066" s="179">
        <v>41676</v>
      </c>
      <c r="F2066" s="180">
        <v>0</v>
      </c>
      <c r="G2066" s="180">
        <v>16167.95</v>
      </c>
      <c r="H2066" s="180">
        <v>9759.5499999999993</v>
      </c>
      <c r="I2066" s="180">
        <f t="shared" si="64"/>
        <v>25927.5</v>
      </c>
      <c r="J2066" s="177" t="str">
        <f t="shared" si="65"/>
        <v>Date &gt; 1920</v>
      </c>
    </row>
    <row r="2067" spans="1:10" x14ac:dyDescent="0.3">
      <c r="A2067" s="178" t="s">
        <v>3371</v>
      </c>
      <c r="B2067" s="178" t="s">
        <v>177</v>
      </c>
      <c r="C2067" s="178" t="s">
        <v>1402</v>
      </c>
      <c r="D2067" s="178" t="s">
        <v>7137</v>
      </c>
      <c r="E2067" s="179">
        <v>41982</v>
      </c>
      <c r="F2067" s="180">
        <v>0</v>
      </c>
      <c r="G2067" s="180">
        <v>0</v>
      </c>
      <c r="H2067" s="180">
        <v>478.41</v>
      </c>
      <c r="I2067" s="180">
        <f t="shared" si="64"/>
        <v>478.41</v>
      </c>
      <c r="J2067" s="177" t="str">
        <f t="shared" si="65"/>
        <v>Date &gt; 1920</v>
      </c>
    </row>
    <row r="2068" spans="1:10" x14ac:dyDescent="0.3">
      <c r="A2068" s="178" t="s">
        <v>3371</v>
      </c>
      <c r="B2068" s="178" t="s">
        <v>177</v>
      </c>
      <c r="C2068" s="178" t="s">
        <v>1402</v>
      </c>
      <c r="D2068" s="178" t="s">
        <v>7137</v>
      </c>
      <c r="E2068" s="179">
        <v>42367</v>
      </c>
      <c r="F2068" s="180">
        <v>0</v>
      </c>
      <c r="G2068" s="180">
        <v>2503.6799999999998</v>
      </c>
      <c r="H2068" s="180">
        <v>1511.32</v>
      </c>
      <c r="I2068" s="180">
        <f t="shared" si="64"/>
        <v>4015</v>
      </c>
      <c r="J2068" s="177" t="str">
        <f t="shared" si="65"/>
        <v>Date &gt; 1920</v>
      </c>
    </row>
    <row r="2069" spans="1:10" x14ac:dyDescent="0.3">
      <c r="A2069" s="178" t="s">
        <v>3371</v>
      </c>
      <c r="B2069" s="178" t="s">
        <v>177</v>
      </c>
      <c r="C2069" s="178" t="s">
        <v>1402</v>
      </c>
      <c r="D2069" s="178" t="s">
        <v>7138</v>
      </c>
      <c r="E2069" s="179">
        <v>41989</v>
      </c>
      <c r="F2069" s="180">
        <v>0</v>
      </c>
      <c r="G2069" s="180">
        <v>5454.16</v>
      </c>
      <c r="H2069" s="180">
        <v>5454.16</v>
      </c>
      <c r="I2069" s="180">
        <f t="shared" si="64"/>
        <v>10908.32</v>
      </c>
      <c r="J2069" s="177" t="str">
        <f t="shared" si="65"/>
        <v>Date &gt; 1920</v>
      </c>
    </row>
    <row r="2070" spans="1:10" x14ac:dyDescent="0.3">
      <c r="A2070" s="178" t="s">
        <v>3371</v>
      </c>
      <c r="B2070" s="178" t="s">
        <v>177</v>
      </c>
      <c r="C2070" s="178" t="s">
        <v>1402</v>
      </c>
      <c r="D2070" s="178" t="s">
        <v>7139</v>
      </c>
      <c r="E2070" s="179">
        <v>42744</v>
      </c>
      <c r="F2070" s="180">
        <v>61829</v>
      </c>
      <c r="G2070" s="180">
        <v>3434.96</v>
      </c>
      <c r="H2070" s="180">
        <v>3435.34</v>
      </c>
      <c r="I2070" s="180">
        <f t="shared" si="64"/>
        <v>68699.3</v>
      </c>
      <c r="J2070" s="177" t="str">
        <f t="shared" si="65"/>
        <v>Date &gt; 1920</v>
      </c>
    </row>
    <row r="2071" spans="1:10" x14ac:dyDescent="0.3">
      <c r="A2071" s="178" t="s">
        <v>3371</v>
      </c>
      <c r="B2071" s="178" t="s">
        <v>177</v>
      </c>
      <c r="C2071" s="178" t="s">
        <v>1402</v>
      </c>
      <c r="D2071" s="178" t="s">
        <v>7139</v>
      </c>
      <c r="E2071" s="179">
        <v>43230</v>
      </c>
      <c r="F2071" s="180">
        <v>2425</v>
      </c>
      <c r="G2071" s="180">
        <v>134.74</v>
      </c>
      <c r="H2071" s="180">
        <v>134.96</v>
      </c>
      <c r="I2071" s="180">
        <f t="shared" si="64"/>
        <v>2694.7</v>
      </c>
      <c r="J2071" s="177" t="str">
        <f t="shared" si="65"/>
        <v>Date &gt; 1920</v>
      </c>
    </row>
    <row r="2072" spans="1:10" x14ac:dyDescent="0.3">
      <c r="A2072" s="178" t="s">
        <v>3371</v>
      </c>
      <c r="B2072" s="178" t="s">
        <v>177</v>
      </c>
      <c r="C2072" s="178" t="s">
        <v>1402</v>
      </c>
      <c r="D2072" s="178" t="s">
        <v>7140</v>
      </c>
      <c r="E2072" s="179">
        <v>43244</v>
      </c>
      <c r="F2072" s="180">
        <v>141264</v>
      </c>
      <c r="G2072" s="180">
        <v>8160</v>
      </c>
      <c r="H2072" s="180">
        <v>8160</v>
      </c>
      <c r="I2072" s="180">
        <f t="shared" si="64"/>
        <v>157584</v>
      </c>
      <c r="J2072" s="177" t="str">
        <f t="shared" si="65"/>
        <v>Date &gt; 1920</v>
      </c>
    </row>
    <row r="2073" spans="1:10" x14ac:dyDescent="0.3">
      <c r="A2073" s="178" t="s">
        <v>3371</v>
      </c>
      <c r="B2073" s="178" t="s">
        <v>177</v>
      </c>
      <c r="C2073" s="178" t="s">
        <v>1402</v>
      </c>
      <c r="D2073" s="178" t="s">
        <v>7141</v>
      </c>
      <c r="E2073" s="179">
        <v>43424</v>
      </c>
      <c r="F2073" s="180">
        <v>104514</v>
      </c>
      <c r="G2073" s="180">
        <v>12370.11</v>
      </c>
      <c r="H2073" s="180">
        <v>8379.57</v>
      </c>
      <c r="I2073" s="180">
        <f t="shared" si="64"/>
        <v>125263.67999999999</v>
      </c>
      <c r="J2073" s="177" t="str">
        <f t="shared" si="65"/>
        <v>Date &gt; 1920</v>
      </c>
    </row>
    <row r="2074" spans="1:10" x14ac:dyDescent="0.3">
      <c r="A2074" s="178" t="s">
        <v>3371</v>
      </c>
      <c r="B2074" s="178" t="s">
        <v>177</v>
      </c>
      <c r="C2074" s="178" t="s">
        <v>1402</v>
      </c>
      <c r="D2074" s="178" t="s">
        <v>7141</v>
      </c>
      <c r="E2074" s="179">
        <v>43893</v>
      </c>
      <c r="F2074" s="180">
        <v>17558</v>
      </c>
      <c r="G2074" s="180">
        <v>-5588.33</v>
      </c>
      <c r="H2074" s="180">
        <v>-1597.69</v>
      </c>
      <c r="I2074" s="180">
        <f t="shared" si="64"/>
        <v>10371.98</v>
      </c>
      <c r="J2074" s="177" t="str">
        <f t="shared" si="65"/>
        <v>Date &gt; 1920</v>
      </c>
    </row>
    <row r="2075" spans="1:10" x14ac:dyDescent="0.3">
      <c r="A2075" s="178" t="s">
        <v>3371</v>
      </c>
      <c r="B2075" s="178" t="s">
        <v>177</v>
      </c>
      <c r="C2075" s="178" t="s">
        <v>1402</v>
      </c>
      <c r="D2075" s="178" t="s">
        <v>7142</v>
      </c>
      <c r="E2075" s="209">
        <v>0</v>
      </c>
      <c r="F2075" s="180">
        <v>0</v>
      </c>
      <c r="G2075" s="180">
        <v>10741.95</v>
      </c>
      <c r="H2075" s="180">
        <v>4300</v>
      </c>
      <c r="I2075" s="180">
        <f t="shared" si="64"/>
        <v>15041.95</v>
      </c>
      <c r="J2075" s="177" t="str">
        <f t="shared" si="65"/>
        <v>Sketchy date</v>
      </c>
    </row>
    <row r="2076" spans="1:10" x14ac:dyDescent="0.3">
      <c r="A2076" s="178" t="s">
        <v>3371</v>
      </c>
      <c r="B2076" s="178" t="s">
        <v>177</v>
      </c>
      <c r="C2076" s="178" t="s">
        <v>1402</v>
      </c>
      <c r="D2076" s="178" t="s">
        <v>7143</v>
      </c>
      <c r="E2076" s="209">
        <v>0</v>
      </c>
      <c r="F2076" s="180">
        <v>0</v>
      </c>
      <c r="G2076" s="180">
        <v>-5588.33</v>
      </c>
      <c r="H2076" s="180">
        <v>3216.31</v>
      </c>
      <c r="I2076" s="180">
        <f t="shared" si="64"/>
        <v>-2372.02</v>
      </c>
      <c r="J2076" s="177" t="str">
        <f t="shared" si="65"/>
        <v>Sketchy date</v>
      </c>
    </row>
    <row r="2077" spans="1:10" x14ac:dyDescent="0.3">
      <c r="A2077" s="178" t="s">
        <v>3371</v>
      </c>
      <c r="B2077" s="178" t="s">
        <v>177</v>
      </c>
      <c r="C2077" s="178" t="s">
        <v>1402</v>
      </c>
      <c r="D2077" s="178" t="s">
        <v>7143</v>
      </c>
      <c r="E2077" s="179">
        <v>43774</v>
      </c>
      <c r="F2077" s="180">
        <v>26379</v>
      </c>
      <c r="G2077" s="180">
        <v>1465.54</v>
      </c>
      <c r="H2077" s="180">
        <v>1466.28</v>
      </c>
      <c r="I2077" s="180">
        <f t="shared" si="64"/>
        <v>29310.82</v>
      </c>
      <c r="J2077" s="177" t="str">
        <f t="shared" si="65"/>
        <v>Date &gt; 1920</v>
      </c>
    </row>
    <row r="2078" spans="1:10" x14ac:dyDescent="0.3">
      <c r="A2078" s="178" t="s">
        <v>3371</v>
      </c>
      <c r="B2078" s="178" t="s">
        <v>177</v>
      </c>
      <c r="C2078" s="178" t="s">
        <v>1402</v>
      </c>
      <c r="D2078" s="178" t="s">
        <v>7143</v>
      </c>
      <c r="E2078" s="179">
        <v>43894</v>
      </c>
      <c r="F2078" s="180">
        <v>199175</v>
      </c>
      <c r="G2078" s="180">
        <v>11065.36</v>
      </c>
      <c r="H2078" s="180">
        <v>11066.84</v>
      </c>
      <c r="I2078" s="180">
        <f t="shared" si="64"/>
        <v>221307.19999999998</v>
      </c>
      <c r="J2078" s="177" t="str">
        <f t="shared" si="65"/>
        <v>Date &gt; 1920</v>
      </c>
    </row>
    <row r="2079" spans="1:10" x14ac:dyDescent="0.3">
      <c r="A2079" s="178" t="s">
        <v>3371</v>
      </c>
      <c r="B2079" s="178" t="s">
        <v>177</v>
      </c>
      <c r="C2079" s="178" t="s">
        <v>1402</v>
      </c>
      <c r="D2079" s="178" t="s">
        <v>7143</v>
      </c>
      <c r="E2079" s="179">
        <v>44123</v>
      </c>
      <c r="F2079" s="180">
        <v>739523</v>
      </c>
      <c r="G2079" s="180">
        <v>43823.77</v>
      </c>
      <c r="H2079" s="180">
        <v>43823.57</v>
      </c>
      <c r="I2079" s="180">
        <f t="shared" si="64"/>
        <v>827170.34</v>
      </c>
      <c r="J2079" s="177" t="str">
        <f t="shared" si="65"/>
        <v>Date &gt; 1920</v>
      </c>
    </row>
    <row r="2080" spans="1:10" x14ac:dyDescent="0.3">
      <c r="A2080" s="178" t="s">
        <v>3371</v>
      </c>
      <c r="B2080" s="178" t="s">
        <v>177</v>
      </c>
      <c r="C2080" s="178" t="s">
        <v>1402</v>
      </c>
      <c r="D2080" s="178" t="s">
        <v>7144</v>
      </c>
      <c r="E2080" s="179">
        <v>44286</v>
      </c>
      <c r="F2080" s="180">
        <v>22638</v>
      </c>
      <c r="G2080" s="180">
        <v>0</v>
      </c>
      <c r="H2080" s="180">
        <v>0</v>
      </c>
      <c r="I2080" s="180">
        <f t="shared" si="64"/>
        <v>22638</v>
      </c>
      <c r="J2080" s="177" t="str">
        <f t="shared" si="65"/>
        <v>Date &gt; 1920</v>
      </c>
    </row>
    <row r="2081" spans="1:10" x14ac:dyDescent="0.3">
      <c r="A2081" s="178" t="s">
        <v>3371</v>
      </c>
      <c r="B2081" s="178" t="s">
        <v>191</v>
      </c>
      <c r="C2081" s="178" t="s">
        <v>1408</v>
      </c>
      <c r="D2081" s="178" t="s">
        <v>7145</v>
      </c>
      <c r="E2081" s="179">
        <v>19645</v>
      </c>
      <c r="F2081" s="180">
        <v>0</v>
      </c>
      <c r="G2081" s="180">
        <v>7912.63</v>
      </c>
      <c r="H2081" s="180">
        <v>0</v>
      </c>
      <c r="I2081" s="180">
        <f t="shared" si="64"/>
        <v>7912.63</v>
      </c>
      <c r="J2081" s="177" t="str">
        <f t="shared" si="65"/>
        <v>Date &gt; 1920</v>
      </c>
    </row>
    <row r="2082" spans="1:10" x14ac:dyDescent="0.3">
      <c r="A2082" s="178" t="s">
        <v>3371</v>
      </c>
      <c r="B2082" s="178" t="s">
        <v>191</v>
      </c>
      <c r="C2082" s="178" t="s">
        <v>1408</v>
      </c>
      <c r="D2082" s="178" t="s">
        <v>7146</v>
      </c>
      <c r="E2082" s="179">
        <v>29321</v>
      </c>
      <c r="F2082" s="180">
        <v>0</v>
      </c>
      <c r="G2082" s="180">
        <v>270463.86</v>
      </c>
      <c r="H2082" s="180">
        <v>78428.42</v>
      </c>
      <c r="I2082" s="180">
        <f t="shared" si="64"/>
        <v>348892.27999999997</v>
      </c>
      <c r="J2082" s="177" t="str">
        <f t="shared" si="65"/>
        <v>Date &gt; 1920</v>
      </c>
    </row>
    <row r="2083" spans="1:10" x14ac:dyDescent="0.3">
      <c r="A2083" s="178" t="s">
        <v>3371</v>
      </c>
      <c r="B2083" s="178" t="s">
        <v>191</v>
      </c>
      <c r="C2083" s="178" t="s">
        <v>1408</v>
      </c>
      <c r="D2083" s="178" t="s">
        <v>6345</v>
      </c>
      <c r="E2083" s="179">
        <v>31022</v>
      </c>
      <c r="F2083" s="180">
        <v>0</v>
      </c>
      <c r="G2083" s="180">
        <v>356284.7</v>
      </c>
      <c r="H2083" s="180">
        <v>98142.36</v>
      </c>
      <c r="I2083" s="180">
        <f t="shared" si="64"/>
        <v>454427.06</v>
      </c>
      <c r="J2083" s="177" t="str">
        <f t="shared" si="65"/>
        <v>Date &gt; 1920</v>
      </c>
    </row>
    <row r="2084" spans="1:10" x14ac:dyDescent="0.3">
      <c r="A2084" s="178" t="s">
        <v>3371</v>
      </c>
      <c r="B2084" s="178" t="s">
        <v>191</v>
      </c>
      <c r="C2084" s="178" t="s">
        <v>1408</v>
      </c>
      <c r="D2084" s="178" t="s">
        <v>7147</v>
      </c>
      <c r="E2084" s="179">
        <v>30246</v>
      </c>
      <c r="F2084" s="180">
        <v>0</v>
      </c>
      <c r="G2084" s="180">
        <v>1311.14</v>
      </c>
      <c r="H2084" s="180">
        <v>731</v>
      </c>
      <c r="I2084" s="180">
        <f t="shared" si="64"/>
        <v>2042.14</v>
      </c>
      <c r="J2084" s="177" t="str">
        <f t="shared" si="65"/>
        <v>Date &gt; 1920</v>
      </c>
    </row>
    <row r="2085" spans="1:10" x14ac:dyDescent="0.3">
      <c r="A2085" s="178" t="s">
        <v>3371</v>
      </c>
      <c r="B2085" s="178" t="s">
        <v>191</v>
      </c>
      <c r="C2085" s="178" t="s">
        <v>1408</v>
      </c>
      <c r="D2085" s="178" t="s">
        <v>7148</v>
      </c>
      <c r="E2085" s="179">
        <v>32003</v>
      </c>
      <c r="F2085" s="180">
        <v>22981.32</v>
      </c>
      <c r="G2085" s="180">
        <v>0</v>
      </c>
      <c r="H2085" s="180">
        <v>2650.61</v>
      </c>
      <c r="I2085" s="180">
        <f t="shared" si="64"/>
        <v>25631.93</v>
      </c>
      <c r="J2085" s="177" t="str">
        <f t="shared" si="65"/>
        <v>Date &gt; 1920</v>
      </c>
    </row>
    <row r="2086" spans="1:10" x14ac:dyDescent="0.3">
      <c r="A2086" s="178" t="s">
        <v>3371</v>
      </c>
      <c r="B2086" s="178" t="s">
        <v>191</v>
      </c>
      <c r="C2086" s="178" t="s">
        <v>1408</v>
      </c>
      <c r="D2086" s="178" t="s">
        <v>7148</v>
      </c>
      <c r="E2086" s="179">
        <v>32069</v>
      </c>
      <c r="F2086" s="180">
        <v>214931.45</v>
      </c>
      <c r="G2086" s="180">
        <v>0</v>
      </c>
      <c r="H2086" s="180">
        <v>23964.79</v>
      </c>
      <c r="I2086" s="180">
        <f t="shared" si="64"/>
        <v>238896.24000000002</v>
      </c>
      <c r="J2086" s="177" t="str">
        <f t="shared" si="65"/>
        <v>Date &gt; 1920</v>
      </c>
    </row>
    <row r="2087" spans="1:10" x14ac:dyDescent="0.3">
      <c r="A2087" s="178" t="s">
        <v>3371</v>
      </c>
      <c r="B2087" s="178" t="s">
        <v>191</v>
      </c>
      <c r="C2087" s="178" t="s">
        <v>1408</v>
      </c>
      <c r="D2087" s="178" t="s">
        <v>7148</v>
      </c>
      <c r="E2087" s="179">
        <v>32093</v>
      </c>
      <c r="F2087" s="180">
        <v>203425.8</v>
      </c>
      <c r="G2087" s="180">
        <v>0</v>
      </c>
      <c r="H2087" s="180">
        <v>23799.68</v>
      </c>
      <c r="I2087" s="180">
        <f t="shared" si="64"/>
        <v>227225.47999999998</v>
      </c>
      <c r="J2087" s="177" t="str">
        <f t="shared" si="65"/>
        <v>Date &gt; 1920</v>
      </c>
    </row>
    <row r="2088" spans="1:10" x14ac:dyDescent="0.3">
      <c r="A2088" s="178" t="s">
        <v>3371</v>
      </c>
      <c r="B2088" s="178" t="s">
        <v>191</v>
      </c>
      <c r="C2088" s="178" t="s">
        <v>1408</v>
      </c>
      <c r="D2088" s="178" t="s">
        <v>7148</v>
      </c>
      <c r="E2088" s="179">
        <v>32119</v>
      </c>
      <c r="F2088" s="180">
        <v>310517.27</v>
      </c>
      <c r="G2088" s="180">
        <v>0</v>
      </c>
      <c r="H2088" s="180">
        <v>38142.19</v>
      </c>
      <c r="I2088" s="180">
        <f t="shared" si="64"/>
        <v>348659.46</v>
      </c>
      <c r="J2088" s="177" t="str">
        <f t="shared" si="65"/>
        <v>Date &gt; 1920</v>
      </c>
    </row>
    <row r="2089" spans="1:10" x14ac:dyDescent="0.3">
      <c r="A2089" s="178" t="s">
        <v>3371</v>
      </c>
      <c r="B2089" s="178" t="s">
        <v>191</v>
      </c>
      <c r="C2089" s="178" t="s">
        <v>1408</v>
      </c>
      <c r="D2089" s="178" t="s">
        <v>7148</v>
      </c>
      <c r="E2089" s="179">
        <v>33309</v>
      </c>
      <c r="F2089" s="180">
        <v>623180.76</v>
      </c>
      <c r="G2089" s="180">
        <v>0</v>
      </c>
      <c r="H2089" s="180">
        <v>61506.97</v>
      </c>
      <c r="I2089" s="180">
        <f t="shared" si="64"/>
        <v>684687.73</v>
      </c>
      <c r="J2089" s="177" t="str">
        <f t="shared" si="65"/>
        <v>Date &gt; 1920</v>
      </c>
    </row>
    <row r="2090" spans="1:10" x14ac:dyDescent="0.3">
      <c r="A2090" s="178" t="s">
        <v>3371</v>
      </c>
      <c r="B2090" s="178" t="s">
        <v>191</v>
      </c>
      <c r="C2090" s="178" t="s">
        <v>1408</v>
      </c>
      <c r="D2090" s="178" t="s">
        <v>7148</v>
      </c>
      <c r="E2090" s="179">
        <v>33309</v>
      </c>
      <c r="F2090" s="180">
        <v>131564.97</v>
      </c>
      <c r="G2090" s="180">
        <v>0</v>
      </c>
      <c r="H2090" s="180">
        <v>0</v>
      </c>
      <c r="I2090" s="180">
        <f t="shared" si="64"/>
        <v>131564.97</v>
      </c>
      <c r="J2090" s="177" t="str">
        <f t="shared" si="65"/>
        <v>Date &gt; 1920</v>
      </c>
    </row>
    <row r="2091" spans="1:10" x14ac:dyDescent="0.3">
      <c r="A2091" s="178" t="s">
        <v>3371</v>
      </c>
      <c r="B2091" s="178" t="s">
        <v>191</v>
      </c>
      <c r="C2091" s="178" t="s">
        <v>1408</v>
      </c>
      <c r="D2091" s="178" t="s">
        <v>7148</v>
      </c>
      <c r="E2091" s="179">
        <v>33876</v>
      </c>
      <c r="F2091" s="180">
        <v>3398.43</v>
      </c>
      <c r="G2091" s="180">
        <v>0</v>
      </c>
      <c r="H2091" s="180">
        <v>625.64</v>
      </c>
      <c r="I2091" s="180">
        <f t="shared" si="64"/>
        <v>4024.0699999999997</v>
      </c>
      <c r="J2091" s="177" t="str">
        <f t="shared" si="65"/>
        <v>Date &gt; 1920</v>
      </c>
    </row>
    <row r="2092" spans="1:10" x14ac:dyDescent="0.3">
      <c r="A2092" s="178" t="s">
        <v>3371</v>
      </c>
      <c r="B2092" s="178" t="s">
        <v>191</v>
      </c>
      <c r="C2092" s="178" t="s">
        <v>1408</v>
      </c>
      <c r="D2092" s="178" t="s">
        <v>7149</v>
      </c>
      <c r="E2092" s="179">
        <v>34638</v>
      </c>
      <c r="F2092" s="180">
        <v>0</v>
      </c>
      <c r="G2092" s="180">
        <v>31391.23</v>
      </c>
      <c r="H2092" s="180">
        <v>15695.62</v>
      </c>
      <c r="I2092" s="180">
        <f t="shared" si="64"/>
        <v>47086.85</v>
      </c>
      <c r="J2092" s="177" t="str">
        <f t="shared" si="65"/>
        <v>Date &gt; 1920</v>
      </c>
    </row>
    <row r="2093" spans="1:10" x14ac:dyDescent="0.3">
      <c r="A2093" s="178" t="s">
        <v>3371</v>
      </c>
      <c r="B2093" s="178" t="s">
        <v>191</v>
      </c>
      <c r="C2093" s="178" t="s">
        <v>1408</v>
      </c>
      <c r="D2093" s="178" t="s">
        <v>7150</v>
      </c>
      <c r="E2093" s="179">
        <v>36108</v>
      </c>
      <c r="F2093" s="180">
        <v>0</v>
      </c>
      <c r="G2093" s="180">
        <v>9013.3700000000008</v>
      </c>
      <c r="H2093" s="180">
        <v>6008.91</v>
      </c>
      <c r="I2093" s="180">
        <f t="shared" si="64"/>
        <v>15022.28</v>
      </c>
      <c r="J2093" s="177" t="str">
        <f t="shared" si="65"/>
        <v>Date &gt; 1920</v>
      </c>
    </row>
    <row r="2094" spans="1:10" x14ac:dyDescent="0.3">
      <c r="A2094" s="178" t="s">
        <v>3371</v>
      </c>
      <c r="B2094" s="178" t="s">
        <v>191</v>
      </c>
      <c r="C2094" s="178" t="s">
        <v>1408</v>
      </c>
      <c r="D2094" s="178" t="s">
        <v>7151</v>
      </c>
      <c r="E2094" s="179">
        <v>36679</v>
      </c>
      <c r="F2094" s="180">
        <v>0</v>
      </c>
      <c r="G2094" s="180">
        <v>39000</v>
      </c>
      <c r="H2094" s="180">
        <v>26000</v>
      </c>
      <c r="I2094" s="180">
        <f t="shared" si="64"/>
        <v>65000</v>
      </c>
      <c r="J2094" s="177" t="str">
        <f t="shared" si="65"/>
        <v>Date &gt; 1920</v>
      </c>
    </row>
    <row r="2095" spans="1:10" x14ac:dyDescent="0.3">
      <c r="A2095" s="178" t="s">
        <v>3371</v>
      </c>
      <c r="B2095" s="178" t="s">
        <v>191</v>
      </c>
      <c r="C2095" s="178" t="s">
        <v>1408</v>
      </c>
      <c r="D2095" s="178" t="s">
        <v>7152</v>
      </c>
      <c r="E2095" s="179">
        <v>37291</v>
      </c>
      <c r="F2095" s="180">
        <v>0</v>
      </c>
      <c r="G2095" s="180">
        <v>28062.22</v>
      </c>
      <c r="H2095" s="180">
        <v>26751.24</v>
      </c>
      <c r="I2095" s="180">
        <f t="shared" si="64"/>
        <v>54813.460000000006</v>
      </c>
      <c r="J2095" s="177" t="str">
        <f t="shared" si="65"/>
        <v>Date &gt; 1920</v>
      </c>
    </row>
    <row r="2096" spans="1:10" x14ac:dyDescent="0.3">
      <c r="A2096" s="178" t="s">
        <v>3371</v>
      </c>
      <c r="B2096" s="178" t="s">
        <v>191</v>
      </c>
      <c r="C2096" s="178" t="s">
        <v>1408</v>
      </c>
      <c r="D2096" s="178" t="s">
        <v>7152</v>
      </c>
      <c r="E2096" s="179">
        <v>37600</v>
      </c>
      <c r="F2096" s="180">
        <v>0</v>
      </c>
      <c r="G2096" s="180">
        <v>320</v>
      </c>
      <c r="H2096" s="180">
        <v>100</v>
      </c>
      <c r="I2096" s="180">
        <f t="shared" si="64"/>
        <v>420</v>
      </c>
      <c r="J2096" s="177" t="str">
        <f t="shared" si="65"/>
        <v>Date &gt; 1920</v>
      </c>
    </row>
    <row r="2097" spans="1:10" x14ac:dyDescent="0.3">
      <c r="A2097" s="178" t="s">
        <v>3371</v>
      </c>
      <c r="B2097" s="178" t="s">
        <v>191</v>
      </c>
      <c r="C2097" s="178" t="s">
        <v>1408</v>
      </c>
      <c r="D2097" s="178" t="s">
        <v>7153</v>
      </c>
      <c r="E2097" s="179">
        <v>37508</v>
      </c>
      <c r="F2097" s="180">
        <v>32400</v>
      </c>
      <c r="G2097" s="180">
        <v>0</v>
      </c>
      <c r="H2097" s="180">
        <v>3600.22</v>
      </c>
      <c r="I2097" s="180">
        <f t="shared" si="64"/>
        <v>36000.22</v>
      </c>
      <c r="J2097" s="177" t="str">
        <f t="shared" si="65"/>
        <v>Date &gt; 1920</v>
      </c>
    </row>
    <row r="2098" spans="1:10" x14ac:dyDescent="0.3">
      <c r="A2098" s="178" t="s">
        <v>3371</v>
      </c>
      <c r="B2098" s="178" t="s">
        <v>191</v>
      </c>
      <c r="C2098" s="178" t="s">
        <v>1408</v>
      </c>
      <c r="D2098" s="178" t="s">
        <v>7153</v>
      </c>
      <c r="E2098" s="179">
        <v>37896</v>
      </c>
      <c r="F2098" s="180">
        <v>18936</v>
      </c>
      <c r="G2098" s="180">
        <v>0</v>
      </c>
      <c r="H2098" s="180">
        <v>2104.25</v>
      </c>
      <c r="I2098" s="180">
        <f t="shared" si="64"/>
        <v>21040.25</v>
      </c>
      <c r="J2098" s="177" t="str">
        <f t="shared" si="65"/>
        <v>Date &gt; 1920</v>
      </c>
    </row>
    <row r="2099" spans="1:10" x14ac:dyDescent="0.3">
      <c r="A2099" s="178" t="s">
        <v>3371</v>
      </c>
      <c r="B2099" s="178" t="s">
        <v>191</v>
      </c>
      <c r="C2099" s="178" t="s">
        <v>1408</v>
      </c>
      <c r="D2099" s="178" t="s">
        <v>7153</v>
      </c>
      <c r="E2099" s="179">
        <v>38343</v>
      </c>
      <c r="F2099" s="180">
        <v>3811</v>
      </c>
      <c r="G2099" s="180">
        <v>0</v>
      </c>
      <c r="H2099" s="180">
        <v>423.41</v>
      </c>
      <c r="I2099" s="180">
        <f t="shared" si="64"/>
        <v>4234.41</v>
      </c>
      <c r="J2099" s="177" t="str">
        <f t="shared" si="65"/>
        <v>Date &gt; 1920</v>
      </c>
    </row>
    <row r="2100" spans="1:10" x14ac:dyDescent="0.3">
      <c r="A2100" s="178" t="s">
        <v>3371</v>
      </c>
      <c r="B2100" s="178" t="s">
        <v>191</v>
      </c>
      <c r="C2100" s="178" t="s">
        <v>1408</v>
      </c>
      <c r="D2100" s="178" t="s">
        <v>7153</v>
      </c>
      <c r="E2100" s="179">
        <v>38575</v>
      </c>
      <c r="F2100" s="180">
        <v>1553</v>
      </c>
      <c r="G2100" s="180">
        <v>0</v>
      </c>
      <c r="H2100" s="180">
        <v>172.12</v>
      </c>
      <c r="I2100" s="180">
        <f t="shared" si="64"/>
        <v>1725.12</v>
      </c>
      <c r="J2100" s="177" t="str">
        <f t="shared" si="65"/>
        <v>Date &gt; 1920</v>
      </c>
    </row>
    <row r="2101" spans="1:10" x14ac:dyDescent="0.3">
      <c r="A2101" s="178" t="s">
        <v>3371</v>
      </c>
      <c r="B2101" s="178" t="s">
        <v>191</v>
      </c>
      <c r="C2101" s="178" t="s">
        <v>1408</v>
      </c>
      <c r="D2101" s="178" t="s">
        <v>7154</v>
      </c>
      <c r="E2101" s="179">
        <v>38050</v>
      </c>
      <c r="F2101" s="180">
        <v>19066</v>
      </c>
      <c r="G2101" s="180">
        <v>0</v>
      </c>
      <c r="H2101" s="180">
        <v>2118.85</v>
      </c>
      <c r="I2101" s="180">
        <f t="shared" si="64"/>
        <v>21184.85</v>
      </c>
      <c r="J2101" s="177" t="str">
        <f t="shared" si="65"/>
        <v>Date &gt; 1920</v>
      </c>
    </row>
    <row r="2102" spans="1:10" x14ac:dyDescent="0.3">
      <c r="A2102" s="178" t="s">
        <v>3371</v>
      </c>
      <c r="B2102" s="178" t="s">
        <v>191</v>
      </c>
      <c r="C2102" s="178" t="s">
        <v>1408</v>
      </c>
      <c r="D2102" s="178" t="s">
        <v>7154</v>
      </c>
      <c r="E2102" s="179">
        <v>38114</v>
      </c>
      <c r="F2102" s="180">
        <v>13211</v>
      </c>
      <c r="G2102" s="180">
        <v>0</v>
      </c>
      <c r="H2102" s="180">
        <v>1469.04</v>
      </c>
      <c r="I2102" s="180">
        <f t="shared" si="64"/>
        <v>14680.04</v>
      </c>
      <c r="J2102" s="177" t="str">
        <f t="shared" si="65"/>
        <v>Date &gt; 1920</v>
      </c>
    </row>
    <row r="2103" spans="1:10" x14ac:dyDescent="0.3">
      <c r="A2103" s="178" t="s">
        <v>3371</v>
      </c>
      <c r="B2103" s="178" t="s">
        <v>191</v>
      </c>
      <c r="C2103" s="178" t="s">
        <v>1408</v>
      </c>
      <c r="D2103" s="178" t="s">
        <v>7154</v>
      </c>
      <c r="E2103" s="179">
        <v>38287</v>
      </c>
      <c r="F2103" s="180">
        <v>6174</v>
      </c>
      <c r="G2103" s="180">
        <v>0</v>
      </c>
      <c r="H2103" s="180">
        <v>685.95</v>
      </c>
      <c r="I2103" s="180">
        <f t="shared" si="64"/>
        <v>6859.95</v>
      </c>
      <c r="J2103" s="177" t="str">
        <f t="shared" si="65"/>
        <v>Date &gt; 1920</v>
      </c>
    </row>
    <row r="2104" spans="1:10" x14ac:dyDescent="0.3">
      <c r="A2104" s="178" t="s">
        <v>3371</v>
      </c>
      <c r="B2104" s="178" t="s">
        <v>191</v>
      </c>
      <c r="C2104" s="178" t="s">
        <v>1408</v>
      </c>
      <c r="D2104" s="178" t="s">
        <v>7154</v>
      </c>
      <c r="E2104" s="179">
        <v>38447</v>
      </c>
      <c r="F2104" s="180">
        <v>8971</v>
      </c>
      <c r="G2104" s="180">
        <v>0</v>
      </c>
      <c r="H2104" s="180">
        <v>997</v>
      </c>
      <c r="I2104" s="180">
        <f t="shared" si="64"/>
        <v>9968</v>
      </c>
      <c r="J2104" s="177" t="str">
        <f t="shared" si="65"/>
        <v>Date &gt; 1920</v>
      </c>
    </row>
    <row r="2105" spans="1:10" x14ac:dyDescent="0.3">
      <c r="A2105" s="178" t="s">
        <v>3371</v>
      </c>
      <c r="B2105" s="178" t="s">
        <v>191</v>
      </c>
      <c r="C2105" s="178" t="s">
        <v>1408</v>
      </c>
      <c r="D2105" s="178" t="s">
        <v>7155</v>
      </c>
      <c r="E2105" s="179">
        <v>38329</v>
      </c>
      <c r="F2105" s="180">
        <v>21100</v>
      </c>
      <c r="G2105" s="180">
        <v>0</v>
      </c>
      <c r="H2105" s="180">
        <v>1111.0999999999999</v>
      </c>
      <c r="I2105" s="180">
        <f t="shared" si="64"/>
        <v>22211.1</v>
      </c>
      <c r="J2105" s="177" t="str">
        <f t="shared" si="65"/>
        <v>Date &gt; 1920</v>
      </c>
    </row>
    <row r="2106" spans="1:10" x14ac:dyDescent="0.3">
      <c r="A2106" s="178" t="s">
        <v>3371</v>
      </c>
      <c r="B2106" s="178" t="s">
        <v>191</v>
      </c>
      <c r="C2106" s="178" t="s">
        <v>1408</v>
      </c>
      <c r="D2106" s="178" t="s">
        <v>7155</v>
      </c>
      <c r="E2106" s="179">
        <v>38447</v>
      </c>
      <c r="F2106" s="180">
        <v>98883</v>
      </c>
      <c r="G2106" s="180">
        <v>0</v>
      </c>
      <c r="H2106" s="180">
        <v>5205.3999999999996</v>
      </c>
      <c r="I2106" s="180">
        <f t="shared" si="64"/>
        <v>104088.4</v>
      </c>
      <c r="J2106" s="177" t="str">
        <f t="shared" si="65"/>
        <v>Date &gt; 1920</v>
      </c>
    </row>
    <row r="2107" spans="1:10" x14ac:dyDescent="0.3">
      <c r="A2107" s="178" t="s">
        <v>3371</v>
      </c>
      <c r="B2107" s="178" t="s">
        <v>191</v>
      </c>
      <c r="C2107" s="178" t="s">
        <v>1408</v>
      </c>
      <c r="D2107" s="178" t="s">
        <v>7155</v>
      </c>
      <c r="E2107" s="179">
        <v>38897</v>
      </c>
      <c r="F2107" s="180">
        <v>570</v>
      </c>
      <c r="G2107" s="180">
        <v>0</v>
      </c>
      <c r="H2107" s="180">
        <v>30</v>
      </c>
      <c r="I2107" s="180">
        <f t="shared" si="64"/>
        <v>600</v>
      </c>
      <c r="J2107" s="177" t="str">
        <f t="shared" si="65"/>
        <v>Date &gt; 1920</v>
      </c>
    </row>
    <row r="2108" spans="1:10" x14ac:dyDescent="0.3">
      <c r="A2108" s="178" t="s">
        <v>3371</v>
      </c>
      <c r="B2108" s="178" t="s">
        <v>191</v>
      </c>
      <c r="C2108" s="178" t="s">
        <v>1408</v>
      </c>
      <c r="D2108" s="178" t="s">
        <v>7156</v>
      </c>
      <c r="E2108" s="179">
        <v>38678</v>
      </c>
      <c r="F2108" s="180">
        <v>33776</v>
      </c>
      <c r="G2108" s="180">
        <v>0</v>
      </c>
      <c r="H2108" s="180">
        <v>1777.75</v>
      </c>
      <c r="I2108" s="180">
        <f t="shared" si="64"/>
        <v>35553.75</v>
      </c>
      <c r="J2108" s="177" t="str">
        <f t="shared" si="65"/>
        <v>Date &gt; 1920</v>
      </c>
    </row>
    <row r="2109" spans="1:10" x14ac:dyDescent="0.3">
      <c r="A2109" s="178" t="s">
        <v>3371</v>
      </c>
      <c r="B2109" s="178" t="s">
        <v>191</v>
      </c>
      <c r="C2109" s="178" t="s">
        <v>1408</v>
      </c>
      <c r="D2109" s="178" t="s">
        <v>7156</v>
      </c>
      <c r="E2109" s="179">
        <v>38741</v>
      </c>
      <c r="F2109" s="180">
        <v>105141</v>
      </c>
      <c r="G2109" s="180">
        <v>0</v>
      </c>
      <c r="H2109" s="180">
        <v>5534.34</v>
      </c>
      <c r="I2109" s="180">
        <f t="shared" si="64"/>
        <v>110675.34</v>
      </c>
      <c r="J2109" s="177" t="str">
        <f t="shared" si="65"/>
        <v>Date &gt; 1920</v>
      </c>
    </row>
    <row r="2110" spans="1:10" x14ac:dyDescent="0.3">
      <c r="A2110" s="178" t="s">
        <v>3371</v>
      </c>
      <c r="B2110" s="178" t="s">
        <v>191</v>
      </c>
      <c r="C2110" s="178" t="s">
        <v>1408</v>
      </c>
      <c r="D2110" s="178" t="s">
        <v>7156</v>
      </c>
      <c r="E2110" s="179">
        <v>39020</v>
      </c>
      <c r="F2110" s="180">
        <v>13254</v>
      </c>
      <c r="G2110" s="180">
        <v>0</v>
      </c>
      <c r="H2110" s="180">
        <v>698.18</v>
      </c>
      <c r="I2110" s="180">
        <f t="shared" si="64"/>
        <v>13952.18</v>
      </c>
      <c r="J2110" s="177" t="str">
        <f t="shared" si="65"/>
        <v>Date &gt; 1920</v>
      </c>
    </row>
    <row r="2111" spans="1:10" x14ac:dyDescent="0.3">
      <c r="A2111" s="178" t="s">
        <v>3371</v>
      </c>
      <c r="B2111" s="178" t="s">
        <v>191</v>
      </c>
      <c r="C2111" s="178" t="s">
        <v>1408</v>
      </c>
      <c r="D2111" s="178" t="s">
        <v>7156</v>
      </c>
      <c r="E2111" s="179">
        <v>39282</v>
      </c>
      <c r="F2111" s="180">
        <v>29592</v>
      </c>
      <c r="G2111" s="180">
        <v>0</v>
      </c>
      <c r="H2111" s="180">
        <v>1557.58</v>
      </c>
      <c r="I2111" s="180">
        <f t="shared" si="64"/>
        <v>31149.58</v>
      </c>
      <c r="J2111" s="177" t="str">
        <f t="shared" si="65"/>
        <v>Date &gt; 1920</v>
      </c>
    </row>
    <row r="2112" spans="1:10" x14ac:dyDescent="0.3">
      <c r="A2112" s="178" t="s">
        <v>3371</v>
      </c>
      <c r="B2112" s="178" t="s">
        <v>191</v>
      </c>
      <c r="C2112" s="178" t="s">
        <v>1408</v>
      </c>
      <c r="D2112" s="178" t="s">
        <v>7156</v>
      </c>
      <c r="E2112" s="179">
        <v>39458</v>
      </c>
      <c r="F2112" s="180">
        <v>37961</v>
      </c>
      <c r="G2112" s="180">
        <v>0</v>
      </c>
      <c r="H2112" s="180">
        <v>1997.75</v>
      </c>
      <c r="I2112" s="180">
        <f t="shared" si="64"/>
        <v>39958.75</v>
      </c>
      <c r="J2112" s="177" t="str">
        <f t="shared" si="65"/>
        <v>Date &gt; 1920</v>
      </c>
    </row>
    <row r="2113" spans="1:10" x14ac:dyDescent="0.3">
      <c r="A2113" s="178" t="s">
        <v>3371</v>
      </c>
      <c r="B2113" s="178" t="s">
        <v>191</v>
      </c>
      <c r="C2113" s="178" t="s">
        <v>1408</v>
      </c>
      <c r="D2113" s="178" t="s">
        <v>7157</v>
      </c>
      <c r="E2113" s="179">
        <v>39616</v>
      </c>
      <c r="F2113" s="180">
        <v>30455</v>
      </c>
      <c r="G2113" s="180">
        <v>0</v>
      </c>
      <c r="H2113" s="180">
        <v>1603</v>
      </c>
      <c r="I2113" s="180">
        <f t="shared" si="64"/>
        <v>32058</v>
      </c>
      <c r="J2113" s="177" t="str">
        <f t="shared" si="65"/>
        <v>Date &gt; 1920</v>
      </c>
    </row>
    <row r="2114" spans="1:10" x14ac:dyDescent="0.3">
      <c r="A2114" s="178" t="s">
        <v>3371</v>
      </c>
      <c r="B2114" s="178" t="s">
        <v>191</v>
      </c>
      <c r="C2114" s="178" t="s">
        <v>1408</v>
      </c>
      <c r="D2114" s="178" t="s">
        <v>7157</v>
      </c>
      <c r="E2114" s="179">
        <v>39912</v>
      </c>
      <c r="F2114" s="180">
        <v>10303</v>
      </c>
      <c r="G2114" s="180">
        <v>0</v>
      </c>
      <c r="H2114" s="180">
        <v>802</v>
      </c>
      <c r="I2114" s="180">
        <f t="shared" si="64"/>
        <v>11105</v>
      </c>
      <c r="J2114" s="177" t="str">
        <f t="shared" si="65"/>
        <v>Date &gt; 1920</v>
      </c>
    </row>
    <row r="2115" spans="1:10" x14ac:dyDescent="0.3">
      <c r="A2115" s="178" t="s">
        <v>3371</v>
      </c>
      <c r="B2115" s="178" t="s">
        <v>191</v>
      </c>
      <c r="C2115" s="178" t="s">
        <v>1408</v>
      </c>
      <c r="D2115" s="178" t="s">
        <v>7157</v>
      </c>
      <c r="E2115" s="179">
        <v>40686</v>
      </c>
      <c r="F2115" s="180">
        <v>5000</v>
      </c>
      <c r="G2115" s="180">
        <v>0</v>
      </c>
      <c r="H2115" s="180">
        <v>267</v>
      </c>
      <c r="I2115" s="180">
        <f t="shared" si="64"/>
        <v>5267</v>
      </c>
      <c r="J2115" s="177" t="str">
        <f t="shared" si="65"/>
        <v>Date &gt; 1920</v>
      </c>
    </row>
    <row r="2116" spans="1:10" x14ac:dyDescent="0.3">
      <c r="A2116" s="178" t="s">
        <v>3371</v>
      </c>
      <c r="B2116" s="178" t="s">
        <v>191</v>
      </c>
      <c r="C2116" s="178" t="s">
        <v>1408</v>
      </c>
      <c r="D2116" s="178" t="s">
        <v>7157</v>
      </c>
      <c r="E2116" s="179">
        <v>40812</v>
      </c>
      <c r="F2116" s="180">
        <v>5000</v>
      </c>
      <c r="G2116" s="180">
        <v>0</v>
      </c>
      <c r="H2116" s="180">
        <v>0</v>
      </c>
      <c r="I2116" s="180">
        <f t="shared" si="64"/>
        <v>5000</v>
      </c>
      <c r="J2116" s="177" t="str">
        <f t="shared" si="65"/>
        <v>Date &gt; 1920</v>
      </c>
    </row>
    <row r="2117" spans="1:10" x14ac:dyDescent="0.3">
      <c r="A2117" s="178" t="s">
        <v>3371</v>
      </c>
      <c r="B2117" s="178" t="s">
        <v>191</v>
      </c>
      <c r="C2117" s="178" t="s">
        <v>1408</v>
      </c>
      <c r="D2117" s="178" t="s">
        <v>7158</v>
      </c>
      <c r="E2117" s="179">
        <v>39925</v>
      </c>
      <c r="F2117" s="180">
        <v>47000</v>
      </c>
      <c r="G2117" s="180">
        <v>0</v>
      </c>
      <c r="H2117" s="180">
        <v>2730.85</v>
      </c>
      <c r="I2117" s="180">
        <f t="shared" ref="I2117:I2180" si="66">SUM(F2117:H2117)</f>
        <v>49730.85</v>
      </c>
      <c r="J2117" s="177" t="str">
        <f t="shared" ref="J2117:J2180" si="67">IF(OR(YEAR(E2117)&gt; 1920, ISBLANK(E2117)), "Date &gt; 1920", "Sketchy date")</f>
        <v>Date &gt; 1920</v>
      </c>
    </row>
    <row r="2118" spans="1:10" x14ac:dyDescent="0.3">
      <c r="A2118" s="178" t="s">
        <v>3371</v>
      </c>
      <c r="B2118" s="178" t="s">
        <v>191</v>
      </c>
      <c r="C2118" s="178" t="s">
        <v>1408</v>
      </c>
      <c r="D2118" s="178" t="s">
        <v>7158</v>
      </c>
      <c r="E2118" s="179">
        <v>40702</v>
      </c>
      <c r="F2118" s="180">
        <v>5000</v>
      </c>
      <c r="G2118" s="180">
        <v>0</v>
      </c>
      <c r="H2118" s="180">
        <v>190</v>
      </c>
      <c r="I2118" s="180">
        <f t="shared" si="66"/>
        <v>5190</v>
      </c>
      <c r="J2118" s="177" t="str">
        <f t="shared" si="67"/>
        <v>Date &gt; 1920</v>
      </c>
    </row>
    <row r="2119" spans="1:10" x14ac:dyDescent="0.3">
      <c r="A2119" s="178" t="s">
        <v>3371</v>
      </c>
      <c r="B2119" s="178" t="s">
        <v>191</v>
      </c>
      <c r="C2119" s="178" t="s">
        <v>1408</v>
      </c>
      <c r="D2119" s="178" t="s">
        <v>7158</v>
      </c>
      <c r="E2119" s="179">
        <v>41170</v>
      </c>
      <c r="F2119" s="180">
        <v>5000</v>
      </c>
      <c r="G2119" s="180">
        <v>0</v>
      </c>
      <c r="H2119" s="180">
        <v>5467.61</v>
      </c>
      <c r="I2119" s="180">
        <f t="shared" si="66"/>
        <v>10467.61</v>
      </c>
      <c r="J2119" s="177" t="str">
        <f t="shared" si="67"/>
        <v>Date &gt; 1920</v>
      </c>
    </row>
    <row r="2120" spans="1:10" x14ac:dyDescent="0.3">
      <c r="A2120" s="178" t="s">
        <v>3371</v>
      </c>
      <c r="B2120" s="178" t="s">
        <v>191</v>
      </c>
      <c r="C2120" s="178" t="s">
        <v>1408</v>
      </c>
      <c r="D2120" s="178" t="s">
        <v>7158</v>
      </c>
      <c r="E2120" s="179">
        <v>41170</v>
      </c>
      <c r="F2120" s="180">
        <v>1776</v>
      </c>
      <c r="G2120" s="180">
        <v>0</v>
      </c>
      <c r="H2120" s="180">
        <v>0</v>
      </c>
      <c r="I2120" s="180">
        <f t="shared" si="66"/>
        <v>1776</v>
      </c>
      <c r="J2120" s="177" t="str">
        <f t="shared" si="67"/>
        <v>Date &gt; 1920</v>
      </c>
    </row>
    <row r="2121" spans="1:10" x14ac:dyDescent="0.3">
      <c r="A2121" s="178" t="s">
        <v>3371</v>
      </c>
      <c r="B2121" s="178" t="s">
        <v>191</v>
      </c>
      <c r="C2121" s="178" t="s">
        <v>1408</v>
      </c>
      <c r="D2121" s="178" t="s">
        <v>7159</v>
      </c>
      <c r="E2121" s="179">
        <v>40326</v>
      </c>
      <c r="F2121" s="180">
        <v>283881</v>
      </c>
      <c r="G2121" s="180">
        <v>0</v>
      </c>
      <c r="H2121" s="180">
        <v>16761.5</v>
      </c>
      <c r="I2121" s="180">
        <f t="shared" si="66"/>
        <v>300642.5</v>
      </c>
      <c r="J2121" s="177" t="str">
        <f t="shared" si="67"/>
        <v>Date &gt; 1920</v>
      </c>
    </row>
    <row r="2122" spans="1:10" x14ac:dyDescent="0.3">
      <c r="A2122" s="178" t="s">
        <v>3371</v>
      </c>
      <c r="B2122" s="178" t="s">
        <v>191</v>
      </c>
      <c r="C2122" s="178" t="s">
        <v>1408</v>
      </c>
      <c r="D2122" s="178" t="s">
        <v>7159</v>
      </c>
      <c r="E2122" s="179">
        <v>40596</v>
      </c>
      <c r="F2122" s="180">
        <v>74628</v>
      </c>
      <c r="G2122" s="180">
        <v>0</v>
      </c>
      <c r="H2122" s="180">
        <v>2634.8</v>
      </c>
      <c r="I2122" s="180">
        <f t="shared" si="66"/>
        <v>77262.8</v>
      </c>
      <c r="J2122" s="177" t="str">
        <f t="shared" si="67"/>
        <v>Date &gt; 1920</v>
      </c>
    </row>
    <row r="2123" spans="1:10" x14ac:dyDescent="0.3">
      <c r="A2123" s="178" t="s">
        <v>3371</v>
      </c>
      <c r="B2123" s="178" t="s">
        <v>191</v>
      </c>
      <c r="C2123" s="178" t="s">
        <v>1408</v>
      </c>
      <c r="D2123" s="178" t="s">
        <v>7159</v>
      </c>
      <c r="E2123" s="179">
        <v>40659</v>
      </c>
      <c r="F2123" s="180">
        <v>10857</v>
      </c>
      <c r="G2123" s="180">
        <v>0</v>
      </c>
      <c r="H2123" s="180">
        <v>44.28</v>
      </c>
      <c r="I2123" s="180">
        <f t="shared" si="66"/>
        <v>10901.28</v>
      </c>
      <c r="J2123" s="177" t="str">
        <f t="shared" si="67"/>
        <v>Date &gt; 1920</v>
      </c>
    </row>
    <row r="2124" spans="1:10" x14ac:dyDescent="0.3">
      <c r="A2124" s="178" t="s">
        <v>3371</v>
      </c>
      <c r="B2124" s="178" t="s">
        <v>191</v>
      </c>
      <c r="C2124" s="178" t="s">
        <v>1408</v>
      </c>
      <c r="D2124" s="178" t="s">
        <v>7160</v>
      </c>
      <c r="E2124" s="179">
        <v>40322</v>
      </c>
      <c r="F2124" s="180">
        <v>0</v>
      </c>
      <c r="G2124" s="180">
        <v>22728.76</v>
      </c>
      <c r="H2124" s="180">
        <v>11364.37</v>
      </c>
      <c r="I2124" s="180">
        <f t="shared" si="66"/>
        <v>34093.129999999997</v>
      </c>
      <c r="J2124" s="177" t="str">
        <f t="shared" si="67"/>
        <v>Date &gt; 1920</v>
      </c>
    </row>
    <row r="2125" spans="1:10" x14ac:dyDescent="0.3">
      <c r="A2125" s="178" t="s">
        <v>3371</v>
      </c>
      <c r="B2125" s="178" t="s">
        <v>191</v>
      </c>
      <c r="C2125" s="178" t="s">
        <v>1408</v>
      </c>
      <c r="D2125" s="178" t="s">
        <v>7161</v>
      </c>
      <c r="E2125" s="179">
        <v>40805</v>
      </c>
      <c r="F2125" s="180">
        <v>0</v>
      </c>
      <c r="G2125" s="180">
        <v>2730.03</v>
      </c>
      <c r="H2125" s="180">
        <v>2730.02</v>
      </c>
      <c r="I2125" s="180">
        <f t="shared" si="66"/>
        <v>5460.05</v>
      </c>
      <c r="J2125" s="177" t="str">
        <f t="shared" si="67"/>
        <v>Date &gt; 1920</v>
      </c>
    </row>
    <row r="2126" spans="1:10" x14ac:dyDescent="0.3">
      <c r="A2126" s="178" t="s">
        <v>3371</v>
      </c>
      <c r="B2126" s="178" t="s">
        <v>191</v>
      </c>
      <c r="C2126" s="178" t="s">
        <v>1408</v>
      </c>
      <c r="D2126" s="178" t="s">
        <v>7162</v>
      </c>
      <c r="E2126" s="179">
        <v>41227</v>
      </c>
      <c r="F2126" s="180">
        <v>269587</v>
      </c>
      <c r="G2126" s="180">
        <v>4260.12</v>
      </c>
      <c r="H2126" s="180">
        <v>31782.33</v>
      </c>
      <c r="I2126" s="180">
        <f t="shared" si="66"/>
        <v>305629.45</v>
      </c>
      <c r="J2126" s="177" t="str">
        <f t="shared" si="67"/>
        <v>Date &gt; 1920</v>
      </c>
    </row>
    <row r="2127" spans="1:10" x14ac:dyDescent="0.3">
      <c r="A2127" s="178" t="s">
        <v>3371</v>
      </c>
      <c r="B2127" s="178" t="s">
        <v>191</v>
      </c>
      <c r="C2127" s="178" t="s">
        <v>1408</v>
      </c>
      <c r="D2127" s="178" t="s">
        <v>7162</v>
      </c>
      <c r="E2127" s="179">
        <v>41389</v>
      </c>
      <c r="F2127" s="180">
        <v>134904</v>
      </c>
      <c r="G2127" s="180">
        <v>23023.48</v>
      </c>
      <c r="H2127" s="180">
        <v>26105.54</v>
      </c>
      <c r="I2127" s="180">
        <f t="shared" si="66"/>
        <v>184033.02000000002</v>
      </c>
      <c r="J2127" s="177" t="str">
        <f t="shared" si="67"/>
        <v>Date &gt; 1920</v>
      </c>
    </row>
    <row r="2128" spans="1:10" x14ac:dyDescent="0.3">
      <c r="A2128" s="178" t="s">
        <v>3371</v>
      </c>
      <c r="B2128" s="178" t="s">
        <v>191</v>
      </c>
      <c r="C2128" s="178" t="s">
        <v>1408</v>
      </c>
      <c r="D2128" s="178" t="s">
        <v>7162</v>
      </c>
      <c r="E2128" s="179">
        <v>42052</v>
      </c>
      <c r="F2128" s="180">
        <v>22233</v>
      </c>
      <c r="G2128" s="180">
        <v>701.5</v>
      </c>
      <c r="H2128" s="180">
        <v>1528.5</v>
      </c>
      <c r="I2128" s="180">
        <f t="shared" si="66"/>
        <v>24463</v>
      </c>
      <c r="J2128" s="177" t="str">
        <f t="shared" si="67"/>
        <v>Date &gt; 1920</v>
      </c>
    </row>
    <row r="2129" spans="1:10" x14ac:dyDescent="0.3">
      <c r="A2129" s="178" t="s">
        <v>3371</v>
      </c>
      <c r="B2129" s="178" t="s">
        <v>191</v>
      </c>
      <c r="C2129" s="178" t="s">
        <v>1408</v>
      </c>
      <c r="D2129" s="178" t="s">
        <v>7163</v>
      </c>
      <c r="E2129" s="179">
        <v>42326</v>
      </c>
      <c r="F2129" s="180">
        <v>177923</v>
      </c>
      <c r="G2129" s="180">
        <v>9884.66</v>
      </c>
      <c r="H2129" s="180">
        <v>9885.5300000000007</v>
      </c>
      <c r="I2129" s="180">
        <f t="shared" si="66"/>
        <v>197693.19</v>
      </c>
      <c r="J2129" s="177" t="str">
        <f t="shared" si="67"/>
        <v>Date &gt; 1920</v>
      </c>
    </row>
    <row r="2130" spans="1:10" x14ac:dyDescent="0.3">
      <c r="A2130" s="178" t="s">
        <v>3371</v>
      </c>
      <c r="B2130" s="178" t="s">
        <v>191</v>
      </c>
      <c r="C2130" s="178" t="s">
        <v>1408</v>
      </c>
      <c r="D2130" s="178" t="s">
        <v>7163</v>
      </c>
      <c r="E2130" s="179">
        <v>42538</v>
      </c>
      <c r="F2130" s="180">
        <v>125126</v>
      </c>
      <c r="G2130" s="180">
        <v>6951.44</v>
      </c>
      <c r="H2130" s="180">
        <v>6951.37</v>
      </c>
      <c r="I2130" s="180">
        <f t="shared" si="66"/>
        <v>139028.81</v>
      </c>
      <c r="J2130" s="177" t="str">
        <f t="shared" si="67"/>
        <v>Date &gt; 1920</v>
      </c>
    </row>
    <row r="2131" spans="1:10" x14ac:dyDescent="0.3">
      <c r="A2131" s="178" t="s">
        <v>3371</v>
      </c>
      <c r="B2131" s="178" t="s">
        <v>191</v>
      </c>
      <c r="C2131" s="178" t="s">
        <v>1408</v>
      </c>
      <c r="D2131" s="178" t="s">
        <v>7163</v>
      </c>
      <c r="E2131" s="179">
        <v>42864</v>
      </c>
      <c r="F2131" s="180">
        <v>75728</v>
      </c>
      <c r="G2131" s="180">
        <v>4532.5</v>
      </c>
      <c r="H2131" s="180">
        <v>4532.5</v>
      </c>
      <c r="I2131" s="180">
        <f t="shared" si="66"/>
        <v>84793</v>
      </c>
      <c r="J2131" s="177" t="str">
        <f t="shared" si="67"/>
        <v>Date &gt; 1920</v>
      </c>
    </row>
    <row r="2132" spans="1:10" x14ac:dyDescent="0.3">
      <c r="A2132" s="178" t="s">
        <v>3371</v>
      </c>
      <c r="B2132" s="178" t="s">
        <v>191</v>
      </c>
      <c r="C2132" s="178" t="s">
        <v>1408</v>
      </c>
      <c r="D2132" s="178" t="s">
        <v>7163</v>
      </c>
      <c r="E2132" s="179">
        <v>43424</v>
      </c>
      <c r="F2132" s="180">
        <v>40822</v>
      </c>
      <c r="G2132" s="180">
        <v>1942.5</v>
      </c>
      <c r="H2132" s="180">
        <v>1942.5</v>
      </c>
      <c r="I2132" s="180">
        <f t="shared" si="66"/>
        <v>44707</v>
      </c>
      <c r="J2132" s="177" t="str">
        <f t="shared" si="67"/>
        <v>Date &gt; 1920</v>
      </c>
    </row>
    <row r="2133" spans="1:10" x14ac:dyDescent="0.3">
      <c r="A2133" s="178" t="s">
        <v>3371</v>
      </c>
      <c r="B2133" s="178" t="s">
        <v>191</v>
      </c>
      <c r="C2133" s="178" t="s">
        <v>1408</v>
      </c>
      <c r="D2133" s="178" t="s">
        <v>7164</v>
      </c>
      <c r="E2133" s="179">
        <v>42563</v>
      </c>
      <c r="F2133" s="180">
        <v>76308</v>
      </c>
      <c r="G2133" s="180">
        <v>13873.71</v>
      </c>
      <c r="H2133" s="180">
        <v>7002.27</v>
      </c>
      <c r="I2133" s="180">
        <f t="shared" si="66"/>
        <v>97183.98</v>
      </c>
      <c r="J2133" s="177" t="str">
        <f t="shared" si="67"/>
        <v>Date &gt; 1920</v>
      </c>
    </row>
    <row r="2134" spans="1:10" x14ac:dyDescent="0.3">
      <c r="A2134" s="178" t="s">
        <v>3371</v>
      </c>
      <c r="B2134" s="178" t="s">
        <v>191</v>
      </c>
      <c r="C2134" s="178" t="s">
        <v>1408</v>
      </c>
      <c r="D2134" s="178" t="s">
        <v>7164</v>
      </c>
      <c r="E2134" s="179">
        <v>42755</v>
      </c>
      <c r="F2134" s="180">
        <v>8479</v>
      </c>
      <c r="G2134" s="180">
        <v>0</v>
      </c>
      <c r="H2134" s="180">
        <v>0</v>
      </c>
      <c r="I2134" s="180">
        <f t="shared" si="66"/>
        <v>8479</v>
      </c>
      <c r="J2134" s="177" t="str">
        <f t="shared" si="67"/>
        <v>Date &gt; 1920</v>
      </c>
    </row>
    <row r="2135" spans="1:10" x14ac:dyDescent="0.3">
      <c r="A2135" s="178" t="s">
        <v>3371</v>
      </c>
      <c r="B2135" s="178" t="s">
        <v>191</v>
      </c>
      <c r="C2135" s="178" t="s">
        <v>1408</v>
      </c>
      <c r="D2135" s="178" t="s">
        <v>7165</v>
      </c>
      <c r="E2135" s="179">
        <v>42849</v>
      </c>
      <c r="F2135" s="180">
        <v>167380</v>
      </c>
      <c r="G2135" s="180">
        <v>7500</v>
      </c>
      <c r="H2135" s="180">
        <v>9300.2800000000007</v>
      </c>
      <c r="I2135" s="180">
        <f t="shared" si="66"/>
        <v>184180.28</v>
      </c>
      <c r="J2135" s="177" t="str">
        <f t="shared" si="67"/>
        <v>Date &gt; 1920</v>
      </c>
    </row>
    <row r="2136" spans="1:10" x14ac:dyDescent="0.3">
      <c r="A2136" s="178" t="s">
        <v>3371</v>
      </c>
      <c r="B2136" s="178" t="s">
        <v>191</v>
      </c>
      <c r="C2136" s="178" t="s">
        <v>1408</v>
      </c>
      <c r="D2136" s="178" t="s">
        <v>7165</v>
      </c>
      <c r="E2136" s="179">
        <v>42859</v>
      </c>
      <c r="F2136" s="180">
        <v>-167380</v>
      </c>
      <c r="G2136" s="180">
        <v>-7500</v>
      </c>
      <c r="H2136" s="180">
        <v>-9300.2800000000007</v>
      </c>
      <c r="I2136" s="180">
        <f t="shared" si="66"/>
        <v>-184180.28</v>
      </c>
      <c r="J2136" s="177" t="str">
        <f t="shared" si="67"/>
        <v>Date &gt; 1920</v>
      </c>
    </row>
    <row r="2137" spans="1:10" x14ac:dyDescent="0.3">
      <c r="A2137" s="178" t="s">
        <v>3371</v>
      </c>
      <c r="B2137" s="178" t="s">
        <v>191</v>
      </c>
      <c r="C2137" s="178" t="s">
        <v>1408</v>
      </c>
      <c r="D2137" s="178" t="s">
        <v>7165</v>
      </c>
      <c r="E2137" s="179">
        <v>42864</v>
      </c>
      <c r="F2137" s="180">
        <v>160000</v>
      </c>
      <c r="G2137" s="180">
        <v>7500</v>
      </c>
      <c r="H2137" s="180">
        <v>9300.27</v>
      </c>
      <c r="I2137" s="180">
        <f t="shared" si="66"/>
        <v>176800.27</v>
      </c>
      <c r="J2137" s="177" t="str">
        <f t="shared" si="67"/>
        <v>Date &gt; 1920</v>
      </c>
    </row>
    <row r="2138" spans="1:10" x14ac:dyDescent="0.3">
      <c r="A2138" s="178" t="s">
        <v>3371</v>
      </c>
      <c r="B2138" s="178" t="s">
        <v>191</v>
      </c>
      <c r="C2138" s="178" t="s">
        <v>1408</v>
      </c>
      <c r="D2138" s="178" t="s">
        <v>7165</v>
      </c>
      <c r="E2138" s="179">
        <v>43222</v>
      </c>
      <c r="F2138" s="180">
        <v>822</v>
      </c>
      <c r="G2138" s="180">
        <v>0</v>
      </c>
      <c r="H2138" s="180">
        <v>305.24</v>
      </c>
      <c r="I2138" s="180">
        <f t="shared" si="66"/>
        <v>1127.24</v>
      </c>
      <c r="J2138" s="177" t="str">
        <f t="shared" si="67"/>
        <v>Date &gt; 1920</v>
      </c>
    </row>
    <row r="2139" spans="1:10" x14ac:dyDescent="0.3">
      <c r="A2139" s="178" t="s">
        <v>3371</v>
      </c>
      <c r="B2139" s="178" t="s">
        <v>191</v>
      </c>
      <c r="C2139" s="178" t="s">
        <v>1408</v>
      </c>
      <c r="D2139" s="178" t="s">
        <v>7165</v>
      </c>
      <c r="E2139" s="179">
        <v>43602</v>
      </c>
      <c r="F2139" s="180">
        <v>12061</v>
      </c>
      <c r="G2139" s="180">
        <v>0</v>
      </c>
      <c r="H2139" s="180">
        <v>0</v>
      </c>
      <c r="I2139" s="180">
        <f t="shared" si="66"/>
        <v>12061</v>
      </c>
      <c r="J2139" s="177" t="str">
        <f t="shared" si="67"/>
        <v>Date &gt; 1920</v>
      </c>
    </row>
    <row r="2140" spans="1:10" x14ac:dyDescent="0.3">
      <c r="A2140" s="178" t="s">
        <v>3371</v>
      </c>
      <c r="B2140" s="178" t="s">
        <v>191</v>
      </c>
      <c r="C2140" s="178" t="s">
        <v>1408</v>
      </c>
      <c r="D2140" s="178" t="s">
        <v>7166</v>
      </c>
      <c r="E2140" s="179">
        <v>43222</v>
      </c>
      <c r="F2140" s="180">
        <v>32814</v>
      </c>
      <c r="G2140" s="180">
        <v>1977.46</v>
      </c>
      <c r="H2140" s="180">
        <v>1978.76</v>
      </c>
      <c r="I2140" s="180">
        <f t="shared" si="66"/>
        <v>36770.22</v>
      </c>
      <c r="J2140" s="177" t="str">
        <f t="shared" si="67"/>
        <v>Date &gt; 1920</v>
      </c>
    </row>
    <row r="2141" spans="1:10" x14ac:dyDescent="0.3">
      <c r="A2141" s="178" t="s">
        <v>3371</v>
      </c>
      <c r="B2141" s="178" t="s">
        <v>191</v>
      </c>
      <c r="C2141" s="178" t="s">
        <v>1408</v>
      </c>
      <c r="D2141" s="178" t="s">
        <v>7166</v>
      </c>
      <c r="E2141" s="179">
        <v>43893</v>
      </c>
      <c r="F2141" s="180">
        <v>2779</v>
      </c>
      <c r="G2141" s="180">
        <v>0</v>
      </c>
      <c r="H2141" s="180">
        <v>0</v>
      </c>
      <c r="I2141" s="180">
        <f t="shared" si="66"/>
        <v>2779</v>
      </c>
      <c r="J2141" s="177" t="str">
        <f t="shared" si="67"/>
        <v>Date &gt; 1920</v>
      </c>
    </row>
    <row r="2142" spans="1:10" x14ac:dyDescent="0.3">
      <c r="A2142" s="178" t="s">
        <v>3371</v>
      </c>
      <c r="B2142" s="178" t="s">
        <v>191</v>
      </c>
      <c r="C2142" s="178" t="s">
        <v>1408</v>
      </c>
      <c r="D2142" s="178" t="s">
        <v>7167</v>
      </c>
      <c r="E2142" s="209">
        <v>0</v>
      </c>
      <c r="F2142" s="180">
        <v>0</v>
      </c>
      <c r="G2142" s="180">
        <v>-1061.52</v>
      </c>
      <c r="H2142" s="180">
        <v>-989.08</v>
      </c>
      <c r="I2142" s="180">
        <f t="shared" si="66"/>
        <v>-2050.6</v>
      </c>
      <c r="J2142" s="177" t="str">
        <f t="shared" si="67"/>
        <v>Sketchy date</v>
      </c>
    </row>
    <row r="2143" spans="1:10" x14ac:dyDescent="0.3">
      <c r="A2143" s="178" t="s">
        <v>3371</v>
      </c>
      <c r="B2143" s="178" t="s">
        <v>191</v>
      </c>
      <c r="C2143" s="178" t="s">
        <v>1408</v>
      </c>
      <c r="D2143" s="178" t="s">
        <v>7167</v>
      </c>
      <c r="E2143" s="179">
        <v>43389</v>
      </c>
      <c r="F2143" s="180">
        <v>44780</v>
      </c>
      <c r="G2143" s="180">
        <v>5296.59</v>
      </c>
      <c r="H2143" s="180">
        <v>3424.34</v>
      </c>
      <c r="I2143" s="180">
        <f t="shared" si="66"/>
        <v>53500.929999999993</v>
      </c>
      <c r="J2143" s="177" t="str">
        <f t="shared" si="67"/>
        <v>Date &gt; 1920</v>
      </c>
    </row>
    <row r="2144" spans="1:10" x14ac:dyDescent="0.3">
      <c r="A2144" s="178" t="s">
        <v>3371</v>
      </c>
      <c r="B2144" s="178" t="s">
        <v>191</v>
      </c>
      <c r="C2144" s="178" t="s">
        <v>1408</v>
      </c>
      <c r="D2144" s="178" t="s">
        <v>7167</v>
      </c>
      <c r="E2144" s="179">
        <v>43439</v>
      </c>
      <c r="F2144" s="180">
        <v>67216</v>
      </c>
      <c r="G2144" s="180">
        <v>7908.7</v>
      </c>
      <c r="H2144" s="180">
        <v>5126.71</v>
      </c>
      <c r="I2144" s="180">
        <f t="shared" si="66"/>
        <v>80251.41</v>
      </c>
      <c r="J2144" s="177" t="str">
        <f t="shared" si="67"/>
        <v>Date &gt; 1920</v>
      </c>
    </row>
    <row r="2145" spans="1:10" x14ac:dyDescent="0.3">
      <c r="A2145" s="178" t="s">
        <v>3371</v>
      </c>
      <c r="B2145" s="178" t="s">
        <v>191</v>
      </c>
      <c r="C2145" s="178" t="s">
        <v>1408</v>
      </c>
      <c r="D2145" s="178" t="s">
        <v>7167</v>
      </c>
      <c r="E2145" s="179">
        <v>43587</v>
      </c>
      <c r="F2145" s="180">
        <v>58916</v>
      </c>
      <c r="G2145" s="180">
        <v>6837.62</v>
      </c>
      <c r="H2145" s="180">
        <v>3629.37</v>
      </c>
      <c r="I2145" s="180">
        <f t="shared" si="66"/>
        <v>69382.989999999991</v>
      </c>
      <c r="J2145" s="177" t="str">
        <f t="shared" si="67"/>
        <v>Date &gt; 1920</v>
      </c>
    </row>
    <row r="2146" spans="1:10" x14ac:dyDescent="0.3">
      <c r="A2146" s="178" t="s">
        <v>3371</v>
      </c>
      <c r="B2146" s="178" t="s">
        <v>191</v>
      </c>
      <c r="C2146" s="178" t="s">
        <v>1408</v>
      </c>
      <c r="D2146" s="178" t="s">
        <v>7167</v>
      </c>
      <c r="E2146" s="179">
        <v>44063</v>
      </c>
      <c r="F2146" s="180">
        <v>34208</v>
      </c>
      <c r="G2146" s="180">
        <v>5711.57</v>
      </c>
      <c r="H2146" s="180">
        <v>3710.89</v>
      </c>
      <c r="I2146" s="180">
        <f t="shared" si="66"/>
        <v>43630.46</v>
      </c>
      <c r="J2146" s="177" t="str">
        <f t="shared" si="67"/>
        <v>Date &gt; 1920</v>
      </c>
    </row>
    <row r="2147" spans="1:10" x14ac:dyDescent="0.3">
      <c r="A2147" s="178" t="s">
        <v>3371</v>
      </c>
      <c r="B2147" s="178" t="s">
        <v>191</v>
      </c>
      <c r="C2147" s="178" t="s">
        <v>1408</v>
      </c>
      <c r="D2147" s="178" t="s">
        <v>7167</v>
      </c>
      <c r="E2147" s="179">
        <v>44063</v>
      </c>
      <c r="F2147" s="180">
        <v>0</v>
      </c>
      <c r="G2147" s="180">
        <v>1061.52</v>
      </c>
      <c r="H2147" s="180">
        <v>989.08</v>
      </c>
      <c r="I2147" s="180">
        <f t="shared" si="66"/>
        <v>2050.6</v>
      </c>
      <c r="J2147" s="177" t="str">
        <f t="shared" si="67"/>
        <v>Date &gt; 1920</v>
      </c>
    </row>
    <row r="2148" spans="1:10" x14ac:dyDescent="0.3">
      <c r="A2148" s="178" t="s">
        <v>3371</v>
      </c>
      <c r="B2148" s="178" t="s">
        <v>191</v>
      </c>
      <c r="C2148" s="178" t="s">
        <v>1408</v>
      </c>
      <c r="D2148" s="178" t="s">
        <v>7168</v>
      </c>
      <c r="E2148" s="209">
        <v>0</v>
      </c>
      <c r="F2148" s="180">
        <v>224480</v>
      </c>
      <c r="G2148" s="180">
        <v>14986.1</v>
      </c>
      <c r="H2148" s="180">
        <v>22054.25</v>
      </c>
      <c r="I2148" s="180">
        <f t="shared" si="66"/>
        <v>261520.35</v>
      </c>
      <c r="J2148" s="177" t="str">
        <f t="shared" si="67"/>
        <v>Sketchy date</v>
      </c>
    </row>
    <row r="2149" spans="1:10" x14ac:dyDescent="0.3">
      <c r="A2149" s="178" t="s">
        <v>3371</v>
      </c>
      <c r="B2149" s="178" t="s">
        <v>191</v>
      </c>
      <c r="C2149" s="178" t="s">
        <v>1408</v>
      </c>
      <c r="D2149" s="178" t="s">
        <v>7168</v>
      </c>
      <c r="E2149" s="179">
        <v>44063</v>
      </c>
      <c r="F2149" s="180">
        <v>704465</v>
      </c>
      <c r="G2149" s="180">
        <v>47029.41</v>
      </c>
      <c r="H2149" s="180">
        <v>42518.97</v>
      </c>
      <c r="I2149" s="180">
        <f t="shared" si="66"/>
        <v>794013.38</v>
      </c>
      <c r="J2149" s="177" t="str">
        <f t="shared" si="67"/>
        <v>Date &gt; 1920</v>
      </c>
    </row>
    <row r="2150" spans="1:10" x14ac:dyDescent="0.3">
      <c r="A2150" s="178" t="s">
        <v>3371</v>
      </c>
      <c r="B2150" s="178" t="s">
        <v>191</v>
      </c>
      <c r="C2150" s="178" t="s">
        <v>1408</v>
      </c>
      <c r="D2150" s="178" t="s">
        <v>7168</v>
      </c>
      <c r="E2150" s="179">
        <v>44063</v>
      </c>
      <c r="F2150" s="180">
        <v>4836</v>
      </c>
      <c r="G2150" s="180">
        <v>322.88</v>
      </c>
      <c r="H2150" s="180">
        <v>292.36</v>
      </c>
      <c r="I2150" s="180">
        <f t="shared" si="66"/>
        <v>5451.24</v>
      </c>
      <c r="J2150" s="177" t="str">
        <f t="shared" si="67"/>
        <v>Date &gt; 1920</v>
      </c>
    </row>
    <row r="2151" spans="1:10" x14ac:dyDescent="0.3">
      <c r="A2151" s="178" t="s">
        <v>3371</v>
      </c>
      <c r="B2151" s="178" t="s">
        <v>191</v>
      </c>
      <c r="C2151" s="178" t="s">
        <v>1408</v>
      </c>
      <c r="D2151" s="178" t="s">
        <v>7168</v>
      </c>
      <c r="E2151" s="179">
        <v>44063</v>
      </c>
      <c r="F2151" s="180">
        <v>378499</v>
      </c>
      <c r="G2151" s="180">
        <v>25268.28</v>
      </c>
      <c r="H2151" s="180">
        <v>22845.58</v>
      </c>
      <c r="I2151" s="180">
        <f t="shared" si="66"/>
        <v>426612.86000000004</v>
      </c>
      <c r="J2151" s="177" t="str">
        <f t="shared" si="67"/>
        <v>Date &gt; 1920</v>
      </c>
    </row>
    <row r="2152" spans="1:10" x14ac:dyDescent="0.3">
      <c r="A2152" s="178" t="s">
        <v>3371</v>
      </c>
      <c r="B2152" s="178" t="s">
        <v>191</v>
      </c>
      <c r="C2152" s="178" t="s">
        <v>1408</v>
      </c>
      <c r="D2152" s="178" t="s">
        <v>7169</v>
      </c>
      <c r="E2152" s="209">
        <v>0</v>
      </c>
      <c r="F2152" s="180">
        <v>20899</v>
      </c>
      <c r="G2152" s="180">
        <v>0</v>
      </c>
      <c r="H2152" s="180">
        <v>0</v>
      </c>
      <c r="I2152" s="180">
        <f t="shared" si="66"/>
        <v>20899</v>
      </c>
      <c r="J2152" s="177" t="str">
        <f t="shared" si="67"/>
        <v>Sketchy date</v>
      </c>
    </row>
    <row r="2153" spans="1:10" x14ac:dyDescent="0.3">
      <c r="A2153" s="178" t="s">
        <v>3371</v>
      </c>
      <c r="B2153" s="178" t="s">
        <v>205</v>
      </c>
      <c r="C2153" s="178" t="s">
        <v>1420</v>
      </c>
      <c r="D2153" s="178" t="s">
        <v>6398</v>
      </c>
      <c r="E2153" s="179">
        <v>22815</v>
      </c>
      <c r="F2153" s="180">
        <v>0</v>
      </c>
      <c r="G2153" s="180">
        <v>9042.59</v>
      </c>
      <c r="H2153" s="180">
        <v>0</v>
      </c>
      <c r="I2153" s="180">
        <f t="shared" si="66"/>
        <v>9042.59</v>
      </c>
      <c r="J2153" s="177" t="str">
        <f t="shared" si="67"/>
        <v>Date &gt; 1920</v>
      </c>
    </row>
    <row r="2154" spans="1:10" x14ac:dyDescent="0.3">
      <c r="A2154" s="178" t="s">
        <v>3371</v>
      </c>
      <c r="B2154" s="178" t="s">
        <v>205</v>
      </c>
      <c r="C2154" s="178" t="s">
        <v>1420</v>
      </c>
      <c r="D2154" s="178" t="s">
        <v>7170</v>
      </c>
      <c r="E2154" s="179">
        <v>22697</v>
      </c>
      <c r="F2154" s="180">
        <v>0</v>
      </c>
      <c r="G2154" s="180">
        <v>614.02</v>
      </c>
      <c r="H2154" s="180">
        <v>0</v>
      </c>
      <c r="I2154" s="180">
        <f t="shared" si="66"/>
        <v>614.02</v>
      </c>
      <c r="J2154" s="177" t="str">
        <f t="shared" si="67"/>
        <v>Date &gt; 1920</v>
      </c>
    </row>
    <row r="2155" spans="1:10" x14ac:dyDescent="0.3">
      <c r="A2155" s="178" t="s">
        <v>3371</v>
      </c>
      <c r="B2155" s="178" t="s">
        <v>205</v>
      </c>
      <c r="C2155" s="178" t="s">
        <v>1420</v>
      </c>
      <c r="D2155" s="178" t="s">
        <v>7171</v>
      </c>
      <c r="E2155" s="179">
        <v>26197</v>
      </c>
      <c r="F2155" s="180">
        <v>0</v>
      </c>
      <c r="G2155" s="180">
        <v>8000</v>
      </c>
      <c r="H2155" s="180">
        <v>4514.13</v>
      </c>
      <c r="I2155" s="180">
        <f t="shared" si="66"/>
        <v>12514.130000000001</v>
      </c>
      <c r="J2155" s="177" t="str">
        <f t="shared" si="67"/>
        <v>Date &gt; 1920</v>
      </c>
    </row>
    <row r="2156" spans="1:10" x14ac:dyDescent="0.3">
      <c r="A2156" s="178" t="s">
        <v>3371</v>
      </c>
      <c r="B2156" s="178" t="s">
        <v>205</v>
      </c>
      <c r="C2156" s="178" t="s">
        <v>1420</v>
      </c>
      <c r="D2156" s="178" t="s">
        <v>7172</v>
      </c>
      <c r="E2156" s="179">
        <v>31980</v>
      </c>
      <c r="F2156" s="180">
        <v>313371.95</v>
      </c>
      <c r="G2156" s="180">
        <v>38326.26</v>
      </c>
      <c r="H2156" s="180">
        <v>49507.24</v>
      </c>
      <c r="I2156" s="180">
        <f t="shared" si="66"/>
        <v>401205.45</v>
      </c>
      <c r="J2156" s="177" t="str">
        <f t="shared" si="67"/>
        <v>Date &gt; 1920</v>
      </c>
    </row>
    <row r="2157" spans="1:10" x14ac:dyDescent="0.3">
      <c r="A2157" s="178" t="s">
        <v>3371</v>
      </c>
      <c r="B2157" s="178" t="s">
        <v>205</v>
      </c>
      <c r="C2157" s="178" t="s">
        <v>1420</v>
      </c>
      <c r="D2157" s="178" t="s">
        <v>7173</v>
      </c>
      <c r="E2157" s="179">
        <v>28457</v>
      </c>
      <c r="F2157" s="180">
        <v>0</v>
      </c>
      <c r="G2157" s="180">
        <v>27895.37</v>
      </c>
      <c r="H2157" s="180">
        <v>6973.85</v>
      </c>
      <c r="I2157" s="180">
        <f t="shared" si="66"/>
        <v>34869.22</v>
      </c>
      <c r="J2157" s="177" t="str">
        <f t="shared" si="67"/>
        <v>Date &gt; 1920</v>
      </c>
    </row>
    <row r="2158" spans="1:10" x14ac:dyDescent="0.3">
      <c r="A2158" s="178" t="s">
        <v>3371</v>
      </c>
      <c r="B2158" s="178" t="s">
        <v>205</v>
      </c>
      <c r="C2158" s="178" t="s">
        <v>1420</v>
      </c>
      <c r="D2158" s="178" t="s">
        <v>7174</v>
      </c>
      <c r="E2158" s="179">
        <v>29914</v>
      </c>
      <c r="F2158" s="180">
        <v>0</v>
      </c>
      <c r="G2158" s="180">
        <v>21468.33</v>
      </c>
      <c r="H2158" s="180">
        <v>10734.17</v>
      </c>
      <c r="I2158" s="180">
        <f t="shared" si="66"/>
        <v>32202.5</v>
      </c>
      <c r="J2158" s="177" t="str">
        <f t="shared" si="67"/>
        <v>Date &gt; 1920</v>
      </c>
    </row>
    <row r="2159" spans="1:10" x14ac:dyDescent="0.3">
      <c r="A2159" s="178" t="s">
        <v>3371</v>
      </c>
      <c r="B2159" s="178" t="s">
        <v>205</v>
      </c>
      <c r="C2159" s="178" t="s">
        <v>1420</v>
      </c>
      <c r="D2159" s="178" t="s">
        <v>6366</v>
      </c>
      <c r="E2159" s="179">
        <v>29942</v>
      </c>
      <c r="F2159" s="180">
        <v>0</v>
      </c>
      <c r="G2159" s="180">
        <v>96104.73</v>
      </c>
      <c r="H2159" s="180">
        <v>48052.37</v>
      </c>
      <c r="I2159" s="180">
        <f t="shared" si="66"/>
        <v>144157.1</v>
      </c>
      <c r="J2159" s="177" t="str">
        <f t="shared" si="67"/>
        <v>Date &gt; 1920</v>
      </c>
    </row>
    <row r="2160" spans="1:10" x14ac:dyDescent="0.3">
      <c r="A2160" s="178" t="s">
        <v>3371</v>
      </c>
      <c r="B2160" s="178" t="s">
        <v>205</v>
      </c>
      <c r="C2160" s="178" t="s">
        <v>1420</v>
      </c>
      <c r="D2160" s="178" t="s">
        <v>7175</v>
      </c>
      <c r="E2160" s="179">
        <v>29796</v>
      </c>
      <c r="F2160" s="180">
        <v>0</v>
      </c>
      <c r="G2160" s="180">
        <v>3463.33</v>
      </c>
      <c r="H2160" s="180">
        <v>1731.67</v>
      </c>
      <c r="I2160" s="180">
        <f t="shared" si="66"/>
        <v>5195</v>
      </c>
      <c r="J2160" s="177" t="str">
        <f t="shared" si="67"/>
        <v>Date &gt; 1920</v>
      </c>
    </row>
    <row r="2161" spans="1:10" x14ac:dyDescent="0.3">
      <c r="A2161" s="178" t="s">
        <v>3371</v>
      </c>
      <c r="B2161" s="178" t="s">
        <v>205</v>
      </c>
      <c r="C2161" s="178" t="s">
        <v>1420</v>
      </c>
      <c r="D2161" s="178" t="s">
        <v>7176</v>
      </c>
      <c r="E2161" s="179">
        <v>31594</v>
      </c>
      <c r="F2161" s="180">
        <v>0</v>
      </c>
      <c r="G2161" s="180">
        <v>4866.67</v>
      </c>
      <c r="H2161" s="180">
        <v>2433.33</v>
      </c>
      <c r="I2161" s="180">
        <f t="shared" si="66"/>
        <v>7300</v>
      </c>
      <c r="J2161" s="177" t="str">
        <f t="shared" si="67"/>
        <v>Date &gt; 1920</v>
      </c>
    </row>
    <row r="2162" spans="1:10" x14ac:dyDescent="0.3">
      <c r="A2162" s="178" t="s">
        <v>3371</v>
      </c>
      <c r="B2162" s="178" t="s">
        <v>205</v>
      </c>
      <c r="C2162" s="178" t="s">
        <v>1420</v>
      </c>
      <c r="D2162" s="178" t="s">
        <v>7177</v>
      </c>
      <c r="E2162" s="179">
        <v>32840</v>
      </c>
      <c r="F2162" s="180">
        <v>0</v>
      </c>
      <c r="G2162" s="180">
        <v>2630.67</v>
      </c>
      <c r="H2162" s="180">
        <v>1315.33</v>
      </c>
      <c r="I2162" s="180">
        <f t="shared" si="66"/>
        <v>3946</v>
      </c>
      <c r="J2162" s="177" t="str">
        <f t="shared" si="67"/>
        <v>Date &gt; 1920</v>
      </c>
    </row>
    <row r="2163" spans="1:10" x14ac:dyDescent="0.3">
      <c r="A2163" s="178" t="s">
        <v>3371</v>
      </c>
      <c r="B2163" s="178" t="s">
        <v>205</v>
      </c>
      <c r="C2163" s="178" t="s">
        <v>1420</v>
      </c>
      <c r="D2163" s="178" t="s">
        <v>7178</v>
      </c>
      <c r="E2163" s="179">
        <v>33778</v>
      </c>
      <c r="F2163" s="180">
        <v>0</v>
      </c>
      <c r="G2163" s="180">
        <v>1555.78</v>
      </c>
      <c r="H2163" s="180">
        <v>780.22</v>
      </c>
      <c r="I2163" s="180">
        <f t="shared" si="66"/>
        <v>2336</v>
      </c>
      <c r="J2163" s="177" t="str">
        <f t="shared" si="67"/>
        <v>Date &gt; 1920</v>
      </c>
    </row>
    <row r="2164" spans="1:10" x14ac:dyDescent="0.3">
      <c r="A2164" s="178" t="s">
        <v>3371</v>
      </c>
      <c r="B2164" s="178" t="s">
        <v>205</v>
      </c>
      <c r="C2164" s="178" t="s">
        <v>1420</v>
      </c>
      <c r="D2164" s="178" t="s">
        <v>7179</v>
      </c>
      <c r="E2164" s="179">
        <v>33303</v>
      </c>
      <c r="F2164" s="180">
        <v>0</v>
      </c>
      <c r="G2164" s="180">
        <v>24000</v>
      </c>
      <c r="H2164" s="180">
        <v>12000</v>
      </c>
      <c r="I2164" s="180">
        <f t="shared" si="66"/>
        <v>36000</v>
      </c>
      <c r="J2164" s="177" t="str">
        <f t="shared" si="67"/>
        <v>Date &gt; 1920</v>
      </c>
    </row>
    <row r="2165" spans="1:10" x14ac:dyDescent="0.3">
      <c r="A2165" s="178" t="s">
        <v>3371</v>
      </c>
      <c r="B2165" s="178" t="s">
        <v>205</v>
      </c>
      <c r="C2165" s="178" t="s">
        <v>1420</v>
      </c>
      <c r="D2165" s="178" t="s">
        <v>7180</v>
      </c>
      <c r="E2165" s="179">
        <v>34045</v>
      </c>
      <c r="F2165" s="180">
        <v>0</v>
      </c>
      <c r="G2165" s="180">
        <v>7295.71</v>
      </c>
      <c r="H2165" s="180">
        <v>3647.84</v>
      </c>
      <c r="I2165" s="180">
        <f t="shared" si="66"/>
        <v>10943.55</v>
      </c>
      <c r="J2165" s="177" t="str">
        <f t="shared" si="67"/>
        <v>Date &gt; 1920</v>
      </c>
    </row>
    <row r="2166" spans="1:10" x14ac:dyDescent="0.3">
      <c r="A2166" s="178" t="s">
        <v>3371</v>
      </c>
      <c r="B2166" s="178" t="s">
        <v>205</v>
      </c>
      <c r="C2166" s="178" t="s">
        <v>1420</v>
      </c>
      <c r="D2166" s="178" t="s">
        <v>7180</v>
      </c>
      <c r="E2166" s="179">
        <v>34429</v>
      </c>
      <c r="F2166" s="180">
        <v>0</v>
      </c>
      <c r="G2166" s="180">
        <v>2704.29</v>
      </c>
      <c r="H2166" s="180">
        <v>13367.49</v>
      </c>
      <c r="I2166" s="180">
        <f t="shared" si="66"/>
        <v>16071.779999999999</v>
      </c>
      <c r="J2166" s="177" t="str">
        <f t="shared" si="67"/>
        <v>Date &gt; 1920</v>
      </c>
    </row>
    <row r="2167" spans="1:10" x14ac:dyDescent="0.3">
      <c r="A2167" s="178" t="s">
        <v>3371</v>
      </c>
      <c r="B2167" s="178" t="s">
        <v>205</v>
      </c>
      <c r="C2167" s="178" t="s">
        <v>1420</v>
      </c>
      <c r="D2167" s="178" t="s">
        <v>7180</v>
      </c>
      <c r="E2167" s="179">
        <v>34429</v>
      </c>
      <c r="F2167" s="180">
        <v>0</v>
      </c>
      <c r="G2167" s="180">
        <v>12357.47</v>
      </c>
      <c r="H2167" s="180">
        <v>0</v>
      </c>
      <c r="I2167" s="180">
        <f t="shared" si="66"/>
        <v>12357.47</v>
      </c>
      <c r="J2167" s="177" t="str">
        <f t="shared" si="67"/>
        <v>Date &gt; 1920</v>
      </c>
    </row>
    <row r="2168" spans="1:10" x14ac:dyDescent="0.3">
      <c r="A2168" s="178" t="s">
        <v>3371</v>
      </c>
      <c r="B2168" s="178" t="s">
        <v>205</v>
      </c>
      <c r="C2168" s="178" t="s">
        <v>1420</v>
      </c>
      <c r="D2168" s="178" t="s">
        <v>7180</v>
      </c>
      <c r="E2168" s="179">
        <v>34429</v>
      </c>
      <c r="F2168" s="180">
        <v>0</v>
      </c>
      <c r="G2168" s="180">
        <v>11673.2</v>
      </c>
      <c r="H2168" s="180">
        <v>0</v>
      </c>
      <c r="I2168" s="180">
        <f t="shared" si="66"/>
        <v>11673.2</v>
      </c>
      <c r="J2168" s="177" t="str">
        <f t="shared" si="67"/>
        <v>Date &gt; 1920</v>
      </c>
    </row>
    <row r="2169" spans="1:10" x14ac:dyDescent="0.3">
      <c r="A2169" s="178" t="s">
        <v>3371</v>
      </c>
      <c r="B2169" s="178" t="s">
        <v>205</v>
      </c>
      <c r="C2169" s="178" t="s">
        <v>1420</v>
      </c>
      <c r="D2169" s="178" t="s">
        <v>7180</v>
      </c>
      <c r="E2169" s="179">
        <v>35039</v>
      </c>
      <c r="F2169" s="180">
        <v>0</v>
      </c>
      <c r="G2169" s="180">
        <v>17381.580000000002</v>
      </c>
      <c r="H2169" s="180">
        <v>30021.93</v>
      </c>
      <c r="I2169" s="180">
        <f t="shared" si="66"/>
        <v>47403.51</v>
      </c>
      <c r="J2169" s="177" t="str">
        <f t="shared" si="67"/>
        <v>Date &gt; 1920</v>
      </c>
    </row>
    <row r="2170" spans="1:10" x14ac:dyDescent="0.3">
      <c r="A2170" s="178" t="s">
        <v>3371</v>
      </c>
      <c r="B2170" s="178" t="s">
        <v>205</v>
      </c>
      <c r="C2170" s="178" t="s">
        <v>1420</v>
      </c>
      <c r="D2170" s="178" t="s">
        <v>7180</v>
      </c>
      <c r="E2170" s="179">
        <v>35039</v>
      </c>
      <c r="F2170" s="180">
        <v>0</v>
      </c>
      <c r="G2170" s="180">
        <v>29926.75</v>
      </c>
      <c r="H2170" s="180">
        <v>0</v>
      </c>
      <c r="I2170" s="180">
        <f t="shared" si="66"/>
        <v>29926.75</v>
      </c>
      <c r="J2170" s="177" t="str">
        <f t="shared" si="67"/>
        <v>Date &gt; 1920</v>
      </c>
    </row>
    <row r="2171" spans="1:10" x14ac:dyDescent="0.3">
      <c r="A2171" s="178" t="s">
        <v>3371</v>
      </c>
      <c r="B2171" s="178" t="s">
        <v>205</v>
      </c>
      <c r="C2171" s="178" t="s">
        <v>1420</v>
      </c>
      <c r="D2171" s="178" t="s">
        <v>7180</v>
      </c>
      <c r="E2171" s="179">
        <v>35039</v>
      </c>
      <c r="F2171" s="180">
        <v>0</v>
      </c>
      <c r="G2171" s="180">
        <v>12735.52</v>
      </c>
      <c r="H2171" s="180">
        <v>0</v>
      </c>
      <c r="I2171" s="180">
        <f t="shared" si="66"/>
        <v>12735.52</v>
      </c>
      <c r="J2171" s="177" t="str">
        <f t="shared" si="67"/>
        <v>Date &gt; 1920</v>
      </c>
    </row>
    <row r="2172" spans="1:10" x14ac:dyDescent="0.3">
      <c r="A2172" s="178" t="s">
        <v>3371</v>
      </c>
      <c r="B2172" s="178" t="s">
        <v>205</v>
      </c>
      <c r="C2172" s="178" t="s">
        <v>1420</v>
      </c>
      <c r="D2172" s="178" t="s">
        <v>7180</v>
      </c>
      <c r="E2172" s="179">
        <v>35417</v>
      </c>
      <c r="F2172" s="180">
        <v>0</v>
      </c>
      <c r="G2172" s="180">
        <v>3036.48</v>
      </c>
      <c r="H2172" s="180">
        <v>14557.92</v>
      </c>
      <c r="I2172" s="180">
        <f t="shared" si="66"/>
        <v>17594.400000000001</v>
      </c>
      <c r="J2172" s="177" t="str">
        <f t="shared" si="67"/>
        <v>Date &gt; 1920</v>
      </c>
    </row>
    <row r="2173" spans="1:10" x14ac:dyDescent="0.3">
      <c r="A2173" s="178" t="s">
        <v>3371</v>
      </c>
      <c r="B2173" s="178" t="s">
        <v>205</v>
      </c>
      <c r="C2173" s="178" t="s">
        <v>1420</v>
      </c>
      <c r="D2173" s="178" t="s">
        <v>7180</v>
      </c>
      <c r="E2173" s="179">
        <v>35417</v>
      </c>
      <c r="F2173" s="180">
        <v>0</v>
      </c>
      <c r="G2173" s="180">
        <v>26079.38</v>
      </c>
      <c r="H2173" s="180">
        <v>0</v>
      </c>
      <c r="I2173" s="180">
        <f t="shared" si="66"/>
        <v>26079.38</v>
      </c>
      <c r="J2173" s="177" t="str">
        <f t="shared" si="67"/>
        <v>Date &gt; 1920</v>
      </c>
    </row>
    <row r="2174" spans="1:10" x14ac:dyDescent="0.3">
      <c r="A2174" s="178" t="s">
        <v>3371</v>
      </c>
      <c r="B2174" s="178" t="s">
        <v>205</v>
      </c>
      <c r="C2174" s="178" t="s">
        <v>1420</v>
      </c>
      <c r="D2174" s="178" t="s">
        <v>7181</v>
      </c>
      <c r="E2174" s="179">
        <v>34211</v>
      </c>
      <c r="F2174" s="180">
        <v>0</v>
      </c>
      <c r="G2174" s="180">
        <v>966.67</v>
      </c>
      <c r="H2174" s="180">
        <v>483.33</v>
      </c>
      <c r="I2174" s="180">
        <f t="shared" si="66"/>
        <v>1450</v>
      </c>
      <c r="J2174" s="177" t="str">
        <f t="shared" si="67"/>
        <v>Date &gt; 1920</v>
      </c>
    </row>
    <row r="2175" spans="1:10" x14ac:dyDescent="0.3">
      <c r="A2175" s="178" t="s">
        <v>3371</v>
      </c>
      <c r="B2175" s="178" t="s">
        <v>205</v>
      </c>
      <c r="C2175" s="178" t="s">
        <v>1420</v>
      </c>
      <c r="D2175" s="178" t="s">
        <v>7182</v>
      </c>
      <c r="E2175" s="179">
        <v>34429</v>
      </c>
      <c r="F2175" s="180">
        <v>0</v>
      </c>
      <c r="G2175" s="180">
        <v>3501.89</v>
      </c>
      <c r="H2175" s="180">
        <v>1750.94</v>
      </c>
      <c r="I2175" s="180">
        <f t="shared" si="66"/>
        <v>5252.83</v>
      </c>
      <c r="J2175" s="177" t="str">
        <f t="shared" si="67"/>
        <v>Date &gt; 1920</v>
      </c>
    </row>
    <row r="2176" spans="1:10" x14ac:dyDescent="0.3">
      <c r="A2176" s="178" t="s">
        <v>3371</v>
      </c>
      <c r="B2176" s="178" t="s">
        <v>205</v>
      </c>
      <c r="C2176" s="178" t="s">
        <v>1420</v>
      </c>
      <c r="D2176" s="178" t="s">
        <v>7183</v>
      </c>
      <c r="E2176" s="179">
        <v>35604</v>
      </c>
      <c r="F2176" s="180">
        <v>277650</v>
      </c>
      <c r="G2176" s="180">
        <v>0</v>
      </c>
      <c r="H2176" s="180">
        <v>35259.64</v>
      </c>
      <c r="I2176" s="180">
        <f t="shared" si="66"/>
        <v>312909.64</v>
      </c>
      <c r="J2176" s="177" t="str">
        <f t="shared" si="67"/>
        <v>Date &gt; 1920</v>
      </c>
    </row>
    <row r="2177" spans="1:10" x14ac:dyDescent="0.3">
      <c r="A2177" s="178" t="s">
        <v>3371</v>
      </c>
      <c r="B2177" s="178" t="s">
        <v>205</v>
      </c>
      <c r="C2177" s="178" t="s">
        <v>1420</v>
      </c>
      <c r="D2177" s="178" t="s">
        <v>7183</v>
      </c>
      <c r="E2177" s="179">
        <v>35643</v>
      </c>
      <c r="F2177" s="180">
        <v>326681</v>
      </c>
      <c r="G2177" s="180">
        <v>25322.35</v>
      </c>
      <c r="H2177" s="180">
        <v>48770.7</v>
      </c>
      <c r="I2177" s="180">
        <f t="shared" si="66"/>
        <v>400774.05</v>
      </c>
      <c r="J2177" s="177" t="str">
        <f t="shared" si="67"/>
        <v>Date &gt; 1920</v>
      </c>
    </row>
    <row r="2178" spans="1:10" x14ac:dyDescent="0.3">
      <c r="A2178" s="178" t="s">
        <v>3371</v>
      </c>
      <c r="B2178" s="178" t="s">
        <v>205</v>
      </c>
      <c r="C2178" s="178" t="s">
        <v>1420</v>
      </c>
      <c r="D2178" s="178" t="s">
        <v>7183</v>
      </c>
      <c r="E2178" s="179">
        <v>35643</v>
      </c>
      <c r="F2178" s="180">
        <v>62811</v>
      </c>
      <c r="G2178" s="180">
        <v>0</v>
      </c>
      <c r="H2178" s="180">
        <v>22573.01</v>
      </c>
      <c r="I2178" s="180">
        <f t="shared" si="66"/>
        <v>85384.01</v>
      </c>
      <c r="J2178" s="177" t="str">
        <f t="shared" si="67"/>
        <v>Date &gt; 1920</v>
      </c>
    </row>
    <row r="2179" spans="1:10" x14ac:dyDescent="0.3">
      <c r="A2179" s="178" t="s">
        <v>3371</v>
      </c>
      <c r="B2179" s="178" t="s">
        <v>205</v>
      </c>
      <c r="C2179" s="178" t="s">
        <v>1420</v>
      </c>
      <c r="D2179" s="178" t="s">
        <v>7183</v>
      </c>
      <c r="E2179" s="179">
        <v>35643</v>
      </c>
      <c r="F2179" s="180">
        <v>90000</v>
      </c>
      <c r="G2179" s="180">
        <v>0</v>
      </c>
      <c r="H2179" s="180">
        <v>0</v>
      </c>
      <c r="I2179" s="180">
        <f t="shared" si="66"/>
        <v>90000</v>
      </c>
      <c r="J2179" s="177" t="str">
        <f t="shared" si="67"/>
        <v>Date &gt; 1920</v>
      </c>
    </row>
    <row r="2180" spans="1:10" x14ac:dyDescent="0.3">
      <c r="A2180" s="178" t="s">
        <v>3371</v>
      </c>
      <c r="B2180" s="178" t="s">
        <v>205</v>
      </c>
      <c r="C2180" s="178" t="s">
        <v>1420</v>
      </c>
      <c r="D2180" s="178" t="s">
        <v>7183</v>
      </c>
      <c r="E2180" s="179">
        <v>35684</v>
      </c>
      <c r="F2180" s="180">
        <v>181315</v>
      </c>
      <c r="G2180" s="180">
        <v>4402.18</v>
      </c>
      <c r="H2180" s="180">
        <v>23081.46</v>
      </c>
      <c r="I2180" s="180">
        <f t="shared" si="66"/>
        <v>208798.63999999998</v>
      </c>
      <c r="J2180" s="177" t="str">
        <f t="shared" si="67"/>
        <v>Date &gt; 1920</v>
      </c>
    </row>
    <row r="2181" spans="1:10" x14ac:dyDescent="0.3">
      <c r="A2181" s="178" t="s">
        <v>3371</v>
      </c>
      <c r="B2181" s="178" t="s">
        <v>205</v>
      </c>
      <c r="C2181" s="178" t="s">
        <v>1420</v>
      </c>
      <c r="D2181" s="178" t="s">
        <v>7183</v>
      </c>
      <c r="E2181" s="179">
        <v>35684</v>
      </c>
      <c r="F2181" s="180">
        <v>154673</v>
      </c>
      <c r="G2181" s="180">
        <v>0</v>
      </c>
      <c r="H2181" s="180">
        <v>20398.07</v>
      </c>
      <c r="I2181" s="180">
        <f t="shared" ref="I2181:I2244" si="68">SUM(F2181:H2181)</f>
        <v>175071.07</v>
      </c>
      <c r="J2181" s="177" t="str">
        <f t="shared" ref="J2181:J2244" si="69">IF(OR(YEAR(E2181)&gt; 1920, ISBLANK(E2181)), "Date &gt; 1920", "Sketchy date")</f>
        <v>Date &gt; 1920</v>
      </c>
    </row>
    <row r="2182" spans="1:10" x14ac:dyDescent="0.3">
      <c r="A2182" s="178" t="s">
        <v>3371</v>
      </c>
      <c r="B2182" s="178" t="s">
        <v>205</v>
      </c>
      <c r="C2182" s="178" t="s">
        <v>1420</v>
      </c>
      <c r="D2182" s="178" t="s">
        <v>7183</v>
      </c>
      <c r="E2182" s="179">
        <v>35684</v>
      </c>
      <c r="F2182" s="180">
        <v>24000</v>
      </c>
      <c r="G2182" s="180">
        <v>0</v>
      </c>
      <c r="H2182" s="180">
        <v>0</v>
      </c>
      <c r="I2182" s="180">
        <f t="shared" si="68"/>
        <v>24000</v>
      </c>
      <c r="J2182" s="177" t="str">
        <f t="shared" si="69"/>
        <v>Date &gt; 1920</v>
      </c>
    </row>
    <row r="2183" spans="1:10" x14ac:dyDescent="0.3">
      <c r="A2183" s="178" t="s">
        <v>3371</v>
      </c>
      <c r="B2183" s="178" t="s">
        <v>205</v>
      </c>
      <c r="C2183" s="178" t="s">
        <v>1420</v>
      </c>
      <c r="D2183" s="178" t="s">
        <v>7183</v>
      </c>
      <c r="E2183" s="179">
        <v>35782</v>
      </c>
      <c r="F2183" s="180">
        <v>119993</v>
      </c>
      <c r="G2183" s="180">
        <v>0</v>
      </c>
      <c r="H2183" s="180">
        <v>17350.62</v>
      </c>
      <c r="I2183" s="180">
        <f t="shared" si="68"/>
        <v>137343.62</v>
      </c>
      <c r="J2183" s="177" t="str">
        <f t="shared" si="69"/>
        <v>Date &gt; 1920</v>
      </c>
    </row>
    <row r="2184" spans="1:10" x14ac:dyDescent="0.3">
      <c r="A2184" s="178" t="s">
        <v>3371</v>
      </c>
      <c r="B2184" s="178" t="s">
        <v>205</v>
      </c>
      <c r="C2184" s="178" t="s">
        <v>1420</v>
      </c>
      <c r="D2184" s="178" t="s">
        <v>7183</v>
      </c>
      <c r="E2184" s="179">
        <v>35782</v>
      </c>
      <c r="F2184" s="180">
        <v>0</v>
      </c>
      <c r="G2184" s="180">
        <v>6027.18</v>
      </c>
      <c r="H2184" s="180">
        <v>0</v>
      </c>
      <c r="I2184" s="180">
        <f t="shared" si="68"/>
        <v>6027.18</v>
      </c>
      <c r="J2184" s="177" t="str">
        <f t="shared" si="69"/>
        <v>Date &gt; 1920</v>
      </c>
    </row>
    <row r="2185" spans="1:10" x14ac:dyDescent="0.3">
      <c r="A2185" s="178" t="s">
        <v>3371</v>
      </c>
      <c r="B2185" s="178" t="s">
        <v>205</v>
      </c>
      <c r="C2185" s="178" t="s">
        <v>1420</v>
      </c>
      <c r="D2185" s="178" t="s">
        <v>7183</v>
      </c>
      <c r="E2185" s="179">
        <v>36063</v>
      </c>
      <c r="F2185" s="180">
        <v>47120</v>
      </c>
      <c r="G2185" s="180">
        <v>0</v>
      </c>
      <c r="H2185" s="180">
        <v>8470.2199999999993</v>
      </c>
      <c r="I2185" s="180">
        <f t="shared" si="68"/>
        <v>55590.22</v>
      </c>
      <c r="J2185" s="177" t="str">
        <f t="shared" si="69"/>
        <v>Date &gt; 1920</v>
      </c>
    </row>
    <row r="2186" spans="1:10" x14ac:dyDescent="0.3">
      <c r="A2186" s="178" t="s">
        <v>3371</v>
      </c>
      <c r="B2186" s="178" t="s">
        <v>205</v>
      </c>
      <c r="C2186" s="178" t="s">
        <v>1420</v>
      </c>
      <c r="D2186" s="178" t="s">
        <v>7183</v>
      </c>
      <c r="E2186" s="179">
        <v>36063</v>
      </c>
      <c r="F2186" s="180">
        <v>0</v>
      </c>
      <c r="G2186" s="180">
        <v>2978.29</v>
      </c>
      <c r="H2186" s="180">
        <v>0</v>
      </c>
      <c r="I2186" s="180">
        <f t="shared" si="68"/>
        <v>2978.29</v>
      </c>
      <c r="J2186" s="177" t="str">
        <f t="shared" si="69"/>
        <v>Date &gt; 1920</v>
      </c>
    </row>
    <row r="2187" spans="1:10" x14ac:dyDescent="0.3">
      <c r="A2187" s="178" t="s">
        <v>3371</v>
      </c>
      <c r="B2187" s="178" t="s">
        <v>205</v>
      </c>
      <c r="C2187" s="178" t="s">
        <v>1420</v>
      </c>
      <c r="D2187" s="178" t="s">
        <v>7183</v>
      </c>
      <c r="E2187" s="179">
        <v>36795</v>
      </c>
      <c r="F2187" s="180">
        <v>67735</v>
      </c>
      <c r="G2187" s="180">
        <v>0</v>
      </c>
      <c r="H2187" s="180">
        <v>27466.17</v>
      </c>
      <c r="I2187" s="180">
        <f t="shared" si="68"/>
        <v>95201.17</v>
      </c>
      <c r="J2187" s="177" t="str">
        <f t="shared" si="69"/>
        <v>Date &gt; 1920</v>
      </c>
    </row>
    <row r="2188" spans="1:10" x14ac:dyDescent="0.3">
      <c r="A2188" s="178" t="s">
        <v>3371</v>
      </c>
      <c r="B2188" s="178" t="s">
        <v>205</v>
      </c>
      <c r="C2188" s="178" t="s">
        <v>1420</v>
      </c>
      <c r="D2188" s="178" t="s">
        <v>7184</v>
      </c>
      <c r="E2188" s="179">
        <v>35831</v>
      </c>
      <c r="F2188" s="180">
        <v>0</v>
      </c>
      <c r="G2188" s="180">
        <v>6422.47</v>
      </c>
      <c r="H2188" s="180">
        <v>6422.47</v>
      </c>
      <c r="I2188" s="180">
        <f t="shared" si="68"/>
        <v>12844.94</v>
      </c>
      <c r="J2188" s="177" t="str">
        <f t="shared" si="69"/>
        <v>Date &gt; 1920</v>
      </c>
    </row>
    <row r="2189" spans="1:10" x14ac:dyDescent="0.3">
      <c r="A2189" s="178" t="s">
        <v>3371</v>
      </c>
      <c r="B2189" s="178" t="s">
        <v>205</v>
      </c>
      <c r="C2189" s="178" t="s">
        <v>1420</v>
      </c>
      <c r="D2189" s="178" t="s">
        <v>7184</v>
      </c>
      <c r="E2189" s="179">
        <v>35915</v>
      </c>
      <c r="F2189" s="180">
        <v>0</v>
      </c>
      <c r="G2189" s="180">
        <v>49759.58</v>
      </c>
      <c r="H2189" s="180">
        <v>49759.58</v>
      </c>
      <c r="I2189" s="180">
        <f t="shared" si="68"/>
        <v>99519.16</v>
      </c>
      <c r="J2189" s="177" t="str">
        <f t="shared" si="69"/>
        <v>Date &gt; 1920</v>
      </c>
    </row>
    <row r="2190" spans="1:10" x14ac:dyDescent="0.3">
      <c r="A2190" s="178" t="s">
        <v>3371</v>
      </c>
      <c r="B2190" s="178" t="s">
        <v>205</v>
      </c>
      <c r="C2190" s="178" t="s">
        <v>1420</v>
      </c>
      <c r="D2190" s="178" t="s">
        <v>7184</v>
      </c>
      <c r="E2190" s="179">
        <v>36530</v>
      </c>
      <c r="F2190" s="180">
        <v>0</v>
      </c>
      <c r="G2190" s="180">
        <v>8072.43</v>
      </c>
      <c r="H2190" s="180">
        <v>8072.42</v>
      </c>
      <c r="I2190" s="180">
        <f t="shared" si="68"/>
        <v>16144.85</v>
      </c>
      <c r="J2190" s="177" t="str">
        <f t="shared" si="69"/>
        <v>Date &gt; 1920</v>
      </c>
    </row>
    <row r="2191" spans="1:10" x14ac:dyDescent="0.3">
      <c r="A2191" s="178" t="s">
        <v>3371</v>
      </c>
      <c r="B2191" s="178" t="s">
        <v>205</v>
      </c>
      <c r="C2191" s="178" t="s">
        <v>1420</v>
      </c>
      <c r="D2191" s="178" t="s">
        <v>7184</v>
      </c>
      <c r="E2191" s="179">
        <v>36795</v>
      </c>
      <c r="F2191" s="180">
        <v>0</v>
      </c>
      <c r="G2191" s="180">
        <v>14456.95</v>
      </c>
      <c r="H2191" s="180">
        <v>14456.95</v>
      </c>
      <c r="I2191" s="180">
        <f t="shared" si="68"/>
        <v>28913.9</v>
      </c>
      <c r="J2191" s="177" t="str">
        <f t="shared" si="69"/>
        <v>Date &gt; 1920</v>
      </c>
    </row>
    <row r="2192" spans="1:10" x14ac:dyDescent="0.3">
      <c r="A2192" s="178" t="s">
        <v>3371</v>
      </c>
      <c r="B2192" s="178" t="s">
        <v>205</v>
      </c>
      <c r="C2192" s="178" t="s">
        <v>1420</v>
      </c>
      <c r="D2192" s="178" t="s">
        <v>7185</v>
      </c>
      <c r="E2192" s="179">
        <v>35417</v>
      </c>
      <c r="F2192" s="180">
        <v>0</v>
      </c>
      <c r="G2192" s="180">
        <v>22961.21</v>
      </c>
      <c r="H2192" s="180">
        <v>11480.6</v>
      </c>
      <c r="I2192" s="180">
        <f t="shared" si="68"/>
        <v>34441.81</v>
      </c>
      <c r="J2192" s="177" t="str">
        <f t="shared" si="69"/>
        <v>Date &gt; 1920</v>
      </c>
    </row>
    <row r="2193" spans="1:10" x14ac:dyDescent="0.3">
      <c r="A2193" s="178" t="s">
        <v>3371</v>
      </c>
      <c r="B2193" s="178" t="s">
        <v>205</v>
      </c>
      <c r="C2193" s="178" t="s">
        <v>1420</v>
      </c>
      <c r="D2193" s="178" t="s">
        <v>7185</v>
      </c>
      <c r="E2193" s="179">
        <v>35417</v>
      </c>
      <c r="F2193" s="180">
        <v>0</v>
      </c>
      <c r="G2193" s="180">
        <v>15038.79</v>
      </c>
      <c r="H2193" s="180">
        <v>7519.4</v>
      </c>
      <c r="I2193" s="180">
        <f t="shared" si="68"/>
        <v>22558.190000000002</v>
      </c>
      <c r="J2193" s="177" t="str">
        <f t="shared" si="69"/>
        <v>Date &gt; 1920</v>
      </c>
    </row>
    <row r="2194" spans="1:10" x14ac:dyDescent="0.3">
      <c r="A2194" s="178" t="s">
        <v>3371</v>
      </c>
      <c r="B2194" s="178" t="s">
        <v>205</v>
      </c>
      <c r="C2194" s="178" t="s">
        <v>1420</v>
      </c>
      <c r="D2194" s="178" t="s">
        <v>7185</v>
      </c>
      <c r="E2194" s="179">
        <v>35958</v>
      </c>
      <c r="F2194" s="180">
        <v>0</v>
      </c>
      <c r="G2194" s="180">
        <v>1051.6099999999999</v>
      </c>
      <c r="H2194" s="180">
        <v>701.1</v>
      </c>
      <c r="I2194" s="180">
        <f t="shared" si="68"/>
        <v>1752.71</v>
      </c>
      <c r="J2194" s="177" t="str">
        <f t="shared" si="69"/>
        <v>Date &gt; 1920</v>
      </c>
    </row>
    <row r="2195" spans="1:10" x14ac:dyDescent="0.3">
      <c r="A2195" s="178" t="s">
        <v>3371</v>
      </c>
      <c r="B2195" s="178" t="s">
        <v>205</v>
      </c>
      <c r="C2195" s="178" t="s">
        <v>1420</v>
      </c>
      <c r="D2195" s="178" t="s">
        <v>7186</v>
      </c>
      <c r="E2195" s="179">
        <v>38421</v>
      </c>
      <c r="F2195" s="180">
        <v>0</v>
      </c>
      <c r="G2195" s="180">
        <v>11093.04</v>
      </c>
      <c r="H2195" s="180">
        <v>4754.16</v>
      </c>
      <c r="I2195" s="180">
        <f t="shared" si="68"/>
        <v>15847.2</v>
      </c>
      <c r="J2195" s="177" t="str">
        <f t="shared" si="69"/>
        <v>Date &gt; 1920</v>
      </c>
    </row>
    <row r="2196" spans="1:10" x14ac:dyDescent="0.3">
      <c r="A2196" s="178" t="s">
        <v>3371</v>
      </c>
      <c r="B2196" s="178" t="s">
        <v>205</v>
      </c>
      <c r="C2196" s="178" t="s">
        <v>1420</v>
      </c>
      <c r="D2196" s="178" t="s">
        <v>7187</v>
      </c>
      <c r="E2196" s="179">
        <v>38560</v>
      </c>
      <c r="F2196" s="180">
        <v>169169</v>
      </c>
      <c r="G2196" s="180">
        <v>5889.61</v>
      </c>
      <c r="H2196" s="180">
        <v>8904.0300000000007</v>
      </c>
      <c r="I2196" s="180">
        <f t="shared" si="68"/>
        <v>183962.63999999998</v>
      </c>
      <c r="J2196" s="177" t="str">
        <f t="shared" si="69"/>
        <v>Date &gt; 1920</v>
      </c>
    </row>
    <row r="2197" spans="1:10" x14ac:dyDescent="0.3">
      <c r="A2197" s="178" t="s">
        <v>3371</v>
      </c>
      <c r="B2197" s="178" t="s">
        <v>205</v>
      </c>
      <c r="C2197" s="178" t="s">
        <v>1420</v>
      </c>
      <c r="D2197" s="178" t="s">
        <v>7187</v>
      </c>
      <c r="E2197" s="179">
        <v>38602</v>
      </c>
      <c r="F2197" s="180">
        <v>528145</v>
      </c>
      <c r="G2197" s="180">
        <v>0</v>
      </c>
      <c r="H2197" s="180">
        <v>29491.77</v>
      </c>
      <c r="I2197" s="180">
        <f t="shared" si="68"/>
        <v>557636.77</v>
      </c>
      <c r="J2197" s="177" t="str">
        <f t="shared" si="69"/>
        <v>Date &gt; 1920</v>
      </c>
    </row>
    <row r="2198" spans="1:10" x14ac:dyDescent="0.3">
      <c r="A2198" s="178" t="s">
        <v>3371</v>
      </c>
      <c r="B2198" s="178" t="s">
        <v>205</v>
      </c>
      <c r="C2198" s="178" t="s">
        <v>1420</v>
      </c>
      <c r="D2198" s="178" t="s">
        <v>7187</v>
      </c>
      <c r="E2198" s="179">
        <v>38663</v>
      </c>
      <c r="F2198" s="180">
        <v>97014</v>
      </c>
      <c r="G2198" s="180">
        <v>0</v>
      </c>
      <c r="H2198" s="180">
        <v>5105.12</v>
      </c>
      <c r="I2198" s="180">
        <f t="shared" si="68"/>
        <v>102119.12</v>
      </c>
      <c r="J2198" s="177" t="str">
        <f t="shared" si="69"/>
        <v>Date &gt; 1920</v>
      </c>
    </row>
    <row r="2199" spans="1:10" x14ac:dyDescent="0.3">
      <c r="A2199" s="178" t="s">
        <v>3371</v>
      </c>
      <c r="B2199" s="178" t="s">
        <v>205</v>
      </c>
      <c r="C2199" s="178" t="s">
        <v>1420</v>
      </c>
      <c r="D2199" s="178" t="s">
        <v>7187</v>
      </c>
      <c r="E2199" s="179">
        <v>38799</v>
      </c>
      <c r="F2199" s="180">
        <v>121094</v>
      </c>
      <c r="G2199" s="180">
        <v>0</v>
      </c>
      <c r="H2199" s="180">
        <v>6373.83</v>
      </c>
      <c r="I2199" s="180">
        <f t="shared" si="68"/>
        <v>127467.83</v>
      </c>
      <c r="J2199" s="177" t="str">
        <f t="shared" si="69"/>
        <v>Date &gt; 1920</v>
      </c>
    </row>
    <row r="2200" spans="1:10" x14ac:dyDescent="0.3">
      <c r="A2200" s="178" t="s">
        <v>3371</v>
      </c>
      <c r="B2200" s="178" t="s">
        <v>205</v>
      </c>
      <c r="C2200" s="178" t="s">
        <v>1420</v>
      </c>
      <c r="D2200" s="178" t="s">
        <v>7187</v>
      </c>
      <c r="E2200" s="179">
        <v>38938</v>
      </c>
      <c r="F2200" s="180">
        <v>61269</v>
      </c>
      <c r="G2200" s="180">
        <v>0</v>
      </c>
      <c r="H2200" s="180">
        <v>3224.32</v>
      </c>
      <c r="I2200" s="180">
        <f t="shared" si="68"/>
        <v>64493.32</v>
      </c>
      <c r="J2200" s="177" t="str">
        <f t="shared" si="69"/>
        <v>Date &gt; 1920</v>
      </c>
    </row>
    <row r="2201" spans="1:10" x14ac:dyDescent="0.3">
      <c r="A2201" s="178" t="s">
        <v>3371</v>
      </c>
      <c r="B2201" s="178" t="s">
        <v>205</v>
      </c>
      <c r="C2201" s="178" t="s">
        <v>1420</v>
      </c>
      <c r="D2201" s="178" t="s">
        <v>7187</v>
      </c>
      <c r="E2201" s="179">
        <v>39301</v>
      </c>
      <c r="F2201" s="180">
        <v>25239</v>
      </c>
      <c r="G2201" s="180">
        <v>0</v>
      </c>
      <c r="H2201" s="180">
        <v>1328.1</v>
      </c>
      <c r="I2201" s="180">
        <f t="shared" si="68"/>
        <v>26567.1</v>
      </c>
      <c r="J2201" s="177" t="str">
        <f t="shared" si="69"/>
        <v>Date &gt; 1920</v>
      </c>
    </row>
    <row r="2202" spans="1:10" x14ac:dyDescent="0.3">
      <c r="A2202" s="178" t="s">
        <v>3371</v>
      </c>
      <c r="B2202" s="178" t="s">
        <v>205</v>
      </c>
      <c r="C2202" s="178" t="s">
        <v>1420</v>
      </c>
      <c r="D2202" s="178" t="s">
        <v>7187</v>
      </c>
      <c r="E2202" s="179">
        <v>39659</v>
      </c>
      <c r="F2202" s="180">
        <v>16362</v>
      </c>
      <c r="G2202" s="180">
        <v>0</v>
      </c>
      <c r="H2202" s="180">
        <v>861.91</v>
      </c>
      <c r="I2202" s="180">
        <f t="shared" si="68"/>
        <v>17223.91</v>
      </c>
      <c r="J2202" s="177" t="str">
        <f t="shared" si="69"/>
        <v>Date &gt; 1920</v>
      </c>
    </row>
    <row r="2203" spans="1:10" x14ac:dyDescent="0.3">
      <c r="A2203" s="178" t="s">
        <v>3371</v>
      </c>
      <c r="B2203" s="178" t="s">
        <v>205</v>
      </c>
      <c r="C2203" s="178" t="s">
        <v>1420</v>
      </c>
      <c r="D2203" s="178" t="s">
        <v>7187</v>
      </c>
      <c r="E2203" s="179">
        <v>39700</v>
      </c>
      <c r="F2203" s="180">
        <v>162941</v>
      </c>
      <c r="G2203" s="180">
        <v>0</v>
      </c>
      <c r="H2203" s="180">
        <v>9955.2999999999993</v>
      </c>
      <c r="I2203" s="180">
        <f t="shared" si="68"/>
        <v>172896.3</v>
      </c>
      <c r="J2203" s="177" t="str">
        <f t="shared" si="69"/>
        <v>Date &gt; 1920</v>
      </c>
    </row>
    <row r="2204" spans="1:10" x14ac:dyDescent="0.3">
      <c r="A2204" s="178" t="s">
        <v>3371</v>
      </c>
      <c r="B2204" s="178" t="s">
        <v>205</v>
      </c>
      <c r="C2204" s="178" t="s">
        <v>1420</v>
      </c>
      <c r="D2204" s="178" t="s">
        <v>7188</v>
      </c>
      <c r="E2204" s="179">
        <v>39583</v>
      </c>
      <c r="F2204" s="180">
        <v>128203</v>
      </c>
      <c r="G2204" s="180">
        <v>0</v>
      </c>
      <c r="H2204" s="180">
        <v>6747.6</v>
      </c>
      <c r="I2204" s="180">
        <f t="shared" si="68"/>
        <v>134950.6</v>
      </c>
      <c r="J2204" s="177" t="str">
        <f t="shared" si="69"/>
        <v>Date &gt; 1920</v>
      </c>
    </row>
    <row r="2205" spans="1:10" x14ac:dyDescent="0.3">
      <c r="A2205" s="178" t="s">
        <v>3371</v>
      </c>
      <c r="B2205" s="178" t="s">
        <v>205</v>
      </c>
      <c r="C2205" s="178" t="s">
        <v>1420</v>
      </c>
      <c r="D2205" s="178" t="s">
        <v>7188</v>
      </c>
      <c r="E2205" s="179">
        <v>39842</v>
      </c>
      <c r="F2205" s="180">
        <v>9914</v>
      </c>
      <c r="G2205" s="180">
        <v>0</v>
      </c>
      <c r="H2205" s="180">
        <v>522.4</v>
      </c>
      <c r="I2205" s="180">
        <f t="shared" si="68"/>
        <v>10436.4</v>
      </c>
      <c r="J2205" s="177" t="str">
        <f t="shared" si="69"/>
        <v>Date &gt; 1920</v>
      </c>
    </row>
    <row r="2206" spans="1:10" x14ac:dyDescent="0.3">
      <c r="A2206" s="178" t="s">
        <v>3371</v>
      </c>
      <c r="B2206" s="178" t="s">
        <v>205</v>
      </c>
      <c r="C2206" s="178" t="s">
        <v>1420</v>
      </c>
      <c r="D2206" s="178" t="s">
        <v>7188</v>
      </c>
      <c r="E2206" s="179">
        <v>39912</v>
      </c>
      <c r="F2206" s="180">
        <v>8836</v>
      </c>
      <c r="G2206" s="180">
        <v>0</v>
      </c>
      <c r="H2206" s="180">
        <v>465</v>
      </c>
      <c r="I2206" s="180">
        <f t="shared" si="68"/>
        <v>9301</v>
      </c>
      <c r="J2206" s="177" t="str">
        <f t="shared" si="69"/>
        <v>Date &gt; 1920</v>
      </c>
    </row>
    <row r="2207" spans="1:10" x14ac:dyDescent="0.3">
      <c r="A2207" s="178" t="s">
        <v>3371</v>
      </c>
      <c r="B2207" s="178" t="s">
        <v>205</v>
      </c>
      <c r="C2207" s="178" t="s">
        <v>1420</v>
      </c>
      <c r="D2207" s="178" t="s">
        <v>7188</v>
      </c>
      <c r="E2207" s="179">
        <v>40651</v>
      </c>
      <c r="F2207" s="180">
        <v>17672</v>
      </c>
      <c r="G2207" s="180">
        <v>0</v>
      </c>
      <c r="H2207" s="180">
        <v>930</v>
      </c>
      <c r="I2207" s="180">
        <f t="shared" si="68"/>
        <v>18602</v>
      </c>
      <c r="J2207" s="177" t="str">
        <f t="shared" si="69"/>
        <v>Date &gt; 1920</v>
      </c>
    </row>
    <row r="2208" spans="1:10" x14ac:dyDescent="0.3">
      <c r="A2208" s="178" t="s">
        <v>3371</v>
      </c>
      <c r="B2208" s="178" t="s">
        <v>205</v>
      </c>
      <c r="C2208" s="178" t="s">
        <v>1420</v>
      </c>
      <c r="D2208" s="178" t="s">
        <v>7189</v>
      </c>
      <c r="E2208" s="179">
        <v>39374</v>
      </c>
      <c r="F2208" s="180">
        <v>0</v>
      </c>
      <c r="G2208" s="180">
        <v>7640.02</v>
      </c>
      <c r="H2208" s="180">
        <v>3274.3</v>
      </c>
      <c r="I2208" s="180">
        <f t="shared" si="68"/>
        <v>10914.32</v>
      </c>
      <c r="J2208" s="177" t="str">
        <f t="shared" si="69"/>
        <v>Date &gt; 1920</v>
      </c>
    </row>
    <row r="2209" spans="1:10" x14ac:dyDescent="0.3">
      <c r="A2209" s="178" t="s">
        <v>3371</v>
      </c>
      <c r="B2209" s="178" t="s">
        <v>205</v>
      </c>
      <c r="C2209" s="178" t="s">
        <v>1420</v>
      </c>
      <c r="D2209" s="178" t="s">
        <v>7189</v>
      </c>
      <c r="E2209" s="179">
        <v>39479</v>
      </c>
      <c r="F2209" s="180">
        <v>0</v>
      </c>
      <c r="G2209" s="180">
        <v>22920.43</v>
      </c>
      <c r="H2209" s="180">
        <v>9823.0400000000009</v>
      </c>
      <c r="I2209" s="180">
        <f t="shared" si="68"/>
        <v>32743.47</v>
      </c>
      <c r="J2209" s="177" t="str">
        <f t="shared" si="69"/>
        <v>Date &gt; 1920</v>
      </c>
    </row>
    <row r="2210" spans="1:10" x14ac:dyDescent="0.3">
      <c r="A2210" s="178" t="s">
        <v>3371</v>
      </c>
      <c r="B2210" s="178" t="s">
        <v>205</v>
      </c>
      <c r="C2210" s="178" t="s">
        <v>1420</v>
      </c>
      <c r="D2210" s="178" t="s">
        <v>7189</v>
      </c>
      <c r="E2210" s="179">
        <v>39638</v>
      </c>
      <c r="F2210" s="180">
        <v>0</v>
      </c>
      <c r="G2210" s="180">
        <v>1431.47</v>
      </c>
      <c r="H2210" s="180">
        <v>613.49</v>
      </c>
      <c r="I2210" s="180">
        <f t="shared" si="68"/>
        <v>2044.96</v>
      </c>
      <c r="J2210" s="177" t="str">
        <f t="shared" si="69"/>
        <v>Date &gt; 1920</v>
      </c>
    </row>
    <row r="2211" spans="1:10" x14ac:dyDescent="0.3">
      <c r="A2211" s="178" t="s">
        <v>3371</v>
      </c>
      <c r="B2211" s="178" t="s">
        <v>205</v>
      </c>
      <c r="C2211" s="178" t="s">
        <v>1420</v>
      </c>
      <c r="D2211" s="178" t="s">
        <v>7190</v>
      </c>
      <c r="E2211" s="179">
        <v>39842</v>
      </c>
      <c r="F2211" s="180">
        <v>18094</v>
      </c>
      <c r="G2211" s="180">
        <v>0</v>
      </c>
      <c r="H2211" s="180">
        <v>952.5</v>
      </c>
      <c r="I2211" s="180">
        <f t="shared" si="68"/>
        <v>19046.5</v>
      </c>
      <c r="J2211" s="177" t="str">
        <f t="shared" si="69"/>
        <v>Date &gt; 1920</v>
      </c>
    </row>
    <row r="2212" spans="1:10" x14ac:dyDescent="0.3">
      <c r="A2212" s="178" t="s">
        <v>3371</v>
      </c>
      <c r="B2212" s="178" t="s">
        <v>205</v>
      </c>
      <c r="C2212" s="178" t="s">
        <v>1420</v>
      </c>
      <c r="D2212" s="178" t="s">
        <v>7190</v>
      </c>
      <c r="E2212" s="179">
        <v>40651</v>
      </c>
      <c r="F2212" s="180">
        <v>2000</v>
      </c>
      <c r="G2212" s="180">
        <v>0</v>
      </c>
      <c r="H2212" s="180">
        <v>491.5</v>
      </c>
      <c r="I2212" s="180">
        <f t="shared" si="68"/>
        <v>2491.5</v>
      </c>
      <c r="J2212" s="177" t="str">
        <f t="shared" si="69"/>
        <v>Date &gt; 1920</v>
      </c>
    </row>
    <row r="2213" spans="1:10" x14ac:dyDescent="0.3">
      <c r="A2213" s="178" t="s">
        <v>3371</v>
      </c>
      <c r="B2213" s="178" t="s">
        <v>205</v>
      </c>
      <c r="C2213" s="178" t="s">
        <v>1420</v>
      </c>
      <c r="D2213" s="178" t="s">
        <v>7190</v>
      </c>
      <c r="E2213" s="179">
        <v>40974</v>
      </c>
      <c r="F2213" s="180">
        <v>7332</v>
      </c>
      <c r="G2213" s="180">
        <v>0</v>
      </c>
      <c r="H2213" s="180">
        <v>0</v>
      </c>
      <c r="I2213" s="180">
        <f t="shared" si="68"/>
        <v>7332</v>
      </c>
      <c r="J2213" s="177" t="str">
        <f t="shared" si="69"/>
        <v>Date &gt; 1920</v>
      </c>
    </row>
    <row r="2214" spans="1:10" x14ac:dyDescent="0.3">
      <c r="A2214" s="178" t="s">
        <v>3371</v>
      </c>
      <c r="B2214" s="178" t="s">
        <v>205</v>
      </c>
      <c r="C2214" s="178" t="s">
        <v>1420</v>
      </c>
      <c r="D2214" s="178" t="s">
        <v>7191</v>
      </c>
      <c r="E2214" s="179">
        <v>40298</v>
      </c>
      <c r="F2214" s="180">
        <v>56025</v>
      </c>
      <c r="G2214" s="180">
        <v>0</v>
      </c>
      <c r="H2214" s="180">
        <v>2952.5</v>
      </c>
      <c r="I2214" s="180">
        <f t="shared" si="68"/>
        <v>58977.5</v>
      </c>
      <c r="J2214" s="177" t="str">
        <f t="shared" si="69"/>
        <v>Date &gt; 1920</v>
      </c>
    </row>
    <row r="2215" spans="1:10" x14ac:dyDescent="0.3">
      <c r="A2215" s="178" t="s">
        <v>3371</v>
      </c>
      <c r="B2215" s="178" t="s">
        <v>205</v>
      </c>
      <c r="C2215" s="178" t="s">
        <v>1420</v>
      </c>
      <c r="D2215" s="178" t="s">
        <v>7191</v>
      </c>
      <c r="E2215" s="179">
        <v>40974</v>
      </c>
      <c r="F2215" s="180">
        <v>9971</v>
      </c>
      <c r="G2215" s="180">
        <v>0</v>
      </c>
      <c r="H2215" s="180">
        <v>521.5</v>
      </c>
      <c r="I2215" s="180">
        <f t="shared" si="68"/>
        <v>10492.5</v>
      </c>
      <c r="J2215" s="177" t="str">
        <f t="shared" si="69"/>
        <v>Date &gt; 1920</v>
      </c>
    </row>
    <row r="2216" spans="1:10" x14ac:dyDescent="0.3">
      <c r="A2216" s="178" t="s">
        <v>3371</v>
      </c>
      <c r="B2216" s="178" t="s">
        <v>205</v>
      </c>
      <c r="C2216" s="178" t="s">
        <v>1420</v>
      </c>
      <c r="D2216" s="178" t="s">
        <v>6426</v>
      </c>
      <c r="E2216" s="179">
        <v>40401</v>
      </c>
      <c r="F2216" s="180">
        <v>0</v>
      </c>
      <c r="G2216" s="180">
        <v>8732</v>
      </c>
      <c r="H2216" s="180">
        <v>8732</v>
      </c>
      <c r="I2216" s="180">
        <f t="shared" si="68"/>
        <v>17464</v>
      </c>
      <c r="J2216" s="177" t="str">
        <f t="shared" si="69"/>
        <v>Date &gt; 1920</v>
      </c>
    </row>
    <row r="2217" spans="1:10" x14ac:dyDescent="0.3">
      <c r="A2217" s="178" t="s">
        <v>3371</v>
      </c>
      <c r="B2217" s="178" t="s">
        <v>205</v>
      </c>
      <c r="C2217" s="178" t="s">
        <v>1420</v>
      </c>
      <c r="D2217" s="178" t="s">
        <v>6426</v>
      </c>
      <c r="E2217" s="179">
        <v>40410</v>
      </c>
      <c r="F2217" s="180">
        <v>0</v>
      </c>
      <c r="G2217" s="180">
        <v>1465.88</v>
      </c>
      <c r="H2217" s="180">
        <v>1465.87</v>
      </c>
      <c r="I2217" s="180">
        <f t="shared" si="68"/>
        <v>2931.75</v>
      </c>
      <c r="J2217" s="177" t="str">
        <f t="shared" si="69"/>
        <v>Date &gt; 1920</v>
      </c>
    </row>
    <row r="2218" spans="1:10" x14ac:dyDescent="0.3">
      <c r="A2218" s="178" t="s">
        <v>3371</v>
      </c>
      <c r="B2218" s="178" t="s">
        <v>205</v>
      </c>
      <c r="C2218" s="178" t="s">
        <v>1420</v>
      </c>
      <c r="D2218" s="178" t="s">
        <v>7192</v>
      </c>
      <c r="E2218" s="179">
        <v>40354</v>
      </c>
      <c r="F2218" s="180">
        <v>0</v>
      </c>
      <c r="G2218" s="180">
        <v>5928.71</v>
      </c>
      <c r="H2218" s="180">
        <v>2964.36</v>
      </c>
      <c r="I2218" s="180">
        <f t="shared" si="68"/>
        <v>8893.07</v>
      </c>
      <c r="J2218" s="177" t="str">
        <f t="shared" si="69"/>
        <v>Date &gt; 1920</v>
      </c>
    </row>
    <row r="2219" spans="1:10" x14ac:dyDescent="0.3">
      <c r="A2219" s="178" t="s">
        <v>3371</v>
      </c>
      <c r="B2219" s="178" t="s">
        <v>205</v>
      </c>
      <c r="C2219" s="178" t="s">
        <v>1420</v>
      </c>
      <c r="D2219" s="178" t="s">
        <v>6350</v>
      </c>
      <c r="E2219" s="179">
        <v>40394</v>
      </c>
      <c r="F2219" s="180">
        <v>0</v>
      </c>
      <c r="G2219" s="180">
        <v>22108.1</v>
      </c>
      <c r="H2219" s="180">
        <v>9474.9</v>
      </c>
      <c r="I2219" s="180">
        <f t="shared" si="68"/>
        <v>31583</v>
      </c>
      <c r="J2219" s="177" t="str">
        <f t="shared" si="69"/>
        <v>Date &gt; 1920</v>
      </c>
    </row>
    <row r="2220" spans="1:10" x14ac:dyDescent="0.3">
      <c r="A2220" s="178" t="s">
        <v>3371</v>
      </c>
      <c r="B2220" s="178" t="s">
        <v>205</v>
      </c>
      <c r="C2220" s="178" t="s">
        <v>1420</v>
      </c>
      <c r="D2220" s="178" t="s">
        <v>7193</v>
      </c>
      <c r="E2220" s="179">
        <v>40634</v>
      </c>
      <c r="F2220" s="180">
        <v>0</v>
      </c>
      <c r="G2220" s="180">
        <v>2846.44</v>
      </c>
      <c r="H2220" s="180">
        <v>1423.22</v>
      </c>
      <c r="I2220" s="180">
        <f t="shared" si="68"/>
        <v>4269.66</v>
      </c>
      <c r="J2220" s="177" t="str">
        <f t="shared" si="69"/>
        <v>Date &gt; 1920</v>
      </c>
    </row>
    <row r="2221" spans="1:10" x14ac:dyDescent="0.3">
      <c r="A2221" s="178" t="s">
        <v>3371</v>
      </c>
      <c r="B2221" s="178" t="s">
        <v>205</v>
      </c>
      <c r="C2221" s="178" t="s">
        <v>1420</v>
      </c>
      <c r="D2221" s="178" t="s">
        <v>7194</v>
      </c>
      <c r="E2221" s="179">
        <v>41472</v>
      </c>
      <c r="F2221" s="180">
        <v>0</v>
      </c>
      <c r="G2221" s="180">
        <v>16444.72</v>
      </c>
      <c r="H2221" s="180">
        <v>8586.86</v>
      </c>
      <c r="I2221" s="180">
        <f t="shared" si="68"/>
        <v>25031.58</v>
      </c>
      <c r="J2221" s="177" t="str">
        <f t="shared" si="69"/>
        <v>Date &gt; 1920</v>
      </c>
    </row>
    <row r="2222" spans="1:10" x14ac:dyDescent="0.3">
      <c r="A2222" s="178" t="s">
        <v>3371</v>
      </c>
      <c r="B2222" s="178" t="s">
        <v>205</v>
      </c>
      <c r="C2222" s="178" t="s">
        <v>1420</v>
      </c>
      <c r="D2222" s="178" t="s">
        <v>7195</v>
      </c>
      <c r="E2222" s="179">
        <v>41862</v>
      </c>
      <c r="F2222" s="180">
        <v>0</v>
      </c>
      <c r="G2222" s="180">
        <v>11200</v>
      </c>
      <c r="H2222" s="180">
        <v>2163.33</v>
      </c>
      <c r="I2222" s="180">
        <f t="shared" si="68"/>
        <v>13363.33</v>
      </c>
      <c r="J2222" s="177" t="str">
        <f t="shared" si="69"/>
        <v>Date &gt; 1920</v>
      </c>
    </row>
    <row r="2223" spans="1:10" x14ac:dyDescent="0.3">
      <c r="A2223" s="178" t="s">
        <v>3371</v>
      </c>
      <c r="B2223" s="178" t="s">
        <v>205</v>
      </c>
      <c r="C2223" s="178" t="s">
        <v>1420</v>
      </c>
      <c r="D2223" s="178" t="s">
        <v>7195</v>
      </c>
      <c r="E2223" s="179">
        <v>41898</v>
      </c>
      <c r="F2223" s="180">
        <v>0</v>
      </c>
      <c r="G2223" s="180">
        <v>636.66999999999996</v>
      </c>
      <c r="H2223" s="180">
        <v>0</v>
      </c>
      <c r="I2223" s="180">
        <f t="shared" si="68"/>
        <v>636.66999999999996</v>
      </c>
      <c r="J2223" s="177" t="str">
        <f t="shared" si="69"/>
        <v>Date &gt; 1920</v>
      </c>
    </row>
    <row r="2224" spans="1:10" x14ac:dyDescent="0.3">
      <c r="A2224" s="178" t="s">
        <v>3371</v>
      </c>
      <c r="B2224" s="178" t="s">
        <v>205</v>
      </c>
      <c r="C2224" s="178" t="s">
        <v>1420</v>
      </c>
      <c r="D2224" s="178" t="s">
        <v>7196</v>
      </c>
      <c r="E2224" s="179">
        <v>42312</v>
      </c>
      <c r="F2224" s="180">
        <v>25019</v>
      </c>
      <c r="G2224" s="180">
        <v>1389.99</v>
      </c>
      <c r="H2224" s="180">
        <v>1390.86</v>
      </c>
      <c r="I2224" s="180">
        <f t="shared" si="68"/>
        <v>27799.850000000002</v>
      </c>
      <c r="J2224" s="177" t="str">
        <f t="shared" si="69"/>
        <v>Date &gt; 1920</v>
      </c>
    </row>
    <row r="2225" spans="1:10" x14ac:dyDescent="0.3">
      <c r="A2225" s="178" t="s">
        <v>3371</v>
      </c>
      <c r="B2225" s="178" t="s">
        <v>205</v>
      </c>
      <c r="C2225" s="178" t="s">
        <v>1420</v>
      </c>
      <c r="D2225" s="178" t="s">
        <v>7196</v>
      </c>
      <c r="E2225" s="179">
        <v>42345</v>
      </c>
      <c r="F2225" s="180">
        <v>109080</v>
      </c>
      <c r="G2225" s="180">
        <v>6060</v>
      </c>
      <c r="H2225" s="180">
        <v>6060</v>
      </c>
      <c r="I2225" s="180">
        <f t="shared" si="68"/>
        <v>121200</v>
      </c>
      <c r="J2225" s="177" t="str">
        <f t="shared" si="69"/>
        <v>Date &gt; 1920</v>
      </c>
    </row>
    <row r="2226" spans="1:10" x14ac:dyDescent="0.3">
      <c r="A2226" s="178" t="s">
        <v>3371</v>
      </c>
      <c r="B2226" s="178" t="s">
        <v>205</v>
      </c>
      <c r="C2226" s="178" t="s">
        <v>1420</v>
      </c>
      <c r="D2226" s="178" t="s">
        <v>7196</v>
      </c>
      <c r="E2226" s="179">
        <v>42345</v>
      </c>
      <c r="F2226" s="180">
        <v>190768</v>
      </c>
      <c r="G2226" s="180">
        <v>10598.25</v>
      </c>
      <c r="H2226" s="180">
        <v>10598.75</v>
      </c>
      <c r="I2226" s="180">
        <f t="shared" si="68"/>
        <v>211965</v>
      </c>
      <c r="J2226" s="177" t="str">
        <f t="shared" si="69"/>
        <v>Date &gt; 1920</v>
      </c>
    </row>
    <row r="2227" spans="1:10" x14ac:dyDescent="0.3">
      <c r="A2227" s="178" t="s">
        <v>3371</v>
      </c>
      <c r="B2227" s="178" t="s">
        <v>205</v>
      </c>
      <c r="C2227" s="178" t="s">
        <v>1420</v>
      </c>
      <c r="D2227" s="178" t="s">
        <v>7196</v>
      </c>
      <c r="E2227" s="179">
        <v>42359</v>
      </c>
      <c r="F2227" s="180">
        <v>368279</v>
      </c>
      <c r="G2227" s="180">
        <v>20459.919999999998</v>
      </c>
      <c r="H2227" s="180">
        <v>20459.560000000001</v>
      </c>
      <c r="I2227" s="180">
        <f t="shared" si="68"/>
        <v>409198.48</v>
      </c>
      <c r="J2227" s="177" t="str">
        <f t="shared" si="69"/>
        <v>Date &gt; 1920</v>
      </c>
    </row>
    <row r="2228" spans="1:10" x14ac:dyDescent="0.3">
      <c r="A2228" s="178" t="s">
        <v>3371</v>
      </c>
      <c r="B2228" s="178" t="s">
        <v>205</v>
      </c>
      <c r="C2228" s="178" t="s">
        <v>1420</v>
      </c>
      <c r="D2228" s="178" t="s">
        <v>7196</v>
      </c>
      <c r="E2228" s="179">
        <v>42375</v>
      </c>
      <c r="F2228" s="180">
        <v>4550</v>
      </c>
      <c r="G2228" s="180">
        <v>252.8</v>
      </c>
      <c r="H2228" s="180">
        <v>253.2</v>
      </c>
      <c r="I2228" s="180">
        <f t="shared" si="68"/>
        <v>5056</v>
      </c>
      <c r="J2228" s="177" t="str">
        <f t="shared" si="69"/>
        <v>Date &gt; 1920</v>
      </c>
    </row>
    <row r="2229" spans="1:10" x14ac:dyDescent="0.3">
      <c r="A2229" s="178" t="s">
        <v>3371</v>
      </c>
      <c r="B2229" s="178" t="s">
        <v>205</v>
      </c>
      <c r="C2229" s="178" t="s">
        <v>1420</v>
      </c>
      <c r="D2229" s="178" t="s">
        <v>7196</v>
      </c>
      <c r="E2229" s="179">
        <v>42389</v>
      </c>
      <c r="F2229" s="180">
        <v>342194</v>
      </c>
      <c r="G2229" s="180">
        <v>21908.15</v>
      </c>
      <c r="H2229" s="180">
        <v>21907.78</v>
      </c>
      <c r="I2229" s="180">
        <f t="shared" si="68"/>
        <v>386009.93000000005</v>
      </c>
      <c r="J2229" s="177" t="str">
        <f t="shared" si="69"/>
        <v>Date &gt; 1920</v>
      </c>
    </row>
    <row r="2230" spans="1:10" x14ac:dyDescent="0.3">
      <c r="A2230" s="178" t="s">
        <v>3371</v>
      </c>
      <c r="B2230" s="178" t="s">
        <v>205</v>
      </c>
      <c r="C2230" s="178" t="s">
        <v>1420</v>
      </c>
      <c r="D2230" s="178" t="s">
        <v>7196</v>
      </c>
      <c r="E2230" s="179">
        <v>42864</v>
      </c>
      <c r="F2230" s="180">
        <v>105655</v>
      </c>
      <c r="G2230" s="180">
        <v>2972.31</v>
      </c>
      <c r="H2230" s="180">
        <v>2971.91</v>
      </c>
      <c r="I2230" s="180">
        <f t="shared" si="68"/>
        <v>111599.22</v>
      </c>
      <c r="J2230" s="177" t="str">
        <f t="shared" si="69"/>
        <v>Date &gt; 1920</v>
      </c>
    </row>
    <row r="2231" spans="1:10" x14ac:dyDescent="0.3">
      <c r="A2231" s="178" t="s">
        <v>3371</v>
      </c>
      <c r="B2231" s="178" t="s">
        <v>205</v>
      </c>
      <c r="C2231" s="178" t="s">
        <v>1420</v>
      </c>
      <c r="D2231" s="178" t="s">
        <v>7197</v>
      </c>
      <c r="E2231" s="179">
        <v>42726</v>
      </c>
      <c r="F2231" s="180">
        <v>291172</v>
      </c>
      <c r="G2231" s="180">
        <v>2059.06</v>
      </c>
      <c r="H2231" s="180">
        <v>49233.760000000002</v>
      </c>
      <c r="I2231" s="180">
        <f t="shared" si="68"/>
        <v>342464.82</v>
      </c>
      <c r="J2231" s="177" t="str">
        <f t="shared" si="69"/>
        <v>Date &gt; 1920</v>
      </c>
    </row>
    <row r="2232" spans="1:10" x14ac:dyDescent="0.3">
      <c r="A2232" s="178" t="s">
        <v>3371</v>
      </c>
      <c r="B2232" s="178" t="s">
        <v>205</v>
      </c>
      <c r="C2232" s="178" t="s">
        <v>1420</v>
      </c>
      <c r="D2232" s="178" t="s">
        <v>7197</v>
      </c>
      <c r="E2232" s="179">
        <v>43165</v>
      </c>
      <c r="F2232" s="180">
        <v>12371</v>
      </c>
      <c r="G2232" s="180">
        <v>108.37</v>
      </c>
      <c r="H2232" s="180">
        <v>2074.09</v>
      </c>
      <c r="I2232" s="180">
        <f t="shared" si="68"/>
        <v>14553.460000000001</v>
      </c>
      <c r="J2232" s="177" t="str">
        <f t="shared" si="69"/>
        <v>Date &gt; 1920</v>
      </c>
    </row>
    <row r="2233" spans="1:10" x14ac:dyDescent="0.3">
      <c r="A2233" s="178" t="s">
        <v>3371</v>
      </c>
      <c r="B2233" s="178" t="s">
        <v>205</v>
      </c>
      <c r="C2233" s="178" t="s">
        <v>1420</v>
      </c>
      <c r="D2233" s="178" t="s">
        <v>7197</v>
      </c>
      <c r="E2233" s="179">
        <v>43424</v>
      </c>
      <c r="F2233" s="180">
        <v>9382</v>
      </c>
      <c r="G2233" s="180">
        <v>0</v>
      </c>
      <c r="H2233" s="180">
        <v>1643</v>
      </c>
      <c r="I2233" s="180">
        <f t="shared" si="68"/>
        <v>11025</v>
      </c>
      <c r="J2233" s="177" t="str">
        <f t="shared" si="69"/>
        <v>Date &gt; 1920</v>
      </c>
    </row>
    <row r="2234" spans="1:10" x14ac:dyDescent="0.3">
      <c r="A2234" s="178" t="s">
        <v>3371</v>
      </c>
      <c r="B2234" s="178" t="s">
        <v>205</v>
      </c>
      <c r="C2234" s="178" t="s">
        <v>1420</v>
      </c>
      <c r="D2234" s="178" t="s">
        <v>7198</v>
      </c>
      <c r="E2234" s="179">
        <v>43116</v>
      </c>
      <c r="F2234" s="180">
        <v>72815</v>
      </c>
      <c r="G2234" s="180">
        <v>4045.38</v>
      </c>
      <c r="H2234" s="180">
        <v>4047.21</v>
      </c>
      <c r="I2234" s="180">
        <f t="shared" si="68"/>
        <v>80907.590000000011</v>
      </c>
      <c r="J2234" s="177" t="str">
        <f t="shared" si="69"/>
        <v>Date &gt; 1920</v>
      </c>
    </row>
    <row r="2235" spans="1:10" x14ac:dyDescent="0.3">
      <c r="A2235" s="178" t="s">
        <v>3371</v>
      </c>
      <c r="B2235" s="178" t="s">
        <v>205</v>
      </c>
      <c r="C2235" s="178" t="s">
        <v>1420</v>
      </c>
      <c r="D2235" s="178" t="s">
        <v>7198</v>
      </c>
      <c r="E2235" s="179">
        <v>43132</v>
      </c>
      <c r="F2235" s="180">
        <v>5302</v>
      </c>
      <c r="G2235" s="180">
        <v>294.55</v>
      </c>
      <c r="H2235" s="180">
        <v>294.45</v>
      </c>
      <c r="I2235" s="180">
        <f t="shared" si="68"/>
        <v>5891</v>
      </c>
      <c r="J2235" s="177" t="str">
        <f t="shared" si="69"/>
        <v>Date &gt; 1920</v>
      </c>
    </row>
    <row r="2236" spans="1:10" x14ac:dyDescent="0.3">
      <c r="A2236" s="178" t="s">
        <v>3371</v>
      </c>
      <c r="B2236" s="178" t="s">
        <v>205</v>
      </c>
      <c r="C2236" s="178" t="s">
        <v>1420</v>
      </c>
      <c r="D2236" s="178" t="s">
        <v>7198</v>
      </c>
      <c r="E2236" s="179">
        <v>43165</v>
      </c>
      <c r="F2236" s="180">
        <v>80402</v>
      </c>
      <c r="G2236" s="180">
        <v>4466.75</v>
      </c>
      <c r="H2236" s="180">
        <v>4466.3</v>
      </c>
      <c r="I2236" s="180">
        <f t="shared" si="68"/>
        <v>89335.05</v>
      </c>
      <c r="J2236" s="177" t="str">
        <f t="shared" si="69"/>
        <v>Date &gt; 1920</v>
      </c>
    </row>
    <row r="2237" spans="1:10" x14ac:dyDescent="0.3">
      <c r="A2237" s="178" t="s">
        <v>3371</v>
      </c>
      <c r="B2237" s="178" t="s">
        <v>205</v>
      </c>
      <c r="C2237" s="178" t="s">
        <v>1420</v>
      </c>
      <c r="D2237" s="178" t="s">
        <v>7198</v>
      </c>
      <c r="E2237" s="179">
        <v>43412</v>
      </c>
      <c r="F2237" s="180">
        <v>1742</v>
      </c>
      <c r="G2237" s="180">
        <v>96.75</v>
      </c>
      <c r="H2237" s="180">
        <v>96.25</v>
      </c>
      <c r="I2237" s="180">
        <f t="shared" si="68"/>
        <v>1935</v>
      </c>
      <c r="J2237" s="177" t="str">
        <f t="shared" si="69"/>
        <v>Date &gt; 1920</v>
      </c>
    </row>
    <row r="2238" spans="1:10" x14ac:dyDescent="0.3">
      <c r="A2238" s="178" t="s">
        <v>3371</v>
      </c>
      <c r="B2238" s="178" t="s">
        <v>205</v>
      </c>
      <c r="C2238" s="178" t="s">
        <v>1420</v>
      </c>
      <c r="D2238" s="178" t="s">
        <v>7198</v>
      </c>
      <c r="E2238" s="179">
        <v>43928</v>
      </c>
      <c r="F2238" s="180">
        <v>1921</v>
      </c>
      <c r="G2238" s="180">
        <v>106.74</v>
      </c>
      <c r="H2238" s="180">
        <v>106.97</v>
      </c>
      <c r="I2238" s="180">
        <f t="shared" si="68"/>
        <v>2134.71</v>
      </c>
      <c r="J2238" s="177" t="str">
        <f t="shared" si="69"/>
        <v>Date &gt; 1920</v>
      </c>
    </row>
    <row r="2239" spans="1:10" x14ac:dyDescent="0.3">
      <c r="A2239" s="178" t="s">
        <v>3371</v>
      </c>
      <c r="B2239" s="178" t="s">
        <v>205</v>
      </c>
      <c r="C2239" s="178" t="s">
        <v>1420</v>
      </c>
      <c r="D2239" s="178" t="s">
        <v>7199</v>
      </c>
      <c r="E2239" s="179">
        <v>43452</v>
      </c>
      <c r="F2239" s="180">
        <v>15672</v>
      </c>
      <c r="G2239" s="180">
        <v>870.72</v>
      </c>
      <c r="H2239" s="180">
        <v>871.68</v>
      </c>
      <c r="I2239" s="180">
        <f t="shared" si="68"/>
        <v>17414.400000000001</v>
      </c>
      <c r="J2239" s="177" t="str">
        <f t="shared" si="69"/>
        <v>Date &gt; 1920</v>
      </c>
    </row>
    <row r="2240" spans="1:10" x14ac:dyDescent="0.3">
      <c r="A2240" s="178" t="s">
        <v>3371</v>
      </c>
      <c r="B2240" s="178" t="s">
        <v>205</v>
      </c>
      <c r="C2240" s="178" t="s">
        <v>1420</v>
      </c>
      <c r="D2240" s="178" t="s">
        <v>7199</v>
      </c>
      <c r="E2240" s="179">
        <v>43489</v>
      </c>
      <c r="F2240" s="180">
        <v>43092</v>
      </c>
      <c r="G2240" s="180">
        <v>2394.02</v>
      </c>
      <c r="H2240" s="180">
        <v>2394.42</v>
      </c>
      <c r="I2240" s="180">
        <f t="shared" si="68"/>
        <v>47880.439999999995</v>
      </c>
      <c r="J2240" s="177" t="str">
        <f t="shared" si="69"/>
        <v>Date &gt; 1920</v>
      </c>
    </row>
    <row r="2241" spans="1:10" x14ac:dyDescent="0.3">
      <c r="A2241" s="178" t="s">
        <v>3371</v>
      </c>
      <c r="B2241" s="178" t="s">
        <v>205</v>
      </c>
      <c r="C2241" s="178" t="s">
        <v>1420</v>
      </c>
      <c r="D2241" s="178" t="s">
        <v>7199</v>
      </c>
      <c r="E2241" s="179">
        <v>43489</v>
      </c>
      <c r="F2241" s="180">
        <v>45532</v>
      </c>
      <c r="G2241" s="180">
        <v>2529.6</v>
      </c>
      <c r="H2241" s="180">
        <v>2530.4</v>
      </c>
      <c r="I2241" s="180">
        <f t="shared" si="68"/>
        <v>50592</v>
      </c>
      <c r="J2241" s="177" t="str">
        <f t="shared" si="69"/>
        <v>Date &gt; 1920</v>
      </c>
    </row>
    <row r="2242" spans="1:10" x14ac:dyDescent="0.3">
      <c r="A2242" s="178" t="s">
        <v>3371</v>
      </c>
      <c r="B2242" s="178" t="s">
        <v>205</v>
      </c>
      <c r="C2242" s="178" t="s">
        <v>1420</v>
      </c>
      <c r="D2242" s="178" t="s">
        <v>7199</v>
      </c>
      <c r="E2242" s="179">
        <v>43640</v>
      </c>
      <c r="F2242" s="180">
        <v>42855</v>
      </c>
      <c r="G2242" s="180">
        <v>2380.8000000000002</v>
      </c>
      <c r="H2242" s="180">
        <v>2380.1999999999998</v>
      </c>
      <c r="I2242" s="180">
        <f t="shared" si="68"/>
        <v>47616</v>
      </c>
      <c r="J2242" s="177" t="str">
        <f t="shared" si="69"/>
        <v>Date &gt; 1920</v>
      </c>
    </row>
    <row r="2243" spans="1:10" x14ac:dyDescent="0.3">
      <c r="A2243" s="178" t="s">
        <v>3371</v>
      </c>
      <c r="B2243" s="178" t="s">
        <v>205</v>
      </c>
      <c r="C2243" s="178" t="s">
        <v>1420</v>
      </c>
      <c r="D2243" s="178" t="s">
        <v>7199</v>
      </c>
      <c r="E2243" s="179">
        <v>43774</v>
      </c>
      <c r="F2243" s="180">
        <v>58925</v>
      </c>
      <c r="G2243" s="180">
        <v>3273.6</v>
      </c>
      <c r="H2243" s="180">
        <v>3273.4</v>
      </c>
      <c r="I2243" s="180">
        <f t="shared" si="68"/>
        <v>65472</v>
      </c>
      <c r="J2243" s="177" t="str">
        <f t="shared" si="69"/>
        <v>Date &gt; 1920</v>
      </c>
    </row>
    <row r="2244" spans="1:10" x14ac:dyDescent="0.3">
      <c r="A2244" s="178" t="s">
        <v>3371</v>
      </c>
      <c r="B2244" s="178" t="s">
        <v>205</v>
      </c>
      <c r="C2244" s="178" t="s">
        <v>1420</v>
      </c>
      <c r="D2244" s="178" t="s">
        <v>7199</v>
      </c>
      <c r="E2244" s="179">
        <v>43986</v>
      </c>
      <c r="F2244" s="180">
        <v>26784</v>
      </c>
      <c r="G2244" s="180">
        <v>1488</v>
      </c>
      <c r="H2244" s="180">
        <v>1488</v>
      </c>
      <c r="I2244" s="180">
        <f t="shared" si="68"/>
        <v>29760</v>
      </c>
      <c r="J2244" s="177" t="str">
        <f t="shared" si="69"/>
        <v>Date &gt; 1920</v>
      </c>
    </row>
    <row r="2245" spans="1:10" x14ac:dyDescent="0.3">
      <c r="A2245" s="178" t="s">
        <v>3371</v>
      </c>
      <c r="B2245" s="178" t="s">
        <v>205</v>
      </c>
      <c r="C2245" s="178" t="s">
        <v>1420</v>
      </c>
      <c r="D2245" s="178" t="s">
        <v>7199</v>
      </c>
      <c r="E2245" s="179">
        <v>44174</v>
      </c>
      <c r="F2245" s="180">
        <v>13392</v>
      </c>
      <c r="G2245" s="180">
        <v>744</v>
      </c>
      <c r="H2245" s="180">
        <v>744</v>
      </c>
      <c r="I2245" s="180">
        <f t="shared" ref="I2245:I2308" si="70">SUM(F2245:H2245)</f>
        <v>14880</v>
      </c>
      <c r="J2245" s="177" t="str">
        <f t="shared" ref="J2245:J2308" si="71">IF(OR(YEAR(E2245)&gt; 1920, ISBLANK(E2245)), "Date &gt; 1920", "Sketchy date")</f>
        <v>Date &gt; 1920</v>
      </c>
    </row>
    <row r="2246" spans="1:10" x14ac:dyDescent="0.3">
      <c r="A2246" s="178" t="s">
        <v>3371</v>
      </c>
      <c r="B2246" s="178" t="s">
        <v>205</v>
      </c>
      <c r="C2246" s="178" t="s">
        <v>1420</v>
      </c>
      <c r="D2246" s="178" t="s">
        <v>7200</v>
      </c>
      <c r="E2246" s="179">
        <v>44160</v>
      </c>
      <c r="F2246" s="180">
        <v>26136</v>
      </c>
      <c r="G2246" s="180">
        <v>0</v>
      </c>
      <c r="H2246" s="180">
        <v>0</v>
      </c>
      <c r="I2246" s="180">
        <f t="shared" si="70"/>
        <v>26136</v>
      </c>
      <c r="J2246" s="177" t="str">
        <f t="shared" si="71"/>
        <v>Date &gt; 1920</v>
      </c>
    </row>
    <row r="2247" spans="1:10" x14ac:dyDescent="0.3">
      <c r="A2247" s="178" t="s">
        <v>3371</v>
      </c>
      <c r="B2247" s="178" t="s">
        <v>205</v>
      </c>
      <c r="C2247" s="178" t="s">
        <v>1420</v>
      </c>
      <c r="D2247" s="178" t="s">
        <v>7200</v>
      </c>
      <c r="E2247" s="179">
        <v>44286</v>
      </c>
      <c r="F2247" s="180">
        <v>3864</v>
      </c>
      <c r="G2247" s="180">
        <v>0</v>
      </c>
      <c r="H2247" s="180">
        <v>0</v>
      </c>
      <c r="I2247" s="180">
        <f t="shared" si="70"/>
        <v>3864</v>
      </c>
      <c r="J2247" s="177" t="str">
        <f t="shared" si="71"/>
        <v>Date &gt; 1920</v>
      </c>
    </row>
    <row r="2248" spans="1:10" x14ac:dyDescent="0.3">
      <c r="A2248" s="178" t="s">
        <v>3371</v>
      </c>
      <c r="B2248" s="178" t="s">
        <v>205</v>
      </c>
      <c r="C2248" s="178" t="s">
        <v>1420</v>
      </c>
      <c r="D2248" s="178" t="s">
        <v>6345</v>
      </c>
      <c r="E2248" s="179">
        <v>30000</v>
      </c>
      <c r="F2248" s="180">
        <v>70304.3</v>
      </c>
      <c r="G2248" s="180">
        <v>0</v>
      </c>
      <c r="H2248" s="180">
        <v>7811.58</v>
      </c>
      <c r="I2248" s="180">
        <f t="shared" si="70"/>
        <v>78115.88</v>
      </c>
      <c r="J2248" s="177" t="str">
        <f t="shared" si="71"/>
        <v>Date &gt; 1920</v>
      </c>
    </row>
    <row r="2249" spans="1:10" x14ac:dyDescent="0.3">
      <c r="A2249" s="178" t="s">
        <v>3371</v>
      </c>
      <c r="B2249" s="178" t="s">
        <v>217</v>
      </c>
      <c r="C2249" s="178" t="s">
        <v>1424</v>
      </c>
      <c r="D2249" s="178" t="s">
        <v>7201</v>
      </c>
      <c r="E2249" s="179">
        <v>17979</v>
      </c>
      <c r="F2249" s="180">
        <v>0</v>
      </c>
      <c r="G2249" s="180">
        <v>1759.38</v>
      </c>
      <c r="H2249" s="180">
        <v>2712.33</v>
      </c>
      <c r="I2249" s="180">
        <f t="shared" si="70"/>
        <v>4471.71</v>
      </c>
      <c r="J2249" s="177" t="str">
        <f t="shared" si="71"/>
        <v>Date &gt; 1920</v>
      </c>
    </row>
    <row r="2250" spans="1:10" x14ac:dyDescent="0.3">
      <c r="A2250" s="178" t="s">
        <v>3371</v>
      </c>
      <c r="B2250" s="178" t="s">
        <v>217</v>
      </c>
      <c r="C2250" s="178" t="s">
        <v>1424</v>
      </c>
      <c r="D2250" s="178" t="s">
        <v>7202</v>
      </c>
      <c r="E2250" s="179">
        <v>20347</v>
      </c>
      <c r="F2250" s="180">
        <v>0</v>
      </c>
      <c r="G2250" s="180">
        <v>4600.29</v>
      </c>
      <c r="H2250" s="180">
        <v>0</v>
      </c>
      <c r="I2250" s="180">
        <f t="shared" si="70"/>
        <v>4600.29</v>
      </c>
      <c r="J2250" s="177" t="str">
        <f t="shared" si="71"/>
        <v>Date &gt; 1920</v>
      </c>
    </row>
    <row r="2251" spans="1:10" x14ac:dyDescent="0.3">
      <c r="A2251" s="178" t="s">
        <v>3371</v>
      </c>
      <c r="B2251" s="178" t="s">
        <v>217</v>
      </c>
      <c r="C2251" s="178" t="s">
        <v>1424</v>
      </c>
      <c r="D2251" s="178" t="s">
        <v>7203</v>
      </c>
      <c r="E2251" s="179">
        <v>23019</v>
      </c>
      <c r="F2251" s="180">
        <v>0</v>
      </c>
      <c r="G2251" s="180">
        <v>1500</v>
      </c>
      <c r="H2251" s="180">
        <v>762.08</v>
      </c>
      <c r="I2251" s="180">
        <f t="shared" si="70"/>
        <v>2262.08</v>
      </c>
      <c r="J2251" s="177" t="str">
        <f t="shared" si="71"/>
        <v>Date &gt; 1920</v>
      </c>
    </row>
    <row r="2252" spans="1:10" x14ac:dyDescent="0.3">
      <c r="A2252" s="178" t="s">
        <v>3371</v>
      </c>
      <c r="B2252" s="178" t="s">
        <v>217</v>
      </c>
      <c r="C2252" s="178" t="s">
        <v>1424</v>
      </c>
      <c r="D2252" s="178" t="s">
        <v>7204</v>
      </c>
      <c r="E2252" s="179">
        <v>27796</v>
      </c>
      <c r="F2252" s="180">
        <v>0</v>
      </c>
      <c r="G2252" s="180">
        <v>60845.8</v>
      </c>
      <c r="H2252" s="180">
        <v>30422.9</v>
      </c>
      <c r="I2252" s="180">
        <f t="shared" si="70"/>
        <v>91268.700000000012</v>
      </c>
      <c r="J2252" s="177" t="str">
        <f t="shared" si="71"/>
        <v>Date &gt; 1920</v>
      </c>
    </row>
    <row r="2253" spans="1:10" x14ac:dyDescent="0.3">
      <c r="A2253" s="178" t="s">
        <v>3371</v>
      </c>
      <c r="B2253" s="178" t="s">
        <v>217</v>
      </c>
      <c r="C2253" s="178" t="s">
        <v>1424</v>
      </c>
      <c r="D2253" s="178" t="s">
        <v>6345</v>
      </c>
      <c r="E2253" s="179">
        <v>28734</v>
      </c>
      <c r="F2253" s="180">
        <v>0</v>
      </c>
      <c r="G2253" s="180">
        <v>4347.5</v>
      </c>
      <c r="H2253" s="180">
        <v>4347.5</v>
      </c>
      <c r="I2253" s="180">
        <f t="shared" si="70"/>
        <v>8695</v>
      </c>
      <c r="J2253" s="177" t="str">
        <f t="shared" si="71"/>
        <v>Date &gt; 1920</v>
      </c>
    </row>
    <row r="2254" spans="1:10" x14ac:dyDescent="0.3">
      <c r="A2254" s="178" t="s">
        <v>3371</v>
      </c>
      <c r="B2254" s="178" t="s">
        <v>217</v>
      </c>
      <c r="C2254" s="178" t="s">
        <v>1424</v>
      </c>
      <c r="D2254" s="178" t="s">
        <v>7205</v>
      </c>
      <c r="E2254" s="179">
        <v>29298</v>
      </c>
      <c r="F2254" s="180">
        <v>0</v>
      </c>
      <c r="G2254" s="180">
        <v>2525.33</v>
      </c>
      <c r="H2254" s="180">
        <v>1339.27</v>
      </c>
      <c r="I2254" s="180">
        <f t="shared" si="70"/>
        <v>3864.6</v>
      </c>
      <c r="J2254" s="177" t="str">
        <f t="shared" si="71"/>
        <v>Date &gt; 1920</v>
      </c>
    </row>
    <row r="2255" spans="1:10" x14ac:dyDescent="0.3">
      <c r="A2255" s="178" t="s">
        <v>3371</v>
      </c>
      <c r="B2255" s="178" t="s">
        <v>217</v>
      </c>
      <c r="C2255" s="178" t="s">
        <v>1424</v>
      </c>
      <c r="D2255" s="178" t="s">
        <v>7206</v>
      </c>
      <c r="E2255" s="179">
        <v>30678</v>
      </c>
      <c r="F2255" s="180">
        <v>0</v>
      </c>
      <c r="G2255" s="180">
        <v>3856</v>
      </c>
      <c r="H2255" s="180">
        <v>1928</v>
      </c>
      <c r="I2255" s="180">
        <f t="shared" si="70"/>
        <v>5784</v>
      </c>
      <c r="J2255" s="177" t="str">
        <f t="shared" si="71"/>
        <v>Date &gt; 1920</v>
      </c>
    </row>
    <row r="2256" spans="1:10" x14ac:dyDescent="0.3">
      <c r="A2256" s="178" t="s">
        <v>3371</v>
      </c>
      <c r="B2256" s="178" t="s">
        <v>217</v>
      </c>
      <c r="C2256" s="178" t="s">
        <v>1424</v>
      </c>
      <c r="D2256" s="178" t="s">
        <v>7207</v>
      </c>
      <c r="E2256" s="179">
        <v>31022</v>
      </c>
      <c r="F2256" s="180">
        <v>0</v>
      </c>
      <c r="G2256" s="180">
        <v>12533</v>
      </c>
      <c r="H2256" s="180">
        <v>6692.72</v>
      </c>
      <c r="I2256" s="180">
        <f t="shared" si="70"/>
        <v>19225.72</v>
      </c>
      <c r="J2256" s="177" t="str">
        <f t="shared" si="71"/>
        <v>Date &gt; 1920</v>
      </c>
    </row>
    <row r="2257" spans="1:10" x14ac:dyDescent="0.3">
      <c r="A2257" s="178" t="s">
        <v>3371</v>
      </c>
      <c r="B2257" s="178" t="s">
        <v>217</v>
      </c>
      <c r="C2257" s="178" t="s">
        <v>1424</v>
      </c>
      <c r="D2257" s="178" t="s">
        <v>7208</v>
      </c>
      <c r="E2257" s="179">
        <v>31299</v>
      </c>
      <c r="F2257" s="180">
        <v>0</v>
      </c>
      <c r="G2257" s="180">
        <v>1238.2</v>
      </c>
      <c r="H2257" s="180">
        <v>619.1</v>
      </c>
      <c r="I2257" s="180">
        <f t="shared" si="70"/>
        <v>1857.3000000000002</v>
      </c>
      <c r="J2257" s="177" t="str">
        <f t="shared" si="71"/>
        <v>Date &gt; 1920</v>
      </c>
    </row>
    <row r="2258" spans="1:10" x14ac:dyDescent="0.3">
      <c r="A2258" s="178" t="s">
        <v>3371</v>
      </c>
      <c r="B2258" s="178" t="s">
        <v>217</v>
      </c>
      <c r="C2258" s="178" t="s">
        <v>1424</v>
      </c>
      <c r="D2258" s="178" t="s">
        <v>7208</v>
      </c>
      <c r="E2258" s="179">
        <v>31502</v>
      </c>
      <c r="F2258" s="180">
        <v>0</v>
      </c>
      <c r="G2258" s="180">
        <v>263.33</v>
      </c>
      <c r="H2258" s="180">
        <v>131.66999999999999</v>
      </c>
      <c r="I2258" s="180">
        <f t="shared" si="70"/>
        <v>395</v>
      </c>
      <c r="J2258" s="177" t="str">
        <f t="shared" si="71"/>
        <v>Date &gt; 1920</v>
      </c>
    </row>
    <row r="2259" spans="1:10" x14ac:dyDescent="0.3">
      <c r="A2259" s="178" t="s">
        <v>3371</v>
      </c>
      <c r="B2259" s="178" t="s">
        <v>217</v>
      </c>
      <c r="C2259" s="178" t="s">
        <v>1424</v>
      </c>
      <c r="D2259" s="178" t="s">
        <v>7209</v>
      </c>
      <c r="E2259" s="179">
        <v>31622</v>
      </c>
      <c r="F2259" s="180">
        <v>0</v>
      </c>
      <c r="G2259" s="180">
        <v>61140.6</v>
      </c>
      <c r="H2259" s="180">
        <v>30570.3</v>
      </c>
      <c r="I2259" s="180">
        <f t="shared" si="70"/>
        <v>91710.9</v>
      </c>
      <c r="J2259" s="177" t="str">
        <f t="shared" si="71"/>
        <v>Date &gt; 1920</v>
      </c>
    </row>
    <row r="2260" spans="1:10" x14ac:dyDescent="0.3">
      <c r="A2260" s="178" t="s">
        <v>3371</v>
      </c>
      <c r="B2260" s="178" t="s">
        <v>217</v>
      </c>
      <c r="C2260" s="178" t="s">
        <v>1424</v>
      </c>
      <c r="D2260" s="178" t="s">
        <v>7210</v>
      </c>
      <c r="E2260" s="179">
        <v>31373</v>
      </c>
      <c r="F2260" s="180">
        <v>0</v>
      </c>
      <c r="G2260" s="180">
        <v>786.96</v>
      </c>
      <c r="H2260" s="180">
        <v>393.48</v>
      </c>
      <c r="I2260" s="180">
        <f t="shared" si="70"/>
        <v>1180.44</v>
      </c>
      <c r="J2260" s="177" t="str">
        <f t="shared" si="71"/>
        <v>Date &gt; 1920</v>
      </c>
    </row>
    <row r="2261" spans="1:10" x14ac:dyDescent="0.3">
      <c r="A2261" s="178" t="s">
        <v>3371</v>
      </c>
      <c r="B2261" s="178" t="s">
        <v>217</v>
      </c>
      <c r="C2261" s="178" t="s">
        <v>1424</v>
      </c>
      <c r="D2261" s="178" t="s">
        <v>7211</v>
      </c>
      <c r="E2261" s="179">
        <v>31422</v>
      </c>
      <c r="F2261" s="180">
        <v>0</v>
      </c>
      <c r="G2261" s="180">
        <v>2622.71</v>
      </c>
      <c r="H2261" s="180">
        <v>1311.36</v>
      </c>
      <c r="I2261" s="180">
        <f t="shared" si="70"/>
        <v>3934.0699999999997</v>
      </c>
      <c r="J2261" s="177" t="str">
        <f t="shared" si="71"/>
        <v>Date &gt; 1920</v>
      </c>
    </row>
    <row r="2262" spans="1:10" x14ac:dyDescent="0.3">
      <c r="A2262" s="178" t="s">
        <v>3371</v>
      </c>
      <c r="B2262" s="178" t="s">
        <v>217</v>
      </c>
      <c r="C2262" s="178" t="s">
        <v>1424</v>
      </c>
      <c r="D2262" s="178" t="s">
        <v>6366</v>
      </c>
      <c r="E2262" s="179">
        <v>32848</v>
      </c>
      <c r="F2262" s="180">
        <v>0</v>
      </c>
      <c r="G2262" s="180">
        <v>10707.45</v>
      </c>
      <c r="H2262" s="180">
        <v>5353.73</v>
      </c>
      <c r="I2262" s="180">
        <f t="shared" si="70"/>
        <v>16061.18</v>
      </c>
      <c r="J2262" s="177" t="str">
        <f t="shared" si="71"/>
        <v>Date &gt; 1920</v>
      </c>
    </row>
    <row r="2263" spans="1:10" x14ac:dyDescent="0.3">
      <c r="A2263" s="178" t="s">
        <v>3371</v>
      </c>
      <c r="B2263" s="178" t="s">
        <v>217</v>
      </c>
      <c r="C2263" s="178" t="s">
        <v>1424</v>
      </c>
      <c r="D2263" s="178" t="s">
        <v>7212</v>
      </c>
      <c r="E2263" s="179">
        <v>33109</v>
      </c>
      <c r="F2263" s="180">
        <v>0</v>
      </c>
      <c r="G2263" s="180">
        <v>27857.62</v>
      </c>
      <c r="H2263" s="180">
        <v>13928.82</v>
      </c>
      <c r="I2263" s="180">
        <f t="shared" si="70"/>
        <v>41786.44</v>
      </c>
      <c r="J2263" s="177" t="str">
        <f t="shared" si="71"/>
        <v>Date &gt; 1920</v>
      </c>
    </row>
    <row r="2264" spans="1:10" x14ac:dyDescent="0.3">
      <c r="A2264" s="178" t="s">
        <v>3371</v>
      </c>
      <c r="B2264" s="178" t="s">
        <v>217</v>
      </c>
      <c r="C2264" s="178" t="s">
        <v>1424</v>
      </c>
      <c r="D2264" s="178" t="s">
        <v>7212</v>
      </c>
      <c r="E2264" s="179">
        <v>33163</v>
      </c>
      <c r="F2264" s="180">
        <v>0</v>
      </c>
      <c r="G2264" s="180">
        <v>32542.38</v>
      </c>
      <c r="H2264" s="180">
        <v>16271.18</v>
      </c>
      <c r="I2264" s="180">
        <f t="shared" si="70"/>
        <v>48813.56</v>
      </c>
      <c r="J2264" s="177" t="str">
        <f t="shared" si="71"/>
        <v>Date &gt; 1920</v>
      </c>
    </row>
    <row r="2265" spans="1:10" x14ac:dyDescent="0.3">
      <c r="A2265" s="178" t="s">
        <v>3371</v>
      </c>
      <c r="B2265" s="178" t="s">
        <v>217</v>
      </c>
      <c r="C2265" s="178" t="s">
        <v>1424</v>
      </c>
      <c r="D2265" s="178" t="s">
        <v>7212</v>
      </c>
      <c r="E2265" s="179">
        <v>33468</v>
      </c>
      <c r="F2265" s="180">
        <v>0</v>
      </c>
      <c r="G2265" s="180">
        <v>11807.53</v>
      </c>
      <c r="H2265" s="180">
        <v>5903.78</v>
      </c>
      <c r="I2265" s="180">
        <f t="shared" si="70"/>
        <v>17711.310000000001</v>
      </c>
      <c r="J2265" s="177" t="str">
        <f t="shared" si="71"/>
        <v>Date &gt; 1920</v>
      </c>
    </row>
    <row r="2266" spans="1:10" x14ac:dyDescent="0.3">
      <c r="A2266" s="178" t="s">
        <v>3371</v>
      </c>
      <c r="B2266" s="178" t="s">
        <v>217</v>
      </c>
      <c r="C2266" s="178" t="s">
        <v>1424</v>
      </c>
      <c r="D2266" s="178" t="s">
        <v>7213</v>
      </c>
      <c r="E2266" s="179">
        <v>33468</v>
      </c>
      <c r="F2266" s="180">
        <v>0</v>
      </c>
      <c r="G2266" s="180">
        <v>8000</v>
      </c>
      <c r="H2266" s="180">
        <v>4000</v>
      </c>
      <c r="I2266" s="180">
        <f t="shared" si="70"/>
        <v>12000</v>
      </c>
      <c r="J2266" s="177" t="str">
        <f t="shared" si="71"/>
        <v>Date &gt; 1920</v>
      </c>
    </row>
    <row r="2267" spans="1:10" x14ac:dyDescent="0.3">
      <c r="A2267" s="178" t="s">
        <v>3371</v>
      </c>
      <c r="B2267" s="178" t="s">
        <v>217</v>
      </c>
      <c r="C2267" s="178" t="s">
        <v>1424</v>
      </c>
      <c r="D2267" s="178" t="s">
        <v>7213</v>
      </c>
      <c r="E2267" s="179">
        <v>33617</v>
      </c>
      <c r="F2267" s="180">
        <v>0</v>
      </c>
      <c r="G2267" s="180">
        <v>855.26</v>
      </c>
      <c r="H2267" s="180">
        <v>427.64</v>
      </c>
      <c r="I2267" s="180">
        <f t="shared" si="70"/>
        <v>1282.9000000000001</v>
      </c>
      <c r="J2267" s="177" t="str">
        <f t="shared" si="71"/>
        <v>Date &gt; 1920</v>
      </c>
    </row>
    <row r="2268" spans="1:10" x14ac:dyDescent="0.3">
      <c r="A2268" s="178" t="s">
        <v>3371</v>
      </c>
      <c r="B2268" s="178" t="s">
        <v>217</v>
      </c>
      <c r="C2268" s="178" t="s">
        <v>1424</v>
      </c>
      <c r="D2268" s="178" t="s">
        <v>6350</v>
      </c>
      <c r="E2268" s="179">
        <v>33870</v>
      </c>
      <c r="F2268" s="180">
        <v>0</v>
      </c>
      <c r="G2268" s="180">
        <v>5000</v>
      </c>
      <c r="H2268" s="180">
        <v>3452.9</v>
      </c>
      <c r="I2268" s="180">
        <f t="shared" si="70"/>
        <v>8452.9</v>
      </c>
      <c r="J2268" s="177" t="str">
        <f t="shared" si="71"/>
        <v>Date &gt; 1920</v>
      </c>
    </row>
    <row r="2269" spans="1:10" x14ac:dyDescent="0.3">
      <c r="A2269" s="178" t="s">
        <v>3371</v>
      </c>
      <c r="B2269" s="178" t="s">
        <v>217</v>
      </c>
      <c r="C2269" s="178" t="s">
        <v>1424</v>
      </c>
      <c r="D2269" s="178" t="s">
        <v>7214</v>
      </c>
      <c r="E2269" s="179">
        <v>33961</v>
      </c>
      <c r="F2269" s="180">
        <v>0</v>
      </c>
      <c r="G2269" s="180">
        <v>2200</v>
      </c>
      <c r="H2269" s="180">
        <v>1100</v>
      </c>
      <c r="I2269" s="180">
        <f t="shared" si="70"/>
        <v>3300</v>
      </c>
      <c r="J2269" s="177" t="str">
        <f t="shared" si="71"/>
        <v>Date &gt; 1920</v>
      </c>
    </row>
    <row r="2270" spans="1:10" x14ac:dyDescent="0.3">
      <c r="A2270" s="178" t="s">
        <v>3371</v>
      </c>
      <c r="B2270" s="178" t="s">
        <v>217</v>
      </c>
      <c r="C2270" s="178" t="s">
        <v>1424</v>
      </c>
      <c r="D2270" s="178" t="s">
        <v>7214</v>
      </c>
      <c r="E2270" s="179">
        <v>34016</v>
      </c>
      <c r="F2270" s="180">
        <v>0</v>
      </c>
      <c r="G2270" s="180">
        <v>618.94000000000005</v>
      </c>
      <c r="H2270" s="180">
        <v>309.45999999999998</v>
      </c>
      <c r="I2270" s="180">
        <f t="shared" si="70"/>
        <v>928.40000000000009</v>
      </c>
      <c r="J2270" s="177" t="str">
        <f t="shared" si="71"/>
        <v>Date &gt; 1920</v>
      </c>
    </row>
    <row r="2271" spans="1:10" x14ac:dyDescent="0.3">
      <c r="A2271" s="178" t="s">
        <v>3371</v>
      </c>
      <c r="B2271" s="178" t="s">
        <v>217</v>
      </c>
      <c r="C2271" s="178" t="s">
        <v>1424</v>
      </c>
      <c r="D2271" s="178" t="s">
        <v>7215</v>
      </c>
      <c r="E2271" s="179">
        <v>33968</v>
      </c>
      <c r="F2271" s="180">
        <v>0</v>
      </c>
      <c r="G2271" s="180">
        <v>26400</v>
      </c>
      <c r="H2271" s="180">
        <v>13643.92</v>
      </c>
      <c r="I2271" s="180">
        <f t="shared" si="70"/>
        <v>40043.919999999998</v>
      </c>
      <c r="J2271" s="177" t="str">
        <f t="shared" si="71"/>
        <v>Date &gt; 1920</v>
      </c>
    </row>
    <row r="2272" spans="1:10" x14ac:dyDescent="0.3">
      <c r="A2272" s="178" t="s">
        <v>3371</v>
      </c>
      <c r="B2272" s="178" t="s">
        <v>217</v>
      </c>
      <c r="C2272" s="178" t="s">
        <v>1424</v>
      </c>
      <c r="D2272" s="178" t="s">
        <v>6409</v>
      </c>
      <c r="E2272" s="179">
        <v>36663</v>
      </c>
      <c r="F2272" s="180">
        <v>0</v>
      </c>
      <c r="G2272" s="180">
        <v>7792.71</v>
      </c>
      <c r="H2272" s="180">
        <v>3896.36</v>
      </c>
      <c r="I2272" s="180">
        <f t="shared" si="70"/>
        <v>11689.07</v>
      </c>
      <c r="J2272" s="177" t="str">
        <f t="shared" si="71"/>
        <v>Date &gt; 1920</v>
      </c>
    </row>
    <row r="2273" spans="1:10" x14ac:dyDescent="0.3">
      <c r="A2273" s="178" t="s">
        <v>3371</v>
      </c>
      <c r="B2273" s="178" t="s">
        <v>217</v>
      </c>
      <c r="C2273" s="178" t="s">
        <v>1424</v>
      </c>
      <c r="D2273" s="178" t="s">
        <v>7216</v>
      </c>
      <c r="E2273" s="179">
        <v>34379</v>
      </c>
      <c r="F2273" s="180">
        <v>0</v>
      </c>
      <c r="G2273" s="180">
        <v>1865.4</v>
      </c>
      <c r="H2273" s="180">
        <v>932.7</v>
      </c>
      <c r="I2273" s="180">
        <f t="shared" si="70"/>
        <v>2798.1000000000004</v>
      </c>
      <c r="J2273" s="177" t="str">
        <f t="shared" si="71"/>
        <v>Date &gt; 1920</v>
      </c>
    </row>
    <row r="2274" spans="1:10" x14ac:dyDescent="0.3">
      <c r="A2274" s="178" t="s">
        <v>3371</v>
      </c>
      <c r="B2274" s="178" t="s">
        <v>217</v>
      </c>
      <c r="C2274" s="178" t="s">
        <v>1424</v>
      </c>
      <c r="D2274" s="178" t="s">
        <v>7217</v>
      </c>
      <c r="E2274" s="179">
        <v>35971</v>
      </c>
      <c r="F2274" s="180">
        <v>0</v>
      </c>
      <c r="G2274" s="180">
        <v>3600</v>
      </c>
      <c r="H2274" s="180">
        <v>2400</v>
      </c>
      <c r="I2274" s="180">
        <f t="shared" si="70"/>
        <v>6000</v>
      </c>
      <c r="J2274" s="177" t="str">
        <f t="shared" si="71"/>
        <v>Date &gt; 1920</v>
      </c>
    </row>
    <row r="2275" spans="1:10" x14ac:dyDescent="0.3">
      <c r="A2275" s="178" t="s">
        <v>3371</v>
      </c>
      <c r="B2275" s="178" t="s">
        <v>217</v>
      </c>
      <c r="C2275" s="178" t="s">
        <v>1424</v>
      </c>
      <c r="D2275" s="178" t="s">
        <v>7218</v>
      </c>
      <c r="E2275" s="179">
        <v>36276</v>
      </c>
      <c r="F2275" s="180">
        <v>0</v>
      </c>
      <c r="G2275" s="180">
        <v>2524.9899999999998</v>
      </c>
      <c r="H2275" s="180">
        <v>1683.33</v>
      </c>
      <c r="I2275" s="180">
        <f t="shared" si="70"/>
        <v>4208.32</v>
      </c>
      <c r="J2275" s="177" t="str">
        <f t="shared" si="71"/>
        <v>Date &gt; 1920</v>
      </c>
    </row>
    <row r="2276" spans="1:10" x14ac:dyDescent="0.3">
      <c r="A2276" s="178" t="s">
        <v>3371</v>
      </c>
      <c r="B2276" s="178" t="s">
        <v>217</v>
      </c>
      <c r="C2276" s="178" t="s">
        <v>1424</v>
      </c>
      <c r="D2276" s="178" t="s">
        <v>7219</v>
      </c>
      <c r="E2276" s="179">
        <v>36658</v>
      </c>
      <c r="F2276" s="180">
        <v>0</v>
      </c>
      <c r="G2276" s="180">
        <v>61800</v>
      </c>
      <c r="H2276" s="180">
        <v>41200</v>
      </c>
      <c r="I2276" s="180">
        <f t="shared" si="70"/>
        <v>103000</v>
      </c>
      <c r="J2276" s="177" t="str">
        <f t="shared" si="71"/>
        <v>Date &gt; 1920</v>
      </c>
    </row>
    <row r="2277" spans="1:10" x14ac:dyDescent="0.3">
      <c r="A2277" s="178" t="s">
        <v>3371</v>
      </c>
      <c r="B2277" s="178" t="s">
        <v>217</v>
      </c>
      <c r="C2277" s="178" t="s">
        <v>1424</v>
      </c>
      <c r="D2277" s="178" t="s">
        <v>7220</v>
      </c>
      <c r="E2277" s="179">
        <v>36710</v>
      </c>
      <c r="F2277" s="180">
        <v>0</v>
      </c>
      <c r="G2277" s="180">
        <v>3184.73</v>
      </c>
      <c r="H2277" s="180">
        <v>2123.15</v>
      </c>
      <c r="I2277" s="180">
        <f t="shared" si="70"/>
        <v>5307.88</v>
      </c>
      <c r="J2277" s="177" t="str">
        <f t="shared" si="71"/>
        <v>Date &gt; 1920</v>
      </c>
    </row>
    <row r="2278" spans="1:10" x14ac:dyDescent="0.3">
      <c r="A2278" s="178" t="s">
        <v>3371</v>
      </c>
      <c r="B2278" s="178" t="s">
        <v>217</v>
      </c>
      <c r="C2278" s="178" t="s">
        <v>1424</v>
      </c>
      <c r="D2278" s="178" t="s">
        <v>7221</v>
      </c>
      <c r="E2278" s="179">
        <v>36927</v>
      </c>
      <c r="F2278" s="180">
        <v>0</v>
      </c>
      <c r="G2278" s="180">
        <v>31633</v>
      </c>
      <c r="H2278" s="180">
        <v>25538</v>
      </c>
      <c r="I2278" s="180">
        <f t="shared" si="70"/>
        <v>57171</v>
      </c>
      <c r="J2278" s="177" t="str">
        <f t="shared" si="71"/>
        <v>Date &gt; 1920</v>
      </c>
    </row>
    <row r="2279" spans="1:10" x14ac:dyDescent="0.3">
      <c r="A2279" s="178" t="s">
        <v>3371</v>
      </c>
      <c r="B2279" s="178" t="s">
        <v>217</v>
      </c>
      <c r="C2279" s="178" t="s">
        <v>1424</v>
      </c>
      <c r="D2279" s="178" t="s">
        <v>7221</v>
      </c>
      <c r="E2279" s="179">
        <v>36952</v>
      </c>
      <c r="F2279" s="180">
        <v>0</v>
      </c>
      <c r="G2279" s="180">
        <v>32303.1</v>
      </c>
      <c r="H2279" s="180">
        <v>6358.81</v>
      </c>
      <c r="I2279" s="180">
        <f t="shared" si="70"/>
        <v>38661.909999999996</v>
      </c>
      <c r="J2279" s="177" t="str">
        <f t="shared" si="71"/>
        <v>Date &gt; 1920</v>
      </c>
    </row>
    <row r="2280" spans="1:10" x14ac:dyDescent="0.3">
      <c r="A2280" s="178" t="s">
        <v>3371</v>
      </c>
      <c r="B2280" s="178" t="s">
        <v>217</v>
      </c>
      <c r="C2280" s="178" t="s">
        <v>1424</v>
      </c>
      <c r="D2280" s="178" t="s">
        <v>7222</v>
      </c>
      <c r="E2280" s="179">
        <v>36927</v>
      </c>
      <c r="F2280" s="180">
        <v>0</v>
      </c>
      <c r="G2280" s="180">
        <v>3000</v>
      </c>
      <c r="H2280" s="180">
        <v>2000</v>
      </c>
      <c r="I2280" s="180">
        <f t="shared" si="70"/>
        <v>5000</v>
      </c>
      <c r="J2280" s="177" t="str">
        <f t="shared" si="71"/>
        <v>Date &gt; 1920</v>
      </c>
    </row>
    <row r="2281" spans="1:10" x14ac:dyDescent="0.3">
      <c r="A2281" s="178" t="s">
        <v>3371</v>
      </c>
      <c r="B2281" s="178" t="s">
        <v>217</v>
      </c>
      <c r="C2281" s="178" t="s">
        <v>1424</v>
      </c>
      <c r="D2281" s="178" t="s">
        <v>7223</v>
      </c>
      <c r="E2281" s="179">
        <v>37648</v>
      </c>
      <c r="F2281" s="180">
        <v>0</v>
      </c>
      <c r="G2281" s="180">
        <v>6402</v>
      </c>
      <c r="H2281" s="180">
        <v>4268</v>
      </c>
      <c r="I2281" s="180">
        <f t="shared" si="70"/>
        <v>10670</v>
      </c>
      <c r="J2281" s="177" t="str">
        <f t="shared" si="71"/>
        <v>Date &gt; 1920</v>
      </c>
    </row>
    <row r="2282" spans="1:10" x14ac:dyDescent="0.3">
      <c r="A2282" s="178" t="s">
        <v>3371</v>
      </c>
      <c r="B2282" s="178" t="s">
        <v>217</v>
      </c>
      <c r="C2282" s="178" t="s">
        <v>1424</v>
      </c>
      <c r="D2282" s="178" t="s">
        <v>7224</v>
      </c>
      <c r="E2282" s="179">
        <v>37974</v>
      </c>
      <c r="F2282" s="180">
        <v>0</v>
      </c>
      <c r="G2282" s="180">
        <v>7500</v>
      </c>
      <c r="H2282" s="180">
        <v>7500</v>
      </c>
      <c r="I2282" s="180">
        <f t="shared" si="70"/>
        <v>15000</v>
      </c>
      <c r="J2282" s="177" t="str">
        <f t="shared" si="71"/>
        <v>Date &gt; 1920</v>
      </c>
    </row>
    <row r="2283" spans="1:10" x14ac:dyDescent="0.3">
      <c r="A2283" s="178" t="s">
        <v>3371</v>
      </c>
      <c r="B2283" s="178" t="s">
        <v>217</v>
      </c>
      <c r="C2283" s="178" t="s">
        <v>1424</v>
      </c>
      <c r="D2283" s="178" t="s">
        <v>7224</v>
      </c>
      <c r="E2283" s="179">
        <v>38265</v>
      </c>
      <c r="F2283" s="180">
        <v>0</v>
      </c>
      <c r="G2283" s="180">
        <v>371.38</v>
      </c>
      <c r="H2283" s="180">
        <v>371.37</v>
      </c>
      <c r="I2283" s="180">
        <f t="shared" si="70"/>
        <v>742.75</v>
      </c>
      <c r="J2283" s="177" t="str">
        <f t="shared" si="71"/>
        <v>Date &gt; 1920</v>
      </c>
    </row>
    <row r="2284" spans="1:10" x14ac:dyDescent="0.3">
      <c r="A2284" s="178" t="s">
        <v>3371</v>
      </c>
      <c r="B2284" s="178" t="s">
        <v>217</v>
      </c>
      <c r="C2284" s="178" t="s">
        <v>1424</v>
      </c>
      <c r="D2284" s="178" t="s">
        <v>7225</v>
      </c>
      <c r="E2284" s="179">
        <v>39406</v>
      </c>
      <c r="F2284" s="180">
        <v>56114</v>
      </c>
      <c r="G2284" s="180">
        <v>0</v>
      </c>
      <c r="H2284" s="180">
        <v>2955.21</v>
      </c>
      <c r="I2284" s="180">
        <f t="shared" si="70"/>
        <v>59069.21</v>
      </c>
      <c r="J2284" s="177" t="str">
        <f t="shared" si="71"/>
        <v>Date &gt; 1920</v>
      </c>
    </row>
    <row r="2285" spans="1:10" x14ac:dyDescent="0.3">
      <c r="A2285" s="178" t="s">
        <v>3371</v>
      </c>
      <c r="B2285" s="178" t="s">
        <v>217</v>
      </c>
      <c r="C2285" s="178" t="s">
        <v>1424</v>
      </c>
      <c r="D2285" s="178" t="s">
        <v>7225</v>
      </c>
      <c r="E2285" s="179">
        <v>39532</v>
      </c>
      <c r="F2285" s="180">
        <v>83886</v>
      </c>
      <c r="G2285" s="180">
        <v>0</v>
      </c>
      <c r="H2285" s="180">
        <v>8083.79</v>
      </c>
      <c r="I2285" s="180">
        <f t="shared" si="70"/>
        <v>91969.79</v>
      </c>
      <c r="J2285" s="177" t="str">
        <f t="shared" si="71"/>
        <v>Date &gt; 1920</v>
      </c>
    </row>
    <row r="2286" spans="1:10" x14ac:dyDescent="0.3">
      <c r="A2286" s="178" t="s">
        <v>3371</v>
      </c>
      <c r="B2286" s="178" t="s">
        <v>217</v>
      </c>
      <c r="C2286" s="178" t="s">
        <v>1424</v>
      </c>
      <c r="D2286" s="178" t="s">
        <v>7225</v>
      </c>
      <c r="E2286" s="179">
        <v>40165</v>
      </c>
      <c r="F2286" s="180">
        <v>10000</v>
      </c>
      <c r="G2286" s="180">
        <v>0</v>
      </c>
      <c r="H2286" s="180">
        <v>-2156.42</v>
      </c>
      <c r="I2286" s="180">
        <f t="shared" si="70"/>
        <v>7843.58</v>
      </c>
      <c r="J2286" s="177" t="str">
        <f t="shared" si="71"/>
        <v>Date &gt; 1920</v>
      </c>
    </row>
    <row r="2287" spans="1:10" x14ac:dyDescent="0.3">
      <c r="A2287" s="178" t="s">
        <v>3371</v>
      </c>
      <c r="B2287" s="178" t="s">
        <v>217</v>
      </c>
      <c r="C2287" s="178" t="s">
        <v>1424</v>
      </c>
      <c r="D2287" s="178" t="s">
        <v>7225</v>
      </c>
      <c r="E2287" s="179">
        <v>40165</v>
      </c>
      <c r="F2287" s="180">
        <v>18739</v>
      </c>
      <c r="G2287" s="180">
        <v>0</v>
      </c>
      <c r="H2287" s="180">
        <v>0</v>
      </c>
      <c r="I2287" s="180">
        <f t="shared" si="70"/>
        <v>18739</v>
      </c>
      <c r="J2287" s="177" t="str">
        <f t="shared" si="71"/>
        <v>Date &gt; 1920</v>
      </c>
    </row>
    <row r="2288" spans="1:10" x14ac:dyDescent="0.3">
      <c r="A2288" s="178" t="s">
        <v>3371</v>
      </c>
      <c r="B2288" s="178" t="s">
        <v>217</v>
      </c>
      <c r="C2288" s="178" t="s">
        <v>1424</v>
      </c>
      <c r="D2288" s="178" t="s">
        <v>7226</v>
      </c>
      <c r="E2288" s="179">
        <v>39801</v>
      </c>
      <c r="F2288" s="180">
        <v>84495</v>
      </c>
      <c r="G2288" s="180">
        <v>29593</v>
      </c>
      <c r="H2288" s="180">
        <v>6024.08</v>
      </c>
      <c r="I2288" s="180">
        <f t="shared" si="70"/>
        <v>120112.08</v>
      </c>
      <c r="J2288" s="177" t="str">
        <f t="shared" si="71"/>
        <v>Date &gt; 1920</v>
      </c>
    </row>
    <row r="2289" spans="1:10" x14ac:dyDescent="0.3">
      <c r="A2289" s="178" t="s">
        <v>3371</v>
      </c>
      <c r="B2289" s="178" t="s">
        <v>217</v>
      </c>
      <c r="C2289" s="178" t="s">
        <v>1424</v>
      </c>
      <c r="D2289" s="178" t="s">
        <v>7226</v>
      </c>
      <c r="E2289" s="179">
        <v>40014</v>
      </c>
      <c r="F2289" s="180">
        <v>11988</v>
      </c>
      <c r="G2289" s="180">
        <v>0</v>
      </c>
      <c r="H2289" s="180">
        <v>857.83</v>
      </c>
      <c r="I2289" s="180">
        <f t="shared" si="70"/>
        <v>12845.83</v>
      </c>
      <c r="J2289" s="177" t="str">
        <f t="shared" si="71"/>
        <v>Date &gt; 1920</v>
      </c>
    </row>
    <row r="2290" spans="1:10" x14ac:dyDescent="0.3">
      <c r="A2290" s="178" t="s">
        <v>3371</v>
      </c>
      <c r="B2290" s="178" t="s">
        <v>217</v>
      </c>
      <c r="C2290" s="178" t="s">
        <v>1424</v>
      </c>
      <c r="D2290" s="178" t="s">
        <v>7226</v>
      </c>
      <c r="E2290" s="179">
        <v>40718</v>
      </c>
      <c r="F2290" s="180">
        <v>2000</v>
      </c>
      <c r="G2290" s="180">
        <v>0</v>
      </c>
      <c r="H2290" s="180">
        <v>279.08999999999997</v>
      </c>
      <c r="I2290" s="180">
        <f t="shared" si="70"/>
        <v>2279.09</v>
      </c>
      <c r="J2290" s="177" t="str">
        <f t="shared" si="71"/>
        <v>Date &gt; 1920</v>
      </c>
    </row>
    <row r="2291" spans="1:10" x14ac:dyDescent="0.3">
      <c r="A2291" s="178" t="s">
        <v>3371</v>
      </c>
      <c r="B2291" s="178" t="s">
        <v>217</v>
      </c>
      <c r="C2291" s="178" t="s">
        <v>1424</v>
      </c>
      <c r="D2291" s="178" t="s">
        <v>7226</v>
      </c>
      <c r="E2291" s="179">
        <v>41120</v>
      </c>
      <c r="F2291" s="180">
        <v>8000</v>
      </c>
      <c r="G2291" s="180">
        <v>0</v>
      </c>
      <c r="H2291" s="180">
        <v>0</v>
      </c>
      <c r="I2291" s="180">
        <f t="shared" si="70"/>
        <v>8000</v>
      </c>
      <c r="J2291" s="177" t="str">
        <f t="shared" si="71"/>
        <v>Date &gt; 1920</v>
      </c>
    </row>
    <row r="2292" spans="1:10" x14ac:dyDescent="0.3">
      <c r="A2292" s="178" t="s">
        <v>3371</v>
      </c>
      <c r="B2292" s="178" t="s">
        <v>217</v>
      </c>
      <c r="C2292" s="178" t="s">
        <v>1424</v>
      </c>
      <c r="D2292" s="178" t="s">
        <v>7226</v>
      </c>
      <c r="E2292" s="179">
        <v>41124</v>
      </c>
      <c r="F2292" s="180">
        <v>10614</v>
      </c>
      <c r="G2292" s="180">
        <v>0</v>
      </c>
      <c r="H2292" s="180">
        <v>561.20000000000005</v>
      </c>
      <c r="I2292" s="180">
        <f t="shared" si="70"/>
        <v>11175.2</v>
      </c>
      <c r="J2292" s="177" t="str">
        <f t="shared" si="71"/>
        <v>Date &gt; 1920</v>
      </c>
    </row>
    <row r="2293" spans="1:10" x14ac:dyDescent="0.3">
      <c r="A2293" s="178" t="s">
        <v>3371</v>
      </c>
      <c r="B2293" s="178" t="s">
        <v>217</v>
      </c>
      <c r="C2293" s="178" t="s">
        <v>1424</v>
      </c>
      <c r="D2293" s="178" t="s">
        <v>7227</v>
      </c>
      <c r="E2293" s="179">
        <v>40156</v>
      </c>
      <c r="F2293" s="180">
        <v>286017</v>
      </c>
      <c r="G2293" s="180">
        <v>0</v>
      </c>
      <c r="H2293" s="180">
        <v>15579</v>
      </c>
      <c r="I2293" s="180">
        <f t="shared" si="70"/>
        <v>301596</v>
      </c>
      <c r="J2293" s="177" t="str">
        <f t="shared" si="71"/>
        <v>Date &gt; 1920</v>
      </c>
    </row>
    <row r="2294" spans="1:10" x14ac:dyDescent="0.3">
      <c r="A2294" s="178" t="s">
        <v>3371</v>
      </c>
      <c r="B2294" s="178" t="s">
        <v>217</v>
      </c>
      <c r="C2294" s="178" t="s">
        <v>1424</v>
      </c>
      <c r="D2294" s="178" t="s">
        <v>7227</v>
      </c>
      <c r="E2294" s="179">
        <v>41089</v>
      </c>
      <c r="F2294" s="180">
        <v>10000</v>
      </c>
      <c r="G2294" s="180">
        <v>0</v>
      </c>
      <c r="H2294" s="180">
        <v>52253.41</v>
      </c>
      <c r="I2294" s="180">
        <f t="shared" si="70"/>
        <v>62253.41</v>
      </c>
      <c r="J2294" s="177" t="str">
        <f t="shared" si="71"/>
        <v>Date &gt; 1920</v>
      </c>
    </row>
    <row r="2295" spans="1:10" x14ac:dyDescent="0.3">
      <c r="A2295" s="178" t="s">
        <v>3371</v>
      </c>
      <c r="B2295" s="178" t="s">
        <v>217</v>
      </c>
      <c r="C2295" s="178" t="s">
        <v>1424</v>
      </c>
      <c r="D2295" s="178" t="s">
        <v>7227</v>
      </c>
      <c r="E2295" s="179">
        <v>41089</v>
      </c>
      <c r="F2295" s="180">
        <v>13452</v>
      </c>
      <c r="G2295" s="180">
        <v>0</v>
      </c>
      <c r="H2295" s="180">
        <v>0</v>
      </c>
      <c r="I2295" s="180">
        <f t="shared" si="70"/>
        <v>13452</v>
      </c>
      <c r="J2295" s="177" t="str">
        <f t="shared" si="71"/>
        <v>Date &gt; 1920</v>
      </c>
    </row>
    <row r="2296" spans="1:10" x14ac:dyDescent="0.3">
      <c r="A2296" s="178" t="s">
        <v>3371</v>
      </c>
      <c r="B2296" s="178" t="s">
        <v>217</v>
      </c>
      <c r="C2296" s="178" t="s">
        <v>1424</v>
      </c>
      <c r="D2296" s="178" t="s">
        <v>7228</v>
      </c>
      <c r="E2296" s="179">
        <v>40576</v>
      </c>
      <c r="F2296" s="180">
        <v>36838</v>
      </c>
      <c r="G2296" s="180">
        <v>0</v>
      </c>
      <c r="H2296" s="180">
        <v>2465</v>
      </c>
      <c r="I2296" s="180">
        <f t="shared" si="70"/>
        <v>39303</v>
      </c>
      <c r="J2296" s="177" t="str">
        <f t="shared" si="71"/>
        <v>Date &gt; 1920</v>
      </c>
    </row>
    <row r="2297" spans="1:10" x14ac:dyDescent="0.3">
      <c r="A2297" s="178" t="s">
        <v>3371</v>
      </c>
      <c r="B2297" s="178" t="s">
        <v>217</v>
      </c>
      <c r="C2297" s="178" t="s">
        <v>1424</v>
      </c>
      <c r="D2297" s="178" t="s">
        <v>7228</v>
      </c>
      <c r="E2297" s="179">
        <v>41089</v>
      </c>
      <c r="F2297" s="180">
        <v>10000</v>
      </c>
      <c r="G2297" s="180">
        <v>0</v>
      </c>
      <c r="H2297" s="180">
        <v>325871.40999999997</v>
      </c>
      <c r="I2297" s="180">
        <f t="shared" si="70"/>
        <v>335871.41</v>
      </c>
      <c r="J2297" s="177" t="str">
        <f t="shared" si="71"/>
        <v>Date &gt; 1920</v>
      </c>
    </row>
    <row r="2298" spans="1:10" x14ac:dyDescent="0.3">
      <c r="A2298" s="178" t="s">
        <v>3371</v>
      </c>
      <c r="B2298" s="178" t="s">
        <v>217</v>
      </c>
      <c r="C2298" s="178" t="s">
        <v>1424</v>
      </c>
      <c r="D2298" s="178" t="s">
        <v>7228</v>
      </c>
      <c r="E2298" s="179">
        <v>41089</v>
      </c>
      <c r="F2298" s="180">
        <v>2127</v>
      </c>
      <c r="G2298" s="180">
        <v>0</v>
      </c>
      <c r="H2298" s="180">
        <v>0</v>
      </c>
      <c r="I2298" s="180">
        <f t="shared" si="70"/>
        <v>2127</v>
      </c>
      <c r="J2298" s="177" t="str">
        <f t="shared" si="71"/>
        <v>Date &gt; 1920</v>
      </c>
    </row>
    <row r="2299" spans="1:10" x14ac:dyDescent="0.3">
      <c r="A2299" s="178" t="s">
        <v>3371</v>
      </c>
      <c r="B2299" s="178" t="s">
        <v>217</v>
      </c>
      <c r="C2299" s="178" t="s">
        <v>1424</v>
      </c>
      <c r="D2299" s="178" t="s">
        <v>7229</v>
      </c>
      <c r="E2299" s="179">
        <v>40941</v>
      </c>
      <c r="F2299" s="180">
        <v>0</v>
      </c>
      <c r="G2299" s="180">
        <v>3850</v>
      </c>
      <c r="H2299" s="180">
        <v>1650</v>
      </c>
      <c r="I2299" s="180">
        <f t="shared" si="70"/>
        <v>5500</v>
      </c>
      <c r="J2299" s="177" t="str">
        <f t="shared" si="71"/>
        <v>Date &gt; 1920</v>
      </c>
    </row>
    <row r="2300" spans="1:10" x14ac:dyDescent="0.3">
      <c r="A2300" s="178" t="s">
        <v>3371</v>
      </c>
      <c r="B2300" s="178" t="s">
        <v>217</v>
      </c>
      <c r="C2300" s="178" t="s">
        <v>1424</v>
      </c>
      <c r="D2300" s="178" t="s">
        <v>7230</v>
      </c>
      <c r="E2300" s="179">
        <v>41257</v>
      </c>
      <c r="F2300" s="180">
        <v>55771</v>
      </c>
      <c r="G2300" s="180">
        <v>0</v>
      </c>
      <c r="H2300" s="180">
        <v>6198.88</v>
      </c>
      <c r="I2300" s="180">
        <f t="shared" si="70"/>
        <v>61969.88</v>
      </c>
      <c r="J2300" s="177" t="str">
        <f t="shared" si="71"/>
        <v>Date &gt; 1920</v>
      </c>
    </row>
    <row r="2301" spans="1:10" x14ac:dyDescent="0.3">
      <c r="A2301" s="178" t="s">
        <v>3371</v>
      </c>
      <c r="B2301" s="178" t="s">
        <v>217</v>
      </c>
      <c r="C2301" s="178" t="s">
        <v>1424</v>
      </c>
      <c r="D2301" s="178" t="s">
        <v>7230</v>
      </c>
      <c r="E2301" s="179">
        <v>41278</v>
      </c>
      <c r="F2301" s="180">
        <v>11290</v>
      </c>
      <c r="G2301" s="180">
        <v>0</v>
      </c>
      <c r="H2301" s="180">
        <v>1254</v>
      </c>
      <c r="I2301" s="180">
        <f t="shared" si="70"/>
        <v>12544</v>
      </c>
      <c r="J2301" s="177" t="str">
        <f t="shared" si="71"/>
        <v>Date &gt; 1920</v>
      </c>
    </row>
    <row r="2302" spans="1:10" x14ac:dyDescent="0.3">
      <c r="A2302" s="178" t="s">
        <v>3371</v>
      </c>
      <c r="B2302" s="178" t="s">
        <v>217</v>
      </c>
      <c r="C2302" s="178" t="s">
        <v>1424</v>
      </c>
      <c r="D2302" s="178" t="s">
        <v>7230</v>
      </c>
      <c r="E2302" s="179">
        <v>41352</v>
      </c>
      <c r="F2302" s="180">
        <v>13499</v>
      </c>
      <c r="G2302" s="180">
        <v>0</v>
      </c>
      <c r="H2302" s="180">
        <v>1500</v>
      </c>
      <c r="I2302" s="180">
        <f t="shared" si="70"/>
        <v>14999</v>
      </c>
      <c r="J2302" s="177" t="str">
        <f t="shared" si="71"/>
        <v>Date &gt; 1920</v>
      </c>
    </row>
    <row r="2303" spans="1:10" x14ac:dyDescent="0.3">
      <c r="A2303" s="178" t="s">
        <v>3371</v>
      </c>
      <c r="B2303" s="178" t="s">
        <v>217</v>
      </c>
      <c r="C2303" s="178" t="s">
        <v>1424</v>
      </c>
      <c r="D2303" s="178" t="s">
        <v>7230</v>
      </c>
      <c r="E2303" s="179">
        <v>41578</v>
      </c>
      <c r="F2303" s="180">
        <v>61019</v>
      </c>
      <c r="G2303" s="180">
        <v>0</v>
      </c>
      <c r="H2303" s="180">
        <v>10341.4</v>
      </c>
      <c r="I2303" s="180">
        <f t="shared" si="70"/>
        <v>71360.399999999994</v>
      </c>
      <c r="J2303" s="177" t="str">
        <f t="shared" si="71"/>
        <v>Date &gt; 1920</v>
      </c>
    </row>
    <row r="2304" spans="1:10" x14ac:dyDescent="0.3">
      <c r="A2304" s="178" t="s">
        <v>3371</v>
      </c>
      <c r="B2304" s="178" t="s">
        <v>217</v>
      </c>
      <c r="C2304" s="178" t="s">
        <v>1424</v>
      </c>
      <c r="D2304" s="178" t="s">
        <v>7230</v>
      </c>
      <c r="E2304" s="179">
        <v>41689</v>
      </c>
      <c r="F2304" s="180">
        <v>20913</v>
      </c>
      <c r="G2304" s="180">
        <v>0</v>
      </c>
      <c r="H2304" s="180">
        <v>2988</v>
      </c>
      <c r="I2304" s="180">
        <f t="shared" si="70"/>
        <v>23901</v>
      </c>
      <c r="J2304" s="177" t="str">
        <f t="shared" si="71"/>
        <v>Date &gt; 1920</v>
      </c>
    </row>
    <row r="2305" spans="1:10" x14ac:dyDescent="0.3">
      <c r="A2305" s="178" t="s">
        <v>3371</v>
      </c>
      <c r="B2305" s="178" t="s">
        <v>217</v>
      </c>
      <c r="C2305" s="178" t="s">
        <v>1424</v>
      </c>
      <c r="D2305" s="178" t="s">
        <v>7230</v>
      </c>
      <c r="E2305" s="179">
        <v>41927</v>
      </c>
      <c r="F2305" s="180">
        <v>34446</v>
      </c>
      <c r="G2305" s="180">
        <v>0</v>
      </c>
      <c r="H2305" s="180">
        <v>2031.22</v>
      </c>
      <c r="I2305" s="180">
        <f t="shared" si="70"/>
        <v>36477.22</v>
      </c>
      <c r="J2305" s="177" t="str">
        <f t="shared" si="71"/>
        <v>Date &gt; 1920</v>
      </c>
    </row>
    <row r="2306" spans="1:10" x14ac:dyDescent="0.3">
      <c r="A2306" s="178" t="s">
        <v>3371</v>
      </c>
      <c r="B2306" s="178" t="s">
        <v>217</v>
      </c>
      <c r="C2306" s="178" t="s">
        <v>1424</v>
      </c>
      <c r="D2306" s="178" t="s">
        <v>7230</v>
      </c>
      <c r="E2306" s="179">
        <v>42375</v>
      </c>
      <c r="F2306" s="180">
        <v>16807</v>
      </c>
      <c r="G2306" s="180">
        <v>0</v>
      </c>
      <c r="H2306" s="180">
        <v>-562.21</v>
      </c>
      <c r="I2306" s="180">
        <f t="shared" si="70"/>
        <v>16244.79</v>
      </c>
      <c r="J2306" s="177" t="str">
        <f t="shared" si="71"/>
        <v>Date &gt; 1920</v>
      </c>
    </row>
    <row r="2307" spans="1:10" x14ac:dyDescent="0.3">
      <c r="A2307" s="178" t="s">
        <v>3371</v>
      </c>
      <c r="B2307" s="178" t="s">
        <v>217</v>
      </c>
      <c r="C2307" s="178" t="s">
        <v>1424</v>
      </c>
      <c r="D2307" s="178" t="s">
        <v>7231</v>
      </c>
      <c r="E2307" s="179">
        <v>42352</v>
      </c>
      <c r="F2307" s="180">
        <v>0</v>
      </c>
      <c r="G2307" s="180">
        <v>6278.44</v>
      </c>
      <c r="H2307" s="180">
        <v>2690.76</v>
      </c>
      <c r="I2307" s="180">
        <f t="shared" si="70"/>
        <v>8969.2000000000007</v>
      </c>
      <c r="J2307" s="177" t="str">
        <f t="shared" si="71"/>
        <v>Date &gt; 1920</v>
      </c>
    </row>
    <row r="2308" spans="1:10" x14ac:dyDescent="0.3">
      <c r="A2308" s="178" t="s">
        <v>3371</v>
      </c>
      <c r="B2308" s="178" t="s">
        <v>217</v>
      </c>
      <c r="C2308" s="178" t="s">
        <v>1424</v>
      </c>
      <c r="D2308" s="178" t="s">
        <v>7232</v>
      </c>
      <c r="E2308" s="179">
        <v>42404</v>
      </c>
      <c r="F2308" s="180">
        <v>72072</v>
      </c>
      <c r="G2308" s="180">
        <v>4004</v>
      </c>
      <c r="H2308" s="180">
        <v>4004</v>
      </c>
      <c r="I2308" s="180">
        <f t="shared" si="70"/>
        <v>80080</v>
      </c>
      <c r="J2308" s="177" t="str">
        <f t="shared" si="71"/>
        <v>Date &gt; 1920</v>
      </c>
    </row>
    <row r="2309" spans="1:10" x14ac:dyDescent="0.3">
      <c r="A2309" s="178" t="s">
        <v>3371</v>
      </c>
      <c r="B2309" s="178" t="s">
        <v>217</v>
      </c>
      <c r="C2309" s="178" t="s">
        <v>1424</v>
      </c>
      <c r="D2309" s="178" t="s">
        <v>7232</v>
      </c>
      <c r="E2309" s="179">
        <v>42524</v>
      </c>
      <c r="F2309" s="180">
        <v>7128</v>
      </c>
      <c r="G2309" s="180">
        <v>396</v>
      </c>
      <c r="H2309" s="180">
        <v>396</v>
      </c>
      <c r="I2309" s="180">
        <f t="shared" ref="I2309:I2372" si="72">SUM(F2309:H2309)</f>
        <v>7920</v>
      </c>
      <c r="J2309" s="177" t="str">
        <f t="shared" ref="J2309:J2372" si="73">IF(OR(YEAR(E2309)&gt; 1920, ISBLANK(E2309)), "Date &gt; 1920", "Sketchy date")</f>
        <v>Date &gt; 1920</v>
      </c>
    </row>
    <row r="2310" spans="1:10" x14ac:dyDescent="0.3">
      <c r="A2310" s="178" t="s">
        <v>3371</v>
      </c>
      <c r="B2310" s="178" t="s">
        <v>217</v>
      </c>
      <c r="C2310" s="178" t="s">
        <v>1424</v>
      </c>
      <c r="D2310" s="178" t="s">
        <v>7233</v>
      </c>
      <c r="E2310" s="179">
        <v>42394</v>
      </c>
      <c r="F2310" s="180">
        <v>0</v>
      </c>
      <c r="G2310" s="180">
        <v>17536.8</v>
      </c>
      <c r="H2310" s="180">
        <v>11691.2</v>
      </c>
      <c r="I2310" s="180">
        <f t="shared" si="72"/>
        <v>29228</v>
      </c>
      <c r="J2310" s="177" t="str">
        <f t="shared" si="73"/>
        <v>Date &gt; 1920</v>
      </c>
    </row>
    <row r="2311" spans="1:10" x14ac:dyDescent="0.3">
      <c r="A2311" s="178" t="s">
        <v>3371</v>
      </c>
      <c r="B2311" s="178" t="s">
        <v>217</v>
      </c>
      <c r="C2311" s="178" t="s">
        <v>1424</v>
      </c>
      <c r="D2311" s="178" t="s">
        <v>7233</v>
      </c>
      <c r="E2311" s="179">
        <v>42495</v>
      </c>
      <c r="F2311" s="180">
        <v>0</v>
      </c>
      <c r="G2311" s="180">
        <v>7276.5</v>
      </c>
      <c r="H2311" s="180">
        <v>4851</v>
      </c>
      <c r="I2311" s="180">
        <f t="shared" si="72"/>
        <v>12127.5</v>
      </c>
      <c r="J2311" s="177" t="str">
        <f t="shared" si="73"/>
        <v>Date &gt; 1920</v>
      </c>
    </row>
    <row r="2312" spans="1:10" x14ac:dyDescent="0.3">
      <c r="A2312" s="178" t="s">
        <v>3371</v>
      </c>
      <c r="B2312" s="178" t="s">
        <v>217</v>
      </c>
      <c r="C2312" s="178" t="s">
        <v>1424</v>
      </c>
      <c r="D2312" s="178" t="s">
        <v>7234</v>
      </c>
      <c r="E2312" s="179">
        <v>42670</v>
      </c>
      <c r="F2312" s="180">
        <v>211525</v>
      </c>
      <c r="G2312" s="180">
        <v>35728.89</v>
      </c>
      <c r="H2312" s="180">
        <v>17746.099999999999</v>
      </c>
      <c r="I2312" s="180">
        <f t="shared" si="72"/>
        <v>264999.99</v>
      </c>
      <c r="J2312" s="177" t="str">
        <f t="shared" si="73"/>
        <v>Date &gt; 1920</v>
      </c>
    </row>
    <row r="2313" spans="1:10" x14ac:dyDescent="0.3">
      <c r="A2313" s="178" t="s">
        <v>3371</v>
      </c>
      <c r="B2313" s="178" t="s">
        <v>217</v>
      </c>
      <c r="C2313" s="178" t="s">
        <v>1424</v>
      </c>
      <c r="D2313" s="178" t="s">
        <v>7234</v>
      </c>
      <c r="E2313" s="179">
        <v>42744</v>
      </c>
      <c r="F2313" s="180">
        <v>11973</v>
      </c>
      <c r="G2313" s="180">
        <v>2022.39</v>
      </c>
      <c r="H2313" s="180">
        <v>1004.62</v>
      </c>
      <c r="I2313" s="180">
        <f t="shared" si="72"/>
        <v>15000.01</v>
      </c>
      <c r="J2313" s="177" t="str">
        <f t="shared" si="73"/>
        <v>Date &gt; 1920</v>
      </c>
    </row>
    <row r="2314" spans="1:10" x14ac:dyDescent="0.3">
      <c r="A2314" s="178" t="s">
        <v>3371</v>
      </c>
      <c r="B2314" s="178" t="s">
        <v>217</v>
      </c>
      <c r="C2314" s="178" t="s">
        <v>1424</v>
      </c>
      <c r="D2314" s="178" t="s">
        <v>7234</v>
      </c>
      <c r="E2314" s="179">
        <v>42803</v>
      </c>
      <c r="F2314" s="180">
        <v>7184</v>
      </c>
      <c r="G2314" s="180">
        <v>1213.43</v>
      </c>
      <c r="H2314" s="180">
        <v>602.55999999999995</v>
      </c>
      <c r="I2314" s="180">
        <f t="shared" si="72"/>
        <v>8999.99</v>
      </c>
      <c r="J2314" s="177" t="str">
        <f t="shared" si="73"/>
        <v>Date &gt; 1920</v>
      </c>
    </row>
    <row r="2315" spans="1:10" x14ac:dyDescent="0.3">
      <c r="A2315" s="178" t="s">
        <v>3371</v>
      </c>
      <c r="B2315" s="178" t="s">
        <v>217</v>
      </c>
      <c r="C2315" s="178" t="s">
        <v>1424</v>
      </c>
      <c r="D2315" s="178" t="s">
        <v>7234</v>
      </c>
      <c r="E2315" s="179">
        <v>42929</v>
      </c>
      <c r="F2315" s="180">
        <v>8381</v>
      </c>
      <c r="G2315" s="180">
        <v>1415.68</v>
      </c>
      <c r="H2315" s="180">
        <v>703.34</v>
      </c>
      <c r="I2315" s="180">
        <f t="shared" si="72"/>
        <v>10500.02</v>
      </c>
      <c r="J2315" s="177" t="str">
        <f t="shared" si="73"/>
        <v>Date &gt; 1920</v>
      </c>
    </row>
    <row r="2316" spans="1:10" x14ac:dyDescent="0.3">
      <c r="A2316" s="178" t="s">
        <v>3371</v>
      </c>
      <c r="B2316" s="178" t="s">
        <v>217</v>
      </c>
      <c r="C2316" s="178" t="s">
        <v>1424</v>
      </c>
      <c r="D2316" s="178" t="s">
        <v>7234</v>
      </c>
      <c r="E2316" s="179">
        <v>42975</v>
      </c>
      <c r="F2316" s="180">
        <v>435379</v>
      </c>
      <c r="G2316" s="180">
        <v>73540.160000000003</v>
      </c>
      <c r="H2316" s="180">
        <v>36525.78</v>
      </c>
      <c r="I2316" s="180">
        <f t="shared" si="72"/>
        <v>545444.94000000006</v>
      </c>
      <c r="J2316" s="177" t="str">
        <f t="shared" si="73"/>
        <v>Date &gt; 1920</v>
      </c>
    </row>
    <row r="2317" spans="1:10" x14ac:dyDescent="0.3">
      <c r="A2317" s="178" t="s">
        <v>3371</v>
      </c>
      <c r="B2317" s="178" t="s">
        <v>217</v>
      </c>
      <c r="C2317" s="178" t="s">
        <v>1424</v>
      </c>
      <c r="D2317" s="178" t="s">
        <v>7234</v>
      </c>
      <c r="E2317" s="179">
        <v>43018</v>
      </c>
      <c r="F2317" s="180">
        <v>35919</v>
      </c>
      <c r="G2317" s="180">
        <v>6067.17</v>
      </c>
      <c r="H2317" s="180">
        <v>3013.82</v>
      </c>
      <c r="I2317" s="180">
        <f t="shared" si="72"/>
        <v>44999.99</v>
      </c>
      <c r="J2317" s="177" t="str">
        <f t="shared" si="73"/>
        <v>Date &gt; 1920</v>
      </c>
    </row>
    <row r="2318" spans="1:10" x14ac:dyDescent="0.3">
      <c r="A2318" s="178" t="s">
        <v>3371</v>
      </c>
      <c r="B2318" s="178" t="s">
        <v>217</v>
      </c>
      <c r="C2318" s="178" t="s">
        <v>1424</v>
      </c>
      <c r="D2318" s="178" t="s">
        <v>7234</v>
      </c>
      <c r="E2318" s="179">
        <v>43038</v>
      </c>
      <c r="F2318" s="180">
        <v>681827</v>
      </c>
      <c r="G2318" s="180">
        <v>150765.56</v>
      </c>
      <c r="H2318" s="180">
        <v>66100.479999999996</v>
      </c>
      <c r="I2318" s="180">
        <f t="shared" si="72"/>
        <v>898693.04</v>
      </c>
      <c r="J2318" s="177" t="str">
        <f t="shared" si="73"/>
        <v>Date &gt; 1920</v>
      </c>
    </row>
    <row r="2319" spans="1:10" x14ac:dyDescent="0.3">
      <c r="A2319" s="178" t="s">
        <v>3371</v>
      </c>
      <c r="B2319" s="178" t="s">
        <v>217</v>
      </c>
      <c r="C2319" s="178" t="s">
        <v>1424</v>
      </c>
      <c r="D2319" s="178" t="s">
        <v>7234</v>
      </c>
      <c r="E2319" s="179">
        <v>43047</v>
      </c>
      <c r="F2319" s="180">
        <v>365812</v>
      </c>
      <c r="G2319" s="180">
        <v>61100.72</v>
      </c>
      <c r="H2319" s="180">
        <v>39129.64</v>
      </c>
      <c r="I2319" s="180">
        <f t="shared" si="72"/>
        <v>466042.36</v>
      </c>
      <c r="J2319" s="177" t="str">
        <f t="shared" si="73"/>
        <v>Date &gt; 1920</v>
      </c>
    </row>
    <row r="2320" spans="1:10" x14ac:dyDescent="0.3">
      <c r="A2320" s="178" t="s">
        <v>3371</v>
      </c>
      <c r="B2320" s="178" t="s">
        <v>217</v>
      </c>
      <c r="C2320" s="178" t="s">
        <v>1424</v>
      </c>
      <c r="D2320" s="178" t="s">
        <v>7234</v>
      </c>
      <c r="E2320" s="179">
        <v>43116</v>
      </c>
      <c r="F2320" s="180">
        <v>10204</v>
      </c>
      <c r="G2320" s="180">
        <v>0</v>
      </c>
      <c r="H2320" s="180">
        <v>0</v>
      </c>
      <c r="I2320" s="180">
        <f t="shared" si="72"/>
        <v>10204</v>
      </c>
      <c r="J2320" s="177" t="str">
        <f t="shared" si="73"/>
        <v>Date &gt; 1920</v>
      </c>
    </row>
    <row r="2321" spans="1:10" x14ac:dyDescent="0.3">
      <c r="A2321" s="178" t="s">
        <v>3371</v>
      </c>
      <c r="B2321" s="178" t="s">
        <v>217</v>
      </c>
      <c r="C2321" s="178" t="s">
        <v>1424</v>
      </c>
      <c r="D2321" s="178" t="s">
        <v>7234</v>
      </c>
      <c r="E2321" s="179">
        <v>43682</v>
      </c>
      <c r="F2321" s="180">
        <v>196468</v>
      </c>
      <c r="G2321" s="180">
        <v>-14602.51</v>
      </c>
      <c r="H2321" s="180">
        <v>-455.72</v>
      </c>
      <c r="I2321" s="180">
        <f t="shared" si="72"/>
        <v>181409.77</v>
      </c>
      <c r="J2321" s="177" t="str">
        <f t="shared" si="73"/>
        <v>Date &gt; 1920</v>
      </c>
    </row>
    <row r="2322" spans="1:10" x14ac:dyDescent="0.3">
      <c r="A2322" s="178" t="s">
        <v>3371</v>
      </c>
      <c r="B2322" s="178" t="s">
        <v>217</v>
      </c>
      <c r="C2322" s="178" t="s">
        <v>1424</v>
      </c>
      <c r="D2322" s="178" t="s">
        <v>7234</v>
      </c>
      <c r="E2322" s="179">
        <v>43682</v>
      </c>
      <c r="F2322" s="180">
        <v>76721</v>
      </c>
      <c r="G2322" s="180">
        <v>0</v>
      </c>
      <c r="H2322" s="180">
        <v>0</v>
      </c>
      <c r="I2322" s="180">
        <f t="shared" si="72"/>
        <v>76721</v>
      </c>
      <c r="J2322" s="177" t="str">
        <f t="shared" si="73"/>
        <v>Date &gt; 1920</v>
      </c>
    </row>
    <row r="2323" spans="1:10" x14ac:dyDescent="0.3">
      <c r="A2323" s="178" t="s">
        <v>3371</v>
      </c>
      <c r="B2323" s="178" t="s">
        <v>217</v>
      </c>
      <c r="C2323" s="178" t="s">
        <v>1424</v>
      </c>
      <c r="D2323" s="178" t="s">
        <v>1037</v>
      </c>
      <c r="E2323" s="179">
        <v>43452</v>
      </c>
      <c r="F2323" s="180">
        <v>29475</v>
      </c>
      <c r="G2323" s="180">
        <v>1637.5</v>
      </c>
      <c r="H2323" s="180">
        <v>1637.5</v>
      </c>
      <c r="I2323" s="180">
        <f t="shared" si="72"/>
        <v>32750</v>
      </c>
      <c r="J2323" s="177" t="str">
        <f t="shared" si="73"/>
        <v>Date &gt; 1920</v>
      </c>
    </row>
    <row r="2324" spans="1:10" x14ac:dyDescent="0.3">
      <c r="A2324" s="178" t="s">
        <v>3371</v>
      </c>
      <c r="B2324" s="178" t="s">
        <v>217</v>
      </c>
      <c r="C2324" s="178" t="s">
        <v>1424</v>
      </c>
      <c r="D2324" s="178" t="s">
        <v>1037</v>
      </c>
      <c r="E2324" s="179">
        <v>43489</v>
      </c>
      <c r="F2324" s="180">
        <v>65091</v>
      </c>
      <c r="G2324" s="180">
        <v>3616.22</v>
      </c>
      <c r="H2324" s="180">
        <v>3617.19</v>
      </c>
      <c r="I2324" s="180">
        <f t="shared" si="72"/>
        <v>72324.41</v>
      </c>
      <c r="J2324" s="177" t="str">
        <f t="shared" si="73"/>
        <v>Date &gt; 1920</v>
      </c>
    </row>
    <row r="2325" spans="1:10" x14ac:dyDescent="0.3">
      <c r="A2325" s="178" t="s">
        <v>3371</v>
      </c>
      <c r="B2325" s="178" t="s">
        <v>217</v>
      </c>
      <c r="C2325" s="178" t="s">
        <v>1424</v>
      </c>
      <c r="D2325" s="178" t="s">
        <v>1037</v>
      </c>
      <c r="E2325" s="179">
        <v>43501</v>
      </c>
      <c r="F2325" s="180">
        <v>4140</v>
      </c>
      <c r="G2325" s="180">
        <v>230</v>
      </c>
      <c r="H2325" s="180">
        <v>230</v>
      </c>
      <c r="I2325" s="180">
        <f t="shared" si="72"/>
        <v>4600</v>
      </c>
      <c r="J2325" s="177" t="str">
        <f t="shared" si="73"/>
        <v>Date &gt; 1920</v>
      </c>
    </row>
    <row r="2326" spans="1:10" x14ac:dyDescent="0.3">
      <c r="A2326" s="178" t="s">
        <v>3371</v>
      </c>
      <c r="B2326" s="178" t="s">
        <v>217</v>
      </c>
      <c r="C2326" s="178" t="s">
        <v>1424</v>
      </c>
      <c r="D2326" s="178" t="s">
        <v>1037</v>
      </c>
      <c r="E2326" s="179">
        <v>43718</v>
      </c>
      <c r="F2326" s="180">
        <v>4752</v>
      </c>
      <c r="G2326" s="180">
        <v>276</v>
      </c>
      <c r="H2326" s="180">
        <v>276</v>
      </c>
      <c r="I2326" s="180">
        <f t="shared" si="72"/>
        <v>5304</v>
      </c>
      <c r="J2326" s="177" t="str">
        <f t="shared" si="73"/>
        <v>Date &gt; 1920</v>
      </c>
    </row>
    <row r="2327" spans="1:10" x14ac:dyDescent="0.3">
      <c r="A2327" s="178" t="s">
        <v>3371</v>
      </c>
      <c r="B2327" s="178" t="s">
        <v>217</v>
      </c>
      <c r="C2327" s="178" t="s">
        <v>1424</v>
      </c>
      <c r="D2327" s="178" t="s">
        <v>1037</v>
      </c>
      <c r="E2327" s="179">
        <v>43893</v>
      </c>
      <c r="F2327" s="180">
        <v>4612</v>
      </c>
      <c r="G2327" s="180">
        <v>244.2</v>
      </c>
      <c r="H2327" s="180">
        <v>243.72</v>
      </c>
      <c r="I2327" s="180">
        <f t="shared" si="72"/>
        <v>5099.92</v>
      </c>
      <c r="J2327" s="177" t="str">
        <f t="shared" si="73"/>
        <v>Date &gt; 1920</v>
      </c>
    </row>
    <row r="2328" spans="1:10" x14ac:dyDescent="0.3">
      <c r="A2328" s="178" t="s">
        <v>3371</v>
      </c>
      <c r="B2328" s="178" t="s">
        <v>223</v>
      </c>
      <c r="C2328" s="178" t="s">
        <v>1430</v>
      </c>
      <c r="D2328" s="178" t="s">
        <v>7235</v>
      </c>
      <c r="E2328" s="179">
        <v>17191</v>
      </c>
      <c r="F2328" s="180">
        <v>0</v>
      </c>
      <c r="G2328" s="180">
        <v>4311</v>
      </c>
      <c r="H2328" s="180">
        <v>0</v>
      </c>
      <c r="I2328" s="180">
        <f t="shared" si="72"/>
        <v>4311</v>
      </c>
      <c r="J2328" s="177" t="str">
        <f t="shared" si="73"/>
        <v>Date &gt; 1920</v>
      </c>
    </row>
    <row r="2329" spans="1:10" x14ac:dyDescent="0.3">
      <c r="A2329" s="178" t="s">
        <v>3371</v>
      </c>
      <c r="B2329" s="178" t="s">
        <v>223</v>
      </c>
      <c r="C2329" s="178" t="s">
        <v>1430</v>
      </c>
      <c r="D2329" s="178" t="s">
        <v>7236</v>
      </c>
      <c r="E2329" s="179">
        <v>17289</v>
      </c>
      <c r="F2329" s="180">
        <v>0</v>
      </c>
      <c r="G2329" s="180">
        <v>2082</v>
      </c>
      <c r="H2329" s="180">
        <v>0</v>
      </c>
      <c r="I2329" s="180">
        <f t="shared" si="72"/>
        <v>2082</v>
      </c>
      <c r="J2329" s="177" t="str">
        <f t="shared" si="73"/>
        <v>Date &gt; 1920</v>
      </c>
    </row>
    <row r="2330" spans="1:10" x14ac:dyDescent="0.3">
      <c r="A2330" s="178" t="s">
        <v>3371</v>
      </c>
      <c r="B2330" s="178" t="s">
        <v>223</v>
      </c>
      <c r="C2330" s="178" t="s">
        <v>1430</v>
      </c>
      <c r="D2330" s="178" t="s">
        <v>7237</v>
      </c>
      <c r="E2330" s="179">
        <v>19498</v>
      </c>
      <c r="F2330" s="180">
        <v>52777.69</v>
      </c>
      <c r="G2330" s="180">
        <v>44777.68</v>
      </c>
      <c r="H2330" s="180">
        <v>8000</v>
      </c>
      <c r="I2330" s="180">
        <f t="shared" si="72"/>
        <v>105555.37</v>
      </c>
      <c r="J2330" s="177" t="str">
        <f t="shared" si="73"/>
        <v>Date &gt; 1920</v>
      </c>
    </row>
    <row r="2331" spans="1:10" x14ac:dyDescent="0.3">
      <c r="A2331" s="178" t="s">
        <v>3371</v>
      </c>
      <c r="B2331" s="178" t="s">
        <v>223</v>
      </c>
      <c r="C2331" s="178" t="s">
        <v>1430</v>
      </c>
      <c r="D2331" s="178" t="s">
        <v>6836</v>
      </c>
      <c r="E2331" s="179">
        <v>20010</v>
      </c>
      <c r="F2331" s="180">
        <v>0</v>
      </c>
      <c r="G2331" s="180">
        <v>7804.42</v>
      </c>
      <c r="H2331" s="180">
        <v>0</v>
      </c>
      <c r="I2331" s="180">
        <f t="shared" si="72"/>
        <v>7804.42</v>
      </c>
      <c r="J2331" s="177" t="str">
        <f t="shared" si="73"/>
        <v>Date &gt; 1920</v>
      </c>
    </row>
    <row r="2332" spans="1:10" x14ac:dyDescent="0.3">
      <c r="A2332" s="178" t="s">
        <v>3371</v>
      </c>
      <c r="B2332" s="178" t="s">
        <v>223</v>
      </c>
      <c r="C2332" s="178" t="s">
        <v>1430</v>
      </c>
      <c r="D2332" s="178" t="s">
        <v>6400</v>
      </c>
      <c r="E2332" s="179">
        <v>20129</v>
      </c>
      <c r="F2332" s="180">
        <v>0</v>
      </c>
      <c r="G2332" s="180">
        <v>3347.32</v>
      </c>
      <c r="H2332" s="180">
        <v>1673.66</v>
      </c>
      <c r="I2332" s="180">
        <f t="shared" si="72"/>
        <v>5020.9800000000005</v>
      </c>
      <c r="J2332" s="177" t="str">
        <f t="shared" si="73"/>
        <v>Date &gt; 1920</v>
      </c>
    </row>
    <row r="2333" spans="1:10" x14ac:dyDescent="0.3">
      <c r="A2333" s="178" t="s">
        <v>3371</v>
      </c>
      <c r="B2333" s="178" t="s">
        <v>223</v>
      </c>
      <c r="C2333" s="178" t="s">
        <v>1430</v>
      </c>
      <c r="D2333" s="178" t="s">
        <v>7238</v>
      </c>
      <c r="E2333" s="179">
        <v>22360</v>
      </c>
      <c r="F2333" s="180">
        <v>0</v>
      </c>
      <c r="G2333" s="180">
        <v>11254.47</v>
      </c>
      <c r="H2333" s="180">
        <v>5627.24</v>
      </c>
      <c r="I2333" s="180">
        <f t="shared" si="72"/>
        <v>16881.71</v>
      </c>
      <c r="J2333" s="177" t="str">
        <f t="shared" si="73"/>
        <v>Date &gt; 1920</v>
      </c>
    </row>
    <row r="2334" spans="1:10" x14ac:dyDescent="0.3">
      <c r="A2334" s="178" t="s">
        <v>3371</v>
      </c>
      <c r="B2334" s="178" t="s">
        <v>223</v>
      </c>
      <c r="C2334" s="178" t="s">
        <v>1430</v>
      </c>
      <c r="D2334" s="178" t="s">
        <v>7239</v>
      </c>
      <c r="E2334" s="179">
        <v>24610</v>
      </c>
      <c r="F2334" s="180">
        <v>8284.6200000000008</v>
      </c>
      <c r="G2334" s="180">
        <v>5523.08</v>
      </c>
      <c r="H2334" s="180">
        <v>2761.54</v>
      </c>
      <c r="I2334" s="180">
        <f t="shared" si="72"/>
        <v>16569.240000000002</v>
      </c>
      <c r="J2334" s="177" t="str">
        <f t="shared" si="73"/>
        <v>Date &gt; 1920</v>
      </c>
    </row>
    <row r="2335" spans="1:10" x14ac:dyDescent="0.3">
      <c r="A2335" s="178" t="s">
        <v>3371</v>
      </c>
      <c r="B2335" s="178" t="s">
        <v>223</v>
      </c>
      <c r="C2335" s="178" t="s">
        <v>1430</v>
      </c>
      <c r="D2335" s="178" t="s">
        <v>7240</v>
      </c>
      <c r="E2335" s="179">
        <v>23871</v>
      </c>
      <c r="F2335" s="180">
        <v>3455.65</v>
      </c>
      <c r="G2335" s="180">
        <v>2303.77</v>
      </c>
      <c r="H2335" s="180">
        <v>1151.8900000000001</v>
      </c>
      <c r="I2335" s="180">
        <f t="shared" si="72"/>
        <v>6911.31</v>
      </c>
      <c r="J2335" s="177" t="str">
        <f t="shared" si="73"/>
        <v>Date &gt; 1920</v>
      </c>
    </row>
    <row r="2336" spans="1:10" x14ac:dyDescent="0.3">
      <c r="A2336" s="178" t="s">
        <v>3371</v>
      </c>
      <c r="B2336" s="178" t="s">
        <v>223</v>
      </c>
      <c r="C2336" s="178" t="s">
        <v>1430</v>
      </c>
      <c r="D2336" s="178" t="s">
        <v>7241</v>
      </c>
      <c r="E2336" s="179">
        <v>24636</v>
      </c>
      <c r="F2336" s="180">
        <v>21193.83</v>
      </c>
      <c r="G2336" s="180">
        <v>14129.22</v>
      </c>
      <c r="H2336" s="180">
        <v>7064.61</v>
      </c>
      <c r="I2336" s="180">
        <f t="shared" si="72"/>
        <v>42387.66</v>
      </c>
      <c r="J2336" s="177" t="str">
        <f t="shared" si="73"/>
        <v>Date &gt; 1920</v>
      </c>
    </row>
    <row r="2337" spans="1:10" x14ac:dyDescent="0.3">
      <c r="A2337" s="178" t="s">
        <v>3371</v>
      </c>
      <c r="B2337" s="178" t="s">
        <v>223</v>
      </c>
      <c r="C2337" s="178" t="s">
        <v>1430</v>
      </c>
      <c r="D2337" s="178" t="s">
        <v>7242</v>
      </c>
      <c r="E2337" s="179">
        <v>25457</v>
      </c>
      <c r="F2337" s="180">
        <v>28092.17</v>
      </c>
      <c r="G2337" s="180">
        <v>14372.93</v>
      </c>
      <c r="H2337" s="180">
        <v>15026.64</v>
      </c>
      <c r="I2337" s="180">
        <f t="shared" si="72"/>
        <v>57491.74</v>
      </c>
      <c r="J2337" s="177" t="str">
        <f t="shared" si="73"/>
        <v>Date &gt; 1920</v>
      </c>
    </row>
    <row r="2338" spans="1:10" x14ac:dyDescent="0.3">
      <c r="A2338" s="178" t="s">
        <v>3371</v>
      </c>
      <c r="B2338" s="178" t="s">
        <v>223</v>
      </c>
      <c r="C2338" s="178" t="s">
        <v>1430</v>
      </c>
      <c r="D2338" s="178" t="s">
        <v>7243</v>
      </c>
      <c r="E2338" s="179">
        <v>25976</v>
      </c>
      <c r="F2338" s="180">
        <v>0</v>
      </c>
      <c r="G2338" s="180">
        <v>14998.33</v>
      </c>
      <c r="H2338" s="180">
        <v>14998.34</v>
      </c>
      <c r="I2338" s="180">
        <f t="shared" si="72"/>
        <v>29996.67</v>
      </c>
      <c r="J2338" s="177" t="str">
        <f t="shared" si="73"/>
        <v>Date &gt; 1920</v>
      </c>
    </row>
    <row r="2339" spans="1:10" x14ac:dyDescent="0.3">
      <c r="A2339" s="178" t="s">
        <v>3371</v>
      </c>
      <c r="B2339" s="178" t="s">
        <v>223</v>
      </c>
      <c r="C2339" s="178" t="s">
        <v>1430</v>
      </c>
      <c r="D2339" s="178" t="s">
        <v>6400</v>
      </c>
      <c r="E2339" s="179">
        <v>26219</v>
      </c>
      <c r="F2339" s="180">
        <v>0</v>
      </c>
      <c r="G2339" s="180">
        <v>11305.64</v>
      </c>
      <c r="H2339" s="180">
        <v>5652.82</v>
      </c>
      <c r="I2339" s="180">
        <f t="shared" si="72"/>
        <v>16958.46</v>
      </c>
      <c r="J2339" s="177" t="str">
        <f t="shared" si="73"/>
        <v>Date &gt; 1920</v>
      </c>
    </row>
    <row r="2340" spans="1:10" x14ac:dyDescent="0.3">
      <c r="A2340" s="178" t="s">
        <v>3371</v>
      </c>
      <c r="B2340" s="178" t="s">
        <v>223</v>
      </c>
      <c r="C2340" s="178" t="s">
        <v>1430</v>
      </c>
      <c r="D2340" s="178" t="s">
        <v>7244</v>
      </c>
      <c r="E2340" s="179">
        <v>26948</v>
      </c>
      <c r="F2340" s="180">
        <v>0</v>
      </c>
      <c r="G2340" s="180">
        <v>3689.5</v>
      </c>
      <c r="H2340" s="180">
        <v>3689.5</v>
      </c>
      <c r="I2340" s="180">
        <f t="shared" si="72"/>
        <v>7379</v>
      </c>
      <c r="J2340" s="177" t="str">
        <f t="shared" si="73"/>
        <v>Date &gt; 1920</v>
      </c>
    </row>
    <row r="2341" spans="1:10" x14ac:dyDescent="0.3">
      <c r="A2341" s="178" t="s">
        <v>3371</v>
      </c>
      <c r="B2341" s="178" t="s">
        <v>223</v>
      </c>
      <c r="C2341" s="178" t="s">
        <v>1430</v>
      </c>
      <c r="D2341" s="178" t="s">
        <v>7245</v>
      </c>
      <c r="E2341" s="179">
        <v>27317</v>
      </c>
      <c r="F2341" s="180">
        <v>0</v>
      </c>
      <c r="G2341" s="180">
        <v>29570</v>
      </c>
      <c r="H2341" s="180">
        <v>9507.16</v>
      </c>
      <c r="I2341" s="180">
        <f t="shared" si="72"/>
        <v>39077.160000000003</v>
      </c>
      <c r="J2341" s="177" t="str">
        <f t="shared" si="73"/>
        <v>Date &gt; 1920</v>
      </c>
    </row>
    <row r="2342" spans="1:10" x14ac:dyDescent="0.3">
      <c r="A2342" s="178" t="s">
        <v>3371</v>
      </c>
      <c r="B2342" s="178" t="s">
        <v>223</v>
      </c>
      <c r="C2342" s="178" t="s">
        <v>1430</v>
      </c>
      <c r="D2342" s="178" t="s">
        <v>7246</v>
      </c>
      <c r="E2342" s="179">
        <v>28244</v>
      </c>
      <c r="F2342" s="180">
        <v>98645.61</v>
      </c>
      <c r="G2342" s="180">
        <v>49322.8</v>
      </c>
      <c r="H2342" s="180">
        <v>49322.8</v>
      </c>
      <c r="I2342" s="180">
        <f t="shared" si="72"/>
        <v>197291.21000000002</v>
      </c>
      <c r="J2342" s="177" t="str">
        <f t="shared" si="73"/>
        <v>Date &gt; 1920</v>
      </c>
    </row>
    <row r="2343" spans="1:10" x14ac:dyDescent="0.3">
      <c r="A2343" s="178" t="s">
        <v>3371</v>
      </c>
      <c r="B2343" s="178" t="s">
        <v>223</v>
      </c>
      <c r="C2343" s="178" t="s">
        <v>1430</v>
      </c>
      <c r="D2343" s="178" t="s">
        <v>7247</v>
      </c>
      <c r="E2343" s="179">
        <v>27758</v>
      </c>
      <c r="F2343" s="180">
        <v>62224.62</v>
      </c>
      <c r="G2343" s="180">
        <v>26935</v>
      </c>
      <c r="H2343" s="180">
        <v>35289.61</v>
      </c>
      <c r="I2343" s="180">
        <f t="shared" si="72"/>
        <v>124449.23</v>
      </c>
      <c r="J2343" s="177" t="str">
        <f t="shared" si="73"/>
        <v>Date &gt; 1920</v>
      </c>
    </row>
    <row r="2344" spans="1:10" x14ac:dyDescent="0.3">
      <c r="A2344" s="178" t="s">
        <v>3371</v>
      </c>
      <c r="B2344" s="178" t="s">
        <v>223</v>
      </c>
      <c r="C2344" s="178" t="s">
        <v>1430</v>
      </c>
      <c r="D2344" s="178" t="s">
        <v>7248</v>
      </c>
      <c r="E2344" s="179">
        <v>27898</v>
      </c>
      <c r="F2344" s="180">
        <v>0</v>
      </c>
      <c r="G2344" s="180">
        <v>3318</v>
      </c>
      <c r="H2344" s="180">
        <v>1659</v>
      </c>
      <c r="I2344" s="180">
        <f t="shared" si="72"/>
        <v>4977</v>
      </c>
      <c r="J2344" s="177" t="str">
        <f t="shared" si="73"/>
        <v>Date &gt; 1920</v>
      </c>
    </row>
    <row r="2345" spans="1:10" x14ac:dyDescent="0.3">
      <c r="A2345" s="178" t="s">
        <v>3371</v>
      </c>
      <c r="B2345" s="178" t="s">
        <v>223</v>
      </c>
      <c r="C2345" s="178" t="s">
        <v>1430</v>
      </c>
      <c r="D2345" s="178" t="s">
        <v>6465</v>
      </c>
      <c r="E2345" s="179">
        <v>28052</v>
      </c>
      <c r="F2345" s="180">
        <v>0</v>
      </c>
      <c r="G2345" s="180">
        <v>40933.050000000003</v>
      </c>
      <c r="H2345" s="180">
        <v>20466.53</v>
      </c>
      <c r="I2345" s="180">
        <f t="shared" si="72"/>
        <v>61399.58</v>
      </c>
      <c r="J2345" s="177" t="str">
        <f t="shared" si="73"/>
        <v>Date &gt; 1920</v>
      </c>
    </row>
    <row r="2346" spans="1:10" x14ac:dyDescent="0.3">
      <c r="A2346" s="178" t="s">
        <v>3371</v>
      </c>
      <c r="B2346" s="178" t="s">
        <v>223</v>
      </c>
      <c r="C2346" s="178" t="s">
        <v>1430</v>
      </c>
      <c r="D2346" s="178" t="s">
        <v>7249</v>
      </c>
      <c r="E2346" s="179">
        <v>28814</v>
      </c>
      <c r="F2346" s="180">
        <v>0</v>
      </c>
      <c r="G2346" s="180">
        <v>12167.18</v>
      </c>
      <c r="H2346" s="180">
        <v>34819.4</v>
      </c>
      <c r="I2346" s="180">
        <f t="shared" si="72"/>
        <v>46986.58</v>
      </c>
      <c r="J2346" s="177" t="str">
        <f t="shared" si="73"/>
        <v>Date &gt; 1920</v>
      </c>
    </row>
    <row r="2347" spans="1:10" x14ac:dyDescent="0.3">
      <c r="A2347" s="178" t="s">
        <v>3371</v>
      </c>
      <c r="B2347" s="178" t="s">
        <v>223</v>
      </c>
      <c r="C2347" s="178" t="s">
        <v>1430</v>
      </c>
      <c r="D2347" s="178" t="s">
        <v>7250</v>
      </c>
      <c r="E2347" s="179">
        <v>33063</v>
      </c>
      <c r="F2347" s="180">
        <v>77207.28</v>
      </c>
      <c r="G2347" s="180">
        <v>11705.29</v>
      </c>
      <c r="H2347" s="180">
        <v>13590.73</v>
      </c>
      <c r="I2347" s="180">
        <f t="shared" si="72"/>
        <v>102503.3</v>
      </c>
      <c r="J2347" s="177" t="str">
        <f t="shared" si="73"/>
        <v>Date &gt; 1920</v>
      </c>
    </row>
    <row r="2348" spans="1:10" x14ac:dyDescent="0.3">
      <c r="A2348" s="178" t="s">
        <v>3371</v>
      </c>
      <c r="B2348" s="178" t="s">
        <v>223</v>
      </c>
      <c r="C2348" s="178" t="s">
        <v>1430</v>
      </c>
      <c r="D2348" s="178" t="s">
        <v>7147</v>
      </c>
      <c r="E2348" s="179">
        <v>30750</v>
      </c>
      <c r="F2348" s="180">
        <v>0</v>
      </c>
      <c r="G2348" s="180">
        <v>1197.28</v>
      </c>
      <c r="H2348" s="180">
        <v>384</v>
      </c>
      <c r="I2348" s="180">
        <f t="shared" si="72"/>
        <v>1581.28</v>
      </c>
      <c r="J2348" s="177" t="str">
        <f t="shared" si="73"/>
        <v>Date &gt; 1920</v>
      </c>
    </row>
    <row r="2349" spans="1:10" x14ac:dyDescent="0.3">
      <c r="A2349" s="178" t="s">
        <v>3371</v>
      </c>
      <c r="B2349" s="178" t="s">
        <v>223</v>
      </c>
      <c r="C2349" s="178" t="s">
        <v>1430</v>
      </c>
      <c r="D2349" s="178" t="s">
        <v>7251</v>
      </c>
      <c r="E2349" s="179">
        <v>30285</v>
      </c>
      <c r="F2349" s="180">
        <v>0</v>
      </c>
      <c r="G2349" s="180">
        <v>4281.1899999999996</v>
      </c>
      <c r="H2349" s="180">
        <v>2140.59</v>
      </c>
      <c r="I2349" s="180">
        <f t="shared" si="72"/>
        <v>6421.78</v>
      </c>
      <c r="J2349" s="177" t="str">
        <f t="shared" si="73"/>
        <v>Date &gt; 1920</v>
      </c>
    </row>
    <row r="2350" spans="1:10" x14ac:dyDescent="0.3">
      <c r="A2350" s="178" t="s">
        <v>3371</v>
      </c>
      <c r="B2350" s="178" t="s">
        <v>223</v>
      </c>
      <c r="C2350" s="178" t="s">
        <v>1430</v>
      </c>
      <c r="D2350" s="178" t="s">
        <v>6366</v>
      </c>
      <c r="E2350" s="179">
        <v>31692</v>
      </c>
      <c r="F2350" s="180">
        <v>64876.36</v>
      </c>
      <c r="G2350" s="180">
        <v>15000</v>
      </c>
      <c r="H2350" s="180">
        <v>9588.08</v>
      </c>
      <c r="I2350" s="180">
        <f t="shared" si="72"/>
        <v>89464.44</v>
      </c>
      <c r="J2350" s="177" t="str">
        <f t="shared" si="73"/>
        <v>Date &gt; 1920</v>
      </c>
    </row>
    <row r="2351" spans="1:10" x14ac:dyDescent="0.3">
      <c r="A2351" s="178" t="s">
        <v>3371</v>
      </c>
      <c r="B2351" s="178" t="s">
        <v>223</v>
      </c>
      <c r="C2351" s="178" t="s">
        <v>1430</v>
      </c>
      <c r="D2351" s="178" t="s">
        <v>6366</v>
      </c>
      <c r="E2351" s="179">
        <v>33063</v>
      </c>
      <c r="F2351" s="180">
        <v>6416.36</v>
      </c>
      <c r="G2351" s="180">
        <v>11434</v>
      </c>
      <c r="H2351" s="180">
        <v>0</v>
      </c>
      <c r="I2351" s="180">
        <f t="shared" si="72"/>
        <v>17850.36</v>
      </c>
      <c r="J2351" s="177" t="str">
        <f t="shared" si="73"/>
        <v>Date &gt; 1920</v>
      </c>
    </row>
    <row r="2352" spans="1:10" x14ac:dyDescent="0.3">
      <c r="A2352" s="178" t="s">
        <v>3371</v>
      </c>
      <c r="B2352" s="178" t="s">
        <v>223</v>
      </c>
      <c r="C2352" s="178" t="s">
        <v>1430</v>
      </c>
      <c r="D2352" s="178" t="s">
        <v>7252</v>
      </c>
      <c r="E2352" s="179">
        <v>31756</v>
      </c>
      <c r="F2352" s="180">
        <v>0</v>
      </c>
      <c r="G2352" s="180">
        <v>7996.49</v>
      </c>
      <c r="H2352" s="180">
        <v>3998.24</v>
      </c>
      <c r="I2352" s="180">
        <f t="shared" si="72"/>
        <v>11994.73</v>
      </c>
      <c r="J2352" s="177" t="str">
        <f t="shared" si="73"/>
        <v>Date &gt; 1920</v>
      </c>
    </row>
    <row r="2353" spans="1:10" x14ac:dyDescent="0.3">
      <c r="A2353" s="178" t="s">
        <v>3371</v>
      </c>
      <c r="B2353" s="178" t="s">
        <v>223</v>
      </c>
      <c r="C2353" s="178" t="s">
        <v>1430</v>
      </c>
      <c r="D2353" s="178" t="s">
        <v>7253</v>
      </c>
      <c r="E2353" s="179">
        <v>31870</v>
      </c>
      <c r="F2353" s="180">
        <v>0</v>
      </c>
      <c r="G2353" s="180">
        <v>11677.95</v>
      </c>
      <c r="H2353" s="180">
        <v>5838.98</v>
      </c>
      <c r="I2353" s="180">
        <f t="shared" si="72"/>
        <v>17516.93</v>
      </c>
      <c r="J2353" s="177" t="str">
        <f t="shared" si="73"/>
        <v>Date &gt; 1920</v>
      </c>
    </row>
    <row r="2354" spans="1:10" x14ac:dyDescent="0.3">
      <c r="A2354" s="178" t="s">
        <v>3371</v>
      </c>
      <c r="B2354" s="178" t="s">
        <v>223</v>
      </c>
      <c r="C2354" s="178" t="s">
        <v>1430</v>
      </c>
      <c r="D2354" s="178" t="s">
        <v>7254</v>
      </c>
      <c r="E2354" s="179">
        <v>32651</v>
      </c>
      <c r="F2354" s="180">
        <v>0</v>
      </c>
      <c r="G2354" s="180">
        <v>9760.0300000000007</v>
      </c>
      <c r="H2354" s="180">
        <v>4880.01</v>
      </c>
      <c r="I2354" s="180">
        <f t="shared" si="72"/>
        <v>14640.04</v>
      </c>
      <c r="J2354" s="177" t="str">
        <f t="shared" si="73"/>
        <v>Date &gt; 1920</v>
      </c>
    </row>
    <row r="2355" spans="1:10" x14ac:dyDescent="0.3">
      <c r="A2355" s="178" t="s">
        <v>3371</v>
      </c>
      <c r="B2355" s="178" t="s">
        <v>223</v>
      </c>
      <c r="C2355" s="178" t="s">
        <v>1430</v>
      </c>
      <c r="D2355" s="178" t="s">
        <v>7255</v>
      </c>
      <c r="E2355" s="179">
        <v>32554</v>
      </c>
      <c r="F2355" s="180">
        <v>0</v>
      </c>
      <c r="G2355" s="180">
        <v>95007.13</v>
      </c>
      <c r="H2355" s="180">
        <v>47503.56</v>
      </c>
      <c r="I2355" s="180">
        <f t="shared" si="72"/>
        <v>142510.69</v>
      </c>
      <c r="J2355" s="177" t="str">
        <f t="shared" si="73"/>
        <v>Date &gt; 1920</v>
      </c>
    </row>
    <row r="2356" spans="1:10" x14ac:dyDescent="0.3">
      <c r="A2356" s="178" t="s">
        <v>3371</v>
      </c>
      <c r="B2356" s="178" t="s">
        <v>223</v>
      </c>
      <c r="C2356" s="178" t="s">
        <v>1430</v>
      </c>
      <c r="D2356" s="178" t="s">
        <v>7256</v>
      </c>
      <c r="E2356" s="179">
        <v>32441</v>
      </c>
      <c r="F2356" s="180">
        <v>229411.63</v>
      </c>
      <c r="G2356" s="180">
        <v>0</v>
      </c>
      <c r="H2356" s="180">
        <v>25490.18</v>
      </c>
      <c r="I2356" s="180">
        <f t="shared" si="72"/>
        <v>254901.81</v>
      </c>
      <c r="J2356" s="177" t="str">
        <f t="shared" si="73"/>
        <v>Date &gt; 1920</v>
      </c>
    </row>
    <row r="2357" spans="1:10" x14ac:dyDescent="0.3">
      <c r="A2357" s="178" t="s">
        <v>3371</v>
      </c>
      <c r="B2357" s="178" t="s">
        <v>223</v>
      </c>
      <c r="C2357" s="178" t="s">
        <v>1430</v>
      </c>
      <c r="D2357" s="178" t="s">
        <v>7256</v>
      </c>
      <c r="E2357" s="179">
        <v>32475</v>
      </c>
      <c r="F2357" s="180">
        <v>41034.36</v>
      </c>
      <c r="G2357" s="180">
        <v>0</v>
      </c>
      <c r="H2357" s="180">
        <v>4559.37</v>
      </c>
      <c r="I2357" s="180">
        <f t="shared" si="72"/>
        <v>45593.73</v>
      </c>
      <c r="J2357" s="177" t="str">
        <f t="shared" si="73"/>
        <v>Date &gt; 1920</v>
      </c>
    </row>
    <row r="2358" spans="1:10" x14ac:dyDescent="0.3">
      <c r="A2358" s="178" t="s">
        <v>3371</v>
      </c>
      <c r="B2358" s="178" t="s">
        <v>223</v>
      </c>
      <c r="C2358" s="178" t="s">
        <v>1430</v>
      </c>
      <c r="D2358" s="178" t="s">
        <v>7256</v>
      </c>
      <c r="E2358" s="179">
        <v>32506</v>
      </c>
      <c r="F2358" s="180">
        <v>23603.13</v>
      </c>
      <c r="G2358" s="180">
        <v>0</v>
      </c>
      <c r="H2358" s="180">
        <v>2622.57</v>
      </c>
      <c r="I2358" s="180">
        <f t="shared" si="72"/>
        <v>26225.7</v>
      </c>
      <c r="J2358" s="177" t="str">
        <f t="shared" si="73"/>
        <v>Date &gt; 1920</v>
      </c>
    </row>
    <row r="2359" spans="1:10" x14ac:dyDescent="0.3">
      <c r="A2359" s="178" t="s">
        <v>3371</v>
      </c>
      <c r="B2359" s="178" t="s">
        <v>223</v>
      </c>
      <c r="C2359" s="178" t="s">
        <v>1430</v>
      </c>
      <c r="D2359" s="178" t="s">
        <v>7256</v>
      </c>
      <c r="E2359" s="179">
        <v>32695</v>
      </c>
      <c r="F2359" s="180">
        <v>60969.3</v>
      </c>
      <c r="G2359" s="180">
        <v>0</v>
      </c>
      <c r="H2359" s="180">
        <v>6774.37</v>
      </c>
      <c r="I2359" s="180">
        <f t="shared" si="72"/>
        <v>67743.67</v>
      </c>
      <c r="J2359" s="177" t="str">
        <f t="shared" si="73"/>
        <v>Date &gt; 1920</v>
      </c>
    </row>
    <row r="2360" spans="1:10" x14ac:dyDescent="0.3">
      <c r="A2360" s="178" t="s">
        <v>3371</v>
      </c>
      <c r="B2360" s="178" t="s">
        <v>223</v>
      </c>
      <c r="C2360" s="178" t="s">
        <v>1430</v>
      </c>
      <c r="D2360" s="178" t="s">
        <v>7256</v>
      </c>
      <c r="E2360" s="179">
        <v>32941</v>
      </c>
      <c r="F2360" s="180">
        <v>16656.07</v>
      </c>
      <c r="G2360" s="180">
        <v>0</v>
      </c>
      <c r="H2360" s="180">
        <v>1850.67</v>
      </c>
      <c r="I2360" s="180">
        <f t="shared" si="72"/>
        <v>18506.739999999998</v>
      </c>
      <c r="J2360" s="177" t="str">
        <f t="shared" si="73"/>
        <v>Date &gt; 1920</v>
      </c>
    </row>
    <row r="2361" spans="1:10" x14ac:dyDescent="0.3">
      <c r="A2361" s="178" t="s">
        <v>3371</v>
      </c>
      <c r="B2361" s="178" t="s">
        <v>223</v>
      </c>
      <c r="C2361" s="178" t="s">
        <v>1430</v>
      </c>
      <c r="D2361" s="178" t="s">
        <v>7256</v>
      </c>
      <c r="E2361" s="179">
        <v>33878</v>
      </c>
      <c r="F2361" s="180">
        <v>13894.42</v>
      </c>
      <c r="G2361" s="180">
        <v>0</v>
      </c>
      <c r="H2361" s="180">
        <v>1543.83</v>
      </c>
      <c r="I2361" s="180">
        <f t="shared" si="72"/>
        <v>15438.25</v>
      </c>
      <c r="J2361" s="177" t="str">
        <f t="shared" si="73"/>
        <v>Date &gt; 1920</v>
      </c>
    </row>
    <row r="2362" spans="1:10" x14ac:dyDescent="0.3">
      <c r="A2362" s="178" t="s">
        <v>3371</v>
      </c>
      <c r="B2362" s="178" t="s">
        <v>223</v>
      </c>
      <c r="C2362" s="178" t="s">
        <v>1430</v>
      </c>
      <c r="D2362" s="178" t="s">
        <v>7257</v>
      </c>
      <c r="E2362" s="179">
        <v>32815</v>
      </c>
      <c r="F2362" s="180">
        <v>28141.13</v>
      </c>
      <c r="G2362" s="180">
        <v>0</v>
      </c>
      <c r="H2362" s="180">
        <v>3126.79</v>
      </c>
      <c r="I2362" s="180">
        <f t="shared" si="72"/>
        <v>31267.920000000002</v>
      </c>
      <c r="J2362" s="177" t="str">
        <f t="shared" si="73"/>
        <v>Date &gt; 1920</v>
      </c>
    </row>
    <row r="2363" spans="1:10" x14ac:dyDescent="0.3">
      <c r="A2363" s="178" t="s">
        <v>3371</v>
      </c>
      <c r="B2363" s="178" t="s">
        <v>223</v>
      </c>
      <c r="C2363" s="178" t="s">
        <v>1430</v>
      </c>
      <c r="D2363" s="178" t="s">
        <v>7257</v>
      </c>
      <c r="E2363" s="179">
        <v>32895</v>
      </c>
      <c r="F2363" s="180">
        <v>29224.45</v>
      </c>
      <c r="G2363" s="180">
        <v>0</v>
      </c>
      <c r="H2363" s="180">
        <v>3247.16</v>
      </c>
      <c r="I2363" s="180">
        <f t="shared" si="72"/>
        <v>32471.61</v>
      </c>
      <c r="J2363" s="177" t="str">
        <f t="shared" si="73"/>
        <v>Date &gt; 1920</v>
      </c>
    </row>
    <row r="2364" spans="1:10" x14ac:dyDescent="0.3">
      <c r="A2364" s="178" t="s">
        <v>3371</v>
      </c>
      <c r="B2364" s="178" t="s">
        <v>223</v>
      </c>
      <c r="C2364" s="178" t="s">
        <v>1430</v>
      </c>
      <c r="D2364" s="178" t="s">
        <v>7257</v>
      </c>
      <c r="E2364" s="179">
        <v>32941</v>
      </c>
      <c r="F2364" s="180">
        <v>19179.419999999998</v>
      </c>
      <c r="G2364" s="180">
        <v>0</v>
      </c>
      <c r="H2364" s="180">
        <v>2131.0500000000002</v>
      </c>
      <c r="I2364" s="180">
        <f t="shared" si="72"/>
        <v>21310.469999999998</v>
      </c>
      <c r="J2364" s="177" t="str">
        <f t="shared" si="73"/>
        <v>Date &gt; 1920</v>
      </c>
    </row>
    <row r="2365" spans="1:10" x14ac:dyDescent="0.3">
      <c r="A2365" s="178" t="s">
        <v>3371</v>
      </c>
      <c r="B2365" s="178" t="s">
        <v>223</v>
      </c>
      <c r="C2365" s="178" t="s">
        <v>1430</v>
      </c>
      <c r="D2365" s="178" t="s">
        <v>7257</v>
      </c>
      <c r="E2365" s="179">
        <v>34036</v>
      </c>
      <c r="F2365" s="180">
        <v>7359.53</v>
      </c>
      <c r="G2365" s="180">
        <v>0</v>
      </c>
      <c r="H2365" s="180">
        <v>817.73</v>
      </c>
      <c r="I2365" s="180">
        <f t="shared" si="72"/>
        <v>8177.26</v>
      </c>
      <c r="J2365" s="177" t="str">
        <f t="shared" si="73"/>
        <v>Date &gt; 1920</v>
      </c>
    </row>
    <row r="2366" spans="1:10" x14ac:dyDescent="0.3">
      <c r="A2366" s="178" t="s">
        <v>3371</v>
      </c>
      <c r="B2366" s="178" t="s">
        <v>223</v>
      </c>
      <c r="C2366" s="178" t="s">
        <v>1430</v>
      </c>
      <c r="D2366" s="178" t="s">
        <v>7258</v>
      </c>
      <c r="E2366" s="179">
        <v>32990</v>
      </c>
      <c r="F2366" s="180">
        <v>0</v>
      </c>
      <c r="G2366" s="180">
        <v>7156.47</v>
      </c>
      <c r="H2366" s="180">
        <v>3578.24</v>
      </c>
      <c r="I2366" s="180">
        <f t="shared" si="72"/>
        <v>10734.71</v>
      </c>
      <c r="J2366" s="177" t="str">
        <f t="shared" si="73"/>
        <v>Date &gt; 1920</v>
      </c>
    </row>
    <row r="2367" spans="1:10" x14ac:dyDescent="0.3">
      <c r="A2367" s="178" t="s">
        <v>3371</v>
      </c>
      <c r="B2367" s="178" t="s">
        <v>223</v>
      </c>
      <c r="C2367" s="178" t="s">
        <v>1430</v>
      </c>
      <c r="D2367" s="178" t="s">
        <v>7258</v>
      </c>
      <c r="E2367" s="179">
        <v>33113</v>
      </c>
      <c r="F2367" s="180">
        <v>0</v>
      </c>
      <c r="G2367" s="180">
        <v>46475.72</v>
      </c>
      <c r="H2367" s="180">
        <v>23237.86</v>
      </c>
      <c r="I2367" s="180">
        <f t="shared" si="72"/>
        <v>69713.58</v>
      </c>
      <c r="J2367" s="177" t="str">
        <f t="shared" si="73"/>
        <v>Date &gt; 1920</v>
      </c>
    </row>
    <row r="2368" spans="1:10" x14ac:dyDescent="0.3">
      <c r="A2368" s="178" t="s">
        <v>3371</v>
      </c>
      <c r="B2368" s="178" t="s">
        <v>223</v>
      </c>
      <c r="C2368" s="178" t="s">
        <v>1430</v>
      </c>
      <c r="D2368" s="178" t="s">
        <v>7258</v>
      </c>
      <c r="E2368" s="179">
        <v>33180</v>
      </c>
      <c r="F2368" s="180">
        <v>0</v>
      </c>
      <c r="G2368" s="180">
        <v>24428.55</v>
      </c>
      <c r="H2368" s="180">
        <v>12214.28</v>
      </c>
      <c r="I2368" s="180">
        <f t="shared" si="72"/>
        <v>36642.83</v>
      </c>
      <c r="J2368" s="177" t="str">
        <f t="shared" si="73"/>
        <v>Date &gt; 1920</v>
      </c>
    </row>
    <row r="2369" spans="1:10" x14ac:dyDescent="0.3">
      <c r="A2369" s="178" t="s">
        <v>3371</v>
      </c>
      <c r="B2369" s="178" t="s">
        <v>223</v>
      </c>
      <c r="C2369" s="178" t="s">
        <v>1430</v>
      </c>
      <c r="D2369" s="178" t="s">
        <v>7258</v>
      </c>
      <c r="E2369" s="179">
        <v>34996</v>
      </c>
      <c r="F2369" s="180">
        <v>0</v>
      </c>
      <c r="G2369" s="180">
        <v>8087.76</v>
      </c>
      <c r="H2369" s="180">
        <v>4043.87</v>
      </c>
      <c r="I2369" s="180">
        <f t="shared" si="72"/>
        <v>12131.630000000001</v>
      </c>
      <c r="J2369" s="177" t="str">
        <f t="shared" si="73"/>
        <v>Date &gt; 1920</v>
      </c>
    </row>
    <row r="2370" spans="1:10" x14ac:dyDescent="0.3">
      <c r="A2370" s="178" t="s">
        <v>3371</v>
      </c>
      <c r="B2370" s="178" t="s">
        <v>223</v>
      </c>
      <c r="C2370" s="178" t="s">
        <v>1430</v>
      </c>
      <c r="D2370" s="178" t="s">
        <v>7258</v>
      </c>
      <c r="E2370" s="179">
        <v>35048</v>
      </c>
      <c r="F2370" s="180">
        <v>0</v>
      </c>
      <c r="G2370" s="180">
        <v>11279.26</v>
      </c>
      <c r="H2370" s="180">
        <v>12766.66</v>
      </c>
      <c r="I2370" s="180">
        <f t="shared" si="72"/>
        <v>24045.919999999998</v>
      </c>
      <c r="J2370" s="177" t="str">
        <f t="shared" si="73"/>
        <v>Date &gt; 1920</v>
      </c>
    </row>
    <row r="2371" spans="1:10" x14ac:dyDescent="0.3">
      <c r="A2371" s="178" t="s">
        <v>3371</v>
      </c>
      <c r="B2371" s="178" t="s">
        <v>223</v>
      </c>
      <c r="C2371" s="178" t="s">
        <v>1430</v>
      </c>
      <c r="D2371" s="178" t="s">
        <v>7258</v>
      </c>
      <c r="E2371" s="179">
        <v>35048</v>
      </c>
      <c r="F2371" s="180">
        <v>0</v>
      </c>
      <c r="G2371" s="180">
        <v>3100</v>
      </c>
      <c r="H2371" s="180">
        <v>0</v>
      </c>
      <c r="I2371" s="180">
        <f t="shared" si="72"/>
        <v>3100</v>
      </c>
      <c r="J2371" s="177" t="str">
        <f t="shared" si="73"/>
        <v>Date &gt; 1920</v>
      </c>
    </row>
    <row r="2372" spans="1:10" x14ac:dyDescent="0.3">
      <c r="A2372" s="178" t="s">
        <v>3371</v>
      </c>
      <c r="B2372" s="178" t="s">
        <v>223</v>
      </c>
      <c r="C2372" s="178" t="s">
        <v>1430</v>
      </c>
      <c r="D2372" s="178" t="s">
        <v>7258</v>
      </c>
      <c r="E2372" s="179">
        <v>35048</v>
      </c>
      <c r="F2372" s="180">
        <v>0</v>
      </c>
      <c r="G2372" s="180">
        <v>11154.08</v>
      </c>
      <c r="H2372" s="180">
        <v>0</v>
      </c>
      <c r="I2372" s="180">
        <f t="shared" si="72"/>
        <v>11154.08</v>
      </c>
      <c r="J2372" s="177" t="str">
        <f t="shared" si="73"/>
        <v>Date &gt; 1920</v>
      </c>
    </row>
    <row r="2373" spans="1:10" x14ac:dyDescent="0.3">
      <c r="A2373" s="178" t="s">
        <v>3371</v>
      </c>
      <c r="B2373" s="178" t="s">
        <v>223</v>
      </c>
      <c r="C2373" s="178" t="s">
        <v>1430</v>
      </c>
      <c r="D2373" s="178" t="s">
        <v>7259</v>
      </c>
      <c r="E2373" s="179">
        <v>33182</v>
      </c>
      <c r="F2373" s="180">
        <v>103634.28</v>
      </c>
      <c r="G2373" s="180">
        <v>0</v>
      </c>
      <c r="H2373" s="180">
        <v>11514.92</v>
      </c>
      <c r="I2373" s="180">
        <f t="shared" ref="I2373:I2436" si="74">SUM(F2373:H2373)</f>
        <v>115149.2</v>
      </c>
      <c r="J2373" s="177" t="str">
        <f t="shared" ref="J2373:J2436" si="75">IF(OR(YEAR(E2373)&gt; 1920, ISBLANK(E2373)), "Date &gt; 1920", "Sketchy date")</f>
        <v>Date &gt; 1920</v>
      </c>
    </row>
    <row r="2374" spans="1:10" x14ac:dyDescent="0.3">
      <c r="A2374" s="178" t="s">
        <v>3371</v>
      </c>
      <c r="B2374" s="178" t="s">
        <v>223</v>
      </c>
      <c r="C2374" s="178" t="s">
        <v>1430</v>
      </c>
      <c r="D2374" s="178" t="s">
        <v>7259</v>
      </c>
      <c r="E2374" s="179">
        <v>33221</v>
      </c>
      <c r="F2374" s="180">
        <v>140648.67000000001</v>
      </c>
      <c r="G2374" s="180">
        <v>0</v>
      </c>
      <c r="H2374" s="180">
        <v>15627.63</v>
      </c>
      <c r="I2374" s="180">
        <f t="shared" si="74"/>
        <v>156276.30000000002</v>
      </c>
      <c r="J2374" s="177" t="str">
        <f t="shared" si="75"/>
        <v>Date &gt; 1920</v>
      </c>
    </row>
    <row r="2375" spans="1:10" x14ac:dyDescent="0.3">
      <c r="A2375" s="178" t="s">
        <v>3371</v>
      </c>
      <c r="B2375" s="178" t="s">
        <v>223</v>
      </c>
      <c r="C2375" s="178" t="s">
        <v>1430</v>
      </c>
      <c r="D2375" s="178" t="s">
        <v>7259</v>
      </c>
      <c r="E2375" s="179">
        <v>33294</v>
      </c>
      <c r="F2375" s="180">
        <v>79715.87</v>
      </c>
      <c r="G2375" s="180">
        <v>0</v>
      </c>
      <c r="H2375" s="180">
        <v>8857.31</v>
      </c>
      <c r="I2375" s="180">
        <f t="shared" si="74"/>
        <v>88573.18</v>
      </c>
      <c r="J2375" s="177" t="str">
        <f t="shared" si="75"/>
        <v>Date &gt; 1920</v>
      </c>
    </row>
    <row r="2376" spans="1:10" x14ac:dyDescent="0.3">
      <c r="A2376" s="178" t="s">
        <v>3371</v>
      </c>
      <c r="B2376" s="178" t="s">
        <v>223</v>
      </c>
      <c r="C2376" s="178" t="s">
        <v>1430</v>
      </c>
      <c r="D2376" s="178" t="s">
        <v>7259</v>
      </c>
      <c r="E2376" s="179">
        <v>33470</v>
      </c>
      <c r="F2376" s="180">
        <v>27604.17</v>
      </c>
      <c r="G2376" s="180">
        <v>0</v>
      </c>
      <c r="H2376" s="180">
        <v>3067.13</v>
      </c>
      <c r="I2376" s="180">
        <f t="shared" si="74"/>
        <v>30671.3</v>
      </c>
      <c r="J2376" s="177" t="str">
        <f t="shared" si="75"/>
        <v>Date &gt; 1920</v>
      </c>
    </row>
    <row r="2377" spans="1:10" x14ac:dyDescent="0.3">
      <c r="A2377" s="178" t="s">
        <v>3371</v>
      </c>
      <c r="B2377" s="178" t="s">
        <v>223</v>
      </c>
      <c r="C2377" s="178" t="s">
        <v>1430</v>
      </c>
      <c r="D2377" s="178" t="s">
        <v>7259</v>
      </c>
      <c r="E2377" s="179">
        <v>33756</v>
      </c>
      <c r="F2377" s="180">
        <v>4880.92</v>
      </c>
      <c r="G2377" s="180">
        <v>0</v>
      </c>
      <c r="H2377" s="180">
        <v>542.33000000000004</v>
      </c>
      <c r="I2377" s="180">
        <f t="shared" si="74"/>
        <v>5423.25</v>
      </c>
      <c r="J2377" s="177" t="str">
        <f t="shared" si="75"/>
        <v>Date &gt; 1920</v>
      </c>
    </row>
    <row r="2378" spans="1:10" x14ac:dyDescent="0.3">
      <c r="A2378" s="178" t="s">
        <v>3371</v>
      </c>
      <c r="B2378" s="178" t="s">
        <v>223</v>
      </c>
      <c r="C2378" s="178" t="s">
        <v>1430</v>
      </c>
      <c r="D2378" s="178" t="s">
        <v>7260</v>
      </c>
      <c r="E2378" s="179">
        <v>32920</v>
      </c>
      <c r="F2378" s="180">
        <v>0</v>
      </c>
      <c r="G2378" s="180">
        <v>72843</v>
      </c>
      <c r="H2378" s="180">
        <v>36422</v>
      </c>
      <c r="I2378" s="180">
        <f t="shared" si="74"/>
        <v>109265</v>
      </c>
      <c r="J2378" s="177" t="str">
        <f t="shared" si="75"/>
        <v>Date &gt; 1920</v>
      </c>
    </row>
    <row r="2379" spans="1:10" x14ac:dyDescent="0.3">
      <c r="A2379" s="178" t="s">
        <v>3371</v>
      </c>
      <c r="B2379" s="178" t="s">
        <v>223</v>
      </c>
      <c r="C2379" s="178" t="s">
        <v>1430</v>
      </c>
      <c r="D2379" s="178" t="s">
        <v>7261</v>
      </c>
      <c r="E2379" s="179">
        <v>33856</v>
      </c>
      <c r="F2379" s="180">
        <v>0</v>
      </c>
      <c r="G2379" s="180">
        <v>83559.58</v>
      </c>
      <c r="H2379" s="180">
        <v>41779.69</v>
      </c>
      <c r="I2379" s="180">
        <f t="shared" si="74"/>
        <v>125339.27</v>
      </c>
      <c r="J2379" s="177" t="str">
        <f t="shared" si="75"/>
        <v>Date &gt; 1920</v>
      </c>
    </row>
    <row r="2380" spans="1:10" x14ac:dyDescent="0.3">
      <c r="A2380" s="178" t="s">
        <v>3371</v>
      </c>
      <c r="B2380" s="178" t="s">
        <v>223</v>
      </c>
      <c r="C2380" s="178" t="s">
        <v>1430</v>
      </c>
      <c r="D2380" s="178" t="s">
        <v>7261</v>
      </c>
      <c r="E2380" s="179">
        <v>33882</v>
      </c>
      <c r="F2380" s="180">
        <v>0</v>
      </c>
      <c r="G2380" s="180">
        <v>13584.48</v>
      </c>
      <c r="H2380" s="180">
        <v>6792.26</v>
      </c>
      <c r="I2380" s="180">
        <f t="shared" si="74"/>
        <v>20376.739999999998</v>
      </c>
      <c r="J2380" s="177" t="str">
        <f t="shared" si="75"/>
        <v>Date &gt; 1920</v>
      </c>
    </row>
    <row r="2381" spans="1:10" x14ac:dyDescent="0.3">
      <c r="A2381" s="178" t="s">
        <v>3371</v>
      </c>
      <c r="B2381" s="178" t="s">
        <v>223</v>
      </c>
      <c r="C2381" s="178" t="s">
        <v>1430</v>
      </c>
      <c r="D2381" s="178" t="s">
        <v>7261</v>
      </c>
      <c r="E2381" s="179">
        <v>34001</v>
      </c>
      <c r="F2381" s="180">
        <v>0</v>
      </c>
      <c r="G2381" s="180">
        <v>12412.94</v>
      </c>
      <c r="H2381" s="180">
        <v>9215.2800000000007</v>
      </c>
      <c r="I2381" s="180">
        <f t="shared" si="74"/>
        <v>21628.22</v>
      </c>
      <c r="J2381" s="177" t="str">
        <f t="shared" si="75"/>
        <v>Date &gt; 1920</v>
      </c>
    </row>
    <row r="2382" spans="1:10" x14ac:dyDescent="0.3">
      <c r="A2382" s="178" t="s">
        <v>3371</v>
      </c>
      <c r="B2382" s="178" t="s">
        <v>223</v>
      </c>
      <c r="C2382" s="178" t="s">
        <v>1430</v>
      </c>
      <c r="D2382" s="178" t="s">
        <v>7261</v>
      </c>
      <c r="E2382" s="179">
        <v>34001</v>
      </c>
      <c r="F2382" s="180">
        <v>0</v>
      </c>
      <c r="G2382" s="180">
        <v>6017.43</v>
      </c>
      <c r="H2382" s="180">
        <v>0</v>
      </c>
      <c r="I2382" s="180">
        <f t="shared" si="74"/>
        <v>6017.43</v>
      </c>
      <c r="J2382" s="177" t="str">
        <f t="shared" si="75"/>
        <v>Date &gt; 1920</v>
      </c>
    </row>
    <row r="2383" spans="1:10" x14ac:dyDescent="0.3">
      <c r="A2383" s="178" t="s">
        <v>3371</v>
      </c>
      <c r="B2383" s="178" t="s">
        <v>223</v>
      </c>
      <c r="C2383" s="178" t="s">
        <v>1430</v>
      </c>
      <c r="D2383" s="178" t="s">
        <v>7262</v>
      </c>
      <c r="E2383" s="179">
        <v>33550</v>
      </c>
      <c r="F2383" s="180">
        <v>42418.61</v>
      </c>
      <c r="G2383" s="180">
        <v>0</v>
      </c>
      <c r="H2383" s="180">
        <v>4713.18</v>
      </c>
      <c r="I2383" s="180">
        <f t="shared" si="74"/>
        <v>47131.79</v>
      </c>
      <c r="J2383" s="177" t="str">
        <f t="shared" si="75"/>
        <v>Date &gt; 1920</v>
      </c>
    </row>
    <row r="2384" spans="1:10" x14ac:dyDescent="0.3">
      <c r="A2384" s="178" t="s">
        <v>3371</v>
      </c>
      <c r="B2384" s="178" t="s">
        <v>223</v>
      </c>
      <c r="C2384" s="178" t="s">
        <v>1430</v>
      </c>
      <c r="D2384" s="178" t="s">
        <v>7262</v>
      </c>
      <c r="E2384" s="179">
        <v>33700</v>
      </c>
      <c r="F2384" s="180">
        <v>84461.59</v>
      </c>
      <c r="G2384" s="180">
        <v>0</v>
      </c>
      <c r="H2384" s="180">
        <v>9384.61</v>
      </c>
      <c r="I2384" s="180">
        <f t="shared" si="74"/>
        <v>93846.2</v>
      </c>
      <c r="J2384" s="177" t="str">
        <f t="shared" si="75"/>
        <v>Date &gt; 1920</v>
      </c>
    </row>
    <row r="2385" spans="1:10" x14ac:dyDescent="0.3">
      <c r="A2385" s="178" t="s">
        <v>3371</v>
      </c>
      <c r="B2385" s="178" t="s">
        <v>223</v>
      </c>
      <c r="C2385" s="178" t="s">
        <v>1430</v>
      </c>
      <c r="D2385" s="178" t="s">
        <v>7262</v>
      </c>
      <c r="E2385" s="179">
        <v>33878</v>
      </c>
      <c r="F2385" s="180">
        <v>40478.129999999997</v>
      </c>
      <c r="G2385" s="180">
        <v>0</v>
      </c>
      <c r="H2385" s="180">
        <v>4497.59</v>
      </c>
      <c r="I2385" s="180">
        <f t="shared" si="74"/>
        <v>44975.72</v>
      </c>
      <c r="J2385" s="177" t="str">
        <f t="shared" si="75"/>
        <v>Date &gt; 1920</v>
      </c>
    </row>
    <row r="2386" spans="1:10" x14ac:dyDescent="0.3">
      <c r="A2386" s="178" t="s">
        <v>3371</v>
      </c>
      <c r="B2386" s="178" t="s">
        <v>223</v>
      </c>
      <c r="C2386" s="178" t="s">
        <v>1430</v>
      </c>
      <c r="D2386" s="178" t="s">
        <v>7262</v>
      </c>
      <c r="E2386" s="179">
        <v>34060</v>
      </c>
      <c r="F2386" s="180">
        <v>3821.67</v>
      </c>
      <c r="G2386" s="180">
        <v>0</v>
      </c>
      <c r="H2386" s="180">
        <v>424.62</v>
      </c>
      <c r="I2386" s="180">
        <f t="shared" si="74"/>
        <v>4246.29</v>
      </c>
      <c r="J2386" s="177" t="str">
        <f t="shared" si="75"/>
        <v>Date &gt; 1920</v>
      </c>
    </row>
    <row r="2387" spans="1:10" x14ac:dyDescent="0.3">
      <c r="A2387" s="178" t="s">
        <v>3371</v>
      </c>
      <c r="B2387" s="178" t="s">
        <v>223</v>
      </c>
      <c r="C2387" s="178" t="s">
        <v>1430</v>
      </c>
      <c r="D2387" s="178" t="s">
        <v>7262</v>
      </c>
      <c r="E2387" s="179">
        <v>34512</v>
      </c>
      <c r="F2387" s="180">
        <v>25677</v>
      </c>
      <c r="G2387" s="180">
        <v>0</v>
      </c>
      <c r="H2387" s="180">
        <v>9234.08</v>
      </c>
      <c r="I2387" s="180">
        <f t="shared" si="74"/>
        <v>34911.08</v>
      </c>
      <c r="J2387" s="177" t="str">
        <f t="shared" si="75"/>
        <v>Date &gt; 1920</v>
      </c>
    </row>
    <row r="2388" spans="1:10" x14ac:dyDescent="0.3">
      <c r="A2388" s="178" t="s">
        <v>3371</v>
      </c>
      <c r="B2388" s="178" t="s">
        <v>223</v>
      </c>
      <c r="C2388" s="178" t="s">
        <v>1430</v>
      </c>
      <c r="D2388" s="178" t="s">
        <v>7263</v>
      </c>
      <c r="E2388" s="179">
        <v>33924</v>
      </c>
      <c r="F2388" s="180">
        <v>56419.07</v>
      </c>
      <c r="G2388" s="180">
        <v>21913.78</v>
      </c>
      <c r="H2388" s="180">
        <v>17225.650000000001</v>
      </c>
      <c r="I2388" s="180">
        <f t="shared" si="74"/>
        <v>95558.5</v>
      </c>
      <c r="J2388" s="177" t="str">
        <f t="shared" si="75"/>
        <v>Date &gt; 1920</v>
      </c>
    </row>
    <row r="2389" spans="1:10" x14ac:dyDescent="0.3">
      <c r="A2389" s="178" t="s">
        <v>3371</v>
      </c>
      <c r="B2389" s="178" t="s">
        <v>223</v>
      </c>
      <c r="C2389" s="178" t="s">
        <v>1430</v>
      </c>
      <c r="D2389" s="178" t="s">
        <v>7263</v>
      </c>
      <c r="E2389" s="179">
        <v>34318</v>
      </c>
      <c r="F2389" s="180">
        <v>2977.46</v>
      </c>
      <c r="G2389" s="180">
        <v>0</v>
      </c>
      <c r="H2389" s="180">
        <v>330.82</v>
      </c>
      <c r="I2389" s="180">
        <f t="shared" si="74"/>
        <v>3308.28</v>
      </c>
      <c r="J2389" s="177" t="str">
        <f t="shared" si="75"/>
        <v>Date &gt; 1920</v>
      </c>
    </row>
    <row r="2390" spans="1:10" x14ac:dyDescent="0.3">
      <c r="A2390" s="178" t="s">
        <v>3371</v>
      </c>
      <c r="B2390" s="178" t="s">
        <v>223</v>
      </c>
      <c r="C2390" s="178" t="s">
        <v>1430</v>
      </c>
      <c r="D2390" s="178" t="s">
        <v>7263</v>
      </c>
      <c r="E2390" s="179">
        <v>34465</v>
      </c>
      <c r="F2390" s="180">
        <v>4908.6099999999997</v>
      </c>
      <c r="G2390" s="180">
        <v>1856.22</v>
      </c>
      <c r="H2390" s="180">
        <v>1636.05</v>
      </c>
      <c r="I2390" s="180">
        <f t="shared" si="74"/>
        <v>8400.8799999999992</v>
      </c>
      <c r="J2390" s="177" t="str">
        <f t="shared" si="75"/>
        <v>Date &gt; 1920</v>
      </c>
    </row>
    <row r="2391" spans="1:10" x14ac:dyDescent="0.3">
      <c r="A2391" s="178" t="s">
        <v>3371</v>
      </c>
      <c r="B2391" s="178" t="s">
        <v>223</v>
      </c>
      <c r="C2391" s="178" t="s">
        <v>1430</v>
      </c>
      <c r="D2391" s="178" t="s">
        <v>7263</v>
      </c>
      <c r="E2391" s="179">
        <v>34647</v>
      </c>
      <c r="F2391" s="180">
        <v>7091.06</v>
      </c>
      <c r="G2391" s="180">
        <v>0</v>
      </c>
      <c r="H2391" s="180">
        <v>2973.11</v>
      </c>
      <c r="I2391" s="180">
        <f t="shared" si="74"/>
        <v>10064.17</v>
      </c>
      <c r="J2391" s="177" t="str">
        <f t="shared" si="75"/>
        <v>Date &gt; 1920</v>
      </c>
    </row>
    <row r="2392" spans="1:10" x14ac:dyDescent="0.3">
      <c r="A2392" s="178" t="s">
        <v>3371</v>
      </c>
      <c r="B2392" s="178" t="s">
        <v>223</v>
      </c>
      <c r="C2392" s="178" t="s">
        <v>1430</v>
      </c>
      <c r="D2392" s="178" t="s">
        <v>7264</v>
      </c>
      <c r="E2392" s="179">
        <v>34387</v>
      </c>
      <c r="F2392" s="180">
        <v>0</v>
      </c>
      <c r="G2392" s="180">
        <v>4456.1099999999997</v>
      </c>
      <c r="H2392" s="180">
        <v>2228.0500000000002</v>
      </c>
      <c r="I2392" s="180">
        <f t="shared" si="74"/>
        <v>6684.16</v>
      </c>
      <c r="J2392" s="177" t="str">
        <f t="shared" si="75"/>
        <v>Date &gt; 1920</v>
      </c>
    </row>
    <row r="2393" spans="1:10" x14ac:dyDescent="0.3">
      <c r="A2393" s="178" t="s">
        <v>3371</v>
      </c>
      <c r="B2393" s="178" t="s">
        <v>223</v>
      </c>
      <c r="C2393" s="178" t="s">
        <v>1430</v>
      </c>
      <c r="D2393" s="178" t="s">
        <v>7265</v>
      </c>
      <c r="E2393" s="179">
        <v>34318</v>
      </c>
      <c r="F2393" s="180">
        <v>0</v>
      </c>
      <c r="G2393" s="180">
        <v>6885.67</v>
      </c>
      <c r="H2393" s="180">
        <v>3442.84</v>
      </c>
      <c r="I2393" s="180">
        <f t="shared" si="74"/>
        <v>10328.51</v>
      </c>
      <c r="J2393" s="177" t="str">
        <f t="shared" si="75"/>
        <v>Date &gt; 1920</v>
      </c>
    </row>
    <row r="2394" spans="1:10" x14ac:dyDescent="0.3">
      <c r="A2394" s="178" t="s">
        <v>3371</v>
      </c>
      <c r="B2394" s="178" t="s">
        <v>223</v>
      </c>
      <c r="C2394" s="178" t="s">
        <v>1430</v>
      </c>
      <c r="D2394" s="178" t="s">
        <v>7265</v>
      </c>
      <c r="E2394" s="179">
        <v>34361</v>
      </c>
      <c r="F2394" s="180">
        <v>0</v>
      </c>
      <c r="G2394" s="180">
        <v>1796.33</v>
      </c>
      <c r="H2394" s="180">
        <v>2805.98</v>
      </c>
      <c r="I2394" s="180">
        <f t="shared" si="74"/>
        <v>4602.3099999999995</v>
      </c>
      <c r="J2394" s="177" t="str">
        <f t="shared" si="75"/>
        <v>Date &gt; 1920</v>
      </c>
    </row>
    <row r="2395" spans="1:10" x14ac:dyDescent="0.3">
      <c r="A2395" s="178" t="s">
        <v>3371</v>
      </c>
      <c r="B2395" s="178" t="s">
        <v>223</v>
      </c>
      <c r="C2395" s="178" t="s">
        <v>1430</v>
      </c>
      <c r="D2395" s="178" t="s">
        <v>7265</v>
      </c>
      <c r="E2395" s="179">
        <v>34361</v>
      </c>
      <c r="F2395" s="180">
        <v>0</v>
      </c>
      <c r="G2395" s="180">
        <v>3815.62</v>
      </c>
      <c r="H2395" s="180">
        <v>0</v>
      </c>
      <c r="I2395" s="180">
        <f t="shared" si="74"/>
        <v>3815.62</v>
      </c>
      <c r="J2395" s="177" t="str">
        <f t="shared" si="75"/>
        <v>Date &gt; 1920</v>
      </c>
    </row>
    <row r="2396" spans="1:10" x14ac:dyDescent="0.3">
      <c r="A2396" s="178" t="s">
        <v>3371</v>
      </c>
      <c r="B2396" s="178" t="s">
        <v>223</v>
      </c>
      <c r="C2396" s="178" t="s">
        <v>1430</v>
      </c>
      <c r="D2396" s="178" t="s">
        <v>7266</v>
      </c>
      <c r="E2396" s="179">
        <v>34318</v>
      </c>
      <c r="F2396" s="180">
        <v>0</v>
      </c>
      <c r="G2396" s="180">
        <v>1554.03</v>
      </c>
      <c r="H2396" s="180">
        <v>777.02</v>
      </c>
      <c r="I2396" s="180">
        <f t="shared" si="74"/>
        <v>2331.0500000000002</v>
      </c>
      <c r="J2396" s="177" t="str">
        <f t="shared" si="75"/>
        <v>Date &gt; 1920</v>
      </c>
    </row>
    <row r="2397" spans="1:10" x14ac:dyDescent="0.3">
      <c r="A2397" s="178" t="s">
        <v>3371</v>
      </c>
      <c r="B2397" s="178" t="s">
        <v>223</v>
      </c>
      <c r="C2397" s="178" t="s">
        <v>1430</v>
      </c>
      <c r="D2397" s="178" t="s">
        <v>7266</v>
      </c>
      <c r="E2397" s="179">
        <v>34379</v>
      </c>
      <c r="F2397" s="180">
        <v>0</v>
      </c>
      <c r="G2397" s="180">
        <v>645.97</v>
      </c>
      <c r="H2397" s="180">
        <v>550.38</v>
      </c>
      <c r="I2397" s="180">
        <f t="shared" si="74"/>
        <v>1196.3499999999999</v>
      </c>
      <c r="J2397" s="177" t="str">
        <f t="shared" si="75"/>
        <v>Date &gt; 1920</v>
      </c>
    </row>
    <row r="2398" spans="1:10" x14ac:dyDescent="0.3">
      <c r="A2398" s="178" t="s">
        <v>3371</v>
      </c>
      <c r="B2398" s="178" t="s">
        <v>223</v>
      </c>
      <c r="C2398" s="178" t="s">
        <v>1430</v>
      </c>
      <c r="D2398" s="178" t="s">
        <v>7266</v>
      </c>
      <c r="E2398" s="179">
        <v>34379</v>
      </c>
      <c r="F2398" s="180">
        <v>0</v>
      </c>
      <c r="G2398" s="180">
        <v>454.79</v>
      </c>
      <c r="H2398" s="180">
        <v>0</v>
      </c>
      <c r="I2398" s="180">
        <f t="shared" si="74"/>
        <v>454.79</v>
      </c>
      <c r="J2398" s="177" t="str">
        <f t="shared" si="75"/>
        <v>Date &gt; 1920</v>
      </c>
    </row>
    <row r="2399" spans="1:10" x14ac:dyDescent="0.3">
      <c r="A2399" s="178" t="s">
        <v>3371</v>
      </c>
      <c r="B2399" s="178" t="s">
        <v>223</v>
      </c>
      <c r="C2399" s="178" t="s">
        <v>1430</v>
      </c>
      <c r="D2399" s="178" t="s">
        <v>7267</v>
      </c>
      <c r="E2399" s="179">
        <v>35048</v>
      </c>
      <c r="F2399" s="180">
        <v>0</v>
      </c>
      <c r="G2399" s="180">
        <v>1800</v>
      </c>
      <c r="H2399" s="180">
        <v>900</v>
      </c>
      <c r="I2399" s="180">
        <f t="shared" si="74"/>
        <v>2700</v>
      </c>
      <c r="J2399" s="177" t="str">
        <f t="shared" si="75"/>
        <v>Date &gt; 1920</v>
      </c>
    </row>
    <row r="2400" spans="1:10" x14ac:dyDescent="0.3">
      <c r="A2400" s="178" t="s">
        <v>3371</v>
      </c>
      <c r="B2400" s="178" t="s">
        <v>223</v>
      </c>
      <c r="C2400" s="178" t="s">
        <v>1430</v>
      </c>
      <c r="D2400" s="178" t="s">
        <v>7267</v>
      </c>
      <c r="E2400" s="179">
        <v>35131</v>
      </c>
      <c r="F2400" s="180">
        <v>0</v>
      </c>
      <c r="G2400" s="180">
        <v>2264.7600000000002</v>
      </c>
      <c r="H2400" s="180">
        <v>1704.27</v>
      </c>
      <c r="I2400" s="180">
        <f t="shared" si="74"/>
        <v>3969.03</v>
      </c>
      <c r="J2400" s="177" t="str">
        <f t="shared" si="75"/>
        <v>Date &gt; 1920</v>
      </c>
    </row>
    <row r="2401" spans="1:10" x14ac:dyDescent="0.3">
      <c r="A2401" s="178" t="s">
        <v>3371</v>
      </c>
      <c r="B2401" s="178" t="s">
        <v>223</v>
      </c>
      <c r="C2401" s="178" t="s">
        <v>1430</v>
      </c>
      <c r="D2401" s="178" t="s">
        <v>7268</v>
      </c>
      <c r="E2401" s="179">
        <v>34806</v>
      </c>
      <c r="F2401" s="180">
        <v>0</v>
      </c>
      <c r="G2401" s="180">
        <v>107107.05</v>
      </c>
      <c r="H2401" s="180">
        <v>53553.53</v>
      </c>
      <c r="I2401" s="180">
        <f t="shared" si="74"/>
        <v>160660.58000000002</v>
      </c>
      <c r="J2401" s="177" t="str">
        <f t="shared" si="75"/>
        <v>Date &gt; 1920</v>
      </c>
    </row>
    <row r="2402" spans="1:10" x14ac:dyDescent="0.3">
      <c r="A2402" s="178" t="s">
        <v>3371</v>
      </c>
      <c r="B2402" s="178" t="s">
        <v>223</v>
      </c>
      <c r="C2402" s="178" t="s">
        <v>1430</v>
      </c>
      <c r="D2402" s="178" t="s">
        <v>7268</v>
      </c>
      <c r="E2402" s="179">
        <v>35048</v>
      </c>
      <c r="F2402" s="180">
        <v>0</v>
      </c>
      <c r="G2402" s="180">
        <v>22832.89</v>
      </c>
      <c r="H2402" s="180">
        <v>11416.45</v>
      </c>
      <c r="I2402" s="180">
        <f t="shared" si="74"/>
        <v>34249.339999999997</v>
      </c>
      <c r="J2402" s="177" t="str">
        <f t="shared" si="75"/>
        <v>Date &gt; 1920</v>
      </c>
    </row>
    <row r="2403" spans="1:10" x14ac:dyDescent="0.3">
      <c r="A2403" s="178" t="s">
        <v>3371</v>
      </c>
      <c r="B2403" s="178" t="s">
        <v>223</v>
      </c>
      <c r="C2403" s="178" t="s">
        <v>1430</v>
      </c>
      <c r="D2403" s="178" t="s">
        <v>7269</v>
      </c>
      <c r="E2403" s="179">
        <v>34904</v>
      </c>
      <c r="F2403" s="180">
        <v>0</v>
      </c>
      <c r="G2403" s="180">
        <v>39192</v>
      </c>
      <c r="H2403" s="180">
        <v>19596</v>
      </c>
      <c r="I2403" s="180">
        <f t="shared" si="74"/>
        <v>58788</v>
      </c>
      <c r="J2403" s="177" t="str">
        <f t="shared" si="75"/>
        <v>Date &gt; 1920</v>
      </c>
    </row>
    <row r="2404" spans="1:10" x14ac:dyDescent="0.3">
      <c r="A2404" s="178" t="s">
        <v>3371</v>
      </c>
      <c r="B2404" s="178" t="s">
        <v>223</v>
      </c>
      <c r="C2404" s="178" t="s">
        <v>1430</v>
      </c>
      <c r="D2404" s="178" t="s">
        <v>6366</v>
      </c>
      <c r="E2404" s="179">
        <v>35656</v>
      </c>
      <c r="F2404" s="180">
        <v>33487</v>
      </c>
      <c r="G2404" s="180">
        <v>0</v>
      </c>
      <c r="H2404" s="180">
        <v>3721.19</v>
      </c>
      <c r="I2404" s="180">
        <f t="shared" si="74"/>
        <v>37208.19</v>
      </c>
      <c r="J2404" s="177" t="str">
        <f t="shared" si="75"/>
        <v>Date &gt; 1920</v>
      </c>
    </row>
    <row r="2405" spans="1:10" x14ac:dyDescent="0.3">
      <c r="A2405" s="178" t="s">
        <v>3371</v>
      </c>
      <c r="B2405" s="178" t="s">
        <v>223</v>
      </c>
      <c r="C2405" s="178" t="s">
        <v>1430</v>
      </c>
      <c r="D2405" s="178" t="s">
        <v>6366</v>
      </c>
      <c r="E2405" s="179">
        <v>36055</v>
      </c>
      <c r="F2405" s="180">
        <v>20013</v>
      </c>
      <c r="G2405" s="180">
        <v>0</v>
      </c>
      <c r="H2405" s="180">
        <v>2223.36</v>
      </c>
      <c r="I2405" s="180">
        <f t="shared" si="74"/>
        <v>22236.36</v>
      </c>
      <c r="J2405" s="177" t="str">
        <f t="shared" si="75"/>
        <v>Date &gt; 1920</v>
      </c>
    </row>
    <row r="2406" spans="1:10" x14ac:dyDescent="0.3">
      <c r="A2406" s="178" t="s">
        <v>3371</v>
      </c>
      <c r="B2406" s="178" t="s">
        <v>223</v>
      </c>
      <c r="C2406" s="178" t="s">
        <v>1430</v>
      </c>
      <c r="D2406" s="178" t="s">
        <v>7270</v>
      </c>
      <c r="E2406" s="179">
        <v>35697</v>
      </c>
      <c r="F2406" s="180">
        <v>0</v>
      </c>
      <c r="G2406" s="180">
        <v>7773.13</v>
      </c>
      <c r="H2406" s="180">
        <v>5182.09</v>
      </c>
      <c r="I2406" s="180">
        <f t="shared" si="74"/>
        <v>12955.220000000001</v>
      </c>
      <c r="J2406" s="177" t="str">
        <f t="shared" si="75"/>
        <v>Date &gt; 1920</v>
      </c>
    </row>
    <row r="2407" spans="1:10" x14ac:dyDescent="0.3">
      <c r="A2407" s="178" t="s">
        <v>3371</v>
      </c>
      <c r="B2407" s="178" t="s">
        <v>223</v>
      </c>
      <c r="C2407" s="178" t="s">
        <v>1430</v>
      </c>
      <c r="D2407" s="178" t="s">
        <v>7173</v>
      </c>
      <c r="E2407" s="179">
        <v>35900</v>
      </c>
      <c r="F2407" s="180">
        <v>0</v>
      </c>
      <c r="G2407" s="180">
        <v>171000</v>
      </c>
      <c r="H2407" s="180">
        <v>336480</v>
      </c>
      <c r="I2407" s="180">
        <f t="shared" si="74"/>
        <v>507480</v>
      </c>
      <c r="J2407" s="177" t="str">
        <f t="shared" si="75"/>
        <v>Date &gt; 1920</v>
      </c>
    </row>
    <row r="2408" spans="1:10" x14ac:dyDescent="0.3">
      <c r="A2408" s="178" t="s">
        <v>3371</v>
      </c>
      <c r="B2408" s="178" t="s">
        <v>223</v>
      </c>
      <c r="C2408" s="178" t="s">
        <v>1430</v>
      </c>
      <c r="D2408" s="178" t="s">
        <v>7173</v>
      </c>
      <c r="E2408" s="179">
        <v>35971</v>
      </c>
      <c r="F2408" s="180">
        <v>0</v>
      </c>
      <c r="G2408" s="180">
        <v>9000</v>
      </c>
      <c r="H2408" s="180">
        <v>165931.32999999999</v>
      </c>
      <c r="I2408" s="180">
        <f t="shared" si="74"/>
        <v>174931.33</v>
      </c>
      <c r="J2408" s="177" t="str">
        <f t="shared" si="75"/>
        <v>Date &gt; 1920</v>
      </c>
    </row>
    <row r="2409" spans="1:10" x14ac:dyDescent="0.3">
      <c r="A2409" s="178" t="s">
        <v>3371</v>
      </c>
      <c r="B2409" s="178" t="s">
        <v>223</v>
      </c>
      <c r="C2409" s="178" t="s">
        <v>1430</v>
      </c>
      <c r="D2409" s="178" t="s">
        <v>7271</v>
      </c>
      <c r="E2409" s="179">
        <v>36039</v>
      </c>
      <c r="F2409" s="180">
        <v>0</v>
      </c>
      <c r="G2409" s="180">
        <v>6133.12</v>
      </c>
      <c r="H2409" s="180">
        <v>4088.75</v>
      </c>
      <c r="I2409" s="180">
        <f t="shared" si="74"/>
        <v>10221.869999999999</v>
      </c>
      <c r="J2409" s="177" t="str">
        <f t="shared" si="75"/>
        <v>Date &gt; 1920</v>
      </c>
    </row>
    <row r="2410" spans="1:10" x14ac:dyDescent="0.3">
      <c r="A2410" s="178" t="s">
        <v>3371</v>
      </c>
      <c r="B2410" s="178" t="s">
        <v>223</v>
      </c>
      <c r="C2410" s="178" t="s">
        <v>1430</v>
      </c>
      <c r="D2410" s="178" t="s">
        <v>7272</v>
      </c>
      <c r="E2410" s="179">
        <v>36131</v>
      </c>
      <c r="F2410" s="180">
        <v>0</v>
      </c>
      <c r="G2410" s="180">
        <v>14000</v>
      </c>
      <c r="H2410" s="180">
        <v>15452.78</v>
      </c>
      <c r="I2410" s="180">
        <f t="shared" si="74"/>
        <v>29452.78</v>
      </c>
      <c r="J2410" s="177" t="str">
        <f t="shared" si="75"/>
        <v>Date &gt; 1920</v>
      </c>
    </row>
    <row r="2411" spans="1:10" x14ac:dyDescent="0.3">
      <c r="A2411" s="178" t="s">
        <v>3371</v>
      </c>
      <c r="B2411" s="178" t="s">
        <v>223</v>
      </c>
      <c r="C2411" s="178" t="s">
        <v>1430</v>
      </c>
      <c r="D2411" s="178" t="s">
        <v>6895</v>
      </c>
      <c r="E2411" s="179">
        <v>36131</v>
      </c>
      <c r="F2411" s="180">
        <v>0</v>
      </c>
      <c r="G2411" s="180">
        <v>36000</v>
      </c>
      <c r="H2411" s="180">
        <v>24000</v>
      </c>
      <c r="I2411" s="180">
        <f t="shared" si="74"/>
        <v>60000</v>
      </c>
      <c r="J2411" s="177" t="str">
        <f t="shared" si="75"/>
        <v>Date &gt; 1920</v>
      </c>
    </row>
    <row r="2412" spans="1:10" x14ac:dyDescent="0.3">
      <c r="A2412" s="178" t="s">
        <v>3371</v>
      </c>
      <c r="B2412" s="178" t="s">
        <v>223</v>
      </c>
      <c r="C2412" s="178" t="s">
        <v>1430</v>
      </c>
      <c r="D2412" s="178" t="s">
        <v>7273</v>
      </c>
      <c r="E2412" s="179">
        <v>36901</v>
      </c>
      <c r="F2412" s="180">
        <v>0</v>
      </c>
      <c r="G2412" s="180">
        <v>23513.24</v>
      </c>
      <c r="H2412" s="180">
        <v>54864.23</v>
      </c>
      <c r="I2412" s="180">
        <f t="shared" si="74"/>
        <v>78377.47</v>
      </c>
      <c r="J2412" s="177" t="str">
        <f t="shared" si="75"/>
        <v>Date &gt; 1920</v>
      </c>
    </row>
    <row r="2413" spans="1:10" x14ac:dyDescent="0.3">
      <c r="A2413" s="178" t="s">
        <v>3371</v>
      </c>
      <c r="B2413" s="178" t="s">
        <v>223</v>
      </c>
      <c r="C2413" s="178" t="s">
        <v>1430</v>
      </c>
      <c r="D2413" s="178" t="s">
        <v>7273</v>
      </c>
      <c r="E2413" s="179">
        <v>37288</v>
      </c>
      <c r="F2413" s="180">
        <v>0</v>
      </c>
      <c r="G2413" s="180">
        <v>8486.76</v>
      </c>
      <c r="H2413" s="180">
        <v>27748.82</v>
      </c>
      <c r="I2413" s="180">
        <f t="shared" si="74"/>
        <v>36235.58</v>
      </c>
      <c r="J2413" s="177" t="str">
        <f t="shared" si="75"/>
        <v>Date &gt; 1920</v>
      </c>
    </row>
    <row r="2414" spans="1:10" x14ac:dyDescent="0.3">
      <c r="A2414" s="178" t="s">
        <v>3371</v>
      </c>
      <c r="B2414" s="178" t="s">
        <v>223</v>
      </c>
      <c r="C2414" s="178" t="s">
        <v>1430</v>
      </c>
      <c r="D2414" s="178" t="s">
        <v>7274</v>
      </c>
      <c r="E2414" s="179">
        <v>37522</v>
      </c>
      <c r="F2414" s="180">
        <v>14135</v>
      </c>
      <c r="G2414" s="180">
        <v>28070.55</v>
      </c>
      <c r="H2414" s="180">
        <v>38569.14</v>
      </c>
      <c r="I2414" s="180">
        <f t="shared" si="74"/>
        <v>80774.69</v>
      </c>
      <c r="J2414" s="177" t="str">
        <f t="shared" si="75"/>
        <v>Date &gt; 1920</v>
      </c>
    </row>
    <row r="2415" spans="1:10" x14ac:dyDescent="0.3">
      <c r="A2415" s="178" t="s">
        <v>3371</v>
      </c>
      <c r="B2415" s="178" t="s">
        <v>223</v>
      </c>
      <c r="C2415" s="178" t="s">
        <v>1430</v>
      </c>
      <c r="D2415" s="178" t="s">
        <v>7274</v>
      </c>
      <c r="E2415" s="179">
        <v>37580</v>
      </c>
      <c r="F2415" s="180">
        <v>69684</v>
      </c>
      <c r="G2415" s="180">
        <v>107763.39</v>
      </c>
      <c r="H2415" s="180">
        <v>134753.95000000001</v>
      </c>
      <c r="I2415" s="180">
        <f t="shared" si="74"/>
        <v>312201.34000000003</v>
      </c>
      <c r="J2415" s="177" t="str">
        <f t="shared" si="75"/>
        <v>Date &gt; 1920</v>
      </c>
    </row>
    <row r="2416" spans="1:10" x14ac:dyDescent="0.3">
      <c r="A2416" s="178" t="s">
        <v>3371</v>
      </c>
      <c r="B2416" s="178" t="s">
        <v>223</v>
      </c>
      <c r="C2416" s="178" t="s">
        <v>1430</v>
      </c>
      <c r="D2416" s="178" t="s">
        <v>7274</v>
      </c>
      <c r="E2416" s="179">
        <v>37684</v>
      </c>
      <c r="F2416" s="180">
        <v>119707</v>
      </c>
      <c r="G2416" s="180">
        <v>89832.98</v>
      </c>
      <c r="H2416" s="180">
        <v>230677.27</v>
      </c>
      <c r="I2416" s="180">
        <f t="shared" si="74"/>
        <v>440217.25</v>
      </c>
      <c r="J2416" s="177" t="str">
        <f t="shared" si="75"/>
        <v>Date &gt; 1920</v>
      </c>
    </row>
    <row r="2417" spans="1:10" x14ac:dyDescent="0.3">
      <c r="A2417" s="178" t="s">
        <v>3371</v>
      </c>
      <c r="B2417" s="178" t="s">
        <v>223</v>
      </c>
      <c r="C2417" s="178" t="s">
        <v>1430</v>
      </c>
      <c r="D2417" s="178" t="s">
        <v>7274</v>
      </c>
      <c r="E2417" s="179">
        <v>37798</v>
      </c>
      <c r="F2417" s="180">
        <v>20444</v>
      </c>
      <c r="G2417" s="180">
        <v>4256.59</v>
      </c>
      <c r="H2417" s="180">
        <v>12337.54</v>
      </c>
      <c r="I2417" s="180">
        <f t="shared" si="74"/>
        <v>37038.130000000005</v>
      </c>
      <c r="J2417" s="177" t="str">
        <f t="shared" si="75"/>
        <v>Date &gt; 1920</v>
      </c>
    </row>
    <row r="2418" spans="1:10" x14ac:dyDescent="0.3">
      <c r="A2418" s="178" t="s">
        <v>3371</v>
      </c>
      <c r="B2418" s="178" t="s">
        <v>223</v>
      </c>
      <c r="C2418" s="178" t="s">
        <v>1430</v>
      </c>
      <c r="D2418" s="178" t="s">
        <v>7274</v>
      </c>
      <c r="E2418" s="179">
        <v>37937</v>
      </c>
      <c r="F2418" s="180">
        <v>14895</v>
      </c>
      <c r="G2418" s="180">
        <v>34080.22</v>
      </c>
      <c r="H2418" s="180">
        <v>39681.050000000003</v>
      </c>
      <c r="I2418" s="180">
        <f t="shared" si="74"/>
        <v>88656.27</v>
      </c>
      <c r="J2418" s="177" t="str">
        <f t="shared" si="75"/>
        <v>Date &gt; 1920</v>
      </c>
    </row>
    <row r="2419" spans="1:10" x14ac:dyDescent="0.3">
      <c r="A2419" s="178" t="s">
        <v>3371</v>
      </c>
      <c r="B2419" s="178" t="s">
        <v>223</v>
      </c>
      <c r="C2419" s="178" t="s">
        <v>1430</v>
      </c>
      <c r="D2419" s="178" t="s">
        <v>7274</v>
      </c>
      <c r="E2419" s="179">
        <v>38056</v>
      </c>
      <c r="F2419" s="180">
        <v>10135</v>
      </c>
      <c r="G2419" s="180">
        <v>131980.65</v>
      </c>
      <c r="H2419" s="180">
        <v>120133.05</v>
      </c>
      <c r="I2419" s="180">
        <f t="shared" si="74"/>
        <v>262248.7</v>
      </c>
      <c r="J2419" s="177" t="str">
        <f t="shared" si="75"/>
        <v>Date &gt; 1920</v>
      </c>
    </row>
    <row r="2420" spans="1:10" x14ac:dyDescent="0.3">
      <c r="A2420" s="178" t="s">
        <v>3371</v>
      </c>
      <c r="B2420" s="178" t="s">
        <v>223</v>
      </c>
      <c r="C2420" s="178" t="s">
        <v>1430</v>
      </c>
      <c r="D2420" s="178" t="s">
        <v>7274</v>
      </c>
      <c r="E2420" s="179">
        <v>38413</v>
      </c>
      <c r="F2420" s="180">
        <v>0</v>
      </c>
      <c r="G2420" s="180">
        <v>783.41</v>
      </c>
      <c r="H2420" s="180">
        <v>94123.69</v>
      </c>
      <c r="I2420" s="180">
        <f t="shared" si="74"/>
        <v>94907.1</v>
      </c>
      <c r="J2420" s="177" t="str">
        <f t="shared" si="75"/>
        <v>Date &gt; 1920</v>
      </c>
    </row>
    <row r="2421" spans="1:10" x14ac:dyDescent="0.3">
      <c r="A2421" s="178" t="s">
        <v>3371</v>
      </c>
      <c r="B2421" s="178" t="s">
        <v>223</v>
      </c>
      <c r="C2421" s="178" t="s">
        <v>1430</v>
      </c>
      <c r="D2421" s="178" t="s">
        <v>7274</v>
      </c>
      <c r="E2421" s="179">
        <v>38413</v>
      </c>
      <c r="F2421" s="180">
        <v>1064</v>
      </c>
      <c r="G2421" s="180">
        <v>0</v>
      </c>
      <c r="H2421" s="180">
        <v>0</v>
      </c>
      <c r="I2421" s="180">
        <f t="shared" si="74"/>
        <v>1064</v>
      </c>
      <c r="J2421" s="177" t="str">
        <f t="shared" si="75"/>
        <v>Date &gt; 1920</v>
      </c>
    </row>
    <row r="2422" spans="1:10" x14ac:dyDescent="0.3">
      <c r="A2422" s="178" t="s">
        <v>3371</v>
      </c>
      <c r="B2422" s="178" t="s">
        <v>223</v>
      </c>
      <c r="C2422" s="178" t="s">
        <v>1430</v>
      </c>
      <c r="D2422" s="178" t="s">
        <v>7275</v>
      </c>
      <c r="E2422" s="179">
        <v>37578</v>
      </c>
      <c r="F2422" s="180">
        <v>0</v>
      </c>
      <c r="G2422" s="180">
        <v>36159.19</v>
      </c>
      <c r="H2422" s="180">
        <v>24106.13</v>
      </c>
      <c r="I2422" s="180">
        <f t="shared" si="74"/>
        <v>60265.320000000007</v>
      </c>
      <c r="J2422" s="177" t="str">
        <f t="shared" si="75"/>
        <v>Date &gt; 1920</v>
      </c>
    </row>
    <row r="2423" spans="1:10" x14ac:dyDescent="0.3">
      <c r="A2423" s="178" t="s">
        <v>3371</v>
      </c>
      <c r="B2423" s="178" t="s">
        <v>223</v>
      </c>
      <c r="C2423" s="178" t="s">
        <v>1430</v>
      </c>
      <c r="D2423" s="178" t="s">
        <v>7276</v>
      </c>
      <c r="E2423" s="179">
        <v>37973</v>
      </c>
      <c r="F2423" s="180">
        <v>13619</v>
      </c>
      <c r="G2423" s="180">
        <v>7468.7</v>
      </c>
      <c r="H2423" s="180">
        <v>6932.55</v>
      </c>
      <c r="I2423" s="180">
        <f t="shared" si="74"/>
        <v>28020.25</v>
      </c>
      <c r="J2423" s="177" t="str">
        <f t="shared" si="75"/>
        <v>Date &gt; 1920</v>
      </c>
    </row>
    <row r="2424" spans="1:10" x14ac:dyDescent="0.3">
      <c r="A2424" s="178" t="s">
        <v>3371</v>
      </c>
      <c r="B2424" s="178" t="s">
        <v>223</v>
      </c>
      <c r="C2424" s="178" t="s">
        <v>1430</v>
      </c>
      <c r="D2424" s="178" t="s">
        <v>7276</v>
      </c>
      <c r="E2424" s="179">
        <v>37998</v>
      </c>
      <c r="F2424" s="180">
        <v>155083</v>
      </c>
      <c r="G2424" s="180">
        <v>34363.39</v>
      </c>
      <c r="H2424" s="180">
        <v>41705.760000000002</v>
      </c>
      <c r="I2424" s="180">
        <f t="shared" si="74"/>
        <v>231152.15000000002</v>
      </c>
      <c r="J2424" s="177" t="str">
        <f t="shared" si="75"/>
        <v>Date &gt; 1920</v>
      </c>
    </row>
    <row r="2425" spans="1:10" x14ac:dyDescent="0.3">
      <c r="A2425" s="178" t="s">
        <v>3371</v>
      </c>
      <c r="B2425" s="178" t="s">
        <v>223</v>
      </c>
      <c r="C2425" s="178" t="s">
        <v>1430</v>
      </c>
      <c r="D2425" s="178" t="s">
        <v>7276</v>
      </c>
      <c r="E2425" s="179">
        <v>38121</v>
      </c>
      <c r="F2425" s="180">
        <v>32597</v>
      </c>
      <c r="G2425" s="180">
        <v>5908.22</v>
      </c>
      <c r="H2425" s="180">
        <v>7844.4</v>
      </c>
      <c r="I2425" s="180">
        <f t="shared" si="74"/>
        <v>46349.62</v>
      </c>
      <c r="J2425" s="177" t="str">
        <f t="shared" si="75"/>
        <v>Date &gt; 1920</v>
      </c>
    </row>
    <row r="2426" spans="1:10" x14ac:dyDescent="0.3">
      <c r="A2426" s="178" t="s">
        <v>3371</v>
      </c>
      <c r="B2426" s="178" t="s">
        <v>223</v>
      </c>
      <c r="C2426" s="178" t="s">
        <v>1430</v>
      </c>
      <c r="D2426" s="178" t="s">
        <v>7276</v>
      </c>
      <c r="E2426" s="179">
        <v>38489</v>
      </c>
      <c r="F2426" s="180">
        <v>15340</v>
      </c>
      <c r="G2426" s="180">
        <v>7442.69</v>
      </c>
      <c r="H2426" s="180">
        <v>11014.3</v>
      </c>
      <c r="I2426" s="180">
        <f t="shared" si="74"/>
        <v>33796.99</v>
      </c>
      <c r="J2426" s="177" t="str">
        <f t="shared" si="75"/>
        <v>Date &gt; 1920</v>
      </c>
    </row>
    <row r="2427" spans="1:10" x14ac:dyDescent="0.3">
      <c r="A2427" s="178" t="s">
        <v>3371</v>
      </c>
      <c r="B2427" s="178" t="s">
        <v>223</v>
      </c>
      <c r="C2427" s="178" t="s">
        <v>1430</v>
      </c>
      <c r="D2427" s="178" t="s">
        <v>7276</v>
      </c>
      <c r="E2427" s="179">
        <v>38588</v>
      </c>
      <c r="F2427" s="180">
        <v>3055</v>
      </c>
      <c r="G2427" s="180">
        <v>0</v>
      </c>
      <c r="H2427" s="180">
        <v>914.43</v>
      </c>
      <c r="I2427" s="180">
        <f t="shared" si="74"/>
        <v>3969.43</v>
      </c>
      <c r="J2427" s="177" t="str">
        <f t="shared" si="75"/>
        <v>Date &gt; 1920</v>
      </c>
    </row>
    <row r="2428" spans="1:10" x14ac:dyDescent="0.3">
      <c r="A2428" s="178" t="s">
        <v>3371</v>
      </c>
      <c r="B2428" s="178" t="s">
        <v>223</v>
      </c>
      <c r="C2428" s="178" t="s">
        <v>1430</v>
      </c>
      <c r="D2428" s="178" t="s">
        <v>7277</v>
      </c>
      <c r="E2428" s="179">
        <v>38663</v>
      </c>
      <c r="F2428" s="180">
        <v>236241</v>
      </c>
      <c r="G2428" s="180">
        <v>0</v>
      </c>
      <c r="H2428" s="180">
        <v>12434.23</v>
      </c>
      <c r="I2428" s="180">
        <f t="shared" si="74"/>
        <v>248675.23</v>
      </c>
      <c r="J2428" s="177" t="str">
        <f t="shared" si="75"/>
        <v>Date &gt; 1920</v>
      </c>
    </row>
    <row r="2429" spans="1:10" x14ac:dyDescent="0.3">
      <c r="A2429" s="178" t="s">
        <v>3371</v>
      </c>
      <c r="B2429" s="178" t="s">
        <v>223</v>
      </c>
      <c r="C2429" s="178" t="s">
        <v>1430</v>
      </c>
      <c r="D2429" s="178" t="s">
        <v>7277</v>
      </c>
      <c r="E2429" s="179">
        <v>38728</v>
      </c>
      <c r="F2429" s="180">
        <v>51881</v>
      </c>
      <c r="G2429" s="180">
        <v>0</v>
      </c>
      <c r="H2429" s="180">
        <v>2846.66</v>
      </c>
      <c r="I2429" s="180">
        <f t="shared" si="74"/>
        <v>54727.66</v>
      </c>
      <c r="J2429" s="177" t="str">
        <f t="shared" si="75"/>
        <v>Date &gt; 1920</v>
      </c>
    </row>
    <row r="2430" spans="1:10" x14ac:dyDescent="0.3">
      <c r="A2430" s="178" t="s">
        <v>3371</v>
      </c>
      <c r="B2430" s="178" t="s">
        <v>223</v>
      </c>
      <c r="C2430" s="178" t="s">
        <v>1430</v>
      </c>
      <c r="D2430" s="178" t="s">
        <v>7277</v>
      </c>
      <c r="E2430" s="179">
        <v>39260</v>
      </c>
      <c r="F2430" s="180">
        <v>10000</v>
      </c>
      <c r="G2430" s="180">
        <v>1028.3699999999999</v>
      </c>
      <c r="H2430" s="180">
        <v>1241.1099999999999</v>
      </c>
      <c r="I2430" s="180">
        <f t="shared" si="74"/>
        <v>12269.48</v>
      </c>
      <c r="J2430" s="177" t="str">
        <f t="shared" si="75"/>
        <v>Date &gt; 1920</v>
      </c>
    </row>
    <row r="2431" spans="1:10" x14ac:dyDescent="0.3">
      <c r="A2431" s="178" t="s">
        <v>3371</v>
      </c>
      <c r="B2431" s="178" t="s">
        <v>223</v>
      </c>
      <c r="C2431" s="178" t="s">
        <v>1430</v>
      </c>
      <c r="D2431" s="178" t="s">
        <v>7277</v>
      </c>
      <c r="E2431" s="179">
        <v>39260</v>
      </c>
      <c r="F2431" s="180">
        <v>44718</v>
      </c>
      <c r="G2431" s="180">
        <v>0</v>
      </c>
      <c r="H2431" s="180">
        <v>7086.17</v>
      </c>
      <c r="I2431" s="180">
        <f t="shared" si="74"/>
        <v>51804.17</v>
      </c>
      <c r="J2431" s="177" t="str">
        <f t="shared" si="75"/>
        <v>Date &gt; 1920</v>
      </c>
    </row>
    <row r="2432" spans="1:10" x14ac:dyDescent="0.3">
      <c r="A2432" s="178" t="s">
        <v>3371</v>
      </c>
      <c r="B2432" s="178" t="s">
        <v>223</v>
      </c>
      <c r="C2432" s="178" t="s">
        <v>1430</v>
      </c>
      <c r="D2432" s="178" t="s">
        <v>7278</v>
      </c>
      <c r="E2432" s="179">
        <v>38901</v>
      </c>
      <c r="F2432" s="180">
        <v>0</v>
      </c>
      <c r="G2432" s="180">
        <v>12944.4</v>
      </c>
      <c r="H2432" s="180">
        <v>5547.6</v>
      </c>
      <c r="I2432" s="180">
        <f t="shared" si="74"/>
        <v>18492</v>
      </c>
      <c r="J2432" s="177" t="str">
        <f t="shared" si="75"/>
        <v>Date &gt; 1920</v>
      </c>
    </row>
    <row r="2433" spans="1:10" x14ac:dyDescent="0.3">
      <c r="A2433" s="178" t="s">
        <v>3371</v>
      </c>
      <c r="B2433" s="178" t="s">
        <v>223</v>
      </c>
      <c r="C2433" s="178" t="s">
        <v>1430</v>
      </c>
      <c r="D2433" s="178" t="s">
        <v>7279</v>
      </c>
      <c r="E2433" s="179">
        <v>39049</v>
      </c>
      <c r="F2433" s="180">
        <v>349926</v>
      </c>
      <c r="G2433" s="180">
        <v>0</v>
      </c>
      <c r="H2433" s="180">
        <v>82813.740000000005</v>
      </c>
      <c r="I2433" s="180">
        <f t="shared" si="74"/>
        <v>432739.74</v>
      </c>
      <c r="J2433" s="177" t="str">
        <f t="shared" si="75"/>
        <v>Date &gt; 1920</v>
      </c>
    </row>
    <row r="2434" spans="1:10" x14ac:dyDescent="0.3">
      <c r="A2434" s="178" t="s">
        <v>3371</v>
      </c>
      <c r="B2434" s="178" t="s">
        <v>223</v>
      </c>
      <c r="C2434" s="178" t="s">
        <v>1430</v>
      </c>
      <c r="D2434" s="178" t="s">
        <v>7279</v>
      </c>
      <c r="E2434" s="179">
        <v>39057</v>
      </c>
      <c r="F2434" s="180">
        <v>469303</v>
      </c>
      <c r="G2434" s="180">
        <v>0</v>
      </c>
      <c r="H2434" s="180">
        <v>128179.35</v>
      </c>
      <c r="I2434" s="180">
        <f t="shared" si="74"/>
        <v>597482.35</v>
      </c>
      <c r="J2434" s="177" t="str">
        <f t="shared" si="75"/>
        <v>Date &gt; 1920</v>
      </c>
    </row>
    <row r="2435" spans="1:10" x14ac:dyDescent="0.3">
      <c r="A2435" s="178" t="s">
        <v>3371</v>
      </c>
      <c r="B2435" s="178" t="s">
        <v>223</v>
      </c>
      <c r="C2435" s="178" t="s">
        <v>1430</v>
      </c>
      <c r="D2435" s="178" t="s">
        <v>7279</v>
      </c>
      <c r="E2435" s="179">
        <v>39274</v>
      </c>
      <c r="F2435" s="180">
        <v>546514</v>
      </c>
      <c r="G2435" s="180">
        <v>0</v>
      </c>
      <c r="H2435" s="180">
        <v>64713.22</v>
      </c>
      <c r="I2435" s="180">
        <f t="shared" si="74"/>
        <v>611227.22</v>
      </c>
      <c r="J2435" s="177" t="str">
        <f t="shared" si="75"/>
        <v>Date &gt; 1920</v>
      </c>
    </row>
    <row r="2436" spans="1:10" x14ac:dyDescent="0.3">
      <c r="A2436" s="178" t="s">
        <v>3371</v>
      </c>
      <c r="B2436" s="178" t="s">
        <v>223</v>
      </c>
      <c r="C2436" s="178" t="s">
        <v>1430</v>
      </c>
      <c r="D2436" s="178" t="s">
        <v>7279</v>
      </c>
      <c r="E2436" s="179">
        <v>39419</v>
      </c>
      <c r="F2436" s="180">
        <v>70007</v>
      </c>
      <c r="G2436" s="180">
        <v>0</v>
      </c>
      <c r="H2436" s="180">
        <v>28344.81</v>
      </c>
      <c r="I2436" s="180">
        <f t="shared" si="74"/>
        <v>98351.81</v>
      </c>
      <c r="J2436" s="177" t="str">
        <f t="shared" si="75"/>
        <v>Date &gt; 1920</v>
      </c>
    </row>
    <row r="2437" spans="1:10" x14ac:dyDescent="0.3">
      <c r="A2437" s="178" t="s">
        <v>3371</v>
      </c>
      <c r="B2437" s="178" t="s">
        <v>223</v>
      </c>
      <c r="C2437" s="178" t="s">
        <v>1430</v>
      </c>
      <c r="D2437" s="178" t="s">
        <v>7279</v>
      </c>
      <c r="E2437" s="179">
        <v>39722</v>
      </c>
      <c r="F2437" s="180">
        <v>33676</v>
      </c>
      <c r="G2437" s="180">
        <v>0</v>
      </c>
      <c r="H2437" s="180">
        <v>4102.88</v>
      </c>
      <c r="I2437" s="180">
        <f t="shared" ref="I2437:I2500" si="76">SUM(F2437:H2437)</f>
        <v>37778.879999999997</v>
      </c>
      <c r="J2437" s="177" t="str">
        <f t="shared" ref="J2437:J2500" si="77">IF(OR(YEAR(E2437)&gt; 1920, ISBLANK(E2437)), "Date &gt; 1920", "Sketchy date")</f>
        <v>Date &gt; 1920</v>
      </c>
    </row>
    <row r="2438" spans="1:10" x14ac:dyDescent="0.3">
      <c r="A2438" s="178" t="s">
        <v>3371</v>
      </c>
      <c r="B2438" s="178" t="s">
        <v>223</v>
      </c>
      <c r="C2438" s="178" t="s">
        <v>1430</v>
      </c>
      <c r="D2438" s="178" t="s">
        <v>7279</v>
      </c>
      <c r="E2438" s="179">
        <v>40136</v>
      </c>
      <c r="F2438" s="180">
        <v>133467</v>
      </c>
      <c r="G2438" s="180">
        <v>0</v>
      </c>
      <c r="H2438" s="180">
        <v>8850.9</v>
      </c>
      <c r="I2438" s="180">
        <f t="shared" si="76"/>
        <v>142317.9</v>
      </c>
      <c r="J2438" s="177" t="str">
        <f t="shared" si="77"/>
        <v>Date &gt; 1920</v>
      </c>
    </row>
    <row r="2439" spans="1:10" x14ac:dyDescent="0.3">
      <c r="A2439" s="178" t="s">
        <v>3371</v>
      </c>
      <c r="B2439" s="178" t="s">
        <v>223</v>
      </c>
      <c r="C2439" s="178" t="s">
        <v>1430</v>
      </c>
      <c r="D2439" s="178" t="s">
        <v>7279</v>
      </c>
      <c r="E2439" s="179">
        <v>40409</v>
      </c>
      <c r="F2439" s="180">
        <v>152444</v>
      </c>
      <c r="G2439" s="180">
        <v>0</v>
      </c>
      <c r="H2439" s="180">
        <v>24433.98</v>
      </c>
      <c r="I2439" s="180">
        <f t="shared" si="76"/>
        <v>176877.98</v>
      </c>
      <c r="J2439" s="177" t="str">
        <f t="shared" si="77"/>
        <v>Date &gt; 1920</v>
      </c>
    </row>
    <row r="2440" spans="1:10" x14ac:dyDescent="0.3">
      <c r="A2440" s="178" t="s">
        <v>3371</v>
      </c>
      <c r="B2440" s="178" t="s">
        <v>223</v>
      </c>
      <c r="C2440" s="178" t="s">
        <v>1430</v>
      </c>
      <c r="D2440" s="178" t="s">
        <v>7280</v>
      </c>
      <c r="E2440" s="179">
        <v>39631</v>
      </c>
      <c r="F2440" s="180">
        <v>0</v>
      </c>
      <c r="G2440" s="180">
        <v>77278.53</v>
      </c>
      <c r="H2440" s="180">
        <v>33119.370000000003</v>
      </c>
      <c r="I2440" s="180">
        <f t="shared" si="76"/>
        <v>110397.9</v>
      </c>
      <c r="J2440" s="177" t="str">
        <f t="shared" si="77"/>
        <v>Date &gt; 1920</v>
      </c>
    </row>
    <row r="2441" spans="1:10" x14ac:dyDescent="0.3">
      <c r="A2441" s="178" t="s">
        <v>3371</v>
      </c>
      <c r="B2441" s="178" t="s">
        <v>223</v>
      </c>
      <c r="C2441" s="178" t="s">
        <v>1430</v>
      </c>
      <c r="D2441" s="178" t="s">
        <v>7281</v>
      </c>
      <c r="E2441" s="179">
        <v>39632</v>
      </c>
      <c r="F2441" s="180">
        <v>0</v>
      </c>
      <c r="G2441" s="180">
        <v>12087.5</v>
      </c>
      <c r="H2441" s="180">
        <v>12087.5</v>
      </c>
      <c r="I2441" s="180">
        <f t="shared" si="76"/>
        <v>24175</v>
      </c>
      <c r="J2441" s="177" t="str">
        <f t="shared" si="77"/>
        <v>Date &gt; 1920</v>
      </c>
    </row>
    <row r="2442" spans="1:10" x14ac:dyDescent="0.3">
      <c r="A2442" s="178" t="s">
        <v>3371</v>
      </c>
      <c r="B2442" s="178" t="s">
        <v>223</v>
      </c>
      <c r="C2442" s="178" t="s">
        <v>1430</v>
      </c>
      <c r="D2442" s="178" t="s">
        <v>7282</v>
      </c>
      <c r="E2442" s="179">
        <v>39713</v>
      </c>
      <c r="F2442" s="180">
        <v>165435</v>
      </c>
      <c r="G2442" s="180">
        <v>108956.15</v>
      </c>
      <c r="H2442" s="180">
        <v>35260.78</v>
      </c>
      <c r="I2442" s="180">
        <f t="shared" si="76"/>
        <v>309651.93000000005</v>
      </c>
      <c r="J2442" s="177" t="str">
        <f t="shared" si="77"/>
        <v>Date &gt; 1920</v>
      </c>
    </row>
    <row r="2443" spans="1:10" x14ac:dyDescent="0.3">
      <c r="A2443" s="178" t="s">
        <v>3371</v>
      </c>
      <c r="B2443" s="178" t="s">
        <v>223</v>
      </c>
      <c r="C2443" s="178" t="s">
        <v>1430</v>
      </c>
      <c r="D2443" s="178" t="s">
        <v>7282</v>
      </c>
      <c r="E2443" s="179">
        <v>40036</v>
      </c>
      <c r="F2443" s="180">
        <v>28560</v>
      </c>
      <c r="G2443" s="180">
        <v>7672.28</v>
      </c>
      <c r="H2443" s="180">
        <v>3136.91</v>
      </c>
      <c r="I2443" s="180">
        <f t="shared" si="76"/>
        <v>39369.19</v>
      </c>
      <c r="J2443" s="177" t="str">
        <f t="shared" si="77"/>
        <v>Date &gt; 1920</v>
      </c>
    </row>
    <row r="2444" spans="1:10" x14ac:dyDescent="0.3">
      <c r="A2444" s="178" t="s">
        <v>3371</v>
      </c>
      <c r="B2444" s="178" t="s">
        <v>223</v>
      </c>
      <c r="C2444" s="178" t="s">
        <v>1430</v>
      </c>
      <c r="D2444" s="178" t="s">
        <v>7282</v>
      </c>
      <c r="E2444" s="179">
        <v>40276</v>
      </c>
      <c r="F2444" s="180">
        <v>18251</v>
      </c>
      <c r="G2444" s="180">
        <v>23925.78</v>
      </c>
      <c r="H2444" s="180">
        <v>6874.75</v>
      </c>
      <c r="I2444" s="180">
        <f t="shared" si="76"/>
        <v>49051.53</v>
      </c>
      <c r="J2444" s="177" t="str">
        <f t="shared" si="77"/>
        <v>Date &gt; 1920</v>
      </c>
    </row>
    <row r="2445" spans="1:10" x14ac:dyDescent="0.3">
      <c r="A2445" s="178" t="s">
        <v>3371</v>
      </c>
      <c r="B2445" s="178" t="s">
        <v>223</v>
      </c>
      <c r="C2445" s="178" t="s">
        <v>1430</v>
      </c>
      <c r="D2445" s="178" t="s">
        <v>7282</v>
      </c>
      <c r="E2445" s="179">
        <v>40554</v>
      </c>
      <c r="F2445" s="180">
        <v>10000</v>
      </c>
      <c r="G2445" s="180">
        <v>0</v>
      </c>
      <c r="H2445" s="180">
        <v>0</v>
      </c>
      <c r="I2445" s="180">
        <f t="shared" si="76"/>
        <v>10000</v>
      </c>
      <c r="J2445" s="177" t="str">
        <f t="shared" si="77"/>
        <v>Date &gt; 1920</v>
      </c>
    </row>
    <row r="2446" spans="1:10" x14ac:dyDescent="0.3">
      <c r="A2446" s="178" t="s">
        <v>3371</v>
      </c>
      <c r="B2446" s="178" t="s">
        <v>223</v>
      </c>
      <c r="C2446" s="178" t="s">
        <v>1430</v>
      </c>
      <c r="D2446" s="178" t="s">
        <v>7282</v>
      </c>
      <c r="E2446" s="179">
        <v>40604</v>
      </c>
      <c r="F2446" s="180">
        <v>11546</v>
      </c>
      <c r="G2446" s="180">
        <v>0</v>
      </c>
      <c r="H2446" s="180">
        <v>1002.47</v>
      </c>
      <c r="I2446" s="180">
        <f t="shared" si="76"/>
        <v>12548.47</v>
      </c>
      <c r="J2446" s="177" t="str">
        <f t="shared" si="77"/>
        <v>Date &gt; 1920</v>
      </c>
    </row>
    <row r="2447" spans="1:10" x14ac:dyDescent="0.3">
      <c r="A2447" s="178" t="s">
        <v>3371</v>
      </c>
      <c r="B2447" s="178" t="s">
        <v>223</v>
      </c>
      <c r="C2447" s="178" t="s">
        <v>1430</v>
      </c>
      <c r="D2447" s="178" t="s">
        <v>7283</v>
      </c>
      <c r="E2447" s="179">
        <v>40395</v>
      </c>
      <c r="F2447" s="180">
        <v>94249</v>
      </c>
      <c r="G2447" s="180">
        <v>0</v>
      </c>
      <c r="H2447" s="180">
        <v>4961.45</v>
      </c>
      <c r="I2447" s="180">
        <f t="shared" si="76"/>
        <v>99210.45</v>
      </c>
      <c r="J2447" s="177" t="str">
        <f t="shared" si="77"/>
        <v>Date &gt; 1920</v>
      </c>
    </row>
    <row r="2448" spans="1:10" x14ac:dyDescent="0.3">
      <c r="A2448" s="178" t="s">
        <v>3371</v>
      </c>
      <c r="B2448" s="178" t="s">
        <v>223</v>
      </c>
      <c r="C2448" s="178" t="s">
        <v>1430</v>
      </c>
      <c r="D2448" s="178" t="s">
        <v>7283</v>
      </c>
      <c r="E2448" s="179">
        <v>40864</v>
      </c>
      <c r="F2448" s="180">
        <v>1532</v>
      </c>
      <c r="G2448" s="180">
        <v>0</v>
      </c>
      <c r="H2448" s="180">
        <v>80.459999999999994</v>
      </c>
      <c r="I2448" s="180">
        <f t="shared" si="76"/>
        <v>1612.46</v>
      </c>
      <c r="J2448" s="177" t="str">
        <f t="shared" si="77"/>
        <v>Date &gt; 1920</v>
      </c>
    </row>
    <row r="2449" spans="1:10" x14ac:dyDescent="0.3">
      <c r="A2449" s="178" t="s">
        <v>3371</v>
      </c>
      <c r="B2449" s="178" t="s">
        <v>223</v>
      </c>
      <c r="C2449" s="178" t="s">
        <v>1430</v>
      </c>
      <c r="D2449" s="178" t="s">
        <v>7283</v>
      </c>
      <c r="E2449" s="179">
        <v>41269</v>
      </c>
      <c r="F2449" s="180">
        <v>823</v>
      </c>
      <c r="G2449" s="180">
        <v>0</v>
      </c>
      <c r="H2449" s="180">
        <v>42.77</v>
      </c>
      <c r="I2449" s="180">
        <f t="shared" si="76"/>
        <v>865.77</v>
      </c>
      <c r="J2449" s="177" t="str">
        <f t="shared" si="77"/>
        <v>Date &gt; 1920</v>
      </c>
    </row>
    <row r="2450" spans="1:10" x14ac:dyDescent="0.3">
      <c r="A2450" s="178" t="s">
        <v>3371</v>
      </c>
      <c r="B2450" s="178" t="s">
        <v>223</v>
      </c>
      <c r="C2450" s="178" t="s">
        <v>1430</v>
      </c>
      <c r="D2450" s="178" t="s">
        <v>7283</v>
      </c>
      <c r="E2450" s="179">
        <v>41536</v>
      </c>
      <c r="F2450" s="180">
        <v>1900</v>
      </c>
      <c r="G2450" s="180">
        <v>0</v>
      </c>
      <c r="H2450" s="180">
        <v>100</v>
      </c>
      <c r="I2450" s="180">
        <f t="shared" si="76"/>
        <v>2000</v>
      </c>
      <c r="J2450" s="177" t="str">
        <f t="shared" si="77"/>
        <v>Date &gt; 1920</v>
      </c>
    </row>
    <row r="2451" spans="1:10" x14ac:dyDescent="0.3">
      <c r="A2451" s="178" t="s">
        <v>3371</v>
      </c>
      <c r="B2451" s="178" t="s">
        <v>223</v>
      </c>
      <c r="C2451" s="178" t="s">
        <v>1430</v>
      </c>
      <c r="D2451" s="178" t="s">
        <v>7284</v>
      </c>
      <c r="E2451" s="179">
        <v>40514</v>
      </c>
      <c r="F2451" s="180">
        <v>0</v>
      </c>
      <c r="G2451" s="180">
        <v>41580</v>
      </c>
      <c r="H2451" s="180">
        <v>17820</v>
      </c>
      <c r="I2451" s="180">
        <f t="shared" si="76"/>
        <v>59400</v>
      </c>
      <c r="J2451" s="177" t="str">
        <f t="shared" si="77"/>
        <v>Date &gt; 1920</v>
      </c>
    </row>
    <row r="2452" spans="1:10" x14ac:dyDescent="0.3">
      <c r="A2452" s="178" t="s">
        <v>3371</v>
      </c>
      <c r="B2452" s="178" t="s">
        <v>223</v>
      </c>
      <c r="C2452" s="178" t="s">
        <v>1430</v>
      </c>
      <c r="D2452" s="178" t="s">
        <v>7285</v>
      </c>
      <c r="E2452" s="179">
        <v>40619</v>
      </c>
      <c r="F2452" s="180">
        <v>0</v>
      </c>
      <c r="G2452" s="180">
        <v>9319.42</v>
      </c>
      <c r="H2452" s="180">
        <v>4659.01</v>
      </c>
      <c r="I2452" s="180">
        <f t="shared" si="76"/>
        <v>13978.43</v>
      </c>
      <c r="J2452" s="177" t="str">
        <f t="shared" si="77"/>
        <v>Date &gt; 1920</v>
      </c>
    </row>
    <row r="2453" spans="1:10" x14ac:dyDescent="0.3">
      <c r="A2453" s="178" t="s">
        <v>3371</v>
      </c>
      <c r="B2453" s="178" t="s">
        <v>223</v>
      </c>
      <c r="C2453" s="178" t="s">
        <v>1430</v>
      </c>
      <c r="D2453" s="178" t="s">
        <v>7286</v>
      </c>
      <c r="E2453" s="179">
        <v>41221</v>
      </c>
      <c r="F2453" s="180">
        <v>0</v>
      </c>
      <c r="G2453" s="180">
        <v>35925.980000000003</v>
      </c>
      <c r="H2453" s="180">
        <v>15396.86</v>
      </c>
      <c r="I2453" s="180">
        <f t="shared" si="76"/>
        <v>51322.840000000004</v>
      </c>
      <c r="J2453" s="177" t="str">
        <f t="shared" si="77"/>
        <v>Date &gt; 1920</v>
      </c>
    </row>
    <row r="2454" spans="1:10" x14ac:dyDescent="0.3">
      <c r="A2454" s="178" t="s">
        <v>3371</v>
      </c>
      <c r="B2454" s="178" t="s">
        <v>223</v>
      </c>
      <c r="C2454" s="178" t="s">
        <v>1430</v>
      </c>
      <c r="D2454" s="178" t="s">
        <v>7286</v>
      </c>
      <c r="E2454" s="179">
        <v>41379</v>
      </c>
      <c r="F2454" s="180">
        <v>0</v>
      </c>
      <c r="G2454" s="180">
        <v>13074.02</v>
      </c>
      <c r="H2454" s="180">
        <v>12078.18</v>
      </c>
      <c r="I2454" s="180">
        <f t="shared" si="76"/>
        <v>25152.2</v>
      </c>
      <c r="J2454" s="177" t="str">
        <f t="shared" si="77"/>
        <v>Date &gt; 1920</v>
      </c>
    </row>
    <row r="2455" spans="1:10" x14ac:dyDescent="0.3">
      <c r="A2455" s="178" t="s">
        <v>3371</v>
      </c>
      <c r="B2455" s="178" t="s">
        <v>223</v>
      </c>
      <c r="C2455" s="178" t="s">
        <v>1430</v>
      </c>
      <c r="D2455" s="178" t="s">
        <v>7287</v>
      </c>
      <c r="E2455" s="179">
        <v>41047</v>
      </c>
      <c r="F2455" s="180">
        <v>17201</v>
      </c>
      <c r="G2455" s="180">
        <v>0</v>
      </c>
      <c r="H2455" s="180">
        <v>905.93</v>
      </c>
      <c r="I2455" s="180">
        <f t="shared" si="76"/>
        <v>18106.93</v>
      </c>
      <c r="J2455" s="177" t="str">
        <f t="shared" si="77"/>
        <v>Date &gt; 1920</v>
      </c>
    </row>
    <row r="2456" spans="1:10" x14ac:dyDescent="0.3">
      <c r="A2456" s="178" t="s">
        <v>3371</v>
      </c>
      <c r="B2456" s="178" t="s">
        <v>223</v>
      </c>
      <c r="C2456" s="178" t="s">
        <v>1430</v>
      </c>
      <c r="D2456" s="178" t="s">
        <v>7287</v>
      </c>
      <c r="E2456" s="179">
        <v>41522</v>
      </c>
      <c r="F2456" s="180">
        <v>36287</v>
      </c>
      <c r="G2456" s="180">
        <v>0</v>
      </c>
      <c r="H2456" s="180">
        <v>2223.0700000000002</v>
      </c>
      <c r="I2456" s="180">
        <f t="shared" si="76"/>
        <v>38510.07</v>
      </c>
      <c r="J2456" s="177" t="str">
        <f t="shared" si="77"/>
        <v>Date &gt; 1920</v>
      </c>
    </row>
    <row r="2457" spans="1:10" x14ac:dyDescent="0.3">
      <c r="A2457" s="178" t="s">
        <v>3371</v>
      </c>
      <c r="B2457" s="178" t="s">
        <v>223</v>
      </c>
      <c r="C2457" s="178" t="s">
        <v>1430</v>
      </c>
      <c r="D2457" s="178" t="s">
        <v>7287</v>
      </c>
      <c r="E2457" s="179">
        <v>42101</v>
      </c>
      <c r="F2457" s="180">
        <v>5439</v>
      </c>
      <c r="G2457" s="180">
        <v>0</v>
      </c>
      <c r="H2457" s="180">
        <v>0</v>
      </c>
      <c r="I2457" s="180">
        <f t="shared" si="76"/>
        <v>5439</v>
      </c>
      <c r="J2457" s="177" t="str">
        <f t="shared" si="77"/>
        <v>Date &gt; 1920</v>
      </c>
    </row>
    <row r="2458" spans="1:10" x14ac:dyDescent="0.3">
      <c r="A2458" s="178" t="s">
        <v>3371</v>
      </c>
      <c r="B2458" s="178" t="s">
        <v>223</v>
      </c>
      <c r="C2458" s="178" t="s">
        <v>1430</v>
      </c>
      <c r="D2458" s="178" t="s">
        <v>7288</v>
      </c>
      <c r="E2458" s="179">
        <v>41381</v>
      </c>
      <c r="F2458" s="180">
        <v>186580</v>
      </c>
      <c r="G2458" s="180">
        <v>0</v>
      </c>
      <c r="H2458" s="180">
        <v>20731.2</v>
      </c>
      <c r="I2458" s="180">
        <f t="shared" si="76"/>
        <v>207311.2</v>
      </c>
      <c r="J2458" s="177" t="str">
        <f t="shared" si="77"/>
        <v>Date &gt; 1920</v>
      </c>
    </row>
    <row r="2459" spans="1:10" x14ac:dyDescent="0.3">
      <c r="A2459" s="178" t="s">
        <v>3371</v>
      </c>
      <c r="B2459" s="178" t="s">
        <v>223</v>
      </c>
      <c r="C2459" s="178" t="s">
        <v>1430</v>
      </c>
      <c r="D2459" s="178" t="s">
        <v>7288</v>
      </c>
      <c r="E2459" s="179">
        <v>41484</v>
      </c>
      <c r="F2459" s="180">
        <v>79724</v>
      </c>
      <c r="G2459" s="180">
        <v>0</v>
      </c>
      <c r="H2459" s="180">
        <v>8858.6</v>
      </c>
      <c r="I2459" s="180">
        <f t="shared" si="76"/>
        <v>88582.6</v>
      </c>
      <c r="J2459" s="177" t="str">
        <f t="shared" si="77"/>
        <v>Date &gt; 1920</v>
      </c>
    </row>
    <row r="2460" spans="1:10" x14ac:dyDescent="0.3">
      <c r="A2460" s="178" t="s">
        <v>3371</v>
      </c>
      <c r="B2460" s="178" t="s">
        <v>223</v>
      </c>
      <c r="C2460" s="178" t="s">
        <v>1430</v>
      </c>
      <c r="D2460" s="178" t="s">
        <v>7288</v>
      </c>
      <c r="E2460" s="179">
        <v>41522</v>
      </c>
      <c r="F2460" s="180">
        <v>51566</v>
      </c>
      <c r="G2460" s="180">
        <v>0</v>
      </c>
      <c r="H2460" s="180">
        <v>5729.1</v>
      </c>
      <c r="I2460" s="180">
        <f t="shared" si="76"/>
        <v>57295.1</v>
      </c>
      <c r="J2460" s="177" t="str">
        <f t="shared" si="77"/>
        <v>Date &gt; 1920</v>
      </c>
    </row>
    <row r="2461" spans="1:10" x14ac:dyDescent="0.3">
      <c r="A2461" s="178" t="s">
        <v>3371</v>
      </c>
      <c r="B2461" s="178" t="s">
        <v>223</v>
      </c>
      <c r="C2461" s="178" t="s">
        <v>1430</v>
      </c>
      <c r="D2461" s="178" t="s">
        <v>7288</v>
      </c>
      <c r="E2461" s="179">
        <v>41611</v>
      </c>
      <c r="F2461" s="180">
        <v>45323</v>
      </c>
      <c r="G2461" s="180">
        <v>0</v>
      </c>
      <c r="H2461" s="180">
        <v>5036.1000000000004</v>
      </c>
      <c r="I2461" s="180">
        <f t="shared" si="76"/>
        <v>50359.1</v>
      </c>
      <c r="J2461" s="177" t="str">
        <f t="shared" si="77"/>
        <v>Date &gt; 1920</v>
      </c>
    </row>
    <row r="2462" spans="1:10" x14ac:dyDescent="0.3">
      <c r="A2462" s="178" t="s">
        <v>3371</v>
      </c>
      <c r="B2462" s="178" t="s">
        <v>223</v>
      </c>
      <c r="C2462" s="178" t="s">
        <v>1430</v>
      </c>
      <c r="D2462" s="178" t="s">
        <v>7288</v>
      </c>
      <c r="E2462" s="179">
        <v>41841</v>
      </c>
      <c r="F2462" s="180">
        <v>29803</v>
      </c>
      <c r="G2462" s="180">
        <v>0</v>
      </c>
      <c r="H2462" s="180">
        <v>3311.6</v>
      </c>
      <c r="I2462" s="180">
        <f t="shared" si="76"/>
        <v>33114.6</v>
      </c>
      <c r="J2462" s="177" t="str">
        <f t="shared" si="77"/>
        <v>Date &gt; 1920</v>
      </c>
    </row>
    <row r="2463" spans="1:10" x14ac:dyDescent="0.3">
      <c r="A2463" s="178" t="s">
        <v>3371</v>
      </c>
      <c r="B2463" s="178" t="s">
        <v>223</v>
      </c>
      <c r="C2463" s="178" t="s">
        <v>1430</v>
      </c>
      <c r="D2463" s="178" t="s">
        <v>7288</v>
      </c>
      <c r="E2463" s="179">
        <v>41869</v>
      </c>
      <c r="F2463" s="180">
        <v>14563</v>
      </c>
      <c r="G2463" s="180">
        <v>0</v>
      </c>
      <c r="H2463" s="180">
        <v>2811.5</v>
      </c>
      <c r="I2463" s="180">
        <f t="shared" si="76"/>
        <v>17374.5</v>
      </c>
      <c r="J2463" s="177" t="str">
        <f t="shared" si="77"/>
        <v>Date &gt; 1920</v>
      </c>
    </row>
    <row r="2464" spans="1:10" x14ac:dyDescent="0.3">
      <c r="A2464" s="178" t="s">
        <v>3371</v>
      </c>
      <c r="B2464" s="178" t="s">
        <v>223</v>
      </c>
      <c r="C2464" s="178" t="s">
        <v>1430</v>
      </c>
      <c r="D2464" s="178" t="s">
        <v>7288</v>
      </c>
      <c r="E2464" s="179">
        <v>42326</v>
      </c>
      <c r="F2464" s="180">
        <v>5200</v>
      </c>
      <c r="G2464" s="180">
        <v>0</v>
      </c>
      <c r="H2464" s="180">
        <v>0</v>
      </c>
      <c r="I2464" s="180">
        <f t="shared" si="76"/>
        <v>5200</v>
      </c>
      <c r="J2464" s="177" t="str">
        <f t="shared" si="77"/>
        <v>Date &gt; 1920</v>
      </c>
    </row>
    <row r="2465" spans="1:10" x14ac:dyDescent="0.3">
      <c r="A2465" s="178" t="s">
        <v>3371</v>
      </c>
      <c r="B2465" s="178" t="s">
        <v>223</v>
      </c>
      <c r="C2465" s="178" t="s">
        <v>1430</v>
      </c>
      <c r="D2465" s="178" t="s">
        <v>7288</v>
      </c>
      <c r="E2465" s="179">
        <v>42726</v>
      </c>
      <c r="F2465" s="180">
        <v>40085</v>
      </c>
      <c r="G2465" s="180">
        <v>0</v>
      </c>
      <c r="H2465" s="180">
        <v>3837.9</v>
      </c>
      <c r="I2465" s="180">
        <f t="shared" si="76"/>
        <v>43922.9</v>
      </c>
      <c r="J2465" s="177" t="str">
        <f t="shared" si="77"/>
        <v>Date &gt; 1920</v>
      </c>
    </row>
    <row r="2466" spans="1:10" x14ac:dyDescent="0.3">
      <c r="A2466" s="178" t="s">
        <v>3371</v>
      </c>
      <c r="B2466" s="178" t="s">
        <v>223</v>
      </c>
      <c r="C2466" s="178" t="s">
        <v>1430</v>
      </c>
      <c r="D2466" s="178" t="s">
        <v>7289</v>
      </c>
      <c r="E2466" s="179">
        <v>41397</v>
      </c>
      <c r="F2466" s="180">
        <v>0</v>
      </c>
      <c r="G2466" s="180">
        <v>15640</v>
      </c>
      <c r="H2466" s="180">
        <v>9560</v>
      </c>
      <c r="I2466" s="180">
        <f t="shared" si="76"/>
        <v>25200</v>
      </c>
      <c r="J2466" s="177" t="str">
        <f t="shared" si="77"/>
        <v>Date &gt; 1920</v>
      </c>
    </row>
    <row r="2467" spans="1:10" x14ac:dyDescent="0.3">
      <c r="A2467" s="178" t="s">
        <v>3371</v>
      </c>
      <c r="B2467" s="178" t="s">
        <v>223</v>
      </c>
      <c r="C2467" s="178" t="s">
        <v>1430</v>
      </c>
      <c r="D2467" s="178" t="s">
        <v>7290</v>
      </c>
      <c r="E2467" s="179">
        <v>41976</v>
      </c>
      <c r="F2467" s="180">
        <v>713601</v>
      </c>
      <c r="G2467" s="180">
        <v>111123.54</v>
      </c>
      <c r="H2467" s="180">
        <v>57515.62</v>
      </c>
      <c r="I2467" s="180">
        <f t="shared" si="76"/>
        <v>882240.16</v>
      </c>
      <c r="J2467" s="177" t="str">
        <f t="shared" si="77"/>
        <v>Date &gt; 1920</v>
      </c>
    </row>
    <row r="2468" spans="1:10" x14ac:dyDescent="0.3">
      <c r="A2468" s="178" t="s">
        <v>3371</v>
      </c>
      <c r="B2468" s="178" t="s">
        <v>223</v>
      </c>
      <c r="C2468" s="178" t="s">
        <v>1430</v>
      </c>
      <c r="D2468" s="178" t="s">
        <v>7290</v>
      </c>
      <c r="E2468" s="179">
        <v>42018</v>
      </c>
      <c r="F2468" s="180">
        <v>163750</v>
      </c>
      <c r="G2468" s="180">
        <v>22032.35</v>
      </c>
      <c r="H2468" s="180">
        <v>12391.25</v>
      </c>
      <c r="I2468" s="180">
        <f t="shared" si="76"/>
        <v>198173.6</v>
      </c>
      <c r="J2468" s="177" t="str">
        <f t="shared" si="77"/>
        <v>Date &gt; 1920</v>
      </c>
    </row>
    <row r="2469" spans="1:10" x14ac:dyDescent="0.3">
      <c r="A2469" s="178" t="s">
        <v>3371</v>
      </c>
      <c r="B2469" s="178" t="s">
        <v>223</v>
      </c>
      <c r="C2469" s="178" t="s">
        <v>1430</v>
      </c>
      <c r="D2469" s="178" t="s">
        <v>7290</v>
      </c>
      <c r="E2469" s="179">
        <v>42151</v>
      </c>
      <c r="F2469" s="180">
        <v>219092</v>
      </c>
      <c r="G2469" s="180">
        <v>36558.85</v>
      </c>
      <c r="H2469" s="180">
        <v>87315.38</v>
      </c>
      <c r="I2469" s="180">
        <f t="shared" si="76"/>
        <v>342966.23</v>
      </c>
      <c r="J2469" s="177" t="str">
        <f t="shared" si="77"/>
        <v>Date &gt; 1920</v>
      </c>
    </row>
    <row r="2470" spans="1:10" x14ac:dyDescent="0.3">
      <c r="A2470" s="178" t="s">
        <v>3371</v>
      </c>
      <c r="B2470" s="178" t="s">
        <v>223</v>
      </c>
      <c r="C2470" s="178" t="s">
        <v>1430</v>
      </c>
      <c r="D2470" s="178" t="s">
        <v>7290</v>
      </c>
      <c r="E2470" s="179">
        <v>42404</v>
      </c>
      <c r="F2470" s="180">
        <v>755024</v>
      </c>
      <c r="G2470" s="180">
        <v>103343.54</v>
      </c>
      <c r="H2470" s="180">
        <v>0</v>
      </c>
      <c r="I2470" s="180">
        <f t="shared" si="76"/>
        <v>858367.54</v>
      </c>
      <c r="J2470" s="177" t="str">
        <f t="shared" si="77"/>
        <v>Date &gt; 1920</v>
      </c>
    </row>
    <row r="2471" spans="1:10" x14ac:dyDescent="0.3">
      <c r="A2471" s="178" t="s">
        <v>3371</v>
      </c>
      <c r="B2471" s="178" t="s">
        <v>223</v>
      </c>
      <c r="C2471" s="178" t="s">
        <v>1430</v>
      </c>
      <c r="D2471" s="178" t="s">
        <v>7290</v>
      </c>
      <c r="E2471" s="179">
        <v>42667</v>
      </c>
      <c r="F2471" s="180">
        <v>0</v>
      </c>
      <c r="G2471" s="180">
        <v>12961.72</v>
      </c>
      <c r="H2471" s="180">
        <v>0</v>
      </c>
      <c r="I2471" s="180">
        <f t="shared" si="76"/>
        <v>12961.72</v>
      </c>
      <c r="J2471" s="177" t="str">
        <f t="shared" si="77"/>
        <v>Date &gt; 1920</v>
      </c>
    </row>
    <row r="2472" spans="1:10" x14ac:dyDescent="0.3">
      <c r="A2472" s="178" t="s">
        <v>3371</v>
      </c>
      <c r="B2472" s="178" t="s">
        <v>223</v>
      </c>
      <c r="C2472" s="178" t="s">
        <v>1430</v>
      </c>
      <c r="D2472" s="178" t="s">
        <v>7290</v>
      </c>
      <c r="E2472" s="179">
        <v>42775</v>
      </c>
      <c r="F2472" s="180">
        <v>205718</v>
      </c>
      <c r="G2472" s="180">
        <v>0</v>
      </c>
      <c r="H2472" s="180">
        <v>0</v>
      </c>
      <c r="I2472" s="180">
        <f t="shared" si="76"/>
        <v>205718</v>
      </c>
      <c r="J2472" s="177" t="str">
        <f t="shared" si="77"/>
        <v>Date &gt; 1920</v>
      </c>
    </row>
    <row r="2473" spans="1:10" x14ac:dyDescent="0.3">
      <c r="A2473" s="178" t="s">
        <v>3371</v>
      </c>
      <c r="B2473" s="178" t="s">
        <v>223</v>
      </c>
      <c r="C2473" s="178" t="s">
        <v>1430</v>
      </c>
      <c r="D2473" s="178" t="s">
        <v>7290</v>
      </c>
      <c r="E2473" s="179">
        <v>42775</v>
      </c>
      <c r="F2473" s="180">
        <v>79561</v>
      </c>
      <c r="G2473" s="180">
        <v>0</v>
      </c>
      <c r="H2473" s="180">
        <v>0</v>
      </c>
      <c r="I2473" s="180">
        <f t="shared" si="76"/>
        <v>79561</v>
      </c>
      <c r="J2473" s="177" t="str">
        <f t="shared" si="77"/>
        <v>Date &gt; 1920</v>
      </c>
    </row>
    <row r="2474" spans="1:10" x14ac:dyDescent="0.3">
      <c r="A2474" s="178" t="s">
        <v>3371</v>
      </c>
      <c r="B2474" s="178" t="s">
        <v>223</v>
      </c>
      <c r="C2474" s="178" t="s">
        <v>1430</v>
      </c>
      <c r="D2474" s="178" t="s">
        <v>7290</v>
      </c>
      <c r="E2474" s="179">
        <v>42801</v>
      </c>
      <c r="F2474" s="180">
        <v>0</v>
      </c>
      <c r="G2474" s="180">
        <v>21407.48</v>
      </c>
      <c r="H2474" s="180">
        <v>0</v>
      </c>
      <c r="I2474" s="180">
        <f t="shared" si="76"/>
        <v>21407.48</v>
      </c>
      <c r="J2474" s="177" t="str">
        <f t="shared" si="77"/>
        <v>Date &gt; 1920</v>
      </c>
    </row>
    <row r="2475" spans="1:10" x14ac:dyDescent="0.3">
      <c r="A2475" s="178" t="s">
        <v>3371</v>
      </c>
      <c r="B2475" s="178" t="s">
        <v>223</v>
      </c>
      <c r="C2475" s="178" t="s">
        <v>1430</v>
      </c>
      <c r="D2475" s="178" t="s">
        <v>7291</v>
      </c>
      <c r="E2475" s="179">
        <v>41609</v>
      </c>
      <c r="F2475" s="180">
        <v>0</v>
      </c>
      <c r="G2475" s="180">
        <v>91854.22</v>
      </c>
      <c r="H2475" s="180">
        <v>61786</v>
      </c>
      <c r="I2475" s="180">
        <f t="shared" si="76"/>
        <v>153640.22</v>
      </c>
      <c r="J2475" s="177" t="str">
        <f t="shared" si="77"/>
        <v>Date &gt; 1920</v>
      </c>
    </row>
    <row r="2476" spans="1:10" x14ac:dyDescent="0.3">
      <c r="A2476" s="178" t="s">
        <v>3371</v>
      </c>
      <c r="B2476" s="178" t="s">
        <v>223</v>
      </c>
      <c r="C2476" s="178" t="s">
        <v>1430</v>
      </c>
      <c r="D2476" s="178" t="s">
        <v>7292</v>
      </c>
      <c r="E2476" s="179">
        <v>42010</v>
      </c>
      <c r="F2476" s="180">
        <v>0</v>
      </c>
      <c r="G2476" s="180">
        <v>87364.62</v>
      </c>
      <c r="H2476" s="180">
        <v>21841.15</v>
      </c>
      <c r="I2476" s="180">
        <f t="shared" si="76"/>
        <v>109205.76999999999</v>
      </c>
      <c r="J2476" s="177" t="str">
        <f t="shared" si="77"/>
        <v>Date &gt; 1920</v>
      </c>
    </row>
    <row r="2477" spans="1:10" x14ac:dyDescent="0.3">
      <c r="A2477" s="178" t="s">
        <v>3371</v>
      </c>
      <c r="B2477" s="178" t="s">
        <v>223</v>
      </c>
      <c r="C2477" s="178" t="s">
        <v>1430</v>
      </c>
      <c r="D2477" s="178" t="s">
        <v>7293</v>
      </c>
      <c r="E2477" s="179">
        <v>42443</v>
      </c>
      <c r="F2477" s="180">
        <v>755875</v>
      </c>
      <c r="G2477" s="180">
        <v>45063.76</v>
      </c>
      <c r="H2477" s="180">
        <v>46659.1</v>
      </c>
      <c r="I2477" s="180">
        <f t="shared" si="76"/>
        <v>847597.86</v>
      </c>
      <c r="J2477" s="177" t="str">
        <f t="shared" si="77"/>
        <v>Date &gt; 1920</v>
      </c>
    </row>
    <row r="2478" spans="1:10" x14ac:dyDescent="0.3">
      <c r="A2478" s="178" t="s">
        <v>3371</v>
      </c>
      <c r="B2478" s="178" t="s">
        <v>223</v>
      </c>
      <c r="C2478" s="178" t="s">
        <v>1430</v>
      </c>
      <c r="D2478" s="178" t="s">
        <v>7293</v>
      </c>
      <c r="E2478" s="179">
        <v>42789</v>
      </c>
      <c r="F2478" s="180">
        <v>92632</v>
      </c>
      <c r="G2478" s="180">
        <v>0</v>
      </c>
      <c r="H2478" s="180">
        <v>0</v>
      </c>
      <c r="I2478" s="180">
        <f t="shared" si="76"/>
        <v>92632</v>
      </c>
      <c r="J2478" s="177" t="str">
        <f t="shared" si="77"/>
        <v>Date &gt; 1920</v>
      </c>
    </row>
    <row r="2479" spans="1:10" x14ac:dyDescent="0.3">
      <c r="A2479" s="178" t="s">
        <v>3371</v>
      </c>
      <c r="B2479" s="178" t="s">
        <v>223</v>
      </c>
      <c r="C2479" s="178" t="s">
        <v>1430</v>
      </c>
      <c r="D2479" s="178" t="s">
        <v>7293</v>
      </c>
      <c r="E2479" s="179">
        <v>42789</v>
      </c>
      <c r="F2479" s="180">
        <v>83987</v>
      </c>
      <c r="G2479" s="180">
        <v>1595.34</v>
      </c>
      <c r="H2479" s="180">
        <v>0</v>
      </c>
      <c r="I2479" s="180">
        <f t="shared" si="76"/>
        <v>85582.34</v>
      </c>
      <c r="J2479" s="177" t="str">
        <f t="shared" si="77"/>
        <v>Date &gt; 1920</v>
      </c>
    </row>
    <row r="2480" spans="1:10" x14ac:dyDescent="0.3">
      <c r="A2480" s="178" t="s">
        <v>3371</v>
      </c>
      <c r="B2480" s="178" t="s">
        <v>223</v>
      </c>
      <c r="C2480" s="178" t="s">
        <v>1430</v>
      </c>
      <c r="D2480" s="178" t="s">
        <v>7294</v>
      </c>
      <c r="E2480" s="179">
        <v>42340</v>
      </c>
      <c r="F2480" s="180">
        <v>0</v>
      </c>
      <c r="G2480" s="180">
        <v>96482.559999999998</v>
      </c>
      <c r="H2480" s="180">
        <v>23787.31</v>
      </c>
      <c r="I2480" s="180">
        <f t="shared" si="76"/>
        <v>120269.87</v>
      </c>
      <c r="J2480" s="177" t="str">
        <f t="shared" si="77"/>
        <v>Date &gt; 1920</v>
      </c>
    </row>
    <row r="2481" spans="1:10" x14ac:dyDescent="0.3">
      <c r="A2481" s="178" t="s">
        <v>3371</v>
      </c>
      <c r="B2481" s="178" t="s">
        <v>223</v>
      </c>
      <c r="C2481" s="178" t="s">
        <v>1430</v>
      </c>
      <c r="D2481" s="178" t="s">
        <v>7295</v>
      </c>
      <c r="E2481" s="179">
        <v>42340</v>
      </c>
      <c r="F2481" s="180">
        <v>0</v>
      </c>
      <c r="G2481" s="180">
        <v>10011.799999999999</v>
      </c>
      <c r="H2481" s="180">
        <v>2502.9499999999998</v>
      </c>
      <c r="I2481" s="180">
        <f t="shared" si="76"/>
        <v>12514.75</v>
      </c>
      <c r="J2481" s="177" t="str">
        <f t="shared" si="77"/>
        <v>Date &gt; 1920</v>
      </c>
    </row>
    <row r="2482" spans="1:10" x14ac:dyDescent="0.3">
      <c r="A2482" s="178" t="s">
        <v>3371</v>
      </c>
      <c r="B2482" s="178" t="s">
        <v>223</v>
      </c>
      <c r="C2482" s="178" t="s">
        <v>1430</v>
      </c>
      <c r="D2482" s="178" t="s">
        <v>7296</v>
      </c>
      <c r="E2482" s="179">
        <v>42667</v>
      </c>
      <c r="F2482" s="180">
        <v>0</v>
      </c>
      <c r="G2482" s="180">
        <v>10307.790000000001</v>
      </c>
      <c r="H2482" s="180">
        <v>2576.94</v>
      </c>
      <c r="I2482" s="180">
        <f t="shared" si="76"/>
        <v>12884.730000000001</v>
      </c>
      <c r="J2482" s="177" t="str">
        <f t="shared" si="77"/>
        <v>Date &gt; 1920</v>
      </c>
    </row>
    <row r="2483" spans="1:10" x14ac:dyDescent="0.3">
      <c r="A2483" s="178" t="s">
        <v>3371</v>
      </c>
      <c r="B2483" s="178" t="s">
        <v>223</v>
      </c>
      <c r="C2483" s="178" t="s">
        <v>1430</v>
      </c>
      <c r="D2483" s="178" t="s">
        <v>7297</v>
      </c>
      <c r="E2483" s="179">
        <v>43165</v>
      </c>
      <c r="F2483" s="180">
        <v>197340</v>
      </c>
      <c r="G2483" s="180">
        <v>11181.5</v>
      </c>
      <c r="H2483" s="180">
        <v>11181.5</v>
      </c>
      <c r="I2483" s="180">
        <f t="shared" si="76"/>
        <v>219703</v>
      </c>
      <c r="J2483" s="177" t="str">
        <f t="shared" si="77"/>
        <v>Date &gt; 1920</v>
      </c>
    </row>
    <row r="2484" spans="1:10" x14ac:dyDescent="0.3">
      <c r="A2484" s="178" t="s">
        <v>3371</v>
      </c>
      <c r="B2484" s="178" t="s">
        <v>223</v>
      </c>
      <c r="C2484" s="178" t="s">
        <v>1430</v>
      </c>
      <c r="D2484" s="178" t="s">
        <v>7297</v>
      </c>
      <c r="E2484" s="179">
        <v>43334</v>
      </c>
      <c r="F2484" s="180">
        <v>20127</v>
      </c>
      <c r="G2484" s="180">
        <v>900</v>
      </c>
      <c r="H2484" s="180">
        <v>900</v>
      </c>
      <c r="I2484" s="180">
        <f t="shared" si="76"/>
        <v>21927</v>
      </c>
      <c r="J2484" s="177" t="str">
        <f t="shared" si="77"/>
        <v>Date &gt; 1920</v>
      </c>
    </row>
    <row r="2485" spans="1:10" x14ac:dyDescent="0.3">
      <c r="A2485" s="178" t="s">
        <v>3371</v>
      </c>
      <c r="B2485" s="178" t="s">
        <v>223</v>
      </c>
      <c r="C2485" s="178" t="s">
        <v>1430</v>
      </c>
      <c r="D2485" s="178" t="s">
        <v>7298</v>
      </c>
      <c r="E2485" s="179">
        <v>43518</v>
      </c>
      <c r="F2485" s="180">
        <v>144603</v>
      </c>
      <c r="G2485" s="180">
        <v>8033.55</v>
      </c>
      <c r="H2485" s="180">
        <v>8034.42</v>
      </c>
      <c r="I2485" s="180">
        <f t="shared" si="76"/>
        <v>160670.97</v>
      </c>
      <c r="J2485" s="177" t="str">
        <f t="shared" si="77"/>
        <v>Date &gt; 1920</v>
      </c>
    </row>
    <row r="2486" spans="1:10" x14ac:dyDescent="0.3">
      <c r="A2486" s="178" t="s">
        <v>3371</v>
      </c>
      <c r="B2486" s="178" t="s">
        <v>223</v>
      </c>
      <c r="C2486" s="178" t="s">
        <v>1430</v>
      </c>
      <c r="D2486" s="178" t="s">
        <v>7298</v>
      </c>
      <c r="E2486" s="179">
        <v>43602</v>
      </c>
      <c r="F2486" s="180">
        <v>42570</v>
      </c>
      <c r="G2486" s="180">
        <v>2365</v>
      </c>
      <c r="H2486" s="180">
        <v>2365</v>
      </c>
      <c r="I2486" s="180">
        <f t="shared" si="76"/>
        <v>47300</v>
      </c>
      <c r="J2486" s="177" t="str">
        <f t="shared" si="77"/>
        <v>Date &gt; 1920</v>
      </c>
    </row>
    <row r="2487" spans="1:10" x14ac:dyDescent="0.3">
      <c r="A2487" s="178" t="s">
        <v>3371</v>
      </c>
      <c r="B2487" s="178" t="s">
        <v>223</v>
      </c>
      <c r="C2487" s="178" t="s">
        <v>1430</v>
      </c>
      <c r="D2487" s="178" t="s">
        <v>7298</v>
      </c>
      <c r="E2487" s="179">
        <v>43753</v>
      </c>
      <c r="F2487" s="180">
        <v>19918</v>
      </c>
      <c r="G2487" s="180">
        <v>1106.57</v>
      </c>
      <c r="H2487" s="180">
        <v>1106.77</v>
      </c>
      <c r="I2487" s="180">
        <f t="shared" si="76"/>
        <v>22131.34</v>
      </c>
      <c r="J2487" s="177" t="str">
        <f t="shared" si="77"/>
        <v>Date &gt; 1920</v>
      </c>
    </row>
    <row r="2488" spans="1:10" x14ac:dyDescent="0.3">
      <c r="A2488" s="178" t="s">
        <v>3371</v>
      </c>
      <c r="B2488" s="178" t="s">
        <v>223</v>
      </c>
      <c r="C2488" s="178" t="s">
        <v>1430</v>
      </c>
      <c r="D2488" s="178" t="s">
        <v>7299</v>
      </c>
      <c r="E2488" s="179">
        <v>43840</v>
      </c>
      <c r="F2488" s="180">
        <v>12420</v>
      </c>
      <c r="G2488" s="180">
        <v>690</v>
      </c>
      <c r="H2488" s="180">
        <v>690</v>
      </c>
      <c r="I2488" s="180">
        <f t="shared" si="76"/>
        <v>13800</v>
      </c>
      <c r="J2488" s="177" t="str">
        <f t="shared" si="77"/>
        <v>Date &gt; 1920</v>
      </c>
    </row>
    <row r="2489" spans="1:10" x14ac:dyDescent="0.3">
      <c r="A2489" s="178" t="s">
        <v>3371</v>
      </c>
      <c r="B2489" s="178" t="s">
        <v>223</v>
      </c>
      <c r="C2489" s="178" t="s">
        <v>1430</v>
      </c>
      <c r="D2489" s="178" t="s">
        <v>7299</v>
      </c>
      <c r="E2489" s="179">
        <v>43908</v>
      </c>
      <c r="F2489" s="180">
        <v>46296</v>
      </c>
      <c r="G2489" s="180">
        <v>2572</v>
      </c>
      <c r="H2489" s="180">
        <v>2572</v>
      </c>
      <c r="I2489" s="180">
        <f t="shared" si="76"/>
        <v>51440</v>
      </c>
      <c r="J2489" s="177" t="str">
        <f t="shared" si="77"/>
        <v>Date &gt; 1920</v>
      </c>
    </row>
    <row r="2490" spans="1:10" x14ac:dyDescent="0.3">
      <c r="A2490" s="178" t="s">
        <v>3371</v>
      </c>
      <c r="B2490" s="178" t="s">
        <v>223</v>
      </c>
      <c r="C2490" s="178" t="s">
        <v>1430</v>
      </c>
      <c r="D2490" s="178" t="s">
        <v>7299</v>
      </c>
      <c r="E2490" s="179">
        <v>44063</v>
      </c>
      <c r="F2490" s="180">
        <v>18288</v>
      </c>
      <c r="G2490" s="180">
        <v>1016</v>
      </c>
      <c r="H2490" s="180">
        <v>1016</v>
      </c>
      <c r="I2490" s="180">
        <f t="shared" si="76"/>
        <v>20320</v>
      </c>
      <c r="J2490" s="177" t="str">
        <f t="shared" si="77"/>
        <v>Date &gt; 1920</v>
      </c>
    </row>
    <row r="2491" spans="1:10" x14ac:dyDescent="0.3">
      <c r="A2491" s="178" t="s">
        <v>3371</v>
      </c>
      <c r="B2491" s="178" t="s">
        <v>223</v>
      </c>
      <c r="C2491" s="178" t="s">
        <v>1430</v>
      </c>
      <c r="D2491" s="178" t="s">
        <v>7300</v>
      </c>
      <c r="E2491" s="179">
        <v>43811</v>
      </c>
      <c r="F2491" s="180">
        <v>0</v>
      </c>
      <c r="G2491" s="180">
        <v>54119.06</v>
      </c>
      <c r="H2491" s="180">
        <v>23193.88</v>
      </c>
      <c r="I2491" s="180">
        <f t="shared" si="76"/>
        <v>77312.94</v>
      </c>
      <c r="J2491" s="177" t="str">
        <f t="shared" si="77"/>
        <v>Date &gt; 1920</v>
      </c>
    </row>
    <row r="2492" spans="1:10" x14ac:dyDescent="0.3">
      <c r="A2492" s="178" t="s">
        <v>3371</v>
      </c>
      <c r="B2492" s="178" t="s">
        <v>223</v>
      </c>
      <c r="C2492" s="178" t="s">
        <v>1430</v>
      </c>
      <c r="D2492" s="178" t="s">
        <v>7301</v>
      </c>
      <c r="E2492" s="179">
        <v>44238</v>
      </c>
      <c r="F2492" s="180">
        <v>69000</v>
      </c>
      <c r="G2492" s="180">
        <v>0</v>
      </c>
      <c r="H2492" s="180">
        <v>0</v>
      </c>
      <c r="I2492" s="180">
        <f t="shared" si="76"/>
        <v>69000</v>
      </c>
      <c r="J2492" s="177" t="str">
        <f t="shared" si="77"/>
        <v>Date &gt; 1920</v>
      </c>
    </row>
    <row r="2493" spans="1:10" x14ac:dyDescent="0.3">
      <c r="A2493" s="178" t="s">
        <v>3371</v>
      </c>
      <c r="B2493" s="178" t="s">
        <v>223</v>
      </c>
      <c r="C2493" s="178" t="s">
        <v>1430</v>
      </c>
      <c r="D2493" s="178" t="s">
        <v>6345</v>
      </c>
      <c r="E2493" s="179">
        <v>19498</v>
      </c>
      <c r="F2493" s="180">
        <v>13183.92</v>
      </c>
      <c r="G2493" s="180">
        <v>13067.5</v>
      </c>
      <c r="H2493" s="180">
        <v>116.43</v>
      </c>
      <c r="I2493" s="180">
        <f t="shared" si="76"/>
        <v>26367.85</v>
      </c>
      <c r="J2493" s="177" t="str">
        <f t="shared" si="77"/>
        <v>Date &gt; 1920</v>
      </c>
    </row>
    <row r="2494" spans="1:10" x14ac:dyDescent="0.3">
      <c r="A2494" s="178" t="s">
        <v>3371</v>
      </c>
      <c r="B2494" s="178" t="s">
        <v>223</v>
      </c>
      <c r="C2494" s="178" t="s">
        <v>1430</v>
      </c>
      <c r="D2494" s="178" t="s">
        <v>6366</v>
      </c>
      <c r="E2494" s="179">
        <v>23987</v>
      </c>
      <c r="F2494" s="180">
        <v>13907.95</v>
      </c>
      <c r="G2494" s="180">
        <v>0</v>
      </c>
      <c r="H2494" s="180">
        <v>13907.95</v>
      </c>
      <c r="I2494" s="180">
        <f t="shared" si="76"/>
        <v>27815.9</v>
      </c>
      <c r="J2494" s="177" t="str">
        <f t="shared" si="77"/>
        <v>Date &gt; 1920</v>
      </c>
    </row>
    <row r="2495" spans="1:10" x14ac:dyDescent="0.3">
      <c r="A2495" s="178" t="s">
        <v>3371</v>
      </c>
      <c r="B2495" s="178" t="s">
        <v>223</v>
      </c>
      <c r="C2495" s="178" t="s">
        <v>1430</v>
      </c>
      <c r="D2495" s="178" t="s">
        <v>6345</v>
      </c>
      <c r="E2495" s="179">
        <v>24608</v>
      </c>
      <c r="F2495" s="180">
        <v>12928.38</v>
      </c>
      <c r="G2495" s="180">
        <v>0</v>
      </c>
      <c r="H2495" s="180">
        <v>0</v>
      </c>
      <c r="I2495" s="180">
        <f t="shared" si="76"/>
        <v>12928.38</v>
      </c>
      <c r="J2495" s="177" t="str">
        <f t="shared" si="77"/>
        <v>Date &gt; 1920</v>
      </c>
    </row>
    <row r="2496" spans="1:10" x14ac:dyDescent="0.3">
      <c r="A2496" s="178" t="s">
        <v>3371</v>
      </c>
      <c r="B2496" s="178" t="s">
        <v>223</v>
      </c>
      <c r="C2496" s="178" t="s">
        <v>1430</v>
      </c>
      <c r="D2496" s="178" t="s">
        <v>6345</v>
      </c>
      <c r="E2496" s="179">
        <v>24608</v>
      </c>
      <c r="F2496" s="180">
        <v>1580.87</v>
      </c>
      <c r="G2496" s="180">
        <v>0</v>
      </c>
      <c r="H2496" s="180">
        <v>0</v>
      </c>
      <c r="I2496" s="180">
        <f t="shared" si="76"/>
        <v>1580.87</v>
      </c>
      <c r="J2496" s="177" t="str">
        <f t="shared" si="77"/>
        <v>Date &gt; 1920</v>
      </c>
    </row>
    <row r="2497" spans="1:10" x14ac:dyDescent="0.3">
      <c r="A2497" s="178" t="s">
        <v>3371</v>
      </c>
      <c r="B2497" s="178" t="s">
        <v>223</v>
      </c>
      <c r="C2497" s="178" t="s">
        <v>1430</v>
      </c>
      <c r="D2497" s="178" t="s">
        <v>7302</v>
      </c>
      <c r="E2497" s="179">
        <v>37500</v>
      </c>
      <c r="F2497" s="180">
        <v>0</v>
      </c>
      <c r="G2497" s="180">
        <v>250000</v>
      </c>
      <c r="H2497" s="180">
        <v>0</v>
      </c>
      <c r="I2497" s="180">
        <f t="shared" si="76"/>
        <v>250000</v>
      </c>
      <c r="J2497" s="177" t="str">
        <f t="shared" si="77"/>
        <v>Date &gt; 1920</v>
      </c>
    </row>
    <row r="2498" spans="1:10" x14ac:dyDescent="0.3">
      <c r="A2498" s="178" t="s">
        <v>3371</v>
      </c>
      <c r="B2498" s="178" t="s">
        <v>209</v>
      </c>
      <c r="C2498" s="178" t="s">
        <v>7303</v>
      </c>
      <c r="D2498" s="178" t="s">
        <v>7304</v>
      </c>
      <c r="E2498" s="179">
        <v>17580</v>
      </c>
      <c r="F2498" s="180">
        <v>0</v>
      </c>
      <c r="G2498" s="180">
        <v>55000</v>
      </c>
      <c r="H2498" s="180">
        <v>4768.8</v>
      </c>
      <c r="I2498" s="180">
        <f t="shared" si="76"/>
        <v>59768.800000000003</v>
      </c>
      <c r="J2498" s="177" t="str">
        <f t="shared" si="77"/>
        <v>Date &gt; 1920</v>
      </c>
    </row>
    <row r="2499" spans="1:10" x14ac:dyDescent="0.3">
      <c r="A2499" s="178" t="s">
        <v>3371</v>
      </c>
      <c r="B2499" s="178" t="s">
        <v>209</v>
      </c>
      <c r="C2499" s="178" t="s">
        <v>7303</v>
      </c>
      <c r="D2499" s="178" t="s">
        <v>7305</v>
      </c>
      <c r="E2499" s="179">
        <v>18856</v>
      </c>
      <c r="F2499" s="180">
        <v>39454.550000000003</v>
      </c>
      <c r="G2499" s="180">
        <v>34609.21</v>
      </c>
      <c r="H2499" s="180">
        <v>5043</v>
      </c>
      <c r="I2499" s="180">
        <f t="shared" si="76"/>
        <v>79106.760000000009</v>
      </c>
      <c r="J2499" s="177" t="str">
        <f t="shared" si="77"/>
        <v>Date &gt; 1920</v>
      </c>
    </row>
    <row r="2500" spans="1:10" x14ac:dyDescent="0.3">
      <c r="A2500" s="178" t="s">
        <v>3371</v>
      </c>
      <c r="B2500" s="178" t="s">
        <v>209</v>
      </c>
      <c r="C2500" s="178" t="s">
        <v>7303</v>
      </c>
      <c r="D2500" s="178" t="s">
        <v>7306</v>
      </c>
      <c r="E2500" s="179">
        <v>18182</v>
      </c>
      <c r="F2500" s="180">
        <v>0</v>
      </c>
      <c r="G2500" s="180">
        <v>189</v>
      </c>
      <c r="H2500" s="180">
        <v>0</v>
      </c>
      <c r="I2500" s="180">
        <f t="shared" si="76"/>
        <v>189</v>
      </c>
      <c r="J2500" s="177" t="str">
        <f t="shared" si="77"/>
        <v>Date &gt; 1920</v>
      </c>
    </row>
    <row r="2501" spans="1:10" x14ac:dyDescent="0.3">
      <c r="A2501" s="178" t="s">
        <v>3371</v>
      </c>
      <c r="B2501" s="178" t="s">
        <v>209</v>
      </c>
      <c r="C2501" s="178" t="s">
        <v>7303</v>
      </c>
      <c r="D2501" s="178" t="s">
        <v>6400</v>
      </c>
      <c r="E2501" s="179">
        <v>20181</v>
      </c>
      <c r="F2501" s="180">
        <v>3120.02</v>
      </c>
      <c r="G2501" s="180">
        <v>3134.47</v>
      </c>
      <c r="H2501" s="180">
        <v>0</v>
      </c>
      <c r="I2501" s="180">
        <f t="shared" ref="I2501:I2564" si="78">SUM(F2501:H2501)</f>
        <v>6254.49</v>
      </c>
      <c r="J2501" s="177" t="str">
        <f t="shared" ref="J2501:J2564" si="79">IF(OR(YEAR(E2501)&gt; 1920, ISBLANK(E2501)), "Date &gt; 1920", "Sketchy date")</f>
        <v>Date &gt; 1920</v>
      </c>
    </row>
    <row r="2502" spans="1:10" x14ac:dyDescent="0.3">
      <c r="A2502" s="178" t="s">
        <v>3371</v>
      </c>
      <c r="B2502" s="178" t="s">
        <v>209</v>
      </c>
      <c r="C2502" s="178" t="s">
        <v>7303</v>
      </c>
      <c r="D2502" s="178" t="s">
        <v>6400</v>
      </c>
      <c r="E2502" s="179">
        <v>21879</v>
      </c>
      <c r="F2502" s="180">
        <v>0</v>
      </c>
      <c r="G2502" s="180">
        <v>4689.7700000000004</v>
      </c>
      <c r="H2502" s="180">
        <v>2344.88</v>
      </c>
      <c r="I2502" s="180">
        <f t="shared" si="78"/>
        <v>7034.6500000000005</v>
      </c>
      <c r="J2502" s="177" t="str">
        <f t="shared" si="79"/>
        <v>Date &gt; 1920</v>
      </c>
    </row>
    <row r="2503" spans="1:10" x14ac:dyDescent="0.3">
      <c r="A2503" s="178" t="s">
        <v>3371</v>
      </c>
      <c r="B2503" s="178" t="s">
        <v>209</v>
      </c>
      <c r="C2503" s="178" t="s">
        <v>7303</v>
      </c>
      <c r="D2503" s="178" t="s">
        <v>7307</v>
      </c>
      <c r="E2503" s="179">
        <v>26568</v>
      </c>
      <c r="F2503" s="180">
        <v>321117.06</v>
      </c>
      <c r="G2503" s="180">
        <v>302639.2</v>
      </c>
      <c r="H2503" s="180">
        <v>307746.21999999997</v>
      </c>
      <c r="I2503" s="180">
        <f t="shared" si="78"/>
        <v>931502.48</v>
      </c>
      <c r="J2503" s="177" t="str">
        <f t="shared" si="79"/>
        <v>Date &gt; 1920</v>
      </c>
    </row>
    <row r="2504" spans="1:10" x14ac:dyDescent="0.3">
      <c r="A2504" s="178" t="s">
        <v>3371</v>
      </c>
      <c r="B2504" s="178" t="s">
        <v>209</v>
      </c>
      <c r="C2504" s="178" t="s">
        <v>7303</v>
      </c>
      <c r="D2504" s="178" t="s">
        <v>7308</v>
      </c>
      <c r="E2504" s="179">
        <v>25876</v>
      </c>
      <c r="F2504" s="180">
        <v>0</v>
      </c>
      <c r="G2504" s="180">
        <v>72000</v>
      </c>
      <c r="H2504" s="180">
        <v>82198.080000000002</v>
      </c>
      <c r="I2504" s="180">
        <f t="shared" si="78"/>
        <v>154198.08000000002</v>
      </c>
      <c r="J2504" s="177" t="str">
        <f t="shared" si="79"/>
        <v>Date &gt; 1920</v>
      </c>
    </row>
    <row r="2505" spans="1:10" x14ac:dyDescent="0.3">
      <c r="A2505" s="178" t="s">
        <v>3371</v>
      </c>
      <c r="B2505" s="178" t="s">
        <v>209</v>
      </c>
      <c r="C2505" s="178" t="s">
        <v>7303</v>
      </c>
      <c r="D2505" s="178" t="s">
        <v>7309</v>
      </c>
      <c r="E2505" s="179">
        <v>27732</v>
      </c>
      <c r="F2505" s="180">
        <v>0</v>
      </c>
      <c r="G2505" s="180">
        <v>2047.39</v>
      </c>
      <c r="H2505" s="180">
        <v>5225.76</v>
      </c>
      <c r="I2505" s="180">
        <f t="shared" si="78"/>
        <v>7273.1500000000005</v>
      </c>
      <c r="J2505" s="177" t="str">
        <f t="shared" si="79"/>
        <v>Date &gt; 1920</v>
      </c>
    </row>
    <row r="2506" spans="1:10" x14ac:dyDescent="0.3">
      <c r="A2506" s="178" t="s">
        <v>3371</v>
      </c>
      <c r="B2506" s="178" t="s">
        <v>209</v>
      </c>
      <c r="C2506" s="178" t="s">
        <v>7303</v>
      </c>
      <c r="D2506" s="178" t="s">
        <v>6400</v>
      </c>
      <c r="E2506" s="179">
        <v>27340</v>
      </c>
      <c r="F2506" s="180">
        <v>0</v>
      </c>
      <c r="G2506" s="180">
        <v>33206.879999999997</v>
      </c>
      <c r="H2506" s="180">
        <v>16603.45</v>
      </c>
      <c r="I2506" s="180">
        <f t="shared" si="78"/>
        <v>49810.33</v>
      </c>
      <c r="J2506" s="177" t="str">
        <f t="shared" si="79"/>
        <v>Date &gt; 1920</v>
      </c>
    </row>
    <row r="2507" spans="1:10" x14ac:dyDescent="0.3">
      <c r="A2507" s="178" t="s">
        <v>3371</v>
      </c>
      <c r="B2507" s="178" t="s">
        <v>209</v>
      </c>
      <c r="C2507" s="178" t="s">
        <v>7303</v>
      </c>
      <c r="D2507" s="178" t="s">
        <v>7310</v>
      </c>
      <c r="E2507" s="179">
        <v>40071</v>
      </c>
      <c r="F2507" s="180">
        <v>1208394</v>
      </c>
      <c r="G2507" s="180">
        <v>0</v>
      </c>
      <c r="H2507" s="180">
        <v>66231.27</v>
      </c>
      <c r="I2507" s="180">
        <f t="shared" si="78"/>
        <v>1274625.27</v>
      </c>
      <c r="J2507" s="177" t="str">
        <f t="shared" si="79"/>
        <v>Date &gt; 1920</v>
      </c>
    </row>
    <row r="2508" spans="1:10" x14ac:dyDescent="0.3">
      <c r="A2508" s="178" t="s">
        <v>3371</v>
      </c>
      <c r="B2508" s="178" t="s">
        <v>209</v>
      </c>
      <c r="C2508" s="178" t="s">
        <v>7303</v>
      </c>
      <c r="D2508" s="178" t="s">
        <v>7310</v>
      </c>
      <c r="E2508" s="179">
        <v>40686</v>
      </c>
      <c r="F2508" s="180">
        <v>50000</v>
      </c>
      <c r="G2508" s="180">
        <v>0</v>
      </c>
      <c r="H2508" s="180">
        <v>0</v>
      </c>
      <c r="I2508" s="180">
        <f t="shared" si="78"/>
        <v>50000</v>
      </c>
      <c r="J2508" s="177" t="str">
        <f t="shared" si="79"/>
        <v>Date &gt; 1920</v>
      </c>
    </row>
    <row r="2509" spans="1:10" x14ac:dyDescent="0.3">
      <c r="A2509" s="178" t="s">
        <v>3371</v>
      </c>
      <c r="B2509" s="178" t="s">
        <v>209</v>
      </c>
      <c r="C2509" s="178" t="s">
        <v>7303</v>
      </c>
      <c r="D2509" s="178" t="s">
        <v>7311</v>
      </c>
      <c r="E2509" s="179">
        <v>40085</v>
      </c>
      <c r="F2509" s="180">
        <v>0</v>
      </c>
      <c r="G2509" s="180">
        <v>17149.86</v>
      </c>
      <c r="H2509" s="180">
        <v>7349.94</v>
      </c>
      <c r="I2509" s="180">
        <f t="shared" si="78"/>
        <v>24499.8</v>
      </c>
      <c r="J2509" s="177" t="str">
        <f t="shared" si="79"/>
        <v>Date &gt; 1920</v>
      </c>
    </row>
    <row r="2510" spans="1:10" x14ac:dyDescent="0.3">
      <c r="A2510" s="178" t="s">
        <v>3371</v>
      </c>
      <c r="B2510" s="178" t="s">
        <v>209</v>
      </c>
      <c r="C2510" s="178" t="s">
        <v>7303</v>
      </c>
      <c r="D2510" s="178" t="s">
        <v>7312</v>
      </c>
      <c r="E2510" s="179">
        <v>40450</v>
      </c>
      <c r="F2510" s="180">
        <v>0</v>
      </c>
      <c r="G2510" s="180">
        <v>17149.86</v>
      </c>
      <c r="H2510" s="180">
        <v>7349.94</v>
      </c>
      <c r="I2510" s="180">
        <f t="shared" si="78"/>
        <v>24499.8</v>
      </c>
      <c r="J2510" s="177" t="str">
        <f t="shared" si="79"/>
        <v>Date &gt; 1920</v>
      </c>
    </row>
    <row r="2511" spans="1:10" x14ac:dyDescent="0.3">
      <c r="A2511" s="178" t="s">
        <v>3371</v>
      </c>
      <c r="B2511" s="178" t="s">
        <v>209</v>
      </c>
      <c r="C2511" s="178" t="s">
        <v>7303</v>
      </c>
      <c r="D2511" s="178" t="s">
        <v>7313</v>
      </c>
      <c r="E2511" s="179">
        <v>40451</v>
      </c>
      <c r="F2511" s="180">
        <v>0</v>
      </c>
      <c r="G2511" s="180">
        <v>43924.65</v>
      </c>
      <c r="H2511" s="180">
        <v>18824.849999999999</v>
      </c>
      <c r="I2511" s="180">
        <f t="shared" si="78"/>
        <v>62749.5</v>
      </c>
      <c r="J2511" s="177" t="str">
        <f t="shared" si="79"/>
        <v>Date &gt; 1920</v>
      </c>
    </row>
    <row r="2512" spans="1:10" x14ac:dyDescent="0.3">
      <c r="A2512" s="178" t="s">
        <v>3371</v>
      </c>
      <c r="B2512" s="178" t="s">
        <v>209</v>
      </c>
      <c r="C2512" s="178" t="s">
        <v>7303</v>
      </c>
      <c r="D2512" s="178" t="s">
        <v>7313</v>
      </c>
      <c r="E2512" s="179">
        <v>40549</v>
      </c>
      <c r="F2512" s="180">
        <v>0</v>
      </c>
      <c r="G2512" s="180">
        <v>3178</v>
      </c>
      <c r="H2512" s="180">
        <v>1362</v>
      </c>
      <c r="I2512" s="180">
        <f t="shared" si="78"/>
        <v>4540</v>
      </c>
      <c r="J2512" s="177" t="str">
        <f t="shared" si="79"/>
        <v>Date &gt; 1920</v>
      </c>
    </row>
    <row r="2513" spans="1:10" x14ac:dyDescent="0.3">
      <c r="A2513" s="178" t="s">
        <v>3371</v>
      </c>
      <c r="B2513" s="178" t="s">
        <v>209</v>
      </c>
      <c r="C2513" s="178" t="s">
        <v>7303</v>
      </c>
      <c r="D2513" s="178" t="s">
        <v>7314</v>
      </c>
      <c r="E2513" s="179">
        <v>40840</v>
      </c>
      <c r="F2513" s="180">
        <v>0</v>
      </c>
      <c r="G2513" s="180">
        <v>2000000</v>
      </c>
      <c r="H2513" s="180">
        <v>14575.85</v>
      </c>
      <c r="I2513" s="180">
        <f t="shared" si="78"/>
        <v>2014575.85</v>
      </c>
      <c r="J2513" s="177" t="str">
        <f t="shared" si="79"/>
        <v>Date &gt; 1920</v>
      </c>
    </row>
    <row r="2514" spans="1:10" x14ac:dyDescent="0.3">
      <c r="A2514" s="178" t="s">
        <v>3371</v>
      </c>
      <c r="B2514" s="178" t="s">
        <v>209</v>
      </c>
      <c r="C2514" s="178" t="s">
        <v>7303</v>
      </c>
      <c r="D2514" s="178" t="s">
        <v>7315</v>
      </c>
      <c r="E2514" s="179">
        <v>40763</v>
      </c>
      <c r="F2514" s="180">
        <v>0</v>
      </c>
      <c r="G2514" s="180">
        <v>17149.099999999999</v>
      </c>
      <c r="H2514" s="180">
        <v>7349.62</v>
      </c>
      <c r="I2514" s="180">
        <f t="shared" si="78"/>
        <v>24498.719999999998</v>
      </c>
      <c r="J2514" s="177" t="str">
        <f t="shared" si="79"/>
        <v>Date &gt; 1920</v>
      </c>
    </row>
    <row r="2515" spans="1:10" x14ac:dyDescent="0.3">
      <c r="A2515" s="178" t="s">
        <v>3371</v>
      </c>
      <c r="B2515" s="178" t="s">
        <v>209</v>
      </c>
      <c r="C2515" s="178" t="s">
        <v>7303</v>
      </c>
      <c r="D2515" s="178" t="s">
        <v>7316</v>
      </c>
      <c r="E2515" s="179">
        <v>40802</v>
      </c>
      <c r="F2515" s="180">
        <v>0</v>
      </c>
      <c r="G2515" s="180">
        <v>3344.54</v>
      </c>
      <c r="H2515" s="180">
        <v>1433.36</v>
      </c>
      <c r="I2515" s="180">
        <f t="shared" si="78"/>
        <v>4777.8999999999996</v>
      </c>
      <c r="J2515" s="177" t="str">
        <f t="shared" si="79"/>
        <v>Date &gt; 1920</v>
      </c>
    </row>
    <row r="2516" spans="1:10" x14ac:dyDescent="0.3">
      <c r="A2516" s="178" t="s">
        <v>3371</v>
      </c>
      <c r="B2516" s="178" t="s">
        <v>209</v>
      </c>
      <c r="C2516" s="178" t="s">
        <v>7303</v>
      </c>
      <c r="D2516" s="178" t="s">
        <v>7316</v>
      </c>
      <c r="E2516" s="179">
        <v>40869</v>
      </c>
      <c r="F2516" s="180">
        <v>0</v>
      </c>
      <c r="G2516" s="180">
        <v>134.46</v>
      </c>
      <c r="H2516" s="180">
        <v>203.31</v>
      </c>
      <c r="I2516" s="180">
        <f t="shared" si="78"/>
        <v>337.77</v>
      </c>
      <c r="J2516" s="177" t="str">
        <f t="shared" si="79"/>
        <v>Date &gt; 1920</v>
      </c>
    </row>
    <row r="2517" spans="1:10" x14ac:dyDescent="0.3">
      <c r="A2517" s="178" t="s">
        <v>3371</v>
      </c>
      <c r="B2517" s="178" t="s">
        <v>209</v>
      </c>
      <c r="C2517" s="178" t="s">
        <v>7303</v>
      </c>
      <c r="D2517" s="178" t="s">
        <v>7317</v>
      </c>
      <c r="E2517" s="179">
        <v>40898</v>
      </c>
      <c r="F2517" s="180">
        <v>41430</v>
      </c>
      <c r="G2517" s="180">
        <v>0</v>
      </c>
      <c r="H2517" s="180">
        <v>2181.5</v>
      </c>
      <c r="I2517" s="180">
        <f t="shared" si="78"/>
        <v>43611.5</v>
      </c>
      <c r="J2517" s="177" t="str">
        <f t="shared" si="79"/>
        <v>Date &gt; 1920</v>
      </c>
    </row>
    <row r="2518" spans="1:10" x14ac:dyDescent="0.3">
      <c r="A2518" s="178" t="s">
        <v>3371</v>
      </c>
      <c r="B2518" s="178" t="s">
        <v>209</v>
      </c>
      <c r="C2518" s="178" t="s">
        <v>7303</v>
      </c>
      <c r="D2518" s="178" t="s">
        <v>7317</v>
      </c>
      <c r="E2518" s="179">
        <v>40966</v>
      </c>
      <c r="F2518" s="180">
        <v>40238</v>
      </c>
      <c r="G2518" s="180">
        <v>0</v>
      </c>
      <c r="H2518" s="180">
        <v>2116.85</v>
      </c>
      <c r="I2518" s="180">
        <f t="shared" si="78"/>
        <v>42354.85</v>
      </c>
      <c r="J2518" s="177" t="str">
        <f t="shared" si="79"/>
        <v>Date &gt; 1920</v>
      </c>
    </row>
    <row r="2519" spans="1:10" x14ac:dyDescent="0.3">
      <c r="A2519" s="178" t="s">
        <v>3371</v>
      </c>
      <c r="B2519" s="178" t="s">
        <v>209</v>
      </c>
      <c r="C2519" s="178" t="s">
        <v>7303</v>
      </c>
      <c r="D2519" s="178" t="s">
        <v>7317</v>
      </c>
      <c r="E2519" s="179">
        <v>40995</v>
      </c>
      <c r="F2519" s="180">
        <v>200730</v>
      </c>
      <c r="G2519" s="180">
        <v>0</v>
      </c>
      <c r="H2519" s="180">
        <v>10564.74</v>
      </c>
      <c r="I2519" s="180">
        <f t="shared" si="78"/>
        <v>211294.74</v>
      </c>
      <c r="J2519" s="177" t="str">
        <f t="shared" si="79"/>
        <v>Date &gt; 1920</v>
      </c>
    </row>
    <row r="2520" spans="1:10" x14ac:dyDescent="0.3">
      <c r="A2520" s="178" t="s">
        <v>3371</v>
      </c>
      <c r="B2520" s="178" t="s">
        <v>209</v>
      </c>
      <c r="C2520" s="178" t="s">
        <v>7303</v>
      </c>
      <c r="D2520" s="178" t="s">
        <v>7317</v>
      </c>
      <c r="E2520" s="179">
        <v>41029</v>
      </c>
      <c r="F2520" s="180">
        <v>32147</v>
      </c>
      <c r="G2520" s="180">
        <v>0</v>
      </c>
      <c r="H2520" s="180">
        <v>1692.78</v>
      </c>
      <c r="I2520" s="180">
        <f t="shared" si="78"/>
        <v>33839.78</v>
      </c>
      <c r="J2520" s="177" t="str">
        <f t="shared" si="79"/>
        <v>Date &gt; 1920</v>
      </c>
    </row>
    <row r="2521" spans="1:10" x14ac:dyDescent="0.3">
      <c r="A2521" s="178" t="s">
        <v>3371</v>
      </c>
      <c r="B2521" s="178" t="s">
        <v>209</v>
      </c>
      <c r="C2521" s="178" t="s">
        <v>7303</v>
      </c>
      <c r="D2521" s="178" t="s">
        <v>7317</v>
      </c>
      <c r="E2521" s="179">
        <v>41089</v>
      </c>
      <c r="F2521" s="180">
        <v>62189</v>
      </c>
      <c r="G2521" s="180">
        <v>0</v>
      </c>
      <c r="H2521" s="180">
        <v>3272.76</v>
      </c>
      <c r="I2521" s="180">
        <f t="shared" si="78"/>
        <v>65461.760000000002</v>
      </c>
      <c r="J2521" s="177" t="str">
        <f t="shared" si="79"/>
        <v>Date &gt; 1920</v>
      </c>
    </row>
    <row r="2522" spans="1:10" x14ac:dyDescent="0.3">
      <c r="A2522" s="178" t="s">
        <v>3371</v>
      </c>
      <c r="B2522" s="178" t="s">
        <v>209</v>
      </c>
      <c r="C2522" s="178" t="s">
        <v>7303</v>
      </c>
      <c r="D2522" s="178" t="s">
        <v>7317</v>
      </c>
      <c r="E2522" s="179">
        <v>41148</v>
      </c>
      <c r="F2522" s="180">
        <v>55224</v>
      </c>
      <c r="G2522" s="180">
        <v>0</v>
      </c>
      <c r="H2522" s="180">
        <v>2906.72</v>
      </c>
      <c r="I2522" s="180">
        <f t="shared" si="78"/>
        <v>58130.720000000001</v>
      </c>
      <c r="J2522" s="177" t="str">
        <f t="shared" si="79"/>
        <v>Date &gt; 1920</v>
      </c>
    </row>
    <row r="2523" spans="1:10" x14ac:dyDescent="0.3">
      <c r="A2523" s="178" t="s">
        <v>3371</v>
      </c>
      <c r="B2523" s="178" t="s">
        <v>209</v>
      </c>
      <c r="C2523" s="178" t="s">
        <v>7303</v>
      </c>
      <c r="D2523" s="178" t="s">
        <v>7317</v>
      </c>
      <c r="E2523" s="179">
        <v>41257</v>
      </c>
      <c r="F2523" s="180">
        <v>44392</v>
      </c>
      <c r="G2523" s="180">
        <v>0</v>
      </c>
      <c r="H2523" s="180">
        <v>3939.62</v>
      </c>
      <c r="I2523" s="180">
        <f t="shared" si="78"/>
        <v>48331.62</v>
      </c>
      <c r="J2523" s="177" t="str">
        <f t="shared" si="79"/>
        <v>Date &gt; 1920</v>
      </c>
    </row>
    <row r="2524" spans="1:10" x14ac:dyDescent="0.3">
      <c r="A2524" s="178" t="s">
        <v>3371</v>
      </c>
      <c r="B2524" s="178" t="s">
        <v>209</v>
      </c>
      <c r="C2524" s="178" t="s">
        <v>7303</v>
      </c>
      <c r="D2524" s="178" t="s">
        <v>7317</v>
      </c>
      <c r="E2524" s="179">
        <v>41859</v>
      </c>
      <c r="F2524" s="180">
        <v>48672</v>
      </c>
      <c r="G2524" s="180">
        <v>0</v>
      </c>
      <c r="H2524" s="180">
        <v>958.48</v>
      </c>
      <c r="I2524" s="180">
        <f t="shared" si="78"/>
        <v>49630.48</v>
      </c>
      <c r="J2524" s="177" t="str">
        <f t="shared" si="79"/>
        <v>Date &gt; 1920</v>
      </c>
    </row>
    <row r="2525" spans="1:10" x14ac:dyDescent="0.3">
      <c r="A2525" s="178" t="s">
        <v>3371</v>
      </c>
      <c r="B2525" s="178" t="s">
        <v>209</v>
      </c>
      <c r="C2525" s="178" t="s">
        <v>7303</v>
      </c>
      <c r="D2525" s="178" t="s">
        <v>7318</v>
      </c>
      <c r="E2525" s="179">
        <v>41074</v>
      </c>
      <c r="F2525" s="180">
        <v>0</v>
      </c>
      <c r="G2525" s="180">
        <v>85367.13</v>
      </c>
      <c r="H2525" s="180">
        <v>42671.18</v>
      </c>
      <c r="I2525" s="180">
        <f t="shared" si="78"/>
        <v>128038.31</v>
      </c>
      <c r="J2525" s="177" t="str">
        <f t="shared" si="79"/>
        <v>Date &gt; 1920</v>
      </c>
    </row>
    <row r="2526" spans="1:10" x14ac:dyDescent="0.3">
      <c r="A2526" s="178" t="s">
        <v>3371</v>
      </c>
      <c r="B2526" s="178" t="s">
        <v>209</v>
      </c>
      <c r="C2526" s="178" t="s">
        <v>7303</v>
      </c>
      <c r="D2526" s="178" t="s">
        <v>7318</v>
      </c>
      <c r="E2526" s="179">
        <v>41081</v>
      </c>
      <c r="F2526" s="180">
        <v>0</v>
      </c>
      <c r="G2526" s="180">
        <v>4710</v>
      </c>
      <c r="H2526" s="180">
        <v>2281.23</v>
      </c>
      <c r="I2526" s="180">
        <f t="shared" si="78"/>
        <v>6991.23</v>
      </c>
      <c r="J2526" s="177" t="str">
        <f t="shared" si="79"/>
        <v>Date &gt; 1920</v>
      </c>
    </row>
    <row r="2527" spans="1:10" x14ac:dyDescent="0.3">
      <c r="A2527" s="178" t="s">
        <v>3371</v>
      </c>
      <c r="B2527" s="178" t="s">
        <v>209</v>
      </c>
      <c r="C2527" s="178" t="s">
        <v>7303</v>
      </c>
      <c r="D2527" s="178" t="s">
        <v>7318</v>
      </c>
      <c r="E2527" s="179">
        <v>41145</v>
      </c>
      <c r="F2527" s="180">
        <v>0</v>
      </c>
      <c r="G2527" s="180">
        <v>25.93</v>
      </c>
      <c r="H2527" s="180">
        <v>600.9</v>
      </c>
      <c r="I2527" s="180">
        <f t="shared" si="78"/>
        <v>626.82999999999993</v>
      </c>
      <c r="J2527" s="177" t="str">
        <f t="shared" si="79"/>
        <v>Date &gt; 1920</v>
      </c>
    </row>
    <row r="2528" spans="1:10" x14ac:dyDescent="0.3">
      <c r="A2528" s="178" t="s">
        <v>3371</v>
      </c>
      <c r="B2528" s="178" t="s">
        <v>209</v>
      </c>
      <c r="C2528" s="178" t="s">
        <v>7303</v>
      </c>
      <c r="D2528" s="178" t="s">
        <v>7318</v>
      </c>
      <c r="E2528" s="179">
        <v>41145</v>
      </c>
      <c r="F2528" s="180">
        <v>0</v>
      </c>
      <c r="G2528" s="180">
        <v>1376.17</v>
      </c>
      <c r="H2528" s="180">
        <v>0</v>
      </c>
      <c r="I2528" s="180">
        <f t="shared" si="78"/>
        <v>1376.17</v>
      </c>
      <c r="J2528" s="177" t="str">
        <f t="shared" si="79"/>
        <v>Date &gt; 1920</v>
      </c>
    </row>
    <row r="2529" spans="1:10" x14ac:dyDescent="0.3">
      <c r="A2529" s="178" t="s">
        <v>3371</v>
      </c>
      <c r="B2529" s="178" t="s">
        <v>209</v>
      </c>
      <c r="C2529" s="178" t="s">
        <v>7303</v>
      </c>
      <c r="D2529" s="178" t="s">
        <v>7319</v>
      </c>
      <c r="E2529" s="179">
        <v>41152</v>
      </c>
      <c r="F2529" s="180">
        <v>0</v>
      </c>
      <c r="G2529" s="180">
        <v>17149.71</v>
      </c>
      <c r="H2529" s="180">
        <v>7349.87</v>
      </c>
      <c r="I2529" s="180">
        <f t="shared" si="78"/>
        <v>24499.579999999998</v>
      </c>
      <c r="J2529" s="177" t="str">
        <f t="shared" si="79"/>
        <v>Date &gt; 1920</v>
      </c>
    </row>
    <row r="2530" spans="1:10" x14ac:dyDescent="0.3">
      <c r="A2530" s="178" t="s">
        <v>3371</v>
      </c>
      <c r="B2530" s="178" t="s">
        <v>209</v>
      </c>
      <c r="C2530" s="178" t="s">
        <v>7303</v>
      </c>
      <c r="D2530" s="178" t="s">
        <v>7320</v>
      </c>
      <c r="E2530" s="179">
        <v>28251</v>
      </c>
      <c r="F2530" s="180">
        <v>51352.9</v>
      </c>
      <c r="G2530" s="180">
        <v>10270.58</v>
      </c>
      <c r="H2530" s="180">
        <v>6847.06</v>
      </c>
      <c r="I2530" s="180">
        <f t="shared" si="78"/>
        <v>68470.540000000008</v>
      </c>
      <c r="J2530" s="177" t="str">
        <f t="shared" si="79"/>
        <v>Date &gt; 1920</v>
      </c>
    </row>
    <row r="2531" spans="1:10" x14ac:dyDescent="0.3">
      <c r="A2531" s="178" t="s">
        <v>3371</v>
      </c>
      <c r="B2531" s="178" t="s">
        <v>209</v>
      </c>
      <c r="C2531" s="178" t="s">
        <v>7303</v>
      </c>
      <c r="D2531" s="178" t="s">
        <v>7321</v>
      </c>
      <c r="E2531" s="179">
        <v>41257</v>
      </c>
      <c r="F2531" s="180">
        <v>316070</v>
      </c>
      <c r="G2531" s="180">
        <v>0</v>
      </c>
      <c r="H2531" s="180">
        <v>35120.03</v>
      </c>
      <c r="I2531" s="180">
        <f t="shared" si="78"/>
        <v>351190.03</v>
      </c>
      <c r="J2531" s="177" t="str">
        <f t="shared" si="79"/>
        <v>Date &gt; 1920</v>
      </c>
    </row>
    <row r="2532" spans="1:10" x14ac:dyDescent="0.3">
      <c r="A2532" s="178" t="s">
        <v>3371</v>
      </c>
      <c r="B2532" s="178" t="s">
        <v>209</v>
      </c>
      <c r="C2532" s="178" t="s">
        <v>7303</v>
      </c>
      <c r="D2532" s="178" t="s">
        <v>7321</v>
      </c>
      <c r="E2532" s="179">
        <v>41291</v>
      </c>
      <c r="F2532" s="180">
        <v>8100</v>
      </c>
      <c r="G2532" s="180">
        <v>0</v>
      </c>
      <c r="H2532" s="180">
        <v>900</v>
      </c>
      <c r="I2532" s="180">
        <f t="shared" si="78"/>
        <v>9000</v>
      </c>
      <c r="J2532" s="177" t="str">
        <f t="shared" si="79"/>
        <v>Date &gt; 1920</v>
      </c>
    </row>
    <row r="2533" spans="1:10" x14ac:dyDescent="0.3">
      <c r="A2533" s="178" t="s">
        <v>3371</v>
      </c>
      <c r="B2533" s="178" t="s">
        <v>209</v>
      </c>
      <c r="C2533" s="178" t="s">
        <v>7303</v>
      </c>
      <c r="D2533" s="178" t="s">
        <v>7321</v>
      </c>
      <c r="E2533" s="179">
        <v>41299</v>
      </c>
      <c r="F2533" s="180">
        <v>36340</v>
      </c>
      <c r="G2533" s="180">
        <v>0</v>
      </c>
      <c r="H2533" s="180">
        <v>4037.04</v>
      </c>
      <c r="I2533" s="180">
        <f t="shared" si="78"/>
        <v>40377.040000000001</v>
      </c>
      <c r="J2533" s="177" t="str">
        <f t="shared" si="79"/>
        <v>Date &gt; 1920</v>
      </c>
    </row>
    <row r="2534" spans="1:10" x14ac:dyDescent="0.3">
      <c r="A2534" s="178" t="s">
        <v>3371</v>
      </c>
      <c r="B2534" s="178" t="s">
        <v>209</v>
      </c>
      <c r="C2534" s="178" t="s">
        <v>7303</v>
      </c>
      <c r="D2534" s="178" t="s">
        <v>7321</v>
      </c>
      <c r="E2534" s="179">
        <v>41317</v>
      </c>
      <c r="F2534" s="180">
        <v>1655</v>
      </c>
      <c r="G2534" s="180">
        <v>0</v>
      </c>
      <c r="H2534" s="180">
        <v>184.1</v>
      </c>
      <c r="I2534" s="180">
        <f t="shared" si="78"/>
        <v>1839.1</v>
      </c>
      <c r="J2534" s="177" t="str">
        <f t="shared" si="79"/>
        <v>Date &gt; 1920</v>
      </c>
    </row>
    <row r="2535" spans="1:10" x14ac:dyDescent="0.3">
      <c r="A2535" s="178" t="s">
        <v>3371</v>
      </c>
      <c r="B2535" s="178" t="s">
        <v>209</v>
      </c>
      <c r="C2535" s="178" t="s">
        <v>7303</v>
      </c>
      <c r="D2535" s="178" t="s">
        <v>7321</v>
      </c>
      <c r="E2535" s="179">
        <v>41344</v>
      </c>
      <c r="F2535" s="180">
        <v>33590</v>
      </c>
      <c r="G2535" s="180">
        <v>0</v>
      </c>
      <c r="H2535" s="180">
        <v>3732.12</v>
      </c>
      <c r="I2535" s="180">
        <f t="shared" si="78"/>
        <v>37322.120000000003</v>
      </c>
      <c r="J2535" s="177" t="str">
        <f t="shared" si="79"/>
        <v>Date &gt; 1920</v>
      </c>
    </row>
    <row r="2536" spans="1:10" x14ac:dyDescent="0.3">
      <c r="A2536" s="178" t="s">
        <v>3371</v>
      </c>
      <c r="B2536" s="178" t="s">
        <v>209</v>
      </c>
      <c r="C2536" s="178" t="s">
        <v>7303</v>
      </c>
      <c r="D2536" s="178" t="s">
        <v>7321</v>
      </c>
      <c r="E2536" s="179">
        <v>41365</v>
      </c>
      <c r="F2536" s="180">
        <v>38811</v>
      </c>
      <c r="G2536" s="180">
        <v>0</v>
      </c>
      <c r="H2536" s="180">
        <v>4312.72</v>
      </c>
      <c r="I2536" s="180">
        <f t="shared" si="78"/>
        <v>43123.72</v>
      </c>
      <c r="J2536" s="177" t="str">
        <f t="shared" si="79"/>
        <v>Date &gt; 1920</v>
      </c>
    </row>
    <row r="2537" spans="1:10" x14ac:dyDescent="0.3">
      <c r="A2537" s="178" t="s">
        <v>3371</v>
      </c>
      <c r="B2537" s="178" t="s">
        <v>209</v>
      </c>
      <c r="C2537" s="178" t="s">
        <v>7303</v>
      </c>
      <c r="D2537" s="178" t="s">
        <v>7321</v>
      </c>
      <c r="E2537" s="179">
        <v>41376</v>
      </c>
      <c r="F2537" s="180">
        <v>32381</v>
      </c>
      <c r="G2537" s="180">
        <v>0</v>
      </c>
      <c r="H2537" s="180">
        <v>3597.9</v>
      </c>
      <c r="I2537" s="180">
        <f t="shared" si="78"/>
        <v>35978.9</v>
      </c>
      <c r="J2537" s="177" t="str">
        <f t="shared" si="79"/>
        <v>Date &gt; 1920</v>
      </c>
    </row>
    <row r="2538" spans="1:10" x14ac:dyDescent="0.3">
      <c r="A2538" s="178" t="s">
        <v>3371</v>
      </c>
      <c r="B2538" s="178" t="s">
        <v>209</v>
      </c>
      <c r="C2538" s="178" t="s">
        <v>7303</v>
      </c>
      <c r="D2538" s="178" t="s">
        <v>7321</v>
      </c>
      <c r="E2538" s="179">
        <v>41436</v>
      </c>
      <c r="F2538" s="180">
        <v>753</v>
      </c>
      <c r="G2538" s="180">
        <v>0</v>
      </c>
      <c r="H2538" s="180">
        <v>83.86</v>
      </c>
      <c r="I2538" s="180">
        <f t="shared" si="78"/>
        <v>836.86</v>
      </c>
      <c r="J2538" s="177" t="str">
        <f t="shared" si="79"/>
        <v>Date &gt; 1920</v>
      </c>
    </row>
    <row r="2539" spans="1:10" x14ac:dyDescent="0.3">
      <c r="A2539" s="178" t="s">
        <v>3371</v>
      </c>
      <c r="B2539" s="178" t="s">
        <v>209</v>
      </c>
      <c r="C2539" s="178" t="s">
        <v>7303</v>
      </c>
      <c r="D2539" s="178" t="s">
        <v>7321</v>
      </c>
      <c r="E2539" s="179">
        <v>41471</v>
      </c>
      <c r="F2539" s="180">
        <v>7488</v>
      </c>
      <c r="G2539" s="180">
        <v>0</v>
      </c>
      <c r="H2539" s="180">
        <v>832.26</v>
      </c>
      <c r="I2539" s="180">
        <f t="shared" si="78"/>
        <v>8320.26</v>
      </c>
      <c r="J2539" s="177" t="str">
        <f t="shared" si="79"/>
        <v>Date &gt; 1920</v>
      </c>
    </row>
    <row r="2540" spans="1:10" x14ac:dyDescent="0.3">
      <c r="A2540" s="178" t="s">
        <v>3371</v>
      </c>
      <c r="B2540" s="178" t="s">
        <v>209</v>
      </c>
      <c r="C2540" s="178" t="s">
        <v>7303</v>
      </c>
      <c r="D2540" s="178" t="s">
        <v>7321</v>
      </c>
      <c r="E2540" s="179">
        <v>41484</v>
      </c>
      <c r="F2540" s="180">
        <v>26474</v>
      </c>
      <c r="G2540" s="180">
        <v>0</v>
      </c>
      <c r="H2540" s="180">
        <v>2941.3</v>
      </c>
      <c r="I2540" s="180">
        <f t="shared" si="78"/>
        <v>29415.3</v>
      </c>
      <c r="J2540" s="177" t="str">
        <f t="shared" si="79"/>
        <v>Date &gt; 1920</v>
      </c>
    </row>
    <row r="2541" spans="1:10" x14ac:dyDescent="0.3">
      <c r="A2541" s="178" t="s">
        <v>3371</v>
      </c>
      <c r="B2541" s="178" t="s">
        <v>209</v>
      </c>
      <c r="C2541" s="178" t="s">
        <v>7303</v>
      </c>
      <c r="D2541" s="178" t="s">
        <v>7321</v>
      </c>
      <c r="E2541" s="179">
        <v>41522</v>
      </c>
      <c r="F2541" s="180">
        <v>22592</v>
      </c>
      <c r="G2541" s="180">
        <v>0</v>
      </c>
      <c r="H2541" s="180">
        <v>2509.6999999999998</v>
      </c>
      <c r="I2541" s="180">
        <f t="shared" si="78"/>
        <v>25101.7</v>
      </c>
      <c r="J2541" s="177" t="str">
        <f t="shared" si="79"/>
        <v>Date &gt; 1920</v>
      </c>
    </row>
    <row r="2542" spans="1:10" x14ac:dyDescent="0.3">
      <c r="A2542" s="178" t="s">
        <v>3371</v>
      </c>
      <c r="B2542" s="178" t="s">
        <v>209</v>
      </c>
      <c r="C2542" s="178" t="s">
        <v>7303</v>
      </c>
      <c r="D2542" s="178" t="s">
        <v>7321</v>
      </c>
      <c r="E2542" s="179">
        <v>41522</v>
      </c>
      <c r="F2542" s="180">
        <v>10108</v>
      </c>
      <c r="G2542" s="180">
        <v>0</v>
      </c>
      <c r="H2542" s="180">
        <v>1123.9100000000001</v>
      </c>
      <c r="I2542" s="180">
        <f t="shared" si="78"/>
        <v>11231.91</v>
      </c>
      <c r="J2542" s="177" t="str">
        <f t="shared" si="79"/>
        <v>Date &gt; 1920</v>
      </c>
    </row>
    <row r="2543" spans="1:10" x14ac:dyDescent="0.3">
      <c r="A2543" s="178" t="s">
        <v>3371</v>
      </c>
      <c r="B2543" s="178" t="s">
        <v>209</v>
      </c>
      <c r="C2543" s="178" t="s">
        <v>7303</v>
      </c>
      <c r="D2543" s="178" t="s">
        <v>7321</v>
      </c>
      <c r="E2543" s="179">
        <v>41578</v>
      </c>
      <c r="F2543" s="180">
        <v>51806</v>
      </c>
      <c r="G2543" s="180">
        <v>0</v>
      </c>
      <c r="H2543" s="180">
        <v>5756.13</v>
      </c>
      <c r="I2543" s="180">
        <f t="shared" si="78"/>
        <v>57562.13</v>
      </c>
      <c r="J2543" s="177" t="str">
        <f t="shared" si="79"/>
        <v>Date &gt; 1920</v>
      </c>
    </row>
    <row r="2544" spans="1:10" x14ac:dyDescent="0.3">
      <c r="A2544" s="178" t="s">
        <v>3371</v>
      </c>
      <c r="B2544" s="178" t="s">
        <v>209</v>
      </c>
      <c r="C2544" s="178" t="s">
        <v>7303</v>
      </c>
      <c r="D2544" s="178" t="s">
        <v>7321</v>
      </c>
      <c r="E2544" s="179">
        <v>41631</v>
      </c>
      <c r="F2544" s="180">
        <v>12870</v>
      </c>
      <c r="G2544" s="180">
        <v>0</v>
      </c>
      <c r="H2544" s="180">
        <v>1430.97</v>
      </c>
      <c r="I2544" s="180">
        <f t="shared" si="78"/>
        <v>14300.97</v>
      </c>
      <c r="J2544" s="177" t="str">
        <f t="shared" si="79"/>
        <v>Date &gt; 1920</v>
      </c>
    </row>
    <row r="2545" spans="1:10" x14ac:dyDescent="0.3">
      <c r="A2545" s="178" t="s">
        <v>3371</v>
      </c>
      <c r="B2545" s="178" t="s">
        <v>209</v>
      </c>
      <c r="C2545" s="178" t="s">
        <v>7303</v>
      </c>
      <c r="D2545" s="178" t="s">
        <v>7321</v>
      </c>
      <c r="E2545" s="179">
        <v>41711</v>
      </c>
      <c r="F2545" s="180">
        <v>5922</v>
      </c>
      <c r="G2545" s="180">
        <v>0</v>
      </c>
      <c r="H2545" s="180">
        <v>657.93</v>
      </c>
      <c r="I2545" s="180">
        <f t="shared" si="78"/>
        <v>6579.93</v>
      </c>
      <c r="J2545" s="177" t="str">
        <f t="shared" si="79"/>
        <v>Date &gt; 1920</v>
      </c>
    </row>
    <row r="2546" spans="1:10" x14ac:dyDescent="0.3">
      <c r="A2546" s="178" t="s">
        <v>3371</v>
      </c>
      <c r="B2546" s="178" t="s">
        <v>209</v>
      </c>
      <c r="C2546" s="178" t="s">
        <v>7303</v>
      </c>
      <c r="D2546" s="178" t="s">
        <v>7321</v>
      </c>
      <c r="E2546" s="179">
        <v>41730</v>
      </c>
      <c r="F2546" s="180">
        <v>4292</v>
      </c>
      <c r="G2546" s="180">
        <v>0</v>
      </c>
      <c r="H2546" s="180">
        <v>476.74</v>
      </c>
      <c r="I2546" s="180">
        <f t="shared" si="78"/>
        <v>4768.74</v>
      </c>
      <c r="J2546" s="177" t="str">
        <f t="shared" si="79"/>
        <v>Date &gt; 1920</v>
      </c>
    </row>
    <row r="2547" spans="1:10" x14ac:dyDescent="0.3">
      <c r="A2547" s="178" t="s">
        <v>3371</v>
      </c>
      <c r="B2547" s="178" t="s">
        <v>209</v>
      </c>
      <c r="C2547" s="178" t="s">
        <v>7303</v>
      </c>
      <c r="D2547" s="178" t="s">
        <v>7321</v>
      </c>
      <c r="E2547" s="179">
        <v>42027</v>
      </c>
      <c r="F2547" s="180">
        <v>3969</v>
      </c>
      <c r="G2547" s="180">
        <v>0</v>
      </c>
      <c r="H2547" s="180">
        <v>5217.38</v>
      </c>
      <c r="I2547" s="180">
        <f t="shared" si="78"/>
        <v>9186.380000000001</v>
      </c>
      <c r="J2547" s="177" t="str">
        <f t="shared" si="79"/>
        <v>Date &gt; 1920</v>
      </c>
    </row>
    <row r="2548" spans="1:10" x14ac:dyDescent="0.3">
      <c r="A2548" s="178" t="s">
        <v>3371</v>
      </c>
      <c r="B2548" s="178" t="s">
        <v>209</v>
      </c>
      <c r="C2548" s="178" t="s">
        <v>7303</v>
      </c>
      <c r="D2548" s="178" t="s">
        <v>7321</v>
      </c>
      <c r="E2548" s="179">
        <v>42775</v>
      </c>
      <c r="F2548" s="180">
        <v>65089</v>
      </c>
      <c r="G2548" s="180">
        <v>0</v>
      </c>
      <c r="H2548" s="180">
        <v>2455.08</v>
      </c>
      <c r="I2548" s="180">
        <f t="shared" si="78"/>
        <v>67544.08</v>
      </c>
      <c r="J2548" s="177" t="str">
        <f t="shared" si="79"/>
        <v>Date &gt; 1920</v>
      </c>
    </row>
    <row r="2549" spans="1:10" x14ac:dyDescent="0.3">
      <c r="A2549" s="178" t="s">
        <v>3371</v>
      </c>
      <c r="B2549" s="178" t="s">
        <v>209</v>
      </c>
      <c r="C2549" s="178" t="s">
        <v>7303</v>
      </c>
      <c r="D2549" s="178" t="s">
        <v>7322</v>
      </c>
      <c r="E2549" s="179">
        <v>41254</v>
      </c>
      <c r="F2549" s="180">
        <v>0</v>
      </c>
      <c r="G2549" s="180">
        <v>36563.300000000003</v>
      </c>
      <c r="H2549" s="180">
        <v>15669.98</v>
      </c>
      <c r="I2549" s="180">
        <f t="shared" si="78"/>
        <v>52233.279999999999</v>
      </c>
      <c r="J2549" s="177" t="str">
        <f t="shared" si="79"/>
        <v>Date &gt; 1920</v>
      </c>
    </row>
    <row r="2550" spans="1:10" x14ac:dyDescent="0.3">
      <c r="A2550" s="178" t="s">
        <v>3371</v>
      </c>
      <c r="B2550" s="178" t="s">
        <v>209</v>
      </c>
      <c r="C2550" s="178" t="s">
        <v>7303</v>
      </c>
      <c r="D2550" s="178" t="s">
        <v>7322</v>
      </c>
      <c r="E2550" s="179">
        <v>41292</v>
      </c>
      <c r="F2550" s="180">
        <v>0</v>
      </c>
      <c r="G2550" s="180">
        <v>4301.5600000000004</v>
      </c>
      <c r="H2550" s="180">
        <v>1843.53</v>
      </c>
      <c r="I2550" s="180">
        <f t="shared" si="78"/>
        <v>6145.09</v>
      </c>
      <c r="J2550" s="177" t="str">
        <f t="shared" si="79"/>
        <v>Date &gt; 1920</v>
      </c>
    </row>
    <row r="2551" spans="1:10" x14ac:dyDescent="0.3">
      <c r="A2551" s="178" t="s">
        <v>3371</v>
      </c>
      <c r="B2551" s="178" t="s">
        <v>209</v>
      </c>
      <c r="C2551" s="178" t="s">
        <v>7303</v>
      </c>
      <c r="D2551" s="178" t="s">
        <v>7322</v>
      </c>
      <c r="E2551" s="179">
        <v>41320</v>
      </c>
      <c r="F2551" s="180">
        <v>0</v>
      </c>
      <c r="G2551" s="180">
        <v>2150.7800000000002</v>
      </c>
      <c r="H2551" s="180">
        <v>921.77</v>
      </c>
      <c r="I2551" s="180">
        <f t="shared" si="78"/>
        <v>3072.55</v>
      </c>
      <c r="J2551" s="177" t="str">
        <f t="shared" si="79"/>
        <v>Date &gt; 1920</v>
      </c>
    </row>
    <row r="2552" spans="1:10" x14ac:dyDescent="0.3">
      <c r="A2552" s="178" t="s">
        <v>3371</v>
      </c>
      <c r="B2552" s="178" t="s">
        <v>209</v>
      </c>
      <c r="C2552" s="178" t="s">
        <v>7303</v>
      </c>
      <c r="D2552" s="178" t="s">
        <v>7323</v>
      </c>
      <c r="E2552" s="179">
        <v>41536</v>
      </c>
      <c r="F2552" s="180">
        <v>0</v>
      </c>
      <c r="G2552" s="180">
        <v>17150</v>
      </c>
      <c r="H2552" s="180">
        <v>7350</v>
      </c>
      <c r="I2552" s="180">
        <f t="shared" si="78"/>
        <v>24500</v>
      </c>
      <c r="J2552" s="177" t="str">
        <f t="shared" si="79"/>
        <v>Date &gt; 1920</v>
      </c>
    </row>
    <row r="2553" spans="1:10" x14ac:dyDescent="0.3">
      <c r="A2553" s="178" t="s">
        <v>3371</v>
      </c>
      <c r="B2553" s="178" t="s">
        <v>209</v>
      </c>
      <c r="C2553" s="178" t="s">
        <v>7303</v>
      </c>
      <c r="D2553" s="178" t="s">
        <v>7324</v>
      </c>
      <c r="E2553" s="179">
        <v>41507</v>
      </c>
      <c r="F2553" s="180">
        <v>0</v>
      </c>
      <c r="G2553" s="180">
        <v>51452.24</v>
      </c>
      <c r="H2553" s="180">
        <v>51452.22</v>
      </c>
      <c r="I2553" s="180">
        <f t="shared" si="78"/>
        <v>102904.45999999999</v>
      </c>
      <c r="J2553" s="177" t="str">
        <f t="shared" si="79"/>
        <v>Date &gt; 1920</v>
      </c>
    </row>
    <row r="2554" spans="1:10" x14ac:dyDescent="0.3">
      <c r="A2554" s="178" t="s">
        <v>3371</v>
      </c>
      <c r="B2554" s="178" t="s">
        <v>209</v>
      </c>
      <c r="C2554" s="178" t="s">
        <v>7303</v>
      </c>
      <c r="D2554" s="178" t="s">
        <v>7324</v>
      </c>
      <c r="E2554" s="179">
        <v>41583</v>
      </c>
      <c r="F2554" s="180">
        <v>0</v>
      </c>
      <c r="G2554" s="180">
        <v>2619.29</v>
      </c>
      <c r="H2554" s="180">
        <v>2619.2800000000002</v>
      </c>
      <c r="I2554" s="180">
        <f t="shared" si="78"/>
        <v>5238.57</v>
      </c>
      <c r="J2554" s="177" t="str">
        <f t="shared" si="79"/>
        <v>Date &gt; 1920</v>
      </c>
    </row>
    <row r="2555" spans="1:10" x14ac:dyDescent="0.3">
      <c r="A2555" s="178" t="s">
        <v>3371</v>
      </c>
      <c r="B2555" s="178" t="s">
        <v>209</v>
      </c>
      <c r="C2555" s="178" t="s">
        <v>7303</v>
      </c>
      <c r="D2555" s="178" t="s">
        <v>7324</v>
      </c>
      <c r="E2555" s="179">
        <v>41642</v>
      </c>
      <c r="F2555" s="180">
        <v>0</v>
      </c>
      <c r="G2555" s="180">
        <v>228861.12</v>
      </c>
      <c r="H2555" s="180">
        <v>228861.08</v>
      </c>
      <c r="I2555" s="180">
        <f t="shared" si="78"/>
        <v>457722.19999999995</v>
      </c>
      <c r="J2555" s="177" t="str">
        <f t="shared" si="79"/>
        <v>Date &gt; 1920</v>
      </c>
    </row>
    <row r="2556" spans="1:10" x14ac:dyDescent="0.3">
      <c r="A2556" s="178" t="s">
        <v>3371</v>
      </c>
      <c r="B2556" s="178" t="s">
        <v>209</v>
      </c>
      <c r="C2556" s="178" t="s">
        <v>7303</v>
      </c>
      <c r="D2556" s="178" t="s">
        <v>7324</v>
      </c>
      <c r="E2556" s="179">
        <v>41708</v>
      </c>
      <c r="F2556" s="180">
        <v>0</v>
      </c>
      <c r="G2556" s="180">
        <v>4191.38</v>
      </c>
      <c r="H2556" s="180">
        <v>4191.37</v>
      </c>
      <c r="I2556" s="180">
        <f t="shared" si="78"/>
        <v>8382.75</v>
      </c>
      <c r="J2556" s="177" t="str">
        <f t="shared" si="79"/>
        <v>Date &gt; 1920</v>
      </c>
    </row>
    <row r="2557" spans="1:10" x14ac:dyDescent="0.3">
      <c r="A2557" s="178" t="s">
        <v>3371</v>
      </c>
      <c r="B2557" s="178" t="s">
        <v>209</v>
      </c>
      <c r="C2557" s="178" t="s">
        <v>7303</v>
      </c>
      <c r="D2557" s="178" t="s">
        <v>7324</v>
      </c>
      <c r="E2557" s="179">
        <v>41941</v>
      </c>
      <c r="F2557" s="180">
        <v>0</v>
      </c>
      <c r="G2557" s="180">
        <v>265508.32</v>
      </c>
      <c r="H2557" s="180">
        <v>265508.40999999997</v>
      </c>
      <c r="I2557" s="180">
        <f t="shared" si="78"/>
        <v>531016.73</v>
      </c>
      <c r="J2557" s="177" t="str">
        <f t="shared" si="79"/>
        <v>Date &gt; 1920</v>
      </c>
    </row>
    <row r="2558" spans="1:10" x14ac:dyDescent="0.3">
      <c r="A2558" s="178" t="s">
        <v>3371</v>
      </c>
      <c r="B2558" s="178" t="s">
        <v>209</v>
      </c>
      <c r="C2558" s="178" t="s">
        <v>7303</v>
      </c>
      <c r="D2558" s="178" t="s">
        <v>7324</v>
      </c>
      <c r="E2558" s="179">
        <v>42032</v>
      </c>
      <c r="F2558" s="180">
        <v>0</v>
      </c>
      <c r="G2558" s="180">
        <v>118975.96</v>
      </c>
      <c r="H2558" s="180">
        <v>187801.84</v>
      </c>
      <c r="I2558" s="180">
        <f t="shared" si="78"/>
        <v>306777.8</v>
      </c>
      <c r="J2558" s="177" t="str">
        <f t="shared" si="79"/>
        <v>Date &gt; 1920</v>
      </c>
    </row>
    <row r="2559" spans="1:10" x14ac:dyDescent="0.3">
      <c r="A2559" s="178" t="s">
        <v>3371</v>
      </c>
      <c r="B2559" s="178" t="s">
        <v>209</v>
      </c>
      <c r="C2559" s="178" t="s">
        <v>7303</v>
      </c>
      <c r="D2559" s="178" t="s">
        <v>7324</v>
      </c>
      <c r="E2559" s="179">
        <v>42080</v>
      </c>
      <c r="F2559" s="180">
        <v>0</v>
      </c>
      <c r="G2559" s="180">
        <v>68825.89</v>
      </c>
      <c r="H2559" s="180">
        <v>0</v>
      </c>
      <c r="I2559" s="180">
        <f t="shared" si="78"/>
        <v>68825.89</v>
      </c>
      <c r="J2559" s="177" t="str">
        <f t="shared" si="79"/>
        <v>Date &gt; 1920</v>
      </c>
    </row>
    <row r="2560" spans="1:10" x14ac:dyDescent="0.3">
      <c r="A2560" s="178" t="s">
        <v>3371</v>
      </c>
      <c r="B2560" s="178" t="s">
        <v>209</v>
      </c>
      <c r="C2560" s="178" t="s">
        <v>7303</v>
      </c>
      <c r="D2560" s="178" t="s">
        <v>7324</v>
      </c>
      <c r="E2560" s="179">
        <v>42416</v>
      </c>
      <c r="F2560" s="180">
        <v>0</v>
      </c>
      <c r="G2560" s="180">
        <v>78457.320000000007</v>
      </c>
      <c r="H2560" s="180">
        <v>78457.320000000007</v>
      </c>
      <c r="I2560" s="180">
        <f t="shared" si="78"/>
        <v>156914.64000000001</v>
      </c>
      <c r="J2560" s="177" t="str">
        <f t="shared" si="79"/>
        <v>Date &gt; 1920</v>
      </c>
    </row>
    <row r="2561" spans="1:10" x14ac:dyDescent="0.3">
      <c r="A2561" s="178" t="s">
        <v>3371</v>
      </c>
      <c r="B2561" s="178" t="s">
        <v>209</v>
      </c>
      <c r="C2561" s="178" t="s">
        <v>7303</v>
      </c>
      <c r="D2561" s="178" t="s">
        <v>7325</v>
      </c>
      <c r="E2561" s="179">
        <v>41667</v>
      </c>
      <c r="F2561" s="180">
        <v>8100</v>
      </c>
      <c r="G2561" s="180">
        <v>0</v>
      </c>
      <c r="H2561" s="180">
        <v>900</v>
      </c>
      <c r="I2561" s="180">
        <f t="shared" si="78"/>
        <v>9000</v>
      </c>
      <c r="J2561" s="177" t="str">
        <f t="shared" si="79"/>
        <v>Date &gt; 1920</v>
      </c>
    </row>
    <row r="2562" spans="1:10" x14ac:dyDescent="0.3">
      <c r="A2562" s="178" t="s">
        <v>3371</v>
      </c>
      <c r="B2562" s="178" t="s">
        <v>209</v>
      </c>
      <c r="C2562" s="178" t="s">
        <v>7303</v>
      </c>
      <c r="D2562" s="178" t="s">
        <v>7325</v>
      </c>
      <c r="E2562" s="179">
        <v>41744</v>
      </c>
      <c r="F2562" s="180">
        <v>110213</v>
      </c>
      <c r="G2562" s="180">
        <v>0</v>
      </c>
      <c r="H2562" s="180">
        <v>12246.46</v>
      </c>
      <c r="I2562" s="180">
        <f t="shared" si="78"/>
        <v>122459.45999999999</v>
      </c>
      <c r="J2562" s="177" t="str">
        <f t="shared" si="79"/>
        <v>Date &gt; 1920</v>
      </c>
    </row>
    <row r="2563" spans="1:10" x14ac:dyDescent="0.3">
      <c r="A2563" s="178" t="s">
        <v>3371</v>
      </c>
      <c r="B2563" s="178" t="s">
        <v>209</v>
      </c>
      <c r="C2563" s="178" t="s">
        <v>7303</v>
      </c>
      <c r="D2563" s="178" t="s">
        <v>7325</v>
      </c>
      <c r="E2563" s="179">
        <v>42027</v>
      </c>
      <c r="F2563" s="180">
        <v>951172</v>
      </c>
      <c r="G2563" s="180">
        <v>0</v>
      </c>
      <c r="H2563" s="180">
        <v>134253.89000000001</v>
      </c>
      <c r="I2563" s="180">
        <f t="shared" si="78"/>
        <v>1085425.8900000001</v>
      </c>
      <c r="J2563" s="177" t="str">
        <f t="shared" si="79"/>
        <v>Date &gt; 1920</v>
      </c>
    </row>
    <row r="2564" spans="1:10" x14ac:dyDescent="0.3">
      <c r="A2564" s="178" t="s">
        <v>3371</v>
      </c>
      <c r="B2564" s="178" t="s">
        <v>209</v>
      </c>
      <c r="C2564" s="178" t="s">
        <v>7303</v>
      </c>
      <c r="D2564" s="178" t="s">
        <v>7325</v>
      </c>
      <c r="E2564" s="179">
        <v>42151</v>
      </c>
      <c r="F2564" s="180">
        <v>60618</v>
      </c>
      <c r="G2564" s="180">
        <v>0</v>
      </c>
      <c r="H2564" s="180">
        <v>0</v>
      </c>
      <c r="I2564" s="180">
        <f t="shared" si="78"/>
        <v>60618</v>
      </c>
      <c r="J2564" s="177" t="str">
        <f t="shared" si="79"/>
        <v>Date &gt; 1920</v>
      </c>
    </row>
    <row r="2565" spans="1:10" x14ac:dyDescent="0.3">
      <c r="A2565" s="178" t="s">
        <v>3371</v>
      </c>
      <c r="B2565" s="178" t="s">
        <v>209</v>
      </c>
      <c r="C2565" s="178" t="s">
        <v>7303</v>
      </c>
      <c r="D2565" s="178" t="s">
        <v>7325</v>
      </c>
      <c r="E2565" s="179">
        <v>42424</v>
      </c>
      <c r="F2565" s="180">
        <v>63836</v>
      </c>
      <c r="G2565" s="180">
        <v>0</v>
      </c>
      <c r="H2565" s="180">
        <v>0</v>
      </c>
      <c r="I2565" s="180">
        <f t="shared" ref="I2565:I2628" si="80">SUM(F2565:H2565)</f>
        <v>63836</v>
      </c>
      <c r="J2565" s="177" t="str">
        <f t="shared" ref="J2565:J2628" si="81">IF(OR(YEAR(E2565)&gt; 1920, ISBLANK(E2565)), "Date &gt; 1920", "Sketchy date")</f>
        <v>Date &gt; 1920</v>
      </c>
    </row>
    <row r="2566" spans="1:10" x14ac:dyDescent="0.3">
      <c r="A2566" s="178" t="s">
        <v>3371</v>
      </c>
      <c r="B2566" s="178" t="s">
        <v>209</v>
      </c>
      <c r="C2566" s="178" t="s">
        <v>7303</v>
      </c>
      <c r="D2566" s="178" t="s">
        <v>7325</v>
      </c>
      <c r="E2566" s="179">
        <v>42513</v>
      </c>
      <c r="F2566" s="180">
        <v>68594</v>
      </c>
      <c r="G2566" s="180">
        <v>0</v>
      </c>
      <c r="H2566" s="180">
        <v>0</v>
      </c>
      <c r="I2566" s="180">
        <f t="shared" si="80"/>
        <v>68594</v>
      </c>
      <c r="J2566" s="177" t="str">
        <f t="shared" si="81"/>
        <v>Date &gt; 1920</v>
      </c>
    </row>
    <row r="2567" spans="1:10" x14ac:dyDescent="0.3">
      <c r="A2567" s="178" t="s">
        <v>3371</v>
      </c>
      <c r="B2567" s="178" t="s">
        <v>209</v>
      </c>
      <c r="C2567" s="178" t="s">
        <v>7303</v>
      </c>
      <c r="D2567" s="178" t="s">
        <v>7326</v>
      </c>
      <c r="E2567" s="179">
        <v>41507</v>
      </c>
      <c r="F2567" s="180">
        <v>0</v>
      </c>
      <c r="G2567" s="180">
        <v>122880.42</v>
      </c>
      <c r="H2567" s="180">
        <v>52663.040000000001</v>
      </c>
      <c r="I2567" s="180">
        <f t="shared" si="80"/>
        <v>175543.46</v>
      </c>
      <c r="J2567" s="177" t="str">
        <f t="shared" si="81"/>
        <v>Date &gt; 1920</v>
      </c>
    </row>
    <row r="2568" spans="1:10" x14ac:dyDescent="0.3">
      <c r="A2568" s="178" t="s">
        <v>3371</v>
      </c>
      <c r="B2568" s="178" t="s">
        <v>209</v>
      </c>
      <c r="C2568" s="178" t="s">
        <v>7303</v>
      </c>
      <c r="D2568" s="178" t="s">
        <v>7327</v>
      </c>
      <c r="E2568" s="179">
        <v>41689</v>
      </c>
      <c r="F2568" s="180">
        <v>0</v>
      </c>
      <c r="G2568" s="180">
        <v>25974.47</v>
      </c>
      <c r="H2568" s="180">
        <v>12987.23</v>
      </c>
      <c r="I2568" s="180">
        <f t="shared" si="80"/>
        <v>38961.699999999997</v>
      </c>
      <c r="J2568" s="177" t="str">
        <f t="shared" si="81"/>
        <v>Date &gt; 1920</v>
      </c>
    </row>
    <row r="2569" spans="1:10" x14ac:dyDescent="0.3">
      <c r="A2569" s="178" t="s">
        <v>3371</v>
      </c>
      <c r="B2569" s="178" t="s">
        <v>209</v>
      </c>
      <c r="C2569" s="178" t="s">
        <v>7303</v>
      </c>
      <c r="D2569" s="178" t="s">
        <v>7327</v>
      </c>
      <c r="E2569" s="179">
        <v>41740</v>
      </c>
      <c r="F2569" s="180">
        <v>0</v>
      </c>
      <c r="G2569" s="180">
        <v>2858.73</v>
      </c>
      <c r="H2569" s="180">
        <v>1429.37</v>
      </c>
      <c r="I2569" s="180">
        <f t="shared" si="80"/>
        <v>4288.1000000000004</v>
      </c>
      <c r="J2569" s="177" t="str">
        <f t="shared" si="81"/>
        <v>Date &gt; 1920</v>
      </c>
    </row>
    <row r="2570" spans="1:10" x14ac:dyDescent="0.3">
      <c r="A2570" s="178" t="s">
        <v>3371</v>
      </c>
      <c r="B2570" s="178" t="s">
        <v>209</v>
      </c>
      <c r="C2570" s="178" t="s">
        <v>7303</v>
      </c>
      <c r="D2570" s="178" t="s">
        <v>7328</v>
      </c>
      <c r="E2570" s="179">
        <v>41709</v>
      </c>
      <c r="F2570" s="180">
        <v>0</v>
      </c>
      <c r="G2570" s="180">
        <v>40144.67</v>
      </c>
      <c r="H2570" s="180">
        <v>20072.330000000002</v>
      </c>
      <c r="I2570" s="180">
        <f t="shared" si="80"/>
        <v>60217</v>
      </c>
      <c r="J2570" s="177" t="str">
        <f t="shared" si="81"/>
        <v>Date &gt; 1920</v>
      </c>
    </row>
    <row r="2571" spans="1:10" x14ac:dyDescent="0.3">
      <c r="A2571" s="178" t="s">
        <v>3371</v>
      </c>
      <c r="B2571" s="178" t="s">
        <v>209</v>
      </c>
      <c r="C2571" s="178" t="s">
        <v>7303</v>
      </c>
      <c r="D2571" s="178" t="s">
        <v>7329</v>
      </c>
      <c r="E2571" s="179">
        <v>42173</v>
      </c>
      <c r="F2571" s="180">
        <v>644375</v>
      </c>
      <c r="G2571" s="180">
        <v>35798.67</v>
      </c>
      <c r="H2571" s="180">
        <v>35799.65</v>
      </c>
      <c r="I2571" s="180">
        <f t="shared" si="80"/>
        <v>715973.32000000007</v>
      </c>
      <c r="J2571" s="177" t="str">
        <f t="shared" si="81"/>
        <v>Date &gt; 1920</v>
      </c>
    </row>
    <row r="2572" spans="1:10" x14ac:dyDescent="0.3">
      <c r="A2572" s="178" t="s">
        <v>3371</v>
      </c>
      <c r="B2572" s="178" t="s">
        <v>209</v>
      </c>
      <c r="C2572" s="178" t="s">
        <v>7303</v>
      </c>
      <c r="D2572" s="178" t="s">
        <v>7329</v>
      </c>
      <c r="E2572" s="179">
        <v>42206</v>
      </c>
      <c r="F2572" s="180">
        <v>35749</v>
      </c>
      <c r="G2572" s="180">
        <v>2291.0700000000002</v>
      </c>
      <c r="H2572" s="180">
        <v>2291.42</v>
      </c>
      <c r="I2572" s="180">
        <f t="shared" si="80"/>
        <v>40331.49</v>
      </c>
      <c r="J2572" s="177" t="str">
        <f t="shared" si="81"/>
        <v>Date &gt; 1920</v>
      </c>
    </row>
    <row r="2573" spans="1:10" x14ac:dyDescent="0.3">
      <c r="A2573" s="178" t="s">
        <v>3371</v>
      </c>
      <c r="B2573" s="178" t="s">
        <v>209</v>
      </c>
      <c r="C2573" s="178" t="s">
        <v>7303</v>
      </c>
      <c r="D2573" s="178" t="s">
        <v>7329</v>
      </c>
      <c r="E2573" s="179">
        <v>42744</v>
      </c>
      <c r="F2573" s="180">
        <v>72184</v>
      </c>
      <c r="G2573" s="180">
        <v>3705.24</v>
      </c>
      <c r="H2573" s="180">
        <v>3705.53</v>
      </c>
      <c r="I2573" s="180">
        <f t="shared" si="80"/>
        <v>79594.77</v>
      </c>
      <c r="J2573" s="177" t="str">
        <f t="shared" si="81"/>
        <v>Date &gt; 1920</v>
      </c>
    </row>
    <row r="2574" spans="1:10" x14ac:dyDescent="0.3">
      <c r="A2574" s="178" t="s">
        <v>3371</v>
      </c>
      <c r="B2574" s="178" t="s">
        <v>209</v>
      </c>
      <c r="C2574" s="178" t="s">
        <v>7303</v>
      </c>
      <c r="D2574" s="178" t="s">
        <v>6357</v>
      </c>
      <c r="E2574" s="179">
        <v>42018</v>
      </c>
      <c r="F2574" s="180">
        <v>0</v>
      </c>
      <c r="G2574" s="180">
        <v>19600.560000000001</v>
      </c>
      <c r="H2574" s="180">
        <v>4900.1400000000003</v>
      </c>
      <c r="I2574" s="180">
        <f t="shared" si="80"/>
        <v>24500.7</v>
      </c>
      <c r="J2574" s="177" t="str">
        <f t="shared" si="81"/>
        <v>Date &gt; 1920</v>
      </c>
    </row>
    <row r="2575" spans="1:10" x14ac:dyDescent="0.3">
      <c r="A2575" s="178" t="s">
        <v>3371</v>
      </c>
      <c r="B2575" s="178" t="s">
        <v>209</v>
      </c>
      <c r="C2575" s="178" t="s">
        <v>7303</v>
      </c>
      <c r="D2575" s="178" t="s">
        <v>7330</v>
      </c>
      <c r="E2575" s="179">
        <v>27899</v>
      </c>
      <c r="F2575" s="180">
        <v>0</v>
      </c>
      <c r="G2575" s="180">
        <v>11670.67</v>
      </c>
      <c r="H2575" s="180">
        <v>5835.33</v>
      </c>
      <c r="I2575" s="180">
        <f t="shared" si="80"/>
        <v>17506</v>
      </c>
      <c r="J2575" s="177" t="str">
        <f t="shared" si="81"/>
        <v>Date &gt; 1920</v>
      </c>
    </row>
    <row r="2576" spans="1:10" x14ac:dyDescent="0.3">
      <c r="A2576" s="178" t="s">
        <v>3371</v>
      </c>
      <c r="B2576" s="178" t="s">
        <v>209</v>
      </c>
      <c r="C2576" s="178" t="s">
        <v>7303</v>
      </c>
      <c r="D2576" s="178" t="s">
        <v>7331</v>
      </c>
      <c r="E2576" s="179">
        <v>42481</v>
      </c>
      <c r="F2576" s="180">
        <v>12796</v>
      </c>
      <c r="G2576" s="180">
        <v>1980.68</v>
      </c>
      <c r="H2576" s="180">
        <v>711.59</v>
      </c>
      <c r="I2576" s="180">
        <f t="shared" si="80"/>
        <v>15488.27</v>
      </c>
      <c r="J2576" s="177" t="str">
        <f t="shared" si="81"/>
        <v>Date &gt; 1920</v>
      </c>
    </row>
    <row r="2577" spans="1:10" x14ac:dyDescent="0.3">
      <c r="A2577" s="178" t="s">
        <v>3371</v>
      </c>
      <c r="B2577" s="178" t="s">
        <v>209</v>
      </c>
      <c r="C2577" s="178" t="s">
        <v>7303</v>
      </c>
      <c r="D2577" s="178" t="s">
        <v>7331</v>
      </c>
      <c r="E2577" s="179">
        <v>42563</v>
      </c>
      <c r="F2577" s="180">
        <v>390676</v>
      </c>
      <c r="G2577" s="180">
        <v>48662.75</v>
      </c>
      <c r="H2577" s="180">
        <v>21703.9</v>
      </c>
      <c r="I2577" s="180">
        <f t="shared" si="80"/>
        <v>461042.65</v>
      </c>
      <c r="J2577" s="177" t="str">
        <f t="shared" si="81"/>
        <v>Date &gt; 1920</v>
      </c>
    </row>
    <row r="2578" spans="1:10" x14ac:dyDescent="0.3">
      <c r="A2578" s="178" t="s">
        <v>3371</v>
      </c>
      <c r="B2578" s="178" t="s">
        <v>209</v>
      </c>
      <c r="C2578" s="178" t="s">
        <v>7303</v>
      </c>
      <c r="D2578" s="178" t="s">
        <v>7331</v>
      </c>
      <c r="E2578" s="179">
        <v>42590</v>
      </c>
      <c r="F2578" s="180">
        <v>912606</v>
      </c>
      <c r="G2578" s="180">
        <v>119344.24</v>
      </c>
      <c r="H2578" s="180">
        <v>50700.67</v>
      </c>
      <c r="I2578" s="180">
        <f t="shared" si="80"/>
        <v>1082650.9099999999</v>
      </c>
      <c r="J2578" s="177" t="str">
        <f t="shared" si="81"/>
        <v>Date &gt; 1920</v>
      </c>
    </row>
    <row r="2579" spans="1:10" x14ac:dyDescent="0.3">
      <c r="A2579" s="178" t="s">
        <v>3371</v>
      </c>
      <c r="B2579" s="178" t="s">
        <v>209</v>
      </c>
      <c r="C2579" s="178" t="s">
        <v>7303</v>
      </c>
      <c r="D2579" s="178" t="s">
        <v>7331</v>
      </c>
      <c r="E2579" s="179">
        <v>42633</v>
      </c>
      <c r="F2579" s="180">
        <v>1195025</v>
      </c>
      <c r="G2579" s="180">
        <v>279439.61</v>
      </c>
      <c r="H2579" s="180">
        <v>66389.16</v>
      </c>
      <c r="I2579" s="180">
        <f t="shared" si="80"/>
        <v>1540853.7699999998</v>
      </c>
      <c r="J2579" s="177" t="str">
        <f t="shared" si="81"/>
        <v>Date &gt; 1920</v>
      </c>
    </row>
    <row r="2580" spans="1:10" x14ac:dyDescent="0.3">
      <c r="A2580" s="178" t="s">
        <v>3371</v>
      </c>
      <c r="B2580" s="178" t="s">
        <v>209</v>
      </c>
      <c r="C2580" s="178" t="s">
        <v>7303</v>
      </c>
      <c r="D2580" s="178" t="s">
        <v>7331</v>
      </c>
      <c r="E2580" s="179">
        <v>42670</v>
      </c>
      <c r="F2580" s="180">
        <v>508282</v>
      </c>
      <c r="G2580" s="180">
        <v>33841.410000000003</v>
      </c>
      <c r="H2580" s="180">
        <v>28238.27</v>
      </c>
      <c r="I2580" s="180">
        <f t="shared" si="80"/>
        <v>570361.68000000005</v>
      </c>
      <c r="J2580" s="177" t="str">
        <f t="shared" si="81"/>
        <v>Date &gt; 1920</v>
      </c>
    </row>
    <row r="2581" spans="1:10" x14ac:dyDescent="0.3">
      <c r="A2581" s="178" t="s">
        <v>3371</v>
      </c>
      <c r="B2581" s="178" t="s">
        <v>209</v>
      </c>
      <c r="C2581" s="178" t="s">
        <v>7303</v>
      </c>
      <c r="D2581" s="178" t="s">
        <v>7331</v>
      </c>
      <c r="E2581" s="179">
        <v>42775</v>
      </c>
      <c r="F2581" s="180">
        <v>28943</v>
      </c>
      <c r="G2581" s="180">
        <v>6444.56</v>
      </c>
      <c r="H2581" s="180">
        <v>2312.6799999999998</v>
      </c>
      <c r="I2581" s="180">
        <f t="shared" si="80"/>
        <v>37700.239999999998</v>
      </c>
      <c r="J2581" s="177" t="str">
        <f t="shared" si="81"/>
        <v>Date &gt; 1920</v>
      </c>
    </row>
    <row r="2582" spans="1:10" x14ac:dyDescent="0.3">
      <c r="A2582" s="178" t="s">
        <v>3371</v>
      </c>
      <c r="B2582" s="178" t="s">
        <v>209</v>
      </c>
      <c r="C2582" s="178" t="s">
        <v>7303</v>
      </c>
      <c r="D2582" s="178" t="s">
        <v>7331</v>
      </c>
      <c r="E2582" s="179">
        <v>42818</v>
      </c>
      <c r="F2582" s="180">
        <v>0</v>
      </c>
      <c r="G2582" s="180">
        <v>34347.75</v>
      </c>
      <c r="H2582" s="180">
        <v>10480.75</v>
      </c>
      <c r="I2582" s="180">
        <f t="shared" si="80"/>
        <v>44828.5</v>
      </c>
      <c r="J2582" s="177" t="str">
        <f t="shared" si="81"/>
        <v>Date &gt; 1920</v>
      </c>
    </row>
    <row r="2583" spans="1:10" x14ac:dyDescent="0.3">
      <c r="A2583" s="178" t="s">
        <v>3371</v>
      </c>
      <c r="B2583" s="178" t="s">
        <v>209</v>
      </c>
      <c r="C2583" s="178" t="s">
        <v>7303</v>
      </c>
      <c r="D2583" s="178" t="s">
        <v>7331</v>
      </c>
      <c r="E2583" s="179">
        <v>42929</v>
      </c>
      <c r="F2583" s="180">
        <v>201324</v>
      </c>
      <c r="G2583" s="180">
        <v>0</v>
      </c>
      <c r="H2583" s="180">
        <v>0</v>
      </c>
      <c r="I2583" s="180">
        <f t="shared" si="80"/>
        <v>201324</v>
      </c>
      <c r="J2583" s="177" t="str">
        <f t="shared" si="81"/>
        <v>Date &gt; 1920</v>
      </c>
    </row>
    <row r="2584" spans="1:10" x14ac:dyDescent="0.3">
      <c r="A2584" s="178" t="s">
        <v>3371</v>
      </c>
      <c r="B2584" s="178" t="s">
        <v>209</v>
      </c>
      <c r="C2584" s="178" t="s">
        <v>7303</v>
      </c>
      <c r="D2584" s="178" t="s">
        <v>7332</v>
      </c>
      <c r="E2584" s="179">
        <v>42340</v>
      </c>
      <c r="F2584" s="180">
        <v>0</v>
      </c>
      <c r="G2584" s="180">
        <v>19980</v>
      </c>
      <c r="H2584" s="180">
        <v>4995</v>
      </c>
      <c r="I2584" s="180">
        <f t="shared" si="80"/>
        <v>24975</v>
      </c>
      <c r="J2584" s="177" t="str">
        <f t="shared" si="81"/>
        <v>Date &gt; 1920</v>
      </c>
    </row>
    <row r="2585" spans="1:10" x14ac:dyDescent="0.3">
      <c r="A2585" s="178" t="s">
        <v>3371</v>
      </c>
      <c r="B2585" s="178" t="s">
        <v>209</v>
      </c>
      <c r="C2585" s="178" t="s">
        <v>7303</v>
      </c>
      <c r="D2585" s="178" t="s">
        <v>7333</v>
      </c>
      <c r="E2585" s="179">
        <v>42775</v>
      </c>
      <c r="F2585" s="180">
        <v>54321</v>
      </c>
      <c r="G2585" s="180">
        <v>17851.29</v>
      </c>
      <c r="H2585" s="180">
        <v>11458.4</v>
      </c>
      <c r="I2585" s="180">
        <f t="shared" si="80"/>
        <v>83630.69</v>
      </c>
      <c r="J2585" s="177" t="str">
        <f t="shared" si="81"/>
        <v>Date &gt; 1920</v>
      </c>
    </row>
    <row r="2586" spans="1:10" x14ac:dyDescent="0.3">
      <c r="A2586" s="178" t="s">
        <v>3371</v>
      </c>
      <c r="B2586" s="178" t="s">
        <v>209</v>
      </c>
      <c r="C2586" s="178" t="s">
        <v>7303</v>
      </c>
      <c r="D2586" s="178" t="s">
        <v>7333</v>
      </c>
      <c r="E2586" s="179">
        <v>42835</v>
      </c>
      <c r="F2586" s="180">
        <v>39438</v>
      </c>
      <c r="G2586" s="180">
        <v>18229.810000000001</v>
      </c>
      <c r="H2586" s="180">
        <v>11316.2</v>
      </c>
      <c r="I2586" s="180">
        <f t="shared" si="80"/>
        <v>68984.009999999995</v>
      </c>
      <c r="J2586" s="177" t="str">
        <f t="shared" si="81"/>
        <v>Date &gt; 1920</v>
      </c>
    </row>
    <row r="2587" spans="1:10" x14ac:dyDescent="0.3">
      <c r="A2587" s="178" t="s">
        <v>3371</v>
      </c>
      <c r="B2587" s="178" t="s">
        <v>209</v>
      </c>
      <c r="C2587" s="178" t="s">
        <v>7303</v>
      </c>
      <c r="D2587" s="178" t="s">
        <v>7333</v>
      </c>
      <c r="E2587" s="179">
        <v>42940</v>
      </c>
      <c r="F2587" s="180">
        <v>60137</v>
      </c>
      <c r="G2587" s="180">
        <v>30102.87</v>
      </c>
      <c r="H2587" s="180">
        <v>18567.169999999998</v>
      </c>
      <c r="I2587" s="180">
        <f t="shared" si="80"/>
        <v>108807.03999999999</v>
      </c>
      <c r="J2587" s="177" t="str">
        <f t="shared" si="81"/>
        <v>Date &gt; 1920</v>
      </c>
    </row>
    <row r="2588" spans="1:10" x14ac:dyDescent="0.3">
      <c r="A2588" s="178" t="s">
        <v>3371</v>
      </c>
      <c r="B2588" s="178" t="s">
        <v>209</v>
      </c>
      <c r="C2588" s="178" t="s">
        <v>7303</v>
      </c>
      <c r="D2588" s="178" t="s">
        <v>7333</v>
      </c>
      <c r="E2588" s="179">
        <v>43047</v>
      </c>
      <c r="F2588" s="180">
        <v>21709</v>
      </c>
      <c r="G2588" s="180">
        <v>21699.03</v>
      </c>
      <c r="H2588" s="180">
        <v>13331.23</v>
      </c>
      <c r="I2588" s="180">
        <f t="shared" si="80"/>
        <v>56739.259999999995</v>
      </c>
      <c r="J2588" s="177" t="str">
        <f t="shared" si="81"/>
        <v>Date &gt; 1920</v>
      </c>
    </row>
    <row r="2589" spans="1:10" x14ac:dyDescent="0.3">
      <c r="A2589" s="178" t="s">
        <v>3371</v>
      </c>
      <c r="B2589" s="178" t="s">
        <v>209</v>
      </c>
      <c r="C2589" s="178" t="s">
        <v>7303</v>
      </c>
      <c r="D2589" s="178" t="s">
        <v>7333</v>
      </c>
      <c r="E2589" s="179">
        <v>43424</v>
      </c>
      <c r="F2589" s="180">
        <v>12550</v>
      </c>
      <c r="G2589" s="180">
        <v>0</v>
      </c>
      <c r="H2589" s="180">
        <v>0</v>
      </c>
      <c r="I2589" s="180">
        <f t="shared" si="80"/>
        <v>12550</v>
      </c>
      <c r="J2589" s="177" t="str">
        <f t="shared" si="81"/>
        <v>Date &gt; 1920</v>
      </c>
    </row>
    <row r="2590" spans="1:10" x14ac:dyDescent="0.3">
      <c r="A2590" s="178" t="s">
        <v>3371</v>
      </c>
      <c r="B2590" s="178" t="s">
        <v>209</v>
      </c>
      <c r="C2590" s="178" t="s">
        <v>7303</v>
      </c>
      <c r="D2590" s="178" t="s">
        <v>7334</v>
      </c>
      <c r="E2590" s="179">
        <v>43116</v>
      </c>
      <c r="F2590" s="180">
        <v>577398</v>
      </c>
      <c r="G2590" s="180">
        <v>353963.66</v>
      </c>
      <c r="H2590" s="180">
        <v>255612.14</v>
      </c>
      <c r="I2590" s="180">
        <f t="shared" si="80"/>
        <v>1186973.7999999998</v>
      </c>
      <c r="J2590" s="177" t="str">
        <f t="shared" si="81"/>
        <v>Date &gt; 1920</v>
      </c>
    </row>
    <row r="2591" spans="1:10" x14ac:dyDescent="0.3">
      <c r="A2591" s="178" t="s">
        <v>3371</v>
      </c>
      <c r="B2591" s="178" t="s">
        <v>209</v>
      </c>
      <c r="C2591" s="178" t="s">
        <v>7303</v>
      </c>
      <c r="D2591" s="178" t="s">
        <v>7334</v>
      </c>
      <c r="E2591" s="179">
        <v>43182</v>
      </c>
      <c r="F2591" s="180">
        <v>79132</v>
      </c>
      <c r="G2591" s="180">
        <v>13264.21</v>
      </c>
      <c r="H2591" s="180">
        <v>15966.71</v>
      </c>
      <c r="I2591" s="180">
        <f t="shared" si="80"/>
        <v>108362.91999999998</v>
      </c>
      <c r="J2591" s="177" t="str">
        <f t="shared" si="81"/>
        <v>Date &gt; 1920</v>
      </c>
    </row>
    <row r="2592" spans="1:10" x14ac:dyDescent="0.3">
      <c r="A2592" s="178" t="s">
        <v>3371</v>
      </c>
      <c r="B2592" s="178" t="s">
        <v>209</v>
      </c>
      <c r="C2592" s="178" t="s">
        <v>7303</v>
      </c>
      <c r="D2592" s="178" t="s">
        <v>7334</v>
      </c>
      <c r="E2592" s="179">
        <v>43222</v>
      </c>
      <c r="F2592" s="180">
        <v>69699</v>
      </c>
      <c r="G2592" s="180">
        <v>1400.48</v>
      </c>
      <c r="H2592" s="180">
        <v>8502.2199999999993</v>
      </c>
      <c r="I2592" s="180">
        <f t="shared" si="80"/>
        <v>79601.7</v>
      </c>
      <c r="J2592" s="177" t="str">
        <f t="shared" si="81"/>
        <v>Date &gt; 1920</v>
      </c>
    </row>
    <row r="2593" spans="1:10" x14ac:dyDescent="0.3">
      <c r="A2593" s="178" t="s">
        <v>3371</v>
      </c>
      <c r="B2593" s="178" t="s">
        <v>209</v>
      </c>
      <c r="C2593" s="178" t="s">
        <v>7303</v>
      </c>
      <c r="D2593" s="178" t="s">
        <v>7334</v>
      </c>
      <c r="E2593" s="179">
        <v>43334</v>
      </c>
      <c r="F2593" s="180">
        <v>173948</v>
      </c>
      <c r="G2593" s="180">
        <v>12604.39</v>
      </c>
      <c r="H2593" s="180">
        <v>26144.7</v>
      </c>
      <c r="I2593" s="180">
        <f t="shared" si="80"/>
        <v>212697.09000000003</v>
      </c>
      <c r="J2593" s="177" t="str">
        <f t="shared" si="81"/>
        <v>Date &gt; 1920</v>
      </c>
    </row>
    <row r="2594" spans="1:10" x14ac:dyDescent="0.3">
      <c r="A2594" s="178" t="s">
        <v>3371</v>
      </c>
      <c r="B2594" s="178" t="s">
        <v>209</v>
      </c>
      <c r="C2594" s="178" t="s">
        <v>7303</v>
      </c>
      <c r="D2594" s="178" t="s">
        <v>7334</v>
      </c>
      <c r="E2594" s="179">
        <v>43412</v>
      </c>
      <c r="F2594" s="180">
        <v>182102</v>
      </c>
      <c r="G2594" s="180">
        <v>106039.26</v>
      </c>
      <c r="H2594" s="180">
        <v>13660.56</v>
      </c>
      <c r="I2594" s="180">
        <f t="shared" si="80"/>
        <v>301801.82</v>
      </c>
      <c r="J2594" s="177" t="str">
        <f t="shared" si="81"/>
        <v>Date &gt; 1920</v>
      </c>
    </row>
    <row r="2595" spans="1:10" x14ac:dyDescent="0.3">
      <c r="A2595" s="178" t="s">
        <v>3371</v>
      </c>
      <c r="B2595" s="178" t="s">
        <v>209</v>
      </c>
      <c r="C2595" s="178" t="s">
        <v>7303</v>
      </c>
      <c r="D2595" s="178" t="s">
        <v>7334</v>
      </c>
      <c r="E2595" s="179">
        <v>43501</v>
      </c>
      <c r="F2595" s="180">
        <v>40124</v>
      </c>
      <c r="G2595" s="180">
        <v>0</v>
      </c>
      <c r="H2595" s="180">
        <v>0</v>
      </c>
      <c r="I2595" s="180">
        <f t="shared" si="80"/>
        <v>40124</v>
      </c>
      <c r="J2595" s="177" t="str">
        <f t="shared" si="81"/>
        <v>Date &gt; 1920</v>
      </c>
    </row>
    <row r="2596" spans="1:10" x14ac:dyDescent="0.3">
      <c r="A2596" s="178" t="s">
        <v>3371</v>
      </c>
      <c r="B2596" s="178" t="s">
        <v>209</v>
      </c>
      <c r="C2596" s="178" t="s">
        <v>7303</v>
      </c>
      <c r="D2596" s="178" t="s">
        <v>7334</v>
      </c>
      <c r="E2596" s="179">
        <v>43719</v>
      </c>
      <c r="F2596" s="180">
        <v>4586</v>
      </c>
      <c r="G2596" s="180">
        <v>0</v>
      </c>
      <c r="H2596" s="180">
        <v>0</v>
      </c>
      <c r="I2596" s="180">
        <f t="shared" si="80"/>
        <v>4586</v>
      </c>
      <c r="J2596" s="177" t="str">
        <f t="shared" si="81"/>
        <v>Date &gt; 1920</v>
      </c>
    </row>
    <row r="2597" spans="1:10" x14ac:dyDescent="0.3">
      <c r="A2597" s="178" t="s">
        <v>3371</v>
      </c>
      <c r="B2597" s="178" t="s">
        <v>209</v>
      </c>
      <c r="C2597" s="178" t="s">
        <v>7303</v>
      </c>
      <c r="D2597" s="178" t="s">
        <v>7334</v>
      </c>
      <c r="E2597" s="179">
        <v>43893</v>
      </c>
      <c r="F2597" s="180">
        <v>47613</v>
      </c>
      <c r="G2597" s="180">
        <v>0</v>
      </c>
      <c r="H2597" s="180">
        <v>0</v>
      </c>
      <c r="I2597" s="180">
        <f t="shared" si="80"/>
        <v>47613</v>
      </c>
      <c r="J2597" s="177" t="str">
        <f t="shared" si="81"/>
        <v>Date &gt; 1920</v>
      </c>
    </row>
    <row r="2598" spans="1:10" x14ac:dyDescent="0.3">
      <c r="A2598" s="178" t="s">
        <v>3371</v>
      </c>
      <c r="B2598" s="178" t="s">
        <v>209</v>
      </c>
      <c r="C2598" s="178" t="s">
        <v>7303</v>
      </c>
      <c r="D2598" s="178" t="s">
        <v>7334</v>
      </c>
      <c r="E2598" s="179">
        <v>43986</v>
      </c>
      <c r="F2598" s="180">
        <v>82947</v>
      </c>
      <c r="G2598" s="180">
        <v>0</v>
      </c>
      <c r="H2598" s="180">
        <v>0</v>
      </c>
      <c r="I2598" s="180">
        <f t="shared" si="80"/>
        <v>82947</v>
      </c>
      <c r="J2598" s="177" t="str">
        <f t="shared" si="81"/>
        <v>Date &gt; 1920</v>
      </c>
    </row>
    <row r="2599" spans="1:10" x14ac:dyDescent="0.3">
      <c r="A2599" s="178" t="s">
        <v>3371</v>
      </c>
      <c r="B2599" s="178" t="s">
        <v>209</v>
      </c>
      <c r="C2599" s="178" t="s">
        <v>7303</v>
      </c>
      <c r="D2599" s="178" t="s">
        <v>7334</v>
      </c>
      <c r="E2599" s="179">
        <v>44123</v>
      </c>
      <c r="F2599" s="180">
        <v>48908</v>
      </c>
      <c r="G2599" s="180">
        <v>0</v>
      </c>
      <c r="H2599" s="180">
        <v>0</v>
      </c>
      <c r="I2599" s="180">
        <f t="shared" si="80"/>
        <v>48908</v>
      </c>
      <c r="J2599" s="177" t="str">
        <f t="shared" si="81"/>
        <v>Date &gt; 1920</v>
      </c>
    </row>
    <row r="2600" spans="1:10" x14ac:dyDescent="0.3">
      <c r="A2600" s="178" t="s">
        <v>3371</v>
      </c>
      <c r="B2600" s="178" t="s">
        <v>209</v>
      </c>
      <c r="C2600" s="178" t="s">
        <v>7303</v>
      </c>
      <c r="D2600" s="178" t="s">
        <v>7335</v>
      </c>
      <c r="E2600" s="179">
        <v>43098</v>
      </c>
      <c r="F2600" s="180">
        <v>0</v>
      </c>
      <c r="G2600" s="180">
        <v>19599.939999999999</v>
      </c>
      <c r="H2600" s="180">
        <v>4899.9799999999996</v>
      </c>
      <c r="I2600" s="180">
        <f t="shared" si="80"/>
        <v>24499.919999999998</v>
      </c>
      <c r="J2600" s="177" t="str">
        <f t="shared" si="81"/>
        <v>Date &gt; 1920</v>
      </c>
    </row>
    <row r="2601" spans="1:10" x14ac:dyDescent="0.3">
      <c r="A2601" s="178" t="s">
        <v>3371</v>
      </c>
      <c r="B2601" s="178" t="s">
        <v>209</v>
      </c>
      <c r="C2601" s="178" t="s">
        <v>7303</v>
      </c>
      <c r="D2601" s="178" t="s">
        <v>7336</v>
      </c>
      <c r="E2601" s="179">
        <v>43313</v>
      </c>
      <c r="F2601" s="180">
        <v>0</v>
      </c>
      <c r="G2601" s="180">
        <v>125875</v>
      </c>
      <c r="H2601" s="180">
        <v>0</v>
      </c>
      <c r="I2601" s="180">
        <f t="shared" si="80"/>
        <v>125875</v>
      </c>
      <c r="J2601" s="177" t="str">
        <f t="shared" si="81"/>
        <v>Date &gt; 1920</v>
      </c>
    </row>
    <row r="2602" spans="1:10" x14ac:dyDescent="0.3">
      <c r="A2602" s="178" t="s">
        <v>3371</v>
      </c>
      <c r="B2602" s="178" t="s">
        <v>209</v>
      </c>
      <c r="C2602" s="178" t="s">
        <v>7303</v>
      </c>
      <c r="D2602" s="178" t="s">
        <v>7336</v>
      </c>
      <c r="E2602" s="179">
        <v>43406</v>
      </c>
      <c r="F2602" s="180">
        <v>0</v>
      </c>
      <c r="G2602" s="180">
        <v>29687.5</v>
      </c>
      <c r="H2602" s="180">
        <v>0</v>
      </c>
      <c r="I2602" s="180">
        <f t="shared" si="80"/>
        <v>29687.5</v>
      </c>
      <c r="J2602" s="177" t="str">
        <f t="shared" si="81"/>
        <v>Date &gt; 1920</v>
      </c>
    </row>
    <row r="2603" spans="1:10" x14ac:dyDescent="0.3">
      <c r="A2603" s="178" t="s">
        <v>3371</v>
      </c>
      <c r="B2603" s="178" t="s">
        <v>209</v>
      </c>
      <c r="C2603" s="178" t="s">
        <v>7303</v>
      </c>
      <c r="D2603" s="178" t="s">
        <v>7336</v>
      </c>
      <c r="E2603" s="179">
        <v>43496</v>
      </c>
      <c r="F2603" s="180">
        <v>0</v>
      </c>
      <c r="G2603" s="180">
        <v>43937.5</v>
      </c>
      <c r="H2603" s="180">
        <v>0</v>
      </c>
      <c r="I2603" s="180">
        <f t="shared" si="80"/>
        <v>43937.5</v>
      </c>
      <c r="J2603" s="177" t="str">
        <f t="shared" si="81"/>
        <v>Date &gt; 1920</v>
      </c>
    </row>
    <row r="2604" spans="1:10" x14ac:dyDescent="0.3">
      <c r="A2604" s="178" t="s">
        <v>3371</v>
      </c>
      <c r="B2604" s="178" t="s">
        <v>209</v>
      </c>
      <c r="C2604" s="178" t="s">
        <v>7303</v>
      </c>
      <c r="D2604" s="178" t="s">
        <v>7336</v>
      </c>
      <c r="E2604" s="179">
        <v>43545</v>
      </c>
      <c r="F2604" s="180">
        <v>0</v>
      </c>
      <c r="G2604" s="180">
        <v>26125</v>
      </c>
      <c r="H2604" s="180">
        <v>0</v>
      </c>
      <c r="I2604" s="180">
        <f t="shared" si="80"/>
        <v>26125</v>
      </c>
      <c r="J2604" s="177" t="str">
        <f t="shared" si="81"/>
        <v>Date &gt; 1920</v>
      </c>
    </row>
    <row r="2605" spans="1:10" x14ac:dyDescent="0.3">
      <c r="A2605" s="178" t="s">
        <v>3371</v>
      </c>
      <c r="B2605" s="178" t="s">
        <v>209</v>
      </c>
      <c r="C2605" s="178" t="s">
        <v>7303</v>
      </c>
      <c r="D2605" s="178" t="s">
        <v>7336</v>
      </c>
      <c r="E2605" s="179">
        <v>43545</v>
      </c>
      <c r="F2605" s="180">
        <v>0</v>
      </c>
      <c r="G2605" s="180">
        <v>0</v>
      </c>
      <c r="H2605" s="180">
        <v>11875</v>
      </c>
      <c r="I2605" s="180">
        <f t="shared" si="80"/>
        <v>11875</v>
      </c>
      <c r="J2605" s="177" t="str">
        <f t="shared" si="81"/>
        <v>Date &gt; 1920</v>
      </c>
    </row>
    <row r="2606" spans="1:10" x14ac:dyDescent="0.3">
      <c r="A2606" s="178" t="s">
        <v>3371</v>
      </c>
      <c r="B2606" s="178" t="s">
        <v>209</v>
      </c>
      <c r="C2606" s="178" t="s">
        <v>7303</v>
      </c>
      <c r="D2606" s="178" t="s">
        <v>7336</v>
      </c>
      <c r="E2606" s="179">
        <v>43643</v>
      </c>
      <c r="F2606" s="180">
        <v>0</v>
      </c>
      <c r="G2606" s="180">
        <v>11875</v>
      </c>
      <c r="H2606" s="180">
        <v>625</v>
      </c>
      <c r="I2606" s="180">
        <f t="shared" si="80"/>
        <v>12500</v>
      </c>
      <c r="J2606" s="177" t="str">
        <f t="shared" si="81"/>
        <v>Date &gt; 1920</v>
      </c>
    </row>
    <row r="2607" spans="1:10" x14ac:dyDescent="0.3">
      <c r="A2607" s="178" t="s">
        <v>3371</v>
      </c>
      <c r="B2607" s="178" t="s">
        <v>209</v>
      </c>
      <c r="C2607" s="178" t="s">
        <v>7303</v>
      </c>
      <c r="D2607" s="178" t="s">
        <v>7337</v>
      </c>
      <c r="E2607" s="209">
        <v>0</v>
      </c>
      <c r="F2607" s="180">
        <v>103763</v>
      </c>
      <c r="G2607" s="180">
        <v>0</v>
      </c>
      <c r="H2607" s="180">
        <v>0</v>
      </c>
      <c r="I2607" s="180">
        <f t="shared" si="80"/>
        <v>103763</v>
      </c>
      <c r="J2607" s="177" t="str">
        <f t="shared" si="81"/>
        <v>Sketchy date</v>
      </c>
    </row>
    <row r="2608" spans="1:10" x14ac:dyDescent="0.3">
      <c r="A2608" s="178" t="s">
        <v>3371</v>
      </c>
      <c r="B2608" s="178" t="s">
        <v>209</v>
      </c>
      <c r="C2608" s="178" t="s">
        <v>7303</v>
      </c>
      <c r="D2608" s="178" t="s">
        <v>7337</v>
      </c>
      <c r="E2608" s="179">
        <v>43501</v>
      </c>
      <c r="F2608" s="180">
        <v>1001300</v>
      </c>
      <c r="G2608" s="180">
        <v>55627.81</v>
      </c>
      <c r="H2608" s="180">
        <v>55628.32</v>
      </c>
      <c r="I2608" s="180">
        <f t="shared" si="80"/>
        <v>1112556.1300000001</v>
      </c>
      <c r="J2608" s="177" t="str">
        <f t="shared" si="81"/>
        <v>Date &gt; 1920</v>
      </c>
    </row>
    <row r="2609" spans="1:10" x14ac:dyDescent="0.3">
      <c r="A2609" s="178" t="s">
        <v>3371</v>
      </c>
      <c r="B2609" s="178" t="s">
        <v>209</v>
      </c>
      <c r="C2609" s="178" t="s">
        <v>7303</v>
      </c>
      <c r="D2609" s="178" t="s">
        <v>7337</v>
      </c>
      <c r="E2609" s="179">
        <v>43518</v>
      </c>
      <c r="F2609" s="180">
        <v>7409</v>
      </c>
      <c r="G2609" s="180">
        <v>411.6</v>
      </c>
      <c r="H2609" s="180">
        <v>411.48</v>
      </c>
      <c r="I2609" s="180">
        <f t="shared" si="80"/>
        <v>8232.08</v>
      </c>
      <c r="J2609" s="177" t="str">
        <f t="shared" si="81"/>
        <v>Date &gt; 1920</v>
      </c>
    </row>
    <row r="2610" spans="1:10" x14ac:dyDescent="0.3">
      <c r="A2610" s="178" t="s">
        <v>3371</v>
      </c>
      <c r="B2610" s="178" t="s">
        <v>209</v>
      </c>
      <c r="C2610" s="178" t="s">
        <v>7303</v>
      </c>
      <c r="D2610" s="178" t="s">
        <v>7337</v>
      </c>
      <c r="E2610" s="179">
        <v>43719</v>
      </c>
      <c r="F2610" s="180">
        <v>109251</v>
      </c>
      <c r="G2610" s="180">
        <v>11834.18</v>
      </c>
      <c r="H2610" s="180">
        <v>11835.3</v>
      </c>
      <c r="I2610" s="180">
        <f t="shared" si="80"/>
        <v>132920.47999999998</v>
      </c>
      <c r="J2610" s="177" t="str">
        <f t="shared" si="81"/>
        <v>Date &gt; 1920</v>
      </c>
    </row>
    <row r="2611" spans="1:10" x14ac:dyDescent="0.3">
      <c r="A2611" s="178" t="s">
        <v>3371</v>
      </c>
      <c r="B2611" s="178" t="s">
        <v>209</v>
      </c>
      <c r="C2611" s="178" t="s">
        <v>7303</v>
      </c>
      <c r="D2611" s="178" t="s">
        <v>7338</v>
      </c>
      <c r="E2611" s="179">
        <v>43376</v>
      </c>
      <c r="F2611" s="180">
        <v>0</v>
      </c>
      <c r="G2611" s="180">
        <v>17130.400000000001</v>
      </c>
      <c r="H2611" s="180">
        <v>7341.6</v>
      </c>
      <c r="I2611" s="180">
        <f t="shared" si="80"/>
        <v>24472</v>
      </c>
      <c r="J2611" s="177" t="str">
        <f t="shared" si="81"/>
        <v>Date &gt; 1920</v>
      </c>
    </row>
    <row r="2612" spans="1:10" x14ac:dyDescent="0.3">
      <c r="A2612" s="178" t="s">
        <v>3371</v>
      </c>
      <c r="B2612" s="178" t="s">
        <v>209</v>
      </c>
      <c r="C2612" s="178" t="s">
        <v>7303</v>
      </c>
      <c r="D2612" s="178" t="s">
        <v>7339</v>
      </c>
      <c r="E2612" s="209">
        <v>0</v>
      </c>
      <c r="F2612" s="180">
        <v>55978</v>
      </c>
      <c r="G2612" s="180">
        <v>1136.5</v>
      </c>
      <c r="H2612" s="180">
        <v>1136.5</v>
      </c>
      <c r="I2612" s="180">
        <f t="shared" si="80"/>
        <v>58251</v>
      </c>
      <c r="J2612" s="177" t="str">
        <f t="shared" si="81"/>
        <v>Sketchy date</v>
      </c>
    </row>
    <row r="2613" spans="1:10" x14ac:dyDescent="0.3">
      <c r="A2613" s="178" t="s">
        <v>3371</v>
      </c>
      <c r="B2613" s="178" t="s">
        <v>209</v>
      </c>
      <c r="C2613" s="178" t="s">
        <v>7303</v>
      </c>
      <c r="D2613" s="178" t="s">
        <v>7339</v>
      </c>
      <c r="E2613" s="179">
        <v>43811</v>
      </c>
      <c r="F2613" s="180">
        <v>994068</v>
      </c>
      <c r="G2613" s="180">
        <v>55226.05</v>
      </c>
      <c r="H2613" s="180">
        <v>55227.08</v>
      </c>
      <c r="I2613" s="180">
        <f t="shared" si="80"/>
        <v>1104521.1300000001</v>
      </c>
      <c r="J2613" s="177" t="str">
        <f t="shared" si="81"/>
        <v>Date &gt; 1920</v>
      </c>
    </row>
    <row r="2614" spans="1:10" x14ac:dyDescent="0.3">
      <c r="A2614" s="178" t="s">
        <v>3371</v>
      </c>
      <c r="B2614" s="178" t="s">
        <v>209</v>
      </c>
      <c r="C2614" s="178" t="s">
        <v>7303</v>
      </c>
      <c r="D2614" s="178" t="s">
        <v>7339</v>
      </c>
      <c r="E2614" s="179">
        <v>43893</v>
      </c>
      <c r="F2614" s="180">
        <v>223412</v>
      </c>
      <c r="G2614" s="180">
        <v>14385.24</v>
      </c>
      <c r="H2614" s="180">
        <v>14386.35</v>
      </c>
      <c r="I2614" s="180">
        <f t="shared" si="80"/>
        <v>252183.59</v>
      </c>
      <c r="J2614" s="177" t="str">
        <f t="shared" si="81"/>
        <v>Date &gt; 1920</v>
      </c>
    </row>
    <row r="2615" spans="1:10" x14ac:dyDescent="0.3">
      <c r="A2615" s="178" t="s">
        <v>3371</v>
      </c>
      <c r="B2615" s="178" t="s">
        <v>209</v>
      </c>
      <c r="C2615" s="178" t="s">
        <v>7303</v>
      </c>
      <c r="D2615" s="178" t="s">
        <v>7340</v>
      </c>
      <c r="E2615" s="209">
        <v>0</v>
      </c>
      <c r="F2615" s="180">
        <v>0</v>
      </c>
      <c r="G2615" s="180">
        <v>9765</v>
      </c>
      <c r="H2615" s="180">
        <v>4185</v>
      </c>
      <c r="I2615" s="180">
        <f t="shared" si="80"/>
        <v>13950</v>
      </c>
      <c r="J2615" s="177" t="str">
        <f t="shared" si="81"/>
        <v>Sketchy date</v>
      </c>
    </row>
    <row r="2616" spans="1:10" x14ac:dyDescent="0.3">
      <c r="A2616" s="178" t="s">
        <v>3371</v>
      </c>
      <c r="B2616" s="178" t="s">
        <v>209</v>
      </c>
      <c r="C2616" s="178" t="s">
        <v>7303</v>
      </c>
      <c r="D2616" s="178" t="s">
        <v>7330</v>
      </c>
      <c r="E2616" s="179">
        <v>28094</v>
      </c>
      <c r="F2616" s="180">
        <v>0</v>
      </c>
      <c r="G2616" s="180">
        <v>11041.33</v>
      </c>
      <c r="H2616" s="180">
        <v>5520.67</v>
      </c>
      <c r="I2616" s="180">
        <f t="shared" si="80"/>
        <v>16562</v>
      </c>
      <c r="J2616" s="177" t="str">
        <f t="shared" si="81"/>
        <v>Date &gt; 1920</v>
      </c>
    </row>
    <row r="2617" spans="1:10" x14ac:dyDescent="0.3">
      <c r="A2617" s="178" t="s">
        <v>3371</v>
      </c>
      <c r="B2617" s="178" t="s">
        <v>209</v>
      </c>
      <c r="C2617" s="178" t="s">
        <v>7303</v>
      </c>
      <c r="D2617" s="178" t="s">
        <v>7341</v>
      </c>
      <c r="E2617" s="209">
        <v>0</v>
      </c>
      <c r="F2617" s="180">
        <v>117550</v>
      </c>
      <c r="G2617" s="180">
        <v>0</v>
      </c>
      <c r="H2617" s="180">
        <v>0</v>
      </c>
      <c r="I2617" s="180">
        <f t="shared" si="80"/>
        <v>117550</v>
      </c>
      <c r="J2617" s="177" t="str">
        <f t="shared" si="81"/>
        <v>Sketchy date</v>
      </c>
    </row>
    <row r="2618" spans="1:10" x14ac:dyDescent="0.3">
      <c r="A2618" s="178" t="s">
        <v>3371</v>
      </c>
      <c r="B2618" s="178" t="s">
        <v>209</v>
      </c>
      <c r="C2618" s="178" t="s">
        <v>7303</v>
      </c>
      <c r="D2618" s="178" t="s">
        <v>7341</v>
      </c>
      <c r="E2618" s="179">
        <v>44069</v>
      </c>
      <c r="F2618" s="180">
        <v>34197</v>
      </c>
      <c r="G2618" s="180">
        <v>0</v>
      </c>
      <c r="H2618" s="180">
        <v>0</v>
      </c>
      <c r="I2618" s="180">
        <f t="shared" si="80"/>
        <v>34197</v>
      </c>
      <c r="J2618" s="177" t="str">
        <f t="shared" si="81"/>
        <v>Date &gt; 1920</v>
      </c>
    </row>
    <row r="2619" spans="1:10" x14ac:dyDescent="0.3">
      <c r="A2619" s="178" t="s">
        <v>3371</v>
      </c>
      <c r="B2619" s="178" t="s">
        <v>209</v>
      </c>
      <c r="C2619" s="178" t="s">
        <v>7303</v>
      </c>
      <c r="D2619" s="178" t="s">
        <v>7330</v>
      </c>
      <c r="E2619" s="179">
        <v>28094</v>
      </c>
      <c r="F2619" s="180">
        <v>0</v>
      </c>
      <c r="G2619" s="180">
        <v>5127.33</v>
      </c>
      <c r="H2619" s="180">
        <v>2563.67</v>
      </c>
      <c r="I2619" s="180">
        <f t="shared" si="80"/>
        <v>7691</v>
      </c>
      <c r="J2619" s="177" t="str">
        <f t="shared" si="81"/>
        <v>Date &gt; 1920</v>
      </c>
    </row>
    <row r="2620" spans="1:10" x14ac:dyDescent="0.3">
      <c r="A2620" s="178" t="s">
        <v>3371</v>
      </c>
      <c r="B2620" s="178" t="s">
        <v>209</v>
      </c>
      <c r="C2620" s="178" t="s">
        <v>7303</v>
      </c>
      <c r="D2620" s="178" t="s">
        <v>7342</v>
      </c>
      <c r="E2620" s="179">
        <v>28375</v>
      </c>
      <c r="F2620" s="180">
        <v>0</v>
      </c>
      <c r="G2620" s="180">
        <v>9074.44</v>
      </c>
      <c r="H2620" s="180">
        <v>9074.44</v>
      </c>
      <c r="I2620" s="180">
        <f t="shared" si="80"/>
        <v>18148.88</v>
      </c>
      <c r="J2620" s="177" t="str">
        <f t="shared" si="81"/>
        <v>Date &gt; 1920</v>
      </c>
    </row>
    <row r="2621" spans="1:10" x14ac:dyDescent="0.3">
      <c r="A2621" s="178" t="s">
        <v>3371</v>
      </c>
      <c r="B2621" s="178" t="s">
        <v>209</v>
      </c>
      <c r="C2621" s="178" t="s">
        <v>7303</v>
      </c>
      <c r="D2621" s="178" t="s">
        <v>7343</v>
      </c>
      <c r="E2621" s="179">
        <v>29145</v>
      </c>
      <c r="F2621" s="180">
        <v>0</v>
      </c>
      <c r="G2621" s="180">
        <v>2790</v>
      </c>
      <c r="H2621" s="180">
        <v>1395</v>
      </c>
      <c r="I2621" s="180">
        <f t="shared" si="80"/>
        <v>4185</v>
      </c>
      <c r="J2621" s="177" t="str">
        <f t="shared" si="81"/>
        <v>Date &gt; 1920</v>
      </c>
    </row>
    <row r="2622" spans="1:10" x14ac:dyDescent="0.3">
      <c r="A2622" s="178" t="s">
        <v>3371</v>
      </c>
      <c r="B2622" s="178" t="s">
        <v>209</v>
      </c>
      <c r="C2622" s="178" t="s">
        <v>7303</v>
      </c>
      <c r="D2622" s="178" t="s">
        <v>7344</v>
      </c>
      <c r="E2622" s="179">
        <v>28397</v>
      </c>
      <c r="F2622" s="180">
        <v>0</v>
      </c>
      <c r="G2622" s="180">
        <v>2260</v>
      </c>
      <c r="H2622" s="180">
        <v>1130</v>
      </c>
      <c r="I2622" s="180">
        <f t="shared" si="80"/>
        <v>3390</v>
      </c>
      <c r="J2622" s="177" t="str">
        <f t="shared" si="81"/>
        <v>Date &gt; 1920</v>
      </c>
    </row>
    <row r="2623" spans="1:10" x14ac:dyDescent="0.3">
      <c r="A2623" s="178" t="s">
        <v>3371</v>
      </c>
      <c r="B2623" s="178" t="s">
        <v>209</v>
      </c>
      <c r="C2623" s="178" t="s">
        <v>7303</v>
      </c>
      <c r="D2623" s="178" t="s">
        <v>6345</v>
      </c>
      <c r="E2623" s="179">
        <v>30447</v>
      </c>
      <c r="F2623" s="180">
        <v>0</v>
      </c>
      <c r="G2623" s="180">
        <v>216954.08</v>
      </c>
      <c r="H2623" s="180">
        <v>79238.52</v>
      </c>
      <c r="I2623" s="180">
        <f t="shared" si="80"/>
        <v>296192.59999999998</v>
      </c>
      <c r="J2623" s="177" t="str">
        <f t="shared" si="81"/>
        <v>Date &gt; 1920</v>
      </c>
    </row>
    <row r="2624" spans="1:10" x14ac:dyDescent="0.3">
      <c r="A2624" s="178" t="s">
        <v>3371</v>
      </c>
      <c r="B2624" s="178" t="s">
        <v>209</v>
      </c>
      <c r="C2624" s="178" t="s">
        <v>7303</v>
      </c>
      <c r="D2624" s="178" t="s">
        <v>7345</v>
      </c>
      <c r="E2624" s="179">
        <v>28810</v>
      </c>
      <c r="F2624" s="180">
        <v>110789.44</v>
      </c>
      <c r="G2624" s="180">
        <v>101754.36</v>
      </c>
      <c r="H2624" s="180">
        <v>63187.13</v>
      </c>
      <c r="I2624" s="180">
        <f t="shared" si="80"/>
        <v>275730.93</v>
      </c>
      <c r="J2624" s="177" t="str">
        <f t="shared" si="81"/>
        <v>Date &gt; 1920</v>
      </c>
    </row>
    <row r="2625" spans="1:10" x14ac:dyDescent="0.3">
      <c r="A2625" s="178" t="s">
        <v>3371</v>
      </c>
      <c r="B2625" s="178" t="s">
        <v>209</v>
      </c>
      <c r="C2625" s="178" t="s">
        <v>7303</v>
      </c>
      <c r="D2625" s="178" t="s">
        <v>7249</v>
      </c>
      <c r="E2625" s="179">
        <v>29662</v>
      </c>
      <c r="F2625" s="180">
        <v>0</v>
      </c>
      <c r="G2625" s="180">
        <v>13133.89</v>
      </c>
      <c r="H2625" s="180">
        <v>6566.95</v>
      </c>
      <c r="I2625" s="180">
        <f t="shared" si="80"/>
        <v>19700.84</v>
      </c>
      <c r="J2625" s="177" t="str">
        <f t="shared" si="81"/>
        <v>Date &gt; 1920</v>
      </c>
    </row>
    <row r="2626" spans="1:10" x14ac:dyDescent="0.3">
      <c r="A2626" s="178" t="s">
        <v>3371</v>
      </c>
      <c r="B2626" s="178" t="s">
        <v>209</v>
      </c>
      <c r="C2626" s="178" t="s">
        <v>7303</v>
      </c>
      <c r="D2626" s="178" t="s">
        <v>7249</v>
      </c>
      <c r="E2626" s="179">
        <v>29662</v>
      </c>
      <c r="F2626" s="180">
        <v>0</v>
      </c>
      <c r="G2626" s="180">
        <v>17032</v>
      </c>
      <c r="H2626" s="180">
        <v>8653.65</v>
      </c>
      <c r="I2626" s="180">
        <f t="shared" si="80"/>
        <v>25685.65</v>
      </c>
      <c r="J2626" s="177" t="str">
        <f t="shared" si="81"/>
        <v>Date &gt; 1920</v>
      </c>
    </row>
    <row r="2627" spans="1:10" x14ac:dyDescent="0.3">
      <c r="A2627" s="178" t="s">
        <v>3371</v>
      </c>
      <c r="B2627" s="178" t="s">
        <v>209</v>
      </c>
      <c r="C2627" s="178" t="s">
        <v>7303</v>
      </c>
      <c r="D2627" s="178" t="s">
        <v>7346</v>
      </c>
      <c r="E2627" s="179">
        <v>29564</v>
      </c>
      <c r="F2627" s="180">
        <v>0</v>
      </c>
      <c r="G2627" s="180">
        <v>2173.33</v>
      </c>
      <c r="H2627" s="180">
        <v>1086.67</v>
      </c>
      <c r="I2627" s="180">
        <f t="shared" si="80"/>
        <v>3260</v>
      </c>
      <c r="J2627" s="177" t="str">
        <f t="shared" si="81"/>
        <v>Date &gt; 1920</v>
      </c>
    </row>
    <row r="2628" spans="1:10" x14ac:dyDescent="0.3">
      <c r="A2628" s="178" t="s">
        <v>3371</v>
      </c>
      <c r="B2628" s="178" t="s">
        <v>209</v>
      </c>
      <c r="C2628" s="178" t="s">
        <v>7303</v>
      </c>
      <c r="D2628" s="178" t="s">
        <v>6400</v>
      </c>
      <c r="E2628" s="179">
        <v>29517</v>
      </c>
      <c r="F2628" s="180">
        <v>0</v>
      </c>
      <c r="G2628" s="180">
        <v>8595.65</v>
      </c>
      <c r="H2628" s="180">
        <v>4297.83</v>
      </c>
      <c r="I2628" s="180">
        <f t="shared" si="80"/>
        <v>12893.48</v>
      </c>
      <c r="J2628" s="177" t="str">
        <f t="shared" si="81"/>
        <v>Date &gt; 1920</v>
      </c>
    </row>
    <row r="2629" spans="1:10" x14ac:dyDescent="0.3">
      <c r="A2629" s="178" t="s">
        <v>3371</v>
      </c>
      <c r="B2629" s="178" t="s">
        <v>209</v>
      </c>
      <c r="C2629" s="178" t="s">
        <v>7303</v>
      </c>
      <c r="D2629" s="178" t="s">
        <v>7347</v>
      </c>
      <c r="E2629" s="179">
        <v>30207</v>
      </c>
      <c r="F2629" s="180">
        <v>0</v>
      </c>
      <c r="G2629" s="180">
        <v>61797.33</v>
      </c>
      <c r="H2629" s="180">
        <v>30898.67</v>
      </c>
      <c r="I2629" s="180">
        <f t="shared" ref="I2629:I2692" si="82">SUM(F2629:H2629)</f>
        <v>92696</v>
      </c>
      <c r="J2629" s="177" t="str">
        <f t="shared" ref="J2629:J2692" si="83">IF(OR(YEAR(E2629)&gt; 1920, ISBLANK(E2629)), "Date &gt; 1920", "Sketchy date")</f>
        <v>Date &gt; 1920</v>
      </c>
    </row>
    <row r="2630" spans="1:10" x14ac:dyDescent="0.3">
      <c r="A2630" s="178" t="s">
        <v>3371</v>
      </c>
      <c r="B2630" s="178" t="s">
        <v>209</v>
      </c>
      <c r="C2630" s="178" t="s">
        <v>7303</v>
      </c>
      <c r="D2630" s="178" t="s">
        <v>7348</v>
      </c>
      <c r="E2630" s="179">
        <v>30739</v>
      </c>
      <c r="F2630" s="180">
        <v>0</v>
      </c>
      <c r="G2630" s="180">
        <v>73835.600000000006</v>
      </c>
      <c r="H2630" s="180">
        <v>36917.800000000003</v>
      </c>
      <c r="I2630" s="180">
        <f t="shared" si="82"/>
        <v>110753.40000000001</v>
      </c>
      <c r="J2630" s="177" t="str">
        <f t="shared" si="83"/>
        <v>Date &gt; 1920</v>
      </c>
    </row>
    <row r="2631" spans="1:10" x14ac:dyDescent="0.3">
      <c r="A2631" s="178" t="s">
        <v>3371</v>
      </c>
      <c r="B2631" s="178" t="s">
        <v>209</v>
      </c>
      <c r="C2631" s="178" t="s">
        <v>7303</v>
      </c>
      <c r="D2631" s="178" t="s">
        <v>7349</v>
      </c>
      <c r="E2631" s="179">
        <v>30981</v>
      </c>
      <c r="F2631" s="180">
        <v>0</v>
      </c>
      <c r="G2631" s="180">
        <v>3885.45</v>
      </c>
      <c r="H2631" s="180">
        <v>1942.75</v>
      </c>
      <c r="I2631" s="180">
        <f t="shared" si="82"/>
        <v>5828.2</v>
      </c>
      <c r="J2631" s="177" t="str">
        <f t="shared" si="83"/>
        <v>Date &gt; 1920</v>
      </c>
    </row>
    <row r="2632" spans="1:10" x14ac:dyDescent="0.3">
      <c r="A2632" s="178" t="s">
        <v>3371</v>
      </c>
      <c r="B2632" s="178" t="s">
        <v>209</v>
      </c>
      <c r="C2632" s="178" t="s">
        <v>7303</v>
      </c>
      <c r="D2632" s="178" t="s">
        <v>6462</v>
      </c>
      <c r="E2632" s="179">
        <v>30959</v>
      </c>
      <c r="F2632" s="180">
        <v>0</v>
      </c>
      <c r="G2632" s="180">
        <v>28921.200000000001</v>
      </c>
      <c r="H2632" s="180">
        <v>14460.8</v>
      </c>
      <c r="I2632" s="180">
        <f t="shared" si="82"/>
        <v>43382</v>
      </c>
      <c r="J2632" s="177" t="str">
        <f t="shared" si="83"/>
        <v>Date &gt; 1920</v>
      </c>
    </row>
    <row r="2633" spans="1:10" x14ac:dyDescent="0.3">
      <c r="A2633" s="178" t="s">
        <v>3371</v>
      </c>
      <c r="B2633" s="178" t="s">
        <v>209</v>
      </c>
      <c r="C2633" s="178" t="s">
        <v>7303</v>
      </c>
      <c r="D2633" s="178" t="s">
        <v>7350</v>
      </c>
      <c r="E2633" s="179">
        <v>32435</v>
      </c>
      <c r="F2633" s="180">
        <v>1021713.35</v>
      </c>
      <c r="G2633" s="180">
        <v>0</v>
      </c>
      <c r="H2633" s="180">
        <v>113523.71</v>
      </c>
      <c r="I2633" s="180">
        <f t="shared" si="82"/>
        <v>1135237.06</v>
      </c>
      <c r="J2633" s="177" t="str">
        <f t="shared" si="83"/>
        <v>Date &gt; 1920</v>
      </c>
    </row>
    <row r="2634" spans="1:10" x14ac:dyDescent="0.3">
      <c r="A2634" s="178" t="s">
        <v>3371</v>
      </c>
      <c r="B2634" s="178" t="s">
        <v>209</v>
      </c>
      <c r="C2634" s="178" t="s">
        <v>7303</v>
      </c>
      <c r="D2634" s="178" t="s">
        <v>7351</v>
      </c>
      <c r="E2634" s="179">
        <v>31601</v>
      </c>
      <c r="F2634" s="180">
        <v>0</v>
      </c>
      <c r="G2634" s="180">
        <v>3384</v>
      </c>
      <c r="H2634" s="180">
        <v>1692</v>
      </c>
      <c r="I2634" s="180">
        <f t="shared" si="82"/>
        <v>5076</v>
      </c>
      <c r="J2634" s="177" t="str">
        <f t="shared" si="83"/>
        <v>Date &gt; 1920</v>
      </c>
    </row>
    <row r="2635" spans="1:10" x14ac:dyDescent="0.3">
      <c r="A2635" s="178" t="s">
        <v>3371</v>
      </c>
      <c r="B2635" s="178" t="s">
        <v>209</v>
      </c>
      <c r="C2635" s="178" t="s">
        <v>7303</v>
      </c>
      <c r="D2635" s="178" t="s">
        <v>7352</v>
      </c>
      <c r="E2635" s="179">
        <v>32126</v>
      </c>
      <c r="F2635" s="180">
        <v>0</v>
      </c>
      <c r="G2635" s="180">
        <v>11764.56</v>
      </c>
      <c r="H2635" s="180">
        <v>5882.29</v>
      </c>
      <c r="I2635" s="180">
        <f t="shared" si="82"/>
        <v>17646.849999999999</v>
      </c>
      <c r="J2635" s="177" t="str">
        <f t="shared" si="83"/>
        <v>Date &gt; 1920</v>
      </c>
    </row>
    <row r="2636" spans="1:10" x14ac:dyDescent="0.3">
      <c r="A2636" s="178" t="s">
        <v>3371</v>
      </c>
      <c r="B2636" s="178" t="s">
        <v>209</v>
      </c>
      <c r="C2636" s="178" t="s">
        <v>7303</v>
      </c>
      <c r="D2636" s="178" t="s">
        <v>7353</v>
      </c>
      <c r="E2636" s="179">
        <v>32528</v>
      </c>
      <c r="F2636" s="180">
        <v>0</v>
      </c>
      <c r="G2636" s="180">
        <v>17292</v>
      </c>
      <c r="H2636" s="180">
        <v>8646</v>
      </c>
      <c r="I2636" s="180">
        <f t="shared" si="82"/>
        <v>25938</v>
      </c>
      <c r="J2636" s="177" t="str">
        <f t="shared" si="83"/>
        <v>Date &gt; 1920</v>
      </c>
    </row>
    <row r="2637" spans="1:10" x14ac:dyDescent="0.3">
      <c r="A2637" s="178" t="s">
        <v>3371</v>
      </c>
      <c r="B2637" s="178" t="s">
        <v>209</v>
      </c>
      <c r="C2637" s="178" t="s">
        <v>7303</v>
      </c>
      <c r="D2637" s="178" t="s">
        <v>7354</v>
      </c>
      <c r="E2637" s="179">
        <v>32740</v>
      </c>
      <c r="F2637" s="180">
        <v>0</v>
      </c>
      <c r="G2637" s="180">
        <v>8612.8700000000008</v>
      </c>
      <c r="H2637" s="180">
        <v>4306.4399999999996</v>
      </c>
      <c r="I2637" s="180">
        <f t="shared" si="82"/>
        <v>12919.310000000001</v>
      </c>
      <c r="J2637" s="177" t="str">
        <f t="shared" si="83"/>
        <v>Date &gt; 1920</v>
      </c>
    </row>
    <row r="2638" spans="1:10" x14ac:dyDescent="0.3">
      <c r="A2638" s="178" t="s">
        <v>3371</v>
      </c>
      <c r="B2638" s="178" t="s">
        <v>209</v>
      </c>
      <c r="C2638" s="178" t="s">
        <v>7303</v>
      </c>
      <c r="D2638" s="178" t="s">
        <v>7355</v>
      </c>
      <c r="E2638" s="179">
        <v>32706</v>
      </c>
      <c r="F2638" s="180">
        <v>0</v>
      </c>
      <c r="G2638" s="180">
        <v>2589.0300000000002</v>
      </c>
      <c r="H2638" s="180">
        <v>1294.52</v>
      </c>
      <c r="I2638" s="180">
        <f t="shared" si="82"/>
        <v>3883.55</v>
      </c>
      <c r="J2638" s="177" t="str">
        <f t="shared" si="83"/>
        <v>Date &gt; 1920</v>
      </c>
    </row>
    <row r="2639" spans="1:10" x14ac:dyDescent="0.3">
      <c r="A2639" s="178" t="s">
        <v>3371</v>
      </c>
      <c r="B2639" s="178" t="s">
        <v>209</v>
      </c>
      <c r="C2639" s="178" t="s">
        <v>7303</v>
      </c>
      <c r="D2639" s="178" t="s">
        <v>7249</v>
      </c>
      <c r="E2639" s="179">
        <v>33028</v>
      </c>
      <c r="F2639" s="180">
        <v>0</v>
      </c>
      <c r="G2639" s="180">
        <v>22008.080000000002</v>
      </c>
      <c r="H2639" s="180">
        <v>11004.04</v>
      </c>
      <c r="I2639" s="180">
        <f t="shared" si="82"/>
        <v>33012.120000000003</v>
      </c>
      <c r="J2639" s="177" t="str">
        <f t="shared" si="83"/>
        <v>Date &gt; 1920</v>
      </c>
    </row>
    <row r="2640" spans="1:10" x14ac:dyDescent="0.3">
      <c r="A2640" s="178" t="s">
        <v>3371</v>
      </c>
      <c r="B2640" s="178" t="s">
        <v>209</v>
      </c>
      <c r="C2640" s="178" t="s">
        <v>7303</v>
      </c>
      <c r="D2640" s="178" t="s">
        <v>7356</v>
      </c>
      <c r="E2640" s="179">
        <v>32820</v>
      </c>
      <c r="F2640" s="180">
        <v>0</v>
      </c>
      <c r="G2640" s="180">
        <v>4551.8900000000003</v>
      </c>
      <c r="H2640" s="180">
        <v>2275.96</v>
      </c>
      <c r="I2640" s="180">
        <f t="shared" si="82"/>
        <v>6827.85</v>
      </c>
      <c r="J2640" s="177" t="str">
        <f t="shared" si="83"/>
        <v>Date &gt; 1920</v>
      </c>
    </row>
    <row r="2641" spans="1:10" x14ac:dyDescent="0.3">
      <c r="A2641" s="178" t="s">
        <v>3371</v>
      </c>
      <c r="B2641" s="178" t="s">
        <v>209</v>
      </c>
      <c r="C2641" s="178" t="s">
        <v>7303</v>
      </c>
      <c r="D2641" s="178" t="s">
        <v>7357</v>
      </c>
      <c r="E2641" s="179">
        <v>33294</v>
      </c>
      <c r="F2641" s="180">
        <v>18652.25</v>
      </c>
      <c r="G2641" s="180">
        <v>0</v>
      </c>
      <c r="H2641" s="180">
        <v>2072.4699999999998</v>
      </c>
      <c r="I2641" s="180">
        <f t="shared" si="82"/>
        <v>20724.72</v>
      </c>
      <c r="J2641" s="177" t="str">
        <f t="shared" si="83"/>
        <v>Date &gt; 1920</v>
      </c>
    </row>
    <row r="2642" spans="1:10" x14ac:dyDescent="0.3">
      <c r="A2642" s="178" t="s">
        <v>3371</v>
      </c>
      <c r="B2642" s="178" t="s">
        <v>209</v>
      </c>
      <c r="C2642" s="178" t="s">
        <v>7303</v>
      </c>
      <c r="D2642" s="178" t="s">
        <v>7357</v>
      </c>
      <c r="E2642" s="179">
        <v>33298</v>
      </c>
      <c r="F2642" s="180">
        <v>26461.83</v>
      </c>
      <c r="G2642" s="180">
        <v>0</v>
      </c>
      <c r="H2642" s="180">
        <v>2940.21</v>
      </c>
      <c r="I2642" s="180">
        <f t="shared" si="82"/>
        <v>29402.04</v>
      </c>
      <c r="J2642" s="177" t="str">
        <f t="shared" si="83"/>
        <v>Date &gt; 1920</v>
      </c>
    </row>
    <row r="2643" spans="1:10" x14ac:dyDescent="0.3">
      <c r="A2643" s="178" t="s">
        <v>3371</v>
      </c>
      <c r="B2643" s="178" t="s">
        <v>209</v>
      </c>
      <c r="C2643" s="178" t="s">
        <v>7303</v>
      </c>
      <c r="D2643" s="178" t="s">
        <v>7357</v>
      </c>
      <c r="E2643" s="179">
        <v>33372</v>
      </c>
      <c r="F2643" s="180">
        <v>1147.47</v>
      </c>
      <c r="G2643" s="180">
        <v>0</v>
      </c>
      <c r="H2643" s="180">
        <v>127.5</v>
      </c>
      <c r="I2643" s="180">
        <f t="shared" si="82"/>
        <v>1274.97</v>
      </c>
      <c r="J2643" s="177" t="str">
        <f t="shared" si="83"/>
        <v>Date &gt; 1920</v>
      </c>
    </row>
    <row r="2644" spans="1:10" x14ac:dyDescent="0.3">
      <c r="A2644" s="178" t="s">
        <v>3371</v>
      </c>
      <c r="B2644" s="178" t="s">
        <v>209</v>
      </c>
      <c r="C2644" s="178" t="s">
        <v>7303</v>
      </c>
      <c r="D2644" s="178" t="s">
        <v>7357</v>
      </c>
      <c r="E2644" s="179">
        <v>33486</v>
      </c>
      <c r="F2644" s="180">
        <v>2618.3000000000002</v>
      </c>
      <c r="G2644" s="180">
        <v>0</v>
      </c>
      <c r="H2644" s="180">
        <v>290.92</v>
      </c>
      <c r="I2644" s="180">
        <f t="shared" si="82"/>
        <v>2909.2200000000003</v>
      </c>
      <c r="J2644" s="177" t="str">
        <f t="shared" si="83"/>
        <v>Date &gt; 1920</v>
      </c>
    </row>
    <row r="2645" spans="1:10" x14ac:dyDescent="0.3">
      <c r="A2645" s="178" t="s">
        <v>3371</v>
      </c>
      <c r="B2645" s="178" t="s">
        <v>209</v>
      </c>
      <c r="C2645" s="178" t="s">
        <v>7303</v>
      </c>
      <c r="D2645" s="178" t="s">
        <v>7357</v>
      </c>
      <c r="E2645" s="179">
        <v>34075</v>
      </c>
      <c r="F2645" s="180">
        <v>6881.59</v>
      </c>
      <c r="G2645" s="180">
        <v>0</v>
      </c>
      <c r="H2645" s="180">
        <v>764.62</v>
      </c>
      <c r="I2645" s="180">
        <f t="shared" si="82"/>
        <v>7646.21</v>
      </c>
      <c r="J2645" s="177" t="str">
        <f t="shared" si="83"/>
        <v>Date &gt; 1920</v>
      </c>
    </row>
    <row r="2646" spans="1:10" x14ac:dyDescent="0.3">
      <c r="A2646" s="178" t="s">
        <v>3371</v>
      </c>
      <c r="B2646" s="178" t="s">
        <v>209</v>
      </c>
      <c r="C2646" s="178" t="s">
        <v>7303</v>
      </c>
      <c r="D2646" s="178" t="s">
        <v>7358</v>
      </c>
      <c r="E2646" s="179">
        <v>33544</v>
      </c>
      <c r="F2646" s="180">
        <v>0</v>
      </c>
      <c r="G2646" s="180">
        <v>1133</v>
      </c>
      <c r="H2646" s="180">
        <v>567</v>
      </c>
      <c r="I2646" s="180">
        <f t="shared" si="82"/>
        <v>1700</v>
      </c>
      <c r="J2646" s="177" t="str">
        <f t="shared" si="83"/>
        <v>Date &gt; 1920</v>
      </c>
    </row>
    <row r="2647" spans="1:10" x14ac:dyDescent="0.3">
      <c r="A2647" s="178" t="s">
        <v>3371</v>
      </c>
      <c r="B2647" s="178" t="s">
        <v>209</v>
      </c>
      <c r="C2647" s="178" t="s">
        <v>7303</v>
      </c>
      <c r="D2647" s="178" t="s">
        <v>7359</v>
      </c>
      <c r="E2647" s="179">
        <v>33182</v>
      </c>
      <c r="F2647" s="180">
        <v>0</v>
      </c>
      <c r="G2647" s="180">
        <v>9160</v>
      </c>
      <c r="H2647" s="180">
        <v>4581</v>
      </c>
      <c r="I2647" s="180">
        <f t="shared" si="82"/>
        <v>13741</v>
      </c>
      <c r="J2647" s="177" t="str">
        <f t="shared" si="83"/>
        <v>Date &gt; 1920</v>
      </c>
    </row>
    <row r="2648" spans="1:10" x14ac:dyDescent="0.3">
      <c r="A2648" s="178" t="s">
        <v>3371</v>
      </c>
      <c r="B2648" s="178" t="s">
        <v>209</v>
      </c>
      <c r="C2648" s="178" t="s">
        <v>7303</v>
      </c>
      <c r="D2648" s="178" t="s">
        <v>7249</v>
      </c>
      <c r="E2648" s="179">
        <v>34009</v>
      </c>
      <c r="F2648" s="180">
        <v>0</v>
      </c>
      <c r="G2648" s="180">
        <v>18000</v>
      </c>
      <c r="H2648" s="180">
        <v>11500.64</v>
      </c>
      <c r="I2648" s="180">
        <f t="shared" si="82"/>
        <v>29500.639999999999</v>
      </c>
      <c r="J2648" s="177" t="str">
        <f t="shared" si="83"/>
        <v>Date &gt; 1920</v>
      </c>
    </row>
    <row r="2649" spans="1:10" x14ac:dyDescent="0.3">
      <c r="A2649" s="178" t="s">
        <v>3371</v>
      </c>
      <c r="B2649" s="178" t="s">
        <v>209</v>
      </c>
      <c r="C2649" s="178" t="s">
        <v>7303</v>
      </c>
      <c r="D2649" s="178" t="s">
        <v>7249</v>
      </c>
      <c r="E2649" s="179">
        <v>34009</v>
      </c>
      <c r="F2649" s="180">
        <v>0</v>
      </c>
      <c r="G2649" s="180">
        <v>5001.29</v>
      </c>
      <c r="H2649" s="180">
        <v>0</v>
      </c>
      <c r="I2649" s="180">
        <f t="shared" si="82"/>
        <v>5001.29</v>
      </c>
      <c r="J2649" s="177" t="str">
        <f t="shared" si="83"/>
        <v>Date &gt; 1920</v>
      </c>
    </row>
    <row r="2650" spans="1:10" x14ac:dyDescent="0.3">
      <c r="A2650" s="178" t="s">
        <v>3371</v>
      </c>
      <c r="B2650" s="178" t="s">
        <v>209</v>
      </c>
      <c r="C2650" s="178" t="s">
        <v>7303</v>
      </c>
      <c r="D2650" s="178" t="s">
        <v>7360</v>
      </c>
      <c r="E2650" s="179">
        <v>34267</v>
      </c>
      <c r="F2650" s="180">
        <v>100989.28</v>
      </c>
      <c r="G2650" s="180">
        <v>0</v>
      </c>
      <c r="H2650" s="180">
        <v>11221.03</v>
      </c>
      <c r="I2650" s="180">
        <f t="shared" si="82"/>
        <v>112210.31</v>
      </c>
      <c r="J2650" s="177" t="str">
        <f t="shared" si="83"/>
        <v>Date &gt; 1920</v>
      </c>
    </row>
    <row r="2651" spans="1:10" x14ac:dyDescent="0.3">
      <c r="A2651" s="178" t="s">
        <v>3371</v>
      </c>
      <c r="B2651" s="178" t="s">
        <v>209</v>
      </c>
      <c r="C2651" s="178" t="s">
        <v>7303</v>
      </c>
      <c r="D2651" s="178" t="s">
        <v>7360</v>
      </c>
      <c r="E2651" s="179">
        <v>34276</v>
      </c>
      <c r="F2651" s="180">
        <v>193041.39</v>
      </c>
      <c r="G2651" s="180">
        <v>0</v>
      </c>
      <c r="H2651" s="180">
        <v>21449.040000000001</v>
      </c>
      <c r="I2651" s="180">
        <f t="shared" si="82"/>
        <v>214490.43000000002</v>
      </c>
      <c r="J2651" s="177" t="str">
        <f t="shared" si="83"/>
        <v>Date &gt; 1920</v>
      </c>
    </row>
    <row r="2652" spans="1:10" x14ac:dyDescent="0.3">
      <c r="A2652" s="178" t="s">
        <v>3371</v>
      </c>
      <c r="B2652" s="178" t="s">
        <v>209</v>
      </c>
      <c r="C2652" s="178" t="s">
        <v>7303</v>
      </c>
      <c r="D2652" s="178" t="s">
        <v>7360</v>
      </c>
      <c r="E2652" s="179">
        <v>34318</v>
      </c>
      <c r="F2652" s="180">
        <v>69491.92</v>
      </c>
      <c r="G2652" s="180">
        <v>0</v>
      </c>
      <c r="H2652" s="180">
        <v>7721.34</v>
      </c>
      <c r="I2652" s="180">
        <f t="shared" si="82"/>
        <v>77213.259999999995</v>
      </c>
      <c r="J2652" s="177" t="str">
        <f t="shared" si="83"/>
        <v>Date &gt; 1920</v>
      </c>
    </row>
    <row r="2653" spans="1:10" x14ac:dyDescent="0.3">
      <c r="A2653" s="178" t="s">
        <v>3371</v>
      </c>
      <c r="B2653" s="178" t="s">
        <v>209</v>
      </c>
      <c r="C2653" s="178" t="s">
        <v>7303</v>
      </c>
      <c r="D2653" s="178" t="s">
        <v>7360</v>
      </c>
      <c r="E2653" s="179">
        <v>34347</v>
      </c>
      <c r="F2653" s="180">
        <v>94976.39</v>
      </c>
      <c r="G2653" s="180">
        <v>0</v>
      </c>
      <c r="H2653" s="180">
        <v>10552.91</v>
      </c>
      <c r="I2653" s="180">
        <f t="shared" si="82"/>
        <v>105529.3</v>
      </c>
      <c r="J2653" s="177" t="str">
        <f t="shared" si="83"/>
        <v>Date &gt; 1920</v>
      </c>
    </row>
    <row r="2654" spans="1:10" x14ac:dyDescent="0.3">
      <c r="A2654" s="178" t="s">
        <v>3371</v>
      </c>
      <c r="B2654" s="178" t="s">
        <v>209</v>
      </c>
      <c r="C2654" s="178" t="s">
        <v>7303</v>
      </c>
      <c r="D2654" s="178" t="s">
        <v>7360</v>
      </c>
      <c r="E2654" s="179">
        <v>34423</v>
      </c>
      <c r="F2654" s="180">
        <v>45574.71</v>
      </c>
      <c r="G2654" s="180">
        <v>0</v>
      </c>
      <c r="H2654" s="180">
        <v>5063.8599999999997</v>
      </c>
      <c r="I2654" s="180">
        <f t="shared" si="82"/>
        <v>50638.57</v>
      </c>
      <c r="J2654" s="177" t="str">
        <f t="shared" si="83"/>
        <v>Date &gt; 1920</v>
      </c>
    </row>
    <row r="2655" spans="1:10" x14ac:dyDescent="0.3">
      <c r="A2655" s="178" t="s">
        <v>3371</v>
      </c>
      <c r="B2655" s="178" t="s">
        <v>209</v>
      </c>
      <c r="C2655" s="178" t="s">
        <v>7303</v>
      </c>
      <c r="D2655" s="178" t="s">
        <v>7360</v>
      </c>
      <c r="E2655" s="179">
        <v>34499</v>
      </c>
      <c r="F2655" s="180">
        <v>133405.64000000001</v>
      </c>
      <c r="G2655" s="180">
        <v>0</v>
      </c>
      <c r="H2655" s="180">
        <v>14822.85</v>
      </c>
      <c r="I2655" s="180">
        <f t="shared" si="82"/>
        <v>148228.49000000002</v>
      </c>
      <c r="J2655" s="177" t="str">
        <f t="shared" si="83"/>
        <v>Date &gt; 1920</v>
      </c>
    </row>
    <row r="2656" spans="1:10" x14ac:dyDescent="0.3">
      <c r="A2656" s="178" t="s">
        <v>3371</v>
      </c>
      <c r="B2656" s="178" t="s">
        <v>209</v>
      </c>
      <c r="C2656" s="178" t="s">
        <v>7303</v>
      </c>
      <c r="D2656" s="178" t="s">
        <v>7360</v>
      </c>
      <c r="E2656" s="179">
        <v>34703</v>
      </c>
      <c r="F2656" s="180">
        <v>10520.67</v>
      </c>
      <c r="G2656" s="180">
        <v>0</v>
      </c>
      <c r="H2656" s="180">
        <v>1168.97</v>
      </c>
      <c r="I2656" s="180">
        <f t="shared" si="82"/>
        <v>11689.64</v>
      </c>
      <c r="J2656" s="177" t="str">
        <f t="shared" si="83"/>
        <v>Date &gt; 1920</v>
      </c>
    </row>
    <row r="2657" spans="1:10" x14ac:dyDescent="0.3">
      <c r="A2657" s="178" t="s">
        <v>3371</v>
      </c>
      <c r="B2657" s="178" t="s">
        <v>209</v>
      </c>
      <c r="C2657" s="178" t="s">
        <v>7303</v>
      </c>
      <c r="D2657" s="178" t="s">
        <v>7360</v>
      </c>
      <c r="E2657" s="179">
        <v>34983</v>
      </c>
      <c r="F2657" s="180">
        <v>27542.84</v>
      </c>
      <c r="G2657" s="180">
        <v>0</v>
      </c>
      <c r="H2657" s="180">
        <v>2754.28</v>
      </c>
      <c r="I2657" s="180">
        <f t="shared" si="82"/>
        <v>30297.119999999999</v>
      </c>
      <c r="J2657" s="177" t="str">
        <f t="shared" si="83"/>
        <v>Date &gt; 1920</v>
      </c>
    </row>
    <row r="2658" spans="1:10" x14ac:dyDescent="0.3">
      <c r="A2658" s="178" t="s">
        <v>3371</v>
      </c>
      <c r="B2658" s="178" t="s">
        <v>209</v>
      </c>
      <c r="C2658" s="178" t="s">
        <v>7303</v>
      </c>
      <c r="D2658" s="178" t="s">
        <v>7361</v>
      </c>
      <c r="E2658" s="179">
        <v>34211</v>
      </c>
      <c r="F2658" s="180">
        <v>0</v>
      </c>
      <c r="G2658" s="180">
        <v>11663.33</v>
      </c>
      <c r="H2658" s="180">
        <v>5831.67</v>
      </c>
      <c r="I2658" s="180">
        <f t="shared" si="82"/>
        <v>17495</v>
      </c>
      <c r="J2658" s="177" t="str">
        <f t="shared" si="83"/>
        <v>Date &gt; 1920</v>
      </c>
    </row>
    <row r="2659" spans="1:10" x14ac:dyDescent="0.3">
      <c r="A2659" s="178" t="s">
        <v>3371</v>
      </c>
      <c r="B2659" s="178" t="s">
        <v>209</v>
      </c>
      <c r="C2659" s="178" t="s">
        <v>7303</v>
      </c>
      <c r="D2659" s="178" t="s">
        <v>7362</v>
      </c>
      <c r="E2659" s="179">
        <v>34666</v>
      </c>
      <c r="F2659" s="180">
        <v>0</v>
      </c>
      <c r="G2659" s="180">
        <v>3452.82</v>
      </c>
      <c r="H2659" s="180">
        <v>1726.41</v>
      </c>
      <c r="I2659" s="180">
        <f t="shared" si="82"/>
        <v>5179.2300000000005</v>
      </c>
      <c r="J2659" s="177" t="str">
        <f t="shared" si="83"/>
        <v>Date &gt; 1920</v>
      </c>
    </row>
    <row r="2660" spans="1:10" x14ac:dyDescent="0.3">
      <c r="A2660" s="178" t="s">
        <v>3371</v>
      </c>
      <c r="B2660" s="178" t="s">
        <v>209</v>
      </c>
      <c r="C2660" s="178" t="s">
        <v>7303</v>
      </c>
      <c r="D2660" s="178" t="s">
        <v>7363</v>
      </c>
      <c r="E2660" s="179">
        <v>34673</v>
      </c>
      <c r="F2660" s="180">
        <v>0</v>
      </c>
      <c r="G2660" s="180">
        <v>3600</v>
      </c>
      <c r="H2660" s="180">
        <v>1800</v>
      </c>
      <c r="I2660" s="180">
        <f t="shared" si="82"/>
        <v>5400</v>
      </c>
      <c r="J2660" s="177" t="str">
        <f t="shared" si="83"/>
        <v>Date &gt; 1920</v>
      </c>
    </row>
    <row r="2661" spans="1:10" x14ac:dyDescent="0.3">
      <c r="A2661" s="178" t="s">
        <v>3371</v>
      </c>
      <c r="B2661" s="178" t="s">
        <v>209</v>
      </c>
      <c r="C2661" s="178" t="s">
        <v>7303</v>
      </c>
      <c r="D2661" s="178" t="s">
        <v>7363</v>
      </c>
      <c r="E2661" s="179">
        <v>34718</v>
      </c>
      <c r="F2661" s="180">
        <v>0</v>
      </c>
      <c r="G2661" s="180">
        <v>600</v>
      </c>
      <c r="H2661" s="180">
        <v>300</v>
      </c>
      <c r="I2661" s="180">
        <f t="shared" si="82"/>
        <v>900</v>
      </c>
      <c r="J2661" s="177" t="str">
        <f t="shared" si="83"/>
        <v>Date &gt; 1920</v>
      </c>
    </row>
    <row r="2662" spans="1:10" x14ac:dyDescent="0.3">
      <c r="A2662" s="178" t="s">
        <v>3371</v>
      </c>
      <c r="B2662" s="178" t="s">
        <v>209</v>
      </c>
      <c r="C2662" s="178" t="s">
        <v>7303</v>
      </c>
      <c r="D2662" s="178" t="s">
        <v>7356</v>
      </c>
      <c r="E2662" s="179">
        <v>34227</v>
      </c>
      <c r="F2662" s="180">
        <v>0</v>
      </c>
      <c r="G2662" s="180">
        <v>11326.12</v>
      </c>
      <c r="H2662" s="180">
        <v>5663.06</v>
      </c>
      <c r="I2662" s="180">
        <f t="shared" si="82"/>
        <v>16989.18</v>
      </c>
      <c r="J2662" s="177" t="str">
        <f t="shared" si="83"/>
        <v>Date &gt; 1920</v>
      </c>
    </row>
    <row r="2663" spans="1:10" x14ac:dyDescent="0.3">
      <c r="A2663" s="178" t="s">
        <v>3371</v>
      </c>
      <c r="B2663" s="178" t="s">
        <v>209</v>
      </c>
      <c r="C2663" s="178" t="s">
        <v>7303</v>
      </c>
      <c r="D2663" s="178" t="s">
        <v>7356</v>
      </c>
      <c r="E2663" s="179">
        <v>34267</v>
      </c>
      <c r="F2663" s="180">
        <v>0</v>
      </c>
      <c r="G2663" s="180">
        <v>1273.8800000000001</v>
      </c>
      <c r="H2663" s="180">
        <v>960</v>
      </c>
      <c r="I2663" s="180">
        <f t="shared" si="82"/>
        <v>2233.88</v>
      </c>
      <c r="J2663" s="177" t="str">
        <f t="shared" si="83"/>
        <v>Date &gt; 1920</v>
      </c>
    </row>
    <row r="2664" spans="1:10" x14ac:dyDescent="0.3">
      <c r="A2664" s="178" t="s">
        <v>3371</v>
      </c>
      <c r="B2664" s="178" t="s">
        <v>209</v>
      </c>
      <c r="C2664" s="178" t="s">
        <v>7303</v>
      </c>
      <c r="D2664" s="178" t="s">
        <v>7356</v>
      </c>
      <c r="E2664" s="179">
        <v>34267</v>
      </c>
      <c r="F2664" s="180">
        <v>0</v>
      </c>
      <c r="G2664" s="180">
        <v>646.12</v>
      </c>
      <c r="H2664" s="180">
        <v>0</v>
      </c>
      <c r="I2664" s="180">
        <f t="shared" si="82"/>
        <v>646.12</v>
      </c>
      <c r="J2664" s="177" t="str">
        <f t="shared" si="83"/>
        <v>Date &gt; 1920</v>
      </c>
    </row>
    <row r="2665" spans="1:10" x14ac:dyDescent="0.3">
      <c r="A2665" s="178" t="s">
        <v>3371</v>
      </c>
      <c r="B2665" s="178" t="s">
        <v>209</v>
      </c>
      <c r="C2665" s="178" t="s">
        <v>7303</v>
      </c>
      <c r="D2665" s="178" t="s">
        <v>7364</v>
      </c>
      <c r="E2665" s="179">
        <v>34309</v>
      </c>
      <c r="F2665" s="180">
        <v>0</v>
      </c>
      <c r="G2665" s="180">
        <v>6125</v>
      </c>
      <c r="H2665" s="180">
        <v>0</v>
      </c>
      <c r="I2665" s="180">
        <f t="shared" si="82"/>
        <v>6125</v>
      </c>
      <c r="J2665" s="177" t="str">
        <f t="shared" si="83"/>
        <v>Date &gt; 1920</v>
      </c>
    </row>
    <row r="2666" spans="1:10" x14ac:dyDescent="0.3">
      <c r="A2666" s="178" t="s">
        <v>3371</v>
      </c>
      <c r="B2666" s="178" t="s">
        <v>209</v>
      </c>
      <c r="C2666" s="178" t="s">
        <v>7303</v>
      </c>
      <c r="D2666" s="178" t="s">
        <v>7365</v>
      </c>
      <c r="E2666" s="179">
        <v>34309</v>
      </c>
      <c r="F2666" s="180">
        <v>0</v>
      </c>
      <c r="G2666" s="180">
        <v>11902.68</v>
      </c>
      <c r="H2666" s="180">
        <v>0</v>
      </c>
      <c r="I2666" s="180">
        <f t="shared" si="82"/>
        <v>11902.68</v>
      </c>
      <c r="J2666" s="177" t="str">
        <f t="shared" si="83"/>
        <v>Date &gt; 1920</v>
      </c>
    </row>
    <row r="2667" spans="1:10" x14ac:dyDescent="0.3">
      <c r="A2667" s="178" t="s">
        <v>3371</v>
      </c>
      <c r="B2667" s="178" t="s">
        <v>209</v>
      </c>
      <c r="C2667" s="178" t="s">
        <v>7303</v>
      </c>
      <c r="D2667" s="178" t="s">
        <v>7366</v>
      </c>
      <c r="E2667" s="179">
        <v>34886</v>
      </c>
      <c r="F2667" s="180">
        <v>0</v>
      </c>
      <c r="G2667" s="180">
        <v>111284.14</v>
      </c>
      <c r="H2667" s="180">
        <v>55642.07</v>
      </c>
      <c r="I2667" s="180">
        <f t="shared" si="82"/>
        <v>166926.21</v>
      </c>
      <c r="J2667" s="177" t="str">
        <f t="shared" si="83"/>
        <v>Date &gt; 1920</v>
      </c>
    </row>
    <row r="2668" spans="1:10" x14ac:dyDescent="0.3">
      <c r="A2668" s="178" t="s">
        <v>3371</v>
      </c>
      <c r="B2668" s="178" t="s">
        <v>209</v>
      </c>
      <c r="C2668" s="178" t="s">
        <v>7303</v>
      </c>
      <c r="D2668" s="178" t="s">
        <v>7366</v>
      </c>
      <c r="E2668" s="179">
        <v>35193</v>
      </c>
      <c r="F2668" s="180">
        <v>0</v>
      </c>
      <c r="G2668" s="180">
        <v>2089.3000000000002</v>
      </c>
      <c r="H2668" s="180">
        <v>1044.6500000000001</v>
      </c>
      <c r="I2668" s="180">
        <f t="shared" si="82"/>
        <v>3133.9500000000003</v>
      </c>
      <c r="J2668" s="177" t="str">
        <f t="shared" si="83"/>
        <v>Date &gt; 1920</v>
      </c>
    </row>
    <row r="2669" spans="1:10" x14ac:dyDescent="0.3">
      <c r="A2669" s="178" t="s">
        <v>3371</v>
      </c>
      <c r="B2669" s="178" t="s">
        <v>209</v>
      </c>
      <c r="C2669" s="178" t="s">
        <v>7303</v>
      </c>
      <c r="D2669" s="178" t="s">
        <v>7366</v>
      </c>
      <c r="E2669" s="179">
        <v>35524</v>
      </c>
      <c r="F2669" s="180">
        <v>0</v>
      </c>
      <c r="G2669" s="180">
        <v>4626.5600000000004</v>
      </c>
      <c r="H2669" s="180">
        <v>2447.23</v>
      </c>
      <c r="I2669" s="180">
        <f t="shared" si="82"/>
        <v>7073.7900000000009</v>
      </c>
      <c r="J2669" s="177" t="str">
        <f t="shared" si="83"/>
        <v>Date &gt; 1920</v>
      </c>
    </row>
    <row r="2670" spans="1:10" x14ac:dyDescent="0.3">
      <c r="A2670" s="178" t="s">
        <v>3371</v>
      </c>
      <c r="B2670" s="178" t="s">
        <v>209</v>
      </c>
      <c r="C2670" s="178" t="s">
        <v>7303</v>
      </c>
      <c r="D2670" s="178" t="s">
        <v>7367</v>
      </c>
      <c r="E2670" s="179">
        <v>34508</v>
      </c>
      <c r="F2670" s="180">
        <v>0</v>
      </c>
      <c r="G2670" s="180">
        <v>5846.14</v>
      </c>
      <c r="H2670" s="180">
        <v>2923.07</v>
      </c>
      <c r="I2670" s="180">
        <f t="shared" si="82"/>
        <v>8769.2100000000009</v>
      </c>
      <c r="J2670" s="177" t="str">
        <f t="shared" si="83"/>
        <v>Date &gt; 1920</v>
      </c>
    </row>
    <row r="2671" spans="1:10" x14ac:dyDescent="0.3">
      <c r="A2671" s="178" t="s">
        <v>3371</v>
      </c>
      <c r="B2671" s="178" t="s">
        <v>209</v>
      </c>
      <c r="C2671" s="178" t="s">
        <v>7303</v>
      </c>
      <c r="D2671" s="178" t="s">
        <v>7368</v>
      </c>
      <c r="E2671" s="179">
        <v>35193</v>
      </c>
      <c r="F2671" s="180">
        <v>0</v>
      </c>
      <c r="G2671" s="180">
        <v>9000</v>
      </c>
      <c r="H2671" s="180">
        <v>4500</v>
      </c>
      <c r="I2671" s="180">
        <f t="shared" si="82"/>
        <v>13500</v>
      </c>
      <c r="J2671" s="177" t="str">
        <f t="shared" si="83"/>
        <v>Date &gt; 1920</v>
      </c>
    </row>
    <row r="2672" spans="1:10" x14ac:dyDescent="0.3">
      <c r="A2672" s="178" t="s">
        <v>3371</v>
      </c>
      <c r="B2672" s="178" t="s">
        <v>209</v>
      </c>
      <c r="C2672" s="178" t="s">
        <v>7303</v>
      </c>
      <c r="D2672" s="178" t="s">
        <v>7369</v>
      </c>
      <c r="E2672" s="179">
        <v>34736</v>
      </c>
      <c r="F2672" s="180">
        <v>0</v>
      </c>
      <c r="G2672" s="180">
        <v>10404.33</v>
      </c>
      <c r="H2672" s="180">
        <v>5202.16</v>
      </c>
      <c r="I2672" s="180">
        <f t="shared" si="82"/>
        <v>15606.49</v>
      </c>
      <c r="J2672" s="177" t="str">
        <f t="shared" si="83"/>
        <v>Date &gt; 1920</v>
      </c>
    </row>
    <row r="2673" spans="1:10" x14ac:dyDescent="0.3">
      <c r="A2673" s="178" t="s">
        <v>3371</v>
      </c>
      <c r="B2673" s="178" t="s">
        <v>209</v>
      </c>
      <c r="C2673" s="178" t="s">
        <v>7303</v>
      </c>
      <c r="D2673" s="178" t="s">
        <v>6350</v>
      </c>
      <c r="E2673" s="179">
        <v>34736</v>
      </c>
      <c r="F2673" s="180">
        <v>0</v>
      </c>
      <c r="G2673" s="180">
        <v>11000</v>
      </c>
      <c r="H2673" s="180">
        <v>5500</v>
      </c>
      <c r="I2673" s="180">
        <f t="shared" si="82"/>
        <v>16500</v>
      </c>
      <c r="J2673" s="177" t="str">
        <f t="shared" si="83"/>
        <v>Date &gt; 1920</v>
      </c>
    </row>
    <row r="2674" spans="1:10" x14ac:dyDescent="0.3">
      <c r="A2674" s="178" t="s">
        <v>3371</v>
      </c>
      <c r="B2674" s="178" t="s">
        <v>209</v>
      </c>
      <c r="C2674" s="178" t="s">
        <v>7303</v>
      </c>
      <c r="D2674" s="178" t="s">
        <v>7370</v>
      </c>
      <c r="E2674" s="179">
        <v>34844</v>
      </c>
      <c r="F2674" s="180">
        <v>0</v>
      </c>
      <c r="G2674" s="180">
        <v>55398.81</v>
      </c>
      <c r="H2674" s="180">
        <v>35024.089999999997</v>
      </c>
      <c r="I2674" s="180">
        <f t="shared" si="82"/>
        <v>90422.9</v>
      </c>
      <c r="J2674" s="177" t="str">
        <f t="shared" si="83"/>
        <v>Date &gt; 1920</v>
      </c>
    </row>
    <row r="2675" spans="1:10" x14ac:dyDescent="0.3">
      <c r="A2675" s="178" t="s">
        <v>3371</v>
      </c>
      <c r="B2675" s="178" t="s">
        <v>209</v>
      </c>
      <c r="C2675" s="178" t="s">
        <v>7303</v>
      </c>
      <c r="D2675" s="178" t="s">
        <v>7370</v>
      </c>
      <c r="E2675" s="179">
        <v>34864</v>
      </c>
      <c r="F2675" s="180">
        <v>0</v>
      </c>
      <c r="G2675" s="180">
        <v>119372.72</v>
      </c>
      <c r="H2675" s="180">
        <v>88985.08</v>
      </c>
      <c r="I2675" s="180">
        <f t="shared" si="82"/>
        <v>208357.8</v>
      </c>
      <c r="J2675" s="177" t="str">
        <f t="shared" si="83"/>
        <v>Date &gt; 1920</v>
      </c>
    </row>
    <row r="2676" spans="1:10" x14ac:dyDescent="0.3">
      <c r="A2676" s="178" t="s">
        <v>3371</v>
      </c>
      <c r="B2676" s="178" t="s">
        <v>209</v>
      </c>
      <c r="C2676" s="178" t="s">
        <v>7303</v>
      </c>
      <c r="D2676" s="178" t="s">
        <v>7370</v>
      </c>
      <c r="E2676" s="179">
        <v>34904</v>
      </c>
      <c r="F2676" s="180">
        <v>0</v>
      </c>
      <c r="G2676" s="180">
        <v>108912.41</v>
      </c>
      <c r="H2676" s="180">
        <v>93521.19</v>
      </c>
      <c r="I2676" s="180">
        <f t="shared" si="82"/>
        <v>202433.6</v>
      </c>
      <c r="J2676" s="177" t="str">
        <f t="shared" si="83"/>
        <v>Date &gt; 1920</v>
      </c>
    </row>
    <row r="2677" spans="1:10" x14ac:dyDescent="0.3">
      <c r="A2677" s="178" t="s">
        <v>3371</v>
      </c>
      <c r="B2677" s="178" t="s">
        <v>209</v>
      </c>
      <c r="C2677" s="178" t="s">
        <v>7303</v>
      </c>
      <c r="D2677" s="178" t="s">
        <v>7370</v>
      </c>
      <c r="E2677" s="179">
        <v>34933</v>
      </c>
      <c r="F2677" s="180">
        <v>0</v>
      </c>
      <c r="G2677" s="180">
        <v>89943.01</v>
      </c>
      <c r="H2677" s="180">
        <v>71828.69</v>
      </c>
      <c r="I2677" s="180">
        <f t="shared" si="82"/>
        <v>161771.70000000001</v>
      </c>
      <c r="J2677" s="177" t="str">
        <f t="shared" si="83"/>
        <v>Date &gt; 1920</v>
      </c>
    </row>
    <row r="2678" spans="1:10" x14ac:dyDescent="0.3">
      <c r="A2678" s="178" t="s">
        <v>3371</v>
      </c>
      <c r="B2678" s="178" t="s">
        <v>209</v>
      </c>
      <c r="C2678" s="178" t="s">
        <v>7303</v>
      </c>
      <c r="D2678" s="178" t="s">
        <v>7370</v>
      </c>
      <c r="E2678" s="179">
        <v>34968</v>
      </c>
      <c r="F2678" s="180">
        <v>0</v>
      </c>
      <c r="G2678" s="180">
        <v>96064.7</v>
      </c>
      <c r="H2678" s="180">
        <v>82214.2</v>
      </c>
      <c r="I2678" s="180">
        <f t="shared" si="82"/>
        <v>178278.9</v>
      </c>
      <c r="J2678" s="177" t="str">
        <f t="shared" si="83"/>
        <v>Date &gt; 1920</v>
      </c>
    </row>
    <row r="2679" spans="1:10" x14ac:dyDescent="0.3">
      <c r="A2679" s="178" t="s">
        <v>3371</v>
      </c>
      <c r="B2679" s="178" t="s">
        <v>209</v>
      </c>
      <c r="C2679" s="178" t="s">
        <v>7303</v>
      </c>
      <c r="D2679" s="178" t="s">
        <v>7370</v>
      </c>
      <c r="E2679" s="179">
        <v>35030</v>
      </c>
      <c r="F2679" s="180">
        <v>0</v>
      </c>
      <c r="G2679" s="180">
        <v>117143.1</v>
      </c>
      <c r="H2679" s="180">
        <v>90311.85</v>
      </c>
      <c r="I2679" s="180">
        <f t="shared" si="82"/>
        <v>207454.95</v>
      </c>
      <c r="J2679" s="177" t="str">
        <f t="shared" si="83"/>
        <v>Date &gt; 1920</v>
      </c>
    </row>
    <row r="2680" spans="1:10" x14ac:dyDescent="0.3">
      <c r="A2680" s="178" t="s">
        <v>3371</v>
      </c>
      <c r="B2680" s="178" t="s">
        <v>209</v>
      </c>
      <c r="C2680" s="178" t="s">
        <v>7303</v>
      </c>
      <c r="D2680" s="178" t="s">
        <v>7370</v>
      </c>
      <c r="E2680" s="179">
        <v>35039</v>
      </c>
      <c r="F2680" s="180">
        <v>0</v>
      </c>
      <c r="G2680" s="180">
        <v>117008.07</v>
      </c>
      <c r="H2680" s="180">
        <v>85361.2</v>
      </c>
      <c r="I2680" s="180">
        <f t="shared" si="82"/>
        <v>202369.27000000002</v>
      </c>
      <c r="J2680" s="177" t="str">
        <f t="shared" si="83"/>
        <v>Date &gt; 1920</v>
      </c>
    </row>
    <row r="2681" spans="1:10" x14ac:dyDescent="0.3">
      <c r="A2681" s="178" t="s">
        <v>3371</v>
      </c>
      <c r="B2681" s="178" t="s">
        <v>209</v>
      </c>
      <c r="C2681" s="178" t="s">
        <v>7303</v>
      </c>
      <c r="D2681" s="178" t="s">
        <v>7370</v>
      </c>
      <c r="E2681" s="179">
        <v>35080</v>
      </c>
      <c r="F2681" s="180">
        <v>0</v>
      </c>
      <c r="G2681" s="180">
        <v>80748.179999999993</v>
      </c>
      <c r="H2681" s="180">
        <v>71087.19</v>
      </c>
      <c r="I2681" s="180">
        <f t="shared" si="82"/>
        <v>151835.37</v>
      </c>
      <c r="J2681" s="177" t="str">
        <f t="shared" si="83"/>
        <v>Date &gt; 1920</v>
      </c>
    </row>
    <row r="2682" spans="1:10" x14ac:dyDescent="0.3">
      <c r="A2682" s="178" t="s">
        <v>3371</v>
      </c>
      <c r="B2682" s="178" t="s">
        <v>209</v>
      </c>
      <c r="C2682" s="178" t="s">
        <v>7303</v>
      </c>
      <c r="D2682" s="178" t="s">
        <v>7370</v>
      </c>
      <c r="E2682" s="179">
        <v>35100</v>
      </c>
      <c r="F2682" s="180">
        <v>0</v>
      </c>
      <c r="G2682" s="180">
        <v>89286.92</v>
      </c>
      <c r="H2682" s="180">
        <v>69059.08</v>
      </c>
      <c r="I2682" s="180">
        <f t="shared" si="82"/>
        <v>158346</v>
      </c>
      <c r="J2682" s="177" t="str">
        <f t="shared" si="83"/>
        <v>Date &gt; 1920</v>
      </c>
    </row>
    <row r="2683" spans="1:10" x14ac:dyDescent="0.3">
      <c r="A2683" s="178" t="s">
        <v>3371</v>
      </c>
      <c r="B2683" s="178" t="s">
        <v>209</v>
      </c>
      <c r="C2683" s="178" t="s">
        <v>7303</v>
      </c>
      <c r="D2683" s="178" t="s">
        <v>7370</v>
      </c>
      <c r="E2683" s="179">
        <v>35159</v>
      </c>
      <c r="F2683" s="180">
        <v>0</v>
      </c>
      <c r="G2683" s="180">
        <v>30242.29</v>
      </c>
      <c r="H2683" s="180">
        <v>15121.16</v>
      </c>
      <c r="I2683" s="180">
        <f t="shared" si="82"/>
        <v>45363.45</v>
      </c>
      <c r="J2683" s="177" t="str">
        <f t="shared" si="83"/>
        <v>Date &gt; 1920</v>
      </c>
    </row>
    <row r="2684" spans="1:10" x14ac:dyDescent="0.3">
      <c r="A2684" s="178" t="s">
        <v>3371</v>
      </c>
      <c r="B2684" s="178" t="s">
        <v>209</v>
      </c>
      <c r="C2684" s="178" t="s">
        <v>7303</v>
      </c>
      <c r="D2684" s="178" t="s">
        <v>7370</v>
      </c>
      <c r="E2684" s="179">
        <v>35193</v>
      </c>
      <c r="F2684" s="180">
        <v>0</v>
      </c>
      <c r="G2684" s="180">
        <v>29205.21</v>
      </c>
      <c r="H2684" s="180">
        <v>51791.91</v>
      </c>
      <c r="I2684" s="180">
        <f t="shared" si="82"/>
        <v>80997.119999999995</v>
      </c>
      <c r="J2684" s="177" t="str">
        <f t="shared" si="83"/>
        <v>Date &gt; 1920</v>
      </c>
    </row>
    <row r="2685" spans="1:10" x14ac:dyDescent="0.3">
      <c r="A2685" s="178" t="s">
        <v>3371</v>
      </c>
      <c r="B2685" s="178" t="s">
        <v>209</v>
      </c>
      <c r="C2685" s="178" t="s">
        <v>7303</v>
      </c>
      <c r="D2685" s="178" t="s">
        <v>7370</v>
      </c>
      <c r="E2685" s="179">
        <v>35193</v>
      </c>
      <c r="F2685" s="180">
        <v>0</v>
      </c>
      <c r="G2685" s="180">
        <v>13028.57</v>
      </c>
      <c r="H2685" s="180">
        <v>6514.29</v>
      </c>
      <c r="I2685" s="180">
        <f t="shared" si="82"/>
        <v>19542.86</v>
      </c>
      <c r="J2685" s="177" t="str">
        <f t="shared" si="83"/>
        <v>Date &gt; 1920</v>
      </c>
    </row>
    <row r="2686" spans="1:10" x14ac:dyDescent="0.3">
      <c r="A2686" s="178" t="s">
        <v>3371</v>
      </c>
      <c r="B2686" s="178" t="s">
        <v>209</v>
      </c>
      <c r="C2686" s="178" t="s">
        <v>7303</v>
      </c>
      <c r="D2686" s="178" t="s">
        <v>7370</v>
      </c>
      <c r="E2686" s="179">
        <v>35341</v>
      </c>
      <c r="F2686" s="180">
        <v>0</v>
      </c>
      <c r="G2686" s="180">
        <v>35369.01</v>
      </c>
      <c r="H2686" s="180">
        <v>0</v>
      </c>
      <c r="I2686" s="180">
        <f t="shared" si="82"/>
        <v>35369.01</v>
      </c>
      <c r="J2686" s="177" t="str">
        <f t="shared" si="83"/>
        <v>Date &gt; 1920</v>
      </c>
    </row>
    <row r="2687" spans="1:10" x14ac:dyDescent="0.3">
      <c r="A2687" s="178" t="s">
        <v>3371</v>
      </c>
      <c r="B2687" s="178" t="s">
        <v>209</v>
      </c>
      <c r="C2687" s="178" t="s">
        <v>7303</v>
      </c>
      <c r="D2687" s="178" t="s">
        <v>7370</v>
      </c>
      <c r="E2687" s="179">
        <v>35366</v>
      </c>
      <c r="F2687" s="180">
        <v>0</v>
      </c>
      <c r="G2687" s="180">
        <v>20867.37</v>
      </c>
      <c r="H2687" s="180">
        <v>38063.72</v>
      </c>
      <c r="I2687" s="180">
        <f t="shared" si="82"/>
        <v>58931.09</v>
      </c>
      <c r="J2687" s="177" t="str">
        <f t="shared" si="83"/>
        <v>Date &gt; 1920</v>
      </c>
    </row>
    <row r="2688" spans="1:10" x14ac:dyDescent="0.3">
      <c r="A2688" s="178" t="s">
        <v>3371</v>
      </c>
      <c r="B2688" s="178" t="s">
        <v>209</v>
      </c>
      <c r="C2688" s="178" t="s">
        <v>7303</v>
      </c>
      <c r="D2688" s="178" t="s">
        <v>7371</v>
      </c>
      <c r="E2688" s="179">
        <v>35193</v>
      </c>
      <c r="F2688" s="180">
        <v>0</v>
      </c>
      <c r="G2688" s="180">
        <v>21075.91</v>
      </c>
      <c r="H2688" s="180">
        <v>10537.96</v>
      </c>
      <c r="I2688" s="180">
        <f t="shared" si="82"/>
        <v>31613.87</v>
      </c>
      <c r="J2688" s="177" t="str">
        <f t="shared" si="83"/>
        <v>Date &gt; 1920</v>
      </c>
    </row>
    <row r="2689" spans="1:10" x14ac:dyDescent="0.3">
      <c r="A2689" s="178" t="s">
        <v>3371</v>
      </c>
      <c r="B2689" s="178" t="s">
        <v>209</v>
      </c>
      <c r="C2689" s="178" t="s">
        <v>7303</v>
      </c>
      <c r="D2689" s="178" t="s">
        <v>6350</v>
      </c>
      <c r="E2689" s="179">
        <v>35025</v>
      </c>
      <c r="F2689" s="180">
        <v>0</v>
      </c>
      <c r="G2689" s="180">
        <v>16666.54</v>
      </c>
      <c r="H2689" s="180">
        <v>8333.27</v>
      </c>
      <c r="I2689" s="180">
        <f t="shared" si="82"/>
        <v>24999.81</v>
      </c>
      <c r="J2689" s="177" t="str">
        <f t="shared" si="83"/>
        <v>Date &gt; 1920</v>
      </c>
    </row>
    <row r="2690" spans="1:10" x14ac:dyDescent="0.3">
      <c r="A2690" s="178" t="s">
        <v>3371</v>
      </c>
      <c r="B2690" s="178" t="s">
        <v>209</v>
      </c>
      <c r="C2690" s="178" t="s">
        <v>7303</v>
      </c>
      <c r="D2690" s="178" t="s">
        <v>7360</v>
      </c>
      <c r="E2690" s="179">
        <v>35643</v>
      </c>
      <c r="F2690" s="180">
        <v>0</v>
      </c>
      <c r="G2690" s="180">
        <v>108063.36</v>
      </c>
      <c r="H2690" s="180">
        <v>54031.67</v>
      </c>
      <c r="I2690" s="180">
        <f t="shared" si="82"/>
        <v>162095.03</v>
      </c>
      <c r="J2690" s="177" t="str">
        <f t="shared" si="83"/>
        <v>Date &gt; 1920</v>
      </c>
    </row>
    <row r="2691" spans="1:10" x14ac:dyDescent="0.3">
      <c r="A2691" s="178" t="s">
        <v>3371</v>
      </c>
      <c r="B2691" s="178" t="s">
        <v>209</v>
      </c>
      <c r="C2691" s="178" t="s">
        <v>7303</v>
      </c>
      <c r="D2691" s="178" t="s">
        <v>7372</v>
      </c>
      <c r="E2691" s="179">
        <v>35291</v>
      </c>
      <c r="F2691" s="180">
        <v>0</v>
      </c>
      <c r="G2691" s="180">
        <v>13806.66</v>
      </c>
      <c r="H2691" s="180">
        <v>6903.33</v>
      </c>
      <c r="I2691" s="180">
        <f t="shared" si="82"/>
        <v>20709.989999999998</v>
      </c>
      <c r="J2691" s="177" t="str">
        <f t="shared" si="83"/>
        <v>Date &gt; 1920</v>
      </c>
    </row>
    <row r="2692" spans="1:10" x14ac:dyDescent="0.3">
      <c r="A2692" s="178" t="s">
        <v>3371</v>
      </c>
      <c r="B2692" s="178" t="s">
        <v>209</v>
      </c>
      <c r="C2692" s="178" t="s">
        <v>7303</v>
      </c>
      <c r="D2692" s="178" t="s">
        <v>7372</v>
      </c>
      <c r="E2692" s="179">
        <v>35319</v>
      </c>
      <c r="F2692" s="180">
        <v>0</v>
      </c>
      <c r="G2692" s="180">
        <v>8910.15</v>
      </c>
      <c r="H2692" s="180">
        <v>4455.08</v>
      </c>
      <c r="I2692" s="180">
        <f t="shared" si="82"/>
        <v>13365.23</v>
      </c>
      <c r="J2692" s="177" t="str">
        <f t="shared" si="83"/>
        <v>Date &gt; 1920</v>
      </c>
    </row>
    <row r="2693" spans="1:10" x14ac:dyDescent="0.3">
      <c r="A2693" s="178" t="s">
        <v>3371</v>
      </c>
      <c r="B2693" s="178" t="s">
        <v>209</v>
      </c>
      <c r="C2693" s="178" t="s">
        <v>7303</v>
      </c>
      <c r="D2693" s="178" t="s">
        <v>7372</v>
      </c>
      <c r="E2693" s="179">
        <v>35345</v>
      </c>
      <c r="F2693" s="180">
        <v>0</v>
      </c>
      <c r="G2693" s="180">
        <v>40067.199999999997</v>
      </c>
      <c r="H2693" s="180">
        <v>20033.59</v>
      </c>
      <c r="I2693" s="180">
        <f t="shared" ref="I2693:I2756" si="84">SUM(F2693:H2693)</f>
        <v>60100.789999999994</v>
      </c>
      <c r="J2693" s="177" t="str">
        <f t="shared" ref="J2693:J2756" si="85">IF(OR(YEAR(E2693)&gt; 1920, ISBLANK(E2693)), "Date &gt; 1920", "Sketchy date")</f>
        <v>Date &gt; 1920</v>
      </c>
    </row>
    <row r="2694" spans="1:10" x14ac:dyDescent="0.3">
      <c r="A2694" s="178" t="s">
        <v>3371</v>
      </c>
      <c r="B2694" s="178" t="s">
        <v>209</v>
      </c>
      <c r="C2694" s="178" t="s">
        <v>7303</v>
      </c>
      <c r="D2694" s="178" t="s">
        <v>7372</v>
      </c>
      <c r="E2694" s="179">
        <v>35374</v>
      </c>
      <c r="F2694" s="180">
        <v>0</v>
      </c>
      <c r="G2694" s="180">
        <v>21441.5</v>
      </c>
      <c r="H2694" s="180">
        <v>10720.75</v>
      </c>
      <c r="I2694" s="180">
        <f t="shared" si="84"/>
        <v>32162.25</v>
      </c>
      <c r="J2694" s="177" t="str">
        <f t="shared" si="85"/>
        <v>Date &gt; 1920</v>
      </c>
    </row>
    <row r="2695" spans="1:10" x14ac:dyDescent="0.3">
      <c r="A2695" s="178" t="s">
        <v>3371</v>
      </c>
      <c r="B2695" s="178" t="s">
        <v>209</v>
      </c>
      <c r="C2695" s="178" t="s">
        <v>7303</v>
      </c>
      <c r="D2695" s="178" t="s">
        <v>7372</v>
      </c>
      <c r="E2695" s="179">
        <v>35417</v>
      </c>
      <c r="F2695" s="180">
        <v>0</v>
      </c>
      <c r="G2695" s="180">
        <v>9774.49</v>
      </c>
      <c r="H2695" s="180">
        <v>5055.8</v>
      </c>
      <c r="I2695" s="180">
        <f t="shared" si="84"/>
        <v>14830.29</v>
      </c>
      <c r="J2695" s="177" t="str">
        <f t="shared" si="85"/>
        <v>Date &gt; 1920</v>
      </c>
    </row>
    <row r="2696" spans="1:10" x14ac:dyDescent="0.3">
      <c r="A2696" s="178" t="s">
        <v>3371</v>
      </c>
      <c r="B2696" s="178" t="s">
        <v>209</v>
      </c>
      <c r="C2696" s="178" t="s">
        <v>7303</v>
      </c>
      <c r="D2696" s="178" t="s">
        <v>7373</v>
      </c>
      <c r="E2696" s="179">
        <v>35632</v>
      </c>
      <c r="F2696" s="180">
        <v>82170</v>
      </c>
      <c r="G2696" s="180">
        <v>0</v>
      </c>
      <c r="H2696" s="180">
        <v>9130</v>
      </c>
      <c r="I2696" s="180">
        <f t="shared" si="84"/>
        <v>91300</v>
      </c>
      <c r="J2696" s="177" t="str">
        <f t="shared" si="85"/>
        <v>Date &gt; 1920</v>
      </c>
    </row>
    <row r="2697" spans="1:10" x14ac:dyDescent="0.3">
      <c r="A2697" s="178" t="s">
        <v>3371</v>
      </c>
      <c r="B2697" s="178" t="s">
        <v>209</v>
      </c>
      <c r="C2697" s="178" t="s">
        <v>7303</v>
      </c>
      <c r="D2697" s="178" t="s">
        <v>7373</v>
      </c>
      <c r="E2697" s="179">
        <v>35671</v>
      </c>
      <c r="F2697" s="180">
        <v>1105</v>
      </c>
      <c r="G2697" s="180">
        <v>0</v>
      </c>
      <c r="H2697" s="180">
        <v>123.14</v>
      </c>
      <c r="I2697" s="180">
        <f t="shared" si="84"/>
        <v>1228.1400000000001</v>
      </c>
      <c r="J2697" s="177" t="str">
        <f t="shared" si="85"/>
        <v>Date &gt; 1920</v>
      </c>
    </row>
    <row r="2698" spans="1:10" x14ac:dyDescent="0.3">
      <c r="A2698" s="178" t="s">
        <v>3371</v>
      </c>
      <c r="B2698" s="178" t="s">
        <v>209</v>
      </c>
      <c r="C2698" s="178" t="s">
        <v>7303</v>
      </c>
      <c r="D2698" s="178" t="s">
        <v>6350</v>
      </c>
      <c r="E2698" s="179">
        <v>35390</v>
      </c>
      <c r="F2698" s="180">
        <v>0</v>
      </c>
      <c r="G2698" s="180">
        <v>11133</v>
      </c>
      <c r="H2698" s="180">
        <v>5567</v>
      </c>
      <c r="I2698" s="180">
        <f t="shared" si="84"/>
        <v>16700</v>
      </c>
      <c r="J2698" s="177" t="str">
        <f t="shared" si="85"/>
        <v>Date &gt; 1920</v>
      </c>
    </row>
    <row r="2699" spans="1:10" x14ac:dyDescent="0.3">
      <c r="A2699" s="178" t="s">
        <v>3371</v>
      </c>
      <c r="B2699" s="178" t="s">
        <v>209</v>
      </c>
      <c r="C2699" s="178" t="s">
        <v>7303</v>
      </c>
      <c r="D2699" s="178" t="s">
        <v>6373</v>
      </c>
      <c r="E2699" s="179">
        <v>35390</v>
      </c>
      <c r="F2699" s="180">
        <v>0</v>
      </c>
      <c r="G2699" s="180">
        <v>3144.76</v>
      </c>
      <c r="H2699" s="180">
        <v>1572.38</v>
      </c>
      <c r="I2699" s="180">
        <f t="shared" si="84"/>
        <v>4717.1400000000003</v>
      </c>
      <c r="J2699" s="177" t="str">
        <f t="shared" si="85"/>
        <v>Date &gt; 1920</v>
      </c>
    </row>
    <row r="2700" spans="1:10" x14ac:dyDescent="0.3">
      <c r="A2700" s="178" t="s">
        <v>3371</v>
      </c>
      <c r="B2700" s="178" t="s">
        <v>209</v>
      </c>
      <c r="C2700" s="178" t="s">
        <v>7303</v>
      </c>
      <c r="D2700" s="178" t="s">
        <v>7374</v>
      </c>
      <c r="E2700" s="179">
        <v>35992</v>
      </c>
      <c r="F2700" s="180">
        <v>118035</v>
      </c>
      <c r="G2700" s="180">
        <v>0</v>
      </c>
      <c r="H2700" s="180">
        <v>13115</v>
      </c>
      <c r="I2700" s="180">
        <f t="shared" si="84"/>
        <v>131150</v>
      </c>
      <c r="J2700" s="177" t="str">
        <f t="shared" si="85"/>
        <v>Date &gt; 1920</v>
      </c>
    </row>
    <row r="2701" spans="1:10" x14ac:dyDescent="0.3">
      <c r="A2701" s="178" t="s">
        <v>3371</v>
      </c>
      <c r="B2701" s="178" t="s">
        <v>209</v>
      </c>
      <c r="C2701" s="178" t="s">
        <v>7303</v>
      </c>
      <c r="D2701" s="178" t="s">
        <v>7374</v>
      </c>
      <c r="E2701" s="179">
        <v>36076</v>
      </c>
      <c r="F2701" s="180">
        <v>860</v>
      </c>
      <c r="G2701" s="180">
        <v>0</v>
      </c>
      <c r="H2701" s="180">
        <v>-1</v>
      </c>
      <c r="I2701" s="180">
        <f t="shared" si="84"/>
        <v>859</v>
      </c>
      <c r="J2701" s="177" t="str">
        <f t="shared" si="85"/>
        <v>Date &gt; 1920</v>
      </c>
    </row>
    <row r="2702" spans="1:10" x14ac:dyDescent="0.3">
      <c r="A2702" s="178" t="s">
        <v>3371</v>
      </c>
      <c r="B2702" s="178" t="s">
        <v>209</v>
      </c>
      <c r="C2702" s="178" t="s">
        <v>7303</v>
      </c>
      <c r="D2702" s="178" t="s">
        <v>7375</v>
      </c>
      <c r="E2702" s="179">
        <v>35802</v>
      </c>
      <c r="F2702" s="180">
        <v>0</v>
      </c>
      <c r="G2702" s="180">
        <v>16665.93</v>
      </c>
      <c r="H2702" s="180">
        <v>8332.9599999999991</v>
      </c>
      <c r="I2702" s="180">
        <f t="shared" si="84"/>
        <v>24998.89</v>
      </c>
      <c r="J2702" s="177" t="str">
        <f t="shared" si="85"/>
        <v>Date &gt; 1920</v>
      </c>
    </row>
    <row r="2703" spans="1:10" x14ac:dyDescent="0.3">
      <c r="A2703" s="178" t="s">
        <v>3371</v>
      </c>
      <c r="B2703" s="178" t="s">
        <v>209</v>
      </c>
      <c r="C2703" s="178" t="s">
        <v>7303</v>
      </c>
      <c r="D2703" s="178" t="s">
        <v>7376</v>
      </c>
      <c r="E2703" s="179">
        <v>35713</v>
      </c>
      <c r="F2703" s="180">
        <v>0</v>
      </c>
      <c r="G2703" s="180">
        <v>2683.88</v>
      </c>
      <c r="H2703" s="180">
        <v>1789.25</v>
      </c>
      <c r="I2703" s="180">
        <f t="shared" si="84"/>
        <v>4473.13</v>
      </c>
      <c r="J2703" s="177" t="str">
        <f t="shared" si="85"/>
        <v>Date &gt; 1920</v>
      </c>
    </row>
    <row r="2704" spans="1:10" x14ac:dyDescent="0.3">
      <c r="A2704" s="178" t="s">
        <v>3371</v>
      </c>
      <c r="B2704" s="178" t="s">
        <v>209</v>
      </c>
      <c r="C2704" s="178" t="s">
        <v>7303</v>
      </c>
      <c r="D2704" s="178" t="s">
        <v>7377</v>
      </c>
      <c r="E2704" s="179">
        <v>36151</v>
      </c>
      <c r="F2704" s="180">
        <v>37971</v>
      </c>
      <c r="G2704" s="180">
        <v>0</v>
      </c>
      <c r="H2704" s="180">
        <v>4219.5</v>
      </c>
      <c r="I2704" s="180">
        <f t="shared" si="84"/>
        <v>42190.5</v>
      </c>
      <c r="J2704" s="177" t="str">
        <f t="shared" si="85"/>
        <v>Date &gt; 1920</v>
      </c>
    </row>
    <row r="2705" spans="1:10" x14ac:dyDescent="0.3">
      <c r="A2705" s="178" t="s">
        <v>3371</v>
      </c>
      <c r="B2705" s="178" t="s">
        <v>209</v>
      </c>
      <c r="C2705" s="178" t="s">
        <v>7303</v>
      </c>
      <c r="D2705" s="178" t="s">
        <v>7377</v>
      </c>
      <c r="E2705" s="179">
        <v>36321</v>
      </c>
      <c r="F2705" s="180">
        <v>87971</v>
      </c>
      <c r="G2705" s="180">
        <v>0</v>
      </c>
      <c r="H2705" s="180">
        <v>9774.25</v>
      </c>
      <c r="I2705" s="180">
        <f t="shared" si="84"/>
        <v>97745.25</v>
      </c>
      <c r="J2705" s="177" t="str">
        <f t="shared" si="85"/>
        <v>Date &gt; 1920</v>
      </c>
    </row>
    <row r="2706" spans="1:10" x14ac:dyDescent="0.3">
      <c r="A2706" s="178" t="s">
        <v>3371</v>
      </c>
      <c r="B2706" s="178" t="s">
        <v>209</v>
      </c>
      <c r="C2706" s="178" t="s">
        <v>7303</v>
      </c>
      <c r="D2706" s="178" t="s">
        <v>7377</v>
      </c>
      <c r="E2706" s="179">
        <v>36530</v>
      </c>
      <c r="F2706" s="180">
        <v>41637</v>
      </c>
      <c r="G2706" s="180">
        <v>0</v>
      </c>
      <c r="H2706" s="180">
        <v>4626.8</v>
      </c>
      <c r="I2706" s="180">
        <f t="shared" si="84"/>
        <v>46263.8</v>
      </c>
      <c r="J2706" s="177" t="str">
        <f t="shared" si="85"/>
        <v>Date &gt; 1920</v>
      </c>
    </row>
    <row r="2707" spans="1:10" x14ac:dyDescent="0.3">
      <c r="A2707" s="178" t="s">
        <v>3371</v>
      </c>
      <c r="B2707" s="178" t="s">
        <v>209</v>
      </c>
      <c r="C2707" s="178" t="s">
        <v>7303</v>
      </c>
      <c r="D2707" s="178" t="s">
        <v>7377</v>
      </c>
      <c r="E2707" s="179">
        <v>36788</v>
      </c>
      <c r="F2707" s="180">
        <v>1502</v>
      </c>
      <c r="G2707" s="180">
        <v>0</v>
      </c>
      <c r="H2707" s="180">
        <v>166.45</v>
      </c>
      <c r="I2707" s="180">
        <f t="shared" si="84"/>
        <v>1668.45</v>
      </c>
      <c r="J2707" s="177" t="str">
        <f t="shared" si="85"/>
        <v>Date &gt; 1920</v>
      </c>
    </row>
    <row r="2708" spans="1:10" x14ac:dyDescent="0.3">
      <c r="A2708" s="178" t="s">
        <v>3371</v>
      </c>
      <c r="B2708" s="178" t="s">
        <v>209</v>
      </c>
      <c r="C2708" s="178" t="s">
        <v>7303</v>
      </c>
      <c r="D2708" s="178" t="s">
        <v>7378</v>
      </c>
      <c r="E2708" s="179">
        <v>36243</v>
      </c>
      <c r="F2708" s="180">
        <v>67656</v>
      </c>
      <c r="G2708" s="180">
        <v>0</v>
      </c>
      <c r="H2708" s="180">
        <v>7619.44</v>
      </c>
      <c r="I2708" s="180">
        <f t="shared" si="84"/>
        <v>75275.44</v>
      </c>
      <c r="J2708" s="177" t="str">
        <f t="shared" si="85"/>
        <v>Date &gt; 1920</v>
      </c>
    </row>
    <row r="2709" spans="1:10" x14ac:dyDescent="0.3">
      <c r="A2709" s="178" t="s">
        <v>3371</v>
      </c>
      <c r="B2709" s="178" t="s">
        <v>209</v>
      </c>
      <c r="C2709" s="178" t="s">
        <v>7303</v>
      </c>
      <c r="D2709" s="178" t="s">
        <v>7379</v>
      </c>
      <c r="E2709" s="179">
        <v>36336</v>
      </c>
      <c r="F2709" s="180">
        <v>43134</v>
      </c>
      <c r="G2709" s="180">
        <v>0</v>
      </c>
      <c r="H2709" s="180">
        <v>4793.5</v>
      </c>
      <c r="I2709" s="180">
        <f t="shared" si="84"/>
        <v>47927.5</v>
      </c>
      <c r="J2709" s="177" t="str">
        <f t="shared" si="85"/>
        <v>Date &gt; 1920</v>
      </c>
    </row>
    <row r="2710" spans="1:10" x14ac:dyDescent="0.3">
      <c r="A2710" s="178" t="s">
        <v>3371</v>
      </c>
      <c r="B2710" s="178" t="s">
        <v>209</v>
      </c>
      <c r="C2710" s="178" t="s">
        <v>7303</v>
      </c>
      <c r="D2710" s="178" t="s">
        <v>7379</v>
      </c>
      <c r="E2710" s="179">
        <v>36354</v>
      </c>
      <c r="F2710" s="180">
        <v>91571</v>
      </c>
      <c r="G2710" s="180">
        <v>0</v>
      </c>
      <c r="H2710" s="180">
        <v>10174</v>
      </c>
      <c r="I2710" s="180">
        <f t="shared" si="84"/>
        <v>101745</v>
      </c>
      <c r="J2710" s="177" t="str">
        <f t="shared" si="85"/>
        <v>Date &gt; 1920</v>
      </c>
    </row>
    <row r="2711" spans="1:10" x14ac:dyDescent="0.3">
      <c r="A2711" s="178" t="s">
        <v>3371</v>
      </c>
      <c r="B2711" s="178" t="s">
        <v>209</v>
      </c>
      <c r="C2711" s="178" t="s">
        <v>7303</v>
      </c>
      <c r="D2711" s="178" t="s">
        <v>7379</v>
      </c>
      <c r="E2711" s="179">
        <v>36383</v>
      </c>
      <c r="F2711" s="180">
        <v>167994</v>
      </c>
      <c r="G2711" s="180">
        <v>0</v>
      </c>
      <c r="H2711" s="180">
        <v>18666</v>
      </c>
      <c r="I2711" s="180">
        <f t="shared" si="84"/>
        <v>186660</v>
      </c>
      <c r="J2711" s="177" t="str">
        <f t="shared" si="85"/>
        <v>Date &gt; 1920</v>
      </c>
    </row>
    <row r="2712" spans="1:10" x14ac:dyDescent="0.3">
      <c r="A2712" s="178" t="s">
        <v>3371</v>
      </c>
      <c r="B2712" s="178" t="s">
        <v>209</v>
      </c>
      <c r="C2712" s="178" t="s">
        <v>7303</v>
      </c>
      <c r="D2712" s="178" t="s">
        <v>7379</v>
      </c>
      <c r="E2712" s="179">
        <v>36419</v>
      </c>
      <c r="F2712" s="180">
        <v>182895</v>
      </c>
      <c r="G2712" s="180">
        <v>0</v>
      </c>
      <c r="H2712" s="180">
        <v>20322.060000000001</v>
      </c>
      <c r="I2712" s="180">
        <f t="shared" si="84"/>
        <v>203217.06</v>
      </c>
      <c r="J2712" s="177" t="str">
        <f t="shared" si="85"/>
        <v>Date &gt; 1920</v>
      </c>
    </row>
    <row r="2713" spans="1:10" x14ac:dyDescent="0.3">
      <c r="A2713" s="178" t="s">
        <v>3371</v>
      </c>
      <c r="B2713" s="178" t="s">
        <v>209</v>
      </c>
      <c r="C2713" s="178" t="s">
        <v>7303</v>
      </c>
      <c r="D2713" s="178" t="s">
        <v>7379</v>
      </c>
      <c r="E2713" s="179">
        <v>36453</v>
      </c>
      <c r="F2713" s="180">
        <v>106518</v>
      </c>
      <c r="G2713" s="180">
        <v>0</v>
      </c>
      <c r="H2713" s="180">
        <v>11835.15</v>
      </c>
      <c r="I2713" s="180">
        <f t="shared" si="84"/>
        <v>118353.15</v>
      </c>
      <c r="J2713" s="177" t="str">
        <f t="shared" si="85"/>
        <v>Date &gt; 1920</v>
      </c>
    </row>
    <row r="2714" spans="1:10" x14ac:dyDescent="0.3">
      <c r="A2714" s="178" t="s">
        <v>3371</v>
      </c>
      <c r="B2714" s="178" t="s">
        <v>209</v>
      </c>
      <c r="C2714" s="178" t="s">
        <v>7303</v>
      </c>
      <c r="D2714" s="178" t="s">
        <v>7379</v>
      </c>
      <c r="E2714" s="179">
        <v>36649</v>
      </c>
      <c r="F2714" s="180">
        <v>160353</v>
      </c>
      <c r="G2714" s="180">
        <v>0</v>
      </c>
      <c r="H2714" s="180">
        <v>17817.099999999999</v>
      </c>
      <c r="I2714" s="180">
        <f t="shared" si="84"/>
        <v>178170.1</v>
      </c>
      <c r="J2714" s="177" t="str">
        <f t="shared" si="85"/>
        <v>Date &gt; 1920</v>
      </c>
    </row>
    <row r="2715" spans="1:10" x14ac:dyDescent="0.3">
      <c r="A2715" s="178" t="s">
        <v>3371</v>
      </c>
      <c r="B2715" s="178" t="s">
        <v>209</v>
      </c>
      <c r="C2715" s="178" t="s">
        <v>7303</v>
      </c>
      <c r="D2715" s="178" t="s">
        <v>7379</v>
      </c>
      <c r="E2715" s="179">
        <v>36726</v>
      </c>
      <c r="F2715" s="180">
        <v>10132</v>
      </c>
      <c r="G2715" s="180">
        <v>0</v>
      </c>
      <c r="H2715" s="180">
        <v>1126</v>
      </c>
      <c r="I2715" s="180">
        <f t="shared" si="84"/>
        <v>11258</v>
      </c>
      <c r="J2715" s="177" t="str">
        <f t="shared" si="85"/>
        <v>Date &gt; 1920</v>
      </c>
    </row>
    <row r="2716" spans="1:10" x14ac:dyDescent="0.3">
      <c r="A2716" s="178" t="s">
        <v>3371</v>
      </c>
      <c r="B2716" s="178" t="s">
        <v>209</v>
      </c>
      <c r="C2716" s="178" t="s">
        <v>7303</v>
      </c>
      <c r="D2716" s="178" t="s">
        <v>7379</v>
      </c>
      <c r="E2716" s="179">
        <v>36788</v>
      </c>
      <c r="F2716" s="180">
        <v>12303</v>
      </c>
      <c r="G2716" s="180">
        <v>0</v>
      </c>
      <c r="H2716" s="180">
        <v>1366.19</v>
      </c>
      <c r="I2716" s="180">
        <f t="shared" si="84"/>
        <v>13669.19</v>
      </c>
      <c r="J2716" s="177" t="str">
        <f t="shared" si="85"/>
        <v>Date &gt; 1920</v>
      </c>
    </row>
    <row r="2717" spans="1:10" x14ac:dyDescent="0.3">
      <c r="A2717" s="178" t="s">
        <v>3371</v>
      </c>
      <c r="B2717" s="178" t="s">
        <v>209</v>
      </c>
      <c r="C2717" s="178" t="s">
        <v>7303</v>
      </c>
      <c r="D2717" s="178" t="s">
        <v>7379</v>
      </c>
      <c r="E2717" s="179">
        <v>37155</v>
      </c>
      <c r="F2717" s="180">
        <v>4292</v>
      </c>
      <c r="G2717" s="180">
        <v>0</v>
      </c>
      <c r="H2717" s="180">
        <v>941.79</v>
      </c>
      <c r="I2717" s="180">
        <f t="shared" si="84"/>
        <v>5233.79</v>
      </c>
      <c r="J2717" s="177" t="str">
        <f t="shared" si="85"/>
        <v>Date &gt; 1920</v>
      </c>
    </row>
    <row r="2718" spans="1:10" x14ac:dyDescent="0.3">
      <c r="A2718" s="178" t="s">
        <v>3371</v>
      </c>
      <c r="B2718" s="178" t="s">
        <v>209</v>
      </c>
      <c r="C2718" s="178" t="s">
        <v>7303</v>
      </c>
      <c r="D2718" s="178" t="s">
        <v>6347</v>
      </c>
      <c r="E2718" s="179">
        <v>36088</v>
      </c>
      <c r="F2718" s="180">
        <v>0</v>
      </c>
      <c r="G2718" s="180">
        <v>14966.69</v>
      </c>
      <c r="H2718" s="180">
        <v>9977.7999999999993</v>
      </c>
      <c r="I2718" s="180">
        <f t="shared" si="84"/>
        <v>24944.489999999998</v>
      </c>
      <c r="J2718" s="177" t="str">
        <f t="shared" si="85"/>
        <v>Date &gt; 1920</v>
      </c>
    </row>
    <row r="2719" spans="1:10" x14ac:dyDescent="0.3">
      <c r="A2719" s="178" t="s">
        <v>3371</v>
      </c>
      <c r="B2719" s="178" t="s">
        <v>209</v>
      </c>
      <c r="C2719" s="178" t="s">
        <v>7303</v>
      </c>
      <c r="D2719" s="178" t="s">
        <v>6347</v>
      </c>
      <c r="E2719" s="179">
        <v>36119</v>
      </c>
      <c r="F2719" s="180">
        <v>0</v>
      </c>
      <c r="G2719" s="180">
        <v>30.31</v>
      </c>
      <c r="H2719" s="180">
        <v>4000</v>
      </c>
      <c r="I2719" s="180">
        <f t="shared" si="84"/>
        <v>4030.31</v>
      </c>
      <c r="J2719" s="177" t="str">
        <f t="shared" si="85"/>
        <v>Date &gt; 1920</v>
      </c>
    </row>
    <row r="2720" spans="1:10" x14ac:dyDescent="0.3">
      <c r="A2720" s="178" t="s">
        <v>3371</v>
      </c>
      <c r="B2720" s="178" t="s">
        <v>209</v>
      </c>
      <c r="C2720" s="178" t="s">
        <v>7303</v>
      </c>
      <c r="D2720" s="178" t="s">
        <v>6347</v>
      </c>
      <c r="E2720" s="179">
        <v>36119</v>
      </c>
      <c r="F2720" s="180">
        <v>0</v>
      </c>
      <c r="G2720" s="180">
        <v>5969.69</v>
      </c>
      <c r="H2720" s="180">
        <v>0</v>
      </c>
      <c r="I2720" s="180">
        <f t="shared" si="84"/>
        <v>5969.69</v>
      </c>
      <c r="J2720" s="177" t="str">
        <f t="shared" si="85"/>
        <v>Date &gt; 1920</v>
      </c>
    </row>
    <row r="2721" spans="1:10" x14ac:dyDescent="0.3">
      <c r="A2721" s="178" t="s">
        <v>3371</v>
      </c>
      <c r="B2721" s="178" t="s">
        <v>209</v>
      </c>
      <c r="C2721" s="178" t="s">
        <v>7303</v>
      </c>
      <c r="D2721" s="178" t="s">
        <v>7380</v>
      </c>
      <c r="E2721" s="179">
        <v>36119</v>
      </c>
      <c r="F2721" s="180">
        <v>0</v>
      </c>
      <c r="G2721" s="180">
        <v>4850.57</v>
      </c>
      <c r="H2721" s="180">
        <v>3233.72</v>
      </c>
      <c r="I2721" s="180">
        <f t="shared" si="84"/>
        <v>8084.2899999999991</v>
      </c>
      <c r="J2721" s="177" t="str">
        <f t="shared" si="85"/>
        <v>Date &gt; 1920</v>
      </c>
    </row>
    <row r="2722" spans="1:10" x14ac:dyDescent="0.3">
      <c r="A2722" s="178" t="s">
        <v>3371</v>
      </c>
      <c r="B2722" s="178" t="s">
        <v>209</v>
      </c>
      <c r="C2722" s="178" t="s">
        <v>7303</v>
      </c>
      <c r="D2722" s="178" t="s">
        <v>7381</v>
      </c>
      <c r="E2722" s="179">
        <v>36356</v>
      </c>
      <c r="F2722" s="180">
        <v>0</v>
      </c>
      <c r="G2722" s="180">
        <v>14999.85</v>
      </c>
      <c r="H2722" s="180">
        <v>9999.9</v>
      </c>
      <c r="I2722" s="180">
        <f t="shared" si="84"/>
        <v>24999.75</v>
      </c>
      <c r="J2722" s="177" t="str">
        <f t="shared" si="85"/>
        <v>Date &gt; 1920</v>
      </c>
    </row>
    <row r="2723" spans="1:10" x14ac:dyDescent="0.3">
      <c r="A2723" s="178" t="s">
        <v>3371</v>
      </c>
      <c r="B2723" s="178" t="s">
        <v>209</v>
      </c>
      <c r="C2723" s="178" t="s">
        <v>7303</v>
      </c>
      <c r="D2723" s="178" t="s">
        <v>7382</v>
      </c>
      <c r="E2723" s="179">
        <v>36507</v>
      </c>
      <c r="F2723" s="180">
        <v>0</v>
      </c>
      <c r="G2723" s="180">
        <v>36000</v>
      </c>
      <c r="H2723" s="180">
        <v>24000</v>
      </c>
      <c r="I2723" s="180">
        <f t="shared" si="84"/>
        <v>60000</v>
      </c>
      <c r="J2723" s="177" t="str">
        <f t="shared" si="85"/>
        <v>Date &gt; 1920</v>
      </c>
    </row>
    <row r="2724" spans="1:10" x14ac:dyDescent="0.3">
      <c r="A2724" s="178" t="s">
        <v>3371</v>
      </c>
      <c r="B2724" s="178" t="s">
        <v>209</v>
      </c>
      <c r="C2724" s="178" t="s">
        <v>7303</v>
      </c>
      <c r="D2724" s="178" t="s">
        <v>7382</v>
      </c>
      <c r="E2724" s="179">
        <v>36563</v>
      </c>
      <c r="F2724" s="180">
        <v>0</v>
      </c>
      <c r="G2724" s="180">
        <v>3125.91</v>
      </c>
      <c r="H2724" s="180">
        <v>2083.9499999999998</v>
      </c>
      <c r="I2724" s="180">
        <f t="shared" si="84"/>
        <v>5209.8599999999997</v>
      </c>
      <c r="J2724" s="177" t="str">
        <f t="shared" si="85"/>
        <v>Date &gt; 1920</v>
      </c>
    </row>
    <row r="2725" spans="1:10" x14ac:dyDescent="0.3">
      <c r="A2725" s="178" t="s">
        <v>3371</v>
      </c>
      <c r="B2725" s="178" t="s">
        <v>209</v>
      </c>
      <c r="C2725" s="178" t="s">
        <v>7303</v>
      </c>
      <c r="D2725" s="178" t="s">
        <v>7383</v>
      </c>
      <c r="E2725" s="179">
        <v>36696</v>
      </c>
      <c r="F2725" s="180">
        <v>107705</v>
      </c>
      <c r="G2725" s="180">
        <v>0</v>
      </c>
      <c r="H2725" s="180">
        <v>11967.36</v>
      </c>
      <c r="I2725" s="180">
        <f t="shared" si="84"/>
        <v>119672.36</v>
      </c>
      <c r="J2725" s="177" t="str">
        <f t="shared" si="85"/>
        <v>Date &gt; 1920</v>
      </c>
    </row>
    <row r="2726" spans="1:10" x14ac:dyDescent="0.3">
      <c r="A2726" s="178" t="s">
        <v>3371</v>
      </c>
      <c r="B2726" s="178" t="s">
        <v>209</v>
      </c>
      <c r="C2726" s="178" t="s">
        <v>7303</v>
      </c>
      <c r="D2726" s="178" t="s">
        <v>7383</v>
      </c>
      <c r="E2726" s="179">
        <v>36822</v>
      </c>
      <c r="F2726" s="180">
        <v>8180</v>
      </c>
      <c r="G2726" s="180">
        <v>0</v>
      </c>
      <c r="H2726" s="180">
        <v>909.04</v>
      </c>
      <c r="I2726" s="180">
        <f t="shared" si="84"/>
        <v>9089.0400000000009</v>
      </c>
      <c r="J2726" s="177" t="str">
        <f t="shared" si="85"/>
        <v>Date &gt; 1920</v>
      </c>
    </row>
    <row r="2727" spans="1:10" x14ac:dyDescent="0.3">
      <c r="A2727" s="178" t="s">
        <v>3371</v>
      </c>
      <c r="B2727" s="178" t="s">
        <v>209</v>
      </c>
      <c r="C2727" s="178" t="s">
        <v>7303</v>
      </c>
      <c r="D2727" s="178" t="s">
        <v>7383</v>
      </c>
      <c r="E2727" s="179">
        <v>36901</v>
      </c>
      <c r="F2727" s="180">
        <v>15533</v>
      </c>
      <c r="G2727" s="180">
        <v>0</v>
      </c>
      <c r="H2727" s="180">
        <v>1726.44</v>
      </c>
      <c r="I2727" s="180">
        <f t="shared" si="84"/>
        <v>17259.439999999999</v>
      </c>
      <c r="J2727" s="177" t="str">
        <f t="shared" si="85"/>
        <v>Date &gt; 1920</v>
      </c>
    </row>
    <row r="2728" spans="1:10" x14ac:dyDescent="0.3">
      <c r="A2728" s="178" t="s">
        <v>3371</v>
      </c>
      <c r="B2728" s="178" t="s">
        <v>209</v>
      </c>
      <c r="C2728" s="178" t="s">
        <v>7303</v>
      </c>
      <c r="D2728" s="178" t="s">
        <v>7383</v>
      </c>
      <c r="E2728" s="179">
        <v>37140</v>
      </c>
      <c r="F2728" s="180">
        <v>4918</v>
      </c>
      <c r="G2728" s="180">
        <v>0</v>
      </c>
      <c r="H2728" s="180">
        <v>545.16</v>
      </c>
      <c r="I2728" s="180">
        <f t="shared" si="84"/>
        <v>5463.16</v>
      </c>
      <c r="J2728" s="177" t="str">
        <f t="shared" si="85"/>
        <v>Date &gt; 1920</v>
      </c>
    </row>
    <row r="2729" spans="1:10" x14ac:dyDescent="0.3">
      <c r="A2729" s="178" t="s">
        <v>3371</v>
      </c>
      <c r="B2729" s="178" t="s">
        <v>209</v>
      </c>
      <c r="C2729" s="178" t="s">
        <v>7303</v>
      </c>
      <c r="D2729" s="178" t="s">
        <v>7384</v>
      </c>
      <c r="E2729" s="179">
        <v>36679</v>
      </c>
      <c r="F2729" s="180">
        <v>0</v>
      </c>
      <c r="G2729" s="180">
        <v>4696.6499999999996</v>
      </c>
      <c r="H2729" s="180">
        <v>3131.1</v>
      </c>
      <c r="I2729" s="180">
        <f t="shared" si="84"/>
        <v>7827.75</v>
      </c>
      <c r="J2729" s="177" t="str">
        <f t="shared" si="85"/>
        <v>Date &gt; 1920</v>
      </c>
    </row>
    <row r="2730" spans="1:10" x14ac:dyDescent="0.3">
      <c r="A2730" s="178" t="s">
        <v>3371</v>
      </c>
      <c r="B2730" s="178" t="s">
        <v>209</v>
      </c>
      <c r="C2730" s="178" t="s">
        <v>7303</v>
      </c>
      <c r="D2730" s="178" t="s">
        <v>7384</v>
      </c>
      <c r="E2730" s="179">
        <v>36700</v>
      </c>
      <c r="F2730" s="180">
        <v>0</v>
      </c>
      <c r="G2730" s="180">
        <v>14999.69</v>
      </c>
      <c r="H2730" s="180">
        <v>9999.7900000000009</v>
      </c>
      <c r="I2730" s="180">
        <f t="shared" si="84"/>
        <v>24999.480000000003</v>
      </c>
      <c r="J2730" s="177" t="str">
        <f t="shared" si="85"/>
        <v>Date &gt; 1920</v>
      </c>
    </row>
    <row r="2731" spans="1:10" x14ac:dyDescent="0.3">
      <c r="A2731" s="178" t="s">
        <v>3371</v>
      </c>
      <c r="B2731" s="178" t="s">
        <v>209</v>
      </c>
      <c r="C2731" s="178" t="s">
        <v>7303</v>
      </c>
      <c r="D2731" s="178" t="s">
        <v>7385</v>
      </c>
      <c r="E2731" s="179">
        <v>36748</v>
      </c>
      <c r="F2731" s="180">
        <v>425581</v>
      </c>
      <c r="G2731" s="180">
        <v>72678.87</v>
      </c>
      <c r="H2731" s="180">
        <v>95740.13</v>
      </c>
      <c r="I2731" s="180">
        <f t="shared" si="84"/>
        <v>594000</v>
      </c>
      <c r="J2731" s="177" t="str">
        <f t="shared" si="85"/>
        <v>Date &gt; 1920</v>
      </c>
    </row>
    <row r="2732" spans="1:10" x14ac:dyDescent="0.3">
      <c r="A2732" s="178" t="s">
        <v>3371</v>
      </c>
      <c r="B2732" s="178" t="s">
        <v>209</v>
      </c>
      <c r="C2732" s="178" t="s">
        <v>7303</v>
      </c>
      <c r="D2732" s="178" t="s">
        <v>7385</v>
      </c>
      <c r="E2732" s="179">
        <v>36776</v>
      </c>
      <c r="F2732" s="180">
        <v>369331</v>
      </c>
      <c r="G2732" s="180">
        <v>53394.16</v>
      </c>
      <c r="H2732" s="180">
        <v>76633.789999999994</v>
      </c>
      <c r="I2732" s="180">
        <f t="shared" si="84"/>
        <v>499358.95</v>
      </c>
      <c r="J2732" s="177" t="str">
        <f t="shared" si="85"/>
        <v>Date &gt; 1920</v>
      </c>
    </row>
    <row r="2733" spans="1:10" x14ac:dyDescent="0.3">
      <c r="A2733" s="178" t="s">
        <v>3371</v>
      </c>
      <c r="B2733" s="178" t="s">
        <v>209</v>
      </c>
      <c r="C2733" s="178" t="s">
        <v>7303</v>
      </c>
      <c r="D2733" s="178" t="s">
        <v>7385</v>
      </c>
      <c r="E2733" s="179">
        <v>36788</v>
      </c>
      <c r="F2733" s="180">
        <v>269757</v>
      </c>
      <c r="G2733" s="180">
        <v>42785.96</v>
      </c>
      <c r="H2733" s="180">
        <v>58484.81</v>
      </c>
      <c r="I2733" s="180">
        <f t="shared" si="84"/>
        <v>371027.77</v>
      </c>
      <c r="J2733" s="177" t="str">
        <f t="shared" si="85"/>
        <v>Date &gt; 1920</v>
      </c>
    </row>
    <row r="2734" spans="1:10" x14ac:dyDescent="0.3">
      <c r="A2734" s="178" t="s">
        <v>3371</v>
      </c>
      <c r="B2734" s="178" t="s">
        <v>209</v>
      </c>
      <c r="C2734" s="178" t="s">
        <v>7303</v>
      </c>
      <c r="D2734" s="178" t="s">
        <v>7385</v>
      </c>
      <c r="E2734" s="179">
        <v>36826</v>
      </c>
      <c r="F2734" s="180">
        <v>298580</v>
      </c>
      <c r="G2734" s="180">
        <v>47355.92</v>
      </c>
      <c r="H2734" s="180">
        <v>64740.5</v>
      </c>
      <c r="I2734" s="180">
        <f t="shared" si="84"/>
        <v>410676.42</v>
      </c>
      <c r="J2734" s="177" t="str">
        <f t="shared" si="85"/>
        <v>Date &gt; 1920</v>
      </c>
    </row>
    <row r="2735" spans="1:10" x14ac:dyDescent="0.3">
      <c r="A2735" s="178" t="s">
        <v>3371</v>
      </c>
      <c r="B2735" s="178" t="s">
        <v>209</v>
      </c>
      <c r="C2735" s="178" t="s">
        <v>7303</v>
      </c>
      <c r="D2735" s="178" t="s">
        <v>7385</v>
      </c>
      <c r="E2735" s="179">
        <v>36846</v>
      </c>
      <c r="F2735" s="180">
        <v>1420605</v>
      </c>
      <c r="G2735" s="180">
        <v>225313.53</v>
      </c>
      <c r="H2735" s="180">
        <v>308028.84000000003</v>
      </c>
      <c r="I2735" s="180">
        <f t="shared" si="84"/>
        <v>1953947.37</v>
      </c>
      <c r="J2735" s="177" t="str">
        <f t="shared" si="85"/>
        <v>Date &gt; 1920</v>
      </c>
    </row>
    <row r="2736" spans="1:10" x14ac:dyDescent="0.3">
      <c r="A2736" s="178" t="s">
        <v>3371</v>
      </c>
      <c r="B2736" s="178" t="s">
        <v>209</v>
      </c>
      <c r="C2736" s="178" t="s">
        <v>7303</v>
      </c>
      <c r="D2736" s="178" t="s">
        <v>7385</v>
      </c>
      <c r="E2736" s="179">
        <v>36866</v>
      </c>
      <c r="F2736" s="180">
        <v>264509</v>
      </c>
      <c r="G2736" s="180">
        <v>40848.68</v>
      </c>
      <c r="H2736" s="180">
        <v>56619.54</v>
      </c>
      <c r="I2736" s="180">
        <f t="shared" si="84"/>
        <v>361977.22</v>
      </c>
      <c r="J2736" s="177" t="str">
        <f t="shared" si="85"/>
        <v>Date &gt; 1920</v>
      </c>
    </row>
    <row r="2737" spans="1:10" x14ac:dyDescent="0.3">
      <c r="A2737" s="178" t="s">
        <v>3371</v>
      </c>
      <c r="B2737" s="178" t="s">
        <v>209</v>
      </c>
      <c r="C2737" s="178" t="s">
        <v>7303</v>
      </c>
      <c r="D2737" s="178" t="s">
        <v>7385</v>
      </c>
      <c r="E2737" s="179">
        <v>36881</v>
      </c>
      <c r="F2737" s="180">
        <v>551691</v>
      </c>
      <c r="G2737" s="180">
        <v>87499.99</v>
      </c>
      <c r="H2737" s="180">
        <v>119623.73</v>
      </c>
      <c r="I2737" s="180">
        <f t="shared" si="84"/>
        <v>758814.71999999997</v>
      </c>
      <c r="J2737" s="177" t="str">
        <f t="shared" si="85"/>
        <v>Date &gt; 1920</v>
      </c>
    </row>
    <row r="2738" spans="1:10" x14ac:dyDescent="0.3">
      <c r="A2738" s="178" t="s">
        <v>3371</v>
      </c>
      <c r="B2738" s="178" t="s">
        <v>209</v>
      </c>
      <c r="C2738" s="178" t="s">
        <v>7303</v>
      </c>
      <c r="D2738" s="178" t="s">
        <v>7385</v>
      </c>
      <c r="E2738" s="179">
        <v>36901</v>
      </c>
      <c r="F2738" s="180">
        <v>13089</v>
      </c>
      <c r="G2738" s="180">
        <v>1974.51</v>
      </c>
      <c r="H2738" s="180">
        <v>2770.73</v>
      </c>
      <c r="I2738" s="180">
        <f t="shared" si="84"/>
        <v>17834.240000000002</v>
      </c>
      <c r="J2738" s="177" t="str">
        <f t="shared" si="85"/>
        <v>Date &gt; 1920</v>
      </c>
    </row>
    <row r="2739" spans="1:10" x14ac:dyDescent="0.3">
      <c r="A2739" s="178" t="s">
        <v>3371</v>
      </c>
      <c r="B2739" s="178" t="s">
        <v>209</v>
      </c>
      <c r="C2739" s="178" t="s">
        <v>7303</v>
      </c>
      <c r="D2739" s="178" t="s">
        <v>7385</v>
      </c>
      <c r="E2739" s="179">
        <v>36921</v>
      </c>
      <c r="F2739" s="180">
        <v>6826</v>
      </c>
      <c r="G2739" s="180">
        <v>1106.76</v>
      </c>
      <c r="H2739" s="180">
        <v>1513.24</v>
      </c>
      <c r="I2739" s="180">
        <f t="shared" si="84"/>
        <v>9446</v>
      </c>
      <c r="J2739" s="177" t="str">
        <f t="shared" si="85"/>
        <v>Date &gt; 1920</v>
      </c>
    </row>
    <row r="2740" spans="1:10" x14ac:dyDescent="0.3">
      <c r="A2740" s="178" t="s">
        <v>3371</v>
      </c>
      <c r="B2740" s="178" t="s">
        <v>209</v>
      </c>
      <c r="C2740" s="178" t="s">
        <v>7303</v>
      </c>
      <c r="D2740" s="178" t="s">
        <v>7385</v>
      </c>
      <c r="E2740" s="179">
        <v>36936</v>
      </c>
      <c r="F2740" s="180">
        <v>192785</v>
      </c>
      <c r="G2740" s="180">
        <v>30539.1</v>
      </c>
      <c r="H2740" s="180">
        <v>41816.5</v>
      </c>
      <c r="I2740" s="180">
        <f t="shared" si="84"/>
        <v>265140.59999999998</v>
      </c>
      <c r="J2740" s="177" t="str">
        <f t="shared" si="85"/>
        <v>Date &gt; 1920</v>
      </c>
    </row>
    <row r="2741" spans="1:10" x14ac:dyDescent="0.3">
      <c r="A2741" s="178" t="s">
        <v>3371</v>
      </c>
      <c r="B2741" s="178" t="s">
        <v>209</v>
      </c>
      <c r="C2741" s="178" t="s">
        <v>7303</v>
      </c>
      <c r="D2741" s="178" t="s">
        <v>7385</v>
      </c>
      <c r="E2741" s="179">
        <v>36936</v>
      </c>
      <c r="F2741" s="180">
        <v>0</v>
      </c>
      <c r="G2741" s="180">
        <v>195727.5</v>
      </c>
      <c r="H2741" s="180">
        <v>21747.5</v>
      </c>
      <c r="I2741" s="180">
        <f t="shared" si="84"/>
        <v>217475</v>
      </c>
      <c r="J2741" s="177" t="str">
        <f t="shared" si="85"/>
        <v>Date &gt; 1920</v>
      </c>
    </row>
    <row r="2742" spans="1:10" x14ac:dyDescent="0.3">
      <c r="A2742" s="178" t="s">
        <v>3371</v>
      </c>
      <c r="B2742" s="178" t="s">
        <v>209</v>
      </c>
      <c r="C2742" s="178" t="s">
        <v>7303</v>
      </c>
      <c r="D2742" s="178" t="s">
        <v>7385</v>
      </c>
      <c r="E2742" s="179">
        <v>37011</v>
      </c>
      <c r="F2742" s="180">
        <v>313971</v>
      </c>
      <c r="G2742" s="180">
        <v>49795.78</v>
      </c>
      <c r="H2742" s="180">
        <v>68083.39</v>
      </c>
      <c r="I2742" s="180">
        <f t="shared" si="84"/>
        <v>431850.17000000004</v>
      </c>
      <c r="J2742" s="177" t="str">
        <f t="shared" si="85"/>
        <v>Date &gt; 1920</v>
      </c>
    </row>
    <row r="2743" spans="1:10" x14ac:dyDescent="0.3">
      <c r="A2743" s="178" t="s">
        <v>3371</v>
      </c>
      <c r="B2743" s="178" t="s">
        <v>209</v>
      </c>
      <c r="C2743" s="178" t="s">
        <v>7303</v>
      </c>
      <c r="D2743" s="178" t="s">
        <v>7385</v>
      </c>
      <c r="E2743" s="179">
        <v>37021</v>
      </c>
      <c r="F2743" s="180">
        <v>143244</v>
      </c>
      <c r="G2743" s="180">
        <v>43691.75</v>
      </c>
      <c r="H2743" s="180">
        <v>59737.68</v>
      </c>
      <c r="I2743" s="180">
        <f t="shared" si="84"/>
        <v>246673.43</v>
      </c>
      <c r="J2743" s="177" t="str">
        <f t="shared" si="85"/>
        <v>Date &gt; 1920</v>
      </c>
    </row>
    <row r="2744" spans="1:10" x14ac:dyDescent="0.3">
      <c r="A2744" s="178" t="s">
        <v>3371</v>
      </c>
      <c r="B2744" s="178" t="s">
        <v>209</v>
      </c>
      <c r="C2744" s="178" t="s">
        <v>7303</v>
      </c>
      <c r="D2744" s="178" t="s">
        <v>7385</v>
      </c>
      <c r="E2744" s="179">
        <v>37040</v>
      </c>
      <c r="F2744" s="180">
        <v>132240</v>
      </c>
      <c r="G2744" s="180">
        <v>0</v>
      </c>
      <c r="H2744" s="180">
        <v>0</v>
      </c>
      <c r="I2744" s="180">
        <f t="shared" si="84"/>
        <v>132240</v>
      </c>
      <c r="J2744" s="177" t="str">
        <f t="shared" si="85"/>
        <v>Date &gt; 1920</v>
      </c>
    </row>
    <row r="2745" spans="1:10" x14ac:dyDescent="0.3">
      <c r="A2745" s="178" t="s">
        <v>3371</v>
      </c>
      <c r="B2745" s="178" t="s">
        <v>209</v>
      </c>
      <c r="C2745" s="178" t="s">
        <v>7303</v>
      </c>
      <c r="D2745" s="178" t="s">
        <v>7385</v>
      </c>
      <c r="E2745" s="179">
        <v>37064</v>
      </c>
      <c r="F2745" s="180">
        <v>1542961</v>
      </c>
      <c r="G2745" s="180">
        <v>244713.05</v>
      </c>
      <c r="H2745" s="180">
        <v>334581.34000000003</v>
      </c>
      <c r="I2745" s="180">
        <f t="shared" si="84"/>
        <v>2122255.39</v>
      </c>
      <c r="J2745" s="177" t="str">
        <f t="shared" si="85"/>
        <v>Date &gt; 1920</v>
      </c>
    </row>
    <row r="2746" spans="1:10" x14ac:dyDescent="0.3">
      <c r="A2746" s="178" t="s">
        <v>3371</v>
      </c>
      <c r="B2746" s="178" t="s">
        <v>209</v>
      </c>
      <c r="C2746" s="178" t="s">
        <v>7303</v>
      </c>
      <c r="D2746" s="178" t="s">
        <v>7385</v>
      </c>
      <c r="E2746" s="179">
        <v>37089</v>
      </c>
      <c r="F2746" s="180">
        <v>156761</v>
      </c>
      <c r="G2746" s="180">
        <v>0</v>
      </c>
      <c r="H2746" s="180">
        <v>29340.3</v>
      </c>
      <c r="I2746" s="180">
        <f t="shared" si="84"/>
        <v>186101.3</v>
      </c>
      <c r="J2746" s="177" t="str">
        <f t="shared" si="85"/>
        <v>Date &gt; 1920</v>
      </c>
    </row>
    <row r="2747" spans="1:10" x14ac:dyDescent="0.3">
      <c r="A2747" s="178" t="s">
        <v>3371</v>
      </c>
      <c r="B2747" s="178" t="s">
        <v>209</v>
      </c>
      <c r="C2747" s="178" t="s">
        <v>7303</v>
      </c>
      <c r="D2747" s="178" t="s">
        <v>7385</v>
      </c>
      <c r="E2747" s="179">
        <v>37105</v>
      </c>
      <c r="F2747" s="180">
        <v>701714</v>
      </c>
      <c r="G2747" s="180">
        <v>0</v>
      </c>
      <c r="H2747" s="180">
        <v>131332.25</v>
      </c>
      <c r="I2747" s="180">
        <f t="shared" si="84"/>
        <v>833046.25</v>
      </c>
      <c r="J2747" s="177" t="str">
        <f t="shared" si="85"/>
        <v>Date &gt; 1920</v>
      </c>
    </row>
    <row r="2748" spans="1:10" x14ac:dyDescent="0.3">
      <c r="A2748" s="178" t="s">
        <v>3371</v>
      </c>
      <c r="B2748" s="178" t="s">
        <v>209</v>
      </c>
      <c r="C2748" s="178" t="s">
        <v>7303</v>
      </c>
      <c r="D2748" s="178" t="s">
        <v>7385</v>
      </c>
      <c r="E2748" s="179">
        <v>37140</v>
      </c>
      <c r="F2748" s="180">
        <v>1125680</v>
      </c>
      <c r="G2748" s="180">
        <v>85252.94</v>
      </c>
      <c r="H2748" s="180">
        <v>225361.95</v>
      </c>
      <c r="I2748" s="180">
        <f t="shared" si="84"/>
        <v>1436294.89</v>
      </c>
      <c r="J2748" s="177" t="str">
        <f t="shared" si="85"/>
        <v>Date &gt; 1920</v>
      </c>
    </row>
    <row r="2749" spans="1:10" x14ac:dyDescent="0.3">
      <c r="A2749" s="178" t="s">
        <v>3371</v>
      </c>
      <c r="B2749" s="178" t="s">
        <v>209</v>
      </c>
      <c r="C2749" s="178" t="s">
        <v>7303</v>
      </c>
      <c r="D2749" s="178" t="s">
        <v>7385</v>
      </c>
      <c r="E2749" s="179">
        <v>37148</v>
      </c>
      <c r="F2749" s="180">
        <v>845285</v>
      </c>
      <c r="G2749" s="180">
        <v>134061.93</v>
      </c>
      <c r="H2749" s="180">
        <v>183295.37</v>
      </c>
      <c r="I2749" s="180">
        <f t="shared" si="84"/>
        <v>1162642.2999999998</v>
      </c>
      <c r="J2749" s="177" t="str">
        <f t="shared" si="85"/>
        <v>Date &gt; 1920</v>
      </c>
    </row>
    <row r="2750" spans="1:10" x14ac:dyDescent="0.3">
      <c r="A2750" s="178" t="s">
        <v>3371</v>
      </c>
      <c r="B2750" s="178" t="s">
        <v>209</v>
      </c>
      <c r="C2750" s="178" t="s">
        <v>7303</v>
      </c>
      <c r="D2750" s="178" t="s">
        <v>7385</v>
      </c>
      <c r="E2750" s="179">
        <v>37175</v>
      </c>
      <c r="F2750" s="180">
        <v>2218703</v>
      </c>
      <c r="G2750" s="180">
        <v>351885.66</v>
      </c>
      <c r="H2750" s="180">
        <v>481113.16</v>
      </c>
      <c r="I2750" s="180">
        <f t="shared" si="84"/>
        <v>3051701.8200000003</v>
      </c>
      <c r="J2750" s="177" t="str">
        <f t="shared" si="85"/>
        <v>Date &gt; 1920</v>
      </c>
    </row>
    <row r="2751" spans="1:10" x14ac:dyDescent="0.3">
      <c r="A2751" s="178" t="s">
        <v>3371</v>
      </c>
      <c r="B2751" s="178" t="s">
        <v>209</v>
      </c>
      <c r="C2751" s="178" t="s">
        <v>7303</v>
      </c>
      <c r="D2751" s="178" t="s">
        <v>7385</v>
      </c>
      <c r="E2751" s="179">
        <v>37244</v>
      </c>
      <c r="F2751" s="180">
        <v>621055</v>
      </c>
      <c r="G2751" s="180">
        <v>98499.02</v>
      </c>
      <c r="H2751" s="180">
        <v>134671.69</v>
      </c>
      <c r="I2751" s="180">
        <f t="shared" si="84"/>
        <v>854225.71</v>
      </c>
      <c r="J2751" s="177" t="str">
        <f t="shared" si="85"/>
        <v>Date &gt; 1920</v>
      </c>
    </row>
    <row r="2752" spans="1:10" x14ac:dyDescent="0.3">
      <c r="A2752" s="178" t="s">
        <v>3371</v>
      </c>
      <c r="B2752" s="178" t="s">
        <v>209</v>
      </c>
      <c r="C2752" s="178" t="s">
        <v>7303</v>
      </c>
      <c r="D2752" s="178" t="s">
        <v>7385</v>
      </c>
      <c r="E2752" s="179">
        <v>37273</v>
      </c>
      <c r="F2752" s="180">
        <v>55692</v>
      </c>
      <c r="G2752" s="180">
        <v>31374.03</v>
      </c>
      <c r="H2752" s="180">
        <v>35352.49</v>
      </c>
      <c r="I2752" s="180">
        <f t="shared" si="84"/>
        <v>122418.51999999999</v>
      </c>
      <c r="J2752" s="177" t="str">
        <f t="shared" si="85"/>
        <v>Date &gt; 1920</v>
      </c>
    </row>
    <row r="2753" spans="1:10" x14ac:dyDescent="0.3">
      <c r="A2753" s="178" t="s">
        <v>3371</v>
      </c>
      <c r="B2753" s="178" t="s">
        <v>209</v>
      </c>
      <c r="C2753" s="178" t="s">
        <v>7303</v>
      </c>
      <c r="D2753" s="178" t="s">
        <v>7385</v>
      </c>
      <c r="E2753" s="179">
        <v>37273</v>
      </c>
      <c r="F2753" s="180">
        <v>79127</v>
      </c>
      <c r="G2753" s="180">
        <v>0</v>
      </c>
      <c r="H2753" s="180">
        <v>0</v>
      </c>
      <c r="I2753" s="180">
        <f t="shared" si="84"/>
        <v>79127</v>
      </c>
      <c r="J2753" s="177" t="str">
        <f t="shared" si="85"/>
        <v>Date &gt; 1920</v>
      </c>
    </row>
    <row r="2754" spans="1:10" x14ac:dyDescent="0.3">
      <c r="A2754" s="178" t="s">
        <v>3371</v>
      </c>
      <c r="B2754" s="178" t="s">
        <v>209</v>
      </c>
      <c r="C2754" s="178" t="s">
        <v>7303</v>
      </c>
      <c r="D2754" s="178" t="s">
        <v>7385</v>
      </c>
      <c r="E2754" s="179">
        <v>37341</v>
      </c>
      <c r="F2754" s="180">
        <v>66373</v>
      </c>
      <c r="G2754" s="180">
        <v>12374.86</v>
      </c>
      <c r="H2754" s="180">
        <v>93240.28</v>
      </c>
      <c r="I2754" s="180">
        <f t="shared" si="84"/>
        <v>171988.14</v>
      </c>
      <c r="J2754" s="177" t="str">
        <f t="shared" si="85"/>
        <v>Date &gt; 1920</v>
      </c>
    </row>
    <row r="2755" spans="1:10" x14ac:dyDescent="0.3">
      <c r="A2755" s="178" t="s">
        <v>3371</v>
      </c>
      <c r="B2755" s="178" t="s">
        <v>209</v>
      </c>
      <c r="C2755" s="178" t="s">
        <v>7303</v>
      </c>
      <c r="D2755" s="178" t="s">
        <v>7385</v>
      </c>
      <c r="E2755" s="179">
        <v>37341</v>
      </c>
      <c r="F2755" s="180">
        <v>469909</v>
      </c>
      <c r="G2755" s="180">
        <v>0</v>
      </c>
      <c r="H2755" s="180">
        <v>0</v>
      </c>
      <c r="I2755" s="180">
        <f t="shared" si="84"/>
        <v>469909</v>
      </c>
      <c r="J2755" s="177" t="str">
        <f t="shared" si="85"/>
        <v>Date &gt; 1920</v>
      </c>
    </row>
    <row r="2756" spans="1:10" x14ac:dyDescent="0.3">
      <c r="A2756" s="178" t="s">
        <v>3371</v>
      </c>
      <c r="B2756" s="178" t="s">
        <v>209</v>
      </c>
      <c r="C2756" s="178" t="s">
        <v>7303</v>
      </c>
      <c r="D2756" s="178" t="s">
        <v>7385</v>
      </c>
      <c r="E2756" s="179">
        <v>37383</v>
      </c>
      <c r="F2756" s="180">
        <v>18381</v>
      </c>
      <c r="G2756" s="180">
        <v>0</v>
      </c>
      <c r="H2756" s="180">
        <v>0</v>
      </c>
      <c r="I2756" s="180">
        <f t="shared" si="84"/>
        <v>18381</v>
      </c>
      <c r="J2756" s="177" t="str">
        <f t="shared" si="85"/>
        <v>Date &gt; 1920</v>
      </c>
    </row>
    <row r="2757" spans="1:10" x14ac:dyDescent="0.3">
      <c r="A2757" s="178" t="s">
        <v>3371</v>
      </c>
      <c r="B2757" s="178" t="s">
        <v>209</v>
      </c>
      <c r="C2757" s="178" t="s">
        <v>7303</v>
      </c>
      <c r="D2757" s="178" t="s">
        <v>7385</v>
      </c>
      <c r="E2757" s="179">
        <v>37417</v>
      </c>
      <c r="F2757" s="180">
        <v>310550</v>
      </c>
      <c r="G2757" s="180">
        <v>0</v>
      </c>
      <c r="H2757" s="180">
        <v>-271856.94</v>
      </c>
      <c r="I2757" s="180">
        <f t="shared" ref="I2757:I2820" si="86">SUM(F2757:H2757)</f>
        <v>38693.06</v>
      </c>
      <c r="J2757" s="177" t="str">
        <f t="shared" ref="J2757:J2820" si="87">IF(OR(YEAR(E2757)&gt; 1920, ISBLANK(E2757)), "Date &gt; 1920", "Sketchy date")</f>
        <v>Date &gt; 1920</v>
      </c>
    </row>
    <row r="2758" spans="1:10" x14ac:dyDescent="0.3">
      <c r="A2758" s="178" t="s">
        <v>3371</v>
      </c>
      <c r="B2758" s="178" t="s">
        <v>209</v>
      </c>
      <c r="C2758" s="178" t="s">
        <v>7303</v>
      </c>
      <c r="D2758" s="178" t="s">
        <v>7385</v>
      </c>
      <c r="E2758" s="179">
        <v>37860</v>
      </c>
      <c r="F2758" s="180">
        <v>500000</v>
      </c>
      <c r="G2758" s="180">
        <v>0</v>
      </c>
      <c r="H2758" s="180">
        <v>35262.65</v>
      </c>
      <c r="I2758" s="180">
        <f t="shared" si="86"/>
        <v>535262.65</v>
      </c>
      <c r="J2758" s="177" t="str">
        <f t="shared" si="87"/>
        <v>Date &gt; 1920</v>
      </c>
    </row>
    <row r="2759" spans="1:10" x14ac:dyDescent="0.3">
      <c r="A2759" s="178" t="s">
        <v>3371</v>
      </c>
      <c r="B2759" s="178" t="s">
        <v>209</v>
      </c>
      <c r="C2759" s="178" t="s">
        <v>7303</v>
      </c>
      <c r="D2759" s="178" t="s">
        <v>7385</v>
      </c>
      <c r="E2759" s="179">
        <v>37872</v>
      </c>
      <c r="F2759" s="180">
        <v>140495</v>
      </c>
      <c r="G2759" s="180">
        <v>0</v>
      </c>
      <c r="H2759" s="180">
        <v>0</v>
      </c>
      <c r="I2759" s="180">
        <f t="shared" si="86"/>
        <v>140495</v>
      </c>
      <c r="J2759" s="177" t="str">
        <f t="shared" si="87"/>
        <v>Date &gt; 1920</v>
      </c>
    </row>
    <row r="2760" spans="1:10" x14ac:dyDescent="0.3">
      <c r="A2760" s="178" t="s">
        <v>3371</v>
      </c>
      <c r="B2760" s="178" t="s">
        <v>209</v>
      </c>
      <c r="C2760" s="178" t="s">
        <v>7303</v>
      </c>
      <c r="D2760" s="178" t="s">
        <v>7385</v>
      </c>
      <c r="E2760" s="179">
        <v>38226</v>
      </c>
      <c r="F2760" s="180">
        <v>0</v>
      </c>
      <c r="G2760" s="180">
        <v>-1059163.26</v>
      </c>
      <c r="H2760" s="180">
        <v>-256531.32</v>
      </c>
      <c r="I2760" s="180">
        <f t="shared" si="86"/>
        <v>-1315694.58</v>
      </c>
      <c r="J2760" s="177" t="str">
        <f t="shared" si="87"/>
        <v>Date &gt; 1920</v>
      </c>
    </row>
    <row r="2761" spans="1:10" x14ac:dyDescent="0.3">
      <c r="A2761" s="178" t="s">
        <v>3371</v>
      </c>
      <c r="B2761" s="178" t="s">
        <v>209</v>
      </c>
      <c r="C2761" s="178" t="s">
        <v>7303</v>
      </c>
      <c r="D2761" s="178" t="s">
        <v>7385</v>
      </c>
      <c r="E2761" s="179">
        <v>38226</v>
      </c>
      <c r="F2761" s="180">
        <v>381895</v>
      </c>
      <c r="G2761" s="180">
        <v>0</v>
      </c>
      <c r="H2761" s="180">
        <v>0</v>
      </c>
      <c r="I2761" s="180">
        <f t="shared" si="86"/>
        <v>381895</v>
      </c>
      <c r="J2761" s="177" t="str">
        <f t="shared" si="87"/>
        <v>Date &gt; 1920</v>
      </c>
    </row>
    <row r="2762" spans="1:10" x14ac:dyDescent="0.3">
      <c r="A2762" s="178" t="s">
        <v>3371</v>
      </c>
      <c r="B2762" s="178" t="s">
        <v>209</v>
      </c>
      <c r="C2762" s="178" t="s">
        <v>7303</v>
      </c>
      <c r="D2762" s="178" t="s">
        <v>7385</v>
      </c>
      <c r="E2762" s="179">
        <v>38923</v>
      </c>
      <c r="F2762" s="180">
        <v>0</v>
      </c>
      <c r="G2762" s="180">
        <v>-39353</v>
      </c>
      <c r="H2762" s="180">
        <v>0</v>
      </c>
      <c r="I2762" s="180">
        <f t="shared" si="86"/>
        <v>-39353</v>
      </c>
      <c r="J2762" s="177" t="str">
        <f t="shared" si="87"/>
        <v>Date &gt; 1920</v>
      </c>
    </row>
    <row r="2763" spans="1:10" x14ac:dyDescent="0.3">
      <c r="A2763" s="178" t="s">
        <v>3371</v>
      </c>
      <c r="B2763" s="178" t="s">
        <v>209</v>
      </c>
      <c r="C2763" s="178" t="s">
        <v>7303</v>
      </c>
      <c r="D2763" s="178" t="s">
        <v>7385</v>
      </c>
      <c r="E2763" s="179">
        <v>38923</v>
      </c>
      <c r="F2763" s="180">
        <v>189253</v>
      </c>
      <c r="G2763" s="180">
        <v>0</v>
      </c>
      <c r="H2763" s="180">
        <v>0</v>
      </c>
      <c r="I2763" s="180">
        <f t="shared" si="86"/>
        <v>189253</v>
      </c>
      <c r="J2763" s="177" t="str">
        <f t="shared" si="87"/>
        <v>Date &gt; 1920</v>
      </c>
    </row>
    <row r="2764" spans="1:10" x14ac:dyDescent="0.3">
      <c r="A2764" s="178" t="s">
        <v>3371</v>
      </c>
      <c r="B2764" s="178" t="s">
        <v>209</v>
      </c>
      <c r="C2764" s="178" t="s">
        <v>7303</v>
      </c>
      <c r="D2764" s="178" t="s">
        <v>7386</v>
      </c>
      <c r="E2764" s="179">
        <v>37158</v>
      </c>
      <c r="F2764" s="180">
        <v>0</v>
      </c>
      <c r="G2764" s="180">
        <v>14999.89</v>
      </c>
      <c r="H2764" s="180">
        <v>9999.92</v>
      </c>
      <c r="I2764" s="180">
        <f t="shared" si="86"/>
        <v>24999.809999999998</v>
      </c>
      <c r="J2764" s="177" t="str">
        <f t="shared" si="87"/>
        <v>Date &gt; 1920</v>
      </c>
    </row>
    <row r="2765" spans="1:10" x14ac:dyDescent="0.3">
      <c r="A2765" s="178" t="s">
        <v>3371</v>
      </c>
      <c r="B2765" s="178" t="s">
        <v>209</v>
      </c>
      <c r="C2765" s="178" t="s">
        <v>7303</v>
      </c>
      <c r="D2765" s="178" t="s">
        <v>7386</v>
      </c>
      <c r="E2765" s="179">
        <v>37398</v>
      </c>
      <c r="F2765" s="180">
        <v>0</v>
      </c>
      <c r="G2765" s="180">
        <v>54557.08</v>
      </c>
      <c r="H2765" s="180">
        <v>36371.379999999997</v>
      </c>
      <c r="I2765" s="180">
        <f t="shared" si="86"/>
        <v>90928.459999999992</v>
      </c>
      <c r="J2765" s="177" t="str">
        <f t="shared" si="87"/>
        <v>Date &gt; 1920</v>
      </c>
    </row>
    <row r="2766" spans="1:10" x14ac:dyDescent="0.3">
      <c r="A2766" s="178" t="s">
        <v>3371</v>
      </c>
      <c r="B2766" s="178" t="s">
        <v>209</v>
      </c>
      <c r="C2766" s="178" t="s">
        <v>7303</v>
      </c>
      <c r="D2766" s="178" t="s">
        <v>7386</v>
      </c>
      <c r="E2766" s="179">
        <v>37484</v>
      </c>
      <c r="F2766" s="180">
        <v>0</v>
      </c>
      <c r="G2766" s="180">
        <v>20443.03</v>
      </c>
      <c r="H2766" s="180">
        <v>13628.7</v>
      </c>
      <c r="I2766" s="180">
        <f t="shared" si="86"/>
        <v>34071.729999999996</v>
      </c>
      <c r="J2766" s="177" t="str">
        <f t="shared" si="87"/>
        <v>Date &gt; 1920</v>
      </c>
    </row>
    <row r="2767" spans="1:10" x14ac:dyDescent="0.3">
      <c r="A2767" s="178" t="s">
        <v>3371</v>
      </c>
      <c r="B2767" s="178" t="s">
        <v>209</v>
      </c>
      <c r="C2767" s="178" t="s">
        <v>7303</v>
      </c>
      <c r="D2767" s="178" t="s">
        <v>7387</v>
      </c>
      <c r="E2767" s="179">
        <v>37288</v>
      </c>
      <c r="F2767" s="180">
        <v>0</v>
      </c>
      <c r="G2767" s="180">
        <v>70155.08</v>
      </c>
      <c r="H2767" s="180">
        <v>55844.92</v>
      </c>
      <c r="I2767" s="180">
        <f t="shared" si="86"/>
        <v>126000</v>
      </c>
      <c r="J2767" s="177" t="str">
        <f t="shared" si="87"/>
        <v>Date &gt; 1920</v>
      </c>
    </row>
    <row r="2768" spans="1:10" x14ac:dyDescent="0.3">
      <c r="A2768" s="178" t="s">
        <v>3371</v>
      </c>
      <c r="B2768" s="178" t="s">
        <v>209</v>
      </c>
      <c r="C2768" s="178" t="s">
        <v>7303</v>
      </c>
      <c r="D2768" s="178" t="s">
        <v>7387</v>
      </c>
      <c r="E2768" s="179">
        <v>37881</v>
      </c>
      <c r="F2768" s="180">
        <v>0</v>
      </c>
      <c r="G2768" s="180">
        <v>8507.56</v>
      </c>
      <c r="H2768" s="180">
        <v>7665.56</v>
      </c>
      <c r="I2768" s="180">
        <f t="shared" si="86"/>
        <v>16173.119999999999</v>
      </c>
      <c r="J2768" s="177" t="str">
        <f t="shared" si="87"/>
        <v>Date &gt; 1920</v>
      </c>
    </row>
    <row r="2769" spans="1:10" x14ac:dyDescent="0.3">
      <c r="A2769" s="178" t="s">
        <v>3371</v>
      </c>
      <c r="B2769" s="178" t="s">
        <v>209</v>
      </c>
      <c r="C2769" s="178" t="s">
        <v>7303</v>
      </c>
      <c r="D2769" s="178" t="s">
        <v>7388</v>
      </c>
      <c r="E2769" s="179">
        <v>37515</v>
      </c>
      <c r="F2769" s="180">
        <v>0</v>
      </c>
      <c r="G2769" s="180">
        <v>4650</v>
      </c>
      <c r="H2769" s="180">
        <v>0</v>
      </c>
      <c r="I2769" s="180">
        <f t="shared" si="86"/>
        <v>4650</v>
      </c>
      <c r="J2769" s="177" t="str">
        <f t="shared" si="87"/>
        <v>Date &gt; 1920</v>
      </c>
    </row>
    <row r="2770" spans="1:10" x14ac:dyDescent="0.3">
      <c r="A2770" s="178" t="s">
        <v>3371</v>
      </c>
      <c r="B2770" s="178" t="s">
        <v>209</v>
      </c>
      <c r="C2770" s="178" t="s">
        <v>7303</v>
      </c>
      <c r="D2770" s="178" t="s">
        <v>7389</v>
      </c>
      <c r="E2770" s="179">
        <v>37398</v>
      </c>
      <c r="F2770" s="180">
        <v>15672</v>
      </c>
      <c r="G2770" s="180">
        <v>0</v>
      </c>
      <c r="H2770" s="180">
        <v>1742.57</v>
      </c>
      <c r="I2770" s="180">
        <f t="shared" si="86"/>
        <v>17414.57</v>
      </c>
      <c r="J2770" s="177" t="str">
        <f t="shared" si="87"/>
        <v>Date &gt; 1920</v>
      </c>
    </row>
    <row r="2771" spans="1:10" x14ac:dyDescent="0.3">
      <c r="A2771" s="178" t="s">
        <v>3371</v>
      </c>
      <c r="B2771" s="178" t="s">
        <v>209</v>
      </c>
      <c r="C2771" s="178" t="s">
        <v>7303</v>
      </c>
      <c r="D2771" s="178" t="s">
        <v>7389</v>
      </c>
      <c r="E2771" s="179">
        <v>37596</v>
      </c>
      <c r="F2771" s="180">
        <v>31185</v>
      </c>
      <c r="G2771" s="180">
        <v>0</v>
      </c>
      <c r="H2771" s="180">
        <v>3465</v>
      </c>
      <c r="I2771" s="180">
        <f t="shared" si="86"/>
        <v>34650</v>
      </c>
      <c r="J2771" s="177" t="str">
        <f t="shared" si="87"/>
        <v>Date &gt; 1920</v>
      </c>
    </row>
    <row r="2772" spans="1:10" x14ac:dyDescent="0.3">
      <c r="A2772" s="178" t="s">
        <v>3371</v>
      </c>
      <c r="B2772" s="178" t="s">
        <v>209</v>
      </c>
      <c r="C2772" s="178" t="s">
        <v>7303</v>
      </c>
      <c r="D2772" s="178" t="s">
        <v>7389</v>
      </c>
      <c r="E2772" s="179">
        <v>37684</v>
      </c>
      <c r="F2772" s="180">
        <v>464590</v>
      </c>
      <c r="G2772" s="180">
        <v>0</v>
      </c>
      <c r="H2772" s="180">
        <v>51620.959999999999</v>
      </c>
      <c r="I2772" s="180">
        <f t="shared" si="86"/>
        <v>516210.96</v>
      </c>
      <c r="J2772" s="177" t="str">
        <f t="shared" si="87"/>
        <v>Date &gt; 1920</v>
      </c>
    </row>
    <row r="2773" spans="1:10" x14ac:dyDescent="0.3">
      <c r="A2773" s="178" t="s">
        <v>3371</v>
      </c>
      <c r="B2773" s="178" t="s">
        <v>209</v>
      </c>
      <c r="C2773" s="178" t="s">
        <v>7303</v>
      </c>
      <c r="D2773" s="178" t="s">
        <v>7389</v>
      </c>
      <c r="E2773" s="179">
        <v>37741</v>
      </c>
      <c r="F2773" s="180">
        <v>248405</v>
      </c>
      <c r="G2773" s="180">
        <v>0</v>
      </c>
      <c r="H2773" s="180">
        <v>27600.400000000001</v>
      </c>
      <c r="I2773" s="180">
        <f t="shared" si="86"/>
        <v>276005.40000000002</v>
      </c>
      <c r="J2773" s="177" t="str">
        <f t="shared" si="87"/>
        <v>Date &gt; 1920</v>
      </c>
    </row>
    <row r="2774" spans="1:10" x14ac:dyDescent="0.3">
      <c r="A2774" s="178" t="s">
        <v>3371</v>
      </c>
      <c r="B2774" s="178" t="s">
        <v>209</v>
      </c>
      <c r="C2774" s="178" t="s">
        <v>7303</v>
      </c>
      <c r="D2774" s="178" t="s">
        <v>7389</v>
      </c>
      <c r="E2774" s="179">
        <v>37749</v>
      </c>
      <c r="F2774" s="180">
        <v>441308</v>
      </c>
      <c r="G2774" s="180">
        <v>0</v>
      </c>
      <c r="H2774" s="180">
        <v>49033.07</v>
      </c>
      <c r="I2774" s="180">
        <f t="shared" si="86"/>
        <v>490341.07</v>
      </c>
      <c r="J2774" s="177" t="str">
        <f t="shared" si="87"/>
        <v>Date &gt; 1920</v>
      </c>
    </row>
    <row r="2775" spans="1:10" x14ac:dyDescent="0.3">
      <c r="A2775" s="178" t="s">
        <v>3371</v>
      </c>
      <c r="B2775" s="178" t="s">
        <v>209</v>
      </c>
      <c r="C2775" s="178" t="s">
        <v>7303</v>
      </c>
      <c r="D2775" s="178" t="s">
        <v>7389</v>
      </c>
      <c r="E2775" s="179">
        <v>38923</v>
      </c>
      <c r="F2775" s="180">
        <v>11893</v>
      </c>
      <c r="G2775" s="180">
        <v>0</v>
      </c>
      <c r="H2775" s="180">
        <v>1322.93</v>
      </c>
      <c r="I2775" s="180">
        <f t="shared" si="86"/>
        <v>13215.93</v>
      </c>
      <c r="J2775" s="177" t="str">
        <f t="shared" si="87"/>
        <v>Date &gt; 1920</v>
      </c>
    </row>
    <row r="2776" spans="1:10" x14ac:dyDescent="0.3">
      <c r="A2776" s="178" t="s">
        <v>3371</v>
      </c>
      <c r="B2776" s="178" t="s">
        <v>209</v>
      </c>
      <c r="C2776" s="178" t="s">
        <v>7303</v>
      </c>
      <c r="D2776" s="178" t="s">
        <v>7390</v>
      </c>
      <c r="E2776" s="179">
        <v>38022</v>
      </c>
      <c r="F2776" s="180">
        <v>894933</v>
      </c>
      <c r="G2776" s="180">
        <v>22793.43</v>
      </c>
      <c r="H2776" s="180">
        <v>101970.4</v>
      </c>
      <c r="I2776" s="180">
        <f t="shared" si="86"/>
        <v>1019696.8300000001</v>
      </c>
      <c r="J2776" s="177" t="str">
        <f t="shared" si="87"/>
        <v>Date &gt; 1920</v>
      </c>
    </row>
    <row r="2777" spans="1:10" x14ac:dyDescent="0.3">
      <c r="A2777" s="178" t="s">
        <v>3371</v>
      </c>
      <c r="B2777" s="178" t="s">
        <v>209</v>
      </c>
      <c r="C2777" s="178" t="s">
        <v>7303</v>
      </c>
      <c r="D2777" s="178" t="s">
        <v>7390</v>
      </c>
      <c r="E2777" s="179">
        <v>38106</v>
      </c>
      <c r="F2777" s="180">
        <v>150068</v>
      </c>
      <c r="G2777" s="180">
        <v>363642.46</v>
      </c>
      <c r="H2777" s="180">
        <v>57078.61</v>
      </c>
      <c r="I2777" s="180">
        <f t="shared" si="86"/>
        <v>570789.07000000007</v>
      </c>
      <c r="J2777" s="177" t="str">
        <f t="shared" si="87"/>
        <v>Date &gt; 1920</v>
      </c>
    </row>
    <row r="2778" spans="1:10" x14ac:dyDescent="0.3">
      <c r="A2778" s="178" t="s">
        <v>3371</v>
      </c>
      <c r="B2778" s="178" t="s">
        <v>209</v>
      </c>
      <c r="C2778" s="178" t="s">
        <v>7303</v>
      </c>
      <c r="D2778" s="178" t="s">
        <v>7390</v>
      </c>
      <c r="E2778" s="179">
        <v>38177</v>
      </c>
      <c r="F2778" s="180">
        <v>0</v>
      </c>
      <c r="G2778" s="180">
        <v>56275.24</v>
      </c>
      <c r="H2778" s="180">
        <v>6252.81</v>
      </c>
      <c r="I2778" s="180">
        <f t="shared" si="86"/>
        <v>62528.049999999996</v>
      </c>
      <c r="J2778" s="177" t="str">
        <f t="shared" si="87"/>
        <v>Date &gt; 1920</v>
      </c>
    </row>
    <row r="2779" spans="1:10" x14ac:dyDescent="0.3">
      <c r="A2779" s="178" t="s">
        <v>3371</v>
      </c>
      <c r="B2779" s="178" t="s">
        <v>209</v>
      </c>
      <c r="C2779" s="178" t="s">
        <v>7303</v>
      </c>
      <c r="D2779" s="178" t="s">
        <v>7390</v>
      </c>
      <c r="E2779" s="179">
        <v>38197</v>
      </c>
      <c r="F2779" s="180">
        <v>54999</v>
      </c>
      <c r="G2779" s="180">
        <v>188219.31</v>
      </c>
      <c r="H2779" s="180">
        <v>27025.02</v>
      </c>
      <c r="I2779" s="180">
        <f t="shared" si="86"/>
        <v>270243.33</v>
      </c>
      <c r="J2779" s="177" t="str">
        <f t="shared" si="87"/>
        <v>Date &gt; 1920</v>
      </c>
    </row>
    <row r="2780" spans="1:10" x14ac:dyDescent="0.3">
      <c r="A2780" s="178" t="s">
        <v>3371</v>
      </c>
      <c r="B2780" s="178" t="s">
        <v>209</v>
      </c>
      <c r="C2780" s="178" t="s">
        <v>7303</v>
      </c>
      <c r="D2780" s="178" t="s">
        <v>7390</v>
      </c>
      <c r="E2780" s="179">
        <v>38202</v>
      </c>
      <c r="F2780" s="180">
        <v>0</v>
      </c>
      <c r="G2780" s="180">
        <v>29787.02</v>
      </c>
      <c r="H2780" s="180">
        <v>3309.67</v>
      </c>
      <c r="I2780" s="180">
        <f t="shared" si="86"/>
        <v>33096.69</v>
      </c>
      <c r="J2780" s="177" t="str">
        <f t="shared" si="87"/>
        <v>Date &gt; 1920</v>
      </c>
    </row>
    <row r="2781" spans="1:10" x14ac:dyDescent="0.3">
      <c r="A2781" s="178" t="s">
        <v>3371</v>
      </c>
      <c r="B2781" s="178" t="s">
        <v>209</v>
      </c>
      <c r="C2781" s="178" t="s">
        <v>7303</v>
      </c>
      <c r="D2781" s="178" t="s">
        <v>7390</v>
      </c>
      <c r="E2781" s="179">
        <v>38208</v>
      </c>
      <c r="F2781" s="180">
        <v>0</v>
      </c>
      <c r="G2781" s="180">
        <v>26505.98</v>
      </c>
      <c r="H2781" s="180">
        <v>2945.1</v>
      </c>
      <c r="I2781" s="180">
        <f t="shared" si="86"/>
        <v>29451.079999999998</v>
      </c>
      <c r="J2781" s="177" t="str">
        <f t="shared" si="87"/>
        <v>Date &gt; 1920</v>
      </c>
    </row>
    <row r="2782" spans="1:10" x14ac:dyDescent="0.3">
      <c r="A2782" s="178" t="s">
        <v>3371</v>
      </c>
      <c r="B2782" s="178" t="s">
        <v>209</v>
      </c>
      <c r="C2782" s="178" t="s">
        <v>7303</v>
      </c>
      <c r="D2782" s="178" t="s">
        <v>7390</v>
      </c>
      <c r="E2782" s="179">
        <v>38342</v>
      </c>
      <c r="F2782" s="180">
        <v>0</v>
      </c>
      <c r="G2782" s="180">
        <v>226975.86</v>
      </c>
      <c r="H2782" s="180">
        <v>25218.39</v>
      </c>
      <c r="I2782" s="180">
        <f t="shared" si="86"/>
        <v>252194.25</v>
      </c>
      <c r="J2782" s="177" t="str">
        <f t="shared" si="87"/>
        <v>Date &gt; 1920</v>
      </c>
    </row>
    <row r="2783" spans="1:10" x14ac:dyDescent="0.3">
      <c r="A2783" s="178" t="s">
        <v>3371</v>
      </c>
      <c r="B2783" s="178" t="s">
        <v>209</v>
      </c>
      <c r="C2783" s="178" t="s">
        <v>7303</v>
      </c>
      <c r="D2783" s="178" t="s">
        <v>7390</v>
      </c>
      <c r="E2783" s="179">
        <v>39258</v>
      </c>
      <c r="F2783" s="180">
        <v>0</v>
      </c>
      <c r="G2783" s="180">
        <v>82500.02</v>
      </c>
      <c r="H2783" s="180">
        <v>9195.5300000000007</v>
      </c>
      <c r="I2783" s="180">
        <f t="shared" si="86"/>
        <v>91695.55</v>
      </c>
      <c r="J2783" s="177" t="str">
        <f t="shared" si="87"/>
        <v>Date &gt; 1920</v>
      </c>
    </row>
    <row r="2784" spans="1:10" x14ac:dyDescent="0.3">
      <c r="A2784" s="178" t="s">
        <v>3371</v>
      </c>
      <c r="B2784" s="178" t="s">
        <v>209</v>
      </c>
      <c r="C2784" s="178" t="s">
        <v>7303</v>
      </c>
      <c r="D2784" s="178" t="s">
        <v>7391</v>
      </c>
      <c r="E2784" s="179">
        <v>38177</v>
      </c>
      <c r="F2784" s="180">
        <v>0</v>
      </c>
      <c r="G2784" s="180">
        <v>3599.88</v>
      </c>
      <c r="H2784" s="180">
        <v>2399.92</v>
      </c>
      <c r="I2784" s="180">
        <f t="shared" si="86"/>
        <v>5999.8</v>
      </c>
      <c r="J2784" s="177" t="str">
        <f t="shared" si="87"/>
        <v>Date &gt; 1920</v>
      </c>
    </row>
    <row r="2785" spans="1:10" x14ac:dyDescent="0.3">
      <c r="A2785" s="178" t="s">
        <v>3371</v>
      </c>
      <c r="B2785" s="178" t="s">
        <v>209</v>
      </c>
      <c r="C2785" s="178" t="s">
        <v>7303</v>
      </c>
      <c r="D2785" s="178" t="s">
        <v>7040</v>
      </c>
      <c r="E2785" s="179">
        <v>37986</v>
      </c>
      <c r="F2785" s="180">
        <v>0</v>
      </c>
      <c r="G2785" s="180">
        <v>14999.81</v>
      </c>
      <c r="H2785" s="180">
        <v>9999.8700000000008</v>
      </c>
      <c r="I2785" s="180">
        <f t="shared" si="86"/>
        <v>24999.68</v>
      </c>
      <c r="J2785" s="177" t="str">
        <f t="shared" si="87"/>
        <v>Date &gt; 1920</v>
      </c>
    </row>
    <row r="2786" spans="1:10" x14ac:dyDescent="0.3">
      <c r="A2786" s="178" t="s">
        <v>3371</v>
      </c>
      <c r="B2786" s="178" t="s">
        <v>209</v>
      </c>
      <c r="C2786" s="178" t="s">
        <v>7303</v>
      </c>
      <c r="D2786" s="178" t="s">
        <v>7392</v>
      </c>
      <c r="E2786" s="179">
        <v>38254</v>
      </c>
      <c r="F2786" s="180">
        <v>1449</v>
      </c>
      <c r="G2786" s="180">
        <v>0</v>
      </c>
      <c r="H2786" s="180">
        <v>161.97999999999999</v>
      </c>
      <c r="I2786" s="180">
        <f t="shared" si="86"/>
        <v>1610.98</v>
      </c>
      <c r="J2786" s="177" t="str">
        <f t="shared" si="87"/>
        <v>Date &gt; 1920</v>
      </c>
    </row>
    <row r="2787" spans="1:10" x14ac:dyDescent="0.3">
      <c r="A2787" s="178" t="s">
        <v>3371</v>
      </c>
      <c r="B2787" s="178" t="s">
        <v>209</v>
      </c>
      <c r="C2787" s="178" t="s">
        <v>7303</v>
      </c>
      <c r="D2787" s="178" t="s">
        <v>7392</v>
      </c>
      <c r="E2787" s="179">
        <v>38434</v>
      </c>
      <c r="F2787" s="180">
        <v>56070</v>
      </c>
      <c r="G2787" s="180">
        <v>0</v>
      </c>
      <c r="H2787" s="180">
        <v>6230.5</v>
      </c>
      <c r="I2787" s="180">
        <f t="shared" si="86"/>
        <v>62300.5</v>
      </c>
      <c r="J2787" s="177" t="str">
        <f t="shared" si="87"/>
        <v>Date &gt; 1920</v>
      </c>
    </row>
    <row r="2788" spans="1:10" x14ac:dyDescent="0.3">
      <c r="A2788" s="178" t="s">
        <v>3371</v>
      </c>
      <c r="B2788" s="178" t="s">
        <v>209</v>
      </c>
      <c r="C2788" s="178" t="s">
        <v>7303</v>
      </c>
      <c r="D2788" s="178" t="s">
        <v>7392</v>
      </c>
      <c r="E2788" s="179">
        <v>38546</v>
      </c>
      <c r="F2788" s="180">
        <v>53351</v>
      </c>
      <c r="G2788" s="180">
        <v>0</v>
      </c>
      <c r="H2788" s="180">
        <v>5927.4</v>
      </c>
      <c r="I2788" s="180">
        <f t="shared" si="86"/>
        <v>59278.400000000001</v>
      </c>
      <c r="J2788" s="177" t="str">
        <f t="shared" si="87"/>
        <v>Date &gt; 1920</v>
      </c>
    </row>
    <row r="2789" spans="1:10" x14ac:dyDescent="0.3">
      <c r="A2789" s="178" t="s">
        <v>3371</v>
      </c>
      <c r="B2789" s="178" t="s">
        <v>209</v>
      </c>
      <c r="C2789" s="178" t="s">
        <v>7303</v>
      </c>
      <c r="D2789" s="178" t="s">
        <v>7392</v>
      </c>
      <c r="E2789" s="179">
        <v>38575</v>
      </c>
      <c r="F2789" s="180">
        <v>114195</v>
      </c>
      <c r="G2789" s="180">
        <v>0</v>
      </c>
      <c r="H2789" s="180">
        <v>12688.99</v>
      </c>
      <c r="I2789" s="180">
        <f t="shared" si="86"/>
        <v>126883.99</v>
      </c>
      <c r="J2789" s="177" t="str">
        <f t="shared" si="87"/>
        <v>Date &gt; 1920</v>
      </c>
    </row>
    <row r="2790" spans="1:10" x14ac:dyDescent="0.3">
      <c r="A2790" s="178" t="s">
        <v>3371</v>
      </c>
      <c r="B2790" s="178" t="s">
        <v>209</v>
      </c>
      <c r="C2790" s="178" t="s">
        <v>7303</v>
      </c>
      <c r="D2790" s="178" t="s">
        <v>7392</v>
      </c>
      <c r="E2790" s="179">
        <v>38623</v>
      </c>
      <c r="F2790" s="180">
        <v>13968</v>
      </c>
      <c r="G2790" s="180">
        <v>0</v>
      </c>
      <c r="H2790" s="180">
        <v>1552.17</v>
      </c>
      <c r="I2790" s="180">
        <f t="shared" si="86"/>
        <v>15520.17</v>
      </c>
      <c r="J2790" s="177" t="str">
        <f t="shared" si="87"/>
        <v>Date &gt; 1920</v>
      </c>
    </row>
    <row r="2791" spans="1:10" x14ac:dyDescent="0.3">
      <c r="A2791" s="178" t="s">
        <v>3371</v>
      </c>
      <c r="B2791" s="178" t="s">
        <v>209</v>
      </c>
      <c r="C2791" s="178" t="s">
        <v>7303</v>
      </c>
      <c r="D2791" s="178" t="s">
        <v>7392</v>
      </c>
      <c r="E2791" s="179">
        <v>38762</v>
      </c>
      <c r="F2791" s="180">
        <v>40190</v>
      </c>
      <c r="G2791" s="180">
        <v>0</v>
      </c>
      <c r="H2791" s="180">
        <v>4465.68</v>
      </c>
      <c r="I2791" s="180">
        <f t="shared" si="86"/>
        <v>44655.68</v>
      </c>
      <c r="J2791" s="177" t="str">
        <f t="shared" si="87"/>
        <v>Date &gt; 1920</v>
      </c>
    </row>
    <row r="2792" spans="1:10" x14ac:dyDescent="0.3">
      <c r="A2792" s="178" t="s">
        <v>3371</v>
      </c>
      <c r="B2792" s="178" t="s">
        <v>209</v>
      </c>
      <c r="C2792" s="178" t="s">
        <v>7303</v>
      </c>
      <c r="D2792" s="178" t="s">
        <v>7392</v>
      </c>
      <c r="E2792" s="179">
        <v>38775</v>
      </c>
      <c r="F2792" s="180">
        <v>29962</v>
      </c>
      <c r="G2792" s="180">
        <v>0</v>
      </c>
      <c r="H2792" s="180">
        <v>3328.44</v>
      </c>
      <c r="I2792" s="180">
        <f t="shared" si="86"/>
        <v>33290.44</v>
      </c>
      <c r="J2792" s="177" t="str">
        <f t="shared" si="87"/>
        <v>Date &gt; 1920</v>
      </c>
    </row>
    <row r="2793" spans="1:10" x14ac:dyDescent="0.3">
      <c r="A2793" s="178" t="s">
        <v>3371</v>
      </c>
      <c r="B2793" s="178" t="s">
        <v>209</v>
      </c>
      <c r="C2793" s="178" t="s">
        <v>7303</v>
      </c>
      <c r="D2793" s="178" t="s">
        <v>7392</v>
      </c>
      <c r="E2793" s="179">
        <v>38812</v>
      </c>
      <c r="F2793" s="180">
        <v>33478</v>
      </c>
      <c r="G2793" s="180">
        <v>0</v>
      </c>
      <c r="H2793" s="180">
        <v>3720.32</v>
      </c>
      <c r="I2793" s="180">
        <f t="shared" si="86"/>
        <v>37198.32</v>
      </c>
      <c r="J2793" s="177" t="str">
        <f t="shared" si="87"/>
        <v>Date &gt; 1920</v>
      </c>
    </row>
    <row r="2794" spans="1:10" x14ac:dyDescent="0.3">
      <c r="A2794" s="178" t="s">
        <v>3371</v>
      </c>
      <c r="B2794" s="178" t="s">
        <v>209</v>
      </c>
      <c r="C2794" s="178" t="s">
        <v>7303</v>
      </c>
      <c r="D2794" s="178" t="s">
        <v>7392</v>
      </c>
      <c r="E2794" s="179">
        <v>38875</v>
      </c>
      <c r="F2794" s="180">
        <v>24110</v>
      </c>
      <c r="G2794" s="180">
        <v>0</v>
      </c>
      <c r="H2794" s="180">
        <v>2678.06</v>
      </c>
      <c r="I2794" s="180">
        <f t="shared" si="86"/>
        <v>26788.06</v>
      </c>
      <c r="J2794" s="177" t="str">
        <f t="shared" si="87"/>
        <v>Date &gt; 1920</v>
      </c>
    </row>
    <row r="2795" spans="1:10" x14ac:dyDescent="0.3">
      <c r="A2795" s="178" t="s">
        <v>3371</v>
      </c>
      <c r="B2795" s="178" t="s">
        <v>209</v>
      </c>
      <c r="C2795" s="178" t="s">
        <v>7303</v>
      </c>
      <c r="D2795" s="178" t="s">
        <v>7392</v>
      </c>
      <c r="E2795" s="179">
        <v>38875</v>
      </c>
      <c r="F2795" s="180">
        <v>15145</v>
      </c>
      <c r="G2795" s="180">
        <v>0</v>
      </c>
      <c r="H2795" s="180">
        <v>1683.01</v>
      </c>
      <c r="I2795" s="180">
        <f t="shared" si="86"/>
        <v>16828.009999999998</v>
      </c>
      <c r="J2795" s="177" t="str">
        <f t="shared" si="87"/>
        <v>Date &gt; 1920</v>
      </c>
    </row>
    <row r="2796" spans="1:10" x14ac:dyDescent="0.3">
      <c r="A2796" s="178" t="s">
        <v>3371</v>
      </c>
      <c r="B2796" s="178" t="s">
        <v>209</v>
      </c>
      <c r="C2796" s="178" t="s">
        <v>7303</v>
      </c>
      <c r="D2796" s="178" t="s">
        <v>7392</v>
      </c>
      <c r="E2796" s="179">
        <v>38909</v>
      </c>
      <c r="F2796" s="180">
        <v>8082</v>
      </c>
      <c r="G2796" s="180">
        <v>14989.99</v>
      </c>
      <c r="H2796" s="180">
        <v>7322.54</v>
      </c>
      <c r="I2796" s="180">
        <f t="shared" si="86"/>
        <v>30394.53</v>
      </c>
      <c r="J2796" s="177" t="str">
        <f t="shared" si="87"/>
        <v>Date &gt; 1920</v>
      </c>
    </row>
    <row r="2797" spans="1:10" x14ac:dyDescent="0.3">
      <c r="A2797" s="178" t="s">
        <v>3371</v>
      </c>
      <c r="B2797" s="178" t="s">
        <v>209</v>
      </c>
      <c r="C2797" s="178" t="s">
        <v>7303</v>
      </c>
      <c r="D2797" s="178" t="s">
        <v>7392</v>
      </c>
      <c r="E2797" s="179">
        <v>38931</v>
      </c>
      <c r="F2797" s="180">
        <v>0</v>
      </c>
      <c r="G2797" s="180">
        <v>15157.67</v>
      </c>
      <c r="H2797" s="180">
        <v>6496.14</v>
      </c>
      <c r="I2797" s="180">
        <f t="shared" si="86"/>
        <v>21653.81</v>
      </c>
      <c r="J2797" s="177" t="str">
        <f t="shared" si="87"/>
        <v>Date &gt; 1920</v>
      </c>
    </row>
    <row r="2798" spans="1:10" x14ac:dyDescent="0.3">
      <c r="A2798" s="178" t="s">
        <v>3371</v>
      </c>
      <c r="B2798" s="178" t="s">
        <v>209</v>
      </c>
      <c r="C2798" s="178" t="s">
        <v>7303</v>
      </c>
      <c r="D2798" s="178" t="s">
        <v>7392</v>
      </c>
      <c r="E2798" s="179">
        <v>38960</v>
      </c>
      <c r="F2798" s="180">
        <v>0</v>
      </c>
      <c r="G2798" s="180">
        <v>11541.23</v>
      </c>
      <c r="H2798" s="180">
        <v>5433.27</v>
      </c>
      <c r="I2798" s="180">
        <f t="shared" si="86"/>
        <v>16974.5</v>
      </c>
      <c r="J2798" s="177" t="str">
        <f t="shared" si="87"/>
        <v>Date &gt; 1920</v>
      </c>
    </row>
    <row r="2799" spans="1:10" x14ac:dyDescent="0.3">
      <c r="A2799" s="178" t="s">
        <v>3371</v>
      </c>
      <c r="B2799" s="178" t="s">
        <v>209</v>
      </c>
      <c r="C2799" s="178" t="s">
        <v>7303</v>
      </c>
      <c r="D2799" s="178" t="s">
        <v>7392</v>
      </c>
      <c r="E2799" s="179">
        <v>39260</v>
      </c>
      <c r="F2799" s="180">
        <v>10000</v>
      </c>
      <c r="G2799" s="180">
        <v>0</v>
      </c>
      <c r="H2799" s="180">
        <v>622.61</v>
      </c>
      <c r="I2799" s="180">
        <f t="shared" si="86"/>
        <v>10622.61</v>
      </c>
      <c r="J2799" s="177" t="str">
        <f t="shared" si="87"/>
        <v>Date &gt; 1920</v>
      </c>
    </row>
    <row r="2800" spans="1:10" x14ac:dyDescent="0.3">
      <c r="A2800" s="178" t="s">
        <v>3371</v>
      </c>
      <c r="B2800" s="178" t="s">
        <v>209</v>
      </c>
      <c r="C2800" s="178" t="s">
        <v>7303</v>
      </c>
      <c r="D2800" s="178" t="s">
        <v>7392</v>
      </c>
      <c r="E2800" s="179">
        <v>39290</v>
      </c>
      <c r="F2800" s="180">
        <v>0</v>
      </c>
      <c r="G2800" s="180">
        <v>1516.59</v>
      </c>
      <c r="H2800" s="180">
        <v>650.39</v>
      </c>
      <c r="I2800" s="180">
        <f t="shared" si="86"/>
        <v>2166.98</v>
      </c>
      <c r="J2800" s="177" t="str">
        <f t="shared" si="87"/>
        <v>Date &gt; 1920</v>
      </c>
    </row>
    <row r="2801" spans="1:10" x14ac:dyDescent="0.3">
      <c r="A2801" s="178" t="s">
        <v>3371</v>
      </c>
      <c r="B2801" s="178" t="s">
        <v>209</v>
      </c>
      <c r="C2801" s="178" t="s">
        <v>7303</v>
      </c>
      <c r="D2801" s="178" t="s">
        <v>7393</v>
      </c>
      <c r="E2801" s="179">
        <v>38274</v>
      </c>
      <c r="F2801" s="180">
        <v>0</v>
      </c>
      <c r="G2801" s="180">
        <v>5950</v>
      </c>
      <c r="H2801" s="180">
        <v>2550</v>
      </c>
      <c r="I2801" s="180">
        <f t="shared" si="86"/>
        <v>8500</v>
      </c>
      <c r="J2801" s="177" t="str">
        <f t="shared" si="87"/>
        <v>Date &gt; 1920</v>
      </c>
    </row>
    <row r="2802" spans="1:10" x14ac:dyDescent="0.3">
      <c r="A2802" s="178" t="s">
        <v>3371</v>
      </c>
      <c r="B2802" s="178" t="s">
        <v>209</v>
      </c>
      <c r="C2802" s="178" t="s">
        <v>7303</v>
      </c>
      <c r="D2802" s="178" t="s">
        <v>7394</v>
      </c>
      <c r="E2802" s="179">
        <v>38329</v>
      </c>
      <c r="F2802" s="180">
        <v>0</v>
      </c>
      <c r="G2802" s="180">
        <v>17500</v>
      </c>
      <c r="H2802" s="180">
        <v>7500</v>
      </c>
      <c r="I2802" s="180">
        <f t="shared" si="86"/>
        <v>25000</v>
      </c>
      <c r="J2802" s="177" t="str">
        <f t="shared" si="87"/>
        <v>Date &gt; 1920</v>
      </c>
    </row>
    <row r="2803" spans="1:10" x14ac:dyDescent="0.3">
      <c r="A2803" s="178" t="s">
        <v>3371</v>
      </c>
      <c r="B2803" s="178" t="s">
        <v>209</v>
      </c>
      <c r="C2803" s="178" t="s">
        <v>7303</v>
      </c>
      <c r="D2803" s="178" t="s">
        <v>7394</v>
      </c>
      <c r="E2803" s="179">
        <v>38390</v>
      </c>
      <c r="F2803" s="180">
        <v>0</v>
      </c>
      <c r="G2803" s="180">
        <v>3037.17</v>
      </c>
      <c r="H2803" s="180">
        <v>1301.6400000000001</v>
      </c>
      <c r="I2803" s="180">
        <f t="shared" si="86"/>
        <v>4338.8100000000004</v>
      </c>
      <c r="J2803" s="177" t="str">
        <f t="shared" si="87"/>
        <v>Date &gt; 1920</v>
      </c>
    </row>
    <row r="2804" spans="1:10" x14ac:dyDescent="0.3">
      <c r="A2804" s="178" t="s">
        <v>3371</v>
      </c>
      <c r="B2804" s="178" t="s">
        <v>209</v>
      </c>
      <c r="C2804" s="178" t="s">
        <v>7303</v>
      </c>
      <c r="D2804" s="178" t="s">
        <v>7395</v>
      </c>
      <c r="E2804" s="179">
        <v>38392</v>
      </c>
      <c r="F2804" s="180">
        <v>297992</v>
      </c>
      <c r="G2804" s="180">
        <v>0</v>
      </c>
      <c r="H2804" s="180">
        <v>15684.73</v>
      </c>
      <c r="I2804" s="180">
        <f t="shared" si="86"/>
        <v>313676.73</v>
      </c>
      <c r="J2804" s="177" t="str">
        <f t="shared" si="87"/>
        <v>Date &gt; 1920</v>
      </c>
    </row>
    <row r="2805" spans="1:10" x14ac:dyDescent="0.3">
      <c r="A2805" s="178" t="s">
        <v>3371</v>
      </c>
      <c r="B2805" s="178" t="s">
        <v>209</v>
      </c>
      <c r="C2805" s="178" t="s">
        <v>7303</v>
      </c>
      <c r="D2805" s="178" t="s">
        <v>7395</v>
      </c>
      <c r="E2805" s="179">
        <v>38447</v>
      </c>
      <c r="F2805" s="180">
        <v>196557</v>
      </c>
      <c r="G2805" s="180">
        <v>0</v>
      </c>
      <c r="H2805" s="180">
        <v>10344.629999999999</v>
      </c>
      <c r="I2805" s="180">
        <f t="shared" si="86"/>
        <v>206901.63</v>
      </c>
      <c r="J2805" s="177" t="str">
        <f t="shared" si="87"/>
        <v>Date &gt; 1920</v>
      </c>
    </row>
    <row r="2806" spans="1:10" x14ac:dyDescent="0.3">
      <c r="A2806" s="178" t="s">
        <v>3371</v>
      </c>
      <c r="B2806" s="178" t="s">
        <v>209</v>
      </c>
      <c r="C2806" s="178" t="s">
        <v>7303</v>
      </c>
      <c r="D2806" s="178" t="s">
        <v>7395</v>
      </c>
      <c r="E2806" s="179">
        <v>38524</v>
      </c>
      <c r="F2806" s="180">
        <v>115531</v>
      </c>
      <c r="G2806" s="180">
        <v>0</v>
      </c>
      <c r="H2806" s="180">
        <v>6080.47</v>
      </c>
      <c r="I2806" s="180">
        <f t="shared" si="86"/>
        <v>121611.47</v>
      </c>
      <c r="J2806" s="177" t="str">
        <f t="shared" si="87"/>
        <v>Date &gt; 1920</v>
      </c>
    </row>
    <row r="2807" spans="1:10" x14ac:dyDescent="0.3">
      <c r="A2807" s="178" t="s">
        <v>3371</v>
      </c>
      <c r="B2807" s="178" t="s">
        <v>209</v>
      </c>
      <c r="C2807" s="178" t="s">
        <v>7303</v>
      </c>
      <c r="D2807" s="178" t="s">
        <v>7395</v>
      </c>
      <c r="E2807" s="179">
        <v>38575</v>
      </c>
      <c r="F2807" s="180">
        <v>540405</v>
      </c>
      <c r="G2807" s="180">
        <v>0</v>
      </c>
      <c r="H2807" s="180">
        <v>28443.09</v>
      </c>
      <c r="I2807" s="180">
        <f t="shared" si="86"/>
        <v>568848.09</v>
      </c>
      <c r="J2807" s="177" t="str">
        <f t="shared" si="87"/>
        <v>Date &gt; 1920</v>
      </c>
    </row>
    <row r="2808" spans="1:10" x14ac:dyDescent="0.3">
      <c r="A2808" s="178" t="s">
        <v>3371</v>
      </c>
      <c r="B2808" s="178" t="s">
        <v>209</v>
      </c>
      <c r="C2808" s="178" t="s">
        <v>7303</v>
      </c>
      <c r="D2808" s="178" t="s">
        <v>7395</v>
      </c>
      <c r="E2808" s="179">
        <v>38623</v>
      </c>
      <c r="F2808" s="180">
        <v>136719</v>
      </c>
      <c r="G2808" s="180">
        <v>0</v>
      </c>
      <c r="H2808" s="180">
        <v>7196.32</v>
      </c>
      <c r="I2808" s="180">
        <f t="shared" si="86"/>
        <v>143915.32</v>
      </c>
      <c r="J2808" s="177" t="str">
        <f t="shared" si="87"/>
        <v>Date &gt; 1920</v>
      </c>
    </row>
    <row r="2809" spans="1:10" x14ac:dyDescent="0.3">
      <c r="A2809" s="178" t="s">
        <v>3371</v>
      </c>
      <c r="B2809" s="178" t="s">
        <v>209</v>
      </c>
      <c r="C2809" s="178" t="s">
        <v>7303</v>
      </c>
      <c r="D2809" s="178" t="s">
        <v>7395</v>
      </c>
      <c r="E2809" s="179">
        <v>38734</v>
      </c>
      <c r="F2809" s="180">
        <v>48117</v>
      </c>
      <c r="G2809" s="180">
        <v>0</v>
      </c>
      <c r="H2809" s="180">
        <v>2533</v>
      </c>
      <c r="I2809" s="180">
        <f t="shared" si="86"/>
        <v>50650</v>
      </c>
      <c r="J2809" s="177" t="str">
        <f t="shared" si="87"/>
        <v>Date &gt; 1920</v>
      </c>
    </row>
    <row r="2810" spans="1:10" x14ac:dyDescent="0.3">
      <c r="A2810" s="178" t="s">
        <v>3371</v>
      </c>
      <c r="B2810" s="178" t="s">
        <v>209</v>
      </c>
      <c r="C2810" s="178" t="s">
        <v>7303</v>
      </c>
      <c r="D2810" s="178" t="s">
        <v>7395</v>
      </c>
      <c r="E2810" s="179">
        <v>38762</v>
      </c>
      <c r="F2810" s="180">
        <v>264029</v>
      </c>
      <c r="G2810" s="180">
        <v>0</v>
      </c>
      <c r="H2810" s="180">
        <v>13896.68</v>
      </c>
      <c r="I2810" s="180">
        <f t="shared" si="86"/>
        <v>277925.68</v>
      </c>
      <c r="J2810" s="177" t="str">
        <f t="shared" si="87"/>
        <v>Date &gt; 1920</v>
      </c>
    </row>
    <row r="2811" spans="1:10" x14ac:dyDescent="0.3">
      <c r="A2811" s="178" t="s">
        <v>3371</v>
      </c>
      <c r="B2811" s="178" t="s">
        <v>209</v>
      </c>
      <c r="C2811" s="178" t="s">
        <v>7303</v>
      </c>
      <c r="D2811" s="178" t="s">
        <v>7395</v>
      </c>
      <c r="E2811" s="179">
        <v>38875</v>
      </c>
      <c r="F2811" s="180">
        <v>4914</v>
      </c>
      <c r="G2811" s="180">
        <v>0</v>
      </c>
      <c r="H2811" s="180">
        <v>257.76</v>
      </c>
      <c r="I2811" s="180">
        <f t="shared" si="86"/>
        <v>5171.76</v>
      </c>
      <c r="J2811" s="177" t="str">
        <f t="shared" si="87"/>
        <v>Date &gt; 1920</v>
      </c>
    </row>
    <row r="2812" spans="1:10" x14ac:dyDescent="0.3">
      <c r="A2812" s="178" t="s">
        <v>3371</v>
      </c>
      <c r="B2812" s="178" t="s">
        <v>209</v>
      </c>
      <c r="C2812" s="178" t="s">
        <v>7303</v>
      </c>
      <c r="D2812" s="178" t="s">
        <v>7395</v>
      </c>
      <c r="E2812" s="179">
        <v>38875</v>
      </c>
      <c r="F2812" s="180">
        <v>10976</v>
      </c>
      <c r="G2812" s="180">
        <v>0</v>
      </c>
      <c r="H2812" s="180">
        <v>576.75</v>
      </c>
      <c r="I2812" s="180">
        <f t="shared" si="86"/>
        <v>11552.75</v>
      </c>
      <c r="J2812" s="177" t="str">
        <f t="shared" si="87"/>
        <v>Date &gt; 1920</v>
      </c>
    </row>
    <row r="2813" spans="1:10" x14ac:dyDescent="0.3">
      <c r="A2813" s="178" t="s">
        <v>3371</v>
      </c>
      <c r="B2813" s="178" t="s">
        <v>209</v>
      </c>
      <c r="C2813" s="178" t="s">
        <v>7303</v>
      </c>
      <c r="D2813" s="178" t="s">
        <v>7395</v>
      </c>
      <c r="E2813" s="179">
        <v>39064</v>
      </c>
      <c r="F2813" s="180">
        <v>-6525</v>
      </c>
      <c r="G2813" s="180">
        <v>0</v>
      </c>
      <c r="H2813" s="180">
        <v>-343.9</v>
      </c>
      <c r="I2813" s="180">
        <f t="shared" si="86"/>
        <v>-6868.9</v>
      </c>
      <c r="J2813" s="177" t="str">
        <f t="shared" si="87"/>
        <v>Date &gt; 1920</v>
      </c>
    </row>
    <row r="2814" spans="1:10" x14ac:dyDescent="0.3">
      <c r="A2814" s="178" t="s">
        <v>3371</v>
      </c>
      <c r="B2814" s="178" t="s">
        <v>209</v>
      </c>
      <c r="C2814" s="178" t="s">
        <v>7303</v>
      </c>
      <c r="D2814" s="178" t="s">
        <v>7396</v>
      </c>
      <c r="E2814" s="179">
        <v>38476</v>
      </c>
      <c r="F2814" s="180">
        <v>0</v>
      </c>
      <c r="G2814" s="180">
        <v>3948</v>
      </c>
      <c r="H2814" s="180">
        <v>1692</v>
      </c>
      <c r="I2814" s="180">
        <f t="shared" si="86"/>
        <v>5640</v>
      </c>
      <c r="J2814" s="177" t="str">
        <f t="shared" si="87"/>
        <v>Date &gt; 1920</v>
      </c>
    </row>
    <row r="2815" spans="1:10" x14ac:dyDescent="0.3">
      <c r="A2815" s="178" t="s">
        <v>3371</v>
      </c>
      <c r="B2815" s="178" t="s">
        <v>209</v>
      </c>
      <c r="C2815" s="178" t="s">
        <v>7303</v>
      </c>
      <c r="D2815" s="178" t="s">
        <v>7040</v>
      </c>
      <c r="E2815" s="179">
        <v>38757</v>
      </c>
      <c r="F2815" s="180">
        <v>0</v>
      </c>
      <c r="G2815" s="180">
        <v>17498.96</v>
      </c>
      <c r="H2815" s="180">
        <v>7499.56</v>
      </c>
      <c r="I2815" s="180">
        <f t="shared" si="86"/>
        <v>24998.52</v>
      </c>
      <c r="J2815" s="177" t="str">
        <f t="shared" si="87"/>
        <v>Date &gt; 1920</v>
      </c>
    </row>
    <row r="2816" spans="1:10" x14ac:dyDescent="0.3">
      <c r="A2816" s="178" t="s">
        <v>3371</v>
      </c>
      <c r="B2816" s="178" t="s">
        <v>209</v>
      </c>
      <c r="C2816" s="178" t="s">
        <v>7303</v>
      </c>
      <c r="D2816" s="178" t="s">
        <v>7397</v>
      </c>
      <c r="E2816" s="179">
        <v>38867</v>
      </c>
      <c r="F2816" s="180">
        <v>0</v>
      </c>
      <c r="G2816" s="180">
        <v>14105.76</v>
      </c>
      <c r="H2816" s="180">
        <v>6045.33</v>
      </c>
      <c r="I2816" s="180">
        <f t="shared" si="86"/>
        <v>20151.09</v>
      </c>
      <c r="J2816" s="177" t="str">
        <f t="shared" si="87"/>
        <v>Date &gt; 1920</v>
      </c>
    </row>
    <row r="2817" spans="1:10" x14ac:dyDescent="0.3">
      <c r="A2817" s="178" t="s">
        <v>3371</v>
      </c>
      <c r="B2817" s="178" t="s">
        <v>209</v>
      </c>
      <c r="C2817" s="178" t="s">
        <v>7303</v>
      </c>
      <c r="D2817" s="178" t="s">
        <v>7398</v>
      </c>
      <c r="E2817" s="179">
        <v>38958</v>
      </c>
      <c r="F2817" s="180">
        <v>0</v>
      </c>
      <c r="G2817" s="180">
        <v>17499.8</v>
      </c>
      <c r="H2817" s="180">
        <v>7499.91</v>
      </c>
      <c r="I2817" s="180">
        <f t="shared" si="86"/>
        <v>24999.71</v>
      </c>
      <c r="J2817" s="177" t="str">
        <f t="shared" si="87"/>
        <v>Date &gt; 1920</v>
      </c>
    </row>
    <row r="2818" spans="1:10" x14ac:dyDescent="0.3">
      <c r="A2818" s="178" t="s">
        <v>3371</v>
      </c>
      <c r="B2818" s="178" t="s">
        <v>209</v>
      </c>
      <c r="C2818" s="178" t="s">
        <v>7303</v>
      </c>
      <c r="D2818" s="178" t="s">
        <v>7399</v>
      </c>
      <c r="E2818" s="179">
        <v>39001</v>
      </c>
      <c r="F2818" s="180">
        <v>10060</v>
      </c>
      <c r="G2818" s="180">
        <v>0</v>
      </c>
      <c r="H2818" s="180">
        <v>530</v>
      </c>
      <c r="I2818" s="180">
        <f t="shared" si="86"/>
        <v>10590</v>
      </c>
      <c r="J2818" s="177" t="str">
        <f t="shared" si="87"/>
        <v>Date &gt; 1920</v>
      </c>
    </row>
    <row r="2819" spans="1:10" x14ac:dyDescent="0.3">
      <c r="A2819" s="178" t="s">
        <v>3371</v>
      </c>
      <c r="B2819" s="178" t="s">
        <v>209</v>
      </c>
      <c r="C2819" s="178" t="s">
        <v>7303</v>
      </c>
      <c r="D2819" s="178" t="s">
        <v>7399</v>
      </c>
      <c r="E2819" s="179">
        <v>39064</v>
      </c>
      <c r="F2819" s="180">
        <v>21462</v>
      </c>
      <c r="G2819" s="180">
        <v>0</v>
      </c>
      <c r="H2819" s="180">
        <v>1130</v>
      </c>
      <c r="I2819" s="180">
        <f t="shared" si="86"/>
        <v>22592</v>
      </c>
      <c r="J2819" s="177" t="str">
        <f t="shared" si="87"/>
        <v>Date &gt; 1920</v>
      </c>
    </row>
    <row r="2820" spans="1:10" x14ac:dyDescent="0.3">
      <c r="A2820" s="178" t="s">
        <v>3371</v>
      </c>
      <c r="B2820" s="178" t="s">
        <v>209</v>
      </c>
      <c r="C2820" s="178" t="s">
        <v>7303</v>
      </c>
      <c r="D2820" s="178" t="s">
        <v>7399</v>
      </c>
      <c r="E2820" s="179">
        <v>39125</v>
      </c>
      <c r="F2820" s="180">
        <v>10061</v>
      </c>
      <c r="G2820" s="180">
        <v>0</v>
      </c>
      <c r="H2820" s="180">
        <v>529</v>
      </c>
      <c r="I2820" s="180">
        <f t="shared" si="86"/>
        <v>10590</v>
      </c>
      <c r="J2820" s="177" t="str">
        <f t="shared" si="87"/>
        <v>Date &gt; 1920</v>
      </c>
    </row>
    <row r="2821" spans="1:10" x14ac:dyDescent="0.3">
      <c r="A2821" s="178" t="s">
        <v>3371</v>
      </c>
      <c r="B2821" s="178" t="s">
        <v>209</v>
      </c>
      <c r="C2821" s="178" t="s">
        <v>7303</v>
      </c>
      <c r="D2821" s="178" t="s">
        <v>7399</v>
      </c>
      <c r="E2821" s="179">
        <v>39140</v>
      </c>
      <c r="F2821" s="180">
        <v>12073</v>
      </c>
      <c r="G2821" s="180">
        <v>0</v>
      </c>
      <c r="H2821" s="180">
        <v>635</v>
      </c>
      <c r="I2821" s="180">
        <f t="shared" ref="I2821:I2884" si="88">SUM(F2821:H2821)</f>
        <v>12708</v>
      </c>
      <c r="J2821" s="177" t="str">
        <f t="shared" ref="J2821:J2884" si="89">IF(OR(YEAR(E2821)&gt; 1920, ISBLANK(E2821)), "Date &gt; 1920", "Sketchy date")</f>
        <v>Date &gt; 1920</v>
      </c>
    </row>
    <row r="2822" spans="1:10" x14ac:dyDescent="0.3">
      <c r="A2822" s="178" t="s">
        <v>3371</v>
      </c>
      <c r="B2822" s="178" t="s">
        <v>209</v>
      </c>
      <c r="C2822" s="178" t="s">
        <v>7303</v>
      </c>
      <c r="D2822" s="178" t="s">
        <v>7399</v>
      </c>
      <c r="E2822" s="179">
        <v>39290</v>
      </c>
      <c r="F2822" s="180">
        <v>3414</v>
      </c>
      <c r="G2822" s="180">
        <v>0</v>
      </c>
      <c r="H2822" s="180">
        <v>706</v>
      </c>
      <c r="I2822" s="180">
        <f t="shared" si="88"/>
        <v>4120</v>
      </c>
      <c r="J2822" s="177" t="str">
        <f t="shared" si="89"/>
        <v>Date &gt; 1920</v>
      </c>
    </row>
    <row r="2823" spans="1:10" x14ac:dyDescent="0.3">
      <c r="A2823" s="178" t="s">
        <v>3371</v>
      </c>
      <c r="B2823" s="178" t="s">
        <v>209</v>
      </c>
      <c r="C2823" s="178" t="s">
        <v>7303</v>
      </c>
      <c r="D2823" s="178" t="s">
        <v>7399</v>
      </c>
      <c r="E2823" s="179">
        <v>39321</v>
      </c>
      <c r="F2823" s="180">
        <v>10000</v>
      </c>
      <c r="G2823" s="180">
        <v>0</v>
      </c>
      <c r="H2823" s="180">
        <v>0</v>
      </c>
      <c r="I2823" s="180">
        <f t="shared" si="88"/>
        <v>10000</v>
      </c>
      <c r="J2823" s="177" t="str">
        <f t="shared" si="89"/>
        <v>Date &gt; 1920</v>
      </c>
    </row>
    <row r="2824" spans="1:10" x14ac:dyDescent="0.3">
      <c r="A2824" s="178" t="s">
        <v>3371</v>
      </c>
      <c r="B2824" s="178" t="s">
        <v>209</v>
      </c>
      <c r="C2824" s="178" t="s">
        <v>7303</v>
      </c>
      <c r="D2824" s="178" t="s">
        <v>7400</v>
      </c>
      <c r="E2824" s="179">
        <v>39380</v>
      </c>
      <c r="F2824" s="180">
        <v>104975</v>
      </c>
      <c r="G2824" s="180">
        <v>0</v>
      </c>
      <c r="H2824" s="180">
        <v>5525</v>
      </c>
      <c r="I2824" s="180">
        <f t="shared" si="88"/>
        <v>110500</v>
      </c>
      <c r="J2824" s="177" t="str">
        <f t="shared" si="89"/>
        <v>Date &gt; 1920</v>
      </c>
    </row>
    <row r="2825" spans="1:10" x14ac:dyDescent="0.3">
      <c r="A2825" s="178" t="s">
        <v>3371</v>
      </c>
      <c r="B2825" s="178" t="s">
        <v>209</v>
      </c>
      <c r="C2825" s="178" t="s">
        <v>7303</v>
      </c>
      <c r="D2825" s="178" t="s">
        <v>7400</v>
      </c>
      <c r="E2825" s="179">
        <v>39429</v>
      </c>
      <c r="F2825" s="180">
        <v>28405</v>
      </c>
      <c r="G2825" s="180">
        <v>0</v>
      </c>
      <c r="H2825" s="180">
        <v>1495</v>
      </c>
      <c r="I2825" s="180">
        <f t="shared" si="88"/>
        <v>29900</v>
      </c>
      <c r="J2825" s="177" t="str">
        <f t="shared" si="89"/>
        <v>Date &gt; 1920</v>
      </c>
    </row>
    <row r="2826" spans="1:10" x14ac:dyDescent="0.3">
      <c r="A2826" s="178" t="s">
        <v>3371</v>
      </c>
      <c r="B2826" s="178" t="s">
        <v>209</v>
      </c>
      <c r="C2826" s="178" t="s">
        <v>7303</v>
      </c>
      <c r="D2826" s="178" t="s">
        <v>7400</v>
      </c>
      <c r="E2826" s="179">
        <v>39458</v>
      </c>
      <c r="F2826" s="180">
        <v>36062</v>
      </c>
      <c r="G2826" s="180">
        <v>0</v>
      </c>
      <c r="H2826" s="180">
        <v>1898</v>
      </c>
      <c r="I2826" s="180">
        <f t="shared" si="88"/>
        <v>37960</v>
      </c>
      <c r="J2826" s="177" t="str">
        <f t="shared" si="89"/>
        <v>Date &gt; 1920</v>
      </c>
    </row>
    <row r="2827" spans="1:10" x14ac:dyDescent="0.3">
      <c r="A2827" s="178" t="s">
        <v>3371</v>
      </c>
      <c r="B2827" s="178" t="s">
        <v>209</v>
      </c>
      <c r="C2827" s="178" t="s">
        <v>7303</v>
      </c>
      <c r="D2827" s="178" t="s">
        <v>7400</v>
      </c>
      <c r="E2827" s="179">
        <v>39479</v>
      </c>
      <c r="F2827" s="180">
        <v>15808</v>
      </c>
      <c r="G2827" s="180">
        <v>0</v>
      </c>
      <c r="H2827" s="180">
        <v>832</v>
      </c>
      <c r="I2827" s="180">
        <f t="shared" si="88"/>
        <v>16640</v>
      </c>
      <c r="J2827" s="177" t="str">
        <f t="shared" si="89"/>
        <v>Date &gt; 1920</v>
      </c>
    </row>
    <row r="2828" spans="1:10" x14ac:dyDescent="0.3">
      <c r="A2828" s="178" t="s">
        <v>3371</v>
      </c>
      <c r="B2828" s="178" t="s">
        <v>209</v>
      </c>
      <c r="C2828" s="178" t="s">
        <v>7303</v>
      </c>
      <c r="D2828" s="178" t="s">
        <v>7400</v>
      </c>
      <c r="E2828" s="179">
        <v>39713</v>
      </c>
      <c r="F2828" s="180">
        <v>26120</v>
      </c>
      <c r="G2828" s="180">
        <v>0</v>
      </c>
      <c r="H2828" s="180">
        <v>1375</v>
      </c>
      <c r="I2828" s="180">
        <f t="shared" si="88"/>
        <v>27495</v>
      </c>
      <c r="J2828" s="177" t="str">
        <f t="shared" si="89"/>
        <v>Date &gt; 1920</v>
      </c>
    </row>
    <row r="2829" spans="1:10" x14ac:dyDescent="0.3">
      <c r="A2829" s="178" t="s">
        <v>3371</v>
      </c>
      <c r="B2829" s="178" t="s">
        <v>209</v>
      </c>
      <c r="C2829" s="178" t="s">
        <v>7303</v>
      </c>
      <c r="D2829" s="178" t="s">
        <v>7400</v>
      </c>
      <c r="E2829" s="179">
        <v>39801</v>
      </c>
      <c r="F2829" s="180">
        <v>60330</v>
      </c>
      <c r="G2829" s="180">
        <v>0</v>
      </c>
      <c r="H2829" s="180">
        <v>3175</v>
      </c>
      <c r="I2829" s="180">
        <f t="shared" si="88"/>
        <v>63505</v>
      </c>
      <c r="J2829" s="177" t="str">
        <f t="shared" si="89"/>
        <v>Date &gt; 1920</v>
      </c>
    </row>
    <row r="2830" spans="1:10" x14ac:dyDescent="0.3">
      <c r="A2830" s="178" t="s">
        <v>3371</v>
      </c>
      <c r="B2830" s="178" t="s">
        <v>209</v>
      </c>
      <c r="C2830" s="178" t="s">
        <v>7303</v>
      </c>
      <c r="D2830" s="178" t="s">
        <v>7400</v>
      </c>
      <c r="E2830" s="179">
        <v>39853</v>
      </c>
      <c r="F2830" s="180">
        <v>1852</v>
      </c>
      <c r="G2830" s="180">
        <v>0</v>
      </c>
      <c r="H2830" s="180">
        <v>98</v>
      </c>
      <c r="I2830" s="180">
        <f t="shared" si="88"/>
        <v>1950</v>
      </c>
      <c r="J2830" s="177" t="str">
        <f t="shared" si="89"/>
        <v>Date &gt; 1920</v>
      </c>
    </row>
    <row r="2831" spans="1:10" x14ac:dyDescent="0.3">
      <c r="A2831" s="178" t="s">
        <v>3371</v>
      </c>
      <c r="B2831" s="178" t="s">
        <v>209</v>
      </c>
      <c r="C2831" s="178" t="s">
        <v>7303</v>
      </c>
      <c r="D2831" s="178" t="s">
        <v>7400</v>
      </c>
      <c r="E2831" s="179">
        <v>39946</v>
      </c>
      <c r="F2831" s="180">
        <v>53723</v>
      </c>
      <c r="G2831" s="180">
        <v>0</v>
      </c>
      <c r="H2831" s="180">
        <v>2827</v>
      </c>
      <c r="I2831" s="180">
        <f t="shared" si="88"/>
        <v>56550</v>
      </c>
      <c r="J2831" s="177" t="str">
        <f t="shared" si="89"/>
        <v>Date &gt; 1920</v>
      </c>
    </row>
    <row r="2832" spans="1:10" x14ac:dyDescent="0.3">
      <c r="A2832" s="178" t="s">
        <v>3371</v>
      </c>
      <c r="B2832" s="178" t="s">
        <v>209</v>
      </c>
      <c r="C2832" s="178" t="s">
        <v>7303</v>
      </c>
      <c r="D2832" s="178" t="s">
        <v>7400</v>
      </c>
      <c r="E2832" s="179">
        <v>40079</v>
      </c>
      <c r="F2832" s="180">
        <v>30875</v>
      </c>
      <c r="G2832" s="180">
        <v>0</v>
      </c>
      <c r="H2832" s="180">
        <v>1625</v>
      </c>
      <c r="I2832" s="180">
        <f t="shared" si="88"/>
        <v>32500</v>
      </c>
      <c r="J2832" s="177" t="str">
        <f t="shared" si="89"/>
        <v>Date &gt; 1920</v>
      </c>
    </row>
    <row r="2833" spans="1:10" x14ac:dyDescent="0.3">
      <c r="A2833" s="178" t="s">
        <v>3371</v>
      </c>
      <c r="B2833" s="178" t="s">
        <v>209</v>
      </c>
      <c r="C2833" s="178" t="s">
        <v>7303</v>
      </c>
      <c r="D2833" s="178" t="s">
        <v>7400</v>
      </c>
      <c r="E2833" s="179">
        <v>40136</v>
      </c>
      <c r="F2833" s="180">
        <v>5248</v>
      </c>
      <c r="G2833" s="180">
        <v>0</v>
      </c>
      <c r="H2833" s="180">
        <v>277</v>
      </c>
      <c r="I2833" s="180">
        <f t="shared" si="88"/>
        <v>5525</v>
      </c>
      <c r="J2833" s="177" t="str">
        <f t="shared" si="89"/>
        <v>Date &gt; 1920</v>
      </c>
    </row>
    <row r="2834" spans="1:10" x14ac:dyDescent="0.3">
      <c r="A2834" s="178" t="s">
        <v>3371</v>
      </c>
      <c r="B2834" s="178" t="s">
        <v>209</v>
      </c>
      <c r="C2834" s="178" t="s">
        <v>7303</v>
      </c>
      <c r="D2834" s="178" t="s">
        <v>7400</v>
      </c>
      <c r="E2834" s="179">
        <v>40183</v>
      </c>
      <c r="F2834" s="180">
        <v>19328</v>
      </c>
      <c r="G2834" s="180">
        <v>0</v>
      </c>
      <c r="H2834" s="180">
        <v>1017</v>
      </c>
      <c r="I2834" s="180">
        <f t="shared" si="88"/>
        <v>20345</v>
      </c>
      <c r="J2834" s="177" t="str">
        <f t="shared" si="89"/>
        <v>Date &gt; 1920</v>
      </c>
    </row>
    <row r="2835" spans="1:10" x14ac:dyDescent="0.3">
      <c r="A2835" s="178" t="s">
        <v>3371</v>
      </c>
      <c r="B2835" s="178" t="s">
        <v>209</v>
      </c>
      <c r="C2835" s="178" t="s">
        <v>7303</v>
      </c>
      <c r="D2835" s="178" t="s">
        <v>7400</v>
      </c>
      <c r="E2835" s="179">
        <v>40220</v>
      </c>
      <c r="F2835" s="180">
        <v>12474</v>
      </c>
      <c r="G2835" s="180">
        <v>0</v>
      </c>
      <c r="H2835" s="180">
        <v>656</v>
      </c>
      <c r="I2835" s="180">
        <f t="shared" si="88"/>
        <v>13130</v>
      </c>
      <c r="J2835" s="177" t="str">
        <f t="shared" si="89"/>
        <v>Date &gt; 1920</v>
      </c>
    </row>
    <row r="2836" spans="1:10" x14ac:dyDescent="0.3">
      <c r="A2836" s="178" t="s">
        <v>3371</v>
      </c>
      <c r="B2836" s="178" t="s">
        <v>209</v>
      </c>
      <c r="C2836" s="178" t="s">
        <v>7303</v>
      </c>
      <c r="D2836" s="178" t="s">
        <v>7400</v>
      </c>
      <c r="E2836" s="179">
        <v>40298</v>
      </c>
      <c r="F2836" s="180">
        <v>26861</v>
      </c>
      <c r="G2836" s="180">
        <v>0</v>
      </c>
      <c r="H2836" s="180">
        <v>1414</v>
      </c>
      <c r="I2836" s="180">
        <f t="shared" si="88"/>
        <v>28275</v>
      </c>
      <c r="J2836" s="177" t="str">
        <f t="shared" si="89"/>
        <v>Date &gt; 1920</v>
      </c>
    </row>
    <row r="2837" spans="1:10" x14ac:dyDescent="0.3">
      <c r="A2837" s="178" t="s">
        <v>3371</v>
      </c>
      <c r="B2837" s="178" t="s">
        <v>209</v>
      </c>
      <c r="C2837" s="178" t="s">
        <v>7303</v>
      </c>
      <c r="D2837" s="178" t="s">
        <v>7400</v>
      </c>
      <c r="E2837" s="179">
        <v>40340</v>
      </c>
      <c r="F2837" s="180">
        <v>16364</v>
      </c>
      <c r="G2837" s="180">
        <v>0</v>
      </c>
      <c r="H2837" s="180">
        <v>861</v>
      </c>
      <c r="I2837" s="180">
        <f t="shared" si="88"/>
        <v>17225</v>
      </c>
      <c r="J2837" s="177" t="str">
        <f t="shared" si="89"/>
        <v>Date &gt; 1920</v>
      </c>
    </row>
    <row r="2838" spans="1:10" x14ac:dyDescent="0.3">
      <c r="A2838" s="178" t="s">
        <v>3371</v>
      </c>
      <c r="B2838" s="178" t="s">
        <v>209</v>
      </c>
      <c r="C2838" s="178" t="s">
        <v>7303</v>
      </c>
      <c r="D2838" s="178" t="s">
        <v>7400</v>
      </c>
      <c r="E2838" s="179">
        <v>40444</v>
      </c>
      <c r="F2838" s="180">
        <v>30875</v>
      </c>
      <c r="G2838" s="180">
        <v>0</v>
      </c>
      <c r="H2838" s="180">
        <v>1625</v>
      </c>
      <c r="I2838" s="180">
        <f t="shared" si="88"/>
        <v>32500</v>
      </c>
      <c r="J2838" s="177" t="str">
        <f t="shared" si="89"/>
        <v>Date &gt; 1920</v>
      </c>
    </row>
    <row r="2839" spans="1:10" x14ac:dyDescent="0.3">
      <c r="A2839" s="178" t="s">
        <v>3371</v>
      </c>
      <c r="B2839" s="178" t="s">
        <v>209</v>
      </c>
      <c r="C2839" s="178" t="s">
        <v>7303</v>
      </c>
      <c r="D2839" s="178" t="s">
        <v>7400</v>
      </c>
      <c r="E2839" s="179">
        <v>40554</v>
      </c>
      <c r="F2839" s="180">
        <v>18525</v>
      </c>
      <c r="G2839" s="180">
        <v>0</v>
      </c>
      <c r="H2839" s="180">
        <v>975</v>
      </c>
      <c r="I2839" s="180">
        <f t="shared" si="88"/>
        <v>19500</v>
      </c>
      <c r="J2839" s="177" t="str">
        <f t="shared" si="89"/>
        <v>Date &gt; 1920</v>
      </c>
    </row>
    <row r="2840" spans="1:10" x14ac:dyDescent="0.3">
      <c r="A2840" s="178" t="s">
        <v>3371</v>
      </c>
      <c r="B2840" s="178" t="s">
        <v>209</v>
      </c>
      <c r="C2840" s="178" t="s">
        <v>7303</v>
      </c>
      <c r="D2840" s="178" t="s">
        <v>7400</v>
      </c>
      <c r="E2840" s="179">
        <v>40673</v>
      </c>
      <c r="F2840" s="180">
        <v>6175</v>
      </c>
      <c r="G2840" s="180">
        <v>0</v>
      </c>
      <c r="H2840" s="180">
        <v>325</v>
      </c>
      <c r="I2840" s="180">
        <f t="shared" si="88"/>
        <v>6500</v>
      </c>
      <c r="J2840" s="177" t="str">
        <f t="shared" si="89"/>
        <v>Date &gt; 1920</v>
      </c>
    </row>
    <row r="2841" spans="1:10" x14ac:dyDescent="0.3">
      <c r="A2841" s="178" t="s">
        <v>3371</v>
      </c>
      <c r="B2841" s="178" t="s">
        <v>209</v>
      </c>
      <c r="C2841" s="178" t="s">
        <v>7303</v>
      </c>
      <c r="D2841" s="178" t="s">
        <v>7400</v>
      </c>
      <c r="E2841" s="179">
        <v>40718</v>
      </c>
      <c r="F2841" s="180">
        <v>73500</v>
      </c>
      <c r="G2841" s="180">
        <v>0</v>
      </c>
      <c r="H2841" s="180">
        <v>6500</v>
      </c>
      <c r="I2841" s="180">
        <f t="shared" si="88"/>
        <v>80000</v>
      </c>
      <c r="J2841" s="177" t="str">
        <f t="shared" si="89"/>
        <v>Date &gt; 1920</v>
      </c>
    </row>
    <row r="2842" spans="1:10" x14ac:dyDescent="0.3">
      <c r="A2842" s="178" t="s">
        <v>3371</v>
      </c>
      <c r="B2842" s="178" t="s">
        <v>209</v>
      </c>
      <c r="C2842" s="178" t="s">
        <v>7303</v>
      </c>
      <c r="D2842" s="178" t="s">
        <v>7400</v>
      </c>
      <c r="E2842" s="179">
        <v>40766</v>
      </c>
      <c r="F2842" s="180">
        <v>50000</v>
      </c>
      <c r="G2842" s="180">
        <v>0</v>
      </c>
      <c r="H2842" s="180">
        <v>0</v>
      </c>
      <c r="I2842" s="180">
        <f t="shared" si="88"/>
        <v>50000</v>
      </c>
      <c r="J2842" s="177" t="str">
        <f t="shared" si="89"/>
        <v>Date &gt; 1920</v>
      </c>
    </row>
    <row r="2843" spans="1:10" x14ac:dyDescent="0.3">
      <c r="A2843" s="178" t="s">
        <v>3371</v>
      </c>
      <c r="B2843" s="178" t="s">
        <v>209</v>
      </c>
      <c r="C2843" s="178" t="s">
        <v>7303</v>
      </c>
      <c r="D2843" s="178" t="s">
        <v>7401</v>
      </c>
      <c r="E2843" s="179">
        <v>39282</v>
      </c>
      <c r="F2843" s="180">
        <v>0</v>
      </c>
      <c r="G2843" s="180">
        <v>17199</v>
      </c>
      <c r="H2843" s="180">
        <v>7371</v>
      </c>
      <c r="I2843" s="180">
        <f t="shared" si="88"/>
        <v>24570</v>
      </c>
      <c r="J2843" s="177" t="str">
        <f t="shared" si="89"/>
        <v>Date &gt; 1920</v>
      </c>
    </row>
    <row r="2844" spans="1:10" x14ac:dyDescent="0.3">
      <c r="A2844" s="178" t="s">
        <v>3371</v>
      </c>
      <c r="B2844" s="178" t="s">
        <v>209</v>
      </c>
      <c r="C2844" s="178" t="s">
        <v>7303</v>
      </c>
      <c r="D2844" s="178" t="s">
        <v>7402</v>
      </c>
      <c r="E2844" s="179">
        <v>39392</v>
      </c>
      <c r="F2844" s="180">
        <v>63417</v>
      </c>
      <c r="G2844" s="180">
        <v>0</v>
      </c>
      <c r="H2844" s="180">
        <v>3339.01</v>
      </c>
      <c r="I2844" s="180">
        <f t="shared" si="88"/>
        <v>66756.009999999995</v>
      </c>
      <c r="J2844" s="177" t="str">
        <f t="shared" si="89"/>
        <v>Date &gt; 1920</v>
      </c>
    </row>
    <row r="2845" spans="1:10" x14ac:dyDescent="0.3">
      <c r="A2845" s="178" t="s">
        <v>3371</v>
      </c>
      <c r="B2845" s="178" t="s">
        <v>209</v>
      </c>
      <c r="C2845" s="178" t="s">
        <v>7303</v>
      </c>
      <c r="D2845" s="178" t="s">
        <v>7402</v>
      </c>
      <c r="E2845" s="179">
        <v>39435</v>
      </c>
      <c r="F2845" s="180">
        <v>1760598</v>
      </c>
      <c r="G2845" s="180">
        <v>0</v>
      </c>
      <c r="H2845" s="180">
        <v>375660.23</v>
      </c>
      <c r="I2845" s="180">
        <f t="shared" si="88"/>
        <v>2136258.23</v>
      </c>
      <c r="J2845" s="177" t="str">
        <f t="shared" si="89"/>
        <v>Date &gt; 1920</v>
      </c>
    </row>
    <row r="2846" spans="1:10" x14ac:dyDescent="0.3">
      <c r="A2846" s="178" t="s">
        <v>3371</v>
      </c>
      <c r="B2846" s="178" t="s">
        <v>209</v>
      </c>
      <c r="C2846" s="178" t="s">
        <v>7303</v>
      </c>
      <c r="D2846" s="178" t="s">
        <v>7402</v>
      </c>
      <c r="E2846" s="179">
        <v>39479</v>
      </c>
      <c r="F2846" s="180">
        <v>60110</v>
      </c>
      <c r="G2846" s="180">
        <v>0</v>
      </c>
      <c r="H2846" s="180">
        <v>10638.51</v>
      </c>
      <c r="I2846" s="180">
        <f t="shared" si="88"/>
        <v>70748.509999999995</v>
      </c>
      <c r="J2846" s="177" t="str">
        <f t="shared" si="89"/>
        <v>Date &gt; 1920</v>
      </c>
    </row>
    <row r="2847" spans="1:10" x14ac:dyDescent="0.3">
      <c r="A2847" s="178" t="s">
        <v>3371</v>
      </c>
      <c r="B2847" s="178" t="s">
        <v>209</v>
      </c>
      <c r="C2847" s="178" t="s">
        <v>7303</v>
      </c>
      <c r="D2847" s="178" t="s">
        <v>7402</v>
      </c>
      <c r="E2847" s="179">
        <v>39532</v>
      </c>
      <c r="F2847" s="180">
        <v>205716</v>
      </c>
      <c r="G2847" s="180">
        <v>0</v>
      </c>
      <c r="H2847" s="180">
        <v>10827.41</v>
      </c>
      <c r="I2847" s="180">
        <f t="shared" si="88"/>
        <v>216543.41</v>
      </c>
      <c r="J2847" s="177" t="str">
        <f t="shared" si="89"/>
        <v>Date &gt; 1920</v>
      </c>
    </row>
    <row r="2848" spans="1:10" x14ac:dyDescent="0.3">
      <c r="A2848" s="178" t="s">
        <v>3371</v>
      </c>
      <c r="B2848" s="178" t="s">
        <v>209</v>
      </c>
      <c r="C2848" s="178" t="s">
        <v>7303</v>
      </c>
      <c r="D2848" s="178" t="s">
        <v>7402</v>
      </c>
      <c r="E2848" s="179">
        <v>39563</v>
      </c>
      <c r="F2848" s="180">
        <v>2839</v>
      </c>
      <c r="G2848" s="180">
        <v>0</v>
      </c>
      <c r="H2848" s="180">
        <v>148.94</v>
      </c>
      <c r="I2848" s="180">
        <f t="shared" si="88"/>
        <v>2987.94</v>
      </c>
      <c r="J2848" s="177" t="str">
        <f t="shared" si="89"/>
        <v>Date &gt; 1920</v>
      </c>
    </row>
    <row r="2849" spans="1:10" x14ac:dyDescent="0.3">
      <c r="A2849" s="178" t="s">
        <v>3371</v>
      </c>
      <c r="B2849" s="178" t="s">
        <v>209</v>
      </c>
      <c r="C2849" s="178" t="s">
        <v>7303</v>
      </c>
      <c r="D2849" s="178" t="s">
        <v>7402</v>
      </c>
      <c r="E2849" s="179">
        <v>39604</v>
      </c>
      <c r="F2849" s="180">
        <v>38331</v>
      </c>
      <c r="G2849" s="180">
        <v>0</v>
      </c>
      <c r="H2849" s="180">
        <v>36502.07</v>
      </c>
      <c r="I2849" s="180">
        <f t="shared" si="88"/>
        <v>74833.070000000007</v>
      </c>
      <c r="J2849" s="177" t="str">
        <f t="shared" si="89"/>
        <v>Date &gt; 1920</v>
      </c>
    </row>
    <row r="2850" spans="1:10" x14ac:dyDescent="0.3">
      <c r="A2850" s="178" t="s">
        <v>3371</v>
      </c>
      <c r="B2850" s="178" t="s">
        <v>209</v>
      </c>
      <c r="C2850" s="178" t="s">
        <v>7303</v>
      </c>
      <c r="D2850" s="178" t="s">
        <v>7402</v>
      </c>
      <c r="E2850" s="179">
        <v>39736</v>
      </c>
      <c r="F2850" s="180">
        <v>37657</v>
      </c>
      <c r="G2850" s="180">
        <v>0</v>
      </c>
      <c r="H2850" s="180">
        <v>6906.26</v>
      </c>
      <c r="I2850" s="180">
        <f t="shared" si="88"/>
        <v>44563.26</v>
      </c>
      <c r="J2850" s="177" t="str">
        <f t="shared" si="89"/>
        <v>Date &gt; 1920</v>
      </c>
    </row>
    <row r="2851" spans="1:10" x14ac:dyDescent="0.3">
      <c r="A2851" s="178" t="s">
        <v>3371</v>
      </c>
      <c r="B2851" s="178" t="s">
        <v>209</v>
      </c>
      <c r="C2851" s="178" t="s">
        <v>7303</v>
      </c>
      <c r="D2851" s="178" t="s">
        <v>7402</v>
      </c>
      <c r="E2851" s="179">
        <v>40245</v>
      </c>
      <c r="F2851" s="180">
        <v>46223</v>
      </c>
      <c r="G2851" s="180">
        <v>0</v>
      </c>
      <c r="H2851" s="180">
        <v>10011.209999999999</v>
      </c>
      <c r="I2851" s="180">
        <f t="shared" si="88"/>
        <v>56234.21</v>
      </c>
      <c r="J2851" s="177" t="str">
        <f t="shared" si="89"/>
        <v>Date &gt; 1920</v>
      </c>
    </row>
    <row r="2852" spans="1:10" x14ac:dyDescent="0.3">
      <c r="A2852" s="178" t="s">
        <v>3371</v>
      </c>
      <c r="B2852" s="178" t="s">
        <v>209</v>
      </c>
      <c r="C2852" s="178" t="s">
        <v>7303</v>
      </c>
      <c r="D2852" s="178" t="s">
        <v>7402</v>
      </c>
      <c r="E2852" s="179">
        <v>40817</v>
      </c>
      <c r="F2852" s="180">
        <v>100539</v>
      </c>
      <c r="G2852" s="180">
        <v>0</v>
      </c>
      <c r="H2852" s="180">
        <v>-95539</v>
      </c>
      <c r="I2852" s="180">
        <f t="shared" si="88"/>
        <v>5000</v>
      </c>
      <c r="J2852" s="177" t="str">
        <f t="shared" si="89"/>
        <v>Date &gt; 1920</v>
      </c>
    </row>
    <row r="2853" spans="1:10" x14ac:dyDescent="0.3">
      <c r="A2853" s="178" t="s">
        <v>3371</v>
      </c>
      <c r="B2853" s="178" t="s">
        <v>209</v>
      </c>
      <c r="C2853" s="178" t="s">
        <v>7303</v>
      </c>
      <c r="D2853" s="178" t="s">
        <v>7403</v>
      </c>
      <c r="E2853" s="179">
        <v>39554</v>
      </c>
      <c r="F2853" s="180">
        <v>0</v>
      </c>
      <c r="G2853" s="180">
        <v>98600.71</v>
      </c>
      <c r="H2853" s="180">
        <v>49300.37</v>
      </c>
      <c r="I2853" s="180">
        <f t="shared" si="88"/>
        <v>147901.08000000002</v>
      </c>
      <c r="J2853" s="177" t="str">
        <f t="shared" si="89"/>
        <v>Date &gt; 1920</v>
      </c>
    </row>
    <row r="2854" spans="1:10" x14ac:dyDescent="0.3">
      <c r="A2854" s="178" t="s">
        <v>3371</v>
      </c>
      <c r="B2854" s="178" t="s">
        <v>209</v>
      </c>
      <c r="C2854" s="178" t="s">
        <v>7303</v>
      </c>
      <c r="D2854" s="178" t="s">
        <v>7404</v>
      </c>
      <c r="E2854" s="179">
        <v>39713</v>
      </c>
      <c r="F2854" s="180">
        <v>168587</v>
      </c>
      <c r="G2854" s="180">
        <v>24745.26</v>
      </c>
      <c r="H2854" s="180">
        <v>475719.55</v>
      </c>
      <c r="I2854" s="180">
        <f t="shared" si="88"/>
        <v>669051.81000000006</v>
      </c>
      <c r="J2854" s="177" t="str">
        <f t="shared" si="89"/>
        <v>Date &gt; 1920</v>
      </c>
    </row>
    <row r="2855" spans="1:10" x14ac:dyDescent="0.3">
      <c r="A2855" s="178" t="s">
        <v>3371</v>
      </c>
      <c r="B2855" s="178" t="s">
        <v>209</v>
      </c>
      <c r="C2855" s="178" t="s">
        <v>7303</v>
      </c>
      <c r="D2855" s="178" t="s">
        <v>7404</v>
      </c>
      <c r="E2855" s="179">
        <v>39736</v>
      </c>
      <c r="F2855" s="180">
        <v>117511</v>
      </c>
      <c r="G2855" s="180">
        <v>15962.78</v>
      </c>
      <c r="H2855" s="180">
        <v>117094.87</v>
      </c>
      <c r="I2855" s="180">
        <f t="shared" si="88"/>
        <v>250568.65</v>
      </c>
      <c r="J2855" s="177" t="str">
        <f t="shared" si="89"/>
        <v>Date &gt; 1920</v>
      </c>
    </row>
    <row r="2856" spans="1:10" x14ac:dyDescent="0.3">
      <c r="A2856" s="178" t="s">
        <v>3371</v>
      </c>
      <c r="B2856" s="178" t="s">
        <v>209</v>
      </c>
      <c r="C2856" s="178" t="s">
        <v>7303</v>
      </c>
      <c r="D2856" s="178" t="s">
        <v>7404</v>
      </c>
      <c r="E2856" s="179">
        <v>39785</v>
      </c>
      <c r="F2856" s="180">
        <v>262683</v>
      </c>
      <c r="G2856" s="180">
        <v>35689.050000000003</v>
      </c>
      <c r="H2856" s="180">
        <v>262747.63</v>
      </c>
      <c r="I2856" s="180">
        <f t="shared" si="88"/>
        <v>561119.67999999993</v>
      </c>
      <c r="J2856" s="177" t="str">
        <f t="shared" si="89"/>
        <v>Date &gt; 1920</v>
      </c>
    </row>
    <row r="2857" spans="1:10" x14ac:dyDescent="0.3">
      <c r="A2857" s="178" t="s">
        <v>3371</v>
      </c>
      <c r="B2857" s="178" t="s">
        <v>209</v>
      </c>
      <c r="C2857" s="178" t="s">
        <v>7303</v>
      </c>
      <c r="D2857" s="178" t="s">
        <v>7404</v>
      </c>
      <c r="E2857" s="179">
        <v>39793</v>
      </c>
      <c r="F2857" s="180">
        <v>395634</v>
      </c>
      <c r="G2857" s="180">
        <v>54702.239999999998</v>
      </c>
      <c r="H2857" s="180">
        <v>590826.78</v>
      </c>
      <c r="I2857" s="180">
        <f t="shared" si="88"/>
        <v>1041163.02</v>
      </c>
      <c r="J2857" s="177" t="str">
        <f t="shared" si="89"/>
        <v>Date &gt; 1920</v>
      </c>
    </row>
    <row r="2858" spans="1:10" x14ac:dyDescent="0.3">
      <c r="A2858" s="178" t="s">
        <v>3371</v>
      </c>
      <c r="B2858" s="178" t="s">
        <v>209</v>
      </c>
      <c r="C2858" s="178" t="s">
        <v>7303</v>
      </c>
      <c r="D2858" s="178" t="s">
        <v>7404</v>
      </c>
      <c r="E2858" s="179">
        <v>39842</v>
      </c>
      <c r="F2858" s="180">
        <v>251458</v>
      </c>
      <c r="G2858" s="180">
        <v>34157.97</v>
      </c>
      <c r="H2858" s="180">
        <v>250513.92000000001</v>
      </c>
      <c r="I2858" s="180">
        <f t="shared" si="88"/>
        <v>536129.89</v>
      </c>
      <c r="J2858" s="177" t="str">
        <f t="shared" si="89"/>
        <v>Date &gt; 1920</v>
      </c>
    </row>
    <row r="2859" spans="1:10" x14ac:dyDescent="0.3">
      <c r="A2859" s="178" t="s">
        <v>3371</v>
      </c>
      <c r="B2859" s="178" t="s">
        <v>209</v>
      </c>
      <c r="C2859" s="178" t="s">
        <v>7303</v>
      </c>
      <c r="D2859" s="178" t="s">
        <v>7404</v>
      </c>
      <c r="E2859" s="179">
        <v>39842</v>
      </c>
      <c r="F2859" s="180">
        <v>164047</v>
      </c>
      <c r="G2859" s="180">
        <v>22283.57</v>
      </c>
      <c r="H2859" s="180">
        <v>163351.62</v>
      </c>
      <c r="I2859" s="180">
        <f t="shared" si="88"/>
        <v>349682.19</v>
      </c>
      <c r="J2859" s="177" t="str">
        <f t="shared" si="89"/>
        <v>Date &gt; 1920</v>
      </c>
    </row>
    <row r="2860" spans="1:10" x14ac:dyDescent="0.3">
      <c r="A2860" s="178" t="s">
        <v>3371</v>
      </c>
      <c r="B2860" s="178" t="s">
        <v>209</v>
      </c>
      <c r="C2860" s="178" t="s">
        <v>7303</v>
      </c>
      <c r="D2860" s="178" t="s">
        <v>7404</v>
      </c>
      <c r="E2860" s="179">
        <v>39877</v>
      </c>
      <c r="F2860" s="180">
        <v>164011</v>
      </c>
      <c r="G2860" s="180">
        <v>22922.59</v>
      </c>
      <c r="H2860" s="180">
        <v>270771.03000000003</v>
      </c>
      <c r="I2860" s="180">
        <f t="shared" si="88"/>
        <v>457704.62</v>
      </c>
      <c r="J2860" s="177" t="str">
        <f t="shared" si="89"/>
        <v>Date &gt; 1920</v>
      </c>
    </row>
    <row r="2861" spans="1:10" x14ac:dyDescent="0.3">
      <c r="A2861" s="178" t="s">
        <v>3371</v>
      </c>
      <c r="B2861" s="178" t="s">
        <v>209</v>
      </c>
      <c r="C2861" s="178" t="s">
        <v>7303</v>
      </c>
      <c r="D2861" s="178" t="s">
        <v>7404</v>
      </c>
      <c r="E2861" s="179">
        <v>39899</v>
      </c>
      <c r="F2861" s="180">
        <v>242075</v>
      </c>
      <c r="G2861" s="180">
        <v>32884.39</v>
      </c>
      <c r="H2861" s="180">
        <v>246491.15</v>
      </c>
      <c r="I2861" s="180">
        <f t="shared" si="88"/>
        <v>521450.54000000004</v>
      </c>
      <c r="J2861" s="177" t="str">
        <f t="shared" si="89"/>
        <v>Date &gt; 1920</v>
      </c>
    </row>
    <row r="2862" spans="1:10" x14ac:dyDescent="0.3">
      <c r="A2862" s="178" t="s">
        <v>3371</v>
      </c>
      <c r="B2862" s="178" t="s">
        <v>209</v>
      </c>
      <c r="C2862" s="178" t="s">
        <v>7303</v>
      </c>
      <c r="D2862" s="178" t="s">
        <v>7404</v>
      </c>
      <c r="E2862" s="179">
        <v>39934</v>
      </c>
      <c r="F2862" s="180">
        <v>46495</v>
      </c>
      <c r="G2862" s="180">
        <v>6313.63</v>
      </c>
      <c r="H2862" s="180">
        <v>40791.279999999999</v>
      </c>
      <c r="I2862" s="180">
        <f t="shared" si="88"/>
        <v>93599.91</v>
      </c>
      <c r="J2862" s="177" t="str">
        <f t="shared" si="89"/>
        <v>Date &gt; 1920</v>
      </c>
    </row>
    <row r="2863" spans="1:10" x14ac:dyDescent="0.3">
      <c r="A2863" s="178" t="s">
        <v>3371</v>
      </c>
      <c r="B2863" s="178" t="s">
        <v>209</v>
      </c>
      <c r="C2863" s="178" t="s">
        <v>7303</v>
      </c>
      <c r="D2863" s="178" t="s">
        <v>7404</v>
      </c>
      <c r="E2863" s="179">
        <v>39989</v>
      </c>
      <c r="F2863" s="180">
        <v>4105</v>
      </c>
      <c r="G2863" s="180">
        <v>3140.73</v>
      </c>
      <c r="H2863" s="180">
        <v>125854</v>
      </c>
      <c r="I2863" s="180">
        <f t="shared" si="88"/>
        <v>133099.73000000001</v>
      </c>
      <c r="J2863" s="177" t="str">
        <f t="shared" si="89"/>
        <v>Date &gt; 1920</v>
      </c>
    </row>
    <row r="2864" spans="1:10" x14ac:dyDescent="0.3">
      <c r="A2864" s="178" t="s">
        <v>3371</v>
      </c>
      <c r="B2864" s="178" t="s">
        <v>209</v>
      </c>
      <c r="C2864" s="178" t="s">
        <v>7303</v>
      </c>
      <c r="D2864" s="178" t="s">
        <v>7404</v>
      </c>
      <c r="E2864" s="179">
        <v>40024</v>
      </c>
      <c r="F2864" s="180">
        <v>0</v>
      </c>
      <c r="G2864" s="180">
        <v>5591.79</v>
      </c>
      <c r="H2864" s="180">
        <v>65348.77</v>
      </c>
      <c r="I2864" s="180">
        <f t="shared" si="88"/>
        <v>70940.56</v>
      </c>
      <c r="J2864" s="177" t="str">
        <f t="shared" si="89"/>
        <v>Date &gt; 1920</v>
      </c>
    </row>
    <row r="2865" spans="1:10" x14ac:dyDescent="0.3">
      <c r="A2865" s="178" t="s">
        <v>3371</v>
      </c>
      <c r="B2865" s="178" t="s">
        <v>209</v>
      </c>
      <c r="C2865" s="178" t="s">
        <v>7303</v>
      </c>
      <c r="D2865" s="178" t="s">
        <v>7404</v>
      </c>
      <c r="E2865" s="179">
        <v>40457</v>
      </c>
      <c r="F2865" s="180">
        <v>0</v>
      </c>
      <c r="G2865" s="180">
        <v>869308.14</v>
      </c>
      <c r="H2865" s="180">
        <v>-588121.31999999995</v>
      </c>
      <c r="I2865" s="180">
        <f t="shared" si="88"/>
        <v>281186.82000000007</v>
      </c>
      <c r="J2865" s="177" t="str">
        <f t="shared" si="89"/>
        <v>Date &gt; 1920</v>
      </c>
    </row>
    <row r="2866" spans="1:10" x14ac:dyDescent="0.3">
      <c r="A2866" s="178" t="s">
        <v>3371</v>
      </c>
      <c r="B2866" s="178" t="s">
        <v>209</v>
      </c>
      <c r="C2866" s="178" t="s">
        <v>7303</v>
      </c>
      <c r="D2866" s="178" t="s">
        <v>7404</v>
      </c>
      <c r="E2866" s="179">
        <v>40686</v>
      </c>
      <c r="F2866" s="180">
        <v>50000</v>
      </c>
      <c r="G2866" s="180">
        <v>0</v>
      </c>
      <c r="H2866" s="180">
        <v>5474.17</v>
      </c>
      <c r="I2866" s="180">
        <f t="shared" si="88"/>
        <v>55474.17</v>
      </c>
      <c r="J2866" s="177" t="str">
        <f t="shared" si="89"/>
        <v>Date &gt; 1920</v>
      </c>
    </row>
    <row r="2867" spans="1:10" x14ac:dyDescent="0.3">
      <c r="A2867" s="178" t="s">
        <v>3371</v>
      </c>
      <c r="B2867" s="178" t="s">
        <v>209</v>
      </c>
      <c r="C2867" s="178" t="s">
        <v>7303</v>
      </c>
      <c r="D2867" s="178" t="s">
        <v>7404</v>
      </c>
      <c r="E2867" s="179">
        <v>40686</v>
      </c>
      <c r="F2867" s="180">
        <v>0</v>
      </c>
      <c r="G2867" s="180">
        <v>1636.11</v>
      </c>
      <c r="H2867" s="180">
        <v>0</v>
      </c>
      <c r="I2867" s="180">
        <f t="shared" si="88"/>
        <v>1636.11</v>
      </c>
      <c r="J2867" s="177" t="str">
        <f t="shared" si="89"/>
        <v>Date &gt; 1920</v>
      </c>
    </row>
    <row r="2868" spans="1:10" x14ac:dyDescent="0.3">
      <c r="A2868" s="178" t="s">
        <v>3371</v>
      </c>
      <c r="B2868" s="178" t="s">
        <v>209</v>
      </c>
      <c r="C2868" s="178" t="s">
        <v>7303</v>
      </c>
      <c r="D2868" s="178" t="s">
        <v>7405</v>
      </c>
      <c r="E2868" s="179">
        <v>40058</v>
      </c>
      <c r="F2868" s="180">
        <v>21428</v>
      </c>
      <c r="G2868" s="180">
        <v>0</v>
      </c>
      <c r="H2868" s="180">
        <v>0</v>
      </c>
      <c r="I2868" s="180">
        <f t="shared" si="88"/>
        <v>21428</v>
      </c>
      <c r="J2868" s="177" t="str">
        <f t="shared" si="89"/>
        <v>Date &gt; 1920</v>
      </c>
    </row>
    <row r="2869" spans="1:10" x14ac:dyDescent="0.3">
      <c r="A2869" s="178" t="s">
        <v>3371</v>
      </c>
      <c r="B2869" s="178" t="s">
        <v>209</v>
      </c>
      <c r="C2869" s="178" t="s">
        <v>7303</v>
      </c>
      <c r="D2869" s="178" t="s">
        <v>7405</v>
      </c>
      <c r="E2869" s="179">
        <v>40078</v>
      </c>
      <c r="F2869" s="180">
        <v>2741</v>
      </c>
      <c r="G2869" s="180">
        <v>0</v>
      </c>
      <c r="H2869" s="180">
        <v>0</v>
      </c>
      <c r="I2869" s="180">
        <f t="shared" si="88"/>
        <v>2741</v>
      </c>
      <c r="J2869" s="177" t="str">
        <f t="shared" si="89"/>
        <v>Date &gt; 1920</v>
      </c>
    </row>
    <row r="2870" spans="1:10" x14ac:dyDescent="0.3">
      <c r="A2870" s="178" t="s">
        <v>3371</v>
      </c>
      <c r="B2870" s="178" t="s">
        <v>209</v>
      </c>
      <c r="C2870" s="178" t="s">
        <v>7303</v>
      </c>
      <c r="D2870" s="178" t="s">
        <v>7405</v>
      </c>
      <c r="E2870" s="179">
        <v>40092</v>
      </c>
      <c r="F2870" s="180">
        <v>29489</v>
      </c>
      <c r="G2870" s="180">
        <v>0</v>
      </c>
      <c r="H2870" s="180">
        <v>0</v>
      </c>
      <c r="I2870" s="180">
        <f t="shared" si="88"/>
        <v>29489</v>
      </c>
      <c r="J2870" s="177" t="str">
        <f t="shared" si="89"/>
        <v>Date &gt; 1920</v>
      </c>
    </row>
    <row r="2871" spans="1:10" x14ac:dyDescent="0.3">
      <c r="A2871" s="178" t="s">
        <v>3371</v>
      </c>
      <c r="B2871" s="178" t="s">
        <v>209</v>
      </c>
      <c r="C2871" s="178" t="s">
        <v>7303</v>
      </c>
      <c r="D2871" s="178" t="s">
        <v>7405</v>
      </c>
      <c r="E2871" s="179">
        <v>40119</v>
      </c>
      <c r="F2871" s="180">
        <v>50041</v>
      </c>
      <c r="G2871" s="180">
        <v>0</v>
      </c>
      <c r="H2871" s="180">
        <v>0</v>
      </c>
      <c r="I2871" s="180">
        <f t="shared" si="88"/>
        <v>50041</v>
      </c>
      <c r="J2871" s="177" t="str">
        <f t="shared" si="89"/>
        <v>Date &gt; 1920</v>
      </c>
    </row>
    <row r="2872" spans="1:10" x14ac:dyDescent="0.3">
      <c r="A2872" s="178" t="s">
        <v>3371</v>
      </c>
      <c r="B2872" s="178" t="s">
        <v>209</v>
      </c>
      <c r="C2872" s="178" t="s">
        <v>7303</v>
      </c>
      <c r="D2872" s="178" t="s">
        <v>7405</v>
      </c>
      <c r="E2872" s="179">
        <v>40119</v>
      </c>
      <c r="F2872" s="180">
        <v>3260</v>
      </c>
      <c r="G2872" s="180">
        <v>0</v>
      </c>
      <c r="H2872" s="180">
        <v>0</v>
      </c>
      <c r="I2872" s="180">
        <f t="shared" si="88"/>
        <v>3260</v>
      </c>
      <c r="J2872" s="177" t="str">
        <f t="shared" si="89"/>
        <v>Date &gt; 1920</v>
      </c>
    </row>
    <row r="2873" spans="1:10" x14ac:dyDescent="0.3">
      <c r="A2873" s="178" t="s">
        <v>3371</v>
      </c>
      <c r="B2873" s="178" t="s">
        <v>209</v>
      </c>
      <c r="C2873" s="178" t="s">
        <v>7303</v>
      </c>
      <c r="D2873" s="178" t="s">
        <v>7405</v>
      </c>
      <c r="E2873" s="179">
        <v>40171</v>
      </c>
      <c r="F2873" s="180">
        <v>623931</v>
      </c>
      <c r="G2873" s="180">
        <v>0</v>
      </c>
      <c r="H2873" s="180">
        <v>0</v>
      </c>
      <c r="I2873" s="180">
        <f t="shared" si="88"/>
        <v>623931</v>
      </c>
      <c r="J2873" s="177" t="str">
        <f t="shared" si="89"/>
        <v>Date &gt; 1920</v>
      </c>
    </row>
    <row r="2874" spans="1:10" x14ac:dyDescent="0.3">
      <c r="A2874" s="178" t="s">
        <v>3371</v>
      </c>
      <c r="B2874" s="178" t="s">
        <v>209</v>
      </c>
      <c r="C2874" s="178" t="s">
        <v>7303</v>
      </c>
      <c r="D2874" s="178" t="s">
        <v>7405</v>
      </c>
      <c r="E2874" s="179">
        <v>40212</v>
      </c>
      <c r="F2874" s="180">
        <v>46831</v>
      </c>
      <c r="G2874" s="180">
        <v>0</v>
      </c>
      <c r="H2874" s="180">
        <v>0</v>
      </c>
      <c r="I2874" s="180">
        <f t="shared" si="88"/>
        <v>46831</v>
      </c>
      <c r="J2874" s="177" t="str">
        <f t="shared" si="89"/>
        <v>Date &gt; 1920</v>
      </c>
    </row>
    <row r="2875" spans="1:10" x14ac:dyDescent="0.3">
      <c r="A2875" s="178" t="s">
        <v>3371</v>
      </c>
      <c r="B2875" s="178" t="s">
        <v>209</v>
      </c>
      <c r="C2875" s="178" t="s">
        <v>7303</v>
      </c>
      <c r="D2875" s="178" t="s">
        <v>7406</v>
      </c>
      <c r="E2875" s="209">
        <v>0</v>
      </c>
      <c r="F2875" s="180">
        <v>670796</v>
      </c>
      <c r="G2875" s="180">
        <v>0</v>
      </c>
      <c r="H2875" s="180">
        <v>0</v>
      </c>
      <c r="I2875" s="180">
        <f t="shared" si="88"/>
        <v>670796</v>
      </c>
      <c r="J2875" s="177" t="str">
        <f t="shared" si="89"/>
        <v>Sketchy date</v>
      </c>
    </row>
    <row r="2876" spans="1:10" x14ac:dyDescent="0.3">
      <c r="A2876" s="178" t="s">
        <v>3371</v>
      </c>
      <c r="B2876" s="178" t="s">
        <v>265</v>
      </c>
      <c r="C2876" s="178" t="s">
        <v>1465</v>
      </c>
      <c r="D2876" s="178" t="s">
        <v>7407</v>
      </c>
      <c r="E2876" s="179">
        <v>23456</v>
      </c>
      <c r="F2876" s="180">
        <v>0</v>
      </c>
      <c r="G2876" s="180">
        <v>19887.09</v>
      </c>
      <c r="H2876" s="180">
        <v>0</v>
      </c>
      <c r="I2876" s="180">
        <f t="shared" si="88"/>
        <v>19887.09</v>
      </c>
      <c r="J2876" s="177" t="str">
        <f t="shared" si="89"/>
        <v>Date &gt; 1920</v>
      </c>
    </row>
    <row r="2877" spans="1:10" x14ac:dyDescent="0.3">
      <c r="A2877" s="178" t="s">
        <v>3371</v>
      </c>
      <c r="B2877" s="178" t="s">
        <v>265</v>
      </c>
      <c r="C2877" s="178" t="s">
        <v>1465</v>
      </c>
      <c r="D2877" s="178" t="s">
        <v>7408</v>
      </c>
      <c r="E2877" s="179">
        <v>25436</v>
      </c>
      <c r="F2877" s="180">
        <v>7660.13</v>
      </c>
      <c r="G2877" s="180">
        <v>5911.96</v>
      </c>
      <c r="H2877" s="180">
        <v>5911.97</v>
      </c>
      <c r="I2877" s="180">
        <f t="shared" si="88"/>
        <v>19484.060000000001</v>
      </c>
      <c r="J2877" s="177" t="str">
        <f t="shared" si="89"/>
        <v>Date &gt; 1920</v>
      </c>
    </row>
    <row r="2878" spans="1:10" x14ac:dyDescent="0.3">
      <c r="A2878" s="178" t="s">
        <v>3371</v>
      </c>
      <c r="B2878" s="178" t="s">
        <v>265</v>
      </c>
      <c r="C2878" s="178" t="s">
        <v>1465</v>
      </c>
      <c r="D2878" s="178" t="s">
        <v>7409</v>
      </c>
      <c r="E2878" s="179">
        <v>25525</v>
      </c>
      <c r="F2878" s="180">
        <v>0</v>
      </c>
      <c r="G2878" s="180">
        <v>3425</v>
      </c>
      <c r="H2878" s="180">
        <v>3425</v>
      </c>
      <c r="I2878" s="180">
        <f t="shared" si="88"/>
        <v>6850</v>
      </c>
      <c r="J2878" s="177" t="str">
        <f t="shared" si="89"/>
        <v>Date &gt; 1920</v>
      </c>
    </row>
    <row r="2879" spans="1:10" x14ac:dyDescent="0.3">
      <c r="A2879" s="178" t="s">
        <v>3371</v>
      </c>
      <c r="B2879" s="178" t="s">
        <v>265</v>
      </c>
      <c r="C2879" s="178" t="s">
        <v>1465</v>
      </c>
      <c r="D2879" s="178" t="s">
        <v>7410</v>
      </c>
      <c r="E2879" s="179">
        <v>28999</v>
      </c>
      <c r="F2879" s="180">
        <v>0</v>
      </c>
      <c r="G2879" s="180">
        <v>787</v>
      </c>
      <c r="H2879" s="180">
        <v>1097.55</v>
      </c>
      <c r="I2879" s="180">
        <f t="shared" si="88"/>
        <v>1884.55</v>
      </c>
      <c r="J2879" s="177" t="str">
        <f t="shared" si="89"/>
        <v>Date &gt; 1920</v>
      </c>
    </row>
    <row r="2880" spans="1:10" x14ac:dyDescent="0.3">
      <c r="A2880" s="178" t="s">
        <v>3371</v>
      </c>
      <c r="B2880" s="178" t="s">
        <v>265</v>
      </c>
      <c r="C2880" s="178" t="s">
        <v>1465</v>
      </c>
      <c r="D2880" s="178" t="s">
        <v>7411</v>
      </c>
      <c r="E2880" s="179">
        <v>32441</v>
      </c>
      <c r="F2880" s="180">
        <v>0</v>
      </c>
      <c r="G2880" s="180">
        <v>1689.73</v>
      </c>
      <c r="H2880" s="180">
        <v>844.87</v>
      </c>
      <c r="I2880" s="180">
        <f t="shared" si="88"/>
        <v>2534.6</v>
      </c>
      <c r="J2880" s="177" t="str">
        <f t="shared" si="89"/>
        <v>Date &gt; 1920</v>
      </c>
    </row>
    <row r="2881" spans="1:10" x14ac:dyDescent="0.3">
      <c r="A2881" s="178" t="s">
        <v>3371</v>
      </c>
      <c r="B2881" s="178" t="s">
        <v>265</v>
      </c>
      <c r="C2881" s="178" t="s">
        <v>1465</v>
      </c>
      <c r="D2881" s="178" t="s">
        <v>7412</v>
      </c>
      <c r="E2881" s="179">
        <v>33347</v>
      </c>
      <c r="F2881" s="180">
        <v>0</v>
      </c>
      <c r="G2881" s="180">
        <v>720.72</v>
      </c>
      <c r="H2881" s="180">
        <v>360.36</v>
      </c>
      <c r="I2881" s="180">
        <f t="shared" si="88"/>
        <v>1081.08</v>
      </c>
      <c r="J2881" s="177" t="str">
        <f t="shared" si="89"/>
        <v>Date &gt; 1920</v>
      </c>
    </row>
    <row r="2882" spans="1:10" x14ac:dyDescent="0.3">
      <c r="A2882" s="178" t="s">
        <v>3371</v>
      </c>
      <c r="B2882" s="178" t="s">
        <v>265</v>
      </c>
      <c r="C2882" s="178" t="s">
        <v>1465</v>
      </c>
      <c r="D2882" s="178" t="s">
        <v>7413</v>
      </c>
      <c r="E2882" s="179">
        <v>33143</v>
      </c>
      <c r="F2882" s="180">
        <v>0</v>
      </c>
      <c r="G2882" s="180">
        <v>21070.93</v>
      </c>
      <c r="H2882" s="180">
        <v>10535.47</v>
      </c>
      <c r="I2882" s="180">
        <f t="shared" si="88"/>
        <v>31606.400000000001</v>
      </c>
      <c r="J2882" s="177" t="str">
        <f t="shared" si="89"/>
        <v>Date &gt; 1920</v>
      </c>
    </row>
    <row r="2883" spans="1:10" x14ac:dyDescent="0.3">
      <c r="A2883" s="178" t="s">
        <v>3371</v>
      </c>
      <c r="B2883" s="178" t="s">
        <v>265</v>
      </c>
      <c r="C2883" s="178" t="s">
        <v>1465</v>
      </c>
      <c r="D2883" s="178" t="s">
        <v>6366</v>
      </c>
      <c r="E2883" s="179">
        <v>33399</v>
      </c>
      <c r="F2883" s="180">
        <v>0</v>
      </c>
      <c r="G2883" s="180">
        <v>49182.67</v>
      </c>
      <c r="H2883" s="180">
        <v>24591.33</v>
      </c>
      <c r="I2883" s="180">
        <f t="shared" si="88"/>
        <v>73774</v>
      </c>
      <c r="J2883" s="177" t="str">
        <f t="shared" si="89"/>
        <v>Date &gt; 1920</v>
      </c>
    </row>
    <row r="2884" spans="1:10" x14ac:dyDescent="0.3">
      <c r="A2884" s="178" t="s">
        <v>3371</v>
      </c>
      <c r="B2884" s="178" t="s">
        <v>265</v>
      </c>
      <c r="C2884" s="178" t="s">
        <v>1465</v>
      </c>
      <c r="D2884" s="178" t="s">
        <v>7414</v>
      </c>
      <c r="E2884" s="179">
        <v>34022</v>
      </c>
      <c r="F2884" s="180">
        <v>0</v>
      </c>
      <c r="G2884" s="180">
        <v>14333.33</v>
      </c>
      <c r="H2884" s="180">
        <v>7166.67</v>
      </c>
      <c r="I2884" s="180">
        <f t="shared" si="88"/>
        <v>21500</v>
      </c>
      <c r="J2884" s="177" t="str">
        <f t="shared" si="89"/>
        <v>Date &gt; 1920</v>
      </c>
    </row>
    <row r="2885" spans="1:10" x14ac:dyDescent="0.3">
      <c r="A2885" s="178" t="s">
        <v>3371</v>
      </c>
      <c r="B2885" s="178" t="s">
        <v>265</v>
      </c>
      <c r="C2885" s="178" t="s">
        <v>1465</v>
      </c>
      <c r="D2885" s="178" t="s">
        <v>7415</v>
      </c>
      <c r="E2885" s="179">
        <v>34687</v>
      </c>
      <c r="F2885" s="180">
        <v>0</v>
      </c>
      <c r="G2885" s="180">
        <v>6600</v>
      </c>
      <c r="H2885" s="180">
        <v>3300</v>
      </c>
      <c r="I2885" s="180">
        <f t="shared" ref="I2885:I2948" si="90">SUM(F2885:H2885)</f>
        <v>9900</v>
      </c>
      <c r="J2885" s="177" t="str">
        <f t="shared" ref="J2885:J2948" si="91">IF(OR(YEAR(E2885)&gt; 1920, ISBLANK(E2885)), "Date &gt; 1920", "Sketchy date")</f>
        <v>Date &gt; 1920</v>
      </c>
    </row>
    <row r="2886" spans="1:10" x14ac:dyDescent="0.3">
      <c r="A2886" s="178" t="s">
        <v>3371</v>
      </c>
      <c r="B2886" s="178" t="s">
        <v>265</v>
      </c>
      <c r="C2886" s="178" t="s">
        <v>1465</v>
      </c>
      <c r="D2886" s="178" t="s">
        <v>7416</v>
      </c>
      <c r="E2886" s="179">
        <v>34626</v>
      </c>
      <c r="F2886" s="180">
        <v>0</v>
      </c>
      <c r="G2886" s="180">
        <v>6000</v>
      </c>
      <c r="H2886" s="180">
        <v>3000</v>
      </c>
      <c r="I2886" s="180">
        <f t="shared" si="90"/>
        <v>9000</v>
      </c>
      <c r="J2886" s="177" t="str">
        <f t="shared" si="91"/>
        <v>Date &gt; 1920</v>
      </c>
    </row>
    <row r="2887" spans="1:10" x14ac:dyDescent="0.3">
      <c r="A2887" s="178" t="s">
        <v>3371</v>
      </c>
      <c r="B2887" s="178" t="s">
        <v>265</v>
      </c>
      <c r="C2887" s="178" t="s">
        <v>1465</v>
      </c>
      <c r="D2887" s="178" t="s">
        <v>7417</v>
      </c>
      <c r="E2887" s="179">
        <v>35305</v>
      </c>
      <c r="F2887" s="180">
        <v>0</v>
      </c>
      <c r="G2887" s="180">
        <v>12000</v>
      </c>
      <c r="H2887" s="180">
        <v>6000</v>
      </c>
      <c r="I2887" s="180">
        <f t="shared" si="90"/>
        <v>18000</v>
      </c>
      <c r="J2887" s="177" t="str">
        <f t="shared" si="91"/>
        <v>Date &gt; 1920</v>
      </c>
    </row>
    <row r="2888" spans="1:10" x14ac:dyDescent="0.3">
      <c r="A2888" s="178" t="s">
        <v>3371</v>
      </c>
      <c r="B2888" s="178" t="s">
        <v>265</v>
      </c>
      <c r="C2888" s="178" t="s">
        <v>1465</v>
      </c>
      <c r="D2888" s="178" t="s">
        <v>7417</v>
      </c>
      <c r="E2888" s="179">
        <v>35643</v>
      </c>
      <c r="F2888" s="180">
        <v>0</v>
      </c>
      <c r="G2888" s="180">
        <v>3401.65</v>
      </c>
      <c r="H2888" s="180">
        <v>0</v>
      </c>
      <c r="I2888" s="180">
        <f t="shared" si="90"/>
        <v>3401.65</v>
      </c>
      <c r="J2888" s="177" t="str">
        <f t="shared" si="91"/>
        <v>Date &gt; 1920</v>
      </c>
    </row>
    <row r="2889" spans="1:10" x14ac:dyDescent="0.3">
      <c r="A2889" s="178" t="s">
        <v>3371</v>
      </c>
      <c r="B2889" s="178" t="s">
        <v>265</v>
      </c>
      <c r="C2889" s="178" t="s">
        <v>1465</v>
      </c>
      <c r="D2889" s="178" t="s">
        <v>7418</v>
      </c>
      <c r="E2889" s="179">
        <v>35915</v>
      </c>
      <c r="F2889" s="180">
        <v>0</v>
      </c>
      <c r="G2889" s="180">
        <v>500</v>
      </c>
      <c r="H2889" s="180">
        <v>0</v>
      </c>
      <c r="I2889" s="180">
        <f t="shared" si="90"/>
        <v>500</v>
      </c>
      <c r="J2889" s="177" t="str">
        <f t="shared" si="91"/>
        <v>Date &gt; 1920</v>
      </c>
    </row>
    <row r="2890" spans="1:10" x14ac:dyDescent="0.3">
      <c r="A2890" s="178" t="s">
        <v>3371</v>
      </c>
      <c r="B2890" s="178" t="s">
        <v>265</v>
      </c>
      <c r="C2890" s="178" t="s">
        <v>1465</v>
      </c>
      <c r="D2890" s="178" t="s">
        <v>7419</v>
      </c>
      <c r="E2890" s="179">
        <v>36119</v>
      </c>
      <c r="F2890" s="180">
        <v>0</v>
      </c>
      <c r="G2890" s="180">
        <v>6389.82</v>
      </c>
      <c r="H2890" s="180">
        <v>6389.82</v>
      </c>
      <c r="I2890" s="180">
        <f t="shared" si="90"/>
        <v>12779.64</v>
      </c>
      <c r="J2890" s="177" t="str">
        <f t="shared" si="91"/>
        <v>Date &gt; 1920</v>
      </c>
    </row>
    <row r="2891" spans="1:10" x14ac:dyDescent="0.3">
      <c r="A2891" s="178" t="s">
        <v>3371</v>
      </c>
      <c r="B2891" s="178" t="s">
        <v>265</v>
      </c>
      <c r="C2891" s="178" t="s">
        <v>1465</v>
      </c>
      <c r="D2891" s="178" t="s">
        <v>7220</v>
      </c>
      <c r="E2891" s="179">
        <v>36119</v>
      </c>
      <c r="F2891" s="180">
        <v>0</v>
      </c>
      <c r="G2891" s="180">
        <v>5529.6</v>
      </c>
      <c r="H2891" s="180">
        <v>3686.4</v>
      </c>
      <c r="I2891" s="180">
        <f t="shared" si="90"/>
        <v>9216</v>
      </c>
      <c r="J2891" s="177" t="str">
        <f t="shared" si="91"/>
        <v>Date &gt; 1920</v>
      </c>
    </row>
    <row r="2892" spans="1:10" x14ac:dyDescent="0.3">
      <c r="A2892" s="178" t="s">
        <v>3371</v>
      </c>
      <c r="B2892" s="178" t="s">
        <v>265</v>
      </c>
      <c r="C2892" s="178" t="s">
        <v>1465</v>
      </c>
      <c r="D2892" s="178" t="s">
        <v>7420</v>
      </c>
      <c r="E2892" s="179">
        <v>36663</v>
      </c>
      <c r="F2892" s="180">
        <v>0</v>
      </c>
      <c r="G2892" s="180">
        <v>3180.13</v>
      </c>
      <c r="H2892" s="180">
        <v>2120.08</v>
      </c>
      <c r="I2892" s="180">
        <f t="shared" si="90"/>
        <v>5300.21</v>
      </c>
      <c r="J2892" s="177" t="str">
        <f t="shared" si="91"/>
        <v>Date &gt; 1920</v>
      </c>
    </row>
    <row r="2893" spans="1:10" x14ac:dyDescent="0.3">
      <c r="A2893" s="178" t="s">
        <v>3371</v>
      </c>
      <c r="B2893" s="178" t="s">
        <v>265</v>
      </c>
      <c r="C2893" s="178" t="s">
        <v>1465</v>
      </c>
      <c r="D2893" s="178" t="s">
        <v>7420</v>
      </c>
      <c r="E2893" s="179">
        <v>36860</v>
      </c>
      <c r="F2893" s="180">
        <v>0</v>
      </c>
      <c r="G2893" s="180">
        <v>1390.8</v>
      </c>
      <c r="H2893" s="180">
        <v>927.2</v>
      </c>
      <c r="I2893" s="180">
        <f t="shared" si="90"/>
        <v>2318</v>
      </c>
      <c r="J2893" s="177" t="str">
        <f t="shared" si="91"/>
        <v>Date &gt; 1920</v>
      </c>
    </row>
    <row r="2894" spans="1:10" x14ac:dyDescent="0.3">
      <c r="A2894" s="178" t="s">
        <v>3371</v>
      </c>
      <c r="B2894" s="178" t="s">
        <v>265</v>
      </c>
      <c r="C2894" s="178" t="s">
        <v>1465</v>
      </c>
      <c r="D2894" s="178" t="s">
        <v>7421</v>
      </c>
      <c r="E2894" s="179">
        <v>36588</v>
      </c>
      <c r="F2894" s="180">
        <v>0</v>
      </c>
      <c r="G2894" s="180">
        <v>43800</v>
      </c>
      <c r="H2894" s="180">
        <v>29200</v>
      </c>
      <c r="I2894" s="180">
        <f t="shared" si="90"/>
        <v>73000</v>
      </c>
      <c r="J2894" s="177" t="str">
        <f t="shared" si="91"/>
        <v>Date &gt; 1920</v>
      </c>
    </row>
    <row r="2895" spans="1:10" x14ac:dyDescent="0.3">
      <c r="A2895" s="178" t="s">
        <v>3371</v>
      </c>
      <c r="B2895" s="178" t="s">
        <v>265</v>
      </c>
      <c r="C2895" s="178" t="s">
        <v>1465</v>
      </c>
      <c r="D2895" s="178" t="s">
        <v>7422</v>
      </c>
      <c r="E2895" s="179">
        <v>36860</v>
      </c>
      <c r="F2895" s="180">
        <v>0</v>
      </c>
      <c r="G2895" s="180">
        <v>4222.7</v>
      </c>
      <c r="H2895" s="180">
        <v>2815.13</v>
      </c>
      <c r="I2895" s="180">
        <f t="shared" si="90"/>
        <v>7037.83</v>
      </c>
      <c r="J2895" s="177" t="str">
        <f t="shared" si="91"/>
        <v>Date &gt; 1920</v>
      </c>
    </row>
    <row r="2896" spans="1:10" x14ac:dyDescent="0.3">
      <c r="A2896" s="178" t="s">
        <v>3371</v>
      </c>
      <c r="B2896" s="178" t="s">
        <v>265</v>
      </c>
      <c r="C2896" s="178" t="s">
        <v>1465</v>
      </c>
      <c r="D2896" s="178" t="s">
        <v>7422</v>
      </c>
      <c r="E2896" s="179">
        <v>36936</v>
      </c>
      <c r="F2896" s="180">
        <v>0</v>
      </c>
      <c r="G2896" s="180">
        <v>15453</v>
      </c>
      <c r="H2896" s="180">
        <v>10302</v>
      </c>
      <c r="I2896" s="180">
        <f t="shared" si="90"/>
        <v>25755</v>
      </c>
      <c r="J2896" s="177" t="str">
        <f t="shared" si="91"/>
        <v>Date &gt; 1920</v>
      </c>
    </row>
    <row r="2897" spans="1:10" x14ac:dyDescent="0.3">
      <c r="A2897" s="178" t="s">
        <v>3371</v>
      </c>
      <c r="B2897" s="178" t="s">
        <v>265</v>
      </c>
      <c r="C2897" s="178" t="s">
        <v>1465</v>
      </c>
      <c r="D2897" s="178" t="s">
        <v>7422</v>
      </c>
      <c r="E2897" s="179">
        <v>37158</v>
      </c>
      <c r="F2897" s="180">
        <v>0</v>
      </c>
      <c r="G2897" s="180">
        <v>2524.3000000000002</v>
      </c>
      <c r="H2897" s="180">
        <v>1682.87</v>
      </c>
      <c r="I2897" s="180">
        <f t="shared" si="90"/>
        <v>4207.17</v>
      </c>
      <c r="J2897" s="177" t="str">
        <f t="shared" si="91"/>
        <v>Date &gt; 1920</v>
      </c>
    </row>
    <row r="2898" spans="1:10" x14ac:dyDescent="0.3">
      <c r="A2898" s="178" t="s">
        <v>3371</v>
      </c>
      <c r="B2898" s="178" t="s">
        <v>265</v>
      </c>
      <c r="C2898" s="178" t="s">
        <v>1465</v>
      </c>
      <c r="D2898" s="178" t="s">
        <v>7423</v>
      </c>
      <c r="E2898" s="179">
        <v>37484</v>
      </c>
      <c r="F2898" s="180">
        <v>0</v>
      </c>
      <c r="G2898" s="180">
        <v>8625</v>
      </c>
      <c r="H2898" s="180">
        <v>5750</v>
      </c>
      <c r="I2898" s="180">
        <f t="shared" si="90"/>
        <v>14375</v>
      </c>
      <c r="J2898" s="177" t="str">
        <f t="shared" si="91"/>
        <v>Date &gt; 1920</v>
      </c>
    </row>
    <row r="2899" spans="1:10" x14ac:dyDescent="0.3">
      <c r="A2899" s="178" t="s">
        <v>3371</v>
      </c>
      <c r="B2899" s="178" t="s">
        <v>265</v>
      </c>
      <c r="C2899" s="178" t="s">
        <v>1465</v>
      </c>
      <c r="D2899" s="178" t="s">
        <v>7423</v>
      </c>
      <c r="E2899" s="179">
        <v>37769</v>
      </c>
      <c r="F2899" s="180">
        <v>0</v>
      </c>
      <c r="G2899" s="180">
        <v>2021.3</v>
      </c>
      <c r="H2899" s="180">
        <v>1347.53</v>
      </c>
      <c r="I2899" s="180">
        <f t="shared" si="90"/>
        <v>3368.83</v>
      </c>
      <c r="J2899" s="177" t="str">
        <f t="shared" si="91"/>
        <v>Date &gt; 1920</v>
      </c>
    </row>
    <row r="2900" spans="1:10" x14ac:dyDescent="0.3">
      <c r="A2900" s="178" t="s">
        <v>3371</v>
      </c>
      <c r="B2900" s="178" t="s">
        <v>265</v>
      </c>
      <c r="C2900" s="178" t="s">
        <v>1465</v>
      </c>
      <c r="D2900" s="178" t="s">
        <v>7424</v>
      </c>
      <c r="E2900" s="179">
        <v>39059</v>
      </c>
      <c r="F2900" s="180">
        <v>0</v>
      </c>
      <c r="G2900" s="180">
        <v>2800</v>
      </c>
      <c r="H2900" s="180">
        <v>1200</v>
      </c>
      <c r="I2900" s="180">
        <f t="shared" si="90"/>
        <v>4000</v>
      </c>
      <c r="J2900" s="177" t="str">
        <f t="shared" si="91"/>
        <v>Date &gt; 1920</v>
      </c>
    </row>
    <row r="2901" spans="1:10" x14ac:dyDescent="0.3">
      <c r="A2901" s="178" t="s">
        <v>3371</v>
      </c>
      <c r="B2901" s="178" t="s">
        <v>265</v>
      </c>
      <c r="C2901" s="178" t="s">
        <v>1465</v>
      </c>
      <c r="D2901" s="178" t="s">
        <v>7425</v>
      </c>
      <c r="E2901" s="179">
        <v>39064</v>
      </c>
      <c r="F2901" s="180">
        <v>0</v>
      </c>
      <c r="G2901" s="180">
        <v>23692.2</v>
      </c>
      <c r="H2901" s="180">
        <v>18807.8</v>
      </c>
      <c r="I2901" s="180">
        <f t="shared" si="90"/>
        <v>42500</v>
      </c>
      <c r="J2901" s="177" t="str">
        <f t="shared" si="91"/>
        <v>Date &gt; 1920</v>
      </c>
    </row>
    <row r="2902" spans="1:10" x14ac:dyDescent="0.3">
      <c r="A2902" s="178" t="s">
        <v>3371</v>
      </c>
      <c r="B2902" s="178" t="s">
        <v>265</v>
      </c>
      <c r="C2902" s="178" t="s">
        <v>1465</v>
      </c>
      <c r="D2902" s="178" t="s">
        <v>7425</v>
      </c>
      <c r="E2902" s="179">
        <v>39240</v>
      </c>
      <c r="F2902" s="180">
        <v>0</v>
      </c>
      <c r="G2902" s="180">
        <v>2795.56</v>
      </c>
      <c r="H2902" s="180">
        <v>2903.94</v>
      </c>
      <c r="I2902" s="180">
        <f t="shared" si="90"/>
        <v>5699.5</v>
      </c>
      <c r="J2902" s="177" t="str">
        <f t="shared" si="91"/>
        <v>Date &gt; 1920</v>
      </c>
    </row>
    <row r="2903" spans="1:10" x14ac:dyDescent="0.3">
      <c r="A2903" s="178" t="s">
        <v>3371</v>
      </c>
      <c r="B2903" s="178" t="s">
        <v>265</v>
      </c>
      <c r="C2903" s="178" t="s">
        <v>1465</v>
      </c>
      <c r="D2903" s="178" t="s">
        <v>7426</v>
      </c>
      <c r="E2903" s="179">
        <v>39069</v>
      </c>
      <c r="F2903" s="180">
        <v>40398</v>
      </c>
      <c r="G2903" s="180">
        <v>0</v>
      </c>
      <c r="H2903" s="180">
        <v>4607.8999999999996</v>
      </c>
      <c r="I2903" s="180">
        <f t="shared" si="90"/>
        <v>45005.9</v>
      </c>
      <c r="J2903" s="177" t="str">
        <f t="shared" si="91"/>
        <v>Date &gt; 1920</v>
      </c>
    </row>
    <row r="2904" spans="1:10" x14ac:dyDescent="0.3">
      <c r="A2904" s="178" t="s">
        <v>3371</v>
      </c>
      <c r="B2904" s="178" t="s">
        <v>265</v>
      </c>
      <c r="C2904" s="178" t="s">
        <v>1465</v>
      </c>
      <c r="D2904" s="178" t="s">
        <v>7426</v>
      </c>
      <c r="E2904" s="179">
        <v>39148</v>
      </c>
      <c r="F2904" s="180">
        <v>110703</v>
      </c>
      <c r="G2904" s="180">
        <v>0</v>
      </c>
      <c r="H2904" s="180">
        <v>4134.1000000000004</v>
      </c>
      <c r="I2904" s="180">
        <f t="shared" si="90"/>
        <v>114837.1</v>
      </c>
      <c r="J2904" s="177" t="str">
        <f t="shared" si="91"/>
        <v>Date &gt; 1920</v>
      </c>
    </row>
    <row r="2905" spans="1:10" x14ac:dyDescent="0.3">
      <c r="A2905" s="178" t="s">
        <v>3371</v>
      </c>
      <c r="B2905" s="178" t="s">
        <v>265</v>
      </c>
      <c r="C2905" s="178" t="s">
        <v>1465</v>
      </c>
      <c r="D2905" s="178" t="s">
        <v>7426</v>
      </c>
      <c r="E2905" s="179">
        <v>39199</v>
      </c>
      <c r="F2905" s="180">
        <v>1289</v>
      </c>
      <c r="G2905" s="180">
        <v>0</v>
      </c>
      <c r="H2905" s="180">
        <v>0</v>
      </c>
      <c r="I2905" s="180">
        <f t="shared" si="90"/>
        <v>1289</v>
      </c>
      <c r="J2905" s="177" t="str">
        <f t="shared" si="91"/>
        <v>Date &gt; 1920</v>
      </c>
    </row>
    <row r="2906" spans="1:10" x14ac:dyDescent="0.3">
      <c r="A2906" s="178" t="s">
        <v>3371</v>
      </c>
      <c r="B2906" s="178" t="s">
        <v>265</v>
      </c>
      <c r="C2906" s="178" t="s">
        <v>1465</v>
      </c>
      <c r="D2906" s="178" t="s">
        <v>7426</v>
      </c>
      <c r="E2906" s="179">
        <v>39260</v>
      </c>
      <c r="F2906" s="180">
        <v>1786</v>
      </c>
      <c r="G2906" s="180">
        <v>0</v>
      </c>
      <c r="H2906" s="180">
        <v>0</v>
      </c>
      <c r="I2906" s="180">
        <f t="shared" si="90"/>
        <v>1786</v>
      </c>
      <c r="J2906" s="177" t="str">
        <f t="shared" si="91"/>
        <v>Date &gt; 1920</v>
      </c>
    </row>
    <row r="2907" spans="1:10" x14ac:dyDescent="0.3">
      <c r="A2907" s="178" t="s">
        <v>3371</v>
      </c>
      <c r="B2907" s="178" t="s">
        <v>265</v>
      </c>
      <c r="C2907" s="178" t="s">
        <v>1465</v>
      </c>
      <c r="D2907" s="178" t="s">
        <v>7426</v>
      </c>
      <c r="E2907" s="179">
        <v>39616</v>
      </c>
      <c r="F2907" s="180">
        <v>1913</v>
      </c>
      <c r="G2907" s="180">
        <v>0</v>
      </c>
      <c r="H2907" s="180">
        <v>0</v>
      </c>
      <c r="I2907" s="180">
        <f t="shared" si="90"/>
        <v>1913</v>
      </c>
      <c r="J2907" s="177" t="str">
        <f t="shared" si="91"/>
        <v>Date &gt; 1920</v>
      </c>
    </row>
    <row r="2908" spans="1:10" x14ac:dyDescent="0.3">
      <c r="A2908" s="178" t="s">
        <v>3371</v>
      </c>
      <c r="B2908" s="178" t="s">
        <v>265</v>
      </c>
      <c r="C2908" s="178" t="s">
        <v>1465</v>
      </c>
      <c r="D2908" s="178" t="s">
        <v>7426</v>
      </c>
      <c r="E2908" s="179">
        <v>39700</v>
      </c>
      <c r="F2908" s="180">
        <v>6857</v>
      </c>
      <c r="G2908" s="180">
        <v>0</v>
      </c>
      <c r="H2908" s="180">
        <v>0</v>
      </c>
      <c r="I2908" s="180">
        <f t="shared" si="90"/>
        <v>6857</v>
      </c>
      <c r="J2908" s="177" t="str">
        <f t="shared" si="91"/>
        <v>Date &gt; 1920</v>
      </c>
    </row>
    <row r="2909" spans="1:10" x14ac:dyDescent="0.3">
      <c r="A2909" s="178" t="s">
        <v>3371</v>
      </c>
      <c r="B2909" s="178" t="s">
        <v>265</v>
      </c>
      <c r="C2909" s="178" t="s">
        <v>1465</v>
      </c>
      <c r="D2909" s="178" t="s">
        <v>7427</v>
      </c>
      <c r="E2909" s="179">
        <v>39730</v>
      </c>
      <c r="F2909" s="180">
        <v>38038</v>
      </c>
      <c r="G2909" s="180">
        <v>0</v>
      </c>
      <c r="H2909" s="180">
        <v>2003.36</v>
      </c>
      <c r="I2909" s="180">
        <f t="shared" si="90"/>
        <v>40041.360000000001</v>
      </c>
      <c r="J2909" s="177" t="str">
        <f t="shared" si="91"/>
        <v>Date &gt; 1920</v>
      </c>
    </row>
    <row r="2910" spans="1:10" x14ac:dyDescent="0.3">
      <c r="A2910" s="178" t="s">
        <v>3371</v>
      </c>
      <c r="B2910" s="178" t="s">
        <v>265</v>
      </c>
      <c r="C2910" s="178" t="s">
        <v>1465</v>
      </c>
      <c r="D2910" s="178" t="s">
        <v>7427</v>
      </c>
      <c r="E2910" s="179">
        <v>39759</v>
      </c>
      <c r="F2910" s="180">
        <v>5683</v>
      </c>
      <c r="G2910" s="180">
        <v>0</v>
      </c>
      <c r="H2910" s="180">
        <v>299</v>
      </c>
      <c r="I2910" s="180">
        <f t="shared" si="90"/>
        <v>5982</v>
      </c>
      <c r="J2910" s="177" t="str">
        <f t="shared" si="91"/>
        <v>Date &gt; 1920</v>
      </c>
    </row>
    <row r="2911" spans="1:10" x14ac:dyDescent="0.3">
      <c r="A2911" s="178" t="s">
        <v>3371</v>
      </c>
      <c r="B2911" s="178" t="s">
        <v>265</v>
      </c>
      <c r="C2911" s="178" t="s">
        <v>1465</v>
      </c>
      <c r="D2911" s="178" t="s">
        <v>7427</v>
      </c>
      <c r="E2911" s="179">
        <v>39785</v>
      </c>
      <c r="F2911" s="180">
        <v>6085</v>
      </c>
      <c r="G2911" s="180">
        <v>0</v>
      </c>
      <c r="H2911" s="180">
        <v>320.5</v>
      </c>
      <c r="I2911" s="180">
        <f t="shared" si="90"/>
        <v>6405.5</v>
      </c>
      <c r="J2911" s="177" t="str">
        <f t="shared" si="91"/>
        <v>Date &gt; 1920</v>
      </c>
    </row>
    <row r="2912" spans="1:10" x14ac:dyDescent="0.3">
      <c r="A2912" s="178" t="s">
        <v>3371</v>
      </c>
      <c r="B2912" s="178" t="s">
        <v>265</v>
      </c>
      <c r="C2912" s="178" t="s">
        <v>1465</v>
      </c>
      <c r="D2912" s="178" t="s">
        <v>7427</v>
      </c>
      <c r="E2912" s="179">
        <v>39820</v>
      </c>
      <c r="F2912" s="180">
        <v>13768</v>
      </c>
      <c r="G2912" s="180">
        <v>0</v>
      </c>
      <c r="H2912" s="180">
        <v>724.92</v>
      </c>
      <c r="I2912" s="180">
        <f t="shared" si="90"/>
        <v>14492.92</v>
      </c>
      <c r="J2912" s="177" t="str">
        <f t="shared" si="91"/>
        <v>Date &gt; 1920</v>
      </c>
    </row>
    <row r="2913" spans="1:10" x14ac:dyDescent="0.3">
      <c r="A2913" s="178" t="s">
        <v>3371</v>
      </c>
      <c r="B2913" s="178" t="s">
        <v>265</v>
      </c>
      <c r="C2913" s="178" t="s">
        <v>1465</v>
      </c>
      <c r="D2913" s="178" t="s">
        <v>7427</v>
      </c>
      <c r="E2913" s="179">
        <v>39842</v>
      </c>
      <c r="F2913" s="180">
        <v>27064</v>
      </c>
      <c r="G2913" s="180">
        <v>0</v>
      </c>
      <c r="H2913" s="180">
        <v>658.42</v>
      </c>
      <c r="I2913" s="180">
        <f t="shared" si="90"/>
        <v>27722.42</v>
      </c>
      <c r="J2913" s="177" t="str">
        <f t="shared" si="91"/>
        <v>Date &gt; 1920</v>
      </c>
    </row>
    <row r="2914" spans="1:10" x14ac:dyDescent="0.3">
      <c r="A2914" s="178" t="s">
        <v>3371</v>
      </c>
      <c r="B2914" s="178" t="s">
        <v>265</v>
      </c>
      <c r="C2914" s="178" t="s">
        <v>1465</v>
      </c>
      <c r="D2914" s="178" t="s">
        <v>7427</v>
      </c>
      <c r="E2914" s="179">
        <v>39877</v>
      </c>
      <c r="F2914" s="180">
        <v>4173</v>
      </c>
      <c r="G2914" s="180">
        <v>0</v>
      </c>
      <c r="H2914" s="180">
        <v>219</v>
      </c>
      <c r="I2914" s="180">
        <f t="shared" si="90"/>
        <v>4392</v>
      </c>
      <c r="J2914" s="177" t="str">
        <f t="shared" si="91"/>
        <v>Date &gt; 1920</v>
      </c>
    </row>
    <row r="2915" spans="1:10" x14ac:dyDescent="0.3">
      <c r="A2915" s="178" t="s">
        <v>3371</v>
      </c>
      <c r="B2915" s="178" t="s">
        <v>265</v>
      </c>
      <c r="C2915" s="178" t="s">
        <v>1465</v>
      </c>
      <c r="D2915" s="178" t="s">
        <v>7427</v>
      </c>
      <c r="E2915" s="179">
        <v>39925</v>
      </c>
      <c r="F2915" s="180">
        <v>5860</v>
      </c>
      <c r="G2915" s="180">
        <v>0</v>
      </c>
      <c r="H2915" s="180">
        <v>1074.18</v>
      </c>
      <c r="I2915" s="180">
        <f t="shared" si="90"/>
        <v>6934.18</v>
      </c>
      <c r="J2915" s="177" t="str">
        <f t="shared" si="91"/>
        <v>Date &gt; 1920</v>
      </c>
    </row>
    <row r="2916" spans="1:10" x14ac:dyDescent="0.3">
      <c r="A2916" s="178" t="s">
        <v>3371</v>
      </c>
      <c r="B2916" s="178" t="s">
        <v>265</v>
      </c>
      <c r="C2916" s="178" t="s">
        <v>1465</v>
      </c>
      <c r="D2916" s="178" t="s">
        <v>7427</v>
      </c>
      <c r="E2916" s="179">
        <v>39934</v>
      </c>
      <c r="F2916" s="180">
        <v>4561</v>
      </c>
      <c r="G2916" s="180">
        <v>0</v>
      </c>
      <c r="H2916" s="180">
        <v>239.75</v>
      </c>
      <c r="I2916" s="180">
        <f t="shared" si="90"/>
        <v>4800.75</v>
      </c>
      <c r="J2916" s="177" t="str">
        <f t="shared" si="91"/>
        <v>Date &gt; 1920</v>
      </c>
    </row>
    <row r="2917" spans="1:10" x14ac:dyDescent="0.3">
      <c r="A2917" s="178" t="s">
        <v>3371</v>
      </c>
      <c r="B2917" s="178" t="s">
        <v>265</v>
      </c>
      <c r="C2917" s="178" t="s">
        <v>1465</v>
      </c>
      <c r="D2917" s="178" t="s">
        <v>7427</v>
      </c>
      <c r="E2917" s="179">
        <v>39989</v>
      </c>
      <c r="F2917" s="180">
        <v>1719</v>
      </c>
      <c r="G2917" s="180">
        <v>0</v>
      </c>
      <c r="H2917" s="180">
        <v>91</v>
      </c>
      <c r="I2917" s="180">
        <f t="shared" si="90"/>
        <v>1810</v>
      </c>
      <c r="J2917" s="177" t="str">
        <f t="shared" si="91"/>
        <v>Date &gt; 1920</v>
      </c>
    </row>
    <row r="2918" spans="1:10" x14ac:dyDescent="0.3">
      <c r="A2918" s="178" t="s">
        <v>3371</v>
      </c>
      <c r="B2918" s="178" t="s">
        <v>265</v>
      </c>
      <c r="C2918" s="178" t="s">
        <v>1465</v>
      </c>
      <c r="D2918" s="178" t="s">
        <v>7427</v>
      </c>
      <c r="E2918" s="179">
        <v>40036</v>
      </c>
      <c r="F2918" s="180">
        <v>7125</v>
      </c>
      <c r="G2918" s="180">
        <v>0</v>
      </c>
      <c r="H2918" s="180">
        <v>375</v>
      </c>
      <c r="I2918" s="180">
        <f t="shared" si="90"/>
        <v>7500</v>
      </c>
      <c r="J2918" s="177" t="str">
        <f t="shared" si="91"/>
        <v>Date &gt; 1920</v>
      </c>
    </row>
    <row r="2919" spans="1:10" x14ac:dyDescent="0.3">
      <c r="A2919" s="178" t="s">
        <v>3371</v>
      </c>
      <c r="B2919" s="178" t="s">
        <v>265</v>
      </c>
      <c r="C2919" s="178" t="s">
        <v>1465</v>
      </c>
      <c r="D2919" s="178" t="s">
        <v>7427</v>
      </c>
      <c r="E2919" s="179">
        <v>40071</v>
      </c>
      <c r="F2919" s="180">
        <v>4743</v>
      </c>
      <c r="G2919" s="180">
        <v>0</v>
      </c>
      <c r="H2919" s="180">
        <v>249.5</v>
      </c>
      <c r="I2919" s="180">
        <f t="shared" si="90"/>
        <v>4992.5</v>
      </c>
      <c r="J2919" s="177" t="str">
        <f t="shared" si="91"/>
        <v>Date &gt; 1920</v>
      </c>
    </row>
    <row r="2920" spans="1:10" x14ac:dyDescent="0.3">
      <c r="A2920" s="178" t="s">
        <v>3371</v>
      </c>
      <c r="B2920" s="178" t="s">
        <v>265</v>
      </c>
      <c r="C2920" s="178" t="s">
        <v>1465</v>
      </c>
      <c r="D2920" s="178" t="s">
        <v>7427</v>
      </c>
      <c r="E2920" s="179">
        <v>40080</v>
      </c>
      <c r="F2920" s="180">
        <v>8043</v>
      </c>
      <c r="G2920" s="180">
        <v>0</v>
      </c>
      <c r="H2920" s="180">
        <v>423.5</v>
      </c>
      <c r="I2920" s="180">
        <f t="shared" si="90"/>
        <v>8466.5</v>
      </c>
      <c r="J2920" s="177" t="str">
        <f t="shared" si="91"/>
        <v>Date &gt; 1920</v>
      </c>
    </row>
    <row r="2921" spans="1:10" x14ac:dyDescent="0.3">
      <c r="A2921" s="178" t="s">
        <v>3371</v>
      </c>
      <c r="B2921" s="178" t="s">
        <v>265</v>
      </c>
      <c r="C2921" s="178" t="s">
        <v>1465</v>
      </c>
      <c r="D2921" s="178" t="s">
        <v>7427</v>
      </c>
      <c r="E2921" s="179">
        <v>40156</v>
      </c>
      <c r="F2921" s="180">
        <v>5638</v>
      </c>
      <c r="G2921" s="180">
        <v>0</v>
      </c>
      <c r="H2921" s="180">
        <v>337</v>
      </c>
      <c r="I2921" s="180">
        <f t="shared" si="90"/>
        <v>5975</v>
      </c>
      <c r="J2921" s="177" t="str">
        <f t="shared" si="91"/>
        <v>Date &gt; 1920</v>
      </c>
    </row>
    <row r="2922" spans="1:10" x14ac:dyDescent="0.3">
      <c r="A2922" s="178" t="s">
        <v>3371</v>
      </c>
      <c r="B2922" s="178" t="s">
        <v>265</v>
      </c>
      <c r="C2922" s="178" t="s">
        <v>1465</v>
      </c>
      <c r="D2922" s="178" t="s">
        <v>7427</v>
      </c>
      <c r="E2922" s="179">
        <v>40680</v>
      </c>
      <c r="F2922" s="180">
        <v>7671</v>
      </c>
      <c r="G2922" s="180">
        <v>0</v>
      </c>
      <c r="H2922" s="180">
        <v>362.94</v>
      </c>
      <c r="I2922" s="180">
        <f t="shared" si="90"/>
        <v>8033.94</v>
      </c>
      <c r="J2922" s="177" t="str">
        <f t="shared" si="91"/>
        <v>Date &gt; 1920</v>
      </c>
    </row>
    <row r="2923" spans="1:10" x14ac:dyDescent="0.3">
      <c r="A2923" s="178" t="s">
        <v>3371</v>
      </c>
      <c r="B2923" s="178" t="s">
        <v>265</v>
      </c>
      <c r="C2923" s="178" t="s">
        <v>1465</v>
      </c>
      <c r="D2923" s="178" t="s">
        <v>7428</v>
      </c>
      <c r="E2923" s="179">
        <v>40071</v>
      </c>
      <c r="F2923" s="180">
        <v>109073</v>
      </c>
      <c r="G2923" s="180">
        <v>0</v>
      </c>
      <c r="H2923" s="180">
        <v>5742.37</v>
      </c>
      <c r="I2923" s="180">
        <f t="shared" si="90"/>
        <v>114815.37</v>
      </c>
      <c r="J2923" s="177" t="str">
        <f t="shared" si="91"/>
        <v>Date &gt; 1920</v>
      </c>
    </row>
    <row r="2924" spans="1:10" x14ac:dyDescent="0.3">
      <c r="A2924" s="178" t="s">
        <v>3371</v>
      </c>
      <c r="B2924" s="178" t="s">
        <v>265</v>
      </c>
      <c r="C2924" s="178" t="s">
        <v>1465</v>
      </c>
      <c r="D2924" s="178" t="s">
        <v>7428</v>
      </c>
      <c r="E2924" s="179">
        <v>40095</v>
      </c>
      <c r="F2924" s="180">
        <v>11242</v>
      </c>
      <c r="G2924" s="180">
        <v>0</v>
      </c>
      <c r="H2924" s="180">
        <v>592</v>
      </c>
      <c r="I2924" s="180">
        <f t="shared" si="90"/>
        <v>11834</v>
      </c>
      <c r="J2924" s="177" t="str">
        <f t="shared" si="91"/>
        <v>Date &gt; 1920</v>
      </c>
    </row>
    <row r="2925" spans="1:10" x14ac:dyDescent="0.3">
      <c r="A2925" s="178" t="s">
        <v>3371</v>
      </c>
      <c r="B2925" s="178" t="s">
        <v>265</v>
      </c>
      <c r="C2925" s="178" t="s">
        <v>1465</v>
      </c>
      <c r="D2925" s="178" t="s">
        <v>7428</v>
      </c>
      <c r="E2925" s="179">
        <v>40107</v>
      </c>
      <c r="F2925" s="180">
        <v>99685</v>
      </c>
      <c r="G2925" s="180">
        <v>0</v>
      </c>
      <c r="H2925" s="180">
        <v>5245.31</v>
      </c>
      <c r="I2925" s="180">
        <f t="shared" si="90"/>
        <v>104930.31</v>
      </c>
      <c r="J2925" s="177" t="str">
        <f t="shared" si="91"/>
        <v>Date &gt; 1920</v>
      </c>
    </row>
    <row r="2926" spans="1:10" x14ac:dyDescent="0.3">
      <c r="A2926" s="178" t="s">
        <v>3371</v>
      </c>
      <c r="B2926" s="178" t="s">
        <v>265</v>
      </c>
      <c r="C2926" s="178" t="s">
        <v>1465</v>
      </c>
      <c r="D2926" s="178" t="s">
        <v>7428</v>
      </c>
      <c r="E2926" s="179">
        <v>40156</v>
      </c>
      <c r="F2926" s="180">
        <v>52619</v>
      </c>
      <c r="G2926" s="180">
        <v>0</v>
      </c>
      <c r="H2926" s="180">
        <v>2770.05</v>
      </c>
      <c r="I2926" s="180">
        <f t="shared" si="90"/>
        <v>55389.05</v>
      </c>
      <c r="J2926" s="177" t="str">
        <f t="shared" si="91"/>
        <v>Date &gt; 1920</v>
      </c>
    </row>
    <row r="2927" spans="1:10" x14ac:dyDescent="0.3">
      <c r="A2927" s="178" t="s">
        <v>3371</v>
      </c>
      <c r="B2927" s="178" t="s">
        <v>265</v>
      </c>
      <c r="C2927" s="178" t="s">
        <v>1465</v>
      </c>
      <c r="D2927" s="178" t="s">
        <v>7428</v>
      </c>
      <c r="E2927" s="179">
        <v>40171</v>
      </c>
      <c r="F2927" s="180">
        <v>4281</v>
      </c>
      <c r="G2927" s="180">
        <v>0</v>
      </c>
      <c r="H2927" s="180">
        <v>750.27</v>
      </c>
      <c r="I2927" s="180">
        <f t="shared" si="90"/>
        <v>5031.2700000000004</v>
      </c>
      <c r="J2927" s="177" t="str">
        <f t="shared" si="91"/>
        <v>Date &gt; 1920</v>
      </c>
    </row>
    <row r="2928" spans="1:10" x14ac:dyDescent="0.3">
      <c r="A2928" s="178" t="s">
        <v>3371</v>
      </c>
      <c r="B2928" s="178" t="s">
        <v>265</v>
      </c>
      <c r="C2928" s="178" t="s">
        <v>1465</v>
      </c>
      <c r="D2928" s="178" t="s">
        <v>7428</v>
      </c>
      <c r="E2928" s="179">
        <v>40395</v>
      </c>
      <c r="F2928" s="180">
        <v>10000</v>
      </c>
      <c r="G2928" s="180">
        <v>0</v>
      </c>
      <c r="H2928" s="180">
        <v>0</v>
      </c>
      <c r="I2928" s="180">
        <f t="shared" si="90"/>
        <v>10000</v>
      </c>
      <c r="J2928" s="177" t="str">
        <f t="shared" si="91"/>
        <v>Date &gt; 1920</v>
      </c>
    </row>
    <row r="2929" spans="1:10" x14ac:dyDescent="0.3">
      <c r="A2929" s="178" t="s">
        <v>3371</v>
      </c>
      <c r="B2929" s="178" t="s">
        <v>265</v>
      </c>
      <c r="C2929" s="178" t="s">
        <v>1465</v>
      </c>
      <c r="D2929" s="178" t="s">
        <v>7428</v>
      </c>
      <c r="E2929" s="179">
        <v>40395</v>
      </c>
      <c r="F2929" s="180">
        <v>31616</v>
      </c>
      <c r="G2929" s="180">
        <v>0</v>
      </c>
      <c r="H2929" s="180">
        <v>0</v>
      </c>
      <c r="I2929" s="180">
        <f t="shared" si="90"/>
        <v>31616</v>
      </c>
      <c r="J2929" s="177" t="str">
        <f t="shared" si="91"/>
        <v>Date &gt; 1920</v>
      </c>
    </row>
    <row r="2930" spans="1:10" x14ac:dyDescent="0.3">
      <c r="A2930" s="178" t="s">
        <v>3371</v>
      </c>
      <c r="B2930" s="178" t="s">
        <v>265</v>
      </c>
      <c r="C2930" s="178" t="s">
        <v>1465</v>
      </c>
      <c r="D2930" s="178" t="s">
        <v>7429</v>
      </c>
      <c r="E2930" s="179">
        <v>40296</v>
      </c>
      <c r="F2930" s="180">
        <v>0</v>
      </c>
      <c r="G2930" s="180">
        <v>4610</v>
      </c>
      <c r="H2930" s="180">
        <v>4610</v>
      </c>
      <c r="I2930" s="180">
        <f t="shared" si="90"/>
        <v>9220</v>
      </c>
      <c r="J2930" s="177" t="str">
        <f t="shared" si="91"/>
        <v>Date &gt; 1920</v>
      </c>
    </row>
    <row r="2931" spans="1:10" x14ac:dyDescent="0.3">
      <c r="A2931" s="178" t="s">
        <v>3371</v>
      </c>
      <c r="B2931" s="178" t="s">
        <v>265</v>
      </c>
      <c r="C2931" s="178" t="s">
        <v>1465</v>
      </c>
      <c r="D2931" s="178" t="s">
        <v>7391</v>
      </c>
      <c r="E2931" s="179">
        <v>40659</v>
      </c>
      <c r="F2931" s="180">
        <v>0</v>
      </c>
      <c r="G2931" s="180">
        <v>2450</v>
      </c>
      <c r="H2931" s="180">
        <v>1050</v>
      </c>
      <c r="I2931" s="180">
        <f t="shared" si="90"/>
        <v>3500</v>
      </c>
      <c r="J2931" s="177" t="str">
        <f t="shared" si="91"/>
        <v>Date &gt; 1920</v>
      </c>
    </row>
    <row r="2932" spans="1:10" x14ac:dyDescent="0.3">
      <c r="A2932" s="178" t="s">
        <v>3371</v>
      </c>
      <c r="B2932" s="178" t="s">
        <v>265</v>
      </c>
      <c r="C2932" s="178" t="s">
        <v>1465</v>
      </c>
      <c r="D2932" s="178" t="s">
        <v>7430</v>
      </c>
      <c r="E2932" s="179">
        <v>40854</v>
      </c>
      <c r="F2932" s="180">
        <v>66584</v>
      </c>
      <c r="G2932" s="180">
        <v>0</v>
      </c>
      <c r="H2932" s="180">
        <v>4205.7</v>
      </c>
      <c r="I2932" s="180">
        <f t="shared" si="90"/>
        <v>70789.7</v>
      </c>
      <c r="J2932" s="177" t="str">
        <f t="shared" si="91"/>
        <v>Date &gt; 1920</v>
      </c>
    </row>
    <row r="2933" spans="1:10" x14ac:dyDescent="0.3">
      <c r="A2933" s="178" t="s">
        <v>3371</v>
      </c>
      <c r="B2933" s="178" t="s">
        <v>265</v>
      </c>
      <c r="C2933" s="178" t="s">
        <v>1465</v>
      </c>
      <c r="D2933" s="178" t="s">
        <v>7430</v>
      </c>
      <c r="E2933" s="179">
        <v>40877</v>
      </c>
      <c r="F2933" s="180">
        <v>70848</v>
      </c>
      <c r="G2933" s="180">
        <v>0</v>
      </c>
      <c r="H2933" s="180">
        <v>3029.85</v>
      </c>
      <c r="I2933" s="180">
        <f t="shared" si="90"/>
        <v>73877.850000000006</v>
      </c>
      <c r="J2933" s="177" t="str">
        <f t="shared" si="91"/>
        <v>Date &gt; 1920</v>
      </c>
    </row>
    <row r="2934" spans="1:10" x14ac:dyDescent="0.3">
      <c r="A2934" s="178" t="s">
        <v>3371</v>
      </c>
      <c r="B2934" s="178" t="s">
        <v>265</v>
      </c>
      <c r="C2934" s="178" t="s">
        <v>1465</v>
      </c>
      <c r="D2934" s="178" t="s">
        <v>7430</v>
      </c>
      <c r="E2934" s="179">
        <v>40939</v>
      </c>
      <c r="F2934" s="180">
        <v>11245</v>
      </c>
      <c r="G2934" s="180">
        <v>0</v>
      </c>
      <c r="H2934" s="180">
        <v>591.88</v>
      </c>
      <c r="I2934" s="180">
        <f t="shared" si="90"/>
        <v>11836.88</v>
      </c>
      <c r="J2934" s="177" t="str">
        <f t="shared" si="91"/>
        <v>Date &gt; 1920</v>
      </c>
    </row>
    <row r="2935" spans="1:10" x14ac:dyDescent="0.3">
      <c r="A2935" s="178" t="s">
        <v>3371</v>
      </c>
      <c r="B2935" s="178" t="s">
        <v>265</v>
      </c>
      <c r="C2935" s="178" t="s">
        <v>1465</v>
      </c>
      <c r="D2935" s="178" t="s">
        <v>7430</v>
      </c>
      <c r="E2935" s="179">
        <v>41012</v>
      </c>
      <c r="F2935" s="180">
        <v>149715</v>
      </c>
      <c r="G2935" s="180">
        <v>0</v>
      </c>
      <c r="H2935" s="180">
        <v>9312.2199999999993</v>
      </c>
      <c r="I2935" s="180">
        <f t="shared" si="90"/>
        <v>159027.22</v>
      </c>
      <c r="J2935" s="177" t="str">
        <f t="shared" si="91"/>
        <v>Date &gt; 1920</v>
      </c>
    </row>
    <row r="2936" spans="1:10" x14ac:dyDescent="0.3">
      <c r="A2936" s="178" t="s">
        <v>3371</v>
      </c>
      <c r="B2936" s="178" t="s">
        <v>265</v>
      </c>
      <c r="C2936" s="178" t="s">
        <v>1465</v>
      </c>
      <c r="D2936" s="178" t="s">
        <v>7430</v>
      </c>
      <c r="E2936" s="179">
        <v>41033</v>
      </c>
      <c r="F2936" s="180">
        <v>3667</v>
      </c>
      <c r="G2936" s="180">
        <v>0</v>
      </c>
      <c r="H2936" s="180">
        <v>193</v>
      </c>
      <c r="I2936" s="180">
        <f t="shared" si="90"/>
        <v>3860</v>
      </c>
      <c r="J2936" s="177" t="str">
        <f t="shared" si="91"/>
        <v>Date &gt; 1920</v>
      </c>
    </row>
    <row r="2937" spans="1:10" x14ac:dyDescent="0.3">
      <c r="A2937" s="178" t="s">
        <v>3371</v>
      </c>
      <c r="B2937" s="178" t="s">
        <v>265</v>
      </c>
      <c r="C2937" s="178" t="s">
        <v>1465</v>
      </c>
      <c r="D2937" s="178" t="s">
        <v>7430</v>
      </c>
      <c r="E2937" s="179">
        <v>41089</v>
      </c>
      <c r="F2937" s="180">
        <v>29733</v>
      </c>
      <c r="G2937" s="180">
        <v>0</v>
      </c>
      <c r="H2937" s="180">
        <v>3445.49</v>
      </c>
      <c r="I2937" s="180">
        <f t="shared" si="90"/>
        <v>33178.49</v>
      </c>
      <c r="J2937" s="177" t="str">
        <f t="shared" si="91"/>
        <v>Date &gt; 1920</v>
      </c>
    </row>
    <row r="2938" spans="1:10" x14ac:dyDescent="0.3">
      <c r="A2938" s="178" t="s">
        <v>3371</v>
      </c>
      <c r="B2938" s="178" t="s">
        <v>265</v>
      </c>
      <c r="C2938" s="178" t="s">
        <v>1465</v>
      </c>
      <c r="D2938" s="178" t="s">
        <v>7430</v>
      </c>
      <c r="E2938" s="179">
        <v>41170</v>
      </c>
      <c r="F2938" s="180">
        <v>30430</v>
      </c>
      <c r="G2938" s="180">
        <v>0</v>
      </c>
      <c r="H2938" s="180">
        <v>-201.95</v>
      </c>
      <c r="I2938" s="180">
        <f t="shared" si="90"/>
        <v>30228.05</v>
      </c>
      <c r="J2938" s="177" t="str">
        <f t="shared" si="91"/>
        <v>Date &gt; 1920</v>
      </c>
    </row>
    <row r="2939" spans="1:10" x14ac:dyDescent="0.3">
      <c r="A2939" s="178" t="s">
        <v>3371</v>
      </c>
      <c r="B2939" s="178" t="s">
        <v>265</v>
      </c>
      <c r="C2939" s="178" t="s">
        <v>1465</v>
      </c>
      <c r="D2939" s="178" t="s">
        <v>7430</v>
      </c>
      <c r="E2939" s="179">
        <v>41246</v>
      </c>
      <c r="F2939" s="180">
        <v>6074</v>
      </c>
      <c r="G2939" s="180">
        <v>0</v>
      </c>
      <c r="H2939" s="180">
        <v>201.95</v>
      </c>
      <c r="I2939" s="180">
        <f t="shared" si="90"/>
        <v>6275.95</v>
      </c>
      <c r="J2939" s="177" t="str">
        <f t="shared" si="91"/>
        <v>Date &gt; 1920</v>
      </c>
    </row>
    <row r="2940" spans="1:10" x14ac:dyDescent="0.3">
      <c r="A2940" s="178" t="s">
        <v>3371</v>
      </c>
      <c r="B2940" s="178" t="s">
        <v>265</v>
      </c>
      <c r="C2940" s="178" t="s">
        <v>1465</v>
      </c>
      <c r="D2940" s="178" t="s">
        <v>7430</v>
      </c>
      <c r="E2940" s="179">
        <v>41411</v>
      </c>
      <c r="F2940" s="180">
        <v>21948</v>
      </c>
      <c r="G2940" s="180">
        <v>0</v>
      </c>
      <c r="H2940" s="180">
        <v>0</v>
      </c>
      <c r="I2940" s="180">
        <f t="shared" si="90"/>
        <v>21948</v>
      </c>
      <c r="J2940" s="177" t="str">
        <f t="shared" si="91"/>
        <v>Date &gt; 1920</v>
      </c>
    </row>
    <row r="2941" spans="1:10" x14ac:dyDescent="0.3">
      <c r="A2941" s="178" t="s">
        <v>3371</v>
      </c>
      <c r="B2941" s="178" t="s">
        <v>265</v>
      </c>
      <c r="C2941" s="178" t="s">
        <v>1465</v>
      </c>
      <c r="D2941" s="178" t="s">
        <v>7431</v>
      </c>
      <c r="E2941" s="179">
        <v>42864</v>
      </c>
      <c r="F2941" s="180">
        <v>156060</v>
      </c>
      <c r="G2941" s="180">
        <v>9582.81</v>
      </c>
      <c r="H2941" s="180">
        <v>9634.27</v>
      </c>
      <c r="I2941" s="180">
        <f t="shared" si="90"/>
        <v>175277.08</v>
      </c>
      <c r="J2941" s="177" t="str">
        <f t="shared" si="91"/>
        <v>Date &gt; 1920</v>
      </c>
    </row>
    <row r="2942" spans="1:10" x14ac:dyDescent="0.3">
      <c r="A2942" s="178" t="s">
        <v>3371</v>
      </c>
      <c r="B2942" s="178" t="s">
        <v>265</v>
      </c>
      <c r="C2942" s="178" t="s">
        <v>1465</v>
      </c>
      <c r="D2942" s="178" t="s">
        <v>7431</v>
      </c>
      <c r="E2942" s="179">
        <v>43200</v>
      </c>
      <c r="F2942" s="180">
        <v>16768</v>
      </c>
      <c r="G2942" s="180">
        <v>18.75</v>
      </c>
      <c r="H2942" s="180">
        <v>0</v>
      </c>
      <c r="I2942" s="180">
        <f t="shared" si="90"/>
        <v>16786.75</v>
      </c>
      <c r="J2942" s="177" t="str">
        <f t="shared" si="91"/>
        <v>Date &gt; 1920</v>
      </c>
    </row>
    <row r="2943" spans="1:10" x14ac:dyDescent="0.3">
      <c r="A2943" s="178" t="s">
        <v>3371</v>
      </c>
      <c r="B2943" s="178" t="s">
        <v>265</v>
      </c>
      <c r="C2943" s="178" t="s">
        <v>1465</v>
      </c>
      <c r="D2943" s="178" t="s">
        <v>7432</v>
      </c>
      <c r="E2943" s="179">
        <v>43126</v>
      </c>
      <c r="F2943" s="180">
        <v>60210</v>
      </c>
      <c r="G2943" s="180">
        <v>3345</v>
      </c>
      <c r="H2943" s="180">
        <v>3345</v>
      </c>
      <c r="I2943" s="180">
        <f t="shared" si="90"/>
        <v>66900</v>
      </c>
      <c r="J2943" s="177" t="str">
        <f t="shared" si="91"/>
        <v>Date &gt; 1920</v>
      </c>
    </row>
    <row r="2944" spans="1:10" x14ac:dyDescent="0.3">
      <c r="A2944" s="178" t="s">
        <v>3371</v>
      </c>
      <c r="B2944" s="178" t="s">
        <v>265</v>
      </c>
      <c r="C2944" s="178" t="s">
        <v>1465</v>
      </c>
      <c r="D2944" s="178" t="s">
        <v>7432</v>
      </c>
      <c r="E2944" s="179">
        <v>43349</v>
      </c>
      <c r="F2944" s="180">
        <v>-60210</v>
      </c>
      <c r="G2944" s="180">
        <v>-3345</v>
      </c>
      <c r="H2944" s="180">
        <v>-3345</v>
      </c>
      <c r="I2944" s="180">
        <f t="shared" si="90"/>
        <v>-66900</v>
      </c>
      <c r="J2944" s="177" t="str">
        <f t="shared" si="91"/>
        <v>Date &gt; 1920</v>
      </c>
    </row>
    <row r="2945" spans="1:10" x14ac:dyDescent="0.3">
      <c r="A2945" s="178" t="s">
        <v>3371</v>
      </c>
      <c r="B2945" s="178" t="s">
        <v>265</v>
      </c>
      <c r="C2945" s="178" t="s">
        <v>1465</v>
      </c>
      <c r="D2945" s="178" t="s">
        <v>7432</v>
      </c>
      <c r="E2945" s="179">
        <v>43356</v>
      </c>
      <c r="F2945" s="180">
        <v>56340</v>
      </c>
      <c r="G2945" s="180">
        <v>3130</v>
      </c>
      <c r="H2945" s="180">
        <v>23700</v>
      </c>
      <c r="I2945" s="180">
        <f t="shared" si="90"/>
        <v>83170</v>
      </c>
      <c r="J2945" s="177" t="str">
        <f t="shared" si="91"/>
        <v>Date &gt; 1920</v>
      </c>
    </row>
    <row r="2946" spans="1:10" x14ac:dyDescent="0.3">
      <c r="A2946" s="178" t="s">
        <v>3371</v>
      </c>
      <c r="B2946" s="178" t="s">
        <v>265</v>
      </c>
      <c r="C2946" s="178" t="s">
        <v>1465</v>
      </c>
      <c r="D2946" s="178" t="s">
        <v>7432</v>
      </c>
      <c r="E2946" s="179">
        <v>43412</v>
      </c>
      <c r="F2946" s="180">
        <v>71505</v>
      </c>
      <c r="G2946" s="180">
        <v>3972.5</v>
      </c>
      <c r="H2946" s="180">
        <v>0</v>
      </c>
      <c r="I2946" s="180">
        <f t="shared" si="90"/>
        <v>75477.5</v>
      </c>
      <c r="J2946" s="177" t="str">
        <f t="shared" si="91"/>
        <v>Date &gt; 1920</v>
      </c>
    </row>
    <row r="2947" spans="1:10" x14ac:dyDescent="0.3">
      <c r="A2947" s="178" t="s">
        <v>3371</v>
      </c>
      <c r="B2947" s="178" t="s">
        <v>265</v>
      </c>
      <c r="C2947" s="178" t="s">
        <v>1465</v>
      </c>
      <c r="D2947" s="178" t="s">
        <v>7432</v>
      </c>
      <c r="E2947" s="179">
        <v>43452</v>
      </c>
      <c r="F2947" s="180">
        <v>16470</v>
      </c>
      <c r="G2947" s="180">
        <v>915</v>
      </c>
      <c r="H2947" s="180">
        <v>0</v>
      </c>
      <c r="I2947" s="180">
        <f t="shared" si="90"/>
        <v>17385</v>
      </c>
      <c r="J2947" s="177" t="str">
        <f t="shared" si="91"/>
        <v>Date &gt; 1920</v>
      </c>
    </row>
    <row r="2948" spans="1:10" x14ac:dyDescent="0.3">
      <c r="A2948" s="178" t="s">
        <v>3371</v>
      </c>
      <c r="B2948" s="178" t="s">
        <v>265</v>
      </c>
      <c r="C2948" s="178" t="s">
        <v>1465</v>
      </c>
      <c r="D2948" s="178" t="s">
        <v>7432</v>
      </c>
      <c r="E2948" s="179">
        <v>43563</v>
      </c>
      <c r="F2948" s="180">
        <v>111172</v>
      </c>
      <c r="G2948" s="180">
        <v>6176.25</v>
      </c>
      <c r="H2948" s="180">
        <v>-9505.75</v>
      </c>
      <c r="I2948" s="180">
        <f t="shared" si="90"/>
        <v>107842.5</v>
      </c>
      <c r="J2948" s="177" t="str">
        <f t="shared" si="91"/>
        <v>Date &gt; 1920</v>
      </c>
    </row>
    <row r="2949" spans="1:10" x14ac:dyDescent="0.3">
      <c r="A2949" s="178" t="s">
        <v>3371</v>
      </c>
      <c r="B2949" s="178" t="s">
        <v>265</v>
      </c>
      <c r="C2949" s="178" t="s">
        <v>1465</v>
      </c>
      <c r="D2949" s="178" t="s">
        <v>7432</v>
      </c>
      <c r="E2949" s="179">
        <v>43563</v>
      </c>
      <c r="F2949" s="180">
        <v>63450</v>
      </c>
      <c r="G2949" s="180">
        <v>3525</v>
      </c>
      <c r="H2949" s="180">
        <v>3525</v>
      </c>
      <c r="I2949" s="180">
        <f t="shared" ref="I2949:I3012" si="92">SUM(F2949:H2949)</f>
        <v>70500</v>
      </c>
      <c r="J2949" s="177" t="str">
        <f t="shared" ref="J2949:J3012" si="93">IF(OR(YEAR(E2949)&gt; 1920, ISBLANK(E2949)), "Date &gt; 1920", "Sketchy date")</f>
        <v>Date &gt; 1920</v>
      </c>
    </row>
    <row r="2950" spans="1:10" x14ac:dyDescent="0.3">
      <c r="A2950" s="178" t="s">
        <v>3371</v>
      </c>
      <c r="B2950" s="178" t="s">
        <v>265</v>
      </c>
      <c r="C2950" s="178" t="s">
        <v>1465</v>
      </c>
      <c r="D2950" s="178" t="s">
        <v>7432</v>
      </c>
      <c r="E2950" s="179">
        <v>43682</v>
      </c>
      <c r="F2950" s="180">
        <v>2610</v>
      </c>
      <c r="G2950" s="180">
        <v>145</v>
      </c>
      <c r="H2950" s="180">
        <v>145</v>
      </c>
      <c r="I2950" s="180">
        <f t="shared" si="92"/>
        <v>2900</v>
      </c>
      <c r="J2950" s="177" t="str">
        <f t="shared" si="93"/>
        <v>Date &gt; 1920</v>
      </c>
    </row>
    <row r="2951" spans="1:10" x14ac:dyDescent="0.3">
      <c r="A2951" s="178" t="s">
        <v>3371</v>
      </c>
      <c r="B2951" s="178" t="s">
        <v>265</v>
      </c>
      <c r="C2951" s="178" t="s">
        <v>1465</v>
      </c>
      <c r="D2951" s="178" t="s">
        <v>7432</v>
      </c>
      <c r="E2951" s="179">
        <v>43703</v>
      </c>
      <c r="F2951" s="180">
        <v>76815</v>
      </c>
      <c r="G2951" s="180">
        <v>4267.5</v>
      </c>
      <c r="H2951" s="180">
        <v>4267.5</v>
      </c>
      <c r="I2951" s="180">
        <f t="shared" si="92"/>
        <v>85350</v>
      </c>
      <c r="J2951" s="177" t="str">
        <f t="shared" si="93"/>
        <v>Date &gt; 1920</v>
      </c>
    </row>
    <row r="2952" spans="1:10" x14ac:dyDescent="0.3">
      <c r="A2952" s="178" t="s">
        <v>3371</v>
      </c>
      <c r="B2952" s="178" t="s">
        <v>265</v>
      </c>
      <c r="C2952" s="178" t="s">
        <v>1465</v>
      </c>
      <c r="D2952" s="178" t="s">
        <v>7432</v>
      </c>
      <c r="E2952" s="179">
        <v>43753</v>
      </c>
      <c r="F2952" s="180">
        <v>1530</v>
      </c>
      <c r="G2952" s="180">
        <v>85</v>
      </c>
      <c r="H2952" s="180">
        <v>85</v>
      </c>
      <c r="I2952" s="180">
        <f t="shared" si="92"/>
        <v>1700</v>
      </c>
      <c r="J2952" s="177" t="str">
        <f t="shared" si="93"/>
        <v>Date &gt; 1920</v>
      </c>
    </row>
    <row r="2953" spans="1:10" x14ac:dyDescent="0.3">
      <c r="A2953" s="178" t="s">
        <v>3371</v>
      </c>
      <c r="B2953" s="178" t="s">
        <v>265</v>
      </c>
      <c r="C2953" s="178" t="s">
        <v>1465</v>
      </c>
      <c r="D2953" s="178" t="s">
        <v>7433</v>
      </c>
      <c r="E2953" s="209">
        <v>0</v>
      </c>
      <c r="F2953" s="180">
        <v>5868</v>
      </c>
      <c r="G2953" s="180">
        <v>326</v>
      </c>
      <c r="H2953" s="180">
        <v>326</v>
      </c>
      <c r="I2953" s="180">
        <f t="shared" si="92"/>
        <v>6520</v>
      </c>
      <c r="J2953" s="177" t="str">
        <f t="shared" si="93"/>
        <v>Sketchy date</v>
      </c>
    </row>
    <row r="2954" spans="1:10" x14ac:dyDescent="0.3">
      <c r="A2954" s="178" t="s">
        <v>3371</v>
      </c>
      <c r="B2954" s="178" t="s">
        <v>265</v>
      </c>
      <c r="C2954" s="178" t="s">
        <v>1465</v>
      </c>
      <c r="D2954" s="178" t="s">
        <v>7433</v>
      </c>
      <c r="E2954" s="179">
        <v>43439</v>
      </c>
      <c r="F2954" s="180">
        <v>17413</v>
      </c>
      <c r="G2954" s="180">
        <v>967.48</v>
      </c>
      <c r="H2954" s="180">
        <v>969.03</v>
      </c>
      <c r="I2954" s="180">
        <f t="shared" si="92"/>
        <v>19349.509999999998</v>
      </c>
      <c r="J2954" s="177" t="str">
        <f t="shared" si="93"/>
        <v>Date &gt; 1920</v>
      </c>
    </row>
    <row r="2955" spans="1:10" x14ac:dyDescent="0.3">
      <c r="A2955" s="178" t="s">
        <v>3371</v>
      </c>
      <c r="B2955" s="178" t="s">
        <v>265</v>
      </c>
      <c r="C2955" s="178" t="s">
        <v>1465</v>
      </c>
      <c r="D2955" s="178" t="s">
        <v>7433</v>
      </c>
      <c r="E2955" s="179">
        <v>43489</v>
      </c>
      <c r="F2955" s="180">
        <v>10956</v>
      </c>
      <c r="G2955" s="180">
        <v>608.65</v>
      </c>
      <c r="H2955" s="180">
        <v>608.35</v>
      </c>
      <c r="I2955" s="180">
        <f t="shared" si="92"/>
        <v>12173</v>
      </c>
      <c r="J2955" s="177" t="str">
        <f t="shared" si="93"/>
        <v>Date &gt; 1920</v>
      </c>
    </row>
    <row r="2956" spans="1:10" x14ac:dyDescent="0.3">
      <c r="A2956" s="178" t="s">
        <v>3371</v>
      </c>
      <c r="B2956" s="178" t="s">
        <v>265</v>
      </c>
      <c r="C2956" s="178" t="s">
        <v>1465</v>
      </c>
      <c r="D2956" s="178" t="s">
        <v>7433</v>
      </c>
      <c r="E2956" s="179">
        <v>43563</v>
      </c>
      <c r="F2956" s="180">
        <v>13626</v>
      </c>
      <c r="G2956" s="180">
        <v>757</v>
      </c>
      <c r="H2956" s="180">
        <v>757</v>
      </c>
      <c r="I2956" s="180">
        <f t="shared" si="92"/>
        <v>15140</v>
      </c>
      <c r="J2956" s="177" t="str">
        <f t="shared" si="93"/>
        <v>Date &gt; 1920</v>
      </c>
    </row>
    <row r="2957" spans="1:10" x14ac:dyDescent="0.3">
      <c r="A2957" s="178" t="s">
        <v>3371</v>
      </c>
      <c r="B2957" s="178" t="s">
        <v>265</v>
      </c>
      <c r="C2957" s="178" t="s">
        <v>1465</v>
      </c>
      <c r="D2957" s="178" t="s">
        <v>7433</v>
      </c>
      <c r="E2957" s="179">
        <v>43703</v>
      </c>
      <c r="F2957" s="180">
        <v>7299</v>
      </c>
      <c r="G2957" s="180">
        <v>405.45</v>
      </c>
      <c r="H2957" s="180">
        <v>404.55</v>
      </c>
      <c r="I2957" s="180">
        <f t="shared" si="92"/>
        <v>8109</v>
      </c>
      <c r="J2957" s="177" t="str">
        <f t="shared" si="93"/>
        <v>Date &gt; 1920</v>
      </c>
    </row>
    <row r="2958" spans="1:10" x14ac:dyDescent="0.3">
      <c r="A2958" s="178" t="s">
        <v>3371</v>
      </c>
      <c r="B2958" s="178" t="s">
        <v>265</v>
      </c>
      <c r="C2958" s="178" t="s">
        <v>1465</v>
      </c>
      <c r="D2958" s="178" t="s">
        <v>7433</v>
      </c>
      <c r="E2958" s="179">
        <v>43703</v>
      </c>
      <c r="F2958" s="180">
        <v>5765</v>
      </c>
      <c r="G2958" s="180">
        <v>320.3</v>
      </c>
      <c r="H2958" s="180">
        <v>320.7</v>
      </c>
      <c r="I2958" s="180">
        <f t="shared" si="92"/>
        <v>6406</v>
      </c>
      <c r="J2958" s="177" t="str">
        <f t="shared" si="93"/>
        <v>Date &gt; 1920</v>
      </c>
    </row>
    <row r="2959" spans="1:10" x14ac:dyDescent="0.3">
      <c r="A2959" s="178" t="s">
        <v>3371</v>
      </c>
      <c r="B2959" s="178" t="s">
        <v>265</v>
      </c>
      <c r="C2959" s="178" t="s">
        <v>1465</v>
      </c>
      <c r="D2959" s="178" t="s">
        <v>7433</v>
      </c>
      <c r="E2959" s="179">
        <v>43753</v>
      </c>
      <c r="F2959" s="180">
        <v>247577</v>
      </c>
      <c r="G2959" s="180">
        <v>13754.29</v>
      </c>
      <c r="H2959" s="180">
        <v>13754.51</v>
      </c>
      <c r="I2959" s="180">
        <f t="shared" si="92"/>
        <v>275085.8</v>
      </c>
      <c r="J2959" s="177" t="str">
        <f t="shared" si="93"/>
        <v>Date &gt; 1920</v>
      </c>
    </row>
    <row r="2960" spans="1:10" x14ac:dyDescent="0.3">
      <c r="A2960" s="178" t="s">
        <v>3371</v>
      </c>
      <c r="B2960" s="178" t="s">
        <v>265</v>
      </c>
      <c r="C2960" s="178" t="s">
        <v>1465</v>
      </c>
      <c r="D2960" s="178" t="s">
        <v>7433</v>
      </c>
      <c r="E2960" s="179">
        <v>43810</v>
      </c>
      <c r="F2960" s="180">
        <v>19429</v>
      </c>
      <c r="G2960" s="180">
        <v>1079.43</v>
      </c>
      <c r="H2960" s="180">
        <v>1080.07</v>
      </c>
      <c r="I2960" s="180">
        <f t="shared" si="92"/>
        <v>21588.5</v>
      </c>
      <c r="J2960" s="177" t="str">
        <f t="shared" si="93"/>
        <v>Date &gt; 1920</v>
      </c>
    </row>
    <row r="2961" spans="1:10" x14ac:dyDescent="0.3">
      <c r="A2961" s="178" t="s">
        <v>3371</v>
      </c>
      <c r="B2961" s="178" t="s">
        <v>265</v>
      </c>
      <c r="C2961" s="178" t="s">
        <v>1465</v>
      </c>
      <c r="D2961" s="178" t="s">
        <v>7433</v>
      </c>
      <c r="E2961" s="179">
        <v>43893</v>
      </c>
      <c r="F2961" s="180">
        <v>244157</v>
      </c>
      <c r="G2961" s="180">
        <v>13564.29</v>
      </c>
      <c r="H2961" s="180">
        <v>13564.51</v>
      </c>
      <c r="I2961" s="180">
        <f t="shared" si="92"/>
        <v>271285.8</v>
      </c>
      <c r="J2961" s="177" t="str">
        <f t="shared" si="93"/>
        <v>Date &gt; 1920</v>
      </c>
    </row>
    <row r="2962" spans="1:10" x14ac:dyDescent="0.3">
      <c r="A2962" s="178" t="s">
        <v>3371</v>
      </c>
      <c r="B2962" s="178" t="s">
        <v>265</v>
      </c>
      <c r="C2962" s="178" t="s">
        <v>1465</v>
      </c>
      <c r="D2962" s="178" t="s">
        <v>7433</v>
      </c>
      <c r="E2962" s="179">
        <v>43907</v>
      </c>
      <c r="F2962" s="180">
        <v>11747</v>
      </c>
      <c r="G2962" s="180">
        <v>652.61</v>
      </c>
      <c r="H2962" s="180">
        <v>652.65</v>
      </c>
      <c r="I2962" s="180">
        <f t="shared" si="92"/>
        <v>13052.26</v>
      </c>
      <c r="J2962" s="177" t="str">
        <f t="shared" si="93"/>
        <v>Date &gt; 1920</v>
      </c>
    </row>
    <row r="2963" spans="1:10" x14ac:dyDescent="0.3">
      <c r="A2963" s="178" t="s">
        <v>3371</v>
      </c>
      <c r="B2963" s="178" t="s">
        <v>265</v>
      </c>
      <c r="C2963" s="178" t="s">
        <v>1465</v>
      </c>
      <c r="D2963" s="178" t="s">
        <v>7433</v>
      </c>
      <c r="E2963" s="179">
        <v>43928</v>
      </c>
      <c r="F2963" s="180">
        <v>3494</v>
      </c>
      <c r="G2963" s="180">
        <v>194.11</v>
      </c>
      <c r="H2963" s="180">
        <v>194.13</v>
      </c>
      <c r="I2963" s="180">
        <f t="shared" si="92"/>
        <v>3882.2400000000002</v>
      </c>
      <c r="J2963" s="177" t="str">
        <f t="shared" si="93"/>
        <v>Date &gt; 1920</v>
      </c>
    </row>
    <row r="2964" spans="1:10" x14ac:dyDescent="0.3">
      <c r="A2964" s="178" t="s">
        <v>3371</v>
      </c>
      <c r="B2964" s="178" t="s">
        <v>265</v>
      </c>
      <c r="C2964" s="178" t="s">
        <v>1465</v>
      </c>
      <c r="D2964" s="178" t="s">
        <v>7433</v>
      </c>
      <c r="E2964" s="179">
        <v>43986</v>
      </c>
      <c r="F2964" s="180">
        <v>2394</v>
      </c>
      <c r="G2964" s="180">
        <v>133</v>
      </c>
      <c r="H2964" s="180">
        <v>133</v>
      </c>
      <c r="I2964" s="180">
        <f t="shared" si="92"/>
        <v>2660</v>
      </c>
      <c r="J2964" s="177" t="str">
        <f t="shared" si="93"/>
        <v>Date &gt; 1920</v>
      </c>
    </row>
    <row r="2965" spans="1:10" x14ac:dyDescent="0.3">
      <c r="A2965" s="178" t="s">
        <v>3371</v>
      </c>
      <c r="B2965" s="178" t="s">
        <v>265</v>
      </c>
      <c r="C2965" s="178" t="s">
        <v>1465</v>
      </c>
      <c r="D2965" s="178" t="s">
        <v>7433</v>
      </c>
      <c r="E2965" s="179">
        <v>43999</v>
      </c>
      <c r="F2965" s="180">
        <v>244157</v>
      </c>
      <c r="G2965" s="180">
        <v>13564.29</v>
      </c>
      <c r="H2965" s="180">
        <v>13564.51</v>
      </c>
      <c r="I2965" s="180">
        <f t="shared" si="92"/>
        <v>271285.8</v>
      </c>
      <c r="J2965" s="177" t="str">
        <f t="shared" si="93"/>
        <v>Date &gt; 1920</v>
      </c>
    </row>
    <row r="2966" spans="1:10" x14ac:dyDescent="0.3">
      <c r="A2966" s="178" t="s">
        <v>3371</v>
      </c>
      <c r="B2966" s="178" t="s">
        <v>265</v>
      </c>
      <c r="C2966" s="178" t="s">
        <v>1465</v>
      </c>
      <c r="D2966" s="178" t="s">
        <v>7433</v>
      </c>
      <c r="E2966" s="179">
        <v>44063</v>
      </c>
      <c r="F2966" s="180">
        <v>248896</v>
      </c>
      <c r="G2966" s="180">
        <v>13827.54</v>
      </c>
      <c r="H2966" s="180">
        <v>13827.26</v>
      </c>
      <c r="I2966" s="180">
        <f t="shared" si="92"/>
        <v>276550.8</v>
      </c>
      <c r="J2966" s="177" t="str">
        <f t="shared" si="93"/>
        <v>Date &gt; 1920</v>
      </c>
    </row>
    <row r="2967" spans="1:10" x14ac:dyDescent="0.3">
      <c r="A2967" s="178" t="s">
        <v>3371</v>
      </c>
      <c r="B2967" s="178" t="s">
        <v>265</v>
      </c>
      <c r="C2967" s="178" t="s">
        <v>1465</v>
      </c>
      <c r="D2967" s="178" t="s">
        <v>7433</v>
      </c>
      <c r="E2967" s="179">
        <v>44063</v>
      </c>
      <c r="F2967" s="180">
        <v>3381</v>
      </c>
      <c r="G2967" s="180">
        <v>187.88</v>
      </c>
      <c r="H2967" s="180">
        <v>188.63</v>
      </c>
      <c r="I2967" s="180">
        <f t="shared" si="92"/>
        <v>3757.51</v>
      </c>
      <c r="J2967" s="177" t="str">
        <f t="shared" si="93"/>
        <v>Date &gt; 1920</v>
      </c>
    </row>
    <row r="2968" spans="1:10" x14ac:dyDescent="0.3">
      <c r="A2968" s="178" t="s">
        <v>3371</v>
      </c>
      <c r="B2968" s="178" t="s">
        <v>265</v>
      </c>
      <c r="C2968" s="178" t="s">
        <v>1465</v>
      </c>
      <c r="D2968" s="178" t="s">
        <v>7434</v>
      </c>
      <c r="E2968" s="209">
        <v>0</v>
      </c>
      <c r="F2968" s="180">
        <v>5952</v>
      </c>
      <c r="G2968" s="180">
        <v>5166.18</v>
      </c>
      <c r="H2968" s="180">
        <v>0</v>
      </c>
      <c r="I2968" s="180">
        <f t="shared" si="92"/>
        <v>11118.18</v>
      </c>
      <c r="J2968" s="177" t="str">
        <f t="shared" si="93"/>
        <v>Sketchy date</v>
      </c>
    </row>
    <row r="2969" spans="1:10" x14ac:dyDescent="0.3">
      <c r="A2969" s="178" t="s">
        <v>3371</v>
      </c>
      <c r="B2969" s="178" t="s">
        <v>265</v>
      </c>
      <c r="C2969" s="178" t="s">
        <v>1465</v>
      </c>
      <c r="D2969" s="178" t="s">
        <v>7434</v>
      </c>
      <c r="E2969" s="179">
        <v>43810</v>
      </c>
      <c r="F2969" s="180">
        <v>197128</v>
      </c>
      <c r="G2969" s="180">
        <v>10951.62</v>
      </c>
      <c r="H2969" s="180">
        <v>10952.7</v>
      </c>
      <c r="I2969" s="180">
        <f t="shared" si="92"/>
        <v>219032.32000000001</v>
      </c>
      <c r="J2969" s="177" t="str">
        <f t="shared" si="93"/>
        <v>Date &gt; 1920</v>
      </c>
    </row>
    <row r="2970" spans="1:10" x14ac:dyDescent="0.3">
      <c r="A2970" s="178" t="s">
        <v>3371</v>
      </c>
      <c r="B2970" s="178" t="s">
        <v>265</v>
      </c>
      <c r="C2970" s="178" t="s">
        <v>1465</v>
      </c>
      <c r="D2970" s="178" t="s">
        <v>7434</v>
      </c>
      <c r="E2970" s="179">
        <v>43893</v>
      </c>
      <c r="F2970" s="180">
        <v>56717</v>
      </c>
      <c r="G2970" s="180">
        <v>3151</v>
      </c>
      <c r="H2970" s="180">
        <v>3152.07</v>
      </c>
      <c r="I2970" s="180">
        <f t="shared" si="92"/>
        <v>63020.07</v>
      </c>
      <c r="J2970" s="177" t="str">
        <f t="shared" si="93"/>
        <v>Date &gt; 1920</v>
      </c>
    </row>
    <row r="2971" spans="1:10" x14ac:dyDescent="0.3">
      <c r="A2971" s="178" t="s">
        <v>3371</v>
      </c>
      <c r="B2971" s="178" t="s">
        <v>265</v>
      </c>
      <c r="C2971" s="178" t="s">
        <v>1465</v>
      </c>
      <c r="D2971" s="178" t="s">
        <v>7434</v>
      </c>
      <c r="E2971" s="179">
        <v>43908</v>
      </c>
      <c r="F2971" s="180">
        <v>3072</v>
      </c>
      <c r="G2971" s="180">
        <v>170.62</v>
      </c>
      <c r="H2971" s="180">
        <v>169.73</v>
      </c>
      <c r="I2971" s="180">
        <f t="shared" si="92"/>
        <v>3412.35</v>
      </c>
      <c r="J2971" s="177" t="str">
        <f t="shared" si="93"/>
        <v>Date &gt; 1920</v>
      </c>
    </row>
    <row r="2972" spans="1:10" x14ac:dyDescent="0.3">
      <c r="A2972" s="178" t="s">
        <v>3371</v>
      </c>
      <c r="B2972" s="178" t="s">
        <v>265</v>
      </c>
      <c r="C2972" s="178" t="s">
        <v>1465</v>
      </c>
      <c r="D2972" s="178" t="s">
        <v>7434</v>
      </c>
      <c r="E2972" s="179">
        <v>43928</v>
      </c>
      <c r="F2972" s="180">
        <v>7104</v>
      </c>
      <c r="G2972" s="180">
        <v>394.71</v>
      </c>
      <c r="H2972" s="180">
        <v>395.54</v>
      </c>
      <c r="I2972" s="180">
        <f t="shared" si="92"/>
        <v>7894.25</v>
      </c>
      <c r="J2972" s="177" t="str">
        <f t="shared" si="93"/>
        <v>Date &gt; 1920</v>
      </c>
    </row>
    <row r="2973" spans="1:10" x14ac:dyDescent="0.3">
      <c r="A2973" s="178" t="s">
        <v>3371</v>
      </c>
      <c r="B2973" s="178" t="s">
        <v>265</v>
      </c>
      <c r="C2973" s="178" t="s">
        <v>1465</v>
      </c>
      <c r="D2973" s="178" t="s">
        <v>7434</v>
      </c>
      <c r="E2973" s="179">
        <v>44063</v>
      </c>
      <c r="F2973" s="180">
        <v>23391</v>
      </c>
      <c r="G2973" s="180">
        <v>1299.52</v>
      </c>
      <c r="H2973" s="180">
        <v>1299.8399999999999</v>
      </c>
      <c r="I2973" s="180">
        <f t="shared" si="92"/>
        <v>25990.36</v>
      </c>
      <c r="J2973" s="177" t="str">
        <f t="shared" si="93"/>
        <v>Date &gt; 1920</v>
      </c>
    </row>
    <row r="2974" spans="1:10" x14ac:dyDescent="0.3">
      <c r="A2974" s="178" t="s">
        <v>3371</v>
      </c>
      <c r="B2974" s="178" t="s">
        <v>265</v>
      </c>
      <c r="C2974" s="178" t="s">
        <v>1465</v>
      </c>
      <c r="D2974" s="178" t="s">
        <v>7434</v>
      </c>
      <c r="E2974" s="179">
        <v>44063</v>
      </c>
      <c r="F2974" s="180">
        <v>205979</v>
      </c>
      <c r="G2974" s="180">
        <v>11443.28</v>
      </c>
      <c r="H2974" s="180">
        <v>11443.31</v>
      </c>
      <c r="I2974" s="180">
        <f t="shared" si="92"/>
        <v>228865.59</v>
      </c>
      <c r="J2974" s="177" t="str">
        <f t="shared" si="93"/>
        <v>Date &gt; 1920</v>
      </c>
    </row>
    <row r="2975" spans="1:10" x14ac:dyDescent="0.3">
      <c r="A2975" s="178" t="s">
        <v>3371</v>
      </c>
      <c r="B2975" s="178" t="s">
        <v>265</v>
      </c>
      <c r="C2975" s="178" t="s">
        <v>1465</v>
      </c>
      <c r="D2975" s="178" t="s">
        <v>7434</v>
      </c>
      <c r="E2975" s="179">
        <v>44063</v>
      </c>
      <c r="F2975" s="180">
        <v>436955</v>
      </c>
      <c r="G2975" s="180">
        <v>24275.22</v>
      </c>
      <c r="H2975" s="180">
        <v>24274.34</v>
      </c>
      <c r="I2975" s="180">
        <f t="shared" si="92"/>
        <v>485504.56</v>
      </c>
      <c r="J2975" s="177" t="str">
        <f t="shared" si="93"/>
        <v>Date &gt; 1920</v>
      </c>
    </row>
    <row r="2976" spans="1:10" x14ac:dyDescent="0.3">
      <c r="A2976" s="178" t="s">
        <v>3371</v>
      </c>
      <c r="B2976" s="178" t="s">
        <v>265</v>
      </c>
      <c r="C2976" s="178" t="s">
        <v>1465</v>
      </c>
      <c r="D2976" s="178" t="s">
        <v>7434</v>
      </c>
      <c r="E2976" s="179">
        <v>44174</v>
      </c>
      <c r="F2976" s="180">
        <v>578987</v>
      </c>
      <c r="G2976" s="180">
        <v>32165.99</v>
      </c>
      <c r="H2976" s="180">
        <v>32166.49</v>
      </c>
      <c r="I2976" s="180">
        <f t="shared" si="92"/>
        <v>643319.48</v>
      </c>
      <c r="J2976" s="177" t="str">
        <f t="shared" si="93"/>
        <v>Date &gt; 1920</v>
      </c>
    </row>
    <row r="2977" spans="1:10" x14ac:dyDescent="0.3">
      <c r="A2977" s="178" t="s">
        <v>3371</v>
      </c>
      <c r="B2977" s="178" t="s">
        <v>265</v>
      </c>
      <c r="C2977" s="178" t="s">
        <v>1465</v>
      </c>
      <c r="D2977" s="178" t="s">
        <v>7434</v>
      </c>
      <c r="E2977" s="179">
        <v>44174</v>
      </c>
      <c r="F2977" s="180">
        <v>275295</v>
      </c>
      <c r="G2977" s="180">
        <v>15294.15</v>
      </c>
      <c r="H2977" s="180">
        <v>26675.48</v>
      </c>
      <c r="I2977" s="180">
        <f t="shared" si="92"/>
        <v>317264.63</v>
      </c>
      <c r="J2977" s="177" t="str">
        <f t="shared" si="93"/>
        <v>Date &gt; 1920</v>
      </c>
    </row>
    <row r="2978" spans="1:10" x14ac:dyDescent="0.3">
      <c r="A2978" s="178" t="s">
        <v>3371</v>
      </c>
      <c r="B2978" s="178" t="s">
        <v>265</v>
      </c>
      <c r="C2978" s="178" t="s">
        <v>1465</v>
      </c>
      <c r="D2978" s="178" t="s">
        <v>7435</v>
      </c>
      <c r="E2978" s="209">
        <v>0</v>
      </c>
      <c r="F2978" s="180">
        <v>0</v>
      </c>
      <c r="G2978" s="180">
        <v>17568.11</v>
      </c>
      <c r="H2978" s="180">
        <v>5856.03</v>
      </c>
      <c r="I2978" s="180">
        <f t="shared" si="92"/>
        <v>23424.14</v>
      </c>
      <c r="J2978" s="177" t="str">
        <f t="shared" si="93"/>
        <v>Sketchy date</v>
      </c>
    </row>
    <row r="2979" spans="1:10" x14ac:dyDescent="0.3">
      <c r="A2979" s="178" t="s">
        <v>3371</v>
      </c>
      <c r="B2979" s="178" t="s">
        <v>265</v>
      </c>
      <c r="C2979" s="178" t="s">
        <v>1465</v>
      </c>
      <c r="D2979" s="178" t="s">
        <v>7436</v>
      </c>
      <c r="E2979" s="179">
        <v>43794</v>
      </c>
      <c r="F2979" s="180">
        <v>0</v>
      </c>
      <c r="G2979" s="180">
        <v>7556</v>
      </c>
      <c r="H2979" s="180">
        <v>2518.75</v>
      </c>
      <c r="I2979" s="180">
        <f t="shared" si="92"/>
        <v>10074.75</v>
      </c>
      <c r="J2979" s="177" t="str">
        <f t="shared" si="93"/>
        <v>Date &gt; 1920</v>
      </c>
    </row>
    <row r="2980" spans="1:10" x14ac:dyDescent="0.3">
      <c r="A2980" s="178" t="s">
        <v>3371</v>
      </c>
      <c r="B2980" s="178" t="s">
        <v>265</v>
      </c>
      <c r="C2980" s="178" t="s">
        <v>1465</v>
      </c>
      <c r="D2980" s="178" t="s">
        <v>7437</v>
      </c>
      <c r="E2980" s="209">
        <v>0</v>
      </c>
      <c r="F2980" s="180">
        <v>10078</v>
      </c>
      <c r="G2980" s="180">
        <v>0</v>
      </c>
      <c r="H2980" s="180">
        <v>0</v>
      </c>
      <c r="I2980" s="180">
        <f t="shared" si="92"/>
        <v>10078</v>
      </c>
      <c r="J2980" s="177" t="str">
        <f t="shared" si="93"/>
        <v>Sketchy date</v>
      </c>
    </row>
    <row r="2981" spans="1:10" x14ac:dyDescent="0.3">
      <c r="A2981" s="178" t="s">
        <v>3371</v>
      </c>
      <c r="B2981" s="178" t="s">
        <v>265</v>
      </c>
      <c r="C2981" s="178" t="s">
        <v>1465</v>
      </c>
      <c r="D2981" s="178" t="s">
        <v>7437</v>
      </c>
      <c r="E2981" s="179">
        <v>44174</v>
      </c>
      <c r="F2981" s="180">
        <v>244164</v>
      </c>
      <c r="G2981" s="180">
        <v>0</v>
      </c>
      <c r="H2981" s="180">
        <v>0</v>
      </c>
      <c r="I2981" s="180">
        <f t="shared" si="92"/>
        <v>244164</v>
      </c>
      <c r="J2981" s="177" t="str">
        <f t="shared" si="93"/>
        <v>Date &gt; 1920</v>
      </c>
    </row>
    <row r="2982" spans="1:10" x14ac:dyDescent="0.3">
      <c r="A2982" s="178" t="s">
        <v>3371</v>
      </c>
      <c r="B2982" s="178" t="s">
        <v>265</v>
      </c>
      <c r="C2982" s="178" t="s">
        <v>1465</v>
      </c>
      <c r="D2982" s="178" t="s">
        <v>7438</v>
      </c>
      <c r="E2982" s="209">
        <v>0</v>
      </c>
      <c r="F2982" s="180">
        <v>0</v>
      </c>
      <c r="G2982" s="180">
        <v>5299.11</v>
      </c>
      <c r="H2982" s="180">
        <v>1766.37</v>
      </c>
      <c r="I2982" s="180">
        <f t="shared" si="92"/>
        <v>7065.48</v>
      </c>
      <c r="J2982" s="177" t="str">
        <f t="shared" si="93"/>
        <v>Sketchy date</v>
      </c>
    </row>
    <row r="2983" spans="1:10" x14ac:dyDescent="0.3">
      <c r="A2983" s="178" t="s">
        <v>3371</v>
      </c>
      <c r="B2983" s="178" t="s">
        <v>265</v>
      </c>
      <c r="C2983" s="178" t="s">
        <v>1465</v>
      </c>
      <c r="D2983" s="178" t="s">
        <v>7439</v>
      </c>
      <c r="E2983" s="179">
        <v>44286</v>
      </c>
      <c r="F2983" s="180">
        <v>12077</v>
      </c>
      <c r="G2983" s="180">
        <v>0</v>
      </c>
      <c r="H2983" s="180">
        <v>0</v>
      </c>
      <c r="I2983" s="180">
        <f t="shared" si="92"/>
        <v>12077</v>
      </c>
      <c r="J2983" s="177" t="str">
        <f t="shared" si="93"/>
        <v>Date &gt; 1920</v>
      </c>
    </row>
    <row r="2984" spans="1:10" x14ac:dyDescent="0.3">
      <c r="A2984" s="178" t="s">
        <v>270</v>
      </c>
      <c r="B2984" s="178" t="s">
        <v>5</v>
      </c>
      <c r="C2984" s="178" t="s">
        <v>1298</v>
      </c>
      <c r="D2984" s="178" t="s">
        <v>7440</v>
      </c>
      <c r="E2984" s="179">
        <v>17448</v>
      </c>
      <c r="F2984" s="180">
        <v>0</v>
      </c>
      <c r="G2984" s="180">
        <v>497</v>
      </c>
      <c r="H2984" s="180">
        <v>0</v>
      </c>
      <c r="I2984" s="180">
        <f t="shared" si="92"/>
        <v>497</v>
      </c>
      <c r="J2984" s="177" t="str">
        <f t="shared" si="93"/>
        <v>Date &gt; 1920</v>
      </c>
    </row>
    <row r="2985" spans="1:10" x14ac:dyDescent="0.3">
      <c r="A2985" s="178" t="s">
        <v>270</v>
      </c>
      <c r="B2985" s="178" t="s">
        <v>5</v>
      </c>
      <c r="C2985" s="178" t="s">
        <v>1298</v>
      </c>
      <c r="D2985" s="178" t="s">
        <v>7441</v>
      </c>
      <c r="E2985" s="179">
        <v>17435</v>
      </c>
      <c r="F2985" s="180">
        <v>0</v>
      </c>
      <c r="G2985" s="180">
        <v>800</v>
      </c>
      <c r="H2985" s="180">
        <v>0</v>
      </c>
      <c r="I2985" s="180">
        <f t="shared" si="92"/>
        <v>800</v>
      </c>
      <c r="J2985" s="177" t="str">
        <f t="shared" si="93"/>
        <v>Date &gt; 1920</v>
      </c>
    </row>
    <row r="2986" spans="1:10" x14ac:dyDescent="0.3">
      <c r="A2986" s="178" t="s">
        <v>270</v>
      </c>
      <c r="B2986" s="178" t="s">
        <v>5</v>
      </c>
      <c r="C2986" s="178" t="s">
        <v>1298</v>
      </c>
      <c r="D2986" s="178" t="s">
        <v>7442</v>
      </c>
      <c r="E2986" s="179">
        <v>17545</v>
      </c>
      <c r="F2986" s="180">
        <v>0</v>
      </c>
      <c r="G2986" s="180">
        <v>10670.17</v>
      </c>
      <c r="H2986" s="180">
        <v>0</v>
      </c>
      <c r="I2986" s="180">
        <f t="shared" si="92"/>
        <v>10670.17</v>
      </c>
      <c r="J2986" s="177" t="str">
        <f t="shared" si="93"/>
        <v>Date &gt; 1920</v>
      </c>
    </row>
    <row r="2987" spans="1:10" x14ac:dyDescent="0.3">
      <c r="A2987" s="178" t="s">
        <v>270</v>
      </c>
      <c r="B2987" s="178" t="s">
        <v>5</v>
      </c>
      <c r="C2987" s="178" t="s">
        <v>1298</v>
      </c>
      <c r="D2987" s="178" t="s">
        <v>7443</v>
      </c>
      <c r="E2987" s="179">
        <v>17884</v>
      </c>
      <c r="F2987" s="180">
        <v>0</v>
      </c>
      <c r="G2987" s="180">
        <v>1178.1199999999999</v>
      </c>
      <c r="H2987" s="180">
        <v>0</v>
      </c>
      <c r="I2987" s="180">
        <f t="shared" si="92"/>
        <v>1178.1199999999999</v>
      </c>
      <c r="J2987" s="177" t="str">
        <f t="shared" si="93"/>
        <v>Date &gt; 1920</v>
      </c>
    </row>
    <row r="2988" spans="1:10" x14ac:dyDescent="0.3">
      <c r="A2988" s="178" t="s">
        <v>270</v>
      </c>
      <c r="B2988" s="178" t="s">
        <v>5</v>
      </c>
      <c r="C2988" s="178" t="s">
        <v>1298</v>
      </c>
      <c r="D2988" s="178" t="s">
        <v>7444</v>
      </c>
      <c r="E2988" s="179">
        <v>18969</v>
      </c>
      <c r="F2988" s="180">
        <v>0</v>
      </c>
      <c r="G2988" s="180">
        <v>750</v>
      </c>
      <c r="H2988" s="180">
        <v>63</v>
      </c>
      <c r="I2988" s="180">
        <f t="shared" si="92"/>
        <v>813</v>
      </c>
      <c r="J2988" s="177" t="str">
        <f t="shared" si="93"/>
        <v>Date &gt; 1920</v>
      </c>
    </row>
    <row r="2989" spans="1:10" x14ac:dyDescent="0.3">
      <c r="A2989" s="178" t="s">
        <v>270</v>
      </c>
      <c r="B2989" s="178" t="s">
        <v>5</v>
      </c>
      <c r="C2989" s="178" t="s">
        <v>1298</v>
      </c>
      <c r="D2989" s="178" t="s">
        <v>7445</v>
      </c>
      <c r="E2989" s="179">
        <v>23944</v>
      </c>
      <c r="F2989" s="180">
        <v>0</v>
      </c>
      <c r="G2989" s="180">
        <v>10449.5</v>
      </c>
      <c r="H2989" s="180">
        <v>5224.75</v>
      </c>
      <c r="I2989" s="180">
        <f t="shared" si="92"/>
        <v>15674.25</v>
      </c>
      <c r="J2989" s="177" t="str">
        <f t="shared" si="93"/>
        <v>Date &gt; 1920</v>
      </c>
    </row>
    <row r="2990" spans="1:10" x14ac:dyDescent="0.3">
      <c r="A2990" s="178" t="s">
        <v>270</v>
      </c>
      <c r="B2990" s="178" t="s">
        <v>5</v>
      </c>
      <c r="C2990" s="178" t="s">
        <v>1298</v>
      </c>
      <c r="D2990" s="178" t="s">
        <v>6345</v>
      </c>
      <c r="E2990" s="179">
        <v>26395</v>
      </c>
      <c r="F2990" s="180">
        <v>0</v>
      </c>
      <c r="G2990" s="180">
        <v>13353</v>
      </c>
      <c r="H2990" s="180">
        <v>13353</v>
      </c>
      <c r="I2990" s="180">
        <f t="shared" si="92"/>
        <v>26706</v>
      </c>
      <c r="J2990" s="177" t="str">
        <f t="shared" si="93"/>
        <v>Date &gt; 1920</v>
      </c>
    </row>
    <row r="2991" spans="1:10" x14ac:dyDescent="0.3">
      <c r="A2991" s="178" t="s">
        <v>270</v>
      </c>
      <c r="B2991" s="178" t="s">
        <v>5</v>
      </c>
      <c r="C2991" s="178" t="s">
        <v>1298</v>
      </c>
      <c r="D2991" s="178" t="s">
        <v>7446</v>
      </c>
      <c r="E2991" s="179">
        <v>28214</v>
      </c>
      <c r="F2991" s="180">
        <v>161673.56</v>
      </c>
      <c r="G2991" s="180">
        <v>112767.5</v>
      </c>
      <c r="H2991" s="180">
        <v>64710.06</v>
      </c>
      <c r="I2991" s="180">
        <f t="shared" si="92"/>
        <v>339151.12</v>
      </c>
      <c r="J2991" s="177" t="str">
        <f t="shared" si="93"/>
        <v>Date &gt; 1920</v>
      </c>
    </row>
    <row r="2992" spans="1:10" x14ac:dyDescent="0.3">
      <c r="A2992" s="178" t="s">
        <v>270</v>
      </c>
      <c r="B2992" s="178" t="s">
        <v>5</v>
      </c>
      <c r="C2992" s="178" t="s">
        <v>1298</v>
      </c>
      <c r="D2992" s="178" t="s">
        <v>7447</v>
      </c>
      <c r="E2992" s="179">
        <v>29798</v>
      </c>
      <c r="F2992" s="180">
        <v>0</v>
      </c>
      <c r="G2992" s="180">
        <v>10905.44</v>
      </c>
      <c r="H2992" s="180">
        <v>5635.96</v>
      </c>
      <c r="I2992" s="180">
        <f t="shared" si="92"/>
        <v>16541.400000000001</v>
      </c>
      <c r="J2992" s="177" t="str">
        <f t="shared" si="93"/>
        <v>Date &gt; 1920</v>
      </c>
    </row>
    <row r="2993" spans="1:10" x14ac:dyDescent="0.3">
      <c r="A2993" s="178" t="s">
        <v>270</v>
      </c>
      <c r="B2993" s="178" t="s">
        <v>5</v>
      </c>
      <c r="C2993" s="178" t="s">
        <v>1298</v>
      </c>
      <c r="D2993" s="178" t="s">
        <v>7448</v>
      </c>
      <c r="E2993" s="179">
        <v>30529</v>
      </c>
      <c r="F2993" s="180">
        <v>0</v>
      </c>
      <c r="G2993" s="180">
        <v>2701.6</v>
      </c>
      <c r="H2993" s="180">
        <v>1350.8</v>
      </c>
      <c r="I2993" s="180">
        <f t="shared" si="92"/>
        <v>4052.3999999999996</v>
      </c>
      <c r="J2993" s="177" t="str">
        <f t="shared" si="93"/>
        <v>Date &gt; 1920</v>
      </c>
    </row>
    <row r="2994" spans="1:10" x14ac:dyDescent="0.3">
      <c r="A2994" s="178" t="s">
        <v>270</v>
      </c>
      <c r="B2994" s="178" t="s">
        <v>5</v>
      </c>
      <c r="C2994" s="178" t="s">
        <v>1298</v>
      </c>
      <c r="D2994" s="178" t="s">
        <v>7177</v>
      </c>
      <c r="E2994" s="179">
        <v>32098</v>
      </c>
      <c r="F2994" s="180">
        <v>0</v>
      </c>
      <c r="G2994" s="180">
        <v>1039.76</v>
      </c>
      <c r="H2994" s="180">
        <v>519.88</v>
      </c>
      <c r="I2994" s="180">
        <f t="shared" si="92"/>
        <v>1559.6399999999999</v>
      </c>
      <c r="J2994" s="177" t="str">
        <f t="shared" si="93"/>
        <v>Date &gt; 1920</v>
      </c>
    </row>
    <row r="2995" spans="1:10" x14ac:dyDescent="0.3">
      <c r="A2995" s="178" t="s">
        <v>270</v>
      </c>
      <c r="B2995" s="178" t="s">
        <v>5</v>
      </c>
      <c r="C2995" s="178" t="s">
        <v>1298</v>
      </c>
      <c r="D2995" s="178" t="s">
        <v>7449</v>
      </c>
      <c r="E2995" s="179">
        <v>32437</v>
      </c>
      <c r="F2995" s="180">
        <v>0</v>
      </c>
      <c r="G2995" s="180">
        <v>381.7</v>
      </c>
      <c r="H2995" s="180">
        <v>190.85</v>
      </c>
      <c r="I2995" s="180">
        <f t="shared" si="92"/>
        <v>572.54999999999995</v>
      </c>
      <c r="J2995" s="177" t="str">
        <f t="shared" si="93"/>
        <v>Date &gt; 1920</v>
      </c>
    </row>
    <row r="2996" spans="1:10" x14ac:dyDescent="0.3">
      <c r="A2996" s="178" t="s">
        <v>270</v>
      </c>
      <c r="B2996" s="178" t="s">
        <v>5</v>
      </c>
      <c r="C2996" s="178" t="s">
        <v>1298</v>
      </c>
      <c r="D2996" s="178" t="s">
        <v>7450</v>
      </c>
      <c r="E2996" s="179">
        <v>33920</v>
      </c>
      <c r="F2996" s="180">
        <v>0</v>
      </c>
      <c r="G2996" s="180">
        <v>30172.77</v>
      </c>
      <c r="H2996" s="180">
        <v>15086.39</v>
      </c>
      <c r="I2996" s="180">
        <f t="shared" si="92"/>
        <v>45259.16</v>
      </c>
      <c r="J2996" s="177" t="str">
        <f t="shared" si="93"/>
        <v>Date &gt; 1920</v>
      </c>
    </row>
    <row r="2997" spans="1:10" x14ac:dyDescent="0.3">
      <c r="A2997" s="178" t="s">
        <v>270</v>
      </c>
      <c r="B2997" s="178" t="s">
        <v>5</v>
      </c>
      <c r="C2997" s="178" t="s">
        <v>1298</v>
      </c>
      <c r="D2997" s="178" t="s">
        <v>7450</v>
      </c>
      <c r="E2997" s="179">
        <v>34064</v>
      </c>
      <c r="F2997" s="180">
        <v>0</v>
      </c>
      <c r="G2997" s="180">
        <v>2213.41</v>
      </c>
      <c r="H2997" s="180">
        <v>1106.71</v>
      </c>
      <c r="I2997" s="180">
        <f t="shared" si="92"/>
        <v>3320.12</v>
      </c>
      <c r="J2997" s="177" t="str">
        <f t="shared" si="93"/>
        <v>Date &gt; 1920</v>
      </c>
    </row>
    <row r="2998" spans="1:10" x14ac:dyDescent="0.3">
      <c r="A2998" s="178" t="s">
        <v>270</v>
      </c>
      <c r="B2998" s="178" t="s">
        <v>5</v>
      </c>
      <c r="C2998" s="178" t="s">
        <v>1298</v>
      </c>
      <c r="D2998" s="178" t="s">
        <v>7451</v>
      </c>
      <c r="E2998" s="179">
        <v>33584</v>
      </c>
      <c r="F2998" s="180">
        <v>0</v>
      </c>
      <c r="G2998" s="180">
        <v>12974.03</v>
      </c>
      <c r="H2998" s="180">
        <v>6487.02</v>
      </c>
      <c r="I2998" s="180">
        <f t="shared" si="92"/>
        <v>19461.050000000003</v>
      </c>
      <c r="J2998" s="177" t="str">
        <f t="shared" si="93"/>
        <v>Date &gt; 1920</v>
      </c>
    </row>
    <row r="2999" spans="1:10" x14ac:dyDescent="0.3">
      <c r="A2999" s="178" t="s">
        <v>270</v>
      </c>
      <c r="B2999" s="178" t="s">
        <v>5</v>
      </c>
      <c r="C2999" s="178" t="s">
        <v>1298</v>
      </c>
      <c r="D2999" s="178" t="s">
        <v>7452</v>
      </c>
      <c r="E2999" s="179">
        <v>34191</v>
      </c>
      <c r="F2999" s="180">
        <v>0</v>
      </c>
      <c r="G2999" s="180">
        <v>700</v>
      </c>
      <c r="H2999" s="180">
        <v>350</v>
      </c>
      <c r="I2999" s="180">
        <f t="shared" si="92"/>
        <v>1050</v>
      </c>
      <c r="J2999" s="177" t="str">
        <f t="shared" si="93"/>
        <v>Date &gt; 1920</v>
      </c>
    </row>
    <row r="3000" spans="1:10" x14ac:dyDescent="0.3">
      <c r="A3000" s="178" t="s">
        <v>270</v>
      </c>
      <c r="B3000" s="178" t="s">
        <v>5</v>
      </c>
      <c r="C3000" s="178" t="s">
        <v>1298</v>
      </c>
      <c r="D3000" s="178" t="s">
        <v>7453</v>
      </c>
      <c r="E3000" s="179">
        <v>34864</v>
      </c>
      <c r="F3000" s="180">
        <v>0</v>
      </c>
      <c r="G3000" s="180">
        <v>841.6</v>
      </c>
      <c r="H3000" s="180">
        <v>420.8</v>
      </c>
      <c r="I3000" s="180">
        <f t="shared" si="92"/>
        <v>1262.4000000000001</v>
      </c>
      <c r="J3000" s="177" t="str">
        <f t="shared" si="93"/>
        <v>Date &gt; 1920</v>
      </c>
    </row>
    <row r="3001" spans="1:10" x14ac:dyDescent="0.3">
      <c r="A3001" s="178" t="s">
        <v>270</v>
      </c>
      <c r="B3001" s="178" t="s">
        <v>5</v>
      </c>
      <c r="C3001" s="178" t="s">
        <v>1298</v>
      </c>
      <c r="D3001" s="178" t="s">
        <v>7454</v>
      </c>
      <c r="E3001" s="179">
        <v>34886</v>
      </c>
      <c r="F3001" s="180">
        <v>0</v>
      </c>
      <c r="G3001" s="180">
        <v>1657.33</v>
      </c>
      <c r="H3001" s="180">
        <v>828.67</v>
      </c>
      <c r="I3001" s="180">
        <f t="shared" si="92"/>
        <v>2486</v>
      </c>
      <c r="J3001" s="177" t="str">
        <f t="shared" si="93"/>
        <v>Date &gt; 1920</v>
      </c>
    </row>
    <row r="3002" spans="1:10" x14ac:dyDescent="0.3">
      <c r="A3002" s="178" t="s">
        <v>270</v>
      </c>
      <c r="B3002" s="178" t="s">
        <v>5</v>
      </c>
      <c r="C3002" s="178" t="s">
        <v>1298</v>
      </c>
      <c r="D3002" s="178" t="s">
        <v>7455</v>
      </c>
      <c r="E3002" s="179">
        <v>34998</v>
      </c>
      <c r="F3002" s="180">
        <v>0</v>
      </c>
      <c r="G3002" s="180">
        <v>2662.12</v>
      </c>
      <c r="H3002" s="180">
        <v>1331.06</v>
      </c>
      <c r="I3002" s="180">
        <f t="shared" si="92"/>
        <v>3993.18</v>
      </c>
      <c r="J3002" s="177" t="str">
        <f t="shared" si="93"/>
        <v>Date &gt; 1920</v>
      </c>
    </row>
    <row r="3003" spans="1:10" x14ac:dyDescent="0.3">
      <c r="A3003" s="178" t="s">
        <v>270</v>
      </c>
      <c r="B3003" s="178" t="s">
        <v>5</v>
      </c>
      <c r="C3003" s="178" t="s">
        <v>1298</v>
      </c>
      <c r="D3003" s="178" t="s">
        <v>7455</v>
      </c>
      <c r="E3003" s="179">
        <v>35089</v>
      </c>
      <c r="F3003" s="180">
        <v>0</v>
      </c>
      <c r="G3003" s="180">
        <v>3624.58</v>
      </c>
      <c r="H3003" s="180">
        <v>1812.29</v>
      </c>
      <c r="I3003" s="180">
        <f t="shared" si="92"/>
        <v>5436.87</v>
      </c>
      <c r="J3003" s="177" t="str">
        <f t="shared" si="93"/>
        <v>Date &gt; 1920</v>
      </c>
    </row>
    <row r="3004" spans="1:10" x14ac:dyDescent="0.3">
      <c r="A3004" s="178" t="s">
        <v>270</v>
      </c>
      <c r="B3004" s="178" t="s">
        <v>5</v>
      </c>
      <c r="C3004" s="178" t="s">
        <v>1298</v>
      </c>
      <c r="D3004" s="178" t="s">
        <v>7455</v>
      </c>
      <c r="E3004" s="179">
        <v>35305</v>
      </c>
      <c r="F3004" s="180">
        <v>0</v>
      </c>
      <c r="G3004" s="180">
        <v>17244.86</v>
      </c>
      <c r="H3004" s="180">
        <v>8622.43</v>
      </c>
      <c r="I3004" s="180">
        <f t="shared" si="92"/>
        <v>25867.29</v>
      </c>
      <c r="J3004" s="177" t="str">
        <f t="shared" si="93"/>
        <v>Date &gt; 1920</v>
      </c>
    </row>
    <row r="3005" spans="1:10" x14ac:dyDescent="0.3">
      <c r="A3005" s="178" t="s">
        <v>270</v>
      </c>
      <c r="B3005" s="178" t="s">
        <v>5</v>
      </c>
      <c r="C3005" s="178" t="s">
        <v>1298</v>
      </c>
      <c r="D3005" s="178" t="s">
        <v>7455</v>
      </c>
      <c r="E3005" s="179">
        <v>35439</v>
      </c>
      <c r="F3005" s="180">
        <v>0</v>
      </c>
      <c r="G3005" s="180">
        <v>3762.16</v>
      </c>
      <c r="H3005" s="180">
        <v>1881.08</v>
      </c>
      <c r="I3005" s="180">
        <f t="shared" si="92"/>
        <v>5643.24</v>
      </c>
      <c r="J3005" s="177" t="str">
        <f t="shared" si="93"/>
        <v>Date &gt; 1920</v>
      </c>
    </row>
    <row r="3006" spans="1:10" x14ac:dyDescent="0.3">
      <c r="A3006" s="178" t="s">
        <v>270</v>
      </c>
      <c r="B3006" s="178" t="s">
        <v>5</v>
      </c>
      <c r="C3006" s="178" t="s">
        <v>1298</v>
      </c>
      <c r="D3006" s="178" t="s">
        <v>7455</v>
      </c>
      <c r="E3006" s="179">
        <v>35782</v>
      </c>
      <c r="F3006" s="180">
        <v>0</v>
      </c>
      <c r="G3006" s="180">
        <v>9927.33</v>
      </c>
      <c r="H3006" s="180">
        <v>4963.67</v>
      </c>
      <c r="I3006" s="180">
        <f t="shared" si="92"/>
        <v>14891</v>
      </c>
      <c r="J3006" s="177" t="str">
        <f t="shared" si="93"/>
        <v>Date &gt; 1920</v>
      </c>
    </row>
    <row r="3007" spans="1:10" x14ac:dyDescent="0.3">
      <c r="A3007" s="178" t="s">
        <v>270</v>
      </c>
      <c r="B3007" s="178" t="s">
        <v>5</v>
      </c>
      <c r="C3007" s="178" t="s">
        <v>1298</v>
      </c>
      <c r="D3007" s="178" t="s">
        <v>7455</v>
      </c>
      <c r="E3007" s="179">
        <v>35894</v>
      </c>
      <c r="F3007" s="180">
        <v>0</v>
      </c>
      <c r="G3007" s="180">
        <v>1862.34</v>
      </c>
      <c r="H3007" s="180">
        <v>931.16</v>
      </c>
      <c r="I3007" s="180">
        <f t="shared" si="92"/>
        <v>2793.5</v>
      </c>
      <c r="J3007" s="177" t="str">
        <f t="shared" si="93"/>
        <v>Date &gt; 1920</v>
      </c>
    </row>
    <row r="3008" spans="1:10" x14ac:dyDescent="0.3">
      <c r="A3008" s="178" t="s">
        <v>270</v>
      </c>
      <c r="B3008" s="178" t="s">
        <v>5</v>
      </c>
      <c r="C3008" s="178" t="s">
        <v>1298</v>
      </c>
      <c r="D3008" s="178" t="s">
        <v>7455</v>
      </c>
      <c r="E3008" s="179">
        <v>35902</v>
      </c>
      <c r="F3008" s="180">
        <v>0</v>
      </c>
      <c r="G3008" s="180">
        <v>2595.13</v>
      </c>
      <c r="H3008" s="180">
        <v>1297.57</v>
      </c>
      <c r="I3008" s="180">
        <f t="shared" si="92"/>
        <v>3892.7</v>
      </c>
      <c r="J3008" s="177" t="str">
        <f t="shared" si="93"/>
        <v>Date &gt; 1920</v>
      </c>
    </row>
    <row r="3009" spans="1:10" x14ac:dyDescent="0.3">
      <c r="A3009" s="178" t="s">
        <v>270</v>
      </c>
      <c r="B3009" s="178" t="s">
        <v>5</v>
      </c>
      <c r="C3009" s="178" t="s">
        <v>1298</v>
      </c>
      <c r="D3009" s="178" t="s">
        <v>7455</v>
      </c>
      <c r="E3009" s="179">
        <v>35941</v>
      </c>
      <c r="F3009" s="180">
        <v>0</v>
      </c>
      <c r="G3009" s="180">
        <v>884.2</v>
      </c>
      <c r="H3009" s="180">
        <v>442.1</v>
      </c>
      <c r="I3009" s="180">
        <f t="shared" si="92"/>
        <v>1326.3000000000002</v>
      </c>
      <c r="J3009" s="177" t="str">
        <f t="shared" si="93"/>
        <v>Date &gt; 1920</v>
      </c>
    </row>
    <row r="3010" spans="1:10" x14ac:dyDescent="0.3">
      <c r="A3010" s="178" t="s">
        <v>270</v>
      </c>
      <c r="B3010" s="178" t="s">
        <v>5</v>
      </c>
      <c r="C3010" s="178" t="s">
        <v>1298</v>
      </c>
      <c r="D3010" s="178" t="s">
        <v>7455</v>
      </c>
      <c r="E3010" s="179">
        <v>35971</v>
      </c>
      <c r="F3010" s="180">
        <v>0</v>
      </c>
      <c r="G3010" s="180">
        <v>1779.67</v>
      </c>
      <c r="H3010" s="180">
        <v>889.83</v>
      </c>
      <c r="I3010" s="180">
        <f t="shared" si="92"/>
        <v>2669.5</v>
      </c>
      <c r="J3010" s="177" t="str">
        <f t="shared" si="93"/>
        <v>Date &gt; 1920</v>
      </c>
    </row>
    <row r="3011" spans="1:10" x14ac:dyDescent="0.3">
      <c r="A3011" s="178" t="s">
        <v>270</v>
      </c>
      <c r="B3011" s="178" t="s">
        <v>5</v>
      </c>
      <c r="C3011" s="178" t="s">
        <v>1298</v>
      </c>
      <c r="D3011" s="178" t="s">
        <v>7455</v>
      </c>
      <c r="E3011" s="179">
        <v>36004</v>
      </c>
      <c r="F3011" s="180">
        <v>0</v>
      </c>
      <c r="G3011" s="180">
        <v>2057</v>
      </c>
      <c r="H3011" s="180">
        <v>1028.5</v>
      </c>
      <c r="I3011" s="180">
        <f t="shared" si="92"/>
        <v>3085.5</v>
      </c>
      <c r="J3011" s="177" t="str">
        <f t="shared" si="93"/>
        <v>Date &gt; 1920</v>
      </c>
    </row>
    <row r="3012" spans="1:10" x14ac:dyDescent="0.3">
      <c r="A3012" s="178" t="s">
        <v>270</v>
      </c>
      <c r="B3012" s="178" t="s">
        <v>5</v>
      </c>
      <c r="C3012" s="178" t="s">
        <v>1298</v>
      </c>
      <c r="D3012" s="178" t="s">
        <v>7455</v>
      </c>
      <c r="E3012" s="179">
        <v>36363</v>
      </c>
      <c r="F3012" s="180">
        <v>0</v>
      </c>
      <c r="G3012" s="180">
        <v>-46399.39</v>
      </c>
      <c r="H3012" s="180">
        <v>-23199.69</v>
      </c>
      <c r="I3012" s="180">
        <f t="shared" si="92"/>
        <v>-69599.08</v>
      </c>
      <c r="J3012" s="177" t="str">
        <f t="shared" si="93"/>
        <v>Date &gt; 1920</v>
      </c>
    </row>
    <row r="3013" spans="1:10" x14ac:dyDescent="0.3">
      <c r="A3013" s="178" t="s">
        <v>270</v>
      </c>
      <c r="B3013" s="178" t="s">
        <v>5</v>
      </c>
      <c r="C3013" s="178" t="s">
        <v>1298</v>
      </c>
      <c r="D3013" s="178" t="s">
        <v>7456</v>
      </c>
      <c r="E3013" s="179">
        <v>35417</v>
      </c>
      <c r="F3013" s="180">
        <v>0</v>
      </c>
      <c r="G3013" s="180">
        <v>2508</v>
      </c>
      <c r="H3013" s="180">
        <v>1254</v>
      </c>
      <c r="I3013" s="180">
        <f t="shared" ref="I3013:I3076" si="94">SUM(F3013:H3013)</f>
        <v>3762</v>
      </c>
      <c r="J3013" s="177" t="str">
        <f t="shared" ref="J3013:J3076" si="95">IF(OR(YEAR(E3013)&gt; 1920, ISBLANK(E3013)), "Date &gt; 1920", "Sketchy date")</f>
        <v>Date &gt; 1920</v>
      </c>
    </row>
    <row r="3014" spans="1:10" x14ac:dyDescent="0.3">
      <c r="A3014" s="178" t="s">
        <v>270</v>
      </c>
      <c r="B3014" s="178" t="s">
        <v>5</v>
      </c>
      <c r="C3014" s="178" t="s">
        <v>1298</v>
      </c>
      <c r="D3014" s="178" t="s">
        <v>7457</v>
      </c>
      <c r="E3014" s="179">
        <v>35751</v>
      </c>
      <c r="F3014" s="180">
        <v>0</v>
      </c>
      <c r="G3014" s="180">
        <v>33411.019999999997</v>
      </c>
      <c r="H3014" s="180">
        <v>22274.02</v>
      </c>
      <c r="I3014" s="180">
        <f t="shared" si="94"/>
        <v>55685.039999999994</v>
      </c>
      <c r="J3014" s="177" t="str">
        <f t="shared" si="95"/>
        <v>Date &gt; 1920</v>
      </c>
    </row>
    <row r="3015" spans="1:10" x14ac:dyDescent="0.3">
      <c r="A3015" s="178" t="s">
        <v>270</v>
      </c>
      <c r="B3015" s="178" t="s">
        <v>5</v>
      </c>
      <c r="C3015" s="178" t="s">
        <v>1298</v>
      </c>
      <c r="D3015" s="178" t="s">
        <v>7457</v>
      </c>
      <c r="E3015" s="179">
        <v>35864</v>
      </c>
      <c r="F3015" s="180">
        <v>0</v>
      </c>
      <c r="G3015" s="180">
        <v>2320.37</v>
      </c>
      <c r="H3015" s="180">
        <v>1546.91</v>
      </c>
      <c r="I3015" s="180">
        <f t="shared" si="94"/>
        <v>3867.2799999999997</v>
      </c>
      <c r="J3015" s="177" t="str">
        <f t="shared" si="95"/>
        <v>Date &gt; 1920</v>
      </c>
    </row>
    <row r="3016" spans="1:10" x14ac:dyDescent="0.3">
      <c r="A3016" s="178" t="s">
        <v>270</v>
      </c>
      <c r="B3016" s="178" t="s">
        <v>5</v>
      </c>
      <c r="C3016" s="178" t="s">
        <v>1298</v>
      </c>
      <c r="D3016" s="178" t="s">
        <v>7458</v>
      </c>
      <c r="E3016" s="179">
        <v>36076</v>
      </c>
      <c r="F3016" s="180">
        <v>231308</v>
      </c>
      <c r="G3016" s="180">
        <v>4319.6499999999996</v>
      </c>
      <c r="H3016" s="180">
        <v>28581.200000000001</v>
      </c>
      <c r="I3016" s="180">
        <f t="shared" si="94"/>
        <v>264208.84999999998</v>
      </c>
      <c r="J3016" s="177" t="str">
        <f t="shared" si="95"/>
        <v>Date &gt; 1920</v>
      </c>
    </row>
    <row r="3017" spans="1:10" x14ac:dyDescent="0.3">
      <c r="A3017" s="178" t="s">
        <v>270</v>
      </c>
      <c r="B3017" s="178" t="s">
        <v>5</v>
      </c>
      <c r="C3017" s="178" t="s">
        <v>1298</v>
      </c>
      <c r="D3017" s="178" t="s">
        <v>7458</v>
      </c>
      <c r="E3017" s="179">
        <v>36090</v>
      </c>
      <c r="F3017" s="180">
        <v>33179</v>
      </c>
      <c r="G3017" s="180">
        <v>959.2</v>
      </c>
      <c r="H3017" s="180">
        <v>4326.4399999999996</v>
      </c>
      <c r="I3017" s="180">
        <f t="shared" si="94"/>
        <v>38464.639999999999</v>
      </c>
      <c r="J3017" s="177" t="str">
        <f t="shared" si="95"/>
        <v>Date &gt; 1920</v>
      </c>
    </row>
    <row r="3018" spans="1:10" x14ac:dyDescent="0.3">
      <c r="A3018" s="178" t="s">
        <v>270</v>
      </c>
      <c r="B3018" s="178" t="s">
        <v>5</v>
      </c>
      <c r="C3018" s="178" t="s">
        <v>1298</v>
      </c>
      <c r="D3018" s="178" t="s">
        <v>7458</v>
      </c>
      <c r="E3018" s="179">
        <v>36145</v>
      </c>
      <c r="F3018" s="180">
        <v>331713</v>
      </c>
      <c r="G3018" s="180">
        <v>9253.09</v>
      </c>
      <c r="H3018" s="180">
        <v>43025.15</v>
      </c>
      <c r="I3018" s="180">
        <f t="shared" si="94"/>
        <v>383991.24000000005</v>
      </c>
      <c r="J3018" s="177" t="str">
        <f t="shared" si="95"/>
        <v>Date &gt; 1920</v>
      </c>
    </row>
    <row r="3019" spans="1:10" x14ac:dyDescent="0.3">
      <c r="A3019" s="178" t="s">
        <v>270</v>
      </c>
      <c r="B3019" s="178" t="s">
        <v>5</v>
      </c>
      <c r="C3019" s="178" t="s">
        <v>1298</v>
      </c>
      <c r="D3019" s="178" t="s">
        <v>7458</v>
      </c>
      <c r="E3019" s="179">
        <v>36258</v>
      </c>
      <c r="F3019" s="180">
        <v>31004</v>
      </c>
      <c r="G3019" s="180">
        <v>629.76</v>
      </c>
      <c r="H3019" s="180">
        <v>3865.84</v>
      </c>
      <c r="I3019" s="180">
        <f t="shared" si="94"/>
        <v>35499.599999999999</v>
      </c>
      <c r="J3019" s="177" t="str">
        <f t="shared" si="95"/>
        <v>Date &gt; 1920</v>
      </c>
    </row>
    <row r="3020" spans="1:10" x14ac:dyDescent="0.3">
      <c r="A3020" s="178" t="s">
        <v>270</v>
      </c>
      <c r="B3020" s="178" t="s">
        <v>5</v>
      </c>
      <c r="C3020" s="178" t="s">
        <v>1298</v>
      </c>
      <c r="D3020" s="178" t="s">
        <v>7458</v>
      </c>
      <c r="E3020" s="179">
        <v>36362</v>
      </c>
      <c r="F3020" s="180">
        <v>0</v>
      </c>
      <c r="G3020" s="180">
        <v>46399.39</v>
      </c>
      <c r="H3020" s="180">
        <v>23199.69</v>
      </c>
      <c r="I3020" s="180">
        <f t="shared" si="94"/>
        <v>69599.08</v>
      </c>
      <c r="J3020" s="177" t="str">
        <f t="shared" si="95"/>
        <v>Date &gt; 1920</v>
      </c>
    </row>
    <row r="3021" spans="1:10" x14ac:dyDescent="0.3">
      <c r="A3021" s="178" t="s">
        <v>270</v>
      </c>
      <c r="B3021" s="178" t="s">
        <v>5</v>
      </c>
      <c r="C3021" s="178" t="s">
        <v>1298</v>
      </c>
      <c r="D3021" s="178" t="s">
        <v>7458</v>
      </c>
      <c r="E3021" s="179">
        <v>36368</v>
      </c>
      <c r="F3021" s="180">
        <v>41356</v>
      </c>
      <c r="G3021" s="180">
        <v>-10397.719999999999</v>
      </c>
      <c r="H3021" s="180">
        <v>-139.13</v>
      </c>
      <c r="I3021" s="180">
        <f t="shared" si="94"/>
        <v>30819.149999999998</v>
      </c>
      <c r="J3021" s="177" t="str">
        <f t="shared" si="95"/>
        <v>Date &gt; 1920</v>
      </c>
    </row>
    <row r="3022" spans="1:10" x14ac:dyDescent="0.3">
      <c r="A3022" s="178" t="s">
        <v>270</v>
      </c>
      <c r="B3022" s="178" t="s">
        <v>5</v>
      </c>
      <c r="C3022" s="178" t="s">
        <v>1298</v>
      </c>
      <c r="D3022" s="178" t="s">
        <v>7459</v>
      </c>
      <c r="E3022" s="179">
        <v>36503</v>
      </c>
      <c r="F3022" s="180">
        <v>0</v>
      </c>
      <c r="G3022" s="180">
        <v>2556</v>
      </c>
      <c r="H3022" s="180">
        <v>1704</v>
      </c>
      <c r="I3022" s="180">
        <f t="shared" si="94"/>
        <v>4260</v>
      </c>
      <c r="J3022" s="177" t="str">
        <f t="shared" si="95"/>
        <v>Date &gt; 1920</v>
      </c>
    </row>
    <row r="3023" spans="1:10" x14ac:dyDescent="0.3">
      <c r="A3023" s="178" t="s">
        <v>270</v>
      </c>
      <c r="B3023" s="178" t="s">
        <v>5</v>
      </c>
      <c r="C3023" s="178" t="s">
        <v>1298</v>
      </c>
      <c r="D3023" s="178" t="s">
        <v>7459</v>
      </c>
      <c r="E3023" s="179">
        <v>36550</v>
      </c>
      <c r="F3023" s="180">
        <v>0</v>
      </c>
      <c r="G3023" s="180">
        <v>4123.1400000000003</v>
      </c>
      <c r="H3023" s="180">
        <v>2748.76</v>
      </c>
      <c r="I3023" s="180">
        <f t="shared" si="94"/>
        <v>6871.9000000000005</v>
      </c>
      <c r="J3023" s="177" t="str">
        <f t="shared" si="95"/>
        <v>Date &gt; 1920</v>
      </c>
    </row>
    <row r="3024" spans="1:10" x14ac:dyDescent="0.3">
      <c r="A3024" s="178" t="s">
        <v>270</v>
      </c>
      <c r="B3024" s="178" t="s">
        <v>5</v>
      </c>
      <c r="C3024" s="178" t="s">
        <v>1298</v>
      </c>
      <c r="D3024" s="178" t="s">
        <v>7459</v>
      </c>
      <c r="E3024" s="179">
        <v>36985</v>
      </c>
      <c r="F3024" s="180">
        <v>0</v>
      </c>
      <c r="G3024" s="180">
        <v>502.35</v>
      </c>
      <c r="H3024" s="180">
        <v>334.9</v>
      </c>
      <c r="I3024" s="180">
        <f t="shared" si="94"/>
        <v>837.25</v>
      </c>
      <c r="J3024" s="177" t="str">
        <f t="shared" si="95"/>
        <v>Date &gt; 1920</v>
      </c>
    </row>
    <row r="3025" spans="1:10" x14ac:dyDescent="0.3">
      <c r="A3025" s="178" t="s">
        <v>270</v>
      </c>
      <c r="B3025" s="178" t="s">
        <v>5</v>
      </c>
      <c r="C3025" s="178" t="s">
        <v>1298</v>
      </c>
      <c r="D3025" s="178" t="s">
        <v>7459</v>
      </c>
      <c r="E3025" s="179">
        <v>37183</v>
      </c>
      <c r="F3025" s="180">
        <v>0</v>
      </c>
      <c r="G3025" s="180">
        <v>498.51</v>
      </c>
      <c r="H3025" s="180">
        <v>4118.3999999999996</v>
      </c>
      <c r="I3025" s="180">
        <f t="shared" si="94"/>
        <v>4616.91</v>
      </c>
      <c r="J3025" s="177" t="str">
        <f t="shared" si="95"/>
        <v>Date &gt; 1920</v>
      </c>
    </row>
    <row r="3026" spans="1:10" x14ac:dyDescent="0.3">
      <c r="A3026" s="178" t="s">
        <v>270</v>
      </c>
      <c r="B3026" s="178" t="s">
        <v>5</v>
      </c>
      <c r="C3026" s="178" t="s">
        <v>1298</v>
      </c>
      <c r="D3026" s="178" t="s">
        <v>7459</v>
      </c>
      <c r="E3026" s="179">
        <v>37183</v>
      </c>
      <c r="F3026" s="180">
        <v>0</v>
      </c>
      <c r="G3026" s="180">
        <v>5679.09</v>
      </c>
      <c r="H3026" s="180">
        <v>0</v>
      </c>
      <c r="I3026" s="180">
        <f t="shared" si="94"/>
        <v>5679.09</v>
      </c>
      <c r="J3026" s="177" t="str">
        <f t="shared" si="95"/>
        <v>Date &gt; 1920</v>
      </c>
    </row>
    <row r="3027" spans="1:10" x14ac:dyDescent="0.3">
      <c r="A3027" s="178" t="s">
        <v>270</v>
      </c>
      <c r="B3027" s="178" t="s">
        <v>5</v>
      </c>
      <c r="C3027" s="178" t="s">
        <v>1298</v>
      </c>
      <c r="D3027" s="178" t="s">
        <v>7460</v>
      </c>
      <c r="E3027" s="179">
        <v>36819</v>
      </c>
      <c r="F3027" s="180">
        <v>0</v>
      </c>
      <c r="G3027" s="180">
        <v>4777.51</v>
      </c>
      <c r="H3027" s="180">
        <v>4777.51</v>
      </c>
      <c r="I3027" s="180">
        <f t="shared" si="94"/>
        <v>9555.02</v>
      </c>
      <c r="J3027" s="177" t="str">
        <f t="shared" si="95"/>
        <v>Date &gt; 1920</v>
      </c>
    </row>
    <row r="3028" spans="1:10" x14ac:dyDescent="0.3">
      <c r="A3028" s="178" t="s">
        <v>270</v>
      </c>
      <c r="B3028" s="178" t="s">
        <v>5</v>
      </c>
      <c r="C3028" s="178" t="s">
        <v>1298</v>
      </c>
      <c r="D3028" s="178" t="s">
        <v>7460</v>
      </c>
      <c r="E3028" s="179">
        <v>36894</v>
      </c>
      <c r="F3028" s="180">
        <v>0</v>
      </c>
      <c r="G3028" s="180">
        <v>978</v>
      </c>
      <c r="H3028" s="180">
        <v>978</v>
      </c>
      <c r="I3028" s="180">
        <f t="shared" si="94"/>
        <v>1956</v>
      </c>
      <c r="J3028" s="177" t="str">
        <f t="shared" si="95"/>
        <v>Date &gt; 1920</v>
      </c>
    </row>
    <row r="3029" spans="1:10" x14ac:dyDescent="0.3">
      <c r="A3029" s="178" t="s">
        <v>270</v>
      </c>
      <c r="B3029" s="178" t="s">
        <v>5</v>
      </c>
      <c r="C3029" s="178" t="s">
        <v>1298</v>
      </c>
      <c r="D3029" s="178" t="s">
        <v>7461</v>
      </c>
      <c r="E3029" s="179">
        <v>37237</v>
      </c>
      <c r="F3029" s="180">
        <v>133885</v>
      </c>
      <c r="G3029" s="180">
        <v>0</v>
      </c>
      <c r="H3029" s="180">
        <v>14876.33</v>
      </c>
      <c r="I3029" s="180">
        <f t="shared" si="94"/>
        <v>148761.32999999999</v>
      </c>
      <c r="J3029" s="177" t="str">
        <f t="shared" si="95"/>
        <v>Date &gt; 1920</v>
      </c>
    </row>
    <row r="3030" spans="1:10" x14ac:dyDescent="0.3">
      <c r="A3030" s="178" t="s">
        <v>270</v>
      </c>
      <c r="B3030" s="178" t="s">
        <v>5</v>
      </c>
      <c r="C3030" s="178" t="s">
        <v>1298</v>
      </c>
      <c r="D3030" s="178" t="s">
        <v>7461</v>
      </c>
      <c r="E3030" s="179">
        <v>37398</v>
      </c>
      <c r="F3030" s="180">
        <v>5115</v>
      </c>
      <c r="G3030" s="180">
        <v>0</v>
      </c>
      <c r="H3030" s="180">
        <v>568.66999999999996</v>
      </c>
      <c r="I3030" s="180">
        <f t="shared" si="94"/>
        <v>5683.67</v>
      </c>
      <c r="J3030" s="177" t="str">
        <f t="shared" si="95"/>
        <v>Date &gt; 1920</v>
      </c>
    </row>
    <row r="3031" spans="1:10" x14ac:dyDescent="0.3">
      <c r="A3031" s="178" t="s">
        <v>270</v>
      </c>
      <c r="B3031" s="178" t="s">
        <v>5</v>
      </c>
      <c r="C3031" s="178" t="s">
        <v>1298</v>
      </c>
      <c r="D3031" s="178" t="s">
        <v>7462</v>
      </c>
      <c r="E3031" s="179">
        <v>37991</v>
      </c>
      <c r="F3031" s="180">
        <v>66717</v>
      </c>
      <c r="G3031" s="180">
        <v>8293.68</v>
      </c>
      <c r="H3031" s="180">
        <v>10968.1</v>
      </c>
      <c r="I3031" s="180">
        <f t="shared" si="94"/>
        <v>85978.78</v>
      </c>
      <c r="J3031" s="177" t="str">
        <f t="shared" si="95"/>
        <v>Date &gt; 1920</v>
      </c>
    </row>
    <row r="3032" spans="1:10" x14ac:dyDescent="0.3">
      <c r="A3032" s="178" t="s">
        <v>270</v>
      </c>
      <c r="B3032" s="178" t="s">
        <v>5</v>
      </c>
      <c r="C3032" s="178" t="s">
        <v>1298</v>
      </c>
      <c r="D3032" s="178" t="s">
        <v>7462</v>
      </c>
      <c r="E3032" s="179">
        <v>38050</v>
      </c>
      <c r="F3032" s="180">
        <v>37914</v>
      </c>
      <c r="G3032" s="180">
        <v>4790.17</v>
      </c>
      <c r="H3032" s="180">
        <v>6266.84</v>
      </c>
      <c r="I3032" s="180">
        <f t="shared" si="94"/>
        <v>48971.009999999995</v>
      </c>
      <c r="J3032" s="177" t="str">
        <f t="shared" si="95"/>
        <v>Date &gt; 1920</v>
      </c>
    </row>
    <row r="3033" spans="1:10" x14ac:dyDescent="0.3">
      <c r="A3033" s="178" t="s">
        <v>270</v>
      </c>
      <c r="B3033" s="178" t="s">
        <v>5</v>
      </c>
      <c r="C3033" s="178" t="s">
        <v>1298</v>
      </c>
      <c r="D3033" s="178" t="s">
        <v>7462</v>
      </c>
      <c r="E3033" s="179">
        <v>38275</v>
      </c>
      <c r="F3033" s="180">
        <v>55651</v>
      </c>
      <c r="G3033" s="180">
        <v>5830.15</v>
      </c>
      <c r="H3033" s="180">
        <v>8777.39</v>
      </c>
      <c r="I3033" s="180">
        <f t="shared" si="94"/>
        <v>70258.540000000008</v>
      </c>
      <c r="J3033" s="177" t="str">
        <f t="shared" si="95"/>
        <v>Date &gt; 1920</v>
      </c>
    </row>
    <row r="3034" spans="1:10" x14ac:dyDescent="0.3">
      <c r="A3034" s="178" t="s">
        <v>270</v>
      </c>
      <c r="B3034" s="178" t="s">
        <v>5</v>
      </c>
      <c r="C3034" s="178" t="s">
        <v>1298</v>
      </c>
      <c r="D3034" s="178" t="s">
        <v>7462</v>
      </c>
      <c r="E3034" s="179">
        <v>38693</v>
      </c>
      <c r="F3034" s="180">
        <v>9688</v>
      </c>
      <c r="G3034" s="180">
        <v>0</v>
      </c>
      <c r="H3034" s="180">
        <v>1327.27</v>
      </c>
      <c r="I3034" s="180">
        <f t="shared" si="94"/>
        <v>11015.27</v>
      </c>
      <c r="J3034" s="177" t="str">
        <f t="shared" si="95"/>
        <v>Date &gt; 1920</v>
      </c>
    </row>
    <row r="3035" spans="1:10" x14ac:dyDescent="0.3">
      <c r="A3035" s="178" t="s">
        <v>270</v>
      </c>
      <c r="B3035" s="178" t="s">
        <v>5</v>
      </c>
      <c r="C3035" s="178" t="s">
        <v>1298</v>
      </c>
      <c r="D3035" s="178" t="s">
        <v>7462</v>
      </c>
      <c r="E3035" s="179">
        <v>39248</v>
      </c>
      <c r="F3035" s="180">
        <v>0</v>
      </c>
      <c r="G3035" s="180">
        <v>809.34</v>
      </c>
      <c r="H3035" s="180">
        <v>0</v>
      </c>
      <c r="I3035" s="180">
        <f t="shared" si="94"/>
        <v>809.34</v>
      </c>
      <c r="J3035" s="177" t="str">
        <f t="shared" si="95"/>
        <v>Date &gt; 1920</v>
      </c>
    </row>
    <row r="3036" spans="1:10" x14ac:dyDescent="0.3">
      <c r="A3036" s="178" t="s">
        <v>270</v>
      </c>
      <c r="B3036" s="178" t="s">
        <v>5</v>
      </c>
      <c r="C3036" s="178" t="s">
        <v>1298</v>
      </c>
      <c r="D3036" s="178" t="s">
        <v>7463</v>
      </c>
      <c r="E3036" s="179">
        <v>38329</v>
      </c>
      <c r="F3036" s="180">
        <v>32010</v>
      </c>
      <c r="G3036" s="180">
        <v>0</v>
      </c>
      <c r="H3036" s="180">
        <v>1687.49</v>
      </c>
      <c r="I3036" s="180">
        <f t="shared" si="94"/>
        <v>33697.49</v>
      </c>
      <c r="J3036" s="177" t="str">
        <f t="shared" si="95"/>
        <v>Date &gt; 1920</v>
      </c>
    </row>
    <row r="3037" spans="1:10" x14ac:dyDescent="0.3">
      <c r="A3037" s="178" t="s">
        <v>270</v>
      </c>
      <c r="B3037" s="178" t="s">
        <v>5</v>
      </c>
      <c r="C3037" s="178" t="s">
        <v>1298</v>
      </c>
      <c r="D3037" s="178" t="s">
        <v>7463</v>
      </c>
      <c r="E3037" s="179">
        <v>38359</v>
      </c>
      <c r="F3037" s="180">
        <v>28308</v>
      </c>
      <c r="G3037" s="180">
        <v>0</v>
      </c>
      <c r="H3037" s="180">
        <v>1488.34</v>
      </c>
      <c r="I3037" s="180">
        <f t="shared" si="94"/>
        <v>29796.34</v>
      </c>
      <c r="J3037" s="177" t="str">
        <f t="shared" si="95"/>
        <v>Date &gt; 1920</v>
      </c>
    </row>
    <row r="3038" spans="1:10" x14ac:dyDescent="0.3">
      <c r="A3038" s="178" t="s">
        <v>270</v>
      </c>
      <c r="B3038" s="178" t="s">
        <v>5</v>
      </c>
      <c r="C3038" s="178" t="s">
        <v>1298</v>
      </c>
      <c r="D3038" s="178" t="s">
        <v>7463</v>
      </c>
      <c r="E3038" s="179">
        <v>38392</v>
      </c>
      <c r="F3038" s="180">
        <v>13120</v>
      </c>
      <c r="G3038" s="180">
        <v>0</v>
      </c>
      <c r="H3038" s="180">
        <v>691.35</v>
      </c>
      <c r="I3038" s="180">
        <f t="shared" si="94"/>
        <v>13811.35</v>
      </c>
      <c r="J3038" s="177" t="str">
        <f t="shared" si="95"/>
        <v>Date &gt; 1920</v>
      </c>
    </row>
    <row r="3039" spans="1:10" x14ac:dyDescent="0.3">
      <c r="A3039" s="178" t="s">
        <v>270</v>
      </c>
      <c r="B3039" s="178" t="s">
        <v>5</v>
      </c>
      <c r="C3039" s="178" t="s">
        <v>1298</v>
      </c>
      <c r="D3039" s="178" t="s">
        <v>7463</v>
      </c>
      <c r="E3039" s="179">
        <v>38554</v>
      </c>
      <c r="F3039" s="180">
        <v>21062</v>
      </c>
      <c r="G3039" s="180">
        <v>0</v>
      </c>
      <c r="H3039" s="180">
        <v>1440.79</v>
      </c>
      <c r="I3039" s="180">
        <f t="shared" si="94"/>
        <v>22502.79</v>
      </c>
      <c r="J3039" s="177" t="str">
        <f t="shared" si="95"/>
        <v>Date &gt; 1920</v>
      </c>
    </row>
    <row r="3040" spans="1:10" x14ac:dyDescent="0.3">
      <c r="A3040" s="178" t="s">
        <v>270</v>
      </c>
      <c r="B3040" s="178" t="s">
        <v>5</v>
      </c>
      <c r="C3040" s="178" t="s">
        <v>1298</v>
      </c>
      <c r="D3040" s="178" t="s">
        <v>7463</v>
      </c>
      <c r="E3040" s="179">
        <v>38588</v>
      </c>
      <c r="F3040" s="180">
        <v>6312</v>
      </c>
      <c r="G3040" s="180">
        <v>0</v>
      </c>
      <c r="H3040" s="180">
        <v>1</v>
      </c>
      <c r="I3040" s="180">
        <f t="shared" si="94"/>
        <v>6313</v>
      </c>
      <c r="J3040" s="177" t="str">
        <f t="shared" si="95"/>
        <v>Date &gt; 1920</v>
      </c>
    </row>
    <row r="3041" spans="1:10" x14ac:dyDescent="0.3">
      <c r="A3041" s="178" t="s">
        <v>270</v>
      </c>
      <c r="B3041" s="178" t="s">
        <v>5</v>
      </c>
      <c r="C3041" s="178" t="s">
        <v>1298</v>
      </c>
      <c r="D3041" s="178" t="s">
        <v>7464</v>
      </c>
      <c r="E3041" s="179">
        <v>38484</v>
      </c>
      <c r="F3041" s="180">
        <v>0</v>
      </c>
      <c r="G3041" s="180">
        <v>14000</v>
      </c>
      <c r="H3041" s="180">
        <v>6491.79</v>
      </c>
      <c r="I3041" s="180">
        <f t="shared" si="94"/>
        <v>20491.79</v>
      </c>
      <c r="J3041" s="177" t="str">
        <f t="shared" si="95"/>
        <v>Date &gt; 1920</v>
      </c>
    </row>
    <row r="3042" spans="1:10" x14ac:dyDescent="0.3">
      <c r="A3042" s="178" t="s">
        <v>270</v>
      </c>
      <c r="B3042" s="178" t="s">
        <v>5</v>
      </c>
      <c r="C3042" s="178" t="s">
        <v>1298</v>
      </c>
      <c r="D3042" s="178" t="s">
        <v>7465</v>
      </c>
      <c r="E3042" s="179">
        <v>38638</v>
      </c>
      <c r="F3042" s="180">
        <v>8850</v>
      </c>
      <c r="G3042" s="180">
        <v>0</v>
      </c>
      <c r="H3042" s="180">
        <v>466.97</v>
      </c>
      <c r="I3042" s="180">
        <f t="shared" si="94"/>
        <v>9316.9699999999993</v>
      </c>
      <c r="J3042" s="177" t="str">
        <f t="shared" si="95"/>
        <v>Date &gt; 1920</v>
      </c>
    </row>
    <row r="3043" spans="1:10" x14ac:dyDescent="0.3">
      <c r="A3043" s="178" t="s">
        <v>270</v>
      </c>
      <c r="B3043" s="178" t="s">
        <v>5</v>
      </c>
      <c r="C3043" s="178" t="s">
        <v>1298</v>
      </c>
      <c r="D3043" s="178" t="s">
        <v>7465</v>
      </c>
      <c r="E3043" s="179">
        <v>38663</v>
      </c>
      <c r="F3043" s="180">
        <v>27304</v>
      </c>
      <c r="G3043" s="180">
        <v>0</v>
      </c>
      <c r="H3043" s="180">
        <v>1437.65</v>
      </c>
      <c r="I3043" s="180">
        <f t="shared" si="94"/>
        <v>28741.65</v>
      </c>
      <c r="J3043" s="177" t="str">
        <f t="shared" si="95"/>
        <v>Date &gt; 1920</v>
      </c>
    </row>
    <row r="3044" spans="1:10" x14ac:dyDescent="0.3">
      <c r="A3044" s="178" t="s">
        <v>270</v>
      </c>
      <c r="B3044" s="178" t="s">
        <v>5</v>
      </c>
      <c r="C3044" s="178" t="s">
        <v>1298</v>
      </c>
      <c r="D3044" s="178" t="s">
        <v>7465</v>
      </c>
      <c r="E3044" s="179">
        <v>38686</v>
      </c>
      <c r="F3044" s="180">
        <v>20866</v>
      </c>
      <c r="G3044" s="180">
        <v>0</v>
      </c>
      <c r="H3044" s="180">
        <v>1097.75</v>
      </c>
      <c r="I3044" s="180">
        <f t="shared" si="94"/>
        <v>21963.75</v>
      </c>
      <c r="J3044" s="177" t="str">
        <f t="shared" si="95"/>
        <v>Date &gt; 1920</v>
      </c>
    </row>
    <row r="3045" spans="1:10" x14ac:dyDescent="0.3">
      <c r="A3045" s="178" t="s">
        <v>270</v>
      </c>
      <c r="B3045" s="178" t="s">
        <v>5</v>
      </c>
      <c r="C3045" s="178" t="s">
        <v>1298</v>
      </c>
      <c r="D3045" s="178" t="s">
        <v>7465</v>
      </c>
      <c r="E3045" s="179">
        <v>38716</v>
      </c>
      <c r="F3045" s="180">
        <v>18480</v>
      </c>
      <c r="G3045" s="180">
        <v>0</v>
      </c>
      <c r="H3045" s="180">
        <v>1187.7</v>
      </c>
      <c r="I3045" s="180">
        <f t="shared" si="94"/>
        <v>19667.7</v>
      </c>
      <c r="J3045" s="177" t="str">
        <f t="shared" si="95"/>
        <v>Date &gt; 1920</v>
      </c>
    </row>
    <row r="3046" spans="1:10" x14ac:dyDescent="0.3">
      <c r="A3046" s="178" t="s">
        <v>270</v>
      </c>
      <c r="B3046" s="178" t="s">
        <v>5</v>
      </c>
      <c r="C3046" s="178" t="s">
        <v>1298</v>
      </c>
      <c r="D3046" s="178" t="s">
        <v>7465</v>
      </c>
      <c r="E3046" s="179">
        <v>39114</v>
      </c>
      <c r="F3046" s="180">
        <v>9445</v>
      </c>
      <c r="G3046" s="180">
        <v>0</v>
      </c>
      <c r="H3046" s="180">
        <v>2433.25</v>
      </c>
      <c r="I3046" s="180">
        <f t="shared" si="94"/>
        <v>11878.25</v>
      </c>
      <c r="J3046" s="177" t="str">
        <f t="shared" si="95"/>
        <v>Date &gt; 1920</v>
      </c>
    </row>
    <row r="3047" spans="1:10" x14ac:dyDescent="0.3">
      <c r="A3047" s="178" t="s">
        <v>270</v>
      </c>
      <c r="B3047" s="178" t="s">
        <v>5</v>
      </c>
      <c r="C3047" s="178" t="s">
        <v>1298</v>
      </c>
      <c r="D3047" s="178" t="s">
        <v>7466</v>
      </c>
      <c r="E3047" s="179">
        <v>39254</v>
      </c>
      <c r="F3047" s="180">
        <v>29199</v>
      </c>
      <c r="G3047" s="180">
        <v>0</v>
      </c>
      <c r="H3047" s="180">
        <v>1537.03</v>
      </c>
      <c r="I3047" s="180">
        <f t="shared" si="94"/>
        <v>30736.03</v>
      </c>
      <c r="J3047" s="177" t="str">
        <f t="shared" si="95"/>
        <v>Date &gt; 1920</v>
      </c>
    </row>
    <row r="3048" spans="1:10" x14ac:dyDescent="0.3">
      <c r="A3048" s="178" t="s">
        <v>270</v>
      </c>
      <c r="B3048" s="178" t="s">
        <v>5</v>
      </c>
      <c r="C3048" s="178" t="s">
        <v>1298</v>
      </c>
      <c r="D3048" s="178" t="s">
        <v>7467</v>
      </c>
      <c r="E3048" s="179">
        <v>39196</v>
      </c>
      <c r="F3048" s="180">
        <v>0</v>
      </c>
      <c r="G3048" s="180">
        <v>4249.3500000000004</v>
      </c>
      <c r="H3048" s="180">
        <v>1821.15</v>
      </c>
      <c r="I3048" s="180">
        <f t="shared" si="94"/>
        <v>6070.5</v>
      </c>
      <c r="J3048" s="177" t="str">
        <f t="shared" si="95"/>
        <v>Date &gt; 1920</v>
      </c>
    </row>
    <row r="3049" spans="1:10" x14ac:dyDescent="0.3">
      <c r="A3049" s="178" t="s">
        <v>270</v>
      </c>
      <c r="B3049" s="178" t="s">
        <v>5</v>
      </c>
      <c r="C3049" s="178" t="s">
        <v>1298</v>
      </c>
      <c r="D3049" s="178" t="s">
        <v>7467</v>
      </c>
      <c r="E3049" s="179">
        <v>39332</v>
      </c>
      <c r="F3049" s="180">
        <v>0</v>
      </c>
      <c r="G3049" s="180">
        <v>2610.65</v>
      </c>
      <c r="H3049" s="180">
        <v>1118.8499999999999</v>
      </c>
      <c r="I3049" s="180">
        <f t="shared" si="94"/>
        <v>3729.5</v>
      </c>
      <c r="J3049" s="177" t="str">
        <f t="shared" si="95"/>
        <v>Date &gt; 1920</v>
      </c>
    </row>
    <row r="3050" spans="1:10" x14ac:dyDescent="0.3">
      <c r="A3050" s="178" t="s">
        <v>270</v>
      </c>
      <c r="B3050" s="178" t="s">
        <v>5</v>
      </c>
      <c r="C3050" s="178" t="s">
        <v>1298</v>
      </c>
      <c r="D3050" s="178" t="s">
        <v>7468</v>
      </c>
      <c r="E3050" s="179">
        <v>39307</v>
      </c>
      <c r="F3050" s="180">
        <v>0</v>
      </c>
      <c r="G3050" s="180">
        <v>4994.8500000000004</v>
      </c>
      <c r="H3050" s="180">
        <v>2140.65</v>
      </c>
      <c r="I3050" s="180">
        <f t="shared" si="94"/>
        <v>7135.5</v>
      </c>
      <c r="J3050" s="177" t="str">
        <f t="shared" si="95"/>
        <v>Date &gt; 1920</v>
      </c>
    </row>
    <row r="3051" spans="1:10" x14ac:dyDescent="0.3">
      <c r="A3051" s="178" t="s">
        <v>270</v>
      </c>
      <c r="B3051" s="178" t="s">
        <v>5</v>
      </c>
      <c r="C3051" s="178" t="s">
        <v>1298</v>
      </c>
      <c r="D3051" s="178" t="s">
        <v>7469</v>
      </c>
      <c r="E3051" s="179">
        <v>39363</v>
      </c>
      <c r="F3051" s="180">
        <v>267863</v>
      </c>
      <c r="G3051" s="180">
        <v>0</v>
      </c>
      <c r="H3051" s="180">
        <v>14100.5</v>
      </c>
      <c r="I3051" s="180">
        <f t="shared" si="94"/>
        <v>281963.5</v>
      </c>
      <c r="J3051" s="177" t="str">
        <f t="shared" si="95"/>
        <v>Date &gt; 1920</v>
      </c>
    </row>
    <row r="3052" spans="1:10" x14ac:dyDescent="0.3">
      <c r="A3052" s="178" t="s">
        <v>270</v>
      </c>
      <c r="B3052" s="178" t="s">
        <v>5</v>
      </c>
      <c r="C3052" s="178" t="s">
        <v>1298</v>
      </c>
      <c r="D3052" s="178" t="s">
        <v>7469</v>
      </c>
      <c r="E3052" s="179">
        <v>39406</v>
      </c>
      <c r="F3052" s="180">
        <v>28447</v>
      </c>
      <c r="G3052" s="180">
        <v>0</v>
      </c>
      <c r="H3052" s="180">
        <v>1497.94</v>
      </c>
      <c r="I3052" s="180">
        <f t="shared" si="94"/>
        <v>29944.94</v>
      </c>
      <c r="J3052" s="177" t="str">
        <f t="shared" si="95"/>
        <v>Date &gt; 1920</v>
      </c>
    </row>
    <row r="3053" spans="1:10" x14ac:dyDescent="0.3">
      <c r="A3053" s="178" t="s">
        <v>270</v>
      </c>
      <c r="B3053" s="178" t="s">
        <v>5</v>
      </c>
      <c r="C3053" s="178" t="s">
        <v>1298</v>
      </c>
      <c r="D3053" s="178" t="s">
        <v>7469</v>
      </c>
      <c r="E3053" s="179">
        <v>39429</v>
      </c>
      <c r="F3053" s="180">
        <v>59952</v>
      </c>
      <c r="G3053" s="180">
        <v>0</v>
      </c>
      <c r="H3053" s="180">
        <v>3154.92</v>
      </c>
      <c r="I3053" s="180">
        <f t="shared" si="94"/>
        <v>63106.92</v>
      </c>
      <c r="J3053" s="177" t="str">
        <f t="shared" si="95"/>
        <v>Date &gt; 1920</v>
      </c>
    </row>
    <row r="3054" spans="1:10" x14ac:dyDescent="0.3">
      <c r="A3054" s="178" t="s">
        <v>270</v>
      </c>
      <c r="B3054" s="178" t="s">
        <v>5</v>
      </c>
      <c r="C3054" s="178" t="s">
        <v>1298</v>
      </c>
      <c r="D3054" s="178" t="s">
        <v>7469</v>
      </c>
      <c r="E3054" s="179">
        <v>39458</v>
      </c>
      <c r="F3054" s="180">
        <v>6182</v>
      </c>
      <c r="G3054" s="180">
        <v>0</v>
      </c>
      <c r="H3054" s="180">
        <v>325</v>
      </c>
      <c r="I3054" s="180">
        <f t="shared" si="94"/>
        <v>6507</v>
      </c>
      <c r="J3054" s="177" t="str">
        <f t="shared" si="95"/>
        <v>Date &gt; 1920</v>
      </c>
    </row>
    <row r="3055" spans="1:10" x14ac:dyDescent="0.3">
      <c r="A3055" s="178" t="s">
        <v>270</v>
      </c>
      <c r="B3055" s="178" t="s">
        <v>5</v>
      </c>
      <c r="C3055" s="178" t="s">
        <v>1298</v>
      </c>
      <c r="D3055" s="178" t="s">
        <v>7469</v>
      </c>
      <c r="E3055" s="179">
        <v>39548</v>
      </c>
      <c r="F3055" s="180">
        <v>8360</v>
      </c>
      <c r="G3055" s="180">
        <v>0</v>
      </c>
      <c r="H3055" s="180">
        <v>440</v>
      </c>
      <c r="I3055" s="180">
        <f t="shared" si="94"/>
        <v>8800</v>
      </c>
      <c r="J3055" s="177" t="str">
        <f t="shared" si="95"/>
        <v>Date &gt; 1920</v>
      </c>
    </row>
    <row r="3056" spans="1:10" x14ac:dyDescent="0.3">
      <c r="A3056" s="178" t="s">
        <v>270</v>
      </c>
      <c r="B3056" s="178" t="s">
        <v>5</v>
      </c>
      <c r="C3056" s="178" t="s">
        <v>1298</v>
      </c>
      <c r="D3056" s="178" t="s">
        <v>7469</v>
      </c>
      <c r="E3056" s="179">
        <v>39674</v>
      </c>
      <c r="F3056" s="180">
        <v>20340</v>
      </c>
      <c r="G3056" s="180">
        <v>0</v>
      </c>
      <c r="H3056" s="180">
        <v>1070.3499999999999</v>
      </c>
      <c r="I3056" s="180">
        <f t="shared" si="94"/>
        <v>21410.35</v>
      </c>
      <c r="J3056" s="177" t="str">
        <f t="shared" si="95"/>
        <v>Date &gt; 1920</v>
      </c>
    </row>
    <row r="3057" spans="1:10" x14ac:dyDescent="0.3">
      <c r="A3057" s="178" t="s">
        <v>270</v>
      </c>
      <c r="B3057" s="178" t="s">
        <v>5</v>
      </c>
      <c r="C3057" s="178" t="s">
        <v>1298</v>
      </c>
      <c r="D3057" s="178" t="s">
        <v>7469</v>
      </c>
      <c r="E3057" s="179">
        <v>39736</v>
      </c>
      <c r="F3057" s="180">
        <v>22617</v>
      </c>
      <c r="G3057" s="180">
        <v>0</v>
      </c>
      <c r="H3057" s="180">
        <v>1191.57</v>
      </c>
      <c r="I3057" s="180">
        <f t="shared" si="94"/>
        <v>23808.57</v>
      </c>
      <c r="J3057" s="177" t="str">
        <f t="shared" si="95"/>
        <v>Date &gt; 1920</v>
      </c>
    </row>
    <row r="3058" spans="1:10" x14ac:dyDescent="0.3">
      <c r="A3058" s="178" t="s">
        <v>270</v>
      </c>
      <c r="B3058" s="178" t="s">
        <v>5</v>
      </c>
      <c r="C3058" s="178" t="s">
        <v>1298</v>
      </c>
      <c r="D3058" s="178" t="s">
        <v>7469</v>
      </c>
      <c r="E3058" s="179">
        <v>39793</v>
      </c>
      <c r="F3058" s="180">
        <v>7235</v>
      </c>
      <c r="G3058" s="180">
        <v>0</v>
      </c>
      <c r="H3058" s="180">
        <v>849</v>
      </c>
      <c r="I3058" s="180">
        <f t="shared" si="94"/>
        <v>8084</v>
      </c>
      <c r="J3058" s="177" t="str">
        <f t="shared" si="95"/>
        <v>Date &gt; 1920</v>
      </c>
    </row>
    <row r="3059" spans="1:10" x14ac:dyDescent="0.3">
      <c r="A3059" s="178" t="s">
        <v>270</v>
      </c>
      <c r="B3059" s="178" t="s">
        <v>5</v>
      </c>
      <c r="C3059" s="178" t="s">
        <v>1298</v>
      </c>
      <c r="D3059" s="178" t="s">
        <v>7469</v>
      </c>
      <c r="E3059" s="179">
        <v>39934</v>
      </c>
      <c r="F3059" s="180">
        <v>9562</v>
      </c>
      <c r="G3059" s="180">
        <v>0</v>
      </c>
      <c r="H3059" s="180">
        <v>32</v>
      </c>
      <c r="I3059" s="180">
        <f t="shared" si="94"/>
        <v>9594</v>
      </c>
      <c r="J3059" s="177" t="str">
        <f t="shared" si="95"/>
        <v>Date &gt; 1920</v>
      </c>
    </row>
    <row r="3060" spans="1:10" x14ac:dyDescent="0.3">
      <c r="A3060" s="178" t="s">
        <v>270</v>
      </c>
      <c r="B3060" s="178" t="s">
        <v>5</v>
      </c>
      <c r="C3060" s="178" t="s">
        <v>1298</v>
      </c>
      <c r="D3060" s="178" t="s">
        <v>7470</v>
      </c>
      <c r="E3060" s="179">
        <v>39652</v>
      </c>
      <c r="F3060" s="180">
        <v>3610</v>
      </c>
      <c r="G3060" s="180">
        <v>33942.93</v>
      </c>
      <c r="H3060" s="180">
        <v>1977.1</v>
      </c>
      <c r="I3060" s="180">
        <f t="shared" si="94"/>
        <v>39530.03</v>
      </c>
      <c r="J3060" s="177" t="str">
        <f t="shared" si="95"/>
        <v>Date &gt; 1920</v>
      </c>
    </row>
    <row r="3061" spans="1:10" x14ac:dyDescent="0.3">
      <c r="A3061" s="178" t="s">
        <v>270</v>
      </c>
      <c r="B3061" s="178" t="s">
        <v>5</v>
      </c>
      <c r="C3061" s="178" t="s">
        <v>1298</v>
      </c>
      <c r="D3061" s="178" t="s">
        <v>7470</v>
      </c>
      <c r="E3061" s="179">
        <v>39736</v>
      </c>
      <c r="F3061" s="180">
        <v>152459</v>
      </c>
      <c r="G3061" s="180">
        <v>16662.29</v>
      </c>
      <c r="H3061" s="180">
        <v>8900.99</v>
      </c>
      <c r="I3061" s="180">
        <f t="shared" si="94"/>
        <v>178022.28</v>
      </c>
      <c r="J3061" s="177" t="str">
        <f t="shared" si="95"/>
        <v>Date &gt; 1920</v>
      </c>
    </row>
    <row r="3062" spans="1:10" x14ac:dyDescent="0.3">
      <c r="A3062" s="178" t="s">
        <v>270</v>
      </c>
      <c r="B3062" s="178" t="s">
        <v>5</v>
      </c>
      <c r="C3062" s="178" t="s">
        <v>1298</v>
      </c>
      <c r="D3062" s="178" t="s">
        <v>7470</v>
      </c>
      <c r="E3062" s="179">
        <v>39793</v>
      </c>
      <c r="F3062" s="180">
        <v>3411</v>
      </c>
      <c r="G3062" s="180">
        <v>4589.78</v>
      </c>
      <c r="H3062" s="180">
        <v>911.65</v>
      </c>
      <c r="I3062" s="180">
        <f t="shared" si="94"/>
        <v>8912.43</v>
      </c>
      <c r="J3062" s="177" t="str">
        <f t="shared" si="95"/>
        <v>Date &gt; 1920</v>
      </c>
    </row>
    <row r="3063" spans="1:10" x14ac:dyDescent="0.3">
      <c r="A3063" s="178" t="s">
        <v>270</v>
      </c>
      <c r="B3063" s="178" t="s">
        <v>5</v>
      </c>
      <c r="C3063" s="178" t="s">
        <v>1298</v>
      </c>
      <c r="D3063" s="178" t="s">
        <v>7470</v>
      </c>
      <c r="E3063" s="179">
        <v>40171</v>
      </c>
      <c r="F3063" s="180">
        <v>10000</v>
      </c>
      <c r="G3063" s="180">
        <v>0</v>
      </c>
      <c r="H3063" s="180">
        <v>4769.7299999999996</v>
      </c>
      <c r="I3063" s="180">
        <f t="shared" si="94"/>
        <v>14769.73</v>
      </c>
      <c r="J3063" s="177" t="str">
        <f t="shared" si="95"/>
        <v>Date &gt; 1920</v>
      </c>
    </row>
    <row r="3064" spans="1:10" x14ac:dyDescent="0.3">
      <c r="A3064" s="178" t="s">
        <v>270</v>
      </c>
      <c r="B3064" s="178" t="s">
        <v>5</v>
      </c>
      <c r="C3064" s="178" t="s">
        <v>1298</v>
      </c>
      <c r="D3064" s="178" t="s">
        <v>7470</v>
      </c>
      <c r="E3064" s="179">
        <v>40171</v>
      </c>
      <c r="F3064" s="180">
        <v>960</v>
      </c>
      <c r="G3064" s="180">
        <v>0</v>
      </c>
      <c r="H3064" s="180">
        <v>0</v>
      </c>
      <c r="I3064" s="180">
        <f t="shared" si="94"/>
        <v>960</v>
      </c>
      <c r="J3064" s="177" t="str">
        <f t="shared" si="95"/>
        <v>Date &gt; 1920</v>
      </c>
    </row>
    <row r="3065" spans="1:10" x14ac:dyDescent="0.3">
      <c r="A3065" s="178" t="s">
        <v>270</v>
      </c>
      <c r="B3065" s="178" t="s">
        <v>5</v>
      </c>
      <c r="C3065" s="178" t="s">
        <v>1298</v>
      </c>
      <c r="D3065" s="178" t="s">
        <v>7470</v>
      </c>
      <c r="E3065" s="179">
        <v>40408</v>
      </c>
      <c r="F3065" s="180">
        <v>0</v>
      </c>
      <c r="G3065" s="180">
        <v>4449.2299999999996</v>
      </c>
      <c r="H3065" s="180">
        <v>-4449.2299999999996</v>
      </c>
      <c r="I3065" s="180">
        <f t="shared" si="94"/>
        <v>0</v>
      </c>
      <c r="J3065" s="177" t="str">
        <f t="shared" si="95"/>
        <v>Date &gt; 1920</v>
      </c>
    </row>
    <row r="3066" spans="1:10" x14ac:dyDescent="0.3">
      <c r="A3066" s="178" t="s">
        <v>270</v>
      </c>
      <c r="B3066" s="178" t="s">
        <v>5</v>
      </c>
      <c r="C3066" s="178" t="s">
        <v>1298</v>
      </c>
      <c r="D3066" s="178" t="s">
        <v>7471</v>
      </c>
      <c r="E3066" s="179">
        <v>40036</v>
      </c>
      <c r="F3066" s="180">
        <v>17776</v>
      </c>
      <c r="G3066" s="180">
        <v>0</v>
      </c>
      <c r="H3066" s="180">
        <v>936.41</v>
      </c>
      <c r="I3066" s="180">
        <f t="shared" si="94"/>
        <v>18712.41</v>
      </c>
      <c r="J3066" s="177" t="str">
        <f t="shared" si="95"/>
        <v>Date &gt; 1920</v>
      </c>
    </row>
    <row r="3067" spans="1:10" x14ac:dyDescent="0.3">
      <c r="A3067" s="178" t="s">
        <v>270</v>
      </c>
      <c r="B3067" s="178" t="s">
        <v>5</v>
      </c>
      <c r="C3067" s="178" t="s">
        <v>1298</v>
      </c>
      <c r="D3067" s="178" t="s">
        <v>7471</v>
      </c>
      <c r="E3067" s="179">
        <v>40095</v>
      </c>
      <c r="F3067" s="180">
        <v>10224</v>
      </c>
      <c r="G3067" s="180">
        <v>0</v>
      </c>
      <c r="H3067" s="180">
        <v>838.5</v>
      </c>
      <c r="I3067" s="180">
        <f t="shared" si="94"/>
        <v>11062.5</v>
      </c>
      <c r="J3067" s="177" t="str">
        <f t="shared" si="95"/>
        <v>Date &gt; 1920</v>
      </c>
    </row>
    <row r="3068" spans="1:10" x14ac:dyDescent="0.3">
      <c r="A3068" s="178" t="s">
        <v>270</v>
      </c>
      <c r="B3068" s="178" t="s">
        <v>5</v>
      </c>
      <c r="C3068" s="178" t="s">
        <v>1298</v>
      </c>
      <c r="D3068" s="178" t="s">
        <v>7471</v>
      </c>
      <c r="E3068" s="179">
        <v>40214</v>
      </c>
      <c r="F3068" s="180">
        <v>10000</v>
      </c>
      <c r="G3068" s="180">
        <v>0</v>
      </c>
      <c r="H3068" s="180">
        <v>225.09</v>
      </c>
      <c r="I3068" s="180">
        <f t="shared" si="94"/>
        <v>10225.09</v>
      </c>
      <c r="J3068" s="177" t="str">
        <f t="shared" si="95"/>
        <v>Date &gt; 1920</v>
      </c>
    </row>
    <row r="3069" spans="1:10" x14ac:dyDescent="0.3">
      <c r="A3069" s="178" t="s">
        <v>270</v>
      </c>
      <c r="B3069" s="178" t="s">
        <v>5</v>
      </c>
      <c r="C3069" s="178" t="s">
        <v>1298</v>
      </c>
      <c r="D3069" s="178" t="s">
        <v>7472</v>
      </c>
      <c r="E3069" s="179">
        <v>40036</v>
      </c>
      <c r="F3069" s="180">
        <v>2444</v>
      </c>
      <c r="G3069" s="180">
        <v>0</v>
      </c>
      <c r="H3069" s="180">
        <v>129.5</v>
      </c>
      <c r="I3069" s="180">
        <f t="shared" si="94"/>
        <v>2573.5</v>
      </c>
      <c r="J3069" s="177" t="str">
        <f t="shared" si="95"/>
        <v>Date &gt; 1920</v>
      </c>
    </row>
    <row r="3070" spans="1:10" x14ac:dyDescent="0.3">
      <c r="A3070" s="178" t="s">
        <v>270</v>
      </c>
      <c r="B3070" s="178" t="s">
        <v>5</v>
      </c>
      <c r="C3070" s="178" t="s">
        <v>1298</v>
      </c>
      <c r="D3070" s="178" t="s">
        <v>7472</v>
      </c>
      <c r="E3070" s="179">
        <v>40095</v>
      </c>
      <c r="F3070" s="180">
        <v>12565</v>
      </c>
      <c r="G3070" s="180">
        <v>0</v>
      </c>
      <c r="H3070" s="180">
        <v>661.3</v>
      </c>
      <c r="I3070" s="180">
        <f t="shared" si="94"/>
        <v>13226.3</v>
      </c>
      <c r="J3070" s="177" t="str">
        <f t="shared" si="95"/>
        <v>Date &gt; 1920</v>
      </c>
    </row>
    <row r="3071" spans="1:10" x14ac:dyDescent="0.3">
      <c r="A3071" s="178" t="s">
        <v>270</v>
      </c>
      <c r="B3071" s="178" t="s">
        <v>5</v>
      </c>
      <c r="C3071" s="178" t="s">
        <v>1298</v>
      </c>
      <c r="D3071" s="178" t="s">
        <v>7472</v>
      </c>
      <c r="E3071" s="179">
        <v>40165</v>
      </c>
      <c r="F3071" s="180">
        <v>18216</v>
      </c>
      <c r="G3071" s="180">
        <v>0</v>
      </c>
      <c r="H3071" s="180">
        <v>1211.5</v>
      </c>
      <c r="I3071" s="180">
        <f t="shared" si="94"/>
        <v>19427.5</v>
      </c>
      <c r="J3071" s="177" t="str">
        <f t="shared" si="95"/>
        <v>Date &gt; 1920</v>
      </c>
    </row>
    <row r="3072" spans="1:10" x14ac:dyDescent="0.3">
      <c r="A3072" s="178" t="s">
        <v>270</v>
      </c>
      <c r="B3072" s="178" t="s">
        <v>5</v>
      </c>
      <c r="C3072" s="178" t="s">
        <v>1298</v>
      </c>
      <c r="D3072" s="178" t="s">
        <v>7472</v>
      </c>
      <c r="E3072" s="179">
        <v>40604</v>
      </c>
      <c r="F3072" s="180">
        <v>3000</v>
      </c>
      <c r="G3072" s="180">
        <v>0</v>
      </c>
      <c r="H3072" s="180">
        <v>0</v>
      </c>
      <c r="I3072" s="180">
        <f t="shared" si="94"/>
        <v>3000</v>
      </c>
      <c r="J3072" s="177" t="str">
        <f t="shared" si="95"/>
        <v>Date &gt; 1920</v>
      </c>
    </row>
    <row r="3073" spans="1:10" x14ac:dyDescent="0.3">
      <c r="A3073" s="178" t="s">
        <v>270</v>
      </c>
      <c r="B3073" s="178" t="s">
        <v>5</v>
      </c>
      <c r="C3073" s="178" t="s">
        <v>1298</v>
      </c>
      <c r="D3073" s="178" t="s">
        <v>7472</v>
      </c>
      <c r="E3073" s="179">
        <v>40766</v>
      </c>
      <c r="F3073" s="180">
        <v>7000</v>
      </c>
      <c r="G3073" s="180">
        <v>0</v>
      </c>
      <c r="H3073" s="180">
        <v>272.7</v>
      </c>
      <c r="I3073" s="180">
        <f t="shared" si="94"/>
        <v>7272.7</v>
      </c>
      <c r="J3073" s="177" t="str">
        <f t="shared" si="95"/>
        <v>Date &gt; 1920</v>
      </c>
    </row>
    <row r="3074" spans="1:10" x14ac:dyDescent="0.3">
      <c r="A3074" s="178" t="s">
        <v>270</v>
      </c>
      <c r="B3074" s="178" t="s">
        <v>5</v>
      </c>
      <c r="C3074" s="178" t="s">
        <v>1298</v>
      </c>
      <c r="D3074" s="178" t="s">
        <v>6386</v>
      </c>
      <c r="E3074" s="179">
        <v>40869</v>
      </c>
      <c r="F3074" s="180">
        <v>0</v>
      </c>
      <c r="G3074" s="180">
        <v>19656</v>
      </c>
      <c r="H3074" s="180">
        <v>21144</v>
      </c>
      <c r="I3074" s="180">
        <f t="shared" si="94"/>
        <v>40800</v>
      </c>
      <c r="J3074" s="177" t="str">
        <f t="shared" si="95"/>
        <v>Date &gt; 1920</v>
      </c>
    </row>
    <row r="3075" spans="1:10" x14ac:dyDescent="0.3">
      <c r="A3075" s="178" t="s">
        <v>270</v>
      </c>
      <c r="B3075" s="178" t="s">
        <v>5</v>
      </c>
      <c r="C3075" s="178" t="s">
        <v>1298</v>
      </c>
      <c r="D3075" s="178" t="s">
        <v>7473</v>
      </c>
      <c r="E3075" s="179">
        <v>41213</v>
      </c>
      <c r="F3075" s="180">
        <v>94560</v>
      </c>
      <c r="G3075" s="180">
        <v>0</v>
      </c>
      <c r="H3075" s="180">
        <v>10508.06</v>
      </c>
      <c r="I3075" s="180">
        <f t="shared" si="94"/>
        <v>105068.06</v>
      </c>
      <c r="J3075" s="177" t="str">
        <f t="shared" si="95"/>
        <v>Date &gt; 1920</v>
      </c>
    </row>
    <row r="3076" spans="1:10" x14ac:dyDescent="0.3">
      <c r="A3076" s="178" t="s">
        <v>270</v>
      </c>
      <c r="B3076" s="178" t="s">
        <v>5</v>
      </c>
      <c r="C3076" s="178" t="s">
        <v>1298</v>
      </c>
      <c r="D3076" s="178" t="s">
        <v>7473</v>
      </c>
      <c r="E3076" s="179">
        <v>41240</v>
      </c>
      <c r="F3076" s="180">
        <v>80836</v>
      </c>
      <c r="G3076" s="180">
        <v>0</v>
      </c>
      <c r="H3076" s="180">
        <v>12782.22</v>
      </c>
      <c r="I3076" s="180">
        <f t="shared" si="94"/>
        <v>93618.22</v>
      </c>
      <c r="J3076" s="177" t="str">
        <f t="shared" si="95"/>
        <v>Date &gt; 1920</v>
      </c>
    </row>
    <row r="3077" spans="1:10" x14ac:dyDescent="0.3">
      <c r="A3077" s="178" t="s">
        <v>270</v>
      </c>
      <c r="B3077" s="178" t="s">
        <v>5</v>
      </c>
      <c r="C3077" s="178" t="s">
        <v>1298</v>
      </c>
      <c r="D3077" s="178" t="s">
        <v>7473</v>
      </c>
      <c r="E3077" s="179">
        <v>41309</v>
      </c>
      <c r="F3077" s="180">
        <v>124877</v>
      </c>
      <c r="G3077" s="180">
        <v>0</v>
      </c>
      <c r="H3077" s="180">
        <v>10075.69</v>
      </c>
      <c r="I3077" s="180">
        <f t="shared" ref="I3077:I3140" si="96">SUM(F3077:H3077)</f>
        <v>134952.69</v>
      </c>
      <c r="J3077" s="177" t="str">
        <f t="shared" ref="J3077:J3140" si="97">IF(OR(YEAR(E3077)&gt; 1920, ISBLANK(E3077)), "Date &gt; 1920", "Sketchy date")</f>
        <v>Date &gt; 1920</v>
      </c>
    </row>
    <row r="3078" spans="1:10" x14ac:dyDescent="0.3">
      <c r="A3078" s="178" t="s">
        <v>270</v>
      </c>
      <c r="B3078" s="178" t="s">
        <v>5</v>
      </c>
      <c r="C3078" s="178" t="s">
        <v>1298</v>
      </c>
      <c r="D3078" s="178" t="s">
        <v>7473</v>
      </c>
      <c r="E3078" s="179">
        <v>41500</v>
      </c>
      <c r="F3078" s="180">
        <v>102421</v>
      </c>
      <c r="G3078" s="180">
        <v>0</v>
      </c>
      <c r="H3078" s="180">
        <v>17670.189999999999</v>
      </c>
      <c r="I3078" s="180">
        <f t="shared" si="96"/>
        <v>120091.19</v>
      </c>
      <c r="J3078" s="177" t="str">
        <f t="shared" si="97"/>
        <v>Date &gt; 1920</v>
      </c>
    </row>
    <row r="3079" spans="1:10" x14ac:dyDescent="0.3">
      <c r="A3079" s="178" t="s">
        <v>270</v>
      </c>
      <c r="B3079" s="178" t="s">
        <v>5</v>
      </c>
      <c r="C3079" s="178" t="s">
        <v>1298</v>
      </c>
      <c r="D3079" s="178" t="s">
        <v>7473</v>
      </c>
      <c r="E3079" s="179">
        <v>41689</v>
      </c>
      <c r="F3079" s="180">
        <v>74449</v>
      </c>
      <c r="G3079" s="180">
        <v>0</v>
      </c>
      <c r="H3079" s="180">
        <v>1980.59</v>
      </c>
      <c r="I3079" s="180">
        <f t="shared" si="96"/>
        <v>76429.59</v>
      </c>
      <c r="J3079" s="177" t="str">
        <f t="shared" si="97"/>
        <v>Date &gt; 1920</v>
      </c>
    </row>
    <row r="3080" spans="1:10" x14ac:dyDescent="0.3">
      <c r="A3080" s="178" t="s">
        <v>270</v>
      </c>
      <c r="B3080" s="178" t="s">
        <v>5</v>
      </c>
      <c r="C3080" s="178" t="s">
        <v>1298</v>
      </c>
      <c r="D3080" s="178" t="s">
        <v>7474</v>
      </c>
      <c r="E3080" s="179">
        <v>41957</v>
      </c>
      <c r="F3080" s="180">
        <v>5502</v>
      </c>
      <c r="G3080" s="180">
        <v>305.68</v>
      </c>
      <c r="H3080" s="180">
        <v>305.93</v>
      </c>
      <c r="I3080" s="180">
        <f t="shared" si="96"/>
        <v>6113.6100000000006</v>
      </c>
      <c r="J3080" s="177" t="str">
        <f t="shared" si="97"/>
        <v>Date &gt; 1920</v>
      </c>
    </row>
    <row r="3081" spans="1:10" x14ac:dyDescent="0.3">
      <c r="A3081" s="178" t="s">
        <v>270</v>
      </c>
      <c r="B3081" s="178" t="s">
        <v>5</v>
      </c>
      <c r="C3081" s="178" t="s">
        <v>1298</v>
      </c>
      <c r="D3081" s="178" t="s">
        <v>7474</v>
      </c>
      <c r="E3081" s="179">
        <v>42345</v>
      </c>
      <c r="F3081" s="180">
        <v>19415</v>
      </c>
      <c r="G3081" s="180">
        <v>1078.6400000000001</v>
      </c>
      <c r="H3081" s="180">
        <v>1079.18</v>
      </c>
      <c r="I3081" s="180">
        <f t="shared" si="96"/>
        <v>21572.82</v>
      </c>
      <c r="J3081" s="177" t="str">
        <f t="shared" si="97"/>
        <v>Date &gt; 1920</v>
      </c>
    </row>
    <row r="3082" spans="1:10" x14ac:dyDescent="0.3">
      <c r="A3082" s="178" t="s">
        <v>270</v>
      </c>
      <c r="B3082" s="178" t="s">
        <v>5</v>
      </c>
      <c r="C3082" s="178" t="s">
        <v>1298</v>
      </c>
      <c r="D3082" s="178" t="s">
        <v>7474</v>
      </c>
      <c r="E3082" s="179">
        <v>42424</v>
      </c>
      <c r="F3082" s="180">
        <v>1622</v>
      </c>
      <c r="G3082" s="180">
        <v>90.1</v>
      </c>
      <c r="H3082" s="180">
        <v>89.9</v>
      </c>
      <c r="I3082" s="180">
        <f t="shared" si="96"/>
        <v>1802</v>
      </c>
      <c r="J3082" s="177" t="str">
        <f t="shared" si="97"/>
        <v>Date &gt; 1920</v>
      </c>
    </row>
    <row r="3083" spans="1:10" x14ac:dyDescent="0.3">
      <c r="A3083" s="178" t="s">
        <v>270</v>
      </c>
      <c r="B3083" s="178" t="s">
        <v>5</v>
      </c>
      <c r="C3083" s="178" t="s">
        <v>1298</v>
      </c>
      <c r="D3083" s="178" t="s">
        <v>7475</v>
      </c>
      <c r="E3083" s="179">
        <v>41618</v>
      </c>
      <c r="F3083" s="180">
        <v>0</v>
      </c>
      <c r="G3083" s="180">
        <v>3955</v>
      </c>
      <c r="H3083" s="180">
        <v>1695</v>
      </c>
      <c r="I3083" s="180">
        <f t="shared" si="96"/>
        <v>5650</v>
      </c>
      <c r="J3083" s="177" t="str">
        <f t="shared" si="97"/>
        <v>Date &gt; 1920</v>
      </c>
    </row>
    <row r="3084" spans="1:10" x14ac:dyDescent="0.3">
      <c r="A3084" s="178" t="s">
        <v>270</v>
      </c>
      <c r="B3084" s="178" t="s">
        <v>5</v>
      </c>
      <c r="C3084" s="178" t="s">
        <v>1298</v>
      </c>
      <c r="D3084" s="178" t="s">
        <v>7476</v>
      </c>
      <c r="E3084" s="179">
        <v>41841</v>
      </c>
      <c r="F3084" s="180">
        <v>0</v>
      </c>
      <c r="G3084" s="180">
        <v>5800</v>
      </c>
      <c r="H3084" s="180">
        <v>1450</v>
      </c>
      <c r="I3084" s="180">
        <f t="shared" si="96"/>
        <v>7250</v>
      </c>
      <c r="J3084" s="177" t="str">
        <f t="shared" si="97"/>
        <v>Date &gt; 1920</v>
      </c>
    </row>
    <row r="3085" spans="1:10" x14ac:dyDescent="0.3">
      <c r="A3085" s="178" t="s">
        <v>270</v>
      </c>
      <c r="B3085" s="178" t="s">
        <v>5</v>
      </c>
      <c r="C3085" s="178" t="s">
        <v>1298</v>
      </c>
      <c r="D3085" s="178" t="s">
        <v>7477</v>
      </c>
      <c r="E3085" s="179">
        <v>42359</v>
      </c>
      <c r="F3085" s="180">
        <v>323969</v>
      </c>
      <c r="G3085" s="180">
        <v>50527.67</v>
      </c>
      <c r="H3085" s="180">
        <v>34390.160000000003</v>
      </c>
      <c r="I3085" s="180">
        <f t="shared" si="96"/>
        <v>408886.82999999996</v>
      </c>
      <c r="J3085" s="177" t="str">
        <f t="shared" si="97"/>
        <v>Date &gt; 1920</v>
      </c>
    </row>
    <row r="3086" spans="1:10" x14ac:dyDescent="0.3">
      <c r="A3086" s="178" t="s">
        <v>270</v>
      </c>
      <c r="B3086" s="178" t="s">
        <v>5</v>
      </c>
      <c r="C3086" s="178" t="s">
        <v>1298</v>
      </c>
      <c r="D3086" s="178" t="s">
        <v>7477</v>
      </c>
      <c r="E3086" s="179">
        <v>42524</v>
      </c>
      <c r="F3086" s="180">
        <v>36462</v>
      </c>
      <c r="G3086" s="180">
        <v>5686.73</v>
      </c>
      <c r="H3086" s="180">
        <v>-5317.63</v>
      </c>
      <c r="I3086" s="180">
        <f t="shared" si="96"/>
        <v>36831.1</v>
      </c>
      <c r="J3086" s="177" t="str">
        <f t="shared" si="97"/>
        <v>Date &gt; 1920</v>
      </c>
    </row>
    <row r="3087" spans="1:10" x14ac:dyDescent="0.3">
      <c r="A3087" s="178" t="s">
        <v>270</v>
      </c>
      <c r="B3087" s="178" t="s">
        <v>5</v>
      </c>
      <c r="C3087" s="178" t="s">
        <v>1298</v>
      </c>
      <c r="D3087" s="178" t="s">
        <v>7477</v>
      </c>
      <c r="E3087" s="179">
        <v>42726</v>
      </c>
      <c r="F3087" s="180">
        <v>23302</v>
      </c>
      <c r="G3087" s="180">
        <v>6258.4</v>
      </c>
      <c r="H3087" s="180">
        <v>3237.77</v>
      </c>
      <c r="I3087" s="180">
        <f t="shared" si="96"/>
        <v>32798.17</v>
      </c>
      <c r="J3087" s="177" t="str">
        <f t="shared" si="97"/>
        <v>Date &gt; 1920</v>
      </c>
    </row>
    <row r="3088" spans="1:10" x14ac:dyDescent="0.3">
      <c r="A3088" s="178" t="s">
        <v>270</v>
      </c>
      <c r="B3088" s="178" t="s">
        <v>5</v>
      </c>
      <c r="C3088" s="178" t="s">
        <v>1298</v>
      </c>
      <c r="D3088" s="178" t="s">
        <v>7477</v>
      </c>
      <c r="E3088" s="179">
        <v>42789</v>
      </c>
      <c r="F3088" s="180">
        <v>29493</v>
      </c>
      <c r="G3088" s="180">
        <v>1975.56</v>
      </c>
      <c r="H3088" s="180">
        <v>1019.44</v>
      </c>
      <c r="I3088" s="180">
        <f t="shared" si="96"/>
        <v>32488</v>
      </c>
      <c r="J3088" s="177" t="str">
        <f t="shared" si="97"/>
        <v>Date &gt; 1920</v>
      </c>
    </row>
    <row r="3089" spans="1:10" x14ac:dyDescent="0.3">
      <c r="A3089" s="178" t="s">
        <v>270</v>
      </c>
      <c r="B3089" s="178" t="s">
        <v>5</v>
      </c>
      <c r="C3089" s="178" t="s">
        <v>1298</v>
      </c>
      <c r="D3089" s="178" t="s">
        <v>7478</v>
      </c>
      <c r="E3089" s="179">
        <v>42803</v>
      </c>
      <c r="F3089" s="180">
        <v>162803</v>
      </c>
      <c r="G3089" s="180">
        <v>9044.65</v>
      </c>
      <c r="H3089" s="180">
        <v>9045.3799999999992</v>
      </c>
      <c r="I3089" s="180">
        <f t="shared" si="96"/>
        <v>180893.03</v>
      </c>
      <c r="J3089" s="177" t="str">
        <f t="shared" si="97"/>
        <v>Date &gt; 1920</v>
      </c>
    </row>
    <row r="3090" spans="1:10" x14ac:dyDescent="0.3">
      <c r="A3090" s="178" t="s">
        <v>270</v>
      </c>
      <c r="B3090" s="178" t="s">
        <v>5</v>
      </c>
      <c r="C3090" s="178" t="s">
        <v>1298</v>
      </c>
      <c r="D3090" s="178" t="s">
        <v>7478</v>
      </c>
      <c r="E3090" s="179">
        <v>43116</v>
      </c>
      <c r="F3090" s="180">
        <v>14476</v>
      </c>
      <c r="G3090" s="180">
        <v>804.2</v>
      </c>
      <c r="H3090" s="180">
        <v>803.8</v>
      </c>
      <c r="I3090" s="180">
        <f t="shared" si="96"/>
        <v>16084</v>
      </c>
      <c r="J3090" s="177" t="str">
        <f t="shared" si="97"/>
        <v>Date &gt; 1920</v>
      </c>
    </row>
    <row r="3091" spans="1:10" x14ac:dyDescent="0.3">
      <c r="A3091" s="178" t="s">
        <v>270</v>
      </c>
      <c r="B3091" s="178" t="s">
        <v>5</v>
      </c>
      <c r="C3091" s="178" t="s">
        <v>1298</v>
      </c>
      <c r="D3091" s="178" t="s">
        <v>6415</v>
      </c>
      <c r="E3091" s="179">
        <v>42985</v>
      </c>
      <c r="F3091" s="180">
        <v>0</v>
      </c>
      <c r="G3091" s="180">
        <v>7871.96</v>
      </c>
      <c r="H3091" s="180">
        <v>1967.99</v>
      </c>
      <c r="I3091" s="180">
        <f t="shared" si="96"/>
        <v>9839.9500000000007</v>
      </c>
      <c r="J3091" s="177" t="str">
        <f t="shared" si="97"/>
        <v>Date &gt; 1920</v>
      </c>
    </row>
    <row r="3092" spans="1:10" x14ac:dyDescent="0.3">
      <c r="A3092" s="178" t="s">
        <v>270</v>
      </c>
      <c r="B3092" s="178" t="s">
        <v>5</v>
      </c>
      <c r="C3092" s="178" t="s">
        <v>1298</v>
      </c>
      <c r="D3092" s="178" t="s">
        <v>7479</v>
      </c>
      <c r="E3092" s="179">
        <v>43412</v>
      </c>
      <c r="F3092" s="180">
        <v>56212</v>
      </c>
      <c r="G3092" s="180">
        <v>3612.94</v>
      </c>
      <c r="H3092" s="180">
        <v>3334.06</v>
      </c>
      <c r="I3092" s="180">
        <f t="shared" si="96"/>
        <v>63159</v>
      </c>
      <c r="J3092" s="177" t="str">
        <f t="shared" si="97"/>
        <v>Date &gt; 1920</v>
      </c>
    </row>
    <row r="3093" spans="1:10" x14ac:dyDescent="0.3">
      <c r="A3093" s="178" t="s">
        <v>270</v>
      </c>
      <c r="B3093" s="178" t="s">
        <v>5</v>
      </c>
      <c r="C3093" s="178" t="s">
        <v>1298</v>
      </c>
      <c r="D3093" s="178" t="s">
        <v>7479</v>
      </c>
      <c r="E3093" s="179">
        <v>43563</v>
      </c>
      <c r="F3093" s="180">
        <v>53155</v>
      </c>
      <c r="G3093" s="180">
        <v>2999.14</v>
      </c>
      <c r="H3093" s="180">
        <v>2972.85</v>
      </c>
      <c r="I3093" s="180">
        <f t="shared" si="96"/>
        <v>59126.99</v>
      </c>
      <c r="J3093" s="177" t="str">
        <f t="shared" si="97"/>
        <v>Date &gt; 1920</v>
      </c>
    </row>
    <row r="3094" spans="1:10" x14ac:dyDescent="0.3">
      <c r="A3094" s="178" t="s">
        <v>270</v>
      </c>
      <c r="B3094" s="178" t="s">
        <v>5</v>
      </c>
      <c r="C3094" s="178" t="s">
        <v>1298</v>
      </c>
      <c r="D3094" s="178" t="s">
        <v>7479</v>
      </c>
      <c r="E3094" s="179">
        <v>43703</v>
      </c>
      <c r="F3094" s="180">
        <v>63758</v>
      </c>
      <c r="G3094" s="180">
        <v>4705.26</v>
      </c>
      <c r="H3094" s="180">
        <v>4040.93</v>
      </c>
      <c r="I3094" s="180">
        <f t="shared" si="96"/>
        <v>72504.189999999988</v>
      </c>
      <c r="J3094" s="177" t="str">
        <f t="shared" si="97"/>
        <v>Date &gt; 1920</v>
      </c>
    </row>
    <row r="3095" spans="1:10" x14ac:dyDescent="0.3">
      <c r="A3095" s="178" t="s">
        <v>270</v>
      </c>
      <c r="B3095" s="178" t="s">
        <v>5</v>
      </c>
      <c r="C3095" s="178" t="s">
        <v>1298</v>
      </c>
      <c r="D3095" s="178" t="s">
        <v>7479</v>
      </c>
      <c r="E3095" s="179">
        <v>43986</v>
      </c>
      <c r="F3095" s="180">
        <v>9940</v>
      </c>
      <c r="G3095" s="180">
        <v>1391.19</v>
      </c>
      <c r="H3095" s="180">
        <v>1331.78</v>
      </c>
      <c r="I3095" s="180">
        <f t="shared" si="96"/>
        <v>12662.970000000001</v>
      </c>
      <c r="J3095" s="177" t="str">
        <f t="shared" si="97"/>
        <v>Date &gt; 1920</v>
      </c>
    </row>
    <row r="3096" spans="1:10" x14ac:dyDescent="0.3">
      <c r="A3096" s="178" t="s">
        <v>270</v>
      </c>
      <c r="B3096" s="178" t="s">
        <v>5</v>
      </c>
      <c r="C3096" s="178" t="s">
        <v>1298</v>
      </c>
      <c r="D3096" s="178" t="s">
        <v>7480</v>
      </c>
      <c r="E3096" s="179">
        <v>43418</v>
      </c>
      <c r="F3096" s="180">
        <v>0</v>
      </c>
      <c r="G3096" s="180">
        <v>3955</v>
      </c>
      <c r="H3096" s="180">
        <v>1695</v>
      </c>
      <c r="I3096" s="180">
        <f t="shared" si="96"/>
        <v>5650</v>
      </c>
      <c r="J3096" s="177" t="str">
        <f t="shared" si="97"/>
        <v>Date &gt; 1920</v>
      </c>
    </row>
    <row r="3097" spans="1:10" x14ac:dyDescent="0.3">
      <c r="A3097" s="178" t="s">
        <v>270</v>
      </c>
      <c r="B3097" s="178" t="s">
        <v>5</v>
      </c>
      <c r="C3097" s="178" t="s">
        <v>1298</v>
      </c>
      <c r="D3097" s="178" t="s">
        <v>7480</v>
      </c>
      <c r="E3097" s="179">
        <v>43528</v>
      </c>
      <c r="F3097" s="180">
        <v>0</v>
      </c>
      <c r="G3097" s="180">
        <v>1050</v>
      </c>
      <c r="H3097" s="180">
        <v>450</v>
      </c>
      <c r="I3097" s="180">
        <f t="shared" si="96"/>
        <v>1500</v>
      </c>
      <c r="J3097" s="177" t="str">
        <f t="shared" si="97"/>
        <v>Date &gt; 1920</v>
      </c>
    </row>
    <row r="3098" spans="1:10" x14ac:dyDescent="0.3">
      <c r="A3098" s="178" t="s">
        <v>270</v>
      </c>
      <c r="B3098" s="178" t="s">
        <v>5</v>
      </c>
      <c r="C3098" s="178" t="s">
        <v>1298</v>
      </c>
      <c r="D3098" s="178" t="s">
        <v>7480</v>
      </c>
      <c r="E3098" s="179">
        <v>43676</v>
      </c>
      <c r="F3098" s="180">
        <v>0</v>
      </c>
      <c r="G3098" s="180">
        <v>1669.66</v>
      </c>
      <c r="H3098" s="180">
        <v>715.56</v>
      </c>
      <c r="I3098" s="180">
        <f t="shared" si="96"/>
        <v>2385.2200000000003</v>
      </c>
      <c r="J3098" s="177" t="str">
        <f t="shared" si="97"/>
        <v>Date &gt; 1920</v>
      </c>
    </row>
    <row r="3099" spans="1:10" x14ac:dyDescent="0.3">
      <c r="A3099" s="178" t="s">
        <v>270</v>
      </c>
      <c r="B3099" s="178" t="s">
        <v>5</v>
      </c>
      <c r="C3099" s="178" t="s">
        <v>1298</v>
      </c>
      <c r="D3099" s="178" t="s">
        <v>7481</v>
      </c>
      <c r="E3099" s="179">
        <v>44144</v>
      </c>
      <c r="F3099" s="180">
        <v>45964</v>
      </c>
      <c r="G3099" s="180">
        <v>0</v>
      </c>
      <c r="H3099" s="180">
        <v>0</v>
      </c>
      <c r="I3099" s="180">
        <f t="shared" si="96"/>
        <v>45964</v>
      </c>
      <c r="J3099" s="177" t="str">
        <f t="shared" si="97"/>
        <v>Date &gt; 1920</v>
      </c>
    </row>
    <row r="3100" spans="1:10" x14ac:dyDescent="0.3">
      <c r="A3100" s="178" t="s">
        <v>270</v>
      </c>
      <c r="B3100" s="178" t="s">
        <v>5</v>
      </c>
      <c r="C3100" s="178" t="s">
        <v>1298</v>
      </c>
      <c r="D3100" s="178" t="s">
        <v>7481</v>
      </c>
      <c r="E3100" s="179">
        <v>44183</v>
      </c>
      <c r="F3100" s="180">
        <v>50010</v>
      </c>
      <c r="G3100" s="180">
        <v>0</v>
      </c>
      <c r="H3100" s="180">
        <v>0</v>
      </c>
      <c r="I3100" s="180">
        <f t="shared" si="96"/>
        <v>50010</v>
      </c>
      <c r="J3100" s="177" t="str">
        <f t="shared" si="97"/>
        <v>Date &gt; 1920</v>
      </c>
    </row>
    <row r="3101" spans="1:10" x14ac:dyDescent="0.3">
      <c r="A3101" s="178" t="s">
        <v>270</v>
      </c>
      <c r="B3101" s="178" t="s">
        <v>5</v>
      </c>
      <c r="C3101" s="178" t="s">
        <v>1298</v>
      </c>
      <c r="D3101" s="178" t="s">
        <v>7482</v>
      </c>
      <c r="E3101" s="179">
        <v>28227</v>
      </c>
      <c r="F3101" s="180">
        <v>13750.01</v>
      </c>
      <c r="G3101" s="180">
        <v>0</v>
      </c>
      <c r="H3101" s="180">
        <v>-13449.81</v>
      </c>
      <c r="I3101" s="180">
        <f t="shared" si="96"/>
        <v>300.20000000000073</v>
      </c>
      <c r="J3101" s="177" t="str">
        <f t="shared" si="97"/>
        <v>Date &gt; 1920</v>
      </c>
    </row>
    <row r="3102" spans="1:10" x14ac:dyDescent="0.3">
      <c r="A3102" s="178" t="s">
        <v>270</v>
      </c>
      <c r="B3102" s="178" t="s">
        <v>15</v>
      </c>
      <c r="C3102" s="178" t="s">
        <v>3490</v>
      </c>
      <c r="D3102" s="178" t="s">
        <v>7483</v>
      </c>
      <c r="E3102" s="179">
        <v>19959</v>
      </c>
      <c r="F3102" s="180">
        <v>0</v>
      </c>
      <c r="G3102" s="180">
        <v>7479.06</v>
      </c>
      <c r="H3102" s="180">
        <v>0</v>
      </c>
      <c r="I3102" s="180">
        <f t="shared" si="96"/>
        <v>7479.06</v>
      </c>
      <c r="J3102" s="177" t="str">
        <f t="shared" si="97"/>
        <v>Date &gt; 1920</v>
      </c>
    </row>
    <row r="3103" spans="1:10" x14ac:dyDescent="0.3">
      <c r="A3103" s="178" t="s">
        <v>270</v>
      </c>
      <c r="B3103" s="178" t="s">
        <v>15</v>
      </c>
      <c r="C3103" s="178" t="s">
        <v>3490</v>
      </c>
      <c r="D3103" s="178" t="s">
        <v>7484</v>
      </c>
      <c r="E3103" s="179">
        <v>29200</v>
      </c>
      <c r="F3103" s="180">
        <v>0</v>
      </c>
      <c r="G3103" s="180">
        <v>60203.96</v>
      </c>
      <c r="H3103" s="180">
        <v>15050.99</v>
      </c>
      <c r="I3103" s="180">
        <f t="shared" si="96"/>
        <v>75254.95</v>
      </c>
      <c r="J3103" s="177" t="str">
        <f t="shared" si="97"/>
        <v>Date &gt; 1920</v>
      </c>
    </row>
    <row r="3104" spans="1:10" x14ac:dyDescent="0.3">
      <c r="A3104" s="178" t="s">
        <v>270</v>
      </c>
      <c r="B3104" s="178" t="s">
        <v>15</v>
      </c>
      <c r="C3104" s="178" t="s">
        <v>3490</v>
      </c>
      <c r="D3104" s="178" t="s">
        <v>6345</v>
      </c>
      <c r="E3104" s="179">
        <v>28828</v>
      </c>
      <c r="F3104" s="180">
        <v>0</v>
      </c>
      <c r="G3104" s="180">
        <v>11483.44</v>
      </c>
      <c r="H3104" s="180">
        <v>2870.86</v>
      </c>
      <c r="I3104" s="180">
        <f t="shared" si="96"/>
        <v>14354.300000000001</v>
      </c>
      <c r="J3104" s="177" t="str">
        <f t="shared" si="97"/>
        <v>Date &gt; 1920</v>
      </c>
    </row>
    <row r="3105" spans="1:10" x14ac:dyDescent="0.3">
      <c r="A3105" s="178" t="s">
        <v>270</v>
      </c>
      <c r="B3105" s="178" t="s">
        <v>15</v>
      </c>
      <c r="C3105" s="178" t="s">
        <v>3490</v>
      </c>
      <c r="D3105" s="178" t="s">
        <v>6345</v>
      </c>
      <c r="E3105" s="179">
        <v>29468</v>
      </c>
      <c r="F3105" s="180">
        <v>0</v>
      </c>
      <c r="G3105" s="180">
        <v>27712.62</v>
      </c>
      <c r="H3105" s="180">
        <v>6928.15</v>
      </c>
      <c r="I3105" s="180">
        <f t="shared" si="96"/>
        <v>34640.769999999997</v>
      </c>
      <c r="J3105" s="177" t="str">
        <f t="shared" si="97"/>
        <v>Date &gt; 1920</v>
      </c>
    </row>
    <row r="3106" spans="1:10" x14ac:dyDescent="0.3">
      <c r="A3106" s="178" t="s">
        <v>270</v>
      </c>
      <c r="B3106" s="178" t="s">
        <v>15</v>
      </c>
      <c r="C3106" s="178" t="s">
        <v>3490</v>
      </c>
      <c r="D3106" s="178" t="s">
        <v>6345</v>
      </c>
      <c r="E3106" s="179">
        <v>29614</v>
      </c>
      <c r="F3106" s="180">
        <v>0</v>
      </c>
      <c r="G3106" s="180">
        <v>16686.740000000002</v>
      </c>
      <c r="H3106" s="180">
        <v>4171.68</v>
      </c>
      <c r="I3106" s="180">
        <f t="shared" si="96"/>
        <v>20858.420000000002</v>
      </c>
      <c r="J3106" s="177" t="str">
        <f t="shared" si="97"/>
        <v>Date &gt; 1920</v>
      </c>
    </row>
    <row r="3107" spans="1:10" x14ac:dyDescent="0.3">
      <c r="A3107" s="178" t="s">
        <v>270</v>
      </c>
      <c r="B3107" s="178" t="s">
        <v>15</v>
      </c>
      <c r="C3107" s="178" t="s">
        <v>3490</v>
      </c>
      <c r="D3107" s="178" t="s">
        <v>7485</v>
      </c>
      <c r="E3107" s="179">
        <v>30218</v>
      </c>
      <c r="F3107" s="180">
        <v>0</v>
      </c>
      <c r="G3107" s="180">
        <v>6600</v>
      </c>
      <c r="H3107" s="180">
        <v>3605.9</v>
      </c>
      <c r="I3107" s="180">
        <f t="shared" si="96"/>
        <v>10205.9</v>
      </c>
      <c r="J3107" s="177" t="str">
        <f t="shared" si="97"/>
        <v>Date &gt; 1920</v>
      </c>
    </row>
    <row r="3108" spans="1:10" x14ac:dyDescent="0.3">
      <c r="A3108" s="178" t="s">
        <v>270</v>
      </c>
      <c r="B3108" s="178" t="s">
        <v>15</v>
      </c>
      <c r="C3108" s="178" t="s">
        <v>3490</v>
      </c>
      <c r="D3108" s="178" t="s">
        <v>7486</v>
      </c>
      <c r="E3108" s="179">
        <v>30775</v>
      </c>
      <c r="F3108" s="180">
        <v>0</v>
      </c>
      <c r="G3108" s="180">
        <v>2740</v>
      </c>
      <c r="H3108" s="180">
        <v>1370</v>
      </c>
      <c r="I3108" s="180">
        <f t="shared" si="96"/>
        <v>4110</v>
      </c>
      <c r="J3108" s="177" t="str">
        <f t="shared" si="97"/>
        <v>Date &gt; 1920</v>
      </c>
    </row>
    <row r="3109" spans="1:10" x14ac:dyDescent="0.3">
      <c r="A3109" s="178" t="s">
        <v>270</v>
      </c>
      <c r="B3109" s="178" t="s">
        <v>15</v>
      </c>
      <c r="C3109" s="178" t="s">
        <v>3490</v>
      </c>
      <c r="D3109" s="178" t="s">
        <v>7487</v>
      </c>
      <c r="E3109" s="179">
        <v>32148</v>
      </c>
      <c r="F3109" s="180">
        <v>0</v>
      </c>
      <c r="G3109" s="180">
        <v>20707.57</v>
      </c>
      <c r="H3109" s="180">
        <v>10353.790000000001</v>
      </c>
      <c r="I3109" s="180">
        <f t="shared" si="96"/>
        <v>31061.360000000001</v>
      </c>
      <c r="J3109" s="177" t="str">
        <f t="shared" si="97"/>
        <v>Date &gt; 1920</v>
      </c>
    </row>
    <row r="3110" spans="1:10" x14ac:dyDescent="0.3">
      <c r="A3110" s="178" t="s">
        <v>270</v>
      </c>
      <c r="B3110" s="178" t="s">
        <v>15</v>
      </c>
      <c r="C3110" s="178" t="s">
        <v>3490</v>
      </c>
      <c r="D3110" s="178" t="s">
        <v>7488</v>
      </c>
      <c r="E3110" s="179">
        <v>34276</v>
      </c>
      <c r="F3110" s="180">
        <v>0</v>
      </c>
      <c r="G3110" s="180">
        <v>3027.63</v>
      </c>
      <c r="H3110" s="180">
        <v>1513.82</v>
      </c>
      <c r="I3110" s="180">
        <f t="shared" si="96"/>
        <v>4541.45</v>
      </c>
      <c r="J3110" s="177" t="str">
        <f t="shared" si="97"/>
        <v>Date &gt; 1920</v>
      </c>
    </row>
    <row r="3111" spans="1:10" x14ac:dyDescent="0.3">
      <c r="A3111" s="178" t="s">
        <v>270</v>
      </c>
      <c r="B3111" s="178" t="s">
        <v>15</v>
      </c>
      <c r="C3111" s="178" t="s">
        <v>3490</v>
      </c>
      <c r="D3111" s="178" t="s">
        <v>7489</v>
      </c>
      <c r="E3111" s="179">
        <v>34913</v>
      </c>
      <c r="F3111" s="180">
        <v>0</v>
      </c>
      <c r="G3111" s="180">
        <v>3391.35</v>
      </c>
      <c r="H3111" s="180">
        <v>1695.68</v>
      </c>
      <c r="I3111" s="180">
        <f t="shared" si="96"/>
        <v>5087.03</v>
      </c>
      <c r="J3111" s="177" t="str">
        <f t="shared" si="97"/>
        <v>Date &gt; 1920</v>
      </c>
    </row>
    <row r="3112" spans="1:10" x14ac:dyDescent="0.3">
      <c r="A3112" s="178" t="s">
        <v>270</v>
      </c>
      <c r="B3112" s="178" t="s">
        <v>15</v>
      </c>
      <c r="C3112" s="178" t="s">
        <v>3490</v>
      </c>
      <c r="D3112" s="178" t="s">
        <v>7490</v>
      </c>
      <c r="E3112" s="179">
        <v>35342</v>
      </c>
      <c r="F3112" s="180">
        <v>0</v>
      </c>
      <c r="G3112" s="180">
        <v>40666.67</v>
      </c>
      <c r="H3112" s="180">
        <v>20333.330000000002</v>
      </c>
      <c r="I3112" s="180">
        <f t="shared" si="96"/>
        <v>61000</v>
      </c>
      <c r="J3112" s="177" t="str">
        <f t="shared" si="97"/>
        <v>Date &gt; 1920</v>
      </c>
    </row>
    <row r="3113" spans="1:10" x14ac:dyDescent="0.3">
      <c r="A3113" s="178" t="s">
        <v>270</v>
      </c>
      <c r="B3113" s="178" t="s">
        <v>15</v>
      </c>
      <c r="C3113" s="178" t="s">
        <v>3490</v>
      </c>
      <c r="D3113" s="178" t="s">
        <v>7491</v>
      </c>
      <c r="E3113" s="179">
        <v>35831</v>
      </c>
      <c r="F3113" s="180">
        <v>0</v>
      </c>
      <c r="G3113" s="180">
        <v>1496.4</v>
      </c>
      <c r="H3113" s="180">
        <v>997.6</v>
      </c>
      <c r="I3113" s="180">
        <f t="shared" si="96"/>
        <v>2494</v>
      </c>
      <c r="J3113" s="177" t="str">
        <f t="shared" si="97"/>
        <v>Date &gt; 1920</v>
      </c>
    </row>
    <row r="3114" spans="1:10" x14ac:dyDescent="0.3">
      <c r="A3114" s="178" t="s">
        <v>270</v>
      </c>
      <c r="B3114" s="178" t="s">
        <v>15</v>
      </c>
      <c r="C3114" s="178" t="s">
        <v>3490</v>
      </c>
      <c r="D3114" s="178" t="s">
        <v>7491</v>
      </c>
      <c r="E3114" s="179">
        <v>36101</v>
      </c>
      <c r="F3114" s="180">
        <v>0</v>
      </c>
      <c r="G3114" s="180">
        <v>7216.85</v>
      </c>
      <c r="H3114" s="180">
        <v>7216.84</v>
      </c>
      <c r="I3114" s="180">
        <f t="shared" si="96"/>
        <v>14433.69</v>
      </c>
      <c r="J3114" s="177" t="str">
        <f t="shared" si="97"/>
        <v>Date &gt; 1920</v>
      </c>
    </row>
    <row r="3115" spans="1:10" x14ac:dyDescent="0.3">
      <c r="A3115" s="178" t="s">
        <v>270</v>
      </c>
      <c r="B3115" s="178" t="s">
        <v>15</v>
      </c>
      <c r="C3115" s="178" t="s">
        <v>3490</v>
      </c>
      <c r="D3115" s="178" t="s">
        <v>7492</v>
      </c>
      <c r="E3115" s="179">
        <v>37706</v>
      </c>
      <c r="F3115" s="180">
        <v>0</v>
      </c>
      <c r="G3115" s="180">
        <v>630</v>
      </c>
      <c r="H3115" s="180">
        <v>420</v>
      </c>
      <c r="I3115" s="180">
        <f t="shared" si="96"/>
        <v>1050</v>
      </c>
      <c r="J3115" s="177" t="str">
        <f t="shared" si="97"/>
        <v>Date &gt; 1920</v>
      </c>
    </row>
    <row r="3116" spans="1:10" x14ac:dyDescent="0.3">
      <c r="A3116" s="178" t="s">
        <v>270</v>
      </c>
      <c r="B3116" s="178" t="s">
        <v>15</v>
      </c>
      <c r="C3116" s="178" t="s">
        <v>3490</v>
      </c>
      <c r="D3116" s="178" t="s">
        <v>7492</v>
      </c>
      <c r="E3116" s="179">
        <v>37921</v>
      </c>
      <c r="F3116" s="180">
        <v>0</v>
      </c>
      <c r="G3116" s="180">
        <v>872.4</v>
      </c>
      <c r="H3116" s="180">
        <v>581.6</v>
      </c>
      <c r="I3116" s="180">
        <f t="shared" si="96"/>
        <v>1454</v>
      </c>
      <c r="J3116" s="177" t="str">
        <f t="shared" si="97"/>
        <v>Date &gt; 1920</v>
      </c>
    </row>
    <row r="3117" spans="1:10" x14ac:dyDescent="0.3">
      <c r="A3117" s="178" t="s">
        <v>270</v>
      </c>
      <c r="B3117" s="178" t="s">
        <v>15</v>
      </c>
      <c r="C3117" s="178" t="s">
        <v>3490</v>
      </c>
      <c r="D3117" s="178" t="s">
        <v>7493</v>
      </c>
      <c r="E3117" s="179">
        <v>40725</v>
      </c>
      <c r="F3117" s="180">
        <v>0</v>
      </c>
      <c r="G3117" s="180">
        <v>4050.35</v>
      </c>
      <c r="H3117" s="180">
        <v>2197.87</v>
      </c>
      <c r="I3117" s="180">
        <f t="shared" si="96"/>
        <v>6248.2199999999993</v>
      </c>
      <c r="J3117" s="177" t="str">
        <f t="shared" si="97"/>
        <v>Date &gt; 1920</v>
      </c>
    </row>
    <row r="3118" spans="1:10" x14ac:dyDescent="0.3">
      <c r="A3118" s="178" t="s">
        <v>270</v>
      </c>
      <c r="B3118" s="178" t="s">
        <v>15</v>
      </c>
      <c r="C3118" s="178" t="s">
        <v>3490</v>
      </c>
      <c r="D3118" s="178" t="s">
        <v>7493</v>
      </c>
      <c r="E3118" s="179">
        <v>42468</v>
      </c>
      <c r="F3118" s="180">
        <v>0</v>
      </c>
      <c r="G3118" s="180">
        <v>2893.1</v>
      </c>
      <c r="H3118" s="180">
        <v>-0.01</v>
      </c>
      <c r="I3118" s="180">
        <f t="shared" si="96"/>
        <v>2893.0899999999997</v>
      </c>
      <c r="J3118" s="177" t="str">
        <f t="shared" si="97"/>
        <v>Date &gt; 1920</v>
      </c>
    </row>
    <row r="3119" spans="1:10" x14ac:dyDescent="0.3">
      <c r="A3119" s="178" t="s">
        <v>270</v>
      </c>
      <c r="B3119" s="178" t="s">
        <v>15</v>
      </c>
      <c r="C3119" s="178" t="s">
        <v>3490</v>
      </c>
      <c r="D3119" s="178" t="s">
        <v>7494</v>
      </c>
      <c r="E3119" s="179">
        <v>40499</v>
      </c>
      <c r="F3119" s="180">
        <v>0</v>
      </c>
      <c r="G3119" s="180">
        <v>6791.06</v>
      </c>
      <c r="H3119" s="180">
        <v>1697.76</v>
      </c>
      <c r="I3119" s="180">
        <f t="shared" si="96"/>
        <v>8488.82</v>
      </c>
      <c r="J3119" s="177" t="str">
        <f t="shared" si="97"/>
        <v>Date &gt; 1920</v>
      </c>
    </row>
    <row r="3120" spans="1:10" x14ac:dyDescent="0.3">
      <c r="A3120" s="178" t="s">
        <v>270</v>
      </c>
      <c r="B3120" s="178" t="s">
        <v>15</v>
      </c>
      <c r="C3120" s="178" t="s">
        <v>3490</v>
      </c>
      <c r="D3120" s="178" t="s">
        <v>7495</v>
      </c>
      <c r="E3120" s="179">
        <v>42282</v>
      </c>
      <c r="F3120" s="180">
        <v>0</v>
      </c>
      <c r="G3120" s="180">
        <v>22829.53</v>
      </c>
      <c r="H3120" s="180">
        <v>2536.61</v>
      </c>
      <c r="I3120" s="180">
        <f t="shared" si="96"/>
        <v>25366.14</v>
      </c>
      <c r="J3120" s="177" t="str">
        <f t="shared" si="97"/>
        <v>Date &gt; 1920</v>
      </c>
    </row>
    <row r="3121" spans="1:10" x14ac:dyDescent="0.3">
      <c r="A3121" s="178" t="s">
        <v>270</v>
      </c>
      <c r="B3121" s="178" t="s">
        <v>15</v>
      </c>
      <c r="C3121" s="178" t="s">
        <v>3490</v>
      </c>
      <c r="D3121" s="178" t="s">
        <v>7495</v>
      </c>
      <c r="E3121" s="179">
        <v>42310</v>
      </c>
      <c r="F3121" s="180">
        <v>0</v>
      </c>
      <c r="G3121" s="180">
        <v>10332</v>
      </c>
      <c r="H3121" s="180">
        <v>1148</v>
      </c>
      <c r="I3121" s="180">
        <f t="shared" si="96"/>
        <v>11480</v>
      </c>
      <c r="J3121" s="177" t="str">
        <f t="shared" si="97"/>
        <v>Date &gt; 1920</v>
      </c>
    </row>
    <row r="3122" spans="1:10" x14ac:dyDescent="0.3">
      <c r="A3122" s="178" t="s">
        <v>270</v>
      </c>
      <c r="B3122" s="178" t="s">
        <v>15</v>
      </c>
      <c r="C3122" s="178" t="s">
        <v>3490</v>
      </c>
      <c r="D3122" s="178" t="s">
        <v>7495</v>
      </c>
      <c r="E3122" s="179">
        <v>42352</v>
      </c>
      <c r="F3122" s="180">
        <v>0</v>
      </c>
      <c r="G3122" s="180">
        <v>693</v>
      </c>
      <c r="H3122" s="180">
        <v>77</v>
      </c>
      <c r="I3122" s="180">
        <f t="shared" si="96"/>
        <v>770</v>
      </c>
      <c r="J3122" s="177" t="str">
        <f t="shared" si="97"/>
        <v>Date &gt; 1920</v>
      </c>
    </row>
    <row r="3123" spans="1:10" x14ac:dyDescent="0.3">
      <c r="A3123" s="178" t="s">
        <v>270</v>
      </c>
      <c r="B3123" s="178" t="s">
        <v>15</v>
      </c>
      <c r="C3123" s="178" t="s">
        <v>3490</v>
      </c>
      <c r="D3123" s="178" t="s">
        <v>7496</v>
      </c>
      <c r="E3123" s="179">
        <v>43174</v>
      </c>
      <c r="F3123" s="180">
        <v>0</v>
      </c>
      <c r="G3123" s="180">
        <v>42521.4</v>
      </c>
      <c r="H3123" s="180">
        <v>25412.85</v>
      </c>
      <c r="I3123" s="180">
        <f t="shared" si="96"/>
        <v>67934.25</v>
      </c>
      <c r="J3123" s="177" t="str">
        <f t="shared" si="97"/>
        <v>Date &gt; 1920</v>
      </c>
    </row>
    <row r="3124" spans="1:10" x14ac:dyDescent="0.3">
      <c r="A3124" s="178" t="s">
        <v>270</v>
      </c>
      <c r="B3124" s="178" t="s">
        <v>15</v>
      </c>
      <c r="C3124" s="178" t="s">
        <v>3490</v>
      </c>
      <c r="D3124" s="178" t="s">
        <v>7496</v>
      </c>
      <c r="E3124" s="179">
        <v>43515</v>
      </c>
      <c r="F3124" s="180">
        <v>0</v>
      </c>
      <c r="G3124" s="180">
        <v>356.4</v>
      </c>
      <c r="H3124" s="180">
        <v>1813.92</v>
      </c>
      <c r="I3124" s="180">
        <f t="shared" si="96"/>
        <v>2170.3200000000002</v>
      </c>
      <c r="J3124" s="177" t="str">
        <f t="shared" si="97"/>
        <v>Date &gt; 1920</v>
      </c>
    </row>
    <row r="3125" spans="1:10" x14ac:dyDescent="0.3">
      <c r="A3125" s="178" t="s">
        <v>270</v>
      </c>
      <c r="B3125" s="178" t="s">
        <v>15</v>
      </c>
      <c r="C3125" s="178" t="s">
        <v>3490</v>
      </c>
      <c r="D3125" s="178" t="s">
        <v>7497</v>
      </c>
      <c r="E3125" s="179">
        <v>43108</v>
      </c>
      <c r="F3125" s="180">
        <v>0</v>
      </c>
      <c r="G3125" s="180">
        <v>12555</v>
      </c>
      <c r="H3125" s="180">
        <v>1395</v>
      </c>
      <c r="I3125" s="180">
        <f t="shared" si="96"/>
        <v>13950</v>
      </c>
      <c r="J3125" s="177" t="str">
        <f t="shared" si="97"/>
        <v>Date &gt; 1920</v>
      </c>
    </row>
    <row r="3126" spans="1:10" x14ac:dyDescent="0.3">
      <c r="A3126" s="178" t="s">
        <v>270</v>
      </c>
      <c r="B3126" s="178" t="s">
        <v>15</v>
      </c>
      <c r="C3126" s="178" t="s">
        <v>3490</v>
      </c>
      <c r="D3126" s="178" t="s">
        <v>7497</v>
      </c>
      <c r="E3126" s="179">
        <v>43241</v>
      </c>
      <c r="F3126" s="180">
        <v>0</v>
      </c>
      <c r="G3126" s="180">
        <v>13108.08</v>
      </c>
      <c r="H3126" s="180">
        <v>1456.45</v>
      </c>
      <c r="I3126" s="180">
        <f t="shared" si="96"/>
        <v>14564.53</v>
      </c>
      <c r="J3126" s="177" t="str">
        <f t="shared" si="97"/>
        <v>Date &gt; 1920</v>
      </c>
    </row>
    <row r="3127" spans="1:10" x14ac:dyDescent="0.3">
      <c r="A3127" s="178" t="s">
        <v>270</v>
      </c>
      <c r="B3127" s="178" t="s">
        <v>15</v>
      </c>
      <c r="C3127" s="178" t="s">
        <v>3490</v>
      </c>
      <c r="D3127" s="178" t="s">
        <v>7498</v>
      </c>
      <c r="E3127" s="179">
        <v>43108</v>
      </c>
      <c r="F3127" s="180">
        <v>0</v>
      </c>
      <c r="G3127" s="180">
        <v>1235</v>
      </c>
      <c r="H3127" s="180">
        <v>65</v>
      </c>
      <c r="I3127" s="180">
        <f t="shared" si="96"/>
        <v>1300</v>
      </c>
      <c r="J3127" s="177" t="str">
        <f t="shared" si="97"/>
        <v>Date &gt; 1920</v>
      </c>
    </row>
    <row r="3128" spans="1:10" x14ac:dyDescent="0.3">
      <c r="A3128" s="178" t="s">
        <v>270</v>
      </c>
      <c r="B3128" s="178" t="s">
        <v>15</v>
      </c>
      <c r="C3128" s="178" t="s">
        <v>3490</v>
      </c>
      <c r="D3128" s="178" t="s">
        <v>7498</v>
      </c>
      <c r="E3128" s="179">
        <v>43389</v>
      </c>
      <c r="F3128" s="180">
        <v>0</v>
      </c>
      <c r="G3128" s="180">
        <v>665</v>
      </c>
      <c r="H3128" s="180">
        <v>35</v>
      </c>
      <c r="I3128" s="180">
        <f t="shared" si="96"/>
        <v>700</v>
      </c>
      <c r="J3128" s="177" t="str">
        <f t="shared" si="97"/>
        <v>Date &gt; 1920</v>
      </c>
    </row>
    <row r="3129" spans="1:10" x14ac:dyDescent="0.3">
      <c r="A3129" s="178" t="s">
        <v>270</v>
      </c>
      <c r="B3129" s="178" t="s">
        <v>15</v>
      </c>
      <c r="C3129" s="178" t="s">
        <v>3490</v>
      </c>
      <c r="D3129" s="178" t="s">
        <v>7499</v>
      </c>
      <c r="E3129" s="179">
        <v>43417</v>
      </c>
      <c r="F3129" s="180">
        <v>0</v>
      </c>
      <c r="G3129" s="180">
        <v>195059.23</v>
      </c>
      <c r="H3129" s="180">
        <v>1806.6</v>
      </c>
      <c r="I3129" s="180">
        <f t="shared" si="96"/>
        <v>196865.83000000002</v>
      </c>
      <c r="J3129" s="177" t="str">
        <f t="shared" si="97"/>
        <v>Date &gt; 1920</v>
      </c>
    </row>
    <row r="3130" spans="1:10" x14ac:dyDescent="0.3">
      <c r="A3130" s="178" t="s">
        <v>270</v>
      </c>
      <c r="B3130" s="178" t="s">
        <v>15</v>
      </c>
      <c r="C3130" s="178" t="s">
        <v>3490</v>
      </c>
      <c r="D3130" s="178" t="s">
        <v>7499</v>
      </c>
      <c r="E3130" s="179">
        <v>43546</v>
      </c>
      <c r="F3130" s="180">
        <v>0</v>
      </c>
      <c r="G3130" s="180">
        <v>31756.400000000001</v>
      </c>
      <c r="H3130" s="180">
        <v>11646.08</v>
      </c>
      <c r="I3130" s="180">
        <f t="shared" si="96"/>
        <v>43402.48</v>
      </c>
      <c r="J3130" s="177" t="str">
        <f t="shared" si="97"/>
        <v>Date &gt; 1920</v>
      </c>
    </row>
    <row r="3131" spans="1:10" x14ac:dyDescent="0.3">
      <c r="A3131" s="178" t="s">
        <v>270</v>
      </c>
      <c r="B3131" s="178" t="s">
        <v>15</v>
      </c>
      <c r="C3131" s="178" t="s">
        <v>3490</v>
      </c>
      <c r="D3131" s="178" t="s">
        <v>7499</v>
      </c>
      <c r="E3131" s="179">
        <v>44025</v>
      </c>
      <c r="F3131" s="180">
        <v>0</v>
      </c>
      <c r="G3131" s="180">
        <v>34715.79</v>
      </c>
      <c r="H3131" s="180">
        <v>312.14</v>
      </c>
      <c r="I3131" s="180">
        <f t="shared" si="96"/>
        <v>35027.93</v>
      </c>
      <c r="J3131" s="177" t="str">
        <f t="shared" si="97"/>
        <v>Date &gt; 1920</v>
      </c>
    </row>
    <row r="3132" spans="1:10" x14ac:dyDescent="0.3">
      <c r="A3132" s="178" t="s">
        <v>270</v>
      </c>
      <c r="B3132" s="178" t="s">
        <v>15</v>
      </c>
      <c r="C3132" s="178" t="s">
        <v>3490</v>
      </c>
      <c r="D3132" s="178" t="s">
        <v>7500</v>
      </c>
      <c r="E3132" s="179">
        <v>43823</v>
      </c>
      <c r="F3132" s="180">
        <v>0</v>
      </c>
      <c r="G3132" s="180">
        <v>27189</v>
      </c>
      <c r="H3132" s="180">
        <v>1431</v>
      </c>
      <c r="I3132" s="180">
        <f t="shared" si="96"/>
        <v>28620</v>
      </c>
      <c r="J3132" s="177" t="str">
        <f t="shared" si="97"/>
        <v>Date &gt; 1920</v>
      </c>
    </row>
    <row r="3133" spans="1:10" x14ac:dyDescent="0.3">
      <c r="A3133" s="178" t="s">
        <v>270</v>
      </c>
      <c r="B3133" s="178" t="s">
        <v>17</v>
      </c>
      <c r="C3133" s="178" t="s">
        <v>3508</v>
      </c>
      <c r="D3133" s="178" t="s">
        <v>7501</v>
      </c>
      <c r="E3133" s="179">
        <v>27666</v>
      </c>
      <c r="F3133" s="180">
        <v>0</v>
      </c>
      <c r="G3133" s="180">
        <v>37961.160000000003</v>
      </c>
      <c r="H3133" s="180">
        <v>76.34</v>
      </c>
      <c r="I3133" s="180">
        <f t="shared" si="96"/>
        <v>38037.5</v>
      </c>
      <c r="J3133" s="177" t="str">
        <f t="shared" si="97"/>
        <v>Date &gt; 1920</v>
      </c>
    </row>
    <row r="3134" spans="1:10" x14ac:dyDescent="0.3">
      <c r="A3134" s="178" t="s">
        <v>270</v>
      </c>
      <c r="B3134" s="178" t="s">
        <v>17</v>
      </c>
      <c r="C3134" s="178" t="s">
        <v>3508</v>
      </c>
      <c r="D3134" s="178" t="s">
        <v>6345</v>
      </c>
      <c r="E3134" s="179">
        <v>27026</v>
      </c>
      <c r="F3134" s="180">
        <v>0</v>
      </c>
      <c r="G3134" s="180">
        <v>17726.919999999998</v>
      </c>
      <c r="H3134" s="180">
        <v>17726.919999999998</v>
      </c>
      <c r="I3134" s="180">
        <f t="shared" si="96"/>
        <v>35453.839999999997</v>
      </c>
      <c r="J3134" s="177" t="str">
        <f t="shared" si="97"/>
        <v>Date &gt; 1920</v>
      </c>
    </row>
    <row r="3135" spans="1:10" x14ac:dyDescent="0.3">
      <c r="A3135" s="178" t="s">
        <v>270</v>
      </c>
      <c r="B3135" s="178" t="s">
        <v>17</v>
      </c>
      <c r="C3135" s="178" t="s">
        <v>3508</v>
      </c>
      <c r="D3135" s="178" t="s">
        <v>7502</v>
      </c>
      <c r="E3135" s="179">
        <v>34534</v>
      </c>
      <c r="F3135" s="180">
        <v>0</v>
      </c>
      <c r="G3135" s="180">
        <v>2676.08</v>
      </c>
      <c r="H3135" s="180">
        <v>0</v>
      </c>
      <c r="I3135" s="180">
        <f t="shared" si="96"/>
        <v>2676.08</v>
      </c>
      <c r="J3135" s="177" t="str">
        <f t="shared" si="97"/>
        <v>Date &gt; 1920</v>
      </c>
    </row>
    <row r="3136" spans="1:10" x14ac:dyDescent="0.3">
      <c r="A3136" s="178" t="s">
        <v>270</v>
      </c>
      <c r="B3136" s="178" t="s">
        <v>17</v>
      </c>
      <c r="C3136" s="178" t="s">
        <v>3508</v>
      </c>
      <c r="D3136" s="178" t="s">
        <v>7502</v>
      </c>
      <c r="E3136" s="179">
        <v>34570</v>
      </c>
      <c r="F3136" s="180">
        <v>0</v>
      </c>
      <c r="G3136" s="180">
        <v>4339.1899999999996</v>
      </c>
      <c r="H3136" s="180">
        <v>0</v>
      </c>
      <c r="I3136" s="180">
        <f t="shared" si="96"/>
        <v>4339.1899999999996</v>
      </c>
      <c r="J3136" s="177" t="str">
        <f t="shared" si="97"/>
        <v>Date &gt; 1920</v>
      </c>
    </row>
    <row r="3137" spans="1:10" x14ac:dyDescent="0.3">
      <c r="A3137" s="178" t="s">
        <v>270</v>
      </c>
      <c r="B3137" s="178" t="s">
        <v>17</v>
      </c>
      <c r="C3137" s="178" t="s">
        <v>3508</v>
      </c>
      <c r="D3137" s="178" t="s">
        <v>7502</v>
      </c>
      <c r="E3137" s="179">
        <v>34592</v>
      </c>
      <c r="F3137" s="180">
        <v>0</v>
      </c>
      <c r="G3137" s="180">
        <v>3293.58</v>
      </c>
      <c r="H3137" s="180">
        <v>0</v>
      </c>
      <c r="I3137" s="180">
        <f t="shared" si="96"/>
        <v>3293.58</v>
      </c>
      <c r="J3137" s="177" t="str">
        <f t="shared" si="97"/>
        <v>Date &gt; 1920</v>
      </c>
    </row>
    <row r="3138" spans="1:10" x14ac:dyDescent="0.3">
      <c r="A3138" s="178" t="s">
        <v>270</v>
      </c>
      <c r="B3138" s="178" t="s">
        <v>17</v>
      </c>
      <c r="C3138" s="178" t="s">
        <v>3508</v>
      </c>
      <c r="D3138" s="178" t="s">
        <v>7502</v>
      </c>
      <c r="E3138" s="179">
        <v>34603</v>
      </c>
      <c r="F3138" s="180">
        <v>0</v>
      </c>
      <c r="G3138" s="180">
        <v>975.37</v>
      </c>
      <c r="H3138" s="180">
        <v>0</v>
      </c>
      <c r="I3138" s="180">
        <f t="shared" si="96"/>
        <v>975.37</v>
      </c>
      <c r="J3138" s="177" t="str">
        <f t="shared" si="97"/>
        <v>Date &gt; 1920</v>
      </c>
    </row>
    <row r="3139" spans="1:10" x14ac:dyDescent="0.3">
      <c r="A3139" s="178" t="s">
        <v>270</v>
      </c>
      <c r="B3139" s="178" t="s">
        <v>17</v>
      </c>
      <c r="C3139" s="178" t="s">
        <v>3508</v>
      </c>
      <c r="D3139" s="178" t="s">
        <v>7502</v>
      </c>
      <c r="E3139" s="179">
        <v>34613</v>
      </c>
      <c r="F3139" s="180">
        <v>0</v>
      </c>
      <c r="G3139" s="180">
        <v>787.93</v>
      </c>
      <c r="H3139" s="180">
        <v>0</v>
      </c>
      <c r="I3139" s="180">
        <f t="shared" si="96"/>
        <v>787.93</v>
      </c>
      <c r="J3139" s="177" t="str">
        <f t="shared" si="97"/>
        <v>Date &gt; 1920</v>
      </c>
    </row>
    <row r="3140" spans="1:10" x14ac:dyDescent="0.3">
      <c r="A3140" s="178" t="s">
        <v>270</v>
      </c>
      <c r="B3140" s="178" t="s">
        <v>17</v>
      </c>
      <c r="C3140" s="178" t="s">
        <v>3508</v>
      </c>
      <c r="D3140" s="178" t="s">
        <v>7502</v>
      </c>
      <c r="E3140" s="179">
        <v>34687</v>
      </c>
      <c r="F3140" s="180">
        <v>0</v>
      </c>
      <c r="G3140" s="180">
        <v>267.88</v>
      </c>
      <c r="H3140" s="180">
        <v>0</v>
      </c>
      <c r="I3140" s="180">
        <f t="shared" si="96"/>
        <v>267.88</v>
      </c>
      <c r="J3140" s="177" t="str">
        <f t="shared" si="97"/>
        <v>Date &gt; 1920</v>
      </c>
    </row>
    <row r="3141" spans="1:10" x14ac:dyDescent="0.3">
      <c r="A3141" s="178" t="s">
        <v>270</v>
      </c>
      <c r="B3141" s="178" t="s">
        <v>17</v>
      </c>
      <c r="C3141" s="178" t="s">
        <v>3508</v>
      </c>
      <c r="D3141" s="178" t="s">
        <v>7503</v>
      </c>
      <c r="E3141" s="179">
        <v>34751</v>
      </c>
      <c r="F3141" s="180">
        <v>0</v>
      </c>
      <c r="G3141" s="180">
        <v>2322.19</v>
      </c>
      <c r="H3141" s="180">
        <v>1161.0899999999999</v>
      </c>
      <c r="I3141" s="180">
        <f t="shared" ref="I3141:I3204" si="98">SUM(F3141:H3141)</f>
        <v>3483.2799999999997</v>
      </c>
      <c r="J3141" s="177" t="str">
        <f t="shared" ref="J3141:J3204" si="99">IF(OR(YEAR(E3141)&gt; 1920, ISBLANK(E3141)), "Date &gt; 1920", "Sketchy date")</f>
        <v>Date &gt; 1920</v>
      </c>
    </row>
    <row r="3142" spans="1:10" x14ac:dyDescent="0.3">
      <c r="A3142" s="178" t="s">
        <v>270</v>
      </c>
      <c r="B3142" s="178" t="s">
        <v>17</v>
      </c>
      <c r="C3142" s="178" t="s">
        <v>3508</v>
      </c>
      <c r="D3142" s="178" t="s">
        <v>6409</v>
      </c>
      <c r="E3142" s="179">
        <v>35586</v>
      </c>
      <c r="F3142" s="180">
        <v>0</v>
      </c>
      <c r="G3142" s="180">
        <v>4000</v>
      </c>
      <c r="H3142" s="180">
        <v>2000</v>
      </c>
      <c r="I3142" s="180">
        <f t="shared" si="98"/>
        <v>6000</v>
      </c>
      <c r="J3142" s="177" t="str">
        <f t="shared" si="99"/>
        <v>Date &gt; 1920</v>
      </c>
    </row>
    <row r="3143" spans="1:10" x14ac:dyDescent="0.3">
      <c r="A3143" s="178" t="s">
        <v>270</v>
      </c>
      <c r="B3143" s="178" t="s">
        <v>17</v>
      </c>
      <c r="C3143" s="178" t="s">
        <v>3508</v>
      </c>
      <c r="D3143" s="178" t="s">
        <v>7504</v>
      </c>
      <c r="E3143" s="179">
        <v>38265</v>
      </c>
      <c r="F3143" s="180">
        <v>0</v>
      </c>
      <c r="G3143" s="180">
        <v>249005.39</v>
      </c>
      <c r="H3143" s="180">
        <v>62251.360000000001</v>
      </c>
      <c r="I3143" s="180">
        <f t="shared" si="98"/>
        <v>311256.75</v>
      </c>
      <c r="J3143" s="177" t="str">
        <f t="shared" si="99"/>
        <v>Date &gt; 1920</v>
      </c>
    </row>
    <row r="3144" spans="1:10" x14ac:dyDescent="0.3">
      <c r="A3144" s="178" t="s">
        <v>270</v>
      </c>
      <c r="B3144" s="178" t="s">
        <v>17</v>
      </c>
      <c r="C3144" s="178" t="s">
        <v>3508</v>
      </c>
      <c r="D3144" s="178" t="s">
        <v>7504</v>
      </c>
      <c r="E3144" s="179">
        <v>38274</v>
      </c>
      <c r="F3144" s="180">
        <v>0</v>
      </c>
      <c r="G3144" s="180">
        <v>67690.820000000007</v>
      </c>
      <c r="H3144" s="180">
        <v>16922.71</v>
      </c>
      <c r="I3144" s="180">
        <f t="shared" si="98"/>
        <v>84613.53</v>
      </c>
      <c r="J3144" s="177" t="str">
        <f t="shared" si="99"/>
        <v>Date &gt; 1920</v>
      </c>
    </row>
    <row r="3145" spans="1:10" x14ac:dyDescent="0.3">
      <c r="A3145" s="178" t="s">
        <v>270</v>
      </c>
      <c r="B3145" s="178" t="s">
        <v>17</v>
      </c>
      <c r="C3145" s="178" t="s">
        <v>3508</v>
      </c>
      <c r="D3145" s="178" t="s">
        <v>7504</v>
      </c>
      <c r="E3145" s="179">
        <v>38310</v>
      </c>
      <c r="F3145" s="180">
        <v>0</v>
      </c>
      <c r="G3145" s="180">
        <v>122181.45</v>
      </c>
      <c r="H3145" s="180">
        <v>30545.35</v>
      </c>
      <c r="I3145" s="180">
        <f t="shared" si="98"/>
        <v>152726.79999999999</v>
      </c>
      <c r="J3145" s="177" t="str">
        <f t="shared" si="99"/>
        <v>Date &gt; 1920</v>
      </c>
    </row>
    <row r="3146" spans="1:10" x14ac:dyDescent="0.3">
      <c r="A3146" s="178" t="s">
        <v>270</v>
      </c>
      <c r="B3146" s="178" t="s">
        <v>17</v>
      </c>
      <c r="C3146" s="178" t="s">
        <v>3508</v>
      </c>
      <c r="D3146" s="178" t="s">
        <v>7504</v>
      </c>
      <c r="E3146" s="179">
        <v>38321</v>
      </c>
      <c r="F3146" s="180">
        <v>0</v>
      </c>
      <c r="G3146" s="180">
        <v>383688</v>
      </c>
      <c r="H3146" s="180">
        <v>95922.01</v>
      </c>
      <c r="I3146" s="180">
        <f t="shared" si="98"/>
        <v>479610.01</v>
      </c>
      <c r="J3146" s="177" t="str">
        <f t="shared" si="99"/>
        <v>Date &gt; 1920</v>
      </c>
    </row>
    <row r="3147" spans="1:10" x14ac:dyDescent="0.3">
      <c r="A3147" s="178" t="s">
        <v>270</v>
      </c>
      <c r="B3147" s="178" t="s">
        <v>17</v>
      </c>
      <c r="C3147" s="178" t="s">
        <v>3508</v>
      </c>
      <c r="D3147" s="178" t="s">
        <v>7504</v>
      </c>
      <c r="E3147" s="179">
        <v>38364</v>
      </c>
      <c r="F3147" s="180">
        <v>0</v>
      </c>
      <c r="G3147" s="180">
        <v>75627.59</v>
      </c>
      <c r="H3147" s="180">
        <v>18906.900000000001</v>
      </c>
      <c r="I3147" s="180">
        <f t="shared" si="98"/>
        <v>94534.489999999991</v>
      </c>
      <c r="J3147" s="177" t="str">
        <f t="shared" si="99"/>
        <v>Date &gt; 1920</v>
      </c>
    </row>
    <row r="3148" spans="1:10" x14ac:dyDescent="0.3">
      <c r="A3148" s="178" t="s">
        <v>270</v>
      </c>
      <c r="B3148" s="178" t="s">
        <v>17</v>
      </c>
      <c r="C3148" s="178" t="s">
        <v>3508</v>
      </c>
      <c r="D3148" s="178" t="s">
        <v>7504</v>
      </c>
      <c r="E3148" s="179">
        <v>38401</v>
      </c>
      <c r="F3148" s="180">
        <v>0</v>
      </c>
      <c r="G3148" s="180">
        <v>79295.039999999994</v>
      </c>
      <c r="H3148" s="180">
        <v>19823.77</v>
      </c>
      <c r="I3148" s="180">
        <f t="shared" si="98"/>
        <v>99118.81</v>
      </c>
      <c r="J3148" s="177" t="str">
        <f t="shared" si="99"/>
        <v>Date &gt; 1920</v>
      </c>
    </row>
    <row r="3149" spans="1:10" x14ac:dyDescent="0.3">
      <c r="A3149" s="178" t="s">
        <v>270</v>
      </c>
      <c r="B3149" s="178" t="s">
        <v>17</v>
      </c>
      <c r="C3149" s="178" t="s">
        <v>3508</v>
      </c>
      <c r="D3149" s="178" t="s">
        <v>7504</v>
      </c>
      <c r="E3149" s="179">
        <v>38666</v>
      </c>
      <c r="F3149" s="180">
        <v>0</v>
      </c>
      <c r="G3149" s="180">
        <v>27117.06</v>
      </c>
      <c r="H3149" s="180">
        <v>6779.25</v>
      </c>
      <c r="I3149" s="180">
        <f t="shared" si="98"/>
        <v>33896.31</v>
      </c>
      <c r="J3149" s="177" t="str">
        <f t="shared" si="99"/>
        <v>Date &gt; 1920</v>
      </c>
    </row>
    <row r="3150" spans="1:10" x14ac:dyDescent="0.3">
      <c r="A3150" s="178" t="s">
        <v>270</v>
      </c>
      <c r="B3150" s="178" t="s">
        <v>17</v>
      </c>
      <c r="C3150" s="178" t="s">
        <v>3508</v>
      </c>
      <c r="D3150" s="178" t="s">
        <v>7505</v>
      </c>
      <c r="E3150" s="179">
        <v>39240</v>
      </c>
      <c r="F3150" s="180">
        <v>0</v>
      </c>
      <c r="G3150" s="180">
        <v>5627.28</v>
      </c>
      <c r="H3150" s="180">
        <v>1406.82</v>
      </c>
      <c r="I3150" s="180">
        <f t="shared" si="98"/>
        <v>7034.0999999999995</v>
      </c>
      <c r="J3150" s="177" t="str">
        <f t="shared" si="99"/>
        <v>Date &gt; 1920</v>
      </c>
    </row>
    <row r="3151" spans="1:10" x14ac:dyDescent="0.3">
      <c r="A3151" s="178" t="s">
        <v>270</v>
      </c>
      <c r="B3151" s="178" t="s">
        <v>17</v>
      </c>
      <c r="C3151" s="178" t="s">
        <v>3508</v>
      </c>
      <c r="D3151" s="178" t="s">
        <v>7506</v>
      </c>
      <c r="E3151" s="179">
        <v>39489</v>
      </c>
      <c r="F3151" s="180">
        <v>0</v>
      </c>
      <c r="G3151" s="180">
        <v>24329.42</v>
      </c>
      <c r="H3151" s="180">
        <v>6082.36</v>
      </c>
      <c r="I3151" s="180">
        <f t="shared" si="98"/>
        <v>30411.78</v>
      </c>
      <c r="J3151" s="177" t="str">
        <f t="shared" si="99"/>
        <v>Date &gt; 1920</v>
      </c>
    </row>
    <row r="3152" spans="1:10" x14ac:dyDescent="0.3">
      <c r="A3152" s="178" t="s">
        <v>270</v>
      </c>
      <c r="B3152" s="178" t="s">
        <v>17</v>
      </c>
      <c r="C3152" s="178" t="s">
        <v>3508</v>
      </c>
      <c r="D3152" s="178" t="s">
        <v>7506</v>
      </c>
      <c r="E3152" s="179">
        <v>39518</v>
      </c>
      <c r="F3152" s="180">
        <v>0</v>
      </c>
      <c r="G3152" s="180">
        <v>306.64</v>
      </c>
      <c r="H3152" s="180">
        <v>76.66</v>
      </c>
      <c r="I3152" s="180">
        <f t="shared" si="98"/>
        <v>383.29999999999995</v>
      </c>
      <c r="J3152" s="177" t="str">
        <f t="shared" si="99"/>
        <v>Date &gt; 1920</v>
      </c>
    </row>
    <row r="3153" spans="1:10" x14ac:dyDescent="0.3">
      <c r="A3153" s="178" t="s">
        <v>270</v>
      </c>
      <c r="B3153" s="178" t="s">
        <v>17</v>
      </c>
      <c r="C3153" s="178" t="s">
        <v>3508</v>
      </c>
      <c r="D3153" s="178" t="s">
        <v>7506</v>
      </c>
      <c r="E3153" s="179">
        <v>39555</v>
      </c>
      <c r="F3153" s="180">
        <v>0</v>
      </c>
      <c r="G3153" s="180">
        <v>1225.3499999999999</v>
      </c>
      <c r="H3153" s="180">
        <v>306.33</v>
      </c>
      <c r="I3153" s="180">
        <f t="shared" si="98"/>
        <v>1531.6799999999998</v>
      </c>
      <c r="J3153" s="177" t="str">
        <f t="shared" si="99"/>
        <v>Date &gt; 1920</v>
      </c>
    </row>
    <row r="3154" spans="1:10" x14ac:dyDescent="0.3">
      <c r="A3154" s="178" t="s">
        <v>270</v>
      </c>
      <c r="B3154" s="178" t="s">
        <v>17</v>
      </c>
      <c r="C3154" s="178" t="s">
        <v>3508</v>
      </c>
      <c r="D3154" s="178" t="s">
        <v>7507</v>
      </c>
      <c r="E3154" s="179">
        <v>40393</v>
      </c>
      <c r="F3154" s="180">
        <v>0</v>
      </c>
      <c r="G3154" s="180">
        <v>2343.6799999999998</v>
      </c>
      <c r="H3154" s="180">
        <v>585.91999999999996</v>
      </c>
      <c r="I3154" s="180">
        <f t="shared" si="98"/>
        <v>2929.6</v>
      </c>
      <c r="J3154" s="177" t="str">
        <f t="shared" si="99"/>
        <v>Date &gt; 1920</v>
      </c>
    </row>
    <row r="3155" spans="1:10" x14ac:dyDescent="0.3">
      <c r="A3155" s="178" t="s">
        <v>270</v>
      </c>
      <c r="B3155" s="178" t="s">
        <v>17</v>
      </c>
      <c r="C3155" s="178" t="s">
        <v>3508</v>
      </c>
      <c r="D3155" s="178" t="s">
        <v>7507</v>
      </c>
      <c r="E3155" s="179">
        <v>40428</v>
      </c>
      <c r="F3155" s="180">
        <v>0</v>
      </c>
      <c r="G3155" s="180">
        <v>275.82</v>
      </c>
      <c r="H3155" s="180">
        <v>68.959999999999994</v>
      </c>
      <c r="I3155" s="180">
        <f t="shared" si="98"/>
        <v>344.78</v>
      </c>
      <c r="J3155" s="177" t="str">
        <f t="shared" si="99"/>
        <v>Date &gt; 1920</v>
      </c>
    </row>
    <row r="3156" spans="1:10" x14ac:dyDescent="0.3">
      <c r="A3156" s="178" t="s">
        <v>270</v>
      </c>
      <c r="B3156" s="178" t="s">
        <v>17</v>
      </c>
      <c r="C3156" s="178" t="s">
        <v>3508</v>
      </c>
      <c r="D3156" s="178" t="s">
        <v>7507</v>
      </c>
      <c r="E3156" s="179">
        <v>40465</v>
      </c>
      <c r="F3156" s="180">
        <v>0</v>
      </c>
      <c r="G3156" s="180">
        <v>18588.18</v>
      </c>
      <c r="H3156" s="180">
        <v>4647.04</v>
      </c>
      <c r="I3156" s="180">
        <f t="shared" si="98"/>
        <v>23235.22</v>
      </c>
      <c r="J3156" s="177" t="str">
        <f t="shared" si="99"/>
        <v>Date &gt; 1920</v>
      </c>
    </row>
    <row r="3157" spans="1:10" x14ac:dyDescent="0.3">
      <c r="A3157" s="178" t="s">
        <v>270</v>
      </c>
      <c r="B3157" s="178" t="s">
        <v>17</v>
      </c>
      <c r="C3157" s="178" t="s">
        <v>3508</v>
      </c>
      <c r="D3157" s="178" t="s">
        <v>7508</v>
      </c>
      <c r="E3157" s="179">
        <v>40394</v>
      </c>
      <c r="F3157" s="180">
        <v>0</v>
      </c>
      <c r="G3157" s="180">
        <v>5947.52</v>
      </c>
      <c r="H3157" s="180">
        <v>1486.88</v>
      </c>
      <c r="I3157" s="180">
        <f t="shared" si="98"/>
        <v>7434.4000000000005</v>
      </c>
      <c r="J3157" s="177" t="str">
        <f t="shared" si="99"/>
        <v>Date &gt; 1920</v>
      </c>
    </row>
    <row r="3158" spans="1:10" x14ac:dyDescent="0.3">
      <c r="A3158" s="178" t="s">
        <v>270</v>
      </c>
      <c r="B3158" s="178" t="s">
        <v>17</v>
      </c>
      <c r="C3158" s="178" t="s">
        <v>3508</v>
      </c>
      <c r="D3158" s="178" t="s">
        <v>7508</v>
      </c>
      <c r="E3158" s="179">
        <v>40428</v>
      </c>
      <c r="F3158" s="180">
        <v>0</v>
      </c>
      <c r="G3158" s="180">
        <v>1028.28</v>
      </c>
      <c r="H3158" s="180">
        <v>257.07</v>
      </c>
      <c r="I3158" s="180">
        <f t="shared" si="98"/>
        <v>1285.3499999999999</v>
      </c>
      <c r="J3158" s="177" t="str">
        <f t="shared" si="99"/>
        <v>Date &gt; 1920</v>
      </c>
    </row>
    <row r="3159" spans="1:10" x14ac:dyDescent="0.3">
      <c r="A3159" s="178" t="s">
        <v>270</v>
      </c>
      <c r="B3159" s="178" t="s">
        <v>17</v>
      </c>
      <c r="C3159" s="178" t="s">
        <v>3508</v>
      </c>
      <c r="D3159" s="178" t="s">
        <v>7508</v>
      </c>
      <c r="E3159" s="179">
        <v>40462</v>
      </c>
      <c r="F3159" s="180">
        <v>0</v>
      </c>
      <c r="G3159" s="180">
        <v>86575.81</v>
      </c>
      <c r="H3159" s="180">
        <v>21643.96</v>
      </c>
      <c r="I3159" s="180">
        <f t="shared" si="98"/>
        <v>108219.76999999999</v>
      </c>
      <c r="J3159" s="177" t="str">
        <f t="shared" si="99"/>
        <v>Date &gt; 1920</v>
      </c>
    </row>
    <row r="3160" spans="1:10" x14ac:dyDescent="0.3">
      <c r="A3160" s="178" t="s">
        <v>270</v>
      </c>
      <c r="B3160" s="178" t="s">
        <v>17</v>
      </c>
      <c r="C3160" s="178" t="s">
        <v>3508</v>
      </c>
      <c r="D3160" s="178" t="s">
        <v>7508</v>
      </c>
      <c r="E3160" s="179">
        <v>40526</v>
      </c>
      <c r="F3160" s="180">
        <v>0</v>
      </c>
      <c r="G3160" s="180">
        <v>253.92</v>
      </c>
      <c r="H3160" s="180">
        <v>63.48</v>
      </c>
      <c r="I3160" s="180">
        <f t="shared" si="98"/>
        <v>317.39999999999998</v>
      </c>
      <c r="J3160" s="177" t="str">
        <f t="shared" si="99"/>
        <v>Date &gt; 1920</v>
      </c>
    </row>
    <row r="3161" spans="1:10" x14ac:dyDescent="0.3">
      <c r="A3161" s="178" t="s">
        <v>270</v>
      </c>
      <c r="B3161" s="178" t="s">
        <v>17</v>
      </c>
      <c r="C3161" s="178" t="s">
        <v>3508</v>
      </c>
      <c r="D3161" s="178" t="s">
        <v>7509</v>
      </c>
      <c r="E3161" s="179">
        <v>40751</v>
      </c>
      <c r="F3161" s="180">
        <v>0</v>
      </c>
      <c r="G3161" s="180">
        <v>13340.22</v>
      </c>
      <c r="H3161" s="180">
        <v>3335.05</v>
      </c>
      <c r="I3161" s="180">
        <f t="shared" si="98"/>
        <v>16675.27</v>
      </c>
      <c r="J3161" s="177" t="str">
        <f t="shared" si="99"/>
        <v>Date &gt; 1920</v>
      </c>
    </row>
    <row r="3162" spans="1:10" x14ac:dyDescent="0.3">
      <c r="A3162" s="178" t="s">
        <v>270</v>
      </c>
      <c r="B3162" s="178" t="s">
        <v>17</v>
      </c>
      <c r="C3162" s="178" t="s">
        <v>3508</v>
      </c>
      <c r="D3162" s="178" t="s">
        <v>7509</v>
      </c>
      <c r="E3162" s="179">
        <v>40787</v>
      </c>
      <c r="F3162" s="180">
        <v>0</v>
      </c>
      <c r="G3162" s="180">
        <v>960</v>
      </c>
      <c r="H3162" s="180">
        <v>240</v>
      </c>
      <c r="I3162" s="180">
        <f t="shared" si="98"/>
        <v>1200</v>
      </c>
      <c r="J3162" s="177" t="str">
        <f t="shared" si="99"/>
        <v>Date &gt; 1920</v>
      </c>
    </row>
    <row r="3163" spans="1:10" x14ac:dyDescent="0.3">
      <c r="A3163" s="178" t="s">
        <v>270</v>
      </c>
      <c r="B3163" s="178" t="s">
        <v>17</v>
      </c>
      <c r="C3163" s="178" t="s">
        <v>3508</v>
      </c>
      <c r="D3163" s="178" t="s">
        <v>7509</v>
      </c>
      <c r="E3163" s="179">
        <v>40899</v>
      </c>
      <c r="F3163" s="180">
        <v>0</v>
      </c>
      <c r="G3163" s="180">
        <v>41896.58</v>
      </c>
      <c r="H3163" s="180">
        <v>10474.14</v>
      </c>
      <c r="I3163" s="180">
        <f t="shared" si="98"/>
        <v>52370.720000000001</v>
      </c>
      <c r="J3163" s="177" t="str">
        <f t="shared" si="99"/>
        <v>Date &gt; 1920</v>
      </c>
    </row>
    <row r="3164" spans="1:10" x14ac:dyDescent="0.3">
      <c r="A3164" s="178" t="s">
        <v>270</v>
      </c>
      <c r="B3164" s="178" t="s">
        <v>17</v>
      </c>
      <c r="C3164" s="178" t="s">
        <v>3508</v>
      </c>
      <c r="D3164" s="178" t="s">
        <v>7509</v>
      </c>
      <c r="E3164" s="179">
        <v>40918</v>
      </c>
      <c r="F3164" s="180">
        <v>0</v>
      </c>
      <c r="G3164" s="180">
        <v>1600</v>
      </c>
      <c r="H3164" s="180">
        <v>400</v>
      </c>
      <c r="I3164" s="180">
        <f t="shared" si="98"/>
        <v>2000</v>
      </c>
      <c r="J3164" s="177" t="str">
        <f t="shared" si="99"/>
        <v>Date &gt; 1920</v>
      </c>
    </row>
    <row r="3165" spans="1:10" x14ac:dyDescent="0.3">
      <c r="A3165" s="178" t="s">
        <v>270</v>
      </c>
      <c r="B3165" s="178" t="s">
        <v>17</v>
      </c>
      <c r="C3165" s="178" t="s">
        <v>3508</v>
      </c>
      <c r="D3165" s="178" t="s">
        <v>7509</v>
      </c>
      <c r="E3165" s="179">
        <v>40946</v>
      </c>
      <c r="F3165" s="180">
        <v>0</v>
      </c>
      <c r="G3165" s="180">
        <v>880</v>
      </c>
      <c r="H3165" s="180">
        <v>220</v>
      </c>
      <c r="I3165" s="180">
        <f t="shared" si="98"/>
        <v>1100</v>
      </c>
      <c r="J3165" s="177" t="str">
        <f t="shared" si="99"/>
        <v>Date &gt; 1920</v>
      </c>
    </row>
    <row r="3166" spans="1:10" x14ac:dyDescent="0.3">
      <c r="A3166" s="178" t="s">
        <v>270</v>
      </c>
      <c r="B3166" s="178" t="s">
        <v>17</v>
      </c>
      <c r="C3166" s="178" t="s">
        <v>3508</v>
      </c>
      <c r="D3166" s="178" t="s">
        <v>7509</v>
      </c>
      <c r="E3166" s="179">
        <v>40989</v>
      </c>
      <c r="F3166" s="180">
        <v>0</v>
      </c>
      <c r="G3166" s="180">
        <v>39731.47</v>
      </c>
      <c r="H3166" s="180">
        <v>9932.8700000000008</v>
      </c>
      <c r="I3166" s="180">
        <f t="shared" si="98"/>
        <v>49664.340000000004</v>
      </c>
      <c r="J3166" s="177" t="str">
        <f t="shared" si="99"/>
        <v>Date &gt; 1920</v>
      </c>
    </row>
    <row r="3167" spans="1:10" x14ac:dyDescent="0.3">
      <c r="A3167" s="178" t="s">
        <v>270</v>
      </c>
      <c r="B3167" s="178" t="s">
        <v>17</v>
      </c>
      <c r="C3167" s="178" t="s">
        <v>3508</v>
      </c>
      <c r="D3167" s="178" t="s">
        <v>7510</v>
      </c>
      <c r="E3167" s="179">
        <v>40919</v>
      </c>
      <c r="F3167" s="180">
        <v>0</v>
      </c>
      <c r="G3167" s="180">
        <v>2011.2</v>
      </c>
      <c r="H3167" s="180">
        <v>502.8</v>
      </c>
      <c r="I3167" s="180">
        <f t="shared" si="98"/>
        <v>2514</v>
      </c>
      <c r="J3167" s="177" t="str">
        <f t="shared" si="99"/>
        <v>Date &gt; 1920</v>
      </c>
    </row>
    <row r="3168" spans="1:10" x14ac:dyDescent="0.3">
      <c r="A3168" s="178" t="s">
        <v>270</v>
      </c>
      <c r="B3168" s="178" t="s">
        <v>17</v>
      </c>
      <c r="C3168" s="178" t="s">
        <v>3508</v>
      </c>
      <c r="D3168" s="178" t="s">
        <v>7510</v>
      </c>
      <c r="E3168" s="179">
        <v>40946</v>
      </c>
      <c r="F3168" s="180">
        <v>0</v>
      </c>
      <c r="G3168" s="180">
        <v>4800</v>
      </c>
      <c r="H3168" s="180">
        <v>1200</v>
      </c>
      <c r="I3168" s="180">
        <f t="shared" si="98"/>
        <v>6000</v>
      </c>
      <c r="J3168" s="177" t="str">
        <f t="shared" si="99"/>
        <v>Date &gt; 1920</v>
      </c>
    </row>
    <row r="3169" spans="1:10" x14ac:dyDescent="0.3">
      <c r="A3169" s="178" t="s">
        <v>270</v>
      </c>
      <c r="B3169" s="178" t="s">
        <v>17</v>
      </c>
      <c r="C3169" s="178" t="s">
        <v>3508</v>
      </c>
      <c r="D3169" s="178" t="s">
        <v>7510</v>
      </c>
      <c r="E3169" s="179">
        <v>40989</v>
      </c>
      <c r="F3169" s="180">
        <v>0</v>
      </c>
      <c r="G3169" s="180">
        <v>2000</v>
      </c>
      <c r="H3169" s="180">
        <v>500</v>
      </c>
      <c r="I3169" s="180">
        <f t="shared" si="98"/>
        <v>2500</v>
      </c>
      <c r="J3169" s="177" t="str">
        <f t="shared" si="99"/>
        <v>Date &gt; 1920</v>
      </c>
    </row>
    <row r="3170" spans="1:10" x14ac:dyDescent="0.3">
      <c r="A3170" s="178" t="s">
        <v>270</v>
      </c>
      <c r="B3170" s="178" t="s">
        <v>17</v>
      </c>
      <c r="C3170" s="178" t="s">
        <v>3508</v>
      </c>
      <c r="D3170" s="178" t="s">
        <v>7510</v>
      </c>
      <c r="E3170" s="179">
        <v>41488</v>
      </c>
      <c r="F3170" s="180">
        <v>0</v>
      </c>
      <c r="G3170" s="180">
        <v>400</v>
      </c>
      <c r="H3170" s="180">
        <v>2100</v>
      </c>
      <c r="I3170" s="180">
        <f t="shared" si="98"/>
        <v>2500</v>
      </c>
      <c r="J3170" s="177" t="str">
        <f t="shared" si="99"/>
        <v>Date &gt; 1920</v>
      </c>
    </row>
    <row r="3171" spans="1:10" x14ac:dyDescent="0.3">
      <c r="A3171" s="178" t="s">
        <v>270</v>
      </c>
      <c r="B3171" s="178" t="s">
        <v>17</v>
      </c>
      <c r="C3171" s="178" t="s">
        <v>3508</v>
      </c>
      <c r="D3171" s="178" t="s">
        <v>7040</v>
      </c>
      <c r="E3171" s="179">
        <v>41311</v>
      </c>
      <c r="F3171" s="180">
        <v>0</v>
      </c>
      <c r="G3171" s="180">
        <v>8440</v>
      </c>
      <c r="H3171" s="180">
        <v>2110</v>
      </c>
      <c r="I3171" s="180">
        <f t="shared" si="98"/>
        <v>10550</v>
      </c>
      <c r="J3171" s="177" t="str">
        <f t="shared" si="99"/>
        <v>Date &gt; 1920</v>
      </c>
    </row>
    <row r="3172" spans="1:10" x14ac:dyDescent="0.3">
      <c r="A3172" s="178" t="s">
        <v>270</v>
      </c>
      <c r="B3172" s="178" t="s">
        <v>17</v>
      </c>
      <c r="C3172" s="178" t="s">
        <v>3508</v>
      </c>
      <c r="D3172" s="178" t="s">
        <v>7511</v>
      </c>
      <c r="E3172" s="179">
        <v>41341</v>
      </c>
      <c r="F3172" s="180">
        <v>0</v>
      </c>
      <c r="G3172" s="180">
        <v>36971.160000000003</v>
      </c>
      <c r="H3172" s="180">
        <v>9242.7900000000009</v>
      </c>
      <c r="I3172" s="180">
        <f t="shared" si="98"/>
        <v>46213.950000000004</v>
      </c>
      <c r="J3172" s="177" t="str">
        <f t="shared" si="99"/>
        <v>Date &gt; 1920</v>
      </c>
    </row>
    <row r="3173" spans="1:10" x14ac:dyDescent="0.3">
      <c r="A3173" s="178" t="s">
        <v>270</v>
      </c>
      <c r="B3173" s="178" t="s">
        <v>17</v>
      </c>
      <c r="C3173" s="178" t="s">
        <v>3508</v>
      </c>
      <c r="D3173" s="178" t="s">
        <v>7511</v>
      </c>
      <c r="E3173" s="179">
        <v>41488</v>
      </c>
      <c r="F3173" s="180">
        <v>0</v>
      </c>
      <c r="G3173" s="180">
        <v>1114.53</v>
      </c>
      <c r="H3173" s="180">
        <v>278.63</v>
      </c>
      <c r="I3173" s="180">
        <f t="shared" si="98"/>
        <v>1393.1599999999999</v>
      </c>
      <c r="J3173" s="177" t="str">
        <f t="shared" si="99"/>
        <v>Date &gt; 1920</v>
      </c>
    </row>
    <row r="3174" spans="1:10" x14ac:dyDescent="0.3">
      <c r="A3174" s="178" t="s">
        <v>270</v>
      </c>
      <c r="B3174" s="178" t="s">
        <v>17</v>
      </c>
      <c r="C3174" s="178" t="s">
        <v>3508</v>
      </c>
      <c r="D3174" s="178" t="s">
        <v>7511</v>
      </c>
      <c r="E3174" s="179">
        <v>41887</v>
      </c>
      <c r="F3174" s="180">
        <v>0</v>
      </c>
      <c r="G3174" s="180">
        <v>5516.71</v>
      </c>
      <c r="H3174" s="180">
        <v>1379.18</v>
      </c>
      <c r="I3174" s="180">
        <f t="shared" si="98"/>
        <v>6895.89</v>
      </c>
      <c r="J3174" s="177" t="str">
        <f t="shared" si="99"/>
        <v>Date &gt; 1920</v>
      </c>
    </row>
    <row r="3175" spans="1:10" x14ac:dyDescent="0.3">
      <c r="A3175" s="178" t="s">
        <v>270</v>
      </c>
      <c r="B3175" s="178" t="s">
        <v>17</v>
      </c>
      <c r="C3175" s="178" t="s">
        <v>3508</v>
      </c>
      <c r="D3175" s="178" t="s">
        <v>7512</v>
      </c>
      <c r="E3175" s="179">
        <v>42080</v>
      </c>
      <c r="F3175" s="180">
        <v>0</v>
      </c>
      <c r="G3175" s="180">
        <v>133509.41</v>
      </c>
      <c r="H3175" s="180">
        <v>14834.37</v>
      </c>
      <c r="I3175" s="180">
        <f t="shared" si="98"/>
        <v>148343.78</v>
      </c>
      <c r="J3175" s="177" t="str">
        <f t="shared" si="99"/>
        <v>Date &gt; 1920</v>
      </c>
    </row>
    <row r="3176" spans="1:10" x14ac:dyDescent="0.3">
      <c r="A3176" s="178" t="s">
        <v>270</v>
      </c>
      <c r="B3176" s="178" t="s">
        <v>17</v>
      </c>
      <c r="C3176" s="178" t="s">
        <v>3508</v>
      </c>
      <c r="D3176" s="178" t="s">
        <v>7512</v>
      </c>
      <c r="E3176" s="179">
        <v>42431</v>
      </c>
      <c r="F3176" s="180">
        <v>0</v>
      </c>
      <c r="G3176" s="180">
        <v>5598.09</v>
      </c>
      <c r="H3176" s="180">
        <v>622.01</v>
      </c>
      <c r="I3176" s="180">
        <f t="shared" si="98"/>
        <v>6220.1</v>
      </c>
      <c r="J3176" s="177" t="str">
        <f t="shared" si="99"/>
        <v>Date &gt; 1920</v>
      </c>
    </row>
    <row r="3177" spans="1:10" x14ac:dyDescent="0.3">
      <c r="A3177" s="178" t="s">
        <v>270</v>
      </c>
      <c r="B3177" s="178" t="s">
        <v>17</v>
      </c>
      <c r="C3177" s="178" t="s">
        <v>3508</v>
      </c>
      <c r="D3177" s="178" t="s">
        <v>7513</v>
      </c>
      <c r="E3177" s="179">
        <v>41915</v>
      </c>
      <c r="F3177" s="180">
        <v>0</v>
      </c>
      <c r="G3177" s="180">
        <v>9000</v>
      </c>
      <c r="H3177" s="180">
        <v>1000</v>
      </c>
      <c r="I3177" s="180">
        <f t="shared" si="98"/>
        <v>10000</v>
      </c>
      <c r="J3177" s="177" t="str">
        <f t="shared" si="99"/>
        <v>Date &gt; 1920</v>
      </c>
    </row>
    <row r="3178" spans="1:10" x14ac:dyDescent="0.3">
      <c r="A3178" s="178" t="s">
        <v>270</v>
      </c>
      <c r="B3178" s="178" t="s">
        <v>17</v>
      </c>
      <c r="C3178" s="178" t="s">
        <v>3508</v>
      </c>
      <c r="D3178" s="178" t="s">
        <v>7513</v>
      </c>
      <c r="E3178" s="179">
        <v>42054</v>
      </c>
      <c r="F3178" s="180">
        <v>0</v>
      </c>
      <c r="G3178" s="180">
        <v>10418.4</v>
      </c>
      <c r="H3178" s="180">
        <v>1157.5999999999999</v>
      </c>
      <c r="I3178" s="180">
        <f t="shared" si="98"/>
        <v>11576</v>
      </c>
      <c r="J3178" s="177" t="str">
        <f t="shared" si="99"/>
        <v>Date &gt; 1920</v>
      </c>
    </row>
    <row r="3179" spans="1:10" x14ac:dyDescent="0.3">
      <c r="A3179" s="178" t="s">
        <v>270</v>
      </c>
      <c r="B3179" s="178" t="s">
        <v>17</v>
      </c>
      <c r="C3179" s="178" t="s">
        <v>3508</v>
      </c>
      <c r="D3179" s="178" t="s">
        <v>7514</v>
      </c>
      <c r="E3179" s="179">
        <v>42744</v>
      </c>
      <c r="F3179" s="180">
        <v>0</v>
      </c>
      <c r="G3179" s="180">
        <v>104588.25</v>
      </c>
      <c r="H3179" s="180">
        <v>11620.92</v>
      </c>
      <c r="I3179" s="180">
        <f t="shared" si="98"/>
        <v>116209.17</v>
      </c>
      <c r="J3179" s="177" t="str">
        <f t="shared" si="99"/>
        <v>Date &gt; 1920</v>
      </c>
    </row>
    <row r="3180" spans="1:10" x14ac:dyDescent="0.3">
      <c r="A3180" s="178" t="s">
        <v>270</v>
      </c>
      <c r="B3180" s="178" t="s">
        <v>17</v>
      </c>
      <c r="C3180" s="178" t="s">
        <v>3508</v>
      </c>
      <c r="D3180" s="178" t="s">
        <v>7515</v>
      </c>
      <c r="E3180" s="179">
        <v>43111</v>
      </c>
      <c r="F3180" s="180">
        <v>0</v>
      </c>
      <c r="G3180" s="180">
        <v>1631.25</v>
      </c>
      <c r="H3180" s="180">
        <v>181.25</v>
      </c>
      <c r="I3180" s="180">
        <f t="shared" si="98"/>
        <v>1812.5</v>
      </c>
      <c r="J3180" s="177" t="str">
        <f t="shared" si="99"/>
        <v>Date &gt; 1920</v>
      </c>
    </row>
    <row r="3181" spans="1:10" x14ac:dyDescent="0.3">
      <c r="A3181" s="178" t="s">
        <v>270</v>
      </c>
      <c r="B3181" s="178" t="s">
        <v>17</v>
      </c>
      <c r="C3181" s="178" t="s">
        <v>3508</v>
      </c>
      <c r="D3181" s="178" t="s">
        <v>7515</v>
      </c>
      <c r="E3181" s="179">
        <v>43111</v>
      </c>
      <c r="F3181" s="180">
        <v>0</v>
      </c>
      <c r="G3181" s="180">
        <v>33693.75</v>
      </c>
      <c r="H3181" s="180">
        <v>3743.75</v>
      </c>
      <c r="I3181" s="180">
        <f t="shared" si="98"/>
        <v>37437.5</v>
      </c>
      <c r="J3181" s="177" t="str">
        <f t="shared" si="99"/>
        <v>Date &gt; 1920</v>
      </c>
    </row>
    <row r="3182" spans="1:10" x14ac:dyDescent="0.3">
      <c r="A3182" s="178" t="s">
        <v>270</v>
      </c>
      <c r="B3182" s="178" t="s">
        <v>17</v>
      </c>
      <c r="C3182" s="178" t="s">
        <v>3508</v>
      </c>
      <c r="D3182" s="178" t="s">
        <v>7516</v>
      </c>
      <c r="E3182" s="179">
        <v>43425</v>
      </c>
      <c r="F3182" s="180">
        <v>0</v>
      </c>
      <c r="G3182" s="180">
        <v>196200.32000000001</v>
      </c>
      <c r="H3182" s="180">
        <v>10326.33</v>
      </c>
      <c r="I3182" s="180">
        <f t="shared" si="98"/>
        <v>206526.65</v>
      </c>
      <c r="J3182" s="177" t="str">
        <f t="shared" si="99"/>
        <v>Date &gt; 1920</v>
      </c>
    </row>
    <row r="3183" spans="1:10" x14ac:dyDescent="0.3">
      <c r="A3183" s="178" t="s">
        <v>270</v>
      </c>
      <c r="B3183" s="178" t="s">
        <v>17</v>
      </c>
      <c r="C3183" s="178" t="s">
        <v>3508</v>
      </c>
      <c r="D3183" s="178" t="s">
        <v>7517</v>
      </c>
      <c r="E3183" s="209">
        <v>0</v>
      </c>
      <c r="F3183" s="180">
        <v>0</v>
      </c>
      <c r="G3183" s="180">
        <v>7499.71</v>
      </c>
      <c r="H3183" s="180">
        <v>394.73</v>
      </c>
      <c r="I3183" s="180">
        <f t="shared" si="98"/>
        <v>7894.4400000000005</v>
      </c>
      <c r="J3183" s="177" t="str">
        <f t="shared" si="99"/>
        <v>Sketchy date</v>
      </c>
    </row>
    <row r="3184" spans="1:10" x14ac:dyDescent="0.3">
      <c r="A3184" s="178" t="s">
        <v>270</v>
      </c>
      <c r="B3184" s="178" t="s">
        <v>17</v>
      </c>
      <c r="C3184" s="178" t="s">
        <v>3508</v>
      </c>
      <c r="D3184" s="178" t="s">
        <v>7517</v>
      </c>
      <c r="E3184" s="179">
        <v>43802</v>
      </c>
      <c r="F3184" s="180">
        <v>0</v>
      </c>
      <c r="G3184" s="180">
        <v>163617.81</v>
      </c>
      <c r="H3184" s="180">
        <v>8611.4599999999991</v>
      </c>
      <c r="I3184" s="180">
        <f t="shared" si="98"/>
        <v>172229.27</v>
      </c>
      <c r="J3184" s="177" t="str">
        <f t="shared" si="99"/>
        <v>Date &gt; 1920</v>
      </c>
    </row>
    <row r="3185" spans="1:10" x14ac:dyDescent="0.3">
      <c r="A3185" s="178" t="s">
        <v>270</v>
      </c>
      <c r="B3185" s="178" t="s">
        <v>17</v>
      </c>
      <c r="C3185" s="178" t="s">
        <v>3508</v>
      </c>
      <c r="D3185" s="178" t="s">
        <v>7518</v>
      </c>
      <c r="E3185" s="209">
        <v>0</v>
      </c>
      <c r="F3185" s="180">
        <v>0</v>
      </c>
      <c r="G3185" s="180">
        <v>9985.4500000000007</v>
      </c>
      <c r="H3185" s="180">
        <v>785</v>
      </c>
      <c r="I3185" s="180">
        <f t="shared" si="98"/>
        <v>10770.45</v>
      </c>
      <c r="J3185" s="177" t="str">
        <f t="shared" si="99"/>
        <v>Sketchy date</v>
      </c>
    </row>
    <row r="3186" spans="1:10" x14ac:dyDescent="0.3">
      <c r="A3186" s="178" t="s">
        <v>270</v>
      </c>
      <c r="B3186" s="178" t="s">
        <v>17</v>
      </c>
      <c r="C3186" s="178" t="s">
        <v>3508</v>
      </c>
      <c r="D3186" s="178" t="s">
        <v>7519</v>
      </c>
      <c r="E3186" s="179">
        <v>43881</v>
      </c>
      <c r="F3186" s="180">
        <v>0</v>
      </c>
      <c r="G3186" s="180">
        <v>53970.3</v>
      </c>
      <c r="H3186" s="180">
        <v>5996.7</v>
      </c>
      <c r="I3186" s="180">
        <f t="shared" si="98"/>
        <v>59967</v>
      </c>
      <c r="J3186" s="177" t="str">
        <f t="shared" si="99"/>
        <v>Date &gt; 1920</v>
      </c>
    </row>
    <row r="3187" spans="1:10" x14ac:dyDescent="0.3">
      <c r="A3187" s="178" t="s">
        <v>270</v>
      </c>
      <c r="B3187" s="178" t="s">
        <v>19</v>
      </c>
      <c r="C3187" s="178" t="s">
        <v>1305</v>
      </c>
      <c r="D3187" s="178" t="s">
        <v>7520</v>
      </c>
      <c r="E3187" s="179">
        <v>18216</v>
      </c>
      <c r="F3187" s="180">
        <v>14000</v>
      </c>
      <c r="G3187" s="180">
        <v>10031.25</v>
      </c>
      <c r="H3187" s="180">
        <v>5681.34</v>
      </c>
      <c r="I3187" s="180">
        <f t="shared" si="98"/>
        <v>29712.59</v>
      </c>
      <c r="J3187" s="177" t="str">
        <f t="shared" si="99"/>
        <v>Date &gt; 1920</v>
      </c>
    </row>
    <row r="3188" spans="1:10" x14ac:dyDescent="0.3">
      <c r="A3188" s="178" t="s">
        <v>270</v>
      </c>
      <c r="B3188" s="178" t="s">
        <v>19</v>
      </c>
      <c r="C3188" s="178" t="s">
        <v>1305</v>
      </c>
      <c r="D3188" s="178" t="s">
        <v>7521</v>
      </c>
      <c r="E3188" s="179">
        <v>18259</v>
      </c>
      <c r="F3188" s="180">
        <v>0</v>
      </c>
      <c r="G3188" s="180">
        <v>386.41</v>
      </c>
      <c r="H3188" s="180">
        <v>0</v>
      </c>
      <c r="I3188" s="180">
        <f t="shared" si="98"/>
        <v>386.41</v>
      </c>
      <c r="J3188" s="177" t="str">
        <f t="shared" si="99"/>
        <v>Date &gt; 1920</v>
      </c>
    </row>
    <row r="3189" spans="1:10" x14ac:dyDescent="0.3">
      <c r="A3189" s="178" t="s">
        <v>270</v>
      </c>
      <c r="B3189" s="178" t="s">
        <v>19</v>
      </c>
      <c r="C3189" s="178" t="s">
        <v>1305</v>
      </c>
      <c r="D3189" s="178" t="s">
        <v>7522</v>
      </c>
      <c r="E3189" s="179">
        <v>19406</v>
      </c>
      <c r="F3189" s="180">
        <v>0</v>
      </c>
      <c r="G3189" s="180">
        <v>2975.78</v>
      </c>
      <c r="H3189" s="180">
        <v>0</v>
      </c>
      <c r="I3189" s="180">
        <f t="shared" si="98"/>
        <v>2975.78</v>
      </c>
      <c r="J3189" s="177" t="str">
        <f t="shared" si="99"/>
        <v>Date &gt; 1920</v>
      </c>
    </row>
    <row r="3190" spans="1:10" x14ac:dyDescent="0.3">
      <c r="A3190" s="178" t="s">
        <v>270</v>
      </c>
      <c r="B3190" s="178" t="s">
        <v>19</v>
      </c>
      <c r="C3190" s="178" t="s">
        <v>1305</v>
      </c>
      <c r="D3190" s="178" t="s">
        <v>7523</v>
      </c>
      <c r="E3190" s="179">
        <v>21440</v>
      </c>
      <c r="F3190" s="180">
        <v>0</v>
      </c>
      <c r="G3190" s="180">
        <v>3400</v>
      </c>
      <c r="H3190" s="180">
        <v>1775</v>
      </c>
      <c r="I3190" s="180">
        <f t="shared" si="98"/>
        <v>5175</v>
      </c>
      <c r="J3190" s="177" t="str">
        <f t="shared" si="99"/>
        <v>Date &gt; 1920</v>
      </c>
    </row>
    <row r="3191" spans="1:10" x14ac:dyDescent="0.3">
      <c r="A3191" s="178" t="s">
        <v>270</v>
      </c>
      <c r="B3191" s="178" t="s">
        <v>19</v>
      </c>
      <c r="C3191" s="178" t="s">
        <v>1305</v>
      </c>
      <c r="D3191" s="178" t="s">
        <v>7524</v>
      </c>
      <c r="E3191" s="179">
        <v>24937</v>
      </c>
      <c r="F3191" s="180">
        <v>73098.95</v>
      </c>
      <c r="G3191" s="180">
        <v>48747.63</v>
      </c>
      <c r="H3191" s="180">
        <v>24396.32</v>
      </c>
      <c r="I3191" s="180">
        <f t="shared" si="98"/>
        <v>146242.9</v>
      </c>
      <c r="J3191" s="177" t="str">
        <f t="shared" si="99"/>
        <v>Date &gt; 1920</v>
      </c>
    </row>
    <row r="3192" spans="1:10" x14ac:dyDescent="0.3">
      <c r="A3192" s="178" t="s">
        <v>270</v>
      </c>
      <c r="B3192" s="178" t="s">
        <v>19</v>
      </c>
      <c r="C3192" s="178" t="s">
        <v>1305</v>
      </c>
      <c r="D3192" s="178" t="s">
        <v>7525</v>
      </c>
      <c r="E3192" s="179">
        <v>23299</v>
      </c>
      <c r="F3192" s="180">
        <v>0</v>
      </c>
      <c r="G3192" s="180">
        <v>1600</v>
      </c>
      <c r="H3192" s="180">
        <v>808.89</v>
      </c>
      <c r="I3192" s="180">
        <f t="shared" si="98"/>
        <v>2408.89</v>
      </c>
      <c r="J3192" s="177" t="str">
        <f t="shared" si="99"/>
        <v>Date &gt; 1920</v>
      </c>
    </row>
    <row r="3193" spans="1:10" x14ac:dyDescent="0.3">
      <c r="A3193" s="178" t="s">
        <v>270</v>
      </c>
      <c r="B3193" s="178" t="s">
        <v>19</v>
      </c>
      <c r="C3193" s="178" t="s">
        <v>1305</v>
      </c>
      <c r="D3193" s="178" t="s">
        <v>6400</v>
      </c>
      <c r="E3193" s="179">
        <v>24811</v>
      </c>
      <c r="F3193" s="180">
        <v>0</v>
      </c>
      <c r="G3193" s="180">
        <v>4606.4399999999996</v>
      </c>
      <c r="H3193" s="180">
        <v>2303.2199999999998</v>
      </c>
      <c r="I3193" s="180">
        <f t="shared" si="98"/>
        <v>6909.66</v>
      </c>
      <c r="J3193" s="177" t="str">
        <f t="shared" si="99"/>
        <v>Date &gt; 1920</v>
      </c>
    </row>
    <row r="3194" spans="1:10" x14ac:dyDescent="0.3">
      <c r="A3194" s="178" t="s">
        <v>270</v>
      </c>
      <c r="B3194" s="178" t="s">
        <v>19</v>
      </c>
      <c r="C3194" s="178" t="s">
        <v>1305</v>
      </c>
      <c r="D3194" s="178" t="s">
        <v>7526</v>
      </c>
      <c r="E3194" s="179">
        <v>26252</v>
      </c>
      <c r="F3194" s="180">
        <v>0</v>
      </c>
      <c r="G3194" s="180">
        <v>32754.52</v>
      </c>
      <c r="H3194" s="180">
        <v>32754.53</v>
      </c>
      <c r="I3194" s="180">
        <f t="shared" si="98"/>
        <v>65509.05</v>
      </c>
      <c r="J3194" s="177" t="str">
        <f t="shared" si="99"/>
        <v>Date &gt; 1920</v>
      </c>
    </row>
    <row r="3195" spans="1:10" x14ac:dyDescent="0.3">
      <c r="A3195" s="178" t="s">
        <v>270</v>
      </c>
      <c r="B3195" s="178" t="s">
        <v>19</v>
      </c>
      <c r="C3195" s="178" t="s">
        <v>1305</v>
      </c>
      <c r="D3195" s="178" t="s">
        <v>7527</v>
      </c>
      <c r="E3195" s="179">
        <v>31929</v>
      </c>
      <c r="F3195" s="180">
        <v>1181587.25</v>
      </c>
      <c r="G3195" s="180">
        <v>2180.4699999999998</v>
      </c>
      <c r="H3195" s="180">
        <v>174335.98</v>
      </c>
      <c r="I3195" s="180">
        <f t="shared" si="98"/>
        <v>1358103.7</v>
      </c>
      <c r="J3195" s="177" t="str">
        <f t="shared" si="99"/>
        <v>Date &gt; 1920</v>
      </c>
    </row>
    <row r="3196" spans="1:10" x14ac:dyDescent="0.3">
      <c r="A3196" s="178" t="s">
        <v>270</v>
      </c>
      <c r="B3196" s="178" t="s">
        <v>19</v>
      </c>
      <c r="C3196" s="178" t="s">
        <v>1305</v>
      </c>
      <c r="D3196" s="178" t="s">
        <v>7528</v>
      </c>
      <c r="E3196" s="179">
        <v>29728</v>
      </c>
      <c r="F3196" s="180">
        <v>0</v>
      </c>
      <c r="G3196" s="180">
        <v>4000</v>
      </c>
      <c r="H3196" s="180">
        <v>2256.3000000000002</v>
      </c>
      <c r="I3196" s="180">
        <f t="shared" si="98"/>
        <v>6256.3</v>
      </c>
      <c r="J3196" s="177" t="str">
        <f t="shared" si="99"/>
        <v>Date &gt; 1920</v>
      </c>
    </row>
    <row r="3197" spans="1:10" x14ac:dyDescent="0.3">
      <c r="A3197" s="178" t="s">
        <v>270</v>
      </c>
      <c r="B3197" s="178" t="s">
        <v>19</v>
      </c>
      <c r="C3197" s="178" t="s">
        <v>1305</v>
      </c>
      <c r="D3197" s="178" t="s">
        <v>7529</v>
      </c>
      <c r="E3197" s="179">
        <v>30315</v>
      </c>
      <c r="F3197" s="180">
        <v>134058.59</v>
      </c>
      <c r="G3197" s="180">
        <v>10124.82</v>
      </c>
      <c r="H3197" s="180">
        <v>19957.8</v>
      </c>
      <c r="I3197" s="180">
        <f t="shared" si="98"/>
        <v>164141.21</v>
      </c>
      <c r="J3197" s="177" t="str">
        <f t="shared" si="99"/>
        <v>Date &gt; 1920</v>
      </c>
    </row>
    <row r="3198" spans="1:10" x14ac:dyDescent="0.3">
      <c r="A3198" s="178" t="s">
        <v>270</v>
      </c>
      <c r="B3198" s="178" t="s">
        <v>19</v>
      </c>
      <c r="C3198" s="178" t="s">
        <v>1305</v>
      </c>
      <c r="D3198" s="178" t="s">
        <v>7530</v>
      </c>
      <c r="E3198" s="179">
        <v>30874</v>
      </c>
      <c r="F3198" s="180">
        <v>0</v>
      </c>
      <c r="G3198" s="180">
        <v>117249.60000000001</v>
      </c>
      <c r="H3198" s="180">
        <v>29312.400000000001</v>
      </c>
      <c r="I3198" s="180">
        <f t="shared" si="98"/>
        <v>146562</v>
      </c>
      <c r="J3198" s="177" t="str">
        <f t="shared" si="99"/>
        <v>Date &gt; 1920</v>
      </c>
    </row>
    <row r="3199" spans="1:10" x14ac:dyDescent="0.3">
      <c r="A3199" s="178" t="s">
        <v>270</v>
      </c>
      <c r="B3199" s="178" t="s">
        <v>19</v>
      </c>
      <c r="C3199" s="178" t="s">
        <v>1305</v>
      </c>
      <c r="D3199" s="178" t="s">
        <v>7531</v>
      </c>
      <c r="E3199" s="179">
        <v>31737</v>
      </c>
      <c r="F3199" s="180">
        <v>0</v>
      </c>
      <c r="G3199" s="180">
        <v>13305.33</v>
      </c>
      <c r="H3199" s="180">
        <v>6652.67</v>
      </c>
      <c r="I3199" s="180">
        <f t="shared" si="98"/>
        <v>19958</v>
      </c>
      <c r="J3199" s="177" t="str">
        <f t="shared" si="99"/>
        <v>Date &gt; 1920</v>
      </c>
    </row>
    <row r="3200" spans="1:10" x14ac:dyDescent="0.3">
      <c r="A3200" s="178" t="s">
        <v>270</v>
      </c>
      <c r="B3200" s="178" t="s">
        <v>19</v>
      </c>
      <c r="C3200" s="178" t="s">
        <v>1305</v>
      </c>
      <c r="D3200" s="178" t="s">
        <v>7532</v>
      </c>
      <c r="E3200" s="179">
        <v>32059</v>
      </c>
      <c r="F3200" s="180">
        <v>243896.71</v>
      </c>
      <c r="G3200" s="180">
        <v>0</v>
      </c>
      <c r="H3200" s="180">
        <v>38908.47</v>
      </c>
      <c r="I3200" s="180">
        <f t="shared" si="98"/>
        <v>282805.18</v>
      </c>
      <c r="J3200" s="177" t="str">
        <f t="shared" si="99"/>
        <v>Date &gt; 1920</v>
      </c>
    </row>
    <row r="3201" spans="1:10" x14ac:dyDescent="0.3">
      <c r="A3201" s="178" t="s">
        <v>270</v>
      </c>
      <c r="B3201" s="178" t="s">
        <v>19</v>
      </c>
      <c r="C3201" s="178" t="s">
        <v>1305</v>
      </c>
      <c r="D3201" s="178" t="s">
        <v>7532</v>
      </c>
      <c r="E3201" s="179">
        <v>32106</v>
      </c>
      <c r="F3201" s="180">
        <v>23702.77</v>
      </c>
      <c r="G3201" s="180">
        <v>0</v>
      </c>
      <c r="H3201" s="180">
        <v>3003.02</v>
      </c>
      <c r="I3201" s="180">
        <f t="shared" si="98"/>
        <v>26705.79</v>
      </c>
      <c r="J3201" s="177" t="str">
        <f t="shared" si="99"/>
        <v>Date &gt; 1920</v>
      </c>
    </row>
    <row r="3202" spans="1:10" x14ac:dyDescent="0.3">
      <c r="A3202" s="178" t="s">
        <v>270</v>
      </c>
      <c r="B3202" s="178" t="s">
        <v>19</v>
      </c>
      <c r="C3202" s="178" t="s">
        <v>1305</v>
      </c>
      <c r="D3202" s="178" t="s">
        <v>7532</v>
      </c>
      <c r="E3202" s="179">
        <v>32139</v>
      </c>
      <c r="F3202" s="180">
        <v>27869.43</v>
      </c>
      <c r="G3202" s="180">
        <v>26997.52</v>
      </c>
      <c r="H3202" s="180">
        <v>17738.41</v>
      </c>
      <c r="I3202" s="180">
        <f t="shared" si="98"/>
        <v>72605.36</v>
      </c>
      <c r="J3202" s="177" t="str">
        <f t="shared" si="99"/>
        <v>Date &gt; 1920</v>
      </c>
    </row>
    <row r="3203" spans="1:10" x14ac:dyDescent="0.3">
      <c r="A3203" s="178" t="s">
        <v>270</v>
      </c>
      <c r="B3203" s="178" t="s">
        <v>19</v>
      </c>
      <c r="C3203" s="178" t="s">
        <v>1305</v>
      </c>
      <c r="D3203" s="178" t="s">
        <v>7532</v>
      </c>
      <c r="E3203" s="179">
        <v>32279</v>
      </c>
      <c r="F3203" s="180">
        <v>0</v>
      </c>
      <c r="G3203" s="180">
        <v>2728.34</v>
      </c>
      <c r="H3203" s="180">
        <v>0</v>
      </c>
      <c r="I3203" s="180">
        <f t="shared" si="98"/>
        <v>2728.34</v>
      </c>
      <c r="J3203" s="177" t="str">
        <f t="shared" si="99"/>
        <v>Date &gt; 1920</v>
      </c>
    </row>
    <row r="3204" spans="1:10" x14ac:dyDescent="0.3">
      <c r="A3204" s="178" t="s">
        <v>270</v>
      </c>
      <c r="B3204" s="178" t="s">
        <v>19</v>
      </c>
      <c r="C3204" s="178" t="s">
        <v>1305</v>
      </c>
      <c r="D3204" s="178" t="s">
        <v>7532</v>
      </c>
      <c r="E3204" s="179">
        <v>32344</v>
      </c>
      <c r="F3204" s="180">
        <v>15886.48</v>
      </c>
      <c r="G3204" s="180">
        <v>4268.0200000000004</v>
      </c>
      <c r="H3204" s="180">
        <v>4981.55</v>
      </c>
      <c r="I3204" s="180">
        <f t="shared" si="98"/>
        <v>25136.05</v>
      </c>
      <c r="J3204" s="177" t="str">
        <f t="shared" si="99"/>
        <v>Date &gt; 1920</v>
      </c>
    </row>
    <row r="3205" spans="1:10" x14ac:dyDescent="0.3">
      <c r="A3205" s="178" t="s">
        <v>270</v>
      </c>
      <c r="B3205" s="178" t="s">
        <v>19</v>
      </c>
      <c r="C3205" s="178" t="s">
        <v>1305</v>
      </c>
      <c r="D3205" s="178" t="s">
        <v>7532</v>
      </c>
      <c r="E3205" s="179">
        <v>32441</v>
      </c>
      <c r="F3205" s="180">
        <v>5682.5</v>
      </c>
      <c r="G3205" s="180">
        <v>586.11</v>
      </c>
      <c r="H3205" s="180">
        <v>1162.57</v>
      </c>
      <c r="I3205" s="180">
        <f t="shared" ref="I3205:I3268" si="100">SUM(F3205:H3205)</f>
        <v>7431.1799999999994</v>
      </c>
      <c r="J3205" s="177" t="str">
        <f t="shared" ref="J3205:J3268" si="101">IF(OR(YEAR(E3205)&gt; 1920, ISBLANK(E3205)), "Date &gt; 1920", "Sketchy date")</f>
        <v>Date &gt; 1920</v>
      </c>
    </row>
    <row r="3206" spans="1:10" x14ac:dyDescent="0.3">
      <c r="A3206" s="178" t="s">
        <v>270</v>
      </c>
      <c r="B3206" s="178" t="s">
        <v>19</v>
      </c>
      <c r="C3206" s="178" t="s">
        <v>1305</v>
      </c>
      <c r="D3206" s="178" t="s">
        <v>7532</v>
      </c>
      <c r="E3206" s="179">
        <v>33140</v>
      </c>
      <c r="F3206" s="180">
        <v>6716.76</v>
      </c>
      <c r="G3206" s="180">
        <v>-1608.05</v>
      </c>
      <c r="H3206" s="180">
        <v>-1179.31</v>
      </c>
      <c r="I3206" s="180">
        <f t="shared" si="100"/>
        <v>3929.4</v>
      </c>
      <c r="J3206" s="177" t="str">
        <f t="shared" si="101"/>
        <v>Date &gt; 1920</v>
      </c>
    </row>
    <row r="3207" spans="1:10" x14ac:dyDescent="0.3">
      <c r="A3207" s="178" t="s">
        <v>270</v>
      </c>
      <c r="B3207" s="178" t="s">
        <v>19</v>
      </c>
      <c r="C3207" s="178" t="s">
        <v>1305</v>
      </c>
      <c r="D3207" s="178" t="s">
        <v>7173</v>
      </c>
      <c r="E3207" s="179">
        <v>32786</v>
      </c>
      <c r="F3207" s="180">
        <v>0</v>
      </c>
      <c r="G3207" s="180">
        <v>17441.41</v>
      </c>
      <c r="H3207" s="180">
        <v>8720.69</v>
      </c>
      <c r="I3207" s="180">
        <f t="shared" si="100"/>
        <v>26162.1</v>
      </c>
      <c r="J3207" s="177" t="str">
        <f t="shared" si="101"/>
        <v>Date &gt; 1920</v>
      </c>
    </row>
    <row r="3208" spans="1:10" x14ac:dyDescent="0.3">
      <c r="A3208" s="178" t="s">
        <v>270</v>
      </c>
      <c r="B3208" s="178" t="s">
        <v>19</v>
      </c>
      <c r="C3208" s="178" t="s">
        <v>1305</v>
      </c>
      <c r="D3208" s="178" t="s">
        <v>7173</v>
      </c>
      <c r="E3208" s="179">
        <v>32840</v>
      </c>
      <c r="F3208" s="180">
        <v>0</v>
      </c>
      <c r="G3208" s="180">
        <v>31525.06</v>
      </c>
      <c r="H3208" s="180">
        <v>15762.54</v>
      </c>
      <c r="I3208" s="180">
        <f t="shared" si="100"/>
        <v>47287.600000000006</v>
      </c>
      <c r="J3208" s="177" t="str">
        <f t="shared" si="101"/>
        <v>Date &gt; 1920</v>
      </c>
    </row>
    <row r="3209" spans="1:10" x14ac:dyDescent="0.3">
      <c r="A3209" s="178" t="s">
        <v>270</v>
      </c>
      <c r="B3209" s="178" t="s">
        <v>19</v>
      </c>
      <c r="C3209" s="178" t="s">
        <v>1305</v>
      </c>
      <c r="D3209" s="178" t="s">
        <v>7173</v>
      </c>
      <c r="E3209" s="179">
        <v>32840</v>
      </c>
      <c r="F3209" s="180">
        <v>0</v>
      </c>
      <c r="G3209" s="180">
        <v>15559.2</v>
      </c>
      <c r="H3209" s="180">
        <v>7779.6</v>
      </c>
      <c r="I3209" s="180">
        <f t="shared" si="100"/>
        <v>23338.800000000003</v>
      </c>
      <c r="J3209" s="177" t="str">
        <f t="shared" si="101"/>
        <v>Date &gt; 1920</v>
      </c>
    </row>
    <row r="3210" spans="1:10" x14ac:dyDescent="0.3">
      <c r="A3210" s="178" t="s">
        <v>270</v>
      </c>
      <c r="B3210" s="178" t="s">
        <v>19</v>
      </c>
      <c r="C3210" s="178" t="s">
        <v>1305</v>
      </c>
      <c r="D3210" s="178" t="s">
        <v>7173</v>
      </c>
      <c r="E3210" s="179">
        <v>32870</v>
      </c>
      <c r="F3210" s="180">
        <v>0</v>
      </c>
      <c r="G3210" s="180">
        <v>20249.650000000001</v>
      </c>
      <c r="H3210" s="180">
        <v>10124.83</v>
      </c>
      <c r="I3210" s="180">
        <f t="shared" si="100"/>
        <v>30374.480000000003</v>
      </c>
      <c r="J3210" s="177" t="str">
        <f t="shared" si="101"/>
        <v>Date &gt; 1920</v>
      </c>
    </row>
    <row r="3211" spans="1:10" x14ac:dyDescent="0.3">
      <c r="A3211" s="178" t="s">
        <v>270</v>
      </c>
      <c r="B3211" s="178" t="s">
        <v>19</v>
      </c>
      <c r="C3211" s="178" t="s">
        <v>1305</v>
      </c>
      <c r="D3211" s="178" t="s">
        <v>7173</v>
      </c>
      <c r="E3211" s="179">
        <v>32916</v>
      </c>
      <c r="F3211" s="180">
        <v>0</v>
      </c>
      <c r="G3211" s="180">
        <v>2060.87</v>
      </c>
      <c r="H3211" s="180">
        <v>1030.43</v>
      </c>
      <c r="I3211" s="180">
        <f t="shared" si="100"/>
        <v>3091.3</v>
      </c>
      <c r="J3211" s="177" t="str">
        <f t="shared" si="101"/>
        <v>Date &gt; 1920</v>
      </c>
    </row>
    <row r="3212" spans="1:10" x14ac:dyDescent="0.3">
      <c r="A3212" s="178" t="s">
        <v>270</v>
      </c>
      <c r="B3212" s="178" t="s">
        <v>19</v>
      </c>
      <c r="C3212" s="178" t="s">
        <v>1305</v>
      </c>
      <c r="D3212" s="178" t="s">
        <v>7173</v>
      </c>
      <c r="E3212" s="179">
        <v>33037</v>
      </c>
      <c r="F3212" s="180">
        <v>0</v>
      </c>
      <c r="G3212" s="180">
        <v>3668.8</v>
      </c>
      <c r="H3212" s="180">
        <v>1834.41</v>
      </c>
      <c r="I3212" s="180">
        <f t="shared" si="100"/>
        <v>5503.21</v>
      </c>
      <c r="J3212" s="177" t="str">
        <f t="shared" si="101"/>
        <v>Date &gt; 1920</v>
      </c>
    </row>
    <row r="3213" spans="1:10" x14ac:dyDescent="0.3">
      <c r="A3213" s="178" t="s">
        <v>270</v>
      </c>
      <c r="B3213" s="178" t="s">
        <v>19</v>
      </c>
      <c r="C3213" s="178" t="s">
        <v>1305</v>
      </c>
      <c r="D3213" s="178" t="s">
        <v>7173</v>
      </c>
      <c r="E3213" s="179">
        <v>33155</v>
      </c>
      <c r="F3213" s="180">
        <v>0</v>
      </c>
      <c r="G3213" s="180">
        <v>4782.62</v>
      </c>
      <c r="H3213" s="180">
        <v>2391.3000000000002</v>
      </c>
      <c r="I3213" s="180">
        <f t="shared" si="100"/>
        <v>7173.92</v>
      </c>
      <c r="J3213" s="177" t="str">
        <f t="shared" si="101"/>
        <v>Date &gt; 1920</v>
      </c>
    </row>
    <row r="3214" spans="1:10" x14ac:dyDescent="0.3">
      <c r="A3214" s="178" t="s">
        <v>270</v>
      </c>
      <c r="B3214" s="178" t="s">
        <v>19</v>
      </c>
      <c r="C3214" s="178" t="s">
        <v>1305</v>
      </c>
      <c r="D3214" s="178" t="s">
        <v>7173</v>
      </c>
      <c r="E3214" s="179">
        <v>33219</v>
      </c>
      <c r="F3214" s="180">
        <v>0</v>
      </c>
      <c r="G3214" s="180">
        <v>1585.54</v>
      </c>
      <c r="H3214" s="180">
        <v>792.78</v>
      </c>
      <c r="I3214" s="180">
        <f t="shared" si="100"/>
        <v>2378.3199999999997</v>
      </c>
      <c r="J3214" s="177" t="str">
        <f t="shared" si="101"/>
        <v>Date &gt; 1920</v>
      </c>
    </row>
    <row r="3215" spans="1:10" x14ac:dyDescent="0.3">
      <c r="A3215" s="178" t="s">
        <v>270</v>
      </c>
      <c r="B3215" s="178" t="s">
        <v>19</v>
      </c>
      <c r="C3215" s="178" t="s">
        <v>1305</v>
      </c>
      <c r="D3215" s="178" t="s">
        <v>7533</v>
      </c>
      <c r="E3215" s="179">
        <v>32787</v>
      </c>
      <c r="F3215" s="180">
        <v>0</v>
      </c>
      <c r="G3215" s="180">
        <v>8121.81</v>
      </c>
      <c r="H3215" s="180">
        <v>4060.9</v>
      </c>
      <c r="I3215" s="180">
        <f t="shared" si="100"/>
        <v>12182.710000000001</v>
      </c>
      <c r="J3215" s="177" t="str">
        <f t="shared" si="101"/>
        <v>Date &gt; 1920</v>
      </c>
    </row>
    <row r="3216" spans="1:10" x14ac:dyDescent="0.3">
      <c r="A3216" s="178" t="s">
        <v>270</v>
      </c>
      <c r="B3216" s="178" t="s">
        <v>19</v>
      </c>
      <c r="C3216" s="178" t="s">
        <v>1305</v>
      </c>
      <c r="D3216" s="178" t="s">
        <v>7534</v>
      </c>
      <c r="E3216" s="179">
        <v>33297</v>
      </c>
      <c r="F3216" s="180">
        <v>0</v>
      </c>
      <c r="G3216" s="180">
        <v>5520</v>
      </c>
      <c r="H3216" s="180">
        <v>2760</v>
      </c>
      <c r="I3216" s="180">
        <f t="shared" si="100"/>
        <v>8280</v>
      </c>
      <c r="J3216" s="177" t="str">
        <f t="shared" si="101"/>
        <v>Date &gt; 1920</v>
      </c>
    </row>
    <row r="3217" spans="1:10" x14ac:dyDescent="0.3">
      <c r="A3217" s="178" t="s">
        <v>270</v>
      </c>
      <c r="B3217" s="178" t="s">
        <v>19</v>
      </c>
      <c r="C3217" s="178" t="s">
        <v>1305</v>
      </c>
      <c r="D3217" s="178" t="s">
        <v>7534</v>
      </c>
      <c r="E3217" s="179">
        <v>33530</v>
      </c>
      <c r="F3217" s="180">
        <v>0</v>
      </c>
      <c r="G3217" s="180">
        <v>746.66</v>
      </c>
      <c r="H3217" s="180">
        <v>373.34</v>
      </c>
      <c r="I3217" s="180">
        <f t="shared" si="100"/>
        <v>1120</v>
      </c>
      <c r="J3217" s="177" t="str">
        <f t="shared" si="101"/>
        <v>Date &gt; 1920</v>
      </c>
    </row>
    <row r="3218" spans="1:10" x14ac:dyDescent="0.3">
      <c r="A3218" s="178" t="s">
        <v>270</v>
      </c>
      <c r="B3218" s="178" t="s">
        <v>19</v>
      </c>
      <c r="C3218" s="178" t="s">
        <v>1305</v>
      </c>
      <c r="D3218" s="178" t="s">
        <v>7535</v>
      </c>
      <c r="E3218" s="179">
        <v>33280</v>
      </c>
      <c r="F3218" s="180">
        <v>0</v>
      </c>
      <c r="G3218" s="180">
        <v>1946.74</v>
      </c>
      <c r="H3218" s="180">
        <v>973.36</v>
      </c>
      <c r="I3218" s="180">
        <f t="shared" si="100"/>
        <v>2920.1</v>
      </c>
      <c r="J3218" s="177" t="str">
        <f t="shared" si="101"/>
        <v>Date &gt; 1920</v>
      </c>
    </row>
    <row r="3219" spans="1:10" x14ac:dyDescent="0.3">
      <c r="A3219" s="178" t="s">
        <v>270</v>
      </c>
      <c r="B3219" s="178" t="s">
        <v>19</v>
      </c>
      <c r="C3219" s="178" t="s">
        <v>1305</v>
      </c>
      <c r="D3219" s="178" t="s">
        <v>7535</v>
      </c>
      <c r="E3219" s="179">
        <v>33520</v>
      </c>
      <c r="F3219" s="180">
        <v>0</v>
      </c>
      <c r="G3219" s="180">
        <v>221.1</v>
      </c>
      <c r="H3219" s="180">
        <v>110.55</v>
      </c>
      <c r="I3219" s="180">
        <f t="shared" si="100"/>
        <v>331.65</v>
      </c>
      <c r="J3219" s="177" t="str">
        <f t="shared" si="101"/>
        <v>Date &gt; 1920</v>
      </c>
    </row>
    <row r="3220" spans="1:10" x14ac:dyDescent="0.3">
      <c r="A3220" s="178" t="s">
        <v>270</v>
      </c>
      <c r="B3220" s="178" t="s">
        <v>19</v>
      </c>
      <c r="C3220" s="178" t="s">
        <v>1305</v>
      </c>
      <c r="D3220" s="178" t="s">
        <v>7535</v>
      </c>
      <c r="E3220" s="179">
        <v>33938</v>
      </c>
      <c r="F3220" s="180">
        <v>0</v>
      </c>
      <c r="G3220" s="180">
        <v>53.33</v>
      </c>
      <c r="H3220" s="180">
        <v>26.67</v>
      </c>
      <c r="I3220" s="180">
        <f t="shared" si="100"/>
        <v>80</v>
      </c>
      <c r="J3220" s="177" t="str">
        <f t="shared" si="101"/>
        <v>Date &gt; 1920</v>
      </c>
    </row>
    <row r="3221" spans="1:10" x14ac:dyDescent="0.3">
      <c r="A3221" s="178" t="s">
        <v>270</v>
      </c>
      <c r="B3221" s="178" t="s">
        <v>19</v>
      </c>
      <c r="C3221" s="178" t="s">
        <v>1305</v>
      </c>
      <c r="D3221" s="178" t="s">
        <v>7536</v>
      </c>
      <c r="E3221" s="179">
        <v>33571</v>
      </c>
      <c r="F3221" s="180">
        <v>0</v>
      </c>
      <c r="G3221" s="180">
        <v>34732.800000000003</v>
      </c>
      <c r="H3221" s="180">
        <v>17366.39</v>
      </c>
      <c r="I3221" s="180">
        <f t="shared" si="100"/>
        <v>52099.19</v>
      </c>
      <c r="J3221" s="177" t="str">
        <f t="shared" si="101"/>
        <v>Date &gt; 1920</v>
      </c>
    </row>
    <row r="3222" spans="1:10" x14ac:dyDescent="0.3">
      <c r="A3222" s="178" t="s">
        <v>270</v>
      </c>
      <c r="B3222" s="178" t="s">
        <v>19</v>
      </c>
      <c r="C3222" s="178" t="s">
        <v>1305</v>
      </c>
      <c r="D3222" s="178" t="s">
        <v>7536</v>
      </c>
      <c r="E3222" s="179">
        <v>33599</v>
      </c>
      <c r="F3222" s="180">
        <v>0</v>
      </c>
      <c r="G3222" s="180">
        <v>1219.4000000000001</v>
      </c>
      <c r="H3222" s="180">
        <v>609.70000000000005</v>
      </c>
      <c r="I3222" s="180">
        <f t="shared" si="100"/>
        <v>1829.1000000000001</v>
      </c>
      <c r="J3222" s="177" t="str">
        <f t="shared" si="101"/>
        <v>Date &gt; 1920</v>
      </c>
    </row>
    <row r="3223" spans="1:10" x14ac:dyDescent="0.3">
      <c r="A3223" s="178" t="s">
        <v>270</v>
      </c>
      <c r="B3223" s="178" t="s">
        <v>19</v>
      </c>
      <c r="C3223" s="178" t="s">
        <v>1305</v>
      </c>
      <c r="D3223" s="178" t="s">
        <v>7537</v>
      </c>
      <c r="E3223" s="179">
        <v>33883</v>
      </c>
      <c r="F3223" s="180">
        <v>0</v>
      </c>
      <c r="G3223" s="180">
        <v>433.35</v>
      </c>
      <c r="H3223" s="180">
        <v>216.68</v>
      </c>
      <c r="I3223" s="180">
        <f t="shared" si="100"/>
        <v>650.03</v>
      </c>
      <c r="J3223" s="177" t="str">
        <f t="shared" si="101"/>
        <v>Date &gt; 1920</v>
      </c>
    </row>
    <row r="3224" spans="1:10" x14ac:dyDescent="0.3">
      <c r="A3224" s="178" t="s">
        <v>270</v>
      </c>
      <c r="B3224" s="178" t="s">
        <v>19</v>
      </c>
      <c r="C3224" s="178" t="s">
        <v>1305</v>
      </c>
      <c r="D3224" s="178" t="s">
        <v>7537</v>
      </c>
      <c r="E3224" s="179">
        <v>33885</v>
      </c>
      <c r="F3224" s="180">
        <v>0</v>
      </c>
      <c r="G3224" s="180">
        <v>11063.61</v>
      </c>
      <c r="H3224" s="180">
        <v>5531.8</v>
      </c>
      <c r="I3224" s="180">
        <f t="shared" si="100"/>
        <v>16595.41</v>
      </c>
      <c r="J3224" s="177" t="str">
        <f t="shared" si="101"/>
        <v>Date &gt; 1920</v>
      </c>
    </row>
    <row r="3225" spans="1:10" x14ac:dyDescent="0.3">
      <c r="A3225" s="178" t="s">
        <v>270</v>
      </c>
      <c r="B3225" s="178" t="s">
        <v>19</v>
      </c>
      <c r="C3225" s="178" t="s">
        <v>1305</v>
      </c>
      <c r="D3225" s="178" t="s">
        <v>7537</v>
      </c>
      <c r="E3225" s="179">
        <v>33920</v>
      </c>
      <c r="F3225" s="180">
        <v>0</v>
      </c>
      <c r="G3225" s="180">
        <v>37169.71</v>
      </c>
      <c r="H3225" s="180">
        <v>22637.35</v>
      </c>
      <c r="I3225" s="180">
        <f t="shared" si="100"/>
        <v>59807.06</v>
      </c>
      <c r="J3225" s="177" t="str">
        <f t="shared" si="101"/>
        <v>Date &gt; 1920</v>
      </c>
    </row>
    <row r="3226" spans="1:10" x14ac:dyDescent="0.3">
      <c r="A3226" s="178" t="s">
        <v>270</v>
      </c>
      <c r="B3226" s="178" t="s">
        <v>19</v>
      </c>
      <c r="C3226" s="178" t="s">
        <v>1305</v>
      </c>
      <c r="D3226" s="178" t="s">
        <v>7537</v>
      </c>
      <c r="E3226" s="179">
        <v>33920</v>
      </c>
      <c r="F3226" s="180">
        <v>0</v>
      </c>
      <c r="G3226" s="180">
        <v>8104.97</v>
      </c>
      <c r="H3226" s="180">
        <v>0</v>
      </c>
      <c r="I3226" s="180">
        <f t="shared" si="100"/>
        <v>8104.97</v>
      </c>
      <c r="J3226" s="177" t="str">
        <f t="shared" si="101"/>
        <v>Date &gt; 1920</v>
      </c>
    </row>
    <row r="3227" spans="1:10" x14ac:dyDescent="0.3">
      <c r="A3227" s="178" t="s">
        <v>270</v>
      </c>
      <c r="B3227" s="178" t="s">
        <v>19</v>
      </c>
      <c r="C3227" s="178" t="s">
        <v>1305</v>
      </c>
      <c r="D3227" s="178" t="s">
        <v>7537</v>
      </c>
      <c r="E3227" s="179">
        <v>33954</v>
      </c>
      <c r="F3227" s="180">
        <v>0</v>
      </c>
      <c r="G3227" s="180">
        <v>3520.58</v>
      </c>
      <c r="H3227" s="180">
        <v>1760.29</v>
      </c>
      <c r="I3227" s="180">
        <f t="shared" si="100"/>
        <v>5280.87</v>
      </c>
      <c r="J3227" s="177" t="str">
        <f t="shared" si="101"/>
        <v>Date &gt; 1920</v>
      </c>
    </row>
    <row r="3228" spans="1:10" x14ac:dyDescent="0.3">
      <c r="A3228" s="178" t="s">
        <v>270</v>
      </c>
      <c r="B3228" s="178" t="s">
        <v>19</v>
      </c>
      <c r="C3228" s="178" t="s">
        <v>1305</v>
      </c>
      <c r="D3228" s="178" t="s">
        <v>7537</v>
      </c>
      <c r="E3228" s="179">
        <v>33966</v>
      </c>
      <c r="F3228" s="180">
        <v>0</v>
      </c>
      <c r="G3228" s="180">
        <v>1346.91</v>
      </c>
      <c r="H3228" s="180">
        <v>673.46</v>
      </c>
      <c r="I3228" s="180">
        <f t="shared" si="100"/>
        <v>2020.3700000000001</v>
      </c>
      <c r="J3228" s="177" t="str">
        <f t="shared" si="101"/>
        <v>Date &gt; 1920</v>
      </c>
    </row>
    <row r="3229" spans="1:10" x14ac:dyDescent="0.3">
      <c r="A3229" s="178" t="s">
        <v>270</v>
      </c>
      <c r="B3229" s="178" t="s">
        <v>19</v>
      </c>
      <c r="C3229" s="178" t="s">
        <v>1305</v>
      </c>
      <c r="D3229" s="178" t="s">
        <v>7537</v>
      </c>
      <c r="E3229" s="179">
        <v>34016</v>
      </c>
      <c r="F3229" s="180">
        <v>0</v>
      </c>
      <c r="G3229" s="180">
        <v>5296.87</v>
      </c>
      <c r="H3229" s="180">
        <v>2648.42</v>
      </c>
      <c r="I3229" s="180">
        <f t="shared" si="100"/>
        <v>7945.29</v>
      </c>
      <c r="J3229" s="177" t="str">
        <f t="shared" si="101"/>
        <v>Date &gt; 1920</v>
      </c>
    </row>
    <row r="3230" spans="1:10" x14ac:dyDescent="0.3">
      <c r="A3230" s="178" t="s">
        <v>270</v>
      </c>
      <c r="B3230" s="178" t="s">
        <v>19</v>
      </c>
      <c r="C3230" s="178" t="s">
        <v>1305</v>
      </c>
      <c r="D3230" s="178" t="s">
        <v>7537</v>
      </c>
      <c r="E3230" s="179">
        <v>34045</v>
      </c>
      <c r="F3230" s="180">
        <v>0</v>
      </c>
      <c r="G3230" s="180">
        <v>207.6</v>
      </c>
      <c r="H3230" s="180">
        <v>103.8</v>
      </c>
      <c r="I3230" s="180">
        <f t="shared" si="100"/>
        <v>311.39999999999998</v>
      </c>
      <c r="J3230" s="177" t="str">
        <f t="shared" si="101"/>
        <v>Date &gt; 1920</v>
      </c>
    </row>
    <row r="3231" spans="1:10" x14ac:dyDescent="0.3">
      <c r="A3231" s="178" t="s">
        <v>270</v>
      </c>
      <c r="B3231" s="178" t="s">
        <v>19</v>
      </c>
      <c r="C3231" s="178" t="s">
        <v>1305</v>
      </c>
      <c r="D3231" s="178" t="s">
        <v>7538</v>
      </c>
      <c r="E3231" s="179">
        <v>33883</v>
      </c>
      <c r="F3231" s="180">
        <v>0</v>
      </c>
      <c r="G3231" s="180">
        <v>2866.67</v>
      </c>
      <c r="H3231" s="180">
        <v>1433.33</v>
      </c>
      <c r="I3231" s="180">
        <f t="shared" si="100"/>
        <v>4300</v>
      </c>
      <c r="J3231" s="177" t="str">
        <f t="shared" si="101"/>
        <v>Date &gt; 1920</v>
      </c>
    </row>
    <row r="3232" spans="1:10" x14ac:dyDescent="0.3">
      <c r="A3232" s="178" t="s">
        <v>270</v>
      </c>
      <c r="B3232" s="178" t="s">
        <v>19</v>
      </c>
      <c r="C3232" s="178" t="s">
        <v>1305</v>
      </c>
      <c r="D3232" s="178" t="s">
        <v>7538</v>
      </c>
      <c r="E3232" s="179">
        <v>33891</v>
      </c>
      <c r="F3232" s="180">
        <v>0</v>
      </c>
      <c r="G3232" s="180">
        <v>29584.55</v>
      </c>
      <c r="H3232" s="180">
        <v>14792.27</v>
      </c>
      <c r="I3232" s="180">
        <f t="shared" si="100"/>
        <v>44376.82</v>
      </c>
      <c r="J3232" s="177" t="str">
        <f t="shared" si="101"/>
        <v>Date &gt; 1920</v>
      </c>
    </row>
    <row r="3233" spans="1:10" x14ac:dyDescent="0.3">
      <c r="A3233" s="178" t="s">
        <v>270</v>
      </c>
      <c r="B3233" s="178" t="s">
        <v>19</v>
      </c>
      <c r="C3233" s="178" t="s">
        <v>1305</v>
      </c>
      <c r="D3233" s="178" t="s">
        <v>7538</v>
      </c>
      <c r="E3233" s="179">
        <v>33954</v>
      </c>
      <c r="F3233" s="180">
        <v>0</v>
      </c>
      <c r="G3233" s="180">
        <v>31043.64</v>
      </c>
      <c r="H3233" s="180">
        <v>15521.81</v>
      </c>
      <c r="I3233" s="180">
        <f t="shared" si="100"/>
        <v>46565.45</v>
      </c>
      <c r="J3233" s="177" t="str">
        <f t="shared" si="101"/>
        <v>Date &gt; 1920</v>
      </c>
    </row>
    <row r="3234" spans="1:10" x14ac:dyDescent="0.3">
      <c r="A3234" s="178" t="s">
        <v>270</v>
      </c>
      <c r="B3234" s="178" t="s">
        <v>19</v>
      </c>
      <c r="C3234" s="178" t="s">
        <v>1305</v>
      </c>
      <c r="D3234" s="178" t="s">
        <v>7538</v>
      </c>
      <c r="E3234" s="179">
        <v>34263</v>
      </c>
      <c r="F3234" s="180">
        <v>0</v>
      </c>
      <c r="G3234" s="180">
        <v>17238.47</v>
      </c>
      <c r="H3234" s="180">
        <v>8619.26</v>
      </c>
      <c r="I3234" s="180">
        <f t="shared" si="100"/>
        <v>25857.730000000003</v>
      </c>
      <c r="J3234" s="177" t="str">
        <f t="shared" si="101"/>
        <v>Date &gt; 1920</v>
      </c>
    </row>
    <row r="3235" spans="1:10" x14ac:dyDescent="0.3">
      <c r="A3235" s="178" t="s">
        <v>270</v>
      </c>
      <c r="B3235" s="178" t="s">
        <v>19</v>
      </c>
      <c r="C3235" s="178" t="s">
        <v>1305</v>
      </c>
      <c r="D3235" s="178" t="s">
        <v>7539</v>
      </c>
      <c r="E3235" s="179">
        <v>34036</v>
      </c>
      <c r="F3235" s="180">
        <v>0</v>
      </c>
      <c r="G3235" s="180">
        <v>1156.7</v>
      </c>
      <c r="H3235" s="180">
        <v>578.35</v>
      </c>
      <c r="I3235" s="180">
        <f t="shared" si="100"/>
        <v>1735.0500000000002</v>
      </c>
      <c r="J3235" s="177" t="str">
        <f t="shared" si="101"/>
        <v>Date &gt; 1920</v>
      </c>
    </row>
    <row r="3236" spans="1:10" x14ac:dyDescent="0.3">
      <c r="A3236" s="178" t="s">
        <v>270</v>
      </c>
      <c r="B3236" s="178" t="s">
        <v>19</v>
      </c>
      <c r="C3236" s="178" t="s">
        <v>1305</v>
      </c>
      <c r="D3236" s="178" t="s">
        <v>7539</v>
      </c>
      <c r="E3236" s="179">
        <v>34101</v>
      </c>
      <c r="F3236" s="180">
        <v>0</v>
      </c>
      <c r="G3236" s="180">
        <v>804.84</v>
      </c>
      <c r="H3236" s="180">
        <v>402.42</v>
      </c>
      <c r="I3236" s="180">
        <f t="shared" si="100"/>
        <v>1207.26</v>
      </c>
      <c r="J3236" s="177" t="str">
        <f t="shared" si="101"/>
        <v>Date &gt; 1920</v>
      </c>
    </row>
    <row r="3237" spans="1:10" x14ac:dyDescent="0.3">
      <c r="A3237" s="178" t="s">
        <v>270</v>
      </c>
      <c r="B3237" s="178" t="s">
        <v>19</v>
      </c>
      <c r="C3237" s="178" t="s">
        <v>1305</v>
      </c>
      <c r="D3237" s="178" t="s">
        <v>7539</v>
      </c>
      <c r="E3237" s="179">
        <v>34164</v>
      </c>
      <c r="F3237" s="180">
        <v>0</v>
      </c>
      <c r="G3237" s="180">
        <v>6047.5</v>
      </c>
      <c r="H3237" s="180">
        <v>3023.76</v>
      </c>
      <c r="I3237" s="180">
        <f t="shared" si="100"/>
        <v>9071.26</v>
      </c>
      <c r="J3237" s="177" t="str">
        <f t="shared" si="101"/>
        <v>Date &gt; 1920</v>
      </c>
    </row>
    <row r="3238" spans="1:10" x14ac:dyDescent="0.3">
      <c r="A3238" s="178" t="s">
        <v>270</v>
      </c>
      <c r="B3238" s="178" t="s">
        <v>19</v>
      </c>
      <c r="C3238" s="178" t="s">
        <v>1305</v>
      </c>
      <c r="D3238" s="178" t="s">
        <v>7539</v>
      </c>
      <c r="E3238" s="179">
        <v>34309</v>
      </c>
      <c r="F3238" s="180">
        <v>0</v>
      </c>
      <c r="G3238" s="180">
        <v>165.66</v>
      </c>
      <c r="H3238" s="180">
        <v>82.83</v>
      </c>
      <c r="I3238" s="180">
        <f t="shared" si="100"/>
        <v>248.49</v>
      </c>
      <c r="J3238" s="177" t="str">
        <f t="shared" si="101"/>
        <v>Date &gt; 1920</v>
      </c>
    </row>
    <row r="3239" spans="1:10" x14ac:dyDescent="0.3">
      <c r="A3239" s="178" t="s">
        <v>270</v>
      </c>
      <c r="B3239" s="178" t="s">
        <v>19</v>
      </c>
      <c r="C3239" s="178" t="s">
        <v>1305</v>
      </c>
      <c r="D3239" s="178" t="s">
        <v>7539</v>
      </c>
      <c r="E3239" s="179">
        <v>34338</v>
      </c>
      <c r="F3239" s="180">
        <v>0</v>
      </c>
      <c r="G3239" s="180">
        <v>2220.9699999999998</v>
      </c>
      <c r="H3239" s="180">
        <v>1110.49</v>
      </c>
      <c r="I3239" s="180">
        <f t="shared" si="100"/>
        <v>3331.46</v>
      </c>
      <c r="J3239" s="177" t="str">
        <f t="shared" si="101"/>
        <v>Date &gt; 1920</v>
      </c>
    </row>
    <row r="3240" spans="1:10" x14ac:dyDescent="0.3">
      <c r="A3240" s="178" t="s">
        <v>270</v>
      </c>
      <c r="B3240" s="178" t="s">
        <v>19</v>
      </c>
      <c r="C3240" s="178" t="s">
        <v>1305</v>
      </c>
      <c r="D3240" s="178" t="s">
        <v>7539</v>
      </c>
      <c r="E3240" s="179">
        <v>35025</v>
      </c>
      <c r="F3240" s="180">
        <v>0</v>
      </c>
      <c r="G3240" s="180">
        <v>625.57000000000005</v>
      </c>
      <c r="H3240" s="180">
        <v>312.79000000000002</v>
      </c>
      <c r="I3240" s="180">
        <f t="shared" si="100"/>
        <v>938.36000000000013</v>
      </c>
      <c r="J3240" s="177" t="str">
        <f t="shared" si="101"/>
        <v>Date &gt; 1920</v>
      </c>
    </row>
    <row r="3241" spans="1:10" x14ac:dyDescent="0.3">
      <c r="A3241" s="178" t="s">
        <v>270</v>
      </c>
      <c r="B3241" s="178" t="s">
        <v>19</v>
      </c>
      <c r="C3241" s="178" t="s">
        <v>1305</v>
      </c>
      <c r="D3241" s="178" t="s">
        <v>7540</v>
      </c>
      <c r="E3241" s="179">
        <v>34226</v>
      </c>
      <c r="F3241" s="180">
        <v>0</v>
      </c>
      <c r="G3241" s="180">
        <v>16332.67</v>
      </c>
      <c r="H3241" s="180">
        <v>8166.33</v>
      </c>
      <c r="I3241" s="180">
        <f t="shared" si="100"/>
        <v>24499</v>
      </c>
      <c r="J3241" s="177" t="str">
        <f t="shared" si="101"/>
        <v>Date &gt; 1920</v>
      </c>
    </row>
    <row r="3242" spans="1:10" x14ac:dyDescent="0.3">
      <c r="A3242" s="178" t="s">
        <v>270</v>
      </c>
      <c r="B3242" s="178" t="s">
        <v>19</v>
      </c>
      <c r="C3242" s="178" t="s">
        <v>1305</v>
      </c>
      <c r="D3242" s="178" t="s">
        <v>7540</v>
      </c>
      <c r="E3242" s="179">
        <v>34781</v>
      </c>
      <c r="F3242" s="180">
        <v>0</v>
      </c>
      <c r="G3242" s="180">
        <v>1061.6199999999999</v>
      </c>
      <c r="H3242" s="180">
        <v>530.82000000000005</v>
      </c>
      <c r="I3242" s="180">
        <f t="shared" si="100"/>
        <v>1592.44</v>
      </c>
      <c r="J3242" s="177" t="str">
        <f t="shared" si="101"/>
        <v>Date &gt; 1920</v>
      </c>
    </row>
    <row r="3243" spans="1:10" x14ac:dyDescent="0.3">
      <c r="A3243" s="178" t="s">
        <v>270</v>
      </c>
      <c r="B3243" s="178" t="s">
        <v>19</v>
      </c>
      <c r="C3243" s="178" t="s">
        <v>1305</v>
      </c>
      <c r="D3243" s="178" t="s">
        <v>7541</v>
      </c>
      <c r="E3243" s="179">
        <v>34318</v>
      </c>
      <c r="F3243" s="180">
        <v>0</v>
      </c>
      <c r="G3243" s="180">
        <v>3081.87</v>
      </c>
      <c r="H3243" s="180">
        <v>1540.93</v>
      </c>
      <c r="I3243" s="180">
        <f t="shared" si="100"/>
        <v>4622.8</v>
      </c>
      <c r="J3243" s="177" t="str">
        <f t="shared" si="101"/>
        <v>Date &gt; 1920</v>
      </c>
    </row>
    <row r="3244" spans="1:10" x14ac:dyDescent="0.3">
      <c r="A3244" s="178" t="s">
        <v>270</v>
      </c>
      <c r="B3244" s="178" t="s">
        <v>19</v>
      </c>
      <c r="C3244" s="178" t="s">
        <v>1305</v>
      </c>
      <c r="D3244" s="178" t="s">
        <v>7541</v>
      </c>
      <c r="E3244" s="179">
        <v>34338</v>
      </c>
      <c r="F3244" s="180">
        <v>0</v>
      </c>
      <c r="G3244" s="180">
        <v>199.57</v>
      </c>
      <c r="H3244" s="180">
        <v>99.79</v>
      </c>
      <c r="I3244" s="180">
        <f t="shared" si="100"/>
        <v>299.36</v>
      </c>
      <c r="J3244" s="177" t="str">
        <f t="shared" si="101"/>
        <v>Date &gt; 1920</v>
      </c>
    </row>
    <row r="3245" spans="1:10" x14ac:dyDescent="0.3">
      <c r="A3245" s="178" t="s">
        <v>270</v>
      </c>
      <c r="B3245" s="178" t="s">
        <v>19</v>
      </c>
      <c r="C3245" s="178" t="s">
        <v>1305</v>
      </c>
      <c r="D3245" s="178" t="s">
        <v>7542</v>
      </c>
      <c r="E3245" s="179">
        <v>34781</v>
      </c>
      <c r="F3245" s="180">
        <v>0</v>
      </c>
      <c r="G3245" s="180">
        <v>2604.27</v>
      </c>
      <c r="H3245" s="180">
        <v>1302.1300000000001</v>
      </c>
      <c r="I3245" s="180">
        <f t="shared" si="100"/>
        <v>3906.4</v>
      </c>
      <c r="J3245" s="177" t="str">
        <f t="shared" si="101"/>
        <v>Date &gt; 1920</v>
      </c>
    </row>
    <row r="3246" spans="1:10" x14ac:dyDescent="0.3">
      <c r="A3246" s="178" t="s">
        <v>270</v>
      </c>
      <c r="B3246" s="178" t="s">
        <v>19</v>
      </c>
      <c r="C3246" s="178" t="s">
        <v>1305</v>
      </c>
      <c r="D3246" s="178" t="s">
        <v>7542</v>
      </c>
      <c r="E3246" s="179">
        <v>34892</v>
      </c>
      <c r="F3246" s="180">
        <v>0</v>
      </c>
      <c r="G3246" s="180">
        <v>678.96</v>
      </c>
      <c r="H3246" s="180">
        <v>339.48</v>
      </c>
      <c r="I3246" s="180">
        <f t="shared" si="100"/>
        <v>1018.44</v>
      </c>
      <c r="J3246" s="177" t="str">
        <f t="shared" si="101"/>
        <v>Date &gt; 1920</v>
      </c>
    </row>
    <row r="3247" spans="1:10" x14ac:dyDescent="0.3">
      <c r="A3247" s="178" t="s">
        <v>270</v>
      </c>
      <c r="B3247" s="178" t="s">
        <v>19</v>
      </c>
      <c r="C3247" s="178" t="s">
        <v>1305</v>
      </c>
      <c r="D3247" s="178" t="s">
        <v>7542</v>
      </c>
      <c r="E3247" s="179">
        <v>34998</v>
      </c>
      <c r="F3247" s="180">
        <v>0</v>
      </c>
      <c r="G3247" s="180">
        <v>6226.34</v>
      </c>
      <c r="H3247" s="180">
        <v>3113.17</v>
      </c>
      <c r="I3247" s="180">
        <f t="shared" si="100"/>
        <v>9339.51</v>
      </c>
      <c r="J3247" s="177" t="str">
        <f t="shared" si="101"/>
        <v>Date &gt; 1920</v>
      </c>
    </row>
    <row r="3248" spans="1:10" x14ac:dyDescent="0.3">
      <c r="A3248" s="178" t="s">
        <v>270</v>
      </c>
      <c r="B3248" s="178" t="s">
        <v>19</v>
      </c>
      <c r="C3248" s="178" t="s">
        <v>1305</v>
      </c>
      <c r="D3248" s="178" t="s">
        <v>7542</v>
      </c>
      <c r="E3248" s="179">
        <v>35048</v>
      </c>
      <c r="F3248" s="180">
        <v>0</v>
      </c>
      <c r="G3248" s="180">
        <v>674.74</v>
      </c>
      <c r="H3248" s="180">
        <v>337.37</v>
      </c>
      <c r="I3248" s="180">
        <f t="shared" si="100"/>
        <v>1012.11</v>
      </c>
      <c r="J3248" s="177" t="str">
        <f t="shared" si="101"/>
        <v>Date &gt; 1920</v>
      </c>
    </row>
    <row r="3249" spans="1:10" x14ac:dyDescent="0.3">
      <c r="A3249" s="178" t="s">
        <v>270</v>
      </c>
      <c r="B3249" s="178" t="s">
        <v>19</v>
      </c>
      <c r="C3249" s="178" t="s">
        <v>1305</v>
      </c>
      <c r="D3249" s="178" t="s">
        <v>7542</v>
      </c>
      <c r="E3249" s="179">
        <v>35080</v>
      </c>
      <c r="F3249" s="180">
        <v>0</v>
      </c>
      <c r="G3249" s="180">
        <v>997.4</v>
      </c>
      <c r="H3249" s="180">
        <v>829.47</v>
      </c>
      <c r="I3249" s="180">
        <f t="shared" si="100"/>
        <v>1826.87</v>
      </c>
      <c r="J3249" s="177" t="str">
        <f t="shared" si="101"/>
        <v>Date &gt; 1920</v>
      </c>
    </row>
    <row r="3250" spans="1:10" x14ac:dyDescent="0.3">
      <c r="A3250" s="178" t="s">
        <v>270</v>
      </c>
      <c r="B3250" s="178" t="s">
        <v>19</v>
      </c>
      <c r="C3250" s="178" t="s">
        <v>1305</v>
      </c>
      <c r="D3250" s="178" t="s">
        <v>7542</v>
      </c>
      <c r="E3250" s="179">
        <v>35080</v>
      </c>
      <c r="F3250" s="180">
        <v>0</v>
      </c>
      <c r="G3250" s="180">
        <v>661.54</v>
      </c>
      <c r="H3250" s="180">
        <v>0</v>
      </c>
      <c r="I3250" s="180">
        <f t="shared" si="100"/>
        <v>661.54</v>
      </c>
      <c r="J3250" s="177" t="str">
        <f t="shared" si="101"/>
        <v>Date &gt; 1920</v>
      </c>
    </row>
    <row r="3251" spans="1:10" x14ac:dyDescent="0.3">
      <c r="A3251" s="178" t="s">
        <v>270</v>
      </c>
      <c r="B3251" s="178" t="s">
        <v>19</v>
      </c>
      <c r="C3251" s="178" t="s">
        <v>1305</v>
      </c>
      <c r="D3251" s="178" t="s">
        <v>7542</v>
      </c>
      <c r="E3251" s="179">
        <v>35096</v>
      </c>
      <c r="F3251" s="180">
        <v>0</v>
      </c>
      <c r="G3251" s="180">
        <v>1105.1300000000001</v>
      </c>
      <c r="H3251" s="180">
        <v>552.55999999999995</v>
      </c>
      <c r="I3251" s="180">
        <f t="shared" si="100"/>
        <v>1657.69</v>
      </c>
      <c r="J3251" s="177" t="str">
        <f t="shared" si="101"/>
        <v>Date &gt; 1920</v>
      </c>
    </row>
    <row r="3252" spans="1:10" x14ac:dyDescent="0.3">
      <c r="A3252" s="178" t="s">
        <v>270</v>
      </c>
      <c r="B3252" s="178" t="s">
        <v>19</v>
      </c>
      <c r="C3252" s="178" t="s">
        <v>1305</v>
      </c>
      <c r="D3252" s="178" t="s">
        <v>7542</v>
      </c>
      <c r="E3252" s="179">
        <v>35153</v>
      </c>
      <c r="F3252" s="180">
        <v>0</v>
      </c>
      <c r="G3252" s="180">
        <v>8526.9699999999993</v>
      </c>
      <c r="H3252" s="180">
        <v>4263.5</v>
      </c>
      <c r="I3252" s="180">
        <f t="shared" si="100"/>
        <v>12790.47</v>
      </c>
      <c r="J3252" s="177" t="str">
        <f t="shared" si="101"/>
        <v>Date &gt; 1920</v>
      </c>
    </row>
    <row r="3253" spans="1:10" x14ac:dyDescent="0.3">
      <c r="A3253" s="178" t="s">
        <v>270</v>
      </c>
      <c r="B3253" s="178" t="s">
        <v>19</v>
      </c>
      <c r="C3253" s="178" t="s">
        <v>1305</v>
      </c>
      <c r="D3253" s="178" t="s">
        <v>7542</v>
      </c>
      <c r="E3253" s="179">
        <v>35186</v>
      </c>
      <c r="F3253" s="180">
        <v>0</v>
      </c>
      <c r="G3253" s="180">
        <v>3004.87</v>
      </c>
      <c r="H3253" s="180">
        <v>1502.43</v>
      </c>
      <c r="I3253" s="180">
        <f t="shared" si="100"/>
        <v>4507.3</v>
      </c>
      <c r="J3253" s="177" t="str">
        <f t="shared" si="101"/>
        <v>Date &gt; 1920</v>
      </c>
    </row>
    <row r="3254" spans="1:10" x14ac:dyDescent="0.3">
      <c r="A3254" s="178" t="s">
        <v>270</v>
      </c>
      <c r="B3254" s="178" t="s">
        <v>19</v>
      </c>
      <c r="C3254" s="178" t="s">
        <v>1305</v>
      </c>
      <c r="D3254" s="178" t="s">
        <v>7542</v>
      </c>
      <c r="E3254" s="179">
        <v>35214</v>
      </c>
      <c r="F3254" s="180">
        <v>0</v>
      </c>
      <c r="G3254" s="180">
        <v>1315.37</v>
      </c>
      <c r="H3254" s="180">
        <v>657.69</v>
      </c>
      <c r="I3254" s="180">
        <f t="shared" si="100"/>
        <v>1973.06</v>
      </c>
      <c r="J3254" s="177" t="str">
        <f t="shared" si="101"/>
        <v>Date &gt; 1920</v>
      </c>
    </row>
    <row r="3255" spans="1:10" x14ac:dyDescent="0.3">
      <c r="A3255" s="178" t="s">
        <v>270</v>
      </c>
      <c r="B3255" s="178" t="s">
        <v>19</v>
      </c>
      <c r="C3255" s="178" t="s">
        <v>1305</v>
      </c>
      <c r="D3255" s="178" t="s">
        <v>7543</v>
      </c>
      <c r="E3255" s="179">
        <v>34626</v>
      </c>
      <c r="F3255" s="180">
        <v>0</v>
      </c>
      <c r="G3255" s="180">
        <v>9464.84</v>
      </c>
      <c r="H3255" s="180">
        <v>4732.42</v>
      </c>
      <c r="I3255" s="180">
        <f t="shared" si="100"/>
        <v>14197.26</v>
      </c>
      <c r="J3255" s="177" t="str">
        <f t="shared" si="101"/>
        <v>Date &gt; 1920</v>
      </c>
    </row>
    <row r="3256" spans="1:10" x14ac:dyDescent="0.3">
      <c r="A3256" s="178" t="s">
        <v>270</v>
      </c>
      <c r="B3256" s="178" t="s">
        <v>19</v>
      </c>
      <c r="C3256" s="178" t="s">
        <v>1305</v>
      </c>
      <c r="D3256" s="178" t="s">
        <v>7543</v>
      </c>
      <c r="E3256" s="179">
        <v>34718</v>
      </c>
      <c r="F3256" s="180">
        <v>0</v>
      </c>
      <c r="G3256" s="180">
        <v>4800.66</v>
      </c>
      <c r="H3256" s="180">
        <v>2400.34</v>
      </c>
      <c r="I3256" s="180">
        <f t="shared" si="100"/>
        <v>7201</v>
      </c>
      <c r="J3256" s="177" t="str">
        <f t="shared" si="101"/>
        <v>Date &gt; 1920</v>
      </c>
    </row>
    <row r="3257" spans="1:10" x14ac:dyDescent="0.3">
      <c r="A3257" s="178" t="s">
        <v>270</v>
      </c>
      <c r="B3257" s="178" t="s">
        <v>19</v>
      </c>
      <c r="C3257" s="178" t="s">
        <v>1305</v>
      </c>
      <c r="D3257" s="178" t="s">
        <v>7544</v>
      </c>
      <c r="E3257" s="179">
        <v>34998</v>
      </c>
      <c r="F3257" s="180">
        <v>0</v>
      </c>
      <c r="G3257" s="180">
        <v>3333.33</v>
      </c>
      <c r="H3257" s="180">
        <v>1666.67</v>
      </c>
      <c r="I3257" s="180">
        <f t="shared" si="100"/>
        <v>5000</v>
      </c>
      <c r="J3257" s="177" t="str">
        <f t="shared" si="101"/>
        <v>Date &gt; 1920</v>
      </c>
    </row>
    <row r="3258" spans="1:10" x14ac:dyDescent="0.3">
      <c r="A3258" s="178" t="s">
        <v>270</v>
      </c>
      <c r="B3258" s="178" t="s">
        <v>19</v>
      </c>
      <c r="C3258" s="178" t="s">
        <v>1305</v>
      </c>
      <c r="D3258" s="178" t="s">
        <v>7544</v>
      </c>
      <c r="E3258" s="179">
        <v>35019</v>
      </c>
      <c r="F3258" s="180">
        <v>0</v>
      </c>
      <c r="G3258" s="180">
        <v>3396.67</v>
      </c>
      <c r="H3258" s="180">
        <v>1698.33</v>
      </c>
      <c r="I3258" s="180">
        <f t="shared" si="100"/>
        <v>5095</v>
      </c>
      <c r="J3258" s="177" t="str">
        <f t="shared" si="101"/>
        <v>Date &gt; 1920</v>
      </c>
    </row>
    <row r="3259" spans="1:10" x14ac:dyDescent="0.3">
      <c r="A3259" s="178" t="s">
        <v>270</v>
      </c>
      <c r="B3259" s="178" t="s">
        <v>19</v>
      </c>
      <c r="C3259" s="178" t="s">
        <v>1305</v>
      </c>
      <c r="D3259" s="178" t="s">
        <v>7545</v>
      </c>
      <c r="E3259" s="179">
        <v>35256</v>
      </c>
      <c r="F3259" s="180">
        <v>0</v>
      </c>
      <c r="G3259" s="180">
        <v>5980.22</v>
      </c>
      <c r="H3259" s="180">
        <v>2990.11</v>
      </c>
      <c r="I3259" s="180">
        <f t="shared" si="100"/>
        <v>8970.33</v>
      </c>
      <c r="J3259" s="177" t="str">
        <f t="shared" si="101"/>
        <v>Date &gt; 1920</v>
      </c>
    </row>
    <row r="3260" spans="1:10" x14ac:dyDescent="0.3">
      <c r="A3260" s="178" t="s">
        <v>270</v>
      </c>
      <c r="B3260" s="178" t="s">
        <v>19</v>
      </c>
      <c r="C3260" s="178" t="s">
        <v>1305</v>
      </c>
      <c r="D3260" s="178" t="s">
        <v>7546</v>
      </c>
      <c r="E3260" s="179">
        <v>35390</v>
      </c>
      <c r="F3260" s="180">
        <v>0</v>
      </c>
      <c r="G3260" s="180">
        <v>14106.83</v>
      </c>
      <c r="H3260" s="180">
        <v>7053.42</v>
      </c>
      <c r="I3260" s="180">
        <f t="shared" si="100"/>
        <v>21160.25</v>
      </c>
      <c r="J3260" s="177" t="str">
        <f t="shared" si="101"/>
        <v>Date &gt; 1920</v>
      </c>
    </row>
    <row r="3261" spans="1:10" x14ac:dyDescent="0.3">
      <c r="A3261" s="178" t="s">
        <v>270</v>
      </c>
      <c r="B3261" s="178" t="s">
        <v>19</v>
      </c>
      <c r="C3261" s="178" t="s">
        <v>1305</v>
      </c>
      <c r="D3261" s="178" t="s">
        <v>7547</v>
      </c>
      <c r="E3261" s="179">
        <v>35747</v>
      </c>
      <c r="F3261" s="180">
        <v>0</v>
      </c>
      <c r="G3261" s="180">
        <v>29047.08</v>
      </c>
      <c r="H3261" s="180">
        <v>19364.72</v>
      </c>
      <c r="I3261" s="180">
        <f t="shared" si="100"/>
        <v>48411.8</v>
      </c>
      <c r="J3261" s="177" t="str">
        <f t="shared" si="101"/>
        <v>Date &gt; 1920</v>
      </c>
    </row>
    <row r="3262" spans="1:10" x14ac:dyDescent="0.3">
      <c r="A3262" s="178" t="s">
        <v>270</v>
      </c>
      <c r="B3262" s="178" t="s">
        <v>19</v>
      </c>
      <c r="C3262" s="178" t="s">
        <v>1305</v>
      </c>
      <c r="D3262" s="178" t="s">
        <v>7547</v>
      </c>
      <c r="E3262" s="179">
        <v>35811</v>
      </c>
      <c r="F3262" s="180">
        <v>0</v>
      </c>
      <c r="G3262" s="180">
        <v>25380</v>
      </c>
      <c r="H3262" s="180">
        <v>16920</v>
      </c>
      <c r="I3262" s="180">
        <f t="shared" si="100"/>
        <v>42300</v>
      </c>
      <c r="J3262" s="177" t="str">
        <f t="shared" si="101"/>
        <v>Date &gt; 1920</v>
      </c>
    </row>
    <row r="3263" spans="1:10" x14ac:dyDescent="0.3">
      <c r="A3263" s="178" t="s">
        <v>270</v>
      </c>
      <c r="B3263" s="178" t="s">
        <v>19</v>
      </c>
      <c r="C3263" s="178" t="s">
        <v>1305</v>
      </c>
      <c r="D3263" s="178" t="s">
        <v>7547</v>
      </c>
      <c r="E3263" s="179">
        <v>35955</v>
      </c>
      <c r="F3263" s="180">
        <v>0</v>
      </c>
      <c r="G3263" s="180">
        <v>4560</v>
      </c>
      <c r="H3263" s="180">
        <v>3040</v>
      </c>
      <c r="I3263" s="180">
        <f t="shared" si="100"/>
        <v>7600</v>
      </c>
      <c r="J3263" s="177" t="str">
        <f t="shared" si="101"/>
        <v>Date &gt; 1920</v>
      </c>
    </row>
    <row r="3264" spans="1:10" x14ac:dyDescent="0.3">
      <c r="A3264" s="178" t="s">
        <v>270</v>
      </c>
      <c r="B3264" s="178" t="s">
        <v>19</v>
      </c>
      <c r="C3264" s="178" t="s">
        <v>1305</v>
      </c>
      <c r="D3264" s="178" t="s">
        <v>7547</v>
      </c>
      <c r="E3264" s="179">
        <v>36164</v>
      </c>
      <c r="F3264" s="180">
        <v>0</v>
      </c>
      <c r="G3264" s="180">
        <v>443.32</v>
      </c>
      <c r="H3264" s="180">
        <v>295.55</v>
      </c>
      <c r="I3264" s="180">
        <f t="shared" si="100"/>
        <v>738.87</v>
      </c>
      <c r="J3264" s="177" t="str">
        <f t="shared" si="101"/>
        <v>Date &gt; 1920</v>
      </c>
    </row>
    <row r="3265" spans="1:10" x14ac:dyDescent="0.3">
      <c r="A3265" s="178" t="s">
        <v>270</v>
      </c>
      <c r="B3265" s="178" t="s">
        <v>19</v>
      </c>
      <c r="C3265" s="178" t="s">
        <v>1305</v>
      </c>
      <c r="D3265" s="178" t="s">
        <v>7548</v>
      </c>
      <c r="E3265" s="179">
        <v>36679</v>
      </c>
      <c r="F3265" s="180">
        <v>0</v>
      </c>
      <c r="G3265" s="180">
        <v>5933.8</v>
      </c>
      <c r="H3265" s="180">
        <v>3955.86</v>
      </c>
      <c r="I3265" s="180">
        <f t="shared" si="100"/>
        <v>9889.66</v>
      </c>
      <c r="J3265" s="177" t="str">
        <f t="shared" si="101"/>
        <v>Date &gt; 1920</v>
      </c>
    </row>
    <row r="3266" spans="1:10" x14ac:dyDescent="0.3">
      <c r="A3266" s="178" t="s">
        <v>270</v>
      </c>
      <c r="B3266" s="178" t="s">
        <v>19</v>
      </c>
      <c r="C3266" s="178" t="s">
        <v>1305</v>
      </c>
      <c r="D3266" s="178" t="s">
        <v>7548</v>
      </c>
      <c r="E3266" s="179">
        <v>36805</v>
      </c>
      <c r="F3266" s="180">
        <v>0</v>
      </c>
      <c r="G3266" s="180">
        <v>15091.65</v>
      </c>
      <c r="H3266" s="180">
        <v>10061.11</v>
      </c>
      <c r="I3266" s="180">
        <f t="shared" si="100"/>
        <v>25152.760000000002</v>
      </c>
      <c r="J3266" s="177" t="str">
        <f t="shared" si="101"/>
        <v>Date &gt; 1920</v>
      </c>
    </row>
    <row r="3267" spans="1:10" x14ac:dyDescent="0.3">
      <c r="A3267" s="178" t="s">
        <v>270</v>
      </c>
      <c r="B3267" s="178" t="s">
        <v>19</v>
      </c>
      <c r="C3267" s="178" t="s">
        <v>1305</v>
      </c>
      <c r="D3267" s="178" t="s">
        <v>7549</v>
      </c>
      <c r="E3267" s="179">
        <v>37649</v>
      </c>
      <c r="F3267" s="180">
        <v>11955</v>
      </c>
      <c r="G3267" s="180">
        <v>0</v>
      </c>
      <c r="H3267" s="180">
        <v>1328</v>
      </c>
      <c r="I3267" s="180">
        <f t="shared" si="100"/>
        <v>13283</v>
      </c>
      <c r="J3267" s="177" t="str">
        <f t="shared" si="101"/>
        <v>Date &gt; 1920</v>
      </c>
    </row>
    <row r="3268" spans="1:10" x14ac:dyDescent="0.3">
      <c r="A3268" s="178" t="s">
        <v>270</v>
      </c>
      <c r="B3268" s="178" t="s">
        <v>19</v>
      </c>
      <c r="C3268" s="178" t="s">
        <v>1305</v>
      </c>
      <c r="D3268" s="178" t="s">
        <v>7549</v>
      </c>
      <c r="E3268" s="179">
        <v>37764</v>
      </c>
      <c r="F3268" s="180">
        <v>449</v>
      </c>
      <c r="G3268" s="180">
        <v>0</v>
      </c>
      <c r="H3268" s="180">
        <v>51</v>
      </c>
      <c r="I3268" s="180">
        <f t="shared" si="100"/>
        <v>500</v>
      </c>
      <c r="J3268" s="177" t="str">
        <f t="shared" si="101"/>
        <v>Date &gt; 1920</v>
      </c>
    </row>
    <row r="3269" spans="1:10" x14ac:dyDescent="0.3">
      <c r="A3269" s="178" t="s">
        <v>270</v>
      </c>
      <c r="B3269" s="178" t="s">
        <v>19</v>
      </c>
      <c r="C3269" s="178" t="s">
        <v>1305</v>
      </c>
      <c r="D3269" s="178" t="s">
        <v>7550</v>
      </c>
      <c r="E3269" s="179">
        <v>37327</v>
      </c>
      <c r="F3269" s="180">
        <v>0</v>
      </c>
      <c r="G3269" s="180">
        <v>40000</v>
      </c>
      <c r="H3269" s="180">
        <v>32000</v>
      </c>
      <c r="I3269" s="180">
        <f t="shared" ref="I3269:I3332" si="102">SUM(F3269:H3269)</f>
        <v>72000</v>
      </c>
      <c r="J3269" s="177" t="str">
        <f t="shared" ref="J3269:J3332" si="103">IF(OR(YEAR(E3269)&gt; 1920, ISBLANK(E3269)), "Date &gt; 1920", "Sketchy date")</f>
        <v>Date &gt; 1920</v>
      </c>
    </row>
    <row r="3270" spans="1:10" x14ac:dyDescent="0.3">
      <c r="A3270" s="178" t="s">
        <v>270</v>
      </c>
      <c r="B3270" s="178" t="s">
        <v>19</v>
      </c>
      <c r="C3270" s="178" t="s">
        <v>1305</v>
      </c>
      <c r="D3270" s="178" t="s">
        <v>7551</v>
      </c>
      <c r="E3270" s="179">
        <v>38170</v>
      </c>
      <c r="F3270" s="180">
        <v>31500</v>
      </c>
      <c r="G3270" s="180">
        <v>0</v>
      </c>
      <c r="H3270" s="180">
        <v>3500</v>
      </c>
      <c r="I3270" s="180">
        <f t="shared" si="102"/>
        <v>35000</v>
      </c>
      <c r="J3270" s="177" t="str">
        <f t="shared" si="103"/>
        <v>Date &gt; 1920</v>
      </c>
    </row>
    <row r="3271" spans="1:10" x14ac:dyDescent="0.3">
      <c r="A3271" s="178" t="s">
        <v>270</v>
      </c>
      <c r="B3271" s="178" t="s">
        <v>19</v>
      </c>
      <c r="C3271" s="178" t="s">
        <v>1305</v>
      </c>
      <c r="D3271" s="178" t="s">
        <v>7552</v>
      </c>
      <c r="E3271" s="179">
        <v>38716</v>
      </c>
      <c r="F3271" s="180">
        <v>312530</v>
      </c>
      <c r="G3271" s="180">
        <v>0</v>
      </c>
      <c r="H3271" s="180">
        <v>16448.97</v>
      </c>
      <c r="I3271" s="180">
        <f t="shared" si="102"/>
        <v>328978.96999999997</v>
      </c>
      <c r="J3271" s="177" t="str">
        <f t="shared" si="103"/>
        <v>Date &gt; 1920</v>
      </c>
    </row>
    <row r="3272" spans="1:10" x14ac:dyDescent="0.3">
      <c r="A3272" s="178" t="s">
        <v>270</v>
      </c>
      <c r="B3272" s="178" t="s">
        <v>19</v>
      </c>
      <c r="C3272" s="178" t="s">
        <v>1305</v>
      </c>
      <c r="D3272" s="178" t="s">
        <v>7552</v>
      </c>
      <c r="E3272" s="179">
        <v>38762</v>
      </c>
      <c r="F3272" s="180">
        <v>45563</v>
      </c>
      <c r="G3272" s="180">
        <v>0</v>
      </c>
      <c r="H3272" s="180">
        <v>2398.7399999999998</v>
      </c>
      <c r="I3272" s="180">
        <f t="shared" si="102"/>
        <v>47961.74</v>
      </c>
      <c r="J3272" s="177" t="str">
        <f t="shared" si="103"/>
        <v>Date &gt; 1920</v>
      </c>
    </row>
    <row r="3273" spans="1:10" x14ac:dyDescent="0.3">
      <c r="A3273" s="178" t="s">
        <v>270</v>
      </c>
      <c r="B3273" s="178" t="s">
        <v>19</v>
      </c>
      <c r="C3273" s="178" t="s">
        <v>1305</v>
      </c>
      <c r="D3273" s="178" t="s">
        <v>7552</v>
      </c>
      <c r="E3273" s="179">
        <v>38799</v>
      </c>
      <c r="F3273" s="180">
        <v>4864</v>
      </c>
      <c r="G3273" s="180">
        <v>0</v>
      </c>
      <c r="H3273" s="180">
        <v>256.89</v>
      </c>
      <c r="I3273" s="180">
        <f t="shared" si="102"/>
        <v>5120.8900000000003</v>
      </c>
      <c r="J3273" s="177" t="str">
        <f t="shared" si="103"/>
        <v>Date &gt; 1920</v>
      </c>
    </row>
    <row r="3274" spans="1:10" x14ac:dyDescent="0.3">
      <c r="A3274" s="178" t="s">
        <v>270</v>
      </c>
      <c r="B3274" s="178" t="s">
        <v>19</v>
      </c>
      <c r="C3274" s="178" t="s">
        <v>1305</v>
      </c>
      <c r="D3274" s="178" t="s">
        <v>7552</v>
      </c>
      <c r="E3274" s="179">
        <v>38960</v>
      </c>
      <c r="F3274" s="180">
        <v>237359</v>
      </c>
      <c r="G3274" s="180">
        <v>0</v>
      </c>
      <c r="H3274" s="180">
        <v>12491.75</v>
      </c>
      <c r="I3274" s="180">
        <f t="shared" si="102"/>
        <v>249850.75</v>
      </c>
      <c r="J3274" s="177" t="str">
        <f t="shared" si="103"/>
        <v>Date &gt; 1920</v>
      </c>
    </row>
    <row r="3275" spans="1:10" x14ac:dyDescent="0.3">
      <c r="A3275" s="178" t="s">
        <v>270</v>
      </c>
      <c r="B3275" s="178" t="s">
        <v>19</v>
      </c>
      <c r="C3275" s="178" t="s">
        <v>1305</v>
      </c>
      <c r="D3275" s="178" t="s">
        <v>7552</v>
      </c>
      <c r="E3275" s="179">
        <v>39020</v>
      </c>
      <c r="F3275" s="180">
        <v>4366</v>
      </c>
      <c r="G3275" s="180">
        <v>0</v>
      </c>
      <c r="H3275" s="180">
        <v>229.82</v>
      </c>
      <c r="I3275" s="180">
        <f t="shared" si="102"/>
        <v>4595.82</v>
      </c>
      <c r="J3275" s="177" t="str">
        <f t="shared" si="103"/>
        <v>Date &gt; 1920</v>
      </c>
    </row>
    <row r="3276" spans="1:10" x14ac:dyDescent="0.3">
      <c r="A3276" s="178" t="s">
        <v>270</v>
      </c>
      <c r="B3276" s="178" t="s">
        <v>19</v>
      </c>
      <c r="C3276" s="178" t="s">
        <v>1305</v>
      </c>
      <c r="D3276" s="178" t="s">
        <v>7552</v>
      </c>
      <c r="E3276" s="179">
        <v>39020</v>
      </c>
      <c r="F3276" s="180">
        <v>9021</v>
      </c>
      <c r="G3276" s="180">
        <v>0</v>
      </c>
      <c r="H3276" s="180">
        <v>475.06</v>
      </c>
      <c r="I3276" s="180">
        <f t="shared" si="102"/>
        <v>9496.06</v>
      </c>
      <c r="J3276" s="177" t="str">
        <f t="shared" si="103"/>
        <v>Date &gt; 1920</v>
      </c>
    </row>
    <row r="3277" spans="1:10" x14ac:dyDescent="0.3">
      <c r="A3277" s="178" t="s">
        <v>270</v>
      </c>
      <c r="B3277" s="178" t="s">
        <v>19</v>
      </c>
      <c r="C3277" s="178" t="s">
        <v>1305</v>
      </c>
      <c r="D3277" s="178" t="s">
        <v>7552</v>
      </c>
      <c r="E3277" s="179">
        <v>39092</v>
      </c>
      <c r="F3277" s="180">
        <v>38261</v>
      </c>
      <c r="G3277" s="180">
        <v>0</v>
      </c>
      <c r="H3277" s="180">
        <v>2014.23</v>
      </c>
      <c r="I3277" s="180">
        <f t="shared" si="102"/>
        <v>40275.230000000003</v>
      </c>
      <c r="J3277" s="177" t="str">
        <f t="shared" si="103"/>
        <v>Date &gt; 1920</v>
      </c>
    </row>
    <row r="3278" spans="1:10" x14ac:dyDescent="0.3">
      <c r="A3278" s="178" t="s">
        <v>270</v>
      </c>
      <c r="B3278" s="178" t="s">
        <v>19</v>
      </c>
      <c r="C3278" s="178" t="s">
        <v>1305</v>
      </c>
      <c r="D3278" s="178" t="s">
        <v>7552</v>
      </c>
      <c r="E3278" s="179">
        <v>39435</v>
      </c>
      <c r="F3278" s="180">
        <v>1968</v>
      </c>
      <c r="G3278" s="180">
        <v>0</v>
      </c>
      <c r="H3278" s="180">
        <v>1202.9000000000001</v>
      </c>
      <c r="I3278" s="180">
        <f t="shared" si="102"/>
        <v>3170.9</v>
      </c>
      <c r="J3278" s="177" t="str">
        <f t="shared" si="103"/>
        <v>Date &gt; 1920</v>
      </c>
    </row>
    <row r="3279" spans="1:10" x14ac:dyDescent="0.3">
      <c r="A3279" s="178" t="s">
        <v>270</v>
      </c>
      <c r="B3279" s="178" t="s">
        <v>19</v>
      </c>
      <c r="C3279" s="178" t="s">
        <v>1305</v>
      </c>
      <c r="D3279" s="178" t="s">
        <v>7552</v>
      </c>
      <c r="E3279" s="179">
        <v>39458</v>
      </c>
      <c r="F3279" s="180">
        <v>20880</v>
      </c>
      <c r="G3279" s="180">
        <v>0</v>
      </c>
      <c r="H3279" s="180">
        <v>-2990.11</v>
      </c>
      <c r="I3279" s="180">
        <f t="shared" si="102"/>
        <v>17889.89</v>
      </c>
      <c r="J3279" s="177" t="str">
        <f t="shared" si="103"/>
        <v>Date &gt; 1920</v>
      </c>
    </row>
    <row r="3280" spans="1:10" x14ac:dyDescent="0.3">
      <c r="A3280" s="178" t="s">
        <v>270</v>
      </c>
      <c r="B3280" s="178" t="s">
        <v>19</v>
      </c>
      <c r="C3280" s="178" t="s">
        <v>1305</v>
      </c>
      <c r="D3280" s="178" t="s">
        <v>7553</v>
      </c>
      <c r="E3280" s="179">
        <v>39300</v>
      </c>
      <c r="F3280" s="180">
        <v>0</v>
      </c>
      <c r="G3280" s="180">
        <v>5306.03</v>
      </c>
      <c r="H3280" s="180">
        <v>2274.0100000000002</v>
      </c>
      <c r="I3280" s="180">
        <f t="shared" si="102"/>
        <v>7580.04</v>
      </c>
      <c r="J3280" s="177" t="str">
        <f t="shared" si="103"/>
        <v>Date &gt; 1920</v>
      </c>
    </row>
    <row r="3281" spans="1:10" x14ac:dyDescent="0.3">
      <c r="A3281" s="178" t="s">
        <v>270</v>
      </c>
      <c r="B3281" s="178" t="s">
        <v>19</v>
      </c>
      <c r="C3281" s="178" t="s">
        <v>1305</v>
      </c>
      <c r="D3281" s="178" t="s">
        <v>7554</v>
      </c>
      <c r="E3281" s="179">
        <v>39357</v>
      </c>
      <c r="F3281" s="180">
        <v>0</v>
      </c>
      <c r="G3281" s="180">
        <v>20000</v>
      </c>
      <c r="H3281" s="180">
        <v>20000</v>
      </c>
      <c r="I3281" s="180">
        <f t="shared" si="102"/>
        <v>40000</v>
      </c>
      <c r="J3281" s="177" t="str">
        <f t="shared" si="103"/>
        <v>Date &gt; 1920</v>
      </c>
    </row>
    <row r="3282" spans="1:10" x14ac:dyDescent="0.3">
      <c r="A3282" s="178" t="s">
        <v>270</v>
      </c>
      <c r="B3282" s="178" t="s">
        <v>19</v>
      </c>
      <c r="C3282" s="178" t="s">
        <v>1305</v>
      </c>
      <c r="D3282" s="178" t="s">
        <v>7554</v>
      </c>
      <c r="E3282" s="179">
        <v>39597</v>
      </c>
      <c r="F3282" s="180">
        <v>0</v>
      </c>
      <c r="G3282" s="180">
        <v>23287.5</v>
      </c>
      <c r="H3282" s="180">
        <v>23287.5</v>
      </c>
      <c r="I3282" s="180">
        <f t="shared" si="102"/>
        <v>46575</v>
      </c>
      <c r="J3282" s="177" t="str">
        <f t="shared" si="103"/>
        <v>Date &gt; 1920</v>
      </c>
    </row>
    <row r="3283" spans="1:10" x14ac:dyDescent="0.3">
      <c r="A3283" s="178" t="s">
        <v>270</v>
      </c>
      <c r="B3283" s="178" t="s">
        <v>19</v>
      </c>
      <c r="C3283" s="178" t="s">
        <v>1305</v>
      </c>
      <c r="D3283" s="178" t="s">
        <v>7555</v>
      </c>
      <c r="E3283" s="179">
        <v>39674</v>
      </c>
      <c r="F3283" s="180">
        <v>42575</v>
      </c>
      <c r="G3283" s="180">
        <v>4433.33</v>
      </c>
      <c r="H3283" s="180">
        <v>4754.59</v>
      </c>
      <c r="I3283" s="180">
        <f t="shared" si="102"/>
        <v>51762.92</v>
      </c>
      <c r="J3283" s="177" t="str">
        <f t="shared" si="103"/>
        <v>Date &gt; 1920</v>
      </c>
    </row>
    <row r="3284" spans="1:10" x14ac:dyDescent="0.3">
      <c r="A3284" s="178" t="s">
        <v>270</v>
      </c>
      <c r="B3284" s="178" t="s">
        <v>19</v>
      </c>
      <c r="C3284" s="178" t="s">
        <v>1305</v>
      </c>
      <c r="D3284" s="178" t="s">
        <v>7555</v>
      </c>
      <c r="E3284" s="179">
        <v>39714</v>
      </c>
      <c r="F3284" s="180">
        <v>123045</v>
      </c>
      <c r="G3284" s="180">
        <v>10459.98</v>
      </c>
      <c r="H3284" s="180">
        <v>10784.83</v>
      </c>
      <c r="I3284" s="180">
        <f t="shared" si="102"/>
        <v>144289.81</v>
      </c>
      <c r="J3284" s="177" t="str">
        <f t="shared" si="103"/>
        <v>Date &gt; 1920</v>
      </c>
    </row>
    <row r="3285" spans="1:10" x14ac:dyDescent="0.3">
      <c r="A3285" s="178" t="s">
        <v>270</v>
      </c>
      <c r="B3285" s="178" t="s">
        <v>19</v>
      </c>
      <c r="C3285" s="178" t="s">
        <v>1305</v>
      </c>
      <c r="D3285" s="178" t="s">
        <v>7555</v>
      </c>
      <c r="E3285" s="179">
        <v>39785</v>
      </c>
      <c r="F3285" s="180">
        <v>0</v>
      </c>
      <c r="G3285" s="180">
        <v>48013</v>
      </c>
      <c r="H3285" s="180">
        <v>0</v>
      </c>
      <c r="I3285" s="180">
        <f t="shared" si="102"/>
        <v>48013</v>
      </c>
      <c r="J3285" s="177" t="str">
        <f t="shared" si="103"/>
        <v>Date &gt; 1920</v>
      </c>
    </row>
    <row r="3286" spans="1:10" x14ac:dyDescent="0.3">
      <c r="A3286" s="178" t="s">
        <v>270</v>
      </c>
      <c r="B3286" s="178" t="s">
        <v>19</v>
      </c>
      <c r="C3286" s="178" t="s">
        <v>1305</v>
      </c>
      <c r="D3286" s="178" t="s">
        <v>7555</v>
      </c>
      <c r="E3286" s="179">
        <v>39820</v>
      </c>
      <c r="F3286" s="180">
        <v>46340</v>
      </c>
      <c r="G3286" s="180">
        <v>7503.07</v>
      </c>
      <c r="H3286" s="180">
        <v>0</v>
      </c>
      <c r="I3286" s="180">
        <f t="shared" si="102"/>
        <v>53843.07</v>
      </c>
      <c r="J3286" s="177" t="str">
        <f t="shared" si="103"/>
        <v>Date &gt; 1920</v>
      </c>
    </row>
    <row r="3287" spans="1:10" x14ac:dyDescent="0.3">
      <c r="A3287" s="178" t="s">
        <v>270</v>
      </c>
      <c r="B3287" s="178" t="s">
        <v>19</v>
      </c>
      <c r="C3287" s="178" t="s">
        <v>1305</v>
      </c>
      <c r="D3287" s="178" t="s">
        <v>7555</v>
      </c>
      <c r="E3287" s="179">
        <v>40165</v>
      </c>
      <c r="F3287" s="180">
        <v>10000</v>
      </c>
      <c r="G3287" s="180">
        <v>1092.29</v>
      </c>
      <c r="H3287" s="180">
        <v>510.08</v>
      </c>
      <c r="I3287" s="180">
        <f t="shared" si="102"/>
        <v>11602.37</v>
      </c>
      <c r="J3287" s="177" t="str">
        <f t="shared" si="103"/>
        <v>Date &gt; 1920</v>
      </c>
    </row>
    <row r="3288" spans="1:10" x14ac:dyDescent="0.3">
      <c r="A3288" s="178" t="s">
        <v>270</v>
      </c>
      <c r="B3288" s="178" t="s">
        <v>19</v>
      </c>
      <c r="C3288" s="178" t="s">
        <v>1305</v>
      </c>
      <c r="D3288" s="178" t="s">
        <v>7555</v>
      </c>
      <c r="E3288" s="179">
        <v>40165</v>
      </c>
      <c r="F3288" s="180">
        <v>11475</v>
      </c>
      <c r="G3288" s="180">
        <v>0</v>
      </c>
      <c r="H3288" s="180">
        <v>0</v>
      </c>
      <c r="I3288" s="180">
        <f t="shared" si="102"/>
        <v>11475</v>
      </c>
      <c r="J3288" s="177" t="str">
        <f t="shared" si="103"/>
        <v>Date &gt; 1920</v>
      </c>
    </row>
    <row r="3289" spans="1:10" x14ac:dyDescent="0.3">
      <c r="A3289" s="178" t="s">
        <v>270</v>
      </c>
      <c r="B3289" s="178" t="s">
        <v>19</v>
      </c>
      <c r="C3289" s="178" t="s">
        <v>1305</v>
      </c>
      <c r="D3289" s="178" t="s">
        <v>7556</v>
      </c>
      <c r="E3289" s="179">
        <v>40053</v>
      </c>
      <c r="F3289" s="180">
        <v>28215</v>
      </c>
      <c r="G3289" s="180">
        <v>0</v>
      </c>
      <c r="H3289" s="180">
        <v>1485</v>
      </c>
      <c r="I3289" s="180">
        <f t="shared" si="102"/>
        <v>29700</v>
      </c>
      <c r="J3289" s="177" t="str">
        <f t="shared" si="103"/>
        <v>Date &gt; 1920</v>
      </c>
    </row>
    <row r="3290" spans="1:10" x14ac:dyDescent="0.3">
      <c r="A3290" s="178" t="s">
        <v>270</v>
      </c>
      <c r="B3290" s="178" t="s">
        <v>19</v>
      </c>
      <c r="C3290" s="178" t="s">
        <v>1305</v>
      </c>
      <c r="D3290" s="178" t="s">
        <v>7556</v>
      </c>
      <c r="E3290" s="179">
        <v>40147</v>
      </c>
      <c r="F3290" s="180">
        <v>8464</v>
      </c>
      <c r="G3290" s="180">
        <v>0</v>
      </c>
      <c r="H3290" s="180">
        <v>446</v>
      </c>
      <c r="I3290" s="180">
        <f t="shared" si="102"/>
        <v>8910</v>
      </c>
      <c r="J3290" s="177" t="str">
        <f t="shared" si="103"/>
        <v>Date &gt; 1920</v>
      </c>
    </row>
    <row r="3291" spans="1:10" x14ac:dyDescent="0.3">
      <c r="A3291" s="178" t="s">
        <v>270</v>
      </c>
      <c r="B3291" s="178" t="s">
        <v>19</v>
      </c>
      <c r="C3291" s="178" t="s">
        <v>1305</v>
      </c>
      <c r="D3291" s="178" t="s">
        <v>7556</v>
      </c>
      <c r="E3291" s="179">
        <v>40156</v>
      </c>
      <c r="F3291" s="180">
        <v>10701</v>
      </c>
      <c r="G3291" s="180">
        <v>0</v>
      </c>
      <c r="H3291" s="180">
        <v>1043</v>
      </c>
      <c r="I3291" s="180">
        <f t="shared" si="102"/>
        <v>11744</v>
      </c>
      <c r="J3291" s="177" t="str">
        <f t="shared" si="103"/>
        <v>Date &gt; 1920</v>
      </c>
    </row>
    <row r="3292" spans="1:10" x14ac:dyDescent="0.3">
      <c r="A3292" s="178" t="s">
        <v>270</v>
      </c>
      <c r="B3292" s="178" t="s">
        <v>19</v>
      </c>
      <c r="C3292" s="178" t="s">
        <v>1305</v>
      </c>
      <c r="D3292" s="178" t="s">
        <v>7556</v>
      </c>
      <c r="E3292" s="179">
        <v>40276</v>
      </c>
      <c r="F3292" s="180">
        <v>9111</v>
      </c>
      <c r="G3292" s="180">
        <v>0</v>
      </c>
      <c r="H3292" s="180">
        <v>0</v>
      </c>
      <c r="I3292" s="180">
        <f t="shared" si="102"/>
        <v>9111</v>
      </c>
      <c r="J3292" s="177" t="str">
        <f t="shared" si="103"/>
        <v>Date &gt; 1920</v>
      </c>
    </row>
    <row r="3293" spans="1:10" x14ac:dyDescent="0.3">
      <c r="A3293" s="178" t="s">
        <v>270</v>
      </c>
      <c r="B3293" s="178" t="s">
        <v>19</v>
      </c>
      <c r="C3293" s="178" t="s">
        <v>1305</v>
      </c>
      <c r="D3293" s="178" t="s">
        <v>7557</v>
      </c>
      <c r="E3293" s="179">
        <v>40053</v>
      </c>
      <c r="F3293" s="180">
        <v>30259</v>
      </c>
      <c r="G3293" s="180">
        <v>0</v>
      </c>
      <c r="H3293" s="180">
        <v>0</v>
      </c>
      <c r="I3293" s="180">
        <f t="shared" si="102"/>
        <v>30259</v>
      </c>
      <c r="J3293" s="177" t="str">
        <f t="shared" si="103"/>
        <v>Date &gt; 1920</v>
      </c>
    </row>
    <row r="3294" spans="1:10" x14ac:dyDescent="0.3">
      <c r="A3294" s="178" t="s">
        <v>270</v>
      </c>
      <c r="B3294" s="178" t="s">
        <v>19</v>
      </c>
      <c r="C3294" s="178" t="s">
        <v>1305</v>
      </c>
      <c r="D3294" s="178" t="s">
        <v>7557</v>
      </c>
      <c r="E3294" s="179">
        <v>40092</v>
      </c>
      <c r="F3294" s="180">
        <v>176161</v>
      </c>
      <c r="G3294" s="180">
        <v>0</v>
      </c>
      <c r="H3294" s="180">
        <v>0</v>
      </c>
      <c r="I3294" s="180">
        <f t="shared" si="102"/>
        <v>176161</v>
      </c>
      <c r="J3294" s="177" t="str">
        <f t="shared" si="103"/>
        <v>Date &gt; 1920</v>
      </c>
    </row>
    <row r="3295" spans="1:10" x14ac:dyDescent="0.3">
      <c r="A3295" s="178" t="s">
        <v>270</v>
      </c>
      <c r="B3295" s="178" t="s">
        <v>19</v>
      </c>
      <c r="C3295" s="178" t="s">
        <v>1305</v>
      </c>
      <c r="D3295" s="178" t="s">
        <v>7557</v>
      </c>
      <c r="E3295" s="179">
        <v>40119</v>
      </c>
      <c r="F3295" s="180">
        <v>20215</v>
      </c>
      <c r="G3295" s="180">
        <v>0</v>
      </c>
      <c r="H3295" s="180">
        <v>0</v>
      </c>
      <c r="I3295" s="180">
        <f t="shared" si="102"/>
        <v>20215</v>
      </c>
      <c r="J3295" s="177" t="str">
        <f t="shared" si="103"/>
        <v>Date &gt; 1920</v>
      </c>
    </row>
    <row r="3296" spans="1:10" x14ac:dyDescent="0.3">
      <c r="A3296" s="178" t="s">
        <v>270</v>
      </c>
      <c r="B3296" s="178" t="s">
        <v>19</v>
      </c>
      <c r="C3296" s="178" t="s">
        <v>1305</v>
      </c>
      <c r="D3296" s="178" t="s">
        <v>7557</v>
      </c>
      <c r="E3296" s="179">
        <v>40129</v>
      </c>
      <c r="F3296" s="180">
        <v>8601</v>
      </c>
      <c r="G3296" s="180">
        <v>0</v>
      </c>
      <c r="H3296" s="180">
        <v>0</v>
      </c>
      <c r="I3296" s="180">
        <f t="shared" si="102"/>
        <v>8601</v>
      </c>
      <c r="J3296" s="177" t="str">
        <f t="shared" si="103"/>
        <v>Date &gt; 1920</v>
      </c>
    </row>
    <row r="3297" spans="1:10" x14ac:dyDescent="0.3">
      <c r="A3297" s="178" t="s">
        <v>270</v>
      </c>
      <c r="B3297" s="178" t="s">
        <v>19</v>
      </c>
      <c r="C3297" s="178" t="s">
        <v>1305</v>
      </c>
      <c r="D3297" s="178" t="s">
        <v>7557</v>
      </c>
      <c r="E3297" s="179">
        <v>40163</v>
      </c>
      <c r="F3297" s="180">
        <v>10701</v>
      </c>
      <c r="G3297" s="180">
        <v>0</v>
      </c>
      <c r="H3297" s="180">
        <v>0</v>
      </c>
      <c r="I3297" s="180">
        <f t="shared" si="102"/>
        <v>10701</v>
      </c>
      <c r="J3297" s="177" t="str">
        <f t="shared" si="103"/>
        <v>Date &gt; 1920</v>
      </c>
    </row>
    <row r="3298" spans="1:10" x14ac:dyDescent="0.3">
      <c r="A3298" s="178" t="s">
        <v>270</v>
      </c>
      <c r="B3298" s="178" t="s">
        <v>19</v>
      </c>
      <c r="C3298" s="178" t="s">
        <v>1305</v>
      </c>
      <c r="D3298" s="178" t="s">
        <v>7558</v>
      </c>
      <c r="E3298" s="179">
        <v>39974</v>
      </c>
      <c r="F3298" s="180">
        <v>0</v>
      </c>
      <c r="G3298" s="180">
        <v>2073.08</v>
      </c>
      <c r="H3298" s="180">
        <v>2073.08</v>
      </c>
      <c r="I3298" s="180">
        <f t="shared" si="102"/>
        <v>4146.16</v>
      </c>
      <c r="J3298" s="177" t="str">
        <f t="shared" si="103"/>
        <v>Date &gt; 1920</v>
      </c>
    </row>
    <row r="3299" spans="1:10" x14ac:dyDescent="0.3">
      <c r="A3299" s="178" t="s">
        <v>270</v>
      </c>
      <c r="B3299" s="178" t="s">
        <v>19</v>
      </c>
      <c r="C3299" s="178" t="s">
        <v>1305</v>
      </c>
      <c r="D3299" s="178" t="s">
        <v>7559</v>
      </c>
      <c r="E3299" s="179">
        <v>40053</v>
      </c>
      <c r="F3299" s="180">
        <v>6412</v>
      </c>
      <c r="G3299" s="180">
        <v>0</v>
      </c>
      <c r="H3299" s="180">
        <v>338</v>
      </c>
      <c r="I3299" s="180">
        <f t="shared" si="102"/>
        <v>6750</v>
      </c>
      <c r="J3299" s="177" t="str">
        <f t="shared" si="103"/>
        <v>Date &gt; 1920</v>
      </c>
    </row>
    <row r="3300" spans="1:10" x14ac:dyDescent="0.3">
      <c r="A3300" s="178" t="s">
        <v>270</v>
      </c>
      <c r="B3300" s="178" t="s">
        <v>19</v>
      </c>
      <c r="C3300" s="178" t="s">
        <v>1305</v>
      </c>
      <c r="D3300" s="178" t="s">
        <v>7559</v>
      </c>
      <c r="E3300" s="179">
        <v>40053</v>
      </c>
      <c r="F3300" s="180">
        <v>6413</v>
      </c>
      <c r="G3300" s="180">
        <v>0</v>
      </c>
      <c r="H3300" s="180">
        <v>337</v>
      </c>
      <c r="I3300" s="180">
        <f t="shared" si="102"/>
        <v>6750</v>
      </c>
      <c r="J3300" s="177" t="str">
        <f t="shared" si="103"/>
        <v>Date &gt; 1920</v>
      </c>
    </row>
    <row r="3301" spans="1:10" x14ac:dyDescent="0.3">
      <c r="A3301" s="178" t="s">
        <v>270</v>
      </c>
      <c r="B3301" s="178" t="s">
        <v>19</v>
      </c>
      <c r="C3301" s="178" t="s">
        <v>1305</v>
      </c>
      <c r="D3301" s="178" t="s">
        <v>7559</v>
      </c>
      <c r="E3301" s="179">
        <v>40183</v>
      </c>
      <c r="F3301" s="180">
        <v>147835</v>
      </c>
      <c r="G3301" s="180">
        <v>0</v>
      </c>
      <c r="H3301" s="180">
        <v>8304.89</v>
      </c>
      <c r="I3301" s="180">
        <f t="shared" si="102"/>
        <v>156139.89000000001</v>
      </c>
      <c r="J3301" s="177" t="str">
        <f t="shared" si="103"/>
        <v>Date &gt; 1920</v>
      </c>
    </row>
    <row r="3302" spans="1:10" x14ac:dyDescent="0.3">
      <c r="A3302" s="178" t="s">
        <v>270</v>
      </c>
      <c r="B3302" s="178" t="s">
        <v>19</v>
      </c>
      <c r="C3302" s="178" t="s">
        <v>1305</v>
      </c>
      <c r="D3302" s="178" t="s">
        <v>7559</v>
      </c>
      <c r="E3302" s="179">
        <v>40350</v>
      </c>
      <c r="F3302" s="180">
        <v>9951</v>
      </c>
      <c r="G3302" s="180">
        <v>0</v>
      </c>
      <c r="H3302" s="180">
        <v>0</v>
      </c>
      <c r="I3302" s="180">
        <f t="shared" si="102"/>
        <v>9951</v>
      </c>
      <c r="J3302" s="177" t="str">
        <f t="shared" si="103"/>
        <v>Date &gt; 1920</v>
      </c>
    </row>
    <row r="3303" spans="1:10" x14ac:dyDescent="0.3">
      <c r="A3303" s="178" t="s">
        <v>270</v>
      </c>
      <c r="B3303" s="178" t="s">
        <v>19</v>
      </c>
      <c r="C3303" s="178" t="s">
        <v>1305</v>
      </c>
      <c r="D3303" s="178" t="s">
        <v>7560</v>
      </c>
      <c r="E3303" s="179">
        <v>40428</v>
      </c>
      <c r="F3303" s="180">
        <v>15584</v>
      </c>
      <c r="G3303" s="180">
        <v>0</v>
      </c>
      <c r="H3303" s="180">
        <v>820.6</v>
      </c>
      <c r="I3303" s="180">
        <f t="shared" si="102"/>
        <v>16404.599999999999</v>
      </c>
      <c r="J3303" s="177" t="str">
        <f t="shared" si="103"/>
        <v>Date &gt; 1920</v>
      </c>
    </row>
    <row r="3304" spans="1:10" x14ac:dyDescent="0.3">
      <c r="A3304" s="178" t="s">
        <v>270</v>
      </c>
      <c r="B3304" s="178" t="s">
        <v>19</v>
      </c>
      <c r="C3304" s="178" t="s">
        <v>1305</v>
      </c>
      <c r="D3304" s="178" t="s">
        <v>7560</v>
      </c>
      <c r="E3304" s="179">
        <v>40473</v>
      </c>
      <c r="F3304" s="180">
        <v>6124</v>
      </c>
      <c r="G3304" s="180">
        <v>0</v>
      </c>
      <c r="H3304" s="180">
        <v>322.39999999999998</v>
      </c>
      <c r="I3304" s="180">
        <f t="shared" si="102"/>
        <v>6446.4</v>
      </c>
      <c r="J3304" s="177" t="str">
        <f t="shared" si="103"/>
        <v>Date &gt; 1920</v>
      </c>
    </row>
    <row r="3305" spans="1:10" x14ac:dyDescent="0.3">
      <c r="A3305" s="178" t="s">
        <v>270</v>
      </c>
      <c r="B3305" s="178" t="s">
        <v>19</v>
      </c>
      <c r="C3305" s="178" t="s">
        <v>1305</v>
      </c>
      <c r="D3305" s="178" t="s">
        <v>7560</v>
      </c>
      <c r="E3305" s="179">
        <v>40515</v>
      </c>
      <c r="F3305" s="180">
        <v>19371</v>
      </c>
      <c r="G3305" s="180">
        <v>0</v>
      </c>
      <c r="H3305" s="180">
        <v>1020</v>
      </c>
      <c r="I3305" s="180">
        <f t="shared" si="102"/>
        <v>20391</v>
      </c>
      <c r="J3305" s="177" t="str">
        <f t="shared" si="103"/>
        <v>Date &gt; 1920</v>
      </c>
    </row>
    <row r="3306" spans="1:10" x14ac:dyDescent="0.3">
      <c r="A3306" s="178" t="s">
        <v>270</v>
      </c>
      <c r="B3306" s="178" t="s">
        <v>19</v>
      </c>
      <c r="C3306" s="178" t="s">
        <v>1305</v>
      </c>
      <c r="D3306" s="178" t="s">
        <v>7560</v>
      </c>
      <c r="E3306" s="179">
        <v>40596</v>
      </c>
      <c r="F3306" s="180">
        <v>9058</v>
      </c>
      <c r="G3306" s="180">
        <v>0</v>
      </c>
      <c r="H3306" s="180">
        <v>476</v>
      </c>
      <c r="I3306" s="180">
        <f t="shared" si="102"/>
        <v>9534</v>
      </c>
      <c r="J3306" s="177" t="str">
        <f t="shared" si="103"/>
        <v>Date &gt; 1920</v>
      </c>
    </row>
    <row r="3307" spans="1:10" x14ac:dyDescent="0.3">
      <c r="A3307" s="178" t="s">
        <v>270</v>
      </c>
      <c r="B3307" s="178" t="s">
        <v>19</v>
      </c>
      <c r="C3307" s="178" t="s">
        <v>1305</v>
      </c>
      <c r="D3307" s="178" t="s">
        <v>7560</v>
      </c>
      <c r="E3307" s="179">
        <v>40616</v>
      </c>
      <c r="F3307" s="180">
        <v>14936</v>
      </c>
      <c r="G3307" s="180">
        <v>0</v>
      </c>
      <c r="H3307" s="180">
        <v>786.4</v>
      </c>
      <c r="I3307" s="180">
        <f t="shared" si="102"/>
        <v>15722.4</v>
      </c>
      <c r="J3307" s="177" t="str">
        <f t="shared" si="103"/>
        <v>Date &gt; 1920</v>
      </c>
    </row>
    <row r="3308" spans="1:10" x14ac:dyDescent="0.3">
      <c r="A3308" s="178" t="s">
        <v>270</v>
      </c>
      <c r="B3308" s="178" t="s">
        <v>19</v>
      </c>
      <c r="C3308" s="178" t="s">
        <v>1305</v>
      </c>
      <c r="D3308" s="178" t="s">
        <v>7560</v>
      </c>
      <c r="E3308" s="179">
        <v>40673</v>
      </c>
      <c r="F3308" s="180">
        <v>6152</v>
      </c>
      <c r="G3308" s="180">
        <v>0</v>
      </c>
      <c r="H3308" s="180">
        <v>636.6</v>
      </c>
      <c r="I3308" s="180">
        <f t="shared" si="102"/>
        <v>6788.6</v>
      </c>
      <c r="J3308" s="177" t="str">
        <f t="shared" si="103"/>
        <v>Date &gt; 1920</v>
      </c>
    </row>
    <row r="3309" spans="1:10" x14ac:dyDescent="0.3">
      <c r="A3309" s="178" t="s">
        <v>270</v>
      </c>
      <c r="B3309" s="178" t="s">
        <v>19</v>
      </c>
      <c r="C3309" s="178" t="s">
        <v>1305</v>
      </c>
      <c r="D3309" s="178" t="s">
        <v>7560</v>
      </c>
      <c r="E3309" s="179">
        <v>41047</v>
      </c>
      <c r="F3309" s="180">
        <v>10000</v>
      </c>
      <c r="G3309" s="180">
        <v>0</v>
      </c>
      <c r="H3309" s="180">
        <v>213</v>
      </c>
      <c r="I3309" s="180">
        <f t="shared" si="102"/>
        <v>10213</v>
      </c>
      <c r="J3309" s="177" t="str">
        <f t="shared" si="103"/>
        <v>Date &gt; 1920</v>
      </c>
    </row>
    <row r="3310" spans="1:10" x14ac:dyDescent="0.3">
      <c r="A3310" s="178" t="s">
        <v>270</v>
      </c>
      <c r="B3310" s="178" t="s">
        <v>19</v>
      </c>
      <c r="C3310" s="178" t="s">
        <v>1305</v>
      </c>
      <c r="D3310" s="178" t="s">
        <v>7561</v>
      </c>
      <c r="E3310" s="179">
        <v>40848</v>
      </c>
      <c r="F3310" s="180">
        <v>0</v>
      </c>
      <c r="G3310" s="180">
        <v>3414.86</v>
      </c>
      <c r="H3310" s="180">
        <v>1463.51</v>
      </c>
      <c r="I3310" s="180">
        <f t="shared" si="102"/>
        <v>4878.37</v>
      </c>
      <c r="J3310" s="177" t="str">
        <f t="shared" si="103"/>
        <v>Date &gt; 1920</v>
      </c>
    </row>
    <row r="3311" spans="1:10" x14ac:dyDescent="0.3">
      <c r="A3311" s="178" t="s">
        <v>270</v>
      </c>
      <c r="B3311" s="178" t="s">
        <v>19</v>
      </c>
      <c r="C3311" s="178" t="s">
        <v>1305</v>
      </c>
      <c r="D3311" s="178" t="s">
        <v>7562</v>
      </c>
      <c r="E3311" s="179">
        <v>40885</v>
      </c>
      <c r="F3311" s="180">
        <v>75766</v>
      </c>
      <c r="G3311" s="180">
        <v>0</v>
      </c>
      <c r="H3311" s="180">
        <v>3989.02</v>
      </c>
      <c r="I3311" s="180">
        <f t="shared" si="102"/>
        <v>79755.02</v>
      </c>
      <c r="J3311" s="177" t="str">
        <f t="shared" si="103"/>
        <v>Date &gt; 1920</v>
      </c>
    </row>
    <row r="3312" spans="1:10" x14ac:dyDescent="0.3">
      <c r="A3312" s="178" t="s">
        <v>270</v>
      </c>
      <c r="B3312" s="178" t="s">
        <v>19</v>
      </c>
      <c r="C3312" s="178" t="s">
        <v>1305</v>
      </c>
      <c r="D3312" s="178" t="s">
        <v>7562</v>
      </c>
      <c r="E3312" s="179">
        <v>41033</v>
      </c>
      <c r="F3312" s="180">
        <v>59330</v>
      </c>
      <c r="G3312" s="180">
        <v>0</v>
      </c>
      <c r="H3312" s="180">
        <v>3123</v>
      </c>
      <c r="I3312" s="180">
        <f t="shared" si="102"/>
        <v>62453</v>
      </c>
      <c r="J3312" s="177" t="str">
        <f t="shared" si="103"/>
        <v>Date &gt; 1920</v>
      </c>
    </row>
    <row r="3313" spans="1:10" x14ac:dyDescent="0.3">
      <c r="A3313" s="178" t="s">
        <v>270</v>
      </c>
      <c r="B3313" s="178" t="s">
        <v>19</v>
      </c>
      <c r="C3313" s="178" t="s">
        <v>1305</v>
      </c>
      <c r="D3313" s="178" t="s">
        <v>7562</v>
      </c>
      <c r="E3313" s="179">
        <v>41033</v>
      </c>
      <c r="F3313" s="180">
        <v>24083</v>
      </c>
      <c r="G3313" s="180">
        <v>0</v>
      </c>
      <c r="H3313" s="180">
        <v>1267</v>
      </c>
      <c r="I3313" s="180">
        <f t="shared" si="102"/>
        <v>25350</v>
      </c>
      <c r="J3313" s="177" t="str">
        <f t="shared" si="103"/>
        <v>Date &gt; 1920</v>
      </c>
    </row>
    <row r="3314" spans="1:10" x14ac:dyDescent="0.3">
      <c r="A3314" s="178" t="s">
        <v>270</v>
      </c>
      <c r="B3314" s="178" t="s">
        <v>19</v>
      </c>
      <c r="C3314" s="178" t="s">
        <v>1305</v>
      </c>
      <c r="D3314" s="178" t="s">
        <v>7562</v>
      </c>
      <c r="E3314" s="179">
        <v>41124</v>
      </c>
      <c r="F3314" s="180">
        <v>418811</v>
      </c>
      <c r="G3314" s="180">
        <v>0</v>
      </c>
      <c r="H3314" s="180">
        <v>22043.5</v>
      </c>
      <c r="I3314" s="180">
        <f t="shared" si="102"/>
        <v>440854.5</v>
      </c>
      <c r="J3314" s="177" t="str">
        <f t="shared" si="103"/>
        <v>Date &gt; 1920</v>
      </c>
    </row>
    <row r="3315" spans="1:10" x14ac:dyDescent="0.3">
      <c r="A3315" s="178" t="s">
        <v>270</v>
      </c>
      <c r="B3315" s="178" t="s">
        <v>19</v>
      </c>
      <c r="C3315" s="178" t="s">
        <v>1305</v>
      </c>
      <c r="D3315" s="178" t="s">
        <v>7562</v>
      </c>
      <c r="E3315" s="179">
        <v>41170</v>
      </c>
      <c r="F3315" s="180">
        <v>643652</v>
      </c>
      <c r="G3315" s="180">
        <v>0</v>
      </c>
      <c r="H3315" s="180">
        <v>33875.96</v>
      </c>
      <c r="I3315" s="180">
        <f t="shared" si="102"/>
        <v>677527.96</v>
      </c>
      <c r="J3315" s="177" t="str">
        <f t="shared" si="103"/>
        <v>Date &gt; 1920</v>
      </c>
    </row>
    <row r="3316" spans="1:10" x14ac:dyDescent="0.3">
      <c r="A3316" s="178" t="s">
        <v>270</v>
      </c>
      <c r="B3316" s="178" t="s">
        <v>19</v>
      </c>
      <c r="C3316" s="178" t="s">
        <v>1305</v>
      </c>
      <c r="D3316" s="178" t="s">
        <v>7562</v>
      </c>
      <c r="E3316" s="179">
        <v>41240</v>
      </c>
      <c r="F3316" s="180">
        <v>152153</v>
      </c>
      <c r="G3316" s="180">
        <v>0</v>
      </c>
      <c r="H3316" s="180">
        <v>8007.94</v>
      </c>
      <c r="I3316" s="180">
        <f t="shared" si="102"/>
        <v>160160.94</v>
      </c>
      <c r="J3316" s="177" t="str">
        <f t="shared" si="103"/>
        <v>Date &gt; 1920</v>
      </c>
    </row>
    <row r="3317" spans="1:10" x14ac:dyDescent="0.3">
      <c r="A3317" s="178" t="s">
        <v>270</v>
      </c>
      <c r="B3317" s="178" t="s">
        <v>19</v>
      </c>
      <c r="C3317" s="178" t="s">
        <v>1305</v>
      </c>
      <c r="D3317" s="178" t="s">
        <v>7562</v>
      </c>
      <c r="E3317" s="179">
        <v>41352</v>
      </c>
      <c r="F3317" s="180">
        <v>23147</v>
      </c>
      <c r="G3317" s="180">
        <v>0</v>
      </c>
      <c r="H3317" s="180">
        <v>2590.36</v>
      </c>
      <c r="I3317" s="180">
        <f t="shared" si="102"/>
        <v>25737.360000000001</v>
      </c>
      <c r="J3317" s="177" t="str">
        <f t="shared" si="103"/>
        <v>Date &gt; 1920</v>
      </c>
    </row>
    <row r="3318" spans="1:10" x14ac:dyDescent="0.3">
      <c r="A3318" s="178" t="s">
        <v>270</v>
      </c>
      <c r="B3318" s="178" t="s">
        <v>19</v>
      </c>
      <c r="C3318" s="178" t="s">
        <v>1305</v>
      </c>
      <c r="D3318" s="178" t="s">
        <v>7562</v>
      </c>
      <c r="E3318" s="179">
        <v>41578</v>
      </c>
      <c r="F3318" s="180">
        <v>144463</v>
      </c>
      <c r="G3318" s="180">
        <v>0</v>
      </c>
      <c r="H3318" s="180">
        <v>6231.2</v>
      </c>
      <c r="I3318" s="180">
        <f t="shared" si="102"/>
        <v>150694.20000000001</v>
      </c>
      <c r="J3318" s="177" t="str">
        <f t="shared" si="103"/>
        <v>Date &gt; 1920</v>
      </c>
    </row>
    <row r="3319" spans="1:10" x14ac:dyDescent="0.3">
      <c r="A3319" s="178" t="s">
        <v>270</v>
      </c>
      <c r="B3319" s="178" t="s">
        <v>19</v>
      </c>
      <c r="C3319" s="178" t="s">
        <v>1305</v>
      </c>
      <c r="D3319" s="178" t="s">
        <v>7563</v>
      </c>
      <c r="E3319" s="179">
        <v>41145</v>
      </c>
      <c r="F3319" s="180">
        <v>0</v>
      </c>
      <c r="G3319" s="180">
        <v>10402.5</v>
      </c>
      <c r="H3319" s="180">
        <v>5201.25</v>
      </c>
      <c r="I3319" s="180">
        <f t="shared" si="102"/>
        <v>15603.75</v>
      </c>
      <c r="J3319" s="177" t="str">
        <f t="shared" si="103"/>
        <v>Date &gt; 1920</v>
      </c>
    </row>
    <row r="3320" spans="1:10" x14ac:dyDescent="0.3">
      <c r="A3320" s="178" t="s">
        <v>270</v>
      </c>
      <c r="B3320" s="178" t="s">
        <v>19</v>
      </c>
      <c r="C3320" s="178" t="s">
        <v>1305</v>
      </c>
      <c r="D3320" s="178" t="s">
        <v>7564</v>
      </c>
      <c r="E3320" s="179">
        <v>41220</v>
      </c>
      <c r="F3320" s="180">
        <v>83218</v>
      </c>
      <c r="G3320" s="180">
        <v>0</v>
      </c>
      <c r="H3320" s="180">
        <v>9247.33</v>
      </c>
      <c r="I3320" s="180">
        <f t="shared" si="102"/>
        <v>92465.33</v>
      </c>
      <c r="J3320" s="177" t="str">
        <f t="shared" si="103"/>
        <v>Date &gt; 1920</v>
      </c>
    </row>
    <row r="3321" spans="1:10" x14ac:dyDescent="0.3">
      <c r="A3321" s="178" t="s">
        <v>270</v>
      </c>
      <c r="B3321" s="178" t="s">
        <v>19</v>
      </c>
      <c r="C3321" s="178" t="s">
        <v>1305</v>
      </c>
      <c r="D3321" s="178" t="s">
        <v>7564</v>
      </c>
      <c r="E3321" s="179">
        <v>41316</v>
      </c>
      <c r="F3321" s="180">
        <v>50205</v>
      </c>
      <c r="G3321" s="180">
        <v>0</v>
      </c>
      <c r="H3321" s="180">
        <v>6633.04</v>
      </c>
      <c r="I3321" s="180">
        <f t="shared" si="102"/>
        <v>56838.04</v>
      </c>
      <c r="J3321" s="177" t="str">
        <f t="shared" si="103"/>
        <v>Date &gt; 1920</v>
      </c>
    </row>
    <row r="3322" spans="1:10" x14ac:dyDescent="0.3">
      <c r="A3322" s="178" t="s">
        <v>270</v>
      </c>
      <c r="B3322" s="178" t="s">
        <v>19</v>
      </c>
      <c r="C3322" s="178" t="s">
        <v>1305</v>
      </c>
      <c r="D3322" s="178" t="s">
        <v>7564</v>
      </c>
      <c r="E3322" s="179">
        <v>41440</v>
      </c>
      <c r="F3322" s="180">
        <v>14825</v>
      </c>
      <c r="G3322" s="180">
        <v>0</v>
      </c>
      <c r="H3322" s="180">
        <v>604.70000000000005</v>
      </c>
      <c r="I3322" s="180">
        <f t="shared" si="102"/>
        <v>15429.7</v>
      </c>
      <c r="J3322" s="177" t="str">
        <f t="shared" si="103"/>
        <v>Date &gt; 1920</v>
      </c>
    </row>
    <row r="3323" spans="1:10" x14ac:dyDescent="0.3">
      <c r="A3323" s="178" t="s">
        <v>270</v>
      </c>
      <c r="B3323" s="178" t="s">
        <v>19</v>
      </c>
      <c r="C3323" s="178" t="s">
        <v>1305</v>
      </c>
      <c r="D3323" s="178" t="s">
        <v>7564</v>
      </c>
      <c r="E3323" s="179">
        <v>41440</v>
      </c>
      <c r="F3323" s="180">
        <v>110</v>
      </c>
      <c r="G3323" s="180">
        <v>0</v>
      </c>
      <c r="H3323" s="180">
        <v>0</v>
      </c>
      <c r="I3323" s="180">
        <f t="shared" si="102"/>
        <v>110</v>
      </c>
      <c r="J3323" s="177" t="str">
        <f t="shared" si="103"/>
        <v>Date &gt; 1920</v>
      </c>
    </row>
    <row r="3324" spans="1:10" x14ac:dyDescent="0.3">
      <c r="A3324" s="178" t="s">
        <v>270</v>
      </c>
      <c r="B3324" s="178" t="s">
        <v>19</v>
      </c>
      <c r="C3324" s="178" t="s">
        <v>1305</v>
      </c>
      <c r="D3324" s="178" t="s">
        <v>7565</v>
      </c>
      <c r="E3324" s="179">
        <v>41841</v>
      </c>
      <c r="F3324" s="180">
        <v>38520</v>
      </c>
      <c r="G3324" s="180">
        <v>0</v>
      </c>
      <c r="H3324" s="180">
        <v>4280</v>
      </c>
      <c r="I3324" s="180">
        <f t="shared" si="102"/>
        <v>42800</v>
      </c>
      <c r="J3324" s="177" t="str">
        <f t="shared" si="103"/>
        <v>Date &gt; 1920</v>
      </c>
    </row>
    <row r="3325" spans="1:10" x14ac:dyDescent="0.3">
      <c r="A3325" s="178" t="s">
        <v>270</v>
      </c>
      <c r="B3325" s="178" t="s">
        <v>19</v>
      </c>
      <c r="C3325" s="178" t="s">
        <v>1305</v>
      </c>
      <c r="D3325" s="178" t="s">
        <v>7565</v>
      </c>
      <c r="E3325" s="179">
        <v>41927</v>
      </c>
      <c r="F3325" s="180">
        <v>19260</v>
      </c>
      <c r="G3325" s="180">
        <v>3210</v>
      </c>
      <c r="H3325" s="180">
        <v>-1070</v>
      </c>
      <c r="I3325" s="180">
        <f t="shared" si="102"/>
        <v>21400</v>
      </c>
      <c r="J3325" s="177" t="str">
        <f t="shared" si="103"/>
        <v>Date &gt; 1920</v>
      </c>
    </row>
    <row r="3326" spans="1:10" x14ac:dyDescent="0.3">
      <c r="A3326" s="178" t="s">
        <v>270</v>
      </c>
      <c r="B3326" s="178" t="s">
        <v>19</v>
      </c>
      <c r="C3326" s="178" t="s">
        <v>1305</v>
      </c>
      <c r="D3326" s="178" t="s">
        <v>7565</v>
      </c>
      <c r="E3326" s="179">
        <v>42247</v>
      </c>
      <c r="F3326" s="180">
        <v>7704</v>
      </c>
      <c r="G3326" s="180">
        <v>428</v>
      </c>
      <c r="H3326" s="180">
        <v>428</v>
      </c>
      <c r="I3326" s="180">
        <f t="shared" si="102"/>
        <v>8560</v>
      </c>
      <c r="J3326" s="177" t="str">
        <f t="shared" si="103"/>
        <v>Date &gt; 1920</v>
      </c>
    </row>
    <row r="3327" spans="1:10" x14ac:dyDescent="0.3">
      <c r="A3327" s="178" t="s">
        <v>270</v>
      </c>
      <c r="B3327" s="178" t="s">
        <v>19</v>
      </c>
      <c r="C3327" s="178" t="s">
        <v>1305</v>
      </c>
      <c r="D3327" s="178" t="s">
        <v>7565</v>
      </c>
      <c r="E3327" s="179">
        <v>42633</v>
      </c>
      <c r="F3327" s="180">
        <v>4662</v>
      </c>
      <c r="G3327" s="180">
        <v>642</v>
      </c>
      <c r="H3327" s="180">
        <v>642</v>
      </c>
      <c r="I3327" s="180">
        <f t="shared" si="102"/>
        <v>5946</v>
      </c>
      <c r="J3327" s="177" t="str">
        <f t="shared" si="103"/>
        <v>Date &gt; 1920</v>
      </c>
    </row>
    <row r="3328" spans="1:10" x14ac:dyDescent="0.3">
      <c r="A3328" s="178" t="s">
        <v>270</v>
      </c>
      <c r="B3328" s="178" t="s">
        <v>19</v>
      </c>
      <c r="C3328" s="178" t="s">
        <v>1305</v>
      </c>
      <c r="D3328" s="178" t="s">
        <v>7565</v>
      </c>
      <c r="E3328" s="179">
        <v>42789</v>
      </c>
      <c r="F3328" s="180">
        <v>6894</v>
      </c>
      <c r="G3328" s="180">
        <v>0</v>
      </c>
      <c r="H3328" s="180">
        <v>0</v>
      </c>
      <c r="I3328" s="180">
        <f t="shared" si="102"/>
        <v>6894</v>
      </c>
      <c r="J3328" s="177" t="str">
        <f t="shared" si="103"/>
        <v>Date &gt; 1920</v>
      </c>
    </row>
    <row r="3329" spans="1:10" x14ac:dyDescent="0.3">
      <c r="A3329" s="178" t="s">
        <v>270</v>
      </c>
      <c r="B3329" s="178" t="s">
        <v>19</v>
      </c>
      <c r="C3329" s="178" t="s">
        <v>1305</v>
      </c>
      <c r="D3329" s="178" t="s">
        <v>7566</v>
      </c>
      <c r="E3329" s="179">
        <v>42359</v>
      </c>
      <c r="F3329" s="180">
        <v>71189</v>
      </c>
      <c r="G3329" s="180">
        <v>3954.97</v>
      </c>
      <c r="H3329" s="180">
        <v>3955.34</v>
      </c>
      <c r="I3329" s="180">
        <f t="shared" si="102"/>
        <v>79099.31</v>
      </c>
      <c r="J3329" s="177" t="str">
        <f t="shared" si="103"/>
        <v>Date &gt; 1920</v>
      </c>
    </row>
    <row r="3330" spans="1:10" x14ac:dyDescent="0.3">
      <c r="A3330" s="178" t="s">
        <v>270</v>
      </c>
      <c r="B3330" s="178" t="s">
        <v>19</v>
      </c>
      <c r="C3330" s="178" t="s">
        <v>1305</v>
      </c>
      <c r="D3330" s="178" t="s">
        <v>7566</v>
      </c>
      <c r="E3330" s="179">
        <v>42633</v>
      </c>
      <c r="F3330" s="180">
        <v>35370</v>
      </c>
      <c r="G3330" s="180">
        <v>1965</v>
      </c>
      <c r="H3330" s="180">
        <v>1965</v>
      </c>
      <c r="I3330" s="180">
        <f t="shared" si="102"/>
        <v>39300</v>
      </c>
      <c r="J3330" s="177" t="str">
        <f t="shared" si="103"/>
        <v>Date &gt; 1920</v>
      </c>
    </row>
    <row r="3331" spans="1:10" x14ac:dyDescent="0.3">
      <c r="A3331" s="178" t="s">
        <v>270</v>
      </c>
      <c r="B3331" s="178" t="s">
        <v>19</v>
      </c>
      <c r="C3331" s="178" t="s">
        <v>1305</v>
      </c>
      <c r="D3331" s="178" t="s">
        <v>7566</v>
      </c>
      <c r="E3331" s="179">
        <v>42712</v>
      </c>
      <c r="F3331" s="180">
        <v>26527</v>
      </c>
      <c r="G3331" s="180">
        <v>1473.75</v>
      </c>
      <c r="H3331" s="180">
        <v>1474.25</v>
      </c>
      <c r="I3331" s="180">
        <f t="shared" si="102"/>
        <v>29475</v>
      </c>
      <c r="J3331" s="177" t="str">
        <f t="shared" si="103"/>
        <v>Date &gt; 1920</v>
      </c>
    </row>
    <row r="3332" spans="1:10" x14ac:dyDescent="0.3">
      <c r="A3332" s="178" t="s">
        <v>270</v>
      </c>
      <c r="B3332" s="178" t="s">
        <v>19</v>
      </c>
      <c r="C3332" s="178" t="s">
        <v>1305</v>
      </c>
      <c r="D3332" s="178" t="s">
        <v>7566</v>
      </c>
      <c r="E3332" s="179">
        <v>42846</v>
      </c>
      <c r="F3332" s="180">
        <v>44213</v>
      </c>
      <c r="G3332" s="180">
        <v>2456.25</v>
      </c>
      <c r="H3332" s="180">
        <v>2455.75</v>
      </c>
      <c r="I3332" s="180">
        <f t="shared" si="102"/>
        <v>49125</v>
      </c>
      <c r="J3332" s="177" t="str">
        <f t="shared" si="103"/>
        <v>Date &gt; 1920</v>
      </c>
    </row>
    <row r="3333" spans="1:10" x14ac:dyDescent="0.3">
      <c r="A3333" s="178" t="s">
        <v>270</v>
      </c>
      <c r="B3333" s="178" t="s">
        <v>19</v>
      </c>
      <c r="C3333" s="178" t="s">
        <v>1305</v>
      </c>
      <c r="D3333" s="178" t="s">
        <v>7566</v>
      </c>
      <c r="E3333" s="179">
        <v>43018</v>
      </c>
      <c r="F3333" s="180">
        <v>24759</v>
      </c>
      <c r="G3333" s="180">
        <v>1375.5</v>
      </c>
      <c r="H3333" s="180">
        <v>1375.5</v>
      </c>
      <c r="I3333" s="180">
        <f t="shared" ref="I3333:I3396" si="104">SUM(F3333:H3333)</f>
        <v>27510</v>
      </c>
      <c r="J3333" s="177" t="str">
        <f t="shared" ref="J3333:J3396" si="105">IF(OR(YEAR(E3333)&gt; 1920, ISBLANK(E3333)), "Date &gt; 1920", "Sketchy date")</f>
        <v>Date &gt; 1920</v>
      </c>
    </row>
    <row r="3334" spans="1:10" x14ac:dyDescent="0.3">
      <c r="A3334" s="178" t="s">
        <v>270</v>
      </c>
      <c r="B3334" s="178" t="s">
        <v>19</v>
      </c>
      <c r="C3334" s="178" t="s">
        <v>1305</v>
      </c>
      <c r="D3334" s="178" t="s">
        <v>7566</v>
      </c>
      <c r="E3334" s="179">
        <v>43165</v>
      </c>
      <c r="F3334" s="180">
        <v>11495</v>
      </c>
      <c r="G3334" s="180">
        <v>638.63</v>
      </c>
      <c r="H3334" s="180">
        <v>638.87</v>
      </c>
      <c r="I3334" s="180">
        <f t="shared" si="104"/>
        <v>12772.5</v>
      </c>
      <c r="J3334" s="177" t="str">
        <f t="shared" si="105"/>
        <v>Date &gt; 1920</v>
      </c>
    </row>
    <row r="3335" spans="1:10" x14ac:dyDescent="0.3">
      <c r="A3335" s="178" t="s">
        <v>270</v>
      </c>
      <c r="B3335" s="178" t="s">
        <v>19</v>
      </c>
      <c r="C3335" s="178" t="s">
        <v>1305</v>
      </c>
      <c r="D3335" s="178" t="s">
        <v>7566</v>
      </c>
      <c r="E3335" s="179">
        <v>43244</v>
      </c>
      <c r="F3335" s="180">
        <v>7958</v>
      </c>
      <c r="G3335" s="180">
        <v>442.12</v>
      </c>
      <c r="H3335" s="180">
        <v>442.38</v>
      </c>
      <c r="I3335" s="180">
        <f t="shared" si="104"/>
        <v>8842.5</v>
      </c>
      <c r="J3335" s="177" t="str">
        <f t="shared" si="105"/>
        <v>Date &gt; 1920</v>
      </c>
    </row>
    <row r="3336" spans="1:10" x14ac:dyDescent="0.3">
      <c r="A3336" s="178" t="s">
        <v>270</v>
      </c>
      <c r="B3336" s="178" t="s">
        <v>19</v>
      </c>
      <c r="C3336" s="178" t="s">
        <v>1305</v>
      </c>
      <c r="D3336" s="178" t="s">
        <v>7566</v>
      </c>
      <c r="E3336" s="179">
        <v>43334</v>
      </c>
      <c r="F3336" s="180">
        <v>2666</v>
      </c>
      <c r="G3336" s="180">
        <v>1473.75</v>
      </c>
      <c r="H3336" s="180">
        <v>1473.25</v>
      </c>
      <c r="I3336" s="180">
        <f t="shared" si="104"/>
        <v>5613</v>
      </c>
      <c r="J3336" s="177" t="str">
        <f t="shared" si="105"/>
        <v>Date &gt; 1920</v>
      </c>
    </row>
    <row r="3337" spans="1:10" x14ac:dyDescent="0.3">
      <c r="A3337" s="178" t="s">
        <v>270</v>
      </c>
      <c r="B3337" s="178" t="s">
        <v>19</v>
      </c>
      <c r="C3337" s="178" t="s">
        <v>1305</v>
      </c>
      <c r="D3337" s="178" t="s">
        <v>7566</v>
      </c>
      <c r="E3337" s="179">
        <v>43602</v>
      </c>
      <c r="F3337" s="180">
        <v>12454</v>
      </c>
      <c r="G3337" s="180">
        <v>0</v>
      </c>
      <c r="H3337" s="180">
        <v>0</v>
      </c>
      <c r="I3337" s="180">
        <f t="shared" si="104"/>
        <v>12454</v>
      </c>
      <c r="J3337" s="177" t="str">
        <f t="shared" si="105"/>
        <v>Date &gt; 1920</v>
      </c>
    </row>
    <row r="3338" spans="1:10" x14ac:dyDescent="0.3">
      <c r="A3338" s="178" t="s">
        <v>270</v>
      </c>
      <c r="B3338" s="178" t="s">
        <v>19</v>
      </c>
      <c r="C3338" s="178" t="s">
        <v>1305</v>
      </c>
      <c r="D3338" s="178" t="s">
        <v>7566</v>
      </c>
      <c r="E3338" s="179">
        <v>43640</v>
      </c>
      <c r="F3338" s="180">
        <v>11408</v>
      </c>
      <c r="G3338" s="180">
        <v>0</v>
      </c>
      <c r="H3338" s="180">
        <v>0</v>
      </c>
      <c r="I3338" s="180">
        <f t="shared" si="104"/>
        <v>11408</v>
      </c>
      <c r="J3338" s="177" t="str">
        <f t="shared" si="105"/>
        <v>Date &gt; 1920</v>
      </c>
    </row>
    <row r="3339" spans="1:10" x14ac:dyDescent="0.3">
      <c r="A3339" s="178" t="s">
        <v>270</v>
      </c>
      <c r="B3339" s="178" t="s">
        <v>19</v>
      </c>
      <c r="C3339" s="178" t="s">
        <v>1305</v>
      </c>
      <c r="D3339" s="178" t="s">
        <v>7567</v>
      </c>
      <c r="E3339" s="179">
        <v>42242</v>
      </c>
      <c r="F3339" s="180">
        <v>0</v>
      </c>
      <c r="G3339" s="180">
        <v>7301.44</v>
      </c>
      <c r="H3339" s="180">
        <v>1985.92</v>
      </c>
      <c r="I3339" s="180">
        <f t="shared" si="104"/>
        <v>9287.36</v>
      </c>
      <c r="J3339" s="177" t="str">
        <f t="shared" si="105"/>
        <v>Date &gt; 1920</v>
      </c>
    </row>
    <row r="3340" spans="1:10" x14ac:dyDescent="0.3">
      <c r="A3340" s="178" t="s">
        <v>270</v>
      </c>
      <c r="B3340" s="178" t="s">
        <v>19</v>
      </c>
      <c r="C3340" s="178" t="s">
        <v>1305</v>
      </c>
      <c r="D3340" s="178" t="s">
        <v>7568</v>
      </c>
      <c r="E3340" s="179">
        <v>42726</v>
      </c>
      <c r="F3340" s="180">
        <v>216158</v>
      </c>
      <c r="G3340" s="180">
        <v>12000</v>
      </c>
      <c r="H3340" s="180">
        <v>12009.8</v>
      </c>
      <c r="I3340" s="180">
        <f t="shared" si="104"/>
        <v>240167.8</v>
      </c>
      <c r="J3340" s="177" t="str">
        <f t="shared" si="105"/>
        <v>Date &gt; 1920</v>
      </c>
    </row>
    <row r="3341" spans="1:10" x14ac:dyDescent="0.3">
      <c r="A3341" s="178" t="s">
        <v>270</v>
      </c>
      <c r="B3341" s="178" t="s">
        <v>19</v>
      </c>
      <c r="C3341" s="178" t="s">
        <v>1305</v>
      </c>
      <c r="D3341" s="178" t="s">
        <v>7568</v>
      </c>
      <c r="E3341" s="179">
        <v>42818</v>
      </c>
      <c r="F3341" s="180">
        <v>11103</v>
      </c>
      <c r="G3341" s="180">
        <v>0</v>
      </c>
      <c r="H3341" s="180">
        <v>1184.24</v>
      </c>
      <c r="I3341" s="180">
        <f t="shared" si="104"/>
        <v>12287.24</v>
      </c>
      <c r="J3341" s="177" t="str">
        <f t="shared" si="105"/>
        <v>Date &gt; 1920</v>
      </c>
    </row>
    <row r="3342" spans="1:10" x14ac:dyDescent="0.3">
      <c r="A3342" s="178" t="s">
        <v>270</v>
      </c>
      <c r="B3342" s="178" t="s">
        <v>19</v>
      </c>
      <c r="C3342" s="178" t="s">
        <v>1305</v>
      </c>
      <c r="D3342" s="178" t="s">
        <v>7568</v>
      </c>
      <c r="E3342" s="179">
        <v>42940</v>
      </c>
      <c r="F3342" s="180">
        <v>10214</v>
      </c>
      <c r="G3342" s="180">
        <v>0</v>
      </c>
      <c r="H3342" s="180">
        <v>0</v>
      </c>
      <c r="I3342" s="180">
        <f t="shared" si="104"/>
        <v>10214</v>
      </c>
      <c r="J3342" s="177" t="str">
        <f t="shared" si="105"/>
        <v>Date &gt; 1920</v>
      </c>
    </row>
    <row r="3343" spans="1:10" x14ac:dyDescent="0.3">
      <c r="A3343" s="178" t="s">
        <v>270</v>
      </c>
      <c r="B3343" s="178" t="s">
        <v>19</v>
      </c>
      <c r="C3343" s="178" t="s">
        <v>1305</v>
      </c>
      <c r="D3343" s="178" t="s">
        <v>7569</v>
      </c>
      <c r="E3343" s="179">
        <v>43038</v>
      </c>
      <c r="F3343" s="180">
        <v>112335</v>
      </c>
      <c r="G3343" s="180">
        <v>11070.87</v>
      </c>
      <c r="H3343" s="180">
        <v>8311.67</v>
      </c>
      <c r="I3343" s="180">
        <f t="shared" si="104"/>
        <v>131717.54</v>
      </c>
      <c r="J3343" s="177" t="str">
        <f t="shared" si="105"/>
        <v>Date &gt; 1920</v>
      </c>
    </row>
    <row r="3344" spans="1:10" x14ac:dyDescent="0.3">
      <c r="A3344" s="178" t="s">
        <v>270</v>
      </c>
      <c r="B3344" s="178" t="s">
        <v>19</v>
      </c>
      <c r="C3344" s="178" t="s">
        <v>1305</v>
      </c>
      <c r="D3344" s="178" t="s">
        <v>7569</v>
      </c>
      <c r="E3344" s="179">
        <v>43038</v>
      </c>
      <c r="F3344" s="180">
        <v>116772</v>
      </c>
      <c r="G3344" s="180">
        <v>6487.34</v>
      </c>
      <c r="H3344" s="180">
        <v>6487.38</v>
      </c>
      <c r="I3344" s="180">
        <f t="shared" si="104"/>
        <v>129746.72</v>
      </c>
      <c r="J3344" s="177" t="str">
        <f t="shared" si="105"/>
        <v>Date &gt; 1920</v>
      </c>
    </row>
    <row r="3345" spans="1:10" x14ac:dyDescent="0.3">
      <c r="A3345" s="178" t="s">
        <v>270</v>
      </c>
      <c r="B3345" s="178" t="s">
        <v>19</v>
      </c>
      <c r="C3345" s="178" t="s">
        <v>1305</v>
      </c>
      <c r="D3345" s="178" t="s">
        <v>7569</v>
      </c>
      <c r="E3345" s="179">
        <v>43165</v>
      </c>
      <c r="F3345" s="180">
        <v>86803</v>
      </c>
      <c r="G3345" s="180">
        <v>4822.3900000000003</v>
      </c>
      <c r="H3345" s="180">
        <v>4822.49</v>
      </c>
      <c r="I3345" s="180">
        <f t="shared" si="104"/>
        <v>96447.88</v>
      </c>
      <c r="J3345" s="177" t="str">
        <f t="shared" si="105"/>
        <v>Date &gt; 1920</v>
      </c>
    </row>
    <row r="3346" spans="1:10" x14ac:dyDescent="0.3">
      <c r="A3346" s="178" t="s">
        <v>270</v>
      </c>
      <c r="B3346" s="178" t="s">
        <v>19</v>
      </c>
      <c r="C3346" s="178" t="s">
        <v>1305</v>
      </c>
      <c r="D3346" s="178" t="s">
        <v>7569</v>
      </c>
      <c r="E3346" s="179">
        <v>43182</v>
      </c>
      <c r="F3346" s="180">
        <v>87555</v>
      </c>
      <c r="G3346" s="180">
        <v>4864.17</v>
      </c>
      <c r="H3346" s="180">
        <v>4864.0200000000004</v>
      </c>
      <c r="I3346" s="180">
        <f t="shared" si="104"/>
        <v>97283.19</v>
      </c>
      <c r="J3346" s="177" t="str">
        <f t="shared" si="105"/>
        <v>Date &gt; 1920</v>
      </c>
    </row>
    <row r="3347" spans="1:10" x14ac:dyDescent="0.3">
      <c r="A3347" s="178" t="s">
        <v>270</v>
      </c>
      <c r="B3347" s="178" t="s">
        <v>19</v>
      </c>
      <c r="C3347" s="178" t="s">
        <v>1305</v>
      </c>
      <c r="D3347" s="178" t="s">
        <v>7569</v>
      </c>
      <c r="E3347" s="179">
        <v>43244</v>
      </c>
      <c r="F3347" s="180">
        <v>95664</v>
      </c>
      <c r="G3347" s="180">
        <v>5314.69</v>
      </c>
      <c r="H3347" s="180">
        <v>5315.19</v>
      </c>
      <c r="I3347" s="180">
        <f t="shared" si="104"/>
        <v>106293.88</v>
      </c>
      <c r="J3347" s="177" t="str">
        <f t="shared" si="105"/>
        <v>Date &gt; 1920</v>
      </c>
    </row>
    <row r="3348" spans="1:10" x14ac:dyDescent="0.3">
      <c r="A3348" s="178" t="s">
        <v>270</v>
      </c>
      <c r="B3348" s="178" t="s">
        <v>19</v>
      </c>
      <c r="C3348" s="178" t="s">
        <v>1305</v>
      </c>
      <c r="D3348" s="178" t="s">
        <v>7569</v>
      </c>
      <c r="E3348" s="179">
        <v>43293</v>
      </c>
      <c r="F3348" s="180">
        <v>149463</v>
      </c>
      <c r="G3348" s="180">
        <v>8303.5</v>
      </c>
      <c r="H3348" s="180">
        <v>8303.41</v>
      </c>
      <c r="I3348" s="180">
        <f t="shared" si="104"/>
        <v>166069.91</v>
      </c>
      <c r="J3348" s="177" t="str">
        <f t="shared" si="105"/>
        <v>Date &gt; 1920</v>
      </c>
    </row>
    <row r="3349" spans="1:10" x14ac:dyDescent="0.3">
      <c r="A3349" s="178" t="s">
        <v>270</v>
      </c>
      <c r="B3349" s="178" t="s">
        <v>19</v>
      </c>
      <c r="C3349" s="178" t="s">
        <v>1305</v>
      </c>
      <c r="D3349" s="178" t="s">
        <v>7569</v>
      </c>
      <c r="E3349" s="179">
        <v>43334</v>
      </c>
      <c r="F3349" s="180">
        <v>75597</v>
      </c>
      <c r="G3349" s="180">
        <v>4199.83</v>
      </c>
      <c r="H3349" s="180">
        <v>4199.8500000000004</v>
      </c>
      <c r="I3349" s="180">
        <f t="shared" si="104"/>
        <v>83996.680000000008</v>
      </c>
      <c r="J3349" s="177" t="str">
        <f t="shared" si="105"/>
        <v>Date &gt; 1920</v>
      </c>
    </row>
    <row r="3350" spans="1:10" x14ac:dyDescent="0.3">
      <c r="A3350" s="178" t="s">
        <v>270</v>
      </c>
      <c r="B3350" s="178" t="s">
        <v>19</v>
      </c>
      <c r="C3350" s="178" t="s">
        <v>1305</v>
      </c>
      <c r="D3350" s="178" t="s">
        <v>7569</v>
      </c>
      <c r="E3350" s="179">
        <v>43335</v>
      </c>
      <c r="F3350" s="180">
        <v>134688</v>
      </c>
      <c r="G3350" s="180">
        <v>25501.439999999999</v>
      </c>
      <c r="H3350" s="180">
        <v>25501.35</v>
      </c>
      <c r="I3350" s="180">
        <f t="shared" si="104"/>
        <v>185690.79</v>
      </c>
      <c r="J3350" s="177" t="str">
        <f t="shared" si="105"/>
        <v>Date &gt; 1920</v>
      </c>
    </row>
    <row r="3351" spans="1:10" x14ac:dyDescent="0.3">
      <c r="A3351" s="178" t="s">
        <v>270</v>
      </c>
      <c r="B3351" s="178" t="s">
        <v>19</v>
      </c>
      <c r="C3351" s="178" t="s">
        <v>1305</v>
      </c>
      <c r="D3351" s="178" t="s">
        <v>7569</v>
      </c>
      <c r="E3351" s="179">
        <v>43795</v>
      </c>
      <c r="F3351" s="180">
        <v>50000</v>
      </c>
      <c r="G3351" s="180">
        <v>32082.92</v>
      </c>
      <c r="H3351" s="180">
        <v>6482.49</v>
      </c>
      <c r="I3351" s="180">
        <f t="shared" si="104"/>
        <v>88565.41</v>
      </c>
      <c r="J3351" s="177" t="str">
        <f t="shared" si="105"/>
        <v>Date &gt; 1920</v>
      </c>
    </row>
    <row r="3352" spans="1:10" x14ac:dyDescent="0.3">
      <c r="A3352" s="178" t="s">
        <v>270</v>
      </c>
      <c r="B3352" s="178" t="s">
        <v>19</v>
      </c>
      <c r="C3352" s="178" t="s">
        <v>1305</v>
      </c>
      <c r="D3352" s="178" t="s">
        <v>7569</v>
      </c>
      <c r="E3352" s="179">
        <v>43893</v>
      </c>
      <c r="F3352" s="180">
        <v>45431</v>
      </c>
      <c r="G3352" s="180">
        <v>0</v>
      </c>
      <c r="H3352" s="180">
        <v>0</v>
      </c>
      <c r="I3352" s="180">
        <f t="shared" si="104"/>
        <v>45431</v>
      </c>
      <c r="J3352" s="177" t="str">
        <f t="shared" si="105"/>
        <v>Date &gt; 1920</v>
      </c>
    </row>
    <row r="3353" spans="1:10" x14ac:dyDescent="0.3">
      <c r="A3353" s="178" t="s">
        <v>270</v>
      </c>
      <c r="B3353" s="178" t="s">
        <v>19</v>
      </c>
      <c r="C3353" s="178" t="s">
        <v>1305</v>
      </c>
      <c r="D3353" s="178" t="s">
        <v>7569</v>
      </c>
      <c r="E3353" s="179">
        <v>43893</v>
      </c>
      <c r="F3353" s="180">
        <v>46162</v>
      </c>
      <c r="G3353" s="180">
        <v>0</v>
      </c>
      <c r="H3353" s="180">
        <v>0</v>
      </c>
      <c r="I3353" s="180">
        <f t="shared" si="104"/>
        <v>46162</v>
      </c>
      <c r="J3353" s="177" t="str">
        <f t="shared" si="105"/>
        <v>Date &gt; 1920</v>
      </c>
    </row>
    <row r="3354" spans="1:10" x14ac:dyDescent="0.3">
      <c r="A3354" s="178" t="s">
        <v>270</v>
      </c>
      <c r="B3354" s="178" t="s">
        <v>19</v>
      </c>
      <c r="C3354" s="178" t="s">
        <v>1305</v>
      </c>
      <c r="D3354" s="178" t="s">
        <v>7570</v>
      </c>
      <c r="E3354" s="179">
        <v>43012</v>
      </c>
      <c r="F3354" s="180">
        <v>0</v>
      </c>
      <c r="G3354" s="180">
        <v>-0.1</v>
      </c>
      <c r="H3354" s="180">
        <v>0</v>
      </c>
      <c r="I3354" s="180">
        <f t="shared" si="104"/>
        <v>-0.1</v>
      </c>
      <c r="J3354" s="177" t="str">
        <f t="shared" si="105"/>
        <v>Date &gt; 1920</v>
      </c>
    </row>
    <row r="3355" spans="1:10" x14ac:dyDescent="0.3">
      <c r="A3355" s="178" t="s">
        <v>270</v>
      </c>
      <c r="B3355" s="178" t="s">
        <v>19</v>
      </c>
      <c r="C3355" s="178" t="s">
        <v>1305</v>
      </c>
      <c r="D3355" s="178" t="s">
        <v>7570</v>
      </c>
      <c r="E3355" s="179">
        <v>43012</v>
      </c>
      <c r="F3355" s="180">
        <v>0</v>
      </c>
      <c r="G3355" s="180">
        <v>8360.94</v>
      </c>
      <c r="H3355" s="180">
        <v>2090.23</v>
      </c>
      <c r="I3355" s="180">
        <f t="shared" si="104"/>
        <v>10451.17</v>
      </c>
      <c r="J3355" s="177" t="str">
        <f t="shared" si="105"/>
        <v>Date &gt; 1920</v>
      </c>
    </row>
    <row r="3356" spans="1:10" x14ac:dyDescent="0.3">
      <c r="A3356" s="178" t="s">
        <v>270</v>
      </c>
      <c r="B3356" s="178" t="s">
        <v>19</v>
      </c>
      <c r="C3356" s="178" t="s">
        <v>1305</v>
      </c>
      <c r="D3356" s="178" t="s">
        <v>7496</v>
      </c>
      <c r="E3356" s="179">
        <v>43154</v>
      </c>
      <c r="F3356" s="180">
        <v>0</v>
      </c>
      <c r="G3356" s="180">
        <v>12183.56</v>
      </c>
      <c r="H3356" s="180">
        <v>5221.53</v>
      </c>
      <c r="I3356" s="180">
        <f t="shared" si="104"/>
        <v>17405.09</v>
      </c>
      <c r="J3356" s="177" t="str">
        <f t="shared" si="105"/>
        <v>Date &gt; 1920</v>
      </c>
    </row>
    <row r="3357" spans="1:10" x14ac:dyDescent="0.3">
      <c r="A3357" s="178" t="s">
        <v>270</v>
      </c>
      <c r="B3357" s="178" t="s">
        <v>19</v>
      </c>
      <c r="C3357" s="178" t="s">
        <v>1305</v>
      </c>
      <c r="D3357" s="178" t="s">
        <v>7571</v>
      </c>
      <c r="E3357" s="179">
        <v>44140</v>
      </c>
      <c r="F3357" s="180">
        <v>56189</v>
      </c>
      <c r="G3357" s="180">
        <v>8933.4</v>
      </c>
      <c r="H3357" s="180">
        <v>5053.59</v>
      </c>
      <c r="I3357" s="180">
        <f t="shared" si="104"/>
        <v>70175.990000000005</v>
      </c>
      <c r="J3357" s="177" t="str">
        <f t="shared" si="105"/>
        <v>Date &gt; 1920</v>
      </c>
    </row>
    <row r="3358" spans="1:10" x14ac:dyDescent="0.3">
      <c r="A3358" s="178" t="s">
        <v>270</v>
      </c>
      <c r="B3358" s="178" t="s">
        <v>19</v>
      </c>
      <c r="C3358" s="178" t="s">
        <v>1305</v>
      </c>
      <c r="D3358" s="178" t="s">
        <v>7572</v>
      </c>
      <c r="E3358" s="179">
        <v>43641</v>
      </c>
      <c r="F3358" s="180">
        <v>0</v>
      </c>
      <c r="G3358" s="180">
        <v>12567.17</v>
      </c>
      <c r="H3358" s="180">
        <v>4189.0600000000004</v>
      </c>
      <c r="I3358" s="180">
        <f t="shared" si="104"/>
        <v>16756.23</v>
      </c>
      <c r="J3358" s="177" t="str">
        <f t="shared" si="105"/>
        <v>Date &gt; 1920</v>
      </c>
    </row>
    <row r="3359" spans="1:10" x14ac:dyDescent="0.3">
      <c r="A3359" s="178" t="s">
        <v>270</v>
      </c>
      <c r="B3359" s="178" t="s">
        <v>19</v>
      </c>
      <c r="C3359" s="178" t="s">
        <v>1305</v>
      </c>
      <c r="D3359" s="178" t="s">
        <v>7572</v>
      </c>
      <c r="E3359" s="179">
        <v>43852</v>
      </c>
      <c r="F3359" s="180">
        <v>0</v>
      </c>
      <c r="G3359" s="180">
        <v>3754.16</v>
      </c>
      <c r="H3359" s="180">
        <v>1251.3800000000001</v>
      </c>
      <c r="I3359" s="180">
        <f t="shared" si="104"/>
        <v>5005.54</v>
      </c>
      <c r="J3359" s="177" t="str">
        <f t="shared" si="105"/>
        <v>Date &gt; 1920</v>
      </c>
    </row>
    <row r="3360" spans="1:10" x14ac:dyDescent="0.3">
      <c r="A3360" s="178" t="s">
        <v>270</v>
      </c>
      <c r="B3360" s="178" t="s">
        <v>19</v>
      </c>
      <c r="C3360" s="178" t="s">
        <v>1305</v>
      </c>
      <c r="D3360" s="178" t="s">
        <v>7573</v>
      </c>
      <c r="E3360" s="179">
        <v>43795</v>
      </c>
      <c r="F3360" s="180">
        <v>116774</v>
      </c>
      <c r="G3360" s="180">
        <v>0</v>
      </c>
      <c r="H3360" s="180">
        <v>0</v>
      </c>
      <c r="I3360" s="180">
        <f t="shared" si="104"/>
        <v>116774</v>
      </c>
      <c r="J3360" s="177" t="str">
        <f t="shared" si="105"/>
        <v>Date &gt; 1920</v>
      </c>
    </row>
    <row r="3361" spans="1:10" x14ac:dyDescent="0.3">
      <c r="A3361" s="178" t="s">
        <v>270</v>
      </c>
      <c r="B3361" s="178" t="s">
        <v>19</v>
      </c>
      <c r="C3361" s="178" t="s">
        <v>1305</v>
      </c>
      <c r="D3361" s="178" t="s">
        <v>7573</v>
      </c>
      <c r="E3361" s="179">
        <v>43839</v>
      </c>
      <c r="F3361" s="180">
        <v>79500</v>
      </c>
      <c r="G3361" s="180">
        <v>0</v>
      </c>
      <c r="H3361" s="180">
        <v>0</v>
      </c>
      <c r="I3361" s="180">
        <f t="shared" si="104"/>
        <v>79500</v>
      </c>
      <c r="J3361" s="177" t="str">
        <f t="shared" si="105"/>
        <v>Date &gt; 1920</v>
      </c>
    </row>
    <row r="3362" spans="1:10" x14ac:dyDescent="0.3">
      <c r="A3362" s="178" t="s">
        <v>270</v>
      </c>
      <c r="B3362" s="178" t="s">
        <v>19</v>
      </c>
      <c r="C3362" s="178" t="s">
        <v>1305</v>
      </c>
      <c r="D3362" s="178" t="s">
        <v>7573</v>
      </c>
      <c r="E3362" s="179">
        <v>44092</v>
      </c>
      <c r="F3362" s="180">
        <v>209701</v>
      </c>
      <c r="G3362" s="180">
        <v>0</v>
      </c>
      <c r="H3362" s="180">
        <v>0</v>
      </c>
      <c r="I3362" s="180">
        <f t="shared" si="104"/>
        <v>209701</v>
      </c>
      <c r="J3362" s="177" t="str">
        <f t="shared" si="105"/>
        <v>Date &gt; 1920</v>
      </c>
    </row>
    <row r="3363" spans="1:10" x14ac:dyDescent="0.3">
      <c r="A3363" s="178" t="s">
        <v>270</v>
      </c>
      <c r="B3363" s="178" t="s">
        <v>19</v>
      </c>
      <c r="C3363" s="178" t="s">
        <v>1305</v>
      </c>
      <c r="D3363" s="178" t="s">
        <v>7573</v>
      </c>
      <c r="E3363" s="179">
        <v>44092</v>
      </c>
      <c r="F3363" s="180">
        <v>249275</v>
      </c>
      <c r="G3363" s="180">
        <v>0</v>
      </c>
      <c r="H3363" s="180">
        <v>0</v>
      </c>
      <c r="I3363" s="180">
        <f t="shared" si="104"/>
        <v>249275</v>
      </c>
      <c r="J3363" s="177" t="str">
        <f t="shared" si="105"/>
        <v>Date &gt; 1920</v>
      </c>
    </row>
    <row r="3364" spans="1:10" x14ac:dyDescent="0.3">
      <c r="A3364" s="178" t="s">
        <v>270</v>
      </c>
      <c r="B3364" s="178" t="s">
        <v>19</v>
      </c>
      <c r="C3364" s="178" t="s">
        <v>1305</v>
      </c>
      <c r="D3364" s="178" t="s">
        <v>7573</v>
      </c>
      <c r="E3364" s="179">
        <v>44092</v>
      </c>
      <c r="F3364" s="180">
        <v>410777</v>
      </c>
      <c r="G3364" s="180">
        <v>0</v>
      </c>
      <c r="H3364" s="180">
        <v>0</v>
      </c>
      <c r="I3364" s="180">
        <f t="shared" si="104"/>
        <v>410777</v>
      </c>
      <c r="J3364" s="177" t="str">
        <f t="shared" si="105"/>
        <v>Date &gt; 1920</v>
      </c>
    </row>
    <row r="3365" spans="1:10" x14ac:dyDescent="0.3">
      <c r="A3365" s="178" t="s">
        <v>270</v>
      </c>
      <c r="B3365" s="178" t="s">
        <v>19</v>
      </c>
      <c r="C3365" s="178" t="s">
        <v>1305</v>
      </c>
      <c r="D3365" s="178" t="s">
        <v>7573</v>
      </c>
      <c r="E3365" s="179">
        <v>44123</v>
      </c>
      <c r="F3365" s="180">
        <v>1698647</v>
      </c>
      <c r="G3365" s="180">
        <v>0</v>
      </c>
      <c r="H3365" s="180">
        <v>0</v>
      </c>
      <c r="I3365" s="180">
        <f t="shared" si="104"/>
        <v>1698647</v>
      </c>
      <c r="J3365" s="177" t="str">
        <f t="shared" si="105"/>
        <v>Date &gt; 1920</v>
      </c>
    </row>
    <row r="3366" spans="1:10" x14ac:dyDescent="0.3">
      <c r="A3366" s="178" t="s">
        <v>270</v>
      </c>
      <c r="B3366" s="178" t="s">
        <v>19</v>
      </c>
      <c r="C3366" s="178" t="s">
        <v>1305</v>
      </c>
      <c r="D3366" s="178" t="s">
        <v>7573</v>
      </c>
      <c r="E3366" s="179">
        <v>44155</v>
      </c>
      <c r="F3366" s="180">
        <v>2024293</v>
      </c>
      <c r="G3366" s="180">
        <v>0</v>
      </c>
      <c r="H3366" s="180">
        <v>0</v>
      </c>
      <c r="I3366" s="180">
        <f t="shared" si="104"/>
        <v>2024293</v>
      </c>
      <c r="J3366" s="177" t="str">
        <f t="shared" si="105"/>
        <v>Date &gt; 1920</v>
      </c>
    </row>
    <row r="3367" spans="1:10" x14ac:dyDescent="0.3">
      <c r="A3367" s="178" t="s">
        <v>270</v>
      </c>
      <c r="B3367" s="178" t="s">
        <v>19</v>
      </c>
      <c r="C3367" s="178" t="s">
        <v>1305</v>
      </c>
      <c r="D3367" s="178" t="s">
        <v>7573</v>
      </c>
      <c r="E3367" s="179">
        <v>44174</v>
      </c>
      <c r="F3367" s="180">
        <v>11500</v>
      </c>
      <c r="G3367" s="180">
        <v>0</v>
      </c>
      <c r="H3367" s="180">
        <v>0</v>
      </c>
      <c r="I3367" s="180">
        <f t="shared" si="104"/>
        <v>11500</v>
      </c>
      <c r="J3367" s="177" t="str">
        <f t="shared" si="105"/>
        <v>Date &gt; 1920</v>
      </c>
    </row>
    <row r="3368" spans="1:10" x14ac:dyDescent="0.3">
      <c r="A3368" s="178" t="s">
        <v>270</v>
      </c>
      <c r="B3368" s="178" t="s">
        <v>19</v>
      </c>
      <c r="C3368" s="178" t="s">
        <v>1305</v>
      </c>
      <c r="D3368" s="178" t="s">
        <v>7573</v>
      </c>
      <c r="E3368" s="179">
        <v>44174</v>
      </c>
      <c r="F3368" s="180">
        <v>271100</v>
      </c>
      <c r="G3368" s="180">
        <v>0</v>
      </c>
      <c r="H3368" s="180">
        <v>0</v>
      </c>
      <c r="I3368" s="180">
        <f t="shared" si="104"/>
        <v>271100</v>
      </c>
      <c r="J3368" s="177" t="str">
        <f t="shared" si="105"/>
        <v>Date &gt; 1920</v>
      </c>
    </row>
    <row r="3369" spans="1:10" x14ac:dyDescent="0.3">
      <c r="A3369" s="178" t="s">
        <v>270</v>
      </c>
      <c r="B3369" s="178" t="s">
        <v>19</v>
      </c>
      <c r="C3369" s="178" t="s">
        <v>1305</v>
      </c>
      <c r="D3369" s="178" t="s">
        <v>7573</v>
      </c>
      <c r="E3369" s="179">
        <v>44216</v>
      </c>
      <c r="F3369" s="180">
        <v>99580</v>
      </c>
      <c r="G3369" s="180">
        <v>0</v>
      </c>
      <c r="H3369" s="180">
        <v>0</v>
      </c>
      <c r="I3369" s="180">
        <f t="shared" si="104"/>
        <v>99580</v>
      </c>
      <c r="J3369" s="177" t="str">
        <f t="shared" si="105"/>
        <v>Date &gt; 1920</v>
      </c>
    </row>
    <row r="3370" spans="1:10" x14ac:dyDescent="0.3">
      <c r="A3370" s="178" t="s">
        <v>270</v>
      </c>
      <c r="B3370" s="178" t="s">
        <v>19</v>
      </c>
      <c r="C3370" s="178" t="s">
        <v>1305</v>
      </c>
      <c r="D3370" s="178" t="s">
        <v>7573</v>
      </c>
      <c r="E3370" s="179">
        <v>44238</v>
      </c>
      <c r="F3370" s="180">
        <v>49790</v>
      </c>
      <c r="G3370" s="180">
        <v>0</v>
      </c>
      <c r="H3370" s="180">
        <v>0</v>
      </c>
      <c r="I3370" s="180">
        <f t="shared" si="104"/>
        <v>49790</v>
      </c>
      <c r="J3370" s="177" t="str">
        <f t="shared" si="105"/>
        <v>Date &gt; 1920</v>
      </c>
    </row>
    <row r="3371" spans="1:10" x14ac:dyDescent="0.3">
      <c r="A3371" s="178" t="s">
        <v>270</v>
      </c>
      <c r="B3371" s="178" t="s">
        <v>19</v>
      </c>
      <c r="C3371" s="178" t="s">
        <v>1305</v>
      </c>
      <c r="D3371" s="178" t="s">
        <v>7573</v>
      </c>
      <c r="E3371" s="179">
        <v>44264</v>
      </c>
      <c r="F3371" s="180">
        <v>117623</v>
      </c>
      <c r="G3371" s="180">
        <v>0</v>
      </c>
      <c r="H3371" s="180">
        <v>0</v>
      </c>
      <c r="I3371" s="180">
        <f t="shared" si="104"/>
        <v>117623</v>
      </c>
      <c r="J3371" s="177" t="str">
        <f t="shared" si="105"/>
        <v>Date &gt; 1920</v>
      </c>
    </row>
    <row r="3372" spans="1:10" x14ac:dyDescent="0.3">
      <c r="A3372" s="178" t="s">
        <v>270</v>
      </c>
      <c r="B3372" s="178" t="s">
        <v>19</v>
      </c>
      <c r="C3372" s="178" t="s">
        <v>1305</v>
      </c>
      <c r="D3372" s="178" t="s">
        <v>7574</v>
      </c>
      <c r="E3372" s="209">
        <v>0</v>
      </c>
      <c r="F3372" s="180">
        <v>0</v>
      </c>
      <c r="G3372" s="180">
        <v>22772.74</v>
      </c>
      <c r="H3372" s="180">
        <v>9759.74</v>
      </c>
      <c r="I3372" s="180">
        <f t="shared" si="104"/>
        <v>32532.480000000003</v>
      </c>
      <c r="J3372" s="177" t="str">
        <f t="shared" si="105"/>
        <v>Sketchy date</v>
      </c>
    </row>
    <row r="3373" spans="1:10" x14ac:dyDescent="0.3">
      <c r="A3373" s="178" t="s">
        <v>270</v>
      </c>
      <c r="B3373" s="178" t="s">
        <v>19</v>
      </c>
      <c r="C3373" s="178" t="s">
        <v>1305</v>
      </c>
      <c r="D3373" s="178" t="s">
        <v>7575</v>
      </c>
      <c r="E3373" s="179">
        <v>44225</v>
      </c>
      <c r="F3373" s="180">
        <v>0</v>
      </c>
      <c r="G3373" s="180">
        <v>9451.6200000000008</v>
      </c>
      <c r="H3373" s="180">
        <v>3150.54</v>
      </c>
      <c r="I3373" s="180">
        <f t="shared" si="104"/>
        <v>12602.16</v>
      </c>
      <c r="J3373" s="177" t="str">
        <f t="shared" si="105"/>
        <v>Date &gt; 1920</v>
      </c>
    </row>
    <row r="3374" spans="1:10" x14ac:dyDescent="0.3">
      <c r="A3374" s="178" t="s">
        <v>270</v>
      </c>
      <c r="B3374" s="178" t="s">
        <v>19</v>
      </c>
      <c r="C3374" s="178" t="s">
        <v>1305</v>
      </c>
      <c r="D3374" s="178" t="s">
        <v>7576</v>
      </c>
      <c r="E3374" s="179">
        <v>44116</v>
      </c>
      <c r="F3374" s="180">
        <v>17238</v>
      </c>
      <c r="G3374" s="180">
        <v>0</v>
      </c>
      <c r="H3374" s="180">
        <v>0</v>
      </c>
      <c r="I3374" s="180">
        <f t="shared" si="104"/>
        <v>17238</v>
      </c>
      <c r="J3374" s="177" t="str">
        <f t="shared" si="105"/>
        <v>Date &gt; 1920</v>
      </c>
    </row>
    <row r="3375" spans="1:10" x14ac:dyDescent="0.3">
      <c r="A3375" s="178" t="s">
        <v>270</v>
      </c>
      <c r="B3375" s="178" t="s">
        <v>19</v>
      </c>
      <c r="C3375" s="178" t="s">
        <v>1305</v>
      </c>
      <c r="D3375" s="178" t="s">
        <v>7576</v>
      </c>
      <c r="E3375" s="179">
        <v>44238</v>
      </c>
      <c r="F3375" s="180">
        <v>2762</v>
      </c>
      <c r="G3375" s="180">
        <v>0</v>
      </c>
      <c r="H3375" s="180">
        <v>0</v>
      </c>
      <c r="I3375" s="180">
        <f t="shared" si="104"/>
        <v>2762</v>
      </c>
      <c r="J3375" s="177" t="str">
        <f t="shared" si="105"/>
        <v>Date &gt; 1920</v>
      </c>
    </row>
    <row r="3376" spans="1:10" x14ac:dyDescent="0.3">
      <c r="A3376" s="178" t="s">
        <v>270</v>
      </c>
      <c r="B3376" s="178" t="s">
        <v>19</v>
      </c>
      <c r="C3376" s="178" t="s">
        <v>1305</v>
      </c>
      <c r="D3376" s="178" t="s">
        <v>6345</v>
      </c>
      <c r="E3376" s="179">
        <v>24977</v>
      </c>
      <c r="F3376" s="180">
        <v>6732.5</v>
      </c>
      <c r="G3376" s="180">
        <v>0</v>
      </c>
      <c r="H3376" s="180">
        <v>0</v>
      </c>
      <c r="I3376" s="180">
        <f t="shared" si="104"/>
        <v>6732.5</v>
      </c>
      <c r="J3376" s="177" t="str">
        <f t="shared" si="105"/>
        <v>Date &gt; 1920</v>
      </c>
    </row>
    <row r="3377" spans="1:10" x14ac:dyDescent="0.3">
      <c r="A3377" s="178" t="s">
        <v>270</v>
      </c>
      <c r="B3377" s="178" t="s">
        <v>19</v>
      </c>
      <c r="C3377" s="178" t="s">
        <v>1305</v>
      </c>
      <c r="D3377" s="178" t="s">
        <v>6345</v>
      </c>
      <c r="E3377" s="179">
        <v>29549</v>
      </c>
      <c r="F3377" s="180">
        <v>227542.49</v>
      </c>
      <c r="G3377" s="180">
        <v>0</v>
      </c>
      <c r="H3377" s="180">
        <v>25282.5</v>
      </c>
      <c r="I3377" s="180">
        <f t="shared" si="104"/>
        <v>252824.99</v>
      </c>
      <c r="J3377" s="177" t="str">
        <f t="shared" si="105"/>
        <v>Date &gt; 1920</v>
      </c>
    </row>
    <row r="3378" spans="1:10" x14ac:dyDescent="0.3">
      <c r="A3378" s="178" t="s">
        <v>270</v>
      </c>
      <c r="B3378" s="178" t="s">
        <v>19</v>
      </c>
      <c r="C3378" s="178" t="s">
        <v>1305</v>
      </c>
      <c r="D3378" s="178" t="s">
        <v>6345</v>
      </c>
      <c r="E3378" s="179">
        <v>30315</v>
      </c>
      <c r="F3378" s="180">
        <v>5832.47</v>
      </c>
      <c r="G3378" s="180">
        <v>0</v>
      </c>
      <c r="H3378" s="180">
        <v>648.04999999999995</v>
      </c>
      <c r="I3378" s="180">
        <f t="shared" si="104"/>
        <v>6480.52</v>
      </c>
      <c r="J3378" s="177" t="str">
        <f t="shared" si="105"/>
        <v>Date &gt; 1920</v>
      </c>
    </row>
    <row r="3379" spans="1:10" x14ac:dyDescent="0.3">
      <c r="A3379" s="178" t="s">
        <v>270</v>
      </c>
      <c r="B3379" s="178" t="s">
        <v>19</v>
      </c>
      <c r="C3379" s="178" t="s">
        <v>1305</v>
      </c>
      <c r="D3379" s="178" t="s">
        <v>7577</v>
      </c>
      <c r="E3379" s="179">
        <v>33340</v>
      </c>
      <c r="F3379" s="180">
        <v>33042.86</v>
      </c>
      <c r="G3379" s="180">
        <v>-19242</v>
      </c>
      <c r="H3379" s="180">
        <v>-13800.86</v>
      </c>
      <c r="I3379" s="180">
        <f t="shared" si="104"/>
        <v>0</v>
      </c>
      <c r="J3379" s="177" t="str">
        <f t="shared" si="105"/>
        <v>Date &gt; 1920</v>
      </c>
    </row>
    <row r="3380" spans="1:10" x14ac:dyDescent="0.3">
      <c r="A3380" s="178" t="s">
        <v>270</v>
      </c>
      <c r="B3380" s="178" t="s">
        <v>103</v>
      </c>
      <c r="C3380" s="178" t="s">
        <v>7578</v>
      </c>
      <c r="D3380" s="178" t="s">
        <v>4730</v>
      </c>
      <c r="E3380" s="179">
        <v>17079</v>
      </c>
      <c r="F3380" s="180">
        <v>0</v>
      </c>
      <c r="G3380" s="180">
        <v>1724.8</v>
      </c>
      <c r="H3380" s="180">
        <v>0</v>
      </c>
      <c r="I3380" s="180">
        <f t="shared" si="104"/>
        <v>1724.8</v>
      </c>
      <c r="J3380" s="177" t="str">
        <f t="shared" si="105"/>
        <v>Date &gt; 1920</v>
      </c>
    </row>
    <row r="3381" spans="1:10" x14ac:dyDescent="0.3">
      <c r="A3381" s="178" t="s">
        <v>270</v>
      </c>
      <c r="B3381" s="178" t="s">
        <v>103</v>
      </c>
      <c r="C3381" s="178" t="s">
        <v>7578</v>
      </c>
      <c r="D3381" s="178"/>
      <c r="E3381" s="179">
        <v>17132</v>
      </c>
      <c r="F3381" s="180">
        <v>0</v>
      </c>
      <c r="G3381" s="180">
        <v>4997.6400000000003</v>
      </c>
      <c r="H3381" s="180">
        <v>0</v>
      </c>
      <c r="I3381" s="180">
        <f t="shared" si="104"/>
        <v>4997.6400000000003</v>
      </c>
      <c r="J3381" s="177" t="str">
        <f t="shared" si="105"/>
        <v>Date &gt; 1920</v>
      </c>
    </row>
    <row r="3382" spans="1:10" x14ac:dyDescent="0.3">
      <c r="A3382" s="178" t="s">
        <v>270</v>
      </c>
      <c r="B3382" s="178" t="s">
        <v>103</v>
      </c>
      <c r="C3382" s="178" t="s">
        <v>7578</v>
      </c>
      <c r="D3382" s="178"/>
      <c r="E3382" s="179">
        <v>17390</v>
      </c>
      <c r="F3382" s="180">
        <v>0</v>
      </c>
      <c r="G3382" s="180">
        <v>2881.66</v>
      </c>
      <c r="H3382" s="180">
        <v>0</v>
      </c>
      <c r="I3382" s="180">
        <f t="shared" si="104"/>
        <v>2881.66</v>
      </c>
      <c r="J3382" s="177" t="str">
        <f t="shared" si="105"/>
        <v>Date &gt; 1920</v>
      </c>
    </row>
    <row r="3383" spans="1:10" x14ac:dyDescent="0.3">
      <c r="A3383" s="178" t="s">
        <v>270</v>
      </c>
      <c r="B3383" s="178" t="s">
        <v>103</v>
      </c>
      <c r="C3383" s="178" t="s">
        <v>7578</v>
      </c>
      <c r="D3383" s="178"/>
      <c r="E3383" s="179">
        <v>17104</v>
      </c>
      <c r="F3383" s="180">
        <v>0</v>
      </c>
      <c r="G3383" s="180">
        <v>1000</v>
      </c>
      <c r="H3383" s="180">
        <v>0</v>
      </c>
      <c r="I3383" s="180">
        <f t="shared" si="104"/>
        <v>1000</v>
      </c>
      <c r="J3383" s="177" t="str">
        <f t="shared" si="105"/>
        <v>Date &gt; 1920</v>
      </c>
    </row>
    <row r="3384" spans="1:10" x14ac:dyDescent="0.3">
      <c r="A3384" s="178" t="s">
        <v>270</v>
      </c>
      <c r="B3384" s="178" t="s">
        <v>103</v>
      </c>
      <c r="C3384" s="178" t="s">
        <v>7578</v>
      </c>
      <c r="D3384" s="178"/>
      <c r="E3384" s="179">
        <v>17079</v>
      </c>
      <c r="F3384" s="180">
        <v>0</v>
      </c>
      <c r="G3384" s="180">
        <v>395.46</v>
      </c>
      <c r="H3384" s="180">
        <v>0</v>
      </c>
      <c r="I3384" s="180">
        <f t="shared" si="104"/>
        <v>395.46</v>
      </c>
      <c r="J3384" s="177" t="str">
        <f t="shared" si="105"/>
        <v>Date &gt; 1920</v>
      </c>
    </row>
    <row r="3385" spans="1:10" x14ac:dyDescent="0.3">
      <c r="A3385" s="178" t="s">
        <v>270</v>
      </c>
      <c r="B3385" s="178" t="s">
        <v>103</v>
      </c>
      <c r="C3385" s="178" t="s">
        <v>7578</v>
      </c>
      <c r="D3385" s="178"/>
      <c r="E3385" s="179">
        <v>17390</v>
      </c>
      <c r="F3385" s="180">
        <v>0</v>
      </c>
      <c r="G3385" s="180">
        <v>2939.75</v>
      </c>
      <c r="H3385" s="180">
        <v>0</v>
      </c>
      <c r="I3385" s="180">
        <f t="shared" si="104"/>
        <v>2939.75</v>
      </c>
      <c r="J3385" s="177" t="str">
        <f t="shared" si="105"/>
        <v>Date &gt; 1920</v>
      </c>
    </row>
    <row r="3386" spans="1:10" x14ac:dyDescent="0.3">
      <c r="A3386" s="178" t="s">
        <v>270</v>
      </c>
      <c r="B3386" s="178" t="s">
        <v>103</v>
      </c>
      <c r="C3386" s="178" t="s">
        <v>7578</v>
      </c>
      <c r="D3386" s="178" t="s">
        <v>7579</v>
      </c>
      <c r="E3386" s="179">
        <v>17887</v>
      </c>
      <c r="F3386" s="180">
        <v>0</v>
      </c>
      <c r="G3386" s="180">
        <v>17853.439999999999</v>
      </c>
      <c r="H3386" s="180">
        <v>0</v>
      </c>
      <c r="I3386" s="180">
        <f t="shared" si="104"/>
        <v>17853.439999999999</v>
      </c>
      <c r="J3386" s="177" t="str">
        <f t="shared" si="105"/>
        <v>Date &gt; 1920</v>
      </c>
    </row>
    <row r="3387" spans="1:10" x14ac:dyDescent="0.3">
      <c r="A3387" s="178" t="s">
        <v>270</v>
      </c>
      <c r="B3387" s="178" t="s">
        <v>103</v>
      </c>
      <c r="C3387" s="178" t="s">
        <v>7578</v>
      </c>
      <c r="D3387" s="178" t="s">
        <v>6400</v>
      </c>
      <c r="E3387" s="179">
        <v>18218</v>
      </c>
      <c r="F3387" s="180">
        <v>0</v>
      </c>
      <c r="G3387" s="180">
        <v>18571.13</v>
      </c>
      <c r="H3387" s="180">
        <v>0</v>
      </c>
      <c r="I3387" s="180">
        <f t="shared" si="104"/>
        <v>18571.13</v>
      </c>
      <c r="J3387" s="177" t="str">
        <f t="shared" si="105"/>
        <v>Date &gt; 1920</v>
      </c>
    </row>
    <row r="3388" spans="1:10" x14ac:dyDescent="0.3">
      <c r="A3388" s="178" t="s">
        <v>270</v>
      </c>
      <c r="B3388" s="178" t="s">
        <v>103</v>
      </c>
      <c r="C3388" s="178" t="s">
        <v>7578</v>
      </c>
      <c r="D3388" s="178" t="s">
        <v>6400</v>
      </c>
      <c r="E3388" s="179">
        <v>20369</v>
      </c>
      <c r="F3388" s="180">
        <v>0</v>
      </c>
      <c r="G3388" s="180">
        <v>8193.2900000000009</v>
      </c>
      <c r="H3388" s="180">
        <v>4093.07</v>
      </c>
      <c r="I3388" s="180">
        <f t="shared" si="104"/>
        <v>12286.36</v>
      </c>
      <c r="J3388" s="177" t="str">
        <f t="shared" si="105"/>
        <v>Date &gt; 1920</v>
      </c>
    </row>
    <row r="3389" spans="1:10" x14ac:dyDescent="0.3">
      <c r="A3389" s="178" t="s">
        <v>270</v>
      </c>
      <c r="B3389" s="178" t="s">
        <v>103</v>
      </c>
      <c r="C3389" s="178" t="s">
        <v>7578</v>
      </c>
      <c r="D3389" s="178" t="s">
        <v>7580</v>
      </c>
      <c r="E3389" s="179">
        <v>20696</v>
      </c>
      <c r="F3389" s="180">
        <v>0</v>
      </c>
      <c r="G3389" s="180">
        <v>100</v>
      </c>
      <c r="H3389" s="180">
        <v>57.64</v>
      </c>
      <c r="I3389" s="180">
        <f t="shared" si="104"/>
        <v>157.63999999999999</v>
      </c>
      <c r="J3389" s="177" t="str">
        <f t="shared" si="105"/>
        <v>Date &gt; 1920</v>
      </c>
    </row>
    <row r="3390" spans="1:10" x14ac:dyDescent="0.3">
      <c r="A3390" s="178" t="s">
        <v>270</v>
      </c>
      <c r="B3390" s="178" t="s">
        <v>103</v>
      </c>
      <c r="C3390" s="178" t="s">
        <v>7578</v>
      </c>
      <c r="D3390" s="178" t="s">
        <v>7581</v>
      </c>
      <c r="E3390" s="179">
        <v>38986</v>
      </c>
      <c r="F3390" s="180">
        <v>346526</v>
      </c>
      <c r="G3390" s="180">
        <v>22991.13</v>
      </c>
      <c r="H3390" s="180">
        <v>49338.98</v>
      </c>
      <c r="I3390" s="180">
        <f t="shared" si="104"/>
        <v>418856.11</v>
      </c>
      <c r="J3390" s="177" t="str">
        <f t="shared" si="105"/>
        <v>Date &gt; 1920</v>
      </c>
    </row>
    <row r="3391" spans="1:10" x14ac:dyDescent="0.3">
      <c r="A3391" s="178" t="s">
        <v>270</v>
      </c>
      <c r="B3391" s="178" t="s">
        <v>103</v>
      </c>
      <c r="C3391" s="178" t="s">
        <v>7578</v>
      </c>
      <c r="D3391" s="178" t="s">
        <v>7581</v>
      </c>
      <c r="E3391" s="179">
        <v>39020</v>
      </c>
      <c r="F3391" s="180">
        <v>212465</v>
      </c>
      <c r="G3391" s="180">
        <v>12656.33</v>
      </c>
      <c r="H3391" s="180">
        <v>30833.439999999999</v>
      </c>
      <c r="I3391" s="180">
        <f t="shared" si="104"/>
        <v>255954.77</v>
      </c>
      <c r="J3391" s="177" t="str">
        <f t="shared" si="105"/>
        <v>Date &gt; 1920</v>
      </c>
    </row>
    <row r="3392" spans="1:10" x14ac:dyDescent="0.3">
      <c r="A3392" s="178" t="s">
        <v>270</v>
      </c>
      <c r="B3392" s="178" t="s">
        <v>103</v>
      </c>
      <c r="C3392" s="178" t="s">
        <v>7578</v>
      </c>
      <c r="D3392" s="178" t="s">
        <v>7581</v>
      </c>
      <c r="E3392" s="179">
        <v>39057</v>
      </c>
      <c r="F3392" s="180">
        <v>320739</v>
      </c>
      <c r="G3392" s="180">
        <v>23140.38</v>
      </c>
      <c r="H3392" s="180">
        <v>38393.72</v>
      </c>
      <c r="I3392" s="180">
        <f t="shared" si="104"/>
        <v>382273.1</v>
      </c>
      <c r="J3392" s="177" t="str">
        <f t="shared" si="105"/>
        <v>Date &gt; 1920</v>
      </c>
    </row>
    <row r="3393" spans="1:10" x14ac:dyDescent="0.3">
      <c r="A3393" s="178" t="s">
        <v>270</v>
      </c>
      <c r="B3393" s="178" t="s">
        <v>103</v>
      </c>
      <c r="C3393" s="178" t="s">
        <v>7578</v>
      </c>
      <c r="D3393" s="178" t="s">
        <v>7581</v>
      </c>
      <c r="E3393" s="179">
        <v>39084</v>
      </c>
      <c r="F3393" s="180">
        <v>148266</v>
      </c>
      <c r="G3393" s="180">
        <v>8333.65</v>
      </c>
      <c r="H3393" s="180">
        <v>15549.02</v>
      </c>
      <c r="I3393" s="180">
        <f t="shared" si="104"/>
        <v>172148.66999999998</v>
      </c>
      <c r="J3393" s="177" t="str">
        <f t="shared" si="105"/>
        <v>Date &gt; 1920</v>
      </c>
    </row>
    <row r="3394" spans="1:10" x14ac:dyDescent="0.3">
      <c r="A3394" s="178" t="s">
        <v>270</v>
      </c>
      <c r="B3394" s="178" t="s">
        <v>103</v>
      </c>
      <c r="C3394" s="178" t="s">
        <v>7578</v>
      </c>
      <c r="D3394" s="178" t="s">
        <v>7581</v>
      </c>
      <c r="E3394" s="179">
        <v>39114</v>
      </c>
      <c r="F3394" s="180">
        <v>206149</v>
      </c>
      <c r="G3394" s="180">
        <v>15016.89</v>
      </c>
      <c r="H3394" s="180">
        <v>24811.57</v>
      </c>
      <c r="I3394" s="180">
        <f t="shared" si="104"/>
        <v>245977.46000000002</v>
      </c>
      <c r="J3394" s="177" t="str">
        <f t="shared" si="105"/>
        <v>Date &gt; 1920</v>
      </c>
    </row>
    <row r="3395" spans="1:10" x14ac:dyDescent="0.3">
      <c r="A3395" s="178" t="s">
        <v>270</v>
      </c>
      <c r="B3395" s="178" t="s">
        <v>103</v>
      </c>
      <c r="C3395" s="178" t="s">
        <v>7578</v>
      </c>
      <c r="D3395" s="178" t="s">
        <v>7581</v>
      </c>
      <c r="E3395" s="179">
        <v>39148</v>
      </c>
      <c r="F3395" s="180">
        <v>134989</v>
      </c>
      <c r="G3395" s="180">
        <v>9149.0499999999993</v>
      </c>
      <c r="H3395" s="180">
        <v>7725.5</v>
      </c>
      <c r="I3395" s="180">
        <f t="shared" si="104"/>
        <v>151863.54999999999</v>
      </c>
      <c r="J3395" s="177" t="str">
        <f t="shared" si="105"/>
        <v>Date &gt; 1920</v>
      </c>
    </row>
    <row r="3396" spans="1:10" x14ac:dyDescent="0.3">
      <c r="A3396" s="178" t="s">
        <v>270</v>
      </c>
      <c r="B3396" s="178" t="s">
        <v>103</v>
      </c>
      <c r="C3396" s="178" t="s">
        <v>7578</v>
      </c>
      <c r="D3396" s="178" t="s">
        <v>7581</v>
      </c>
      <c r="E3396" s="179">
        <v>39170</v>
      </c>
      <c r="F3396" s="180">
        <v>107615</v>
      </c>
      <c r="G3396" s="180">
        <v>7715.02</v>
      </c>
      <c r="H3396" s="180">
        <v>3113.08</v>
      </c>
      <c r="I3396" s="180">
        <f t="shared" si="104"/>
        <v>118443.1</v>
      </c>
      <c r="J3396" s="177" t="str">
        <f t="shared" si="105"/>
        <v>Date &gt; 1920</v>
      </c>
    </row>
    <row r="3397" spans="1:10" x14ac:dyDescent="0.3">
      <c r="A3397" s="178" t="s">
        <v>270</v>
      </c>
      <c r="B3397" s="178" t="s">
        <v>103</v>
      </c>
      <c r="C3397" s="178" t="s">
        <v>7578</v>
      </c>
      <c r="D3397" s="178" t="s">
        <v>7581</v>
      </c>
      <c r="E3397" s="179">
        <v>39196</v>
      </c>
      <c r="F3397" s="180">
        <v>94848</v>
      </c>
      <c r="G3397" s="180">
        <v>6785.3</v>
      </c>
      <c r="H3397" s="180">
        <v>-26801.22</v>
      </c>
      <c r="I3397" s="180">
        <f t="shared" ref="I3397:I3460" si="106">SUM(F3397:H3397)</f>
        <v>74832.08</v>
      </c>
      <c r="J3397" s="177" t="str">
        <f t="shared" ref="J3397:J3460" si="107">IF(OR(YEAR(E3397)&gt; 1920, ISBLANK(E3397)), "Date &gt; 1920", "Sketchy date")</f>
        <v>Date &gt; 1920</v>
      </c>
    </row>
    <row r="3398" spans="1:10" x14ac:dyDescent="0.3">
      <c r="A3398" s="178" t="s">
        <v>270</v>
      </c>
      <c r="B3398" s="178" t="s">
        <v>103</v>
      </c>
      <c r="C3398" s="178" t="s">
        <v>7578</v>
      </c>
      <c r="D3398" s="178" t="s">
        <v>7581</v>
      </c>
      <c r="E3398" s="179">
        <v>39254</v>
      </c>
      <c r="F3398" s="180">
        <v>84227</v>
      </c>
      <c r="G3398" s="180">
        <v>5971.26</v>
      </c>
      <c r="H3398" s="180">
        <v>0</v>
      </c>
      <c r="I3398" s="180">
        <f t="shared" si="106"/>
        <v>90198.26</v>
      </c>
      <c r="J3398" s="177" t="str">
        <f t="shared" si="107"/>
        <v>Date &gt; 1920</v>
      </c>
    </row>
    <row r="3399" spans="1:10" x14ac:dyDescent="0.3">
      <c r="A3399" s="178" t="s">
        <v>270</v>
      </c>
      <c r="B3399" s="178" t="s">
        <v>103</v>
      </c>
      <c r="C3399" s="178" t="s">
        <v>7578</v>
      </c>
      <c r="D3399" s="178" t="s">
        <v>7581</v>
      </c>
      <c r="E3399" s="179">
        <v>39282</v>
      </c>
      <c r="F3399" s="180">
        <v>47247</v>
      </c>
      <c r="G3399" s="180">
        <v>4067.11</v>
      </c>
      <c r="H3399" s="180">
        <v>0</v>
      </c>
      <c r="I3399" s="180">
        <f t="shared" si="106"/>
        <v>51314.11</v>
      </c>
      <c r="J3399" s="177" t="str">
        <f t="shared" si="107"/>
        <v>Date &gt; 1920</v>
      </c>
    </row>
    <row r="3400" spans="1:10" x14ac:dyDescent="0.3">
      <c r="A3400" s="178" t="s">
        <v>270</v>
      </c>
      <c r="B3400" s="178" t="s">
        <v>103</v>
      </c>
      <c r="C3400" s="178" t="s">
        <v>7578</v>
      </c>
      <c r="D3400" s="178" t="s">
        <v>7581</v>
      </c>
      <c r="E3400" s="179">
        <v>39321</v>
      </c>
      <c r="F3400" s="180">
        <v>94475</v>
      </c>
      <c r="G3400" s="180">
        <v>14.81</v>
      </c>
      <c r="H3400" s="180">
        <v>0</v>
      </c>
      <c r="I3400" s="180">
        <f t="shared" si="106"/>
        <v>94489.81</v>
      </c>
      <c r="J3400" s="177" t="str">
        <f t="shared" si="107"/>
        <v>Date &gt; 1920</v>
      </c>
    </row>
    <row r="3401" spans="1:10" x14ac:dyDescent="0.3">
      <c r="A3401" s="178" t="s">
        <v>270</v>
      </c>
      <c r="B3401" s="178" t="s">
        <v>103</v>
      </c>
      <c r="C3401" s="178" t="s">
        <v>7578</v>
      </c>
      <c r="D3401" s="178" t="s">
        <v>7581</v>
      </c>
      <c r="E3401" s="179">
        <v>39700</v>
      </c>
      <c r="F3401" s="180">
        <v>0</v>
      </c>
      <c r="G3401" s="180">
        <v>59137.07</v>
      </c>
      <c r="H3401" s="180">
        <v>0</v>
      </c>
      <c r="I3401" s="180">
        <f t="shared" si="106"/>
        <v>59137.07</v>
      </c>
      <c r="J3401" s="177" t="str">
        <f t="shared" si="107"/>
        <v>Date &gt; 1920</v>
      </c>
    </row>
    <row r="3402" spans="1:10" x14ac:dyDescent="0.3">
      <c r="A3402" s="178" t="s">
        <v>270</v>
      </c>
      <c r="B3402" s="178" t="s">
        <v>103</v>
      </c>
      <c r="C3402" s="178" t="s">
        <v>7578</v>
      </c>
      <c r="D3402" s="178" t="s">
        <v>7581</v>
      </c>
      <c r="E3402" s="179">
        <v>39771</v>
      </c>
      <c r="F3402" s="180">
        <v>50000</v>
      </c>
      <c r="G3402" s="180">
        <v>0</v>
      </c>
      <c r="H3402" s="180">
        <v>0</v>
      </c>
      <c r="I3402" s="180">
        <f t="shared" si="106"/>
        <v>50000</v>
      </c>
      <c r="J3402" s="177" t="str">
        <f t="shared" si="107"/>
        <v>Date &gt; 1920</v>
      </c>
    </row>
    <row r="3403" spans="1:10" x14ac:dyDescent="0.3">
      <c r="A3403" s="178" t="s">
        <v>270</v>
      </c>
      <c r="B3403" s="178" t="s">
        <v>103</v>
      </c>
      <c r="C3403" s="178" t="s">
        <v>7578</v>
      </c>
      <c r="D3403" s="178" t="s">
        <v>7581</v>
      </c>
      <c r="E3403" s="179">
        <v>40053</v>
      </c>
      <c r="F3403" s="180">
        <v>64608</v>
      </c>
      <c r="G3403" s="180">
        <v>0</v>
      </c>
      <c r="H3403" s="180">
        <v>0</v>
      </c>
      <c r="I3403" s="180">
        <f t="shared" si="106"/>
        <v>64608</v>
      </c>
      <c r="J3403" s="177" t="str">
        <f t="shared" si="107"/>
        <v>Date &gt; 1920</v>
      </c>
    </row>
    <row r="3404" spans="1:10" x14ac:dyDescent="0.3">
      <c r="A3404" s="178" t="s">
        <v>270</v>
      </c>
      <c r="B3404" s="178" t="s">
        <v>103</v>
      </c>
      <c r="C3404" s="178" t="s">
        <v>7578</v>
      </c>
      <c r="D3404" s="178" t="s">
        <v>7582</v>
      </c>
      <c r="E3404" s="179">
        <v>39419</v>
      </c>
      <c r="F3404" s="180">
        <v>0</v>
      </c>
      <c r="G3404" s="180">
        <v>5355</v>
      </c>
      <c r="H3404" s="180">
        <v>5355</v>
      </c>
      <c r="I3404" s="180">
        <f t="shared" si="106"/>
        <v>10710</v>
      </c>
      <c r="J3404" s="177" t="str">
        <f t="shared" si="107"/>
        <v>Date &gt; 1920</v>
      </c>
    </row>
    <row r="3405" spans="1:10" x14ac:dyDescent="0.3">
      <c r="A3405" s="178" t="s">
        <v>270</v>
      </c>
      <c r="B3405" s="178" t="s">
        <v>103</v>
      </c>
      <c r="C3405" s="178" t="s">
        <v>7578</v>
      </c>
      <c r="D3405" s="178" t="s">
        <v>7582</v>
      </c>
      <c r="E3405" s="179">
        <v>39521</v>
      </c>
      <c r="F3405" s="180">
        <v>0</v>
      </c>
      <c r="G3405" s="180">
        <v>27618.38</v>
      </c>
      <c r="H3405" s="180">
        <v>27618.37</v>
      </c>
      <c r="I3405" s="180">
        <f t="shared" si="106"/>
        <v>55236.75</v>
      </c>
      <c r="J3405" s="177" t="str">
        <f t="shared" si="107"/>
        <v>Date &gt; 1920</v>
      </c>
    </row>
    <row r="3406" spans="1:10" x14ac:dyDescent="0.3">
      <c r="A3406" s="178" t="s">
        <v>270</v>
      </c>
      <c r="B3406" s="178" t="s">
        <v>103</v>
      </c>
      <c r="C3406" s="178" t="s">
        <v>7578</v>
      </c>
      <c r="D3406" s="178" t="s">
        <v>7582</v>
      </c>
      <c r="E3406" s="179">
        <v>39540</v>
      </c>
      <c r="F3406" s="180">
        <v>0</v>
      </c>
      <c r="G3406" s="180">
        <v>61107.12</v>
      </c>
      <c r="H3406" s="180">
        <v>61107.12</v>
      </c>
      <c r="I3406" s="180">
        <f t="shared" si="106"/>
        <v>122214.24</v>
      </c>
      <c r="J3406" s="177" t="str">
        <f t="shared" si="107"/>
        <v>Date &gt; 1920</v>
      </c>
    </row>
    <row r="3407" spans="1:10" x14ac:dyDescent="0.3">
      <c r="A3407" s="178" t="s">
        <v>270</v>
      </c>
      <c r="B3407" s="178" t="s">
        <v>103</v>
      </c>
      <c r="C3407" s="178" t="s">
        <v>7578</v>
      </c>
      <c r="D3407" s="178" t="s">
        <v>7582</v>
      </c>
      <c r="E3407" s="179">
        <v>39562</v>
      </c>
      <c r="F3407" s="180">
        <v>0</v>
      </c>
      <c r="G3407" s="180">
        <v>55919.5</v>
      </c>
      <c r="H3407" s="180">
        <v>76097.42</v>
      </c>
      <c r="I3407" s="180">
        <f t="shared" si="106"/>
        <v>132016.91999999998</v>
      </c>
      <c r="J3407" s="177" t="str">
        <f t="shared" si="107"/>
        <v>Date &gt; 1920</v>
      </c>
    </row>
    <row r="3408" spans="1:10" x14ac:dyDescent="0.3">
      <c r="A3408" s="178" t="s">
        <v>270</v>
      </c>
      <c r="B3408" s="178" t="s">
        <v>103</v>
      </c>
      <c r="C3408" s="178" t="s">
        <v>7578</v>
      </c>
      <c r="D3408" s="178" t="s">
        <v>7582</v>
      </c>
      <c r="E3408" s="179">
        <v>39562</v>
      </c>
      <c r="F3408" s="180">
        <v>0</v>
      </c>
      <c r="G3408" s="180">
        <v>20177.939999999999</v>
      </c>
      <c r="H3408" s="180">
        <v>0</v>
      </c>
      <c r="I3408" s="180">
        <f t="shared" si="106"/>
        <v>20177.939999999999</v>
      </c>
      <c r="J3408" s="177" t="str">
        <f t="shared" si="107"/>
        <v>Date &gt; 1920</v>
      </c>
    </row>
    <row r="3409" spans="1:10" x14ac:dyDescent="0.3">
      <c r="A3409" s="178" t="s">
        <v>270</v>
      </c>
      <c r="B3409" s="178" t="s">
        <v>103</v>
      </c>
      <c r="C3409" s="178" t="s">
        <v>7578</v>
      </c>
      <c r="D3409" s="178" t="s">
        <v>7582</v>
      </c>
      <c r="E3409" s="179">
        <v>39644</v>
      </c>
      <c r="F3409" s="180">
        <v>0</v>
      </c>
      <c r="G3409" s="180">
        <v>9822.06</v>
      </c>
      <c r="H3409" s="180">
        <v>9822.09</v>
      </c>
      <c r="I3409" s="180">
        <f t="shared" si="106"/>
        <v>19644.150000000001</v>
      </c>
      <c r="J3409" s="177" t="str">
        <f t="shared" si="107"/>
        <v>Date &gt; 1920</v>
      </c>
    </row>
    <row r="3410" spans="1:10" x14ac:dyDescent="0.3">
      <c r="A3410" s="178" t="s">
        <v>270</v>
      </c>
      <c r="B3410" s="178" t="s">
        <v>103</v>
      </c>
      <c r="C3410" s="178" t="s">
        <v>7578</v>
      </c>
      <c r="D3410" s="178" t="s">
        <v>7583</v>
      </c>
      <c r="E3410" s="179">
        <v>39392</v>
      </c>
      <c r="F3410" s="180">
        <v>58781</v>
      </c>
      <c r="G3410" s="180">
        <v>0</v>
      </c>
      <c r="H3410" s="180">
        <v>3094.64</v>
      </c>
      <c r="I3410" s="180">
        <f t="shared" si="106"/>
        <v>61875.64</v>
      </c>
      <c r="J3410" s="177" t="str">
        <f t="shared" si="107"/>
        <v>Date &gt; 1920</v>
      </c>
    </row>
    <row r="3411" spans="1:10" x14ac:dyDescent="0.3">
      <c r="A3411" s="178" t="s">
        <v>270</v>
      </c>
      <c r="B3411" s="178" t="s">
        <v>103</v>
      </c>
      <c r="C3411" s="178" t="s">
        <v>7578</v>
      </c>
      <c r="D3411" s="178" t="s">
        <v>7583</v>
      </c>
      <c r="E3411" s="179">
        <v>39429</v>
      </c>
      <c r="F3411" s="180">
        <v>7753</v>
      </c>
      <c r="G3411" s="180">
        <v>0</v>
      </c>
      <c r="H3411" s="180">
        <v>408.54</v>
      </c>
      <c r="I3411" s="180">
        <f t="shared" si="106"/>
        <v>8161.54</v>
      </c>
      <c r="J3411" s="177" t="str">
        <f t="shared" si="107"/>
        <v>Date &gt; 1920</v>
      </c>
    </row>
    <row r="3412" spans="1:10" x14ac:dyDescent="0.3">
      <c r="A3412" s="178" t="s">
        <v>270</v>
      </c>
      <c r="B3412" s="178" t="s">
        <v>103</v>
      </c>
      <c r="C3412" s="178" t="s">
        <v>7578</v>
      </c>
      <c r="D3412" s="178" t="s">
        <v>7583</v>
      </c>
      <c r="E3412" s="179">
        <v>39513</v>
      </c>
      <c r="F3412" s="180">
        <v>4828</v>
      </c>
      <c r="G3412" s="180">
        <v>0</v>
      </c>
      <c r="H3412" s="180">
        <v>253.38</v>
      </c>
      <c r="I3412" s="180">
        <f t="shared" si="106"/>
        <v>5081.38</v>
      </c>
      <c r="J3412" s="177" t="str">
        <f t="shared" si="107"/>
        <v>Date &gt; 1920</v>
      </c>
    </row>
    <row r="3413" spans="1:10" x14ac:dyDescent="0.3">
      <c r="A3413" s="178" t="s">
        <v>270</v>
      </c>
      <c r="B3413" s="178" t="s">
        <v>103</v>
      </c>
      <c r="C3413" s="178" t="s">
        <v>7578</v>
      </c>
      <c r="D3413" s="178" t="s">
        <v>7583</v>
      </c>
      <c r="E3413" s="179">
        <v>39563</v>
      </c>
      <c r="F3413" s="180">
        <v>25532</v>
      </c>
      <c r="G3413" s="180">
        <v>0</v>
      </c>
      <c r="H3413" s="180">
        <v>1344.34</v>
      </c>
      <c r="I3413" s="180">
        <f t="shared" si="106"/>
        <v>26876.34</v>
      </c>
      <c r="J3413" s="177" t="str">
        <f t="shared" si="107"/>
        <v>Date &gt; 1920</v>
      </c>
    </row>
    <row r="3414" spans="1:10" x14ac:dyDescent="0.3">
      <c r="A3414" s="178" t="s">
        <v>270</v>
      </c>
      <c r="B3414" s="178" t="s">
        <v>103</v>
      </c>
      <c r="C3414" s="178" t="s">
        <v>7578</v>
      </c>
      <c r="D3414" s="178" t="s">
        <v>7583</v>
      </c>
      <c r="E3414" s="179">
        <v>39583</v>
      </c>
      <c r="F3414" s="180">
        <v>11714</v>
      </c>
      <c r="G3414" s="180">
        <v>0</v>
      </c>
      <c r="H3414" s="180">
        <v>616.1</v>
      </c>
      <c r="I3414" s="180">
        <f t="shared" si="106"/>
        <v>12330.1</v>
      </c>
      <c r="J3414" s="177" t="str">
        <f t="shared" si="107"/>
        <v>Date &gt; 1920</v>
      </c>
    </row>
    <row r="3415" spans="1:10" x14ac:dyDescent="0.3">
      <c r="A3415" s="178" t="s">
        <v>270</v>
      </c>
      <c r="B3415" s="178" t="s">
        <v>103</v>
      </c>
      <c r="C3415" s="178" t="s">
        <v>7578</v>
      </c>
      <c r="D3415" s="178" t="s">
        <v>7583</v>
      </c>
      <c r="E3415" s="179">
        <v>39604</v>
      </c>
      <c r="F3415" s="180">
        <v>14603</v>
      </c>
      <c r="G3415" s="180">
        <v>0</v>
      </c>
      <c r="H3415" s="180">
        <v>769.28</v>
      </c>
      <c r="I3415" s="180">
        <f t="shared" si="106"/>
        <v>15372.28</v>
      </c>
      <c r="J3415" s="177" t="str">
        <f t="shared" si="107"/>
        <v>Date &gt; 1920</v>
      </c>
    </row>
    <row r="3416" spans="1:10" x14ac:dyDescent="0.3">
      <c r="A3416" s="178" t="s">
        <v>270</v>
      </c>
      <c r="B3416" s="178" t="s">
        <v>103</v>
      </c>
      <c r="C3416" s="178" t="s">
        <v>7578</v>
      </c>
      <c r="D3416" s="178" t="s">
        <v>7583</v>
      </c>
      <c r="E3416" s="179">
        <v>39619</v>
      </c>
      <c r="F3416" s="180">
        <v>4295</v>
      </c>
      <c r="G3416" s="180">
        <v>0</v>
      </c>
      <c r="H3416" s="180">
        <v>226.12</v>
      </c>
      <c r="I3416" s="180">
        <f t="shared" si="106"/>
        <v>4521.12</v>
      </c>
      <c r="J3416" s="177" t="str">
        <f t="shared" si="107"/>
        <v>Date &gt; 1920</v>
      </c>
    </row>
    <row r="3417" spans="1:10" x14ac:dyDescent="0.3">
      <c r="A3417" s="178" t="s">
        <v>270</v>
      </c>
      <c r="B3417" s="178" t="s">
        <v>103</v>
      </c>
      <c r="C3417" s="178" t="s">
        <v>7578</v>
      </c>
      <c r="D3417" s="178" t="s">
        <v>7583</v>
      </c>
      <c r="E3417" s="179">
        <v>39674</v>
      </c>
      <c r="F3417" s="180">
        <v>951</v>
      </c>
      <c r="G3417" s="180">
        <v>0</v>
      </c>
      <c r="H3417" s="180">
        <v>50.4</v>
      </c>
      <c r="I3417" s="180">
        <f t="shared" si="106"/>
        <v>1001.4</v>
      </c>
      <c r="J3417" s="177" t="str">
        <f t="shared" si="107"/>
        <v>Date &gt; 1920</v>
      </c>
    </row>
    <row r="3418" spans="1:10" x14ac:dyDescent="0.3">
      <c r="A3418" s="178" t="s">
        <v>270</v>
      </c>
      <c r="B3418" s="178" t="s">
        <v>103</v>
      </c>
      <c r="C3418" s="178" t="s">
        <v>7578</v>
      </c>
      <c r="D3418" s="178" t="s">
        <v>7584</v>
      </c>
      <c r="E3418" s="179">
        <v>39321</v>
      </c>
      <c r="F3418" s="180">
        <v>0</v>
      </c>
      <c r="G3418" s="180">
        <v>14119.77</v>
      </c>
      <c r="H3418" s="180">
        <v>6051.33</v>
      </c>
      <c r="I3418" s="180">
        <f t="shared" si="106"/>
        <v>20171.099999999999</v>
      </c>
      <c r="J3418" s="177" t="str">
        <f t="shared" si="107"/>
        <v>Date &gt; 1920</v>
      </c>
    </row>
    <row r="3419" spans="1:10" x14ac:dyDescent="0.3">
      <c r="A3419" s="178" t="s">
        <v>270</v>
      </c>
      <c r="B3419" s="178" t="s">
        <v>103</v>
      </c>
      <c r="C3419" s="178" t="s">
        <v>7578</v>
      </c>
      <c r="D3419" s="178" t="s">
        <v>7585</v>
      </c>
      <c r="E3419" s="179">
        <v>39423</v>
      </c>
      <c r="F3419" s="180">
        <v>0</v>
      </c>
      <c r="G3419" s="180">
        <v>29445.759999999998</v>
      </c>
      <c r="H3419" s="180">
        <v>12619.61</v>
      </c>
      <c r="I3419" s="180">
        <f t="shared" si="106"/>
        <v>42065.369999999995</v>
      </c>
      <c r="J3419" s="177" t="str">
        <f t="shared" si="107"/>
        <v>Date &gt; 1920</v>
      </c>
    </row>
    <row r="3420" spans="1:10" x14ac:dyDescent="0.3">
      <c r="A3420" s="178" t="s">
        <v>270</v>
      </c>
      <c r="B3420" s="178" t="s">
        <v>103</v>
      </c>
      <c r="C3420" s="178" t="s">
        <v>7578</v>
      </c>
      <c r="D3420" s="178" t="s">
        <v>7585</v>
      </c>
      <c r="E3420" s="179">
        <v>39518</v>
      </c>
      <c r="F3420" s="180">
        <v>0</v>
      </c>
      <c r="G3420" s="180">
        <v>491.4</v>
      </c>
      <c r="H3420" s="180">
        <v>210.6</v>
      </c>
      <c r="I3420" s="180">
        <f t="shared" si="106"/>
        <v>702</v>
      </c>
      <c r="J3420" s="177" t="str">
        <f t="shared" si="107"/>
        <v>Date &gt; 1920</v>
      </c>
    </row>
    <row r="3421" spans="1:10" x14ac:dyDescent="0.3">
      <c r="A3421" s="178" t="s">
        <v>270</v>
      </c>
      <c r="B3421" s="178" t="s">
        <v>103</v>
      </c>
      <c r="C3421" s="178" t="s">
        <v>7578</v>
      </c>
      <c r="D3421" s="178" t="s">
        <v>7586</v>
      </c>
      <c r="E3421" s="179">
        <v>39682</v>
      </c>
      <c r="F3421" s="180">
        <v>0</v>
      </c>
      <c r="G3421" s="180">
        <v>34236.870000000003</v>
      </c>
      <c r="H3421" s="180">
        <v>1801.94</v>
      </c>
      <c r="I3421" s="180">
        <f t="shared" si="106"/>
        <v>36038.810000000005</v>
      </c>
      <c r="J3421" s="177" t="str">
        <f t="shared" si="107"/>
        <v>Date &gt; 1920</v>
      </c>
    </row>
    <row r="3422" spans="1:10" x14ac:dyDescent="0.3">
      <c r="A3422" s="178" t="s">
        <v>270</v>
      </c>
      <c r="B3422" s="178" t="s">
        <v>103</v>
      </c>
      <c r="C3422" s="178" t="s">
        <v>7578</v>
      </c>
      <c r="D3422" s="178" t="s">
        <v>7586</v>
      </c>
      <c r="E3422" s="179">
        <v>39700</v>
      </c>
      <c r="F3422" s="180">
        <v>262137</v>
      </c>
      <c r="G3422" s="180">
        <v>42622.41</v>
      </c>
      <c r="H3422" s="180">
        <v>16040.45</v>
      </c>
      <c r="I3422" s="180">
        <f t="shared" si="106"/>
        <v>320799.86000000004</v>
      </c>
      <c r="J3422" s="177" t="str">
        <f t="shared" si="107"/>
        <v>Date &gt; 1920</v>
      </c>
    </row>
    <row r="3423" spans="1:10" x14ac:dyDescent="0.3">
      <c r="A3423" s="178" t="s">
        <v>270</v>
      </c>
      <c r="B3423" s="178" t="s">
        <v>103</v>
      </c>
      <c r="C3423" s="178" t="s">
        <v>7578</v>
      </c>
      <c r="D3423" s="178" t="s">
        <v>7586</v>
      </c>
      <c r="E3423" s="179">
        <v>39722</v>
      </c>
      <c r="F3423" s="180">
        <v>399014</v>
      </c>
      <c r="G3423" s="180">
        <v>8367.6</v>
      </c>
      <c r="H3423" s="180">
        <v>21441.52</v>
      </c>
      <c r="I3423" s="180">
        <f t="shared" si="106"/>
        <v>428823.12</v>
      </c>
      <c r="J3423" s="177" t="str">
        <f t="shared" si="107"/>
        <v>Date &gt; 1920</v>
      </c>
    </row>
    <row r="3424" spans="1:10" x14ac:dyDescent="0.3">
      <c r="A3424" s="178" t="s">
        <v>270</v>
      </c>
      <c r="B3424" s="178" t="s">
        <v>103</v>
      </c>
      <c r="C3424" s="178" t="s">
        <v>7578</v>
      </c>
      <c r="D3424" s="178" t="s">
        <v>7586</v>
      </c>
      <c r="E3424" s="179">
        <v>39749</v>
      </c>
      <c r="F3424" s="180">
        <v>568794</v>
      </c>
      <c r="G3424" s="180">
        <v>76575.86</v>
      </c>
      <c r="H3424" s="180">
        <v>33967.15</v>
      </c>
      <c r="I3424" s="180">
        <f t="shared" si="106"/>
        <v>679337.01</v>
      </c>
      <c r="J3424" s="177" t="str">
        <f t="shared" si="107"/>
        <v>Date &gt; 1920</v>
      </c>
    </row>
    <row r="3425" spans="1:10" x14ac:dyDescent="0.3">
      <c r="A3425" s="178" t="s">
        <v>270</v>
      </c>
      <c r="B3425" s="178" t="s">
        <v>103</v>
      </c>
      <c r="C3425" s="178" t="s">
        <v>7578</v>
      </c>
      <c r="D3425" s="178" t="s">
        <v>7586</v>
      </c>
      <c r="E3425" s="179">
        <v>39785</v>
      </c>
      <c r="F3425" s="180">
        <v>374680</v>
      </c>
      <c r="G3425" s="180">
        <v>89603.5</v>
      </c>
      <c r="H3425" s="180">
        <v>38738.94</v>
      </c>
      <c r="I3425" s="180">
        <f t="shared" si="106"/>
        <v>503022.44</v>
      </c>
      <c r="J3425" s="177" t="str">
        <f t="shared" si="107"/>
        <v>Date &gt; 1920</v>
      </c>
    </row>
    <row r="3426" spans="1:10" x14ac:dyDescent="0.3">
      <c r="A3426" s="178" t="s">
        <v>270</v>
      </c>
      <c r="B3426" s="178" t="s">
        <v>103</v>
      </c>
      <c r="C3426" s="178" t="s">
        <v>7578</v>
      </c>
      <c r="D3426" s="178" t="s">
        <v>7586</v>
      </c>
      <c r="E3426" s="179">
        <v>39842</v>
      </c>
      <c r="F3426" s="180">
        <v>90366</v>
      </c>
      <c r="G3426" s="180">
        <v>41522.730000000003</v>
      </c>
      <c r="H3426" s="180">
        <v>-7361.64</v>
      </c>
      <c r="I3426" s="180">
        <f t="shared" si="106"/>
        <v>124527.09000000001</v>
      </c>
      <c r="J3426" s="177" t="str">
        <f t="shared" si="107"/>
        <v>Date &gt; 1920</v>
      </c>
    </row>
    <row r="3427" spans="1:10" x14ac:dyDescent="0.3">
      <c r="A3427" s="178" t="s">
        <v>270</v>
      </c>
      <c r="B3427" s="178" t="s">
        <v>103</v>
      </c>
      <c r="C3427" s="178" t="s">
        <v>7578</v>
      </c>
      <c r="D3427" s="178" t="s">
        <v>7586</v>
      </c>
      <c r="E3427" s="179">
        <v>39877</v>
      </c>
      <c r="F3427" s="180">
        <v>0</v>
      </c>
      <c r="G3427" s="180">
        <v>8387.2000000000007</v>
      </c>
      <c r="H3427" s="180">
        <v>441.43</v>
      </c>
      <c r="I3427" s="180">
        <f t="shared" si="106"/>
        <v>8828.630000000001</v>
      </c>
      <c r="J3427" s="177" t="str">
        <f t="shared" si="107"/>
        <v>Date &gt; 1920</v>
      </c>
    </row>
    <row r="3428" spans="1:10" x14ac:dyDescent="0.3">
      <c r="A3428" s="178" t="s">
        <v>270</v>
      </c>
      <c r="B3428" s="178" t="s">
        <v>103</v>
      </c>
      <c r="C3428" s="178" t="s">
        <v>7578</v>
      </c>
      <c r="D3428" s="178" t="s">
        <v>7586</v>
      </c>
      <c r="E3428" s="179">
        <v>39912</v>
      </c>
      <c r="F3428" s="180">
        <v>0</v>
      </c>
      <c r="G3428" s="180">
        <v>8402.93</v>
      </c>
      <c r="H3428" s="180">
        <v>442.26</v>
      </c>
      <c r="I3428" s="180">
        <f t="shared" si="106"/>
        <v>8845.19</v>
      </c>
      <c r="J3428" s="177" t="str">
        <f t="shared" si="107"/>
        <v>Date &gt; 1920</v>
      </c>
    </row>
    <row r="3429" spans="1:10" x14ac:dyDescent="0.3">
      <c r="A3429" s="178" t="s">
        <v>270</v>
      </c>
      <c r="B3429" s="178" t="s">
        <v>103</v>
      </c>
      <c r="C3429" s="178" t="s">
        <v>7578</v>
      </c>
      <c r="D3429" s="178" t="s">
        <v>7587</v>
      </c>
      <c r="E3429" s="179">
        <v>39912</v>
      </c>
      <c r="F3429" s="180">
        <v>50316</v>
      </c>
      <c r="G3429" s="180">
        <v>0</v>
      </c>
      <c r="H3429" s="180">
        <v>2649</v>
      </c>
      <c r="I3429" s="180">
        <f t="shared" si="106"/>
        <v>52965</v>
      </c>
      <c r="J3429" s="177" t="str">
        <f t="shared" si="107"/>
        <v>Date &gt; 1920</v>
      </c>
    </row>
    <row r="3430" spans="1:10" x14ac:dyDescent="0.3">
      <c r="A3430" s="178" t="s">
        <v>270</v>
      </c>
      <c r="B3430" s="178" t="s">
        <v>103</v>
      </c>
      <c r="C3430" s="178" t="s">
        <v>7578</v>
      </c>
      <c r="D3430" s="178" t="s">
        <v>7587</v>
      </c>
      <c r="E3430" s="179">
        <v>39934</v>
      </c>
      <c r="F3430" s="180">
        <v>102306</v>
      </c>
      <c r="G3430" s="180">
        <v>0</v>
      </c>
      <c r="H3430" s="180">
        <v>5384</v>
      </c>
      <c r="I3430" s="180">
        <f t="shared" si="106"/>
        <v>107690</v>
      </c>
      <c r="J3430" s="177" t="str">
        <f t="shared" si="107"/>
        <v>Date &gt; 1920</v>
      </c>
    </row>
    <row r="3431" spans="1:10" x14ac:dyDescent="0.3">
      <c r="A3431" s="178" t="s">
        <v>270</v>
      </c>
      <c r="B3431" s="178" t="s">
        <v>103</v>
      </c>
      <c r="C3431" s="178" t="s">
        <v>7578</v>
      </c>
      <c r="D3431" s="178" t="s">
        <v>7587</v>
      </c>
      <c r="E3431" s="179">
        <v>39974</v>
      </c>
      <c r="F3431" s="180">
        <v>31697</v>
      </c>
      <c r="G3431" s="180">
        <v>0</v>
      </c>
      <c r="H3431" s="180">
        <v>1668</v>
      </c>
      <c r="I3431" s="180">
        <f t="shared" si="106"/>
        <v>33365</v>
      </c>
      <c r="J3431" s="177" t="str">
        <f t="shared" si="107"/>
        <v>Date &gt; 1920</v>
      </c>
    </row>
    <row r="3432" spans="1:10" x14ac:dyDescent="0.3">
      <c r="A3432" s="178" t="s">
        <v>270</v>
      </c>
      <c r="B3432" s="178" t="s">
        <v>103</v>
      </c>
      <c r="C3432" s="178" t="s">
        <v>7578</v>
      </c>
      <c r="D3432" s="178" t="s">
        <v>7587</v>
      </c>
      <c r="E3432" s="179">
        <v>39989</v>
      </c>
      <c r="F3432" s="180">
        <v>9941</v>
      </c>
      <c r="G3432" s="180">
        <v>0</v>
      </c>
      <c r="H3432" s="180">
        <v>524</v>
      </c>
      <c r="I3432" s="180">
        <f t="shared" si="106"/>
        <v>10465</v>
      </c>
      <c r="J3432" s="177" t="str">
        <f t="shared" si="107"/>
        <v>Date &gt; 1920</v>
      </c>
    </row>
    <row r="3433" spans="1:10" x14ac:dyDescent="0.3">
      <c r="A3433" s="178" t="s">
        <v>270</v>
      </c>
      <c r="B3433" s="178" t="s">
        <v>103</v>
      </c>
      <c r="C3433" s="178" t="s">
        <v>7578</v>
      </c>
      <c r="D3433" s="178" t="s">
        <v>7587</v>
      </c>
      <c r="E3433" s="179">
        <v>40024</v>
      </c>
      <c r="F3433" s="180">
        <v>12745</v>
      </c>
      <c r="G3433" s="180">
        <v>0</v>
      </c>
      <c r="H3433" s="180">
        <v>670</v>
      </c>
      <c r="I3433" s="180">
        <f t="shared" si="106"/>
        <v>13415</v>
      </c>
      <c r="J3433" s="177" t="str">
        <f t="shared" si="107"/>
        <v>Date &gt; 1920</v>
      </c>
    </row>
    <row r="3434" spans="1:10" x14ac:dyDescent="0.3">
      <c r="A3434" s="178" t="s">
        <v>270</v>
      </c>
      <c r="B3434" s="178" t="s">
        <v>103</v>
      </c>
      <c r="C3434" s="178" t="s">
        <v>7578</v>
      </c>
      <c r="D3434" s="178" t="s">
        <v>7587</v>
      </c>
      <c r="E3434" s="179">
        <v>40053</v>
      </c>
      <c r="F3434" s="180">
        <v>22686</v>
      </c>
      <c r="G3434" s="180">
        <v>0</v>
      </c>
      <c r="H3434" s="180">
        <v>1194</v>
      </c>
      <c r="I3434" s="180">
        <f t="shared" si="106"/>
        <v>23880</v>
      </c>
      <c r="J3434" s="177" t="str">
        <f t="shared" si="107"/>
        <v>Date &gt; 1920</v>
      </c>
    </row>
    <row r="3435" spans="1:10" x14ac:dyDescent="0.3">
      <c r="A3435" s="178" t="s">
        <v>270</v>
      </c>
      <c r="B3435" s="178" t="s">
        <v>103</v>
      </c>
      <c r="C3435" s="178" t="s">
        <v>7578</v>
      </c>
      <c r="D3435" s="178" t="s">
        <v>7587</v>
      </c>
      <c r="E3435" s="179">
        <v>40095</v>
      </c>
      <c r="F3435" s="180">
        <v>69592</v>
      </c>
      <c r="G3435" s="180">
        <v>0</v>
      </c>
      <c r="H3435" s="180">
        <v>3663</v>
      </c>
      <c r="I3435" s="180">
        <f t="shared" si="106"/>
        <v>73255</v>
      </c>
      <c r="J3435" s="177" t="str">
        <f t="shared" si="107"/>
        <v>Date &gt; 1920</v>
      </c>
    </row>
    <row r="3436" spans="1:10" x14ac:dyDescent="0.3">
      <c r="A3436" s="178" t="s">
        <v>270</v>
      </c>
      <c r="B3436" s="178" t="s">
        <v>103</v>
      </c>
      <c r="C3436" s="178" t="s">
        <v>7578</v>
      </c>
      <c r="D3436" s="178" t="s">
        <v>7587</v>
      </c>
      <c r="E3436" s="179">
        <v>40121</v>
      </c>
      <c r="F3436" s="180">
        <v>19883</v>
      </c>
      <c r="G3436" s="180">
        <v>0</v>
      </c>
      <c r="H3436" s="180">
        <v>1047</v>
      </c>
      <c r="I3436" s="180">
        <f t="shared" si="106"/>
        <v>20930</v>
      </c>
      <c r="J3436" s="177" t="str">
        <f t="shared" si="107"/>
        <v>Date &gt; 1920</v>
      </c>
    </row>
    <row r="3437" spans="1:10" x14ac:dyDescent="0.3">
      <c r="A3437" s="178" t="s">
        <v>270</v>
      </c>
      <c r="B3437" s="178" t="s">
        <v>103</v>
      </c>
      <c r="C3437" s="178" t="s">
        <v>7578</v>
      </c>
      <c r="D3437" s="178" t="s">
        <v>7587</v>
      </c>
      <c r="E3437" s="179">
        <v>40245</v>
      </c>
      <c r="F3437" s="180">
        <v>1402</v>
      </c>
      <c r="G3437" s="180">
        <v>0</v>
      </c>
      <c r="H3437" s="180">
        <v>73</v>
      </c>
      <c r="I3437" s="180">
        <f t="shared" si="106"/>
        <v>1475</v>
      </c>
      <c r="J3437" s="177" t="str">
        <f t="shared" si="107"/>
        <v>Date &gt; 1920</v>
      </c>
    </row>
    <row r="3438" spans="1:10" x14ac:dyDescent="0.3">
      <c r="A3438" s="178" t="s">
        <v>270</v>
      </c>
      <c r="B3438" s="178" t="s">
        <v>103</v>
      </c>
      <c r="C3438" s="178" t="s">
        <v>7578</v>
      </c>
      <c r="D3438" s="178" t="s">
        <v>7587</v>
      </c>
      <c r="E3438" s="179">
        <v>40487</v>
      </c>
      <c r="F3438" s="180">
        <v>29767</v>
      </c>
      <c r="G3438" s="180">
        <v>0</v>
      </c>
      <c r="H3438" s="180">
        <v>1570</v>
      </c>
      <c r="I3438" s="180">
        <f t="shared" si="106"/>
        <v>31337</v>
      </c>
      <c r="J3438" s="177" t="str">
        <f t="shared" si="107"/>
        <v>Date &gt; 1920</v>
      </c>
    </row>
    <row r="3439" spans="1:10" x14ac:dyDescent="0.3">
      <c r="A3439" s="178" t="s">
        <v>270</v>
      </c>
      <c r="B3439" s="178" t="s">
        <v>103</v>
      </c>
      <c r="C3439" s="178" t="s">
        <v>7578</v>
      </c>
      <c r="D3439" s="178" t="s">
        <v>7587</v>
      </c>
      <c r="E3439" s="179">
        <v>40886</v>
      </c>
      <c r="F3439" s="180">
        <v>10000</v>
      </c>
      <c r="G3439" s="180">
        <v>0</v>
      </c>
      <c r="H3439" s="180">
        <v>523</v>
      </c>
      <c r="I3439" s="180">
        <f t="shared" si="106"/>
        <v>10523</v>
      </c>
      <c r="J3439" s="177" t="str">
        <f t="shared" si="107"/>
        <v>Date &gt; 1920</v>
      </c>
    </row>
    <row r="3440" spans="1:10" x14ac:dyDescent="0.3">
      <c r="A3440" s="178" t="s">
        <v>270</v>
      </c>
      <c r="B3440" s="178" t="s">
        <v>103</v>
      </c>
      <c r="C3440" s="178" t="s">
        <v>7578</v>
      </c>
      <c r="D3440" s="178" t="s">
        <v>7588</v>
      </c>
      <c r="E3440" s="179">
        <v>39989</v>
      </c>
      <c r="F3440" s="180">
        <v>92788</v>
      </c>
      <c r="G3440" s="180">
        <v>0</v>
      </c>
      <c r="H3440" s="180">
        <v>0</v>
      </c>
      <c r="I3440" s="180">
        <f t="shared" si="106"/>
        <v>92788</v>
      </c>
      <c r="J3440" s="177" t="str">
        <f t="shared" si="107"/>
        <v>Date &gt; 1920</v>
      </c>
    </row>
    <row r="3441" spans="1:10" x14ac:dyDescent="0.3">
      <c r="A3441" s="178" t="s">
        <v>270</v>
      </c>
      <c r="B3441" s="178" t="s">
        <v>103</v>
      </c>
      <c r="C3441" s="178" t="s">
        <v>7578</v>
      </c>
      <c r="D3441" s="178" t="s">
        <v>7588</v>
      </c>
      <c r="E3441" s="179">
        <v>40030</v>
      </c>
      <c r="F3441" s="180">
        <v>481230</v>
      </c>
      <c r="G3441" s="180">
        <v>0</v>
      </c>
      <c r="H3441" s="180">
        <v>0</v>
      </c>
      <c r="I3441" s="180">
        <f t="shared" si="106"/>
        <v>481230</v>
      </c>
      <c r="J3441" s="177" t="str">
        <f t="shared" si="107"/>
        <v>Date &gt; 1920</v>
      </c>
    </row>
    <row r="3442" spans="1:10" x14ac:dyDescent="0.3">
      <c r="A3442" s="178" t="s">
        <v>270</v>
      </c>
      <c r="B3442" s="178" t="s">
        <v>103</v>
      </c>
      <c r="C3442" s="178" t="s">
        <v>7578</v>
      </c>
      <c r="D3442" s="178" t="s">
        <v>7588</v>
      </c>
      <c r="E3442" s="179">
        <v>40053</v>
      </c>
      <c r="F3442" s="180">
        <v>527426</v>
      </c>
      <c r="G3442" s="180">
        <v>0</v>
      </c>
      <c r="H3442" s="180">
        <v>0</v>
      </c>
      <c r="I3442" s="180">
        <f t="shared" si="106"/>
        <v>527426</v>
      </c>
      <c r="J3442" s="177" t="str">
        <f t="shared" si="107"/>
        <v>Date &gt; 1920</v>
      </c>
    </row>
    <row r="3443" spans="1:10" x14ac:dyDescent="0.3">
      <c r="A3443" s="178" t="s">
        <v>270</v>
      </c>
      <c r="B3443" s="178" t="s">
        <v>103</v>
      </c>
      <c r="C3443" s="178" t="s">
        <v>7578</v>
      </c>
      <c r="D3443" s="178" t="s">
        <v>7588</v>
      </c>
      <c r="E3443" s="179">
        <v>40078</v>
      </c>
      <c r="F3443" s="180">
        <v>2152945</v>
      </c>
      <c r="G3443" s="180">
        <v>0</v>
      </c>
      <c r="H3443" s="180">
        <v>0</v>
      </c>
      <c r="I3443" s="180">
        <f t="shared" si="106"/>
        <v>2152945</v>
      </c>
      <c r="J3443" s="177" t="str">
        <f t="shared" si="107"/>
        <v>Date &gt; 1920</v>
      </c>
    </row>
    <row r="3444" spans="1:10" x14ac:dyDescent="0.3">
      <c r="A3444" s="178" t="s">
        <v>270</v>
      </c>
      <c r="B3444" s="178" t="s">
        <v>103</v>
      </c>
      <c r="C3444" s="178" t="s">
        <v>7578</v>
      </c>
      <c r="D3444" s="178" t="s">
        <v>7588</v>
      </c>
      <c r="E3444" s="179">
        <v>40119</v>
      </c>
      <c r="F3444" s="180">
        <v>486983</v>
      </c>
      <c r="G3444" s="180">
        <v>0</v>
      </c>
      <c r="H3444" s="180">
        <v>0</v>
      </c>
      <c r="I3444" s="180">
        <f t="shared" si="106"/>
        <v>486983</v>
      </c>
      <c r="J3444" s="177" t="str">
        <f t="shared" si="107"/>
        <v>Date &gt; 1920</v>
      </c>
    </row>
    <row r="3445" spans="1:10" x14ac:dyDescent="0.3">
      <c r="A3445" s="178" t="s">
        <v>270</v>
      </c>
      <c r="B3445" s="178" t="s">
        <v>103</v>
      </c>
      <c r="C3445" s="178" t="s">
        <v>7578</v>
      </c>
      <c r="D3445" s="178" t="s">
        <v>7588</v>
      </c>
      <c r="E3445" s="179">
        <v>40142</v>
      </c>
      <c r="F3445" s="180">
        <v>118064</v>
      </c>
      <c r="G3445" s="180">
        <v>0</v>
      </c>
      <c r="H3445" s="180">
        <v>0</v>
      </c>
      <c r="I3445" s="180">
        <f t="shared" si="106"/>
        <v>118064</v>
      </c>
      <c r="J3445" s="177" t="str">
        <f t="shared" si="107"/>
        <v>Date &gt; 1920</v>
      </c>
    </row>
    <row r="3446" spans="1:10" x14ac:dyDescent="0.3">
      <c r="A3446" s="178" t="s">
        <v>270</v>
      </c>
      <c r="B3446" s="178" t="s">
        <v>103</v>
      </c>
      <c r="C3446" s="178" t="s">
        <v>7578</v>
      </c>
      <c r="D3446" s="178" t="s">
        <v>7588</v>
      </c>
      <c r="E3446" s="179">
        <v>40262</v>
      </c>
      <c r="F3446" s="180">
        <v>90324</v>
      </c>
      <c r="G3446" s="180">
        <v>0</v>
      </c>
      <c r="H3446" s="180">
        <v>0</v>
      </c>
      <c r="I3446" s="180">
        <f t="shared" si="106"/>
        <v>90324</v>
      </c>
      <c r="J3446" s="177" t="str">
        <f t="shared" si="107"/>
        <v>Date &gt; 1920</v>
      </c>
    </row>
    <row r="3447" spans="1:10" x14ac:dyDescent="0.3">
      <c r="A3447" s="178" t="s">
        <v>270</v>
      </c>
      <c r="B3447" s="178" t="s">
        <v>103</v>
      </c>
      <c r="C3447" s="178" t="s">
        <v>7578</v>
      </c>
      <c r="D3447" s="178" t="s">
        <v>7588</v>
      </c>
      <c r="E3447" s="179">
        <v>40399</v>
      </c>
      <c r="F3447" s="180">
        <v>97676</v>
      </c>
      <c r="G3447" s="180">
        <v>0</v>
      </c>
      <c r="H3447" s="180">
        <v>0</v>
      </c>
      <c r="I3447" s="180">
        <f t="shared" si="106"/>
        <v>97676</v>
      </c>
      <c r="J3447" s="177" t="str">
        <f t="shared" si="107"/>
        <v>Date &gt; 1920</v>
      </c>
    </row>
    <row r="3448" spans="1:10" x14ac:dyDescent="0.3">
      <c r="A3448" s="178" t="s">
        <v>270</v>
      </c>
      <c r="B3448" s="178" t="s">
        <v>103</v>
      </c>
      <c r="C3448" s="178" t="s">
        <v>7578</v>
      </c>
      <c r="D3448" s="178" t="s">
        <v>7589</v>
      </c>
      <c r="E3448" s="179">
        <v>40183</v>
      </c>
      <c r="F3448" s="180">
        <v>455559</v>
      </c>
      <c r="G3448" s="180">
        <v>0</v>
      </c>
      <c r="H3448" s="180">
        <v>26661</v>
      </c>
      <c r="I3448" s="180">
        <f t="shared" si="106"/>
        <v>482220</v>
      </c>
      <c r="J3448" s="177" t="str">
        <f t="shared" si="107"/>
        <v>Date &gt; 1920</v>
      </c>
    </row>
    <row r="3449" spans="1:10" x14ac:dyDescent="0.3">
      <c r="A3449" s="178" t="s">
        <v>270</v>
      </c>
      <c r="B3449" s="178" t="s">
        <v>103</v>
      </c>
      <c r="C3449" s="178" t="s">
        <v>7578</v>
      </c>
      <c r="D3449" s="178" t="s">
        <v>7589</v>
      </c>
      <c r="E3449" s="179">
        <v>40262</v>
      </c>
      <c r="F3449" s="180">
        <v>50000</v>
      </c>
      <c r="G3449" s="180">
        <v>0</v>
      </c>
      <c r="H3449" s="180">
        <v>230.38</v>
      </c>
      <c r="I3449" s="180">
        <f t="shared" si="106"/>
        <v>50230.38</v>
      </c>
      <c r="J3449" s="177" t="str">
        <f t="shared" si="107"/>
        <v>Date &gt; 1920</v>
      </c>
    </row>
    <row r="3450" spans="1:10" x14ac:dyDescent="0.3">
      <c r="A3450" s="178" t="s">
        <v>270</v>
      </c>
      <c r="B3450" s="178" t="s">
        <v>103</v>
      </c>
      <c r="C3450" s="178" t="s">
        <v>7578</v>
      </c>
      <c r="D3450" s="178" t="s">
        <v>7589</v>
      </c>
      <c r="E3450" s="179">
        <v>40262</v>
      </c>
      <c r="F3450" s="180">
        <v>5366</v>
      </c>
      <c r="G3450" s="180">
        <v>0</v>
      </c>
      <c r="H3450" s="180">
        <v>0</v>
      </c>
      <c r="I3450" s="180">
        <f t="shared" si="106"/>
        <v>5366</v>
      </c>
      <c r="J3450" s="177" t="str">
        <f t="shared" si="107"/>
        <v>Date &gt; 1920</v>
      </c>
    </row>
    <row r="3451" spans="1:10" x14ac:dyDescent="0.3">
      <c r="A3451" s="178" t="s">
        <v>270</v>
      </c>
      <c r="B3451" s="178" t="s">
        <v>103</v>
      </c>
      <c r="C3451" s="178" t="s">
        <v>7578</v>
      </c>
      <c r="D3451" s="178" t="s">
        <v>7590</v>
      </c>
      <c r="E3451" s="179">
        <v>40163</v>
      </c>
      <c r="F3451" s="180">
        <v>0</v>
      </c>
      <c r="G3451" s="180">
        <v>272.83999999999997</v>
      </c>
      <c r="H3451" s="180">
        <v>272.83999999999997</v>
      </c>
      <c r="I3451" s="180">
        <f t="shared" si="106"/>
        <v>545.67999999999995</v>
      </c>
      <c r="J3451" s="177" t="str">
        <f t="shared" si="107"/>
        <v>Date &gt; 1920</v>
      </c>
    </row>
    <row r="3452" spans="1:10" x14ac:dyDescent="0.3">
      <c r="A3452" s="178" t="s">
        <v>270</v>
      </c>
      <c r="B3452" s="178" t="s">
        <v>103</v>
      </c>
      <c r="C3452" s="178" t="s">
        <v>7578</v>
      </c>
      <c r="D3452" s="178" t="s">
        <v>7590</v>
      </c>
      <c r="E3452" s="179">
        <v>40189</v>
      </c>
      <c r="F3452" s="180">
        <v>0</v>
      </c>
      <c r="G3452" s="180">
        <v>1887.82</v>
      </c>
      <c r="H3452" s="180">
        <v>1887.81</v>
      </c>
      <c r="I3452" s="180">
        <f t="shared" si="106"/>
        <v>3775.63</v>
      </c>
      <c r="J3452" s="177" t="str">
        <f t="shared" si="107"/>
        <v>Date &gt; 1920</v>
      </c>
    </row>
    <row r="3453" spans="1:10" x14ac:dyDescent="0.3">
      <c r="A3453" s="178" t="s">
        <v>270</v>
      </c>
      <c r="B3453" s="178" t="s">
        <v>103</v>
      </c>
      <c r="C3453" s="178" t="s">
        <v>7578</v>
      </c>
      <c r="D3453" s="178" t="s">
        <v>7590</v>
      </c>
      <c r="E3453" s="179">
        <v>40242</v>
      </c>
      <c r="F3453" s="180">
        <v>0</v>
      </c>
      <c r="G3453" s="180">
        <v>1286.47</v>
      </c>
      <c r="H3453" s="180">
        <v>1286.47</v>
      </c>
      <c r="I3453" s="180">
        <f t="shared" si="106"/>
        <v>2572.94</v>
      </c>
      <c r="J3453" s="177" t="str">
        <f t="shared" si="107"/>
        <v>Date &gt; 1920</v>
      </c>
    </row>
    <row r="3454" spans="1:10" x14ac:dyDescent="0.3">
      <c r="A3454" s="178" t="s">
        <v>270</v>
      </c>
      <c r="B3454" s="178" t="s">
        <v>103</v>
      </c>
      <c r="C3454" s="178" t="s">
        <v>7578</v>
      </c>
      <c r="D3454" s="178" t="s">
        <v>7590</v>
      </c>
      <c r="E3454" s="179">
        <v>40371</v>
      </c>
      <c r="F3454" s="180">
        <v>0</v>
      </c>
      <c r="G3454" s="180">
        <v>308.02999999999997</v>
      </c>
      <c r="H3454" s="180">
        <v>308.02</v>
      </c>
      <c r="I3454" s="180">
        <f t="shared" si="106"/>
        <v>616.04999999999995</v>
      </c>
      <c r="J3454" s="177" t="str">
        <f t="shared" si="107"/>
        <v>Date &gt; 1920</v>
      </c>
    </row>
    <row r="3455" spans="1:10" x14ac:dyDescent="0.3">
      <c r="A3455" s="178" t="s">
        <v>270</v>
      </c>
      <c r="B3455" s="178" t="s">
        <v>103</v>
      </c>
      <c r="C3455" s="178" t="s">
        <v>7578</v>
      </c>
      <c r="D3455" s="178" t="s">
        <v>7591</v>
      </c>
      <c r="E3455" s="179">
        <v>21480</v>
      </c>
      <c r="F3455" s="180">
        <v>11641.77</v>
      </c>
      <c r="G3455" s="180">
        <v>7761.18</v>
      </c>
      <c r="H3455" s="180">
        <v>3880.6</v>
      </c>
      <c r="I3455" s="180">
        <f t="shared" si="106"/>
        <v>23283.55</v>
      </c>
      <c r="J3455" s="177" t="str">
        <f t="shared" si="107"/>
        <v>Date &gt; 1920</v>
      </c>
    </row>
    <row r="3456" spans="1:10" x14ac:dyDescent="0.3">
      <c r="A3456" s="178" t="s">
        <v>270</v>
      </c>
      <c r="B3456" s="178" t="s">
        <v>103</v>
      </c>
      <c r="C3456" s="178" t="s">
        <v>7578</v>
      </c>
      <c r="D3456" s="178" t="s">
        <v>7592</v>
      </c>
      <c r="E3456" s="179">
        <v>40462</v>
      </c>
      <c r="F3456" s="180">
        <v>5881</v>
      </c>
      <c r="G3456" s="180">
        <v>0</v>
      </c>
      <c r="H3456" s="180">
        <v>310.51</v>
      </c>
      <c r="I3456" s="180">
        <f t="shared" si="106"/>
        <v>6191.51</v>
      </c>
      <c r="J3456" s="177" t="str">
        <f t="shared" si="107"/>
        <v>Date &gt; 1920</v>
      </c>
    </row>
    <row r="3457" spans="1:10" x14ac:dyDescent="0.3">
      <c r="A3457" s="178" t="s">
        <v>270</v>
      </c>
      <c r="B3457" s="178" t="s">
        <v>103</v>
      </c>
      <c r="C3457" s="178" t="s">
        <v>7578</v>
      </c>
      <c r="D3457" s="178" t="s">
        <v>7592</v>
      </c>
      <c r="E3457" s="179">
        <v>40686</v>
      </c>
      <c r="F3457" s="180">
        <v>5969</v>
      </c>
      <c r="G3457" s="180">
        <v>0</v>
      </c>
      <c r="H3457" s="180">
        <v>839.49</v>
      </c>
      <c r="I3457" s="180">
        <f t="shared" si="106"/>
        <v>6808.49</v>
      </c>
      <c r="J3457" s="177" t="str">
        <f t="shared" si="107"/>
        <v>Date &gt; 1920</v>
      </c>
    </row>
    <row r="3458" spans="1:10" x14ac:dyDescent="0.3">
      <c r="A3458" s="178" t="s">
        <v>270</v>
      </c>
      <c r="B3458" s="178" t="s">
        <v>103</v>
      </c>
      <c r="C3458" s="178" t="s">
        <v>7578</v>
      </c>
      <c r="D3458" s="178" t="s">
        <v>7592</v>
      </c>
      <c r="E3458" s="179">
        <v>40702</v>
      </c>
      <c r="F3458" s="180">
        <v>10000</v>
      </c>
      <c r="G3458" s="180">
        <v>0</v>
      </c>
      <c r="H3458" s="180">
        <v>0</v>
      </c>
      <c r="I3458" s="180">
        <f t="shared" si="106"/>
        <v>10000</v>
      </c>
      <c r="J3458" s="177" t="str">
        <f t="shared" si="107"/>
        <v>Date &gt; 1920</v>
      </c>
    </row>
    <row r="3459" spans="1:10" x14ac:dyDescent="0.3">
      <c r="A3459" s="178" t="s">
        <v>270</v>
      </c>
      <c r="B3459" s="178" t="s">
        <v>103</v>
      </c>
      <c r="C3459" s="178" t="s">
        <v>7578</v>
      </c>
      <c r="D3459" s="178" t="s">
        <v>7593</v>
      </c>
      <c r="E3459" s="179">
        <v>40242</v>
      </c>
      <c r="F3459" s="180">
        <v>0</v>
      </c>
      <c r="G3459" s="180">
        <v>31243.8</v>
      </c>
      <c r="H3459" s="180">
        <v>13390.2</v>
      </c>
      <c r="I3459" s="180">
        <f t="shared" si="106"/>
        <v>44634</v>
      </c>
      <c r="J3459" s="177" t="str">
        <f t="shared" si="107"/>
        <v>Date &gt; 1920</v>
      </c>
    </row>
    <row r="3460" spans="1:10" x14ac:dyDescent="0.3">
      <c r="A3460" s="178" t="s">
        <v>270</v>
      </c>
      <c r="B3460" s="178" t="s">
        <v>103</v>
      </c>
      <c r="C3460" s="178" t="s">
        <v>7578</v>
      </c>
      <c r="D3460" s="178" t="s">
        <v>7391</v>
      </c>
      <c r="E3460" s="179">
        <v>40401</v>
      </c>
      <c r="F3460" s="180">
        <v>0</v>
      </c>
      <c r="G3460" s="180">
        <v>5622.75</v>
      </c>
      <c r="H3460" s="180">
        <v>2409.75</v>
      </c>
      <c r="I3460" s="180">
        <f t="shared" si="106"/>
        <v>8032.5</v>
      </c>
      <c r="J3460" s="177" t="str">
        <f t="shared" si="107"/>
        <v>Date &gt; 1920</v>
      </c>
    </row>
    <row r="3461" spans="1:10" x14ac:dyDescent="0.3">
      <c r="A3461" s="178" t="s">
        <v>270</v>
      </c>
      <c r="B3461" s="178" t="s">
        <v>103</v>
      </c>
      <c r="C3461" s="178" t="s">
        <v>7578</v>
      </c>
      <c r="D3461" s="178" t="s">
        <v>7391</v>
      </c>
      <c r="E3461" s="179">
        <v>40423</v>
      </c>
      <c r="F3461" s="180">
        <v>0</v>
      </c>
      <c r="G3461" s="180">
        <v>5101.25</v>
      </c>
      <c r="H3461" s="180">
        <v>2186.25</v>
      </c>
      <c r="I3461" s="180">
        <f t="shared" ref="I3461:I3524" si="108">SUM(F3461:H3461)</f>
        <v>7287.5</v>
      </c>
      <c r="J3461" s="177" t="str">
        <f t="shared" ref="J3461:J3524" si="109">IF(OR(YEAR(E3461)&gt; 1920, ISBLANK(E3461)), "Date &gt; 1920", "Sketchy date")</f>
        <v>Date &gt; 1920</v>
      </c>
    </row>
    <row r="3462" spans="1:10" x14ac:dyDescent="0.3">
      <c r="A3462" s="178" t="s">
        <v>270</v>
      </c>
      <c r="B3462" s="178" t="s">
        <v>103</v>
      </c>
      <c r="C3462" s="178" t="s">
        <v>7578</v>
      </c>
      <c r="D3462" s="178" t="s">
        <v>7594</v>
      </c>
      <c r="E3462" s="179">
        <v>40462</v>
      </c>
      <c r="F3462" s="180">
        <v>15908</v>
      </c>
      <c r="G3462" s="180">
        <v>0</v>
      </c>
      <c r="H3462" s="180">
        <v>838.62</v>
      </c>
      <c r="I3462" s="180">
        <f t="shared" si="108"/>
        <v>16746.62</v>
      </c>
      <c r="J3462" s="177" t="str">
        <f t="shared" si="109"/>
        <v>Date &gt; 1920</v>
      </c>
    </row>
    <row r="3463" spans="1:10" x14ac:dyDescent="0.3">
      <c r="A3463" s="178" t="s">
        <v>270</v>
      </c>
      <c r="B3463" s="178" t="s">
        <v>103</v>
      </c>
      <c r="C3463" s="178" t="s">
        <v>7578</v>
      </c>
      <c r="D3463" s="178" t="s">
        <v>7594</v>
      </c>
      <c r="E3463" s="179">
        <v>40487</v>
      </c>
      <c r="F3463" s="180">
        <v>59970</v>
      </c>
      <c r="G3463" s="180">
        <v>14595.98</v>
      </c>
      <c r="H3463" s="180">
        <v>32425.63</v>
      </c>
      <c r="I3463" s="180">
        <f t="shared" si="108"/>
        <v>106991.61</v>
      </c>
      <c r="J3463" s="177" t="str">
        <f t="shared" si="109"/>
        <v>Date &gt; 1920</v>
      </c>
    </row>
    <row r="3464" spans="1:10" x14ac:dyDescent="0.3">
      <c r="A3464" s="178" t="s">
        <v>270</v>
      </c>
      <c r="B3464" s="178" t="s">
        <v>103</v>
      </c>
      <c r="C3464" s="178" t="s">
        <v>7578</v>
      </c>
      <c r="D3464" s="178" t="s">
        <v>7594</v>
      </c>
      <c r="E3464" s="179">
        <v>40515</v>
      </c>
      <c r="F3464" s="180">
        <v>218227</v>
      </c>
      <c r="G3464" s="180">
        <v>29923.86</v>
      </c>
      <c r="H3464" s="180">
        <v>60831.18</v>
      </c>
      <c r="I3464" s="180">
        <f t="shared" si="108"/>
        <v>308982.03999999998</v>
      </c>
      <c r="J3464" s="177" t="str">
        <f t="shared" si="109"/>
        <v>Date &gt; 1920</v>
      </c>
    </row>
    <row r="3465" spans="1:10" x14ac:dyDescent="0.3">
      <c r="A3465" s="178" t="s">
        <v>270</v>
      </c>
      <c r="B3465" s="178" t="s">
        <v>103</v>
      </c>
      <c r="C3465" s="178" t="s">
        <v>7578</v>
      </c>
      <c r="D3465" s="178" t="s">
        <v>7594</v>
      </c>
      <c r="E3465" s="179">
        <v>40605</v>
      </c>
      <c r="F3465" s="180">
        <v>0</v>
      </c>
      <c r="G3465" s="180">
        <v>33206.019999999997</v>
      </c>
      <c r="H3465" s="180">
        <v>39463.29</v>
      </c>
      <c r="I3465" s="180">
        <f t="shared" si="108"/>
        <v>72669.31</v>
      </c>
      <c r="J3465" s="177" t="str">
        <f t="shared" si="109"/>
        <v>Date &gt; 1920</v>
      </c>
    </row>
    <row r="3466" spans="1:10" x14ac:dyDescent="0.3">
      <c r="A3466" s="178" t="s">
        <v>270</v>
      </c>
      <c r="B3466" s="178" t="s">
        <v>103</v>
      </c>
      <c r="C3466" s="178" t="s">
        <v>7578</v>
      </c>
      <c r="D3466" s="178" t="s">
        <v>7594</v>
      </c>
      <c r="E3466" s="179">
        <v>40802</v>
      </c>
      <c r="F3466" s="180">
        <v>0</v>
      </c>
      <c r="G3466" s="180">
        <v>3993.38</v>
      </c>
      <c r="H3466" s="180">
        <v>0</v>
      </c>
      <c r="I3466" s="180">
        <f t="shared" si="108"/>
        <v>3993.38</v>
      </c>
      <c r="J3466" s="177" t="str">
        <f t="shared" si="109"/>
        <v>Date &gt; 1920</v>
      </c>
    </row>
    <row r="3467" spans="1:10" x14ac:dyDescent="0.3">
      <c r="A3467" s="178" t="s">
        <v>270</v>
      </c>
      <c r="B3467" s="178" t="s">
        <v>103</v>
      </c>
      <c r="C3467" s="178" t="s">
        <v>7578</v>
      </c>
      <c r="D3467" s="178" t="s">
        <v>7594</v>
      </c>
      <c r="E3467" s="179">
        <v>40974</v>
      </c>
      <c r="F3467" s="180">
        <v>10000</v>
      </c>
      <c r="G3467" s="180">
        <v>0</v>
      </c>
      <c r="H3467" s="180">
        <v>565.95000000000005</v>
      </c>
      <c r="I3467" s="180">
        <f t="shared" si="108"/>
        <v>10565.95</v>
      </c>
      <c r="J3467" s="177" t="str">
        <f t="shared" si="109"/>
        <v>Date &gt; 1920</v>
      </c>
    </row>
    <row r="3468" spans="1:10" x14ac:dyDescent="0.3">
      <c r="A3468" s="178" t="s">
        <v>270</v>
      </c>
      <c r="B3468" s="178" t="s">
        <v>103</v>
      </c>
      <c r="C3468" s="178" t="s">
        <v>7578</v>
      </c>
      <c r="D3468" s="178" t="s">
        <v>7594</v>
      </c>
      <c r="E3468" s="179">
        <v>40974</v>
      </c>
      <c r="F3468" s="180">
        <v>8470.35</v>
      </c>
      <c r="G3468" s="180">
        <v>0</v>
      </c>
      <c r="H3468" s="180">
        <v>0</v>
      </c>
      <c r="I3468" s="180">
        <f t="shared" si="108"/>
        <v>8470.35</v>
      </c>
      <c r="J3468" s="177" t="str">
        <f t="shared" si="109"/>
        <v>Date &gt; 1920</v>
      </c>
    </row>
    <row r="3469" spans="1:10" x14ac:dyDescent="0.3">
      <c r="A3469" s="178" t="s">
        <v>270</v>
      </c>
      <c r="B3469" s="178" t="s">
        <v>103</v>
      </c>
      <c r="C3469" s="178" t="s">
        <v>7578</v>
      </c>
      <c r="D3469" s="178" t="s">
        <v>7594</v>
      </c>
      <c r="E3469" s="179">
        <v>41292</v>
      </c>
      <c r="F3469" s="180">
        <v>2282.65</v>
      </c>
      <c r="G3469" s="180">
        <v>0</v>
      </c>
      <c r="H3469" s="180">
        <v>0</v>
      </c>
      <c r="I3469" s="180">
        <f t="shared" si="108"/>
        <v>2282.65</v>
      </c>
      <c r="J3469" s="177" t="str">
        <f t="shared" si="109"/>
        <v>Date &gt; 1920</v>
      </c>
    </row>
    <row r="3470" spans="1:10" x14ac:dyDescent="0.3">
      <c r="A3470" s="178" t="s">
        <v>270</v>
      </c>
      <c r="B3470" s="178" t="s">
        <v>103</v>
      </c>
      <c r="C3470" s="178" t="s">
        <v>7578</v>
      </c>
      <c r="D3470" s="178" t="s">
        <v>7595</v>
      </c>
      <c r="E3470" s="179">
        <v>40526</v>
      </c>
      <c r="F3470" s="180">
        <v>0</v>
      </c>
      <c r="G3470" s="180">
        <v>6822</v>
      </c>
      <c r="H3470" s="180">
        <v>2923.8</v>
      </c>
      <c r="I3470" s="180">
        <f t="shared" si="108"/>
        <v>9745.7999999999993</v>
      </c>
      <c r="J3470" s="177" t="str">
        <f t="shared" si="109"/>
        <v>Date &gt; 1920</v>
      </c>
    </row>
    <row r="3471" spans="1:10" x14ac:dyDescent="0.3">
      <c r="A3471" s="178" t="s">
        <v>270</v>
      </c>
      <c r="B3471" s="178" t="s">
        <v>103</v>
      </c>
      <c r="C3471" s="178" t="s">
        <v>7578</v>
      </c>
      <c r="D3471" s="178" t="s">
        <v>7596</v>
      </c>
      <c r="E3471" s="179">
        <v>40673</v>
      </c>
      <c r="F3471" s="180">
        <v>34938</v>
      </c>
      <c r="G3471" s="180">
        <v>0</v>
      </c>
      <c r="H3471" s="180">
        <v>2341</v>
      </c>
      <c r="I3471" s="180">
        <f t="shared" si="108"/>
        <v>37279</v>
      </c>
      <c r="J3471" s="177" t="str">
        <f t="shared" si="109"/>
        <v>Date &gt; 1920</v>
      </c>
    </row>
    <row r="3472" spans="1:10" x14ac:dyDescent="0.3">
      <c r="A3472" s="178" t="s">
        <v>270</v>
      </c>
      <c r="B3472" s="178" t="s">
        <v>103</v>
      </c>
      <c r="C3472" s="178" t="s">
        <v>7578</v>
      </c>
      <c r="D3472" s="178" t="s">
        <v>7596</v>
      </c>
      <c r="E3472" s="179">
        <v>40702</v>
      </c>
      <c r="F3472" s="180">
        <v>9922</v>
      </c>
      <c r="G3472" s="180">
        <v>0</v>
      </c>
      <c r="H3472" s="180">
        <v>20.93</v>
      </c>
      <c r="I3472" s="180">
        <f t="shared" si="108"/>
        <v>9942.93</v>
      </c>
      <c r="J3472" s="177" t="str">
        <f t="shared" si="109"/>
        <v>Date &gt; 1920</v>
      </c>
    </row>
    <row r="3473" spans="1:10" x14ac:dyDescent="0.3">
      <c r="A3473" s="178" t="s">
        <v>270</v>
      </c>
      <c r="B3473" s="178" t="s">
        <v>103</v>
      </c>
      <c r="C3473" s="178" t="s">
        <v>7578</v>
      </c>
      <c r="D3473" s="178" t="s">
        <v>7597</v>
      </c>
      <c r="E3473" s="179">
        <v>40725</v>
      </c>
      <c r="F3473" s="180">
        <v>0</v>
      </c>
      <c r="G3473" s="180">
        <v>21734.74</v>
      </c>
      <c r="H3473" s="180">
        <v>9314.8799999999992</v>
      </c>
      <c r="I3473" s="180">
        <f t="shared" si="108"/>
        <v>31049.620000000003</v>
      </c>
      <c r="J3473" s="177" t="str">
        <f t="shared" si="109"/>
        <v>Date &gt; 1920</v>
      </c>
    </row>
    <row r="3474" spans="1:10" x14ac:dyDescent="0.3">
      <c r="A3474" s="178" t="s">
        <v>270</v>
      </c>
      <c r="B3474" s="178" t="s">
        <v>103</v>
      </c>
      <c r="C3474" s="178" t="s">
        <v>7578</v>
      </c>
      <c r="D3474" s="178" t="s">
        <v>7598</v>
      </c>
      <c r="E3474" s="179">
        <v>40864</v>
      </c>
      <c r="F3474" s="180">
        <v>35600</v>
      </c>
      <c r="G3474" s="180">
        <v>0</v>
      </c>
      <c r="H3474" s="180">
        <v>2138</v>
      </c>
      <c r="I3474" s="180">
        <f t="shared" si="108"/>
        <v>37738</v>
      </c>
      <c r="J3474" s="177" t="str">
        <f t="shared" si="109"/>
        <v>Date &gt; 1920</v>
      </c>
    </row>
    <row r="3475" spans="1:10" x14ac:dyDescent="0.3">
      <c r="A3475" s="178" t="s">
        <v>270</v>
      </c>
      <c r="B3475" s="178" t="s">
        <v>103</v>
      </c>
      <c r="C3475" s="178" t="s">
        <v>7578</v>
      </c>
      <c r="D3475" s="178" t="s">
        <v>7598</v>
      </c>
      <c r="E3475" s="179">
        <v>40928</v>
      </c>
      <c r="F3475" s="180">
        <v>9525</v>
      </c>
      <c r="G3475" s="180">
        <v>0</v>
      </c>
      <c r="H3475" s="180">
        <v>237</v>
      </c>
      <c r="I3475" s="180">
        <f t="shared" si="108"/>
        <v>9762</v>
      </c>
      <c r="J3475" s="177" t="str">
        <f t="shared" si="109"/>
        <v>Date &gt; 1920</v>
      </c>
    </row>
    <row r="3476" spans="1:10" x14ac:dyDescent="0.3">
      <c r="A3476" s="178" t="s">
        <v>270</v>
      </c>
      <c r="B3476" s="178" t="s">
        <v>103</v>
      </c>
      <c r="C3476" s="178" t="s">
        <v>7578</v>
      </c>
      <c r="D3476" s="178" t="s">
        <v>7599</v>
      </c>
      <c r="E3476" s="179">
        <v>40807</v>
      </c>
      <c r="F3476" s="180">
        <v>0</v>
      </c>
      <c r="G3476" s="180">
        <v>32999.089999999997</v>
      </c>
      <c r="H3476" s="180">
        <v>122438.71</v>
      </c>
      <c r="I3476" s="180">
        <f t="shared" si="108"/>
        <v>155437.79999999999</v>
      </c>
      <c r="J3476" s="177" t="str">
        <f t="shared" si="109"/>
        <v>Date &gt; 1920</v>
      </c>
    </row>
    <row r="3477" spans="1:10" x14ac:dyDescent="0.3">
      <c r="A3477" s="178" t="s">
        <v>270</v>
      </c>
      <c r="B3477" s="178" t="s">
        <v>103</v>
      </c>
      <c r="C3477" s="178" t="s">
        <v>7578</v>
      </c>
      <c r="D3477" s="178" t="s">
        <v>7599</v>
      </c>
      <c r="E3477" s="179">
        <v>40989</v>
      </c>
      <c r="F3477" s="180">
        <v>0</v>
      </c>
      <c r="G3477" s="180">
        <v>20460.330000000002</v>
      </c>
      <c r="H3477" s="180">
        <v>0</v>
      </c>
      <c r="I3477" s="180">
        <f t="shared" si="108"/>
        <v>20460.330000000002</v>
      </c>
      <c r="J3477" s="177" t="str">
        <f t="shared" si="109"/>
        <v>Date &gt; 1920</v>
      </c>
    </row>
    <row r="3478" spans="1:10" x14ac:dyDescent="0.3">
      <c r="A3478" s="178" t="s">
        <v>270</v>
      </c>
      <c r="B3478" s="178" t="s">
        <v>103</v>
      </c>
      <c r="C3478" s="178" t="s">
        <v>7578</v>
      </c>
      <c r="D3478" s="178" t="s">
        <v>7599</v>
      </c>
      <c r="E3478" s="179">
        <v>40992</v>
      </c>
      <c r="F3478" s="180">
        <v>0</v>
      </c>
      <c r="G3478" s="180">
        <v>45927.8</v>
      </c>
      <c r="H3478" s="180">
        <v>106841.2</v>
      </c>
      <c r="I3478" s="180">
        <f t="shared" si="108"/>
        <v>152769</v>
      </c>
      <c r="J3478" s="177" t="str">
        <f t="shared" si="109"/>
        <v>Date &gt; 1920</v>
      </c>
    </row>
    <row r="3479" spans="1:10" x14ac:dyDescent="0.3">
      <c r="A3479" s="178" t="s">
        <v>270</v>
      </c>
      <c r="B3479" s="178" t="s">
        <v>103</v>
      </c>
      <c r="C3479" s="178" t="s">
        <v>7578</v>
      </c>
      <c r="D3479" s="178" t="s">
        <v>7599</v>
      </c>
      <c r="E3479" s="179">
        <v>40992</v>
      </c>
      <c r="F3479" s="180">
        <v>0</v>
      </c>
      <c r="G3479" s="180">
        <v>85946.38</v>
      </c>
      <c r="H3479" s="180">
        <v>34952.44</v>
      </c>
      <c r="I3479" s="180">
        <f t="shared" si="108"/>
        <v>120898.82</v>
      </c>
      <c r="J3479" s="177" t="str">
        <f t="shared" si="109"/>
        <v>Date &gt; 1920</v>
      </c>
    </row>
    <row r="3480" spans="1:10" x14ac:dyDescent="0.3">
      <c r="A3480" s="178" t="s">
        <v>270</v>
      </c>
      <c r="B3480" s="178" t="s">
        <v>103</v>
      </c>
      <c r="C3480" s="178" t="s">
        <v>7578</v>
      </c>
      <c r="D3480" s="178" t="s">
        <v>7599</v>
      </c>
      <c r="E3480" s="179">
        <v>40992</v>
      </c>
      <c r="F3480" s="180">
        <v>0</v>
      </c>
      <c r="G3480" s="180">
        <v>46882.64</v>
      </c>
      <c r="H3480" s="180">
        <v>0</v>
      </c>
      <c r="I3480" s="180">
        <f t="shared" si="108"/>
        <v>46882.64</v>
      </c>
      <c r="J3480" s="177" t="str">
        <f t="shared" si="109"/>
        <v>Date &gt; 1920</v>
      </c>
    </row>
    <row r="3481" spans="1:10" x14ac:dyDescent="0.3">
      <c r="A3481" s="178" t="s">
        <v>270</v>
      </c>
      <c r="B3481" s="178" t="s">
        <v>103</v>
      </c>
      <c r="C3481" s="178" t="s">
        <v>7578</v>
      </c>
      <c r="D3481" s="178" t="s">
        <v>7599</v>
      </c>
      <c r="E3481" s="179">
        <v>41002</v>
      </c>
      <c r="F3481" s="180">
        <v>0</v>
      </c>
      <c r="G3481" s="180">
        <v>32016.11</v>
      </c>
      <c r="H3481" s="180">
        <v>0</v>
      </c>
      <c r="I3481" s="180">
        <f t="shared" si="108"/>
        <v>32016.11</v>
      </c>
      <c r="J3481" s="177" t="str">
        <f t="shared" si="109"/>
        <v>Date &gt; 1920</v>
      </c>
    </row>
    <row r="3482" spans="1:10" x14ac:dyDescent="0.3">
      <c r="A3482" s="178" t="s">
        <v>270</v>
      </c>
      <c r="B3482" s="178" t="s">
        <v>103</v>
      </c>
      <c r="C3482" s="178" t="s">
        <v>7578</v>
      </c>
      <c r="D3482" s="178" t="s">
        <v>7599</v>
      </c>
      <c r="E3482" s="179">
        <v>41109</v>
      </c>
      <c r="F3482" s="180">
        <v>0</v>
      </c>
      <c r="G3482" s="180">
        <v>12393.93</v>
      </c>
      <c r="H3482" s="180">
        <v>12393.93</v>
      </c>
      <c r="I3482" s="180">
        <f t="shared" si="108"/>
        <v>24787.86</v>
      </c>
      <c r="J3482" s="177" t="str">
        <f t="shared" si="109"/>
        <v>Date &gt; 1920</v>
      </c>
    </row>
    <row r="3483" spans="1:10" x14ac:dyDescent="0.3">
      <c r="A3483" s="178" t="s">
        <v>270</v>
      </c>
      <c r="B3483" s="178" t="s">
        <v>103</v>
      </c>
      <c r="C3483" s="178" t="s">
        <v>7578</v>
      </c>
      <c r="D3483" s="178" t="s">
        <v>7600</v>
      </c>
      <c r="E3483" s="179">
        <v>40847</v>
      </c>
      <c r="F3483" s="180">
        <v>0</v>
      </c>
      <c r="G3483" s="180">
        <v>35609.96</v>
      </c>
      <c r="H3483" s="180">
        <v>17802.310000000001</v>
      </c>
      <c r="I3483" s="180">
        <f t="shared" si="108"/>
        <v>53412.270000000004</v>
      </c>
      <c r="J3483" s="177" t="str">
        <f t="shared" si="109"/>
        <v>Date &gt; 1920</v>
      </c>
    </row>
    <row r="3484" spans="1:10" x14ac:dyDescent="0.3">
      <c r="A3484" s="178" t="s">
        <v>270</v>
      </c>
      <c r="B3484" s="178" t="s">
        <v>103</v>
      </c>
      <c r="C3484" s="178" t="s">
        <v>7578</v>
      </c>
      <c r="D3484" s="178" t="s">
        <v>7601</v>
      </c>
      <c r="E3484" s="179">
        <v>22655</v>
      </c>
      <c r="F3484" s="180">
        <v>54526.68</v>
      </c>
      <c r="G3484" s="180">
        <v>36351.120000000003</v>
      </c>
      <c r="H3484" s="180">
        <v>18175.560000000001</v>
      </c>
      <c r="I3484" s="180">
        <f t="shared" si="108"/>
        <v>109053.36</v>
      </c>
      <c r="J3484" s="177" t="str">
        <f t="shared" si="109"/>
        <v>Date &gt; 1920</v>
      </c>
    </row>
    <row r="3485" spans="1:10" x14ac:dyDescent="0.3">
      <c r="A3485" s="178" t="s">
        <v>270</v>
      </c>
      <c r="B3485" s="178" t="s">
        <v>103</v>
      </c>
      <c r="C3485" s="178" t="s">
        <v>7578</v>
      </c>
      <c r="D3485" s="178" t="s">
        <v>7602</v>
      </c>
      <c r="E3485" s="179">
        <v>40939</v>
      </c>
      <c r="F3485" s="180">
        <v>0</v>
      </c>
      <c r="G3485" s="180">
        <v>9945</v>
      </c>
      <c r="H3485" s="180">
        <v>0</v>
      </c>
      <c r="I3485" s="180">
        <f t="shared" si="108"/>
        <v>9945</v>
      </c>
      <c r="J3485" s="177" t="str">
        <f t="shared" si="109"/>
        <v>Date &gt; 1920</v>
      </c>
    </row>
    <row r="3486" spans="1:10" x14ac:dyDescent="0.3">
      <c r="A3486" s="178" t="s">
        <v>270</v>
      </c>
      <c r="B3486" s="178" t="s">
        <v>103</v>
      </c>
      <c r="C3486" s="178" t="s">
        <v>7578</v>
      </c>
      <c r="D3486" s="178" t="s">
        <v>7603</v>
      </c>
      <c r="E3486" s="179">
        <v>41180</v>
      </c>
      <c r="F3486" s="180">
        <v>0</v>
      </c>
      <c r="G3486" s="180">
        <v>24316.16</v>
      </c>
      <c r="H3486" s="180">
        <v>12158.09</v>
      </c>
      <c r="I3486" s="180">
        <f t="shared" si="108"/>
        <v>36474.25</v>
      </c>
      <c r="J3486" s="177" t="str">
        <f t="shared" si="109"/>
        <v>Date &gt; 1920</v>
      </c>
    </row>
    <row r="3487" spans="1:10" x14ac:dyDescent="0.3">
      <c r="A3487" s="178" t="s">
        <v>270</v>
      </c>
      <c r="B3487" s="178" t="s">
        <v>103</v>
      </c>
      <c r="C3487" s="178" t="s">
        <v>7578</v>
      </c>
      <c r="D3487" s="178" t="s">
        <v>7604</v>
      </c>
      <c r="E3487" s="179">
        <v>41389</v>
      </c>
      <c r="F3487" s="180">
        <v>121612</v>
      </c>
      <c r="G3487" s="180">
        <v>13896.9</v>
      </c>
      <c r="H3487" s="180">
        <v>53565.51</v>
      </c>
      <c r="I3487" s="180">
        <f t="shared" si="108"/>
        <v>189074.41</v>
      </c>
      <c r="J3487" s="177" t="str">
        <f t="shared" si="109"/>
        <v>Date &gt; 1920</v>
      </c>
    </row>
    <row r="3488" spans="1:10" x14ac:dyDescent="0.3">
      <c r="A3488" s="178" t="s">
        <v>270</v>
      </c>
      <c r="B3488" s="178" t="s">
        <v>103</v>
      </c>
      <c r="C3488" s="178" t="s">
        <v>7578</v>
      </c>
      <c r="D3488" s="178" t="s">
        <v>7604</v>
      </c>
      <c r="E3488" s="179">
        <v>41471</v>
      </c>
      <c r="F3488" s="180">
        <v>80590</v>
      </c>
      <c r="G3488" s="180">
        <v>12456.5</v>
      </c>
      <c r="H3488" s="180">
        <v>26550</v>
      </c>
      <c r="I3488" s="180">
        <f t="shared" si="108"/>
        <v>119596.5</v>
      </c>
      <c r="J3488" s="177" t="str">
        <f t="shared" si="109"/>
        <v>Date &gt; 1920</v>
      </c>
    </row>
    <row r="3489" spans="1:10" x14ac:dyDescent="0.3">
      <c r="A3489" s="178" t="s">
        <v>270</v>
      </c>
      <c r="B3489" s="178" t="s">
        <v>103</v>
      </c>
      <c r="C3489" s="178" t="s">
        <v>7578</v>
      </c>
      <c r="D3489" s="178" t="s">
        <v>7604</v>
      </c>
      <c r="E3489" s="179">
        <v>41562</v>
      </c>
      <c r="F3489" s="180">
        <v>13432</v>
      </c>
      <c r="G3489" s="180">
        <v>2076.09</v>
      </c>
      <c r="H3489" s="180">
        <v>4424.66</v>
      </c>
      <c r="I3489" s="180">
        <f t="shared" si="108"/>
        <v>19932.75</v>
      </c>
      <c r="J3489" s="177" t="str">
        <f t="shared" si="109"/>
        <v>Date &gt; 1920</v>
      </c>
    </row>
    <row r="3490" spans="1:10" x14ac:dyDescent="0.3">
      <c r="A3490" s="178" t="s">
        <v>270</v>
      </c>
      <c r="B3490" s="178" t="s">
        <v>103</v>
      </c>
      <c r="C3490" s="178" t="s">
        <v>7578</v>
      </c>
      <c r="D3490" s="178" t="s">
        <v>7604</v>
      </c>
      <c r="E3490" s="179">
        <v>41730</v>
      </c>
      <c r="F3490" s="180">
        <v>13432</v>
      </c>
      <c r="G3490" s="180">
        <v>2076.08</v>
      </c>
      <c r="H3490" s="180">
        <v>4424.67</v>
      </c>
      <c r="I3490" s="180">
        <f t="shared" si="108"/>
        <v>19932.75</v>
      </c>
      <c r="J3490" s="177" t="str">
        <f t="shared" si="109"/>
        <v>Date &gt; 1920</v>
      </c>
    </row>
    <row r="3491" spans="1:10" x14ac:dyDescent="0.3">
      <c r="A3491" s="178" t="s">
        <v>270</v>
      </c>
      <c r="B3491" s="178" t="s">
        <v>103</v>
      </c>
      <c r="C3491" s="178" t="s">
        <v>7578</v>
      </c>
      <c r="D3491" s="178" t="s">
        <v>7604</v>
      </c>
      <c r="E3491" s="179">
        <v>41869</v>
      </c>
      <c r="F3491" s="180">
        <v>26833</v>
      </c>
      <c r="G3491" s="180">
        <v>4147.43</v>
      </c>
      <c r="H3491" s="180">
        <v>11083.33</v>
      </c>
      <c r="I3491" s="180">
        <f t="shared" si="108"/>
        <v>42063.76</v>
      </c>
      <c r="J3491" s="177" t="str">
        <f t="shared" si="109"/>
        <v>Date &gt; 1920</v>
      </c>
    </row>
    <row r="3492" spans="1:10" x14ac:dyDescent="0.3">
      <c r="A3492" s="178" t="s">
        <v>270</v>
      </c>
      <c r="B3492" s="178" t="s">
        <v>103</v>
      </c>
      <c r="C3492" s="178" t="s">
        <v>7578</v>
      </c>
      <c r="D3492" s="178" t="s">
        <v>7604</v>
      </c>
      <c r="E3492" s="179">
        <v>42481</v>
      </c>
      <c r="F3492" s="180">
        <v>2995</v>
      </c>
      <c r="G3492" s="180">
        <v>462.86</v>
      </c>
      <c r="H3492" s="180">
        <v>0</v>
      </c>
      <c r="I3492" s="180">
        <f t="shared" si="108"/>
        <v>3457.86</v>
      </c>
      <c r="J3492" s="177" t="str">
        <f t="shared" si="109"/>
        <v>Date &gt; 1920</v>
      </c>
    </row>
    <row r="3493" spans="1:10" x14ac:dyDescent="0.3">
      <c r="A3493" s="178" t="s">
        <v>270</v>
      </c>
      <c r="B3493" s="178" t="s">
        <v>103</v>
      </c>
      <c r="C3493" s="178" t="s">
        <v>7578</v>
      </c>
      <c r="D3493" s="178" t="s">
        <v>7605</v>
      </c>
      <c r="E3493" s="179">
        <v>41213</v>
      </c>
      <c r="F3493" s="180">
        <v>90121</v>
      </c>
      <c r="G3493" s="180">
        <v>0</v>
      </c>
      <c r="H3493" s="180">
        <v>10013.549999999999</v>
      </c>
      <c r="I3493" s="180">
        <f t="shared" si="108"/>
        <v>100134.55</v>
      </c>
      <c r="J3493" s="177" t="str">
        <f t="shared" si="109"/>
        <v>Date &gt; 1920</v>
      </c>
    </row>
    <row r="3494" spans="1:10" x14ac:dyDescent="0.3">
      <c r="A3494" s="178" t="s">
        <v>270</v>
      </c>
      <c r="B3494" s="178" t="s">
        <v>103</v>
      </c>
      <c r="C3494" s="178" t="s">
        <v>7578</v>
      </c>
      <c r="D3494" s="178" t="s">
        <v>7605</v>
      </c>
      <c r="E3494" s="179">
        <v>41381</v>
      </c>
      <c r="F3494" s="180">
        <v>60628</v>
      </c>
      <c r="G3494" s="180">
        <v>0</v>
      </c>
      <c r="H3494" s="180">
        <v>6737</v>
      </c>
      <c r="I3494" s="180">
        <f t="shared" si="108"/>
        <v>67365</v>
      </c>
      <c r="J3494" s="177" t="str">
        <f t="shared" si="109"/>
        <v>Date &gt; 1920</v>
      </c>
    </row>
    <row r="3495" spans="1:10" x14ac:dyDescent="0.3">
      <c r="A3495" s="178" t="s">
        <v>270</v>
      </c>
      <c r="B3495" s="178" t="s">
        <v>103</v>
      </c>
      <c r="C3495" s="178" t="s">
        <v>7578</v>
      </c>
      <c r="D3495" s="178" t="s">
        <v>7605</v>
      </c>
      <c r="E3495" s="179">
        <v>41471</v>
      </c>
      <c r="F3495" s="180">
        <v>44910</v>
      </c>
      <c r="G3495" s="180">
        <v>0</v>
      </c>
      <c r="H3495" s="180">
        <v>4990</v>
      </c>
      <c r="I3495" s="180">
        <f t="shared" si="108"/>
        <v>49900</v>
      </c>
      <c r="J3495" s="177" t="str">
        <f t="shared" si="109"/>
        <v>Date &gt; 1920</v>
      </c>
    </row>
    <row r="3496" spans="1:10" x14ac:dyDescent="0.3">
      <c r="A3496" s="178" t="s">
        <v>270</v>
      </c>
      <c r="B3496" s="178" t="s">
        <v>103</v>
      </c>
      <c r="C3496" s="178" t="s">
        <v>7578</v>
      </c>
      <c r="D3496" s="178" t="s">
        <v>7605</v>
      </c>
      <c r="E3496" s="179">
        <v>41562</v>
      </c>
      <c r="F3496" s="180">
        <v>33683</v>
      </c>
      <c r="G3496" s="180">
        <v>0</v>
      </c>
      <c r="H3496" s="180">
        <v>3742</v>
      </c>
      <c r="I3496" s="180">
        <f t="shared" si="108"/>
        <v>37425</v>
      </c>
      <c r="J3496" s="177" t="str">
        <f t="shared" si="109"/>
        <v>Date &gt; 1920</v>
      </c>
    </row>
    <row r="3497" spans="1:10" x14ac:dyDescent="0.3">
      <c r="A3497" s="178" t="s">
        <v>270</v>
      </c>
      <c r="B3497" s="178" t="s">
        <v>103</v>
      </c>
      <c r="C3497" s="178" t="s">
        <v>7578</v>
      </c>
      <c r="D3497" s="178" t="s">
        <v>7605</v>
      </c>
      <c r="E3497" s="179">
        <v>41942</v>
      </c>
      <c r="F3497" s="180">
        <v>2070</v>
      </c>
      <c r="G3497" s="180">
        <v>0</v>
      </c>
      <c r="H3497" s="180">
        <v>230</v>
      </c>
      <c r="I3497" s="180">
        <f t="shared" si="108"/>
        <v>2300</v>
      </c>
      <c r="J3497" s="177" t="str">
        <f t="shared" si="109"/>
        <v>Date &gt; 1920</v>
      </c>
    </row>
    <row r="3498" spans="1:10" x14ac:dyDescent="0.3">
      <c r="A3498" s="178" t="s">
        <v>270</v>
      </c>
      <c r="B3498" s="178" t="s">
        <v>103</v>
      </c>
      <c r="C3498" s="178" t="s">
        <v>7578</v>
      </c>
      <c r="D3498" s="178" t="s">
        <v>7605</v>
      </c>
      <c r="E3498" s="179">
        <v>42088</v>
      </c>
      <c r="F3498" s="180">
        <v>11227</v>
      </c>
      <c r="G3498" s="180">
        <v>0</v>
      </c>
      <c r="H3498" s="180">
        <v>1248</v>
      </c>
      <c r="I3498" s="180">
        <f t="shared" si="108"/>
        <v>12475</v>
      </c>
      <c r="J3498" s="177" t="str">
        <f t="shared" si="109"/>
        <v>Date &gt; 1920</v>
      </c>
    </row>
    <row r="3499" spans="1:10" x14ac:dyDescent="0.3">
      <c r="A3499" s="178" t="s">
        <v>270</v>
      </c>
      <c r="B3499" s="178" t="s">
        <v>103</v>
      </c>
      <c r="C3499" s="178" t="s">
        <v>7578</v>
      </c>
      <c r="D3499" s="178" t="s">
        <v>7605</v>
      </c>
      <c r="E3499" s="179">
        <v>42130</v>
      </c>
      <c r="F3499" s="180">
        <v>2267</v>
      </c>
      <c r="G3499" s="180">
        <v>0</v>
      </c>
      <c r="H3499" s="180">
        <v>1247</v>
      </c>
      <c r="I3499" s="180">
        <f t="shared" si="108"/>
        <v>3514</v>
      </c>
      <c r="J3499" s="177" t="str">
        <f t="shared" si="109"/>
        <v>Date &gt; 1920</v>
      </c>
    </row>
    <row r="3500" spans="1:10" x14ac:dyDescent="0.3">
      <c r="A3500" s="178" t="s">
        <v>270</v>
      </c>
      <c r="B3500" s="178" t="s">
        <v>103</v>
      </c>
      <c r="C3500" s="178" t="s">
        <v>7578</v>
      </c>
      <c r="D3500" s="178" t="s">
        <v>7605</v>
      </c>
      <c r="E3500" s="179">
        <v>42481</v>
      </c>
      <c r="F3500" s="180">
        <v>27212</v>
      </c>
      <c r="G3500" s="180">
        <v>0</v>
      </c>
      <c r="H3500" s="180">
        <v>2027.87</v>
      </c>
      <c r="I3500" s="180">
        <f t="shared" si="108"/>
        <v>29239.87</v>
      </c>
      <c r="J3500" s="177" t="str">
        <f t="shared" si="109"/>
        <v>Date &gt; 1920</v>
      </c>
    </row>
    <row r="3501" spans="1:10" x14ac:dyDescent="0.3">
      <c r="A3501" s="178" t="s">
        <v>270</v>
      </c>
      <c r="B3501" s="178" t="s">
        <v>103</v>
      </c>
      <c r="C3501" s="178" t="s">
        <v>7578</v>
      </c>
      <c r="D3501" s="178" t="s">
        <v>7605</v>
      </c>
      <c r="E3501" s="179">
        <v>42481</v>
      </c>
      <c r="F3501" s="180">
        <v>12776</v>
      </c>
      <c r="G3501" s="180">
        <v>0</v>
      </c>
      <c r="H3501" s="180">
        <v>0</v>
      </c>
      <c r="I3501" s="180">
        <f t="shared" si="108"/>
        <v>12776</v>
      </c>
      <c r="J3501" s="177" t="str">
        <f t="shared" si="109"/>
        <v>Date &gt; 1920</v>
      </c>
    </row>
    <row r="3502" spans="1:10" x14ac:dyDescent="0.3">
      <c r="A3502" s="178" t="s">
        <v>270</v>
      </c>
      <c r="B3502" s="178" t="s">
        <v>103</v>
      </c>
      <c r="C3502" s="178" t="s">
        <v>7578</v>
      </c>
      <c r="D3502" s="178" t="s">
        <v>7606</v>
      </c>
      <c r="E3502" s="179">
        <v>41453</v>
      </c>
      <c r="F3502" s="180">
        <v>0</v>
      </c>
      <c r="G3502" s="180">
        <v>116483.33</v>
      </c>
      <c r="H3502" s="180">
        <v>58241.66</v>
      </c>
      <c r="I3502" s="180">
        <f t="shared" si="108"/>
        <v>174724.99</v>
      </c>
      <c r="J3502" s="177" t="str">
        <f t="shared" si="109"/>
        <v>Date &gt; 1920</v>
      </c>
    </row>
    <row r="3503" spans="1:10" x14ac:dyDescent="0.3">
      <c r="A3503" s="178" t="s">
        <v>270</v>
      </c>
      <c r="B3503" s="178" t="s">
        <v>103</v>
      </c>
      <c r="C3503" s="178" t="s">
        <v>7578</v>
      </c>
      <c r="D3503" s="178" t="s">
        <v>7607</v>
      </c>
      <c r="E3503" s="179">
        <v>41554</v>
      </c>
      <c r="F3503" s="180">
        <v>0</v>
      </c>
      <c r="G3503" s="180">
        <v>9070</v>
      </c>
      <c r="H3503" s="180">
        <v>9070</v>
      </c>
      <c r="I3503" s="180">
        <f t="shared" si="108"/>
        <v>18140</v>
      </c>
      <c r="J3503" s="177" t="str">
        <f t="shared" si="109"/>
        <v>Date &gt; 1920</v>
      </c>
    </row>
    <row r="3504" spans="1:10" x14ac:dyDescent="0.3">
      <c r="A3504" s="178" t="s">
        <v>270</v>
      </c>
      <c r="B3504" s="178" t="s">
        <v>103</v>
      </c>
      <c r="C3504" s="178" t="s">
        <v>7578</v>
      </c>
      <c r="D3504" s="178" t="s">
        <v>7040</v>
      </c>
      <c r="E3504" s="179">
        <v>41557</v>
      </c>
      <c r="F3504" s="180">
        <v>0</v>
      </c>
      <c r="G3504" s="180">
        <v>42386.75</v>
      </c>
      <c r="H3504" s="180">
        <v>18165.75</v>
      </c>
      <c r="I3504" s="180">
        <f t="shared" si="108"/>
        <v>60552.5</v>
      </c>
      <c r="J3504" s="177" t="str">
        <f t="shared" si="109"/>
        <v>Date &gt; 1920</v>
      </c>
    </row>
    <row r="3505" spans="1:10" x14ac:dyDescent="0.3">
      <c r="A3505" s="178" t="s">
        <v>270</v>
      </c>
      <c r="B3505" s="178" t="s">
        <v>103</v>
      </c>
      <c r="C3505" s="178" t="s">
        <v>7578</v>
      </c>
      <c r="D3505" s="178" t="s">
        <v>7040</v>
      </c>
      <c r="E3505" s="179">
        <v>41576</v>
      </c>
      <c r="F3505" s="180">
        <v>0</v>
      </c>
      <c r="G3505" s="180">
        <v>7000</v>
      </c>
      <c r="H3505" s="180">
        <v>3000</v>
      </c>
      <c r="I3505" s="180">
        <f t="shared" si="108"/>
        <v>10000</v>
      </c>
      <c r="J3505" s="177" t="str">
        <f t="shared" si="109"/>
        <v>Date &gt; 1920</v>
      </c>
    </row>
    <row r="3506" spans="1:10" x14ac:dyDescent="0.3">
      <c r="A3506" s="178" t="s">
        <v>270</v>
      </c>
      <c r="B3506" s="178" t="s">
        <v>103</v>
      </c>
      <c r="C3506" s="178" t="s">
        <v>7578</v>
      </c>
      <c r="D3506" s="178" t="s">
        <v>7608</v>
      </c>
      <c r="E3506" s="179">
        <v>41841</v>
      </c>
      <c r="F3506" s="180">
        <v>135007</v>
      </c>
      <c r="G3506" s="180">
        <v>0</v>
      </c>
      <c r="H3506" s="180">
        <v>15001.8</v>
      </c>
      <c r="I3506" s="180">
        <f t="shared" si="108"/>
        <v>150008.79999999999</v>
      </c>
      <c r="J3506" s="177" t="str">
        <f t="shared" si="109"/>
        <v>Date &gt; 1920</v>
      </c>
    </row>
    <row r="3507" spans="1:10" x14ac:dyDescent="0.3">
      <c r="A3507" s="178" t="s">
        <v>270</v>
      </c>
      <c r="B3507" s="178" t="s">
        <v>103</v>
      </c>
      <c r="C3507" s="178" t="s">
        <v>7578</v>
      </c>
      <c r="D3507" s="178" t="s">
        <v>7608</v>
      </c>
      <c r="E3507" s="179">
        <v>41869</v>
      </c>
      <c r="F3507" s="180">
        <v>323634</v>
      </c>
      <c r="G3507" s="180">
        <v>25480.07</v>
      </c>
      <c r="H3507" s="180">
        <v>10478.52</v>
      </c>
      <c r="I3507" s="180">
        <f t="shared" si="108"/>
        <v>359592.59</v>
      </c>
      <c r="J3507" s="177" t="str">
        <f t="shared" si="109"/>
        <v>Date &gt; 1920</v>
      </c>
    </row>
    <row r="3508" spans="1:10" x14ac:dyDescent="0.3">
      <c r="A3508" s="178" t="s">
        <v>270</v>
      </c>
      <c r="B3508" s="178" t="s">
        <v>103</v>
      </c>
      <c r="C3508" s="178" t="s">
        <v>7578</v>
      </c>
      <c r="D3508" s="178" t="s">
        <v>7608</v>
      </c>
      <c r="E3508" s="179">
        <v>41897</v>
      </c>
      <c r="F3508" s="180">
        <v>184046.01</v>
      </c>
      <c r="G3508" s="180">
        <v>10224.780000000001</v>
      </c>
      <c r="H3508" s="180">
        <v>10224.77</v>
      </c>
      <c r="I3508" s="180">
        <f t="shared" si="108"/>
        <v>204495.56</v>
      </c>
      <c r="J3508" s="177" t="str">
        <f t="shared" si="109"/>
        <v>Date &gt; 1920</v>
      </c>
    </row>
    <row r="3509" spans="1:10" x14ac:dyDescent="0.3">
      <c r="A3509" s="178" t="s">
        <v>270</v>
      </c>
      <c r="B3509" s="178" t="s">
        <v>103</v>
      </c>
      <c r="C3509" s="178" t="s">
        <v>7578</v>
      </c>
      <c r="D3509" s="178" t="s">
        <v>7608</v>
      </c>
      <c r="E3509" s="179">
        <v>41901</v>
      </c>
      <c r="F3509" s="180">
        <v>606691.99</v>
      </c>
      <c r="G3509" s="180">
        <v>33705.1</v>
      </c>
      <c r="H3509" s="180">
        <v>33705.019999999997</v>
      </c>
      <c r="I3509" s="180">
        <f t="shared" si="108"/>
        <v>674102.11</v>
      </c>
      <c r="J3509" s="177" t="str">
        <f t="shared" si="109"/>
        <v>Date &gt; 1920</v>
      </c>
    </row>
    <row r="3510" spans="1:10" x14ac:dyDescent="0.3">
      <c r="A3510" s="178" t="s">
        <v>270</v>
      </c>
      <c r="B3510" s="178" t="s">
        <v>103</v>
      </c>
      <c r="C3510" s="178" t="s">
        <v>7578</v>
      </c>
      <c r="D3510" s="178" t="s">
        <v>7608</v>
      </c>
      <c r="E3510" s="179">
        <v>41962</v>
      </c>
      <c r="F3510" s="180">
        <v>104151</v>
      </c>
      <c r="G3510" s="180">
        <v>5786.18</v>
      </c>
      <c r="H3510" s="180">
        <v>5786.51</v>
      </c>
      <c r="I3510" s="180">
        <f t="shared" si="108"/>
        <v>115723.68999999999</v>
      </c>
      <c r="J3510" s="177" t="str">
        <f t="shared" si="109"/>
        <v>Date &gt; 1920</v>
      </c>
    </row>
    <row r="3511" spans="1:10" x14ac:dyDescent="0.3">
      <c r="A3511" s="178" t="s">
        <v>270</v>
      </c>
      <c r="B3511" s="178" t="s">
        <v>103</v>
      </c>
      <c r="C3511" s="178" t="s">
        <v>7578</v>
      </c>
      <c r="D3511" s="178" t="s">
        <v>7608</v>
      </c>
      <c r="E3511" s="179">
        <v>42247</v>
      </c>
      <c r="F3511" s="180">
        <v>34706</v>
      </c>
      <c r="G3511" s="180">
        <v>1928.11</v>
      </c>
      <c r="H3511" s="180">
        <v>1928.01</v>
      </c>
      <c r="I3511" s="180">
        <f t="shared" si="108"/>
        <v>38562.120000000003</v>
      </c>
      <c r="J3511" s="177" t="str">
        <f t="shared" si="109"/>
        <v>Date &gt; 1920</v>
      </c>
    </row>
    <row r="3512" spans="1:10" x14ac:dyDescent="0.3">
      <c r="A3512" s="178" t="s">
        <v>270</v>
      </c>
      <c r="B3512" s="178" t="s">
        <v>103</v>
      </c>
      <c r="C3512" s="178" t="s">
        <v>7578</v>
      </c>
      <c r="D3512" s="178" t="s">
        <v>7609</v>
      </c>
      <c r="E3512" s="179">
        <v>41869</v>
      </c>
      <c r="F3512" s="180">
        <v>496220</v>
      </c>
      <c r="G3512" s="180">
        <v>61737.54</v>
      </c>
      <c r="H3512" s="180">
        <v>36110.53</v>
      </c>
      <c r="I3512" s="180">
        <f t="shared" si="108"/>
        <v>594068.07000000007</v>
      </c>
      <c r="J3512" s="177" t="str">
        <f t="shared" si="109"/>
        <v>Date &gt; 1920</v>
      </c>
    </row>
    <row r="3513" spans="1:10" x14ac:dyDescent="0.3">
      <c r="A3513" s="178" t="s">
        <v>270</v>
      </c>
      <c r="B3513" s="178" t="s">
        <v>103</v>
      </c>
      <c r="C3513" s="178" t="s">
        <v>7578</v>
      </c>
      <c r="D3513" s="178" t="s">
        <v>7609</v>
      </c>
      <c r="E3513" s="179">
        <v>41897</v>
      </c>
      <c r="F3513" s="180">
        <v>403282</v>
      </c>
      <c r="G3513" s="180">
        <v>22271.67</v>
      </c>
      <c r="H3513" s="180">
        <v>55945.14</v>
      </c>
      <c r="I3513" s="180">
        <f t="shared" si="108"/>
        <v>481498.81</v>
      </c>
      <c r="J3513" s="177" t="str">
        <f t="shared" si="109"/>
        <v>Date &gt; 1920</v>
      </c>
    </row>
    <row r="3514" spans="1:10" x14ac:dyDescent="0.3">
      <c r="A3514" s="178" t="s">
        <v>270</v>
      </c>
      <c r="B3514" s="178" t="s">
        <v>103</v>
      </c>
      <c r="C3514" s="178" t="s">
        <v>7578</v>
      </c>
      <c r="D3514" s="178" t="s">
        <v>7609</v>
      </c>
      <c r="E3514" s="179">
        <v>41901</v>
      </c>
      <c r="F3514" s="180">
        <v>432808</v>
      </c>
      <c r="G3514" s="180">
        <v>25710.43</v>
      </c>
      <c r="H3514" s="180">
        <v>58035.38</v>
      </c>
      <c r="I3514" s="180">
        <f t="shared" si="108"/>
        <v>516553.81</v>
      </c>
      <c r="J3514" s="177" t="str">
        <f t="shared" si="109"/>
        <v>Date &gt; 1920</v>
      </c>
    </row>
    <row r="3515" spans="1:10" x14ac:dyDescent="0.3">
      <c r="A3515" s="178" t="s">
        <v>270</v>
      </c>
      <c r="B3515" s="178" t="s">
        <v>103</v>
      </c>
      <c r="C3515" s="178" t="s">
        <v>7578</v>
      </c>
      <c r="D3515" s="178" t="s">
        <v>7609</v>
      </c>
      <c r="E3515" s="179">
        <v>41962</v>
      </c>
      <c r="F3515" s="180">
        <v>403282</v>
      </c>
      <c r="G3515" s="180">
        <v>22271.67</v>
      </c>
      <c r="H3515" s="180">
        <v>58322.52</v>
      </c>
      <c r="I3515" s="180">
        <f t="shared" si="108"/>
        <v>483876.19</v>
      </c>
      <c r="J3515" s="177" t="str">
        <f t="shared" si="109"/>
        <v>Date &gt; 1920</v>
      </c>
    </row>
    <row r="3516" spans="1:10" x14ac:dyDescent="0.3">
      <c r="A3516" s="178" t="s">
        <v>270</v>
      </c>
      <c r="B3516" s="178" t="s">
        <v>103</v>
      </c>
      <c r="C3516" s="178" t="s">
        <v>7578</v>
      </c>
      <c r="D3516" s="178" t="s">
        <v>7609</v>
      </c>
      <c r="E3516" s="179">
        <v>42247</v>
      </c>
      <c r="F3516" s="180">
        <v>403282</v>
      </c>
      <c r="G3516" s="180">
        <v>24173.57</v>
      </c>
      <c r="H3516" s="180">
        <v>54043.24</v>
      </c>
      <c r="I3516" s="180">
        <f t="shared" si="108"/>
        <v>481498.81</v>
      </c>
      <c r="J3516" s="177" t="str">
        <f t="shared" si="109"/>
        <v>Date &gt; 1920</v>
      </c>
    </row>
    <row r="3517" spans="1:10" x14ac:dyDescent="0.3">
      <c r="A3517" s="178" t="s">
        <v>270</v>
      </c>
      <c r="B3517" s="178" t="s">
        <v>103</v>
      </c>
      <c r="C3517" s="178" t="s">
        <v>7578</v>
      </c>
      <c r="D3517" s="178" t="s">
        <v>7609</v>
      </c>
      <c r="E3517" s="179">
        <v>42247</v>
      </c>
      <c r="F3517" s="180">
        <v>403282</v>
      </c>
      <c r="G3517" s="180">
        <v>22271.67</v>
      </c>
      <c r="H3517" s="180">
        <v>55945.14</v>
      </c>
      <c r="I3517" s="180">
        <f t="shared" si="108"/>
        <v>481498.81</v>
      </c>
      <c r="J3517" s="177" t="str">
        <f t="shared" si="109"/>
        <v>Date &gt; 1920</v>
      </c>
    </row>
    <row r="3518" spans="1:10" x14ac:dyDescent="0.3">
      <c r="A3518" s="178" t="s">
        <v>270</v>
      </c>
      <c r="B3518" s="178" t="s">
        <v>103</v>
      </c>
      <c r="C3518" s="178" t="s">
        <v>7578</v>
      </c>
      <c r="D3518" s="178" t="s">
        <v>7608</v>
      </c>
      <c r="E3518" s="179">
        <v>41618</v>
      </c>
      <c r="F3518" s="180">
        <v>10602</v>
      </c>
      <c r="G3518" s="180">
        <v>0</v>
      </c>
      <c r="H3518" s="180">
        <v>1178</v>
      </c>
      <c r="I3518" s="180">
        <f t="shared" si="108"/>
        <v>11780</v>
      </c>
      <c r="J3518" s="177" t="str">
        <f t="shared" si="109"/>
        <v>Date &gt; 1920</v>
      </c>
    </row>
    <row r="3519" spans="1:10" x14ac:dyDescent="0.3">
      <c r="A3519" s="178" t="s">
        <v>270</v>
      </c>
      <c r="B3519" s="178" t="s">
        <v>103</v>
      </c>
      <c r="C3519" s="178" t="s">
        <v>7578</v>
      </c>
      <c r="D3519" s="178" t="s">
        <v>7608</v>
      </c>
      <c r="E3519" s="179">
        <v>41632</v>
      </c>
      <c r="F3519" s="180">
        <v>202847</v>
      </c>
      <c r="G3519" s="180">
        <v>8158.35</v>
      </c>
      <c r="H3519" s="180">
        <v>26618.58</v>
      </c>
      <c r="I3519" s="180">
        <f t="shared" si="108"/>
        <v>237623.93</v>
      </c>
      <c r="J3519" s="177" t="str">
        <f t="shared" si="109"/>
        <v>Date &gt; 1920</v>
      </c>
    </row>
    <row r="3520" spans="1:10" x14ac:dyDescent="0.3">
      <c r="A3520" s="178" t="s">
        <v>270</v>
      </c>
      <c r="B3520" s="178" t="s">
        <v>103</v>
      </c>
      <c r="C3520" s="178" t="s">
        <v>7578</v>
      </c>
      <c r="D3520" s="178" t="s">
        <v>7608</v>
      </c>
      <c r="E3520" s="179">
        <v>41702</v>
      </c>
      <c r="F3520" s="180">
        <v>28705</v>
      </c>
      <c r="G3520" s="180">
        <v>0</v>
      </c>
      <c r="H3520" s="180">
        <v>3190.07</v>
      </c>
      <c r="I3520" s="180">
        <f t="shared" si="108"/>
        <v>31895.07</v>
      </c>
      <c r="J3520" s="177" t="str">
        <f t="shared" si="109"/>
        <v>Date &gt; 1920</v>
      </c>
    </row>
    <row r="3521" spans="1:10" x14ac:dyDescent="0.3">
      <c r="A3521" s="178" t="s">
        <v>270</v>
      </c>
      <c r="B3521" s="178" t="s">
        <v>103</v>
      </c>
      <c r="C3521" s="178" t="s">
        <v>7578</v>
      </c>
      <c r="D3521" s="178" t="s">
        <v>7608</v>
      </c>
      <c r="E3521" s="179">
        <v>41730</v>
      </c>
      <c r="F3521" s="180">
        <v>203626</v>
      </c>
      <c r="G3521" s="180">
        <v>14113.32</v>
      </c>
      <c r="H3521" s="180">
        <v>29680.49</v>
      </c>
      <c r="I3521" s="180">
        <f t="shared" si="108"/>
        <v>247419.81</v>
      </c>
      <c r="J3521" s="177" t="str">
        <f t="shared" si="109"/>
        <v>Date &gt; 1920</v>
      </c>
    </row>
    <row r="3522" spans="1:10" x14ac:dyDescent="0.3">
      <c r="A3522" s="178" t="s">
        <v>270</v>
      </c>
      <c r="B3522" s="178" t="s">
        <v>103</v>
      </c>
      <c r="C3522" s="178" t="s">
        <v>7578</v>
      </c>
      <c r="D3522" s="178" t="s">
        <v>7608</v>
      </c>
      <c r="E3522" s="179">
        <v>41841</v>
      </c>
      <c r="F3522" s="180">
        <v>146698</v>
      </c>
      <c r="G3522" s="180">
        <v>0</v>
      </c>
      <c r="H3522" s="180">
        <v>16300.8</v>
      </c>
      <c r="I3522" s="180">
        <f t="shared" si="108"/>
        <v>162998.79999999999</v>
      </c>
      <c r="J3522" s="177" t="str">
        <f t="shared" si="109"/>
        <v>Date &gt; 1920</v>
      </c>
    </row>
    <row r="3523" spans="1:10" x14ac:dyDescent="0.3">
      <c r="A3523" s="178" t="s">
        <v>270</v>
      </c>
      <c r="B3523" s="178" t="s">
        <v>103</v>
      </c>
      <c r="C3523" s="178" t="s">
        <v>7578</v>
      </c>
      <c r="D3523" s="178" t="s">
        <v>7608</v>
      </c>
      <c r="E3523" s="179">
        <v>41869</v>
      </c>
      <c r="F3523" s="180">
        <v>461858</v>
      </c>
      <c r="G3523" s="180">
        <v>70472.37</v>
      </c>
      <c r="H3523" s="180">
        <v>-9849.84</v>
      </c>
      <c r="I3523" s="180">
        <f t="shared" si="108"/>
        <v>522480.52999999997</v>
      </c>
      <c r="J3523" s="177" t="str">
        <f t="shared" si="109"/>
        <v>Date &gt; 1920</v>
      </c>
    </row>
    <row r="3524" spans="1:10" x14ac:dyDescent="0.3">
      <c r="A3524" s="178" t="s">
        <v>270</v>
      </c>
      <c r="B3524" s="178" t="s">
        <v>103</v>
      </c>
      <c r="C3524" s="178" t="s">
        <v>7578</v>
      </c>
      <c r="D3524" s="178" t="s">
        <v>7608</v>
      </c>
      <c r="E3524" s="179">
        <v>41897</v>
      </c>
      <c r="F3524" s="180">
        <v>222386.01</v>
      </c>
      <c r="G3524" s="180">
        <v>12354.78</v>
      </c>
      <c r="H3524" s="180">
        <v>12354.77</v>
      </c>
      <c r="I3524" s="180">
        <f t="shared" si="108"/>
        <v>247095.56</v>
      </c>
      <c r="J3524" s="177" t="str">
        <f t="shared" si="109"/>
        <v>Date &gt; 1920</v>
      </c>
    </row>
    <row r="3525" spans="1:10" x14ac:dyDescent="0.3">
      <c r="A3525" s="178" t="s">
        <v>270</v>
      </c>
      <c r="B3525" s="178" t="s">
        <v>103</v>
      </c>
      <c r="C3525" s="178" t="s">
        <v>7578</v>
      </c>
      <c r="D3525" s="178" t="s">
        <v>7608</v>
      </c>
      <c r="E3525" s="179">
        <v>41901</v>
      </c>
      <c r="F3525" s="180">
        <v>549617.99</v>
      </c>
      <c r="G3525" s="180">
        <v>38319.730000000003</v>
      </c>
      <c r="H3525" s="180">
        <v>36970.68</v>
      </c>
      <c r="I3525" s="180">
        <f t="shared" ref="I3525:I3588" si="110">SUM(F3525:H3525)</f>
        <v>624908.4</v>
      </c>
      <c r="J3525" s="177" t="str">
        <f t="shared" ref="J3525:J3588" si="111">IF(OR(YEAR(E3525)&gt; 1920, ISBLANK(E3525)), "Date &gt; 1920", "Sketchy date")</f>
        <v>Date &gt; 1920</v>
      </c>
    </row>
    <row r="3526" spans="1:10" x14ac:dyDescent="0.3">
      <c r="A3526" s="178" t="s">
        <v>270</v>
      </c>
      <c r="B3526" s="178" t="s">
        <v>103</v>
      </c>
      <c r="C3526" s="178" t="s">
        <v>7578</v>
      </c>
      <c r="D3526" s="178" t="s">
        <v>7608</v>
      </c>
      <c r="E3526" s="179">
        <v>41962</v>
      </c>
      <c r="F3526" s="180">
        <v>0</v>
      </c>
      <c r="G3526" s="180">
        <v>5398.51</v>
      </c>
      <c r="H3526" s="180">
        <v>5313.7</v>
      </c>
      <c r="I3526" s="180">
        <f t="shared" si="110"/>
        <v>10712.21</v>
      </c>
      <c r="J3526" s="177" t="str">
        <f t="shared" si="111"/>
        <v>Date &gt; 1920</v>
      </c>
    </row>
    <row r="3527" spans="1:10" x14ac:dyDescent="0.3">
      <c r="A3527" s="178" t="s">
        <v>270</v>
      </c>
      <c r="B3527" s="178" t="s">
        <v>103</v>
      </c>
      <c r="C3527" s="178" t="s">
        <v>7578</v>
      </c>
      <c r="D3527" s="178" t="s">
        <v>7608</v>
      </c>
      <c r="E3527" s="179">
        <v>42247</v>
      </c>
      <c r="F3527" s="180">
        <v>202927</v>
      </c>
      <c r="G3527" s="180">
        <v>0</v>
      </c>
      <c r="H3527" s="180">
        <v>0</v>
      </c>
      <c r="I3527" s="180">
        <f t="shared" si="110"/>
        <v>202927</v>
      </c>
      <c r="J3527" s="177" t="str">
        <f t="shared" si="111"/>
        <v>Date &gt; 1920</v>
      </c>
    </row>
    <row r="3528" spans="1:10" x14ac:dyDescent="0.3">
      <c r="A3528" s="178" t="s">
        <v>270</v>
      </c>
      <c r="B3528" s="178" t="s">
        <v>103</v>
      </c>
      <c r="C3528" s="178" t="s">
        <v>7578</v>
      </c>
      <c r="D3528" s="178" t="s">
        <v>7608</v>
      </c>
      <c r="E3528" s="179">
        <v>42247</v>
      </c>
      <c r="F3528" s="180">
        <v>75943</v>
      </c>
      <c r="G3528" s="180">
        <v>0</v>
      </c>
      <c r="H3528" s="180">
        <v>0</v>
      </c>
      <c r="I3528" s="180">
        <f t="shared" si="110"/>
        <v>75943</v>
      </c>
      <c r="J3528" s="177" t="str">
        <f t="shared" si="111"/>
        <v>Date &gt; 1920</v>
      </c>
    </row>
    <row r="3529" spans="1:10" x14ac:dyDescent="0.3">
      <c r="A3529" s="178" t="s">
        <v>270</v>
      </c>
      <c r="B3529" s="178" t="s">
        <v>103</v>
      </c>
      <c r="C3529" s="178" t="s">
        <v>7578</v>
      </c>
      <c r="D3529" s="178" t="s">
        <v>7610</v>
      </c>
      <c r="E3529" s="179">
        <v>41969</v>
      </c>
      <c r="F3529" s="180">
        <v>0</v>
      </c>
      <c r="G3529" s="180">
        <v>31217.3</v>
      </c>
      <c r="H3529" s="180">
        <v>7804.32</v>
      </c>
      <c r="I3529" s="180">
        <f t="shared" si="110"/>
        <v>39021.619999999995</v>
      </c>
      <c r="J3529" s="177" t="str">
        <f t="shared" si="111"/>
        <v>Date &gt; 1920</v>
      </c>
    </row>
    <row r="3530" spans="1:10" x14ac:dyDescent="0.3">
      <c r="A3530" s="178" t="s">
        <v>270</v>
      </c>
      <c r="B3530" s="178" t="s">
        <v>103</v>
      </c>
      <c r="C3530" s="178" t="s">
        <v>7578</v>
      </c>
      <c r="D3530" s="178" t="s">
        <v>7610</v>
      </c>
      <c r="E3530" s="179">
        <v>41990</v>
      </c>
      <c r="F3530" s="180">
        <v>0</v>
      </c>
      <c r="G3530" s="180">
        <v>2765.04</v>
      </c>
      <c r="H3530" s="180">
        <v>691.26</v>
      </c>
      <c r="I3530" s="180">
        <f t="shared" si="110"/>
        <v>3456.3</v>
      </c>
      <c r="J3530" s="177" t="str">
        <f t="shared" si="111"/>
        <v>Date &gt; 1920</v>
      </c>
    </row>
    <row r="3531" spans="1:10" x14ac:dyDescent="0.3">
      <c r="A3531" s="178" t="s">
        <v>270</v>
      </c>
      <c r="B3531" s="178" t="s">
        <v>103</v>
      </c>
      <c r="C3531" s="178" t="s">
        <v>7578</v>
      </c>
      <c r="D3531" s="178" t="s">
        <v>7611</v>
      </c>
      <c r="E3531" s="179">
        <v>41898</v>
      </c>
      <c r="F3531" s="180">
        <v>0</v>
      </c>
      <c r="G3531" s="180">
        <v>173365.31</v>
      </c>
      <c r="H3531" s="180">
        <v>43341.33</v>
      </c>
      <c r="I3531" s="180">
        <f t="shared" si="110"/>
        <v>216706.64</v>
      </c>
      <c r="J3531" s="177" t="str">
        <f t="shared" si="111"/>
        <v>Date &gt; 1920</v>
      </c>
    </row>
    <row r="3532" spans="1:10" x14ac:dyDescent="0.3">
      <c r="A3532" s="178" t="s">
        <v>270</v>
      </c>
      <c r="B3532" s="178" t="s">
        <v>103</v>
      </c>
      <c r="C3532" s="178" t="s">
        <v>7578</v>
      </c>
      <c r="D3532" s="178" t="s">
        <v>7611</v>
      </c>
      <c r="E3532" s="179">
        <v>41947</v>
      </c>
      <c r="F3532" s="180">
        <v>0</v>
      </c>
      <c r="G3532" s="180">
        <v>16584.57</v>
      </c>
      <c r="H3532" s="180">
        <v>4146.12</v>
      </c>
      <c r="I3532" s="180">
        <f t="shared" si="110"/>
        <v>20730.689999999999</v>
      </c>
      <c r="J3532" s="177" t="str">
        <f t="shared" si="111"/>
        <v>Date &gt; 1920</v>
      </c>
    </row>
    <row r="3533" spans="1:10" x14ac:dyDescent="0.3">
      <c r="A3533" s="178" t="s">
        <v>270</v>
      </c>
      <c r="B3533" s="178" t="s">
        <v>103</v>
      </c>
      <c r="C3533" s="178" t="s">
        <v>7578</v>
      </c>
      <c r="D3533" s="178" t="s">
        <v>7611</v>
      </c>
      <c r="E3533" s="179">
        <v>41947</v>
      </c>
      <c r="F3533" s="180">
        <v>0</v>
      </c>
      <c r="G3533" s="180">
        <v>70863.37</v>
      </c>
      <c r="H3533" s="180">
        <v>17715.849999999999</v>
      </c>
      <c r="I3533" s="180">
        <f t="shared" si="110"/>
        <v>88579.22</v>
      </c>
      <c r="J3533" s="177" t="str">
        <f t="shared" si="111"/>
        <v>Date &gt; 1920</v>
      </c>
    </row>
    <row r="3534" spans="1:10" x14ac:dyDescent="0.3">
      <c r="A3534" s="178" t="s">
        <v>270</v>
      </c>
      <c r="B3534" s="178" t="s">
        <v>103</v>
      </c>
      <c r="C3534" s="178" t="s">
        <v>7578</v>
      </c>
      <c r="D3534" s="178" t="s">
        <v>7611</v>
      </c>
      <c r="E3534" s="179">
        <v>41968</v>
      </c>
      <c r="F3534" s="180">
        <v>0</v>
      </c>
      <c r="G3534" s="180">
        <v>7978.66</v>
      </c>
      <c r="H3534" s="180">
        <v>1994.68</v>
      </c>
      <c r="I3534" s="180">
        <f t="shared" si="110"/>
        <v>9973.34</v>
      </c>
      <c r="J3534" s="177" t="str">
        <f t="shared" si="111"/>
        <v>Date &gt; 1920</v>
      </c>
    </row>
    <row r="3535" spans="1:10" x14ac:dyDescent="0.3">
      <c r="A3535" s="178" t="s">
        <v>270</v>
      </c>
      <c r="B3535" s="178" t="s">
        <v>103</v>
      </c>
      <c r="C3535" s="178" t="s">
        <v>7578</v>
      </c>
      <c r="D3535" s="178" t="s">
        <v>7611</v>
      </c>
      <c r="E3535" s="179">
        <v>42044</v>
      </c>
      <c r="F3535" s="180">
        <v>0</v>
      </c>
      <c r="G3535" s="180">
        <v>9653.84</v>
      </c>
      <c r="H3535" s="180">
        <v>2413.46</v>
      </c>
      <c r="I3535" s="180">
        <f t="shared" si="110"/>
        <v>12067.3</v>
      </c>
      <c r="J3535" s="177" t="str">
        <f t="shared" si="111"/>
        <v>Date &gt; 1920</v>
      </c>
    </row>
    <row r="3536" spans="1:10" x14ac:dyDescent="0.3">
      <c r="A3536" s="178" t="s">
        <v>270</v>
      </c>
      <c r="B3536" s="178" t="s">
        <v>103</v>
      </c>
      <c r="C3536" s="178" t="s">
        <v>7578</v>
      </c>
      <c r="D3536" s="178" t="s">
        <v>7611</v>
      </c>
      <c r="E3536" s="179">
        <v>42125</v>
      </c>
      <c r="F3536" s="180">
        <v>0</v>
      </c>
      <c r="G3536" s="180">
        <v>19876.11</v>
      </c>
      <c r="H3536" s="180">
        <v>4969.0200000000004</v>
      </c>
      <c r="I3536" s="180">
        <f t="shared" si="110"/>
        <v>24845.13</v>
      </c>
      <c r="J3536" s="177" t="str">
        <f t="shared" si="111"/>
        <v>Date &gt; 1920</v>
      </c>
    </row>
    <row r="3537" spans="1:10" x14ac:dyDescent="0.3">
      <c r="A3537" s="178" t="s">
        <v>270</v>
      </c>
      <c r="B3537" s="178" t="s">
        <v>103</v>
      </c>
      <c r="C3537" s="178" t="s">
        <v>7578</v>
      </c>
      <c r="D3537" s="178" t="s">
        <v>7611</v>
      </c>
      <c r="E3537" s="179">
        <v>42251</v>
      </c>
      <c r="F3537" s="180">
        <v>0</v>
      </c>
      <c r="G3537" s="180">
        <v>9554.06</v>
      </c>
      <c r="H3537" s="180">
        <v>2388.52</v>
      </c>
      <c r="I3537" s="180">
        <f t="shared" si="110"/>
        <v>11942.58</v>
      </c>
      <c r="J3537" s="177" t="str">
        <f t="shared" si="111"/>
        <v>Date &gt; 1920</v>
      </c>
    </row>
    <row r="3538" spans="1:10" x14ac:dyDescent="0.3">
      <c r="A3538" s="178" t="s">
        <v>270</v>
      </c>
      <c r="B3538" s="178" t="s">
        <v>103</v>
      </c>
      <c r="C3538" s="178" t="s">
        <v>7578</v>
      </c>
      <c r="D3538" s="178" t="s">
        <v>7611</v>
      </c>
      <c r="E3538" s="179">
        <v>42465</v>
      </c>
      <c r="F3538" s="180">
        <v>0</v>
      </c>
      <c r="G3538" s="180">
        <v>15323.49</v>
      </c>
      <c r="H3538" s="180">
        <v>3830.88</v>
      </c>
      <c r="I3538" s="180">
        <f t="shared" si="110"/>
        <v>19154.37</v>
      </c>
      <c r="J3538" s="177" t="str">
        <f t="shared" si="111"/>
        <v>Date &gt; 1920</v>
      </c>
    </row>
    <row r="3539" spans="1:10" x14ac:dyDescent="0.3">
      <c r="A3539" s="178" t="s">
        <v>270</v>
      </c>
      <c r="B3539" s="178" t="s">
        <v>103</v>
      </c>
      <c r="C3539" s="178" t="s">
        <v>7578</v>
      </c>
      <c r="D3539" s="178" t="s">
        <v>7611</v>
      </c>
      <c r="E3539" s="179">
        <v>42632</v>
      </c>
      <c r="F3539" s="180">
        <v>0</v>
      </c>
      <c r="G3539" s="180">
        <v>13321.54</v>
      </c>
      <c r="H3539" s="180">
        <v>3330.38</v>
      </c>
      <c r="I3539" s="180">
        <f t="shared" si="110"/>
        <v>16651.920000000002</v>
      </c>
      <c r="J3539" s="177" t="str">
        <f t="shared" si="111"/>
        <v>Date &gt; 1920</v>
      </c>
    </row>
    <row r="3540" spans="1:10" x14ac:dyDescent="0.3">
      <c r="A3540" s="178" t="s">
        <v>270</v>
      </c>
      <c r="B3540" s="178" t="s">
        <v>103</v>
      </c>
      <c r="C3540" s="178" t="s">
        <v>7578</v>
      </c>
      <c r="D3540" s="178" t="s">
        <v>7611</v>
      </c>
      <c r="E3540" s="179">
        <v>42738</v>
      </c>
      <c r="F3540" s="180">
        <v>0</v>
      </c>
      <c r="G3540" s="180">
        <v>4979.05</v>
      </c>
      <c r="H3540" s="180">
        <v>1244.76</v>
      </c>
      <c r="I3540" s="180">
        <f t="shared" si="110"/>
        <v>6223.81</v>
      </c>
      <c r="J3540" s="177" t="str">
        <f t="shared" si="111"/>
        <v>Date &gt; 1920</v>
      </c>
    </row>
    <row r="3541" spans="1:10" x14ac:dyDescent="0.3">
      <c r="A3541" s="178" t="s">
        <v>270</v>
      </c>
      <c r="B3541" s="178" t="s">
        <v>103</v>
      </c>
      <c r="C3541" s="178" t="s">
        <v>7578</v>
      </c>
      <c r="D3541" s="178" t="s">
        <v>7612</v>
      </c>
      <c r="E3541" s="179">
        <v>23468</v>
      </c>
      <c r="F3541" s="180">
        <v>7686.84</v>
      </c>
      <c r="G3541" s="180">
        <v>5000</v>
      </c>
      <c r="H3541" s="180">
        <v>2686.85</v>
      </c>
      <c r="I3541" s="180">
        <f t="shared" si="110"/>
        <v>15373.69</v>
      </c>
      <c r="J3541" s="177" t="str">
        <f t="shared" si="111"/>
        <v>Date &gt; 1920</v>
      </c>
    </row>
    <row r="3542" spans="1:10" x14ac:dyDescent="0.3">
      <c r="A3542" s="178" t="s">
        <v>270</v>
      </c>
      <c r="B3542" s="178" t="s">
        <v>103</v>
      </c>
      <c r="C3542" s="178" t="s">
        <v>7578</v>
      </c>
      <c r="D3542" s="178" t="s">
        <v>7613</v>
      </c>
      <c r="E3542" s="179">
        <v>41983</v>
      </c>
      <c r="F3542" s="180">
        <v>186911</v>
      </c>
      <c r="G3542" s="180">
        <v>10384.030000000001</v>
      </c>
      <c r="H3542" s="180">
        <v>67828.2</v>
      </c>
      <c r="I3542" s="180">
        <f t="shared" si="110"/>
        <v>265123.23</v>
      </c>
      <c r="J3542" s="177" t="str">
        <f t="shared" si="111"/>
        <v>Date &gt; 1920</v>
      </c>
    </row>
    <row r="3543" spans="1:10" x14ac:dyDescent="0.3">
      <c r="A3543" s="178" t="s">
        <v>270</v>
      </c>
      <c r="B3543" s="178" t="s">
        <v>103</v>
      </c>
      <c r="C3543" s="178" t="s">
        <v>7578</v>
      </c>
      <c r="D3543" s="178" t="s">
        <v>7613</v>
      </c>
      <c r="E3543" s="179">
        <v>42009</v>
      </c>
      <c r="F3543" s="180">
        <v>59311</v>
      </c>
      <c r="G3543" s="180">
        <v>3295.08</v>
      </c>
      <c r="H3543" s="180">
        <v>212757.87</v>
      </c>
      <c r="I3543" s="180">
        <f t="shared" si="110"/>
        <v>275363.95</v>
      </c>
      <c r="J3543" s="177" t="str">
        <f t="shared" si="111"/>
        <v>Date &gt; 1920</v>
      </c>
    </row>
    <row r="3544" spans="1:10" x14ac:dyDescent="0.3">
      <c r="A3544" s="178" t="s">
        <v>270</v>
      </c>
      <c r="B3544" s="178" t="s">
        <v>103</v>
      </c>
      <c r="C3544" s="178" t="s">
        <v>7578</v>
      </c>
      <c r="D3544" s="178" t="s">
        <v>7613</v>
      </c>
      <c r="E3544" s="179">
        <v>42052</v>
      </c>
      <c r="F3544" s="180">
        <v>310746</v>
      </c>
      <c r="G3544" s="180">
        <v>17263.689999999999</v>
      </c>
      <c r="H3544" s="180">
        <v>0</v>
      </c>
      <c r="I3544" s="180">
        <f t="shared" si="110"/>
        <v>328009.69</v>
      </c>
      <c r="J3544" s="177" t="str">
        <f t="shared" si="111"/>
        <v>Date &gt; 1920</v>
      </c>
    </row>
    <row r="3545" spans="1:10" x14ac:dyDescent="0.3">
      <c r="A3545" s="178" t="s">
        <v>270</v>
      </c>
      <c r="B3545" s="178" t="s">
        <v>103</v>
      </c>
      <c r="C3545" s="178" t="s">
        <v>7578</v>
      </c>
      <c r="D3545" s="178" t="s">
        <v>7613</v>
      </c>
      <c r="E3545" s="179">
        <v>42089</v>
      </c>
      <c r="F3545" s="180">
        <v>220494</v>
      </c>
      <c r="G3545" s="180">
        <v>12249.69</v>
      </c>
      <c r="H3545" s="180">
        <v>0</v>
      </c>
      <c r="I3545" s="180">
        <f t="shared" si="110"/>
        <v>232743.69</v>
      </c>
      <c r="J3545" s="177" t="str">
        <f t="shared" si="111"/>
        <v>Date &gt; 1920</v>
      </c>
    </row>
    <row r="3546" spans="1:10" x14ac:dyDescent="0.3">
      <c r="A3546" s="178" t="s">
        <v>270</v>
      </c>
      <c r="B3546" s="178" t="s">
        <v>103</v>
      </c>
      <c r="C3546" s="178" t="s">
        <v>7578</v>
      </c>
      <c r="D3546" s="178" t="s">
        <v>7613</v>
      </c>
      <c r="E3546" s="179">
        <v>42101</v>
      </c>
      <c r="F3546" s="180">
        <v>369060</v>
      </c>
      <c r="G3546" s="180">
        <v>20503.38</v>
      </c>
      <c r="H3546" s="180">
        <v>0</v>
      </c>
      <c r="I3546" s="180">
        <f t="shared" si="110"/>
        <v>389563.38</v>
      </c>
      <c r="J3546" s="177" t="str">
        <f t="shared" si="111"/>
        <v>Date &gt; 1920</v>
      </c>
    </row>
    <row r="3547" spans="1:10" x14ac:dyDescent="0.3">
      <c r="A3547" s="178" t="s">
        <v>270</v>
      </c>
      <c r="B3547" s="178" t="s">
        <v>103</v>
      </c>
      <c r="C3547" s="178" t="s">
        <v>7578</v>
      </c>
      <c r="D3547" s="178" t="s">
        <v>7613</v>
      </c>
      <c r="E3547" s="179">
        <v>42130</v>
      </c>
      <c r="F3547" s="180">
        <v>322430</v>
      </c>
      <c r="G3547" s="180">
        <v>17912.77</v>
      </c>
      <c r="H3547" s="180">
        <v>0</v>
      </c>
      <c r="I3547" s="180">
        <f t="shared" si="110"/>
        <v>340342.77</v>
      </c>
      <c r="J3547" s="177" t="str">
        <f t="shared" si="111"/>
        <v>Date &gt; 1920</v>
      </c>
    </row>
    <row r="3548" spans="1:10" x14ac:dyDescent="0.3">
      <c r="A3548" s="178" t="s">
        <v>270</v>
      </c>
      <c r="B3548" s="178" t="s">
        <v>103</v>
      </c>
      <c r="C3548" s="178" t="s">
        <v>7578</v>
      </c>
      <c r="D3548" s="178" t="s">
        <v>7613</v>
      </c>
      <c r="E3548" s="179">
        <v>42173</v>
      </c>
      <c r="F3548" s="180">
        <v>230599</v>
      </c>
      <c r="G3548" s="180">
        <v>12811.05</v>
      </c>
      <c r="H3548" s="180">
        <v>0</v>
      </c>
      <c r="I3548" s="180">
        <f t="shared" si="110"/>
        <v>243410.05</v>
      </c>
      <c r="J3548" s="177" t="str">
        <f t="shared" si="111"/>
        <v>Date &gt; 1920</v>
      </c>
    </row>
    <row r="3549" spans="1:10" x14ac:dyDescent="0.3">
      <c r="A3549" s="178" t="s">
        <v>270</v>
      </c>
      <c r="B3549" s="178" t="s">
        <v>103</v>
      </c>
      <c r="C3549" s="178" t="s">
        <v>7578</v>
      </c>
      <c r="D3549" s="178" t="s">
        <v>7613</v>
      </c>
      <c r="E3549" s="179">
        <v>42206</v>
      </c>
      <c r="F3549" s="180">
        <v>234126</v>
      </c>
      <c r="G3549" s="180">
        <v>13007</v>
      </c>
      <c r="H3549" s="180">
        <v>0</v>
      </c>
      <c r="I3549" s="180">
        <f t="shared" si="110"/>
        <v>247133</v>
      </c>
      <c r="J3549" s="177" t="str">
        <f t="shared" si="111"/>
        <v>Date &gt; 1920</v>
      </c>
    </row>
    <row r="3550" spans="1:10" x14ac:dyDescent="0.3">
      <c r="A3550" s="178" t="s">
        <v>270</v>
      </c>
      <c r="B3550" s="178" t="s">
        <v>103</v>
      </c>
      <c r="C3550" s="178" t="s">
        <v>7578</v>
      </c>
      <c r="D3550" s="178" t="s">
        <v>7613</v>
      </c>
      <c r="E3550" s="179">
        <v>42226</v>
      </c>
      <c r="F3550" s="180">
        <v>650323</v>
      </c>
      <c r="G3550" s="180">
        <v>36129.07</v>
      </c>
      <c r="H3550" s="180">
        <v>0</v>
      </c>
      <c r="I3550" s="180">
        <f t="shared" si="110"/>
        <v>686452.07</v>
      </c>
      <c r="J3550" s="177" t="str">
        <f t="shared" si="111"/>
        <v>Date &gt; 1920</v>
      </c>
    </row>
    <row r="3551" spans="1:10" x14ac:dyDescent="0.3">
      <c r="A3551" s="178" t="s">
        <v>270</v>
      </c>
      <c r="B3551" s="178" t="s">
        <v>103</v>
      </c>
      <c r="C3551" s="178" t="s">
        <v>7578</v>
      </c>
      <c r="D3551" s="178" t="s">
        <v>7613</v>
      </c>
      <c r="E3551" s="179">
        <v>42284</v>
      </c>
      <c r="F3551" s="180">
        <v>698580</v>
      </c>
      <c r="G3551" s="180">
        <v>38810.050000000003</v>
      </c>
      <c r="H3551" s="180">
        <v>0</v>
      </c>
      <c r="I3551" s="180">
        <f t="shared" si="110"/>
        <v>737390.05</v>
      </c>
      <c r="J3551" s="177" t="str">
        <f t="shared" si="111"/>
        <v>Date &gt; 1920</v>
      </c>
    </row>
    <row r="3552" spans="1:10" x14ac:dyDescent="0.3">
      <c r="A3552" s="178" t="s">
        <v>270</v>
      </c>
      <c r="B3552" s="178" t="s">
        <v>103</v>
      </c>
      <c r="C3552" s="178" t="s">
        <v>7578</v>
      </c>
      <c r="D3552" s="178" t="s">
        <v>7613</v>
      </c>
      <c r="E3552" s="179">
        <v>42326</v>
      </c>
      <c r="F3552" s="180">
        <v>361007</v>
      </c>
      <c r="G3552" s="180">
        <v>20055.91</v>
      </c>
      <c r="H3552" s="180">
        <v>0</v>
      </c>
      <c r="I3552" s="180">
        <f t="shared" si="110"/>
        <v>381062.91</v>
      </c>
      <c r="J3552" s="177" t="str">
        <f t="shared" si="111"/>
        <v>Date &gt; 1920</v>
      </c>
    </row>
    <row r="3553" spans="1:10" x14ac:dyDescent="0.3">
      <c r="A3553" s="178" t="s">
        <v>270</v>
      </c>
      <c r="B3553" s="178" t="s">
        <v>103</v>
      </c>
      <c r="C3553" s="178" t="s">
        <v>7578</v>
      </c>
      <c r="D3553" s="178" t="s">
        <v>7613</v>
      </c>
      <c r="E3553" s="179">
        <v>42345</v>
      </c>
      <c r="F3553" s="180">
        <v>659645</v>
      </c>
      <c r="G3553" s="180">
        <v>36646.959999999999</v>
      </c>
      <c r="H3553" s="180">
        <v>0</v>
      </c>
      <c r="I3553" s="180">
        <f t="shared" si="110"/>
        <v>696291.96</v>
      </c>
      <c r="J3553" s="177" t="str">
        <f t="shared" si="111"/>
        <v>Date &gt; 1920</v>
      </c>
    </row>
    <row r="3554" spans="1:10" x14ac:dyDescent="0.3">
      <c r="A3554" s="178" t="s">
        <v>270</v>
      </c>
      <c r="B3554" s="178" t="s">
        <v>103</v>
      </c>
      <c r="C3554" s="178" t="s">
        <v>7578</v>
      </c>
      <c r="D3554" s="178" t="s">
        <v>7613</v>
      </c>
      <c r="E3554" s="179">
        <v>42389</v>
      </c>
      <c r="F3554" s="180">
        <v>242236</v>
      </c>
      <c r="G3554" s="180">
        <v>15115.19</v>
      </c>
      <c r="H3554" s="180">
        <v>0</v>
      </c>
      <c r="I3554" s="180">
        <f t="shared" si="110"/>
        <v>257351.19</v>
      </c>
      <c r="J3554" s="177" t="str">
        <f t="shared" si="111"/>
        <v>Date &gt; 1920</v>
      </c>
    </row>
    <row r="3555" spans="1:10" x14ac:dyDescent="0.3">
      <c r="A3555" s="178" t="s">
        <v>270</v>
      </c>
      <c r="B3555" s="178" t="s">
        <v>103</v>
      </c>
      <c r="C3555" s="178" t="s">
        <v>7578</v>
      </c>
      <c r="D3555" s="178" t="s">
        <v>7613</v>
      </c>
      <c r="E3555" s="179">
        <v>42465</v>
      </c>
      <c r="F3555" s="180">
        <v>0</v>
      </c>
      <c r="G3555" s="180">
        <v>3941.99</v>
      </c>
      <c r="H3555" s="180">
        <v>0</v>
      </c>
      <c r="I3555" s="180">
        <f t="shared" si="110"/>
        <v>3941.99</v>
      </c>
      <c r="J3555" s="177" t="str">
        <f t="shared" si="111"/>
        <v>Date &gt; 1920</v>
      </c>
    </row>
    <row r="3556" spans="1:10" x14ac:dyDescent="0.3">
      <c r="A3556" s="178" t="s">
        <v>270</v>
      </c>
      <c r="B3556" s="178" t="s">
        <v>103</v>
      </c>
      <c r="C3556" s="178" t="s">
        <v>7578</v>
      </c>
      <c r="D3556" s="178" t="s">
        <v>7613</v>
      </c>
      <c r="E3556" s="179">
        <v>42670</v>
      </c>
      <c r="F3556" s="180">
        <v>441506</v>
      </c>
      <c r="G3556" s="180">
        <v>22459.88</v>
      </c>
      <c r="H3556" s="180">
        <v>0</v>
      </c>
      <c r="I3556" s="180">
        <f t="shared" si="110"/>
        <v>463965.88</v>
      </c>
      <c r="J3556" s="177" t="str">
        <f t="shared" si="111"/>
        <v>Date &gt; 1920</v>
      </c>
    </row>
    <row r="3557" spans="1:10" x14ac:dyDescent="0.3">
      <c r="A3557" s="178" t="s">
        <v>270</v>
      </c>
      <c r="B3557" s="178" t="s">
        <v>103</v>
      </c>
      <c r="C3557" s="178" t="s">
        <v>7578</v>
      </c>
      <c r="D3557" s="178" t="s">
        <v>7614</v>
      </c>
      <c r="E3557" s="179">
        <v>41927</v>
      </c>
      <c r="F3557" s="180">
        <v>0</v>
      </c>
      <c r="G3557" s="180">
        <v>28718.400000000001</v>
      </c>
      <c r="H3557" s="180">
        <v>7179.6</v>
      </c>
      <c r="I3557" s="180">
        <f t="shared" si="110"/>
        <v>35898</v>
      </c>
      <c r="J3557" s="177" t="str">
        <f t="shared" si="111"/>
        <v>Date &gt; 1920</v>
      </c>
    </row>
    <row r="3558" spans="1:10" x14ac:dyDescent="0.3">
      <c r="A3558" s="178" t="s">
        <v>270</v>
      </c>
      <c r="B3558" s="178" t="s">
        <v>103</v>
      </c>
      <c r="C3558" s="178" t="s">
        <v>7578</v>
      </c>
      <c r="D3558" s="178" t="s">
        <v>7614</v>
      </c>
      <c r="E3558" s="179">
        <v>42046</v>
      </c>
      <c r="F3558" s="180">
        <v>0</v>
      </c>
      <c r="G3558" s="180">
        <v>30400</v>
      </c>
      <c r="H3558" s="180">
        <v>7600</v>
      </c>
      <c r="I3558" s="180">
        <f t="shared" si="110"/>
        <v>38000</v>
      </c>
      <c r="J3558" s="177" t="str">
        <f t="shared" si="111"/>
        <v>Date &gt; 1920</v>
      </c>
    </row>
    <row r="3559" spans="1:10" x14ac:dyDescent="0.3">
      <c r="A3559" s="178" t="s">
        <v>270</v>
      </c>
      <c r="B3559" s="178" t="s">
        <v>103</v>
      </c>
      <c r="C3559" s="178" t="s">
        <v>7578</v>
      </c>
      <c r="D3559" s="178" t="s">
        <v>7614</v>
      </c>
      <c r="E3559" s="179">
        <v>42810</v>
      </c>
      <c r="F3559" s="180">
        <v>0</v>
      </c>
      <c r="G3559" s="180">
        <v>3200.8</v>
      </c>
      <c r="H3559" s="180">
        <v>800.2</v>
      </c>
      <c r="I3559" s="180">
        <f t="shared" si="110"/>
        <v>4001</v>
      </c>
      <c r="J3559" s="177" t="str">
        <f t="shared" si="111"/>
        <v>Date &gt; 1920</v>
      </c>
    </row>
    <row r="3560" spans="1:10" x14ac:dyDescent="0.3">
      <c r="A3560" s="178" t="s">
        <v>270</v>
      </c>
      <c r="B3560" s="178" t="s">
        <v>103</v>
      </c>
      <c r="C3560" s="178" t="s">
        <v>7578</v>
      </c>
      <c r="D3560" s="178" t="s">
        <v>7615</v>
      </c>
      <c r="E3560" s="179">
        <v>42037</v>
      </c>
      <c r="F3560" s="180">
        <v>0</v>
      </c>
      <c r="G3560" s="180">
        <v>656612.28</v>
      </c>
      <c r="H3560" s="180">
        <v>0</v>
      </c>
      <c r="I3560" s="180">
        <f t="shared" si="110"/>
        <v>656612.28</v>
      </c>
      <c r="J3560" s="177" t="str">
        <f t="shared" si="111"/>
        <v>Date &gt; 1920</v>
      </c>
    </row>
    <row r="3561" spans="1:10" x14ac:dyDescent="0.3">
      <c r="A3561" s="178" t="s">
        <v>270</v>
      </c>
      <c r="B3561" s="178" t="s">
        <v>103</v>
      </c>
      <c r="C3561" s="178" t="s">
        <v>7578</v>
      </c>
      <c r="D3561" s="178" t="s">
        <v>7615</v>
      </c>
      <c r="E3561" s="179">
        <v>42075</v>
      </c>
      <c r="F3561" s="180">
        <v>0</v>
      </c>
      <c r="G3561" s="180">
        <v>94809.34</v>
      </c>
      <c r="H3561" s="180">
        <v>0</v>
      </c>
      <c r="I3561" s="180">
        <f t="shared" si="110"/>
        <v>94809.34</v>
      </c>
      <c r="J3561" s="177" t="str">
        <f t="shared" si="111"/>
        <v>Date &gt; 1920</v>
      </c>
    </row>
    <row r="3562" spans="1:10" x14ac:dyDescent="0.3">
      <c r="A3562" s="178" t="s">
        <v>270</v>
      </c>
      <c r="B3562" s="178" t="s">
        <v>103</v>
      </c>
      <c r="C3562" s="178" t="s">
        <v>7578</v>
      </c>
      <c r="D3562" s="178" t="s">
        <v>7615</v>
      </c>
      <c r="E3562" s="179">
        <v>42093</v>
      </c>
      <c r="F3562" s="180">
        <v>0</v>
      </c>
      <c r="G3562" s="180">
        <v>91249.279999999999</v>
      </c>
      <c r="H3562" s="180">
        <v>0</v>
      </c>
      <c r="I3562" s="180">
        <f t="shared" si="110"/>
        <v>91249.279999999999</v>
      </c>
      <c r="J3562" s="177" t="str">
        <f t="shared" si="111"/>
        <v>Date &gt; 1920</v>
      </c>
    </row>
    <row r="3563" spans="1:10" x14ac:dyDescent="0.3">
      <c r="A3563" s="178" t="s">
        <v>270</v>
      </c>
      <c r="B3563" s="178" t="s">
        <v>103</v>
      </c>
      <c r="C3563" s="178" t="s">
        <v>7578</v>
      </c>
      <c r="D3563" s="178" t="s">
        <v>7615</v>
      </c>
      <c r="E3563" s="179">
        <v>42125</v>
      </c>
      <c r="F3563" s="180">
        <v>0</v>
      </c>
      <c r="G3563" s="180">
        <v>141618.19</v>
      </c>
      <c r="H3563" s="180">
        <v>0</v>
      </c>
      <c r="I3563" s="180">
        <f t="shared" si="110"/>
        <v>141618.19</v>
      </c>
      <c r="J3563" s="177" t="str">
        <f t="shared" si="111"/>
        <v>Date &gt; 1920</v>
      </c>
    </row>
    <row r="3564" spans="1:10" x14ac:dyDescent="0.3">
      <c r="A3564" s="178" t="s">
        <v>270</v>
      </c>
      <c r="B3564" s="178" t="s">
        <v>103</v>
      </c>
      <c r="C3564" s="178" t="s">
        <v>7578</v>
      </c>
      <c r="D3564" s="178" t="s">
        <v>7615</v>
      </c>
      <c r="E3564" s="179">
        <v>42170</v>
      </c>
      <c r="F3564" s="180">
        <v>0</v>
      </c>
      <c r="G3564" s="180">
        <v>276291.40000000002</v>
      </c>
      <c r="H3564" s="180">
        <v>0</v>
      </c>
      <c r="I3564" s="180">
        <f t="shared" si="110"/>
        <v>276291.40000000002</v>
      </c>
      <c r="J3564" s="177" t="str">
        <f t="shared" si="111"/>
        <v>Date &gt; 1920</v>
      </c>
    </row>
    <row r="3565" spans="1:10" x14ac:dyDescent="0.3">
      <c r="A3565" s="178" t="s">
        <v>270</v>
      </c>
      <c r="B3565" s="178" t="s">
        <v>103</v>
      </c>
      <c r="C3565" s="178" t="s">
        <v>7578</v>
      </c>
      <c r="D3565" s="178" t="s">
        <v>7615</v>
      </c>
      <c r="E3565" s="179">
        <v>42200</v>
      </c>
      <c r="F3565" s="180">
        <v>0</v>
      </c>
      <c r="G3565" s="180">
        <v>259907.03</v>
      </c>
      <c r="H3565" s="180">
        <v>0</v>
      </c>
      <c r="I3565" s="180">
        <f t="shared" si="110"/>
        <v>259907.03</v>
      </c>
      <c r="J3565" s="177" t="str">
        <f t="shared" si="111"/>
        <v>Date &gt; 1920</v>
      </c>
    </row>
    <row r="3566" spans="1:10" x14ac:dyDescent="0.3">
      <c r="A3566" s="178" t="s">
        <v>270</v>
      </c>
      <c r="B3566" s="178" t="s">
        <v>103</v>
      </c>
      <c r="C3566" s="178" t="s">
        <v>7578</v>
      </c>
      <c r="D3566" s="178" t="s">
        <v>7615</v>
      </c>
      <c r="E3566" s="179">
        <v>42223</v>
      </c>
      <c r="F3566" s="180">
        <v>0</v>
      </c>
      <c r="G3566" s="180">
        <v>347650.38</v>
      </c>
      <c r="H3566" s="180">
        <v>0</v>
      </c>
      <c r="I3566" s="180">
        <f t="shared" si="110"/>
        <v>347650.38</v>
      </c>
      <c r="J3566" s="177" t="str">
        <f t="shared" si="111"/>
        <v>Date &gt; 1920</v>
      </c>
    </row>
    <row r="3567" spans="1:10" x14ac:dyDescent="0.3">
      <c r="A3567" s="178" t="s">
        <v>270</v>
      </c>
      <c r="B3567" s="178" t="s">
        <v>103</v>
      </c>
      <c r="C3567" s="178" t="s">
        <v>7578</v>
      </c>
      <c r="D3567" s="178" t="s">
        <v>7615</v>
      </c>
      <c r="E3567" s="179">
        <v>42284</v>
      </c>
      <c r="F3567" s="180">
        <v>0</v>
      </c>
      <c r="G3567" s="180">
        <v>795891.72</v>
      </c>
      <c r="H3567" s="180">
        <v>0</v>
      </c>
      <c r="I3567" s="180">
        <f t="shared" si="110"/>
        <v>795891.72</v>
      </c>
      <c r="J3567" s="177" t="str">
        <f t="shared" si="111"/>
        <v>Date &gt; 1920</v>
      </c>
    </row>
    <row r="3568" spans="1:10" x14ac:dyDescent="0.3">
      <c r="A3568" s="178" t="s">
        <v>270</v>
      </c>
      <c r="B3568" s="178" t="s">
        <v>103</v>
      </c>
      <c r="C3568" s="178" t="s">
        <v>7578</v>
      </c>
      <c r="D3568" s="178" t="s">
        <v>7615</v>
      </c>
      <c r="E3568" s="179">
        <v>42318</v>
      </c>
      <c r="F3568" s="180">
        <v>0</v>
      </c>
      <c r="G3568" s="180">
        <v>566880.81000000006</v>
      </c>
      <c r="H3568" s="180">
        <v>0</v>
      </c>
      <c r="I3568" s="180">
        <f t="shared" si="110"/>
        <v>566880.81000000006</v>
      </c>
      <c r="J3568" s="177" t="str">
        <f t="shared" si="111"/>
        <v>Date &gt; 1920</v>
      </c>
    </row>
    <row r="3569" spans="1:10" x14ac:dyDescent="0.3">
      <c r="A3569" s="178" t="s">
        <v>270</v>
      </c>
      <c r="B3569" s="178" t="s">
        <v>103</v>
      </c>
      <c r="C3569" s="178" t="s">
        <v>7578</v>
      </c>
      <c r="D3569" s="178" t="s">
        <v>7615</v>
      </c>
      <c r="E3569" s="179">
        <v>42359</v>
      </c>
      <c r="F3569" s="180">
        <v>0</v>
      </c>
      <c r="G3569" s="180">
        <v>599283.31000000006</v>
      </c>
      <c r="H3569" s="180">
        <v>0</v>
      </c>
      <c r="I3569" s="180">
        <f t="shared" si="110"/>
        <v>599283.31000000006</v>
      </c>
      <c r="J3569" s="177" t="str">
        <f t="shared" si="111"/>
        <v>Date &gt; 1920</v>
      </c>
    </row>
    <row r="3570" spans="1:10" x14ac:dyDescent="0.3">
      <c r="A3570" s="178" t="s">
        <v>270</v>
      </c>
      <c r="B3570" s="178" t="s">
        <v>103</v>
      </c>
      <c r="C3570" s="178" t="s">
        <v>7578</v>
      </c>
      <c r="D3570" s="178" t="s">
        <v>7615</v>
      </c>
      <c r="E3570" s="179">
        <v>42382</v>
      </c>
      <c r="F3570" s="180">
        <v>0</v>
      </c>
      <c r="G3570" s="180">
        <v>105209.67</v>
      </c>
      <c r="H3570" s="180">
        <v>0</v>
      </c>
      <c r="I3570" s="180">
        <f t="shared" si="110"/>
        <v>105209.67</v>
      </c>
      <c r="J3570" s="177" t="str">
        <f t="shared" si="111"/>
        <v>Date &gt; 1920</v>
      </c>
    </row>
    <row r="3571" spans="1:10" x14ac:dyDescent="0.3">
      <c r="A3571" s="178" t="s">
        <v>270</v>
      </c>
      <c r="B3571" s="178" t="s">
        <v>103</v>
      </c>
      <c r="C3571" s="178" t="s">
        <v>7578</v>
      </c>
      <c r="D3571" s="178" t="s">
        <v>7615</v>
      </c>
      <c r="E3571" s="179">
        <v>42443</v>
      </c>
      <c r="F3571" s="180">
        <v>0</v>
      </c>
      <c r="G3571" s="180">
        <v>116492.18</v>
      </c>
      <c r="H3571" s="180">
        <v>0</v>
      </c>
      <c r="I3571" s="180">
        <f t="shared" si="110"/>
        <v>116492.18</v>
      </c>
      <c r="J3571" s="177" t="str">
        <f t="shared" si="111"/>
        <v>Date &gt; 1920</v>
      </c>
    </row>
    <row r="3572" spans="1:10" x14ac:dyDescent="0.3">
      <c r="A3572" s="178" t="s">
        <v>270</v>
      </c>
      <c r="B3572" s="178" t="s">
        <v>103</v>
      </c>
      <c r="C3572" s="178" t="s">
        <v>7578</v>
      </c>
      <c r="D3572" s="178" t="s">
        <v>7615</v>
      </c>
      <c r="E3572" s="179">
        <v>42443</v>
      </c>
      <c r="F3572" s="180">
        <v>0</v>
      </c>
      <c r="G3572" s="180">
        <v>301991.94</v>
      </c>
      <c r="H3572" s="180">
        <v>0</v>
      </c>
      <c r="I3572" s="180">
        <f t="shared" si="110"/>
        <v>301991.94</v>
      </c>
      <c r="J3572" s="177" t="str">
        <f t="shared" si="111"/>
        <v>Date &gt; 1920</v>
      </c>
    </row>
    <row r="3573" spans="1:10" x14ac:dyDescent="0.3">
      <c r="A3573" s="178" t="s">
        <v>270</v>
      </c>
      <c r="B3573" s="178" t="s">
        <v>103</v>
      </c>
      <c r="C3573" s="178" t="s">
        <v>7578</v>
      </c>
      <c r="D3573" s="178" t="s">
        <v>7615</v>
      </c>
      <c r="E3573" s="179">
        <v>42465</v>
      </c>
      <c r="F3573" s="180">
        <v>0</v>
      </c>
      <c r="G3573" s="180">
        <v>37950.01</v>
      </c>
      <c r="H3573" s="180">
        <v>0</v>
      </c>
      <c r="I3573" s="180">
        <f t="shared" si="110"/>
        <v>37950.01</v>
      </c>
      <c r="J3573" s="177" t="str">
        <f t="shared" si="111"/>
        <v>Date &gt; 1920</v>
      </c>
    </row>
    <row r="3574" spans="1:10" x14ac:dyDescent="0.3">
      <c r="A3574" s="178" t="s">
        <v>270</v>
      </c>
      <c r="B3574" s="178" t="s">
        <v>103</v>
      </c>
      <c r="C3574" s="178" t="s">
        <v>7578</v>
      </c>
      <c r="D3574" s="178" t="s">
        <v>7615</v>
      </c>
      <c r="E3574" s="179">
        <v>42508</v>
      </c>
      <c r="F3574" s="180">
        <v>0</v>
      </c>
      <c r="G3574" s="180">
        <v>107872.65</v>
      </c>
      <c r="H3574" s="180">
        <v>0</v>
      </c>
      <c r="I3574" s="180">
        <f t="shared" si="110"/>
        <v>107872.65</v>
      </c>
      <c r="J3574" s="177" t="str">
        <f t="shared" si="111"/>
        <v>Date &gt; 1920</v>
      </c>
    </row>
    <row r="3575" spans="1:10" x14ac:dyDescent="0.3">
      <c r="A3575" s="178" t="s">
        <v>270</v>
      </c>
      <c r="B3575" s="178" t="s">
        <v>103</v>
      </c>
      <c r="C3575" s="178" t="s">
        <v>7578</v>
      </c>
      <c r="D3575" s="178" t="s">
        <v>7615</v>
      </c>
      <c r="E3575" s="179">
        <v>42822</v>
      </c>
      <c r="F3575" s="180">
        <v>0</v>
      </c>
      <c r="G3575" s="180">
        <v>500289.81</v>
      </c>
      <c r="H3575" s="180">
        <v>0</v>
      </c>
      <c r="I3575" s="180">
        <f t="shared" si="110"/>
        <v>500289.81</v>
      </c>
      <c r="J3575" s="177" t="str">
        <f t="shared" si="111"/>
        <v>Date &gt; 1920</v>
      </c>
    </row>
    <row r="3576" spans="1:10" x14ac:dyDescent="0.3">
      <c r="A3576" s="178" t="s">
        <v>270</v>
      </c>
      <c r="B3576" s="178" t="s">
        <v>103</v>
      </c>
      <c r="C3576" s="178" t="s">
        <v>7578</v>
      </c>
      <c r="D3576" s="178" t="s">
        <v>7616</v>
      </c>
      <c r="E3576" s="179">
        <v>42010</v>
      </c>
      <c r="F3576" s="180">
        <v>0</v>
      </c>
      <c r="G3576" s="180">
        <v>16375.29</v>
      </c>
      <c r="H3576" s="180">
        <v>4093.83</v>
      </c>
      <c r="I3576" s="180">
        <f t="shared" si="110"/>
        <v>20469.120000000003</v>
      </c>
      <c r="J3576" s="177" t="str">
        <f t="shared" si="111"/>
        <v>Date &gt; 1920</v>
      </c>
    </row>
    <row r="3577" spans="1:10" x14ac:dyDescent="0.3">
      <c r="A3577" s="178" t="s">
        <v>270</v>
      </c>
      <c r="B3577" s="178" t="s">
        <v>103</v>
      </c>
      <c r="C3577" s="178" t="s">
        <v>7578</v>
      </c>
      <c r="D3577" s="178" t="s">
        <v>445</v>
      </c>
      <c r="E3577" s="179">
        <v>42524</v>
      </c>
      <c r="F3577" s="180">
        <v>90076</v>
      </c>
      <c r="G3577" s="180">
        <v>6638.4</v>
      </c>
      <c r="H3577" s="180">
        <v>5413.09</v>
      </c>
      <c r="I3577" s="180">
        <f t="shared" si="110"/>
        <v>102127.48999999999</v>
      </c>
      <c r="J3577" s="177" t="str">
        <f t="shared" si="111"/>
        <v>Date &gt; 1920</v>
      </c>
    </row>
    <row r="3578" spans="1:10" x14ac:dyDescent="0.3">
      <c r="A3578" s="178" t="s">
        <v>270</v>
      </c>
      <c r="B3578" s="178" t="s">
        <v>103</v>
      </c>
      <c r="C3578" s="178" t="s">
        <v>7578</v>
      </c>
      <c r="D3578" s="178" t="s">
        <v>445</v>
      </c>
      <c r="E3578" s="179">
        <v>42563</v>
      </c>
      <c r="F3578" s="180">
        <v>293253</v>
      </c>
      <c r="G3578" s="180">
        <v>28340.21</v>
      </c>
      <c r="H3578" s="180">
        <v>19303.59</v>
      </c>
      <c r="I3578" s="180">
        <f t="shared" si="110"/>
        <v>340896.80000000005</v>
      </c>
      <c r="J3578" s="177" t="str">
        <f t="shared" si="111"/>
        <v>Date &gt; 1920</v>
      </c>
    </row>
    <row r="3579" spans="1:10" x14ac:dyDescent="0.3">
      <c r="A3579" s="178" t="s">
        <v>270</v>
      </c>
      <c r="B3579" s="178" t="s">
        <v>103</v>
      </c>
      <c r="C3579" s="178" t="s">
        <v>7578</v>
      </c>
      <c r="D3579" s="178" t="s">
        <v>445</v>
      </c>
      <c r="E3579" s="179">
        <v>42590</v>
      </c>
      <c r="F3579" s="180">
        <v>332968</v>
      </c>
      <c r="G3579" s="180">
        <v>34268.43</v>
      </c>
      <c r="H3579" s="180">
        <v>22430.57</v>
      </c>
      <c r="I3579" s="180">
        <f t="shared" si="110"/>
        <v>389667</v>
      </c>
      <c r="J3579" s="177" t="str">
        <f t="shared" si="111"/>
        <v>Date &gt; 1920</v>
      </c>
    </row>
    <row r="3580" spans="1:10" x14ac:dyDescent="0.3">
      <c r="A3580" s="178" t="s">
        <v>270</v>
      </c>
      <c r="B3580" s="178" t="s">
        <v>103</v>
      </c>
      <c r="C3580" s="178" t="s">
        <v>7578</v>
      </c>
      <c r="D3580" s="178" t="s">
        <v>445</v>
      </c>
      <c r="E3580" s="179">
        <v>42608</v>
      </c>
      <c r="F3580" s="180">
        <v>343858</v>
      </c>
      <c r="G3580" s="180">
        <v>25561.54</v>
      </c>
      <c r="H3580" s="180">
        <v>20724.07</v>
      </c>
      <c r="I3580" s="180">
        <f t="shared" si="110"/>
        <v>390143.61</v>
      </c>
      <c r="J3580" s="177" t="str">
        <f t="shared" si="111"/>
        <v>Date &gt; 1920</v>
      </c>
    </row>
    <row r="3581" spans="1:10" x14ac:dyDescent="0.3">
      <c r="A3581" s="178" t="s">
        <v>270</v>
      </c>
      <c r="B3581" s="178" t="s">
        <v>103</v>
      </c>
      <c r="C3581" s="178" t="s">
        <v>7578</v>
      </c>
      <c r="D3581" s="178" t="s">
        <v>445</v>
      </c>
      <c r="E3581" s="179">
        <v>42653</v>
      </c>
      <c r="F3581" s="180">
        <v>674792</v>
      </c>
      <c r="G3581" s="180">
        <v>59386.6</v>
      </c>
      <c r="H3581" s="180">
        <v>42961.919999999998</v>
      </c>
      <c r="I3581" s="180">
        <f t="shared" si="110"/>
        <v>777140.52</v>
      </c>
      <c r="J3581" s="177" t="str">
        <f t="shared" si="111"/>
        <v>Date &gt; 1920</v>
      </c>
    </row>
    <row r="3582" spans="1:10" x14ac:dyDescent="0.3">
      <c r="A3582" s="178" t="s">
        <v>270</v>
      </c>
      <c r="B3582" s="178" t="s">
        <v>103</v>
      </c>
      <c r="C3582" s="178" t="s">
        <v>7578</v>
      </c>
      <c r="D3582" s="178" t="s">
        <v>445</v>
      </c>
      <c r="E3582" s="179">
        <v>42670</v>
      </c>
      <c r="F3582" s="180">
        <v>397631</v>
      </c>
      <c r="G3582" s="180">
        <v>38602.89</v>
      </c>
      <c r="H3582" s="180">
        <v>26209.94</v>
      </c>
      <c r="I3582" s="180">
        <f t="shared" si="110"/>
        <v>462443.83</v>
      </c>
      <c r="J3582" s="177" t="str">
        <f t="shared" si="111"/>
        <v>Date &gt; 1920</v>
      </c>
    </row>
    <row r="3583" spans="1:10" x14ac:dyDescent="0.3">
      <c r="A3583" s="178" t="s">
        <v>270</v>
      </c>
      <c r="B3583" s="178" t="s">
        <v>103</v>
      </c>
      <c r="C3583" s="178" t="s">
        <v>7578</v>
      </c>
      <c r="D3583" s="178" t="s">
        <v>445</v>
      </c>
      <c r="E3583" s="179">
        <v>42671</v>
      </c>
      <c r="F3583" s="180">
        <v>347569</v>
      </c>
      <c r="G3583" s="180">
        <v>36808.51</v>
      </c>
      <c r="H3583" s="180">
        <v>96618.82</v>
      </c>
      <c r="I3583" s="180">
        <f t="shared" si="110"/>
        <v>480996.33</v>
      </c>
      <c r="J3583" s="177" t="str">
        <f t="shared" si="111"/>
        <v>Date &gt; 1920</v>
      </c>
    </row>
    <row r="3584" spans="1:10" x14ac:dyDescent="0.3">
      <c r="A3584" s="178" t="s">
        <v>270</v>
      </c>
      <c r="B3584" s="178" t="s">
        <v>103</v>
      </c>
      <c r="C3584" s="178" t="s">
        <v>7578</v>
      </c>
      <c r="D3584" s="178" t="s">
        <v>445</v>
      </c>
      <c r="E3584" s="179">
        <v>42745</v>
      </c>
      <c r="F3584" s="180">
        <v>-347569</v>
      </c>
      <c r="G3584" s="180">
        <v>-36808.51</v>
      </c>
      <c r="H3584" s="180">
        <v>-96618.82</v>
      </c>
      <c r="I3584" s="180">
        <f t="shared" si="110"/>
        <v>-480996.33</v>
      </c>
      <c r="J3584" s="177" t="str">
        <f t="shared" si="111"/>
        <v>Date &gt; 1920</v>
      </c>
    </row>
    <row r="3585" spans="1:10" x14ac:dyDescent="0.3">
      <c r="A3585" s="178" t="s">
        <v>270</v>
      </c>
      <c r="B3585" s="178" t="s">
        <v>103</v>
      </c>
      <c r="C3585" s="178" t="s">
        <v>7578</v>
      </c>
      <c r="D3585" s="178" t="s">
        <v>445</v>
      </c>
      <c r="E3585" s="179">
        <v>42755</v>
      </c>
      <c r="F3585" s="180">
        <v>402005</v>
      </c>
      <c r="G3585" s="180">
        <v>39832.74</v>
      </c>
      <c r="H3585" s="180">
        <v>39158.6</v>
      </c>
      <c r="I3585" s="180">
        <f t="shared" si="110"/>
        <v>480996.33999999997</v>
      </c>
      <c r="J3585" s="177" t="str">
        <f t="shared" si="111"/>
        <v>Date &gt; 1920</v>
      </c>
    </row>
    <row r="3586" spans="1:10" x14ac:dyDescent="0.3">
      <c r="A3586" s="178" t="s">
        <v>270</v>
      </c>
      <c r="B3586" s="178" t="s">
        <v>103</v>
      </c>
      <c r="C3586" s="178" t="s">
        <v>7578</v>
      </c>
      <c r="D3586" s="178" t="s">
        <v>7617</v>
      </c>
      <c r="E3586" s="179">
        <v>42375</v>
      </c>
      <c r="F3586" s="180">
        <v>0</v>
      </c>
      <c r="G3586" s="180">
        <v>53746.22</v>
      </c>
      <c r="H3586" s="180">
        <v>13436.55</v>
      </c>
      <c r="I3586" s="180">
        <f t="shared" si="110"/>
        <v>67182.77</v>
      </c>
      <c r="J3586" s="177" t="str">
        <f t="shared" si="111"/>
        <v>Date &gt; 1920</v>
      </c>
    </row>
    <row r="3587" spans="1:10" x14ac:dyDescent="0.3">
      <c r="A3587" s="178" t="s">
        <v>270</v>
      </c>
      <c r="B3587" s="178" t="s">
        <v>103</v>
      </c>
      <c r="C3587" s="178" t="s">
        <v>7578</v>
      </c>
      <c r="D3587" s="178" t="s">
        <v>7617</v>
      </c>
      <c r="E3587" s="179">
        <v>42450</v>
      </c>
      <c r="F3587" s="180">
        <v>0</v>
      </c>
      <c r="G3587" s="180">
        <v>5971.8</v>
      </c>
      <c r="H3587" s="180">
        <v>1492.95</v>
      </c>
      <c r="I3587" s="180">
        <f t="shared" si="110"/>
        <v>7464.75</v>
      </c>
      <c r="J3587" s="177" t="str">
        <f t="shared" si="111"/>
        <v>Date &gt; 1920</v>
      </c>
    </row>
    <row r="3588" spans="1:10" x14ac:dyDescent="0.3">
      <c r="A3588" s="178" t="s">
        <v>270</v>
      </c>
      <c r="B3588" s="178" t="s">
        <v>103</v>
      </c>
      <c r="C3588" s="178" t="s">
        <v>7578</v>
      </c>
      <c r="D3588" s="178" t="s">
        <v>7617</v>
      </c>
      <c r="E3588" s="179">
        <v>42653</v>
      </c>
      <c r="F3588" s="180">
        <v>0</v>
      </c>
      <c r="G3588" s="180">
        <v>-5971.8</v>
      </c>
      <c r="H3588" s="180">
        <v>-1492.95</v>
      </c>
      <c r="I3588" s="180">
        <f t="shared" si="110"/>
        <v>-7464.75</v>
      </c>
      <c r="J3588" s="177" t="str">
        <f t="shared" si="111"/>
        <v>Date &gt; 1920</v>
      </c>
    </row>
    <row r="3589" spans="1:10" x14ac:dyDescent="0.3">
      <c r="A3589" s="178" t="s">
        <v>270</v>
      </c>
      <c r="B3589" s="178" t="s">
        <v>103</v>
      </c>
      <c r="C3589" s="178" t="s">
        <v>7578</v>
      </c>
      <c r="D3589" s="178" t="s">
        <v>7617</v>
      </c>
      <c r="E3589" s="179">
        <v>42755</v>
      </c>
      <c r="F3589" s="180">
        <v>0</v>
      </c>
      <c r="G3589" s="180">
        <v>5971.8</v>
      </c>
      <c r="H3589" s="180">
        <v>1492.95</v>
      </c>
      <c r="I3589" s="180">
        <f t="shared" ref="I3589:I3652" si="112">SUM(F3589:H3589)</f>
        <v>7464.75</v>
      </c>
      <c r="J3589" s="177" t="str">
        <f t="shared" ref="J3589:J3652" si="113">IF(OR(YEAR(E3589)&gt; 1920, ISBLANK(E3589)), "Date &gt; 1920", "Sketchy date")</f>
        <v>Date &gt; 1920</v>
      </c>
    </row>
    <row r="3590" spans="1:10" x14ac:dyDescent="0.3">
      <c r="A3590" s="178" t="s">
        <v>270</v>
      </c>
      <c r="B3590" s="178" t="s">
        <v>103</v>
      </c>
      <c r="C3590" s="178" t="s">
        <v>7578</v>
      </c>
      <c r="D3590" s="178" t="s">
        <v>7618</v>
      </c>
      <c r="E3590" s="179">
        <v>42333</v>
      </c>
      <c r="F3590" s="180">
        <v>0</v>
      </c>
      <c r="G3590" s="180">
        <v>14718.25</v>
      </c>
      <c r="H3590" s="180">
        <v>3679.56</v>
      </c>
      <c r="I3590" s="180">
        <f t="shared" si="112"/>
        <v>18397.810000000001</v>
      </c>
      <c r="J3590" s="177" t="str">
        <f t="shared" si="113"/>
        <v>Date &gt; 1920</v>
      </c>
    </row>
    <row r="3591" spans="1:10" x14ac:dyDescent="0.3">
      <c r="A3591" s="178" t="s">
        <v>270</v>
      </c>
      <c r="B3591" s="178" t="s">
        <v>103</v>
      </c>
      <c r="C3591" s="178" t="s">
        <v>7578</v>
      </c>
      <c r="D3591" s="178" t="s">
        <v>7618</v>
      </c>
      <c r="E3591" s="179">
        <v>42375</v>
      </c>
      <c r="F3591" s="180">
        <v>0</v>
      </c>
      <c r="G3591" s="180">
        <v>55746.22</v>
      </c>
      <c r="H3591" s="180">
        <v>13936.55</v>
      </c>
      <c r="I3591" s="180">
        <f t="shared" si="112"/>
        <v>69682.77</v>
      </c>
      <c r="J3591" s="177" t="str">
        <f t="shared" si="113"/>
        <v>Date &gt; 1920</v>
      </c>
    </row>
    <row r="3592" spans="1:10" x14ac:dyDescent="0.3">
      <c r="A3592" s="178" t="s">
        <v>270</v>
      </c>
      <c r="B3592" s="178" t="s">
        <v>103</v>
      </c>
      <c r="C3592" s="178" t="s">
        <v>7578</v>
      </c>
      <c r="D3592" s="178" t="s">
        <v>7618</v>
      </c>
      <c r="E3592" s="179">
        <v>42450</v>
      </c>
      <c r="F3592" s="180">
        <v>0</v>
      </c>
      <c r="G3592" s="180">
        <v>5971.8</v>
      </c>
      <c r="H3592" s="180">
        <v>1492.95</v>
      </c>
      <c r="I3592" s="180">
        <f t="shared" si="112"/>
        <v>7464.75</v>
      </c>
      <c r="J3592" s="177" t="str">
        <f t="shared" si="113"/>
        <v>Date &gt; 1920</v>
      </c>
    </row>
    <row r="3593" spans="1:10" x14ac:dyDescent="0.3">
      <c r="A3593" s="178" t="s">
        <v>270</v>
      </c>
      <c r="B3593" s="178" t="s">
        <v>103</v>
      </c>
      <c r="C3593" s="178" t="s">
        <v>7578</v>
      </c>
      <c r="D3593" s="178" t="s">
        <v>7618</v>
      </c>
      <c r="E3593" s="179">
        <v>42471</v>
      </c>
      <c r="F3593" s="180">
        <v>3622</v>
      </c>
      <c r="G3593" s="180">
        <v>335.74</v>
      </c>
      <c r="H3593" s="180">
        <v>235.14</v>
      </c>
      <c r="I3593" s="180">
        <f t="shared" si="112"/>
        <v>4192.88</v>
      </c>
      <c r="J3593" s="177" t="str">
        <f t="shared" si="113"/>
        <v>Date &gt; 1920</v>
      </c>
    </row>
    <row r="3594" spans="1:10" x14ac:dyDescent="0.3">
      <c r="A3594" s="178" t="s">
        <v>270</v>
      </c>
      <c r="B3594" s="178" t="s">
        <v>103</v>
      </c>
      <c r="C3594" s="178" t="s">
        <v>7578</v>
      </c>
      <c r="D3594" s="178" t="s">
        <v>7618</v>
      </c>
      <c r="E3594" s="179">
        <v>42524</v>
      </c>
      <c r="F3594" s="180">
        <v>90076</v>
      </c>
      <c r="G3594" s="180">
        <v>6638.4</v>
      </c>
      <c r="H3594" s="180">
        <v>5413.09</v>
      </c>
      <c r="I3594" s="180">
        <f t="shared" si="112"/>
        <v>102127.48999999999</v>
      </c>
      <c r="J3594" s="177" t="str">
        <f t="shared" si="113"/>
        <v>Date &gt; 1920</v>
      </c>
    </row>
    <row r="3595" spans="1:10" x14ac:dyDescent="0.3">
      <c r="A3595" s="178" t="s">
        <v>270</v>
      </c>
      <c r="B3595" s="178" t="s">
        <v>103</v>
      </c>
      <c r="C3595" s="178" t="s">
        <v>7578</v>
      </c>
      <c r="D3595" s="178" t="s">
        <v>7618</v>
      </c>
      <c r="E3595" s="179">
        <v>42563</v>
      </c>
      <c r="F3595" s="180">
        <v>320703</v>
      </c>
      <c r="G3595" s="180">
        <v>29865.21</v>
      </c>
      <c r="H3595" s="180">
        <v>20828.59</v>
      </c>
      <c r="I3595" s="180">
        <f t="shared" si="112"/>
        <v>371396.80000000005</v>
      </c>
      <c r="J3595" s="177" t="str">
        <f t="shared" si="113"/>
        <v>Date &gt; 1920</v>
      </c>
    </row>
    <row r="3596" spans="1:10" x14ac:dyDescent="0.3">
      <c r="A3596" s="178" t="s">
        <v>270</v>
      </c>
      <c r="B3596" s="178" t="s">
        <v>103</v>
      </c>
      <c r="C3596" s="178" t="s">
        <v>7578</v>
      </c>
      <c r="D3596" s="178" t="s">
        <v>7618</v>
      </c>
      <c r="E3596" s="179">
        <v>42590</v>
      </c>
      <c r="F3596" s="180">
        <v>401593</v>
      </c>
      <c r="G3596" s="180">
        <v>38080.93</v>
      </c>
      <c r="H3596" s="180">
        <v>26243.07</v>
      </c>
      <c r="I3596" s="180">
        <f t="shared" si="112"/>
        <v>465917</v>
      </c>
      <c r="J3596" s="177" t="str">
        <f t="shared" si="113"/>
        <v>Date &gt; 1920</v>
      </c>
    </row>
    <row r="3597" spans="1:10" x14ac:dyDescent="0.3">
      <c r="A3597" s="178" t="s">
        <v>270</v>
      </c>
      <c r="B3597" s="178" t="s">
        <v>103</v>
      </c>
      <c r="C3597" s="178" t="s">
        <v>7578</v>
      </c>
      <c r="D3597" s="178" t="s">
        <v>7618</v>
      </c>
      <c r="E3597" s="179">
        <v>42608</v>
      </c>
      <c r="F3597" s="180">
        <v>398758</v>
      </c>
      <c r="G3597" s="180">
        <v>28611.54</v>
      </c>
      <c r="H3597" s="180">
        <v>23774.07</v>
      </c>
      <c r="I3597" s="180">
        <f t="shared" si="112"/>
        <v>451143.61</v>
      </c>
      <c r="J3597" s="177" t="str">
        <f t="shared" si="113"/>
        <v>Date &gt; 1920</v>
      </c>
    </row>
    <row r="3598" spans="1:10" x14ac:dyDescent="0.3">
      <c r="A3598" s="178" t="s">
        <v>270</v>
      </c>
      <c r="B3598" s="178" t="s">
        <v>103</v>
      </c>
      <c r="C3598" s="178" t="s">
        <v>7578</v>
      </c>
      <c r="D3598" s="178" t="s">
        <v>7618</v>
      </c>
      <c r="E3598" s="179">
        <v>42653</v>
      </c>
      <c r="F3598" s="180">
        <v>688517</v>
      </c>
      <c r="G3598" s="180">
        <v>54177.3</v>
      </c>
      <c r="H3598" s="180">
        <v>42231.47</v>
      </c>
      <c r="I3598" s="180">
        <f t="shared" si="112"/>
        <v>784925.77</v>
      </c>
      <c r="J3598" s="177" t="str">
        <f t="shared" si="113"/>
        <v>Date &gt; 1920</v>
      </c>
    </row>
    <row r="3599" spans="1:10" x14ac:dyDescent="0.3">
      <c r="A3599" s="178" t="s">
        <v>270</v>
      </c>
      <c r="B3599" s="178" t="s">
        <v>103</v>
      </c>
      <c r="C3599" s="178" t="s">
        <v>7578</v>
      </c>
      <c r="D3599" s="178" t="s">
        <v>7618</v>
      </c>
      <c r="E3599" s="179">
        <v>42670</v>
      </c>
      <c r="F3599" s="180">
        <v>397631</v>
      </c>
      <c r="G3599" s="180">
        <v>38602.89</v>
      </c>
      <c r="H3599" s="180">
        <v>73095.820000000007</v>
      </c>
      <c r="I3599" s="180">
        <f t="shared" si="112"/>
        <v>509329.71</v>
      </c>
      <c r="J3599" s="177" t="str">
        <f t="shared" si="113"/>
        <v>Date &gt; 1920</v>
      </c>
    </row>
    <row r="3600" spans="1:10" x14ac:dyDescent="0.3">
      <c r="A3600" s="178" t="s">
        <v>270</v>
      </c>
      <c r="B3600" s="178" t="s">
        <v>103</v>
      </c>
      <c r="C3600" s="178" t="s">
        <v>7578</v>
      </c>
      <c r="D3600" s="178" t="s">
        <v>7618</v>
      </c>
      <c r="E3600" s="179">
        <v>42671</v>
      </c>
      <c r="F3600" s="180">
        <v>299793</v>
      </c>
      <c r="G3600" s="180">
        <v>39987.19</v>
      </c>
      <c r="H3600" s="180">
        <v>0</v>
      </c>
      <c r="I3600" s="180">
        <f t="shared" si="112"/>
        <v>339780.19</v>
      </c>
      <c r="J3600" s="177" t="str">
        <f t="shared" si="113"/>
        <v>Date &gt; 1920</v>
      </c>
    </row>
    <row r="3601" spans="1:10" x14ac:dyDescent="0.3">
      <c r="A3601" s="178" t="s">
        <v>270</v>
      </c>
      <c r="B3601" s="178" t="s">
        <v>103</v>
      </c>
      <c r="C3601" s="178" t="s">
        <v>7578</v>
      </c>
      <c r="D3601" s="178" t="s">
        <v>7618</v>
      </c>
      <c r="E3601" s="179">
        <v>42744</v>
      </c>
      <c r="F3601" s="180">
        <v>54900</v>
      </c>
      <c r="G3601" s="180">
        <v>3050</v>
      </c>
      <c r="H3601" s="180">
        <v>0</v>
      </c>
      <c r="I3601" s="180">
        <f t="shared" si="112"/>
        <v>57950</v>
      </c>
      <c r="J3601" s="177" t="str">
        <f t="shared" si="113"/>
        <v>Date &gt; 1920</v>
      </c>
    </row>
    <row r="3602" spans="1:10" x14ac:dyDescent="0.3">
      <c r="A3602" s="178" t="s">
        <v>270</v>
      </c>
      <c r="B3602" s="178" t="s">
        <v>103</v>
      </c>
      <c r="C3602" s="178" t="s">
        <v>7578</v>
      </c>
      <c r="D3602" s="178" t="s">
        <v>7618</v>
      </c>
      <c r="E3602" s="179">
        <v>42745</v>
      </c>
      <c r="F3602" s="180">
        <v>-299793</v>
      </c>
      <c r="G3602" s="180">
        <v>-39987.19</v>
      </c>
      <c r="H3602" s="180">
        <v>0</v>
      </c>
      <c r="I3602" s="180">
        <f t="shared" si="112"/>
        <v>-339780.19</v>
      </c>
      <c r="J3602" s="177" t="str">
        <f t="shared" si="113"/>
        <v>Date &gt; 1920</v>
      </c>
    </row>
    <row r="3603" spans="1:10" x14ac:dyDescent="0.3">
      <c r="A3603" s="178" t="s">
        <v>270</v>
      </c>
      <c r="B3603" s="178" t="s">
        <v>103</v>
      </c>
      <c r="C3603" s="178" t="s">
        <v>7578</v>
      </c>
      <c r="D3603" s="178" t="s">
        <v>7618</v>
      </c>
      <c r="E3603" s="179">
        <v>42755</v>
      </c>
      <c r="F3603" s="180">
        <v>299793</v>
      </c>
      <c r="G3603" s="180">
        <v>48983.22</v>
      </c>
      <c r="H3603" s="180">
        <v>0</v>
      </c>
      <c r="I3603" s="180">
        <f t="shared" si="112"/>
        <v>348776.22</v>
      </c>
      <c r="J3603" s="177" t="str">
        <f t="shared" si="113"/>
        <v>Date &gt; 1920</v>
      </c>
    </row>
    <row r="3604" spans="1:10" x14ac:dyDescent="0.3">
      <c r="A3604" s="178" t="s">
        <v>270</v>
      </c>
      <c r="B3604" s="178" t="s">
        <v>103</v>
      </c>
      <c r="C3604" s="178" t="s">
        <v>7578</v>
      </c>
      <c r="D3604" s="178" t="s">
        <v>7618</v>
      </c>
      <c r="E3604" s="179">
        <v>42835</v>
      </c>
      <c r="F3604" s="180">
        <v>147576</v>
      </c>
      <c r="G3604" s="180">
        <v>8847.4500000000007</v>
      </c>
      <c r="H3604" s="180">
        <v>0</v>
      </c>
      <c r="I3604" s="180">
        <f t="shared" si="112"/>
        <v>156423.45000000001</v>
      </c>
      <c r="J3604" s="177" t="str">
        <f t="shared" si="113"/>
        <v>Date &gt; 1920</v>
      </c>
    </row>
    <row r="3605" spans="1:10" x14ac:dyDescent="0.3">
      <c r="A3605" s="178" t="s">
        <v>270</v>
      </c>
      <c r="B3605" s="178" t="s">
        <v>103</v>
      </c>
      <c r="C3605" s="178" t="s">
        <v>7578</v>
      </c>
      <c r="D3605" s="178" t="s">
        <v>7619</v>
      </c>
      <c r="E3605" s="179">
        <v>42695</v>
      </c>
      <c r="F3605" s="180">
        <v>8865</v>
      </c>
      <c r="G3605" s="180">
        <v>492.5</v>
      </c>
      <c r="H3605" s="180">
        <v>492.5</v>
      </c>
      <c r="I3605" s="180">
        <f t="shared" si="112"/>
        <v>9850</v>
      </c>
      <c r="J3605" s="177" t="str">
        <f t="shared" si="113"/>
        <v>Date &gt; 1920</v>
      </c>
    </row>
    <row r="3606" spans="1:10" x14ac:dyDescent="0.3">
      <c r="A3606" s="178" t="s">
        <v>270</v>
      </c>
      <c r="B3606" s="178" t="s">
        <v>103</v>
      </c>
      <c r="C3606" s="178" t="s">
        <v>7578</v>
      </c>
      <c r="D3606" s="178" t="s">
        <v>7619</v>
      </c>
      <c r="E3606" s="179">
        <v>42803</v>
      </c>
      <c r="F3606" s="180">
        <v>53550</v>
      </c>
      <c r="G3606" s="180">
        <v>2975</v>
      </c>
      <c r="H3606" s="180">
        <v>2975</v>
      </c>
      <c r="I3606" s="180">
        <f t="shared" si="112"/>
        <v>59500</v>
      </c>
      <c r="J3606" s="177" t="str">
        <f t="shared" si="113"/>
        <v>Date &gt; 1920</v>
      </c>
    </row>
    <row r="3607" spans="1:10" x14ac:dyDescent="0.3">
      <c r="A3607" s="178" t="s">
        <v>270</v>
      </c>
      <c r="B3607" s="178" t="s">
        <v>103</v>
      </c>
      <c r="C3607" s="178" t="s">
        <v>7578</v>
      </c>
      <c r="D3607" s="178" t="s">
        <v>7619</v>
      </c>
      <c r="E3607" s="179">
        <v>42846</v>
      </c>
      <c r="F3607" s="180">
        <v>26775</v>
      </c>
      <c r="G3607" s="180">
        <v>1487.5</v>
      </c>
      <c r="H3607" s="180">
        <v>1487.5</v>
      </c>
      <c r="I3607" s="180">
        <f t="shared" si="112"/>
        <v>29750</v>
      </c>
      <c r="J3607" s="177" t="str">
        <f t="shared" si="113"/>
        <v>Date &gt; 1920</v>
      </c>
    </row>
    <row r="3608" spans="1:10" x14ac:dyDescent="0.3">
      <c r="A3608" s="178" t="s">
        <v>270</v>
      </c>
      <c r="B3608" s="178" t="s">
        <v>103</v>
      </c>
      <c r="C3608" s="178" t="s">
        <v>7578</v>
      </c>
      <c r="D3608" s="178" t="s">
        <v>7619</v>
      </c>
      <c r="E3608" s="179">
        <v>42940</v>
      </c>
      <c r="F3608" s="180">
        <v>20352</v>
      </c>
      <c r="G3608" s="180">
        <v>1805.19</v>
      </c>
      <c r="H3608" s="180">
        <v>1805.65</v>
      </c>
      <c r="I3608" s="180">
        <f t="shared" si="112"/>
        <v>23962.84</v>
      </c>
      <c r="J3608" s="177" t="str">
        <f t="shared" si="113"/>
        <v>Date &gt; 1920</v>
      </c>
    </row>
    <row r="3609" spans="1:10" x14ac:dyDescent="0.3">
      <c r="A3609" s="178" t="s">
        <v>270</v>
      </c>
      <c r="B3609" s="178" t="s">
        <v>103</v>
      </c>
      <c r="C3609" s="178" t="s">
        <v>7578</v>
      </c>
      <c r="D3609" s="178" t="s">
        <v>7619</v>
      </c>
      <c r="E3609" s="179">
        <v>43334</v>
      </c>
      <c r="F3609" s="180">
        <v>12141</v>
      </c>
      <c r="G3609" s="180">
        <v>0</v>
      </c>
      <c r="H3609" s="180">
        <v>0</v>
      </c>
      <c r="I3609" s="180">
        <f t="shared" si="112"/>
        <v>12141</v>
      </c>
      <c r="J3609" s="177" t="str">
        <f t="shared" si="113"/>
        <v>Date &gt; 1920</v>
      </c>
    </row>
    <row r="3610" spans="1:10" x14ac:dyDescent="0.3">
      <c r="A3610" s="178" t="s">
        <v>270</v>
      </c>
      <c r="B3610" s="178" t="s">
        <v>103</v>
      </c>
      <c r="C3610" s="178" t="s">
        <v>7578</v>
      </c>
      <c r="D3610" s="178" t="s">
        <v>7620</v>
      </c>
      <c r="E3610" s="209">
        <v>0</v>
      </c>
      <c r="F3610" s="180">
        <v>142577</v>
      </c>
      <c r="G3610" s="180">
        <v>0</v>
      </c>
      <c r="H3610" s="180">
        <v>91280.25</v>
      </c>
      <c r="I3610" s="180">
        <f t="shared" si="112"/>
        <v>233857.25</v>
      </c>
      <c r="J3610" s="177" t="str">
        <f t="shared" si="113"/>
        <v>Sketchy date</v>
      </c>
    </row>
    <row r="3611" spans="1:10" x14ac:dyDescent="0.3">
      <c r="A3611" s="178" t="s">
        <v>270</v>
      </c>
      <c r="B3611" s="178" t="s">
        <v>103</v>
      </c>
      <c r="C3611" s="178" t="s">
        <v>7578</v>
      </c>
      <c r="D3611" s="178" t="s">
        <v>7620</v>
      </c>
      <c r="E3611" s="179">
        <v>43038</v>
      </c>
      <c r="F3611" s="180">
        <v>394727</v>
      </c>
      <c r="G3611" s="180">
        <v>21929.29</v>
      </c>
      <c r="H3611" s="180">
        <v>21929.55</v>
      </c>
      <c r="I3611" s="180">
        <f t="shared" si="112"/>
        <v>438585.83999999997</v>
      </c>
      <c r="J3611" s="177" t="str">
        <f t="shared" si="113"/>
        <v>Date &gt; 1920</v>
      </c>
    </row>
    <row r="3612" spans="1:10" x14ac:dyDescent="0.3">
      <c r="A3612" s="178" t="s">
        <v>270</v>
      </c>
      <c r="B3612" s="178" t="s">
        <v>103</v>
      </c>
      <c r="C3612" s="178" t="s">
        <v>7578</v>
      </c>
      <c r="D3612" s="178" t="s">
        <v>7620</v>
      </c>
      <c r="E3612" s="179">
        <v>43182</v>
      </c>
      <c r="F3612" s="180">
        <v>24094</v>
      </c>
      <c r="G3612" s="180">
        <v>1338.56</v>
      </c>
      <c r="H3612" s="180">
        <v>1338.68</v>
      </c>
      <c r="I3612" s="180">
        <f t="shared" si="112"/>
        <v>26771.24</v>
      </c>
      <c r="J3612" s="177" t="str">
        <f t="shared" si="113"/>
        <v>Date &gt; 1920</v>
      </c>
    </row>
    <row r="3613" spans="1:10" x14ac:dyDescent="0.3">
      <c r="A3613" s="178" t="s">
        <v>270</v>
      </c>
      <c r="B3613" s="178" t="s">
        <v>103</v>
      </c>
      <c r="C3613" s="178" t="s">
        <v>7578</v>
      </c>
      <c r="D3613" s="178" t="s">
        <v>7620</v>
      </c>
      <c r="E3613" s="179">
        <v>43200</v>
      </c>
      <c r="F3613" s="180">
        <v>12047</v>
      </c>
      <c r="G3613" s="180">
        <v>669.28</v>
      </c>
      <c r="H3613" s="180">
        <v>669.35</v>
      </c>
      <c r="I3613" s="180">
        <f t="shared" si="112"/>
        <v>13385.630000000001</v>
      </c>
      <c r="J3613" s="177" t="str">
        <f t="shared" si="113"/>
        <v>Date &gt; 1920</v>
      </c>
    </row>
    <row r="3614" spans="1:10" x14ac:dyDescent="0.3">
      <c r="A3614" s="178" t="s">
        <v>270</v>
      </c>
      <c r="B3614" s="178" t="s">
        <v>103</v>
      </c>
      <c r="C3614" s="178" t="s">
        <v>7578</v>
      </c>
      <c r="D3614" s="178" t="s">
        <v>7620</v>
      </c>
      <c r="E3614" s="179">
        <v>43266</v>
      </c>
      <c r="F3614" s="180">
        <v>225425</v>
      </c>
      <c r="G3614" s="180">
        <v>12523.62</v>
      </c>
      <c r="H3614" s="180">
        <v>12523.79</v>
      </c>
      <c r="I3614" s="180">
        <f t="shared" si="112"/>
        <v>250472.41</v>
      </c>
      <c r="J3614" s="177" t="str">
        <f t="shared" si="113"/>
        <v>Date &gt; 1920</v>
      </c>
    </row>
    <row r="3615" spans="1:10" x14ac:dyDescent="0.3">
      <c r="A3615" s="178" t="s">
        <v>270</v>
      </c>
      <c r="B3615" s="178" t="s">
        <v>103</v>
      </c>
      <c r="C3615" s="178" t="s">
        <v>7578</v>
      </c>
      <c r="D3615" s="178" t="s">
        <v>7620</v>
      </c>
      <c r="E3615" s="179">
        <v>43293</v>
      </c>
      <c r="F3615" s="180">
        <v>869118</v>
      </c>
      <c r="G3615" s="180">
        <v>48284.35</v>
      </c>
      <c r="H3615" s="180">
        <v>48284.85</v>
      </c>
      <c r="I3615" s="180">
        <f t="shared" si="112"/>
        <v>965687.2</v>
      </c>
      <c r="J3615" s="177" t="str">
        <f t="shared" si="113"/>
        <v>Date &gt; 1920</v>
      </c>
    </row>
    <row r="3616" spans="1:10" x14ac:dyDescent="0.3">
      <c r="A3616" s="178" t="s">
        <v>270</v>
      </c>
      <c r="B3616" s="178" t="s">
        <v>103</v>
      </c>
      <c r="C3616" s="178" t="s">
        <v>7578</v>
      </c>
      <c r="D3616" s="178" t="s">
        <v>7620</v>
      </c>
      <c r="E3616" s="179">
        <v>43293</v>
      </c>
      <c r="F3616" s="180">
        <v>396091</v>
      </c>
      <c r="G3616" s="180">
        <v>22005.09</v>
      </c>
      <c r="H3616" s="180">
        <v>22005.46</v>
      </c>
      <c r="I3616" s="180">
        <f t="shared" si="112"/>
        <v>440101.55000000005</v>
      </c>
      <c r="J3616" s="177" t="str">
        <f t="shared" si="113"/>
        <v>Date &gt; 1920</v>
      </c>
    </row>
    <row r="3617" spans="1:10" x14ac:dyDescent="0.3">
      <c r="A3617" s="178" t="s">
        <v>270</v>
      </c>
      <c r="B3617" s="178" t="s">
        <v>103</v>
      </c>
      <c r="C3617" s="178" t="s">
        <v>7578</v>
      </c>
      <c r="D3617" s="178" t="s">
        <v>7620</v>
      </c>
      <c r="E3617" s="179">
        <v>43334</v>
      </c>
      <c r="F3617" s="180">
        <v>1791347</v>
      </c>
      <c r="G3617" s="180">
        <v>93249.81</v>
      </c>
      <c r="H3617" s="180">
        <v>278451.25</v>
      </c>
      <c r="I3617" s="180">
        <f t="shared" si="112"/>
        <v>2163048.06</v>
      </c>
      <c r="J3617" s="177" t="str">
        <f t="shared" si="113"/>
        <v>Date &gt; 1920</v>
      </c>
    </row>
    <row r="3618" spans="1:10" x14ac:dyDescent="0.3">
      <c r="A3618" s="178" t="s">
        <v>270</v>
      </c>
      <c r="B3618" s="178" t="s">
        <v>103</v>
      </c>
      <c r="C3618" s="178" t="s">
        <v>7578</v>
      </c>
      <c r="D3618" s="178" t="s">
        <v>7620</v>
      </c>
      <c r="E3618" s="179">
        <v>43389</v>
      </c>
      <c r="F3618" s="180">
        <v>383040</v>
      </c>
      <c r="G3618" s="180">
        <v>0</v>
      </c>
      <c r="H3618" s="180">
        <v>21280.5</v>
      </c>
      <c r="I3618" s="180">
        <f t="shared" si="112"/>
        <v>404320.5</v>
      </c>
      <c r="J3618" s="177" t="str">
        <f t="shared" si="113"/>
        <v>Date &gt; 1920</v>
      </c>
    </row>
    <row r="3619" spans="1:10" x14ac:dyDescent="0.3">
      <c r="A3619" s="178" t="s">
        <v>270</v>
      </c>
      <c r="B3619" s="178" t="s">
        <v>103</v>
      </c>
      <c r="C3619" s="178" t="s">
        <v>7578</v>
      </c>
      <c r="D3619" s="178" t="s">
        <v>7620</v>
      </c>
      <c r="E3619" s="179">
        <v>43424</v>
      </c>
      <c r="F3619" s="180">
        <v>432162</v>
      </c>
      <c r="G3619" s="180">
        <v>0</v>
      </c>
      <c r="H3619" s="180">
        <v>-154923.29999999999</v>
      </c>
      <c r="I3619" s="180">
        <f t="shared" si="112"/>
        <v>277238.7</v>
      </c>
      <c r="J3619" s="177" t="str">
        <f t="shared" si="113"/>
        <v>Date &gt; 1920</v>
      </c>
    </row>
    <row r="3620" spans="1:10" x14ac:dyDescent="0.3">
      <c r="A3620" s="178" t="s">
        <v>270</v>
      </c>
      <c r="B3620" s="178" t="s">
        <v>103</v>
      </c>
      <c r="C3620" s="178" t="s">
        <v>7578</v>
      </c>
      <c r="D3620" s="178" t="s">
        <v>7620</v>
      </c>
      <c r="E3620" s="179">
        <v>43501</v>
      </c>
      <c r="F3620" s="180">
        <v>213877</v>
      </c>
      <c r="G3620" s="180">
        <v>0</v>
      </c>
      <c r="H3620" s="180">
        <v>13251.38</v>
      </c>
      <c r="I3620" s="180">
        <f t="shared" si="112"/>
        <v>227128.38</v>
      </c>
      <c r="J3620" s="177" t="str">
        <f t="shared" si="113"/>
        <v>Date &gt; 1920</v>
      </c>
    </row>
    <row r="3621" spans="1:10" x14ac:dyDescent="0.3">
      <c r="A3621" s="178" t="s">
        <v>270</v>
      </c>
      <c r="B3621" s="178" t="s">
        <v>103</v>
      </c>
      <c r="C3621" s="178" t="s">
        <v>7578</v>
      </c>
      <c r="D3621" s="178" t="s">
        <v>7620</v>
      </c>
      <c r="E3621" s="179">
        <v>43753</v>
      </c>
      <c r="F3621" s="180">
        <v>345161</v>
      </c>
      <c r="G3621" s="180">
        <v>0</v>
      </c>
      <c r="H3621" s="180">
        <v>55660.55</v>
      </c>
      <c r="I3621" s="180">
        <f t="shared" si="112"/>
        <v>400821.55</v>
      </c>
      <c r="J3621" s="177" t="str">
        <f t="shared" si="113"/>
        <v>Date &gt; 1920</v>
      </c>
    </row>
    <row r="3622" spans="1:10" x14ac:dyDescent="0.3">
      <c r="A3622" s="178" t="s">
        <v>270</v>
      </c>
      <c r="B3622" s="178" t="s">
        <v>103</v>
      </c>
      <c r="C3622" s="178" t="s">
        <v>7578</v>
      </c>
      <c r="D3622" s="178" t="s">
        <v>7621</v>
      </c>
      <c r="E3622" s="179">
        <v>43000</v>
      </c>
      <c r="F3622" s="180">
        <v>0</v>
      </c>
      <c r="G3622" s="180">
        <v>172980</v>
      </c>
      <c r="H3622" s="180">
        <v>43245</v>
      </c>
      <c r="I3622" s="180">
        <f t="shared" si="112"/>
        <v>216225</v>
      </c>
      <c r="J3622" s="177" t="str">
        <f t="shared" si="113"/>
        <v>Date &gt; 1920</v>
      </c>
    </row>
    <row r="3623" spans="1:10" x14ac:dyDescent="0.3">
      <c r="A3623" s="178" t="s">
        <v>270</v>
      </c>
      <c r="B3623" s="178" t="s">
        <v>103</v>
      </c>
      <c r="C3623" s="178" t="s">
        <v>7578</v>
      </c>
      <c r="D3623" s="178" t="s">
        <v>7621</v>
      </c>
      <c r="E3623" s="179">
        <v>43109</v>
      </c>
      <c r="F3623" s="180">
        <v>0</v>
      </c>
      <c r="G3623" s="180">
        <v>7020</v>
      </c>
      <c r="H3623" s="180">
        <v>1755</v>
      </c>
      <c r="I3623" s="180">
        <f t="shared" si="112"/>
        <v>8775</v>
      </c>
      <c r="J3623" s="177" t="str">
        <f t="shared" si="113"/>
        <v>Date &gt; 1920</v>
      </c>
    </row>
    <row r="3624" spans="1:10" x14ac:dyDescent="0.3">
      <c r="A3624" s="178" t="s">
        <v>270</v>
      </c>
      <c r="B3624" s="178" t="s">
        <v>103</v>
      </c>
      <c r="C3624" s="178" t="s">
        <v>7578</v>
      </c>
      <c r="D3624" s="178" t="s">
        <v>7622</v>
      </c>
      <c r="E3624" s="179">
        <v>42977</v>
      </c>
      <c r="F3624" s="180">
        <v>0</v>
      </c>
      <c r="G3624" s="180">
        <v>11987.06</v>
      </c>
      <c r="H3624" s="180">
        <v>2151.89</v>
      </c>
      <c r="I3624" s="180">
        <f t="shared" si="112"/>
        <v>14138.949999999999</v>
      </c>
      <c r="J3624" s="177" t="str">
        <f t="shared" si="113"/>
        <v>Date &gt; 1920</v>
      </c>
    </row>
    <row r="3625" spans="1:10" x14ac:dyDescent="0.3">
      <c r="A3625" s="178" t="s">
        <v>270</v>
      </c>
      <c r="B3625" s="178" t="s">
        <v>103</v>
      </c>
      <c r="C3625" s="178" t="s">
        <v>7578</v>
      </c>
      <c r="D3625" s="178" t="s">
        <v>7623</v>
      </c>
      <c r="E3625" s="179">
        <v>43041</v>
      </c>
      <c r="F3625" s="180">
        <v>0</v>
      </c>
      <c r="G3625" s="180">
        <v>84639.27</v>
      </c>
      <c r="H3625" s="180">
        <v>76578.39</v>
      </c>
      <c r="I3625" s="180">
        <f t="shared" si="112"/>
        <v>161217.66</v>
      </c>
      <c r="J3625" s="177" t="str">
        <f t="shared" si="113"/>
        <v>Date &gt; 1920</v>
      </c>
    </row>
    <row r="3626" spans="1:10" x14ac:dyDescent="0.3">
      <c r="A3626" s="178" t="s">
        <v>270</v>
      </c>
      <c r="B3626" s="178" t="s">
        <v>103</v>
      </c>
      <c r="C3626" s="178" t="s">
        <v>7578</v>
      </c>
      <c r="D3626" s="178" t="s">
        <v>7623</v>
      </c>
      <c r="E3626" s="179">
        <v>43158</v>
      </c>
      <c r="F3626" s="180">
        <v>0</v>
      </c>
      <c r="G3626" s="180">
        <v>21000</v>
      </c>
      <c r="H3626" s="180">
        <v>19000</v>
      </c>
      <c r="I3626" s="180">
        <f t="shared" si="112"/>
        <v>40000</v>
      </c>
      <c r="J3626" s="177" t="str">
        <f t="shared" si="113"/>
        <v>Date &gt; 1920</v>
      </c>
    </row>
    <row r="3627" spans="1:10" x14ac:dyDescent="0.3">
      <c r="A3627" s="178" t="s">
        <v>270</v>
      </c>
      <c r="B3627" s="178" t="s">
        <v>103</v>
      </c>
      <c r="C3627" s="178" t="s">
        <v>7578</v>
      </c>
      <c r="D3627" s="178" t="s">
        <v>7623</v>
      </c>
      <c r="E3627" s="179">
        <v>43189</v>
      </c>
      <c r="F3627" s="180">
        <v>0</v>
      </c>
      <c r="G3627" s="180">
        <v>6300</v>
      </c>
      <c r="H3627" s="180">
        <v>5700</v>
      </c>
      <c r="I3627" s="180">
        <f t="shared" si="112"/>
        <v>12000</v>
      </c>
      <c r="J3627" s="177" t="str">
        <f t="shared" si="113"/>
        <v>Date &gt; 1920</v>
      </c>
    </row>
    <row r="3628" spans="1:10" x14ac:dyDescent="0.3">
      <c r="A3628" s="178" t="s">
        <v>270</v>
      </c>
      <c r="B3628" s="178" t="s">
        <v>103</v>
      </c>
      <c r="C3628" s="178" t="s">
        <v>7578</v>
      </c>
      <c r="D3628" s="178" t="s">
        <v>7623</v>
      </c>
      <c r="E3628" s="179">
        <v>43390</v>
      </c>
      <c r="F3628" s="180">
        <v>0</v>
      </c>
      <c r="G3628" s="180">
        <v>172941.82</v>
      </c>
      <c r="H3628" s="180">
        <v>156484.29999999999</v>
      </c>
      <c r="I3628" s="180">
        <f t="shared" si="112"/>
        <v>329426.12</v>
      </c>
      <c r="J3628" s="177" t="str">
        <f t="shared" si="113"/>
        <v>Date &gt; 1920</v>
      </c>
    </row>
    <row r="3629" spans="1:10" x14ac:dyDescent="0.3">
      <c r="A3629" s="178" t="s">
        <v>270</v>
      </c>
      <c r="B3629" s="178" t="s">
        <v>103</v>
      </c>
      <c r="C3629" s="178" t="s">
        <v>7578</v>
      </c>
      <c r="D3629" s="178" t="s">
        <v>7623</v>
      </c>
      <c r="E3629" s="179">
        <v>43595</v>
      </c>
      <c r="F3629" s="180">
        <v>0</v>
      </c>
      <c r="G3629" s="180">
        <v>70345.070000000007</v>
      </c>
      <c r="H3629" s="180">
        <v>110244.46</v>
      </c>
      <c r="I3629" s="180">
        <f t="shared" si="112"/>
        <v>180589.53000000003</v>
      </c>
      <c r="J3629" s="177" t="str">
        <f t="shared" si="113"/>
        <v>Date &gt; 1920</v>
      </c>
    </row>
    <row r="3630" spans="1:10" x14ac:dyDescent="0.3">
      <c r="A3630" s="178" t="s">
        <v>270</v>
      </c>
      <c r="B3630" s="178" t="s">
        <v>103</v>
      </c>
      <c r="C3630" s="178" t="s">
        <v>7578</v>
      </c>
      <c r="D3630" s="178" t="s">
        <v>7624</v>
      </c>
      <c r="E3630" s="179">
        <v>23307</v>
      </c>
      <c r="F3630" s="180">
        <v>62710.06</v>
      </c>
      <c r="G3630" s="180">
        <v>42603.74</v>
      </c>
      <c r="H3630" s="180">
        <v>22497.42</v>
      </c>
      <c r="I3630" s="180">
        <f t="shared" si="112"/>
        <v>127811.21999999999</v>
      </c>
      <c r="J3630" s="177" t="str">
        <f t="shared" si="113"/>
        <v>Date &gt; 1920</v>
      </c>
    </row>
    <row r="3631" spans="1:10" x14ac:dyDescent="0.3">
      <c r="A3631" s="178" t="s">
        <v>270</v>
      </c>
      <c r="B3631" s="178" t="s">
        <v>103</v>
      </c>
      <c r="C3631" s="178" t="s">
        <v>7578</v>
      </c>
      <c r="D3631" s="178" t="s">
        <v>7625</v>
      </c>
      <c r="E3631" s="179">
        <v>43389</v>
      </c>
      <c r="F3631" s="180">
        <v>73747</v>
      </c>
      <c r="G3631" s="180">
        <v>4097.0600000000004</v>
      </c>
      <c r="H3631" s="180">
        <v>4097.1499999999996</v>
      </c>
      <c r="I3631" s="180">
        <f t="shared" si="112"/>
        <v>81941.209999999992</v>
      </c>
      <c r="J3631" s="177" t="str">
        <f t="shared" si="113"/>
        <v>Date &gt; 1920</v>
      </c>
    </row>
    <row r="3632" spans="1:10" x14ac:dyDescent="0.3">
      <c r="A3632" s="178" t="s">
        <v>270</v>
      </c>
      <c r="B3632" s="178" t="s">
        <v>103</v>
      </c>
      <c r="C3632" s="178" t="s">
        <v>7578</v>
      </c>
      <c r="D3632" s="178" t="s">
        <v>7625</v>
      </c>
      <c r="E3632" s="179">
        <v>43489</v>
      </c>
      <c r="F3632" s="180">
        <v>388734</v>
      </c>
      <c r="G3632" s="180">
        <v>21596.37</v>
      </c>
      <c r="H3632" s="180">
        <v>36596.949999999997</v>
      </c>
      <c r="I3632" s="180">
        <f t="shared" si="112"/>
        <v>446927.32</v>
      </c>
      <c r="J3632" s="177" t="str">
        <f t="shared" si="113"/>
        <v>Date &gt; 1920</v>
      </c>
    </row>
    <row r="3633" spans="1:10" x14ac:dyDescent="0.3">
      <c r="A3633" s="178" t="s">
        <v>270</v>
      </c>
      <c r="B3633" s="178" t="s">
        <v>103</v>
      </c>
      <c r="C3633" s="178" t="s">
        <v>7578</v>
      </c>
      <c r="D3633" s="178" t="s">
        <v>7625</v>
      </c>
      <c r="E3633" s="179">
        <v>43630</v>
      </c>
      <c r="F3633" s="180">
        <v>55888</v>
      </c>
      <c r="G3633" s="180">
        <v>3104.91</v>
      </c>
      <c r="H3633" s="180">
        <v>3345.34</v>
      </c>
      <c r="I3633" s="180">
        <f t="shared" si="112"/>
        <v>62338.25</v>
      </c>
      <c r="J3633" s="177" t="str">
        <f t="shared" si="113"/>
        <v>Date &gt; 1920</v>
      </c>
    </row>
    <row r="3634" spans="1:10" x14ac:dyDescent="0.3">
      <c r="A3634" s="178" t="s">
        <v>270</v>
      </c>
      <c r="B3634" s="178" t="s">
        <v>103</v>
      </c>
      <c r="C3634" s="178" t="s">
        <v>7578</v>
      </c>
      <c r="D3634" s="178" t="s">
        <v>7625</v>
      </c>
      <c r="E3634" s="179">
        <v>43671</v>
      </c>
      <c r="F3634" s="180">
        <v>326215</v>
      </c>
      <c r="G3634" s="180">
        <v>18123.04</v>
      </c>
      <c r="H3634" s="180">
        <v>11036.16</v>
      </c>
      <c r="I3634" s="180">
        <f t="shared" si="112"/>
        <v>355374.19999999995</v>
      </c>
      <c r="J3634" s="177" t="str">
        <f t="shared" si="113"/>
        <v>Date &gt; 1920</v>
      </c>
    </row>
    <row r="3635" spans="1:10" x14ac:dyDescent="0.3">
      <c r="A3635" s="178" t="s">
        <v>270</v>
      </c>
      <c r="B3635" s="178" t="s">
        <v>103</v>
      </c>
      <c r="C3635" s="178" t="s">
        <v>7578</v>
      </c>
      <c r="D3635" s="178" t="s">
        <v>7625</v>
      </c>
      <c r="E3635" s="179">
        <v>43703</v>
      </c>
      <c r="F3635" s="180">
        <v>47637</v>
      </c>
      <c r="G3635" s="180">
        <v>3316.9</v>
      </c>
      <c r="H3635" s="180">
        <v>0</v>
      </c>
      <c r="I3635" s="180">
        <f t="shared" si="112"/>
        <v>50953.9</v>
      </c>
      <c r="J3635" s="177" t="str">
        <f t="shared" si="113"/>
        <v>Date &gt; 1920</v>
      </c>
    </row>
    <row r="3636" spans="1:10" x14ac:dyDescent="0.3">
      <c r="A3636" s="178" t="s">
        <v>270</v>
      </c>
      <c r="B3636" s="178" t="s">
        <v>103</v>
      </c>
      <c r="C3636" s="178" t="s">
        <v>7578</v>
      </c>
      <c r="D3636" s="178" t="s">
        <v>7625</v>
      </c>
      <c r="E3636" s="179">
        <v>43957</v>
      </c>
      <c r="F3636" s="180">
        <v>38163</v>
      </c>
      <c r="G3636" s="180">
        <v>3075.98</v>
      </c>
      <c r="H3636" s="180">
        <v>0</v>
      </c>
      <c r="I3636" s="180">
        <f t="shared" si="112"/>
        <v>41238.980000000003</v>
      </c>
      <c r="J3636" s="177" t="str">
        <f t="shared" si="113"/>
        <v>Date &gt; 1920</v>
      </c>
    </row>
    <row r="3637" spans="1:10" x14ac:dyDescent="0.3">
      <c r="A3637" s="178" t="s">
        <v>270</v>
      </c>
      <c r="B3637" s="178" t="s">
        <v>103</v>
      </c>
      <c r="C3637" s="178" t="s">
        <v>7578</v>
      </c>
      <c r="D3637" s="178" t="s">
        <v>7626</v>
      </c>
      <c r="E3637" s="179">
        <v>43476</v>
      </c>
      <c r="F3637" s="180">
        <v>0</v>
      </c>
      <c r="G3637" s="180">
        <v>41296.5</v>
      </c>
      <c r="H3637" s="180">
        <v>17698.5</v>
      </c>
      <c r="I3637" s="180">
        <f t="shared" si="112"/>
        <v>58995</v>
      </c>
      <c r="J3637" s="177" t="str">
        <f t="shared" si="113"/>
        <v>Date &gt; 1920</v>
      </c>
    </row>
    <row r="3638" spans="1:10" x14ac:dyDescent="0.3">
      <c r="A3638" s="178" t="s">
        <v>270</v>
      </c>
      <c r="B3638" s="178" t="s">
        <v>103</v>
      </c>
      <c r="C3638" s="178" t="s">
        <v>7578</v>
      </c>
      <c r="D3638" s="178" t="s">
        <v>7040</v>
      </c>
      <c r="E3638" s="179">
        <v>43392</v>
      </c>
      <c r="F3638" s="180">
        <v>0</v>
      </c>
      <c r="G3638" s="180">
        <v>76458.720000000001</v>
      </c>
      <c r="H3638" s="180">
        <v>32768.03</v>
      </c>
      <c r="I3638" s="180">
        <f t="shared" si="112"/>
        <v>109226.75</v>
      </c>
      <c r="J3638" s="177" t="str">
        <f t="shared" si="113"/>
        <v>Date &gt; 1920</v>
      </c>
    </row>
    <row r="3639" spans="1:10" x14ac:dyDescent="0.3">
      <c r="A3639" s="178" t="s">
        <v>270</v>
      </c>
      <c r="B3639" s="178" t="s">
        <v>103</v>
      </c>
      <c r="C3639" s="178" t="s">
        <v>7578</v>
      </c>
      <c r="D3639" s="178" t="s">
        <v>7040</v>
      </c>
      <c r="E3639" s="179">
        <v>43434</v>
      </c>
      <c r="F3639" s="180">
        <v>0</v>
      </c>
      <c r="G3639" s="180">
        <v>10513.28</v>
      </c>
      <c r="H3639" s="180">
        <v>4505.6899999999996</v>
      </c>
      <c r="I3639" s="180">
        <f t="shared" si="112"/>
        <v>15018.970000000001</v>
      </c>
      <c r="J3639" s="177" t="str">
        <f t="shared" si="113"/>
        <v>Date &gt; 1920</v>
      </c>
    </row>
    <row r="3640" spans="1:10" x14ac:dyDescent="0.3">
      <c r="A3640" s="178" t="s">
        <v>270</v>
      </c>
      <c r="B3640" s="178" t="s">
        <v>103</v>
      </c>
      <c r="C3640" s="178" t="s">
        <v>7578</v>
      </c>
      <c r="D3640" s="178" t="s">
        <v>7040</v>
      </c>
      <c r="E3640" s="179">
        <v>43452</v>
      </c>
      <c r="F3640" s="180">
        <v>0</v>
      </c>
      <c r="G3640" s="180">
        <v>-10513.28</v>
      </c>
      <c r="H3640" s="180">
        <v>-4505.6899999999996</v>
      </c>
      <c r="I3640" s="180">
        <f t="shared" si="112"/>
        <v>-15018.970000000001</v>
      </c>
      <c r="J3640" s="177" t="str">
        <f t="shared" si="113"/>
        <v>Date &gt; 1920</v>
      </c>
    </row>
    <row r="3641" spans="1:10" x14ac:dyDescent="0.3">
      <c r="A3641" s="178" t="s">
        <v>270</v>
      </c>
      <c r="B3641" s="178" t="s">
        <v>103</v>
      </c>
      <c r="C3641" s="178" t="s">
        <v>7578</v>
      </c>
      <c r="D3641" s="178" t="s">
        <v>7040</v>
      </c>
      <c r="E3641" s="179">
        <v>43452</v>
      </c>
      <c r="F3641" s="180">
        <v>0</v>
      </c>
      <c r="G3641" s="180">
        <v>10513.28</v>
      </c>
      <c r="H3641" s="180">
        <v>4505.6899999999996</v>
      </c>
      <c r="I3641" s="180">
        <f t="shared" si="112"/>
        <v>15018.970000000001</v>
      </c>
      <c r="J3641" s="177" t="str">
        <f t="shared" si="113"/>
        <v>Date &gt; 1920</v>
      </c>
    </row>
    <row r="3642" spans="1:10" x14ac:dyDescent="0.3">
      <c r="A3642" s="178" t="s">
        <v>270</v>
      </c>
      <c r="B3642" s="178" t="s">
        <v>103</v>
      </c>
      <c r="C3642" s="178" t="s">
        <v>7578</v>
      </c>
      <c r="D3642" s="178" t="s">
        <v>7627</v>
      </c>
      <c r="E3642" s="179">
        <v>43718</v>
      </c>
      <c r="F3642" s="180">
        <v>702545</v>
      </c>
      <c r="G3642" s="180">
        <v>39010.720000000001</v>
      </c>
      <c r="H3642" s="180">
        <v>141039.79</v>
      </c>
      <c r="I3642" s="180">
        <f t="shared" si="112"/>
        <v>882595.51</v>
      </c>
      <c r="J3642" s="177" t="str">
        <f t="shared" si="113"/>
        <v>Date &gt; 1920</v>
      </c>
    </row>
    <row r="3643" spans="1:10" x14ac:dyDescent="0.3">
      <c r="A3643" s="178" t="s">
        <v>270</v>
      </c>
      <c r="B3643" s="178" t="s">
        <v>103</v>
      </c>
      <c r="C3643" s="178" t="s">
        <v>7578</v>
      </c>
      <c r="D3643" s="178" t="s">
        <v>7627</v>
      </c>
      <c r="E3643" s="179">
        <v>43957</v>
      </c>
      <c r="F3643" s="180">
        <v>207167</v>
      </c>
      <c r="G3643" s="180">
        <v>12341.58</v>
      </c>
      <c r="H3643" s="180">
        <v>44619.82</v>
      </c>
      <c r="I3643" s="180">
        <f t="shared" si="112"/>
        <v>264128.39999999997</v>
      </c>
      <c r="J3643" s="177" t="str">
        <f t="shared" si="113"/>
        <v>Date &gt; 1920</v>
      </c>
    </row>
    <row r="3644" spans="1:10" x14ac:dyDescent="0.3">
      <c r="A3644" s="178" t="s">
        <v>270</v>
      </c>
      <c r="B3644" s="178" t="s">
        <v>103</v>
      </c>
      <c r="C3644" s="178" t="s">
        <v>7578</v>
      </c>
      <c r="D3644" s="178" t="s">
        <v>7627</v>
      </c>
      <c r="E3644" s="179">
        <v>43957</v>
      </c>
      <c r="F3644" s="180">
        <v>15093</v>
      </c>
      <c r="G3644" s="180">
        <v>0</v>
      </c>
      <c r="H3644" s="180">
        <v>0</v>
      </c>
      <c r="I3644" s="180">
        <f t="shared" si="112"/>
        <v>15093</v>
      </c>
      <c r="J3644" s="177" t="str">
        <f t="shared" si="113"/>
        <v>Date &gt; 1920</v>
      </c>
    </row>
    <row r="3645" spans="1:10" x14ac:dyDescent="0.3">
      <c r="A3645" s="178" t="s">
        <v>270</v>
      </c>
      <c r="B3645" s="178" t="s">
        <v>103</v>
      </c>
      <c r="C3645" s="178" t="s">
        <v>7578</v>
      </c>
      <c r="D3645" s="178" t="s">
        <v>7628</v>
      </c>
      <c r="E3645" s="179">
        <v>43881</v>
      </c>
      <c r="F3645" s="180">
        <v>0</v>
      </c>
      <c r="G3645" s="180">
        <v>52035.199999999997</v>
      </c>
      <c r="H3645" s="180">
        <v>22300.799999999999</v>
      </c>
      <c r="I3645" s="180">
        <f t="shared" si="112"/>
        <v>74336</v>
      </c>
      <c r="J3645" s="177" t="str">
        <f t="shared" si="113"/>
        <v>Date &gt; 1920</v>
      </c>
    </row>
    <row r="3646" spans="1:10" x14ac:dyDescent="0.3">
      <c r="A3646" s="178" t="s">
        <v>270</v>
      </c>
      <c r="B3646" s="178" t="s">
        <v>103</v>
      </c>
      <c r="C3646" s="178" t="s">
        <v>7578</v>
      </c>
      <c r="D3646" s="178" t="s">
        <v>7629</v>
      </c>
      <c r="E3646" s="209">
        <v>0</v>
      </c>
      <c r="F3646" s="180">
        <v>29393.01</v>
      </c>
      <c r="G3646" s="180">
        <v>0</v>
      </c>
      <c r="H3646" s="180">
        <v>-0.01</v>
      </c>
      <c r="I3646" s="180">
        <f t="shared" si="112"/>
        <v>29393</v>
      </c>
      <c r="J3646" s="177" t="str">
        <f t="shared" si="113"/>
        <v>Sketchy date</v>
      </c>
    </row>
    <row r="3647" spans="1:10" x14ac:dyDescent="0.3">
      <c r="A3647" s="178" t="s">
        <v>270</v>
      </c>
      <c r="B3647" s="178" t="s">
        <v>103</v>
      </c>
      <c r="C3647" s="178" t="s">
        <v>7578</v>
      </c>
      <c r="D3647" s="178" t="s">
        <v>7629</v>
      </c>
      <c r="E3647" s="209">
        <v>0</v>
      </c>
      <c r="F3647" s="180">
        <v>117573</v>
      </c>
      <c r="G3647" s="180">
        <v>0</v>
      </c>
      <c r="H3647" s="180">
        <v>-0.01</v>
      </c>
      <c r="I3647" s="180">
        <f t="shared" si="112"/>
        <v>117572.99</v>
      </c>
      <c r="J3647" s="177" t="str">
        <f t="shared" si="113"/>
        <v>Sketchy date</v>
      </c>
    </row>
    <row r="3648" spans="1:10" x14ac:dyDescent="0.3">
      <c r="A3648" s="178" t="s">
        <v>270</v>
      </c>
      <c r="B3648" s="178" t="s">
        <v>103</v>
      </c>
      <c r="C3648" s="178" t="s">
        <v>7578</v>
      </c>
      <c r="D3648" s="178" t="s">
        <v>7629</v>
      </c>
      <c r="E3648" s="179">
        <v>44123</v>
      </c>
      <c r="F3648" s="180">
        <v>53742</v>
      </c>
      <c r="G3648" s="180">
        <v>0</v>
      </c>
      <c r="H3648" s="180">
        <v>0</v>
      </c>
      <c r="I3648" s="180">
        <f t="shared" si="112"/>
        <v>53742</v>
      </c>
      <c r="J3648" s="177" t="str">
        <f t="shared" si="113"/>
        <v>Date &gt; 1920</v>
      </c>
    </row>
    <row r="3649" spans="1:10" x14ac:dyDescent="0.3">
      <c r="A3649" s="178" t="s">
        <v>270</v>
      </c>
      <c r="B3649" s="178" t="s">
        <v>103</v>
      </c>
      <c r="C3649" s="178" t="s">
        <v>7578</v>
      </c>
      <c r="D3649" s="178" t="s">
        <v>7629</v>
      </c>
      <c r="E3649" s="179">
        <v>44216</v>
      </c>
      <c r="F3649" s="180">
        <v>29393</v>
      </c>
      <c r="G3649" s="180">
        <v>0</v>
      </c>
      <c r="H3649" s="180">
        <v>0</v>
      </c>
      <c r="I3649" s="180">
        <f t="shared" si="112"/>
        <v>29393</v>
      </c>
      <c r="J3649" s="177" t="str">
        <f t="shared" si="113"/>
        <v>Date &gt; 1920</v>
      </c>
    </row>
    <row r="3650" spans="1:10" x14ac:dyDescent="0.3">
      <c r="A3650" s="178" t="s">
        <v>270</v>
      </c>
      <c r="B3650" s="178" t="s">
        <v>103</v>
      </c>
      <c r="C3650" s="178" t="s">
        <v>7578</v>
      </c>
      <c r="D3650" s="178" t="s">
        <v>7630</v>
      </c>
      <c r="E3650" s="179">
        <v>44145</v>
      </c>
      <c r="F3650" s="180">
        <v>0</v>
      </c>
      <c r="G3650" s="180">
        <v>11943.4</v>
      </c>
      <c r="H3650" s="180">
        <v>5118.6000000000004</v>
      </c>
      <c r="I3650" s="180">
        <f t="shared" si="112"/>
        <v>17062</v>
      </c>
      <c r="J3650" s="177" t="str">
        <f t="shared" si="113"/>
        <v>Date &gt; 1920</v>
      </c>
    </row>
    <row r="3651" spans="1:10" x14ac:dyDescent="0.3">
      <c r="A3651" s="178" t="s">
        <v>270</v>
      </c>
      <c r="B3651" s="178" t="s">
        <v>103</v>
      </c>
      <c r="C3651" s="178" t="s">
        <v>7578</v>
      </c>
      <c r="D3651" s="178" t="s">
        <v>7631</v>
      </c>
      <c r="E3651" s="179">
        <v>44210</v>
      </c>
      <c r="F3651" s="180">
        <v>0</v>
      </c>
      <c r="G3651" s="180">
        <v>47558.43</v>
      </c>
      <c r="H3651" s="180">
        <v>20382.189999999999</v>
      </c>
      <c r="I3651" s="180">
        <f t="shared" si="112"/>
        <v>67940.62</v>
      </c>
      <c r="J3651" s="177" t="str">
        <f t="shared" si="113"/>
        <v>Date &gt; 1920</v>
      </c>
    </row>
    <row r="3652" spans="1:10" x14ac:dyDescent="0.3">
      <c r="A3652" s="178" t="s">
        <v>270</v>
      </c>
      <c r="B3652" s="178" t="s">
        <v>103</v>
      </c>
      <c r="C3652" s="178" t="s">
        <v>7578</v>
      </c>
      <c r="D3652" s="178" t="s">
        <v>7631</v>
      </c>
      <c r="E3652" s="179">
        <v>44258</v>
      </c>
      <c r="F3652" s="180">
        <v>0</v>
      </c>
      <c r="G3652" s="180">
        <v>23261.03</v>
      </c>
      <c r="H3652" s="180">
        <v>9969.01</v>
      </c>
      <c r="I3652" s="180">
        <f t="shared" si="112"/>
        <v>33230.04</v>
      </c>
      <c r="J3652" s="177" t="str">
        <f t="shared" si="113"/>
        <v>Date &gt; 1920</v>
      </c>
    </row>
    <row r="3653" spans="1:10" x14ac:dyDescent="0.3">
      <c r="A3653" s="178" t="s">
        <v>270</v>
      </c>
      <c r="B3653" s="178" t="s">
        <v>103</v>
      </c>
      <c r="C3653" s="178" t="s">
        <v>7578</v>
      </c>
      <c r="D3653" s="178" t="s">
        <v>7632</v>
      </c>
      <c r="E3653" s="179">
        <v>22896</v>
      </c>
      <c r="F3653" s="180">
        <v>0</v>
      </c>
      <c r="G3653" s="180">
        <v>4500</v>
      </c>
      <c r="H3653" s="180">
        <v>2425</v>
      </c>
      <c r="I3653" s="180">
        <f t="shared" ref="I3653:I3716" si="114">SUM(F3653:H3653)</f>
        <v>6925</v>
      </c>
      <c r="J3653" s="177" t="str">
        <f t="shared" ref="J3653:J3716" si="115">IF(OR(YEAR(E3653)&gt; 1920, ISBLANK(E3653)), "Date &gt; 1920", "Sketchy date")</f>
        <v>Date &gt; 1920</v>
      </c>
    </row>
    <row r="3654" spans="1:10" x14ac:dyDescent="0.3">
      <c r="A3654" s="178" t="s">
        <v>270</v>
      </c>
      <c r="B3654" s="178" t="s">
        <v>103</v>
      </c>
      <c r="C3654" s="178" t="s">
        <v>7578</v>
      </c>
      <c r="D3654" s="178" t="s">
        <v>7633</v>
      </c>
      <c r="E3654" s="179">
        <v>24289</v>
      </c>
      <c r="F3654" s="180">
        <v>103364.08</v>
      </c>
      <c r="G3654" s="180">
        <v>68909.39</v>
      </c>
      <c r="H3654" s="180">
        <v>34454.69</v>
      </c>
      <c r="I3654" s="180">
        <f t="shared" si="114"/>
        <v>206728.16</v>
      </c>
      <c r="J3654" s="177" t="str">
        <f t="shared" si="115"/>
        <v>Date &gt; 1920</v>
      </c>
    </row>
    <row r="3655" spans="1:10" x14ac:dyDescent="0.3">
      <c r="A3655" s="178" t="s">
        <v>270</v>
      </c>
      <c r="B3655" s="178" t="s">
        <v>103</v>
      </c>
      <c r="C3655" s="178" t="s">
        <v>7578</v>
      </c>
      <c r="D3655" s="178" t="s">
        <v>7170</v>
      </c>
      <c r="E3655" s="179">
        <v>24289</v>
      </c>
      <c r="F3655" s="180">
        <v>2400</v>
      </c>
      <c r="G3655" s="180">
        <v>1600</v>
      </c>
      <c r="H3655" s="180">
        <v>800</v>
      </c>
      <c r="I3655" s="180">
        <f t="shared" si="114"/>
        <v>4800</v>
      </c>
      <c r="J3655" s="177" t="str">
        <f t="shared" si="115"/>
        <v>Date &gt; 1920</v>
      </c>
    </row>
    <row r="3656" spans="1:10" x14ac:dyDescent="0.3">
      <c r="A3656" s="178" t="s">
        <v>270</v>
      </c>
      <c r="B3656" s="178" t="s">
        <v>103</v>
      </c>
      <c r="C3656" s="178" t="s">
        <v>7578</v>
      </c>
      <c r="D3656" s="178" t="s">
        <v>7634</v>
      </c>
      <c r="E3656" s="179">
        <v>23215</v>
      </c>
      <c r="F3656" s="180">
        <v>0</v>
      </c>
      <c r="G3656" s="180">
        <v>1333.12</v>
      </c>
      <c r="H3656" s="180">
        <v>666.56</v>
      </c>
      <c r="I3656" s="180">
        <f t="shared" si="114"/>
        <v>1999.6799999999998</v>
      </c>
      <c r="J3656" s="177" t="str">
        <f t="shared" si="115"/>
        <v>Date &gt; 1920</v>
      </c>
    </row>
    <row r="3657" spans="1:10" x14ac:dyDescent="0.3">
      <c r="A3657" s="178" t="s">
        <v>270</v>
      </c>
      <c r="B3657" s="178" t="s">
        <v>103</v>
      </c>
      <c r="C3657" s="178" t="s">
        <v>7578</v>
      </c>
      <c r="D3657" s="178" t="s">
        <v>6533</v>
      </c>
      <c r="E3657" s="179">
        <v>24090</v>
      </c>
      <c r="F3657" s="180">
        <v>0</v>
      </c>
      <c r="G3657" s="180">
        <v>34419.54</v>
      </c>
      <c r="H3657" s="180">
        <v>17209.78</v>
      </c>
      <c r="I3657" s="180">
        <f t="shared" si="114"/>
        <v>51629.32</v>
      </c>
      <c r="J3657" s="177" t="str">
        <f t="shared" si="115"/>
        <v>Date &gt; 1920</v>
      </c>
    </row>
    <row r="3658" spans="1:10" x14ac:dyDescent="0.3">
      <c r="A3658" s="178" t="s">
        <v>270</v>
      </c>
      <c r="B3658" s="178" t="s">
        <v>103</v>
      </c>
      <c r="C3658" s="178" t="s">
        <v>7578</v>
      </c>
      <c r="D3658" s="178" t="s">
        <v>6400</v>
      </c>
      <c r="E3658" s="179">
        <v>23725</v>
      </c>
      <c r="F3658" s="180">
        <v>0</v>
      </c>
      <c r="G3658" s="180">
        <v>6494.78</v>
      </c>
      <c r="H3658" s="180">
        <v>3247.39</v>
      </c>
      <c r="I3658" s="180">
        <f t="shared" si="114"/>
        <v>9742.17</v>
      </c>
      <c r="J3658" s="177" t="str">
        <f t="shared" si="115"/>
        <v>Date &gt; 1920</v>
      </c>
    </row>
    <row r="3659" spans="1:10" x14ac:dyDescent="0.3">
      <c r="A3659" s="178" t="s">
        <v>270</v>
      </c>
      <c r="B3659" s="178" t="s">
        <v>103</v>
      </c>
      <c r="C3659" s="178" t="s">
        <v>7578</v>
      </c>
      <c r="D3659" s="178" t="s">
        <v>7635</v>
      </c>
      <c r="E3659" s="179">
        <v>23763</v>
      </c>
      <c r="F3659" s="180">
        <v>0</v>
      </c>
      <c r="G3659" s="180">
        <v>2600</v>
      </c>
      <c r="H3659" s="180">
        <v>2798.14</v>
      </c>
      <c r="I3659" s="180">
        <f t="shared" si="114"/>
        <v>5398.1399999999994</v>
      </c>
      <c r="J3659" s="177" t="str">
        <f t="shared" si="115"/>
        <v>Date &gt; 1920</v>
      </c>
    </row>
    <row r="3660" spans="1:10" x14ac:dyDescent="0.3">
      <c r="A3660" s="178" t="s">
        <v>270</v>
      </c>
      <c r="B3660" s="178" t="s">
        <v>103</v>
      </c>
      <c r="C3660" s="178" t="s">
        <v>7578</v>
      </c>
      <c r="D3660" s="178" t="s">
        <v>7636</v>
      </c>
      <c r="E3660" s="179">
        <v>24239</v>
      </c>
      <c r="F3660" s="180">
        <v>0</v>
      </c>
      <c r="G3660" s="180">
        <v>1363.5</v>
      </c>
      <c r="H3660" s="180">
        <v>1363.5</v>
      </c>
      <c r="I3660" s="180">
        <f t="shared" si="114"/>
        <v>2727</v>
      </c>
      <c r="J3660" s="177" t="str">
        <f t="shared" si="115"/>
        <v>Date &gt; 1920</v>
      </c>
    </row>
    <row r="3661" spans="1:10" x14ac:dyDescent="0.3">
      <c r="A3661" s="178" t="s">
        <v>270</v>
      </c>
      <c r="B3661" s="178" t="s">
        <v>103</v>
      </c>
      <c r="C3661" s="178" t="s">
        <v>7578</v>
      </c>
      <c r="D3661" s="178" t="s">
        <v>7637</v>
      </c>
      <c r="E3661" s="179">
        <v>26786</v>
      </c>
      <c r="F3661" s="180">
        <v>190794.54</v>
      </c>
      <c r="G3661" s="180">
        <v>118130.74</v>
      </c>
      <c r="H3661" s="180">
        <v>118130.74</v>
      </c>
      <c r="I3661" s="180">
        <f t="shared" si="114"/>
        <v>427056.02</v>
      </c>
      <c r="J3661" s="177" t="str">
        <f t="shared" si="115"/>
        <v>Date &gt; 1920</v>
      </c>
    </row>
    <row r="3662" spans="1:10" x14ac:dyDescent="0.3">
      <c r="A3662" s="178" t="s">
        <v>270</v>
      </c>
      <c r="B3662" s="178" t="s">
        <v>103</v>
      </c>
      <c r="C3662" s="178" t="s">
        <v>7578</v>
      </c>
      <c r="D3662" s="178" t="s">
        <v>7638</v>
      </c>
      <c r="E3662" s="179">
        <v>25437</v>
      </c>
      <c r="F3662" s="180">
        <v>0</v>
      </c>
      <c r="G3662" s="180">
        <v>3007.96</v>
      </c>
      <c r="H3662" s="180">
        <v>3007.97</v>
      </c>
      <c r="I3662" s="180">
        <f t="shared" si="114"/>
        <v>6015.93</v>
      </c>
      <c r="J3662" s="177" t="str">
        <f t="shared" si="115"/>
        <v>Date &gt; 1920</v>
      </c>
    </row>
    <row r="3663" spans="1:10" x14ac:dyDescent="0.3">
      <c r="A3663" s="178" t="s">
        <v>270</v>
      </c>
      <c r="B3663" s="178" t="s">
        <v>103</v>
      </c>
      <c r="C3663" s="178" t="s">
        <v>7578</v>
      </c>
      <c r="D3663" s="178" t="s">
        <v>7639</v>
      </c>
      <c r="E3663" s="179">
        <v>26200</v>
      </c>
      <c r="F3663" s="180">
        <v>21416.09</v>
      </c>
      <c r="G3663" s="180">
        <v>10708.05</v>
      </c>
      <c r="H3663" s="180">
        <v>10708.05</v>
      </c>
      <c r="I3663" s="180">
        <f t="shared" si="114"/>
        <v>42832.19</v>
      </c>
      <c r="J3663" s="177" t="str">
        <f t="shared" si="115"/>
        <v>Date &gt; 1920</v>
      </c>
    </row>
    <row r="3664" spans="1:10" x14ac:dyDescent="0.3">
      <c r="A3664" s="178" t="s">
        <v>270</v>
      </c>
      <c r="B3664" s="178" t="s">
        <v>103</v>
      </c>
      <c r="C3664" s="178" t="s">
        <v>7578</v>
      </c>
      <c r="D3664" s="178" t="s">
        <v>7640</v>
      </c>
      <c r="E3664" s="179">
        <v>26200</v>
      </c>
      <c r="F3664" s="180">
        <v>23000</v>
      </c>
      <c r="G3664" s="180">
        <v>11500</v>
      </c>
      <c r="H3664" s="180">
        <v>11941.23</v>
      </c>
      <c r="I3664" s="180">
        <f t="shared" si="114"/>
        <v>46441.229999999996</v>
      </c>
      <c r="J3664" s="177" t="str">
        <f t="shared" si="115"/>
        <v>Date &gt; 1920</v>
      </c>
    </row>
    <row r="3665" spans="1:10" x14ac:dyDescent="0.3">
      <c r="A3665" s="178" t="s">
        <v>270</v>
      </c>
      <c r="B3665" s="178" t="s">
        <v>103</v>
      </c>
      <c r="C3665" s="178" t="s">
        <v>7578</v>
      </c>
      <c r="D3665" s="178" t="s">
        <v>7641</v>
      </c>
      <c r="E3665" s="179">
        <v>26739</v>
      </c>
      <c r="F3665" s="180">
        <v>0</v>
      </c>
      <c r="G3665" s="180">
        <v>58923.39</v>
      </c>
      <c r="H3665" s="180">
        <v>29461.69</v>
      </c>
      <c r="I3665" s="180">
        <f t="shared" si="114"/>
        <v>88385.08</v>
      </c>
      <c r="J3665" s="177" t="str">
        <f t="shared" si="115"/>
        <v>Date &gt; 1920</v>
      </c>
    </row>
    <row r="3666" spans="1:10" x14ac:dyDescent="0.3">
      <c r="A3666" s="178" t="s">
        <v>270</v>
      </c>
      <c r="B3666" s="178" t="s">
        <v>103</v>
      </c>
      <c r="C3666" s="178" t="s">
        <v>7578</v>
      </c>
      <c r="D3666" s="178" t="s">
        <v>6400</v>
      </c>
      <c r="E3666" s="179">
        <v>26947</v>
      </c>
      <c r="F3666" s="180">
        <v>0</v>
      </c>
      <c r="G3666" s="180">
        <v>44000</v>
      </c>
      <c r="H3666" s="180">
        <v>12629.39</v>
      </c>
      <c r="I3666" s="180">
        <f t="shared" si="114"/>
        <v>56629.39</v>
      </c>
      <c r="J3666" s="177" t="str">
        <f t="shared" si="115"/>
        <v>Date &gt; 1920</v>
      </c>
    </row>
    <row r="3667" spans="1:10" x14ac:dyDescent="0.3">
      <c r="A3667" s="178" t="s">
        <v>270</v>
      </c>
      <c r="B3667" s="178" t="s">
        <v>103</v>
      </c>
      <c r="C3667" s="178" t="s">
        <v>7578</v>
      </c>
      <c r="D3667" s="178" t="s">
        <v>7642</v>
      </c>
      <c r="E3667" s="179">
        <v>26927</v>
      </c>
      <c r="F3667" s="180">
        <v>0</v>
      </c>
      <c r="G3667" s="180">
        <v>511.12</v>
      </c>
      <c r="H3667" s="180">
        <v>511.13</v>
      </c>
      <c r="I3667" s="180">
        <f t="shared" si="114"/>
        <v>1022.25</v>
      </c>
      <c r="J3667" s="177" t="str">
        <f t="shared" si="115"/>
        <v>Date &gt; 1920</v>
      </c>
    </row>
    <row r="3668" spans="1:10" x14ac:dyDescent="0.3">
      <c r="A3668" s="178" t="s">
        <v>270</v>
      </c>
      <c r="B3668" s="178" t="s">
        <v>103</v>
      </c>
      <c r="C3668" s="178" t="s">
        <v>7578</v>
      </c>
      <c r="D3668" s="178" t="s">
        <v>7643</v>
      </c>
      <c r="E3668" s="179">
        <v>27352</v>
      </c>
      <c r="F3668" s="180">
        <v>0</v>
      </c>
      <c r="G3668" s="180">
        <v>2912.66</v>
      </c>
      <c r="H3668" s="180">
        <v>1456.34</v>
      </c>
      <c r="I3668" s="180">
        <f t="shared" si="114"/>
        <v>4369</v>
      </c>
      <c r="J3668" s="177" t="str">
        <f t="shared" si="115"/>
        <v>Date &gt; 1920</v>
      </c>
    </row>
    <row r="3669" spans="1:10" x14ac:dyDescent="0.3">
      <c r="A3669" s="178" t="s">
        <v>270</v>
      </c>
      <c r="B3669" s="178" t="s">
        <v>103</v>
      </c>
      <c r="C3669" s="178" t="s">
        <v>7578</v>
      </c>
      <c r="D3669" s="178" t="s">
        <v>7644</v>
      </c>
      <c r="E3669" s="179">
        <v>27941</v>
      </c>
      <c r="F3669" s="180">
        <v>229345.26</v>
      </c>
      <c r="G3669" s="180">
        <v>46300.98</v>
      </c>
      <c r="H3669" s="180">
        <v>31011.26</v>
      </c>
      <c r="I3669" s="180">
        <f t="shared" si="114"/>
        <v>306657.5</v>
      </c>
      <c r="J3669" s="177" t="str">
        <f t="shared" si="115"/>
        <v>Date &gt; 1920</v>
      </c>
    </row>
    <row r="3670" spans="1:10" x14ac:dyDescent="0.3">
      <c r="A3670" s="178" t="s">
        <v>270</v>
      </c>
      <c r="B3670" s="178" t="s">
        <v>103</v>
      </c>
      <c r="C3670" s="178" t="s">
        <v>7578</v>
      </c>
      <c r="D3670" s="178" t="s">
        <v>7645</v>
      </c>
      <c r="E3670" s="179">
        <v>27845</v>
      </c>
      <c r="F3670" s="180">
        <v>80704</v>
      </c>
      <c r="G3670" s="180">
        <v>7873.56</v>
      </c>
      <c r="H3670" s="180">
        <v>9841.9500000000007</v>
      </c>
      <c r="I3670" s="180">
        <f t="shared" si="114"/>
        <v>98419.51</v>
      </c>
      <c r="J3670" s="177" t="str">
        <f t="shared" si="115"/>
        <v>Date &gt; 1920</v>
      </c>
    </row>
    <row r="3671" spans="1:10" x14ac:dyDescent="0.3">
      <c r="A3671" s="178" t="s">
        <v>270</v>
      </c>
      <c r="B3671" s="178" t="s">
        <v>103</v>
      </c>
      <c r="C3671" s="178" t="s">
        <v>7578</v>
      </c>
      <c r="D3671" s="178" t="s">
        <v>7348</v>
      </c>
      <c r="E3671" s="179">
        <v>27795</v>
      </c>
      <c r="F3671" s="180">
        <v>0</v>
      </c>
      <c r="G3671" s="180">
        <v>31500</v>
      </c>
      <c r="H3671" s="180">
        <v>15750</v>
      </c>
      <c r="I3671" s="180">
        <f t="shared" si="114"/>
        <v>47250</v>
      </c>
      <c r="J3671" s="177" t="str">
        <f t="shared" si="115"/>
        <v>Date &gt; 1920</v>
      </c>
    </row>
    <row r="3672" spans="1:10" x14ac:dyDescent="0.3">
      <c r="A3672" s="178" t="s">
        <v>270</v>
      </c>
      <c r="B3672" s="178" t="s">
        <v>103</v>
      </c>
      <c r="C3672" s="178" t="s">
        <v>7578</v>
      </c>
      <c r="D3672" s="178" t="s">
        <v>6345</v>
      </c>
      <c r="E3672" s="179">
        <v>27991</v>
      </c>
      <c r="F3672" s="180">
        <v>0</v>
      </c>
      <c r="G3672" s="180">
        <v>1313.5</v>
      </c>
      <c r="H3672" s="180">
        <v>875.68</v>
      </c>
      <c r="I3672" s="180">
        <f t="shared" si="114"/>
        <v>2189.1799999999998</v>
      </c>
      <c r="J3672" s="177" t="str">
        <f t="shared" si="115"/>
        <v>Date &gt; 1920</v>
      </c>
    </row>
    <row r="3673" spans="1:10" x14ac:dyDescent="0.3">
      <c r="A3673" s="178" t="s">
        <v>270</v>
      </c>
      <c r="B3673" s="178" t="s">
        <v>103</v>
      </c>
      <c r="C3673" s="178" t="s">
        <v>7578</v>
      </c>
      <c r="D3673" s="178" t="s">
        <v>7646</v>
      </c>
      <c r="E3673" s="179">
        <v>30355</v>
      </c>
      <c r="F3673" s="180">
        <v>456743.44</v>
      </c>
      <c r="G3673" s="180">
        <v>852666.26</v>
      </c>
      <c r="H3673" s="180">
        <v>201562.44</v>
      </c>
      <c r="I3673" s="180">
        <f t="shared" si="114"/>
        <v>1510972.14</v>
      </c>
      <c r="J3673" s="177" t="str">
        <f t="shared" si="115"/>
        <v>Date &gt; 1920</v>
      </c>
    </row>
    <row r="3674" spans="1:10" x14ac:dyDescent="0.3">
      <c r="A3674" s="178" t="s">
        <v>270</v>
      </c>
      <c r="B3674" s="178" t="s">
        <v>103</v>
      </c>
      <c r="C3674" s="178" t="s">
        <v>7578</v>
      </c>
      <c r="D3674" s="178" t="s">
        <v>7647</v>
      </c>
      <c r="E3674" s="179">
        <v>28930</v>
      </c>
      <c r="F3674" s="180">
        <v>0</v>
      </c>
      <c r="G3674" s="180">
        <v>25819.8</v>
      </c>
      <c r="H3674" s="180">
        <v>12909.9</v>
      </c>
      <c r="I3674" s="180">
        <f t="shared" si="114"/>
        <v>38729.699999999997</v>
      </c>
      <c r="J3674" s="177" t="str">
        <f t="shared" si="115"/>
        <v>Date &gt; 1920</v>
      </c>
    </row>
    <row r="3675" spans="1:10" x14ac:dyDescent="0.3">
      <c r="A3675" s="178" t="s">
        <v>270</v>
      </c>
      <c r="B3675" s="178" t="s">
        <v>103</v>
      </c>
      <c r="C3675" s="178" t="s">
        <v>7578</v>
      </c>
      <c r="D3675" s="178" t="s">
        <v>7647</v>
      </c>
      <c r="E3675" s="179">
        <v>28971</v>
      </c>
      <c r="F3675" s="180">
        <v>19843.2</v>
      </c>
      <c r="G3675" s="180">
        <v>0</v>
      </c>
      <c r="H3675" s="180">
        <v>0</v>
      </c>
      <c r="I3675" s="180">
        <f t="shared" si="114"/>
        <v>19843.2</v>
      </c>
      <c r="J3675" s="177" t="str">
        <f t="shared" si="115"/>
        <v>Date &gt; 1920</v>
      </c>
    </row>
    <row r="3676" spans="1:10" x14ac:dyDescent="0.3">
      <c r="A3676" s="178" t="s">
        <v>270</v>
      </c>
      <c r="B3676" s="178" t="s">
        <v>103</v>
      </c>
      <c r="C3676" s="178" t="s">
        <v>7578</v>
      </c>
      <c r="D3676" s="178" t="s">
        <v>7647</v>
      </c>
      <c r="E3676" s="179">
        <v>29041</v>
      </c>
      <c r="F3676" s="180">
        <v>22966.799999999999</v>
      </c>
      <c r="G3676" s="180">
        <v>8962.0400000000009</v>
      </c>
      <c r="H3676" s="180">
        <v>6127.66</v>
      </c>
      <c r="I3676" s="180">
        <f t="shared" si="114"/>
        <v>38056.5</v>
      </c>
      <c r="J3676" s="177" t="str">
        <f t="shared" si="115"/>
        <v>Date &gt; 1920</v>
      </c>
    </row>
    <row r="3677" spans="1:10" x14ac:dyDescent="0.3">
      <c r="A3677" s="178" t="s">
        <v>270</v>
      </c>
      <c r="B3677" s="178" t="s">
        <v>103</v>
      </c>
      <c r="C3677" s="178" t="s">
        <v>7578</v>
      </c>
      <c r="D3677" s="178" t="s">
        <v>7647</v>
      </c>
      <c r="E3677" s="179">
        <v>29131</v>
      </c>
      <c r="F3677" s="180">
        <v>13376</v>
      </c>
      <c r="G3677" s="180">
        <v>0</v>
      </c>
      <c r="H3677" s="180">
        <v>4267.25</v>
      </c>
      <c r="I3677" s="180">
        <f t="shared" si="114"/>
        <v>17643.25</v>
      </c>
      <c r="J3677" s="177" t="str">
        <f t="shared" si="115"/>
        <v>Date &gt; 1920</v>
      </c>
    </row>
    <row r="3678" spans="1:10" x14ac:dyDescent="0.3">
      <c r="A3678" s="178" t="s">
        <v>270</v>
      </c>
      <c r="B3678" s="178" t="s">
        <v>103</v>
      </c>
      <c r="C3678" s="178" t="s">
        <v>7578</v>
      </c>
      <c r="D3678" s="178" t="s">
        <v>7647</v>
      </c>
      <c r="E3678" s="179">
        <v>29237</v>
      </c>
      <c r="F3678" s="180">
        <v>3769.4</v>
      </c>
      <c r="G3678" s="180">
        <v>268.35000000000002</v>
      </c>
      <c r="H3678" s="180">
        <v>0</v>
      </c>
      <c r="I3678" s="180">
        <f t="shared" si="114"/>
        <v>4037.75</v>
      </c>
      <c r="J3678" s="177" t="str">
        <f t="shared" si="115"/>
        <v>Date &gt; 1920</v>
      </c>
    </row>
    <row r="3679" spans="1:10" x14ac:dyDescent="0.3">
      <c r="A3679" s="178" t="s">
        <v>270</v>
      </c>
      <c r="B3679" s="178" t="s">
        <v>103</v>
      </c>
      <c r="C3679" s="178" t="s">
        <v>7578</v>
      </c>
      <c r="D3679" s="178" t="s">
        <v>7647</v>
      </c>
      <c r="E3679" s="179">
        <v>29362</v>
      </c>
      <c r="F3679" s="180">
        <v>0</v>
      </c>
      <c r="G3679" s="180">
        <v>10000</v>
      </c>
      <c r="H3679" s="180">
        <v>5000</v>
      </c>
      <c r="I3679" s="180">
        <f t="shared" si="114"/>
        <v>15000</v>
      </c>
      <c r="J3679" s="177" t="str">
        <f t="shared" si="115"/>
        <v>Date &gt; 1920</v>
      </c>
    </row>
    <row r="3680" spans="1:10" x14ac:dyDescent="0.3">
      <c r="A3680" s="178" t="s">
        <v>270</v>
      </c>
      <c r="B3680" s="178" t="s">
        <v>103</v>
      </c>
      <c r="C3680" s="178" t="s">
        <v>7578</v>
      </c>
      <c r="D3680" s="178" t="s">
        <v>7647</v>
      </c>
      <c r="E3680" s="179">
        <v>29803</v>
      </c>
      <c r="F3680" s="180">
        <v>21764.9</v>
      </c>
      <c r="G3680" s="180">
        <v>964.48</v>
      </c>
      <c r="H3680" s="180">
        <v>4460.22</v>
      </c>
      <c r="I3680" s="180">
        <f t="shared" si="114"/>
        <v>27189.600000000002</v>
      </c>
      <c r="J3680" s="177" t="str">
        <f t="shared" si="115"/>
        <v>Date &gt; 1920</v>
      </c>
    </row>
    <row r="3681" spans="1:10" x14ac:dyDescent="0.3">
      <c r="A3681" s="178" t="s">
        <v>270</v>
      </c>
      <c r="B3681" s="178" t="s">
        <v>103</v>
      </c>
      <c r="C3681" s="178" t="s">
        <v>7578</v>
      </c>
      <c r="D3681" s="178" t="s">
        <v>7648</v>
      </c>
      <c r="E3681" s="179">
        <v>29684</v>
      </c>
      <c r="F3681" s="180">
        <v>114774.3</v>
      </c>
      <c r="G3681" s="180">
        <v>1203.0999999999999</v>
      </c>
      <c r="H3681" s="180">
        <v>13354.25</v>
      </c>
      <c r="I3681" s="180">
        <f t="shared" si="114"/>
        <v>129331.65000000001</v>
      </c>
      <c r="J3681" s="177" t="str">
        <f t="shared" si="115"/>
        <v>Date &gt; 1920</v>
      </c>
    </row>
    <row r="3682" spans="1:10" x14ac:dyDescent="0.3">
      <c r="A3682" s="178" t="s">
        <v>270</v>
      </c>
      <c r="B3682" s="178" t="s">
        <v>103</v>
      </c>
      <c r="C3682" s="178" t="s">
        <v>7578</v>
      </c>
      <c r="D3682" s="178" t="s">
        <v>7649</v>
      </c>
      <c r="E3682" s="179">
        <v>31910</v>
      </c>
      <c r="F3682" s="180">
        <v>303435.95</v>
      </c>
      <c r="G3682" s="180">
        <v>3204.63</v>
      </c>
      <c r="H3682" s="180">
        <v>35317.43</v>
      </c>
      <c r="I3682" s="180">
        <f t="shared" si="114"/>
        <v>341958.01</v>
      </c>
      <c r="J3682" s="177" t="str">
        <f t="shared" si="115"/>
        <v>Date &gt; 1920</v>
      </c>
    </row>
    <row r="3683" spans="1:10" x14ac:dyDescent="0.3">
      <c r="A3683" s="178" t="s">
        <v>270</v>
      </c>
      <c r="B3683" s="178" t="s">
        <v>103</v>
      </c>
      <c r="C3683" s="178" t="s">
        <v>7578</v>
      </c>
      <c r="D3683" s="178" t="s">
        <v>7650</v>
      </c>
      <c r="E3683" s="179">
        <v>30308</v>
      </c>
      <c r="F3683" s="180">
        <v>0</v>
      </c>
      <c r="G3683" s="180">
        <v>3200</v>
      </c>
      <c r="H3683" s="180">
        <v>1600</v>
      </c>
      <c r="I3683" s="180">
        <f t="shared" si="114"/>
        <v>4800</v>
      </c>
      <c r="J3683" s="177" t="str">
        <f t="shared" si="115"/>
        <v>Date &gt; 1920</v>
      </c>
    </row>
    <row r="3684" spans="1:10" x14ac:dyDescent="0.3">
      <c r="A3684" s="178" t="s">
        <v>270</v>
      </c>
      <c r="B3684" s="178" t="s">
        <v>103</v>
      </c>
      <c r="C3684" s="178" t="s">
        <v>7578</v>
      </c>
      <c r="D3684" s="178" t="s">
        <v>7651</v>
      </c>
      <c r="E3684" s="179">
        <v>31383</v>
      </c>
      <c r="F3684" s="180">
        <v>0</v>
      </c>
      <c r="G3684" s="180">
        <v>20582.84</v>
      </c>
      <c r="H3684" s="180">
        <v>10291.42</v>
      </c>
      <c r="I3684" s="180">
        <f t="shared" si="114"/>
        <v>30874.260000000002</v>
      </c>
      <c r="J3684" s="177" t="str">
        <f t="shared" si="115"/>
        <v>Date &gt; 1920</v>
      </c>
    </row>
    <row r="3685" spans="1:10" x14ac:dyDescent="0.3">
      <c r="A3685" s="178" t="s">
        <v>270</v>
      </c>
      <c r="B3685" s="178" t="s">
        <v>103</v>
      </c>
      <c r="C3685" s="178" t="s">
        <v>7578</v>
      </c>
      <c r="D3685" s="178" t="s">
        <v>7652</v>
      </c>
      <c r="E3685" s="179">
        <v>32678</v>
      </c>
      <c r="F3685" s="180">
        <v>2247500.9500000002</v>
      </c>
      <c r="G3685" s="180">
        <v>569993.81999999995</v>
      </c>
      <c r="H3685" s="180">
        <v>378710.23</v>
      </c>
      <c r="I3685" s="180">
        <f t="shared" si="114"/>
        <v>3196205</v>
      </c>
      <c r="J3685" s="177" t="str">
        <f t="shared" si="115"/>
        <v>Date &gt; 1920</v>
      </c>
    </row>
    <row r="3686" spans="1:10" x14ac:dyDescent="0.3">
      <c r="A3686" s="178" t="s">
        <v>270</v>
      </c>
      <c r="B3686" s="178" t="s">
        <v>103</v>
      </c>
      <c r="C3686" s="178" t="s">
        <v>7578</v>
      </c>
      <c r="D3686" s="178" t="s">
        <v>7653</v>
      </c>
      <c r="E3686" s="179">
        <v>31708</v>
      </c>
      <c r="F3686" s="180">
        <v>0</v>
      </c>
      <c r="G3686" s="180">
        <v>3285.7</v>
      </c>
      <c r="H3686" s="180">
        <v>1642.85</v>
      </c>
      <c r="I3686" s="180">
        <f t="shared" si="114"/>
        <v>4928.5499999999993</v>
      </c>
      <c r="J3686" s="177" t="str">
        <f t="shared" si="115"/>
        <v>Date &gt; 1920</v>
      </c>
    </row>
    <row r="3687" spans="1:10" x14ac:dyDescent="0.3">
      <c r="A3687" s="178" t="s">
        <v>270</v>
      </c>
      <c r="B3687" s="178" t="s">
        <v>103</v>
      </c>
      <c r="C3687" s="178" t="s">
        <v>7578</v>
      </c>
      <c r="D3687" s="178" t="s">
        <v>7654</v>
      </c>
      <c r="E3687" s="179">
        <v>31898</v>
      </c>
      <c r="F3687" s="180">
        <v>0</v>
      </c>
      <c r="G3687" s="180">
        <v>55099.3</v>
      </c>
      <c r="H3687" s="180">
        <v>11650.89</v>
      </c>
      <c r="I3687" s="180">
        <f t="shared" si="114"/>
        <v>66750.19</v>
      </c>
      <c r="J3687" s="177" t="str">
        <f t="shared" si="115"/>
        <v>Date &gt; 1920</v>
      </c>
    </row>
    <row r="3688" spans="1:10" x14ac:dyDescent="0.3">
      <c r="A3688" s="178" t="s">
        <v>270</v>
      </c>
      <c r="B3688" s="178" t="s">
        <v>103</v>
      </c>
      <c r="C3688" s="178" t="s">
        <v>7578</v>
      </c>
      <c r="D3688" s="178" t="s">
        <v>7655</v>
      </c>
      <c r="E3688" s="179">
        <v>31811</v>
      </c>
      <c r="F3688" s="180">
        <v>0</v>
      </c>
      <c r="G3688" s="180">
        <v>29666.67</v>
      </c>
      <c r="H3688" s="180">
        <v>14833.33</v>
      </c>
      <c r="I3688" s="180">
        <f t="shared" si="114"/>
        <v>44500</v>
      </c>
      <c r="J3688" s="177" t="str">
        <f t="shared" si="115"/>
        <v>Date &gt; 1920</v>
      </c>
    </row>
    <row r="3689" spans="1:10" x14ac:dyDescent="0.3">
      <c r="A3689" s="178" t="s">
        <v>270</v>
      </c>
      <c r="B3689" s="178" t="s">
        <v>103</v>
      </c>
      <c r="C3689" s="178" t="s">
        <v>7578</v>
      </c>
      <c r="D3689" s="178" t="s">
        <v>7656</v>
      </c>
      <c r="E3689" s="179">
        <v>31817</v>
      </c>
      <c r="F3689" s="180">
        <v>0</v>
      </c>
      <c r="G3689" s="180">
        <v>21813.33</v>
      </c>
      <c r="H3689" s="180">
        <v>10906.67</v>
      </c>
      <c r="I3689" s="180">
        <f t="shared" si="114"/>
        <v>32720</v>
      </c>
      <c r="J3689" s="177" t="str">
        <f t="shared" si="115"/>
        <v>Date &gt; 1920</v>
      </c>
    </row>
    <row r="3690" spans="1:10" x14ac:dyDescent="0.3">
      <c r="A3690" s="178" t="s">
        <v>270</v>
      </c>
      <c r="B3690" s="178" t="s">
        <v>103</v>
      </c>
      <c r="C3690" s="178" t="s">
        <v>7578</v>
      </c>
      <c r="D3690" s="178" t="s">
        <v>7657</v>
      </c>
      <c r="E3690" s="179">
        <v>32080</v>
      </c>
      <c r="F3690" s="180">
        <v>0</v>
      </c>
      <c r="G3690" s="180">
        <v>10510.67</v>
      </c>
      <c r="H3690" s="180">
        <v>5255.33</v>
      </c>
      <c r="I3690" s="180">
        <f t="shared" si="114"/>
        <v>15766</v>
      </c>
      <c r="J3690" s="177" t="str">
        <f t="shared" si="115"/>
        <v>Date &gt; 1920</v>
      </c>
    </row>
    <row r="3691" spans="1:10" x14ac:dyDescent="0.3">
      <c r="A3691" s="178" t="s">
        <v>270</v>
      </c>
      <c r="B3691" s="178" t="s">
        <v>103</v>
      </c>
      <c r="C3691" s="178" t="s">
        <v>7578</v>
      </c>
      <c r="D3691" s="178" t="s">
        <v>7658</v>
      </c>
      <c r="E3691" s="179">
        <v>32120</v>
      </c>
      <c r="F3691" s="180">
        <v>0</v>
      </c>
      <c r="G3691" s="180">
        <v>1660.67</v>
      </c>
      <c r="H3691" s="180">
        <v>830.33</v>
      </c>
      <c r="I3691" s="180">
        <f t="shared" si="114"/>
        <v>2491</v>
      </c>
      <c r="J3691" s="177" t="str">
        <f t="shared" si="115"/>
        <v>Date &gt; 1920</v>
      </c>
    </row>
    <row r="3692" spans="1:10" x14ac:dyDescent="0.3">
      <c r="A3692" s="178" t="s">
        <v>270</v>
      </c>
      <c r="B3692" s="178" t="s">
        <v>103</v>
      </c>
      <c r="C3692" s="178" t="s">
        <v>7578</v>
      </c>
      <c r="D3692" s="178" t="s">
        <v>7659</v>
      </c>
      <c r="E3692" s="179">
        <v>32385</v>
      </c>
      <c r="F3692" s="180">
        <v>0</v>
      </c>
      <c r="G3692" s="180">
        <v>9000</v>
      </c>
      <c r="H3692" s="180">
        <v>5333.58</v>
      </c>
      <c r="I3692" s="180">
        <f t="shared" si="114"/>
        <v>14333.58</v>
      </c>
      <c r="J3692" s="177" t="str">
        <f t="shared" si="115"/>
        <v>Date &gt; 1920</v>
      </c>
    </row>
    <row r="3693" spans="1:10" x14ac:dyDescent="0.3">
      <c r="A3693" s="178" t="s">
        <v>270</v>
      </c>
      <c r="B3693" s="178" t="s">
        <v>103</v>
      </c>
      <c r="C3693" s="178" t="s">
        <v>7578</v>
      </c>
      <c r="D3693" s="178" t="s">
        <v>7660</v>
      </c>
      <c r="E3693" s="179">
        <v>32548</v>
      </c>
      <c r="F3693" s="180">
        <v>0</v>
      </c>
      <c r="G3693" s="180">
        <v>11666.67</v>
      </c>
      <c r="H3693" s="180">
        <v>5833.33</v>
      </c>
      <c r="I3693" s="180">
        <f t="shared" si="114"/>
        <v>17500</v>
      </c>
      <c r="J3693" s="177" t="str">
        <f t="shared" si="115"/>
        <v>Date &gt; 1920</v>
      </c>
    </row>
    <row r="3694" spans="1:10" x14ac:dyDescent="0.3">
      <c r="A3694" s="178" t="s">
        <v>270</v>
      </c>
      <c r="B3694" s="178" t="s">
        <v>103</v>
      </c>
      <c r="C3694" s="178" t="s">
        <v>7578</v>
      </c>
      <c r="D3694" s="178" t="s">
        <v>7661</v>
      </c>
      <c r="E3694" s="179">
        <v>32623</v>
      </c>
      <c r="F3694" s="180">
        <v>0</v>
      </c>
      <c r="G3694" s="180">
        <v>9916.67</v>
      </c>
      <c r="H3694" s="180">
        <v>4958.33</v>
      </c>
      <c r="I3694" s="180">
        <f t="shared" si="114"/>
        <v>14875</v>
      </c>
      <c r="J3694" s="177" t="str">
        <f t="shared" si="115"/>
        <v>Date &gt; 1920</v>
      </c>
    </row>
    <row r="3695" spans="1:10" x14ac:dyDescent="0.3">
      <c r="A3695" s="178" t="s">
        <v>270</v>
      </c>
      <c r="B3695" s="178" t="s">
        <v>103</v>
      </c>
      <c r="C3695" s="178" t="s">
        <v>7578</v>
      </c>
      <c r="D3695" s="178" t="s">
        <v>7662</v>
      </c>
      <c r="E3695" s="179">
        <v>32857</v>
      </c>
      <c r="F3695" s="180">
        <v>132362.35999999999</v>
      </c>
      <c r="G3695" s="180">
        <v>9874.43</v>
      </c>
      <c r="H3695" s="180">
        <v>19644.169999999998</v>
      </c>
      <c r="I3695" s="180">
        <f t="shared" si="114"/>
        <v>161880.95999999996</v>
      </c>
      <c r="J3695" s="177" t="str">
        <f t="shared" si="115"/>
        <v>Date &gt; 1920</v>
      </c>
    </row>
    <row r="3696" spans="1:10" x14ac:dyDescent="0.3">
      <c r="A3696" s="178" t="s">
        <v>270</v>
      </c>
      <c r="B3696" s="178" t="s">
        <v>103</v>
      </c>
      <c r="C3696" s="178" t="s">
        <v>7578</v>
      </c>
      <c r="D3696" s="178" t="s">
        <v>7662</v>
      </c>
      <c r="E3696" s="179">
        <v>32955</v>
      </c>
      <c r="F3696" s="180">
        <v>56898.06</v>
      </c>
      <c r="G3696" s="180">
        <v>4466.26</v>
      </c>
      <c r="H3696" s="180">
        <v>8555.17</v>
      </c>
      <c r="I3696" s="180">
        <f t="shared" si="114"/>
        <v>69919.490000000005</v>
      </c>
      <c r="J3696" s="177" t="str">
        <f t="shared" si="115"/>
        <v>Date &gt; 1920</v>
      </c>
    </row>
    <row r="3697" spans="1:10" x14ac:dyDescent="0.3">
      <c r="A3697" s="178" t="s">
        <v>270</v>
      </c>
      <c r="B3697" s="178" t="s">
        <v>103</v>
      </c>
      <c r="C3697" s="178" t="s">
        <v>7578</v>
      </c>
      <c r="D3697" s="178" t="s">
        <v>7662</v>
      </c>
      <c r="E3697" s="179">
        <v>32955</v>
      </c>
      <c r="F3697" s="180">
        <v>19016.39</v>
      </c>
      <c r="G3697" s="180">
        <v>710.86</v>
      </c>
      <c r="H3697" s="180">
        <v>2468.35</v>
      </c>
      <c r="I3697" s="180">
        <f t="shared" si="114"/>
        <v>22195.599999999999</v>
      </c>
      <c r="J3697" s="177" t="str">
        <f t="shared" si="115"/>
        <v>Date &gt; 1920</v>
      </c>
    </row>
    <row r="3698" spans="1:10" x14ac:dyDescent="0.3">
      <c r="A3698" s="178" t="s">
        <v>270</v>
      </c>
      <c r="B3698" s="178" t="s">
        <v>103</v>
      </c>
      <c r="C3698" s="178" t="s">
        <v>7578</v>
      </c>
      <c r="D3698" s="178" t="s">
        <v>7662</v>
      </c>
      <c r="E3698" s="179">
        <v>33182</v>
      </c>
      <c r="F3698" s="180">
        <v>19704.330000000002</v>
      </c>
      <c r="G3698" s="180">
        <v>0</v>
      </c>
      <c r="H3698" s="180">
        <v>2150.42</v>
      </c>
      <c r="I3698" s="180">
        <f t="shared" si="114"/>
        <v>21854.75</v>
      </c>
      <c r="J3698" s="177" t="str">
        <f t="shared" si="115"/>
        <v>Date &gt; 1920</v>
      </c>
    </row>
    <row r="3699" spans="1:10" x14ac:dyDescent="0.3">
      <c r="A3699" s="178" t="s">
        <v>270</v>
      </c>
      <c r="B3699" s="178" t="s">
        <v>103</v>
      </c>
      <c r="C3699" s="178" t="s">
        <v>7578</v>
      </c>
      <c r="D3699" s="178" t="s">
        <v>7662</v>
      </c>
      <c r="E3699" s="179">
        <v>33182</v>
      </c>
      <c r="F3699" s="180">
        <v>100.15</v>
      </c>
      <c r="G3699" s="180">
        <v>-100.15</v>
      </c>
      <c r="H3699" s="180">
        <v>0</v>
      </c>
      <c r="I3699" s="180">
        <f t="shared" si="114"/>
        <v>0</v>
      </c>
      <c r="J3699" s="177" t="str">
        <f t="shared" si="115"/>
        <v>Date &gt; 1920</v>
      </c>
    </row>
    <row r="3700" spans="1:10" x14ac:dyDescent="0.3">
      <c r="A3700" s="178" t="s">
        <v>270</v>
      </c>
      <c r="B3700" s="178" t="s">
        <v>103</v>
      </c>
      <c r="C3700" s="178" t="s">
        <v>7578</v>
      </c>
      <c r="D3700" s="178" t="s">
        <v>7662</v>
      </c>
      <c r="E3700" s="179">
        <v>33280</v>
      </c>
      <c r="F3700" s="180">
        <v>16243.75</v>
      </c>
      <c r="G3700" s="180">
        <v>1084.75</v>
      </c>
      <c r="H3700" s="180">
        <v>2347.25</v>
      </c>
      <c r="I3700" s="180">
        <f t="shared" si="114"/>
        <v>19675.75</v>
      </c>
      <c r="J3700" s="177" t="str">
        <f t="shared" si="115"/>
        <v>Date &gt; 1920</v>
      </c>
    </row>
    <row r="3701" spans="1:10" x14ac:dyDescent="0.3">
      <c r="A3701" s="178" t="s">
        <v>270</v>
      </c>
      <c r="B3701" s="178" t="s">
        <v>103</v>
      </c>
      <c r="C3701" s="178" t="s">
        <v>7578</v>
      </c>
      <c r="D3701" s="178" t="s">
        <v>7662</v>
      </c>
      <c r="E3701" s="179">
        <v>33588</v>
      </c>
      <c r="F3701" s="180">
        <v>12347.79</v>
      </c>
      <c r="G3701" s="180">
        <v>0</v>
      </c>
      <c r="H3701" s="180">
        <v>464.72</v>
      </c>
      <c r="I3701" s="180">
        <f t="shared" si="114"/>
        <v>12812.51</v>
      </c>
      <c r="J3701" s="177" t="str">
        <f t="shared" si="115"/>
        <v>Date &gt; 1920</v>
      </c>
    </row>
    <row r="3702" spans="1:10" x14ac:dyDescent="0.3">
      <c r="A3702" s="178" t="s">
        <v>270</v>
      </c>
      <c r="B3702" s="178" t="s">
        <v>103</v>
      </c>
      <c r="C3702" s="178" t="s">
        <v>7578</v>
      </c>
      <c r="D3702" s="178" t="s">
        <v>7662</v>
      </c>
      <c r="E3702" s="179">
        <v>33588</v>
      </c>
      <c r="F3702" s="180">
        <v>2332.5</v>
      </c>
      <c r="G3702" s="180">
        <v>-2332.5</v>
      </c>
      <c r="H3702" s="180">
        <v>0</v>
      </c>
      <c r="I3702" s="180">
        <f t="shared" si="114"/>
        <v>0</v>
      </c>
      <c r="J3702" s="177" t="str">
        <f t="shared" si="115"/>
        <v>Date &gt; 1920</v>
      </c>
    </row>
    <row r="3703" spans="1:10" x14ac:dyDescent="0.3">
      <c r="A3703" s="178" t="s">
        <v>270</v>
      </c>
      <c r="B3703" s="178" t="s">
        <v>103</v>
      </c>
      <c r="C3703" s="178" t="s">
        <v>7578</v>
      </c>
      <c r="D3703" s="178" t="s">
        <v>7662</v>
      </c>
      <c r="E3703" s="179">
        <v>34205</v>
      </c>
      <c r="F3703" s="180">
        <v>3596.71</v>
      </c>
      <c r="G3703" s="180">
        <v>571.16</v>
      </c>
      <c r="H3703" s="180">
        <v>685.33</v>
      </c>
      <c r="I3703" s="180">
        <f t="shared" si="114"/>
        <v>4853.2</v>
      </c>
      <c r="J3703" s="177" t="str">
        <f t="shared" si="115"/>
        <v>Date &gt; 1920</v>
      </c>
    </row>
    <row r="3704" spans="1:10" x14ac:dyDescent="0.3">
      <c r="A3704" s="178" t="s">
        <v>270</v>
      </c>
      <c r="B3704" s="178" t="s">
        <v>103</v>
      </c>
      <c r="C3704" s="178" t="s">
        <v>7578</v>
      </c>
      <c r="D3704" s="178" t="s">
        <v>7663</v>
      </c>
      <c r="E3704" s="179">
        <v>32892</v>
      </c>
      <c r="F3704" s="180">
        <v>0</v>
      </c>
      <c r="G3704" s="180">
        <v>19042.560000000001</v>
      </c>
      <c r="H3704" s="180">
        <v>9521.2800000000007</v>
      </c>
      <c r="I3704" s="180">
        <f t="shared" si="114"/>
        <v>28563.840000000004</v>
      </c>
      <c r="J3704" s="177" t="str">
        <f t="shared" si="115"/>
        <v>Date &gt; 1920</v>
      </c>
    </row>
    <row r="3705" spans="1:10" x14ac:dyDescent="0.3">
      <c r="A3705" s="178" t="s">
        <v>270</v>
      </c>
      <c r="B3705" s="178" t="s">
        <v>103</v>
      </c>
      <c r="C3705" s="178" t="s">
        <v>7578</v>
      </c>
      <c r="D3705" s="178" t="s">
        <v>7664</v>
      </c>
      <c r="E3705" s="179">
        <v>33217</v>
      </c>
      <c r="F3705" s="180">
        <v>0</v>
      </c>
      <c r="G3705" s="180">
        <v>111389.88</v>
      </c>
      <c r="H3705" s="180">
        <v>55694.94</v>
      </c>
      <c r="I3705" s="180">
        <f t="shared" si="114"/>
        <v>167084.82</v>
      </c>
      <c r="J3705" s="177" t="str">
        <f t="shared" si="115"/>
        <v>Date &gt; 1920</v>
      </c>
    </row>
    <row r="3706" spans="1:10" x14ac:dyDescent="0.3">
      <c r="A3706" s="178" t="s">
        <v>270</v>
      </c>
      <c r="B3706" s="178" t="s">
        <v>103</v>
      </c>
      <c r="C3706" s="178" t="s">
        <v>7578</v>
      </c>
      <c r="D3706" s="178" t="s">
        <v>7664</v>
      </c>
      <c r="E3706" s="179">
        <v>33268</v>
      </c>
      <c r="F3706" s="180">
        <v>0</v>
      </c>
      <c r="G3706" s="180">
        <v>73454.009999999995</v>
      </c>
      <c r="H3706" s="180">
        <v>36726.99</v>
      </c>
      <c r="I3706" s="180">
        <f t="shared" si="114"/>
        <v>110181</v>
      </c>
      <c r="J3706" s="177" t="str">
        <f t="shared" si="115"/>
        <v>Date &gt; 1920</v>
      </c>
    </row>
    <row r="3707" spans="1:10" x14ac:dyDescent="0.3">
      <c r="A3707" s="178" t="s">
        <v>270</v>
      </c>
      <c r="B3707" s="178" t="s">
        <v>103</v>
      </c>
      <c r="C3707" s="178" t="s">
        <v>7578</v>
      </c>
      <c r="D3707" s="178" t="s">
        <v>7664</v>
      </c>
      <c r="E3707" s="179">
        <v>33338</v>
      </c>
      <c r="F3707" s="180">
        <v>0</v>
      </c>
      <c r="G3707" s="180">
        <v>11675.58</v>
      </c>
      <c r="H3707" s="180">
        <v>5837.77</v>
      </c>
      <c r="I3707" s="180">
        <f t="shared" si="114"/>
        <v>17513.349999999999</v>
      </c>
      <c r="J3707" s="177" t="str">
        <f t="shared" si="115"/>
        <v>Date &gt; 1920</v>
      </c>
    </row>
    <row r="3708" spans="1:10" x14ac:dyDescent="0.3">
      <c r="A3708" s="178" t="s">
        <v>270</v>
      </c>
      <c r="B3708" s="178" t="s">
        <v>103</v>
      </c>
      <c r="C3708" s="178" t="s">
        <v>7578</v>
      </c>
      <c r="D3708" s="178" t="s">
        <v>7664</v>
      </c>
      <c r="E3708" s="179">
        <v>33826</v>
      </c>
      <c r="F3708" s="180">
        <v>0</v>
      </c>
      <c r="G3708" s="180">
        <v>3480.53</v>
      </c>
      <c r="H3708" s="180">
        <v>10102.68</v>
      </c>
      <c r="I3708" s="180">
        <f t="shared" si="114"/>
        <v>13583.210000000001</v>
      </c>
      <c r="J3708" s="177" t="str">
        <f t="shared" si="115"/>
        <v>Date &gt; 1920</v>
      </c>
    </row>
    <row r="3709" spans="1:10" x14ac:dyDescent="0.3">
      <c r="A3709" s="178" t="s">
        <v>270</v>
      </c>
      <c r="B3709" s="178" t="s">
        <v>103</v>
      </c>
      <c r="C3709" s="178" t="s">
        <v>7578</v>
      </c>
      <c r="D3709" s="178" t="s">
        <v>7664</v>
      </c>
      <c r="E3709" s="179">
        <v>33826</v>
      </c>
      <c r="F3709" s="180">
        <v>0</v>
      </c>
      <c r="G3709" s="180">
        <v>16724.79</v>
      </c>
      <c r="H3709" s="180">
        <v>0</v>
      </c>
      <c r="I3709" s="180">
        <f t="shared" si="114"/>
        <v>16724.79</v>
      </c>
      <c r="J3709" s="177" t="str">
        <f t="shared" si="115"/>
        <v>Date &gt; 1920</v>
      </c>
    </row>
    <row r="3710" spans="1:10" x14ac:dyDescent="0.3">
      <c r="A3710" s="178" t="s">
        <v>270</v>
      </c>
      <c r="B3710" s="178" t="s">
        <v>103</v>
      </c>
      <c r="C3710" s="178" t="s">
        <v>7578</v>
      </c>
      <c r="D3710" s="178" t="s">
        <v>7665</v>
      </c>
      <c r="E3710" s="179">
        <v>33599</v>
      </c>
      <c r="F3710" s="180">
        <v>0</v>
      </c>
      <c r="G3710" s="180">
        <v>1666.67</v>
      </c>
      <c r="H3710" s="180">
        <v>833.33</v>
      </c>
      <c r="I3710" s="180">
        <f t="shared" si="114"/>
        <v>2500</v>
      </c>
      <c r="J3710" s="177" t="str">
        <f t="shared" si="115"/>
        <v>Date &gt; 1920</v>
      </c>
    </row>
    <row r="3711" spans="1:10" x14ac:dyDescent="0.3">
      <c r="A3711" s="178" t="s">
        <v>270</v>
      </c>
      <c r="B3711" s="178" t="s">
        <v>103</v>
      </c>
      <c r="C3711" s="178" t="s">
        <v>7578</v>
      </c>
      <c r="D3711" s="178" t="s">
        <v>7666</v>
      </c>
      <c r="E3711" s="179">
        <v>33326</v>
      </c>
      <c r="F3711" s="180">
        <v>0</v>
      </c>
      <c r="G3711" s="180">
        <v>8144.7</v>
      </c>
      <c r="H3711" s="180">
        <v>4072.36</v>
      </c>
      <c r="I3711" s="180">
        <f t="shared" si="114"/>
        <v>12217.06</v>
      </c>
      <c r="J3711" s="177" t="str">
        <f t="shared" si="115"/>
        <v>Date &gt; 1920</v>
      </c>
    </row>
    <row r="3712" spans="1:10" x14ac:dyDescent="0.3">
      <c r="A3712" s="178" t="s">
        <v>270</v>
      </c>
      <c r="B3712" s="178" t="s">
        <v>103</v>
      </c>
      <c r="C3712" s="178" t="s">
        <v>7578</v>
      </c>
      <c r="D3712" s="178" t="s">
        <v>7667</v>
      </c>
      <c r="E3712" s="179">
        <v>33513</v>
      </c>
      <c r="F3712" s="180">
        <v>135029.20000000001</v>
      </c>
      <c r="G3712" s="180">
        <v>4142.04</v>
      </c>
      <c r="H3712" s="180">
        <v>17074.259999999998</v>
      </c>
      <c r="I3712" s="180">
        <f t="shared" si="114"/>
        <v>156245.50000000003</v>
      </c>
      <c r="J3712" s="177" t="str">
        <f t="shared" si="115"/>
        <v>Date &gt; 1920</v>
      </c>
    </row>
    <row r="3713" spans="1:10" x14ac:dyDescent="0.3">
      <c r="A3713" s="178" t="s">
        <v>270</v>
      </c>
      <c r="B3713" s="178" t="s">
        <v>103</v>
      </c>
      <c r="C3713" s="178" t="s">
        <v>7578</v>
      </c>
      <c r="D3713" s="178" t="s">
        <v>7667</v>
      </c>
      <c r="E3713" s="179">
        <v>33550</v>
      </c>
      <c r="F3713" s="180">
        <v>386547.29</v>
      </c>
      <c r="G3713" s="180">
        <v>45774.74</v>
      </c>
      <c r="H3713" s="180">
        <v>65837.05</v>
      </c>
      <c r="I3713" s="180">
        <f t="shared" si="114"/>
        <v>498159.07999999996</v>
      </c>
      <c r="J3713" s="177" t="str">
        <f t="shared" si="115"/>
        <v>Date &gt; 1920</v>
      </c>
    </row>
    <row r="3714" spans="1:10" x14ac:dyDescent="0.3">
      <c r="A3714" s="178" t="s">
        <v>270</v>
      </c>
      <c r="B3714" s="178" t="s">
        <v>103</v>
      </c>
      <c r="C3714" s="178" t="s">
        <v>7578</v>
      </c>
      <c r="D3714" s="178" t="s">
        <v>7667</v>
      </c>
      <c r="E3714" s="179">
        <v>33576</v>
      </c>
      <c r="F3714" s="180">
        <v>188337.43</v>
      </c>
      <c r="G3714" s="180">
        <v>10352.549999999999</v>
      </c>
      <c r="H3714" s="180">
        <v>26102.68</v>
      </c>
      <c r="I3714" s="180">
        <f t="shared" si="114"/>
        <v>224792.65999999997</v>
      </c>
      <c r="J3714" s="177" t="str">
        <f t="shared" si="115"/>
        <v>Date &gt; 1920</v>
      </c>
    </row>
    <row r="3715" spans="1:10" x14ac:dyDescent="0.3">
      <c r="A3715" s="178" t="s">
        <v>270</v>
      </c>
      <c r="B3715" s="178" t="s">
        <v>103</v>
      </c>
      <c r="C3715" s="178" t="s">
        <v>7578</v>
      </c>
      <c r="D3715" s="178" t="s">
        <v>7667</v>
      </c>
      <c r="E3715" s="179">
        <v>33632</v>
      </c>
      <c r="F3715" s="180">
        <v>40029.83</v>
      </c>
      <c r="G3715" s="180">
        <v>8540.11</v>
      </c>
      <c r="H3715" s="180">
        <v>8717.83</v>
      </c>
      <c r="I3715" s="180">
        <f t="shared" si="114"/>
        <v>57287.770000000004</v>
      </c>
      <c r="J3715" s="177" t="str">
        <f t="shared" si="115"/>
        <v>Date &gt; 1920</v>
      </c>
    </row>
    <row r="3716" spans="1:10" x14ac:dyDescent="0.3">
      <c r="A3716" s="178" t="s">
        <v>270</v>
      </c>
      <c r="B3716" s="178" t="s">
        <v>103</v>
      </c>
      <c r="C3716" s="178" t="s">
        <v>7578</v>
      </c>
      <c r="D3716" s="178" t="s">
        <v>7667</v>
      </c>
      <c r="E3716" s="179">
        <v>33689</v>
      </c>
      <c r="F3716" s="180">
        <v>18612.400000000001</v>
      </c>
      <c r="G3716" s="180">
        <v>1380.18</v>
      </c>
      <c r="H3716" s="180">
        <v>2758.13</v>
      </c>
      <c r="I3716" s="180">
        <f t="shared" si="114"/>
        <v>22750.710000000003</v>
      </c>
      <c r="J3716" s="177" t="str">
        <f t="shared" si="115"/>
        <v>Date &gt; 1920</v>
      </c>
    </row>
    <row r="3717" spans="1:10" x14ac:dyDescent="0.3">
      <c r="A3717" s="178" t="s">
        <v>270</v>
      </c>
      <c r="B3717" s="178" t="s">
        <v>103</v>
      </c>
      <c r="C3717" s="178" t="s">
        <v>7578</v>
      </c>
      <c r="D3717" s="178" t="s">
        <v>7667</v>
      </c>
      <c r="E3717" s="179">
        <v>33820</v>
      </c>
      <c r="F3717" s="180">
        <v>106813.07</v>
      </c>
      <c r="G3717" s="180">
        <v>-5110.7</v>
      </c>
      <c r="H3717" s="180">
        <v>9312.76</v>
      </c>
      <c r="I3717" s="180">
        <f t="shared" ref="I3717:I3780" si="116">SUM(F3717:H3717)</f>
        <v>111015.13</v>
      </c>
      <c r="J3717" s="177" t="str">
        <f t="shared" ref="J3717:J3780" si="117">IF(OR(YEAR(E3717)&gt; 1920, ISBLANK(E3717)), "Date &gt; 1920", "Sketchy date")</f>
        <v>Date &gt; 1920</v>
      </c>
    </row>
    <row r="3718" spans="1:10" x14ac:dyDescent="0.3">
      <c r="A3718" s="178" t="s">
        <v>270</v>
      </c>
      <c r="B3718" s="178" t="s">
        <v>103</v>
      </c>
      <c r="C3718" s="178" t="s">
        <v>7578</v>
      </c>
      <c r="D3718" s="178" t="s">
        <v>7667</v>
      </c>
      <c r="E3718" s="179">
        <v>33871</v>
      </c>
      <c r="F3718" s="180">
        <v>293180.59000000003</v>
      </c>
      <c r="G3718" s="180">
        <v>3711.21</v>
      </c>
      <c r="H3718" s="180">
        <v>34204.44</v>
      </c>
      <c r="I3718" s="180">
        <f t="shared" si="116"/>
        <v>331096.24000000005</v>
      </c>
      <c r="J3718" s="177" t="str">
        <f t="shared" si="117"/>
        <v>Date &gt; 1920</v>
      </c>
    </row>
    <row r="3719" spans="1:10" x14ac:dyDescent="0.3">
      <c r="A3719" s="178" t="s">
        <v>270</v>
      </c>
      <c r="B3719" s="178" t="s">
        <v>103</v>
      </c>
      <c r="C3719" s="178" t="s">
        <v>7578</v>
      </c>
      <c r="D3719" s="178" t="s">
        <v>7667</v>
      </c>
      <c r="E3719" s="179">
        <v>33886</v>
      </c>
      <c r="F3719" s="180">
        <v>45675.46</v>
      </c>
      <c r="G3719" s="180">
        <v>1399.49</v>
      </c>
      <c r="H3719" s="180">
        <v>6534.54</v>
      </c>
      <c r="I3719" s="180">
        <f t="shared" si="116"/>
        <v>53609.49</v>
      </c>
      <c r="J3719" s="177" t="str">
        <f t="shared" si="117"/>
        <v>Date &gt; 1920</v>
      </c>
    </row>
    <row r="3720" spans="1:10" x14ac:dyDescent="0.3">
      <c r="A3720" s="178" t="s">
        <v>270</v>
      </c>
      <c r="B3720" s="178" t="s">
        <v>103</v>
      </c>
      <c r="C3720" s="178" t="s">
        <v>7578</v>
      </c>
      <c r="D3720" s="178" t="s">
        <v>7667</v>
      </c>
      <c r="E3720" s="179">
        <v>33886</v>
      </c>
      <c r="F3720" s="180">
        <v>0</v>
      </c>
      <c r="G3720" s="180">
        <v>11628.04</v>
      </c>
      <c r="H3720" s="180">
        <v>0</v>
      </c>
      <c r="I3720" s="180">
        <f t="shared" si="116"/>
        <v>11628.04</v>
      </c>
      <c r="J3720" s="177" t="str">
        <f t="shared" si="117"/>
        <v>Date &gt; 1920</v>
      </c>
    </row>
    <row r="3721" spans="1:10" x14ac:dyDescent="0.3">
      <c r="A3721" s="178" t="s">
        <v>270</v>
      </c>
      <c r="B3721" s="178" t="s">
        <v>103</v>
      </c>
      <c r="C3721" s="178" t="s">
        <v>7578</v>
      </c>
      <c r="D3721" s="178" t="s">
        <v>7667</v>
      </c>
      <c r="E3721" s="179">
        <v>33938</v>
      </c>
      <c r="F3721" s="180">
        <v>39125.629999999997</v>
      </c>
      <c r="G3721" s="180">
        <v>444.34</v>
      </c>
      <c r="H3721" s="180">
        <v>5120.76</v>
      </c>
      <c r="I3721" s="180">
        <f t="shared" si="116"/>
        <v>44690.729999999996</v>
      </c>
      <c r="J3721" s="177" t="str">
        <f t="shared" si="117"/>
        <v>Date &gt; 1920</v>
      </c>
    </row>
    <row r="3722" spans="1:10" x14ac:dyDescent="0.3">
      <c r="A3722" s="178" t="s">
        <v>270</v>
      </c>
      <c r="B3722" s="178" t="s">
        <v>103</v>
      </c>
      <c r="C3722" s="178" t="s">
        <v>7578</v>
      </c>
      <c r="D3722" s="178" t="s">
        <v>7667</v>
      </c>
      <c r="E3722" s="179">
        <v>33938</v>
      </c>
      <c r="F3722" s="180">
        <v>0</v>
      </c>
      <c r="G3722" s="180">
        <v>2147</v>
      </c>
      <c r="H3722" s="180">
        <v>0</v>
      </c>
      <c r="I3722" s="180">
        <f t="shared" si="116"/>
        <v>2147</v>
      </c>
      <c r="J3722" s="177" t="str">
        <f t="shared" si="117"/>
        <v>Date &gt; 1920</v>
      </c>
    </row>
    <row r="3723" spans="1:10" x14ac:dyDescent="0.3">
      <c r="A3723" s="178" t="s">
        <v>270</v>
      </c>
      <c r="B3723" s="178" t="s">
        <v>103</v>
      </c>
      <c r="C3723" s="178" t="s">
        <v>7578</v>
      </c>
      <c r="D3723" s="178" t="s">
        <v>7667</v>
      </c>
      <c r="E3723" s="179">
        <v>33973</v>
      </c>
      <c r="F3723" s="180">
        <v>12193.29</v>
      </c>
      <c r="G3723" s="180">
        <v>0</v>
      </c>
      <c r="H3723" s="180">
        <v>1406.93</v>
      </c>
      <c r="I3723" s="180">
        <f t="shared" si="116"/>
        <v>13600.220000000001</v>
      </c>
      <c r="J3723" s="177" t="str">
        <f t="shared" si="117"/>
        <v>Date &gt; 1920</v>
      </c>
    </row>
    <row r="3724" spans="1:10" x14ac:dyDescent="0.3">
      <c r="A3724" s="178" t="s">
        <v>270</v>
      </c>
      <c r="B3724" s="178" t="s">
        <v>103</v>
      </c>
      <c r="C3724" s="178" t="s">
        <v>7578</v>
      </c>
      <c r="D3724" s="178" t="s">
        <v>7667</v>
      </c>
      <c r="E3724" s="179">
        <v>33973</v>
      </c>
      <c r="F3724" s="180">
        <v>0</v>
      </c>
      <c r="G3724" s="180">
        <v>272.14</v>
      </c>
      <c r="H3724" s="180">
        <v>0</v>
      </c>
      <c r="I3724" s="180">
        <f t="shared" si="116"/>
        <v>272.14</v>
      </c>
      <c r="J3724" s="177" t="str">
        <f t="shared" si="117"/>
        <v>Date &gt; 1920</v>
      </c>
    </row>
    <row r="3725" spans="1:10" x14ac:dyDescent="0.3">
      <c r="A3725" s="178" t="s">
        <v>270</v>
      </c>
      <c r="B3725" s="178" t="s">
        <v>103</v>
      </c>
      <c r="C3725" s="178" t="s">
        <v>7578</v>
      </c>
      <c r="D3725" s="178" t="s">
        <v>7667</v>
      </c>
      <c r="E3725" s="179">
        <v>34309</v>
      </c>
      <c r="F3725" s="180">
        <v>-367.29</v>
      </c>
      <c r="G3725" s="180">
        <v>0</v>
      </c>
      <c r="H3725" s="180">
        <v>1359.18</v>
      </c>
      <c r="I3725" s="180">
        <f t="shared" si="116"/>
        <v>991.8900000000001</v>
      </c>
      <c r="J3725" s="177" t="str">
        <f t="shared" si="117"/>
        <v>Date &gt; 1920</v>
      </c>
    </row>
    <row r="3726" spans="1:10" x14ac:dyDescent="0.3">
      <c r="A3726" s="178" t="s">
        <v>270</v>
      </c>
      <c r="B3726" s="178" t="s">
        <v>103</v>
      </c>
      <c r="C3726" s="178" t="s">
        <v>7578</v>
      </c>
      <c r="D3726" s="178" t="s">
        <v>7667</v>
      </c>
      <c r="E3726" s="179">
        <v>34309</v>
      </c>
      <c r="F3726" s="180">
        <v>0</v>
      </c>
      <c r="G3726" s="180">
        <v>249.88</v>
      </c>
      <c r="H3726" s="180">
        <v>0</v>
      </c>
      <c r="I3726" s="180">
        <f t="shared" si="116"/>
        <v>249.88</v>
      </c>
      <c r="J3726" s="177" t="str">
        <f t="shared" si="117"/>
        <v>Date &gt; 1920</v>
      </c>
    </row>
    <row r="3727" spans="1:10" x14ac:dyDescent="0.3">
      <c r="A3727" s="178" t="s">
        <v>270</v>
      </c>
      <c r="B3727" s="178" t="s">
        <v>103</v>
      </c>
      <c r="C3727" s="178" t="s">
        <v>7578</v>
      </c>
      <c r="D3727" s="178" t="s">
        <v>7668</v>
      </c>
      <c r="E3727" s="179">
        <v>33530</v>
      </c>
      <c r="F3727" s="180">
        <v>0</v>
      </c>
      <c r="G3727" s="180">
        <v>23370</v>
      </c>
      <c r="H3727" s="180">
        <v>11685</v>
      </c>
      <c r="I3727" s="180">
        <f t="shared" si="116"/>
        <v>35055</v>
      </c>
      <c r="J3727" s="177" t="str">
        <f t="shared" si="117"/>
        <v>Date &gt; 1920</v>
      </c>
    </row>
    <row r="3728" spans="1:10" x14ac:dyDescent="0.3">
      <c r="A3728" s="178" t="s">
        <v>270</v>
      </c>
      <c r="B3728" s="178" t="s">
        <v>103</v>
      </c>
      <c r="C3728" s="178" t="s">
        <v>7578</v>
      </c>
      <c r="D3728" s="178" t="s">
        <v>7668</v>
      </c>
      <c r="E3728" s="179">
        <v>33563</v>
      </c>
      <c r="F3728" s="180">
        <v>0</v>
      </c>
      <c r="G3728" s="180">
        <v>17888.22</v>
      </c>
      <c r="H3728" s="180">
        <v>8944.1200000000008</v>
      </c>
      <c r="I3728" s="180">
        <f t="shared" si="116"/>
        <v>26832.340000000004</v>
      </c>
      <c r="J3728" s="177" t="str">
        <f t="shared" si="117"/>
        <v>Date &gt; 1920</v>
      </c>
    </row>
    <row r="3729" spans="1:10" x14ac:dyDescent="0.3">
      <c r="A3729" s="178" t="s">
        <v>270</v>
      </c>
      <c r="B3729" s="178" t="s">
        <v>103</v>
      </c>
      <c r="C3729" s="178" t="s">
        <v>7578</v>
      </c>
      <c r="D3729" s="178" t="s">
        <v>7668</v>
      </c>
      <c r="E3729" s="179">
        <v>33623</v>
      </c>
      <c r="F3729" s="180">
        <v>0</v>
      </c>
      <c r="G3729" s="180">
        <v>87607.64</v>
      </c>
      <c r="H3729" s="180">
        <v>25240.41</v>
      </c>
      <c r="I3729" s="180">
        <f t="shared" si="116"/>
        <v>112848.05</v>
      </c>
      <c r="J3729" s="177" t="str">
        <f t="shared" si="117"/>
        <v>Date &gt; 1920</v>
      </c>
    </row>
    <row r="3730" spans="1:10" x14ac:dyDescent="0.3">
      <c r="A3730" s="178" t="s">
        <v>270</v>
      </c>
      <c r="B3730" s="178" t="s">
        <v>103</v>
      </c>
      <c r="C3730" s="178" t="s">
        <v>7578</v>
      </c>
      <c r="D3730" s="178" t="s">
        <v>7668</v>
      </c>
      <c r="E3730" s="179">
        <v>33665</v>
      </c>
      <c r="F3730" s="180">
        <v>0</v>
      </c>
      <c r="G3730" s="180">
        <v>1663.3</v>
      </c>
      <c r="H3730" s="180">
        <v>19395.04</v>
      </c>
      <c r="I3730" s="180">
        <f t="shared" si="116"/>
        <v>21058.34</v>
      </c>
      <c r="J3730" s="177" t="str">
        <f t="shared" si="117"/>
        <v>Date &gt; 1920</v>
      </c>
    </row>
    <row r="3731" spans="1:10" x14ac:dyDescent="0.3">
      <c r="A3731" s="178" t="s">
        <v>270</v>
      </c>
      <c r="B3731" s="178" t="s">
        <v>103</v>
      </c>
      <c r="C3731" s="178" t="s">
        <v>7578</v>
      </c>
      <c r="D3731" s="178" t="s">
        <v>7668</v>
      </c>
      <c r="E3731" s="179">
        <v>33735</v>
      </c>
      <c r="F3731" s="180">
        <v>0</v>
      </c>
      <c r="G3731" s="180">
        <v>46827.76</v>
      </c>
      <c r="H3731" s="180">
        <v>23413.88</v>
      </c>
      <c r="I3731" s="180">
        <f t="shared" si="116"/>
        <v>70241.64</v>
      </c>
      <c r="J3731" s="177" t="str">
        <f t="shared" si="117"/>
        <v>Date &gt; 1920</v>
      </c>
    </row>
    <row r="3732" spans="1:10" x14ac:dyDescent="0.3">
      <c r="A3732" s="178" t="s">
        <v>270</v>
      </c>
      <c r="B3732" s="178" t="s">
        <v>103</v>
      </c>
      <c r="C3732" s="178" t="s">
        <v>7578</v>
      </c>
      <c r="D3732" s="178" t="s">
        <v>7668</v>
      </c>
      <c r="E3732" s="179">
        <v>33777</v>
      </c>
      <c r="F3732" s="180">
        <v>0</v>
      </c>
      <c r="G3732" s="180">
        <v>21712.41</v>
      </c>
      <c r="H3732" s="180">
        <v>10856.22</v>
      </c>
      <c r="I3732" s="180">
        <f t="shared" si="116"/>
        <v>32568.629999999997</v>
      </c>
      <c r="J3732" s="177" t="str">
        <f t="shared" si="117"/>
        <v>Date &gt; 1920</v>
      </c>
    </row>
    <row r="3733" spans="1:10" x14ac:dyDescent="0.3">
      <c r="A3733" s="178" t="s">
        <v>270</v>
      </c>
      <c r="B3733" s="178" t="s">
        <v>103</v>
      </c>
      <c r="C3733" s="178" t="s">
        <v>7578</v>
      </c>
      <c r="D3733" s="178" t="s">
        <v>7668</v>
      </c>
      <c r="E3733" s="179">
        <v>33826</v>
      </c>
      <c r="F3733" s="180">
        <v>0</v>
      </c>
      <c r="G3733" s="180">
        <v>28622.51</v>
      </c>
      <c r="H3733" s="180">
        <v>14311.24</v>
      </c>
      <c r="I3733" s="180">
        <f t="shared" si="116"/>
        <v>42933.75</v>
      </c>
      <c r="J3733" s="177" t="str">
        <f t="shared" si="117"/>
        <v>Date &gt; 1920</v>
      </c>
    </row>
    <row r="3734" spans="1:10" x14ac:dyDescent="0.3">
      <c r="A3734" s="178" t="s">
        <v>270</v>
      </c>
      <c r="B3734" s="178" t="s">
        <v>103</v>
      </c>
      <c r="C3734" s="178" t="s">
        <v>7578</v>
      </c>
      <c r="D3734" s="178" t="s">
        <v>7669</v>
      </c>
      <c r="E3734" s="179">
        <v>34071</v>
      </c>
      <c r="F3734" s="180">
        <v>0</v>
      </c>
      <c r="G3734" s="180">
        <v>23349.200000000001</v>
      </c>
      <c r="H3734" s="180">
        <v>11674.6</v>
      </c>
      <c r="I3734" s="180">
        <f t="shared" si="116"/>
        <v>35023.800000000003</v>
      </c>
      <c r="J3734" s="177" t="str">
        <f t="shared" si="117"/>
        <v>Date &gt; 1920</v>
      </c>
    </row>
    <row r="3735" spans="1:10" x14ac:dyDescent="0.3">
      <c r="A3735" s="178" t="s">
        <v>270</v>
      </c>
      <c r="B3735" s="178" t="s">
        <v>103</v>
      </c>
      <c r="C3735" s="178" t="s">
        <v>7578</v>
      </c>
      <c r="D3735" s="178" t="s">
        <v>7670</v>
      </c>
      <c r="E3735" s="179">
        <v>34036</v>
      </c>
      <c r="F3735" s="180">
        <v>0</v>
      </c>
      <c r="G3735" s="180">
        <v>6545.5</v>
      </c>
      <c r="H3735" s="180">
        <v>3272.75</v>
      </c>
      <c r="I3735" s="180">
        <f t="shared" si="116"/>
        <v>9818.25</v>
      </c>
      <c r="J3735" s="177" t="str">
        <f t="shared" si="117"/>
        <v>Date &gt; 1920</v>
      </c>
    </row>
    <row r="3736" spans="1:10" x14ac:dyDescent="0.3">
      <c r="A3736" s="178" t="s">
        <v>270</v>
      </c>
      <c r="B3736" s="178" t="s">
        <v>103</v>
      </c>
      <c r="C3736" s="178" t="s">
        <v>7578</v>
      </c>
      <c r="D3736" s="178" t="s">
        <v>7670</v>
      </c>
      <c r="E3736" s="179">
        <v>34123</v>
      </c>
      <c r="F3736" s="180">
        <v>0</v>
      </c>
      <c r="G3736" s="180">
        <v>4557.83</v>
      </c>
      <c r="H3736" s="180">
        <v>2278.91</v>
      </c>
      <c r="I3736" s="180">
        <f t="shared" si="116"/>
        <v>6836.74</v>
      </c>
      <c r="J3736" s="177" t="str">
        <f t="shared" si="117"/>
        <v>Date &gt; 1920</v>
      </c>
    </row>
    <row r="3737" spans="1:10" x14ac:dyDescent="0.3">
      <c r="A3737" s="178" t="s">
        <v>270</v>
      </c>
      <c r="B3737" s="178" t="s">
        <v>103</v>
      </c>
      <c r="C3737" s="178" t="s">
        <v>7578</v>
      </c>
      <c r="D3737" s="178" t="s">
        <v>7671</v>
      </c>
      <c r="E3737" s="179">
        <v>34036</v>
      </c>
      <c r="F3737" s="180">
        <v>0</v>
      </c>
      <c r="G3737" s="180">
        <v>23534.959999999999</v>
      </c>
      <c r="H3737" s="180">
        <v>11767.49</v>
      </c>
      <c r="I3737" s="180">
        <f t="shared" si="116"/>
        <v>35302.449999999997</v>
      </c>
      <c r="J3737" s="177" t="str">
        <f t="shared" si="117"/>
        <v>Date &gt; 1920</v>
      </c>
    </row>
    <row r="3738" spans="1:10" x14ac:dyDescent="0.3">
      <c r="A3738" s="178" t="s">
        <v>270</v>
      </c>
      <c r="B3738" s="178" t="s">
        <v>103</v>
      </c>
      <c r="C3738" s="178" t="s">
        <v>7578</v>
      </c>
      <c r="D3738" s="178" t="s">
        <v>7671</v>
      </c>
      <c r="E3738" s="179">
        <v>34080</v>
      </c>
      <c r="F3738" s="180">
        <v>0</v>
      </c>
      <c r="G3738" s="180">
        <v>10161.14</v>
      </c>
      <c r="H3738" s="180">
        <v>5080.5600000000004</v>
      </c>
      <c r="I3738" s="180">
        <f t="shared" si="116"/>
        <v>15241.7</v>
      </c>
      <c r="J3738" s="177" t="str">
        <f t="shared" si="117"/>
        <v>Date &gt; 1920</v>
      </c>
    </row>
    <row r="3739" spans="1:10" x14ac:dyDescent="0.3">
      <c r="A3739" s="178" t="s">
        <v>270</v>
      </c>
      <c r="B3739" s="178" t="s">
        <v>103</v>
      </c>
      <c r="C3739" s="178" t="s">
        <v>7578</v>
      </c>
      <c r="D3739" s="178" t="s">
        <v>7672</v>
      </c>
      <c r="E3739" s="179">
        <v>34220</v>
      </c>
      <c r="F3739" s="180">
        <v>47714.26</v>
      </c>
      <c r="G3739" s="180">
        <v>0</v>
      </c>
      <c r="H3739" s="180">
        <v>13767.1</v>
      </c>
      <c r="I3739" s="180">
        <f t="shared" si="116"/>
        <v>61481.36</v>
      </c>
      <c r="J3739" s="177" t="str">
        <f t="shared" si="117"/>
        <v>Date &gt; 1920</v>
      </c>
    </row>
    <row r="3740" spans="1:10" x14ac:dyDescent="0.3">
      <c r="A3740" s="178" t="s">
        <v>270</v>
      </c>
      <c r="B3740" s="178" t="s">
        <v>103</v>
      </c>
      <c r="C3740" s="178" t="s">
        <v>7578</v>
      </c>
      <c r="D3740" s="178" t="s">
        <v>7672</v>
      </c>
      <c r="E3740" s="179">
        <v>34220</v>
      </c>
      <c r="F3740" s="180">
        <v>23349.200000000001</v>
      </c>
      <c r="G3740" s="180">
        <v>0</v>
      </c>
      <c r="H3740" s="180">
        <v>0</v>
      </c>
      <c r="I3740" s="180">
        <f t="shared" si="116"/>
        <v>23349.200000000001</v>
      </c>
      <c r="J3740" s="177" t="str">
        <f t="shared" si="117"/>
        <v>Date &gt; 1920</v>
      </c>
    </row>
    <row r="3741" spans="1:10" x14ac:dyDescent="0.3">
      <c r="A3741" s="178" t="s">
        <v>270</v>
      </c>
      <c r="B3741" s="178" t="s">
        <v>103</v>
      </c>
      <c r="C3741" s="178" t="s">
        <v>7578</v>
      </c>
      <c r="D3741" s="178" t="s">
        <v>7672</v>
      </c>
      <c r="E3741" s="179">
        <v>34246</v>
      </c>
      <c r="F3741" s="180">
        <v>42046.71</v>
      </c>
      <c r="G3741" s="180">
        <v>0</v>
      </c>
      <c r="H3741" s="180">
        <v>4671.8500000000004</v>
      </c>
      <c r="I3741" s="180">
        <f t="shared" si="116"/>
        <v>46718.559999999998</v>
      </c>
      <c r="J3741" s="177" t="str">
        <f t="shared" si="117"/>
        <v>Date &gt; 1920</v>
      </c>
    </row>
    <row r="3742" spans="1:10" x14ac:dyDescent="0.3">
      <c r="A3742" s="178" t="s">
        <v>270</v>
      </c>
      <c r="B3742" s="178" t="s">
        <v>103</v>
      </c>
      <c r="C3742" s="178" t="s">
        <v>7578</v>
      </c>
      <c r="D3742" s="178" t="s">
        <v>7672</v>
      </c>
      <c r="E3742" s="179">
        <v>34276</v>
      </c>
      <c r="F3742" s="180">
        <v>58646.17</v>
      </c>
      <c r="G3742" s="180">
        <v>0</v>
      </c>
      <c r="H3742" s="180">
        <v>6516.23</v>
      </c>
      <c r="I3742" s="180">
        <f t="shared" si="116"/>
        <v>65162.399999999994</v>
      </c>
      <c r="J3742" s="177" t="str">
        <f t="shared" si="117"/>
        <v>Date &gt; 1920</v>
      </c>
    </row>
    <row r="3743" spans="1:10" x14ac:dyDescent="0.3">
      <c r="A3743" s="178" t="s">
        <v>270</v>
      </c>
      <c r="B3743" s="178" t="s">
        <v>103</v>
      </c>
      <c r="C3743" s="178" t="s">
        <v>7578</v>
      </c>
      <c r="D3743" s="178" t="s">
        <v>7672</v>
      </c>
      <c r="E3743" s="179">
        <v>34309</v>
      </c>
      <c r="F3743" s="180">
        <v>50553.93</v>
      </c>
      <c r="G3743" s="180">
        <v>0</v>
      </c>
      <c r="H3743" s="180">
        <v>5657.89</v>
      </c>
      <c r="I3743" s="180">
        <f t="shared" si="116"/>
        <v>56211.82</v>
      </c>
      <c r="J3743" s="177" t="str">
        <f t="shared" si="117"/>
        <v>Date &gt; 1920</v>
      </c>
    </row>
    <row r="3744" spans="1:10" x14ac:dyDescent="0.3">
      <c r="A3744" s="178" t="s">
        <v>270</v>
      </c>
      <c r="B3744" s="178" t="s">
        <v>103</v>
      </c>
      <c r="C3744" s="178" t="s">
        <v>7578</v>
      </c>
      <c r="D3744" s="178" t="s">
        <v>7672</v>
      </c>
      <c r="E3744" s="179">
        <v>34309</v>
      </c>
      <c r="F3744" s="180">
        <v>367.29</v>
      </c>
      <c r="G3744" s="180">
        <v>0</v>
      </c>
      <c r="H3744" s="180">
        <v>0</v>
      </c>
      <c r="I3744" s="180">
        <f t="shared" si="116"/>
        <v>367.29</v>
      </c>
      <c r="J3744" s="177" t="str">
        <f t="shared" si="117"/>
        <v>Date &gt; 1920</v>
      </c>
    </row>
    <row r="3745" spans="1:10" x14ac:dyDescent="0.3">
      <c r="A3745" s="178" t="s">
        <v>270</v>
      </c>
      <c r="B3745" s="178" t="s">
        <v>103</v>
      </c>
      <c r="C3745" s="178" t="s">
        <v>7578</v>
      </c>
      <c r="D3745" s="178" t="s">
        <v>7672</v>
      </c>
      <c r="E3745" s="179">
        <v>34347</v>
      </c>
      <c r="F3745" s="180">
        <v>25044.720000000001</v>
      </c>
      <c r="G3745" s="180">
        <v>0</v>
      </c>
      <c r="H3745" s="180">
        <v>2782.76</v>
      </c>
      <c r="I3745" s="180">
        <f t="shared" si="116"/>
        <v>27827.480000000003</v>
      </c>
      <c r="J3745" s="177" t="str">
        <f t="shared" si="117"/>
        <v>Date &gt; 1920</v>
      </c>
    </row>
    <row r="3746" spans="1:10" x14ac:dyDescent="0.3">
      <c r="A3746" s="178" t="s">
        <v>270</v>
      </c>
      <c r="B3746" s="178" t="s">
        <v>103</v>
      </c>
      <c r="C3746" s="178" t="s">
        <v>7578</v>
      </c>
      <c r="D3746" s="178" t="s">
        <v>7672</v>
      </c>
      <c r="E3746" s="179">
        <v>34359</v>
      </c>
      <c r="F3746" s="180">
        <v>3454.39</v>
      </c>
      <c r="G3746" s="180">
        <v>0</v>
      </c>
      <c r="H3746" s="180">
        <v>383.82</v>
      </c>
      <c r="I3746" s="180">
        <f t="shared" si="116"/>
        <v>3838.21</v>
      </c>
      <c r="J3746" s="177" t="str">
        <f t="shared" si="117"/>
        <v>Date &gt; 1920</v>
      </c>
    </row>
    <row r="3747" spans="1:10" x14ac:dyDescent="0.3">
      <c r="A3747" s="178" t="s">
        <v>270</v>
      </c>
      <c r="B3747" s="178" t="s">
        <v>103</v>
      </c>
      <c r="C3747" s="178" t="s">
        <v>7578</v>
      </c>
      <c r="D3747" s="178" t="s">
        <v>7672</v>
      </c>
      <c r="E3747" s="179">
        <v>34568</v>
      </c>
      <c r="F3747" s="180">
        <v>19747.689999999999</v>
      </c>
      <c r="G3747" s="180">
        <v>0</v>
      </c>
      <c r="H3747" s="180">
        <v>2194.1799999999998</v>
      </c>
      <c r="I3747" s="180">
        <f t="shared" si="116"/>
        <v>21941.87</v>
      </c>
      <c r="J3747" s="177" t="str">
        <f t="shared" si="117"/>
        <v>Date &gt; 1920</v>
      </c>
    </row>
    <row r="3748" spans="1:10" x14ac:dyDescent="0.3">
      <c r="A3748" s="178" t="s">
        <v>270</v>
      </c>
      <c r="B3748" s="178" t="s">
        <v>103</v>
      </c>
      <c r="C3748" s="178" t="s">
        <v>7578</v>
      </c>
      <c r="D3748" s="178" t="s">
        <v>7672</v>
      </c>
      <c r="E3748" s="179">
        <v>34570</v>
      </c>
      <c r="F3748" s="180">
        <v>78969.710000000006</v>
      </c>
      <c r="G3748" s="180">
        <v>0</v>
      </c>
      <c r="H3748" s="180">
        <v>7555.55</v>
      </c>
      <c r="I3748" s="180">
        <f t="shared" si="116"/>
        <v>86525.260000000009</v>
      </c>
      <c r="J3748" s="177" t="str">
        <f t="shared" si="117"/>
        <v>Date &gt; 1920</v>
      </c>
    </row>
    <row r="3749" spans="1:10" x14ac:dyDescent="0.3">
      <c r="A3749" s="178" t="s">
        <v>270</v>
      </c>
      <c r="B3749" s="178" t="s">
        <v>103</v>
      </c>
      <c r="C3749" s="178" t="s">
        <v>7578</v>
      </c>
      <c r="D3749" s="178" t="s">
        <v>7672</v>
      </c>
      <c r="E3749" s="179">
        <v>34570</v>
      </c>
      <c r="F3749" s="180">
        <v>33696.1</v>
      </c>
      <c r="G3749" s="180">
        <v>0</v>
      </c>
      <c r="H3749" s="180">
        <v>0</v>
      </c>
      <c r="I3749" s="180">
        <f t="shared" si="116"/>
        <v>33696.1</v>
      </c>
      <c r="J3749" s="177" t="str">
        <f t="shared" si="117"/>
        <v>Date &gt; 1920</v>
      </c>
    </row>
    <row r="3750" spans="1:10" x14ac:dyDescent="0.3">
      <c r="A3750" s="178" t="s">
        <v>270</v>
      </c>
      <c r="B3750" s="178" t="s">
        <v>103</v>
      </c>
      <c r="C3750" s="178" t="s">
        <v>7578</v>
      </c>
      <c r="D3750" s="178" t="s">
        <v>7672</v>
      </c>
      <c r="E3750" s="179">
        <v>34570</v>
      </c>
      <c r="F3750" s="180">
        <v>8174.55</v>
      </c>
      <c r="G3750" s="180">
        <v>0</v>
      </c>
      <c r="H3750" s="180">
        <v>0</v>
      </c>
      <c r="I3750" s="180">
        <f t="shared" si="116"/>
        <v>8174.55</v>
      </c>
      <c r="J3750" s="177" t="str">
        <f t="shared" si="117"/>
        <v>Date &gt; 1920</v>
      </c>
    </row>
    <row r="3751" spans="1:10" x14ac:dyDescent="0.3">
      <c r="A3751" s="178" t="s">
        <v>270</v>
      </c>
      <c r="B3751" s="178" t="s">
        <v>103</v>
      </c>
      <c r="C3751" s="178" t="s">
        <v>7578</v>
      </c>
      <c r="D3751" s="178" t="s">
        <v>7672</v>
      </c>
      <c r="E3751" s="179">
        <v>34681</v>
      </c>
      <c r="F3751" s="180">
        <v>635.28</v>
      </c>
      <c r="G3751" s="180">
        <v>0</v>
      </c>
      <c r="H3751" s="180">
        <v>70.62</v>
      </c>
      <c r="I3751" s="180">
        <f t="shared" si="116"/>
        <v>705.9</v>
      </c>
      <c r="J3751" s="177" t="str">
        <f t="shared" si="117"/>
        <v>Date &gt; 1920</v>
      </c>
    </row>
    <row r="3752" spans="1:10" x14ac:dyDescent="0.3">
      <c r="A3752" s="178" t="s">
        <v>270</v>
      </c>
      <c r="B3752" s="178" t="s">
        <v>103</v>
      </c>
      <c r="C3752" s="178" t="s">
        <v>7578</v>
      </c>
      <c r="D3752" s="178" t="s">
        <v>7672</v>
      </c>
      <c r="E3752" s="179">
        <v>34781</v>
      </c>
      <c r="F3752" s="180">
        <v>4768.57</v>
      </c>
      <c r="G3752" s="180">
        <v>0</v>
      </c>
      <c r="H3752" s="180">
        <v>529.84</v>
      </c>
      <c r="I3752" s="180">
        <f t="shared" si="116"/>
        <v>5298.41</v>
      </c>
      <c r="J3752" s="177" t="str">
        <f t="shared" si="117"/>
        <v>Date &gt; 1920</v>
      </c>
    </row>
    <row r="3753" spans="1:10" x14ac:dyDescent="0.3">
      <c r="A3753" s="178" t="s">
        <v>270</v>
      </c>
      <c r="B3753" s="178" t="s">
        <v>103</v>
      </c>
      <c r="C3753" s="178" t="s">
        <v>7578</v>
      </c>
      <c r="D3753" s="178" t="s">
        <v>7673</v>
      </c>
      <c r="E3753" s="179">
        <v>34309</v>
      </c>
      <c r="F3753" s="180">
        <v>0</v>
      </c>
      <c r="G3753" s="180">
        <v>5200</v>
      </c>
      <c r="H3753" s="180">
        <v>2600</v>
      </c>
      <c r="I3753" s="180">
        <f t="shared" si="116"/>
        <v>7800</v>
      </c>
      <c r="J3753" s="177" t="str">
        <f t="shared" si="117"/>
        <v>Date &gt; 1920</v>
      </c>
    </row>
    <row r="3754" spans="1:10" x14ac:dyDescent="0.3">
      <c r="A3754" s="178" t="s">
        <v>270</v>
      </c>
      <c r="B3754" s="178" t="s">
        <v>103</v>
      </c>
      <c r="C3754" s="178" t="s">
        <v>7578</v>
      </c>
      <c r="D3754" s="178" t="s">
        <v>7674</v>
      </c>
      <c r="E3754" s="179">
        <v>34338</v>
      </c>
      <c r="F3754" s="180">
        <v>0</v>
      </c>
      <c r="G3754" s="180">
        <v>3866.67</v>
      </c>
      <c r="H3754" s="180">
        <v>1933.33</v>
      </c>
      <c r="I3754" s="180">
        <f t="shared" si="116"/>
        <v>5800</v>
      </c>
      <c r="J3754" s="177" t="str">
        <f t="shared" si="117"/>
        <v>Date &gt; 1920</v>
      </c>
    </row>
    <row r="3755" spans="1:10" x14ac:dyDescent="0.3">
      <c r="A3755" s="178" t="s">
        <v>270</v>
      </c>
      <c r="B3755" s="178" t="s">
        <v>103</v>
      </c>
      <c r="C3755" s="178" t="s">
        <v>7578</v>
      </c>
      <c r="D3755" s="178" t="s">
        <v>7675</v>
      </c>
      <c r="E3755" s="179">
        <v>34396</v>
      </c>
      <c r="F3755" s="180">
        <v>0</v>
      </c>
      <c r="G3755" s="180">
        <v>16999.39</v>
      </c>
      <c r="H3755" s="180">
        <v>8499.7000000000007</v>
      </c>
      <c r="I3755" s="180">
        <f t="shared" si="116"/>
        <v>25499.09</v>
      </c>
      <c r="J3755" s="177" t="str">
        <f t="shared" si="117"/>
        <v>Date &gt; 1920</v>
      </c>
    </row>
    <row r="3756" spans="1:10" x14ac:dyDescent="0.3">
      <c r="A3756" s="178" t="s">
        <v>270</v>
      </c>
      <c r="B3756" s="178" t="s">
        <v>103</v>
      </c>
      <c r="C3756" s="178" t="s">
        <v>7578</v>
      </c>
      <c r="D3756" s="178" t="s">
        <v>7676</v>
      </c>
      <c r="E3756" s="179">
        <v>34568</v>
      </c>
      <c r="F3756" s="180">
        <v>85514.93</v>
      </c>
      <c r="G3756" s="180">
        <v>0</v>
      </c>
      <c r="H3756" s="180">
        <v>9501.65</v>
      </c>
      <c r="I3756" s="180">
        <f t="shared" si="116"/>
        <v>95016.579999999987</v>
      </c>
      <c r="J3756" s="177" t="str">
        <f t="shared" si="117"/>
        <v>Date &gt; 1920</v>
      </c>
    </row>
    <row r="3757" spans="1:10" x14ac:dyDescent="0.3">
      <c r="A3757" s="178" t="s">
        <v>270</v>
      </c>
      <c r="B3757" s="178" t="s">
        <v>103</v>
      </c>
      <c r="C3757" s="178" t="s">
        <v>7578</v>
      </c>
      <c r="D3757" s="178" t="s">
        <v>7676</v>
      </c>
      <c r="E3757" s="179">
        <v>34613</v>
      </c>
      <c r="F3757" s="180">
        <v>70647.08</v>
      </c>
      <c r="G3757" s="180">
        <v>0</v>
      </c>
      <c r="H3757" s="180">
        <v>7849.66</v>
      </c>
      <c r="I3757" s="180">
        <f t="shared" si="116"/>
        <v>78496.740000000005</v>
      </c>
      <c r="J3757" s="177" t="str">
        <f t="shared" si="117"/>
        <v>Date &gt; 1920</v>
      </c>
    </row>
    <row r="3758" spans="1:10" x14ac:dyDescent="0.3">
      <c r="A3758" s="178" t="s">
        <v>270</v>
      </c>
      <c r="B3758" s="178" t="s">
        <v>103</v>
      </c>
      <c r="C3758" s="178" t="s">
        <v>7578</v>
      </c>
      <c r="D3758" s="178" t="s">
        <v>7676</v>
      </c>
      <c r="E3758" s="179">
        <v>34638</v>
      </c>
      <c r="F3758" s="180">
        <v>28579.82</v>
      </c>
      <c r="G3758" s="180">
        <v>0</v>
      </c>
      <c r="H3758" s="180">
        <v>3175.54</v>
      </c>
      <c r="I3758" s="180">
        <f t="shared" si="116"/>
        <v>31755.360000000001</v>
      </c>
      <c r="J3758" s="177" t="str">
        <f t="shared" si="117"/>
        <v>Date &gt; 1920</v>
      </c>
    </row>
    <row r="3759" spans="1:10" x14ac:dyDescent="0.3">
      <c r="A3759" s="178" t="s">
        <v>270</v>
      </c>
      <c r="B3759" s="178" t="s">
        <v>103</v>
      </c>
      <c r="C3759" s="178" t="s">
        <v>7578</v>
      </c>
      <c r="D3759" s="178" t="s">
        <v>7676</v>
      </c>
      <c r="E3759" s="179">
        <v>34667</v>
      </c>
      <c r="F3759" s="180">
        <v>5453.84</v>
      </c>
      <c r="G3759" s="180">
        <v>0</v>
      </c>
      <c r="H3759" s="180">
        <v>605.98</v>
      </c>
      <c r="I3759" s="180">
        <f t="shared" si="116"/>
        <v>6059.82</v>
      </c>
      <c r="J3759" s="177" t="str">
        <f t="shared" si="117"/>
        <v>Date &gt; 1920</v>
      </c>
    </row>
    <row r="3760" spans="1:10" x14ac:dyDescent="0.3">
      <c r="A3760" s="178" t="s">
        <v>270</v>
      </c>
      <c r="B3760" s="178" t="s">
        <v>103</v>
      </c>
      <c r="C3760" s="178" t="s">
        <v>7578</v>
      </c>
      <c r="D3760" s="178" t="s">
        <v>7676</v>
      </c>
      <c r="E3760" s="179">
        <v>34710</v>
      </c>
      <c r="F3760" s="180">
        <v>5956.07</v>
      </c>
      <c r="G3760" s="180">
        <v>0</v>
      </c>
      <c r="H3760" s="180">
        <v>661.79</v>
      </c>
      <c r="I3760" s="180">
        <f t="shared" si="116"/>
        <v>6617.86</v>
      </c>
      <c r="J3760" s="177" t="str">
        <f t="shared" si="117"/>
        <v>Date &gt; 1920</v>
      </c>
    </row>
    <row r="3761" spans="1:10" x14ac:dyDescent="0.3">
      <c r="A3761" s="178" t="s">
        <v>270</v>
      </c>
      <c r="B3761" s="178" t="s">
        <v>103</v>
      </c>
      <c r="C3761" s="178" t="s">
        <v>7578</v>
      </c>
      <c r="D3761" s="178" t="s">
        <v>7676</v>
      </c>
      <c r="E3761" s="179">
        <v>34844</v>
      </c>
      <c r="F3761" s="180">
        <v>12770.66</v>
      </c>
      <c r="G3761" s="180">
        <v>0</v>
      </c>
      <c r="H3761" s="180">
        <v>1418.97</v>
      </c>
      <c r="I3761" s="180">
        <f t="shared" si="116"/>
        <v>14189.63</v>
      </c>
      <c r="J3761" s="177" t="str">
        <f t="shared" si="117"/>
        <v>Date &gt; 1920</v>
      </c>
    </row>
    <row r="3762" spans="1:10" x14ac:dyDescent="0.3">
      <c r="A3762" s="178" t="s">
        <v>270</v>
      </c>
      <c r="B3762" s="178" t="s">
        <v>103</v>
      </c>
      <c r="C3762" s="178" t="s">
        <v>7578</v>
      </c>
      <c r="D3762" s="178" t="s">
        <v>7676</v>
      </c>
      <c r="E3762" s="179">
        <v>34953</v>
      </c>
      <c r="F3762" s="180">
        <v>4109.82</v>
      </c>
      <c r="G3762" s="180">
        <v>0</v>
      </c>
      <c r="H3762" s="180">
        <v>456.65</v>
      </c>
      <c r="I3762" s="180">
        <f t="shared" si="116"/>
        <v>4566.4699999999993</v>
      </c>
      <c r="J3762" s="177" t="str">
        <f t="shared" si="117"/>
        <v>Date &gt; 1920</v>
      </c>
    </row>
    <row r="3763" spans="1:10" x14ac:dyDescent="0.3">
      <c r="A3763" s="178" t="s">
        <v>270</v>
      </c>
      <c r="B3763" s="178" t="s">
        <v>103</v>
      </c>
      <c r="C3763" s="178" t="s">
        <v>7578</v>
      </c>
      <c r="D3763" s="178" t="s">
        <v>7676</v>
      </c>
      <c r="E3763" s="179">
        <v>34991</v>
      </c>
      <c r="F3763" s="180">
        <v>20912.78</v>
      </c>
      <c r="G3763" s="180">
        <v>0</v>
      </c>
      <c r="H3763" s="180">
        <v>2323.7600000000002</v>
      </c>
      <c r="I3763" s="180">
        <f t="shared" si="116"/>
        <v>23236.54</v>
      </c>
      <c r="J3763" s="177" t="str">
        <f t="shared" si="117"/>
        <v>Date &gt; 1920</v>
      </c>
    </row>
    <row r="3764" spans="1:10" x14ac:dyDescent="0.3">
      <c r="A3764" s="178" t="s">
        <v>270</v>
      </c>
      <c r="B3764" s="178" t="s">
        <v>103</v>
      </c>
      <c r="C3764" s="178" t="s">
        <v>7578</v>
      </c>
      <c r="D3764" s="178" t="s">
        <v>7677</v>
      </c>
      <c r="E3764" s="179">
        <v>34534</v>
      </c>
      <c r="F3764" s="180">
        <v>0</v>
      </c>
      <c r="G3764" s="180">
        <v>9828.67</v>
      </c>
      <c r="H3764" s="180">
        <v>4914.33</v>
      </c>
      <c r="I3764" s="180">
        <f t="shared" si="116"/>
        <v>14743</v>
      </c>
      <c r="J3764" s="177" t="str">
        <f t="shared" si="117"/>
        <v>Date &gt; 1920</v>
      </c>
    </row>
    <row r="3765" spans="1:10" x14ac:dyDescent="0.3">
      <c r="A3765" s="178" t="s">
        <v>270</v>
      </c>
      <c r="B3765" s="178" t="s">
        <v>103</v>
      </c>
      <c r="C3765" s="178" t="s">
        <v>7578</v>
      </c>
      <c r="D3765" s="178" t="s">
        <v>7677</v>
      </c>
      <c r="E3765" s="179">
        <v>34603</v>
      </c>
      <c r="F3765" s="180">
        <v>0</v>
      </c>
      <c r="G3765" s="180">
        <v>9424.02</v>
      </c>
      <c r="H3765" s="180">
        <v>4712.01</v>
      </c>
      <c r="I3765" s="180">
        <f t="shared" si="116"/>
        <v>14136.03</v>
      </c>
      <c r="J3765" s="177" t="str">
        <f t="shared" si="117"/>
        <v>Date &gt; 1920</v>
      </c>
    </row>
    <row r="3766" spans="1:10" x14ac:dyDescent="0.3">
      <c r="A3766" s="178" t="s">
        <v>270</v>
      </c>
      <c r="B3766" s="178" t="s">
        <v>103</v>
      </c>
      <c r="C3766" s="178" t="s">
        <v>7578</v>
      </c>
      <c r="D3766" s="178" t="s">
        <v>7677</v>
      </c>
      <c r="E3766" s="179">
        <v>34673</v>
      </c>
      <c r="F3766" s="180">
        <v>0</v>
      </c>
      <c r="G3766" s="180">
        <v>2045.83</v>
      </c>
      <c r="H3766" s="180">
        <v>1022.91</v>
      </c>
      <c r="I3766" s="180">
        <f t="shared" si="116"/>
        <v>3068.74</v>
      </c>
      <c r="J3766" s="177" t="str">
        <f t="shared" si="117"/>
        <v>Date &gt; 1920</v>
      </c>
    </row>
    <row r="3767" spans="1:10" x14ac:dyDescent="0.3">
      <c r="A3767" s="178" t="s">
        <v>270</v>
      </c>
      <c r="B3767" s="178" t="s">
        <v>103</v>
      </c>
      <c r="C3767" s="178" t="s">
        <v>7578</v>
      </c>
      <c r="D3767" s="178" t="s">
        <v>7677</v>
      </c>
      <c r="E3767" s="179">
        <v>34703</v>
      </c>
      <c r="F3767" s="180">
        <v>0</v>
      </c>
      <c r="G3767" s="180">
        <v>2965.35</v>
      </c>
      <c r="H3767" s="180">
        <v>1482.67</v>
      </c>
      <c r="I3767" s="180">
        <f t="shared" si="116"/>
        <v>4448.0200000000004</v>
      </c>
      <c r="J3767" s="177" t="str">
        <f t="shared" si="117"/>
        <v>Date &gt; 1920</v>
      </c>
    </row>
    <row r="3768" spans="1:10" x14ac:dyDescent="0.3">
      <c r="A3768" s="178" t="s">
        <v>270</v>
      </c>
      <c r="B3768" s="178" t="s">
        <v>103</v>
      </c>
      <c r="C3768" s="178" t="s">
        <v>7578</v>
      </c>
      <c r="D3768" s="178" t="s">
        <v>7677</v>
      </c>
      <c r="E3768" s="179">
        <v>34820</v>
      </c>
      <c r="F3768" s="180">
        <v>0</v>
      </c>
      <c r="G3768" s="180">
        <v>4691.71</v>
      </c>
      <c r="H3768" s="180">
        <v>2345.86</v>
      </c>
      <c r="I3768" s="180">
        <f t="shared" si="116"/>
        <v>7037.57</v>
      </c>
      <c r="J3768" s="177" t="str">
        <f t="shared" si="117"/>
        <v>Date &gt; 1920</v>
      </c>
    </row>
    <row r="3769" spans="1:10" x14ac:dyDescent="0.3">
      <c r="A3769" s="178" t="s">
        <v>270</v>
      </c>
      <c r="B3769" s="178" t="s">
        <v>103</v>
      </c>
      <c r="C3769" s="178" t="s">
        <v>7578</v>
      </c>
      <c r="D3769" s="178" t="s">
        <v>7677</v>
      </c>
      <c r="E3769" s="179">
        <v>34912</v>
      </c>
      <c r="F3769" s="180">
        <v>0</v>
      </c>
      <c r="G3769" s="180">
        <v>7058.43</v>
      </c>
      <c r="H3769" s="180">
        <v>3529.2</v>
      </c>
      <c r="I3769" s="180">
        <f t="shared" si="116"/>
        <v>10587.630000000001</v>
      </c>
      <c r="J3769" s="177" t="str">
        <f t="shared" si="117"/>
        <v>Date &gt; 1920</v>
      </c>
    </row>
    <row r="3770" spans="1:10" x14ac:dyDescent="0.3">
      <c r="A3770" s="178" t="s">
        <v>270</v>
      </c>
      <c r="B3770" s="178" t="s">
        <v>103</v>
      </c>
      <c r="C3770" s="178" t="s">
        <v>7578</v>
      </c>
      <c r="D3770" s="178" t="s">
        <v>7677</v>
      </c>
      <c r="E3770" s="179">
        <v>34998</v>
      </c>
      <c r="F3770" s="180">
        <v>0</v>
      </c>
      <c r="G3770" s="180">
        <v>1211.96</v>
      </c>
      <c r="H3770" s="180">
        <v>605.98</v>
      </c>
      <c r="I3770" s="180">
        <f t="shared" si="116"/>
        <v>1817.94</v>
      </c>
      <c r="J3770" s="177" t="str">
        <f t="shared" si="117"/>
        <v>Date &gt; 1920</v>
      </c>
    </row>
    <row r="3771" spans="1:10" x14ac:dyDescent="0.3">
      <c r="A3771" s="178" t="s">
        <v>270</v>
      </c>
      <c r="B3771" s="178" t="s">
        <v>103</v>
      </c>
      <c r="C3771" s="178" t="s">
        <v>7578</v>
      </c>
      <c r="D3771" s="178" t="s">
        <v>7677</v>
      </c>
      <c r="E3771" s="179">
        <v>35025</v>
      </c>
      <c r="F3771" s="180">
        <v>0</v>
      </c>
      <c r="G3771" s="180">
        <v>1731.16</v>
      </c>
      <c r="H3771" s="180">
        <v>865.58</v>
      </c>
      <c r="I3771" s="180">
        <f t="shared" si="116"/>
        <v>2596.7400000000002</v>
      </c>
      <c r="J3771" s="177" t="str">
        <f t="shared" si="117"/>
        <v>Date &gt; 1920</v>
      </c>
    </row>
    <row r="3772" spans="1:10" x14ac:dyDescent="0.3">
      <c r="A3772" s="178" t="s">
        <v>270</v>
      </c>
      <c r="B3772" s="178" t="s">
        <v>103</v>
      </c>
      <c r="C3772" s="178" t="s">
        <v>7578</v>
      </c>
      <c r="D3772" s="178" t="s">
        <v>7677</v>
      </c>
      <c r="E3772" s="179">
        <v>35095</v>
      </c>
      <c r="F3772" s="180">
        <v>0</v>
      </c>
      <c r="G3772" s="180">
        <v>1042.8699999999999</v>
      </c>
      <c r="H3772" s="180">
        <v>521.46</v>
      </c>
      <c r="I3772" s="180">
        <f t="shared" si="116"/>
        <v>1564.33</v>
      </c>
      <c r="J3772" s="177" t="str">
        <f t="shared" si="117"/>
        <v>Date &gt; 1920</v>
      </c>
    </row>
    <row r="3773" spans="1:10" x14ac:dyDescent="0.3">
      <c r="A3773" s="178" t="s">
        <v>270</v>
      </c>
      <c r="B3773" s="178" t="s">
        <v>103</v>
      </c>
      <c r="C3773" s="178" t="s">
        <v>7578</v>
      </c>
      <c r="D3773" s="178" t="s">
        <v>7092</v>
      </c>
      <c r="E3773" s="179">
        <v>34575</v>
      </c>
      <c r="F3773" s="180">
        <v>0</v>
      </c>
      <c r="G3773" s="180">
        <v>21014</v>
      </c>
      <c r="H3773" s="180">
        <v>10507</v>
      </c>
      <c r="I3773" s="180">
        <f t="shared" si="116"/>
        <v>31521</v>
      </c>
      <c r="J3773" s="177" t="str">
        <f t="shared" si="117"/>
        <v>Date &gt; 1920</v>
      </c>
    </row>
    <row r="3774" spans="1:10" x14ac:dyDescent="0.3">
      <c r="A3774" s="178" t="s">
        <v>270</v>
      </c>
      <c r="B3774" s="178" t="s">
        <v>103</v>
      </c>
      <c r="C3774" s="178" t="s">
        <v>7578</v>
      </c>
      <c r="D3774" s="178" t="s">
        <v>7678</v>
      </c>
      <c r="E3774" s="179">
        <v>34919</v>
      </c>
      <c r="F3774" s="180">
        <v>171655.04000000001</v>
      </c>
      <c r="G3774" s="180">
        <v>0</v>
      </c>
      <c r="H3774" s="180">
        <v>19072.78</v>
      </c>
      <c r="I3774" s="180">
        <f t="shared" si="116"/>
        <v>190727.82</v>
      </c>
      <c r="J3774" s="177" t="str">
        <f t="shared" si="117"/>
        <v>Date &gt; 1920</v>
      </c>
    </row>
    <row r="3775" spans="1:10" x14ac:dyDescent="0.3">
      <c r="A3775" s="178" t="s">
        <v>270</v>
      </c>
      <c r="B3775" s="178" t="s">
        <v>103</v>
      </c>
      <c r="C3775" s="178" t="s">
        <v>7578</v>
      </c>
      <c r="D3775" s="178" t="s">
        <v>7678</v>
      </c>
      <c r="E3775" s="179">
        <v>34953</v>
      </c>
      <c r="F3775" s="180">
        <v>28368.9</v>
      </c>
      <c r="G3775" s="180">
        <v>-21014</v>
      </c>
      <c r="H3775" s="180">
        <v>-7354.9</v>
      </c>
      <c r="I3775" s="180">
        <f t="shared" si="116"/>
        <v>0</v>
      </c>
      <c r="J3775" s="177" t="str">
        <f t="shared" si="117"/>
        <v>Date &gt; 1920</v>
      </c>
    </row>
    <row r="3776" spans="1:10" x14ac:dyDescent="0.3">
      <c r="A3776" s="178" t="s">
        <v>270</v>
      </c>
      <c r="B3776" s="178" t="s">
        <v>103</v>
      </c>
      <c r="C3776" s="178" t="s">
        <v>7578</v>
      </c>
      <c r="D3776" s="178" t="s">
        <v>7678</v>
      </c>
      <c r="E3776" s="179">
        <v>35100</v>
      </c>
      <c r="F3776" s="180">
        <v>7876.06</v>
      </c>
      <c r="G3776" s="180">
        <v>0</v>
      </c>
      <c r="H3776" s="180">
        <v>1116.3599999999999</v>
      </c>
      <c r="I3776" s="180">
        <f t="shared" si="116"/>
        <v>8992.42</v>
      </c>
      <c r="J3776" s="177" t="str">
        <f t="shared" si="117"/>
        <v>Date &gt; 1920</v>
      </c>
    </row>
    <row r="3777" spans="1:10" x14ac:dyDescent="0.3">
      <c r="A3777" s="178" t="s">
        <v>270</v>
      </c>
      <c r="B3777" s="178" t="s">
        <v>103</v>
      </c>
      <c r="C3777" s="178" t="s">
        <v>7578</v>
      </c>
      <c r="D3777" s="178" t="s">
        <v>7678</v>
      </c>
      <c r="E3777" s="179">
        <v>35202</v>
      </c>
      <c r="F3777" s="180">
        <v>7228</v>
      </c>
      <c r="G3777" s="180">
        <v>0</v>
      </c>
      <c r="H3777" s="180">
        <v>-3640.89</v>
      </c>
      <c r="I3777" s="180">
        <f t="shared" si="116"/>
        <v>3587.11</v>
      </c>
      <c r="J3777" s="177" t="str">
        <f t="shared" si="117"/>
        <v>Date &gt; 1920</v>
      </c>
    </row>
    <row r="3778" spans="1:10" x14ac:dyDescent="0.3">
      <c r="A3778" s="178" t="s">
        <v>270</v>
      </c>
      <c r="B3778" s="178" t="s">
        <v>103</v>
      </c>
      <c r="C3778" s="178" t="s">
        <v>7578</v>
      </c>
      <c r="D3778" s="178" t="s">
        <v>7679</v>
      </c>
      <c r="E3778" s="179">
        <v>34736</v>
      </c>
      <c r="F3778" s="180">
        <v>0</v>
      </c>
      <c r="G3778" s="180">
        <v>57992.88</v>
      </c>
      <c r="H3778" s="180">
        <v>28996.45</v>
      </c>
      <c r="I3778" s="180">
        <f t="shared" si="116"/>
        <v>86989.33</v>
      </c>
      <c r="J3778" s="177" t="str">
        <f t="shared" si="117"/>
        <v>Date &gt; 1920</v>
      </c>
    </row>
    <row r="3779" spans="1:10" x14ac:dyDescent="0.3">
      <c r="A3779" s="178" t="s">
        <v>270</v>
      </c>
      <c r="B3779" s="178" t="s">
        <v>103</v>
      </c>
      <c r="C3779" s="178" t="s">
        <v>7578</v>
      </c>
      <c r="D3779" s="178" t="s">
        <v>7680</v>
      </c>
      <c r="E3779" s="179">
        <v>34856</v>
      </c>
      <c r="F3779" s="180">
        <v>0</v>
      </c>
      <c r="G3779" s="180">
        <v>2460</v>
      </c>
      <c r="H3779" s="180">
        <v>1230</v>
      </c>
      <c r="I3779" s="180">
        <f t="shared" si="116"/>
        <v>3690</v>
      </c>
      <c r="J3779" s="177" t="str">
        <f t="shared" si="117"/>
        <v>Date &gt; 1920</v>
      </c>
    </row>
    <row r="3780" spans="1:10" x14ac:dyDescent="0.3">
      <c r="A3780" s="178" t="s">
        <v>270</v>
      </c>
      <c r="B3780" s="178" t="s">
        <v>103</v>
      </c>
      <c r="C3780" s="178" t="s">
        <v>7578</v>
      </c>
      <c r="D3780" s="178" t="s">
        <v>7681</v>
      </c>
      <c r="E3780" s="179">
        <v>35096</v>
      </c>
      <c r="F3780" s="180">
        <v>0</v>
      </c>
      <c r="G3780" s="180">
        <v>41473.15</v>
      </c>
      <c r="H3780" s="180">
        <v>20736.580000000002</v>
      </c>
      <c r="I3780" s="180">
        <f t="shared" si="116"/>
        <v>62209.73</v>
      </c>
      <c r="J3780" s="177" t="str">
        <f t="shared" si="117"/>
        <v>Date &gt; 1920</v>
      </c>
    </row>
    <row r="3781" spans="1:10" x14ac:dyDescent="0.3">
      <c r="A3781" s="178" t="s">
        <v>270</v>
      </c>
      <c r="B3781" s="178" t="s">
        <v>103</v>
      </c>
      <c r="C3781" s="178" t="s">
        <v>7578</v>
      </c>
      <c r="D3781" s="178" t="s">
        <v>7681</v>
      </c>
      <c r="E3781" s="179">
        <v>35125</v>
      </c>
      <c r="F3781" s="180">
        <v>0</v>
      </c>
      <c r="G3781" s="180">
        <v>23918.31</v>
      </c>
      <c r="H3781" s="180">
        <v>11959.15</v>
      </c>
      <c r="I3781" s="180">
        <f t="shared" ref="I3781:I3844" si="118">SUM(F3781:H3781)</f>
        <v>35877.46</v>
      </c>
      <c r="J3781" s="177" t="str">
        <f t="shared" ref="J3781:J3844" si="119">IF(OR(YEAR(E3781)&gt; 1920, ISBLANK(E3781)), "Date &gt; 1920", "Sketchy date")</f>
        <v>Date &gt; 1920</v>
      </c>
    </row>
    <row r="3782" spans="1:10" x14ac:dyDescent="0.3">
      <c r="A3782" s="178" t="s">
        <v>270</v>
      </c>
      <c r="B3782" s="178" t="s">
        <v>103</v>
      </c>
      <c r="C3782" s="178" t="s">
        <v>7578</v>
      </c>
      <c r="D3782" s="178" t="s">
        <v>7681</v>
      </c>
      <c r="E3782" s="179">
        <v>35145</v>
      </c>
      <c r="F3782" s="180">
        <v>0</v>
      </c>
      <c r="G3782" s="180">
        <v>4666.67</v>
      </c>
      <c r="H3782" s="180">
        <v>2333.33</v>
      </c>
      <c r="I3782" s="180">
        <f t="shared" si="118"/>
        <v>7000</v>
      </c>
      <c r="J3782" s="177" t="str">
        <f t="shared" si="119"/>
        <v>Date &gt; 1920</v>
      </c>
    </row>
    <row r="3783" spans="1:10" x14ac:dyDescent="0.3">
      <c r="A3783" s="178" t="s">
        <v>270</v>
      </c>
      <c r="B3783" s="178" t="s">
        <v>103</v>
      </c>
      <c r="C3783" s="178" t="s">
        <v>7578</v>
      </c>
      <c r="D3783" s="178" t="s">
        <v>7681</v>
      </c>
      <c r="E3783" s="179">
        <v>35193</v>
      </c>
      <c r="F3783" s="180">
        <v>0</v>
      </c>
      <c r="G3783" s="180">
        <v>5472.71</v>
      </c>
      <c r="H3783" s="180">
        <v>2736.34</v>
      </c>
      <c r="I3783" s="180">
        <f t="shared" si="118"/>
        <v>8209.0499999999993</v>
      </c>
      <c r="J3783" s="177" t="str">
        <f t="shared" si="119"/>
        <v>Date &gt; 1920</v>
      </c>
    </row>
    <row r="3784" spans="1:10" x14ac:dyDescent="0.3">
      <c r="A3784" s="178" t="s">
        <v>270</v>
      </c>
      <c r="B3784" s="178" t="s">
        <v>103</v>
      </c>
      <c r="C3784" s="178" t="s">
        <v>7578</v>
      </c>
      <c r="D3784" s="178" t="s">
        <v>7681</v>
      </c>
      <c r="E3784" s="179">
        <v>35269</v>
      </c>
      <c r="F3784" s="180">
        <v>0</v>
      </c>
      <c r="G3784" s="180">
        <v>9365.42</v>
      </c>
      <c r="H3784" s="180">
        <v>4682.71</v>
      </c>
      <c r="I3784" s="180">
        <f t="shared" si="118"/>
        <v>14048.130000000001</v>
      </c>
      <c r="J3784" s="177" t="str">
        <f t="shared" si="119"/>
        <v>Date &gt; 1920</v>
      </c>
    </row>
    <row r="3785" spans="1:10" x14ac:dyDescent="0.3">
      <c r="A3785" s="178" t="s">
        <v>270</v>
      </c>
      <c r="B3785" s="178" t="s">
        <v>103</v>
      </c>
      <c r="C3785" s="178" t="s">
        <v>7578</v>
      </c>
      <c r="D3785" s="178" t="s">
        <v>7681</v>
      </c>
      <c r="E3785" s="179">
        <v>35374</v>
      </c>
      <c r="F3785" s="180">
        <v>0</v>
      </c>
      <c r="G3785" s="180">
        <v>6115.74</v>
      </c>
      <c r="H3785" s="180">
        <v>3517.89</v>
      </c>
      <c r="I3785" s="180">
        <f t="shared" si="118"/>
        <v>9633.6299999999992</v>
      </c>
      <c r="J3785" s="177" t="str">
        <f t="shared" si="119"/>
        <v>Date &gt; 1920</v>
      </c>
    </row>
    <row r="3786" spans="1:10" x14ac:dyDescent="0.3">
      <c r="A3786" s="178" t="s">
        <v>270</v>
      </c>
      <c r="B3786" s="178" t="s">
        <v>103</v>
      </c>
      <c r="C3786" s="178" t="s">
        <v>7578</v>
      </c>
      <c r="D3786" s="178" t="s">
        <v>7681</v>
      </c>
      <c r="E3786" s="179">
        <v>35374</v>
      </c>
      <c r="F3786" s="180">
        <v>0</v>
      </c>
      <c r="G3786" s="180">
        <v>920</v>
      </c>
      <c r="H3786" s="180">
        <v>0</v>
      </c>
      <c r="I3786" s="180">
        <f t="shared" si="118"/>
        <v>920</v>
      </c>
      <c r="J3786" s="177" t="str">
        <f t="shared" si="119"/>
        <v>Date &gt; 1920</v>
      </c>
    </row>
    <row r="3787" spans="1:10" x14ac:dyDescent="0.3">
      <c r="A3787" s="178" t="s">
        <v>270</v>
      </c>
      <c r="B3787" s="178" t="s">
        <v>103</v>
      </c>
      <c r="C3787" s="178" t="s">
        <v>7578</v>
      </c>
      <c r="D3787" s="178" t="s">
        <v>7681</v>
      </c>
      <c r="E3787" s="179">
        <v>35628</v>
      </c>
      <c r="F3787" s="180">
        <v>0</v>
      </c>
      <c r="G3787" s="180">
        <v>3446.52</v>
      </c>
      <c r="H3787" s="180">
        <v>1723.25</v>
      </c>
      <c r="I3787" s="180">
        <f t="shared" si="118"/>
        <v>5169.7700000000004</v>
      </c>
      <c r="J3787" s="177" t="str">
        <f t="shared" si="119"/>
        <v>Date &gt; 1920</v>
      </c>
    </row>
    <row r="3788" spans="1:10" x14ac:dyDescent="0.3">
      <c r="A3788" s="178" t="s">
        <v>270</v>
      </c>
      <c r="B3788" s="178" t="s">
        <v>103</v>
      </c>
      <c r="C3788" s="178" t="s">
        <v>7578</v>
      </c>
      <c r="D3788" s="178" t="s">
        <v>7682</v>
      </c>
      <c r="E3788" s="179">
        <v>35214</v>
      </c>
      <c r="F3788" s="180">
        <v>0</v>
      </c>
      <c r="G3788" s="180">
        <v>11834.33</v>
      </c>
      <c r="H3788" s="180">
        <v>5917.18</v>
      </c>
      <c r="I3788" s="180">
        <f t="shared" si="118"/>
        <v>17751.510000000002</v>
      </c>
      <c r="J3788" s="177" t="str">
        <f t="shared" si="119"/>
        <v>Date &gt; 1920</v>
      </c>
    </row>
    <row r="3789" spans="1:10" x14ac:dyDescent="0.3">
      <c r="A3789" s="178" t="s">
        <v>270</v>
      </c>
      <c r="B3789" s="178" t="s">
        <v>103</v>
      </c>
      <c r="C3789" s="178" t="s">
        <v>7578</v>
      </c>
      <c r="D3789" s="178" t="s">
        <v>7682</v>
      </c>
      <c r="E3789" s="179">
        <v>35256</v>
      </c>
      <c r="F3789" s="180">
        <v>0</v>
      </c>
      <c r="G3789" s="180">
        <v>22746.16</v>
      </c>
      <c r="H3789" s="180">
        <v>11373.09</v>
      </c>
      <c r="I3789" s="180">
        <f t="shared" si="118"/>
        <v>34119.25</v>
      </c>
      <c r="J3789" s="177" t="str">
        <f t="shared" si="119"/>
        <v>Date &gt; 1920</v>
      </c>
    </row>
    <row r="3790" spans="1:10" x14ac:dyDescent="0.3">
      <c r="A3790" s="178" t="s">
        <v>270</v>
      </c>
      <c r="B3790" s="178" t="s">
        <v>103</v>
      </c>
      <c r="C3790" s="178" t="s">
        <v>7578</v>
      </c>
      <c r="D3790" s="178" t="s">
        <v>7682</v>
      </c>
      <c r="E3790" s="179">
        <v>35269</v>
      </c>
      <c r="F3790" s="180">
        <v>0</v>
      </c>
      <c r="G3790" s="180">
        <v>15858.67</v>
      </c>
      <c r="H3790" s="180">
        <v>7929.33</v>
      </c>
      <c r="I3790" s="180">
        <f t="shared" si="118"/>
        <v>23788</v>
      </c>
      <c r="J3790" s="177" t="str">
        <f t="shared" si="119"/>
        <v>Date &gt; 1920</v>
      </c>
    </row>
    <row r="3791" spans="1:10" x14ac:dyDescent="0.3">
      <c r="A3791" s="178" t="s">
        <v>270</v>
      </c>
      <c r="B3791" s="178" t="s">
        <v>103</v>
      </c>
      <c r="C3791" s="178" t="s">
        <v>7578</v>
      </c>
      <c r="D3791" s="178" t="s">
        <v>7682</v>
      </c>
      <c r="E3791" s="179">
        <v>35333</v>
      </c>
      <c r="F3791" s="180">
        <v>0</v>
      </c>
      <c r="G3791" s="180">
        <v>5016.41</v>
      </c>
      <c r="H3791" s="180">
        <v>2508.1999999999998</v>
      </c>
      <c r="I3791" s="180">
        <f t="shared" si="118"/>
        <v>7524.61</v>
      </c>
      <c r="J3791" s="177" t="str">
        <f t="shared" si="119"/>
        <v>Date &gt; 1920</v>
      </c>
    </row>
    <row r="3792" spans="1:10" x14ac:dyDescent="0.3">
      <c r="A3792" s="178" t="s">
        <v>270</v>
      </c>
      <c r="B3792" s="178" t="s">
        <v>103</v>
      </c>
      <c r="C3792" s="178" t="s">
        <v>7578</v>
      </c>
      <c r="D3792" s="178" t="s">
        <v>7682</v>
      </c>
      <c r="E3792" s="179">
        <v>35516</v>
      </c>
      <c r="F3792" s="180">
        <v>0</v>
      </c>
      <c r="G3792" s="180">
        <v>209.1</v>
      </c>
      <c r="H3792" s="180">
        <v>104.53</v>
      </c>
      <c r="I3792" s="180">
        <f t="shared" si="118"/>
        <v>313.63</v>
      </c>
      <c r="J3792" s="177" t="str">
        <f t="shared" si="119"/>
        <v>Date &gt; 1920</v>
      </c>
    </row>
    <row r="3793" spans="1:10" x14ac:dyDescent="0.3">
      <c r="A3793" s="178" t="s">
        <v>270</v>
      </c>
      <c r="B3793" s="178" t="s">
        <v>103</v>
      </c>
      <c r="C3793" s="178" t="s">
        <v>7578</v>
      </c>
      <c r="D3793" s="178" t="s">
        <v>7683</v>
      </c>
      <c r="E3793" s="179">
        <v>35291</v>
      </c>
      <c r="F3793" s="180">
        <v>55367</v>
      </c>
      <c r="G3793" s="180">
        <v>0</v>
      </c>
      <c r="H3793" s="180">
        <v>6152.26</v>
      </c>
      <c r="I3793" s="180">
        <f t="shared" si="118"/>
        <v>61519.26</v>
      </c>
      <c r="J3793" s="177" t="str">
        <f t="shared" si="119"/>
        <v>Date &gt; 1920</v>
      </c>
    </row>
    <row r="3794" spans="1:10" x14ac:dyDescent="0.3">
      <c r="A3794" s="178" t="s">
        <v>270</v>
      </c>
      <c r="B3794" s="178" t="s">
        <v>103</v>
      </c>
      <c r="C3794" s="178" t="s">
        <v>7578</v>
      </c>
      <c r="D3794" s="178" t="s">
        <v>7683</v>
      </c>
      <c r="E3794" s="179">
        <v>35342</v>
      </c>
      <c r="F3794" s="180">
        <v>20909</v>
      </c>
      <c r="G3794" s="180">
        <v>0</v>
      </c>
      <c r="H3794" s="180">
        <v>2323.2399999999998</v>
      </c>
      <c r="I3794" s="180">
        <f t="shared" si="118"/>
        <v>23232.239999999998</v>
      </c>
      <c r="J3794" s="177" t="str">
        <f t="shared" si="119"/>
        <v>Date &gt; 1920</v>
      </c>
    </row>
    <row r="3795" spans="1:10" x14ac:dyDescent="0.3">
      <c r="A3795" s="178" t="s">
        <v>270</v>
      </c>
      <c r="B3795" s="178" t="s">
        <v>103</v>
      </c>
      <c r="C3795" s="178" t="s">
        <v>7578</v>
      </c>
      <c r="D3795" s="178" t="s">
        <v>7683</v>
      </c>
      <c r="E3795" s="179">
        <v>35377</v>
      </c>
      <c r="F3795" s="180">
        <v>84167</v>
      </c>
      <c r="G3795" s="180">
        <v>0</v>
      </c>
      <c r="H3795" s="180">
        <v>9351.92</v>
      </c>
      <c r="I3795" s="180">
        <f t="shared" si="118"/>
        <v>93518.92</v>
      </c>
      <c r="J3795" s="177" t="str">
        <f t="shared" si="119"/>
        <v>Date &gt; 1920</v>
      </c>
    </row>
    <row r="3796" spans="1:10" x14ac:dyDescent="0.3">
      <c r="A3796" s="178" t="s">
        <v>270</v>
      </c>
      <c r="B3796" s="178" t="s">
        <v>103</v>
      </c>
      <c r="C3796" s="178" t="s">
        <v>7578</v>
      </c>
      <c r="D3796" s="178" t="s">
        <v>7683</v>
      </c>
      <c r="E3796" s="179">
        <v>35417</v>
      </c>
      <c r="F3796" s="180">
        <v>291022</v>
      </c>
      <c r="G3796" s="180">
        <v>0</v>
      </c>
      <c r="H3796" s="180">
        <v>32337.21</v>
      </c>
      <c r="I3796" s="180">
        <f t="shared" si="118"/>
        <v>323359.21000000002</v>
      </c>
      <c r="J3796" s="177" t="str">
        <f t="shared" si="119"/>
        <v>Date &gt; 1920</v>
      </c>
    </row>
    <row r="3797" spans="1:10" x14ac:dyDescent="0.3">
      <c r="A3797" s="178" t="s">
        <v>270</v>
      </c>
      <c r="B3797" s="178" t="s">
        <v>103</v>
      </c>
      <c r="C3797" s="178" t="s">
        <v>7578</v>
      </c>
      <c r="D3797" s="178" t="s">
        <v>7683</v>
      </c>
      <c r="E3797" s="179">
        <v>35537</v>
      </c>
      <c r="F3797" s="180">
        <v>183715</v>
      </c>
      <c r="G3797" s="180">
        <v>0</v>
      </c>
      <c r="H3797" s="180">
        <v>20411.419999999998</v>
      </c>
      <c r="I3797" s="180">
        <f t="shared" si="118"/>
        <v>204126.41999999998</v>
      </c>
      <c r="J3797" s="177" t="str">
        <f t="shared" si="119"/>
        <v>Date &gt; 1920</v>
      </c>
    </row>
    <row r="3798" spans="1:10" x14ac:dyDescent="0.3">
      <c r="A3798" s="178" t="s">
        <v>270</v>
      </c>
      <c r="B3798" s="178" t="s">
        <v>103</v>
      </c>
      <c r="C3798" s="178" t="s">
        <v>7578</v>
      </c>
      <c r="D3798" s="178" t="s">
        <v>7683</v>
      </c>
      <c r="E3798" s="179">
        <v>35537</v>
      </c>
      <c r="F3798" s="180">
        <v>1569</v>
      </c>
      <c r="G3798" s="180">
        <v>0</v>
      </c>
      <c r="H3798" s="180">
        <v>174.22</v>
      </c>
      <c r="I3798" s="180">
        <f t="shared" si="118"/>
        <v>1743.22</v>
      </c>
      <c r="J3798" s="177" t="str">
        <f t="shared" si="119"/>
        <v>Date &gt; 1920</v>
      </c>
    </row>
    <row r="3799" spans="1:10" x14ac:dyDescent="0.3">
      <c r="A3799" s="178" t="s">
        <v>270</v>
      </c>
      <c r="B3799" s="178" t="s">
        <v>103</v>
      </c>
      <c r="C3799" s="178" t="s">
        <v>7578</v>
      </c>
      <c r="D3799" s="178" t="s">
        <v>7683</v>
      </c>
      <c r="E3799" s="179">
        <v>35643</v>
      </c>
      <c r="F3799" s="180">
        <v>37832</v>
      </c>
      <c r="G3799" s="180">
        <v>0</v>
      </c>
      <c r="H3799" s="180">
        <v>4204.29</v>
      </c>
      <c r="I3799" s="180">
        <f t="shared" si="118"/>
        <v>42036.29</v>
      </c>
      <c r="J3799" s="177" t="str">
        <f t="shared" si="119"/>
        <v>Date &gt; 1920</v>
      </c>
    </row>
    <row r="3800" spans="1:10" x14ac:dyDescent="0.3">
      <c r="A3800" s="178" t="s">
        <v>270</v>
      </c>
      <c r="B3800" s="178" t="s">
        <v>103</v>
      </c>
      <c r="C3800" s="178" t="s">
        <v>7578</v>
      </c>
      <c r="D3800" s="178" t="s">
        <v>7683</v>
      </c>
      <c r="E3800" s="179">
        <v>35697</v>
      </c>
      <c r="F3800" s="180">
        <v>28563</v>
      </c>
      <c r="G3800" s="180">
        <v>0</v>
      </c>
      <c r="H3800" s="180">
        <v>3173.65</v>
      </c>
      <c r="I3800" s="180">
        <f t="shared" si="118"/>
        <v>31736.65</v>
      </c>
      <c r="J3800" s="177" t="str">
        <f t="shared" si="119"/>
        <v>Date &gt; 1920</v>
      </c>
    </row>
    <row r="3801" spans="1:10" x14ac:dyDescent="0.3">
      <c r="A3801" s="178" t="s">
        <v>270</v>
      </c>
      <c r="B3801" s="178" t="s">
        <v>103</v>
      </c>
      <c r="C3801" s="178" t="s">
        <v>7578</v>
      </c>
      <c r="D3801" s="178" t="s">
        <v>7684</v>
      </c>
      <c r="E3801" s="179">
        <v>35417</v>
      </c>
      <c r="F3801" s="180">
        <v>30550</v>
      </c>
      <c r="G3801" s="180">
        <v>0</v>
      </c>
      <c r="H3801" s="180">
        <v>3394.45</v>
      </c>
      <c r="I3801" s="180">
        <f t="shared" si="118"/>
        <v>33944.449999999997</v>
      </c>
      <c r="J3801" s="177" t="str">
        <f t="shared" si="119"/>
        <v>Date &gt; 1920</v>
      </c>
    </row>
    <row r="3802" spans="1:10" x14ac:dyDescent="0.3">
      <c r="A3802" s="178" t="s">
        <v>270</v>
      </c>
      <c r="B3802" s="178" t="s">
        <v>103</v>
      </c>
      <c r="C3802" s="178" t="s">
        <v>7578</v>
      </c>
      <c r="D3802" s="178" t="s">
        <v>7684</v>
      </c>
      <c r="E3802" s="179">
        <v>35473</v>
      </c>
      <c r="F3802" s="180">
        <v>14461</v>
      </c>
      <c r="G3802" s="180">
        <v>0</v>
      </c>
      <c r="H3802" s="180">
        <v>1607.48</v>
      </c>
      <c r="I3802" s="180">
        <f t="shared" si="118"/>
        <v>16068.48</v>
      </c>
      <c r="J3802" s="177" t="str">
        <f t="shared" si="119"/>
        <v>Date &gt; 1920</v>
      </c>
    </row>
    <row r="3803" spans="1:10" x14ac:dyDescent="0.3">
      <c r="A3803" s="178" t="s">
        <v>270</v>
      </c>
      <c r="B3803" s="178" t="s">
        <v>103</v>
      </c>
      <c r="C3803" s="178" t="s">
        <v>7578</v>
      </c>
      <c r="D3803" s="178" t="s">
        <v>7684</v>
      </c>
      <c r="E3803" s="179">
        <v>35537</v>
      </c>
      <c r="F3803" s="180">
        <v>23770</v>
      </c>
      <c r="G3803" s="180">
        <v>0</v>
      </c>
      <c r="H3803" s="180">
        <v>2640.67</v>
      </c>
      <c r="I3803" s="180">
        <f t="shared" si="118"/>
        <v>26410.67</v>
      </c>
      <c r="J3803" s="177" t="str">
        <f t="shared" si="119"/>
        <v>Date &gt; 1920</v>
      </c>
    </row>
    <row r="3804" spans="1:10" x14ac:dyDescent="0.3">
      <c r="A3804" s="178" t="s">
        <v>270</v>
      </c>
      <c r="B3804" s="178" t="s">
        <v>103</v>
      </c>
      <c r="C3804" s="178" t="s">
        <v>7578</v>
      </c>
      <c r="D3804" s="178" t="s">
        <v>7684</v>
      </c>
      <c r="E3804" s="179">
        <v>35586</v>
      </c>
      <c r="F3804" s="180">
        <v>11502</v>
      </c>
      <c r="G3804" s="180">
        <v>0</v>
      </c>
      <c r="H3804" s="180">
        <v>1278.51</v>
      </c>
      <c r="I3804" s="180">
        <f t="shared" si="118"/>
        <v>12780.51</v>
      </c>
      <c r="J3804" s="177" t="str">
        <f t="shared" si="119"/>
        <v>Date &gt; 1920</v>
      </c>
    </row>
    <row r="3805" spans="1:10" x14ac:dyDescent="0.3">
      <c r="A3805" s="178" t="s">
        <v>270</v>
      </c>
      <c r="B3805" s="178" t="s">
        <v>103</v>
      </c>
      <c r="C3805" s="178" t="s">
        <v>7578</v>
      </c>
      <c r="D3805" s="178" t="s">
        <v>7684</v>
      </c>
      <c r="E3805" s="179">
        <v>35632</v>
      </c>
      <c r="F3805" s="180">
        <v>9334</v>
      </c>
      <c r="G3805" s="180">
        <v>0</v>
      </c>
      <c r="H3805" s="180">
        <v>1037.2</v>
      </c>
      <c r="I3805" s="180">
        <f t="shared" si="118"/>
        <v>10371.200000000001</v>
      </c>
      <c r="J3805" s="177" t="str">
        <f t="shared" si="119"/>
        <v>Date &gt; 1920</v>
      </c>
    </row>
    <row r="3806" spans="1:10" x14ac:dyDescent="0.3">
      <c r="A3806" s="178" t="s">
        <v>270</v>
      </c>
      <c r="B3806" s="178" t="s">
        <v>103</v>
      </c>
      <c r="C3806" s="178" t="s">
        <v>7578</v>
      </c>
      <c r="D3806" s="178" t="s">
        <v>7684</v>
      </c>
      <c r="E3806" s="179">
        <v>35684</v>
      </c>
      <c r="F3806" s="180">
        <v>4219</v>
      </c>
      <c r="G3806" s="180">
        <v>0</v>
      </c>
      <c r="H3806" s="180">
        <v>468.19</v>
      </c>
      <c r="I3806" s="180">
        <f t="shared" si="118"/>
        <v>4687.1899999999996</v>
      </c>
      <c r="J3806" s="177" t="str">
        <f t="shared" si="119"/>
        <v>Date &gt; 1920</v>
      </c>
    </row>
    <row r="3807" spans="1:10" x14ac:dyDescent="0.3">
      <c r="A3807" s="178" t="s">
        <v>270</v>
      </c>
      <c r="B3807" s="178" t="s">
        <v>103</v>
      </c>
      <c r="C3807" s="178" t="s">
        <v>7578</v>
      </c>
      <c r="D3807" s="178" t="s">
        <v>7684</v>
      </c>
      <c r="E3807" s="179">
        <v>35734</v>
      </c>
      <c r="F3807" s="180">
        <v>4939</v>
      </c>
      <c r="G3807" s="180">
        <v>0</v>
      </c>
      <c r="H3807" s="180">
        <v>548.5</v>
      </c>
      <c r="I3807" s="180">
        <f t="shared" si="118"/>
        <v>5487.5</v>
      </c>
      <c r="J3807" s="177" t="str">
        <f t="shared" si="119"/>
        <v>Date &gt; 1920</v>
      </c>
    </row>
    <row r="3808" spans="1:10" x14ac:dyDescent="0.3">
      <c r="A3808" s="178" t="s">
        <v>270</v>
      </c>
      <c r="B3808" s="178" t="s">
        <v>103</v>
      </c>
      <c r="C3808" s="178" t="s">
        <v>7578</v>
      </c>
      <c r="D3808" s="178" t="s">
        <v>7684</v>
      </c>
      <c r="E3808" s="179">
        <v>35894</v>
      </c>
      <c r="F3808" s="180">
        <v>590</v>
      </c>
      <c r="G3808" s="180">
        <v>0</v>
      </c>
      <c r="H3808" s="180">
        <v>66</v>
      </c>
      <c r="I3808" s="180">
        <f t="shared" si="118"/>
        <v>656</v>
      </c>
      <c r="J3808" s="177" t="str">
        <f t="shared" si="119"/>
        <v>Date &gt; 1920</v>
      </c>
    </row>
    <row r="3809" spans="1:10" x14ac:dyDescent="0.3">
      <c r="A3809" s="178" t="s">
        <v>270</v>
      </c>
      <c r="B3809" s="178" t="s">
        <v>103</v>
      </c>
      <c r="C3809" s="178" t="s">
        <v>7578</v>
      </c>
      <c r="D3809" s="178" t="s">
        <v>7684</v>
      </c>
      <c r="E3809" s="179">
        <v>35928</v>
      </c>
      <c r="F3809" s="180">
        <v>14904</v>
      </c>
      <c r="G3809" s="180">
        <v>0</v>
      </c>
      <c r="H3809" s="180">
        <v>0</v>
      </c>
      <c r="I3809" s="180">
        <f t="shared" si="118"/>
        <v>14904</v>
      </c>
      <c r="J3809" s="177" t="str">
        <f t="shared" si="119"/>
        <v>Date &gt; 1920</v>
      </c>
    </row>
    <row r="3810" spans="1:10" x14ac:dyDescent="0.3">
      <c r="A3810" s="178" t="s">
        <v>270</v>
      </c>
      <c r="B3810" s="178" t="s">
        <v>103</v>
      </c>
      <c r="C3810" s="178" t="s">
        <v>7578</v>
      </c>
      <c r="D3810" s="178" t="s">
        <v>7685</v>
      </c>
      <c r="E3810" s="179">
        <v>35537</v>
      </c>
      <c r="F3810" s="180">
        <v>102845</v>
      </c>
      <c r="G3810" s="180">
        <v>0</v>
      </c>
      <c r="H3810" s="180">
        <v>11428.56</v>
      </c>
      <c r="I3810" s="180">
        <f t="shared" si="118"/>
        <v>114273.56</v>
      </c>
      <c r="J3810" s="177" t="str">
        <f t="shared" si="119"/>
        <v>Date &gt; 1920</v>
      </c>
    </row>
    <row r="3811" spans="1:10" x14ac:dyDescent="0.3">
      <c r="A3811" s="178" t="s">
        <v>270</v>
      </c>
      <c r="B3811" s="178" t="s">
        <v>103</v>
      </c>
      <c r="C3811" s="178" t="s">
        <v>7578</v>
      </c>
      <c r="D3811" s="178" t="s">
        <v>7685</v>
      </c>
      <c r="E3811" s="179">
        <v>35586</v>
      </c>
      <c r="F3811" s="180">
        <v>118888</v>
      </c>
      <c r="G3811" s="180">
        <v>0</v>
      </c>
      <c r="H3811" s="180">
        <v>13209.84</v>
      </c>
      <c r="I3811" s="180">
        <f t="shared" si="118"/>
        <v>132097.84</v>
      </c>
      <c r="J3811" s="177" t="str">
        <f t="shared" si="119"/>
        <v>Date &gt; 1920</v>
      </c>
    </row>
    <row r="3812" spans="1:10" x14ac:dyDescent="0.3">
      <c r="A3812" s="178" t="s">
        <v>270</v>
      </c>
      <c r="B3812" s="178" t="s">
        <v>103</v>
      </c>
      <c r="C3812" s="178" t="s">
        <v>7578</v>
      </c>
      <c r="D3812" s="178" t="s">
        <v>7685</v>
      </c>
      <c r="E3812" s="179">
        <v>35632</v>
      </c>
      <c r="F3812" s="180">
        <v>75186</v>
      </c>
      <c r="G3812" s="180">
        <v>0</v>
      </c>
      <c r="H3812" s="180">
        <v>8353.59</v>
      </c>
      <c r="I3812" s="180">
        <f t="shared" si="118"/>
        <v>83539.59</v>
      </c>
      <c r="J3812" s="177" t="str">
        <f t="shared" si="119"/>
        <v>Date &gt; 1920</v>
      </c>
    </row>
    <row r="3813" spans="1:10" x14ac:dyDescent="0.3">
      <c r="A3813" s="178" t="s">
        <v>270</v>
      </c>
      <c r="B3813" s="178" t="s">
        <v>103</v>
      </c>
      <c r="C3813" s="178" t="s">
        <v>7578</v>
      </c>
      <c r="D3813" s="178" t="s">
        <v>7685</v>
      </c>
      <c r="E3813" s="179">
        <v>35671</v>
      </c>
      <c r="F3813" s="180">
        <v>37756</v>
      </c>
      <c r="G3813" s="180">
        <v>0</v>
      </c>
      <c r="H3813" s="180">
        <v>4195.4399999999996</v>
      </c>
      <c r="I3813" s="180">
        <f t="shared" si="118"/>
        <v>41951.44</v>
      </c>
      <c r="J3813" s="177" t="str">
        <f t="shared" si="119"/>
        <v>Date &gt; 1920</v>
      </c>
    </row>
    <row r="3814" spans="1:10" x14ac:dyDescent="0.3">
      <c r="A3814" s="178" t="s">
        <v>270</v>
      </c>
      <c r="B3814" s="178" t="s">
        <v>103</v>
      </c>
      <c r="C3814" s="178" t="s">
        <v>7578</v>
      </c>
      <c r="D3814" s="178" t="s">
        <v>7685</v>
      </c>
      <c r="E3814" s="179">
        <v>35684</v>
      </c>
      <c r="F3814" s="180">
        <v>25739</v>
      </c>
      <c r="G3814" s="180">
        <v>0</v>
      </c>
      <c r="H3814" s="180">
        <v>2858.57</v>
      </c>
      <c r="I3814" s="180">
        <f t="shared" si="118"/>
        <v>28597.57</v>
      </c>
      <c r="J3814" s="177" t="str">
        <f t="shared" si="119"/>
        <v>Date &gt; 1920</v>
      </c>
    </row>
    <row r="3815" spans="1:10" x14ac:dyDescent="0.3">
      <c r="A3815" s="178" t="s">
        <v>270</v>
      </c>
      <c r="B3815" s="178" t="s">
        <v>103</v>
      </c>
      <c r="C3815" s="178" t="s">
        <v>7578</v>
      </c>
      <c r="D3815" s="178" t="s">
        <v>7685</v>
      </c>
      <c r="E3815" s="179">
        <v>36063</v>
      </c>
      <c r="F3815" s="180">
        <v>46872</v>
      </c>
      <c r="G3815" s="180">
        <v>0</v>
      </c>
      <c r="H3815" s="180">
        <v>0</v>
      </c>
      <c r="I3815" s="180">
        <f t="shared" si="118"/>
        <v>46872</v>
      </c>
      <c r="J3815" s="177" t="str">
        <f t="shared" si="119"/>
        <v>Date &gt; 1920</v>
      </c>
    </row>
    <row r="3816" spans="1:10" x14ac:dyDescent="0.3">
      <c r="A3816" s="178" t="s">
        <v>270</v>
      </c>
      <c r="B3816" s="178" t="s">
        <v>103</v>
      </c>
      <c r="C3816" s="178" t="s">
        <v>7578</v>
      </c>
      <c r="D3816" s="178" t="s">
        <v>7686</v>
      </c>
      <c r="E3816" s="179">
        <v>35769</v>
      </c>
      <c r="F3816" s="180">
        <v>48736</v>
      </c>
      <c r="G3816" s="180">
        <v>1353.85</v>
      </c>
      <c r="H3816" s="180">
        <v>6320.71</v>
      </c>
      <c r="I3816" s="180">
        <f t="shared" si="118"/>
        <v>56410.559999999998</v>
      </c>
      <c r="J3816" s="177" t="str">
        <f t="shared" si="119"/>
        <v>Date &gt; 1920</v>
      </c>
    </row>
    <row r="3817" spans="1:10" x14ac:dyDescent="0.3">
      <c r="A3817" s="178" t="s">
        <v>270</v>
      </c>
      <c r="B3817" s="178" t="s">
        <v>103</v>
      </c>
      <c r="C3817" s="178" t="s">
        <v>7578</v>
      </c>
      <c r="D3817" s="178" t="s">
        <v>7686</v>
      </c>
      <c r="E3817" s="179">
        <v>35811</v>
      </c>
      <c r="F3817" s="180">
        <v>3170</v>
      </c>
      <c r="G3817" s="180">
        <v>88.05</v>
      </c>
      <c r="H3817" s="180">
        <v>410.62</v>
      </c>
      <c r="I3817" s="180">
        <f t="shared" si="118"/>
        <v>3668.67</v>
      </c>
      <c r="J3817" s="177" t="str">
        <f t="shared" si="119"/>
        <v>Date &gt; 1920</v>
      </c>
    </row>
    <row r="3818" spans="1:10" x14ac:dyDescent="0.3">
      <c r="A3818" s="178" t="s">
        <v>270</v>
      </c>
      <c r="B3818" s="178" t="s">
        <v>103</v>
      </c>
      <c r="C3818" s="178" t="s">
        <v>7578</v>
      </c>
      <c r="D3818" s="178" t="s">
        <v>7686</v>
      </c>
      <c r="E3818" s="179">
        <v>35928</v>
      </c>
      <c r="F3818" s="180">
        <v>2035</v>
      </c>
      <c r="G3818" s="180">
        <v>47.35</v>
      </c>
      <c r="H3818" s="180">
        <v>284.95999999999998</v>
      </c>
      <c r="I3818" s="180">
        <f t="shared" si="118"/>
        <v>2367.31</v>
      </c>
      <c r="J3818" s="177" t="str">
        <f t="shared" si="119"/>
        <v>Date &gt; 1920</v>
      </c>
    </row>
    <row r="3819" spans="1:10" x14ac:dyDescent="0.3">
      <c r="A3819" s="178" t="s">
        <v>270</v>
      </c>
      <c r="B3819" s="178" t="s">
        <v>103</v>
      </c>
      <c r="C3819" s="178" t="s">
        <v>7578</v>
      </c>
      <c r="D3819" s="178" t="s">
        <v>7686</v>
      </c>
      <c r="E3819" s="179">
        <v>35963</v>
      </c>
      <c r="F3819" s="180">
        <v>273374</v>
      </c>
      <c r="G3819" s="180">
        <v>0</v>
      </c>
      <c r="H3819" s="180">
        <v>30375.87</v>
      </c>
      <c r="I3819" s="180">
        <f t="shared" si="118"/>
        <v>303749.87</v>
      </c>
      <c r="J3819" s="177" t="str">
        <f t="shared" si="119"/>
        <v>Date &gt; 1920</v>
      </c>
    </row>
    <row r="3820" spans="1:10" x14ac:dyDescent="0.3">
      <c r="A3820" s="178" t="s">
        <v>270</v>
      </c>
      <c r="B3820" s="178" t="s">
        <v>103</v>
      </c>
      <c r="C3820" s="178" t="s">
        <v>7578</v>
      </c>
      <c r="D3820" s="178" t="s">
        <v>7686</v>
      </c>
      <c r="E3820" s="179">
        <v>35993</v>
      </c>
      <c r="F3820" s="180">
        <v>123920</v>
      </c>
      <c r="G3820" s="180">
        <v>6758.39</v>
      </c>
      <c r="H3820" s="180">
        <v>18586.509999999998</v>
      </c>
      <c r="I3820" s="180">
        <f t="shared" si="118"/>
        <v>149264.9</v>
      </c>
      <c r="J3820" s="177" t="str">
        <f t="shared" si="119"/>
        <v>Date &gt; 1920</v>
      </c>
    </row>
    <row r="3821" spans="1:10" x14ac:dyDescent="0.3">
      <c r="A3821" s="178" t="s">
        <v>270</v>
      </c>
      <c r="B3821" s="178" t="s">
        <v>103</v>
      </c>
      <c r="C3821" s="178" t="s">
        <v>7578</v>
      </c>
      <c r="D3821" s="178" t="s">
        <v>7686</v>
      </c>
      <c r="E3821" s="179">
        <v>36026</v>
      </c>
      <c r="F3821" s="180">
        <v>56337</v>
      </c>
      <c r="G3821" s="180">
        <v>6902.16</v>
      </c>
      <c r="H3821" s="180">
        <v>11155.66</v>
      </c>
      <c r="I3821" s="180">
        <f t="shared" si="118"/>
        <v>74394.820000000007</v>
      </c>
      <c r="J3821" s="177" t="str">
        <f t="shared" si="119"/>
        <v>Date &gt; 1920</v>
      </c>
    </row>
    <row r="3822" spans="1:10" x14ac:dyDescent="0.3">
      <c r="A3822" s="178" t="s">
        <v>270</v>
      </c>
      <c r="B3822" s="178" t="s">
        <v>103</v>
      </c>
      <c r="C3822" s="178" t="s">
        <v>7578</v>
      </c>
      <c r="D3822" s="178" t="s">
        <v>7686</v>
      </c>
      <c r="E3822" s="179">
        <v>36063</v>
      </c>
      <c r="F3822" s="180">
        <v>77000</v>
      </c>
      <c r="G3822" s="180">
        <v>611.9</v>
      </c>
      <c r="H3822" s="180">
        <v>8340.82</v>
      </c>
      <c r="I3822" s="180">
        <f t="shared" si="118"/>
        <v>85952.72</v>
      </c>
      <c r="J3822" s="177" t="str">
        <f t="shared" si="119"/>
        <v>Date &gt; 1920</v>
      </c>
    </row>
    <row r="3823" spans="1:10" x14ac:dyDescent="0.3">
      <c r="A3823" s="178" t="s">
        <v>270</v>
      </c>
      <c r="B3823" s="178" t="s">
        <v>103</v>
      </c>
      <c r="C3823" s="178" t="s">
        <v>7578</v>
      </c>
      <c r="D3823" s="178" t="s">
        <v>7686</v>
      </c>
      <c r="E3823" s="179">
        <v>36090</v>
      </c>
      <c r="F3823" s="180">
        <v>527</v>
      </c>
      <c r="G3823" s="180">
        <v>12.27</v>
      </c>
      <c r="H3823" s="180">
        <v>74.23</v>
      </c>
      <c r="I3823" s="180">
        <f t="shared" si="118"/>
        <v>613.5</v>
      </c>
      <c r="J3823" s="177" t="str">
        <f t="shared" si="119"/>
        <v>Date &gt; 1920</v>
      </c>
    </row>
    <row r="3824" spans="1:10" x14ac:dyDescent="0.3">
      <c r="A3824" s="178" t="s">
        <v>270</v>
      </c>
      <c r="B3824" s="178" t="s">
        <v>103</v>
      </c>
      <c r="C3824" s="178" t="s">
        <v>7578</v>
      </c>
      <c r="D3824" s="178" t="s">
        <v>7686</v>
      </c>
      <c r="E3824" s="179">
        <v>36271</v>
      </c>
      <c r="F3824" s="180">
        <v>13949</v>
      </c>
      <c r="G3824" s="180">
        <v>762.91</v>
      </c>
      <c r="H3824" s="180">
        <v>4873.93</v>
      </c>
      <c r="I3824" s="180">
        <f t="shared" si="118"/>
        <v>19585.84</v>
      </c>
      <c r="J3824" s="177" t="str">
        <f t="shared" si="119"/>
        <v>Date &gt; 1920</v>
      </c>
    </row>
    <row r="3825" spans="1:10" x14ac:dyDescent="0.3">
      <c r="A3825" s="178" t="s">
        <v>270</v>
      </c>
      <c r="B3825" s="178" t="s">
        <v>103</v>
      </c>
      <c r="C3825" s="178" t="s">
        <v>7578</v>
      </c>
      <c r="D3825" s="178" t="s">
        <v>7686</v>
      </c>
      <c r="E3825" s="179">
        <v>36545</v>
      </c>
      <c r="F3825" s="180">
        <v>0</v>
      </c>
      <c r="G3825" s="180">
        <v>979.12</v>
      </c>
      <c r="H3825" s="180">
        <v>3653.14</v>
      </c>
      <c r="I3825" s="180">
        <f t="shared" si="118"/>
        <v>4632.26</v>
      </c>
      <c r="J3825" s="177" t="str">
        <f t="shared" si="119"/>
        <v>Date &gt; 1920</v>
      </c>
    </row>
    <row r="3826" spans="1:10" x14ac:dyDescent="0.3">
      <c r="A3826" s="178" t="s">
        <v>270</v>
      </c>
      <c r="B3826" s="178" t="s">
        <v>103</v>
      </c>
      <c r="C3826" s="178" t="s">
        <v>7578</v>
      </c>
      <c r="D3826" s="178" t="s">
        <v>7686</v>
      </c>
      <c r="E3826" s="179">
        <v>36545</v>
      </c>
      <c r="F3826" s="180">
        <v>23670</v>
      </c>
      <c r="G3826" s="180">
        <v>0</v>
      </c>
      <c r="H3826" s="180">
        <v>0</v>
      </c>
      <c r="I3826" s="180">
        <f t="shared" si="118"/>
        <v>23670</v>
      </c>
      <c r="J3826" s="177" t="str">
        <f t="shared" si="119"/>
        <v>Date &gt; 1920</v>
      </c>
    </row>
    <row r="3827" spans="1:10" x14ac:dyDescent="0.3">
      <c r="A3827" s="178" t="s">
        <v>270</v>
      </c>
      <c r="B3827" s="178" t="s">
        <v>103</v>
      </c>
      <c r="C3827" s="178" t="s">
        <v>7578</v>
      </c>
      <c r="D3827" s="178" t="s">
        <v>7687</v>
      </c>
      <c r="E3827" s="179">
        <v>36013</v>
      </c>
      <c r="F3827" s="180">
        <v>18497</v>
      </c>
      <c r="G3827" s="180">
        <v>14853.88</v>
      </c>
      <c r="H3827" s="180">
        <v>11964.67</v>
      </c>
      <c r="I3827" s="180">
        <f t="shared" si="118"/>
        <v>45315.549999999996</v>
      </c>
      <c r="J3827" s="177" t="str">
        <f t="shared" si="119"/>
        <v>Date &gt; 1920</v>
      </c>
    </row>
    <row r="3828" spans="1:10" x14ac:dyDescent="0.3">
      <c r="A3828" s="178" t="s">
        <v>270</v>
      </c>
      <c r="B3828" s="178" t="s">
        <v>103</v>
      </c>
      <c r="C3828" s="178" t="s">
        <v>7578</v>
      </c>
      <c r="D3828" s="178" t="s">
        <v>7687</v>
      </c>
      <c r="E3828" s="179">
        <v>36055</v>
      </c>
      <c r="F3828" s="180">
        <v>42123</v>
      </c>
      <c r="G3828" s="180">
        <v>1407.93</v>
      </c>
      <c r="H3828" s="180">
        <v>5675.65</v>
      </c>
      <c r="I3828" s="180">
        <f t="shared" si="118"/>
        <v>49206.58</v>
      </c>
      <c r="J3828" s="177" t="str">
        <f t="shared" si="119"/>
        <v>Date &gt; 1920</v>
      </c>
    </row>
    <row r="3829" spans="1:10" x14ac:dyDescent="0.3">
      <c r="A3829" s="178" t="s">
        <v>270</v>
      </c>
      <c r="B3829" s="178" t="s">
        <v>103</v>
      </c>
      <c r="C3829" s="178" t="s">
        <v>7578</v>
      </c>
      <c r="D3829" s="178" t="s">
        <v>7687</v>
      </c>
      <c r="E3829" s="179">
        <v>36090</v>
      </c>
      <c r="F3829" s="180">
        <v>36648</v>
      </c>
      <c r="G3829" s="180">
        <v>1245.49</v>
      </c>
      <c r="H3829" s="180">
        <v>4952.59</v>
      </c>
      <c r="I3829" s="180">
        <f t="shared" si="118"/>
        <v>42846.080000000002</v>
      </c>
      <c r="J3829" s="177" t="str">
        <f t="shared" si="119"/>
        <v>Date &gt; 1920</v>
      </c>
    </row>
    <row r="3830" spans="1:10" x14ac:dyDescent="0.3">
      <c r="A3830" s="178" t="s">
        <v>270</v>
      </c>
      <c r="B3830" s="178" t="s">
        <v>103</v>
      </c>
      <c r="C3830" s="178" t="s">
        <v>7578</v>
      </c>
      <c r="D3830" s="178" t="s">
        <v>7687</v>
      </c>
      <c r="E3830" s="179">
        <v>36131</v>
      </c>
      <c r="F3830" s="180">
        <v>34452</v>
      </c>
      <c r="G3830" s="180">
        <v>14758.27</v>
      </c>
      <c r="H3830" s="180">
        <v>13686.61</v>
      </c>
      <c r="I3830" s="180">
        <f t="shared" si="118"/>
        <v>62896.880000000005</v>
      </c>
      <c r="J3830" s="177" t="str">
        <f t="shared" si="119"/>
        <v>Date &gt; 1920</v>
      </c>
    </row>
    <row r="3831" spans="1:10" x14ac:dyDescent="0.3">
      <c r="A3831" s="178" t="s">
        <v>270</v>
      </c>
      <c r="B3831" s="178" t="s">
        <v>103</v>
      </c>
      <c r="C3831" s="178" t="s">
        <v>7578</v>
      </c>
      <c r="D3831" s="178" t="s">
        <v>7687</v>
      </c>
      <c r="E3831" s="179">
        <v>36145</v>
      </c>
      <c r="F3831" s="180">
        <v>271245</v>
      </c>
      <c r="G3831" s="180">
        <v>5810.54</v>
      </c>
      <c r="H3831" s="180">
        <v>34017.360000000001</v>
      </c>
      <c r="I3831" s="180">
        <f t="shared" si="118"/>
        <v>311072.89999999997</v>
      </c>
      <c r="J3831" s="177" t="str">
        <f t="shared" si="119"/>
        <v>Date &gt; 1920</v>
      </c>
    </row>
    <row r="3832" spans="1:10" x14ac:dyDescent="0.3">
      <c r="A3832" s="178" t="s">
        <v>270</v>
      </c>
      <c r="B3832" s="178" t="s">
        <v>103</v>
      </c>
      <c r="C3832" s="178" t="s">
        <v>7578</v>
      </c>
      <c r="D3832" s="178" t="s">
        <v>7687</v>
      </c>
      <c r="E3832" s="179">
        <v>36188</v>
      </c>
      <c r="F3832" s="180">
        <v>4035</v>
      </c>
      <c r="G3832" s="180">
        <v>19131.099999999999</v>
      </c>
      <c r="H3832" s="180">
        <v>14031.45</v>
      </c>
      <c r="I3832" s="180">
        <f t="shared" si="118"/>
        <v>37197.550000000003</v>
      </c>
      <c r="J3832" s="177" t="str">
        <f t="shared" si="119"/>
        <v>Date &gt; 1920</v>
      </c>
    </row>
    <row r="3833" spans="1:10" x14ac:dyDescent="0.3">
      <c r="A3833" s="178" t="s">
        <v>270</v>
      </c>
      <c r="B3833" s="178" t="s">
        <v>103</v>
      </c>
      <c r="C3833" s="178" t="s">
        <v>7578</v>
      </c>
      <c r="D3833" s="178" t="s">
        <v>7687</v>
      </c>
      <c r="E3833" s="179">
        <v>36213</v>
      </c>
      <c r="F3833" s="180">
        <v>0</v>
      </c>
      <c r="G3833" s="180">
        <v>21512.16</v>
      </c>
      <c r="H3833" s="180">
        <v>14966.84</v>
      </c>
      <c r="I3833" s="180">
        <f t="shared" si="118"/>
        <v>36479</v>
      </c>
      <c r="J3833" s="177" t="str">
        <f t="shared" si="119"/>
        <v>Date &gt; 1920</v>
      </c>
    </row>
    <row r="3834" spans="1:10" x14ac:dyDescent="0.3">
      <c r="A3834" s="178" t="s">
        <v>270</v>
      </c>
      <c r="B3834" s="178" t="s">
        <v>103</v>
      </c>
      <c r="C3834" s="178" t="s">
        <v>7578</v>
      </c>
      <c r="D3834" s="178" t="s">
        <v>7687</v>
      </c>
      <c r="E3834" s="179">
        <v>36243</v>
      </c>
      <c r="F3834" s="180">
        <v>0</v>
      </c>
      <c r="G3834" s="180">
        <v>17274.02</v>
      </c>
      <c r="H3834" s="180">
        <v>11717.98</v>
      </c>
      <c r="I3834" s="180">
        <f t="shared" si="118"/>
        <v>28992</v>
      </c>
      <c r="J3834" s="177" t="str">
        <f t="shared" si="119"/>
        <v>Date &gt; 1920</v>
      </c>
    </row>
    <row r="3835" spans="1:10" x14ac:dyDescent="0.3">
      <c r="A3835" s="178" t="s">
        <v>270</v>
      </c>
      <c r="B3835" s="178" t="s">
        <v>103</v>
      </c>
      <c r="C3835" s="178" t="s">
        <v>7578</v>
      </c>
      <c r="D3835" s="178" t="s">
        <v>7687</v>
      </c>
      <c r="E3835" s="179">
        <v>36276</v>
      </c>
      <c r="F3835" s="180">
        <v>0</v>
      </c>
      <c r="G3835" s="180">
        <v>14548.04</v>
      </c>
      <c r="H3835" s="180">
        <v>11909.79</v>
      </c>
      <c r="I3835" s="180">
        <f t="shared" si="118"/>
        <v>26457.83</v>
      </c>
      <c r="J3835" s="177" t="str">
        <f t="shared" si="119"/>
        <v>Date &gt; 1920</v>
      </c>
    </row>
    <row r="3836" spans="1:10" x14ac:dyDescent="0.3">
      <c r="A3836" s="178" t="s">
        <v>270</v>
      </c>
      <c r="B3836" s="178" t="s">
        <v>103</v>
      </c>
      <c r="C3836" s="178" t="s">
        <v>7578</v>
      </c>
      <c r="D3836" s="178" t="s">
        <v>7687</v>
      </c>
      <c r="E3836" s="179">
        <v>36399</v>
      </c>
      <c r="F3836" s="180">
        <v>0</v>
      </c>
      <c r="G3836" s="180">
        <v>1100.22</v>
      </c>
      <c r="H3836" s="180">
        <v>845.87</v>
      </c>
      <c r="I3836" s="180">
        <f t="shared" si="118"/>
        <v>1946.0900000000001</v>
      </c>
      <c r="J3836" s="177" t="str">
        <f t="shared" si="119"/>
        <v>Date &gt; 1920</v>
      </c>
    </row>
    <row r="3837" spans="1:10" x14ac:dyDescent="0.3">
      <c r="A3837" s="178" t="s">
        <v>270</v>
      </c>
      <c r="B3837" s="178" t="s">
        <v>103</v>
      </c>
      <c r="C3837" s="178" t="s">
        <v>7578</v>
      </c>
      <c r="D3837" s="178" t="s">
        <v>7687</v>
      </c>
      <c r="E3837" s="179">
        <v>36545</v>
      </c>
      <c r="F3837" s="180">
        <v>0</v>
      </c>
      <c r="G3837" s="180">
        <v>32958.35</v>
      </c>
      <c r="H3837" s="180">
        <v>18577.82</v>
      </c>
      <c r="I3837" s="180">
        <f t="shared" si="118"/>
        <v>51536.17</v>
      </c>
      <c r="J3837" s="177" t="str">
        <f t="shared" si="119"/>
        <v>Date &gt; 1920</v>
      </c>
    </row>
    <row r="3838" spans="1:10" x14ac:dyDescent="0.3">
      <c r="A3838" s="178" t="s">
        <v>270</v>
      </c>
      <c r="B3838" s="178" t="s">
        <v>103</v>
      </c>
      <c r="C3838" s="178" t="s">
        <v>7578</v>
      </c>
      <c r="D3838" s="178" t="s">
        <v>7687</v>
      </c>
      <c r="E3838" s="179">
        <v>36545</v>
      </c>
      <c r="F3838" s="180">
        <v>384</v>
      </c>
      <c r="G3838" s="180">
        <v>0</v>
      </c>
      <c r="H3838" s="180">
        <v>0</v>
      </c>
      <c r="I3838" s="180">
        <f t="shared" si="118"/>
        <v>384</v>
      </c>
      <c r="J3838" s="177" t="str">
        <f t="shared" si="119"/>
        <v>Date &gt; 1920</v>
      </c>
    </row>
    <row r="3839" spans="1:10" x14ac:dyDescent="0.3">
      <c r="A3839" s="178" t="s">
        <v>270</v>
      </c>
      <c r="B3839" s="178" t="s">
        <v>103</v>
      </c>
      <c r="C3839" s="178" t="s">
        <v>7578</v>
      </c>
      <c r="D3839" s="178" t="s">
        <v>7688</v>
      </c>
      <c r="E3839" s="179">
        <v>35864</v>
      </c>
      <c r="F3839" s="180">
        <v>0</v>
      </c>
      <c r="G3839" s="180">
        <v>12584.6</v>
      </c>
      <c r="H3839" s="180">
        <v>9584.6</v>
      </c>
      <c r="I3839" s="180">
        <f t="shared" si="118"/>
        <v>22169.200000000001</v>
      </c>
      <c r="J3839" s="177" t="str">
        <f t="shared" si="119"/>
        <v>Date &gt; 1920</v>
      </c>
    </row>
    <row r="3840" spans="1:10" x14ac:dyDescent="0.3">
      <c r="A3840" s="178" t="s">
        <v>270</v>
      </c>
      <c r="B3840" s="178" t="s">
        <v>103</v>
      </c>
      <c r="C3840" s="178" t="s">
        <v>7578</v>
      </c>
      <c r="D3840" s="178" t="s">
        <v>7689</v>
      </c>
      <c r="E3840" s="179">
        <v>35955</v>
      </c>
      <c r="F3840" s="180">
        <v>0</v>
      </c>
      <c r="G3840" s="180">
        <v>219600</v>
      </c>
      <c r="H3840" s="180">
        <v>146400</v>
      </c>
      <c r="I3840" s="180">
        <f t="shared" si="118"/>
        <v>366000</v>
      </c>
      <c r="J3840" s="177" t="str">
        <f t="shared" si="119"/>
        <v>Date &gt; 1920</v>
      </c>
    </row>
    <row r="3841" spans="1:10" x14ac:dyDescent="0.3">
      <c r="A3841" s="178" t="s">
        <v>270</v>
      </c>
      <c r="B3841" s="178" t="s">
        <v>103</v>
      </c>
      <c r="C3841" s="178" t="s">
        <v>7578</v>
      </c>
      <c r="D3841" s="178" t="s">
        <v>7690</v>
      </c>
      <c r="E3841" s="179">
        <v>36257</v>
      </c>
      <c r="F3841" s="180">
        <v>0</v>
      </c>
      <c r="G3841" s="180">
        <v>66000</v>
      </c>
      <c r="H3841" s="180">
        <v>44000</v>
      </c>
      <c r="I3841" s="180">
        <f t="shared" si="118"/>
        <v>110000</v>
      </c>
      <c r="J3841" s="177" t="str">
        <f t="shared" si="119"/>
        <v>Date &gt; 1920</v>
      </c>
    </row>
    <row r="3842" spans="1:10" x14ac:dyDescent="0.3">
      <c r="A3842" s="178" t="s">
        <v>270</v>
      </c>
      <c r="B3842" s="178" t="s">
        <v>103</v>
      </c>
      <c r="C3842" s="178" t="s">
        <v>7578</v>
      </c>
      <c r="D3842" s="178" t="s">
        <v>7691</v>
      </c>
      <c r="E3842" s="179">
        <v>36426</v>
      </c>
      <c r="F3842" s="180">
        <v>3571</v>
      </c>
      <c r="G3842" s="180">
        <v>0</v>
      </c>
      <c r="H3842" s="180">
        <v>397.12</v>
      </c>
      <c r="I3842" s="180">
        <f t="shared" si="118"/>
        <v>3968.12</v>
      </c>
      <c r="J3842" s="177" t="str">
        <f t="shared" si="119"/>
        <v>Date &gt; 1920</v>
      </c>
    </row>
    <row r="3843" spans="1:10" x14ac:dyDescent="0.3">
      <c r="A3843" s="178" t="s">
        <v>270</v>
      </c>
      <c r="B3843" s="178" t="s">
        <v>103</v>
      </c>
      <c r="C3843" s="178" t="s">
        <v>7578</v>
      </c>
      <c r="D3843" s="178" t="s">
        <v>7691</v>
      </c>
      <c r="E3843" s="179">
        <v>36515</v>
      </c>
      <c r="F3843" s="180">
        <v>139490</v>
      </c>
      <c r="G3843" s="180">
        <v>0</v>
      </c>
      <c r="H3843" s="180">
        <v>15498.91</v>
      </c>
      <c r="I3843" s="180">
        <f t="shared" si="118"/>
        <v>154988.91</v>
      </c>
      <c r="J3843" s="177" t="str">
        <f t="shared" si="119"/>
        <v>Date &gt; 1920</v>
      </c>
    </row>
    <row r="3844" spans="1:10" x14ac:dyDescent="0.3">
      <c r="A3844" s="178" t="s">
        <v>270</v>
      </c>
      <c r="B3844" s="178" t="s">
        <v>103</v>
      </c>
      <c r="C3844" s="178" t="s">
        <v>7578</v>
      </c>
      <c r="D3844" s="178" t="s">
        <v>7691</v>
      </c>
      <c r="E3844" s="179">
        <v>36552</v>
      </c>
      <c r="F3844" s="180">
        <v>40105</v>
      </c>
      <c r="G3844" s="180">
        <v>0</v>
      </c>
      <c r="H3844" s="180">
        <v>4456.9399999999996</v>
      </c>
      <c r="I3844" s="180">
        <f t="shared" si="118"/>
        <v>44561.94</v>
      </c>
      <c r="J3844" s="177" t="str">
        <f t="shared" si="119"/>
        <v>Date &gt; 1920</v>
      </c>
    </row>
    <row r="3845" spans="1:10" x14ac:dyDescent="0.3">
      <c r="A3845" s="178" t="s">
        <v>270</v>
      </c>
      <c r="B3845" s="178" t="s">
        <v>103</v>
      </c>
      <c r="C3845" s="178" t="s">
        <v>7578</v>
      </c>
      <c r="D3845" s="178" t="s">
        <v>7691</v>
      </c>
      <c r="E3845" s="179">
        <v>36594</v>
      </c>
      <c r="F3845" s="180">
        <v>1651</v>
      </c>
      <c r="G3845" s="180">
        <v>0</v>
      </c>
      <c r="H3845" s="180">
        <v>184.3</v>
      </c>
      <c r="I3845" s="180">
        <f t="shared" ref="I3845:I3908" si="120">SUM(F3845:H3845)</f>
        <v>1835.3</v>
      </c>
      <c r="J3845" s="177" t="str">
        <f t="shared" ref="J3845:J3908" si="121">IF(OR(YEAR(E3845)&gt; 1920, ISBLANK(E3845)), "Date &gt; 1920", "Sketchy date")</f>
        <v>Date &gt; 1920</v>
      </c>
    </row>
    <row r="3846" spans="1:10" x14ac:dyDescent="0.3">
      <c r="A3846" s="178" t="s">
        <v>270</v>
      </c>
      <c r="B3846" s="178" t="s">
        <v>103</v>
      </c>
      <c r="C3846" s="178" t="s">
        <v>7578</v>
      </c>
      <c r="D3846" s="178" t="s">
        <v>7691</v>
      </c>
      <c r="E3846" s="179">
        <v>36628</v>
      </c>
      <c r="F3846" s="180">
        <v>8435</v>
      </c>
      <c r="G3846" s="180">
        <v>0</v>
      </c>
      <c r="H3846" s="180">
        <v>936.87</v>
      </c>
      <c r="I3846" s="180">
        <f t="shared" si="120"/>
        <v>9371.8700000000008</v>
      </c>
      <c r="J3846" s="177" t="str">
        <f t="shared" si="121"/>
        <v>Date &gt; 1920</v>
      </c>
    </row>
    <row r="3847" spans="1:10" x14ac:dyDescent="0.3">
      <c r="A3847" s="178" t="s">
        <v>270</v>
      </c>
      <c r="B3847" s="178" t="s">
        <v>103</v>
      </c>
      <c r="C3847" s="178" t="s">
        <v>7578</v>
      </c>
      <c r="D3847" s="178" t="s">
        <v>7691</v>
      </c>
      <c r="E3847" s="179">
        <v>36748</v>
      </c>
      <c r="F3847" s="180">
        <v>16645</v>
      </c>
      <c r="G3847" s="180">
        <v>0</v>
      </c>
      <c r="H3847" s="180">
        <v>1848.24</v>
      </c>
      <c r="I3847" s="180">
        <f t="shared" si="120"/>
        <v>18493.240000000002</v>
      </c>
      <c r="J3847" s="177" t="str">
        <f t="shared" si="121"/>
        <v>Date &gt; 1920</v>
      </c>
    </row>
    <row r="3848" spans="1:10" x14ac:dyDescent="0.3">
      <c r="A3848" s="178" t="s">
        <v>270</v>
      </c>
      <c r="B3848" s="178" t="s">
        <v>103</v>
      </c>
      <c r="C3848" s="178" t="s">
        <v>7578</v>
      </c>
      <c r="D3848" s="178" t="s">
        <v>7691</v>
      </c>
      <c r="E3848" s="179">
        <v>36776</v>
      </c>
      <c r="F3848" s="180">
        <v>58706</v>
      </c>
      <c r="G3848" s="180">
        <v>0</v>
      </c>
      <c r="H3848" s="180">
        <v>6524.46</v>
      </c>
      <c r="I3848" s="180">
        <f t="shared" si="120"/>
        <v>65230.46</v>
      </c>
      <c r="J3848" s="177" t="str">
        <f t="shared" si="121"/>
        <v>Date &gt; 1920</v>
      </c>
    </row>
    <row r="3849" spans="1:10" x14ac:dyDescent="0.3">
      <c r="A3849" s="178" t="s">
        <v>270</v>
      </c>
      <c r="B3849" s="178" t="s">
        <v>103</v>
      </c>
      <c r="C3849" s="178" t="s">
        <v>7578</v>
      </c>
      <c r="D3849" s="178" t="s">
        <v>7691</v>
      </c>
      <c r="E3849" s="179">
        <v>36795</v>
      </c>
      <c r="F3849" s="180">
        <v>66435</v>
      </c>
      <c r="G3849" s="180">
        <v>0</v>
      </c>
      <c r="H3849" s="180">
        <v>7380.92</v>
      </c>
      <c r="I3849" s="180">
        <f t="shared" si="120"/>
        <v>73815.92</v>
      </c>
      <c r="J3849" s="177" t="str">
        <f t="shared" si="121"/>
        <v>Date &gt; 1920</v>
      </c>
    </row>
    <row r="3850" spans="1:10" x14ac:dyDescent="0.3">
      <c r="A3850" s="178" t="s">
        <v>270</v>
      </c>
      <c r="B3850" s="178" t="s">
        <v>103</v>
      </c>
      <c r="C3850" s="178" t="s">
        <v>7578</v>
      </c>
      <c r="D3850" s="178" t="s">
        <v>7691</v>
      </c>
      <c r="E3850" s="179">
        <v>36826</v>
      </c>
      <c r="F3850" s="180">
        <v>19015</v>
      </c>
      <c r="G3850" s="180">
        <v>0</v>
      </c>
      <c r="H3850" s="180">
        <v>2112.94</v>
      </c>
      <c r="I3850" s="180">
        <f t="shared" si="120"/>
        <v>21127.94</v>
      </c>
      <c r="J3850" s="177" t="str">
        <f t="shared" si="121"/>
        <v>Date &gt; 1920</v>
      </c>
    </row>
    <row r="3851" spans="1:10" x14ac:dyDescent="0.3">
      <c r="A3851" s="178" t="s">
        <v>270</v>
      </c>
      <c r="B3851" s="178" t="s">
        <v>103</v>
      </c>
      <c r="C3851" s="178" t="s">
        <v>7578</v>
      </c>
      <c r="D3851" s="178" t="s">
        <v>7691</v>
      </c>
      <c r="E3851" s="179">
        <v>36992</v>
      </c>
      <c r="F3851" s="180">
        <v>9611</v>
      </c>
      <c r="G3851" s="180">
        <v>0</v>
      </c>
      <c r="H3851" s="180">
        <v>1066.3</v>
      </c>
      <c r="I3851" s="180">
        <f t="shared" si="120"/>
        <v>10677.3</v>
      </c>
      <c r="J3851" s="177" t="str">
        <f t="shared" si="121"/>
        <v>Date &gt; 1920</v>
      </c>
    </row>
    <row r="3852" spans="1:10" x14ac:dyDescent="0.3">
      <c r="A3852" s="178" t="s">
        <v>270</v>
      </c>
      <c r="B3852" s="178" t="s">
        <v>103</v>
      </c>
      <c r="C3852" s="178" t="s">
        <v>7578</v>
      </c>
      <c r="D3852" s="178" t="s">
        <v>7691</v>
      </c>
      <c r="E3852" s="179">
        <v>37175</v>
      </c>
      <c r="F3852" s="180">
        <v>19993</v>
      </c>
      <c r="G3852" s="180">
        <v>0</v>
      </c>
      <c r="H3852" s="180">
        <v>2221</v>
      </c>
      <c r="I3852" s="180">
        <f t="shared" si="120"/>
        <v>22214</v>
      </c>
      <c r="J3852" s="177" t="str">
        <f t="shared" si="121"/>
        <v>Date &gt; 1920</v>
      </c>
    </row>
    <row r="3853" spans="1:10" x14ac:dyDescent="0.3">
      <c r="A3853" s="178" t="s">
        <v>270</v>
      </c>
      <c r="B3853" s="178" t="s">
        <v>103</v>
      </c>
      <c r="C3853" s="178" t="s">
        <v>7578</v>
      </c>
      <c r="D3853" s="178" t="s">
        <v>7692</v>
      </c>
      <c r="E3853" s="179">
        <v>36348</v>
      </c>
      <c r="F3853" s="180">
        <v>0</v>
      </c>
      <c r="G3853" s="180">
        <v>35167.46</v>
      </c>
      <c r="H3853" s="180">
        <v>23444.98</v>
      </c>
      <c r="I3853" s="180">
        <f t="shared" si="120"/>
        <v>58612.44</v>
      </c>
      <c r="J3853" s="177" t="str">
        <f t="shared" si="121"/>
        <v>Date &gt; 1920</v>
      </c>
    </row>
    <row r="3854" spans="1:10" x14ac:dyDescent="0.3">
      <c r="A3854" s="178" t="s">
        <v>270</v>
      </c>
      <c r="B3854" s="178" t="s">
        <v>103</v>
      </c>
      <c r="C3854" s="178" t="s">
        <v>7578</v>
      </c>
      <c r="D3854" s="178" t="s">
        <v>7693</v>
      </c>
      <c r="E3854" s="179">
        <v>36679</v>
      </c>
      <c r="F3854" s="180">
        <v>119900</v>
      </c>
      <c r="G3854" s="180">
        <v>0</v>
      </c>
      <c r="H3854" s="180">
        <v>13322.91</v>
      </c>
      <c r="I3854" s="180">
        <f t="shared" si="120"/>
        <v>133222.91</v>
      </c>
      <c r="J3854" s="177" t="str">
        <f t="shared" si="121"/>
        <v>Date &gt; 1920</v>
      </c>
    </row>
    <row r="3855" spans="1:10" x14ac:dyDescent="0.3">
      <c r="A3855" s="178" t="s">
        <v>270</v>
      </c>
      <c r="B3855" s="178" t="s">
        <v>103</v>
      </c>
      <c r="C3855" s="178" t="s">
        <v>7578</v>
      </c>
      <c r="D3855" s="178" t="s">
        <v>7693</v>
      </c>
      <c r="E3855" s="179">
        <v>36795</v>
      </c>
      <c r="F3855" s="180">
        <v>944</v>
      </c>
      <c r="G3855" s="180">
        <v>0</v>
      </c>
      <c r="H3855" s="180">
        <v>104.38</v>
      </c>
      <c r="I3855" s="180">
        <f t="shared" si="120"/>
        <v>1048.3800000000001</v>
      </c>
      <c r="J3855" s="177" t="str">
        <f t="shared" si="121"/>
        <v>Date &gt; 1920</v>
      </c>
    </row>
    <row r="3856" spans="1:10" x14ac:dyDescent="0.3">
      <c r="A3856" s="178" t="s">
        <v>270</v>
      </c>
      <c r="B3856" s="178" t="s">
        <v>103</v>
      </c>
      <c r="C3856" s="178" t="s">
        <v>7578</v>
      </c>
      <c r="D3856" s="178" t="s">
        <v>7694</v>
      </c>
      <c r="E3856" s="179">
        <v>36776</v>
      </c>
      <c r="F3856" s="180">
        <v>116197</v>
      </c>
      <c r="G3856" s="180">
        <v>0</v>
      </c>
      <c r="H3856" s="180">
        <v>12911.5</v>
      </c>
      <c r="I3856" s="180">
        <f t="shared" si="120"/>
        <v>129108.5</v>
      </c>
      <c r="J3856" s="177" t="str">
        <f t="shared" si="121"/>
        <v>Date &gt; 1920</v>
      </c>
    </row>
    <row r="3857" spans="1:10" x14ac:dyDescent="0.3">
      <c r="A3857" s="178" t="s">
        <v>270</v>
      </c>
      <c r="B3857" s="178" t="s">
        <v>103</v>
      </c>
      <c r="C3857" s="178" t="s">
        <v>7578</v>
      </c>
      <c r="D3857" s="178" t="s">
        <v>7694</v>
      </c>
      <c r="E3857" s="179">
        <v>36795</v>
      </c>
      <c r="F3857" s="180">
        <v>62667</v>
      </c>
      <c r="G3857" s="180">
        <v>0</v>
      </c>
      <c r="H3857" s="180">
        <v>6963.44</v>
      </c>
      <c r="I3857" s="180">
        <f t="shared" si="120"/>
        <v>69630.44</v>
      </c>
      <c r="J3857" s="177" t="str">
        <f t="shared" si="121"/>
        <v>Date &gt; 1920</v>
      </c>
    </row>
    <row r="3858" spans="1:10" x14ac:dyDescent="0.3">
      <c r="A3858" s="178" t="s">
        <v>270</v>
      </c>
      <c r="B3858" s="178" t="s">
        <v>103</v>
      </c>
      <c r="C3858" s="178" t="s">
        <v>7578</v>
      </c>
      <c r="D3858" s="178" t="s">
        <v>7694</v>
      </c>
      <c r="E3858" s="179">
        <v>36826</v>
      </c>
      <c r="F3858" s="180">
        <v>96143</v>
      </c>
      <c r="G3858" s="180">
        <v>0</v>
      </c>
      <c r="H3858" s="180">
        <v>10681.27</v>
      </c>
      <c r="I3858" s="180">
        <f t="shared" si="120"/>
        <v>106824.27</v>
      </c>
      <c r="J3858" s="177" t="str">
        <f t="shared" si="121"/>
        <v>Date &gt; 1920</v>
      </c>
    </row>
    <row r="3859" spans="1:10" x14ac:dyDescent="0.3">
      <c r="A3859" s="178" t="s">
        <v>270</v>
      </c>
      <c r="B3859" s="178" t="s">
        <v>103</v>
      </c>
      <c r="C3859" s="178" t="s">
        <v>7578</v>
      </c>
      <c r="D3859" s="178" t="s">
        <v>7694</v>
      </c>
      <c r="E3859" s="179">
        <v>36864</v>
      </c>
      <c r="F3859" s="180">
        <v>0</v>
      </c>
      <c r="G3859" s="180">
        <v>0</v>
      </c>
      <c r="H3859" s="180">
        <v>11485.68</v>
      </c>
      <c r="I3859" s="180">
        <f t="shared" si="120"/>
        <v>11485.68</v>
      </c>
      <c r="J3859" s="177" t="str">
        <f t="shared" si="121"/>
        <v>Date &gt; 1920</v>
      </c>
    </row>
    <row r="3860" spans="1:10" x14ac:dyDescent="0.3">
      <c r="A3860" s="178" t="s">
        <v>270</v>
      </c>
      <c r="B3860" s="178" t="s">
        <v>103</v>
      </c>
      <c r="C3860" s="178" t="s">
        <v>7578</v>
      </c>
      <c r="D3860" s="178" t="s">
        <v>7694</v>
      </c>
      <c r="E3860" s="179">
        <v>37140</v>
      </c>
      <c r="F3860" s="180">
        <v>0</v>
      </c>
      <c r="G3860" s="180">
        <v>73720.070000000007</v>
      </c>
      <c r="H3860" s="180">
        <v>42245.34</v>
      </c>
      <c r="I3860" s="180">
        <f t="shared" si="120"/>
        <v>115965.41</v>
      </c>
      <c r="J3860" s="177" t="str">
        <f t="shared" si="121"/>
        <v>Date &gt; 1920</v>
      </c>
    </row>
    <row r="3861" spans="1:10" x14ac:dyDescent="0.3">
      <c r="A3861" s="178" t="s">
        <v>270</v>
      </c>
      <c r="B3861" s="178" t="s">
        <v>103</v>
      </c>
      <c r="C3861" s="178" t="s">
        <v>7578</v>
      </c>
      <c r="D3861" s="178" t="s">
        <v>7694</v>
      </c>
      <c r="E3861" s="179">
        <v>37155</v>
      </c>
      <c r="F3861" s="180">
        <v>0</v>
      </c>
      <c r="G3861" s="180">
        <v>34006.67</v>
      </c>
      <c r="H3861" s="180">
        <v>22670.16</v>
      </c>
      <c r="I3861" s="180">
        <f t="shared" si="120"/>
        <v>56676.83</v>
      </c>
      <c r="J3861" s="177" t="str">
        <f t="shared" si="121"/>
        <v>Date &gt; 1920</v>
      </c>
    </row>
    <row r="3862" spans="1:10" x14ac:dyDescent="0.3">
      <c r="A3862" s="178" t="s">
        <v>270</v>
      </c>
      <c r="B3862" s="178" t="s">
        <v>103</v>
      </c>
      <c r="C3862" s="178" t="s">
        <v>7578</v>
      </c>
      <c r="D3862" s="178" t="s">
        <v>7694</v>
      </c>
      <c r="E3862" s="179">
        <v>37224</v>
      </c>
      <c r="F3862" s="180">
        <v>0</v>
      </c>
      <c r="G3862" s="180">
        <v>3212.31</v>
      </c>
      <c r="H3862" s="180">
        <v>2141.54</v>
      </c>
      <c r="I3862" s="180">
        <f t="shared" si="120"/>
        <v>5353.85</v>
      </c>
      <c r="J3862" s="177" t="str">
        <f t="shared" si="121"/>
        <v>Date &gt; 1920</v>
      </c>
    </row>
    <row r="3863" spans="1:10" x14ac:dyDescent="0.3">
      <c r="A3863" s="178" t="s">
        <v>270</v>
      </c>
      <c r="B3863" s="178" t="s">
        <v>103</v>
      </c>
      <c r="C3863" s="178" t="s">
        <v>7578</v>
      </c>
      <c r="D3863" s="178" t="s">
        <v>7694</v>
      </c>
      <c r="E3863" s="179">
        <v>37307</v>
      </c>
      <c r="F3863" s="180">
        <v>0</v>
      </c>
      <c r="G3863" s="180">
        <v>2986.08</v>
      </c>
      <c r="H3863" s="180">
        <v>1990.91</v>
      </c>
      <c r="I3863" s="180">
        <f t="shared" si="120"/>
        <v>4976.99</v>
      </c>
      <c r="J3863" s="177" t="str">
        <f t="shared" si="121"/>
        <v>Date &gt; 1920</v>
      </c>
    </row>
    <row r="3864" spans="1:10" x14ac:dyDescent="0.3">
      <c r="A3864" s="178" t="s">
        <v>270</v>
      </c>
      <c r="B3864" s="178" t="s">
        <v>103</v>
      </c>
      <c r="C3864" s="178" t="s">
        <v>7578</v>
      </c>
      <c r="D3864" s="178" t="s">
        <v>7694</v>
      </c>
      <c r="E3864" s="179">
        <v>37341</v>
      </c>
      <c r="F3864" s="180">
        <v>41251</v>
      </c>
      <c r="G3864" s="180">
        <v>0</v>
      </c>
      <c r="H3864" s="180">
        <v>0</v>
      </c>
      <c r="I3864" s="180">
        <f t="shared" si="120"/>
        <v>41251</v>
      </c>
      <c r="J3864" s="177" t="str">
        <f t="shared" si="121"/>
        <v>Date &gt; 1920</v>
      </c>
    </row>
    <row r="3865" spans="1:10" x14ac:dyDescent="0.3">
      <c r="A3865" s="178" t="s">
        <v>270</v>
      </c>
      <c r="B3865" s="178" t="s">
        <v>103</v>
      </c>
      <c r="C3865" s="178" t="s">
        <v>7578</v>
      </c>
      <c r="D3865" s="178" t="s">
        <v>7695</v>
      </c>
      <c r="E3865" s="179">
        <v>36881</v>
      </c>
      <c r="F3865" s="180">
        <v>42848</v>
      </c>
      <c r="G3865" s="180">
        <v>0</v>
      </c>
      <c r="H3865" s="180">
        <v>29161.360000000001</v>
      </c>
      <c r="I3865" s="180">
        <f t="shared" si="120"/>
        <v>72009.36</v>
      </c>
      <c r="J3865" s="177" t="str">
        <f t="shared" si="121"/>
        <v>Date &gt; 1920</v>
      </c>
    </row>
    <row r="3866" spans="1:10" x14ac:dyDescent="0.3">
      <c r="A3866" s="178" t="s">
        <v>270</v>
      </c>
      <c r="B3866" s="178" t="s">
        <v>103</v>
      </c>
      <c r="C3866" s="178" t="s">
        <v>7578</v>
      </c>
      <c r="D3866" s="178" t="s">
        <v>7695</v>
      </c>
      <c r="E3866" s="179">
        <v>36881</v>
      </c>
      <c r="F3866" s="180">
        <v>219600</v>
      </c>
      <c r="G3866" s="180">
        <v>0</v>
      </c>
      <c r="H3866" s="180">
        <v>0</v>
      </c>
      <c r="I3866" s="180">
        <f t="shared" si="120"/>
        <v>219600</v>
      </c>
      <c r="J3866" s="177" t="str">
        <f t="shared" si="121"/>
        <v>Date &gt; 1920</v>
      </c>
    </row>
    <row r="3867" spans="1:10" x14ac:dyDescent="0.3">
      <c r="A3867" s="178" t="s">
        <v>270</v>
      </c>
      <c r="B3867" s="178" t="s">
        <v>103</v>
      </c>
      <c r="C3867" s="178" t="s">
        <v>7578</v>
      </c>
      <c r="D3867" s="178" t="s">
        <v>7695</v>
      </c>
      <c r="E3867" s="179">
        <v>37159</v>
      </c>
      <c r="F3867" s="180">
        <v>26095</v>
      </c>
      <c r="G3867" s="180">
        <v>0</v>
      </c>
      <c r="H3867" s="180">
        <v>2898.67</v>
      </c>
      <c r="I3867" s="180">
        <f t="shared" si="120"/>
        <v>28993.67</v>
      </c>
      <c r="J3867" s="177" t="str">
        <f t="shared" si="121"/>
        <v>Date &gt; 1920</v>
      </c>
    </row>
    <row r="3868" spans="1:10" x14ac:dyDescent="0.3">
      <c r="A3868" s="178" t="s">
        <v>270</v>
      </c>
      <c r="B3868" s="178" t="s">
        <v>103</v>
      </c>
      <c r="C3868" s="178" t="s">
        <v>7578</v>
      </c>
      <c r="D3868" s="178" t="s">
        <v>7696</v>
      </c>
      <c r="E3868" s="179">
        <v>37194</v>
      </c>
      <c r="F3868" s="180">
        <v>173969</v>
      </c>
      <c r="G3868" s="180">
        <v>0</v>
      </c>
      <c r="H3868" s="180">
        <v>19325.14</v>
      </c>
      <c r="I3868" s="180">
        <f t="shared" si="120"/>
        <v>193294.14</v>
      </c>
      <c r="J3868" s="177" t="str">
        <f t="shared" si="121"/>
        <v>Date &gt; 1920</v>
      </c>
    </row>
    <row r="3869" spans="1:10" x14ac:dyDescent="0.3">
      <c r="A3869" s="178" t="s">
        <v>270</v>
      </c>
      <c r="B3869" s="178" t="s">
        <v>103</v>
      </c>
      <c r="C3869" s="178" t="s">
        <v>7578</v>
      </c>
      <c r="D3869" s="178" t="s">
        <v>7696</v>
      </c>
      <c r="E3869" s="179">
        <v>37194</v>
      </c>
      <c r="F3869" s="180">
        <v>40934</v>
      </c>
      <c r="G3869" s="180">
        <v>0</v>
      </c>
      <c r="H3869" s="180">
        <v>4549.78</v>
      </c>
      <c r="I3869" s="180">
        <f t="shared" si="120"/>
        <v>45483.78</v>
      </c>
      <c r="J3869" s="177" t="str">
        <f t="shared" si="121"/>
        <v>Date &gt; 1920</v>
      </c>
    </row>
    <row r="3870" spans="1:10" x14ac:dyDescent="0.3">
      <c r="A3870" s="178" t="s">
        <v>270</v>
      </c>
      <c r="B3870" s="178" t="s">
        <v>103</v>
      </c>
      <c r="C3870" s="178" t="s">
        <v>7578</v>
      </c>
      <c r="D3870" s="178" t="s">
        <v>7696</v>
      </c>
      <c r="E3870" s="179">
        <v>37237</v>
      </c>
      <c r="F3870" s="180">
        <v>300761</v>
      </c>
      <c r="G3870" s="180">
        <v>0</v>
      </c>
      <c r="H3870" s="180">
        <v>33423.230000000003</v>
      </c>
      <c r="I3870" s="180">
        <f t="shared" si="120"/>
        <v>334184.23</v>
      </c>
      <c r="J3870" s="177" t="str">
        <f t="shared" si="121"/>
        <v>Date &gt; 1920</v>
      </c>
    </row>
    <row r="3871" spans="1:10" x14ac:dyDescent="0.3">
      <c r="A3871" s="178" t="s">
        <v>270</v>
      </c>
      <c r="B3871" s="178" t="s">
        <v>103</v>
      </c>
      <c r="C3871" s="178" t="s">
        <v>7578</v>
      </c>
      <c r="D3871" s="178" t="s">
        <v>7696</v>
      </c>
      <c r="E3871" s="179">
        <v>37264</v>
      </c>
      <c r="F3871" s="180">
        <v>129917</v>
      </c>
      <c r="G3871" s="180">
        <v>0</v>
      </c>
      <c r="H3871" s="180">
        <v>14434.53</v>
      </c>
      <c r="I3871" s="180">
        <f t="shared" si="120"/>
        <v>144351.53</v>
      </c>
      <c r="J3871" s="177" t="str">
        <f t="shared" si="121"/>
        <v>Date &gt; 1920</v>
      </c>
    </row>
    <row r="3872" spans="1:10" x14ac:dyDescent="0.3">
      <c r="A3872" s="178" t="s">
        <v>270</v>
      </c>
      <c r="B3872" s="178" t="s">
        <v>103</v>
      </c>
      <c r="C3872" s="178" t="s">
        <v>7578</v>
      </c>
      <c r="D3872" s="178" t="s">
        <v>7696</v>
      </c>
      <c r="E3872" s="179">
        <v>37293</v>
      </c>
      <c r="F3872" s="180">
        <v>278883</v>
      </c>
      <c r="G3872" s="180">
        <v>0</v>
      </c>
      <c r="H3872" s="180">
        <v>30987.27</v>
      </c>
      <c r="I3872" s="180">
        <f t="shared" si="120"/>
        <v>309870.27</v>
      </c>
      <c r="J3872" s="177" t="str">
        <f t="shared" si="121"/>
        <v>Date &gt; 1920</v>
      </c>
    </row>
    <row r="3873" spans="1:10" x14ac:dyDescent="0.3">
      <c r="A3873" s="178" t="s">
        <v>270</v>
      </c>
      <c r="B3873" s="178" t="s">
        <v>103</v>
      </c>
      <c r="C3873" s="178" t="s">
        <v>7578</v>
      </c>
      <c r="D3873" s="178" t="s">
        <v>7696</v>
      </c>
      <c r="E3873" s="179">
        <v>37307</v>
      </c>
      <c r="F3873" s="180">
        <v>62906</v>
      </c>
      <c r="G3873" s="180">
        <v>0</v>
      </c>
      <c r="H3873" s="180">
        <v>6989.44</v>
      </c>
      <c r="I3873" s="180">
        <f t="shared" si="120"/>
        <v>69895.44</v>
      </c>
      <c r="J3873" s="177" t="str">
        <f t="shared" si="121"/>
        <v>Date &gt; 1920</v>
      </c>
    </row>
    <row r="3874" spans="1:10" x14ac:dyDescent="0.3">
      <c r="A3874" s="178" t="s">
        <v>270</v>
      </c>
      <c r="B3874" s="178" t="s">
        <v>103</v>
      </c>
      <c r="C3874" s="178" t="s">
        <v>7578</v>
      </c>
      <c r="D3874" s="178" t="s">
        <v>7696</v>
      </c>
      <c r="E3874" s="179">
        <v>37383</v>
      </c>
      <c r="F3874" s="180">
        <v>18057</v>
      </c>
      <c r="G3874" s="180">
        <v>0</v>
      </c>
      <c r="H3874" s="180">
        <v>2006.64</v>
      </c>
      <c r="I3874" s="180">
        <f t="shared" si="120"/>
        <v>20063.64</v>
      </c>
      <c r="J3874" s="177" t="str">
        <f t="shared" si="121"/>
        <v>Date &gt; 1920</v>
      </c>
    </row>
    <row r="3875" spans="1:10" x14ac:dyDescent="0.3">
      <c r="A3875" s="178" t="s">
        <v>270</v>
      </c>
      <c r="B3875" s="178" t="s">
        <v>103</v>
      </c>
      <c r="C3875" s="178" t="s">
        <v>7578</v>
      </c>
      <c r="D3875" s="178" t="s">
        <v>7696</v>
      </c>
      <c r="E3875" s="179">
        <v>37445</v>
      </c>
      <c r="F3875" s="180">
        <v>37164</v>
      </c>
      <c r="G3875" s="180">
        <v>0</v>
      </c>
      <c r="H3875" s="180">
        <v>4129.5200000000004</v>
      </c>
      <c r="I3875" s="180">
        <f t="shared" si="120"/>
        <v>41293.520000000004</v>
      </c>
      <c r="J3875" s="177" t="str">
        <f t="shared" si="121"/>
        <v>Date &gt; 1920</v>
      </c>
    </row>
    <row r="3876" spans="1:10" x14ac:dyDescent="0.3">
      <c r="A3876" s="178" t="s">
        <v>270</v>
      </c>
      <c r="B3876" s="178" t="s">
        <v>103</v>
      </c>
      <c r="C3876" s="178" t="s">
        <v>7578</v>
      </c>
      <c r="D3876" s="178" t="s">
        <v>7696</v>
      </c>
      <c r="E3876" s="179">
        <v>37522</v>
      </c>
      <c r="F3876" s="180">
        <v>39670</v>
      </c>
      <c r="G3876" s="180">
        <v>0</v>
      </c>
      <c r="H3876" s="180">
        <v>4407.62</v>
      </c>
      <c r="I3876" s="180">
        <f t="shared" si="120"/>
        <v>44077.62</v>
      </c>
      <c r="J3876" s="177" t="str">
        <f t="shared" si="121"/>
        <v>Date &gt; 1920</v>
      </c>
    </row>
    <row r="3877" spans="1:10" x14ac:dyDescent="0.3">
      <c r="A3877" s="178" t="s">
        <v>270</v>
      </c>
      <c r="B3877" s="178" t="s">
        <v>103</v>
      </c>
      <c r="C3877" s="178" t="s">
        <v>7578</v>
      </c>
      <c r="D3877" s="178" t="s">
        <v>7696</v>
      </c>
      <c r="E3877" s="179">
        <v>37749</v>
      </c>
      <c r="F3877" s="180">
        <v>1561</v>
      </c>
      <c r="G3877" s="180">
        <v>0</v>
      </c>
      <c r="H3877" s="180">
        <v>173.52</v>
      </c>
      <c r="I3877" s="180">
        <f t="shared" si="120"/>
        <v>1734.52</v>
      </c>
      <c r="J3877" s="177" t="str">
        <f t="shared" si="121"/>
        <v>Date &gt; 1920</v>
      </c>
    </row>
    <row r="3878" spans="1:10" x14ac:dyDescent="0.3">
      <c r="A3878" s="178" t="s">
        <v>270</v>
      </c>
      <c r="B3878" s="178" t="s">
        <v>103</v>
      </c>
      <c r="C3878" s="178" t="s">
        <v>7578</v>
      </c>
      <c r="D3878" s="178" t="s">
        <v>7696</v>
      </c>
      <c r="E3878" s="179">
        <v>37860</v>
      </c>
      <c r="F3878" s="180">
        <v>8853</v>
      </c>
      <c r="G3878" s="180">
        <v>0</v>
      </c>
      <c r="H3878" s="180">
        <v>982.59</v>
      </c>
      <c r="I3878" s="180">
        <f t="shared" si="120"/>
        <v>9835.59</v>
      </c>
      <c r="J3878" s="177" t="str">
        <f t="shared" si="121"/>
        <v>Date &gt; 1920</v>
      </c>
    </row>
    <row r="3879" spans="1:10" x14ac:dyDescent="0.3">
      <c r="A3879" s="178" t="s">
        <v>270</v>
      </c>
      <c r="B3879" s="178" t="s">
        <v>103</v>
      </c>
      <c r="C3879" s="178" t="s">
        <v>7578</v>
      </c>
      <c r="D3879" s="178" t="s">
        <v>7697</v>
      </c>
      <c r="E3879" s="179">
        <v>37319</v>
      </c>
      <c r="F3879" s="180">
        <v>0</v>
      </c>
      <c r="G3879" s="180">
        <v>3199.81</v>
      </c>
      <c r="H3879" s="180">
        <v>570.16999999999996</v>
      </c>
      <c r="I3879" s="180">
        <f t="shared" si="120"/>
        <v>3769.98</v>
      </c>
      <c r="J3879" s="177" t="str">
        <f t="shared" si="121"/>
        <v>Date &gt; 1920</v>
      </c>
    </row>
    <row r="3880" spans="1:10" x14ac:dyDescent="0.3">
      <c r="A3880" s="178" t="s">
        <v>270</v>
      </c>
      <c r="B3880" s="178" t="s">
        <v>103</v>
      </c>
      <c r="C3880" s="178" t="s">
        <v>7578</v>
      </c>
      <c r="D3880" s="178" t="s">
        <v>7697</v>
      </c>
      <c r="E3880" s="179">
        <v>37349</v>
      </c>
      <c r="F3880" s="180">
        <v>0</v>
      </c>
      <c r="G3880" s="180">
        <v>30838.9</v>
      </c>
      <c r="H3880" s="180">
        <v>0</v>
      </c>
      <c r="I3880" s="180">
        <f t="shared" si="120"/>
        <v>30838.9</v>
      </c>
      <c r="J3880" s="177" t="str">
        <f t="shared" si="121"/>
        <v>Date &gt; 1920</v>
      </c>
    </row>
    <row r="3881" spans="1:10" x14ac:dyDescent="0.3">
      <c r="A3881" s="178" t="s">
        <v>270</v>
      </c>
      <c r="B3881" s="178" t="s">
        <v>103</v>
      </c>
      <c r="C3881" s="178" t="s">
        <v>7578</v>
      </c>
      <c r="D3881" s="178" t="s">
        <v>7697</v>
      </c>
      <c r="E3881" s="179">
        <v>37435</v>
      </c>
      <c r="F3881" s="180">
        <v>0</v>
      </c>
      <c r="G3881" s="180">
        <v>7567.61</v>
      </c>
      <c r="H3881" s="180">
        <v>5045.0600000000004</v>
      </c>
      <c r="I3881" s="180">
        <f t="shared" si="120"/>
        <v>12612.67</v>
      </c>
      <c r="J3881" s="177" t="str">
        <f t="shared" si="121"/>
        <v>Date &gt; 1920</v>
      </c>
    </row>
    <row r="3882" spans="1:10" x14ac:dyDescent="0.3">
      <c r="A3882" s="178" t="s">
        <v>270</v>
      </c>
      <c r="B3882" s="178" t="s">
        <v>103</v>
      </c>
      <c r="C3882" s="178" t="s">
        <v>7578</v>
      </c>
      <c r="D3882" s="178" t="s">
        <v>7697</v>
      </c>
      <c r="E3882" s="179">
        <v>37467</v>
      </c>
      <c r="F3882" s="180">
        <v>0</v>
      </c>
      <c r="G3882" s="180">
        <v>15989.62</v>
      </c>
      <c r="H3882" s="180">
        <v>9577.67</v>
      </c>
      <c r="I3882" s="180">
        <f t="shared" si="120"/>
        <v>25567.29</v>
      </c>
      <c r="J3882" s="177" t="str">
        <f t="shared" si="121"/>
        <v>Date &gt; 1920</v>
      </c>
    </row>
    <row r="3883" spans="1:10" x14ac:dyDescent="0.3">
      <c r="A3883" s="178" t="s">
        <v>270</v>
      </c>
      <c r="B3883" s="178" t="s">
        <v>103</v>
      </c>
      <c r="C3883" s="178" t="s">
        <v>7578</v>
      </c>
      <c r="D3883" s="178" t="s">
        <v>7697</v>
      </c>
      <c r="E3883" s="179">
        <v>37551</v>
      </c>
      <c r="F3883" s="180">
        <v>0</v>
      </c>
      <c r="G3883" s="180">
        <v>18993.87</v>
      </c>
      <c r="H3883" s="180">
        <v>21018.33</v>
      </c>
      <c r="I3883" s="180">
        <f t="shared" si="120"/>
        <v>40012.199999999997</v>
      </c>
      <c r="J3883" s="177" t="str">
        <f t="shared" si="121"/>
        <v>Date &gt; 1920</v>
      </c>
    </row>
    <row r="3884" spans="1:10" x14ac:dyDescent="0.3">
      <c r="A3884" s="178" t="s">
        <v>270</v>
      </c>
      <c r="B3884" s="178" t="s">
        <v>103</v>
      </c>
      <c r="C3884" s="178" t="s">
        <v>7578</v>
      </c>
      <c r="D3884" s="178" t="s">
        <v>7697</v>
      </c>
      <c r="E3884" s="179">
        <v>37551</v>
      </c>
      <c r="F3884" s="180">
        <v>0</v>
      </c>
      <c r="G3884" s="180">
        <v>12533.64</v>
      </c>
      <c r="H3884" s="180">
        <v>0</v>
      </c>
      <c r="I3884" s="180">
        <f t="shared" si="120"/>
        <v>12533.64</v>
      </c>
      <c r="J3884" s="177" t="str">
        <f t="shared" si="121"/>
        <v>Date &gt; 1920</v>
      </c>
    </row>
    <row r="3885" spans="1:10" x14ac:dyDescent="0.3">
      <c r="A3885" s="178" t="s">
        <v>270</v>
      </c>
      <c r="B3885" s="178" t="s">
        <v>103</v>
      </c>
      <c r="C3885" s="178" t="s">
        <v>7578</v>
      </c>
      <c r="D3885" s="178" t="s">
        <v>7697</v>
      </c>
      <c r="E3885" s="179">
        <v>37600</v>
      </c>
      <c r="F3885" s="180">
        <v>0</v>
      </c>
      <c r="G3885" s="180">
        <v>2570.37</v>
      </c>
      <c r="H3885" s="180">
        <v>1713.58</v>
      </c>
      <c r="I3885" s="180">
        <f t="shared" si="120"/>
        <v>4283.95</v>
      </c>
      <c r="J3885" s="177" t="str">
        <f t="shared" si="121"/>
        <v>Date &gt; 1920</v>
      </c>
    </row>
    <row r="3886" spans="1:10" x14ac:dyDescent="0.3">
      <c r="A3886" s="178" t="s">
        <v>270</v>
      </c>
      <c r="B3886" s="178" t="s">
        <v>103</v>
      </c>
      <c r="C3886" s="178" t="s">
        <v>7578</v>
      </c>
      <c r="D3886" s="178" t="s">
        <v>7697</v>
      </c>
      <c r="E3886" s="179">
        <v>37631</v>
      </c>
      <c r="F3886" s="180">
        <v>0</v>
      </c>
      <c r="G3886" s="180">
        <v>5583.8</v>
      </c>
      <c r="H3886" s="180">
        <v>3722.53</v>
      </c>
      <c r="I3886" s="180">
        <f t="shared" si="120"/>
        <v>9306.33</v>
      </c>
      <c r="J3886" s="177" t="str">
        <f t="shared" si="121"/>
        <v>Date &gt; 1920</v>
      </c>
    </row>
    <row r="3887" spans="1:10" x14ac:dyDescent="0.3">
      <c r="A3887" s="178" t="s">
        <v>270</v>
      </c>
      <c r="B3887" s="178" t="s">
        <v>103</v>
      </c>
      <c r="C3887" s="178" t="s">
        <v>7578</v>
      </c>
      <c r="D3887" s="178" t="s">
        <v>7697</v>
      </c>
      <c r="E3887" s="179">
        <v>37657</v>
      </c>
      <c r="F3887" s="180">
        <v>0</v>
      </c>
      <c r="G3887" s="180">
        <v>612.19000000000005</v>
      </c>
      <c r="H3887" s="180">
        <v>382.83</v>
      </c>
      <c r="I3887" s="180">
        <f t="shared" si="120"/>
        <v>995.02</v>
      </c>
      <c r="J3887" s="177" t="str">
        <f t="shared" si="121"/>
        <v>Date &gt; 1920</v>
      </c>
    </row>
    <row r="3888" spans="1:10" x14ac:dyDescent="0.3">
      <c r="A3888" s="178" t="s">
        <v>270</v>
      </c>
      <c r="B3888" s="178" t="s">
        <v>103</v>
      </c>
      <c r="C3888" s="178" t="s">
        <v>7578</v>
      </c>
      <c r="D3888" s="178" t="s">
        <v>7698</v>
      </c>
      <c r="E3888" s="179">
        <v>37567</v>
      </c>
      <c r="F3888" s="180">
        <v>412114</v>
      </c>
      <c r="G3888" s="180">
        <v>0</v>
      </c>
      <c r="H3888" s="180">
        <v>45790.87</v>
      </c>
      <c r="I3888" s="180">
        <f t="shared" si="120"/>
        <v>457904.87</v>
      </c>
      <c r="J3888" s="177" t="str">
        <f t="shared" si="121"/>
        <v>Date &gt; 1920</v>
      </c>
    </row>
    <row r="3889" spans="1:10" x14ac:dyDescent="0.3">
      <c r="A3889" s="178" t="s">
        <v>270</v>
      </c>
      <c r="B3889" s="178" t="s">
        <v>103</v>
      </c>
      <c r="C3889" s="178" t="s">
        <v>7578</v>
      </c>
      <c r="D3889" s="178" t="s">
        <v>7698</v>
      </c>
      <c r="E3889" s="179">
        <v>37580</v>
      </c>
      <c r="F3889" s="180">
        <v>106907</v>
      </c>
      <c r="G3889" s="180">
        <v>0</v>
      </c>
      <c r="H3889" s="180">
        <v>11878.42</v>
      </c>
      <c r="I3889" s="180">
        <f t="shared" si="120"/>
        <v>118785.42</v>
      </c>
      <c r="J3889" s="177" t="str">
        <f t="shared" si="121"/>
        <v>Date &gt; 1920</v>
      </c>
    </row>
    <row r="3890" spans="1:10" x14ac:dyDescent="0.3">
      <c r="A3890" s="178" t="s">
        <v>270</v>
      </c>
      <c r="B3890" s="178" t="s">
        <v>103</v>
      </c>
      <c r="C3890" s="178" t="s">
        <v>7578</v>
      </c>
      <c r="D3890" s="178" t="s">
        <v>7698</v>
      </c>
      <c r="E3890" s="179">
        <v>37602</v>
      </c>
      <c r="F3890" s="180">
        <v>159773</v>
      </c>
      <c r="G3890" s="180">
        <v>0</v>
      </c>
      <c r="H3890" s="180">
        <v>17753.41</v>
      </c>
      <c r="I3890" s="180">
        <f t="shared" si="120"/>
        <v>177526.41</v>
      </c>
      <c r="J3890" s="177" t="str">
        <f t="shared" si="121"/>
        <v>Date &gt; 1920</v>
      </c>
    </row>
    <row r="3891" spans="1:10" x14ac:dyDescent="0.3">
      <c r="A3891" s="178" t="s">
        <v>270</v>
      </c>
      <c r="B3891" s="178" t="s">
        <v>103</v>
      </c>
      <c r="C3891" s="178" t="s">
        <v>7578</v>
      </c>
      <c r="D3891" s="178" t="s">
        <v>7698</v>
      </c>
      <c r="E3891" s="179">
        <v>37649</v>
      </c>
      <c r="F3891" s="180">
        <v>6970</v>
      </c>
      <c r="G3891" s="180">
        <v>0</v>
      </c>
      <c r="H3891" s="180">
        <v>773.3</v>
      </c>
      <c r="I3891" s="180">
        <f t="shared" si="120"/>
        <v>7743.3</v>
      </c>
      <c r="J3891" s="177" t="str">
        <f t="shared" si="121"/>
        <v>Date &gt; 1920</v>
      </c>
    </row>
    <row r="3892" spans="1:10" x14ac:dyDescent="0.3">
      <c r="A3892" s="178" t="s">
        <v>270</v>
      </c>
      <c r="B3892" s="178" t="s">
        <v>103</v>
      </c>
      <c r="C3892" s="178" t="s">
        <v>7578</v>
      </c>
      <c r="D3892" s="178" t="s">
        <v>7698</v>
      </c>
      <c r="E3892" s="179">
        <v>37825</v>
      </c>
      <c r="F3892" s="180">
        <v>15224</v>
      </c>
      <c r="G3892" s="180">
        <v>0</v>
      </c>
      <c r="H3892" s="180">
        <v>1</v>
      </c>
      <c r="I3892" s="180">
        <f t="shared" si="120"/>
        <v>15225</v>
      </c>
      <c r="J3892" s="177" t="str">
        <f t="shared" si="121"/>
        <v>Date &gt; 1920</v>
      </c>
    </row>
    <row r="3893" spans="1:10" x14ac:dyDescent="0.3">
      <c r="A3893" s="178" t="s">
        <v>270</v>
      </c>
      <c r="B3893" s="178" t="s">
        <v>103</v>
      </c>
      <c r="C3893" s="178" t="s">
        <v>7578</v>
      </c>
      <c r="D3893" s="178" t="s">
        <v>7699</v>
      </c>
      <c r="E3893" s="179">
        <v>37491</v>
      </c>
      <c r="F3893" s="180">
        <v>0</v>
      </c>
      <c r="G3893" s="180">
        <v>39720</v>
      </c>
      <c r="H3893" s="180">
        <v>26480</v>
      </c>
      <c r="I3893" s="180">
        <f t="shared" si="120"/>
        <v>66200</v>
      </c>
      <c r="J3893" s="177" t="str">
        <f t="shared" si="121"/>
        <v>Date &gt; 1920</v>
      </c>
    </row>
    <row r="3894" spans="1:10" x14ac:dyDescent="0.3">
      <c r="A3894" s="178" t="s">
        <v>270</v>
      </c>
      <c r="B3894" s="178" t="s">
        <v>103</v>
      </c>
      <c r="C3894" s="178" t="s">
        <v>7578</v>
      </c>
      <c r="D3894" s="178" t="s">
        <v>7699</v>
      </c>
      <c r="E3894" s="179">
        <v>37770</v>
      </c>
      <c r="F3894" s="180">
        <v>0</v>
      </c>
      <c r="G3894" s="180">
        <v>3590.65</v>
      </c>
      <c r="H3894" s="180">
        <v>2393.7800000000002</v>
      </c>
      <c r="I3894" s="180">
        <f t="shared" si="120"/>
        <v>5984.43</v>
      </c>
      <c r="J3894" s="177" t="str">
        <f t="shared" si="121"/>
        <v>Date &gt; 1920</v>
      </c>
    </row>
    <row r="3895" spans="1:10" x14ac:dyDescent="0.3">
      <c r="A3895" s="178" t="s">
        <v>270</v>
      </c>
      <c r="B3895" s="178" t="s">
        <v>103</v>
      </c>
      <c r="C3895" s="178" t="s">
        <v>7578</v>
      </c>
      <c r="D3895" s="178" t="s">
        <v>7700</v>
      </c>
      <c r="E3895" s="179">
        <v>37537</v>
      </c>
      <c r="F3895" s="180">
        <v>0</v>
      </c>
      <c r="G3895" s="180">
        <v>15000</v>
      </c>
      <c r="H3895" s="180">
        <v>89.31</v>
      </c>
      <c r="I3895" s="180">
        <f t="shared" si="120"/>
        <v>15089.31</v>
      </c>
      <c r="J3895" s="177" t="str">
        <f t="shared" si="121"/>
        <v>Date &gt; 1920</v>
      </c>
    </row>
    <row r="3896" spans="1:10" x14ac:dyDescent="0.3">
      <c r="A3896" s="178" t="s">
        <v>270</v>
      </c>
      <c r="B3896" s="178" t="s">
        <v>103</v>
      </c>
      <c r="C3896" s="178" t="s">
        <v>7578</v>
      </c>
      <c r="D3896" s="178" t="s">
        <v>7701</v>
      </c>
      <c r="E3896" s="179">
        <v>37642</v>
      </c>
      <c r="F3896" s="180">
        <v>110326</v>
      </c>
      <c r="G3896" s="180">
        <v>0</v>
      </c>
      <c r="H3896" s="180">
        <v>12258.24</v>
      </c>
      <c r="I3896" s="180">
        <f t="shared" si="120"/>
        <v>122584.24</v>
      </c>
      <c r="J3896" s="177" t="str">
        <f t="shared" si="121"/>
        <v>Date &gt; 1920</v>
      </c>
    </row>
    <row r="3897" spans="1:10" x14ac:dyDescent="0.3">
      <c r="A3897" s="178" t="s">
        <v>270</v>
      </c>
      <c r="B3897" s="178" t="s">
        <v>103</v>
      </c>
      <c r="C3897" s="178" t="s">
        <v>7578</v>
      </c>
      <c r="D3897" s="178" t="s">
        <v>7701</v>
      </c>
      <c r="E3897" s="179">
        <v>37922</v>
      </c>
      <c r="F3897" s="180">
        <v>104281</v>
      </c>
      <c r="G3897" s="180">
        <v>0</v>
      </c>
      <c r="H3897" s="180">
        <v>11588.35</v>
      </c>
      <c r="I3897" s="180">
        <f t="shared" si="120"/>
        <v>115869.35</v>
      </c>
      <c r="J3897" s="177" t="str">
        <f t="shared" si="121"/>
        <v>Date &gt; 1920</v>
      </c>
    </row>
    <row r="3898" spans="1:10" x14ac:dyDescent="0.3">
      <c r="A3898" s="178" t="s">
        <v>270</v>
      </c>
      <c r="B3898" s="178" t="s">
        <v>103</v>
      </c>
      <c r="C3898" s="178" t="s">
        <v>7578</v>
      </c>
      <c r="D3898" s="178" t="s">
        <v>7701</v>
      </c>
      <c r="E3898" s="179">
        <v>37973</v>
      </c>
      <c r="F3898" s="180">
        <v>4906</v>
      </c>
      <c r="G3898" s="180">
        <v>0</v>
      </c>
      <c r="H3898" s="180">
        <v>544.45000000000005</v>
      </c>
      <c r="I3898" s="180">
        <f t="shared" si="120"/>
        <v>5450.45</v>
      </c>
      <c r="J3898" s="177" t="str">
        <f t="shared" si="121"/>
        <v>Date &gt; 1920</v>
      </c>
    </row>
    <row r="3899" spans="1:10" x14ac:dyDescent="0.3">
      <c r="A3899" s="178" t="s">
        <v>270</v>
      </c>
      <c r="B3899" s="178" t="s">
        <v>103</v>
      </c>
      <c r="C3899" s="178" t="s">
        <v>7578</v>
      </c>
      <c r="D3899" s="178" t="s">
        <v>7701</v>
      </c>
      <c r="E3899" s="179">
        <v>37991</v>
      </c>
      <c r="F3899" s="180">
        <v>26148</v>
      </c>
      <c r="G3899" s="180">
        <v>0</v>
      </c>
      <c r="H3899" s="180">
        <v>2904.38</v>
      </c>
      <c r="I3899" s="180">
        <f t="shared" si="120"/>
        <v>29052.38</v>
      </c>
      <c r="J3899" s="177" t="str">
        <f t="shared" si="121"/>
        <v>Date &gt; 1920</v>
      </c>
    </row>
    <row r="3900" spans="1:10" x14ac:dyDescent="0.3">
      <c r="A3900" s="178" t="s">
        <v>270</v>
      </c>
      <c r="B3900" s="178" t="s">
        <v>103</v>
      </c>
      <c r="C3900" s="178" t="s">
        <v>7578</v>
      </c>
      <c r="D3900" s="178" t="s">
        <v>7701</v>
      </c>
      <c r="E3900" s="179">
        <v>38014</v>
      </c>
      <c r="F3900" s="180">
        <v>5793</v>
      </c>
      <c r="G3900" s="180">
        <v>0</v>
      </c>
      <c r="H3900" s="180">
        <v>644.62</v>
      </c>
      <c r="I3900" s="180">
        <f t="shared" si="120"/>
        <v>6437.62</v>
      </c>
      <c r="J3900" s="177" t="str">
        <f t="shared" si="121"/>
        <v>Date &gt; 1920</v>
      </c>
    </row>
    <row r="3901" spans="1:10" x14ac:dyDescent="0.3">
      <c r="A3901" s="178" t="s">
        <v>270</v>
      </c>
      <c r="B3901" s="178" t="s">
        <v>103</v>
      </c>
      <c r="C3901" s="178" t="s">
        <v>7578</v>
      </c>
      <c r="D3901" s="178" t="s">
        <v>7701</v>
      </c>
      <c r="E3901" s="179">
        <v>38084</v>
      </c>
      <c r="F3901" s="180">
        <v>467</v>
      </c>
      <c r="G3901" s="180">
        <v>0</v>
      </c>
      <c r="H3901" s="180">
        <v>52.56</v>
      </c>
      <c r="I3901" s="180">
        <f t="shared" si="120"/>
        <v>519.55999999999995</v>
      </c>
      <c r="J3901" s="177" t="str">
        <f t="shared" si="121"/>
        <v>Date &gt; 1920</v>
      </c>
    </row>
    <row r="3902" spans="1:10" x14ac:dyDescent="0.3">
      <c r="A3902" s="178" t="s">
        <v>270</v>
      </c>
      <c r="B3902" s="178" t="s">
        <v>103</v>
      </c>
      <c r="C3902" s="178" t="s">
        <v>7578</v>
      </c>
      <c r="D3902" s="178" t="s">
        <v>7701</v>
      </c>
      <c r="E3902" s="179">
        <v>38510</v>
      </c>
      <c r="F3902" s="180">
        <v>486</v>
      </c>
      <c r="G3902" s="180">
        <v>0</v>
      </c>
      <c r="H3902" s="180">
        <v>54</v>
      </c>
      <c r="I3902" s="180">
        <f t="shared" si="120"/>
        <v>540</v>
      </c>
      <c r="J3902" s="177" t="str">
        <f t="shared" si="121"/>
        <v>Date &gt; 1920</v>
      </c>
    </row>
    <row r="3903" spans="1:10" x14ac:dyDescent="0.3">
      <c r="A3903" s="178" t="s">
        <v>270</v>
      </c>
      <c r="B3903" s="178" t="s">
        <v>103</v>
      </c>
      <c r="C3903" s="178" t="s">
        <v>7578</v>
      </c>
      <c r="D3903" s="178" t="s">
        <v>7701</v>
      </c>
      <c r="E3903" s="179">
        <v>38663</v>
      </c>
      <c r="F3903" s="180">
        <v>8779</v>
      </c>
      <c r="G3903" s="180">
        <v>0</v>
      </c>
      <c r="H3903" s="180">
        <v>1713.7</v>
      </c>
      <c r="I3903" s="180">
        <f t="shared" si="120"/>
        <v>10492.7</v>
      </c>
      <c r="J3903" s="177" t="str">
        <f t="shared" si="121"/>
        <v>Date &gt; 1920</v>
      </c>
    </row>
    <row r="3904" spans="1:10" x14ac:dyDescent="0.3">
      <c r="A3904" s="178" t="s">
        <v>270</v>
      </c>
      <c r="B3904" s="178" t="s">
        <v>103</v>
      </c>
      <c r="C3904" s="178" t="s">
        <v>7578</v>
      </c>
      <c r="D3904" s="178" t="s">
        <v>7701</v>
      </c>
      <c r="E3904" s="179">
        <v>38884</v>
      </c>
      <c r="F3904" s="180">
        <v>9610</v>
      </c>
      <c r="G3904" s="180">
        <v>0</v>
      </c>
      <c r="H3904" s="180">
        <v>328.9</v>
      </c>
      <c r="I3904" s="180">
        <f t="shared" si="120"/>
        <v>9938.9</v>
      </c>
      <c r="J3904" s="177" t="str">
        <f t="shared" si="121"/>
        <v>Date &gt; 1920</v>
      </c>
    </row>
    <row r="3905" spans="1:10" x14ac:dyDescent="0.3">
      <c r="A3905" s="178" t="s">
        <v>270</v>
      </c>
      <c r="B3905" s="178" t="s">
        <v>103</v>
      </c>
      <c r="C3905" s="178" t="s">
        <v>7578</v>
      </c>
      <c r="D3905" s="178" t="s">
        <v>7702</v>
      </c>
      <c r="E3905" s="179">
        <v>37869</v>
      </c>
      <c r="F3905" s="180">
        <v>0</v>
      </c>
      <c r="G3905" s="180">
        <v>13787.55</v>
      </c>
      <c r="H3905" s="180">
        <v>9191.7000000000007</v>
      </c>
      <c r="I3905" s="180">
        <f t="shared" si="120"/>
        <v>22979.25</v>
      </c>
      <c r="J3905" s="177" t="str">
        <f t="shared" si="121"/>
        <v>Date &gt; 1920</v>
      </c>
    </row>
    <row r="3906" spans="1:10" x14ac:dyDescent="0.3">
      <c r="A3906" s="178" t="s">
        <v>270</v>
      </c>
      <c r="B3906" s="178" t="s">
        <v>103</v>
      </c>
      <c r="C3906" s="178" t="s">
        <v>7578</v>
      </c>
      <c r="D3906" s="178" t="s">
        <v>7702</v>
      </c>
      <c r="E3906" s="179">
        <v>37986</v>
      </c>
      <c r="F3906" s="180">
        <v>0</v>
      </c>
      <c r="G3906" s="180">
        <v>19951.61</v>
      </c>
      <c r="H3906" s="180">
        <v>13301.07</v>
      </c>
      <c r="I3906" s="180">
        <f t="shared" si="120"/>
        <v>33252.68</v>
      </c>
      <c r="J3906" s="177" t="str">
        <f t="shared" si="121"/>
        <v>Date &gt; 1920</v>
      </c>
    </row>
    <row r="3907" spans="1:10" x14ac:dyDescent="0.3">
      <c r="A3907" s="178" t="s">
        <v>270</v>
      </c>
      <c r="B3907" s="178" t="s">
        <v>103</v>
      </c>
      <c r="C3907" s="178" t="s">
        <v>7578</v>
      </c>
      <c r="D3907" s="178" t="s">
        <v>7702</v>
      </c>
      <c r="E3907" s="179">
        <v>38030</v>
      </c>
      <c r="F3907" s="180">
        <v>0</v>
      </c>
      <c r="G3907" s="180">
        <v>57640.84</v>
      </c>
      <c r="H3907" s="180">
        <v>38427.230000000003</v>
      </c>
      <c r="I3907" s="180">
        <f t="shared" si="120"/>
        <v>96068.07</v>
      </c>
      <c r="J3907" s="177" t="str">
        <f t="shared" si="121"/>
        <v>Date &gt; 1920</v>
      </c>
    </row>
    <row r="3908" spans="1:10" x14ac:dyDescent="0.3">
      <c r="A3908" s="178" t="s">
        <v>270</v>
      </c>
      <c r="B3908" s="178" t="s">
        <v>103</v>
      </c>
      <c r="C3908" s="178" t="s">
        <v>7578</v>
      </c>
      <c r="D3908" s="178" t="s">
        <v>7703</v>
      </c>
      <c r="E3908" s="179">
        <v>37925</v>
      </c>
      <c r="F3908" s="180">
        <v>0</v>
      </c>
      <c r="G3908" s="180">
        <v>9017.17</v>
      </c>
      <c r="H3908" s="180">
        <v>0</v>
      </c>
      <c r="I3908" s="180">
        <f t="shared" si="120"/>
        <v>9017.17</v>
      </c>
      <c r="J3908" s="177" t="str">
        <f t="shared" si="121"/>
        <v>Date &gt; 1920</v>
      </c>
    </row>
    <row r="3909" spans="1:10" x14ac:dyDescent="0.3">
      <c r="A3909" s="178" t="s">
        <v>270</v>
      </c>
      <c r="B3909" s="178" t="s">
        <v>103</v>
      </c>
      <c r="C3909" s="178" t="s">
        <v>7578</v>
      </c>
      <c r="D3909" s="178" t="s">
        <v>7703</v>
      </c>
      <c r="E3909" s="179">
        <v>37950</v>
      </c>
      <c r="F3909" s="180">
        <v>0</v>
      </c>
      <c r="G3909" s="180">
        <v>1277.08</v>
      </c>
      <c r="H3909" s="180">
        <v>0</v>
      </c>
      <c r="I3909" s="180">
        <f t="shared" ref="I3909:I3972" si="122">SUM(F3909:H3909)</f>
        <v>1277.08</v>
      </c>
      <c r="J3909" s="177" t="str">
        <f t="shared" ref="J3909:J3972" si="123">IF(OR(YEAR(E3909)&gt; 1920, ISBLANK(E3909)), "Date &gt; 1920", "Sketchy date")</f>
        <v>Date &gt; 1920</v>
      </c>
    </row>
    <row r="3910" spans="1:10" x14ac:dyDescent="0.3">
      <c r="A3910" s="178" t="s">
        <v>270</v>
      </c>
      <c r="B3910" s="178" t="s">
        <v>103</v>
      </c>
      <c r="C3910" s="178" t="s">
        <v>7578</v>
      </c>
      <c r="D3910" s="178" t="s">
        <v>7703</v>
      </c>
      <c r="E3910" s="179">
        <v>38015</v>
      </c>
      <c r="F3910" s="180">
        <v>0</v>
      </c>
      <c r="G3910" s="180">
        <v>140</v>
      </c>
      <c r="H3910" s="180">
        <v>0</v>
      </c>
      <c r="I3910" s="180">
        <f t="shared" si="122"/>
        <v>140</v>
      </c>
      <c r="J3910" s="177" t="str">
        <f t="shared" si="123"/>
        <v>Date &gt; 1920</v>
      </c>
    </row>
    <row r="3911" spans="1:10" x14ac:dyDescent="0.3">
      <c r="A3911" s="178" t="s">
        <v>270</v>
      </c>
      <c r="B3911" s="178" t="s">
        <v>103</v>
      </c>
      <c r="C3911" s="178" t="s">
        <v>7578</v>
      </c>
      <c r="D3911" s="178" t="s">
        <v>7704</v>
      </c>
      <c r="E3911" s="179">
        <v>37946</v>
      </c>
      <c r="F3911" s="180">
        <v>0</v>
      </c>
      <c r="G3911" s="180">
        <v>22200</v>
      </c>
      <c r="H3911" s="180">
        <v>10856.09</v>
      </c>
      <c r="I3911" s="180">
        <f t="shared" si="122"/>
        <v>33056.089999999997</v>
      </c>
      <c r="J3911" s="177" t="str">
        <f t="shared" si="123"/>
        <v>Date &gt; 1920</v>
      </c>
    </row>
    <row r="3912" spans="1:10" x14ac:dyDescent="0.3">
      <c r="A3912" s="178" t="s">
        <v>270</v>
      </c>
      <c r="B3912" s="178" t="s">
        <v>103</v>
      </c>
      <c r="C3912" s="178" t="s">
        <v>7578</v>
      </c>
      <c r="D3912" s="178" t="s">
        <v>7704</v>
      </c>
      <c r="E3912" s="179">
        <v>37995</v>
      </c>
      <c r="F3912" s="180">
        <v>0</v>
      </c>
      <c r="G3912" s="180">
        <v>3130.89</v>
      </c>
      <c r="H3912" s="180">
        <v>0</v>
      </c>
      <c r="I3912" s="180">
        <f t="shared" si="122"/>
        <v>3130.89</v>
      </c>
      <c r="J3912" s="177" t="str">
        <f t="shared" si="123"/>
        <v>Date &gt; 1920</v>
      </c>
    </row>
    <row r="3913" spans="1:10" x14ac:dyDescent="0.3">
      <c r="A3913" s="178" t="s">
        <v>270</v>
      </c>
      <c r="B3913" s="178" t="s">
        <v>103</v>
      </c>
      <c r="C3913" s="178" t="s">
        <v>7578</v>
      </c>
      <c r="D3913" s="178" t="s">
        <v>7705</v>
      </c>
      <c r="E3913" s="179">
        <v>38022</v>
      </c>
      <c r="F3913" s="180">
        <v>0</v>
      </c>
      <c r="G3913" s="180">
        <v>8200.5499999999993</v>
      </c>
      <c r="H3913" s="180">
        <v>5597.36</v>
      </c>
      <c r="I3913" s="180">
        <f t="shared" si="122"/>
        <v>13797.91</v>
      </c>
      <c r="J3913" s="177" t="str">
        <f t="shared" si="123"/>
        <v>Date &gt; 1920</v>
      </c>
    </row>
    <row r="3914" spans="1:10" x14ac:dyDescent="0.3">
      <c r="A3914" s="178" t="s">
        <v>270</v>
      </c>
      <c r="B3914" s="178" t="s">
        <v>103</v>
      </c>
      <c r="C3914" s="178" t="s">
        <v>7578</v>
      </c>
      <c r="D3914" s="178" t="s">
        <v>7705</v>
      </c>
      <c r="E3914" s="179">
        <v>38114</v>
      </c>
      <c r="F3914" s="180">
        <v>0</v>
      </c>
      <c r="G3914" s="180">
        <v>3626.18</v>
      </c>
      <c r="H3914" s="180">
        <v>3626.16</v>
      </c>
      <c r="I3914" s="180">
        <f t="shared" si="122"/>
        <v>7252.34</v>
      </c>
      <c r="J3914" s="177" t="str">
        <f t="shared" si="123"/>
        <v>Date &gt; 1920</v>
      </c>
    </row>
    <row r="3915" spans="1:10" x14ac:dyDescent="0.3">
      <c r="A3915" s="178" t="s">
        <v>270</v>
      </c>
      <c r="B3915" s="178" t="s">
        <v>103</v>
      </c>
      <c r="C3915" s="178" t="s">
        <v>7578</v>
      </c>
      <c r="D3915" s="178" t="s">
        <v>7706</v>
      </c>
      <c r="E3915" s="179">
        <v>38275</v>
      </c>
      <c r="F3915" s="180">
        <v>267616</v>
      </c>
      <c r="G3915" s="180">
        <v>0</v>
      </c>
      <c r="H3915" s="180">
        <v>14086.11</v>
      </c>
      <c r="I3915" s="180">
        <f t="shared" si="122"/>
        <v>281702.11</v>
      </c>
      <c r="J3915" s="177" t="str">
        <f t="shared" si="123"/>
        <v>Date &gt; 1920</v>
      </c>
    </row>
    <row r="3916" spans="1:10" x14ac:dyDescent="0.3">
      <c r="A3916" s="178" t="s">
        <v>270</v>
      </c>
      <c r="B3916" s="178" t="s">
        <v>103</v>
      </c>
      <c r="C3916" s="178" t="s">
        <v>7578</v>
      </c>
      <c r="D3916" s="178" t="s">
        <v>7706</v>
      </c>
      <c r="E3916" s="179">
        <v>38287</v>
      </c>
      <c r="F3916" s="180">
        <v>39816</v>
      </c>
      <c r="G3916" s="180">
        <v>0</v>
      </c>
      <c r="H3916" s="180">
        <v>2096.1799999999998</v>
      </c>
      <c r="I3916" s="180">
        <f t="shared" si="122"/>
        <v>41912.18</v>
      </c>
      <c r="J3916" s="177" t="str">
        <f t="shared" si="123"/>
        <v>Date &gt; 1920</v>
      </c>
    </row>
    <row r="3917" spans="1:10" x14ac:dyDescent="0.3">
      <c r="A3917" s="178" t="s">
        <v>270</v>
      </c>
      <c r="B3917" s="178" t="s">
        <v>103</v>
      </c>
      <c r="C3917" s="178" t="s">
        <v>7578</v>
      </c>
      <c r="D3917" s="178" t="s">
        <v>7706</v>
      </c>
      <c r="E3917" s="179">
        <v>38300</v>
      </c>
      <c r="F3917" s="180">
        <v>32672</v>
      </c>
      <c r="G3917" s="180">
        <v>0</v>
      </c>
      <c r="H3917" s="180">
        <v>1719.42</v>
      </c>
      <c r="I3917" s="180">
        <f t="shared" si="122"/>
        <v>34391.42</v>
      </c>
      <c r="J3917" s="177" t="str">
        <f t="shared" si="123"/>
        <v>Date &gt; 1920</v>
      </c>
    </row>
    <row r="3918" spans="1:10" x14ac:dyDescent="0.3">
      <c r="A3918" s="178" t="s">
        <v>270</v>
      </c>
      <c r="B3918" s="178" t="s">
        <v>103</v>
      </c>
      <c r="C3918" s="178" t="s">
        <v>7578</v>
      </c>
      <c r="D3918" s="178" t="s">
        <v>7706</v>
      </c>
      <c r="E3918" s="179">
        <v>38343</v>
      </c>
      <c r="F3918" s="180">
        <v>177210</v>
      </c>
      <c r="G3918" s="180">
        <v>0</v>
      </c>
      <c r="H3918" s="180">
        <v>9327.1200000000008</v>
      </c>
      <c r="I3918" s="180">
        <f t="shared" si="122"/>
        <v>186537.12</v>
      </c>
      <c r="J3918" s="177" t="str">
        <f t="shared" si="123"/>
        <v>Date &gt; 1920</v>
      </c>
    </row>
    <row r="3919" spans="1:10" x14ac:dyDescent="0.3">
      <c r="A3919" s="178" t="s">
        <v>270</v>
      </c>
      <c r="B3919" s="178" t="s">
        <v>103</v>
      </c>
      <c r="C3919" s="178" t="s">
        <v>7578</v>
      </c>
      <c r="D3919" s="178" t="s">
        <v>7706</v>
      </c>
      <c r="E3919" s="179">
        <v>38454</v>
      </c>
      <c r="F3919" s="180">
        <v>11759</v>
      </c>
      <c r="G3919" s="180">
        <v>0</v>
      </c>
      <c r="H3919" s="180">
        <v>618.08000000000004</v>
      </c>
      <c r="I3919" s="180">
        <f t="shared" si="122"/>
        <v>12377.08</v>
      </c>
      <c r="J3919" s="177" t="str">
        <f t="shared" si="123"/>
        <v>Date &gt; 1920</v>
      </c>
    </row>
    <row r="3920" spans="1:10" x14ac:dyDescent="0.3">
      <c r="A3920" s="178" t="s">
        <v>270</v>
      </c>
      <c r="B3920" s="178" t="s">
        <v>103</v>
      </c>
      <c r="C3920" s="178" t="s">
        <v>7578</v>
      </c>
      <c r="D3920" s="178" t="s">
        <v>7706</v>
      </c>
      <c r="E3920" s="179">
        <v>38532</v>
      </c>
      <c r="F3920" s="180">
        <v>4251</v>
      </c>
      <c r="G3920" s="180">
        <v>0</v>
      </c>
      <c r="H3920" s="180">
        <v>224.35</v>
      </c>
      <c r="I3920" s="180">
        <f t="shared" si="122"/>
        <v>4475.3500000000004</v>
      </c>
      <c r="J3920" s="177" t="str">
        <f t="shared" si="123"/>
        <v>Date &gt; 1920</v>
      </c>
    </row>
    <row r="3921" spans="1:10" x14ac:dyDescent="0.3">
      <c r="A3921" s="178" t="s">
        <v>270</v>
      </c>
      <c r="B3921" s="178" t="s">
        <v>103</v>
      </c>
      <c r="C3921" s="178" t="s">
        <v>7578</v>
      </c>
      <c r="D3921" s="178" t="s">
        <v>7706</v>
      </c>
      <c r="E3921" s="179">
        <v>38657</v>
      </c>
      <c r="F3921" s="180">
        <v>21278</v>
      </c>
      <c r="G3921" s="180">
        <v>0</v>
      </c>
      <c r="H3921" s="180">
        <v>2526.34</v>
      </c>
      <c r="I3921" s="180">
        <f t="shared" si="122"/>
        <v>23804.34</v>
      </c>
      <c r="J3921" s="177" t="str">
        <f t="shared" si="123"/>
        <v>Date &gt; 1920</v>
      </c>
    </row>
    <row r="3922" spans="1:10" x14ac:dyDescent="0.3">
      <c r="A3922" s="178" t="s">
        <v>270</v>
      </c>
      <c r="B3922" s="178" t="s">
        <v>103</v>
      </c>
      <c r="C3922" s="178" t="s">
        <v>7578</v>
      </c>
      <c r="D3922" s="178" t="s">
        <v>7706</v>
      </c>
      <c r="E3922" s="179">
        <v>38909</v>
      </c>
      <c r="F3922" s="180">
        <v>30541</v>
      </c>
      <c r="G3922" s="180">
        <v>0</v>
      </c>
      <c r="H3922" s="180">
        <v>200.97</v>
      </c>
      <c r="I3922" s="180">
        <f t="shared" si="122"/>
        <v>30741.97</v>
      </c>
      <c r="J3922" s="177" t="str">
        <f t="shared" si="123"/>
        <v>Date &gt; 1920</v>
      </c>
    </row>
    <row r="3923" spans="1:10" x14ac:dyDescent="0.3">
      <c r="A3923" s="178" t="s">
        <v>270</v>
      </c>
      <c r="B3923" s="178" t="s">
        <v>103</v>
      </c>
      <c r="C3923" s="178" t="s">
        <v>7578</v>
      </c>
      <c r="D3923" s="178" t="s">
        <v>7707</v>
      </c>
      <c r="E3923" s="179">
        <v>38141</v>
      </c>
      <c r="F3923" s="180">
        <v>0</v>
      </c>
      <c r="G3923" s="180">
        <v>19262.560000000001</v>
      </c>
      <c r="H3923" s="180">
        <v>12841.7</v>
      </c>
      <c r="I3923" s="180">
        <f t="shared" si="122"/>
        <v>32104.260000000002</v>
      </c>
      <c r="J3923" s="177" t="str">
        <f t="shared" si="123"/>
        <v>Date &gt; 1920</v>
      </c>
    </row>
    <row r="3924" spans="1:10" x14ac:dyDescent="0.3">
      <c r="A3924" s="178" t="s">
        <v>270</v>
      </c>
      <c r="B3924" s="178" t="s">
        <v>103</v>
      </c>
      <c r="C3924" s="178" t="s">
        <v>7578</v>
      </c>
      <c r="D3924" s="178" t="s">
        <v>7707</v>
      </c>
      <c r="E3924" s="179">
        <v>38252</v>
      </c>
      <c r="F3924" s="180">
        <v>0</v>
      </c>
      <c r="G3924" s="180">
        <v>8104.58</v>
      </c>
      <c r="H3924" s="180">
        <v>5403.05</v>
      </c>
      <c r="I3924" s="180">
        <f t="shared" si="122"/>
        <v>13507.630000000001</v>
      </c>
      <c r="J3924" s="177" t="str">
        <f t="shared" si="123"/>
        <v>Date &gt; 1920</v>
      </c>
    </row>
    <row r="3925" spans="1:10" x14ac:dyDescent="0.3">
      <c r="A3925" s="178" t="s">
        <v>270</v>
      </c>
      <c r="B3925" s="178" t="s">
        <v>103</v>
      </c>
      <c r="C3925" s="178" t="s">
        <v>7578</v>
      </c>
      <c r="D3925" s="178" t="s">
        <v>7708</v>
      </c>
      <c r="E3925" s="179">
        <v>38597</v>
      </c>
      <c r="F3925" s="180">
        <v>240085</v>
      </c>
      <c r="G3925" s="180">
        <v>0</v>
      </c>
      <c r="H3925" s="180">
        <v>12637.26</v>
      </c>
      <c r="I3925" s="180">
        <f t="shared" si="122"/>
        <v>252722.26</v>
      </c>
      <c r="J3925" s="177" t="str">
        <f t="shared" si="123"/>
        <v>Date &gt; 1920</v>
      </c>
    </row>
    <row r="3926" spans="1:10" x14ac:dyDescent="0.3">
      <c r="A3926" s="178" t="s">
        <v>270</v>
      </c>
      <c r="B3926" s="178" t="s">
        <v>103</v>
      </c>
      <c r="C3926" s="178" t="s">
        <v>7578</v>
      </c>
      <c r="D3926" s="178" t="s">
        <v>7708</v>
      </c>
      <c r="E3926" s="179">
        <v>38623</v>
      </c>
      <c r="F3926" s="180">
        <v>107481</v>
      </c>
      <c r="G3926" s="180">
        <v>0</v>
      </c>
      <c r="H3926" s="180">
        <v>5656.79</v>
      </c>
      <c r="I3926" s="180">
        <f t="shared" si="122"/>
        <v>113137.79</v>
      </c>
      <c r="J3926" s="177" t="str">
        <f t="shared" si="123"/>
        <v>Date &gt; 1920</v>
      </c>
    </row>
    <row r="3927" spans="1:10" x14ac:dyDescent="0.3">
      <c r="A3927" s="178" t="s">
        <v>270</v>
      </c>
      <c r="B3927" s="178" t="s">
        <v>103</v>
      </c>
      <c r="C3927" s="178" t="s">
        <v>7578</v>
      </c>
      <c r="D3927" s="178" t="s">
        <v>7708</v>
      </c>
      <c r="E3927" s="179">
        <v>38657</v>
      </c>
      <c r="F3927" s="180">
        <v>288151</v>
      </c>
      <c r="G3927" s="180">
        <v>5583.62</v>
      </c>
      <c r="H3927" s="180">
        <v>17558.04</v>
      </c>
      <c r="I3927" s="180">
        <f t="shared" si="122"/>
        <v>311292.65999999997</v>
      </c>
      <c r="J3927" s="177" t="str">
        <f t="shared" si="123"/>
        <v>Date &gt; 1920</v>
      </c>
    </row>
    <row r="3928" spans="1:10" x14ac:dyDescent="0.3">
      <c r="A3928" s="178" t="s">
        <v>270</v>
      </c>
      <c r="B3928" s="178" t="s">
        <v>103</v>
      </c>
      <c r="C3928" s="178" t="s">
        <v>7578</v>
      </c>
      <c r="D3928" s="178" t="s">
        <v>7708</v>
      </c>
      <c r="E3928" s="179">
        <v>39148</v>
      </c>
      <c r="F3928" s="180">
        <v>-1436</v>
      </c>
      <c r="G3928" s="180">
        <v>0</v>
      </c>
      <c r="H3928" s="180">
        <v>4211.91</v>
      </c>
      <c r="I3928" s="180">
        <f t="shared" si="122"/>
        <v>2775.91</v>
      </c>
      <c r="J3928" s="177" t="str">
        <f t="shared" si="123"/>
        <v>Date &gt; 1920</v>
      </c>
    </row>
    <row r="3929" spans="1:10" x14ac:dyDescent="0.3">
      <c r="A3929" s="178" t="s">
        <v>270</v>
      </c>
      <c r="B3929" s="178" t="s">
        <v>103</v>
      </c>
      <c r="C3929" s="178" t="s">
        <v>7578</v>
      </c>
      <c r="D3929" s="178" t="s">
        <v>7709</v>
      </c>
      <c r="E3929" s="179">
        <v>38702</v>
      </c>
      <c r="F3929" s="180">
        <v>0</v>
      </c>
      <c r="G3929" s="180">
        <v>23941.73</v>
      </c>
      <c r="H3929" s="180">
        <v>11247.87</v>
      </c>
      <c r="I3929" s="180">
        <f t="shared" si="122"/>
        <v>35189.599999999999</v>
      </c>
      <c r="J3929" s="177" t="str">
        <f t="shared" si="123"/>
        <v>Date &gt; 1920</v>
      </c>
    </row>
    <row r="3930" spans="1:10" x14ac:dyDescent="0.3">
      <c r="A3930" s="178" t="s">
        <v>270</v>
      </c>
      <c r="B3930" s="178" t="s">
        <v>103</v>
      </c>
      <c r="C3930" s="178" t="s">
        <v>7578</v>
      </c>
      <c r="D3930" s="178" t="s">
        <v>7710</v>
      </c>
      <c r="E3930" s="179">
        <v>44043</v>
      </c>
      <c r="F3930" s="180">
        <v>350851</v>
      </c>
      <c r="G3930" s="180">
        <v>0</v>
      </c>
      <c r="H3930" s="180">
        <v>0</v>
      </c>
      <c r="I3930" s="180">
        <f t="shared" si="122"/>
        <v>350851</v>
      </c>
      <c r="J3930" s="177" t="str">
        <f t="shared" si="123"/>
        <v>Date &gt; 1920</v>
      </c>
    </row>
    <row r="3931" spans="1:10" x14ac:dyDescent="0.3">
      <c r="A3931" s="178" t="s">
        <v>270</v>
      </c>
      <c r="B3931" s="178" t="s">
        <v>103</v>
      </c>
      <c r="C3931" s="178" t="s">
        <v>7578</v>
      </c>
      <c r="D3931" s="178" t="s">
        <v>7710</v>
      </c>
      <c r="E3931" s="179">
        <v>44134</v>
      </c>
      <c r="F3931" s="180">
        <v>426713</v>
      </c>
      <c r="G3931" s="180">
        <v>0</v>
      </c>
      <c r="H3931" s="180">
        <v>0</v>
      </c>
      <c r="I3931" s="180">
        <f t="shared" si="122"/>
        <v>426713</v>
      </c>
      <c r="J3931" s="177" t="str">
        <f t="shared" si="123"/>
        <v>Date &gt; 1920</v>
      </c>
    </row>
    <row r="3932" spans="1:10" x14ac:dyDescent="0.3">
      <c r="A3932" s="178" t="s">
        <v>270</v>
      </c>
      <c r="B3932" s="178" t="s">
        <v>103</v>
      </c>
      <c r="C3932" s="178" t="s">
        <v>7578</v>
      </c>
      <c r="D3932" s="178" t="s">
        <v>7710</v>
      </c>
      <c r="E3932" s="179">
        <v>44238</v>
      </c>
      <c r="F3932" s="180">
        <v>292840</v>
      </c>
      <c r="G3932" s="180">
        <v>0</v>
      </c>
      <c r="H3932" s="180">
        <v>0</v>
      </c>
      <c r="I3932" s="180">
        <f t="shared" si="122"/>
        <v>292840</v>
      </c>
      <c r="J3932" s="177" t="str">
        <f t="shared" si="123"/>
        <v>Date &gt; 1920</v>
      </c>
    </row>
    <row r="3933" spans="1:10" x14ac:dyDescent="0.3">
      <c r="A3933" s="178" t="s">
        <v>270</v>
      </c>
      <c r="B3933" s="178" t="s">
        <v>103</v>
      </c>
      <c r="C3933" s="178" t="s">
        <v>7578</v>
      </c>
      <c r="D3933" s="178" t="s">
        <v>6345</v>
      </c>
      <c r="E3933" s="179">
        <v>22731</v>
      </c>
      <c r="F3933" s="180">
        <v>7174.72</v>
      </c>
      <c r="G3933" s="180">
        <v>0</v>
      </c>
      <c r="H3933" s="180">
        <v>0</v>
      </c>
      <c r="I3933" s="180">
        <f t="shared" si="122"/>
        <v>7174.72</v>
      </c>
      <c r="J3933" s="177" t="str">
        <f t="shared" si="123"/>
        <v>Date &gt; 1920</v>
      </c>
    </row>
    <row r="3934" spans="1:10" x14ac:dyDescent="0.3">
      <c r="A3934" s="178" t="s">
        <v>270</v>
      </c>
      <c r="B3934" s="178" t="s">
        <v>103</v>
      </c>
      <c r="C3934" s="178" t="s">
        <v>7578</v>
      </c>
      <c r="D3934" s="178" t="s">
        <v>6345</v>
      </c>
      <c r="E3934" s="179">
        <v>22655</v>
      </c>
      <c r="F3934" s="180">
        <v>1350.09</v>
      </c>
      <c r="G3934" s="180">
        <v>0</v>
      </c>
      <c r="H3934" s="180">
        <v>0</v>
      </c>
      <c r="I3934" s="180">
        <f t="shared" si="122"/>
        <v>1350.09</v>
      </c>
      <c r="J3934" s="177" t="str">
        <f t="shared" si="123"/>
        <v>Date &gt; 1920</v>
      </c>
    </row>
    <row r="3935" spans="1:10" x14ac:dyDescent="0.3">
      <c r="A3935" s="178" t="s">
        <v>270</v>
      </c>
      <c r="B3935" s="178" t="s">
        <v>103</v>
      </c>
      <c r="C3935" s="178" t="s">
        <v>7578</v>
      </c>
      <c r="D3935" s="178" t="s">
        <v>6345</v>
      </c>
      <c r="E3935" s="179">
        <v>23774</v>
      </c>
      <c r="F3935" s="180">
        <v>5281.57</v>
      </c>
      <c r="G3935" s="180">
        <v>0</v>
      </c>
      <c r="H3935" s="180">
        <v>0</v>
      </c>
      <c r="I3935" s="180">
        <f t="shared" si="122"/>
        <v>5281.57</v>
      </c>
      <c r="J3935" s="177" t="str">
        <f t="shared" si="123"/>
        <v>Date &gt; 1920</v>
      </c>
    </row>
    <row r="3936" spans="1:10" x14ac:dyDescent="0.3">
      <c r="A3936" s="178" t="s">
        <v>270</v>
      </c>
      <c r="B3936" s="178" t="s">
        <v>103</v>
      </c>
      <c r="C3936" s="178" t="s">
        <v>7578</v>
      </c>
      <c r="D3936" s="178" t="s">
        <v>6345</v>
      </c>
      <c r="E3936" s="179">
        <v>26780</v>
      </c>
      <c r="F3936" s="180">
        <v>19632.63</v>
      </c>
      <c r="G3936" s="180">
        <v>0</v>
      </c>
      <c r="H3936" s="180">
        <v>0</v>
      </c>
      <c r="I3936" s="180">
        <f t="shared" si="122"/>
        <v>19632.63</v>
      </c>
      <c r="J3936" s="177" t="str">
        <f t="shared" si="123"/>
        <v>Date &gt; 1920</v>
      </c>
    </row>
    <row r="3937" spans="1:10" x14ac:dyDescent="0.3">
      <c r="A3937" s="178" t="s">
        <v>270</v>
      </c>
      <c r="B3937" s="178" t="s">
        <v>103</v>
      </c>
      <c r="C3937" s="178" t="s">
        <v>7578</v>
      </c>
      <c r="D3937" s="178" t="s">
        <v>6345</v>
      </c>
      <c r="E3937" s="179">
        <v>27967</v>
      </c>
      <c r="F3937" s="180">
        <v>6567.53</v>
      </c>
      <c r="G3937" s="180">
        <v>0</v>
      </c>
      <c r="H3937" s="180">
        <v>0</v>
      </c>
      <c r="I3937" s="180">
        <f t="shared" si="122"/>
        <v>6567.53</v>
      </c>
      <c r="J3937" s="177" t="str">
        <f t="shared" si="123"/>
        <v>Date &gt; 1920</v>
      </c>
    </row>
    <row r="3938" spans="1:10" x14ac:dyDescent="0.3">
      <c r="A3938" s="178" t="s">
        <v>270</v>
      </c>
      <c r="B3938" s="178" t="s">
        <v>103</v>
      </c>
      <c r="C3938" s="178" t="s">
        <v>7578</v>
      </c>
      <c r="D3938" s="178" t="s">
        <v>6345</v>
      </c>
      <c r="E3938" s="179">
        <v>29076</v>
      </c>
      <c r="F3938" s="180">
        <v>90560.7</v>
      </c>
      <c r="G3938" s="180">
        <v>0</v>
      </c>
      <c r="H3938" s="180">
        <v>10062.299999999999</v>
      </c>
      <c r="I3938" s="180">
        <f t="shared" si="122"/>
        <v>100623</v>
      </c>
      <c r="J3938" s="177" t="str">
        <f t="shared" si="123"/>
        <v>Date &gt; 1920</v>
      </c>
    </row>
    <row r="3939" spans="1:10" x14ac:dyDescent="0.3">
      <c r="A3939" s="178" t="s">
        <v>270</v>
      </c>
      <c r="B3939" s="178" t="s">
        <v>103</v>
      </c>
      <c r="C3939" s="178" t="s">
        <v>7578</v>
      </c>
      <c r="D3939" s="178" t="s">
        <v>7711</v>
      </c>
      <c r="E3939" s="179">
        <v>32612</v>
      </c>
      <c r="F3939" s="180">
        <v>92922.16</v>
      </c>
      <c r="G3939" s="180">
        <v>0</v>
      </c>
      <c r="H3939" s="180">
        <v>10324.68</v>
      </c>
      <c r="I3939" s="180">
        <f t="shared" si="122"/>
        <v>103246.84</v>
      </c>
      <c r="J3939" s="177" t="str">
        <f t="shared" si="123"/>
        <v>Date &gt; 1920</v>
      </c>
    </row>
    <row r="3940" spans="1:10" x14ac:dyDescent="0.3">
      <c r="A3940" s="178" t="s">
        <v>270</v>
      </c>
      <c r="B3940" s="178" t="s">
        <v>103</v>
      </c>
      <c r="C3940" s="178" t="s">
        <v>7578</v>
      </c>
      <c r="D3940" s="178" t="s">
        <v>7711</v>
      </c>
      <c r="E3940" s="179">
        <v>32742</v>
      </c>
      <c r="F3940" s="180">
        <v>124427.84</v>
      </c>
      <c r="G3940" s="180">
        <v>0</v>
      </c>
      <c r="H3940" s="180">
        <v>13825.32</v>
      </c>
      <c r="I3940" s="180">
        <f t="shared" si="122"/>
        <v>138253.16</v>
      </c>
      <c r="J3940" s="177" t="str">
        <f t="shared" si="123"/>
        <v>Date &gt; 1920</v>
      </c>
    </row>
    <row r="3941" spans="1:10" x14ac:dyDescent="0.3">
      <c r="A3941" s="178" t="s">
        <v>270</v>
      </c>
      <c r="B3941" s="178" t="s">
        <v>103</v>
      </c>
      <c r="C3941" s="178" t="s">
        <v>7578</v>
      </c>
      <c r="D3941" s="178" t="s">
        <v>7712</v>
      </c>
      <c r="E3941" s="179">
        <v>33046</v>
      </c>
      <c r="F3941" s="180">
        <v>1681.42</v>
      </c>
      <c r="G3941" s="180">
        <v>0</v>
      </c>
      <c r="H3941" s="180">
        <v>186.82</v>
      </c>
      <c r="I3941" s="180">
        <f t="shared" si="122"/>
        <v>1868.24</v>
      </c>
      <c r="J3941" s="177" t="str">
        <f t="shared" si="123"/>
        <v>Date &gt; 1920</v>
      </c>
    </row>
    <row r="3942" spans="1:10" x14ac:dyDescent="0.3">
      <c r="A3942" s="178" t="s">
        <v>270</v>
      </c>
      <c r="B3942" s="178" t="s">
        <v>103</v>
      </c>
      <c r="C3942" s="178" t="s">
        <v>7578</v>
      </c>
      <c r="D3942" s="178" t="s">
        <v>7712</v>
      </c>
      <c r="E3942" s="179">
        <v>33401</v>
      </c>
      <c r="F3942" s="180">
        <v>9167.09</v>
      </c>
      <c r="G3942" s="180">
        <v>0</v>
      </c>
      <c r="H3942" s="180">
        <v>1018.56</v>
      </c>
      <c r="I3942" s="180">
        <f t="shared" si="122"/>
        <v>10185.65</v>
      </c>
      <c r="J3942" s="177" t="str">
        <f t="shared" si="123"/>
        <v>Date &gt; 1920</v>
      </c>
    </row>
    <row r="3943" spans="1:10" x14ac:dyDescent="0.3">
      <c r="A3943" s="178" t="s">
        <v>270</v>
      </c>
      <c r="B3943" s="178" t="s">
        <v>103</v>
      </c>
      <c r="C3943" s="178" t="s">
        <v>7578</v>
      </c>
      <c r="D3943" s="178" t="s">
        <v>7712</v>
      </c>
      <c r="E3943" s="179">
        <v>33576</v>
      </c>
      <c r="F3943" s="180">
        <v>10080</v>
      </c>
      <c r="G3943" s="180">
        <v>0</v>
      </c>
      <c r="H3943" s="180">
        <v>1120</v>
      </c>
      <c r="I3943" s="180">
        <f t="shared" si="122"/>
        <v>11200</v>
      </c>
      <c r="J3943" s="177" t="str">
        <f t="shared" si="123"/>
        <v>Date &gt; 1920</v>
      </c>
    </row>
    <row r="3944" spans="1:10" x14ac:dyDescent="0.3">
      <c r="A3944" s="178" t="s">
        <v>270</v>
      </c>
      <c r="B3944" s="178" t="s">
        <v>103</v>
      </c>
      <c r="C3944" s="178" t="s">
        <v>7578</v>
      </c>
      <c r="D3944" s="178" t="s">
        <v>7712</v>
      </c>
      <c r="E3944" s="179">
        <v>33585</v>
      </c>
      <c r="F3944" s="180">
        <v>7237.46</v>
      </c>
      <c r="G3944" s="180">
        <v>0</v>
      </c>
      <c r="H3944" s="180">
        <v>804.16</v>
      </c>
      <c r="I3944" s="180">
        <f t="shared" si="122"/>
        <v>8041.62</v>
      </c>
      <c r="J3944" s="177" t="str">
        <f t="shared" si="123"/>
        <v>Date &gt; 1920</v>
      </c>
    </row>
    <row r="3945" spans="1:10" x14ac:dyDescent="0.3">
      <c r="A3945" s="178" t="s">
        <v>270</v>
      </c>
      <c r="B3945" s="178" t="s">
        <v>103</v>
      </c>
      <c r="C3945" s="178" t="s">
        <v>7578</v>
      </c>
      <c r="D3945" s="178" t="s">
        <v>7712</v>
      </c>
      <c r="E3945" s="179">
        <v>33716</v>
      </c>
      <c r="F3945" s="180">
        <v>1594.5</v>
      </c>
      <c r="G3945" s="180">
        <v>0</v>
      </c>
      <c r="H3945" s="180">
        <v>177.16</v>
      </c>
      <c r="I3945" s="180">
        <f t="shared" si="122"/>
        <v>1771.66</v>
      </c>
      <c r="J3945" s="177" t="str">
        <f t="shared" si="123"/>
        <v>Date &gt; 1920</v>
      </c>
    </row>
    <row r="3946" spans="1:10" x14ac:dyDescent="0.3">
      <c r="A3946" s="178" t="s">
        <v>270</v>
      </c>
      <c r="B3946" s="178" t="s">
        <v>103</v>
      </c>
      <c r="C3946" s="178" t="s">
        <v>7578</v>
      </c>
      <c r="D3946" s="178" t="s">
        <v>7712</v>
      </c>
      <c r="E3946" s="179">
        <v>34205</v>
      </c>
      <c r="F3946" s="180">
        <v>940.11</v>
      </c>
      <c r="G3946" s="180">
        <v>0</v>
      </c>
      <c r="H3946" s="180">
        <v>104.48</v>
      </c>
      <c r="I3946" s="180">
        <f t="shared" si="122"/>
        <v>1044.5899999999999</v>
      </c>
      <c r="J3946" s="177" t="str">
        <f t="shared" si="123"/>
        <v>Date &gt; 1920</v>
      </c>
    </row>
    <row r="3947" spans="1:10" x14ac:dyDescent="0.3">
      <c r="A3947" s="178" t="s">
        <v>270</v>
      </c>
      <c r="B3947" s="178" t="s">
        <v>103</v>
      </c>
      <c r="C3947" s="178" t="s">
        <v>7578</v>
      </c>
      <c r="D3947" s="178" t="s">
        <v>7713</v>
      </c>
      <c r="E3947" s="179">
        <v>33521</v>
      </c>
      <c r="F3947" s="180">
        <v>221613.64</v>
      </c>
      <c r="G3947" s="180">
        <v>0</v>
      </c>
      <c r="H3947" s="180">
        <v>24623.73</v>
      </c>
      <c r="I3947" s="180">
        <f t="shared" si="122"/>
        <v>246237.37000000002</v>
      </c>
      <c r="J3947" s="177" t="str">
        <f t="shared" si="123"/>
        <v>Date &gt; 1920</v>
      </c>
    </row>
    <row r="3948" spans="1:10" x14ac:dyDescent="0.3">
      <c r="A3948" s="178" t="s">
        <v>270</v>
      </c>
      <c r="B3948" s="178" t="s">
        <v>103</v>
      </c>
      <c r="C3948" s="178" t="s">
        <v>7578</v>
      </c>
      <c r="D3948" s="178" t="s">
        <v>7713</v>
      </c>
      <c r="E3948" s="179">
        <v>34205</v>
      </c>
      <c r="F3948" s="180">
        <v>-12711.37</v>
      </c>
      <c r="G3948" s="180">
        <v>0</v>
      </c>
      <c r="H3948" s="180">
        <v>1773.62</v>
      </c>
      <c r="I3948" s="180">
        <f t="shared" si="122"/>
        <v>-10937.75</v>
      </c>
      <c r="J3948" s="177" t="str">
        <f t="shared" si="123"/>
        <v>Date &gt; 1920</v>
      </c>
    </row>
    <row r="3949" spans="1:10" x14ac:dyDescent="0.3">
      <c r="A3949" s="178" t="s">
        <v>270</v>
      </c>
      <c r="B3949" s="178" t="s">
        <v>47</v>
      </c>
      <c r="C3949" s="178" t="s">
        <v>7714</v>
      </c>
      <c r="D3949" s="178" t="s">
        <v>7715</v>
      </c>
      <c r="E3949" s="179">
        <v>18988</v>
      </c>
      <c r="F3949" s="180">
        <v>22274.93</v>
      </c>
      <c r="G3949" s="180">
        <v>15774.94</v>
      </c>
      <c r="H3949" s="180">
        <v>0</v>
      </c>
      <c r="I3949" s="180">
        <f t="shared" si="122"/>
        <v>38049.870000000003</v>
      </c>
      <c r="J3949" s="177" t="str">
        <f t="shared" si="123"/>
        <v>Date &gt; 1920</v>
      </c>
    </row>
    <row r="3950" spans="1:10" x14ac:dyDescent="0.3">
      <c r="A3950" s="178" t="s">
        <v>270</v>
      </c>
      <c r="B3950" s="178" t="s">
        <v>47</v>
      </c>
      <c r="C3950" s="178" t="s">
        <v>7714</v>
      </c>
      <c r="D3950" s="178" t="s">
        <v>7716</v>
      </c>
      <c r="E3950" s="179">
        <v>19190</v>
      </c>
      <c r="F3950" s="180">
        <v>0</v>
      </c>
      <c r="G3950" s="180">
        <v>4606.72</v>
      </c>
      <c r="H3950" s="180">
        <v>0</v>
      </c>
      <c r="I3950" s="180">
        <f t="shared" si="122"/>
        <v>4606.72</v>
      </c>
      <c r="J3950" s="177" t="str">
        <f t="shared" si="123"/>
        <v>Date &gt; 1920</v>
      </c>
    </row>
    <row r="3951" spans="1:10" x14ac:dyDescent="0.3">
      <c r="A3951" s="178" t="s">
        <v>270</v>
      </c>
      <c r="B3951" s="178" t="s">
        <v>47</v>
      </c>
      <c r="C3951" s="178" t="s">
        <v>7714</v>
      </c>
      <c r="D3951" s="178" t="s">
        <v>7717</v>
      </c>
      <c r="E3951" s="179">
        <v>22654</v>
      </c>
      <c r="F3951" s="180">
        <v>43177.88</v>
      </c>
      <c r="G3951" s="180">
        <v>25478.37</v>
      </c>
      <c r="H3951" s="180">
        <v>12739.19</v>
      </c>
      <c r="I3951" s="180">
        <f t="shared" si="122"/>
        <v>81395.44</v>
      </c>
      <c r="J3951" s="177" t="str">
        <f t="shared" si="123"/>
        <v>Date &gt; 1920</v>
      </c>
    </row>
    <row r="3952" spans="1:10" x14ac:dyDescent="0.3">
      <c r="A3952" s="178" t="s">
        <v>270</v>
      </c>
      <c r="B3952" s="178" t="s">
        <v>47</v>
      </c>
      <c r="C3952" s="178" t="s">
        <v>7714</v>
      </c>
      <c r="D3952" s="178" t="s">
        <v>6400</v>
      </c>
      <c r="E3952" s="179">
        <v>22153</v>
      </c>
      <c r="F3952" s="180">
        <v>0</v>
      </c>
      <c r="G3952" s="180">
        <v>1200</v>
      </c>
      <c r="H3952" s="180">
        <v>608.9</v>
      </c>
      <c r="I3952" s="180">
        <f t="shared" si="122"/>
        <v>1808.9</v>
      </c>
      <c r="J3952" s="177" t="str">
        <f t="shared" si="123"/>
        <v>Date &gt; 1920</v>
      </c>
    </row>
    <row r="3953" spans="1:10" x14ac:dyDescent="0.3">
      <c r="A3953" s="178" t="s">
        <v>270</v>
      </c>
      <c r="B3953" s="178" t="s">
        <v>47</v>
      </c>
      <c r="C3953" s="178" t="s">
        <v>7714</v>
      </c>
      <c r="D3953" s="178" t="s">
        <v>7718</v>
      </c>
      <c r="E3953" s="179">
        <v>23494</v>
      </c>
      <c r="F3953" s="180">
        <v>0</v>
      </c>
      <c r="G3953" s="180">
        <v>1600</v>
      </c>
      <c r="H3953" s="180">
        <v>1475.77</v>
      </c>
      <c r="I3953" s="180">
        <f t="shared" si="122"/>
        <v>3075.77</v>
      </c>
      <c r="J3953" s="177" t="str">
        <f t="shared" si="123"/>
        <v>Date &gt; 1920</v>
      </c>
    </row>
    <row r="3954" spans="1:10" x14ac:dyDescent="0.3">
      <c r="A3954" s="178" t="s">
        <v>270</v>
      </c>
      <c r="B3954" s="178" t="s">
        <v>47</v>
      </c>
      <c r="C3954" s="178" t="s">
        <v>7714</v>
      </c>
      <c r="D3954" s="178" t="s">
        <v>6836</v>
      </c>
      <c r="E3954" s="179">
        <v>24145</v>
      </c>
      <c r="F3954" s="180">
        <v>8185.31</v>
      </c>
      <c r="G3954" s="180">
        <v>5566.14</v>
      </c>
      <c r="H3954" s="180">
        <v>2946.99</v>
      </c>
      <c r="I3954" s="180">
        <f t="shared" si="122"/>
        <v>16698.440000000002</v>
      </c>
      <c r="J3954" s="177" t="str">
        <f t="shared" si="123"/>
        <v>Date &gt; 1920</v>
      </c>
    </row>
    <row r="3955" spans="1:10" x14ac:dyDescent="0.3">
      <c r="A3955" s="178" t="s">
        <v>270</v>
      </c>
      <c r="B3955" s="178" t="s">
        <v>47</v>
      </c>
      <c r="C3955" s="178" t="s">
        <v>7714</v>
      </c>
      <c r="D3955" s="178" t="s">
        <v>7719</v>
      </c>
      <c r="E3955" s="179">
        <v>24778</v>
      </c>
      <c r="F3955" s="180">
        <v>0</v>
      </c>
      <c r="G3955" s="180">
        <v>3164.25</v>
      </c>
      <c r="H3955" s="180">
        <v>1582.12</v>
      </c>
      <c r="I3955" s="180">
        <f t="shared" si="122"/>
        <v>4746.37</v>
      </c>
      <c r="J3955" s="177" t="str">
        <f t="shared" si="123"/>
        <v>Date &gt; 1920</v>
      </c>
    </row>
    <row r="3956" spans="1:10" x14ac:dyDescent="0.3">
      <c r="A3956" s="178" t="s">
        <v>270</v>
      </c>
      <c r="B3956" s="178" t="s">
        <v>47</v>
      </c>
      <c r="C3956" s="178" t="s">
        <v>7714</v>
      </c>
      <c r="D3956" s="178" t="s">
        <v>7720</v>
      </c>
      <c r="E3956" s="179">
        <v>25402</v>
      </c>
      <c r="F3956" s="180">
        <v>0</v>
      </c>
      <c r="G3956" s="180">
        <v>4267.96</v>
      </c>
      <c r="H3956" s="180">
        <v>4267.96</v>
      </c>
      <c r="I3956" s="180">
        <f t="shared" si="122"/>
        <v>8535.92</v>
      </c>
      <c r="J3956" s="177" t="str">
        <f t="shared" si="123"/>
        <v>Date &gt; 1920</v>
      </c>
    </row>
    <row r="3957" spans="1:10" x14ac:dyDescent="0.3">
      <c r="A3957" s="178" t="s">
        <v>270</v>
      </c>
      <c r="B3957" s="178" t="s">
        <v>47</v>
      </c>
      <c r="C3957" s="178" t="s">
        <v>7714</v>
      </c>
      <c r="D3957" s="178" t="s">
        <v>7721</v>
      </c>
      <c r="E3957" s="179">
        <v>26685</v>
      </c>
      <c r="F3957" s="180">
        <v>0</v>
      </c>
      <c r="G3957" s="180">
        <v>2141.3200000000002</v>
      </c>
      <c r="H3957" s="180">
        <v>2141.33</v>
      </c>
      <c r="I3957" s="180">
        <f t="shared" si="122"/>
        <v>4282.6499999999996</v>
      </c>
      <c r="J3957" s="177" t="str">
        <f t="shared" si="123"/>
        <v>Date &gt; 1920</v>
      </c>
    </row>
    <row r="3958" spans="1:10" x14ac:dyDescent="0.3">
      <c r="A3958" s="178" t="s">
        <v>270</v>
      </c>
      <c r="B3958" s="178" t="s">
        <v>47</v>
      </c>
      <c r="C3958" s="178" t="s">
        <v>7714</v>
      </c>
      <c r="D3958" s="178" t="s">
        <v>6345</v>
      </c>
      <c r="E3958" s="179">
        <v>27687</v>
      </c>
      <c r="F3958" s="180">
        <v>0</v>
      </c>
      <c r="G3958" s="180">
        <v>5278</v>
      </c>
      <c r="H3958" s="180">
        <v>5278</v>
      </c>
      <c r="I3958" s="180">
        <f t="shared" si="122"/>
        <v>10556</v>
      </c>
      <c r="J3958" s="177" t="str">
        <f t="shared" si="123"/>
        <v>Date &gt; 1920</v>
      </c>
    </row>
    <row r="3959" spans="1:10" x14ac:dyDescent="0.3">
      <c r="A3959" s="178" t="s">
        <v>270</v>
      </c>
      <c r="B3959" s="178" t="s">
        <v>47</v>
      </c>
      <c r="C3959" s="178" t="s">
        <v>7714</v>
      </c>
      <c r="D3959" s="178" t="s">
        <v>7484</v>
      </c>
      <c r="E3959" s="179">
        <v>28758</v>
      </c>
      <c r="F3959" s="180">
        <v>38814.300000000003</v>
      </c>
      <c r="G3959" s="180">
        <v>0</v>
      </c>
      <c r="H3959" s="180">
        <v>4312.7</v>
      </c>
      <c r="I3959" s="180">
        <f t="shared" si="122"/>
        <v>43127</v>
      </c>
      <c r="J3959" s="177" t="str">
        <f t="shared" si="123"/>
        <v>Date &gt; 1920</v>
      </c>
    </row>
    <row r="3960" spans="1:10" x14ac:dyDescent="0.3">
      <c r="A3960" s="178" t="s">
        <v>270</v>
      </c>
      <c r="B3960" s="178" t="s">
        <v>47</v>
      </c>
      <c r="C3960" s="178" t="s">
        <v>7714</v>
      </c>
      <c r="D3960" s="178" t="s">
        <v>7484</v>
      </c>
      <c r="E3960" s="179">
        <v>28794</v>
      </c>
      <c r="F3960" s="180">
        <v>87411.65</v>
      </c>
      <c r="G3960" s="180">
        <v>0</v>
      </c>
      <c r="H3960" s="180">
        <v>9712.41</v>
      </c>
      <c r="I3960" s="180">
        <f t="shared" si="122"/>
        <v>97124.06</v>
      </c>
      <c r="J3960" s="177" t="str">
        <f t="shared" si="123"/>
        <v>Date &gt; 1920</v>
      </c>
    </row>
    <row r="3961" spans="1:10" x14ac:dyDescent="0.3">
      <c r="A3961" s="178" t="s">
        <v>270</v>
      </c>
      <c r="B3961" s="178" t="s">
        <v>47</v>
      </c>
      <c r="C3961" s="178" t="s">
        <v>7714</v>
      </c>
      <c r="D3961" s="178" t="s">
        <v>7484</v>
      </c>
      <c r="E3961" s="179">
        <v>28884</v>
      </c>
      <c r="F3961" s="180">
        <v>116664.69</v>
      </c>
      <c r="G3961" s="180">
        <v>0</v>
      </c>
      <c r="H3961" s="180">
        <v>12962.74</v>
      </c>
      <c r="I3961" s="180">
        <f t="shared" si="122"/>
        <v>129627.43000000001</v>
      </c>
      <c r="J3961" s="177" t="str">
        <f t="shared" si="123"/>
        <v>Date &gt; 1920</v>
      </c>
    </row>
    <row r="3962" spans="1:10" x14ac:dyDescent="0.3">
      <c r="A3962" s="178" t="s">
        <v>270</v>
      </c>
      <c r="B3962" s="178" t="s">
        <v>47</v>
      </c>
      <c r="C3962" s="178" t="s">
        <v>7714</v>
      </c>
      <c r="D3962" s="178" t="s">
        <v>7484</v>
      </c>
      <c r="E3962" s="179">
        <v>28943</v>
      </c>
      <c r="F3962" s="180">
        <v>50065.99</v>
      </c>
      <c r="G3962" s="180">
        <v>9110.43</v>
      </c>
      <c r="H3962" s="180">
        <v>10118.11</v>
      </c>
      <c r="I3962" s="180">
        <f t="shared" si="122"/>
        <v>69294.53</v>
      </c>
      <c r="J3962" s="177" t="str">
        <f t="shared" si="123"/>
        <v>Date &gt; 1920</v>
      </c>
    </row>
    <row r="3963" spans="1:10" x14ac:dyDescent="0.3">
      <c r="A3963" s="178" t="s">
        <v>270</v>
      </c>
      <c r="B3963" s="178" t="s">
        <v>47</v>
      </c>
      <c r="C3963" s="178" t="s">
        <v>7714</v>
      </c>
      <c r="D3963" s="178" t="s">
        <v>7484</v>
      </c>
      <c r="E3963" s="179">
        <v>29119</v>
      </c>
      <c r="F3963" s="180">
        <v>41805.42</v>
      </c>
      <c r="G3963" s="180">
        <v>1689.84</v>
      </c>
      <c r="H3963" s="180">
        <v>5489.96</v>
      </c>
      <c r="I3963" s="180">
        <f t="shared" si="122"/>
        <v>48985.219999999994</v>
      </c>
      <c r="J3963" s="177" t="str">
        <f t="shared" si="123"/>
        <v>Date &gt; 1920</v>
      </c>
    </row>
    <row r="3964" spans="1:10" x14ac:dyDescent="0.3">
      <c r="A3964" s="178" t="s">
        <v>270</v>
      </c>
      <c r="B3964" s="178" t="s">
        <v>47</v>
      </c>
      <c r="C3964" s="178" t="s">
        <v>7714</v>
      </c>
      <c r="D3964" s="178" t="s">
        <v>7484</v>
      </c>
      <c r="E3964" s="179">
        <v>29823</v>
      </c>
      <c r="F3964" s="180">
        <v>4820.6499999999996</v>
      </c>
      <c r="G3964" s="180">
        <v>1199.73</v>
      </c>
      <c r="H3964" s="180">
        <v>8128.07</v>
      </c>
      <c r="I3964" s="180">
        <f t="shared" si="122"/>
        <v>14148.449999999999</v>
      </c>
      <c r="J3964" s="177" t="str">
        <f t="shared" si="123"/>
        <v>Date &gt; 1920</v>
      </c>
    </row>
    <row r="3965" spans="1:10" x14ac:dyDescent="0.3">
      <c r="A3965" s="178" t="s">
        <v>270</v>
      </c>
      <c r="B3965" s="178" t="s">
        <v>47</v>
      </c>
      <c r="C3965" s="178" t="s">
        <v>7714</v>
      </c>
      <c r="D3965" s="178" t="s">
        <v>7484</v>
      </c>
      <c r="E3965" s="179">
        <v>30032</v>
      </c>
      <c r="F3965" s="180">
        <v>13845.97</v>
      </c>
      <c r="G3965" s="180">
        <v>0</v>
      </c>
      <c r="H3965" s="180">
        <v>1538.44</v>
      </c>
      <c r="I3965" s="180">
        <f t="shared" si="122"/>
        <v>15384.41</v>
      </c>
      <c r="J3965" s="177" t="str">
        <f t="shared" si="123"/>
        <v>Date &gt; 1920</v>
      </c>
    </row>
    <row r="3966" spans="1:10" x14ac:dyDescent="0.3">
      <c r="A3966" s="178" t="s">
        <v>270</v>
      </c>
      <c r="B3966" s="178" t="s">
        <v>47</v>
      </c>
      <c r="C3966" s="178" t="s">
        <v>7714</v>
      </c>
      <c r="D3966" s="178" t="s">
        <v>7484</v>
      </c>
      <c r="E3966" s="179">
        <v>30390</v>
      </c>
      <c r="F3966" s="180">
        <v>3967.13</v>
      </c>
      <c r="G3966" s="180">
        <v>0</v>
      </c>
      <c r="H3966" s="180">
        <v>2618.63</v>
      </c>
      <c r="I3966" s="180">
        <f t="shared" si="122"/>
        <v>6585.76</v>
      </c>
      <c r="J3966" s="177" t="str">
        <f t="shared" si="123"/>
        <v>Date &gt; 1920</v>
      </c>
    </row>
    <row r="3967" spans="1:10" x14ac:dyDescent="0.3">
      <c r="A3967" s="178" t="s">
        <v>270</v>
      </c>
      <c r="B3967" s="178" t="s">
        <v>47</v>
      </c>
      <c r="C3967" s="178" t="s">
        <v>7714</v>
      </c>
      <c r="D3967" s="178" t="s">
        <v>6402</v>
      </c>
      <c r="E3967" s="179">
        <v>29368</v>
      </c>
      <c r="F3967" s="180">
        <v>0</v>
      </c>
      <c r="G3967" s="180">
        <v>22600</v>
      </c>
      <c r="H3967" s="180">
        <v>11682.86</v>
      </c>
      <c r="I3967" s="180">
        <f t="shared" si="122"/>
        <v>34282.86</v>
      </c>
      <c r="J3967" s="177" t="str">
        <f t="shared" si="123"/>
        <v>Date &gt; 1920</v>
      </c>
    </row>
    <row r="3968" spans="1:10" x14ac:dyDescent="0.3">
      <c r="A3968" s="178" t="s">
        <v>270</v>
      </c>
      <c r="B3968" s="178" t="s">
        <v>47</v>
      </c>
      <c r="C3968" s="178" t="s">
        <v>7714</v>
      </c>
      <c r="D3968" s="178" t="s">
        <v>7722</v>
      </c>
      <c r="E3968" s="179">
        <v>29558</v>
      </c>
      <c r="F3968" s="180">
        <v>0</v>
      </c>
      <c r="G3968" s="180">
        <v>21666.67</v>
      </c>
      <c r="H3968" s="180">
        <v>10833.33</v>
      </c>
      <c r="I3968" s="180">
        <f t="shared" si="122"/>
        <v>32500</v>
      </c>
      <c r="J3968" s="177" t="str">
        <f t="shared" si="123"/>
        <v>Date &gt; 1920</v>
      </c>
    </row>
    <row r="3969" spans="1:10" x14ac:dyDescent="0.3">
      <c r="A3969" s="178" t="s">
        <v>270</v>
      </c>
      <c r="B3969" s="178" t="s">
        <v>47</v>
      </c>
      <c r="C3969" s="178" t="s">
        <v>7714</v>
      </c>
      <c r="D3969" s="178" t="s">
        <v>6345</v>
      </c>
      <c r="E3969" s="179">
        <v>30390</v>
      </c>
      <c r="F3969" s="180">
        <v>0</v>
      </c>
      <c r="G3969" s="180">
        <v>59409.94</v>
      </c>
      <c r="H3969" s="180">
        <v>29704.97</v>
      </c>
      <c r="I3969" s="180">
        <f t="shared" si="122"/>
        <v>89114.91</v>
      </c>
      <c r="J3969" s="177" t="str">
        <f t="shared" si="123"/>
        <v>Date &gt; 1920</v>
      </c>
    </row>
    <row r="3970" spans="1:10" x14ac:dyDescent="0.3">
      <c r="A3970" s="178" t="s">
        <v>270</v>
      </c>
      <c r="B3970" s="178" t="s">
        <v>47</v>
      </c>
      <c r="C3970" s="178" t="s">
        <v>7714</v>
      </c>
      <c r="D3970" s="178" t="s">
        <v>7723</v>
      </c>
      <c r="E3970" s="179">
        <v>30565</v>
      </c>
      <c r="F3970" s="180">
        <v>0</v>
      </c>
      <c r="G3970" s="180">
        <v>12358.75</v>
      </c>
      <c r="H3970" s="180">
        <v>6179.37</v>
      </c>
      <c r="I3970" s="180">
        <f t="shared" si="122"/>
        <v>18538.12</v>
      </c>
      <c r="J3970" s="177" t="str">
        <f t="shared" si="123"/>
        <v>Date &gt; 1920</v>
      </c>
    </row>
    <row r="3971" spans="1:10" x14ac:dyDescent="0.3">
      <c r="A3971" s="178" t="s">
        <v>270</v>
      </c>
      <c r="B3971" s="178" t="s">
        <v>47</v>
      </c>
      <c r="C3971" s="178" t="s">
        <v>7714</v>
      </c>
      <c r="D3971" s="178" t="s">
        <v>7724</v>
      </c>
      <c r="E3971" s="179">
        <v>30517</v>
      </c>
      <c r="F3971" s="180">
        <v>0</v>
      </c>
      <c r="G3971" s="180">
        <v>45333.33</v>
      </c>
      <c r="H3971" s="180">
        <v>22666.67</v>
      </c>
      <c r="I3971" s="180">
        <f t="shared" si="122"/>
        <v>68000</v>
      </c>
      <c r="J3971" s="177" t="str">
        <f t="shared" si="123"/>
        <v>Date &gt; 1920</v>
      </c>
    </row>
    <row r="3972" spans="1:10" x14ac:dyDescent="0.3">
      <c r="A3972" s="178" t="s">
        <v>270</v>
      </c>
      <c r="B3972" s="178" t="s">
        <v>47</v>
      </c>
      <c r="C3972" s="178" t="s">
        <v>7714</v>
      </c>
      <c r="D3972" s="178" t="s">
        <v>7725</v>
      </c>
      <c r="E3972" s="179">
        <v>30579</v>
      </c>
      <c r="F3972" s="180">
        <v>0</v>
      </c>
      <c r="G3972" s="180">
        <v>11426.67</v>
      </c>
      <c r="H3972" s="180">
        <v>5713.33</v>
      </c>
      <c r="I3972" s="180">
        <f t="shared" si="122"/>
        <v>17140</v>
      </c>
      <c r="J3972" s="177" t="str">
        <f t="shared" si="123"/>
        <v>Date &gt; 1920</v>
      </c>
    </row>
    <row r="3973" spans="1:10" x14ac:dyDescent="0.3">
      <c r="A3973" s="178" t="s">
        <v>270</v>
      </c>
      <c r="B3973" s="178" t="s">
        <v>47</v>
      </c>
      <c r="C3973" s="178" t="s">
        <v>7714</v>
      </c>
      <c r="D3973" s="178" t="s">
        <v>7726</v>
      </c>
      <c r="E3973" s="179">
        <v>30743</v>
      </c>
      <c r="F3973" s="180">
        <v>0</v>
      </c>
      <c r="G3973" s="180">
        <v>3290</v>
      </c>
      <c r="H3973" s="180">
        <v>1645</v>
      </c>
      <c r="I3973" s="180">
        <f t="shared" ref="I3973:I4036" si="124">SUM(F3973:H3973)</f>
        <v>4935</v>
      </c>
      <c r="J3973" s="177" t="str">
        <f t="shared" ref="J3973:J4036" si="125">IF(OR(YEAR(E3973)&gt; 1920, ISBLANK(E3973)), "Date &gt; 1920", "Sketchy date")</f>
        <v>Date &gt; 1920</v>
      </c>
    </row>
    <row r="3974" spans="1:10" x14ac:dyDescent="0.3">
      <c r="A3974" s="178" t="s">
        <v>270</v>
      </c>
      <c r="B3974" s="178" t="s">
        <v>47</v>
      </c>
      <c r="C3974" s="178" t="s">
        <v>7714</v>
      </c>
      <c r="D3974" s="178" t="s">
        <v>7546</v>
      </c>
      <c r="E3974" s="179">
        <v>32184</v>
      </c>
      <c r="F3974" s="180">
        <v>0</v>
      </c>
      <c r="G3974" s="180">
        <v>9000</v>
      </c>
      <c r="H3974" s="180">
        <v>4500</v>
      </c>
      <c r="I3974" s="180">
        <f t="shared" si="124"/>
        <v>13500</v>
      </c>
      <c r="J3974" s="177" t="str">
        <f t="shared" si="125"/>
        <v>Date &gt; 1920</v>
      </c>
    </row>
    <row r="3975" spans="1:10" x14ac:dyDescent="0.3">
      <c r="A3975" s="178" t="s">
        <v>270</v>
      </c>
      <c r="B3975" s="178" t="s">
        <v>47</v>
      </c>
      <c r="C3975" s="178" t="s">
        <v>7714</v>
      </c>
      <c r="D3975" s="178" t="s">
        <v>7727</v>
      </c>
      <c r="E3975" s="179">
        <v>32484</v>
      </c>
      <c r="F3975" s="180">
        <v>0</v>
      </c>
      <c r="G3975" s="180">
        <v>53280.91</v>
      </c>
      <c r="H3975" s="180">
        <v>26640.45</v>
      </c>
      <c r="I3975" s="180">
        <f t="shared" si="124"/>
        <v>79921.36</v>
      </c>
      <c r="J3975" s="177" t="str">
        <f t="shared" si="125"/>
        <v>Date &gt; 1920</v>
      </c>
    </row>
    <row r="3976" spans="1:10" x14ac:dyDescent="0.3">
      <c r="A3976" s="178" t="s">
        <v>270</v>
      </c>
      <c r="B3976" s="178" t="s">
        <v>47</v>
      </c>
      <c r="C3976" s="178" t="s">
        <v>7714</v>
      </c>
      <c r="D3976" s="178" t="s">
        <v>7728</v>
      </c>
      <c r="E3976" s="179">
        <v>32924</v>
      </c>
      <c r="F3976" s="180">
        <v>0</v>
      </c>
      <c r="G3976" s="180">
        <v>1250</v>
      </c>
      <c r="H3976" s="180">
        <v>625</v>
      </c>
      <c r="I3976" s="180">
        <f t="shared" si="124"/>
        <v>1875</v>
      </c>
      <c r="J3976" s="177" t="str">
        <f t="shared" si="125"/>
        <v>Date &gt; 1920</v>
      </c>
    </row>
    <row r="3977" spans="1:10" x14ac:dyDescent="0.3">
      <c r="A3977" s="178" t="s">
        <v>270</v>
      </c>
      <c r="B3977" s="178" t="s">
        <v>47</v>
      </c>
      <c r="C3977" s="178" t="s">
        <v>7714</v>
      </c>
      <c r="D3977" s="178" t="s">
        <v>7729</v>
      </c>
      <c r="E3977" s="179">
        <v>32934</v>
      </c>
      <c r="F3977" s="180">
        <v>0</v>
      </c>
      <c r="G3977" s="180">
        <v>1300</v>
      </c>
      <c r="H3977" s="180">
        <v>651</v>
      </c>
      <c r="I3977" s="180">
        <f t="shared" si="124"/>
        <v>1951</v>
      </c>
      <c r="J3977" s="177" t="str">
        <f t="shared" si="125"/>
        <v>Date &gt; 1920</v>
      </c>
    </row>
    <row r="3978" spans="1:10" x14ac:dyDescent="0.3">
      <c r="A3978" s="178" t="s">
        <v>270</v>
      </c>
      <c r="B3978" s="178" t="s">
        <v>47</v>
      </c>
      <c r="C3978" s="178" t="s">
        <v>7714</v>
      </c>
      <c r="D3978" s="178" t="s">
        <v>7730</v>
      </c>
      <c r="E3978" s="179">
        <v>33149</v>
      </c>
      <c r="F3978" s="180">
        <v>0</v>
      </c>
      <c r="G3978" s="180">
        <v>62779.51</v>
      </c>
      <c r="H3978" s="180">
        <v>31389.77</v>
      </c>
      <c r="I3978" s="180">
        <f t="shared" si="124"/>
        <v>94169.279999999999</v>
      </c>
      <c r="J3978" s="177" t="str">
        <f t="shared" si="125"/>
        <v>Date &gt; 1920</v>
      </c>
    </row>
    <row r="3979" spans="1:10" x14ac:dyDescent="0.3">
      <c r="A3979" s="178" t="s">
        <v>270</v>
      </c>
      <c r="B3979" s="178" t="s">
        <v>47</v>
      </c>
      <c r="C3979" s="178" t="s">
        <v>7714</v>
      </c>
      <c r="D3979" s="178" t="s">
        <v>7730</v>
      </c>
      <c r="E3979" s="179">
        <v>33190</v>
      </c>
      <c r="F3979" s="180">
        <v>0</v>
      </c>
      <c r="G3979" s="180">
        <v>20067.349999999999</v>
      </c>
      <c r="H3979" s="180">
        <v>10033.67</v>
      </c>
      <c r="I3979" s="180">
        <f t="shared" si="124"/>
        <v>30101.019999999997</v>
      </c>
      <c r="J3979" s="177" t="str">
        <f t="shared" si="125"/>
        <v>Date &gt; 1920</v>
      </c>
    </row>
    <row r="3980" spans="1:10" x14ac:dyDescent="0.3">
      <c r="A3980" s="178" t="s">
        <v>270</v>
      </c>
      <c r="B3980" s="178" t="s">
        <v>47</v>
      </c>
      <c r="C3980" s="178" t="s">
        <v>7714</v>
      </c>
      <c r="D3980" s="178" t="s">
        <v>7730</v>
      </c>
      <c r="E3980" s="179">
        <v>33228</v>
      </c>
      <c r="F3980" s="180">
        <v>0</v>
      </c>
      <c r="G3980" s="180">
        <v>38039.879999999997</v>
      </c>
      <c r="H3980" s="180">
        <v>19019.91</v>
      </c>
      <c r="I3980" s="180">
        <f t="shared" si="124"/>
        <v>57059.789999999994</v>
      </c>
      <c r="J3980" s="177" t="str">
        <f t="shared" si="125"/>
        <v>Date &gt; 1920</v>
      </c>
    </row>
    <row r="3981" spans="1:10" x14ac:dyDescent="0.3">
      <c r="A3981" s="178" t="s">
        <v>270</v>
      </c>
      <c r="B3981" s="178" t="s">
        <v>47</v>
      </c>
      <c r="C3981" s="178" t="s">
        <v>7714</v>
      </c>
      <c r="D3981" s="178" t="s">
        <v>7730</v>
      </c>
      <c r="E3981" s="179">
        <v>33280</v>
      </c>
      <c r="F3981" s="180">
        <v>0</v>
      </c>
      <c r="G3981" s="180">
        <v>28970.46</v>
      </c>
      <c r="H3981" s="180">
        <v>14485.3</v>
      </c>
      <c r="I3981" s="180">
        <f t="shared" si="124"/>
        <v>43455.759999999995</v>
      </c>
      <c r="J3981" s="177" t="str">
        <f t="shared" si="125"/>
        <v>Date &gt; 1920</v>
      </c>
    </row>
    <row r="3982" spans="1:10" x14ac:dyDescent="0.3">
      <c r="A3982" s="178" t="s">
        <v>270</v>
      </c>
      <c r="B3982" s="178" t="s">
        <v>47</v>
      </c>
      <c r="C3982" s="178" t="s">
        <v>7714</v>
      </c>
      <c r="D3982" s="178" t="s">
        <v>7730</v>
      </c>
      <c r="E3982" s="179">
        <v>33406</v>
      </c>
      <c r="F3982" s="180">
        <v>0</v>
      </c>
      <c r="G3982" s="180">
        <v>4527</v>
      </c>
      <c r="H3982" s="180">
        <v>2263.4899999999998</v>
      </c>
      <c r="I3982" s="180">
        <f t="shared" si="124"/>
        <v>6790.49</v>
      </c>
      <c r="J3982" s="177" t="str">
        <f t="shared" si="125"/>
        <v>Date &gt; 1920</v>
      </c>
    </row>
    <row r="3983" spans="1:10" x14ac:dyDescent="0.3">
      <c r="A3983" s="178" t="s">
        <v>270</v>
      </c>
      <c r="B3983" s="178" t="s">
        <v>47</v>
      </c>
      <c r="C3983" s="178" t="s">
        <v>7714</v>
      </c>
      <c r="D3983" s="178" t="s">
        <v>7730</v>
      </c>
      <c r="E3983" s="179">
        <v>33826</v>
      </c>
      <c r="F3983" s="180">
        <v>0</v>
      </c>
      <c r="G3983" s="180">
        <v>354.58</v>
      </c>
      <c r="H3983" s="180">
        <v>177.29</v>
      </c>
      <c r="I3983" s="180">
        <f t="shared" si="124"/>
        <v>531.87</v>
      </c>
      <c r="J3983" s="177" t="str">
        <f t="shared" si="125"/>
        <v>Date &gt; 1920</v>
      </c>
    </row>
    <row r="3984" spans="1:10" x14ac:dyDescent="0.3">
      <c r="A3984" s="178" t="s">
        <v>270</v>
      </c>
      <c r="B3984" s="178" t="s">
        <v>47</v>
      </c>
      <c r="C3984" s="178" t="s">
        <v>7714</v>
      </c>
      <c r="D3984" s="178" t="s">
        <v>7731</v>
      </c>
      <c r="E3984" s="179">
        <v>33617</v>
      </c>
      <c r="F3984" s="180">
        <v>0</v>
      </c>
      <c r="G3984" s="180">
        <v>3093.33</v>
      </c>
      <c r="H3984" s="180">
        <v>1546.67</v>
      </c>
      <c r="I3984" s="180">
        <f t="shared" si="124"/>
        <v>4640</v>
      </c>
      <c r="J3984" s="177" t="str">
        <f t="shared" si="125"/>
        <v>Date &gt; 1920</v>
      </c>
    </row>
    <row r="3985" spans="1:10" x14ac:dyDescent="0.3">
      <c r="A3985" s="178" t="s">
        <v>270</v>
      </c>
      <c r="B3985" s="178" t="s">
        <v>47</v>
      </c>
      <c r="C3985" s="178" t="s">
        <v>7714</v>
      </c>
      <c r="D3985" s="178" t="s">
        <v>7732</v>
      </c>
      <c r="E3985" s="179">
        <v>33826</v>
      </c>
      <c r="F3985" s="180">
        <v>0</v>
      </c>
      <c r="G3985" s="180">
        <v>9463.34</v>
      </c>
      <c r="H3985" s="180">
        <v>4731.66</v>
      </c>
      <c r="I3985" s="180">
        <f t="shared" si="124"/>
        <v>14195</v>
      </c>
      <c r="J3985" s="177" t="str">
        <f t="shared" si="125"/>
        <v>Date &gt; 1920</v>
      </c>
    </row>
    <row r="3986" spans="1:10" x14ac:dyDescent="0.3">
      <c r="A3986" s="178" t="s">
        <v>270</v>
      </c>
      <c r="B3986" s="178" t="s">
        <v>47</v>
      </c>
      <c r="C3986" s="178" t="s">
        <v>7714</v>
      </c>
      <c r="D3986" s="178" t="s">
        <v>7732</v>
      </c>
      <c r="E3986" s="179">
        <v>34080</v>
      </c>
      <c r="F3986" s="180">
        <v>0</v>
      </c>
      <c r="G3986" s="180">
        <v>4533.2</v>
      </c>
      <c r="H3986" s="180">
        <v>2266.6</v>
      </c>
      <c r="I3986" s="180">
        <f t="shared" si="124"/>
        <v>6799.7999999999993</v>
      </c>
      <c r="J3986" s="177" t="str">
        <f t="shared" si="125"/>
        <v>Date &gt; 1920</v>
      </c>
    </row>
    <row r="3987" spans="1:10" x14ac:dyDescent="0.3">
      <c r="A3987" s="178" t="s">
        <v>270</v>
      </c>
      <c r="B3987" s="178" t="s">
        <v>47</v>
      </c>
      <c r="C3987" s="178" t="s">
        <v>7714</v>
      </c>
      <c r="D3987" s="178" t="s">
        <v>7733</v>
      </c>
      <c r="E3987" s="179">
        <v>34036</v>
      </c>
      <c r="F3987" s="180">
        <v>0</v>
      </c>
      <c r="G3987" s="180">
        <v>4000</v>
      </c>
      <c r="H3987" s="180">
        <v>2000</v>
      </c>
      <c r="I3987" s="180">
        <f t="shared" si="124"/>
        <v>6000</v>
      </c>
      <c r="J3987" s="177" t="str">
        <f t="shared" si="125"/>
        <v>Date &gt; 1920</v>
      </c>
    </row>
    <row r="3988" spans="1:10" x14ac:dyDescent="0.3">
      <c r="A3988" s="178" t="s">
        <v>270</v>
      </c>
      <c r="B3988" s="178" t="s">
        <v>47</v>
      </c>
      <c r="C3988" s="178" t="s">
        <v>7714</v>
      </c>
      <c r="D3988" s="178" t="s">
        <v>7733</v>
      </c>
      <c r="E3988" s="179">
        <v>34101</v>
      </c>
      <c r="F3988" s="180">
        <v>0</v>
      </c>
      <c r="G3988" s="180">
        <v>1522.59</v>
      </c>
      <c r="H3988" s="180">
        <v>761.29</v>
      </c>
      <c r="I3988" s="180">
        <f t="shared" si="124"/>
        <v>2283.88</v>
      </c>
      <c r="J3988" s="177" t="str">
        <f t="shared" si="125"/>
        <v>Date &gt; 1920</v>
      </c>
    </row>
    <row r="3989" spans="1:10" x14ac:dyDescent="0.3">
      <c r="A3989" s="178" t="s">
        <v>270</v>
      </c>
      <c r="B3989" s="178" t="s">
        <v>47</v>
      </c>
      <c r="C3989" s="178" t="s">
        <v>7714</v>
      </c>
      <c r="D3989" s="178" t="s">
        <v>7734</v>
      </c>
      <c r="E3989" s="179">
        <v>34309</v>
      </c>
      <c r="F3989" s="180">
        <v>0</v>
      </c>
      <c r="G3989" s="180">
        <v>12033.04</v>
      </c>
      <c r="H3989" s="180">
        <v>6016.52</v>
      </c>
      <c r="I3989" s="180">
        <f t="shared" si="124"/>
        <v>18049.560000000001</v>
      </c>
      <c r="J3989" s="177" t="str">
        <f t="shared" si="125"/>
        <v>Date &gt; 1920</v>
      </c>
    </row>
    <row r="3990" spans="1:10" x14ac:dyDescent="0.3">
      <c r="A3990" s="178" t="s">
        <v>270</v>
      </c>
      <c r="B3990" s="178" t="s">
        <v>47</v>
      </c>
      <c r="C3990" s="178" t="s">
        <v>7714</v>
      </c>
      <c r="D3990" s="178" t="s">
        <v>7734</v>
      </c>
      <c r="E3990" s="179">
        <v>34443</v>
      </c>
      <c r="F3990" s="180">
        <v>0</v>
      </c>
      <c r="G3990" s="180">
        <v>3966.96</v>
      </c>
      <c r="H3990" s="180">
        <v>2681.83</v>
      </c>
      <c r="I3990" s="180">
        <f t="shared" si="124"/>
        <v>6648.79</v>
      </c>
      <c r="J3990" s="177" t="str">
        <f t="shared" si="125"/>
        <v>Date &gt; 1920</v>
      </c>
    </row>
    <row r="3991" spans="1:10" x14ac:dyDescent="0.3">
      <c r="A3991" s="178" t="s">
        <v>270</v>
      </c>
      <c r="B3991" s="178" t="s">
        <v>47</v>
      </c>
      <c r="C3991" s="178" t="s">
        <v>7714</v>
      </c>
      <c r="D3991" s="178" t="s">
        <v>7734</v>
      </c>
      <c r="E3991" s="179">
        <v>34443</v>
      </c>
      <c r="F3991" s="180">
        <v>0</v>
      </c>
      <c r="G3991" s="180">
        <v>1396.73</v>
      </c>
      <c r="H3991" s="180">
        <v>0</v>
      </c>
      <c r="I3991" s="180">
        <f t="shared" si="124"/>
        <v>1396.73</v>
      </c>
      <c r="J3991" s="177" t="str">
        <f t="shared" si="125"/>
        <v>Date &gt; 1920</v>
      </c>
    </row>
    <row r="3992" spans="1:10" x14ac:dyDescent="0.3">
      <c r="A3992" s="178" t="s">
        <v>270</v>
      </c>
      <c r="B3992" s="178" t="s">
        <v>47</v>
      </c>
      <c r="C3992" s="178" t="s">
        <v>7714</v>
      </c>
      <c r="D3992" s="178" t="s">
        <v>7734</v>
      </c>
      <c r="E3992" s="179">
        <v>34603</v>
      </c>
      <c r="F3992" s="180">
        <v>0</v>
      </c>
      <c r="G3992" s="180">
        <v>6050.78</v>
      </c>
      <c r="H3992" s="180">
        <v>3025.39</v>
      </c>
      <c r="I3992" s="180">
        <f t="shared" si="124"/>
        <v>9076.17</v>
      </c>
      <c r="J3992" s="177" t="str">
        <f t="shared" si="125"/>
        <v>Date &gt; 1920</v>
      </c>
    </row>
    <row r="3993" spans="1:10" x14ac:dyDescent="0.3">
      <c r="A3993" s="178" t="s">
        <v>270</v>
      </c>
      <c r="B3993" s="178" t="s">
        <v>47</v>
      </c>
      <c r="C3993" s="178" t="s">
        <v>7714</v>
      </c>
      <c r="D3993" s="178" t="s">
        <v>7734</v>
      </c>
      <c r="E3993" s="179">
        <v>34737</v>
      </c>
      <c r="F3993" s="180">
        <v>0</v>
      </c>
      <c r="G3993" s="180">
        <v>6304.73</v>
      </c>
      <c r="H3993" s="180">
        <v>3152.36</v>
      </c>
      <c r="I3993" s="180">
        <f t="shared" si="124"/>
        <v>9457.09</v>
      </c>
      <c r="J3993" s="177" t="str">
        <f t="shared" si="125"/>
        <v>Date &gt; 1920</v>
      </c>
    </row>
    <row r="3994" spans="1:10" x14ac:dyDescent="0.3">
      <c r="A3994" s="178" t="s">
        <v>270</v>
      </c>
      <c r="B3994" s="178" t="s">
        <v>47</v>
      </c>
      <c r="C3994" s="178" t="s">
        <v>7714</v>
      </c>
      <c r="D3994" s="178" t="s">
        <v>7734</v>
      </c>
      <c r="E3994" s="179">
        <v>35025</v>
      </c>
      <c r="F3994" s="180">
        <v>0</v>
      </c>
      <c r="G3994" s="180">
        <v>868.88</v>
      </c>
      <c r="H3994" s="180">
        <v>2958.35</v>
      </c>
      <c r="I3994" s="180">
        <f t="shared" si="124"/>
        <v>3827.23</v>
      </c>
      <c r="J3994" s="177" t="str">
        <f t="shared" si="125"/>
        <v>Date &gt; 1920</v>
      </c>
    </row>
    <row r="3995" spans="1:10" x14ac:dyDescent="0.3">
      <c r="A3995" s="178" t="s">
        <v>270</v>
      </c>
      <c r="B3995" s="178" t="s">
        <v>47</v>
      </c>
      <c r="C3995" s="178" t="s">
        <v>7714</v>
      </c>
      <c r="D3995" s="178" t="s">
        <v>7734</v>
      </c>
      <c r="E3995" s="179">
        <v>35025</v>
      </c>
      <c r="F3995" s="180">
        <v>0</v>
      </c>
      <c r="G3995" s="180">
        <v>5047.8</v>
      </c>
      <c r="H3995" s="180">
        <v>0</v>
      </c>
      <c r="I3995" s="180">
        <f t="shared" si="124"/>
        <v>5047.8</v>
      </c>
      <c r="J3995" s="177" t="str">
        <f t="shared" si="125"/>
        <v>Date &gt; 1920</v>
      </c>
    </row>
    <row r="3996" spans="1:10" x14ac:dyDescent="0.3">
      <c r="A3996" s="178" t="s">
        <v>270</v>
      </c>
      <c r="B3996" s="178" t="s">
        <v>47</v>
      </c>
      <c r="C3996" s="178" t="s">
        <v>7714</v>
      </c>
      <c r="D3996" s="178" t="s">
        <v>7734</v>
      </c>
      <c r="E3996" s="179">
        <v>35107</v>
      </c>
      <c r="F3996" s="180">
        <v>0</v>
      </c>
      <c r="G3996" s="180">
        <v>191.65</v>
      </c>
      <c r="H3996" s="180">
        <v>1181.92</v>
      </c>
      <c r="I3996" s="180">
        <f t="shared" si="124"/>
        <v>1373.5700000000002</v>
      </c>
      <c r="J3996" s="177" t="str">
        <f t="shared" si="125"/>
        <v>Date &gt; 1920</v>
      </c>
    </row>
    <row r="3997" spans="1:10" x14ac:dyDescent="0.3">
      <c r="A3997" s="178" t="s">
        <v>270</v>
      </c>
      <c r="B3997" s="178" t="s">
        <v>47</v>
      </c>
      <c r="C3997" s="178" t="s">
        <v>7714</v>
      </c>
      <c r="D3997" s="178" t="s">
        <v>7734</v>
      </c>
      <c r="E3997" s="179">
        <v>35107</v>
      </c>
      <c r="F3997" s="180">
        <v>0</v>
      </c>
      <c r="G3997" s="180">
        <v>2172.17</v>
      </c>
      <c r="H3997" s="180">
        <v>0</v>
      </c>
      <c r="I3997" s="180">
        <f t="shared" si="124"/>
        <v>2172.17</v>
      </c>
      <c r="J3997" s="177" t="str">
        <f t="shared" si="125"/>
        <v>Date &gt; 1920</v>
      </c>
    </row>
    <row r="3998" spans="1:10" x14ac:dyDescent="0.3">
      <c r="A3998" s="178" t="s">
        <v>270</v>
      </c>
      <c r="B3998" s="178" t="s">
        <v>47</v>
      </c>
      <c r="C3998" s="178" t="s">
        <v>7714</v>
      </c>
      <c r="D3998" s="178" t="s">
        <v>7734</v>
      </c>
      <c r="E3998" s="179">
        <v>35230</v>
      </c>
      <c r="F3998" s="180">
        <v>0</v>
      </c>
      <c r="G3998" s="180">
        <v>1489.44</v>
      </c>
      <c r="H3998" s="180">
        <v>744.72</v>
      </c>
      <c r="I3998" s="180">
        <f t="shared" si="124"/>
        <v>2234.16</v>
      </c>
      <c r="J3998" s="177" t="str">
        <f t="shared" si="125"/>
        <v>Date &gt; 1920</v>
      </c>
    </row>
    <row r="3999" spans="1:10" x14ac:dyDescent="0.3">
      <c r="A3999" s="178" t="s">
        <v>270</v>
      </c>
      <c r="B3999" s="178" t="s">
        <v>47</v>
      </c>
      <c r="C3999" s="178" t="s">
        <v>7714</v>
      </c>
      <c r="D3999" s="178" t="s">
        <v>7734</v>
      </c>
      <c r="E3999" s="179">
        <v>35390</v>
      </c>
      <c r="F3999" s="180">
        <v>0</v>
      </c>
      <c r="G3999" s="180">
        <v>1345.18</v>
      </c>
      <c r="H3999" s="180">
        <v>672.6</v>
      </c>
      <c r="I3999" s="180">
        <f t="shared" si="124"/>
        <v>2017.7800000000002</v>
      </c>
      <c r="J3999" s="177" t="str">
        <f t="shared" si="125"/>
        <v>Date &gt; 1920</v>
      </c>
    </row>
    <row r="4000" spans="1:10" x14ac:dyDescent="0.3">
      <c r="A4000" s="178" t="s">
        <v>270</v>
      </c>
      <c r="B4000" s="178" t="s">
        <v>47</v>
      </c>
      <c r="C4000" s="178" t="s">
        <v>7714</v>
      </c>
      <c r="D4000" s="178" t="s">
        <v>7735</v>
      </c>
      <c r="E4000" s="179">
        <v>34451</v>
      </c>
      <c r="F4000" s="180">
        <v>0</v>
      </c>
      <c r="G4000" s="180">
        <v>3916.81</v>
      </c>
      <c r="H4000" s="180">
        <v>1958.4</v>
      </c>
      <c r="I4000" s="180">
        <f t="shared" si="124"/>
        <v>5875.21</v>
      </c>
      <c r="J4000" s="177" t="str">
        <f t="shared" si="125"/>
        <v>Date &gt; 1920</v>
      </c>
    </row>
    <row r="4001" spans="1:10" x14ac:dyDescent="0.3">
      <c r="A4001" s="178" t="s">
        <v>270</v>
      </c>
      <c r="B4001" s="178" t="s">
        <v>47</v>
      </c>
      <c r="C4001" s="178" t="s">
        <v>7714</v>
      </c>
      <c r="D4001" s="178" t="s">
        <v>7736</v>
      </c>
      <c r="E4001" s="179">
        <v>34379</v>
      </c>
      <c r="F4001" s="180">
        <v>0</v>
      </c>
      <c r="G4001" s="180">
        <v>5337.5</v>
      </c>
      <c r="H4001" s="180">
        <v>2668.75</v>
      </c>
      <c r="I4001" s="180">
        <f t="shared" si="124"/>
        <v>8006.25</v>
      </c>
      <c r="J4001" s="177" t="str">
        <f t="shared" si="125"/>
        <v>Date &gt; 1920</v>
      </c>
    </row>
    <row r="4002" spans="1:10" x14ac:dyDescent="0.3">
      <c r="A4002" s="178" t="s">
        <v>270</v>
      </c>
      <c r="B4002" s="178" t="s">
        <v>47</v>
      </c>
      <c r="C4002" s="178" t="s">
        <v>7714</v>
      </c>
      <c r="D4002" s="178" t="s">
        <v>7737</v>
      </c>
      <c r="E4002" s="179">
        <v>34603</v>
      </c>
      <c r="F4002" s="180">
        <v>0</v>
      </c>
      <c r="G4002" s="180">
        <v>5580.73</v>
      </c>
      <c r="H4002" s="180">
        <v>2790.38</v>
      </c>
      <c r="I4002" s="180">
        <f t="shared" si="124"/>
        <v>8371.11</v>
      </c>
      <c r="J4002" s="177" t="str">
        <f t="shared" si="125"/>
        <v>Date &gt; 1920</v>
      </c>
    </row>
    <row r="4003" spans="1:10" x14ac:dyDescent="0.3">
      <c r="A4003" s="178" t="s">
        <v>270</v>
      </c>
      <c r="B4003" s="178" t="s">
        <v>47</v>
      </c>
      <c r="C4003" s="178" t="s">
        <v>7714</v>
      </c>
      <c r="D4003" s="178" t="s">
        <v>7737</v>
      </c>
      <c r="E4003" s="179">
        <v>34933</v>
      </c>
      <c r="F4003" s="180">
        <v>0</v>
      </c>
      <c r="G4003" s="180">
        <v>3951.6</v>
      </c>
      <c r="H4003" s="180">
        <v>1975.81</v>
      </c>
      <c r="I4003" s="180">
        <f t="shared" si="124"/>
        <v>5927.41</v>
      </c>
      <c r="J4003" s="177" t="str">
        <f t="shared" si="125"/>
        <v>Date &gt; 1920</v>
      </c>
    </row>
    <row r="4004" spans="1:10" x14ac:dyDescent="0.3">
      <c r="A4004" s="178" t="s">
        <v>270</v>
      </c>
      <c r="B4004" s="178" t="s">
        <v>47</v>
      </c>
      <c r="C4004" s="178" t="s">
        <v>7714</v>
      </c>
      <c r="D4004" s="178" t="s">
        <v>7737</v>
      </c>
      <c r="E4004" s="179">
        <v>35048</v>
      </c>
      <c r="F4004" s="180">
        <v>0</v>
      </c>
      <c r="G4004" s="180">
        <v>24.24</v>
      </c>
      <c r="H4004" s="180">
        <v>170.82</v>
      </c>
      <c r="I4004" s="180">
        <f t="shared" si="124"/>
        <v>195.06</v>
      </c>
      <c r="J4004" s="177" t="str">
        <f t="shared" si="125"/>
        <v>Date &gt; 1920</v>
      </c>
    </row>
    <row r="4005" spans="1:10" x14ac:dyDescent="0.3">
      <c r="A4005" s="178" t="s">
        <v>270</v>
      </c>
      <c r="B4005" s="178" t="s">
        <v>47</v>
      </c>
      <c r="C4005" s="178" t="s">
        <v>7714</v>
      </c>
      <c r="D4005" s="178" t="s">
        <v>7737</v>
      </c>
      <c r="E4005" s="179">
        <v>35048</v>
      </c>
      <c r="F4005" s="180">
        <v>0</v>
      </c>
      <c r="G4005" s="180">
        <v>317.39999999999998</v>
      </c>
      <c r="H4005" s="180">
        <v>0</v>
      </c>
      <c r="I4005" s="180">
        <f t="shared" si="124"/>
        <v>317.39999999999998</v>
      </c>
      <c r="J4005" s="177" t="str">
        <f t="shared" si="125"/>
        <v>Date &gt; 1920</v>
      </c>
    </row>
    <row r="4006" spans="1:10" x14ac:dyDescent="0.3">
      <c r="A4006" s="178" t="s">
        <v>270</v>
      </c>
      <c r="B4006" s="178" t="s">
        <v>47</v>
      </c>
      <c r="C4006" s="178" t="s">
        <v>7714</v>
      </c>
      <c r="D4006" s="178" t="s">
        <v>7737</v>
      </c>
      <c r="E4006" s="179">
        <v>35107</v>
      </c>
      <c r="F4006" s="180">
        <v>0</v>
      </c>
      <c r="G4006" s="180">
        <v>1686.91</v>
      </c>
      <c r="H4006" s="180">
        <v>843.45</v>
      </c>
      <c r="I4006" s="180">
        <f t="shared" si="124"/>
        <v>2530.36</v>
      </c>
      <c r="J4006" s="177" t="str">
        <f t="shared" si="125"/>
        <v>Date &gt; 1920</v>
      </c>
    </row>
    <row r="4007" spans="1:10" x14ac:dyDescent="0.3">
      <c r="A4007" s="178" t="s">
        <v>270</v>
      </c>
      <c r="B4007" s="178" t="s">
        <v>47</v>
      </c>
      <c r="C4007" s="178" t="s">
        <v>7714</v>
      </c>
      <c r="D4007" s="178" t="s">
        <v>7737</v>
      </c>
      <c r="E4007" s="179">
        <v>35230</v>
      </c>
      <c r="F4007" s="180">
        <v>0</v>
      </c>
      <c r="G4007" s="180">
        <v>1473.38</v>
      </c>
      <c r="H4007" s="180">
        <v>736.69</v>
      </c>
      <c r="I4007" s="180">
        <f t="shared" si="124"/>
        <v>2210.0700000000002</v>
      </c>
      <c r="J4007" s="177" t="str">
        <f t="shared" si="125"/>
        <v>Date &gt; 1920</v>
      </c>
    </row>
    <row r="4008" spans="1:10" x14ac:dyDescent="0.3">
      <c r="A4008" s="178" t="s">
        <v>270</v>
      </c>
      <c r="B4008" s="178" t="s">
        <v>47</v>
      </c>
      <c r="C4008" s="178" t="s">
        <v>7714</v>
      </c>
      <c r="D4008" s="178" t="s">
        <v>7737</v>
      </c>
      <c r="E4008" s="179">
        <v>35390</v>
      </c>
      <c r="F4008" s="180">
        <v>0</v>
      </c>
      <c r="G4008" s="180">
        <v>1889.53</v>
      </c>
      <c r="H4008" s="180">
        <v>944.76</v>
      </c>
      <c r="I4008" s="180">
        <f t="shared" si="124"/>
        <v>2834.29</v>
      </c>
      <c r="J4008" s="177" t="str">
        <f t="shared" si="125"/>
        <v>Date &gt; 1920</v>
      </c>
    </row>
    <row r="4009" spans="1:10" x14ac:dyDescent="0.3">
      <c r="A4009" s="178" t="s">
        <v>270</v>
      </c>
      <c r="B4009" s="178" t="s">
        <v>47</v>
      </c>
      <c r="C4009" s="178" t="s">
        <v>7714</v>
      </c>
      <c r="D4009" s="178" t="s">
        <v>7737</v>
      </c>
      <c r="E4009" s="179">
        <v>35551</v>
      </c>
      <c r="F4009" s="180">
        <v>0</v>
      </c>
      <c r="G4009" s="180">
        <v>0</v>
      </c>
      <c r="H4009" s="180">
        <v>1132.31</v>
      </c>
      <c r="I4009" s="180">
        <f t="shared" si="124"/>
        <v>1132.31</v>
      </c>
      <c r="J4009" s="177" t="str">
        <f t="shared" si="125"/>
        <v>Date &gt; 1920</v>
      </c>
    </row>
    <row r="4010" spans="1:10" x14ac:dyDescent="0.3">
      <c r="A4010" s="178" t="s">
        <v>270</v>
      </c>
      <c r="B4010" s="178" t="s">
        <v>47</v>
      </c>
      <c r="C4010" s="178" t="s">
        <v>7714</v>
      </c>
      <c r="D4010" s="178" t="s">
        <v>7737</v>
      </c>
      <c r="E4010" s="179">
        <v>35551</v>
      </c>
      <c r="F4010" s="180">
        <v>0</v>
      </c>
      <c r="G4010" s="180">
        <v>2264.63</v>
      </c>
      <c r="H4010" s="180">
        <v>0</v>
      </c>
      <c r="I4010" s="180">
        <f t="shared" si="124"/>
        <v>2264.63</v>
      </c>
      <c r="J4010" s="177" t="str">
        <f t="shared" si="125"/>
        <v>Date &gt; 1920</v>
      </c>
    </row>
    <row r="4011" spans="1:10" x14ac:dyDescent="0.3">
      <c r="A4011" s="178" t="s">
        <v>270</v>
      </c>
      <c r="B4011" s="178" t="s">
        <v>47</v>
      </c>
      <c r="C4011" s="178" t="s">
        <v>7714</v>
      </c>
      <c r="D4011" s="178" t="s">
        <v>7737</v>
      </c>
      <c r="E4011" s="179">
        <v>35664</v>
      </c>
      <c r="F4011" s="180">
        <v>0</v>
      </c>
      <c r="G4011" s="180">
        <v>1719.05</v>
      </c>
      <c r="H4011" s="180">
        <v>859.52</v>
      </c>
      <c r="I4011" s="180">
        <f t="shared" si="124"/>
        <v>2578.5699999999997</v>
      </c>
      <c r="J4011" s="177" t="str">
        <f t="shared" si="125"/>
        <v>Date &gt; 1920</v>
      </c>
    </row>
    <row r="4012" spans="1:10" x14ac:dyDescent="0.3">
      <c r="A4012" s="178" t="s">
        <v>270</v>
      </c>
      <c r="B4012" s="178" t="s">
        <v>47</v>
      </c>
      <c r="C4012" s="178" t="s">
        <v>7714</v>
      </c>
      <c r="D4012" s="178" t="s">
        <v>7737</v>
      </c>
      <c r="E4012" s="179">
        <v>35811</v>
      </c>
      <c r="F4012" s="180">
        <v>0</v>
      </c>
      <c r="G4012" s="180">
        <v>5146.17</v>
      </c>
      <c r="H4012" s="180">
        <v>2573.09</v>
      </c>
      <c r="I4012" s="180">
        <f t="shared" si="124"/>
        <v>7719.26</v>
      </c>
      <c r="J4012" s="177" t="str">
        <f t="shared" si="125"/>
        <v>Date &gt; 1920</v>
      </c>
    </row>
    <row r="4013" spans="1:10" x14ac:dyDescent="0.3">
      <c r="A4013" s="178" t="s">
        <v>270</v>
      </c>
      <c r="B4013" s="178" t="s">
        <v>47</v>
      </c>
      <c r="C4013" s="178" t="s">
        <v>7714</v>
      </c>
      <c r="D4013" s="178" t="s">
        <v>7738</v>
      </c>
      <c r="E4013" s="179">
        <v>34856</v>
      </c>
      <c r="F4013" s="180">
        <v>0</v>
      </c>
      <c r="G4013" s="180">
        <v>3000</v>
      </c>
      <c r="H4013" s="180">
        <v>1500</v>
      </c>
      <c r="I4013" s="180">
        <f t="shared" si="124"/>
        <v>4500</v>
      </c>
      <c r="J4013" s="177" t="str">
        <f t="shared" si="125"/>
        <v>Date &gt; 1920</v>
      </c>
    </row>
    <row r="4014" spans="1:10" x14ac:dyDescent="0.3">
      <c r="A4014" s="178" t="s">
        <v>270</v>
      </c>
      <c r="B4014" s="178" t="s">
        <v>47</v>
      </c>
      <c r="C4014" s="178" t="s">
        <v>7714</v>
      </c>
      <c r="D4014" s="178" t="s">
        <v>7739</v>
      </c>
      <c r="E4014" s="179">
        <v>35032</v>
      </c>
      <c r="F4014" s="180">
        <v>0</v>
      </c>
      <c r="G4014" s="180">
        <v>49466.67</v>
      </c>
      <c r="H4014" s="180">
        <v>24733.33</v>
      </c>
      <c r="I4014" s="180">
        <f t="shared" si="124"/>
        <v>74200</v>
      </c>
      <c r="J4014" s="177" t="str">
        <f t="shared" si="125"/>
        <v>Date &gt; 1920</v>
      </c>
    </row>
    <row r="4015" spans="1:10" x14ac:dyDescent="0.3">
      <c r="A4015" s="178" t="s">
        <v>270</v>
      </c>
      <c r="B4015" s="178" t="s">
        <v>47</v>
      </c>
      <c r="C4015" s="178" t="s">
        <v>7714</v>
      </c>
      <c r="D4015" s="178" t="s">
        <v>7739</v>
      </c>
      <c r="E4015" s="179">
        <v>35256</v>
      </c>
      <c r="F4015" s="180">
        <v>0</v>
      </c>
      <c r="G4015" s="180">
        <v>533.33000000000004</v>
      </c>
      <c r="H4015" s="180">
        <v>266.67</v>
      </c>
      <c r="I4015" s="180">
        <f t="shared" si="124"/>
        <v>800</v>
      </c>
      <c r="J4015" s="177" t="str">
        <f t="shared" si="125"/>
        <v>Date &gt; 1920</v>
      </c>
    </row>
    <row r="4016" spans="1:10" x14ac:dyDescent="0.3">
      <c r="A4016" s="178" t="s">
        <v>270</v>
      </c>
      <c r="B4016" s="178" t="s">
        <v>47</v>
      </c>
      <c r="C4016" s="178" t="s">
        <v>7714</v>
      </c>
      <c r="D4016" s="178" t="s">
        <v>7740</v>
      </c>
      <c r="E4016" s="179">
        <v>35048</v>
      </c>
      <c r="F4016" s="180">
        <v>0</v>
      </c>
      <c r="G4016" s="180">
        <v>6091.22</v>
      </c>
      <c r="H4016" s="180">
        <v>3045.61</v>
      </c>
      <c r="I4016" s="180">
        <f t="shared" si="124"/>
        <v>9136.83</v>
      </c>
      <c r="J4016" s="177" t="str">
        <f t="shared" si="125"/>
        <v>Date &gt; 1920</v>
      </c>
    </row>
    <row r="4017" spans="1:10" x14ac:dyDescent="0.3">
      <c r="A4017" s="178" t="s">
        <v>270</v>
      </c>
      <c r="B4017" s="178" t="s">
        <v>47</v>
      </c>
      <c r="C4017" s="178" t="s">
        <v>7714</v>
      </c>
      <c r="D4017" s="178" t="s">
        <v>7741</v>
      </c>
      <c r="E4017" s="179">
        <v>35342</v>
      </c>
      <c r="F4017" s="180">
        <v>0</v>
      </c>
      <c r="G4017" s="180">
        <v>1487.62</v>
      </c>
      <c r="H4017" s="180">
        <v>743.81</v>
      </c>
      <c r="I4017" s="180">
        <f t="shared" si="124"/>
        <v>2231.4299999999998</v>
      </c>
      <c r="J4017" s="177" t="str">
        <f t="shared" si="125"/>
        <v>Date &gt; 1920</v>
      </c>
    </row>
    <row r="4018" spans="1:10" x14ac:dyDescent="0.3">
      <c r="A4018" s="178" t="s">
        <v>270</v>
      </c>
      <c r="B4018" s="178" t="s">
        <v>47</v>
      </c>
      <c r="C4018" s="178" t="s">
        <v>7714</v>
      </c>
      <c r="D4018" s="178" t="s">
        <v>7184</v>
      </c>
      <c r="E4018" s="179">
        <v>35684</v>
      </c>
      <c r="F4018" s="180">
        <v>0</v>
      </c>
      <c r="G4018" s="180">
        <v>6132.95</v>
      </c>
      <c r="H4018" s="180">
        <v>4088.61</v>
      </c>
      <c r="I4018" s="180">
        <f t="shared" si="124"/>
        <v>10221.56</v>
      </c>
      <c r="J4018" s="177" t="str">
        <f t="shared" si="125"/>
        <v>Date &gt; 1920</v>
      </c>
    </row>
    <row r="4019" spans="1:10" x14ac:dyDescent="0.3">
      <c r="A4019" s="178" t="s">
        <v>270</v>
      </c>
      <c r="B4019" s="178" t="s">
        <v>47</v>
      </c>
      <c r="C4019" s="178" t="s">
        <v>7714</v>
      </c>
      <c r="D4019" s="178" t="s">
        <v>7184</v>
      </c>
      <c r="E4019" s="179">
        <v>35713</v>
      </c>
      <c r="F4019" s="180">
        <v>0</v>
      </c>
      <c r="G4019" s="180">
        <v>24961.67</v>
      </c>
      <c r="H4019" s="180">
        <v>16934.04</v>
      </c>
      <c r="I4019" s="180">
        <f t="shared" si="124"/>
        <v>41895.71</v>
      </c>
      <c r="J4019" s="177" t="str">
        <f t="shared" si="125"/>
        <v>Date &gt; 1920</v>
      </c>
    </row>
    <row r="4020" spans="1:10" x14ac:dyDescent="0.3">
      <c r="A4020" s="178" t="s">
        <v>270</v>
      </c>
      <c r="B4020" s="178" t="s">
        <v>47</v>
      </c>
      <c r="C4020" s="178" t="s">
        <v>7714</v>
      </c>
      <c r="D4020" s="178" t="s">
        <v>7184</v>
      </c>
      <c r="E4020" s="179">
        <v>35747</v>
      </c>
      <c r="F4020" s="180">
        <v>0</v>
      </c>
      <c r="G4020" s="180">
        <v>13777.42</v>
      </c>
      <c r="H4020" s="180">
        <v>9477.85</v>
      </c>
      <c r="I4020" s="180">
        <f t="shared" si="124"/>
        <v>23255.27</v>
      </c>
      <c r="J4020" s="177" t="str">
        <f t="shared" si="125"/>
        <v>Date &gt; 1920</v>
      </c>
    </row>
    <row r="4021" spans="1:10" x14ac:dyDescent="0.3">
      <c r="A4021" s="178" t="s">
        <v>270</v>
      </c>
      <c r="B4021" s="178" t="s">
        <v>47</v>
      </c>
      <c r="C4021" s="178" t="s">
        <v>7714</v>
      </c>
      <c r="D4021" s="178" t="s">
        <v>7184</v>
      </c>
      <c r="E4021" s="179">
        <v>35958</v>
      </c>
      <c r="F4021" s="180">
        <v>0</v>
      </c>
      <c r="G4021" s="180">
        <v>11946.33</v>
      </c>
      <c r="H4021" s="180">
        <v>7995.05</v>
      </c>
      <c r="I4021" s="180">
        <f t="shared" si="124"/>
        <v>19941.38</v>
      </c>
      <c r="J4021" s="177" t="str">
        <f t="shared" si="125"/>
        <v>Date &gt; 1920</v>
      </c>
    </row>
    <row r="4022" spans="1:10" x14ac:dyDescent="0.3">
      <c r="A4022" s="178" t="s">
        <v>270</v>
      </c>
      <c r="B4022" s="178" t="s">
        <v>47</v>
      </c>
      <c r="C4022" s="178" t="s">
        <v>7714</v>
      </c>
      <c r="D4022" s="178" t="s">
        <v>7184</v>
      </c>
      <c r="E4022" s="179">
        <v>36039</v>
      </c>
      <c r="F4022" s="180">
        <v>0</v>
      </c>
      <c r="G4022" s="180">
        <v>2281.63</v>
      </c>
      <c r="H4022" s="180">
        <v>2695.24</v>
      </c>
      <c r="I4022" s="180">
        <f t="shared" si="124"/>
        <v>4976.87</v>
      </c>
      <c r="J4022" s="177" t="str">
        <f t="shared" si="125"/>
        <v>Date &gt; 1920</v>
      </c>
    </row>
    <row r="4023" spans="1:10" x14ac:dyDescent="0.3">
      <c r="A4023" s="178" t="s">
        <v>270</v>
      </c>
      <c r="B4023" s="178" t="s">
        <v>47</v>
      </c>
      <c r="C4023" s="178" t="s">
        <v>7714</v>
      </c>
      <c r="D4023" s="178" t="s">
        <v>7184</v>
      </c>
      <c r="E4023" s="179">
        <v>36039</v>
      </c>
      <c r="F4023" s="180">
        <v>0</v>
      </c>
      <c r="G4023" s="180">
        <v>2686.24</v>
      </c>
      <c r="H4023" s="180">
        <v>0</v>
      </c>
      <c r="I4023" s="180">
        <f t="shared" si="124"/>
        <v>2686.24</v>
      </c>
      <c r="J4023" s="177" t="str">
        <f t="shared" si="125"/>
        <v>Date &gt; 1920</v>
      </c>
    </row>
    <row r="4024" spans="1:10" x14ac:dyDescent="0.3">
      <c r="A4024" s="178" t="s">
        <v>270</v>
      </c>
      <c r="B4024" s="178" t="s">
        <v>47</v>
      </c>
      <c r="C4024" s="178" t="s">
        <v>7714</v>
      </c>
      <c r="D4024" s="178" t="s">
        <v>7742</v>
      </c>
      <c r="E4024" s="179">
        <v>36101</v>
      </c>
      <c r="F4024" s="180">
        <v>0</v>
      </c>
      <c r="G4024" s="180">
        <v>3370.1</v>
      </c>
      <c r="H4024" s="180">
        <v>2246.73</v>
      </c>
      <c r="I4024" s="180">
        <f t="shared" si="124"/>
        <v>5616.83</v>
      </c>
      <c r="J4024" s="177" t="str">
        <f t="shared" si="125"/>
        <v>Date &gt; 1920</v>
      </c>
    </row>
    <row r="4025" spans="1:10" x14ac:dyDescent="0.3">
      <c r="A4025" s="178" t="s">
        <v>270</v>
      </c>
      <c r="B4025" s="178" t="s">
        <v>47</v>
      </c>
      <c r="C4025" s="178" t="s">
        <v>7714</v>
      </c>
      <c r="D4025" s="178" t="s">
        <v>7742</v>
      </c>
      <c r="E4025" s="179">
        <v>36658</v>
      </c>
      <c r="F4025" s="180">
        <v>0</v>
      </c>
      <c r="G4025" s="180">
        <v>55719.95</v>
      </c>
      <c r="H4025" s="180">
        <v>37146.629999999997</v>
      </c>
      <c r="I4025" s="180">
        <f t="shared" si="124"/>
        <v>92866.579999999987</v>
      </c>
      <c r="J4025" s="177" t="str">
        <f t="shared" si="125"/>
        <v>Date &gt; 1920</v>
      </c>
    </row>
    <row r="4026" spans="1:10" x14ac:dyDescent="0.3">
      <c r="A4026" s="178" t="s">
        <v>270</v>
      </c>
      <c r="B4026" s="178" t="s">
        <v>47</v>
      </c>
      <c r="C4026" s="178" t="s">
        <v>7714</v>
      </c>
      <c r="D4026" s="178" t="s">
        <v>7743</v>
      </c>
      <c r="E4026" s="179">
        <v>36453</v>
      </c>
      <c r="F4026" s="180">
        <v>320723</v>
      </c>
      <c r="G4026" s="180">
        <v>1857.93</v>
      </c>
      <c r="H4026" s="180">
        <v>57445.85</v>
      </c>
      <c r="I4026" s="180">
        <f t="shared" si="124"/>
        <v>380026.77999999997</v>
      </c>
      <c r="J4026" s="177" t="str">
        <f t="shared" si="125"/>
        <v>Date &gt; 1920</v>
      </c>
    </row>
    <row r="4027" spans="1:10" x14ac:dyDescent="0.3">
      <c r="A4027" s="178" t="s">
        <v>270</v>
      </c>
      <c r="B4027" s="178" t="s">
        <v>47</v>
      </c>
      <c r="C4027" s="178" t="s">
        <v>7714</v>
      </c>
      <c r="D4027" s="178" t="s">
        <v>7743</v>
      </c>
      <c r="E4027" s="179">
        <v>36489</v>
      </c>
      <c r="F4027" s="180">
        <v>178364</v>
      </c>
      <c r="G4027" s="180">
        <v>317.98</v>
      </c>
      <c r="H4027" s="180">
        <v>186.41</v>
      </c>
      <c r="I4027" s="180">
        <f t="shared" si="124"/>
        <v>178868.39</v>
      </c>
      <c r="J4027" s="177" t="str">
        <f t="shared" si="125"/>
        <v>Date &gt; 1920</v>
      </c>
    </row>
    <row r="4028" spans="1:10" x14ac:dyDescent="0.3">
      <c r="A4028" s="178" t="s">
        <v>270</v>
      </c>
      <c r="B4028" s="178" t="s">
        <v>47</v>
      </c>
      <c r="C4028" s="178" t="s">
        <v>7714</v>
      </c>
      <c r="D4028" s="178" t="s">
        <v>7743</v>
      </c>
      <c r="E4028" s="179">
        <v>36507</v>
      </c>
      <c r="F4028" s="180">
        <v>0</v>
      </c>
      <c r="G4028" s="180">
        <v>61552.59</v>
      </c>
      <c r="H4028" s="180">
        <v>41035.06</v>
      </c>
      <c r="I4028" s="180">
        <f t="shared" si="124"/>
        <v>102587.65</v>
      </c>
      <c r="J4028" s="177" t="str">
        <f t="shared" si="125"/>
        <v>Date &gt; 1920</v>
      </c>
    </row>
    <row r="4029" spans="1:10" x14ac:dyDescent="0.3">
      <c r="A4029" s="178" t="s">
        <v>270</v>
      </c>
      <c r="B4029" s="178" t="s">
        <v>47</v>
      </c>
      <c r="C4029" s="178" t="s">
        <v>7714</v>
      </c>
      <c r="D4029" s="178" t="s">
        <v>7743</v>
      </c>
      <c r="E4029" s="179">
        <v>36552</v>
      </c>
      <c r="F4029" s="180">
        <v>51175</v>
      </c>
      <c r="G4029" s="180">
        <v>16271.5</v>
      </c>
      <c r="H4029" s="180">
        <v>40879.43</v>
      </c>
      <c r="I4029" s="180">
        <f t="shared" si="124"/>
        <v>108325.93</v>
      </c>
      <c r="J4029" s="177" t="str">
        <f t="shared" si="125"/>
        <v>Date &gt; 1920</v>
      </c>
    </row>
    <row r="4030" spans="1:10" x14ac:dyDescent="0.3">
      <c r="A4030" s="178" t="s">
        <v>270</v>
      </c>
      <c r="B4030" s="178" t="s">
        <v>47</v>
      </c>
      <c r="C4030" s="178" t="s">
        <v>7714</v>
      </c>
      <c r="D4030" s="178" t="s">
        <v>7743</v>
      </c>
      <c r="E4030" s="179">
        <v>36663</v>
      </c>
      <c r="F4030" s="180">
        <v>121446</v>
      </c>
      <c r="G4030" s="180">
        <v>0</v>
      </c>
      <c r="H4030" s="180">
        <v>35042.6</v>
      </c>
      <c r="I4030" s="180">
        <f t="shared" si="124"/>
        <v>156488.6</v>
      </c>
      <c r="J4030" s="177" t="str">
        <f t="shared" si="125"/>
        <v>Date &gt; 1920</v>
      </c>
    </row>
    <row r="4031" spans="1:10" x14ac:dyDescent="0.3">
      <c r="A4031" s="178" t="s">
        <v>270</v>
      </c>
      <c r="B4031" s="178" t="s">
        <v>47</v>
      </c>
      <c r="C4031" s="178" t="s">
        <v>7714</v>
      </c>
      <c r="D4031" s="178" t="s">
        <v>7743</v>
      </c>
      <c r="E4031" s="179">
        <v>36696</v>
      </c>
      <c r="F4031" s="180">
        <v>269257</v>
      </c>
      <c r="G4031" s="180">
        <v>0</v>
      </c>
      <c r="H4031" s="180">
        <v>31625.37</v>
      </c>
      <c r="I4031" s="180">
        <f t="shared" si="124"/>
        <v>300882.37</v>
      </c>
      <c r="J4031" s="177" t="str">
        <f t="shared" si="125"/>
        <v>Date &gt; 1920</v>
      </c>
    </row>
    <row r="4032" spans="1:10" x14ac:dyDescent="0.3">
      <c r="A4032" s="178" t="s">
        <v>270</v>
      </c>
      <c r="B4032" s="178" t="s">
        <v>47</v>
      </c>
      <c r="C4032" s="178" t="s">
        <v>7714</v>
      </c>
      <c r="D4032" s="178" t="s">
        <v>7743</v>
      </c>
      <c r="E4032" s="179">
        <v>36776</v>
      </c>
      <c r="F4032" s="180">
        <v>89789</v>
      </c>
      <c r="G4032" s="180">
        <v>0</v>
      </c>
      <c r="H4032" s="180">
        <v>14700.41</v>
      </c>
      <c r="I4032" s="180">
        <f t="shared" si="124"/>
        <v>104489.41</v>
      </c>
      <c r="J4032" s="177" t="str">
        <f t="shared" si="125"/>
        <v>Date &gt; 1920</v>
      </c>
    </row>
    <row r="4033" spans="1:10" x14ac:dyDescent="0.3">
      <c r="A4033" s="178" t="s">
        <v>270</v>
      </c>
      <c r="B4033" s="178" t="s">
        <v>47</v>
      </c>
      <c r="C4033" s="178" t="s">
        <v>7714</v>
      </c>
      <c r="D4033" s="178" t="s">
        <v>7743</v>
      </c>
      <c r="E4033" s="179">
        <v>37445</v>
      </c>
      <c r="F4033" s="180">
        <v>91157</v>
      </c>
      <c r="G4033" s="180">
        <v>0</v>
      </c>
      <c r="H4033" s="180">
        <v>12077.25</v>
      </c>
      <c r="I4033" s="180">
        <f t="shared" si="124"/>
        <v>103234.25</v>
      </c>
      <c r="J4033" s="177" t="str">
        <f t="shared" si="125"/>
        <v>Date &gt; 1920</v>
      </c>
    </row>
    <row r="4034" spans="1:10" x14ac:dyDescent="0.3">
      <c r="A4034" s="178" t="s">
        <v>270</v>
      </c>
      <c r="B4034" s="178" t="s">
        <v>47</v>
      </c>
      <c r="C4034" s="178" t="s">
        <v>7714</v>
      </c>
      <c r="D4034" s="178" t="s">
        <v>7743</v>
      </c>
      <c r="E4034" s="179">
        <v>37798</v>
      </c>
      <c r="F4034" s="180">
        <v>2131</v>
      </c>
      <c r="G4034" s="180">
        <v>0</v>
      </c>
      <c r="H4034" s="180">
        <v>-946.63</v>
      </c>
      <c r="I4034" s="180">
        <f t="shared" si="124"/>
        <v>1184.3699999999999</v>
      </c>
      <c r="J4034" s="177" t="str">
        <f t="shared" si="125"/>
        <v>Date &gt; 1920</v>
      </c>
    </row>
    <row r="4035" spans="1:10" x14ac:dyDescent="0.3">
      <c r="A4035" s="178" t="s">
        <v>270</v>
      </c>
      <c r="B4035" s="178" t="s">
        <v>47</v>
      </c>
      <c r="C4035" s="178" t="s">
        <v>7714</v>
      </c>
      <c r="D4035" s="178" t="s">
        <v>7743</v>
      </c>
      <c r="E4035" s="179">
        <v>37860</v>
      </c>
      <c r="F4035" s="180">
        <v>252025</v>
      </c>
      <c r="G4035" s="180">
        <v>0</v>
      </c>
      <c r="H4035" s="180">
        <v>39007.760000000002</v>
      </c>
      <c r="I4035" s="180">
        <f t="shared" si="124"/>
        <v>291032.76</v>
      </c>
      <c r="J4035" s="177" t="str">
        <f t="shared" si="125"/>
        <v>Date &gt; 1920</v>
      </c>
    </row>
    <row r="4036" spans="1:10" x14ac:dyDescent="0.3">
      <c r="A4036" s="178" t="s">
        <v>270</v>
      </c>
      <c r="B4036" s="178" t="s">
        <v>47</v>
      </c>
      <c r="C4036" s="178" t="s">
        <v>7714</v>
      </c>
      <c r="D4036" s="178" t="s">
        <v>7744</v>
      </c>
      <c r="E4036" s="179">
        <v>37264</v>
      </c>
      <c r="F4036" s="180">
        <v>0</v>
      </c>
      <c r="G4036" s="180">
        <v>53262.59</v>
      </c>
      <c r="H4036" s="180">
        <v>53262.57</v>
      </c>
      <c r="I4036" s="180">
        <f t="shared" si="124"/>
        <v>106525.16</v>
      </c>
      <c r="J4036" s="177" t="str">
        <f t="shared" si="125"/>
        <v>Date &gt; 1920</v>
      </c>
    </row>
    <row r="4037" spans="1:10" x14ac:dyDescent="0.3">
      <c r="A4037" s="178" t="s">
        <v>270</v>
      </c>
      <c r="B4037" s="178" t="s">
        <v>47</v>
      </c>
      <c r="C4037" s="178" t="s">
        <v>7714</v>
      </c>
      <c r="D4037" s="178" t="s">
        <v>7744</v>
      </c>
      <c r="E4037" s="179">
        <v>37294</v>
      </c>
      <c r="F4037" s="180">
        <v>0</v>
      </c>
      <c r="G4037" s="180">
        <v>1877.78</v>
      </c>
      <c r="H4037" s="180">
        <v>1877.78</v>
      </c>
      <c r="I4037" s="180">
        <f t="shared" ref="I4037:I4100" si="126">SUM(F4037:H4037)</f>
        <v>3755.56</v>
      </c>
      <c r="J4037" s="177" t="str">
        <f t="shared" ref="J4037:J4100" si="127">IF(OR(YEAR(E4037)&gt; 1920, ISBLANK(E4037)), "Date &gt; 1920", "Sketchy date")</f>
        <v>Date &gt; 1920</v>
      </c>
    </row>
    <row r="4038" spans="1:10" x14ac:dyDescent="0.3">
      <c r="A4038" s="178" t="s">
        <v>270</v>
      </c>
      <c r="B4038" s="178" t="s">
        <v>47</v>
      </c>
      <c r="C4038" s="178" t="s">
        <v>7714</v>
      </c>
      <c r="D4038" s="178" t="s">
        <v>7744</v>
      </c>
      <c r="E4038" s="179">
        <v>37805</v>
      </c>
      <c r="F4038" s="180">
        <v>0</v>
      </c>
      <c r="G4038" s="180">
        <v>9692.74</v>
      </c>
      <c r="H4038" s="180">
        <v>9692.7000000000007</v>
      </c>
      <c r="I4038" s="180">
        <f t="shared" si="126"/>
        <v>19385.440000000002</v>
      </c>
      <c r="J4038" s="177" t="str">
        <f t="shared" si="127"/>
        <v>Date &gt; 1920</v>
      </c>
    </row>
    <row r="4039" spans="1:10" x14ac:dyDescent="0.3">
      <c r="A4039" s="178" t="s">
        <v>270</v>
      </c>
      <c r="B4039" s="178" t="s">
        <v>47</v>
      </c>
      <c r="C4039" s="178" t="s">
        <v>7714</v>
      </c>
      <c r="D4039" s="178" t="s">
        <v>7745</v>
      </c>
      <c r="E4039" s="179">
        <v>37175</v>
      </c>
      <c r="F4039" s="180">
        <v>56928</v>
      </c>
      <c r="G4039" s="180">
        <v>12013.2</v>
      </c>
      <c r="H4039" s="180">
        <v>14334.99</v>
      </c>
      <c r="I4039" s="180">
        <f t="shared" si="126"/>
        <v>83276.19</v>
      </c>
      <c r="J4039" s="177" t="str">
        <f t="shared" si="127"/>
        <v>Date &gt; 1920</v>
      </c>
    </row>
    <row r="4040" spans="1:10" x14ac:dyDescent="0.3">
      <c r="A4040" s="178" t="s">
        <v>270</v>
      </c>
      <c r="B4040" s="178" t="s">
        <v>47</v>
      </c>
      <c r="C4040" s="178" t="s">
        <v>7714</v>
      </c>
      <c r="D4040" s="178" t="s">
        <v>7746</v>
      </c>
      <c r="E4040" s="179">
        <v>37056</v>
      </c>
      <c r="F4040" s="180">
        <v>0</v>
      </c>
      <c r="G4040" s="180">
        <v>14714.4</v>
      </c>
      <c r="H4040" s="180">
        <v>9809.6</v>
      </c>
      <c r="I4040" s="180">
        <f t="shared" si="126"/>
        <v>24524</v>
      </c>
      <c r="J4040" s="177" t="str">
        <f t="shared" si="127"/>
        <v>Date &gt; 1920</v>
      </c>
    </row>
    <row r="4041" spans="1:10" x14ac:dyDescent="0.3">
      <c r="A4041" s="178" t="s">
        <v>270</v>
      </c>
      <c r="B4041" s="178" t="s">
        <v>47</v>
      </c>
      <c r="C4041" s="178" t="s">
        <v>7714</v>
      </c>
      <c r="D4041" s="178" t="s">
        <v>7747</v>
      </c>
      <c r="E4041" s="179">
        <v>37741</v>
      </c>
      <c r="F4041" s="180">
        <v>89202</v>
      </c>
      <c r="G4041" s="180">
        <v>0</v>
      </c>
      <c r="H4041" s="180">
        <v>9911</v>
      </c>
      <c r="I4041" s="180">
        <f t="shared" si="126"/>
        <v>99113</v>
      </c>
      <c r="J4041" s="177" t="str">
        <f t="shared" si="127"/>
        <v>Date &gt; 1920</v>
      </c>
    </row>
    <row r="4042" spans="1:10" x14ac:dyDescent="0.3">
      <c r="A4042" s="178" t="s">
        <v>270</v>
      </c>
      <c r="B4042" s="178" t="s">
        <v>47</v>
      </c>
      <c r="C4042" s="178" t="s">
        <v>7714</v>
      </c>
      <c r="D4042" s="178" t="s">
        <v>7747</v>
      </c>
      <c r="E4042" s="179">
        <v>37860</v>
      </c>
      <c r="F4042" s="180">
        <v>561</v>
      </c>
      <c r="G4042" s="180">
        <v>0</v>
      </c>
      <c r="H4042" s="180">
        <v>62.74</v>
      </c>
      <c r="I4042" s="180">
        <f t="shared" si="126"/>
        <v>623.74</v>
      </c>
      <c r="J4042" s="177" t="str">
        <f t="shared" si="127"/>
        <v>Date &gt; 1920</v>
      </c>
    </row>
    <row r="4043" spans="1:10" x14ac:dyDescent="0.3">
      <c r="A4043" s="178" t="s">
        <v>270</v>
      </c>
      <c r="B4043" s="178" t="s">
        <v>47</v>
      </c>
      <c r="C4043" s="178" t="s">
        <v>7714</v>
      </c>
      <c r="D4043" s="178" t="s">
        <v>7748</v>
      </c>
      <c r="E4043" s="179">
        <v>38048</v>
      </c>
      <c r="F4043" s="180">
        <v>0</v>
      </c>
      <c r="G4043" s="180">
        <v>107500</v>
      </c>
      <c r="H4043" s="180">
        <v>107500</v>
      </c>
      <c r="I4043" s="180">
        <f t="shared" si="126"/>
        <v>215000</v>
      </c>
      <c r="J4043" s="177" t="str">
        <f t="shared" si="127"/>
        <v>Date &gt; 1920</v>
      </c>
    </row>
    <row r="4044" spans="1:10" x14ac:dyDescent="0.3">
      <c r="A4044" s="178" t="s">
        <v>270</v>
      </c>
      <c r="B4044" s="178" t="s">
        <v>47</v>
      </c>
      <c r="C4044" s="178" t="s">
        <v>7714</v>
      </c>
      <c r="D4044" s="178" t="s">
        <v>7749</v>
      </c>
      <c r="E4044" s="179">
        <v>38254</v>
      </c>
      <c r="F4044" s="180">
        <v>16584</v>
      </c>
      <c r="G4044" s="180">
        <v>1611.88</v>
      </c>
      <c r="H4044" s="180">
        <v>1564.12</v>
      </c>
      <c r="I4044" s="180">
        <f t="shared" si="126"/>
        <v>19760</v>
      </c>
      <c r="J4044" s="177" t="str">
        <f t="shared" si="127"/>
        <v>Date &gt; 1920</v>
      </c>
    </row>
    <row r="4045" spans="1:10" x14ac:dyDescent="0.3">
      <c r="A4045" s="178" t="s">
        <v>270</v>
      </c>
      <c r="B4045" s="178" t="s">
        <v>47</v>
      </c>
      <c r="C4045" s="178" t="s">
        <v>7714</v>
      </c>
      <c r="D4045" s="178" t="s">
        <v>7749</v>
      </c>
      <c r="E4045" s="179">
        <v>38295</v>
      </c>
      <c r="F4045" s="180">
        <v>127668</v>
      </c>
      <c r="G4045" s="180">
        <v>12408.45</v>
      </c>
      <c r="H4045" s="180">
        <v>12037.55</v>
      </c>
      <c r="I4045" s="180">
        <f t="shared" si="126"/>
        <v>152114</v>
      </c>
      <c r="J4045" s="177" t="str">
        <f t="shared" si="127"/>
        <v>Date &gt; 1920</v>
      </c>
    </row>
    <row r="4046" spans="1:10" x14ac:dyDescent="0.3">
      <c r="A4046" s="178" t="s">
        <v>270</v>
      </c>
      <c r="B4046" s="178" t="s">
        <v>47</v>
      </c>
      <c r="C4046" s="178" t="s">
        <v>7714</v>
      </c>
      <c r="D4046" s="178" t="s">
        <v>7749</v>
      </c>
      <c r="E4046" s="179">
        <v>38371</v>
      </c>
      <c r="F4046" s="180">
        <v>147360</v>
      </c>
      <c r="G4046" s="180">
        <v>14322.46</v>
      </c>
      <c r="H4046" s="180">
        <v>13895.33</v>
      </c>
      <c r="I4046" s="180">
        <f t="shared" si="126"/>
        <v>175577.78999999998</v>
      </c>
      <c r="J4046" s="177" t="str">
        <f t="shared" si="127"/>
        <v>Date &gt; 1920</v>
      </c>
    </row>
    <row r="4047" spans="1:10" x14ac:dyDescent="0.3">
      <c r="A4047" s="178" t="s">
        <v>270</v>
      </c>
      <c r="B4047" s="178" t="s">
        <v>47</v>
      </c>
      <c r="C4047" s="178" t="s">
        <v>7714</v>
      </c>
      <c r="D4047" s="178" t="s">
        <v>7749</v>
      </c>
      <c r="E4047" s="179">
        <v>38447</v>
      </c>
      <c r="F4047" s="180">
        <v>99948</v>
      </c>
      <c r="G4047" s="180">
        <v>9714.23</v>
      </c>
      <c r="H4047" s="180">
        <v>9423.77</v>
      </c>
      <c r="I4047" s="180">
        <f t="shared" si="126"/>
        <v>119086</v>
      </c>
      <c r="J4047" s="177" t="str">
        <f t="shared" si="127"/>
        <v>Date &gt; 1920</v>
      </c>
    </row>
    <row r="4048" spans="1:10" x14ac:dyDescent="0.3">
      <c r="A4048" s="178" t="s">
        <v>270</v>
      </c>
      <c r="B4048" s="178" t="s">
        <v>47</v>
      </c>
      <c r="C4048" s="178" t="s">
        <v>7714</v>
      </c>
      <c r="D4048" s="178" t="s">
        <v>7749</v>
      </c>
      <c r="E4048" s="179">
        <v>38784</v>
      </c>
      <c r="F4048" s="180">
        <v>12811</v>
      </c>
      <c r="G4048" s="180">
        <v>1245.98</v>
      </c>
      <c r="H4048" s="180">
        <v>1345.39</v>
      </c>
      <c r="I4048" s="180">
        <f t="shared" si="126"/>
        <v>15402.369999999999</v>
      </c>
      <c r="J4048" s="177" t="str">
        <f t="shared" si="127"/>
        <v>Date &gt; 1920</v>
      </c>
    </row>
    <row r="4049" spans="1:10" x14ac:dyDescent="0.3">
      <c r="A4049" s="178" t="s">
        <v>270</v>
      </c>
      <c r="B4049" s="178" t="s">
        <v>47</v>
      </c>
      <c r="C4049" s="178" t="s">
        <v>7714</v>
      </c>
      <c r="D4049" s="178" t="s">
        <v>7750</v>
      </c>
      <c r="E4049" s="179">
        <v>38751</v>
      </c>
      <c r="F4049" s="180">
        <v>176555</v>
      </c>
      <c r="G4049" s="180">
        <v>0</v>
      </c>
      <c r="H4049" s="180">
        <v>9293.41</v>
      </c>
      <c r="I4049" s="180">
        <f t="shared" si="126"/>
        <v>185848.41</v>
      </c>
      <c r="J4049" s="177" t="str">
        <f t="shared" si="127"/>
        <v>Date &gt; 1920</v>
      </c>
    </row>
    <row r="4050" spans="1:10" x14ac:dyDescent="0.3">
      <c r="A4050" s="178" t="s">
        <v>270</v>
      </c>
      <c r="B4050" s="178" t="s">
        <v>47</v>
      </c>
      <c r="C4050" s="178" t="s">
        <v>7714</v>
      </c>
      <c r="D4050" s="178" t="s">
        <v>7750</v>
      </c>
      <c r="E4050" s="179">
        <v>38784</v>
      </c>
      <c r="F4050" s="180">
        <v>41758</v>
      </c>
      <c r="G4050" s="180">
        <v>0</v>
      </c>
      <c r="H4050" s="180">
        <v>2198.39</v>
      </c>
      <c r="I4050" s="180">
        <f t="shared" si="126"/>
        <v>43956.39</v>
      </c>
      <c r="J4050" s="177" t="str">
        <f t="shared" si="127"/>
        <v>Date &gt; 1920</v>
      </c>
    </row>
    <row r="4051" spans="1:10" x14ac:dyDescent="0.3">
      <c r="A4051" s="178" t="s">
        <v>270</v>
      </c>
      <c r="B4051" s="178" t="s">
        <v>47</v>
      </c>
      <c r="C4051" s="178" t="s">
        <v>7714</v>
      </c>
      <c r="D4051" s="178" t="s">
        <v>7750</v>
      </c>
      <c r="E4051" s="179">
        <v>39057</v>
      </c>
      <c r="F4051" s="180">
        <v>13936</v>
      </c>
      <c r="G4051" s="180">
        <v>0</v>
      </c>
      <c r="H4051" s="180">
        <v>733.08</v>
      </c>
      <c r="I4051" s="180">
        <f t="shared" si="126"/>
        <v>14669.08</v>
      </c>
      <c r="J4051" s="177" t="str">
        <f t="shared" si="127"/>
        <v>Date &gt; 1920</v>
      </c>
    </row>
    <row r="4052" spans="1:10" x14ac:dyDescent="0.3">
      <c r="A4052" s="178" t="s">
        <v>270</v>
      </c>
      <c r="B4052" s="178" t="s">
        <v>47</v>
      </c>
      <c r="C4052" s="178" t="s">
        <v>7714</v>
      </c>
      <c r="D4052" s="178" t="s">
        <v>7750</v>
      </c>
      <c r="E4052" s="179">
        <v>39435</v>
      </c>
      <c r="F4052" s="180">
        <v>46013</v>
      </c>
      <c r="G4052" s="180">
        <v>0</v>
      </c>
      <c r="H4052" s="180">
        <v>2947.12</v>
      </c>
      <c r="I4052" s="180">
        <f t="shared" si="126"/>
        <v>48960.12</v>
      </c>
      <c r="J4052" s="177" t="str">
        <f t="shared" si="127"/>
        <v>Date &gt; 1920</v>
      </c>
    </row>
    <row r="4053" spans="1:10" x14ac:dyDescent="0.3">
      <c r="A4053" s="178" t="s">
        <v>270</v>
      </c>
      <c r="B4053" s="178" t="s">
        <v>47</v>
      </c>
      <c r="C4053" s="178" t="s">
        <v>7714</v>
      </c>
      <c r="D4053" s="178" t="s">
        <v>7750</v>
      </c>
      <c r="E4053" s="179">
        <v>39616</v>
      </c>
      <c r="F4053" s="180">
        <v>10000</v>
      </c>
      <c r="G4053" s="180">
        <v>0</v>
      </c>
      <c r="H4053" s="180">
        <v>0</v>
      </c>
      <c r="I4053" s="180">
        <f t="shared" si="126"/>
        <v>10000</v>
      </c>
      <c r="J4053" s="177" t="str">
        <f t="shared" si="127"/>
        <v>Date &gt; 1920</v>
      </c>
    </row>
    <row r="4054" spans="1:10" x14ac:dyDescent="0.3">
      <c r="A4054" s="178" t="s">
        <v>270</v>
      </c>
      <c r="B4054" s="178" t="s">
        <v>47</v>
      </c>
      <c r="C4054" s="178" t="s">
        <v>7714</v>
      </c>
      <c r="D4054" s="178" t="s">
        <v>7750</v>
      </c>
      <c r="E4054" s="179">
        <v>39616</v>
      </c>
      <c r="F4054" s="180">
        <v>4702</v>
      </c>
      <c r="G4054" s="180">
        <v>0</v>
      </c>
      <c r="H4054" s="180">
        <v>247.72</v>
      </c>
      <c r="I4054" s="180">
        <f t="shared" si="126"/>
        <v>4949.72</v>
      </c>
      <c r="J4054" s="177" t="str">
        <f t="shared" si="127"/>
        <v>Date &gt; 1920</v>
      </c>
    </row>
    <row r="4055" spans="1:10" x14ac:dyDescent="0.3">
      <c r="A4055" s="178" t="s">
        <v>270</v>
      </c>
      <c r="B4055" s="178" t="s">
        <v>47</v>
      </c>
      <c r="C4055" s="178" t="s">
        <v>7714</v>
      </c>
      <c r="D4055" s="178" t="s">
        <v>7751</v>
      </c>
      <c r="E4055" s="179">
        <v>38986</v>
      </c>
      <c r="F4055" s="180">
        <v>57367</v>
      </c>
      <c r="G4055" s="180">
        <v>0</v>
      </c>
      <c r="H4055" s="180">
        <v>3436.49</v>
      </c>
      <c r="I4055" s="180">
        <f t="shared" si="126"/>
        <v>60803.49</v>
      </c>
      <c r="J4055" s="177" t="str">
        <f t="shared" si="127"/>
        <v>Date &gt; 1920</v>
      </c>
    </row>
    <row r="4056" spans="1:10" x14ac:dyDescent="0.3">
      <c r="A4056" s="178" t="s">
        <v>270</v>
      </c>
      <c r="B4056" s="178" t="s">
        <v>47</v>
      </c>
      <c r="C4056" s="178" t="s">
        <v>7714</v>
      </c>
      <c r="D4056" s="178" t="s">
        <v>7751</v>
      </c>
      <c r="E4056" s="179">
        <v>39196</v>
      </c>
      <c r="F4056" s="180">
        <v>7910</v>
      </c>
      <c r="G4056" s="180">
        <v>0</v>
      </c>
      <c r="H4056" s="180">
        <v>0</v>
      </c>
      <c r="I4056" s="180">
        <f t="shared" si="126"/>
        <v>7910</v>
      </c>
      <c r="J4056" s="177" t="str">
        <f t="shared" si="127"/>
        <v>Date &gt; 1920</v>
      </c>
    </row>
    <row r="4057" spans="1:10" x14ac:dyDescent="0.3">
      <c r="A4057" s="178" t="s">
        <v>270</v>
      </c>
      <c r="B4057" s="178" t="s">
        <v>47</v>
      </c>
      <c r="C4057" s="178" t="s">
        <v>7714</v>
      </c>
      <c r="D4057" s="178" t="s">
        <v>7751</v>
      </c>
      <c r="E4057" s="179">
        <v>39548</v>
      </c>
      <c r="F4057" s="180">
        <v>13606</v>
      </c>
      <c r="G4057" s="180">
        <v>0</v>
      </c>
      <c r="H4057" s="180">
        <v>1242.26</v>
      </c>
      <c r="I4057" s="180">
        <f t="shared" si="126"/>
        <v>14848.26</v>
      </c>
      <c r="J4057" s="177" t="str">
        <f t="shared" si="127"/>
        <v>Date &gt; 1920</v>
      </c>
    </row>
    <row r="4058" spans="1:10" x14ac:dyDescent="0.3">
      <c r="A4058" s="178" t="s">
        <v>270</v>
      </c>
      <c r="B4058" s="178" t="s">
        <v>47</v>
      </c>
      <c r="C4058" s="178" t="s">
        <v>7714</v>
      </c>
      <c r="D4058" s="178" t="s">
        <v>7751</v>
      </c>
      <c r="E4058" s="179">
        <v>39616</v>
      </c>
      <c r="F4058" s="180">
        <v>10000</v>
      </c>
      <c r="G4058" s="180">
        <v>0</v>
      </c>
      <c r="H4058" s="180">
        <v>0</v>
      </c>
      <c r="I4058" s="180">
        <f t="shared" si="126"/>
        <v>10000</v>
      </c>
      <c r="J4058" s="177" t="str">
        <f t="shared" si="127"/>
        <v>Date &gt; 1920</v>
      </c>
    </row>
    <row r="4059" spans="1:10" x14ac:dyDescent="0.3">
      <c r="A4059" s="178" t="s">
        <v>270</v>
      </c>
      <c r="B4059" s="178" t="s">
        <v>47</v>
      </c>
      <c r="C4059" s="178" t="s">
        <v>7714</v>
      </c>
      <c r="D4059" s="178" t="s">
        <v>7751</v>
      </c>
      <c r="E4059" s="179">
        <v>39616</v>
      </c>
      <c r="F4059" s="180">
        <v>3667</v>
      </c>
      <c r="G4059" s="180">
        <v>0</v>
      </c>
      <c r="H4059" s="180">
        <v>192.59</v>
      </c>
      <c r="I4059" s="180">
        <f t="shared" si="126"/>
        <v>3859.59</v>
      </c>
      <c r="J4059" s="177" t="str">
        <f t="shared" si="127"/>
        <v>Date &gt; 1920</v>
      </c>
    </row>
    <row r="4060" spans="1:10" x14ac:dyDescent="0.3">
      <c r="A4060" s="178" t="s">
        <v>270</v>
      </c>
      <c r="B4060" s="178" t="s">
        <v>47</v>
      </c>
      <c r="C4060" s="178" t="s">
        <v>7714</v>
      </c>
      <c r="D4060" s="178" t="s">
        <v>7752</v>
      </c>
      <c r="E4060" s="179">
        <v>39315</v>
      </c>
      <c r="F4060" s="180">
        <v>0</v>
      </c>
      <c r="G4060" s="180">
        <v>7251.24</v>
      </c>
      <c r="H4060" s="180">
        <v>3107.68</v>
      </c>
      <c r="I4060" s="180">
        <f t="shared" si="126"/>
        <v>10358.92</v>
      </c>
      <c r="J4060" s="177" t="str">
        <f t="shared" si="127"/>
        <v>Date &gt; 1920</v>
      </c>
    </row>
    <row r="4061" spans="1:10" x14ac:dyDescent="0.3">
      <c r="A4061" s="178" t="s">
        <v>270</v>
      </c>
      <c r="B4061" s="178" t="s">
        <v>47</v>
      </c>
      <c r="C4061" s="178" t="s">
        <v>7714</v>
      </c>
      <c r="D4061" s="178" t="s">
        <v>7753</v>
      </c>
      <c r="E4061" s="179">
        <v>39479</v>
      </c>
      <c r="F4061" s="180">
        <v>27996</v>
      </c>
      <c r="G4061" s="180">
        <v>0</v>
      </c>
      <c r="H4061" s="180">
        <v>1923.9</v>
      </c>
      <c r="I4061" s="180">
        <f t="shared" si="126"/>
        <v>29919.9</v>
      </c>
      <c r="J4061" s="177" t="str">
        <f t="shared" si="127"/>
        <v>Date &gt; 1920</v>
      </c>
    </row>
    <row r="4062" spans="1:10" x14ac:dyDescent="0.3">
      <c r="A4062" s="178" t="s">
        <v>270</v>
      </c>
      <c r="B4062" s="178" t="s">
        <v>47</v>
      </c>
      <c r="C4062" s="178" t="s">
        <v>7714</v>
      </c>
      <c r="D4062" s="178" t="s">
        <v>7753</v>
      </c>
      <c r="E4062" s="179">
        <v>39925</v>
      </c>
      <c r="F4062" s="180">
        <v>9808</v>
      </c>
      <c r="G4062" s="180">
        <v>0</v>
      </c>
      <c r="H4062" s="180">
        <v>77.099999999999994</v>
      </c>
      <c r="I4062" s="180">
        <f t="shared" si="126"/>
        <v>9885.1</v>
      </c>
      <c r="J4062" s="177" t="str">
        <f t="shared" si="127"/>
        <v>Date &gt; 1920</v>
      </c>
    </row>
    <row r="4063" spans="1:10" x14ac:dyDescent="0.3">
      <c r="A4063" s="178" t="s">
        <v>270</v>
      </c>
      <c r="B4063" s="178" t="s">
        <v>47</v>
      </c>
      <c r="C4063" s="178" t="s">
        <v>7714</v>
      </c>
      <c r="D4063" s="178" t="s">
        <v>7754</v>
      </c>
      <c r="E4063" s="179">
        <v>40312</v>
      </c>
      <c r="F4063" s="180">
        <v>0</v>
      </c>
      <c r="G4063" s="180">
        <v>29611.26</v>
      </c>
      <c r="H4063" s="180">
        <v>0</v>
      </c>
      <c r="I4063" s="180">
        <f t="shared" si="126"/>
        <v>29611.26</v>
      </c>
      <c r="J4063" s="177" t="str">
        <f t="shared" si="127"/>
        <v>Date &gt; 1920</v>
      </c>
    </row>
    <row r="4064" spans="1:10" x14ac:dyDescent="0.3">
      <c r="A4064" s="178" t="s">
        <v>270</v>
      </c>
      <c r="B4064" s="178" t="s">
        <v>47</v>
      </c>
      <c r="C4064" s="178" t="s">
        <v>7714</v>
      </c>
      <c r="D4064" s="178" t="s">
        <v>7755</v>
      </c>
      <c r="E4064" s="179">
        <v>40702</v>
      </c>
      <c r="F4064" s="180">
        <v>53437</v>
      </c>
      <c r="G4064" s="180">
        <v>0</v>
      </c>
      <c r="H4064" s="180">
        <v>2813</v>
      </c>
      <c r="I4064" s="180">
        <f t="shared" si="126"/>
        <v>56250</v>
      </c>
      <c r="J4064" s="177" t="str">
        <f t="shared" si="127"/>
        <v>Date &gt; 1920</v>
      </c>
    </row>
    <row r="4065" spans="1:10" x14ac:dyDescent="0.3">
      <c r="A4065" s="178" t="s">
        <v>270</v>
      </c>
      <c r="B4065" s="178" t="s">
        <v>47</v>
      </c>
      <c r="C4065" s="178" t="s">
        <v>7714</v>
      </c>
      <c r="D4065" s="178" t="s">
        <v>7755</v>
      </c>
      <c r="E4065" s="179">
        <v>41066</v>
      </c>
      <c r="F4065" s="180">
        <v>7125</v>
      </c>
      <c r="G4065" s="180">
        <v>0</v>
      </c>
      <c r="H4065" s="180">
        <v>375</v>
      </c>
      <c r="I4065" s="180">
        <f t="shared" si="126"/>
        <v>7500</v>
      </c>
      <c r="J4065" s="177" t="str">
        <f t="shared" si="127"/>
        <v>Date &gt; 1920</v>
      </c>
    </row>
    <row r="4066" spans="1:10" x14ac:dyDescent="0.3">
      <c r="A4066" s="178" t="s">
        <v>270</v>
      </c>
      <c r="B4066" s="178" t="s">
        <v>47</v>
      </c>
      <c r="C4066" s="178" t="s">
        <v>7714</v>
      </c>
      <c r="D4066" s="178" t="s">
        <v>7755</v>
      </c>
      <c r="E4066" s="179">
        <v>41088</v>
      </c>
      <c r="F4066" s="180">
        <v>2113</v>
      </c>
      <c r="G4066" s="180">
        <v>0</v>
      </c>
      <c r="H4066" s="180">
        <v>562</v>
      </c>
      <c r="I4066" s="180">
        <f t="shared" si="126"/>
        <v>2675</v>
      </c>
      <c r="J4066" s="177" t="str">
        <f t="shared" si="127"/>
        <v>Date &gt; 1920</v>
      </c>
    </row>
    <row r="4067" spans="1:10" x14ac:dyDescent="0.3">
      <c r="A4067" s="178" t="s">
        <v>270</v>
      </c>
      <c r="B4067" s="178" t="s">
        <v>47</v>
      </c>
      <c r="C4067" s="178" t="s">
        <v>7714</v>
      </c>
      <c r="D4067" s="178" t="s">
        <v>7755</v>
      </c>
      <c r="E4067" s="179">
        <v>41493</v>
      </c>
      <c r="F4067" s="180">
        <v>2732</v>
      </c>
      <c r="G4067" s="180">
        <v>0</v>
      </c>
      <c r="H4067" s="180">
        <v>0</v>
      </c>
      <c r="I4067" s="180">
        <f t="shared" si="126"/>
        <v>2732</v>
      </c>
      <c r="J4067" s="177" t="str">
        <f t="shared" si="127"/>
        <v>Date &gt; 1920</v>
      </c>
    </row>
    <row r="4068" spans="1:10" x14ac:dyDescent="0.3">
      <c r="A4068" s="178" t="s">
        <v>270</v>
      </c>
      <c r="B4068" s="178" t="s">
        <v>47</v>
      </c>
      <c r="C4068" s="178" t="s">
        <v>7714</v>
      </c>
      <c r="D4068" s="178" t="s">
        <v>7755</v>
      </c>
      <c r="E4068" s="179">
        <v>41976</v>
      </c>
      <c r="F4068" s="180">
        <v>6099</v>
      </c>
      <c r="G4068" s="180">
        <v>0</v>
      </c>
      <c r="H4068" s="180">
        <v>14</v>
      </c>
      <c r="I4068" s="180">
        <f t="shared" si="126"/>
        <v>6113</v>
      </c>
      <c r="J4068" s="177" t="str">
        <f t="shared" si="127"/>
        <v>Date &gt; 1920</v>
      </c>
    </row>
    <row r="4069" spans="1:10" x14ac:dyDescent="0.3">
      <c r="A4069" s="178" t="s">
        <v>270</v>
      </c>
      <c r="B4069" s="178" t="s">
        <v>47</v>
      </c>
      <c r="C4069" s="178" t="s">
        <v>7714</v>
      </c>
      <c r="D4069" s="178" t="s">
        <v>7756</v>
      </c>
      <c r="E4069" s="179">
        <v>41089</v>
      </c>
      <c r="F4069" s="180">
        <v>79379</v>
      </c>
      <c r="G4069" s="180">
        <v>0</v>
      </c>
      <c r="H4069" s="180">
        <v>4178.8</v>
      </c>
      <c r="I4069" s="180">
        <f t="shared" si="126"/>
        <v>83557.8</v>
      </c>
      <c r="J4069" s="177" t="str">
        <f t="shared" si="127"/>
        <v>Date &gt; 1920</v>
      </c>
    </row>
    <row r="4070" spans="1:10" x14ac:dyDescent="0.3">
      <c r="A4070" s="178" t="s">
        <v>270</v>
      </c>
      <c r="B4070" s="178" t="s">
        <v>47</v>
      </c>
      <c r="C4070" s="178" t="s">
        <v>7714</v>
      </c>
      <c r="D4070" s="178" t="s">
        <v>7756</v>
      </c>
      <c r="E4070" s="179">
        <v>41618</v>
      </c>
      <c r="F4070" s="180">
        <v>8566</v>
      </c>
      <c r="G4070" s="180">
        <v>0</v>
      </c>
      <c r="H4070" s="180">
        <v>604.70000000000005</v>
      </c>
      <c r="I4070" s="180">
        <f t="shared" si="126"/>
        <v>9170.7000000000007</v>
      </c>
      <c r="J4070" s="177" t="str">
        <f t="shared" si="127"/>
        <v>Date &gt; 1920</v>
      </c>
    </row>
    <row r="4071" spans="1:10" x14ac:dyDescent="0.3">
      <c r="A4071" s="178" t="s">
        <v>270</v>
      </c>
      <c r="B4071" s="178" t="s">
        <v>47</v>
      </c>
      <c r="C4071" s="178" t="s">
        <v>7714</v>
      </c>
      <c r="D4071" s="178" t="s">
        <v>7756</v>
      </c>
      <c r="E4071" s="179">
        <v>41976</v>
      </c>
      <c r="F4071" s="180">
        <v>2924</v>
      </c>
      <c r="G4071" s="180">
        <v>0</v>
      </c>
      <c r="H4071" s="180">
        <v>0</v>
      </c>
      <c r="I4071" s="180">
        <f t="shared" si="126"/>
        <v>2924</v>
      </c>
      <c r="J4071" s="177" t="str">
        <f t="shared" si="127"/>
        <v>Date &gt; 1920</v>
      </c>
    </row>
    <row r="4072" spans="1:10" x14ac:dyDescent="0.3">
      <c r="A4072" s="178" t="s">
        <v>270</v>
      </c>
      <c r="B4072" s="178" t="s">
        <v>47</v>
      </c>
      <c r="C4072" s="178" t="s">
        <v>7714</v>
      </c>
      <c r="D4072" s="178" t="s">
        <v>7757</v>
      </c>
      <c r="E4072" s="179">
        <v>40912</v>
      </c>
      <c r="F4072" s="180">
        <v>135211</v>
      </c>
      <c r="G4072" s="180">
        <v>0</v>
      </c>
      <c r="H4072" s="180">
        <v>15024.24</v>
      </c>
      <c r="I4072" s="180">
        <f t="shared" si="126"/>
        <v>150235.24</v>
      </c>
      <c r="J4072" s="177" t="str">
        <f t="shared" si="127"/>
        <v>Date &gt; 1920</v>
      </c>
    </row>
    <row r="4073" spans="1:10" x14ac:dyDescent="0.3">
      <c r="A4073" s="178" t="s">
        <v>270</v>
      </c>
      <c r="B4073" s="178" t="s">
        <v>47</v>
      </c>
      <c r="C4073" s="178" t="s">
        <v>7714</v>
      </c>
      <c r="D4073" s="178" t="s">
        <v>7757</v>
      </c>
      <c r="E4073" s="179">
        <v>41631</v>
      </c>
      <c r="F4073" s="180">
        <v>160189</v>
      </c>
      <c r="G4073" s="180">
        <v>3368.13</v>
      </c>
      <c r="H4073" s="180">
        <v>18688</v>
      </c>
      <c r="I4073" s="180">
        <f t="shared" si="126"/>
        <v>182245.13</v>
      </c>
      <c r="J4073" s="177" t="str">
        <f t="shared" si="127"/>
        <v>Date &gt; 1920</v>
      </c>
    </row>
    <row r="4074" spans="1:10" x14ac:dyDescent="0.3">
      <c r="A4074" s="178" t="s">
        <v>270</v>
      </c>
      <c r="B4074" s="178" t="s">
        <v>47</v>
      </c>
      <c r="C4074" s="178" t="s">
        <v>7714</v>
      </c>
      <c r="D4074" s="178" t="s">
        <v>7757</v>
      </c>
      <c r="E4074" s="179">
        <v>42461</v>
      </c>
      <c r="F4074" s="180">
        <v>15464</v>
      </c>
      <c r="G4074" s="180">
        <v>123.4</v>
      </c>
      <c r="H4074" s="180">
        <v>1234.95</v>
      </c>
      <c r="I4074" s="180">
        <f t="shared" si="126"/>
        <v>16822.349999999999</v>
      </c>
      <c r="J4074" s="177" t="str">
        <f t="shared" si="127"/>
        <v>Date &gt; 1920</v>
      </c>
    </row>
    <row r="4075" spans="1:10" x14ac:dyDescent="0.3">
      <c r="A4075" s="178" t="s">
        <v>270</v>
      </c>
      <c r="B4075" s="178" t="s">
        <v>47</v>
      </c>
      <c r="C4075" s="178" t="s">
        <v>7714</v>
      </c>
      <c r="D4075" s="178" t="s">
        <v>7758</v>
      </c>
      <c r="E4075" s="179">
        <v>41611</v>
      </c>
      <c r="F4075" s="180">
        <v>75325</v>
      </c>
      <c r="G4075" s="180">
        <v>0</v>
      </c>
      <c r="H4075" s="180">
        <v>8370.23</v>
      </c>
      <c r="I4075" s="180">
        <f t="shared" si="126"/>
        <v>83695.23</v>
      </c>
      <c r="J4075" s="177" t="str">
        <f t="shared" si="127"/>
        <v>Date &gt; 1920</v>
      </c>
    </row>
    <row r="4076" spans="1:10" x14ac:dyDescent="0.3">
      <c r="A4076" s="178" t="s">
        <v>270</v>
      </c>
      <c r="B4076" s="178" t="s">
        <v>47</v>
      </c>
      <c r="C4076" s="178" t="s">
        <v>7714</v>
      </c>
      <c r="D4076" s="178" t="s">
        <v>7758</v>
      </c>
      <c r="E4076" s="179">
        <v>42151</v>
      </c>
      <c r="F4076" s="180">
        <v>156305</v>
      </c>
      <c r="G4076" s="180">
        <v>20075.169999999998</v>
      </c>
      <c r="H4076" s="180">
        <v>15091.9</v>
      </c>
      <c r="I4076" s="180">
        <f t="shared" si="126"/>
        <v>191472.06999999998</v>
      </c>
      <c r="J4076" s="177" t="str">
        <f t="shared" si="127"/>
        <v>Date &gt; 1920</v>
      </c>
    </row>
    <row r="4077" spans="1:10" x14ac:dyDescent="0.3">
      <c r="A4077" s="178" t="s">
        <v>270</v>
      </c>
      <c r="B4077" s="178" t="s">
        <v>47</v>
      </c>
      <c r="C4077" s="178" t="s">
        <v>7714</v>
      </c>
      <c r="D4077" s="178" t="s">
        <v>7758</v>
      </c>
      <c r="E4077" s="179">
        <v>42481</v>
      </c>
      <c r="F4077" s="180">
        <v>1265</v>
      </c>
      <c r="G4077" s="180">
        <v>0</v>
      </c>
      <c r="H4077" s="180">
        <v>0</v>
      </c>
      <c r="I4077" s="180">
        <f t="shared" si="126"/>
        <v>1265</v>
      </c>
      <c r="J4077" s="177" t="str">
        <f t="shared" si="127"/>
        <v>Date &gt; 1920</v>
      </c>
    </row>
    <row r="4078" spans="1:10" x14ac:dyDescent="0.3">
      <c r="A4078" s="178" t="s">
        <v>270</v>
      </c>
      <c r="B4078" s="178" t="s">
        <v>47</v>
      </c>
      <c r="C4078" s="178" t="s">
        <v>7714</v>
      </c>
      <c r="D4078" s="178" t="s">
        <v>7758</v>
      </c>
      <c r="E4078" s="179">
        <v>42481</v>
      </c>
      <c r="F4078" s="180">
        <v>41327</v>
      </c>
      <c r="G4078" s="180">
        <v>9361.68</v>
      </c>
      <c r="H4078" s="180">
        <v>-1355.28</v>
      </c>
      <c r="I4078" s="180">
        <f t="shared" si="126"/>
        <v>49333.4</v>
      </c>
      <c r="J4078" s="177" t="str">
        <f t="shared" si="127"/>
        <v>Date &gt; 1920</v>
      </c>
    </row>
    <row r="4079" spans="1:10" x14ac:dyDescent="0.3">
      <c r="A4079" s="178" t="s">
        <v>270</v>
      </c>
      <c r="B4079" s="178" t="s">
        <v>47</v>
      </c>
      <c r="C4079" s="178" t="s">
        <v>7714</v>
      </c>
      <c r="D4079" s="178" t="s">
        <v>7759</v>
      </c>
      <c r="E4079" s="179">
        <v>41841</v>
      </c>
      <c r="F4079" s="180">
        <v>0</v>
      </c>
      <c r="G4079" s="180">
        <v>7614.21</v>
      </c>
      <c r="H4079" s="180">
        <v>2075.0500000000002</v>
      </c>
      <c r="I4079" s="180">
        <f t="shared" si="126"/>
        <v>9689.26</v>
      </c>
      <c r="J4079" s="177" t="str">
        <f t="shared" si="127"/>
        <v>Date &gt; 1920</v>
      </c>
    </row>
    <row r="4080" spans="1:10" x14ac:dyDescent="0.3">
      <c r="A4080" s="178" t="s">
        <v>270</v>
      </c>
      <c r="B4080" s="178" t="s">
        <v>47</v>
      </c>
      <c r="C4080" s="178" t="s">
        <v>7714</v>
      </c>
      <c r="D4080" s="178" t="s">
        <v>7760</v>
      </c>
      <c r="E4080" s="179">
        <v>42088</v>
      </c>
      <c r="F4080" s="180">
        <v>501324</v>
      </c>
      <c r="G4080" s="180">
        <v>27851.41</v>
      </c>
      <c r="H4080" s="180">
        <v>27852.65</v>
      </c>
      <c r="I4080" s="180">
        <f t="shared" si="126"/>
        <v>557028.06000000006</v>
      </c>
      <c r="J4080" s="177" t="str">
        <f t="shared" si="127"/>
        <v>Date &gt; 1920</v>
      </c>
    </row>
    <row r="4081" spans="1:10" x14ac:dyDescent="0.3">
      <c r="A4081" s="178" t="s">
        <v>270</v>
      </c>
      <c r="B4081" s="178" t="s">
        <v>47</v>
      </c>
      <c r="C4081" s="178" t="s">
        <v>7714</v>
      </c>
      <c r="D4081" s="178" t="s">
        <v>7760</v>
      </c>
      <c r="E4081" s="179">
        <v>42326</v>
      </c>
      <c r="F4081" s="180">
        <v>4160</v>
      </c>
      <c r="G4081" s="180">
        <v>2745.38</v>
      </c>
      <c r="H4081" s="180">
        <v>2745.32</v>
      </c>
      <c r="I4081" s="180">
        <f t="shared" si="126"/>
        <v>9650.7000000000007</v>
      </c>
      <c r="J4081" s="177" t="str">
        <f t="shared" si="127"/>
        <v>Date &gt; 1920</v>
      </c>
    </row>
    <row r="4082" spans="1:10" x14ac:dyDescent="0.3">
      <c r="A4082" s="178" t="s">
        <v>270</v>
      </c>
      <c r="B4082" s="178" t="s">
        <v>47</v>
      </c>
      <c r="C4082" s="178" t="s">
        <v>7714</v>
      </c>
      <c r="D4082" s="178" t="s">
        <v>7760</v>
      </c>
      <c r="E4082" s="179">
        <v>42461</v>
      </c>
      <c r="F4082" s="180">
        <v>50493</v>
      </c>
      <c r="G4082" s="180">
        <v>10073.31</v>
      </c>
      <c r="H4082" s="180">
        <v>2736.07</v>
      </c>
      <c r="I4082" s="180">
        <f t="shared" si="126"/>
        <v>63302.38</v>
      </c>
      <c r="J4082" s="177" t="str">
        <f t="shared" si="127"/>
        <v>Date &gt; 1920</v>
      </c>
    </row>
    <row r="4083" spans="1:10" x14ac:dyDescent="0.3">
      <c r="A4083" s="178" t="s">
        <v>270</v>
      </c>
      <c r="B4083" s="178" t="s">
        <v>47</v>
      </c>
      <c r="C4083" s="178" t="s">
        <v>7714</v>
      </c>
      <c r="D4083" s="178" t="s">
        <v>7761</v>
      </c>
      <c r="E4083" s="179">
        <v>43200</v>
      </c>
      <c r="F4083" s="180">
        <v>72994</v>
      </c>
      <c r="G4083" s="180">
        <v>4055.27</v>
      </c>
      <c r="H4083" s="180">
        <v>4056.17</v>
      </c>
      <c r="I4083" s="180">
        <f t="shared" si="126"/>
        <v>81105.440000000002</v>
      </c>
      <c r="J4083" s="177" t="str">
        <f t="shared" si="127"/>
        <v>Date &gt; 1920</v>
      </c>
    </row>
    <row r="4084" spans="1:10" x14ac:dyDescent="0.3">
      <c r="A4084" s="178" t="s">
        <v>270</v>
      </c>
      <c r="B4084" s="178" t="s">
        <v>47</v>
      </c>
      <c r="C4084" s="178" t="s">
        <v>7714</v>
      </c>
      <c r="D4084" s="178" t="s">
        <v>7761</v>
      </c>
      <c r="E4084" s="179">
        <v>43391</v>
      </c>
      <c r="F4084" s="180">
        <v>28492</v>
      </c>
      <c r="G4084" s="180">
        <v>2163.4499999999998</v>
      </c>
      <c r="H4084" s="180">
        <v>2163.4299999999998</v>
      </c>
      <c r="I4084" s="180">
        <f t="shared" si="126"/>
        <v>32818.879999999997</v>
      </c>
      <c r="J4084" s="177" t="str">
        <f t="shared" si="127"/>
        <v>Date &gt; 1920</v>
      </c>
    </row>
    <row r="4085" spans="1:10" x14ac:dyDescent="0.3">
      <c r="A4085" s="178" t="s">
        <v>270</v>
      </c>
      <c r="B4085" s="178" t="s">
        <v>47</v>
      </c>
      <c r="C4085" s="178" t="s">
        <v>7714</v>
      </c>
      <c r="D4085" s="178" t="s">
        <v>7761</v>
      </c>
      <c r="E4085" s="179">
        <v>43539</v>
      </c>
      <c r="F4085" s="180">
        <v>10450</v>
      </c>
      <c r="G4085" s="180">
        <v>0</v>
      </c>
      <c r="H4085" s="180">
        <v>0</v>
      </c>
      <c r="I4085" s="180">
        <f t="shared" si="126"/>
        <v>10450</v>
      </c>
      <c r="J4085" s="177" t="str">
        <f t="shared" si="127"/>
        <v>Date &gt; 1920</v>
      </c>
    </row>
    <row r="4086" spans="1:10" x14ac:dyDescent="0.3">
      <c r="A4086" s="178" t="s">
        <v>270</v>
      </c>
      <c r="B4086" s="178" t="s">
        <v>47</v>
      </c>
      <c r="C4086" s="178" t="s">
        <v>7714</v>
      </c>
      <c r="D4086" s="178" t="s">
        <v>7762</v>
      </c>
      <c r="E4086" s="179">
        <v>43774</v>
      </c>
      <c r="F4086" s="180">
        <v>1253735</v>
      </c>
      <c r="G4086" s="180">
        <v>69652</v>
      </c>
      <c r="H4086" s="180">
        <v>69652.89</v>
      </c>
      <c r="I4086" s="180">
        <f t="shared" si="126"/>
        <v>1393039.89</v>
      </c>
      <c r="J4086" s="177" t="str">
        <f t="shared" si="127"/>
        <v>Date &gt; 1920</v>
      </c>
    </row>
    <row r="4087" spans="1:10" x14ac:dyDescent="0.3">
      <c r="A4087" s="178" t="s">
        <v>270</v>
      </c>
      <c r="B4087" s="178" t="s">
        <v>47</v>
      </c>
      <c r="C4087" s="178" t="s">
        <v>7714</v>
      </c>
      <c r="D4087" s="178" t="s">
        <v>7763</v>
      </c>
      <c r="E4087" s="179">
        <v>44145</v>
      </c>
      <c r="F4087" s="180">
        <v>0</v>
      </c>
      <c r="G4087" s="180">
        <v>161432.64000000001</v>
      </c>
      <c r="H4087" s="180">
        <v>69185.42</v>
      </c>
      <c r="I4087" s="180">
        <f t="shared" si="126"/>
        <v>230618.06</v>
      </c>
      <c r="J4087" s="177" t="str">
        <f t="shared" si="127"/>
        <v>Date &gt; 1920</v>
      </c>
    </row>
    <row r="4088" spans="1:10" x14ac:dyDescent="0.3">
      <c r="A4088" s="178" t="s">
        <v>270</v>
      </c>
      <c r="B4088" s="178" t="s">
        <v>47</v>
      </c>
      <c r="C4088" s="178" t="s">
        <v>7714</v>
      </c>
      <c r="D4088" s="178" t="s">
        <v>7764</v>
      </c>
      <c r="E4088" s="179">
        <v>44140</v>
      </c>
      <c r="F4088" s="180">
        <v>1154648</v>
      </c>
      <c r="G4088" s="180">
        <v>67695.62</v>
      </c>
      <c r="H4088" s="180">
        <v>67697.61</v>
      </c>
      <c r="I4088" s="180">
        <f t="shared" si="126"/>
        <v>1290041.2300000002</v>
      </c>
      <c r="J4088" s="177" t="str">
        <f t="shared" si="127"/>
        <v>Date &gt; 1920</v>
      </c>
    </row>
    <row r="4089" spans="1:10" x14ac:dyDescent="0.3">
      <c r="A4089" s="178" t="s">
        <v>270</v>
      </c>
      <c r="B4089" s="178" t="s">
        <v>47</v>
      </c>
      <c r="C4089" s="178" t="s">
        <v>7714</v>
      </c>
      <c r="D4089" s="178" t="s">
        <v>7765</v>
      </c>
      <c r="E4089" s="179">
        <v>44145</v>
      </c>
      <c r="F4089" s="180">
        <v>0</v>
      </c>
      <c r="G4089" s="180">
        <v>11252.5</v>
      </c>
      <c r="H4089" s="180">
        <v>4822.5</v>
      </c>
      <c r="I4089" s="180">
        <f t="shared" si="126"/>
        <v>16075</v>
      </c>
      <c r="J4089" s="177" t="str">
        <f t="shared" si="127"/>
        <v>Date &gt; 1920</v>
      </c>
    </row>
    <row r="4090" spans="1:10" x14ac:dyDescent="0.3">
      <c r="A4090" s="178" t="s">
        <v>270</v>
      </c>
      <c r="B4090" s="178" t="s">
        <v>47</v>
      </c>
      <c r="C4090" s="178" t="s">
        <v>7714</v>
      </c>
      <c r="D4090" s="178" t="s">
        <v>7766</v>
      </c>
      <c r="E4090" s="179">
        <v>44025</v>
      </c>
      <c r="F4090" s="180">
        <v>0</v>
      </c>
      <c r="G4090" s="180">
        <v>9645.83</v>
      </c>
      <c r="H4090" s="180">
        <v>4133.93</v>
      </c>
      <c r="I4090" s="180">
        <f t="shared" si="126"/>
        <v>13779.76</v>
      </c>
      <c r="J4090" s="177" t="str">
        <f t="shared" si="127"/>
        <v>Date &gt; 1920</v>
      </c>
    </row>
    <row r="4091" spans="1:10" x14ac:dyDescent="0.3">
      <c r="A4091" s="178" t="s">
        <v>270</v>
      </c>
      <c r="B4091" s="178" t="s">
        <v>47</v>
      </c>
      <c r="C4091" s="178" t="s">
        <v>7714</v>
      </c>
      <c r="D4091" s="178" t="s">
        <v>7767</v>
      </c>
      <c r="E4091" s="179">
        <v>44140</v>
      </c>
      <c r="F4091" s="180">
        <v>259429</v>
      </c>
      <c r="G4091" s="180">
        <v>0</v>
      </c>
      <c r="H4091" s="180">
        <v>0</v>
      </c>
      <c r="I4091" s="180">
        <f t="shared" si="126"/>
        <v>259429</v>
      </c>
      <c r="J4091" s="177" t="str">
        <f t="shared" si="127"/>
        <v>Date &gt; 1920</v>
      </c>
    </row>
    <row r="4092" spans="1:10" x14ac:dyDescent="0.3">
      <c r="A4092" s="178" t="s">
        <v>270</v>
      </c>
      <c r="B4092" s="178" t="s">
        <v>47</v>
      </c>
      <c r="C4092" s="178" t="s">
        <v>7714</v>
      </c>
      <c r="D4092" s="178" t="s">
        <v>7768</v>
      </c>
      <c r="E4092" s="179">
        <v>44085</v>
      </c>
      <c r="F4092" s="180">
        <v>29905</v>
      </c>
      <c r="G4092" s="180">
        <v>0</v>
      </c>
      <c r="H4092" s="180">
        <v>0</v>
      </c>
      <c r="I4092" s="180">
        <f t="shared" si="126"/>
        <v>29905</v>
      </c>
      <c r="J4092" s="177" t="str">
        <f t="shared" si="127"/>
        <v>Date &gt; 1920</v>
      </c>
    </row>
    <row r="4093" spans="1:10" x14ac:dyDescent="0.3">
      <c r="A4093" s="178" t="s">
        <v>270</v>
      </c>
      <c r="B4093" s="178" t="s">
        <v>47</v>
      </c>
      <c r="C4093" s="178" t="s">
        <v>7714</v>
      </c>
      <c r="D4093" s="178" t="s">
        <v>7768</v>
      </c>
      <c r="E4093" s="179">
        <v>44160</v>
      </c>
      <c r="F4093" s="180">
        <v>20046</v>
      </c>
      <c r="G4093" s="180">
        <v>0</v>
      </c>
      <c r="H4093" s="180">
        <v>0</v>
      </c>
      <c r="I4093" s="180">
        <f t="shared" si="126"/>
        <v>20046</v>
      </c>
      <c r="J4093" s="177" t="str">
        <f t="shared" si="127"/>
        <v>Date &gt; 1920</v>
      </c>
    </row>
    <row r="4094" spans="1:10" x14ac:dyDescent="0.3">
      <c r="A4094" s="178" t="s">
        <v>270</v>
      </c>
      <c r="B4094" s="178" t="s">
        <v>47</v>
      </c>
      <c r="C4094" s="178" t="s">
        <v>7714</v>
      </c>
      <c r="D4094" s="178" t="s">
        <v>7768</v>
      </c>
      <c r="E4094" s="179">
        <v>44258</v>
      </c>
      <c r="F4094" s="180">
        <v>10049</v>
      </c>
      <c r="G4094" s="180">
        <v>0</v>
      </c>
      <c r="H4094" s="180">
        <v>0</v>
      </c>
      <c r="I4094" s="180">
        <f t="shared" si="126"/>
        <v>10049</v>
      </c>
      <c r="J4094" s="177" t="str">
        <f t="shared" si="127"/>
        <v>Date &gt; 1920</v>
      </c>
    </row>
    <row r="4095" spans="1:10" x14ac:dyDescent="0.3">
      <c r="A4095" s="178" t="s">
        <v>270</v>
      </c>
      <c r="B4095" s="178" t="s">
        <v>47</v>
      </c>
      <c r="C4095" s="178" t="s">
        <v>7714</v>
      </c>
      <c r="D4095" s="178" t="s">
        <v>7769</v>
      </c>
      <c r="E4095" s="179">
        <v>29900</v>
      </c>
      <c r="F4095" s="180">
        <v>42009.17</v>
      </c>
      <c r="G4095" s="180">
        <v>0</v>
      </c>
      <c r="H4095" s="180">
        <v>4667.6899999999996</v>
      </c>
      <c r="I4095" s="180">
        <f t="shared" si="126"/>
        <v>46676.86</v>
      </c>
      <c r="J4095" s="177" t="str">
        <f t="shared" si="127"/>
        <v>Date &gt; 1920</v>
      </c>
    </row>
    <row r="4096" spans="1:10" x14ac:dyDescent="0.3">
      <c r="A4096" s="178" t="s">
        <v>270</v>
      </c>
      <c r="B4096" s="178" t="s">
        <v>47</v>
      </c>
      <c r="C4096" s="178" t="s">
        <v>7714</v>
      </c>
      <c r="D4096" s="178" t="s">
        <v>7769</v>
      </c>
      <c r="E4096" s="179">
        <v>30032</v>
      </c>
      <c r="F4096" s="180">
        <v>11586.28</v>
      </c>
      <c r="G4096" s="180">
        <v>0</v>
      </c>
      <c r="H4096" s="180">
        <v>1287.3699999999999</v>
      </c>
      <c r="I4096" s="180">
        <f t="shared" si="126"/>
        <v>12873.650000000001</v>
      </c>
      <c r="J4096" s="177" t="str">
        <f t="shared" si="127"/>
        <v>Date &gt; 1920</v>
      </c>
    </row>
    <row r="4097" spans="1:10" x14ac:dyDescent="0.3">
      <c r="A4097" s="178" t="s">
        <v>270</v>
      </c>
      <c r="B4097" s="178" t="s">
        <v>47</v>
      </c>
      <c r="C4097" s="178" t="s">
        <v>7714</v>
      </c>
      <c r="D4097" s="178" t="s">
        <v>7769</v>
      </c>
      <c r="E4097" s="179">
        <v>30390</v>
      </c>
      <c r="F4097" s="180">
        <v>57278.75</v>
      </c>
      <c r="G4097" s="180">
        <v>0</v>
      </c>
      <c r="H4097" s="180">
        <v>6364.31</v>
      </c>
      <c r="I4097" s="180">
        <f t="shared" si="126"/>
        <v>63643.06</v>
      </c>
      <c r="J4097" s="177" t="str">
        <f t="shared" si="127"/>
        <v>Date &gt; 1920</v>
      </c>
    </row>
    <row r="4098" spans="1:10" x14ac:dyDescent="0.3">
      <c r="A4098" s="178" t="s">
        <v>270</v>
      </c>
      <c r="B4098" s="178" t="s">
        <v>49</v>
      </c>
      <c r="C4098" s="178" t="s">
        <v>1319</v>
      </c>
      <c r="D4098" s="178" t="s">
        <v>7770</v>
      </c>
      <c r="E4098" s="179">
        <v>17503</v>
      </c>
      <c r="F4098" s="180">
        <v>0</v>
      </c>
      <c r="G4098" s="180">
        <v>17161.330000000002</v>
      </c>
      <c r="H4098" s="180">
        <v>2822.73</v>
      </c>
      <c r="I4098" s="180">
        <f t="shared" si="126"/>
        <v>19984.060000000001</v>
      </c>
      <c r="J4098" s="177" t="str">
        <f t="shared" si="127"/>
        <v>Date &gt; 1920</v>
      </c>
    </row>
    <row r="4099" spans="1:10" x14ac:dyDescent="0.3">
      <c r="A4099" s="178" t="s">
        <v>270</v>
      </c>
      <c r="B4099" s="178" t="s">
        <v>49</v>
      </c>
      <c r="C4099" s="178" t="s">
        <v>1319</v>
      </c>
      <c r="D4099" s="178" t="s">
        <v>7771</v>
      </c>
      <c r="E4099" s="179">
        <v>18549</v>
      </c>
      <c r="F4099" s="180">
        <v>0</v>
      </c>
      <c r="G4099" s="180">
        <v>450</v>
      </c>
      <c r="H4099" s="180">
        <v>0</v>
      </c>
      <c r="I4099" s="180">
        <f t="shared" si="126"/>
        <v>450</v>
      </c>
      <c r="J4099" s="177" t="str">
        <f t="shared" si="127"/>
        <v>Date &gt; 1920</v>
      </c>
    </row>
    <row r="4100" spans="1:10" x14ac:dyDescent="0.3">
      <c r="A4100" s="178" t="s">
        <v>270</v>
      </c>
      <c r="B4100" s="178" t="s">
        <v>49</v>
      </c>
      <c r="C4100" s="178" t="s">
        <v>1319</v>
      </c>
      <c r="D4100" s="178" t="s">
        <v>7772</v>
      </c>
      <c r="E4100" s="179">
        <v>18549</v>
      </c>
      <c r="F4100" s="180">
        <v>0</v>
      </c>
      <c r="G4100" s="180">
        <v>1991.85</v>
      </c>
      <c r="H4100" s="180">
        <v>0</v>
      </c>
      <c r="I4100" s="180">
        <f t="shared" si="126"/>
        <v>1991.85</v>
      </c>
      <c r="J4100" s="177" t="str">
        <f t="shared" si="127"/>
        <v>Date &gt; 1920</v>
      </c>
    </row>
    <row r="4101" spans="1:10" x14ac:dyDescent="0.3">
      <c r="A4101" s="178" t="s">
        <v>270</v>
      </c>
      <c r="B4101" s="178" t="s">
        <v>49</v>
      </c>
      <c r="C4101" s="178" t="s">
        <v>1319</v>
      </c>
      <c r="D4101" s="178" t="s">
        <v>7773</v>
      </c>
      <c r="E4101" s="179">
        <v>23649</v>
      </c>
      <c r="F4101" s="180">
        <v>0</v>
      </c>
      <c r="G4101" s="180">
        <v>1510.85</v>
      </c>
      <c r="H4101" s="180">
        <v>755.42</v>
      </c>
      <c r="I4101" s="180">
        <f t="shared" ref="I4101:I4164" si="128">SUM(F4101:H4101)</f>
        <v>2266.27</v>
      </c>
      <c r="J4101" s="177" t="str">
        <f t="shared" ref="J4101:J4164" si="129">IF(OR(YEAR(E4101)&gt; 1920, ISBLANK(E4101)), "Date &gt; 1920", "Sketchy date")</f>
        <v>Date &gt; 1920</v>
      </c>
    </row>
    <row r="4102" spans="1:10" x14ac:dyDescent="0.3">
      <c r="A4102" s="178" t="s">
        <v>270</v>
      </c>
      <c r="B4102" s="178" t="s">
        <v>49</v>
      </c>
      <c r="C4102" s="178" t="s">
        <v>1319</v>
      </c>
      <c r="D4102" s="178" t="s">
        <v>6345</v>
      </c>
      <c r="E4102" s="179">
        <v>28467</v>
      </c>
      <c r="F4102" s="180">
        <v>0</v>
      </c>
      <c r="G4102" s="180">
        <v>1000</v>
      </c>
      <c r="H4102" s="180">
        <v>1000</v>
      </c>
      <c r="I4102" s="180">
        <f t="shared" si="128"/>
        <v>2000</v>
      </c>
      <c r="J4102" s="177" t="str">
        <f t="shared" si="129"/>
        <v>Date &gt; 1920</v>
      </c>
    </row>
    <row r="4103" spans="1:10" x14ac:dyDescent="0.3">
      <c r="A4103" s="178" t="s">
        <v>270</v>
      </c>
      <c r="B4103" s="178" t="s">
        <v>49</v>
      </c>
      <c r="C4103" s="178" t="s">
        <v>1319</v>
      </c>
      <c r="D4103" s="178" t="s">
        <v>7774</v>
      </c>
      <c r="E4103" s="179">
        <v>31013</v>
      </c>
      <c r="F4103" s="180">
        <v>0</v>
      </c>
      <c r="G4103" s="180">
        <v>9592.49</v>
      </c>
      <c r="H4103" s="180">
        <v>2398.12</v>
      </c>
      <c r="I4103" s="180">
        <f t="shared" si="128"/>
        <v>11990.61</v>
      </c>
      <c r="J4103" s="177" t="str">
        <f t="shared" si="129"/>
        <v>Date &gt; 1920</v>
      </c>
    </row>
    <row r="4104" spans="1:10" x14ac:dyDescent="0.3">
      <c r="A4104" s="178" t="s">
        <v>270</v>
      </c>
      <c r="B4104" s="178" t="s">
        <v>49</v>
      </c>
      <c r="C4104" s="178" t="s">
        <v>1319</v>
      </c>
      <c r="D4104" s="178" t="s">
        <v>7775</v>
      </c>
      <c r="E4104" s="179">
        <v>31170</v>
      </c>
      <c r="F4104" s="180">
        <v>0</v>
      </c>
      <c r="G4104" s="180">
        <v>32945.83</v>
      </c>
      <c r="H4104" s="180">
        <v>16472.919999999998</v>
      </c>
      <c r="I4104" s="180">
        <f t="shared" si="128"/>
        <v>49418.75</v>
      </c>
      <c r="J4104" s="177" t="str">
        <f t="shared" si="129"/>
        <v>Date &gt; 1920</v>
      </c>
    </row>
    <row r="4105" spans="1:10" x14ac:dyDescent="0.3">
      <c r="A4105" s="178" t="s">
        <v>270</v>
      </c>
      <c r="B4105" s="178" t="s">
        <v>49</v>
      </c>
      <c r="C4105" s="178" t="s">
        <v>1319</v>
      </c>
      <c r="D4105" s="178" t="s">
        <v>7775</v>
      </c>
      <c r="E4105" s="179">
        <v>31229</v>
      </c>
      <c r="F4105" s="180">
        <v>0</v>
      </c>
      <c r="G4105" s="180">
        <v>25823.919999999998</v>
      </c>
      <c r="H4105" s="180">
        <v>12911.94</v>
      </c>
      <c r="I4105" s="180">
        <f t="shared" si="128"/>
        <v>38735.86</v>
      </c>
      <c r="J4105" s="177" t="str">
        <f t="shared" si="129"/>
        <v>Date &gt; 1920</v>
      </c>
    </row>
    <row r="4106" spans="1:10" x14ac:dyDescent="0.3">
      <c r="A4106" s="178" t="s">
        <v>270</v>
      </c>
      <c r="B4106" s="178" t="s">
        <v>49</v>
      </c>
      <c r="C4106" s="178" t="s">
        <v>1319</v>
      </c>
      <c r="D4106" s="178" t="s">
        <v>7775</v>
      </c>
      <c r="E4106" s="179">
        <v>31245</v>
      </c>
      <c r="F4106" s="180">
        <v>0</v>
      </c>
      <c r="G4106" s="180">
        <v>51699.73</v>
      </c>
      <c r="H4106" s="180">
        <v>25849.87</v>
      </c>
      <c r="I4106" s="180">
        <f t="shared" si="128"/>
        <v>77549.600000000006</v>
      </c>
      <c r="J4106" s="177" t="str">
        <f t="shared" si="129"/>
        <v>Date &gt; 1920</v>
      </c>
    </row>
    <row r="4107" spans="1:10" x14ac:dyDescent="0.3">
      <c r="A4107" s="178" t="s">
        <v>270</v>
      </c>
      <c r="B4107" s="178" t="s">
        <v>49</v>
      </c>
      <c r="C4107" s="178" t="s">
        <v>1319</v>
      </c>
      <c r="D4107" s="178" t="s">
        <v>7775</v>
      </c>
      <c r="E4107" s="179">
        <v>31280</v>
      </c>
      <c r="F4107" s="180">
        <v>0</v>
      </c>
      <c r="G4107" s="180">
        <v>12626.47</v>
      </c>
      <c r="H4107" s="180">
        <v>6313.23</v>
      </c>
      <c r="I4107" s="180">
        <f t="shared" si="128"/>
        <v>18939.699999999997</v>
      </c>
      <c r="J4107" s="177" t="str">
        <f t="shared" si="129"/>
        <v>Date &gt; 1920</v>
      </c>
    </row>
    <row r="4108" spans="1:10" x14ac:dyDescent="0.3">
      <c r="A4108" s="178" t="s">
        <v>270</v>
      </c>
      <c r="B4108" s="178" t="s">
        <v>49</v>
      </c>
      <c r="C4108" s="178" t="s">
        <v>1319</v>
      </c>
      <c r="D4108" s="178" t="s">
        <v>7775</v>
      </c>
      <c r="E4108" s="179">
        <v>31296</v>
      </c>
      <c r="F4108" s="180">
        <v>0</v>
      </c>
      <c r="G4108" s="180">
        <v>55315.61</v>
      </c>
      <c r="H4108" s="180">
        <v>27657.82</v>
      </c>
      <c r="I4108" s="180">
        <f t="shared" si="128"/>
        <v>82973.429999999993</v>
      </c>
      <c r="J4108" s="177" t="str">
        <f t="shared" si="129"/>
        <v>Date &gt; 1920</v>
      </c>
    </row>
    <row r="4109" spans="1:10" x14ac:dyDescent="0.3">
      <c r="A4109" s="178" t="s">
        <v>270</v>
      </c>
      <c r="B4109" s="178" t="s">
        <v>49</v>
      </c>
      <c r="C4109" s="178" t="s">
        <v>1319</v>
      </c>
      <c r="D4109" s="178" t="s">
        <v>7775</v>
      </c>
      <c r="E4109" s="179">
        <v>31313</v>
      </c>
      <c r="F4109" s="180">
        <v>0</v>
      </c>
      <c r="G4109" s="180">
        <v>46806.26</v>
      </c>
      <c r="H4109" s="180">
        <v>23403.14</v>
      </c>
      <c r="I4109" s="180">
        <f t="shared" si="128"/>
        <v>70209.399999999994</v>
      </c>
      <c r="J4109" s="177" t="str">
        <f t="shared" si="129"/>
        <v>Date &gt; 1920</v>
      </c>
    </row>
    <row r="4110" spans="1:10" x14ac:dyDescent="0.3">
      <c r="A4110" s="178" t="s">
        <v>270</v>
      </c>
      <c r="B4110" s="178" t="s">
        <v>49</v>
      </c>
      <c r="C4110" s="178" t="s">
        <v>1319</v>
      </c>
      <c r="D4110" s="178" t="s">
        <v>7775</v>
      </c>
      <c r="E4110" s="179">
        <v>31343</v>
      </c>
      <c r="F4110" s="180">
        <v>0</v>
      </c>
      <c r="G4110" s="180">
        <v>17335.759999999998</v>
      </c>
      <c r="H4110" s="180">
        <v>8667.89</v>
      </c>
      <c r="I4110" s="180">
        <f t="shared" si="128"/>
        <v>26003.649999999998</v>
      </c>
      <c r="J4110" s="177" t="str">
        <f t="shared" si="129"/>
        <v>Date &gt; 1920</v>
      </c>
    </row>
    <row r="4111" spans="1:10" x14ac:dyDescent="0.3">
      <c r="A4111" s="178" t="s">
        <v>270</v>
      </c>
      <c r="B4111" s="178" t="s">
        <v>49</v>
      </c>
      <c r="C4111" s="178" t="s">
        <v>1319</v>
      </c>
      <c r="D4111" s="178" t="s">
        <v>7775</v>
      </c>
      <c r="E4111" s="179">
        <v>31373</v>
      </c>
      <c r="F4111" s="180">
        <v>0</v>
      </c>
      <c r="G4111" s="180">
        <v>121821.89</v>
      </c>
      <c r="H4111" s="180">
        <v>60910.94</v>
      </c>
      <c r="I4111" s="180">
        <f t="shared" si="128"/>
        <v>182732.83000000002</v>
      </c>
      <c r="J4111" s="177" t="str">
        <f t="shared" si="129"/>
        <v>Date &gt; 1920</v>
      </c>
    </row>
    <row r="4112" spans="1:10" x14ac:dyDescent="0.3">
      <c r="A4112" s="178" t="s">
        <v>270</v>
      </c>
      <c r="B4112" s="178" t="s">
        <v>49</v>
      </c>
      <c r="C4112" s="178" t="s">
        <v>1319</v>
      </c>
      <c r="D4112" s="178" t="s">
        <v>7775</v>
      </c>
      <c r="E4112" s="179">
        <v>31428</v>
      </c>
      <c r="F4112" s="180">
        <v>0</v>
      </c>
      <c r="G4112" s="180">
        <v>12462.31</v>
      </c>
      <c r="H4112" s="180">
        <v>6231.14</v>
      </c>
      <c r="I4112" s="180">
        <f t="shared" si="128"/>
        <v>18693.45</v>
      </c>
      <c r="J4112" s="177" t="str">
        <f t="shared" si="129"/>
        <v>Date &gt; 1920</v>
      </c>
    </row>
    <row r="4113" spans="1:10" x14ac:dyDescent="0.3">
      <c r="A4113" s="178" t="s">
        <v>270</v>
      </c>
      <c r="B4113" s="178" t="s">
        <v>49</v>
      </c>
      <c r="C4113" s="178" t="s">
        <v>1319</v>
      </c>
      <c r="D4113" s="178" t="s">
        <v>7775</v>
      </c>
      <c r="E4113" s="179">
        <v>31496</v>
      </c>
      <c r="F4113" s="180">
        <v>0</v>
      </c>
      <c r="G4113" s="180">
        <v>5254.55</v>
      </c>
      <c r="H4113" s="180">
        <v>2627.27</v>
      </c>
      <c r="I4113" s="180">
        <f t="shared" si="128"/>
        <v>7881.82</v>
      </c>
      <c r="J4113" s="177" t="str">
        <f t="shared" si="129"/>
        <v>Date &gt; 1920</v>
      </c>
    </row>
    <row r="4114" spans="1:10" x14ac:dyDescent="0.3">
      <c r="A4114" s="178" t="s">
        <v>270</v>
      </c>
      <c r="B4114" s="178" t="s">
        <v>49</v>
      </c>
      <c r="C4114" s="178" t="s">
        <v>1319</v>
      </c>
      <c r="D4114" s="178" t="s">
        <v>7775</v>
      </c>
      <c r="E4114" s="179">
        <v>31601</v>
      </c>
      <c r="F4114" s="180">
        <v>0</v>
      </c>
      <c r="G4114" s="180">
        <v>39894.69</v>
      </c>
      <c r="H4114" s="180">
        <v>19947.36</v>
      </c>
      <c r="I4114" s="180">
        <f t="shared" si="128"/>
        <v>59842.05</v>
      </c>
      <c r="J4114" s="177" t="str">
        <f t="shared" si="129"/>
        <v>Date &gt; 1920</v>
      </c>
    </row>
    <row r="4115" spans="1:10" x14ac:dyDescent="0.3">
      <c r="A4115" s="178" t="s">
        <v>270</v>
      </c>
      <c r="B4115" s="178" t="s">
        <v>49</v>
      </c>
      <c r="C4115" s="178" t="s">
        <v>1319</v>
      </c>
      <c r="D4115" s="178" t="s">
        <v>7775</v>
      </c>
      <c r="E4115" s="179">
        <v>31712</v>
      </c>
      <c r="F4115" s="180">
        <v>0</v>
      </c>
      <c r="G4115" s="180">
        <v>30258.3</v>
      </c>
      <c r="H4115" s="180">
        <v>15129.15</v>
      </c>
      <c r="I4115" s="180">
        <f t="shared" si="128"/>
        <v>45387.45</v>
      </c>
      <c r="J4115" s="177" t="str">
        <f t="shared" si="129"/>
        <v>Date &gt; 1920</v>
      </c>
    </row>
    <row r="4116" spans="1:10" x14ac:dyDescent="0.3">
      <c r="A4116" s="178" t="s">
        <v>270</v>
      </c>
      <c r="B4116" s="178" t="s">
        <v>49</v>
      </c>
      <c r="C4116" s="178" t="s">
        <v>1319</v>
      </c>
      <c r="D4116" s="178" t="s">
        <v>7775</v>
      </c>
      <c r="E4116" s="179">
        <v>32280</v>
      </c>
      <c r="F4116" s="180">
        <v>0</v>
      </c>
      <c r="G4116" s="180">
        <v>3194.77</v>
      </c>
      <c r="H4116" s="180">
        <v>1597.38</v>
      </c>
      <c r="I4116" s="180">
        <f t="shared" si="128"/>
        <v>4792.1499999999996</v>
      </c>
      <c r="J4116" s="177" t="str">
        <f t="shared" si="129"/>
        <v>Date &gt; 1920</v>
      </c>
    </row>
    <row r="4117" spans="1:10" x14ac:dyDescent="0.3">
      <c r="A4117" s="178" t="s">
        <v>270</v>
      </c>
      <c r="B4117" s="178" t="s">
        <v>49</v>
      </c>
      <c r="C4117" s="178" t="s">
        <v>1319</v>
      </c>
      <c r="D4117" s="178" t="s">
        <v>7775</v>
      </c>
      <c r="E4117" s="179">
        <v>33457</v>
      </c>
      <c r="F4117" s="180">
        <v>0</v>
      </c>
      <c r="G4117" s="180">
        <v>559.91</v>
      </c>
      <c r="H4117" s="180">
        <v>2162</v>
      </c>
      <c r="I4117" s="180">
        <f t="shared" si="128"/>
        <v>2721.91</v>
      </c>
      <c r="J4117" s="177" t="str">
        <f t="shared" si="129"/>
        <v>Date &gt; 1920</v>
      </c>
    </row>
    <row r="4118" spans="1:10" x14ac:dyDescent="0.3">
      <c r="A4118" s="178" t="s">
        <v>270</v>
      </c>
      <c r="B4118" s="178" t="s">
        <v>49</v>
      </c>
      <c r="C4118" s="178" t="s">
        <v>1319</v>
      </c>
      <c r="D4118" s="178" t="s">
        <v>7775</v>
      </c>
      <c r="E4118" s="179">
        <v>33457</v>
      </c>
      <c r="F4118" s="180">
        <v>0</v>
      </c>
      <c r="G4118" s="180">
        <v>3764.09</v>
      </c>
      <c r="H4118" s="180">
        <v>0</v>
      </c>
      <c r="I4118" s="180">
        <f t="shared" si="128"/>
        <v>3764.09</v>
      </c>
      <c r="J4118" s="177" t="str">
        <f t="shared" si="129"/>
        <v>Date &gt; 1920</v>
      </c>
    </row>
    <row r="4119" spans="1:10" x14ac:dyDescent="0.3">
      <c r="A4119" s="178" t="s">
        <v>270</v>
      </c>
      <c r="B4119" s="178" t="s">
        <v>49</v>
      </c>
      <c r="C4119" s="178" t="s">
        <v>1319</v>
      </c>
      <c r="D4119" s="178" t="s">
        <v>7776</v>
      </c>
      <c r="E4119" s="179">
        <v>32496</v>
      </c>
      <c r="F4119" s="180">
        <v>0</v>
      </c>
      <c r="G4119" s="180">
        <v>97572.6</v>
      </c>
      <c r="H4119" s="180">
        <v>48786.3</v>
      </c>
      <c r="I4119" s="180">
        <f t="shared" si="128"/>
        <v>146358.90000000002</v>
      </c>
      <c r="J4119" s="177" t="str">
        <f t="shared" si="129"/>
        <v>Date &gt; 1920</v>
      </c>
    </row>
    <row r="4120" spans="1:10" x14ac:dyDescent="0.3">
      <c r="A4120" s="178" t="s">
        <v>270</v>
      </c>
      <c r="B4120" s="178" t="s">
        <v>49</v>
      </c>
      <c r="C4120" s="178" t="s">
        <v>1319</v>
      </c>
      <c r="D4120" s="178" t="s">
        <v>7776</v>
      </c>
      <c r="E4120" s="179">
        <v>32650</v>
      </c>
      <c r="F4120" s="180">
        <v>0</v>
      </c>
      <c r="G4120" s="180">
        <v>17107.07</v>
      </c>
      <c r="H4120" s="180">
        <v>8553.5300000000007</v>
      </c>
      <c r="I4120" s="180">
        <f t="shared" si="128"/>
        <v>25660.6</v>
      </c>
      <c r="J4120" s="177" t="str">
        <f t="shared" si="129"/>
        <v>Date &gt; 1920</v>
      </c>
    </row>
    <row r="4121" spans="1:10" x14ac:dyDescent="0.3">
      <c r="A4121" s="178" t="s">
        <v>270</v>
      </c>
      <c r="B4121" s="178" t="s">
        <v>49</v>
      </c>
      <c r="C4121" s="178" t="s">
        <v>1319</v>
      </c>
      <c r="D4121" s="178" t="s">
        <v>7776</v>
      </c>
      <c r="E4121" s="179">
        <v>33025</v>
      </c>
      <c r="F4121" s="180">
        <v>0</v>
      </c>
      <c r="G4121" s="180">
        <v>5320.33</v>
      </c>
      <c r="H4121" s="180">
        <v>2660.17</v>
      </c>
      <c r="I4121" s="180">
        <f t="shared" si="128"/>
        <v>7980.5</v>
      </c>
      <c r="J4121" s="177" t="str">
        <f t="shared" si="129"/>
        <v>Date &gt; 1920</v>
      </c>
    </row>
    <row r="4122" spans="1:10" x14ac:dyDescent="0.3">
      <c r="A4122" s="178" t="s">
        <v>270</v>
      </c>
      <c r="B4122" s="178" t="s">
        <v>49</v>
      </c>
      <c r="C4122" s="178" t="s">
        <v>1319</v>
      </c>
      <c r="D4122" s="178" t="s">
        <v>7777</v>
      </c>
      <c r="E4122" s="179">
        <v>33217</v>
      </c>
      <c r="F4122" s="180">
        <v>0</v>
      </c>
      <c r="G4122" s="180">
        <v>44535.92</v>
      </c>
      <c r="H4122" s="180">
        <v>22267.97</v>
      </c>
      <c r="I4122" s="180">
        <f t="shared" si="128"/>
        <v>66803.89</v>
      </c>
      <c r="J4122" s="177" t="str">
        <f t="shared" si="129"/>
        <v>Date &gt; 1920</v>
      </c>
    </row>
    <row r="4123" spans="1:10" x14ac:dyDescent="0.3">
      <c r="A4123" s="178" t="s">
        <v>270</v>
      </c>
      <c r="B4123" s="178" t="s">
        <v>49</v>
      </c>
      <c r="C4123" s="178" t="s">
        <v>1319</v>
      </c>
      <c r="D4123" s="178" t="s">
        <v>7777</v>
      </c>
      <c r="E4123" s="179">
        <v>33368</v>
      </c>
      <c r="F4123" s="180">
        <v>0</v>
      </c>
      <c r="G4123" s="180">
        <v>9635.9699999999993</v>
      </c>
      <c r="H4123" s="180">
        <v>4817.9799999999996</v>
      </c>
      <c r="I4123" s="180">
        <f t="shared" si="128"/>
        <v>14453.949999999999</v>
      </c>
      <c r="J4123" s="177" t="str">
        <f t="shared" si="129"/>
        <v>Date &gt; 1920</v>
      </c>
    </row>
    <row r="4124" spans="1:10" x14ac:dyDescent="0.3">
      <c r="A4124" s="178" t="s">
        <v>270</v>
      </c>
      <c r="B4124" s="178" t="s">
        <v>49</v>
      </c>
      <c r="C4124" s="178" t="s">
        <v>1319</v>
      </c>
      <c r="D4124" s="178" t="s">
        <v>7777</v>
      </c>
      <c r="E4124" s="179">
        <v>33624</v>
      </c>
      <c r="F4124" s="180">
        <v>0</v>
      </c>
      <c r="G4124" s="180">
        <v>2428.11</v>
      </c>
      <c r="H4124" s="180">
        <v>4615.33</v>
      </c>
      <c r="I4124" s="180">
        <f t="shared" si="128"/>
        <v>7043.4400000000005</v>
      </c>
      <c r="J4124" s="177" t="str">
        <f t="shared" si="129"/>
        <v>Date &gt; 1920</v>
      </c>
    </row>
    <row r="4125" spans="1:10" x14ac:dyDescent="0.3">
      <c r="A4125" s="178" t="s">
        <v>270</v>
      </c>
      <c r="B4125" s="178" t="s">
        <v>49</v>
      </c>
      <c r="C4125" s="178" t="s">
        <v>1319</v>
      </c>
      <c r="D4125" s="178" t="s">
        <v>7777</v>
      </c>
      <c r="E4125" s="179">
        <v>33624</v>
      </c>
      <c r="F4125" s="180">
        <v>0</v>
      </c>
      <c r="G4125" s="180">
        <v>6802.56</v>
      </c>
      <c r="H4125" s="180">
        <v>0</v>
      </c>
      <c r="I4125" s="180">
        <f t="shared" si="128"/>
        <v>6802.56</v>
      </c>
      <c r="J4125" s="177" t="str">
        <f t="shared" si="129"/>
        <v>Date &gt; 1920</v>
      </c>
    </row>
    <row r="4126" spans="1:10" x14ac:dyDescent="0.3">
      <c r="A4126" s="178" t="s">
        <v>270</v>
      </c>
      <c r="B4126" s="178" t="s">
        <v>49</v>
      </c>
      <c r="C4126" s="178" t="s">
        <v>1319</v>
      </c>
      <c r="D4126" s="178" t="s">
        <v>7777</v>
      </c>
      <c r="E4126" s="179">
        <v>33735</v>
      </c>
      <c r="F4126" s="180">
        <v>0</v>
      </c>
      <c r="G4126" s="180">
        <v>333.33</v>
      </c>
      <c r="H4126" s="180">
        <v>166.67</v>
      </c>
      <c r="I4126" s="180">
        <f t="shared" si="128"/>
        <v>500</v>
      </c>
      <c r="J4126" s="177" t="str">
        <f t="shared" si="129"/>
        <v>Date &gt; 1920</v>
      </c>
    </row>
    <row r="4127" spans="1:10" x14ac:dyDescent="0.3">
      <c r="A4127" s="178" t="s">
        <v>270</v>
      </c>
      <c r="B4127" s="178" t="s">
        <v>49</v>
      </c>
      <c r="C4127" s="178" t="s">
        <v>1319</v>
      </c>
      <c r="D4127" s="178" t="s">
        <v>7778</v>
      </c>
      <c r="E4127" s="179">
        <v>33920</v>
      </c>
      <c r="F4127" s="180">
        <v>0</v>
      </c>
      <c r="G4127" s="180">
        <v>4300</v>
      </c>
      <c r="H4127" s="180">
        <v>2575.5100000000002</v>
      </c>
      <c r="I4127" s="180">
        <f t="shared" si="128"/>
        <v>6875.51</v>
      </c>
      <c r="J4127" s="177" t="str">
        <f t="shared" si="129"/>
        <v>Date &gt; 1920</v>
      </c>
    </row>
    <row r="4128" spans="1:10" x14ac:dyDescent="0.3">
      <c r="A4128" s="178" t="s">
        <v>270</v>
      </c>
      <c r="B4128" s="178" t="s">
        <v>49</v>
      </c>
      <c r="C4128" s="178" t="s">
        <v>1319</v>
      </c>
      <c r="D4128" s="178" t="s">
        <v>7778</v>
      </c>
      <c r="E4128" s="179">
        <v>33920</v>
      </c>
      <c r="F4128" s="180">
        <v>0</v>
      </c>
      <c r="G4128" s="180">
        <v>851.03</v>
      </c>
      <c r="H4128" s="180">
        <v>0</v>
      </c>
      <c r="I4128" s="180">
        <f t="shared" si="128"/>
        <v>851.03</v>
      </c>
      <c r="J4128" s="177" t="str">
        <f t="shared" si="129"/>
        <v>Date &gt; 1920</v>
      </c>
    </row>
    <row r="4129" spans="1:10" x14ac:dyDescent="0.3">
      <c r="A4129" s="178" t="s">
        <v>270</v>
      </c>
      <c r="B4129" s="178" t="s">
        <v>49</v>
      </c>
      <c r="C4129" s="178" t="s">
        <v>1319</v>
      </c>
      <c r="D4129" s="178" t="s">
        <v>7778</v>
      </c>
      <c r="E4129" s="179">
        <v>33954</v>
      </c>
      <c r="F4129" s="180">
        <v>0</v>
      </c>
      <c r="G4129" s="180">
        <v>14075.42</v>
      </c>
      <c r="H4129" s="180">
        <v>7037.7</v>
      </c>
      <c r="I4129" s="180">
        <f t="shared" si="128"/>
        <v>21113.119999999999</v>
      </c>
      <c r="J4129" s="177" t="str">
        <f t="shared" si="129"/>
        <v>Date &gt; 1920</v>
      </c>
    </row>
    <row r="4130" spans="1:10" x14ac:dyDescent="0.3">
      <c r="A4130" s="178" t="s">
        <v>270</v>
      </c>
      <c r="B4130" s="178" t="s">
        <v>49</v>
      </c>
      <c r="C4130" s="178" t="s">
        <v>1319</v>
      </c>
      <c r="D4130" s="178" t="s">
        <v>7778</v>
      </c>
      <c r="E4130" s="179">
        <v>34338</v>
      </c>
      <c r="F4130" s="180">
        <v>0</v>
      </c>
      <c r="G4130" s="180">
        <v>28903.39</v>
      </c>
      <c r="H4130" s="180">
        <v>14451.69</v>
      </c>
      <c r="I4130" s="180">
        <f t="shared" si="128"/>
        <v>43355.08</v>
      </c>
      <c r="J4130" s="177" t="str">
        <f t="shared" si="129"/>
        <v>Date &gt; 1920</v>
      </c>
    </row>
    <row r="4131" spans="1:10" x14ac:dyDescent="0.3">
      <c r="A4131" s="178" t="s">
        <v>270</v>
      </c>
      <c r="B4131" s="178" t="s">
        <v>49</v>
      </c>
      <c r="C4131" s="178" t="s">
        <v>1319</v>
      </c>
      <c r="D4131" s="178" t="s">
        <v>7779</v>
      </c>
      <c r="E4131" s="179">
        <v>33920</v>
      </c>
      <c r="F4131" s="180">
        <v>0</v>
      </c>
      <c r="G4131" s="180">
        <v>8666.67</v>
      </c>
      <c r="H4131" s="180">
        <v>4333.33</v>
      </c>
      <c r="I4131" s="180">
        <f t="shared" si="128"/>
        <v>13000</v>
      </c>
      <c r="J4131" s="177" t="str">
        <f t="shared" si="129"/>
        <v>Date &gt; 1920</v>
      </c>
    </row>
    <row r="4132" spans="1:10" x14ac:dyDescent="0.3">
      <c r="A4132" s="178" t="s">
        <v>270</v>
      </c>
      <c r="B4132" s="178" t="s">
        <v>49</v>
      </c>
      <c r="C4132" s="178" t="s">
        <v>1319</v>
      </c>
      <c r="D4132" s="178" t="s">
        <v>7779</v>
      </c>
      <c r="E4132" s="179">
        <v>33954</v>
      </c>
      <c r="F4132" s="180">
        <v>0</v>
      </c>
      <c r="G4132" s="180">
        <v>750.03</v>
      </c>
      <c r="H4132" s="180">
        <v>375.02</v>
      </c>
      <c r="I4132" s="180">
        <f t="shared" si="128"/>
        <v>1125.05</v>
      </c>
      <c r="J4132" s="177" t="str">
        <f t="shared" si="129"/>
        <v>Date &gt; 1920</v>
      </c>
    </row>
    <row r="4133" spans="1:10" x14ac:dyDescent="0.3">
      <c r="A4133" s="178" t="s">
        <v>270</v>
      </c>
      <c r="B4133" s="178" t="s">
        <v>49</v>
      </c>
      <c r="C4133" s="178" t="s">
        <v>1319</v>
      </c>
      <c r="D4133" s="178" t="s">
        <v>7780</v>
      </c>
      <c r="E4133" s="179">
        <v>35551</v>
      </c>
      <c r="F4133" s="180">
        <v>0</v>
      </c>
      <c r="G4133" s="180">
        <v>3666.67</v>
      </c>
      <c r="H4133" s="180">
        <v>1833.33</v>
      </c>
      <c r="I4133" s="180">
        <f t="shared" si="128"/>
        <v>5500</v>
      </c>
      <c r="J4133" s="177" t="str">
        <f t="shared" si="129"/>
        <v>Date &gt; 1920</v>
      </c>
    </row>
    <row r="4134" spans="1:10" x14ac:dyDescent="0.3">
      <c r="A4134" s="178" t="s">
        <v>270</v>
      </c>
      <c r="B4134" s="178" t="s">
        <v>49</v>
      </c>
      <c r="C4134" s="178" t="s">
        <v>1319</v>
      </c>
      <c r="D4134" s="178" t="s">
        <v>7780</v>
      </c>
      <c r="E4134" s="179">
        <v>35772</v>
      </c>
      <c r="F4134" s="180">
        <v>0</v>
      </c>
      <c r="G4134" s="180">
        <v>7924.27</v>
      </c>
      <c r="H4134" s="180">
        <v>3962.15</v>
      </c>
      <c r="I4134" s="180">
        <f t="shared" si="128"/>
        <v>11886.42</v>
      </c>
      <c r="J4134" s="177" t="str">
        <f t="shared" si="129"/>
        <v>Date &gt; 1920</v>
      </c>
    </row>
    <row r="4135" spans="1:10" x14ac:dyDescent="0.3">
      <c r="A4135" s="178" t="s">
        <v>270</v>
      </c>
      <c r="B4135" s="178" t="s">
        <v>49</v>
      </c>
      <c r="C4135" s="178" t="s">
        <v>1319</v>
      </c>
      <c r="D4135" s="178" t="s">
        <v>7780</v>
      </c>
      <c r="E4135" s="179">
        <v>35802</v>
      </c>
      <c r="F4135" s="180">
        <v>0</v>
      </c>
      <c r="G4135" s="180">
        <v>666.8</v>
      </c>
      <c r="H4135" s="180">
        <v>333.4</v>
      </c>
      <c r="I4135" s="180">
        <f t="shared" si="128"/>
        <v>1000.1999999999999</v>
      </c>
      <c r="J4135" s="177" t="str">
        <f t="shared" si="129"/>
        <v>Date &gt; 1920</v>
      </c>
    </row>
    <row r="4136" spans="1:10" x14ac:dyDescent="0.3">
      <c r="A4136" s="178" t="s">
        <v>270</v>
      </c>
      <c r="B4136" s="178" t="s">
        <v>49</v>
      </c>
      <c r="C4136" s="178" t="s">
        <v>1319</v>
      </c>
      <c r="D4136" s="178" t="s">
        <v>7780</v>
      </c>
      <c r="E4136" s="179">
        <v>35831</v>
      </c>
      <c r="F4136" s="180">
        <v>0</v>
      </c>
      <c r="G4136" s="180">
        <v>84</v>
      </c>
      <c r="H4136" s="180">
        <v>56</v>
      </c>
      <c r="I4136" s="180">
        <f t="shared" si="128"/>
        <v>140</v>
      </c>
      <c r="J4136" s="177" t="str">
        <f t="shared" si="129"/>
        <v>Date &gt; 1920</v>
      </c>
    </row>
    <row r="4137" spans="1:10" x14ac:dyDescent="0.3">
      <c r="A4137" s="178" t="s">
        <v>270</v>
      </c>
      <c r="B4137" s="178" t="s">
        <v>49</v>
      </c>
      <c r="C4137" s="178" t="s">
        <v>1319</v>
      </c>
      <c r="D4137" s="178" t="s">
        <v>7781</v>
      </c>
      <c r="E4137" s="179">
        <v>35772</v>
      </c>
      <c r="F4137" s="180">
        <v>0</v>
      </c>
      <c r="G4137" s="180">
        <v>77223.009999999995</v>
      </c>
      <c r="H4137" s="180">
        <v>51481.99</v>
      </c>
      <c r="I4137" s="180">
        <f t="shared" si="128"/>
        <v>128705</v>
      </c>
      <c r="J4137" s="177" t="str">
        <f t="shared" si="129"/>
        <v>Date &gt; 1920</v>
      </c>
    </row>
    <row r="4138" spans="1:10" x14ac:dyDescent="0.3">
      <c r="A4138" s="178" t="s">
        <v>270</v>
      </c>
      <c r="B4138" s="178" t="s">
        <v>49</v>
      </c>
      <c r="C4138" s="178" t="s">
        <v>1319</v>
      </c>
      <c r="D4138" s="178" t="s">
        <v>7781</v>
      </c>
      <c r="E4138" s="179">
        <v>35831</v>
      </c>
      <c r="F4138" s="180">
        <v>0</v>
      </c>
      <c r="G4138" s="180">
        <v>6673.68</v>
      </c>
      <c r="H4138" s="180">
        <v>4449.12</v>
      </c>
      <c r="I4138" s="180">
        <f t="shared" si="128"/>
        <v>11122.8</v>
      </c>
      <c r="J4138" s="177" t="str">
        <f t="shared" si="129"/>
        <v>Date &gt; 1920</v>
      </c>
    </row>
    <row r="4139" spans="1:10" x14ac:dyDescent="0.3">
      <c r="A4139" s="178" t="s">
        <v>270</v>
      </c>
      <c r="B4139" s="178" t="s">
        <v>49</v>
      </c>
      <c r="C4139" s="178" t="s">
        <v>1319</v>
      </c>
      <c r="D4139" s="178" t="s">
        <v>7781</v>
      </c>
      <c r="E4139" s="179">
        <v>36118</v>
      </c>
      <c r="F4139" s="180">
        <v>0</v>
      </c>
      <c r="G4139" s="180">
        <v>3525.98</v>
      </c>
      <c r="H4139" s="180">
        <v>2350.65</v>
      </c>
      <c r="I4139" s="180">
        <f t="shared" si="128"/>
        <v>5876.63</v>
      </c>
      <c r="J4139" s="177" t="str">
        <f t="shared" si="129"/>
        <v>Date &gt; 1920</v>
      </c>
    </row>
    <row r="4140" spans="1:10" x14ac:dyDescent="0.3">
      <c r="A4140" s="178" t="s">
        <v>270</v>
      </c>
      <c r="B4140" s="178" t="s">
        <v>49</v>
      </c>
      <c r="C4140" s="178" t="s">
        <v>1319</v>
      </c>
      <c r="D4140" s="178" t="s">
        <v>7782</v>
      </c>
      <c r="E4140" s="179">
        <v>36431</v>
      </c>
      <c r="F4140" s="180">
        <v>0</v>
      </c>
      <c r="G4140" s="180">
        <v>7244.73</v>
      </c>
      <c r="H4140" s="180">
        <v>4829.82</v>
      </c>
      <c r="I4140" s="180">
        <f t="shared" si="128"/>
        <v>12074.55</v>
      </c>
      <c r="J4140" s="177" t="str">
        <f t="shared" si="129"/>
        <v>Date &gt; 1920</v>
      </c>
    </row>
    <row r="4141" spans="1:10" x14ac:dyDescent="0.3">
      <c r="A4141" s="178" t="s">
        <v>270</v>
      </c>
      <c r="B4141" s="178" t="s">
        <v>49</v>
      </c>
      <c r="C4141" s="178" t="s">
        <v>1319</v>
      </c>
      <c r="D4141" s="178" t="s">
        <v>7783</v>
      </c>
      <c r="E4141" s="179">
        <v>37491</v>
      </c>
      <c r="F4141" s="180">
        <v>0</v>
      </c>
      <c r="G4141" s="180">
        <v>10000</v>
      </c>
      <c r="H4141" s="180">
        <v>10000</v>
      </c>
      <c r="I4141" s="180">
        <f t="shared" si="128"/>
        <v>20000</v>
      </c>
      <c r="J4141" s="177" t="str">
        <f t="shared" si="129"/>
        <v>Date &gt; 1920</v>
      </c>
    </row>
    <row r="4142" spans="1:10" x14ac:dyDescent="0.3">
      <c r="A4142" s="178" t="s">
        <v>270</v>
      </c>
      <c r="B4142" s="178" t="s">
        <v>49</v>
      </c>
      <c r="C4142" s="178" t="s">
        <v>1319</v>
      </c>
      <c r="D4142" s="178" t="s">
        <v>7783</v>
      </c>
      <c r="E4142" s="179">
        <v>37587</v>
      </c>
      <c r="F4142" s="180">
        <v>0</v>
      </c>
      <c r="G4142" s="180">
        <v>517.04999999999995</v>
      </c>
      <c r="H4142" s="180">
        <v>517.03</v>
      </c>
      <c r="I4142" s="180">
        <f t="shared" si="128"/>
        <v>1034.08</v>
      </c>
      <c r="J4142" s="177" t="str">
        <f t="shared" si="129"/>
        <v>Date &gt; 1920</v>
      </c>
    </row>
    <row r="4143" spans="1:10" x14ac:dyDescent="0.3">
      <c r="A4143" s="178" t="s">
        <v>270</v>
      </c>
      <c r="B4143" s="178" t="s">
        <v>49</v>
      </c>
      <c r="C4143" s="178" t="s">
        <v>1319</v>
      </c>
      <c r="D4143" s="178" t="s">
        <v>7784</v>
      </c>
      <c r="E4143" s="179">
        <v>37594</v>
      </c>
      <c r="F4143" s="180">
        <v>0</v>
      </c>
      <c r="G4143" s="180">
        <v>12177.57</v>
      </c>
      <c r="H4143" s="180">
        <v>8118</v>
      </c>
      <c r="I4143" s="180">
        <f t="shared" si="128"/>
        <v>20295.57</v>
      </c>
      <c r="J4143" s="177" t="str">
        <f t="shared" si="129"/>
        <v>Date &gt; 1920</v>
      </c>
    </row>
    <row r="4144" spans="1:10" x14ac:dyDescent="0.3">
      <c r="A4144" s="178" t="s">
        <v>270</v>
      </c>
      <c r="B4144" s="178" t="s">
        <v>49</v>
      </c>
      <c r="C4144" s="178" t="s">
        <v>1319</v>
      </c>
      <c r="D4144" s="178" t="s">
        <v>7785</v>
      </c>
      <c r="E4144" s="179">
        <v>38132</v>
      </c>
      <c r="F4144" s="180">
        <v>0</v>
      </c>
      <c r="G4144" s="180">
        <v>27294.93</v>
      </c>
      <c r="H4144" s="180">
        <v>18196.61</v>
      </c>
      <c r="I4144" s="180">
        <f t="shared" si="128"/>
        <v>45491.54</v>
      </c>
      <c r="J4144" s="177" t="str">
        <f t="shared" si="129"/>
        <v>Date &gt; 1920</v>
      </c>
    </row>
    <row r="4145" spans="1:10" x14ac:dyDescent="0.3">
      <c r="A4145" s="178" t="s">
        <v>270</v>
      </c>
      <c r="B4145" s="178" t="s">
        <v>49</v>
      </c>
      <c r="C4145" s="178" t="s">
        <v>1319</v>
      </c>
      <c r="D4145" s="178" t="s">
        <v>7785</v>
      </c>
      <c r="E4145" s="179">
        <v>38436</v>
      </c>
      <c r="F4145" s="180">
        <v>0</v>
      </c>
      <c r="G4145" s="180">
        <v>1346.07</v>
      </c>
      <c r="H4145" s="180">
        <v>897.39</v>
      </c>
      <c r="I4145" s="180">
        <f t="shared" si="128"/>
        <v>2243.46</v>
      </c>
      <c r="J4145" s="177" t="str">
        <f t="shared" si="129"/>
        <v>Date &gt; 1920</v>
      </c>
    </row>
    <row r="4146" spans="1:10" x14ac:dyDescent="0.3">
      <c r="A4146" s="178" t="s">
        <v>270</v>
      </c>
      <c r="B4146" s="178" t="s">
        <v>49</v>
      </c>
      <c r="C4146" s="178" t="s">
        <v>1319</v>
      </c>
      <c r="D4146" s="178" t="s">
        <v>6356</v>
      </c>
      <c r="E4146" s="179">
        <v>38436</v>
      </c>
      <c r="F4146" s="180">
        <v>0</v>
      </c>
      <c r="G4146" s="180">
        <v>13200</v>
      </c>
      <c r="H4146" s="180">
        <v>3300</v>
      </c>
      <c r="I4146" s="180">
        <f t="shared" si="128"/>
        <v>16500</v>
      </c>
      <c r="J4146" s="177" t="str">
        <f t="shared" si="129"/>
        <v>Date &gt; 1920</v>
      </c>
    </row>
    <row r="4147" spans="1:10" x14ac:dyDescent="0.3">
      <c r="A4147" s="178" t="s">
        <v>270</v>
      </c>
      <c r="B4147" s="178" t="s">
        <v>49</v>
      </c>
      <c r="C4147" s="178" t="s">
        <v>1319</v>
      </c>
      <c r="D4147" s="178" t="s">
        <v>6356</v>
      </c>
      <c r="E4147" s="179">
        <v>39815</v>
      </c>
      <c r="F4147" s="180">
        <v>0</v>
      </c>
      <c r="G4147" s="180">
        <v>2880</v>
      </c>
      <c r="H4147" s="180">
        <v>1620</v>
      </c>
      <c r="I4147" s="180">
        <f t="shared" si="128"/>
        <v>4500</v>
      </c>
      <c r="J4147" s="177" t="str">
        <f t="shared" si="129"/>
        <v>Date &gt; 1920</v>
      </c>
    </row>
    <row r="4148" spans="1:10" x14ac:dyDescent="0.3">
      <c r="A4148" s="178" t="s">
        <v>270</v>
      </c>
      <c r="B4148" s="178" t="s">
        <v>49</v>
      </c>
      <c r="C4148" s="178" t="s">
        <v>1319</v>
      </c>
      <c r="D4148" s="178" t="s">
        <v>6356</v>
      </c>
      <c r="E4148" s="179">
        <v>39815</v>
      </c>
      <c r="F4148" s="180">
        <v>0</v>
      </c>
      <c r="G4148" s="180">
        <v>3600</v>
      </c>
      <c r="H4148" s="180">
        <v>0</v>
      </c>
      <c r="I4148" s="180">
        <f t="shared" si="128"/>
        <v>3600</v>
      </c>
      <c r="J4148" s="177" t="str">
        <f t="shared" si="129"/>
        <v>Date &gt; 1920</v>
      </c>
    </row>
    <row r="4149" spans="1:10" x14ac:dyDescent="0.3">
      <c r="A4149" s="178" t="s">
        <v>270</v>
      </c>
      <c r="B4149" s="178" t="s">
        <v>49</v>
      </c>
      <c r="C4149" s="178" t="s">
        <v>1319</v>
      </c>
      <c r="D4149" s="178" t="s">
        <v>7786</v>
      </c>
      <c r="E4149" s="179">
        <v>38436</v>
      </c>
      <c r="F4149" s="180">
        <v>0</v>
      </c>
      <c r="G4149" s="180">
        <v>10400</v>
      </c>
      <c r="H4149" s="180">
        <v>2600</v>
      </c>
      <c r="I4149" s="180">
        <f t="shared" si="128"/>
        <v>13000</v>
      </c>
      <c r="J4149" s="177" t="str">
        <f t="shared" si="129"/>
        <v>Date &gt; 1920</v>
      </c>
    </row>
    <row r="4150" spans="1:10" x14ac:dyDescent="0.3">
      <c r="A4150" s="178" t="s">
        <v>270</v>
      </c>
      <c r="B4150" s="178" t="s">
        <v>49</v>
      </c>
      <c r="C4150" s="178" t="s">
        <v>1319</v>
      </c>
      <c r="D4150" s="178" t="s">
        <v>7787</v>
      </c>
      <c r="E4150" s="179">
        <v>38637</v>
      </c>
      <c r="F4150" s="180">
        <v>0</v>
      </c>
      <c r="G4150" s="180">
        <v>7920</v>
      </c>
      <c r="H4150" s="180">
        <v>1980</v>
      </c>
      <c r="I4150" s="180">
        <f t="shared" si="128"/>
        <v>9900</v>
      </c>
      <c r="J4150" s="177" t="str">
        <f t="shared" si="129"/>
        <v>Date &gt; 1920</v>
      </c>
    </row>
    <row r="4151" spans="1:10" x14ac:dyDescent="0.3">
      <c r="A4151" s="178" t="s">
        <v>270</v>
      </c>
      <c r="B4151" s="178" t="s">
        <v>49</v>
      </c>
      <c r="C4151" s="178" t="s">
        <v>1319</v>
      </c>
      <c r="D4151" s="178" t="s">
        <v>7788</v>
      </c>
      <c r="E4151" s="179">
        <v>39300</v>
      </c>
      <c r="F4151" s="180">
        <v>0</v>
      </c>
      <c r="G4151" s="180">
        <v>79760</v>
      </c>
      <c r="H4151" s="180">
        <v>23395.599999999999</v>
      </c>
      <c r="I4151" s="180">
        <f t="shared" si="128"/>
        <v>103155.6</v>
      </c>
      <c r="J4151" s="177" t="str">
        <f t="shared" si="129"/>
        <v>Date &gt; 1920</v>
      </c>
    </row>
    <row r="4152" spans="1:10" x14ac:dyDescent="0.3">
      <c r="A4152" s="178" t="s">
        <v>270</v>
      </c>
      <c r="B4152" s="178" t="s">
        <v>49</v>
      </c>
      <c r="C4152" s="178" t="s">
        <v>1319</v>
      </c>
      <c r="D4152" s="178" t="s">
        <v>7788</v>
      </c>
      <c r="E4152" s="179">
        <v>39300</v>
      </c>
      <c r="F4152" s="180">
        <v>0</v>
      </c>
      <c r="G4152" s="180">
        <v>13822.37</v>
      </c>
      <c r="H4152" s="180">
        <v>0</v>
      </c>
      <c r="I4152" s="180">
        <f t="shared" si="128"/>
        <v>13822.37</v>
      </c>
      <c r="J4152" s="177" t="str">
        <f t="shared" si="129"/>
        <v>Date &gt; 1920</v>
      </c>
    </row>
    <row r="4153" spans="1:10" x14ac:dyDescent="0.3">
      <c r="A4153" s="178" t="s">
        <v>270</v>
      </c>
      <c r="B4153" s="178" t="s">
        <v>49</v>
      </c>
      <c r="C4153" s="178" t="s">
        <v>1319</v>
      </c>
      <c r="D4153" s="178" t="s">
        <v>7788</v>
      </c>
      <c r="E4153" s="179">
        <v>39360</v>
      </c>
      <c r="F4153" s="180">
        <v>0</v>
      </c>
      <c r="G4153" s="180">
        <v>2352</v>
      </c>
      <c r="H4153" s="180">
        <v>588</v>
      </c>
      <c r="I4153" s="180">
        <f t="shared" si="128"/>
        <v>2940</v>
      </c>
      <c r="J4153" s="177" t="str">
        <f t="shared" si="129"/>
        <v>Date &gt; 1920</v>
      </c>
    </row>
    <row r="4154" spans="1:10" x14ac:dyDescent="0.3">
      <c r="A4154" s="178" t="s">
        <v>270</v>
      </c>
      <c r="B4154" s="178" t="s">
        <v>49</v>
      </c>
      <c r="C4154" s="178" t="s">
        <v>1319</v>
      </c>
      <c r="D4154" s="178" t="s">
        <v>7788</v>
      </c>
      <c r="E4154" s="179">
        <v>39537</v>
      </c>
      <c r="F4154" s="180">
        <v>0</v>
      </c>
      <c r="G4154" s="180">
        <v>0</v>
      </c>
      <c r="H4154" s="180">
        <v>0.01</v>
      </c>
      <c r="I4154" s="180">
        <f t="shared" si="128"/>
        <v>0.01</v>
      </c>
      <c r="J4154" s="177" t="str">
        <f t="shared" si="129"/>
        <v>Date &gt; 1920</v>
      </c>
    </row>
    <row r="4155" spans="1:10" x14ac:dyDescent="0.3">
      <c r="A4155" s="178" t="s">
        <v>270</v>
      </c>
      <c r="B4155" s="178" t="s">
        <v>49</v>
      </c>
      <c r="C4155" s="178" t="s">
        <v>1319</v>
      </c>
      <c r="D4155" s="178" t="s">
        <v>7789</v>
      </c>
      <c r="E4155" s="179">
        <v>39001</v>
      </c>
      <c r="F4155" s="180">
        <v>0</v>
      </c>
      <c r="G4155" s="180">
        <v>8000</v>
      </c>
      <c r="H4155" s="180">
        <v>2000</v>
      </c>
      <c r="I4155" s="180">
        <f t="shared" si="128"/>
        <v>10000</v>
      </c>
      <c r="J4155" s="177" t="str">
        <f t="shared" si="129"/>
        <v>Date &gt; 1920</v>
      </c>
    </row>
    <row r="4156" spans="1:10" x14ac:dyDescent="0.3">
      <c r="A4156" s="178" t="s">
        <v>270</v>
      </c>
      <c r="B4156" s="178" t="s">
        <v>49</v>
      </c>
      <c r="C4156" s="178" t="s">
        <v>1319</v>
      </c>
      <c r="D4156" s="178" t="s">
        <v>7790</v>
      </c>
      <c r="E4156" s="179">
        <v>39555</v>
      </c>
      <c r="F4156" s="180">
        <v>0</v>
      </c>
      <c r="G4156" s="180">
        <v>7850</v>
      </c>
      <c r="H4156" s="180">
        <v>5065</v>
      </c>
      <c r="I4156" s="180">
        <f t="shared" si="128"/>
        <v>12915</v>
      </c>
      <c r="J4156" s="177" t="str">
        <f t="shared" si="129"/>
        <v>Date &gt; 1920</v>
      </c>
    </row>
    <row r="4157" spans="1:10" x14ac:dyDescent="0.3">
      <c r="A4157" s="178" t="s">
        <v>270</v>
      </c>
      <c r="B4157" s="178" t="s">
        <v>49</v>
      </c>
      <c r="C4157" s="178" t="s">
        <v>1319</v>
      </c>
      <c r="D4157" s="178" t="s">
        <v>7790</v>
      </c>
      <c r="E4157" s="179">
        <v>39555</v>
      </c>
      <c r="F4157" s="180">
        <v>0</v>
      </c>
      <c r="G4157" s="180">
        <v>455</v>
      </c>
      <c r="H4157" s="180">
        <v>0</v>
      </c>
      <c r="I4157" s="180">
        <f t="shared" si="128"/>
        <v>455</v>
      </c>
      <c r="J4157" s="177" t="str">
        <f t="shared" si="129"/>
        <v>Date &gt; 1920</v>
      </c>
    </row>
    <row r="4158" spans="1:10" x14ac:dyDescent="0.3">
      <c r="A4158" s="178" t="s">
        <v>270</v>
      </c>
      <c r="B4158" s="178" t="s">
        <v>49</v>
      </c>
      <c r="C4158" s="178" t="s">
        <v>1319</v>
      </c>
      <c r="D4158" s="178" t="s">
        <v>7791</v>
      </c>
      <c r="E4158" s="179">
        <v>39548</v>
      </c>
      <c r="F4158" s="180">
        <v>41963</v>
      </c>
      <c r="G4158" s="180">
        <v>0</v>
      </c>
      <c r="H4158" s="180">
        <v>2850</v>
      </c>
      <c r="I4158" s="180">
        <f t="shared" si="128"/>
        <v>44813</v>
      </c>
      <c r="J4158" s="177" t="str">
        <f t="shared" si="129"/>
        <v>Date &gt; 1920</v>
      </c>
    </row>
    <row r="4159" spans="1:10" x14ac:dyDescent="0.3">
      <c r="A4159" s="178" t="s">
        <v>270</v>
      </c>
      <c r="B4159" s="178" t="s">
        <v>49</v>
      </c>
      <c r="C4159" s="178" t="s">
        <v>1319</v>
      </c>
      <c r="D4159" s="178" t="s">
        <v>7791</v>
      </c>
      <c r="E4159" s="179">
        <v>39801</v>
      </c>
      <c r="F4159" s="180">
        <v>2187</v>
      </c>
      <c r="G4159" s="180">
        <v>0</v>
      </c>
      <c r="H4159" s="180">
        <v>0</v>
      </c>
      <c r="I4159" s="180">
        <f t="shared" si="128"/>
        <v>2187</v>
      </c>
      <c r="J4159" s="177" t="str">
        <f t="shared" si="129"/>
        <v>Date &gt; 1920</v>
      </c>
    </row>
    <row r="4160" spans="1:10" x14ac:dyDescent="0.3">
      <c r="A4160" s="178" t="s">
        <v>270</v>
      </c>
      <c r="B4160" s="178" t="s">
        <v>49</v>
      </c>
      <c r="C4160" s="178" t="s">
        <v>1319</v>
      </c>
      <c r="D4160" s="178" t="s">
        <v>7791</v>
      </c>
      <c r="E4160" s="179">
        <v>40171</v>
      </c>
      <c r="F4160" s="180">
        <v>10000</v>
      </c>
      <c r="G4160" s="180">
        <v>0</v>
      </c>
      <c r="H4160" s="180">
        <v>159.27000000000001</v>
      </c>
      <c r="I4160" s="180">
        <f t="shared" si="128"/>
        <v>10159.27</v>
      </c>
      <c r="J4160" s="177" t="str">
        <f t="shared" si="129"/>
        <v>Date &gt; 1920</v>
      </c>
    </row>
    <row r="4161" spans="1:10" x14ac:dyDescent="0.3">
      <c r="A4161" s="178" t="s">
        <v>270</v>
      </c>
      <c r="B4161" s="178" t="s">
        <v>49</v>
      </c>
      <c r="C4161" s="178" t="s">
        <v>1319</v>
      </c>
      <c r="D4161" s="178" t="s">
        <v>7791</v>
      </c>
      <c r="E4161" s="179">
        <v>40171</v>
      </c>
      <c r="F4161" s="180">
        <v>3002</v>
      </c>
      <c r="G4161" s="180">
        <v>0</v>
      </c>
      <c r="H4161" s="180">
        <v>0</v>
      </c>
      <c r="I4161" s="180">
        <f t="shared" si="128"/>
        <v>3002</v>
      </c>
      <c r="J4161" s="177" t="str">
        <f t="shared" si="129"/>
        <v>Date &gt; 1920</v>
      </c>
    </row>
    <row r="4162" spans="1:10" x14ac:dyDescent="0.3">
      <c r="A4162" s="178" t="s">
        <v>270</v>
      </c>
      <c r="B4162" s="178" t="s">
        <v>49</v>
      </c>
      <c r="C4162" s="178" t="s">
        <v>1319</v>
      </c>
      <c r="D4162" s="178" t="s">
        <v>7792</v>
      </c>
      <c r="E4162" s="179">
        <v>39555</v>
      </c>
      <c r="F4162" s="180">
        <v>0</v>
      </c>
      <c r="G4162" s="180">
        <v>32254.799999999999</v>
      </c>
      <c r="H4162" s="180">
        <v>13823.49</v>
      </c>
      <c r="I4162" s="180">
        <f t="shared" si="128"/>
        <v>46078.29</v>
      </c>
      <c r="J4162" s="177" t="str">
        <f t="shared" si="129"/>
        <v>Date &gt; 1920</v>
      </c>
    </row>
    <row r="4163" spans="1:10" x14ac:dyDescent="0.3">
      <c r="A4163" s="178" t="s">
        <v>270</v>
      </c>
      <c r="B4163" s="178" t="s">
        <v>49</v>
      </c>
      <c r="C4163" s="178" t="s">
        <v>1319</v>
      </c>
      <c r="D4163" s="178" t="s">
        <v>7793</v>
      </c>
      <c r="E4163" s="179">
        <v>39630</v>
      </c>
      <c r="F4163" s="180">
        <v>0</v>
      </c>
      <c r="G4163" s="180">
        <v>1293.33</v>
      </c>
      <c r="H4163" s="180">
        <v>646.66999999999996</v>
      </c>
      <c r="I4163" s="180">
        <f t="shared" si="128"/>
        <v>1940</v>
      </c>
      <c r="J4163" s="177" t="str">
        <f t="shared" si="129"/>
        <v>Date &gt; 1920</v>
      </c>
    </row>
    <row r="4164" spans="1:10" x14ac:dyDescent="0.3">
      <c r="A4164" s="178" t="s">
        <v>270</v>
      </c>
      <c r="B4164" s="178" t="s">
        <v>49</v>
      </c>
      <c r="C4164" s="178" t="s">
        <v>1319</v>
      </c>
      <c r="D4164" s="178" t="s">
        <v>7794</v>
      </c>
      <c r="E4164" s="179">
        <v>39759</v>
      </c>
      <c r="F4164" s="180">
        <v>169785</v>
      </c>
      <c r="G4164" s="180">
        <v>0</v>
      </c>
      <c r="H4164" s="180">
        <v>8936.5400000000009</v>
      </c>
      <c r="I4164" s="180">
        <f t="shared" si="128"/>
        <v>178721.54</v>
      </c>
      <c r="J4164" s="177" t="str">
        <f t="shared" si="129"/>
        <v>Date &gt; 1920</v>
      </c>
    </row>
    <row r="4165" spans="1:10" x14ac:dyDescent="0.3">
      <c r="A4165" s="178" t="s">
        <v>270</v>
      </c>
      <c r="B4165" s="178" t="s">
        <v>49</v>
      </c>
      <c r="C4165" s="178" t="s">
        <v>1319</v>
      </c>
      <c r="D4165" s="178" t="s">
        <v>7794</v>
      </c>
      <c r="E4165" s="179">
        <v>40014</v>
      </c>
      <c r="F4165" s="180">
        <v>2481</v>
      </c>
      <c r="G4165" s="180">
        <v>17062</v>
      </c>
      <c r="H4165" s="180">
        <v>1205</v>
      </c>
      <c r="I4165" s="180">
        <f t="shared" ref="I4165:I4228" si="130">SUM(F4165:H4165)</f>
        <v>20748</v>
      </c>
      <c r="J4165" s="177" t="str">
        <f t="shared" ref="J4165:J4228" si="131">IF(OR(YEAR(E4165)&gt; 1920, ISBLANK(E4165)), "Date &gt; 1920", "Sketchy date")</f>
        <v>Date &gt; 1920</v>
      </c>
    </row>
    <row r="4166" spans="1:10" x14ac:dyDescent="0.3">
      <c r="A4166" s="178" t="s">
        <v>270</v>
      </c>
      <c r="B4166" s="178" t="s">
        <v>49</v>
      </c>
      <c r="C4166" s="178" t="s">
        <v>1319</v>
      </c>
      <c r="D4166" s="178" t="s">
        <v>7794</v>
      </c>
      <c r="E4166" s="179">
        <v>40529</v>
      </c>
      <c r="F4166" s="180">
        <v>0</v>
      </c>
      <c r="G4166" s="180">
        <v>2508</v>
      </c>
      <c r="H4166" s="180">
        <v>481.88</v>
      </c>
      <c r="I4166" s="180">
        <f t="shared" si="130"/>
        <v>2989.88</v>
      </c>
      <c r="J4166" s="177" t="str">
        <f t="shared" si="131"/>
        <v>Date &gt; 1920</v>
      </c>
    </row>
    <row r="4167" spans="1:10" x14ac:dyDescent="0.3">
      <c r="A4167" s="178" t="s">
        <v>270</v>
      </c>
      <c r="B4167" s="178" t="s">
        <v>49</v>
      </c>
      <c r="C4167" s="178" t="s">
        <v>1319</v>
      </c>
      <c r="D4167" s="178" t="s">
        <v>7794</v>
      </c>
      <c r="E4167" s="179">
        <v>40632</v>
      </c>
      <c r="F4167" s="180">
        <v>10000</v>
      </c>
      <c r="G4167" s="180">
        <v>0</v>
      </c>
      <c r="H4167" s="180">
        <v>0</v>
      </c>
      <c r="I4167" s="180">
        <f t="shared" si="130"/>
        <v>10000</v>
      </c>
      <c r="J4167" s="177" t="str">
        <f t="shared" si="131"/>
        <v>Date &gt; 1920</v>
      </c>
    </row>
    <row r="4168" spans="1:10" x14ac:dyDescent="0.3">
      <c r="A4168" s="178" t="s">
        <v>270</v>
      </c>
      <c r="B4168" s="178" t="s">
        <v>49</v>
      </c>
      <c r="C4168" s="178" t="s">
        <v>1319</v>
      </c>
      <c r="D4168" s="178" t="s">
        <v>7795</v>
      </c>
      <c r="E4168" s="179">
        <v>40030</v>
      </c>
      <c r="F4168" s="180">
        <v>0</v>
      </c>
      <c r="G4168" s="180">
        <v>5700</v>
      </c>
      <c r="H4168" s="180">
        <v>2850</v>
      </c>
      <c r="I4168" s="180">
        <f t="shared" si="130"/>
        <v>8550</v>
      </c>
      <c r="J4168" s="177" t="str">
        <f t="shared" si="131"/>
        <v>Date &gt; 1920</v>
      </c>
    </row>
    <row r="4169" spans="1:10" x14ac:dyDescent="0.3">
      <c r="A4169" s="178" t="s">
        <v>270</v>
      </c>
      <c r="B4169" s="178" t="s">
        <v>49</v>
      </c>
      <c r="C4169" s="178" t="s">
        <v>1319</v>
      </c>
      <c r="D4169" s="178" t="s">
        <v>7796</v>
      </c>
      <c r="E4169" s="179">
        <v>40147</v>
      </c>
      <c r="F4169" s="180">
        <v>176143</v>
      </c>
      <c r="G4169" s="180">
        <v>0</v>
      </c>
      <c r="H4169" s="180">
        <v>9272</v>
      </c>
      <c r="I4169" s="180">
        <f t="shared" si="130"/>
        <v>185415</v>
      </c>
      <c r="J4169" s="177" t="str">
        <f t="shared" si="131"/>
        <v>Date &gt; 1920</v>
      </c>
    </row>
    <row r="4170" spans="1:10" x14ac:dyDescent="0.3">
      <c r="A4170" s="178" t="s">
        <v>270</v>
      </c>
      <c r="B4170" s="178" t="s">
        <v>49</v>
      </c>
      <c r="C4170" s="178" t="s">
        <v>1319</v>
      </c>
      <c r="D4170" s="178" t="s">
        <v>7796</v>
      </c>
      <c r="E4170" s="179">
        <v>40596</v>
      </c>
      <c r="F4170" s="180">
        <v>10388</v>
      </c>
      <c r="G4170" s="180">
        <v>0</v>
      </c>
      <c r="H4170" s="180">
        <v>1066.03</v>
      </c>
      <c r="I4170" s="180">
        <f t="shared" si="130"/>
        <v>11454.03</v>
      </c>
      <c r="J4170" s="177" t="str">
        <f t="shared" si="131"/>
        <v>Date &gt; 1920</v>
      </c>
    </row>
    <row r="4171" spans="1:10" x14ac:dyDescent="0.3">
      <c r="A4171" s="178" t="s">
        <v>270</v>
      </c>
      <c r="B4171" s="178" t="s">
        <v>49</v>
      </c>
      <c r="C4171" s="178" t="s">
        <v>1319</v>
      </c>
      <c r="D4171" s="178" t="s">
        <v>7796</v>
      </c>
      <c r="E4171" s="179">
        <v>41120</v>
      </c>
      <c r="F4171" s="180">
        <v>10000</v>
      </c>
      <c r="G4171" s="180">
        <v>0</v>
      </c>
      <c r="H4171" s="180">
        <v>286</v>
      </c>
      <c r="I4171" s="180">
        <f t="shared" si="130"/>
        <v>10286</v>
      </c>
      <c r="J4171" s="177" t="str">
        <f t="shared" si="131"/>
        <v>Date &gt; 1920</v>
      </c>
    </row>
    <row r="4172" spans="1:10" x14ac:dyDescent="0.3">
      <c r="A4172" s="178" t="s">
        <v>270</v>
      </c>
      <c r="B4172" s="178" t="s">
        <v>49</v>
      </c>
      <c r="C4172" s="178" t="s">
        <v>1319</v>
      </c>
      <c r="D4172" s="178" t="s">
        <v>7796</v>
      </c>
      <c r="E4172" s="179">
        <v>41120</v>
      </c>
      <c r="F4172" s="180">
        <v>5322</v>
      </c>
      <c r="G4172" s="180">
        <v>0</v>
      </c>
      <c r="H4172" s="180">
        <v>0</v>
      </c>
      <c r="I4172" s="180">
        <f t="shared" si="130"/>
        <v>5322</v>
      </c>
      <c r="J4172" s="177" t="str">
        <f t="shared" si="131"/>
        <v>Date &gt; 1920</v>
      </c>
    </row>
    <row r="4173" spans="1:10" x14ac:dyDescent="0.3">
      <c r="A4173" s="178" t="s">
        <v>270</v>
      </c>
      <c r="B4173" s="178" t="s">
        <v>49</v>
      </c>
      <c r="C4173" s="178" t="s">
        <v>1319</v>
      </c>
      <c r="D4173" s="178" t="s">
        <v>7797</v>
      </c>
      <c r="E4173" s="179">
        <v>40444</v>
      </c>
      <c r="F4173" s="180">
        <v>73220</v>
      </c>
      <c r="G4173" s="180">
        <v>0</v>
      </c>
      <c r="H4173" s="180">
        <v>4278</v>
      </c>
      <c r="I4173" s="180">
        <f t="shared" si="130"/>
        <v>77498</v>
      </c>
      <c r="J4173" s="177" t="str">
        <f t="shared" si="131"/>
        <v>Date &gt; 1920</v>
      </c>
    </row>
    <row r="4174" spans="1:10" x14ac:dyDescent="0.3">
      <c r="A4174" s="178" t="s">
        <v>270</v>
      </c>
      <c r="B4174" s="178" t="s">
        <v>49</v>
      </c>
      <c r="C4174" s="178" t="s">
        <v>1319</v>
      </c>
      <c r="D4174" s="178" t="s">
        <v>7797</v>
      </c>
      <c r="E4174" s="179">
        <v>40821</v>
      </c>
      <c r="F4174" s="180">
        <v>10000</v>
      </c>
      <c r="G4174" s="180">
        <v>0</v>
      </c>
      <c r="H4174" s="180">
        <v>102</v>
      </c>
      <c r="I4174" s="180">
        <f t="shared" si="130"/>
        <v>10102</v>
      </c>
      <c r="J4174" s="177" t="str">
        <f t="shared" si="131"/>
        <v>Date &gt; 1920</v>
      </c>
    </row>
    <row r="4175" spans="1:10" x14ac:dyDescent="0.3">
      <c r="A4175" s="178" t="s">
        <v>270</v>
      </c>
      <c r="B4175" s="178" t="s">
        <v>49</v>
      </c>
      <c r="C4175" s="178" t="s">
        <v>1319</v>
      </c>
      <c r="D4175" s="178" t="s">
        <v>7798</v>
      </c>
      <c r="E4175" s="179">
        <v>40423</v>
      </c>
      <c r="F4175" s="180">
        <v>0</v>
      </c>
      <c r="G4175" s="180">
        <v>6266.87</v>
      </c>
      <c r="H4175" s="180">
        <v>6266.87</v>
      </c>
      <c r="I4175" s="180">
        <f t="shared" si="130"/>
        <v>12533.74</v>
      </c>
      <c r="J4175" s="177" t="str">
        <f t="shared" si="131"/>
        <v>Date &gt; 1920</v>
      </c>
    </row>
    <row r="4176" spans="1:10" x14ac:dyDescent="0.3">
      <c r="A4176" s="178" t="s">
        <v>270</v>
      </c>
      <c r="B4176" s="178" t="s">
        <v>49</v>
      </c>
      <c r="C4176" s="178" t="s">
        <v>1319</v>
      </c>
      <c r="D4176" s="178" t="s">
        <v>7799</v>
      </c>
      <c r="E4176" s="179">
        <v>40487</v>
      </c>
      <c r="F4176" s="180">
        <v>633428</v>
      </c>
      <c r="G4176" s="180">
        <v>0</v>
      </c>
      <c r="H4176" s="180">
        <v>33339.440000000002</v>
      </c>
      <c r="I4176" s="180">
        <f t="shared" si="130"/>
        <v>666767.43999999994</v>
      </c>
      <c r="J4176" s="177" t="str">
        <f t="shared" si="131"/>
        <v>Date &gt; 1920</v>
      </c>
    </row>
    <row r="4177" spans="1:10" x14ac:dyDescent="0.3">
      <c r="A4177" s="178" t="s">
        <v>270</v>
      </c>
      <c r="B4177" s="178" t="s">
        <v>49</v>
      </c>
      <c r="C4177" s="178" t="s">
        <v>1319</v>
      </c>
      <c r="D4177" s="178" t="s">
        <v>7799</v>
      </c>
      <c r="E4177" s="179">
        <v>40487</v>
      </c>
      <c r="F4177" s="180">
        <v>866071</v>
      </c>
      <c r="G4177" s="180">
        <v>0</v>
      </c>
      <c r="H4177" s="180">
        <v>45582.69</v>
      </c>
      <c r="I4177" s="180">
        <f t="shared" si="130"/>
        <v>911653.69</v>
      </c>
      <c r="J4177" s="177" t="str">
        <f t="shared" si="131"/>
        <v>Date &gt; 1920</v>
      </c>
    </row>
    <row r="4178" spans="1:10" x14ac:dyDescent="0.3">
      <c r="A4178" s="178" t="s">
        <v>270</v>
      </c>
      <c r="B4178" s="178" t="s">
        <v>49</v>
      </c>
      <c r="C4178" s="178" t="s">
        <v>1319</v>
      </c>
      <c r="D4178" s="178" t="s">
        <v>7799</v>
      </c>
      <c r="E4178" s="179">
        <v>40596</v>
      </c>
      <c r="F4178" s="180">
        <v>52102</v>
      </c>
      <c r="G4178" s="180">
        <v>0</v>
      </c>
      <c r="H4178" s="180">
        <v>2741.77</v>
      </c>
      <c r="I4178" s="180">
        <f t="shared" si="130"/>
        <v>54843.77</v>
      </c>
      <c r="J4178" s="177" t="str">
        <f t="shared" si="131"/>
        <v>Date &gt; 1920</v>
      </c>
    </row>
    <row r="4179" spans="1:10" x14ac:dyDescent="0.3">
      <c r="A4179" s="178" t="s">
        <v>270</v>
      </c>
      <c r="B4179" s="178" t="s">
        <v>49</v>
      </c>
      <c r="C4179" s="178" t="s">
        <v>1319</v>
      </c>
      <c r="D4179" s="178" t="s">
        <v>7799</v>
      </c>
      <c r="E4179" s="179">
        <v>40616</v>
      </c>
      <c r="F4179" s="180">
        <v>62547</v>
      </c>
      <c r="G4179" s="180">
        <v>0</v>
      </c>
      <c r="H4179" s="180">
        <v>3292.22</v>
      </c>
      <c r="I4179" s="180">
        <f t="shared" si="130"/>
        <v>65839.22</v>
      </c>
      <c r="J4179" s="177" t="str">
        <f t="shared" si="131"/>
        <v>Date &gt; 1920</v>
      </c>
    </row>
    <row r="4180" spans="1:10" x14ac:dyDescent="0.3">
      <c r="A4180" s="178" t="s">
        <v>270</v>
      </c>
      <c r="B4180" s="178" t="s">
        <v>49</v>
      </c>
      <c r="C4180" s="178" t="s">
        <v>1319</v>
      </c>
      <c r="D4180" s="178" t="s">
        <v>7799</v>
      </c>
      <c r="E4180" s="179">
        <v>40898</v>
      </c>
      <c r="F4180" s="180">
        <v>549</v>
      </c>
      <c r="G4180" s="180">
        <v>0</v>
      </c>
      <c r="H4180" s="180">
        <v>29.1</v>
      </c>
      <c r="I4180" s="180">
        <f t="shared" si="130"/>
        <v>578.1</v>
      </c>
      <c r="J4180" s="177" t="str">
        <f t="shared" si="131"/>
        <v>Date &gt; 1920</v>
      </c>
    </row>
    <row r="4181" spans="1:10" x14ac:dyDescent="0.3">
      <c r="A4181" s="178" t="s">
        <v>270</v>
      </c>
      <c r="B4181" s="178" t="s">
        <v>49</v>
      </c>
      <c r="C4181" s="178" t="s">
        <v>1319</v>
      </c>
      <c r="D4181" s="178" t="s">
        <v>7799</v>
      </c>
      <c r="E4181" s="179">
        <v>40919</v>
      </c>
      <c r="F4181" s="180">
        <v>109463</v>
      </c>
      <c r="G4181" s="180">
        <v>0</v>
      </c>
      <c r="H4181" s="180">
        <v>7235.84</v>
      </c>
      <c r="I4181" s="180">
        <f t="shared" si="130"/>
        <v>116698.84</v>
      </c>
      <c r="J4181" s="177" t="str">
        <f t="shared" si="131"/>
        <v>Date &gt; 1920</v>
      </c>
    </row>
    <row r="4182" spans="1:10" x14ac:dyDescent="0.3">
      <c r="A4182" s="178" t="s">
        <v>270</v>
      </c>
      <c r="B4182" s="178" t="s">
        <v>49</v>
      </c>
      <c r="C4182" s="178" t="s">
        <v>1319</v>
      </c>
      <c r="D4182" s="178" t="s">
        <v>7799</v>
      </c>
      <c r="E4182" s="179">
        <v>41213</v>
      </c>
      <c r="F4182" s="180">
        <v>45950</v>
      </c>
      <c r="G4182" s="180">
        <v>0</v>
      </c>
      <c r="H4182" s="180">
        <v>943.57</v>
      </c>
      <c r="I4182" s="180">
        <f t="shared" si="130"/>
        <v>46893.57</v>
      </c>
      <c r="J4182" s="177" t="str">
        <f t="shared" si="131"/>
        <v>Date &gt; 1920</v>
      </c>
    </row>
    <row r="4183" spans="1:10" x14ac:dyDescent="0.3">
      <c r="A4183" s="178" t="s">
        <v>270</v>
      </c>
      <c r="B4183" s="178" t="s">
        <v>49</v>
      </c>
      <c r="C4183" s="178" t="s">
        <v>1319</v>
      </c>
      <c r="D4183" s="178" t="s">
        <v>7800</v>
      </c>
      <c r="E4183" s="179">
        <v>40847</v>
      </c>
      <c r="F4183" s="180">
        <v>0</v>
      </c>
      <c r="G4183" s="180">
        <v>5821.04</v>
      </c>
      <c r="H4183" s="180">
        <v>2910.52</v>
      </c>
      <c r="I4183" s="180">
        <f t="shared" si="130"/>
        <v>8731.56</v>
      </c>
      <c r="J4183" s="177" t="str">
        <f t="shared" si="131"/>
        <v>Date &gt; 1920</v>
      </c>
    </row>
    <row r="4184" spans="1:10" x14ac:dyDescent="0.3">
      <c r="A4184" s="178" t="s">
        <v>270</v>
      </c>
      <c r="B4184" s="178" t="s">
        <v>49</v>
      </c>
      <c r="C4184" s="178" t="s">
        <v>1319</v>
      </c>
      <c r="D4184" s="178" t="s">
        <v>7801</v>
      </c>
      <c r="E4184" s="179">
        <v>40928</v>
      </c>
      <c r="F4184" s="180">
        <v>55645</v>
      </c>
      <c r="G4184" s="180">
        <v>0</v>
      </c>
      <c r="H4184" s="180">
        <v>3455</v>
      </c>
      <c r="I4184" s="180">
        <f t="shared" si="130"/>
        <v>59100</v>
      </c>
      <c r="J4184" s="177" t="str">
        <f t="shared" si="131"/>
        <v>Date &gt; 1920</v>
      </c>
    </row>
    <row r="4185" spans="1:10" x14ac:dyDescent="0.3">
      <c r="A4185" s="178" t="s">
        <v>270</v>
      </c>
      <c r="B4185" s="178" t="s">
        <v>49</v>
      </c>
      <c r="C4185" s="178" t="s">
        <v>1319</v>
      </c>
      <c r="D4185" s="178" t="s">
        <v>7801</v>
      </c>
      <c r="E4185" s="179">
        <v>41066</v>
      </c>
      <c r="F4185" s="180">
        <v>10000</v>
      </c>
      <c r="G4185" s="180">
        <v>0</v>
      </c>
      <c r="H4185" s="180">
        <v>0</v>
      </c>
      <c r="I4185" s="180">
        <f t="shared" si="130"/>
        <v>10000</v>
      </c>
      <c r="J4185" s="177" t="str">
        <f t="shared" si="131"/>
        <v>Date &gt; 1920</v>
      </c>
    </row>
    <row r="4186" spans="1:10" x14ac:dyDescent="0.3">
      <c r="A4186" s="178" t="s">
        <v>270</v>
      </c>
      <c r="B4186" s="178" t="s">
        <v>49</v>
      </c>
      <c r="C4186" s="178" t="s">
        <v>1319</v>
      </c>
      <c r="D4186" s="178" t="s">
        <v>7802</v>
      </c>
      <c r="E4186" s="179">
        <v>41194</v>
      </c>
      <c r="F4186" s="180">
        <v>0</v>
      </c>
      <c r="G4186" s="180">
        <v>4234.97</v>
      </c>
      <c r="H4186" s="180">
        <v>3939.99</v>
      </c>
      <c r="I4186" s="180">
        <f t="shared" si="130"/>
        <v>8174.96</v>
      </c>
      <c r="J4186" s="177" t="str">
        <f t="shared" si="131"/>
        <v>Date &gt; 1920</v>
      </c>
    </row>
    <row r="4187" spans="1:10" x14ac:dyDescent="0.3">
      <c r="A4187" s="178" t="s">
        <v>270</v>
      </c>
      <c r="B4187" s="178" t="s">
        <v>49</v>
      </c>
      <c r="C4187" s="178" t="s">
        <v>1319</v>
      </c>
      <c r="D4187" s="178" t="s">
        <v>7803</v>
      </c>
      <c r="E4187" s="179">
        <v>41269</v>
      </c>
      <c r="F4187" s="180">
        <v>75545</v>
      </c>
      <c r="G4187" s="180">
        <v>0</v>
      </c>
      <c r="H4187" s="180">
        <v>8514</v>
      </c>
      <c r="I4187" s="180">
        <f t="shared" si="130"/>
        <v>84059</v>
      </c>
      <c r="J4187" s="177" t="str">
        <f t="shared" si="131"/>
        <v>Date &gt; 1920</v>
      </c>
    </row>
    <row r="4188" spans="1:10" x14ac:dyDescent="0.3">
      <c r="A4188" s="178" t="s">
        <v>270</v>
      </c>
      <c r="B4188" s="178" t="s">
        <v>49</v>
      </c>
      <c r="C4188" s="178" t="s">
        <v>1319</v>
      </c>
      <c r="D4188" s="178" t="s">
        <v>7803</v>
      </c>
      <c r="E4188" s="179">
        <v>41436</v>
      </c>
      <c r="F4188" s="180">
        <v>9206</v>
      </c>
      <c r="G4188" s="180">
        <v>0</v>
      </c>
      <c r="H4188" s="180">
        <v>2203.4499999999998</v>
      </c>
      <c r="I4188" s="180">
        <f t="shared" si="130"/>
        <v>11409.45</v>
      </c>
      <c r="J4188" s="177" t="str">
        <f t="shared" si="131"/>
        <v>Date &gt; 1920</v>
      </c>
    </row>
    <row r="4189" spans="1:10" x14ac:dyDescent="0.3">
      <c r="A4189" s="178" t="s">
        <v>270</v>
      </c>
      <c r="B4189" s="178" t="s">
        <v>49</v>
      </c>
      <c r="C4189" s="178" t="s">
        <v>1319</v>
      </c>
      <c r="D4189" s="178" t="s">
        <v>7804</v>
      </c>
      <c r="E4189" s="179">
        <v>42326</v>
      </c>
      <c r="F4189" s="180">
        <v>97596</v>
      </c>
      <c r="G4189" s="180">
        <v>5422</v>
      </c>
      <c r="H4189" s="180">
        <v>5422</v>
      </c>
      <c r="I4189" s="180">
        <f t="shared" si="130"/>
        <v>108440</v>
      </c>
      <c r="J4189" s="177" t="str">
        <f t="shared" si="131"/>
        <v>Date &gt; 1920</v>
      </c>
    </row>
    <row r="4190" spans="1:10" x14ac:dyDescent="0.3">
      <c r="A4190" s="178" t="s">
        <v>270</v>
      </c>
      <c r="B4190" s="178" t="s">
        <v>49</v>
      </c>
      <c r="C4190" s="178" t="s">
        <v>1319</v>
      </c>
      <c r="D4190" s="178" t="s">
        <v>7804</v>
      </c>
      <c r="E4190" s="179">
        <v>42695</v>
      </c>
      <c r="F4190" s="180">
        <v>60322</v>
      </c>
      <c r="G4190" s="180">
        <v>3351.25</v>
      </c>
      <c r="H4190" s="180">
        <v>3351.75</v>
      </c>
      <c r="I4190" s="180">
        <f t="shared" si="130"/>
        <v>67025</v>
      </c>
      <c r="J4190" s="177" t="str">
        <f t="shared" si="131"/>
        <v>Date &gt; 1920</v>
      </c>
    </row>
    <row r="4191" spans="1:10" x14ac:dyDescent="0.3">
      <c r="A4191" s="178" t="s">
        <v>270</v>
      </c>
      <c r="B4191" s="178" t="s">
        <v>49</v>
      </c>
      <c r="C4191" s="178" t="s">
        <v>1319</v>
      </c>
      <c r="D4191" s="178" t="s">
        <v>7804</v>
      </c>
      <c r="E4191" s="179">
        <v>42755</v>
      </c>
      <c r="F4191" s="180">
        <v>24129</v>
      </c>
      <c r="G4191" s="180">
        <v>1340.5</v>
      </c>
      <c r="H4191" s="180">
        <v>1340.5</v>
      </c>
      <c r="I4191" s="180">
        <f t="shared" si="130"/>
        <v>26810</v>
      </c>
      <c r="J4191" s="177" t="str">
        <f t="shared" si="131"/>
        <v>Date &gt; 1920</v>
      </c>
    </row>
    <row r="4192" spans="1:10" x14ac:dyDescent="0.3">
      <c r="A4192" s="178" t="s">
        <v>270</v>
      </c>
      <c r="B4192" s="178" t="s">
        <v>49</v>
      </c>
      <c r="C4192" s="178" t="s">
        <v>1319</v>
      </c>
      <c r="D4192" s="178" t="s">
        <v>7804</v>
      </c>
      <c r="E4192" s="179">
        <v>43165</v>
      </c>
      <c r="F4192" s="180">
        <v>24128</v>
      </c>
      <c r="G4192" s="180">
        <v>1340.5</v>
      </c>
      <c r="H4192" s="180">
        <v>1341.5</v>
      </c>
      <c r="I4192" s="180">
        <f t="shared" si="130"/>
        <v>26810</v>
      </c>
      <c r="J4192" s="177" t="str">
        <f t="shared" si="131"/>
        <v>Date &gt; 1920</v>
      </c>
    </row>
    <row r="4193" spans="1:10" x14ac:dyDescent="0.3">
      <c r="A4193" s="178" t="s">
        <v>270</v>
      </c>
      <c r="B4193" s="178" t="s">
        <v>49</v>
      </c>
      <c r="C4193" s="178" t="s">
        <v>1319</v>
      </c>
      <c r="D4193" s="178" t="s">
        <v>7804</v>
      </c>
      <c r="E4193" s="179">
        <v>43293</v>
      </c>
      <c r="F4193" s="180">
        <v>12064</v>
      </c>
      <c r="G4193" s="180">
        <v>670.25</v>
      </c>
      <c r="H4193" s="180">
        <v>670.75</v>
      </c>
      <c r="I4193" s="180">
        <f t="shared" si="130"/>
        <v>13405</v>
      </c>
      <c r="J4193" s="177" t="str">
        <f t="shared" si="131"/>
        <v>Date &gt; 1920</v>
      </c>
    </row>
    <row r="4194" spans="1:10" x14ac:dyDescent="0.3">
      <c r="A4194" s="178" t="s">
        <v>270</v>
      </c>
      <c r="B4194" s="178" t="s">
        <v>49</v>
      </c>
      <c r="C4194" s="178" t="s">
        <v>1319</v>
      </c>
      <c r="D4194" s="178" t="s">
        <v>7804</v>
      </c>
      <c r="E4194" s="179">
        <v>43439</v>
      </c>
      <c r="F4194" s="180">
        <v>24130</v>
      </c>
      <c r="G4194" s="180">
        <v>1340.5</v>
      </c>
      <c r="H4194" s="180">
        <v>1339.5</v>
      </c>
      <c r="I4194" s="180">
        <f t="shared" si="130"/>
        <v>26810</v>
      </c>
      <c r="J4194" s="177" t="str">
        <f t="shared" si="131"/>
        <v>Date &gt; 1920</v>
      </c>
    </row>
    <row r="4195" spans="1:10" x14ac:dyDescent="0.3">
      <c r="A4195" s="178" t="s">
        <v>270</v>
      </c>
      <c r="B4195" s="178" t="s">
        <v>49</v>
      </c>
      <c r="C4195" s="178" t="s">
        <v>1319</v>
      </c>
      <c r="D4195" s="178" t="s">
        <v>7805</v>
      </c>
      <c r="E4195" s="179">
        <v>42345</v>
      </c>
      <c r="F4195" s="180">
        <v>20238</v>
      </c>
      <c r="G4195" s="180">
        <v>1124.3399999999999</v>
      </c>
      <c r="H4195" s="180">
        <v>1389.75</v>
      </c>
      <c r="I4195" s="180">
        <f t="shared" si="130"/>
        <v>22752.09</v>
      </c>
      <c r="J4195" s="177" t="str">
        <f t="shared" si="131"/>
        <v>Date &gt; 1920</v>
      </c>
    </row>
    <row r="4196" spans="1:10" x14ac:dyDescent="0.3">
      <c r="A4196" s="178" t="s">
        <v>270</v>
      </c>
      <c r="B4196" s="178" t="s">
        <v>49</v>
      </c>
      <c r="C4196" s="178" t="s">
        <v>1319</v>
      </c>
      <c r="D4196" s="178" t="s">
        <v>7806</v>
      </c>
      <c r="E4196" s="209">
        <v>0</v>
      </c>
      <c r="F4196" s="180">
        <v>0</v>
      </c>
      <c r="G4196" s="180">
        <v>1990.08</v>
      </c>
      <c r="H4196" s="180">
        <v>1326.72</v>
      </c>
      <c r="I4196" s="180">
        <f t="shared" si="130"/>
        <v>3316.8</v>
      </c>
      <c r="J4196" s="177" t="str">
        <f t="shared" si="131"/>
        <v>Sketchy date</v>
      </c>
    </row>
    <row r="4197" spans="1:10" x14ac:dyDescent="0.3">
      <c r="A4197" s="178" t="s">
        <v>270</v>
      </c>
      <c r="B4197" s="178" t="s">
        <v>49</v>
      </c>
      <c r="C4197" s="178" t="s">
        <v>1319</v>
      </c>
      <c r="D4197" s="178" t="s">
        <v>7807</v>
      </c>
      <c r="E4197" s="179">
        <v>43222</v>
      </c>
      <c r="F4197" s="180">
        <v>12555</v>
      </c>
      <c r="G4197" s="180">
        <v>697.5</v>
      </c>
      <c r="H4197" s="180">
        <v>697.5</v>
      </c>
      <c r="I4197" s="180">
        <f t="shared" si="130"/>
        <v>13950</v>
      </c>
      <c r="J4197" s="177" t="str">
        <f t="shared" si="131"/>
        <v>Date &gt; 1920</v>
      </c>
    </row>
    <row r="4198" spans="1:10" x14ac:dyDescent="0.3">
      <c r="A4198" s="178" t="s">
        <v>270</v>
      </c>
      <c r="B4198" s="178" t="s">
        <v>49</v>
      </c>
      <c r="C4198" s="178" t="s">
        <v>1319</v>
      </c>
      <c r="D4198" s="178" t="s">
        <v>7807</v>
      </c>
      <c r="E4198" s="179">
        <v>43266</v>
      </c>
      <c r="F4198" s="180">
        <v>10044</v>
      </c>
      <c r="G4198" s="180">
        <v>627.75</v>
      </c>
      <c r="H4198" s="180">
        <v>628.25</v>
      </c>
      <c r="I4198" s="180">
        <f t="shared" si="130"/>
        <v>11300</v>
      </c>
      <c r="J4198" s="177" t="str">
        <f t="shared" si="131"/>
        <v>Date &gt; 1920</v>
      </c>
    </row>
    <row r="4199" spans="1:10" x14ac:dyDescent="0.3">
      <c r="A4199" s="178" t="s">
        <v>270</v>
      </c>
      <c r="B4199" s="178" t="s">
        <v>49</v>
      </c>
      <c r="C4199" s="178" t="s">
        <v>1319</v>
      </c>
      <c r="D4199" s="178" t="s">
        <v>7807</v>
      </c>
      <c r="E4199" s="179">
        <v>43439</v>
      </c>
      <c r="F4199" s="180">
        <v>2511</v>
      </c>
      <c r="G4199" s="180">
        <v>69.75</v>
      </c>
      <c r="H4199" s="180">
        <v>69.25</v>
      </c>
      <c r="I4199" s="180">
        <f t="shared" si="130"/>
        <v>2650</v>
      </c>
      <c r="J4199" s="177" t="str">
        <f t="shared" si="131"/>
        <v>Date &gt; 1920</v>
      </c>
    </row>
    <row r="4200" spans="1:10" x14ac:dyDescent="0.3">
      <c r="A4200" s="178" t="s">
        <v>270</v>
      </c>
      <c r="B4200" s="178" t="s">
        <v>49</v>
      </c>
      <c r="C4200" s="178" t="s">
        <v>1319</v>
      </c>
      <c r="D4200" s="178" t="s">
        <v>7496</v>
      </c>
      <c r="E4200" s="179">
        <v>43392</v>
      </c>
      <c r="F4200" s="180">
        <v>0</v>
      </c>
      <c r="G4200" s="180">
        <v>4342.8</v>
      </c>
      <c r="H4200" s="180">
        <v>2895.2</v>
      </c>
      <c r="I4200" s="180">
        <f t="shared" si="130"/>
        <v>7238</v>
      </c>
      <c r="J4200" s="177" t="str">
        <f t="shared" si="131"/>
        <v>Date &gt; 1920</v>
      </c>
    </row>
    <row r="4201" spans="1:10" x14ac:dyDescent="0.3">
      <c r="A4201" s="178" t="s">
        <v>270</v>
      </c>
      <c r="B4201" s="178" t="s">
        <v>49</v>
      </c>
      <c r="C4201" s="178" t="s">
        <v>1319</v>
      </c>
      <c r="D4201" s="178" t="s">
        <v>7496</v>
      </c>
      <c r="E4201" s="179">
        <v>43434</v>
      </c>
      <c r="F4201" s="180">
        <v>0</v>
      </c>
      <c r="G4201" s="180">
        <v>1908.29</v>
      </c>
      <c r="H4201" s="180">
        <v>1272.2</v>
      </c>
      <c r="I4201" s="180">
        <f t="shared" si="130"/>
        <v>3180.49</v>
      </c>
      <c r="J4201" s="177" t="str">
        <f t="shared" si="131"/>
        <v>Date &gt; 1920</v>
      </c>
    </row>
    <row r="4202" spans="1:10" x14ac:dyDescent="0.3">
      <c r="A4202" s="178" t="s">
        <v>270</v>
      </c>
      <c r="B4202" s="178" t="s">
        <v>49</v>
      </c>
      <c r="C4202" s="178" t="s">
        <v>1319</v>
      </c>
      <c r="D4202" s="178" t="s">
        <v>7808</v>
      </c>
      <c r="E4202" s="179">
        <v>43405</v>
      </c>
      <c r="F4202" s="180">
        <v>155748</v>
      </c>
      <c r="G4202" s="180">
        <v>8652.69</v>
      </c>
      <c r="H4202" s="180">
        <v>8652.94</v>
      </c>
      <c r="I4202" s="180">
        <f t="shared" si="130"/>
        <v>173053.63</v>
      </c>
      <c r="J4202" s="177" t="str">
        <f t="shared" si="131"/>
        <v>Date &gt; 1920</v>
      </c>
    </row>
    <row r="4203" spans="1:10" x14ac:dyDescent="0.3">
      <c r="A4203" s="178" t="s">
        <v>270</v>
      </c>
      <c r="B4203" s="178" t="s">
        <v>49</v>
      </c>
      <c r="C4203" s="178" t="s">
        <v>1319</v>
      </c>
      <c r="D4203" s="178" t="s">
        <v>7808</v>
      </c>
      <c r="E4203" s="179">
        <v>43410</v>
      </c>
      <c r="F4203" s="180">
        <v>-155748</v>
      </c>
      <c r="G4203" s="180">
        <v>-8652.69</v>
      </c>
      <c r="H4203" s="180">
        <v>-8652.94</v>
      </c>
      <c r="I4203" s="180">
        <f t="shared" si="130"/>
        <v>-173053.63</v>
      </c>
      <c r="J4203" s="177" t="str">
        <f t="shared" si="131"/>
        <v>Date &gt; 1920</v>
      </c>
    </row>
    <row r="4204" spans="1:10" x14ac:dyDescent="0.3">
      <c r="A4204" s="178" t="s">
        <v>270</v>
      </c>
      <c r="B4204" s="178" t="s">
        <v>49</v>
      </c>
      <c r="C4204" s="178" t="s">
        <v>1319</v>
      </c>
      <c r="D4204" s="178" t="s">
        <v>7808</v>
      </c>
      <c r="E4204" s="179">
        <v>43424</v>
      </c>
      <c r="F4204" s="180">
        <v>155748</v>
      </c>
      <c r="G4204" s="180">
        <v>8652.69</v>
      </c>
      <c r="H4204" s="180">
        <v>8652.94</v>
      </c>
      <c r="I4204" s="180">
        <f t="shared" si="130"/>
        <v>173053.63</v>
      </c>
      <c r="J4204" s="177" t="str">
        <f t="shared" si="131"/>
        <v>Date &gt; 1920</v>
      </c>
    </row>
    <row r="4205" spans="1:10" x14ac:dyDescent="0.3">
      <c r="A4205" s="178" t="s">
        <v>270</v>
      </c>
      <c r="B4205" s="178" t="s">
        <v>49</v>
      </c>
      <c r="C4205" s="178" t="s">
        <v>1319</v>
      </c>
      <c r="D4205" s="178" t="s">
        <v>7808</v>
      </c>
      <c r="E4205" s="179">
        <v>43439</v>
      </c>
      <c r="F4205" s="180">
        <v>6048</v>
      </c>
      <c r="G4205" s="180">
        <v>336</v>
      </c>
      <c r="H4205" s="180">
        <v>336</v>
      </c>
      <c r="I4205" s="180">
        <f t="shared" si="130"/>
        <v>6720</v>
      </c>
      <c r="J4205" s="177" t="str">
        <f t="shared" si="131"/>
        <v>Date &gt; 1920</v>
      </c>
    </row>
    <row r="4206" spans="1:10" x14ac:dyDescent="0.3">
      <c r="A4206" s="178" t="s">
        <v>270</v>
      </c>
      <c r="B4206" s="178" t="s">
        <v>49</v>
      </c>
      <c r="C4206" s="178" t="s">
        <v>1319</v>
      </c>
      <c r="D4206" s="178" t="s">
        <v>7808</v>
      </c>
      <c r="E4206" s="179">
        <v>43452</v>
      </c>
      <c r="F4206" s="180">
        <v>32256</v>
      </c>
      <c r="G4206" s="180">
        <v>1792</v>
      </c>
      <c r="H4206" s="180">
        <v>1792</v>
      </c>
      <c r="I4206" s="180">
        <f t="shared" si="130"/>
        <v>35840</v>
      </c>
      <c r="J4206" s="177" t="str">
        <f t="shared" si="131"/>
        <v>Date &gt; 1920</v>
      </c>
    </row>
    <row r="4207" spans="1:10" x14ac:dyDescent="0.3">
      <c r="A4207" s="178" t="s">
        <v>270</v>
      </c>
      <c r="B4207" s="178" t="s">
        <v>49</v>
      </c>
      <c r="C4207" s="178" t="s">
        <v>1319</v>
      </c>
      <c r="D4207" s="178" t="s">
        <v>7808</v>
      </c>
      <c r="E4207" s="179">
        <v>43587</v>
      </c>
      <c r="F4207" s="180">
        <v>14506</v>
      </c>
      <c r="G4207" s="180">
        <v>805.9</v>
      </c>
      <c r="H4207" s="180">
        <v>806.18</v>
      </c>
      <c r="I4207" s="180">
        <f t="shared" si="130"/>
        <v>16118.08</v>
      </c>
      <c r="J4207" s="177" t="str">
        <f t="shared" si="131"/>
        <v>Date &gt; 1920</v>
      </c>
    </row>
    <row r="4208" spans="1:10" x14ac:dyDescent="0.3">
      <c r="A4208" s="178" t="s">
        <v>270</v>
      </c>
      <c r="B4208" s="178" t="s">
        <v>49</v>
      </c>
      <c r="C4208" s="178" t="s">
        <v>1319</v>
      </c>
      <c r="D4208" s="178" t="s">
        <v>7808</v>
      </c>
      <c r="E4208" s="179">
        <v>43908</v>
      </c>
      <c r="F4208" s="180">
        <v>2016</v>
      </c>
      <c r="G4208" s="180">
        <v>112</v>
      </c>
      <c r="H4208" s="180">
        <v>112</v>
      </c>
      <c r="I4208" s="180">
        <f t="shared" si="130"/>
        <v>2240</v>
      </c>
      <c r="J4208" s="177" t="str">
        <f t="shared" si="131"/>
        <v>Date &gt; 1920</v>
      </c>
    </row>
    <row r="4209" spans="1:10" x14ac:dyDescent="0.3">
      <c r="A4209" s="178" t="s">
        <v>270</v>
      </c>
      <c r="B4209" s="178" t="s">
        <v>49</v>
      </c>
      <c r="C4209" s="178" t="s">
        <v>1319</v>
      </c>
      <c r="D4209" s="178" t="s">
        <v>7809</v>
      </c>
      <c r="E4209" s="209">
        <v>0</v>
      </c>
      <c r="F4209" s="180">
        <v>34405</v>
      </c>
      <c r="G4209" s="180">
        <v>0</v>
      </c>
      <c r="H4209" s="180">
        <v>0</v>
      </c>
      <c r="I4209" s="180">
        <f t="shared" si="130"/>
        <v>34405</v>
      </c>
      <c r="J4209" s="177" t="str">
        <f t="shared" si="131"/>
        <v>Sketchy date</v>
      </c>
    </row>
    <row r="4210" spans="1:10" x14ac:dyDescent="0.3">
      <c r="A4210" s="178" t="s">
        <v>270</v>
      </c>
      <c r="B4210" s="178" t="s">
        <v>49</v>
      </c>
      <c r="C4210" s="178" t="s">
        <v>1319</v>
      </c>
      <c r="D4210" s="178" t="s">
        <v>7809</v>
      </c>
      <c r="E4210" s="179">
        <v>44123</v>
      </c>
      <c r="F4210" s="180">
        <v>20000</v>
      </c>
      <c r="G4210" s="180">
        <v>0</v>
      </c>
      <c r="H4210" s="180">
        <v>0</v>
      </c>
      <c r="I4210" s="180">
        <f t="shared" si="130"/>
        <v>20000</v>
      </c>
      <c r="J4210" s="177" t="str">
        <f t="shared" si="131"/>
        <v>Date &gt; 1920</v>
      </c>
    </row>
    <row r="4211" spans="1:10" x14ac:dyDescent="0.3">
      <c r="A4211" s="178" t="s">
        <v>270</v>
      </c>
      <c r="B4211" s="178" t="s">
        <v>49</v>
      </c>
      <c r="C4211" s="178" t="s">
        <v>1319</v>
      </c>
      <c r="D4211" s="178" t="s">
        <v>7809</v>
      </c>
      <c r="E4211" s="179">
        <v>44144</v>
      </c>
      <c r="F4211" s="180">
        <v>10000</v>
      </c>
      <c r="G4211" s="180">
        <v>0</v>
      </c>
      <c r="H4211" s="180">
        <v>0</v>
      </c>
      <c r="I4211" s="180">
        <f t="shared" si="130"/>
        <v>10000</v>
      </c>
      <c r="J4211" s="177" t="str">
        <f t="shared" si="131"/>
        <v>Date &gt; 1920</v>
      </c>
    </row>
    <row r="4212" spans="1:10" x14ac:dyDescent="0.3">
      <c r="A4212" s="178" t="s">
        <v>270</v>
      </c>
      <c r="B4212" s="178" t="s">
        <v>49</v>
      </c>
      <c r="C4212" s="178" t="s">
        <v>1319</v>
      </c>
      <c r="D4212" s="178" t="s">
        <v>7809</v>
      </c>
      <c r="E4212" s="179">
        <v>44216</v>
      </c>
      <c r="F4212" s="180">
        <v>96959</v>
      </c>
      <c r="G4212" s="180">
        <v>0</v>
      </c>
      <c r="H4212" s="180">
        <v>0</v>
      </c>
      <c r="I4212" s="180">
        <f t="shared" si="130"/>
        <v>96959</v>
      </c>
      <c r="J4212" s="177" t="str">
        <f t="shared" si="131"/>
        <v>Date &gt; 1920</v>
      </c>
    </row>
    <row r="4213" spans="1:10" x14ac:dyDescent="0.3">
      <c r="A4213" s="178" t="s">
        <v>270</v>
      </c>
      <c r="B4213" s="178" t="s">
        <v>49</v>
      </c>
      <c r="C4213" s="178" t="s">
        <v>1319</v>
      </c>
      <c r="D4213" s="178" t="s">
        <v>7810</v>
      </c>
      <c r="E4213" s="179">
        <v>44134</v>
      </c>
      <c r="F4213" s="180">
        <v>21356</v>
      </c>
      <c r="G4213" s="180">
        <v>0</v>
      </c>
      <c r="H4213" s="180">
        <v>0</v>
      </c>
      <c r="I4213" s="180">
        <f t="shared" si="130"/>
        <v>21356</v>
      </c>
      <c r="J4213" s="177" t="str">
        <f t="shared" si="131"/>
        <v>Date &gt; 1920</v>
      </c>
    </row>
    <row r="4214" spans="1:10" x14ac:dyDescent="0.3">
      <c r="A4214" s="178" t="s">
        <v>270</v>
      </c>
      <c r="B4214" s="178" t="s">
        <v>49</v>
      </c>
      <c r="C4214" s="178" t="s">
        <v>1319</v>
      </c>
      <c r="D4214" s="178" t="s">
        <v>7810</v>
      </c>
      <c r="E4214" s="179">
        <v>44238</v>
      </c>
      <c r="F4214" s="180">
        <v>8644</v>
      </c>
      <c r="G4214" s="180">
        <v>0</v>
      </c>
      <c r="H4214" s="180">
        <v>0</v>
      </c>
      <c r="I4214" s="180">
        <f t="shared" si="130"/>
        <v>8644</v>
      </c>
      <c r="J4214" s="177" t="str">
        <f t="shared" si="131"/>
        <v>Date &gt; 1920</v>
      </c>
    </row>
    <row r="4215" spans="1:10" x14ac:dyDescent="0.3">
      <c r="A4215" s="178" t="s">
        <v>270</v>
      </c>
      <c r="B4215" s="178" t="s">
        <v>51</v>
      </c>
      <c r="C4215" s="178" t="s">
        <v>1321</v>
      </c>
      <c r="D4215" s="178" t="s">
        <v>7811</v>
      </c>
      <c r="E4215" s="179">
        <v>17715</v>
      </c>
      <c r="F4215" s="180">
        <v>0</v>
      </c>
      <c r="G4215" s="180">
        <v>19414.759999999998</v>
      </c>
      <c r="H4215" s="180">
        <v>13561.09</v>
      </c>
      <c r="I4215" s="180">
        <f t="shared" si="130"/>
        <v>32975.85</v>
      </c>
      <c r="J4215" s="177" t="str">
        <f t="shared" si="131"/>
        <v>Date &gt; 1920</v>
      </c>
    </row>
    <row r="4216" spans="1:10" x14ac:dyDescent="0.3">
      <c r="A4216" s="178" t="s">
        <v>270</v>
      </c>
      <c r="B4216" s="178" t="s">
        <v>51</v>
      </c>
      <c r="C4216" s="178" t="s">
        <v>1321</v>
      </c>
      <c r="D4216" s="178"/>
      <c r="E4216" s="179">
        <v>17222</v>
      </c>
      <c r="F4216" s="180">
        <v>0</v>
      </c>
      <c r="G4216" s="180">
        <v>1406.63</v>
      </c>
      <c r="H4216" s="180">
        <v>1406.63</v>
      </c>
      <c r="I4216" s="180">
        <f t="shared" si="130"/>
        <v>2813.26</v>
      </c>
      <c r="J4216" s="177" t="str">
        <f t="shared" si="131"/>
        <v>Date &gt; 1920</v>
      </c>
    </row>
    <row r="4217" spans="1:10" x14ac:dyDescent="0.3">
      <c r="A4217" s="178" t="s">
        <v>270</v>
      </c>
      <c r="B4217" s="178" t="s">
        <v>51</v>
      </c>
      <c r="C4217" s="178" t="s">
        <v>1321</v>
      </c>
      <c r="D4217" s="178" t="s">
        <v>7812</v>
      </c>
      <c r="E4217" s="179">
        <v>17596</v>
      </c>
      <c r="F4217" s="180">
        <v>0</v>
      </c>
      <c r="G4217" s="180">
        <v>1100.8</v>
      </c>
      <c r="H4217" s="180">
        <v>1100.8</v>
      </c>
      <c r="I4217" s="180">
        <f t="shared" si="130"/>
        <v>2201.6</v>
      </c>
      <c r="J4217" s="177" t="str">
        <f t="shared" si="131"/>
        <v>Date &gt; 1920</v>
      </c>
    </row>
    <row r="4218" spans="1:10" x14ac:dyDescent="0.3">
      <c r="A4218" s="178" t="s">
        <v>270</v>
      </c>
      <c r="B4218" s="178" t="s">
        <v>51</v>
      </c>
      <c r="C4218" s="178" t="s">
        <v>1321</v>
      </c>
      <c r="D4218" s="178" t="s">
        <v>7813</v>
      </c>
      <c r="E4218" s="179">
        <v>17596</v>
      </c>
      <c r="F4218" s="180">
        <v>0</v>
      </c>
      <c r="G4218" s="180">
        <v>535.94000000000005</v>
      </c>
      <c r="H4218" s="180">
        <v>535.94000000000005</v>
      </c>
      <c r="I4218" s="180">
        <f t="shared" si="130"/>
        <v>1071.8800000000001</v>
      </c>
      <c r="J4218" s="177" t="str">
        <f t="shared" si="131"/>
        <v>Date &gt; 1920</v>
      </c>
    </row>
    <row r="4219" spans="1:10" x14ac:dyDescent="0.3">
      <c r="A4219" s="178" t="s">
        <v>270</v>
      </c>
      <c r="B4219" s="178" t="s">
        <v>51</v>
      </c>
      <c r="C4219" s="178" t="s">
        <v>1321</v>
      </c>
      <c r="D4219" s="178" t="s">
        <v>7814</v>
      </c>
      <c r="E4219" s="179">
        <v>17964</v>
      </c>
      <c r="F4219" s="180">
        <v>0</v>
      </c>
      <c r="G4219" s="180">
        <v>1210</v>
      </c>
      <c r="H4219" s="180">
        <v>0</v>
      </c>
      <c r="I4219" s="180">
        <f t="shared" si="130"/>
        <v>1210</v>
      </c>
      <c r="J4219" s="177" t="str">
        <f t="shared" si="131"/>
        <v>Date &gt; 1920</v>
      </c>
    </row>
    <row r="4220" spans="1:10" x14ac:dyDescent="0.3">
      <c r="A4220" s="178" t="s">
        <v>270</v>
      </c>
      <c r="B4220" s="178" t="s">
        <v>51</v>
      </c>
      <c r="C4220" s="178" t="s">
        <v>1321</v>
      </c>
      <c r="D4220" s="178" t="s">
        <v>7815</v>
      </c>
      <c r="E4220" s="179">
        <v>17958</v>
      </c>
      <c r="F4220" s="180">
        <v>0</v>
      </c>
      <c r="G4220" s="180">
        <v>486.4</v>
      </c>
      <c r="H4220" s="180">
        <v>34.74</v>
      </c>
      <c r="I4220" s="180">
        <f t="shared" si="130"/>
        <v>521.14</v>
      </c>
      <c r="J4220" s="177" t="str">
        <f t="shared" si="131"/>
        <v>Date &gt; 1920</v>
      </c>
    </row>
    <row r="4221" spans="1:10" x14ac:dyDescent="0.3">
      <c r="A4221" s="178" t="s">
        <v>270</v>
      </c>
      <c r="B4221" s="178" t="s">
        <v>51</v>
      </c>
      <c r="C4221" s="178" t="s">
        <v>1321</v>
      </c>
      <c r="D4221" s="178" t="s">
        <v>7816</v>
      </c>
      <c r="E4221" s="179">
        <v>17958</v>
      </c>
      <c r="F4221" s="180">
        <v>0</v>
      </c>
      <c r="G4221" s="180">
        <v>1152.8499999999999</v>
      </c>
      <c r="H4221" s="180">
        <v>20</v>
      </c>
      <c r="I4221" s="180">
        <f t="shared" si="130"/>
        <v>1172.8499999999999</v>
      </c>
      <c r="J4221" s="177" t="str">
        <f t="shared" si="131"/>
        <v>Date &gt; 1920</v>
      </c>
    </row>
    <row r="4222" spans="1:10" x14ac:dyDescent="0.3">
      <c r="A4222" s="178" t="s">
        <v>270</v>
      </c>
      <c r="B4222" s="178" t="s">
        <v>51</v>
      </c>
      <c r="C4222" s="178" t="s">
        <v>1321</v>
      </c>
      <c r="D4222" s="178" t="s">
        <v>7817</v>
      </c>
      <c r="E4222" s="179">
        <v>19196</v>
      </c>
      <c r="F4222" s="180">
        <v>20000</v>
      </c>
      <c r="G4222" s="180">
        <v>18901.41</v>
      </c>
      <c r="H4222" s="180">
        <v>1426.55</v>
      </c>
      <c r="I4222" s="180">
        <f t="shared" si="130"/>
        <v>40327.960000000006</v>
      </c>
      <c r="J4222" s="177" t="str">
        <f t="shared" si="131"/>
        <v>Date &gt; 1920</v>
      </c>
    </row>
    <row r="4223" spans="1:10" x14ac:dyDescent="0.3">
      <c r="A4223" s="178" t="s">
        <v>270</v>
      </c>
      <c r="B4223" s="178" t="s">
        <v>51</v>
      </c>
      <c r="C4223" s="178" t="s">
        <v>1321</v>
      </c>
      <c r="D4223" s="178" t="s">
        <v>7818</v>
      </c>
      <c r="E4223" s="179">
        <v>20015</v>
      </c>
      <c r="F4223" s="180">
        <v>0</v>
      </c>
      <c r="G4223" s="180">
        <v>571.04999999999995</v>
      </c>
      <c r="H4223" s="180">
        <v>285.52999999999997</v>
      </c>
      <c r="I4223" s="180">
        <f t="shared" si="130"/>
        <v>856.57999999999993</v>
      </c>
      <c r="J4223" s="177" t="str">
        <f t="shared" si="131"/>
        <v>Date &gt; 1920</v>
      </c>
    </row>
    <row r="4224" spans="1:10" x14ac:dyDescent="0.3">
      <c r="A4224" s="178" t="s">
        <v>270</v>
      </c>
      <c r="B4224" s="178" t="s">
        <v>51</v>
      </c>
      <c r="C4224" s="178" t="s">
        <v>1321</v>
      </c>
      <c r="D4224" s="178" t="s">
        <v>7819</v>
      </c>
      <c r="E4224" s="179">
        <v>21472</v>
      </c>
      <c r="F4224" s="180">
        <v>0</v>
      </c>
      <c r="G4224" s="180">
        <v>562.16999999999996</v>
      </c>
      <c r="H4224" s="180">
        <v>281.08999999999997</v>
      </c>
      <c r="I4224" s="180">
        <f t="shared" si="130"/>
        <v>843.26</v>
      </c>
      <c r="J4224" s="177" t="str">
        <f t="shared" si="131"/>
        <v>Date &gt; 1920</v>
      </c>
    </row>
    <row r="4225" spans="1:10" x14ac:dyDescent="0.3">
      <c r="A4225" s="178" t="s">
        <v>270</v>
      </c>
      <c r="B4225" s="178" t="s">
        <v>51</v>
      </c>
      <c r="C4225" s="178" t="s">
        <v>1321</v>
      </c>
      <c r="D4225" s="178" t="s">
        <v>7820</v>
      </c>
      <c r="E4225" s="179">
        <v>22998</v>
      </c>
      <c r="F4225" s="180">
        <v>0</v>
      </c>
      <c r="G4225" s="180">
        <v>5000</v>
      </c>
      <c r="H4225" s="180">
        <v>8152.61</v>
      </c>
      <c r="I4225" s="180">
        <f t="shared" si="130"/>
        <v>13152.61</v>
      </c>
      <c r="J4225" s="177" t="str">
        <f t="shared" si="131"/>
        <v>Date &gt; 1920</v>
      </c>
    </row>
    <row r="4226" spans="1:10" x14ac:dyDescent="0.3">
      <c r="A4226" s="178" t="s">
        <v>270</v>
      </c>
      <c r="B4226" s="178" t="s">
        <v>51</v>
      </c>
      <c r="C4226" s="178" t="s">
        <v>1321</v>
      </c>
      <c r="D4226" s="178" t="s">
        <v>7821</v>
      </c>
      <c r="E4226" s="179">
        <v>24502</v>
      </c>
      <c r="F4226" s="180">
        <v>58582.82</v>
      </c>
      <c r="G4226" s="180">
        <v>39000</v>
      </c>
      <c r="H4226" s="180">
        <v>20580.7</v>
      </c>
      <c r="I4226" s="180">
        <f t="shared" si="130"/>
        <v>118163.52</v>
      </c>
      <c r="J4226" s="177" t="str">
        <f t="shared" si="131"/>
        <v>Date &gt; 1920</v>
      </c>
    </row>
    <row r="4227" spans="1:10" x14ac:dyDescent="0.3">
      <c r="A4227" s="178" t="s">
        <v>270</v>
      </c>
      <c r="B4227" s="178" t="s">
        <v>51</v>
      </c>
      <c r="C4227" s="178" t="s">
        <v>1321</v>
      </c>
      <c r="D4227" s="178" t="s">
        <v>7822</v>
      </c>
      <c r="E4227" s="179">
        <v>24818</v>
      </c>
      <c r="F4227" s="180">
        <v>0</v>
      </c>
      <c r="G4227" s="180">
        <v>4396.8599999999997</v>
      </c>
      <c r="H4227" s="180">
        <v>2198.44</v>
      </c>
      <c r="I4227" s="180">
        <f t="shared" si="130"/>
        <v>6595.2999999999993</v>
      </c>
      <c r="J4227" s="177" t="str">
        <f t="shared" si="131"/>
        <v>Date &gt; 1920</v>
      </c>
    </row>
    <row r="4228" spans="1:10" x14ac:dyDescent="0.3">
      <c r="A4228" s="178" t="s">
        <v>270</v>
      </c>
      <c r="B4228" s="178" t="s">
        <v>51</v>
      </c>
      <c r="C4228" s="178" t="s">
        <v>1321</v>
      </c>
      <c r="D4228" s="178" t="s">
        <v>7823</v>
      </c>
      <c r="E4228" s="179">
        <v>26767</v>
      </c>
      <c r="F4228" s="180">
        <v>0</v>
      </c>
      <c r="G4228" s="180">
        <v>7466</v>
      </c>
      <c r="H4228" s="180">
        <v>7466</v>
      </c>
      <c r="I4228" s="180">
        <f t="shared" si="130"/>
        <v>14932</v>
      </c>
      <c r="J4228" s="177" t="str">
        <f t="shared" si="131"/>
        <v>Date &gt; 1920</v>
      </c>
    </row>
    <row r="4229" spans="1:10" x14ac:dyDescent="0.3">
      <c r="A4229" s="178" t="s">
        <v>270</v>
      </c>
      <c r="B4229" s="178" t="s">
        <v>51</v>
      </c>
      <c r="C4229" s="178" t="s">
        <v>1321</v>
      </c>
      <c r="D4229" s="178" t="s">
        <v>7824</v>
      </c>
      <c r="E4229" s="179">
        <v>26767</v>
      </c>
      <c r="F4229" s="180">
        <v>0</v>
      </c>
      <c r="G4229" s="180">
        <v>1450.67</v>
      </c>
      <c r="H4229" s="180">
        <v>3776.74</v>
      </c>
      <c r="I4229" s="180">
        <f t="shared" ref="I4229:I4292" si="132">SUM(F4229:H4229)</f>
        <v>5227.41</v>
      </c>
      <c r="J4229" s="177" t="str">
        <f t="shared" ref="J4229:J4292" si="133">IF(OR(YEAR(E4229)&gt; 1920, ISBLANK(E4229)), "Date &gt; 1920", "Sketchy date")</f>
        <v>Date &gt; 1920</v>
      </c>
    </row>
    <row r="4230" spans="1:10" x14ac:dyDescent="0.3">
      <c r="A4230" s="178" t="s">
        <v>270</v>
      </c>
      <c r="B4230" s="178" t="s">
        <v>51</v>
      </c>
      <c r="C4230" s="178" t="s">
        <v>1321</v>
      </c>
      <c r="D4230" s="178" t="s">
        <v>7825</v>
      </c>
      <c r="E4230" s="179">
        <v>26014</v>
      </c>
      <c r="F4230" s="180">
        <v>0</v>
      </c>
      <c r="G4230" s="180">
        <v>2209.25</v>
      </c>
      <c r="H4230" s="180">
        <v>2209.25</v>
      </c>
      <c r="I4230" s="180">
        <f t="shared" si="132"/>
        <v>4418.5</v>
      </c>
      <c r="J4230" s="177" t="str">
        <f t="shared" si="133"/>
        <v>Date &gt; 1920</v>
      </c>
    </row>
    <row r="4231" spans="1:10" x14ac:dyDescent="0.3">
      <c r="A4231" s="178" t="s">
        <v>270</v>
      </c>
      <c r="B4231" s="178" t="s">
        <v>51</v>
      </c>
      <c r="C4231" s="178" t="s">
        <v>1321</v>
      </c>
      <c r="D4231" s="178" t="s">
        <v>7826</v>
      </c>
      <c r="E4231" s="179">
        <v>26252</v>
      </c>
      <c r="F4231" s="180">
        <v>0</v>
      </c>
      <c r="G4231" s="180">
        <v>3338.25</v>
      </c>
      <c r="H4231" s="180">
        <v>3388.64</v>
      </c>
      <c r="I4231" s="180">
        <f t="shared" si="132"/>
        <v>6726.8899999999994</v>
      </c>
      <c r="J4231" s="177" t="str">
        <f t="shared" si="133"/>
        <v>Date &gt; 1920</v>
      </c>
    </row>
    <row r="4232" spans="1:10" x14ac:dyDescent="0.3">
      <c r="A4232" s="178" t="s">
        <v>270</v>
      </c>
      <c r="B4232" s="178" t="s">
        <v>51</v>
      </c>
      <c r="C4232" s="178" t="s">
        <v>1321</v>
      </c>
      <c r="D4232" s="178" t="s">
        <v>7827</v>
      </c>
      <c r="E4232" s="179">
        <v>28087</v>
      </c>
      <c r="F4232" s="180">
        <v>0</v>
      </c>
      <c r="G4232" s="180">
        <v>10660.63</v>
      </c>
      <c r="H4232" s="180">
        <v>10660.63</v>
      </c>
      <c r="I4232" s="180">
        <f t="shared" si="132"/>
        <v>21321.26</v>
      </c>
      <c r="J4232" s="177" t="str">
        <f t="shared" si="133"/>
        <v>Date &gt; 1920</v>
      </c>
    </row>
    <row r="4233" spans="1:10" x14ac:dyDescent="0.3">
      <c r="A4233" s="178" t="s">
        <v>270</v>
      </c>
      <c r="B4233" s="178" t="s">
        <v>51</v>
      </c>
      <c r="C4233" s="178" t="s">
        <v>1321</v>
      </c>
      <c r="D4233" s="178" t="s">
        <v>7828</v>
      </c>
      <c r="E4233" s="179">
        <v>27439</v>
      </c>
      <c r="F4233" s="180">
        <v>0</v>
      </c>
      <c r="G4233" s="180">
        <v>15370</v>
      </c>
      <c r="H4233" s="180">
        <v>3843.28</v>
      </c>
      <c r="I4233" s="180">
        <f t="shared" si="132"/>
        <v>19213.28</v>
      </c>
      <c r="J4233" s="177" t="str">
        <f t="shared" si="133"/>
        <v>Date &gt; 1920</v>
      </c>
    </row>
    <row r="4234" spans="1:10" x14ac:dyDescent="0.3">
      <c r="A4234" s="178" t="s">
        <v>270</v>
      </c>
      <c r="B4234" s="178" t="s">
        <v>51</v>
      </c>
      <c r="C4234" s="178" t="s">
        <v>1321</v>
      </c>
      <c r="D4234" s="178" t="s">
        <v>6400</v>
      </c>
      <c r="E4234" s="179">
        <v>27380</v>
      </c>
      <c r="F4234" s="180">
        <v>0</v>
      </c>
      <c r="G4234" s="180">
        <v>12510.96</v>
      </c>
      <c r="H4234" s="180">
        <v>12510.96</v>
      </c>
      <c r="I4234" s="180">
        <f t="shared" si="132"/>
        <v>25021.919999999998</v>
      </c>
      <c r="J4234" s="177" t="str">
        <f t="shared" si="133"/>
        <v>Date &gt; 1920</v>
      </c>
    </row>
    <row r="4235" spans="1:10" x14ac:dyDescent="0.3">
      <c r="A4235" s="178" t="s">
        <v>270</v>
      </c>
      <c r="B4235" s="178" t="s">
        <v>51</v>
      </c>
      <c r="C4235" s="178" t="s">
        <v>1321</v>
      </c>
      <c r="D4235" s="178" t="s">
        <v>7829</v>
      </c>
      <c r="E4235" s="179">
        <v>29244</v>
      </c>
      <c r="F4235" s="180">
        <v>0</v>
      </c>
      <c r="G4235" s="180">
        <v>60845.7</v>
      </c>
      <c r="H4235" s="180">
        <v>30422.85</v>
      </c>
      <c r="I4235" s="180">
        <f t="shared" si="132"/>
        <v>91268.549999999988</v>
      </c>
      <c r="J4235" s="177" t="str">
        <f t="shared" si="133"/>
        <v>Date &gt; 1920</v>
      </c>
    </row>
    <row r="4236" spans="1:10" x14ac:dyDescent="0.3">
      <c r="A4236" s="178" t="s">
        <v>270</v>
      </c>
      <c r="B4236" s="178" t="s">
        <v>51</v>
      </c>
      <c r="C4236" s="178" t="s">
        <v>1321</v>
      </c>
      <c r="D4236" s="178" t="s">
        <v>7830</v>
      </c>
      <c r="E4236" s="179">
        <v>28858</v>
      </c>
      <c r="F4236" s="180">
        <v>0</v>
      </c>
      <c r="G4236" s="180">
        <v>13455.5</v>
      </c>
      <c r="H4236" s="180">
        <v>13455.49</v>
      </c>
      <c r="I4236" s="180">
        <f t="shared" si="132"/>
        <v>26910.989999999998</v>
      </c>
      <c r="J4236" s="177" t="str">
        <f t="shared" si="133"/>
        <v>Date &gt; 1920</v>
      </c>
    </row>
    <row r="4237" spans="1:10" x14ac:dyDescent="0.3">
      <c r="A4237" s="178" t="s">
        <v>270</v>
      </c>
      <c r="B4237" s="178" t="s">
        <v>51</v>
      </c>
      <c r="C4237" s="178" t="s">
        <v>1321</v>
      </c>
      <c r="D4237" s="178" t="s">
        <v>7831</v>
      </c>
      <c r="E4237" s="179">
        <v>28786</v>
      </c>
      <c r="F4237" s="180">
        <v>0</v>
      </c>
      <c r="G4237" s="180">
        <v>11572.52</v>
      </c>
      <c r="H4237" s="180">
        <v>11572.52</v>
      </c>
      <c r="I4237" s="180">
        <f t="shared" si="132"/>
        <v>23145.040000000001</v>
      </c>
      <c r="J4237" s="177" t="str">
        <f t="shared" si="133"/>
        <v>Date &gt; 1920</v>
      </c>
    </row>
    <row r="4238" spans="1:10" x14ac:dyDescent="0.3">
      <c r="A4238" s="178" t="s">
        <v>270</v>
      </c>
      <c r="B4238" s="178" t="s">
        <v>51</v>
      </c>
      <c r="C4238" s="178" t="s">
        <v>1321</v>
      </c>
      <c r="D4238" s="178" t="s">
        <v>7832</v>
      </c>
      <c r="E4238" s="179">
        <v>30863</v>
      </c>
      <c r="F4238" s="180">
        <v>0</v>
      </c>
      <c r="G4238" s="180">
        <v>25018.61</v>
      </c>
      <c r="H4238" s="180">
        <v>12509.31</v>
      </c>
      <c r="I4238" s="180">
        <f t="shared" si="132"/>
        <v>37527.919999999998</v>
      </c>
      <c r="J4238" s="177" t="str">
        <f t="shared" si="133"/>
        <v>Date &gt; 1920</v>
      </c>
    </row>
    <row r="4239" spans="1:10" x14ac:dyDescent="0.3">
      <c r="A4239" s="178" t="s">
        <v>270</v>
      </c>
      <c r="B4239" s="178" t="s">
        <v>51</v>
      </c>
      <c r="C4239" s="178" t="s">
        <v>1321</v>
      </c>
      <c r="D4239" s="178" t="s">
        <v>7833</v>
      </c>
      <c r="E4239" s="179">
        <v>31170</v>
      </c>
      <c r="F4239" s="180">
        <v>0</v>
      </c>
      <c r="G4239" s="180">
        <v>24443.9</v>
      </c>
      <c r="H4239" s="180">
        <v>12221.95</v>
      </c>
      <c r="I4239" s="180">
        <f t="shared" si="132"/>
        <v>36665.850000000006</v>
      </c>
      <c r="J4239" s="177" t="str">
        <f t="shared" si="133"/>
        <v>Date &gt; 1920</v>
      </c>
    </row>
    <row r="4240" spans="1:10" x14ac:dyDescent="0.3">
      <c r="A4240" s="178" t="s">
        <v>270</v>
      </c>
      <c r="B4240" s="178" t="s">
        <v>51</v>
      </c>
      <c r="C4240" s="178" t="s">
        <v>1321</v>
      </c>
      <c r="D4240" s="178" t="s">
        <v>7834</v>
      </c>
      <c r="E4240" s="179">
        <v>32078</v>
      </c>
      <c r="F4240" s="180">
        <v>0</v>
      </c>
      <c r="G4240" s="180">
        <v>38200</v>
      </c>
      <c r="H4240" s="180">
        <v>19274.650000000001</v>
      </c>
      <c r="I4240" s="180">
        <f t="shared" si="132"/>
        <v>57474.65</v>
      </c>
      <c r="J4240" s="177" t="str">
        <f t="shared" si="133"/>
        <v>Date &gt; 1920</v>
      </c>
    </row>
    <row r="4241" spans="1:10" x14ac:dyDescent="0.3">
      <c r="A4241" s="178" t="s">
        <v>270</v>
      </c>
      <c r="B4241" s="178" t="s">
        <v>51</v>
      </c>
      <c r="C4241" s="178" t="s">
        <v>1321</v>
      </c>
      <c r="D4241" s="178" t="s">
        <v>7835</v>
      </c>
      <c r="E4241" s="179">
        <v>31954</v>
      </c>
      <c r="F4241" s="180">
        <v>0</v>
      </c>
      <c r="G4241" s="180">
        <v>20350.740000000002</v>
      </c>
      <c r="H4241" s="180">
        <v>10175.36</v>
      </c>
      <c r="I4241" s="180">
        <f t="shared" si="132"/>
        <v>30526.100000000002</v>
      </c>
      <c r="J4241" s="177" t="str">
        <f t="shared" si="133"/>
        <v>Date &gt; 1920</v>
      </c>
    </row>
    <row r="4242" spans="1:10" x14ac:dyDescent="0.3">
      <c r="A4242" s="178" t="s">
        <v>270</v>
      </c>
      <c r="B4242" s="178" t="s">
        <v>51</v>
      </c>
      <c r="C4242" s="178" t="s">
        <v>1321</v>
      </c>
      <c r="D4242" s="178" t="s">
        <v>7836</v>
      </c>
      <c r="E4242" s="179">
        <v>32475</v>
      </c>
      <c r="F4242" s="180">
        <v>0</v>
      </c>
      <c r="G4242" s="180">
        <v>33631.5</v>
      </c>
      <c r="H4242" s="180">
        <v>16815.759999999998</v>
      </c>
      <c r="I4242" s="180">
        <f t="shared" si="132"/>
        <v>50447.259999999995</v>
      </c>
      <c r="J4242" s="177" t="str">
        <f t="shared" si="133"/>
        <v>Date &gt; 1920</v>
      </c>
    </row>
    <row r="4243" spans="1:10" x14ac:dyDescent="0.3">
      <c r="A4243" s="178" t="s">
        <v>270</v>
      </c>
      <c r="B4243" s="178" t="s">
        <v>51</v>
      </c>
      <c r="C4243" s="178" t="s">
        <v>1321</v>
      </c>
      <c r="D4243" s="178" t="s">
        <v>7776</v>
      </c>
      <c r="E4243" s="179">
        <v>32764</v>
      </c>
      <c r="F4243" s="180">
        <v>0</v>
      </c>
      <c r="G4243" s="180">
        <v>103141.04</v>
      </c>
      <c r="H4243" s="180">
        <v>52000</v>
      </c>
      <c r="I4243" s="180">
        <f t="shared" si="132"/>
        <v>155141.03999999998</v>
      </c>
      <c r="J4243" s="177" t="str">
        <f t="shared" si="133"/>
        <v>Date &gt; 1920</v>
      </c>
    </row>
    <row r="4244" spans="1:10" x14ac:dyDescent="0.3">
      <c r="A4244" s="178" t="s">
        <v>270</v>
      </c>
      <c r="B4244" s="178" t="s">
        <v>51</v>
      </c>
      <c r="C4244" s="178" t="s">
        <v>1321</v>
      </c>
      <c r="D4244" s="178" t="s">
        <v>7837</v>
      </c>
      <c r="E4244" s="179">
        <v>33149</v>
      </c>
      <c r="F4244" s="180">
        <v>257775.13</v>
      </c>
      <c r="G4244" s="180">
        <v>48802.33</v>
      </c>
      <c r="H4244" s="180">
        <v>35115.08</v>
      </c>
      <c r="I4244" s="180">
        <f t="shared" si="132"/>
        <v>341692.54000000004</v>
      </c>
      <c r="J4244" s="177" t="str">
        <f t="shared" si="133"/>
        <v>Date &gt; 1920</v>
      </c>
    </row>
    <row r="4245" spans="1:10" x14ac:dyDescent="0.3">
      <c r="A4245" s="178" t="s">
        <v>270</v>
      </c>
      <c r="B4245" s="178" t="s">
        <v>51</v>
      </c>
      <c r="C4245" s="178" t="s">
        <v>1321</v>
      </c>
      <c r="D4245" s="178" t="s">
        <v>7837</v>
      </c>
      <c r="E4245" s="179">
        <v>33149</v>
      </c>
      <c r="F4245" s="180">
        <v>130650.26</v>
      </c>
      <c r="G4245" s="180">
        <v>42912.47</v>
      </c>
      <c r="H4245" s="180">
        <v>22958.65</v>
      </c>
      <c r="I4245" s="180">
        <f t="shared" si="132"/>
        <v>196521.37999999998</v>
      </c>
      <c r="J4245" s="177" t="str">
        <f t="shared" si="133"/>
        <v>Date &gt; 1920</v>
      </c>
    </row>
    <row r="4246" spans="1:10" x14ac:dyDescent="0.3">
      <c r="A4246" s="178" t="s">
        <v>270</v>
      </c>
      <c r="B4246" s="178" t="s">
        <v>51</v>
      </c>
      <c r="C4246" s="178" t="s">
        <v>1321</v>
      </c>
      <c r="D4246" s="178" t="s">
        <v>7837</v>
      </c>
      <c r="E4246" s="179">
        <v>33182</v>
      </c>
      <c r="F4246" s="180">
        <v>177219.55</v>
      </c>
      <c r="G4246" s="180">
        <v>34091</v>
      </c>
      <c r="H4246" s="180">
        <v>24544.99</v>
      </c>
      <c r="I4246" s="180">
        <f t="shared" si="132"/>
        <v>235855.53999999998</v>
      </c>
      <c r="J4246" s="177" t="str">
        <f t="shared" si="133"/>
        <v>Date &gt; 1920</v>
      </c>
    </row>
    <row r="4247" spans="1:10" x14ac:dyDescent="0.3">
      <c r="A4247" s="178" t="s">
        <v>270</v>
      </c>
      <c r="B4247" s="178" t="s">
        <v>51</v>
      </c>
      <c r="C4247" s="178" t="s">
        <v>1321</v>
      </c>
      <c r="D4247" s="178" t="s">
        <v>7837</v>
      </c>
      <c r="E4247" s="179">
        <v>33326</v>
      </c>
      <c r="F4247" s="180">
        <v>0</v>
      </c>
      <c r="G4247" s="180">
        <v>133184.69</v>
      </c>
      <c r="H4247" s="180">
        <v>8554.4500000000007</v>
      </c>
      <c r="I4247" s="180">
        <f t="shared" si="132"/>
        <v>141739.14000000001</v>
      </c>
      <c r="J4247" s="177" t="str">
        <f t="shared" si="133"/>
        <v>Date &gt; 1920</v>
      </c>
    </row>
    <row r="4248" spans="1:10" x14ac:dyDescent="0.3">
      <c r="A4248" s="178" t="s">
        <v>270</v>
      </c>
      <c r="B4248" s="178" t="s">
        <v>51</v>
      </c>
      <c r="C4248" s="178" t="s">
        <v>1321</v>
      </c>
      <c r="D4248" s="178" t="s">
        <v>7837</v>
      </c>
      <c r="E4248" s="179">
        <v>33372</v>
      </c>
      <c r="F4248" s="180">
        <v>8122.5</v>
      </c>
      <c r="G4248" s="180">
        <v>5153.75</v>
      </c>
      <c r="H4248" s="180">
        <v>1733.75</v>
      </c>
      <c r="I4248" s="180">
        <f t="shared" si="132"/>
        <v>15010</v>
      </c>
      <c r="J4248" s="177" t="str">
        <f t="shared" si="133"/>
        <v>Date &gt; 1920</v>
      </c>
    </row>
    <row r="4249" spans="1:10" x14ac:dyDescent="0.3">
      <c r="A4249" s="178" t="s">
        <v>270</v>
      </c>
      <c r="B4249" s="178" t="s">
        <v>51</v>
      </c>
      <c r="C4249" s="178" t="s">
        <v>1321</v>
      </c>
      <c r="D4249" s="178" t="s">
        <v>7837</v>
      </c>
      <c r="E4249" s="179">
        <v>33458</v>
      </c>
      <c r="F4249" s="180">
        <v>53157.06</v>
      </c>
      <c r="G4249" s="180">
        <v>11922.86</v>
      </c>
      <c r="H4249" s="180">
        <v>8103.45</v>
      </c>
      <c r="I4249" s="180">
        <f t="shared" si="132"/>
        <v>73183.37</v>
      </c>
      <c r="J4249" s="177" t="str">
        <f t="shared" si="133"/>
        <v>Date &gt; 1920</v>
      </c>
    </row>
    <row r="4250" spans="1:10" x14ac:dyDescent="0.3">
      <c r="A4250" s="178" t="s">
        <v>270</v>
      </c>
      <c r="B4250" s="178" t="s">
        <v>51</v>
      </c>
      <c r="C4250" s="178" t="s">
        <v>1321</v>
      </c>
      <c r="D4250" s="178" t="s">
        <v>7837</v>
      </c>
      <c r="E4250" s="179">
        <v>34451</v>
      </c>
      <c r="F4250" s="180">
        <v>102294.81</v>
      </c>
      <c r="G4250" s="180">
        <v>32054.14</v>
      </c>
      <c r="H4250" s="180">
        <v>15716.85</v>
      </c>
      <c r="I4250" s="180">
        <f t="shared" si="132"/>
        <v>150065.80000000002</v>
      </c>
      <c r="J4250" s="177" t="str">
        <f t="shared" si="133"/>
        <v>Date &gt; 1920</v>
      </c>
    </row>
    <row r="4251" spans="1:10" x14ac:dyDescent="0.3">
      <c r="A4251" s="178" t="s">
        <v>270</v>
      </c>
      <c r="B4251" s="178" t="s">
        <v>51</v>
      </c>
      <c r="C4251" s="178" t="s">
        <v>1321</v>
      </c>
      <c r="D4251" s="178" t="s">
        <v>7837</v>
      </c>
      <c r="E4251" s="179">
        <v>34453</v>
      </c>
      <c r="F4251" s="180">
        <v>109216</v>
      </c>
      <c r="G4251" s="180">
        <v>0</v>
      </c>
      <c r="H4251" s="180">
        <v>0</v>
      </c>
      <c r="I4251" s="180">
        <f t="shared" si="132"/>
        <v>109216</v>
      </c>
      <c r="J4251" s="177" t="str">
        <f t="shared" si="133"/>
        <v>Date &gt; 1920</v>
      </c>
    </row>
    <row r="4252" spans="1:10" x14ac:dyDescent="0.3">
      <c r="A4252" s="178" t="s">
        <v>270</v>
      </c>
      <c r="B4252" s="178" t="s">
        <v>51</v>
      </c>
      <c r="C4252" s="178" t="s">
        <v>1321</v>
      </c>
      <c r="D4252" s="178" t="s">
        <v>7837</v>
      </c>
      <c r="E4252" s="179">
        <v>34514</v>
      </c>
      <c r="F4252" s="180">
        <v>3700.33</v>
      </c>
      <c r="G4252" s="180">
        <v>0</v>
      </c>
      <c r="H4252" s="180">
        <v>33209.269999999997</v>
      </c>
      <c r="I4252" s="180">
        <f t="shared" si="132"/>
        <v>36909.599999999999</v>
      </c>
      <c r="J4252" s="177" t="str">
        <f t="shared" si="133"/>
        <v>Date &gt; 1920</v>
      </c>
    </row>
    <row r="4253" spans="1:10" x14ac:dyDescent="0.3">
      <c r="A4253" s="178" t="s">
        <v>270</v>
      </c>
      <c r="B4253" s="178" t="s">
        <v>51</v>
      </c>
      <c r="C4253" s="178" t="s">
        <v>1321</v>
      </c>
      <c r="D4253" s="178" t="s">
        <v>7837</v>
      </c>
      <c r="E4253" s="179">
        <v>34554</v>
      </c>
      <c r="F4253" s="180">
        <v>0</v>
      </c>
      <c r="G4253" s="180">
        <v>5598.15</v>
      </c>
      <c r="H4253" s="180">
        <v>0</v>
      </c>
      <c r="I4253" s="180">
        <f t="shared" si="132"/>
        <v>5598.15</v>
      </c>
      <c r="J4253" s="177" t="str">
        <f t="shared" si="133"/>
        <v>Date &gt; 1920</v>
      </c>
    </row>
    <row r="4254" spans="1:10" x14ac:dyDescent="0.3">
      <c r="A4254" s="178" t="s">
        <v>270</v>
      </c>
      <c r="B4254" s="178" t="s">
        <v>51</v>
      </c>
      <c r="C4254" s="178" t="s">
        <v>1321</v>
      </c>
      <c r="D4254" s="178" t="s">
        <v>7838</v>
      </c>
      <c r="E4254" s="179">
        <v>34309</v>
      </c>
      <c r="F4254" s="180">
        <v>0</v>
      </c>
      <c r="G4254" s="180">
        <v>45538.53</v>
      </c>
      <c r="H4254" s="180">
        <v>22769.25</v>
      </c>
      <c r="I4254" s="180">
        <f t="shared" si="132"/>
        <v>68307.78</v>
      </c>
      <c r="J4254" s="177" t="str">
        <f t="shared" si="133"/>
        <v>Date &gt; 1920</v>
      </c>
    </row>
    <row r="4255" spans="1:10" x14ac:dyDescent="0.3">
      <c r="A4255" s="178" t="s">
        <v>270</v>
      </c>
      <c r="B4255" s="178" t="s">
        <v>51</v>
      </c>
      <c r="C4255" s="178" t="s">
        <v>1321</v>
      </c>
      <c r="D4255" s="178" t="s">
        <v>7838</v>
      </c>
      <c r="E4255" s="179">
        <v>34919</v>
      </c>
      <c r="F4255" s="180">
        <v>0</v>
      </c>
      <c r="G4255" s="180">
        <v>10388.57</v>
      </c>
      <c r="H4255" s="180">
        <v>5194.29</v>
      </c>
      <c r="I4255" s="180">
        <f t="shared" si="132"/>
        <v>15582.86</v>
      </c>
      <c r="J4255" s="177" t="str">
        <f t="shared" si="133"/>
        <v>Date &gt; 1920</v>
      </c>
    </row>
    <row r="4256" spans="1:10" x14ac:dyDescent="0.3">
      <c r="A4256" s="178" t="s">
        <v>270</v>
      </c>
      <c r="B4256" s="178" t="s">
        <v>51</v>
      </c>
      <c r="C4256" s="178" t="s">
        <v>1321</v>
      </c>
      <c r="D4256" s="178" t="s">
        <v>7839</v>
      </c>
      <c r="E4256" s="179">
        <v>34429</v>
      </c>
      <c r="F4256" s="180">
        <v>0</v>
      </c>
      <c r="G4256" s="180">
        <v>5626.02</v>
      </c>
      <c r="H4256" s="180">
        <v>2813.01</v>
      </c>
      <c r="I4256" s="180">
        <f t="shared" si="132"/>
        <v>8439.0300000000007</v>
      </c>
      <c r="J4256" s="177" t="str">
        <f t="shared" si="133"/>
        <v>Date &gt; 1920</v>
      </c>
    </row>
    <row r="4257" spans="1:10" x14ac:dyDescent="0.3">
      <c r="A4257" s="178" t="s">
        <v>270</v>
      </c>
      <c r="B4257" s="178" t="s">
        <v>51</v>
      </c>
      <c r="C4257" s="178" t="s">
        <v>1321</v>
      </c>
      <c r="D4257" s="178" t="s">
        <v>7840</v>
      </c>
      <c r="E4257" s="179">
        <v>34681</v>
      </c>
      <c r="F4257" s="180">
        <v>0</v>
      </c>
      <c r="G4257" s="180">
        <v>3000</v>
      </c>
      <c r="H4257" s="180">
        <v>1500</v>
      </c>
      <c r="I4257" s="180">
        <f t="shared" si="132"/>
        <v>4500</v>
      </c>
      <c r="J4257" s="177" t="str">
        <f t="shared" si="133"/>
        <v>Date &gt; 1920</v>
      </c>
    </row>
    <row r="4258" spans="1:10" x14ac:dyDescent="0.3">
      <c r="A4258" s="178" t="s">
        <v>270</v>
      </c>
      <c r="B4258" s="178" t="s">
        <v>51</v>
      </c>
      <c r="C4258" s="178" t="s">
        <v>1321</v>
      </c>
      <c r="D4258" s="178" t="s">
        <v>7840</v>
      </c>
      <c r="E4258" s="179">
        <v>35025</v>
      </c>
      <c r="F4258" s="180">
        <v>0</v>
      </c>
      <c r="G4258" s="180">
        <v>867.67</v>
      </c>
      <c r="H4258" s="180">
        <v>433.83</v>
      </c>
      <c r="I4258" s="180">
        <f t="shared" si="132"/>
        <v>1301.5</v>
      </c>
      <c r="J4258" s="177" t="str">
        <f t="shared" si="133"/>
        <v>Date &gt; 1920</v>
      </c>
    </row>
    <row r="4259" spans="1:10" x14ac:dyDescent="0.3">
      <c r="A4259" s="178" t="s">
        <v>270</v>
      </c>
      <c r="B4259" s="178" t="s">
        <v>51</v>
      </c>
      <c r="C4259" s="178" t="s">
        <v>1321</v>
      </c>
      <c r="D4259" s="178" t="s">
        <v>7841</v>
      </c>
      <c r="E4259" s="179">
        <v>34829</v>
      </c>
      <c r="F4259" s="180">
        <v>0</v>
      </c>
      <c r="G4259" s="180">
        <v>844.19</v>
      </c>
      <c r="H4259" s="180">
        <v>422.1</v>
      </c>
      <c r="I4259" s="180">
        <f t="shared" si="132"/>
        <v>1266.29</v>
      </c>
      <c r="J4259" s="177" t="str">
        <f t="shared" si="133"/>
        <v>Date &gt; 1920</v>
      </c>
    </row>
    <row r="4260" spans="1:10" x14ac:dyDescent="0.3">
      <c r="A4260" s="178" t="s">
        <v>270</v>
      </c>
      <c r="B4260" s="178" t="s">
        <v>51</v>
      </c>
      <c r="C4260" s="178" t="s">
        <v>1321</v>
      </c>
      <c r="D4260" s="178" t="s">
        <v>7842</v>
      </c>
      <c r="E4260" s="179">
        <v>35039</v>
      </c>
      <c r="F4260" s="180">
        <v>0</v>
      </c>
      <c r="G4260" s="180">
        <v>50992.19</v>
      </c>
      <c r="H4260" s="180">
        <v>25496.07</v>
      </c>
      <c r="I4260" s="180">
        <f t="shared" si="132"/>
        <v>76488.260000000009</v>
      </c>
      <c r="J4260" s="177" t="str">
        <f t="shared" si="133"/>
        <v>Date &gt; 1920</v>
      </c>
    </row>
    <row r="4261" spans="1:10" x14ac:dyDescent="0.3">
      <c r="A4261" s="178" t="s">
        <v>270</v>
      </c>
      <c r="B4261" s="178" t="s">
        <v>51</v>
      </c>
      <c r="C4261" s="178" t="s">
        <v>1321</v>
      </c>
      <c r="D4261" s="178" t="s">
        <v>7843</v>
      </c>
      <c r="E4261" s="179">
        <v>35366</v>
      </c>
      <c r="F4261" s="180">
        <v>0</v>
      </c>
      <c r="G4261" s="180">
        <v>2603.21</v>
      </c>
      <c r="H4261" s="180">
        <v>1301.5999999999999</v>
      </c>
      <c r="I4261" s="180">
        <f t="shared" si="132"/>
        <v>3904.81</v>
      </c>
      <c r="J4261" s="177" t="str">
        <f t="shared" si="133"/>
        <v>Date &gt; 1920</v>
      </c>
    </row>
    <row r="4262" spans="1:10" x14ac:dyDescent="0.3">
      <c r="A4262" s="178" t="s">
        <v>270</v>
      </c>
      <c r="B4262" s="178" t="s">
        <v>51</v>
      </c>
      <c r="C4262" s="178" t="s">
        <v>1321</v>
      </c>
      <c r="D4262" s="178" t="s">
        <v>7844</v>
      </c>
      <c r="E4262" s="179">
        <v>36013</v>
      </c>
      <c r="F4262" s="180">
        <v>0</v>
      </c>
      <c r="G4262" s="180">
        <v>730.69</v>
      </c>
      <c r="H4262" s="180">
        <v>487.12</v>
      </c>
      <c r="I4262" s="180">
        <f t="shared" si="132"/>
        <v>1217.81</v>
      </c>
      <c r="J4262" s="177" t="str">
        <f t="shared" si="133"/>
        <v>Date &gt; 1920</v>
      </c>
    </row>
    <row r="4263" spans="1:10" x14ac:dyDescent="0.3">
      <c r="A4263" s="178" t="s">
        <v>270</v>
      </c>
      <c r="B4263" s="178" t="s">
        <v>51</v>
      </c>
      <c r="C4263" s="178" t="s">
        <v>1321</v>
      </c>
      <c r="D4263" s="178" t="s">
        <v>7844</v>
      </c>
      <c r="E4263" s="179">
        <v>36090</v>
      </c>
      <c r="F4263" s="180">
        <v>0</v>
      </c>
      <c r="G4263" s="180">
        <v>5500</v>
      </c>
      <c r="H4263" s="180">
        <v>0</v>
      </c>
      <c r="I4263" s="180">
        <f t="shared" si="132"/>
        <v>5500</v>
      </c>
      <c r="J4263" s="177" t="str">
        <f t="shared" si="133"/>
        <v>Date &gt; 1920</v>
      </c>
    </row>
    <row r="4264" spans="1:10" x14ac:dyDescent="0.3">
      <c r="A4264" s="178" t="s">
        <v>270</v>
      </c>
      <c r="B4264" s="178" t="s">
        <v>51</v>
      </c>
      <c r="C4264" s="178" t="s">
        <v>1321</v>
      </c>
      <c r="D4264" s="178" t="s">
        <v>7844</v>
      </c>
      <c r="E4264" s="179">
        <v>36136</v>
      </c>
      <c r="F4264" s="180">
        <v>0</v>
      </c>
      <c r="G4264" s="180">
        <v>2303.9299999999998</v>
      </c>
      <c r="H4264" s="180">
        <v>1535.95</v>
      </c>
      <c r="I4264" s="180">
        <f t="shared" si="132"/>
        <v>3839.88</v>
      </c>
      <c r="J4264" s="177" t="str">
        <f t="shared" si="133"/>
        <v>Date &gt; 1920</v>
      </c>
    </row>
    <row r="4265" spans="1:10" x14ac:dyDescent="0.3">
      <c r="A4265" s="178" t="s">
        <v>270</v>
      </c>
      <c r="B4265" s="178" t="s">
        <v>51</v>
      </c>
      <c r="C4265" s="178" t="s">
        <v>1321</v>
      </c>
      <c r="D4265" s="178" t="s">
        <v>7844</v>
      </c>
      <c r="E4265" s="179">
        <v>36234</v>
      </c>
      <c r="F4265" s="180">
        <v>0</v>
      </c>
      <c r="G4265" s="180">
        <v>6167.89</v>
      </c>
      <c r="H4265" s="180">
        <v>4111.92</v>
      </c>
      <c r="I4265" s="180">
        <f t="shared" si="132"/>
        <v>10279.810000000001</v>
      </c>
      <c r="J4265" s="177" t="str">
        <f t="shared" si="133"/>
        <v>Date &gt; 1920</v>
      </c>
    </row>
    <row r="4266" spans="1:10" x14ac:dyDescent="0.3">
      <c r="A4266" s="178" t="s">
        <v>270</v>
      </c>
      <c r="B4266" s="178" t="s">
        <v>51</v>
      </c>
      <c r="C4266" s="178" t="s">
        <v>1321</v>
      </c>
      <c r="D4266" s="178" t="s">
        <v>7844</v>
      </c>
      <c r="E4266" s="179">
        <v>36248</v>
      </c>
      <c r="F4266" s="180">
        <v>0</v>
      </c>
      <c r="G4266" s="180">
        <v>9449.7000000000007</v>
      </c>
      <c r="H4266" s="180">
        <v>6299.8</v>
      </c>
      <c r="I4266" s="180">
        <f t="shared" si="132"/>
        <v>15749.5</v>
      </c>
      <c r="J4266" s="177" t="str">
        <f t="shared" si="133"/>
        <v>Date &gt; 1920</v>
      </c>
    </row>
    <row r="4267" spans="1:10" x14ac:dyDescent="0.3">
      <c r="A4267" s="178" t="s">
        <v>270</v>
      </c>
      <c r="B4267" s="178" t="s">
        <v>51</v>
      </c>
      <c r="C4267" s="178" t="s">
        <v>1321</v>
      </c>
      <c r="D4267" s="178" t="s">
        <v>7844</v>
      </c>
      <c r="E4267" s="179">
        <v>36286</v>
      </c>
      <c r="F4267" s="180">
        <v>0</v>
      </c>
      <c r="G4267" s="180">
        <v>2487.6</v>
      </c>
      <c r="H4267" s="180">
        <v>1658.4</v>
      </c>
      <c r="I4267" s="180">
        <f t="shared" si="132"/>
        <v>4146</v>
      </c>
      <c r="J4267" s="177" t="str">
        <f t="shared" si="133"/>
        <v>Date &gt; 1920</v>
      </c>
    </row>
    <row r="4268" spans="1:10" x14ac:dyDescent="0.3">
      <c r="A4268" s="178" t="s">
        <v>270</v>
      </c>
      <c r="B4268" s="178" t="s">
        <v>51</v>
      </c>
      <c r="C4268" s="178" t="s">
        <v>1321</v>
      </c>
      <c r="D4268" s="178" t="s">
        <v>7844</v>
      </c>
      <c r="E4268" s="179">
        <v>36515</v>
      </c>
      <c r="F4268" s="180">
        <v>0</v>
      </c>
      <c r="G4268" s="180">
        <v>8169.6</v>
      </c>
      <c r="H4268" s="180">
        <v>5446.4</v>
      </c>
      <c r="I4268" s="180">
        <f t="shared" si="132"/>
        <v>13616</v>
      </c>
      <c r="J4268" s="177" t="str">
        <f t="shared" si="133"/>
        <v>Date &gt; 1920</v>
      </c>
    </row>
    <row r="4269" spans="1:10" x14ac:dyDescent="0.3">
      <c r="A4269" s="178" t="s">
        <v>270</v>
      </c>
      <c r="B4269" s="178" t="s">
        <v>51</v>
      </c>
      <c r="C4269" s="178" t="s">
        <v>1321</v>
      </c>
      <c r="D4269" s="178" t="s">
        <v>7844</v>
      </c>
      <c r="E4269" s="179">
        <v>36614</v>
      </c>
      <c r="F4269" s="180">
        <v>0</v>
      </c>
      <c r="G4269" s="180">
        <v>6150.59</v>
      </c>
      <c r="H4269" s="180">
        <v>4402.6000000000004</v>
      </c>
      <c r="I4269" s="180">
        <f t="shared" si="132"/>
        <v>10553.19</v>
      </c>
      <c r="J4269" s="177" t="str">
        <f t="shared" si="133"/>
        <v>Date &gt; 1920</v>
      </c>
    </row>
    <row r="4270" spans="1:10" x14ac:dyDescent="0.3">
      <c r="A4270" s="178" t="s">
        <v>270</v>
      </c>
      <c r="B4270" s="178" t="s">
        <v>51</v>
      </c>
      <c r="C4270" s="178" t="s">
        <v>1321</v>
      </c>
      <c r="D4270" s="178" t="s">
        <v>7844</v>
      </c>
      <c r="E4270" s="179">
        <v>36805</v>
      </c>
      <c r="F4270" s="180">
        <v>0</v>
      </c>
      <c r="G4270" s="180">
        <v>3481.39</v>
      </c>
      <c r="H4270" s="180">
        <v>2018.72</v>
      </c>
      <c r="I4270" s="180">
        <f t="shared" si="132"/>
        <v>5500.11</v>
      </c>
      <c r="J4270" s="177" t="str">
        <f t="shared" si="133"/>
        <v>Date &gt; 1920</v>
      </c>
    </row>
    <row r="4271" spans="1:10" x14ac:dyDescent="0.3">
      <c r="A4271" s="178" t="s">
        <v>270</v>
      </c>
      <c r="B4271" s="178" t="s">
        <v>51</v>
      </c>
      <c r="C4271" s="178" t="s">
        <v>1321</v>
      </c>
      <c r="D4271" s="178" t="s">
        <v>7845</v>
      </c>
      <c r="E4271" s="179">
        <v>36342</v>
      </c>
      <c r="F4271" s="180">
        <v>0</v>
      </c>
      <c r="G4271" s="180">
        <v>12000</v>
      </c>
      <c r="H4271" s="180">
        <v>8000</v>
      </c>
      <c r="I4271" s="180">
        <f t="shared" si="132"/>
        <v>20000</v>
      </c>
      <c r="J4271" s="177" t="str">
        <f t="shared" si="133"/>
        <v>Date &gt; 1920</v>
      </c>
    </row>
    <row r="4272" spans="1:10" x14ac:dyDescent="0.3">
      <c r="A4272" s="178" t="s">
        <v>270</v>
      </c>
      <c r="B4272" s="178" t="s">
        <v>51</v>
      </c>
      <c r="C4272" s="178" t="s">
        <v>1321</v>
      </c>
      <c r="D4272" s="178" t="s">
        <v>7846</v>
      </c>
      <c r="E4272" s="179">
        <v>36805</v>
      </c>
      <c r="F4272" s="180">
        <v>0</v>
      </c>
      <c r="G4272" s="180">
        <v>4469.62</v>
      </c>
      <c r="H4272" s="180">
        <v>4469.63</v>
      </c>
      <c r="I4272" s="180">
        <f t="shared" si="132"/>
        <v>8939.25</v>
      </c>
      <c r="J4272" s="177" t="str">
        <f t="shared" si="133"/>
        <v>Date &gt; 1920</v>
      </c>
    </row>
    <row r="4273" spans="1:10" x14ac:dyDescent="0.3">
      <c r="A4273" s="178" t="s">
        <v>270</v>
      </c>
      <c r="B4273" s="178" t="s">
        <v>51</v>
      </c>
      <c r="C4273" s="178" t="s">
        <v>1321</v>
      </c>
      <c r="D4273" s="178" t="s">
        <v>7846</v>
      </c>
      <c r="E4273" s="179">
        <v>36860</v>
      </c>
      <c r="F4273" s="180">
        <v>0</v>
      </c>
      <c r="G4273" s="180">
        <v>7929.02</v>
      </c>
      <c r="H4273" s="180">
        <v>7929.01</v>
      </c>
      <c r="I4273" s="180">
        <f t="shared" si="132"/>
        <v>15858.03</v>
      </c>
      <c r="J4273" s="177" t="str">
        <f t="shared" si="133"/>
        <v>Date &gt; 1920</v>
      </c>
    </row>
    <row r="4274" spans="1:10" x14ac:dyDescent="0.3">
      <c r="A4274" s="178" t="s">
        <v>270</v>
      </c>
      <c r="B4274" s="178" t="s">
        <v>51</v>
      </c>
      <c r="C4274" s="178" t="s">
        <v>1321</v>
      </c>
      <c r="D4274" s="178" t="s">
        <v>7846</v>
      </c>
      <c r="E4274" s="179">
        <v>37280</v>
      </c>
      <c r="F4274" s="180">
        <v>0</v>
      </c>
      <c r="G4274" s="180">
        <v>15177.04</v>
      </c>
      <c r="H4274" s="180">
        <v>12524</v>
      </c>
      <c r="I4274" s="180">
        <f t="shared" si="132"/>
        <v>27701.040000000001</v>
      </c>
      <c r="J4274" s="177" t="str">
        <f t="shared" si="133"/>
        <v>Date &gt; 1920</v>
      </c>
    </row>
    <row r="4275" spans="1:10" x14ac:dyDescent="0.3">
      <c r="A4275" s="178" t="s">
        <v>270</v>
      </c>
      <c r="B4275" s="178" t="s">
        <v>51</v>
      </c>
      <c r="C4275" s="178" t="s">
        <v>1321</v>
      </c>
      <c r="D4275" s="178" t="s">
        <v>7847</v>
      </c>
      <c r="E4275" s="179">
        <v>37271</v>
      </c>
      <c r="F4275" s="180">
        <v>0</v>
      </c>
      <c r="G4275" s="180">
        <v>42000</v>
      </c>
      <c r="H4275" s="180">
        <v>44095.35</v>
      </c>
      <c r="I4275" s="180">
        <f t="shared" si="132"/>
        <v>86095.35</v>
      </c>
      <c r="J4275" s="177" t="str">
        <f t="shared" si="133"/>
        <v>Date &gt; 1920</v>
      </c>
    </row>
    <row r="4276" spans="1:10" x14ac:dyDescent="0.3">
      <c r="A4276" s="178" t="s">
        <v>270</v>
      </c>
      <c r="B4276" s="178" t="s">
        <v>51</v>
      </c>
      <c r="C4276" s="178" t="s">
        <v>1321</v>
      </c>
      <c r="D4276" s="178" t="s">
        <v>7847</v>
      </c>
      <c r="E4276" s="179">
        <v>37271</v>
      </c>
      <c r="F4276" s="180">
        <v>0</v>
      </c>
      <c r="G4276" s="180">
        <v>2386.5700000000002</v>
      </c>
      <c r="H4276" s="180">
        <v>0</v>
      </c>
      <c r="I4276" s="180">
        <f t="shared" si="132"/>
        <v>2386.5700000000002</v>
      </c>
      <c r="J4276" s="177" t="str">
        <f t="shared" si="133"/>
        <v>Date &gt; 1920</v>
      </c>
    </row>
    <row r="4277" spans="1:10" x14ac:dyDescent="0.3">
      <c r="A4277" s="178" t="s">
        <v>270</v>
      </c>
      <c r="B4277" s="178" t="s">
        <v>51</v>
      </c>
      <c r="C4277" s="178" t="s">
        <v>1321</v>
      </c>
      <c r="D4277" s="178" t="s">
        <v>7848</v>
      </c>
      <c r="E4277" s="179">
        <v>37237</v>
      </c>
      <c r="F4277" s="180">
        <v>10889</v>
      </c>
      <c r="G4277" s="180">
        <v>5138.38</v>
      </c>
      <c r="H4277" s="180">
        <v>4636.12</v>
      </c>
      <c r="I4277" s="180">
        <f t="shared" si="132"/>
        <v>20663.5</v>
      </c>
      <c r="J4277" s="177" t="str">
        <f t="shared" si="133"/>
        <v>Date &gt; 1920</v>
      </c>
    </row>
    <row r="4278" spans="1:10" x14ac:dyDescent="0.3">
      <c r="A4278" s="178" t="s">
        <v>270</v>
      </c>
      <c r="B4278" s="178" t="s">
        <v>51</v>
      </c>
      <c r="C4278" s="178" t="s">
        <v>1321</v>
      </c>
      <c r="D4278" s="178" t="s">
        <v>7848</v>
      </c>
      <c r="E4278" s="179">
        <v>37649</v>
      </c>
      <c r="F4278" s="180">
        <v>11074</v>
      </c>
      <c r="G4278" s="180">
        <v>4973.22</v>
      </c>
      <c r="H4278" s="180">
        <v>4545.28</v>
      </c>
      <c r="I4278" s="180">
        <f t="shared" si="132"/>
        <v>20592.5</v>
      </c>
      <c r="J4278" s="177" t="str">
        <f t="shared" si="133"/>
        <v>Date &gt; 1920</v>
      </c>
    </row>
    <row r="4279" spans="1:10" x14ac:dyDescent="0.3">
      <c r="A4279" s="178" t="s">
        <v>270</v>
      </c>
      <c r="B4279" s="178" t="s">
        <v>51</v>
      </c>
      <c r="C4279" s="178" t="s">
        <v>1321</v>
      </c>
      <c r="D4279" s="178" t="s">
        <v>7848</v>
      </c>
      <c r="E4279" s="179">
        <v>37749</v>
      </c>
      <c r="F4279" s="180">
        <v>3294</v>
      </c>
      <c r="G4279" s="180">
        <v>0</v>
      </c>
      <c r="H4279" s="180">
        <v>0</v>
      </c>
      <c r="I4279" s="180">
        <f t="shared" si="132"/>
        <v>3294</v>
      </c>
      <c r="J4279" s="177" t="str">
        <f t="shared" si="133"/>
        <v>Date &gt; 1920</v>
      </c>
    </row>
    <row r="4280" spans="1:10" x14ac:dyDescent="0.3">
      <c r="A4280" s="178" t="s">
        <v>270</v>
      </c>
      <c r="B4280" s="178" t="s">
        <v>51</v>
      </c>
      <c r="C4280" s="178" t="s">
        <v>1321</v>
      </c>
      <c r="D4280" s="178" t="s">
        <v>7849</v>
      </c>
      <c r="E4280" s="179">
        <v>38141</v>
      </c>
      <c r="F4280" s="180">
        <v>39163</v>
      </c>
      <c r="G4280" s="180">
        <v>0</v>
      </c>
      <c r="H4280" s="180">
        <v>4352.88</v>
      </c>
      <c r="I4280" s="180">
        <f t="shared" si="132"/>
        <v>43515.88</v>
      </c>
      <c r="J4280" s="177" t="str">
        <f t="shared" si="133"/>
        <v>Date &gt; 1920</v>
      </c>
    </row>
    <row r="4281" spans="1:10" x14ac:dyDescent="0.3">
      <c r="A4281" s="178" t="s">
        <v>270</v>
      </c>
      <c r="B4281" s="178" t="s">
        <v>51</v>
      </c>
      <c r="C4281" s="178" t="s">
        <v>1321</v>
      </c>
      <c r="D4281" s="178" t="s">
        <v>7849</v>
      </c>
      <c r="E4281" s="179">
        <v>38275</v>
      </c>
      <c r="F4281" s="180">
        <v>119471</v>
      </c>
      <c r="G4281" s="180">
        <v>0</v>
      </c>
      <c r="H4281" s="180">
        <v>13275.51</v>
      </c>
      <c r="I4281" s="180">
        <f t="shared" si="132"/>
        <v>132746.51</v>
      </c>
      <c r="J4281" s="177" t="str">
        <f t="shared" si="133"/>
        <v>Date &gt; 1920</v>
      </c>
    </row>
    <row r="4282" spans="1:10" x14ac:dyDescent="0.3">
      <c r="A4282" s="178" t="s">
        <v>270</v>
      </c>
      <c r="B4282" s="178" t="s">
        <v>51</v>
      </c>
      <c r="C4282" s="178" t="s">
        <v>1321</v>
      </c>
      <c r="D4282" s="178" t="s">
        <v>7849</v>
      </c>
      <c r="E4282" s="179">
        <v>38371</v>
      </c>
      <c r="F4282" s="180">
        <v>827</v>
      </c>
      <c r="G4282" s="180">
        <v>0</v>
      </c>
      <c r="H4282" s="180">
        <v>92</v>
      </c>
      <c r="I4282" s="180">
        <f t="shared" si="132"/>
        <v>919</v>
      </c>
      <c r="J4282" s="177" t="str">
        <f t="shared" si="133"/>
        <v>Date &gt; 1920</v>
      </c>
    </row>
    <row r="4283" spans="1:10" x14ac:dyDescent="0.3">
      <c r="A4283" s="178" t="s">
        <v>270</v>
      </c>
      <c r="B4283" s="178" t="s">
        <v>51</v>
      </c>
      <c r="C4283" s="178" t="s">
        <v>1321</v>
      </c>
      <c r="D4283" s="178" t="s">
        <v>7850</v>
      </c>
      <c r="E4283" s="179">
        <v>38275</v>
      </c>
      <c r="F4283" s="180">
        <v>29130</v>
      </c>
      <c r="G4283" s="180">
        <v>4578.07</v>
      </c>
      <c r="H4283" s="180">
        <v>3495.48</v>
      </c>
      <c r="I4283" s="180">
        <f t="shared" si="132"/>
        <v>37203.550000000003</v>
      </c>
      <c r="J4283" s="177" t="str">
        <f t="shared" si="133"/>
        <v>Date &gt; 1920</v>
      </c>
    </row>
    <row r="4284" spans="1:10" x14ac:dyDescent="0.3">
      <c r="A4284" s="178" t="s">
        <v>270</v>
      </c>
      <c r="B4284" s="178" t="s">
        <v>51</v>
      </c>
      <c r="C4284" s="178" t="s">
        <v>1321</v>
      </c>
      <c r="D4284" s="178" t="s">
        <v>7850</v>
      </c>
      <c r="E4284" s="179">
        <v>38295</v>
      </c>
      <c r="F4284" s="180">
        <v>94430</v>
      </c>
      <c r="G4284" s="180">
        <v>0</v>
      </c>
      <c r="H4284" s="180">
        <v>4970.71</v>
      </c>
      <c r="I4284" s="180">
        <f t="shared" si="132"/>
        <v>99400.71</v>
      </c>
      <c r="J4284" s="177" t="str">
        <f t="shared" si="133"/>
        <v>Date &gt; 1920</v>
      </c>
    </row>
    <row r="4285" spans="1:10" x14ac:dyDescent="0.3">
      <c r="A4285" s="178" t="s">
        <v>270</v>
      </c>
      <c r="B4285" s="178" t="s">
        <v>51</v>
      </c>
      <c r="C4285" s="178" t="s">
        <v>1321</v>
      </c>
      <c r="D4285" s="178" t="s">
        <v>7850</v>
      </c>
      <c r="E4285" s="179">
        <v>38329</v>
      </c>
      <c r="F4285" s="180">
        <v>68346</v>
      </c>
      <c r="G4285" s="180">
        <v>0</v>
      </c>
      <c r="H4285" s="180">
        <v>3596.88</v>
      </c>
      <c r="I4285" s="180">
        <f t="shared" si="132"/>
        <v>71942.880000000005</v>
      </c>
      <c r="J4285" s="177" t="str">
        <f t="shared" si="133"/>
        <v>Date &gt; 1920</v>
      </c>
    </row>
    <row r="4286" spans="1:10" x14ac:dyDescent="0.3">
      <c r="A4286" s="178" t="s">
        <v>270</v>
      </c>
      <c r="B4286" s="178" t="s">
        <v>51</v>
      </c>
      <c r="C4286" s="178" t="s">
        <v>1321</v>
      </c>
      <c r="D4286" s="178" t="s">
        <v>7850</v>
      </c>
      <c r="E4286" s="179">
        <v>38413</v>
      </c>
      <c r="F4286" s="180">
        <v>4207</v>
      </c>
      <c r="G4286" s="180">
        <v>52.18</v>
      </c>
      <c r="H4286" s="180">
        <v>244.82</v>
      </c>
      <c r="I4286" s="180">
        <f t="shared" si="132"/>
        <v>4504</v>
      </c>
      <c r="J4286" s="177" t="str">
        <f t="shared" si="133"/>
        <v>Date &gt; 1920</v>
      </c>
    </row>
    <row r="4287" spans="1:10" x14ac:dyDescent="0.3">
      <c r="A4287" s="178" t="s">
        <v>270</v>
      </c>
      <c r="B4287" s="178" t="s">
        <v>51</v>
      </c>
      <c r="C4287" s="178" t="s">
        <v>1321</v>
      </c>
      <c r="D4287" s="178" t="s">
        <v>7851</v>
      </c>
      <c r="E4287" s="179">
        <v>38678</v>
      </c>
      <c r="F4287" s="180">
        <v>42058</v>
      </c>
      <c r="G4287" s="180">
        <v>0</v>
      </c>
      <c r="H4287" s="180">
        <v>2215.02</v>
      </c>
      <c r="I4287" s="180">
        <f t="shared" si="132"/>
        <v>44273.02</v>
      </c>
      <c r="J4287" s="177" t="str">
        <f t="shared" si="133"/>
        <v>Date &gt; 1920</v>
      </c>
    </row>
    <row r="4288" spans="1:10" x14ac:dyDescent="0.3">
      <c r="A4288" s="178" t="s">
        <v>270</v>
      </c>
      <c r="B4288" s="178" t="s">
        <v>51</v>
      </c>
      <c r="C4288" s="178" t="s">
        <v>1321</v>
      </c>
      <c r="D4288" s="178" t="s">
        <v>7851</v>
      </c>
      <c r="E4288" s="179">
        <v>38751</v>
      </c>
      <c r="F4288" s="180">
        <v>99102</v>
      </c>
      <c r="G4288" s="180">
        <v>0</v>
      </c>
      <c r="H4288" s="180">
        <v>5215.7</v>
      </c>
      <c r="I4288" s="180">
        <f t="shared" si="132"/>
        <v>104317.7</v>
      </c>
      <c r="J4288" s="177" t="str">
        <f t="shared" si="133"/>
        <v>Date &gt; 1920</v>
      </c>
    </row>
    <row r="4289" spans="1:10" x14ac:dyDescent="0.3">
      <c r="A4289" s="178" t="s">
        <v>270</v>
      </c>
      <c r="B4289" s="178" t="s">
        <v>51</v>
      </c>
      <c r="C4289" s="178" t="s">
        <v>1321</v>
      </c>
      <c r="D4289" s="178" t="s">
        <v>7851</v>
      </c>
      <c r="E4289" s="179">
        <v>39029</v>
      </c>
      <c r="F4289" s="180">
        <v>18740</v>
      </c>
      <c r="G4289" s="180">
        <v>0</v>
      </c>
      <c r="H4289" s="180">
        <v>986.25</v>
      </c>
      <c r="I4289" s="180">
        <f t="shared" si="132"/>
        <v>19726.25</v>
      </c>
      <c r="J4289" s="177" t="str">
        <f t="shared" si="133"/>
        <v>Date &gt; 1920</v>
      </c>
    </row>
    <row r="4290" spans="1:10" x14ac:dyDescent="0.3">
      <c r="A4290" s="178" t="s">
        <v>270</v>
      </c>
      <c r="B4290" s="178" t="s">
        <v>51</v>
      </c>
      <c r="C4290" s="178" t="s">
        <v>1321</v>
      </c>
      <c r="D4290" s="178" t="s">
        <v>7851</v>
      </c>
      <c r="E4290" s="179">
        <v>39458</v>
      </c>
      <c r="F4290" s="180">
        <v>1975</v>
      </c>
      <c r="G4290" s="180">
        <v>0</v>
      </c>
      <c r="H4290" s="180">
        <v>103.8</v>
      </c>
      <c r="I4290" s="180">
        <f t="shared" si="132"/>
        <v>2078.8000000000002</v>
      </c>
      <c r="J4290" s="177" t="str">
        <f t="shared" si="133"/>
        <v>Date &gt; 1920</v>
      </c>
    </row>
    <row r="4291" spans="1:10" x14ac:dyDescent="0.3">
      <c r="A4291" s="178" t="s">
        <v>270</v>
      </c>
      <c r="B4291" s="178" t="s">
        <v>51</v>
      </c>
      <c r="C4291" s="178" t="s">
        <v>1321</v>
      </c>
      <c r="D4291" s="178" t="s">
        <v>7852</v>
      </c>
      <c r="E4291" s="179">
        <v>39037</v>
      </c>
      <c r="F4291" s="180">
        <v>191814</v>
      </c>
      <c r="G4291" s="180">
        <v>0</v>
      </c>
      <c r="H4291" s="180">
        <v>10096.77</v>
      </c>
      <c r="I4291" s="180">
        <f t="shared" si="132"/>
        <v>201910.77</v>
      </c>
      <c r="J4291" s="177" t="str">
        <f t="shared" si="133"/>
        <v>Date &gt; 1920</v>
      </c>
    </row>
    <row r="4292" spans="1:10" x14ac:dyDescent="0.3">
      <c r="A4292" s="178" t="s">
        <v>270</v>
      </c>
      <c r="B4292" s="178" t="s">
        <v>51</v>
      </c>
      <c r="C4292" s="178" t="s">
        <v>1321</v>
      </c>
      <c r="D4292" s="178" t="s">
        <v>7852</v>
      </c>
      <c r="E4292" s="179">
        <v>39458</v>
      </c>
      <c r="F4292" s="180">
        <v>5426</v>
      </c>
      <c r="G4292" s="180">
        <v>0</v>
      </c>
      <c r="H4292" s="180">
        <v>285.58999999999997</v>
      </c>
      <c r="I4292" s="180">
        <f t="shared" si="132"/>
        <v>5711.59</v>
      </c>
      <c r="J4292" s="177" t="str">
        <f t="shared" si="133"/>
        <v>Date &gt; 1920</v>
      </c>
    </row>
    <row r="4293" spans="1:10" x14ac:dyDescent="0.3">
      <c r="A4293" s="178" t="s">
        <v>270</v>
      </c>
      <c r="B4293" s="178" t="s">
        <v>51</v>
      </c>
      <c r="C4293" s="178" t="s">
        <v>1321</v>
      </c>
      <c r="D4293" s="178" t="s">
        <v>7853</v>
      </c>
      <c r="E4293" s="179">
        <v>39540</v>
      </c>
      <c r="F4293" s="180">
        <v>0</v>
      </c>
      <c r="G4293" s="180">
        <v>12074</v>
      </c>
      <c r="H4293" s="180">
        <v>3018.55</v>
      </c>
      <c r="I4293" s="180">
        <f t="shared" ref="I4293:I4356" si="134">SUM(F4293:H4293)</f>
        <v>15092.55</v>
      </c>
      <c r="J4293" s="177" t="str">
        <f t="shared" ref="J4293:J4356" si="135">IF(OR(YEAR(E4293)&gt; 1920, ISBLANK(E4293)), "Date &gt; 1920", "Sketchy date")</f>
        <v>Date &gt; 1920</v>
      </c>
    </row>
    <row r="4294" spans="1:10" x14ac:dyDescent="0.3">
      <c r="A4294" s="178" t="s">
        <v>270</v>
      </c>
      <c r="B4294" s="178" t="s">
        <v>51</v>
      </c>
      <c r="C4294" s="178" t="s">
        <v>1321</v>
      </c>
      <c r="D4294" s="178" t="s">
        <v>7854</v>
      </c>
      <c r="E4294" s="179">
        <v>40147</v>
      </c>
      <c r="F4294" s="180">
        <v>211251</v>
      </c>
      <c r="G4294" s="180">
        <v>487.47</v>
      </c>
      <c r="H4294" s="180">
        <v>12524.03</v>
      </c>
      <c r="I4294" s="180">
        <f t="shared" si="134"/>
        <v>224262.5</v>
      </c>
      <c r="J4294" s="177" t="str">
        <f t="shared" si="135"/>
        <v>Date &gt; 1920</v>
      </c>
    </row>
    <row r="4295" spans="1:10" x14ac:dyDescent="0.3">
      <c r="A4295" s="178" t="s">
        <v>270</v>
      </c>
      <c r="B4295" s="178" t="s">
        <v>51</v>
      </c>
      <c r="C4295" s="178" t="s">
        <v>1321</v>
      </c>
      <c r="D4295" s="178" t="s">
        <v>7854</v>
      </c>
      <c r="E4295" s="179">
        <v>40197</v>
      </c>
      <c r="F4295" s="180">
        <v>67755</v>
      </c>
      <c r="G4295" s="180">
        <v>4994.96</v>
      </c>
      <c r="H4295" s="180">
        <v>15405.05</v>
      </c>
      <c r="I4295" s="180">
        <f t="shared" si="134"/>
        <v>88155.010000000009</v>
      </c>
      <c r="J4295" s="177" t="str">
        <f t="shared" si="135"/>
        <v>Date &gt; 1920</v>
      </c>
    </row>
    <row r="4296" spans="1:10" x14ac:dyDescent="0.3">
      <c r="A4296" s="178" t="s">
        <v>270</v>
      </c>
      <c r="B4296" s="178" t="s">
        <v>51</v>
      </c>
      <c r="C4296" s="178" t="s">
        <v>1321</v>
      </c>
      <c r="D4296" s="178" t="s">
        <v>7854</v>
      </c>
      <c r="E4296" s="179">
        <v>40298</v>
      </c>
      <c r="F4296" s="180">
        <v>344948</v>
      </c>
      <c r="G4296" s="180">
        <v>43.86</v>
      </c>
      <c r="H4296" s="180">
        <v>18258.13</v>
      </c>
      <c r="I4296" s="180">
        <f t="shared" si="134"/>
        <v>363249.99</v>
      </c>
      <c r="J4296" s="177" t="str">
        <f t="shared" si="135"/>
        <v>Date &gt; 1920</v>
      </c>
    </row>
    <row r="4297" spans="1:10" x14ac:dyDescent="0.3">
      <c r="A4297" s="178" t="s">
        <v>270</v>
      </c>
      <c r="B4297" s="178" t="s">
        <v>51</v>
      </c>
      <c r="C4297" s="178" t="s">
        <v>1321</v>
      </c>
      <c r="D4297" s="178" t="s">
        <v>7854</v>
      </c>
      <c r="E4297" s="179">
        <v>40462</v>
      </c>
      <c r="F4297" s="180">
        <v>71153</v>
      </c>
      <c r="G4297" s="180">
        <v>5310.71</v>
      </c>
      <c r="H4297" s="180">
        <v>18716.79</v>
      </c>
      <c r="I4297" s="180">
        <f t="shared" si="134"/>
        <v>95180.5</v>
      </c>
      <c r="J4297" s="177" t="str">
        <f t="shared" si="135"/>
        <v>Date &gt; 1920</v>
      </c>
    </row>
    <row r="4298" spans="1:10" x14ac:dyDescent="0.3">
      <c r="A4298" s="178" t="s">
        <v>270</v>
      </c>
      <c r="B4298" s="178" t="s">
        <v>51</v>
      </c>
      <c r="C4298" s="178" t="s">
        <v>1321</v>
      </c>
      <c r="D4298" s="178" t="s">
        <v>7854</v>
      </c>
      <c r="E4298" s="179">
        <v>40616</v>
      </c>
      <c r="F4298" s="180">
        <v>44818</v>
      </c>
      <c r="G4298" s="180">
        <v>0</v>
      </c>
      <c r="H4298" s="180">
        <v>0</v>
      </c>
      <c r="I4298" s="180">
        <f t="shared" si="134"/>
        <v>44818</v>
      </c>
      <c r="J4298" s="177" t="str">
        <f t="shared" si="135"/>
        <v>Date &gt; 1920</v>
      </c>
    </row>
    <row r="4299" spans="1:10" x14ac:dyDescent="0.3">
      <c r="A4299" s="178" t="s">
        <v>270</v>
      </c>
      <c r="B4299" s="178" t="s">
        <v>51</v>
      </c>
      <c r="C4299" s="178" t="s">
        <v>1321</v>
      </c>
      <c r="D4299" s="178" t="s">
        <v>7855</v>
      </c>
      <c r="E4299" s="179">
        <v>40053</v>
      </c>
      <c r="F4299" s="180">
        <v>0</v>
      </c>
      <c r="G4299" s="180">
        <v>15769.86</v>
      </c>
      <c r="H4299" s="180">
        <v>15769.86</v>
      </c>
      <c r="I4299" s="180">
        <f t="shared" si="134"/>
        <v>31539.72</v>
      </c>
      <c r="J4299" s="177" t="str">
        <f t="shared" si="135"/>
        <v>Date &gt; 1920</v>
      </c>
    </row>
    <row r="4300" spans="1:10" x14ac:dyDescent="0.3">
      <c r="A4300" s="178" t="s">
        <v>270</v>
      </c>
      <c r="B4300" s="178" t="s">
        <v>51</v>
      </c>
      <c r="C4300" s="178" t="s">
        <v>1321</v>
      </c>
      <c r="D4300" s="178" t="s">
        <v>7855</v>
      </c>
      <c r="E4300" s="179">
        <v>40133</v>
      </c>
      <c r="F4300" s="180">
        <v>0</v>
      </c>
      <c r="G4300" s="180">
        <v>46503.92</v>
      </c>
      <c r="H4300" s="180">
        <v>46728.92</v>
      </c>
      <c r="I4300" s="180">
        <f t="shared" si="134"/>
        <v>93232.84</v>
      </c>
      <c r="J4300" s="177" t="str">
        <f t="shared" si="135"/>
        <v>Date &gt; 1920</v>
      </c>
    </row>
    <row r="4301" spans="1:10" x14ac:dyDescent="0.3">
      <c r="A4301" s="178" t="s">
        <v>270</v>
      </c>
      <c r="B4301" s="178" t="s">
        <v>51</v>
      </c>
      <c r="C4301" s="178" t="s">
        <v>1321</v>
      </c>
      <c r="D4301" s="178" t="s">
        <v>7855</v>
      </c>
      <c r="E4301" s="179">
        <v>40191</v>
      </c>
      <c r="F4301" s="180">
        <v>0</v>
      </c>
      <c r="G4301" s="180">
        <v>15709.5</v>
      </c>
      <c r="H4301" s="180">
        <v>16017.2</v>
      </c>
      <c r="I4301" s="180">
        <f t="shared" si="134"/>
        <v>31726.7</v>
      </c>
      <c r="J4301" s="177" t="str">
        <f t="shared" si="135"/>
        <v>Date &gt; 1920</v>
      </c>
    </row>
    <row r="4302" spans="1:10" x14ac:dyDescent="0.3">
      <c r="A4302" s="178" t="s">
        <v>270</v>
      </c>
      <c r="B4302" s="178" t="s">
        <v>51</v>
      </c>
      <c r="C4302" s="178" t="s">
        <v>1321</v>
      </c>
      <c r="D4302" s="178" t="s">
        <v>7855</v>
      </c>
      <c r="E4302" s="179">
        <v>40296</v>
      </c>
      <c r="F4302" s="180">
        <v>0</v>
      </c>
      <c r="G4302" s="180">
        <v>23375.08</v>
      </c>
      <c r="H4302" s="180">
        <v>21948.83</v>
      </c>
      <c r="I4302" s="180">
        <f t="shared" si="134"/>
        <v>45323.91</v>
      </c>
      <c r="J4302" s="177" t="str">
        <f t="shared" si="135"/>
        <v>Date &gt; 1920</v>
      </c>
    </row>
    <row r="4303" spans="1:10" x14ac:dyDescent="0.3">
      <c r="A4303" s="178" t="s">
        <v>270</v>
      </c>
      <c r="B4303" s="178" t="s">
        <v>51</v>
      </c>
      <c r="C4303" s="178" t="s">
        <v>1321</v>
      </c>
      <c r="D4303" s="178" t="s">
        <v>7855</v>
      </c>
      <c r="E4303" s="179">
        <v>40455</v>
      </c>
      <c r="F4303" s="180">
        <v>0</v>
      </c>
      <c r="G4303" s="180">
        <v>1091.6400000000001</v>
      </c>
      <c r="H4303" s="180">
        <v>1985.19</v>
      </c>
      <c r="I4303" s="180">
        <f t="shared" si="134"/>
        <v>3076.83</v>
      </c>
      <c r="J4303" s="177" t="str">
        <f t="shared" si="135"/>
        <v>Date &gt; 1920</v>
      </c>
    </row>
    <row r="4304" spans="1:10" x14ac:dyDescent="0.3">
      <c r="A4304" s="178" t="s">
        <v>270</v>
      </c>
      <c r="B4304" s="178" t="s">
        <v>51</v>
      </c>
      <c r="C4304" s="178" t="s">
        <v>1321</v>
      </c>
      <c r="D4304" s="178" t="s">
        <v>7856</v>
      </c>
      <c r="E4304" s="179">
        <v>40534</v>
      </c>
      <c r="F4304" s="180">
        <v>39128</v>
      </c>
      <c r="G4304" s="180">
        <v>0</v>
      </c>
      <c r="H4304" s="180">
        <v>2586</v>
      </c>
      <c r="I4304" s="180">
        <f t="shared" si="134"/>
        <v>41714</v>
      </c>
      <c r="J4304" s="177" t="str">
        <f t="shared" si="135"/>
        <v>Date &gt; 1920</v>
      </c>
    </row>
    <row r="4305" spans="1:10" x14ac:dyDescent="0.3">
      <c r="A4305" s="178" t="s">
        <v>270</v>
      </c>
      <c r="B4305" s="178" t="s">
        <v>51</v>
      </c>
      <c r="C4305" s="178" t="s">
        <v>1321</v>
      </c>
      <c r="D4305" s="178" t="s">
        <v>7856</v>
      </c>
      <c r="E4305" s="179">
        <v>40724</v>
      </c>
      <c r="F4305" s="180">
        <v>10000</v>
      </c>
      <c r="G4305" s="180">
        <v>0</v>
      </c>
      <c r="H4305" s="180">
        <v>0</v>
      </c>
      <c r="I4305" s="180">
        <f t="shared" si="134"/>
        <v>10000</v>
      </c>
      <c r="J4305" s="177" t="str">
        <f t="shared" si="135"/>
        <v>Date &gt; 1920</v>
      </c>
    </row>
    <row r="4306" spans="1:10" x14ac:dyDescent="0.3">
      <c r="A4306" s="178" t="s">
        <v>270</v>
      </c>
      <c r="B4306" s="178" t="s">
        <v>51</v>
      </c>
      <c r="C4306" s="178" t="s">
        <v>1321</v>
      </c>
      <c r="D4306" s="178" t="s">
        <v>7857</v>
      </c>
      <c r="E4306" s="179">
        <v>41208</v>
      </c>
      <c r="F4306" s="180">
        <v>0</v>
      </c>
      <c r="G4306" s="180">
        <v>9570.43</v>
      </c>
      <c r="H4306" s="180">
        <v>86133.78</v>
      </c>
      <c r="I4306" s="180">
        <f t="shared" si="134"/>
        <v>95704.209999999992</v>
      </c>
      <c r="J4306" s="177" t="str">
        <f t="shared" si="135"/>
        <v>Date &gt; 1920</v>
      </c>
    </row>
    <row r="4307" spans="1:10" x14ac:dyDescent="0.3">
      <c r="A4307" s="178" t="s">
        <v>270</v>
      </c>
      <c r="B4307" s="178" t="s">
        <v>51</v>
      </c>
      <c r="C4307" s="178" t="s">
        <v>1321</v>
      </c>
      <c r="D4307" s="178" t="s">
        <v>7857</v>
      </c>
      <c r="E4307" s="179">
        <v>41214</v>
      </c>
      <c r="F4307" s="180">
        <v>0</v>
      </c>
      <c r="G4307" s="180">
        <v>62076.86</v>
      </c>
      <c r="H4307" s="180">
        <v>558691.74</v>
      </c>
      <c r="I4307" s="180">
        <f t="shared" si="134"/>
        <v>620768.6</v>
      </c>
      <c r="J4307" s="177" t="str">
        <f t="shared" si="135"/>
        <v>Date &gt; 1920</v>
      </c>
    </row>
    <row r="4308" spans="1:10" x14ac:dyDescent="0.3">
      <c r="A4308" s="178" t="s">
        <v>270</v>
      </c>
      <c r="B4308" s="178" t="s">
        <v>51</v>
      </c>
      <c r="C4308" s="178" t="s">
        <v>1321</v>
      </c>
      <c r="D4308" s="178" t="s">
        <v>7857</v>
      </c>
      <c r="E4308" s="179">
        <v>41647</v>
      </c>
      <c r="F4308" s="180">
        <v>0</v>
      </c>
      <c r="G4308" s="180">
        <v>10791.4</v>
      </c>
      <c r="H4308" s="180">
        <v>154596.51</v>
      </c>
      <c r="I4308" s="180">
        <f t="shared" si="134"/>
        <v>165387.91</v>
      </c>
      <c r="J4308" s="177" t="str">
        <f t="shared" si="135"/>
        <v>Date &gt; 1920</v>
      </c>
    </row>
    <row r="4309" spans="1:10" x14ac:dyDescent="0.3">
      <c r="A4309" s="178" t="s">
        <v>270</v>
      </c>
      <c r="B4309" s="178" t="s">
        <v>51</v>
      </c>
      <c r="C4309" s="178" t="s">
        <v>1321</v>
      </c>
      <c r="D4309" s="178" t="s">
        <v>7858</v>
      </c>
      <c r="E4309" s="179">
        <v>41213</v>
      </c>
      <c r="F4309" s="180">
        <v>132903</v>
      </c>
      <c r="G4309" s="180">
        <v>0</v>
      </c>
      <c r="H4309" s="180">
        <v>14767.47</v>
      </c>
      <c r="I4309" s="180">
        <f t="shared" si="134"/>
        <v>147670.47</v>
      </c>
      <c r="J4309" s="177" t="str">
        <f t="shared" si="135"/>
        <v>Date &gt; 1920</v>
      </c>
    </row>
    <row r="4310" spans="1:10" x14ac:dyDescent="0.3">
      <c r="A4310" s="178" t="s">
        <v>270</v>
      </c>
      <c r="B4310" s="178" t="s">
        <v>51</v>
      </c>
      <c r="C4310" s="178" t="s">
        <v>1321</v>
      </c>
      <c r="D4310" s="178" t="s">
        <v>7858</v>
      </c>
      <c r="E4310" s="179">
        <v>41213</v>
      </c>
      <c r="F4310" s="180">
        <v>759264</v>
      </c>
      <c r="G4310" s="180">
        <v>18968.55</v>
      </c>
      <c r="H4310" s="180">
        <v>86470.59</v>
      </c>
      <c r="I4310" s="180">
        <f t="shared" si="134"/>
        <v>864703.14</v>
      </c>
      <c r="J4310" s="177" t="str">
        <f t="shared" si="135"/>
        <v>Date &gt; 1920</v>
      </c>
    </row>
    <row r="4311" spans="1:10" x14ac:dyDescent="0.3">
      <c r="A4311" s="178" t="s">
        <v>270</v>
      </c>
      <c r="B4311" s="178" t="s">
        <v>51</v>
      </c>
      <c r="C4311" s="178" t="s">
        <v>1321</v>
      </c>
      <c r="D4311" s="178" t="s">
        <v>7858</v>
      </c>
      <c r="E4311" s="179">
        <v>41578</v>
      </c>
      <c r="F4311" s="180">
        <v>476549</v>
      </c>
      <c r="G4311" s="180">
        <v>44699.23</v>
      </c>
      <c r="H4311" s="180">
        <v>81220.7</v>
      </c>
      <c r="I4311" s="180">
        <f t="shared" si="134"/>
        <v>602468.92999999993</v>
      </c>
      <c r="J4311" s="177" t="str">
        <f t="shared" si="135"/>
        <v>Date &gt; 1920</v>
      </c>
    </row>
    <row r="4312" spans="1:10" x14ac:dyDescent="0.3">
      <c r="A4312" s="178" t="s">
        <v>270</v>
      </c>
      <c r="B4312" s="178" t="s">
        <v>51</v>
      </c>
      <c r="C4312" s="178" t="s">
        <v>1321</v>
      </c>
      <c r="D4312" s="178" t="s">
        <v>7858</v>
      </c>
      <c r="E4312" s="179">
        <v>41711</v>
      </c>
      <c r="F4312" s="180">
        <v>315418</v>
      </c>
      <c r="G4312" s="180">
        <v>16370.34</v>
      </c>
      <c r="H4312" s="180">
        <v>36358.080000000002</v>
      </c>
      <c r="I4312" s="180">
        <f t="shared" si="134"/>
        <v>368146.42000000004</v>
      </c>
      <c r="J4312" s="177" t="str">
        <f t="shared" si="135"/>
        <v>Date &gt; 1920</v>
      </c>
    </row>
    <row r="4313" spans="1:10" x14ac:dyDescent="0.3">
      <c r="A4313" s="178" t="s">
        <v>270</v>
      </c>
      <c r="B4313" s="178" t="s">
        <v>51</v>
      </c>
      <c r="C4313" s="178" t="s">
        <v>1321</v>
      </c>
      <c r="D4313" s="178" t="s">
        <v>7859</v>
      </c>
      <c r="E4313" s="179">
        <v>42608</v>
      </c>
      <c r="F4313" s="180">
        <v>33751</v>
      </c>
      <c r="G4313" s="180">
        <v>13113.82</v>
      </c>
      <c r="H4313" s="180">
        <v>4791.72</v>
      </c>
      <c r="I4313" s="180">
        <f t="shared" si="134"/>
        <v>51656.54</v>
      </c>
      <c r="J4313" s="177" t="str">
        <f t="shared" si="135"/>
        <v>Date &gt; 1920</v>
      </c>
    </row>
    <row r="4314" spans="1:10" x14ac:dyDescent="0.3">
      <c r="A4314" s="178" t="s">
        <v>270</v>
      </c>
      <c r="B4314" s="178" t="s">
        <v>51</v>
      </c>
      <c r="C4314" s="178" t="s">
        <v>1321</v>
      </c>
      <c r="D4314" s="178" t="s">
        <v>7859</v>
      </c>
      <c r="E4314" s="179">
        <v>43630</v>
      </c>
      <c r="F4314" s="180">
        <v>3751</v>
      </c>
      <c r="G4314" s="180">
        <v>883.97</v>
      </c>
      <c r="H4314" s="180">
        <v>278.02999999999997</v>
      </c>
      <c r="I4314" s="180">
        <f t="shared" si="134"/>
        <v>4913</v>
      </c>
      <c r="J4314" s="177" t="str">
        <f t="shared" si="135"/>
        <v>Date &gt; 1920</v>
      </c>
    </row>
    <row r="4315" spans="1:10" x14ac:dyDescent="0.3">
      <c r="A4315" s="178" t="s">
        <v>270</v>
      </c>
      <c r="B4315" s="178" t="s">
        <v>51</v>
      </c>
      <c r="C4315" s="178" t="s">
        <v>1321</v>
      </c>
      <c r="D4315" s="178" t="s">
        <v>7860</v>
      </c>
      <c r="E4315" s="179">
        <v>42900</v>
      </c>
      <c r="F4315" s="180">
        <v>319865</v>
      </c>
      <c r="G4315" s="180">
        <v>110148.29</v>
      </c>
      <c r="H4315" s="180">
        <v>146257.91</v>
      </c>
      <c r="I4315" s="180">
        <f t="shared" si="134"/>
        <v>576271.19999999995</v>
      </c>
      <c r="J4315" s="177" t="str">
        <f t="shared" si="135"/>
        <v>Date &gt; 1920</v>
      </c>
    </row>
    <row r="4316" spans="1:10" x14ac:dyDescent="0.3">
      <c r="A4316" s="178" t="s">
        <v>270</v>
      </c>
      <c r="B4316" s="178" t="s">
        <v>51</v>
      </c>
      <c r="C4316" s="178" t="s">
        <v>1321</v>
      </c>
      <c r="D4316" s="178" t="s">
        <v>7860</v>
      </c>
      <c r="E4316" s="179">
        <v>43266</v>
      </c>
      <c r="F4316" s="180">
        <v>13045</v>
      </c>
      <c r="G4316" s="180">
        <v>10851.71</v>
      </c>
      <c r="H4316" s="180">
        <v>0</v>
      </c>
      <c r="I4316" s="180">
        <f t="shared" si="134"/>
        <v>23896.71</v>
      </c>
      <c r="J4316" s="177" t="str">
        <f t="shared" si="135"/>
        <v>Date &gt; 1920</v>
      </c>
    </row>
    <row r="4317" spans="1:10" x14ac:dyDescent="0.3">
      <c r="A4317" s="178" t="s">
        <v>270</v>
      </c>
      <c r="B4317" s="178" t="s">
        <v>51</v>
      </c>
      <c r="C4317" s="178" t="s">
        <v>1321</v>
      </c>
      <c r="D4317" s="178" t="s">
        <v>7860</v>
      </c>
      <c r="E4317" s="179">
        <v>44034</v>
      </c>
      <c r="F4317" s="180">
        <v>2938</v>
      </c>
      <c r="G4317" s="180">
        <v>0</v>
      </c>
      <c r="H4317" s="180">
        <v>56092.31</v>
      </c>
      <c r="I4317" s="180">
        <f t="shared" si="134"/>
        <v>59030.31</v>
      </c>
      <c r="J4317" s="177" t="str">
        <f t="shared" si="135"/>
        <v>Date &gt; 1920</v>
      </c>
    </row>
    <row r="4318" spans="1:10" x14ac:dyDescent="0.3">
      <c r="A4318" s="178" t="s">
        <v>270</v>
      </c>
      <c r="B4318" s="178" t="s">
        <v>51</v>
      </c>
      <c r="C4318" s="178" t="s">
        <v>1321</v>
      </c>
      <c r="D4318" s="178" t="s">
        <v>7860</v>
      </c>
      <c r="E4318" s="179">
        <v>44034</v>
      </c>
      <c r="F4318" s="180">
        <v>36990</v>
      </c>
      <c r="G4318" s="180">
        <v>0</v>
      </c>
      <c r="H4318" s="180">
        <v>0</v>
      </c>
      <c r="I4318" s="180">
        <f t="shared" si="134"/>
        <v>36990</v>
      </c>
      <c r="J4318" s="177" t="str">
        <f t="shared" si="135"/>
        <v>Date &gt; 1920</v>
      </c>
    </row>
    <row r="4319" spans="1:10" x14ac:dyDescent="0.3">
      <c r="A4319" s="178" t="s">
        <v>270</v>
      </c>
      <c r="B4319" s="178" t="s">
        <v>51</v>
      </c>
      <c r="C4319" s="178" t="s">
        <v>1321</v>
      </c>
      <c r="D4319" s="178" t="s">
        <v>7861</v>
      </c>
      <c r="E4319" s="179">
        <v>43222</v>
      </c>
      <c r="F4319" s="180">
        <v>49639</v>
      </c>
      <c r="G4319" s="180">
        <v>2757.76</v>
      </c>
      <c r="H4319" s="180">
        <v>2758.56</v>
      </c>
      <c r="I4319" s="180">
        <f t="shared" si="134"/>
        <v>55155.32</v>
      </c>
      <c r="J4319" s="177" t="str">
        <f t="shared" si="135"/>
        <v>Date &gt; 1920</v>
      </c>
    </row>
    <row r="4320" spans="1:10" x14ac:dyDescent="0.3">
      <c r="A4320" s="178" t="s">
        <v>270</v>
      </c>
      <c r="B4320" s="178" t="s">
        <v>51</v>
      </c>
      <c r="C4320" s="178" t="s">
        <v>1321</v>
      </c>
      <c r="D4320" s="178" t="s">
        <v>7861</v>
      </c>
      <c r="E4320" s="179">
        <v>43795</v>
      </c>
      <c r="F4320" s="180">
        <v>224015</v>
      </c>
      <c r="G4320" s="180">
        <v>12445.29</v>
      </c>
      <c r="H4320" s="180">
        <v>15601.34</v>
      </c>
      <c r="I4320" s="180">
        <f t="shared" si="134"/>
        <v>252061.63</v>
      </c>
      <c r="J4320" s="177" t="str">
        <f t="shared" si="135"/>
        <v>Date &gt; 1920</v>
      </c>
    </row>
    <row r="4321" spans="1:10" x14ac:dyDescent="0.3">
      <c r="A4321" s="178" t="s">
        <v>270</v>
      </c>
      <c r="B4321" s="178" t="s">
        <v>51</v>
      </c>
      <c r="C4321" s="178" t="s">
        <v>1321</v>
      </c>
      <c r="D4321" s="178" t="s">
        <v>7862</v>
      </c>
      <c r="E4321" s="179">
        <v>44174</v>
      </c>
      <c r="F4321" s="180">
        <v>156816</v>
      </c>
      <c r="G4321" s="180">
        <v>8712</v>
      </c>
      <c r="H4321" s="180">
        <v>8712</v>
      </c>
      <c r="I4321" s="180">
        <f t="shared" si="134"/>
        <v>174240</v>
      </c>
      <c r="J4321" s="177" t="str">
        <f t="shared" si="135"/>
        <v>Date &gt; 1920</v>
      </c>
    </row>
    <row r="4322" spans="1:10" x14ac:dyDescent="0.3">
      <c r="A4322" s="178" t="s">
        <v>270</v>
      </c>
      <c r="B4322" s="178" t="s">
        <v>51</v>
      </c>
      <c r="C4322" s="178" t="s">
        <v>1321</v>
      </c>
      <c r="D4322" s="178" t="s">
        <v>7863</v>
      </c>
      <c r="E4322" s="179">
        <v>44258</v>
      </c>
      <c r="F4322" s="180">
        <v>30000</v>
      </c>
      <c r="G4322" s="180">
        <v>0</v>
      </c>
      <c r="H4322" s="180">
        <v>0</v>
      </c>
      <c r="I4322" s="180">
        <f t="shared" si="134"/>
        <v>30000</v>
      </c>
      <c r="J4322" s="177" t="str">
        <f t="shared" si="135"/>
        <v>Date &gt; 1920</v>
      </c>
    </row>
    <row r="4323" spans="1:10" x14ac:dyDescent="0.3">
      <c r="A4323" s="178" t="s">
        <v>270</v>
      </c>
      <c r="B4323" s="178" t="s">
        <v>53</v>
      </c>
      <c r="C4323" s="178" t="s">
        <v>1324</v>
      </c>
      <c r="D4323" s="178" t="s">
        <v>7864</v>
      </c>
      <c r="E4323" s="179">
        <v>17075</v>
      </c>
      <c r="F4323" s="180">
        <v>0</v>
      </c>
      <c r="G4323" s="180">
        <v>33270.29</v>
      </c>
      <c r="H4323" s="180">
        <v>6952.46</v>
      </c>
      <c r="I4323" s="180">
        <f t="shared" si="134"/>
        <v>40222.75</v>
      </c>
      <c r="J4323" s="177" t="str">
        <f t="shared" si="135"/>
        <v>Date &gt; 1920</v>
      </c>
    </row>
    <row r="4324" spans="1:10" x14ac:dyDescent="0.3">
      <c r="A4324" s="178" t="s">
        <v>270</v>
      </c>
      <c r="B4324" s="178" t="s">
        <v>53</v>
      </c>
      <c r="C4324" s="178" t="s">
        <v>1324</v>
      </c>
      <c r="D4324" s="178" t="s">
        <v>7865</v>
      </c>
      <c r="E4324" s="179">
        <v>18804</v>
      </c>
      <c r="F4324" s="180">
        <v>0</v>
      </c>
      <c r="G4324" s="180">
        <v>767.77</v>
      </c>
      <c r="H4324" s="180">
        <v>387.79</v>
      </c>
      <c r="I4324" s="180">
        <f t="shared" si="134"/>
        <v>1155.56</v>
      </c>
      <c r="J4324" s="177" t="str">
        <f t="shared" si="135"/>
        <v>Date &gt; 1920</v>
      </c>
    </row>
    <row r="4325" spans="1:10" x14ac:dyDescent="0.3">
      <c r="A4325" s="178" t="s">
        <v>270</v>
      </c>
      <c r="B4325" s="178" t="s">
        <v>53</v>
      </c>
      <c r="C4325" s="178" t="s">
        <v>1324</v>
      </c>
      <c r="D4325" s="178" t="s">
        <v>7866</v>
      </c>
      <c r="E4325" s="179">
        <v>25435</v>
      </c>
      <c r="F4325" s="180">
        <v>53355.93</v>
      </c>
      <c r="G4325" s="180">
        <v>26785.82</v>
      </c>
      <c r="H4325" s="180">
        <v>27001.55</v>
      </c>
      <c r="I4325" s="180">
        <f t="shared" si="134"/>
        <v>107143.3</v>
      </c>
      <c r="J4325" s="177" t="str">
        <f t="shared" si="135"/>
        <v>Date &gt; 1920</v>
      </c>
    </row>
    <row r="4326" spans="1:10" x14ac:dyDescent="0.3">
      <c r="A4326" s="178" t="s">
        <v>270</v>
      </c>
      <c r="B4326" s="178" t="s">
        <v>53</v>
      </c>
      <c r="C4326" s="178" t="s">
        <v>1324</v>
      </c>
      <c r="D4326" s="178" t="s">
        <v>7867</v>
      </c>
      <c r="E4326" s="179">
        <v>25520</v>
      </c>
      <c r="F4326" s="180">
        <v>3686.3</v>
      </c>
      <c r="G4326" s="180">
        <v>0</v>
      </c>
      <c r="H4326" s="180">
        <v>0</v>
      </c>
      <c r="I4326" s="180">
        <f t="shared" si="134"/>
        <v>3686.3</v>
      </c>
      <c r="J4326" s="177" t="str">
        <f t="shared" si="135"/>
        <v>Date &gt; 1920</v>
      </c>
    </row>
    <row r="4327" spans="1:10" x14ac:dyDescent="0.3">
      <c r="A4327" s="178" t="s">
        <v>270</v>
      </c>
      <c r="B4327" s="178" t="s">
        <v>53</v>
      </c>
      <c r="C4327" s="178" t="s">
        <v>1324</v>
      </c>
      <c r="D4327" s="178" t="s">
        <v>7868</v>
      </c>
      <c r="E4327" s="179">
        <v>25553</v>
      </c>
      <c r="F4327" s="180">
        <v>0</v>
      </c>
      <c r="G4327" s="180">
        <v>10373.61</v>
      </c>
      <c r="H4327" s="180">
        <v>9338.7099999999991</v>
      </c>
      <c r="I4327" s="180">
        <f t="shared" si="134"/>
        <v>19712.32</v>
      </c>
      <c r="J4327" s="177" t="str">
        <f t="shared" si="135"/>
        <v>Date &gt; 1920</v>
      </c>
    </row>
    <row r="4328" spans="1:10" x14ac:dyDescent="0.3">
      <c r="A4328" s="178" t="s">
        <v>270</v>
      </c>
      <c r="B4328" s="178" t="s">
        <v>53</v>
      </c>
      <c r="C4328" s="178" t="s">
        <v>1324</v>
      </c>
      <c r="D4328" s="178" t="s">
        <v>7869</v>
      </c>
      <c r="E4328" s="179">
        <v>26218</v>
      </c>
      <c r="F4328" s="180">
        <v>0</v>
      </c>
      <c r="G4328" s="180">
        <v>1199.05</v>
      </c>
      <c r="H4328" s="180">
        <v>1199.05</v>
      </c>
      <c r="I4328" s="180">
        <f t="shared" si="134"/>
        <v>2398.1</v>
      </c>
      <c r="J4328" s="177" t="str">
        <f t="shared" si="135"/>
        <v>Date &gt; 1920</v>
      </c>
    </row>
    <row r="4329" spans="1:10" x14ac:dyDescent="0.3">
      <c r="A4329" s="178" t="s">
        <v>270</v>
      </c>
      <c r="B4329" s="178" t="s">
        <v>53</v>
      </c>
      <c r="C4329" s="178" t="s">
        <v>1324</v>
      </c>
      <c r="D4329" s="178" t="s">
        <v>6345</v>
      </c>
      <c r="E4329" s="179">
        <v>26428</v>
      </c>
      <c r="F4329" s="180">
        <v>0</v>
      </c>
      <c r="G4329" s="180">
        <v>39888.06</v>
      </c>
      <c r="H4329" s="180">
        <v>39888.06</v>
      </c>
      <c r="I4329" s="180">
        <f t="shared" si="134"/>
        <v>79776.12</v>
      </c>
      <c r="J4329" s="177" t="str">
        <f t="shared" si="135"/>
        <v>Date &gt; 1920</v>
      </c>
    </row>
    <row r="4330" spans="1:10" x14ac:dyDescent="0.3">
      <c r="A4330" s="178" t="s">
        <v>270</v>
      </c>
      <c r="B4330" s="178" t="s">
        <v>53</v>
      </c>
      <c r="C4330" s="178" t="s">
        <v>1324</v>
      </c>
      <c r="D4330" s="178" t="s">
        <v>6462</v>
      </c>
      <c r="E4330" s="179">
        <v>26585</v>
      </c>
      <c r="F4330" s="180">
        <v>0</v>
      </c>
      <c r="G4330" s="180">
        <v>1592</v>
      </c>
      <c r="H4330" s="180">
        <v>1592</v>
      </c>
      <c r="I4330" s="180">
        <f t="shared" si="134"/>
        <v>3184</v>
      </c>
      <c r="J4330" s="177" t="str">
        <f t="shared" si="135"/>
        <v>Date &gt; 1920</v>
      </c>
    </row>
    <row r="4331" spans="1:10" x14ac:dyDescent="0.3">
      <c r="A4331" s="178" t="s">
        <v>270</v>
      </c>
      <c r="B4331" s="178" t="s">
        <v>53</v>
      </c>
      <c r="C4331" s="178" t="s">
        <v>1324</v>
      </c>
      <c r="D4331" s="178" t="s">
        <v>7870</v>
      </c>
      <c r="E4331" s="179">
        <v>28790</v>
      </c>
      <c r="F4331" s="180">
        <v>222875.01</v>
      </c>
      <c r="G4331" s="180">
        <v>6038.9</v>
      </c>
      <c r="H4331" s="180">
        <v>49014.19</v>
      </c>
      <c r="I4331" s="180">
        <f t="shared" si="134"/>
        <v>277928.09999999998</v>
      </c>
      <c r="J4331" s="177" t="str">
        <f t="shared" si="135"/>
        <v>Date &gt; 1920</v>
      </c>
    </row>
    <row r="4332" spans="1:10" x14ac:dyDescent="0.3">
      <c r="A4332" s="178" t="s">
        <v>270</v>
      </c>
      <c r="B4332" s="178" t="s">
        <v>53</v>
      </c>
      <c r="C4332" s="178" t="s">
        <v>1324</v>
      </c>
      <c r="D4332" s="178" t="s">
        <v>7871</v>
      </c>
      <c r="E4332" s="179">
        <v>27698</v>
      </c>
      <c r="F4332" s="180">
        <v>0</v>
      </c>
      <c r="G4332" s="180">
        <v>1812.5</v>
      </c>
      <c r="H4332" s="180">
        <v>1812.5</v>
      </c>
      <c r="I4332" s="180">
        <f t="shared" si="134"/>
        <v>3625</v>
      </c>
      <c r="J4332" s="177" t="str">
        <f t="shared" si="135"/>
        <v>Date &gt; 1920</v>
      </c>
    </row>
    <row r="4333" spans="1:10" x14ac:dyDescent="0.3">
      <c r="A4333" s="178" t="s">
        <v>270</v>
      </c>
      <c r="B4333" s="178" t="s">
        <v>53</v>
      </c>
      <c r="C4333" s="178" t="s">
        <v>1324</v>
      </c>
      <c r="D4333" s="178" t="s">
        <v>7872</v>
      </c>
      <c r="E4333" s="179">
        <v>28480</v>
      </c>
      <c r="F4333" s="180">
        <v>0</v>
      </c>
      <c r="G4333" s="180">
        <v>14077.8</v>
      </c>
      <c r="H4333" s="180">
        <v>7569.48</v>
      </c>
      <c r="I4333" s="180">
        <f t="shared" si="134"/>
        <v>21647.279999999999</v>
      </c>
      <c r="J4333" s="177" t="str">
        <f t="shared" si="135"/>
        <v>Date &gt; 1920</v>
      </c>
    </row>
    <row r="4334" spans="1:10" x14ac:dyDescent="0.3">
      <c r="A4334" s="178" t="s">
        <v>270</v>
      </c>
      <c r="B4334" s="178" t="s">
        <v>53</v>
      </c>
      <c r="C4334" s="178" t="s">
        <v>1324</v>
      </c>
      <c r="D4334" s="178" t="s">
        <v>7173</v>
      </c>
      <c r="E4334" s="179">
        <v>28481</v>
      </c>
      <c r="F4334" s="180">
        <v>0</v>
      </c>
      <c r="G4334" s="180">
        <v>54036.72</v>
      </c>
      <c r="H4334" s="180">
        <v>13509.19</v>
      </c>
      <c r="I4334" s="180">
        <f t="shared" si="134"/>
        <v>67545.91</v>
      </c>
      <c r="J4334" s="177" t="str">
        <f t="shared" si="135"/>
        <v>Date &gt; 1920</v>
      </c>
    </row>
    <row r="4335" spans="1:10" x14ac:dyDescent="0.3">
      <c r="A4335" s="178" t="s">
        <v>270</v>
      </c>
      <c r="B4335" s="178" t="s">
        <v>53</v>
      </c>
      <c r="C4335" s="178" t="s">
        <v>1324</v>
      </c>
      <c r="D4335" s="178" t="s">
        <v>6462</v>
      </c>
      <c r="E4335" s="179">
        <v>28801</v>
      </c>
      <c r="F4335" s="180">
        <v>0</v>
      </c>
      <c r="G4335" s="180">
        <v>14030.6</v>
      </c>
      <c r="H4335" s="180">
        <v>7015.3</v>
      </c>
      <c r="I4335" s="180">
        <f t="shared" si="134"/>
        <v>21045.9</v>
      </c>
      <c r="J4335" s="177" t="str">
        <f t="shared" si="135"/>
        <v>Date &gt; 1920</v>
      </c>
    </row>
    <row r="4336" spans="1:10" x14ac:dyDescent="0.3">
      <c r="A4336" s="178" t="s">
        <v>270</v>
      </c>
      <c r="B4336" s="178" t="s">
        <v>53</v>
      </c>
      <c r="C4336" s="178" t="s">
        <v>1324</v>
      </c>
      <c r="D4336" s="178" t="s">
        <v>6400</v>
      </c>
      <c r="E4336" s="179">
        <v>29542</v>
      </c>
      <c r="F4336" s="180">
        <v>0</v>
      </c>
      <c r="G4336" s="180">
        <v>17005.830000000002</v>
      </c>
      <c r="H4336" s="180">
        <v>8502.92</v>
      </c>
      <c r="I4336" s="180">
        <f t="shared" si="134"/>
        <v>25508.75</v>
      </c>
      <c r="J4336" s="177" t="str">
        <f t="shared" si="135"/>
        <v>Date &gt; 1920</v>
      </c>
    </row>
    <row r="4337" spans="1:10" x14ac:dyDescent="0.3">
      <c r="A4337" s="178" t="s">
        <v>270</v>
      </c>
      <c r="B4337" s="178" t="s">
        <v>53</v>
      </c>
      <c r="C4337" s="178" t="s">
        <v>1324</v>
      </c>
      <c r="D4337" s="178" t="s">
        <v>7873</v>
      </c>
      <c r="E4337" s="179">
        <v>29880</v>
      </c>
      <c r="F4337" s="180">
        <v>0</v>
      </c>
      <c r="G4337" s="180">
        <v>18000</v>
      </c>
      <c r="H4337" s="180">
        <v>9490.33</v>
      </c>
      <c r="I4337" s="180">
        <f t="shared" si="134"/>
        <v>27490.33</v>
      </c>
      <c r="J4337" s="177" t="str">
        <f t="shared" si="135"/>
        <v>Date &gt; 1920</v>
      </c>
    </row>
    <row r="4338" spans="1:10" x14ac:dyDescent="0.3">
      <c r="A4338" s="178" t="s">
        <v>270</v>
      </c>
      <c r="B4338" s="178" t="s">
        <v>53</v>
      </c>
      <c r="C4338" s="178" t="s">
        <v>1324</v>
      </c>
      <c r="D4338" s="178" t="s">
        <v>7874</v>
      </c>
      <c r="E4338" s="179">
        <v>30124</v>
      </c>
      <c r="F4338" s="180">
        <v>0</v>
      </c>
      <c r="G4338" s="180">
        <v>21754.75</v>
      </c>
      <c r="H4338" s="180">
        <v>10877.38</v>
      </c>
      <c r="I4338" s="180">
        <f t="shared" si="134"/>
        <v>32632.129999999997</v>
      </c>
      <c r="J4338" s="177" t="str">
        <f t="shared" si="135"/>
        <v>Date &gt; 1920</v>
      </c>
    </row>
    <row r="4339" spans="1:10" x14ac:dyDescent="0.3">
      <c r="A4339" s="178" t="s">
        <v>270</v>
      </c>
      <c r="B4339" s="178" t="s">
        <v>53</v>
      </c>
      <c r="C4339" s="178" t="s">
        <v>1324</v>
      </c>
      <c r="D4339" s="178" t="s">
        <v>7875</v>
      </c>
      <c r="E4339" s="179">
        <v>30670</v>
      </c>
      <c r="F4339" s="180">
        <v>0</v>
      </c>
      <c r="G4339" s="180">
        <v>12845.73</v>
      </c>
      <c r="H4339" s="180">
        <v>0</v>
      </c>
      <c r="I4339" s="180">
        <f t="shared" si="134"/>
        <v>12845.73</v>
      </c>
      <c r="J4339" s="177" t="str">
        <f t="shared" si="135"/>
        <v>Date &gt; 1920</v>
      </c>
    </row>
    <row r="4340" spans="1:10" x14ac:dyDescent="0.3">
      <c r="A4340" s="178" t="s">
        <v>270</v>
      </c>
      <c r="B4340" s="178" t="s">
        <v>53</v>
      </c>
      <c r="C4340" s="178" t="s">
        <v>1324</v>
      </c>
      <c r="D4340" s="178" t="s">
        <v>7876</v>
      </c>
      <c r="E4340" s="179">
        <v>30684</v>
      </c>
      <c r="F4340" s="180">
        <v>0</v>
      </c>
      <c r="G4340" s="180">
        <v>34964.35</v>
      </c>
      <c r="H4340" s="180">
        <v>14876.59</v>
      </c>
      <c r="I4340" s="180">
        <f t="shared" si="134"/>
        <v>49840.94</v>
      </c>
      <c r="J4340" s="177" t="str">
        <f t="shared" si="135"/>
        <v>Date &gt; 1920</v>
      </c>
    </row>
    <row r="4341" spans="1:10" x14ac:dyDescent="0.3">
      <c r="A4341" s="178" t="s">
        <v>270</v>
      </c>
      <c r="B4341" s="178" t="s">
        <v>53</v>
      </c>
      <c r="C4341" s="178" t="s">
        <v>1324</v>
      </c>
      <c r="D4341" s="178" t="s">
        <v>7877</v>
      </c>
      <c r="E4341" s="179">
        <v>30886</v>
      </c>
      <c r="F4341" s="180">
        <v>0</v>
      </c>
      <c r="G4341" s="180">
        <v>4100</v>
      </c>
      <c r="H4341" s="180">
        <v>2050</v>
      </c>
      <c r="I4341" s="180">
        <f t="shared" si="134"/>
        <v>6150</v>
      </c>
      <c r="J4341" s="177" t="str">
        <f t="shared" si="135"/>
        <v>Date &gt; 1920</v>
      </c>
    </row>
    <row r="4342" spans="1:10" x14ac:dyDescent="0.3">
      <c r="A4342" s="178" t="s">
        <v>270</v>
      </c>
      <c r="B4342" s="178" t="s">
        <v>53</v>
      </c>
      <c r="C4342" s="178" t="s">
        <v>1324</v>
      </c>
      <c r="D4342" s="178" t="s">
        <v>7878</v>
      </c>
      <c r="E4342" s="179">
        <v>31210</v>
      </c>
      <c r="F4342" s="180">
        <v>0</v>
      </c>
      <c r="G4342" s="180">
        <v>18374.919999999998</v>
      </c>
      <c r="H4342" s="180">
        <v>9137.4599999999991</v>
      </c>
      <c r="I4342" s="180">
        <f t="shared" si="134"/>
        <v>27512.379999999997</v>
      </c>
      <c r="J4342" s="177" t="str">
        <f t="shared" si="135"/>
        <v>Date &gt; 1920</v>
      </c>
    </row>
    <row r="4343" spans="1:10" x14ac:dyDescent="0.3">
      <c r="A4343" s="178" t="s">
        <v>270</v>
      </c>
      <c r="B4343" s="178" t="s">
        <v>53</v>
      </c>
      <c r="C4343" s="178" t="s">
        <v>1324</v>
      </c>
      <c r="D4343" s="178" t="s">
        <v>7879</v>
      </c>
      <c r="E4343" s="179">
        <v>31376</v>
      </c>
      <c r="F4343" s="180">
        <v>0</v>
      </c>
      <c r="G4343" s="180">
        <v>8196.34</v>
      </c>
      <c r="H4343" s="180">
        <v>4098.17</v>
      </c>
      <c r="I4343" s="180">
        <f t="shared" si="134"/>
        <v>12294.51</v>
      </c>
      <c r="J4343" s="177" t="str">
        <f t="shared" si="135"/>
        <v>Date &gt; 1920</v>
      </c>
    </row>
    <row r="4344" spans="1:10" x14ac:dyDescent="0.3">
      <c r="A4344" s="178" t="s">
        <v>270</v>
      </c>
      <c r="B4344" s="178" t="s">
        <v>53</v>
      </c>
      <c r="C4344" s="178" t="s">
        <v>1324</v>
      </c>
      <c r="D4344" s="178" t="s">
        <v>7880</v>
      </c>
      <c r="E4344" s="179">
        <v>31285</v>
      </c>
      <c r="F4344" s="180">
        <v>0</v>
      </c>
      <c r="G4344" s="180">
        <v>14684.88</v>
      </c>
      <c r="H4344" s="180">
        <v>7342.45</v>
      </c>
      <c r="I4344" s="180">
        <f t="shared" si="134"/>
        <v>22027.329999999998</v>
      </c>
      <c r="J4344" s="177" t="str">
        <f t="shared" si="135"/>
        <v>Date &gt; 1920</v>
      </c>
    </row>
    <row r="4345" spans="1:10" x14ac:dyDescent="0.3">
      <c r="A4345" s="178" t="s">
        <v>270</v>
      </c>
      <c r="B4345" s="178" t="s">
        <v>53</v>
      </c>
      <c r="C4345" s="178" t="s">
        <v>1324</v>
      </c>
      <c r="D4345" s="178" t="s">
        <v>7881</v>
      </c>
      <c r="E4345" s="179">
        <v>31428</v>
      </c>
      <c r="F4345" s="180">
        <v>0</v>
      </c>
      <c r="G4345" s="180">
        <v>5585.94</v>
      </c>
      <c r="H4345" s="180">
        <v>2792.98</v>
      </c>
      <c r="I4345" s="180">
        <f t="shared" si="134"/>
        <v>8378.92</v>
      </c>
      <c r="J4345" s="177" t="str">
        <f t="shared" si="135"/>
        <v>Date &gt; 1920</v>
      </c>
    </row>
    <row r="4346" spans="1:10" x14ac:dyDescent="0.3">
      <c r="A4346" s="178" t="s">
        <v>270</v>
      </c>
      <c r="B4346" s="178" t="s">
        <v>53</v>
      </c>
      <c r="C4346" s="178" t="s">
        <v>1324</v>
      </c>
      <c r="D4346" s="178" t="s">
        <v>7882</v>
      </c>
      <c r="E4346" s="179">
        <v>31562</v>
      </c>
      <c r="F4346" s="180">
        <v>0</v>
      </c>
      <c r="G4346" s="180">
        <v>7334.03</v>
      </c>
      <c r="H4346" s="180">
        <v>3667.02</v>
      </c>
      <c r="I4346" s="180">
        <f t="shared" si="134"/>
        <v>11001.05</v>
      </c>
      <c r="J4346" s="177" t="str">
        <f t="shared" si="135"/>
        <v>Date &gt; 1920</v>
      </c>
    </row>
    <row r="4347" spans="1:10" x14ac:dyDescent="0.3">
      <c r="A4347" s="178" t="s">
        <v>270</v>
      </c>
      <c r="B4347" s="178" t="s">
        <v>53</v>
      </c>
      <c r="C4347" s="178" t="s">
        <v>1324</v>
      </c>
      <c r="D4347" s="178" t="s">
        <v>7880</v>
      </c>
      <c r="E4347" s="179">
        <v>32786</v>
      </c>
      <c r="F4347" s="180">
        <v>0</v>
      </c>
      <c r="G4347" s="180">
        <v>5330.76</v>
      </c>
      <c r="H4347" s="180">
        <v>2665.38</v>
      </c>
      <c r="I4347" s="180">
        <f t="shared" si="134"/>
        <v>7996.14</v>
      </c>
      <c r="J4347" s="177" t="str">
        <f t="shared" si="135"/>
        <v>Date &gt; 1920</v>
      </c>
    </row>
    <row r="4348" spans="1:10" x14ac:dyDescent="0.3">
      <c r="A4348" s="178" t="s">
        <v>270</v>
      </c>
      <c r="B4348" s="178" t="s">
        <v>53</v>
      </c>
      <c r="C4348" s="178" t="s">
        <v>1324</v>
      </c>
      <c r="D4348" s="178" t="s">
        <v>7883</v>
      </c>
      <c r="E4348" s="179">
        <v>33109</v>
      </c>
      <c r="F4348" s="180">
        <v>0</v>
      </c>
      <c r="G4348" s="180">
        <v>11627.5</v>
      </c>
      <c r="H4348" s="180">
        <v>5813.75</v>
      </c>
      <c r="I4348" s="180">
        <f t="shared" si="134"/>
        <v>17441.25</v>
      </c>
      <c r="J4348" s="177" t="str">
        <f t="shared" si="135"/>
        <v>Date &gt; 1920</v>
      </c>
    </row>
    <row r="4349" spans="1:10" x14ac:dyDescent="0.3">
      <c r="A4349" s="178" t="s">
        <v>270</v>
      </c>
      <c r="B4349" s="178" t="s">
        <v>53</v>
      </c>
      <c r="C4349" s="178" t="s">
        <v>1324</v>
      </c>
      <c r="D4349" s="178" t="s">
        <v>7883</v>
      </c>
      <c r="E4349" s="179">
        <v>33190</v>
      </c>
      <c r="F4349" s="180">
        <v>0</v>
      </c>
      <c r="G4349" s="180">
        <v>12183.66</v>
      </c>
      <c r="H4349" s="180">
        <v>6091.84</v>
      </c>
      <c r="I4349" s="180">
        <f t="shared" si="134"/>
        <v>18275.5</v>
      </c>
      <c r="J4349" s="177" t="str">
        <f t="shared" si="135"/>
        <v>Date &gt; 1920</v>
      </c>
    </row>
    <row r="4350" spans="1:10" x14ac:dyDescent="0.3">
      <c r="A4350" s="178" t="s">
        <v>270</v>
      </c>
      <c r="B4350" s="178" t="s">
        <v>53</v>
      </c>
      <c r="C4350" s="178" t="s">
        <v>1324</v>
      </c>
      <c r="D4350" s="178" t="s">
        <v>7883</v>
      </c>
      <c r="E4350" s="179">
        <v>33267</v>
      </c>
      <c r="F4350" s="180">
        <v>0</v>
      </c>
      <c r="G4350" s="180">
        <v>4420.92</v>
      </c>
      <c r="H4350" s="180">
        <v>2210.46</v>
      </c>
      <c r="I4350" s="180">
        <f t="shared" si="134"/>
        <v>6631.38</v>
      </c>
      <c r="J4350" s="177" t="str">
        <f t="shared" si="135"/>
        <v>Date &gt; 1920</v>
      </c>
    </row>
    <row r="4351" spans="1:10" x14ac:dyDescent="0.3">
      <c r="A4351" s="178" t="s">
        <v>270</v>
      </c>
      <c r="B4351" s="178" t="s">
        <v>53</v>
      </c>
      <c r="C4351" s="178" t="s">
        <v>1324</v>
      </c>
      <c r="D4351" s="178" t="s">
        <v>7884</v>
      </c>
      <c r="E4351" s="179">
        <v>33143</v>
      </c>
      <c r="F4351" s="180">
        <v>0</v>
      </c>
      <c r="G4351" s="180">
        <v>51623.88</v>
      </c>
      <c r="H4351" s="180">
        <v>25811.94</v>
      </c>
      <c r="I4351" s="180">
        <f t="shared" si="134"/>
        <v>77435.819999999992</v>
      </c>
      <c r="J4351" s="177" t="str">
        <f t="shared" si="135"/>
        <v>Date &gt; 1920</v>
      </c>
    </row>
    <row r="4352" spans="1:10" x14ac:dyDescent="0.3">
      <c r="A4352" s="178" t="s">
        <v>270</v>
      </c>
      <c r="B4352" s="178" t="s">
        <v>53</v>
      </c>
      <c r="C4352" s="178" t="s">
        <v>1324</v>
      </c>
      <c r="D4352" s="178" t="s">
        <v>7885</v>
      </c>
      <c r="E4352" s="179">
        <v>33182</v>
      </c>
      <c r="F4352" s="180">
        <v>0</v>
      </c>
      <c r="G4352" s="180">
        <v>4000</v>
      </c>
      <c r="H4352" s="180">
        <v>2000</v>
      </c>
      <c r="I4352" s="180">
        <f t="shared" si="134"/>
        <v>6000</v>
      </c>
      <c r="J4352" s="177" t="str">
        <f t="shared" si="135"/>
        <v>Date &gt; 1920</v>
      </c>
    </row>
    <row r="4353" spans="1:10" x14ac:dyDescent="0.3">
      <c r="A4353" s="178" t="s">
        <v>270</v>
      </c>
      <c r="B4353" s="178" t="s">
        <v>53</v>
      </c>
      <c r="C4353" s="178" t="s">
        <v>1324</v>
      </c>
      <c r="D4353" s="178" t="s">
        <v>7886</v>
      </c>
      <c r="E4353" s="179">
        <v>33686</v>
      </c>
      <c r="F4353" s="180">
        <v>0</v>
      </c>
      <c r="G4353" s="180">
        <v>39859.65</v>
      </c>
      <c r="H4353" s="180">
        <v>19929.84</v>
      </c>
      <c r="I4353" s="180">
        <f t="shared" si="134"/>
        <v>59789.490000000005</v>
      </c>
      <c r="J4353" s="177" t="str">
        <f t="shared" si="135"/>
        <v>Date &gt; 1920</v>
      </c>
    </row>
    <row r="4354" spans="1:10" x14ac:dyDescent="0.3">
      <c r="A4354" s="178" t="s">
        <v>270</v>
      </c>
      <c r="B4354" s="178" t="s">
        <v>53</v>
      </c>
      <c r="C4354" s="178" t="s">
        <v>1324</v>
      </c>
      <c r="D4354" s="178" t="s">
        <v>7887</v>
      </c>
      <c r="E4354" s="179">
        <v>33571</v>
      </c>
      <c r="F4354" s="180">
        <v>0</v>
      </c>
      <c r="G4354" s="180">
        <v>24000</v>
      </c>
      <c r="H4354" s="180">
        <v>12411.15</v>
      </c>
      <c r="I4354" s="180">
        <f t="shared" si="134"/>
        <v>36411.15</v>
      </c>
      <c r="J4354" s="177" t="str">
        <f t="shared" si="135"/>
        <v>Date &gt; 1920</v>
      </c>
    </row>
    <row r="4355" spans="1:10" x14ac:dyDescent="0.3">
      <c r="A4355" s="178" t="s">
        <v>270</v>
      </c>
      <c r="B4355" s="178" t="s">
        <v>53</v>
      </c>
      <c r="C4355" s="178" t="s">
        <v>1324</v>
      </c>
      <c r="D4355" s="178" t="s">
        <v>7888</v>
      </c>
      <c r="E4355" s="179">
        <v>33490</v>
      </c>
      <c r="F4355" s="180">
        <v>0</v>
      </c>
      <c r="G4355" s="180">
        <v>2666.67</v>
      </c>
      <c r="H4355" s="180">
        <v>1333.33</v>
      </c>
      <c r="I4355" s="180">
        <f t="shared" si="134"/>
        <v>4000</v>
      </c>
      <c r="J4355" s="177" t="str">
        <f t="shared" si="135"/>
        <v>Date &gt; 1920</v>
      </c>
    </row>
    <row r="4356" spans="1:10" x14ac:dyDescent="0.3">
      <c r="A4356" s="178" t="s">
        <v>270</v>
      </c>
      <c r="B4356" s="178" t="s">
        <v>53</v>
      </c>
      <c r="C4356" s="178" t="s">
        <v>1324</v>
      </c>
      <c r="D4356" s="178" t="s">
        <v>7889</v>
      </c>
      <c r="E4356" s="179">
        <v>33954</v>
      </c>
      <c r="F4356" s="180">
        <v>0</v>
      </c>
      <c r="G4356" s="180">
        <v>59000</v>
      </c>
      <c r="H4356" s="180">
        <v>29585.42</v>
      </c>
      <c r="I4356" s="180">
        <f t="shared" si="134"/>
        <v>88585.42</v>
      </c>
      <c r="J4356" s="177" t="str">
        <f t="shared" si="135"/>
        <v>Date &gt; 1920</v>
      </c>
    </row>
    <row r="4357" spans="1:10" x14ac:dyDescent="0.3">
      <c r="A4357" s="178" t="s">
        <v>270</v>
      </c>
      <c r="B4357" s="178" t="s">
        <v>53</v>
      </c>
      <c r="C4357" s="178" t="s">
        <v>1324</v>
      </c>
      <c r="D4357" s="178" t="s">
        <v>6365</v>
      </c>
      <c r="E4357" s="179">
        <v>34382</v>
      </c>
      <c r="F4357" s="180">
        <v>0</v>
      </c>
      <c r="G4357" s="180">
        <v>14296.3</v>
      </c>
      <c r="H4357" s="180">
        <v>7148.15</v>
      </c>
      <c r="I4357" s="180">
        <f t="shared" ref="I4357:I4420" si="136">SUM(F4357:H4357)</f>
        <v>21444.449999999997</v>
      </c>
      <c r="J4357" s="177" t="str">
        <f t="shared" ref="J4357:J4420" si="137">IF(OR(YEAR(E4357)&gt; 1920, ISBLANK(E4357)), "Date &gt; 1920", "Sketchy date")</f>
        <v>Date &gt; 1920</v>
      </c>
    </row>
    <row r="4358" spans="1:10" x14ac:dyDescent="0.3">
      <c r="A4358" s="178" t="s">
        <v>270</v>
      </c>
      <c r="B4358" s="178" t="s">
        <v>53</v>
      </c>
      <c r="C4358" s="178" t="s">
        <v>1324</v>
      </c>
      <c r="D4358" s="178" t="s">
        <v>6365</v>
      </c>
      <c r="E4358" s="179">
        <v>34626</v>
      </c>
      <c r="F4358" s="180">
        <v>0</v>
      </c>
      <c r="G4358" s="180">
        <v>2203.6999999999998</v>
      </c>
      <c r="H4358" s="180">
        <v>1535</v>
      </c>
      <c r="I4358" s="180">
        <f t="shared" si="136"/>
        <v>3738.7</v>
      </c>
      <c r="J4358" s="177" t="str">
        <f t="shared" si="137"/>
        <v>Date &gt; 1920</v>
      </c>
    </row>
    <row r="4359" spans="1:10" x14ac:dyDescent="0.3">
      <c r="A4359" s="178" t="s">
        <v>270</v>
      </c>
      <c r="B4359" s="178" t="s">
        <v>53</v>
      </c>
      <c r="C4359" s="178" t="s">
        <v>1324</v>
      </c>
      <c r="D4359" s="178" t="s">
        <v>6365</v>
      </c>
      <c r="E4359" s="179">
        <v>34626</v>
      </c>
      <c r="F4359" s="180">
        <v>0</v>
      </c>
      <c r="G4359" s="180">
        <v>946.28</v>
      </c>
      <c r="H4359" s="180">
        <v>0</v>
      </c>
      <c r="I4359" s="180">
        <f t="shared" si="136"/>
        <v>946.28</v>
      </c>
      <c r="J4359" s="177" t="str">
        <f t="shared" si="137"/>
        <v>Date &gt; 1920</v>
      </c>
    </row>
    <row r="4360" spans="1:10" x14ac:dyDescent="0.3">
      <c r="A4360" s="178" t="s">
        <v>270</v>
      </c>
      <c r="B4360" s="178" t="s">
        <v>53</v>
      </c>
      <c r="C4360" s="178" t="s">
        <v>1324</v>
      </c>
      <c r="D4360" s="178" t="s">
        <v>7890</v>
      </c>
      <c r="E4360" s="179">
        <v>34267</v>
      </c>
      <c r="F4360" s="180">
        <v>0</v>
      </c>
      <c r="G4360" s="180">
        <v>2552.75</v>
      </c>
      <c r="H4360" s="180">
        <v>1276.3800000000001</v>
      </c>
      <c r="I4360" s="180">
        <f t="shared" si="136"/>
        <v>3829.13</v>
      </c>
      <c r="J4360" s="177" t="str">
        <f t="shared" si="137"/>
        <v>Date &gt; 1920</v>
      </c>
    </row>
    <row r="4361" spans="1:10" x14ac:dyDescent="0.3">
      <c r="A4361" s="178" t="s">
        <v>270</v>
      </c>
      <c r="B4361" s="178" t="s">
        <v>53</v>
      </c>
      <c r="C4361" s="178" t="s">
        <v>1324</v>
      </c>
      <c r="D4361" s="178" t="s">
        <v>7891</v>
      </c>
      <c r="E4361" s="179">
        <v>34347</v>
      </c>
      <c r="F4361" s="180">
        <v>0</v>
      </c>
      <c r="G4361" s="180">
        <v>1598</v>
      </c>
      <c r="H4361" s="180">
        <v>799</v>
      </c>
      <c r="I4361" s="180">
        <f t="shared" si="136"/>
        <v>2397</v>
      </c>
      <c r="J4361" s="177" t="str">
        <f t="shared" si="137"/>
        <v>Date &gt; 1920</v>
      </c>
    </row>
    <row r="4362" spans="1:10" x14ac:dyDescent="0.3">
      <c r="A4362" s="178" t="s">
        <v>270</v>
      </c>
      <c r="B4362" s="178" t="s">
        <v>53</v>
      </c>
      <c r="C4362" s="178" t="s">
        <v>1324</v>
      </c>
      <c r="D4362" s="178" t="s">
        <v>6365</v>
      </c>
      <c r="E4362" s="179">
        <v>34603</v>
      </c>
      <c r="F4362" s="180">
        <v>0</v>
      </c>
      <c r="G4362" s="180">
        <v>20872.060000000001</v>
      </c>
      <c r="H4362" s="180">
        <v>10436.049999999999</v>
      </c>
      <c r="I4362" s="180">
        <f t="shared" si="136"/>
        <v>31308.11</v>
      </c>
      <c r="J4362" s="177" t="str">
        <f t="shared" si="137"/>
        <v>Date &gt; 1920</v>
      </c>
    </row>
    <row r="4363" spans="1:10" x14ac:dyDescent="0.3">
      <c r="A4363" s="178" t="s">
        <v>270</v>
      </c>
      <c r="B4363" s="178" t="s">
        <v>53</v>
      </c>
      <c r="C4363" s="178" t="s">
        <v>1324</v>
      </c>
      <c r="D4363" s="178" t="s">
        <v>6365</v>
      </c>
      <c r="E4363" s="179">
        <v>34626</v>
      </c>
      <c r="F4363" s="180">
        <v>0</v>
      </c>
      <c r="G4363" s="180">
        <v>13692.87</v>
      </c>
      <c r="H4363" s="180">
        <v>6846.42</v>
      </c>
      <c r="I4363" s="180">
        <f t="shared" si="136"/>
        <v>20539.29</v>
      </c>
      <c r="J4363" s="177" t="str">
        <f t="shared" si="137"/>
        <v>Date &gt; 1920</v>
      </c>
    </row>
    <row r="4364" spans="1:10" x14ac:dyDescent="0.3">
      <c r="A4364" s="178" t="s">
        <v>270</v>
      </c>
      <c r="B4364" s="178" t="s">
        <v>53</v>
      </c>
      <c r="C4364" s="178" t="s">
        <v>1324</v>
      </c>
      <c r="D4364" s="178" t="s">
        <v>6365</v>
      </c>
      <c r="E4364" s="179">
        <v>34799</v>
      </c>
      <c r="F4364" s="180">
        <v>0</v>
      </c>
      <c r="G4364" s="180">
        <v>2746.45</v>
      </c>
      <c r="H4364" s="180">
        <v>1373.23</v>
      </c>
      <c r="I4364" s="180">
        <f t="shared" si="136"/>
        <v>4119.68</v>
      </c>
      <c r="J4364" s="177" t="str">
        <f t="shared" si="137"/>
        <v>Date &gt; 1920</v>
      </c>
    </row>
    <row r="4365" spans="1:10" x14ac:dyDescent="0.3">
      <c r="A4365" s="178" t="s">
        <v>270</v>
      </c>
      <c r="B4365" s="178" t="s">
        <v>53</v>
      </c>
      <c r="C4365" s="178" t="s">
        <v>1324</v>
      </c>
      <c r="D4365" s="178" t="s">
        <v>7418</v>
      </c>
      <c r="E4365" s="179">
        <v>34568</v>
      </c>
      <c r="F4365" s="180">
        <v>0</v>
      </c>
      <c r="G4365" s="180">
        <v>854.08</v>
      </c>
      <c r="H4365" s="180">
        <v>258.5</v>
      </c>
      <c r="I4365" s="180">
        <f t="shared" si="136"/>
        <v>1112.58</v>
      </c>
      <c r="J4365" s="177" t="str">
        <f t="shared" si="137"/>
        <v>Date &gt; 1920</v>
      </c>
    </row>
    <row r="4366" spans="1:10" x14ac:dyDescent="0.3">
      <c r="A4366" s="178" t="s">
        <v>270</v>
      </c>
      <c r="B4366" s="178" t="s">
        <v>53</v>
      </c>
      <c r="C4366" s="178" t="s">
        <v>1324</v>
      </c>
      <c r="D4366" s="178" t="s">
        <v>7892</v>
      </c>
      <c r="E4366" s="179">
        <v>34666</v>
      </c>
      <c r="F4366" s="180">
        <v>0</v>
      </c>
      <c r="G4366" s="180">
        <v>25972.78</v>
      </c>
      <c r="H4366" s="180">
        <v>12986.41</v>
      </c>
      <c r="I4366" s="180">
        <f t="shared" si="136"/>
        <v>38959.19</v>
      </c>
      <c r="J4366" s="177" t="str">
        <f t="shared" si="137"/>
        <v>Date &gt; 1920</v>
      </c>
    </row>
    <row r="4367" spans="1:10" x14ac:dyDescent="0.3">
      <c r="A4367" s="178" t="s">
        <v>270</v>
      </c>
      <c r="B4367" s="178" t="s">
        <v>53</v>
      </c>
      <c r="C4367" s="178" t="s">
        <v>1324</v>
      </c>
      <c r="D4367" s="178" t="s">
        <v>7893</v>
      </c>
      <c r="E4367" s="179">
        <v>34718</v>
      </c>
      <c r="F4367" s="180">
        <v>0</v>
      </c>
      <c r="G4367" s="180">
        <v>29820</v>
      </c>
      <c r="H4367" s="180">
        <v>14910</v>
      </c>
      <c r="I4367" s="180">
        <f t="shared" si="136"/>
        <v>44730</v>
      </c>
      <c r="J4367" s="177" t="str">
        <f t="shared" si="137"/>
        <v>Date &gt; 1920</v>
      </c>
    </row>
    <row r="4368" spans="1:10" x14ac:dyDescent="0.3">
      <c r="A4368" s="178" t="s">
        <v>270</v>
      </c>
      <c r="B4368" s="178" t="s">
        <v>53</v>
      </c>
      <c r="C4368" s="178" t="s">
        <v>1324</v>
      </c>
      <c r="D4368" s="178" t="s">
        <v>7894</v>
      </c>
      <c r="E4368" s="179">
        <v>35048</v>
      </c>
      <c r="F4368" s="180">
        <v>0</v>
      </c>
      <c r="G4368" s="180">
        <v>18400</v>
      </c>
      <c r="H4368" s="180">
        <v>9200</v>
      </c>
      <c r="I4368" s="180">
        <f t="shared" si="136"/>
        <v>27600</v>
      </c>
      <c r="J4368" s="177" t="str">
        <f t="shared" si="137"/>
        <v>Date &gt; 1920</v>
      </c>
    </row>
    <row r="4369" spans="1:10" x14ac:dyDescent="0.3">
      <c r="A4369" s="178" t="s">
        <v>270</v>
      </c>
      <c r="B4369" s="178" t="s">
        <v>53</v>
      </c>
      <c r="C4369" s="178" t="s">
        <v>1324</v>
      </c>
      <c r="D4369" s="178" t="s">
        <v>7894</v>
      </c>
      <c r="E4369" s="179">
        <v>35261</v>
      </c>
      <c r="F4369" s="180">
        <v>0</v>
      </c>
      <c r="G4369" s="180">
        <v>-980.33</v>
      </c>
      <c r="H4369" s="180">
        <v>-490.16</v>
      </c>
      <c r="I4369" s="180">
        <f t="shared" si="136"/>
        <v>-1470.49</v>
      </c>
      <c r="J4369" s="177" t="str">
        <f t="shared" si="137"/>
        <v>Date &gt; 1920</v>
      </c>
    </row>
    <row r="4370" spans="1:10" x14ac:dyDescent="0.3">
      <c r="A4370" s="178" t="s">
        <v>270</v>
      </c>
      <c r="B4370" s="178" t="s">
        <v>53</v>
      </c>
      <c r="C4370" s="178" t="s">
        <v>1324</v>
      </c>
      <c r="D4370" s="178" t="s">
        <v>7895</v>
      </c>
      <c r="E4370" s="179">
        <v>35300</v>
      </c>
      <c r="F4370" s="180">
        <v>0</v>
      </c>
      <c r="G4370" s="180">
        <v>45509.75</v>
      </c>
      <c r="H4370" s="180">
        <v>22754.880000000001</v>
      </c>
      <c r="I4370" s="180">
        <f t="shared" si="136"/>
        <v>68264.63</v>
      </c>
      <c r="J4370" s="177" t="str">
        <f t="shared" si="137"/>
        <v>Date &gt; 1920</v>
      </c>
    </row>
    <row r="4371" spans="1:10" x14ac:dyDescent="0.3">
      <c r="A4371" s="178" t="s">
        <v>270</v>
      </c>
      <c r="B4371" s="178" t="s">
        <v>53</v>
      </c>
      <c r="C4371" s="178" t="s">
        <v>1324</v>
      </c>
      <c r="D4371" s="178" t="s">
        <v>7896</v>
      </c>
      <c r="E4371" s="179">
        <v>35269</v>
      </c>
      <c r="F4371" s="180">
        <v>0</v>
      </c>
      <c r="G4371" s="180">
        <v>21481.439999999999</v>
      </c>
      <c r="H4371" s="180">
        <v>10740.72</v>
      </c>
      <c r="I4371" s="180">
        <f t="shared" si="136"/>
        <v>32222.159999999996</v>
      </c>
      <c r="J4371" s="177" t="str">
        <f t="shared" si="137"/>
        <v>Date &gt; 1920</v>
      </c>
    </row>
    <row r="4372" spans="1:10" x14ac:dyDescent="0.3">
      <c r="A4372" s="178" t="s">
        <v>270</v>
      </c>
      <c r="B4372" s="178" t="s">
        <v>53</v>
      </c>
      <c r="C4372" s="178" t="s">
        <v>1324</v>
      </c>
      <c r="D4372" s="178" t="s">
        <v>7896</v>
      </c>
      <c r="E4372" s="179">
        <v>35403</v>
      </c>
      <c r="F4372" s="180">
        <v>0</v>
      </c>
      <c r="G4372" s="180">
        <v>8518.56</v>
      </c>
      <c r="H4372" s="180">
        <v>6932.17</v>
      </c>
      <c r="I4372" s="180">
        <f t="shared" si="136"/>
        <v>15450.73</v>
      </c>
      <c r="J4372" s="177" t="str">
        <f t="shared" si="137"/>
        <v>Date &gt; 1920</v>
      </c>
    </row>
    <row r="4373" spans="1:10" x14ac:dyDescent="0.3">
      <c r="A4373" s="178" t="s">
        <v>270</v>
      </c>
      <c r="B4373" s="178" t="s">
        <v>53</v>
      </c>
      <c r="C4373" s="178" t="s">
        <v>1324</v>
      </c>
      <c r="D4373" s="178" t="s">
        <v>7897</v>
      </c>
      <c r="E4373" s="179">
        <v>35650</v>
      </c>
      <c r="F4373" s="180">
        <v>0</v>
      </c>
      <c r="G4373" s="180">
        <v>10090.66</v>
      </c>
      <c r="H4373" s="180">
        <v>5045.34</v>
      </c>
      <c r="I4373" s="180">
        <f t="shared" si="136"/>
        <v>15136</v>
      </c>
      <c r="J4373" s="177" t="str">
        <f t="shared" si="137"/>
        <v>Date &gt; 1920</v>
      </c>
    </row>
    <row r="4374" spans="1:10" x14ac:dyDescent="0.3">
      <c r="A4374" s="178" t="s">
        <v>270</v>
      </c>
      <c r="B4374" s="178" t="s">
        <v>53</v>
      </c>
      <c r="C4374" s="178" t="s">
        <v>1324</v>
      </c>
      <c r="D4374" s="178" t="s">
        <v>7898</v>
      </c>
      <c r="E4374" s="179">
        <v>35671</v>
      </c>
      <c r="F4374" s="180">
        <v>0</v>
      </c>
      <c r="G4374" s="180">
        <v>6904.27</v>
      </c>
      <c r="H4374" s="180">
        <v>4602.8500000000004</v>
      </c>
      <c r="I4374" s="180">
        <f t="shared" si="136"/>
        <v>11507.12</v>
      </c>
      <c r="J4374" s="177" t="str">
        <f t="shared" si="137"/>
        <v>Date &gt; 1920</v>
      </c>
    </row>
    <row r="4375" spans="1:10" x14ac:dyDescent="0.3">
      <c r="A4375" s="178" t="s">
        <v>270</v>
      </c>
      <c r="B4375" s="178" t="s">
        <v>53</v>
      </c>
      <c r="C4375" s="178" t="s">
        <v>1324</v>
      </c>
      <c r="D4375" s="178" t="s">
        <v>7898</v>
      </c>
      <c r="E4375" s="179">
        <v>35688</v>
      </c>
      <c r="F4375" s="180">
        <v>0</v>
      </c>
      <c r="G4375" s="180">
        <v>5095.7299999999996</v>
      </c>
      <c r="H4375" s="180">
        <v>3513.16</v>
      </c>
      <c r="I4375" s="180">
        <f t="shared" si="136"/>
        <v>8608.89</v>
      </c>
      <c r="J4375" s="177" t="str">
        <f t="shared" si="137"/>
        <v>Date &gt; 1920</v>
      </c>
    </row>
    <row r="4376" spans="1:10" x14ac:dyDescent="0.3">
      <c r="A4376" s="178" t="s">
        <v>270</v>
      </c>
      <c r="B4376" s="178" t="s">
        <v>53</v>
      </c>
      <c r="C4376" s="178" t="s">
        <v>1324</v>
      </c>
      <c r="D4376" s="178" t="s">
        <v>7899</v>
      </c>
      <c r="E4376" s="179">
        <v>35697</v>
      </c>
      <c r="F4376" s="180">
        <v>0</v>
      </c>
      <c r="G4376" s="180">
        <v>8719.17</v>
      </c>
      <c r="H4376" s="180">
        <v>8719.17</v>
      </c>
      <c r="I4376" s="180">
        <f t="shared" si="136"/>
        <v>17438.34</v>
      </c>
      <c r="J4376" s="177" t="str">
        <f t="shared" si="137"/>
        <v>Date &gt; 1920</v>
      </c>
    </row>
    <row r="4377" spans="1:10" x14ac:dyDescent="0.3">
      <c r="A4377" s="178" t="s">
        <v>270</v>
      </c>
      <c r="B4377" s="178" t="s">
        <v>53</v>
      </c>
      <c r="C4377" s="178" t="s">
        <v>1324</v>
      </c>
      <c r="D4377" s="178" t="s">
        <v>7900</v>
      </c>
      <c r="E4377" s="179">
        <v>36374</v>
      </c>
      <c r="F4377" s="180">
        <v>0</v>
      </c>
      <c r="G4377" s="180">
        <v>27000</v>
      </c>
      <c r="H4377" s="180">
        <v>29197.57</v>
      </c>
      <c r="I4377" s="180">
        <f t="shared" si="136"/>
        <v>56197.57</v>
      </c>
      <c r="J4377" s="177" t="str">
        <f t="shared" si="137"/>
        <v>Date &gt; 1920</v>
      </c>
    </row>
    <row r="4378" spans="1:10" x14ac:dyDescent="0.3">
      <c r="A4378" s="178" t="s">
        <v>270</v>
      </c>
      <c r="B4378" s="178" t="s">
        <v>53</v>
      </c>
      <c r="C4378" s="178" t="s">
        <v>1324</v>
      </c>
      <c r="D4378" s="178" t="s">
        <v>7901</v>
      </c>
      <c r="E4378" s="179">
        <v>36090</v>
      </c>
      <c r="F4378" s="180">
        <v>0</v>
      </c>
      <c r="G4378" s="180">
        <v>6000</v>
      </c>
      <c r="H4378" s="180">
        <v>4861.03</v>
      </c>
      <c r="I4378" s="180">
        <f t="shared" si="136"/>
        <v>10861.029999999999</v>
      </c>
      <c r="J4378" s="177" t="str">
        <f t="shared" si="137"/>
        <v>Date &gt; 1920</v>
      </c>
    </row>
    <row r="4379" spans="1:10" x14ac:dyDescent="0.3">
      <c r="A4379" s="178" t="s">
        <v>270</v>
      </c>
      <c r="B4379" s="178" t="s">
        <v>53</v>
      </c>
      <c r="C4379" s="178" t="s">
        <v>1324</v>
      </c>
      <c r="D4379" s="178" t="s">
        <v>7902</v>
      </c>
      <c r="E4379" s="179">
        <v>36220</v>
      </c>
      <c r="F4379" s="180">
        <v>0</v>
      </c>
      <c r="G4379" s="180">
        <v>35384.370000000003</v>
      </c>
      <c r="H4379" s="180">
        <v>23589.59</v>
      </c>
      <c r="I4379" s="180">
        <f t="shared" si="136"/>
        <v>58973.960000000006</v>
      </c>
      <c r="J4379" s="177" t="str">
        <f t="shared" si="137"/>
        <v>Date &gt; 1920</v>
      </c>
    </row>
    <row r="4380" spans="1:10" x14ac:dyDescent="0.3">
      <c r="A4380" s="178" t="s">
        <v>270</v>
      </c>
      <c r="B4380" s="178" t="s">
        <v>53</v>
      </c>
      <c r="C4380" s="178" t="s">
        <v>1324</v>
      </c>
      <c r="D4380" s="178" t="s">
        <v>7903</v>
      </c>
      <c r="E4380" s="179">
        <v>37082</v>
      </c>
      <c r="F4380" s="180">
        <v>0</v>
      </c>
      <c r="G4380" s="180">
        <v>15000</v>
      </c>
      <c r="H4380" s="180">
        <v>10000</v>
      </c>
      <c r="I4380" s="180">
        <f t="shared" si="136"/>
        <v>25000</v>
      </c>
      <c r="J4380" s="177" t="str">
        <f t="shared" si="137"/>
        <v>Date &gt; 1920</v>
      </c>
    </row>
    <row r="4381" spans="1:10" x14ac:dyDescent="0.3">
      <c r="A4381" s="178" t="s">
        <v>270</v>
      </c>
      <c r="B4381" s="178" t="s">
        <v>53</v>
      </c>
      <c r="C4381" s="178" t="s">
        <v>1324</v>
      </c>
      <c r="D4381" s="178" t="s">
        <v>7904</v>
      </c>
      <c r="E4381" s="179">
        <v>36952</v>
      </c>
      <c r="F4381" s="180">
        <v>0</v>
      </c>
      <c r="G4381" s="180">
        <v>10567.8</v>
      </c>
      <c r="H4381" s="180">
        <v>7066.35</v>
      </c>
      <c r="I4381" s="180">
        <f t="shared" si="136"/>
        <v>17634.150000000001</v>
      </c>
      <c r="J4381" s="177" t="str">
        <f t="shared" si="137"/>
        <v>Date &gt; 1920</v>
      </c>
    </row>
    <row r="4382" spans="1:10" x14ac:dyDescent="0.3">
      <c r="A4382" s="178" t="s">
        <v>270</v>
      </c>
      <c r="B4382" s="178" t="s">
        <v>53</v>
      </c>
      <c r="C4382" s="178" t="s">
        <v>1324</v>
      </c>
      <c r="D4382" s="178" t="s">
        <v>7905</v>
      </c>
      <c r="E4382" s="179">
        <v>36934</v>
      </c>
      <c r="F4382" s="180">
        <v>0</v>
      </c>
      <c r="G4382" s="180">
        <v>11076</v>
      </c>
      <c r="H4382" s="180">
        <v>7877.5</v>
      </c>
      <c r="I4382" s="180">
        <f t="shared" si="136"/>
        <v>18953.5</v>
      </c>
      <c r="J4382" s="177" t="str">
        <f t="shared" si="137"/>
        <v>Date &gt; 1920</v>
      </c>
    </row>
    <row r="4383" spans="1:10" x14ac:dyDescent="0.3">
      <c r="A4383" s="178" t="s">
        <v>270</v>
      </c>
      <c r="B4383" s="178" t="s">
        <v>53</v>
      </c>
      <c r="C4383" s="178" t="s">
        <v>1324</v>
      </c>
      <c r="D4383" s="178" t="s">
        <v>7906</v>
      </c>
      <c r="E4383" s="179">
        <v>37244</v>
      </c>
      <c r="F4383" s="180">
        <v>156346</v>
      </c>
      <c r="G4383" s="180">
        <v>2341.58</v>
      </c>
      <c r="H4383" s="180">
        <v>18933.14</v>
      </c>
      <c r="I4383" s="180">
        <f t="shared" si="136"/>
        <v>177620.71999999997</v>
      </c>
      <c r="J4383" s="177" t="str">
        <f t="shared" si="137"/>
        <v>Date &gt; 1920</v>
      </c>
    </row>
    <row r="4384" spans="1:10" x14ac:dyDescent="0.3">
      <c r="A4384" s="178" t="s">
        <v>270</v>
      </c>
      <c r="B4384" s="178" t="s">
        <v>53</v>
      </c>
      <c r="C4384" s="178" t="s">
        <v>1324</v>
      </c>
      <c r="D4384" s="178" t="s">
        <v>7906</v>
      </c>
      <c r="E4384" s="179">
        <v>37320</v>
      </c>
      <c r="F4384" s="180">
        <v>139474</v>
      </c>
      <c r="G4384" s="180">
        <v>2812.06</v>
      </c>
      <c r="H4384" s="180">
        <v>17372.310000000001</v>
      </c>
      <c r="I4384" s="180">
        <f t="shared" si="136"/>
        <v>159658.37</v>
      </c>
      <c r="J4384" s="177" t="str">
        <f t="shared" si="137"/>
        <v>Date &gt; 1920</v>
      </c>
    </row>
    <row r="4385" spans="1:10" x14ac:dyDescent="0.3">
      <c r="A4385" s="178" t="s">
        <v>270</v>
      </c>
      <c r="B4385" s="178" t="s">
        <v>53</v>
      </c>
      <c r="C4385" s="178" t="s">
        <v>1324</v>
      </c>
      <c r="D4385" s="178" t="s">
        <v>7906</v>
      </c>
      <c r="E4385" s="179">
        <v>37371</v>
      </c>
      <c r="F4385" s="180">
        <v>25498</v>
      </c>
      <c r="G4385" s="180">
        <v>4.83</v>
      </c>
      <c r="H4385" s="180">
        <v>2837.17</v>
      </c>
      <c r="I4385" s="180">
        <f t="shared" si="136"/>
        <v>28340</v>
      </c>
      <c r="J4385" s="177" t="str">
        <f t="shared" si="137"/>
        <v>Date &gt; 1920</v>
      </c>
    </row>
    <row r="4386" spans="1:10" x14ac:dyDescent="0.3">
      <c r="A4386" s="178" t="s">
        <v>270</v>
      </c>
      <c r="B4386" s="178" t="s">
        <v>53</v>
      </c>
      <c r="C4386" s="178" t="s">
        <v>1324</v>
      </c>
      <c r="D4386" s="178" t="s">
        <v>7906</v>
      </c>
      <c r="E4386" s="179">
        <v>37417</v>
      </c>
      <c r="F4386" s="180">
        <v>321775</v>
      </c>
      <c r="G4386" s="180">
        <v>1325.61</v>
      </c>
      <c r="H4386" s="180">
        <v>36636.46</v>
      </c>
      <c r="I4386" s="180">
        <f t="shared" si="136"/>
        <v>359737.07</v>
      </c>
      <c r="J4386" s="177" t="str">
        <f t="shared" si="137"/>
        <v>Date &gt; 1920</v>
      </c>
    </row>
    <row r="4387" spans="1:10" x14ac:dyDescent="0.3">
      <c r="A4387" s="178" t="s">
        <v>270</v>
      </c>
      <c r="B4387" s="178" t="s">
        <v>53</v>
      </c>
      <c r="C4387" s="178" t="s">
        <v>1324</v>
      </c>
      <c r="D4387" s="178" t="s">
        <v>7906</v>
      </c>
      <c r="E4387" s="179">
        <v>37468</v>
      </c>
      <c r="F4387" s="180">
        <v>654609</v>
      </c>
      <c r="G4387" s="180">
        <v>2096.3200000000002</v>
      </c>
      <c r="H4387" s="180">
        <v>86380.77</v>
      </c>
      <c r="I4387" s="180">
        <f t="shared" si="136"/>
        <v>743086.09</v>
      </c>
      <c r="J4387" s="177" t="str">
        <f t="shared" si="137"/>
        <v>Date &gt; 1920</v>
      </c>
    </row>
    <row r="4388" spans="1:10" x14ac:dyDescent="0.3">
      <c r="A4388" s="178" t="s">
        <v>270</v>
      </c>
      <c r="B4388" s="178" t="s">
        <v>53</v>
      </c>
      <c r="C4388" s="178" t="s">
        <v>1324</v>
      </c>
      <c r="D4388" s="178" t="s">
        <v>7906</v>
      </c>
      <c r="E4388" s="179">
        <v>37518</v>
      </c>
      <c r="F4388" s="180">
        <v>0</v>
      </c>
      <c r="G4388" s="180">
        <v>18374.080000000002</v>
      </c>
      <c r="H4388" s="180">
        <v>0</v>
      </c>
      <c r="I4388" s="180">
        <f t="shared" si="136"/>
        <v>18374.080000000002</v>
      </c>
      <c r="J4388" s="177" t="str">
        <f t="shared" si="137"/>
        <v>Date &gt; 1920</v>
      </c>
    </row>
    <row r="4389" spans="1:10" x14ac:dyDescent="0.3">
      <c r="A4389" s="178" t="s">
        <v>270</v>
      </c>
      <c r="B4389" s="178" t="s">
        <v>53</v>
      </c>
      <c r="C4389" s="178" t="s">
        <v>1324</v>
      </c>
      <c r="D4389" s="178" t="s">
        <v>7906</v>
      </c>
      <c r="E4389" s="179">
        <v>37518</v>
      </c>
      <c r="F4389" s="180">
        <v>180555</v>
      </c>
      <c r="G4389" s="180">
        <v>0</v>
      </c>
      <c r="H4389" s="180">
        <v>20061.27</v>
      </c>
      <c r="I4389" s="180">
        <f t="shared" si="136"/>
        <v>200616.27</v>
      </c>
      <c r="J4389" s="177" t="str">
        <f t="shared" si="137"/>
        <v>Date &gt; 1920</v>
      </c>
    </row>
    <row r="4390" spans="1:10" x14ac:dyDescent="0.3">
      <c r="A4390" s="178" t="s">
        <v>270</v>
      </c>
      <c r="B4390" s="178" t="s">
        <v>53</v>
      </c>
      <c r="C4390" s="178" t="s">
        <v>1324</v>
      </c>
      <c r="D4390" s="178" t="s">
        <v>7906</v>
      </c>
      <c r="E4390" s="179">
        <v>37785</v>
      </c>
      <c r="F4390" s="180">
        <v>85015</v>
      </c>
      <c r="G4390" s="180">
        <v>0</v>
      </c>
      <c r="H4390" s="180">
        <v>10529.38</v>
      </c>
      <c r="I4390" s="180">
        <f t="shared" si="136"/>
        <v>95544.38</v>
      </c>
      <c r="J4390" s="177" t="str">
        <f t="shared" si="137"/>
        <v>Date &gt; 1920</v>
      </c>
    </row>
    <row r="4391" spans="1:10" x14ac:dyDescent="0.3">
      <c r="A4391" s="178" t="s">
        <v>270</v>
      </c>
      <c r="B4391" s="178" t="s">
        <v>53</v>
      </c>
      <c r="C4391" s="178" t="s">
        <v>1324</v>
      </c>
      <c r="D4391" s="178" t="s">
        <v>7906</v>
      </c>
      <c r="E4391" s="179">
        <v>37785</v>
      </c>
      <c r="F4391" s="180">
        <v>0</v>
      </c>
      <c r="G4391" s="180">
        <v>1625.92</v>
      </c>
      <c r="H4391" s="180">
        <v>0</v>
      </c>
      <c r="I4391" s="180">
        <f t="shared" si="136"/>
        <v>1625.92</v>
      </c>
      <c r="J4391" s="177" t="str">
        <f t="shared" si="137"/>
        <v>Date &gt; 1920</v>
      </c>
    </row>
    <row r="4392" spans="1:10" x14ac:dyDescent="0.3">
      <c r="A4392" s="178" t="s">
        <v>270</v>
      </c>
      <c r="B4392" s="178" t="s">
        <v>53</v>
      </c>
      <c r="C4392" s="178" t="s">
        <v>1324</v>
      </c>
      <c r="D4392" s="178" t="s">
        <v>7906</v>
      </c>
      <c r="E4392" s="179">
        <v>37872</v>
      </c>
      <c r="F4392" s="180">
        <v>66771</v>
      </c>
      <c r="G4392" s="180">
        <v>0</v>
      </c>
      <c r="H4392" s="180">
        <v>0</v>
      </c>
      <c r="I4392" s="180">
        <f t="shared" si="136"/>
        <v>66771</v>
      </c>
      <c r="J4392" s="177" t="str">
        <f t="shared" si="137"/>
        <v>Date &gt; 1920</v>
      </c>
    </row>
    <row r="4393" spans="1:10" x14ac:dyDescent="0.3">
      <c r="A4393" s="178" t="s">
        <v>270</v>
      </c>
      <c r="B4393" s="178" t="s">
        <v>53</v>
      </c>
      <c r="C4393" s="178" t="s">
        <v>1324</v>
      </c>
      <c r="D4393" s="178" t="s">
        <v>7906</v>
      </c>
      <c r="E4393" s="179">
        <v>38071</v>
      </c>
      <c r="F4393" s="180">
        <v>18720</v>
      </c>
      <c r="G4393" s="180">
        <v>0</v>
      </c>
      <c r="H4393" s="180">
        <v>0</v>
      </c>
      <c r="I4393" s="180">
        <f t="shared" si="136"/>
        <v>18720</v>
      </c>
      <c r="J4393" s="177" t="str">
        <f t="shared" si="137"/>
        <v>Date &gt; 1920</v>
      </c>
    </row>
    <row r="4394" spans="1:10" x14ac:dyDescent="0.3">
      <c r="A4394" s="178" t="s">
        <v>270</v>
      </c>
      <c r="B4394" s="178" t="s">
        <v>53</v>
      </c>
      <c r="C4394" s="178" t="s">
        <v>1324</v>
      </c>
      <c r="D4394" s="178" t="s">
        <v>7906</v>
      </c>
      <c r="E4394" s="179">
        <v>38524</v>
      </c>
      <c r="F4394" s="180">
        <v>5469</v>
      </c>
      <c r="G4394" s="180">
        <v>0</v>
      </c>
      <c r="H4394" s="180">
        <v>0</v>
      </c>
      <c r="I4394" s="180">
        <f t="shared" si="136"/>
        <v>5469</v>
      </c>
      <c r="J4394" s="177" t="str">
        <f t="shared" si="137"/>
        <v>Date &gt; 1920</v>
      </c>
    </row>
    <row r="4395" spans="1:10" x14ac:dyDescent="0.3">
      <c r="A4395" s="178" t="s">
        <v>270</v>
      </c>
      <c r="B4395" s="178" t="s">
        <v>53</v>
      </c>
      <c r="C4395" s="178" t="s">
        <v>1324</v>
      </c>
      <c r="D4395" s="178" t="s">
        <v>7906</v>
      </c>
      <c r="E4395" s="179">
        <v>38856</v>
      </c>
      <c r="F4395" s="180">
        <v>0</v>
      </c>
      <c r="G4395" s="180">
        <v>1131.4100000000001</v>
      </c>
      <c r="H4395" s="180">
        <v>0</v>
      </c>
      <c r="I4395" s="180">
        <f t="shared" si="136"/>
        <v>1131.4100000000001</v>
      </c>
      <c r="J4395" s="177" t="str">
        <f t="shared" si="137"/>
        <v>Date &gt; 1920</v>
      </c>
    </row>
    <row r="4396" spans="1:10" x14ac:dyDescent="0.3">
      <c r="A4396" s="178" t="s">
        <v>270</v>
      </c>
      <c r="B4396" s="178" t="s">
        <v>53</v>
      </c>
      <c r="C4396" s="178" t="s">
        <v>1324</v>
      </c>
      <c r="D4396" s="178" t="s">
        <v>7906</v>
      </c>
      <c r="E4396" s="179">
        <v>38946</v>
      </c>
      <c r="F4396" s="180">
        <v>24483</v>
      </c>
      <c r="G4396" s="180">
        <v>0</v>
      </c>
      <c r="H4396" s="180">
        <v>0</v>
      </c>
      <c r="I4396" s="180">
        <f t="shared" si="136"/>
        <v>24483</v>
      </c>
      <c r="J4396" s="177" t="str">
        <f t="shared" si="137"/>
        <v>Date &gt; 1920</v>
      </c>
    </row>
    <row r="4397" spans="1:10" x14ac:dyDescent="0.3">
      <c r="A4397" s="178" t="s">
        <v>270</v>
      </c>
      <c r="B4397" s="178" t="s">
        <v>53</v>
      </c>
      <c r="C4397" s="178" t="s">
        <v>1324</v>
      </c>
      <c r="D4397" s="178" t="s">
        <v>7907</v>
      </c>
      <c r="E4397" s="179">
        <v>37529</v>
      </c>
      <c r="F4397" s="180">
        <v>0</v>
      </c>
      <c r="G4397" s="180">
        <v>15786.42</v>
      </c>
      <c r="H4397" s="180">
        <v>0</v>
      </c>
      <c r="I4397" s="180">
        <f t="shared" si="136"/>
        <v>15786.42</v>
      </c>
      <c r="J4397" s="177" t="str">
        <f t="shared" si="137"/>
        <v>Date &gt; 1920</v>
      </c>
    </row>
    <row r="4398" spans="1:10" x14ac:dyDescent="0.3">
      <c r="A4398" s="178" t="s">
        <v>270</v>
      </c>
      <c r="B4398" s="178" t="s">
        <v>53</v>
      </c>
      <c r="C4398" s="178" t="s">
        <v>1324</v>
      </c>
      <c r="D4398" s="178" t="s">
        <v>7908</v>
      </c>
      <c r="E4398" s="179">
        <v>37876</v>
      </c>
      <c r="F4398" s="180">
        <v>11808</v>
      </c>
      <c r="G4398" s="180">
        <v>0</v>
      </c>
      <c r="H4398" s="180">
        <v>1312</v>
      </c>
      <c r="I4398" s="180">
        <f t="shared" si="136"/>
        <v>13120</v>
      </c>
      <c r="J4398" s="177" t="str">
        <f t="shared" si="137"/>
        <v>Date &gt; 1920</v>
      </c>
    </row>
    <row r="4399" spans="1:10" x14ac:dyDescent="0.3">
      <c r="A4399" s="178" t="s">
        <v>270</v>
      </c>
      <c r="B4399" s="178" t="s">
        <v>53</v>
      </c>
      <c r="C4399" s="178" t="s">
        <v>1324</v>
      </c>
      <c r="D4399" s="178" t="s">
        <v>7908</v>
      </c>
      <c r="E4399" s="179">
        <v>38014</v>
      </c>
      <c r="F4399" s="180">
        <v>2952</v>
      </c>
      <c r="G4399" s="180">
        <v>0</v>
      </c>
      <c r="H4399" s="180">
        <v>328</v>
      </c>
      <c r="I4399" s="180">
        <f t="shared" si="136"/>
        <v>3280</v>
      </c>
      <c r="J4399" s="177" t="str">
        <f t="shared" si="137"/>
        <v>Date &gt; 1920</v>
      </c>
    </row>
    <row r="4400" spans="1:10" x14ac:dyDescent="0.3">
      <c r="A4400" s="178" t="s">
        <v>270</v>
      </c>
      <c r="B4400" s="178" t="s">
        <v>53</v>
      </c>
      <c r="C4400" s="178" t="s">
        <v>1324</v>
      </c>
      <c r="D4400" s="178" t="s">
        <v>7908</v>
      </c>
      <c r="E4400" s="179">
        <v>38084</v>
      </c>
      <c r="F4400" s="180">
        <v>11808</v>
      </c>
      <c r="G4400" s="180">
        <v>0</v>
      </c>
      <c r="H4400" s="180">
        <v>1312</v>
      </c>
      <c r="I4400" s="180">
        <f t="shared" si="136"/>
        <v>13120</v>
      </c>
      <c r="J4400" s="177" t="str">
        <f t="shared" si="137"/>
        <v>Date &gt; 1920</v>
      </c>
    </row>
    <row r="4401" spans="1:10" x14ac:dyDescent="0.3">
      <c r="A4401" s="178" t="s">
        <v>270</v>
      </c>
      <c r="B4401" s="178" t="s">
        <v>53</v>
      </c>
      <c r="C4401" s="178" t="s">
        <v>1324</v>
      </c>
      <c r="D4401" s="178" t="s">
        <v>7908</v>
      </c>
      <c r="E4401" s="179">
        <v>38223</v>
      </c>
      <c r="F4401" s="180">
        <v>8856</v>
      </c>
      <c r="G4401" s="180">
        <v>0</v>
      </c>
      <c r="H4401" s="180">
        <v>984</v>
      </c>
      <c r="I4401" s="180">
        <f t="shared" si="136"/>
        <v>9840</v>
      </c>
      <c r="J4401" s="177" t="str">
        <f t="shared" si="137"/>
        <v>Date &gt; 1920</v>
      </c>
    </row>
    <row r="4402" spans="1:10" x14ac:dyDescent="0.3">
      <c r="A4402" s="178" t="s">
        <v>270</v>
      </c>
      <c r="B4402" s="178" t="s">
        <v>53</v>
      </c>
      <c r="C4402" s="178" t="s">
        <v>1324</v>
      </c>
      <c r="D4402" s="178" t="s">
        <v>7908</v>
      </c>
      <c r="E4402" s="179">
        <v>38413</v>
      </c>
      <c r="F4402" s="180">
        <v>11808</v>
      </c>
      <c r="G4402" s="180">
        <v>0</v>
      </c>
      <c r="H4402" s="180">
        <v>1312</v>
      </c>
      <c r="I4402" s="180">
        <f t="shared" si="136"/>
        <v>13120</v>
      </c>
      <c r="J4402" s="177" t="str">
        <f t="shared" si="137"/>
        <v>Date &gt; 1920</v>
      </c>
    </row>
    <row r="4403" spans="1:10" x14ac:dyDescent="0.3">
      <c r="A4403" s="178" t="s">
        <v>270</v>
      </c>
      <c r="B4403" s="178" t="s">
        <v>53</v>
      </c>
      <c r="C4403" s="178" t="s">
        <v>1324</v>
      </c>
      <c r="D4403" s="178" t="s">
        <v>7908</v>
      </c>
      <c r="E4403" s="179">
        <v>38751</v>
      </c>
      <c r="F4403" s="180">
        <v>2952</v>
      </c>
      <c r="G4403" s="180">
        <v>0</v>
      </c>
      <c r="H4403" s="180">
        <v>328</v>
      </c>
      <c r="I4403" s="180">
        <f t="shared" si="136"/>
        <v>3280</v>
      </c>
      <c r="J4403" s="177" t="str">
        <f t="shared" si="137"/>
        <v>Date &gt; 1920</v>
      </c>
    </row>
    <row r="4404" spans="1:10" x14ac:dyDescent="0.3">
      <c r="A4404" s="178" t="s">
        <v>270</v>
      </c>
      <c r="B4404" s="178" t="s">
        <v>53</v>
      </c>
      <c r="C4404" s="178" t="s">
        <v>1324</v>
      </c>
      <c r="D4404" s="178" t="s">
        <v>7908</v>
      </c>
      <c r="E4404" s="179">
        <v>38812</v>
      </c>
      <c r="F4404" s="180">
        <v>8856</v>
      </c>
      <c r="G4404" s="180">
        <v>0</v>
      </c>
      <c r="H4404" s="180">
        <v>984</v>
      </c>
      <c r="I4404" s="180">
        <f t="shared" si="136"/>
        <v>9840</v>
      </c>
      <c r="J4404" s="177" t="str">
        <f t="shared" si="137"/>
        <v>Date &gt; 1920</v>
      </c>
    </row>
    <row r="4405" spans="1:10" x14ac:dyDescent="0.3">
      <c r="A4405" s="178" t="s">
        <v>270</v>
      </c>
      <c r="B4405" s="178" t="s">
        <v>53</v>
      </c>
      <c r="C4405" s="178" t="s">
        <v>1324</v>
      </c>
      <c r="D4405" s="178" t="s">
        <v>7909</v>
      </c>
      <c r="E4405" s="179">
        <v>38106</v>
      </c>
      <c r="F4405" s="180">
        <v>0</v>
      </c>
      <c r="G4405" s="180">
        <v>41975.05</v>
      </c>
      <c r="H4405" s="180">
        <v>41663</v>
      </c>
      <c r="I4405" s="180">
        <f t="shared" si="136"/>
        <v>83638.05</v>
      </c>
      <c r="J4405" s="177" t="str">
        <f t="shared" si="137"/>
        <v>Date &gt; 1920</v>
      </c>
    </row>
    <row r="4406" spans="1:10" x14ac:dyDescent="0.3">
      <c r="A4406" s="178" t="s">
        <v>270</v>
      </c>
      <c r="B4406" s="178" t="s">
        <v>53</v>
      </c>
      <c r="C4406" s="178" t="s">
        <v>1324</v>
      </c>
      <c r="D4406" s="178" t="s">
        <v>7909</v>
      </c>
      <c r="E4406" s="179">
        <v>38436</v>
      </c>
      <c r="F4406" s="180">
        <v>0</v>
      </c>
      <c r="G4406" s="180">
        <v>14087.87</v>
      </c>
      <c r="H4406" s="180">
        <v>14934.25</v>
      </c>
      <c r="I4406" s="180">
        <f t="shared" si="136"/>
        <v>29022.120000000003</v>
      </c>
      <c r="J4406" s="177" t="str">
        <f t="shared" si="137"/>
        <v>Date &gt; 1920</v>
      </c>
    </row>
    <row r="4407" spans="1:10" x14ac:dyDescent="0.3">
      <c r="A4407" s="178" t="s">
        <v>270</v>
      </c>
      <c r="B4407" s="178" t="s">
        <v>53</v>
      </c>
      <c r="C4407" s="178" t="s">
        <v>1324</v>
      </c>
      <c r="D4407" s="178" t="s">
        <v>7910</v>
      </c>
      <c r="E4407" s="179">
        <v>37818</v>
      </c>
      <c r="F4407" s="180">
        <v>0</v>
      </c>
      <c r="G4407" s="180">
        <v>4893</v>
      </c>
      <c r="H4407" s="180">
        <v>4893</v>
      </c>
      <c r="I4407" s="180">
        <f t="shared" si="136"/>
        <v>9786</v>
      </c>
      <c r="J4407" s="177" t="str">
        <f t="shared" si="137"/>
        <v>Date &gt; 1920</v>
      </c>
    </row>
    <row r="4408" spans="1:10" x14ac:dyDescent="0.3">
      <c r="A4408" s="178" t="s">
        <v>270</v>
      </c>
      <c r="B4408" s="178" t="s">
        <v>53</v>
      </c>
      <c r="C4408" s="178" t="s">
        <v>1324</v>
      </c>
      <c r="D4408" s="178" t="s">
        <v>7911</v>
      </c>
      <c r="E4408" s="179">
        <v>38454</v>
      </c>
      <c r="F4408" s="180">
        <v>221953</v>
      </c>
      <c r="G4408" s="180">
        <v>0</v>
      </c>
      <c r="H4408" s="180">
        <v>11682.04</v>
      </c>
      <c r="I4408" s="180">
        <f t="shared" si="136"/>
        <v>233635.04</v>
      </c>
      <c r="J4408" s="177" t="str">
        <f t="shared" si="137"/>
        <v>Date &gt; 1920</v>
      </c>
    </row>
    <row r="4409" spans="1:10" x14ac:dyDescent="0.3">
      <c r="A4409" s="178" t="s">
        <v>270</v>
      </c>
      <c r="B4409" s="178" t="s">
        <v>53</v>
      </c>
      <c r="C4409" s="178" t="s">
        <v>1324</v>
      </c>
      <c r="D4409" s="178" t="s">
        <v>7911</v>
      </c>
      <c r="E4409" s="179">
        <v>38477</v>
      </c>
      <c r="F4409" s="180">
        <v>12394</v>
      </c>
      <c r="G4409" s="180">
        <v>0</v>
      </c>
      <c r="H4409" s="180">
        <v>652.96</v>
      </c>
      <c r="I4409" s="180">
        <f t="shared" si="136"/>
        <v>13046.96</v>
      </c>
      <c r="J4409" s="177" t="str">
        <f t="shared" si="137"/>
        <v>Date &gt; 1920</v>
      </c>
    </row>
    <row r="4410" spans="1:10" x14ac:dyDescent="0.3">
      <c r="A4410" s="178" t="s">
        <v>270</v>
      </c>
      <c r="B4410" s="178" t="s">
        <v>53</v>
      </c>
      <c r="C4410" s="178" t="s">
        <v>1324</v>
      </c>
      <c r="D4410" s="178" t="s">
        <v>7912</v>
      </c>
      <c r="E4410" s="179">
        <v>38728</v>
      </c>
      <c r="F4410" s="180">
        <v>0</v>
      </c>
      <c r="G4410" s="180">
        <v>25097.98</v>
      </c>
      <c r="H4410" s="180">
        <v>42890.87</v>
      </c>
      <c r="I4410" s="180">
        <f t="shared" si="136"/>
        <v>67988.850000000006</v>
      </c>
      <c r="J4410" s="177" t="str">
        <f t="shared" si="137"/>
        <v>Date &gt; 1920</v>
      </c>
    </row>
    <row r="4411" spans="1:10" x14ac:dyDescent="0.3">
      <c r="A4411" s="178" t="s">
        <v>270</v>
      </c>
      <c r="B4411" s="178" t="s">
        <v>53</v>
      </c>
      <c r="C4411" s="178" t="s">
        <v>1324</v>
      </c>
      <c r="D4411" s="178" t="s">
        <v>7913</v>
      </c>
      <c r="E4411" s="179">
        <v>39106</v>
      </c>
      <c r="F4411" s="180">
        <v>89697</v>
      </c>
      <c r="G4411" s="180">
        <v>-12158.5</v>
      </c>
      <c r="H4411" s="180">
        <v>-5222.63</v>
      </c>
      <c r="I4411" s="180">
        <f t="shared" si="136"/>
        <v>72315.87</v>
      </c>
      <c r="J4411" s="177" t="str">
        <f t="shared" si="137"/>
        <v>Date &gt; 1920</v>
      </c>
    </row>
    <row r="4412" spans="1:10" x14ac:dyDescent="0.3">
      <c r="A4412" s="178" t="s">
        <v>270</v>
      </c>
      <c r="B4412" s="178" t="s">
        <v>53</v>
      </c>
      <c r="C4412" s="178" t="s">
        <v>1324</v>
      </c>
      <c r="D4412" s="178" t="s">
        <v>7913</v>
      </c>
      <c r="E4412" s="179">
        <v>39163</v>
      </c>
      <c r="F4412" s="180">
        <v>10000</v>
      </c>
      <c r="G4412" s="180">
        <v>0</v>
      </c>
      <c r="H4412" s="180">
        <v>0</v>
      </c>
      <c r="I4412" s="180">
        <f t="shared" si="136"/>
        <v>10000</v>
      </c>
      <c r="J4412" s="177" t="str">
        <f t="shared" si="137"/>
        <v>Date &gt; 1920</v>
      </c>
    </row>
    <row r="4413" spans="1:10" x14ac:dyDescent="0.3">
      <c r="A4413" s="178" t="s">
        <v>270</v>
      </c>
      <c r="B4413" s="178" t="s">
        <v>53</v>
      </c>
      <c r="C4413" s="178" t="s">
        <v>1324</v>
      </c>
      <c r="D4413" s="178" t="s">
        <v>7913</v>
      </c>
      <c r="E4413" s="179">
        <v>39163</v>
      </c>
      <c r="F4413" s="180">
        <v>498</v>
      </c>
      <c r="G4413" s="180">
        <v>0</v>
      </c>
      <c r="H4413" s="180">
        <v>0</v>
      </c>
      <c r="I4413" s="180">
        <f t="shared" si="136"/>
        <v>498</v>
      </c>
      <c r="J4413" s="177" t="str">
        <f t="shared" si="137"/>
        <v>Date &gt; 1920</v>
      </c>
    </row>
    <row r="4414" spans="1:10" x14ac:dyDescent="0.3">
      <c r="A4414" s="178" t="s">
        <v>270</v>
      </c>
      <c r="B4414" s="178" t="s">
        <v>53</v>
      </c>
      <c r="C4414" s="178" t="s">
        <v>1324</v>
      </c>
      <c r="D4414" s="178" t="s">
        <v>7914</v>
      </c>
      <c r="E4414" s="179">
        <v>39458</v>
      </c>
      <c r="F4414" s="180">
        <v>116909</v>
      </c>
      <c r="G4414" s="180">
        <v>0</v>
      </c>
      <c r="H4414" s="180">
        <v>8710</v>
      </c>
      <c r="I4414" s="180">
        <f t="shared" si="136"/>
        <v>125619</v>
      </c>
      <c r="J4414" s="177" t="str">
        <f t="shared" si="137"/>
        <v>Date &gt; 1920</v>
      </c>
    </row>
    <row r="4415" spans="1:10" x14ac:dyDescent="0.3">
      <c r="A4415" s="178" t="s">
        <v>270</v>
      </c>
      <c r="B4415" s="178" t="s">
        <v>53</v>
      </c>
      <c r="C4415" s="178" t="s">
        <v>1324</v>
      </c>
      <c r="D4415" s="178" t="s">
        <v>7914</v>
      </c>
      <c r="E4415" s="179">
        <v>39934</v>
      </c>
      <c r="F4415" s="180">
        <v>5377</v>
      </c>
      <c r="G4415" s="180">
        <v>0</v>
      </c>
      <c r="H4415" s="180">
        <v>0</v>
      </c>
      <c r="I4415" s="180">
        <f t="shared" si="136"/>
        <v>5377</v>
      </c>
      <c r="J4415" s="177" t="str">
        <f t="shared" si="137"/>
        <v>Date &gt; 1920</v>
      </c>
    </row>
    <row r="4416" spans="1:10" x14ac:dyDescent="0.3">
      <c r="A4416" s="178" t="s">
        <v>270</v>
      </c>
      <c r="B4416" s="178" t="s">
        <v>53</v>
      </c>
      <c r="C4416" s="178" t="s">
        <v>1324</v>
      </c>
      <c r="D4416" s="178" t="s">
        <v>7914</v>
      </c>
      <c r="E4416" s="179">
        <v>40568</v>
      </c>
      <c r="F4416" s="180">
        <v>4750</v>
      </c>
      <c r="G4416" s="180">
        <v>0</v>
      </c>
      <c r="H4416" s="180">
        <v>0</v>
      </c>
      <c r="I4416" s="180">
        <f t="shared" si="136"/>
        <v>4750</v>
      </c>
      <c r="J4416" s="177" t="str">
        <f t="shared" si="137"/>
        <v>Date &gt; 1920</v>
      </c>
    </row>
    <row r="4417" spans="1:10" x14ac:dyDescent="0.3">
      <c r="A4417" s="178" t="s">
        <v>270</v>
      </c>
      <c r="B4417" s="178" t="s">
        <v>53</v>
      </c>
      <c r="C4417" s="178" t="s">
        <v>1324</v>
      </c>
      <c r="D4417" s="178" t="s">
        <v>7914</v>
      </c>
      <c r="E4417" s="179">
        <v>40947</v>
      </c>
      <c r="F4417" s="180">
        <v>12350</v>
      </c>
      <c r="G4417" s="180">
        <v>0</v>
      </c>
      <c r="H4417" s="180">
        <v>0</v>
      </c>
      <c r="I4417" s="180">
        <f t="shared" si="136"/>
        <v>12350</v>
      </c>
      <c r="J4417" s="177" t="str">
        <f t="shared" si="137"/>
        <v>Date &gt; 1920</v>
      </c>
    </row>
    <row r="4418" spans="1:10" x14ac:dyDescent="0.3">
      <c r="A4418" s="178" t="s">
        <v>270</v>
      </c>
      <c r="B4418" s="178" t="s">
        <v>53</v>
      </c>
      <c r="C4418" s="178" t="s">
        <v>1324</v>
      </c>
      <c r="D4418" s="178" t="s">
        <v>7914</v>
      </c>
      <c r="E4418" s="179">
        <v>41893</v>
      </c>
      <c r="F4418" s="180">
        <v>33400</v>
      </c>
      <c r="G4418" s="180">
        <v>0</v>
      </c>
      <c r="H4418" s="180">
        <v>0</v>
      </c>
      <c r="I4418" s="180">
        <f t="shared" si="136"/>
        <v>33400</v>
      </c>
      <c r="J4418" s="177" t="str">
        <f t="shared" si="137"/>
        <v>Date &gt; 1920</v>
      </c>
    </row>
    <row r="4419" spans="1:10" x14ac:dyDescent="0.3">
      <c r="A4419" s="178" t="s">
        <v>270</v>
      </c>
      <c r="B4419" s="178" t="s">
        <v>53</v>
      </c>
      <c r="C4419" s="178" t="s">
        <v>1324</v>
      </c>
      <c r="D4419" s="178" t="s">
        <v>7915</v>
      </c>
      <c r="E4419" s="179">
        <v>39722</v>
      </c>
      <c r="F4419" s="180">
        <v>239183</v>
      </c>
      <c r="G4419" s="180">
        <v>0</v>
      </c>
      <c r="H4419" s="180">
        <v>12589.4</v>
      </c>
      <c r="I4419" s="180">
        <f t="shared" si="136"/>
        <v>251772.4</v>
      </c>
      <c r="J4419" s="177" t="str">
        <f t="shared" si="137"/>
        <v>Date &gt; 1920</v>
      </c>
    </row>
    <row r="4420" spans="1:10" x14ac:dyDescent="0.3">
      <c r="A4420" s="178" t="s">
        <v>270</v>
      </c>
      <c r="B4420" s="178" t="s">
        <v>53</v>
      </c>
      <c r="C4420" s="178" t="s">
        <v>1324</v>
      </c>
      <c r="D4420" s="178" t="s">
        <v>7915</v>
      </c>
      <c r="E4420" s="179">
        <v>39877</v>
      </c>
      <c r="F4420" s="180">
        <v>91332</v>
      </c>
      <c r="G4420" s="180">
        <v>0</v>
      </c>
      <c r="H4420" s="180">
        <v>25965.4</v>
      </c>
      <c r="I4420" s="180">
        <f t="shared" si="136"/>
        <v>117297.4</v>
      </c>
      <c r="J4420" s="177" t="str">
        <f t="shared" si="137"/>
        <v>Date &gt; 1920</v>
      </c>
    </row>
    <row r="4421" spans="1:10" x14ac:dyDescent="0.3">
      <c r="A4421" s="178" t="s">
        <v>270</v>
      </c>
      <c r="B4421" s="178" t="s">
        <v>53</v>
      </c>
      <c r="C4421" s="178" t="s">
        <v>1324</v>
      </c>
      <c r="D4421" s="178" t="s">
        <v>7915</v>
      </c>
      <c r="E4421" s="179">
        <v>40596</v>
      </c>
      <c r="F4421" s="180">
        <v>10000</v>
      </c>
      <c r="G4421" s="180">
        <v>0</v>
      </c>
      <c r="H4421" s="180">
        <v>6466.82</v>
      </c>
      <c r="I4421" s="180">
        <f t="shared" ref="I4421:I4484" si="138">SUM(F4421:H4421)</f>
        <v>16466.82</v>
      </c>
      <c r="J4421" s="177" t="str">
        <f t="shared" ref="J4421:J4484" si="139">IF(OR(YEAR(E4421)&gt; 1920, ISBLANK(E4421)), "Date &gt; 1920", "Sketchy date")</f>
        <v>Date &gt; 1920</v>
      </c>
    </row>
    <row r="4422" spans="1:10" x14ac:dyDescent="0.3">
      <c r="A4422" s="178" t="s">
        <v>270</v>
      </c>
      <c r="B4422" s="178" t="s">
        <v>53</v>
      </c>
      <c r="C4422" s="178" t="s">
        <v>1324</v>
      </c>
      <c r="D4422" s="178" t="s">
        <v>7915</v>
      </c>
      <c r="E4422" s="179">
        <v>40596</v>
      </c>
      <c r="F4422" s="180">
        <v>9617</v>
      </c>
      <c r="G4422" s="180">
        <v>0</v>
      </c>
      <c r="H4422" s="180">
        <v>0</v>
      </c>
      <c r="I4422" s="180">
        <f t="shared" si="138"/>
        <v>9617</v>
      </c>
      <c r="J4422" s="177" t="str">
        <f t="shared" si="139"/>
        <v>Date &gt; 1920</v>
      </c>
    </row>
    <row r="4423" spans="1:10" x14ac:dyDescent="0.3">
      <c r="A4423" s="178" t="s">
        <v>270</v>
      </c>
      <c r="B4423" s="178" t="s">
        <v>53</v>
      </c>
      <c r="C4423" s="178" t="s">
        <v>1324</v>
      </c>
      <c r="D4423" s="178" t="s">
        <v>7916</v>
      </c>
      <c r="E4423" s="179">
        <v>40338</v>
      </c>
      <c r="F4423" s="180">
        <v>0</v>
      </c>
      <c r="G4423" s="180">
        <v>85413.35</v>
      </c>
      <c r="H4423" s="180">
        <v>109438.15</v>
      </c>
      <c r="I4423" s="180">
        <f t="shared" si="138"/>
        <v>194851.5</v>
      </c>
      <c r="J4423" s="177" t="str">
        <f t="shared" si="139"/>
        <v>Date &gt; 1920</v>
      </c>
    </row>
    <row r="4424" spans="1:10" x14ac:dyDescent="0.3">
      <c r="A4424" s="178" t="s">
        <v>270</v>
      </c>
      <c r="B4424" s="178" t="s">
        <v>53</v>
      </c>
      <c r="C4424" s="178" t="s">
        <v>1324</v>
      </c>
      <c r="D4424" s="178" t="s">
        <v>7917</v>
      </c>
      <c r="E4424" s="179">
        <v>40262</v>
      </c>
      <c r="F4424" s="180">
        <v>0</v>
      </c>
      <c r="G4424" s="180">
        <v>144678</v>
      </c>
      <c r="H4424" s="180">
        <v>100283.66</v>
      </c>
      <c r="I4424" s="180">
        <f t="shared" si="138"/>
        <v>244961.66</v>
      </c>
      <c r="J4424" s="177" t="str">
        <f t="shared" si="139"/>
        <v>Date &gt; 1920</v>
      </c>
    </row>
    <row r="4425" spans="1:10" x14ac:dyDescent="0.3">
      <c r="A4425" s="178" t="s">
        <v>270</v>
      </c>
      <c r="B4425" s="178" t="s">
        <v>53</v>
      </c>
      <c r="C4425" s="178" t="s">
        <v>1324</v>
      </c>
      <c r="D4425" s="178" t="s">
        <v>7917</v>
      </c>
      <c r="E4425" s="179">
        <v>40393</v>
      </c>
      <c r="F4425" s="180">
        <v>0</v>
      </c>
      <c r="G4425" s="180">
        <v>3128.82</v>
      </c>
      <c r="H4425" s="180">
        <v>1212.95</v>
      </c>
      <c r="I4425" s="180">
        <f t="shared" si="138"/>
        <v>4341.7700000000004</v>
      </c>
      <c r="J4425" s="177" t="str">
        <f t="shared" si="139"/>
        <v>Date &gt; 1920</v>
      </c>
    </row>
    <row r="4426" spans="1:10" x14ac:dyDescent="0.3">
      <c r="A4426" s="178" t="s">
        <v>270</v>
      </c>
      <c r="B4426" s="178" t="s">
        <v>53</v>
      </c>
      <c r="C4426" s="178" t="s">
        <v>1324</v>
      </c>
      <c r="D4426" s="178" t="s">
        <v>7918</v>
      </c>
      <c r="E4426" s="179">
        <v>40644</v>
      </c>
      <c r="F4426" s="180">
        <v>0</v>
      </c>
      <c r="G4426" s="180">
        <v>4417.84</v>
      </c>
      <c r="H4426" s="180">
        <v>1893.36</v>
      </c>
      <c r="I4426" s="180">
        <f t="shared" si="138"/>
        <v>6311.2</v>
      </c>
      <c r="J4426" s="177" t="str">
        <f t="shared" si="139"/>
        <v>Date &gt; 1920</v>
      </c>
    </row>
    <row r="4427" spans="1:10" x14ac:dyDescent="0.3">
      <c r="A4427" s="178" t="s">
        <v>270</v>
      </c>
      <c r="B4427" s="178" t="s">
        <v>53</v>
      </c>
      <c r="C4427" s="178" t="s">
        <v>1324</v>
      </c>
      <c r="D4427" s="178" t="s">
        <v>7919</v>
      </c>
      <c r="E4427" s="179">
        <v>40865</v>
      </c>
      <c r="F4427" s="180">
        <v>0</v>
      </c>
      <c r="G4427" s="180">
        <v>32310.55</v>
      </c>
      <c r="H4427" s="180">
        <v>32310.55</v>
      </c>
      <c r="I4427" s="180">
        <f t="shared" si="138"/>
        <v>64621.1</v>
      </c>
      <c r="J4427" s="177" t="str">
        <f t="shared" si="139"/>
        <v>Date &gt; 1920</v>
      </c>
    </row>
    <row r="4428" spans="1:10" x14ac:dyDescent="0.3">
      <c r="A4428" s="178" t="s">
        <v>270</v>
      </c>
      <c r="B4428" s="178" t="s">
        <v>53</v>
      </c>
      <c r="C4428" s="178" t="s">
        <v>1324</v>
      </c>
      <c r="D4428" s="178" t="s">
        <v>7920</v>
      </c>
      <c r="E4428" s="179">
        <v>40870</v>
      </c>
      <c r="F4428" s="180">
        <v>0</v>
      </c>
      <c r="G4428" s="180">
        <v>59024</v>
      </c>
      <c r="H4428" s="180">
        <v>81255.839999999997</v>
      </c>
      <c r="I4428" s="180">
        <f t="shared" si="138"/>
        <v>140279.84</v>
      </c>
      <c r="J4428" s="177" t="str">
        <f t="shared" si="139"/>
        <v>Date &gt; 1920</v>
      </c>
    </row>
    <row r="4429" spans="1:10" x14ac:dyDescent="0.3">
      <c r="A4429" s="178" t="s">
        <v>270</v>
      </c>
      <c r="B4429" s="178" t="s">
        <v>53</v>
      </c>
      <c r="C4429" s="178" t="s">
        <v>1324</v>
      </c>
      <c r="D4429" s="178" t="s">
        <v>7920</v>
      </c>
      <c r="E4429" s="179">
        <v>40980</v>
      </c>
      <c r="F4429" s="180">
        <v>0</v>
      </c>
      <c r="G4429" s="180">
        <v>9097.34</v>
      </c>
      <c r="H4429" s="180">
        <v>14053.51</v>
      </c>
      <c r="I4429" s="180">
        <f t="shared" si="138"/>
        <v>23150.85</v>
      </c>
      <c r="J4429" s="177" t="str">
        <f t="shared" si="139"/>
        <v>Date &gt; 1920</v>
      </c>
    </row>
    <row r="4430" spans="1:10" x14ac:dyDescent="0.3">
      <c r="A4430" s="178" t="s">
        <v>270</v>
      </c>
      <c r="B4430" s="178" t="s">
        <v>53</v>
      </c>
      <c r="C4430" s="178" t="s">
        <v>1324</v>
      </c>
      <c r="D4430" s="178" t="s">
        <v>7920</v>
      </c>
      <c r="E4430" s="179">
        <v>41059</v>
      </c>
      <c r="F4430" s="180">
        <v>0</v>
      </c>
      <c r="G4430" s="180">
        <v>2195.41</v>
      </c>
      <c r="H4430" s="180">
        <v>3072.69</v>
      </c>
      <c r="I4430" s="180">
        <f t="shared" si="138"/>
        <v>5268.1</v>
      </c>
      <c r="J4430" s="177" t="str">
        <f t="shared" si="139"/>
        <v>Date &gt; 1920</v>
      </c>
    </row>
    <row r="4431" spans="1:10" x14ac:dyDescent="0.3">
      <c r="A4431" s="178" t="s">
        <v>270</v>
      </c>
      <c r="B4431" s="178" t="s">
        <v>53</v>
      </c>
      <c r="C4431" s="178" t="s">
        <v>1324</v>
      </c>
      <c r="D4431" s="178" t="s">
        <v>7921</v>
      </c>
      <c r="E4431" s="179">
        <v>40877</v>
      </c>
      <c r="F4431" s="180">
        <v>85588</v>
      </c>
      <c r="G4431" s="180">
        <v>0</v>
      </c>
      <c r="H4431" s="180">
        <v>4660.63</v>
      </c>
      <c r="I4431" s="180">
        <f t="shared" si="138"/>
        <v>90248.63</v>
      </c>
      <c r="J4431" s="177" t="str">
        <f t="shared" si="139"/>
        <v>Date &gt; 1920</v>
      </c>
    </row>
    <row r="4432" spans="1:10" x14ac:dyDescent="0.3">
      <c r="A4432" s="178" t="s">
        <v>270</v>
      </c>
      <c r="B4432" s="178" t="s">
        <v>53</v>
      </c>
      <c r="C4432" s="178" t="s">
        <v>1324</v>
      </c>
      <c r="D4432" s="178" t="s">
        <v>7921</v>
      </c>
      <c r="E4432" s="179">
        <v>40983</v>
      </c>
      <c r="F4432" s="180">
        <v>21224</v>
      </c>
      <c r="G4432" s="180">
        <v>0</v>
      </c>
      <c r="H4432" s="180">
        <v>1116.8900000000001</v>
      </c>
      <c r="I4432" s="180">
        <f t="shared" si="138"/>
        <v>22340.89</v>
      </c>
      <c r="J4432" s="177" t="str">
        <f t="shared" si="139"/>
        <v>Date &gt; 1920</v>
      </c>
    </row>
    <row r="4433" spans="1:10" x14ac:dyDescent="0.3">
      <c r="A4433" s="178" t="s">
        <v>270</v>
      </c>
      <c r="B4433" s="178" t="s">
        <v>53</v>
      </c>
      <c r="C4433" s="178" t="s">
        <v>1324</v>
      </c>
      <c r="D4433" s="178" t="s">
        <v>7921</v>
      </c>
      <c r="E4433" s="179">
        <v>41066</v>
      </c>
      <c r="F4433" s="180">
        <v>2912</v>
      </c>
      <c r="G4433" s="180">
        <v>0</v>
      </c>
      <c r="H4433" s="180">
        <v>162.53</v>
      </c>
      <c r="I4433" s="180">
        <f t="shared" si="138"/>
        <v>3074.53</v>
      </c>
      <c r="J4433" s="177" t="str">
        <f t="shared" si="139"/>
        <v>Date &gt; 1920</v>
      </c>
    </row>
    <row r="4434" spans="1:10" x14ac:dyDescent="0.3">
      <c r="A4434" s="178" t="s">
        <v>270</v>
      </c>
      <c r="B4434" s="178" t="s">
        <v>53</v>
      </c>
      <c r="C4434" s="178" t="s">
        <v>1324</v>
      </c>
      <c r="D4434" s="178" t="s">
        <v>7921</v>
      </c>
      <c r="E4434" s="179">
        <v>41344</v>
      </c>
      <c r="F4434" s="180">
        <v>14673</v>
      </c>
      <c r="G4434" s="180">
        <v>0</v>
      </c>
      <c r="H4434" s="180">
        <v>1334.95</v>
      </c>
      <c r="I4434" s="180">
        <f t="shared" si="138"/>
        <v>16007.95</v>
      </c>
      <c r="J4434" s="177" t="str">
        <f t="shared" si="139"/>
        <v>Date &gt; 1920</v>
      </c>
    </row>
    <row r="4435" spans="1:10" x14ac:dyDescent="0.3">
      <c r="A4435" s="178" t="s">
        <v>270</v>
      </c>
      <c r="B4435" s="178" t="s">
        <v>53</v>
      </c>
      <c r="C4435" s="178" t="s">
        <v>1324</v>
      </c>
      <c r="D4435" s="178" t="s">
        <v>7921</v>
      </c>
      <c r="E4435" s="179">
        <v>41773</v>
      </c>
      <c r="F4435" s="180">
        <v>12848</v>
      </c>
      <c r="G4435" s="180">
        <v>0</v>
      </c>
      <c r="H4435" s="180">
        <v>0</v>
      </c>
      <c r="I4435" s="180">
        <f t="shared" si="138"/>
        <v>12848</v>
      </c>
      <c r="J4435" s="177" t="str">
        <f t="shared" si="139"/>
        <v>Date &gt; 1920</v>
      </c>
    </row>
    <row r="4436" spans="1:10" x14ac:dyDescent="0.3">
      <c r="A4436" s="178" t="s">
        <v>270</v>
      </c>
      <c r="B4436" s="178" t="s">
        <v>53</v>
      </c>
      <c r="C4436" s="178" t="s">
        <v>1324</v>
      </c>
      <c r="D4436" s="178" t="s">
        <v>7922</v>
      </c>
      <c r="E4436" s="179">
        <v>41176</v>
      </c>
      <c r="F4436" s="180">
        <v>0</v>
      </c>
      <c r="G4436" s="180">
        <v>8125</v>
      </c>
      <c r="H4436" s="180">
        <v>8247.5</v>
      </c>
      <c r="I4436" s="180">
        <f t="shared" si="138"/>
        <v>16372.5</v>
      </c>
      <c r="J4436" s="177" t="str">
        <f t="shared" si="139"/>
        <v>Date &gt; 1920</v>
      </c>
    </row>
    <row r="4437" spans="1:10" x14ac:dyDescent="0.3">
      <c r="A4437" s="178" t="s">
        <v>270</v>
      </c>
      <c r="B4437" s="178" t="s">
        <v>53</v>
      </c>
      <c r="C4437" s="178" t="s">
        <v>1324</v>
      </c>
      <c r="D4437" s="178" t="s">
        <v>7922</v>
      </c>
      <c r="E4437" s="179">
        <v>41176</v>
      </c>
      <c r="F4437" s="180">
        <v>380903</v>
      </c>
      <c r="G4437" s="180">
        <v>0</v>
      </c>
      <c r="H4437" s="180">
        <v>50249.05</v>
      </c>
      <c r="I4437" s="180">
        <f t="shared" si="138"/>
        <v>431152.05</v>
      </c>
      <c r="J4437" s="177" t="str">
        <f t="shared" si="139"/>
        <v>Date &gt; 1920</v>
      </c>
    </row>
    <row r="4438" spans="1:10" x14ac:dyDescent="0.3">
      <c r="A4438" s="178" t="s">
        <v>270</v>
      </c>
      <c r="B4438" s="178" t="s">
        <v>53</v>
      </c>
      <c r="C4438" s="178" t="s">
        <v>1324</v>
      </c>
      <c r="D4438" s="178" t="s">
        <v>7922</v>
      </c>
      <c r="E4438" s="179">
        <v>41274</v>
      </c>
      <c r="F4438" s="180">
        <v>22434</v>
      </c>
      <c r="G4438" s="180">
        <v>0</v>
      </c>
      <c r="H4438" s="180">
        <v>0</v>
      </c>
      <c r="I4438" s="180">
        <f t="shared" si="138"/>
        <v>22434</v>
      </c>
      <c r="J4438" s="177" t="str">
        <f t="shared" si="139"/>
        <v>Date &gt; 1920</v>
      </c>
    </row>
    <row r="4439" spans="1:10" x14ac:dyDescent="0.3">
      <c r="A4439" s="178" t="s">
        <v>270</v>
      </c>
      <c r="B4439" s="178" t="s">
        <v>53</v>
      </c>
      <c r="C4439" s="178" t="s">
        <v>1324</v>
      </c>
      <c r="D4439" s="178" t="s">
        <v>7922</v>
      </c>
      <c r="E4439" s="179">
        <v>41309</v>
      </c>
      <c r="F4439" s="180">
        <v>8125</v>
      </c>
      <c r="G4439" s="180">
        <v>0</v>
      </c>
      <c r="H4439" s="180">
        <v>0</v>
      </c>
      <c r="I4439" s="180">
        <f t="shared" si="138"/>
        <v>8125</v>
      </c>
      <c r="J4439" s="177" t="str">
        <f t="shared" si="139"/>
        <v>Date &gt; 1920</v>
      </c>
    </row>
    <row r="4440" spans="1:10" x14ac:dyDescent="0.3">
      <c r="A4440" s="178" t="s">
        <v>270</v>
      </c>
      <c r="B4440" s="178" t="s">
        <v>53</v>
      </c>
      <c r="C4440" s="178" t="s">
        <v>1324</v>
      </c>
      <c r="D4440" s="178" t="s">
        <v>7922</v>
      </c>
      <c r="E4440" s="179">
        <v>41401</v>
      </c>
      <c r="F4440" s="180">
        <v>41875</v>
      </c>
      <c r="G4440" s="180">
        <v>0</v>
      </c>
      <c r="H4440" s="180">
        <v>0</v>
      </c>
      <c r="I4440" s="180">
        <f t="shared" si="138"/>
        <v>41875</v>
      </c>
      <c r="J4440" s="177" t="str">
        <f t="shared" si="139"/>
        <v>Date &gt; 1920</v>
      </c>
    </row>
    <row r="4441" spans="1:10" x14ac:dyDescent="0.3">
      <c r="A4441" s="178" t="s">
        <v>270</v>
      </c>
      <c r="B4441" s="178" t="s">
        <v>53</v>
      </c>
      <c r="C4441" s="178" t="s">
        <v>1324</v>
      </c>
      <c r="D4441" s="178" t="s">
        <v>7922</v>
      </c>
      <c r="E4441" s="179">
        <v>41401</v>
      </c>
      <c r="F4441" s="180">
        <v>576</v>
      </c>
      <c r="G4441" s="180">
        <v>0</v>
      </c>
      <c r="H4441" s="180">
        <v>0</v>
      </c>
      <c r="I4441" s="180">
        <f t="shared" si="138"/>
        <v>576</v>
      </c>
      <c r="J4441" s="177" t="str">
        <f t="shared" si="139"/>
        <v>Date &gt; 1920</v>
      </c>
    </row>
    <row r="4442" spans="1:10" x14ac:dyDescent="0.3">
      <c r="A4442" s="178" t="s">
        <v>270</v>
      </c>
      <c r="B4442" s="178" t="s">
        <v>53</v>
      </c>
      <c r="C4442" s="178" t="s">
        <v>1324</v>
      </c>
      <c r="D4442" s="178" t="s">
        <v>7923</v>
      </c>
      <c r="E4442" s="179">
        <v>41611</v>
      </c>
      <c r="F4442" s="180">
        <v>28172</v>
      </c>
      <c r="G4442" s="180">
        <v>2574.5700000000002</v>
      </c>
      <c r="H4442" s="180">
        <v>4234.09</v>
      </c>
      <c r="I4442" s="180">
        <f t="shared" si="138"/>
        <v>34980.660000000003</v>
      </c>
      <c r="J4442" s="177" t="str">
        <f t="shared" si="139"/>
        <v>Date &gt; 1920</v>
      </c>
    </row>
    <row r="4443" spans="1:10" x14ac:dyDescent="0.3">
      <c r="A4443" s="178" t="s">
        <v>270</v>
      </c>
      <c r="B4443" s="178" t="s">
        <v>53</v>
      </c>
      <c r="C4443" s="178" t="s">
        <v>1324</v>
      </c>
      <c r="D4443" s="178" t="s">
        <v>7923</v>
      </c>
      <c r="E4443" s="179">
        <v>41877</v>
      </c>
      <c r="F4443" s="180">
        <v>3022</v>
      </c>
      <c r="G4443" s="180">
        <v>2271.73</v>
      </c>
      <c r="H4443" s="180">
        <v>-1759.65</v>
      </c>
      <c r="I4443" s="180">
        <f t="shared" si="138"/>
        <v>3534.0799999999995</v>
      </c>
      <c r="J4443" s="177" t="str">
        <f t="shared" si="139"/>
        <v>Date &gt; 1920</v>
      </c>
    </row>
    <row r="4444" spans="1:10" x14ac:dyDescent="0.3">
      <c r="A4444" s="178" t="s">
        <v>270</v>
      </c>
      <c r="B4444" s="178" t="s">
        <v>53</v>
      </c>
      <c r="C4444" s="178" t="s">
        <v>1324</v>
      </c>
      <c r="D4444" s="178" t="s">
        <v>7924</v>
      </c>
      <c r="E4444" s="179">
        <v>42229</v>
      </c>
      <c r="F4444" s="180">
        <v>0</v>
      </c>
      <c r="G4444" s="180">
        <v>40331.599999999999</v>
      </c>
      <c r="H4444" s="180">
        <v>9666.23</v>
      </c>
      <c r="I4444" s="180">
        <f t="shared" si="138"/>
        <v>49997.83</v>
      </c>
      <c r="J4444" s="177" t="str">
        <f t="shared" si="139"/>
        <v>Date &gt; 1920</v>
      </c>
    </row>
    <row r="4445" spans="1:10" x14ac:dyDescent="0.3">
      <c r="A4445" s="178" t="s">
        <v>270</v>
      </c>
      <c r="B4445" s="178" t="s">
        <v>53</v>
      </c>
      <c r="C4445" s="178" t="s">
        <v>1324</v>
      </c>
      <c r="D4445" s="178" t="s">
        <v>7925</v>
      </c>
      <c r="E4445" s="179">
        <v>41928</v>
      </c>
      <c r="F4445" s="180">
        <v>22939</v>
      </c>
      <c r="G4445" s="180">
        <v>1274.42</v>
      </c>
      <c r="H4445" s="180">
        <v>1274.92</v>
      </c>
      <c r="I4445" s="180">
        <f t="shared" si="138"/>
        <v>25488.339999999997</v>
      </c>
      <c r="J4445" s="177" t="str">
        <f t="shared" si="139"/>
        <v>Date &gt; 1920</v>
      </c>
    </row>
    <row r="4446" spans="1:10" x14ac:dyDescent="0.3">
      <c r="A4446" s="178" t="s">
        <v>270</v>
      </c>
      <c r="B4446" s="178" t="s">
        <v>53</v>
      </c>
      <c r="C4446" s="178" t="s">
        <v>1324</v>
      </c>
      <c r="D4446" s="178" t="s">
        <v>7925</v>
      </c>
      <c r="E4446" s="179">
        <v>41942</v>
      </c>
      <c r="F4446" s="180">
        <v>33720</v>
      </c>
      <c r="G4446" s="180">
        <v>1873.33</v>
      </c>
      <c r="H4446" s="180">
        <v>1873.25</v>
      </c>
      <c r="I4446" s="180">
        <f t="shared" si="138"/>
        <v>37466.58</v>
      </c>
      <c r="J4446" s="177" t="str">
        <f t="shared" si="139"/>
        <v>Date &gt; 1920</v>
      </c>
    </row>
    <row r="4447" spans="1:10" x14ac:dyDescent="0.3">
      <c r="A4447" s="178" t="s">
        <v>270</v>
      </c>
      <c r="B4447" s="178" t="s">
        <v>53</v>
      </c>
      <c r="C4447" s="178" t="s">
        <v>1324</v>
      </c>
      <c r="D4447" s="178" t="s">
        <v>7925</v>
      </c>
      <c r="E4447" s="179">
        <v>41957</v>
      </c>
      <c r="F4447" s="180">
        <v>31321</v>
      </c>
      <c r="G4447" s="180">
        <v>1740.13</v>
      </c>
      <c r="H4447" s="180">
        <v>1741.53</v>
      </c>
      <c r="I4447" s="180">
        <f t="shared" si="138"/>
        <v>34802.659999999996</v>
      </c>
      <c r="J4447" s="177" t="str">
        <f t="shared" si="139"/>
        <v>Date &gt; 1920</v>
      </c>
    </row>
    <row r="4448" spans="1:10" x14ac:dyDescent="0.3">
      <c r="A4448" s="178" t="s">
        <v>270</v>
      </c>
      <c r="B4448" s="178" t="s">
        <v>53</v>
      </c>
      <c r="C4448" s="178" t="s">
        <v>1324</v>
      </c>
      <c r="D4448" s="178" t="s">
        <v>7925</v>
      </c>
      <c r="E4448" s="179">
        <v>42009</v>
      </c>
      <c r="F4448" s="180">
        <v>37737</v>
      </c>
      <c r="G4448" s="180">
        <v>2096.4699999999998</v>
      </c>
      <c r="H4448" s="180">
        <v>2095.9299999999998</v>
      </c>
      <c r="I4448" s="180">
        <f t="shared" si="138"/>
        <v>41929.4</v>
      </c>
      <c r="J4448" s="177" t="str">
        <f t="shared" si="139"/>
        <v>Date &gt; 1920</v>
      </c>
    </row>
    <row r="4449" spans="1:10" x14ac:dyDescent="0.3">
      <c r="A4449" s="178" t="s">
        <v>270</v>
      </c>
      <c r="B4449" s="178" t="s">
        <v>53</v>
      </c>
      <c r="C4449" s="178" t="s">
        <v>1324</v>
      </c>
      <c r="D4449" s="178" t="s">
        <v>7925</v>
      </c>
      <c r="E4449" s="179">
        <v>42027</v>
      </c>
      <c r="F4449" s="180">
        <v>9173</v>
      </c>
      <c r="G4449" s="180">
        <v>509.61</v>
      </c>
      <c r="H4449" s="180">
        <v>509.72</v>
      </c>
      <c r="I4449" s="180">
        <f t="shared" si="138"/>
        <v>10192.33</v>
      </c>
      <c r="J4449" s="177" t="str">
        <f t="shared" si="139"/>
        <v>Date &gt; 1920</v>
      </c>
    </row>
    <row r="4450" spans="1:10" x14ac:dyDescent="0.3">
      <c r="A4450" s="178" t="s">
        <v>270</v>
      </c>
      <c r="B4450" s="178" t="s">
        <v>53</v>
      </c>
      <c r="C4450" s="178" t="s">
        <v>1324</v>
      </c>
      <c r="D4450" s="178" t="s">
        <v>7925</v>
      </c>
      <c r="E4450" s="179">
        <v>42117</v>
      </c>
      <c r="F4450" s="180">
        <v>37895</v>
      </c>
      <c r="G4450" s="180">
        <v>2105.29</v>
      </c>
      <c r="H4450" s="180">
        <v>2105.4299999999998</v>
      </c>
      <c r="I4450" s="180">
        <f t="shared" si="138"/>
        <v>42105.72</v>
      </c>
      <c r="J4450" s="177" t="str">
        <f t="shared" si="139"/>
        <v>Date &gt; 1920</v>
      </c>
    </row>
    <row r="4451" spans="1:10" x14ac:dyDescent="0.3">
      <c r="A4451" s="178" t="s">
        <v>270</v>
      </c>
      <c r="B4451" s="178" t="s">
        <v>53</v>
      </c>
      <c r="C4451" s="178" t="s">
        <v>1324</v>
      </c>
      <c r="D4451" s="178" t="s">
        <v>7925</v>
      </c>
      <c r="E4451" s="179">
        <v>42173</v>
      </c>
      <c r="F4451" s="180">
        <v>19268</v>
      </c>
      <c r="G4451" s="180">
        <v>1070.4000000000001</v>
      </c>
      <c r="H4451" s="180">
        <v>1069.7</v>
      </c>
      <c r="I4451" s="180">
        <f t="shared" si="138"/>
        <v>21408.100000000002</v>
      </c>
      <c r="J4451" s="177" t="str">
        <f t="shared" si="139"/>
        <v>Date &gt; 1920</v>
      </c>
    </row>
    <row r="4452" spans="1:10" x14ac:dyDescent="0.3">
      <c r="A4452" s="178" t="s">
        <v>270</v>
      </c>
      <c r="B4452" s="178" t="s">
        <v>53</v>
      </c>
      <c r="C4452" s="178" t="s">
        <v>1324</v>
      </c>
      <c r="D4452" s="178" t="s">
        <v>7925</v>
      </c>
      <c r="E4452" s="179">
        <v>42226</v>
      </c>
      <c r="F4452" s="180">
        <v>12650</v>
      </c>
      <c r="G4452" s="180">
        <v>702.83</v>
      </c>
      <c r="H4452" s="180">
        <v>703.63</v>
      </c>
      <c r="I4452" s="180">
        <f t="shared" si="138"/>
        <v>14056.46</v>
      </c>
      <c r="J4452" s="177" t="str">
        <f t="shared" si="139"/>
        <v>Date &gt; 1920</v>
      </c>
    </row>
    <row r="4453" spans="1:10" x14ac:dyDescent="0.3">
      <c r="A4453" s="178" t="s">
        <v>270</v>
      </c>
      <c r="B4453" s="178" t="s">
        <v>53</v>
      </c>
      <c r="C4453" s="178" t="s">
        <v>1324</v>
      </c>
      <c r="D4453" s="178" t="s">
        <v>7925</v>
      </c>
      <c r="E4453" s="179">
        <v>42284</v>
      </c>
      <c r="F4453" s="180">
        <v>39070</v>
      </c>
      <c r="G4453" s="180">
        <v>2170.5300000000002</v>
      </c>
      <c r="H4453" s="180">
        <v>2169.96</v>
      </c>
      <c r="I4453" s="180">
        <f t="shared" si="138"/>
        <v>43410.49</v>
      </c>
      <c r="J4453" s="177" t="str">
        <f t="shared" si="139"/>
        <v>Date &gt; 1920</v>
      </c>
    </row>
    <row r="4454" spans="1:10" x14ac:dyDescent="0.3">
      <c r="A4454" s="178" t="s">
        <v>270</v>
      </c>
      <c r="B4454" s="178" t="s">
        <v>53</v>
      </c>
      <c r="C4454" s="178" t="s">
        <v>1324</v>
      </c>
      <c r="D4454" s="178" t="s">
        <v>7925</v>
      </c>
      <c r="E4454" s="179">
        <v>42359</v>
      </c>
      <c r="F4454" s="180">
        <v>18688</v>
      </c>
      <c r="G4454" s="180">
        <v>1038.23</v>
      </c>
      <c r="H4454" s="180">
        <v>1038.3599999999999</v>
      </c>
      <c r="I4454" s="180">
        <f t="shared" si="138"/>
        <v>20764.59</v>
      </c>
      <c r="J4454" s="177" t="str">
        <f t="shared" si="139"/>
        <v>Date &gt; 1920</v>
      </c>
    </row>
    <row r="4455" spans="1:10" x14ac:dyDescent="0.3">
      <c r="A4455" s="178" t="s">
        <v>270</v>
      </c>
      <c r="B4455" s="178" t="s">
        <v>53</v>
      </c>
      <c r="C4455" s="178" t="s">
        <v>1324</v>
      </c>
      <c r="D4455" s="178" t="s">
        <v>7925</v>
      </c>
      <c r="E4455" s="179">
        <v>42389</v>
      </c>
      <c r="F4455" s="180">
        <v>11929</v>
      </c>
      <c r="G4455" s="180">
        <v>662.74</v>
      </c>
      <c r="H4455" s="180">
        <v>663.19</v>
      </c>
      <c r="I4455" s="180">
        <f t="shared" si="138"/>
        <v>13254.93</v>
      </c>
      <c r="J4455" s="177" t="str">
        <f t="shared" si="139"/>
        <v>Date &gt; 1920</v>
      </c>
    </row>
    <row r="4456" spans="1:10" x14ac:dyDescent="0.3">
      <c r="A4456" s="178" t="s">
        <v>270</v>
      </c>
      <c r="B4456" s="178" t="s">
        <v>53</v>
      </c>
      <c r="C4456" s="178" t="s">
        <v>1324</v>
      </c>
      <c r="D4456" s="178" t="s">
        <v>7925</v>
      </c>
      <c r="E4456" s="179">
        <v>42443</v>
      </c>
      <c r="F4456" s="180">
        <v>28977</v>
      </c>
      <c r="G4456" s="180">
        <v>1876.52</v>
      </c>
      <c r="H4456" s="180">
        <v>1875.81</v>
      </c>
      <c r="I4456" s="180">
        <f t="shared" si="138"/>
        <v>32729.33</v>
      </c>
      <c r="J4456" s="177" t="str">
        <f t="shared" si="139"/>
        <v>Date &gt; 1920</v>
      </c>
    </row>
    <row r="4457" spans="1:10" x14ac:dyDescent="0.3">
      <c r="A4457" s="178" t="s">
        <v>270</v>
      </c>
      <c r="B4457" s="178" t="s">
        <v>53</v>
      </c>
      <c r="C4457" s="178" t="s">
        <v>1324</v>
      </c>
      <c r="D4457" s="178" t="s">
        <v>7925</v>
      </c>
      <c r="E4457" s="179">
        <v>42835</v>
      </c>
      <c r="F4457" s="180">
        <v>27628</v>
      </c>
      <c r="G4457" s="180">
        <v>1268.1600000000001</v>
      </c>
      <c r="H4457" s="180">
        <v>1268.08</v>
      </c>
      <c r="I4457" s="180">
        <f t="shared" si="138"/>
        <v>30164.239999999998</v>
      </c>
      <c r="J4457" s="177" t="str">
        <f t="shared" si="139"/>
        <v>Date &gt; 1920</v>
      </c>
    </row>
    <row r="4458" spans="1:10" x14ac:dyDescent="0.3">
      <c r="A4458" s="178" t="s">
        <v>270</v>
      </c>
      <c r="B4458" s="178" t="s">
        <v>53</v>
      </c>
      <c r="C4458" s="178" t="s">
        <v>1324</v>
      </c>
      <c r="D4458" s="178" t="s">
        <v>7926</v>
      </c>
      <c r="E4458" s="179">
        <v>42282</v>
      </c>
      <c r="F4458" s="180">
        <v>0</v>
      </c>
      <c r="G4458" s="180">
        <v>11929.97</v>
      </c>
      <c r="H4458" s="180">
        <v>2982.49</v>
      </c>
      <c r="I4458" s="180">
        <f t="shared" si="138"/>
        <v>14912.46</v>
      </c>
      <c r="J4458" s="177" t="str">
        <f t="shared" si="139"/>
        <v>Date &gt; 1920</v>
      </c>
    </row>
    <row r="4459" spans="1:10" x14ac:dyDescent="0.3">
      <c r="A4459" s="178" t="s">
        <v>270</v>
      </c>
      <c r="B4459" s="178" t="s">
        <v>53</v>
      </c>
      <c r="C4459" s="178" t="s">
        <v>1324</v>
      </c>
      <c r="D4459" s="178" t="s">
        <v>7926</v>
      </c>
      <c r="E4459" s="179">
        <v>42352</v>
      </c>
      <c r="F4459" s="180">
        <v>0</v>
      </c>
      <c r="G4459" s="180">
        <v>2350.67</v>
      </c>
      <c r="H4459" s="180">
        <v>587.66</v>
      </c>
      <c r="I4459" s="180">
        <f t="shared" si="138"/>
        <v>2938.33</v>
      </c>
      <c r="J4459" s="177" t="str">
        <f t="shared" si="139"/>
        <v>Date &gt; 1920</v>
      </c>
    </row>
    <row r="4460" spans="1:10" x14ac:dyDescent="0.3">
      <c r="A4460" s="178" t="s">
        <v>270</v>
      </c>
      <c r="B4460" s="178" t="s">
        <v>53</v>
      </c>
      <c r="C4460" s="178" t="s">
        <v>1324</v>
      </c>
      <c r="D4460" s="178" t="s">
        <v>7926</v>
      </c>
      <c r="E4460" s="179">
        <v>42382</v>
      </c>
      <c r="F4460" s="180">
        <v>0</v>
      </c>
      <c r="G4460" s="180">
        <v>583.36</v>
      </c>
      <c r="H4460" s="180">
        <v>145.84</v>
      </c>
      <c r="I4460" s="180">
        <f t="shared" si="138"/>
        <v>729.2</v>
      </c>
      <c r="J4460" s="177" t="str">
        <f t="shared" si="139"/>
        <v>Date &gt; 1920</v>
      </c>
    </row>
    <row r="4461" spans="1:10" x14ac:dyDescent="0.3">
      <c r="A4461" s="178" t="s">
        <v>270</v>
      </c>
      <c r="B4461" s="178" t="s">
        <v>53</v>
      </c>
      <c r="C4461" s="178" t="s">
        <v>1324</v>
      </c>
      <c r="D4461" s="178" t="s">
        <v>7926</v>
      </c>
      <c r="E4461" s="179">
        <v>42541</v>
      </c>
      <c r="F4461" s="180">
        <v>0</v>
      </c>
      <c r="G4461" s="180">
        <v>5920</v>
      </c>
      <c r="H4461" s="180">
        <v>1480</v>
      </c>
      <c r="I4461" s="180">
        <f t="shared" si="138"/>
        <v>7400</v>
      </c>
      <c r="J4461" s="177" t="str">
        <f t="shared" si="139"/>
        <v>Date &gt; 1920</v>
      </c>
    </row>
    <row r="4462" spans="1:10" x14ac:dyDescent="0.3">
      <c r="A4462" s="178" t="s">
        <v>270</v>
      </c>
      <c r="B4462" s="178" t="s">
        <v>53</v>
      </c>
      <c r="C4462" s="178" t="s">
        <v>1324</v>
      </c>
      <c r="D4462" s="178" t="s">
        <v>7926</v>
      </c>
      <c r="E4462" s="179">
        <v>42706</v>
      </c>
      <c r="F4462" s="180">
        <v>0</v>
      </c>
      <c r="G4462" s="180">
        <v>5422.25</v>
      </c>
      <c r="H4462" s="180">
        <v>1355.56</v>
      </c>
      <c r="I4462" s="180">
        <f t="shared" si="138"/>
        <v>6777.8099999999995</v>
      </c>
      <c r="J4462" s="177" t="str">
        <f t="shared" si="139"/>
        <v>Date &gt; 1920</v>
      </c>
    </row>
    <row r="4463" spans="1:10" x14ac:dyDescent="0.3">
      <c r="A4463" s="178" t="s">
        <v>270</v>
      </c>
      <c r="B4463" s="178" t="s">
        <v>53</v>
      </c>
      <c r="C4463" s="178" t="s">
        <v>1324</v>
      </c>
      <c r="D4463" s="178" t="s">
        <v>7926</v>
      </c>
      <c r="E4463" s="179">
        <v>42846</v>
      </c>
      <c r="F4463" s="180">
        <v>0</v>
      </c>
      <c r="G4463" s="180">
        <v>15600</v>
      </c>
      <c r="H4463" s="180">
        <v>3900</v>
      </c>
      <c r="I4463" s="180">
        <f t="shared" si="138"/>
        <v>19500</v>
      </c>
      <c r="J4463" s="177" t="str">
        <f t="shared" si="139"/>
        <v>Date &gt; 1920</v>
      </c>
    </row>
    <row r="4464" spans="1:10" x14ac:dyDescent="0.3">
      <c r="A4464" s="178" t="s">
        <v>270</v>
      </c>
      <c r="B4464" s="178" t="s">
        <v>53</v>
      </c>
      <c r="C4464" s="178" t="s">
        <v>1324</v>
      </c>
      <c r="D4464" s="178" t="s">
        <v>7927</v>
      </c>
      <c r="E4464" s="179">
        <v>42345</v>
      </c>
      <c r="F4464" s="180">
        <v>29010</v>
      </c>
      <c r="G4464" s="180">
        <v>1611.69</v>
      </c>
      <c r="H4464" s="180">
        <v>1612.09</v>
      </c>
      <c r="I4464" s="180">
        <f t="shared" si="138"/>
        <v>32233.78</v>
      </c>
      <c r="J4464" s="177" t="str">
        <f t="shared" si="139"/>
        <v>Date &gt; 1920</v>
      </c>
    </row>
    <row r="4465" spans="1:10" x14ac:dyDescent="0.3">
      <c r="A4465" s="178" t="s">
        <v>270</v>
      </c>
      <c r="B4465" s="178" t="s">
        <v>53</v>
      </c>
      <c r="C4465" s="178" t="s">
        <v>1324</v>
      </c>
      <c r="D4465" s="178" t="s">
        <v>7927</v>
      </c>
      <c r="E4465" s="179">
        <v>42375</v>
      </c>
      <c r="F4465" s="180">
        <v>5062</v>
      </c>
      <c r="G4465" s="180">
        <v>281.25</v>
      </c>
      <c r="H4465" s="180">
        <v>281.7</v>
      </c>
      <c r="I4465" s="180">
        <f t="shared" si="138"/>
        <v>5624.95</v>
      </c>
      <c r="J4465" s="177" t="str">
        <f t="shared" si="139"/>
        <v>Date &gt; 1920</v>
      </c>
    </row>
    <row r="4466" spans="1:10" x14ac:dyDescent="0.3">
      <c r="A4466" s="178" t="s">
        <v>270</v>
      </c>
      <c r="B4466" s="178" t="s">
        <v>53</v>
      </c>
      <c r="C4466" s="178" t="s">
        <v>1324</v>
      </c>
      <c r="D4466" s="178" t="s">
        <v>7927</v>
      </c>
      <c r="E4466" s="179">
        <v>42389</v>
      </c>
      <c r="F4466" s="180">
        <v>7258</v>
      </c>
      <c r="G4466" s="180">
        <v>403.22</v>
      </c>
      <c r="H4466" s="180">
        <v>403.3</v>
      </c>
      <c r="I4466" s="180">
        <f t="shared" si="138"/>
        <v>8064.52</v>
      </c>
      <c r="J4466" s="177" t="str">
        <f t="shared" si="139"/>
        <v>Date &gt; 1920</v>
      </c>
    </row>
    <row r="4467" spans="1:10" x14ac:dyDescent="0.3">
      <c r="A4467" s="178" t="s">
        <v>270</v>
      </c>
      <c r="B4467" s="178" t="s">
        <v>53</v>
      </c>
      <c r="C4467" s="178" t="s">
        <v>1324</v>
      </c>
      <c r="D4467" s="178" t="s">
        <v>7927</v>
      </c>
      <c r="E4467" s="179">
        <v>42443</v>
      </c>
      <c r="F4467" s="180">
        <v>26475</v>
      </c>
      <c r="G4467" s="180">
        <v>1470.8</v>
      </c>
      <c r="H4467" s="180">
        <v>1470.18</v>
      </c>
      <c r="I4467" s="180">
        <f t="shared" si="138"/>
        <v>29415.98</v>
      </c>
      <c r="J4467" s="177" t="str">
        <f t="shared" si="139"/>
        <v>Date &gt; 1920</v>
      </c>
    </row>
    <row r="4468" spans="1:10" x14ac:dyDescent="0.3">
      <c r="A4468" s="178" t="s">
        <v>270</v>
      </c>
      <c r="B4468" s="178" t="s">
        <v>53</v>
      </c>
      <c r="C4468" s="178" t="s">
        <v>1324</v>
      </c>
      <c r="D4468" s="178" t="s">
        <v>7927</v>
      </c>
      <c r="E4468" s="179">
        <v>42494</v>
      </c>
      <c r="F4468" s="180">
        <v>92296</v>
      </c>
      <c r="G4468" s="180">
        <v>5127.58</v>
      </c>
      <c r="H4468" s="180">
        <v>5128.03</v>
      </c>
      <c r="I4468" s="180">
        <f t="shared" si="138"/>
        <v>102551.61</v>
      </c>
      <c r="J4468" s="177" t="str">
        <f t="shared" si="139"/>
        <v>Date &gt; 1920</v>
      </c>
    </row>
    <row r="4469" spans="1:10" x14ac:dyDescent="0.3">
      <c r="A4469" s="178" t="s">
        <v>270</v>
      </c>
      <c r="B4469" s="178" t="s">
        <v>53</v>
      </c>
      <c r="C4469" s="178" t="s">
        <v>1324</v>
      </c>
      <c r="D4469" s="178" t="s">
        <v>7927</v>
      </c>
      <c r="E4469" s="179">
        <v>42538</v>
      </c>
      <c r="F4469" s="180">
        <v>19555</v>
      </c>
      <c r="G4469" s="180">
        <v>1086.3900000000001</v>
      </c>
      <c r="H4469" s="180">
        <v>1086.27</v>
      </c>
      <c r="I4469" s="180">
        <f t="shared" si="138"/>
        <v>21727.66</v>
      </c>
      <c r="J4469" s="177" t="str">
        <f t="shared" si="139"/>
        <v>Date &gt; 1920</v>
      </c>
    </row>
    <row r="4470" spans="1:10" x14ac:dyDescent="0.3">
      <c r="A4470" s="178" t="s">
        <v>270</v>
      </c>
      <c r="B4470" s="178" t="s">
        <v>53</v>
      </c>
      <c r="C4470" s="178" t="s">
        <v>1324</v>
      </c>
      <c r="D4470" s="178" t="s">
        <v>7927</v>
      </c>
      <c r="E4470" s="179">
        <v>42835</v>
      </c>
      <c r="F4470" s="180">
        <v>8013</v>
      </c>
      <c r="G4470" s="180">
        <v>607.28</v>
      </c>
      <c r="H4470" s="180">
        <v>608.19000000000005</v>
      </c>
      <c r="I4470" s="180">
        <f t="shared" si="138"/>
        <v>9228.4700000000012</v>
      </c>
      <c r="J4470" s="177" t="str">
        <f t="shared" si="139"/>
        <v>Date &gt; 1920</v>
      </c>
    </row>
    <row r="4471" spans="1:10" x14ac:dyDescent="0.3">
      <c r="A4471" s="178" t="s">
        <v>270</v>
      </c>
      <c r="B4471" s="178" t="s">
        <v>53</v>
      </c>
      <c r="C4471" s="178" t="s">
        <v>1324</v>
      </c>
      <c r="D4471" s="178" t="s">
        <v>7927</v>
      </c>
      <c r="E4471" s="179">
        <v>43501</v>
      </c>
      <c r="F4471" s="180">
        <v>51972</v>
      </c>
      <c r="G4471" s="180">
        <v>2887.29</v>
      </c>
      <c r="H4471" s="180">
        <v>2886.65</v>
      </c>
      <c r="I4471" s="180">
        <f t="shared" si="138"/>
        <v>57745.94</v>
      </c>
      <c r="J4471" s="177" t="str">
        <f t="shared" si="139"/>
        <v>Date &gt; 1920</v>
      </c>
    </row>
    <row r="4472" spans="1:10" x14ac:dyDescent="0.3">
      <c r="A4472" s="178" t="s">
        <v>270</v>
      </c>
      <c r="B4472" s="178" t="s">
        <v>53</v>
      </c>
      <c r="C4472" s="178" t="s">
        <v>1324</v>
      </c>
      <c r="D4472" s="178" t="s">
        <v>7927</v>
      </c>
      <c r="E4472" s="179">
        <v>43893</v>
      </c>
      <c r="F4472" s="180">
        <v>26447</v>
      </c>
      <c r="G4472" s="180">
        <v>1307.2</v>
      </c>
      <c r="H4472" s="180">
        <v>1306.8900000000001</v>
      </c>
      <c r="I4472" s="180">
        <f t="shared" si="138"/>
        <v>29061.09</v>
      </c>
      <c r="J4472" s="177" t="str">
        <f t="shared" si="139"/>
        <v>Date &gt; 1920</v>
      </c>
    </row>
    <row r="4473" spans="1:10" x14ac:dyDescent="0.3">
      <c r="A4473" s="178" t="s">
        <v>270</v>
      </c>
      <c r="B4473" s="178" t="s">
        <v>53</v>
      </c>
      <c r="C4473" s="178" t="s">
        <v>1324</v>
      </c>
      <c r="D4473" s="178" t="s">
        <v>7928</v>
      </c>
      <c r="E4473" s="179">
        <v>42835</v>
      </c>
      <c r="F4473" s="180">
        <v>60821</v>
      </c>
      <c r="G4473" s="180">
        <v>3379.03</v>
      </c>
      <c r="H4473" s="180">
        <v>3380.59</v>
      </c>
      <c r="I4473" s="180">
        <f t="shared" si="138"/>
        <v>67580.62</v>
      </c>
      <c r="J4473" s="177" t="str">
        <f t="shared" si="139"/>
        <v>Date &gt; 1920</v>
      </c>
    </row>
    <row r="4474" spans="1:10" x14ac:dyDescent="0.3">
      <c r="A4474" s="178" t="s">
        <v>270</v>
      </c>
      <c r="B4474" s="178" t="s">
        <v>53</v>
      </c>
      <c r="C4474" s="178" t="s">
        <v>1324</v>
      </c>
      <c r="D4474" s="178" t="s">
        <v>7928</v>
      </c>
      <c r="E4474" s="179">
        <v>42835</v>
      </c>
      <c r="F4474" s="180">
        <v>1203480</v>
      </c>
      <c r="G4474" s="180">
        <v>66859.94</v>
      </c>
      <c r="H4474" s="180">
        <v>66858.86</v>
      </c>
      <c r="I4474" s="180">
        <f t="shared" si="138"/>
        <v>1337198.8</v>
      </c>
      <c r="J4474" s="177" t="str">
        <f t="shared" si="139"/>
        <v>Date &gt; 1920</v>
      </c>
    </row>
    <row r="4475" spans="1:10" x14ac:dyDescent="0.3">
      <c r="A4475" s="178" t="s">
        <v>270</v>
      </c>
      <c r="B4475" s="178" t="s">
        <v>53</v>
      </c>
      <c r="C4475" s="178" t="s">
        <v>1324</v>
      </c>
      <c r="D4475" s="178" t="s">
        <v>7928</v>
      </c>
      <c r="E4475" s="179">
        <v>42864</v>
      </c>
      <c r="F4475" s="180">
        <v>442056</v>
      </c>
      <c r="G4475" s="180">
        <v>24558.74</v>
      </c>
      <c r="H4475" s="180">
        <v>24559.88</v>
      </c>
      <c r="I4475" s="180">
        <f t="shared" si="138"/>
        <v>491174.62</v>
      </c>
      <c r="J4475" s="177" t="str">
        <f t="shared" si="139"/>
        <v>Date &gt; 1920</v>
      </c>
    </row>
    <row r="4476" spans="1:10" x14ac:dyDescent="0.3">
      <c r="A4476" s="178" t="s">
        <v>270</v>
      </c>
      <c r="B4476" s="178" t="s">
        <v>53</v>
      </c>
      <c r="C4476" s="178" t="s">
        <v>1324</v>
      </c>
      <c r="D4476" s="178" t="s">
        <v>7928</v>
      </c>
      <c r="E4476" s="179">
        <v>42864</v>
      </c>
      <c r="F4476" s="180">
        <v>70462</v>
      </c>
      <c r="G4476" s="180">
        <v>3914.54</v>
      </c>
      <c r="H4476" s="180">
        <v>3914.36</v>
      </c>
      <c r="I4476" s="180">
        <f t="shared" si="138"/>
        <v>78290.899999999994</v>
      </c>
      <c r="J4476" s="177" t="str">
        <f t="shared" si="139"/>
        <v>Date &gt; 1920</v>
      </c>
    </row>
    <row r="4477" spans="1:10" x14ac:dyDescent="0.3">
      <c r="A4477" s="178" t="s">
        <v>270</v>
      </c>
      <c r="B4477" s="178" t="s">
        <v>53</v>
      </c>
      <c r="C4477" s="178" t="s">
        <v>1324</v>
      </c>
      <c r="D4477" s="178" t="s">
        <v>7928</v>
      </c>
      <c r="E4477" s="179">
        <v>42880</v>
      </c>
      <c r="F4477" s="180">
        <v>50864</v>
      </c>
      <c r="G4477" s="180">
        <v>2825.78</v>
      </c>
      <c r="H4477" s="180">
        <v>2825.85</v>
      </c>
      <c r="I4477" s="180">
        <f t="shared" si="138"/>
        <v>56515.63</v>
      </c>
      <c r="J4477" s="177" t="str">
        <f t="shared" si="139"/>
        <v>Date &gt; 1920</v>
      </c>
    </row>
    <row r="4478" spans="1:10" x14ac:dyDescent="0.3">
      <c r="A4478" s="178" t="s">
        <v>270</v>
      </c>
      <c r="B4478" s="178" t="s">
        <v>53</v>
      </c>
      <c r="C4478" s="178" t="s">
        <v>1324</v>
      </c>
      <c r="D4478" s="178" t="s">
        <v>7928</v>
      </c>
      <c r="E4478" s="179">
        <v>42929</v>
      </c>
      <c r="F4478" s="180">
        <v>49485</v>
      </c>
      <c r="G4478" s="180">
        <v>2749.16</v>
      </c>
      <c r="H4478" s="180">
        <v>2749.13</v>
      </c>
      <c r="I4478" s="180">
        <f t="shared" si="138"/>
        <v>54983.29</v>
      </c>
      <c r="J4478" s="177" t="str">
        <f t="shared" si="139"/>
        <v>Date &gt; 1920</v>
      </c>
    </row>
    <row r="4479" spans="1:10" x14ac:dyDescent="0.3">
      <c r="A4479" s="178" t="s">
        <v>270</v>
      </c>
      <c r="B4479" s="178" t="s">
        <v>53</v>
      </c>
      <c r="C4479" s="178" t="s">
        <v>1324</v>
      </c>
      <c r="D4479" s="178" t="s">
        <v>7928</v>
      </c>
      <c r="E4479" s="179">
        <v>42962</v>
      </c>
      <c r="F4479" s="180">
        <v>29814</v>
      </c>
      <c r="G4479" s="180">
        <v>1656.32</v>
      </c>
      <c r="H4479" s="180">
        <v>1656.03</v>
      </c>
      <c r="I4479" s="180">
        <f t="shared" si="138"/>
        <v>33126.35</v>
      </c>
      <c r="J4479" s="177" t="str">
        <f t="shared" si="139"/>
        <v>Date &gt; 1920</v>
      </c>
    </row>
    <row r="4480" spans="1:10" x14ac:dyDescent="0.3">
      <c r="A4480" s="178" t="s">
        <v>270</v>
      </c>
      <c r="B4480" s="178" t="s">
        <v>53</v>
      </c>
      <c r="C4480" s="178" t="s">
        <v>1324</v>
      </c>
      <c r="D4480" s="178" t="s">
        <v>7928</v>
      </c>
      <c r="E4480" s="179">
        <v>42990</v>
      </c>
      <c r="F4480" s="180">
        <v>17143</v>
      </c>
      <c r="G4480" s="180">
        <v>952.41</v>
      </c>
      <c r="H4480" s="180">
        <v>952.78</v>
      </c>
      <c r="I4480" s="180">
        <f t="shared" si="138"/>
        <v>19048.189999999999</v>
      </c>
      <c r="J4480" s="177" t="str">
        <f t="shared" si="139"/>
        <v>Date &gt; 1920</v>
      </c>
    </row>
    <row r="4481" spans="1:10" x14ac:dyDescent="0.3">
      <c r="A4481" s="178" t="s">
        <v>270</v>
      </c>
      <c r="B4481" s="178" t="s">
        <v>53</v>
      </c>
      <c r="C4481" s="178" t="s">
        <v>1324</v>
      </c>
      <c r="D4481" s="178" t="s">
        <v>7928</v>
      </c>
      <c r="E4481" s="179">
        <v>42999</v>
      </c>
      <c r="F4481" s="180">
        <v>51835</v>
      </c>
      <c r="G4481" s="180">
        <v>2879.72</v>
      </c>
      <c r="H4481" s="180">
        <v>2879.61</v>
      </c>
      <c r="I4481" s="180">
        <f t="shared" si="138"/>
        <v>57594.33</v>
      </c>
      <c r="J4481" s="177" t="str">
        <f t="shared" si="139"/>
        <v>Date &gt; 1920</v>
      </c>
    </row>
    <row r="4482" spans="1:10" x14ac:dyDescent="0.3">
      <c r="A4482" s="178" t="s">
        <v>270</v>
      </c>
      <c r="B4482" s="178" t="s">
        <v>53</v>
      </c>
      <c r="C4482" s="178" t="s">
        <v>1324</v>
      </c>
      <c r="D4482" s="178" t="s">
        <v>7928</v>
      </c>
      <c r="E4482" s="179">
        <v>43038</v>
      </c>
      <c r="F4482" s="180">
        <v>11620</v>
      </c>
      <c r="G4482" s="180">
        <v>645.53</v>
      </c>
      <c r="H4482" s="180">
        <v>645.07000000000005</v>
      </c>
      <c r="I4482" s="180">
        <f t="shared" si="138"/>
        <v>12910.6</v>
      </c>
      <c r="J4482" s="177" t="str">
        <f t="shared" si="139"/>
        <v>Date &gt; 1920</v>
      </c>
    </row>
    <row r="4483" spans="1:10" x14ac:dyDescent="0.3">
      <c r="A4483" s="178" t="s">
        <v>270</v>
      </c>
      <c r="B4483" s="178" t="s">
        <v>53</v>
      </c>
      <c r="C4483" s="178" t="s">
        <v>1324</v>
      </c>
      <c r="D4483" s="178" t="s">
        <v>7928</v>
      </c>
      <c r="E4483" s="179">
        <v>43081</v>
      </c>
      <c r="F4483" s="180">
        <v>9424</v>
      </c>
      <c r="G4483" s="180">
        <v>523.57000000000005</v>
      </c>
      <c r="H4483" s="180">
        <v>523.92999999999995</v>
      </c>
      <c r="I4483" s="180">
        <f t="shared" si="138"/>
        <v>10471.5</v>
      </c>
      <c r="J4483" s="177" t="str">
        <f t="shared" si="139"/>
        <v>Date &gt; 1920</v>
      </c>
    </row>
    <row r="4484" spans="1:10" x14ac:dyDescent="0.3">
      <c r="A4484" s="178" t="s">
        <v>270</v>
      </c>
      <c r="B4484" s="178" t="s">
        <v>53</v>
      </c>
      <c r="C4484" s="178" t="s">
        <v>1324</v>
      </c>
      <c r="D4484" s="178" t="s">
        <v>7928</v>
      </c>
      <c r="E4484" s="179">
        <v>43132</v>
      </c>
      <c r="F4484" s="180">
        <v>75567</v>
      </c>
      <c r="G4484" s="180">
        <v>4198.1499999999996</v>
      </c>
      <c r="H4484" s="180">
        <v>4197.8500000000004</v>
      </c>
      <c r="I4484" s="180">
        <f t="shared" si="138"/>
        <v>83963</v>
      </c>
      <c r="J4484" s="177" t="str">
        <f t="shared" si="139"/>
        <v>Date &gt; 1920</v>
      </c>
    </row>
    <row r="4485" spans="1:10" x14ac:dyDescent="0.3">
      <c r="A4485" s="178" t="s">
        <v>270</v>
      </c>
      <c r="B4485" s="178" t="s">
        <v>53</v>
      </c>
      <c r="C4485" s="178" t="s">
        <v>1324</v>
      </c>
      <c r="D4485" s="178" t="s">
        <v>7928</v>
      </c>
      <c r="E4485" s="179">
        <v>43132</v>
      </c>
      <c r="F4485" s="180">
        <v>38591</v>
      </c>
      <c r="G4485" s="180">
        <v>2143.94</v>
      </c>
      <c r="H4485" s="180">
        <v>2143.7600000000002</v>
      </c>
      <c r="I4485" s="180">
        <f t="shared" ref="I4485:I4548" si="140">SUM(F4485:H4485)</f>
        <v>42878.700000000004</v>
      </c>
      <c r="J4485" s="177" t="str">
        <f t="shared" ref="J4485:J4548" si="141">IF(OR(YEAR(E4485)&gt; 1920, ISBLANK(E4485)), "Date &gt; 1920", "Sketchy date")</f>
        <v>Date &gt; 1920</v>
      </c>
    </row>
    <row r="4486" spans="1:10" x14ac:dyDescent="0.3">
      <c r="A4486" s="178" t="s">
        <v>270</v>
      </c>
      <c r="B4486" s="178" t="s">
        <v>53</v>
      </c>
      <c r="C4486" s="178" t="s">
        <v>1324</v>
      </c>
      <c r="D4486" s="178" t="s">
        <v>7928</v>
      </c>
      <c r="E4486" s="179">
        <v>43182</v>
      </c>
      <c r="F4486" s="180">
        <v>39856</v>
      </c>
      <c r="G4486" s="180">
        <v>2214.1999999999998</v>
      </c>
      <c r="H4486" s="180">
        <v>2213.8000000000002</v>
      </c>
      <c r="I4486" s="180">
        <f t="shared" si="140"/>
        <v>44284</v>
      </c>
      <c r="J4486" s="177" t="str">
        <f t="shared" si="141"/>
        <v>Date &gt; 1920</v>
      </c>
    </row>
    <row r="4487" spans="1:10" x14ac:dyDescent="0.3">
      <c r="A4487" s="178" t="s">
        <v>270</v>
      </c>
      <c r="B4487" s="178" t="s">
        <v>53</v>
      </c>
      <c r="C4487" s="178" t="s">
        <v>1324</v>
      </c>
      <c r="D4487" s="178" t="s">
        <v>7928</v>
      </c>
      <c r="E4487" s="179">
        <v>43200</v>
      </c>
      <c r="F4487" s="180">
        <v>37004</v>
      </c>
      <c r="G4487" s="180">
        <v>2055.8000000000002</v>
      </c>
      <c r="H4487" s="180">
        <v>2056.1999999999998</v>
      </c>
      <c r="I4487" s="180">
        <f t="shared" si="140"/>
        <v>41116</v>
      </c>
      <c r="J4487" s="177" t="str">
        <f t="shared" si="141"/>
        <v>Date &gt; 1920</v>
      </c>
    </row>
    <row r="4488" spans="1:10" x14ac:dyDescent="0.3">
      <c r="A4488" s="178" t="s">
        <v>270</v>
      </c>
      <c r="B4488" s="178" t="s">
        <v>53</v>
      </c>
      <c r="C4488" s="178" t="s">
        <v>1324</v>
      </c>
      <c r="D4488" s="178" t="s">
        <v>7928</v>
      </c>
      <c r="E4488" s="179">
        <v>43230</v>
      </c>
      <c r="F4488" s="180">
        <v>54315</v>
      </c>
      <c r="G4488" s="180">
        <v>3017.5</v>
      </c>
      <c r="H4488" s="180">
        <v>3017.5</v>
      </c>
      <c r="I4488" s="180">
        <f t="shared" si="140"/>
        <v>60350</v>
      </c>
      <c r="J4488" s="177" t="str">
        <f t="shared" si="141"/>
        <v>Date &gt; 1920</v>
      </c>
    </row>
    <row r="4489" spans="1:10" x14ac:dyDescent="0.3">
      <c r="A4489" s="178" t="s">
        <v>270</v>
      </c>
      <c r="B4489" s="178" t="s">
        <v>53</v>
      </c>
      <c r="C4489" s="178" t="s">
        <v>1324</v>
      </c>
      <c r="D4489" s="178" t="s">
        <v>7928</v>
      </c>
      <c r="E4489" s="179">
        <v>43293</v>
      </c>
      <c r="F4489" s="180">
        <v>31834</v>
      </c>
      <c r="G4489" s="180">
        <v>1768.59</v>
      </c>
      <c r="H4489" s="180">
        <v>1769.13</v>
      </c>
      <c r="I4489" s="180">
        <f t="shared" si="140"/>
        <v>35371.719999999994</v>
      </c>
      <c r="J4489" s="177" t="str">
        <f t="shared" si="141"/>
        <v>Date &gt; 1920</v>
      </c>
    </row>
    <row r="4490" spans="1:10" x14ac:dyDescent="0.3">
      <c r="A4490" s="178" t="s">
        <v>270</v>
      </c>
      <c r="B4490" s="178" t="s">
        <v>53</v>
      </c>
      <c r="C4490" s="178" t="s">
        <v>1324</v>
      </c>
      <c r="D4490" s="178" t="s">
        <v>7928</v>
      </c>
      <c r="E4490" s="179">
        <v>43293</v>
      </c>
      <c r="F4490" s="180">
        <v>127777</v>
      </c>
      <c r="G4490" s="180">
        <v>7098.71</v>
      </c>
      <c r="H4490" s="180">
        <v>7098.63</v>
      </c>
      <c r="I4490" s="180">
        <f t="shared" si="140"/>
        <v>141974.34</v>
      </c>
      <c r="J4490" s="177" t="str">
        <f t="shared" si="141"/>
        <v>Date &gt; 1920</v>
      </c>
    </row>
    <row r="4491" spans="1:10" x14ac:dyDescent="0.3">
      <c r="A4491" s="178" t="s">
        <v>270</v>
      </c>
      <c r="B4491" s="178" t="s">
        <v>53</v>
      </c>
      <c r="C4491" s="178" t="s">
        <v>1324</v>
      </c>
      <c r="D4491" s="178" t="s">
        <v>7928</v>
      </c>
      <c r="E4491" s="179">
        <v>43334</v>
      </c>
      <c r="F4491" s="180">
        <v>45090</v>
      </c>
      <c r="G4491" s="180">
        <v>2505</v>
      </c>
      <c r="H4491" s="180">
        <v>2505</v>
      </c>
      <c r="I4491" s="180">
        <f t="shared" si="140"/>
        <v>50100</v>
      </c>
      <c r="J4491" s="177" t="str">
        <f t="shared" si="141"/>
        <v>Date &gt; 1920</v>
      </c>
    </row>
    <row r="4492" spans="1:10" x14ac:dyDescent="0.3">
      <c r="A4492" s="178" t="s">
        <v>270</v>
      </c>
      <c r="B4492" s="178" t="s">
        <v>53</v>
      </c>
      <c r="C4492" s="178" t="s">
        <v>1324</v>
      </c>
      <c r="D4492" s="178" t="s">
        <v>7928</v>
      </c>
      <c r="E4492" s="179">
        <v>43357</v>
      </c>
      <c r="F4492" s="180">
        <v>44739</v>
      </c>
      <c r="G4492" s="180">
        <v>2485.46</v>
      </c>
      <c r="H4492" s="180">
        <v>2484.79</v>
      </c>
      <c r="I4492" s="180">
        <f t="shared" si="140"/>
        <v>49709.25</v>
      </c>
      <c r="J4492" s="177" t="str">
        <f t="shared" si="141"/>
        <v>Date &gt; 1920</v>
      </c>
    </row>
    <row r="4493" spans="1:10" x14ac:dyDescent="0.3">
      <c r="A4493" s="178" t="s">
        <v>270</v>
      </c>
      <c r="B4493" s="178" t="s">
        <v>53</v>
      </c>
      <c r="C4493" s="178" t="s">
        <v>1324</v>
      </c>
      <c r="D4493" s="178" t="s">
        <v>7928</v>
      </c>
      <c r="E4493" s="179">
        <v>43389</v>
      </c>
      <c r="F4493" s="180">
        <v>18456</v>
      </c>
      <c r="G4493" s="180">
        <v>1025.3399999999999</v>
      </c>
      <c r="H4493" s="180">
        <v>1025.46</v>
      </c>
      <c r="I4493" s="180">
        <f t="shared" si="140"/>
        <v>20506.8</v>
      </c>
      <c r="J4493" s="177" t="str">
        <f t="shared" si="141"/>
        <v>Date &gt; 1920</v>
      </c>
    </row>
    <row r="4494" spans="1:10" x14ac:dyDescent="0.3">
      <c r="A4494" s="178" t="s">
        <v>270</v>
      </c>
      <c r="B4494" s="178" t="s">
        <v>53</v>
      </c>
      <c r="C4494" s="178" t="s">
        <v>1324</v>
      </c>
      <c r="D4494" s="178" t="s">
        <v>7928</v>
      </c>
      <c r="E4494" s="179">
        <v>43412</v>
      </c>
      <c r="F4494" s="180">
        <v>13050</v>
      </c>
      <c r="G4494" s="180">
        <v>725</v>
      </c>
      <c r="H4494" s="180">
        <v>725</v>
      </c>
      <c r="I4494" s="180">
        <f t="shared" si="140"/>
        <v>14500</v>
      </c>
      <c r="J4494" s="177" t="str">
        <f t="shared" si="141"/>
        <v>Date &gt; 1920</v>
      </c>
    </row>
    <row r="4495" spans="1:10" x14ac:dyDescent="0.3">
      <c r="A4495" s="178" t="s">
        <v>270</v>
      </c>
      <c r="B4495" s="178" t="s">
        <v>53</v>
      </c>
      <c r="C4495" s="178" t="s">
        <v>1324</v>
      </c>
      <c r="D4495" s="178" t="s">
        <v>7928</v>
      </c>
      <c r="E4495" s="179">
        <v>43439</v>
      </c>
      <c r="F4495" s="180">
        <v>12487</v>
      </c>
      <c r="G4495" s="180">
        <v>693.75</v>
      </c>
      <c r="H4495" s="180">
        <v>694.25</v>
      </c>
      <c r="I4495" s="180">
        <f t="shared" si="140"/>
        <v>13875</v>
      </c>
      <c r="J4495" s="177" t="str">
        <f t="shared" si="141"/>
        <v>Date &gt; 1920</v>
      </c>
    </row>
    <row r="4496" spans="1:10" x14ac:dyDescent="0.3">
      <c r="A4496" s="178" t="s">
        <v>270</v>
      </c>
      <c r="B4496" s="178" t="s">
        <v>53</v>
      </c>
      <c r="C4496" s="178" t="s">
        <v>1324</v>
      </c>
      <c r="D4496" s="178" t="s">
        <v>7928</v>
      </c>
      <c r="E4496" s="179">
        <v>43501</v>
      </c>
      <c r="F4496" s="180">
        <v>40172</v>
      </c>
      <c r="G4496" s="180">
        <v>2231.75</v>
      </c>
      <c r="H4496" s="180">
        <v>2231.27</v>
      </c>
      <c r="I4496" s="180">
        <f t="shared" si="140"/>
        <v>44635.02</v>
      </c>
      <c r="J4496" s="177" t="str">
        <f t="shared" si="141"/>
        <v>Date &gt; 1920</v>
      </c>
    </row>
    <row r="4497" spans="1:10" x14ac:dyDescent="0.3">
      <c r="A4497" s="178" t="s">
        <v>270</v>
      </c>
      <c r="B4497" s="178" t="s">
        <v>53</v>
      </c>
      <c r="C4497" s="178" t="s">
        <v>1324</v>
      </c>
      <c r="D4497" s="178" t="s">
        <v>7928</v>
      </c>
      <c r="E4497" s="179">
        <v>43563</v>
      </c>
      <c r="F4497" s="180">
        <v>81123</v>
      </c>
      <c r="G4497" s="180">
        <v>4506.8500000000004</v>
      </c>
      <c r="H4497" s="180">
        <v>4507.1499999999996</v>
      </c>
      <c r="I4497" s="180">
        <f t="shared" si="140"/>
        <v>90137</v>
      </c>
      <c r="J4497" s="177" t="str">
        <f t="shared" si="141"/>
        <v>Date &gt; 1920</v>
      </c>
    </row>
    <row r="4498" spans="1:10" x14ac:dyDescent="0.3">
      <c r="A4498" s="178" t="s">
        <v>270</v>
      </c>
      <c r="B4498" s="178" t="s">
        <v>53</v>
      </c>
      <c r="C4498" s="178" t="s">
        <v>1324</v>
      </c>
      <c r="D4498" s="178" t="s">
        <v>7928</v>
      </c>
      <c r="E4498" s="179">
        <v>43630</v>
      </c>
      <c r="F4498" s="180">
        <v>106478</v>
      </c>
      <c r="G4498" s="180">
        <v>5915.45</v>
      </c>
      <c r="H4498" s="180">
        <v>5915.55</v>
      </c>
      <c r="I4498" s="180">
        <f t="shared" si="140"/>
        <v>118309</v>
      </c>
      <c r="J4498" s="177" t="str">
        <f t="shared" si="141"/>
        <v>Date &gt; 1920</v>
      </c>
    </row>
    <row r="4499" spans="1:10" x14ac:dyDescent="0.3">
      <c r="A4499" s="178" t="s">
        <v>270</v>
      </c>
      <c r="B4499" s="178" t="s">
        <v>53</v>
      </c>
      <c r="C4499" s="178" t="s">
        <v>1324</v>
      </c>
      <c r="D4499" s="178" t="s">
        <v>7928</v>
      </c>
      <c r="E4499" s="179">
        <v>43682</v>
      </c>
      <c r="F4499" s="180">
        <v>47456</v>
      </c>
      <c r="G4499" s="180">
        <v>1770.17</v>
      </c>
      <c r="H4499" s="180">
        <v>2635.6</v>
      </c>
      <c r="I4499" s="180">
        <f t="shared" si="140"/>
        <v>51861.77</v>
      </c>
      <c r="J4499" s="177" t="str">
        <f t="shared" si="141"/>
        <v>Date &gt; 1920</v>
      </c>
    </row>
    <row r="4500" spans="1:10" x14ac:dyDescent="0.3">
      <c r="A4500" s="178" t="s">
        <v>270</v>
      </c>
      <c r="B4500" s="178" t="s">
        <v>53</v>
      </c>
      <c r="C4500" s="178" t="s">
        <v>1324</v>
      </c>
      <c r="D4500" s="178" t="s">
        <v>7928</v>
      </c>
      <c r="E4500" s="179">
        <v>43753</v>
      </c>
      <c r="F4500" s="180">
        <v>192859</v>
      </c>
      <c r="G4500" s="180">
        <v>0</v>
      </c>
      <c r="H4500" s="180">
        <v>10715.42</v>
      </c>
      <c r="I4500" s="180">
        <f t="shared" si="140"/>
        <v>203574.42</v>
      </c>
      <c r="J4500" s="177" t="str">
        <f t="shared" si="141"/>
        <v>Date &gt; 1920</v>
      </c>
    </row>
    <row r="4501" spans="1:10" x14ac:dyDescent="0.3">
      <c r="A4501" s="178" t="s">
        <v>270</v>
      </c>
      <c r="B4501" s="178" t="s">
        <v>53</v>
      </c>
      <c r="C4501" s="178" t="s">
        <v>1324</v>
      </c>
      <c r="D4501" s="178" t="s">
        <v>7928</v>
      </c>
      <c r="E4501" s="179">
        <v>43753</v>
      </c>
      <c r="F4501" s="180">
        <v>13590</v>
      </c>
      <c r="G4501" s="180">
        <v>0</v>
      </c>
      <c r="H4501" s="180">
        <v>755</v>
      </c>
      <c r="I4501" s="180">
        <f t="shared" si="140"/>
        <v>14345</v>
      </c>
      <c r="J4501" s="177" t="str">
        <f t="shared" si="141"/>
        <v>Date &gt; 1920</v>
      </c>
    </row>
    <row r="4502" spans="1:10" x14ac:dyDescent="0.3">
      <c r="A4502" s="178" t="s">
        <v>270</v>
      </c>
      <c r="B4502" s="178" t="s">
        <v>53</v>
      </c>
      <c r="C4502" s="178" t="s">
        <v>1324</v>
      </c>
      <c r="D4502" s="178" t="s">
        <v>7928</v>
      </c>
      <c r="E4502" s="179">
        <v>43774</v>
      </c>
      <c r="F4502" s="180">
        <v>21370</v>
      </c>
      <c r="G4502" s="180">
        <v>0</v>
      </c>
      <c r="H4502" s="180">
        <v>1186.8</v>
      </c>
      <c r="I4502" s="180">
        <f t="shared" si="140"/>
        <v>22556.799999999999</v>
      </c>
      <c r="J4502" s="177" t="str">
        <f t="shared" si="141"/>
        <v>Date &gt; 1920</v>
      </c>
    </row>
    <row r="4503" spans="1:10" x14ac:dyDescent="0.3">
      <c r="A4503" s="178" t="s">
        <v>270</v>
      </c>
      <c r="B4503" s="178" t="s">
        <v>53</v>
      </c>
      <c r="C4503" s="178" t="s">
        <v>1324</v>
      </c>
      <c r="D4503" s="178" t="s">
        <v>7928</v>
      </c>
      <c r="E4503" s="179">
        <v>43908</v>
      </c>
      <c r="F4503" s="180">
        <v>5832</v>
      </c>
      <c r="G4503" s="180">
        <v>0</v>
      </c>
      <c r="H4503" s="180">
        <v>324.38</v>
      </c>
      <c r="I4503" s="180">
        <f t="shared" si="140"/>
        <v>6156.38</v>
      </c>
      <c r="J4503" s="177" t="str">
        <f t="shared" si="141"/>
        <v>Date &gt; 1920</v>
      </c>
    </row>
    <row r="4504" spans="1:10" x14ac:dyDescent="0.3">
      <c r="A4504" s="178" t="s">
        <v>270</v>
      </c>
      <c r="B4504" s="178" t="s">
        <v>53</v>
      </c>
      <c r="C4504" s="178" t="s">
        <v>1324</v>
      </c>
      <c r="D4504" s="178" t="s">
        <v>7928</v>
      </c>
      <c r="E4504" s="179">
        <v>43928</v>
      </c>
      <c r="F4504" s="180">
        <v>44099</v>
      </c>
      <c r="G4504" s="180">
        <v>0</v>
      </c>
      <c r="H4504" s="180">
        <v>2449.29</v>
      </c>
      <c r="I4504" s="180">
        <f t="shared" si="140"/>
        <v>46548.29</v>
      </c>
      <c r="J4504" s="177" t="str">
        <f t="shared" si="141"/>
        <v>Date &gt; 1920</v>
      </c>
    </row>
    <row r="4505" spans="1:10" x14ac:dyDescent="0.3">
      <c r="A4505" s="178" t="s">
        <v>270</v>
      </c>
      <c r="B4505" s="178" t="s">
        <v>53</v>
      </c>
      <c r="C4505" s="178" t="s">
        <v>1324</v>
      </c>
      <c r="D4505" s="178" t="s">
        <v>7928</v>
      </c>
      <c r="E4505" s="179">
        <v>43957</v>
      </c>
      <c r="F4505" s="180">
        <v>49725</v>
      </c>
      <c r="G4505" s="180">
        <v>0</v>
      </c>
      <c r="H4505" s="180">
        <v>2762.5</v>
      </c>
      <c r="I4505" s="180">
        <f t="shared" si="140"/>
        <v>52487.5</v>
      </c>
      <c r="J4505" s="177" t="str">
        <f t="shared" si="141"/>
        <v>Date &gt; 1920</v>
      </c>
    </row>
    <row r="4506" spans="1:10" x14ac:dyDescent="0.3">
      <c r="A4506" s="178" t="s">
        <v>270</v>
      </c>
      <c r="B4506" s="178" t="s">
        <v>53</v>
      </c>
      <c r="C4506" s="178" t="s">
        <v>1324</v>
      </c>
      <c r="D4506" s="178" t="s">
        <v>7928</v>
      </c>
      <c r="E4506" s="179">
        <v>44034</v>
      </c>
      <c r="F4506" s="180">
        <v>237899</v>
      </c>
      <c r="G4506" s="180">
        <v>0</v>
      </c>
      <c r="H4506" s="180">
        <v>13216.71</v>
      </c>
      <c r="I4506" s="180">
        <f t="shared" si="140"/>
        <v>251115.71</v>
      </c>
      <c r="J4506" s="177" t="str">
        <f t="shared" si="141"/>
        <v>Date &gt; 1920</v>
      </c>
    </row>
    <row r="4507" spans="1:10" x14ac:dyDescent="0.3">
      <c r="A4507" s="178" t="s">
        <v>270</v>
      </c>
      <c r="B4507" s="178" t="s">
        <v>53</v>
      </c>
      <c r="C4507" s="178" t="s">
        <v>1324</v>
      </c>
      <c r="D4507" s="178" t="s">
        <v>7929</v>
      </c>
      <c r="E4507" s="179">
        <v>43038</v>
      </c>
      <c r="F4507" s="180">
        <v>571610</v>
      </c>
      <c r="G4507" s="180">
        <v>31756.15</v>
      </c>
      <c r="H4507" s="180">
        <v>31756.78</v>
      </c>
      <c r="I4507" s="180">
        <f t="shared" si="140"/>
        <v>635122.93000000005</v>
      </c>
      <c r="J4507" s="177" t="str">
        <f t="shared" si="141"/>
        <v>Date &gt; 1920</v>
      </c>
    </row>
    <row r="4508" spans="1:10" x14ac:dyDescent="0.3">
      <c r="A4508" s="178" t="s">
        <v>270</v>
      </c>
      <c r="B4508" s="178" t="s">
        <v>53</v>
      </c>
      <c r="C4508" s="178" t="s">
        <v>1324</v>
      </c>
      <c r="D4508" s="178" t="s">
        <v>7929</v>
      </c>
      <c r="E4508" s="179">
        <v>43081</v>
      </c>
      <c r="F4508" s="180">
        <v>531283</v>
      </c>
      <c r="G4508" s="180">
        <v>29515.77</v>
      </c>
      <c r="H4508" s="180">
        <v>29516.71</v>
      </c>
      <c r="I4508" s="180">
        <f t="shared" si="140"/>
        <v>590315.48</v>
      </c>
      <c r="J4508" s="177" t="str">
        <f t="shared" si="141"/>
        <v>Date &gt; 1920</v>
      </c>
    </row>
    <row r="4509" spans="1:10" x14ac:dyDescent="0.3">
      <c r="A4509" s="178" t="s">
        <v>270</v>
      </c>
      <c r="B4509" s="178" t="s">
        <v>53</v>
      </c>
      <c r="C4509" s="178" t="s">
        <v>1324</v>
      </c>
      <c r="D4509" s="178" t="s">
        <v>7929</v>
      </c>
      <c r="E4509" s="179">
        <v>43102</v>
      </c>
      <c r="F4509" s="180">
        <v>30458</v>
      </c>
      <c r="G4509" s="180">
        <v>1692.08</v>
      </c>
      <c r="H4509" s="180">
        <v>1691.62</v>
      </c>
      <c r="I4509" s="180">
        <f t="shared" si="140"/>
        <v>33841.700000000004</v>
      </c>
      <c r="J4509" s="177" t="str">
        <f t="shared" si="141"/>
        <v>Date &gt; 1920</v>
      </c>
    </row>
    <row r="4510" spans="1:10" x14ac:dyDescent="0.3">
      <c r="A4510" s="178" t="s">
        <v>270</v>
      </c>
      <c r="B4510" s="178" t="s">
        <v>53</v>
      </c>
      <c r="C4510" s="178" t="s">
        <v>1324</v>
      </c>
      <c r="D4510" s="178" t="s">
        <v>7929</v>
      </c>
      <c r="E4510" s="179">
        <v>43102</v>
      </c>
      <c r="F4510" s="180">
        <v>192423</v>
      </c>
      <c r="G4510" s="180">
        <v>10690.15</v>
      </c>
      <c r="H4510" s="180">
        <v>13729.84</v>
      </c>
      <c r="I4510" s="180">
        <f t="shared" si="140"/>
        <v>216842.99</v>
      </c>
      <c r="J4510" s="177" t="str">
        <f t="shared" si="141"/>
        <v>Date &gt; 1920</v>
      </c>
    </row>
    <row r="4511" spans="1:10" x14ac:dyDescent="0.3">
      <c r="A4511" s="178" t="s">
        <v>270</v>
      </c>
      <c r="B4511" s="178" t="s">
        <v>53</v>
      </c>
      <c r="C4511" s="178" t="s">
        <v>1324</v>
      </c>
      <c r="D4511" s="178" t="s">
        <v>7929</v>
      </c>
      <c r="E4511" s="179">
        <v>43132</v>
      </c>
      <c r="F4511" s="180">
        <v>147991</v>
      </c>
      <c r="G4511" s="180">
        <v>15954.95</v>
      </c>
      <c r="H4511" s="180">
        <v>7191.03</v>
      </c>
      <c r="I4511" s="180">
        <f t="shared" si="140"/>
        <v>171136.98</v>
      </c>
      <c r="J4511" s="177" t="str">
        <f t="shared" si="141"/>
        <v>Date &gt; 1920</v>
      </c>
    </row>
    <row r="4512" spans="1:10" x14ac:dyDescent="0.3">
      <c r="A4512" s="178" t="s">
        <v>270</v>
      </c>
      <c r="B4512" s="178" t="s">
        <v>53</v>
      </c>
      <c r="C4512" s="178" t="s">
        <v>1324</v>
      </c>
      <c r="D4512" s="178" t="s">
        <v>7929</v>
      </c>
      <c r="E4512" s="179">
        <v>43144</v>
      </c>
      <c r="F4512" s="180">
        <v>39561</v>
      </c>
      <c r="G4512" s="180">
        <v>2204.15</v>
      </c>
      <c r="H4512" s="180">
        <v>2124.1</v>
      </c>
      <c r="I4512" s="180">
        <f t="shared" si="140"/>
        <v>43889.25</v>
      </c>
      <c r="J4512" s="177" t="str">
        <f t="shared" si="141"/>
        <v>Date &gt; 1920</v>
      </c>
    </row>
    <row r="4513" spans="1:10" x14ac:dyDescent="0.3">
      <c r="A4513" s="178" t="s">
        <v>270</v>
      </c>
      <c r="B4513" s="178" t="s">
        <v>53</v>
      </c>
      <c r="C4513" s="178" t="s">
        <v>1324</v>
      </c>
      <c r="D4513" s="178" t="s">
        <v>7929</v>
      </c>
      <c r="E4513" s="179">
        <v>43182</v>
      </c>
      <c r="F4513" s="180">
        <v>146640</v>
      </c>
      <c r="G4513" s="180">
        <v>10402.68</v>
      </c>
      <c r="H4513" s="180">
        <v>8710.5300000000007</v>
      </c>
      <c r="I4513" s="180">
        <f t="shared" si="140"/>
        <v>165753.21</v>
      </c>
      <c r="J4513" s="177" t="str">
        <f t="shared" si="141"/>
        <v>Date &gt; 1920</v>
      </c>
    </row>
    <row r="4514" spans="1:10" x14ac:dyDescent="0.3">
      <c r="A4514" s="178" t="s">
        <v>270</v>
      </c>
      <c r="B4514" s="178" t="s">
        <v>53</v>
      </c>
      <c r="C4514" s="178" t="s">
        <v>1324</v>
      </c>
      <c r="D4514" s="178" t="s">
        <v>7929</v>
      </c>
      <c r="E4514" s="179">
        <v>43200</v>
      </c>
      <c r="F4514" s="180">
        <v>16270</v>
      </c>
      <c r="G4514" s="180">
        <v>947.44</v>
      </c>
      <c r="H4514" s="180">
        <v>914.75</v>
      </c>
      <c r="I4514" s="180">
        <f t="shared" si="140"/>
        <v>18132.189999999999</v>
      </c>
      <c r="J4514" s="177" t="str">
        <f t="shared" si="141"/>
        <v>Date &gt; 1920</v>
      </c>
    </row>
    <row r="4515" spans="1:10" x14ac:dyDescent="0.3">
      <c r="A4515" s="178" t="s">
        <v>270</v>
      </c>
      <c r="B4515" s="178" t="s">
        <v>53</v>
      </c>
      <c r="C4515" s="178" t="s">
        <v>1324</v>
      </c>
      <c r="D4515" s="178" t="s">
        <v>7929</v>
      </c>
      <c r="E4515" s="179">
        <v>43230</v>
      </c>
      <c r="F4515" s="180">
        <v>26386</v>
      </c>
      <c r="G4515" s="180">
        <v>1479.51</v>
      </c>
      <c r="H4515" s="180">
        <v>1469.49</v>
      </c>
      <c r="I4515" s="180">
        <f t="shared" si="140"/>
        <v>29335</v>
      </c>
      <c r="J4515" s="177" t="str">
        <f t="shared" si="141"/>
        <v>Date &gt; 1920</v>
      </c>
    </row>
    <row r="4516" spans="1:10" x14ac:dyDescent="0.3">
      <c r="A4516" s="178" t="s">
        <v>270</v>
      </c>
      <c r="B4516" s="178" t="s">
        <v>53</v>
      </c>
      <c r="C4516" s="178" t="s">
        <v>1324</v>
      </c>
      <c r="D4516" s="178" t="s">
        <v>7929</v>
      </c>
      <c r="E4516" s="179">
        <v>43244</v>
      </c>
      <c r="F4516" s="180">
        <v>18286</v>
      </c>
      <c r="G4516" s="180">
        <v>1077.68</v>
      </c>
      <c r="H4516" s="180">
        <v>1031.32</v>
      </c>
      <c r="I4516" s="180">
        <f t="shared" si="140"/>
        <v>20395</v>
      </c>
      <c r="J4516" s="177" t="str">
        <f t="shared" si="141"/>
        <v>Date &gt; 1920</v>
      </c>
    </row>
    <row r="4517" spans="1:10" x14ac:dyDescent="0.3">
      <c r="A4517" s="178" t="s">
        <v>270</v>
      </c>
      <c r="B4517" s="178" t="s">
        <v>53</v>
      </c>
      <c r="C4517" s="178" t="s">
        <v>1324</v>
      </c>
      <c r="D4517" s="178" t="s">
        <v>7929</v>
      </c>
      <c r="E4517" s="179">
        <v>43293</v>
      </c>
      <c r="F4517" s="180">
        <v>235488</v>
      </c>
      <c r="G4517" s="180">
        <v>16030.06</v>
      </c>
      <c r="H4517" s="180">
        <v>13819.75</v>
      </c>
      <c r="I4517" s="180">
        <f t="shared" si="140"/>
        <v>265337.81</v>
      </c>
      <c r="J4517" s="177" t="str">
        <f t="shared" si="141"/>
        <v>Date &gt; 1920</v>
      </c>
    </row>
    <row r="4518" spans="1:10" x14ac:dyDescent="0.3">
      <c r="A4518" s="178" t="s">
        <v>270</v>
      </c>
      <c r="B4518" s="178" t="s">
        <v>53</v>
      </c>
      <c r="C4518" s="178" t="s">
        <v>1324</v>
      </c>
      <c r="D4518" s="178" t="s">
        <v>7929</v>
      </c>
      <c r="E4518" s="179">
        <v>43334</v>
      </c>
      <c r="F4518" s="180">
        <v>1028086</v>
      </c>
      <c r="G4518" s="180">
        <v>66427.89</v>
      </c>
      <c r="H4518" s="180">
        <v>59443.05</v>
      </c>
      <c r="I4518" s="180">
        <f t="shared" si="140"/>
        <v>1153956.94</v>
      </c>
      <c r="J4518" s="177" t="str">
        <f t="shared" si="141"/>
        <v>Date &gt; 1920</v>
      </c>
    </row>
    <row r="4519" spans="1:10" x14ac:dyDescent="0.3">
      <c r="A4519" s="178" t="s">
        <v>270</v>
      </c>
      <c r="B4519" s="178" t="s">
        <v>53</v>
      </c>
      <c r="C4519" s="178" t="s">
        <v>1324</v>
      </c>
      <c r="D4519" s="178" t="s">
        <v>7929</v>
      </c>
      <c r="E4519" s="179">
        <v>43357</v>
      </c>
      <c r="F4519" s="180">
        <v>51712</v>
      </c>
      <c r="G4519" s="180">
        <v>2872.93</v>
      </c>
      <c r="H4519" s="180">
        <v>2873.51</v>
      </c>
      <c r="I4519" s="180">
        <f t="shared" si="140"/>
        <v>57458.44</v>
      </c>
      <c r="J4519" s="177" t="str">
        <f t="shared" si="141"/>
        <v>Date &gt; 1920</v>
      </c>
    </row>
    <row r="4520" spans="1:10" x14ac:dyDescent="0.3">
      <c r="A4520" s="178" t="s">
        <v>270</v>
      </c>
      <c r="B4520" s="178" t="s">
        <v>53</v>
      </c>
      <c r="C4520" s="178" t="s">
        <v>1324</v>
      </c>
      <c r="D4520" s="178" t="s">
        <v>7929</v>
      </c>
      <c r="E4520" s="179">
        <v>43412</v>
      </c>
      <c r="F4520" s="180">
        <v>282728</v>
      </c>
      <c r="G4520" s="180">
        <v>8948.56</v>
      </c>
      <c r="H4520" s="180">
        <v>16672.82</v>
      </c>
      <c r="I4520" s="180">
        <f t="shared" si="140"/>
        <v>308349.38</v>
      </c>
      <c r="J4520" s="177" t="str">
        <f t="shared" si="141"/>
        <v>Date &gt; 1920</v>
      </c>
    </row>
    <row r="4521" spans="1:10" x14ac:dyDescent="0.3">
      <c r="A4521" s="178" t="s">
        <v>270</v>
      </c>
      <c r="B4521" s="178" t="s">
        <v>53</v>
      </c>
      <c r="C4521" s="178" t="s">
        <v>1324</v>
      </c>
      <c r="D4521" s="178" t="s">
        <v>7929</v>
      </c>
      <c r="E4521" s="179">
        <v>43424</v>
      </c>
      <c r="F4521" s="180">
        <v>651437</v>
      </c>
      <c r="G4521" s="180">
        <v>0</v>
      </c>
      <c r="H4521" s="180">
        <v>156163.04</v>
      </c>
      <c r="I4521" s="180">
        <f t="shared" si="140"/>
        <v>807600.04</v>
      </c>
      <c r="J4521" s="177" t="str">
        <f t="shared" si="141"/>
        <v>Date &gt; 1920</v>
      </c>
    </row>
    <row r="4522" spans="1:10" x14ac:dyDescent="0.3">
      <c r="A4522" s="178" t="s">
        <v>270</v>
      </c>
      <c r="B4522" s="178" t="s">
        <v>53</v>
      </c>
      <c r="C4522" s="178" t="s">
        <v>1324</v>
      </c>
      <c r="D4522" s="178" t="s">
        <v>7929</v>
      </c>
      <c r="E4522" s="179">
        <v>43439</v>
      </c>
      <c r="F4522" s="180">
        <v>54253</v>
      </c>
      <c r="G4522" s="180">
        <v>0</v>
      </c>
      <c r="H4522" s="180">
        <v>0</v>
      </c>
      <c r="I4522" s="180">
        <f t="shared" si="140"/>
        <v>54253</v>
      </c>
      <c r="J4522" s="177" t="str">
        <f t="shared" si="141"/>
        <v>Date &gt; 1920</v>
      </c>
    </row>
    <row r="4523" spans="1:10" x14ac:dyDescent="0.3">
      <c r="A4523" s="178" t="s">
        <v>270</v>
      </c>
      <c r="B4523" s="178" t="s">
        <v>53</v>
      </c>
      <c r="C4523" s="178" t="s">
        <v>1324</v>
      </c>
      <c r="D4523" s="178" t="s">
        <v>7929</v>
      </c>
      <c r="E4523" s="179">
        <v>44034</v>
      </c>
      <c r="F4523" s="180">
        <v>313025</v>
      </c>
      <c r="G4523" s="180">
        <v>0</v>
      </c>
      <c r="H4523" s="180">
        <v>-87223.2</v>
      </c>
      <c r="I4523" s="180">
        <f t="shared" si="140"/>
        <v>225801.8</v>
      </c>
      <c r="J4523" s="177" t="str">
        <f t="shared" si="141"/>
        <v>Date &gt; 1920</v>
      </c>
    </row>
    <row r="4524" spans="1:10" x14ac:dyDescent="0.3">
      <c r="A4524" s="178" t="s">
        <v>270</v>
      </c>
      <c r="B4524" s="178" t="s">
        <v>53</v>
      </c>
      <c r="C4524" s="178" t="s">
        <v>1324</v>
      </c>
      <c r="D4524" s="178" t="s">
        <v>7930</v>
      </c>
      <c r="E4524" s="209">
        <v>0</v>
      </c>
      <c r="F4524" s="180">
        <v>0</v>
      </c>
      <c r="G4524" s="180">
        <v>336.8</v>
      </c>
      <c r="H4524" s="180">
        <v>84.2</v>
      </c>
      <c r="I4524" s="180">
        <f t="shared" si="140"/>
        <v>421</v>
      </c>
      <c r="J4524" s="177" t="str">
        <f t="shared" si="141"/>
        <v>Sketchy date</v>
      </c>
    </row>
    <row r="4525" spans="1:10" x14ac:dyDescent="0.3">
      <c r="A4525" s="178" t="s">
        <v>270</v>
      </c>
      <c r="B4525" s="178" t="s">
        <v>53</v>
      </c>
      <c r="C4525" s="178" t="s">
        <v>1324</v>
      </c>
      <c r="D4525" s="178" t="s">
        <v>7930</v>
      </c>
      <c r="E4525" s="179">
        <v>44071</v>
      </c>
      <c r="F4525" s="180">
        <v>0</v>
      </c>
      <c r="G4525" s="180">
        <v>3144.8</v>
      </c>
      <c r="H4525" s="180">
        <v>786.2</v>
      </c>
      <c r="I4525" s="180">
        <f t="shared" si="140"/>
        <v>3931</v>
      </c>
      <c r="J4525" s="177" t="str">
        <f t="shared" si="141"/>
        <v>Date &gt; 1920</v>
      </c>
    </row>
    <row r="4526" spans="1:10" x14ac:dyDescent="0.3">
      <c r="A4526" s="178" t="s">
        <v>270</v>
      </c>
      <c r="B4526" s="178" t="s">
        <v>53</v>
      </c>
      <c r="C4526" s="178" t="s">
        <v>1324</v>
      </c>
      <c r="D4526" s="178" t="s">
        <v>7930</v>
      </c>
      <c r="E4526" s="179">
        <v>44098</v>
      </c>
      <c r="F4526" s="180">
        <v>0</v>
      </c>
      <c r="G4526" s="180">
        <v>2920</v>
      </c>
      <c r="H4526" s="180">
        <v>730</v>
      </c>
      <c r="I4526" s="180">
        <f t="shared" si="140"/>
        <v>3650</v>
      </c>
      <c r="J4526" s="177" t="str">
        <f t="shared" si="141"/>
        <v>Date &gt; 1920</v>
      </c>
    </row>
    <row r="4527" spans="1:10" x14ac:dyDescent="0.3">
      <c r="A4527" s="178" t="s">
        <v>270</v>
      </c>
      <c r="B4527" s="178" t="s">
        <v>53</v>
      </c>
      <c r="C4527" s="178" t="s">
        <v>1324</v>
      </c>
      <c r="D4527" s="178" t="s">
        <v>7930</v>
      </c>
      <c r="E4527" s="179">
        <v>44134</v>
      </c>
      <c r="F4527" s="180">
        <v>0</v>
      </c>
      <c r="G4527" s="180">
        <v>4000</v>
      </c>
      <c r="H4527" s="180">
        <v>1000</v>
      </c>
      <c r="I4527" s="180">
        <f t="shared" si="140"/>
        <v>5000</v>
      </c>
      <c r="J4527" s="177" t="str">
        <f t="shared" si="141"/>
        <v>Date &gt; 1920</v>
      </c>
    </row>
    <row r="4528" spans="1:10" x14ac:dyDescent="0.3">
      <c r="A4528" s="178" t="s">
        <v>270</v>
      </c>
      <c r="B4528" s="178" t="s">
        <v>53</v>
      </c>
      <c r="C4528" s="178" t="s">
        <v>1324</v>
      </c>
      <c r="D4528" s="178" t="s">
        <v>7930</v>
      </c>
      <c r="E4528" s="179">
        <v>44188</v>
      </c>
      <c r="F4528" s="180">
        <v>0</v>
      </c>
      <c r="G4528" s="180">
        <v>2636.8</v>
      </c>
      <c r="H4528" s="180">
        <v>659.2</v>
      </c>
      <c r="I4528" s="180">
        <f t="shared" si="140"/>
        <v>3296</v>
      </c>
      <c r="J4528" s="177" t="str">
        <f t="shared" si="141"/>
        <v>Date &gt; 1920</v>
      </c>
    </row>
    <row r="4529" spans="1:10" x14ac:dyDescent="0.3">
      <c r="A4529" s="178" t="s">
        <v>270</v>
      </c>
      <c r="B4529" s="178" t="s">
        <v>53</v>
      </c>
      <c r="C4529" s="178" t="s">
        <v>1324</v>
      </c>
      <c r="D4529" s="178" t="s">
        <v>7930</v>
      </c>
      <c r="E4529" s="179">
        <v>44216</v>
      </c>
      <c r="F4529" s="180">
        <v>0</v>
      </c>
      <c r="G4529" s="180">
        <v>1360</v>
      </c>
      <c r="H4529" s="180">
        <v>340</v>
      </c>
      <c r="I4529" s="180">
        <f t="shared" si="140"/>
        <v>1700</v>
      </c>
      <c r="J4529" s="177" t="str">
        <f t="shared" si="141"/>
        <v>Date &gt; 1920</v>
      </c>
    </row>
    <row r="4530" spans="1:10" x14ac:dyDescent="0.3">
      <c r="A4530" s="178" t="s">
        <v>270</v>
      </c>
      <c r="B4530" s="178" t="s">
        <v>53</v>
      </c>
      <c r="C4530" s="178" t="s">
        <v>1324</v>
      </c>
      <c r="D4530" s="178" t="s">
        <v>7931</v>
      </c>
      <c r="E4530" s="209">
        <v>0</v>
      </c>
      <c r="F4530" s="180">
        <v>377135</v>
      </c>
      <c r="G4530" s="180">
        <v>0</v>
      </c>
      <c r="H4530" s="180">
        <v>29078.65</v>
      </c>
      <c r="I4530" s="180">
        <f t="shared" si="140"/>
        <v>406213.65</v>
      </c>
      <c r="J4530" s="177" t="str">
        <f t="shared" si="141"/>
        <v>Sketchy date</v>
      </c>
    </row>
    <row r="4531" spans="1:10" x14ac:dyDescent="0.3">
      <c r="A4531" s="178" t="s">
        <v>270</v>
      </c>
      <c r="B4531" s="178" t="s">
        <v>53</v>
      </c>
      <c r="C4531" s="178" t="s">
        <v>1324</v>
      </c>
      <c r="D4531" s="178" t="s">
        <v>7931</v>
      </c>
      <c r="E4531" s="209">
        <v>0</v>
      </c>
      <c r="F4531" s="180">
        <v>544544</v>
      </c>
      <c r="G4531" s="180">
        <v>30252.5</v>
      </c>
      <c r="H4531" s="180">
        <v>30253.360000000001</v>
      </c>
      <c r="I4531" s="180">
        <f t="shared" si="140"/>
        <v>605049.86</v>
      </c>
      <c r="J4531" s="177" t="str">
        <f t="shared" si="141"/>
        <v>Sketchy date</v>
      </c>
    </row>
    <row r="4532" spans="1:10" x14ac:dyDescent="0.3">
      <c r="A4532" s="178" t="s">
        <v>270</v>
      </c>
      <c r="B4532" s="178" t="s">
        <v>53</v>
      </c>
      <c r="C4532" s="178" t="s">
        <v>1324</v>
      </c>
      <c r="D4532" s="178" t="s">
        <v>7931</v>
      </c>
      <c r="E4532" s="209">
        <v>0</v>
      </c>
      <c r="F4532" s="180">
        <v>-544544</v>
      </c>
      <c r="G4532" s="180">
        <v>-30252.5</v>
      </c>
      <c r="H4532" s="180">
        <v>-30253.360000000001</v>
      </c>
      <c r="I4532" s="180">
        <f t="shared" si="140"/>
        <v>-605049.86</v>
      </c>
      <c r="J4532" s="177" t="str">
        <f t="shared" si="141"/>
        <v>Sketchy date</v>
      </c>
    </row>
    <row r="4533" spans="1:10" x14ac:dyDescent="0.3">
      <c r="A4533" s="178" t="s">
        <v>270</v>
      </c>
      <c r="B4533" s="178" t="s">
        <v>53</v>
      </c>
      <c r="C4533" s="178" t="s">
        <v>1324</v>
      </c>
      <c r="D4533" s="178" t="s">
        <v>7931</v>
      </c>
      <c r="E4533" s="179">
        <v>43439</v>
      </c>
      <c r="F4533" s="180">
        <v>539841</v>
      </c>
      <c r="G4533" s="180">
        <v>29991.3</v>
      </c>
      <c r="H4533" s="180">
        <v>54543.57</v>
      </c>
      <c r="I4533" s="180">
        <f t="shared" si="140"/>
        <v>624375.87</v>
      </c>
      <c r="J4533" s="177" t="str">
        <f t="shared" si="141"/>
        <v>Date &gt; 1920</v>
      </c>
    </row>
    <row r="4534" spans="1:10" x14ac:dyDescent="0.3">
      <c r="A4534" s="178" t="s">
        <v>270</v>
      </c>
      <c r="B4534" s="178" t="s">
        <v>53</v>
      </c>
      <c r="C4534" s="178" t="s">
        <v>1324</v>
      </c>
      <c r="D4534" s="178" t="s">
        <v>7931</v>
      </c>
      <c r="E4534" s="179">
        <v>43489</v>
      </c>
      <c r="F4534" s="180">
        <v>477251</v>
      </c>
      <c r="G4534" s="180">
        <v>26513.86</v>
      </c>
      <c r="H4534" s="180">
        <v>1962.53</v>
      </c>
      <c r="I4534" s="180">
        <f t="shared" si="140"/>
        <v>505727.39</v>
      </c>
      <c r="J4534" s="177" t="str">
        <f t="shared" si="141"/>
        <v>Date &gt; 1920</v>
      </c>
    </row>
    <row r="4535" spans="1:10" x14ac:dyDescent="0.3">
      <c r="A4535" s="178" t="s">
        <v>270</v>
      </c>
      <c r="B4535" s="178" t="s">
        <v>53</v>
      </c>
      <c r="C4535" s="178" t="s">
        <v>1324</v>
      </c>
      <c r="D4535" s="178" t="s">
        <v>7931</v>
      </c>
      <c r="E4535" s="179">
        <v>43501</v>
      </c>
      <c r="F4535" s="180">
        <v>5716</v>
      </c>
      <c r="G4535" s="180">
        <v>317.60000000000002</v>
      </c>
      <c r="H4535" s="180">
        <v>318.41000000000003</v>
      </c>
      <c r="I4535" s="180">
        <f t="shared" si="140"/>
        <v>6352.01</v>
      </c>
      <c r="J4535" s="177" t="str">
        <f t="shared" si="141"/>
        <v>Date &gt; 1920</v>
      </c>
    </row>
    <row r="4536" spans="1:10" x14ac:dyDescent="0.3">
      <c r="A4536" s="178" t="s">
        <v>270</v>
      </c>
      <c r="B4536" s="178" t="s">
        <v>53</v>
      </c>
      <c r="C4536" s="178" t="s">
        <v>1324</v>
      </c>
      <c r="D4536" s="178" t="s">
        <v>7931</v>
      </c>
      <c r="E4536" s="179">
        <v>43563</v>
      </c>
      <c r="F4536" s="180">
        <v>17744</v>
      </c>
      <c r="G4536" s="180">
        <v>985.75</v>
      </c>
      <c r="H4536" s="180">
        <v>985.26</v>
      </c>
      <c r="I4536" s="180">
        <f t="shared" si="140"/>
        <v>19715.009999999998</v>
      </c>
      <c r="J4536" s="177" t="str">
        <f t="shared" si="141"/>
        <v>Date &gt; 1920</v>
      </c>
    </row>
    <row r="4537" spans="1:10" x14ac:dyDescent="0.3">
      <c r="A4537" s="178" t="s">
        <v>270</v>
      </c>
      <c r="B4537" s="178" t="s">
        <v>53</v>
      </c>
      <c r="C4537" s="178" t="s">
        <v>1324</v>
      </c>
      <c r="D4537" s="178" t="s">
        <v>7931</v>
      </c>
      <c r="E4537" s="179">
        <v>43630</v>
      </c>
      <c r="F4537" s="180">
        <v>6318</v>
      </c>
      <c r="G4537" s="180">
        <v>351.03</v>
      </c>
      <c r="H4537" s="180">
        <v>351.57</v>
      </c>
      <c r="I4537" s="180">
        <f t="shared" si="140"/>
        <v>7020.5999999999995</v>
      </c>
      <c r="J4537" s="177" t="str">
        <f t="shared" si="141"/>
        <v>Date &gt; 1920</v>
      </c>
    </row>
    <row r="4538" spans="1:10" x14ac:dyDescent="0.3">
      <c r="A4538" s="178" t="s">
        <v>270</v>
      </c>
      <c r="B4538" s="178" t="s">
        <v>53</v>
      </c>
      <c r="C4538" s="178" t="s">
        <v>1324</v>
      </c>
      <c r="D4538" s="178" t="s">
        <v>7931</v>
      </c>
      <c r="E4538" s="179">
        <v>43682</v>
      </c>
      <c r="F4538" s="180">
        <v>534298</v>
      </c>
      <c r="G4538" s="180">
        <v>37658.28</v>
      </c>
      <c r="H4538" s="180">
        <v>33093.58</v>
      </c>
      <c r="I4538" s="180">
        <f t="shared" si="140"/>
        <v>605049.86</v>
      </c>
      <c r="J4538" s="177" t="str">
        <f t="shared" si="141"/>
        <v>Date &gt; 1920</v>
      </c>
    </row>
    <row r="4539" spans="1:10" x14ac:dyDescent="0.3">
      <c r="A4539" s="178" t="s">
        <v>270</v>
      </c>
      <c r="B4539" s="178" t="s">
        <v>53</v>
      </c>
      <c r="C4539" s="178" t="s">
        <v>1324</v>
      </c>
      <c r="D4539" s="178" t="s">
        <v>7931</v>
      </c>
      <c r="E4539" s="179">
        <v>43682</v>
      </c>
      <c r="F4539" s="180">
        <v>32618</v>
      </c>
      <c r="G4539" s="180">
        <v>1812.09</v>
      </c>
      <c r="H4539" s="180">
        <v>1811.76</v>
      </c>
      <c r="I4539" s="180">
        <f t="shared" si="140"/>
        <v>36241.85</v>
      </c>
      <c r="J4539" s="177" t="str">
        <f t="shared" si="141"/>
        <v>Date &gt; 1920</v>
      </c>
    </row>
    <row r="4540" spans="1:10" x14ac:dyDescent="0.3">
      <c r="A4540" s="178" t="s">
        <v>270</v>
      </c>
      <c r="B4540" s="178" t="s">
        <v>53</v>
      </c>
      <c r="C4540" s="178" t="s">
        <v>1324</v>
      </c>
      <c r="D4540" s="178" t="s">
        <v>7931</v>
      </c>
      <c r="E4540" s="179">
        <v>43703</v>
      </c>
      <c r="F4540" s="180">
        <v>69063</v>
      </c>
      <c r="G4540" s="180">
        <v>4280.87</v>
      </c>
      <c r="H4540" s="180">
        <v>3688.13</v>
      </c>
      <c r="I4540" s="180">
        <f t="shared" si="140"/>
        <v>77032</v>
      </c>
      <c r="J4540" s="177" t="str">
        <f t="shared" si="141"/>
        <v>Date &gt; 1920</v>
      </c>
    </row>
    <row r="4541" spans="1:10" x14ac:dyDescent="0.3">
      <c r="A4541" s="178" t="s">
        <v>270</v>
      </c>
      <c r="B4541" s="178" t="s">
        <v>53</v>
      </c>
      <c r="C4541" s="178" t="s">
        <v>1324</v>
      </c>
      <c r="D4541" s="178" t="s">
        <v>7931</v>
      </c>
      <c r="E4541" s="179">
        <v>43703</v>
      </c>
      <c r="F4541" s="180">
        <v>173696</v>
      </c>
      <c r="G4541" s="180">
        <v>12526.06</v>
      </c>
      <c r="H4541" s="180">
        <v>59493.75</v>
      </c>
      <c r="I4541" s="180">
        <f t="shared" si="140"/>
        <v>245715.81</v>
      </c>
      <c r="J4541" s="177" t="str">
        <f t="shared" si="141"/>
        <v>Date &gt; 1920</v>
      </c>
    </row>
    <row r="4542" spans="1:10" x14ac:dyDescent="0.3">
      <c r="A4542" s="178" t="s">
        <v>270</v>
      </c>
      <c r="B4542" s="178" t="s">
        <v>53</v>
      </c>
      <c r="C4542" s="178" t="s">
        <v>1324</v>
      </c>
      <c r="D4542" s="178" t="s">
        <v>7931</v>
      </c>
      <c r="E4542" s="179">
        <v>43719</v>
      </c>
      <c r="F4542" s="180">
        <v>14346</v>
      </c>
      <c r="G4542" s="180">
        <v>797</v>
      </c>
      <c r="H4542" s="180">
        <v>-13085.3</v>
      </c>
      <c r="I4542" s="180">
        <f t="shared" si="140"/>
        <v>2057.7000000000007</v>
      </c>
      <c r="J4542" s="177" t="str">
        <f t="shared" si="141"/>
        <v>Date &gt; 1920</v>
      </c>
    </row>
    <row r="4543" spans="1:10" x14ac:dyDescent="0.3">
      <c r="A4543" s="178" t="s">
        <v>270</v>
      </c>
      <c r="B4543" s="178" t="s">
        <v>53</v>
      </c>
      <c r="C4543" s="178" t="s">
        <v>1324</v>
      </c>
      <c r="D4543" s="178" t="s">
        <v>7931</v>
      </c>
      <c r="E4543" s="179">
        <v>43753</v>
      </c>
      <c r="F4543" s="180">
        <v>560243</v>
      </c>
      <c r="G4543" s="180">
        <v>37511.79</v>
      </c>
      <c r="H4543" s="180">
        <v>35565.15</v>
      </c>
      <c r="I4543" s="180">
        <f t="shared" si="140"/>
        <v>633319.94000000006</v>
      </c>
      <c r="J4543" s="177" t="str">
        <f t="shared" si="141"/>
        <v>Date &gt; 1920</v>
      </c>
    </row>
    <row r="4544" spans="1:10" x14ac:dyDescent="0.3">
      <c r="A4544" s="178" t="s">
        <v>270</v>
      </c>
      <c r="B4544" s="178" t="s">
        <v>53</v>
      </c>
      <c r="C4544" s="178" t="s">
        <v>1324</v>
      </c>
      <c r="D4544" s="178" t="s">
        <v>7931</v>
      </c>
      <c r="E4544" s="179">
        <v>43753</v>
      </c>
      <c r="F4544" s="180">
        <v>541448</v>
      </c>
      <c r="G4544" s="180">
        <v>32579.51</v>
      </c>
      <c r="H4544" s="180">
        <v>30595.66</v>
      </c>
      <c r="I4544" s="180">
        <f t="shared" si="140"/>
        <v>604623.17000000004</v>
      </c>
      <c r="J4544" s="177" t="str">
        <f t="shared" si="141"/>
        <v>Date &gt; 1920</v>
      </c>
    </row>
    <row r="4545" spans="1:10" x14ac:dyDescent="0.3">
      <c r="A4545" s="178" t="s">
        <v>270</v>
      </c>
      <c r="B4545" s="178" t="s">
        <v>53</v>
      </c>
      <c r="C4545" s="178" t="s">
        <v>1324</v>
      </c>
      <c r="D4545" s="178" t="s">
        <v>7931</v>
      </c>
      <c r="E4545" s="179">
        <v>43753</v>
      </c>
      <c r="F4545" s="180">
        <v>43222</v>
      </c>
      <c r="G4545" s="180">
        <v>2999.81</v>
      </c>
      <c r="H4545" s="180">
        <v>2201.19</v>
      </c>
      <c r="I4545" s="180">
        <f t="shared" si="140"/>
        <v>48423</v>
      </c>
      <c r="J4545" s="177" t="str">
        <f t="shared" si="141"/>
        <v>Date &gt; 1920</v>
      </c>
    </row>
    <row r="4546" spans="1:10" x14ac:dyDescent="0.3">
      <c r="A4546" s="178" t="s">
        <v>270</v>
      </c>
      <c r="B4546" s="178" t="s">
        <v>53</v>
      </c>
      <c r="C4546" s="178" t="s">
        <v>1324</v>
      </c>
      <c r="D4546" s="178" t="s">
        <v>7931</v>
      </c>
      <c r="E4546" s="179">
        <v>43774</v>
      </c>
      <c r="F4546" s="180">
        <v>52771</v>
      </c>
      <c r="G4546" s="180">
        <v>3671.78</v>
      </c>
      <c r="H4546" s="180">
        <v>2684.22</v>
      </c>
      <c r="I4546" s="180">
        <f t="shared" si="140"/>
        <v>59127</v>
      </c>
      <c r="J4546" s="177" t="str">
        <f t="shared" si="141"/>
        <v>Date &gt; 1920</v>
      </c>
    </row>
    <row r="4547" spans="1:10" x14ac:dyDescent="0.3">
      <c r="A4547" s="178" t="s">
        <v>270</v>
      </c>
      <c r="B4547" s="178" t="s">
        <v>53</v>
      </c>
      <c r="C4547" s="178" t="s">
        <v>1324</v>
      </c>
      <c r="D4547" s="178" t="s">
        <v>7931</v>
      </c>
      <c r="E4547" s="179">
        <v>43795</v>
      </c>
      <c r="F4547" s="180">
        <v>268590</v>
      </c>
      <c r="G4547" s="180">
        <v>8003.27</v>
      </c>
      <c r="H4547" s="180">
        <v>14166.52</v>
      </c>
      <c r="I4547" s="180">
        <f t="shared" si="140"/>
        <v>290759.79000000004</v>
      </c>
      <c r="J4547" s="177" t="str">
        <f t="shared" si="141"/>
        <v>Date &gt; 1920</v>
      </c>
    </row>
    <row r="4548" spans="1:10" x14ac:dyDescent="0.3">
      <c r="A4548" s="178" t="s">
        <v>270</v>
      </c>
      <c r="B4548" s="178" t="s">
        <v>53</v>
      </c>
      <c r="C4548" s="178" t="s">
        <v>1324</v>
      </c>
      <c r="D4548" s="178" t="s">
        <v>7931</v>
      </c>
      <c r="E4548" s="179">
        <v>43840</v>
      </c>
      <c r="F4548" s="180">
        <v>54741</v>
      </c>
      <c r="G4548" s="180">
        <v>0</v>
      </c>
      <c r="H4548" s="180">
        <v>2750.61</v>
      </c>
      <c r="I4548" s="180">
        <f t="shared" si="140"/>
        <v>57491.61</v>
      </c>
      <c r="J4548" s="177" t="str">
        <f t="shared" si="141"/>
        <v>Date &gt; 1920</v>
      </c>
    </row>
    <row r="4549" spans="1:10" x14ac:dyDescent="0.3">
      <c r="A4549" s="178" t="s">
        <v>270</v>
      </c>
      <c r="B4549" s="178" t="s">
        <v>53</v>
      </c>
      <c r="C4549" s="178" t="s">
        <v>1324</v>
      </c>
      <c r="D4549" s="178" t="s">
        <v>7931</v>
      </c>
      <c r="E4549" s="179">
        <v>43868</v>
      </c>
      <c r="F4549" s="180">
        <v>8620</v>
      </c>
      <c r="G4549" s="180">
        <v>0</v>
      </c>
      <c r="H4549" s="180">
        <v>438.63</v>
      </c>
      <c r="I4549" s="180">
        <f t="shared" ref="I4549:I4612" si="142">SUM(F4549:H4549)</f>
        <v>9058.6299999999992</v>
      </c>
      <c r="J4549" s="177" t="str">
        <f t="shared" ref="J4549:J4612" si="143">IF(OR(YEAR(E4549)&gt; 1920, ISBLANK(E4549)), "Date &gt; 1920", "Sketchy date")</f>
        <v>Date &gt; 1920</v>
      </c>
    </row>
    <row r="4550" spans="1:10" x14ac:dyDescent="0.3">
      <c r="A4550" s="178" t="s">
        <v>270</v>
      </c>
      <c r="B4550" s="178" t="s">
        <v>53</v>
      </c>
      <c r="C4550" s="178" t="s">
        <v>1324</v>
      </c>
      <c r="D4550" s="178" t="s">
        <v>7931</v>
      </c>
      <c r="E4550" s="179">
        <v>43908</v>
      </c>
      <c r="F4550" s="180">
        <v>1964</v>
      </c>
      <c r="G4550" s="180">
        <v>0</v>
      </c>
      <c r="H4550" s="180">
        <v>99.38</v>
      </c>
      <c r="I4550" s="180">
        <f t="shared" si="142"/>
        <v>2063.38</v>
      </c>
      <c r="J4550" s="177" t="str">
        <f t="shared" si="143"/>
        <v>Date &gt; 1920</v>
      </c>
    </row>
    <row r="4551" spans="1:10" x14ac:dyDescent="0.3">
      <c r="A4551" s="178" t="s">
        <v>270</v>
      </c>
      <c r="B4551" s="178" t="s">
        <v>53</v>
      </c>
      <c r="C4551" s="178" t="s">
        <v>1324</v>
      </c>
      <c r="D4551" s="178" t="s">
        <v>7931</v>
      </c>
      <c r="E4551" s="179">
        <v>43928</v>
      </c>
      <c r="F4551" s="180">
        <v>3615</v>
      </c>
      <c r="G4551" s="180">
        <v>0</v>
      </c>
      <c r="H4551" s="180">
        <v>183.5</v>
      </c>
      <c r="I4551" s="180">
        <f t="shared" si="142"/>
        <v>3798.5</v>
      </c>
      <c r="J4551" s="177" t="str">
        <f t="shared" si="143"/>
        <v>Date &gt; 1920</v>
      </c>
    </row>
    <row r="4552" spans="1:10" x14ac:dyDescent="0.3">
      <c r="A4552" s="178" t="s">
        <v>270</v>
      </c>
      <c r="B4552" s="178" t="s">
        <v>53</v>
      </c>
      <c r="C4552" s="178" t="s">
        <v>1324</v>
      </c>
      <c r="D4552" s="178" t="s">
        <v>7931</v>
      </c>
      <c r="E4552" s="179">
        <v>43957</v>
      </c>
      <c r="F4552" s="180">
        <v>26523</v>
      </c>
      <c r="G4552" s="180">
        <v>0</v>
      </c>
      <c r="H4552" s="180">
        <v>1468.1</v>
      </c>
      <c r="I4552" s="180">
        <f t="shared" si="142"/>
        <v>27991.1</v>
      </c>
      <c r="J4552" s="177" t="str">
        <f t="shared" si="143"/>
        <v>Date &gt; 1920</v>
      </c>
    </row>
    <row r="4553" spans="1:10" x14ac:dyDescent="0.3">
      <c r="A4553" s="178" t="s">
        <v>270</v>
      </c>
      <c r="B4553" s="178" t="s">
        <v>53</v>
      </c>
      <c r="C4553" s="178" t="s">
        <v>1324</v>
      </c>
      <c r="D4553" s="178" t="s">
        <v>7931</v>
      </c>
      <c r="E4553" s="179">
        <v>44028</v>
      </c>
      <c r="F4553" s="180">
        <v>62560</v>
      </c>
      <c r="G4553" s="180">
        <v>0</v>
      </c>
      <c r="H4553" s="180">
        <v>3513.62</v>
      </c>
      <c r="I4553" s="180">
        <f t="shared" si="142"/>
        <v>66073.62</v>
      </c>
      <c r="J4553" s="177" t="str">
        <f t="shared" si="143"/>
        <v>Date &gt; 1920</v>
      </c>
    </row>
    <row r="4554" spans="1:10" x14ac:dyDescent="0.3">
      <c r="A4554" s="178" t="s">
        <v>270</v>
      </c>
      <c r="B4554" s="178" t="s">
        <v>53</v>
      </c>
      <c r="C4554" s="178" t="s">
        <v>1324</v>
      </c>
      <c r="D4554" s="178" t="s">
        <v>7931</v>
      </c>
      <c r="E4554" s="179">
        <v>44063</v>
      </c>
      <c r="F4554" s="180">
        <v>4288</v>
      </c>
      <c r="G4554" s="180">
        <v>0</v>
      </c>
      <c r="H4554" s="180">
        <v>218.66</v>
      </c>
      <c r="I4554" s="180">
        <f t="shared" si="142"/>
        <v>4506.66</v>
      </c>
      <c r="J4554" s="177" t="str">
        <f t="shared" si="143"/>
        <v>Date &gt; 1920</v>
      </c>
    </row>
    <row r="4555" spans="1:10" x14ac:dyDescent="0.3">
      <c r="A4555" s="178" t="s">
        <v>270</v>
      </c>
      <c r="B4555" s="178" t="s">
        <v>53</v>
      </c>
      <c r="C4555" s="178" t="s">
        <v>1324</v>
      </c>
      <c r="D4555" s="178" t="s">
        <v>7932</v>
      </c>
      <c r="E4555" s="209">
        <v>0</v>
      </c>
      <c r="F4555" s="180">
        <v>95403</v>
      </c>
      <c r="G4555" s="180">
        <v>121.38</v>
      </c>
      <c r="H4555" s="180">
        <v>0</v>
      </c>
      <c r="I4555" s="180">
        <f t="shared" si="142"/>
        <v>95524.38</v>
      </c>
      <c r="J4555" s="177" t="str">
        <f t="shared" si="143"/>
        <v>Sketchy date</v>
      </c>
    </row>
    <row r="4556" spans="1:10" x14ac:dyDescent="0.3">
      <c r="A4556" s="178" t="s">
        <v>270</v>
      </c>
      <c r="B4556" s="178" t="s">
        <v>53</v>
      </c>
      <c r="C4556" s="178" t="s">
        <v>1324</v>
      </c>
      <c r="D4556" s="178" t="s">
        <v>7932</v>
      </c>
      <c r="E4556" s="179">
        <v>43840</v>
      </c>
      <c r="F4556" s="180">
        <v>469962</v>
      </c>
      <c r="G4556" s="180">
        <v>366.17</v>
      </c>
      <c r="H4556" s="180">
        <v>19304.86</v>
      </c>
      <c r="I4556" s="180">
        <f t="shared" si="142"/>
        <v>489633.02999999997</v>
      </c>
      <c r="J4556" s="177" t="str">
        <f t="shared" si="143"/>
        <v>Date &gt; 1920</v>
      </c>
    </row>
    <row r="4557" spans="1:10" x14ac:dyDescent="0.3">
      <c r="A4557" s="178" t="s">
        <v>270</v>
      </c>
      <c r="B4557" s="178" t="s">
        <v>53</v>
      </c>
      <c r="C4557" s="178" t="s">
        <v>1324</v>
      </c>
      <c r="D4557" s="178" t="s">
        <v>7932</v>
      </c>
      <c r="E4557" s="179">
        <v>43868</v>
      </c>
      <c r="F4557" s="180">
        <v>184900</v>
      </c>
      <c r="G4557" s="180">
        <v>0</v>
      </c>
      <c r="H4557" s="180">
        <v>-18488.28</v>
      </c>
      <c r="I4557" s="180">
        <f t="shared" si="142"/>
        <v>166411.72</v>
      </c>
      <c r="J4557" s="177" t="str">
        <f t="shared" si="143"/>
        <v>Date &gt; 1920</v>
      </c>
    </row>
    <row r="4558" spans="1:10" x14ac:dyDescent="0.3">
      <c r="A4558" s="178" t="s">
        <v>270</v>
      </c>
      <c r="B4558" s="178" t="s">
        <v>53</v>
      </c>
      <c r="C4558" s="178" t="s">
        <v>1324</v>
      </c>
      <c r="D4558" s="178" t="s">
        <v>7932</v>
      </c>
      <c r="E4558" s="179">
        <v>43868</v>
      </c>
      <c r="F4558" s="180">
        <v>10800</v>
      </c>
      <c r="G4558" s="180">
        <v>12.89</v>
      </c>
      <c r="H4558" s="180">
        <v>5.96</v>
      </c>
      <c r="I4558" s="180">
        <f t="shared" si="142"/>
        <v>10818.849999999999</v>
      </c>
      <c r="J4558" s="177" t="str">
        <f t="shared" si="143"/>
        <v>Date &gt; 1920</v>
      </c>
    </row>
    <row r="4559" spans="1:10" x14ac:dyDescent="0.3">
      <c r="A4559" s="178" t="s">
        <v>270</v>
      </c>
      <c r="B4559" s="178" t="s">
        <v>53</v>
      </c>
      <c r="C4559" s="178" t="s">
        <v>1324</v>
      </c>
      <c r="D4559" s="178" t="s">
        <v>7932</v>
      </c>
      <c r="E4559" s="179">
        <v>43908</v>
      </c>
      <c r="F4559" s="180">
        <v>39586</v>
      </c>
      <c r="G4559" s="180">
        <v>7.19</v>
      </c>
      <c r="H4559" s="180">
        <v>2.5499999999999998</v>
      </c>
      <c r="I4559" s="180">
        <f t="shared" si="142"/>
        <v>39595.740000000005</v>
      </c>
      <c r="J4559" s="177" t="str">
        <f t="shared" si="143"/>
        <v>Date &gt; 1920</v>
      </c>
    </row>
    <row r="4560" spans="1:10" x14ac:dyDescent="0.3">
      <c r="A4560" s="178" t="s">
        <v>270</v>
      </c>
      <c r="B4560" s="178" t="s">
        <v>53</v>
      </c>
      <c r="C4560" s="178" t="s">
        <v>1324</v>
      </c>
      <c r="D4560" s="178" t="s">
        <v>7932</v>
      </c>
      <c r="E4560" s="179">
        <v>43928</v>
      </c>
      <c r="F4560" s="180">
        <v>11094</v>
      </c>
      <c r="G4560" s="180">
        <v>1.34</v>
      </c>
      <c r="H4560" s="180">
        <v>1.08</v>
      </c>
      <c r="I4560" s="180">
        <f t="shared" si="142"/>
        <v>11096.42</v>
      </c>
      <c r="J4560" s="177" t="str">
        <f t="shared" si="143"/>
        <v>Date &gt; 1920</v>
      </c>
    </row>
    <row r="4561" spans="1:10" x14ac:dyDescent="0.3">
      <c r="A4561" s="178" t="s">
        <v>270</v>
      </c>
      <c r="B4561" s="178" t="s">
        <v>53</v>
      </c>
      <c r="C4561" s="178" t="s">
        <v>1324</v>
      </c>
      <c r="D4561" s="178" t="s">
        <v>7932</v>
      </c>
      <c r="E4561" s="179">
        <v>43957</v>
      </c>
      <c r="F4561" s="180">
        <v>3996</v>
      </c>
      <c r="G4561" s="180">
        <v>4.3</v>
      </c>
      <c r="H4561" s="180">
        <v>1.69</v>
      </c>
      <c r="I4561" s="180">
        <f t="shared" si="142"/>
        <v>4001.9900000000002</v>
      </c>
      <c r="J4561" s="177" t="str">
        <f t="shared" si="143"/>
        <v>Date &gt; 1920</v>
      </c>
    </row>
    <row r="4562" spans="1:10" x14ac:dyDescent="0.3">
      <c r="A4562" s="178" t="s">
        <v>270</v>
      </c>
      <c r="B4562" s="178" t="s">
        <v>53</v>
      </c>
      <c r="C4562" s="178" t="s">
        <v>1324</v>
      </c>
      <c r="D4562" s="178" t="s">
        <v>7932</v>
      </c>
      <c r="E4562" s="179">
        <v>44034</v>
      </c>
      <c r="F4562" s="180">
        <v>690277</v>
      </c>
      <c r="G4562" s="180">
        <v>1472.96</v>
      </c>
      <c r="H4562" s="180">
        <v>1140.8599999999999</v>
      </c>
      <c r="I4562" s="180">
        <f t="shared" si="142"/>
        <v>692890.82</v>
      </c>
      <c r="J4562" s="177" t="str">
        <f t="shared" si="143"/>
        <v>Date &gt; 1920</v>
      </c>
    </row>
    <row r="4563" spans="1:10" x14ac:dyDescent="0.3">
      <c r="A4563" s="178" t="s">
        <v>270</v>
      </c>
      <c r="B4563" s="178" t="s">
        <v>53</v>
      </c>
      <c r="C4563" s="178" t="s">
        <v>1324</v>
      </c>
      <c r="D4563" s="178" t="s">
        <v>7932</v>
      </c>
      <c r="E4563" s="179">
        <v>44063</v>
      </c>
      <c r="F4563" s="180">
        <v>1747404</v>
      </c>
      <c r="G4563" s="180">
        <v>3433.35</v>
      </c>
      <c r="H4563" s="180">
        <v>1590.1</v>
      </c>
      <c r="I4563" s="180">
        <f t="shared" si="142"/>
        <v>1752427.4500000002</v>
      </c>
      <c r="J4563" s="177" t="str">
        <f t="shared" si="143"/>
        <v>Date &gt; 1920</v>
      </c>
    </row>
    <row r="4564" spans="1:10" x14ac:dyDescent="0.3">
      <c r="A4564" s="178" t="s">
        <v>270</v>
      </c>
      <c r="B4564" s="178" t="s">
        <v>53</v>
      </c>
      <c r="C4564" s="178" t="s">
        <v>1324</v>
      </c>
      <c r="D4564" s="178" t="s">
        <v>7932</v>
      </c>
      <c r="E4564" s="179">
        <v>44092</v>
      </c>
      <c r="F4564" s="180">
        <v>3616317</v>
      </c>
      <c r="G4564" s="180">
        <v>6556.61</v>
      </c>
      <c r="H4564" s="180">
        <v>2808.64</v>
      </c>
      <c r="I4564" s="180">
        <f t="shared" si="142"/>
        <v>3625682.25</v>
      </c>
      <c r="J4564" s="177" t="str">
        <f t="shared" si="143"/>
        <v>Date &gt; 1920</v>
      </c>
    </row>
    <row r="4565" spans="1:10" x14ac:dyDescent="0.3">
      <c r="A4565" s="178" t="s">
        <v>270</v>
      </c>
      <c r="B4565" s="178" t="s">
        <v>53</v>
      </c>
      <c r="C4565" s="178" t="s">
        <v>1324</v>
      </c>
      <c r="D4565" s="178" t="s">
        <v>7932</v>
      </c>
      <c r="E4565" s="179">
        <v>44123</v>
      </c>
      <c r="F4565" s="180">
        <v>767302</v>
      </c>
      <c r="G4565" s="180">
        <v>445.94</v>
      </c>
      <c r="H4565" s="180">
        <v>191.78</v>
      </c>
      <c r="I4565" s="180">
        <f t="shared" si="142"/>
        <v>767939.72</v>
      </c>
      <c r="J4565" s="177" t="str">
        <f t="shared" si="143"/>
        <v>Date &gt; 1920</v>
      </c>
    </row>
    <row r="4566" spans="1:10" x14ac:dyDescent="0.3">
      <c r="A4566" s="178" t="s">
        <v>270</v>
      </c>
      <c r="B4566" s="178" t="s">
        <v>53</v>
      </c>
      <c r="C4566" s="178" t="s">
        <v>1324</v>
      </c>
      <c r="D4566" s="178" t="s">
        <v>7932</v>
      </c>
      <c r="E4566" s="179">
        <v>44144</v>
      </c>
      <c r="F4566" s="180">
        <v>56606</v>
      </c>
      <c r="G4566" s="180">
        <v>72.02</v>
      </c>
      <c r="H4566" s="180">
        <v>12745.62</v>
      </c>
      <c r="I4566" s="180">
        <f t="shared" si="142"/>
        <v>69423.64</v>
      </c>
      <c r="J4566" s="177" t="str">
        <f t="shared" si="143"/>
        <v>Date &gt; 1920</v>
      </c>
    </row>
    <row r="4567" spans="1:10" x14ac:dyDescent="0.3">
      <c r="A4567" s="178" t="s">
        <v>270</v>
      </c>
      <c r="B4567" s="178" t="s">
        <v>53</v>
      </c>
      <c r="C4567" s="178" t="s">
        <v>1324</v>
      </c>
      <c r="D4567" s="178" t="s">
        <v>7932</v>
      </c>
      <c r="E4567" s="179">
        <v>44144</v>
      </c>
      <c r="F4567" s="180">
        <v>1614445</v>
      </c>
      <c r="G4567" s="180">
        <v>64.88</v>
      </c>
      <c r="H4567" s="180">
        <v>0</v>
      </c>
      <c r="I4567" s="180">
        <f t="shared" si="142"/>
        <v>1614509.88</v>
      </c>
      <c r="J4567" s="177" t="str">
        <f t="shared" si="143"/>
        <v>Date &gt; 1920</v>
      </c>
    </row>
    <row r="4568" spans="1:10" x14ac:dyDescent="0.3">
      <c r="A4568" s="178" t="s">
        <v>270</v>
      </c>
      <c r="B4568" s="178" t="s">
        <v>53</v>
      </c>
      <c r="C4568" s="178" t="s">
        <v>1324</v>
      </c>
      <c r="D4568" s="178" t="s">
        <v>7932</v>
      </c>
      <c r="E4568" s="179">
        <v>44216</v>
      </c>
      <c r="F4568" s="180">
        <v>472158</v>
      </c>
      <c r="G4568" s="180">
        <v>86.1</v>
      </c>
      <c r="H4568" s="180">
        <v>0</v>
      </c>
      <c r="I4568" s="180">
        <f t="shared" si="142"/>
        <v>472244.1</v>
      </c>
      <c r="J4568" s="177" t="str">
        <f t="shared" si="143"/>
        <v>Date &gt; 1920</v>
      </c>
    </row>
    <row r="4569" spans="1:10" x14ac:dyDescent="0.3">
      <c r="A4569" s="178" t="s">
        <v>270</v>
      </c>
      <c r="B4569" s="178" t="s">
        <v>53</v>
      </c>
      <c r="C4569" s="178" t="s">
        <v>1324</v>
      </c>
      <c r="D4569" s="178" t="s">
        <v>7932</v>
      </c>
      <c r="E4569" s="179">
        <v>44239</v>
      </c>
      <c r="F4569" s="180">
        <v>282567</v>
      </c>
      <c r="G4569" s="180">
        <v>243.45</v>
      </c>
      <c r="H4569" s="180">
        <v>0</v>
      </c>
      <c r="I4569" s="180">
        <f t="shared" si="142"/>
        <v>282810.45</v>
      </c>
      <c r="J4569" s="177" t="str">
        <f t="shared" si="143"/>
        <v>Date &gt; 1920</v>
      </c>
    </row>
    <row r="4570" spans="1:10" x14ac:dyDescent="0.3">
      <c r="A4570" s="178" t="s">
        <v>270</v>
      </c>
      <c r="B4570" s="178" t="s">
        <v>53</v>
      </c>
      <c r="C4570" s="178" t="s">
        <v>1324</v>
      </c>
      <c r="D4570" s="178" t="s">
        <v>7933</v>
      </c>
      <c r="E4570" s="179">
        <v>44029</v>
      </c>
      <c r="F4570" s="180">
        <v>0</v>
      </c>
      <c r="G4570" s="180">
        <v>16227.66</v>
      </c>
      <c r="H4570" s="180">
        <v>6954.72</v>
      </c>
      <c r="I4570" s="180">
        <f t="shared" si="142"/>
        <v>23182.38</v>
      </c>
      <c r="J4570" s="177" t="str">
        <f t="shared" si="143"/>
        <v>Date &gt; 1920</v>
      </c>
    </row>
    <row r="4571" spans="1:10" x14ac:dyDescent="0.3">
      <c r="A4571" s="178" t="s">
        <v>270</v>
      </c>
      <c r="B4571" s="178" t="s">
        <v>53</v>
      </c>
      <c r="C4571" s="178" t="s">
        <v>1324</v>
      </c>
      <c r="D4571" s="178" t="s">
        <v>7933</v>
      </c>
      <c r="E4571" s="179">
        <v>44062</v>
      </c>
      <c r="F4571" s="180">
        <v>0</v>
      </c>
      <c r="G4571" s="180">
        <v>66832.5</v>
      </c>
      <c r="H4571" s="180">
        <v>28642.5</v>
      </c>
      <c r="I4571" s="180">
        <f t="shared" si="142"/>
        <v>95475</v>
      </c>
      <c r="J4571" s="177" t="str">
        <f t="shared" si="143"/>
        <v>Date &gt; 1920</v>
      </c>
    </row>
    <row r="4572" spans="1:10" x14ac:dyDescent="0.3">
      <c r="A4572" s="178" t="s">
        <v>270</v>
      </c>
      <c r="B4572" s="178" t="s">
        <v>53</v>
      </c>
      <c r="C4572" s="178" t="s">
        <v>1324</v>
      </c>
      <c r="D4572" s="178" t="s">
        <v>7933</v>
      </c>
      <c r="E4572" s="179">
        <v>44071</v>
      </c>
      <c r="F4572" s="180">
        <v>0</v>
      </c>
      <c r="G4572" s="180">
        <v>35594.129999999997</v>
      </c>
      <c r="H4572" s="180">
        <v>15254.61</v>
      </c>
      <c r="I4572" s="180">
        <f t="shared" si="142"/>
        <v>50848.74</v>
      </c>
      <c r="J4572" s="177" t="str">
        <f t="shared" si="143"/>
        <v>Date &gt; 1920</v>
      </c>
    </row>
    <row r="4573" spans="1:10" x14ac:dyDescent="0.3">
      <c r="A4573" s="178" t="s">
        <v>270</v>
      </c>
      <c r="B4573" s="178" t="s">
        <v>53</v>
      </c>
      <c r="C4573" s="178" t="s">
        <v>1324</v>
      </c>
      <c r="D4573" s="178" t="s">
        <v>7933</v>
      </c>
      <c r="E4573" s="179">
        <v>44098</v>
      </c>
      <c r="F4573" s="180">
        <v>0</v>
      </c>
      <c r="G4573" s="180">
        <v>50240.75</v>
      </c>
      <c r="H4573" s="180">
        <v>21531.75</v>
      </c>
      <c r="I4573" s="180">
        <f t="shared" si="142"/>
        <v>71772.5</v>
      </c>
      <c r="J4573" s="177" t="str">
        <f t="shared" si="143"/>
        <v>Date &gt; 1920</v>
      </c>
    </row>
    <row r="4574" spans="1:10" x14ac:dyDescent="0.3">
      <c r="A4574" s="178" t="s">
        <v>270</v>
      </c>
      <c r="B4574" s="178" t="s">
        <v>53</v>
      </c>
      <c r="C4574" s="178" t="s">
        <v>1324</v>
      </c>
      <c r="D4574" s="178" t="s">
        <v>7933</v>
      </c>
      <c r="E4574" s="179">
        <v>44134</v>
      </c>
      <c r="F4574" s="180">
        <v>0</v>
      </c>
      <c r="G4574" s="180">
        <v>1819.69</v>
      </c>
      <c r="H4574" s="180">
        <v>779.86</v>
      </c>
      <c r="I4574" s="180">
        <f t="shared" si="142"/>
        <v>2599.5500000000002</v>
      </c>
      <c r="J4574" s="177" t="str">
        <f t="shared" si="143"/>
        <v>Date &gt; 1920</v>
      </c>
    </row>
    <row r="4575" spans="1:10" x14ac:dyDescent="0.3">
      <c r="A4575" s="178" t="s">
        <v>270</v>
      </c>
      <c r="B4575" s="178" t="s">
        <v>53</v>
      </c>
      <c r="C4575" s="178" t="s">
        <v>1324</v>
      </c>
      <c r="D4575" s="178" t="s">
        <v>7933</v>
      </c>
      <c r="E4575" s="179">
        <v>44140</v>
      </c>
      <c r="F4575" s="180">
        <v>0</v>
      </c>
      <c r="G4575" s="180">
        <v>33416.25</v>
      </c>
      <c r="H4575" s="180">
        <v>14321.25</v>
      </c>
      <c r="I4575" s="180">
        <f t="shared" si="142"/>
        <v>47737.5</v>
      </c>
      <c r="J4575" s="177" t="str">
        <f t="shared" si="143"/>
        <v>Date &gt; 1920</v>
      </c>
    </row>
    <row r="4576" spans="1:10" x14ac:dyDescent="0.3">
      <c r="A4576" s="178" t="s">
        <v>270</v>
      </c>
      <c r="B4576" s="178" t="s">
        <v>53</v>
      </c>
      <c r="C4576" s="178" t="s">
        <v>1324</v>
      </c>
      <c r="D4576" s="178" t="s">
        <v>7933</v>
      </c>
      <c r="E4576" s="179">
        <v>44217</v>
      </c>
      <c r="F4576" s="180">
        <v>0</v>
      </c>
      <c r="G4576" s="180">
        <v>46899.99</v>
      </c>
      <c r="H4576" s="180">
        <v>20100.009999999998</v>
      </c>
      <c r="I4576" s="180">
        <f t="shared" si="142"/>
        <v>67000</v>
      </c>
      <c r="J4576" s="177" t="str">
        <f t="shared" si="143"/>
        <v>Date &gt; 1920</v>
      </c>
    </row>
    <row r="4577" spans="1:10" x14ac:dyDescent="0.3">
      <c r="A4577" s="178" t="s">
        <v>270</v>
      </c>
      <c r="B4577" s="178" t="s">
        <v>53</v>
      </c>
      <c r="C4577" s="178" t="s">
        <v>1324</v>
      </c>
      <c r="D4577" s="178" t="s">
        <v>7934</v>
      </c>
      <c r="E4577" s="209">
        <v>0</v>
      </c>
      <c r="F4577" s="180">
        <v>291330</v>
      </c>
      <c r="G4577" s="180">
        <v>500.95</v>
      </c>
      <c r="H4577" s="180">
        <v>213.95</v>
      </c>
      <c r="I4577" s="180">
        <f t="shared" si="142"/>
        <v>292044.90000000002</v>
      </c>
      <c r="J4577" s="177" t="str">
        <f t="shared" si="143"/>
        <v>Sketchy date</v>
      </c>
    </row>
    <row r="4578" spans="1:10" x14ac:dyDescent="0.3">
      <c r="A4578" s="178" t="s">
        <v>270</v>
      </c>
      <c r="B4578" s="178" t="s">
        <v>53</v>
      </c>
      <c r="C4578" s="178" t="s">
        <v>1324</v>
      </c>
      <c r="D4578" s="178" t="s">
        <v>7934</v>
      </c>
      <c r="E4578" s="179">
        <v>44144</v>
      </c>
      <c r="F4578" s="180">
        <v>99351</v>
      </c>
      <c r="G4578" s="180">
        <v>366.88</v>
      </c>
      <c r="H4578" s="180">
        <v>158.74</v>
      </c>
      <c r="I4578" s="180">
        <f t="shared" si="142"/>
        <v>99876.62000000001</v>
      </c>
      <c r="J4578" s="177" t="str">
        <f t="shared" si="143"/>
        <v>Date &gt; 1920</v>
      </c>
    </row>
    <row r="4579" spans="1:10" x14ac:dyDescent="0.3">
      <c r="A4579" s="178" t="s">
        <v>270</v>
      </c>
      <c r="B4579" s="178" t="s">
        <v>53</v>
      </c>
      <c r="C4579" s="178" t="s">
        <v>1324</v>
      </c>
      <c r="D4579" s="178" t="s">
        <v>7934</v>
      </c>
      <c r="E4579" s="179">
        <v>44216</v>
      </c>
      <c r="F4579" s="180">
        <v>356659.01</v>
      </c>
      <c r="G4579" s="180">
        <v>40.6</v>
      </c>
      <c r="H4579" s="180">
        <v>16.46</v>
      </c>
      <c r="I4579" s="180">
        <f t="shared" si="142"/>
        <v>356716.07</v>
      </c>
      <c r="J4579" s="177" t="str">
        <f t="shared" si="143"/>
        <v>Date &gt; 1920</v>
      </c>
    </row>
    <row r="4580" spans="1:10" x14ac:dyDescent="0.3">
      <c r="A4580" s="178" t="s">
        <v>270</v>
      </c>
      <c r="B4580" s="178" t="s">
        <v>53</v>
      </c>
      <c r="C4580" s="178" t="s">
        <v>1324</v>
      </c>
      <c r="D4580" s="178" t="s">
        <v>7934</v>
      </c>
      <c r="E4580" s="179">
        <v>44239</v>
      </c>
      <c r="F4580" s="180">
        <v>111174</v>
      </c>
      <c r="G4580" s="180">
        <v>796.85</v>
      </c>
      <c r="H4580" s="180">
        <v>342.16</v>
      </c>
      <c r="I4580" s="180">
        <f t="shared" si="142"/>
        <v>112313.01000000001</v>
      </c>
      <c r="J4580" s="177" t="str">
        <f t="shared" si="143"/>
        <v>Date &gt; 1920</v>
      </c>
    </row>
    <row r="4581" spans="1:10" x14ac:dyDescent="0.3">
      <c r="A4581" s="178" t="s">
        <v>270</v>
      </c>
      <c r="B4581" s="178" t="s">
        <v>53</v>
      </c>
      <c r="C4581" s="178" t="s">
        <v>1324</v>
      </c>
      <c r="D4581" s="178" t="s">
        <v>7934</v>
      </c>
      <c r="E4581" s="179">
        <v>44265</v>
      </c>
      <c r="F4581" s="180">
        <v>105174</v>
      </c>
      <c r="G4581" s="180">
        <v>0.12</v>
      </c>
      <c r="H4581" s="180">
        <v>0</v>
      </c>
      <c r="I4581" s="180">
        <f t="shared" si="142"/>
        <v>105174.12</v>
      </c>
      <c r="J4581" s="177" t="str">
        <f t="shared" si="143"/>
        <v>Date &gt; 1920</v>
      </c>
    </row>
    <row r="4582" spans="1:10" x14ac:dyDescent="0.3">
      <c r="A4582" s="178" t="s">
        <v>270</v>
      </c>
      <c r="B4582" s="178" t="s">
        <v>53</v>
      </c>
      <c r="C4582" s="178" t="s">
        <v>1324</v>
      </c>
      <c r="D4582" s="178" t="s">
        <v>7935</v>
      </c>
      <c r="E4582" s="179">
        <v>44238</v>
      </c>
      <c r="F4582" s="180">
        <v>30000</v>
      </c>
      <c r="G4582" s="180">
        <v>0</v>
      </c>
      <c r="H4582" s="180">
        <v>0</v>
      </c>
      <c r="I4582" s="180">
        <f t="shared" si="142"/>
        <v>30000</v>
      </c>
      <c r="J4582" s="177" t="str">
        <f t="shared" si="143"/>
        <v>Date &gt; 1920</v>
      </c>
    </row>
    <row r="4583" spans="1:10" x14ac:dyDescent="0.3">
      <c r="A4583" s="178" t="s">
        <v>270</v>
      </c>
      <c r="B4583" s="178" t="s">
        <v>53</v>
      </c>
      <c r="C4583" s="178" t="s">
        <v>1324</v>
      </c>
      <c r="D4583" s="178" t="s">
        <v>7936</v>
      </c>
      <c r="E4583" s="179">
        <v>28990</v>
      </c>
      <c r="F4583" s="180">
        <v>57281.32</v>
      </c>
      <c r="G4583" s="180">
        <v>0</v>
      </c>
      <c r="H4583" s="180">
        <v>-43660.72</v>
      </c>
      <c r="I4583" s="180">
        <f t="shared" si="142"/>
        <v>13620.599999999999</v>
      </c>
      <c r="J4583" s="177" t="str">
        <f t="shared" si="143"/>
        <v>Date &gt; 1920</v>
      </c>
    </row>
    <row r="4584" spans="1:10" x14ac:dyDescent="0.3">
      <c r="A4584" s="178" t="s">
        <v>270</v>
      </c>
      <c r="B4584" s="178" t="s">
        <v>57</v>
      </c>
      <c r="C4584" s="178" t="s">
        <v>1428</v>
      </c>
      <c r="D4584" s="178" t="s">
        <v>7937</v>
      </c>
      <c r="E4584" s="179">
        <v>16755</v>
      </c>
      <c r="F4584" s="180">
        <v>0</v>
      </c>
      <c r="G4584" s="180">
        <v>129349.19</v>
      </c>
      <c r="H4584" s="180">
        <v>0</v>
      </c>
      <c r="I4584" s="180">
        <f t="shared" si="142"/>
        <v>129349.19</v>
      </c>
      <c r="J4584" s="177" t="str">
        <f t="shared" si="143"/>
        <v>Date &gt; 1920</v>
      </c>
    </row>
    <row r="4585" spans="1:10" x14ac:dyDescent="0.3">
      <c r="A4585" s="178" t="s">
        <v>270</v>
      </c>
      <c r="B4585" s="178" t="s">
        <v>57</v>
      </c>
      <c r="C4585" s="178" t="s">
        <v>1428</v>
      </c>
      <c r="D4585" s="178" t="s">
        <v>7938</v>
      </c>
      <c r="E4585" s="179">
        <v>17940</v>
      </c>
      <c r="F4585" s="180">
        <v>0</v>
      </c>
      <c r="G4585" s="180">
        <v>3772.72</v>
      </c>
      <c r="H4585" s="180">
        <v>0</v>
      </c>
      <c r="I4585" s="180">
        <f t="shared" si="142"/>
        <v>3772.72</v>
      </c>
      <c r="J4585" s="177" t="str">
        <f t="shared" si="143"/>
        <v>Date &gt; 1920</v>
      </c>
    </row>
    <row r="4586" spans="1:10" x14ac:dyDescent="0.3">
      <c r="A4586" s="178" t="s">
        <v>270</v>
      </c>
      <c r="B4586" s="178" t="s">
        <v>57</v>
      </c>
      <c r="C4586" s="178" t="s">
        <v>1428</v>
      </c>
      <c r="D4586" s="178" t="s">
        <v>7939</v>
      </c>
      <c r="E4586" s="179">
        <v>18377</v>
      </c>
      <c r="F4586" s="180">
        <v>53984.59</v>
      </c>
      <c r="G4586" s="180">
        <v>51577.15</v>
      </c>
      <c r="H4586" s="180">
        <v>2407.44</v>
      </c>
      <c r="I4586" s="180">
        <f t="shared" si="142"/>
        <v>107969.18</v>
      </c>
      <c r="J4586" s="177" t="str">
        <f t="shared" si="143"/>
        <v>Date &gt; 1920</v>
      </c>
    </row>
    <row r="4587" spans="1:10" x14ac:dyDescent="0.3">
      <c r="A4587" s="178" t="s">
        <v>270</v>
      </c>
      <c r="B4587" s="178" t="s">
        <v>57</v>
      </c>
      <c r="C4587" s="178" t="s">
        <v>1428</v>
      </c>
      <c r="D4587" s="178" t="s">
        <v>7940</v>
      </c>
      <c r="E4587" s="179">
        <v>19018</v>
      </c>
      <c r="F4587" s="180">
        <v>102803.3</v>
      </c>
      <c r="G4587" s="180">
        <v>91922.85</v>
      </c>
      <c r="H4587" s="180">
        <v>10880.45</v>
      </c>
      <c r="I4587" s="180">
        <f t="shared" si="142"/>
        <v>205606.60000000003</v>
      </c>
      <c r="J4587" s="177" t="str">
        <f t="shared" si="143"/>
        <v>Date &gt; 1920</v>
      </c>
    </row>
    <row r="4588" spans="1:10" x14ac:dyDescent="0.3">
      <c r="A4588" s="178" t="s">
        <v>270</v>
      </c>
      <c r="B4588" s="178" t="s">
        <v>57</v>
      </c>
      <c r="C4588" s="178" t="s">
        <v>1428</v>
      </c>
      <c r="D4588" s="178" t="s">
        <v>6363</v>
      </c>
      <c r="E4588" s="179">
        <v>19500</v>
      </c>
      <c r="F4588" s="180">
        <v>45000</v>
      </c>
      <c r="G4588" s="180">
        <v>40000</v>
      </c>
      <c r="H4588" s="180">
        <v>6770.54</v>
      </c>
      <c r="I4588" s="180">
        <f t="shared" si="142"/>
        <v>91770.54</v>
      </c>
      <c r="J4588" s="177" t="str">
        <f t="shared" si="143"/>
        <v>Date &gt; 1920</v>
      </c>
    </row>
    <row r="4589" spans="1:10" x14ac:dyDescent="0.3">
      <c r="A4589" s="178" t="s">
        <v>270</v>
      </c>
      <c r="B4589" s="178" t="s">
        <v>57</v>
      </c>
      <c r="C4589" s="178" t="s">
        <v>1428</v>
      </c>
      <c r="D4589" s="178" t="s">
        <v>7941</v>
      </c>
      <c r="E4589" s="179">
        <v>19651</v>
      </c>
      <c r="F4589" s="180">
        <v>0</v>
      </c>
      <c r="G4589" s="180">
        <v>10678.38</v>
      </c>
      <c r="H4589" s="180">
        <v>5339.19</v>
      </c>
      <c r="I4589" s="180">
        <f t="shared" si="142"/>
        <v>16017.57</v>
      </c>
      <c r="J4589" s="177" t="str">
        <f t="shared" si="143"/>
        <v>Date &gt; 1920</v>
      </c>
    </row>
    <row r="4590" spans="1:10" x14ac:dyDescent="0.3">
      <c r="A4590" s="178" t="s">
        <v>270</v>
      </c>
      <c r="B4590" s="178" t="s">
        <v>57</v>
      </c>
      <c r="C4590" s="178" t="s">
        <v>1428</v>
      </c>
      <c r="D4590" s="178" t="s">
        <v>7942</v>
      </c>
      <c r="E4590" s="179">
        <v>21450</v>
      </c>
      <c r="F4590" s="180">
        <v>45565.01</v>
      </c>
      <c r="G4590" s="180">
        <v>30376.68</v>
      </c>
      <c r="H4590" s="180">
        <v>15188.34</v>
      </c>
      <c r="I4590" s="180">
        <f t="shared" si="142"/>
        <v>91130.03</v>
      </c>
      <c r="J4590" s="177" t="str">
        <f t="shared" si="143"/>
        <v>Date &gt; 1920</v>
      </c>
    </row>
    <row r="4591" spans="1:10" x14ac:dyDescent="0.3">
      <c r="A4591" s="178" t="s">
        <v>270</v>
      </c>
      <c r="B4591" s="178" t="s">
        <v>57</v>
      </c>
      <c r="C4591" s="178" t="s">
        <v>1428</v>
      </c>
      <c r="D4591" s="178" t="s">
        <v>7943</v>
      </c>
      <c r="E4591" s="179">
        <v>22966</v>
      </c>
      <c r="F4591" s="180">
        <v>13626.42</v>
      </c>
      <c r="G4591" s="180">
        <v>9084.2800000000007</v>
      </c>
      <c r="H4591" s="180">
        <v>4542.1499999999996</v>
      </c>
      <c r="I4591" s="180">
        <f t="shared" si="142"/>
        <v>27252.85</v>
      </c>
      <c r="J4591" s="177" t="str">
        <f t="shared" si="143"/>
        <v>Date &gt; 1920</v>
      </c>
    </row>
    <row r="4592" spans="1:10" x14ac:dyDescent="0.3">
      <c r="A4592" s="178" t="s">
        <v>270</v>
      </c>
      <c r="B4592" s="178" t="s">
        <v>57</v>
      </c>
      <c r="C4592" s="178" t="s">
        <v>1428</v>
      </c>
      <c r="D4592" s="178" t="s">
        <v>7944</v>
      </c>
      <c r="E4592" s="179">
        <v>21934</v>
      </c>
      <c r="F4592" s="180">
        <v>0</v>
      </c>
      <c r="G4592" s="180">
        <v>17971.689999999999</v>
      </c>
      <c r="H4592" s="180">
        <v>8985.84</v>
      </c>
      <c r="I4592" s="180">
        <f t="shared" si="142"/>
        <v>26957.53</v>
      </c>
      <c r="J4592" s="177" t="str">
        <f t="shared" si="143"/>
        <v>Date &gt; 1920</v>
      </c>
    </row>
    <row r="4593" spans="1:10" x14ac:dyDescent="0.3">
      <c r="A4593" s="178" t="s">
        <v>270</v>
      </c>
      <c r="B4593" s="178" t="s">
        <v>57</v>
      </c>
      <c r="C4593" s="178" t="s">
        <v>1428</v>
      </c>
      <c r="D4593" s="178" t="s">
        <v>7945</v>
      </c>
      <c r="E4593" s="179">
        <v>33954</v>
      </c>
      <c r="F4593" s="180">
        <v>0</v>
      </c>
      <c r="G4593" s="180">
        <v>9063</v>
      </c>
      <c r="H4593" s="180">
        <v>4531.5</v>
      </c>
      <c r="I4593" s="180">
        <f t="shared" si="142"/>
        <v>13594.5</v>
      </c>
      <c r="J4593" s="177" t="str">
        <f t="shared" si="143"/>
        <v>Date &gt; 1920</v>
      </c>
    </row>
    <row r="4594" spans="1:10" x14ac:dyDescent="0.3">
      <c r="A4594" s="178" t="s">
        <v>270</v>
      </c>
      <c r="B4594" s="178" t="s">
        <v>57</v>
      </c>
      <c r="C4594" s="178" t="s">
        <v>1428</v>
      </c>
      <c r="D4594" s="178" t="s">
        <v>7945</v>
      </c>
      <c r="E4594" s="179">
        <v>33980</v>
      </c>
      <c r="F4594" s="180">
        <v>0</v>
      </c>
      <c r="G4594" s="180">
        <v>5895.31</v>
      </c>
      <c r="H4594" s="180">
        <v>2947.65</v>
      </c>
      <c r="I4594" s="180">
        <f t="shared" si="142"/>
        <v>8842.9600000000009</v>
      </c>
      <c r="J4594" s="177" t="str">
        <f t="shared" si="143"/>
        <v>Date &gt; 1920</v>
      </c>
    </row>
    <row r="4595" spans="1:10" x14ac:dyDescent="0.3">
      <c r="A4595" s="178" t="s">
        <v>270</v>
      </c>
      <c r="B4595" s="178" t="s">
        <v>57</v>
      </c>
      <c r="C4595" s="178" t="s">
        <v>1428</v>
      </c>
      <c r="D4595" s="178" t="s">
        <v>7945</v>
      </c>
      <c r="E4595" s="179">
        <v>34016</v>
      </c>
      <c r="F4595" s="180">
        <v>0</v>
      </c>
      <c r="G4595" s="180">
        <v>41342.97</v>
      </c>
      <c r="H4595" s="180">
        <v>20671.48</v>
      </c>
      <c r="I4595" s="180">
        <f t="shared" si="142"/>
        <v>62014.45</v>
      </c>
      <c r="J4595" s="177" t="str">
        <f t="shared" si="143"/>
        <v>Date &gt; 1920</v>
      </c>
    </row>
    <row r="4596" spans="1:10" x14ac:dyDescent="0.3">
      <c r="A4596" s="178" t="s">
        <v>270</v>
      </c>
      <c r="B4596" s="178" t="s">
        <v>57</v>
      </c>
      <c r="C4596" s="178" t="s">
        <v>1428</v>
      </c>
      <c r="D4596" s="178" t="s">
        <v>7945</v>
      </c>
      <c r="E4596" s="179">
        <v>34534</v>
      </c>
      <c r="F4596" s="180">
        <v>0</v>
      </c>
      <c r="G4596" s="180">
        <v>1032.05</v>
      </c>
      <c r="H4596" s="180">
        <v>3846.04</v>
      </c>
      <c r="I4596" s="180">
        <f t="shared" si="142"/>
        <v>4878.09</v>
      </c>
      <c r="J4596" s="177" t="str">
        <f t="shared" si="143"/>
        <v>Date &gt; 1920</v>
      </c>
    </row>
    <row r="4597" spans="1:10" x14ac:dyDescent="0.3">
      <c r="A4597" s="178" t="s">
        <v>270</v>
      </c>
      <c r="B4597" s="178" t="s">
        <v>57</v>
      </c>
      <c r="C4597" s="178" t="s">
        <v>1428</v>
      </c>
      <c r="D4597" s="178" t="s">
        <v>7945</v>
      </c>
      <c r="E4597" s="179">
        <v>34534</v>
      </c>
      <c r="F4597" s="180">
        <v>0</v>
      </c>
      <c r="G4597" s="180">
        <v>6660</v>
      </c>
      <c r="H4597" s="180">
        <v>0</v>
      </c>
      <c r="I4597" s="180">
        <f t="shared" si="142"/>
        <v>6660</v>
      </c>
      <c r="J4597" s="177" t="str">
        <f t="shared" si="143"/>
        <v>Date &gt; 1920</v>
      </c>
    </row>
    <row r="4598" spans="1:10" x14ac:dyDescent="0.3">
      <c r="A4598" s="178" t="s">
        <v>270</v>
      </c>
      <c r="B4598" s="178" t="s">
        <v>57</v>
      </c>
      <c r="C4598" s="178" t="s">
        <v>1428</v>
      </c>
      <c r="D4598" s="178" t="s">
        <v>7945</v>
      </c>
      <c r="E4598" s="179">
        <v>34589</v>
      </c>
      <c r="F4598" s="180">
        <v>0</v>
      </c>
      <c r="G4598" s="180">
        <v>10815.36</v>
      </c>
      <c r="H4598" s="180">
        <v>5407.7</v>
      </c>
      <c r="I4598" s="180">
        <f t="shared" si="142"/>
        <v>16223.060000000001</v>
      </c>
      <c r="J4598" s="177" t="str">
        <f t="shared" si="143"/>
        <v>Date &gt; 1920</v>
      </c>
    </row>
    <row r="4599" spans="1:10" x14ac:dyDescent="0.3">
      <c r="A4599" s="178" t="s">
        <v>270</v>
      </c>
      <c r="B4599" s="178" t="s">
        <v>57</v>
      </c>
      <c r="C4599" s="178" t="s">
        <v>1428</v>
      </c>
      <c r="D4599" s="178" t="s">
        <v>7946</v>
      </c>
      <c r="E4599" s="179">
        <v>34647</v>
      </c>
      <c r="F4599" s="180">
        <v>244041.49</v>
      </c>
      <c r="G4599" s="180">
        <v>0</v>
      </c>
      <c r="H4599" s="180">
        <v>27115.71</v>
      </c>
      <c r="I4599" s="180">
        <f t="shared" si="142"/>
        <v>271157.2</v>
      </c>
      <c r="J4599" s="177" t="str">
        <f t="shared" si="143"/>
        <v>Date &gt; 1920</v>
      </c>
    </row>
    <row r="4600" spans="1:10" x14ac:dyDescent="0.3">
      <c r="A4600" s="178" t="s">
        <v>270</v>
      </c>
      <c r="B4600" s="178" t="s">
        <v>57</v>
      </c>
      <c r="C4600" s="178" t="s">
        <v>1428</v>
      </c>
      <c r="D4600" s="178" t="s">
        <v>7946</v>
      </c>
      <c r="E4600" s="179">
        <v>34781</v>
      </c>
      <c r="F4600" s="180">
        <v>8316.2900000000009</v>
      </c>
      <c r="G4600" s="180">
        <v>0</v>
      </c>
      <c r="H4600" s="180">
        <v>924.03</v>
      </c>
      <c r="I4600" s="180">
        <f t="shared" si="142"/>
        <v>9240.3200000000015</v>
      </c>
      <c r="J4600" s="177" t="str">
        <f t="shared" si="143"/>
        <v>Date &gt; 1920</v>
      </c>
    </row>
    <row r="4601" spans="1:10" x14ac:dyDescent="0.3">
      <c r="A4601" s="178" t="s">
        <v>270</v>
      </c>
      <c r="B4601" s="178" t="s">
        <v>57</v>
      </c>
      <c r="C4601" s="178" t="s">
        <v>1428</v>
      </c>
      <c r="D4601" s="178" t="s">
        <v>7946</v>
      </c>
      <c r="E4601" s="179">
        <v>34934</v>
      </c>
      <c r="F4601" s="180">
        <v>173979.9</v>
      </c>
      <c r="G4601" s="180">
        <v>0</v>
      </c>
      <c r="H4601" s="180">
        <v>19331.09</v>
      </c>
      <c r="I4601" s="180">
        <f t="shared" si="142"/>
        <v>193310.99</v>
      </c>
      <c r="J4601" s="177" t="str">
        <f t="shared" si="143"/>
        <v>Date &gt; 1920</v>
      </c>
    </row>
    <row r="4602" spans="1:10" x14ac:dyDescent="0.3">
      <c r="A4602" s="178" t="s">
        <v>270</v>
      </c>
      <c r="B4602" s="178" t="s">
        <v>57</v>
      </c>
      <c r="C4602" s="178" t="s">
        <v>1428</v>
      </c>
      <c r="D4602" s="178" t="s">
        <v>7946</v>
      </c>
      <c r="E4602" s="179">
        <v>34953</v>
      </c>
      <c r="F4602" s="180">
        <v>4118.62</v>
      </c>
      <c r="G4602" s="180">
        <v>0</v>
      </c>
      <c r="H4602" s="180">
        <v>457.62</v>
      </c>
      <c r="I4602" s="180">
        <f t="shared" si="142"/>
        <v>4576.24</v>
      </c>
      <c r="J4602" s="177" t="str">
        <f t="shared" si="143"/>
        <v>Date &gt; 1920</v>
      </c>
    </row>
    <row r="4603" spans="1:10" x14ac:dyDescent="0.3">
      <c r="A4603" s="178" t="s">
        <v>270</v>
      </c>
      <c r="B4603" s="178" t="s">
        <v>57</v>
      </c>
      <c r="C4603" s="178" t="s">
        <v>1428</v>
      </c>
      <c r="D4603" s="178" t="s">
        <v>7946</v>
      </c>
      <c r="E4603" s="179">
        <v>35002</v>
      </c>
      <c r="F4603" s="180">
        <v>336784.28</v>
      </c>
      <c r="G4603" s="180">
        <v>0</v>
      </c>
      <c r="H4603" s="180">
        <v>37420.480000000003</v>
      </c>
      <c r="I4603" s="180">
        <f t="shared" si="142"/>
        <v>374204.76</v>
      </c>
      <c r="J4603" s="177" t="str">
        <f t="shared" si="143"/>
        <v>Date &gt; 1920</v>
      </c>
    </row>
    <row r="4604" spans="1:10" x14ac:dyDescent="0.3">
      <c r="A4604" s="178" t="s">
        <v>270</v>
      </c>
      <c r="B4604" s="178" t="s">
        <v>57</v>
      </c>
      <c r="C4604" s="178" t="s">
        <v>1428</v>
      </c>
      <c r="D4604" s="178" t="s">
        <v>7946</v>
      </c>
      <c r="E4604" s="179">
        <v>35039</v>
      </c>
      <c r="F4604" s="180">
        <v>106430.96</v>
      </c>
      <c r="G4604" s="180">
        <v>0</v>
      </c>
      <c r="H4604" s="180">
        <v>11825.67</v>
      </c>
      <c r="I4604" s="180">
        <f t="shared" si="142"/>
        <v>118256.63</v>
      </c>
      <c r="J4604" s="177" t="str">
        <f t="shared" si="143"/>
        <v>Date &gt; 1920</v>
      </c>
    </row>
    <row r="4605" spans="1:10" x14ac:dyDescent="0.3">
      <c r="A4605" s="178" t="s">
        <v>270</v>
      </c>
      <c r="B4605" s="178" t="s">
        <v>57</v>
      </c>
      <c r="C4605" s="178" t="s">
        <v>1428</v>
      </c>
      <c r="D4605" s="178" t="s">
        <v>7946</v>
      </c>
      <c r="E4605" s="179">
        <v>35100</v>
      </c>
      <c r="F4605" s="180">
        <v>1321.57</v>
      </c>
      <c r="G4605" s="180">
        <v>0</v>
      </c>
      <c r="H4605" s="180">
        <v>146.85</v>
      </c>
      <c r="I4605" s="180">
        <f t="shared" si="142"/>
        <v>1468.4199999999998</v>
      </c>
      <c r="J4605" s="177" t="str">
        <f t="shared" si="143"/>
        <v>Date &gt; 1920</v>
      </c>
    </row>
    <row r="4606" spans="1:10" x14ac:dyDescent="0.3">
      <c r="A4606" s="178" t="s">
        <v>270</v>
      </c>
      <c r="B4606" s="178" t="s">
        <v>57</v>
      </c>
      <c r="C4606" s="178" t="s">
        <v>1428</v>
      </c>
      <c r="D4606" s="178" t="s">
        <v>7946</v>
      </c>
      <c r="E4606" s="179">
        <v>35145</v>
      </c>
      <c r="F4606" s="180">
        <v>88435</v>
      </c>
      <c r="G4606" s="180">
        <v>0</v>
      </c>
      <c r="H4606" s="180">
        <v>9826.5</v>
      </c>
      <c r="I4606" s="180">
        <f t="shared" si="142"/>
        <v>98261.5</v>
      </c>
      <c r="J4606" s="177" t="str">
        <f t="shared" si="143"/>
        <v>Date &gt; 1920</v>
      </c>
    </row>
    <row r="4607" spans="1:10" x14ac:dyDescent="0.3">
      <c r="A4607" s="178" t="s">
        <v>270</v>
      </c>
      <c r="B4607" s="178" t="s">
        <v>57</v>
      </c>
      <c r="C4607" s="178" t="s">
        <v>1428</v>
      </c>
      <c r="D4607" s="178" t="s">
        <v>7946</v>
      </c>
      <c r="E4607" s="179">
        <v>35277</v>
      </c>
      <c r="F4607" s="180">
        <v>9769</v>
      </c>
      <c r="G4607" s="180">
        <v>0</v>
      </c>
      <c r="H4607" s="180">
        <v>1085.71</v>
      </c>
      <c r="I4607" s="180">
        <f t="shared" si="142"/>
        <v>10854.71</v>
      </c>
      <c r="J4607" s="177" t="str">
        <f t="shared" si="143"/>
        <v>Date &gt; 1920</v>
      </c>
    </row>
    <row r="4608" spans="1:10" x14ac:dyDescent="0.3">
      <c r="A4608" s="178" t="s">
        <v>270</v>
      </c>
      <c r="B4608" s="178" t="s">
        <v>57</v>
      </c>
      <c r="C4608" s="178" t="s">
        <v>1428</v>
      </c>
      <c r="D4608" s="178" t="s">
        <v>7946</v>
      </c>
      <c r="E4608" s="179">
        <v>35319</v>
      </c>
      <c r="F4608" s="180">
        <v>185043</v>
      </c>
      <c r="G4608" s="180">
        <v>0</v>
      </c>
      <c r="H4608" s="180">
        <v>20561.990000000002</v>
      </c>
      <c r="I4608" s="180">
        <f t="shared" si="142"/>
        <v>205604.99</v>
      </c>
      <c r="J4608" s="177" t="str">
        <f t="shared" si="143"/>
        <v>Date &gt; 1920</v>
      </c>
    </row>
    <row r="4609" spans="1:10" x14ac:dyDescent="0.3">
      <c r="A4609" s="178" t="s">
        <v>270</v>
      </c>
      <c r="B4609" s="178" t="s">
        <v>57</v>
      </c>
      <c r="C4609" s="178" t="s">
        <v>1428</v>
      </c>
      <c r="D4609" s="178" t="s">
        <v>7946</v>
      </c>
      <c r="E4609" s="179">
        <v>35433</v>
      </c>
      <c r="F4609" s="180">
        <v>128691</v>
      </c>
      <c r="G4609" s="180">
        <v>0</v>
      </c>
      <c r="H4609" s="180">
        <v>14298.61</v>
      </c>
      <c r="I4609" s="180">
        <f t="shared" si="142"/>
        <v>142989.60999999999</v>
      </c>
      <c r="J4609" s="177" t="str">
        <f t="shared" si="143"/>
        <v>Date &gt; 1920</v>
      </c>
    </row>
    <row r="4610" spans="1:10" x14ac:dyDescent="0.3">
      <c r="A4610" s="178" t="s">
        <v>270</v>
      </c>
      <c r="B4610" s="178" t="s">
        <v>57</v>
      </c>
      <c r="C4610" s="178" t="s">
        <v>1428</v>
      </c>
      <c r="D4610" s="178" t="s">
        <v>7947</v>
      </c>
      <c r="E4610" s="179">
        <v>34080</v>
      </c>
      <c r="F4610" s="180">
        <v>0</v>
      </c>
      <c r="G4610" s="180">
        <v>6701.08</v>
      </c>
      <c r="H4610" s="180">
        <v>3350.53</v>
      </c>
      <c r="I4610" s="180">
        <f t="shared" si="142"/>
        <v>10051.61</v>
      </c>
      <c r="J4610" s="177" t="str">
        <f t="shared" si="143"/>
        <v>Date &gt; 1920</v>
      </c>
    </row>
    <row r="4611" spans="1:10" x14ac:dyDescent="0.3">
      <c r="A4611" s="178" t="s">
        <v>270</v>
      </c>
      <c r="B4611" s="178" t="s">
        <v>57</v>
      </c>
      <c r="C4611" s="178" t="s">
        <v>1428</v>
      </c>
      <c r="D4611" s="178" t="s">
        <v>7947</v>
      </c>
      <c r="E4611" s="179">
        <v>34534</v>
      </c>
      <c r="F4611" s="180">
        <v>0</v>
      </c>
      <c r="G4611" s="180">
        <v>1166.3</v>
      </c>
      <c r="H4611" s="180">
        <v>583.17999999999995</v>
      </c>
      <c r="I4611" s="180">
        <f t="shared" si="142"/>
        <v>1749.48</v>
      </c>
      <c r="J4611" s="177" t="str">
        <f t="shared" si="143"/>
        <v>Date &gt; 1920</v>
      </c>
    </row>
    <row r="4612" spans="1:10" x14ac:dyDescent="0.3">
      <c r="A4612" s="178" t="s">
        <v>270</v>
      </c>
      <c r="B4612" s="178" t="s">
        <v>57</v>
      </c>
      <c r="C4612" s="178" t="s">
        <v>1428</v>
      </c>
      <c r="D4612" s="178" t="s">
        <v>7948</v>
      </c>
      <c r="E4612" s="179">
        <v>34255</v>
      </c>
      <c r="F4612" s="180">
        <v>38560.5</v>
      </c>
      <c r="G4612" s="180">
        <v>0</v>
      </c>
      <c r="H4612" s="180">
        <v>4284.5</v>
      </c>
      <c r="I4612" s="180">
        <f t="shared" si="142"/>
        <v>42845</v>
      </c>
      <c r="J4612" s="177" t="str">
        <f t="shared" si="143"/>
        <v>Date &gt; 1920</v>
      </c>
    </row>
    <row r="4613" spans="1:10" x14ac:dyDescent="0.3">
      <c r="A4613" s="178" t="s">
        <v>270</v>
      </c>
      <c r="B4613" s="178" t="s">
        <v>57</v>
      </c>
      <c r="C4613" s="178" t="s">
        <v>1428</v>
      </c>
      <c r="D4613" s="178" t="s">
        <v>7948</v>
      </c>
      <c r="E4613" s="179">
        <v>34309</v>
      </c>
      <c r="F4613" s="180">
        <v>87682.559999999998</v>
      </c>
      <c r="G4613" s="180">
        <v>0</v>
      </c>
      <c r="H4613" s="180">
        <v>9742.51</v>
      </c>
      <c r="I4613" s="180">
        <f t="shared" ref="I4613:I4676" si="144">SUM(F4613:H4613)</f>
        <v>97425.069999999992</v>
      </c>
      <c r="J4613" s="177" t="str">
        <f t="shared" ref="J4613:J4676" si="145">IF(OR(YEAR(E4613)&gt; 1920, ISBLANK(E4613)), "Date &gt; 1920", "Sketchy date")</f>
        <v>Date &gt; 1920</v>
      </c>
    </row>
    <row r="4614" spans="1:10" x14ac:dyDescent="0.3">
      <c r="A4614" s="178" t="s">
        <v>270</v>
      </c>
      <c r="B4614" s="178" t="s">
        <v>57</v>
      </c>
      <c r="C4614" s="178" t="s">
        <v>1428</v>
      </c>
      <c r="D4614" s="178" t="s">
        <v>7948</v>
      </c>
      <c r="E4614" s="179">
        <v>34347</v>
      </c>
      <c r="F4614" s="180">
        <v>85551.52</v>
      </c>
      <c r="G4614" s="180">
        <v>0</v>
      </c>
      <c r="H4614" s="180">
        <v>9505.7199999999993</v>
      </c>
      <c r="I4614" s="180">
        <f t="shared" si="144"/>
        <v>95057.24</v>
      </c>
      <c r="J4614" s="177" t="str">
        <f t="shared" si="145"/>
        <v>Date &gt; 1920</v>
      </c>
    </row>
    <row r="4615" spans="1:10" x14ac:dyDescent="0.3">
      <c r="A4615" s="178" t="s">
        <v>270</v>
      </c>
      <c r="B4615" s="178" t="s">
        <v>57</v>
      </c>
      <c r="C4615" s="178" t="s">
        <v>1428</v>
      </c>
      <c r="D4615" s="178" t="s">
        <v>7948</v>
      </c>
      <c r="E4615" s="179">
        <v>34359</v>
      </c>
      <c r="F4615" s="180">
        <v>77497.2</v>
      </c>
      <c r="G4615" s="180">
        <v>0</v>
      </c>
      <c r="H4615" s="180">
        <v>8610.7999999999993</v>
      </c>
      <c r="I4615" s="180">
        <f t="shared" si="144"/>
        <v>86108</v>
      </c>
      <c r="J4615" s="177" t="str">
        <f t="shared" si="145"/>
        <v>Date &gt; 1920</v>
      </c>
    </row>
    <row r="4616" spans="1:10" x14ac:dyDescent="0.3">
      <c r="A4616" s="178" t="s">
        <v>270</v>
      </c>
      <c r="B4616" s="178" t="s">
        <v>57</v>
      </c>
      <c r="C4616" s="178" t="s">
        <v>1428</v>
      </c>
      <c r="D4616" s="178" t="s">
        <v>7948</v>
      </c>
      <c r="E4616" s="179">
        <v>34396</v>
      </c>
      <c r="F4616" s="180">
        <v>88071.82</v>
      </c>
      <c r="G4616" s="180">
        <v>0</v>
      </c>
      <c r="H4616" s="180">
        <v>9785.75</v>
      </c>
      <c r="I4616" s="180">
        <f t="shared" si="144"/>
        <v>97857.57</v>
      </c>
      <c r="J4616" s="177" t="str">
        <f t="shared" si="145"/>
        <v>Date &gt; 1920</v>
      </c>
    </row>
    <row r="4617" spans="1:10" x14ac:dyDescent="0.3">
      <c r="A4617" s="178" t="s">
        <v>270</v>
      </c>
      <c r="B4617" s="178" t="s">
        <v>57</v>
      </c>
      <c r="C4617" s="178" t="s">
        <v>1428</v>
      </c>
      <c r="D4617" s="178" t="s">
        <v>7948</v>
      </c>
      <c r="E4617" s="179">
        <v>34443</v>
      </c>
      <c r="F4617" s="180">
        <v>74856.070000000007</v>
      </c>
      <c r="G4617" s="180">
        <v>0</v>
      </c>
      <c r="H4617" s="180">
        <v>8317.35</v>
      </c>
      <c r="I4617" s="180">
        <f t="shared" si="144"/>
        <v>83173.420000000013</v>
      </c>
      <c r="J4617" s="177" t="str">
        <f t="shared" si="145"/>
        <v>Date &gt; 1920</v>
      </c>
    </row>
    <row r="4618" spans="1:10" x14ac:dyDescent="0.3">
      <c r="A4618" s="178" t="s">
        <v>270</v>
      </c>
      <c r="B4618" s="178" t="s">
        <v>57</v>
      </c>
      <c r="C4618" s="178" t="s">
        <v>1428</v>
      </c>
      <c r="D4618" s="178" t="s">
        <v>7948</v>
      </c>
      <c r="E4618" s="179">
        <v>34554</v>
      </c>
      <c r="F4618" s="180">
        <v>30188.02</v>
      </c>
      <c r="G4618" s="180">
        <v>0</v>
      </c>
      <c r="H4618" s="180">
        <v>3354.22</v>
      </c>
      <c r="I4618" s="180">
        <f t="shared" si="144"/>
        <v>33542.239999999998</v>
      </c>
      <c r="J4618" s="177" t="str">
        <f t="shared" si="145"/>
        <v>Date &gt; 1920</v>
      </c>
    </row>
    <row r="4619" spans="1:10" x14ac:dyDescent="0.3">
      <c r="A4619" s="178" t="s">
        <v>270</v>
      </c>
      <c r="B4619" s="178" t="s">
        <v>57</v>
      </c>
      <c r="C4619" s="178" t="s">
        <v>1428</v>
      </c>
      <c r="D4619" s="178" t="s">
        <v>7948</v>
      </c>
      <c r="E4619" s="179">
        <v>34613</v>
      </c>
      <c r="F4619" s="180">
        <v>19481.77</v>
      </c>
      <c r="G4619" s="180">
        <v>0</v>
      </c>
      <c r="H4619" s="180">
        <v>2164.64</v>
      </c>
      <c r="I4619" s="180">
        <f t="shared" si="144"/>
        <v>21646.41</v>
      </c>
      <c r="J4619" s="177" t="str">
        <f t="shared" si="145"/>
        <v>Date &gt; 1920</v>
      </c>
    </row>
    <row r="4620" spans="1:10" x14ac:dyDescent="0.3">
      <c r="A4620" s="178" t="s">
        <v>270</v>
      </c>
      <c r="B4620" s="178" t="s">
        <v>57</v>
      </c>
      <c r="C4620" s="178" t="s">
        <v>1428</v>
      </c>
      <c r="D4620" s="178" t="s">
        <v>7948</v>
      </c>
      <c r="E4620" s="179">
        <v>34934</v>
      </c>
      <c r="F4620" s="180">
        <v>28670.18</v>
      </c>
      <c r="G4620" s="180">
        <v>0</v>
      </c>
      <c r="H4620" s="180">
        <v>13932.8</v>
      </c>
      <c r="I4620" s="180">
        <f t="shared" si="144"/>
        <v>42602.979999999996</v>
      </c>
      <c r="J4620" s="177" t="str">
        <f t="shared" si="145"/>
        <v>Date &gt; 1920</v>
      </c>
    </row>
    <row r="4621" spans="1:10" x14ac:dyDescent="0.3">
      <c r="A4621" s="178" t="s">
        <v>270</v>
      </c>
      <c r="B4621" s="178" t="s">
        <v>57</v>
      </c>
      <c r="C4621" s="178" t="s">
        <v>1428</v>
      </c>
      <c r="D4621" s="178" t="s">
        <v>7948</v>
      </c>
      <c r="E4621" s="179">
        <v>34934</v>
      </c>
      <c r="F4621" s="180">
        <v>57340.36</v>
      </c>
      <c r="G4621" s="180">
        <v>0</v>
      </c>
      <c r="H4621" s="180">
        <v>0</v>
      </c>
      <c r="I4621" s="180">
        <f t="shared" si="144"/>
        <v>57340.36</v>
      </c>
      <c r="J4621" s="177" t="str">
        <f t="shared" si="145"/>
        <v>Date &gt; 1920</v>
      </c>
    </row>
    <row r="4622" spans="1:10" x14ac:dyDescent="0.3">
      <c r="A4622" s="178" t="s">
        <v>270</v>
      </c>
      <c r="B4622" s="178" t="s">
        <v>57</v>
      </c>
      <c r="C4622" s="178" t="s">
        <v>1428</v>
      </c>
      <c r="D4622" s="178" t="s">
        <v>7948</v>
      </c>
      <c r="E4622" s="179">
        <v>34983</v>
      </c>
      <c r="F4622" s="180">
        <v>17752.240000000002</v>
      </c>
      <c r="G4622" s="180">
        <v>0</v>
      </c>
      <c r="H4622" s="180">
        <v>309185.40000000002</v>
      </c>
      <c r="I4622" s="180">
        <f t="shared" si="144"/>
        <v>326937.64</v>
      </c>
      <c r="J4622" s="177" t="str">
        <f t="shared" si="145"/>
        <v>Date &gt; 1920</v>
      </c>
    </row>
    <row r="4623" spans="1:10" x14ac:dyDescent="0.3">
      <c r="A4623" s="178" t="s">
        <v>270</v>
      </c>
      <c r="B4623" s="178" t="s">
        <v>57</v>
      </c>
      <c r="C4623" s="178" t="s">
        <v>1428</v>
      </c>
      <c r="D4623" s="178" t="s">
        <v>7948</v>
      </c>
      <c r="E4623" s="179">
        <v>34983</v>
      </c>
      <c r="F4623" s="180">
        <v>70432.759999999995</v>
      </c>
      <c r="G4623" s="180">
        <v>0</v>
      </c>
      <c r="H4623" s="180">
        <v>0</v>
      </c>
      <c r="I4623" s="180">
        <f t="shared" si="144"/>
        <v>70432.759999999995</v>
      </c>
      <c r="J4623" s="177" t="str">
        <f t="shared" si="145"/>
        <v>Date &gt; 1920</v>
      </c>
    </row>
    <row r="4624" spans="1:10" x14ac:dyDescent="0.3">
      <c r="A4624" s="178" t="s">
        <v>270</v>
      </c>
      <c r="B4624" s="178" t="s">
        <v>57</v>
      </c>
      <c r="C4624" s="178" t="s">
        <v>1428</v>
      </c>
      <c r="D4624" s="178" t="s">
        <v>7949</v>
      </c>
      <c r="E4624" s="179">
        <v>34681</v>
      </c>
      <c r="F4624" s="180">
        <v>10131.700000000001</v>
      </c>
      <c r="G4624" s="180">
        <v>0</v>
      </c>
      <c r="H4624" s="180">
        <v>1125.74</v>
      </c>
      <c r="I4624" s="180">
        <f t="shared" si="144"/>
        <v>11257.44</v>
      </c>
      <c r="J4624" s="177" t="str">
        <f t="shared" si="145"/>
        <v>Date &gt; 1920</v>
      </c>
    </row>
    <row r="4625" spans="1:10" x14ac:dyDescent="0.3">
      <c r="A4625" s="178" t="s">
        <v>270</v>
      </c>
      <c r="B4625" s="178" t="s">
        <v>57</v>
      </c>
      <c r="C4625" s="178" t="s">
        <v>1428</v>
      </c>
      <c r="D4625" s="178" t="s">
        <v>7949</v>
      </c>
      <c r="E4625" s="179">
        <v>34687</v>
      </c>
      <c r="F4625" s="180">
        <v>17237.04</v>
      </c>
      <c r="G4625" s="180">
        <v>0</v>
      </c>
      <c r="H4625" s="180">
        <v>1915.23</v>
      </c>
      <c r="I4625" s="180">
        <f t="shared" si="144"/>
        <v>19152.27</v>
      </c>
      <c r="J4625" s="177" t="str">
        <f t="shared" si="145"/>
        <v>Date &gt; 1920</v>
      </c>
    </row>
    <row r="4626" spans="1:10" x14ac:dyDescent="0.3">
      <c r="A4626" s="178" t="s">
        <v>270</v>
      </c>
      <c r="B4626" s="178" t="s">
        <v>57</v>
      </c>
      <c r="C4626" s="178" t="s">
        <v>1428</v>
      </c>
      <c r="D4626" s="178" t="s">
        <v>7949</v>
      </c>
      <c r="E4626" s="179">
        <v>34737</v>
      </c>
      <c r="F4626" s="180">
        <v>15028.61</v>
      </c>
      <c r="G4626" s="180">
        <v>0</v>
      </c>
      <c r="H4626" s="180">
        <v>1669.85</v>
      </c>
      <c r="I4626" s="180">
        <f t="shared" si="144"/>
        <v>16698.46</v>
      </c>
      <c r="J4626" s="177" t="str">
        <f t="shared" si="145"/>
        <v>Date &gt; 1920</v>
      </c>
    </row>
    <row r="4627" spans="1:10" x14ac:dyDescent="0.3">
      <c r="A4627" s="178" t="s">
        <v>270</v>
      </c>
      <c r="B4627" s="178" t="s">
        <v>57</v>
      </c>
      <c r="C4627" s="178" t="s">
        <v>1428</v>
      </c>
      <c r="D4627" s="178" t="s">
        <v>7949</v>
      </c>
      <c r="E4627" s="179">
        <v>34751</v>
      </c>
      <c r="F4627" s="180">
        <v>35648.35</v>
      </c>
      <c r="G4627" s="180">
        <v>0</v>
      </c>
      <c r="H4627" s="180">
        <v>3960.93</v>
      </c>
      <c r="I4627" s="180">
        <f t="shared" si="144"/>
        <v>39609.279999999999</v>
      </c>
      <c r="J4627" s="177" t="str">
        <f t="shared" si="145"/>
        <v>Date &gt; 1920</v>
      </c>
    </row>
    <row r="4628" spans="1:10" x14ac:dyDescent="0.3">
      <c r="A4628" s="178" t="s">
        <v>270</v>
      </c>
      <c r="B4628" s="178" t="s">
        <v>57</v>
      </c>
      <c r="C4628" s="178" t="s">
        <v>1428</v>
      </c>
      <c r="D4628" s="178" t="s">
        <v>7949</v>
      </c>
      <c r="E4628" s="179">
        <v>34844</v>
      </c>
      <c r="F4628" s="180">
        <v>4341.1400000000003</v>
      </c>
      <c r="G4628" s="180">
        <v>0</v>
      </c>
      <c r="H4628" s="180">
        <v>482.35</v>
      </c>
      <c r="I4628" s="180">
        <f t="shared" si="144"/>
        <v>4823.4900000000007</v>
      </c>
      <c r="J4628" s="177" t="str">
        <f t="shared" si="145"/>
        <v>Date &gt; 1920</v>
      </c>
    </row>
    <row r="4629" spans="1:10" x14ac:dyDescent="0.3">
      <c r="A4629" s="178" t="s">
        <v>270</v>
      </c>
      <c r="B4629" s="178" t="s">
        <v>57</v>
      </c>
      <c r="C4629" s="178" t="s">
        <v>1428</v>
      </c>
      <c r="D4629" s="178" t="s">
        <v>7949</v>
      </c>
      <c r="E4629" s="179">
        <v>34864</v>
      </c>
      <c r="F4629" s="180">
        <v>748.78</v>
      </c>
      <c r="G4629" s="180">
        <v>0</v>
      </c>
      <c r="H4629" s="180">
        <v>83.2</v>
      </c>
      <c r="I4629" s="180">
        <f t="shared" si="144"/>
        <v>831.98</v>
      </c>
      <c r="J4629" s="177" t="str">
        <f t="shared" si="145"/>
        <v>Date &gt; 1920</v>
      </c>
    </row>
    <row r="4630" spans="1:10" x14ac:dyDescent="0.3">
      <c r="A4630" s="178" t="s">
        <v>270</v>
      </c>
      <c r="B4630" s="178" t="s">
        <v>57</v>
      </c>
      <c r="C4630" s="178" t="s">
        <v>1428</v>
      </c>
      <c r="D4630" s="178" t="s">
        <v>7949</v>
      </c>
      <c r="E4630" s="179">
        <v>34904</v>
      </c>
      <c r="F4630" s="180">
        <v>12502.67</v>
      </c>
      <c r="G4630" s="180">
        <v>0</v>
      </c>
      <c r="H4630" s="180">
        <v>1389.18</v>
      </c>
      <c r="I4630" s="180">
        <f t="shared" si="144"/>
        <v>13891.85</v>
      </c>
      <c r="J4630" s="177" t="str">
        <f t="shared" si="145"/>
        <v>Date &gt; 1920</v>
      </c>
    </row>
    <row r="4631" spans="1:10" x14ac:dyDescent="0.3">
      <c r="A4631" s="178" t="s">
        <v>270</v>
      </c>
      <c r="B4631" s="178" t="s">
        <v>57</v>
      </c>
      <c r="C4631" s="178" t="s">
        <v>1428</v>
      </c>
      <c r="D4631" s="178" t="s">
        <v>7949</v>
      </c>
      <c r="E4631" s="179">
        <v>34919</v>
      </c>
      <c r="F4631" s="180">
        <v>6183.32</v>
      </c>
      <c r="G4631" s="180">
        <v>0</v>
      </c>
      <c r="H4631" s="180">
        <v>687.04</v>
      </c>
      <c r="I4631" s="180">
        <f t="shared" si="144"/>
        <v>6870.36</v>
      </c>
      <c r="J4631" s="177" t="str">
        <f t="shared" si="145"/>
        <v>Date &gt; 1920</v>
      </c>
    </row>
    <row r="4632" spans="1:10" x14ac:dyDescent="0.3">
      <c r="A4632" s="178" t="s">
        <v>270</v>
      </c>
      <c r="B4632" s="178" t="s">
        <v>57</v>
      </c>
      <c r="C4632" s="178" t="s">
        <v>1428</v>
      </c>
      <c r="D4632" s="178" t="s">
        <v>7949</v>
      </c>
      <c r="E4632" s="179">
        <v>34926</v>
      </c>
      <c r="F4632" s="180">
        <v>7051.98</v>
      </c>
      <c r="G4632" s="180">
        <v>0</v>
      </c>
      <c r="H4632" s="180">
        <v>783.55</v>
      </c>
      <c r="I4632" s="180">
        <f t="shared" si="144"/>
        <v>7835.53</v>
      </c>
      <c r="J4632" s="177" t="str">
        <f t="shared" si="145"/>
        <v>Date &gt; 1920</v>
      </c>
    </row>
    <row r="4633" spans="1:10" x14ac:dyDescent="0.3">
      <c r="A4633" s="178" t="s">
        <v>270</v>
      </c>
      <c r="B4633" s="178" t="s">
        <v>57</v>
      </c>
      <c r="C4633" s="178" t="s">
        <v>1428</v>
      </c>
      <c r="D4633" s="178" t="s">
        <v>7949</v>
      </c>
      <c r="E4633" s="179">
        <v>34953</v>
      </c>
      <c r="F4633" s="180">
        <v>1686.49</v>
      </c>
      <c r="G4633" s="180">
        <v>0</v>
      </c>
      <c r="H4633" s="180">
        <v>187.39</v>
      </c>
      <c r="I4633" s="180">
        <f t="shared" si="144"/>
        <v>1873.88</v>
      </c>
      <c r="J4633" s="177" t="str">
        <f t="shared" si="145"/>
        <v>Date &gt; 1920</v>
      </c>
    </row>
    <row r="4634" spans="1:10" x14ac:dyDescent="0.3">
      <c r="A4634" s="178" t="s">
        <v>270</v>
      </c>
      <c r="B4634" s="178" t="s">
        <v>57</v>
      </c>
      <c r="C4634" s="178" t="s">
        <v>1428</v>
      </c>
      <c r="D4634" s="178" t="s">
        <v>7949</v>
      </c>
      <c r="E4634" s="179">
        <v>35002</v>
      </c>
      <c r="F4634" s="180">
        <v>3430.8</v>
      </c>
      <c r="G4634" s="180">
        <v>0</v>
      </c>
      <c r="H4634" s="180">
        <v>381.2</v>
      </c>
      <c r="I4634" s="180">
        <f t="shared" si="144"/>
        <v>3812</v>
      </c>
      <c r="J4634" s="177" t="str">
        <f t="shared" si="145"/>
        <v>Date &gt; 1920</v>
      </c>
    </row>
    <row r="4635" spans="1:10" x14ac:dyDescent="0.3">
      <c r="A4635" s="178" t="s">
        <v>270</v>
      </c>
      <c r="B4635" s="178" t="s">
        <v>57</v>
      </c>
      <c r="C4635" s="178" t="s">
        <v>1428</v>
      </c>
      <c r="D4635" s="178" t="s">
        <v>7949</v>
      </c>
      <c r="E4635" s="179">
        <v>35100</v>
      </c>
      <c r="F4635" s="180">
        <v>6557.84</v>
      </c>
      <c r="G4635" s="180">
        <v>0</v>
      </c>
      <c r="H4635" s="180">
        <v>728.65</v>
      </c>
      <c r="I4635" s="180">
        <f t="shared" si="144"/>
        <v>7286.49</v>
      </c>
      <c r="J4635" s="177" t="str">
        <f t="shared" si="145"/>
        <v>Date &gt; 1920</v>
      </c>
    </row>
    <row r="4636" spans="1:10" x14ac:dyDescent="0.3">
      <c r="A4636" s="178" t="s">
        <v>270</v>
      </c>
      <c r="B4636" s="178" t="s">
        <v>57</v>
      </c>
      <c r="C4636" s="178" t="s">
        <v>1428</v>
      </c>
      <c r="D4636" s="178" t="s">
        <v>7949</v>
      </c>
      <c r="E4636" s="179">
        <v>35117</v>
      </c>
      <c r="F4636" s="180">
        <v>8572.19</v>
      </c>
      <c r="G4636" s="180">
        <v>0</v>
      </c>
      <c r="H4636" s="180">
        <v>952.47</v>
      </c>
      <c r="I4636" s="180">
        <f t="shared" si="144"/>
        <v>9524.66</v>
      </c>
      <c r="J4636" s="177" t="str">
        <f t="shared" si="145"/>
        <v>Date &gt; 1920</v>
      </c>
    </row>
    <row r="4637" spans="1:10" x14ac:dyDescent="0.3">
      <c r="A4637" s="178" t="s">
        <v>270</v>
      </c>
      <c r="B4637" s="178" t="s">
        <v>57</v>
      </c>
      <c r="C4637" s="178" t="s">
        <v>1428</v>
      </c>
      <c r="D4637" s="178" t="s">
        <v>7949</v>
      </c>
      <c r="E4637" s="179">
        <v>35145</v>
      </c>
      <c r="F4637" s="180">
        <v>4434</v>
      </c>
      <c r="G4637" s="180">
        <v>0</v>
      </c>
      <c r="H4637" s="180">
        <v>493.08</v>
      </c>
      <c r="I4637" s="180">
        <f t="shared" si="144"/>
        <v>4927.08</v>
      </c>
      <c r="J4637" s="177" t="str">
        <f t="shared" si="145"/>
        <v>Date &gt; 1920</v>
      </c>
    </row>
    <row r="4638" spans="1:10" x14ac:dyDescent="0.3">
      <c r="A4638" s="178" t="s">
        <v>270</v>
      </c>
      <c r="B4638" s="178" t="s">
        <v>57</v>
      </c>
      <c r="C4638" s="178" t="s">
        <v>1428</v>
      </c>
      <c r="D4638" s="178" t="s">
        <v>7949</v>
      </c>
      <c r="E4638" s="179">
        <v>35220</v>
      </c>
      <c r="F4638" s="180">
        <v>7325</v>
      </c>
      <c r="G4638" s="180">
        <v>0</v>
      </c>
      <c r="H4638" s="180">
        <v>814.27</v>
      </c>
      <c r="I4638" s="180">
        <f t="shared" si="144"/>
        <v>8139.27</v>
      </c>
      <c r="J4638" s="177" t="str">
        <f t="shared" si="145"/>
        <v>Date &gt; 1920</v>
      </c>
    </row>
    <row r="4639" spans="1:10" x14ac:dyDescent="0.3">
      <c r="A4639" s="178" t="s">
        <v>270</v>
      </c>
      <c r="B4639" s="178" t="s">
        <v>57</v>
      </c>
      <c r="C4639" s="178" t="s">
        <v>1428</v>
      </c>
      <c r="D4639" s="178" t="s">
        <v>7949</v>
      </c>
      <c r="E4639" s="179">
        <v>35258</v>
      </c>
      <c r="F4639" s="180">
        <v>6854</v>
      </c>
      <c r="G4639" s="180">
        <v>0</v>
      </c>
      <c r="H4639" s="180">
        <v>761.78</v>
      </c>
      <c r="I4639" s="180">
        <f t="shared" si="144"/>
        <v>7615.78</v>
      </c>
      <c r="J4639" s="177" t="str">
        <f t="shared" si="145"/>
        <v>Date &gt; 1920</v>
      </c>
    </row>
    <row r="4640" spans="1:10" x14ac:dyDescent="0.3">
      <c r="A4640" s="178" t="s">
        <v>270</v>
      </c>
      <c r="B4640" s="178" t="s">
        <v>57</v>
      </c>
      <c r="C4640" s="178" t="s">
        <v>1428</v>
      </c>
      <c r="D4640" s="178" t="s">
        <v>7949</v>
      </c>
      <c r="E4640" s="179">
        <v>35363</v>
      </c>
      <c r="F4640" s="180">
        <v>6623</v>
      </c>
      <c r="G4640" s="180">
        <v>0</v>
      </c>
      <c r="H4640" s="180">
        <v>735.49</v>
      </c>
      <c r="I4640" s="180">
        <f t="shared" si="144"/>
        <v>7358.49</v>
      </c>
      <c r="J4640" s="177" t="str">
        <f t="shared" si="145"/>
        <v>Date &gt; 1920</v>
      </c>
    </row>
    <row r="4641" spans="1:10" x14ac:dyDescent="0.3">
      <c r="A4641" s="178" t="s">
        <v>270</v>
      </c>
      <c r="B4641" s="178" t="s">
        <v>57</v>
      </c>
      <c r="C4641" s="178" t="s">
        <v>1428</v>
      </c>
      <c r="D4641" s="178" t="s">
        <v>7949</v>
      </c>
      <c r="E4641" s="179">
        <v>35851</v>
      </c>
      <c r="F4641" s="180">
        <v>7642</v>
      </c>
      <c r="G4641" s="180">
        <v>0</v>
      </c>
      <c r="H4641" s="180">
        <v>848.6</v>
      </c>
      <c r="I4641" s="180">
        <f t="shared" si="144"/>
        <v>8490.6</v>
      </c>
      <c r="J4641" s="177" t="str">
        <f t="shared" si="145"/>
        <v>Date &gt; 1920</v>
      </c>
    </row>
    <row r="4642" spans="1:10" x14ac:dyDescent="0.3">
      <c r="A4642" s="178" t="s">
        <v>270</v>
      </c>
      <c r="B4642" s="178" t="s">
        <v>57</v>
      </c>
      <c r="C4642" s="178" t="s">
        <v>1428</v>
      </c>
      <c r="D4642" s="178" t="s">
        <v>7950</v>
      </c>
      <c r="E4642" s="179">
        <v>34382</v>
      </c>
      <c r="F4642" s="180">
        <v>0</v>
      </c>
      <c r="G4642" s="180">
        <v>2903.44</v>
      </c>
      <c r="H4642" s="180">
        <v>1451.72</v>
      </c>
      <c r="I4642" s="180">
        <f t="shared" si="144"/>
        <v>4355.16</v>
      </c>
      <c r="J4642" s="177" t="str">
        <f t="shared" si="145"/>
        <v>Date &gt; 1920</v>
      </c>
    </row>
    <row r="4643" spans="1:10" x14ac:dyDescent="0.3">
      <c r="A4643" s="178" t="s">
        <v>270</v>
      </c>
      <c r="B4643" s="178" t="s">
        <v>57</v>
      </c>
      <c r="C4643" s="178" t="s">
        <v>1428</v>
      </c>
      <c r="D4643" s="178" t="s">
        <v>7951</v>
      </c>
      <c r="E4643" s="179">
        <v>34359</v>
      </c>
      <c r="F4643" s="180">
        <v>0</v>
      </c>
      <c r="G4643" s="180">
        <v>15497.73</v>
      </c>
      <c r="H4643" s="180">
        <v>7748.87</v>
      </c>
      <c r="I4643" s="180">
        <f t="shared" si="144"/>
        <v>23246.6</v>
      </c>
      <c r="J4643" s="177" t="str">
        <f t="shared" si="145"/>
        <v>Date &gt; 1920</v>
      </c>
    </row>
    <row r="4644" spans="1:10" x14ac:dyDescent="0.3">
      <c r="A4644" s="178" t="s">
        <v>270</v>
      </c>
      <c r="B4644" s="178" t="s">
        <v>57</v>
      </c>
      <c r="C4644" s="178" t="s">
        <v>1428</v>
      </c>
      <c r="D4644" s="178" t="s">
        <v>7952</v>
      </c>
      <c r="E4644" s="179">
        <v>34681</v>
      </c>
      <c r="F4644" s="180">
        <v>42750</v>
      </c>
      <c r="G4644" s="180">
        <v>0</v>
      </c>
      <c r="H4644" s="180">
        <v>4750</v>
      </c>
      <c r="I4644" s="180">
        <f t="shared" si="144"/>
        <v>47500</v>
      </c>
      <c r="J4644" s="177" t="str">
        <f t="shared" si="145"/>
        <v>Date &gt; 1920</v>
      </c>
    </row>
    <row r="4645" spans="1:10" x14ac:dyDescent="0.3">
      <c r="A4645" s="178" t="s">
        <v>270</v>
      </c>
      <c r="B4645" s="178" t="s">
        <v>57</v>
      </c>
      <c r="C4645" s="178" t="s">
        <v>1428</v>
      </c>
      <c r="D4645" s="178" t="s">
        <v>7952</v>
      </c>
      <c r="E4645" s="179">
        <v>34864</v>
      </c>
      <c r="F4645" s="180">
        <v>11970</v>
      </c>
      <c r="G4645" s="180">
        <v>0</v>
      </c>
      <c r="H4645" s="180">
        <v>1330</v>
      </c>
      <c r="I4645" s="180">
        <f t="shared" si="144"/>
        <v>13300</v>
      </c>
      <c r="J4645" s="177" t="str">
        <f t="shared" si="145"/>
        <v>Date &gt; 1920</v>
      </c>
    </row>
    <row r="4646" spans="1:10" x14ac:dyDescent="0.3">
      <c r="A4646" s="178" t="s">
        <v>270</v>
      </c>
      <c r="B4646" s="178" t="s">
        <v>57</v>
      </c>
      <c r="C4646" s="178" t="s">
        <v>1428</v>
      </c>
      <c r="D4646" s="178" t="s">
        <v>7952</v>
      </c>
      <c r="E4646" s="179">
        <v>34904</v>
      </c>
      <c r="F4646" s="180">
        <v>573486.36</v>
      </c>
      <c r="G4646" s="180">
        <v>0</v>
      </c>
      <c r="H4646" s="180">
        <v>63720.71</v>
      </c>
      <c r="I4646" s="180">
        <f t="shared" si="144"/>
        <v>637207.06999999995</v>
      </c>
      <c r="J4646" s="177" t="str">
        <f t="shared" si="145"/>
        <v>Date &gt; 1920</v>
      </c>
    </row>
    <row r="4647" spans="1:10" x14ac:dyDescent="0.3">
      <c r="A4647" s="178" t="s">
        <v>270</v>
      </c>
      <c r="B4647" s="178" t="s">
        <v>57</v>
      </c>
      <c r="C4647" s="178" t="s">
        <v>1428</v>
      </c>
      <c r="D4647" s="178" t="s">
        <v>7952</v>
      </c>
      <c r="E4647" s="179">
        <v>34953</v>
      </c>
      <c r="F4647" s="180">
        <v>195135.88</v>
      </c>
      <c r="G4647" s="180">
        <v>0</v>
      </c>
      <c r="H4647" s="180">
        <v>55391.81</v>
      </c>
      <c r="I4647" s="180">
        <f t="shared" si="144"/>
        <v>250527.69</v>
      </c>
      <c r="J4647" s="177" t="str">
        <f t="shared" si="145"/>
        <v>Date &gt; 1920</v>
      </c>
    </row>
    <row r="4648" spans="1:10" x14ac:dyDescent="0.3">
      <c r="A4648" s="178" t="s">
        <v>270</v>
      </c>
      <c r="B4648" s="178" t="s">
        <v>57</v>
      </c>
      <c r="C4648" s="178" t="s">
        <v>1428</v>
      </c>
      <c r="D4648" s="178" t="s">
        <v>7952</v>
      </c>
      <c r="E4648" s="179">
        <v>35048</v>
      </c>
      <c r="F4648" s="180">
        <v>16091.22</v>
      </c>
      <c r="G4648" s="180">
        <v>0</v>
      </c>
      <c r="H4648" s="180">
        <v>2481.87</v>
      </c>
      <c r="I4648" s="180">
        <f t="shared" si="144"/>
        <v>18573.09</v>
      </c>
      <c r="J4648" s="177" t="str">
        <f t="shared" si="145"/>
        <v>Date &gt; 1920</v>
      </c>
    </row>
    <row r="4649" spans="1:10" x14ac:dyDescent="0.3">
      <c r="A4649" s="178" t="s">
        <v>270</v>
      </c>
      <c r="B4649" s="178" t="s">
        <v>57</v>
      </c>
      <c r="C4649" s="178" t="s">
        <v>1428</v>
      </c>
      <c r="D4649" s="178" t="s">
        <v>7952</v>
      </c>
      <c r="E4649" s="179">
        <v>35100</v>
      </c>
      <c r="F4649" s="180">
        <v>13778.49</v>
      </c>
      <c r="G4649" s="180">
        <v>0</v>
      </c>
      <c r="H4649" s="180">
        <v>1530.94</v>
      </c>
      <c r="I4649" s="180">
        <f t="shared" si="144"/>
        <v>15309.43</v>
      </c>
      <c r="J4649" s="177" t="str">
        <f t="shared" si="145"/>
        <v>Date &gt; 1920</v>
      </c>
    </row>
    <row r="4650" spans="1:10" x14ac:dyDescent="0.3">
      <c r="A4650" s="178" t="s">
        <v>270</v>
      </c>
      <c r="B4650" s="178" t="s">
        <v>57</v>
      </c>
      <c r="C4650" s="178" t="s">
        <v>1428</v>
      </c>
      <c r="D4650" s="178" t="s">
        <v>7953</v>
      </c>
      <c r="E4650" s="179">
        <v>34904</v>
      </c>
      <c r="F4650" s="180">
        <v>283725.57</v>
      </c>
      <c r="G4650" s="180">
        <v>0</v>
      </c>
      <c r="H4650" s="180">
        <v>31525.06</v>
      </c>
      <c r="I4650" s="180">
        <f t="shared" si="144"/>
        <v>315250.63</v>
      </c>
      <c r="J4650" s="177" t="str">
        <f t="shared" si="145"/>
        <v>Date &gt; 1920</v>
      </c>
    </row>
    <row r="4651" spans="1:10" x14ac:dyDescent="0.3">
      <c r="A4651" s="178" t="s">
        <v>270</v>
      </c>
      <c r="B4651" s="178" t="s">
        <v>57</v>
      </c>
      <c r="C4651" s="178" t="s">
        <v>1428</v>
      </c>
      <c r="D4651" s="178" t="s">
        <v>7953</v>
      </c>
      <c r="E4651" s="179">
        <v>34953</v>
      </c>
      <c r="F4651" s="180">
        <v>460362.29</v>
      </c>
      <c r="G4651" s="180">
        <v>0</v>
      </c>
      <c r="H4651" s="180">
        <v>51151.37</v>
      </c>
      <c r="I4651" s="180">
        <f t="shared" si="144"/>
        <v>511513.66</v>
      </c>
      <c r="J4651" s="177" t="str">
        <f t="shared" si="145"/>
        <v>Date &gt; 1920</v>
      </c>
    </row>
    <row r="4652" spans="1:10" x14ac:dyDescent="0.3">
      <c r="A4652" s="178" t="s">
        <v>270</v>
      </c>
      <c r="B4652" s="178" t="s">
        <v>57</v>
      </c>
      <c r="C4652" s="178" t="s">
        <v>1428</v>
      </c>
      <c r="D4652" s="178" t="s">
        <v>7953</v>
      </c>
      <c r="E4652" s="179">
        <v>35002</v>
      </c>
      <c r="F4652" s="180">
        <v>319608.14</v>
      </c>
      <c r="G4652" s="180">
        <v>0</v>
      </c>
      <c r="H4652" s="180">
        <v>36899.230000000003</v>
      </c>
      <c r="I4652" s="180">
        <f t="shared" si="144"/>
        <v>356507.37</v>
      </c>
      <c r="J4652" s="177" t="str">
        <f t="shared" si="145"/>
        <v>Date &gt; 1920</v>
      </c>
    </row>
    <row r="4653" spans="1:10" x14ac:dyDescent="0.3">
      <c r="A4653" s="178" t="s">
        <v>270</v>
      </c>
      <c r="B4653" s="178" t="s">
        <v>57</v>
      </c>
      <c r="C4653" s="178" t="s">
        <v>1428</v>
      </c>
      <c r="D4653" s="178" t="s">
        <v>7953</v>
      </c>
      <c r="E4653" s="179">
        <v>35100</v>
      </c>
      <c r="F4653" s="180">
        <v>209008.88</v>
      </c>
      <c r="G4653" s="180">
        <v>0</v>
      </c>
      <c r="H4653" s="180">
        <v>21835.98</v>
      </c>
      <c r="I4653" s="180">
        <f t="shared" si="144"/>
        <v>230844.86000000002</v>
      </c>
      <c r="J4653" s="177" t="str">
        <f t="shared" si="145"/>
        <v>Date &gt; 1920</v>
      </c>
    </row>
    <row r="4654" spans="1:10" x14ac:dyDescent="0.3">
      <c r="A4654" s="178" t="s">
        <v>270</v>
      </c>
      <c r="B4654" s="178" t="s">
        <v>57</v>
      </c>
      <c r="C4654" s="178" t="s">
        <v>1428</v>
      </c>
      <c r="D4654" s="178" t="s">
        <v>7953</v>
      </c>
      <c r="E4654" s="179">
        <v>35159</v>
      </c>
      <c r="F4654" s="180">
        <v>17719</v>
      </c>
      <c r="G4654" s="180">
        <v>0</v>
      </c>
      <c r="H4654" s="180">
        <v>1968.23</v>
      </c>
      <c r="I4654" s="180">
        <f t="shared" si="144"/>
        <v>19687.23</v>
      </c>
      <c r="J4654" s="177" t="str">
        <f t="shared" si="145"/>
        <v>Date &gt; 1920</v>
      </c>
    </row>
    <row r="4655" spans="1:10" x14ac:dyDescent="0.3">
      <c r="A4655" s="178" t="s">
        <v>270</v>
      </c>
      <c r="B4655" s="178" t="s">
        <v>57</v>
      </c>
      <c r="C4655" s="178" t="s">
        <v>1428</v>
      </c>
      <c r="D4655" s="178" t="s">
        <v>7953</v>
      </c>
      <c r="E4655" s="179">
        <v>35277</v>
      </c>
      <c r="F4655" s="180">
        <v>3783</v>
      </c>
      <c r="G4655" s="180">
        <v>0</v>
      </c>
      <c r="H4655" s="180">
        <v>421.22</v>
      </c>
      <c r="I4655" s="180">
        <f t="shared" si="144"/>
        <v>4204.22</v>
      </c>
      <c r="J4655" s="177" t="str">
        <f t="shared" si="145"/>
        <v>Date &gt; 1920</v>
      </c>
    </row>
    <row r="4656" spans="1:10" x14ac:dyDescent="0.3">
      <c r="A4656" s="178" t="s">
        <v>270</v>
      </c>
      <c r="B4656" s="178" t="s">
        <v>57</v>
      </c>
      <c r="C4656" s="178" t="s">
        <v>1428</v>
      </c>
      <c r="D4656" s="178" t="s">
        <v>7953</v>
      </c>
      <c r="E4656" s="179">
        <v>35319</v>
      </c>
      <c r="F4656" s="180">
        <v>101213</v>
      </c>
      <c r="G4656" s="180">
        <v>0</v>
      </c>
      <c r="H4656" s="180">
        <v>11245.91</v>
      </c>
      <c r="I4656" s="180">
        <f t="shared" si="144"/>
        <v>112458.91</v>
      </c>
      <c r="J4656" s="177" t="str">
        <f t="shared" si="145"/>
        <v>Date &gt; 1920</v>
      </c>
    </row>
    <row r="4657" spans="1:10" x14ac:dyDescent="0.3">
      <c r="A4657" s="178" t="s">
        <v>270</v>
      </c>
      <c r="B4657" s="178" t="s">
        <v>57</v>
      </c>
      <c r="C4657" s="178" t="s">
        <v>1428</v>
      </c>
      <c r="D4657" s="178" t="s">
        <v>7953</v>
      </c>
      <c r="E4657" s="179">
        <v>35377</v>
      </c>
      <c r="F4657" s="180">
        <v>152468</v>
      </c>
      <c r="G4657" s="180">
        <v>0</v>
      </c>
      <c r="H4657" s="180">
        <v>16940.93</v>
      </c>
      <c r="I4657" s="180">
        <f t="shared" si="144"/>
        <v>169408.93</v>
      </c>
      <c r="J4657" s="177" t="str">
        <f t="shared" si="145"/>
        <v>Date &gt; 1920</v>
      </c>
    </row>
    <row r="4658" spans="1:10" x14ac:dyDescent="0.3">
      <c r="A4658" s="178" t="s">
        <v>270</v>
      </c>
      <c r="B4658" s="178" t="s">
        <v>57</v>
      </c>
      <c r="C4658" s="178" t="s">
        <v>1428</v>
      </c>
      <c r="D4658" s="178" t="s">
        <v>7953</v>
      </c>
      <c r="E4658" s="179">
        <v>35417</v>
      </c>
      <c r="F4658" s="180">
        <v>10001</v>
      </c>
      <c r="G4658" s="180">
        <v>0</v>
      </c>
      <c r="H4658" s="180">
        <v>1111.93</v>
      </c>
      <c r="I4658" s="180">
        <f t="shared" si="144"/>
        <v>11112.93</v>
      </c>
      <c r="J4658" s="177" t="str">
        <f t="shared" si="145"/>
        <v>Date &gt; 1920</v>
      </c>
    </row>
    <row r="4659" spans="1:10" x14ac:dyDescent="0.3">
      <c r="A4659" s="178" t="s">
        <v>270</v>
      </c>
      <c r="B4659" s="178" t="s">
        <v>57</v>
      </c>
      <c r="C4659" s="178" t="s">
        <v>1428</v>
      </c>
      <c r="D4659" s="178" t="s">
        <v>7953</v>
      </c>
      <c r="E4659" s="179">
        <v>35433</v>
      </c>
      <c r="F4659" s="180">
        <v>11931</v>
      </c>
      <c r="G4659" s="180">
        <v>0</v>
      </c>
      <c r="H4659" s="180">
        <v>1325</v>
      </c>
      <c r="I4659" s="180">
        <f t="shared" si="144"/>
        <v>13256</v>
      </c>
      <c r="J4659" s="177" t="str">
        <f t="shared" si="145"/>
        <v>Date &gt; 1920</v>
      </c>
    </row>
    <row r="4660" spans="1:10" x14ac:dyDescent="0.3">
      <c r="A4660" s="178" t="s">
        <v>270</v>
      </c>
      <c r="B4660" s="178" t="s">
        <v>57</v>
      </c>
      <c r="C4660" s="178" t="s">
        <v>1428</v>
      </c>
      <c r="D4660" s="178" t="s">
        <v>7953</v>
      </c>
      <c r="E4660" s="179">
        <v>35446</v>
      </c>
      <c r="F4660" s="180">
        <v>28890</v>
      </c>
      <c r="G4660" s="180">
        <v>0</v>
      </c>
      <c r="H4660" s="180">
        <v>3209.89</v>
      </c>
      <c r="I4660" s="180">
        <f t="shared" si="144"/>
        <v>32099.89</v>
      </c>
      <c r="J4660" s="177" t="str">
        <f t="shared" si="145"/>
        <v>Date &gt; 1920</v>
      </c>
    </row>
    <row r="4661" spans="1:10" x14ac:dyDescent="0.3">
      <c r="A4661" s="178" t="s">
        <v>270</v>
      </c>
      <c r="B4661" s="178" t="s">
        <v>57</v>
      </c>
      <c r="C4661" s="178" t="s">
        <v>1428</v>
      </c>
      <c r="D4661" s="178" t="s">
        <v>7953</v>
      </c>
      <c r="E4661" s="179">
        <v>35571</v>
      </c>
      <c r="F4661" s="180">
        <v>1555</v>
      </c>
      <c r="G4661" s="180">
        <v>0</v>
      </c>
      <c r="H4661" s="180">
        <v>173.03</v>
      </c>
      <c r="I4661" s="180">
        <f t="shared" si="144"/>
        <v>1728.03</v>
      </c>
      <c r="J4661" s="177" t="str">
        <f t="shared" si="145"/>
        <v>Date &gt; 1920</v>
      </c>
    </row>
    <row r="4662" spans="1:10" x14ac:dyDescent="0.3">
      <c r="A4662" s="178" t="s">
        <v>270</v>
      </c>
      <c r="B4662" s="178" t="s">
        <v>57</v>
      </c>
      <c r="C4662" s="178" t="s">
        <v>1428</v>
      </c>
      <c r="D4662" s="178" t="s">
        <v>7953</v>
      </c>
      <c r="E4662" s="179">
        <v>35965</v>
      </c>
      <c r="F4662" s="180">
        <v>6561</v>
      </c>
      <c r="G4662" s="180">
        <v>0</v>
      </c>
      <c r="H4662" s="180">
        <v>728.54</v>
      </c>
      <c r="I4662" s="180">
        <f t="shared" si="144"/>
        <v>7289.54</v>
      </c>
      <c r="J4662" s="177" t="str">
        <f t="shared" si="145"/>
        <v>Date &gt; 1920</v>
      </c>
    </row>
    <row r="4663" spans="1:10" x14ac:dyDescent="0.3">
      <c r="A4663" s="178" t="s">
        <v>270</v>
      </c>
      <c r="B4663" s="178" t="s">
        <v>57</v>
      </c>
      <c r="C4663" s="178" t="s">
        <v>1428</v>
      </c>
      <c r="D4663" s="178" t="s">
        <v>7954</v>
      </c>
      <c r="E4663" s="179">
        <v>34667</v>
      </c>
      <c r="F4663" s="180">
        <v>0</v>
      </c>
      <c r="G4663" s="180">
        <v>26230</v>
      </c>
      <c r="H4663" s="180">
        <v>13115</v>
      </c>
      <c r="I4663" s="180">
        <f t="shared" si="144"/>
        <v>39345</v>
      </c>
      <c r="J4663" s="177" t="str">
        <f t="shared" si="145"/>
        <v>Date &gt; 1920</v>
      </c>
    </row>
    <row r="4664" spans="1:10" x14ac:dyDescent="0.3">
      <c r="A4664" s="178" t="s">
        <v>270</v>
      </c>
      <c r="B4664" s="178" t="s">
        <v>57</v>
      </c>
      <c r="C4664" s="178" t="s">
        <v>1428</v>
      </c>
      <c r="D4664" s="178" t="s">
        <v>7954</v>
      </c>
      <c r="E4664" s="179">
        <v>34687</v>
      </c>
      <c r="F4664" s="180">
        <v>0</v>
      </c>
      <c r="G4664" s="180">
        <v>8526.67</v>
      </c>
      <c r="H4664" s="180">
        <v>4272</v>
      </c>
      <c r="I4664" s="180">
        <f t="shared" si="144"/>
        <v>12798.67</v>
      </c>
      <c r="J4664" s="177" t="str">
        <f t="shared" si="145"/>
        <v>Date &gt; 1920</v>
      </c>
    </row>
    <row r="4665" spans="1:10" x14ac:dyDescent="0.3">
      <c r="A4665" s="178" t="s">
        <v>270</v>
      </c>
      <c r="B4665" s="178" t="s">
        <v>57</v>
      </c>
      <c r="C4665" s="178" t="s">
        <v>1428</v>
      </c>
      <c r="D4665" s="178" t="s">
        <v>7955</v>
      </c>
      <c r="E4665" s="179">
        <v>34667</v>
      </c>
      <c r="F4665" s="180">
        <v>21870</v>
      </c>
      <c r="G4665" s="180">
        <v>0</v>
      </c>
      <c r="H4665" s="180">
        <v>2430</v>
      </c>
      <c r="I4665" s="180">
        <f t="shared" si="144"/>
        <v>24300</v>
      </c>
      <c r="J4665" s="177" t="str">
        <f t="shared" si="145"/>
        <v>Date &gt; 1920</v>
      </c>
    </row>
    <row r="4666" spans="1:10" x14ac:dyDescent="0.3">
      <c r="A4666" s="178" t="s">
        <v>270</v>
      </c>
      <c r="B4666" s="178" t="s">
        <v>57</v>
      </c>
      <c r="C4666" s="178" t="s">
        <v>1428</v>
      </c>
      <c r="D4666" s="178" t="s">
        <v>7955</v>
      </c>
      <c r="E4666" s="179">
        <v>34710</v>
      </c>
      <c r="F4666" s="180">
        <v>223711.95</v>
      </c>
      <c r="G4666" s="180">
        <v>-2662.5</v>
      </c>
      <c r="H4666" s="180">
        <v>24561.05</v>
      </c>
      <c r="I4666" s="180">
        <f t="shared" si="144"/>
        <v>245610.5</v>
      </c>
      <c r="J4666" s="177" t="str">
        <f t="shared" si="145"/>
        <v>Date &gt; 1920</v>
      </c>
    </row>
    <row r="4667" spans="1:10" x14ac:dyDescent="0.3">
      <c r="A4667" s="178" t="s">
        <v>270</v>
      </c>
      <c r="B4667" s="178" t="s">
        <v>57</v>
      </c>
      <c r="C4667" s="178" t="s">
        <v>1428</v>
      </c>
      <c r="D4667" s="178" t="s">
        <v>7956</v>
      </c>
      <c r="E4667" s="179">
        <v>35108</v>
      </c>
      <c r="F4667" s="180">
        <v>0</v>
      </c>
      <c r="G4667" s="180">
        <v>2557.37</v>
      </c>
      <c r="H4667" s="180">
        <v>1278.69</v>
      </c>
      <c r="I4667" s="180">
        <f t="shared" si="144"/>
        <v>3836.06</v>
      </c>
      <c r="J4667" s="177" t="str">
        <f t="shared" si="145"/>
        <v>Date &gt; 1920</v>
      </c>
    </row>
    <row r="4668" spans="1:10" x14ac:dyDescent="0.3">
      <c r="A4668" s="178" t="s">
        <v>270</v>
      </c>
      <c r="B4668" s="178" t="s">
        <v>57</v>
      </c>
      <c r="C4668" s="178" t="s">
        <v>1428</v>
      </c>
      <c r="D4668" s="178" t="s">
        <v>7957</v>
      </c>
      <c r="E4668" s="179">
        <v>35107</v>
      </c>
      <c r="F4668" s="180">
        <v>0</v>
      </c>
      <c r="G4668" s="180">
        <v>9470.0400000000009</v>
      </c>
      <c r="H4668" s="180">
        <v>4735.0200000000004</v>
      </c>
      <c r="I4668" s="180">
        <f t="shared" si="144"/>
        <v>14205.060000000001</v>
      </c>
      <c r="J4668" s="177" t="str">
        <f t="shared" si="145"/>
        <v>Date &gt; 1920</v>
      </c>
    </row>
    <row r="4669" spans="1:10" x14ac:dyDescent="0.3">
      <c r="A4669" s="178" t="s">
        <v>270</v>
      </c>
      <c r="B4669" s="178" t="s">
        <v>57</v>
      </c>
      <c r="C4669" s="178" t="s">
        <v>1428</v>
      </c>
      <c r="D4669" s="178" t="s">
        <v>7958</v>
      </c>
      <c r="E4669" s="179">
        <v>35342</v>
      </c>
      <c r="F4669" s="180">
        <v>193985</v>
      </c>
      <c r="G4669" s="180">
        <v>0</v>
      </c>
      <c r="H4669" s="180">
        <v>21554.87</v>
      </c>
      <c r="I4669" s="180">
        <f t="shared" si="144"/>
        <v>215539.87</v>
      </c>
      <c r="J4669" s="177" t="str">
        <f t="shared" si="145"/>
        <v>Date &gt; 1920</v>
      </c>
    </row>
    <row r="4670" spans="1:10" x14ac:dyDescent="0.3">
      <c r="A4670" s="178" t="s">
        <v>270</v>
      </c>
      <c r="B4670" s="178" t="s">
        <v>57</v>
      </c>
      <c r="C4670" s="178" t="s">
        <v>1428</v>
      </c>
      <c r="D4670" s="178" t="s">
        <v>7958</v>
      </c>
      <c r="E4670" s="179">
        <v>35433</v>
      </c>
      <c r="F4670" s="180">
        <v>28706</v>
      </c>
      <c r="G4670" s="180">
        <v>0</v>
      </c>
      <c r="H4670" s="180">
        <v>3190.19</v>
      </c>
      <c r="I4670" s="180">
        <f t="shared" si="144"/>
        <v>31896.19</v>
      </c>
      <c r="J4670" s="177" t="str">
        <f t="shared" si="145"/>
        <v>Date &gt; 1920</v>
      </c>
    </row>
    <row r="4671" spans="1:10" x14ac:dyDescent="0.3">
      <c r="A4671" s="178" t="s">
        <v>270</v>
      </c>
      <c r="B4671" s="178" t="s">
        <v>57</v>
      </c>
      <c r="C4671" s="178" t="s">
        <v>1428</v>
      </c>
      <c r="D4671" s="178" t="s">
        <v>7959</v>
      </c>
      <c r="E4671" s="179">
        <v>35571</v>
      </c>
      <c r="F4671" s="180">
        <v>224638</v>
      </c>
      <c r="G4671" s="180">
        <v>0</v>
      </c>
      <c r="H4671" s="180">
        <v>24960.22</v>
      </c>
      <c r="I4671" s="180">
        <f t="shared" si="144"/>
        <v>249598.22</v>
      </c>
      <c r="J4671" s="177" t="str">
        <f t="shared" si="145"/>
        <v>Date &gt; 1920</v>
      </c>
    </row>
    <row r="4672" spans="1:10" x14ac:dyDescent="0.3">
      <c r="A4672" s="178" t="s">
        <v>270</v>
      </c>
      <c r="B4672" s="178" t="s">
        <v>57</v>
      </c>
      <c r="C4672" s="178" t="s">
        <v>1428</v>
      </c>
      <c r="D4672" s="178" t="s">
        <v>7959</v>
      </c>
      <c r="E4672" s="179">
        <v>35734</v>
      </c>
      <c r="F4672" s="180">
        <v>258668</v>
      </c>
      <c r="G4672" s="180">
        <v>0</v>
      </c>
      <c r="H4672" s="180">
        <v>28741.42</v>
      </c>
      <c r="I4672" s="180">
        <f t="shared" si="144"/>
        <v>287409.42</v>
      </c>
      <c r="J4672" s="177" t="str">
        <f t="shared" si="145"/>
        <v>Date &gt; 1920</v>
      </c>
    </row>
    <row r="4673" spans="1:10" x14ac:dyDescent="0.3">
      <c r="A4673" s="178" t="s">
        <v>270</v>
      </c>
      <c r="B4673" s="178" t="s">
        <v>57</v>
      </c>
      <c r="C4673" s="178" t="s">
        <v>1428</v>
      </c>
      <c r="D4673" s="178" t="s">
        <v>7960</v>
      </c>
      <c r="E4673" s="179">
        <v>35928</v>
      </c>
      <c r="F4673" s="180">
        <v>47116</v>
      </c>
      <c r="G4673" s="180">
        <v>0</v>
      </c>
      <c r="H4673" s="180">
        <v>5235.1400000000003</v>
      </c>
      <c r="I4673" s="180">
        <f t="shared" si="144"/>
        <v>52351.14</v>
      </c>
      <c r="J4673" s="177" t="str">
        <f t="shared" si="145"/>
        <v>Date &gt; 1920</v>
      </c>
    </row>
    <row r="4674" spans="1:10" x14ac:dyDescent="0.3">
      <c r="A4674" s="178" t="s">
        <v>270</v>
      </c>
      <c r="B4674" s="178" t="s">
        <v>57</v>
      </c>
      <c r="C4674" s="178" t="s">
        <v>1428</v>
      </c>
      <c r="D4674" s="178" t="s">
        <v>7960</v>
      </c>
      <c r="E4674" s="179">
        <v>35993</v>
      </c>
      <c r="F4674" s="180">
        <v>48852</v>
      </c>
      <c r="G4674" s="180">
        <v>0</v>
      </c>
      <c r="H4674" s="180">
        <v>5428.47</v>
      </c>
      <c r="I4674" s="180">
        <f t="shared" si="144"/>
        <v>54280.47</v>
      </c>
      <c r="J4674" s="177" t="str">
        <f t="shared" si="145"/>
        <v>Date &gt; 1920</v>
      </c>
    </row>
    <row r="4675" spans="1:10" x14ac:dyDescent="0.3">
      <c r="A4675" s="178" t="s">
        <v>270</v>
      </c>
      <c r="B4675" s="178" t="s">
        <v>57</v>
      </c>
      <c r="C4675" s="178" t="s">
        <v>1428</v>
      </c>
      <c r="D4675" s="178" t="s">
        <v>7960</v>
      </c>
      <c r="E4675" s="179">
        <v>36090</v>
      </c>
      <c r="F4675" s="180">
        <v>46076</v>
      </c>
      <c r="G4675" s="180">
        <v>0</v>
      </c>
      <c r="H4675" s="180">
        <v>5120.0600000000004</v>
      </c>
      <c r="I4675" s="180">
        <f t="shared" si="144"/>
        <v>51196.06</v>
      </c>
      <c r="J4675" s="177" t="str">
        <f t="shared" si="145"/>
        <v>Date &gt; 1920</v>
      </c>
    </row>
    <row r="4676" spans="1:10" x14ac:dyDescent="0.3">
      <c r="A4676" s="178" t="s">
        <v>270</v>
      </c>
      <c r="B4676" s="178" t="s">
        <v>57</v>
      </c>
      <c r="C4676" s="178" t="s">
        <v>1428</v>
      </c>
      <c r="D4676" s="178" t="s">
        <v>7960</v>
      </c>
      <c r="E4676" s="179">
        <v>36111</v>
      </c>
      <c r="F4676" s="180">
        <v>45050</v>
      </c>
      <c r="G4676" s="180">
        <v>0</v>
      </c>
      <c r="H4676" s="180">
        <v>5004.8100000000004</v>
      </c>
      <c r="I4676" s="180">
        <f t="shared" si="144"/>
        <v>50054.81</v>
      </c>
      <c r="J4676" s="177" t="str">
        <f t="shared" si="145"/>
        <v>Date &gt; 1920</v>
      </c>
    </row>
    <row r="4677" spans="1:10" x14ac:dyDescent="0.3">
      <c r="A4677" s="178" t="s">
        <v>270</v>
      </c>
      <c r="B4677" s="178" t="s">
        <v>57</v>
      </c>
      <c r="C4677" s="178" t="s">
        <v>1428</v>
      </c>
      <c r="D4677" s="178" t="s">
        <v>7960</v>
      </c>
      <c r="E4677" s="179">
        <v>36321</v>
      </c>
      <c r="F4677" s="180">
        <v>31525</v>
      </c>
      <c r="G4677" s="180">
        <v>0</v>
      </c>
      <c r="H4677" s="180">
        <v>3503.3</v>
      </c>
      <c r="I4677" s="180">
        <f t="shared" ref="I4677:I4740" si="146">SUM(F4677:H4677)</f>
        <v>35028.300000000003</v>
      </c>
      <c r="J4677" s="177" t="str">
        <f t="shared" ref="J4677:J4740" si="147">IF(OR(YEAR(E4677)&gt; 1920, ISBLANK(E4677)), "Date &gt; 1920", "Sketchy date")</f>
        <v>Date &gt; 1920</v>
      </c>
    </row>
    <row r="4678" spans="1:10" x14ac:dyDescent="0.3">
      <c r="A4678" s="178" t="s">
        <v>270</v>
      </c>
      <c r="B4678" s="178" t="s">
        <v>57</v>
      </c>
      <c r="C4678" s="178" t="s">
        <v>1428</v>
      </c>
      <c r="D4678" s="178" t="s">
        <v>7960</v>
      </c>
      <c r="E4678" s="179">
        <v>36788</v>
      </c>
      <c r="F4678" s="180">
        <v>11466</v>
      </c>
      <c r="G4678" s="180">
        <v>0</v>
      </c>
      <c r="H4678" s="180">
        <v>1273.22</v>
      </c>
      <c r="I4678" s="180">
        <f t="shared" si="146"/>
        <v>12739.22</v>
      </c>
      <c r="J4678" s="177" t="str">
        <f t="shared" si="147"/>
        <v>Date &gt; 1920</v>
      </c>
    </row>
    <row r="4679" spans="1:10" x14ac:dyDescent="0.3">
      <c r="A4679" s="178" t="s">
        <v>270</v>
      </c>
      <c r="B4679" s="178" t="s">
        <v>57</v>
      </c>
      <c r="C4679" s="178" t="s">
        <v>1428</v>
      </c>
      <c r="D4679" s="178" t="s">
        <v>7961</v>
      </c>
      <c r="E4679" s="179">
        <v>36028</v>
      </c>
      <c r="F4679" s="180">
        <v>0</v>
      </c>
      <c r="G4679" s="180">
        <v>20106.07</v>
      </c>
      <c r="H4679" s="180">
        <v>13404.02</v>
      </c>
      <c r="I4679" s="180">
        <f t="shared" si="146"/>
        <v>33510.089999999997</v>
      </c>
      <c r="J4679" s="177" t="str">
        <f t="shared" si="147"/>
        <v>Date &gt; 1920</v>
      </c>
    </row>
    <row r="4680" spans="1:10" x14ac:dyDescent="0.3">
      <c r="A4680" s="178" t="s">
        <v>270</v>
      </c>
      <c r="B4680" s="178" t="s">
        <v>57</v>
      </c>
      <c r="C4680" s="178" t="s">
        <v>1428</v>
      </c>
      <c r="D4680" s="178" t="s">
        <v>7962</v>
      </c>
      <c r="E4680" s="179">
        <v>36385</v>
      </c>
      <c r="F4680" s="180">
        <v>0</v>
      </c>
      <c r="G4680" s="180">
        <v>3109.78</v>
      </c>
      <c r="H4680" s="180">
        <v>2073.1799999999998</v>
      </c>
      <c r="I4680" s="180">
        <f t="shared" si="146"/>
        <v>5182.96</v>
      </c>
      <c r="J4680" s="177" t="str">
        <f t="shared" si="147"/>
        <v>Date &gt; 1920</v>
      </c>
    </row>
    <row r="4681" spans="1:10" x14ac:dyDescent="0.3">
      <c r="A4681" s="178" t="s">
        <v>270</v>
      </c>
      <c r="B4681" s="178" t="s">
        <v>57</v>
      </c>
      <c r="C4681" s="178" t="s">
        <v>1428</v>
      </c>
      <c r="D4681" s="178" t="s">
        <v>7962</v>
      </c>
      <c r="E4681" s="179">
        <v>36587</v>
      </c>
      <c r="F4681" s="180">
        <v>0</v>
      </c>
      <c r="G4681" s="180">
        <v>1559.1</v>
      </c>
      <c r="H4681" s="180">
        <v>1039.4000000000001</v>
      </c>
      <c r="I4681" s="180">
        <f t="shared" si="146"/>
        <v>2598.5</v>
      </c>
      <c r="J4681" s="177" t="str">
        <f t="shared" si="147"/>
        <v>Date &gt; 1920</v>
      </c>
    </row>
    <row r="4682" spans="1:10" x14ac:dyDescent="0.3">
      <c r="A4682" s="178" t="s">
        <v>270</v>
      </c>
      <c r="B4682" s="178" t="s">
        <v>57</v>
      </c>
      <c r="C4682" s="178" t="s">
        <v>1428</v>
      </c>
      <c r="D4682" s="178" t="s">
        <v>7962</v>
      </c>
      <c r="E4682" s="179">
        <v>36734</v>
      </c>
      <c r="F4682" s="180">
        <v>0</v>
      </c>
      <c r="G4682" s="180">
        <v>16826.080000000002</v>
      </c>
      <c r="H4682" s="180">
        <v>11217.39</v>
      </c>
      <c r="I4682" s="180">
        <f t="shared" si="146"/>
        <v>28043.47</v>
      </c>
      <c r="J4682" s="177" t="str">
        <f t="shared" si="147"/>
        <v>Date &gt; 1920</v>
      </c>
    </row>
    <row r="4683" spans="1:10" x14ac:dyDescent="0.3">
      <c r="A4683" s="178" t="s">
        <v>270</v>
      </c>
      <c r="B4683" s="178" t="s">
        <v>57</v>
      </c>
      <c r="C4683" s="178" t="s">
        <v>1428</v>
      </c>
      <c r="D4683" s="178" t="s">
        <v>7962</v>
      </c>
      <c r="E4683" s="179">
        <v>36881</v>
      </c>
      <c r="F4683" s="180">
        <v>0</v>
      </c>
      <c r="G4683" s="180">
        <v>15705.04</v>
      </c>
      <c r="H4683" s="180">
        <v>10470.030000000001</v>
      </c>
      <c r="I4683" s="180">
        <f t="shared" si="146"/>
        <v>26175.07</v>
      </c>
      <c r="J4683" s="177" t="str">
        <f t="shared" si="147"/>
        <v>Date &gt; 1920</v>
      </c>
    </row>
    <row r="4684" spans="1:10" x14ac:dyDescent="0.3">
      <c r="A4684" s="178" t="s">
        <v>270</v>
      </c>
      <c r="B4684" s="178" t="s">
        <v>57</v>
      </c>
      <c r="C4684" s="178" t="s">
        <v>1428</v>
      </c>
      <c r="D4684" s="178" t="s">
        <v>7962</v>
      </c>
      <c r="E4684" s="179">
        <v>36971</v>
      </c>
      <c r="F4684" s="180">
        <v>0</v>
      </c>
      <c r="G4684" s="180">
        <v>8548.68</v>
      </c>
      <c r="H4684" s="180">
        <v>5699.12</v>
      </c>
      <c r="I4684" s="180">
        <f t="shared" si="146"/>
        <v>14247.8</v>
      </c>
      <c r="J4684" s="177" t="str">
        <f t="shared" si="147"/>
        <v>Date &gt; 1920</v>
      </c>
    </row>
    <row r="4685" spans="1:10" x14ac:dyDescent="0.3">
      <c r="A4685" s="178" t="s">
        <v>270</v>
      </c>
      <c r="B4685" s="178" t="s">
        <v>57</v>
      </c>
      <c r="C4685" s="178" t="s">
        <v>1428</v>
      </c>
      <c r="D4685" s="178" t="s">
        <v>7963</v>
      </c>
      <c r="E4685" s="179">
        <v>22728</v>
      </c>
      <c r="F4685" s="180">
        <v>48639.87</v>
      </c>
      <c r="G4685" s="180">
        <v>32701.62</v>
      </c>
      <c r="H4685" s="180">
        <v>16763.37</v>
      </c>
      <c r="I4685" s="180">
        <f t="shared" si="146"/>
        <v>98104.86</v>
      </c>
      <c r="J4685" s="177" t="str">
        <f t="shared" si="147"/>
        <v>Date &gt; 1920</v>
      </c>
    </row>
    <row r="4686" spans="1:10" x14ac:dyDescent="0.3">
      <c r="A4686" s="178" t="s">
        <v>270</v>
      </c>
      <c r="B4686" s="178" t="s">
        <v>57</v>
      </c>
      <c r="C4686" s="178" t="s">
        <v>1428</v>
      </c>
      <c r="D4686" s="178" t="s">
        <v>7964</v>
      </c>
      <c r="E4686" s="179">
        <v>36354</v>
      </c>
      <c r="F4686" s="180">
        <v>170643</v>
      </c>
      <c r="G4686" s="180">
        <v>0</v>
      </c>
      <c r="H4686" s="180">
        <v>18960.5</v>
      </c>
      <c r="I4686" s="180">
        <f t="shared" si="146"/>
        <v>189603.5</v>
      </c>
      <c r="J4686" s="177" t="str">
        <f t="shared" si="147"/>
        <v>Date &gt; 1920</v>
      </c>
    </row>
    <row r="4687" spans="1:10" x14ac:dyDescent="0.3">
      <c r="A4687" s="178" t="s">
        <v>270</v>
      </c>
      <c r="B4687" s="178" t="s">
        <v>57</v>
      </c>
      <c r="C4687" s="178" t="s">
        <v>1428</v>
      </c>
      <c r="D4687" s="178" t="s">
        <v>7964</v>
      </c>
      <c r="E4687" s="179">
        <v>36503</v>
      </c>
      <c r="F4687" s="180">
        <v>8407</v>
      </c>
      <c r="G4687" s="180">
        <v>0</v>
      </c>
      <c r="H4687" s="180">
        <v>935.26</v>
      </c>
      <c r="I4687" s="180">
        <f t="shared" si="146"/>
        <v>9342.26</v>
      </c>
      <c r="J4687" s="177" t="str">
        <f t="shared" si="147"/>
        <v>Date &gt; 1920</v>
      </c>
    </row>
    <row r="4688" spans="1:10" x14ac:dyDescent="0.3">
      <c r="A4688" s="178" t="s">
        <v>270</v>
      </c>
      <c r="B4688" s="178" t="s">
        <v>57</v>
      </c>
      <c r="C4688" s="178" t="s">
        <v>1428</v>
      </c>
      <c r="D4688" s="178" t="s">
        <v>7965</v>
      </c>
      <c r="E4688" s="179">
        <v>36383</v>
      </c>
      <c r="F4688" s="180">
        <v>162450</v>
      </c>
      <c r="G4688" s="180">
        <v>0</v>
      </c>
      <c r="H4688" s="180">
        <v>18050</v>
      </c>
      <c r="I4688" s="180">
        <f t="shared" si="146"/>
        <v>180500</v>
      </c>
      <c r="J4688" s="177" t="str">
        <f t="shared" si="147"/>
        <v>Date &gt; 1920</v>
      </c>
    </row>
    <row r="4689" spans="1:10" x14ac:dyDescent="0.3">
      <c r="A4689" s="178" t="s">
        <v>270</v>
      </c>
      <c r="B4689" s="178" t="s">
        <v>57</v>
      </c>
      <c r="C4689" s="178" t="s">
        <v>1428</v>
      </c>
      <c r="D4689" s="178" t="s">
        <v>7965</v>
      </c>
      <c r="E4689" s="179">
        <v>36418</v>
      </c>
      <c r="F4689" s="180">
        <v>39510</v>
      </c>
      <c r="G4689" s="180">
        <v>0</v>
      </c>
      <c r="H4689" s="180">
        <v>4390</v>
      </c>
      <c r="I4689" s="180">
        <f t="shared" si="146"/>
        <v>43900</v>
      </c>
      <c r="J4689" s="177" t="str">
        <f t="shared" si="147"/>
        <v>Date &gt; 1920</v>
      </c>
    </row>
    <row r="4690" spans="1:10" x14ac:dyDescent="0.3">
      <c r="A4690" s="178" t="s">
        <v>270</v>
      </c>
      <c r="B4690" s="178" t="s">
        <v>57</v>
      </c>
      <c r="C4690" s="178" t="s">
        <v>1428</v>
      </c>
      <c r="D4690" s="178" t="s">
        <v>7965</v>
      </c>
      <c r="E4690" s="179">
        <v>36489</v>
      </c>
      <c r="F4690" s="180">
        <v>7376</v>
      </c>
      <c r="G4690" s="180">
        <v>0</v>
      </c>
      <c r="H4690" s="180">
        <v>820.34</v>
      </c>
      <c r="I4690" s="180">
        <f t="shared" si="146"/>
        <v>8196.34</v>
      </c>
      <c r="J4690" s="177" t="str">
        <f t="shared" si="147"/>
        <v>Date &gt; 1920</v>
      </c>
    </row>
    <row r="4691" spans="1:10" x14ac:dyDescent="0.3">
      <c r="A4691" s="178" t="s">
        <v>270</v>
      </c>
      <c r="B4691" s="178" t="s">
        <v>57</v>
      </c>
      <c r="C4691" s="178" t="s">
        <v>1428</v>
      </c>
      <c r="D4691" s="178" t="s">
        <v>7965</v>
      </c>
      <c r="E4691" s="179">
        <v>36530</v>
      </c>
      <c r="F4691" s="180">
        <v>192431</v>
      </c>
      <c r="G4691" s="180">
        <v>0</v>
      </c>
      <c r="H4691" s="180">
        <v>21381.52</v>
      </c>
      <c r="I4691" s="180">
        <f t="shared" si="146"/>
        <v>213812.52</v>
      </c>
      <c r="J4691" s="177" t="str">
        <f t="shared" si="147"/>
        <v>Date &gt; 1920</v>
      </c>
    </row>
    <row r="4692" spans="1:10" x14ac:dyDescent="0.3">
      <c r="A4692" s="178" t="s">
        <v>270</v>
      </c>
      <c r="B4692" s="178" t="s">
        <v>57</v>
      </c>
      <c r="C4692" s="178" t="s">
        <v>1428</v>
      </c>
      <c r="D4692" s="178" t="s">
        <v>7965</v>
      </c>
      <c r="E4692" s="179">
        <v>36594</v>
      </c>
      <c r="F4692" s="180">
        <v>220346</v>
      </c>
      <c r="G4692" s="180">
        <v>0</v>
      </c>
      <c r="H4692" s="180">
        <v>24483.33</v>
      </c>
      <c r="I4692" s="180">
        <f t="shared" si="146"/>
        <v>244829.33000000002</v>
      </c>
      <c r="J4692" s="177" t="str">
        <f t="shared" si="147"/>
        <v>Date &gt; 1920</v>
      </c>
    </row>
    <row r="4693" spans="1:10" x14ac:dyDescent="0.3">
      <c r="A4693" s="178" t="s">
        <v>270</v>
      </c>
      <c r="B4693" s="178" t="s">
        <v>57</v>
      </c>
      <c r="C4693" s="178" t="s">
        <v>1428</v>
      </c>
      <c r="D4693" s="178" t="s">
        <v>7965</v>
      </c>
      <c r="E4693" s="179">
        <v>36748</v>
      </c>
      <c r="F4693" s="180">
        <v>14971</v>
      </c>
      <c r="G4693" s="180">
        <v>0</v>
      </c>
      <c r="H4693" s="180">
        <v>1662.74</v>
      </c>
      <c r="I4693" s="180">
        <f t="shared" si="146"/>
        <v>16633.740000000002</v>
      </c>
      <c r="J4693" s="177" t="str">
        <f t="shared" si="147"/>
        <v>Date &gt; 1920</v>
      </c>
    </row>
    <row r="4694" spans="1:10" x14ac:dyDescent="0.3">
      <c r="A4694" s="178" t="s">
        <v>270</v>
      </c>
      <c r="B4694" s="178" t="s">
        <v>57</v>
      </c>
      <c r="C4694" s="178" t="s">
        <v>1428</v>
      </c>
      <c r="D4694" s="178" t="s">
        <v>7965</v>
      </c>
      <c r="E4694" s="179">
        <v>36936</v>
      </c>
      <c r="F4694" s="180">
        <v>21604</v>
      </c>
      <c r="G4694" s="180">
        <v>0</v>
      </c>
      <c r="H4694" s="180">
        <v>2400.62</v>
      </c>
      <c r="I4694" s="180">
        <f t="shared" si="146"/>
        <v>24004.62</v>
      </c>
      <c r="J4694" s="177" t="str">
        <f t="shared" si="147"/>
        <v>Date &gt; 1920</v>
      </c>
    </row>
    <row r="4695" spans="1:10" x14ac:dyDescent="0.3">
      <c r="A4695" s="178" t="s">
        <v>270</v>
      </c>
      <c r="B4695" s="178" t="s">
        <v>57</v>
      </c>
      <c r="C4695" s="178" t="s">
        <v>1428</v>
      </c>
      <c r="D4695" s="178" t="s">
        <v>7965</v>
      </c>
      <c r="E4695" s="179">
        <v>36972</v>
      </c>
      <c r="F4695" s="180">
        <v>11928</v>
      </c>
      <c r="G4695" s="180">
        <v>0</v>
      </c>
      <c r="H4695" s="180">
        <v>1325.53</v>
      </c>
      <c r="I4695" s="180">
        <f t="shared" si="146"/>
        <v>13253.53</v>
      </c>
      <c r="J4695" s="177" t="str">
        <f t="shared" si="147"/>
        <v>Date &gt; 1920</v>
      </c>
    </row>
    <row r="4696" spans="1:10" x14ac:dyDescent="0.3">
      <c r="A4696" s="178" t="s">
        <v>270</v>
      </c>
      <c r="B4696" s="178" t="s">
        <v>57</v>
      </c>
      <c r="C4696" s="178" t="s">
        <v>1428</v>
      </c>
      <c r="D4696" s="178" t="s">
        <v>7965</v>
      </c>
      <c r="E4696" s="179">
        <v>37175</v>
      </c>
      <c r="F4696" s="180">
        <v>-1542</v>
      </c>
      <c r="G4696" s="180">
        <v>0</v>
      </c>
      <c r="H4696" s="180">
        <v>-170.79</v>
      </c>
      <c r="I4696" s="180">
        <f t="shared" si="146"/>
        <v>-1712.79</v>
      </c>
      <c r="J4696" s="177" t="str">
        <f t="shared" si="147"/>
        <v>Date &gt; 1920</v>
      </c>
    </row>
    <row r="4697" spans="1:10" x14ac:dyDescent="0.3">
      <c r="A4697" s="178" t="s">
        <v>270</v>
      </c>
      <c r="B4697" s="178" t="s">
        <v>57</v>
      </c>
      <c r="C4697" s="178" t="s">
        <v>1428</v>
      </c>
      <c r="D4697" s="178" t="s">
        <v>7966</v>
      </c>
      <c r="E4697" s="179">
        <v>36587</v>
      </c>
      <c r="F4697" s="180">
        <v>0</v>
      </c>
      <c r="G4697" s="180">
        <v>31105.58</v>
      </c>
      <c r="H4697" s="180">
        <v>3456.17</v>
      </c>
      <c r="I4697" s="180">
        <f t="shared" si="146"/>
        <v>34561.75</v>
      </c>
      <c r="J4697" s="177" t="str">
        <f t="shared" si="147"/>
        <v>Date &gt; 1920</v>
      </c>
    </row>
    <row r="4698" spans="1:10" x14ac:dyDescent="0.3">
      <c r="A4698" s="178" t="s">
        <v>270</v>
      </c>
      <c r="B4698" s="178" t="s">
        <v>57</v>
      </c>
      <c r="C4698" s="178" t="s">
        <v>1428</v>
      </c>
      <c r="D4698" s="178" t="s">
        <v>7966</v>
      </c>
      <c r="E4698" s="179">
        <v>36881</v>
      </c>
      <c r="F4698" s="180">
        <v>0</v>
      </c>
      <c r="G4698" s="180">
        <v>47026.8</v>
      </c>
      <c r="H4698" s="180">
        <v>5225.2</v>
      </c>
      <c r="I4698" s="180">
        <f t="shared" si="146"/>
        <v>52252</v>
      </c>
      <c r="J4698" s="177" t="str">
        <f t="shared" si="147"/>
        <v>Date &gt; 1920</v>
      </c>
    </row>
    <row r="4699" spans="1:10" x14ac:dyDescent="0.3">
      <c r="A4699" s="178" t="s">
        <v>270</v>
      </c>
      <c r="B4699" s="178" t="s">
        <v>57</v>
      </c>
      <c r="C4699" s="178" t="s">
        <v>1428</v>
      </c>
      <c r="D4699" s="178" t="s">
        <v>7967</v>
      </c>
      <c r="E4699" s="179">
        <v>36489</v>
      </c>
      <c r="F4699" s="180">
        <v>1073980</v>
      </c>
      <c r="G4699" s="180">
        <v>0</v>
      </c>
      <c r="H4699" s="180">
        <v>119331.23</v>
      </c>
      <c r="I4699" s="180">
        <f t="shared" si="146"/>
        <v>1193311.23</v>
      </c>
      <c r="J4699" s="177" t="str">
        <f t="shared" si="147"/>
        <v>Date &gt; 1920</v>
      </c>
    </row>
    <row r="4700" spans="1:10" x14ac:dyDescent="0.3">
      <c r="A4700" s="178" t="s">
        <v>270</v>
      </c>
      <c r="B4700" s="178" t="s">
        <v>57</v>
      </c>
      <c r="C4700" s="178" t="s">
        <v>1428</v>
      </c>
      <c r="D4700" s="178" t="s">
        <v>7967</v>
      </c>
      <c r="E4700" s="179">
        <v>36503</v>
      </c>
      <c r="F4700" s="180">
        <v>244040</v>
      </c>
      <c r="G4700" s="180">
        <v>0</v>
      </c>
      <c r="H4700" s="180">
        <v>27116.5</v>
      </c>
      <c r="I4700" s="180">
        <f t="shared" si="146"/>
        <v>271156.5</v>
      </c>
      <c r="J4700" s="177" t="str">
        <f t="shared" si="147"/>
        <v>Date &gt; 1920</v>
      </c>
    </row>
    <row r="4701" spans="1:10" x14ac:dyDescent="0.3">
      <c r="A4701" s="178" t="s">
        <v>270</v>
      </c>
      <c r="B4701" s="178" t="s">
        <v>57</v>
      </c>
      <c r="C4701" s="178" t="s">
        <v>1428</v>
      </c>
      <c r="D4701" s="178" t="s">
        <v>7967</v>
      </c>
      <c r="E4701" s="179">
        <v>36530</v>
      </c>
      <c r="F4701" s="180">
        <v>158323</v>
      </c>
      <c r="G4701" s="180">
        <v>0</v>
      </c>
      <c r="H4701" s="180">
        <v>17593.03</v>
      </c>
      <c r="I4701" s="180">
        <f t="shared" si="146"/>
        <v>175916.03</v>
      </c>
      <c r="J4701" s="177" t="str">
        <f t="shared" si="147"/>
        <v>Date &gt; 1920</v>
      </c>
    </row>
    <row r="4702" spans="1:10" x14ac:dyDescent="0.3">
      <c r="A4702" s="178" t="s">
        <v>270</v>
      </c>
      <c r="B4702" s="178" t="s">
        <v>57</v>
      </c>
      <c r="C4702" s="178" t="s">
        <v>1428</v>
      </c>
      <c r="D4702" s="178" t="s">
        <v>7967</v>
      </c>
      <c r="E4702" s="179">
        <v>36594</v>
      </c>
      <c r="F4702" s="180">
        <v>16002</v>
      </c>
      <c r="G4702" s="180">
        <v>0</v>
      </c>
      <c r="H4702" s="180">
        <v>1777.88</v>
      </c>
      <c r="I4702" s="180">
        <f t="shared" si="146"/>
        <v>17779.88</v>
      </c>
      <c r="J4702" s="177" t="str">
        <f t="shared" si="147"/>
        <v>Date &gt; 1920</v>
      </c>
    </row>
    <row r="4703" spans="1:10" x14ac:dyDescent="0.3">
      <c r="A4703" s="178" t="s">
        <v>270</v>
      </c>
      <c r="B4703" s="178" t="s">
        <v>57</v>
      </c>
      <c r="C4703" s="178" t="s">
        <v>1428</v>
      </c>
      <c r="D4703" s="178" t="s">
        <v>7967</v>
      </c>
      <c r="E4703" s="179">
        <v>36776</v>
      </c>
      <c r="F4703" s="180">
        <v>39327</v>
      </c>
      <c r="G4703" s="180">
        <v>0</v>
      </c>
      <c r="H4703" s="180">
        <v>4369.6400000000003</v>
      </c>
      <c r="I4703" s="180">
        <f t="shared" si="146"/>
        <v>43696.639999999999</v>
      </c>
      <c r="J4703" s="177" t="str">
        <f t="shared" si="147"/>
        <v>Date &gt; 1920</v>
      </c>
    </row>
    <row r="4704" spans="1:10" x14ac:dyDescent="0.3">
      <c r="A4704" s="178" t="s">
        <v>270</v>
      </c>
      <c r="B4704" s="178" t="s">
        <v>57</v>
      </c>
      <c r="C4704" s="178" t="s">
        <v>1428</v>
      </c>
      <c r="D4704" s="178" t="s">
        <v>7967</v>
      </c>
      <c r="E4704" s="179">
        <v>36936</v>
      </c>
      <c r="F4704" s="180">
        <v>4859</v>
      </c>
      <c r="G4704" s="180">
        <v>0</v>
      </c>
      <c r="H4704" s="180">
        <v>537.72</v>
      </c>
      <c r="I4704" s="180">
        <f t="shared" si="146"/>
        <v>5396.72</v>
      </c>
      <c r="J4704" s="177" t="str">
        <f t="shared" si="147"/>
        <v>Date &gt; 1920</v>
      </c>
    </row>
    <row r="4705" spans="1:10" x14ac:dyDescent="0.3">
      <c r="A4705" s="178" t="s">
        <v>270</v>
      </c>
      <c r="B4705" s="178" t="s">
        <v>57</v>
      </c>
      <c r="C4705" s="178" t="s">
        <v>1428</v>
      </c>
      <c r="D4705" s="178" t="s">
        <v>7967</v>
      </c>
      <c r="E4705" s="179">
        <v>37175</v>
      </c>
      <c r="F4705" s="180">
        <v>65098</v>
      </c>
      <c r="G4705" s="180">
        <v>0</v>
      </c>
      <c r="H4705" s="180">
        <v>7235</v>
      </c>
      <c r="I4705" s="180">
        <f t="shared" si="146"/>
        <v>72333</v>
      </c>
      <c r="J4705" s="177" t="str">
        <f t="shared" si="147"/>
        <v>Date &gt; 1920</v>
      </c>
    </row>
    <row r="4706" spans="1:10" x14ac:dyDescent="0.3">
      <c r="A4706" s="178" t="s">
        <v>270</v>
      </c>
      <c r="B4706" s="178" t="s">
        <v>57</v>
      </c>
      <c r="C4706" s="178" t="s">
        <v>1428</v>
      </c>
      <c r="D4706" s="178" t="s">
        <v>7967</v>
      </c>
      <c r="E4706" s="179">
        <v>37494</v>
      </c>
      <c r="F4706" s="180">
        <v>0</v>
      </c>
      <c r="G4706" s="180">
        <v>0</v>
      </c>
      <c r="H4706" s="180">
        <v>-498.62</v>
      </c>
      <c r="I4706" s="180">
        <f t="shared" si="146"/>
        <v>-498.62</v>
      </c>
      <c r="J4706" s="177" t="str">
        <f t="shared" si="147"/>
        <v>Date &gt; 1920</v>
      </c>
    </row>
    <row r="4707" spans="1:10" x14ac:dyDescent="0.3">
      <c r="A4707" s="178" t="s">
        <v>270</v>
      </c>
      <c r="B4707" s="178" t="s">
        <v>57</v>
      </c>
      <c r="C4707" s="178" t="s">
        <v>1428</v>
      </c>
      <c r="D4707" s="178" t="s">
        <v>7968</v>
      </c>
      <c r="E4707" s="179">
        <v>36936</v>
      </c>
      <c r="F4707" s="180">
        <v>0</v>
      </c>
      <c r="G4707" s="180">
        <v>411877.63</v>
      </c>
      <c r="H4707" s="180">
        <v>0</v>
      </c>
      <c r="I4707" s="180">
        <f t="shared" si="146"/>
        <v>411877.63</v>
      </c>
      <c r="J4707" s="177" t="str">
        <f t="shared" si="147"/>
        <v>Date &gt; 1920</v>
      </c>
    </row>
    <row r="4708" spans="1:10" x14ac:dyDescent="0.3">
      <c r="A4708" s="178" t="s">
        <v>270</v>
      </c>
      <c r="B4708" s="178" t="s">
        <v>57</v>
      </c>
      <c r="C4708" s="178" t="s">
        <v>1428</v>
      </c>
      <c r="D4708" s="178" t="s">
        <v>7968</v>
      </c>
      <c r="E4708" s="179">
        <v>37118</v>
      </c>
      <c r="F4708" s="180">
        <v>0</v>
      </c>
      <c r="G4708" s="180">
        <v>124261.14</v>
      </c>
      <c r="H4708" s="180">
        <v>0</v>
      </c>
      <c r="I4708" s="180">
        <f t="shared" si="146"/>
        <v>124261.14</v>
      </c>
      <c r="J4708" s="177" t="str">
        <f t="shared" si="147"/>
        <v>Date &gt; 1920</v>
      </c>
    </row>
    <row r="4709" spans="1:10" x14ac:dyDescent="0.3">
      <c r="A4709" s="178" t="s">
        <v>270</v>
      </c>
      <c r="B4709" s="178" t="s">
        <v>57</v>
      </c>
      <c r="C4709" s="178" t="s">
        <v>1428</v>
      </c>
      <c r="D4709" s="178" t="s">
        <v>7968</v>
      </c>
      <c r="E4709" s="179">
        <v>37174</v>
      </c>
      <c r="F4709" s="180">
        <v>0</v>
      </c>
      <c r="G4709" s="180">
        <v>417780.45</v>
      </c>
      <c r="H4709" s="180">
        <v>0</v>
      </c>
      <c r="I4709" s="180">
        <f t="shared" si="146"/>
        <v>417780.45</v>
      </c>
      <c r="J4709" s="177" t="str">
        <f t="shared" si="147"/>
        <v>Date &gt; 1920</v>
      </c>
    </row>
    <row r="4710" spans="1:10" x14ac:dyDescent="0.3">
      <c r="A4710" s="178" t="s">
        <v>270</v>
      </c>
      <c r="B4710" s="178" t="s">
        <v>57</v>
      </c>
      <c r="C4710" s="178" t="s">
        <v>1428</v>
      </c>
      <c r="D4710" s="178" t="s">
        <v>7968</v>
      </c>
      <c r="E4710" s="179">
        <v>37194</v>
      </c>
      <c r="F4710" s="180">
        <v>0</v>
      </c>
      <c r="G4710" s="180">
        <v>28990.25</v>
      </c>
      <c r="H4710" s="180">
        <v>0</v>
      </c>
      <c r="I4710" s="180">
        <f t="shared" si="146"/>
        <v>28990.25</v>
      </c>
      <c r="J4710" s="177" t="str">
        <f t="shared" si="147"/>
        <v>Date &gt; 1920</v>
      </c>
    </row>
    <row r="4711" spans="1:10" x14ac:dyDescent="0.3">
      <c r="A4711" s="178" t="s">
        <v>270</v>
      </c>
      <c r="B4711" s="178" t="s">
        <v>57</v>
      </c>
      <c r="C4711" s="178" t="s">
        <v>1428</v>
      </c>
      <c r="D4711" s="178" t="s">
        <v>7968</v>
      </c>
      <c r="E4711" s="179">
        <v>37379</v>
      </c>
      <c r="F4711" s="180">
        <v>0</v>
      </c>
      <c r="G4711" s="180">
        <v>198074</v>
      </c>
      <c r="H4711" s="180">
        <v>0</v>
      </c>
      <c r="I4711" s="180">
        <f t="shared" si="146"/>
        <v>198074</v>
      </c>
      <c r="J4711" s="177" t="str">
        <f t="shared" si="147"/>
        <v>Date &gt; 1920</v>
      </c>
    </row>
    <row r="4712" spans="1:10" x14ac:dyDescent="0.3">
      <c r="A4712" s="178" t="s">
        <v>270</v>
      </c>
      <c r="B4712" s="178" t="s">
        <v>57</v>
      </c>
      <c r="C4712" s="178" t="s">
        <v>1428</v>
      </c>
      <c r="D4712" s="178" t="s">
        <v>7968</v>
      </c>
      <c r="E4712" s="179">
        <v>37417</v>
      </c>
      <c r="F4712" s="180">
        <v>0</v>
      </c>
      <c r="G4712" s="180">
        <v>18881.560000000001</v>
      </c>
      <c r="H4712" s="180">
        <v>0</v>
      </c>
      <c r="I4712" s="180">
        <f t="shared" si="146"/>
        <v>18881.560000000001</v>
      </c>
      <c r="J4712" s="177" t="str">
        <f t="shared" si="147"/>
        <v>Date &gt; 1920</v>
      </c>
    </row>
    <row r="4713" spans="1:10" x14ac:dyDescent="0.3">
      <c r="A4713" s="178" t="s">
        <v>270</v>
      </c>
      <c r="B4713" s="178" t="s">
        <v>57</v>
      </c>
      <c r="C4713" s="178" t="s">
        <v>1428</v>
      </c>
      <c r="D4713" s="178" t="s">
        <v>7968</v>
      </c>
      <c r="E4713" s="179">
        <v>37446</v>
      </c>
      <c r="F4713" s="180">
        <v>0</v>
      </c>
      <c r="G4713" s="180">
        <v>50134.97</v>
      </c>
      <c r="H4713" s="180">
        <v>0</v>
      </c>
      <c r="I4713" s="180">
        <f t="shared" si="146"/>
        <v>50134.97</v>
      </c>
      <c r="J4713" s="177" t="str">
        <f t="shared" si="147"/>
        <v>Date &gt; 1920</v>
      </c>
    </row>
    <row r="4714" spans="1:10" x14ac:dyDescent="0.3">
      <c r="A4714" s="178" t="s">
        <v>270</v>
      </c>
      <c r="B4714" s="178" t="s">
        <v>57</v>
      </c>
      <c r="C4714" s="178" t="s">
        <v>1428</v>
      </c>
      <c r="D4714" s="178" t="s">
        <v>7968</v>
      </c>
      <c r="E4714" s="179">
        <v>37512</v>
      </c>
      <c r="F4714" s="180">
        <v>0</v>
      </c>
      <c r="G4714" s="180">
        <v>104292.93</v>
      </c>
      <c r="H4714" s="180">
        <v>2598.62</v>
      </c>
      <c r="I4714" s="180">
        <f t="shared" si="146"/>
        <v>106891.54999999999</v>
      </c>
      <c r="J4714" s="177" t="str">
        <f t="shared" si="147"/>
        <v>Date &gt; 1920</v>
      </c>
    </row>
    <row r="4715" spans="1:10" x14ac:dyDescent="0.3">
      <c r="A4715" s="178" t="s">
        <v>270</v>
      </c>
      <c r="B4715" s="178" t="s">
        <v>57</v>
      </c>
      <c r="C4715" s="178" t="s">
        <v>1428</v>
      </c>
      <c r="D4715" s="178" t="s">
        <v>7969</v>
      </c>
      <c r="E4715" s="179">
        <v>36901</v>
      </c>
      <c r="F4715" s="180">
        <v>145601</v>
      </c>
      <c r="G4715" s="180">
        <v>0</v>
      </c>
      <c r="H4715" s="180">
        <v>16178.83</v>
      </c>
      <c r="I4715" s="180">
        <f t="shared" si="146"/>
        <v>161779.82999999999</v>
      </c>
      <c r="J4715" s="177" t="str">
        <f t="shared" si="147"/>
        <v>Date &gt; 1920</v>
      </c>
    </row>
    <row r="4716" spans="1:10" x14ac:dyDescent="0.3">
      <c r="A4716" s="178" t="s">
        <v>270</v>
      </c>
      <c r="B4716" s="178" t="s">
        <v>57</v>
      </c>
      <c r="C4716" s="178" t="s">
        <v>1428</v>
      </c>
      <c r="D4716" s="178" t="s">
        <v>7969</v>
      </c>
      <c r="E4716" s="179">
        <v>36972</v>
      </c>
      <c r="F4716" s="180">
        <v>171461</v>
      </c>
      <c r="G4716" s="180">
        <v>0</v>
      </c>
      <c r="H4716" s="180">
        <v>19051.48</v>
      </c>
      <c r="I4716" s="180">
        <f t="shared" si="146"/>
        <v>190512.48</v>
      </c>
      <c r="J4716" s="177" t="str">
        <f t="shared" si="147"/>
        <v>Date &gt; 1920</v>
      </c>
    </row>
    <row r="4717" spans="1:10" x14ac:dyDescent="0.3">
      <c r="A4717" s="178" t="s">
        <v>270</v>
      </c>
      <c r="B4717" s="178" t="s">
        <v>57</v>
      </c>
      <c r="C4717" s="178" t="s">
        <v>1428</v>
      </c>
      <c r="D4717" s="178" t="s">
        <v>7969</v>
      </c>
      <c r="E4717" s="179">
        <v>37011</v>
      </c>
      <c r="F4717" s="180">
        <v>130968</v>
      </c>
      <c r="G4717" s="180">
        <v>0</v>
      </c>
      <c r="H4717" s="180">
        <v>14553</v>
      </c>
      <c r="I4717" s="180">
        <f t="shared" si="146"/>
        <v>145521</v>
      </c>
      <c r="J4717" s="177" t="str">
        <f t="shared" si="147"/>
        <v>Date &gt; 1920</v>
      </c>
    </row>
    <row r="4718" spans="1:10" x14ac:dyDescent="0.3">
      <c r="A4718" s="178" t="s">
        <v>270</v>
      </c>
      <c r="B4718" s="178" t="s">
        <v>57</v>
      </c>
      <c r="C4718" s="178" t="s">
        <v>1428</v>
      </c>
      <c r="D4718" s="178" t="s">
        <v>7969</v>
      </c>
      <c r="E4718" s="179">
        <v>37021</v>
      </c>
      <c r="F4718" s="180">
        <v>369080</v>
      </c>
      <c r="G4718" s="180">
        <v>0</v>
      </c>
      <c r="H4718" s="180">
        <v>41009.5</v>
      </c>
      <c r="I4718" s="180">
        <f t="shared" si="146"/>
        <v>410089.5</v>
      </c>
      <c r="J4718" s="177" t="str">
        <f t="shared" si="147"/>
        <v>Date &gt; 1920</v>
      </c>
    </row>
    <row r="4719" spans="1:10" x14ac:dyDescent="0.3">
      <c r="A4719" s="178" t="s">
        <v>270</v>
      </c>
      <c r="B4719" s="178" t="s">
        <v>57</v>
      </c>
      <c r="C4719" s="178" t="s">
        <v>1428</v>
      </c>
      <c r="D4719" s="178" t="s">
        <v>7969</v>
      </c>
      <c r="E4719" s="179">
        <v>37040</v>
      </c>
      <c r="F4719" s="180">
        <v>632624</v>
      </c>
      <c r="G4719" s="180">
        <v>0</v>
      </c>
      <c r="H4719" s="180">
        <v>70290.5</v>
      </c>
      <c r="I4719" s="180">
        <f t="shared" si="146"/>
        <v>702914.5</v>
      </c>
      <c r="J4719" s="177" t="str">
        <f t="shared" si="147"/>
        <v>Date &gt; 1920</v>
      </c>
    </row>
    <row r="4720" spans="1:10" x14ac:dyDescent="0.3">
      <c r="A4720" s="178" t="s">
        <v>270</v>
      </c>
      <c r="B4720" s="178" t="s">
        <v>57</v>
      </c>
      <c r="C4720" s="178" t="s">
        <v>1428</v>
      </c>
      <c r="D4720" s="178" t="s">
        <v>7969</v>
      </c>
      <c r="E4720" s="179">
        <v>37089</v>
      </c>
      <c r="F4720" s="180">
        <v>469997</v>
      </c>
      <c r="G4720" s="180">
        <v>0</v>
      </c>
      <c r="H4720" s="180">
        <v>52222.1</v>
      </c>
      <c r="I4720" s="180">
        <f t="shared" si="146"/>
        <v>522219.1</v>
      </c>
      <c r="J4720" s="177" t="str">
        <f t="shared" si="147"/>
        <v>Date &gt; 1920</v>
      </c>
    </row>
    <row r="4721" spans="1:10" x14ac:dyDescent="0.3">
      <c r="A4721" s="178" t="s">
        <v>270</v>
      </c>
      <c r="B4721" s="178" t="s">
        <v>57</v>
      </c>
      <c r="C4721" s="178" t="s">
        <v>1428</v>
      </c>
      <c r="D4721" s="178" t="s">
        <v>7969</v>
      </c>
      <c r="E4721" s="179">
        <v>37120</v>
      </c>
      <c r="F4721" s="180">
        <v>405893</v>
      </c>
      <c r="G4721" s="180">
        <v>0</v>
      </c>
      <c r="H4721" s="180">
        <v>45099.26</v>
      </c>
      <c r="I4721" s="180">
        <f t="shared" si="146"/>
        <v>450992.26</v>
      </c>
      <c r="J4721" s="177" t="str">
        <f t="shared" si="147"/>
        <v>Date &gt; 1920</v>
      </c>
    </row>
    <row r="4722" spans="1:10" x14ac:dyDescent="0.3">
      <c r="A4722" s="178" t="s">
        <v>270</v>
      </c>
      <c r="B4722" s="178" t="s">
        <v>57</v>
      </c>
      <c r="C4722" s="178" t="s">
        <v>1428</v>
      </c>
      <c r="D4722" s="178" t="s">
        <v>7969</v>
      </c>
      <c r="E4722" s="179">
        <v>37159</v>
      </c>
      <c r="F4722" s="180">
        <v>421730</v>
      </c>
      <c r="G4722" s="180">
        <v>0</v>
      </c>
      <c r="H4722" s="180">
        <v>46858.63</v>
      </c>
      <c r="I4722" s="180">
        <f t="shared" si="146"/>
        <v>468588.63</v>
      </c>
      <c r="J4722" s="177" t="str">
        <f t="shared" si="147"/>
        <v>Date &gt; 1920</v>
      </c>
    </row>
    <row r="4723" spans="1:10" x14ac:dyDescent="0.3">
      <c r="A4723" s="178" t="s">
        <v>270</v>
      </c>
      <c r="B4723" s="178" t="s">
        <v>57</v>
      </c>
      <c r="C4723" s="178" t="s">
        <v>1428</v>
      </c>
      <c r="D4723" s="178" t="s">
        <v>7969</v>
      </c>
      <c r="E4723" s="179">
        <v>37194</v>
      </c>
      <c r="F4723" s="180">
        <v>44072</v>
      </c>
      <c r="G4723" s="180">
        <v>0</v>
      </c>
      <c r="H4723" s="180">
        <v>4897.3100000000004</v>
      </c>
      <c r="I4723" s="180">
        <f t="shared" si="146"/>
        <v>48969.31</v>
      </c>
      <c r="J4723" s="177" t="str">
        <f t="shared" si="147"/>
        <v>Date &gt; 1920</v>
      </c>
    </row>
    <row r="4724" spans="1:10" x14ac:dyDescent="0.3">
      <c r="A4724" s="178" t="s">
        <v>270</v>
      </c>
      <c r="B4724" s="178" t="s">
        <v>57</v>
      </c>
      <c r="C4724" s="178" t="s">
        <v>1428</v>
      </c>
      <c r="D4724" s="178" t="s">
        <v>7969</v>
      </c>
      <c r="E4724" s="179">
        <v>37208</v>
      </c>
      <c r="F4724" s="180">
        <v>37146</v>
      </c>
      <c r="G4724" s="180">
        <v>0</v>
      </c>
      <c r="H4724" s="180">
        <v>4128.22</v>
      </c>
      <c r="I4724" s="180">
        <f t="shared" si="146"/>
        <v>41274.22</v>
      </c>
      <c r="J4724" s="177" t="str">
        <f t="shared" si="147"/>
        <v>Date &gt; 1920</v>
      </c>
    </row>
    <row r="4725" spans="1:10" x14ac:dyDescent="0.3">
      <c r="A4725" s="178" t="s">
        <v>270</v>
      </c>
      <c r="B4725" s="178" t="s">
        <v>57</v>
      </c>
      <c r="C4725" s="178" t="s">
        <v>1428</v>
      </c>
      <c r="D4725" s="178" t="s">
        <v>7969</v>
      </c>
      <c r="E4725" s="179">
        <v>37242</v>
      </c>
      <c r="F4725" s="180">
        <v>102471</v>
      </c>
      <c r="G4725" s="180">
        <v>0</v>
      </c>
      <c r="H4725" s="180">
        <v>11386.66</v>
      </c>
      <c r="I4725" s="180">
        <f t="shared" si="146"/>
        <v>113857.66</v>
      </c>
      <c r="J4725" s="177" t="str">
        <f t="shared" si="147"/>
        <v>Date &gt; 1920</v>
      </c>
    </row>
    <row r="4726" spans="1:10" x14ac:dyDescent="0.3">
      <c r="A4726" s="178" t="s">
        <v>270</v>
      </c>
      <c r="B4726" s="178" t="s">
        <v>57</v>
      </c>
      <c r="C4726" s="178" t="s">
        <v>1428</v>
      </c>
      <c r="D4726" s="178" t="s">
        <v>7969</v>
      </c>
      <c r="E4726" s="179">
        <v>37264</v>
      </c>
      <c r="F4726" s="180">
        <v>24723</v>
      </c>
      <c r="G4726" s="180">
        <v>0</v>
      </c>
      <c r="H4726" s="180">
        <v>2747</v>
      </c>
      <c r="I4726" s="180">
        <f t="shared" si="146"/>
        <v>27470</v>
      </c>
      <c r="J4726" s="177" t="str">
        <f t="shared" si="147"/>
        <v>Date &gt; 1920</v>
      </c>
    </row>
    <row r="4727" spans="1:10" x14ac:dyDescent="0.3">
      <c r="A4727" s="178" t="s">
        <v>270</v>
      </c>
      <c r="B4727" s="178" t="s">
        <v>57</v>
      </c>
      <c r="C4727" s="178" t="s">
        <v>1428</v>
      </c>
      <c r="D4727" s="178" t="s">
        <v>7969</v>
      </c>
      <c r="E4727" s="179">
        <v>37320</v>
      </c>
      <c r="F4727" s="180">
        <v>8881</v>
      </c>
      <c r="G4727" s="180">
        <v>0</v>
      </c>
      <c r="H4727" s="180">
        <v>985.75</v>
      </c>
      <c r="I4727" s="180">
        <f t="shared" si="146"/>
        <v>9866.75</v>
      </c>
      <c r="J4727" s="177" t="str">
        <f t="shared" si="147"/>
        <v>Date &gt; 1920</v>
      </c>
    </row>
    <row r="4728" spans="1:10" x14ac:dyDescent="0.3">
      <c r="A4728" s="178" t="s">
        <v>270</v>
      </c>
      <c r="B4728" s="178" t="s">
        <v>57</v>
      </c>
      <c r="C4728" s="178" t="s">
        <v>1428</v>
      </c>
      <c r="D4728" s="178" t="s">
        <v>7969</v>
      </c>
      <c r="E4728" s="179">
        <v>37330</v>
      </c>
      <c r="F4728" s="180">
        <v>29427</v>
      </c>
      <c r="G4728" s="180">
        <v>0</v>
      </c>
      <c r="H4728" s="180">
        <v>3269.43</v>
      </c>
      <c r="I4728" s="180">
        <f t="shared" si="146"/>
        <v>32696.43</v>
      </c>
      <c r="J4728" s="177" t="str">
        <f t="shared" si="147"/>
        <v>Date &gt; 1920</v>
      </c>
    </row>
    <row r="4729" spans="1:10" x14ac:dyDescent="0.3">
      <c r="A4729" s="178" t="s">
        <v>270</v>
      </c>
      <c r="B4729" s="178" t="s">
        <v>57</v>
      </c>
      <c r="C4729" s="178" t="s">
        <v>1428</v>
      </c>
      <c r="D4729" s="178" t="s">
        <v>7969</v>
      </c>
      <c r="E4729" s="179">
        <v>37435</v>
      </c>
      <c r="F4729" s="180">
        <v>71063</v>
      </c>
      <c r="G4729" s="180">
        <v>0</v>
      </c>
      <c r="H4729" s="180">
        <v>7892.33</v>
      </c>
      <c r="I4729" s="180">
        <f t="shared" si="146"/>
        <v>78955.33</v>
      </c>
      <c r="J4729" s="177" t="str">
        <f t="shared" si="147"/>
        <v>Date &gt; 1920</v>
      </c>
    </row>
    <row r="4730" spans="1:10" x14ac:dyDescent="0.3">
      <c r="A4730" s="178" t="s">
        <v>270</v>
      </c>
      <c r="B4730" s="178" t="s">
        <v>57</v>
      </c>
      <c r="C4730" s="178" t="s">
        <v>1428</v>
      </c>
      <c r="D4730" s="178" t="s">
        <v>7969</v>
      </c>
      <c r="E4730" s="179">
        <v>37508</v>
      </c>
      <c r="F4730" s="180">
        <v>129141</v>
      </c>
      <c r="G4730" s="180">
        <v>0</v>
      </c>
      <c r="H4730" s="180">
        <v>13463.17</v>
      </c>
      <c r="I4730" s="180">
        <f t="shared" si="146"/>
        <v>142604.17000000001</v>
      </c>
      <c r="J4730" s="177" t="str">
        <f t="shared" si="147"/>
        <v>Date &gt; 1920</v>
      </c>
    </row>
    <row r="4731" spans="1:10" x14ac:dyDescent="0.3">
      <c r="A4731" s="178" t="s">
        <v>270</v>
      </c>
      <c r="B4731" s="178" t="s">
        <v>57</v>
      </c>
      <c r="C4731" s="178" t="s">
        <v>1428</v>
      </c>
      <c r="D4731" s="178" t="s">
        <v>7970</v>
      </c>
      <c r="E4731" s="179">
        <v>37194</v>
      </c>
      <c r="F4731" s="180">
        <v>0</v>
      </c>
      <c r="G4731" s="180">
        <v>22472.18</v>
      </c>
      <c r="H4731" s="180">
        <v>14981.44</v>
      </c>
      <c r="I4731" s="180">
        <f t="shared" si="146"/>
        <v>37453.620000000003</v>
      </c>
      <c r="J4731" s="177" t="str">
        <f t="shared" si="147"/>
        <v>Date &gt; 1920</v>
      </c>
    </row>
    <row r="4732" spans="1:10" x14ac:dyDescent="0.3">
      <c r="A4732" s="178" t="s">
        <v>270</v>
      </c>
      <c r="B4732" s="178" t="s">
        <v>57</v>
      </c>
      <c r="C4732" s="178" t="s">
        <v>1428</v>
      </c>
      <c r="D4732" s="178" t="s">
        <v>7970</v>
      </c>
      <c r="E4732" s="179">
        <v>37271</v>
      </c>
      <c r="F4732" s="180">
        <v>0</v>
      </c>
      <c r="G4732" s="180">
        <v>3061.69</v>
      </c>
      <c r="H4732" s="180">
        <v>2041.13</v>
      </c>
      <c r="I4732" s="180">
        <f t="shared" si="146"/>
        <v>5102.82</v>
      </c>
      <c r="J4732" s="177" t="str">
        <f t="shared" si="147"/>
        <v>Date &gt; 1920</v>
      </c>
    </row>
    <row r="4733" spans="1:10" x14ac:dyDescent="0.3">
      <c r="A4733" s="178" t="s">
        <v>270</v>
      </c>
      <c r="B4733" s="178" t="s">
        <v>57</v>
      </c>
      <c r="C4733" s="178" t="s">
        <v>1428</v>
      </c>
      <c r="D4733" s="178" t="s">
        <v>7970</v>
      </c>
      <c r="E4733" s="179">
        <v>37327</v>
      </c>
      <c r="F4733" s="180">
        <v>0</v>
      </c>
      <c r="G4733" s="180">
        <v>116983.92</v>
      </c>
      <c r="H4733" s="180">
        <v>77989.279999999999</v>
      </c>
      <c r="I4733" s="180">
        <f t="shared" si="146"/>
        <v>194973.2</v>
      </c>
      <c r="J4733" s="177" t="str">
        <f t="shared" si="147"/>
        <v>Date &gt; 1920</v>
      </c>
    </row>
    <row r="4734" spans="1:10" x14ac:dyDescent="0.3">
      <c r="A4734" s="178" t="s">
        <v>270</v>
      </c>
      <c r="B4734" s="178" t="s">
        <v>57</v>
      </c>
      <c r="C4734" s="178" t="s">
        <v>1428</v>
      </c>
      <c r="D4734" s="178" t="s">
        <v>7970</v>
      </c>
      <c r="E4734" s="179">
        <v>37368</v>
      </c>
      <c r="F4734" s="180">
        <v>0</v>
      </c>
      <c r="G4734" s="180">
        <v>4936.42</v>
      </c>
      <c r="H4734" s="180">
        <v>3290.94</v>
      </c>
      <c r="I4734" s="180">
        <f t="shared" si="146"/>
        <v>8227.36</v>
      </c>
      <c r="J4734" s="177" t="str">
        <f t="shared" si="147"/>
        <v>Date &gt; 1920</v>
      </c>
    </row>
    <row r="4735" spans="1:10" x14ac:dyDescent="0.3">
      <c r="A4735" s="178" t="s">
        <v>270</v>
      </c>
      <c r="B4735" s="178" t="s">
        <v>57</v>
      </c>
      <c r="C4735" s="178" t="s">
        <v>1428</v>
      </c>
      <c r="D4735" s="178" t="s">
        <v>7970</v>
      </c>
      <c r="E4735" s="179">
        <v>37447</v>
      </c>
      <c r="F4735" s="180">
        <v>54986</v>
      </c>
      <c r="G4735" s="180">
        <v>10130.700000000001</v>
      </c>
      <c r="H4735" s="180">
        <v>7235.3</v>
      </c>
      <c r="I4735" s="180">
        <f t="shared" si="146"/>
        <v>72352</v>
      </c>
      <c r="J4735" s="177" t="str">
        <f t="shared" si="147"/>
        <v>Date &gt; 1920</v>
      </c>
    </row>
    <row r="4736" spans="1:10" x14ac:dyDescent="0.3">
      <c r="A4736" s="178" t="s">
        <v>270</v>
      </c>
      <c r="B4736" s="178" t="s">
        <v>57</v>
      </c>
      <c r="C4736" s="178" t="s">
        <v>1428</v>
      </c>
      <c r="D4736" s="178" t="s">
        <v>7970</v>
      </c>
      <c r="E4736" s="179">
        <v>37468</v>
      </c>
      <c r="F4736" s="180">
        <v>226507.72</v>
      </c>
      <c r="G4736" s="180">
        <v>0</v>
      </c>
      <c r="H4736" s="180">
        <v>0</v>
      </c>
      <c r="I4736" s="180">
        <f t="shared" si="146"/>
        <v>226507.72</v>
      </c>
      <c r="J4736" s="177" t="str">
        <f t="shared" si="147"/>
        <v>Date &gt; 1920</v>
      </c>
    </row>
    <row r="4737" spans="1:10" x14ac:dyDescent="0.3">
      <c r="A4737" s="178" t="s">
        <v>270</v>
      </c>
      <c r="B4737" s="178" t="s">
        <v>57</v>
      </c>
      <c r="C4737" s="178" t="s">
        <v>1428</v>
      </c>
      <c r="D4737" s="178" t="s">
        <v>7970</v>
      </c>
      <c r="E4737" s="179">
        <v>37468</v>
      </c>
      <c r="F4737" s="180">
        <v>85169.279999999999</v>
      </c>
      <c r="G4737" s="180">
        <v>0</v>
      </c>
      <c r="H4737" s="180">
        <v>0</v>
      </c>
      <c r="I4737" s="180">
        <f t="shared" si="146"/>
        <v>85169.279999999999</v>
      </c>
      <c r="J4737" s="177" t="str">
        <f t="shared" si="147"/>
        <v>Date &gt; 1920</v>
      </c>
    </row>
    <row r="4738" spans="1:10" x14ac:dyDescent="0.3">
      <c r="A4738" s="178" t="s">
        <v>270</v>
      </c>
      <c r="B4738" s="178" t="s">
        <v>57</v>
      </c>
      <c r="C4738" s="178" t="s">
        <v>1428</v>
      </c>
      <c r="D4738" s="178" t="s">
        <v>7970</v>
      </c>
      <c r="E4738" s="179">
        <v>37473</v>
      </c>
      <c r="F4738" s="180">
        <v>0</v>
      </c>
      <c r="G4738" s="180">
        <v>5647.5</v>
      </c>
      <c r="H4738" s="180">
        <v>627.5</v>
      </c>
      <c r="I4738" s="180">
        <f t="shared" si="146"/>
        <v>6275</v>
      </c>
      <c r="J4738" s="177" t="str">
        <f t="shared" si="147"/>
        <v>Date &gt; 1920</v>
      </c>
    </row>
    <row r="4739" spans="1:10" x14ac:dyDescent="0.3">
      <c r="A4739" s="178" t="s">
        <v>270</v>
      </c>
      <c r="B4739" s="178" t="s">
        <v>57</v>
      </c>
      <c r="C4739" s="178" t="s">
        <v>1428</v>
      </c>
      <c r="D4739" s="178" t="s">
        <v>7970</v>
      </c>
      <c r="E4739" s="179">
        <v>37494</v>
      </c>
      <c r="F4739" s="180">
        <v>698064</v>
      </c>
      <c r="G4739" s="180">
        <v>140056.38</v>
      </c>
      <c r="H4739" s="180">
        <v>93123.77</v>
      </c>
      <c r="I4739" s="180">
        <f t="shared" si="146"/>
        <v>931244.15</v>
      </c>
      <c r="J4739" s="177" t="str">
        <f t="shared" si="147"/>
        <v>Date &gt; 1920</v>
      </c>
    </row>
    <row r="4740" spans="1:10" x14ac:dyDescent="0.3">
      <c r="A4740" s="178" t="s">
        <v>270</v>
      </c>
      <c r="B4740" s="178" t="s">
        <v>57</v>
      </c>
      <c r="C4740" s="178" t="s">
        <v>1428</v>
      </c>
      <c r="D4740" s="178" t="s">
        <v>7970</v>
      </c>
      <c r="E4740" s="179">
        <v>37537</v>
      </c>
      <c r="F4740" s="180">
        <v>269935</v>
      </c>
      <c r="G4740" s="180">
        <v>72047.48</v>
      </c>
      <c r="H4740" s="180">
        <v>37998.519999999997</v>
      </c>
      <c r="I4740" s="180">
        <f t="shared" si="146"/>
        <v>379981</v>
      </c>
      <c r="J4740" s="177" t="str">
        <f t="shared" si="147"/>
        <v>Date &gt; 1920</v>
      </c>
    </row>
    <row r="4741" spans="1:10" x14ac:dyDescent="0.3">
      <c r="A4741" s="178" t="s">
        <v>270</v>
      </c>
      <c r="B4741" s="178" t="s">
        <v>57</v>
      </c>
      <c r="C4741" s="178" t="s">
        <v>1428</v>
      </c>
      <c r="D4741" s="178" t="s">
        <v>7970</v>
      </c>
      <c r="E4741" s="179">
        <v>37537</v>
      </c>
      <c r="F4741" s="180">
        <v>14298</v>
      </c>
      <c r="G4741" s="180">
        <v>3741.31</v>
      </c>
      <c r="H4741" s="180">
        <v>2005.89</v>
      </c>
      <c r="I4741" s="180">
        <f t="shared" ref="I4741:I4804" si="148">SUM(F4741:H4741)</f>
        <v>20045.2</v>
      </c>
      <c r="J4741" s="177" t="str">
        <f t="shared" ref="J4741:J4804" si="149">IF(OR(YEAR(E4741)&gt; 1920, ISBLANK(E4741)), "Date &gt; 1920", "Sketchy date")</f>
        <v>Date &gt; 1920</v>
      </c>
    </row>
    <row r="4742" spans="1:10" x14ac:dyDescent="0.3">
      <c r="A4742" s="178" t="s">
        <v>270</v>
      </c>
      <c r="B4742" s="178" t="s">
        <v>57</v>
      </c>
      <c r="C4742" s="178" t="s">
        <v>1428</v>
      </c>
      <c r="D4742" s="178" t="s">
        <v>7970</v>
      </c>
      <c r="E4742" s="179">
        <v>37578</v>
      </c>
      <c r="F4742" s="180">
        <v>0</v>
      </c>
      <c r="G4742" s="180">
        <v>86682.12</v>
      </c>
      <c r="H4742" s="180">
        <v>30569.63</v>
      </c>
      <c r="I4742" s="180">
        <f t="shared" si="148"/>
        <v>117251.75</v>
      </c>
      <c r="J4742" s="177" t="str">
        <f t="shared" si="149"/>
        <v>Date &gt; 1920</v>
      </c>
    </row>
    <row r="4743" spans="1:10" x14ac:dyDescent="0.3">
      <c r="A4743" s="178" t="s">
        <v>270</v>
      </c>
      <c r="B4743" s="178" t="s">
        <v>57</v>
      </c>
      <c r="C4743" s="178" t="s">
        <v>1428</v>
      </c>
      <c r="D4743" s="178" t="s">
        <v>7970</v>
      </c>
      <c r="E4743" s="179">
        <v>37607</v>
      </c>
      <c r="F4743" s="180">
        <v>0</v>
      </c>
      <c r="G4743" s="180">
        <v>334240.3</v>
      </c>
      <c r="H4743" s="180">
        <v>53841.34</v>
      </c>
      <c r="I4743" s="180">
        <f t="shared" si="148"/>
        <v>388081.64</v>
      </c>
      <c r="J4743" s="177" t="str">
        <f t="shared" si="149"/>
        <v>Date &gt; 1920</v>
      </c>
    </row>
    <row r="4744" spans="1:10" x14ac:dyDescent="0.3">
      <c r="A4744" s="178" t="s">
        <v>270</v>
      </c>
      <c r="B4744" s="178" t="s">
        <v>57</v>
      </c>
      <c r="C4744" s="178" t="s">
        <v>1428</v>
      </c>
      <c r="D4744" s="178" t="s">
        <v>7970</v>
      </c>
      <c r="E4744" s="179">
        <v>37755</v>
      </c>
      <c r="F4744" s="180">
        <v>269935</v>
      </c>
      <c r="G4744" s="180">
        <v>0</v>
      </c>
      <c r="H4744" s="180">
        <v>123714.69</v>
      </c>
      <c r="I4744" s="180">
        <f t="shared" si="148"/>
        <v>393649.69</v>
      </c>
      <c r="J4744" s="177" t="str">
        <f t="shared" si="149"/>
        <v>Date &gt; 1920</v>
      </c>
    </row>
    <row r="4745" spans="1:10" x14ac:dyDescent="0.3">
      <c r="A4745" s="178" t="s">
        <v>270</v>
      </c>
      <c r="B4745" s="178" t="s">
        <v>57</v>
      </c>
      <c r="C4745" s="178" t="s">
        <v>1428</v>
      </c>
      <c r="D4745" s="178" t="s">
        <v>7970</v>
      </c>
      <c r="E4745" s="179">
        <v>37755</v>
      </c>
      <c r="F4745" s="180">
        <v>-269935</v>
      </c>
      <c r="G4745" s="180">
        <v>0</v>
      </c>
      <c r="H4745" s="180">
        <v>0</v>
      </c>
      <c r="I4745" s="180">
        <f t="shared" si="148"/>
        <v>-269935</v>
      </c>
      <c r="J4745" s="177" t="str">
        <f t="shared" si="149"/>
        <v>Date &gt; 1920</v>
      </c>
    </row>
    <row r="4746" spans="1:10" x14ac:dyDescent="0.3">
      <c r="A4746" s="178" t="s">
        <v>270</v>
      </c>
      <c r="B4746" s="178" t="s">
        <v>57</v>
      </c>
      <c r="C4746" s="178" t="s">
        <v>1428</v>
      </c>
      <c r="D4746" s="178" t="s">
        <v>7970</v>
      </c>
      <c r="E4746" s="179">
        <v>37755</v>
      </c>
      <c r="F4746" s="180">
        <v>1026758</v>
      </c>
      <c r="G4746" s="180">
        <v>0</v>
      </c>
      <c r="H4746" s="180">
        <v>0</v>
      </c>
      <c r="I4746" s="180">
        <f t="shared" si="148"/>
        <v>1026758</v>
      </c>
      <c r="J4746" s="177" t="str">
        <f t="shared" si="149"/>
        <v>Date &gt; 1920</v>
      </c>
    </row>
    <row r="4747" spans="1:10" x14ac:dyDescent="0.3">
      <c r="A4747" s="178" t="s">
        <v>270</v>
      </c>
      <c r="B4747" s="178" t="s">
        <v>57</v>
      </c>
      <c r="C4747" s="178" t="s">
        <v>1428</v>
      </c>
      <c r="D4747" s="178" t="s">
        <v>7970</v>
      </c>
      <c r="E4747" s="179">
        <v>37764</v>
      </c>
      <c r="F4747" s="180">
        <v>-269935</v>
      </c>
      <c r="G4747" s="180">
        <v>0</v>
      </c>
      <c r="H4747" s="180">
        <v>2651.86</v>
      </c>
      <c r="I4747" s="180">
        <f t="shared" si="148"/>
        <v>-267283.14</v>
      </c>
      <c r="J4747" s="177" t="str">
        <f t="shared" si="149"/>
        <v>Date &gt; 1920</v>
      </c>
    </row>
    <row r="4748" spans="1:10" x14ac:dyDescent="0.3">
      <c r="A4748" s="178" t="s">
        <v>270</v>
      </c>
      <c r="B4748" s="178" t="s">
        <v>57</v>
      </c>
      <c r="C4748" s="178" t="s">
        <v>1428</v>
      </c>
      <c r="D4748" s="178" t="s">
        <v>7970</v>
      </c>
      <c r="E4748" s="179">
        <v>37764</v>
      </c>
      <c r="F4748" s="180">
        <v>288890</v>
      </c>
      <c r="G4748" s="180">
        <v>0</v>
      </c>
      <c r="H4748" s="180">
        <v>0</v>
      </c>
      <c r="I4748" s="180">
        <f t="shared" si="148"/>
        <v>288890</v>
      </c>
      <c r="J4748" s="177" t="str">
        <f t="shared" si="149"/>
        <v>Date &gt; 1920</v>
      </c>
    </row>
    <row r="4749" spans="1:10" x14ac:dyDescent="0.3">
      <c r="A4749" s="178" t="s">
        <v>270</v>
      </c>
      <c r="B4749" s="178" t="s">
        <v>57</v>
      </c>
      <c r="C4749" s="178" t="s">
        <v>1428</v>
      </c>
      <c r="D4749" s="178" t="s">
        <v>7970</v>
      </c>
      <c r="E4749" s="179">
        <v>37785</v>
      </c>
      <c r="F4749" s="180">
        <v>-269935</v>
      </c>
      <c r="G4749" s="180">
        <v>0</v>
      </c>
      <c r="H4749" s="180">
        <v>2845.21</v>
      </c>
      <c r="I4749" s="180">
        <f t="shared" si="148"/>
        <v>-267089.78999999998</v>
      </c>
      <c r="J4749" s="177" t="str">
        <f t="shared" si="149"/>
        <v>Date &gt; 1920</v>
      </c>
    </row>
    <row r="4750" spans="1:10" x14ac:dyDescent="0.3">
      <c r="A4750" s="178" t="s">
        <v>270</v>
      </c>
      <c r="B4750" s="178" t="s">
        <v>57</v>
      </c>
      <c r="C4750" s="178" t="s">
        <v>1428</v>
      </c>
      <c r="D4750" s="178" t="s">
        <v>7970</v>
      </c>
      <c r="E4750" s="179">
        <v>37785</v>
      </c>
      <c r="F4750" s="180">
        <v>290252</v>
      </c>
      <c r="G4750" s="180">
        <v>0</v>
      </c>
      <c r="H4750" s="180">
        <v>0</v>
      </c>
      <c r="I4750" s="180">
        <f t="shared" si="148"/>
        <v>290252</v>
      </c>
      <c r="J4750" s="177" t="str">
        <f t="shared" si="149"/>
        <v>Date &gt; 1920</v>
      </c>
    </row>
    <row r="4751" spans="1:10" x14ac:dyDescent="0.3">
      <c r="A4751" s="178" t="s">
        <v>270</v>
      </c>
      <c r="B4751" s="178" t="s">
        <v>57</v>
      </c>
      <c r="C4751" s="178" t="s">
        <v>1428</v>
      </c>
      <c r="D4751" s="178" t="s">
        <v>7970</v>
      </c>
      <c r="E4751" s="179">
        <v>37825</v>
      </c>
      <c r="F4751" s="180">
        <v>-269935</v>
      </c>
      <c r="G4751" s="180">
        <v>0</v>
      </c>
      <c r="H4751" s="180">
        <v>6508.26</v>
      </c>
      <c r="I4751" s="180">
        <f t="shared" si="148"/>
        <v>-263426.74</v>
      </c>
      <c r="J4751" s="177" t="str">
        <f t="shared" si="149"/>
        <v>Date &gt; 1920</v>
      </c>
    </row>
    <row r="4752" spans="1:10" x14ac:dyDescent="0.3">
      <c r="A4752" s="178" t="s">
        <v>270</v>
      </c>
      <c r="B4752" s="178" t="s">
        <v>57</v>
      </c>
      <c r="C4752" s="178" t="s">
        <v>1428</v>
      </c>
      <c r="D4752" s="178" t="s">
        <v>7970</v>
      </c>
      <c r="E4752" s="179">
        <v>37825</v>
      </c>
      <c r="F4752" s="180">
        <v>314649</v>
      </c>
      <c r="G4752" s="180">
        <v>0</v>
      </c>
      <c r="H4752" s="180">
        <v>0</v>
      </c>
      <c r="I4752" s="180">
        <f t="shared" si="148"/>
        <v>314649</v>
      </c>
      <c r="J4752" s="177" t="str">
        <f t="shared" si="149"/>
        <v>Date &gt; 1920</v>
      </c>
    </row>
    <row r="4753" spans="1:10" x14ac:dyDescent="0.3">
      <c r="A4753" s="178" t="s">
        <v>270</v>
      </c>
      <c r="B4753" s="178" t="s">
        <v>57</v>
      </c>
      <c r="C4753" s="178" t="s">
        <v>1428</v>
      </c>
      <c r="D4753" s="178" t="s">
        <v>7970</v>
      </c>
      <c r="E4753" s="179">
        <v>37886</v>
      </c>
      <c r="F4753" s="180">
        <v>-269935</v>
      </c>
      <c r="G4753" s="180">
        <v>0</v>
      </c>
      <c r="H4753" s="180">
        <v>411.7</v>
      </c>
      <c r="I4753" s="180">
        <f t="shared" si="148"/>
        <v>-269523.3</v>
      </c>
      <c r="J4753" s="177" t="str">
        <f t="shared" si="149"/>
        <v>Date &gt; 1920</v>
      </c>
    </row>
    <row r="4754" spans="1:10" x14ac:dyDescent="0.3">
      <c r="A4754" s="178" t="s">
        <v>270</v>
      </c>
      <c r="B4754" s="178" t="s">
        <v>57</v>
      </c>
      <c r="C4754" s="178" t="s">
        <v>1428</v>
      </c>
      <c r="D4754" s="178" t="s">
        <v>7970</v>
      </c>
      <c r="E4754" s="179">
        <v>37886</v>
      </c>
      <c r="F4754" s="180">
        <v>272881</v>
      </c>
      <c r="G4754" s="180">
        <v>0</v>
      </c>
      <c r="H4754" s="180">
        <v>0</v>
      </c>
      <c r="I4754" s="180">
        <f t="shared" si="148"/>
        <v>272881</v>
      </c>
      <c r="J4754" s="177" t="str">
        <f t="shared" si="149"/>
        <v>Date &gt; 1920</v>
      </c>
    </row>
    <row r="4755" spans="1:10" x14ac:dyDescent="0.3">
      <c r="A4755" s="178" t="s">
        <v>270</v>
      </c>
      <c r="B4755" s="178" t="s">
        <v>57</v>
      </c>
      <c r="C4755" s="178" t="s">
        <v>1428</v>
      </c>
      <c r="D4755" s="178" t="s">
        <v>7970</v>
      </c>
      <c r="E4755" s="179">
        <v>38022</v>
      </c>
      <c r="F4755" s="180">
        <v>36479</v>
      </c>
      <c r="G4755" s="180">
        <v>0</v>
      </c>
      <c r="H4755" s="180">
        <v>4095.07</v>
      </c>
      <c r="I4755" s="180">
        <f t="shared" si="148"/>
        <v>40574.07</v>
      </c>
      <c r="J4755" s="177" t="str">
        <f t="shared" si="149"/>
        <v>Date &gt; 1920</v>
      </c>
    </row>
    <row r="4756" spans="1:10" x14ac:dyDescent="0.3">
      <c r="A4756" s="178" t="s">
        <v>270</v>
      </c>
      <c r="B4756" s="178" t="s">
        <v>57</v>
      </c>
      <c r="C4756" s="178" t="s">
        <v>1428</v>
      </c>
      <c r="D4756" s="178" t="s">
        <v>7970</v>
      </c>
      <c r="E4756" s="179">
        <v>38036</v>
      </c>
      <c r="F4756" s="180">
        <v>0</v>
      </c>
      <c r="G4756" s="180">
        <v>85169.279999999999</v>
      </c>
      <c r="H4756" s="180">
        <v>0</v>
      </c>
      <c r="I4756" s="180">
        <f t="shared" si="148"/>
        <v>85169.279999999999</v>
      </c>
      <c r="J4756" s="177" t="str">
        <f t="shared" si="149"/>
        <v>Date &gt; 1920</v>
      </c>
    </row>
    <row r="4757" spans="1:10" x14ac:dyDescent="0.3">
      <c r="A4757" s="178" t="s">
        <v>270</v>
      </c>
      <c r="B4757" s="178" t="s">
        <v>57</v>
      </c>
      <c r="C4757" s="178" t="s">
        <v>1428</v>
      </c>
      <c r="D4757" s="178" t="s">
        <v>7970</v>
      </c>
      <c r="E4757" s="179">
        <v>38050</v>
      </c>
      <c r="F4757" s="180">
        <v>184884</v>
      </c>
      <c r="G4757" s="180">
        <v>0</v>
      </c>
      <c r="H4757" s="180">
        <v>4035.21</v>
      </c>
      <c r="I4757" s="180">
        <f t="shared" si="148"/>
        <v>188919.21</v>
      </c>
      <c r="J4757" s="177" t="str">
        <f t="shared" si="149"/>
        <v>Date &gt; 1920</v>
      </c>
    </row>
    <row r="4758" spans="1:10" x14ac:dyDescent="0.3">
      <c r="A4758" s="178" t="s">
        <v>270</v>
      </c>
      <c r="B4758" s="178" t="s">
        <v>57</v>
      </c>
      <c r="C4758" s="178" t="s">
        <v>1428</v>
      </c>
      <c r="D4758" s="178" t="s">
        <v>7970</v>
      </c>
      <c r="E4758" s="179">
        <v>38149</v>
      </c>
      <c r="F4758" s="180">
        <v>16234</v>
      </c>
      <c r="G4758" s="180">
        <v>0</v>
      </c>
      <c r="H4758" s="180">
        <v>-277.22000000000003</v>
      </c>
      <c r="I4758" s="180">
        <f t="shared" si="148"/>
        <v>15956.78</v>
      </c>
      <c r="J4758" s="177" t="str">
        <f t="shared" si="149"/>
        <v>Date &gt; 1920</v>
      </c>
    </row>
    <row r="4759" spans="1:10" x14ac:dyDescent="0.3">
      <c r="A4759" s="178" t="s">
        <v>270</v>
      </c>
      <c r="B4759" s="178" t="s">
        <v>57</v>
      </c>
      <c r="C4759" s="178" t="s">
        <v>1428</v>
      </c>
      <c r="D4759" s="178" t="s">
        <v>7971</v>
      </c>
      <c r="E4759" s="179">
        <v>36909</v>
      </c>
      <c r="F4759" s="180">
        <v>0</v>
      </c>
      <c r="G4759" s="180">
        <v>5048.1000000000004</v>
      </c>
      <c r="H4759" s="180">
        <v>3365.4</v>
      </c>
      <c r="I4759" s="180">
        <f t="shared" si="148"/>
        <v>8413.5</v>
      </c>
      <c r="J4759" s="177" t="str">
        <f t="shared" si="149"/>
        <v>Date &gt; 1920</v>
      </c>
    </row>
    <row r="4760" spans="1:10" x14ac:dyDescent="0.3">
      <c r="A4760" s="178" t="s">
        <v>270</v>
      </c>
      <c r="B4760" s="178" t="s">
        <v>57</v>
      </c>
      <c r="C4760" s="178" t="s">
        <v>1428</v>
      </c>
      <c r="D4760" s="178" t="s">
        <v>7971</v>
      </c>
      <c r="E4760" s="179">
        <v>37194</v>
      </c>
      <c r="F4760" s="180">
        <v>0</v>
      </c>
      <c r="G4760" s="180">
        <v>2702.87</v>
      </c>
      <c r="H4760" s="180">
        <v>1801.91</v>
      </c>
      <c r="I4760" s="180">
        <f t="shared" si="148"/>
        <v>4504.78</v>
      </c>
      <c r="J4760" s="177" t="str">
        <f t="shared" si="149"/>
        <v>Date &gt; 1920</v>
      </c>
    </row>
    <row r="4761" spans="1:10" x14ac:dyDescent="0.3">
      <c r="A4761" s="178" t="s">
        <v>270</v>
      </c>
      <c r="B4761" s="178" t="s">
        <v>57</v>
      </c>
      <c r="C4761" s="178" t="s">
        <v>1428</v>
      </c>
      <c r="D4761" s="178" t="s">
        <v>7971</v>
      </c>
      <c r="E4761" s="179">
        <v>37307</v>
      </c>
      <c r="F4761" s="180">
        <v>0</v>
      </c>
      <c r="G4761" s="180">
        <v>37412.519999999997</v>
      </c>
      <c r="H4761" s="180">
        <v>24941.69</v>
      </c>
      <c r="I4761" s="180">
        <f t="shared" si="148"/>
        <v>62354.209999999992</v>
      </c>
      <c r="J4761" s="177" t="str">
        <f t="shared" si="149"/>
        <v>Date &gt; 1920</v>
      </c>
    </row>
    <row r="4762" spans="1:10" x14ac:dyDescent="0.3">
      <c r="A4762" s="178" t="s">
        <v>270</v>
      </c>
      <c r="B4762" s="178" t="s">
        <v>57</v>
      </c>
      <c r="C4762" s="178" t="s">
        <v>1428</v>
      </c>
      <c r="D4762" s="178" t="s">
        <v>7971</v>
      </c>
      <c r="E4762" s="179">
        <v>37327</v>
      </c>
      <c r="F4762" s="180">
        <v>0</v>
      </c>
      <c r="G4762" s="180">
        <v>1679.71</v>
      </c>
      <c r="H4762" s="180">
        <v>1119.8</v>
      </c>
      <c r="I4762" s="180">
        <f t="shared" si="148"/>
        <v>2799.51</v>
      </c>
      <c r="J4762" s="177" t="str">
        <f t="shared" si="149"/>
        <v>Date &gt; 1920</v>
      </c>
    </row>
    <row r="4763" spans="1:10" x14ac:dyDescent="0.3">
      <c r="A4763" s="178" t="s">
        <v>270</v>
      </c>
      <c r="B4763" s="178" t="s">
        <v>57</v>
      </c>
      <c r="C4763" s="178" t="s">
        <v>1428</v>
      </c>
      <c r="D4763" s="178" t="s">
        <v>7971</v>
      </c>
      <c r="E4763" s="179">
        <v>37473</v>
      </c>
      <c r="F4763" s="180">
        <v>0</v>
      </c>
      <c r="G4763" s="180">
        <v>1156.8</v>
      </c>
      <c r="H4763" s="180">
        <v>771.2</v>
      </c>
      <c r="I4763" s="180">
        <f t="shared" si="148"/>
        <v>1928</v>
      </c>
      <c r="J4763" s="177" t="str">
        <f t="shared" si="149"/>
        <v>Date &gt; 1920</v>
      </c>
    </row>
    <row r="4764" spans="1:10" x14ac:dyDescent="0.3">
      <c r="A4764" s="178" t="s">
        <v>270</v>
      </c>
      <c r="B4764" s="178" t="s">
        <v>57</v>
      </c>
      <c r="C4764" s="178" t="s">
        <v>1428</v>
      </c>
      <c r="D4764" s="178" t="s">
        <v>7971</v>
      </c>
      <c r="E4764" s="179">
        <v>37512</v>
      </c>
      <c r="F4764" s="180">
        <v>0</v>
      </c>
      <c r="G4764" s="180">
        <v>672.41</v>
      </c>
      <c r="H4764" s="180">
        <v>448.27</v>
      </c>
      <c r="I4764" s="180">
        <f t="shared" si="148"/>
        <v>1120.6799999999998</v>
      </c>
      <c r="J4764" s="177" t="str">
        <f t="shared" si="149"/>
        <v>Date &gt; 1920</v>
      </c>
    </row>
    <row r="4765" spans="1:10" x14ac:dyDescent="0.3">
      <c r="A4765" s="178" t="s">
        <v>270</v>
      </c>
      <c r="B4765" s="178" t="s">
        <v>57</v>
      </c>
      <c r="C4765" s="178" t="s">
        <v>1428</v>
      </c>
      <c r="D4765" s="178" t="s">
        <v>7972</v>
      </c>
      <c r="E4765" s="179">
        <v>37187</v>
      </c>
      <c r="F4765" s="180">
        <v>87723</v>
      </c>
      <c r="G4765" s="180">
        <v>0</v>
      </c>
      <c r="H4765" s="180">
        <v>9747</v>
      </c>
      <c r="I4765" s="180">
        <f t="shared" si="148"/>
        <v>97470</v>
      </c>
      <c r="J4765" s="177" t="str">
        <f t="shared" si="149"/>
        <v>Date &gt; 1920</v>
      </c>
    </row>
    <row r="4766" spans="1:10" x14ac:dyDescent="0.3">
      <c r="A4766" s="178" t="s">
        <v>270</v>
      </c>
      <c r="B4766" s="178" t="s">
        <v>57</v>
      </c>
      <c r="C4766" s="178" t="s">
        <v>1428</v>
      </c>
      <c r="D4766" s="178" t="s">
        <v>7972</v>
      </c>
      <c r="E4766" s="179">
        <v>37194</v>
      </c>
      <c r="F4766" s="180">
        <v>87997</v>
      </c>
      <c r="G4766" s="180">
        <v>0</v>
      </c>
      <c r="H4766" s="180">
        <v>9777.65</v>
      </c>
      <c r="I4766" s="180">
        <f t="shared" si="148"/>
        <v>97774.65</v>
      </c>
      <c r="J4766" s="177" t="str">
        <f t="shared" si="149"/>
        <v>Date &gt; 1920</v>
      </c>
    </row>
    <row r="4767" spans="1:10" x14ac:dyDescent="0.3">
      <c r="A4767" s="178" t="s">
        <v>270</v>
      </c>
      <c r="B4767" s="178" t="s">
        <v>57</v>
      </c>
      <c r="C4767" s="178" t="s">
        <v>1428</v>
      </c>
      <c r="D4767" s="178" t="s">
        <v>7972</v>
      </c>
      <c r="E4767" s="179">
        <v>37194</v>
      </c>
      <c r="F4767" s="180">
        <v>158058</v>
      </c>
      <c r="G4767" s="180">
        <v>0</v>
      </c>
      <c r="H4767" s="180">
        <v>17562.400000000001</v>
      </c>
      <c r="I4767" s="180">
        <f t="shared" si="148"/>
        <v>175620.4</v>
      </c>
      <c r="J4767" s="177" t="str">
        <f t="shared" si="149"/>
        <v>Date &gt; 1920</v>
      </c>
    </row>
    <row r="4768" spans="1:10" x14ac:dyDescent="0.3">
      <c r="A4768" s="178" t="s">
        <v>270</v>
      </c>
      <c r="B4768" s="178" t="s">
        <v>57</v>
      </c>
      <c r="C4768" s="178" t="s">
        <v>1428</v>
      </c>
      <c r="D4768" s="178" t="s">
        <v>7972</v>
      </c>
      <c r="E4768" s="179">
        <v>37242</v>
      </c>
      <c r="F4768" s="180">
        <v>339272</v>
      </c>
      <c r="G4768" s="180">
        <v>0</v>
      </c>
      <c r="H4768" s="180">
        <v>37697.71</v>
      </c>
      <c r="I4768" s="180">
        <f t="shared" si="148"/>
        <v>376969.71</v>
      </c>
      <c r="J4768" s="177" t="str">
        <f t="shared" si="149"/>
        <v>Date &gt; 1920</v>
      </c>
    </row>
    <row r="4769" spans="1:10" x14ac:dyDescent="0.3">
      <c r="A4769" s="178" t="s">
        <v>270</v>
      </c>
      <c r="B4769" s="178" t="s">
        <v>57</v>
      </c>
      <c r="C4769" s="178" t="s">
        <v>1428</v>
      </c>
      <c r="D4769" s="178" t="s">
        <v>7972</v>
      </c>
      <c r="E4769" s="179">
        <v>37264</v>
      </c>
      <c r="F4769" s="180">
        <v>15623</v>
      </c>
      <c r="G4769" s="180">
        <v>0</v>
      </c>
      <c r="H4769" s="180">
        <v>1736.83</v>
      </c>
      <c r="I4769" s="180">
        <f t="shared" si="148"/>
        <v>17359.830000000002</v>
      </c>
      <c r="J4769" s="177" t="str">
        <f t="shared" si="149"/>
        <v>Date &gt; 1920</v>
      </c>
    </row>
    <row r="4770" spans="1:10" x14ac:dyDescent="0.3">
      <c r="A4770" s="178" t="s">
        <v>270</v>
      </c>
      <c r="B4770" s="178" t="s">
        <v>57</v>
      </c>
      <c r="C4770" s="178" t="s">
        <v>1428</v>
      </c>
      <c r="D4770" s="178" t="s">
        <v>7972</v>
      </c>
      <c r="E4770" s="179">
        <v>37320</v>
      </c>
      <c r="F4770" s="180">
        <v>164374</v>
      </c>
      <c r="G4770" s="180">
        <v>0</v>
      </c>
      <c r="H4770" s="180">
        <v>18263.580000000002</v>
      </c>
      <c r="I4770" s="180">
        <f t="shared" si="148"/>
        <v>182637.58000000002</v>
      </c>
      <c r="J4770" s="177" t="str">
        <f t="shared" si="149"/>
        <v>Date &gt; 1920</v>
      </c>
    </row>
    <row r="4771" spans="1:10" x14ac:dyDescent="0.3">
      <c r="A4771" s="178" t="s">
        <v>270</v>
      </c>
      <c r="B4771" s="178" t="s">
        <v>57</v>
      </c>
      <c r="C4771" s="178" t="s">
        <v>1428</v>
      </c>
      <c r="D4771" s="178" t="s">
        <v>7972</v>
      </c>
      <c r="E4771" s="179">
        <v>37330</v>
      </c>
      <c r="F4771" s="180">
        <v>34032</v>
      </c>
      <c r="G4771" s="180">
        <v>0</v>
      </c>
      <c r="H4771" s="180">
        <v>3780.98</v>
      </c>
      <c r="I4771" s="180">
        <f t="shared" si="148"/>
        <v>37812.980000000003</v>
      </c>
      <c r="J4771" s="177" t="str">
        <f t="shared" si="149"/>
        <v>Date &gt; 1920</v>
      </c>
    </row>
    <row r="4772" spans="1:10" x14ac:dyDescent="0.3">
      <c r="A4772" s="178" t="s">
        <v>270</v>
      </c>
      <c r="B4772" s="178" t="s">
        <v>57</v>
      </c>
      <c r="C4772" s="178" t="s">
        <v>1428</v>
      </c>
      <c r="D4772" s="178" t="s">
        <v>7972</v>
      </c>
      <c r="E4772" s="179">
        <v>37371</v>
      </c>
      <c r="F4772" s="180">
        <v>71767</v>
      </c>
      <c r="G4772" s="180">
        <v>0</v>
      </c>
      <c r="H4772" s="180">
        <v>7973.8</v>
      </c>
      <c r="I4772" s="180">
        <f t="shared" si="148"/>
        <v>79740.800000000003</v>
      </c>
      <c r="J4772" s="177" t="str">
        <f t="shared" si="149"/>
        <v>Date &gt; 1920</v>
      </c>
    </row>
    <row r="4773" spans="1:10" x14ac:dyDescent="0.3">
      <c r="A4773" s="178" t="s">
        <v>270</v>
      </c>
      <c r="B4773" s="178" t="s">
        <v>57</v>
      </c>
      <c r="C4773" s="178" t="s">
        <v>1428</v>
      </c>
      <c r="D4773" s="178" t="s">
        <v>7972</v>
      </c>
      <c r="E4773" s="179">
        <v>37439</v>
      </c>
      <c r="F4773" s="180">
        <v>14192</v>
      </c>
      <c r="G4773" s="180">
        <v>0</v>
      </c>
      <c r="H4773" s="180">
        <v>1577.06</v>
      </c>
      <c r="I4773" s="180">
        <f t="shared" si="148"/>
        <v>15769.06</v>
      </c>
      <c r="J4773" s="177" t="str">
        <f t="shared" si="149"/>
        <v>Date &gt; 1920</v>
      </c>
    </row>
    <row r="4774" spans="1:10" x14ac:dyDescent="0.3">
      <c r="A4774" s="178" t="s">
        <v>270</v>
      </c>
      <c r="B4774" s="178" t="s">
        <v>57</v>
      </c>
      <c r="C4774" s="178" t="s">
        <v>1428</v>
      </c>
      <c r="D4774" s="178" t="s">
        <v>7972</v>
      </c>
      <c r="E4774" s="179">
        <v>37494</v>
      </c>
      <c r="F4774" s="180">
        <v>189861</v>
      </c>
      <c r="G4774" s="180">
        <v>0</v>
      </c>
      <c r="H4774" s="180">
        <v>21095.32</v>
      </c>
      <c r="I4774" s="180">
        <f t="shared" si="148"/>
        <v>210956.32</v>
      </c>
      <c r="J4774" s="177" t="str">
        <f t="shared" si="149"/>
        <v>Date &gt; 1920</v>
      </c>
    </row>
    <row r="4775" spans="1:10" x14ac:dyDescent="0.3">
      <c r="A4775" s="178" t="s">
        <v>270</v>
      </c>
      <c r="B4775" s="178" t="s">
        <v>57</v>
      </c>
      <c r="C4775" s="178" t="s">
        <v>1428</v>
      </c>
      <c r="D4775" s="178" t="s">
        <v>7972</v>
      </c>
      <c r="E4775" s="179">
        <v>37508</v>
      </c>
      <c r="F4775" s="180">
        <v>5299</v>
      </c>
      <c r="G4775" s="180">
        <v>0</v>
      </c>
      <c r="H4775" s="180">
        <v>589.30999999999995</v>
      </c>
      <c r="I4775" s="180">
        <f t="shared" si="148"/>
        <v>5888.3099999999995</v>
      </c>
      <c r="J4775" s="177" t="str">
        <f t="shared" si="149"/>
        <v>Date &gt; 1920</v>
      </c>
    </row>
    <row r="4776" spans="1:10" x14ac:dyDescent="0.3">
      <c r="A4776" s="178" t="s">
        <v>270</v>
      </c>
      <c r="B4776" s="178" t="s">
        <v>57</v>
      </c>
      <c r="C4776" s="178" t="s">
        <v>1428</v>
      </c>
      <c r="D4776" s="178" t="s">
        <v>7972</v>
      </c>
      <c r="E4776" s="179">
        <v>37537</v>
      </c>
      <c r="F4776" s="180">
        <v>10906</v>
      </c>
      <c r="G4776" s="180">
        <v>0</v>
      </c>
      <c r="H4776" s="180">
        <v>1212.1600000000001</v>
      </c>
      <c r="I4776" s="180">
        <f t="shared" si="148"/>
        <v>12118.16</v>
      </c>
      <c r="J4776" s="177" t="str">
        <f t="shared" si="149"/>
        <v>Date &gt; 1920</v>
      </c>
    </row>
    <row r="4777" spans="1:10" x14ac:dyDescent="0.3">
      <c r="A4777" s="178" t="s">
        <v>270</v>
      </c>
      <c r="B4777" s="178" t="s">
        <v>57</v>
      </c>
      <c r="C4777" s="178" t="s">
        <v>1428</v>
      </c>
      <c r="D4777" s="178" t="s">
        <v>7972</v>
      </c>
      <c r="E4777" s="179">
        <v>37609</v>
      </c>
      <c r="F4777" s="180">
        <v>8492</v>
      </c>
      <c r="G4777" s="180">
        <v>0</v>
      </c>
      <c r="H4777" s="180">
        <v>941.2</v>
      </c>
      <c r="I4777" s="180">
        <f t="shared" si="148"/>
        <v>9433.2000000000007</v>
      </c>
      <c r="J4777" s="177" t="str">
        <f t="shared" si="149"/>
        <v>Date &gt; 1920</v>
      </c>
    </row>
    <row r="4778" spans="1:10" x14ac:dyDescent="0.3">
      <c r="A4778" s="178" t="s">
        <v>270</v>
      </c>
      <c r="B4778" s="178" t="s">
        <v>57</v>
      </c>
      <c r="C4778" s="178" t="s">
        <v>1428</v>
      </c>
      <c r="D4778" s="178" t="s">
        <v>7972</v>
      </c>
      <c r="E4778" s="179">
        <v>37872</v>
      </c>
      <c r="F4778" s="180">
        <v>20519</v>
      </c>
      <c r="G4778" s="180">
        <v>0</v>
      </c>
      <c r="H4778" s="180">
        <v>2281.77</v>
      </c>
      <c r="I4778" s="180">
        <f t="shared" si="148"/>
        <v>22800.77</v>
      </c>
      <c r="J4778" s="177" t="str">
        <f t="shared" si="149"/>
        <v>Date &gt; 1920</v>
      </c>
    </row>
    <row r="4779" spans="1:10" x14ac:dyDescent="0.3">
      <c r="A4779" s="178" t="s">
        <v>270</v>
      </c>
      <c r="B4779" s="178" t="s">
        <v>57</v>
      </c>
      <c r="C4779" s="178" t="s">
        <v>1428</v>
      </c>
      <c r="D4779" s="178" t="s">
        <v>7973</v>
      </c>
      <c r="E4779" s="179">
        <v>22777</v>
      </c>
      <c r="F4779" s="180">
        <v>38121.589999999997</v>
      </c>
      <c r="G4779" s="180">
        <v>25414.400000000001</v>
      </c>
      <c r="H4779" s="180">
        <v>12707.2</v>
      </c>
      <c r="I4779" s="180">
        <f t="shared" si="148"/>
        <v>76243.19</v>
      </c>
      <c r="J4779" s="177" t="str">
        <f t="shared" si="149"/>
        <v>Date &gt; 1920</v>
      </c>
    </row>
    <row r="4780" spans="1:10" x14ac:dyDescent="0.3">
      <c r="A4780" s="178" t="s">
        <v>270</v>
      </c>
      <c r="B4780" s="178" t="s">
        <v>57</v>
      </c>
      <c r="C4780" s="178" t="s">
        <v>1428</v>
      </c>
      <c r="D4780" s="178" t="s">
        <v>7974</v>
      </c>
      <c r="E4780" s="179">
        <v>37258</v>
      </c>
      <c r="F4780" s="180">
        <v>0</v>
      </c>
      <c r="G4780" s="180">
        <v>11653.98</v>
      </c>
      <c r="H4780" s="180">
        <v>7769.32</v>
      </c>
      <c r="I4780" s="180">
        <f t="shared" si="148"/>
        <v>19423.3</v>
      </c>
      <c r="J4780" s="177" t="str">
        <f t="shared" si="149"/>
        <v>Date &gt; 1920</v>
      </c>
    </row>
    <row r="4781" spans="1:10" x14ac:dyDescent="0.3">
      <c r="A4781" s="178" t="s">
        <v>270</v>
      </c>
      <c r="B4781" s="178" t="s">
        <v>57</v>
      </c>
      <c r="C4781" s="178" t="s">
        <v>1428</v>
      </c>
      <c r="D4781" s="178" t="s">
        <v>7975</v>
      </c>
      <c r="E4781" s="179">
        <v>37258</v>
      </c>
      <c r="F4781" s="180">
        <v>0</v>
      </c>
      <c r="G4781" s="180">
        <v>4836</v>
      </c>
      <c r="H4781" s="180">
        <v>3224</v>
      </c>
      <c r="I4781" s="180">
        <f t="shared" si="148"/>
        <v>8060</v>
      </c>
      <c r="J4781" s="177" t="str">
        <f t="shared" si="149"/>
        <v>Date &gt; 1920</v>
      </c>
    </row>
    <row r="4782" spans="1:10" x14ac:dyDescent="0.3">
      <c r="A4782" s="178" t="s">
        <v>270</v>
      </c>
      <c r="B4782" s="178" t="s">
        <v>57</v>
      </c>
      <c r="C4782" s="178" t="s">
        <v>1428</v>
      </c>
      <c r="D4782" s="178" t="s">
        <v>7976</v>
      </c>
      <c r="E4782" s="179">
        <v>37417</v>
      </c>
      <c r="F4782" s="180">
        <v>87212</v>
      </c>
      <c r="G4782" s="180">
        <v>0</v>
      </c>
      <c r="H4782" s="180">
        <v>0</v>
      </c>
      <c r="I4782" s="180">
        <f t="shared" si="148"/>
        <v>87212</v>
      </c>
      <c r="J4782" s="177" t="str">
        <f t="shared" si="149"/>
        <v>Date &gt; 1920</v>
      </c>
    </row>
    <row r="4783" spans="1:10" x14ac:dyDescent="0.3">
      <c r="A4783" s="178" t="s">
        <v>270</v>
      </c>
      <c r="B4783" s="178" t="s">
        <v>57</v>
      </c>
      <c r="C4783" s="178" t="s">
        <v>1428</v>
      </c>
      <c r="D4783" s="178" t="s">
        <v>7976</v>
      </c>
      <c r="E4783" s="179">
        <v>37484</v>
      </c>
      <c r="F4783" s="180">
        <v>23804</v>
      </c>
      <c r="G4783" s="180">
        <v>0</v>
      </c>
      <c r="H4783" s="180">
        <v>0</v>
      </c>
      <c r="I4783" s="180">
        <f t="shared" si="148"/>
        <v>23804</v>
      </c>
      <c r="J4783" s="177" t="str">
        <f t="shared" si="149"/>
        <v>Date &gt; 1920</v>
      </c>
    </row>
    <row r="4784" spans="1:10" x14ac:dyDescent="0.3">
      <c r="A4784" s="178" t="s">
        <v>270</v>
      </c>
      <c r="B4784" s="178" t="s">
        <v>57</v>
      </c>
      <c r="C4784" s="178" t="s">
        <v>1428</v>
      </c>
      <c r="D4784" s="178" t="s">
        <v>7976</v>
      </c>
      <c r="E4784" s="179">
        <v>37567</v>
      </c>
      <c r="F4784" s="180">
        <v>17116</v>
      </c>
      <c r="G4784" s="180">
        <v>0</v>
      </c>
      <c r="H4784" s="180">
        <v>0</v>
      </c>
      <c r="I4784" s="180">
        <f t="shared" si="148"/>
        <v>17116</v>
      </c>
      <c r="J4784" s="177" t="str">
        <f t="shared" si="149"/>
        <v>Date &gt; 1920</v>
      </c>
    </row>
    <row r="4785" spans="1:10" x14ac:dyDescent="0.3">
      <c r="A4785" s="178" t="s">
        <v>270</v>
      </c>
      <c r="B4785" s="178" t="s">
        <v>57</v>
      </c>
      <c r="C4785" s="178" t="s">
        <v>1428</v>
      </c>
      <c r="D4785" s="178" t="s">
        <v>7977</v>
      </c>
      <c r="E4785" s="179">
        <v>37665</v>
      </c>
      <c r="F4785" s="180">
        <v>87026</v>
      </c>
      <c r="G4785" s="180">
        <v>0</v>
      </c>
      <c r="H4785" s="180">
        <v>0</v>
      </c>
      <c r="I4785" s="180">
        <f t="shared" si="148"/>
        <v>87026</v>
      </c>
      <c r="J4785" s="177" t="str">
        <f t="shared" si="149"/>
        <v>Date &gt; 1920</v>
      </c>
    </row>
    <row r="4786" spans="1:10" x14ac:dyDescent="0.3">
      <c r="A4786" s="178" t="s">
        <v>270</v>
      </c>
      <c r="B4786" s="178" t="s">
        <v>57</v>
      </c>
      <c r="C4786" s="178" t="s">
        <v>1428</v>
      </c>
      <c r="D4786" s="178" t="s">
        <v>7977</v>
      </c>
      <c r="E4786" s="179">
        <v>37771</v>
      </c>
      <c r="F4786" s="180">
        <v>24885</v>
      </c>
      <c r="G4786" s="180">
        <v>0</v>
      </c>
      <c r="H4786" s="180">
        <v>0</v>
      </c>
      <c r="I4786" s="180">
        <f t="shared" si="148"/>
        <v>24885</v>
      </c>
      <c r="J4786" s="177" t="str">
        <f t="shared" si="149"/>
        <v>Date &gt; 1920</v>
      </c>
    </row>
    <row r="4787" spans="1:10" x14ac:dyDescent="0.3">
      <c r="A4787" s="178" t="s">
        <v>270</v>
      </c>
      <c r="B4787" s="178" t="s">
        <v>57</v>
      </c>
      <c r="C4787" s="178" t="s">
        <v>1428</v>
      </c>
      <c r="D4787" s="178" t="s">
        <v>7977</v>
      </c>
      <c r="E4787" s="179">
        <v>37785</v>
      </c>
      <c r="F4787" s="180">
        <v>82950</v>
      </c>
      <c r="G4787" s="180">
        <v>0</v>
      </c>
      <c r="H4787" s="180">
        <v>0</v>
      </c>
      <c r="I4787" s="180">
        <f t="shared" si="148"/>
        <v>82950</v>
      </c>
      <c r="J4787" s="177" t="str">
        <f t="shared" si="149"/>
        <v>Date &gt; 1920</v>
      </c>
    </row>
    <row r="4788" spans="1:10" x14ac:dyDescent="0.3">
      <c r="A4788" s="178" t="s">
        <v>270</v>
      </c>
      <c r="B4788" s="178" t="s">
        <v>57</v>
      </c>
      <c r="C4788" s="178" t="s">
        <v>1428</v>
      </c>
      <c r="D4788" s="178" t="s">
        <v>7977</v>
      </c>
      <c r="E4788" s="179">
        <v>37872</v>
      </c>
      <c r="F4788" s="180">
        <v>24035</v>
      </c>
      <c r="G4788" s="180">
        <v>0</v>
      </c>
      <c r="H4788" s="180">
        <v>0</v>
      </c>
      <c r="I4788" s="180">
        <f t="shared" si="148"/>
        <v>24035</v>
      </c>
      <c r="J4788" s="177" t="str">
        <f t="shared" si="149"/>
        <v>Date &gt; 1920</v>
      </c>
    </row>
    <row r="4789" spans="1:10" x14ac:dyDescent="0.3">
      <c r="A4789" s="178" t="s">
        <v>270</v>
      </c>
      <c r="B4789" s="178" t="s">
        <v>57</v>
      </c>
      <c r="C4789" s="178" t="s">
        <v>1428</v>
      </c>
      <c r="D4789" s="178" t="s">
        <v>7977</v>
      </c>
      <c r="E4789" s="179">
        <v>38065</v>
      </c>
      <c r="F4789" s="180">
        <v>2379</v>
      </c>
      <c r="G4789" s="180">
        <v>0</v>
      </c>
      <c r="H4789" s="180">
        <v>0</v>
      </c>
      <c r="I4789" s="180">
        <f t="shared" si="148"/>
        <v>2379</v>
      </c>
      <c r="J4789" s="177" t="str">
        <f t="shared" si="149"/>
        <v>Date &gt; 1920</v>
      </c>
    </row>
    <row r="4790" spans="1:10" x14ac:dyDescent="0.3">
      <c r="A4790" s="178" t="s">
        <v>270</v>
      </c>
      <c r="B4790" s="178" t="s">
        <v>57</v>
      </c>
      <c r="C4790" s="178" t="s">
        <v>1428</v>
      </c>
      <c r="D4790" s="178" t="s">
        <v>7978</v>
      </c>
      <c r="E4790" s="179">
        <v>37580</v>
      </c>
      <c r="F4790" s="180">
        <v>0</v>
      </c>
      <c r="G4790" s="180">
        <v>8655.9599999999991</v>
      </c>
      <c r="H4790" s="180">
        <v>4000</v>
      </c>
      <c r="I4790" s="180">
        <f t="shared" si="148"/>
        <v>12655.96</v>
      </c>
      <c r="J4790" s="177" t="str">
        <f t="shared" si="149"/>
        <v>Date &gt; 1920</v>
      </c>
    </row>
    <row r="4791" spans="1:10" x14ac:dyDescent="0.3">
      <c r="A4791" s="178" t="s">
        <v>270</v>
      </c>
      <c r="B4791" s="178" t="s">
        <v>57</v>
      </c>
      <c r="C4791" s="178" t="s">
        <v>1428</v>
      </c>
      <c r="D4791" s="178" t="s">
        <v>7978</v>
      </c>
      <c r="E4791" s="179">
        <v>37652</v>
      </c>
      <c r="F4791" s="180">
        <v>0</v>
      </c>
      <c r="G4791" s="180">
        <v>11016.51</v>
      </c>
      <c r="H4791" s="180">
        <v>6116.77</v>
      </c>
      <c r="I4791" s="180">
        <f t="shared" si="148"/>
        <v>17133.28</v>
      </c>
      <c r="J4791" s="177" t="str">
        <f t="shared" si="149"/>
        <v>Date &gt; 1920</v>
      </c>
    </row>
    <row r="4792" spans="1:10" x14ac:dyDescent="0.3">
      <c r="A4792" s="178" t="s">
        <v>270</v>
      </c>
      <c r="B4792" s="178" t="s">
        <v>57</v>
      </c>
      <c r="C4792" s="178" t="s">
        <v>1428</v>
      </c>
      <c r="D4792" s="178" t="s">
        <v>7979</v>
      </c>
      <c r="E4792" s="179">
        <v>37580</v>
      </c>
      <c r="F4792" s="180">
        <v>137718</v>
      </c>
      <c r="G4792" s="180">
        <v>0</v>
      </c>
      <c r="H4792" s="180">
        <v>15302</v>
      </c>
      <c r="I4792" s="180">
        <f t="shared" si="148"/>
        <v>153020</v>
      </c>
      <c r="J4792" s="177" t="str">
        <f t="shared" si="149"/>
        <v>Date &gt; 1920</v>
      </c>
    </row>
    <row r="4793" spans="1:10" x14ac:dyDescent="0.3">
      <c r="A4793" s="178" t="s">
        <v>270</v>
      </c>
      <c r="B4793" s="178" t="s">
        <v>57</v>
      </c>
      <c r="C4793" s="178" t="s">
        <v>1428</v>
      </c>
      <c r="D4793" s="178" t="s">
        <v>7979</v>
      </c>
      <c r="E4793" s="179">
        <v>37609</v>
      </c>
      <c r="F4793" s="180">
        <v>108934</v>
      </c>
      <c r="G4793" s="180">
        <v>0</v>
      </c>
      <c r="H4793" s="180">
        <v>12104.55</v>
      </c>
      <c r="I4793" s="180">
        <f t="shared" si="148"/>
        <v>121038.55</v>
      </c>
      <c r="J4793" s="177" t="str">
        <f t="shared" si="149"/>
        <v>Date &gt; 1920</v>
      </c>
    </row>
    <row r="4794" spans="1:10" x14ac:dyDescent="0.3">
      <c r="A4794" s="178" t="s">
        <v>270</v>
      </c>
      <c r="B4794" s="178" t="s">
        <v>57</v>
      </c>
      <c r="C4794" s="178" t="s">
        <v>1428</v>
      </c>
      <c r="D4794" s="178" t="s">
        <v>7979</v>
      </c>
      <c r="E4794" s="179">
        <v>37665</v>
      </c>
      <c r="F4794" s="180">
        <v>480756</v>
      </c>
      <c r="G4794" s="180">
        <v>0</v>
      </c>
      <c r="H4794" s="180">
        <v>53417.599999999999</v>
      </c>
      <c r="I4794" s="180">
        <f t="shared" si="148"/>
        <v>534173.6</v>
      </c>
      <c r="J4794" s="177" t="str">
        <f t="shared" si="149"/>
        <v>Date &gt; 1920</v>
      </c>
    </row>
    <row r="4795" spans="1:10" x14ac:dyDescent="0.3">
      <c r="A4795" s="178" t="s">
        <v>270</v>
      </c>
      <c r="B4795" s="178" t="s">
        <v>57</v>
      </c>
      <c r="C4795" s="178" t="s">
        <v>1428</v>
      </c>
      <c r="D4795" s="178" t="s">
        <v>7979</v>
      </c>
      <c r="E4795" s="179">
        <v>37665</v>
      </c>
      <c r="F4795" s="180">
        <v>136843</v>
      </c>
      <c r="G4795" s="180">
        <v>0</v>
      </c>
      <c r="H4795" s="180">
        <v>15205.32</v>
      </c>
      <c r="I4795" s="180">
        <f t="shared" si="148"/>
        <v>152048.32000000001</v>
      </c>
      <c r="J4795" s="177" t="str">
        <f t="shared" si="149"/>
        <v>Date &gt; 1920</v>
      </c>
    </row>
    <row r="4796" spans="1:10" x14ac:dyDescent="0.3">
      <c r="A4796" s="178" t="s">
        <v>270</v>
      </c>
      <c r="B4796" s="178" t="s">
        <v>57</v>
      </c>
      <c r="C4796" s="178" t="s">
        <v>1428</v>
      </c>
      <c r="D4796" s="178" t="s">
        <v>7979</v>
      </c>
      <c r="E4796" s="179">
        <v>37764</v>
      </c>
      <c r="F4796" s="180">
        <v>175933</v>
      </c>
      <c r="G4796" s="180">
        <v>0</v>
      </c>
      <c r="H4796" s="180">
        <v>19548.490000000002</v>
      </c>
      <c r="I4796" s="180">
        <f t="shared" si="148"/>
        <v>195481.49</v>
      </c>
      <c r="J4796" s="177" t="str">
        <f t="shared" si="149"/>
        <v>Date &gt; 1920</v>
      </c>
    </row>
    <row r="4797" spans="1:10" x14ac:dyDescent="0.3">
      <c r="A4797" s="178" t="s">
        <v>270</v>
      </c>
      <c r="B4797" s="178" t="s">
        <v>57</v>
      </c>
      <c r="C4797" s="178" t="s">
        <v>1428</v>
      </c>
      <c r="D4797" s="178" t="s">
        <v>7979</v>
      </c>
      <c r="E4797" s="179">
        <v>37785</v>
      </c>
      <c r="F4797" s="180">
        <v>32040</v>
      </c>
      <c r="G4797" s="180">
        <v>0</v>
      </c>
      <c r="H4797" s="180">
        <v>3560</v>
      </c>
      <c r="I4797" s="180">
        <f t="shared" si="148"/>
        <v>35600</v>
      </c>
      <c r="J4797" s="177" t="str">
        <f t="shared" si="149"/>
        <v>Date &gt; 1920</v>
      </c>
    </row>
    <row r="4798" spans="1:10" x14ac:dyDescent="0.3">
      <c r="A4798" s="178" t="s">
        <v>270</v>
      </c>
      <c r="B4798" s="178" t="s">
        <v>57</v>
      </c>
      <c r="C4798" s="178" t="s">
        <v>1428</v>
      </c>
      <c r="D4798" s="178" t="s">
        <v>7979</v>
      </c>
      <c r="E4798" s="179">
        <v>37825</v>
      </c>
      <c r="F4798" s="180">
        <v>303256</v>
      </c>
      <c r="G4798" s="180">
        <v>0</v>
      </c>
      <c r="H4798" s="180">
        <v>33694.959999999999</v>
      </c>
      <c r="I4798" s="180">
        <f t="shared" si="148"/>
        <v>336950.96</v>
      </c>
      <c r="J4798" s="177" t="str">
        <f t="shared" si="149"/>
        <v>Date &gt; 1920</v>
      </c>
    </row>
    <row r="4799" spans="1:10" x14ac:dyDescent="0.3">
      <c r="A4799" s="178" t="s">
        <v>270</v>
      </c>
      <c r="B4799" s="178" t="s">
        <v>57</v>
      </c>
      <c r="C4799" s="178" t="s">
        <v>1428</v>
      </c>
      <c r="D4799" s="178" t="s">
        <v>7979</v>
      </c>
      <c r="E4799" s="179">
        <v>37834</v>
      </c>
      <c r="F4799" s="180">
        <v>295544</v>
      </c>
      <c r="G4799" s="180">
        <v>0</v>
      </c>
      <c r="H4799" s="180">
        <v>32838.699999999997</v>
      </c>
      <c r="I4799" s="180">
        <f t="shared" si="148"/>
        <v>328382.7</v>
      </c>
      <c r="J4799" s="177" t="str">
        <f t="shared" si="149"/>
        <v>Date &gt; 1920</v>
      </c>
    </row>
    <row r="4800" spans="1:10" x14ac:dyDescent="0.3">
      <c r="A4800" s="178" t="s">
        <v>270</v>
      </c>
      <c r="B4800" s="178" t="s">
        <v>57</v>
      </c>
      <c r="C4800" s="178" t="s">
        <v>1428</v>
      </c>
      <c r="D4800" s="178" t="s">
        <v>7979</v>
      </c>
      <c r="E4800" s="179">
        <v>37860</v>
      </c>
      <c r="F4800" s="180">
        <v>360401</v>
      </c>
      <c r="G4800" s="180">
        <v>0</v>
      </c>
      <c r="H4800" s="180">
        <v>40043.86</v>
      </c>
      <c r="I4800" s="180">
        <f t="shared" si="148"/>
        <v>400444.86</v>
      </c>
      <c r="J4800" s="177" t="str">
        <f t="shared" si="149"/>
        <v>Date &gt; 1920</v>
      </c>
    </row>
    <row r="4801" spans="1:10" x14ac:dyDescent="0.3">
      <c r="A4801" s="178" t="s">
        <v>270</v>
      </c>
      <c r="B4801" s="178" t="s">
        <v>57</v>
      </c>
      <c r="C4801" s="178" t="s">
        <v>1428</v>
      </c>
      <c r="D4801" s="178" t="s">
        <v>7979</v>
      </c>
      <c r="E4801" s="179">
        <v>37876</v>
      </c>
      <c r="F4801" s="180">
        <v>412453</v>
      </c>
      <c r="G4801" s="180">
        <v>0</v>
      </c>
      <c r="H4801" s="180">
        <v>45828.42</v>
      </c>
      <c r="I4801" s="180">
        <f t="shared" si="148"/>
        <v>458281.42</v>
      </c>
      <c r="J4801" s="177" t="str">
        <f t="shared" si="149"/>
        <v>Date &gt; 1920</v>
      </c>
    </row>
    <row r="4802" spans="1:10" x14ac:dyDescent="0.3">
      <c r="A4802" s="178" t="s">
        <v>270</v>
      </c>
      <c r="B4802" s="178" t="s">
        <v>57</v>
      </c>
      <c r="C4802" s="178" t="s">
        <v>1428</v>
      </c>
      <c r="D4802" s="178" t="s">
        <v>7979</v>
      </c>
      <c r="E4802" s="179">
        <v>37896</v>
      </c>
      <c r="F4802" s="180">
        <v>192183</v>
      </c>
      <c r="G4802" s="180">
        <v>0</v>
      </c>
      <c r="H4802" s="180">
        <v>21353.51</v>
      </c>
      <c r="I4802" s="180">
        <f t="shared" si="148"/>
        <v>213536.51</v>
      </c>
      <c r="J4802" s="177" t="str">
        <f t="shared" si="149"/>
        <v>Date &gt; 1920</v>
      </c>
    </row>
    <row r="4803" spans="1:10" x14ac:dyDescent="0.3">
      <c r="A4803" s="178" t="s">
        <v>270</v>
      </c>
      <c r="B4803" s="178" t="s">
        <v>57</v>
      </c>
      <c r="C4803" s="178" t="s">
        <v>1428</v>
      </c>
      <c r="D4803" s="178" t="s">
        <v>7979</v>
      </c>
      <c r="E4803" s="179">
        <v>37915</v>
      </c>
      <c r="F4803" s="180">
        <v>673827</v>
      </c>
      <c r="G4803" s="180">
        <v>0</v>
      </c>
      <c r="H4803" s="180">
        <v>74870.19</v>
      </c>
      <c r="I4803" s="180">
        <f t="shared" si="148"/>
        <v>748697.19</v>
      </c>
      <c r="J4803" s="177" t="str">
        <f t="shared" si="149"/>
        <v>Date &gt; 1920</v>
      </c>
    </row>
    <row r="4804" spans="1:10" x14ac:dyDescent="0.3">
      <c r="A4804" s="178" t="s">
        <v>270</v>
      </c>
      <c r="B4804" s="178" t="s">
        <v>57</v>
      </c>
      <c r="C4804" s="178" t="s">
        <v>1428</v>
      </c>
      <c r="D4804" s="178" t="s">
        <v>7979</v>
      </c>
      <c r="E4804" s="179">
        <v>37937</v>
      </c>
      <c r="F4804" s="180">
        <v>57537</v>
      </c>
      <c r="G4804" s="180">
        <v>0</v>
      </c>
      <c r="H4804" s="180">
        <v>6393</v>
      </c>
      <c r="I4804" s="180">
        <f t="shared" si="148"/>
        <v>63930</v>
      </c>
      <c r="J4804" s="177" t="str">
        <f t="shared" si="149"/>
        <v>Date &gt; 1920</v>
      </c>
    </row>
    <row r="4805" spans="1:10" x14ac:dyDescent="0.3">
      <c r="A4805" s="178" t="s">
        <v>270</v>
      </c>
      <c r="B4805" s="178" t="s">
        <v>57</v>
      </c>
      <c r="C4805" s="178" t="s">
        <v>1428</v>
      </c>
      <c r="D4805" s="178" t="s">
        <v>7979</v>
      </c>
      <c r="E4805" s="179">
        <v>38007</v>
      </c>
      <c r="F4805" s="180">
        <v>54991</v>
      </c>
      <c r="G4805" s="180">
        <v>0</v>
      </c>
      <c r="H4805" s="180">
        <v>6109.98</v>
      </c>
      <c r="I4805" s="180">
        <f t="shared" ref="I4805:I4868" si="150">SUM(F4805:H4805)</f>
        <v>61100.979999999996</v>
      </c>
      <c r="J4805" s="177" t="str">
        <f t="shared" ref="J4805:J4868" si="151">IF(OR(YEAR(E4805)&gt; 1920, ISBLANK(E4805)), "Date &gt; 1920", "Sketchy date")</f>
        <v>Date &gt; 1920</v>
      </c>
    </row>
    <row r="4806" spans="1:10" x14ac:dyDescent="0.3">
      <c r="A4806" s="178" t="s">
        <v>270</v>
      </c>
      <c r="B4806" s="178" t="s">
        <v>57</v>
      </c>
      <c r="C4806" s="178" t="s">
        <v>1428</v>
      </c>
      <c r="D4806" s="178" t="s">
        <v>7979</v>
      </c>
      <c r="E4806" s="179">
        <v>38030</v>
      </c>
      <c r="F4806" s="180">
        <v>45422</v>
      </c>
      <c r="G4806" s="180">
        <v>0</v>
      </c>
      <c r="H4806" s="180">
        <v>5047.55</v>
      </c>
      <c r="I4806" s="180">
        <f t="shared" si="150"/>
        <v>50469.55</v>
      </c>
      <c r="J4806" s="177" t="str">
        <f t="shared" si="151"/>
        <v>Date &gt; 1920</v>
      </c>
    </row>
    <row r="4807" spans="1:10" x14ac:dyDescent="0.3">
      <c r="A4807" s="178" t="s">
        <v>270</v>
      </c>
      <c r="B4807" s="178" t="s">
        <v>57</v>
      </c>
      <c r="C4807" s="178" t="s">
        <v>1428</v>
      </c>
      <c r="D4807" s="178" t="s">
        <v>7979</v>
      </c>
      <c r="E4807" s="179">
        <v>38084</v>
      </c>
      <c r="F4807" s="180">
        <v>54244</v>
      </c>
      <c r="G4807" s="180">
        <v>0</v>
      </c>
      <c r="H4807" s="180">
        <v>6025.76</v>
      </c>
      <c r="I4807" s="180">
        <f t="shared" si="150"/>
        <v>60269.760000000002</v>
      </c>
      <c r="J4807" s="177" t="str">
        <f t="shared" si="151"/>
        <v>Date &gt; 1920</v>
      </c>
    </row>
    <row r="4808" spans="1:10" x14ac:dyDescent="0.3">
      <c r="A4808" s="178" t="s">
        <v>270</v>
      </c>
      <c r="B4808" s="178" t="s">
        <v>57</v>
      </c>
      <c r="C4808" s="178" t="s">
        <v>1428</v>
      </c>
      <c r="D4808" s="178" t="s">
        <v>7980</v>
      </c>
      <c r="E4808" s="179">
        <v>37785</v>
      </c>
      <c r="F4808" s="180">
        <v>0</v>
      </c>
      <c r="G4808" s="180">
        <v>17433.89</v>
      </c>
      <c r="H4808" s="180">
        <v>11622.59</v>
      </c>
      <c r="I4808" s="180">
        <f t="shared" si="150"/>
        <v>29056.48</v>
      </c>
      <c r="J4808" s="177" t="str">
        <f t="shared" si="151"/>
        <v>Date &gt; 1920</v>
      </c>
    </row>
    <row r="4809" spans="1:10" x14ac:dyDescent="0.3">
      <c r="A4809" s="178" t="s">
        <v>270</v>
      </c>
      <c r="B4809" s="178" t="s">
        <v>57</v>
      </c>
      <c r="C4809" s="178" t="s">
        <v>1428</v>
      </c>
      <c r="D4809" s="178" t="s">
        <v>7981</v>
      </c>
      <c r="E4809" s="179">
        <v>37890</v>
      </c>
      <c r="F4809" s="180">
        <v>0</v>
      </c>
      <c r="G4809" s="180">
        <v>2586.02</v>
      </c>
      <c r="H4809" s="180">
        <v>1724.01</v>
      </c>
      <c r="I4809" s="180">
        <f t="shared" si="150"/>
        <v>4310.03</v>
      </c>
      <c r="J4809" s="177" t="str">
        <f t="shared" si="151"/>
        <v>Date &gt; 1920</v>
      </c>
    </row>
    <row r="4810" spans="1:10" x14ac:dyDescent="0.3">
      <c r="A4810" s="178" t="s">
        <v>270</v>
      </c>
      <c r="B4810" s="178" t="s">
        <v>57</v>
      </c>
      <c r="C4810" s="178" t="s">
        <v>1428</v>
      </c>
      <c r="D4810" s="178" t="s">
        <v>7981</v>
      </c>
      <c r="E4810" s="179">
        <v>37937</v>
      </c>
      <c r="F4810" s="180">
        <v>0</v>
      </c>
      <c r="G4810" s="180">
        <v>102420</v>
      </c>
      <c r="H4810" s="180">
        <v>68280</v>
      </c>
      <c r="I4810" s="180">
        <f t="shared" si="150"/>
        <v>170700</v>
      </c>
      <c r="J4810" s="177" t="str">
        <f t="shared" si="151"/>
        <v>Date &gt; 1920</v>
      </c>
    </row>
    <row r="4811" spans="1:10" x14ac:dyDescent="0.3">
      <c r="A4811" s="178" t="s">
        <v>270</v>
      </c>
      <c r="B4811" s="178" t="s">
        <v>57</v>
      </c>
      <c r="C4811" s="178" t="s">
        <v>1428</v>
      </c>
      <c r="D4811" s="178" t="s">
        <v>7981</v>
      </c>
      <c r="E4811" s="179">
        <v>38016</v>
      </c>
      <c r="F4811" s="180">
        <v>0</v>
      </c>
      <c r="G4811" s="180">
        <v>12110.4</v>
      </c>
      <c r="H4811" s="180">
        <v>8073.6</v>
      </c>
      <c r="I4811" s="180">
        <f t="shared" si="150"/>
        <v>20184</v>
      </c>
      <c r="J4811" s="177" t="str">
        <f t="shared" si="151"/>
        <v>Date &gt; 1920</v>
      </c>
    </row>
    <row r="4812" spans="1:10" x14ac:dyDescent="0.3">
      <c r="A4812" s="178" t="s">
        <v>270</v>
      </c>
      <c r="B4812" s="178" t="s">
        <v>57</v>
      </c>
      <c r="C4812" s="178" t="s">
        <v>1428</v>
      </c>
      <c r="D4812" s="178" t="s">
        <v>7981</v>
      </c>
      <c r="E4812" s="179">
        <v>38075</v>
      </c>
      <c r="F4812" s="180">
        <v>0</v>
      </c>
      <c r="G4812" s="180">
        <v>6055.2</v>
      </c>
      <c r="H4812" s="180">
        <v>4036.8</v>
      </c>
      <c r="I4812" s="180">
        <f t="shared" si="150"/>
        <v>10092</v>
      </c>
      <c r="J4812" s="177" t="str">
        <f t="shared" si="151"/>
        <v>Date &gt; 1920</v>
      </c>
    </row>
    <row r="4813" spans="1:10" x14ac:dyDescent="0.3">
      <c r="A4813" s="178" t="s">
        <v>270</v>
      </c>
      <c r="B4813" s="178" t="s">
        <v>57</v>
      </c>
      <c r="C4813" s="178" t="s">
        <v>1428</v>
      </c>
      <c r="D4813" s="178" t="s">
        <v>7981</v>
      </c>
      <c r="E4813" s="179">
        <v>38124</v>
      </c>
      <c r="F4813" s="180">
        <v>0</v>
      </c>
      <c r="G4813" s="180">
        <v>6055.2</v>
      </c>
      <c r="H4813" s="180">
        <v>4036.8</v>
      </c>
      <c r="I4813" s="180">
        <f t="shared" si="150"/>
        <v>10092</v>
      </c>
      <c r="J4813" s="177" t="str">
        <f t="shared" si="151"/>
        <v>Date &gt; 1920</v>
      </c>
    </row>
    <row r="4814" spans="1:10" x14ac:dyDescent="0.3">
      <c r="A4814" s="178" t="s">
        <v>270</v>
      </c>
      <c r="B4814" s="178" t="s">
        <v>57</v>
      </c>
      <c r="C4814" s="178" t="s">
        <v>1428</v>
      </c>
      <c r="D4814" s="178" t="s">
        <v>7981</v>
      </c>
      <c r="E4814" s="179">
        <v>38449</v>
      </c>
      <c r="F4814" s="180">
        <v>0</v>
      </c>
      <c r="G4814" s="180">
        <v>9311.4</v>
      </c>
      <c r="H4814" s="180">
        <v>6207.6</v>
      </c>
      <c r="I4814" s="180">
        <f t="shared" si="150"/>
        <v>15519</v>
      </c>
      <c r="J4814" s="177" t="str">
        <f t="shared" si="151"/>
        <v>Date &gt; 1920</v>
      </c>
    </row>
    <row r="4815" spans="1:10" x14ac:dyDescent="0.3">
      <c r="A4815" s="178" t="s">
        <v>270</v>
      </c>
      <c r="B4815" s="178" t="s">
        <v>57</v>
      </c>
      <c r="C4815" s="178" t="s">
        <v>1428</v>
      </c>
      <c r="D4815" s="178" t="s">
        <v>7981</v>
      </c>
      <c r="E4815" s="179">
        <v>38524</v>
      </c>
      <c r="F4815" s="180">
        <v>0</v>
      </c>
      <c r="G4815" s="180">
        <v>5320.8</v>
      </c>
      <c r="H4815" s="180">
        <v>3547.2</v>
      </c>
      <c r="I4815" s="180">
        <f t="shared" si="150"/>
        <v>8868</v>
      </c>
      <c r="J4815" s="177" t="str">
        <f t="shared" si="151"/>
        <v>Date &gt; 1920</v>
      </c>
    </row>
    <row r="4816" spans="1:10" x14ac:dyDescent="0.3">
      <c r="A4816" s="178" t="s">
        <v>270</v>
      </c>
      <c r="B4816" s="178" t="s">
        <v>57</v>
      </c>
      <c r="C4816" s="178" t="s">
        <v>1428</v>
      </c>
      <c r="D4816" s="178" t="s">
        <v>7982</v>
      </c>
      <c r="E4816" s="179">
        <v>38022</v>
      </c>
      <c r="F4816" s="180">
        <v>83630</v>
      </c>
      <c r="G4816" s="180">
        <v>0</v>
      </c>
      <c r="H4816" s="180">
        <v>9292.5</v>
      </c>
      <c r="I4816" s="180">
        <f t="shared" si="150"/>
        <v>92922.5</v>
      </c>
      <c r="J4816" s="177" t="str">
        <f t="shared" si="151"/>
        <v>Date &gt; 1920</v>
      </c>
    </row>
    <row r="4817" spans="1:10" x14ac:dyDescent="0.3">
      <c r="A4817" s="178" t="s">
        <v>270</v>
      </c>
      <c r="B4817" s="178" t="s">
        <v>57</v>
      </c>
      <c r="C4817" s="178" t="s">
        <v>1428</v>
      </c>
      <c r="D4817" s="178" t="s">
        <v>7982</v>
      </c>
      <c r="E4817" s="179">
        <v>38084</v>
      </c>
      <c r="F4817" s="180">
        <v>27370</v>
      </c>
      <c r="G4817" s="180">
        <v>0</v>
      </c>
      <c r="H4817" s="180">
        <v>3041</v>
      </c>
      <c r="I4817" s="180">
        <f t="shared" si="150"/>
        <v>30411</v>
      </c>
      <c r="J4817" s="177" t="str">
        <f t="shared" si="151"/>
        <v>Date &gt; 1920</v>
      </c>
    </row>
    <row r="4818" spans="1:10" x14ac:dyDescent="0.3">
      <c r="A4818" s="178" t="s">
        <v>270</v>
      </c>
      <c r="B4818" s="178" t="s">
        <v>57</v>
      </c>
      <c r="C4818" s="178" t="s">
        <v>1428</v>
      </c>
      <c r="D4818" s="178" t="s">
        <v>7982</v>
      </c>
      <c r="E4818" s="179">
        <v>38141</v>
      </c>
      <c r="F4818" s="180">
        <v>22042</v>
      </c>
      <c r="G4818" s="180">
        <v>0</v>
      </c>
      <c r="H4818" s="180">
        <v>2449.3000000000002</v>
      </c>
      <c r="I4818" s="180">
        <f t="shared" si="150"/>
        <v>24491.3</v>
      </c>
      <c r="J4818" s="177" t="str">
        <f t="shared" si="151"/>
        <v>Date &gt; 1920</v>
      </c>
    </row>
    <row r="4819" spans="1:10" x14ac:dyDescent="0.3">
      <c r="A4819" s="178" t="s">
        <v>270</v>
      </c>
      <c r="B4819" s="178" t="s">
        <v>57</v>
      </c>
      <c r="C4819" s="178" t="s">
        <v>1428</v>
      </c>
      <c r="D4819" s="178" t="s">
        <v>7982</v>
      </c>
      <c r="E4819" s="179">
        <v>38149</v>
      </c>
      <c r="F4819" s="180">
        <v>18525</v>
      </c>
      <c r="G4819" s="180">
        <v>171.69</v>
      </c>
      <c r="H4819" s="180">
        <v>2172.66</v>
      </c>
      <c r="I4819" s="180">
        <f t="shared" si="150"/>
        <v>20869.349999999999</v>
      </c>
      <c r="J4819" s="177" t="str">
        <f t="shared" si="151"/>
        <v>Date &gt; 1920</v>
      </c>
    </row>
    <row r="4820" spans="1:10" x14ac:dyDescent="0.3">
      <c r="A4820" s="178" t="s">
        <v>270</v>
      </c>
      <c r="B4820" s="178" t="s">
        <v>57</v>
      </c>
      <c r="C4820" s="178" t="s">
        <v>1428</v>
      </c>
      <c r="D4820" s="178" t="s">
        <v>7982</v>
      </c>
      <c r="E4820" s="179">
        <v>38181</v>
      </c>
      <c r="F4820" s="180">
        <v>488</v>
      </c>
      <c r="G4820" s="180">
        <v>0</v>
      </c>
      <c r="H4820" s="180">
        <v>936</v>
      </c>
      <c r="I4820" s="180">
        <f t="shared" si="150"/>
        <v>1424</v>
      </c>
      <c r="J4820" s="177" t="str">
        <f t="shared" si="151"/>
        <v>Date &gt; 1920</v>
      </c>
    </row>
    <row r="4821" spans="1:10" x14ac:dyDescent="0.3">
      <c r="A4821" s="178" t="s">
        <v>270</v>
      </c>
      <c r="B4821" s="178" t="s">
        <v>57</v>
      </c>
      <c r="C4821" s="178" t="s">
        <v>1428</v>
      </c>
      <c r="D4821" s="178" t="s">
        <v>7982</v>
      </c>
      <c r="E4821" s="179">
        <v>38321</v>
      </c>
      <c r="F4821" s="180">
        <v>0</v>
      </c>
      <c r="G4821" s="180">
        <v>413.18</v>
      </c>
      <c r="H4821" s="180">
        <v>203.54</v>
      </c>
      <c r="I4821" s="180">
        <f t="shared" si="150"/>
        <v>616.72</v>
      </c>
      <c r="J4821" s="177" t="str">
        <f t="shared" si="151"/>
        <v>Date &gt; 1920</v>
      </c>
    </row>
    <row r="4822" spans="1:10" x14ac:dyDescent="0.3">
      <c r="A4822" s="178" t="s">
        <v>270</v>
      </c>
      <c r="B4822" s="178" t="s">
        <v>57</v>
      </c>
      <c r="C4822" s="178" t="s">
        <v>1428</v>
      </c>
      <c r="D4822" s="178" t="s">
        <v>7983</v>
      </c>
      <c r="E4822" s="179">
        <v>37937</v>
      </c>
      <c r="F4822" s="180">
        <v>0</v>
      </c>
      <c r="G4822" s="180">
        <v>2773</v>
      </c>
      <c r="H4822" s="180">
        <v>1848.84</v>
      </c>
      <c r="I4822" s="180">
        <f t="shared" si="150"/>
        <v>4621.84</v>
      </c>
      <c r="J4822" s="177" t="str">
        <f t="shared" si="151"/>
        <v>Date &gt; 1920</v>
      </c>
    </row>
    <row r="4823" spans="1:10" x14ac:dyDescent="0.3">
      <c r="A4823" s="178" t="s">
        <v>270</v>
      </c>
      <c r="B4823" s="178" t="s">
        <v>57</v>
      </c>
      <c r="C4823" s="178" t="s">
        <v>1428</v>
      </c>
      <c r="D4823" s="178" t="s">
        <v>7984</v>
      </c>
      <c r="E4823" s="179">
        <v>22677</v>
      </c>
      <c r="F4823" s="180">
        <v>0</v>
      </c>
      <c r="G4823" s="180">
        <v>7000</v>
      </c>
      <c r="H4823" s="180">
        <v>4022.79</v>
      </c>
      <c r="I4823" s="180">
        <f t="shared" si="150"/>
        <v>11022.79</v>
      </c>
      <c r="J4823" s="177" t="str">
        <f t="shared" si="151"/>
        <v>Date &gt; 1920</v>
      </c>
    </row>
    <row r="4824" spans="1:10" x14ac:dyDescent="0.3">
      <c r="A4824" s="178" t="s">
        <v>270</v>
      </c>
      <c r="B4824" s="178" t="s">
        <v>57</v>
      </c>
      <c r="C4824" s="178" t="s">
        <v>1428</v>
      </c>
      <c r="D4824" s="178" t="s">
        <v>7985</v>
      </c>
      <c r="E4824" s="179">
        <v>38075</v>
      </c>
      <c r="F4824" s="180">
        <v>0</v>
      </c>
      <c r="G4824" s="180">
        <v>7416.96</v>
      </c>
      <c r="H4824" s="180">
        <v>3178.69</v>
      </c>
      <c r="I4824" s="180">
        <f t="shared" si="150"/>
        <v>10595.65</v>
      </c>
      <c r="J4824" s="177" t="str">
        <f t="shared" si="151"/>
        <v>Date &gt; 1920</v>
      </c>
    </row>
    <row r="4825" spans="1:10" x14ac:dyDescent="0.3">
      <c r="A4825" s="178" t="s">
        <v>270</v>
      </c>
      <c r="B4825" s="178" t="s">
        <v>57</v>
      </c>
      <c r="C4825" s="178" t="s">
        <v>1428</v>
      </c>
      <c r="D4825" s="178" t="s">
        <v>7985</v>
      </c>
      <c r="E4825" s="179">
        <v>38124</v>
      </c>
      <c r="F4825" s="180">
        <v>0</v>
      </c>
      <c r="G4825" s="180">
        <v>820.05</v>
      </c>
      <c r="H4825" s="180">
        <v>351.45</v>
      </c>
      <c r="I4825" s="180">
        <f t="shared" si="150"/>
        <v>1171.5</v>
      </c>
      <c r="J4825" s="177" t="str">
        <f t="shared" si="151"/>
        <v>Date &gt; 1920</v>
      </c>
    </row>
    <row r="4826" spans="1:10" x14ac:dyDescent="0.3">
      <c r="A4826" s="178" t="s">
        <v>270</v>
      </c>
      <c r="B4826" s="178" t="s">
        <v>57</v>
      </c>
      <c r="C4826" s="178" t="s">
        <v>1428</v>
      </c>
      <c r="D4826" s="178" t="s">
        <v>7985</v>
      </c>
      <c r="E4826" s="179">
        <v>38174</v>
      </c>
      <c r="F4826" s="180">
        <v>0</v>
      </c>
      <c r="G4826" s="180">
        <v>4012.99</v>
      </c>
      <c r="H4826" s="180">
        <v>1719.86</v>
      </c>
      <c r="I4826" s="180">
        <f t="shared" si="150"/>
        <v>5732.8499999999995</v>
      </c>
      <c r="J4826" s="177" t="str">
        <f t="shared" si="151"/>
        <v>Date &gt; 1920</v>
      </c>
    </row>
    <row r="4827" spans="1:10" x14ac:dyDescent="0.3">
      <c r="A4827" s="178" t="s">
        <v>270</v>
      </c>
      <c r="B4827" s="178" t="s">
        <v>57</v>
      </c>
      <c r="C4827" s="178" t="s">
        <v>1428</v>
      </c>
      <c r="D4827" s="178" t="s">
        <v>7986</v>
      </c>
      <c r="E4827" s="179">
        <v>38275</v>
      </c>
      <c r="F4827" s="180">
        <v>1105049</v>
      </c>
      <c r="G4827" s="180">
        <v>0</v>
      </c>
      <c r="H4827" s="180">
        <v>58161.77</v>
      </c>
      <c r="I4827" s="180">
        <f t="shared" si="150"/>
        <v>1163210.77</v>
      </c>
      <c r="J4827" s="177" t="str">
        <f t="shared" si="151"/>
        <v>Date &gt; 1920</v>
      </c>
    </row>
    <row r="4828" spans="1:10" x14ac:dyDescent="0.3">
      <c r="A4828" s="178" t="s">
        <v>270</v>
      </c>
      <c r="B4828" s="178" t="s">
        <v>57</v>
      </c>
      <c r="C4828" s="178" t="s">
        <v>1428</v>
      </c>
      <c r="D4828" s="178" t="s">
        <v>7986</v>
      </c>
      <c r="E4828" s="179">
        <v>38287</v>
      </c>
      <c r="F4828" s="180">
        <v>989201</v>
      </c>
      <c r="G4828" s="180">
        <v>0</v>
      </c>
      <c r="H4828" s="180">
        <v>52062.65</v>
      </c>
      <c r="I4828" s="180">
        <f t="shared" si="150"/>
        <v>1041263.65</v>
      </c>
      <c r="J4828" s="177" t="str">
        <f t="shared" si="151"/>
        <v>Date &gt; 1920</v>
      </c>
    </row>
    <row r="4829" spans="1:10" x14ac:dyDescent="0.3">
      <c r="A4829" s="178" t="s">
        <v>270</v>
      </c>
      <c r="B4829" s="178" t="s">
        <v>57</v>
      </c>
      <c r="C4829" s="178" t="s">
        <v>1428</v>
      </c>
      <c r="D4829" s="178" t="s">
        <v>7986</v>
      </c>
      <c r="E4829" s="179">
        <v>38321</v>
      </c>
      <c r="F4829" s="180">
        <v>661583</v>
      </c>
      <c r="G4829" s="180">
        <v>0</v>
      </c>
      <c r="H4829" s="180">
        <v>34820.129999999997</v>
      </c>
      <c r="I4829" s="180">
        <f t="shared" si="150"/>
        <v>696403.13</v>
      </c>
      <c r="J4829" s="177" t="str">
        <f t="shared" si="151"/>
        <v>Date &gt; 1920</v>
      </c>
    </row>
    <row r="4830" spans="1:10" x14ac:dyDescent="0.3">
      <c r="A4830" s="178" t="s">
        <v>270</v>
      </c>
      <c r="B4830" s="178" t="s">
        <v>57</v>
      </c>
      <c r="C4830" s="178" t="s">
        <v>1428</v>
      </c>
      <c r="D4830" s="178" t="s">
        <v>7986</v>
      </c>
      <c r="E4830" s="179">
        <v>38337</v>
      </c>
      <c r="F4830" s="180">
        <v>517554</v>
      </c>
      <c r="G4830" s="180">
        <v>0</v>
      </c>
      <c r="H4830" s="180">
        <v>27239.89</v>
      </c>
      <c r="I4830" s="180">
        <f t="shared" si="150"/>
        <v>544793.89</v>
      </c>
      <c r="J4830" s="177" t="str">
        <f t="shared" si="151"/>
        <v>Date &gt; 1920</v>
      </c>
    </row>
    <row r="4831" spans="1:10" x14ac:dyDescent="0.3">
      <c r="A4831" s="178" t="s">
        <v>270</v>
      </c>
      <c r="B4831" s="178" t="s">
        <v>57</v>
      </c>
      <c r="C4831" s="178" t="s">
        <v>1428</v>
      </c>
      <c r="D4831" s="178" t="s">
        <v>7986</v>
      </c>
      <c r="E4831" s="179">
        <v>38385</v>
      </c>
      <c r="F4831" s="180">
        <v>217596</v>
      </c>
      <c r="G4831" s="180">
        <v>0</v>
      </c>
      <c r="H4831" s="180">
        <v>11452.53</v>
      </c>
      <c r="I4831" s="180">
        <f t="shared" si="150"/>
        <v>229048.53</v>
      </c>
      <c r="J4831" s="177" t="str">
        <f t="shared" si="151"/>
        <v>Date &gt; 1920</v>
      </c>
    </row>
    <row r="4832" spans="1:10" x14ac:dyDescent="0.3">
      <c r="A4832" s="178" t="s">
        <v>270</v>
      </c>
      <c r="B4832" s="178" t="s">
        <v>57</v>
      </c>
      <c r="C4832" s="178" t="s">
        <v>1428</v>
      </c>
      <c r="D4832" s="178" t="s">
        <v>7986</v>
      </c>
      <c r="E4832" s="179">
        <v>38406</v>
      </c>
      <c r="F4832" s="180">
        <v>67603</v>
      </c>
      <c r="G4832" s="180">
        <v>0</v>
      </c>
      <c r="H4832" s="180">
        <v>3558.88</v>
      </c>
      <c r="I4832" s="180">
        <f t="shared" si="150"/>
        <v>71161.88</v>
      </c>
      <c r="J4832" s="177" t="str">
        <f t="shared" si="151"/>
        <v>Date &gt; 1920</v>
      </c>
    </row>
    <row r="4833" spans="1:10" x14ac:dyDescent="0.3">
      <c r="A4833" s="178" t="s">
        <v>270</v>
      </c>
      <c r="B4833" s="178" t="s">
        <v>57</v>
      </c>
      <c r="C4833" s="178" t="s">
        <v>1428</v>
      </c>
      <c r="D4833" s="178" t="s">
        <v>7986</v>
      </c>
      <c r="E4833" s="179">
        <v>38454</v>
      </c>
      <c r="F4833" s="180">
        <v>10514</v>
      </c>
      <c r="G4833" s="180">
        <v>0</v>
      </c>
      <c r="H4833" s="180">
        <v>553.15</v>
      </c>
      <c r="I4833" s="180">
        <f t="shared" si="150"/>
        <v>11067.15</v>
      </c>
      <c r="J4833" s="177" t="str">
        <f t="shared" si="151"/>
        <v>Date &gt; 1920</v>
      </c>
    </row>
    <row r="4834" spans="1:10" x14ac:dyDescent="0.3">
      <c r="A4834" s="178" t="s">
        <v>270</v>
      </c>
      <c r="B4834" s="178" t="s">
        <v>57</v>
      </c>
      <c r="C4834" s="178" t="s">
        <v>1428</v>
      </c>
      <c r="D4834" s="178" t="s">
        <v>7986</v>
      </c>
      <c r="E4834" s="179">
        <v>38617</v>
      </c>
      <c r="F4834" s="180">
        <v>76970</v>
      </c>
      <c r="G4834" s="180">
        <v>0</v>
      </c>
      <c r="H4834" s="180">
        <v>4233.41</v>
      </c>
      <c r="I4834" s="180">
        <f t="shared" si="150"/>
        <v>81203.41</v>
      </c>
      <c r="J4834" s="177" t="str">
        <f t="shared" si="151"/>
        <v>Date &gt; 1920</v>
      </c>
    </row>
    <row r="4835" spans="1:10" x14ac:dyDescent="0.3">
      <c r="A4835" s="178" t="s">
        <v>270</v>
      </c>
      <c r="B4835" s="178" t="s">
        <v>57</v>
      </c>
      <c r="C4835" s="178" t="s">
        <v>1428</v>
      </c>
      <c r="D4835" s="178" t="s">
        <v>7986</v>
      </c>
      <c r="E4835" s="179">
        <v>38784</v>
      </c>
      <c r="F4835" s="180">
        <v>33238</v>
      </c>
      <c r="G4835" s="180">
        <v>0</v>
      </c>
      <c r="H4835" s="180">
        <v>1567.03</v>
      </c>
      <c r="I4835" s="180">
        <f t="shared" si="150"/>
        <v>34805.03</v>
      </c>
      <c r="J4835" s="177" t="str">
        <f t="shared" si="151"/>
        <v>Date &gt; 1920</v>
      </c>
    </row>
    <row r="4836" spans="1:10" x14ac:dyDescent="0.3">
      <c r="A4836" s="178" t="s">
        <v>270</v>
      </c>
      <c r="B4836" s="178" t="s">
        <v>57</v>
      </c>
      <c r="C4836" s="178" t="s">
        <v>1428</v>
      </c>
      <c r="D4836" s="178" t="s">
        <v>7987</v>
      </c>
      <c r="E4836" s="179">
        <v>38275</v>
      </c>
      <c r="F4836" s="180">
        <v>215756</v>
      </c>
      <c r="G4836" s="180">
        <v>0</v>
      </c>
      <c r="H4836" s="180">
        <v>11356.17</v>
      </c>
      <c r="I4836" s="180">
        <f t="shared" si="150"/>
        <v>227112.17</v>
      </c>
      <c r="J4836" s="177" t="str">
        <f t="shared" si="151"/>
        <v>Date &gt; 1920</v>
      </c>
    </row>
    <row r="4837" spans="1:10" x14ac:dyDescent="0.3">
      <c r="A4837" s="178" t="s">
        <v>270</v>
      </c>
      <c r="B4837" s="178" t="s">
        <v>57</v>
      </c>
      <c r="C4837" s="178" t="s">
        <v>1428</v>
      </c>
      <c r="D4837" s="178" t="s">
        <v>7987</v>
      </c>
      <c r="E4837" s="179">
        <v>38406</v>
      </c>
      <c r="F4837" s="180">
        <v>476705</v>
      </c>
      <c r="G4837" s="180">
        <v>0</v>
      </c>
      <c r="H4837" s="180">
        <v>25091.3</v>
      </c>
      <c r="I4837" s="180">
        <f t="shared" si="150"/>
        <v>501796.3</v>
      </c>
      <c r="J4837" s="177" t="str">
        <f t="shared" si="151"/>
        <v>Date &gt; 1920</v>
      </c>
    </row>
    <row r="4838" spans="1:10" x14ac:dyDescent="0.3">
      <c r="A4838" s="178" t="s">
        <v>270</v>
      </c>
      <c r="B4838" s="178" t="s">
        <v>57</v>
      </c>
      <c r="C4838" s="178" t="s">
        <v>1428</v>
      </c>
      <c r="D4838" s="178" t="s">
        <v>7987</v>
      </c>
      <c r="E4838" s="179">
        <v>38454</v>
      </c>
      <c r="F4838" s="180">
        <v>694731</v>
      </c>
      <c r="G4838" s="180">
        <v>0</v>
      </c>
      <c r="H4838" s="180">
        <v>36564.9</v>
      </c>
      <c r="I4838" s="180">
        <f t="shared" si="150"/>
        <v>731295.9</v>
      </c>
      <c r="J4838" s="177" t="str">
        <f t="shared" si="151"/>
        <v>Date &gt; 1920</v>
      </c>
    </row>
    <row r="4839" spans="1:10" x14ac:dyDescent="0.3">
      <c r="A4839" s="178" t="s">
        <v>270</v>
      </c>
      <c r="B4839" s="178" t="s">
        <v>57</v>
      </c>
      <c r="C4839" s="178" t="s">
        <v>1428</v>
      </c>
      <c r="D4839" s="178" t="s">
        <v>7987</v>
      </c>
      <c r="E4839" s="179">
        <v>38454</v>
      </c>
      <c r="F4839" s="180">
        <v>672922</v>
      </c>
      <c r="G4839" s="180">
        <v>0</v>
      </c>
      <c r="H4839" s="180">
        <v>35417.86</v>
      </c>
      <c r="I4839" s="180">
        <f t="shared" si="150"/>
        <v>708339.86</v>
      </c>
      <c r="J4839" s="177" t="str">
        <f t="shared" si="151"/>
        <v>Date &gt; 1920</v>
      </c>
    </row>
    <row r="4840" spans="1:10" x14ac:dyDescent="0.3">
      <c r="A4840" s="178" t="s">
        <v>270</v>
      </c>
      <c r="B4840" s="178" t="s">
        <v>57</v>
      </c>
      <c r="C4840" s="178" t="s">
        <v>1428</v>
      </c>
      <c r="D4840" s="178" t="s">
        <v>7987</v>
      </c>
      <c r="E4840" s="179">
        <v>38524</v>
      </c>
      <c r="F4840" s="180">
        <v>97937</v>
      </c>
      <c r="G4840" s="180">
        <v>0</v>
      </c>
      <c r="H4840" s="180">
        <v>5154.25</v>
      </c>
      <c r="I4840" s="180">
        <f t="shared" si="150"/>
        <v>103091.25</v>
      </c>
      <c r="J4840" s="177" t="str">
        <f t="shared" si="151"/>
        <v>Date &gt; 1920</v>
      </c>
    </row>
    <row r="4841" spans="1:10" x14ac:dyDescent="0.3">
      <c r="A4841" s="178" t="s">
        <v>270</v>
      </c>
      <c r="B4841" s="178" t="s">
        <v>57</v>
      </c>
      <c r="C4841" s="178" t="s">
        <v>1428</v>
      </c>
      <c r="D4841" s="178" t="s">
        <v>7987</v>
      </c>
      <c r="E4841" s="179">
        <v>38568</v>
      </c>
      <c r="F4841" s="180">
        <v>72498</v>
      </c>
      <c r="G4841" s="180">
        <v>0</v>
      </c>
      <c r="H4841" s="180">
        <v>3815.11</v>
      </c>
      <c r="I4841" s="180">
        <f t="shared" si="150"/>
        <v>76313.11</v>
      </c>
      <c r="J4841" s="177" t="str">
        <f t="shared" si="151"/>
        <v>Date &gt; 1920</v>
      </c>
    </row>
    <row r="4842" spans="1:10" x14ac:dyDescent="0.3">
      <c r="A4842" s="178" t="s">
        <v>270</v>
      </c>
      <c r="B4842" s="178" t="s">
        <v>57</v>
      </c>
      <c r="C4842" s="178" t="s">
        <v>1428</v>
      </c>
      <c r="D4842" s="178" t="s">
        <v>7987</v>
      </c>
      <c r="E4842" s="179">
        <v>38617</v>
      </c>
      <c r="F4842" s="180">
        <v>198117</v>
      </c>
      <c r="G4842" s="180">
        <v>0</v>
      </c>
      <c r="H4842" s="180">
        <v>10427</v>
      </c>
      <c r="I4842" s="180">
        <f t="shared" si="150"/>
        <v>208544</v>
      </c>
      <c r="J4842" s="177" t="str">
        <f t="shared" si="151"/>
        <v>Date &gt; 1920</v>
      </c>
    </row>
    <row r="4843" spans="1:10" x14ac:dyDescent="0.3">
      <c r="A4843" s="178" t="s">
        <v>270</v>
      </c>
      <c r="B4843" s="178" t="s">
        <v>57</v>
      </c>
      <c r="C4843" s="178" t="s">
        <v>1428</v>
      </c>
      <c r="D4843" s="178" t="s">
        <v>7987</v>
      </c>
      <c r="E4843" s="179">
        <v>38623</v>
      </c>
      <c r="F4843" s="180">
        <v>151329</v>
      </c>
      <c r="G4843" s="180">
        <v>0</v>
      </c>
      <c r="H4843" s="180">
        <v>129278.61</v>
      </c>
      <c r="I4843" s="180">
        <f t="shared" si="150"/>
        <v>280607.61</v>
      </c>
      <c r="J4843" s="177" t="str">
        <f t="shared" si="151"/>
        <v>Date &gt; 1920</v>
      </c>
    </row>
    <row r="4844" spans="1:10" x14ac:dyDescent="0.3">
      <c r="A4844" s="178" t="s">
        <v>270</v>
      </c>
      <c r="B4844" s="178" t="s">
        <v>57</v>
      </c>
      <c r="C4844" s="178" t="s">
        <v>1428</v>
      </c>
      <c r="D4844" s="178" t="s">
        <v>7987</v>
      </c>
      <c r="E4844" s="179">
        <v>38638</v>
      </c>
      <c r="F4844" s="180">
        <v>142157</v>
      </c>
      <c r="G4844" s="180">
        <v>0</v>
      </c>
      <c r="H4844" s="180">
        <v>0</v>
      </c>
      <c r="I4844" s="180">
        <f t="shared" si="150"/>
        <v>142157</v>
      </c>
      <c r="J4844" s="177" t="str">
        <f t="shared" si="151"/>
        <v>Date &gt; 1920</v>
      </c>
    </row>
    <row r="4845" spans="1:10" x14ac:dyDescent="0.3">
      <c r="A4845" s="178" t="s">
        <v>270</v>
      </c>
      <c r="B4845" s="178" t="s">
        <v>57</v>
      </c>
      <c r="C4845" s="178" t="s">
        <v>1428</v>
      </c>
      <c r="D4845" s="178" t="s">
        <v>7987</v>
      </c>
      <c r="E4845" s="179">
        <v>38643</v>
      </c>
      <c r="F4845" s="180">
        <v>94236</v>
      </c>
      <c r="G4845" s="180">
        <v>0</v>
      </c>
      <c r="H4845" s="180">
        <v>0</v>
      </c>
      <c r="I4845" s="180">
        <f t="shared" si="150"/>
        <v>94236</v>
      </c>
      <c r="J4845" s="177" t="str">
        <f t="shared" si="151"/>
        <v>Date &gt; 1920</v>
      </c>
    </row>
    <row r="4846" spans="1:10" x14ac:dyDescent="0.3">
      <c r="A4846" s="178" t="s">
        <v>270</v>
      </c>
      <c r="B4846" s="178" t="s">
        <v>57</v>
      </c>
      <c r="C4846" s="178" t="s">
        <v>1428</v>
      </c>
      <c r="D4846" s="178" t="s">
        <v>7987</v>
      </c>
      <c r="E4846" s="179">
        <v>38657</v>
      </c>
      <c r="F4846" s="180">
        <v>342055</v>
      </c>
      <c r="G4846" s="180">
        <v>0</v>
      </c>
      <c r="H4846" s="180">
        <v>76626.06</v>
      </c>
      <c r="I4846" s="180">
        <f t="shared" si="150"/>
        <v>418681.06</v>
      </c>
      <c r="J4846" s="177" t="str">
        <f t="shared" si="151"/>
        <v>Date &gt; 1920</v>
      </c>
    </row>
    <row r="4847" spans="1:10" x14ac:dyDescent="0.3">
      <c r="A4847" s="178" t="s">
        <v>270</v>
      </c>
      <c r="B4847" s="178" t="s">
        <v>57</v>
      </c>
      <c r="C4847" s="178" t="s">
        <v>1428</v>
      </c>
      <c r="D4847" s="178" t="s">
        <v>7987</v>
      </c>
      <c r="E4847" s="179">
        <v>38663</v>
      </c>
      <c r="F4847" s="180">
        <v>398445</v>
      </c>
      <c r="G4847" s="180">
        <v>0</v>
      </c>
      <c r="H4847" s="180">
        <v>432187.5</v>
      </c>
      <c r="I4847" s="180">
        <f t="shared" si="150"/>
        <v>830632.5</v>
      </c>
      <c r="J4847" s="177" t="str">
        <f t="shared" si="151"/>
        <v>Date &gt; 1920</v>
      </c>
    </row>
    <row r="4848" spans="1:10" x14ac:dyDescent="0.3">
      <c r="A4848" s="178" t="s">
        <v>270</v>
      </c>
      <c r="B4848" s="178" t="s">
        <v>57</v>
      </c>
      <c r="C4848" s="178" t="s">
        <v>1428</v>
      </c>
      <c r="D4848" s="178" t="s">
        <v>7987</v>
      </c>
      <c r="E4848" s="179">
        <v>38678</v>
      </c>
      <c r="F4848" s="180">
        <v>258047</v>
      </c>
      <c r="G4848" s="180">
        <v>0</v>
      </c>
      <c r="H4848" s="180">
        <v>285209.55</v>
      </c>
      <c r="I4848" s="180">
        <f t="shared" si="150"/>
        <v>543256.55000000005</v>
      </c>
      <c r="J4848" s="177" t="str">
        <f t="shared" si="151"/>
        <v>Date &gt; 1920</v>
      </c>
    </row>
    <row r="4849" spans="1:10" x14ac:dyDescent="0.3">
      <c r="A4849" s="178" t="s">
        <v>270</v>
      </c>
      <c r="B4849" s="178" t="s">
        <v>57</v>
      </c>
      <c r="C4849" s="178" t="s">
        <v>1428</v>
      </c>
      <c r="D4849" s="178" t="s">
        <v>7987</v>
      </c>
      <c r="E4849" s="179">
        <v>38693</v>
      </c>
      <c r="F4849" s="180">
        <v>117782</v>
      </c>
      <c r="G4849" s="180">
        <v>0</v>
      </c>
      <c r="H4849" s="180">
        <v>6198.51</v>
      </c>
      <c r="I4849" s="180">
        <f t="shared" si="150"/>
        <v>123980.51</v>
      </c>
      <c r="J4849" s="177" t="str">
        <f t="shared" si="151"/>
        <v>Date &gt; 1920</v>
      </c>
    </row>
    <row r="4850" spans="1:10" x14ac:dyDescent="0.3">
      <c r="A4850" s="178" t="s">
        <v>270</v>
      </c>
      <c r="B4850" s="178" t="s">
        <v>57</v>
      </c>
      <c r="C4850" s="178" t="s">
        <v>1428</v>
      </c>
      <c r="D4850" s="178" t="s">
        <v>7987</v>
      </c>
      <c r="E4850" s="179">
        <v>38705</v>
      </c>
      <c r="F4850" s="180">
        <v>33835</v>
      </c>
      <c r="G4850" s="180">
        <v>0</v>
      </c>
      <c r="H4850" s="180">
        <v>1780</v>
      </c>
      <c r="I4850" s="180">
        <f t="shared" si="150"/>
        <v>35615</v>
      </c>
      <c r="J4850" s="177" t="str">
        <f t="shared" si="151"/>
        <v>Date &gt; 1920</v>
      </c>
    </row>
    <row r="4851" spans="1:10" x14ac:dyDescent="0.3">
      <c r="A4851" s="178" t="s">
        <v>270</v>
      </c>
      <c r="B4851" s="178" t="s">
        <v>57</v>
      </c>
      <c r="C4851" s="178" t="s">
        <v>1428</v>
      </c>
      <c r="D4851" s="178" t="s">
        <v>7987</v>
      </c>
      <c r="E4851" s="179">
        <v>38716</v>
      </c>
      <c r="F4851" s="180">
        <v>220629</v>
      </c>
      <c r="G4851" s="180">
        <v>0</v>
      </c>
      <c r="H4851" s="180">
        <v>191663.25</v>
      </c>
      <c r="I4851" s="180">
        <f t="shared" si="150"/>
        <v>412292.25</v>
      </c>
      <c r="J4851" s="177" t="str">
        <f t="shared" si="151"/>
        <v>Date &gt; 1920</v>
      </c>
    </row>
    <row r="4852" spans="1:10" x14ac:dyDescent="0.3">
      <c r="A4852" s="178" t="s">
        <v>270</v>
      </c>
      <c r="B4852" s="178" t="s">
        <v>57</v>
      </c>
      <c r="C4852" s="178" t="s">
        <v>1428</v>
      </c>
      <c r="D4852" s="178" t="s">
        <v>7987</v>
      </c>
      <c r="E4852" s="179">
        <v>38734</v>
      </c>
      <c r="F4852" s="180">
        <v>218078</v>
      </c>
      <c r="G4852" s="180">
        <v>0</v>
      </c>
      <c r="H4852" s="180">
        <v>11478.36</v>
      </c>
      <c r="I4852" s="180">
        <f t="shared" si="150"/>
        <v>229556.36</v>
      </c>
      <c r="J4852" s="177" t="str">
        <f t="shared" si="151"/>
        <v>Date &gt; 1920</v>
      </c>
    </row>
    <row r="4853" spans="1:10" x14ac:dyDescent="0.3">
      <c r="A4853" s="178" t="s">
        <v>270</v>
      </c>
      <c r="B4853" s="178" t="s">
        <v>57</v>
      </c>
      <c r="C4853" s="178" t="s">
        <v>1428</v>
      </c>
      <c r="D4853" s="178" t="s">
        <v>7987</v>
      </c>
      <c r="E4853" s="179">
        <v>38775</v>
      </c>
      <c r="F4853" s="180">
        <v>42451</v>
      </c>
      <c r="G4853" s="180">
        <v>0</v>
      </c>
      <c r="H4853" s="180">
        <v>2234</v>
      </c>
      <c r="I4853" s="180">
        <f t="shared" si="150"/>
        <v>44685</v>
      </c>
      <c r="J4853" s="177" t="str">
        <f t="shared" si="151"/>
        <v>Date &gt; 1920</v>
      </c>
    </row>
    <row r="4854" spans="1:10" x14ac:dyDescent="0.3">
      <c r="A4854" s="178" t="s">
        <v>270</v>
      </c>
      <c r="B4854" s="178" t="s">
        <v>57</v>
      </c>
      <c r="C4854" s="178" t="s">
        <v>1428</v>
      </c>
      <c r="D4854" s="178" t="s">
        <v>7987</v>
      </c>
      <c r="E4854" s="179">
        <v>38798</v>
      </c>
      <c r="F4854" s="180">
        <v>47714</v>
      </c>
      <c r="G4854" s="180">
        <v>0</v>
      </c>
      <c r="H4854" s="180">
        <v>2511</v>
      </c>
      <c r="I4854" s="180">
        <f t="shared" si="150"/>
        <v>50225</v>
      </c>
      <c r="J4854" s="177" t="str">
        <f t="shared" si="151"/>
        <v>Date &gt; 1920</v>
      </c>
    </row>
    <row r="4855" spans="1:10" x14ac:dyDescent="0.3">
      <c r="A4855" s="178" t="s">
        <v>270</v>
      </c>
      <c r="B4855" s="178" t="s">
        <v>57</v>
      </c>
      <c r="C4855" s="178" t="s">
        <v>1428</v>
      </c>
      <c r="D4855" s="178" t="s">
        <v>7987</v>
      </c>
      <c r="E4855" s="179">
        <v>38812</v>
      </c>
      <c r="F4855" s="180">
        <v>175875</v>
      </c>
      <c r="G4855" s="180">
        <v>0</v>
      </c>
      <c r="H4855" s="180">
        <v>194389.87</v>
      </c>
      <c r="I4855" s="180">
        <f t="shared" si="150"/>
        <v>370264.87</v>
      </c>
      <c r="J4855" s="177" t="str">
        <f t="shared" si="151"/>
        <v>Date &gt; 1920</v>
      </c>
    </row>
    <row r="4856" spans="1:10" x14ac:dyDescent="0.3">
      <c r="A4856" s="178" t="s">
        <v>270</v>
      </c>
      <c r="B4856" s="178" t="s">
        <v>57</v>
      </c>
      <c r="C4856" s="178" t="s">
        <v>1428</v>
      </c>
      <c r="D4856" s="178" t="s">
        <v>7987</v>
      </c>
      <c r="E4856" s="179">
        <v>38875</v>
      </c>
      <c r="F4856" s="180">
        <v>73550</v>
      </c>
      <c r="G4856" s="180">
        <v>0</v>
      </c>
      <c r="H4856" s="180">
        <v>3871.37</v>
      </c>
      <c r="I4856" s="180">
        <f t="shared" si="150"/>
        <v>77421.37</v>
      </c>
      <c r="J4856" s="177" t="str">
        <f t="shared" si="151"/>
        <v>Date &gt; 1920</v>
      </c>
    </row>
    <row r="4857" spans="1:10" x14ac:dyDescent="0.3">
      <c r="A4857" s="178" t="s">
        <v>270</v>
      </c>
      <c r="B4857" s="178" t="s">
        <v>57</v>
      </c>
      <c r="C4857" s="178" t="s">
        <v>1428</v>
      </c>
      <c r="D4857" s="178" t="s">
        <v>7987</v>
      </c>
      <c r="E4857" s="179">
        <v>38960</v>
      </c>
      <c r="F4857" s="180">
        <v>90145</v>
      </c>
      <c r="G4857" s="180">
        <v>0</v>
      </c>
      <c r="H4857" s="180">
        <v>115452.98</v>
      </c>
      <c r="I4857" s="180">
        <f t="shared" si="150"/>
        <v>205597.97999999998</v>
      </c>
      <c r="J4857" s="177" t="str">
        <f t="shared" si="151"/>
        <v>Date &gt; 1920</v>
      </c>
    </row>
    <row r="4858" spans="1:10" x14ac:dyDescent="0.3">
      <c r="A4858" s="178" t="s">
        <v>270</v>
      </c>
      <c r="B4858" s="178" t="s">
        <v>57</v>
      </c>
      <c r="C4858" s="178" t="s">
        <v>1428</v>
      </c>
      <c r="D4858" s="178" t="s">
        <v>7987</v>
      </c>
      <c r="E4858" s="179">
        <v>39521</v>
      </c>
      <c r="F4858" s="180">
        <v>10000</v>
      </c>
      <c r="G4858" s="180">
        <v>0</v>
      </c>
      <c r="H4858" s="180">
        <v>19378.59</v>
      </c>
      <c r="I4858" s="180">
        <f t="shared" si="150"/>
        <v>29378.59</v>
      </c>
      <c r="J4858" s="177" t="str">
        <f t="shared" si="151"/>
        <v>Date &gt; 1920</v>
      </c>
    </row>
    <row r="4859" spans="1:10" x14ac:dyDescent="0.3">
      <c r="A4859" s="178" t="s">
        <v>270</v>
      </c>
      <c r="B4859" s="178" t="s">
        <v>57</v>
      </c>
      <c r="C4859" s="178" t="s">
        <v>1428</v>
      </c>
      <c r="D4859" s="178" t="s">
        <v>7987</v>
      </c>
      <c r="E4859" s="179">
        <v>39616</v>
      </c>
      <c r="F4859" s="180">
        <v>40000</v>
      </c>
      <c r="G4859" s="180">
        <v>0</v>
      </c>
      <c r="H4859" s="180">
        <v>-3464</v>
      </c>
      <c r="I4859" s="180">
        <f t="shared" si="150"/>
        <v>36536</v>
      </c>
      <c r="J4859" s="177" t="str">
        <f t="shared" si="151"/>
        <v>Date &gt; 1920</v>
      </c>
    </row>
    <row r="4860" spans="1:10" x14ac:dyDescent="0.3">
      <c r="A4860" s="178" t="s">
        <v>270</v>
      </c>
      <c r="B4860" s="178" t="s">
        <v>57</v>
      </c>
      <c r="C4860" s="178" t="s">
        <v>1428</v>
      </c>
      <c r="D4860" s="178" t="s">
        <v>7987</v>
      </c>
      <c r="E4860" s="179">
        <v>39616</v>
      </c>
      <c r="F4860" s="180">
        <v>591268</v>
      </c>
      <c r="G4860" s="180">
        <v>0</v>
      </c>
      <c r="H4860" s="180">
        <v>0</v>
      </c>
      <c r="I4860" s="180">
        <f t="shared" si="150"/>
        <v>591268</v>
      </c>
      <c r="J4860" s="177" t="str">
        <f t="shared" si="151"/>
        <v>Date &gt; 1920</v>
      </c>
    </row>
    <row r="4861" spans="1:10" x14ac:dyDescent="0.3">
      <c r="A4861" s="178" t="s">
        <v>270</v>
      </c>
      <c r="B4861" s="178" t="s">
        <v>57</v>
      </c>
      <c r="C4861" s="178" t="s">
        <v>1428</v>
      </c>
      <c r="D4861" s="178" t="s">
        <v>7988</v>
      </c>
      <c r="E4861" s="179">
        <v>38392</v>
      </c>
      <c r="F4861" s="180">
        <v>0</v>
      </c>
      <c r="G4861" s="180">
        <v>74401.460000000006</v>
      </c>
      <c r="H4861" s="180">
        <v>31886.34</v>
      </c>
      <c r="I4861" s="180">
        <f t="shared" si="150"/>
        <v>106287.8</v>
      </c>
      <c r="J4861" s="177" t="str">
        <f t="shared" si="151"/>
        <v>Date &gt; 1920</v>
      </c>
    </row>
    <row r="4862" spans="1:10" x14ac:dyDescent="0.3">
      <c r="A4862" s="178" t="s">
        <v>270</v>
      </c>
      <c r="B4862" s="178" t="s">
        <v>57</v>
      </c>
      <c r="C4862" s="178" t="s">
        <v>1428</v>
      </c>
      <c r="D4862" s="178" t="s">
        <v>7988</v>
      </c>
      <c r="E4862" s="179">
        <v>38401</v>
      </c>
      <c r="F4862" s="180">
        <v>0</v>
      </c>
      <c r="G4862" s="180">
        <v>48011.34</v>
      </c>
      <c r="H4862" s="180">
        <v>20576.29</v>
      </c>
      <c r="I4862" s="180">
        <f t="shared" si="150"/>
        <v>68587.63</v>
      </c>
      <c r="J4862" s="177" t="str">
        <f t="shared" si="151"/>
        <v>Date &gt; 1920</v>
      </c>
    </row>
    <row r="4863" spans="1:10" x14ac:dyDescent="0.3">
      <c r="A4863" s="178" t="s">
        <v>270</v>
      </c>
      <c r="B4863" s="178" t="s">
        <v>57</v>
      </c>
      <c r="C4863" s="178" t="s">
        <v>1428</v>
      </c>
      <c r="D4863" s="178" t="s">
        <v>7988</v>
      </c>
      <c r="E4863" s="179">
        <v>38449</v>
      </c>
      <c r="F4863" s="180">
        <v>0</v>
      </c>
      <c r="G4863" s="180">
        <v>6104.66</v>
      </c>
      <c r="H4863" s="180">
        <v>2616.29</v>
      </c>
      <c r="I4863" s="180">
        <f t="shared" si="150"/>
        <v>8720.9500000000007</v>
      </c>
      <c r="J4863" s="177" t="str">
        <f t="shared" si="151"/>
        <v>Date &gt; 1920</v>
      </c>
    </row>
    <row r="4864" spans="1:10" x14ac:dyDescent="0.3">
      <c r="A4864" s="178" t="s">
        <v>270</v>
      </c>
      <c r="B4864" s="178" t="s">
        <v>57</v>
      </c>
      <c r="C4864" s="178" t="s">
        <v>1428</v>
      </c>
      <c r="D4864" s="178" t="s">
        <v>7988</v>
      </c>
      <c r="E4864" s="179">
        <v>38520</v>
      </c>
      <c r="F4864" s="180">
        <v>0</v>
      </c>
      <c r="G4864" s="180">
        <v>3541.86</v>
      </c>
      <c r="H4864" s="180">
        <v>1517.94</v>
      </c>
      <c r="I4864" s="180">
        <f t="shared" si="150"/>
        <v>5059.8</v>
      </c>
      <c r="J4864" s="177" t="str">
        <f t="shared" si="151"/>
        <v>Date &gt; 1920</v>
      </c>
    </row>
    <row r="4865" spans="1:10" x14ac:dyDescent="0.3">
      <c r="A4865" s="178" t="s">
        <v>270</v>
      </c>
      <c r="B4865" s="178" t="s">
        <v>57</v>
      </c>
      <c r="C4865" s="178" t="s">
        <v>1428</v>
      </c>
      <c r="D4865" s="178" t="s">
        <v>7988</v>
      </c>
      <c r="E4865" s="179">
        <v>38545</v>
      </c>
      <c r="F4865" s="180">
        <v>0</v>
      </c>
      <c r="G4865" s="180">
        <v>14760.68</v>
      </c>
      <c r="H4865" s="180">
        <v>6326.14</v>
      </c>
      <c r="I4865" s="180">
        <f t="shared" si="150"/>
        <v>21086.82</v>
      </c>
      <c r="J4865" s="177" t="str">
        <f t="shared" si="151"/>
        <v>Date &gt; 1920</v>
      </c>
    </row>
    <row r="4866" spans="1:10" x14ac:dyDescent="0.3">
      <c r="A4866" s="178" t="s">
        <v>270</v>
      </c>
      <c r="B4866" s="178" t="s">
        <v>57</v>
      </c>
      <c r="C4866" s="178" t="s">
        <v>1428</v>
      </c>
      <c r="D4866" s="178" t="s">
        <v>7988</v>
      </c>
      <c r="E4866" s="179">
        <v>38603</v>
      </c>
      <c r="F4866" s="180">
        <v>0</v>
      </c>
      <c r="G4866" s="180">
        <v>8079.77</v>
      </c>
      <c r="H4866" s="180">
        <v>3462.63</v>
      </c>
      <c r="I4866" s="180">
        <f t="shared" si="150"/>
        <v>11542.400000000001</v>
      </c>
      <c r="J4866" s="177" t="str">
        <f t="shared" si="151"/>
        <v>Date &gt; 1920</v>
      </c>
    </row>
    <row r="4867" spans="1:10" x14ac:dyDescent="0.3">
      <c r="A4867" s="178" t="s">
        <v>270</v>
      </c>
      <c r="B4867" s="178" t="s">
        <v>57</v>
      </c>
      <c r="C4867" s="178" t="s">
        <v>1428</v>
      </c>
      <c r="D4867" s="178" t="s">
        <v>7989</v>
      </c>
      <c r="E4867" s="179">
        <v>38568</v>
      </c>
      <c r="F4867" s="180">
        <v>386526</v>
      </c>
      <c r="G4867" s="180">
        <v>0</v>
      </c>
      <c r="H4867" s="180">
        <v>20344.46</v>
      </c>
      <c r="I4867" s="180">
        <f t="shared" si="150"/>
        <v>406870.46</v>
      </c>
      <c r="J4867" s="177" t="str">
        <f t="shared" si="151"/>
        <v>Date &gt; 1920</v>
      </c>
    </row>
    <row r="4868" spans="1:10" x14ac:dyDescent="0.3">
      <c r="A4868" s="178" t="s">
        <v>270</v>
      </c>
      <c r="B4868" s="178" t="s">
        <v>57</v>
      </c>
      <c r="C4868" s="178" t="s">
        <v>1428</v>
      </c>
      <c r="D4868" s="178" t="s">
        <v>7989</v>
      </c>
      <c r="E4868" s="179">
        <v>38617</v>
      </c>
      <c r="F4868" s="180">
        <v>197708</v>
      </c>
      <c r="G4868" s="180">
        <v>0</v>
      </c>
      <c r="H4868" s="180">
        <v>10406.11</v>
      </c>
      <c r="I4868" s="180">
        <f t="shared" si="150"/>
        <v>208114.11</v>
      </c>
      <c r="J4868" s="177" t="str">
        <f t="shared" si="151"/>
        <v>Date &gt; 1920</v>
      </c>
    </row>
    <row r="4869" spans="1:10" x14ac:dyDescent="0.3">
      <c r="A4869" s="178" t="s">
        <v>270</v>
      </c>
      <c r="B4869" s="178" t="s">
        <v>57</v>
      </c>
      <c r="C4869" s="178" t="s">
        <v>1428</v>
      </c>
      <c r="D4869" s="178" t="s">
        <v>7989</v>
      </c>
      <c r="E4869" s="179">
        <v>38657</v>
      </c>
      <c r="F4869" s="180">
        <v>857578</v>
      </c>
      <c r="G4869" s="180">
        <v>0</v>
      </c>
      <c r="H4869" s="180">
        <v>45136.37</v>
      </c>
      <c r="I4869" s="180">
        <f t="shared" ref="I4869:I4932" si="152">SUM(F4869:H4869)</f>
        <v>902714.37</v>
      </c>
      <c r="J4869" s="177" t="str">
        <f t="shared" ref="J4869:J4932" si="153">IF(OR(YEAR(E4869)&gt; 1920, ISBLANK(E4869)), "Date &gt; 1920", "Sketchy date")</f>
        <v>Date &gt; 1920</v>
      </c>
    </row>
    <row r="4870" spans="1:10" x14ac:dyDescent="0.3">
      <c r="A4870" s="178" t="s">
        <v>270</v>
      </c>
      <c r="B4870" s="178" t="s">
        <v>57</v>
      </c>
      <c r="C4870" s="178" t="s">
        <v>1428</v>
      </c>
      <c r="D4870" s="178" t="s">
        <v>7989</v>
      </c>
      <c r="E4870" s="179">
        <v>38663</v>
      </c>
      <c r="F4870" s="180">
        <v>246083</v>
      </c>
      <c r="G4870" s="180">
        <v>0</v>
      </c>
      <c r="H4870" s="180">
        <v>12952.36</v>
      </c>
      <c r="I4870" s="180">
        <f t="shared" si="152"/>
        <v>259035.36</v>
      </c>
      <c r="J4870" s="177" t="str">
        <f t="shared" si="153"/>
        <v>Date &gt; 1920</v>
      </c>
    </row>
    <row r="4871" spans="1:10" x14ac:dyDescent="0.3">
      <c r="A4871" s="178" t="s">
        <v>270</v>
      </c>
      <c r="B4871" s="178" t="s">
        <v>57</v>
      </c>
      <c r="C4871" s="178" t="s">
        <v>1428</v>
      </c>
      <c r="D4871" s="178" t="s">
        <v>7989</v>
      </c>
      <c r="E4871" s="179">
        <v>38693</v>
      </c>
      <c r="F4871" s="180">
        <v>487515</v>
      </c>
      <c r="G4871" s="180">
        <v>0</v>
      </c>
      <c r="H4871" s="180">
        <v>25658.37</v>
      </c>
      <c r="I4871" s="180">
        <f t="shared" si="152"/>
        <v>513173.37</v>
      </c>
      <c r="J4871" s="177" t="str">
        <f t="shared" si="153"/>
        <v>Date &gt; 1920</v>
      </c>
    </row>
    <row r="4872" spans="1:10" x14ac:dyDescent="0.3">
      <c r="A4872" s="178" t="s">
        <v>270</v>
      </c>
      <c r="B4872" s="178" t="s">
        <v>57</v>
      </c>
      <c r="C4872" s="178" t="s">
        <v>1428</v>
      </c>
      <c r="D4872" s="178" t="s">
        <v>7989</v>
      </c>
      <c r="E4872" s="179">
        <v>38705</v>
      </c>
      <c r="F4872" s="180">
        <v>28424</v>
      </c>
      <c r="G4872" s="180">
        <v>0</v>
      </c>
      <c r="H4872" s="180">
        <v>1496</v>
      </c>
      <c r="I4872" s="180">
        <f t="shared" si="152"/>
        <v>29920</v>
      </c>
      <c r="J4872" s="177" t="str">
        <f t="shared" si="153"/>
        <v>Date &gt; 1920</v>
      </c>
    </row>
    <row r="4873" spans="1:10" x14ac:dyDescent="0.3">
      <c r="A4873" s="178" t="s">
        <v>270</v>
      </c>
      <c r="B4873" s="178" t="s">
        <v>57</v>
      </c>
      <c r="C4873" s="178" t="s">
        <v>1428</v>
      </c>
      <c r="D4873" s="178" t="s">
        <v>7989</v>
      </c>
      <c r="E4873" s="179">
        <v>38734</v>
      </c>
      <c r="F4873" s="180">
        <v>324956</v>
      </c>
      <c r="G4873" s="180">
        <v>0</v>
      </c>
      <c r="H4873" s="180">
        <v>-31960.77</v>
      </c>
      <c r="I4873" s="180">
        <f t="shared" si="152"/>
        <v>292995.23</v>
      </c>
      <c r="J4873" s="177" t="str">
        <f t="shared" si="153"/>
        <v>Date &gt; 1920</v>
      </c>
    </row>
    <row r="4874" spans="1:10" x14ac:dyDescent="0.3">
      <c r="A4874" s="178" t="s">
        <v>270</v>
      </c>
      <c r="B4874" s="178" t="s">
        <v>57</v>
      </c>
      <c r="C4874" s="178" t="s">
        <v>1428</v>
      </c>
      <c r="D4874" s="178" t="s">
        <v>7989</v>
      </c>
      <c r="E4874" s="179">
        <v>38775</v>
      </c>
      <c r="F4874" s="180">
        <v>10678</v>
      </c>
      <c r="G4874" s="180">
        <v>0</v>
      </c>
      <c r="H4874" s="180">
        <v>562</v>
      </c>
      <c r="I4874" s="180">
        <f t="shared" si="152"/>
        <v>11240</v>
      </c>
      <c r="J4874" s="177" t="str">
        <f t="shared" si="153"/>
        <v>Date &gt; 1920</v>
      </c>
    </row>
    <row r="4875" spans="1:10" x14ac:dyDescent="0.3">
      <c r="A4875" s="178" t="s">
        <v>270</v>
      </c>
      <c r="B4875" s="178" t="s">
        <v>57</v>
      </c>
      <c r="C4875" s="178" t="s">
        <v>1428</v>
      </c>
      <c r="D4875" s="178" t="s">
        <v>7989</v>
      </c>
      <c r="E4875" s="179">
        <v>38798</v>
      </c>
      <c r="F4875" s="180">
        <v>32034</v>
      </c>
      <c r="G4875" s="180">
        <v>0</v>
      </c>
      <c r="H4875" s="180">
        <v>1686</v>
      </c>
      <c r="I4875" s="180">
        <f t="shared" si="152"/>
        <v>33720</v>
      </c>
      <c r="J4875" s="177" t="str">
        <f t="shared" si="153"/>
        <v>Date &gt; 1920</v>
      </c>
    </row>
    <row r="4876" spans="1:10" x14ac:dyDescent="0.3">
      <c r="A4876" s="178" t="s">
        <v>270</v>
      </c>
      <c r="B4876" s="178" t="s">
        <v>57</v>
      </c>
      <c r="C4876" s="178" t="s">
        <v>1428</v>
      </c>
      <c r="D4876" s="178" t="s">
        <v>7989</v>
      </c>
      <c r="E4876" s="179">
        <v>38875</v>
      </c>
      <c r="F4876" s="180">
        <v>63675</v>
      </c>
      <c r="G4876" s="180">
        <v>0</v>
      </c>
      <c r="H4876" s="180">
        <v>3350.13</v>
      </c>
      <c r="I4876" s="180">
        <f t="shared" si="152"/>
        <v>67025.13</v>
      </c>
      <c r="J4876" s="177" t="str">
        <f t="shared" si="153"/>
        <v>Date &gt; 1920</v>
      </c>
    </row>
    <row r="4877" spans="1:10" x14ac:dyDescent="0.3">
      <c r="A4877" s="178" t="s">
        <v>270</v>
      </c>
      <c r="B4877" s="178" t="s">
        <v>57</v>
      </c>
      <c r="C4877" s="178" t="s">
        <v>1428</v>
      </c>
      <c r="D4877" s="178" t="s">
        <v>7989</v>
      </c>
      <c r="E4877" s="179">
        <v>38960</v>
      </c>
      <c r="F4877" s="180">
        <v>176081</v>
      </c>
      <c r="G4877" s="180">
        <v>0</v>
      </c>
      <c r="H4877" s="180">
        <v>32228.95</v>
      </c>
      <c r="I4877" s="180">
        <f t="shared" si="152"/>
        <v>208309.95</v>
      </c>
      <c r="J4877" s="177" t="str">
        <f t="shared" si="153"/>
        <v>Date &gt; 1920</v>
      </c>
    </row>
    <row r="4878" spans="1:10" x14ac:dyDescent="0.3">
      <c r="A4878" s="178" t="s">
        <v>270</v>
      </c>
      <c r="B4878" s="178" t="s">
        <v>57</v>
      </c>
      <c r="C4878" s="178" t="s">
        <v>1428</v>
      </c>
      <c r="D4878" s="178" t="s">
        <v>7989</v>
      </c>
      <c r="E4878" s="179">
        <v>38986</v>
      </c>
      <c r="F4878" s="180">
        <v>58360</v>
      </c>
      <c r="G4878" s="180">
        <v>0</v>
      </c>
      <c r="H4878" s="180">
        <v>3072.16</v>
      </c>
      <c r="I4878" s="180">
        <f t="shared" si="152"/>
        <v>61432.160000000003</v>
      </c>
      <c r="J4878" s="177" t="str">
        <f t="shared" si="153"/>
        <v>Date &gt; 1920</v>
      </c>
    </row>
    <row r="4879" spans="1:10" x14ac:dyDescent="0.3">
      <c r="A4879" s="178" t="s">
        <v>270</v>
      </c>
      <c r="B4879" s="178" t="s">
        <v>57</v>
      </c>
      <c r="C4879" s="178" t="s">
        <v>1428</v>
      </c>
      <c r="D4879" s="178" t="s">
        <v>7989</v>
      </c>
      <c r="E4879" s="179">
        <v>39106</v>
      </c>
      <c r="F4879" s="180">
        <v>97511</v>
      </c>
      <c r="G4879" s="180">
        <v>0</v>
      </c>
      <c r="H4879" s="180">
        <v>5132.46</v>
      </c>
      <c r="I4879" s="180">
        <f t="shared" si="152"/>
        <v>102643.46</v>
      </c>
      <c r="J4879" s="177" t="str">
        <f t="shared" si="153"/>
        <v>Date &gt; 1920</v>
      </c>
    </row>
    <row r="4880" spans="1:10" x14ac:dyDescent="0.3">
      <c r="A4880" s="178" t="s">
        <v>270</v>
      </c>
      <c r="B4880" s="178" t="s">
        <v>57</v>
      </c>
      <c r="C4880" s="178" t="s">
        <v>1428</v>
      </c>
      <c r="D4880" s="178" t="s">
        <v>7989</v>
      </c>
      <c r="E4880" s="179">
        <v>39153</v>
      </c>
      <c r="F4880" s="180">
        <v>36551</v>
      </c>
      <c r="G4880" s="180">
        <v>0</v>
      </c>
      <c r="H4880" s="180">
        <v>4183.7299999999996</v>
      </c>
      <c r="I4880" s="180">
        <f t="shared" si="152"/>
        <v>40734.729999999996</v>
      </c>
      <c r="J4880" s="177" t="str">
        <f t="shared" si="153"/>
        <v>Date &gt; 1920</v>
      </c>
    </row>
    <row r="4881" spans="1:10" x14ac:dyDescent="0.3">
      <c r="A4881" s="178" t="s">
        <v>270</v>
      </c>
      <c r="B4881" s="178" t="s">
        <v>57</v>
      </c>
      <c r="C4881" s="178" t="s">
        <v>1428</v>
      </c>
      <c r="D4881" s="178" t="s">
        <v>7989</v>
      </c>
      <c r="E4881" s="179">
        <v>39232</v>
      </c>
      <c r="F4881" s="180">
        <v>44029</v>
      </c>
      <c r="G4881" s="180">
        <v>0</v>
      </c>
      <c r="H4881" s="180">
        <v>433.34</v>
      </c>
      <c r="I4881" s="180">
        <f t="shared" si="152"/>
        <v>44462.34</v>
      </c>
      <c r="J4881" s="177" t="str">
        <f t="shared" si="153"/>
        <v>Date &gt; 1920</v>
      </c>
    </row>
    <row r="4882" spans="1:10" x14ac:dyDescent="0.3">
      <c r="A4882" s="178" t="s">
        <v>270</v>
      </c>
      <c r="B4882" s="178" t="s">
        <v>57</v>
      </c>
      <c r="C4882" s="178" t="s">
        <v>1428</v>
      </c>
      <c r="D4882" s="178" t="s">
        <v>7989</v>
      </c>
      <c r="E4882" s="179">
        <v>39260</v>
      </c>
      <c r="F4882" s="180">
        <v>4924</v>
      </c>
      <c r="G4882" s="180">
        <v>0</v>
      </c>
      <c r="H4882" s="180">
        <v>260.20999999999998</v>
      </c>
      <c r="I4882" s="180">
        <f t="shared" si="152"/>
        <v>5184.21</v>
      </c>
      <c r="J4882" s="177" t="str">
        <f t="shared" si="153"/>
        <v>Date &gt; 1920</v>
      </c>
    </row>
    <row r="4883" spans="1:10" x14ac:dyDescent="0.3">
      <c r="A4883" s="178" t="s">
        <v>270</v>
      </c>
      <c r="B4883" s="178" t="s">
        <v>57</v>
      </c>
      <c r="C4883" s="178" t="s">
        <v>1428</v>
      </c>
      <c r="D4883" s="178" t="s">
        <v>7989</v>
      </c>
      <c r="E4883" s="179">
        <v>39346</v>
      </c>
      <c r="F4883" s="180">
        <v>440851</v>
      </c>
      <c r="G4883" s="180">
        <v>0</v>
      </c>
      <c r="H4883" s="180">
        <v>27060.35</v>
      </c>
      <c r="I4883" s="180">
        <f t="shared" si="152"/>
        <v>467911.35</v>
      </c>
      <c r="J4883" s="177" t="str">
        <f t="shared" si="153"/>
        <v>Date &gt; 1920</v>
      </c>
    </row>
    <row r="4884" spans="1:10" x14ac:dyDescent="0.3">
      <c r="A4884" s="178" t="s">
        <v>270</v>
      </c>
      <c r="B4884" s="178" t="s">
        <v>57</v>
      </c>
      <c r="C4884" s="178" t="s">
        <v>1428</v>
      </c>
      <c r="D4884" s="178" t="s">
        <v>7989</v>
      </c>
      <c r="E4884" s="179">
        <v>39435</v>
      </c>
      <c r="F4884" s="180">
        <v>61837</v>
      </c>
      <c r="G4884" s="180">
        <v>0</v>
      </c>
      <c r="H4884" s="180">
        <v>4864.1099999999997</v>
      </c>
      <c r="I4884" s="180">
        <f t="shared" si="152"/>
        <v>66701.11</v>
      </c>
      <c r="J4884" s="177" t="str">
        <f t="shared" si="153"/>
        <v>Date &gt; 1920</v>
      </c>
    </row>
    <row r="4885" spans="1:10" x14ac:dyDescent="0.3">
      <c r="A4885" s="178" t="s">
        <v>270</v>
      </c>
      <c r="B4885" s="178" t="s">
        <v>57</v>
      </c>
      <c r="C4885" s="178" t="s">
        <v>1428</v>
      </c>
      <c r="D4885" s="178" t="s">
        <v>7989</v>
      </c>
      <c r="E4885" s="179">
        <v>39513</v>
      </c>
      <c r="F4885" s="180">
        <v>176859</v>
      </c>
      <c r="G4885" s="180">
        <v>0</v>
      </c>
      <c r="H4885" s="180">
        <v>6794.17</v>
      </c>
      <c r="I4885" s="180">
        <f t="shared" si="152"/>
        <v>183653.17</v>
      </c>
      <c r="J4885" s="177" t="str">
        <f t="shared" si="153"/>
        <v>Date &gt; 1920</v>
      </c>
    </row>
    <row r="4886" spans="1:10" x14ac:dyDescent="0.3">
      <c r="A4886" s="178" t="s">
        <v>270</v>
      </c>
      <c r="B4886" s="178" t="s">
        <v>57</v>
      </c>
      <c r="C4886" s="178" t="s">
        <v>1428</v>
      </c>
      <c r="D4886" s="178" t="s">
        <v>7989</v>
      </c>
      <c r="E4886" s="179">
        <v>39548</v>
      </c>
      <c r="F4886" s="180">
        <v>776</v>
      </c>
      <c r="G4886" s="180">
        <v>0</v>
      </c>
      <c r="H4886" s="180">
        <v>-776</v>
      </c>
      <c r="I4886" s="180">
        <f t="shared" si="152"/>
        <v>0</v>
      </c>
      <c r="J4886" s="177" t="str">
        <f t="shared" si="153"/>
        <v>Date &gt; 1920</v>
      </c>
    </row>
    <row r="4887" spans="1:10" x14ac:dyDescent="0.3">
      <c r="A4887" s="178" t="s">
        <v>270</v>
      </c>
      <c r="B4887" s="178" t="s">
        <v>57</v>
      </c>
      <c r="C4887" s="178" t="s">
        <v>1428</v>
      </c>
      <c r="D4887" s="178" t="s">
        <v>7990</v>
      </c>
      <c r="E4887" s="179">
        <v>38643</v>
      </c>
      <c r="F4887" s="180">
        <v>0</v>
      </c>
      <c r="G4887" s="180">
        <v>4186.18</v>
      </c>
      <c r="H4887" s="180">
        <v>2790.79</v>
      </c>
      <c r="I4887" s="180">
        <f t="shared" si="152"/>
        <v>6976.97</v>
      </c>
      <c r="J4887" s="177" t="str">
        <f t="shared" si="153"/>
        <v>Date &gt; 1920</v>
      </c>
    </row>
    <row r="4888" spans="1:10" x14ac:dyDescent="0.3">
      <c r="A4888" s="178" t="s">
        <v>270</v>
      </c>
      <c r="B4888" s="178" t="s">
        <v>57</v>
      </c>
      <c r="C4888" s="178" t="s">
        <v>1428</v>
      </c>
      <c r="D4888" s="178" t="s">
        <v>7990</v>
      </c>
      <c r="E4888" s="179">
        <v>38691</v>
      </c>
      <c r="F4888" s="180">
        <v>0</v>
      </c>
      <c r="G4888" s="180">
        <v>58658.86</v>
      </c>
      <c r="H4888" s="180">
        <v>45994.85</v>
      </c>
      <c r="I4888" s="180">
        <f t="shared" si="152"/>
        <v>104653.70999999999</v>
      </c>
      <c r="J4888" s="177" t="str">
        <f t="shared" si="153"/>
        <v>Date &gt; 1920</v>
      </c>
    </row>
    <row r="4889" spans="1:10" x14ac:dyDescent="0.3">
      <c r="A4889" s="178" t="s">
        <v>270</v>
      </c>
      <c r="B4889" s="178" t="s">
        <v>57</v>
      </c>
      <c r="C4889" s="178" t="s">
        <v>1428</v>
      </c>
      <c r="D4889" s="178" t="s">
        <v>7990</v>
      </c>
      <c r="E4889" s="179">
        <v>38716</v>
      </c>
      <c r="F4889" s="180">
        <v>0</v>
      </c>
      <c r="G4889" s="180">
        <v>2845.26</v>
      </c>
      <c r="H4889" s="180">
        <v>1184</v>
      </c>
      <c r="I4889" s="180">
        <f t="shared" si="152"/>
        <v>4029.26</v>
      </c>
      <c r="J4889" s="177" t="str">
        <f t="shared" si="153"/>
        <v>Date &gt; 1920</v>
      </c>
    </row>
    <row r="4890" spans="1:10" x14ac:dyDescent="0.3">
      <c r="A4890" s="178" t="s">
        <v>270</v>
      </c>
      <c r="B4890" s="178" t="s">
        <v>57</v>
      </c>
      <c r="C4890" s="178" t="s">
        <v>1428</v>
      </c>
      <c r="D4890" s="178" t="s">
        <v>7990</v>
      </c>
      <c r="E4890" s="179">
        <v>38744</v>
      </c>
      <c r="F4890" s="180">
        <v>0</v>
      </c>
      <c r="G4890" s="180">
        <v>13533.7</v>
      </c>
      <c r="H4890" s="180">
        <v>20981.39</v>
      </c>
      <c r="I4890" s="180">
        <f t="shared" si="152"/>
        <v>34515.089999999997</v>
      </c>
      <c r="J4890" s="177" t="str">
        <f t="shared" si="153"/>
        <v>Date &gt; 1920</v>
      </c>
    </row>
    <row r="4891" spans="1:10" x14ac:dyDescent="0.3">
      <c r="A4891" s="178" t="s">
        <v>270</v>
      </c>
      <c r="B4891" s="178" t="s">
        <v>57</v>
      </c>
      <c r="C4891" s="178" t="s">
        <v>1428</v>
      </c>
      <c r="D4891" s="178" t="s">
        <v>7990</v>
      </c>
      <c r="E4891" s="179">
        <v>38744</v>
      </c>
      <c r="F4891" s="180">
        <v>0</v>
      </c>
      <c r="G4891" s="180">
        <v>34392.47</v>
      </c>
      <c r="H4891" s="180">
        <v>0</v>
      </c>
      <c r="I4891" s="180">
        <f t="shared" si="152"/>
        <v>34392.47</v>
      </c>
      <c r="J4891" s="177" t="str">
        <f t="shared" si="153"/>
        <v>Date &gt; 1920</v>
      </c>
    </row>
    <row r="4892" spans="1:10" x14ac:dyDescent="0.3">
      <c r="A4892" s="178" t="s">
        <v>270</v>
      </c>
      <c r="B4892" s="178" t="s">
        <v>57</v>
      </c>
      <c r="C4892" s="178" t="s">
        <v>1428</v>
      </c>
      <c r="D4892" s="178" t="s">
        <v>7990</v>
      </c>
      <c r="E4892" s="179">
        <v>39134</v>
      </c>
      <c r="F4892" s="180">
        <v>0</v>
      </c>
      <c r="G4892" s="180">
        <v>12407.34</v>
      </c>
      <c r="H4892" s="180">
        <v>7098.07</v>
      </c>
      <c r="I4892" s="180">
        <f t="shared" si="152"/>
        <v>19505.41</v>
      </c>
      <c r="J4892" s="177" t="str">
        <f t="shared" si="153"/>
        <v>Date &gt; 1920</v>
      </c>
    </row>
    <row r="4893" spans="1:10" x14ac:dyDescent="0.3">
      <c r="A4893" s="178" t="s">
        <v>270</v>
      </c>
      <c r="B4893" s="178" t="s">
        <v>57</v>
      </c>
      <c r="C4893" s="178" t="s">
        <v>1428</v>
      </c>
      <c r="D4893" s="178" t="s">
        <v>7991</v>
      </c>
      <c r="E4893" s="179">
        <v>38946</v>
      </c>
      <c r="F4893" s="180">
        <v>0</v>
      </c>
      <c r="G4893" s="180">
        <v>105665</v>
      </c>
      <c r="H4893" s="180">
        <v>45285</v>
      </c>
      <c r="I4893" s="180">
        <f t="shared" si="152"/>
        <v>150950</v>
      </c>
      <c r="J4893" s="177" t="str">
        <f t="shared" si="153"/>
        <v>Date &gt; 1920</v>
      </c>
    </row>
    <row r="4894" spans="1:10" x14ac:dyDescent="0.3">
      <c r="A4894" s="178" t="s">
        <v>270</v>
      </c>
      <c r="B4894" s="178" t="s">
        <v>57</v>
      </c>
      <c r="C4894" s="178" t="s">
        <v>1428</v>
      </c>
      <c r="D4894" s="178" t="s">
        <v>7992</v>
      </c>
      <c r="E4894" s="179">
        <v>38617</v>
      </c>
      <c r="F4894" s="180">
        <v>256652</v>
      </c>
      <c r="G4894" s="180">
        <v>0</v>
      </c>
      <c r="H4894" s="180">
        <v>13508.47</v>
      </c>
      <c r="I4894" s="180">
        <f t="shared" si="152"/>
        <v>270160.46999999997</v>
      </c>
      <c r="J4894" s="177" t="str">
        <f t="shared" si="153"/>
        <v>Date &gt; 1920</v>
      </c>
    </row>
    <row r="4895" spans="1:10" x14ac:dyDescent="0.3">
      <c r="A4895" s="178" t="s">
        <v>270</v>
      </c>
      <c r="B4895" s="178" t="s">
        <v>57</v>
      </c>
      <c r="C4895" s="178" t="s">
        <v>1428</v>
      </c>
      <c r="D4895" s="178" t="s">
        <v>7992</v>
      </c>
      <c r="E4895" s="179">
        <v>38657</v>
      </c>
      <c r="F4895" s="180">
        <v>1024565</v>
      </c>
      <c r="G4895" s="180">
        <v>0</v>
      </c>
      <c r="H4895" s="180">
        <v>53924.77</v>
      </c>
      <c r="I4895" s="180">
        <f t="shared" si="152"/>
        <v>1078489.77</v>
      </c>
      <c r="J4895" s="177" t="str">
        <f t="shared" si="153"/>
        <v>Date &gt; 1920</v>
      </c>
    </row>
    <row r="4896" spans="1:10" x14ac:dyDescent="0.3">
      <c r="A4896" s="178" t="s">
        <v>270</v>
      </c>
      <c r="B4896" s="178" t="s">
        <v>57</v>
      </c>
      <c r="C4896" s="178" t="s">
        <v>1428</v>
      </c>
      <c r="D4896" s="178" t="s">
        <v>7992</v>
      </c>
      <c r="E4896" s="179">
        <v>38693</v>
      </c>
      <c r="F4896" s="180">
        <v>350297</v>
      </c>
      <c r="G4896" s="180">
        <v>0</v>
      </c>
      <c r="H4896" s="180">
        <v>18436.310000000001</v>
      </c>
      <c r="I4896" s="180">
        <f t="shared" si="152"/>
        <v>368733.31</v>
      </c>
      <c r="J4896" s="177" t="str">
        <f t="shared" si="153"/>
        <v>Date &gt; 1920</v>
      </c>
    </row>
    <row r="4897" spans="1:10" x14ac:dyDescent="0.3">
      <c r="A4897" s="178" t="s">
        <v>270</v>
      </c>
      <c r="B4897" s="178" t="s">
        <v>57</v>
      </c>
      <c r="C4897" s="178" t="s">
        <v>1428</v>
      </c>
      <c r="D4897" s="178" t="s">
        <v>7992</v>
      </c>
      <c r="E4897" s="179">
        <v>38705</v>
      </c>
      <c r="F4897" s="180">
        <v>48450</v>
      </c>
      <c r="G4897" s="180">
        <v>0</v>
      </c>
      <c r="H4897" s="180">
        <v>2550</v>
      </c>
      <c r="I4897" s="180">
        <f t="shared" si="152"/>
        <v>51000</v>
      </c>
      <c r="J4897" s="177" t="str">
        <f t="shared" si="153"/>
        <v>Date &gt; 1920</v>
      </c>
    </row>
    <row r="4898" spans="1:10" x14ac:dyDescent="0.3">
      <c r="A4898" s="178" t="s">
        <v>270</v>
      </c>
      <c r="B4898" s="178" t="s">
        <v>57</v>
      </c>
      <c r="C4898" s="178" t="s">
        <v>1428</v>
      </c>
      <c r="D4898" s="178" t="s">
        <v>7992</v>
      </c>
      <c r="E4898" s="179">
        <v>38734</v>
      </c>
      <c r="F4898" s="180">
        <v>188876</v>
      </c>
      <c r="G4898" s="180">
        <v>0</v>
      </c>
      <c r="H4898" s="180">
        <v>9942.11</v>
      </c>
      <c r="I4898" s="180">
        <f t="shared" si="152"/>
        <v>198818.11</v>
      </c>
      <c r="J4898" s="177" t="str">
        <f t="shared" si="153"/>
        <v>Date &gt; 1920</v>
      </c>
    </row>
    <row r="4899" spans="1:10" x14ac:dyDescent="0.3">
      <c r="A4899" s="178" t="s">
        <v>270</v>
      </c>
      <c r="B4899" s="178" t="s">
        <v>57</v>
      </c>
      <c r="C4899" s="178" t="s">
        <v>1428</v>
      </c>
      <c r="D4899" s="178" t="s">
        <v>7992</v>
      </c>
      <c r="E4899" s="179">
        <v>38775</v>
      </c>
      <c r="F4899" s="180">
        <v>48450</v>
      </c>
      <c r="G4899" s="180">
        <v>0</v>
      </c>
      <c r="H4899" s="180">
        <v>2550</v>
      </c>
      <c r="I4899" s="180">
        <f t="shared" si="152"/>
        <v>51000</v>
      </c>
      <c r="J4899" s="177" t="str">
        <f t="shared" si="153"/>
        <v>Date &gt; 1920</v>
      </c>
    </row>
    <row r="4900" spans="1:10" x14ac:dyDescent="0.3">
      <c r="A4900" s="178" t="s">
        <v>270</v>
      </c>
      <c r="B4900" s="178" t="s">
        <v>57</v>
      </c>
      <c r="C4900" s="178" t="s">
        <v>1428</v>
      </c>
      <c r="D4900" s="178" t="s">
        <v>7992</v>
      </c>
      <c r="E4900" s="179">
        <v>38798</v>
      </c>
      <c r="F4900" s="180">
        <v>19380</v>
      </c>
      <c r="G4900" s="180">
        <v>0</v>
      </c>
      <c r="H4900" s="180">
        <v>1020</v>
      </c>
      <c r="I4900" s="180">
        <f t="shared" si="152"/>
        <v>20400</v>
      </c>
      <c r="J4900" s="177" t="str">
        <f t="shared" si="153"/>
        <v>Date &gt; 1920</v>
      </c>
    </row>
    <row r="4901" spans="1:10" x14ac:dyDescent="0.3">
      <c r="A4901" s="178" t="s">
        <v>270</v>
      </c>
      <c r="B4901" s="178" t="s">
        <v>57</v>
      </c>
      <c r="C4901" s="178" t="s">
        <v>1428</v>
      </c>
      <c r="D4901" s="178" t="s">
        <v>7992</v>
      </c>
      <c r="E4901" s="179">
        <v>38875</v>
      </c>
      <c r="F4901" s="180">
        <v>20188</v>
      </c>
      <c r="G4901" s="180">
        <v>0</v>
      </c>
      <c r="H4901" s="180">
        <v>1061.31</v>
      </c>
      <c r="I4901" s="180">
        <f t="shared" si="152"/>
        <v>21249.31</v>
      </c>
      <c r="J4901" s="177" t="str">
        <f t="shared" si="153"/>
        <v>Date &gt; 1920</v>
      </c>
    </row>
    <row r="4902" spans="1:10" x14ac:dyDescent="0.3">
      <c r="A4902" s="178" t="s">
        <v>270</v>
      </c>
      <c r="B4902" s="178" t="s">
        <v>57</v>
      </c>
      <c r="C4902" s="178" t="s">
        <v>1428</v>
      </c>
      <c r="D4902" s="178" t="s">
        <v>7992</v>
      </c>
      <c r="E4902" s="179">
        <v>38960</v>
      </c>
      <c r="F4902" s="180">
        <v>78068</v>
      </c>
      <c r="G4902" s="180">
        <v>0</v>
      </c>
      <c r="H4902" s="180">
        <v>4109.7</v>
      </c>
      <c r="I4902" s="180">
        <f t="shared" si="152"/>
        <v>82177.7</v>
      </c>
      <c r="J4902" s="177" t="str">
        <f t="shared" si="153"/>
        <v>Date &gt; 1920</v>
      </c>
    </row>
    <row r="4903" spans="1:10" x14ac:dyDescent="0.3">
      <c r="A4903" s="178" t="s">
        <v>270</v>
      </c>
      <c r="B4903" s="178" t="s">
        <v>57</v>
      </c>
      <c r="C4903" s="178" t="s">
        <v>1428</v>
      </c>
      <c r="D4903" s="178" t="s">
        <v>7992</v>
      </c>
      <c r="E4903" s="179">
        <v>38986</v>
      </c>
      <c r="F4903" s="180">
        <v>87850</v>
      </c>
      <c r="G4903" s="180">
        <v>0</v>
      </c>
      <c r="H4903" s="180">
        <v>4624.63</v>
      </c>
      <c r="I4903" s="180">
        <f t="shared" si="152"/>
        <v>92474.63</v>
      </c>
      <c r="J4903" s="177" t="str">
        <f t="shared" si="153"/>
        <v>Date &gt; 1920</v>
      </c>
    </row>
    <row r="4904" spans="1:10" x14ac:dyDescent="0.3">
      <c r="A4904" s="178" t="s">
        <v>270</v>
      </c>
      <c r="B4904" s="178" t="s">
        <v>57</v>
      </c>
      <c r="C4904" s="178" t="s">
        <v>1428</v>
      </c>
      <c r="D4904" s="178" t="s">
        <v>7992</v>
      </c>
      <c r="E4904" s="179">
        <v>39049</v>
      </c>
      <c r="F4904" s="180">
        <v>3876</v>
      </c>
      <c r="G4904" s="180">
        <v>0</v>
      </c>
      <c r="H4904" s="180">
        <v>204</v>
      </c>
      <c r="I4904" s="180">
        <f t="shared" si="152"/>
        <v>4080</v>
      </c>
      <c r="J4904" s="177" t="str">
        <f t="shared" si="153"/>
        <v>Date &gt; 1920</v>
      </c>
    </row>
    <row r="4905" spans="1:10" x14ac:dyDescent="0.3">
      <c r="A4905" s="178" t="s">
        <v>270</v>
      </c>
      <c r="B4905" s="178" t="s">
        <v>57</v>
      </c>
      <c r="C4905" s="178" t="s">
        <v>1428</v>
      </c>
      <c r="D4905" s="178" t="s">
        <v>7992</v>
      </c>
      <c r="E4905" s="179">
        <v>39308</v>
      </c>
      <c r="F4905" s="180">
        <v>85303</v>
      </c>
      <c r="G4905" s="180">
        <v>0</v>
      </c>
      <c r="H4905" s="180">
        <v>-42851.68</v>
      </c>
      <c r="I4905" s="180">
        <f t="shared" si="152"/>
        <v>42451.32</v>
      </c>
      <c r="J4905" s="177" t="str">
        <f t="shared" si="153"/>
        <v>Date &gt; 1920</v>
      </c>
    </row>
    <row r="4906" spans="1:10" x14ac:dyDescent="0.3">
      <c r="A4906" s="178" t="s">
        <v>270</v>
      </c>
      <c r="B4906" s="178" t="s">
        <v>57</v>
      </c>
      <c r="C4906" s="178" t="s">
        <v>1428</v>
      </c>
      <c r="D4906" s="178" t="s">
        <v>7992</v>
      </c>
      <c r="E4906" s="179">
        <v>39392</v>
      </c>
      <c r="F4906" s="180">
        <v>-42913</v>
      </c>
      <c r="G4906" s="180">
        <v>0</v>
      </c>
      <c r="H4906" s="180">
        <v>-2212.0500000000002</v>
      </c>
      <c r="I4906" s="180">
        <f t="shared" si="152"/>
        <v>-45125.05</v>
      </c>
      <c r="J4906" s="177" t="str">
        <f t="shared" si="153"/>
        <v>Date &gt; 1920</v>
      </c>
    </row>
    <row r="4907" spans="1:10" x14ac:dyDescent="0.3">
      <c r="A4907" s="178" t="s">
        <v>270</v>
      </c>
      <c r="B4907" s="178" t="s">
        <v>57</v>
      </c>
      <c r="C4907" s="178" t="s">
        <v>1428</v>
      </c>
      <c r="D4907" s="178" t="s">
        <v>7992</v>
      </c>
      <c r="E4907" s="179">
        <v>39528</v>
      </c>
      <c r="F4907" s="180">
        <v>0</v>
      </c>
      <c r="G4907" s="180">
        <v>2586.02</v>
      </c>
      <c r="H4907" s="180">
        <v>1724.01</v>
      </c>
      <c r="I4907" s="180">
        <f t="shared" si="152"/>
        <v>4310.03</v>
      </c>
      <c r="J4907" s="177" t="str">
        <f t="shared" si="153"/>
        <v>Date &gt; 1920</v>
      </c>
    </row>
    <row r="4908" spans="1:10" x14ac:dyDescent="0.3">
      <c r="A4908" s="178" t="s">
        <v>270</v>
      </c>
      <c r="B4908" s="178" t="s">
        <v>57</v>
      </c>
      <c r="C4908" s="178" t="s">
        <v>1428</v>
      </c>
      <c r="D4908" s="178" t="s">
        <v>7993</v>
      </c>
      <c r="E4908" s="179">
        <v>38762</v>
      </c>
      <c r="F4908" s="180">
        <v>0</v>
      </c>
      <c r="G4908" s="180">
        <v>6084.4</v>
      </c>
      <c r="H4908" s="180">
        <v>2607.6</v>
      </c>
      <c r="I4908" s="180">
        <f t="shared" si="152"/>
        <v>8692</v>
      </c>
      <c r="J4908" s="177" t="str">
        <f t="shared" si="153"/>
        <v>Date &gt; 1920</v>
      </c>
    </row>
    <row r="4909" spans="1:10" x14ac:dyDescent="0.3">
      <c r="A4909" s="178" t="s">
        <v>270</v>
      </c>
      <c r="B4909" s="178" t="s">
        <v>57</v>
      </c>
      <c r="C4909" s="178" t="s">
        <v>1428</v>
      </c>
      <c r="D4909" s="178" t="s">
        <v>7993</v>
      </c>
      <c r="E4909" s="179">
        <v>39105</v>
      </c>
      <c r="F4909" s="180">
        <v>0</v>
      </c>
      <c r="G4909" s="180">
        <v>1275.1300000000001</v>
      </c>
      <c r="H4909" s="180">
        <v>546.47</v>
      </c>
      <c r="I4909" s="180">
        <f t="shared" si="152"/>
        <v>1821.6000000000001</v>
      </c>
      <c r="J4909" s="177" t="str">
        <f t="shared" si="153"/>
        <v>Date &gt; 1920</v>
      </c>
    </row>
    <row r="4910" spans="1:10" x14ac:dyDescent="0.3">
      <c r="A4910" s="178" t="s">
        <v>270</v>
      </c>
      <c r="B4910" s="178" t="s">
        <v>57</v>
      </c>
      <c r="C4910" s="178" t="s">
        <v>1428</v>
      </c>
      <c r="D4910" s="178" t="s">
        <v>7994</v>
      </c>
      <c r="E4910" s="179">
        <v>38657</v>
      </c>
      <c r="F4910" s="180">
        <v>225476</v>
      </c>
      <c r="G4910" s="180">
        <v>0</v>
      </c>
      <c r="H4910" s="180">
        <v>11867.25</v>
      </c>
      <c r="I4910" s="180">
        <f t="shared" si="152"/>
        <v>237343.25</v>
      </c>
      <c r="J4910" s="177" t="str">
        <f t="shared" si="153"/>
        <v>Date &gt; 1920</v>
      </c>
    </row>
    <row r="4911" spans="1:10" x14ac:dyDescent="0.3">
      <c r="A4911" s="178" t="s">
        <v>270</v>
      </c>
      <c r="B4911" s="178" t="s">
        <v>57</v>
      </c>
      <c r="C4911" s="178" t="s">
        <v>1428</v>
      </c>
      <c r="D4911" s="178" t="s">
        <v>7994</v>
      </c>
      <c r="E4911" s="179">
        <v>38734</v>
      </c>
      <c r="F4911" s="180">
        <v>528556</v>
      </c>
      <c r="G4911" s="180">
        <v>0</v>
      </c>
      <c r="H4911" s="180">
        <v>27820.55</v>
      </c>
      <c r="I4911" s="180">
        <f t="shared" si="152"/>
        <v>556376.55000000005</v>
      </c>
      <c r="J4911" s="177" t="str">
        <f t="shared" si="153"/>
        <v>Date &gt; 1920</v>
      </c>
    </row>
    <row r="4912" spans="1:10" x14ac:dyDescent="0.3">
      <c r="A4912" s="178" t="s">
        <v>270</v>
      </c>
      <c r="B4912" s="178" t="s">
        <v>57</v>
      </c>
      <c r="C4912" s="178" t="s">
        <v>1428</v>
      </c>
      <c r="D4912" s="178" t="s">
        <v>7994</v>
      </c>
      <c r="E4912" s="179">
        <v>38775</v>
      </c>
      <c r="F4912" s="180">
        <v>90214</v>
      </c>
      <c r="G4912" s="180">
        <v>0</v>
      </c>
      <c r="H4912" s="180">
        <v>4748</v>
      </c>
      <c r="I4912" s="180">
        <f t="shared" si="152"/>
        <v>94962</v>
      </c>
      <c r="J4912" s="177" t="str">
        <f t="shared" si="153"/>
        <v>Date &gt; 1920</v>
      </c>
    </row>
    <row r="4913" spans="1:10" x14ac:dyDescent="0.3">
      <c r="A4913" s="178" t="s">
        <v>270</v>
      </c>
      <c r="B4913" s="178" t="s">
        <v>57</v>
      </c>
      <c r="C4913" s="178" t="s">
        <v>1428</v>
      </c>
      <c r="D4913" s="178" t="s">
        <v>7994</v>
      </c>
      <c r="E4913" s="179">
        <v>38798</v>
      </c>
      <c r="F4913" s="180">
        <v>61301</v>
      </c>
      <c r="G4913" s="180">
        <v>0</v>
      </c>
      <c r="H4913" s="180">
        <v>3227</v>
      </c>
      <c r="I4913" s="180">
        <f t="shared" si="152"/>
        <v>64528</v>
      </c>
      <c r="J4913" s="177" t="str">
        <f t="shared" si="153"/>
        <v>Date &gt; 1920</v>
      </c>
    </row>
    <row r="4914" spans="1:10" x14ac:dyDescent="0.3">
      <c r="A4914" s="178" t="s">
        <v>270</v>
      </c>
      <c r="B4914" s="178" t="s">
        <v>57</v>
      </c>
      <c r="C4914" s="178" t="s">
        <v>1428</v>
      </c>
      <c r="D4914" s="178" t="s">
        <v>7994</v>
      </c>
      <c r="E4914" s="179">
        <v>38847</v>
      </c>
      <c r="F4914" s="180">
        <v>206739</v>
      </c>
      <c r="G4914" s="180">
        <v>0</v>
      </c>
      <c r="H4914" s="180">
        <v>10879.41</v>
      </c>
      <c r="I4914" s="180">
        <f t="shared" si="152"/>
        <v>217618.41</v>
      </c>
      <c r="J4914" s="177" t="str">
        <f t="shared" si="153"/>
        <v>Date &gt; 1920</v>
      </c>
    </row>
    <row r="4915" spans="1:10" x14ac:dyDescent="0.3">
      <c r="A4915" s="178" t="s">
        <v>270</v>
      </c>
      <c r="B4915" s="178" t="s">
        <v>57</v>
      </c>
      <c r="C4915" s="178" t="s">
        <v>1428</v>
      </c>
      <c r="D4915" s="178" t="s">
        <v>7994</v>
      </c>
      <c r="E4915" s="179">
        <v>38986</v>
      </c>
      <c r="F4915" s="180">
        <v>49571</v>
      </c>
      <c r="G4915" s="180">
        <v>9604.19</v>
      </c>
      <c r="H4915" s="180">
        <v>6725.36</v>
      </c>
      <c r="I4915" s="180">
        <f t="shared" si="152"/>
        <v>65900.55</v>
      </c>
      <c r="J4915" s="177" t="str">
        <f t="shared" si="153"/>
        <v>Date &gt; 1920</v>
      </c>
    </row>
    <row r="4916" spans="1:10" x14ac:dyDescent="0.3">
      <c r="A4916" s="178" t="s">
        <v>270</v>
      </c>
      <c r="B4916" s="178" t="s">
        <v>57</v>
      </c>
      <c r="C4916" s="178" t="s">
        <v>1428</v>
      </c>
      <c r="D4916" s="178" t="s">
        <v>7994</v>
      </c>
      <c r="E4916" s="179">
        <v>39049</v>
      </c>
      <c r="F4916" s="180">
        <v>135102</v>
      </c>
      <c r="G4916" s="180">
        <v>3201.4</v>
      </c>
      <c r="H4916" s="180">
        <v>8482.85</v>
      </c>
      <c r="I4916" s="180">
        <f t="shared" si="152"/>
        <v>146786.25</v>
      </c>
      <c r="J4916" s="177" t="str">
        <f t="shared" si="153"/>
        <v>Date &gt; 1920</v>
      </c>
    </row>
    <row r="4917" spans="1:10" x14ac:dyDescent="0.3">
      <c r="A4917" s="178" t="s">
        <v>270</v>
      </c>
      <c r="B4917" s="178" t="s">
        <v>57</v>
      </c>
      <c r="C4917" s="178" t="s">
        <v>1428</v>
      </c>
      <c r="D4917" s="178" t="s">
        <v>7994</v>
      </c>
      <c r="E4917" s="179">
        <v>39232</v>
      </c>
      <c r="F4917" s="180">
        <v>38459</v>
      </c>
      <c r="G4917" s="180">
        <v>645.28</v>
      </c>
      <c r="H4917" s="180">
        <v>2397.4299999999998</v>
      </c>
      <c r="I4917" s="180">
        <f t="shared" si="152"/>
        <v>41501.71</v>
      </c>
      <c r="J4917" s="177" t="str">
        <f t="shared" si="153"/>
        <v>Date &gt; 1920</v>
      </c>
    </row>
    <row r="4918" spans="1:10" x14ac:dyDescent="0.3">
      <c r="A4918" s="178" t="s">
        <v>270</v>
      </c>
      <c r="B4918" s="178" t="s">
        <v>57</v>
      </c>
      <c r="C4918" s="178" t="s">
        <v>1428</v>
      </c>
      <c r="D4918" s="178" t="s">
        <v>7994</v>
      </c>
      <c r="E4918" s="179">
        <v>39274</v>
      </c>
      <c r="F4918" s="180">
        <v>24116</v>
      </c>
      <c r="G4918" s="180">
        <v>483.96</v>
      </c>
      <c r="H4918" s="180">
        <v>1550.24</v>
      </c>
      <c r="I4918" s="180">
        <f t="shared" si="152"/>
        <v>26150.2</v>
      </c>
      <c r="J4918" s="177" t="str">
        <f t="shared" si="153"/>
        <v>Date &gt; 1920</v>
      </c>
    </row>
    <row r="4919" spans="1:10" x14ac:dyDescent="0.3">
      <c r="A4919" s="178" t="s">
        <v>270</v>
      </c>
      <c r="B4919" s="178" t="s">
        <v>57</v>
      </c>
      <c r="C4919" s="178" t="s">
        <v>1428</v>
      </c>
      <c r="D4919" s="178" t="s">
        <v>7994</v>
      </c>
      <c r="E4919" s="179">
        <v>39458</v>
      </c>
      <c r="F4919" s="180">
        <v>94509</v>
      </c>
      <c r="G4919" s="180">
        <v>115.74</v>
      </c>
      <c r="H4919" s="180">
        <v>4853.8</v>
      </c>
      <c r="I4919" s="180">
        <f t="shared" si="152"/>
        <v>99478.540000000008</v>
      </c>
      <c r="J4919" s="177" t="str">
        <f t="shared" si="153"/>
        <v>Date &gt; 1920</v>
      </c>
    </row>
    <row r="4920" spans="1:10" x14ac:dyDescent="0.3">
      <c r="A4920" s="178" t="s">
        <v>270</v>
      </c>
      <c r="B4920" s="178" t="s">
        <v>57</v>
      </c>
      <c r="C4920" s="178" t="s">
        <v>1428</v>
      </c>
      <c r="D4920" s="178" t="s">
        <v>7994</v>
      </c>
      <c r="E4920" s="179">
        <v>39464</v>
      </c>
      <c r="F4920" s="180">
        <v>63707</v>
      </c>
      <c r="G4920" s="180">
        <v>0</v>
      </c>
      <c r="H4920" s="180">
        <v>3353.18</v>
      </c>
      <c r="I4920" s="180">
        <f t="shared" si="152"/>
        <v>67060.179999999993</v>
      </c>
      <c r="J4920" s="177" t="str">
        <f t="shared" si="153"/>
        <v>Date &gt; 1920</v>
      </c>
    </row>
    <row r="4921" spans="1:10" x14ac:dyDescent="0.3">
      <c r="A4921" s="178" t="s">
        <v>270</v>
      </c>
      <c r="B4921" s="178" t="s">
        <v>57</v>
      </c>
      <c r="C4921" s="178" t="s">
        <v>1428</v>
      </c>
      <c r="D4921" s="178" t="s">
        <v>7994</v>
      </c>
      <c r="E4921" s="179">
        <v>39513</v>
      </c>
      <c r="F4921" s="180">
        <v>279009</v>
      </c>
      <c r="G4921" s="180">
        <v>0</v>
      </c>
      <c r="H4921" s="180">
        <v>14684.57</v>
      </c>
      <c r="I4921" s="180">
        <f t="shared" si="152"/>
        <v>293693.57</v>
      </c>
      <c r="J4921" s="177" t="str">
        <f t="shared" si="153"/>
        <v>Date &gt; 1920</v>
      </c>
    </row>
    <row r="4922" spans="1:10" x14ac:dyDescent="0.3">
      <c r="A4922" s="178" t="s">
        <v>270</v>
      </c>
      <c r="B4922" s="178" t="s">
        <v>57</v>
      </c>
      <c r="C4922" s="178" t="s">
        <v>1428</v>
      </c>
      <c r="D4922" s="178" t="s">
        <v>7994</v>
      </c>
      <c r="E4922" s="179">
        <v>39583</v>
      </c>
      <c r="F4922" s="180">
        <v>52028</v>
      </c>
      <c r="G4922" s="180">
        <v>0</v>
      </c>
      <c r="H4922" s="180">
        <v>2738.27</v>
      </c>
      <c r="I4922" s="180">
        <f t="shared" si="152"/>
        <v>54766.27</v>
      </c>
      <c r="J4922" s="177" t="str">
        <f t="shared" si="153"/>
        <v>Date &gt; 1920</v>
      </c>
    </row>
    <row r="4923" spans="1:10" x14ac:dyDescent="0.3">
      <c r="A4923" s="178" t="s">
        <v>270</v>
      </c>
      <c r="B4923" s="178" t="s">
        <v>57</v>
      </c>
      <c r="C4923" s="178" t="s">
        <v>1428</v>
      </c>
      <c r="D4923" s="178" t="s">
        <v>7994</v>
      </c>
      <c r="E4923" s="179">
        <v>39616</v>
      </c>
      <c r="F4923" s="180">
        <v>30599</v>
      </c>
      <c r="G4923" s="180">
        <v>0</v>
      </c>
      <c r="H4923" s="180">
        <v>1609.74</v>
      </c>
      <c r="I4923" s="180">
        <f t="shared" si="152"/>
        <v>32208.74</v>
      </c>
      <c r="J4923" s="177" t="str">
        <f t="shared" si="153"/>
        <v>Date &gt; 1920</v>
      </c>
    </row>
    <row r="4924" spans="1:10" x14ac:dyDescent="0.3">
      <c r="A4924" s="178" t="s">
        <v>270</v>
      </c>
      <c r="B4924" s="178" t="s">
        <v>57</v>
      </c>
      <c r="C4924" s="178" t="s">
        <v>1428</v>
      </c>
      <c r="D4924" s="178" t="s">
        <v>7994</v>
      </c>
      <c r="E4924" s="179">
        <v>39714</v>
      </c>
      <c r="F4924" s="180">
        <v>59276</v>
      </c>
      <c r="G4924" s="180">
        <v>0</v>
      </c>
      <c r="H4924" s="180">
        <v>18520.38</v>
      </c>
      <c r="I4924" s="180">
        <f t="shared" si="152"/>
        <v>77796.38</v>
      </c>
      <c r="J4924" s="177" t="str">
        <f t="shared" si="153"/>
        <v>Date &gt; 1920</v>
      </c>
    </row>
    <row r="4925" spans="1:10" x14ac:dyDescent="0.3">
      <c r="A4925" s="178" t="s">
        <v>270</v>
      </c>
      <c r="B4925" s="178" t="s">
        <v>57</v>
      </c>
      <c r="C4925" s="178" t="s">
        <v>1428</v>
      </c>
      <c r="D4925" s="178" t="s">
        <v>7994</v>
      </c>
      <c r="E4925" s="179">
        <v>39793</v>
      </c>
      <c r="F4925" s="180">
        <v>60673</v>
      </c>
      <c r="G4925" s="180">
        <v>0</v>
      </c>
      <c r="H4925" s="180">
        <v>3193.37</v>
      </c>
      <c r="I4925" s="180">
        <f t="shared" si="152"/>
        <v>63866.37</v>
      </c>
      <c r="J4925" s="177" t="str">
        <f t="shared" si="153"/>
        <v>Date &gt; 1920</v>
      </c>
    </row>
    <row r="4926" spans="1:10" x14ac:dyDescent="0.3">
      <c r="A4926" s="178" t="s">
        <v>270</v>
      </c>
      <c r="B4926" s="178" t="s">
        <v>57</v>
      </c>
      <c r="C4926" s="178" t="s">
        <v>1428</v>
      </c>
      <c r="D4926" s="178" t="s">
        <v>7994</v>
      </c>
      <c r="E4926" s="179">
        <v>39934</v>
      </c>
      <c r="F4926" s="180">
        <v>13270</v>
      </c>
      <c r="G4926" s="180">
        <v>0</v>
      </c>
      <c r="H4926" s="180">
        <v>698.47</v>
      </c>
      <c r="I4926" s="180">
        <f t="shared" si="152"/>
        <v>13968.47</v>
      </c>
      <c r="J4926" s="177" t="str">
        <f t="shared" si="153"/>
        <v>Date &gt; 1920</v>
      </c>
    </row>
    <row r="4927" spans="1:10" x14ac:dyDescent="0.3">
      <c r="A4927" s="178" t="s">
        <v>270</v>
      </c>
      <c r="B4927" s="178" t="s">
        <v>57</v>
      </c>
      <c r="C4927" s="178" t="s">
        <v>1428</v>
      </c>
      <c r="D4927" s="178" t="s">
        <v>7994</v>
      </c>
      <c r="E4927" s="179">
        <v>40071</v>
      </c>
      <c r="F4927" s="180">
        <v>3893</v>
      </c>
      <c r="G4927" s="180">
        <v>0</v>
      </c>
      <c r="H4927" s="180">
        <v>444.62</v>
      </c>
      <c r="I4927" s="180">
        <f t="shared" si="152"/>
        <v>4337.62</v>
      </c>
      <c r="J4927" s="177" t="str">
        <f t="shared" si="153"/>
        <v>Date &gt; 1920</v>
      </c>
    </row>
    <row r="4928" spans="1:10" x14ac:dyDescent="0.3">
      <c r="A4928" s="178" t="s">
        <v>270</v>
      </c>
      <c r="B4928" s="178" t="s">
        <v>57</v>
      </c>
      <c r="C4928" s="178" t="s">
        <v>1428</v>
      </c>
      <c r="D4928" s="178" t="s">
        <v>7994</v>
      </c>
      <c r="E4928" s="179">
        <v>40233</v>
      </c>
      <c r="F4928" s="180">
        <v>-1046</v>
      </c>
      <c r="G4928" s="180">
        <v>0</v>
      </c>
      <c r="H4928" s="180">
        <v>-57.1</v>
      </c>
      <c r="I4928" s="180">
        <f t="shared" si="152"/>
        <v>-1103.0999999999999</v>
      </c>
      <c r="J4928" s="177" t="str">
        <f t="shared" si="153"/>
        <v>Date &gt; 1920</v>
      </c>
    </row>
    <row r="4929" spans="1:10" x14ac:dyDescent="0.3">
      <c r="A4929" s="178" t="s">
        <v>270</v>
      </c>
      <c r="B4929" s="178" t="s">
        <v>57</v>
      </c>
      <c r="C4929" s="178" t="s">
        <v>1428</v>
      </c>
      <c r="D4929" s="178" t="s">
        <v>7995</v>
      </c>
      <c r="E4929" s="179">
        <v>23389</v>
      </c>
      <c r="F4929" s="180">
        <v>44997.54</v>
      </c>
      <c r="G4929" s="180">
        <v>29998.36</v>
      </c>
      <c r="H4929" s="180">
        <v>14999.19</v>
      </c>
      <c r="I4929" s="180">
        <f t="shared" si="152"/>
        <v>89995.09</v>
      </c>
      <c r="J4929" s="177" t="str">
        <f t="shared" si="153"/>
        <v>Date &gt; 1920</v>
      </c>
    </row>
    <row r="4930" spans="1:10" x14ac:dyDescent="0.3">
      <c r="A4930" s="178" t="s">
        <v>270</v>
      </c>
      <c r="B4930" s="178" t="s">
        <v>57</v>
      </c>
      <c r="C4930" s="178" t="s">
        <v>1428</v>
      </c>
      <c r="D4930" s="178" t="s">
        <v>7996</v>
      </c>
      <c r="E4930" s="179">
        <v>38986</v>
      </c>
      <c r="F4930" s="180">
        <v>649648</v>
      </c>
      <c r="G4930" s="180">
        <v>0</v>
      </c>
      <c r="H4930" s="180">
        <v>34192.589999999997</v>
      </c>
      <c r="I4930" s="180">
        <f t="shared" si="152"/>
        <v>683840.59</v>
      </c>
      <c r="J4930" s="177" t="str">
        <f t="shared" si="153"/>
        <v>Date &gt; 1920</v>
      </c>
    </row>
    <row r="4931" spans="1:10" x14ac:dyDescent="0.3">
      <c r="A4931" s="178" t="s">
        <v>270</v>
      </c>
      <c r="B4931" s="178" t="s">
        <v>57</v>
      </c>
      <c r="C4931" s="178" t="s">
        <v>1428</v>
      </c>
      <c r="D4931" s="178" t="s">
        <v>7996</v>
      </c>
      <c r="E4931" s="179">
        <v>38986</v>
      </c>
      <c r="F4931" s="180">
        <v>395658</v>
      </c>
      <c r="G4931" s="180">
        <v>0</v>
      </c>
      <c r="H4931" s="180">
        <v>25846.959999999999</v>
      </c>
      <c r="I4931" s="180">
        <f t="shared" si="152"/>
        <v>421504.96</v>
      </c>
      <c r="J4931" s="177" t="str">
        <f t="shared" si="153"/>
        <v>Date &gt; 1920</v>
      </c>
    </row>
    <row r="4932" spans="1:10" x14ac:dyDescent="0.3">
      <c r="A4932" s="178" t="s">
        <v>270</v>
      </c>
      <c r="B4932" s="178" t="s">
        <v>57</v>
      </c>
      <c r="C4932" s="178" t="s">
        <v>1428</v>
      </c>
      <c r="D4932" s="178" t="s">
        <v>7996</v>
      </c>
      <c r="E4932" s="179">
        <v>38986</v>
      </c>
      <c r="F4932" s="180">
        <v>1068933</v>
      </c>
      <c r="G4932" s="180">
        <v>0</v>
      </c>
      <c r="H4932" s="180">
        <v>56260.01</v>
      </c>
      <c r="I4932" s="180">
        <f t="shared" si="152"/>
        <v>1125193.01</v>
      </c>
      <c r="J4932" s="177" t="str">
        <f t="shared" si="153"/>
        <v>Date &gt; 1920</v>
      </c>
    </row>
    <row r="4933" spans="1:10" x14ac:dyDescent="0.3">
      <c r="A4933" s="178" t="s">
        <v>270</v>
      </c>
      <c r="B4933" s="178" t="s">
        <v>57</v>
      </c>
      <c r="C4933" s="178" t="s">
        <v>1428</v>
      </c>
      <c r="D4933" s="178" t="s">
        <v>7996</v>
      </c>
      <c r="E4933" s="179">
        <v>39020</v>
      </c>
      <c r="F4933" s="180">
        <v>1514838</v>
      </c>
      <c r="G4933" s="180">
        <v>0</v>
      </c>
      <c r="H4933" s="180">
        <v>79728.31</v>
      </c>
      <c r="I4933" s="180">
        <f t="shared" ref="I4933:I4996" si="154">SUM(F4933:H4933)</f>
        <v>1594566.31</v>
      </c>
      <c r="J4933" s="177" t="str">
        <f t="shared" ref="J4933:J4996" si="155">IF(OR(YEAR(E4933)&gt; 1920, ISBLANK(E4933)), "Date &gt; 1920", "Sketchy date")</f>
        <v>Date &gt; 1920</v>
      </c>
    </row>
    <row r="4934" spans="1:10" x14ac:dyDescent="0.3">
      <c r="A4934" s="178" t="s">
        <v>270</v>
      </c>
      <c r="B4934" s="178" t="s">
        <v>57</v>
      </c>
      <c r="C4934" s="178" t="s">
        <v>1428</v>
      </c>
      <c r="D4934" s="178" t="s">
        <v>7996</v>
      </c>
      <c r="E4934" s="179">
        <v>39029</v>
      </c>
      <c r="F4934" s="180">
        <v>511518</v>
      </c>
      <c r="G4934" s="180">
        <v>0</v>
      </c>
      <c r="H4934" s="180">
        <v>26922.51</v>
      </c>
      <c r="I4934" s="180">
        <f t="shared" si="154"/>
        <v>538440.51</v>
      </c>
      <c r="J4934" s="177" t="str">
        <f t="shared" si="155"/>
        <v>Date &gt; 1920</v>
      </c>
    </row>
    <row r="4935" spans="1:10" x14ac:dyDescent="0.3">
      <c r="A4935" s="178" t="s">
        <v>270</v>
      </c>
      <c r="B4935" s="178" t="s">
        <v>57</v>
      </c>
      <c r="C4935" s="178" t="s">
        <v>1428</v>
      </c>
      <c r="D4935" s="178" t="s">
        <v>7996</v>
      </c>
      <c r="E4935" s="179">
        <v>39049</v>
      </c>
      <c r="F4935" s="180">
        <v>85143</v>
      </c>
      <c r="G4935" s="180">
        <v>0</v>
      </c>
      <c r="H4935" s="180">
        <v>4481.38</v>
      </c>
      <c r="I4935" s="180">
        <f t="shared" si="154"/>
        <v>89624.38</v>
      </c>
      <c r="J4935" s="177" t="str">
        <f t="shared" si="155"/>
        <v>Date &gt; 1920</v>
      </c>
    </row>
    <row r="4936" spans="1:10" x14ac:dyDescent="0.3">
      <c r="A4936" s="178" t="s">
        <v>270</v>
      </c>
      <c r="B4936" s="178" t="s">
        <v>57</v>
      </c>
      <c r="C4936" s="178" t="s">
        <v>1428</v>
      </c>
      <c r="D4936" s="178" t="s">
        <v>7996</v>
      </c>
      <c r="E4936" s="179">
        <v>39057</v>
      </c>
      <c r="F4936" s="180">
        <v>693836</v>
      </c>
      <c r="G4936" s="180">
        <v>0</v>
      </c>
      <c r="H4936" s="180">
        <v>36517.5</v>
      </c>
      <c r="I4936" s="180">
        <f t="shared" si="154"/>
        <v>730353.5</v>
      </c>
      <c r="J4936" s="177" t="str">
        <f t="shared" si="155"/>
        <v>Date &gt; 1920</v>
      </c>
    </row>
    <row r="4937" spans="1:10" x14ac:dyDescent="0.3">
      <c r="A4937" s="178" t="s">
        <v>270</v>
      </c>
      <c r="B4937" s="178" t="s">
        <v>57</v>
      </c>
      <c r="C4937" s="178" t="s">
        <v>1428</v>
      </c>
      <c r="D4937" s="178" t="s">
        <v>7996</v>
      </c>
      <c r="E4937" s="179">
        <v>39140</v>
      </c>
      <c r="F4937" s="180">
        <v>110287</v>
      </c>
      <c r="G4937" s="180">
        <v>0</v>
      </c>
      <c r="H4937" s="180">
        <v>18138.75</v>
      </c>
      <c r="I4937" s="180">
        <f t="shared" si="154"/>
        <v>128425.75</v>
      </c>
      <c r="J4937" s="177" t="str">
        <f t="shared" si="155"/>
        <v>Date &gt; 1920</v>
      </c>
    </row>
    <row r="4938" spans="1:10" x14ac:dyDescent="0.3">
      <c r="A4938" s="178" t="s">
        <v>270</v>
      </c>
      <c r="B4938" s="178" t="s">
        <v>57</v>
      </c>
      <c r="C4938" s="178" t="s">
        <v>1428</v>
      </c>
      <c r="D4938" s="178" t="s">
        <v>7996</v>
      </c>
      <c r="E4938" s="179">
        <v>39140</v>
      </c>
      <c r="F4938" s="180">
        <v>244612</v>
      </c>
      <c r="G4938" s="180">
        <v>0</v>
      </c>
      <c r="H4938" s="180">
        <v>56212.99</v>
      </c>
      <c r="I4938" s="180">
        <f t="shared" si="154"/>
        <v>300824.99</v>
      </c>
      <c r="J4938" s="177" t="str">
        <f t="shared" si="155"/>
        <v>Date &gt; 1920</v>
      </c>
    </row>
    <row r="4939" spans="1:10" x14ac:dyDescent="0.3">
      <c r="A4939" s="178" t="s">
        <v>270</v>
      </c>
      <c r="B4939" s="178" t="s">
        <v>57</v>
      </c>
      <c r="C4939" s="178" t="s">
        <v>1428</v>
      </c>
      <c r="D4939" s="178" t="s">
        <v>7996</v>
      </c>
      <c r="E4939" s="179">
        <v>39196</v>
      </c>
      <c r="F4939" s="180">
        <v>10698</v>
      </c>
      <c r="G4939" s="180">
        <v>0</v>
      </c>
      <c r="H4939" s="180">
        <v>0</v>
      </c>
      <c r="I4939" s="180">
        <f t="shared" si="154"/>
        <v>10698</v>
      </c>
      <c r="J4939" s="177" t="str">
        <f t="shared" si="155"/>
        <v>Date &gt; 1920</v>
      </c>
    </row>
    <row r="4940" spans="1:10" x14ac:dyDescent="0.3">
      <c r="A4940" s="178" t="s">
        <v>270</v>
      </c>
      <c r="B4940" s="178" t="s">
        <v>57</v>
      </c>
      <c r="C4940" s="178" t="s">
        <v>1428</v>
      </c>
      <c r="D4940" s="178" t="s">
        <v>7996</v>
      </c>
      <c r="E4940" s="179">
        <v>39199</v>
      </c>
      <c r="F4940" s="180">
        <v>47719</v>
      </c>
      <c r="G4940" s="180">
        <v>0</v>
      </c>
      <c r="H4940" s="180">
        <v>-18939.53</v>
      </c>
      <c r="I4940" s="180">
        <f t="shared" si="154"/>
        <v>28779.47</v>
      </c>
      <c r="J4940" s="177" t="str">
        <f t="shared" si="155"/>
        <v>Date &gt; 1920</v>
      </c>
    </row>
    <row r="4941" spans="1:10" x14ac:dyDescent="0.3">
      <c r="A4941" s="178" t="s">
        <v>270</v>
      </c>
      <c r="B4941" s="178" t="s">
        <v>57</v>
      </c>
      <c r="C4941" s="178" t="s">
        <v>1428</v>
      </c>
      <c r="D4941" s="178" t="s">
        <v>7996</v>
      </c>
      <c r="E4941" s="179">
        <v>39232</v>
      </c>
      <c r="F4941" s="180">
        <v>184499</v>
      </c>
      <c r="G4941" s="180">
        <v>0</v>
      </c>
      <c r="H4941" s="180">
        <v>9710.6200000000008</v>
      </c>
      <c r="I4941" s="180">
        <f t="shared" si="154"/>
        <v>194209.62</v>
      </c>
      <c r="J4941" s="177" t="str">
        <f t="shared" si="155"/>
        <v>Date &gt; 1920</v>
      </c>
    </row>
    <row r="4942" spans="1:10" x14ac:dyDescent="0.3">
      <c r="A4942" s="178" t="s">
        <v>270</v>
      </c>
      <c r="B4942" s="178" t="s">
        <v>57</v>
      </c>
      <c r="C4942" s="178" t="s">
        <v>1428</v>
      </c>
      <c r="D4942" s="178" t="s">
        <v>7996</v>
      </c>
      <c r="E4942" s="179">
        <v>39274</v>
      </c>
      <c r="F4942" s="180">
        <v>163987</v>
      </c>
      <c r="G4942" s="180">
        <v>0</v>
      </c>
      <c r="H4942" s="180">
        <v>8630.6</v>
      </c>
      <c r="I4942" s="180">
        <f t="shared" si="154"/>
        <v>172617.60000000001</v>
      </c>
      <c r="J4942" s="177" t="str">
        <f t="shared" si="155"/>
        <v>Date &gt; 1920</v>
      </c>
    </row>
    <row r="4943" spans="1:10" x14ac:dyDescent="0.3">
      <c r="A4943" s="178" t="s">
        <v>270</v>
      </c>
      <c r="B4943" s="178" t="s">
        <v>57</v>
      </c>
      <c r="C4943" s="178" t="s">
        <v>1428</v>
      </c>
      <c r="D4943" s="178" t="s">
        <v>7996</v>
      </c>
      <c r="E4943" s="179">
        <v>39392</v>
      </c>
      <c r="F4943" s="180">
        <v>100846</v>
      </c>
      <c r="G4943" s="180">
        <v>0</v>
      </c>
      <c r="H4943" s="180">
        <v>598.30999999999995</v>
      </c>
      <c r="I4943" s="180">
        <f t="shared" si="154"/>
        <v>101444.31</v>
      </c>
      <c r="J4943" s="177" t="str">
        <f t="shared" si="155"/>
        <v>Date &gt; 1920</v>
      </c>
    </row>
    <row r="4944" spans="1:10" x14ac:dyDescent="0.3">
      <c r="A4944" s="178" t="s">
        <v>270</v>
      </c>
      <c r="B4944" s="178" t="s">
        <v>57</v>
      </c>
      <c r="C4944" s="178" t="s">
        <v>1428</v>
      </c>
      <c r="D4944" s="178" t="s">
        <v>7996</v>
      </c>
      <c r="E4944" s="179">
        <v>39435</v>
      </c>
      <c r="F4944" s="180">
        <v>11844</v>
      </c>
      <c r="G4944" s="180">
        <v>0</v>
      </c>
      <c r="H4944" s="180">
        <v>-3024.07</v>
      </c>
      <c r="I4944" s="180">
        <f t="shared" si="154"/>
        <v>8819.93</v>
      </c>
      <c r="J4944" s="177" t="str">
        <f t="shared" si="155"/>
        <v>Date &gt; 1920</v>
      </c>
    </row>
    <row r="4945" spans="1:10" x14ac:dyDescent="0.3">
      <c r="A4945" s="178" t="s">
        <v>270</v>
      </c>
      <c r="B4945" s="178" t="s">
        <v>57</v>
      </c>
      <c r="C4945" s="178" t="s">
        <v>1428</v>
      </c>
      <c r="D4945" s="178" t="s">
        <v>7996</v>
      </c>
      <c r="E4945" s="179">
        <v>39604</v>
      </c>
      <c r="F4945" s="180">
        <v>24685</v>
      </c>
      <c r="G4945" s="180">
        <v>0</v>
      </c>
      <c r="H4945" s="180">
        <v>3024.07</v>
      </c>
      <c r="I4945" s="180">
        <f t="shared" si="154"/>
        <v>27709.07</v>
      </c>
      <c r="J4945" s="177" t="str">
        <f t="shared" si="155"/>
        <v>Date &gt; 1920</v>
      </c>
    </row>
    <row r="4946" spans="1:10" x14ac:dyDescent="0.3">
      <c r="A4946" s="178" t="s">
        <v>270</v>
      </c>
      <c r="B4946" s="178" t="s">
        <v>57</v>
      </c>
      <c r="C4946" s="178" t="s">
        <v>1428</v>
      </c>
      <c r="D4946" s="178" t="s">
        <v>7996</v>
      </c>
      <c r="E4946" s="179">
        <v>39658</v>
      </c>
      <c r="F4946" s="180">
        <v>104781</v>
      </c>
      <c r="G4946" s="180">
        <v>0</v>
      </c>
      <c r="H4946" s="180">
        <v>0</v>
      </c>
      <c r="I4946" s="180">
        <f t="shared" si="154"/>
        <v>104781</v>
      </c>
      <c r="J4946" s="177" t="str">
        <f t="shared" si="155"/>
        <v>Date &gt; 1920</v>
      </c>
    </row>
    <row r="4947" spans="1:10" x14ac:dyDescent="0.3">
      <c r="A4947" s="178" t="s">
        <v>270</v>
      </c>
      <c r="B4947" s="178" t="s">
        <v>57</v>
      </c>
      <c r="C4947" s="178" t="s">
        <v>1428</v>
      </c>
      <c r="D4947" s="178" t="s">
        <v>7996</v>
      </c>
      <c r="E4947" s="179">
        <v>39759</v>
      </c>
      <c r="F4947" s="180">
        <v>219584</v>
      </c>
      <c r="G4947" s="180">
        <v>0</v>
      </c>
      <c r="H4947" s="180">
        <v>0</v>
      </c>
      <c r="I4947" s="180">
        <f t="shared" si="154"/>
        <v>219584</v>
      </c>
      <c r="J4947" s="177" t="str">
        <f t="shared" si="155"/>
        <v>Date &gt; 1920</v>
      </c>
    </row>
    <row r="4948" spans="1:10" x14ac:dyDescent="0.3">
      <c r="A4948" s="178" t="s">
        <v>270</v>
      </c>
      <c r="B4948" s="178" t="s">
        <v>57</v>
      </c>
      <c r="C4948" s="178" t="s">
        <v>1428</v>
      </c>
      <c r="D4948" s="178" t="s">
        <v>7996</v>
      </c>
      <c r="E4948" s="179">
        <v>39793</v>
      </c>
      <c r="F4948" s="180">
        <v>17130</v>
      </c>
      <c r="G4948" s="180">
        <v>0</v>
      </c>
      <c r="H4948" s="180">
        <v>0</v>
      </c>
      <c r="I4948" s="180">
        <f t="shared" si="154"/>
        <v>17130</v>
      </c>
      <c r="J4948" s="177" t="str">
        <f t="shared" si="155"/>
        <v>Date &gt; 1920</v>
      </c>
    </row>
    <row r="4949" spans="1:10" x14ac:dyDescent="0.3">
      <c r="A4949" s="178" t="s">
        <v>270</v>
      </c>
      <c r="B4949" s="178" t="s">
        <v>57</v>
      </c>
      <c r="C4949" s="178" t="s">
        <v>1428</v>
      </c>
      <c r="D4949" s="178" t="s">
        <v>7996</v>
      </c>
      <c r="E4949" s="179">
        <v>39801</v>
      </c>
      <c r="F4949" s="180">
        <v>11025</v>
      </c>
      <c r="G4949" s="180">
        <v>0</v>
      </c>
      <c r="H4949" s="180">
        <v>0</v>
      </c>
      <c r="I4949" s="180">
        <f t="shared" si="154"/>
        <v>11025</v>
      </c>
      <c r="J4949" s="177" t="str">
        <f t="shared" si="155"/>
        <v>Date &gt; 1920</v>
      </c>
    </row>
    <row r="4950" spans="1:10" x14ac:dyDescent="0.3">
      <c r="A4950" s="178" t="s">
        <v>270</v>
      </c>
      <c r="B4950" s="178" t="s">
        <v>57</v>
      </c>
      <c r="C4950" s="178" t="s">
        <v>1428</v>
      </c>
      <c r="D4950" s="178" t="s">
        <v>7996</v>
      </c>
      <c r="E4950" s="179">
        <v>39842</v>
      </c>
      <c r="F4950" s="180">
        <v>46616</v>
      </c>
      <c r="G4950" s="180">
        <v>0</v>
      </c>
      <c r="H4950" s="180">
        <v>0</v>
      </c>
      <c r="I4950" s="180">
        <f t="shared" si="154"/>
        <v>46616</v>
      </c>
      <c r="J4950" s="177" t="str">
        <f t="shared" si="155"/>
        <v>Date &gt; 1920</v>
      </c>
    </row>
    <row r="4951" spans="1:10" x14ac:dyDescent="0.3">
      <c r="A4951" s="178" t="s">
        <v>270</v>
      </c>
      <c r="B4951" s="178" t="s">
        <v>57</v>
      </c>
      <c r="C4951" s="178" t="s">
        <v>1428</v>
      </c>
      <c r="D4951" s="178" t="s">
        <v>7996</v>
      </c>
      <c r="E4951" s="179">
        <v>39867</v>
      </c>
      <c r="F4951" s="180">
        <v>2365</v>
      </c>
      <c r="G4951" s="180">
        <v>0</v>
      </c>
      <c r="H4951" s="180">
        <v>0</v>
      </c>
      <c r="I4951" s="180">
        <f t="shared" si="154"/>
        <v>2365</v>
      </c>
      <c r="J4951" s="177" t="str">
        <f t="shared" si="155"/>
        <v>Date &gt; 1920</v>
      </c>
    </row>
    <row r="4952" spans="1:10" x14ac:dyDescent="0.3">
      <c r="A4952" s="178" t="s">
        <v>270</v>
      </c>
      <c r="B4952" s="178" t="s">
        <v>57</v>
      </c>
      <c r="C4952" s="178" t="s">
        <v>1428</v>
      </c>
      <c r="D4952" s="178" t="s">
        <v>7996</v>
      </c>
      <c r="E4952" s="179">
        <v>39925</v>
      </c>
      <c r="F4952" s="180">
        <v>11772</v>
      </c>
      <c r="G4952" s="180">
        <v>0</v>
      </c>
      <c r="H4952" s="180">
        <v>0</v>
      </c>
      <c r="I4952" s="180">
        <f t="shared" si="154"/>
        <v>11772</v>
      </c>
      <c r="J4952" s="177" t="str">
        <f t="shared" si="155"/>
        <v>Date &gt; 1920</v>
      </c>
    </row>
    <row r="4953" spans="1:10" x14ac:dyDescent="0.3">
      <c r="A4953" s="178" t="s">
        <v>270</v>
      </c>
      <c r="B4953" s="178" t="s">
        <v>57</v>
      </c>
      <c r="C4953" s="178" t="s">
        <v>1428</v>
      </c>
      <c r="D4953" s="178" t="s">
        <v>7996</v>
      </c>
      <c r="E4953" s="179">
        <v>40024</v>
      </c>
      <c r="F4953" s="180">
        <v>24409</v>
      </c>
      <c r="G4953" s="180">
        <v>0</v>
      </c>
      <c r="H4953" s="180">
        <v>0</v>
      </c>
      <c r="I4953" s="180">
        <f t="shared" si="154"/>
        <v>24409</v>
      </c>
      <c r="J4953" s="177" t="str">
        <f t="shared" si="155"/>
        <v>Date &gt; 1920</v>
      </c>
    </row>
    <row r="4954" spans="1:10" x14ac:dyDescent="0.3">
      <c r="A4954" s="178" t="s">
        <v>270</v>
      </c>
      <c r="B4954" s="178" t="s">
        <v>57</v>
      </c>
      <c r="C4954" s="178" t="s">
        <v>1428</v>
      </c>
      <c r="D4954" s="178" t="s">
        <v>7996</v>
      </c>
      <c r="E4954" s="179">
        <v>40214</v>
      </c>
      <c r="F4954" s="180">
        <v>2211</v>
      </c>
      <c r="G4954" s="180">
        <v>0</v>
      </c>
      <c r="H4954" s="180">
        <v>0</v>
      </c>
      <c r="I4954" s="180">
        <f t="shared" si="154"/>
        <v>2211</v>
      </c>
      <c r="J4954" s="177" t="str">
        <f t="shared" si="155"/>
        <v>Date &gt; 1920</v>
      </c>
    </row>
    <row r="4955" spans="1:10" x14ac:dyDescent="0.3">
      <c r="A4955" s="178" t="s">
        <v>270</v>
      </c>
      <c r="B4955" s="178" t="s">
        <v>57</v>
      </c>
      <c r="C4955" s="178" t="s">
        <v>1428</v>
      </c>
      <c r="D4955" s="178" t="s">
        <v>7997</v>
      </c>
      <c r="E4955" s="179">
        <v>38986</v>
      </c>
      <c r="F4955" s="180">
        <v>0</v>
      </c>
      <c r="G4955" s="180">
        <v>36225</v>
      </c>
      <c r="H4955" s="180">
        <v>56835</v>
      </c>
      <c r="I4955" s="180">
        <f t="shared" si="154"/>
        <v>93060</v>
      </c>
      <c r="J4955" s="177" t="str">
        <f t="shared" si="155"/>
        <v>Date &gt; 1920</v>
      </c>
    </row>
    <row r="4956" spans="1:10" x14ac:dyDescent="0.3">
      <c r="A4956" s="178" t="s">
        <v>270</v>
      </c>
      <c r="B4956" s="178" t="s">
        <v>57</v>
      </c>
      <c r="C4956" s="178" t="s">
        <v>1428</v>
      </c>
      <c r="D4956" s="178" t="s">
        <v>7997</v>
      </c>
      <c r="E4956" s="179">
        <v>39027</v>
      </c>
      <c r="F4956" s="180">
        <v>0</v>
      </c>
      <c r="G4956" s="180">
        <v>26623.47</v>
      </c>
      <c r="H4956" s="180">
        <v>-26623.47</v>
      </c>
      <c r="I4956" s="180">
        <f t="shared" si="154"/>
        <v>0</v>
      </c>
      <c r="J4956" s="177" t="str">
        <f t="shared" si="155"/>
        <v>Date &gt; 1920</v>
      </c>
    </row>
    <row r="4957" spans="1:10" x14ac:dyDescent="0.3">
      <c r="A4957" s="178" t="s">
        <v>270</v>
      </c>
      <c r="B4957" s="178" t="s">
        <v>57</v>
      </c>
      <c r="C4957" s="178" t="s">
        <v>1428</v>
      </c>
      <c r="D4957" s="178" t="s">
        <v>7997</v>
      </c>
      <c r="E4957" s="179">
        <v>39225</v>
      </c>
      <c r="F4957" s="180">
        <v>0</v>
      </c>
      <c r="G4957" s="180">
        <v>7407.89</v>
      </c>
      <c r="H4957" s="180">
        <v>8517.73</v>
      </c>
      <c r="I4957" s="180">
        <f t="shared" si="154"/>
        <v>15925.619999999999</v>
      </c>
      <c r="J4957" s="177" t="str">
        <f t="shared" si="155"/>
        <v>Date &gt; 1920</v>
      </c>
    </row>
    <row r="4958" spans="1:10" x14ac:dyDescent="0.3">
      <c r="A4958" s="178" t="s">
        <v>270</v>
      </c>
      <c r="B4958" s="178" t="s">
        <v>57</v>
      </c>
      <c r="C4958" s="178" t="s">
        <v>1428</v>
      </c>
      <c r="D4958" s="178" t="s">
        <v>7997</v>
      </c>
      <c r="E4958" s="179">
        <v>39258</v>
      </c>
      <c r="F4958" s="180">
        <v>0</v>
      </c>
      <c r="G4958" s="180">
        <v>4235.2299999999996</v>
      </c>
      <c r="H4958" s="180">
        <v>1974.77</v>
      </c>
      <c r="I4958" s="180">
        <f t="shared" si="154"/>
        <v>6210</v>
      </c>
      <c r="J4958" s="177" t="str">
        <f t="shared" si="155"/>
        <v>Date &gt; 1920</v>
      </c>
    </row>
    <row r="4959" spans="1:10" x14ac:dyDescent="0.3">
      <c r="A4959" s="178" t="s">
        <v>270</v>
      </c>
      <c r="B4959" s="178" t="s">
        <v>57</v>
      </c>
      <c r="C4959" s="178" t="s">
        <v>1428</v>
      </c>
      <c r="D4959" s="178" t="s">
        <v>7997</v>
      </c>
      <c r="E4959" s="179">
        <v>39405</v>
      </c>
      <c r="F4959" s="180">
        <v>0</v>
      </c>
      <c r="G4959" s="180">
        <v>25741.89</v>
      </c>
      <c r="H4959" s="180">
        <v>11728.11</v>
      </c>
      <c r="I4959" s="180">
        <f t="shared" si="154"/>
        <v>37470</v>
      </c>
      <c r="J4959" s="177" t="str">
        <f t="shared" si="155"/>
        <v>Date &gt; 1920</v>
      </c>
    </row>
    <row r="4960" spans="1:10" x14ac:dyDescent="0.3">
      <c r="A4960" s="178" t="s">
        <v>270</v>
      </c>
      <c r="B4960" s="178" t="s">
        <v>57</v>
      </c>
      <c r="C4960" s="178" t="s">
        <v>1428</v>
      </c>
      <c r="D4960" s="178" t="s">
        <v>7997</v>
      </c>
      <c r="E4960" s="179">
        <v>39486</v>
      </c>
      <c r="F4960" s="180">
        <v>0</v>
      </c>
      <c r="G4960" s="180">
        <v>10351.5</v>
      </c>
      <c r="H4960" s="180">
        <v>4140.5</v>
      </c>
      <c r="I4960" s="180">
        <f t="shared" si="154"/>
        <v>14492</v>
      </c>
      <c r="J4960" s="177" t="str">
        <f t="shared" si="155"/>
        <v>Date &gt; 1920</v>
      </c>
    </row>
    <row r="4961" spans="1:10" x14ac:dyDescent="0.3">
      <c r="A4961" s="178" t="s">
        <v>270</v>
      </c>
      <c r="B4961" s="178" t="s">
        <v>57</v>
      </c>
      <c r="C4961" s="178" t="s">
        <v>1428</v>
      </c>
      <c r="D4961" s="178" t="s">
        <v>7997</v>
      </c>
      <c r="E4961" s="179">
        <v>39518</v>
      </c>
      <c r="F4961" s="180">
        <v>0</v>
      </c>
      <c r="G4961" s="180">
        <v>27639.91</v>
      </c>
      <c r="H4961" s="180">
        <v>20422.79</v>
      </c>
      <c r="I4961" s="180">
        <f t="shared" si="154"/>
        <v>48062.7</v>
      </c>
      <c r="J4961" s="177" t="str">
        <f t="shared" si="155"/>
        <v>Date &gt; 1920</v>
      </c>
    </row>
    <row r="4962" spans="1:10" x14ac:dyDescent="0.3">
      <c r="A4962" s="178" t="s">
        <v>270</v>
      </c>
      <c r="B4962" s="178" t="s">
        <v>57</v>
      </c>
      <c r="C4962" s="178" t="s">
        <v>1428</v>
      </c>
      <c r="D4962" s="178" t="s">
        <v>7997</v>
      </c>
      <c r="E4962" s="179">
        <v>39548</v>
      </c>
      <c r="F4962" s="180">
        <v>0</v>
      </c>
      <c r="G4962" s="180">
        <v>1775.11</v>
      </c>
      <c r="H4962" s="180">
        <v>37629.81</v>
      </c>
      <c r="I4962" s="180">
        <f t="shared" si="154"/>
        <v>39404.92</v>
      </c>
      <c r="J4962" s="177" t="str">
        <f t="shared" si="155"/>
        <v>Date &gt; 1920</v>
      </c>
    </row>
    <row r="4963" spans="1:10" x14ac:dyDescent="0.3">
      <c r="A4963" s="178" t="s">
        <v>270</v>
      </c>
      <c r="B4963" s="178" t="s">
        <v>57</v>
      </c>
      <c r="C4963" s="178" t="s">
        <v>1428</v>
      </c>
      <c r="D4963" s="178" t="s">
        <v>7997</v>
      </c>
      <c r="E4963" s="179">
        <v>39548</v>
      </c>
      <c r="F4963" s="180">
        <v>0</v>
      </c>
      <c r="G4963" s="180">
        <v>55666.71</v>
      </c>
      <c r="H4963" s="180">
        <v>0</v>
      </c>
      <c r="I4963" s="180">
        <f t="shared" si="154"/>
        <v>55666.71</v>
      </c>
      <c r="J4963" s="177" t="str">
        <f t="shared" si="155"/>
        <v>Date &gt; 1920</v>
      </c>
    </row>
    <row r="4964" spans="1:10" x14ac:dyDescent="0.3">
      <c r="A4964" s="178" t="s">
        <v>270</v>
      </c>
      <c r="B4964" s="178" t="s">
        <v>57</v>
      </c>
      <c r="C4964" s="178" t="s">
        <v>1428</v>
      </c>
      <c r="D4964" s="178" t="s">
        <v>7997</v>
      </c>
      <c r="E4964" s="179">
        <v>39611</v>
      </c>
      <c r="F4964" s="180">
        <v>0</v>
      </c>
      <c r="G4964" s="180">
        <v>84501.59</v>
      </c>
      <c r="H4964" s="180">
        <v>52320.27</v>
      </c>
      <c r="I4964" s="180">
        <f t="shared" si="154"/>
        <v>136821.85999999999</v>
      </c>
      <c r="J4964" s="177" t="str">
        <f t="shared" si="155"/>
        <v>Date &gt; 1920</v>
      </c>
    </row>
    <row r="4965" spans="1:10" x14ac:dyDescent="0.3">
      <c r="A4965" s="178" t="s">
        <v>270</v>
      </c>
      <c r="B4965" s="178" t="s">
        <v>57</v>
      </c>
      <c r="C4965" s="178" t="s">
        <v>1428</v>
      </c>
      <c r="D4965" s="178" t="s">
        <v>7997</v>
      </c>
      <c r="E4965" s="179">
        <v>39657</v>
      </c>
      <c r="F4965" s="180">
        <v>0</v>
      </c>
      <c r="G4965" s="180">
        <v>57465.8</v>
      </c>
      <c r="H4965" s="180">
        <v>-9834.7999999999993</v>
      </c>
      <c r="I4965" s="180">
        <f t="shared" si="154"/>
        <v>47631</v>
      </c>
      <c r="J4965" s="177" t="str">
        <f t="shared" si="155"/>
        <v>Date &gt; 1920</v>
      </c>
    </row>
    <row r="4966" spans="1:10" x14ac:dyDescent="0.3">
      <c r="A4966" s="178" t="s">
        <v>270</v>
      </c>
      <c r="B4966" s="178" t="s">
        <v>57</v>
      </c>
      <c r="C4966" s="178" t="s">
        <v>1428</v>
      </c>
      <c r="D4966" s="178" t="s">
        <v>7997</v>
      </c>
      <c r="E4966" s="179">
        <v>39714</v>
      </c>
      <c r="F4966" s="180">
        <v>0</v>
      </c>
      <c r="G4966" s="180">
        <v>3335.05</v>
      </c>
      <c r="H4966" s="180">
        <v>30092.07</v>
      </c>
      <c r="I4966" s="180">
        <f t="shared" si="154"/>
        <v>33427.120000000003</v>
      </c>
      <c r="J4966" s="177" t="str">
        <f t="shared" si="155"/>
        <v>Date &gt; 1920</v>
      </c>
    </row>
    <row r="4967" spans="1:10" x14ac:dyDescent="0.3">
      <c r="A4967" s="178" t="s">
        <v>270</v>
      </c>
      <c r="B4967" s="178" t="s">
        <v>57</v>
      </c>
      <c r="C4967" s="178" t="s">
        <v>1428</v>
      </c>
      <c r="D4967" s="178" t="s">
        <v>7997</v>
      </c>
      <c r="E4967" s="179">
        <v>39714</v>
      </c>
      <c r="F4967" s="180">
        <v>0</v>
      </c>
      <c r="G4967" s="180">
        <v>33087.11</v>
      </c>
      <c r="H4967" s="180">
        <v>0</v>
      </c>
      <c r="I4967" s="180">
        <f t="shared" si="154"/>
        <v>33087.11</v>
      </c>
      <c r="J4967" s="177" t="str">
        <f t="shared" si="155"/>
        <v>Date &gt; 1920</v>
      </c>
    </row>
    <row r="4968" spans="1:10" x14ac:dyDescent="0.3">
      <c r="A4968" s="178" t="s">
        <v>270</v>
      </c>
      <c r="B4968" s="178" t="s">
        <v>57</v>
      </c>
      <c r="C4968" s="178" t="s">
        <v>1428</v>
      </c>
      <c r="D4968" s="178" t="s">
        <v>7997</v>
      </c>
      <c r="E4968" s="179">
        <v>40374</v>
      </c>
      <c r="F4968" s="180">
        <v>0</v>
      </c>
      <c r="G4968" s="180">
        <v>2970.96</v>
      </c>
      <c r="H4968" s="180">
        <v>-11924.4</v>
      </c>
      <c r="I4968" s="180">
        <f t="shared" si="154"/>
        <v>-8953.4399999999987</v>
      </c>
      <c r="J4968" s="177" t="str">
        <f t="shared" si="155"/>
        <v>Date &gt; 1920</v>
      </c>
    </row>
    <row r="4969" spans="1:10" x14ac:dyDescent="0.3">
      <c r="A4969" s="178" t="s">
        <v>270</v>
      </c>
      <c r="B4969" s="178" t="s">
        <v>57</v>
      </c>
      <c r="C4969" s="178" t="s">
        <v>1428</v>
      </c>
      <c r="D4969" s="178" t="s">
        <v>7998</v>
      </c>
      <c r="E4969" s="179">
        <v>39153</v>
      </c>
      <c r="F4969" s="180">
        <v>474549</v>
      </c>
      <c r="G4969" s="180">
        <v>0</v>
      </c>
      <c r="H4969" s="180">
        <v>25785.89</v>
      </c>
      <c r="I4969" s="180">
        <f t="shared" si="154"/>
        <v>500334.89</v>
      </c>
      <c r="J4969" s="177" t="str">
        <f t="shared" si="155"/>
        <v>Date &gt; 1920</v>
      </c>
    </row>
    <row r="4970" spans="1:10" x14ac:dyDescent="0.3">
      <c r="A4970" s="178" t="s">
        <v>270</v>
      </c>
      <c r="B4970" s="178" t="s">
        <v>57</v>
      </c>
      <c r="C4970" s="178" t="s">
        <v>1428</v>
      </c>
      <c r="D4970" s="178" t="s">
        <v>7998</v>
      </c>
      <c r="E4970" s="179">
        <v>39196</v>
      </c>
      <c r="F4970" s="180">
        <v>261604</v>
      </c>
      <c r="G4970" s="180">
        <v>0</v>
      </c>
      <c r="H4970" s="180">
        <v>13768.07</v>
      </c>
      <c r="I4970" s="180">
        <f t="shared" si="154"/>
        <v>275372.07</v>
      </c>
      <c r="J4970" s="177" t="str">
        <f t="shared" si="155"/>
        <v>Date &gt; 1920</v>
      </c>
    </row>
    <row r="4971" spans="1:10" x14ac:dyDescent="0.3">
      <c r="A4971" s="178" t="s">
        <v>270</v>
      </c>
      <c r="B4971" s="178" t="s">
        <v>57</v>
      </c>
      <c r="C4971" s="178" t="s">
        <v>1428</v>
      </c>
      <c r="D4971" s="178" t="s">
        <v>7998</v>
      </c>
      <c r="E4971" s="179">
        <v>39254</v>
      </c>
      <c r="F4971" s="180">
        <v>296466</v>
      </c>
      <c r="G4971" s="180">
        <v>0</v>
      </c>
      <c r="H4971" s="180">
        <v>14794.94</v>
      </c>
      <c r="I4971" s="180">
        <f t="shared" si="154"/>
        <v>311260.94</v>
      </c>
      <c r="J4971" s="177" t="str">
        <f t="shared" si="155"/>
        <v>Date &gt; 1920</v>
      </c>
    </row>
    <row r="4972" spans="1:10" x14ac:dyDescent="0.3">
      <c r="A4972" s="178" t="s">
        <v>270</v>
      </c>
      <c r="B4972" s="178" t="s">
        <v>57</v>
      </c>
      <c r="C4972" s="178" t="s">
        <v>1428</v>
      </c>
      <c r="D4972" s="178" t="s">
        <v>7998</v>
      </c>
      <c r="E4972" s="179">
        <v>39363</v>
      </c>
      <c r="F4972" s="180">
        <v>193546</v>
      </c>
      <c r="G4972" s="180">
        <v>0</v>
      </c>
      <c r="H4972" s="180">
        <v>41635.089999999997</v>
      </c>
      <c r="I4972" s="180">
        <f t="shared" si="154"/>
        <v>235181.09</v>
      </c>
      <c r="J4972" s="177" t="str">
        <f t="shared" si="155"/>
        <v>Date &gt; 1920</v>
      </c>
    </row>
    <row r="4973" spans="1:10" x14ac:dyDescent="0.3">
      <c r="A4973" s="178" t="s">
        <v>270</v>
      </c>
      <c r="B4973" s="178" t="s">
        <v>57</v>
      </c>
      <c r="C4973" s="178" t="s">
        <v>1428</v>
      </c>
      <c r="D4973" s="178" t="s">
        <v>7998</v>
      </c>
      <c r="E4973" s="179">
        <v>39392</v>
      </c>
      <c r="F4973" s="180">
        <v>167826</v>
      </c>
      <c r="G4973" s="180">
        <v>0</v>
      </c>
      <c r="H4973" s="180">
        <v>24051.37</v>
      </c>
      <c r="I4973" s="180">
        <f t="shared" si="154"/>
        <v>191877.37</v>
      </c>
      <c r="J4973" s="177" t="str">
        <f t="shared" si="155"/>
        <v>Date &gt; 1920</v>
      </c>
    </row>
    <row r="4974" spans="1:10" x14ac:dyDescent="0.3">
      <c r="A4974" s="178" t="s">
        <v>270</v>
      </c>
      <c r="B4974" s="178" t="s">
        <v>57</v>
      </c>
      <c r="C4974" s="178" t="s">
        <v>1428</v>
      </c>
      <c r="D4974" s="178" t="s">
        <v>7998</v>
      </c>
      <c r="E4974" s="179">
        <v>39486</v>
      </c>
      <c r="F4974" s="180">
        <v>6573</v>
      </c>
      <c r="G4974" s="180">
        <v>0</v>
      </c>
      <c r="H4974" s="180">
        <v>1061.8599999999999</v>
      </c>
      <c r="I4974" s="180">
        <f t="shared" si="154"/>
        <v>7634.86</v>
      </c>
      <c r="J4974" s="177" t="str">
        <f t="shared" si="155"/>
        <v>Date &gt; 1920</v>
      </c>
    </row>
    <row r="4975" spans="1:10" x14ac:dyDescent="0.3">
      <c r="A4975" s="178" t="s">
        <v>270</v>
      </c>
      <c r="B4975" s="178" t="s">
        <v>57</v>
      </c>
      <c r="C4975" s="178" t="s">
        <v>1428</v>
      </c>
      <c r="D4975" s="178" t="s">
        <v>7998</v>
      </c>
      <c r="E4975" s="179">
        <v>39513</v>
      </c>
      <c r="F4975" s="180">
        <v>16587</v>
      </c>
      <c r="G4975" s="180">
        <v>0</v>
      </c>
      <c r="H4975" s="180">
        <v>873</v>
      </c>
      <c r="I4975" s="180">
        <f t="shared" si="154"/>
        <v>17460</v>
      </c>
      <c r="J4975" s="177" t="str">
        <f t="shared" si="155"/>
        <v>Date &gt; 1920</v>
      </c>
    </row>
    <row r="4976" spans="1:10" x14ac:dyDescent="0.3">
      <c r="A4976" s="178" t="s">
        <v>270</v>
      </c>
      <c r="B4976" s="178" t="s">
        <v>57</v>
      </c>
      <c r="C4976" s="178" t="s">
        <v>1428</v>
      </c>
      <c r="D4976" s="178" t="s">
        <v>7998</v>
      </c>
      <c r="E4976" s="179">
        <v>39604</v>
      </c>
      <c r="F4976" s="180">
        <v>5638</v>
      </c>
      <c r="G4976" s="180">
        <v>0</v>
      </c>
      <c r="H4976" s="180">
        <v>66.8</v>
      </c>
      <c r="I4976" s="180">
        <f t="shared" si="154"/>
        <v>5704.8</v>
      </c>
      <c r="J4976" s="177" t="str">
        <f t="shared" si="155"/>
        <v>Date &gt; 1920</v>
      </c>
    </row>
    <row r="4977" spans="1:10" x14ac:dyDescent="0.3">
      <c r="A4977" s="178" t="s">
        <v>270</v>
      </c>
      <c r="B4977" s="178" t="s">
        <v>57</v>
      </c>
      <c r="C4977" s="178" t="s">
        <v>1428</v>
      </c>
      <c r="D4977" s="178" t="s">
        <v>7998</v>
      </c>
      <c r="E4977" s="179">
        <v>39658</v>
      </c>
      <c r="F4977" s="180">
        <v>475</v>
      </c>
      <c r="G4977" s="180">
        <v>0</v>
      </c>
      <c r="H4977" s="180">
        <v>25</v>
      </c>
      <c r="I4977" s="180">
        <f t="shared" si="154"/>
        <v>500</v>
      </c>
      <c r="J4977" s="177" t="str">
        <f t="shared" si="155"/>
        <v>Date &gt; 1920</v>
      </c>
    </row>
    <row r="4978" spans="1:10" x14ac:dyDescent="0.3">
      <c r="A4978" s="178" t="s">
        <v>270</v>
      </c>
      <c r="B4978" s="178" t="s">
        <v>57</v>
      </c>
      <c r="C4978" s="178" t="s">
        <v>1428</v>
      </c>
      <c r="D4978" s="178" t="s">
        <v>7998</v>
      </c>
      <c r="E4978" s="179">
        <v>39820</v>
      </c>
      <c r="F4978" s="180">
        <v>46109</v>
      </c>
      <c r="G4978" s="180">
        <v>0</v>
      </c>
      <c r="H4978" s="180">
        <v>11226.7</v>
      </c>
      <c r="I4978" s="180">
        <f t="shared" si="154"/>
        <v>57335.7</v>
      </c>
      <c r="J4978" s="177" t="str">
        <f t="shared" si="155"/>
        <v>Date &gt; 1920</v>
      </c>
    </row>
    <row r="4979" spans="1:10" x14ac:dyDescent="0.3">
      <c r="A4979" s="178" t="s">
        <v>270</v>
      </c>
      <c r="B4979" s="178" t="s">
        <v>57</v>
      </c>
      <c r="C4979" s="178" t="s">
        <v>1428</v>
      </c>
      <c r="D4979" s="178" t="s">
        <v>7998</v>
      </c>
      <c r="E4979" s="179">
        <v>40395</v>
      </c>
      <c r="F4979" s="180">
        <v>50475</v>
      </c>
      <c r="G4979" s="180">
        <v>0</v>
      </c>
      <c r="H4979" s="180">
        <v>-28791.87</v>
      </c>
      <c r="I4979" s="180">
        <f t="shared" si="154"/>
        <v>21683.13</v>
      </c>
      <c r="J4979" s="177" t="str">
        <f t="shared" si="155"/>
        <v>Date &gt; 1920</v>
      </c>
    </row>
    <row r="4980" spans="1:10" x14ac:dyDescent="0.3">
      <c r="A4980" s="178" t="s">
        <v>270</v>
      </c>
      <c r="B4980" s="178" t="s">
        <v>57</v>
      </c>
      <c r="C4980" s="178" t="s">
        <v>1428</v>
      </c>
      <c r="D4980" s="178" t="s">
        <v>7998</v>
      </c>
      <c r="E4980" s="179">
        <v>40395</v>
      </c>
      <c r="F4980" s="180">
        <v>-475</v>
      </c>
      <c r="G4980" s="180">
        <v>0</v>
      </c>
      <c r="H4980" s="180">
        <v>0</v>
      </c>
      <c r="I4980" s="180">
        <f t="shared" si="154"/>
        <v>-475</v>
      </c>
      <c r="J4980" s="177" t="str">
        <f t="shared" si="155"/>
        <v>Date &gt; 1920</v>
      </c>
    </row>
    <row r="4981" spans="1:10" x14ac:dyDescent="0.3">
      <c r="A4981" s="178" t="s">
        <v>270</v>
      </c>
      <c r="B4981" s="178" t="s">
        <v>57</v>
      </c>
      <c r="C4981" s="178" t="s">
        <v>1428</v>
      </c>
      <c r="D4981" s="178" t="s">
        <v>7998</v>
      </c>
      <c r="E4981" s="179">
        <v>40395</v>
      </c>
      <c r="F4981" s="180">
        <v>30768</v>
      </c>
      <c r="G4981" s="180">
        <v>0</v>
      </c>
      <c r="H4981" s="180">
        <v>0</v>
      </c>
      <c r="I4981" s="180">
        <f t="shared" si="154"/>
        <v>30768</v>
      </c>
      <c r="J4981" s="177" t="str">
        <f t="shared" si="155"/>
        <v>Date &gt; 1920</v>
      </c>
    </row>
    <row r="4982" spans="1:10" x14ac:dyDescent="0.3">
      <c r="A4982" s="178" t="s">
        <v>270</v>
      </c>
      <c r="B4982" s="178" t="s">
        <v>57</v>
      </c>
      <c r="C4982" s="178" t="s">
        <v>1428</v>
      </c>
      <c r="D4982" s="178" t="s">
        <v>7999</v>
      </c>
      <c r="E4982" s="179">
        <v>39385</v>
      </c>
      <c r="F4982" s="180">
        <v>0</v>
      </c>
      <c r="G4982" s="180">
        <v>6875.06</v>
      </c>
      <c r="H4982" s="180">
        <v>2946.45</v>
      </c>
      <c r="I4982" s="180">
        <f t="shared" si="154"/>
        <v>9821.51</v>
      </c>
      <c r="J4982" s="177" t="str">
        <f t="shared" si="155"/>
        <v>Date &gt; 1920</v>
      </c>
    </row>
    <row r="4983" spans="1:10" x14ac:dyDescent="0.3">
      <c r="A4983" s="178" t="s">
        <v>270</v>
      </c>
      <c r="B4983" s="178" t="s">
        <v>57</v>
      </c>
      <c r="C4983" s="178" t="s">
        <v>1428</v>
      </c>
      <c r="D4983" s="178" t="s">
        <v>7999</v>
      </c>
      <c r="E4983" s="179">
        <v>39392</v>
      </c>
      <c r="F4983" s="180">
        <v>0</v>
      </c>
      <c r="G4983" s="180">
        <v>24980.959999999999</v>
      </c>
      <c r="H4983" s="180">
        <v>10706.13</v>
      </c>
      <c r="I4983" s="180">
        <f t="shared" si="154"/>
        <v>35687.089999999997</v>
      </c>
      <c r="J4983" s="177" t="str">
        <f t="shared" si="155"/>
        <v>Date &gt; 1920</v>
      </c>
    </row>
    <row r="4984" spans="1:10" x14ac:dyDescent="0.3">
      <c r="A4984" s="178" t="s">
        <v>270</v>
      </c>
      <c r="B4984" s="178" t="s">
        <v>57</v>
      </c>
      <c r="C4984" s="178" t="s">
        <v>1428</v>
      </c>
      <c r="D4984" s="178" t="s">
        <v>7999</v>
      </c>
      <c r="E4984" s="179">
        <v>39435</v>
      </c>
      <c r="F4984" s="180">
        <v>0</v>
      </c>
      <c r="G4984" s="180">
        <v>36980.800000000003</v>
      </c>
      <c r="H4984" s="180">
        <v>16290.28</v>
      </c>
      <c r="I4984" s="180">
        <f t="shared" si="154"/>
        <v>53271.08</v>
      </c>
      <c r="J4984" s="177" t="str">
        <f t="shared" si="155"/>
        <v>Date &gt; 1920</v>
      </c>
    </row>
    <row r="4985" spans="1:10" x14ac:dyDescent="0.3">
      <c r="A4985" s="178" t="s">
        <v>270</v>
      </c>
      <c r="B4985" s="178" t="s">
        <v>57</v>
      </c>
      <c r="C4985" s="178" t="s">
        <v>1428</v>
      </c>
      <c r="D4985" s="178" t="s">
        <v>7999</v>
      </c>
      <c r="E4985" s="179">
        <v>39528</v>
      </c>
      <c r="F4985" s="180">
        <v>0</v>
      </c>
      <c r="G4985" s="180">
        <v>167792.97</v>
      </c>
      <c r="H4985" s="180">
        <v>100261.98</v>
      </c>
      <c r="I4985" s="180">
        <f t="shared" si="154"/>
        <v>268054.95</v>
      </c>
      <c r="J4985" s="177" t="str">
        <f t="shared" si="155"/>
        <v>Date &gt; 1920</v>
      </c>
    </row>
    <row r="4986" spans="1:10" x14ac:dyDescent="0.3">
      <c r="A4986" s="178" t="s">
        <v>270</v>
      </c>
      <c r="B4986" s="178" t="s">
        <v>57</v>
      </c>
      <c r="C4986" s="178" t="s">
        <v>1428</v>
      </c>
      <c r="D4986" s="178" t="s">
        <v>7999</v>
      </c>
      <c r="E4986" s="179">
        <v>39548</v>
      </c>
      <c r="F4986" s="180">
        <v>0</v>
      </c>
      <c r="G4986" s="180">
        <v>15971.2</v>
      </c>
      <c r="H4986" s="180">
        <v>3992.8</v>
      </c>
      <c r="I4986" s="180">
        <f t="shared" si="154"/>
        <v>19964</v>
      </c>
      <c r="J4986" s="177" t="str">
        <f t="shared" si="155"/>
        <v>Date &gt; 1920</v>
      </c>
    </row>
    <row r="4987" spans="1:10" x14ac:dyDescent="0.3">
      <c r="A4987" s="178" t="s">
        <v>270</v>
      </c>
      <c r="B4987" s="178" t="s">
        <v>57</v>
      </c>
      <c r="C4987" s="178" t="s">
        <v>1428</v>
      </c>
      <c r="D4987" s="178" t="s">
        <v>7999</v>
      </c>
      <c r="E4987" s="179">
        <v>39657</v>
      </c>
      <c r="F4987" s="180">
        <v>0</v>
      </c>
      <c r="G4987" s="180">
        <v>25888.15</v>
      </c>
      <c r="H4987" s="180">
        <v>6472.03</v>
      </c>
      <c r="I4987" s="180">
        <f t="shared" si="154"/>
        <v>32360.18</v>
      </c>
      <c r="J4987" s="177" t="str">
        <f t="shared" si="155"/>
        <v>Date &gt; 1920</v>
      </c>
    </row>
    <row r="4988" spans="1:10" x14ac:dyDescent="0.3">
      <c r="A4988" s="178" t="s">
        <v>270</v>
      </c>
      <c r="B4988" s="178" t="s">
        <v>57</v>
      </c>
      <c r="C4988" s="178" t="s">
        <v>1428</v>
      </c>
      <c r="D4988" s="178" t="s">
        <v>7999</v>
      </c>
      <c r="E4988" s="179">
        <v>39722</v>
      </c>
      <c r="F4988" s="180">
        <v>0</v>
      </c>
      <c r="G4988" s="180">
        <v>40232.92</v>
      </c>
      <c r="H4988" s="180">
        <v>330.58</v>
      </c>
      <c r="I4988" s="180">
        <f t="shared" si="154"/>
        <v>40563.5</v>
      </c>
      <c r="J4988" s="177" t="str">
        <f t="shared" si="155"/>
        <v>Date &gt; 1920</v>
      </c>
    </row>
    <row r="4989" spans="1:10" x14ac:dyDescent="0.3">
      <c r="A4989" s="178" t="s">
        <v>270</v>
      </c>
      <c r="B4989" s="178" t="s">
        <v>57</v>
      </c>
      <c r="C4989" s="178" t="s">
        <v>1428</v>
      </c>
      <c r="D4989" s="178" t="s">
        <v>7999</v>
      </c>
      <c r="E4989" s="179">
        <v>39993</v>
      </c>
      <c r="F4989" s="180">
        <v>0</v>
      </c>
      <c r="G4989" s="180">
        <v>72.2</v>
      </c>
      <c r="H4989" s="180">
        <v>18.05</v>
      </c>
      <c r="I4989" s="180">
        <f t="shared" si="154"/>
        <v>90.25</v>
      </c>
      <c r="J4989" s="177" t="str">
        <f t="shared" si="155"/>
        <v>Date &gt; 1920</v>
      </c>
    </row>
    <row r="4990" spans="1:10" x14ac:dyDescent="0.3">
      <c r="A4990" s="178" t="s">
        <v>270</v>
      </c>
      <c r="B4990" s="178" t="s">
        <v>57</v>
      </c>
      <c r="C4990" s="178" t="s">
        <v>1428</v>
      </c>
      <c r="D4990" s="178" t="s">
        <v>8000</v>
      </c>
      <c r="E4990" s="179">
        <v>39405</v>
      </c>
      <c r="F4990" s="180">
        <v>0</v>
      </c>
      <c r="G4990" s="180">
        <v>5592.33</v>
      </c>
      <c r="H4990" s="180">
        <v>2396.6999999999998</v>
      </c>
      <c r="I4990" s="180">
        <f t="shared" si="154"/>
        <v>7989.03</v>
      </c>
      <c r="J4990" s="177" t="str">
        <f t="shared" si="155"/>
        <v>Date &gt; 1920</v>
      </c>
    </row>
    <row r="4991" spans="1:10" x14ac:dyDescent="0.3">
      <c r="A4991" s="178" t="s">
        <v>270</v>
      </c>
      <c r="B4991" s="178" t="s">
        <v>57</v>
      </c>
      <c r="C4991" s="178" t="s">
        <v>1428</v>
      </c>
      <c r="D4991" s="178" t="s">
        <v>8000</v>
      </c>
      <c r="E4991" s="179">
        <v>39486</v>
      </c>
      <c r="F4991" s="180">
        <v>0</v>
      </c>
      <c r="G4991" s="180">
        <v>2510.89</v>
      </c>
      <c r="H4991" s="180">
        <v>-370.89</v>
      </c>
      <c r="I4991" s="180">
        <f t="shared" si="154"/>
        <v>2140</v>
      </c>
      <c r="J4991" s="177" t="str">
        <f t="shared" si="155"/>
        <v>Date &gt; 1920</v>
      </c>
    </row>
    <row r="4992" spans="1:10" x14ac:dyDescent="0.3">
      <c r="A4992" s="178" t="s">
        <v>270</v>
      </c>
      <c r="B4992" s="178" t="s">
        <v>57</v>
      </c>
      <c r="C4992" s="178" t="s">
        <v>1428</v>
      </c>
      <c r="D4992" s="178" t="s">
        <v>8000</v>
      </c>
      <c r="E4992" s="179">
        <v>39562</v>
      </c>
      <c r="F4992" s="180">
        <v>0</v>
      </c>
      <c r="G4992" s="180">
        <v>3871.49</v>
      </c>
      <c r="H4992" s="180">
        <v>1659.21</v>
      </c>
      <c r="I4992" s="180">
        <f t="shared" si="154"/>
        <v>5530.7</v>
      </c>
      <c r="J4992" s="177" t="str">
        <f t="shared" si="155"/>
        <v>Date &gt; 1920</v>
      </c>
    </row>
    <row r="4993" spans="1:10" x14ac:dyDescent="0.3">
      <c r="A4993" s="178" t="s">
        <v>270</v>
      </c>
      <c r="B4993" s="178" t="s">
        <v>57</v>
      </c>
      <c r="C4993" s="178" t="s">
        <v>1428</v>
      </c>
      <c r="D4993" s="178" t="s">
        <v>8000</v>
      </c>
      <c r="E4993" s="179">
        <v>39604</v>
      </c>
      <c r="F4993" s="180">
        <v>0</v>
      </c>
      <c r="G4993" s="180">
        <v>13759.86</v>
      </c>
      <c r="H4993" s="180">
        <v>6872.89</v>
      </c>
      <c r="I4993" s="180">
        <f t="shared" si="154"/>
        <v>20632.75</v>
      </c>
      <c r="J4993" s="177" t="str">
        <f t="shared" si="155"/>
        <v>Date &gt; 1920</v>
      </c>
    </row>
    <row r="4994" spans="1:10" x14ac:dyDescent="0.3">
      <c r="A4994" s="178" t="s">
        <v>270</v>
      </c>
      <c r="B4994" s="178" t="s">
        <v>57</v>
      </c>
      <c r="C4994" s="178" t="s">
        <v>1428</v>
      </c>
      <c r="D4994" s="178" t="s">
        <v>8000</v>
      </c>
      <c r="E4994" s="179">
        <v>39793</v>
      </c>
      <c r="F4994" s="180">
        <v>0</v>
      </c>
      <c r="G4994" s="180">
        <v>266.76</v>
      </c>
      <c r="H4994" s="180">
        <v>114.33</v>
      </c>
      <c r="I4994" s="180">
        <f t="shared" si="154"/>
        <v>381.09</v>
      </c>
      <c r="J4994" s="177" t="str">
        <f t="shared" si="155"/>
        <v>Date &gt; 1920</v>
      </c>
    </row>
    <row r="4995" spans="1:10" x14ac:dyDescent="0.3">
      <c r="A4995" s="178" t="s">
        <v>270</v>
      </c>
      <c r="B4995" s="178" t="s">
        <v>57</v>
      </c>
      <c r="C4995" s="178" t="s">
        <v>1428</v>
      </c>
      <c r="D4995" s="178" t="s">
        <v>8000</v>
      </c>
      <c r="E4995" s="179">
        <v>39982</v>
      </c>
      <c r="F4995" s="180">
        <v>0</v>
      </c>
      <c r="G4995" s="180">
        <v>294</v>
      </c>
      <c r="H4995" s="180">
        <v>126</v>
      </c>
      <c r="I4995" s="180">
        <f t="shared" si="154"/>
        <v>420</v>
      </c>
      <c r="J4995" s="177" t="str">
        <f t="shared" si="155"/>
        <v>Date &gt; 1920</v>
      </c>
    </row>
    <row r="4996" spans="1:10" x14ac:dyDescent="0.3">
      <c r="A4996" s="178" t="s">
        <v>270</v>
      </c>
      <c r="B4996" s="178" t="s">
        <v>57</v>
      </c>
      <c r="C4996" s="178" t="s">
        <v>1428</v>
      </c>
      <c r="D4996" s="178" t="s">
        <v>8000</v>
      </c>
      <c r="E4996" s="179">
        <v>39993</v>
      </c>
      <c r="F4996" s="180">
        <v>0</v>
      </c>
      <c r="G4996" s="180">
        <v>14292.11</v>
      </c>
      <c r="H4996" s="180">
        <v>6125.19</v>
      </c>
      <c r="I4996" s="180">
        <f t="shared" si="154"/>
        <v>20417.3</v>
      </c>
      <c r="J4996" s="177" t="str">
        <f t="shared" si="155"/>
        <v>Date &gt; 1920</v>
      </c>
    </row>
    <row r="4997" spans="1:10" x14ac:dyDescent="0.3">
      <c r="A4997" s="178" t="s">
        <v>270</v>
      </c>
      <c r="B4997" s="178" t="s">
        <v>57</v>
      </c>
      <c r="C4997" s="178" t="s">
        <v>1428</v>
      </c>
      <c r="D4997" s="178" t="s">
        <v>8000</v>
      </c>
      <c r="E4997" s="179">
        <v>40002</v>
      </c>
      <c r="F4997" s="180">
        <v>0</v>
      </c>
      <c r="G4997" s="180">
        <v>8319.91</v>
      </c>
      <c r="H4997" s="180">
        <v>3565.67</v>
      </c>
      <c r="I4997" s="180">
        <f t="shared" ref="I4997:I5060" si="156">SUM(F4997:H4997)</f>
        <v>11885.58</v>
      </c>
      <c r="J4997" s="177" t="str">
        <f t="shared" ref="J4997:J5060" si="157">IF(OR(YEAR(E4997)&gt; 1920, ISBLANK(E4997)), "Date &gt; 1920", "Sketchy date")</f>
        <v>Date &gt; 1920</v>
      </c>
    </row>
    <row r="4998" spans="1:10" x14ac:dyDescent="0.3">
      <c r="A4998" s="178" t="s">
        <v>270</v>
      </c>
      <c r="B4998" s="178" t="s">
        <v>57</v>
      </c>
      <c r="C4998" s="178" t="s">
        <v>1428</v>
      </c>
      <c r="D4998" s="178" t="s">
        <v>8001</v>
      </c>
      <c r="E4998" s="179">
        <v>39321</v>
      </c>
      <c r="F4998" s="180">
        <v>46978</v>
      </c>
      <c r="G4998" s="180">
        <v>0</v>
      </c>
      <c r="H4998" s="180">
        <v>3554.61</v>
      </c>
      <c r="I4998" s="180">
        <f t="shared" si="156"/>
        <v>50532.61</v>
      </c>
      <c r="J4998" s="177" t="str">
        <f t="shared" si="157"/>
        <v>Date &gt; 1920</v>
      </c>
    </row>
    <row r="4999" spans="1:10" x14ac:dyDescent="0.3">
      <c r="A4999" s="178" t="s">
        <v>270</v>
      </c>
      <c r="B4999" s="178" t="s">
        <v>57</v>
      </c>
      <c r="C4999" s="178" t="s">
        <v>1428</v>
      </c>
      <c r="D4999" s="178" t="s">
        <v>8001</v>
      </c>
      <c r="E4999" s="179">
        <v>39392</v>
      </c>
      <c r="F4999" s="180">
        <v>959344</v>
      </c>
      <c r="G4999" s="180">
        <v>0</v>
      </c>
      <c r="H4999" s="180">
        <v>50492.08</v>
      </c>
      <c r="I4999" s="180">
        <f t="shared" si="156"/>
        <v>1009836.08</v>
      </c>
      <c r="J4999" s="177" t="str">
        <f t="shared" si="157"/>
        <v>Date &gt; 1920</v>
      </c>
    </row>
    <row r="5000" spans="1:10" x14ac:dyDescent="0.3">
      <c r="A5000" s="178" t="s">
        <v>270</v>
      </c>
      <c r="B5000" s="178" t="s">
        <v>57</v>
      </c>
      <c r="C5000" s="178" t="s">
        <v>1428</v>
      </c>
      <c r="D5000" s="178" t="s">
        <v>8001</v>
      </c>
      <c r="E5000" s="179">
        <v>39419</v>
      </c>
      <c r="F5000" s="180">
        <v>70965</v>
      </c>
      <c r="G5000" s="180">
        <v>0</v>
      </c>
      <c r="H5000" s="180">
        <v>3735</v>
      </c>
      <c r="I5000" s="180">
        <f t="shared" si="156"/>
        <v>74700</v>
      </c>
      <c r="J5000" s="177" t="str">
        <f t="shared" si="157"/>
        <v>Date &gt; 1920</v>
      </c>
    </row>
    <row r="5001" spans="1:10" x14ac:dyDescent="0.3">
      <c r="A5001" s="178" t="s">
        <v>270</v>
      </c>
      <c r="B5001" s="178" t="s">
        <v>57</v>
      </c>
      <c r="C5001" s="178" t="s">
        <v>1428</v>
      </c>
      <c r="D5001" s="178" t="s">
        <v>8001</v>
      </c>
      <c r="E5001" s="179">
        <v>39479</v>
      </c>
      <c r="F5001" s="180">
        <v>4774</v>
      </c>
      <c r="G5001" s="180">
        <v>0</v>
      </c>
      <c r="H5001" s="180">
        <v>250.03</v>
      </c>
      <c r="I5001" s="180">
        <f t="shared" si="156"/>
        <v>5024.03</v>
      </c>
      <c r="J5001" s="177" t="str">
        <f t="shared" si="157"/>
        <v>Date &gt; 1920</v>
      </c>
    </row>
    <row r="5002" spans="1:10" x14ac:dyDescent="0.3">
      <c r="A5002" s="178" t="s">
        <v>270</v>
      </c>
      <c r="B5002" s="178" t="s">
        <v>57</v>
      </c>
      <c r="C5002" s="178" t="s">
        <v>1428</v>
      </c>
      <c r="D5002" s="178" t="s">
        <v>8001</v>
      </c>
      <c r="E5002" s="179">
        <v>39548</v>
      </c>
      <c r="F5002" s="180">
        <v>73462</v>
      </c>
      <c r="G5002" s="180">
        <v>0</v>
      </c>
      <c r="H5002" s="180">
        <v>3867.1</v>
      </c>
      <c r="I5002" s="180">
        <f t="shared" si="156"/>
        <v>77329.100000000006</v>
      </c>
      <c r="J5002" s="177" t="str">
        <f t="shared" si="157"/>
        <v>Date &gt; 1920</v>
      </c>
    </row>
    <row r="5003" spans="1:10" x14ac:dyDescent="0.3">
      <c r="A5003" s="178" t="s">
        <v>270</v>
      </c>
      <c r="B5003" s="178" t="s">
        <v>57</v>
      </c>
      <c r="C5003" s="178" t="s">
        <v>1428</v>
      </c>
      <c r="D5003" s="178" t="s">
        <v>8001</v>
      </c>
      <c r="E5003" s="179">
        <v>39759</v>
      </c>
      <c r="F5003" s="180">
        <v>5303</v>
      </c>
      <c r="G5003" s="180">
        <v>0</v>
      </c>
      <c r="H5003" s="180">
        <v>280.58</v>
      </c>
      <c r="I5003" s="180">
        <f t="shared" si="156"/>
        <v>5583.58</v>
      </c>
      <c r="J5003" s="177" t="str">
        <f t="shared" si="157"/>
        <v>Date &gt; 1920</v>
      </c>
    </row>
    <row r="5004" spans="1:10" x14ac:dyDescent="0.3">
      <c r="A5004" s="178" t="s">
        <v>270</v>
      </c>
      <c r="B5004" s="178" t="s">
        <v>57</v>
      </c>
      <c r="C5004" s="178" t="s">
        <v>1428</v>
      </c>
      <c r="D5004" s="178" t="s">
        <v>8001</v>
      </c>
      <c r="E5004" s="179">
        <v>39793</v>
      </c>
      <c r="F5004" s="180">
        <v>2181</v>
      </c>
      <c r="G5004" s="180">
        <v>0</v>
      </c>
      <c r="H5004" s="180">
        <v>113.78</v>
      </c>
      <c r="I5004" s="180">
        <f t="shared" si="156"/>
        <v>2294.7800000000002</v>
      </c>
      <c r="J5004" s="177" t="str">
        <f t="shared" si="157"/>
        <v>Date &gt; 1920</v>
      </c>
    </row>
    <row r="5005" spans="1:10" x14ac:dyDescent="0.3">
      <c r="A5005" s="178" t="s">
        <v>270</v>
      </c>
      <c r="B5005" s="178" t="s">
        <v>57</v>
      </c>
      <c r="C5005" s="178" t="s">
        <v>1428</v>
      </c>
      <c r="D5005" s="178" t="s">
        <v>8001</v>
      </c>
      <c r="E5005" s="179">
        <v>39867</v>
      </c>
      <c r="F5005" s="180">
        <v>21776</v>
      </c>
      <c r="G5005" s="180">
        <v>0</v>
      </c>
      <c r="H5005" s="180">
        <v>2695.82</v>
      </c>
      <c r="I5005" s="180">
        <f t="shared" si="156"/>
        <v>24471.82</v>
      </c>
      <c r="J5005" s="177" t="str">
        <f t="shared" si="157"/>
        <v>Date &gt; 1920</v>
      </c>
    </row>
    <row r="5006" spans="1:10" x14ac:dyDescent="0.3">
      <c r="A5006" s="178" t="s">
        <v>270</v>
      </c>
      <c r="B5006" s="178" t="s">
        <v>57</v>
      </c>
      <c r="C5006" s="178" t="s">
        <v>1428</v>
      </c>
      <c r="D5006" s="178" t="s">
        <v>8001</v>
      </c>
      <c r="E5006" s="179">
        <v>40220</v>
      </c>
      <c r="F5006" s="180">
        <v>36852</v>
      </c>
      <c r="G5006" s="180">
        <v>0</v>
      </c>
      <c r="H5006" s="180">
        <v>-690.63</v>
      </c>
      <c r="I5006" s="180">
        <f t="shared" si="156"/>
        <v>36161.370000000003</v>
      </c>
      <c r="J5006" s="177" t="str">
        <f t="shared" si="157"/>
        <v>Date &gt; 1920</v>
      </c>
    </row>
    <row r="5007" spans="1:10" x14ac:dyDescent="0.3">
      <c r="A5007" s="178" t="s">
        <v>270</v>
      </c>
      <c r="B5007" s="178" t="s">
        <v>57</v>
      </c>
      <c r="C5007" s="178" t="s">
        <v>1428</v>
      </c>
      <c r="D5007" s="178" t="s">
        <v>8002</v>
      </c>
      <c r="E5007" s="179">
        <v>39604</v>
      </c>
      <c r="F5007" s="180">
        <v>0</v>
      </c>
      <c r="G5007" s="180">
        <v>3450</v>
      </c>
      <c r="H5007" s="180">
        <v>3450</v>
      </c>
      <c r="I5007" s="180">
        <f t="shared" si="156"/>
        <v>6900</v>
      </c>
      <c r="J5007" s="177" t="str">
        <f t="shared" si="157"/>
        <v>Date &gt; 1920</v>
      </c>
    </row>
    <row r="5008" spans="1:10" x14ac:dyDescent="0.3">
      <c r="A5008" s="178" t="s">
        <v>270</v>
      </c>
      <c r="B5008" s="178" t="s">
        <v>57</v>
      </c>
      <c r="C5008" s="178" t="s">
        <v>1428</v>
      </c>
      <c r="D5008" s="178" t="s">
        <v>8002</v>
      </c>
      <c r="E5008" s="179">
        <v>39609</v>
      </c>
      <c r="F5008" s="180">
        <v>0</v>
      </c>
      <c r="G5008" s="180">
        <v>27600</v>
      </c>
      <c r="H5008" s="180">
        <v>27600</v>
      </c>
      <c r="I5008" s="180">
        <f t="shared" si="156"/>
        <v>55200</v>
      </c>
      <c r="J5008" s="177" t="str">
        <f t="shared" si="157"/>
        <v>Date &gt; 1920</v>
      </c>
    </row>
    <row r="5009" spans="1:10" x14ac:dyDescent="0.3">
      <c r="A5009" s="178" t="s">
        <v>270</v>
      </c>
      <c r="B5009" s="178" t="s">
        <v>57</v>
      </c>
      <c r="C5009" s="178" t="s">
        <v>1428</v>
      </c>
      <c r="D5009" s="178" t="s">
        <v>8002</v>
      </c>
      <c r="E5009" s="179">
        <v>39657</v>
      </c>
      <c r="F5009" s="180">
        <v>0</v>
      </c>
      <c r="G5009" s="180">
        <v>3450</v>
      </c>
      <c r="H5009" s="180">
        <v>3350</v>
      </c>
      <c r="I5009" s="180">
        <f t="shared" si="156"/>
        <v>6800</v>
      </c>
      <c r="J5009" s="177" t="str">
        <f t="shared" si="157"/>
        <v>Date &gt; 1920</v>
      </c>
    </row>
    <row r="5010" spans="1:10" x14ac:dyDescent="0.3">
      <c r="A5010" s="178" t="s">
        <v>270</v>
      </c>
      <c r="B5010" s="178" t="s">
        <v>57</v>
      </c>
      <c r="C5010" s="178" t="s">
        <v>1428</v>
      </c>
      <c r="D5010" s="178" t="s">
        <v>8003</v>
      </c>
      <c r="E5010" s="179">
        <v>39700</v>
      </c>
      <c r="F5010" s="180">
        <v>413213</v>
      </c>
      <c r="G5010" s="180">
        <v>238024.84</v>
      </c>
      <c r="H5010" s="180">
        <v>614157.54</v>
      </c>
      <c r="I5010" s="180">
        <f t="shared" si="156"/>
        <v>1265395.3799999999</v>
      </c>
      <c r="J5010" s="177" t="str">
        <f t="shared" si="157"/>
        <v>Date &gt; 1920</v>
      </c>
    </row>
    <row r="5011" spans="1:10" x14ac:dyDescent="0.3">
      <c r="A5011" s="178" t="s">
        <v>270</v>
      </c>
      <c r="B5011" s="178" t="s">
        <v>57</v>
      </c>
      <c r="C5011" s="178" t="s">
        <v>1428</v>
      </c>
      <c r="D5011" s="178" t="s">
        <v>8003</v>
      </c>
      <c r="E5011" s="179">
        <v>39708</v>
      </c>
      <c r="F5011" s="180">
        <v>0</v>
      </c>
      <c r="G5011" s="180">
        <v>375250</v>
      </c>
      <c r="H5011" s="180">
        <v>-327112.83</v>
      </c>
      <c r="I5011" s="180">
        <f t="shared" si="156"/>
        <v>48137.169999999984</v>
      </c>
      <c r="J5011" s="177" t="str">
        <f t="shared" si="157"/>
        <v>Date &gt; 1920</v>
      </c>
    </row>
    <row r="5012" spans="1:10" x14ac:dyDescent="0.3">
      <c r="A5012" s="178" t="s">
        <v>270</v>
      </c>
      <c r="B5012" s="178" t="s">
        <v>57</v>
      </c>
      <c r="C5012" s="178" t="s">
        <v>1428</v>
      </c>
      <c r="D5012" s="178" t="s">
        <v>8003</v>
      </c>
      <c r="E5012" s="179">
        <v>39714</v>
      </c>
      <c r="F5012" s="180">
        <v>244488</v>
      </c>
      <c r="G5012" s="180">
        <v>187500.1</v>
      </c>
      <c r="H5012" s="180">
        <v>114689.97</v>
      </c>
      <c r="I5012" s="180">
        <f t="shared" si="156"/>
        <v>546678.06999999995</v>
      </c>
      <c r="J5012" s="177" t="str">
        <f t="shared" si="157"/>
        <v>Date &gt; 1920</v>
      </c>
    </row>
    <row r="5013" spans="1:10" x14ac:dyDescent="0.3">
      <c r="A5013" s="178" t="s">
        <v>270</v>
      </c>
      <c r="B5013" s="178" t="s">
        <v>57</v>
      </c>
      <c r="C5013" s="178" t="s">
        <v>1428</v>
      </c>
      <c r="D5013" s="178" t="s">
        <v>8003</v>
      </c>
      <c r="E5013" s="179">
        <v>39759</v>
      </c>
      <c r="F5013" s="180">
        <v>234984</v>
      </c>
      <c r="G5013" s="180">
        <v>169990.94</v>
      </c>
      <c r="H5013" s="180">
        <v>68900.17</v>
      </c>
      <c r="I5013" s="180">
        <f t="shared" si="156"/>
        <v>473875.11</v>
      </c>
      <c r="J5013" s="177" t="str">
        <f t="shared" si="157"/>
        <v>Date &gt; 1920</v>
      </c>
    </row>
    <row r="5014" spans="1:10" x14ac:dyDescent="0.3">
      <c r="A5014" s="178" t="s">
        <v>270</v>
      </c>
      <c r="B5014" s="178" t="s">
        <v>57</v>
      </c>
      <c r="C5014" s="178" t="s">
        <v>1428</v>
      </c>
      <c r="D5014" s="178" t="s">
        <v>8003</v>
      </c>
      <c r="E5014" s="179">
        <v>39793</v>
      </c>
      <c r="F5014" s="180">
        <v>229395</v>
      </c>
      <c r="G5014" s="180">
        <v>77054.94</v>
      </c>
      <c r="H5014" s="180">
        <v>19334.27</v>
      </c>
      <c r="I5014" s="180">
        <f t="shared" si="156"/>
        <v>325784.21000000002</v>
      </c>
      <c r="J5014" s="177" t="str">
        <f t="shared" si="157"/>
        <v>Date &gt; 1920</v>
      </c>
    </row>
    <row r="5015" spans="1:10" x14ac:dyDescent="0.3">
      <c r="A5015" s="178" t="s">
        <v>270</v>
      </c>
      <c r="B5015" s="178" t="s">
        <v>57</v>
      </c>
      <c r="C5015" s="178" t="s">
        <v>1428</v>
      </c>
      <c r="D5015" s="178" t="s">
        <v>8003</v>
      </c>
      <c r="E5015" s="179">
        <v>39793</v>
      </c>
      <c r="F5015" s="180">
        <v>0</v>
      </c>
      <c r="G5015" s="180">
        <v>106512.8</v>
      </c>
      <c r="H5015" s="180">
        <v>-106512.8</v>
      </c>
      <c r="I5015" s="180">
        <f t="shared" si="156"/>
        <v>0</v>
      </c>
      <c r="J5015" s="177" t="str">
        <f t="shared" si="157"/>
        <v>Date &gt; 1920</v>
      </c>
    </row>
    <row r="5016" spans="1:10" x14ac:dyDescent="0.3">
      <c r="A5016" s="178" t="s">
        <v>270</v>
      </c>
      <c r="B5016" s="178" t="s">
        <v>57</v>
      </c>
      <c r="C5016" s="178" t="s">
        <v>1428</v>
      </c>
      <c r="D5016" s="178" t="s">
        <v>8003</v>
      </c>
      <c r="E5016" s="179">
        <v>39842</v>
      </c>
      <c r="F5016" s="180">
        <v>35020</v>
      </c>
      <c r="G5016" s="180">
        <v>21664.720000000001</v>
      </c>
      <c r="H5016" s="180">
        <v>20048.599999999999</v>
      </c>
      <c r="I5016" s="180">
        <f t="shared" si="156"/>
        <v>76733.320000000007</v>
      </c>
      <c r="J5016" s="177" t="str">
        <f t="shared" si="157"/>
        <v>Date &gt; 1920</v>
      </c>
    </row>
    <row r="5017" spans="1:10" x14ac:dyDescent="0.3">
      <c r="A5017" s="178" t="s">
        <v>270</v>
      </c>
      <c r="B5017" s="178" t="s">
        <v>57</v>
      </c>
      <c r="C5017" s="178" t="s">
        <v>1428</v>
      </c>
      <c r="D5017" s="178" t="s">
        <v>8003</v>
      </c>
      <c r="E5017" s="179">
        <v>39867</v>
      </c>
      <c r="F5017" s="180">
        <v>5772</v>
      </c>
      <c r="G5017" s="180">
        <v>4569.3</v>
      </c>
      <c r="H5017" s="180">
        <v>2240.36</v>
      </c>
      <c r="I5017" s="180">
        <f t="shared" si="156"/>
        <v>12581.66</v>
      </c>
      <c r="J5017" s="177" t="str">
        <f t="shared" si="157"/>
        <v>Date &gt; 1920</v>
      </c>
    </row>
    <row r="5018" spans="1:10" x14ac:dyDescent="0.3">
      <c r="A5018" s="178" t="s">
        <v>270</v>
      </c>
      <c r="B5018" s="178" t="s">
        <v>57</v>
      </c>
      <c r="C5018" s="178" t="s">
        <v>1428</v>
      </c>
      <c r="D5018" s="178" t="s">
        <v>8003</v>
      </c>
      <c r="E5018" s="179">
        <v>39912</v>
      </c>
      <c r="F5018" s="180">
        <v>12565</v>
      </c>
      <c r="G5018" s="180">
        <v>35192.32</v>
      </c>
      <c r="H5018" s="180">
        <v>21898.44</v>
      </c>
      <c r="I5018" s="180">
        <f t="shared" si="156"/>
        <v>69655.759999999995</v>
      </c>
      <c r="J5018" s="177" t="str">
        <f t="shared" si="157"/>
        <v>Date &gt; 1920</v>
      </c>
    </row>
    <row r="5019" spans="1:10" x14ac:dyDescent="0.3">
      <c r="A5019" s="178" t="s">
        <v>270</v>
      </c>
      <c r="B5019" s="178" t="s">
        <v>57</v>
      </c>
      <c r="C5019" s="178" t="s">
        <v>1428</v>
      </c>
      <c r="D5019" s="178" t="s">
        <v>8003</v>
      </c>
      <c r="E5019" s="179">
        <v>39982</v>
      </c>
      <c r="F5019" s="180">
        <v>0</v>
      </c>
      <c r="G5019" s="180">
        <v>3264.76</v>
      </c>
      <c r="H5019" s="180">
        <v>1875.33</v>
      </c>
      <c r="I5019" s="180">
        <f t="shared" si="156"/>
        <v>5140.09</v>
      </c>
      <c r="J5019" s="177" t="str">
        <f t="shared" si="157"/>
        <v>Date &gt; 1920</v>
      </c>
    </row>
    <row r="5020" spans="1:10" x14ac:dyDescent="0.3">
      <c r="A5020" s="178" t="s">
        <v>270</v>
      </c>
      <c r="B5020" s="178" t="s">
        <v>57</v>
      </c>
      <c r="C5020" s="178" t="s">
        <v>1428</v>
      </c>
      <c r="D5020" s="178" t="s">
        <v>8003</v>
      </c>
      <c r="E5020" s="179">
        <v>40067</v>
      </c>
      <c r="F5020" s="180">
        <v>0</v>
      </c>
      <c r="G5020" s="180">
        <v>29168.98</v>
      </c>
      <c r="H5020" s="180">
        <v>22374.71</v>
      </c>
      <c r="I5020" s="180">
        <f t="shared" si="156"/>
        <v>51543.69</v>
      </c>
      <c r="J5020" s="177" t="str">
        <f t="shared" si="157"/>
        <v>Date &gt; 1920</v>
      </c>
    </row>
    <row r="5021" spans="1:10" x14ac:dyDescent="0.3">
      <c r="A5021" s="178" t="s">
        <v>270</v>
      </c>
      <c r="B5021" s="178" t="s">
        <v>57</v>
      </c>
      <c r="C5021" s="178" t="s">
        <v>1428</v>
      </c>
      <c r="D5021" s="178" t="s">
        <v>8003</v>
      </c>
      <c r="E5021" s="179">
        <v>40102</v>
      </c>
      <c r="F5021" s="180">
        <v>0</v>
      </c>
      <c r="G5021" s="180">
        <v>1006.09</v>
      </c>
      <c r="H5021" s="180">
        <v>1187.1600000000001</v>
      </c>
      <c r="I5021" s="180">
        <f t="shared" si="156"/>
        <v>2193.25</v>
      </c>
      <c r="J5021" s="177" t="str">
        <f t="shared" si="157"/>
        <v>Date &gt; 1920</v>
      </c>
    </row>
    <row r="5022" spans="1:10" x14ac:dyDescent="0.3">
      <c r="A5022" s="178" t="s">
        <v>270</v>
      </c>
      <c r="B5022" s="178" t="s">
        <v>57</v>
      </c>
      <c r="C5022" s="178" t="s">
        <v>1428</v>
      </c>
      <c r="D5022" s="178" t="s">
        <v>8003</v>
      </c>
      <c r="E5022" s="179">
        <v>40191</v>
      </c>
      <c r="F5022" s="180">
        <v>0</v>
      </c>
      <c r="G5022" s="180">
        <v>653.09</v>
      </c>
      <c r="H5022" s="180">
        <v>320.18</v>
      </c>
      <c r="I5022" s="180">
        <f t="shared" si="156"/>
        <v>973.27</v>
      </c>
      <c r="J5022" s="177" t="str">
        <f t="shared" si="157"/>
        <v>Date &gt; 1920</v>
      </c>
    </row>
    <row r="5023" spans="1:10" x14ac:dyDescent="0.3">
      <c r="A5023" s="178" t="s">
        <v>270</v>
      </c>
      <c r="B5023" s="178" t="s">
        <v>57</v>
      </c>
      <c r="C5023" s="178" t="s">
        <v>1428</v>
      </c>
      <c r="D5023" s="178" t="s">
        <v>8003</v>
      </c>
      <c r="E5023" s="179">
        <v>40371</v>
      </c>
      <c r="F5023" s="180">
        <v>50000</v>
      </c>
      <c r="G5023" s="180">
        <v>-7194.49</v>
      </c>
      <c r="H5023" s="180">
        <v>160756.44</v>
      </c>
      <c r="I5023" s="180">
        <f t="shared" si="156"/>
        <v>203561.95</v>
      </c>
      <c r="J5023" s="177" t="str">
        <f t="shared" si="157"/>
        <v>Date &gt; 1920</v>
      </c>
    </row>
    <row r="5024" spans="1:10" x14ac:dyDescent="0.3">
      <c r="A5024" s="178" t="s">
        <v>270</v>
      </c>
      <c r="B5024" s="178" t="s">
        <v>57</v>
      </c>
      <c r="C5024" s="178" t="s">
        <v>1428</v>
      </c>
      <c r="D5024" s="178" t="s">
        <v>8003</v>
      </c>
      <c r="E5024" s="179">
        <v>40395</v>
      </c>
      <c r="F5024" s="180">
        <v>58596</v>
      </c>
      <c r="G5024" s="180">
        <v>0</v>
      </c>
      <c r="H5024" s="180">
        <v>3084</v>
      </c>
      <c r="I5024" s="180">
        <f t="shared" si="156"/>
        <v>61680</v>
      </c>
      <c r="J5024" s="177" t="str">
        <f t="shared" si="157"/>
        <v>Date &gt; 1920</v>
      </c>
    </row>
    <row r="5025" spans="1:10" x14ac:dyDescent="0.3">
      <c r="A5025" s="178" t="s">
        <v>270</v>
      </c>
      <c r="B5025" s="178" t="s">
        <v>57</v>
      </c>
      <c r="C5025" s="178" t="s">
        <v>1428</v>
      </c>
      <c r="D5025" s="178" t="s">
        <v>8004</v>
      </c>
      <c r="E5025" s="179">
        <v>39801</v>
      </c>
      <c r="F5025" s="180">
        <v>6364</v>
      </c>
      <c r="G5025" s="180">
        <v>0</v>
      </c>
      <c r="H5025" s="180">
        <v>334.98</v>
      </c>
      <c r="I5025" s="180">
        <f t="shared" si="156"/>
        <v>6698.98</v>
      </c>
      <c r="J5025" s="177" t="str">
        <f t="shared" si="157"/>
        <v>Date &gt; 1920</v>
      </c>
    </row>
    <row r="5026" spans="1:10" x14ac:dyDescent="0.3">
      <c r="A5026" s="178" t="s">
        <v>270</v>
      </c>
      <c r="B5026" s="178" t="s">
        <v>57</v>
      </c>
      <c r="C5026" s="178" t="s">
        <v>1428</v>
      </c>
      <c r="D5026" s="178" t="s">
        <v>8004</v>
      </c>
      <c r="E5026" s="179">
        <v>39974</v>
      </c>
      <c r="F5026" s="180">
        <v>39327</v>
      </c>
      <c r="G5026" s="180">
        <v>0</v>
      </c>
      <c r="H5026" s="180">
        <v>2070.81</v>
      </c>
      <c r="I5026" s="180">
        <f t="shared" si="156"/>
        <v>41397.81</v>
      </c>
      <c r="J5026" s="177" t="str">
        <f t="shared" si="157"/>
        <v>Date &gt; 1920</v>
      </c>
    </row>
    <row r="5027" spans="1:10" x14ac:dyDescent="0.3">
      <c r="A5027" s="178" t="s">
        <v>270</v>
      </c>
      <c r="B5027" s="178" t="s">
        <v>57</v>
      </c>
      <c r="C5027" s="178" t="s">
        <v>1428</v>
      </c>
      <c r="D5027" s="178" t="s">
        <v>8004</v>
      </c>
      <c r="E5027" s="179">
        <v>40014</v>
      </c>
      <c r="F5027" s="180">
        <v>141646</v>
      </c>
      <c r="G5027" s="180">
        <v>0</v>
      </c>
      <c r="H5027" s="180">
        <v>7455.42</v>
      </c>
      <c r="I5027" s="180">
        <f t="shared" si="156"/>
        <v>149101.42000000001</v>
      </c>
      <c r="J5027" s="177" t="str">
        <f t="shared" si="157"/>
        <v>Date &gt; 1920</v>
      </c>
    </row>
    <row r="5028" spans="1:10" x14ac:dyDescent="0.3">
      <c r="A5028" s="178" t="s">
        <v>270</v>
      </c>
      <c r="B5028" s="178" t="s">
        <v>57</v>
      </c>
      <c r="C5028" s="178" t="s">
        <v>1428</v>
      </c>
      <c r="D5028" s="178" t="s">
        <v>8004</v>
      </c>
      <c r="E5028" s="179">
        <v>40044</v>
      </c>
      <c r="F5028" s="180">
        <v>353532</v>
      </c>
      <c r="G5028" s="180">
        <v>0</v>
      </c>
      <c r="H5028" s="180">
        <v>18606.810000000001</v>
      </c>
      <c r="I5028" s="180">
        <f t="shared" si="156"/>
        <v>372138.81</v>
      </c>
      <c r="J5028" s="177" t="str">
        <f t="shared" si="157"/>
        <v>Date &gt; 1920</v>
      </c>
    </row>
    <row r="5029" spans="1:10" x14ac:dyDescent="0.3">
      <c r="A5029" s="178" t="s">
        <v>270</v>
      </c>
      <c r="B5029" s="178" t="s">
        <v>57</v>
      </c>
      <c r="C5029" s="178" t="s">
        <v>1428</v>
      </c>
      <c r="D5029" s="178" t="s">
        <v>8004</v>
      </c>
      <c r="E5029" s="179">
        <v>40071</v>
      </c>
      <c r="F5029" s="180">
        <v>1328520</v>
      </c>
      <c r="G5029" s="180">
        <v>0</v>
      </c>
      <c r="H5029" s="180">
        <v>69923.31</v>
      </c>
      <c r="I5029" s="180">
        <f t="shared" si="156"/>
        <v>1398443.31</v>
      </c>
      <c r="J5029" s="177" t="str">
        <f t="shared" si="157"/>
        <v>Date &gt; 1920</v>
      </c>
    </row>
    <row r="5030" spans="1:10" x14ac:dyDescent="0.3">
      <c r="A5030" s="178" t="s">
        <v>270</v>
      </c>
      <c r="B5030" s="178" t="s">
        <v>57</v>
      </c>
      <c r="C5030" s="178" t="s">
        <v>1428</v>
      </c>
      <c r="D5030" s="178" t="s">
        <v>8004</v>
      </c>
      <c r="E5030" s="179">
        <v>40095</v>
      </c>
      <c r="F5030" s="180">
        <v>402543</v>
      </c>
      <c r="G5030" s="180">
        <v>0</v>
      </c>
      <c r="H5030" s="180">
        <v>39230.76</v>
      </c>
      <c r="I5030" s="180">
        <f t="shared" si="156"/>
        <v>441773.76</v>
      </c>
      <c r="J5030" s="177" t="str">
        <f t="shared" si="157"/>
        <v>Date &gt; 1920</v>
      </c>
    </row>
    <row r="5031" spans="1:10" x14ac:dyDescent="0.3">
      <c r="A5031" s="178" t="s">
        <v>270</v>
      </c>
      <c r="B5031" s="178" t="s">
        <v>57</v>
      </c>
      <c r="C5031" s="178" t="s">
        <v>1428</v>
      </c>
      <c r="D5031" s="178" t="s">
        <v>8004</v>
      </c>
      <c r="E5031" s="179">
        <v>40107</v>
      </c>
      <c r="F5031" s="180">
        <v>707088</v>
      </c>
      <c r="G5031" s="180">
        <v>0</v>
      </c>
      <c r="H5031" s="180">
        <v>37215.629999999997</v>
      </c>
      <c r="I5031" s="180">
        <f t="shared" si="156"/>
        <v>744303.63</v>
      </c>
      <c r="J5031" s="177" t="str">
        <f t="shared" si="157"/>
        <v>Date &gt; 1920</v>
      </c>
    </row>
    <row r="5032" spans="1:10" x14ac:dyDescent="0.3">
      <c r="A5032" s="178" t="s">
        <v>270</v>
      </c>
      <c r="B5032" s="178" t="s">
        <v>57</v>
      </c>
      <c r="C5032" s="178" t="s">
        <v>1428</v>
      </c>
      <c r="D5032" s="178" t="s">
        <v>8004</v>
      </c>
      <c r="E5032" s="179">
        <v>40156</v>
      </c>
      <c r="F5032" s="180">
        <v>59976</v>
      </c>
      <c r="G5032" s="180">
        <v>0</v>
      </c>
      <c r="H5032" s="180">
        <v>3155.87</v>
      </c>
      <c r="I5032" s="180">
        <f t="shared" si="156"/>
        <v>63131.87</v>
      </c>
      <c r="J5032" s="177" t="str">
        <f t="shared" si="157"/>
        <v>Date &gt; 1920</v>
      </c>
    </row>
    <row r="5033" spans="1:10" x14ac:dyDescent="0.3">
      <c r="A5033" s="178" t="s">
        <v>270</v>
      </c>
      <c r="B5033" s="178" t="s">
        <v>57</v>
      </c>
      <c r="C5033" s="178" t="s">
        <v>1428</v>
      </c>
      <c r="D5033" s="178" t="s">
        <v>8004</v>
      </c>
      <c r="E5033" s="179">
        <v>40171</v>
      </c>
      <c r="F5033" s="180">
        <v>303262</v>
      </c>
      <c r="G5033" s="180">
        <v>0</v>
      </c>
      <c r="H5033" s="180">
        <v>68373.33</v>
      </c>
      <c r="I5033" s="180">
        <f t="shared" si="156"/>
        <v>371635.33</v>
      </c>
      <c r="J5033" s="177" t="str">
        <f t="shared" si="157"/>
        <v>Date &gt; 1920</v>
      </c>
    </row>
    <row r="5034" spans="1:10" x14ac:dyDescent="0.3">
      <c r="A5034" s="178" t="s">
        <v>270</v>
      </c>
      <c r="B5034" s="178" t="s">
        <v>57</v>
      </c>
      <c r="C5034" s="178" t="s">
        <v>1428</v>
      </c>
      <c r="D5034" s="178" t="s">
        <v>8004</v>
      </c>
      <c r="E5034" s="179">
        <v>40220</v>
      </c>
      <c r="F5034" s="180">
        <v>663027</v>
      </c>
      <c r="G5034" s="180">
        <v>0</v>
      </c>
      <c r="H5034" s="180">
        <v>62428.09</v>
      </c>
      <c r="I5034" s="180">
        <f t="shared" si="156"/>
        <v>725455.09</v>
      </c>
      <c r="J5034" s="177" t="str">
        <f t="shared" si="157"/>
        <v>Date &gt; 1920</v>
      </c>
    </row>
    <row r="5035" spans="1:10" x14ac:dyDescent="0.3">
      <c r="A5035" s="178" t="s">
        <v>270</v>
      </c>
      <c r="B5035" s="178" t="s">
        <v>57</v>
      </c>
      <c r="C5035" s="178" t="s">
        <v>1428</v>
      </c>
      <c r="D5035" s="178" t="s">
        <v>8004</v>
      </c>
      <c r="E5035" s="179">
        <v>40262</v>
      </c>
      <c r="F5035" s="180">
        <v>3386</v>
      </c>
      <c r="G5035" s="180">
        <v>0</v>
      </c>
      <c r="H5035" s="180">
        <v>178.74</v>
      </c>
      <c r="I5035" s="180">
        <f t="shared" si="156"/>
        <v>3564.74</v>
      </c>
      <c r="J5035" s="177" t="str">
        <f t="shared" si="157"/>
        <v>Date &gt; 1920</v>
      </c>
    </row>
    <row r="5036" spans="1:10" x14ac:dyDescent="0.3">
      <c r="A5036" s="178" t="s">
        <v>270</v>
      </c>
      <c r="B5036" s="178" t="s">
        <v>57</v>
      </c>
      <c r="C5036" s="178" t="s">
        <v>1428</v>
      </c>
      <c r="D5036" s="178" t="s">
        <v>8004</v>
      </c>
      <c r="E5036" s="179">
        <v>40276</v>
      </c>
      <c r="F5036" s="180">
        <v>10247</v>
      </c>
      <c r="G5036" s="180">
        <v>0</v>
      </c>
      <c r="H5036" s="180">
        <v>539.32000000000005</v>
      </c>
      <c r="I5036" s="180">
        <f t="shared" si="156"/>
        <v>10786.32</v>
      </c>
      <c r="J5036" s="177" t="str">
        <f t="shared" si="157"/>
        <v>Date &gt; 1920</v>
      </c>
    </row>
    <row r="5037" spans="1:10" x14ac:dyDescent="0.3">
      <c r="A5037" s="178" t="s">
        <v>270</v>
      </c>
      <c r="B5037" s="178" t="s">
        <v>57</v>
      </c>
      <c r="C5037" s="178" t="s">
        <v>1428</v>
      </c>
      <c r="D5037" s="178" t="s">
        <v>8004</v>
      </c>
      <c r="E5037" s="179">
        <v>40298</v>
      </c>
      <c r="F5037" s="180">
        <v>88673</v>
      </c>
      <c r="G5037" s="180">
        <v>0</v>
      </c>
      <c r="H5037" s="180">
        <v>15574.14</v>
      </c>
      <c r="I5037" s="180">
        <f t="shared" si="156"/>
        <v>104247.14</v>
      </c>
      <c r="J5037" s="177" t="str">
        <f t="shared" si="157"/>
        <v>Date &gt; 1920</v>
      </c>
    </row>
    <row r="5038" spans="1:10" x14ac:dyDescent="0.3">
      <c r="A5038" s="178" t="s">
        <v>270</v>
      </c>
      <c r="B5038" s="178" t="s">
        <v>57</v>
      </c>
      <c r="C5038" s="178" t="s">
        <v>1428</v>
      </c>
      <c r="D5038" s="178" t="s">
        <v>8004</v>
      </c>
      <c r="E5038" s="179">
        <v>40317</v>
      </c>
      <c r="F5038" s="180">
        <v>93211</v>
      </c>
      <c r="G5038" s="180">
        <v>0</v>
      </c>
      <c r="H5038" s="180">
        <v>9622.09</v>
      </c>
      <c r="I5038" s="180">
        <f t="shared" si="156"/>
        <v>102833.09</v>
      </c>
      <c r="J5038" s="177" t="str">
        <f t="shared" si="157"/>
        <v>Date &gt; 1920</v>
      </c>
    </row>
    <row r="5039" spans="1:10" x14ac:dyDescent="0.3">
      <c r="A5039" s="178" t="s">
        <v>270</v>
      </c>
      <c r="B5039" s="178" t="s">
        <v>57</v>
      </c>
      <c r="C5039" s="178" t="s">
        <v>1428</v>
      </c>
      <c r="D5039" s="178" t="s">
        <v>8004</v>
      </c>
      <c r="E5039" s="179">
        <v>40340</v>
      </c>
      <c r="F5039" s="180">
        <v>1284</v>
      </c>
      <c r="G5039" s="180">
        <v>0</v>
      </c>
      <c r="H5039" s="180">
        <v>67.59</v>
      </c>
      <c r="I5039" s="180">
        <f t="shared" si="156"/>
        <v>1351.59</v>
      </c>
      <c r="J5039" s="177" t="str">
        <f t="shared" si="157"/>
        <v>Date &gt; 1920</v>
      </c>
    </row>
    <row r="5040" spans="1:10" x14ac:dyDescent="0.3">
      <c r="A5040" s="178" t="s">
        <v>270</v>
      </c>
      <c r="B5040" s="178" t="s">
        <v>57</v>
      </c>
      <c r="C5040" s="178" t="s">
        <v>1428</v>
      </c>
      <c r="D5040" s="178" t="s">
        <v>8004</v>
      </c>
      <c r="E5040" s="179">
        <v>40351</v>
      </c>
      <c r="F5040" s="180">
        <v>1546</v>
      </c>
      <c r="G5040" s="180">
        <v>0</v>
      </c>
      <c r="H5040" s="180">
        <v>81.83</v>
      </c>
      <c r="I5040" s="180">
        <f t="shared" si="156"/>
        <v>1627.83</v>
      </c>
      <c r="J5040" s="177" t="str">
        <f t="shared" si="157"/>
        <v>Date &gt; 1920</v>
      </c>
    </row>
    <row r="5041" spans="1:10" x14ac:dyDescent="0.3">
      <c r="A5041" s="178" t="s">
        <v>270</v>
      </c>
      <c r="B5041" s="178" t="s">
        <v>57</v>
      </c>
      <c r="C5041" s="178" t="s">
        <v>1428</v>
      </c>
      <c r="D5041" s="178" t="s">
        <v>8004</v>
      </c>
      <c r="E5041" s="179">
        <v>40616</v>
      </c>
      <c r="F5041" s="180">
        <v>-9178</v>
      </c>
      <c r="G5041" s="180">
        <v>0</v>
      </c>
      <c r="H5041" s="180">
        <v>-152538.75</v>
      </c>
      <c r="I5041" s="180">
        <f t="shared" si="156"/>
        <v>-161716.75</v>
      </c>
      <c r="J5041" s="177" t="str">
        <f t="shared" si="157"/>
        <v>Date &gt; 1920</v>
      </c>
    </row>
    <row r="5042" spans="1:10" x14ac:dyDescent="0.3">
      <c r="A5042" s="178" t="s">
        <v>270</v>
      </c>
      <c r="B5042" s="178" t="s">
        <v>57</v>
      </c>
      <c r="C5042" s="178" t="s">
        <v>1428</v>
      </c>
      <c r="D5042" s="178" t="s">
        <v>8005</v>
      </c>
      <c r="E5042" s="179">
        <v>40239</v>
      </c>
      <c r="F5042" s="180">
        <v>0</v>
      </c>
      <c r="G5042" s="180">
        <v>100949.81</v>
      </c>
      <c r="H5042" s="180">
        <v>212462.1</v>
      </c>
      <c r="I5042" s="180">
        <f t="shared" si="156"/>
        <v>313411.91000000003</v>
      </c>
      <c r="J5042" s="177" t="str">
        <f t="shared" si="157"/>
        <v>Date &gt; 1920</v>
      </c>
    </row>
    <row r="5043" spans="1:10" x14ac:dyDescent="0.3">
      <c r="A5043" s="178" t="s">
        <v>270</v>
      </c>
      <c r="B5043" s="178" t="s">
        <v>57</v>
      </c>
      <c r="C5043" s="178" t="s">
        <v>1428</v>
      </c>
      <c r="D5043" s="178" t="s">
        <v>8005</v>
      </c>
      <c r="E5043" s="179">
        <v>40270</v>
      </c>
      <c r="F5043" s="180">
        <v>0</v>
      </c>
      <c r="G5043" s="180">
        <v>2279.0500000000002</v>
      </c>
      <c r="H5043" s="180">
        <v>8106.46</v>
      </c>
      <c r="I5043" s="180">
        <f t="shared" si="156"/>
        <v>10385.51</v>
      </c>
      <c r="J5043" s="177" t="str">
        <f t="shared" si="157"/>
        <v>Date &gt; 1920</v>
      </c>
    </row>
    <row r="5044" spans="1:10" x14ac:dyDescent="0.3">
      <c r="A5044" s="178" t="s">
        <v>270</v>
      </c>
      <c r="B5044" s="178" t="s">
        <v>57</v>
      </c>
      <c r="C5044" s="178" t="s">
        <v>1428</v>
      </c>
      <c r="D5044" s="178" t="s">
        <v>8005</v>
      </c>
      <c r="E5044" s="179">
        <v>40319</v>
      </c>
      <c r="F5044" s="180">
        <v>0</v>
      </c>
      <c r="G5044" s="180">
        <v>301.95</v>
      </c>
      <c r="H5044" s="180">
        <v>1074.01</v>
      </c>
      <c r="I5044" s="180">
        <f t="shared" si="156"/>
        <v>1375.96</v>
      </c>
      <c r="J5044" s="177" t="str">
        <f t="shared" si="157"/>
        <v>Date &gt; 1920</v>
      </c>
    </row>
    <row r="5045" spans="1:10" x14ac:dyDescent="0.3">
      <c r="A5045" s="178" t="s">
        <v>270</v>
      </c>
      <c r="B5045" s="178" t="s">
        <v>57</v>
      </c>
      <c r="C5045" s="178" t="s">
        <v>1428</v>
      </c>
      <c r="D5045" s="178" t="s">
        <v>8005</v>
      </c>
      <c r="E5045" s="179">
        <v>40340</v>
      </c>
      <c r="F5045" s="180">
        <v>0</v>
      </c>
      <c r="G5045" s="180">
        <v>1379.24</v>
      </c>
      <c r="H5045" s="180">
        <v>4905.8999999999996</v>
      </c>
      <c r="I5045" s="180">
        <f t="shared" si="156"/>
        <v>6285.1399999999994</v>
      </c>
      <c r="J5045" s="177" t="str">
        <f t="shared" si="157"/>
        <v>Date &gt; 1920</v>
      </c>
    </row>
    <row r="5046" spans="1:10" x14ac:dyDescent="0.3">
      <c r="A5046" s="178" t="s">
        <v>270</v>
      </c>
      <c r="B5046" s="178" t="s">
        <v>57</v>
      </c>
      <c r="C5046" s="178" t="s">
        <v>1428</v>
      </c>
      <c r="D5046" s="178" t="s">
        <v>8005</v>
      </c>
      <c r="E5046" s="179">
        <v>40357</v>
      </c>
      <c r="F5046" s="180">
        <v>0</v>
      </c>
      <c r="G5046" s="180">
        <v>201205.69</v>
      </c>
      <c r="H5046" s="180">
        <v>481415.34</v>
      </c>
      <c r="I5046" s="180">
        <f t="shared" si="156"/>
        <v>682621.03</v>
      </c>
      <c r="J5046" s="177" t="str">
        <f t="shared" si="157"/>
        <v>Date &gt; 1920</v>
      </c>
    </row>
    <row r="5047" spans="1:10" x14ac:dyDescent="0.3">
      <c r="A5047" s="178" t="s">
        <v>270</v>
      </c>
      <c r="B5047" s="178" t="s">
        <v>57</v>
      </c>
      <c r="C5047" s="178" t="s">
        <v>1428</v>
      </c>
      <c r="D5047" s="178" t="s">
        <v>8005</v>
      </c>
      <c r="E5047" s="179">
        <v>40401</v>
      </c>
      <c r="F5047" s="180">
        <v>0</v>
      </c>
      <c r="G5047" s="180">
        <v>60861.13</v>
      </c>
      <c r="H5047" s="180">
        <v>400510.5</v>
      </c>
      <c r="I5047" s="180">
        <f t="shared" si="156"/>
        <v>461371.63</v>
      </c>
      <c r="J5047" s="177" t="str">
        <f t="shared" si="157"/>
        <v>Date &gt; 1920</v>
      </c>
    </row>
    <row r="5048" spans="1:10" x14ac:dyDescent="0.3">
      <c r="A5048" s="178" t="s">
        <v>270</v>
      </c>
      <c r="B5048" s="178" t="s">
        <v>57</v>
      </c>
      <c r="C5048" s="178" t="s">
        <v>1428</v>
      </c>
      <c r="D5048" s="178" t="s">
        <v>8005</v>
      </c>
      <c r="E5048" s="179">
        <v>40428</v>
      </c>
      <c r="F5048" s="180">
        <v>0</v>
      </c>
      <c r="G5048" s="180">
        <v>6116.56</v>
      </c>
      <c r="H5048" s="180">
        <v>21756.31</v>
      </c>
      <c r="I5048" s="180">
        <f t="shared" si="156"/>
        <v>27872.870000000003</v>
      </c>
      <c r="J5048" s="177" t="str">
        <f t="shared" si="157"/>
        <v>Date &gt; 1920</v>
      </c>
    </row>
    <row r="5049" spans="1:10" x14ac:dyDescent="0.3">
      <c r="A5049" s="178" t="s">
        <v>270</v>
      </c>
      <c r="B5049" s="178" t="s">
        <v>57</v>
      </c>
      <c r="C5049" s="178" t="s">
        <v>1428</v>
      </c>
      <c r="D5049" s="178" t="s">
        <v>8005</v>
      </c>
      <c r="E5049" s="179">
        <v>40444</v>
      </c>
      <c r="F5049" s="180">
        <v>0</v>
      </c>
      <c r="G5049" s="180">
        <v>8529.2800000000007</v>
      </c>
      <c r="H5049" s="180">
        <v>30338.21</v>
      </c>
      <c r="I5049" s="180">
        <f t="shared" si="156"/>
        <v>38867.49</v>
      </c>
      <c r="J5049" s="177" t="str">
        <f t="shared" si="157"/>
        <v>Date &gt; 1920</v>
      </c>
    </row>
    <row r="5050" spans="1:10" x14ac:dyDescent="0.3">
      <c r="A5050" s="178" t="s">
        <v>270</v>
      </c>
      <c r="B5050" s="178" t="s">
        <v>57</v>
      </c>
      <c r="C5050" s="178" t="s">
        <v>1428</v>
      </c>
      <c r="D5050" s="178" t="s">
        <v>8005</v>
      </c>
      <c r="E5050" s="179">
        <v>40466</v>
      </c>
      <c r="F5050" s="180">
        <v>0</v>
      </c>
      <c r="G5050" s="180">
        <v>178377.29</v>
      </c>
      <c r="H5050" s="180">
        <v>876899.96</v>
      </c>
      <c r="I5050" s="180">
        <f t="shared" si="156"/>
        <v>1055277.25</v>
      </c>
      <c r="J5050" s="177" t="str">
        <f t="shared" si="157"/>
        <v>Date &gt; 1920</v>
      </c>
    </row>
    <row r="5051" spans="1:10" x14ac:dyDescent="0.3">
      <c r="A5051" s="178" t="s">
        <v>270</v>
      </c>
      <c r="B5051" s="178" t="s">
        <v>57</v>
      </c>
      <c r="C5051" s="178" t="s">
        <v>1428</v>
      </c>
      <c r="D5051" s="178" t="s">
        <v>8005</v>
      </c>
      <c r="E5051" s="179">
        <v>40466</v>
      </c>
      <c r="F5051" s="180">
        <v>0</v>
      </c>
      <c r="G5051" s="180">
        <v>21719.39</v>
      </c>
      <c r="H5051" s="180">
        <v>0</v>
      </c>
      <c r="I5051" s="180">
        <f t="shared" si="156"/>
        <v>21719.39</v>
      </c>
      <c r="J5051" s="177" t="str">
        <f t="shared" si="157"/>
        <v>Date &gt; 1920</v>
      </c>
    </row>
    <row r="5052" spans="1:10" x14ac:dyDescent="0.3">
      <c r="A5052" s="178" t="s">
        <v>270</v>
      </c>
      <c r="B5052" s="178" t="s">
        <v>57</v>
      </c>
      <c r="C5052" s="178" t="s">
        <v>1428</v>
      </c>
      <c r="D5052" s="178" t="s">
        <v>8005</v>
      </c>
      <c r="E5052" s="179">
        <v>40491</v>
      </c>
      <c r="F5052" s="180">
        <v>0</v>
      </c>
      <c r="G5052" s="180">
        <v>6744.79</v>
      </c>
      <c r="H5052" s="180">
        <v>21794.92</v>
      </c>
      <c r="I5052" s="180">
        <f t="shared" si="156"/>
        <v>28539.71</v>
      </c>
      <c r="J5052" s="177" t="str">
        <f t="shared" si="157"/>
        <v>Date &gt; 1920</v>
      </c>
    </row>
    <row r="5053" spans="1:10" x14ac:dyDescent="0.3">
      <c r="A5053" s="178" t="s">
        <v>270</v>
      </c>
      <c r="B5053" s="178" t="s">
        <v>57</v>
      </c>
      <c r="C5053" s="178" t="s">
        <v>1428</v>
      </c>
      <c r="D5053" s="178" t="s">
        <v>8005</v>
      </c>
      <c r="E5053" s="179">
        <v>40515</v>
      </c>
      <c r="F5053" s="180">
        <v>0</v>
      </c>
      <c r="G5053" s="180">
        <v>1597.59</v>
      </c>
      <c r="H5053" s="180">
        <v>5583.02</v>
      </c>
      <c r="I5053" s="180">
        <f t="shared" si="156"/>
        <v>7180.6100000000006</v>
      </c>
      <c r="J5053" s="177" t="str">
        <f t="shared" si="157"/>
        <v>Date &gt; 1920</v>
      </c>
    </row>
    <row r="5054" spans="1:10" x14ac:dyDescent="0.3">
      <c r="A5054" s="178" t="s">
        <v>270</v>
      </c>
      <c r="B5054" s="178" t="s">
        <v>57</v>
      </c>
      <c r="C5054" s="178" t="s">
        <v>1428</v>
      </c>
      <c r="D5054" s="178" t="s">
        <v>8005</v>
      </c>
      <c r="E5054" s="179">
        <v>40576</v>
      </c>
      <c r="F5054" s="180">
        <v>0</v>
      </c>
      <c r="G5054" s="180">
        <v>800.33</v>
      </c>
      <c r="H5054" s="180">
        <v>2796.91</v>
      </c>
      <c r="I5054" s="180">
        <f t="shared" si="156"/>
        <v>3597.24</v>
      </c>
      <c r="J5054" s="177" t="str">
        <f t="shared" si="157"/>
        <v>Date &gt; 1920</v>
      </c>
    </row>
    <row r="5055" spans="1:10" x14ac:dyDescent="0.3">
      <c r="A5055" s="178" t="s">
        <v>270</v>
      </c>
      <c r="B5055" s="178" t="s">
        <v>57</v>
      </c>
      <c r="C5055" s="178" t="s">
        <v>1428</v>
      </c>
      <c r="D5055" s="178" t="s">
        <v>8005</v>
      </c>
      <c r="E5055" s="179">
        <v>40659</v>
      </c>
      <c r="F5055" s="180">
        <v>0</v>
      </c>
      <c r="G5055" s="180">
        <v>6606.73</v>
      </c>
      <c r="H5055" s="180">
        <v>126688.16</v>
      </c>
      <c r="I5055" s="180">
        <f t="shared" si="156"/>
        <v>133294.89000000001</v>
      </c>
      <c r="J5055" s="177" t="str">
        <f t="shared" si="157"/>
        <v>Date &gt; 1920</v>
      </c>
    </row>
    <row r="5056" spans="1:10" x14ac:dyDescent="0.3">
      <c r="A5056" s="178" t="s">
        <v>270</v>
      </c>
      <c r="B5056" s="178" t="s">
        <v>57</v>
      </c>
      <c r="C5056" s="178" t="s">
        <v>1428</v>
      </c>
      <c r="D5056" s="178" t="s">
        <v>8005</v>
      </c>
      <c r="E5056" s="179">
        <v>40722</v>
      </c>
      <c r="F5056" s="180">
        <v>0</v>
      </c>
      <c r="G5056" s="180">
        <v>86097.279999999999</v>
      </c>
      <c r="H5056" s="180">
        <v>77869.990000000005</v>
      </c>
      <c r="I5056" s="180">
        <f t="shared" si="156"/>
        <v>163967.27000000002</v>
      </c>
      <c r="J5056" s="177" t="str">
        <f t="shared" si="157"/>
        <v>Date &gt; 1920</v>
      </c>
    </row>
    <row r="5057" spans="1:10" x14ac:dyDescent="0.3">
      <c r="A5057" s="178" t="s">
        <v>270</v>
      </c>
      <c r="B5057" s="178" t="s">
        <v>57</v>
      </c>
      <c r="C5057" s="178" t="s">
        <v>1428</v>
      </c>
      <c r="D5057" s="178" t="s">
        <v>8006</v>
      </c>
      <c r="E5057" s="179">
        <v>23788</v>
      </c>
      <c r="F5057" s="180">
        <v>41195.269999999997</v>
      </c>
      <c r="G5057" s="180">
        <v>27463.51</v>
      </c>
      <c r="H5057" s="180">
        <v>13731.75</v>
      </c>
      <c r="I5057" s="180">
        <f t="shared" si="156"/>
        <v>82390.53</v>
      </c>
      <c r="J5057" s="177" t="str">
        <f t="shared" si="157"/>
        <v>Date &gt; 1920</v>
      </c>
    </row>
    <row r="5058" spans="1:10" x14ac:dyDescent="0.3">
      <c r="A5058" s="178" t="s">
        <v>270</v>
      </c>
      <c r="B5058" s="178" t="s">
        <v>57</v>
      </c>
      <c r="C5058" s="178" t="s">
        <v>1428</v>
      </c>
      <c r="D5058" s="178" t="s">
        <v>8007</v>
      </c>
      <c r="E5058" s="179">
        <v>40042</v>
      </c>
      <c r="F5058" s="180">
        <v>561922</v>
      </c>
      <c r="G5058" s="180">
        <v>0</v>
      </c>
      <c r="H5058" s="180">
        <v>419.83</v>
      </c>
      <c r="I5058" s="180">
        <f t="shared" si="156"/>
        <v>562341.82999999996</v>
      </c>
      <c r="J5058" s="177" t="str">
        <f t="shared" si="157"/>
        <v>Date &gt; 1920</v>
      </c>
    </row>
    <row r="5059" spans="1:10" x14ac:dyDescent="0.3">
      <c r="A5059" s="178" t="s">
        <v>270</v>
      </c>
      <c r="B5059" s="178" t="s">
        <v>57</v>
      </c>
      <c r="C5059" s="178" t="s">
        <v>1428</v>
      </c>
      <c r="D5059" s="178" t="s">
        <v>8007</v>
      </c>
      <c r="E5059" s="179">
        <v>40092</v>
      </c>
      <c r="F5059" s="180">
        <v>730621</v>
      </c>
      <c r="G5059" s="180">
        <v>0</v>
      </c>
      <c r="H5059" s="180">
        <v>63.43</v>
      </c>
      <c r="I5059" s="180">
        <f t="shared" si="156"/>
        <v>730684.43</v>
      </c>
      <c r="J5059" s="177" t="str">
        <f t="shared" si="157"/>
        <v>Date &gt; 1920</v>
      </c>
    </row>
    <row r="5060" spans="1:10" x14ac:dyDescent="0.3">
      <c r="A5060" s="178" t="s">
        <v>270</v>
      </c>
      <c r="B5060" s="178" t="s">
        <v>57</v>
      </c>
      <c r="C5060" s="178" t="s">
        <v>1428</v>
      </c>
      <c r="D5060" s="178" t="s">
        <v>8007</v>
      </c>
      <c r="E5060" s="179">
        <v>40102</v>
      </c>
      <c r="F5060" s="180">
        <v>626598</v>
      </c>
      <c r="G5060" s="180">
        <v>0</v>
      </c>
      <c r="H5060" s="180">
        <v>313.45999999999998</v>
      </c>
      <c r="I5060" s="180">
        <f t="shared" si="156"/>
        <v>626911.46</v>
      </c>
      <c r="J5060" s="177" t="str">
        <f t="shared" si="157"/>
        <v>Date &gt; 1920</v>
      </c>
    </row>
    <row r="5061" spans="1:10" x14ac:dyDescent="0.3">
      <c r="A5061" s="178" t="s">
        <v>270</v>
      </c>
      <c r="B5061" s="178" t="s">
        <v>57</v>
      </c>
      <c r="C5061" s="178" t="s">
        <v>1428</v>
      </c>
      <c r="D5061" s="178" t="s">
        <v>8007</v>
      </c>
      <c r="E5061" s="179">
        <v>40142</v>
      </c>
      <c r="F5061" s="180">
        <v>440704</v>
      </c>
      <c r="G5061" s="180">
        <v>0</v>
      </c>
      <c r="H5061" s="180">
        <v>187.67</v>
      </c>
      <c r="I5061" s="180">
        <f t="shared" ref="I5061:I5124" si="158">SUM(F5061:H5061)</f>
        <v>440891.67</v>
      </c>
      <c r="J5061" s="177" t="str">
        <f t="shared" ref="J5061:J5124" si="159">IF(OR(YEAR(E5061)&gt; 1920, ISBLANK(E5061)), "Date &gt; 1920", "Sketchy date")</f>
        <v>Date &gt; 1920</v>
      </c>
    </row>
    <row r="5062" spans="1:10" x14ac:dyDescent="0.3">
      <c r="A5062" s="178" t="s">
        <v>270</v>
      </c>
      <c r="B5062" s="178" t="s">
        <v>57</v>
      </c>
      <c r="C5062" s="178" t="s">
        <v>1428</v>
      </c>
      <c r="D5062" s="178" t="s">
        <v>8007</v>
      </c>
      <c r="E5062" s="179">
        <v>40189</v>
      </c>
      <c r="F5062" s="180">
        <v>428214</v>
      </c>
      <c r="G5062" s="180">
        <v>0</v>
      </c>
      <c r="H5062" s="180">
        <v>173.52</v>
      </c>
      <c r="I5062" s="180">
        <f t="shared" si="158"/>
        <v>428387.52</v>
      </c>
      <c r="J5062" s="177" t="str">
        <f t="shared" si="159"/>
        <v>Date &gt; 1920</v>
      </c>
    </row>
    <row r="5063" spans="1:10" x14ac:dyDescent="0.3">
      <c r="A5063" s="178" t="s">
        <v>270</v>
      </c>
      <c r="B5063" s="178" t="s">
        <v>57</v>
      </c>
      <c r="C5063" s="178" t="s">
        <v>1428</v>
      </c>
      <c r="D5063" s="178" t="s">
        <v>8007</v>
      </c>
      <c r="E5063" s="179">
        <v>40226</v>
      </c>
      <c r="F5063" s="180">
        <v>7482</v>
      </c>
      <c r="G5063" s="180">
        <v>0</v>
      </c>
      <c r="H5063" s="180">
        <v>161.97</v>
      </c>
      <c r="I5063" s="180">
        <f t="shared" si="158"/>
        <v>7643.97</v>
      </c>
      <c r="J5063" s="177" t="str">
        <f t="shared" si="159"/>
        <v>Date &gt; 1920</v>
      </c>
    </row>
    <row r="5064" spans="1:10" x14ac:dyDescent="0.3">
      <c r="A5064" s="178" t="s">
        <v>270</v>
      </c>
      <c r="B5064" s="178" t="s">
        <v>57</v>
      </c>
      <c r="C5064" s="178" t="s">
        <v>1428</v>
      </c>
      <c r="D5064" s="178" t="s">
        <v>8007</v>
      </c>
      <c r="E5064" s="179">
        <v>40239</v>
      </c>
      <c r="F5064" s="180">
        <v>97115</v>
      </c>
      <c r="G5064" s="180">
        <v>0</v>
      </c>
      <c r="H5064" s="180">
        <v>2001.63</v>
      </c>
      <c r="I5064" s="180">
        <f t="shared" si="158"/>
        <v>99116.63</v>
      </c>
      <c r="J5064" s="177" t="str">
        <f t="shared" si="159"/>
        <v>Date &gt; 1920</v>
      </c>
    </row>
    <row r="5065" spans="1:10" x14ac:dyDescent="0.3">
      <c r="A5065" s="178" t="s">
        <v>270</v>
      </c>
      <c r="B5065" s="178" t="s">
        <v>57</v>
      </c>
      <c r="C5065" s="178" t="s">
        <v>1428</v>
      </c>
      <c r="D5065" s="178" t="s">
        <v>8007</v>
      </c>
      <c r="E5065" s="179">
        <v>40262</v>
      </c>
      <c r="F5065" s="180">
        <v>13854</v>
      </c>
      <c r="G5065" s="180">
        <v>0</v>
      </c>
      <c r="H5065" s="180">
        <v>1039.76</v>
      </c>
      <c r="I5065" s="180">
        <f t="shared" si="158"/>
        <v>14893.76</v>
      </c>
      <c r="J5065" s="177" t="str">
        <f t="shared" si="159"/>
        <v>Date &gt; 1920</v>
      </c>
    </row>
    <row r="5066" spans="1:10" x14ac:dyDescent="0.3">
      <c r="A5066" s="178" t="s">
        <v>270</v>
      </c>
      <c r="B5066" s="178" t="s">
        <v>57</v>
      </c>
      <c r="C5066" s="178" t="s">
        <v>1428</v>
      </c>
      <c r="D5066" s="178" t="s">
        <v>8007</v>
      </c>
      <c r="E5066" s="179">
        <v>40309</v>
      </c>
      <c r="F5066" s="180">
        <v>10496</v>
      </c>
      <c r="G5066" s="180">
        <v>0</v>
      </c>
      <c r="H5066" s="180">
        <v>589.99</v>
      </c>
      <c r="I5066" s="180">
        <f t="shared" si="158"/>
        <v>11085.99</v>
      </c>
      <c r="J5066" s="177" t="str">
        <f t="shared" si="159"/>
        <v>Date &gt; 1920</v>
      </c>
    </row>
    <row r="5067" spans="1:10" x14ac:dyDescent="0.3">
      <c r="A5067" s="178" t="s">
        <v>270</v>
      </c>
      <c r="B5067" s="178" t="s">
        <v>57</v>
      </c>
      <c r="C5067" s="178" t="s">
        <v>1428</v>
      </c>
      <c r="D5067" s="178" t="s">
        <v>8007</v>
      </c>
      <c r="E5067" s="179">
        <v>40319</v>
      </c>
      <c r="F5067" s="180">
        <v>769631</v>
      </c>
      <c r="G5067" s="180">
        <v>0</v>
      </c>
      <c r="H5067" s="180">
        <v>84819.89</v>
      </c>
      <c r="I5067" s="180">
        <f t="shared" si="158"/>
        <v>854450.89</v>
      </c>
      <c r="J5067" s="177" t="str">
        <f t="shared" si="159"/>
        <v>Date &gt; 1920</v>
      </c>
    </row>
    <row r="5068" spans="1:10" x14ac:dyDescent="0.3">
      <c r="A5068" s="178" t="s">
        <v>270</v>
      </c>
      <c r="B5068" s="178" t="s">
        <v>57</v>
      </c>
      <c r="C5068" s="178" t="s">
        <v>1428</v>
      </c>
      <c r="D5068" s="178" t="s">
        <v>8007</v>
      </c>
      <c r="E5068" s="179">
        <v>40359</v>
      </c>
      <c r="F5068" s="180">
        <v>634136</v>
      </c>
      <c r="G5068" s="180">
        <v>0</v>
      </c>
      <c r="H5068" s="180">
        <v>116402.85</v>
      </c>
      <c r="I5068" s="180">
        <f t="shared" si="158"/>
        <v>750538.85</v>
      </c>
      <c r="J5068" s="177" t="str">
        <f t="shared" si="159"/>
        <v>Date &gt; 1920</v>
      </c>
    </row>
    <row r="5069" spans="1:10" x14ac:dyDescent="0.3">
      <c r="A5069" s="178" t="s">
        <v>270</v>
      </c>
      <c r="B5069" s="178" t="s">
        <v>57</v>
      </c>
      <c r="C5069" s="178" t="s">
        <v>1428</v>
      </c>
      <c r="D5069" s="178" t="s">
        <v>8007</v>
      </c>
      <c r="E5069" s="179">
        <v>40399</v>
      </c>
      <c r="F5069" s="180">
        <v>78723</v>
      </c>
      <c r="G5069" s="180">
        <v>0</v>
      </c>
      <c r="H5069" s="180">
        <v>0</v>
      </c>
      <c r="I5069" s="180">
        <f t="shared" si="158"/>
        <v>78723</v>
      </c>
      <c r="J5069" s="177" t="str">
        <f t="shared" si="159"/>
        <v>Date &gt; 1920</v>
      </c>
    </row>
    <row r="5070" spans="1:10" x14ac:dyDescent="0.3">
      <c r="A5070" s="178" t="s">
        <v>270</v>
      </c>
      <c r="B5070" s="178" t="s">
        <v>57</v>
      </c>
      <c r="C5070" s="178" t="s">
        <v>1428</v>
      </c>
      <c r="D5070" s="178" t="s">
        <v>8007</v>
      </c>
      <c r="E5070" s="179">
        <v>40434</v>
      </c>
      <c r="F5070" s="180">
        <v>238508</v>
      </c>
      <c r="G5070" s="180">
        <v>0</v>
      </c>
      <c r="H5070" s="180">
        <v>0</v>
      </c>
      <c r="I5070" s="180">
        <f t="shared" si="158"/>
        <v>238508</v>
      </c>
      <c r="J5070" s="177" t="str">
        <f t="shared" si="159"/>
        <v>Date &gt; 1920</v>
      </c>
    </row>
    <row r="5071" spans="1:10" x14ac:dyDescent="0.3">
      <c r="A5071" s="178" t="s">
        <v>270</v>
      </c>
      <c r="B5071" s="178" t="s">
        <v>57</v>
      </c>
      <c r="C5071" s="178" t="s">
        <v>1428</v>
      </c>
      <c r="D5071" s="178" t="s">
        <v>8007</v>
      </c>
      <c r="E5071" s="179">
        <v>40466</v>
      </c>
      <c r="F5071" s="180">
        <v>64474</v>
      </c>
      <c r="G5071" s="180">
        <v>0</v>
      </c>
      <c r="H5071" s="180">
        <v>0</v>
      </c>
      <c r="I5071" s="180">
        <f t="shared" si="158"/>
        <v>64474</v>
      </c>
      <c r="J5071" s="177" t="str">
        <f t="shared" si="159"/>
        <v>Date &gt; 1920</v>
      </c>
    </row>
    <row r="5072" spans="1:10" x14ac:dyDescent="0.3">
      <c r="A5072" s="178" t="s">
        <v>270</v>
      </c>
      <c r="B5072" s="178" t="s">
        <v>57</v>
      </c>
      <c r="C5072" s="178" t="s">
        <v>1428</v>
      </c>
      <c r="D5072" s="178" t="s">
        <v>8007</v>
      </c>
      <c r="E5072" s="179">
        <v>40494</v>
      </c>
      <c r="F5072" s="180">
        <v>1130</v>
      </c>
      <c r="G5072" s="180">
        <v>0</v>
      </c>
      <c r="H5072" s="180">
        <v>0</v>
      </c>
      <c r="I5072" s="180">
        <f t="shared" si="158"/>
        <v>1130</v>
      </c>
      <c r="J5072" s="177" t="str">
        <f t="shared" si="159"/>
        <v>Date &gt; 1920</v>
      </c>
    </row>
    <row r="5073" spans="1:10" x14ac:dyDescent="0.3">
      <c r="A5073" s="178" t="s">
        <v>270</v>
      </c>
      <c r="B5073" s="178" t="s">
        <v>57</v>
      </c>
      <c r="C5073" s="178" t="s">
        <v>1428</v>
      </c>
      <c r="D5073" s="178" t="s">
        <v>8007</v>
      </c>
      <c r="E5073" s="179">
        <v>40518</v>
      </c>
      <c r="F5073" s="180">
        <v>30061</v>
      </c>
      <c r="G5073" s="180">
        <v>0</v>
      </c>
      <c r="H5073" s="180">
        <v>0</v>
      </c>
      <c r="I5073" s="180">
        <f t="shared" si="158"/>
        <v>30061</v>
      </c>
      <c r="J5073" s="177" t="str">
        <f t="shared" si="159"/>
        <v>Date &gt; 1920</v>
      </c>
    </row>
    <row r="5074" spans="1:10" x14ac:dyDescent="0.3">
      <c r="A5074" s="178" t="s">
        <v>270</v>
      </c>
      <c r="B5074" s="178" t="s">
        <v>57</v>
      </c>
      <c r="C5074" s="178" t="s">
        <v>1428</v>
      </c>
      <c r="D5074" s="178" t="s">
        <v>8007</v>
      </c>
      <c r="E5074" s="179">
        <v>40564</v>
      </c>
      <c r="F5074" s="180">
        <v>19522</v>
      </c>
      <c r="G5074" s="180">
        <v>0</v>
      </c>
      <c r="H5074" s="180">
        <v>0</v>
      </c>
      <c r="I5074" s="180">
        <f t="shared" si="158"/>
        <v>19522</v>
      </c>
      <c r="J5074" s="177" t="str">
        <f t="shared" si="159"/>
        <v>Date &gt; 1920</v>
      </c>
    </row>
    <row r="5075" spans="1:10" x14ac:dyDescent="0.3">
      <c r="A5075" s="178" t="s">
        <v>270</v>
      </c>
      <c r="B5075" s="178" t="s">
        <v>57</v>
      </c>
      <c r="C5075" s="178" t="s">
        <v>1428</v>
      </c>
      <c r="D5075" s="178" t="s">
        <v>8007</v>
      </c>
      <c r="E5075" s="179">
        <v>40583</v>
      </c>
      <c r="F5075" s="180">
        <v>232103</v>
      </c>
      <c r="G5075" s="180">
        <v>0</v>
      </c>
      <c r="H5075" s="180">
        <v>0</v>
      </c>
      <c r="I5075" s="180">
        <f t="shared" si="158"/>
        <v>232103</v>
      </c>
      <c r="J5075" s="177" t="str">
        <f t="shared" si="159"/>
        <v>Date &gt; 1920</v>
      </c>
    </row>
    <row r="5076" spans="1:10" x14ac:dyDescent="0.3">
      <c r="A5076" s="178" t="s">
        <v>270</v>
      </c>
      <c r="B5076" s="178" t="s">
        <v>57</v>
      </c>
      <c r="C5076" s="178" t="s">
        <v>1428</v>
      </c>
      <c r="D5076" s="178" t="s">
        <v>8007</v>
      </c>
      <c r="E5076" s="179">
        <v>40709</v>
      </c>
      <c r="F5076" s="180">
        <v>623</v>
      </c>
      <c r="G5076" s="180">
        <v>0</v>
      </c>
      <c r="H5076" s="180">
        <v>0</v>
      </c>
      <c r="I5076" s="180">
        <f t="shared" si="158"/>
        <v>623</v>
      </c>
      <c r="J5076" s="177" t="str">
        <f t="shared" si="159"/>
        <v>Date &gt; 1920</v>
      </c>
    </row>
    <row r="5077" spans="1:10" x14ac:dyDescent="0.3">
      <c r="A5077" s="178" t="s">
        <v>270</v>
      </c>
      <c r="B5077" s="178" t="s">
        <v>57</v>
      </c>
      <c r="C5077" s="178" t="s">
        <v>1428</v>
      </c>
      <c r="D5077" s="178" t="s">
        <v>8007</v>
      </c>
      <c r="E5077" s="179">
        <v>40718</v>
      </c>
      <c r="F5077" s="180">
        <v>10291</v>
      </c>
      <c r="G5077" s="180">
        <v>0</v>
      </c>
      <c r="H5077" s="180">
        <v>0</v>
      </c>
      <c r="I5077" s="180">
        <f t="shared" si="158"/>
        <v>10291</v>
      </c>
      <c r="J5077" s="177" t="str">
        <f t="shared" si="159"/>
        <v>Date &gt; 1920</v>
      </c>
    </row>
    <row r="5078" spans="1:10" x14ac:dyDescent="0.3">
      <c r="A5078" s="178" t="s">
        <v>270</v>
      </c>
      <c r="B5078" s="178" t="s">
        <v>57</v>
      </c>
      <c r="C5078" s="178" t="s">
        <v>1428</v>
      </c>
      <c r="D5078" s="178" t="s">
        <v>8008</v>
      </c>
      <c r="E5078" s="209">
        <v>0</v>
      </c>
      <c r="F5078" s="180">
        <v>0</v>
      </c>
      <c r="G5078" s="180">
        <v>1928479.33</v>
      </c>
      <c r="H5078" s="180">
        <v>497.8</v>
      </c>
      <c r="I5078" s="180">
        <f t="shared" si="158"/>
        <v>1928977.1300000001</v>
      </c>
      <c r="J5078" s="177" t="str">
        <f t="shared" si="159"/>
        <v>Sketchy date</v>
      </c>
    </row>
    <row r="5079" spans="1:10" x14ac:dyDescent="0.3">
      <c r="A5079" s="178" t="s">
        <v>270</v>
      </c>
      <c r="B5079" s="178" t="s">
        <v>57</v>
      </c>
      <c r="C5079" s="178" t="s">
        <v>1428</v>
      </c>
      <c r="D5079" s="178" t="s">
        <v>8009</v>
      </c>
      <c r="E5079" s="209">
        <v>0</v>
      </c>
      <c r="F5079" s="180">
        <v>0</v>
      </c>
      <c r="G5079" s="180">
        <v>169495.26</v>
      </c>
      <c r="H5079" s="180">
        <v>0</v>
      </c>
      <c r="I5079" s="180">
        <f t="shared" si="158"/>
        <v>169495.26</v>
      </c>
      <c r="J5079" s="177" t="str">
        <f t="shared" si="159"/>
        <v>Sketchy date</v>
      </c>
    </row>
    <row r="5080" spans="1:10" x14ac:dyDescent="0.3">
      <c r="A5080" s="178" t="s">
        <v>270</v>
      </c>
      <c r="B5080" s="178" t="s">
        <v>57</v>
      </c>
      <c r="C5080" s="178" t="s">
        <v>1428</v>
      </c>
      <c r="D5080" s="178" t="s">
        <v>8010</v>
      </c>
      <c r="E5080" s="209">
        <v>0</v>
      </c>
      <c r="F5080" s="180">
        <v>0</v>
      </c>
      <c r="G5080" s="180">
        <v>454340.9</v>
      </c>
      <c r="H5080" s="180">
        <v>0</v>
      </c>
      <c r="I5080" s="180">
        <f t="shared" si="158"/>
        <v>454340.9</v>
      </c>
      <c r="J5080" s="177" t="str">
        <f t="shared" si="159"/>
        <v>Sketchy date</v>
      </c>
    </row>
    <row r="5081" spans="1:10" x14ac:dyDescent="0.3">
      <c r="A5081" s="178" t="s">
        <v>270</v>
      </c>
      <c r="B5081" s="178" t="s">
        <v>57</v>
      </c>
      <c r="C5081" s="178" t="s">
        <v>1428</v>
      </c>
      <c r="D5081" s="178" t="s">
        <v>8010</v>
      </c>
      <c r="E5081" s="209">
        <v>0</v>
      </c>
      <c r="F5081" s="180">
        <v>0</v>
      </c>
      <c r="G5081" s="180">
        <v>454340.9</v>
      </c>
      <c r="H5081" s="180">
        <v>-2704.15</v>
      </c>
      <c r="I5081" s="180">
        <f t="shared" si="158"/>
        <v>451636.75</v>
      </c>
      <c r="J5081" s="177" t="str">
        <f t="shared" si="159"/>
        <v>Sketchy date</v>
      </c>
    </row>
    <row r="5082" spans="1:10" x14ac:dyDescent="0.3">
      <c r="A5082" s="178" t="s">
        <v>270</v>
      </c>
      <c r="B5082" s="178" t="s">
        <v>57</v>
      </c>
      <c r="C5082" s="178" t="s">
        <v>1428</v>
      </c>
      <c r="D5082" s="178" t="s">
        <v>8011</v>
      </c>
      <c r="E5082" s="209">
        <v>0</v>
      </c>
      <c r="F5082" s="180">
        <v>0</v>
      </c>
      <c r="G5082" s="180">
        <v>493741.11</v>
      </c>
      <c r="H5082" s="180">
        <v>64050</v>
      </c>
      <c r="I5082" s="180">
        <f t="shared" si="158"/>
        <v>557791.11</v>
      </c>
      <c r="J5082" s="177" t="str">
        <f t="shared" si="159"/>
        <v>Sketchy date</v>
      </c>
    </row>
    <row r="5083" spans="1:10" x14ac:dyDescent="0.3">
      <c r="A5083" s="178" t="s">
        <v>270</v>
      </c>
      <c r="B5083" s="178" t="s">
        <v>57</v>
      </c>
      <c r="C5083" s="178" t="s">
        <v>1428</v>
      </c>
      <c r="D5083" s="178" t="s">
        <v>8011</v>
      </c>
      <c r="E5083" s="209">
        <v>0</v>
      </c>
      <c r="F5083" s="180">
        <v>0</v>
      </c>
      <c r="G5083" s="180">
        <v>518277.48</v>
      </c>
      <c r="H5083" s="180">
        <v>64050</v>
      </c>
      <c r="I5083" s="180">
        <f t="shared" si="158"/>
        <v>582327.48</v>
      </c>
      <c r="J5083" s="177" t="str">
        <f t="shared" si="159"/>
        <v>Sketchy date</v>
      </c>
    </row>
    <row r="5084" spans="1:10" x14ac:dyDescent="0.3">
      <c r="A5084" s="178" t="s">
        <v>270</v>
      </c>
      <c r="B5084" s="178" t="s">
        <v>57</v>
      </c>
      <c r="C5084" s="178" t="s">
        <v>1428</v>
      </c>
      <c r="D5084" s="178" t="s">
        <v>8012</v>
      </c>
      <c r="E5084" s="209">
        <v>0</v>
      </c>
      <c r="F5084" s="180">
        <v>0</v>
      </c>
      <c r="G5084" s="180">
        <v>180070.3</v>
      </c>
      <c r="H5084" s="180">
        <v>64050</v>
      </c>
      <c r="I5084" s="180">
        <f t="shared" si="158"/>
        <v>244120.3</v>
      </c>
      <c r="J5084" s="177" t="str">
        <f t="shared" si="159"/>
        <v>Sketchy date</v>
      </c>
    </row>
    <row r="5085" spans="1:10" x14ac:dyDescent="0.3">
      <c r="A5085" s="178" t="s">
        <v>270</v>
      </c>
      <c r="B5085" s="178" t="s">
        <v>57</v>
      </c>
      <c r="C5085" s="178" t="s">
        <v>1428</v>
      </c>
      <c r="D5085" s="178" t="s">
        <v>8013</v>
      </c>
      <c r="E5085" s="179">
        <v>40051</v>
      </c>
      <c r="F5085" s="180">
        <v>0</v>
      </c>
      <c r="G5085" s="180">
        <v>394159.28</v>
      </c>
      <c r="H5085" s="180">
        <v>495.71</v>
      </c>
      <c r="I5085" s="180">
        <f t="shared" si="158"/>
        <v>394654.99000000005</v>
      </c>
      <c r="J5085" s="177" t="str">
        <f t="shared" si="159"/>
        <v>Date &gt; 1920</v>
      </c>
    </row>
    <row r="5086" spans="1:10" x14ac:dyDescent="0.3">
      <c r="A5086" s="178" t="s">
        <v>270</v>
      </c>
      <c r="B5086" s="178" t="s">
        <v>57</v>
      </c>
      <c r="C5086" s="178" t="s">
        <v>1428</v>
      </c>
      <c r="D5086" s="178" t="s">
        <v>8013</v>
      </c>
      <c r="E5086" s="179">
        <v>40088</v>
      </c>
      <c r="F5086" s="180">
        <v>0</v>
      </c>
      <c r="G5086" s="180">
        <v>280346.93</v>
      </c>
      <c r="H5086" s="180">
        <v>-495.71</v>
      </c>
      <c r="I5086" s="180">
        <f t="shared" si="158"/>
        <v>279851.21999999997</v>
      </c>
      <c r="J5086" s="177" t="str">
        <f t="shared" si="159"/>
        <v>Date &gt; 1920</v>
      </c>
    </row>
    <row r="5087" spans="1:10" x14ac:dyDescent="0.3">
      <c r="A5087" s="178" t="s">
        <v>270</v>
      </c>
      <c r="B5087" s="178" t="s">
        <v>57</v>
      </c>
      <c r="C5087" s="178" t="s">
        <v>1428</v>
      </c>
      <c r="D5087" s="178" t="s">
        <v>8013</v>
      </c>
      <c r="E5087" s="179">
        <v>40095</v>
      </c>
      <c r="F5087" s="180">
        <v>0</v>
      </c>
      <c r="G5087" s="180">
        <v>458853.17</v>
      </c>
      <c r="H5087" s="180">
        <v>198</v>
      </c>
      <c r="I5087" s="180">
        <f t="shared" si="158"/>
        <v>459051.17</v>
      </c>
      <c r="J5087" s="177" t="str">
        <f t="shared" si="159"/>
        <v>Date &gt; 1920</v>
      </c>
    </row>
    <row r="5088" spans="1:10" x14ac:dyDescent="0.3">
      <c r="A5088" s="178" t="s">
        <v>270</v>
      </c>
      <c r="B5088" s="178" t="s">
        <v>57</v>
      </c>
      <c r="C5088" s="178" t="s">
        <v>1428</v>
      </c>
      <c r="D5088" s="178" t="s">
        <v>8013</v>
      </c>
      <c r="E5088" s="179">
        <v>40147</v>
      </c>
      <c r="F5088" s="180">
        <v>0</v>
      </c>
      <c r="G5088" s="180">
        <v>554695.9</v>
      </c>
      <c r="H5088" s="180">
        <v>1252</v>
      </c>
      <c r="I5088" s="180">
        <f t="shared" si="158"/>
        <v>555947.9</v>
      </c>
      <c r="J5088" s="177" t="str">
        <f t="shared" si="159"/>
        <v>Date &gt; 1920</v>
      </c>
    </row>
    <row r="5089" spans="1:10" x14ac:dyDescent="0.3">
      <c r="A5089" s="178" t="s">
        <v>270</v>
      </c>
      <c r="B5089" s="178" t="s">
        <v>57</v>
      </c>
      <c r="C5089" s="178" t="s">
        <v>1428</v>
      </c>
      <c r="D5089" s="178" t="s">
        <v>8013</v>
      </c>
      <c r="E5089" s="179">
        <v>40165</v>
      </c>
      <c r="F5089" s="180">
        <v>0</v>
      </c>
      <c r="G5089" s="180">
        <v>423116.44</v>
      </c>
      <c r="H5089" s="180">
        <v>0</v>
      </c>
      <c r="I5089" s="180">
        <f t="shared" si="158"/>
        <v>423116.44</v>
      </c>
      <c r="J5089" s="177" t="str">
        <f t="shared" si="159"/>
        <v>Date &gt; 1920</v>
      </c>
    </row>
    <row r="5090" spans="1:10" x14ac:dyDescent="0.3">
      <c r="A5090" s="178" t="s">
        <v>270</v>
      </c>
      <c r="B5090" s="178" t="s">
        <v>57</v>
      </c>
      <c r="C5090" s="178" t="s">
        <v>1428</v>
      </c>
      <c r="D5090" s="178" t="s">
        <v>8013</v>
      </c>
      <c r="E5090" s="179">
        <v>40246</v>
      </c>
      <c r="F5090" s="180">
        <v>0</v>
      </c>
      <c r="G5090" s="180">
        <v>63579.9</v>
      </c>
      <c r="H5090" s="180">
        <v>0</v>
      </c>
      <c r="I5090" s="180">
        <f t="shared" si="158"/>
        <v>63579.9</v>
      </c>
      <c r="J5090" s="177" t="str">
        <f t="shared" si="159"/>
        <v>Date &gt; 1920</v>
      </c>
    </row>
    <row r="5091" spans="1:10" x14ac:dyDescent="0.3">
      <c r="A5091" s="178" t="s">
        <v>270</v>
      </c>
      <c r="B5091" s="178" t="s">
        <v>57</v>
      </c>
      <c r="C5091" s="178" t="s">
        <v>1428</v>
      </c>
      <c r="D5091" s="178" t="s">
        <v>8013</v>
      </c>
      <c r="E5091" s="179">
        <v>40270</v>
      </c>
      <c r="F5091" s="180">
        <v>0</v>
      </c>
      <c r="G5091" s="180">
        <v>5650.68</v>
      </c>
      <c r="H5091" s="180">
        <v>0</v>
      </c>
      <c r="I5091" s="180">
        <f t="shared" si="158"/>
        <v>5650.68</v>
      </c>
      <c r="J5091" s="177" t="str">
        <f t="shared" si="159"/>
        <v>Date &gt; 1920</v>
      </c>
    </row>
    <row r="5092" spans="1:10" x14ac:dyDescent="0.3">
      <c r="A5092" s="178" t="s">
        <v>270</v>
      </c>
      <c r="B5092" s="178" t="s">
        <v>57</v>
      </c>
      <c r="C5092" s="178" t="s">
        <v>1428</v>
      </c>
      <c r="D5092" s="178" t="s">
        <v>8013</v>
      </c>
      <c r="E5092" s="179">
        <v>40270</v>
      </c>
      <c r="F5092" s="180">
        <v>0</v>
      </c>
      <c r="G5092" s="180">
        <v>20285.63</v>
      </c>
      <c r="H5092" s="180">
        <v>0</v>
      </c>
      <c r="I5092" s="180">
        <f t="shared" si="158"/>
        <v>20285.63</v>
      </c>
      <c r="J5092" s="177" t="str">
        <f t="shared" si="159"/>
        <v>Date &gt; 1920</v>
      </c>
    </row>
    <row r="5093" spans="1:10" x14ac:dyDescent="0.3">
      <c r="A5093" s="178" t="s">
        <v>270</v>
      </c>
      <c r="B5093" s="178" t="s">
        <v>57</v>
      </c>
      <c r="C5093" s="178" t="s">
        <v>1428</v>
      </c>
      <c r="D5093" s="178" t="s">
        <v>8013</v>
      </c>
      <c r="E5093" s="179">
        <v>40296</v>
      </c>
      <c r="F5093" s="180">
        <v>0</v>
      </c>
      <c r="G5093" s="180">
        <v>33077.19</v>
      </c>
      <c r="H5093" s="180">
        <v>0</v>
      </c>
      <c r="I5093" s="180">
        <f t="shared" si="158"/>
        <v>33077.19</v>
      </c>
      <c r="J5093" s="177" t="str">
        <f t="shared" si="159"/>
        <v>Date &gt; 1920</v>
      </c>
    </row>
    <row r="5094" spans="1:10" x14ac:dyDescent="0.3">
      <c r="A5094" s="178" t="s">
        <v>270</v>
      </c>
      <c r="B5094" s="178" t="s">
        <v>57</v>
      </c>
      <c r="C5094" s="178" t="s">
        <v>1428</v>
      </c>
      <c r="D5094" s="178" t="s">
        <v>8013</v>
      </c>
      <c r="E5094" s="179">
        <v>40317</v>
      </c>
      <c r="F5094" s="180">
        <v>0</v>
      </c>
      <c r="G5094" s="180">
        <v>19022.43</v>
      </c>
      <c r="H5094" s="180">
        <v>0</v>
      </c>
      <c r="I5094" s="180">
        <f t="shared" si="158"/>
        <v>19022.43</v>
      </c>
      <c r="J5094" s="177" t="str">
        <f t="shared" si="159"/>
        <v>Date &gt; 1920</v>
      </c>
    </row>
    <row r="5095" spans="1:10" x14ac:dyDescent="0.3">
      <c r="A5095" s="178" t="s">
        <v>270</v>
      </c>
      <c r="B5095" s="178" t="s">
        <v>57</v>
      </c>
      <c r="C5095" s="178" t="s">
        <v>1428</v>
      </c>
      <c r="D5095" s="178" t="s">
        <v>8013</v>
      </c>
      <c r="E5095" s="179">
        <v>40340</v>
      </c>
      <c r="F5095" s="180">
        <v>0</v>
      </c>
      <c r="G5095" s="180">
        <v>2815.2</v>
      </c>
      <c r="H5095" s="180">
        <v>0</v>
      </c>
      <c r="I5095" s="180">
        <f t="shared" si="158"/>
        <v>2815.2</v>
      </c>
      <c r="J5095" s="177" t="str">
        <f t="shared" si="159"/>
        <v>Date &gt; 1920</v>
      </c>
    </row>
    <row r="5096" spans="1:10" x14ac:dyDescent="0.3">
      <c r="A5096" s="178" t="s">
        <v>270</v>
      </c>
      <c r="B5096" s="178" t="s">
        <v>57</v>
      </c>
      <c r="C5096" s="178" t="s">
        <v>1428</v>
      </c>
      <c r="D5096" s="178" t="s">
        <v>8013</v>
      </c>
      <c r="E5096" s="179">
        <v>40361</v>
      </c>
      <c r="F5096" s="180">
        <v>0</v>
      </c>
      <c r="G5096" s="180">
        <v>63654.36</v>
      </c>
      <c r="H5096" s="180">
        <v>0</v>
      </c>
      <c r="I5096" s="180">
        <f t="shared" si="158"/>
        <v>63654.36</v>
      </c>
      <c r="J5096" s="177" t="str">
        <f t="shared" si="159"/>
        <v>Date &gt; 1920</v>
      </c>
    </row>
    <row r="5097" spans="1:10" x14ac:dyDescent="0.3">
      <c r="A5097" s="178" t="s">
        <v>270</v>
      </c>
      <c r="B5097" s="178" t="s">
        <v>57</v>
      </c>
      <c r="C5097" s="178" t="s">
        <v>1428</v>
      </c>
      <c r="D5097" s="178" t="s">
        <v>8013</v>
      </c>
      <c r="E5097" s="179">
        <v>40409</v>
      </c>
      <c r="F5097" s="180">
        <v>0</v>
      </c>
      <c r="G5097" s="180">
        <v>1253.8900000000001</v>
      </c>
      <c r="H5097" s="180">
        <v>0</v>
      </c>
      <c r="I5097" s="180">
        <f t="shared" si="158"/>
        <v>1253.8900000000001</v>
      </c>
      <c r="J5097" s="177" t="str">
        <f t="shared" si="159"/>
        <v>Date &gt; 1920</v>
      </c>
    </row>
    <row r="5098" spans="1:10" x14ac:dyDescent="0.3">
      <c r="A5098" s="178" t="s">
        <v>270</v>
      </c>
      <c r="B5098" s="178" t="s">
        <v>57</v>
      </c>
      <c r="C5098" s="178" t="s">
        <v>1428</v>
      </c>
      <c r="D5098" s="178" t="s">
        <v>8013</v>
      </c>
      <c r="E5098" s="179">
        <v>40451</v>
      </c>
      <c r="F5098" s="180">
        <v>0</v>
      </c>
      <c r="G5098" s="180">
        <v>844601.79</v>
      </c>
      <c r="H5098" s="180">
        <v>0</v>
      </c>
      <c r="I5098" s="180">
        <f t="shared" si="158"/>
        <v>844601.79</v>
      </c>
      <c r="J5098" s="177" t="str">
        <f t="shared" si="159"/>
        <v>Date &gt; 1920</v>
      </c>
    </row>
    <row r="5099" spans="1:10" x14ac:dyDescent="0.3">
      <c r="A5099" s="178" t="s">
        <v>270</v>
      </c>
      <c r="B5099" s="178" t="s">
        <v>57</v>
      </c>
      <c r="C5099" s="178" t="s">
        <v>1428</v>
      </c>
      <c r="D5099" s="178" t="s">
        <v>8013</v>
      </c>
      <c r="E5099" s="179">
        <v>40500</v>
      </c>
      <c r="F5099" s="180">
        <v>0</v>
      </c>
      <c r="G5099" s="180">
        <v>84090.86</v>
      </c>
      <c r="H5099" s="180">
        <v>49222.41</v>
      </c>
      <c r="I5099" s="180">
        <f t="shared" si="158"/>
        <v>133313.27000000002</v>
      </c>
      <c r="J5099" s="177" t="str">
        <f t="shared" si="159"/>
        <v>Date &gt; 1920</v>
      </c>
    </row>
    <row r="5100" spans="1:10" x14ac:dyDescent="0.3">
      <c r="A5100" s="178" t="s">
        <v>270</v>
      </c>
      <c r="B5100" s="178" t="s">
        <v>57</v>
      </c>
      <c r="C5100" s="178" t="s">
        <v>1428</v>
      </c>
      <c r="D5100" s="178" t="s">
        <v>8013</v>
      </c>
      <c r="E5100" s="179">
        <v>40526</v>
      </c>
      <c r="F5100" s="180">
        <v>0</v>
      </c>
      <c r="G5100" s="180">
        <v>198364.44</v>
      </c>
      <c r="H5100" s="180">
        <v>-33608.14</v>
      </c>
      <c r="I5100" s="180">
        <f t="shared" si="158"/>
        <v>164756.29999999999</v>
      </c>
      <c r="J5100" s="177" t="str">
        <f t="shared" si="159"/>
        <v>Date &gt; 1920</v>
      </c>
    </row>
    <row r="5101" spans="1:10" x14ac:dyDescent="0.3">
      <c r="A5101" s="178" t="s">
        <v>270</v>
      </c>
      <c r="B5101" s="178" t="s">
        <v>57</v>
      </c>
      <c r="C5101" s="178" t="s">
        <v>1428</v>
      </c>
      <c r="D5101" s="178" t="s">
        <v>8013</v>
      </c>
      <c r="E5101" s="179">
        <v>40564</v>
      </c>
      <c r="F5101" s="180">
        <v>0</v>
      </c>
      <c r="G5101" s="180">
        <v>192135.75</v>
      </c>
      <c r="H5101" s="180">
        <v>0</v>
      </c>
      <c r="I5101" s="180">
        <f t="shared" si="158"/>
        <v>192135.75</v>
      </c>
      <c r="J5101" s="177" t="str">
        <f t="shared" si="159"/>
        <v>Date &gt; 1920</v>
      </c>
    </row>
    <row r="5102" spans="1:10" x14ac:dyDescent="0.3">
      <c r="A5102" s="178" t="s">
        <v>270</v>
      </c>
      <c r="B5102" s="178" t="s">
        <v>57</v>
      </c>
      <c r="C5102" s="178" t="s">
        <v>1428</v>
      </c>
      <c r="D5102" s="178" t="s">
        <v>8013</v>
      </c>
      <c r="E5102" s="179">
        <v>40590</v>
      </c>
      <c r="F5102" s="180">
        <v>0</v>
      </c>
      <c r="G5102" s="180">
        <v>64291.96</v>
      </c>
      <c r="H5102" s="180">
        <v>0.95</v>
      </c>
      <c r="I5102" s="180">
        <f t="shared" si="158"/>
        <v>64292.909999999996</v>
      </c>
      <c r="J5102" s="177" t="str">
        <f t="shared" si="159"/>
        <v>Date &gt; 1920</v>
      </c>
    </row>
    <row r="5103" spans="1:10" x14ac:dyDescent="0.3">
      <c r="A5103" s="178" t="s">
        <v>270</v>
      </c>
      <c r="B5103" s="178" t="s">
        <v>57</v>
      </c>
      <c r="C5103" s="178" t="s">
        <v>1428</v>
      </c>
      <c r="D5103" s="178" t="s">
        <v>8013</v>
      </c>
      <c r="E5103" s="179">
        <v>40617</v>
      </c>
      <c r="F5103" s="180">
        <v>0</v>
      </c>
      <c r="G5103" s="180">
        <v>50707.6</v>
      </c>
      <c r="H5103" s="180">
        <v>-1.01</v>
      </c>
      <c r="I5103" s="180">
        <f t="shared" si="158"/>
        <v>50706.59</v>
      </c>
      <c r="J5103" s="177" t="str">
        <f t="shared" si="159"/>
        <v>Date &gt; 1920</v>
      </c>
    </row>
    <row r="5104" spans="1:10" x14ac:dyDescent="0.3">
      <c r="A5104" s="178" t="s">
        <v>270</v>
      </c>
      <c r="B5104" s="178" t="s">
        <v>57</v>
      </c>
      <c r="C5104" s="178" t="s">
        <v>1428</v>
      </c>
      <c r="D5104" s="178" t="s">
        <v>8013</v>
      </c>
      <c r="E5104" s="179">
        <v>40655</v>
      </c>
      <c r="F5104" s="180">
        <v>0</v>
      </c>
      <c r="G5104" s="180">
        <v>46672.28</v>
      </c>
      <c r="H5104" s="180">
        <v>0</v>
      </c>
      <c r="I5104" s="180">
        <f t="shared" si="158"/>
        <v>46672.28</v>
      </c>
      <c r="J5104" s="177" t="str">
        <f t="shared" si="159"/>
        <v>Date &gt; 1920</v>
      </c>
    </row>
    <row r="5105" spans="1:10" x14ac:dyDescent="0.3">
      <c r="A5105" s="178" t="s">
        <v>270</v>
      </c>
      <c r="B5105" s="178" t="s">
        <v>57</v>
      </c>
      <c r="C5105" s="178" t="s">
        <v>1428</v>
      </c>
      <c r="D5105" s="178" t="s">
        <v>8013</v>
      </c>
      <c r="E5105" s="179">
        <v>40686</v>
      </c>
      <c r="F5105" s="180">
        <v>0</v>
      </c>
      <c r="G5105" s="180">
        <v>18640.55</v>
      </c>
      <c r="H5105" s="180">
        <v>0</v>
      </c>
      <c r="I5105" s="180">
        <f t="shared" si="158"/>
        <v>18640.55</v>
      </c>
      <c r="J5105" s="177" t="str">
        <f t="shared" si="159"/>
        <v>Date &gt; 1920</v>
      </c>
    </row>
    <row r="5106" spans="1:10" x14ac:dyDescent="0.3">
      <c r="A5106" s="178" t="s">
        <v>270</v>
      </c>
      <c r="B5106" s="178" t="s">
        <v>57</v>
      </c>
      <c r="C5106" s="178" t="s">
        <v>1428</v>
      </c>
      <c r="D5106" s="178" t="s">
        <v>8013</v>
      </c>
      <c r="E5106" s="179">
        <v>40718</v>
      </c>
      <c r="F5106" s="180">
        <v>0</v>
      </c>
      <c r="G5106" s="180">
        <v>47895.34</v>
      </c>
      <c r="H5106" s="180">
        <v>0</v>
      </c>
      <c r="I5106" s="180">
        <f t="shared" si="158"/>
        <v>47895.34</v>
      </c>
      <c r="J5106" s="177" t="str">
        <f t="shared" si="159"/>
        <v>Date &gt; 1920</v>
      </c>
    </row>
    <row r="5107" spans="1:10" x14ac:dyDescent="0.3">
      <c r="A5107" s="178" t="s">
        <v>270</v>
      </c>
      <c r="B5107" s="178" t="s">
        <v>57</v>
      </c>
      <c r="C5107" s="178" t="s">
        <v>1428</v>
      </c>
      <c r="D5107" s="178" t="s">
        <v>8013</v>
      </c>
      <c r="E5107" s="179">
        <v>40802</v>
      </c>
      <c r="F5107" s="180">
        <v>0</v>
      </c>
      <c r="G5107" s="180">
        <v>19779.310000000001</v>
      </c>
      <c r="H5107" s="180">
        <v>0</v>
      </c>
      <c r="I5107" s="180">
        <f t="shared" si="158"/>
        <v>19779.310000000001</v>
      </c>
      <c r="J5107" s="177" t="str">
        <f t="shared" si="159"/>
        <v>Date &gt; 1920</v>
      </c>
    </row>
    <row r="5108" spans="1:10" x14ac:dyDescent="0.3">
      <c r="A5108" s="178" t="s">
        <v>270</v>
      </c>
      <c r="B5108" s="178" t="s">
        <v>57</v>
      </c>
      <c r="C5108" s="178" t="s">
        <v>1428</v>
      </c>
      <c r="D5108" s="178" t="s">
        <v>8013</v>
      </c>
      <c r="E5108" s="179">
        <v>40819</v>
      </c>
      <c r="F5108" s="180">
        <v>0</v>
      </c>
      <c r="G5108" s="180">
        <v>130332.95</v>
      </c>
      <c r="H5108" s="180">
        <v>0</v>
      </c>
      <c r="I5108" s="180">
        <f t="shared" si="158"/>
        <v>130332.95</v>
      </c>
      <c r="J5108" s="177" t="str">
        <f t="shared" si="159"/>
        <v>Date &gt; 1920</v>
      </c>
    </row>
    <row r="5109" spans="1:10" x14ac:dyDescent="0.3">
      <c r="A5109" s="178" t="s">
        <v>270</v>
      </c>
      <c r="B5109" s="178" t="s">
        <v>57</v>
      </c>
      <c r="C5109" s="178" t="s">
        <v>1428</v>
      </c>
      <c r="D5109" s="178" t="s">
        <v>8013</v>
      </c>
      <c r="E5109" s="179">
        <v>40857</v>
      </c>
      <c r="F5109" s="180">
        <v>0</v>
      </c>
      <c r="G5109" s="180">
        <v>27295.58</v>
      </c>
      <c r="H5109" s="180">
        <v>0</v>
      </c>
      <c r="I5109" s="180">
        <f t="shared" si="158"/>
        <v>27295.58</v>
      </c>
      <c r="J5109" s="177" t="str">
        <f t="shared" si="159"/>
        <v>Date &gt; 1920</v>
      </c>
    </row>
    <row r="5110" spans="1:10" x14ac:dyDescent="0.3">
      <c r="A5110" s="178" t="s">
        <v>270</v>
      </c>
      <c r="B5110" s="178" t="s">
        <v>57</v>
      </c>
      <c r="C5110" s="178" t="s">
        <v>1428</v>
      </c>
      <c r="D5110" s="178" t="s">
        <v>8013</v>
      </c>
      <c r="E5110" s="179">
        <v>40899</v>
      </c>
      <c r="F5110" s="180">
        <v>0</v>
      </c>
      <c r="G5110" s="180">
        <v>26338.9</v>
      </c>
      <c r="H5110" s="180">
        <v>0</v>
      </c>
      <c r="I5110" s="180">
        <f t="shared" si="158"/>
        <v>26338.9</v>
      </c>
      <c r="J5110" s="177" t="str">
        <f t="shared" si="159"/>
        <v>Date &gt; 1920</v>
      </c>
    </row>
    <row r="5111" spans="1:10" x14ac:dyDescent="0.3">
      <c r="A5111" s="178" t="s">
        <v>270</v>
      </c>
      <c r="B5111" s="178" t="s">
        <v>57</v>
      </c>
      <c r="C5111" s="178" t="s">
        <v>1428</v>
      </c>
      <c r="D5111" s="178" t="s">
        <v>8013</v>
      </c>
      <c r="E5111" s="179">
        <v>40925</v>
      </c>
      <c r="F5111" s="180">
        <v>0</v>
      </c>
      <c r="G5111" s="180">
        <v>23655.45</v>
      </c>
      <c r="H5111" s="180">
        <v>0</v>
      </c>
      <c r="I5111" s="180">
        <f t="shared" si="158"/>
        <v>23655.45</v>
      </c>
      <c r="J5111" s="177" t="str">
        <f t="shared" si="159"/>
        <v>Date &gt; 1920</v>
      </c>
    </row>
    <row r="5112" spans="1:10" x14ac:dyDescent="0.3">
      <c r="A5112" s="178" t="s">
        <v>270</v>
      </c>
      <c r="B5112" s="178" t="s">
        <v>57</v>
      </c>
      <c r="C5112" s="178" t="s">
        <v>1428</v>
      </c>
      <c r="D5112" s="178" t="s">
        <v>8013</v>
      </c>
      <c r="E5112" s="179">
        <v>40949</v>
      </c>
      <c r="F5112" s="180">
        <v>0</v>
      </c>
      <c r="G5112" s="180">
        <v>572.58000000000004</v>
      </c>
      <c r="H5112" s="180">
        <v>0</v>
      </c>
      <c r="I5112" s="180">
        <f t="shared" si="158"/>
        <v>572.58000000000004</v>
      </c>
      <c r="J5112" s="177" t="str">
        <f t="shared" si="159"/>
        <v>Date &gt; 1920</v>
      </c>
    </row>
    <row r="5113" spans="1:10" x14ac:dyDescent="0.3">
      <c r="A5113" s="178" t="s">
        <v>270</v>
      </c>
      <c r="B5113" s="178" t="s">
        <v>57</v>
      </c>
      <c r="C5113" s="178" t="s">
        <v>1428</v>
      </c>
      <c r="D5113" s="178" t="s">
        <v>8013</v>
      </c>
      <c r="E5113" s="179">
        <v>40991</v>
      </c>
      <c r="F5113" s="180">
        <v>0</v>
      </c>
      <c r="G5113" s="180">
        <v>2037.61</v>
      </c>
      <c r="H5113" s="180">
        <v>0</v>
      </c>
      <c r="I5113" s="180">
        <f t="shared" si="158"/>
        <v>2037.61</v>
      </c>
      <c r="J5113" s="177" t="str">
        <f t="shared" si="159"/>
        <v>Date &gt; 1920</v>
      </c>
    </row>
    <row r="5114" spans="1:10" x14ac:dyDescent="0.3">
      <c r="A5114" s="178" t="s">
        <v>270</v>
      </c>
      <c r="B5114" s="178" t="s">
        <v>57</v>
      </c>
      <c r="C5114" s="178" t="s">
        <v>1428</v>
      </c>
      <c r="D5114" s="178" t="s">
        <v>8013</v>
      </c>
      <c r="E5114" s="179">
        <v>41074</v>
      </c>
      <c r="F5114" s="180">
        <v>0</v>
      </c>
      <c r="G5114" s="180">
        <v>68441.77</v>
      </c>
      <c r="H5114" s="180">
        <v>0</v>
      </c>
      <c r="I5114" s="180">
        <f t="shared" si="158"/>
        <v>68441.77</v>
      </c>
      <c r="J5114" s="177" t="str">
        <f t="shared" si="159"/>
        <v>Date &gt; 1920</v>
      </c>
    </row>
    <row r="5115" spans="1:10" x14ac:dyDescent="0.3">
      <c r="A5115" s="178" t="s">
        <v>270</v>
      </c>
      <c r="B5115" s="178" t="s">
        <v>57</v>
      </c>
      <c r="C5115" s="178" t="s">
        <v>1428</v>
      </c>
      <c r="D5115" s="178" t="s">
        <v>8013</v>
      </c>
      <c r="E5115" s="179">
        <v>41141</v>
      </c>
      <c r="F5115" s="180">
        <v>0</v>
      </c>
      <c r="G5115" s="180">
        <v>13150.25</v>
      </c>
      <c r="H5115" s="180">
        <v>0</v>
      </c>
      <c r="I5115" s="180">
        <f t="shared" si="158"/>
        <v>13150.25</v>
      </c>
      <c r="J5115" s="177" t="str">
        <f t="shared" si="159"/>
        <v>Date &gt; 1920</v>
      </c>
    </row>
    <row r="5116" spans="1:10" x14ac:dyDescent="0.3">
      <c r="A5116" s="178" t="s">
        <v>270</v>
      </c>
      <c r="B5116" s="178" t="s">
        <v>57</v>
      </c>
      <c r="C5116" s="178" t="s">
        <v>1428</v>
      </c>
      <c r="D5116" s="178" t="s">
        <v>8013</v>
      </c>
      <c r="E5116" s="179">
        <v>41278</v>
      </c>
      <c r="F5116" s="180">
        <v>0</v>
      </c>
      <c r="G5116" s="180">
        <v>198504.18</v>
      </c>
      <c r="H5116" s="180">
        <v>46985.79</v>
      </c>
      <c r="I5116" s="180">
        <f t="shared" si="158"/>
        <v>245489.97</v>
      </c>
      <c r="J5116" s="177" t="str">
        <f t="shared" si="159"/>
        <v>Date &gt; 1920</v>
      </c>
    </row>
    <row r="5117" spans="1:10" x14ac:dyDescent="0.3">
      <c r="A5117" s="178" t="s">
        <v>270</v>
      </c>
      <c r="B5117" s="178" t="s">
        <v>57</v>
      </c>
      <c r="C5117" s="178" t="s">
        <v>1428</v>
      </c>
      <c r="D5117" s="178" t="s">
        <v>8013</v>
      </c>
      <c r="E5117" s="179">
        <v>41302</v>
      </c>
      <c r="F5117" s="180">
        <v>0</v>
      </c>
      <c r="G5117" s="180">
        <v>30835.93</v>
      </c>
      <c r="H5117" s="180">
        <v>0</v>
      </c>
      <c r="I5117" s="180">
        <f t="shared" si="158"/>
        <v>30835.93</v>
      </c>
      <c r="J5117" s="177" t="str">
        <f t="shared" si="159"/>
        <v>Date &gt; 1920</v>
      </c>
    </row>
    <row r="5118" spans="1:10" x14ac:dyDescent="0.3">
      <c r="A5118" s="178" t="s">
        <v>270</v>
      </c>
      <c r="B5118" s="178" t="s">
        <v>57</v>
      </c>
      <c r="C5118" s="178" t="s">
        <v>1428</v>
      </c>
      <c r="D5118" s="178" t="s">
        <v>8013</v>
      </c>
      <c r="E5118" s="179">
        <v>41318</v>
      </c>
      <c r="F5118" s="180">
        <v>0</v>
      </c>
      <c r="G5118" s="180">
        <v>3930.21</v>
      </c>
      <c r="H5118" s="180">
        <v>0</v>
      </c>
      <c r="I5118" s="180">
        <f t="shared" si="158"/>
        <v>3930.21</v>
      </c>
      <c r="J5118" s="177" t="str">
        <f t="shared" si="159"/>
        <v>Date &gt; 1920</v>
      </c>
    </row>
    <row r="5119" spans="1:10" x14ac:dyDescent="0.3">
      <c r="A5119" s="178" t="s">
        <v>270</v>
      </c>
      <c r="B5119" s="178" t="s">
        <v>57</v>
      </c>
      <c r="C5119" s="178" t="s">
        <v>1428</v>
      </c>
      <c r="D5119" s="178" t="s">
        <v>8013</v>
      </c>
      <c r="E5119" s="179">
        <v>41353</v>
      </c>
      <c r="F5119" s="180">
        <v>0</v>
      </c>
      <c r="G5119" s="180">
        <v>78405.94</v>
      </c>
      <c r="H5119" s="180">
        <v>0</v>
      </c>
      <c r="I5119" s="180">
        <f t="shared" si="158"/>
        <v>78405.94</v>
      </c>
      <c r="J5119" s="177" t="str">
        <f t="shared" si="159"/>
        <v>Date &gt; 1920</v>
      </c>
    </row>
    <row r="5120" spans="1:10" x14ac:dyDescent="0.3">
      <c r="A5120" s="178" t="s">
        <v>270</v>
      </c>
      <c r="B5120" s="178" t="s">
        <v>57</v>
      </c>
      <c r="C5120" s="178" t="s">
        <v>1428</v>
      </c>
      <c r="D5120" s="178" t="s">
        <v>8013</v>
      </c>
      <c r="E5120" s="179">
        <v>41365</v>
      </c>
      <c r="F5120" s="180">
        <v>0</v>
      </c>
      <c r="G5120" s="180">
        <v>20439.55</v>
      </c>
      <c r="H5120" s="180">
        <v>0</v>
      </c>
      <c r="I5120" s="180">
        <f t="shared" si="158"/>
        <v>20439.55</v>
      </c>
      <c r="J5120" s="177" t="str">
        <f t="shared" si="159"/>
        <v>Date &gt; 1920</v>
      </c>
    </row>
    <row r="5121" spans="1:10" x14ac:dyDescent="0.3">
      <c r="A5121" s="178" t="s">
        <v>270</v>
      </c>
      <c r="B5121" s="178" t="s">
        <v>57</v>
      </c>
      <c r="C5121" s="178" t="s">
        <v>1428</v>
      </c>
      <c r="D5121" s="178" t="s">
        <v>8013</v>
      </c>
      <c r="E5121" s="179">
        <v>41423</v>
      </c>
      <c r="F5121" s="180">
        <v>0</v>
      </c>
      <c r="G5121" s="180">
        <v>106465.5</v>
      </c>
      <c r="H5121" s="180">
        <v>0</v>
      </c>
      <c r="I5121" s="180">
        <f t="shared" si="158"/>
        <v>106465.5</v>
      </c>
      <c r="J5121" s="177" t="str">
        <f t="shared" si="159"/>
        <v>Date &gt; 1920</v>
      </c>
    </row>
    <row r="5122" spans="1:10" x14ac:dyDescent="0.3">
      <c r="A5122" s="178" t="s">
        <v>270</v>
      </c>
      <c r="B5122" s="178" t="s">
        <v>57</v>
      </c>
      <c r="C5122" s="178" t="s">
        <v>1428</v>
      </c>
      <c r="D5122" s="178" t="s">
        <v>8013</v>
      </c>
      <c r="E5122" s="179">
        <v>41488</v>
      </c>
      <c r="F5122" s="180">
        <v>0</v>
      </c>
      <c r="G5122" s="180">
        <v>30231.46</v>
      </c>
      <c r="H5122" s="180">
        <v>0</v>
      </c>
      <c r="I5122" s="180">
        <f t="shared" si="158"/>
        <v>30231.46</v>
      </c>
      <c r="J5122" s="177" t="str">
        <f t="shared" si="159"/>
        <v>Date &gt; 1920</v>
      </c>
    </row>
    <row r="5123" spans="1:10" x14ac:dyDescent="0.3">
      <c r="A5123" s="178" t="s">
        <v>270</v>
      </c>
      <c r="B5123" s="178" t="s">
        <v>57</v>
      </c>
      <c r="C5123" s="178" t="s">
        <v>1428</v>
      </c>
      <c r="D5123" s="178" t="s">
        <v>8013</v>
      </c>
      <c r="E5123" s="179">
        <v>41536</v>
      </c>
      <c r="F5123" s="180">
        <v>0</v>
      </c>
      <c r="G5123" s="180">
        <v>35127.1</v>
      </c>
      <c r="H5123" s="180">
        <v>0</v>
      </c>
      <c r="I5123" s="180">
        <f t="shared" si="158"/>
        <v>35127.1</v>
      </c>
      <c r="J5123" s="177" t="str">
        <f t="shared" si="159"/>
        <v>Date &gt; 1920</v>
      </c>
    </row>
    <row r="5124" spans="1:10" x14ac:dyDescent="0.3">
      <c r="A5124" s="178" t="s">
        <v>270</v>
      </c>
      <c r="B5124" s="178" t="s">
        <v>57</v>
      </c>
      <c r="C5124" s="178" t="s">
        <v>1428</v>
      </c>
      <c r="D5124" s="178" t="s">
        <v>8013</v>
      </c>
      <c r="E5124" s="179">
        <v>41596</v>
      </c>
      <c r="F5124" s="180">
        <v>0</v>
      </c>
      <c r="G5124" s="180">
        <v>36293.370000000003</v>
      </c>
      <c r="H5124" s="180">
        <v>0</v>
      </c>
      <c r="I5124" s="180">
        <f t="shared" si="158"/>
        <v>36293.370000000003</v>
      </c>
      <c r="J5124" s="177" t="str">
        <f t="shared" si="159"/>
        <v>Date &gt; 1920</v>
      </c>
    </row>
    <row r="5125" spans="1:10" x14ac:dyDescent="0.3">
      <c r="A5125" s="178" t="s">
        <v>270</v>
      </c>
      <c r="B5125" s="178" t="s">
        <v>57</v>
      </c>
      <c r="C5125" s="178" t="s">
        <v>1428</v>
      </c>
      <c r="D5125" s="178" t="s">
        <v>8013</v>
      </c>
      <c r="E5125" s="179">
        <v>41647</v>
      </c>
      <c r="F5125" s="180">
        <v>0</v>
      </c>
      <c r="G5125" s="180">
        <v>88378.48</v>
      </c>
      <c r="H5125" s="180">
        <v>0</v>
      </c>
      <c r="I5125" s="180">
        <f t="shared" ref="I5125:I5188" si="160">SUM(F5125:H5125)</f>
        <v>88378.48</v>
      </c>
      <c r="J5125" s="177" t="str">
        <f t="shared" ref="J5125:J5188" si="161">IF(OR(YEAR(E5125)&gt; 1920, ISBLANK(E5125)), "Date &gt; 1920", "Sketchy date")</f>
        <v>Date &gt; 1920</v>
      </c>
    </row>
    <row r="5126" spans="1:10" x14ac:dyDescent="0.3">
      <c r="A5126" s="178" t="s">
        <v>270</v>
      </c>
      <c r="B5126" s="178" t="s">
        <v>57</v>
      </c>
      <c r="C5126" s="178" t="s">
        <v>1428</v>
      </c>
      <c r="D5126" s="178" t="s">
        <v>8013</v>
      </c>
      <c r="E5126" s="179">
        <v>41967</v>
      </c>
      <c r="F5126" s="180">
        <v>0</v>
      </c>
      <c r="G5126" s="180">
        <v>24536.37</v>
      </c>
      <c r="H5126" s="180">
        <v>0</v>
      </c>
      <c r="I5126" s="180">
        <f t="shared" si="160"/>
        <v>24536.37</v>
      </c>
      <c r="J5126" s="177" t="str">
        <f t="shared" si="161"/>
        <v>Date &gt; 1920</v>
      </c>
    </row>
    <row r="5127" spans="1:10" x14ac:dyDescent="0.3">
      <c r="A5127" s="178" t="s">
        <v>270</v>
      </c>
      <c r="B5127" s="178" t="s">
        <v>57</v>
      </c>
      <c r="C5127" s="178" t="s">
        <v>1428</v>
      </c>
      <c r="D5127" s="178" t="s">
        <v>8013</v>
      </c>
      <c r="E5127" s="179">
        <v>42018</v>
      </c>
      <c r="F5127" s="180">
        <v>0</v>
      </c>
      <c r="G5127" s="180">
        <v>67335.94</v>
      </c>
      <c r="H5127" s="180">
        <v>0</v>
      </c>
      <c r="I5127" s="180">
        <f t="shared" si="160"/>
        <v>67335.94</v>
      </c>
      <c r="J5127" s="177" t="str">
        <f t="shared" si="161"/>
        <v>Date &gt; 1920</v>
      </c>
    </row>
    <row r="5128" spans="1:10" x14ac:dyDescent="0.3">
      <c r="A5128" s="178" t="s">
        <v>270</v>
      </c>
      <c r="B5128" s="178" t="s">
        <v>57</v>
      </c>
      <c r="C5128" s="178" t="s">
        <v>1428</v>
      </c>
      <c r="D5128" s="178" t="s">
        <v>8014</v>
      </c>
      <c r="E5128" s="179">
        <v>40107</v>
      </c>
      <c r="F5128" s="180">
        <v>22263</v>
      </c>
      <c r="G5128" s="180">
        <v>0</v>
      </c>
      <c r="H5128" s="180">
        <v>1172.04</v>
      </c>
      <c r="I5128" s="180">
        <f t="shared" si="160"/>
        <v>23435.040000000001</v>
      </c>
      <c r="J5128" s="177" t="str">
        <f t="shared" si="161"/>
        <v>Date &gt; 1920</v>
      </c>
    </row>
    <row r="5129" spans="1:10" x14ac:dyDescent="0.3">
      <c r="A5129" s="178" t="s">
        <v>270</v>
      </c>
      <c r="B5129" s="178" t="s">
        <v>57</v>
      </c>
      <c r="C5129" s="178" t="s">
        <v>1428</v>
      </c>
      <c r="D5129" s="178" t="s">
        <v>8014</v>
      </c>
      <c r="E5129" s="179">
        <v>40156</v>
      </c>
      <c r="F5129" s="180">
        <v>31360</v>
      </c>
      <c r="G5129" s="180">
        <v>0</v>
      </c>
      <c r="H5129" s="180">
        <v>5025.9799999999996</v>
      </c>
      <c r="I5129" s="180">
        <f t="shared" si="160"/>
        <v>36385.979999999996</v>
      </c>
      <c r="J5129" s="177" t="str">
        <f t="shared" si="161"/>
        <v>Date &gt; 1920</v>
      </c>
    </row>
    <row r="5130" spans="1:10" x14ac:dyDescent="0.3">
      <c r="A5130" s="178" t="s">
        <v>270</v>
      </c>
      <c r="B5130" s="178" t="s">
        <v>57</v>
      </c>
      <c r="C5130" s="178" t="s">
        <v>1428</v>
      </c>
      <c r="D5130" s="178" t="s">
        <v>8014</v>
      </c>
      <c r="E5130" s="179">
        <v>40171</v>
      </c>
      <c r="F5130" s="180">
        <v>119313</v>
      </c>
      <c r="G5130" s="180">
        <v>0</v>
      </c>
      <c r="H5130" s="180">
        <v>6279.64</v>
      </c>
      <c r="I5130" s="180">
        <f t="shared" si="160"/>
        <v>125592.64</v>
      </c>
      <c r="J5130" s="177" t="str">
        <f t="shared" si="161"/>
        <v>Date &gt; 1920</v>
      </c>
    </row>
    <row r="5131" spans="1:10" x14ac:dyDescent="0.3">
      <c r="A5131" s="178" t="s">
        <v>270</v>
      </c>
      <c r="B5131" s="178" t="s">
        <v>57</v>
      </c>
      <c r="C5131" s="178" t="s">
        <v>1428</v>
      </c>
      <c r="D5131" s="178" t="s">
        <v>8014</v>
      </c>
      <c r="E5131" s="179">
        <v>40233</v>
      </c>
      <c r="F5131" s="180">
        <v>451656</v>
      </c>
      <c r="G5131" s="180">
        <v>0</v>
      </c>
      <c r="H5131" s="180">
        <v>23771.7</v>
      </c>
      <c r="I5131" s="180">
        <f t="shared" si="160"/>
        <v>475427.7</v>
      </c>
      <c r="J5131" s="177" t="str">
        <f t="shared" si="161"/>
        <v>Date &gt; 1920</v>
      </c>
    </row>
    <row r="5132" spans="1:10" x14ac:dyDescent="0.3">
      <c r="A5132" s="178" t="s">
        <v>270</v>
      </c>
      <c r="B5132" s="178" t="s">
        <v>57</v>
      </c>
      <c r="C5132" s="178" t="s">
        <v>1428</v>
      </c>
      <c r="D5132" s="178" t="s">
        <v>8014</v>
      </c>
      <c r="E5132" s="179">
        <v>40276</v>
      </c>
      <c r="F5132" s="180">
        <v>1542</v>
      </c>
      <c r="G5132" s="180">
        <v>0</v>
      </c>
      <c r="H5132" s="180">
        <v>81.27</v>
      </c>
      <c r="I5132" s="180">
        <f t="shared" si="160"/>
        <v>1623.27</v>
      </c>
      <c r="J5132" s="177" t="str">
        <f t="shared" si="161"/>
        <v>Date &gt; 1920</v>
      </c>
    </row>
    <row r="5133" spans="1:10" x14ac:dyDescent="0.3">
      <c r="A5133" s="178" t="s">
        <v>270</v>
      </c>
      <c r="B5133" s="178" t="s">
        <v>57</v>
      </c>
      <c r="C5133" s="178" t="s">
        <v>1428</v>
      </c>
      <c r="D5133" s="178" t="s">
        <v>8014</v>
      </c>
      <c r="E5133" s="179">
        <v>40317</v>
      </c>
      <c r="F5133" s="180">
        <v>1089</v>
      </c>
      <c r="G5133" s="180">
        <v>0</v>
      </c>
      <c r="H5133" s="180">
        <v>57.13</v>
      </c>
      <c r="I5133" s="180">
        <f t="shared" si="160"/>
        <v>1146.1300000000001</v>
      </c>
      <c r="J5133" s="177" t="str">
        <f t="shared" si="161"/>
        <v>Date &gt; 1920</v>
      </c>
    </row>
    <row r="5134" spans="1:10" x14ac:dyDescent="0.3">
      <c r="A5134" s="178" t="s">
        <v>270</v>
      </c>
      <c r="B5134" s="178" t="s">
        <v>57</v>
      </c>
      <c r="C5134" s="178" t="s">
        <v>1428</v>
      </c>
      <c r="D5134" s="178" t="s">
        <v>8014</v>
      </c>
      <c r="E5134" s="179">
        <v>40340</v>
      </c>
      <c r="F5134" s="180">
        <v>74600</v>
      </c>
      <c r="G5134" s="180">
        <v>0</v>
      </c>
      <c r="H5134" s="180">
        <v>4301.7700000000004</v>
      </c>
      <c r="I5134" s="180">
        <f t="shared" si="160"/>
        <v>78901.77</v>
      </c>
      <c r="J5134" s="177" t="str">
        <f t="shared" si="161"/>
        <v>Date &gt; 1920</v>
      </c>
    </row>
    <row r="5135" spans="1:10" x14ac:dyDescent="0.3">
      <c r="A5135" s="178" t="s">
        <v>270</v>
      </c>
      <c r="B5135" s="178" t="s">
        <v>57</v>
      </c>
      <c r="C5135" s="178" t="s">
        <v>1428</v>
      </c>
      <c r="D5135" s="178" t="s">
        <v>8014</v>
      </c>
      <c r="E5135" s="179">
        <v>40409</v>
      </c>
      <c r="F5135" s="180">
        <v>2288</v>
      </c>
      <c r="G5135" s="180">
        <v>0</v>
      </c>
      <c r="H5135" s="180">
        <v>120.32</v>
      </c>
      <c r="I5135" s="180">
        <f t="shared" si="160"/>
        <v>2408.3200000000002</v>
      </c>
      <c r="J5135" s="177" t="str">
        <f t="shared" si="161"/>
        <v>Date &gt; 1920</v>
      </c>
    </row>
    <row r="5136" spans="1:10" x14ac:dyDescent="0.3">
      <c r="A5136" s="178" t="s">
        <v>270</v>
      </c>
      <c r="B5136" s="178" t="s">
        <v>57</v>
      </c>
      <c r="C5136" s="178" t="s">
        <v>1428</v>
      </c>
      <c r="D5136" s="178" t="s">
        <v>8014</v>
      </c>
      <c r="E5136" s="179">
        <v>40428</v>
      </c>
      <c r="F5136" s="180">
        <v>5879</v>
      </c>
      <c r="G5136" s="180">
        <v>0</v>
      </c>
      <c r="H5136" s="180">
        <v>309.5</v>
      </c>
      <c r="I5136" s="180">
        <f t="shared" si="160"/>
        <v>6188.5</v>
      </c>
      <c r="J5136" s="177" t="str">
        <f t="shared" si="161"/>
        <v>Date &gt; 1920</v>
      </c>
    </row>
    <row r="5137" spans="1:10" x14ac:dyDescent="0.3">
      <c r="A5137" s="178" t="s">
        <v>270</v>
      </c>
      <c r="B5137" s="178" t="s">
        <v>57</v>
      </c>
      <c r="C5137" s="178" t="s">
        <v>1428</v>
      </c>
      <c r="D5137" s="178" t="s">
        <v>8014</v>
      </c>
      <c r="E5137" s="179">
        <v>40500</v>
      </c>
      <c r="F5137" s="180">
        <v>23757</v>
      </c>
      <c r="G5137" s="180">
        <v>0</v>
      </c>
      <c r="H5137" s="180">
        <v>1249.8</v>
      </c>
      <c r="I5137" s="180">
        <f t="shared" si="160"/>
        <v>25006.799999999999</v>
      </c>
      <c r="J5137" s="177" t="str">
        <f t="shared" si="161"/>
        <v>Date &gt; 1920</v>
      </c>
    </row>
    <row r="5138" spans="1:10" x14ac:dyDescent="0.3">
      <c r="A5138" s="178" t="s">
        <v>270</v>
      </c>
      <c r="B5138" s="178" t="s">
        <v>57</v>
      </c>
      <c r="C5138" s="178" t="s">
        <v>1428</v>
      </c>
      <c r="D5138" s="178" t="s">
        <v>8014</v>
      </c>
      <c r="E5138" s="179">
        <v>40526</v>
      </c>
      <c r="F5138" s="180">
        <v>159473</v>
      </c>
      <c r="G5138" s="180">
        <v>0</v>
      </c>
      <c r="H5138" s="180">
        <v>14555.58</v>
      </c>
      <c r="I5138" s="180">
        <f t="shared" si="160"/>
        <v>174028.58</v>
      </c>
      <c r="J5138" s="177" t="str">
        <f t="shared" si="161"/>
        <v>Date &gt; 1920</v>
      </c>
    </row>
    <row r="5139" spans="1:10" x14ac:dyDescent="0.3">
      <c r="A5139" s="178" t="s">
        <v>270</v>
      </c>
      <c r="B5139" s="178" t="s">
        <v>57</v>
      </c>
      <c r="C5139" s="178" t="s">
        <v>1428</v>
      </c>
      <c r="D5139" s="178" t="s">
        <v>8014</v>
      </c>
      <c r="E5139" s="179">
        <v>40576</v>
      </c>
      <c r="F5139" s="180">
        <v>38783</v>
      </c>
      <c r="G5139" s="180">
        <v>0</v>
      </c>
      <c r="H5139" s="180">
        <v>2148.5300000000002</v>
      </c>
      <c r="I5139" s="180">
        <f t="shared" si="160"/>
        <v>40931.53</v>
      </c>
      <c r="J5139" s="177" t="str">
        <f t="shared" si="161"/>
        <v>Date &gt; 1920</v>
      </c>
    </row>
    <row r="5140" spans="1:10" x14ac:dyDescent="0.3">
      <c r="A5140" s="178" t="s">
        <v>270</v>
      </c>
      <c r="B5140" s="178" t="s">
        <v>57</v>
      </c>
      <c r="C5140" s="178" t="s">
        <v>1428</v>
      </c>
      <c r="D5140" s="178" t="s">
        <v>8014</v>
      </c>
      <c r="E5140" s="179">
        <v>40616</v>
      </c>
      <c r="F5140" s="180">
        <v>23252</v>
      </c>
      <c r="G5140" s="180">
        <v>0</v>
      </c>
      <c r="H5140" s="180">
        <v>1545.06</v>
      </c>
      <c r="I5140" s="180">
        <f t="shared" si="160"/>
        <v>24797.06</v>
      </c>
      <c r="J5140" s="177" t="str">
        <f t="shared" si="161"/>
        <v>Date &gt; 1920</v>
      </c>
    </row>
    <row r="5141" spans="1:10" x14ac:dyDescent="0.3">
      <c r="A5141" s="178" t="s">
        <v>270</v>
      </c>
      <c r="B5141" s="178" t="s">
        <v>57</v>
      </c>
      <c r="C5141" s="178" t="s">
        <v>1428</v>
      </c>
      <c r="D5141" s="178" t="s">
        <v>8014</v>
      </c>
      <c r="E5141" s="179">
        <v>40659</v>
      </c>
      <c r="F5141" s="180">
        <v>26242</v>
      </c>
      <c r="G5141" s="180">
        <v>0</v>
      </c>
      <c r="H5141" s="180">
        <v>1381.52</v>
      </c>
      <c r="I5141" s="180">
        <f t="shared" si="160"/>
        <v>27623.52</v>
      </c>
      <c r="J5141" s="177" t="str">
        <f t="shared" si="161"/>
        <v>Date &gt; 1920</v>
      </c>
    </row>
    <row r="5142" spans="1:10" x14ac:dyDescent="0.3">
      <c r="A5142" s="178" t="s">
        <v>270</v>
      </c>
      <c r="B5142" s="178" t="s">
        <v>57</v>
      </c>
      <c r="C5142" s="178" t="s">
        <v>1428</v>
      </c>
      <c r="D5142" s="178" t="s">
        <v>8014</v>
      </c>
      <c r="E5142" s="179">
        <v>40724</v>
      </c>
      <c r="F5142" s="180">
        <v>94972</v>
      </c>
      <c r="G5142" s="180">
        <v>0</v>
      </c>
      <c r="H5142" s="180">
        <v>4998.83</v>
      </c>
      <c r="I5142" s="180">
        <f t="shared" si="160"/>
        <v>99970.83</v>
      </c>
      <c r="J5142" s="177" t="str">
        <f t="shared" si="161"/>
        <v>Date &gt; 1920</v>
      </c>
    </row>
    <row r="5143" spans="1:10" x14ac:dyDescent="0.3">
      <c r="A5143" s="178" t="s">
        <v>270</v>
      </c>
      <c r="B5143" s="178" t="s">
        <v>57</v>
      </c>
      <c r="C5143" s="178" t="s">
        <v>1428</v>
      </c>
      <c r="D5143" s="178" t="s">
        <v>8014</v>
      </c>
      <c r="E5143" s="179">
        <v>40770</v>
      </c>
      <c r="F5143" s="180">
        <v>60684</v>
      </c>
      <c r="G5143" s="180">
        <v>0</v>
      </c>
      <c r="H5143" s="180">
        <v>3194.05</v>
      </c>
      <c r="I5143" s="180">
        <f t="shared" si="160"/>
        <v>63878.05</v>
      </c>
      <c r="J5143" s="177" t="str">
        <f t="shared" si="161"/>
        <v>Date &gt; 1920</v>
      </c>
    </row>
    <row r="5144" spans="1:10" x14ac:dyDescent="0.3">
      <c r="A5144" s="178" t="s">
        <v>270</v>
      </c>
      <c r="B5144" s="178" t="s">
        <v>57</v>
      </c>
      <c r="C5144" s="178" t="s">
        <v>1428</v>
      </c>
      <c r="D5144" s="178" t="s">
        <v>8014</v>
      </c>
      <c r="E5144" s="179">
        <v>40817</v>
      </c>
      <c r="F5144" s="180">
        <v>60915</v>
      </c>
      <c r="G5144" s="180">
        <v>0</v>
      </c>
      <c r="H5144" s="180">
        <v>2459.2800000000002</v>
      </c>
      <c r="I5144" s="180">
        <f t="shared" si="160"/>
        <v>63374.28</v>
      </c>
      <c r="J5144" s="177" t="str">
        <f t="shared" si="161"/>
        <v>Date &gt; 1920</v>
      </c>
    </row>
    <row r="5145" spans="1:10" x14ac:dyDescent="0.3">
      <c r="A5145" s="178" t="s">
        <v>270</v>
      </c>
      <c r="B5145" s="178" t="s">
        <v>57</v>
      </c>
      <c r="C5145" s="178" t="s">
        <v>1428</v>
      </c>
      <c r="D5145" s="178" t="s">
        <v>8014</v>
      </c>
      <c r="E5145" s="179">
        <v>40854</v>
      </c>
      <c r="F5145" s="180">
        <v>69637</v>
      </c>
      <c r="G5145" s="180">
        <v>0</v>
      </c>
      <c r="H5145" s="180">
        <v>0</v>
      </c>
      <c r="I5145" s="180">
        <f t="shared" si="160"/>
        <v>69637</v>
      </c>
      <c r="J5145" s="177" t="str">
        <f t="shared" si="161"/>
        <v>Date &gt; 1920</v>
      </c>
    </row>
    <row r="5146" spans="1:10" x14ac:dyDescent="0.3">
      <c r="A5146" s="178" t="s">
        <v>270</v>
      </c>
      <c r="B5146" s="178" t="s">
        <v>57</v>
      </c>
      <c r="C5146" s="178" t="s">
        <v>1428</v>
      </c>
      <c r="D5146" s="178" t="s">
        <v>8014</v>
      </c>
      <c r="E5146" s="179">
        <v>40885</v>
      </c>
      <c r="F5146" s="180">
        <v>6869</v>
      </c>
      <c r="G5146" s="180">
        <v>0</v>
      </c>
      <c r="H5146" s="180">
        <v>0</v>
      </c>
      <c r="I5146" s="180">
        <f t="shared" si="160"/>
        <v>6869</v>
      </c>
      <c r="J5146" s="177" t="str">
        <f t="shared" si="161"/>
        <v>Date &gt; 1920</v>
      </c>
    </row>
    <row r="5147" spans="1:10" x14ac:dyDescent="0.3">
      <c r="A5147" s="178" t="s">
        <v>270</v>
      </c>
      <c r="B5147" s="178" t="s">
        <v>57</v>
      </c>
      <c r="C5147" s="178" t="s">
        <v>1428</v>
      </c>
      <c r="D5147" s="178" t="s">
        <v>8014</v>
      </c>
      <c r="E5147" s="179">
        <v>40919</v>
      </c>
      <c r="F5147" s="180">
        <v>55796</v>
      </c>
      <c r="G5147" s="180">
        <v>0</v>
      </c>
      <c r="H5147" s="180">
        <v>0</v>
      </c>
      <c r="I5147" s="180">
        <f t="shared" si="160"/>
        <v>55796</v>
      </c>
      <c r="J5147" s="177" t="str">
        <f t="shared" si="161"/>
        <v>Date &gt; 1920</v>
      </c>
    </row>
    <row r="5148" spans="1:10" x14ac:dyDescent="0.3">
      <c r="A5148" s="178" t="s">
        <v>270</v>
      </c>
      <c r="B5148" s="178" t="s">
        <v>57</v>
      </c>
      <c r="C5148" s="178" t="s">
        <v>1428</v>
      </c>
      <c r="D5148" s="178" t="s">
        <v>8014</v>
      </c>
      <c r="E5148" s="179">
        <v>42247</v>
      </c>
      <c r="F5148" s="180">
        <v>50000</v>
      </c>
      <c r="G5148" s="180">
        <v>0</v>
      </c>
      <c r="H5148" s="180">
        <v>0</v>
      </c>
      <c r="I5148" s="180">
        <f t="shared" si="160"/>
        <v>50000</v>
      </c>
      <c r="J5148" s="177" t="str">
        <f t="shared" si="161"/>
        <v>Date &gt; 1920</v>
      </c>
    </row>
    <row r="5149" spans="1:10" x14ac:dyDescent="0.3">
      <c r="A5149" s="178" t="s">
        <v>270</v>
      </c>
      <c r="B5149" s="178" t="s">
        <v>57</v>
      </c>
      <c r="C5149" s="178" t="s">
        <v>1428</v>
      </c>
      <c r="D5149" s="178" t="s">
        <v>8014</v>
      </c>
      <c r="E5149" s="179">
        <v>42247</v>
      </c>
      <c r="F5149" s="180">
        <v>8828</v>
      </c>
      <c r="G5149" s="180">
        <v>0</v>
      </c>
      <c r="H5149" s="180">
        <v>0</v>
      </c>
      <c r="I5149" s="180">
        <f t="shared" si="160"/>
        <v>8828</v>
      </c>
      <c r="J5149" s="177" t="str">
        <f t="shared" si="161"/>
        <v>Date &gt; 1920</v>
      </c>
    </row>
    <row r="5150" spans="1:10" x14ac:dyDescent="0.3">
      <c r="A5150" s="178" t="s">
        <v>270</v>
      </c>
      <c r="B5150" s="178" t="s">
        <v>57</v>
      </c>
      <c r="C5150" s="178" t="s">
        <v>1428</v>
      </c>
      <c r="D5150" s="178" t="s">
        <v>8015</v>
      </c>
      <c r="E5150" s="179">
        <v>40239</v>
      </c>
      <c r="F5150" s="180">
        <v>0</v>
      </c>
      <c r="G5150" s="180">
        <v>24457.59</v>
      </c>
      <c r="H5150" s="180">
        <v>12228.8</v>
      </c>
      <c r="I5150" s="180">
        <f t="shared" si="160"/>
        <v>36686.39</v>
      </c>
      <c r="J5150" s="177" t="str">
        <f t="shared" si="161"/>
        <v>Date &gt; 1920</v>
      </c>
    </row>
    <row r="5151" spans="1:10" x14ac:dyDescent="0.3">
      <c r="A5151" s="178" t="s">
        <v>270</v>
      </c>
      <c r="B5151" s="178" t="s">
        <v>57</v>
      </c>
      <c r="C5151" s="178" t="s">
        <v>1428</v>
      </c>
      <c r="D5151" s="178" t="s">
        <v>8016</v>
      </c>
      <c r="E5151" s="209">
        <v>0</v>
      </c>
      <c r="F5151" s="180">
        <v>0</v>
      </c>
      <c r="G5151" s="180">
        <v>289925.58</v>
      </c>
      <c r="H5151" s="180">
        <v>0</v>
      </c>
      <c r="I5151" s="180">
        <f t="shared" si="160"/>
        <v>289925.58</v>
      </c>
      <c r="J5151" s="177" t="str">
        <f t="shared" si="161"/>
        <v>Sketchy date</v>
      </c>
    </row>
    <row r="5152" spans="1:10" x14ac:dyDescent="0.3">
      <c r="A5152" s="178" t="s">
        <v>270</v>
      </c>
      <c r="B5152" s="178" t="s">
        <v>57</v>
      </c>
      <c r="C5152" s="178" t="s">
        <v>1428</v>
      </c>
      <c r="D5152" s="178" t="s">
        <v>8016</v>
      </c>
      <c r="E5152" s="209">
        <v>0</v>
      </c>
      <c r="F5152" s="180">
        <v>0</v>
      </c>
      <c r="G5152" s="180">
        <v>287283.24</v>
      </c>
      <c r="H5152" s="180">
        <v>0</v>
      </c>
      <c r="I5152" s="180">
        <f t="shared" si="160"/>
        <v>287283.24</v>
      </c>
      <c r="J5152" s="177" t="str">
        <f t="shared" si="161"/>
        <v>Sketchy date</v>
      </c>
    </row>
    <row r="5153" spans="1:10" x14ac:dyDescent="0.3">
      <c r="A5153" s="178" t="s">
        <v>270</v>
      </c>
      <c r="B5153" s="178" t="s">
        <v>57</v>
      </c>
      <c r="C5153" s="178" t="s">
        <v>1428</v>
      </c>
      <c r="D5153" s="178" t="s">
        <v>8016</v>
      </c>
      <c r="E5153" s="209">
        <v>0</v>
      </c>
      <c r="F5153" s="180">
        <v>0</v>
      </c>
      <c r="G5153" s="180">
        <v>305652.63</v>
      </c>
      <c r="H5153" s="180">
        <v>0</v>
      </c>
      <c r="I5153" s="180">
        <f t="shared" si="160"/>
        <v>305652.63</v>
      </c>
      <c r="J5153" s="177" t="str">
        <f t="shared" si="161"/>
        <v>Sketchy date</v>
      </c>
    </row>
    <row r="5154" spans="1:10" x14ac:dyDescent="0.3">
      <c r="A5154" s="178" t="s">
        <v>270</v>
      </c>
      <c r="B5154" s="178" t="s">
        <v>57</v>
      </c>
      <c r="C5154" s="178" t="s">
        <v>1428</v>
      </c>
      <c r="D5154" s="178" t="s">
        <v>8017</v>
      </c>
      <c r="E5154" s="209">
        <v>0</v>
      </c>
      <c r="F5154" s="180">
        <v>0</v>
      </c>
      <c r="G5154" s="180">
        <v>459944.91</v>
      </c>
      <c r="H5154" s="180">
        <v>0</v>
      </c>
      <c r="I5154" s="180">
        <f t="shared" si="160"/>
        <v>459944.91</v>
      </c>
      <c r="J5154" s="177" t="str">
        <f t="shared" si="161"/>
        <v>Sketchy date</v>
      </c>
    </row>
    <row r="5155" spans="1:10" x14ac:dyDescent="0.3">
      <c r="A5155" s="178" t="s">
        <v>270</v>
      </c>
      <c r="B5155" s="178" t="s">
        <v>57</v>
      </c>
      <c r="C5155" s="178" t="s">
        <v>1428</v>
      </c>
      <c r="D5155" s="178" t="s">
        <v>8017</v>
      </c>
      <c r="E5155" s="209">
        <v>0</v>
      </c>
      <c r="F5155" s="180">
        <v>0</v>
      </c>
      <c r="G5155" s="180">
        <v>476521.32</v>
      </c>
      <c r="H5155" s="180">
        <v>0</v>
      </c>
      <c r="I5155" s="180">
        <f t="shared" si="160"/>
        <v>476521.32</v>
      </c>
      <c r="J5155" s="177" t="str">
        <f t="shared" si="161"/>
        <v>Sketchy date</v>
      </c>
    </row>
    <row r="5156" spans="1:10" x14ac:dyDescent="0.3">
      <c r="A5156" s="178" t="s">
        <v>270</v>
      </c>
      <c r="B5156" s="178" t="s">
        <v>57</v>
      </c>
      <c r="C5156" s="178" t="s">
        <v>1428</v>
      </c>
      <c r="D5156" s="178" t="s">
        <v>8018</v>
      </c>
      <c r="E5156" s="209">
        <v>0</v>
      </c>
      <c r="F5156" s="180">
        <v>0</v>
      </c>
      <c r="G5156" s="180">
        <v>21067.31</v>
      </c>
      <c r="H5156" s="180">
        <v>0</v>
      </c>
      <c r="I5156" s="180">
        <f t="shared" si="160"/>
        <v>21067.31</v>
      </c>
      <c r="J5156" s="177" t="str">
        <f t="shared" si="161"/>
        <v>Sketchy date</v>
      </c>
    </row>
    <row r="5157" spans="1:10" x14ac:dyDescent="0.3">
      <c r="A5157" s="178" t="s">
        <v>270</v>
      </c>
      <c r="B5157" s="178" t="s">
        <v>57</v>
      </c>
      <c r="C5157" s="178" t="s">
        <v>1428</v>
      </c>
      <c r="D5157" s="178" t="s">
        <v>8018</v>
      </c>
      <c r="E5157" s="209">
        <v>0</v>
      </c>
      <c r="F5157" s="180">
        <v>0</v>
      </c>
      <c r="G5157" s="180">
        <v>56903</v>
      </c>
      <c r="H5157" s="180">
        <v>0</v>
      </c>
      <c r="I5157" s="180">
        <f t="shared" si="160"/>
        <v>56903</v>
      </c>
      <c r="J5157" s="177" t="str">
        <f t="shared" si="161"/>
        <v>Sketchy date</v>
      </c>
    </row>
    <row r="5158" spans="1:10" x14ac:dyDescent="0.3">
      <c r="A5158" s="178" t="s">
        <v>270</v>
      </c>
      <c r="B5158" s="178" t="s">
        <v>57</v>
      </c>
      <c r="C5158" s="178" t="s">
        <v>1428</v>
      </c>
      <c r="D5158" s="178" t="s">
        <v>8019</v>
      </c>
      <c r="E5158" s="209">
        <v>0</v>
      </c>
      <c r="F5158" s="180">
        <v>0</v>
      </c>
      <c r="G5158" s="180">
        <v>487911.01</v>
      </c>
      <c r="H5158" s="180">
        <v>0</v>
      </c>
      <c r="I5158" s="180">
        <f t="shared" si="160"/>
        <v>487911.01</v>
      </c>
      <c r="J5158" s="177" t="str">
        <f t="shared" si="161"/>
        <v>Sketchy date</v>
      </c>
    </row>
    <row r="5159" spans="1:10" x14ac:dyDescent="0.3">
      <c r="A5159" s="178" t="s">
        <v>270</v>
      </c>
      <c r="B5159" s="178" t="s">
        <v>57</v>
      </c>
      <c r="C5159" s="178" t="s">
        <v>1428</v>
      </c>
      <c r="D5159" s="178" t="s">
        <v>8019</v>
      </c>
      <c r="E5159" s="209">
        <v>0</v>
      </c>
      <c r="F5159" s="180">
        <v>0</v>
      </c>
      <c r="G5159" s="180">
        <v>486888.85</v>
      </c>
      <c r="H5159" s="180">
        <v>0</v>
      </c>
      <c r="I5159" s="180">
        <f t="shared" si="160"/>
        <v>486888.85</v>
      </c>
      <c r="J5159" s="177" t="str">
        <f t="shared" si="161"/>
        <v>Sketchy date</v>
      </c>
    </row>
    <row r="5160" spans="1:10" x14ac:dyDescent="0.3">
      <c r="A5160" s="178" t="s">
        <v>270</v>
      </c>
      <c r="B5160" s="178" t="s">
        <v>57</v>
      </c>
      <c r="C5160" s="178" t="s">
        <v>1428</v>
      </c>
      <c r="D5160" s="178" t="s">
        <v>8020</v>
      </c>
      <c r="E5160" s="209">
        <v>0</v>
      </c>
      <c r="F5160" s="180">
        <v>0</v>
      </c>
      <c r="G5160" s="180">
        <v>199760.04</v>
      </c>
      <c r="H5160" s="180">
        <v>0</v>
      </c>
      <c r="I5160" s="180">
        <f t="shared" si="160"/>
        <v>199760.04</v>
      </c>
      <c r="J5160" s="177" t="str">
        <f t="shared" si="161"/>
        <v>Sketchy date</v>
      </c>
    </row>
    <row r="5161" spans="1:10" x14ac:dyDescent="0.3">
      <c r="A5161" s="178" t="s">
        <v>270</v>
      </c>
      <c r="B5161" s="178" t="s">
        <v>57</v>
      </c>
      <c r="C5161" s="178" t="s">
        <v>1428</v>
      </c>
      <c r="D5161" s="178" t="s">
        <v>8021</v>
      </c>
      <c r="E5161" s="209">
        <v>0</v>
      </c>
      <c r="F5161" s="180">
        <v>0</v>
      </c>
      <c r="G5161" s="180">
        <v>276524.27</v>
      </c>
      <c r="H5161" s="180">
        <v>0</v>
      </c>
      <c r="I5161" s="180">
        <f t="shared" si="160"/>
        <v>276524.27</v>
      </c>
      <c r="J5161" s="177" t="str">
        <f t="shared" si="161"/>
        <v>Sketchy date</v>
      </c>
    </row>
    <row r="5162" spans="1:10" x14ac:dyDescent="0.3">
      <c r="A5162" s="178" t="s">
        <v>270</v>
      </c>
      <c r="B5162" s="178" t="s">
        <v>57</v>
      </c>
      <c r="C5162" s="178" t="s">
        <v>1428</v>
      </c>
      <c r="D5162" s="178" t="s">
        <v>8021</v>
      </c>
      <c r="E5162" s="209">
        <v>0</v>
      </c>
      <c r="F5162" s="180">
        <v>0</v>
      </c>
      <c r="G5162" s="180">
        <v>291860.84000000003</v>
      </c>
      <c r="H5162" s="180">
        <v>0</v>
      </c>
      <c r="I5162" s="180">
        <f t="shared" si="160"/>
        <v>291860.84000000003</v>
      </c>
      <c r="J5162" s="177" t="str">
        <f t="shared" si="161"/>
        <v>Sketchy date</v>
      </c>
    </row>
    <row r="5163" spans="1:10" x14ac:dyDescent="0.3">
      <c r="A5163" s="178" t="s">
        <v>270</v>
      </c>
      <c r="B5163" s="178" t="s">
        <v>57</v>
      </c>
      <c r="C5163" s="178" t="s">
        <v>1428</v>
      </c>
      <c r="D5163" s="178" t="s">
        <v>8022</v>
      </c>
      <c r="E5163" s="209">
        <v>0</v>
      </c>
      <c r="F5163" s="180">
        <v>0</v>
      </c>
      <c r="G5163" s="180">
        <v>493024.82</v>
      </c>
      <c r="H5163" s="180">
        <v>0</v>
      </c>
      <c r="I5163" s="180">
        <f t="shared" si="160"/>
        <v>493024.82</v>
      </c>
      <c r="J5163" s="177" t="str">
        <f t="shared" si="161"/>
        <v>Sketchy date</v>
      </c>
    </row>
    <row r="5164" spans="1:10" x14ac:dyDescent="0.3">
      <c r="A5164" s="178" t="s">
        <v>270</v>
      </c>
      <c r="B5164" s="178" t="s">
        <v>57</v>
      </c>
      <c r="C5164" s="178" t="s">
        <v>1428</v>
      </c>
      <c r="D5164" s="178" t="s">
        <v>8022</v>
      </c>
      <c r="E5164" s="209">
        <v>0</v>
      </c>
      <c r="F5164" s="180">
        <v>0</v>
      </c>
      <c r="G5164" s="180">
        <v>481851.43</v>
      </c>
      <c r="H5164" s="180">
        <v>0</v>
      </c>
      <c r="I5164" s="180">
        <f t="shared" si="160"/>
        <v>481851.43</v>
      </c>
      <c r="J5164" s="177" t="str">
        <f t="shared" si="161"/>
        <v>Sketchy date</v>
      </c>
    </row>
    <row r="5165" spans="1:10" x14ac:dyDescent="0.3">
      <c r="A5165" s="178" t="s">
        <v>270</v>
      </c>
      <c r="B5165" s="178" t="s">
        <v>57</v>
      </c>
      <c r="C5165" s="178" t="s">
        <v>1428</v>
      </c>
      <c r="D5165" s="178" t="s">
        <v>8023</v>
      </c>
      <c r="E5165" s="209">
        <v>0</v>
      </c>
      <c r="F5165" s="180">
        <v>0</v>
      </c>
      <c r="G5165" s="180">
        <v>599037.54</v>
      </c>
      <c r="H5165" s="180">
        <v>0</v>
      </c>
      <c r="I5165" s="180">
        <f t="shared" si="160"/>
        <v>599037.54</v>
      </c>
      <c r="J5165" s="177" t="str">
        <f t="shared" si="161"/>
        <v>Sketchy date</v>
      </c>
    </row>
    <row r="5166" spans="1:10" x14ac:dyDescent="0.3">
      <c r="A5166" s="178" t="s">
        <v>270</v>
      </c>
      <c r="B5166" s="178" t="s">
        <v>57</v>
      </c>
      <c r="C5166" s="178" t="s">
        <v>1428</v>
      </c>
      <c r="D5166" s="178" t="s">
        <v>8023</v>
      </c>
      <c r="E5166" s="209">
        <v>0</v>
      </c>
      <c r="F5166" s="180">
        <v>0</v>
      </c>
      <c r="G5166" s="180">
        <v>454652.44</v>
      </c>
      <c r="H5166" s="180">
        <v>0</v>
      </c>
      <c r="I5166" s="180">
        <f t="shared" si="160"/>
        <v>454652.44</v>
      </c>
      <c r="J5166" s="177" t="str">
        <f t="shared" si="161"/>
        <v>Sketchy date</v>
      </c>
    </row>
    <row r="5167" spans="1:10" x14ac:dyDescent="0.3">
      <c r="A5167" s="178" t="s">
        <v>270</v>
      </c>
      <c r="B5167" s="178" t="s">
        <v>57</v>
      </c>
      <c r="C5167" s="178" t="s">
        <v>1428</v>
      </c>
      <c r="D5167" s="178" t="s">
        <v>8024</v>
      </c>
      <c r="E5167" s="209">
        <v>0</v>
      </c>
      <c r="F5167" s="180">
        <v>0</v>
      </c>
      <c r="G5167" s="180">
        <v>209795</v>
      </c>
      <c r="H5167" s="180">
        <v>0</v>
      </c>
      <c r="I5167" s="180">
        <f t="shared" si="160"/>
        <v>209795</v>
      </c>
      <c r="J5167" s="177" t="str">
        <f t="shared" si="161"/>
        <v>Sketchy date</v>
      </c>
    </row>
    <row r="5168" spans="1:10" x14ac:dyDescent="0.3">
      <c r="A5168" s="178" t="s">
        <v>270</v>
      </c>
      <c r="B5168" s="178" t="s">
        <v>57</v>
      </c>
      <c r="C5168" s="178" t="s">
        <v>1428</v>
      </c>
      <c r="D5168" s="178" t="s">
        <v>8025</v>
      </c>
      <c r="E5168" s="209">
        <v>0</v>
      </c>
      <c r="F5168" s="180">
        <v>0</v>
      </c>
      <c r="G5168" s="180">
        <v>168693.46</v>
      </c>
      <c r="H5168" s="180">
        <v>0</v>
      </c>
      <c r="I5168" s="180">
        <f t="shared" si="160"/>
        <v>168693.46</v>
      </c>
      <c r="J5168" s="177" t="str">
        <f t="shared" si="161"/>
        <v>Sketchy date</v>
      </c>
    </row>
    <row r="5169" spans="1:10" x14ac:dyDescent="0.3">
      <c r="A5169" s="178" t="s">
        <v>270</v>
      </c>
      <c r="B5169" s="178" t="s">
        <v>57</v>
      </c>
      <c r="C5169" s="178" t="s">
        <v>1428</v>
      </c>
      <c r="D5169" s="178" t="s">
        <v>8025</v>
      </c>
      <c r="E5169" s="209">
        <v>0</v>
      </c>
      <c r="F5169" s="180">
        <v>0</v>
      </c>
      <c r="G5169" s="180">
        <v>123783.46</v>
      </c>
      <c r="H5169" s="180">
        <v>0</v>
      </c>
      <c r="I5169" s="180">
        <f t="shared" si="160"/>
        <v>123783.46</v>
      </c>
      <c r="J5169" s="177" t="str">
        <f t="shared" si="161"/>
        <v>Sketchy date</v>
      </c>
    </row>
    <row r="5170" spans="1:10" x14ac:dyDescent="0.3">
      <c r="A5170" s="178" t="s">
        <v>270</v>
      </c>
      <c r="B5170" s="178" t="s">
        <v>57</v>
      </c>
      <c r="C5170" s="178" t="s">
        <v>1428</v>
      </c>
      <c r="D5170" s="178" t="s">
        <v>8025</v>
      </c>
      <c r="E5170" s="209">
        <v>0</v>
      </c>
      <c r="F5170" s="180">
        <v>0</v>
      </c>
      <c r="G5170" s="180">
        <v>96828.33</v>
      </c>
      <c r="H5170" s="180">
        <v>0</v>
      </c>
      <c r="I5170" s="180">
        <f t="shared" si="160"/>
        <v>96828.33</v>
      </c>
      <c r="J5170" s="177" t="str">
        <f t="shared" si="161"/>
        <v>Sketchy date</v>
      </c>
    </row>
    <row r="5171" spans="1:10" x14ac:dyDescent="0.3">
      <c r="A5171" s="178" t="s">
        <v>270</v>
      </c>
      <c r="B5171" s="178" t="s">
        <v>57</v>
      </c>
      <c r="C5171" s="178" t="s">
        <v>1428</v>
      </c>
      <c r="D5171" s="178" t="s">
        <v>8026</v>
      </c>
      <c r="E5171" s="209">
        <v>0</v>
      </c>
      <c r="F5171" s="180">
        <v>0</v>
      </c>
      <c r="G5171" s="180">
        <v>158837.04999999999</v>
      </c>
      <c r="H5171" s="180">
        <v>0</v>
      </c>
      <c r="I5171" s="180">
        <f t="shared" si="160"/>
        <v>158837.04999999999</v>
      </c>
      <c r="J5171" s="177" t="str">
        <f t="shared" si="161"/>
        <v>Sketchy date</v>
      </c>
    </row>
    <row r="5172" spans="1:10" x14ac:dyDescent="0.3">
      <c r="A5172" s="178" t="s">
        <v>270</v>
      </c>
      <c r="B5172" s="178" t="s">
        <v>57</v>
      </c>
      <c r="C5172" s="178" t="s">
        <v>1428</v>
      </c>
      <c r="D5172" s="178" t="s">
        <v>8026</v>
      </c>
      <c r="E5172" s="209">
        <v>0</v>
      </c>
      <c r="F5172" s="180">
        <v>0</v>
      </c>
      <c r="G5172" s="180">
        <v>90050.48</v>
      </c>
      <c r="H5172" s="180">
        <v>0</v>
      </c>
      <c r="I5172" s="180">
        <f t="shared" si="160"/>
        <v>90050.48</v>
      </c>
      <c r="J5172" s="177" t="str">
        <f t="shared" si="161"/>
        <v>Sketchy date</v>
      </c>
    </row>
    <row r="5173" spans="1:10" x14ac:dyDescent="0.3">
      <c r="A5173" s="178" t="s">
        <v>270</v>
      </c>
      <c r="B5173" s="178" t="s">
        <v>57</v>
      </c>
      <c r="C5173" s="178" t="s">
        <v>1428</v>
      </c>
      <c r="D5173" s="178" t="s">
        <v>8027</v>
      </c>
      <c r="E5173" s="209">
        <v>0</v>
      </c>
      <c r="F5173" s="180">
        <v>0</v>
      </c>
      <c r="G5173" s="180">
        <v>2789074.89</v>
      </c>
      <c r="H5173" s="180">
        <v>-2783458.58</v>
      </c>
      <c r="I5173" s="180">
        <f t="shared" si="160"/>
        <v>5616.3100000000559</v>
      </c>
      <c r="J5173" s="177" t="str">
        <f t="shared" si="161"/>
        <v>Sketchy date</v>
      </c>
    </row>
    <row r="5174" spans="1:10" x14ac:dyDescent="0.3">
      <c r="A5174" s="178" t="s">
        <v>270</v>
      </c>
      <c r="B5174" s="178" t="s">
        <v>57</v>
      </c>
      <c r="C5174" s="178" t="s">
        <v>1428</v>
      </c>
      <c r="D5174" s="178" t="s">
        <v>8027</v>
      </c>
      <c r="E5174" s="209">
        <v>0</v>
      </c>
      <c r="F5174" s="180">
        <v>0</v>
      </c>
      <c r="G5174" s="180">
        <v>133290.44</v>
      </c>
      <c r="H5174" s="180">
        <v>0</v>
      </c>
      <c r="I5174" s="180">
        <f t="shared" si="160"/>
        <v>133290.44</v>
      </c>
      <c r="J5174" s="177" t="str">
        <f t="shared" si="161"/>
        <v>Sketchy date</v>
      </c>
    </row>
    <row r="5175" spans="1:10" x14ac:dyDescent="0.3">
      <c r="A5175" s="178" t="s">
        <v>270</v>
      </c>
      <c r="B5175" s="178" t="s">
        <v>57</v>
      </c>
      <c r="C5175" s="178" t="s">
        <v>1428</v>
      </c>
      <c r="D5175" s="178" t="s">
        <v>8027</v>
      </c>
      <c r="E5175" s="209">
        <v>0</v>
      </c>
      <c r="F5175" s="180">
        <v>0</v>
      </c>
      <c r="G5175" s="180">
        <v>82305.02</v>
      </c>
      <c r="H5175" s="180">
        <v>0</v>
      </c>
      <c r="I5175" s="180">
        <f t="shared" si="160"/>
        <v>82305.02</v>
      </c>
      <c r="J5175" s="177" t="str">
        <f t="shared" si="161"/>
        <v>Sketchy date</v>
      </c>
    </row>
    <row r="5176" spans="1:10" x14ac:dyDescent="0.3">
      <c r="A5176" s="178" t="s">
        <v>270</v>
      </c>
      <c r="B5176" s="178" t="s">
        <v>57</v>
      </c>
      <c r="C5176" s="178" t="s">
        <v>1428</v>
      </c>
      <c r="D5176" s="178" t="s">
        <v>8027</v>
      </c>
      <c r="E5176" s="209">
        <v>0</v>
      </c>
      <c r="F5176" s="180">
        <v>0</v>
      </c>
      <c r="G5176" s="180">
        <v>94910.81</v>
      </c>
      <c r="H5176" s="180">
        <v>0</v>
      </c>
      <c r="I5176" s="180">
        <f t="shared" si="160"/>
        <v>94910.81</v>
      </c>
      <c r="J5176" s="177" t="str">
        <f t="shared" si="161"/>
        <v>Sketchy date</v>
      </c>
    </row>
    <row r="5177" spans="1:10" x14ac:dyDescent="0.3">
      <c r="A5177" s="178" t="s">
        <v>270</v>
      </c>
      <c r="B5177" s="178" t="s">
        <v>57</v>
      </c>
      <c r="C5177" s="178" t="s">
        <v>1428</v>
      </c>
      <c r="D5177" s="178" t="s">
        <v>8027</v>
      </c>
      <c r="E5177" s="209">
        <v>0</v>
      </c>
      <c r="F5177" s="180">
        <v>0</v>
      </c>
      <c r="G5177" s="180">
        <v>938241.82</v>
      </c>
      <c r="H5177" s="180">
        <v>0</v>
      </c>
      <c r="I5177" s="180">
        <f t="shared" si="160"/>
        <v>938241.82</v>
      </c>
      <c r="J5177" s="177" t="str">
        <f t="shared" si="161"/>
        <v>Sketchy date</v>
      </c>
    </row>
    <row r="5178" spans="1:10" x14ac:dyDescent="0.3">
      <c r="A5178" s="178" t="s">
        <v>270</v>
      </c>
      <c r="B5178" s="178" t="s">
        <v>57</v>
      </c>
      <c r="C5178" s="178" t="s">
        <v>1428</v>
      </c>
      <c r="D5178" s="178" t="s">
        <v>8027</v>
      </c>
      <c r="E5178" s="209">
        <v>0</v>
      </c>
      <c r="F5178" s="180">
        <v>0</v>
      </c>
      <c r="G5178" s="180">
        <v>628613.26</v>
      </c>
      <c r="H5178" s="180">
        <v>0</v>
      </c>
      <c r="I5178" s="180">
        <f t="shared" si="160"/>
        <v>628613.26</v>
      </c>
      <c r="J5178" s="177" t="str">
        <f t="shared" si="161"/>
        <v>Sketchy date</v>
      </c>
    </row>
    <row r="5179" spans="1:10" x14ac:dyDescent="0.3">
      <c r="A5179" s="178" t="s">
        <v>270</v>
      </c>
      <c r="B5179" s="178" t="s">
        <v>57</v>
      </c>
      <c r="C5179" s="178" t="s">
        <v>1428</v>
      </c>
      <c r="D5179" s="178" t="s">
        <v>8027</v>
      </c>
      <c r="E5179" s="209">
        <v>0</v>
      </c>
      <c r="F5179" s="180">
        <v>0</v>
      </c>
      <c r="G5179" s="180">
        <v>697115.32</v>
      </c>
      <c r="H5179" s="180">
        <v>0</v>
      </c>
      <c r="I5179" s="180">
        <f t="shared" si="160"/>
        <v>697115.32</v>
      </c>
      <c r="J5179" s="177" t="str">
        <f t="shared" si="161"/>
        <v>Sketchy date</v>
      </c>
    </row>
    <row r="5180" spans="1:10" x14ac:dyDescent="0.3">
      <c r="A5180" s="178" t="s">
        <v>270</v>
      </c>
      <c r="B5180" s="178" t="s">
        <v>57</v>
      </c>
      <c r="C5180" s="178" t="s">
        <v>1428</v>
      </c>
      <c r="D5180" s="178" t="s">
        <v>8028</v>
      </c>
      <c r="E5180" s="179">
        <v>40500</v>
      </c>
      <c r="F5180" s="180">
        <v>0</v>
      </c>
      <c r="G5180" s="180">
        <v>93727.16</v>
      </c>
      <c r="H5180" s="180">
        <v>-0.04</v>
      </c>
      <c r="I5180" s="180">
        <f t="shared" si="160"/>
        <v>93727.12000000001</v>
      </c>
      <c r="J5180" s="177" t="str">
        <f t="shared" si="161"/>
        <v>Date &gt; 1920</v>
      </c>
    </row>
    <row r="5181" spans="1:10" x14ac:dyDescent="0.3">
      <c r="A5181" s="178" t="s">
        <v>270</v>
      </c>
      <c r="B5181" s="178" t="s">
        <v>57</v>
      </c>
      <c r="C5181" s="178" t="s">
        <v>1428</v>
      </c>
      <c r="D5181" s="178" t="s">
        <v>8028</v>
      </c>
      <c r="E5181" s="179">
        <v>40526</v>
      </c>
      <c r="F5181" s="180">
        <v>0</v>
      </c>
      <c r="G5181" s="180">
        <v>202059.22</v>
      </c>
      <c r="H5181" s="180">
        <v>0.01</v>
      </c>
      <c r="I5181" s="180">
        <f t="shared" si="160"/>
        <v>202059.23</v>
      </c>
      <c r="J5181" s="177" t="str">
        <f t="shared" si="161"/>
        <v>Date &gt; 1920</v>
      </c>
    </row>
    <row r="5182" spans="1:10" x14ac:dyDescent="0.3">
      <c r="A5182" s="178" t="s">
        <v>270</v>
      </c>
      <c r="B5182" s="178" t="s">
        <v>57</v>
      </c>
      <c r="C5182" s="178" t="s">
        <v>1428</v>
      </c>
      <c r="D5182" s="178" t="s">
        <v>8028</v>
      </c>
      <c r="E5182" s="179">
        <v>40564</v>
      </c>
      <c r="F5182" s="180">
        <v>0</v>
      </c>
      <c r="G5182" s="180">
        <v>378149.69</v>
      </c>
      <c r="H5182" s="180">
        <v>-0.03</v>
      </c>
      <c r="I5182" s="180">
        <f t="shared" si="160"/>
        <v>378149.66</v>
      </c>
      <c r="J5182" s="177" t="str">
        <f t="shared" si="161"/>
        <v>Date &gt; 1920</v>
      </c>
    </row>
    <row r="5183" spans="1:10" x14ac:dyDescent="0.3">
      <c r="A5183" s="178" t="s">
        <v>270</v>
      </c>
      <c r="B5183" s="178" t="s">
        <v>57</v>
      </c>
      <c r="C5183" s="178" t="s">
        <v>1428</v>
      </c>
      <c r="D5183" s="178" t="s">
        <v>8028</v>
      </c>
      <c r="E5183" s="179">
        <v>40598</v>
      </c>
      <c r="F5183" s="180">
        <v>0</v>
      </c>
      <c r="G5183" s="180">
        <v>276669.77</v>
      </c>
      <c r="H5183" s="180">
        <v>0.06</v>
      </c>
      <c r="I5183" s="180">
        <f t="shared" si="160"/>
        <v>276669.83</v>
      </c>
      <c r="J5183" s="177" t="str">
        <f t="shared" si="161"/>
        <v>Date &gt; 1920</v>
      </c>
    </row>
    <row r="5184" spans="1:10" x14ac:dyDescent="0.3">
      <c r="A5184" s="178" t="s">
        <v>270</v>
      </c>
      <c r="B5184" s="178" t="s">
        <v>57</v>
      </c>
      <c r="C5184" s="178" t="s">
        <v>1428</v>
      </c>
      <c r="D5184" s="178" t="s">
        <v>8028</v>
      </c>
      <c r="E5184" s="179">
        <v>40617</v>
      </c>
      <c r="F5184" s="180">
        <v>0</v>
      </c>
      <c r="G5184" s="180">
        <v>148638.01</v>
      </c>
      <c r="H5184" s="180">
        <v>0</v>
      </c>
      <c r="I5184" s="180">
        <f t="shared" si="160"/>
        <v>148638.01</v>
      </c>
      <c r="J5184" s="177" t="str">
        <f t="shared" si="161"/>
        <v>Date &gt; 1920</v>
      </c>
    </row>
    <row r="5185" spans="1:10" x14ac:dyDescent="0.3">
      <c r="A5185" s="178" t="s">
        <v>270</v>
      </c>
      <c r="B5185" s="178" t="s">
        <v>57</v>
      </c>
      <c r="C5185" s="178" t="s">
        <v>1428</v>
      </c>
      <c r="D5185" s="178" t="s">
        <v>8028</v>
      </c>
      <c r="E5185" s="179">
        <v>40659</v>
      </c>
      <c r="F5185" s="180">
        <v>0</v>
      </c>
      <c r="G5185" s="180">
        <v>146300.48000000001</v>
      </c>
      <c r="H5185" s="180">
        <v>0</v>
      </c>
      <c r="I5185" s="180">
        <f t="shared" si="160"/>
        <v>146300.48000000001</v>
      </c>
      <c r="J5185" s="177" t="str">
        <f t="shared" si="161"/>
        <v>Date &gt; 1920</v>
      </c>
    </row>
    <row r="5186" spans="1:10" x14ac:dyDescent="0.3">
      <c r="A5186" s="178" t="s">
        <v>270</v>
      </c>
      <c r="B5186" s="178" t="s">
        <v>57</v>
      </c>
      <c r="C5186" s="178" t="s">
        <v>1428</v>
      </c>
      <c r="D5186" s="178" t="s">
        <v>8028</v>
      </c>
      <c r="E5186" s="179">
        <v>40680</v>
      </c>
      <c r="F5186" s="180">
        <v>0</v>
      </c>
      <c r="G5186" s="180">
        <v>267250.07</v>
      </c>
      <c r="H5186" s="180">
        <v>0</v>
      </c>
      <c r="I5186" s="180">
        <f t="shared" si="160"/>
        <v>267250.07</v>
      </c>
      <c r="J5186" s="177" t="str">
        <f t="shared" si="161"/>
        <v>Date &gt; 1920</v>
      </c>
    </row>
    <row r="5187" spans="1:10" x14ac:dyDescent="0.3">
      <c r="A5187" s="178" t="s">
        <v>270</v>
      </c>
      <c r="B5187" s="178" t="s">
        <v>57</v>
      </c>
      <c r="C5187" s="178" t="s">
        <v>1428</v>
      </c>
      <c r="D5187" s="178" t="s">
        <v>8028</v>
      </c>
      <c r="E5187" s="179">
        <v>40722</v>
      </c>
      <c r="F5187" s="180">
        <v>0</v>
      </c>
      <c r="G5187" s="180">
        <v>702067.35</v>
      </c>
      <c r="H5187" s="180">
        <v>0</v>
      </c>
      <c r="I5187" s="180">
        <f t="shared" si="160"/>
        <v>702067.35</v>
      </c>
      <c r="J5187" s="177" t="str">
        <f t="shared" si="161"/>
        <v>Date &gt; 1920</v>
      </c>
    </row>
    <row r="5188" spans="1:10" x14ac:dyDescent="0.3">
      <c r="A5188" s="178" t="s">
        <v>270</v>
      </c>
      <c r="B5188" s="178" t="s">
        <v>57</v>
      </c>
      <c r="C5188" s="178" t="s">
        <v>1428</v>
      </c>
      <c r="D5188" s="178" t="s">
        <v>8028</v>
      </c>
      <c r="E5188" s="179">
        <v>40784</v>
      </c>
      <c r="F5188" s="180">
        <v>0</v>
      </c>
      <c r="G5188" s="180">
        <v>282715.24</v>
      </c>
      <c r="H5188" s="180">
        <v>0</v>
      </c>
      <c r="I5188" s="180">
        <f t="shared" si="160"/>
        <v>282715.24</v>
      </c>
      <c r="J5188" s="177" t="str">
        <f t="shared" si="161"/>
        <v>Date &gt; 1920</v>
      </c>
    </row>
    <row r="5189" spans="1:10" x14ac:dyDescent="0.3">
      <c r="A5189" s="178" t="s">
        <v>270</v>
      </c>
      <c r="B5189" s="178" t="s">
        <v>57</v>
      </c>
      <c r="C5189" s="178" t="s">
        <v>1428</v>
      </c>
      <c r="D5189" s="178" t="s">
        <v>8028</v>
      </c>
      <c r="E5189" s="179">
        <v>40819</v>
      </c>
      <c r="F5189" s="180">
        <v>0</v>
      </c>
      <c r="G5189" s="180">
        <v>105720.29</v>
      </c>
      <c r="H5189" s="180">
        <v>0</v>
      </c>
      <c r="I5189" s="180">
        <f t="shared" ref="I5189:I5252" si="162">SUM(F5189:H5189)</f>
        <v>105720.29</v>
      </c>
      <c r="J5189" s="177" t="str">
        <f t="shared" ref="J5189:J5252" si="163">IF(OR(YEAR(E5189)&gt; 1920, ISBLANK(E5189)), "Date &gt; 1920", "Sketchy date")</f>
        <v>Date &gt; 1920</v>
      </c>
    </row>
    <row r="5190" spans="1:10" x14ac:dyDescent="0.3">
      <c r="A5190" s="178" t="s">
        <v>270</v>
      </c>
      <c r="B5190" s="178" t="s">
        <v>57</v>
      </c>
      <c r="C5190" s="178" t="s">
        <v>1428</v>
      </c>
      <c r="D5190" s="178" t="s">
        <v>8028</v>
      </c>
      <c r="E5190" s="179">
        <v>40885</v>
      </c>
      <c r="F5190" s="180">
        <v>0</v>
      </c>
      <c r="G5190" s="180">
        <v>233538.01</v>
      </c>
      <c r="H5190" s="180">
        <v>0</v>
      </c>
      <c r="I5190" s="180">
        <f t="shared" si="162"/>
        <v>233538.01</v>
      </c>
      <c r="J5190" s="177" t="str">
        <f t="shared" si="163"/>
        <v>Date &gt; 1920</v>
      </c>
    </row>
    <row r="5191" spans="1:10" x14ac:dyDescent="0.3">
      <c r="A5191" s="178" t="s">
        <v>270</v>
      </c>
      <c r="B5191" s="178" t="s">
        <v>57</v>
      </c>
      <c r="C5191" s="178" t="s">
        <v>1428</v>
      </c>
      <c r="D5191" s="178" t="s">
        <v>8028</v>
      </c>
      <c r="E5191" s="179">
        <v>40946</v>
      </c>
      <c r="F5191" s="180">
        <v>0</v>
      </c>
      <c r="G5191" s="180">
        <v>446009.05</v>
      </c>
      <c r="H5191" s="180">
        <v>0</v>
      </c>
      <c r="I5191" s="180">
        <f t="shared" si="162"/>
        <v>446009.05</v>
      </c>
      <c r="J5191" s="177" t="str">
        <f t="shared" si="163"/>
        <v>Date &gt; 1920</v>
      </c>
    </row>
    <row r="5192" spans="1:10" x14ac:dyDescent="0.3">
      <c r="A5192" s="178" t="s">
        <v>270</v>
      </c>
      <c r="B5192" s="178" t="s">
        <v>57</v>
      </c>
      <c r="C5192" s="178" t="s">
        <v>1428</v>
      </c>
      <c r="D5192" s="178" t="s">
        <v>8028</v>
      </c>
      <c r="E5192" s="179">
        <v>41015</v>
      </c>
      <c r="F5192" s="180">
        <v>0</v>
      </c>
      <c r="G5192" s="180">
        <v>153290.65</v>
      </c>
      <c r="H5192" s="180">
        <v>0</v>
      </c>
      <c r="I5192" s="180">
        <f t="shared" si="162"/>
        <v>153290.65</v>
      </c>
      <c r="J5192" s="177" t="str">
        <f t="shared" si="163"/>
        <v>Date &gt; 1920</v>
      </c>
    </row>
    <row r="5193" spans="1:10" x14ac:dyDescent="0.3">
      <c r="A5193" s="178" t="s">
        <v>270</v>
      </c>
      <c r="B5193" s="178" t="s">
        <v>57</v>
      </c>
      <c r="C5193" s="178" t="s">
        <v>1428</v>
      </c>
      <c r="D5193" s="178" t="s">
        <v>8028</v>
      </c>
      <c r="E5193" s="179">
        <v>41031</v>
      </c>
      <c r="F5193" s="180">
        <v>0</v>
      </c>
      <c r="G5193" s="180">
        <v>149807.67000000001</v>
      </c>
      <c r="H5193" s="180">
        <v>0</v>
      </c>
      <c r="I5193" s="180">
        <f t="shared" si="162"/>
        <v>149807.67000000001</v>
      </c>
      <c r="J5193" s="177" t="str">
        <f t="shared" si="163"/>
        <v>Date &gt; 1920</v>
      </c>
    </row>
    <row r="5194" spans="1:10" x14ac:dyDescent="0.3">
      <c r="A5194" s="178" t="s">
        <v>270</v>
      </c>
      <c r="B5194" s="178" t="s">
        <v>57</v>
      </c>
      <c r="C5194" s="178" t="s">
        <v>1428</v>
      </c>
      <c r="D5194" s="178" t="s">
        <v>8028</v>
      </c>
      <c r="E5194" s="179">
        <v>41050</v>
      </c>
      <c r="F5194" s="180">
        <v>0</v>
      </c>
      <c r="G5194" s="180">
        <v>355711.65</v>
      </c>
      <c r="H5194" s="180">
        <v>0</v>
      </c>
      <c r="I5194" s="180">
        <f t="shared" si="162"/>
        <v>355711.65</v>
      </c>
      <c r="J5194" s="177" t="str">
        <f t="shared" si="163"/>
        <v>Date &gt; 1920</v>
      </c>
    </row>
    <row r="5195" spans="1:10" x14ac:dyDescent="0.3">
      <c r="A5195" s="178" t="s">
        <v>270</v>
      </c>
      <c r="B5195" s="178" t="s">
        <v>57</v>
      </c>
      <c r="C5195" s="178" t="s">
        <v>1428</v>
      </c>
      <c r="D5195" s="178" t="s">
        <v>8028</v>
      </c>
      <c r="E5195" s="179">
        <v>41093</v>
      </c>
      <c r="F5195" s="180">
        <v>0</v>
      </c>
      <c r="G5195" s="180">
        <v>258211.38</v>
      </c>
      <c r="H5195" s="180">
        <v>0</v>
      </c>
      <c r="I5195" s="180">
        <f t="shared" si="162"/>
        <v>258211.38</v>
      </c>
      <c r="J5195" s="177" t="str">
        <f t="shared" si="163"/>
        <v>Date &gt; 1920</v>
      </c>
    </row>
    <row r="5196" spans="1:10" x14ac:dyDescent="0.3">
      <c r="A5196" s="178" t="s">
        <v>270</v>
      </c>
      <c r="B5196" s="178" t="s">
        <v>57</v>
      </c>
      <c r="C5196" s="178" t="s">
        <v>1428</v>
      </c>
      <c r="D5196" s="178" t="s">
        <v>8028</v>
      </c>
      <c r="E5196" s="179">
        <v>41180</v>
      </c>
      <c r="F5196" s="180">
        <v>0</v>
      </c>
      <c r="G5196" s="180">
        <v>329196.07</v>
      </c>
      <c r="H5196" s="180">
        <v>0</v>
      </c>
      <c r="I5196" s="180">
        <f t="shared" si="162"/>
        <v>329196.07</v>
      </c>
      <c r="J5196" s="177" t="str">
        <f t="shared" si="163"/>
        <v>Date &gt; 1920</v>
      </c>
    </row>
    <row r="5197" spans="1:10" x14ac:dyDescent="0.3">
      <c r="A5197" s="178" t="s">
        <v>270</v>
      </c>
      <c r="B5197" s="178" t="s">
        <v>57</v>
      </c>
      <c r="C5197" s="178" t="s">
        <v>1428</v>
      </c>
      <c r="D5197" s="178" t="s">
        <v>8028</v>
      </c>
      <c r="E5197" s="179">
        <v>41205</v>
      </c>
      <c r="F5197" s="180">
        <v>0</v>
      </c>
      <c r="G5197" s="180">
        <v>293370.08</v>
      </c>
      <c r="H5197" s="180">
        <v>0</v>
      </c>
      <c r="I5197" s="180">
        <f t="shared" si="162"/>
        <v>293370.08</v>
      </c>
      <c r="J5197" s="177" t="str">
        <f t="shared" si="163"/>
        <v>Date &gt; 1920</v>
      </c>
    </row>
    <row r="5198" spans="1:10" x14ac:dyDescent="0.3">
      <c r="A5198" s="178" t="s">
        <v>270</v>
      </c>
      <c r="B5198" s="178" t="s">
        <v>57</v>
      </c>
      <c r="C5198" s="178" t="s">
        <v>1428</v>
      </c>
      <c r="D5198" s="178" t="s">
        <v>8028</v>
      </c>
      <c r="E5198" s="179">
        <v>41234</v>
      </c>
      <c r="F5198" s="180">
        <v>0</v>
      </c>
      <c r="G5198" s="180">
        <v>360958.52</v>
      </c>
      <c r="H5198" s="180">
        <v>0</v>
      </c>
      <c r="I5198" s="180">
        <f t="shared" si="162"/>
        <v>360958.52</v>
      </c>
      <c r="J5198" s="177" t="str">
        <f t="shared" si="163"/>
        <v>Date &gt; 1920</v>
      </c>
    </row>
    <row r="5199" spans="1:10" x14ac:dyDescent="0.3">
      <c r="A5199" s="178" t="s">
        <v>270</v>
      </c>
      <c r="B5199" s="178" t="s">
        <v>57</v>
      </c>
      <c r="C5199" s="178" t="s">
        <v>1428</v>
      </c>
      <c r="D5199" s="178" t="s">
        <v>8028</v>
      </c>
      <c r="E5199" s="179">
        <v>41270</v>
      </c>
      <c r="F5199" s="180">
        <v>0</v>
      </c>
      <c r="G5199" s="180">
        <v>622812.49</v>
      </c>
      <c r="H5199" s="180">
        <v>0</v>
      </c>
      <c r="I5199" s="180">
        <f t="shared" si="162"/>
        <v>622812.49</v>
      </c>
      <c r="J5199" s="177" t="str">
        <f t="shared" si="163"/>
        <v>Date &gt; 1920</v>
      </c>
    </row>
    <row r="5200" spans="1:10" x14ac:dyDescent="0.3">
      <c r="A5200" s="178" t="s">
        <v>270</v>
      </c>
      <c r="B5200" s="178" t="s">
        <v>57</v>
      </c>
      <c r="C5200" s="178" t="s">
        <v>1428</v>
      </c>
      <c r="D5200" s="178" t="s">
        <v>8028</v>
      </c>
      <c r="E5200" s="179">
        <v>41302</v>
      </c>
      <c r="F5200" s="180">
        <v>0</v>
      </c>
      <c r="G5200" s="180">
        <v>681656.43</v>
      </c>
      <c r="H5200" s="180">
        <v>0</v>
      </c>
      <c r="I5200" s="180">
        <f t="shared" si="162"/>
        <v>681656.43</v>
      </c>
      <c r="J5200" s="177" t="str">
        <f t="shared" si="163"/>
        <v>Date &gt; 1920</v>
      </c>
    </row>
    <row r="5201" spans="1:10" x14ac:dyDescent="0.3">
      <c r="A5201" s="178" t="s">
        <v>270</v>
      </c>
      <c r="B5201" s="178" t="s">
        <v>57</v>
      </c>
      <c r="C5201" s="178" t="s">
        <v>1428</v>
      </c>
      <c r="D5201" s="178" t="s">
        <v>8028</v>
      </c>
      <c r="E5201" s="179">
        <v>41318</v>
      </c>
      <c r="F5201" s="180">
        <v>0</v>
      </c>
      <c r="G5201" s="180">
        <v>403198.28</v>
      </c>
      <c r="H5201" s="180">
        <v>0</v>
      </c>
      <c r="I5201" s="180">
        <f t="shared" si="162"/>
        <v>403198.28</v>
      </c>
      <c r="J5201" s="177" t="str">
        <f t="shared" si="163"/>
        <v>Date &gt; 1920</v>
      </c>
    </row>
    <row r="5202" spans="1:10" x14ac:dyDescent="0.3">
      <c r="A5202" s="178" t="s">
        <v>270</v>
      </c>
      <c r="B5202" s="178" t="s">
        <v>57</v>
      </c>
      <c r="C5202" s="178" t="s">
        <v>1428</v>
      </c>
      <c r="D5202" s="178" t="s">
        <v>8028</v>
      </c>
      <c r="E5202" s="179">
        <v>41348</v>
      </c>
      <c r="F5202" s="180">
        <v>0</v>
      </c>
      <c r="G5202" s="180">
        <v>480730.61</v>
      </c>
      <c r="H5202" s="180">
        <v>0</v>
      </c>
      <c r="I5202" s="180">
        <f t="shared" si="162"/>
        <v>480730.61</v>
      </c>
      <c r="J5202" s="177" t="str">
        <f t="shared" si="163"/>
        <v>Date &gt; 1920</v>
      </c>
    </row>
    <row r="5203" spans="1:10" x14ac:dyDescent="0.3">
      <c r="A5203" s="178" t="s">
        <v>270</v>
      </c>
      <c r="B5203" s="178" t="s">
        <v>57</v>
      </c>
      <c r="C5203" s="178" t="s">
        <v>1428</v>
      </c>
      <c r="D5203" s="178" t="s">
        <v>8028</v>
      </c>
      <c r="E5203" s="179">
        <v>41374</v>
      </c>
      <c r="F5203" s="180">
        <v>0</v>
      </c>
      <c r="G5203" s="180">
        <v>116749.15</v>
      </c>
      <c r="H5203" s="180">
        <v>0</v>
      </c>
      <c r="I5203" s="180">
        <f t="shared" si="162"/>
        <v>116749.15</v>
      </c>
      <c r="J5203" s="177" t="str">
        <f t="shared" si="163"/>
        <v>Date &gt; 1920</v>
      </c>
    </row>
    <row r="5204" spans="1:10" x14ac:dyDescent="0.3">
      <c r="A5204" s="178" t="s">
        <v>270</v>
      </c>
      <c r="B5204" s="178" t="s">
        <v>57</v>
      </c>
      <c r="C5204" s="178" t="s">
        <v>1428</v>
      </c>
      <c r="D5204" s="178" t="s">
        <v>8028</v>
      </c>
      <c r="E5204" s="179">
        <v>41414</v>
      </c>
      <c r="F5204" s="180">
        <v>0</v>
      </c>
      <c r="G5204" s="180">
        <v>116822.79</v>
      </c>
      <c r="H5204" s="180">
        <v>0</v>
      </c>
      <c r="I5204" s="180">
        <f t="shared" si="162"/>
        <v>116822.79</v>
      </c>
      <c r="J5204" s="177" t="str">
        <f t="shared" si="163"/>
        <v>Date &gt; 1920</v>
      </c>
    </row>
    <row r="5205" spans="1:10" x14ac:dyDescent="0.3">
      <c r="A5205" s="178" t="s">
        <v>270</v>
      </c>
      <c r="B5205" s="178" t="s">
        <v>57</v>
      </c>
      <c r="C5205" s="178" t="s">
        <v>1428</v>
      </c>
      <c r="D5205" s="178" t="s">
        <v>8028</v>
      </c>
      <c r="E5205" s="179">
        <v>41450</v>
      </c>
      <c r="F5205" s="180">
        <v>0</v>
      </c>
      <c r="G5205" s="180">
        <v>44287.98</v>
      </c>
      <c r="H5205" s="180">
        <v>0</v>
      </c>
      <c r="I5205" s="180">
        <f t="shared" si="162"/>
        <v>44287.98</v>
      </c>
      <c r="J5205" s="177" t="str">
        <f t="shared" si="163"/>
        <v>Date &gt; 1920</v>
      </c>
    </row>
    <row r="5206" spans="1:10" x14ac:dyDescent="0.3">
      <c r="A5206" s="178" t="s">
        <v>270</v>
      </c>
      <c r="B5206" s="178" t="s">
        <v>57</v>
      </c>
      <c r="C5206" s="178" t="s">
        <v>1428</v>
      </c>
      <c r="D5206" s="178" t="s">
        <v>8028</v>
      </c>
      <c r="E5206" s="179">
        <v>41498</v>
      </c>
      <c r="F5206" s="180">
        <v>0</v>
      </c>
      <c r="G5206" s="180">
        <v>142735.38</v>
      </c>
      <c r="H5206" s="180">
        <v>0</v>
      </c>
      <c r="I5206" s="180">
        <f t="shared" si="162"/>
        <v>142735.38</v>
      </c>
      <c r="J5206" s="177" t="str">
        <f t="shared" si="163"/>
        <v>Date &gt; 1920</v>
      </c>
    </row>
    <row r="5207" spans="1:10" x14ac:dyDescent="0.3">
      <c r="A5207" s="178" t="s">
        <v>270</v>
      </c>
      <c r="B5207" s="178" t="s">
        <v>57</v>
      </c>
      <c r="C5207" s="178" t="s">
        <v>1428</v>
      </c>
      <c r="D5207" s="178" t="s">
        <v>8028</v>
      </c>
      <c r="E5207" s="179">
        <v>41564</v>
      </c>
      <c r="F5207" s="180">
        <v>0</v>
      </c>
      <c r="G5207" s="180">
        <v>292750.84999999998</v>
      </c>
      <c r="H5207" s="180">
        <v>0</v>
      </c>
      <c r="I5207" s="180">
        <f t="shared" si="162"/>
        <v>292750.84999999998</v>
      </c>
      <c r="J5207" s="177" t="str">
        <f t="shared" si="163"/>
        <v>Date &gt; 1920</v>
      </c>
    </row>
    <row r="5208" spans="1:10" x14ac:dyDescent="0.3">
      <c r="A5208" s="178" t="s">
        <v>270</v>
      </c>
      <c r="B5208" s="178" t="s">
        <v>57</v>
      </c>
      <c r="C5208" s="178" t="s">
        <v>1428</v>
      </c>
      <c r="D5208" s="178" t="s">
        <v>8028</v>
      </c>
      <c r="E5208" s="179">
        <v>41617</v>
      </c>
      <c r="F5208" s="180">
        <v>0</v>
      </c>
      <c r="G5208" s="180">
        <v>141543.84</v>
      </c>
      <c r="H5208" s="180">
        <v>0</v>
      </c>
      <c r="I5208" s="180">
        <f t="shared" si="162"/>
        <v>141543.84</v>
      </c>
      <c r="J5208" s="177" t="str">
        <f t="shared" si="163"/>
        <v>Date &gt; 1920</v>
      </c>
    </row>
    <row r="5209" spans="1:10" x14ac:dyDescent="0.3">
      <c r="A5209" s="178" t="s">
        <v>270</v>
      </c>
      <c r="B5209" s="178" t="s">
        <v>57</v>
      </c>
      <c r="C5209" s="178" t="s">
        <v>1428</v>
      </c>
      <c r="D5209" s="178" t="s">
        <v>8028</v>
      </c>
      <c r="E5209" s="179">
        <v>41663</v>
      </c>
      <c r="F5209" s="180">
        <v>0</v>
      </c>
      <c r="G5209" s="180">
        <v>75307.7</v>
      </c>
      <c r="H5209" s="180">
        <v>0</v>
      </c>
      <c r="I5209" s="180">
        <f t="shared" si="162"/>
        <v>75307.7</v>
      </c>
      <c r="J5209" s="177" t="str">
        <f t="shared" si="163"/>
        <v>Date &gt; 1920</v>
      </c>
    </row>
    <row r="5210" spans="1:10" x14ac:dyDescent="0.3">
      <c r="A5210" s="178" t="s">
        <v>270</v>
      </c>
      <c r="B5210" s="178" t="s">
        <v>57</v>
      </c>
      <c r="C5210" s="178" t="s">
        <v>1428</v>
      </c>
      <c r="D5210" s="178" t="s">
        <v>8028</v>
      </c>
      <c r="E5210" s="179">
        <v>41695</v>
      </c>
      <c r="F5210" s="180">
        <v>0</v>
      </c>
      <c r="G5210" s="180">
        <v>38583.949999999997</v>
      </c>
      <c r="H5210" s="180">
        <v>0</v>
      </c>
      <c r="I5210" s="180">
        <f t="shared" si="162"/>
        <v>38583.949999999997</v>
      </c>
      <c r="J5210" s="177" t="str">
        <f t="shared" si="163"/>
        <v>Date &gt; 1920</v>
      </c>
    </row>
    <row r="5211" spans="1:10" x14ac:dyDescent="0.3">
      <c r="A5211" s="178" t="s">
        <v>270</v>
      </c>
      <c r="B5211" s="178" t="s">
        <v>57</v>
      </c>
      <c r="C5211" s="178" t="s">
        <v>1428</v>
      </c>
      <c r="D5211" s="178" t="s">
        <v>8028</v>
      </c>
      <c r="E5211" s="179">
        <v>41767</v>
      </c>
      <c r="F5211" s="180">
        <v>0</v>
      </c>
      <c r="G5211" s="180">
        <v>796639.51</v>
      </c>
      <c r="H5211" s="180">
        <v>0</v>
      </c>
      <c r="I5211" s="180">
        <f t="shared" si="162"/>
        <v>796639.51</v>
      </c>
      <c r="J5211" s="177" t="str">
        <f t="shared" si="163"/>
        <v>Date &gt; 1920</v>
      </c>
    </row>
    <row r="5212" spans="1:10" x14ac:dyDescent="0.3">
      <c r="A5212" s="178" t="s">
        <v>270</v>
      </c>
      <c r="B5212" s="178" t="s">
        <v>57</v>
      </c>
      <c r="C5212" s="178" t="s">
        <v>1428</v>
      </c>
      <c r="D5212" s="178" t="s">
        <v>8028</v>
      </c>
      <c r="E5212" s="179">
        <v>41855</v>
      </c>
      <c r="F5212" s="180">
        <v>0</v>
      </c>
      <c r="G5212" s="180">
        <v>746041.9</v>
      </c>
      <c r="H5212" s="180">
        <v>0</v>
      </c>
      <c r="I5212" s="180">
        <f t="shared" si="162"/>
        <v>746041.9</v>
      </c>
      <c r="J5212" s="177" t="str">
        <f t="shared" si="163"/>
        <v>Date &gt; 1920</v>
      </c>
    </row>
    <row r="5213" spans="1:10" x14ac:dyDescent="0.3">
      <c r="A5213" s="178" t="s">
        <v>270</v>
      </c>
      <c r="B5213" s="178" t="s">
        <v>57</v>
      </c>
      <c r="C5213" s="178" t="s">
        <v>1428</v>
      </c>
      <c r="D5213" s="178" t="s">
        <v>8028</v>
      </c>
      <c r="E5213" s="179">
        <v>41912</v>
      </c>
      <c r="F5213" s="180">
        <v>0</v>
      </c>
      <c r="G5213" s="180">
        <v>1041498.51</v>
      </c>
      <c r="H5213" s="180">
        <v>0</v>
      </c>
      <c r="I5213" s="180">
        <f t="shared" si="162"/>
        <v>1041498.51</v>
      </c>
      <c r="J5213" s="177" t="str">
        <f t="shared" si="163"/>
        <v>Date &gt; 1920</v>
      </c>
    </row>
    <row r="5214" spans="1:10" x14ac:dyDescent="0.3">
      <c r="A5214" s="178" t="s">
        <v>270</v>
      </c>
      <c r="B5214" s="178" t="s">
        <v>57</v>
      </c>
      <c r="C5214" s="178" t="s">
        <v>1428</v>
      </c>
      <c r="D5214" s="178" t="s">
        <v>8028</v>
      </c>
      <c r="E5214" s="179">
        <v>41969</v>
      </c>
      <c r="F5214" s="180">
        <v>0</v>
      </c>
      <c r="G5214" s="180">
        <v>155236.64000000001</v>
      </c>
      <c r="H5214" s="180">
        <v>0</v>
      </c>
      <c r="I5214" s="180">
        <f t="shared" si="162"/>
        <v>155236.64000000001</v>
      </c>
      <c r="J5214" s="177" t="str">
        <f t="shared" si="163"/>
        <v>Date &gt; 1920</v>
      </c>
    </row>
    <row r="5215" spans="1:10" x14ac:dyDescent="0.3">
      <c r="A5215" s="178" t="s">
        <v>270</v>
      </c>
      <c r="B5215" s="178" t="s">
        <v>57</v>
      </c>
      <c r="C5215" s="178" t="s">
        <v>1428</v>
      </c>
      <c r="D5215" s="178" t="s">
        <v>8028</v>
      </c>
      <c r="E5215" s="179">
        <v>42065</v>
      </c>
      <c r="F5215" s="180">
        <v>0</v>
      </c>
      <c r="G5215" s="180">
        <v>107312.32000000001</v>
      </c>
      <c r="H5215" s="180">
        <v>0</v>
      </c>
      <c r="I5215" s="180">
        <f t="shared" si="162"/>
        <v>107312.32000000001</v>
      </c>
      <c r="J5215" s="177" t="str">
        <f t="shared" si="163"/>
        <v>Date &gt; 1920</v>
      </c>
    </row>
    <row r="5216" spans="1:10" x14ac:dyDescent="0.3">
      <c r="A5216" s="178" t="s">
        <v>270</v>
      </c>
      <c r="B5216" s="178" t="s">
        <v>57</v>
      </c>
      <c r="C5216" s="178" t="s">
        <v>1428</v>
      </c>
      <c r="D5216" s="178" t="s">
        <v>8028</v>
      </c>
      <c r="E5216" s="179">
        <v>42235</v>
      </c>
      <c r="F5216" s="180">
        <v>0</v>
      </c>
      <c r="G5216" s="180">
        <v>341079.25</v>
      </c>
      <c r="H5216" s="180">
        <v>0</v>
      </c>
      <c r="I5216" s="180">
        <f t="shared" si="162"/>
        <v>341079.25</v>
      </c>
      <c r="J5216" s="177" t="str">
        <f t="shared" si="163"/>
        <v>Date &gt; 1920</v>
      </c>
    </row>
    <row r="5217" spans="1:10" x14ac:dyDescent="0.3">
      <c r="A5217" s="178" t="s">
        <v>270</v>
      </c>
      <c r="B5217" s="178" t="s">
        <v>57</v>
      </c>
      <c r="C5217" s="178" t="s">
        <v>1428</v>
      </c>
      <c r="D5217" s="178" t="s">
        <v>8028</v>
      </c>
      <c r="E5217" s="179">
        <v>42248</v>
      </c>
      <c r="F5217" s="180">
        <v>0</v>
      </c>
      <c r="G5217" s="180">
        <v>171622.06</v>
      </c>
      <c r="H5217" s="180">
        <v>0</v>
      </c>
      <c r="I5217" s="180">
        <f t="shared" si="162"/>
        <v>171622.06</v>
      </c>
      <c r="J5217" s="177" t="str">
        <f t="shared" si="163"/>
        <v>Date &gt; 1920</v>
      </c>
    </row>
    <row r="5218" spans="1:10" x14ac:dyDescent="0.3">
      <c r="A5218" s="178" t="s">
        <v>270</v>
      </c>
      <c r="B5218" s="178" t="s">
        <v>57</v>
      </c>
      <c r="C5218" s="178" t="s">
        <v>1428</v>
      </c>
      <c r="D5218" s="178" t="s">
        <v>8029</v>
      </c>
      <c r="E5218" s="209">
        <v>0</v>
      </c>
      <c r="F5218" s="180">
        <v>0</v>
      </c>
      <c r="G5218" s="180">
        <v>766241.59</v>
      </c>
      <c r="H5218" s="180">
        <v>0</v>
      </c>
      <c r="I5218" s="180">
        <f t="shared" si="162"/>
        <v>766241.59</v>
      </c>
      <c r="J5218" s="177" t="str">
        <f t="shared" si="163"/>
        <v>Sketchy date</v>
      </c>
    </row>
    <row r="5219" spans="1:10" x14ac:dyDescent="0.3">
      <c r="A5219" s="178" t="s">
        <v>270</v>
      </c>
      <c r="B5219" s="178" t="s">
        <v>57</v>
      </c>
      <c r="C5219" s="178" t="s">
        <v>1428</v>
      </c>
      <c r="D5219" s="178" t="s">
        <v>8029</v>
      </c>
      <c r="E5219" s="209">
        <v>0</v>
      </c>
      <c r="F5219" s="180">
        <v>0</v>
      </c>
      <c r="G5219" s="180">
        <v>732016.67</v>
      </c>
      <c r="H5219" s="180">
        <v>0</v>
      </c>
      <c r="I5219" s="180">
        <f t="shared" si="162"/>
        <v>732016.67</v>
      </c>
      <c r="J5219" s="177" t="str">
        <f t="shared" si="163"/>
        <v>Sketchy date</v>
      </c>
    </row>
    <row r="5220" spans="1:10" x14ac:dyDescent="0.3">
      <c r="A5220" s="178" t="s">
        <v>270</v>
      </c>
      <c r="B5220" s="178" t="s">
        <v>57</v>
      </c>
      <c r="C5220" s="178" t="s">
        <v>1428</v>
      </c>
      <c r="D5220" s="178" t="s">
        <v>8030</v>
      </c>
      <c r="E5220" s="209">
        <v>0</v>
      </c>
      <c r="F5220" s="180">
        <v>0</v>
      </c>
      <c r="G5220" s="180">
        <v>62283.28</v>
      </c>
      <c r="H5220" s="180">
        <v>0</v>
      </c>
      <c r="I5220" s="180">
        <f t="shared" si="162"/>
        <v>62283.28</v>
      </c>
      <c r="J5220" s="177" t="str">
        <f t="shared" si="163"/>
        <v>Sketchy date</v>
      </c>
    </row>
    <row r="5221" spans="1:10" x14ac:dyDescent="0.3">
      <c r="A5221" s="178" t="s">
        <v>270</v>
      </c>
      <c r="B5221" s="178" t="s">
        <v>57</v>
      </c>
      <c r="C5221" s="178" t="s">
        <v>1428</v>
      </c>
      <c r="D5221" s="178" t="s">
        <v>8031</v>
      </c>
      <c r="E5221" s="209">
        <v>0</v>
      </c>
      <c r="F5221" s="180">
        <v>0</v>
      </c>
      <c r="G5221" s="180">
        <v>436857.01</v>
      </c>
      <c r="H5221" s="180">
        <v>0</v>
      </c>
      <c r="I5221" s="180">
        <f t="shared" si="162"/>
        <v>436857.01</v>
      </c>
      <c r="J5221" s="177" t="str">
        <f t="shared" si="163"/>
        <v>Sketchy date</v>
      </c>
    </row>
    <row r="5222" spans="1:10" x14ac:dyDescent="0.3">
      <c r="A5222" s="178" t="s">
        <v>270</v>
      </c>
      <c r="B5222" s="178" t="s">
        <v>57</v>
      </c>
      <c r="C5222" s="178" t="s">
        <v>1428</v>
      </c>
      <c r="D5222" s="178" t="s">
        <v>8031</v>
      </c>
      <c r="E5222" s="209">
        <v>0</v>
      </c>
      <c r="F5222" s="180">
        <v>0</v>
      </c>
      <c r="G5222" s="180">
        <v>438580.08</v>
      </c>
      <c r="H5222" s="180">
        <v>0</v>
      </c>
      <c r="I5222" s="180">
        <f t="shared" si="162"/>
        <v>438580.08</v>
      </c>
      <c r="J5222" s="177" t="str">
        <f t="shared" si="163"/>
        <v>Sketchy date</v>
      </c>
    </row>
    <row r="5223" spans="1:10" x14ac:dyDescent="0.3">
      <c r="A5223" s="178" t="s">
        <v>270</v>
      </c>
      <c r="B5223" s="178" t="s">
        <v>57</v>
      </c>
      <c r="C5223" s="178" t="s">
        <v>1428</v>
      </c>
      <c r="D5223" s="178" t="s">
        <v>8032</v>
      </c>
      <c r="E5223" s="209">
        <v>0</v>
      </c>
      <c r="F5223" s="180">
        <v>0</v>
      </c>
      <c r="G5223" s="180">
        <v>587003.43000000005</v>
      </c>
      <c r="H5223" s="180">
        <v>0</v>
      </c>
      <c r="I5223" s="180">
        <f t="shared" si="162"/>
        <v>587003.43000000005</v>
      </c>
      <c r="J5223" s="177" t="str">
        <f t="shared" si="163"/>
        <v>Sketchy date</v>
      </c>
    </row>
    <row r="5224" spans="1:10" x14ac:dyDescent="0.3">
      <c r="A5224" s="178" t="s">
        <v>270</v>
      </c>
      <c r="B5224" s="178" t="s">
        <v>57</v>
      </c>
      <c r="C5224" s="178" t="s">
        <v>1428</v>
      </c>
      <c r="D5224" s="178" t="s">
        <v>8032</v>
      </c>
      <c r="E5224" s="209">
        <v>0</v>
      </c>
      <c r="F5224" s="180">
        <v>0</v>
      </c>
      <c r="G5224" s="180">
        <v>578143.15</v>
      </c>
      <c r="H5224" s="180">
        <v>0</v>
      </c>
      <c r="I5224" s="180">
        <f t="shared" si="162"/>
        <v>578143.15</v>
      </c>
      <c r="J5224" s="177" t="str">
        <f t="shared" si="163"/>
        <v>Sketchy date</v>
      </c>
    </row>
    <row r="5225" spans="1:10" x14ac:dyDescent="0.3">
      <c r="A5225" s="178" t="s">
        <v>270</v>
      </c>
      <c r="B5225" s="178" t="s">
        <v>57</v>
      </c>
      <c r="C5225" s="178" t="s">
        <v>1428</v>
      </c>
      <c r="D5225" s="178" t="s">
        <v>8032</v>
      </c>
      <c r="E5225" s="209">
        <v>0</v>
      </c>
      <c r="F5225" s="180">
        <v>0</v>
      </c>
      <c r="G5225" s="180">
        <v>576179.78</v>
      </c>
      <c r="H5225" s="180">
        <v>0</v>
      </c>
      <c r="I5225" s="180">
        <f t="shared" si="162"/>
        <v>576179.78</v>
      </c>
      <c r="J5225" s="177" t="str">
        <f t="shared" si="163"/>
        <v>Sketchy date</v>
      </c>
    </row>
    <row r="5226" spans="1:10" x14ac:dyDescent="0.3">
      <c r="A5226" s="178" t="s">
        <v>270</v>
      </c>
      <c r="B5226" s="178" t="s">
        <v>57</v>
      </c>
      <c r="C5226" s="178" t="s">
        <v>1428</v>
      </c>
      <c r="D5226" s="178" t="s">
        <v>8033</v>
      </c>
      <c r="E5226" s="209">
        <v>0</v>
      </c>
      <c r="F5226" s="180">
        <v>0</v>
      </c>
      <c r="G5226" s="180">
        <v>303970.09000000003</v>
      </c>
      <c r="H5226" s="180">
        <v>0</v>
      </c>
      <c r="I5226" s="180">
        <f t="shared" si="162"/>
        <v>303970.09000000003</v>
      </c>
      <c r="J5226" s="177" t="str">
        <f t="shared" si="163"/>
        <v>Sketchy date</v>
      </c>
    </row>
    <row r="5227" spans="1:10" x14ac:dyDescent="0.3">
      <c r="A5227" s="178" t="s">
        <v>270</v>
      </c>
      <c r="B5227" s="178" t="s">
        <v>57</v>
      </c>
      <c r="C5227" s="178" t="s">
        <v>1428</v>
      </c>
      <c r="D5227" s="178" t="s">
        <v>8034</v>
      </c>
      <c r="E5227" s="209">
        <v>0</v>
      </c>
      <c r="F5227" s="180">
        <v>0</v>
      </c>
      <c r="G5227" s="180">
        <v>1165945.6000000001</v>
      </c>
      <c r="H5227" s="180">
        <v>0</v>
      </c>
      <c r="I5227" s="180">
        <f t="shared" si="162"/>
        <v>1165945.6000000001</v>
      </c>
      <c r="J5227" s="177" t="str">
        <f t="shared" si="163"/>
        <v>Sketchy date</v>
      </c>
    </row>
    <row r="5228" spans="1:10" x14ac:dyDescent="0.3">
      <c r="A5228" s="178" t="s">
        <v>270</v>
      </c>
      <c r="B5228" s="178" t="s">
        <v>57</v>
      </c>
      <c r="C5228" s="178" t="s">
        <v>1428</v>
      </c>
      <c r="D5228" s="178" t="s">
        <v>8034</v>
      </c>
      <c r="E5228" s="209">
        <v>0</v>
      </c>
      <c r="F5228" s="180">
        <v>0</v>
      </c>
      <c r="G5228" s="180">
        <v>1165913.57</v>
      </c>
      <c r="H5228" s="180">
        <v>0</v>
      </c>
      <c r="I5228" s="180">
        <f t="shared" si="162"/>
        <v>1165913.57</v>
      </c>
      <c r="J5228" s="177" t="str">
        <f t="shared" si="163"/>
        <v>Sketchy date</v>
      </c>
    </row>
    <row r="5229" spans="1:10" x14ac:dyDescent="0.3">
      <c r="A5229" s="178" t="s">
        <v>270</v>
      </c>
      <c r="B5229" s="178" t="s">
        <v>57</v>
      </c>
      <c r="C5229" s="178" t="s">
        <v>1428</v>
      </c>
      <c r="D5229" s="178" t="s">
        <v>8034</v>
      </c>
      <c r="E5229" s="209">
        <v>0</v>
      </c>
      <c r="F5229" s="180">
        <v>0</v>
      </c>
      <c r="G5229" s="180">
        <v>1167259.1399999999</v>
      </c>
      <c r="H5229" s="180">
        <v>0</v>
      </c>
      <c r="I5229" s="180">
        <f t="shared" si="162"/>
        <v>1167259.1399999999</v>
      </c>
      <c r="J5229" s="177" t="str">
        <f t="shared" si="163"/>
        <v>Sketchy date</v>
      </c>
    </row>
    <row r="5230" spans="1:10" x14ac:dyDescent="0.3">
      <c r="A5230" s="178" t="s">
        <v>270</v>
      </c>
      <c r="B5230" s="178" t="s">
        <v>57</v>
      </c>
      <c r="C5230" s="178" t="s">
        <v>1428</v>
      </c>
      <c r="D5230" s="178" t="s">
        <v>8035</v>
      </c>
      <c r="E5230" s="209">
        <v>0</v>
      </c>
      <c r="F5230" s="180">
        <v>2066221</v>
      </c>
      <c r="G5230" s="180">
        <v>0</v>
      </c>
      <c r="H5230" s="180">
        <v>63653.120000000003</v>
      </c>
      <c r="I5230" s="180">
        <f t="shared" si="162"/>
        <v>2129874.12</v>
      </c>
      <c r="J5230" s="177" t="str">
        <f t="shared" si="163"/>
        <v>Sketchy date</v>
      </c>
    </row>
    <row r="5231" spans="1:10" x14ac:dyDescent="0.3">
      <c r="A5231" s="178" t="s">
        <v>270</v>
      </c>
      <c r="B5231" s="178" t="s">
        <v>57</v>
      </c>
      <c r="C5231" s="178" t="s">
        <v>1428</v>
      </c>
      <c r="D5231" s="178" t="s">
        <v>8036</v>
      </c>
      <c r="E5231" s="209">
        <v>0</v>
      </c>
      <c r="F5231" s="180">
        <v>1181662</v>
      </c>
      <c r="G5231" s="180">
        <v>0</v>
      </c>
      <c r="H5231" s="180">
        <v>86108.58</v>
      </c>
      <c r="I5231" s="180">
        <f t="shared" si="162"/>
        <v>1267770.58</v>
      </c>
      <c r="J5231" s="177" t="str">
        <f t="shared" si="163"/>
        <v>Sketchy date</v>
      </c>
    </row>
    <row r="5232" spans="1:10" x14ac:dyDescent="0.3">
      <c r="A5232" s="178" t="s">
        <v>270</v>
      </c>
      <c r="B5232" s="178" t="s">
        <v>57</v>
      </c>
      <c r="C5232" s="178" t="s">
        <v>1428</v>
      </c>
      <c r="D5232" s="178" t="s">
        <v>8037</v>
      </c>
      <c r="E5232" s="209">
        <v>0</v>
      </c>
      <c r="F5232" s="180">
        <v>58974</v>
      </c>
      <c r="G5232" s="180">
        <v>0</v>
      </c>
      <c r="H5232" s="180">
        <v>42693.7</v>
      </c>
      <c r="I5232" s="180">
        <f t="shared" si="162"/>
        <v>101667.7</v>
      </c>
      <c r="J5232" s="177" t="str">
        <f t="shared" si="163"/>
        <v>Sketchy date</v>
      </c>
    </row>
    <row r="5233" spans="1:10" x14ac:dyDescent="0.3">
      <c r="A5233" s="178" t="s">
        <v>270</v>
      </c>
      <c r="B5233" s="178" t="s">
        <v>57</v>
      </c>
      <c r="C5233" s="178" t="s">
        <v>1428</v>
      </c>
      <c r="D5233" s="178" t="s">
        <v>8038</v>
      </c>
      <c r="E5233" s="209">
        <v>0</v>
      </c>
      <c r="F5233" s="180">
        <v>1242317</v>
      </c>
      <c r="G5233" s="180">
        <v>0</v>
      </c>
      <c r="H5233" s="180">
        <v>15609.96</v>
      </c>
      <c r="I5233" s="180">
        <f t="shared" si="162"/>
        <v>1257926.96</v>
      </c>
      <c r="J5233" s="177" t="str">
        <f t="shared" si="163"/>
        <v>Sketchy date</v>
      </c>
    </row>
    <row r="5234" spans="1:10" x14ac:dyDescent="0.3">
      <c r="A5234" s="178" t="s">
        <v>270</v>
      </c>
      <c r="B5234" s="178" t="s">
        <v>57</v>
      </c>
      <c r="C5234" s="178" t="s">
        <v>1428</v>
      </c>
      <c r="D5234" s="178" t="s">
        <v>8039</v>
      </c>
      <c r="E5234" s="179">
        <v>40462</v>
      </c>
      <c r="F5234" s="180">
        <v>168443</v>
      </c>
      <c r="G5234" s="180">
        <v>0</v>
      </c>
      <c r="H5234" s="180">
        <v>19412.63</v>
      </c>
      <c r="I5234" s="180">
        <f t="shared" si="162"/>
        <v>187855.63</v>
      </c>
      <c r="J5234" s="177" t="str">
        <f t="shared" si="163"/>
        <v>Date &gt; 1920</v>
      </c>
    </row>
    <row r="5235" spans="1:10" x14ac:dyDescent="0.3">
      <c r="A5235" s="178" t="s">
        <v>270</v>
      </c>
      <c r="B5235" s="178" t="s">
        <v>57</v>
      </c>
      <c r="C5235" s="178" t="s">
        <v>1428</v>
      </c>
      <c r="D5235" s="178" t="s">
        <v>8039</v>
      </c>
      <c r="E5235" s="179">
        <v>40487</v>
      </c>
      <c r="F5235" s="180">
        <v>460632</v>
      </c>
      <c r="G5235" s="180">
        <v>0</v>
      </c>
      <c r="H5235" s="180">
        <v>71519.09</v>
      </c>
      <c r="I5235" s="180">
        <f t="shared" si="162"/>
        <v>532151.09</v>
      </c>
      <c r="J5235" s="177" t="str">
        <f t="shared" si="163"/>
        <v>Date &gt; 1920</v>
      </c>
    </row>
    <row r="5236" spans="1:10" x14ac:dyDescent="0.3">
      <c r="A5236" s="178" t="s">
        <v>270</v>
      </c>
      <c r="B5236" s="178" t="s">
        <v>57</v>
      </c>
      <c r="C5236" s="178" t="s">
        <v>1428</v>
      </c>
      <c r="D5236" s="178" t="s">
        <v>8039</v>
      </c>
      <c r="E5236" s="179">
        <v>40515</v>
      </c>
      <c r="F5236" s="180">
        <v>750327</v>
      </c>
      <c r="G5236" s="180">
        <v>0</v>
      </c>
      <c r="H5236" s="180">
        <v>191043.8</v>
      </c>
      <c r="I5236" s="180">
        <f t="shared" si="162"/>
        <v>941370.8</v>
      </c>
      <c r="J5236" s="177" t="str">
        <f t="shared" si="163"/>
        <v>Date &gt; 1920</v>
      </c>
    </row>
    <row r="5237" spans="1:10" x14ac:dyDescent="0.3">
      <c r="A5237" s="178" t="s">
        <v>270</v>
      </c>
      <c r="B5237" s="178" t="s">
        <v>57</v>
      </c>
      <c r="C5237" s="178" t="s">
        <v>1428</v>
      </c>
      <c r="D5237" s="178" t="s">
        <v>8039</v>
      </c>
      <c r="E5237" s="179">
        <v>40554</v>
      </c>
      <c r="F5237" s="180">
        <v>1021642</v>
      </c>
      <c r="G5237" s="180">
        <v>0</v>
      </c>
      <c r="H5237" s="180">
        <v>-278799.49</v>
      </c>
      <c r="I5237" s="180">
        <f t="shared" si="162"/>
        <v>742842.51</v>
      </c>
      <c r="J5237" s="177" t="str">
        <f t="shared" si="163"/>
        <v>Date &gt; 1920</v>
      </c>
    </row>
    <row r="5238" spans="1:10" x14ac:dyDescent="0.3">
      <c r="A5238" s="178" t="s">
        <v>270</v>
      </c>
      <c r="B5238" s="178" t="s">
        <v>57</v>
      </c>
      <c r="C5238" s="178" t="s">
        <v>1428</v>
      </c>
      <c r="D5238" s="178" t="s">
        <v>8039</v>
      </c>
      <c r="E5238" s="179">
        <v>40596</v>
      </c>
      <c r="F5238" s="180">
        <v>648714</v>
      </c>
      <c r="G5238" s="180">
        <v>0</v>
      </c>
      <c r="H5238" s="180">
        <v>1885.72</v>
      </c>
      <c r="I5238" s="180">
        <f t="shared" si="162"/>
        <v>650599.72</v>
      </c>
      <c r="J5238" s="177" t="str">
        <f t="shared" si="163"/>
        <v>Date &gt; 1920</v>
      </c>
    </row>
    <row r="5239" spans="1:10" x14ac:dyDescent="0.3">
      <c r="A5239" s="178" t="s">
        <v>270</v>
      </c>
      <c r="B5239" s="178" t="s">
        <v>57</v>
      </c>
      <c r="C5239" s="178" t="s">
        <v>1428</v>
      </c>
      <c r="D5239" s="178" t="s">
        <v>8039</v>
      </c>
      <c r="E5239" s="179">
        <v>40616</v>
      </c>
      <c r="F5239" s="180">
        <v>320210</v>
      </c>
      <c r="G5239" s="180">
        <v>0</v>
      </c>
      <c r="H5239" s="180">
        <v>0.01</v>
      </c>
      <c r="I5239" s="180">
        <f t="shared" si="162"/>
        <v>320210.01</v>
      </c>
      <c r="J5239" s="177" t="str">
        <f t="shared" si="163"/>
        <v>Date &gt; 1920</v>
      </c>
    </row>
    <row r="5240" spans="1:10" x14ac:dyDescent="0.3">
      <c r="A5240" s="178" t="s">
        <v>270</v>
      </c>
      <c r="B5240" s="178" t="s">
        <v>57</v>
      </c>
      <c r="C5240" s="178" t="s">
        <v>1428</v>
      </c>
      <c r="D5240" s="178" t="s">
        <v>8039</v>
      </c>
      <c r="E5240" s="179">
        <v>40651</v>
      </c>
      <c r="F5240" s="180">
        <v>346833</v>
      </c>
      <c r="G5240" s="180">
        <v>0</v>
      </c>
      <c r="H5240" s="180">
        <v>49763.47</v>
      </c>
      <c r="I5240" s="180">
        <f t="shared" si="162"/>
        <v>396596.47</v>
      </c>
      <c r="J5240" s="177" t="str">
        <f t="shared" si="163"/>
        <v>Date &gt; 1920</v>
      </c>
    </row>
    <row r="5241" spans="1:10" x14ac:dyDescent="0.3">
      <c r="A5241" s="178" t="s">
        <v>270</v>
      </c>
      <c r="B5241" s="178" t="s">
        <v>57</v>
      </c>
      <c r="C5241" s="178" t="s">
        <v>1428</v>
      </c>
      <c r="D5241" s="178" t="s">
        <v>8039</v>
      </c>
      <c r="E5241" s="179">
        <v>40686</v>
      </c>
      <c r="F5241" s="180">
        <v>346734</v>
      </c>
      <c r="G5241" s="180">
        <v>0</v>
      </c>
      <c r="H5241" s="180">
        <v>2140.7399999999998</v>
      </c>
      <c r="I5241" s="180">
        <f t="shared" si="162"/>
        <v>348874.74</v>
      </c>
      <c r="J5241" s="177" t="str">
        <f t="shared" si="163"/>
        <v>Date &gt; 1920</v>
      </c>
    </row>
    <row r="5242" spans="1:10" x14ac:dyDescent="0.3">
      <c r="A5242" s="178" t="s">
        <v>270</v>
      </c>
      <c r="B5242" s="178" t="s">
        <v>57</v>
      </c>
      <c r="C5242" s="178" t="s">
        <v>1428</v>
      </c>
      <c r="D5242" s="178" t="s">
        <v>8039</v>
      </c>
      <c r="E5242" s="179">
        <v>40702</v>
      </c>
      <c r="F5242" s="180">
        <v>436866</v>
      </c>
      <c r="G5242" s="180">
        <v>0</v>
      </c>
      <c r="H5242" s="180">
        <v>-49763.48</v>
      </c>
      <c r="I5242" s="180">
        <f t="shared" si="162"/>
        <v>387102.52</v>
      </c>
      <c r="J5242" s="177" t="str">
        <f t="shared" si="163"/>
        <v>Date &gt; 1920</v>
      </c>
    </row>
    <row r="5243" spans="1:10" x14ac:dyDescent="0.3">
      <c r="A5243" s="178" t="s">
        <v>270</v>
      </c>
      <c r="B5243" s="178" t="s">
        <v>57</v>
      </c>
      <c r="C5243" s="178" t="s">
        <v>1428</v>
      </c>
      <c r="D5243" s="178" t="s">
        <v>8039</v>
      </c>
      <c r="E5243" s="179">
        <v>40724</v>
      </c>
      <c r="F5243" s="180">
        <v>379030</v>
      </c>
      <c r="G5243" s="180">
        <v>0</v>
      </c>
      <c r="H5243" s="180">
        <v>16993.349999999999</v>
      </c>
      <c r="I5243" s="180">
        <f t="shared" si="162"/>
        <v>396023.35</v>
      </c>
      <c r="J5243" s="177" t="str">
        <f t="shared" si="163"/>
        <v>Date &gt; 1920</v>
      </c>
    </row>
    <row r="5244" spans="1:10" x14ac:dyDescent="0.3">
      <c r="A5244" s="178" t="s">
        <v>270</v>
      </c>
      <c r="B5244" s="178" t="s">
        <v>57</v>
      </c>
      <c r="C5244" s="178" t="s">
        <v>1428</v>
      </c>
      <c r="D5244" s="178" t="s">
        <v>8039</v>
      </c>
      <c r="E5244" s="179">
        <v>40771</v>
      </c>
      <c r="F5244" s="180">
        <v>325075</v>
      </c>
      <c r="G5244" s="180">
        <v>0</v>
      </c>
      <c r="H5244" s="180">
        <v>39413.769999999997</v>
      </c>
      <c r="I5244" s="180">
        <f t="shared" si="162"/>
        <v>364488.77</v>
      </c>
      <c r="J5244" s="177" t="str">
        <f t="shared" si="163"/>
        <v>Date &gt; 1920</v>
      </c>
    </row>
    <row r="5245" spans="1:10" x14ac:dyDescent="0.3">
      <c r="A5245" s="178" t="s">
        <v>270</v>
      </c>
      <c r="B5245" s="178" t="s">
        <v>57</v>
      </c>
      <c r="C5245" s="178" t="s">
        <v>1428</v>
      </c>
      <c r="D5245" s="178" t="s">
        <v>8039</v>
      </c>
      <c r="E5245" s="179">
        <v>40812</v>
      </c>
      <c r="F5245" s="180">
        <v>307710</v>
      </c>
      <c r="G5245" s="180">
        <v>0</v>
      </c>
      <c r="H5245" s="180">
        <v>48117.32</v>
      </c>
      <c r="I5245" s="180">
        <f t="shared" si="162"/>
        <v>355827.32</v>
      </c>
      <c r="J5245" s="177" t="str">
        <f t="shared" si="163"/>
        <v>Date &gt; 1920</v>
      </c>
    </row>
    <row r="5246" spans="1:10" x14ac:dyDescent="0.3">
      <c r="A5246" s="178" t="s">
        <v>270</v>
      </c>
      <c r="B5246" s="178" t="s">
        <v>57</v>
      </c>
      <c r="C5246" s="178" t="s">
        <v>1428</v>
      </c>
      <c r="D5246" s="178" t="s">
        <v>8039</v>
      </c>
      <c r="E5246" s="179">
        <v>40854</v>
      </c>
      <c r="F5246" s="180">
        <v>99573</v>
      </c>
      <c r="G5246" s="180">
        <v>0</v>
      </c>
      <c r="H5246" s="180">
        <v>15212.64</v>
      </c>
      <c r="I5246" s="180">
        <f t="shared" si="162"/>
        <v>114785.64</v>
      </c>
      <c r="J5246" s="177" t="str">
        <f t="shared" si="163"/>
        <v>Date &gt; 1920</v>
      </c>
    </row>
    <row r="5247" spans="1:10" x14ac:dyDescent="0.3">
      <c r="A5247" s="178" t="s">
        <v>270</v>
      </c>
      <c r="B5247" s="178" t="s">
        <v>57</v>
      </c>
      <c r="C5247" s="178" t="s">
        <v>1428</v>
      </c>
      <c r="D5247" s="178" t="s">
        <v>8039</v>
      </c>
      <c r="E5247" s="179">
        <v>40885</v>
      </c>
      <c r="F5247" s="180">
        <v>90480</v>
      </c>
      <c r="G5247" s="180">
        <v>0</v>
      </c>
      <c r="H5247" s="180">
        <v>15179.95</v>
      </c>
      <c r="I5247" s="180">
        <f t="shared" si="162"/>
        <v>105659.95</v>
      </c>
      <c r="J5247" s="177" t="str">
        <f t="shared" si="163"/>
        <v>Date &gt; 1920</v>
      </c>
    </row>
    <row r="5248" spans="1:10" x14ac:dyDescent="0.3">
      <c r="A5248" s="178" t="s">
        <v>270</v>
      </c>
      <c r="B5248" s="178" t="s">
        <v>57</v>
      </c>
      <c r="C5248" s="178" t="s">
        <v>1428</v>
      </c>
      <c r="D5248" s="178" t="s">
        <v>8039</v>
      </c>
      <c r="E5248" s="179">
        <v>40920</v>
      </c>
      <c r="F5248" s="180">
        <v>170087</v>
      </c>
      <c r="G5248" s="180">
        <v>0</v>
      </c>
      <c r="H5248" s="180">
        <v>26981.79</v>
      </c>
      <c r="I5248" s="180">
        <f t="shared" si="162"/>
        <v>197068.79</v>
      </c>
      <c r="J5248" s="177" t="str">
        <f t="shared" si="163"/>
        <v>Date &gt; 1920</v>
      </c>
    </row>
    <row r="5249" spans="1:10" x14ac:dyDescent="0.3">
      <c r="A5249" s="178" t="s">
        <v>270</v>
      </c>
      <c r="B5249" s="178" t="s">
        <v>57</v>
      </c>
      <c r="C5249" s="178" t="s">
        <v>1428</v>
      </c>
      <c r="D5249" s="178" t="s">
        <v>8039</v>
      </c>
      <c r="E5249" s="179">
        <v>40983</v>
      </c>
      <c r="F5249" s="180">
        <v>21310</v>
      </c>
      <c r="G5249" s="180">
        <v>0</v>
      </c>
      <c r="H5249" s="180">
        <v>3998.27</v>
      </c>
      <c r="I5249" s="180">
        <f t="shared" si="162"/>
        <v>25308.27</v>
      </c>
      <c r="J5249" s="177" t="str">
        <f t="shared" si="163"/>
        <v>Date &gt; 1920</v>
      </c>
    </row>
    <row r="5250" spans="1:10" x14ac:dyDescent="0.3">
      <c r="A5250" s="178" t="s">
        <v>270</v>
      </c>
      <c r="B5250" s="178" t="s">
        <v>57</v>
      </c>
      <c r="C5250" s="178" t="s">
        <v>1428</v>
      </c>
      <c r="D5250" s="178" t="s">
        <v>8039</v>
      </c>
      <c r="E5250" s="179">
        <v>41011</v>
      </c>
      <c r="F5250" s="180">
        <v>5245</v>
      </c>
      <c r="G5250" s="180">
        <v>0</v>
      </c>
      <c r="H5250" s="180">
        <v>816.3</v>
      </c>
      <c r="I5250" s="180">
        <f t="shared" si="162"/>
        <v>6061.3</v>
      </c>
      <c r="J5250" s="177" t="str">
        <f t="shared" si="163"/>
        <v>Date &gt; 1920</v>
      </c>
    </row>
    <row r="5251" spans="1:10" x14ac:dyDescent="0.3">
      <c r="A5251" s="178" t="s">
        <v>270</v>
      </c>
      <c r="B5251" s="178" t="s">
        <v>57</v>
      </c>
      <c r="C5251" s="178" t="s">
        <v>1428</v>
      </c>
      <c r="D5251" s="178" t="s">
        <v>8039</v>
      </c>
      <c r="E5251" s="179">
        <v>41033</v>
      </c>
      <c r="F5251" s="180">
        <v>1483</v>
      </c>
      <c r="G5251" s="180">
        <v>0</v>
      </c>
      <c r="H5251" s="180">
        <v>242.28</v>
      </c>
      <c r="I5251" s="180">
        <f t="shared" si="162"/>
        <v>1725.28</v>
      </c>
      <c r="J5251" s="177" t="str">
        <f t="shared" si="163"/>
        <v>Date &gt; 1920</v>
      </c>
    </row>
    <row r="5252" spans="1:10" x14ac:dyDescent="0.3">
      <c r="A5252" s="178" t="s">
        <v>270</v>
      </c>
      <c r="B5252" s="178" t="s">
        <v>57</v>
      </c>
      <c r="C5252" s="178" t="s">
        <v>1428</v>
      </c>
      <c r="D5252" s="178" t="s">
        <v>8039</v>
      </c>
      <c r="E5252" s="179">
        <v>41047</v>
      </c>
      <c r="F5252" s="180">
        <v>950</v>
      </c>
      <c r="G5252" s="180">
        <v>0</v>
      </c>
      <c r="H5252" s="180">
        <v>155.34</v>
      </c>
      <c r="I5252" s="180">
        <f t="shared" si="162"/>
        <v>1105.3399999999999</v>
      </c>
      <c r="J5252" s="177" t="str">
        <f t="shared" si="163"/>
        <v>Date &gt; 1920</v>
      </c>
    </row>
    <row r="5253" spans="1:10" x14ac:dyDescent="0.3">
      <c r="A5253" s="178" t="s">
        <v>270</v>
      </c>
      <c r="B5253" s="178" t="s">
        <v>57</v>
      </c>
      <c r="C5253" s="178" t="s">
        <v>1428</v>
      </c>
      <c r="D5253" s="178" t="s">
        <v>8039</v>
      </c>
      <c r="E5253" s="179">
        <v>41082</v>
      </c>
      <c r="F5253" s="180">
        <v>149570</v>
      </c>
      <c r="G5253" s="180">
        <v>0</v>
      </c>
      <c r="H5253" s="180">
        <v>-2344.1799999999998</v>
      </c>
      <c r="I5253" s="180">
        <f t="shared" ref="I5253:I5316" si="164">SUM(F5253:H5253)</f>
        <v>147225.82</v>
      </c>
      <c r="J5253" s="177" t="str">
        <f t="shared" ref="J5253:J5316" si="165">IF(OR(YEAR(E5253)&gt; 1920, ISBLANK(E5253)), "Date &gt; 1920", "Sketchy date")</f>
        <v>Date &gt; 1920</v>
      </c>
    </row>
    <row r="5254" spans="1:10" x14ac:dyDescent="0.3">
      <c r="A5254" s="178" t="s">
        <v>270</v>
      </c>
      <c r="B5254" s="178" t="s">
        <v>57</v>
      </c>
      <c r="C5254" s="178" t="s">
        <v>1428</v>
      </c>
      <c r="D5254" s="178" t="s">
        <v>8039</v>
      </c>
      <c r="E5254" s="179">
        <v>41186</v>
      </c>
      <c r="F5254" s="180">
        <v>2670</v>
      </c>
      <c r="G5254" s="180">
        <v>0</v>
      </c>
      <c r="H5254" s="180">
        <v>436.45</v>
      </c>
      <c r="I5254" s="180">
        <f t="shared" si="164"/>
        <v>3106.45</v>
      </c>
      <c r="J5254" s="177" t="str">
        <f t="shared" si="165"/>
        <v>Date &gt; 1920</v>
      </c>
    </row>
    <row r="5255" spans="1:10" x14ac:dyDescent="0.3">
      <c r="A5255" s="178" t="s">
        <v>270</v>
      </c>
      <c r="B5255" s="178" t="s">
        <v>57</v>
      </c>
      <c r="C5255" s="178" t="s">
        <v>1428</v>
      </c>
      <c r="D5255" s="178" t="s">
        <v>8039</v>
      </c>
      <c r="E5255" s="179">
        <v>41220</v>
      </c>
      <c r="F5255" s="180">
        <v>3245</v>
      </c>
      <c r="G5255" s="180">
        <v>0</v>
      </c>
      <c r="H5255" s="180">
        <v>938.93</v>
      </c>
      <c r="I5255" s="180">
        <f t="shared" si="164"/>
        <v>4183.93</v>
      </c>
      <c r="J5255" s="177" t="str">
        <f t="shared" si="165"/>
        <v>Date &gt; 1920</v>
      </c>
    </row>
    <row r="5256" spans="1:10" x14ac:dyDescent="0.3">
      <c r="A5256" s="178" t="s">
        <v>270</v>
      </c>
      <c r="B5256" s="178" t="s">
        <v>57</v>
      </c>
      <c r="C5256" s="178" t="s">
        <v>1428</v>
      </c>
      <c r="D5256" s="178" t="s">
        <v>8039</v>
      </c>
      <c r="E5256" s="179">
        <v>42027</v>
      </c>
      <c r="F5256" s="180">
        <v>236495</v>
      </c>
      <c r="G5256" s="180">
        <v>0</v>
      </c>
      <c r="H5256" s="180">
        <v>119379.26</v>
      </c>
      <c r="I5256" s="180">
        <f t="shared" si="164"/>
        <v>355874.26</v>
      </c>
      <c r="J5256" s="177" t="str">
        <f t="shared" si="165"/>
        <v>Date &gt; 1920</v>
      </c>
    </row>
    <row r="5257" spans="1:10" x14ac:dyDescent="0.3">
      <c r="A5257" s="178" t="s">
        <v>270</v>
      </c>
      <c r="B5257" s="178" t="s">
        <v>57</v>
      </c>
      <c r="C5257" s="178" t="s">
        <v>1428</v>
      </c>
      <c r="D5257" s="178" t="s">
        <v>8040</v>
      </c>
      <c r="E5257" s="209">
        <v>0</v>
      </c>
      <c r="F5257" s="180">
        <v>133416</v>
      </c>
      <c r="G5257" s="180">
        <v>0</v>
      </c>
      <c r="H5257" s="180">
        <v>9269.98</v>
      </c>
      <c r="I5257" s="180">
        <f t="shared" si="164"/>
        <v>142685.98000000001</v>
      </c>
      <c r="J5257" s="177" t="str">
        <f t="shared" si="165"/>
        <v>Sketchy date</v>
      </c>
    </row>
    <row r="5258" spans="1:10" x14ac:dyDescent="0.3">
      <c r="A5258" s="178" t="s">
        <v>270</v>
      </c>
      <c r="B5258" s="178" t="s">
        <v>57</v>
      </c>
      <c r="C5258" s="178" t="s">
        <v>1428</v>
      </c>
      <c r="D5258" s="178" t="s">
        <v>8041</v>
      </c>
      <c r="E5258" s="209">
        <v>0</v>
      </c>
      <c r="F5258" s="180">
        <v>1266538</v>
      </c>
      <c r="G5258" s="180">
        <v>0</v>
      </c>
      <c r="H5258" s="180">
        <v>236980.68</v>
      </c>
      <c r="I5258" s="180">
        <f t="shared" si="164"/>
        <v>1503518.68</v>
      </c>
      <c r="J5258" s="177" t="str">
        <f t="shared" si="165"/>
        <v>Sketchy date</v>
      </c>
    </row>
    <row r="5259" spans="1:10" x14ac:dyDescent="0.3">
      <c r="A5259" s="178" t="s">
        <v>270</v>
      </c>
      <c r="B5259" s="178" t="s">
        <v>57</v>
      </c>
      <c r="C5259" s="178" t="s">
        <v>1428</v>
      </c>
      <c r="D5259" s="178" t="s">
        <v>8042</v>
      </c>
      <c r="E5259" s="209">
        <v>0</v>
      </c>
      <c r="F5259" s="180">
        <v>77390</v>
      </c>
      <c r="G5259" s="180">
        <v>0</v>
      </c>
      <c r="H5259" s="180">
        <v>2733.51</v>
      </c>
      <c r="I5259" s="180">
        <f t="shared" si="164"/>
        <v>80123.509999999995</v>
      </c>
      <c r="J5259" s="177" t="str">
        <f t="shared" si="165"/>
        <v>Sketchy date</v>
      </c>
    </row>
    <row r="5260" spans="1:10" x14ac:dyDescent="0.3">
      <c r="A5260" s="178" t="s">
        <v>270</v>
      </c>
      <c r="B5260" s="178" t="s">
        <v>57</v>
      </c>
      <c r="C5260" s="178" t="s">
        <v>1428</v>
      </c>
      <c r="D5260" s="178" t="s">
        <v>8043</v>
      </c>
      <c r="E5260" s="209">
        <v>0</v>
      </c>
      <c r="F5260" s="180">
        <v>1481204</v>
      </c>
      <c r="G5260" s="180">
        <v>0</v>
      </c>
      <c r="H5260" s="180">
        <v>107514.63</v>
      </c>
      <c r="I5260" s="180">
        <f t="shared" si="164"/>
        <v>1588718.63</v>
      </c>
      <c r="J5260" s="177" t="str">
        <f t="shared" si="165"/>
        <v>Sketchy date</v>
      </c>
    </row>
    <row r="5261" spans="1:10" x14ac:dyDescent="0.3">
      <c r="A5261" s="178" t="s">
        <v>270</v>
      </c>
      <c r="B5261" s="178" t="s">
        <v>57</v>
      </c>
      <c r="C5261" s="178" t="s">
        <v>1428</v>
      </c>
      <c r="D5261" s="178" t="s">
        <v>8044</v>
      </c>
      <c r="E5261" s="209">
        <v>0</v>
      </c>
      <c r="F5261" s="180">
        <v>434584</v>
      </c>
      <c r="G5261" s="180">
        <v>0</v>
      </c>
      <c r="H5261" s="180">
        <v>46322.32</v>
      </c>
      <c r="I5261" s="180">
        <f t="shared" si="164"/>
        <v>480906.32</v>
      </c>
      <c r="J5261" s="177" t="str">
        <f t="shared" si="165"/>
        <v>Sketchy date</v>
      </c>
    </row>
    <row r="5262" spans="1:10" x14ac:dyDescent="0.3">
      <c r="A5262" s="178" t="s">
        <v>270</v>
      </c>
      <c r="B5262" s="178" t="s">
        <v>57</v>
      </c>
      <c r="C5262" s="178" t="s">
        <v>1428</v>
      </c>
      <c r="D5262" s="178" t="s">
        <v>8045</v>
      </c>
      <c r="E5262" s="179">
        <v>40526</v>
      </c>
      <c r="F5262" s="180">
        <v>20069</v>
      </c>
      <c r="G5262" s="180">
        <v>0</v>
      </c>
      <c r="H5262" s="180">
        <v>277.10000000000002</v>
      </c>
      <c r="I5262" s="180">
        <f t="shared" si="164"/>
        <v>20346.099999999999</v>
      </c>
      <c r="J5262" s="177" t="str">
        <f t="shared" si="165"/>
        <v>Date &gt; 1920</v>
      </c>
    </row>
    <row r="5263" spans="1:10" x14ac:dyDescent="0.3">
      <c r="A5263" s="178" t="s">
        <v>270</v>
      </c>
      <c r="B5263" s="178" t="s">
        <v>57</v>
      </c>
      <c r="C5263" s="178" t="s">
        <v>1428</v>
      </c>
      <c r="D5263" s="178" t="s">
        <v>8045</v>
      </c>
      <c r="E5263" s="179">
        <v>40554</v>
      </c>
      <c r="F5263" s="180">
        <v>13790</v>
      </c>
      <c r="G5263" s="180">
        <v>0</v>
      </c>
      <c r="H5263" s="180">
        <v>0</v>
      </c>
      <c r="I5263" s="180">
        <f t="shared" si="164"/>
        <v>13790</v>
      </c>
      <c r="J5263" s="177" t="str">
        <f t="shared" si="165"/>
        <v>Date &gt; 1920</v>
      </c>
    </row>
    <row r="5264" spans="1:10" x14ac:dyDescent="0.3">
      <c r="A5264" s="178" t="s">
        <v>270</v>
      </c>
      <c r="B5264" s="178" t="s">
        <v>57</v>
      </c>
      <c r="C5264" s="178" t="s">
        <v>1428</v>
      </c>
      <c r="D5264" s="178" t="s">
        <v>8045</v>
      </c>
      <c r="E5264" s="179">
        <v>40596</v>
      </c>
      <c r="F5264" s="180">
        <v>18379</v>
      </c>
      <c r="G5264" s="180">
        <v>0</v>
      </c>
      <c r="H5264" s="180">
        <v>1099.8499999999999</v>
      </c>
      <c r="I5264" s="180">
        <f t="shared" si="164"/>
        <v>19478.849999999999</v>
      </c>
      <c r="J5264" s="177" t="str">
        <f t="shared" si="165"/>
        <v>Date &gt; 1920</v>
      </c>
    </row>
    <row r="5265" spans="1:10" x14ac:dyDescent="0.3">
      <c r="A5265" s="178" t="s">
        <v>270</v>
      </c>
      <c r="B5265" s="178" t="s">
        <v>57</v>
      </c>
      <c r="C5265" s="178" t="s">
        <v>1428</v>
      </c>
      <c r="D5265" s="178" t="s">
        <v>8045</v>
      </c>
      <c r="E5265" s="179">
        <v>40616</v>
      </c>
      <c r="F5265" s="180">
        <v>19062</v>
      </c>
      <c r="G5265" s="180">
        <v>0</v>
      </c>
      <c r="H5265" s="180">
        <v>0</v>
      </c>
      <c r="I5265" s="180">
        <f t="shared" si="164"/>
        <v>19062</v>
      </c>
      <c r="J5265" s="177" t="str">
        <f t="shared" si="165"/>
        <v>Date &gt; 1920</v>
      </c>
    </row>
    <row r="5266" spans="1:10" x14ac:dyDescent="0.3">
      <c r="A5266" s="178" t="s">
        <v>270</v>
      </c>
      <c r="B5266" s="178" t="s">
        <v>57</v>
      </c>
      <c r="C5266" s="178" t="s">
        <v>1428</v>
      </c>
      <c r="D5266" s="178" t="s">
        <v>8045</v>
      </c>
      <c r="E5266" s="179">
        <v>40651</v>
      </c>
      <c r="F5266" s="180">
        <v>36356</v>
      </c>
      <c r="G5266" s="180">
        <v>0</v>
      </c>
      <c r="H5266" s="180">
        <v>-0.25</v>
      </c>
      <c r="I5266" s="180">
        <f t="shared" si="164"/>
        <v>36355.75</v>
      </c>
      <c r="J5266" s="177" t="str">
        <f t="shared" si="165"/>
        <v>Date &gt; 1920</v>
      </c>
    </row>
    <row r="5267" spans="1:10" x14ac:dyDescent="0.3">
      <c r="A5267" s="178" t="s">
        <v>270</v>
      </c>
      <c r="B5267" s="178" t="s">
        <v>57</v>
      </c>
      <c r="C5267" s="178" t="s">
        <v>1428</v>
      </c>
      <c r="D5267" s="178" t="s">
        <v>8045</v>
      </c>
      <c r="E5267" s="179">
        <v>40680</v>
      </c>
      <c r="F5267" s="180">
        <v>482839</v>
      </c>
      <c r="G5267" s="180">
        <v>0</v>
      </c>
      <c r="H5267" s="180">
        <v>1592.56</v>
      </c>
      <c r="I5267" s="180">
        <f t="shared" si="164"/>
        <v>484431.56</v>
      </c>
      <c r="J5267" s="177" t="str">
        <f t="shared" si="165"/>
        <v>Date &gt; 1920</v>
      </c>
    </row>
    <row r="5268" spans="1:10" x14ac:dyDescent="0.3">
      <c r="A5268" s="178" t="s">
        <v>270</v>
      </c>
      <c r="B5268" s="178" t="s">
        <v>57</v>
      </c>
      <c r="C5268" s="178" t="s">
        <v>1428</v>
      </c>
      <c r="D5268" s="178" t="s">
        <v>8045</v>
      </c>
      <c r="E5268" s="179">
        <v>40702</v>
      </c>
      <c r="F5268" s="180">
        <v>313604</v>
      </c>
      <c r="G5268" s="180">
        <v>0</v>
      </c>
      <c r="H5268" s="180">
        <v>0</v>
      </c>
      <c r="I5268" s="180">
        <f t="shared" si="164"/>
        <v>313604</v>
      </c>
      <c r="J5268" s="177" t="str">
        <f t="shared" si="165"/>
        <v>Date &gt; 1920</v>
      </c>
    </row>
    <row r="5269" spans="1:10" x14ac:dyDescent="0.3">
      <c r="A5269" s="178" t="s">
        <v>270</v>
      </c>
      <c r="B5269" s="178" t="s">
        <v>57</v>
      </c>
      <c r="C5269" s="178" t="s">
        <v>1428</v>
      </c>
      <c r="D5269" s="178" t="s">
        <v>8045</v>
      </c>
      <c r="E5269" s="179">
        <v>40724</v>
      </c>
      <c r="F5269" s="180">
        <v>448281</v>
      </c>
      <c r="G5269" s="180">
        <v>0</v>
      </c>
      <c r="H5269" s="180">
        <v>23695.13</v>
      </c>
      <c r="I5269" s="180">
        <f t="shared" si="164"/>
        <v>471976.13</v>
      </c>
      <c r="J5269" s="177" t="str">
        <f t="shared" si="165"/>
        <v>Date &gt; 1920</v>
      </c>
    </row>
    <row r="5270" spans="1:10" x14ac:dyDescent="0.3">
      <c r="A5270" s="178" t="s">
        <v>270</v>
      </c>
      <c r="B5270" s="178" t="s">
        <v>57</v>
      </c>
      <c r="C5270" s="178" t="s">
        <v>1428</v>
      </c>
      <c r="D5270" s="178" t="s">
        <v>8045</v>
      </c>
      <c r="E5270" s="179">
        <v>40771</v>
      </c>
      <c r="F5270" s="180">
        <v>882233</v>
      </c>
      <c r="G5270" s="180">
        <v>0</v>
      </c>
      <c r="H5270" s="180">
        <v>141084.93</v>
      </c>
      <c r="I5270" s="180">
        <f t="shared" si="164"/>
        <v>1023317.9299999999</v>
      </c>
      <c r="J5270" s="177" t="str">
        <f t="shared" si="165"/>
        <v>Date &gt; 1920</v>
      </c>
    </row>
    <row r="5271" spans="1:10" x14ac:dyDescent="0.3">
      <c r="A5271" s="178" t="s">
        <v>270</v>
      </c>
      <c r="B5271" s="178" t="s">
        <v>57</v>
      </c>
      <c r="C5271" s="178" t="s">
        <v>1428</v>
      </c>
      <c r="D5271" s="178" t="s">
        <v>8045</v>
      </c>
      <c r="E5271" s="179">
        <v>40812</v>
      </c>
      <c r="F5271" s="180">
        <v>221238</v>
      </c>
      <c r="G5271" s="180">
        <v>0</v>
      </c>
      <c r="H5271" s="180">
        <v>33173.1</v>
      </c>
      <c r="I5271" s="180">
        <f t="shared" si="164"/>
        <v>254411.1</v>
      </c>
      <c r="J5271" s="177" t="str">
        <f t="shared" si="165"/>
        <v>Date &gt; 1920</v>
      </c>
    </row>
    <row r="5272" spans="1:10" x14ac:dyDescent="0.3">
      <c r="A5272" s="178" t="s">
        <v>270</v>
      </c>
      <c r="B5272" s="178" t="s">
        <v>57</v>
      </c>
      <c r="C5272" s="178" t="s">
        <v>1428</v>
      </c>
      <c r="D5272" s="178" t="s">
        <v>8045</v>
      </c>
      <c r="E5272" s="179">
        <v>40851</v>
      </c>
      <c r="F5272" s="180">
        <v>404123</v>
      </c>
      <c r="G5272" s="180">
        <v>0</v>
      </c>
      <c r="H5272" s="180">
        <v>60583.33</v>
      </c>
      <c r="I5272" s="180">
        <f t="shared" si="164"/>
        <v>464706.33</v>
      </c>
      <c r="J5272" s="177" t="str">
        <f t="shared" si="165"/>
        <v>Date &gt; 1920</v>
      </c>
    </row>
    <row r="5273" spans="1:10" x14ac:dyDescent="0.3">
      <c r="A5273" s="178" t="s">
        <v>270</v>
      </c>
      <c r="B5273" s="178" t="s">
        <v>57</v>
      </c>
      <c r="C5273" s="178" t="s">
        <v>1428</v>
      </c>
      <c r="D5273" s="178" t="s">
        <v>8045</v>
      </c>
      <c r="E5273" s="179">
        <v>40886</v>
      </c>
      <c r="F5273" s="180">
        <v>68787</v>
      </c>
      <c r="G5273" s="180">
        <v>0</v>
      </c>
      <c r="H5273" s="180">
        <v>12276.83</v>
      </c>
      <c r="I5273" s="180">
        <f t="shared" si="164"/>
        <v>81063.83</v>
      </c>
      <c r="J5273" s="177" t="str">
        <f t="shared" si="165"/>
        <v>Date &gt; 1920</v>
      </c>
    </row>
    <row r="5274" spans="1:10" x14ac:dyDescent="0.3">
      <c r="A5274" s="178" t="s">
        <v>270</v>
      </c>
      <c r="B5274" s="178" t="s">
        <v>57</v>
      </c>
      <c r="C5274" s="178" t="s">
        <v>1428</v>
      </c>
      <c r="D5274" s="178" t="s">
        <v>8045</v>
      </c>
      <c r="E5274" s="179">
        <v>40920</v>
      </c>
      <c r="F5274" s="180">
        <v>273041</v>
      </c>
      <c r="G5274" s="180">
        <v>0</v>
      </c>
      <c r="H5274" s="180">
        <v>43200.77</v>
      </c>
      <c r="I5274" s="180">
        <f t="shared" si="164"/>
        <v>316241.77</v>
      </c>
      <c r="J5274" s="177" t="str">
        <f t="shared" si="165"/>
        <v>Date &gt; 1920</v>
      </c>
    </row>
    <row r="5275" spans="1:10" x14ac:dyDescent="0.3">
      <c r="A5275" s="178" t="s">
        <v>270</v>
      </c>
      <c r="B5275" s="178" t="s">
        <v>57</v>
      </c>
      <c r="C5275" s="178" t="s">
        <v>1428</v>
      </c>
      <c r="D5275" s="178" t="s">
        <v>8045</v>
      </c>
      <c r="E5275" s="179">
        <v>40983</v>
      </c>
      <c r="F5275" s="180">
        <v>91397</v>
      </c>
      <c r="G5275" s="180">
        <v>0</v>
      </c>
      <c r="H5275" s="180">
        <v>20107.46</v>
      </c>
      <c r="I5275" s="180">
        <f t="shared" si="164"/>
        <v>111504.45999999999</v>
      </c>
      <c r="J5275" s="177" t="str">
        <f t="shared" si="165"/>
        <v>Date &gt; 1920</v>
      </c>
    </row>
    <row r="5276" spans="1:10" x14ac:dyDescent="0.3">
      <c r="A5276" s="178" t="s">
        <v>270</v>
      </c>
      <c r="B5276" s="178" t="s">
        <v>57</v>
      </c>
      <c r="C5276" s="178" t="s">
        <v>1428</v>
      </c>
      <c r="D5276" s="178" t="s">
        <v>8045</v>
      </c>
      <c r="E5276" s="179">
        <v>41012</v>
      </c>
      <c r="F5276" s="180">
        <v>14220</v>
      </c>
      <c r="G5276" s="180">
        <v>0</v>
      </c>
      <c r="H5276" s="180">
        <v>2241.81</v>
      </c>
      <c r="I5276" s="180">
        <f t="shared" si="164"/>
        <v>16461.810000000001</v>
      </c>
      <c r="J5276" s="177" t="str">
        <f t="shared" si="165"/>
        <v>Date &gt; 1920</v>
      </c>
    </row>
    <row r="5277" spans="1:10" x14ac:dyDescent="0.3">
      <c r="A5277" s="178" t="s">
        <v>270</v>
      </c>
      <c r="B5277" s="178" t="s">
        <v>57</v>
      </c>
      <c r="C5277" s="178" t="s">
        <v>1428</v>
      </c>
      <c r="D5277" s="178" t="s">
        <v>8045</v>
      </c>
      <c r="E5277" s="179">
        <v>41047</v>
      </c>
      <c r="F5277" s="180">
        <v>40050</v>
      </c>
      <c r="G5277" s="180">
        <v>0</v>
      </c>
      <c r="H5277" s="180">
        <v>16045.16</v>
      </c>
      <c r="I5277" s="180">
        <f t="shared" si="164"/>
        <v>56095.16</v>
      </c>
      <c r="J5277" s="177" t="str">
        <f t="shared" si="165"/>
        <v>Date &gt; 1920</v>
      </c>
    </row>
    <row r="5278" spans="1:10" x14ac:dyDescent="0.3">
      <c r="A5278" s="178" t="s">
        <v>270</v>
      </c>
      <c r="B5278" s="178" t="s">
        <v>57</v>
      </c>
      <c r="C5278" s="178" t="s">
        <v>1428</v>
      </c>
      <c r="D5278" s="178" t="s">
        <v>8045</v>
      </c>
      <c r="E5278" s="179">
        <v>41199</v>
      </c>
      <c r="F5278" s="180">
        <v>42870</v>
      </c>
      <c r="G5278" s="180">
        <v>0</v>
      </c>
      <c r="H5278" s="180">
        <v>17205.7</v>
      </c>
      <c r="I5278" s="180">
        <f t="shared" si="164"/>
        <v>60075.7</v>
      </c>
      <c r="J5278" s="177" t="str">
        <f t="shared" si="165"/>
        <v>Date &gt; 1920</v>
      </c>
    </row>
    <row r="5279" spans="1:10" x14ac:dyDescent="0.3">
      <c r="A5279" s="178" t="s">
        <v>270</v>
      </c>
      <c r="B5279" s="178" t="s">
        <v>57</v>
      </c>
      <c r="C5279" s="178" t="s">
        <v>1428</v>
      </c>
      <c r="D5279" s="178" t="s">
        <v>8045</v>
      </c>
      <c r="E5279" s="179">
        <v>41227</v>
      </c>
      <c r="F5279" s="180">
        <v>15473</v>
      </c>
      <c r="G5279" s="180">
        <v>0</v>
      </c>
      <c r="H5279" s="180">
        <v>5972.98</v>
      </c>
      <c r="I5279" s="180">
        <f t="shared" si="164"/>
        <v>21445.98</v>
      </c>
      <c r="J5279" s="177" t="str">
        <f t="shared" si="165"/>
        <v>Date &gt; 1920</v>
      </c>
    </row>
    <row r="5280" spans="1:10" x14ac:dyDescent="0.3">
      <c r="A5280" s="178" t="s">
        <v>270</v>
      </c>
      <c r="B5280" s="178" t="s">
        <v>57</v>
      </c>
      <c r="C5280" s="178" t="s">
        <v>1428</v>
      </c>
      <c r="D5280" s="178" t="s">
        <v>8045</v>
      </c>
      <c r="E5280" s="179">
        <v>41957</v>
      </c>
      <c r="F5280" s="180">
        <v>156762</v>
      </c>
      <c r="G5280" s="180">
        <v>0</v>
      </c>
      <c r="H5280" s="180">
        <v>143450.76</v>
      </c>
      <c r="I5280" s="180">
        <f t="shared" si="164"/>
        <v>300212.76</v>
      </c>
      <c r="J5280" s="177" t="str">
        <f t="shared" si="165"/>
        <v>Date &gt; 1920</v>
      </c>
    </row>
    <row r="5281" spans="1:10" x14ac:dyDescent="0.3">
      <c r="A5281" s="178" t="s">
        <v>270</v>
      </c>
      <c r="B5281" s="178" t="s">
        <v>57</v>
      </c>
      <c r="C5281" s="178" t="s">
        <v>1428</v>
      </c>
      <c r="D5281" s="178" t="s">
        <v>8046</v>
      </c>
      <c r="E5281" s="209">
        <v>0</v>
      </c>
      <c r="F5281" s="180">
        <v>137865</v>
      </c>
      <c r="G5281" s="180">
        <v>336142.91</v>
      </c>
      <c r="H5281" s="180">
        <v>156686.01999999999</v>
      </c>
      <c r="I5281" s="180">
        <f t="shared" si="164"/>
        <v>630693.92999999993</v>
      </c>
      <c r="J5281" s="177" t="str">
        <f t="shared" si="165"/>
        <v>Sketchy date</v>
      </c>
    </row>
    <row r="5282" spans="1:10" x14ac:dyDescent="0.3">
      <c r="A5282" s="178" t="s">
        <v>270</v>
      </c>
      <c r="B5282" s="178" t="s">
        <v>57</v>
      </c>
      <c r="C5282" s="178" t="s">
        <v>1428</v>
      </c>
      <c r="D5282" s="178" t="s">
        <v>8046</v>
      </c>
      <c r="E5282" s="209">
        <v>0</v>
      </c>
      <c r="F5282" s="180">
        <v>137865</v>
      </c>
      <c r="G5282" s="180">
        <v>334204.86</v>
      </c>
      <c r="H5282" s="180">
        <v>161911.45000000001</v>
      </c>
      <c r="I5282" s="180">
        <f t="shared" si="164"/>
        <v>633981.31000000006</v>
      </c>
      <c r="J5282" s="177" t="str">
        <f t="shared" si="165"/>
        <v>Sketchy date</v>
      </c>
    </row>
    <row r="5283" spans="1:10" x14ac:dyDescent="0.3">
      <c r="A5283" s="178" t="s">
        <v>270</v>
      </c>
      <c r="B5283" s="178" t="s">
        <v>57</v>
      </c>
      <c r="C5283" s="178" t="s">
        <v>1428</v>
      </c>
      <c r="D5283" s="178" t="s">
        <v>8037</v>
      </c>
      <c r="E5283" s="209">
        <v>0</v>
      </c>
      <c r="F5283" s="180">
        <v>69018</v>
      </c>
      <c r="G5283" s="180">
        <v>0</v>
      </c>
      <c r="H5283" s="180">
        <v>27983.02</v>
      </c>
      <c r="I5283" s="180">
        <f t="shared" si="164"/>
        <v>97001.02</v>
      </c>
      <c r="J5283" s="177" t="str">
        <f t="shared" si="165"/>
        <v>Sketchy date</v>
      </c>
    </row>
    <row r="5284" spans="1:10" x14ac:dyDescent="0.3">
      <c r="A5284" s="178" t="s">
        <v>270</v>
      </c>
      <c r="B5284" s="178" t="s">
        <v>57</v>
      </c>
      <c r="C5284" s="178" t="s">
        <v>1428</v>
      </c>
      <c r="D5284" s="178" t="s">
        <v>8037</v>
      </c>
      <c r="E5284" s="209">
        <v>0</v>
      </c>
      <c r="F5284" s="180">
        <v>69018</v>
      </c>
      <c r="G5284" s="180">
        <v>0</v>
      </c>
      <c r="H5284" s="180">
        <v>27984.02</v>
      </c>
      <c r="I5284" s="180">
        <f t="shared" si="164"/>
        <v>97002.02</v>
      </c>
      <c r="J5284" s="177" t="str">
        <f t="shared" si="165"/>
        <v>Sketchy date</v>
      </c>
    </row>
    <row r="5285" spans="1:10" x14ac:dyDescent="0.3">
      <c r="A5285" s="178" t="s">
        <v>270</v>
      </c>
      <c r="B5285" s="178" t="s">
        <v>57</v>
      </c>
      <c r="C5285" s="178" t="s">
        <v>1428</v>
      </c>
      <c r="D5285" s="178" t="s">
        <v>8047</v>
      </c>
      <c r="E5285" s="209">
        <v>0</v>
      </c>
      <c r="F5285" s="180">
        <v>527056</v>
      </c>
      <c r="G5285" s="180">
        <v>2523229.73</v>
      </c>
      <c r="H5285" s="180">
        <v>1231585.6200000001</v>
      </c>
      <c r="I5285" s="180">
        <f t="shared" si="164"/>
        <v>4281871.3499999996</v>
      </c>
      <c r="J5285" s="177" t="str">
        <f t="shared" si="165"/>
        <v>Sketchy date</v>
      </c>
    </row>
    <row r="5286" spans="1:10" x14ac:dyDescent="0.3">
      <c r="A5286" s="178" t="s">
        <v>270</v>
      </c>
      <c r="B5286" s="178" t="s">
        <v>57</v>
      </c>
      <c r="C5286" s="178" t="s">
        <v>1428</v>
      </c>
      <c r="D5286" s="178" t="s">
        <v>8047</v>
      </c>
      <c r="E5286" s="209">
        <v>0</v>
      </c>
      <c r="F5286" s="180">
        <v>553422</v>
      </c>
      <c r="G5286" s="180">
        <v>2664193.67</v>
      </c>
      <c r="H5286" s="180">
        <v>1316925.3400000001</v>
      </c>
      <c r="I5286" s="180">
        <f t="shared" si="164"/>
        <v>4534541.01</v>
      </c>
      <c r="J5286" s="177" t="str">
        <f t="shared" si="165"/>
        <v>Sketchy date</v>
      </c>
    </row>
    <row r="5287" spans="1:10" x14ac:dyDescent="0.3">
      <c r="A5287" s="178" t="s">
        <v>270</v>
      </c>
      <c r="B5287" s="178" t="s">
        <v>57</v>
      </c>
      <c r="C5287" s="178" t="s">
        <v>1428</v>
      </c>
      <c r="D5287" s="178" t="s">
        <v>8048</v>
      </c>
      <c r="E5287" s="209">
        <v>0</v>
      </c>
      <c r="F5287" s="180">
        <v>51660</v>
      </c>
      <c r="G5287" s="180">
        <v>0</v>
      </c>
      <c r="H5287" s="180">
        <v>0</v>
      </c>
      <c r="I5287" s="180">
        <f t="shared" si="164"/>
        <v>51660</v>
      </c>
      <c r="J5287" s="177" t="str">
        <f t="shared" si="165"/>
        <v>Sketchy date</v>
      </c>
    </row>
    <row r="5288" spans="1:10" x14ac:dyDescent="0.3">
      <c r="A5288" s="178" t="s">
        <v>270</v>
      </c>
      <c r="B5288" s="178" t="s">
        <v>57</v>
      </c>
      <c r="C5288" s="178" t="s">
        <v>1428</v>
      </c>
      <c r="D5288" s="178" t="s">
        <v>8048</v>
      </c>
      <c r="E5288" s="179">
        <v>40812</v>
      </c>
      <c r="F5288" s="180">
        <v>0</v>
      </c>
      <c r="G5288" s="180">
        <v>3073.48</v>
      </c>
      <c r="H5288" s="180">
        <v>12460.1</v>
      </c>
      <c r="I5288" s="180">
        <f t="shared" si="164"/>
        <v>15533.58</v>
      </c>
      <c r="J5288" s="177" t="str">
        <f t="shared" si="165"/>
        <v>Date &gt; 1920</v>
      </c>
    </row>
    <row r="5289" spans="1:10" x14ac:dyDescent="0.3">
      <c r="A5289" s="178" t="s">
        <v>270</v>
      </c>
      <c r="B5289" s="178" t="s">
        <v>57</v>
      </c>
      <c r="C5289" s="178" t="s">
        <v>1428</v>
      </c>
      <c r="D5289" s="178" t="s">
        <v>8048</v>
      </c>
      <c r="E5289" s="179">
        <v>40812</v>
      </c>
      <c r="F5289" s="180">
        <v>4225</v>
      </c>
      <c r="G5289" s="180">
        <v>0</v>
      </c>
      <c r="H5289" s="180">
        <v>0</v>
      </c>
      <c r="I5289" s="180">
        <f t="shared" si="164"/>
        <v>4225</v>
      </c>
      <c r="J5289" s="177" t="str">
        <f t="shared" si="165"/>
        <v>Date &gt; 1920</v>
      </c>
    </row>
    <row r="5290" spans="1:10" x14ac:dyDescent="0.3">
      <c r="A5290" s="178" t="s">
        <v>270</v>
      </c>
      <c r="B5290" s="178" t="s">
        <v>57</v>
      </c>
      <c r="C5290" s="178" t="s">
        <v>1428</v>
      </c>
      <c r="D5290" s="178" t="s">
        <v>8048</v>
      </c>
      <c r="E5290" s="179">
        <v>40877</v>
      </c>
      <c r="F5290" s="180">
        <v>0</v>
      </c>
      <c r="G5290" s="180">
        <v>90948.91</v>
      </c>
      <c r="H5290" s="180">
        <v>96383.92</v>
      </c>
      <c r="I5290" s="180">
        <f t="shared" si="164"/>
        <v>187332.83000000002</v>
      </c>
      <c r="J5290" s="177" t="str">
        <f t="shared" si="165"/>
        <v>Date &gt; 1920</v>
      </c>
    </row>
    <row r="5291" spans="1:10" x14ac:dyDescent="0.3">
      <c r="A5291" s="178" t="s">
        <v>270</v>
      </c>
      <c r="B5291" s="178" t="s">
        <v>57</v>
      </c>
      <c r="C5291" s="178" t="s">
        <v>1428</v>
      </c>
      <c r="D5291" s="178" t="s">
        <v>8048</v>
      </c>
      <c r="E5291" s="179">
        <v>40877</v>
      </c>
      <c r="F5291" s="180">
        <v>176087</v>
      </c>
      <c r="G5291" s="180">
        <v>0</v>
      </c>
      <c r="H5291" s="180">
        <v>0</v>
      </c>
      <c r="I5291" s="180">
        <f t="shared" si="164"/>
        <v>176087</v>
      </c>
      <c r="J5291" s="177" t="str">
        <f t="shared" si="165"/>
        <v>Date &gt; 1920</v>
      </c>
    </row>
    <row r="5292" spans="1:10" x14ac:dyDescent="0.3">
      <c r="A5292" s="178" t="s">
        <v>270</v>
      </c>
      <c r="B5292" s="178" t="s">
        <v>57</v>
      </c>
      <c r="C5292" s="178" t="s">
        <v>1428</v>
      </c>
      <c r="D5292" s="178" t="s">
        <v>8048</v>
      </c>
      <c r="E5292" s="179">
        <v>40897</v>
      </c>
      <c r="F5292" s="180">
        <v>0</v>
      </c>
      <c r="G5292" s="180">
        <v>269438.63</v>
      </c>
      <c r="H5292" s="180">
        <v>138605.03</v>
      </c>
      <c r="I5292" s="180">
        <f t="shared" si="164"/>
        <v>408043.66000000003</v>
      </c>
      <c r="J5292" s="177" t="str">
        <f t="shared" si="165"/>
        <v>Date &gt; 1920</v>
      </c>
    </row>
    <row r="5293" spans="1:10" x14ac:dyDescent="0.3">
      <c r="A5293" s="178" t="s">
        <v>270</v>
      </c>
      <c r="B5293" s="178" t="s">
        <v>57</v>
      </c>
      <c r="C5293" s="178" t="s">
        <v>1428</v>
      </c>
      <c r="D5293" s="178" t="s">
        <v>8048</v>
      </c>
      <c r="E5293" s="179">
        <v>40897</v>
      </c>
      <c r="F5293" s="180">
        <v>88538</v>
      </c>
      <c r="G5293" s="180">
        <v>0</v>
      </c>
      <c r="H5293" s="180">
        <v>0</v>
      </c>
      <c r="I5293" s="180">
        <f t="shared" si="164"/>
        <v>88538</v>
      </c>
      <c r="J5293" s="177" t="str">
        <f t="shared" si="165"/>
        <v>Date &gt; 1920</v>
      </c>
    </row>
    <row r="5294" spans="1:10" x14ac:dyDescent="0.3">
      <c r="A5294" s="178" t="s">
        <v>270</v>
      </c>
      <c r="B5294" s="178" t="s">
        <v>57</v>
      </c>
      <c r="C5294" s="178" t="s">
        <v>1428</v>
      </c>
      <c r="D5294" s="178" t="s">
        <v>8048</v>
      </c>
      <c r="E5294" s="179">
        <v>40920</v>
      </c>
      <c r="F5294" s="180">
        <v>0</v>
      </c>
      <c r="G5294" s="180">
        <v>350147.76</v>
      </c>
      <c r="H5294" s="180">
        <v>198663.59</v>
      </c>
      <c r="I5294" s="180">
        <f t="shared" si="164"/>
        <v>548811.35</v>
      </c>
      <c r="J5294" s="177" t="str">
        <f t="shared" si="165"/>
        <v>Date &gt; 1920</v>
      </c>
    </row>
    <row r="5295" spans="1:10" x14ac:dyDescent="0.3">
      <c r="A5295" s="178" t="s">
        <v>270</v>
      </c>
      <c r="B5295" s="178" t="s">
        <v>57</v>
      </c>
      <c r="C5295" s="178" t="s">
        <v>1428</v>
      </c>
      <c r="D5295" s="178" t="s">
        <v>8048</v>
      </c>
      <c r="E5295" s="179">
        <v>40920</v>
      </c>
      <c r="F5295" s="180">
        <v>144787</v>
      </c>
      <c r="G5295" s="180">
        <v>0</v>
      </c>
      <c r="H5295" s="180">
        <v>0</v>
      </c>
      <c r="I5295" s="180">
        <f t="shared" si="164"/>
        <v>144787</v>
      </c>
      <c r="J5295" s="177" t="str">
        <f t="shared" si="165"/>
        <v>Date &gt; 1920</v>
      </c>
    </row>
    <row r="5296" spans="1:10" x14ac:dyDescent="0.3">
      <c r="A5296" s="178" t="s">
        <v>270</v>
      </c>
      <c r="B5296" s="178" t="s">
        <v>57</v>
      </c>
      <c r="C5296" s="178" t="s">
        <v>1428</v>
      </c>
      <c r="D5296" s="178" t="s">
        <v>8048</v>
      </c>
      <c r="E5296" s="179">
        <v>40983</v>
      </c>
      <c r="F5296" s="180">
        <v>0</v>
      </c>
      <c r="G5296" s="180">
        <v>217433.01</v>
      </c>
      <c r="H5296" s="180">
        <v>115477.36</v>
      </c>
      <c r="I5296" s="180">
        <f t="shared" si="164"/>
        <v>332910.37</v>
      </c>
      <c r="J5296" s="177" t="str">
        <f t="shared" si="165"/>
        <v>Date &gt; 1920</v>
      </c>
    </row>
    <row r="5297" spans="1:10" x14ac:dyDescent="0.3">
      <c r="A5297" s="178" t="s">
        <v>270</v>
      </c>
      <c r="B5297" s="178" t="s">
        <v>57</v>
      </c>
      <c r="C5297" s="178" t="s">
        <v>1428</v>
      </c>
      <c r="D5297" s="178" t="s">
        <v>8048</v>
      </c>
      <c r="E5297" s="179">
        <v>40983</v>
      </c>
      <c r="F5297" s="180">
        <v>73843</v>
      </c>
      <c r="G5297" s="180">
        <v>0</v>
      </c>
      <c r="H5297" s="180">
        <v>0</v>
      </c>
      <c r="I5297" s="180">
        <f t="shared" si="164"/>
        <v>73843</v>
      </c>
      <c r="J5297" s="177" t="str">
        <f t="shared" si="165"/>
        <v>Date &gt; 1920</v>
      </c>
    </row>
    <row r="5298" spans="1:10" x14ac:dyDescent="0.3">
      <c r="A5298" s="178" t="s">
        <v>270</v>
      </c>
      <c r="B5298" s="178" t="s">
        <v>57</v>
      </c>
      <c r="C5298" s="178" t="s">
        <v>1428</v>
      </c>
      <c r="D5298" s="178" t="s">
        <v>8048</v>
      </c>
      <c r="E5298" s="179">
        <v>40995</v>
      </c>
      <c r="F5298" s="180">
        <v>0</v>
      </c>
      <c r="G5298" s="180">
        <v>434299.9</v>
      </c>
      <c r="H5298" s="180">
        <v>226177.22</v>
      </c>
      <c r="I5298" s="180">
        <f t="shared" si="164"/>
        <v>660477.12</v>
      </c>
      <c r="J5298" s="177" t="str">
        <f t="shared" si="165"/>
        <v>Date &gt; 1920</v>
      </c>
    </row>
    <row r="5299" spans="1:10" x14ac:dyDescent="0.3">
      <c r="A5299" s="178" t="s">
        <v>270</v>
      </c>
      <c r="B5299" s="178" t="s">
        <v>57</v>
      </c>
      <c r="C5299" s="178" t="s">
        <v>1428</v>
      </c>
      <c r="D5299" s="178" t="s">
        <v>8048</v>
      </c>
      <c r="E5299" s="179">
        <v>40995</v>
      </c>
      <c r="F5299" s="180">
        <v>125794</v>
      </c>
      <c r="G5299" s="180">
        <v>0</v>
      </c>
      <c r="H5299" s="180">
        <v>0</v>
      </c>
      <c r="I5299" s="180">
        <f t="shared" si="164"/>
        <v>125794</v>
      </c>
      <c r="J5299" s="177" t="str">
        <f t="shared" si="165"/>
        <v>Date &gt; 1920</v>
      </c>
    </row>
    <row r="5300" spans="1:10" x14ac:dyDescent="0.3">
      <c r="A5300" s="178" t="s">
        <v>270</v>
      </c>
      <c r="B5300" s="178" t="s">
        <v>57</v>
      </c>
      <c r="C5300" s="178" t="s">
        <v>1428</v>
      </c>
      <c r="D5300" s="178" t="s">
        <v>8048</v>
      </c>
      <c r="E5300" s="179">
        <v>41030</v>
      </c>
      <c r="F5300" s="180">
        <v>0</v>
      </c>
      <c r="G5300" s="180">
        <v>220404.78</v>
      </c>
      <c r="H5300" s="180">
        <v>121437.61</v>
      </c>
      <c r="I5300" s="180">
        <f t="shared" si="164"/>
        <v>341842.39</v>
      </c>
      <c r="J5300" s="177" t="str">
        <f t="shared" si="165"/>
        <v>Date &gt; 1920</v>
      </c>
    </row>
    <row r="5301" spans="1:10" x14ac:dyDescent="0.3">
      <c r="A5301" s="178" t="s">
        <v>270</v>
      </c>
      <c r="B5301" s="178" t="s">
        <v>57</v>
      </c>
      <c r="C5301" s="178" t="s">
        <v>1428</v>
      </c>
      <c r="D5301" s="178" t="s">
        <v>8048</v>
      </c>
      <c r="E5301" s="179">
        <v>41030</v>
      </c>
      <c r="F5301" s="180">
        <v>80252</v>
      </c>
      <c r="G5301" s="180">
        <v>0</v>
      </c>
      <c r="H5301" s="180">
        <v>0</v>
      </c>
      <c r="I5301" s="180">
        <f t="shared" si="164"/>
        <v>80252</v>
      </c>
      <c r="J5301" s="177" t="str">
        <f t="shared" si="165"/>
        <v>Date &gt; 1920</v>
      </c>
    </row>
    <row r="5302" spans="1:10" x14ac:dyDescent="0.3">
      <c r="A5302" s="178" t="s">
        <v>270</v>
      </c>
      <c r="B5302" s="178" t="s">
        <v>57</v>
      </c>
      <c r="C5302" s="178" t="s">
        <v>1428</v>
      </c>
      <c r="D5302" s="178" t="s">
        <v>8048</v>
      </c>
      <c r="E5302" s="179">
        <v>41047</v>
      </c>
      <c r="F5302" s="180">
        <v>0</v>
      </c>
      <c r="G5302" s="180">
        <v>475678.42</v>
      </c>
      <c r="H5302" s="180">
        <v>264748.19</v>
      </c>
      <c r="I5302" s="180">
        <f t="shared" si="164"/>
        <v>740426.61</v>
      </c>
      <c r="J5302" s="177" t="str">
        <f t="shared" si="165"/>
        <v>Date &gt; 1920</v>
      </c>
    </row>
    <row r="5303" spans="1:10" x14ac:dyDescent="0.3">
      <c r="A5303" s="178" t="s">
        <v>270</v>
      </c>
      <c r="B5303" s="178" t="s">
        <v>57</v>
      </c>
      <c r="C5303" s="178" t="s">
        <v>1428</v>
      </c>
      <c r="D5303" s="178" t="s">
        <v>8048</v>
      </c>
      <c r="E5303" s="179">
        <v>41047</v>
      </c>
      <c r="F5303" s="180">
        <v>178904</v>
      </c>
      <c r="G5303" s="180">
        <v>0</v>
      </c>
      <c r="H5303" s="180">
        <v>0</v>
      </c>
      <c r="I5303" s="180">
        <f t="shared" si="164"/>
        <v>178904</v>
      </c>
      <c r="J5303" s="177" t="str">
        <f t="shared" si="165"/>
        <v>Date &gt; 1920</v>
      </c>
    </row>
    <row r="5304" spans="1:10" x14ac:dyDescent="0.3">
      <c r="A5304" s="178" t="s">
        <v>270</v>
      </c>
      <c r="B5304" s="178" t="s">
        <v>57</v>
      </c>
      <c r="C5304" s="178" t="s">
        <v>1428</v>
      </c>
      <c r="D5304" s="178" t="s">
        <v>8048</v>
      </c>
      <c r="E5304" s="179">
        <v>41082</v>
      </c>
      <c r="F5304" s="180">
        <v>0</v>
      </c>
      <c r="G5304" s="180">
        <v>265753.33</v>
      </c>
      <c r="H5304" s="180">
        <v>152412.73000000001</v>
      </c>
      <c r="I5304" s="180">
        <f t="shared" si="164"/>
        <v>418166.06000000006</v>
      </c>
      <c r="J5304" s="177" t="str">
        <f t="shared" si="165"/>
        <v>Date &gt; 1920</v>
      </c>
    </row>
    <row r="5305" spans="1:10" x14ac:dyDescent="0.3">
      <c r="A5305" s="178" t="s">
        <v>270</v>
      </c>
      <c r="B5305" s="178" t="s">
        <v>57</v>
      </c>
      <c r="C5305" s="178" t="s">
        <v>1428</v>
      </c>
      <c r="D5305" s="178" t="s">
        <v>8048</v>
      </c>
      <c r="E5305" s="179">
        <v>41082</v>
      </c>
      <c r="F5305" s="180">
        <v>110426</v>
      </c>
      <c r="G5305" s="180">
        <v>0</v>
      </c>
      <c r="H5305" s="180">
        <v>0</v>
      </c>
      <c r="I5305" s="180">
        <f t="shared" si="164"/>
        <v>110426</v>
      </c>
      <c r="J5305" s="177" t="str">
        <f t="shared" si="165"/>
        <v>Date &gt; 1920</v>
      </c>
    </row>
    <row r="5306" spans="1:10" x14ac:dyDescent="0.3">
      <c r="A5306" s="178" t="s">
        <v>270</v>
      </c>
      <c r="B5306" s="178" t="s">
        <v>57</v>
      </c>
      <c r="C5306" s="178" t="s">
        <v>1428</v>
      </c>
      <c r="D5306" s="178" t="s">
        <v>8048</v>
      </c>
      <c r="E5306" s="179">
        <v>41120</v>
      </c>
      <c r="F5306" s="180">
        <v>0</v>
      </c>
      <c r="G5306" s="180">
        <v>228849.23</v>
      </c>
      <c r="H5306" s="180">
        <v>127507.58</v>
      </c>
      <c r="I5306" s="180">
        <f t="shared" si="164"/>
        <v>356356.81</v>
      </c>
      <c r="J5306" s="177" t="str">
        <f t="shared" si="165"/>
        <v>Date &gt; 1920</v>
      </c>
    </row>
    <row r="5307" spans="1:10" x14ac:dyDescent="0.3">
      <c r="A5307" s="178" t="s">
        <v>270</v>
      </c>
      <c r="B5307" s="178" t="s">
        <v>57</v>
      </c>
      <c r="C5307" s="178" t="s">
        <v>1428</v>
      </c>
      <c r="D5307" s="178" t="s">
        <v>8048</v>
      </c>
      <c r="E5307" s="179">
        <v>41120</v>
      </c>
      <c r="F5307" s="180">
        <v>86823</v>
      </c>
      <c r="G5307" s="180">
        <v>0</v>
      </c>
      <c r="H5307" s="180">
        <v>0</v>
      </c>
      <c r="I5307" s="180">
        <f t="shared" si="164"/>
        <v>86823</v>
      </c>
      <c r="J5307" s="177" t="str">
        <f t="shared" si="165"/>
        <v>Date &gt; 1920</v>
      </c>
    </row>
    <row r="5308" spans="1:10" x14ac:dyDescent="0.3">
      <c r="A5308" s="178" t="s">
        <v>270</v>
      </c>
      <c r="B5308" s="178" t="s">
        <v>57</v>
      </c>
      <c r="C5308" s="178" t="s">
        <v>1428</v>
      </c>
      <c r="D5308" s="178" t="s">
        <v>8048</v>
      </c>
      <c r="E5308" s="179">
        <v>41170</v>
      </c>
      <c r="F5308" s="180">
        <v>0</v>
      </c>
      <c r="G5308" s="180">
        <v>63316.7</v>
      </c>
      <c r="H5308" s="180">
        <v>47779.73</v>
      </c>
      <c r="I5308" s="180">
        <f t="shared" si="164"/>
        <v>111096.43</v>
      </c>
      <c r="J5308" s="177" t="str">
        <f t="shared" si="165"/>
        <v>Date &gt; 1920</v>
      </c>
    </row>
    <row r="5309" spans="1:10" x14ac:dyDescent="0.3">
      <c r="A5309" s="178" t="s">
        <v>270</v>
      </c>
      <c r="B5309" s="178" t="s">
        <v>57</v>
      </c>
      <c r="C5309" s="178" t="s">
        <v>1428</v>
      </c>
      <c r="D5309" s="178" t="s">
        <v>8048</v>
      </c>
      <c r="E5309" s="179">
        <v>41170</v>
      </c>
      <c r="F5309" s="180">
        <v>54854</v>
      </c>
      <c r="G5309" s="180">
        <v>0</v>
      </c>
      <c r="H5309" s="180">
        <v>0</v>
      </c>
      <c r="I5309" s="180">
        <f t="shared" si="164"/>
        <v>54854</v>
      </c>
      <c r="J5309" s="177" t="str">
        <f t="shared" si="165"/>
        <v>Date &gt; 1920</v>
      </c>
    </row>
    <row r="5310" spans="1:10" x14ac:dyDescent="0.3">
      <c r="A5310" s="178" t="s">
        <v>270</v>
      </c>
      <c r="B5310" s="178" t="s">
        <v>57</v>
      </c>
      <c r="C5310" s="178" t="s">
        <v>1428</v>
      </c>
      <c r="D5310" s="178" t="s">
        <v>8048</v>
      </c>
      <c r="E5310" s="179">
        <v>41199</v>
      </c>
      <c r="F5310" s="180">
        <v>0</v>
      </c>
      <c r="G5310" s="180">
        <v>71256.86</v>
      </c>
      <c r="H5310" s="180">
        <v>45408.77</v>
      </c>
      <c r="I5310" s="180">
        <f t="shared" si="164"/>
        <v>116665.63</v>
      </c>
      <c r="J5310" s="177" t="str">
        <f t="shared" si="165"/>
        <v>Date &gt; 1920</v>
      </c>
    </row>
    <row r="5311" spans="1:10" x14ac:dyDescent="0.3">
      <c r="A5311" s="178" t="s">
        <v>270</v>
      </c>
      <c r="B5311" s="178" t="s">
        <v>57</v>
      </c>
      <c r="C5311" s="178" t="s">
        <v>1428</v>
      </c>
      <c r="D5311" s="178" t="s">
        <v>8048</v>
      </c>
      <c r="E5311" s="179">
        <v>41199</v>
      </c>
      <c r="F5311" s="180">
        <v>60697</v>
      </c>
      <c r="G5311" s="180">
        <v>0</v>
      </c>
      <c r="H5311" s="180">
        <v>0</v>
      </c>
      <c r="I5311" s="180">
        <f t="shared" si="164"/>
        <v>60697</v>
      </c>
      <c r="J5311" s="177" t="str">
        <f t="shared" si="165"/>
        <v>Date &gt; 1920</v>
      </c>
    </row>
    <row r="5312" spans="1:10" x14ac:dyDescent="0.3">
      <c r="A5312" s="178" t="s">
        <v>270</v>
      </c>
      <c r="B5312" s="178" t="s">
        <v>57</v>
      </c>
      <c r="C5312" s="178" t="s">
        <v>1428</v>
      </c>
      <c r="D5312" s="178" t="s">
        <v>8048</v>
      </c>
      <c r="E5312" s="179">
        <v>41227</v>
      </c>
      <c r="F5312" s="180">
        <v>0</v>
      </c>
      <c r="G5312" s="180">
        <v>33481.160000000003</v>
      </c>
      <c r="H5312" s="180">
        <v>53848.81</v>
      </c>
      <c r="I5312" s="180">
        <f t="shared" si="164"/>
        <v>87329.97</v>
      </c>
      <c r="J5312" s="177" t="str">
        <f t="shared" si="165"/>
        <v>Date &gt; 1920</v>
      </c>
    </row>
    <row r="5313" spans="1:10" x14ac:dyDescent="0.3">
      <c r="A5313" s="178" t="s">
        <v>270</v>
      </c>
      <c r="B5313" s="178" t="s">
        <v>57</v>
      </c>
      <c r="C5313" s="178" t="s">
        <v>1428</v>
      </c>
      <c r="D5313" s="178" t="s">
        <v>8048</v>
      </c>
      <c r="E5313" s="179">
        <v>41227</v>
      </c>
      <c r="F5313" s="180">
        <v>3793</v>
      </c>
      <c r="G5313" s="180">
        <v>0</v>
      </c>
      <c r="H5313" s="180">
        <v>0</v>
      </c>
      <c r="I5313" s="180">
        <f t="shared" si="164"/>
        <v>3793</v>
      </c>
      <c r="J5313" s="177" t="str">
        <f t="shared" si="165"/>
        <v>Date &gt; 1920</v>
      </c>
    </row>
    <row r="5314" spans="1:10" x14ac:dyDescent="0.3">
      <c r="A5314" s="178" t="s">
        <v>270</v>
      </c>
      <c r="B5314" s="178" t="s">
        <v>57</v>
      </c>
      <c r="C5314" s="178" t="s">
        <v>1428</v>
      </c>
      <c r="D5314" s="178" t="s">
        <v>8048</v>
      </c>
      <c r="E5314" s="179">
        <v>41240</v>
      </c>
      <c r="F5314" s="180">
        <v>0</v>
      </c>
      <c r="G5314" s="180">
        <v>98084.39</v>
      </c>
      <c r="H5314" s="180">
        <v>46998.62</v>
      </c>
      <c r="I5314" s="180">
        <f t="shared" si="164"/>
        <v>145083.01</v>
      </c>
      <c r="J5314" s="177" t="str">
        <f t="shared" si="165"/>
        <v>Date &gt; 1920</v>
      </c>
    </row>
    <row r="5315" spans="1:10" x14ac:dyDescent="0.3">
      <c r="A5315" s="178" t="s">
        <v>270</v>
      </c>
      <c r="B5315" s="178" t="s">
        <v>57</v>
      </c>
      <c r="C5315" s="178" t="s">
        <v>1428</v>
      </c>
      <c r="D5315" s="178" t="s">
        <v>8048</v>
      </c>
      <c r="E5315" s="179">
        <v>41240</v>
      </c>
      <c r="F5315" s="180">
        <v>55193</v>
      </c>
      <c r="G5315" s="180">
        <v>0</v>
      </c>
      <c r="H5315" s="180">
        <v>0</v>
      </c>
      <c r="I5315" s="180">
        <f t="shared" si="164"/>
        <v>55193</v>
      </c>
      <c r="J5315" s="177" t="str">
        <f t="shared" si="165"/>
        <v>Date &gt; 1920</v>
      </c>
    </row>
    <row r="5316" spans="1:10" x14ac:dyDescent="0.3">
      <c r="A5316" s="178" t="s">
        <v>270</v>
      </c>
      <c r="B5316" s="178" t="s">
        <v>57</v>
      </c>
      <c r="C5316" s="178" t="s">
        <v>1428</v>
      </c>
      <c r="D5316" s="178" t="s">
        <v>8048</v>
      </c>
      <c r="E5316" s="179">
        <v>41316</v>
      </c>
      <c r="F5316" s="180">
        <v>0</v>
      </c>
      <c r="G5316" s="180">
        <v>20338.650000000001</v>
      </c>
      <c r="H5316" s="180">
        <v>21184.79</v>
      </c>
      <c r="I5316" s="180">
        <f t="shared" si="164"/>
        <v>41523.440000000002</v>
      </c>
      <c r="J5316" s="177" t="str">
        <f t="shared" si="165"/>
        <v>Date &gt; 1920</v>
      </c>
    </row>
    <row r="5317" spans="1:10" x14ac:dyDescent="0.3">
      <c r="A5317" s="178" t="s">
        <v>270</v>
      </c>
      <c r="B5317" s="178" t="s">
        <v>57</v>
      </c>
      <c r="C5317" s="178" t="s">
        <v>1428</v>
      </c>
      <c r="D5317" s="178" t="s">
        <v>8048</v>
      </c>
      <c r="E5317" s="179">
        <v>41345</v>
      </c>
      <c r="F5317" s="180">
        <v>0</v>
      </c>
      <c r="G5317" s="180">
        <v>18512.45</v>
      </c>
      <c r="H5317" s="180">
        <v>19677.72</v>
      </c>
      <c r="I5317" s="180">
        <f t="shared" ref="I5317:I5380" si="166">SUM(F5317:H5317)</f>
        <v>38190.17</v>
      </c>
      <c r="J5317" s="177" t="str">
        <f t="shared" ref="J5317:J5380" si="167">IF(OR(YEAR(E5317)&gt; 1920, ISBLANK(E5317)), "Date &gt; 1920", "Sketchy date")</f>
        <v>Date &gt; 1920</v>
      </c>
    </row>
    <row r="5318" spans="1:10" x14ac:dyDescent="0.3">
      <c r="A5318" s="178" t="s">
        <v>270</v>
      </c>
      <c r="B5318" s="178" t="s">
        <v>57</v>
      </c>
      <c r="C5318" s="178" t="s">
        <v>1428</v>
      </c>
      <c r="D5318" s="178" t="s">
        <v>8048</v>
      </c>
      <c r="E5318" s="179">
        <v>41983</v>
      </c>
      <c r="F5318" s="180">
        <v>0</v>
      </c>
      <c r="G5318" s="180">
        <v>135000</v>
      </c>
      <c r="H5318" s="180">
        <v>97280.88</v>
      </c>
      <c r="I5318" s="180">
        <f t="shared" si="166"/>
        <v>232280.88</v>
      </c>
      <c r="J5318" s="177" t="str">
        <f t="shared" si="167"/>
        <v>Date &gt; 1920</v>
      </c>
    </row>
    <row r="5319" spans="1:10" x14ac:dyDescent="0.3">
      <c r="A5319" s="178" t="s">
        <v>270</v>
      </c>
      <c r="B5319" s="178" t="s">
        <v>57</v>
      </c>
      <c r="C5319" s="178" t="s">
        <v>1428</v>
      </c>
      <c r="D5319" s="178" t="s">
        <v>8048</v>
      </c>
      <c r="E5319" s="179">
        <v>42247</v>
      </c>
      <c r="F5319" s="180">
        <v>29182</v>
      </c>
      <c r="G5319" s="180">
        <v>0</v>
      </c>
      <c r="H5319" s="180">
        <v>0</v>
      </c>
      <c r="I5319" s="180">
        <f t="shared" si="166"/>
        <v>29182</v>
      </c>
      <c r="J5319" s="177" t="str">
        <f t="shared" si="167"/>
        <v>Date &gt; 1920</v>
      </c>
    </row>
    <row r="5320" spans="1:10" x14ac:dyDescent="0.3">
      <c r="A5320" s="178" t="s">
        <v>270</v>
      </c>
      <c r="B5320" s="178" t="s">
        <v>57</v>
      </c>
      <c r="C5320" s="178" t="s">
        <v>1428</v>
      </c>
      <c r="D5320" s="178" t="s">
        <v>8048</v>
      </c>
      <c r="E5320" s="179">
        <v>42283</v>
      </c>
      <c r="F5320" s="180">
        <v>0</v>
      </c>
      <c r="G5320" s="180">
        <v>3981.78</v>
      </c>
      <c r="H5320" s="180">
        <v>0</v>
      </c>
      <c r="I5320" s="180">
        <f t="shared" si="166"/>
        <v>3981.78</v>
      </c>
      <c r="J5320" s="177" t="str">
        <f t="shared" si="167"/>
        <v>Date &gt; 1920</v>
      </c>
    </row>
    <row r="5321" spans="1:10" x14ac:dyDescent="0.3">
      <c r="A5321" s="178" t="s">
        <v>270</v>
      </c>
      <c r="B5321" s="178" t="s">
        <v>57</v>
      </c>
      <c r="C5321" s="178" t="s">
        <v>1428</v>
      </c>
      <c r="D5321" s="178" t="s">
        <v>8049</v>
      </c>
      <c r="E5321" s="209">
        <v>0</v>
      </c>
      <c r="F5321" s="180">
        <v>2130205</v>
      </c>
      <c r="G5321" s="180">
        <v>0</v>
      </c>
      <c r="H5321" s="180">
        <v>550214.44999999995</v>
      </c>
      <c r="I5321" s="180">
        <f t="shared" si="166"/>
        <v>2680419.4500000002</v>
      </c>
      <c r="J5321" s="177" t="str">
        <f t="shared" si="167"/>
        <v>Sketchy date</v>
      </c>
    </row>
    <row r="5322" spans="1:10" x14ac:dyDescent="0.3">
      <c r="A5322" s="178" t="s">
        <v>270</v>
      </c>
      <c r="B5322" s="178" t="s">
        <v>57</v>
      </c>
      <c r="C5322" s="178" t="s">
        <v>1428</v>
      </c>
      <c r="D5322" s="178" t="s">
        <v>8049</v>
      </c>
      <c r="E5322" s="209">
        <v>0</v>
      </c>
      <c r="F5322" s="180">
        <v>2386033</v>
      </c>
      <c r="G5322" s="180">
        <v>0</v>
      </c>
      <c r="H5322" s="180">
        <v>626578.18000000005</v>
      </c>
      <c r="I5322" s="180">
        <f t="shared" si="166"/>
        <v>3012611.18</v>
      </c>
      <c r="J5322" s="177" t="str">
        <f t="shared" si="167"/>
        <v>Sketchy date</v>
      </c>
    </row>
    <row r="5323" spans="1:10" x14ac:dyDescent="0.3">
      <c r="A5323" s="178" t="s">
        <v>270</v>
      </c>
      <c r="B5323" s="178" t="s">
        <v>57</v>
      </c>
      <c r="C5323" s="178" t="s">
        <v>1428</v>
      </c>
      <c r="D5323" s="178" t="s">
        <v>8050</v>
      </c>
      <c r="E5323" s="209">
        <v>0</v>
      </c>
      <c r="F5323" s="180">
        <v>491665</v>
      </c>
      <c r="G5323" s="180">
        <v>0</v>
      </c>
      <c r="H5323" s="180">
        <v>164179.79</v>
      </c>
      <c r="I5323" s="180">
        <f t="shared" si="166"/>
        <v>655844.79</v>
      </c>
      <c r="J5323" s="177" t="str">
        <f t="shared" si="167"/>
        <v>Sketchy date</v>
      </c>
    </row>
    <row r="5324" spans="1:10" x14ac:dyDescent="0.3">
      <c r="A5324" s="178" t="s">
        <v>270</v>
      </c>
      <c r="B5324" s="178" t="s">
        <v>57</v>
      </c>
      <c r="C5324" s="178" t="s">
        <v>1428</v>
      </c>
      <c r="D5324" s="178" t="s">
        <v>8050</v>
      </c>
      <c r="E5324" s="209">
        <v>0</v>
      </c>
      <c r="F5324" s="180">
        <v>549892</v>
      </c>
      <c r="G5324" s="180">
        <v>0</v>
      </c>
      <c r="H5324" s="180">
        <v>147343.79999999999</v>
      </c>
      <c r="I5324" s="180">
        <f t="shared" si="166"/>
        <v>697235.8</v>
      </c>
      <c r="J5324" s="177" t="str">
        <f t="shared" si="167"/>
        <v>Sketchy date</v>
      </c>
    </row>
    <row r="5325" spans="1:10" x14ac:dyDescent="0.3">
      <c r="A5325" s="178" t="s">
        <v>270</v>
      </c>
      <c r="B5325" s="178" t="s">
        <v>57</v>
      </c>
      <c r="C5325" s="178" t="s">
        <v>1428</v>
      </c>
      <c r="D5325" s="178" t="s">
        <v>8051</v>
      </c>
      <c r="E5325" s="209">
        <v>0</v>
      </c>
      <c r="F5325" s="180">
        <v>18618</v>
      </c>
      <c r="G5325" s="180">
        <v>0</v>
      </c>
      <c r="H5325" s="180">
        <v>3036.36</v>
      </c>
      <c r="I5325" s="180">
        <f t="shared" si="166"/>
        <v>21654.36</v>
      </c>
      <c r="J5325" s="177" t="str">
        <f t="shared" si="167"/>
        <v>Sketchy date</v>
      </c>
    </row>
    <row r="5326" spans="1:10" x14ac:dyDescent="0.3">
      <c r="A5326" s="178" t="s">
        <v>270</v>
      </c>
      <c r="B5326" s="178" t="s">
        <v>57</v>
      </c>
      <c r="C5326" s="178" t="s">
        <v>1428</v>
      </c>
      <c r="D5326" s="178" t="s">
        <v>8051</v>
      </c>
      <c r="E5326" s="209">
        <v>0</v>
      </c>
      <c r="F5326" s="180">
        <v>76812</v>
      </c>
      <c r="G5326" s="180">
        <v>0</v>
      </c>
      <c r="H5326" s="180">
        <v>3398.46</v>
      </c>
      <c r="I5326" s="180">
        <f t="shared" si="166"/>
        <v>80210.460000000006</v>
      </c>
      <c r="J5326" s="177" t="str">
        <f t="shared" si="167"/>
        <v>Sketchy date</v>
      </c>
    </row>
    <row r="5327" spans="1:10" x14ac:dyDescent="0.3">
      <c r="A5327" s="178" t="s">
        <v>270</v>
      </c>
      <c r="B5327" s="178" t="s">
        <v>57</v>
      </c>
      <c r="C5327" s="178" t="s">
        <v>1428</v>
      </c>
      <c r="D5327" s="178" t="s">
        <v>8052</v>
      </c>
      <c r="E5327" s="209">
        <v>0</v>
      </c>
      <c r="F5327" s="180">
        <v>121603</v>
      </c>
      <c r="G5327" s="180">
        <v>0</v>
      </c>
      <c r="H5327" s="180">
        <v>70439.03</v>
      </c>
      <c r="I5327" s="180">
        <f t="shared" si="166"/>
        <v>192042.03</v>
      </c>
      <c r="J5327" s="177" t="str">
        <f t="shared" si="167"/>
        <v>Sketchy date</v>
      </c>
    </row>
    <row r="5328" spans="1:10" x14ac:dyDescent="0.3">
      <c r="A5328" s="178" t="s">
        <v>270</v>
      </c>
      <c r="B5328" s="178" t="s">
        <v>57</v>
      </c>
      <c r="C5328" s="178" t="s">
        <v>1428</v>
      </c>
      <c r="D5328" s="178" t="s">
        <v>8052</v>
      </c>
      <c r="E5328" s="209">
        <v>0</v>
      </c>
      <c r="F5328" s="180">
        <v>161696</v>
      </c>
      <c r="G5328" s="180">
        <v>0</v>
      </c>
      <c r="H5328" s="180">
        <v>35545.72</v>
      </c>
      <c r="I5328" s="180">
        <f t="shared" si="166"/>
        <v>197241.72</v>
      </c>
      <c r="J5328" s="177" t="str">
        <f t="shared" si="167"/>
        <v>Sketchy date</v>
      </c>
    </row>
    <row r="5329" spans="1:10" x14ac:dyDescent="0.3">
      <c r="A5329" s="178" t="s">
        <v>270</v>
      </c>
      <c r="B5329" s="178" t="s">
        <v>57</v>
      </c>
      <c r="C5329" s="178" t="s">
        <v>1428</v>
      </c>
      <c r="D5329" s="178" t="s">
        <v>8053</v>
      </c>
      <c r="E5329" s="209">
        <v>0</v>
      </c>
      <c r="F5329" s="180">
        <v>36392</v>
      </c>
      <c r="G5329" s="180">
        <v>0</v>
      </c>
      <c r="H5329" s="180">
        <v>11019.13</v>
      </c>
      <c r="I5329" s="180">
        <f t="shared" si="166"/>
        <v>47411.13</v>
      </c>
      <c r="J5329" s="177" t="str">
        <f t="shared" si="167"/>
        <v>Sketchy date</v>
      </c>
    </row>
    <row r="5330" spans="1:10" x14ac:dyDescent="0.3">
      <c r="A5330" s="178" t="s">
        <v>270</v>
      </c>
      <c r="B5330" s="178" t="s">
        <v>57</v>
      </c>
      <c r="C5330" s="178" t="s">
        <v>1428</v>
      </c>
      <c r="D5330" s="178" t="s">
        <v>8053</v>
      </c>
      <c r="E5330" s="209">
        <v>0</v>
      </c>
      <c r="F5330" s="180">
        <v>36392</v>
      </c>
      <c r="G5330" s="180">
        <v>0</v>
      </c>
      <c r="H5330" s="180">
        <v>53132.84</v>
      </c>
      <c r="I5330" s="180">
        <f t="shared" si="166"/>
        <v>89524.84</v>
      </c>
      <c r="J5330" s="177" t="str">
        <f t="shared" si="167"/>
        <v>Sketchy date</v>
      </c>
    </row>
    <row r="5331" spans="1:10" x14ac:dyDescent="0.3">
      <c r="A5331" s="178" t="s">
        <v>270</v>
      </c>
      <c r="B5331" s="178" t="s">
        <v>57</v>
      </c>
      <c r="C5331" s="178" t="s">
        <v>1428</v>
      </c>
      <c r="D5331" s="178" t="s">
        <v>8054</v>
      </c>
      <c r="E5331" s="209">
        <v>0</v>
      </c>
      <c r="F5331" s="180">
        <v>862166</v>
      </c>
      <c r="G5331" s="180">
        <v>0</v>
      </c>
      <c r="H5331" s="180">
        <v>932817.86</v>
      </c>
      <c r="I5331" s="180">
        <f t="shared" si="166"/>
        <v>1794983.8599999999</v>
      </c>
      <c r="J5331" s="177" t="str">
        <f t="shared" si="167"/>
        <v>Sketchy date</v>
      </c>
    </row>
    <row r="5332" spans="1:10" x14ac:dyDescent="0.3">
      <c r="A5332" s="178" t="s">
        <v>270</v>
      </c>
      <c r="B5332" s="178" t="s">
        <v>57</v>
      </c>
      <c r="C5332" s="178" t="s">
        <v>1428</v>
      </c>
      <c r="D5332" s="178" t="s">
        <v>8054</v>
      </c>
      <c r="E5332" s="209">
        <v>0</v>
      </c>
      <c r="F5332" s="180">
        <v>1084397</v>
      </c>
      <c r="G5332" s="180">
        <v>0</v>
      </c>
      <c r="H5332" s="180">
        <v>1240456.92</v>
      </c>
      <c r="I5332" s="180">
        <f t="shared" si="166"/>
        <v>2324853.92</v>
      </c>
      <c r="J5332" s="177" t="str">
        <f t="shared" si="167"/>
        <v>Sketchy date</v>
      </c>
    </row>
    <row r="5333" spans="1:10" x14ac:dyDescent="0.3">
      <c r="A5333" s="178" t="s">
        <v>270</v>
      </c>
      <c r="B5333" s="178" t="s">
        <v>57</v>
      </c>
      <c r="C5333" s="178" t="s">
        <v>1428</v>
      </c>
      <c r="D5333" s="178" t="s">
        <v>8055</v>
      </c>
      <c r="E5333" s="209">
        <v>0</v>
      </c>
      <c r="F5333" s="180">
        <v>280338</v>
      </c>
      <c r="G5333" s="180">
        <v>0</v>
      </c>
      <c r="H5333" s="180">
        <v>61434.43</v>
      </c>
      <c r="I5333" s="180">
        <f t="shared" si="166"/>
        <v>341772.43</v>
      </c>
      <c r="J5333" s="177" t="str">
        <f t="shared" si="167"/>
        <v>Sketchy date</v>
      </c>
    </row>
    <row r="5334" spans="1:10" x14ac:dyDescent="0.3">
      <c r="A5334" s="178" t="s">
        <v>270</v>
      </c>
      <c r="B5334" s="178" t="s">
        <v>57</v>
      </c>
      <c r="C5334" s="178" t="s">
        <v>1428</v>
      </c>
      <c r="D5334" s="178" t="s">
        <v>8055</v>
      </c>
      <c r="E5334" s="209">
        <v>0</v>
      </c>
      <c r="F5334" s="180">
        <v>281180</v>
      </c>
      <c r="G5334" s="180">
        <v>0</v>
      </c>
      <c r="H5334" s="180">
        <v>80650.19</v>
      </c>
      <c r="I5334" s="180">
        <f t="shared" si="166"/>
        <v>361830.19</v>
      </c>
      <c r="J5334" s="177" t="str">
        <f t="shared" si="167"/>
        <v>Sketchy date</v>
      </c>
    </row>
    <row r="5335" spans="1:10" x14ac:dyDescent="0.3">
      <c r="A5335" s="178" t="s">
        <v>270</v>
      </c>
      <c r="B5335" s="178" t="s">
        <v>57</v>
      </c>
      <c r="C5335" s="178" t="s">
        <v>1428</v>
      </c>
      <c r="D5335" s="178" t="s">
        <v>8056</v>
      </c>
      <c r="E5335" s="209">
        <v>0</v>
      </c>
      <c r="F5335" s="180">
        <v>492216</v>
      </c>
      <c r="G5335" s="180">
        <v>0</v>
      </c>
      <c r="H5335" s="180">
        <v>48072.66</v>
      </c>
      <c r="I5335" s="180">
        <f t="shared" si="166"/>
        <v>540288.66</v>
      </c>
      <c r="J5335" s="177" t="str">
        <f t="shared" si="167"/>
        <v>Sketchy date</v>
      </c>
    </row>
    <row r="5336" spans="1:10" x14ac:dyDescent="0.3">
      <c r="A5336" s="178" t="s">
        <v>270</v>
      </c>
      <c r="B5336" s="178" t="s">
        <v>57</v>
      </c>
      <c r="C5336" s="178" t="s">
        <v>1428</v>
      </c>
      <c r="D5336" s="178" t="s">
        <v>8056</v>
      </c>
      <c r="E5336" s="209">
        <v>0</v>
      </c>
      <c r="F5336" s="180">
        <v>492216</v>
      </c>
      <c r="G5336" s="180">
        <v>0</v>
      </c>
      <c r="H5336" s="180">
        <v>112641.49</v>
      </c>
      <c r="I5336" s="180">
        <f t="shared" si="166"/>
        <v>604857.49</v>
      </c>
      <c r="J5336" s="177" t="str">
        <f t="shared" si="167"/>
        <v>Sketchy date</v>
      </c>
    </row>
    <row r="5337" spans="1:10" x14ac:dyDescent="0.3">
      <c r="A5337" s="178" t="s">
        <v>270</v>
      </c>
      <c r="B5337" s="178" t="s">
        <v>57</v>
      </c>
      <c r="C5337" s="178" t="s">
        <v>1428</v>
      </c>
      <c r="D5337" s="178" t="s">
        <v>8057</v>
      </c>
      <c r="E5337" s="209">
        <v>0</v>
      </c>
      <c r="F5337" s="180">
        <v>60814</v>
      </c>
      <c r="G5337" s="180">
        <v>0</v>
      </c>
      <c r="H5337" s="180">
        <v>10904.32</v>
      </c>
      <c r="I5337" s="180">
        <f t="shared" si="166"/>
        <v>71718.320000000007</v>
      </c>
      <c r="J5337" s="177" t="str">
        <f t="shared" si="167"/>
        <v>Sketchy date</v>
      </c>
    </row>
    <row r="5338" spans="1:10" x14ac:dyDescent="0.3">
      <c r="A5338" s="178" t="s">
        <v>270</v>
      </c>
      <c r="B5338" s="178" t="s">
        <v>57</v>
      </c>
      <c r="C5338" s="178" t="s">
        <v>1428</v>
      </c>
      <c r="D5338" s="178" t="s">
        <v>8057</v>
      </c>
      <c r="E5338" s="209">
        <v>0</v>
      </c>
      <c r="F5338" s="180">
        <v>66338</v>
      </c>
      <c r="G5338" s="180">
        <v>0</v>
      </c>
      <c r="H5338" s="180">
        <v>11171.74</v>
      </c>
      <c r="I5338" s="180">
        <f t="shared" si="166"/>
        <v>77509.740000000005</v>
      </c>
      <c r="J5338" s="177" t="str">
        <f t="shared" si="167"/>
        <v>Sketchy date</v>
      </c>
    </row>
    <row r="5339" spans="1:10" x14ac:dyDescent="0.3">
      <c r="A5339" s="178" t="s">
        <v>270</v>
      </c>
      <c r="B5339" s="178" t="s">
        <v>57</v>
      </c>
      <c r="C5339" s="178" t="s">
        <v>1428</v>
      </c>
      <c r="D5339" s="178" t="s">
        <v>8058</v>
      </c>
      <c r="E5339" s="179">
        <v>40863</v>
      </c>
      <c r="F5339" s="180">
        <v>1000</v>
      </c>
      <c r="G5339" s="180">
        <v>0</v>
      </c>
      <c r="H5339" s="180">
        <v>524.87</v>
      </c>
      <c r="I5339" s="180">
        <f t="shared" si="166"/>
        <v>1524.87</v>
      </c>
      <c r="J5339" s="177" t="str">
        <f t="shared" si="167"/>
        <v>Date &gt; 1920</v>
      </c>
    </row>
    <row r="5340" spans="1:10" x14ac:dyDescent="0.3">
      <c r="A5340" s="178" t="s">
        <v>270</v>
      </c>
      <c r="B5340" s="178" t="s">
        <v>57</v>
      </c>
      <c r="C5340" s="178" t="s">
        <v>1428</v>
      </c>
      <c r="D5340" s="178" t="s">
        <v>8058</v>
      </c>
      <c r="E5340" s="179">
        <v>40898</v>
      </c>
      <c r="F5340" s="180">
        <v>6267</v>
      </c>
      <c r="G5340" s="180">
        <v>0</v>
      </c>
      <c r="H5340" s="180">
        <v>988.17</v>
      </c>
      <c r="I5340" s="180">
        <f t="shared" si="166"/>
        <v>7255.17</v>
      </c>
      <c r="J5340" s="177" t="str">
        <f t="shared" si="167"/>
        <v>Date &gt; 1920</v>
      </c>
    </row>
    <row r="5341" spans="1:10" x14ac:dyDescent="0.3">
      <c r="A5341" s="178" t="s">
        <v>270</v>
      </c>
      <c r="B5341" s="178" t="s">
        <v>57</v>
      </c>
      <c r="C5341" s="178" t="s">
        <v>1428</v>
      </c>
      <c r="D5341" s="178" t="s">
        <v>8058</v>
      </c>
      <c r="E5341" s="179">
        <v>40920</v>
      </c>
      <c r="F5341" s="180">
        <v>496002</v>
      </c>
      <c r="G5341" s="180">
        <v>0</v>
      </c>
      <c r="H5341" s="180">
        <v>110507.22</v>
      </c>
      <c r="I5341" s="180">
        <f t="shared" si="166"/>
        <v>606509.22</v>
      </c>
      <c r="J5341" s="177" t="str">
        <f t="shared" si="167"/>
        <v>Date &gt; 1920</v>
      </c>
    </row>
    <row r="5342" spans="1:10" x14ac:dyDescent="0.3">
      <c r="A5342" s="178" t="s">
        <v>270</v>
      </c>
      <c r="B5342" s="178" t="s">
        <v>57</v>
      </c>
      <c r="C5342" s="178" t="s">
        <v>1428</v>
      </c>
      <c r="D5342" s="178" t="s">
        <v>8058</v>
      </c>
      <c r="E5342" s="179">
        <v>40983</v>
      </c>
      <c r="F5342" s="180">
        <v>240793</v>
      </c>
      <c r="G5342" s="180">
        <v>0</v>
      </c>
      <c r="H5342" s="180">
        <v>146787.64000000001</v>
      </c>
      <c r="I5342" s="180">
        <f t="shared" si="166"/>
        <v>387580.64</v>
      </c>
      <c r="J5342" s="177" t="str">
        <f t="shared" si="167"/>
        <v>Date &gt; 1920</v>
      </c>
    </row>
    <row r="5343" spans="1:10" x14ac:dyDescent="0.3">
      <c r="A5343" s="178" t="s">
        <v>270</v>
      </c>
      <c r="B5343" s="178" t="s">
        <v>57</v>
      </c>
      <c r="C5343" s="178" t="s">
        <v>1428</v>
      </c>
      <c r="D5343" s="178" t="s">
        <v>8058</v>
      </c>
      <c r="E5343" s="179">
        <v>40995</v>
      </c>
      <c r="F5343" s="180">
        <v>182421</v>
      </c>
      <c r="G5343" s="180">
        <v>0</v>
      </c>
      <c r="H5343" s="180">
        <v>107646.18</v>
      </c>
      <c r="I5343" s="180">
        <f t="shared" si="166"/>
        <v>290067.18</v>
      </c>
      <c r="J5343" s="177" t="str">
        <f t="shared" si="167"/>
        <v>Date &gt; 1920</v>
      </c>
    </row>
    <row r="5344" spans="1:10" x14ac:dyDescent="0.3">
      <c r="A5344" s="178" t="s">
        <v>270</v>
      </c>
      <c r="B5344" s="178" t="s">
        <v>57</v>
      </c>
      <c r="C5344" s="178" t="s">
        <v>1428</v>
      </c>
      <c r="D5344" s="178" t="s">
        <v>8058</v>
      </c>
      <c r="E5344" s="179">
        <v>41029</v>
      </c>
      <c r="F5344" s="180">
        <v>621020</v>
      </c>
      <c r="G5344" s="180">
        <v>0</v>
      </c>
      <c r="H5344" s="180">
        <v>114807.49</v>
      </c>
      <c r="I5344" s="180">
        <f t="shared" si="166"/>
        <v>735827.49</v>
      </c>
      <c r="J5344" s="177" t="str">
        <f t="shared" si="167"/>
        <v>Date &gt; 1920</v>
      </c>
    </row>
    <row r="5345" spans="1:10" x14ac:dyDescent="0.3">
      <c r="A5345" s="178" t="s">
        <v>270</v>
      </c>
      <c r="B5345" s="178" t="s">
        <v>57</v>
      </c>
      <c r="C5345" s="178" t="s">
        <v>1428</v>
      </c>
      <c r="D5345" s="178" t="s">
        <v>8058</v>
      </c>
      <c r="E5345" s="179">
        <v>41047</v>
      </c>
      <c r="F5345" s="180">
        <v>875002</v>
      </c>
      <c r="G5345" s="180">
        <v>0</v>
      </c>
      <c r="H5345" s="180">
        <v>466235.22</v>
      </c>
      <c r="I5345" s="180">
        <f t="shared" si="166"/>
        <v>1341237.22</v>
      </c>
      <c r="J5345" s="177" t="str">
        <f t="shared" si="167"/>
        <v>Date &gt; 1920</v>
      </c>
    </row>
    <row r="5346" spans="1:10" x14ac:dyDescent="0.3">
      <c r="A5346" s="178" t="s">
        <v>270</v>
      </c>
      <c r="B5346" s="178" t="s">
        <v>57</v>
      </c>
      <c r="C5346" s="178" t="s">
        <v>1428</v>
      </c>
      <c r="D5346" s="178" t="s">
        <v>8058</v>
      </c>
      <c r="E5346" s="179">
        <v>41082</v>
      </c>
      <c r="F5346" s="180">
        <v>904546</v>
      </c>
      <c r="G5346" s="180">
        <v>0</v>
      </c>
      <c r="H5346" s="180">
        <v>517475.2</v>
      </c>
      <c r="I5346" s="180">
        <f t="shared" si="166"/>
        <v>1422021.2</v>
      </c>
      <c r="J5346" s="177" t="str">
        <f t="shared" si="167"/>
        <v>Date &gt; 1920</v>
      </c>
    </row>
    <row r="5347" spans="1:10" x14ac:dyDescent="0.3">
      <c r="A5347" s="178" t="s">
        <v>270</v>
      </c>
      <c r="B5347" s="178" t="s">
        <v>57</v>
      </c>
      <c r="C5347" s="178" t="s">
        <v>1428</v>
      </c>
      <c r="D5347" s="178" t="s">
        <v>8058</v>
      </c>
      <c r="E5347" s="179">
        <v>41124</v>
      </c>
      <c r="F5347" s="180">
        <v>241574</v>
      </c>
      <c r="G5347" s="180">
        <v>0</v>
      </c>
      <c r="H5347" s="180">
        <v>242696.07</v>
      </c>
      <c r="I5347" s="180">
        <f t="shared" si="166"/>
        <v>484270.07</v>
      </c>
      <c r="J5347" s="177" t="str">
        <f t="shared" si="167"/>
        <v>Date &gt; 1920</v>
      </c>
    </row>
    <row r="5348" spans="1:10" x14ac:dyDescent="0.3">
      <c r="A5348" s="178" t="s">
        <v>270</v>
      </c>
      <c r="B5348" s="178" t="s">
        <v>57</v>
      </c>
      <c r="C5348" s="178" t="s">
        <v>1428</v>
      </c>
      <c r="D5348" s="178" t="s">
        <v>8058</v>
      </c>
      <c r="E5348" s="179">
        <v>41148</v>
      </c>
      <c r="F5348" s="180">
        <v>955061</v>
      </c>
      <c r="G5348" s="180">
        <v>0</v>
      </c>
      <c r="H5348" s="180">
        <v>169878.96</v>
      </c>
      <c r="I5348" s="180">
        <f t="shared" si="166"/>
        <v>1124939.96</v>
      </c>
      <c r="J5348" s="177" t="str">
        <f t="shared" si="167"/>
        <v>Date &gt; 1920</v>
      </c>
    </row>
    <row r="5349" spans="1:10" x14ac:dyDescent="0.3">
      <c r="A5349" s="178" t="s">
        <v>270</v>
      </c>
      <c r="B5349" s="178" t="s">
        <v>57</v>
      </c>
      <c r="C5349" s="178" t="s">
        <v>1428</v>
      </c>
      <c r="D5349" s="178" t="s">
        <v>8058</v>
      </c>
      <c r="E5349" s="179">
        <v>41199</v>
      </c>
      <c r="F5349" s="180">
        <v>214975</v>
      </c>
      <c r="G5349" s="180">
        <v>0</v>
      </c>
      <c r="H5349" s="180">
        <v>93493.09</v>
      </c>
      <c r="I5349" s="180">
        <f t="shared" si="166"/>
        <v>308468.08999999997</v>
      </c>
      <c r="J5349" s="177" t="str">
        <f t="shared" si="167"/>
        <v>Date &gt; 1920</v>
      </c>
    </row>
    <row r="5350" spans="1:10" x14ac:dyDescent="0.3">
      <c r="A5350" s="178" t="s">
        <v>270</v>
      </c>
      <c r="B5350" s="178" t="s">
        <v>57</v>
      </c>
      <c r="C5350" s="178" t="s">
        <v>1428</v>
      </c>
      <c r="D5350" s="178" t="s">
        <v>8058</v>
      </c>
      <c r="E5350" s="179">
        <v>41220</v>
      </c>
      <c r="F5350" s="180">
        <v>326073</v>
      </c>
      <c r="G5350" s="180">
        <v>0</v>
      </c>
      <c r="H5350" s="180">
        <v>75527.56</v>
      </c>
      <c r="I5350" s="180">
        <f t="shared" si="166"/>
        <v>401600.56</v>
      </c>
      <c r="J5350" s="177" t="str">
        <f t="shared" si="167"/>
        <v>Date &gt; 1920</v>
      </c>
    </row>
    <row r="5351" spans="1:10" x14ac:dyDescent="0.3">
      <c r="A5351" s="178" t="s">
        <v>270</v>
      </c>
      <c r="B5351" s="178" t="s">
        <v>57</v>
      </c>
      <c r="C5351" s="178" t="s">
        <v>1428</v>
      </c>
      <c r="D5351" s="178" t="s">
        <v>8058</v>
      </c>
      <c r="E5351" s="179">
        <v>41257</v>
      </c>
      <c r="F5351" s="180">
        <v>128325</v>
      </c>
      <c r="G5351" s="180">
        <v>0</v>
      </c>
      <c r="H5351" s="180">
        <v>86940.59</v>
      </c>
      <c r="I5351" s="180">
        <f t="shared" si="166"/>
        <v>215265.59</v>
      </c>
      <c r="J5351" s="177" t="str">
        <f t="shared" si="167"/>
        <v>Date &gt; 1920</v>
      </c>
    </row>
    <row r="5352" spans="1:10" x14ac:dyDescent="0.3">
      <c r="A5352" s="178" t="s">
        <v>270</v>
      </c>
      <c r="B5352" s="178" t="s">
        <v>57</v>
      </c>
      <c r="C5352" s="178" t="s">
        <v>1428</v>
      </c>
      <c r="D5352" s="178" t="s">
        <v>8058</v>
      </c>
      <c r="E5352" s="179">
        <v>41290</v>
      </c>
      <c r="F5352" s="180">
        <v>91141</v>
      </c>
      <c r="G5352" s="180">
        <v>0</v>
      </c>
      <c r="H5352" s="180">
        <v>39974.769999999997</v>
      </c>
      <c r="I5352" s="180">
        <f t="shared" si="166"/>
        <v>131115.76999999999</v>
      </c>
      <c r="J5352" s="177" t="str">
        <f t="shared" si="167"/>
        <v>Date &gt; 1920</v>
      </c>
    </row>
    <row r="5353" spans="1:10" x14ac:dyDescent="0.3">
      <c r="A5353" s="178" t="s">
        <v>270</v>
      </c>
      <c r="B5353" s="178" t="s">
        <v>57</v>
      </c>
      <c r="C5353" s="178" t="s">
        <v>1428</v>
      </c>
      <c r="D5353" s="178" t="s">
        <v>8058</v>
      </c>
      <c r="E5353" s="179">
        <v>41316</v>
      </c>
      <c r="F5353" s="180">
        <v>57685</v>
      </c>
      <c r="G5353" s="180">
        <v>0</v>
      </c>
      <c r="H5353" s="180">
        <v>162761.07</v>
      </c>
      <c r="I5353" s="180">
        <f t="shared" si="166"/>
        <v>220446.07</v>
      </c>
      <c r="J5353" s="177" t="str">
        <f t="shared" si="167"/>
        <v>Date &gt; 1920</v>
      </c>
    </row>
    <row r="5354" spans="1:10" x14ac:dyDescent="0.3">
      <c r="A5354" s="178" t="s">
        <v>270</v>
      </c>
      <c r="B5354" s="178" t="s">
        <v>57</v>
      </c>
      <c r="C5354" s="178" t="s">
        <v>1428</v>
      </c>
      <c r="D5354" s="178" t="s">
        <v>8058</v>
      </c>
      <c r="E5354" s="179">
        <v>42247</v>
      </c>
      <c r="F5354" s="180">
        <v>11517</v>
      </c>
      <c r="G5354" s="180">
        <v>0</v>
      </c>
      <c r="H5354" s="180">
        <v>0</v>
      </c>
      <c r="I5354" s="180">
        <f t="shared" si="166"/>
        <v>11517</v>
      </c>
      <c r="J5354" s="177" t="str">
        <f t="shared" si="167"/>
        <v>Date &gt; 1920</v>
      </c>
    </row>
    <row r="5355" spans="1:10" x14ac:dyDescent="0.3">
      <c r="A5355" s="178" t="s">
        <v>270</v>
      </c>
      <c r="B5355" s="178" t="s">
        <v>57</v>
      </c>
      <c r="C5355" s="178" t="s">
        <v>1428</v>
      </c>
      <c r="D5355" s="178" t="s">
        <v>8058</v>
      </c>
      <c r="E5355" s="179">
        <v>42247</v>
      </c>
      <c r="F5355" s="180">
        <v>593543</v>
      </c>
      <c r="G5355" s="180">
        <v>0</v>
      </c>
      <c r="H5355" s="180">
        <v>486093.95</v>
      </c>
      <c r="I5355" s="180">
        <f t="shared" si="166"/>
        <v>1079636.95</v>
      </c>
      <c r="J5355" s="177" t="str">
        <f t="shared" si="167"/>
        <v>Date &gt; 1920</v>
      </c>
    </row>
    <row r="5356" spans="1:10" x14ac:dyDescent="0.3">
      <c r="A5356" s="178" t="s">
        <v>270</v>
      </c>
      <c r="B5356" s="178" t="s">
        <v>57</v>
      </c>
      <c r="C5356" s="178" t="s">
        <v>1428</v>
      </c>
      <c r="D5356" s="178" t="s">
        <v>6931</v>
      </c>
      <c r="E5356" s="179">
        <v>23363</v>
      </c>
      <c r="F5356" s="180">
        <v>0</v>
      </c>
      <c r="G5356" s="180">
        <v>18515.05</v>
      </c>
      <c r="H5356" s="180">
        <v>9257.5300000000007</v>
      </c>
      <c r="I5356" s="180">
        <f t="shared" si="166"/>
        <v>27772.58</v>
      </c>
      <c r="J5356" s="177" t="str">
        <f t="shared" si="167"/>
        <v>Date &gt; 1920</v>
      </c>
    </row>
    <row r="5357" spans="1:10" x14ac:dyDescent="0.3">
      <c r="A5357" s="178" t="s">
        <v>270</v>
      </c>
      <c r="B5357" s="178" t="s">
        <v>57</v>
      </c>
      <c r="C5357" s="178" t="s">
        <v>1428</v>
      </c>
      <c r="D5357" s="178" t="s">
        <v>8059</v>
      </c>
      <c r="E5357" s="209">
        <v>0</v>
      </c>
      <c r="F5357" s="180">
        <v>185392</v>
      </c>
      <c r="G5357" s="180">
        <v>0</v>
      </c>
      <c r="H5357" s="180">
        <v>63559.45</v>
      </c>
      <c r="I5357" s="180">
        <f t="shared" si="166"/>
        <v>248951.45</v>
      </c>
      <c r="J5357" s="177" t="str">
        <f t="shared" si="167"/>
        <v>Sketchy date</v>
      </c>
    </row>
    <row r="5358" spans="1:10" x14ac:dyDescent="0.3">
      <c r="A5358" s="178" t="s">
        <v>270</v>
      </c>
      <c r="B5358" s="178" t="s">
        <v>57</v>
      </c>
      <c r="C5358" s="178" t="s">
        <v>1428</v>
      </c>
      <c r="D5358" s="178" t="s">
        <v>8060</v>
      </c>
      <c r="E5358" s="209">
        <v>0</v>
      </c>
      <c r="F5358" s="180">
        <v>304536</v>
      </c>
      <c r="G5358" s="180">
        <v>0</v>
      </c>
      <c r="H5358" s="180">
        <v>28932.33</v>
      </c>
      <c r="I5358" s="180">
        <f t="shared" si="166"/>
        <v>333468.33</v>
      </c>
      <c r="J5358" s="177" t="str">
        <f t="shared" si="167"/>
        <v>Sketchy date</v>
      </c>
    </row>
    <row r="5359" spans="1:10" x14ac:dyDescent="0.3">
      <c r="A5359" s="178" t="s">
        <v>270</v>
      </c>
      <c r="B5359" s="178" t="s">
        <v>57</v>
      </c>
      <c r="C5359" s="178" t="s">
        <v>1428</v>
      </c>
      <c r="D5359" s="178" t="s">
        <v>8061</v>
      </c>
      <c r="E5359" s="209">
        <v>0</v>
      </c>
      <c r="F5359" s="180">
        <v>1036411</v>
      </c>
      <c r="G5359" s="180">
        <v>0</v>
      </c>
      <c r="H5359" s="180">
        <v>407283.29</v>
      </c>
      <c r="I5359" s="180">
        <f t="shared" si="166"/>
        <v>1443694.29</v>
      </c>
      <c r="J5359" s="177" t="str">
        <f t="shared" si="167"/>
        <v>Sketchy date</v>
      </c>
    </row>
    <row r="5360" spans="1:10" x14ac:dyDescent="0.3">
      <c r="A5360" s="178" t="s">
        <v>270</v>
      </c>
      <c r="B5360" s="178" t="s">
        <v>57</v>
      </c>
      <c r="C5360" s="178" t="s">
        <v>1428</v>
      </c>
      <c r="D5360" s="178" t="s">
        <v>8062</v>
      </c>
      <c r="E5360" s="209">
        <v>0</v>
      </c>
      <c r="F5360" s="180">
        <v>1414669</v>
      </c>
      <c r="G5360" s="180">
        <v>0</v>
      </c>
      <c r="H5360" s="180">
        <v>356786.18</v>
      </c>
      <c r="I5360" s="180">
        <f t="shared" si="166"/>
        <v>1771455.18</v>
      </c>
      <c r="J5360" s="177" t="str">
        <f t="shared" si="167"/>
        <v>Sketchy date</v>
      </c>
    </row>
    <row r="5361" spans="1:10" x14ac:dyDescent="0.3">
      <c r="A5361" s="178" t="s">
        <v>270</v>
      </c>
      <c r="B5361" s="178" t="s">
        <v>57</v>
      </c>
      <c r="C5361" s="178" t="s">
        <v>1428</v>
      </c>
      <c r="D5361" s="178" t="s">
        <v>8063</v>
      </c>
      <c r="E5361" s="179">
        <v>40877</v>
      </c>
      <c r="F5361" s="180">
        <v>302412</v>
      </c>
      <c r="G5361" s="180">
        <v>0</v>
      </c>
      <c r="H5361" s="180">
        <v>41145.32</v>
      </c>
      <c r="I5361" s="180">
        <f t="shared" si="166"/>
        <v>343557.32</v>
      </c>
      <c r="J5361" s="177" t="str">
        <f t="shared" si="167"/>
        <v>Date &gt; 1920</v>
      </c>
    </row>
    <row r="5362" spans="1:10" x14ac:dyDescent="0.3">
      <c r="A5362" s="178" t="s">
        <v>270</v>
      </c>
      <c r="B5362" s="178" t="s">
        <v>57</v>
      </c>
      <c r="C5362" s="178" t="s">
        <v>1428</v>
      </c>
      <c r="D5362" s="178" t="s">
        <v>8063</v>
      </c>
      <c r="E5362" s="179">
        <v>40898</v>
      </c>
      <c r="F5362" s="180">
        <v>26248</v>
      </c>
      <c r="G5362" s="180">
        <v>0</v>
      </c>
      <c r="H5362" s="180">
        <v>3921.48</v>
      </c>
      <c r="I5362" s="180">
        <f t="shared" si="166"/>
        <v>30169.48</v>
      </c>
      <c r="J5362" s="177" t="str">
        <f t="shared" si="167"/>
        <v>Date &gt; 1920</v>
      </c>
    </row>
    <row r="5363" spans="1:10" x14ac:dyDescent="0.3">
      <c r="A5363" s="178" t="s">
        <v>270</v>
      </c>
      <c r="B5363" s="178" t="s">
        <v>57</v>
      </c>
      <c r="C5363" s="178" t="s">
        <v>1428</v>
      </c>
      <c r="D5363" s="178" t="s">
        <v>8063</v>
      </c>
      <c r="E5363" s="179">
        <v>40919</v>
      </c>
      <c r="F5363" s="180">
        <v>53154</v>
      </c>
      <c r="G5363" s="180">
        <v>0</v>
      </c>
      <c r="H5363" s="180">
        <v>4045.67</v>
      </c>
      <c r="I5363" s="180">
        <f t="shared" si="166"/>
        <v>57199.67</v>
      </c>
      <c r="J5363" s="177" t="str">
        <f t="shared" si="167"/>
        <v>Date &gt; 1920</v>
      </c>
    </row>
    <row r="5364" spans="1:10" x14ac:dyDescent="0.3">
      <c r="A5364" s="178" t="s">
        <v>270</v>
      </c>
      <c r="B5364" s="178" t="s">
        <v>57</v>
      </c>
      <c r="C5364" s="178" t="s">
        <v>1428</v>
      </c>
      <c r="D5364" s="178" t="s">
        <v>8063</v>
      </c>
      <c r="E5364" s="179">
        <v>40995</v>
      </c>
      <c r="F5364" s="180">
        <v>77551</v>
      </c>
      <c r="G5364" s="180">
        <v>0</v>
      </c>
      <c r="H5364" s="180">
        <v>13552.04</v>
      </c>
      <c r="I5364" s="180">
        <f t="shared" si="166"/>
        <v>91103.040000000008</v>
      </c>
      <c r="J5364" s="177" t="str">
        <f t="shared" si="167"/>
        <v>Date &gt; 1920</v>
      </c>
    </row>
    <row r="5365" spans="1:10" x14ac:dyDescent="0.3">
      <c r="A5365" s="178" t="s">
        <v>270</v>
      </c>
      <c r="B5365" s="178" t="s">
        <v>57</v>
      </c>
      <c r="C5365" s="178" t="s">
        <v>1428</v>
      </c>
      <c r="D5365" s="178" t="s">
        <v>8063</v>
      </c>
      <c r="E5365" s="179">
        <v>41012</v>
      </c>
      <c r="F5365" s="180">
        <v>5136</v>
      </c>
      <c r="G5365" s="180">
        <v>0</v>
      </c>
      <c r="H5365" s="180">
        <v>659.24</v>
      </c>
      <c r="I5365" s="180">
        <f t="shared" si="166"/>
        <v>5795.24</v>
      </c>
      <c r="J5365" s="177" t="str">
        <f t="shared" si="167"/>
        <v>Date &gt; 1920</v>
      </c>
    </row>
    <row r="5366" spans="1:10" x14ac:dyDescent="0.3">
      <c r="A5366" s="178" t="s">
        <v>270</v>
      </c>
      <c r="B5366" s="178" t="s">
        <v>57</v>
      </c>
      <c r="C5366" s="178" t="s">
        <v>1428</v>
      </c>
      <c r="D5366" s="178" t="s">
        <v>8063</v>
      </c>
      <c r="E5366" s="179">
        <v>41029</v>
      </c>
      <c r="F5366" s="180">
        <v>247091</v>
      </c>
      <c r="G5366" s="180">
        <v>0</v>
      </c>
      <c r="H5366" s="180">
        <v>64917.42</v>
      </c>
      <c r="I5366" s="180">
        <f t="shared" si="166"/>
        <v>312008.42</v>
      </c>
      <c r="J5366" s="177" t="str">
        <f t="shared" si="167"/>
        <v>Date &gt; 1920</v>
      </c>
    </row>
    <row r="5367" spans="1:10" x14ac:dyDescent="0.3">
      <c r="A5367" s="178" t="s">
        <v>270</v>
      </c>
      <c r="B5367" s="178" t="s">
        <v>57</v>
      </c>
      <c r="C5367" s="178" t="s">
        <v>1428</v>
      </c>
      <c r="D5367" s="178" t="s">
        <v>8063</v>
      </c>
      <c r="E5367" s="179">
        <v>41047</v>
      </c>
      <c r="F5367" s="180">
        <v>322131</v>
      </c>
      <c r="G5367" s="180">
        <v>0</v>
      </c>
      <c r="H5367" s="180">
        <v>109213.32</v>
      </c>
      <c r="I5367" s="180">
        <f t="shared" si="166"/>
        <v>431344.32</v>
      </c>
      <c r="J5367" s="177" t="str">
        <f t="shared" si="167"/>
        <v>Date &gt; 1920</v>
      </c>
    </row>
    <row r="5368" spans="1:10" x14ac:dyDescent="0.3">
      <c r="A5368" s="178" t="s">
        <v>270</v>
      </c>
      <c r="B5368" s="178" t="s">
        <v>57</v>
      </c>
      <c r="C5368" s="178" t="s">
        <v>1428</v>
      </c>
      <c r="D5368" s="178" t="s">
        <v>8063</v>
      </c>
      <c r="E5368" s="179">
        <v>41082</v>
      </c>
      <c r="F5368" s="180">
        <v>141771</v>
      </c>
      <c r="G5368" s="180">
        <v>0</v>
      </c>
      <c r="H5368" s="180">
        <v>38234.949999999997</v>
      </c>
      <c r="I5368" s="180">
        <f t="shared" si="166"/>
        <v>180005.95</v>
      </c>
      <c r="J5368" s="177" t="str">
        <f t="shared" si="167"/>
        <v>Date &gt; 1920</v>
      </c>
    </row>
    <row r="5369" spans="1:10" x14ac:dyDescent="0.3">
      <c r="A5369" s="178" t="s">
        <v>270</v>
      </c>
      <c r="B5369" s="178" t="s">
        <v>57</v>
      </c>
      <c r="C5369" s="178" t="s">
        <v>1428</v>
      </c>
      <c r="D5369" s="178" t="s">
        <v>8063</v>
      </c>
      <c r="E5369" s="179">
        <v>41124</v>
      </c>
      <c r="F5369" s="180">
        <v>217180</v>
      </c>
      <c r="G5369" s="180">
        <v>0</v>
      </c>
      <c r="H5369" s="180">
        <v>135590.44</v>
      </c>
      <c r="I5369" s="180">
        <f t="shared" si="166"/>
        <v>352770.44</v>
      </c>
      <c r="J5369" s="177" t="str">
        <f t="shared" si="167"/>
        <v>Date &gt; 1920</v>
      </c>
    </row>
    <row r="5370" spans="1:10" x14ac:dyDescent="0.3">
      <c r="A5370" s="178" t="s">
        <v>270</v>
      </c>
      <c r="B5370" s="178" t="s">
        <v>57</v>
      </c>
      <c r="C5370" s="178" t="s">
        <v>1428</v>
      </c>
      <c r="D5370" s="178" t="s">
        <v>8063</v>
      </c>
      <c r="E5370" s="179">
        <v>41176</v>
      </c>
      <c r="F5370" s="180">
        <v>257359</v>
      </c>
      <c r="G5370" s="180">
        <v>0</v>
      </c>
      <c r="H5370" s="180">
        <v>24828.1</v>
      </c>
      <c r="I5370" s="180">
        <f t="shared" si="166"/>
        <v>282187.09999999998</v>
      </c>
      <c r="J5370" s="177" t="str">
        <f t="shared" si="167"/>
        <v>Date &gt; 1920</v>
      </c>
    </row>
    <row r="5371" spans="1:10" x14ac:dyDescent="0.3">
      <c r="A5371" s="178" t="s">
        <v>270</v>
      </c>
      <c r="B5371" s="178" t="s">
        <v>57</v>
      </c>
      <c r="C5371" s="178" t="s">
        <v>1428</v>
      </c>
      <c r="D5371" s="178" t="s">
        <v>8063</v>
      </c>
      <c r="E5371" s="179">
        <v>41205</v>
      </c>
      <c r="F5371" s="180">
        <v>269932</v>
      </c>
      <c r="G5371" s="180">
        <v>0</v>
      </c>
      <c r="H5371" s="180">
        <v>199759.81</v>
      </c>
      <c r="I5371" s="180">
        <f t="shared" si="166"/>
        <v>469691.81</v>
      </c>
      <c r="J5371" s="177" t="str">
        <f t="shared" si="167"/>
        <v>Date &gt; 1920</v>
      </c>
    </row>
    <row r="5372" spans="1:10" x14ac:dyDescent="0.3">
      <c r="A5372" s="178" t="s">
        <v>270</v>
      </c>
      <c r="B5372" s="178" t="s">
        <v>57</v>
      </c>
      <c r="C5372" s="178" t="s">
        <v>1428</v>
      </c>
      <c r="D5372" s="178" t="s">
        <v>8063</v>
      </c>
      <c r="E5372" s="179">
        <v>41213</v>
      </c>
      <c r="F5372" s="180">
        <v>557233</v>
      </c>
      <c r="G5372" s="180">
        <v>0</v>
      </c>
      <c r="H5372" s="180">
        <v>201942.16</v>
      </c>
      <c r="I5372" s="180">
        <f t="shared" si="166"/>
        <v>759175.16</v>
      </c>
      <c r="J5372" s="177" t="str">
        <f t="shared" si="167"/>
        <v>Date &gt; 1920</v>
      </c>
    </row>
    <row r="5373" spans="1:10" x14ac:dyDescent="0.3">
      <c r="A5373" s="178" t="s">
        <v>270</v>
      </c>
      <c r="B5373" s="178" t="s">
        <v>57</v>
      </c>
      <c r="C5373" s="178" t="s">
        <v>1428</v>
      </c>
      <c r="D5373" s="178" t="s">
        <v>8063</v>
      </c>
      <c r="E5373" s="179">
        <v>41240</v>
      </c>
      <c r="F5373" s="180">
        <v>826652</v>
      </c>
      <c r="G5373" s="180">
        <v>0</v>
      </c>
      <c r="H5373" s="180">
        <v>107754</v>
      </c>
      <c r="I5373" s="180">
        <f t="shared" si="166"/>
        <v>934406</v>
      </c>
      <c r="J5373" s="177" t="str">
        <f t="shared" si="167"/>
        <v>Date &gt; 1920</v>
      </c>
    </row>
    <row r="5374" spans="1:10" x14ac:dyDescent="0.3">
      <c r="A5374" s="178" t="s">
        <v>270</v>
      </c>
      <c r="B5374" s="178" t="s">
        <v>57</v>
      </c>
      <c r="C5374" s="178" t="s">
        <v>1428</v>
      </c>
      <c r="D5374" s="178" t="s">
        <v>8063</v>
      </c>
      <c r="E5374" s="179">
        <v>41290</v>
      </c>
      <c r="F5374" s="180">
        <v>45631</v>
      </c>
      <c r="G5374" s="180">
        <v>0</v>
      </c>
      <c r="H5374" s="180">
        <v>16128.26</v>
      </c>
      <c r="I5374" s="180">
        <f t="shared" si="166"/>
        <v>61759.26</v>
      </c>
      <c r="J5374" s="177" t="str">
        <f t="shared" si="167"/>
        <v>Date &gt; 1920</v>
      </c>
    </row>
    <row r="5375" spans="1:10" x14ac:dyDescent="0.3">
      <c r="A5375" s="178" t="s">
        <v>270</v>
      </c>
      <c r="B5375" s="178" t="s">
        <v>57</v>
      </c>
      <c r="C5375" s="178" t="s">
        <v>1428</v>
      </c>
      <c r="D5375" s="178" t="s">
        <v>8063</v>
      </c>
      <c r="E5375" s="179">
        <v>41316</v>
      </c>
      <c r="F5375" s="180">
        <v>45293</v>
      </c>
      <c r="G5375" s="180">
        <v>0</v>
      </c>
      <c r="H5375" s="180">
        <v>15742.63</v>
      </c>
      <c r="I5375" s="180">
        <f t="shared" si="166"/>
        <v>61035.63</v>
      </c>
      <c r="J5375" s="177" t="str">
        <f t="shared" si="167"/>
        <v>Date &gt; 1920</v>
      </c>
    </row>
    <row r="5376" spans="1:10" x14ac:dyDescent="0.3">
      <c r="A5376" s="178" t="s">
        <v>270</v>
      </c>
      <c r="B5376" s="178" t="s">
        <v>57</v>
      </c>
      <c r="C5376" s="178" t="s">
        <v>1428</v>
      </c>
      <c r="D5376" s="178" t="s">
        <v>8063</v>
      </c>
      <c r="E5376" s="179">
        <v>41344</v>
      </c>
      <c r="F5376" s="180">
        <v>37117</v>
      </c>
      <c r="G5376" s="180">
        <v>0</v>
      </c>
      <c r="H5376" s="180">
        <v>17883.95</v>
      </c>
      <c r="I5376" s="180">
        <f t="shared" si="166"/>
        <v>55000.95</v>
      </c>
      <c r="J5376" s="177" t="str">
        <f t="shared" si="167"/>
        <v>Date &gt; 1920</v>
      </c>
    </row>
    <row r="5377" spans="1:10" x14ac:dyDescent="0.3">
      <c r="A5377" s="178" t="s">
        <v>270</v>
      </c>
      <c r="B5377" s="178" t="s">
        <v>57</v>
      </c>
      <c r="C5377" s="178" t="s">
        <v>1428</v>
      </c>
      <c r="D5377" s="178" t="s">
        <v>8063</v>
      </c>
      <c r="E5377" s="179">
        <v>41355</v>
      </c>
      <c r="F5377" s="180">
        <v>21548</v>
      </c>
      <c r="G5377" s="180">
        <v>0</v>
      </c>
      <c r="H5377" s="180">
        <v>6341.22</v>
      </c>
      <c r="I5377" s="180">
        <f t="shared" si="166"/>
        <v>27889.22</v>
      </c>
      <c r="J5377" s="177" t="str">
        <f t="shared" si="167"/>
        <v>Date &gt; 1920</v>
      </c>
    </row>
    <row r="5378" spans="1:10" x14ac:dyDescent="0.3">
      <c r="A5378" s="178" t="s">
        <v>270</v>
      </c>
      <c r="B5378" s="178" t="s">
        <v>57</v>
      </c>
      <c r="C5378" s="178" t="s">
        <v>1428</v>
      </c>
      <c r="D5378" s="178" t="s">
        <v>8063</v>
      </c>
      <c r="E5378" s="179">
        <v>41389</v>
      </c>
      <c r="F5378" s="180">
        <v>11202</v>
      </c>
      <c r="G5378" s="180">
        <v>0</v>
      </c>
      <c r="H5378" s="180">
        <v>2404.83</v>
      </c>
      <c r="I5378" s="180">
        <f t="shared" si="166"/>
        <v>13606.83</v>
      </c>
      <c r="J5378" s="177" t="str">
        <f t="shared" si="167"/>
        <v>Date &gt; 1920</v>
      </c>
    </row>
    <row r="5379" spans="1:10" x14ac:dyDescent="0.3">
      <c r="A5379" s="178" t="s">
        <v>270</v>
      </c>
      <c r="B5379" s="178" t="s">
        <v>57</v>
      </c>
      <c r="C5379" s="178" t="s">
        <v>1428</v>
      </c>
      <c r="D5379" s="178" t="s">
        <v>8063</v>
      </c>
      <c r="E5379" s="179">
        <v>41422</v>
      </c>
      <c r="F5379" s="180">
        <v>16935</v>
      </c>
      <c r="G5379" s="180">
        <v>0</v>
      </c>
      <c r="H5379" s="180">
        <v>21880.84</v>
      </c>
      <c r="I5379" s="180">
        <f t="shared" si="166"/>
        <v>38815.839999999997</v>
      </c>
      <c r="J5379" s="177" t="str">
        <f t="shared" si="167"/>
        <v>Date &gt; 1920</v>
      </c>
    </row>
    <row r="5380" spans="1:10" x14ac:dyDescent="0.3">
      <c r="A5380" s="178" t="s">
        <v>270</v>
      </c>
      <c r="B5380" s="178" t="s">
        <v>57</v>
      </c>
      <c r="C5380" s="178" t="s">
        <v>1428</v>
      </c>
      <c r="D5380" s="178" t="s">
        <v>8063</v>
      </c>
      <c r="E5380" s="179">
        <v>42375</v>
      </c>
      <c r="F5380" s="180">
        <v>217302</v>
      </c>
      <c r="G5380" s="180">
        <v>0</v>
      </c>
      <c r="H5380" s="180">
        <v>49704.32</v>
      </c>
      <c r="I5380" s="180">
        <f t="shared" si="166"/>
        <v>267006.32</v>
      </c>
      <c r="J5380" s="177" t="str">
        <f t="shared" si="167"/>
        <v>Date &gt; 1920</v>
      </c>
    </row>
    <row r="5381" spans="1:10" x14ac:dyDescent="0.3">
      <c r="A5381" s="178" t="s">
        <v>270</v>
      </c>
      <c r="B5381" s="178" t="s">
        <v>57</v>
      </c>
      <c r="C5381" s="178" t="s">
        <v>1428</v>
      </c>
      <c r="D5381" s="178" t="s">
        <v>8064</v>
      </c>
      <c r="E5381" s="209">
        <v>0</v>
      </c>
      <c r="F5381" s="180">
        <v>777593</v>
      </c>
      <c r="G5381" s="180">
        <v>0</v>
      </c>
      <c r="H5381" s="180">
        <v>142903.45000000001</v>
      </c>
      <c r="I5381" s="180">
        <f t="shared" ref="I5381:I5444" si="168">SUM(F5381:H5381)</f>
        <v>920496.45</v>
      </c>
      <c r="J5381" s="177" t="str">
        <f t="shared" ref="J5381:J5444" si="169">IF(OR(YEAR(E5381)&gt; 1920, ISBLANK(E5381)), "Date &gt; 1920", "Sketchy date")</f>
        <v>Sketchy date</v>
      </c>
    </row>
    <row r="5382" spans="1:10" x14ac:dyDescent="0.3">
      <c r="A5382" s="178" t="s">
        <v>270</v>
      </c>
      <c r="B5382" s="178" t="s">
        <v>57</v>
      </c>
      <c r="C5382" s="178" t="s">
        <v>1428</v>
      </c>
      <c r="D5382" s="178" t="s">
        <v>8064</v>
      </c>
      <c r="E5382" s="209">
        <v>0</v>
      </c>
      <c r="F5382" s="180">
        <v>768689</v>
      </c>
      <c r="G5382" s="180">
        <v>0</v>
      </c>
      <c r="H5382" s="180">
        <v>159873.96</v>
      </c>
      <c r="I5382" s="180">
        <f t="shared" si="168"/>
        <v>928562.96</v>
      </c>
      <c r="J5382" s="177" t="str">
        <f t="shared" si="169"/>
        <v>Sketchy date</v>
      </c>
    </row>
    <row r="5383" spans="1:10" x14ac:dyDescent="0.3">
      <c r="A5383" s="178" t="s">
        <v>270</v>
      </c>
      <c r="B5383" s="178" t="s">
        <v>57</v>
      </c>
      <c r="C5383" s="178" t="s">
        <v>1428</v>
      </c>
      <c r="D5383" s="178" t="s">
        <v>8065</v>
      </c>
      <c r="E5383" s="209">
        <v>0</v>
      </c>
      <c r="F5383" s="180">
        <v>434276</v>
      </c>
      <c r="G5383" s="180">
        <v>0</v>
      </c>
      <c r="H5383" s="180">
        <v>54418.2</v>
      </c>
      <c r="I5383" s="180">
        <f t="shared" si="168"/>
        <v>488694.2</v>
      </c>
      <c r="J5383" s="177" t="str">
        <f t="shared" si="169"/>
        <v>Sketchy date</v>
      </c>
    </row>
    <row r="5384" spans="1:10" x14ac:dyDescent="0.3">
      <c r="A5384" s="178" t="s">
        <v>270</v>
      </c>
      <c r="B5384" s="178" t="s">
        <v>57</v>
      </c>
      <c r="C5384" s="178" t="s">
        <v>1428</v>
      </c>
      <c r="D5384" s="178" t="s">
        <v>8065</v>
      </c>
      <c r="E5384" s="209">
        <v>0</v>
      </c>
      <c r="F5384" s="180">
        <v>433099</v>
      </c>
      <c r="G5384" s="180">
        <v>0</v>
      </c>
      <c r="H5384" s="180">
        <v>57352.2</v>
      </c>
      <c r="I5384" s="180">
        <f t="shared" si="168"/>
        <v>490451.20000000001</v>
      </c>
      <c r="J5384" s="177" t="str">
        <f t="shared" si="169"/>
        <v>Sketchy date</v>
      </c>
    </row>
    <row r="5385" spans="1:10" x14ac:dyDescent="0.3">
      <c r="A5385" s="178" t="s">
        <v>270</v>
      </c>
      <c r="B5385" s="178" t="s">
        <v>57</v>
      </c>
      <c r="C5385" s="178" t="s">
        <v>1428</v>
      </c>
      <c r="D5385" s="178" t="s">
        <v>8066</v>
      </c>
      <c r="E5385" s="209">
        <v>0</v>
      </c>
      <c r="F5385" s="180">
        <v>587865</v>
      </c>
      <c r="G5385" s="180">
        <v>0</v>
      </c>
      <c r="H5385" s="180">
        <v>94380.38</v>
      </c>
      <c r="I5385" s="180">
        <f t="shared" si="168"/>
        <v>682245.38</v>
      </c>
      <c r="J5385" s="177" t="str">
        <f t="shared" si="169"/>
        <v>Sketchy date</v>
      </c>
    </row>
    <row r="5386" spans="1:10" x14ac:dyDescent="0.3">
      <c r="A5386" s="178" t="s">
        <v>270</v>
      </c>
      <c r="B5386" s="178" t="s">
        <v>57</v>
      </c>
      <c r="C5386" s="178" t="s">
        <v>1428</v>
      </c>
      <c r="D5386" s="178" t="s">
        <v>8066</v>
      </c>
      <c r="E5386" s="209">
        <v>0</v>
      </c>
      <c r="F5386" s="180">
        <v>574432</v>
      </c>
      <c r="G5386" s="180">
        <v>0</v>
      </c>
      <c r="H5386" s="180">
        <v>111958.78</v>
      </c>
      <c r="I5386" s="180">
        <f t="shared" si="168"/>
        <v>686390.78</v>
      </c>
      <c r="J5386" s="177" t="str">
        <f t="shared" si="169"/>
        <v>Sketchy date</v>
      </c>
    </row>
    <row r="5387" spans="1:10" x14ac:dyDescent="0.3">
      <c r="A5387" s="178" t="s">
        <v>270</v>
      </c>
      <c r="B5387" s="178" t="s">
        <v>57</v>
      </c>
      <c r="C5387" s="178" t="s">
        <v>1428</v>
      </c>
      <c r="D5387" s="178" t="s">
        <v>8067</v>
      </c>
      <c r="E5387" s="209">
        <v>0</v>
      </c>
      <c r="F5387" s="180">
        <v>350292</v>
      </c>
      <c r="G5387" s="180">
        <v>0</v>
      </c>
      <c r="H5387" s="180">
        <v>101345.89</v>
      </c>
      <c r="I5387" s="180">
        <f t="shared" si="168"/>
        <v>451637.89</v>
      </c>
      <c r="J5387" s="177" t="str">
        <f t="shared" si="169"/>
        <v>Sketchy date</v>
      </c>
    </row>
    <row r="5388" spans="1:10" x14ac:dyDescent="0.3">
      <c r="A5388" s="178" t="s">
        <v>270</v>
      </c>
      <c r="B5388" s="178" t="s">
        <v>57</v>
      </c>
      <c r="C5388" s="178" t="s">
        <v>1428</v>
      </c>
      <c r="D5388" s="178" t="s">
        <v>8067</v>
      </c>
      <c r="E5388" s="209">
        <v>0</v>
      </c>
      <c r="F5388" s="180">
        <v>332777</v>
      </c>
      <c r="G5388" s="180">
        <v>0</v>
      </c>
      <c r="H5388" s="180">
        <v>94284.93</v>
      </c>
      <c r="I5388" s="180">
        <f t="shared" si="168"/>
        <v>427061.93</v>
      </c>
      <c r="J5388" s="177" t="str">
        <f t="shared" si="169"/>
        <v>Sketchy date</v>
      </c>
    </row>
    <row r="5389" spans="1:10" x14ac:dyDescent="0.3">
      <c r="A5389" s="178" t="s">
        <v>270</v>
      </c>
      <c r="B5389" s="178" t="s">
        <v>57</v>
      </c>
      <c r="C5389" s="178" t="s">
        <v>1428</v>
      </c>
      <c r="D5389" s="178" t="s">
        <v>8068</v>
      </c>
      <c r="E5389" s="209">
        <v>0</v>
      </c>
      <c r="F5389" s="180">
        <v>154917</v>
      </c>
      <c r="G5389" s="180">
        <v>0</v>
      </c>
      <c r="H5389" s="180">
        <v>45778.79</v>
      </c>
      <c r="I5389" s="180">
        <f t="shared" si="168"/>
        <v>200695.79</v>
      </c>
      <c r="J5389" s="177" t="str">
        <f t="shared" si="169"/>
        <v>Sketchy date</v>
      </c>
    </row>
    <row r="5390" spans="1:10" x14ac:dyDescent="0.3">
      <c r="A5390" s="178" t="s">
        <v>270</v>
      </c>
      <c r="B5390" s="178" t="s">
        <v>57</v>
      </c>
      <c r="C5390" s="178" t="s">
        <v>1428</v>
      </c>
      <c r="D5390" s="178" t="s">
        <v>8069</v>
      </c>
      <c r="E5390" s="209">
        <v>0</v>
      </c>
      <c r="F5390" s="180">
        <v>86554</v>
      </c>
      <c r="G5390" s="180">
        <v>0</v>
      </c>
      <c r="H5390" s="180">
        <v>18093.849999999999</v>
      </c>
      <c r="I5390" s="180">
        <f t="shared" si="168"/>
        <v>104647.85</v>
      </c>
      <c r="J5390" s="177" t="str">
        <f t="shared" si="169"/>
        <v>Sketchy date</v>
      </c>
    </row>
    <row r="5391" spans="1:10" x14ac:dyDescent="0.3">
      <c r="A5391" s="178" t="s">
        <v>270</v>
      </c>
      <c r="B5391" s="178" t="s">
        <v>57</v>
      </c>
      <c r="C5391" s="178" t="s">
        <v>1428</v>
      </c>
      <c r="D5391" s="178" t="s">
        <v>8069</v>
      </c>
      <c r="E5391" s="209">
        <v>0</v>
      </c>
      <c r="F5391" s="180">
        <v>78772</v>
      </c>
      <c r="G5391" s="180">
        <v>0</v>
      </c>
      <c r="H5391" s="180">
        <v>29875.85</v>
      </c>
      <c r="I5391" s="180">
        <f t="shared" si="168"/>
        <v>108647.85</v>
      </c>
      <c r="J5391" s="177" t="str">
        <f t="shared" si="169"/>
        <v>Sketchy date</v>
      </c>
    </row>
    <row r="5392" spans="1:10" x14ac:dyDescent="0.3">
      <c r="A5392" s="178" t="s">
        <v>270</v>
      </c>
      <c r="B5392" s="178" t="s">
        <v>57</v>
      </c>
      <c r="C5392" s="178" t="s">
        <v>1428</v>
      </c>
      <c r="D5392" s="178" t="s">
        <v>8070</v>
      </c>
      <c r="E5392" s="209">
        <v>0</v>
      </c>
      <c r="F5392" s="180">
        <v>521297</v>
      </c>
      <c r="G5392" s="180">
        <v>0</v>
      </c>
      <c r="H5392" s="180">
        <v>36530.9</v>
      </c>
      <c r="I5392" s="180">
        <f t="shared" si="168"/>
        <v>557827.9</v>
      </c>
      <c r="J5392" s="177" t="str">
        <f t="shared" si="169"/>
        <v>Sketchy date</v>
      </c>
    </row>
    <row r="5393" spans="1:10" x14ac:dyDescent="0.3">
      <c r="A5393" s="178" t="s">
        <v>270</v>
      </c>
      <c r="B5393" s="178" t="s">
        <v>57</v>
      </c>
      <c r="C5393" s="178" t="s">
        <v>1428</v>
      </c>
      <c r="D5393" s="178" t="s">
        <v>8070</v>
      </c>
      <c r="E5393" s="209">
        <v>0</v>
      </c>
      <c r="F5393" s="180">
        <v>525147</v>
      </c>
      <c r="G5393" s="180">
        <v>0</v>
      </c>
      <c r="H5393" s="180">
        <v>37763.24</v>
      </c>
      <c r="I5393" s="180">
        <f t="shared" si="168"/>
        <v>562910.24</v>
      </c>
      <c r="J5393" s="177" t="str">
        <f t="shared" si="169"/>
        <v>Sketchy date</v>
      </c>
    </row>
    <row r="5394" spans="1:10" x14ac:dyDescent="0.3">
      <c r="A5394" s="178" t="s">
        <v>270</v>
      </c>
      <c r="B5394" s="178" t="s">
        <v>57</v>
      </c>
      <c r="C5394" s="178" t="s">
        <v>1428</v>
      </c>
      <c r="D5394" s="178" t="s">
        <v>8071</v>
      </c>
      <c r="E5394" s="209">
        <v>0</v>
      </c>
      <c r="F5394" s="180">
        <v>358289</v>
      </c>
      <c r="G5394" s="180">
        <v>0</v>
      </c>
      <c r="H5394" s="180">
        <v>59645.72</v>
      </c>
      <c r="I5394" s="180">
        <f t="shared" si="168"/>
        <v>417934.72</v>
      </c>
      <c r="J5394" s="177" t="str">
        <f t="shared" si="169"/>
        <v>Sketchy date</v>
      </c>
    </row>
    <row r="5395" spans="1:10" x14ac:dyDescent="0.3">
      <c r="A5395" s="178" t="s">
        <v>270</v>
      </c>
      <c r="B5395" s="178" t="s">
        <v>57</v>
      </c>
      <c r="C5395" s="178" t="s">
        <v>1428</v>
      </c>
      <c r="D5395" s="178" t="s">
        <v>8071</v>
      </c>
      <c r="E5395" s="209">
        <v>0</v>
      </c>
      <c r="F5395" s="180">
        <v>345846</v>
      </c>
      <c r="G5395" s="180">
        <v>0</v>
      </c>
      <c r="H5395" s="180">
        <v>70926.539999999994</v>
      </c>
      <c r="I5395" s="180">
        <f t="shared" si="168"/>
        <v>416772.54</v>
      </c>
      <c r="J5395" s="177" t="str">
        <f t="shared" si="169"/>
        <v>Sketchy date</v>
      </c>
    </row>
    <row r="5396" spans="1:10" x14ac:dyDescent="0.3">
      <c r="A5396" s="178" t="s">
        <v>270</v>
      </c>
      <c r="B5396" s="178" t="s">
        <v>57</v>
      </c>
      <c r="C5396" s="178" t="s">
        <v>1428</v>
      </c>
      <c r="D5396" s="178" t="s">
        <v>8072</v>
      </c>
      <c r="E5396" s="209">
        <v>0</v>
      </c>
      <c r="F5396" s="180">
        <v>92234</v>
      </c>
      <c r="G5396" s="180">
        <v>0</v>
      </c>
      <c r="H5396" s="180">
        <v>18315.55</v>
      </c>
      <c r="I5396" s="180">
        <f t="shared" si="168"/>
        <v>110549.55</v>
      </c>
      <c r="J5396" s="177" t="str">
        <f t="shared" si="169"/>
        <v>Sketchy date</v>
      </c>
    </row>
    <row r="5397" spans="1:10" x14ac:dyDescent="0.3">
      <c r="A5397" s="178" t="s">
        <v>270</v>
      </c>
      <c r="B5397" s="178" t="s">
        <v>57</v>
      </c>
      <c r="C5397" s="178" t="s">
        <v>1428</v>
      </c>
      <c r="D5397" s="178" t="s">
        <v>8072</v>
      </c>
      <c r="E5397" s="209">
        <v>0</v>
      </c>
      <c r="F5397" s="180">
        <v>92960</v>
      </c>
      <c r="G5397" s="180">
        <v>0</v>
      </c>
      <c r="H5397" s="180">
        <v>17422.509999999998</v>
      </c>
      <c r="I5397" s="180">
        <f t="shared" si="168"/>
        <v>110382.51</v>
      </c>
      <c r="J5397" s="177" t="str">
        <f t="shared" si="169"/>
        <v>Sketchy date</v>
      </c>
    </row>
    <row r="5398" spans="1:10" x14ac:dyDescent="0.3">
      <c r="A5398" s="178" t="s">
        <v>270</v>
      </c>
      <c r="B5398" s="178" t="s">
        <v>57</v>
      </c>
      <c r="C5398" s="178" t="s">
        <v>1428</v>
      </c>
      <c r="D5398" s="178" t="s">
        <v>8073</v>
      </c>
      <c r="E5398" s="209">
        <v>0</v>
      </c>
      <c r="F5398" s="180">
        <v>0</v>
      </c>
      <c r="G5398" s="180">
        <v>0</v>
      </c>
      <c r="H5398" s="180">
        <v>1040061.33</v>
      </c>
      <c r="I5398" s="180">
        <f t="shared" si="168"/>
        <v>1040061.33</v>
      </c>
      <c r="J5398" s="177" t="str">
        <f t="shared" si="169"/>
        <v>Sketchy date</v>
      </c>
    </row>
    <row r="5399" spans="1:10" x14ac:dyDescent="0.3">
      <c r="A5399" s="178" t="s">
        <v>270</v>
      </c>
      <c r="B5399" s="178" t="s">
        <v>57</v>
      </c>
      <c r="C5399" s="178" t="s">
        <v>1428</v>
      </c>
      <c r="D5399" s="178" t="s">
        <v>8073</v>
      </c>
      <c r="E5399" s="209">
        <v>0</v>
      </c>
      <c r="F5399" s="180">
        <v>0</v>
      </c>
      <c r="G5399" s="180">
        <v>0</v>
      </c>
      <c r="H5399" s="180">
        <v>986369.31</v>
      </c>
      <c r="I5399" s="180">
        <f t="shared" si="168"/>
        <v>986369.31</v>
      </c>
      <c r="J5399" s="177" t="str">
        <f t="shared" si="169"/>
        <v>Sketchy date</v>
      </c>
    </row>
    <row r="5400" spans="1:10" x14ac:dyDescent="0.3">
      <c r="A5400" s="178" t="s">
        <v>270</v>
      </c>
      <c r="B5400" s="178" t="s">
        <v>57</v>
      </c>
      <c r="C5400" s="178" t="s">
        <v>1428</v>
      </c>
      <c r="D5400" s="178" t="s">
        <v>8074</v>
      </c>
      <c r="E5400" s="179">
        <v>40995</v>
      </c>
      <c r="F5400" s="180">
        <v>18561</v>
      </c>
      <c r="G5400" s="180">
        <v>0</v>
      </c>
      <c r="H5400" s="180">
        <v>8494.66</v>
      </c>
      <c r="I5400" s="180">
        <f t="shared" si="168"/>
        <v>27055.66</v>
      </c>
      <c r="J5400" s="177" t="str">
        <f t="shared" si="169"/>
        <v>Date &gt; 1920</v>
      </c>
    </row>
    <row r="5401" spans="1:10" x14ac:dyDescent="0.3">
      <c r="A5401" s="178" t="s">
        <v>270</v>
      </c>
      <c r="B5401" s="178" t="s">
        <v>57</v>
      </c>
      <c r="C5401" s="178" t="s">
        <v>1428</v>
      </c>
      <c r="D5401" s="178" t="s">
        <v>8074</v>
      </c>
      <c r="E5401" s="179">
        <v>41012</v>
      </c>
      <c r="F5401" s="180">
        <v>19674</v>
      </c>
      <c r="G5401" s="180">
        <v>0</v>
      </c>
      <c r="H5401" s="180">
        <v>1036</v>
      </c>
      <c r="I5401" s="180">
        <f t="shared" si="168"/>
        <v>20710</v>
      </c>
      <c r="J5401" s="177" t="str">
        <f t="shared" si="169"/>
        <v>Date &gt; 1920</v>
      </c>
    </row>
    <row r="5402" spans="1:10" x14ac:dyDescent="0.3">
      <c r="A5402" s="178" t="s">
        <v>270</v>
      </c>
      <c r="B5402" s="178" t="s">
        <v>57</v>
      </c>
      <c r="C5402" s="178" t="s">
        <v>1428</v>
      </c>
      <c r="D5402" s="178" t="s">
        <v>8074</v>
      </c>
      <c r="E5402" s="179">
        <v>41029</v>
      </c>
      <c r="F5402" s="180">
        <v>18240</v>
      </c>
      <c r="G5402" s="180">
        <v>0</v>
      </c>
      <c r="H5402" s="180">
        <v>3737.03</v>
      </c>
      <c r="I5402" s="180">
        <f t="shared" si="168"/>
        <v>21977.03</v>
      </c>
      <c r="J5402" s="177" t="str">
        <f t="shared" si="169"/>
        <v>Date &gt; 1920</v>
      </c>
    </row>
    <row r="5403" spans="1:10" x14ac:dyDescent="0.3">
      <c r="A5403" s="178" t="s">
        <v>270</v>
      </c>
      <c r="B5403" s="178" t="s">
        <v>57</v>
      </c>
      <c r="C5403" s="178" t="s">
        <v>1428</v>
      </c>
      <c r="D5403" s="178" t="s">
        <v>8074</v>
      </c>
      <c r="E5403" s="179">
        <v>41047</v>
      </c>
      <c r="F5403" s="180">
        <v>38782</v>
      </c>
      <c r="G5403" s="180">
        <v>0</v>
      </c>
      <c r="H5403" s="180">
        <v>7676.51</v>
      </c>
      <c r="I5403" s="180">
        <f t="shared" si="168"/>
        <v>46458.51</v>
      </c>
      <c r="J5403" s="177" t="str">
        <f t="shared" si="169"/>
        <v>Date &gt; 1920</v>
      </c>
    </row>
    <row r="5404" spans="1:10" x14ac:dyDescent="0.3">
      <c r="A5404" s="178" t="s">
        <v>270</v>
      </c>
      <c r="B5404" s="178" t="s">
        <v>57</v>
      </c>
      <c r="C5404" s="178" t="s">
        <v>1428</v>
      </c>
      <c r="D5404" s="178" t="s">
        <v>8074</v>
      </c>
      <c r="E5404" s="179">
        <v>41082</v>
      </c>
      <c r="F5404" s="180">
        <v>61230</v>
      </c>
      <c r="G5404" s="180">
        <v>0</v>
      </c>
      <c r="H5404" s="180">
        <v>15493.21</v>
      </c>
      <c r="I5404" s="180">
        <f t="shared" si="168"/>
        <v>76723.209999999992</v>
      </c>
      <c r="J5404" s="177" t="str">
        <f t="shared" si="169"/>
        <v>Date &gt; 1920</v>
      </c>
    </row>
    <row r="5405" spans="1:10" x14ac:dyDescent="0.3">
      <c r="A5405" s="178" t="s">
        <v>270</v>
      </c>
      <c r="B5405" s="178" t="s">
        <v>57</v>
      </c>
      <c r="C5405" s="178" t="s">
        <v>1428</v>
      </c>
      <c r="D5405" s="178" t="s">
        <v>8074</v>
      </c>
      <c r="E5405" s="179">
        <v>41120</v>
      </c>
      <c r="F5405" s="180">
        <v>627162</v>
      </c>
      <c r="G5405" s="180">
        <v>0</v>
      </c>
      <c r="H5405" s="180">
        <v>80157.23</v>
      </c>
      <c r="I5405" s="180">
        <f t="shared" si="168"/>
        <v>707319.23</v>
      </c>
      <c r="J5405" s="177" t="str">
        <f t="shared" si="169"/>
        <v>Date &gt; 1920</v>
      </c>
    </row>
    <row r="5406" spans="1:10" x14ac:dyDescent="0.3">
      <c r="A5406" s="178" t="s">
        <v>270</v>
      </c>
      <c r="B5406" s="178" t="s">
        <v>57</v>
      </c>
      <c r="C5406" s="178" t="s">
        <v>1428</v>
      </c>
      <c r="D5406" s="178" t="s">
        <v>8074</v>
      </c>
      <c r="E5406" s="179">
        <v>41148</v>
      </c>
      <c r="F5406" s="180">
        <v>405950</v>
      </c>
      <c r="G5406" s="180">
        <v>0</v>
      </c>
      <c r="H5406" s="180">
        <v>101842.74</v>
      </c>
      <c r="I5406" s="180">
        <f t="shared" si="168"/>
        <v>507792.74</v>
      </c>
      <c r="J5406" s="177" t="str">
        <f t="shared" si="169"/>
        <v>Date &gt; 1920</v>
      </c>
    </row>
    <row r="5407" spans="1:10" x14ac:dyDescent="0.3">
      <c r="A5407" s="178" t="s">
        <v>270</v>
      </c>
      <c r="B5407" s="178" t="s">
        <v>57</v>
      </c>
      <c r="C5407" s="178" t="s">
        <v>1428</v>
      </c>
      <c r="D5407" s="178" t="s">
        <v>8074</v>
      </c>
      <c r="E5407" s="179">
        <v>41199</v>
      </c>
      <c r="F5407" s="180">
        <v>182717</v>
      </c>
      <c r="G5407" s="180">
        <v>0</v>
      </c>
      <c r="H5407" s="180">
        <v>1558.76</v>
      </c>
      <c r="I5407" s="180">
        <f t="shared" si="168"/>
        <v>184275.76</v>
      </c>
      <c r="J5407" s="177" t="str">
        <f t="shared" si="169"/>
        <v>Date &gt; 1920</v>
      </c>
    </row>
    <row r="5408" spans="1:10" x14ac:dyDescent="0.3">
      <c r="A5408" s="178" t="s">
        <v>270</v>
      </c>
      <c r="B5408" s="178" t="s">
        <v>57</v>
      </c>
      <c r="C5408" s="178" t="s">
        <v>1428</v>
      </c>
      <c r="D5408" s="178" t="s">
        <v>8074</v>
      </c>
      <c r="E5408" s="179">
        <v>41227</v>
      </c>
      <c r="F5408" s="180">
        <v>380924</v>
      </c>
      <c r="G5408" s="180">
        <v>0</v>
      </c>
      <c r="H5408" s="180">
        <v>79148.92</v>
      </c>
      <c r="I5408" s="180">
        <f t="shared" si="168"/>
        <v>460072.92</v>
      </c>
      <c r="J5408" s="177" t="str">
        <f t="shared" si="169"/>
        <v>Date &gt; 1920</v>
      </c>
    </row>
    <row r="5409" spans="1:10" x14ac:dyDescent="0.3">
      <c r="A5409" s="178" t="s">
        <v>270</v>
      </c>
      <c r="B5409" s="178" t="s">
        <v>57</v>
      </c>
      <c r="C5409" s="178" t="s">
        <v>1428</v>
      </c>
      <c r="D5409" s="178" t="s">
        <v>8074</v>
      </c>
      <c r="E5409" s="179">
        <v>41250</v>
      </c>
      <c r="F5409" s="180">
        <v>741670</v>
      </c>
      <c r="G5409" s="180">
        <v>0</v>
      </c>
      <c r="H5409" s="180">
        <v>483942.96</v>
      </c>
      <c r="I5409" s="180">
        <f t="shared" si="168"/>
        <v>1225612.96</v>
      </c>
      <c r="J5409" s="177" t="str">
        <f t="shared" si="169"/>
        <v>Date &gt; 1920</v>
      </c>
    </row>
    <row r="5410" spans="1:10" x14ac:dyDescent="0.3">
      <c r="A5410" s="178" t="s">
        <v>270</v>
      </c>
      <c r="B5410" s="178" t="s">
        <v>57</v>
      </c>
      <c r="C5410" s="178" t="s">
        <v>1428</v>
      </c>
      <c r="D5410" s="178" t="s">
        <v>8074</v>
      </c>
      <c r="E5410" s="179">
        <v>41290</v>
      </c>
      <c r="F5410" s="180">
        <v>424463</v>
      </c>
      <c r="G5410" s="180">
        <v>0</v>
      </c>
      <c r="H5410" s="180">
        <v>80486.81</v>
      </c>
      <c r="I5410" s="180">
        <f t="shared" si="168"/>
        <v>504949.81</v>
      </c>
      <c r="J5410" s="177" t="str">
        <f t="shared" si="169"/>
        <v>Date &gt; 1920</v>
      </c>
    </row>
    <row r="5411" spans="1:10" x14ac:dyDescent="0.3">
      <c r="A5411" s="178" t="s">
        <v>270</v>
      </c>
      <c r="B5411" s="178" t="s">
        <v>57</v>
      </c>
      <c r="C5411" s="178" t="s">
        <v>1428</v>
      </c>
      <c r="D5411" s="178" t="s">
        <v>8074</v>
      </c>
      <c r="E5411" s="179">
        <v>41309</v>
      </c>
      <c r="F5411" s="180">
        <v>606565</v>
      </c>
      <c r="G5411" s="180">
        <v>0</v>
      </c>
      <c r="H5411" s="180">
        <v>596585.84</v>
      </c>
      <c r="I5411" s="180">
        <f t="shared" si="168"/>
        <v>1203150.8399999999</v>
      </c>
      <c r="J5411" s="177" t="str">
        <f t="shared" si="169"/>
        <v>Date &gt; 1920</v>
      </c>
    </row>
    <row r="5412" spans="1:10" x14ac:dyDescent="0.3">
      <c r="A5412" s="178" t="s">
        <v>270</v>
      </c>
      <c r="B5412" s="178" t="s">
        <v>57</v>
      </c>
      <c r="C5412" s="178" t="s">
        <v>1428</v>
      </c>
      <c r="D5412" s="178" t="s">
        <v>8074</v>
      </c>
      <c r="E5412" s="179">
        <v>41316</v>
      </c>
      <c r="F5412" s="180">
        <v>311890</v>
      </c>
      <c r="G5412" s="180">
        <v>0</v>
      </c>
      <c r="H5412" s="180">
        <v>116595.14</v>
      </c>
      <c r="I5412" s="180">
        <f t="shared" si="168"/>
        <v>428485.14</v>
      </c>
      <c r="J5412" s="177" t="str">
        <f t="shared" si="169"/>
        <v>Date &gt; 1920</v>
      </c>
    </row>
    <row r="5413" spans="1:10" x14ac:dyDescent="0.3">
      <c r="A5413" s="178" t="s">
        <v>270</v>
      </c>
      <c r="B5413" s="178" t="s">
        <v>57</v>
      </c>
      <c r="C5413" s="178" t="s">
        <v>1428</v>
      </c>
      <c r="D5413" s="178" t="s">
        <v>8074</v>
      </c>
      <c r="E5413" s="179">
        <v>41355</v>
      </c>
      <c r="F5413" s="180">
        <v>129294</v>
      </c>
      <c r="G5413" s="180">
        <v>0</v>
      </c>
      <c r="H5413" s="180">
        <v>77576.2</v>
      </c>
      <c r="I5413" s="180">
        <f t="shared" si="168"/>
        <v>206870.2</v>
      </c>
      <c r="J5413" s="177" t="str">
        <f t="shared" si="169"/>
        <v>Date &gt; 1920</v>
      </c>
    </row>
    <row r="5414" spans="1:10" x14ac:dyDescent="0.3">
      <c r="A5414" s="178" t="s">
        <v>270</v>
      </c>
      <c r="B5414" s="178" t="s">
        <v>57</v>
      </c>
      <c r="C5414" s="178" t="s">
        <v>1428</v>
      </c>
      <c r="D5414" s="178" t="s">
        <v>8074</v>
      </c>
      <c r="E5414" s="179">
        <v>41389</v>
      </c>
      <c r="F5414" s="180">
        <v>45289</v>
      </c>
      <c r="G5414" s="180">
        <v>0</v>
      </c>
      <c r="H5414" s="180">
        <v>13599.93</v>
      </c>
      <c r="I5414" s="180">
        <f t="shared" si="168"/>
        <v>58888.93</v>
      </c>
      <c r="J5414" s="177" t="str">
        <f t="shared" si="169"/>
        <v>Date &gt; 1920</v>
      </c>
    </row>
    <row r="5415" spans="1:10" x14ac:dyDescent="0.3">
      <c r="A5415" s="178" t="s">
        <v>270</v>
      </c>
      <c r="B5415" s="178" t="s">
        <v>57</v>
      </c>
      <c r="C5415" s="178" t="s">
        <v>1428</v>
      </c>
      <c r="D5415" s="178" t="s">
        <v>8074</v>
      </c>
      <c r="E5415" s="179">
        <v>41450</v>
      </c>
      <c r="F5415" s="180">
        <v>85248</v>
      </c>
      <c r="G5415" s="180">
        <v>0</v>
      </c>
      <c r="H5415" s="180">
        <v>24432.15</v>
      </c>
      <c r="I5415" s="180">
        <f t="shared" si="168"/>
        <v>109680.15</v>
      </c>
      <c r="J5415" s="177" t="str">
        <f t="shared" si="169"/>
        <v>Date &gt; 1920</v>
      </c>
    </row>
    <row r="5416" spans="1:10" x14ac:dyDescent="0.3">
      <c r="A5416" s="178" t="s">
        <v>270</v>
      </c>
      <c r="B5416" s="178" t="s">
        <v>57</v>
      </c>
      <c r="C5416" s="178" t="s">
        <v>1428</v>
      </c>
      <c r="D5416" s="178" t="s">
        <v>8074</v>
      </c>
      <c r="E5416" s="179">
        <v>41548</v>
      </c>
      <c r="F5416" s="180">
        <v>39103</v>
      </c>
      <c r="G5416" s="180">
        <v>0</v>
      </c>
      <c r="H5416" s="180">
        <v>37221.839999999997</v>
      </c>
      <c r="I5416" s="180">
        <f t="shared" si="168"/>
        <v>76324.84</v>
      </c>
      <c r="J5416" s="177" t="str">
        <f t="shared" si="169"/>
        <v>Date &gt; 1920</v>
      </c>
    </row>
    <row r="5417" spans="1:10" x14ac:dyDescent="0.3">
      <c r="A5417" s="178" t="s">
        <v>270</v>
      </c>
      <c r="B5417" s="178" t="s">
        <v>57</v>
      </c>
      <c r="C5417" s="178" t="s">
        <v>1428</v>
      </c>
      <c r="D5417" s="178" t="s">
        <v>8074</v>
      </c>
      <c r="E5417" s="179">
        <v>41562</v>
      </c>
      <c r="F5417" s="180">
        <v>2407</v>
      </c>
      <c r="G5417" s="180">
        <v>0</v>
      </c>
      <c r="H5417" s="180">
        <v>47884.7</v>
      </c>
      <c r="I5417" s="180">
        <f t="shared" si="168"/>
        <v>50291.7</v>
      </c>
      <c r="J5417" s="177" t="str">
        <f t="shared" si="169"/>
        <v>Date &gt; 1920</v>
      </c>
    </row>
    <row r="5418" spans="1:10" x14ac:dyDescent="0.3">
      <c r="A5418" s="178" t="s">
        <v>270</v>
      </c>
      <c r="B5418" s="178" t="s">
        <v>57</v>
      </c>
      <c r="C5418" s="178" t="s">
        <v>1428</v>
      </c>
      <c r="D5418" s="178" t="s">
        <v>8074</v>
      </c>
      <c r="E5418" s="179">
        <v>41578</v>
      </c>
      <c r="F5418" s="180">
        <v>28611</v>
      </c>
      <c r="G5418" s="180">
        <v>0</v>
      </c>
      <c r="H5418" s="180">
        <v>37246.46</v>
      </c>
      <c r="I5418" s="180">
        <f t="shared" si="168"/>
        <v>65857.459999999992</v>
      </c>
      <c r="J5418" s="177" t="str">
        <f t="shared" si="169"/>
        <v>Date &gt; 1920</v>
      </c>
    </row>
    <row r="5419" spans="1:10" x14ac:dyDescent="0.3">
      <c r="A5419" s="178" t="s">
        <v>270</v>
      </c>
      <c r="B5419" s="178" t="s">
        <v>57</v>
      </c>
      <c r="C5419" s="178" t="s">
        <v>1428</v>
      </c>
      <c r="D5419" s="178" t="s">
        <v>8074</v>
      </c>
      <c r="E5419" s="179">
        <v>41859</v>
      </c>
      <c r="F5419" s="180">
        <v>3256</v>
      </c>
      <c r="G5419" s="180">
        <v>0</v>
      </c>
      <c r="H5419" s="180">
        <v>12805.55</v>
      </c>
      <c r="I5419" s="180">
        <f t="shared" si="168"/>
        <v>16061.55</v>
      </c>
      <c r="J5419" s="177" t="str">
        <f t="shared" si="169"/>
        <v>Date &gt; 1920</v>
      </c>
    </row>
    <row r="5420" spans="1:10" x14ac:dyDescent="0.3">
      <c r="A5420" s="178" t="s">
        <v>270</v>
      </c>
      <c r="B5420" s="178" t="s">
        <v>57</v>
      </c>
      <c r="C5420" s="178" t="s">
        <v>1428</v>
      </c>
      <c r="D5420" s="178" t="s">
        <v>8074</v>
      </c>
      <c r="E5420" s="179">
        <v>42471</v>
      </c>
      <c r="F5420" s="180">
        <v>105564</v>
      </c>
      <c r="G5420" s="180">
        <v>0</v>
      </c>
      <c r="H5420" s="180">
        <v>4694.74</v>
      </c>
      <c r="I5420" s="180">
        <f t="shared" si="168"/>
        <v>110258.74</v>
      </c>
      <c r="J5420" s="177" t="str">
        <f t="shared" si="169"/>
        <v>Date &gt; 1920</v>
      </c>
    </row>
    <row r="5421" spans="1:10" x14ac:dyDescent="0.3">
      <c r="A5421" s="178" t="s">
        <v>270</v>
      </c>
      <c r="B5421" s="178" t="s">
        <v>57</v>
      </c>
      <c r="C5421" s="178" t="s">
        <v>1428</v>
      </c>
      <c r="D5421" s="178" t="s">
        <v>8075</v>
      </c>
      <c r="E5421" s="179">
        <v>41019</v>
      </c>
      <c r="F5421" s="180">
        <v>0</v>
      </c>
      <c r="G5421" s="180">
        <v>33242.550000000003</v>
      </c>
      <c r="H5421" s="180">
        <v>15605.96</v>
      </c>
      <c r="I5421" s="180">
        <f t="shared" si="168"/>
        <v>48848.51</v>
      </c>
      <c r="J5421" s="177" t="str">
        <f t="shared" si="169"/>
        <v>Date &gt; 1920</v>
      </c>
    </row>
    <row r="5422" spans="1:10" x14ac:dyDescent="0.3">
      <c r="A5422" s="178" t="s">
        <v>270</v>
      </c>
      <c r="B5422" s="178" t="s">
        <v>57</v>
      </c>
      <c r="C5422" s="178" t="s">
        <v>1428</v>
      </c>
      <c r="D5422" s="178" t="s">
        <v>8076</v>
      </c>
      <c r="E5422" s="179">
        <v>41177</v>
      </c>
      <c r="F5422" s="180">
        <v>0</v>
      </c>
      <c r="G5422" s="180">
        <v>29967.52</v>
      </c>
      <c r="H5422" s="180">
        <v>12843.21</v>
      </c>
      <c r="I5422" s="180">
        <f t="shared" si="168"/>
        <v>42810.729999999996</v>
      </c>
      <c r="J5422" s="177" t="str">
        <f t="shared" si="169"/>
        <v>Date &gt; 1920</v>
      </c>
    </row>
    <row r="5423" spans="1:10" x14ac:dyDescent="0.3">
      <c r="A5423" s="178" t="s">
        <v>270</v>
      </c>
      <c r="B5423" s="178" t="s">
        <v>57</v>
      </c>
      <c r="C5423" s="178" t="s">
        <v>1428</v>
      </c>
      <c r="D5423" s="178" t="s">
        <v>8076</v>
      </c>
      <c r="E5423" s="179">
        <v>41324</v>
      </c>
      <c r="F5423" s="180">
        <v>0</v>
      </c>
      <c r="G5423" s="180">
        <v>3226.35</v>
      </c>
      <c r="H5423" s="180">
        <v>1382.73</v>
      </c>
      <c r="I5423" s="180">
        <f t="shared" si="168"/>
        <v>4609.08</v>
      </c>
      <c r="J5423" s="177" t="str">
        <f t="shared" si="169"/>
        <v>Date &gt; 1920</v>
      </c>
    </row>
    <row r="5424" spans="1:10" x14ac:dyDescent="0.3">
      <c r="A5424" s="178" t="s">
        <v>270</v>
      </c>
      <c r="B5424" s="178" t="s">
        <v>57</v>
      </c>
      <c r="C5424" s="178" t="s">
        <v>1428</v>
      </c>
      <c r="D5424" s="178" t="s">
        <v>8077</v>
      </c>
      <c r="E5424" s="179">
        <v>41205</v>
      </c>
      <c r="F5424" s="180">
        <v>0</v>
      </c>
      <c r="G5424" s="180">
        <v>389143.82</v>
      </c>
      <c r="H5424" s="180">
        <v>318269.18</v>
      </c>
      <c r="I5424" s="180">
        <f t="shared" si="168"/>
        <v>707413</v>
      </c>
      <c r="J5424" s="177" t="str">
        <f t="shared" si="169"/>
        <v>Date &gt; 1920</v>
      </c>
    </row>
    <row r="5425" spans="1:10" x14ac:dyDescent="0.3">
      <c r="A5425" s="178" t="s">
        <v>270</v>
      </c>
      <c r="B5425" s="178" t="s">
        <v>57</v>
      </c>
      <c r="C5425" s="178" t="s">
        <v>1428</v>
      </c>
      <c r="D5425" s="178" t="s">
        <v>8077</v>
      </c>
      <c r="E5425" s="179">
        <v>41249</v>
      </c>
      <c r="F5425" s="180">
        <v>0</v>
      </c>
      <c r="G5425" s="180">
        <v>75831.37</v>
      </c>
      <c r="H5425" s="180">
        <v>103576.63</v>
      </c>
      <c r="I5425" s="180">
        <f t="shared" si="168"/>
        <v>179408</v>
      </c>
      <c r="J5425" s="177" t="str">
        <f t="shared" si="169"/>
        <v>Date &gt; 1920</v>
      </c>
    </row>
    <row r="5426" spans="1:10" x14ac:dyDescent="0.3">
      <c r="A5426" s="178" t="s">
        <v>270</v>
      </c>
      <c r="B5426" s="178" t="s">
        <v>57</v>
      </c>
      <c r="C5426" s="178" t="s">
        <v>1428</v>
      </c>
      <c r="D5426" s="178" t="s">
        <v>8077</v>
      </c>
      <c r="E5426" s="179">
        <v>41310</v>
      </c>
      <c r="F5426" s="180">
        <v>0</v>
      </c>
      <c r="G5426" s="180">
        <v>2095.5300000000002</v>
      </c>
      <c r="H5426" s="180">
        <v>12466.47</v>
      </c>
      <c r="I5426" s="180">
        <f t="shared" si="168"/>
        <v>14562</v>
      </c>
      <c r="J5426" s="177" t="str">
        <f t="shared" si="169"/>
        <v>Date &gt; 1920</v>
      </c>
    </row>
    <row r="5427" spans="1:10" x14ac:dyDescent="0.3">
      <c r="A5427" s="178" t="s">
        <v>270</v>
      </c>
      <c r="B5427" s="178" t="s">
        <v>57</v>
      </c>
      <c r="C5427" s="178" t="s">
        <v>1428</v>
      </c>
      <c r="D5427" s="178" t="s">
        <v>8077</v>
      </c>
      <c r="E5427" s="179">
        <v>41365</v>
      </c>
      <c r="F5427" s="180">
        <v>0</v>
      </c>
      <c r="G5427" s="180">
        <v>5924.61</v>
      </c>
      <c r="H5427" s="180">
        <v>5632.39</v>
      </c>
      <c r="I5427" s="180">
        <f t="shared" si="168"/>
        <v>11557</v>
      </c>
      <c r="J5427" s="177" t="str">
        <f t="shared" si="169"/>
        <v>Date &gt; 1920</v>
      </c>
    </row>
    <row r="5428" spans="1:10" x14ac:dyDescent="0.3">
      <c r="A5428" s="178" t="s">
        <v>270</v>
      </c>
      <c r="B5428" s="178" t="s">
        <v>57</v>
      </c>
      <c r="C5428" s="178" t="s">
        <v>1428</v>
      </c>
      <c r="D5428" s="178" t="s">
        <v>8077</v>
      </c>
      <c r="E5428" s="179">
        <v>41402</v>
      </c>
      <c r="F5428" s="180">
        <v>0</v>
      </c>
      <c r="G5428" s="180">
        <v>16279.59</v>
      </c>
      <c r="H5428" s="180">
        <v>42055.33</v>
      </c>
      <c r="I5428" s="180">
        <f t="shared" si="168"/>
        <v>58334.92</v>
      </c>
      <c r="J5428" s="177" t="str">
        <f t="shared" si="169"/>
        <v>Date &gt; 1920</v>
      </c>
    </row>
    <row r="5429" spans="1:10" x14ac:dyDescent="0.3">
      <c r="A5429" s="178" t="s">
        <v>270</v>
      </c>
      <c r="B5429" s="178" t="s">
        <v>57</v>
      </c>
      <c r="C5429" s="178" t="s">
        <v>1428</v>
      </c>
      <c r="D5429" s="178" t="s">
        <v>8077</v>
      </c>
      <c r="E5429" s="179">
        <v>41488</v>
      </c>
      <c r="F5429" s="180">
        <v>0</v>
      </c>
      <c r="G5429" s="180">
        <v>10725.08</v>
      </c>
      <c r="H5429" s="180">
        <v>0</v>
      </c>
      <c r="I5429" s="180">
        <f t="shared" si="168"/>
        <v>10725.08</v>
      </c>
      <c r="J5429" s="177" t="str">
        <f t="shared" si="169"/>
        <v>Date &gt; 1920</v>
      </c>
    </row>
    <row r="5430" spans="1:10" x14ac:dyDescent="0.3">
      <c r="A5430" s="178" t="s">
        <v>270</v>
      </c>
      <c r="B5430" s="178" t="s">
        <v>57</v>
      </c>
      <c r="C5430" s="178" t="s">
        <v>1428</v>
      </c>
      <c r="D5430" s="178" t="s">
        <v>8078</v>
      </c>
      <c r="E5430" s="209">
        <v>0</v>
      </c>
      <c r="F5430" s="180">
        <v>103212</v>
      </c>
      <c r="G5430" s="180">
        <v>0</v>
      </c>
      <c r="H5430" s="180">
        <v>13970.4</v>
      </c>
      <c r="I5430" s="180">
        <f t="shared" si="168"/>
        <v>117182.39999999999</v>
      </c>
      <c r="J5430" s="177" t="str">
        <f t="shared" si="169"/>
        <v>Sketchy date</v>
      </c>
    </row>
    <row r="5431" spans="1:10" x14ac:dyDescent="0.3">
      <c r="A5431" s="178" t="s">
        <v>270</v>
      </c>
      <c r="B5431" s="178" t="s">
        <v>57</v>
      </c>
      <c r="C5431" s="178" t="s">
        <v>1428</v>
      </c>
      <c r="D5431" s="178" t="s">
        <v>8078</v>
      </c>
      <c r="E5431" s="209">
        <v>0</v>
      </c>
      <c r="F5431" s="180">
        <v>103212</v>
      </c>
      <c r="G5431" s="180">
        <v>0</v>
      </c>
      <c r="H5431" s="180">
        <v>9793.52</v>
      </c>
      <c r="I5431" s="180">
        <f t="shared" si="168"/>
        <v>113005.52</v>
      </c>
      <c r="J5431" s="177" t="str">
        <f t="shared" si="169"/>
        <v>Sketchy date</v>
      </c>
    </row>
    <row r="5432" spans="1:10" x14ac:dyDescent="0.3">
      <c r="A5432" s="178" t="s">
        <v>270</v>
      </c>
      <c r="B5432" s="178" t="s">
        <v>57</v>
      </c>
      <c r="C5432" s="178" t="s">
        <v>1428</v>
      </c>
      <c r="D5432" s="178" t="s">
        <v>8079</v>
      </c>
      <c r="E5432" s="209">
        <v>0</v>
      </c>
      <c r="F5432" s="180">
        <v>571249</v>
      </c>
      <c r="G5432" s="180">
        <v>0</v>
      </c>
      <c r="H5432" s="180">
        <v>275876.01</v>
      </c>
      <c r="I5432" s="180">
        <f t="shared" si="168"/>
        <v>847125.01</v>
      </c>
      <c r="J5432" s="177" t="str">
        <f t="shared" si="169"/>
        <v>Sketchy date</v>
      </c>
    </row>
    <row r="5433" spans="1:10" x14ac:dyDescent="0.3">
      <c r="A5433" s="178" t="s">
        <v>270</v>
      </c>
      <c r="B5433" s="178" t="s">
        <v>57</v>
      </c>
      <c r="C5433" s="178" t="s">
        <v>1428</v>
      </c>
      <c r="D5433" s="178" t="s">
        <v>8079</v>
      </c>
      <c r="E5433" s="209">
        <v>0</v>
      </c>
      <c r="F5433" s="180">
        <v>571249</v>
      </c>
      <c r="G5433" s="180">
        <v>0</v>
      </c>
      <c r="H5433" s="180">
        <v>262496</v>
      </c>
      <c r="I5433" s="180">
        <f t="shared" si="168"/>
        <v>833745</v>
      </c>
      <c r="J5433" s="177" t="str">
        <f t="shared" si="169"/>
        <v>Sketchy date</v>
      </c>
    </row>
    <row r="5434" spans="1:10" x14ac:dyDescent="0.3">
      <c r="A5434" s="178" t="s">
        <v>270</v>
      </c>
      <c r="B5434" s="178" t="s">
        <v>57</v>
      </c>
      <c r="C5434" s="178" t="s">
        <v>1428</v>
      </c>
      <c r="D5434" s="178" t="s">
        <v>8080</v>
      </c>
      <c r="E5434" s="209">
        <v>0</v>
      </c>
      <c r="F5434" s="180">
        <v>77083</v>
      </c>
      <c r="G5434" s="180">
        <v>0</v>
      </c>
      <c r="H5434" s="180">
        <v>37271.83</v>
      </c>
      <c r="I5434" s="180">
        <f t="shared" si="168"/>
        <v>114354.83</v>
      </c>
      <c r="J5434" s="177" t="str">
        <f t="shared" si="169"/>
        <v>Sketchy date</v>
      </c>
    </row>
    <row r="5435" spans="1:10" x14ac:dyDescent="0.3">
      <c r="A5435" s="178" t="s">
        <v>270</v>
      </c>
      <c r="B5435" s="178" t="s">
        <v>57</v>
      </c>
      <c r="C5435" s="178" t="s">
        <v>1428</v>
      </c>
      <c r="D5435" s="178" t="s">
        <v>8080</v>
      </c>
      <c r="E5435" s="209">
        <v>0</v>
      </c>
      <c r="F5435" s="180">
        <v>77083</v>
      </c>
      <c r="G5435" s="180">
        <v>0</v>
      </c>
      <c r="H5435" s="180">
        <v>36623.83</v>
      </c>
      <c r="I5435" s="180">
        <f t="shared" si="168"/>
        <v>113706.83</v>
      </c>
      <c r="J5435" s="177" t="str">
        <f t="shared" si="169"/>
        <v>Sketchy date</v>
      </c>
    </row>
    <row r="5436" spans="1:10" x14ac:dyDescent="0.3">
      <c r="A5436" s="178" t="s">
        <v>270</v>
      </c>
      <c r="B5436" s="178" t="s">
        <v>57</v>
      </c>
      <c r="C5436" s="178" t="s">
        <v>1428</v>
      </c>
      <c r="D5436" s="178" t="s">
        <v>8081</v>
      </c>
      <c r="E5436" s="209">
        <v>0</v>
      </c>
      <c r="F5436" s="180">
        <v>79386</v>
      </c>
      <c r="G5436" s="180">
        <v>0</v>
      </c>
      <c r="H5436" s="180">
        <v>38571.01</v>
      </c>
      <c r="I5436" s="180">
        <f t="shared" si="168"/>
        <v>117957.01000000001</v>
      </c>
      <c r="J5436" s="177" t="str">
        <f t="shared" si="169"/>
        <v>Sketchy date</v>
      </c>
    </row>
    <row r="5437" spans="1:10" x14ac:dyDescent="0.3">
      <c r="A5437" s="178" t="s">
        <v>270</v>
      </c>
      <c r="B5437" s="178" t="s">
        <v>57</v>
      </c>
      <c r="C5437" s="178" t="s">
        <v>1428</v>
      </c>
      <c r="D5437" s="178" t="s">
        <v>8081</v>
      </c>
      <c r="E5437" s="209">
        <v>0</v>
      </c>
      <c r="F5437" s="180">
        <v>79386</v>
      </c>
      <c r="G5437" s="180">
        <v>0</v>
      </c>
      <c r="H5437" s="180">
        <v>38571</v>
      </c>
      <c r="I5437" s="180">
        <f t="shared" si="168"/>
        <v>117957</v>
      </c>
      <c r="J5437" s="177" t="str">
        <f t="shared" si="169"/>
        <v>Sketchy date</v>
      </c>
    </row>
    <row r="5438" spans="1:10" x14ac:dyDescent="0.3">
      <c r="A5438" s="178" t="s">
        <v>270</v>
      </c>
      <c r="B5438" s="178" t="s">
        <v>57</v>
      </c>
      <c r="C5438" s="178" t="s">
        <v>1428</v>
      </c>
      <c r="D5438" s="178" t="s">
        <v>8082</v>
      </c>
      <c r="E5438" s="209">
        <v>0</v>
      </c>
      <c r="F5438" s="180">
        <v>123565</v>
      </c>
      <c r="G5438" s="180">
        <v>0</v>
      </c>
      <c r="H5438" s="180">
        <v>13730.04</v>
      </c>
      <c r="I5438" s="180">
        <f t="shared" si="168"/>
        <v>137295.04000000001</v>
      </c>
      <c r="J5438" s="177" t="str">
        <f t="shared" si="169"/>
        <v>Sketchy date</v>
      </c>
    </row>
    <row r="5439" spans="1:10" x14ac:dyDescent="0.3">
      <c r="A5439" s="178" t="s">
        <v>270</v>
      </c>
      <c r="B5439" s="178" t="s">
        <v>57</v>
      </c>
      <c r="C5439" s="178" t="s">
        <v>1428</v>
      </c>
      <c r="D5439" s="178" t="s">
        <v>8082</v>
      </c>
      <c r="E5439" s="209">
        <v>0</v>
      </c>
      <c r="F5439" s="180">
        <v>115080</v>
      </c>
      <c r="G5439" s="180">
        <v>0</v>
      </c>
      <c r="H5439" s="180">
        <v>22215.040000000001</v>
      </c>
      <c r="I5439" s="180">
        <f t="shared" si="168"/>
        <v>137295.04000000001</v>
      </c>
      <c r="J5439" s="177" t="str">
        <f t="shared" si="169"/>
        <v>Sketchy date</v>
      </c>
    </row>
    <row r="5440" spans="1:10" x14ac:dyDescent="0.3">
      <c r="A5440" s="178" t="s">
        <v>270</v>
      </c>
      <c r="B5440" s="178" t="s">
        <v>57</v>
      </c>
      <c r="C5440" s="178" t="s">
        <v>1428</v>
      </c>
      <c r="D5440" s="178" t="s">
        <v>8083</v>
      </c>
      <c r="E5440" s="209">
        <v>0</v>
      </c>
      <c r="F5440" s="180">
        <v>171200</v>
      </c>
      <c r="G5440" s="180">
        <v>0</v>
      </c>
      <c r="H5440" s="180">
        <v>419422.9</v>
      </c>
      <c r="I5440" s="180">
        <f t="shared" si="168"/>
        <v>590622.9</v>
      </c>
      <c r="J5440" s="177" t="str">
        <f t="shared" si="169"/>
        <v>Sketchy date</v>
      </c>
    </row>
    <row r="5441" spans="1:10" x14ac:dyDescent="0.3">
      <c r="A5441" s="178" t="s">
        <v>270</v>
      </c>
      <c r="B5441" s="178" t="s">
        <v>57</v>
      </c>
      <c r="C5441" s="178" t="s">
        <v>1428</v>
      </c>
      <c r="D5441" s="178" t="s">
        <v>8083</v>
      </c>
      <c r="E5441" s="209">
        <v>0</v>
      </c>
      <c r="F5441" s="180">
        <v>171200</v>
      </c>
      <c r="G5441" s="180">
        <v>0</v>
      </c>
      <c r="H5441" s="180">
        <v>275555.7</v>
      </c>
      <c r="I5441" s="180">
        <f t="shared" si="168"/>
        <v>446755.7</v>
      </c>
      <c r="J5441" s="177" t="str">
        <f t="shared" si="169"/>
        <v>Sketchy date</v>
      </c>
    </row>
    <row r="5442" spans="1:10" x14ac:dyDescent="0.3">
      <c r="A5442" s="178" t="s">
        <v>270</v>
      </c>
      <c r="B5442" s="178" t="s">
        <v>57</v>
      </c>
      <c r="C5442" s="178" t="s">
        <v>1428</v>
      </c>
      <c r="D5442" s="178" t="s">
        <v>8084</v>
      </c>
      <c r="E5442" s="209">
        <v>0</v>
      </c>
      <c r="F5442" s="180">
        <v>3009284</v>
      </c>
      <c r="G5442" s="180">
        <v>1462855.87</v>
      </c>
      <c r="H5442" s="180">
        <v>498491.81</v>
      </c>
      <c r="I5442" s="180">
        <f t="shared" si="168"/>
        <v>4970631.68</v>
      </c>
      <c r="J5442" s="177" t="str">
        <f t="shared" si="169"/>
        <v>Sketchy date</v>
      </c>
    </row>
    <row r="5443" spans="1:10" x14ac:dyDescent="0.3">
      <c r="A5443" s="178" t="s">
        <v>270</v>
      </c>
      <c r="B5443" s="178" t="s">
        <v>57</v>
      </c>
      <c r="C5443" s="178" t="s">
        <v>1428</v>
      </c>
      <c r="D5443" s="178" t="s">
        <v>8084</v>
      </c>
      <c r="E5443" s="209">
        <v>0</v>
      </c>
      <c r="F5443" s="180">
        <v>2886091</v>
      </c>
      <c r="G5443" s="180">
        <v>1486008.95</v>
      </c>
      <c r="H5443" s="180">
        <v>543329.37</v>
      </c>
      <c r="I5443" s="180">
        <f t="shared" si="168"/>
        <v>4915429.32</v>
      </c>
      <c r="J5443" s="177" t="str">
        <f t="shared" si="169"/>
        <v>Sketchy date</v>
      </c>
    </row>
    <row r="5444" spans="1:10" x14ac:dyDescent="0.3">
      <c r="A5444" s="178" t="s">
        <v>270</v>
      </c>
      <c r="B5444" s="178" t="s">
        <v>57</v>
      </c>
      <c r="C5444" s="178" t="s">
        <v>1428</v>
      </c>
      <c r="D5444" s="178" t="s">
        <v>8085</v>
      </c>
      <c r="E5444" s="209">
        <v>0</v>
      </c>
      <c r="F5444" s="180">
        <v>814184</v>
      </c>
      <c r="G5444" s="180">
        <v>0</v>
      </c>
      <c r="H5444" s="180">
        <v>322433.01</v>
      </c>
      <c r="I5444" s="180">
        <f t="shared" si="168"/>
        <v>1136617.01</v>
      </c>
      <c r="J5444" s="177" t="str">
        <f t="shared" si="169"/>
        <v>Sketchy date</v>
      </c>
    </row>
    <row r="5445" spans="1:10" x14ac:dyDescent="0.3">
      <c r="A5445" s="178" t="s">
        <v>270</v>
      </c>
      <c r="B5445" s="178" t="s">
        <v>57</v>
      </c>
      <c r="C5445" s="178" t="s">
        <v>1428</v>
      </c>
      <c r="D5445" s="178" t="s">
        <v>8085</v>
      </c>
      <c r="E5445" s="209">
        <v>0</v>
      </c>
      <c r="F5445" s="180">
        <v>700854</v>
      </c>
      <c r="G5445" s="180">
        <v>0</v>
      </c>
      <c r="H5445" s="180">
        <v>435763</v>
      </c>
      <c r="I5445" s="180">
        <f t="shared" ref="I5445:I5508" si="170">SUM(F5445:H5445)</f>
        <v>1136617</v>
      </c>
      <c r="J5445" s="177" t="str">
        <f t="shared" ref="J5445:J5508" si="171">IF(OR(YEAR(E5445)&gt; 1920, ISBLANK(E5445)), "Date &gt; 1920", "Sketchy date")</f>
        <v>Sketchy date</v>
      </c>
    </row>
    <row r="5446" spans="1:10" x14ac:dyDescent="0.3">
      <c r="A5446" s="178" t="s">
        <v>270</v>
      </c>
      <c r="B5446" s="178" t="s">
        <v>57</v>
      </c>
      <c r="C5446" s="178" t="s">
        <v>1428</v>
      </c>
      <c r="D5446" s="178" t="s">
        <v>8086</v>
      </c>
      <c r="E5446" s="209">
        <v>0</v>
      </c>
      <c r="F5446" s="180">
        <v>0</v>
      </c>
      <c r="G5446" s="180">
        <v>20896.259999999998</v>
      </c>
      <c r="H5446" s="180">
        <v>10103.74</v>
      </c>
      <c r="I5446" s="180">
        <f t="shared" si="170"/>
        <v>31000</v>
      </c>
      <c r="J5446" s="177" t="str">
        <f t="shared" si="171"/>
        <v>Sketchy date</v>
      </c>
    </row>
    <row r="5447" spans="1:10" x14ac:dyDescent="0.3">
      <c r="A5447" s="178" t="s">
        <v>270</v>
      </c>
      <c r="B5447" s="178" t="s">
        <v>57</v>
      </c>
      <c r="C5447" s="178" t="s">
        <v>1428</v>
      </c>
      <c r="D5447" s="178" t="s">
        <v>8086</v>
      </c>
      <c r="E5447" s="209">
        <v>0</v>
      </c>
      <c r="F5447" s="180">
        <v>0</v>
      </c>
      <c r="G5447" s="180">
        <v>20896.25</v>
      </c>
      <c r="H5447" s="180">
        <v>10103.75</v>
      </c>
      <c r="I5447" s="180">
        <f t="shared" si="170"/>
        <v>31000</v>
      </c>
      <c r="J5447" s="177" t="str">
        <f t="shared" si="171"/>
        <v>Sketchy date</v>
      </c>
    </row>
    <row r="5448" spans="1:10" x14ac:dyDescent="0.3">
      <c r="A5448" s="178" t="s">
        <v>270</v>
      </c>
      <c r="B5448" s="178" t="s">
        <v>57</v>
      </c>
      <c r="C5448" s="178" t="s">
        <v>1428</v>
      </c>
      <c r="D5448" s="178" t="s">
        <v>8087</v>
      </c>
      <c r="E5448" s="209">
        <v>0</v>
      </c>
      <c r="F5448" s="180">
        <v>103596</v>
      </c>
      <c r="G5448" s="180">
        <v>0</v>
      </c>
      <c r="H5448" s="180">
        <v>281844.01</v>
      </c>
      <c r="I5448" s="180">
        <f t="shared" si="170"/>
        <v>385440.01</v>
      </c>
      <c r="J5448" s="177" t="str">
        <f t="shared" si="171"/>
        <v>Sketchy date</v>
      </c>
    </row>
    <row r="5449" spans="1:10" x14ac:dyDescent="0.3">
      <c r="A5449" s="178" t="s">
        <v>270</v>
      </c>
      <c r="B5449" s="178" t="s">
        <v>57</v>
      </c>
      <c r="C5449" s="178" t="s">
        <v>1428</v>
      </c>
      <c r="D5449" s="178" t="s">
        <v>8087</v>
      </c>
      <c r="E5449" s="209">
        <v>0</v>
      </c>
      <c r="F5449" s="180">
        <v>103596</v>
      </c>
      <c r="G5449" s="180">
        <v>0</v>
      </c>
      <c r="H5449" s="180">
        <v>132303</v>
      </c>
      <c r="I5449" s="180">
        <f t="shared" si="170"/>
        <v>235899</v>
      </c>
      <c r="J5449" s="177" t="str">
        <f t="shared" si="171"/>
        <v>Sketchy date</v>
      </c>
    </row>
    <row r="5450" spans="1:10" x14ac:dyDescent="0.3">
      <c r="A5450" s="178" t="s">
        <v>270</v>
      </c>
      <c r="B5450" s="178" t="s">
        <v>57</v>
      </c>
      <c r="C5450" s="178" t="s">
        <v>1428</v>
      </c>
      <c r="D5450" s="178" t="s">
        <v>8088</v>
      </c>
      <c r="E5450" s="209">
        <v>0</v>
      </c>
      <c r="F5450" s="180">
        <v>47788</v>
      </c>
      <c r="G5450" s="180">
        <v>0</v>
      </c>
      <c r="H5450" s="180">
        <v>26827</v>
      </c>
      <c r="I5450" s="180">
        <f t="shared" si="170"/>
        <v>74615</v>
      </c>
      <c r="J5450" s="177" t="str">
        <f t="shared" si="171"/>
        <v>Sketchy date</v>
      </c>
    </row>
    <row r="5451" spans="1:10" x14ac:dyDescent="0.3">
      <c r="A5451" s="178" t="s">
        <v>270</v>
      </c>
      <c r="B5451" s="178" t="s">
        <v>57</v>
      </c>
      <c r="C5451" s="178" t="s">
        <v>1428</v>
      </c>
      <c r="D5451" s="178" t="s">
        <v>8088</v>
      </c>
      <c r="E5451" s="209">
        <v>0</v>
      </c>
      <c r="F5451" s="180">
        <v>50295</v>
      </c>
      <c r="G5451" s="180">
        <v>0</v>
      </c>
      <c r="H5451" s="180">
        <v>22345</v>
      </c>
      <c r="I5451" s="180">
        <f t="shared" si="170"/>
        <v>72640</v>
      </c>
      <c r="J5451" s="177" t="str">
        <f t="shared" si="171"/>
        <v>Sketchy date</v>
      </c>
    </row>
    <row r="5452" spans="1:10" x14ac:dyDescent="0.3">
      <c r="A5452" s="178" t="s">
        <v>270</v>
      </c>
      <c r="B5452" s="178" t="s">
        <v>57</v>
      </c>
      <c r="C5452" s="178" t="s">
        <v>1428</v>
      </c>
      <c r="D5452" s="178" t="s">
        <v>8089</v>
      </c>
      <c r="E5452" s="179">
        <v>41205</v>
      </c>
      <c r="F5452" s="180">
        <v>78412</v>
      </c>
      <c r="G5452" s="180">
        <v>0</v>
      </c>
      <c r="H5452" s="180">
        <v>28611.42</v>
      </c>
      <c r="I5452" s="180">
        <f t="shared" si="170"/>
        <v>107023.42</v>
      </c>
      <c r="J5452" s="177" t="str">
        <f t="shared" si="171"/>
        <v>Date &gt; 1920</v>
      </c>
    </row>
    <row r="5453" spans="1:10" x14ac:dyDescent="0.3">
      <c r="A5453" s="178" t="s">
        <v>270</v>
      </c>
      <c r="B5453" s="178" t="s">
        <v>57</v>
      </c>
      <c r="C5453" s="178" t="s">
        <v>1428</v>
      </c>
      <c r="D5453" s="178" t="s">
        <v>8089</v>
      </c>
      <c r="E5453" s="179">
        <v>41220</v>
      </c>
      <c r="F5453" s="180">
        <v>679144</v>
      </c>
      <c r="G5453" s="180">
        <v>484031</v>
      </c>
      <c r="H5453" s="180">
        <v>236434.43</v>
      </c>
      <c r="I5453" s="180">
        <f t="shared" si="170"/>
        <v>1399609.43</v>
      </c>
      <c r="J5453" s="177" t="str">
        <f t="shared" si="171"/>
        <v>Date &gt; 1920</v>
      </c>
    </row>
    <row r="5454" spans="1:10" x14ac:dyDescent="0.3">
      <c r="A5454" s="178" t="s">
        <v>270</v>
      </c>
      <c r="B5454" s="178" t="s">
        <v>57</v>
      </c>
      <c r="C5454" s="178" t="s">
        <v>1428</v>
      </c>
      <c r="D5454" s="178" t="s">
        <v>8089</v>
      </c>
      <c r="E5454" s="179">
        <v>41250</v>
      </c>
      <c r="F5454" s="180">
        <v>996545</v>
      </c>
      <c r="G5454" s="180">
        <v>631486.56999999995</v>
      </c>
      <c r="H5454" s="180">
        <v>815739.19</v>
      </c>
      <c r="I5454" s="180">
        <f t="shared" si="170"/>
        <v>2443770.7599999998</v>
      </c>
      <c r="J5454" s="177" t="str">
        <f t="shared" si="171"/>
        <v>Date &gt; 1920</v>
      </c>
    </row>
    <row r="5455" spans="1:10" x14ac:dyDescent="0.3">
      <c r="A5455" s="178" t="s">
        <v>270</v>
      </c>
      <c r="B5455" s="178" t="s">
        <v>57</v>
      </c>
      <c r="C5455" s="178" t="s">
        <v>1428</v>
      </c>
      <c r="D5455" s="178" t="s">
        <v>8089</v>
      </c>
      <c r="E5455" s="179">
        <v>41278</v>
      </c>
      <c r="F5455" s="180">
        <v>1242035</v>
      </c>
      <c r="G5455" s="180">
        <v>68988.800000000003</v>
      </c>
      <c r="H5455" s="180">
        <v>699955.86</v>
      </c>
      <c r="I5455" s="180">
        <f t="shared" si="170"/>
        <v>2010979.6600000001</v>
      </c>
      <c r="J5455" s="177" t="str">
        <f t="shared" si="171"/>
        <v>Date &gt; 1920</v>
      </c>
    </row>
    <row r="5456" spans="1:10" x14ac:dyDescent="0.3">
      <c r="A5456" s="178" t="s">
        <v>270</v>
      </c>
      <c r="B5456" s="178" t="s">
        <v>57</v>
      </c>
      <c r="C5456" s="178" t="s">
        <v>1428</v>
      </c>
      <c r="D5456" s="178" t="s">
        <v>8089</v>
      </c>
      <c r="E5456" s="179">
        <v>41316</v>
      </c>
      <c r="F5456" s="180">
        <v>272173</v>
      </c>
      <c r="G5456" s="180">
        <v>18570.7</v>
      </c>
      <c r="H5456" s="180">
        <v>211053.99</v>
      </c>
      <c r="I5456" s="180">
        <f t="shared" si="170"/>
        <v>501797.69</v>
      </c>
      <c r="J5456" s="177" t="str">
        <f t="shared" si="171"/>
        <v>Date &gt; 1920</v>
      </c>
    </row>
    <row r="5457" spans="1:10" x14ac:dyDescent="0.3">
      <c r="A5457" s="178" t="s">
        <v>270</v>
      </c>
      <c r="B5457" s="178" t="s">
        <v>57</v>
      </c>
      <c r="C5457" s="178" t="s">
        <v>1428</v>
      </c>
      <c r="D5457" s="178" t="s">
        <v>8089</v>
      </c>
      <c r="E5457" s="179">
        <v>41317</v>
      </c>
      <c r="F5457" s="180">
        <v>881601</v>
      </c>
      <c r="G5457" s="180">
        <v>20765.14</v>
      </c>
      <c r="H5457" s="180">
        <v>0</v>
      </c>
      <c r="I5457" s="180">
        <f t="shared" si="170"/>
        <v>902366.14</v>
      </c>
      <c r="J5457" s="177" t="str">
        <f t="shared" si="171"/>
        <v>Date &gt; 1920</v>
      </c>
    </row>
    <row r="5458" spans="1:10" x14ac:dyDescent="0.3">
      <c r="A5458" s="178" t="s">
        <v>270</v>
      </c>
      <c r="B5458" s="178" t="s">
        <v>57</v>
      </c>
      <c r="C5458" s="178" t="s">
        <v>1428</v>
      </c>
      <c r="D5458" s="178" t="s">
        <v>8089</v>
      </c>
      <c r="E5458" s="179">
        <v>41355</v>
      </c>
      <c r="F5458" s="180">
        <v>684956</v>
      </c>
      <c r="G5458" s="180">
        <v>0</v>
      </c>
      <c r="H5458" s="180">
        <v>0</v>
      </c>
      <c r="I5458" s="180">
        <f t="shared" si="170"/>
        <v>684956</v>
      </c>
      <c r="J5458" s="177" t="str">
        <f t="shared" si="171"/>
        <v>Date &gt; 1920</v>
      </c>
    </row>
    <row r="5459" spans="1:10" x14ac:dyDescent="0.3">
      <c r="A5459" s="178" t="s">
        <v>270</v>
      </c>
      <c r="B5459" s="178" t="s">
        <v>57</v>
      </c>
      <c r="C5459" s="178" t="s">
        <v>1428</v>
      </c>
      <c r="D5459" s="178" t="s">
        <v>8089</v>
      </c>
      <c r="E5459" s="179">
        <v>41389</v>
      </c>
      <c r="F5459" s="180">
        <v>268583</v>
      </c>
      <c r="G5459" s="180">
        <v>0</v>
      </c>
      <c r="H5459" s="180">
        <v>0</v>
      </c>
      <c r="I5459" s="180">
        <f t="shared" si="170"/>
        <v>268583</v>
      </c>
      <c r="J5459" s="177" t="str">
        <f t="shared" si="171"/>
        <v>Date &gt; 1920</v>
      </c>
    </row>
    <row r="5460" spans="1:10" x14ac:dyDescent="0.3">
      <c r="A5460" s="178" t="s">
        <v>270</v>
      </c>
      <c r="B5460" s="178" t="s">
        <v>57</v>
      </c>
      <c r="C5460" s="178" t="s">
        <v>1428</v>
      </c>
      <c r="D5460" s="178" t="s">
        <v>8089</v>
      </c>
      <c r="E5460" s="179">
        <v>41436</v>
      </c>
      <c r="F5460" s="180">
        <v>142208</v>
      </c>
      <c r="G5460" s="180">
        <v>11682.04</v>
      </c>
      <c r="H5460" s="180">
        <v>0</v>
      </c>
      <c r="I5460" s="180">
        <f t="shared" si="170"/>
        <v>153890.04</v>
      </c>
      <c r="J5460" s="177" t="str">
        <f t="shared" si="171"/>
        <v>Date &gt; 1920</v>
      </c>
    </row>
    <row r="5461" spans="1:10" x14ac:dyDescent="0.3">
      <c r="A5461" s="178" t="s">
        <v>270</v>
      </c>
      <c r="B5461" s="178" t="s">
        <v>57</v>
      </c>
      <c r="C5461" s="178" t="s">
        <v>1428</v>
      </c>
      <c r="D5461" s="178" t="s">
        <v>8089</v>
      </c>
      <c r="E5461" s="179">
        <v>41450</v>
      </c>
      <c r="F5461" s="180">
        <v>402936</v>
      </c>
      <c r="G5461" s="180">
        <v>79466.62</v>
      </c>
      <c r="H5461" s="180">
        <v>0</v>
      </c>
      <c r="I5461" s="180">
        <f t="shared" si="170"/>
        <v>482402.62</v>
      </c>
      <c r="J5461" s="177" t="str">
        <f t="shared" si="171"/>
        <v>Date &gt; 1920</v>
      </c>
    </row>
    <row r="5462" spans="1:10" x14ac:dyDescent="0.3">
      <c r="A5462" s="178" t="s">
        <v>270</v>
      </c>
      <c r="B5462" s="178" t="s">
        <v>57</v>
      </c>
      <c r="C5462" s="178" t="s">
        <v>1428</v>
      </c>
      <c r="D5462" s="178" t="s">
        <v>8089</v>
      </c>
      <c r="E5462" s="179">
        <v>41500</v>
      </c>
      <c r="F5462" s="180">
        <v>182259</v>
      </c>
      <c r="G5462" s="180">
        <v>94088.06</v>
      </c>
      <c r="H5462" s="180">
        <v>0</v>
      </c>
      <c r="I5462" s="180">
        <f t="shared" si="170"/>
        <v>276347.06</v>
      </c>
      <c r="J5462" s="177" t="str">
        <f t="shared" si="171"/>
        <v>Date &gt; 1920</v>
      </c>
    </row>
    <row r="5463" spans="1:10" x14ac:dyDescent="0.3">
      <c r="A5463" s="178" t="s">
        <v>270</v>
      </c>
      <c r="B5463" s="178" t="s">
        <v>57</v>
      </c>
      <c r="C5463" s="178" t="s">
        <v>1428</v>
      </c>
      <c r="D5463" s="178" t="s">
        <v>8089</v>
      </c>
      <c r="E5463" s="179">
        <v>41548</v>
      </c>
      <c r="F5463" s="180">
        <v>300811</v>
      </c>
      <c r="G5463" s="180">
        <v>49709.3</v>
      </c>
      <c r="H5463" s="180">
        <v>0</v>
      </c>
      <c r="I5463" s="180">
        <f t="shared" si="170"/>
        <v>350520.3</v>
      </c>
      <c r="J5463" s="177" t="str">
        <f t="shared" si="171"/>
        <v>Date &gt; 1920</v>
      </c>
    </row>
    <row r="5464" spans="1:10" x14ac:dyDescent="0.3">
      <c r="A5464" s="178" t="s">
        <v>270</v>
      </c>
      <c r="B5464" s="178" t="s">
        <v>57</v>
      </c>
      <c r="C5464" s="178" t="s">
        <v>1428</v>
      </c>
      <c r="D5464" s="178" t="s">
        <v>8089</v>
      </c>
      <c r="E5464" s="179">
        <v>41578</v>
      </c>
      <c r="F5464" s="180">
        <v>892857</v>
      </c>
      <c r="G5464" s="180">
        <v>357.05</v>
      </c>
      <c r="H5464" s="180">
        <v>0</v>
      </c>
      <c r="I5464" s="180">
        <f t="shared" si="170"/>
        <v>893214.05</v>
      </c>
      <c r="J5464" s="177" t="str">
        <f t="shared" si="171"/>
        <v>Date &gt; 1920</v>
      </c>
    </row>
    <row r="5465" spans="1:10" x14ac:dyDescent="0.3">
      <c r="A5465" s="178" t="s">
        <v>270</v>
      </c>
      <c r="B5465" s="178" t="s">
        <v>57</v>
      </c>
      <c r="C5465" s="178" t="s">
        <v>1428</v>
      </c>
      <c r="D5465" s="178" t="s">
        <v>8089</v>
      </c>
      <c r="E5465" s="179">
        <v>41631</v>
      </c>
      <c r="F5465" s="180">
        <v>473102</v>
      </c>
      <c r="G5465" s="180">
        <v>40854.720000000001</v>
      </c>
      <c r="H5465" s="180">
        <v>0</v>
      </c>
      <c r="I5465" s="180">
        <f t="shared" si="170"/>
        <v>513956.72</v>
      </c>
      <c r="J5465" s="177" t="str">
        <f t="shared" si="171"/>
        <v>Date &gt; 1920</v>
      </c>
    </row>
    <row r="5466" spans="1:10" x14ac:dyDescent="0.3">
      <c r="A5466" s="178" t="s">
        <v>270</v>
      </c>
      <c r="B5466" s="178" t="s">
        <v>57</v>
      </c>
      <c r="C5466" s="178" t="s">
        <v>1428</v>
      </c>
      <c r="D5466" s="178" t="s">
        <v>8089</v>
      </c>
      <c r="E5466" s="179">
        <v>41649</v>
      </c>
      <c r="F5466" s="180">
        <v>152919</v>
      </c>
      <c r="G5466" s="180">
        <v>0</v>
      </c>
      <c r="H5466" s="180">
        <v>0</v>
      </c>
      <c r="I5466" s="180">
        <f t="shared" si="170"/>
        <v>152919</v>
      </c>
      <c r="J5466" s="177" t="str">
        <f t="shared" si="171"/>
        <v>Date &gt; 1920</v>
      </c>
    </row>
    <row r="5467" spans="1:10" x14ac:dyDescent="0.3">
      <c r="A5467" s="178" t="s">
        <v>270</v>
      </c>
      <c r="B5467" s="178" t="s">
        <v>57</v>
      </c>
      <c r="C5467" s="178" t="s">
        <v>1428</v>
      </c>
      <c r="D5467" s="178" t="s">
        <v>8089</v>
      </c>
      <c r="E5467" s="179">
        <v>41702</v>
      </c>
      <c r="F5467" s="180">
        <v>6347</v>
      </c>
      <c r="G5467" s="180">
        <v>0</v>
      </c>
      <c r="H5467" s="180">
        <v>0</v>
      </c>
      <c r="I5467" s="180">
        <f t="shared" si="170"/>
        <v>6347</v>
      </c>
      <c r="J5467" s="177" t="str">
        <f t="shared" si="171"/>
        <v>Date &gt; 1920</v>
      </c>
    </row>
    <row r="5468" spans="1:10" x14ac:dyDescent="0.3">
      <c r="A5468" s="178" t="s">
        <v>270</v>
      </c>
      <c r="B5468" s="178" t="s">
        <v>57</v>
      </c>
      <c r="C5468" s="178" t="s">
        <v>1428</v>
      </c>
      <c r="D5468" s="178" t="s">
        <v>8089</v>
      </c>
      <c r="E5468" s="179">
        <v>42404</v>
      </c>
      <c r="F5468" s="180">
        <v>172465</v>
      </c>
      <c r="G5468" s="180">
        <v>-16247.87</v>
      </c>
      <c r="H5468" s="180">
        <v>0</v>
      </c>
      <c r="I5468" s="180">
        <f t="shared" si="170"/>
        <v>156217.13</v>
      </c>
      <c r="J5468" s="177" t="str">
        <f t="shared" si="171"/>
        <v>Date &gt; 1920</v>
      </c>
    </row>
    <row r="5469" spans="1:10" x14ac:dyDescent="0.3">
      <c r="A5469" s="178" t="s">
        <v>270</v>
      </c>
      <c r="B5469" s="178" t="s">
        <v>57</v>
      </c>
      <c r="C5469" s="178" t="s">
        <v>1428</v>
      </c>
      <c r="D5469" s="178" t="s">
        <v>8089</v>
      </c>
      <c r="E5469" s="179">
        <v>42608</v>
      </c>
      <c r="F5469" s="180">
        <v>547454</v>
      </c>
      <c r="G5469" s="180">
        <v>0</v>
      </c>
      <c r="H5469" s="180">
        <v>0</v>
      </c>
      <c r="I5469" s="180">
        <f t="shared" si="170"/>
        <v>547454</v>
      </c>
      <c r="J5469" s="177" t="str">
        <f t="shared" si="171"/>
        <v>Date &gt; 1920</v>
      </c>
    </row>
    <row r="5470" spans="1:10" x14ac:dyDescent="0.3">
      <c r="A5470" s="178" t="s">
        <v>270</v>
      </c>
      <c r="B5470" s="178" t="s">
        <v>57</v>
      </c>
      <c r="C5470" s="178" t="s">
        <v>1428</v>
      </c>
      <c r="D5470" s="178" t="s">
        <v>8090</v>
      </c>
      <c r="E5470" s="209">
        <v>0</v>
      </c>
      <c r="F5470" s="180">
        <v>123255</v>
      </c>
      <c r="G5470" s="180">
        <v>0</v>
      </c>
      <c r="H5470" s="180">
        <v>13695</v>
      </c>
      <c r="I5470" s="180">
        <f t="shared" si="170"/>
        <v>136950</v>
      </c>
      <c r="J5470" s="177" t="str">
        <f t="shared" si="171"/>
        <v>Sketchy date</v>
      </c>
    </row>
    <row r="5471" spans="1:10" x14ac:dyDescent="0.3">
      <c r="A5471" s="178" t="s">
        <v>270</v>
      </c>
      <c r="B5471" s="178" t="s">
        <v>57</v>
      </c>
      <c r="C5471" s="178" t="s">
        <v>1428</v>
      </c>
      <c r="D5471" s="178" t="s">
        <v>8091</v>
      </c>
      <c r="E5471" s="209">
        <v>0</v>
      </c>
      <c r="F5471" s="180">
        <v>7970</v>
      </c>
      <c r="G5471" s="180">
        <v>0</v>
      </c>
      <c r="H5471" s="180">
        <v>336354</v>
      </c>
      <c r="I5471" s="180">
        <f t="shared" si="170"/>
        <v>344324</v>
      </c>
      <c r="J5471" s="177" t="str">
        <f t="shared" si="171"/>
        <v>Sketchy date</v>
      </c>
    </row>
    <row r="5472" spans="1:10" x14ac:dyDescent="0.3">
      <c r="A5472" s="178" t="s">
        <v>270</v>
      </c>
      <c r="B5472" s="178" t="s">
        <v>57</v>
      </c>
      <c r="C5472" s="178" t="s">
        <v>1428</v>
      </c>
      <c r="D5472" s="178" t="s">
        <v>8091</v>
      </c>
      <c r="E5472" s="209">
        <v>0</v>
      </c>
      <c r="F5472" s="180">
        <v>7970</v>
      </c>
      <c r="G5472" s="180">
        <v>0</v>
      </c>
      <c r="H5472" s="180">
        <v>312429</v>
      </c>
      <c r="I5472" s="180">
        <f t="shared" si="170"/>
        <v>320399</v>
      </c>
      <c r="J5472" s="177" t="str">
        <f t="shared" si="171"/>
        <v>Sketchy date</v>
      </c>
    </row>
    <row r="5473" spans="1:10" x14ac:dyDescent="0.3">
      <c r="A5473" s="178" t="s">
        <v>270</v>
      </c>
      <c r="B5473" s="178" t="s">
        <v>57</v>
      </c>
      <c r="C5473" s="178" t="s">
        <v>1428</v>
      </c>
      <c r="D5473" s="178" t="s">
        <v>8092</v>
      </c>
      <c r="E5473" s="209">
        <v>0</v>
      </c>
      <c r="F5473" s="180">
        <v>388915</v>
      </c>
      <c r="G5473" s="180">
        <v>0</v>
      </c>
      <c r="H5473" s="180">
        <v>1107987.6100000001</v>
      </c>
      <c r="I5473" s="180">
        <f t="shared" si="170"/>
        <v>1496902.61</v>
      </c>
      <c r="J5473" s="177" t="str">
        <f t="shared" si="171"/>
        <v>Sketchy date</v>
      </c>
    </row>
    <row r="5474" spans="1:10" x14ac:dyDescent="0.3">
      <c r="A5474" s="178" t="s">
        <v>270</v>
      </c>
      <c r="B5474" s="178" t="s">
        <v>57</v>
      </c>
      <c r="C5474" s="178" t="s">
        <v>1428</v>
      </c>
      <c r="D5474" s="178" t="s">
        <v>8092</v>
      </c>
      <c r="E5474" s="209">
        <v>0</v>
      </c>
      <c r="F5474" s="180">
        <v>379659</v>
      </c>
      <c r="G5474" s="180">
        <v>0</v>
      </c>
      <c r="H5474" s="180">
        <v>1080623.3400000001</v>
      </c>
      <c r="I5474" s="180">
        <f t="shared" si="170"/>
        <v>1460282.34</v>
      </c>
      <c r="J5474" s="177" t="str">
        <f t="shared" si="171"/>
        <v>Sketchy date</v>
      </c>
    </row>
    <row r="5475" spans="1:10" x14ac:dyDescent="0.3">
      <c r="A5475" s="178" t="s">
        <v>270</v>
      </c>
      <c r="B5475" s="178" t="s">
        <v>57</v>
      </c>
      <c r="C5475" s="178" t="s">
        <v>1428</v>
      </c>
      <c r="D5475" s="178" t="s">
        <v>8093</v>
      </c>
      <c r="E5475" s="209">
        <v>0</v>
      </c>
      <c r="F5475" s="180">
        <v>630938</v>
      </c>
      <c r="G5475" s="180">
        <v>0</v>
      </c>
      <c r="H5475" s="180">
        <v>70104.460000000006</v>
      </c>
      <c r="I5475" s="180">
        <f t="shared" si="170"/>
        <v>701042.46</v>
      </c>
      <c r="J5475" s="177" t="str">
        <f t="shared" si="171"/>
        <v>Sketchy date</v>
      </c>
    </row>
    <row r="5476" spans="1:10" x14ac:dyDescent="0.3">
      <c r="A5476" s="178" t="s">
        <v>270</v>
      </c>
      <c r="B5476" s="178" t="s">
        <v>57</v>
      </c>
      <c r="C5476" s="178" t="s">
        <v>1428</v>
      </c>
      <c r="D5476" s="178" t="s">
        <v>8093</v>
      </c>
      <c r="E5476" s="209">
        <v>0</v>
      </c>
      <c r="F5476" s="180">
        <v>526029</v>
      </c>
      <c r="G5476" s="180">
        <v>0</v>
      </c>
      <c r="H5476" s="180">
        <v>396801.58</v>
      </c>
      <c r="I5476" s="180">
        <f t="shared" si="170"/>
        <v>922830.58000000007</v>
      </c>
      <c r="J5476" s="177" t="str">
        <f t="shared" si="171"/>
        <v>Sketchy date</v>
      </c>
    </row>
    <row r="5477" spans="1:10" x14ac:dyDescent="0.3">
      <c r="A5477" s="178" t="s">
        <v>270</v>
      </c>
      <c r="B5477" s="178" t="s">
        <v>57</v>
      </c>
      <c r="C5477" s="178" t="s">
        <v>1428</v>
      </c>
      <c r="D5477" s="178" t="s">
        <v>8094</v>
      </c>
      <c r="E5477" s="209">
        <v>0</v>
      </c>
      <c r="F5477" s="180">
        <v>63090</v>
      </c>
      <c r="G5477" s="180">
        <v>0</v>
      </c>
      <c r="H5477" s="180">
        <v>27704</v>
      </c>
      <c r="I5477" s="180">
        <f t="shared" si="170"/>
        <v>90794</v>
      </c>
      <c r="J5477" s="177" t="str">
        <f t="shared" si="171"/>
        <v>Sketchy date</v>
      </c>
    </row>
    <row r="5478" spans="1:10" x14ac:dyDescent="0.3">
      <c r="A5478" s="178" t="s">
        <v>270</v>
      </c>
      <c r="B5478" s="178" t="s">
        <v>57</v>
      </c>
      <c r="C5478" s="178" t="s">
        <v>1428</v>
      </c>
      <c r="D5478" s="178" t="s">
        <v>8094</v>
      </c>
      <c r="E5478" s="209">
        <v>0</v>
      </c>
      <c r="F5478" s="180">
        <v>53790</v>
      </c>
      <c r="G5478" s="180">
        <v>0</v>
      </c>
      <c r="H5478" s="180">
        <v>37004</v>
      </c>
      <c r="I5478" s="180">
        <f t="shared" si="170"/>
        <v>90794</v>
      </c>
      <c r="J5478" s="177" t="str">
        <f t="shared" si="171"/>
        <v>Sketchy date</v>
      </c>
    </row>
    <row r="5479" spans="1:10" x14ac:dyDescent="0.3">
      <c r="A5479" s="178" t="s">
        <v>270</v>
      </c>
      <c r="B5479" s="178" t="s">
        <v>57</v>
      </c>
      <c r="C5479" s="178" t="s">
        <v>1428</v>
      </c>
      <c r="D5479" s="178" t="s">
        <v>8095</v>
      </c>
      <c r="E5479" s="209">
        <v>0</v>
      </c>
      <c r="F5479" s="180">
        <v>1660</v>
      </c>
      <c r="G5479" s="180">
        <v>0</v>
      </c>
      <c r="H5479" s="180">
        <v>804</v>
      </c>
      <c r="I5479" s="180">
        <f t="shared" si="170"/>
        <v>2464</v>
      </c>
      <c r="J5479" s="177" t="str">
        <f t="shared" si="171"/>
        <v>Sketchy date</v>
      </c>
    </row>
    <row r="5480" spans="1:10" x14ac:dyDescent="0.3">
      <c r="A5480" s="178" t="s">
        <v>270</v>
      </c>
      <c r="B5480" s="178" t="s">
        <v>57</v>
      </c>
      <c r="C5480" s="178" t="s">
        <v>1428</v>
      </c>
      <c r="D5480" s="178" t="s">
        <v>8096</v>
      </c>
      <c r="E5480" s="209">
        <v>0</v>
      </c>
      <c r="F5480" s="180">
        <v>317799</v>
      </c>
      <c r="G5480" s="180">
        <v>0</v>
      </c>
      <c r="H5480" s="180">
        <v>35312</v>
      </c>
      <c r="I5480" s="180">
        <f t="shared" si="170"/>
        <v>353111</v>
      </c>
      <c r="J5480" s="177" t="str">
        <f t="shared" si="171"/>
        <v>Sketchy date</v>
      </c>
    </row>
    <row r="5481" spans="1:10" x14ac:dyDescent="0.3">
      <c r="A5481" s="178" t="s">
        <v>270</v>
      </c>
      <c r="B5481" s="178" t="s">
        <v>57</v>
      </c>
      <c r="C5481" s="178" t="s">
        <v>1428</v>
      </c>
      <c r="D5481" s="178" t="s">
        <v>8096</v>
      </c>
      <c r="E5481" s="209">
        <v>0</v>
      </c>
      <c r="F5481" s="180">
        <v>-2553</v>
      </c>
      <c r="G5481" s="180">
        <v>0</v>
      </c>
      <c r="H5481" s="180">
        <v>-284</v>
      </c>
      <c r="I5481" s="180">
        <f t="shared" si="170"/>
        <v>-2837</v>
      </c>
      <c r="J5481" s="177" t="str">
        <f t="shared" si="171"/>
        <v>Sketchy date</v>
      </c>
    </row>
    <row r="5482" spans="1:10" x14ac:dyDescent="0.3">
      <c r="A5482" s="178" t="s">
        <v>270</v>
      </c>
      <c r="B5482" s="178" t="s">
        <v>57</v>
      </c>
      <c r="C5482" s="178" t="s">
        <v>1428</v>
      </c>
      <c r="D5482" s="178" t="s">
        <v>8097</v>
      </c>
      <c r="E5482" s="209">
        <v>0</v>
      </c>
      <c r="F5482" s="180">
        <v>11157</v>
      </c>
      <c r="G5482" s="180">
        <v>0</v>
      </c>
      <c r="H5482" s="180">
        <v>1240</v>
      </c>
      <c r="I5482" s="180">
        <f t="shared" si="170"/>
        <v>12397</v>
      </c>
      <c r="J5482" s="177" t="str">
        <f t="shared" si="171"/>
        <v>Sketchy date</v>
      </c>
    </row>
    <row r="5483" spans="1:10" x14ac:dyDescent="0.3">
      <c r="A5483" s="178" t="s">
        <v>270</v>
      </c>
      <c r="B5483" s="178" t="s">
        <v>57</v>
      </c>
      <c r="C5483" s="178" t="s">
        <v>1428</v>
      </c>
      <c r="D5483" s="178" t="s">
        <v>8098</v>
      </c>
      <c r="E5483" s="179">
        <v>41450</v>
      </c>
      <c r="F5483" s="180">
        <v>0</v>
      </c>
      <c r="G5483" s="180">
        <v>32840.959999999999</v>
      </c>
      <c r="H5483" s="180">
        <v>14074.68</v>
      </c>
      <c r="I5483" s="180">
        <f t="shared" si="170"/>
        <v>46915.64</v>
      </c>
      <c r="J5483" s="177" t="str">
        <f t="shared" si="171"/>
        <v>Date &gt; 1920</v>
      </c>
    </row>
    <row r="5484" spans="1:10" x14ac:dyDescent="0.3">
      <c r="A5484" s="178" t="s">
        <v>270</v>
      </c>
      <c r="B5484" s="178" t="s">
        <v>57</v>
      </c>
      <c r="C5484" s="178" t="s">
        <v>1428</v>
      </c>
      <c r="D5484" s="178" t="s">
        <v>8099</v>
      </c>
      <c r="E5484" s="209">
        <v>0</v>
      </c>
      <c r="F5484" s="180">
        <v>147608</v>
      </c>
      <c r="G5484" s="180">
        <v>-227446.74</v>
      </c>
      <c r="H5484" s="180">
        <v>-74434.16</v>
      </c>
      <c r="I5484" s="180">
        <f t="shared" si="170"/>
        <v>-154272.9</v>
      </c>
      <c r="J5484" s="177" t="str">
        <f t="shared" si="171"/>
        <v>Sketchy date</v>
      </c>
    </row>
    <row r="5485" spans="1:10" x14ac:dyDescent="0.3">
      <c r="A5485" s="178" t="s">
        <v>270</v>
      </c>
      <c r="B5485" s="178" t="s">
        <v>57</v>
      </c>
      <c r="C5485" s="178" t="s">
        <v>1428</v>
      </c>
      <c r="D5485" s="178" t="s">
        <v>8099</v>
      </c>
      <c r="E5485" s="179">
        <v>41631</v>
      </c>
      <c r="F5485" s="180">
        <v>0</v>
      </c>
      <c r="G5485" s="180">
        <v>382955.28</v>
      </c>
      <c r="H5485" s="180">
        <v>200252.23</v>
      </c>
      <c r="I5485" s="180">
        <f t="shared" si="170"/>
        <v>583207.51</v>
      </c>
      <c r="J5485" s="177" t="str">
        <f t="shared" si="171"/>
        <v>Date &gt; 1920</v>
      </c>
    </row>
    <row r="5486" spans="1:10" x14ac:dyDescent="0.3">
      <c r="A5486" s="178" t="s">
        <v>270</v>
      </c>
      <c r="B5486" s="178" t="s">
        <v>57</v>
      </c>
      <c r="C5486" s="178" t="s">
        <v>1428</v>
      </c>
      <c r="D5486" s="178" t="s">
        <v>8099</v>
      </c>
      <c r="E5486" s="179">
        <v>41631</v>
      </c>
      <c r="F5486" s="180">
        <v>1418463</v>
      </c>
      <c r="G5486" s="180">
        <v>0</v>
      </c>
      <c r="H5486" s="180">
        <v>0</v>
      </c>
      <c r="I5486" s="180">
        <f t="shared" si="170"/>
        <v>1418463</v>
      </c>
      <c r="J5486" s="177" t="str">
        <f t="shared" si="171"/>
        <v>Date &gt; 1920</v>
      </c>
    </row>
    <row r="5487" spans="1:10" x14ac:dyDescent="0.3">
      <c r="A5487" s="178" t="s">
        <v>270</v>
      </c>
      <c r="B5487" s="178" t="s">
        <v>57</v>
      </c>
      <c r="C5487" s="178" t="s">
        <v>1428</v>
      </c>
      <c r="D5487" s="178" t="s">
        <v>8099</v>
      </c>
      <c r="E5487" s="179">
        <v>41969</v>
      </c>
      <c r="F5487" s="180">
        <v>0</v>
      </c>
      <c r="G5487" s="180">
        <v>66987.64</v>
      </c>
      <c r="H5487" s="180">
        <v>75620.13</v>
      </c>
      <c r="I5487" s="180">
        <f t="shared" si="170"/>
        <v>142607.77000000002</v>
      </c>
      <c r="J5487" s="177" t="str">
        <f t="shared" si="171"/>
        <v>Date &gt; 1920</v>
      </c>
    </row>
    <row r="5488" spans="1:10" x14ac:dyDescent="0.3">
      <c r="A5488" s="178" t="s">
        <v>270</v>
      </c>
      <c r="B5488" s="178" t="s">
        <v>57</v>
      </c>
      <c r="C5488" s="178" t="s">
        <v>1428</v>
      </c>
      <c r="D5488" s="178" t="s">
        <v>8099</v>
      </c>
      <c r="E5488" s="179">
        <v>42404</v>
      </c>
      <c r="F5488" s="180">
        <v>10000</v>
      </c>
      <c r="G5488" s="180">
        <v>1137.25</v>
      </c>
      <c r="H5488" s="180">
        <v>1136.77</v>
      </c>
      <c r="I5488" s="180">
        <f t="shared" si="170"/>
        <v>12274.02</v>
      </c>
      <c r="J5488" s="177" t="str">
        <f t="shared" si="171"/>
        <v>Date &gt; 1920</v>
      </c>
    </row>
    <row r="5489" spans="1:10" x14ac:dyDescent="0.3">
      <c r="A5489" s="178" t="s">
        <v>270</v>
      </c>
      <c r="B5489" s="178" t="s">
        <v>57</v>
      </c>
      <c r="C5489" s="178" t="s">
        <v>1428</v>
      </c>
      <c r="D5489" s="178" t="s">
        <v>8099</v>
      </c>
      <c r="E5489" s="179">
        <v>42608</v>
      </c>
      <c r="F5489" s="180">
        <v>232129</v>
      </c>
      <c r="G5489" s="180">
        <v>0</v>
      </c>
      <c r="H5489" s="180">
        <v>0</v>
      </c>
      <c r="I5489" s="180">
        <f t="shared" si="170"/>
        <v>232129</v>
      </c>
      <c r="J5489" s="177" t="str">
        <f t="shared" si="171"/>
        <v>Date &gt; 1920</v>
      </c>
    </row>
    <row r="5490" spans="1:10" x14ac:dyDescent="0.3">
      <c r="A5490" s="178" t="s">
        <v>270</v>
      </c>
      <c r="B5490" s="178" t="s">
        <v>57</v>
      </c>
      <c r="C5490" s="178" t="s">
        <v>1428</v>
      </c>
      <c r="D5490" s="178" t="s">
        <v>8100</v>
      </c>
      <c r="E5490" s="179">
        <v>41934</v>
      </c>
      <c r="F5490" s="180">
        <v>0</v>
      </c>
      <c r="G5490" s="180">
        <v>51399.23</v>
      </c>
      <c r="H5490" s="180">
        <v>12849.8</v>
      </c>
      <c r="I5490" s="180">
        <f t="shared" si="170"/>
        <v>64249.03</v>
      </c>
      <c r="J5490" s="177" t="str">
        <f t="shared" si="171"/>
        <v>Date &gt; 1920</v>
      </c>
    </row>
    <row r="5491" spans="1:10" x14ac:dyDescent="0.3">
      <c r="A5491" s="178" t="s">
        <v>270</v>
      </c>
      <c r="B5491" s="178" t="s">
        <v>57</v>
      </c>
      <c r="C5491" s="178" t="s">
        <v>1428</v>
      </c>
      <c r="D5491" s="178" t="s">
        <v>8100</v>
      </c>
      <c r="E5491" s="179">
        <v>41969</v>
      </c>
      <c r="F5491" s="180">
        <v>0</v>
      </c>
      <c r="G5491" s="180">
        <v>5453.44</v>
      </c>
      <c r="H5491" s="180">
        <v>1363.36</v>
      </c>
      <c r="I5491" s="180">
        <f t="shared" si="170"/>
        <v>6816.7999999999993</v>
      </c>
      <c r="J5491" s="177" t="str">
        <f t="shared" si="171"/>
        <v>Date &gt; 1920</v>
      </c>
    </row>
    <row r="5492" spans="1:10" x14ac:dyDescent="0.3">
      <c r="A5492" s="178" t="s">
        <v>270</v>
      </c>
      <c r="B5492" s="178" t="s">
        <v>57</v>
      </c>
      <c r="C5492" s="178" t="s">
        <v>1428</v>
      </c>
      <c r="D5492" s="178" t="s">
        <v>8101</v>
      </c>
      <c r="E5492" s="179">
        <v>42039</v>
      </c>
      <c r="F5492" s="180">
        <v>161226</v>
      </c>
      <c r="G5492" s="180">
        <v>9952.2199999999993</v>
      </c>
      <c r="H5492" s="180">
        <v>9952.2199999999993</v>
      </c>
      <c r="I5492" s="180">
        <f t="shared" si="170"/>
        <v>181130.44</v>
      </c>
      <c r="J5492" s="177" t="str">
        <f t="shared" si="171"/>
        <v>Date &gt; 1920</v>
      </c>
    </row>
    <row r="5493" spans="1:10" x14ac:dyDescent="0.3">
      <c r="A5493" s="178" t="s">
        <v>270</v>
      </c>
      <c r="B5493" s="178" t="s">
        <v>57</v>
      </c>
      <c r="C5493" s="178" t="s">
        <v>1428</v>
      </c>
      <c r="D5493" s="178" t="s">
        <v>8101</v>
      </c>
      <c r="E5493" s="179">
        <v>42130</v>
      </c>
      <c r="F5493" s="180">
        <v>487204</v>
      </c>
      <c r="G5493" s="180">
        <v>26071.72</v>
      </c>
      <c r="H5493" s="180">
        <v>26072.639999999999</v>
      </c>
      <c r="I5493" s="180">
        <f t="shared" si="170"/>
        <v>539348.36</v>
      </c>
      <c r="J5493" s="177" t="str">
        <f t="shared" si="171"/>
        <v>Date &gt; 1920</v>
      </c>
    </row>
    <row r="5494" spans="1:10" x14ac:dyDescent="0.3">
      <c r="A5494" s="178" t="s">
        <v>270</v>
      </c>
      <c r="B5494" s="178" t="s">
        <v>57</v>
      </c>
      <c r="C5494" s="178" t="s">
        <v>1428</v>
      </c>
      <c r="D5494" s="178" t="s">
        <v>8101</v>
      </c>
      <c r="E5494" s="179">
        <v>42608</v>
      </c>
      <c r="F5494" s="180">
        <v>10000</v>
      </c>
      <c r="G5494" s="180">
        <v>3988.74</v>
      </c>
      <c r="H5494" s="180">
        <v>3987.97</v>
      </c>
      <c r="I5494" s="180">
        <f t="shared" si="170"/>
        <v>17976.71</v>
      </c>
      <c r="J5494" s="177" t="str">
        <f t="shared" si="171"/>
        <v>Date &gt; 1920</v>
      </c>
    </row>
    <row r="5495" spans="1:10" x14ac:dyDescent="0.3">
      <c r="A5495" s="178" t="s">
        <v>270</v>
      </c>
      <c r="B5495" s="178" t="s">
        <v>57</v>
      </c>
      <c r="C5495" s="178" t="s">
        <v>1428</v>
      </c>
      <c r="D5495" s="178" t="s">
        <v>8101</v>
      </c>
      <c r="E5495" s="179">
        <v>42835</v>
      </c>
      <c r="F5495" s="180">
        <v>61798</v>
      </c>
      <c r="G5495" s="180">
        <v>0</v>
      </c>
      <c r="H5495" s="180">
        <v>0</v>
      </c>
      <c r="I5495" s="180">
        <f t="shared" si="170"/>
        <v>61798</v>
      </c>
      <c r="J5495" s="177" t="str">
        <f t="shared" si="171"/>
        <v>Date &gt; 1920</v>
      </c>
    </row>
    <row r="5496" spans="1:10" x14ac:dyDescent="0.3">
      <c r="A5496" s="178" t="s">
        <v>270</v>
      </c>
      <c r="B5496" s="178" t="s">
        <v>57</v>
      </c>
      <c r="C5496" s="178" t="s">
        <v>1428</v>
      </c>
      <c r="D5496" s="178" t="s">
        <v>8102</v>
      </c>
      <c r="E5496" s="179">
        <v>24064</v>
      </c>
      <c r="F5496" s="180">
        <v>42264.24</v>
      </c>
      <c r="G5496" s="180">
        <v>28176.16</v>
      </c>
      <c r="H5496" s="180">
        <v>14088.08</v>
      </c>
      <c r="I5496" s="180">
        <f t="shared" si="170"/>
        <v>84528.48</v>
      </c>
      <c r="J5496" s="177" t="str">
        <f t="shared" si="171"/>
        <v>Date &gt; 1920</v>
      </c>
    </row>
    <row r="5497" spans="1:10" x14ac:dyDescent="0.3">
      <c r="A5497" s="178" t="s">
        <v>270</v>
      </c>
      <c r="B5497" s="178" t="s">
        <v>57</v>
      </c>
      <c r="C5497" s="178" t="s">
        <v>1428</v>
      </c>
      <c r="D5497" s="178" t="s">
        <v>8103</v>
      </c>
      <c r="E5497" s="209">
        <v>0</v>
      </c>
      <c r="F5497" s="180">
        <v>6859</v>
      </c>
      <c r="G5497" s="180">
        <v>180.5</v>
      </c>
      <c r="H5497" s="180">
        <v>180.5</v>
      </c>
      <c r="I5497" s="180">
        <f t="shared" si="170"/>
        <v>7220</v>
      </c>
      <c r="J5497" s="177" t="str">
        <f t="shared" si="171"/>
        <v>Sketchy date</v>
      </c>
    </row>
    <row r="5498" spans="1:10" x14ac:dyDescent="0.3">
      <c r="A5498" s="178" t="s">
        <v>270</v>
      </c>
      <c r="B5498" s="178" t="s">
        <v>57</v>
      </c>
      <c r="C5498" s="178" t="s">
        <v>1428</v>
      </c>
      <c r="D5498" s="178" t="s">
        <v>8103</v>
      </c>
      <c r="E5498" s="209">
        <v>0</v>
      </c>
      <c r="F5498" s="180">
        <v>741</v>
      </c>
      <c r="G5498" s="180">
        <v>19.5</v>
      </c>
      <c r="H5498" s="180">
        <v>19.5</v>
      </c>
      <c r="I5498" s="180">
        <f t="shared" si="170"/>
        <v>780</v>
      </c>
      <c r="J5498" s="177" t="str">
        <f t="shared" si="171"/>
        <v>Sketchy date</v>
      </c>
    </row>
    <row r="5499" spans="1:10" x14ac:dyDescent="0.3">
      <c r="A5499" s="178" t="s">
        <v>270</v>
      </c>
      <c r="B5499" s="178" t="s">
        <v>57</v>
      </c>
      <c r="C5499" s="178" t="s">
        <v>1428</v>
      </c>
      <c r="D5499" s="178" t="s">
        <v>8103</v>
      </c>
      <c r="E5499" s="209">
        <v>0</v>
      </c>
      <c r="F5499" s="180">
        <v>9989</v>
      </c>
      <c r="G5499" s="180">
        <v>262.89</v>
      </c>
      <c r="H5499" s="180">
        <v>263.83</v>
      </c>
      <c r="I5499" s="180">
        <f t="shared" si="170"/>
        <v>10515.72</v>
      </c>
      <c r="J5499" s="177" t="str">
        <f t="shared" si="171"/>
        <v>Sketchy date</v>
      </c>
    </row>
    <row r="5500" spans="1:10" x14ac:dyDescent="0.3">
      <c r="A5500" s="178" t="s">
        <v>270</v>
      </c>
      <c r="B5500" s="178" t="s">
        <v>57</v>
      </c>
      <c r="C5500" s="178" t="s">
        <v>1428</v>
      </c>
      <c r="D5500" s="178" t="s">
        <v>8104</v>
      </c>
      <c r="E5500" s="209">
        <v>0</v>
      </c>
      <c r="F5500" s="180">
        <v>1184.99</v>
      </c>
      <c r="G5500" s="180">
        <v>31.19</v>
      </c>
      <c r="H5500" s="180">
        <v>31.32</v>
      </c>
      <c r="I5500" s="180">
        <f t="shared" si="170"/>
        <v>1247.5</v>
      </c>
      <c r="J5500" s="177" t="str">
        <f t="shared" si="171"/>
        <v>Sketchy date</v>
      </c>
    </row>
    <row r="5501" spans="1:10" x14ac:dyDescent="0.3">
      <c r="A5501" s="178" t="s">
        <v>270</v>
      </c>
      <c r="B5501" s="178" t="s">
        <v>57</v>
      </c>
      <c r="C5501" s="178" t="s">
        <v>1428</v>
      </c>
      <c r="D5501" s="178" t="s">
        <v>8104</v>
      </c>
      <c r="E5501" s="209">
        <v>0</v>
      </c>
      <c r="F5501" s="180">
        <v>22517.01</v>
      </c>
      <c r="G5501" s="180">
        <v>592.55999999999995</v>
      </c>
      <c r="H5501" s="180">
        <v>592.92999999999995</v>
      </c>
      <c r="I5501" s="180">
        <f t="shared" si="170"/>
        <v>23702.5</v>
      </c>
      <c r="J5501" s="177" t="str">
        <f t="shared" si="171"/>
        <v>Sketchy date</v>
      </c>
    </row>
    <row r="5502" spans="1:10" x14ac:dyDescent="0.3">
      <c r="A5502" s="178" t="s">
        <v>270</v>
      </c>
      <c r="B5502" s="178" t="s">
        <v>57</v>
      </c>
      <c r="C5502" s="178" t="s">
        <v>1428</v>
      </c>
      <c r="D5502" s="178" t="s">
        <v>8105</v>
      </c>
      <c r="E5502" s="209">
        <v>0</v>
      </c>
      <c r="F5502" s="180">
        <v>6062</v>
      </c>
      <c r="G5502" s="180">
        <v>159.52000000000001</v>
      </c>
      <c r="H5502" s="180">
        <v>159.62</v>
      </c>
      <c r="I5502" s="180">
        <f t="shared" si="170"/>
        <v>6381.14</v>
      </c>
      <c r="J5502" s="177" t="str">
        <f t="shared" si="171"/>
        <v>Sketchy date</v>
      </c>
    </row>
    <row r="5503" spans="1:10" x14ac:dyDescent="0.3">
      <c r="A5503" s="178" t="s">
        <v>270</v>
      </c>
      <c r="B5503" s="178" t="s">
        <v>57</v>
      </c>
      <c r="C5503" s="178" t="s">
        <v>1428</v>
      </c>
      <c r="D5503" s="178" t="s">
        <v>8105</v>
      </c>
      <c r="E5503" s="209">
        <v>0</v>
      </c>
      <c r="F5503" s="180">
        <v>168571</v>
      </c>
      <c r="G5503" s="180">
        <v>4436.1000000000004</v>
      </c>
      <c r="H5503" s="180">
        <v>4436.76</v>
      </c>
      <c r="I5503" s="180">
        <f t="shared" si="170"/>
        <v>177443.86000000002</v>
      </c>
      <c r="J5503" s="177" t="str">
        <f t="shared" si="171"/>
        <v>Sketchy date</v>
      </c>
    </row>
    <row r="5504" spans="1:10" x14ac:dyDescent="0.3">
      <c r="A5504" s="178" t="s">
        <v>270</v>
      </c>
      <c r="B5504" s="178" t="s">
        <v>57</v>
      </c>
      <c r="C5504" s="178" t="s">
        <v>1428</v>
      </c>
      <c r="D5504" s="178" t="s">
        <v>8105</v>
      </c>
      <c r="E5504" s="209">
        <v>0</v>
      </c>
      <c r="F5504" s="180">
        <v>9192</v>
      </c>
      <c r="G5504" s="180">
        <v>241.88</v>
      </c>
      <c r="H5504" s="180">
        <v>241.12</v>
      </c>
      <c r="I5504" s="180">
        <f t="shared" si="170"/>
        <v>9675</v>
      </c>
      <c r="J5504" s="177" t="str">
        <f t="shared" si="171"/>
        <v>Sketchy date</v>
      </c>
    </row>
    <row r="5505" spans="1:10" x14ac:dyDescent="0.3">
      <c r="A5505" s="178" t="s">
        <v>270</v>
      </c>
      <c r="B5505" s="178" t="s">
        <v>57</v>
      </c>
      <c r="C5505" s="178" t="s">
        <v>1428</v>
      </c>
      <c r="D5505" s="178" t="s">
        <v>8106</v>
      </c>
      <c r="E5505" s="209">
        <v>0</v>
      </c>
      <c r="F5505" s="180">
        <v>0</v>
      </c>
      <c r="G5505" s="180">
        <v>0</v>
      </c>
      <c r="H5505" s="180">
        <v>8821</v>
      </c>
      <c r="I5505" s="180">
        <f t="shared" si="170"/>
        <v>8821</v>
      </c>
      <c r="J5505" s="177" t="str">
        <f t="shared" si="171"/>
        <v>Sketchy date</v>
      </c>
    </row>
    <row r="5506" spans="1:10" x14ac:dyDescent="0.3">
      <c r="A5506" s="178" t="s">
        <v>270</v>
      </c>
      <c r="B5506" s="178" t="s">
        <v>57</v>
      </c>
      <c r="C5506" s="178" t="s">
        <v>1428</v>
      </c>
      <c r="D5506" s="178" t="s">
        <v>8106</v>
      </c>
      <c r="E5506" s="209">
        <v>0</v>
      </c>
      <c r="F5506" s="180">
        <v>15988</v>
      </c>
      <c r="G5506" s="180">
        <v>420.76</v>
      </c>
      <c r="H5506" s="180">
        <v>421.49</v>
      </c>
      <c r="I5506" s="180">
        <f t="shared" si="170"/>
        <v>16830.25</v>
      </c>
      <c r="J5506" s="177" t="str">
        <f t="shared" si="171"/>
        <v>Sketchy date</v>
      </c>
    </row>
    <row r="5507" spans="1:10" x14ac:dyDescent="0.3">
      <c r="A5507" s="178" t="s">
        <v>270</v>
      </c>
      <c r="B5507" s="178" t="s">
        <v>57</v>
      </c>
      <c r="C5507" s="178" t="s">
        <v>1428</v>
      </c>
      <c r="D5507" s="178" t="s">
        <v>8106</v>
      </c>
      <c r="E5507" s="209">
        <v>0</v>
      </c>
      <c r="F5507" s="180">
        <v>177436</v>
      </c>
      <c r="G5507" s="180">
        <v>4669.37</v>
      </c>
      <c r="H5507" s="180">
        <v>4669.3900000000003</v>
      </c>
      <c r="I5507" s="180">
        <f t="shared" si="170"/>
        <v>186774.76</v>
      </c>
      <c r="J5507" s="177" t="str">
        <f t="shared" si="171"/>
        <v>Sketchy date</v>
      </c>
    </row>
    <row r="5508" spans="1:10" x14ac:dyDescent="0.3">
      <c r="A5508" s="178" t="s">
        <v>270</v>
      </c>
      <c r="B5508" s="178" t="s">
        <v>57</v>
      </c>
      <c r="C5508" s="178" t="s">
        <v>1428</v>
      </c>
      <c r="D5508" s="178" t="s">
        <v>8107</v>
      </c>
      <c r="E5508" s="209">
        <v>0</v>
      </c>
      <c r="F5508" s="180">
        <v>11169.99</v>
      </c>
      <c r="G5508" s="180">
        <v>293.95999999999998</v>
      </c>
      <c r="H5508" s="180">
        <v>294.35000000000002</v>
      </c>
      <c r="I5508" s="180">
        <f t="shared" si="170"/>
        <v>11758.3</v>
      </c>
      <c r="J5508" s="177" t="str">
        <f t="shared" si="171"/>
        <v>Sketchy date</v>
      </c>
    </row>
    <row r="5509" spans="1:10" x14ac:dyDescent="0.3">
      <c r="A5509" s="178" t="s">
        <v>270</v>
      </c>
      <c r="B5509" s="178" t="s">
        <v>57</v>
      </c>
      <c r="C5509" s="178" t="s">
        <v>1428</v>
      </c>
      <c r="D5509" s="178" t="s">
        <v>8107</v>
      </c>
      <c r="E5509" s="209">
        <v>0</v>
      </c>
      <c r="F5509" s="180">
        <v>26666.01</v>
      </c>
      <c r="G5509" s="180">
        <v>701.73</v>
      </c>
      <c r="H5509" s="180">
        <v>701.9</v>
      </c>
      <c r="I5509" s="180">
        <f t="shared" ref="I5509:I5572" si="172">SUM(F5509:H5509)</f>
        <v>28069.64</v>
      </c>
      <c r="J5509" s="177" t="str">
        <f t="shared" ref="J5509:J5572" si="173">IF(OR(YEAR(E5509)&gt; 1920, ISBLANK(E5509)), "Date &gt; 1920", "Sketchy date")</f>
        <v>Sketchy date</v>
      </c>
    </row>
    <row r="5510" spans="1:10" x14ac:dyDescent="0.3">
      <c r="A5510" s="178" t="s">
        <v>270</v>
      </c>
      <c r="B5510" s="178" t="s">
        <v>57</v>
      </c>
      <c r="C5510" s="178" t="s">
        <v>1428</v>
      </c>
      <c r="D5510" s="178" t="s">
        <v>8107</v>
      </c>
      <c r="E5510" s="209">
        <v>0</v>
      </c>
      <c r="F5510" s="180">
        <v>42549</v>
      </c>
      <c r="G5510" s="180">
        <v>1119.7</v>
      </c>
      <c r="H5510" s="180">
        <v>1119.06</v>
      </c>
      <c r="I5510" s="180">
        <f t="shared" si="172"/>
        <v>44787.759999999995</v>
      </c>
      <c r="J5510" s="177" t="str">
        <f t="shared" si="173"/>
        <v>Sketchy date</v>
      </c>
    </row>
    <row r="5511" spans="1:10" x14ac:dyDescent="0.3">
      <c r="A5511" s="178" t="s">
        <v>270</v>
      </c>
      <c r="B5511" s="178" t="s">
        <v>57</v>
      </c>
      <c r="C5511" s="178" t="s">
        <v>1428</v>
      </c>
      <c r="D5511" s="178" t="s">
        <v>8107</v>
      </c>
      <c r="E5511" s="209">
        <v>0</v>
      </c>
      <c r="F5511" s="180">
        <v>143022</v>
      </c>
      <c r="G5511" s="180">
        <v>3763.76</v>
      </c>
      <c r="H5511" s="180">
        <v>3764.54</v>
      </c>
      <c r="I5511" s="180">
        <f t="shared" si="172"/>
        <v>150550.30000000002</v>
      </c>
      <c r="J5511" s="177" t="str">
        <f t="shared" si="173"/>
        <v>Sketchy date</v>
      </c>
    </row>
    <row r="5512" spans="1:10" x14ac:dyDescent="0.3">
      <c r="A5512" s="178" t="s">
        <v>270</v>
      </c>
      <c r="B5512" s="178" t="s">
        <v>57</v>
      </c>
      <c r="C5512" s="178" t="s">
        <v>1428</v>
      </c>
      <c r="D5512" s="178" t="s">
        <v>8107</v>
      </c>
      <c r="E5512" s="209">
        <v>0</v>
      </c>
      <c r="F5512" s="180">
        <v>14889</v>
      </c>
      <c r="G5512" s="180">
        <v>391.8</v>
      </c>
      <c r="H5512" s="180">
        <v>-711.7</v>
      </c>
      <c r="I5512" s="180">
        <f t="shared" si="172"/>
        <v>14569.099999999999</v>
      </c>
      <c r="J5512" s="177" t="str">
        <f t="shared" si="173"/>
        <v>Sketchy date</v>
      </c>
    </row>
    <row r="5513" spans="1:10" x14ac:dyDescent="0.3">
      <c r="A5513" s="178" t="s">
        <v>270</v>
      </c>
      <c r="B5513" s="178" t="s">
        <v>57</v>
      </c>
      <c r="C5513" s="178" t="s">
        <v>1428</v>
      </c>
      <c r="D5513" s="178" t="s">
        <v>8107</v>
      </c>
      <c r="E5513" s="209">
        <v>0</v>
      </c>
      <c r="F5513" s="180">
        <v>-4150</v>
      </c>
      <c r="G5513" s="180">
        <v>-109.2</v>
      </c>
      <c r="H5513" s="180">
        <v>-108.8</v>
      </c>
      <c r="I5513" s="180">
        <f t="shared" si="172"/>
        <v>-4368</v>
      </c>
      <c r="J5513" s="177" t="str">
        <f t="shared" si="173"/>
        <v>Sketchy date</v>
      </c>
    </row>
    <row r="5514" spans="1:10" x14ac:dyDescent="0.3">
      <c r="A5514" s="178" t="s">
        <v>270</v>
      </c>
      <c r="B5514" s="178" t="s">
        <v>57</v>
      </c>
      <c r="C5514" s="178" t="s">
        <v>1428</v>
      </c>
      <c r="D5514" s="178" t="s">
        <v>8108</v>
      </c>
      <c r="E5514" s="209">
        <v>0</v>
      </c>
      <c r="F5514" s="180">
        <v>1463</v>
      </c>
      <c r="G5514" s="180">
        <v>38.49</v>
      </c>
      <c r="H5514" s="180">
        <v>38.26</v>
      </c>
      <c r="I5514" s="180">
        <f t="shared" si="172"/>
        <v>1539.75</v>
      </c>
      <c r="J5514" s="177" t="str">
        <f t="shared" si="173"/>
        <v>Sketchy date</v>
      </c>
    </row>
    <row r="5515" spans="1:10" x14ac:dyDescent="0.3">
      <c r="A5515" s="178" t="s">
        <v>270</v>
      </c>
      <c r="B5515" s="178" t="s">
        <v>57</v>
      </c>
      <c r="C5515" s="178" t="s">
        <v>1428</v>
      </c>
      <c r="D5515" s="178" t="s">
        <v>8108</v>
      </c>
      <c r="E5515" s="209">
        <v>0</v>
      </c>
      <c r="F5515" s="180">
        <v>1855</v>
      </c>
      <c r="G5515" s="180">
        <v>48.81</v>
      </c>
      <c r="H5515" s="180">
        <v>48.45</v>
      </c>
      <c r="I5515" s="180">
        <f t="shared" si="172"/>
        <v>1952.26</v>
      </c>
      <c r="J5515" s="177" t="str">
        <f t="shared" si="173"/>
        <v>Sketchy date</v>
      </c>
    </row>
    <row r="5516" spans="1:10" x14ac:dyDescent="0.3">
      <c r="A5516" s="178" t="s">
        <v>270</v>
      </c>
      <c r="B5516" s="178" t="s">
        <v>57</v>
      </c>
      <c r="C5516" s="178" t="s">
        <v>1428</v>
      </c>
      <c r="D5516" s="178" t="s">
        <v>8108</v>
      </c>
      <c r="E5516" s="209">
        <v>0</v>
      </c>
      <c r="F5516" s="180">
        <v>7215</v>
      </c>
      <c r="G5516" s="180">
        <v>189.88</v>
      </c>
      <c r="H5516" s="180">
        <v>190.36</v>
      </c>
      <c r="I5516" s="180">
        <f t="shared" si="172"/>
        <v>7595.24</v>
      </c>
      <c r="J5516" s="177" t="str">
        <f t="shared" si="173"/>
        <v>Sketchy date</v>
      </c>
    </row>
    <row r="5517" spans="1:10" x14ac:dyDescent="0.3">
      <c r="A5517" s="178" t="s">
        <v>270</v>
      </c>
      <c r="B5517" s="178" t="s">
        <v>57</v>
      </c>
      <c r="C5517" s="178" t="s">
        <v>1428</v>
      </c>
      <c r="D5517" s="178" t="s">
        <v>8108</v>
      </c>
      <c r="E5517" s="209">
        <v>0</v>
      </c>
      <c r="F5517" s="180">
        <v>18722</v>
      </c>
      <c r="G5517" s="180">
        <v>492.7</v>
      </c>
      <c r="H5517" s="180">
        <v>493.06</v>
      </c>
      <c r="I5517" s="180">
        <f t="shared" si="172"/>
        <v>19707.760000000002</v>
      </c>
      <c r="J5517" s="177" t="str">
        <f t="shared" si="173"/>
        <v>Sketchy date</v>
      </c>
    </row>
    <row r="5518" spans="1:10" x14ac:dyDescent="0.3">
      <c r="A5518" s="178" t="s">
        <v>270</v>
      </c>
      <c r="B5518" s="178" t="s">
        <v>57</v>
      </c>
      <c r="C5518" s="178" t="s">
        <v>1428</v>
      </c>
      <c r="D5518" s="178" t="s">
        <v>8108</v>
      </c>
      <c r="E5518" s="209">
        <v>0</v>
      </c>
      <c r="F5518" s="180">
        <v>22738</v>
      </c>
      <c r="G5518" s="180">
        <v>598.38</v>
      </c>
      <c r="H5518" s="180">
        <v>16683.66</v>
      </c>
      <c r="I5518" s="180">
        <f t="shared" si="172"/>
        <v>40020.04</v>
      </c>
      <c r="J5518" s="177" t="str">
        <f t="shared" si="173"/>
        <v>Sketchy date</v>
      </c>
    </row>
    <row r="5519" spans="1:10" x14ac:dyDescent="0.3">
      <c r="A5519" s="178" t="s">
        <v>270</v>
      </c>
      <c r="B5519" s="178" t="s">
        <v>57</v>
      </c>
      <c r="C5519" s="178" t="s">
        <v>1428</v>
      </c>
      <c r="D5519" s="178" t="s">
        <v>8109</v>
      </c>
      <c r="E5519" s="209">
        <v>0</v>
      </c>
      <c r="F5519" s="180">
        <v>13015.99</v>
      </c>
      <c r="G5519" s="180">
        <v>342.53</v>
      </c>
      <c r="H5519" s="180">
        <v>342.38</v>
      </c>
      <c r="I5519" s="180">
        <f t="shared" si="172"/>
        <v>13700.9</v>
      </c>
      <c r="J5519" s="177" t="str">
        <f t="shared" si="173"/>
        <v>Sketchy date</v>
      </c>
    </row>
    <row r="5520" spans="1:10" x14ac:dyDescent="0.3">
      <c r="A5520" s="178" t="s">
        <v>270</v>
      </c>
      <c r="B5520" s="178" t="s">
        <v>57</v>
      </c>
      <c r="C5520" s="178" t="s">
        <v>1428</v>
      </c>
      <c r="D5520" s="178" t="s">
        <v>8109</v>
      </c>
      <c r="E5520" s="209">
        <v>0</v>
      </c>
      <c r="F5520" s="180">
        <v>8373.01</v>
      </c>
      <c r="G5520" s="180">
        <v>220.35</v>
      </c>
      <c r="H5520" s="180">
        <v>220.74</v>
      </c>
      <c r="I5520" s="180">
        <f t="shared" si="172"/>
        <v>8814.1</v>
      </c>
      <c r="J5520" s="177" t="str">
        <f t="shared" si="173"/>
        <v>Sketchy date</v>
      </c>
    </row>
    <row r="5521" spans="1:10" x14ac:dyDescent="0.3">
      <c r="A5521" s="178" t="s">
        <v>270</v>
      </c>
      <c r="B5521" s="178" t="s">
        <v>57</v>
      </c>
      <c r="C5521" s="178" t="s">
        <v>1428</v>
      </c>
      <c r="D5521" s="178" t="s">
        <v>8109</v>
      </c>
      <c r="E5521" s="209">
        <v>0</v>
      </c>
      <c r="F5521" s="180">
        <v>3628</v>
      </c>
      <c r="G5521" s="180">
        <v>95.47</v>
      </c>
      <c r="H5521" s="180">
        <v>95.39</v>
      </c>
      <c r="I5521" s="180">
        <f t="shared" si="172"/>
        <v>3818.8599999999997</v>
      </c>
      <c r="J5521" s="177" t="str">
        <f t="shared" si="173"/>
        <v>Sketchy date</v>
      </c>
    </row>
    <row r="5522" spans="1:10" x14ac:dyDescent="0.3">
      <c r="A5522" s="178" t="s">
        <v>270</v>
      </c>
      <c r="B5522" s="178" t="s">
        <v>57</v>
      </c>
      <c r="C5522" s="178" t="s">
        <v>1428</v>
      </c>
      <c r="D5522" s="178" t="s">
        <v>8109</v>
      </c>
      <c r="E5522" s="209">
        <v>0</v>
      </c>
      <c r="F5522" s="180">
        <v>0</v>
      </c>
      <c r="G5522" s="180">
        <v>0</v>
      </c>
      <c r="H5522" s="180">
        <v>623.08000000000004</v>
      </c>
      <c r="I5522" s="180">
        <f t="shared" si="172"/>
        <v>623.08000000000004</v>
      </c>
      <c r="J5522" s="177" t="str">
        <f t="shared" si="173"/>
        <v>Sketchy date</v>
      </c>
    </row>
    <row r="5523" spans="1:10" x14ac:dyDescent="0.3">
      <c r="A5523" s="178" t="s">
        <v>270</v>
      </c>
      <c r="B5523" s="178" t="s">
        <v>57</v>
      </c>
      <c r="C5523" s="178" t="s">
        <v>1428</v>
      </c>
      <c r="D5523" s="178" t="s">
        <v>8110</v>
      </c>
      <c r="E5523" s="209">
        <v>0</v>
      </c>
      <c r="F5523" s="180">
        <v>149</v>
      </c>
      <c r="G5523" s="180">
        <v>3.92</v>
      </c>
      <c r="H5523" s="180">
        <v>379.08</v>
      </c>
      <c r="I5523" s="180">
        <f t="shared" si="172"/>
        <v>532</v>
      </c>
      <c r="J5523" s="177" t="str">
        <f t="shared" si="173"/>
        <v>Sketchy date</v>
      </c>
    </row>
    <row r="5524" spans="1:10" x14ac:dyDescent="0.3">
      <c r="A5524" s="178" t="s">
        <v>270</v>
      </c>
      <c r="B5524" s="178" t="s">
        <v>57</v>
      </c>
      <c r="C5524" s="178" t="s">
        <v>1428</v>
      </c>
      <c r="D5524" s="178" t="s">
        <v>8110</v>
      </c>
      <c r="E5524" s="209">
        <v>0</v>
      </c>
      <c r="F5524" s="180">
        <v>7125</v>
      </c>
      <c r="G5524" s="180">
        <v>187.5</v>
      </c>
      <c r="H5524" s="180">
        <v>-187.5</v>
      </c>
      <c r="I5524" s="180">
        <f t="shared" si="172"/>
        <v>7125</v>
      </c>
      <c r="J5524" s="177" t="str">
        <f t="shared" si="173"/>
        <v>Sketchy date</v>
      </c>
    </row>
    <row r="5525" spans="1:10" x14ac:dyDescent="0.3">
      <c r="A5525" s="178" t="s">
        <v>270</v>
      </c>
      <c r="B5525" s="178" t="s">
        <v>57</v>
      </c>
      <c r="C5525" s="178" t="s">
        <v>1428</v>
      </c>
      <c r="D5525" s="178" t="s">
        <v>8110</v>
      </c>
      <c r="E5525" s="209">
        <v>0</v>
      </c>
      <c r="F5525" s="180">
        <v>383</v>
      </c>
      <c r="G5525" s="180">
        <v>10.08</v>
      </c>
      <c r="H5525" s="180">
        <v>9.92</v>
      </c>
      <c r="I5525" s="180">
        <f t="shared" si="172"/>
        <v>403</v>
      </c>
      <c r="J5525" s="177" t="str">
        <f t="shared" si="173"/>
        <v>Sketchy date</v>
      </c>
    </row>
    <row r="5526" spans="1:10" x14ac:dyDescent="0.3">
      <c r="A5526" s="178" t="s">
        <v>270</v>
      </c>
      <c r="B5526" s="178" t="s">
        <v>57</v>
      </c>
      <c r="C5526" s="178" t="s">
        <v>1428</v>
      </c>
      <c r="D5526" s="178" t="s">
        <v>8110</v>
      </c>
      <c r="E5526" s="209">
        <v>0</v>
      </c>
      <c r="F5526" s="180">
        <v>0</v>
      </c>
      <c r="G5526" s="180">
        <v>0</v>
      </c>
      <c r="H5526" s="180">
        <v>-87027</v>
      </c>
      <c r="I5526" s="180">
        <f t="shared" si="172"/>
        <v>-87027</v>
      </c>
      <c r="J5526" s="177" t="str">
        <f t="shared" si="173"/>
        <v>Sketchy date</v>
      </c>
    </row>
    <row r="5527" spans="1:10" x14ac:dyDescent="0.3">
      <c r="A5527" s="178" t="s">
        <v>270</v>
      </c>
      <c r="B5527" s="178" t="s">
        <v>57</v>
      </c>
      <c r="C5527" s="178" t="s">
        <v>1428</v>
      </c>
      <c r="D5527" s="178" t="s">
        <v>8111</v>
      </c>
      <c r="E5527" s="209">
        <v>0</v>
      </c>
      <c r="F5527" s="180">
        <v>724.01</v>
      </c>
      <c r="G5527" s="180">
        <v>19.05</v>
      </c>
      <c r="H5527" s="180">
        <v>19.309999999999999</v>
      </c>
      <c r="I5527" s="180">
        <f t="shared" si="172"/>
        <v>762.36999999999989</v>
      </c>
      <c r="J5527" s="177" t="str">
        <f t="shared" si="173"/>
        <v>Sketchy date</v>
      </c>
    </row>
    <row r="5528" spans="1:10" x14ac:dyDescent="0.3">
      <c r="A5528" s="178" t="s">
        <v>270</v>
      </c>
      <c r="B5528" s="178" t="s">
        <v>57</v>
      </c>
      <c r="C5528" s="178" t="s">
        <v>1428</v>
      </c>
      <c r="D5528" s="178" t="s">
        <v>8111</v>
      </c>
      <c r="E5528" s="209">
        <v>0</v>
      </c>
      <c r="F5528" s="180">
        <v>6450</v>
      </c>
      <c r="G5528" s="180">
        <v>169.76</v>
      </c>
      <c r="H5528" s="180">
        <v>170.37</v>
      </c>
      <c r="I5528" s="180">
        <f t="shared" si="172"/>
        <v>6790.13</v>
      </c>
      <c r="J5528" s="177" t="str">
        <f t="shared" si="173"/>
        <v>Sketchy date</v>
      </c>
    </row>
    <row r="5529" spans="1:10" x14ac:dyDescent="0.3">
      <c r="A5529" s="178" t="s">
        <v>270</v>
      </c>
      <c r="B5529" s="178" t="s">
        <v>57</v>
      </c>
      <c r="C5529" s="178" t="s">
        <v>1428</v>
      </c>
      <c r="D5529" s="178" t="s">
        <v>8111</v>
      </c>
      <c r="E5529" s="209">
        <v>0</v>
      </c>
      <c r="F5529" s="180">
        <v>377.99</v>
      </c>
      <c r="G5529" s="180">
        <v>9.94</v>
      </c>
      <c r="H5529" s="180">
        <v>9.57</v>
      </c>
      <c r="I5529" s="180">
        <f t="shared" si="172"/>
        <v>397.5</v>
      </c>
      <c r="J5529" s="177" t="str">
        <f t="shared" si="173"/>
        <v>Sketchy date</v>
      </c>
    </row>
    <row r="5530" spans="1:10" x14ac:dyDescent="0.3">
      <c r="A5530" s="178" t="s">
        <v>270</v>
      </c>
      <c r="B5530" s="178" t="s">
        <v>57</v>
      </c>
      <c r="C5530" s="178" t="s">
        <v>1428</v>
      </c>
      <c r="D5530" s="178" t="s">
        <v>8111</v>
      </c>
      <c r="E5530" s="209">
        <v>0</v>
      </c>
      <c r="F5530" s="180">
        <v>0</v>
      </c>
      <c r="G5530" s="180">
        <v>0</v>
      </c>
      <c r="H5530" s="180">
        <v>5749.2</v>
      </c>
      <c r="I5530" s="180">
        <f t="shared" si="172"/>
        <v>5749.2</v>
      </c>
      <c r="J5530" s="177" t="str">
        <f t="shared" si="173"/>
        <v>Sketchy date</v>
      </c>
    </row>
    <row r="5531" spans="1:10" x14ac:dyDescent="0.3">
      <c r="A5531" s="178" t="s">
        <v>270</v>
      </c>
      <c r="B5531" s="178" t="s">
        <v>57</v>
      </c>
      <c r="C5531" s="178" t="s">
        <v>1428</v>
      </c>
      <c r="D5531" s="178" t="s">
        <v>8112</v>
      </c>
      <c r="E5531" s="209">
        <v>0</v>
      </c>
      <c r="F5531" s="180">
        <v>2884</v>
      </c>
      <c r="G5531" s="180">
        <v>75.88</v>
      </c>
      <c r="H5531" s="180">
        <v>19890.12</v>
      </c>
      <c r="I5531" s="180">
        <f t="shared" si="172"/>
        <v>22850</v>
      </c>
      <c r="J5531" s="177" t="str">
        <f t="shared" si="173"/>
        <v>Sketchy date</v>
      </c>
    </row>
    <row r="5532" spans="1:10" x14ac:dyDescent="0.3">
      <c r="A5532" s="178" t="s">
        <v>270</v>
      </c>
      <c r="B5532" s="178" t="s">
        <v>57</v>
      </c>
      <c r="C5532" s="178" t="s">
        <v>1428</v>
      </c>
      <c r="D5532" s="178" t="s">
        <v>8112</v>
      </c>
      <c r="E5532" s="209">
        <v>0</v>
      </c>
      <c r="F5532" s="180">
        <v>4512</v>
      </c>
      <c r="G5532" s="180">
        <v>118.74</v>
      </c>
      <c r="H5532" s="180">
        <v>119.26</v>
      </c>
      <c r="I5532" s="180">
        <f t="shared" si="172"/>
        <v>4750</v>
      </c>
      <c r="J5532" s="177" t="str">
        <f t="shared" si="173"/>
        <v>Sketchy date</v>
      </c>
    </row>
    <row r="5533" spans="1:10" x14ac:dyDescent="0.3">
      <c r="A5533" s="178" t="s">
        <v>270</v>
      </c>
      <c r="B5533" s="178" t="s">
        <v>57</v>
      </c>
      <c r="C5533" s="178" t="s">
        <v>1428</v>
      </c>
      <c r="D5533" s="178" t="s">
        <v>8112</v>
      </c>
      <c r="E5533" s="209">
        <v>0</v>
      </c>
      <c r="F5533" s="180">
        <v>10830</v>
      </c>
      <c r="G5533" s="180">
        <v>285</v>
      </c>
      <c r="H5533" s="180">
        <v>285</v>
      </c>
      <c r="I5533" s="180">
        <f t="shared" si="172"/>
        <v>11400</v>
      </c>
      <c r="J5533" s="177" t="str">
        <f t="shared" si="173"/>
        <v>Sketchy date</v>
      </c>
    </row>
    <row r="5534" spans="1:10" x14ac:dyDescent="0.3">
      <c r="A5534" s="178" t="s">
        <v>270</v>
      </c>
      <c r="B5534" s="178" t="s">
        <v>57</v>
      </c>
      <c r="C5534" s="178" t="s">
        <v>1428</v>
      </c>
      <c r="D5534" s="178" t="s">
        <v>8112</v>
      </c>
      <c r="E5534" s="209">
        <v>0</v>
      </c>
      <c r="F5534" s="180">
        <v>39439</v>
      </c>
      <c r="G5534" s="180">
        <v>1037.8800000000001</v>
      </c>
      <c r="H5534" s="180">
        <v>1038.1199999999999</v>
      </c>
      <c r="I5534" s="180">
        <f t="shared" si="172"/>
        <v>41515</v>
      </c>
      <c r="J5534" s="177" t="str">
        <f t="shared" si="173"/>
        <v>Sketchy date</v>
      </c>
    </row>
    <row r="5535" spans="1:10" x14ac:dyDescent="0.3">
      <c r="A5535" s="178" t="s">
        <v>270</v>
      </c>
      <c r="B5535" s="178" t="s">
        <v>57</v>
      </c>
      <c r="C5535" s="178" t="s">
        <v>1428</v>
      </c>
      <c r="D5535" s="178" t="s">
        <v>8112</v>
      </c>
      <c r="E5535" s="209">
        <v>0</v>
      </c>
      <c r="F5535" s="180">
        <v>18824</v>
      </c>
      <c r="G5535" s="180">
        <v>495.38</v>
      </c>
      <c r="H5535" s="180">
        <v>-24364.38</v>
      </c>
      <c r="I5535" s="180">
        <f t="shared" si="172"/>
        <v>-5045</v>
      </c>
      <c r="J5535" s="177" t="str">
        <f t="shared" si="173"/>
        <v>Sketchy date</v>
      </c>
    </row>
    <row r="5536" spans="1:10" x14ac:dyDescent="0.3">
      <c r="A5536" s="178" t="s">
        <v>270</v>
      </c>
      <c r="B5536" s="178" t="s">
        <v>57</v>
      </c>
      <c r="C5536" s="178" t="s">
        <v>1428</v>
      </c>
      <c r="D5536" s="178" t="s">
        <v>8112</v>
      </c>
      <c r="E5536" s="209">
        <v>0</v>
      </c>
      <c r="F5536" s="180">
        <v>0</v>
      </c>
      <c r="G5536" s="180">
        <v>0</v>
      </c>
      <c r="H5536" s="180">
        <v>4350.01</v>
      </c>
      <c r="I5536" s="180">
        <f t="shared" si="172"/>
        <v>4350.01</v>
      </c>
      <c r="J5536" s="177" t="str">
        <f t="shared" si="173"/>
        <v>Sketchy date</v>
      </c>
    </row>
    <row r="5537" spans="1:10" x14ac:dyDescent="0.3">
      <c r="A5537" s="178" t="s">
        <v>270</v>
      </c>
      <c r="B5537" s="178" t="s">
        <v>57</v>
      </c>
      <c r="C5537" s="178" t="s">
        <v>1428</v>
      </c>
      <c r="D5537" s="178" t="s">
        <v>8113</v>
      </c>
      <c r="E5537" s="179">
        <v>41976</v>
      </c>
      <c r="F5537" s="180">
        <v>339043</v>
      </c>
      <c r="G5537" s="180">
        <v>9397.24</v>
      </c>
      <c r="H5537" s="180">
        <v>8074.36</v>
      </c>
      <c r="I5537" s="180">
        <f t="shared" si="172"/>
        <v>356514.6</v>
      </c>
      <c r="J5537" s="177" t="str">
        <f t="shared" si="173"/>
        <v>Date &gt; 1920</v>
      </c>
    </row>
    <row r="5538" spans="1:10" x14ac:dyDescent="0.3">
      <c r="A5538" s="178" t="s">
        <v>270</v>
      </c>
      <c r="B5538" s="178" t="s">
        <v>57</v>
      </c>
      <c r="C5538" s="178" t="s">
        <v>1428</v>
      </c>
      <c r="D5538" s="178" t="s">
        <v>8113</v>
      </c>
      <c r="E5538" s="179">
        <v>41976</v>
      </c>
      <c r="F5538" s="180">
        <v>572109.01</v>
      </c>
      <c r="G5538" s="180">
        <v>14580.59</v>
      </c>
      <c r="H5538" s="180">
        <v>17395.05</v>
      </c>
      <c r="I5538" s="180">
        <f t="shared" si="172"/>
        <v>604084.65</v>
      </c>
      <c r="J5538" s="177" t="str">
        <f t="shared" si="173"/>
        <v>Date &gt; 1920</v>
      </c>
    </row>
    <row r="5539" spans="1:10" x14ac:dyDescent="0.3">
      <c r="A5539" s="178" t="s">
        <v>270</v>
      </c>
      <c r="B5539" s="178" t="s">
        <v>57</v>
      </c>
      <c r="C5539" s="178" t="s">
        <v>1428</v>
      </c>
      <c r="D5539" s="178" t="s">
        <v>8113</v>
      </c>
      <c r="E5539" s="179">
        <v>42074</v>
      </c>
      <c r="F5539" s="180">
        <v>68815.990000000005</v>
      </c>
      <c r="G5539" s="180">
        <v>1810.96</v>
      </c>
      <c r="H5539" s="180">
        <v>7730.46</v>
      </c>
      <c r="I5539" s="180">
        <f t="shared" si="172"/>
        <v>78357.410000000018</v>
      </c>
      <c r="J5539" s="177" t="str">
        <f t="shared" si="173"/>
        <v>Date &gt; 1920</v>
      </c>
    </row>
    <row r="5540" spans="1:10" x14ac:dyDescent="0.3">
      <c r="A5540" s="178" t="s">
        <v>270</v>
      </c>
      <c r="B5540" s="178" t="s">
        <v>57</v>
      </c>
      <c r="C5540" s="178" t="s">
        <v>1428</v>
      </c>
      <c r="D5540" s="178" t="s">
        <v>8113</v>
      </c>
      <c r="E5540" s="179">
        <v>42074</v>
      </c>
      <c r="F5540" s="180">
        <v>149760.01999999999</v>
      </c>
      <c r="G5540" s="180">
        <v>3941.04</v>
      </c>
      <c r="H5540" s="180">
        <v>4316.62</v>
      </c>
      <c r="I5540" s="180">
        <f t="shared" si="172"/>
        <v>158017.68</v>
      </c>
      <c r="J5540" s="177" t="str">
        <f t="shared" si="173"/>
        <v>Date &gt; 1920</v>
      </c>
    </row>
    <row r="5541" spans="1:10" x14ac:dyDescent="0.3">
      <c r="A5541" s="178" t="s">
        <v>270</v>
      </c>
      <c r="B5541" s="178" t="s">
        <v>57</v>
      </c>
      <c r="C5541" s="178" t="s">
        <v>1428</v>
      </c>
      <c r="D5541" s="178" t="s">
        <v>8113</v>
      </c>
      <c r="E5541" s="179">
        <v>42101</v>
      </c>
      <c r="F5541" s="180">
        <v>136298</v>
      </c>
      <c r="G5541" s="180">
        <v>3586.79</v>
      </c>
      <c r="H5541" s="180">
        <v>0</v>
      </c>
      <c r="I5541" s="180">
        <f t="shared" si="172"/>
        <v>139884.79</v>
      </c>
      <c r="J5541" s="177" t="str">
        <f t="shared" si="173"/>
        <v>Date &gt; 1920</v>
      </c>
    </row>
    <row r="5542" spans="1:10" x14ac:dyDescent="0.3">
      <c r="A5542" s="178" t="s">
        <v>270</v>
      </c>
      <c r="B5542" s="178" t="s">
        <v>57</v>
      </c>
      <c r="C5542" s="178" t="s">
        <v>1428</v>
      </c>
      <c r="D5542" s="178" t="s">
        <v>8113</v>
      </c>
      <c r="E5542" s="179">
        <v>42226</v>
      </c>
      <c r="F5542" s="180">
        <v>17013.98</v>
      </c>
      <c r="G5542" s="180">
        <v>609.36</v>
      </c>
      <c r="H5542" s="180">
        <v>0</v>
      </c>
      <c r="I5542" s="180">
        <f t="shared" si="172"/>
        <v>17623.34</v>
      </c>
      <c r="J5542" s="177" t="str">
        <f t="shared" si="173"/>
        <v>Date &gt; 1920</v>
      </c>
    </row>
    <row r="5543" spans="1:10" x14ac:dyDescent="0.3">
      <c r="A5543" s="178" t="s">
        <v>270</v>
      </c>
      <c r="B5543" s="178" t="s">
        <v>57</v>
      </c>
      <c r="C5543" s="178" t="s">
        <v>1428</v>
      </c>
      <c r="D5543" s="178" t="s">
        <v>8113</v>
      </c>
      <c r="E5543" s="179">
        <v>42775</v>
      </c>
      <c r="F5543" s="180">
        <v>5000</v>
      </c>
      <c r="G5543" s="180">
        <v>3589.85</v>
      </c>
      <c r="H5543" s="180">
        <v>0</v>
      </c>
      <c r="I5543" s="180">
        <f t="shared" si="172"/>
        <v>8589.85</v>
      </c>
      <c r="J5543" s="177" t="str">
        <f t="shared" si="173"/>
        <v>Date &gt; 1920</v>
      </c>
    </row>
    <row r="5544" spans="1:10" x14ac:dyDescent="0.3">
      <c r="A5544" s="178" t="s">
        <v>270</v>
      </c>
      <c r="B5544" s="178" t="s">
        <v>57</v>
      </c>
      <c r="C5544" s="178" t="s">
        <v>1428</v>
      </c>
      <c r="D5544" s="178" t="s">
        <v>8113</v>
      </c>
      <c r="E5544" s="179">
        <v>43266</v>
      </c>
      <c r="F5544" s="180">
        <v>137561</v>
      </c>
      <c r="G5544" s="180">
        <v>0</v>
      </c>
      <c r="H5544" s="180">
        <v>-30597.01</v>
      </c>
      <c r="I5544" s="180">
        <f t="shared" si="172"/>
        <v>106963.99</v>
      </c>
      <c r="J5544" s="177" t="str">
        <f t="shared" si="173"/>
        <v>Date &gt; 1920</v>
      </c>
    </row>
    <row r="5545" spans="1:10" x14ac:dyDescent="0.3">
      <c r="A5545" s="178" t="s">
        <v>270</v>
      </c>
      <c r="B5545" s="178" t="s">
        <v>57</v>
      </c>
      <c r="C5545" s="178" t="s">
        <v>1428</v>
      </c>
      <c r="D5545" s="178" t="s">
        <v>8113</v>
      </c>
      <c r="E5545" s="179">
        <v>43266</v>
      </c>
      <c r="F5545" s="180">
        <v>70392</v>
      </c>
      <c r="G5545" s="180">
        <v>0</v>
      </c>
      <c r="H5545" s="180">
        <v>0</v>
      </c>
      <c r="I5545" s="180">
        <f t="shared" si="172"/>
        <v>70392</v>
      </c>
      <c r="J5545" s="177" t="str">
        <f t="shared" si="173"/>
        <v>Date &gt; 1920</v>
      </c>
    </row>
    <row r="5546" spans="1:10" x14ac:dyDescent="0.3">
      <c r="A5546" s="178" t="s">
        <v>270</v>
      </c>
      <c r="B5546" s="178" t="s">
        <v>57</v>
      </c>
      <c r="C5546" s="178" t="s">
        <v>1428</v>
      </c>
      <c r="D5546" s="178" t="s">
        <v>8114</v>
      </c>
      <c r="E5546" s="209">
        <v>0</v>
      </c>
      <c r="F5546" s="180">
        <v>31089</v>
      </c>
      <c r="G5546" s="180">
        <v>818.14</v>
      </c>
      <c r="H5546" s="180">
        <v>818.46</v>
      </c>
      <c r="I5546" s="180">
        <f t="shared" si="172"/>
        <v>32725.599999999999</v>
      </c>
      <c r="J5546" s="177" t="str">
        <f t="shared" si="173"/>
        <v>Sketchy date</v>
      </c>
    </row>
    <row r="5547" spans="1:10" x14ac:dyDescent="0.3">
      <c r="A5547" s="178" t="s">
        <v>270</v>
      </c>
      <c r="B5547" s="178" t="s">
        <v>57</v>
      </c>
      <c r="C5547" s="178" t="s">
        <v>1428</v>
      </c>
      <c r="D5547" s="178" t="s">
        <v>8114</v>
      </c>
      <c r="E5547" s="209">
        <v>0</v>
      </c>
      <c r="F5547" s="180">
        <v>0</v>
      </c>
      <c r="G5547" s="180">
        <v>475</v>
      </c>
      <c r="H5547" s="180">
        <v>-475</v>
      </c>
      <c r="I5547" s="180">
        <f t="shared" si="172"/>
        <v>0</v>
      </c>
      <c r="J5547" s="177" t="str">
        <f t="shared" si="173"/>
        <v>Sketchy date</v>
      </c>
    </row>
    <row r="5548" spans="1:10" x14ac:dyDescent="0.3">
      <c r="A5548" s="178" t="s">
        <v>270</v>
      </c>
      <c r="B5548" s="178" t="s">
        <v>57</v>
      </c>
      <c r="C5548" s="178" t="s">
        <v>1428</v>
      </c>
      <c r="D5548" s="178" t="s">
        <v>8114</v>
      </c>
      <c r="E5548" s="209">
        <v>0</v>
      </c>
      <c r="F5548" s="180">
        <v>18050</v>
      </c>
      <c r="G5548" s="180">
        <v>0</v>
      </c>
      <c r="H5548" s="180">
        <v>950</v>
      </c>
      <c r="I5548" s="180">
        <f t="shared" si="172"/>
        <v>19000</v>
      </c>
      <c r="J5548" s="177" t="str">
        <f t="shared" si="173"/>
        <v>Sketchy date</v>
      </c>
    </row>
    <row r="5549" spans="1:10" x14ac:dyDescent="0.3">
      <c r="A5549" s="178" t="s">
        <v>270</v>
      </c>
      <c r="B5549" s="178" t="s">
        <v>57</v>
      </c>
      <c r="C5549" s="178" t="s">
        <v>1428</v>
      </c>
      <c r="D5549" s="178" t="s">
        <v>8114</v>
      </c>
      <c r="E5549" s="209">
        <v>0</v>
      </c>
      <c r="F5549" s="180">
        <v>4739</v>
      </c>
      <c r="G5549" s="180">
        <v>124.71</v>
      </c>
      <c r="H5549" s="180">
        <v>23355.69</v>
      </c>
      <c r="I5549" s="180">
        <f t="shared" si="172"/>
        <v>28219.399999999998</v>
      </c>
      <c r="J5549" s="177" t="str">
        <f t="shared" si="173"/>
        <v>Sketchy date</v>
      </c>
    </row>
    <row r="5550" spans="1:10" x14ac:dyDescent="0.3">
      <c r="A5550" s="178" t="s">
        <v>270</v>
      </c>
      <c r="B5550" s="178" t="s">
        <v>57</v>
      </c>
      <c r="C5550" s="178" t="s">
        <v>1428</v>
      </c>
      <c r="D5550" s="178" t="s">
        <v>8115</v>
      </c>
      <c r="E5550" s="179">
        <v>42044</v>
      </c>
      <c r="F5550" s="180">
        <v>0</v>
      </c>
      <c r="G5550" s="180">
        <v>119480</v>
      </c>
      <c r="H5550" s="180">
        <v>29870</v>
      </c>
      <c r="I5550" s="180">
        <f t="shared" si="172"/>
        <v>149350</v>
      </c>
      <c r="J5550" s="177" t="str">
        <f t="shared" si="173"/>
        <v>Date &gt; 1920</v>
      </c>
    </row>
    <row r="5551" spans="1:10" x14ac:dyDescent="0.3">
      <c r="A5551" s="178" t="s">
        <v>270</v>
      </c>
      <c r="B5551" s="178" t="s">
        <v>57</v>
      </c>
      <c r="C5551" s="178" t="s">
        <v>1428</v>
      </c>
      <c r="D5551" s="178" t="s">
        <v>8115</v>
      </c>
      <c r="E5551" s="179">
        <v>42100</v>
      </c>
      <c r="F5551" s="180">
        <v>0</v>
      </c>
      <c r="G5551" s="180">
        <v>269600</v>
      </c>
      <c r="H5551" s="180">
        <v>67400</v>
      </c>
      <c r="I5551" s="180">
        <f t="shared" si="172"/>
        <v>337000</v>
      </c>
      <c r="J5551" s="177" t="str">
        <f t="shared" si="173"/>
        <v>Date &gt; 1920</v>
      </c>
    </row>
    <row r="5552" spans="1:10" x14ac:dyDescent="0.3">
      <c r="A5552" s="178" t="s">
        <v>270</v>
      </c>
      <c r="B5552" s="178" t="s">
        <v>57</v>
      </c>
      <c r="C5552" s="178" t="s">
        <v>1428</v>
      </c>
      <c r="D5552" s="178" t="s">
        <v>8115</v>
      </c>
      <c r="E5552" s="179">
        <v>42125</v>
      </c>
      <c r="F5552" s="180">
        <v>0</v>
      </c>
      <c r="G5552" s="180">
        <v>1308.28</v>
      </c>
      <c r="H5552" s="180">
        <v>327.07</v>
      </c>
      <c r="I5552" s="180">
        <f t="shared" si="172"/>
        <v>1635.35</v>
      </c>
      <c r="J5552" s="177" t="str">
        <f t="shared" si="173"/>
        <v>Date &gt; 1920</v>
      </c>
    </row>
    <row r="5553" spans="1:10" x14ac:dyDescent="0.3">
      <c r="A5553" s="178" t="s">
        <v>270</v>
      </c>
      <c r="B5553" s="178" t="s">
        <v>57</v>
      </c>
      <c r="C5553" s="178" t="s">
        <v>1428</v>
      </c>
      <c r="D5553" s="178" t="s">
        <v>8115</v>
      </c>
      <c r="E5553" s="179">
        <v>42158</v>
      </c>
      <c r="F5553" s="180">
        <v>0</v>
      </c>
      <c r="G5553" s="180">
        <v>80559.759999999995</v>
      </c>
      <c r="H5553" s="180">
        <v>20139.939999999999</v>
      </c>
      <c r="I5553" s="180">
        <f t="shared" si="172"/>
        <v>100699.7</v>
      </c>
      <c r="J5553" s="177" t="str">
        <f t="shared" si="173"/>
        <v>Date &gt; 1920</v>
      </c>
    </row>
    <row r="5554" spans="1:10" x14ac:dyDescent="0.3">
      <c r="A5554" s="178" t="s">
        <v>270</v>
      </c>
      <c r="B5554" s="178" t="s">
        <v>57</v>
      </c>
      <c r="C5554" s="178" t="s">
        <v>1428</v>
      </c>
      <c r="D5554" s="178" t="s">
        <v>8115</v>
      </c>
      <c r="E5554" s="179">
        <v>42388</v>
      </c>
      <c r="F5554" s="180">
        <v>0</v>
      </c>
      <c r="G5554" s="180">
        <v>71707.55</v>
      </c>
      <c r="H5554" s="180">
        <v>17926.88</v>
      </c>
      <c r="I5554" s="180">
        <f t="shared" si="172"/>
        <v>89634.430000000008</v>
      </c>
      <c r="J5554" s="177" t="str">
        <f t="shared" si="173"/>
        <v>Date &gt; 1920</v>
      </c>
    </row>
    <row r="5555" spans="1:10" x14ac:dyDescent="0.3">
      <c r="A5555" s="178" t="s">
        <v>270</v>
      </c>
      <c r="B5555" s="178" t="s">
        <v>57</v>
      </c>
      <c r="C5555" s="178" t="s">
        <v>1428</v>
      </c>
      <c r="D5555" s="178" t="s">
        <v>8116</v>
      </c>
      <c r="E5555" s="179">
        <v>42443</v>
      </c>
      <c r="F5555" s="180">
        <v>696592</v>
      </c>
      <c r="G5555" s="180">
        <v>41242.949999999997</v>
      </c>
      <c r="H5555" s="180">
        <v>41243.050000000003</v>
      </c>
      <c r="I5555" s="180">
        <f t="shared" si="172"/>
        <v>779078</v>
      </c>
      <c r="J5555" s="177" t="str">
        <f t="shared" si="173"/>
        <v>Date &gt; 1920</v>
      </c>
    </row>
    <row r="5556" spans="1:10" x14ac:dyDescent="0.3">
      <c r="A5556" s="178" t="s">
        <v>270</v>
      </c>
      <c r="B5556" s="178" t="s">
        <v>57</v>
      </c>
      <c r="C5556" s="178" t="s">
        <v>1428</v>
      </c>
      <c r="D5556" s="178" t="s">
        <v>8116</v>
      </c>
      <c r="E5556" s="179">
        <v>42818</v>
      </c>
      <c r="F5556" s="180">
        <v>77400</v>
      </c>
      <c r="G5556" s="180">
        <v>1756.64</v>
      </c>
      <c r="H5556" s="180">
        <v>1757.24</v>
      </c>
      <c r="I5556" s="180">
        <f t="shared" si="172"/>
        <v>80913.88</v>
      </c>
      <c r="J5556" s="177" t="str">
        <f t="shared" si="173"/>
        <v>Date &gt; 1920</v>
      </c>
    </row>
    <row r="5557" spans="1:10" x14ac:dyDescent="0.3">
      <c r="A5557" s="178" t="s">
        <v>270</v>
      </c>
      <c r="B5557" s="178" t="s">
        <v>57</v>
      </c>
      <c r="C5557" s="178" t="s">
        <v>1428</v>
      </c>
      <c r="D5557" s="178" t="s">
        <v>8116</v>
      </c>
      <c r="E5557" s="179">
        <v>42818</v>
      </c>
      <c r="F5557" s="180">
        <v>8986</v>
      </c>
      <c r="G5557" s="180">
        <v>0</v>
      </c>
      <c r="H5557" s="180">
        <v>0</v>
      </c>
      <c r="I5557" s="180">
        <f t="shared" si="172"/>
        <v>8986</v>
      </c>
      <c r="J5557" s="177" t="str">
        <f t="shared" si="173"/>
        <v>Date &gt; 1920</v>
      </c>
    </row>
    <row r="5558" spans="1:10" x14ac:dyDescent="0.3">
      <c r="A5558" s="178" t="s">
        <v>270</v>
      </c>
      <c r="B5558" s="178" t="s">
        <v>57</v>
      </c>
      <c r="C5558" s="178" t="s">
        <v>1428</v>
      </c>
      <c r="D5558" s="178" t="s">
        <v>8100</v>
      </c>
      <c r="E5558" s="179">
        <v>42251</v>
      </c>
      <c r="F5558" s="180">
        <v>0</v>
      </c>
      <c r="G5558" s="180">
        <v>38492.14</v>
      </c>
      <c r="H5558" s="180">
        <v>9623.0300000000007</v>
      </c>
      <c r="I5558" s="180">
        <f t="shared" si="172"/>
        <v>48115.17</v>
      </c>
      <c r="J5558" s="177" t="str">
        <f t="shared" si="173"/>
        <v>Date &gt; 1920</v>
      </c>
    </row>
    <row r="5559" spans="1:10" x14ac:dyDescent="0.3">
      <c r="A5559" s="178" t="s">
        <v>270</v>
      </c>
      <c r="B5559" s="178" t="s">
        <v>57</v>
      </c>
      <c r="C5559" s="178" t="s">
        <v>1428</v>
      </c>
      <c r="D5559" s="178" t="s">
        <v>8117</v>
      </c>
      <c r="E5559" s="179">
        <v>42389</v>
      </c>
      <c r="F5559" s="180">
        <v>164848</v>
      </c>
      <c r="G5559" s="180">
        <v>9158.24</v>
      </c>
      <c r="H5559" s="180">
        <v>10330.34</v>
      </c>
      <c r="I5559" s="180">
        <f t="shared" si="172"/>
        <v>184336.58</v>
      </c>
      <c r="J5559" s="177" t="str">
        <f t="shared" si="173"/>
        <v>Date &gt; 1920</v>
      </c>
    </row>
    <row r="5560" spans="1:10" x14ac:dyDescent="0.3">
      <c r="A5560" s="178" t="s">
        <v>270</v>
      </c>
      <c r="B5560" s="178" t="s">
        <v>57</v>
      </c>
      <c r="C5560" s="178" t="s">
        <v>1428</v>
      </c>
      <c r="D5560" s="178" t="s">
        <v>8117</v>
      </c>
      <c r="E5560" s="179">
        <v>42443</v>
      </c>
      <c r="F5560" s="180">
        <v>377094</v>
      </c>
      <c r="G5560" s="180">
        <v>129987.73</v>
      </c>
      <c r="H5560" s="180">
        <v>48210.32</v>
      </c>
      <c r="I5560" s="180">
        <f t="shared" si="172"/>
        <v>555292.04999999993</v>
      </c>
      <c r="J5560" s="177" t="str">
        <f t="shared" si="173"/>
        <v>Date &gt; 1920</v>
      </c>
    </row>
    <row r="5561" spans="1:10" x14ac:dyDescent="0.3">
      <c r="A5561" s="178" t="s">
        <v>270</v>
      </c>
      <c r="B5561" s="178" t="s">
        <v>57</v>
      </c>
      <c r="C5561" s="178" t="s">
        <v>1428</v>
      </c>
      <c r="D5561" s="178" t="s">
        <v>8117</v>
      </c>
      <c r="E5561" s="179">
        <v>42461</v>
      </c>
      <c r="F5561" s="180">
        <v>146282</v>
      </c>
      <c r="G5561" s="180">
        <v>20606.8</v>
      </c>
      <c r="H5561" s="180">
        <v>11247.18</v>
      </c>
      <c r="I5561" s="180">
        <f t="shared" si="172"/>
        <v>178135.97999999998</v>
      </c>
      <c r="J5561" s="177" t="str">
        <f t="shared" si="173"/>
        <v>Date &gt; 1920</v>
      </c>
    </row>
    <row r="5562" spans="1:10" x14ac:dyDescent="0.3">
      <c r="A5562" s="178" t="s">
        <v>270</v>
      </c>
      <c r="B5562" s="178" t="s">
        <v>57</v>
      </c>
      <c r="C5562" s="178" t="s">
        <v>1428</v>
      </c>
      <c r="D5562" s="178" t="s">
        <v>8117</v>
      </c>
      <c r="E5562" s="179">
        <v>42563</v>
      </c>
      <c r="F5562" s="180">
        <v>433671</v>
      </c>
      <c r="G5562" s="180">
        <v>28904.62</v>
      </c>
      <c r="H5562" s="180">
        <v>25394.77</v>
      </c>
      <c r="I5562" s="180">
        <f t="shared" si="172"/>
        <v>487970.39</v>
      </c>
      <c r="J5562" s="177" t="str">
        <f t="shared" si="173"/>
        <v>Date &gt; 1920</v>
      </c>
    </row>
    <row r="5563" spans="1:10" x14ac:dyDescent="0.3">
      <c r="A5563" s="178" t="s">
        <v>270</v>
      </c>
      <c r="B5563" s="178" t="s">
        <v>57</v>
      </c>
      <c r="C5563" s="178" t="s">
        <v>1428</v>
      </c>
      <c r="D5563" s="178" t="s">
        <v>8117</v>
      </c>
      <c r="E5563" s="179">
        <v>42621</v>
      </c>
      <c r="F5563" s="180">
        <v>276061</v>
      </c>
      <c r="G5563" s="180">
        <v>15336.75</v>
      </c>
      <c r="H5563" s="180">
        <v>23675.43</v>
      </c>
      <c r="I5563" s="180">
        <f t="shared" si="172"/>
        <v>315073.18</v>
      </c>
      <c r="J5563" s="177" t="str">
        <f t="shared" si="173"/>
        <v>Date &gt; 1920</v>
      </c>
    </row>
    <row r="5564" spans="1:10" x14ac:dyDescent="0.3">
      <c r="A5564" s="178" t="s">
        <v>270</v>
      </c>
      <c r="B5564" s="178" t="s">
        <v>57</v>
      </c>
      <c r="C5564" s="178" t="s">
        <v>1428</v>
      </c>
      <c r="D5564" s="178" t="s">
        <v>8117</v>
      </c>
      <c r="E5564" s="179">
        <v>42633</v>
      </c>
      <c r="F5564" s="180">
        <v>1319058</v>
      </c>
      <c r="G5564" s="180">
        <v>79272.539999999994</v>
      </c>
      <c r="H5564" s="180">
        <v>74778.429999999993</v>
      </c>
      <c r="I5564" s="180">
        <f t="shared" si="172"/>
        <v>1473108.97</v>
      </c>
      <c r="J5564" s="177" t="str">
        <f t="shared" si="173"/>
        <v>Date &gt; 1920</v>
      </c>
    </row>
    <row r="5565" spans="1:10" x14ac:dyDescent="0.3">
      <c r="A5565" s="178" t="s">
        <v>270</v>
      </c>
      <c r="B5565" s="178" t="s">
        <v>57</v>
      </c>
      <c r="C5565" s="178" t="s">
        <v>1428</v>
      </c>
      <c r="D5565" s="178" t="s">
        <v>8117</v>
      </c>
      <c r="E5565" s="179">
        <v>42726</v>
      </c>
      <c r="F5565" s="180">
        <v>458891</v>
      </c>
      <c r="G5565" s="180">
        <v>25494.44</v>
      </c>
      <c r="H5565" s="180">
        <v>25493.49</v>
      </c>
      <c r="I5565" s="180">
        <f t="shared" si="172"/>
        <v>509878.93</v>
      </c>
      <c r="J5565" s="177" t="str">
        <f t="shared" si="173"/>
        <v>Date &gt; 1920</v>
      </c>
    </row>
    <row r="5566" spans="1:10" x14ac:dyDescent="0.3">
      <c r="A5566" s="178" t="s">
        <v>270</v>
      </c>
      <c r="B5566" s="178" t="s">
        <v>57</v>
      </c>
      <c r="C5566" s="178" t="s">
        <v>1428</v>
      </c>
      <c r="D5566" s="178" t="s">
        <v>8117</v>
      </c>
      <c r="E5566" s="179">
        <v>42929</v>
      </c>
      <c r="F5566" s="180">
        <v>110757</v>
      </c>
      <c r="G5566" s="180">
        <v>6153.23</v>
      </c>
      <c r="H5566" s="180">
        <v>37156.910000000003</v>
      </c>
      <c r="I5566" s="180">
        <f t="shared" si="172"/>
        <v>154067.14000000001</v>
      </c>
      <c r="J5566" s="177" t="str">
        <f t="shared" si="173"/>
        <v>Date &gt; 1920</v>
      </c>
    </row>
    <row r="5567" spans="1:10" x14ac:dyDescent="0.3">
      <c r="A5567" s="178" t="s">
        <v>270</v>
      </c>
      <c r="B5567" s="178" t="s">
        <v>57</v>
      </c>
      <c r="C5567" s="178" t="s">
        <v>1428</v>
      </c>
      <c r="D5567" s="178" t="s">
        <v>8117</v>
      </c>
      <c r="E5567" s="179">
        <v>43018</v>
      </c>
      <c r="F5567" s="180">
        <v>793885</v>
      </c>
      <c r="G5567" s="180">
        <v>38352.26</v>
      </c>
      <c r="H5567" s="180">
        <v>41177.78</v>
      </c>
      <c r="I5567" s="180">
        <f t="shared" si="172"/>
        <v>873415.04</v>
      </c>
      <c r="J5567" s="177" t="str">
        <f t="shared" si="173"/>
        <v>Date &gt; 1920</v>
      </c>
    </row>
    <row r="5568" spans="1:10" x14ac:dyDescent="0.3">
      <c r="A5568" s="178" t="s">
        <v>270</v>
      </c>
      <c r="B5568" s="178" t="s">
        <v>57</v>
      </c>
      <c r="C5568" s="178" t="s">
        <v>1428</v>
      </c>
      <c r="D5568" s="178" t="s">
        <v>8117</v>
      </c>
      <c r="E5568" s="179">
        <v>43081</v>
      </c>
      <c r="F5568" s="180">
        <v>1735164</v>
      </c>
      <c r="G5568" s="180">
        <v>99459.35</v>
      </c>
      <c r="H5568" s="180">
        <v>98651.24</v>
      </c>
      <c r="I5568" s="180">
        <f t="shared" si="172"/>
        <v>1933274.59</v>
      </c>
      <c r="J5568" s="177" t="str">
        <f t="shared" si="173"/>
        <v>Date &gt; 1920</v>
      </c>
    </row>
    <row r="5569" spans="1:10" x14ac:dyDescent="0.3">
      <c r="A5569" s="178" t="s">
        <v>270</v>
      </c>
      <c r="B5569" s="178" t="s">
        <v>57</v>
      </c>
      <c r="C5569" s="178" t="s">
        <v>1428</v>
      </c>
      <c r="D5569" s="178" t="s">
        <v>8117</v>
      </c>
      <c r="E5569" s="179">
        <v>43102</v>
      </c>
      <c r="F5569" s="180">
        <v>2805286</v>
      </c>
      <c r="G5569" s="180">
        <v>156990.15</v>
      </c>
      <c r="H5569" s="180">
        <v>128088.48</v>
      </c>
      <c r="I5569" s="180">
        <f t="shared" si="172"/>
        <v>3090364.63</v>
      </c>
      <c r="J5569" s="177" t="str">
        <f t="shared" si="173"/>
        <v>Date &gt; 1920</v>
      </c>
    </row>
    <row r="5570" spans="1:10" x14ac:dyDescent="0.3">
      <c r="A5570" s="178" t="s">
        <v>270</v>
      </c>
      <c r="B5570" s="178" t="s">
        <v>57</v>
      </c>
      <c r="C5570" s="178" t="s">
        <v>1428</v>
      </c>
      <c r="D5570" s="178" t="s">
        <v>8117</v>
      </c>
      <c r="E5570" s="179">
        <v>43132</v>
      </c>
      <c r="F5570" s="180">
        <v>133987</v>
      </c>
      <c r="G5570" s="180">
        <v>7443.75</v>
      </c>
      <c r="H5570" s="180">
        <v>7444.25</v>
      </c>
      <c r="I5570" s="180">
        <f t="shared" si="172"/>
        <v>148875</v>
      </c>
      <c r="J5570" s="177" t="str">
        <f t="shared" si="173"/>
        <v>Date &gt; 1920</v>
      </c>
    </row>
    <row r="5571" spans="1:10" x14ac:dyDescent="0.3">
      <c r="A5571" s="178" t="s">
        <v>270</v>
      </c>
      <c r="B5571" s="178" t="s">
        <v>57</v>
      </c>
      <c r="C5571" s="178" t="s">
        <v>1428</v>
      </c>
      <c r="D5571" s="178" t="s">
        <v>8117</v>
      </c>
      <c r="E5571" s="179">
        <v>43144</v>
      </c>
      <c r="F5571" s="180">
        <v>14493</v>
      </c>
      <c r="G5571" s="180">
        <v>805.2</v>
      </c>
      <c r="H5571" s="180">
        <v>805.8</v>
      </c>
      <c r="I5571" s="180">
        <f t="shared" si="172"/>
        <v>16104</v>
      </c>
      <c r="J5571" s="177" t="str">
        <f t="shared" si="173"/>
        <v>Date &gt; 1920</v>
      </c>
    </row>
    <row r="5572" spans="1:10" x14ac:dyDescent="0.3">
      <c r="A5572" s="178" t="s">
        <v>270</v>
      </c>
      <c r="B5572" s="178" t="s">
        <v>57</v>
      </c>
      <c r="C5572" s="178" t="s">
        <v>1428</v>
      </c>
      <c r="D5572" s="178" t="s">
        <v>8117</v>
      </c>
      <c r="E5572" s="179">
        <v>43165</v>
      </c>
      <c r="F5572" s="180">
        <v>769011</v>
      </c>
      <c r="G5572" s="180">
        <v>43212.36</v>
      </c>
      <c r="H5572" s="180">
        <v>46313.24</v>
      </c>
      <c r="I5572" s="180">
        <f t="shared" si="172"/>
        <v>858536.6</v>
      </c>
      <c r="J5572" s="177" t="str">
        <f t="shared" si="173"/>
        <v>Date &gt; 1920</v>
      </c>
    </row>
    <row r="5573" spans="1:10" x14ac:dyDescent="0.3">
      <c r="A5573" s="178" t="s">
        <v>270</v>
      </c>
      <c r="B5573" s="178" t="s">
        <v>57</v>
      </c>
      <c r="C5573" s="178" t="s">
        <v>1428</v>
      </c>
      <c r="D5573" s="178" t="s">
        <v>8117</v>
      </c>
      <c r="E5573" s="179">
        <v>43200</v>
      </c>
      <c r="F5573" s="180">
        <v>6494</v>
      </c>
      <c r="G5573" s="180">
        <v>360.78</v>
      </c>
      <c r="H5573" s="180">
        <v>444.33</v>
      </c>
      <c r="I5573" s="180">
        <f t="shared" ref="I5573:I5636" si="174">SUM(F5573:H5573)</f>
        <v>7299.11</v>
      </c>
      <c r="J5573" s="177" t="str">
        <f t="shared" ref="J5573:J5636" si="175">IF(OR(YEAR(E5573)&gt; 1920, ISBLANK(E5573)), "Date &gt; 1920", "Sketchy date")</f>
        <v>Date &gt; 1920</v>
      </c>
    </row>
    <row r="5574" spans="1:10" x14ac:dyDescent="0.3">
      <c r="A5574" s="178" t="s">
        <v>270</v>
      </c>
      <c r="B5574" s="178" t="s">
        <v>57</v>
      </c>
      <c r="C5574" s="178" t="s">
        <v>1428</v>
      </c>
      <c r="D5574" s="178" t="s">
        <v>8117</v>
      </c>
      <c r="E5574" s="179">
        <v>43200</v>
      </c>
      <c r="F5574" s="180">
        <v>44663</v>
      </c>
      <c r="G5574" s="180">
        <v>2481.25</v>
      </c>
      <c r="H5574" s="180">
        <v>2480.75</v>
      </c>
      <c r="I5574" s="180">
        <f t="shared" si="174"/>
        <v>49625</v>
      </c>
      <c r="J5574" s="177" t="str">
        <f t="shared" si="175"/>
        <v>Date &gt; 1920</v>
      </c>
    </row>
    <row r="5575" spans="1:10" x14ac:dyDescent="0.3">
      <c r="A5575" s="178" t="s">
        <v>270</v>
      </c>
      <c r="B5575" s="178" t="s">
        <v>57</v>
      </c>
      <c r="C5575" s="178" t="s">
        <v>1428</v>
      </c>
      <c r="D5575" s="178" t="s">
        <v>8117</v>
      </c>
      <c r="E5575" s="179">
        <v>43266</v>
      </c>
      <c r="F5575" s="180">
        <v>955382</v>
      </c>
      <c r="G5575" s="180">
        <v>38148.839999999997</v>
      </c>
      <c r="H5575" s="180">
        <v>117215.3</v>
      </c>
      <c r="I5575" s="180">
        <f t="shared" si="174"/>
        <v>1110746.1399999999</v>
      </c>
      <c r="J5575" s="177" t="str">
        <f t="shared" si="175"/>
        <v>Date &gt; 1920</v>
      </c>
    </row>
    <row r="5576" spans="1:10" x14ac:dyDescent="0.3">
      <c r="A5576" s="178" t="s">
        <v>270</v>
      </c>
      <c r="B5576" s="178" t="s">
        <v>57</v>
      </c>
      <c r="C5576" s="178" t="s">
        <v>1428</v>
      </c>
      <c r="D5576" s="178" t="s">
        <v>8117</v>
      </c>
      <c r="E5576" s="179">
        <v>43312</v>
      </c>
      <c r="F5576" s="180">
        <v>46111</v>
      </c>
      <c r="G5576" s="180">
        <v>2561.6999999999998</v>
      </c>
      <c r="H5576" s="180">
        <v>0</v>
      </c>
      <c r="I5576" s="180">
        <f t="shared" si="174"/>
        <v>48672.7</v>
      </c>
      <c r="J5576" s="177" t="str">
        <f t="shared" si="175"/>
        <v>Date &gt; 1920</v>
      </c>
    </row>
    <row r="5577" spans="1:10" x14ac:dyDescent="0.3">
      <c r="A5577" s="178" t="s">
        <v>270</v>
      </c>
      <c r="B5577" s="178" t="s">
        <v>57</v>
      </c>
      <c r="C5577" s="178" t="s">
        <v>1428</v>
      </c>
      <c r="D5577" s="178" t="s">
        <v>8117</v>
      </c>
      <c r="E5577" s="179">
        <v>43360</v>
      </c>
      <c r="F5577" s="180">
        <v>452181</v>
      </c>
      <c r="G5577" s="180">
        <v>91066.08</v>
      </c>
      <c r="H5577" s="180">
        <v>0</v>
      </c>
      <c r="I5577" s="180">
        <f t="shared" si="174"/>
        <v>543247.07999999996</v>
      </c>
      <c r="J5577" s="177" t="str">
        <f t="shared" si="175"/>
        <v>Date &gt; 1920</v>
      </c>
    </row>
    <row r="5578" spans="1:10" x14ac:dyDescent="0.3">
      <c r="A5578" s="178" t="s">
        <v>270</v>
      </c>
      <c r="B5578" s="178" t="s">
        <v>57</v>
      </c>
      <c r="C5578" s="178" t="s">
        <v>1428</v>
      </c>
      <c r="D5578" s="178" t="s">
        <v>8117</v>
      </c>
      <c r="E5578" s="179">
        <v>43719</v>
      </c>
      <c r="F5578" s="180">
        <v>1227036</v>
      </c>
      <c r="G5578" s="180">
        <v>32.61</v>
      </c>
      <c r="H5578" s="180">
        <v>0</v>
      </c>
      <c r="I5578" s="180">
        <f t="shared" si="174"/>
        <v>1227068.6100000001</v>
      </c>
      <c r="J5578" s="177" t="str">
        <f t="shared" si="175"/>
        <v>Date &gt; 1920</v>
      </c>
    </row>
    <row r="5579" spans="1:10" x14ac:dyDescent="0.3">
      <c r="A5579" s="178" t="s">
        <v>270</v>
      </c>
      <c r="B5579" s="178" t="s">
        <v>57</v>
      </c>
      <c r="C5579" s="178" t="s">
        <v>1428</v>
      </c>
      <c r="D5579" s="178" t="s">
        <v>8117</v>
      </c>
      <c r="E5579" s="179">
        <v>43719</v>
      </c>
      <c r="F5579" s="180">
        <v>117743</v>
      </c>
      <c r="G5579" s="180">
        <v>0</v>
      </c>
      <c r="H5579" s="180">
        <v>0</v>
      </c>
      <c r="I5579" s="180">
        <f t="shared" si="174"/>
        <v>117743</v>
      </c>
      <c r="J5579" s="177" t="str">
        <f t="shared" si="175"/>
        <v>Date &gt; 1920</v>
      </c>
    </row>
    <row r="5580" spans="1:10" x14ac:dyDescent="0.3">
      <c r="A5580" s="178" t="s">
        <v>270</v>
      </c>
      <c r="B5580" s="178" t="s">
        <v>57</v>
      </c>
      <c r="C5580" s="178" t="s">
        <v>1428</v>
      </c>
      <c r="D5580" s="178" t="s">
        <v>8118</v>
      </c>
      <c r="E5580" s="209">
        <v>0</v>
      </c>
      <c r="F5580" s="180">
        <v>143279</v>
      </c>
      <c r="G5580" s="180">
        <v>7182.35</v>
      </c>
      <c r="H5580" s="180">
        <v>0.01</v>
      </c>
      <c r="I5580" s="180">
        <f t="shared" si="174"/>
        <v>150461.36000000002</v>
      </c>
      <c r="J5580" s="177" t="str">
        <f t="shared" si="175"/>
        <v>Sketchy date</v>
      </c>
    </row>
    <row r="5581" spans="1:10" x14ac:dyDescent="0.3">
      <c r="A5581" s="178" t="s">
        <v>270</v>
      </c>
      <c r="B5581" s="178" t="s">
        <v>57</v>
      </c>
      <c r="C5581" s="178" t="s">
        <v>1428</v>
      </c>
      <c r="D5581" s="178" t="s">
        <v>8118</v>
      </c>
      <c r="E5581" s="209">
        <v>0</v>
      </c>
      <c r="F5581" s="180">
        <v>362953</v>
      </c>
      <c r="G5581" s="180">
        <v>7900.78</v>
      </c>
      <c r="H5581" s="180">
        <v>0.06</v>
      </c>
      <c r="I5581" s="180">
        <f t="shared" si="174"/>
        <v>370853.84</v>
      </c>
      <c r="J5581" s="177" t="str">
        <f t="shared" si="175"/>
        <v>Sketchy date</v>
      </c>
    </row>
    <row r="5582" spans="1:10" x14ac:dyDescent="0.3">
      <c r="A5582" s="178" t="s">
        <v>270</v>
      </c>
      <c r="B5582" s="178" t="s">
        <v>57</v>
      </c>
      <c r="C5582" s="178" t="s">
        <v>1428</v>
      </c>
      <c r="D5582" s="178" t="s">
        <v>8118</v>
      </c>
      <c r="E5582" s="209">
        <v>0</v>
      </c>
      <c r="F5582" s="180">
        <v>1215451</v>
      </c>
      <c r="G5582" s="180">
        <v>49403.58</v>
      </c>
      <c r="H5582" s="180">
        <v>-7.0000000000000007E-2</v>
      </c>
      <c r="I5582" s="180">
        <f t="shared" si="174"/>
        <v>1264854.51</v>
      </c>
      <c r="J5582" s="177" t="str">
        <f t="shared" si="175"/>
        <v>Sketchy date</v>
      </c>
    </row>
    <row r="5583" spans="1:10" x14ac:dyDescent="0.3">
      <c r="A5583" s="178" t="s">
        <v>270</v>
      </c>
      <c r="B5583" s="178" t="s">
        <v>57</v>
      </c>
      <c r="C5583" s="178" t="s">
        <v>1428</v>
      </c>
      <c r="D5583" s="178" t="s">
        <v>8118</v>
      </c>
      <c r="E5583" s="209">
        <v>0</v>
      </c>
      <c r="F5583" s="180">
        <v>1805327</v>
      </c>
      <c r="G5583" s="180">
        <v>100295.95</v>
      </c>
      <c r="H5583" s="180">
        <v>0.27</v>
      </c>
      <c r="I5583" s="180">
        <f t="shared" si="174"/>
        <v>1905623.22</v>
      </c>
      <c r="J5583" s="177" t="str">
        <f t="shared" si="175"/>
        <v>Sketchy date</v>
      </c>
    </row>
    <row r="5584" spans="1:10" x14ac:dyDescent="0.3">
      <c r="A5584" s="178" t="s">
        <v>270</v>
      </c>
      <c r="B5584" s="178" t="s">
        <v>57</v>
      </c>
      <c r="C5584" s="178" t="s">
        <v>1428</v>
      </c>
      <c r="D5584" s="178" t="s">
        <v>8118</v>
      </c>
      <c r="E5584" s="209">
        <v>0</v>
      </c>
      <c r="F5584" s="180">
        <v>704521</v>
      </c>
      <c r="G5584" s="180">
        <v>39140.019999999997</v>
      </c>
      <c r="H5584" s="180">
        <v>-0.7</v>
      </c>
      <c r="I5584" s="180">
        <f t="shared" si="174"/>
        <v>743660.32000000007</v>
      </c>
      <c r="J5584" s="177" t="str">
        <f t="shared" si="175"/>
        <v>Sketchy date</v>
      </c>
    </row>
    <row r="5585" spans="1:10" x14ac:dyDescent="0.3">
      <c r="A5585" s="178" t="s">
        <v>270</v>
      </c>
      <c r="B5585" s="178" t="s">
        <v>57</v>
      </c>
      <c r="C5585" s="178" t="s">
        <v>1428</v>
      </c>
      <c r="D5585" s="178" t="s">
        <v>8118</v>
      </c>
      <c r="E5585" s="209">
        <v>0</v>
      </c>
      <c r="F5585" s="180">
        <v>664521</v>
      </c>
      <c r="G5585" s="180">
        <v>36917.83</v>
      </c>
      <c r="H5585" s="180">
        <v>-42429.91</v>
      </c>
      <c r="I5585" s="180">
        <f t="shared" si="174"/>
        <v>659008.91999999993</v>
      </c>
      <c r="J5585" s="177" t="str">
        <f t="shared" si="175"/>
        <v>Sketchy date</v>
      </c>
    </row>
    <row r="5586" spans="1:10" x14ac:dyDescent="0.3">
      <c r="A5586" s="178" t="s">
        <v>270</v>
      </c>
      <c r="B5586" s="178" t="s">
        <v>57</v>
      </c>
      <c r="C5586" s="178" t="s">
        <v>1428</v>
      </c>
      <c r="D5586" s="178" t="s">
        <v>8118</v>
      </c>
      <c r="E5586" s="209">
        <v>0</v>
      </c>
      <c r="F5586" s="180">
        <v>763736</v>
      </c>
      <c r="G5586" s="180">
        <v>42429.81</v>
      </c>
      <c r="H5586" s="180">
        <v>42430.41</v>
      </c>
      <c r="I5586" s="180">
        <f t="shared" si="174"/>
        <v>848596.22000000009</v>
      </c>
      <c r="J5586" s="177" t="str">
        <f t="shared" si="175"/>
        <v>Sketchy date</v>
      </c>
    </row>
    <row r="5587" spans="1:10" x14ac:dyDescent="0.3">
      <c r="A5587" s="178" t="s">
        <v>270</v>
      </c>
      <c r="B5587" s="178" t="s">
        <v>57</v>
      </c>
      <c r="C5587" s="178" t="s">
        <v>1428</v>
      </c>
      <c r="D5587" s="178" t="s">
        <v>8118</v>
      </c>
      <c r="E5587" s="209">
        <v>0</v>
      </c>
      <c r="F5587" s="180">
        <v>664521</v>
      </c>
      <c r="G5587" s="180">
        <v>36917.83</v>
      </c>
      <c r="H5587" s="180">
        <v>36917.730000000003</v>
      </c>
      <c r="I5587" s="180">
        <f t="shared" si="174"/>
        <v>738356.55999999994</v>
      </c>
      <c r="J5587" s="177" t="str">
        <f t="shared" si="175"/>
        <v>Sketchy date</v>
      </c>
    </row>
    <row r="5588" spans="1:10" x14ac:dyDescent="0.3">
      <c r="A5588" s="178" t="s">
        <v>270</v>
      </c>
      <c r="B5588" s="178" t="s">
        <v>57</v>
      </c>
      <c r="C5588" s="178" t="s">
        <v>1428</v>
      </c>
      <c r="D5588" s="178" t="s">
        <v>8118</v>
      </c>
      <c r="E5588" s="209">
        <v>0</v>
      </c>
      <c r="F5588" s="180">
        <v>-664521</v>
      </c>
      <c r="G5588" s="180">
        <v>-36917.83</v>
      </c>
      <c r="H5588" s="180">
        <v>-36917.730000000003</v>
      </c>
      <c r="I5588" s="180">
        <f t="shared" si="174"/>
        <v>-738356.55999999994</v>
      </c>
      <c r="J5588" s="177" t="str">
        <f t="shared" si="175"/>
        <v>Sketchy date</v>
      </c>
    </row>
    <row r="5589" spans="1:10" x14ac:dyDescent="0.3">
      <c r="A5589" s="178" t="s">
        <v>270</v>
      </c>
      <c r="B5589" s="178" t="s">
        <v>57</v>
      </c>
      <c r="C5589" s="178" t="s">
        <v>1428</v>
      </c>
      <c r="D5589" s="178" t="s">
        <v>8119</v>
      </c>
      <c r="E5589" s="209">
        <v>0</v>
      </c>
      <c r="F5589" s="180">
        <v>178354</v>
      </c>
      <c r="G5589" s="180">
        <v>9908.56</v>
      </c>
      <c r="H5589" s="180">
        <v>9908.6299999999992</v>
      </c>
      <c r="I5589" s="180">
        <f t="shared" si="174"/>
        <v>198171.19</v>
      </c>
      <c r="J5589" s="177" t="str">
        <f t="shared" si="175"/>
        <v>Sketchy date</v>
      </c>
    </row>
    <row r="5590" spans="1:10" x14ac:dyDescent="0.3">
      <c r="A5590" s="178" t="s">
        <v>270</v>
      </c>
      <c r="B5590" s="178" t="s">
        <v>57</v>
      </c>
      <c r="C5590" s="178" t="s">
        <v>1428</v>
      </c>
      <c r="D5590" s="178" t="s">
        <v>8119</v>
      </c>
      <c r="E5590" s="209">
        <v>0</v>
      </c>
      <c r="F5590" s="180">
        <v>49677</v>
      </c>
      <c r="G5590" s="180">
        <v>2759.85</v>
      </c>
      <c r="H5590" s="180">
        <v>67390.98</v>
      </c>
      <c r="I5590" s="180">
        <f t="shared" si="174"/>
        <v>119827.82999999999</v>
      </c>
      <c r="J5590" s="177" t="str">
        <f t="shared" si="175"/>
        <v>Sketchy date</v>
      </c>
    </row>
    <row r="5591" spans="1:10" x14ac:dyDescent="0.3">
      <c r="A5591" s="178" t="s">
        <v>270</v>
      </c>
      <c r="B5591" s="178" t="s">
        <v>57</v>
      </c>
      <c r="C5591" s="178" t="s">
        <v>1428</v>
      </c>
      <c r="D5591" s="178" t="s">
        <v>8119</v>
      </c>
      <c r="E5591" s="209">
        <v>0</v>
      </c>
      <c r="F5591" s="180">
        <v>91861</v>
      </c>
      <c r="G5591" s="180">
        <v>5103.3999999999996</v>
      </c>
      <c r="H5591" s="180">
        <v>9955.9599999999991</v>
      </c>
      <c r="I5591" s="180">
        <f t="shared" si="174"/>
        <v>106920.35999999999</v>
      </c>
      <c r="J5591" s="177" t="str">
        <f t="shared" si="175"/>
        <v>Sketchy date</v>
      </c>
    </row>
    <row r="5592" spans="1:10" x14ac:dyDescent="0.3">
      <c r="A5592" s="178" t="s">
        <v>270</v>
      </c>
      <c r="B5592" s="178" t="s">
        <v>57</v>
      </c>
      <c r="C5592" s="178" t="s">
        <v>1428</v>
      </c>
      <c r="D5592" s="178" t="s">
        <v>8119</v>
      </c>
      <c r="E5592" s="209">
        <v>0</v>
      </c>
      <c r="F5592" s="180">
        <v>-4306</v>
      </c>
      <c r="G5592" s="180">
        <v>-239.25</v>
      </c>
      <c r="H5592" s="180">
        <v>114251.53</v>
      </c>
      <c r="I5592" s="180">
        <f t="shared" si="174"/>
        <v>109706.28</v>
      </c>
      <c r="J5592" s="177" t="str">
        <f t="shared" si="175"/>
        <v>Sketchy date</v>
      </c>
    </row>
    <row r="5593" spans="1:10" x14ac:dyDescent="0.3">
      <c r="A5593" s="178" t="s">
        <v>270</v>
      </c>
      <c r="B5593" s="178" t="s">
        <v>57</v>
      </c>
      <c r="C5593" s="178" t="s">
        <v>1428</v>
      </c>
      <c r="D5593" s="178" t="s">
        <v>8119</v>
      </c>
      <c r="E5593" s="209">
        <v>0</v>
      </c>
      <c r="F5593" s="180">
        <v>21122</v>
      </c>
      <c r="G5593" s="180">
        <v>1173.49</v>
      </c>
      <c r="H5593" s="180">
        <v>-114250.89</v>
      </c>
      <c r="I5593" s="180">
        <f t="shared" si="174"/>
        <v>-91955.4</v>
      </c>
      <c r="J5593" s="177" t="str">
        <f t="shared" si="175"/>
        <v>Sketchy date</v>
      </c>
    </row>
    <row r="5594" spans="1:10" x14ac:dyDescent="0.3">
      <c r="A5594" s="178" t="s">
        <v>270</v>
      </c>
      <c r="B5594" s="178" t="s">
        <v>57</v>
      </c>
      <c r="C5594" s="178" t="s">
        <v>1428</v>
      </c>
      <c r="D5594" s="178" t="s">
        <v>8119</v>
      </c>
      <c r="E5594" s="209">
        <v>0</v>
      </c>
      <c r="F5594" s="180">
        <v>91296</v>
      </c>
      <c r="G5594" s="180">
        <v>5071.97</v>
      </c>
      <c r="H5594" s="180">
        <v>-0.68</v>
      </c>
      <c r="I5594" s="180">
        <f t="shared" si="174"/>
        <v>96367.290000000008</v>
      </c>
      <c r="J5594" s="177" t="str">
        <f t="shared" si="175"/>
        <v>Sketchy date</v>
      </c>
    </row>
    <row r="5595" spans="1:10" x14ac:dyDescent="0.3">
      <c r="A5595" s="178" t="s">
        <v>270</v>
      </c>
      <c r="B5595" s="178" t="s">
        <v>57</v>
      </c>
      <c r="C5595" s="178" t="s">
        <v>1428</v>
      </c>
      <c r="D5595" s="178" t="s">
        <v>8119</v>
      </c>
      <c r="E5595" s="209">
        <v>0</v>
      </c>
      <c r="F5595" s="180">
        <v>0</v>
      </c>
      <c r="G5595" s="180">
        <v>0</v>
      </c>
      <c r="H5595" s="180">
        <v>-60574.43</v>
      </c>
      <c r="I5595" s="180">
        <f t="shared" si="174"/>
        <v>-60574.43</v>
      </c>
      <c r="J5595" s="177" t="str">
        <f t="shared" si="175"/>
        <v>Sketchy date</v>
      </c>
    </row>
    <row r="5596" spans="1:10" x14ac:dyDescent="0.3">
      <c r="A5596" s="178" t="s">
        <v>270</v>
      </c>
      <c r="B5596" s="178" t="s">
        <v>57</v>
      </c>
      <c r="C5596" s="178" t="s">
        <v>1428</v>
      </c>
      <c r="D5596" s="178" t="s">
        <v>8119</v>
      </c>
      <c r="E5596" s="209">
        <v>0</v>
      </c>
      <c r="F5596" s="180">
        <v>279956</v>
      </c>
      <c r="G5596" s="180">
        <v>15553.15</v>
      </c>
      <c r="H5596" s="180">
        <v>28560.03</v>
      </c>
      <c r="I5596" s="180">
        <f t="shared" si="174"/>
        <v>324069.18000000005</v>
      </c>
      <c r="J5596" s="177" t="str">
        <f t="shared" si="175"/>
        <v>Sketchy date</v>
      </c>
    </row>
    <row r="5597" spans="1:10" x14ac:dyDescent="0.3">
      <c r="A5597" s="178" t="s">
        <v>270</v>
      </c>
      <c r="B5597" s="178" t="s">
        <v>57</v>
      </c>
      <c r="C5597" s="178" t="s">
        <v>1428</v>
      </c>
      <c r="D5597" s="178" t="s">
        <v>8119</v>
      </c>
      <c r="E5597" s="209">
        <v>0</v>
      </c>
      <c r="F5597" s="180">
        <v>218713</v>
      </c>
      <c r="G5597" s="180">
        <v>12150.72</v>
      </c>
      <c r="H5597" s="180">
        <v>12150.66</v>
      </c>
      <c r="I5597" s="180">
        <f t="shared" si="174"/>
        <v>243014.38</v>
      </c>
      <c r="J5597" s="177" t="str">
        <f t="shared" si="175"/>
        <v>Sketchy date</v>
      </c>
    </row>
    <row r="5598" spans="1:10" x14ac:dyDescent="0.3">
      <c r="A5598" s="178" t="s">
        <v>270</v>
      </c>
      <c r="B5598" s="178" t="s">
        <v>57</v>
      </c>
      <c r="C5598" s="178" t="s">
        <v>1428</v>
      </c>
      <c r="D5598" s="178" t="s">
        <v>8120</v>
      </c>
      <c r="E5598" s="179">
        <v>42695</v>
      </c>
      <c r="F5598" s="180">
        <v>242302</v>
      </c>
      <c r="G5598" s="180">
        <v>13461.25</v>
      </c>
      <c r="H5598" s="180">
        <v>13461.75</v>
      </c>
      <c r="I5598" s="180">
        <f t="shared" si="174"/>
        <v>269225</v>
      </c>
      <c r="J5598" s="177" t="str">
        <f t="shared" si="175"/>
        <v>Date &gt; 1920</v>
      </c>
    </row>
    <row r="5599" spans="1:10" x14ac:dyDescent="0.3">
      <c r="A5599" s="178" t="s">
        <v>270</v>
      </c>
      <c r="B5599" s="178" t="s">
        <v>57</v>
      </c>
      <c r="C5599" s="178" t="s">
        <v>1428</v>
      </c>
      <c r="D5599" s="178" t="s">
        <v>8120</v>
      </c>
      <c r="E5599" s="179">
        <v>42726</v>
      </c>
      <c r="F5599" s="180">
        <v>208941</v>
      </c>
      <c r="G5599" s="180">
        <v>11607.81</v>
      </c>
      <c r="H5599" s="180">
        <v>11607.38</v>
      </c>
      <c r="I5599" s="180">
        <f t="shared" si="174"/>
        <v>232156.19</v>
      </c>
      <c r="J5599" s="177" t="str">
        <f t="shared" si="175"/>
        <v>Date &gt; 1920</v>
      </c>
    </row>
    <row r="5600" spans="1:10" x14ac:dyDescent="0.3">
      <c r="A5600" s="178" t="s">
        <v>270</v>
      </c>
      <c r="B5600" s="178" t="s">
        <v>57</v>
      </c>
      <c r="C5600" s="178" t="s">
        <v>1428</v>
      </c>
      <c r="D5600" s="178" t="s">
        <v>8120</v>
      </c>
      <c r="E5600" s="179">
        <v>42803</v>
      </c>
      <c r="F5600" s="180">
        <v>458630</v>
      </c>
      <c r="G5600" s="180">
        <v>25479.46</v>
      </c>
      <c r="H5600" s="180">
        <v>27895.8</v>
      </c>
      <c r="I5600" s="180">
        <f t="shared" si="174"/>
        <v>512005.26</v>
      </c>
      <c r="J5600" s="177" t="str">
        <f t="shared" si="175"/>
        <v>Date &gt; 1920</v>
      </c>
    </row>
    <row r="5601" spans="1:10" x14ac:dyDescent="0.3">
      <c r="A5601" s="178" t="s">
        <v>270</v>
      </c>
      <c r="B5601" s="178" t="s">
        <v>57</v>
      </c>
      <c r="C5601" s="178" t="s">
        <v>1428</v>
      </c>
      <c r="D5601" s="178" t="s">
        <v>8120</v>
      </c>
      <c r="E5601" s="179">
        <v>42900</v>
      </c>
      <c r="F5601" s="180">
        <v>124476</v>
      </c>
      <c r="G5601" s="180">
        <v>6915.35</v>
      </c>
      <c r="H5601" s="180">
        <v>6915.65</v>
      </c>
      <c r="I5601" s="180">
        <f t="shared" si="174"/>
        <v>138307</v>
      </c>
      <c r="J5601" s="177" t="str">
        <f t="shared" si="175"/>
        <v>Date &gt; 1920</v>
      </c>
    </row>
    <row r="5602" spans="1:10" x14ac:dyDescent="0.3">
      <c r="A5602" s="178" t="s">
        <v>270</v>
      </c>
      <c r="B5602" s="178" t="s">
        <v>57</v>
      </c>
      <c r="C5602" s="178" t="s">
        <v>1428</v>
      </c>
      <c r="D5602" s="178" t="s">
        <v>8120</v>
      </c>
      <c r="E5602" s="179">
        <v>42929</v>
      </c>
      <c r="F5602" s="180">
        <v>98601</v>
      </c>
      <c r="G5602" s="180">
        <v>5477.87</v>
      </c>
      <c r="H5602" s="180">
        <v>10330.82</v>
      </c>
      <c r="I5602" s="180">
        <f t="shared" si="174"/>
        <v>114409.69</v>
      </c>
      <c r="J5602" s="177" t="str">
        <f t="shared" si="175"/>
        <v>Date &gt; 1920</v>
      </c>
    </row>
    <row r="5603" spans="1:10" x14ac:dyDescent="0.3">
      <c r="A5603" s="178" t="s">
        <v>270</v>
      </c>
      <c r="B5603" s="178" t="s">
        <v>57</v>
      </c>
      <c r="C5603" s="178" t="s">
        <v>1428</v>
      </c>
      <c r="D5603" s="178" t="s">
        <v>8120</v>
      </c>
      <c r="E5603" s="179">
        <v>42999</v>
      </c>
      <c r="F5603" s="180">
        <v>240169</v>
      </c>
      <c r="G5603" s="180">
        <v>13342.72</v>
      </c>
      <c r="H5603" s="180">
        <v>13342.66</v>
      </c>
      <c r="I5603" s="180">
        <f t="shared" si="174"/>
        <v>266854.38</v>
      </c>
      <c r="J5603" s="177" t="str">
        <f t="shared" si="175"/>
        <v>Date &gt; 1920</v>
      </c>
    </row>
    <row r="5604" spans="1:10" x14ac:dyDescent="0.3">
      <c r="A5604" s="178" t="s">
        <v>270</v>
      </c>
      <c r="B5604" s="178" t="s">
        <v>57</v>
      </c>
      <c r="C5604" s="178" t="s">
        <v>1428</v>
      </c>
      <c r="D5604" s="178" t="s">
        <v>8120</v>
      </c>
      <c r="E5604" s="179">
        <v>43018</v>
      </c>
      <c r="F5604" s="180">
        <v>1280608</v>
      </c>
      <c r="G5604" s="180">
        <v>71144.960000000006</v>
      </c>
      <c r="H5604" s="180">
        <v>84152.44</v>
      </c>
      <c r="I5604" s="180">
        <f t="shared" si="174"/>
        <v>1435905.4</v>
      </c>
      <c r="J5604" s="177" t="str">
        <f t="shared" si="175"/>
        <v>Date &gt; 1920</v>
      </c>
    </row>
    <row r="5605" spans="1:10" x14ac:dyDescent="0.3">
      <c r="A5605" s="178" t="s">
        <v>270</v>
      </c>
      <c r="B5605" s="178" t="s">
        <v>57</v>
      </c>
      <c r="C5605" s="178" t="s">
        <v>1428</v>
      </c>
      <c r="D5605" s="178" t="s">
        <v>8120</v>
      </c>
      <c r="E5605" s="179">
        <v>43042</v>
      </c>
      <c r="F5605" s="180">
        <v>790763</v>
      </c>
      <c r="G5605" s="180">
        <v>43931.26</v>
      </c>
      <c r="H5605" s="180">
        <v>43930.93</v>
      </c>
      <c r="I5605" s="180">
        <f t="shared" si="174"/>
        <v>878625.19000000006</v>
      </c>
      <c r="J5605" s="177" t="str">
        <f t="shared" si="175"/>
        <v>Date &gt; 1920</v>
      </c>
    </row>
    <row r="5606" spans="1:10" x14ac:dyDescent="0.3">
      <c r="A5606" s="178" t="s">
        <v>270</v>
      </c>
      <c r="B5606" s="178" t="s">
        <v>57</v>
      </c>
      <c r="C5606" s="178" t="s">
        <v>1428</v>
      </c>
      <c r="D5606" s="178" t="s">
        <v>8120</v>
      </c>
      <c r="E5606" s="179">
        <v>43042</v>
      </c>
      <c r="F5606" s="180">
        <v>-790763</v>
      </c>
      <c r="G5606" s="180">
        <v>-43931.26</v>
      </c>
      <c r="H5606" s="180">
        <v>-43930.93</v>
      </c>
      <c r="I5606" s="180">
        <f t="shared" si="174"/>
        <v>-878625.19000000006</v>
      </c>
      <c r="J5606" s="177" t="str">
        <f t="shared" si="175"/>
        <v>Date &gt; 1920</v>
      </c>
    </row>
    <row r="5607" spans="1:10" x14ac:dyDescent="0.3">
      <c r="A5607" s="178" t="s">
        <v>270</v>
      </c>
      <c r="B5607" s="178" t="s">
        <v>57</v>
      </c>
      <c r="C5607" s="178" t="s">
        <v>1428</v>
      </c>
      <c r="D5607" s="178" t="s">
        <v>8120</v>
      </c>
      <c r="E5607" s="179">
        <v>43081</v>
      </c>
      <c r="F5607" s="180">
        <v>790763</v>
      </c>
      <c r="G5607" s="180">
        <v>43931.56</v>
      </c>
      <c r="H5607" s="180">
        <v>-167704.63</v>
      </c>
      <c r="I5607" s="180">
        <f t="shared" si="174"/>
        <v>666989.93000000005</v>
      </c>
      <c r="J5607" s="177" t="str">
        <f t="shared" si="175"/>
        <v>Date &gt; 1920</v>
      </c>
    </row>
    <row r="5608" spans="1:10" x14ac:dyDescent="0.3">
      <c r="A5608" s="178" t="s">
        <v>270</v>
      </c>
      <c r="B5608" s="178" t="s">
        <v>57</v>
      </c>
      <c r="C5608" s="178" t="s">
        <v>1428</v>
      </c>
      <c r="D5608" s="178" t="s">
        <v>8120</v>
      </c>
      <c r="E5608" s="179">
        <v>43102</v>
      </c>
      <c r="F5608" s="180">
        <v>2015081</v>
      </c>
      <c r="G5608" s="180">
        <v>111948.92</v>
      </c>
      <c r="H5608" s="180">
        <v>-0.41</v>
      </c>
      <c r="I5608" s="180">
        <f t="shared" si="174"/>
        <v>2127029.5099999998</v>
      </c>
      <c r="J5608" s="177" t="str">
        <f t="shared" si="175"/>
        <v>Date &gt; 1920</v>
      </c>
    </row>
    <row r="5609" spans="1:10" x14ac:dyDescent="0.3">
      <c r="A5609" s="178" t="s">
        <v>270</v>
      </c>
      <c r="B5609" s="178" t="s">
        <v>57</v>
      </c>
      <c r="C5609" s="178" t="s">
        <v>1428</v>
      </c>
      <c r="D5609" s="178" t="s">
        <v>8120</v>
      </c>
      <c r="E5609" s="179">
        <v>43144</v>
      </c>
      <c r="F5609" s="180">
        <v>45960</v>
      </c>
      <c r="G5609" s="180">
        <v>2553.8200000000002</v>
      </c>
      <c r="H5609" s="180">
        <v>114251.22</v>
      </c>
      <c r="I5609" s="180">
        <f t="shared" si="174"/>
        <v>162765.04</v>
      </c>
      <c r="J5609" s="177" t="str">
        <f t="shared" si="175"/>
        <v>Date &gt; 1920</v>
      </c>
    </row>
    <row r="5610" spans="1:10" x14ac:dyDescent="0.3">
      <c r="A5610" s="178" t="s">
        <v>270</v>
      </c>
      <c r="B5610" s="178" t="s">
        <v>57</v>
      </c>
      <c r="C5610" s="178" t="s">
        <v>1428</v>
      </c>
      <c r="D5610" s="178" t="s">
        <v>8120</v>
      </c>
      <c r="E5610" s="179">
        <v>43165</v>
      </c>
      <c r="F5610" s="180">
        <v>704521</v>
      </c>
      <c r="G5610" s="180">
        <v>39140.019999999997</v>
      </c>
      <c r="H5610" s="180">
        <v>-0.7</v>
      </c>
      <c r="I5610" s="180">
        <f t="shared" si="174"/>
        <v>743660.32000000007</v>
      </c>
      <c r="J5610" s="177" t="str">
        <f t="shared" si="175"/>
        <v>Date &gt; 1920</v>
      </c>
    </row>
    <row r="5611" spans="1:10" x14ac:dyDescent="0.3">
      <c r="A5611" s="178" t="s">
        <v>270</v>
      </c>
      <c r="B5611" s="178" t="s">
        <v>57</v>
      </c>
      <c r="C5611" s="178" t="s">
        <v>1428</v>
      </c>
      <c r="D5611" s="178" t="s">
        <v>8120</v>
      </c>
      <c r="E5611" s="179">
        <v>43244</v>
      </c>
      <c r="F5611" s="180">
        <v>75639</v>
      </c>
      <c r="G5611" s="180">
        <v>4201.79</v>
      </c>
      <c r="H5611" s="180">
        <v>-114250.89</v>
      </c>
      <c r="I5611" s="180">
        <f t="shared" si="174"/>
        <v>-34410.100000000006</v>
      </c>
      <c r="J5611" s="177" t="str">
        <f t="shared" si="175"/>
        <v>Date &gt; 1920</v>
      </c>
    </row>
    <row r="5612" spans="1:10" x14ac:dyDescent="0.3">
      <c r="A5612" s="178" t="s">
        <v>270</v>
      </c>
      <c r="B5612" s="178" t="s">
        <v>57</v>
      </c>
      <c r="C5612" s="178" t="s">
        <v>1428</v>
      </c>
      <c r="D5612" s="178" t="s">
        <v>8120</v>
      </c>
      <c r="E5612" s="179">
        <v>43266</v>
      </c>
      <c r="F5612" s="180">
        <v>367333</v>
      </c>
      <c r="G5612" s="180">
        <v>8144.1</v>
      </c>
      <c r="H5612" s="180">
        <v>-0.13</v>
      </c>
      <c r="I5612" s="180">
        <f t="shared" si="174"/>
        <v>375476.97</v>
      </c>
      <c r="J5612" s="177" t="str">
        <f t="shared" si="175"/>
        <v>Date &gt; 1920</v>
      </c>
    </row>
    <row r="5613" spans="1:10" x14ac:dyDescent="0.3">
      <c r="A5613" s="178" t="s">
        <v>270</v>
      </c>
      <c r="B5613" s="178" t="s">
        <v>57</v>
      </c>
      <c r="C5613" s="178" t="s">
        <v>1428</v>
      </c>
      <c r="D5613" s="178" t="s">
        <v>8120</v>
      </c>
      <c r="E5613" s="179">
        <v>43312</v>
      </c>
      <c r="F5613" s="180">
        <v>30832</v>
      </c>
      <c r="G5613" s="180">
        <v>1713.45</v>
      </c>
      <c r="H5613" s="180">
        <v>0.6</v>
      </c>
      <c r="I5613" s="180">
        <f t="shared" si="174"/>
        <v>32546.05</v>
      </c>
      <c r="J5613" s="177" t="str">
        <f t="shared" si="175"/>
        <v>Date &gt; 1920</v>
      </c>
    </row>
    <row r="5614" spans="1:10" x14ac:dyDescent="0.3">
      <c r="A5614" s="178" t="s">
        <v>270</v>
      </c>
      <c r="B5614" s="178" t="s">
        <v>57</v>
      </c>
      <c r="C5614" s="178" t="s">
        <v>1428</v>
      </c>
      <c r="D5614" s="178" t="s">
        <v>8120</v>
      </c>
      <c r="E5614" s="179">
        <v>43360</v>
      </c>
      <c r="F5614" s="180">
        <v>773628</v>
      </c>
      <c r="G5614" s="180">
        <v>49536.24</v>
      </c>
      <c r="H5614" s="180">
        <v>-0.69</v>
      </c>
      <c r="I5614" s="180">
        <f t="shared" si="174"/>
        <v>823163.55</v>
      </c>
      <c r="J5614" s="177" t="str">
        <f t="shared" si="175"/>
        <v>Date &gt; 1920</v>
      </c>
    </row>
    <row r="5615" spans="1:10" x14ac:dyDescent="0.3">
      <c r="A5615" s="178" t="s">
        <v>270</v>
      </c>
      <c r="B5615" s="178" t="s">
        <v>57</v>
      </c>
      <c r="C5615" s="178" t="s">
        <v>1428</v>
      </c>
      <c r="D5615" s="178" t="s">
        <v>8120</v>
      </c>
      <c r="E5615" s="179">
        <v>43957</v>
      </c>
      <c r="F5615" s="180">
        <v>718194</v>
      </c>
      <c r="G5615" s="180">
        <v>14199.28</v>
      </c>
      <c r="H5615" s="180">
        <v>67391.98</v>
      </c>
      <c r="I5615" s="180">
        <f t="shared" si="174"/>
        <v>799785.26</v>
      </c>
      <c r="J5615" s="177" t="str">
        <f t="shared" si="175"/>
        <v>Date &gt; 1920</v>
      </c>
    </row>
    <row r="5616" spans="1:10" x14ac:dyDescent="0.3">
      <c r="A5616" s="178" t="s">
        <v>270</v>
      </c>
      <c r="B5616" s="178" t="s">
        <v>57</v>
      </c>
      <c r="C5616" s="178" t="s">
        <v>1428</v>
      </c>
      <c r="D5616" s="178" t="s">
        <v>8121</v>
      </c>
      <c r="E5616" s="179">
        <v>43018</v>
      </c>
      <c r="F5616" s="180">
        <v>118987</v>
      </c>
      <c r="G5616" s="180">
        <v>20496.2</v>
      </c>
      <c r="H5616" s="180">
        <v>0</v>
      </c>
      <c r="I5616" s="180">
        <f t="shared" si="174"/>
        <v>139483.20000000001</v>
      </c>
      <c r="J5616" s="177" t="str">
        <f t="shared" si="175"/>
        <v>Date &gt; 1920</v>
      </c>
    </row>
    <row r="5617" spans="1:10" x14ac:dyDescent="0.3">
      <c r="A5617" s="178" t="s">
        <v>270</v>
      </c>
      <c r="B5617" s="178" t="s">
        <v>57</v>
      </c>
      <c r="C5617" s="178" t="s">
        <v>1428</v>
      </c>
      <c r="D5617" s="178" t="s">
        <v>8121</v>
      </c>
      <c r="E5617" s="179">
        <v>43047</v>
      </c>
      <c r="F5617" s="180">
        <v>16075</v>
      </c>
      <c r="G5617" s="180">
        <v>1787.23</v>
      </c>
      <c r="H5617" s="180">
        <v>0</v>
      </c>
      <c r="I5617" s="180">
        <f t="shared" si="174"/>
        <v>17862.23</v>
      </c>
      <c r="J5617" s="177" t="str">
        <f t="shared" si="175"/>
        <v>Date &gt; 1920</v>
      </c>
    </row>
    <row r="5618" spans="1:10" x14ac:dyDescent="0.3">
      <c r="A5618" s="178" t="s">
        <v>270</v>
      </c>
      <c r="B5618" s="178" t="s">
        <v>57</v>
      </c>
      <c r="C5618" s="178" t="s">
        <v>1428</v>
      </c>
      <c r="D5618" s="178" t="s">
        <v>8121</v>
      </c>
      <c r="E5618" s="179">
        <v>43102</v>
      </c>
      <c r="F5618" s="180">
        <v>348757</v>
      </c>
      <c r="G5618" s="180">
        <v>41176.230000000003</v>
      </c>
      <c r="H5618" s="180">
        <v>0</v>
      </c>
      <c r="I5618" s="180">
        <f t="shared" si="174"/>
        <v>389933.23</v>
      </c>
      <c r="J5618" s="177" t="str">
        <f t="shared" si="175"/>
        <v>Date &gt; 1920</v>
      </c>
    </row>
    <row r="5619" spans="1:10" x14ac:dyDescent="0.3">
      <c r="A5619" s="178" t="s">
        <v>270</v>
      </c>
      <c r="B5619" s="178" t="s">
        <v>57</v>
      </c>
      <c r="C5619" s="178" t="s">
        <v>1428</v>
      </c>
      <c r="D5619" s="178" t="s">
        <v>8121</v>
      </c>
      <c r="E5619" s="179">
        <v>43132</v>
      </c>
      <c r="F5619" s="180">
        <v>58655</v>
      </c>
      <c r="G5619" s="180">
        <v>6517.07</v>
      </c>
      <c r="H5619" s="180">
        <v>-0.01</v>
      </c>
      <c r="I5619" s="180">
        <f t="shared" si="174"/>
        <v>65172.06</v>
      </c>
      <c r="J5619" s="177" t="str">
        <f t="shared" si="175"/>
        <v>Date &gt; 1920</v>
      </c>
    </row>
    <row r="5620" spans="1:10" x14ac:dyDescent="0.3">
      <c r="A5620" s="178" t="s">
        <v>270</v>
      </c>
      <c r="B5620" s="178" t="s">
        <v>57</v>
      </c>
      <c r="C5620" s="178" t="s">
        <v>1428</v>
      </c>
      <c r="D5620" s="178" t="s">
        <v>8121</v>
      </c>
      <c r="E5620" s="179">
        <v>43200</v>
      </c>
      <c r="F5620" s="180">
        <v>378022</v>
      </c>
      <c r="G5620" s="180">
        <v>42001.48</v>
      </c>
      <c r="H5620" s="180">
        <v>0</v>
      </c>
      <c r="I5620" s="180">
        <f t="shared" si="174"/>
        <v>420023.48</v>
      </c>
      <c r="J5620" s="177" t="str">
        <f t="shared" si="175"/>
        <v>Date &gt; 1920</v>
      </c>
    </row>
    <row r="5621" spans="1:10" x14ac:dyDescent="0.3">
      <c r="A5621" s="178" t="s">
        <v>270</v>
      </c>
      <c r="B5621" s="178" t="s">
        <v>57</v>
      </c>
      <c r="C5621" s="178" t="s">
        <v>1428</v>
      </c>
      <c r="D5621" s="178" t="s">
        <v>8121</v>
      </c>
      <c r="E5621" s="179">
        <v>43244</v>
      </c>
      <c r="F5621" s="180">
        <v>55705</v>
      </c>
      <c r="G5621" s="180">
        <v>7444.28</v>
      </c>
      <c r="H5621" s="180">
        <v>0</v>
      </c>
      <c r="I5621" s="180">
        <f t="shared" si="174"/>
        <v>63149.279999999999</v>
      </c>
      <c r="J5621" s="177" t="str">
        <f t="shared" si="175"/>
        <v>Date &gt; 1920</v>
      </c>
    </row>
    <row r="5622" spans="1:10" x14ac:dyDescent="0.3">
      <c r="A5622" s="178" t="s">
        <v>270</v>
      </c>
      <c r="B5622" s="178" t="s">
        <v>57</v>
      </c>
      <c r="C5622" s="178" t="s">
        <v>1428</v>
      </c>
      <c r="D5622" s="178" t="s">
        <v>8121</v>
      </c>
      <c r="E5622" s="179">
        <v>43299</v>
      </c>
      <c r="F5622" s="180">
        <v>0</v>
      </c>
      <c r="G5622" s="180">
        <v>2997.97</v>
      </c>
      <c r="H5622" s="180">
        <v>0</v>
      </c>
      <c r="I5622" s="180">
        <f t="shared" si="174"/>
        <v>2997.97</v>
      </c>
      <c r="J5622" s="177" t="str">
        <f t="shared" si="175"/>
        <v>Date &gt; 1920</v>
      </c>
    </row>
    <row r="5623" spans="1:10" x14ac:dyDescent="0.3">
      <c r="A5623" s="178" t="s">
        <v>270</v>
      </c>
      <c r="B5623" s="178" t="s">
        <v>57</v>
      </c>
      <c r="C5623" s="178" t="s">
        <v>1428</v>
      </c>
      <c r="D5623" s="178" t="s">
        <v>8121</v>
      </c>
      <c r="E5623" s="179">
        <v>43362</v>
      </c>
      <c r="F5623" s="180">
        <v>0</v>
      </c>
      <c r="G5623" s="180">
        <v>4024.46</v>
      </c>
      <c r="H5623" s="180">
        <v>0.01</v>
      </c>
      <c r="I5623" s="180">
        <f t="shared" si="174"/>
        <v>4024.4700000000003</v>
      </c>
      <c r="J5623" s="177" t="str">
        <f t="shared" si="175"/>
        <v>Date &gt; 1920</v>
      </c>
    </row>
    <row r="5624" spans="1:10" x14ac:dyDescent="0.3">
      <c r="A5624" s="178" t="s">
        <v>270</v>
      </c>
      <c r="B5624" s="178" t="s">
        <v>57</v>
      </c>
      <c r="C5624" s="178" t="s">
        <v>1428</v>
      </c>
      <c r="D5624" s="178" t="s">
        <v>8121</v>
      </c>
      <c r="E5624" s="179">
        <v>43908</v>
      </c>
      <c r="F5624" s="180">
        <v>10000</v>
      </c>
      <c r="G5624" s="180">
        <v>3774.38</v>
      </c>
      <c r="H5624" s="180">
        <v>0</v>
      </c>
      <c r="I5624" s="180">
        <f t="shared" si="174"/>
        <v>13774.380000000001</v>
      </c>
      <c r="J5624" s="177" t="str">
        <f t="shared" si="175"/>
        <v>Date &gt; 1920</v>
      </c>
    </row>
    <row r="5625" spans="1:10" x14ac:dyDescent="0.3">
      <c r="A5625" s="178" t="s">
        <v>270</v>
      </c>
      <c r="B5625" s="178" t="s">
        <v>57</v>
      </c>
      <c r="C5625" s="178" t="s">
        <v>1428</v>
      </c>
      <c r="D5625" s="178" t="s">
        <v>8121</v>
      </c>
      <c r="E5625" s="179">
        <v>44216</v>
      </c>
      <c r="F5625" s="180">
        <v>72519</v>
      </c>
      <c r="G5625" s="180">
        <v>-2882.91</v>
      </c>
      <c r="H5625" s="180">
        <v>0</v>
      </c>
      <c r="I5625" s="180">
        <f t="shared" si="174"/>
        <v>69636.09</v>
      </c>
      <c r="J5625" s="177" t="str">
        <f t="shared" si="175"/>
        <v>Date &gt; 1920</v>
      </c>
    </row>
    <row r="5626" spans="1:10" x14ac:dyDescent="0.3">
      <c r="A5626" s="178" t="s">
        <v>270</v>
      </c>
      <c r="B5626" s="178" t="s">
        <v>57</v>
      </c>
      <c r="C5626" s="178" t="s">
        <v>1428</v>
      </c>
      <c r="D5626" s="178" t="s">
        <v>8122</v>
      </c>
      <c r="E5626" s="179">
        <v>43039</v>
      </c>
      <c r="F5626" s="180">
        <v>0</v>
      </c>
      <c r="G5626" s="180">
        <v>31600</v>
      </c>
      <c r="H5626" s="180">
        <v>7900</v>
      </c>
      <c r="I5626" s="180">
        <f t="shared" si="174"/>
        <v>39500</v>
      </c>
      <c r="J5626" s="177" t="str">
        <f t="shared" si="175"/>
        <v>Date &gt; 1920</v>
      </c>
    </row>
    <row r="5627" spans="1:10" x14ac:dyDescent="0.3">
      <c r="A5627" s="178" t="s">
        <v>270</v>
      </c>
      <c r="B5627" s="178" t="s">
        <v>57</v>
      </c>
      <c r="C5627" s="178" t="s">
        <v>1428</v>
      </c>
      <c r="D5627" s="178" t="s">
        <v>8122</v>
      </c>
      <c r="E5627" s="179">
        <v>43081</v>
      </c>
      <c r="F5627" s="180">
        <v>0</v>
      </c>
      <c r="G5627" s="180">
        <v>21520.799999999999</v>
      </c>
      <c r="H5627" s="180">
        <v>5380.2</v>
      </c>
      <c r="I5627" s="180">
        <f t="shared" si="174"/>
        <v>26901</v>
      </c>
      <c r="J5627" s="177" t="str">
        <f t="shared" si="175"/>
        <v>Date &gt; 1920</v>
      </c>
    </row>
    <row r="5628" spans="1:10" x14ac:dyDescent="0.3">
      <c r="A5628" s="178" t="s">
        <v>270</v>
      </c>
      <c r="B5628" s="178" t="s">
        <v>57</v>
      </c>
      <c r="C5628" s="178" t="s">
        <v>1428</v>
      </c>
      <c r="D5628" s="178" t="s">
        <v>8123</v>
      </c>
      <c r="E5628" s="179">
        <v>43039</v>
      </c>
      <c r="F5628" s="180">
        <v>0</v>
      </c>
      <c r="G5628" s="180">
        <v>2050000</v>
      </c>
      <c r="H5628" s="180">
        <v>0</v>
      </c>
      <c r="I5628" s="180">
        <f t="shared" si="174"/>
        <v>2050000</v>
      </c>
      <c r="J5628" s="177" t="str">
        <f t="shared" si="175"/>
        <v>Date &gt; 1920</v>
      </c>
    </row>
    <row r="5629" spans="1:10" x14ac:dyDescent="0.3">
      <c r="A5629" s="178" t="s">
        <v>270</v>
      </c>
      <c r="B5629" s="178" t="s">
        <v>57</v>
      </c>
      <c r="C5629" s="178" t="s">
        <v>1428</v>
      </c>
      <c r="D5629" s="178" t="s">
        <v>8123</v>
      </c>
      <c r="E5629" s="179">
        <v>43122</v>
      </c>
      <c r="F5629" s="180">
        <v>0</v>
      </c>
      <c r="G5629" s="180">
        <v>1034400</v>
      </c>
      <c r="H5629" s="180">
        <v>0</v>
      </c>
      <c r="I5629" s="180">
        <f t="shared" si="174"/>
        <v>1034400</v>
      </c>
      <c r="J5629" s="177" t="str">
        <f t="shared" si="175"/>
        <v>Date &gt; 1920</v>
      </c>
    </row>
    <row r="5630" spans="1:10" x14ac:dyDescent="0.3">
      <c r="A5630" s="178" t="s">
        <v>270</v>
      </c>
      <c r="B5630" s="178" t="s">
        <v>57</v>
      </c>
      <c r="C5630" s="178" t="s">
        <v>1428</v>
      </c>
      <c r="D5630" s="178" t="s">
        <v>8123</v>
      </c>
      <c r="E5630" s="179">
        <v>43132</v>
      </c>
      <c r="F5630" s="180">
        <v>0</v>
      </c>
      <c r="G5630" s="180">
        <v>42200</v>
      </c>
      <c r="H5630" s="180">
        <v>0</v>
      </c>
      <c r="I5630" s="180">
        <f t="shared" si="174"/>
        <v>42200</v>
      </c>
      <c r="J5630" s="177" t="str">
        <f t="shared" si="175"/>
        <v>Date &gt; 1920</v>
      </c>
    </row>
    <row r="5631" spans="1:10" x14ac:dyDescent="0.3">
      <c r="A5631" s="178" t="s">
        <v>270</v>
      </c>
      <c r="B5631" s="178" t="s">
        <v>57</v>
      </c>
      <c r="C5631" s="178" t="s">
        <v>1428</v>
      </c>
      <c r="D5631" s="178" t="s">
        <v>8123</v>
      </c>
      <c r="E5631" s="179">
        <v>43185</v>
      </c>
      <c r="F5631" s="180">
        <v>0</v>
      </c>
      <c r="G5631" s="180">
        <v>42200</v>
      </c>
      <c r="H5631" s="180">
        <v>-0.01</v>
      </c>
      <c r="I5631" s="180">
        <f t="shared" si="174"/>
        <v>42199.99</v>
      </c>
      <c r="J5631" s="177" t="str">
        <f t="shared" si="175"/>
        <v>Date &gt; 1920</v>
      </c>
    </row>
    <row r="5632" spans="1:10" x14ac:dyDescent="0.3">
      <c r="A5632" s="178" t="s">
        <v>270</v>
      </c>
      <c r="B5632" s="178" t="s">
        <v>57</v>
      </c>
      <c r="C5632" s="178" t="s">
        <v>1428</v>
      </c>
      <c r="D5632" s="178" t="s">
        <v>8124</v>
      </c>
      <c r="E5632" s="209">
        <v>0</v>
      </c>
      <c r="F5632" s="180">
        <v>0</v>
      </c>
      <c r="G5632" s="180">
        <v>40402.14</v>
      </c>
      <c r="H5632" s="180">
        <v>0</v>
      </c>
      <c r="I5632" s="180">
        <f t="shared" si="174"/>
        <v>40402.14</v>
      </c>
      <c r="J5632" s="177" t="str">
        <f t="shared" si="175"/>
        <v>Sketchy date</v>
      </c>
    </row>
    <row r="5633" spans="1:10" x14ac:dyDescent="0.3">
      <c r="A5633" s="178" t="s">
        <v>270</v>
      </c>
      <c r="B5633" s="178" t="s">
        <v>57</v>
      </c>
      <c r="C5633" s="178" t="s">
        <v>1428</v>
      </c>
      <c r="D5633" s="178" t="s">
        <v>8124</v>
      </c>
      <c r="E5633" s="209">
        <v>0</v>
      </c>
      <c r="F5633" s="180">
        <v>0</v>
      </c>
      <c r="G5633" s="180">
        <v>35152.339999999997</v>
      </c>
      <c r="H5633" s="180">
        <v>0</v>
      </c>
      <c r="I5633" s="180">
        <f t="shared" si="174"/>
        <v>35152.339999999997</v>
      </c>
      <c r="J5633" s="177" t="str">
        <f t="shared" si="175"/>
        <v>Sketchy date</v>
      </c>
    </row>
    <row r="5634" spans="1:10" x14ac:dyDescent="0.3">
      <c r="A5634" s="178" t="s">
        <v>270</v>
      </c>
      <c r="B5634" s="178" t="s">
        <v>57</v>
      </c>
      <c r="C5634" s="178" t="s">
        <v>1428</v>
      </c>
      <c r="D5634" s="178" t="s">
        <v>8124</v>
      </c>
      <c r="E5634" s="209">
        <v>0</v>
      </c>
      <c r="F5634" s="180">
        <v>0</v>
      </c>
      <c r="G5634" s="180">
        <v>48699.02</v>
      </c>
      <c r="H5634" s="180">
        <v>0</v>
      </c>
      <c r="I5634" s="180">
        <f t="shared" si="174"/>
        <v>48699.02</v>
      </c>
      <c r="J5634" s="177" t="str">
        <f t="shared" si="175"/>
        <v>Sketchy date</v>
      </c>
    </row>
    <row r="5635" spans="1:10" x14ac:dyDescent="0.3">
      <c r="A5635" s="178" t="s">
        <v>270</v>
      </c>
      <c r="B5635" s="178" t="s">
        <v>57</v>
      </c>
      <c r="C5635" s="178" t="s">
        <v>1428</v>
      </c>
      <c r="D5635" s="178" t="s">
        <v>8124</v>
      </c>
      <c r="E5635" s="209">
        <v>0</v>
      </c>
      <c r="F5635" s="180">
        <v>0</v>
      </c>
      <c r="G5635" s="180">
        <v>4339.7700000000004</v>
      </c>
      <c r="H5635" s="180">
        <v>0</v>
      </c>
      <c r="I5635" s="180">
        <f t="shared" si="174"/>
        <v>4339.7700000000004</v>
      </c>
      <c r="J5635" s="177" t="str">
        <f t="shared" si="175"/>
        <v>Sketchy date</v>
      </c>
    </row>
    <row r="5636" spans="1:10" x14ac:dyDescent="0.3">
      <c r="A5636" s="178" t="s">
        <v>270</v>
      </c>
      <c r="B5636" s="178" t="s">
        <v>57</v>
      </c>
      <c r="C5636" s="178" t="s">
        <v>1428</v>
      </c>
      <c r="D5636" s="178" t="s">
        <v>8124</v>
      </c>
      <c r="E5636" s="209">
        <v>0</v>
      </c>
      <c r="F5636" s="180">
        <v>0</v>
      </c>
      <c r="G5636" s="180">
        <v>140517.9</v>
      </c>
      <c r="H5636" s="180">
        <v>0</v>
      </c>
      <c r="I5636" s="180">
        <f t="shared" si="174"/>
        <v>140517.9</v>
      </c>
      <c r="J5636" s="177" t="str">
        <f t="shared" si="175"/>
        <v>Sketchy date</v>
      </c>
    </row>
    <row r="5637" spans="1:10" x14ac:dyDescent="0.3">
      <c r="A5637" s="178" t="s">
        <v>270</v>
      </c>
      <c r="B5637" s="178" t="s">
        <v>57</v>
      </c>
      <c r="C5637" s="178" t="s">
        <v>1428</v>
      </c>
      <c r="D5637" s="178" t="s">
        <v>8124</v>
      </c>
      <c r="E5637" s="209">
        <v>0</v>
      </c>
      <c r="F5637" s="180">
        <v>0</v>
      </c>
      <c r="G5637" s="180">
        <v>211635.26</v>
      </c>
      <c r="H5637" s="180">
        <v>0</v>
      </c>
      <c r="I5637" s="180">
        <f t="shared" ref="I5637:I5700" si="176">SUM(F5637:H5637)</f>
        <v>211635.26</v>
      </c>
      <c r="J5637" s="177" t="str">
        <f t="shared" ref="J5637:J5700" si="177">IF(OR(YEAR(E5637)&gt; 1920, ISBLANK(E5637)), "Date &gt; 1920", "Sketchy date")</f>
        <v>Sketchy date</v>
      </c>
    </row>
    <row r="5638" spans="1:10" x14ac:dyDescent="0.3">
      <c r="A5638" s="178" t="s">
        <v>270</v>
      </c>
      <c r="B5638" s="178" t="s">
        <v>57</v>
      </c>
      <c r="C5638" s="178" t="s">
        <v>1428</v>
      </c>
      <c r="D5638" s="178" t="s">
        <v>8125</v>
      </c>
      <c r="E5638" s="179">
        <v>25106</v>
      </c>
      <c r="F5638" s="180">
        <v>63337.82</v>
      </c>
      <c r="G5638" s="180">
        <v>31668.91</v>
      </c>
      <c r="H5638" s="180">
        <v>31668.91</v>
      </c>
      <c r="I5638" s="180">
        <f t="shared" si="176"/>
        <v>126675.64</v>
      </c>
      <c r="J5638" s="177" t="str">
        <f t="shared" si="177"/>
        <v>Date &gt; 1920</v>
      </c>
    </row>
    <row r="5639" spans="1:10" x14ac:dyDescent="0.3">
      <c r="A5639" s="178" t="s">
        <v>270</v>
      </c>
      <c r="B5639" s="178" t="s">
        <v>57</v>
      </c>
      <c r="C5639" s="178" t="s">
        <v>1428</v>
      </c>
      <c r="D5639" s="178" t="s">
        <v>8126</v>
      </c>
      <c r="E5639" s="179">
        <v>43412</v>
      </c>
      <c r="F5639" s="180">
        <v>533408</v>
      </c>
      <c r="G5639" s="180">
        <v>59267.92</v>
      </c>
      <c r="H5639" s="180">
        <v>0</v>
      </c>
      <c r="I5639" s="180">
        <f t="shared" si="176"/>
        <v>592675.92000000004</v>
      </c>
      <c r="J5639" s="177" t="str">
        <f t="shared" si="177"/>
        <v>Date &gt; 1920</v>
      </c>
    </row>
    <row r="5640" spans="1:10" x14ac:dyDescent="0.3">
      <c r="A5640" s="178" t="s">
        <v>270</v>
      </c>
      <c r="B5640" s="178" t="s">
        <v>57</v>
      </c>
      <c r="C5640" s="178" t="s">
        <v>1428</v>
      </c>
      <c r="D5640" s="178" t="s">
        <v>8126</v>
      </c>
      <c r="E5640" s="179">
        <v>43563</v>
      </c>
      <c r="F5640" s="180">
        <v>28424</v>
      </c>
      <c r="G5640" s="180">
        <v>3158.36</v>
      </c>
      <c r="H5640" s="180">
        <v>0</v>
      </c>
      <c r="I5640" s="180">
        <f t="shared" si="176"/>
        <v>31582.36</v>
      </c>
      <c r="J5640" s="177" t="str">
        <f t="shared" si="177"/>
        <v>Date &gt; 1920</v>
      </c>
    </row>
    <row r="5641" spans="1:10" x14ac:dyDescent="0.3">
      <c r="A5641" s="178" t="s">
        <v>270</v>
      </c>
      <c r="B5641" s="178" t="s">
        <v>57</v>
      </c>
      <c r="C5641" s="178" t="s">
        <v>1428</v>
      </c>
      <c r="D5641" s="178" t="s">
        <v>8126</v>
      </c>
      <c r="E5641" s="179">
        <v>43703</v>
      </c>
      <c r="F5641" s="180">
        <v>2921435</v>
      </c>
      <c r="G5641" s="180">
        <v>256154.72</v>
      </c>
      <c r="H5641" s="180">
        <v>154046.14000000001</v>
      </c>
      <c r="I5641" s="180">
        <f t="shared" si="176"/>
        <v>3331635.8600000003</v>
      </c>
      <c r="J5641" s="177" t="str">
        <f t="shared" si="177"/>
        <v>Date &gt; 1920</v>
      </c>
    </row>
    <row r="5642" spans="1:10" x14ac:dyDescent="0.3">
      <c r="A5642" s="178" t="s">
        <v>270</v>
      </c>
      <c r="B5642" s="178" t="s">
        <v>57</v>
      </c>
      <c r="C5642" s="178" t="s">
        <v>1428</v>
      </c>
      <c r="D5642" s="178" t="s">
        <v>8126</v>
      </c>
      <c r="E5642" s="179">
        <v>43752</v>
      </c>
      <c r="F5642" s="180">
        <v>4101493</v>
      </c>
      <c r="G5642" s="180">
        <v>354115.24</v>
      </c>
      <c r="H5642" s="180">
        <v>225879.8</v>
      </c>
      <c r="I5642" s="180">
        <f t="shared" si="176"/>
        <v>4681488.04</v>
      </c>
      <c r="J5642" s="177" t="str">
        <f t="shared" si="177"/>
        <v>Date &gt; 1920</v>
      </c>
    </row>
    <row r="5643" spans="1:10" x14ac:dyDescent="0.3">
      <c r="A5643" s="178" t="s">
        <v>270</v>
      </c>
      <c r="B5643" s="178" t="s">
        <v>57</v>
      </c>
      <c r="C5643" s="178" t="s">
        <v>1428</v>
      </c>
      <c r="D5643" s="178" t="s">
        <v>8126</v>
      </c>
      <c r="E5643" s="179">
        <v>43795</v>
      </c>
      <c r="F5643" s="180">
        <v>2006976</v>
      </c>
      <c r="G5643" s="180">
        <v>0</v>
      </c>
      <c r="H5643" s="180">
        <v>106046.08</v>
      </c>
      <c r="I5643" s="180">
        <f t="shared" si="176"/>
        <v>2113022.08</v>
      </c>
      <c r="J5643" s="177" t="str">
        <f t="shared" si="177"/>
        <v>Date &gt; 1920</v>
      </c>
    </row>
    <row r="5644" spans="1:10" x14ac:dyDescent="0.3">
      <c r="A5644" s="178" t="s">
        <v>270</v>
      </c>
      <c r="B5644" s="178" t="s">
        <v>57</v>
      </c>
      <c r="C5644" s="178" t="s">
        <v>1428</v>
      </c>
      <c r="D5644" s="178" t="s">
        <v>8126</v>
      </c>
      <c r="E5644" s="179">
        <v>43810</v>
      </c>
      <c r="F5644" s="180">
        <v>340893</v>
      </c>
      <c r="G5644" s="180">
        <v>0</v>
      </c>
      <c r="H5644" s="180">
        <v>15921.7</v>
      </c>
      <c r="I5644" s="180">
        <f t="shared" si="176"/>
        <v>356814.7</v>
      </c>
      <c r="J5644" s="177" t="str">
        <f t="shared" si="177"/>
        <v>Date &gt; 1920</v>
      </c>
    </row>
    <row r="5645" spans="1:10" x14ac:dyDescent="0.3">
      <c r="A5645" s="178" t="s">
        <v>270</v>
      </c>
      <c r="B5645" s="178" t="s">
        <v>57</v>
      </c>
      <c r="C5645" s="178" t="s">
        <v>1428</v>
      </c>
      <c r="D5645" s="178" t="s">
        <v>8126</v>
      </c>
      <c r="E5645" s="179">
        <v>43843</v>
      </c>
      <c r="F5645" s="180">
        <v>0</v>
      </c>
      <c r="G5645" s="180">
        <v>200939.63</v>
      </c>
      <c r="H5645" s="180">
        <v>34419.22</v>
      </c>
      <c r="I5645" s="180">
        <f t="shared" si="176"/>
        <v>235358.85</v>
      </c>
      <c r="J5645" s="177" t="str">
        <f t="shared" si="177"/>
        <v>Date &gt; 1920</v>
      </c>
    </row>
    <row r="5646" spans="1:10" x14ac:dyDescent="0.3">
      <c r="A5646" s="178" t="s">
        <v>270</v>
      </c>
      <c r="B5646" s="178" t="s">
        <v>57</v>
      </c>
      <c r="C5646" s="178" t="s">
        <v>1428</v>
      </c>
      <c r="D5646" s="178" t="s">
        <v>8126</v>
      </c>
      <c r="E5646" s="179">
        <v>43893</v>
      </c>
      <c r="F5646" s="180">
        <v>116816</v>
      </c>
      <c r="G5646" s="180">
        <v>0</v>
      </c>
      <c r="H5646" s="180">
        <v>4373.59</v>
      </c>
      <c r="I5646" s="180">
        <f t="shared" si="176"/>
        <v>121189.59</v>
      </c>
      <c r="J5646" s="177" t="str">
        <f t="shared" si="177"/>
        <v>Date &gt; 1920</v>
      </c>
    </row>
    <row r="5647" spans="1:10" x14ac:dyDescent="0.3">
      <c r="A5647" s="178" t="s">
        <v>270</v>
      </c>
      <c r="B5647" s="178" t="s">
        <v>57</v>
      </c>
      <c r="C5647" s="178" t="s">
        <v>1428</v>
      </c>
      <c r="D5647" s="178" t="s">
        <v>8126</v>
      </c>
      <c r="E5647" s="179">
        <v>43908</v>
      </c>
      <c r="F5647" s="180">
        <v>10000</v>
      </c>
      <c r="G5647" s="180">
        <v>0</v>
      </c>
      <c r="H5647" s="180">
        <v>-0.23</v>
      </c>
      <c r="I5647" s="180">
        <f t="shared" si="176"/>
        <v>9999.77</v>
      </c>
      <c r="J5647" s="177" t="str">
        <f t="shared" si="177"/>
        <v>Date &gt; 1920</v>
      </c>
    </row>
    <row r="5648" spans="1:10" x14ac:dyDescent="0.3">
      <c r="A5648" s="178" t="s">
        <v>270</v>
      </c>
      <c r="B5648" s="178" t="s">
        <v>57</v>
      </c>
      <c r="C5648" s="178" t="s">
        <v>1428</v>
      </c>
      <c r="D5648" s="178" t="s">
        <v>8126</v>
      </c>
      <c r="E5648" s="179">
        <v>43986</v>
      </c>
      <c r="F5648" s="180">
        <v>615965</v>
      </c>
      <c r="G5648" s="180">
        <v>0</v>
      </c>
      <c r="H5648" s="180">
        <v>593.73</v>
      </c>
      <c r="I5648" s="180">
        <f t="shared" si="176"/>
        <v>616558.73</v>
      </c>
      <c r="J5648" s="177" t="str">
        <f t="shared" si="177"/>
        <v>Date &gt; 1920</v>
      </c>
    </row>
    <row r="5649" spans="1:10" x14ac:dyDescent="0.3">
      <c r="A5649" s="178" t="s">
        <v>270</v>
      </c>
      <c r="B5649" s="178" t="s">
        <v>57</v>
      </c>
      <c r="C5649" s="178" t="s">
        <v>1428</v>
      </c>
      <c r="D5649" s="178" t="s">
        <v>8126</v>
      </c>
      <c r="E5649" s="179">
        <v>44063</v>
      </c>
      <c r="F5649" s="180">
        <v>50067</v>
      </c>
      <c r="G5649" s="180">
        <v>0</v>
      </c>
      <c r="H5649" s="180">
        <v>1485.02</v>
      </c>
      <c r="I5649" s="180">
        <f t="shared" si="176"/>
        <v>51552.02</v>
      </c>
      <c r="J5649" s="177" t="str">
        <f t="shared" si="177"/>
        <v>Date &gt; 1920</v>
      </c>
    </row>
    <row r="5650" spans="1:10" x14ac:dyDescent="0.3">
      <c r="A5650" s="178" t="s">
        <v>270</v>
      </c>
      <c r="B5650" s="178" t="s">
        <v>57</v>
      </c>
      <c r="C5650" s="178" t="s">
        <v>1428</v>
      </c>
      <c r="D5650" s="178" t="s">
        <v>8126</v>
      </c>
      <c r="E5650" s="179">
        <v>44124</v>
      </c>
      <c r="F5650" s="180">
        <v>40574</v>
      </c>
      <c r="G5650" s="180">
        <v>0</v>
      </c>
      <c r="H5650" s="180">
        <v>9997.84</v>
      </c>
      <c r="I5650" s="180">
        <f t="shared" si="176"/>
        <v>50571.839999999997</v>
      </c>
      <c r="J5650" s="177" t="str">
        <f t="shared" si="177"/>
        <v>Date &gt; 1920</v>
      </c>
    </row>
    <row r="5651" spans="1:10" x14ac:dyDescent="0.3">
      <c r="A5651" s="178" t="s">
        <v>270</v>
      </c>
      <c r="B5651" s="178" t="s">
        <v>57</v>
      </c>
      <c r="C5651" s="178" t="s">
        <v>1428</v>
      </c>
      <c r="D5651" s="178" t="s">
        <v>8127</v>
      </c>
      <c r="E5651" s="209">
        <v>0</v>
      </c>
      <c r="F5651" s="180">
        <v>52440</v>
      </c>
      <c r="G5651" s="180">
        <v>6554.98</v>
      </c>
      <c r="H5651" s="180">
        <v>6554.81</v>
      </c>
      <c r="I5651" s="180">
        <f t="shared" si="176"/>
        <v>65549.789999999994</v>
      </c>
      <c r="J5651" s="177" t="str">
        <f t="shared" si="177"/>
        <v>Sketchy date</v>
      </c>
    </row>
    <row r="5652" spans="1:10" x14ac:dyDescent="0.3">
      <c r="A5652" s="178" t="s">
        <v>270</v>
      </c>
      <c r="B5652" s="178" t="s">
        <v>57</v>
      </c>
      <c r="C5652" s="178" t="s">
        <v>1428</v>
      </c>
      <c r="D5652" s="178" t="s">
        <v>8127</v>
      </c>
      <c r="E5652" s="179">
        <v>43810</v>
      </c>
      <c r="F5652" s="180">
        <v>6496</v>
      </c>
      <c r="G5652" s="180">
        <v>811.92</v>
      </c>
      <c r="H5652" s="180">
        <v>811.31</v>
      </c>
      <c r="I5652" s="180">
        <f t="shared" si="176"/>
        <v>8119.23</v>
      </c>
      <c r="J5652" s="177" t="str">
        <f t="shared" si="177"/>
        <v>Date &gt; 1920</v>
      </c>
    </row>
    <row r="5653" spans="1:10" x14ac:dyDescent="0.3">
      <c r="A5653" s="178" t="s">
        <v>270</v>
      </c>
      <c r="B5653" s="178" t="s">
        <v>57</v>
      </c>
      <c r="C5653" s="178" t="s">
        <v>1428</v>
      </c>
      <c r="D5653" s="178" t="s">
        <v>8127</v>
      </c>
      <c r="E5653" s="179">
        <v>43810</v>
      </c>
      <c r="F5653" s="180">
        <v>83986</v>
      </c>
      <c r="G5653" s="180">
        <v>10498.46</v>
      </c>
      <c r="H5653" s="180">
        <v>10500.07</v>
      </c>
      <c r="I5653" s="180">
        <f t="shared" si="176"/>
        <v>104984.53</v>
      </c>
      <c r="J5653" s="177" t="str">
        <f t="shared" si="177"/>
        <v>Date &gt; 1920</v>
      </c>
    </row>
    <row r="5654" spans="1:10" x14ac:dyDescent="0.3">
      <c r="A5654" s="178" t="s">
        <v>270</v>
      </c>
      <c r="B5654" s="178" t="s">
        <v>57</v>
      </c>
      <c r="C5654" s="178" t="s">
        <v>1428</v>
      </c>
      <c r="D5654" s="178" t="s">
        <v>8127</v>
      </c>
      <c r="E5654" s="179">
        <v>43893</v>
      </c>
      <c r="F5654" s="180">
        <v>30042</v>
      </c>
      <c r="G5654" s="180">
        <v>3755.31</v>
      </c>
      <c r="H5654" s="180">
        <v>3755.86</v>
      </c>
      <c r="I5654" s="180">
        <f t="shared" si="176"/>
        <v>37553.17</v>
      </c>
      <c r="J5654" s="177" t="str">
        <f t="shared" si="177"/>
        <v>Date &gt; 1920</v>
      </c>
    </row>
    <row r="5655" spans="1:10" x14ac:dyDescent="0.3">
      <c r="A5655" s="178" t="s">
        <v>270</v>
      </c>
      <c r="B5655" s="178" t="s">
        <v>57</v>
      </c>
      <c r="C5655" s="178" t="s">
        <v>1428</v>
      </c>
      <c r="D5655" s="178" t="s">
        <v>8127</v>
      </c>
      <c r="E5655" s="179">
        <v>43928</v>
      </c>
      <c r="F5655" s="180">
        <v>55467</v>
      </c>
      <c r="G5655" s="180">
        <v>6933.31</v>
      </c>
      <c r="H5655" s="180">
        <v>6932.79</v>
      </c>
      <c r="I5655" s="180">
        <f t="shared" si="176"/>
        <v>69333.099999999991</v>
      </c>
      <c r="J5655" s="177" t="str">
        <f t="shared" si="177"/>
        <v>Date &gt; 1920</v>
      </c>
    </row>
    <row r="5656" spans="1:10" x14ac:dyDescent="0.3">
      <c r="A5656" s="178" t="s">
        <v>270</v>
      </c>
      <c r="B5656" s="178" t="s">
        <v>57</v>
      </c>
      <c r="C5656" s="178" t="s">
        <v>1428</v>
      </c>
      <c r="D5656" s="178" t="s">
        <v>8127</v>
      </c>
      <c r="E5656" s="179">
        <v>43986</v>
      </c>
      <c r="F5656" s="180">
        <v>56463</v>
      </c>
      <c r="G5656" s="180">
        <v>7057.95</v>
      </c>
      <c r="H5656" s="180">
        <v>7058.54</v>
      </c>
      <c r="I5656" s="180">
        <f t="shared" si="176"/>
        <v>70579.489999999991</v>
      </c>
      <c r="J5656" s="177" t="str">
        <f t="shared" si="177"/>
        <v>Date &gt; 1920</v>
      </c>
    </row>
    <row r="5657" spans="1:10" x14ac:dyDescent="0.3">
      <c r="A5657" s="178" t="s">
        <v>270</v>
      </c>
      <c r="B5657" s="178" t="s">
        <v>57</v>
      </c>
      <c r="C5657" s="178" t="s">
        <v>1428</v>
      </c>
      <c r="D5657" s="178" t="s">
        <v>8127</v>
      </c>
      <c r="E5657" s="179">
        <v>44034</v>
      </c>
      <c r="F5657" s="180">
        <v>27733</v>
      </c>
      <c r="G5657" s="180">
        <v>3466.65</v>
      </c>
      <c r="H5657" s="180">
        <v>3466.89</v>
      </c>
      <c r="I5657" s="180">
        <f t="shared" si="176"/>
        <v>34666.54</v>
      </c>
      <c r="J5657" s="177" t="str">
        <f t="shared" si="177"/>
        <v>Date &gt; 1920</v>
      </c>
    </row>
    <row r="5658" spans="1:10" x14ac:dyDescent="0.3">
      <c r="A5658" s="178" t="s">
        <v>270</v>
      </c>
      <c r="B5658" s="178" t="s">
        <v>57</v>
      </c>
      <c r="C5658" s="178" t="s">
        <v>1428</v>
      </c>
      <c r="D5658" s="178" t="s">
        <v>8127</v>
      </c>
      <c r="E5658" s="179">
        <v>44034</v>
      </c>
      <c r="F5658" s="180">
        <v>27734</v>
      </c>
      <c r="G5658" s="180">
        <v>3466.66</v>
      </c>
      <c r="H5658" s="180">
        <v>3465.9</v>
      </c>
      <c r="I5658" s="180">
        <f t="shared" si="176"/>
        <v>34666.559999999998</v>
      </c>
      <c r="J5658" s="177" t="str">
        <f t="shared" si="177"/>
        <v>Date &gt; 1920</v>
      </c>
    </row>
    <row r="5659" spans="1:10" x14ac:dyDescent="0.3">
      <c r="A5659" s="178" t="s">
        <v>270</v>
      </c>
      <c r="B5659" s="178" t="s">
        <v>57</v>
      </c>
      <c r="C5659" s="178" t="s">
        <v>1428</v>
      </c>
      <c r="D5659" s="178" t="s">
        <v>8127</v>
      </c>
      <c r="E5659" s="179">
        <v>44063</v>
      </c>
      <c r="F5659" s="180">
        <v>11093</v>
      </c>
      <c r="G5659" s="180">
        <v>1386.66</v>
      </c>
      <c r="H5659" s="180">
        <v>1386.96</v>
      </c>
      <c r="I5659" s="180">
        <f t="shared" si="176"/>
        <v>13866.619999999999</v>
      </c>
      <c r="J5659" s="177" t="str">
        <f t="shared" si="177"/>
        <v>Date &gt; 1920</v>
      </c>
    </row>
    <row r="5660" spans="1:10" x14ac:dyDescent="0.3">
      <c r="A5660" s="178" t="s">
        <v>270</v>
      </c>
      <c r="B5660" s="178" t="s">
        <v>57</v>
      </c>
      <c r="C5660" s="178" t="s">
        <v>1428</v>
      </c>
      <c r="D5660" s="178" t="s">
        <v>8127</v>
      </c>
      <c r="E5660" s="179">
        <v>44092</v>
      </c>
      <c r="F5660" s="180">
        <v>22187</v>
      </c>
      <c r="G5660" s="180">
        <v>2773.33</v>
      </c>
      <c r="H5660" s="180">
        <v>2772.92</v>
      </c>
      <c r="I5660" s="180">
        <f t="shared" si="176"/>
        <v>27733.25</v>
      </c>
      <c r="J5660" s="177" t="str">
        <f t="shared" si="177"/>
        <v>Date &gt; 1920</v>
      </c>
    </row>
    <row r="5661" spans="1:10" x14ac:dyDescent="0.3">
      <c r="A5661" s="178" t="s">
        <v>270</v>
      </c>
      <c r="B5661" s="178" t="s">
        <v>57</v>
      </c>
      <c r="C5661" s="178" t="s">
        <v>1428</v>
      </c>
      <c r="D5661" s="178" t="s">
        <v>8127</v>
      </c>
      <c r="E5661" s="179">
        <v>44123</v>
      </c>
      <c r="F5661" s="180">
        <v>47493</v>
      </c>
      <c r="G5661" s="180">
        <v>5936.67</v>
      </c>
      <c r="H5661" s="180">
        <v>5937.06</v>
      </c>
      <c r="I5661" s="180">
        <f t="shared" si="176"/>
        <v>59366.729999999996</v>
      </c>
      <c r="J5661" s="177" t="str">
        <f t="shared" si="177"/>
        <v>Date &gt; 1920</v>
      </c>
    </row>
    <row r="5662" spans="1:10" x14ac:dyDescent="0.3">
      <c r="A5662" s="178" t="s">
        <v>270</v>
      </c>
      <c r="B5662" s="178" t="s">
        <v>57</v>
      </c>
      <c r="C5662" s="178" t="s">
        <v>1428</v>
      </c>
      <c r="D5662" s="178" t="s">
        <v>8127</v>
      </c>
      <c r="E5662" s="179">
        <v>44144</v>
      </c>
      <c r="F5662" s="180">
        <v>46613</v>
      </c>
      <c r="G5662" s="180">
        <v>5826.65</v>
      </c>
      <c r="H5662" s="180">
        <v>5826.83</v>
      </c>
      <c r="I5662" s="180">
        <f t="shared" si="176"/>
        <v>58266.48</v>
      </c>
      <c r="J5662" s="177" t="str">
        <f t="shared" si="177"/>
        <v>Date &gt; 1920</v>
      </c>
    </row>
    <row r="5663" spans="1:10" x14ac:dyDescent="0.3">
      <c r="A5663" s="178" t="s">
        <v>270</v>
      </c>
      <c r="B5663" s="178" t="s">
        <v>57</v>
      </c>
      <c r="C5663" s="178" t="s">
        <v>1428</v>
      </c>
      <c r="D5663" s="178" t="s">
        <v>8127</v>
      </c>
      <c r="E5663" s="179">
        <v>44174</v>
      </c>
      <c r="F5663" s="180">
        <v>29133</v>
      </c>
      <c r="G5663" s="180">
        <v>3641.65</v>
      </c>
      <c r="H5663" s="180">
        <v>3641.89</v>
      </c>
      <c r="I5663" s="180">
        <f t="shared" si="176"/>
        <v>36416.54</v>
      </c>
      <c r="J5663" s="177" t="str">
        <f t="shared" si="177"/>
        <v>Date &gt; 1920</v>
      </c>
    </row>
    <row r="5664" spans="1:10" x14ac:dyDescent="0.3">
      <c r="A5664" s="178" t="s">
        <v>270</v>
      </c>
      <c r="B5664" s="178" t="s">
        <v>57</v>
      </c>
      <c r="C5664" s="178" t="s">
        <v>1428</v>
      </c>
      <c r="D5664" s="178" t="s">
        <v>8100</v>
      </c>
      <c r="E5664" s="209">
        <v>0</v>
      </c>
      <c r="F5664" s="180">
        <v>0</v>
      </c>
      <c r="G5664" s="180">
        <v>29050</v>
      </c>
      <c r="H5664" s="180">
        <v>12450</v>
      </c>
      <c r="I5664" s="180">
        <f t="shared" si="176"/>
        <v>41500</v>
      </c>
      <c r="J5664" s="177" t="str">
        <f t="shared" si="177"/>
        <v>Sketchy date</v>
      </c>
    </row>
    <row r="5665" spans="1:10" x14ac:dyDescent="0.3">
      <c r="A5665" s="178" t="s">
        <v>270</v>
      </c>
      <c r="B5665" s="178" t="s">
        <v>57</v>
      </c>
      <c r="C5665" s="178" t="s">
        <v>1428</v>
      </c>
      <c r="D5665" s="178" t="s">
        <v>8128</v>
      </c>
      <c r="E5665" s="209">
        <v>0</v>
      </c>
      <c r="F5665" s="180">
        <v>36564</v>
      </c>
      <c r="G5665" s="180">
        <v>2031.36</v>
      </c>
      <c r="H5665" s="180">
        <v>2736.53</v>
      </c>
      <c r="I5665" s="180">
        <f t="shared" si="176"/>
        <v>41331.89</v>
      </c>
      <c r="J5665" s="177" t="str">
        <f t="shared" si="177"/>
        <v>Sketchy date</v>
      </c>
    </row>
    <row r="5666" spans="1:10" x14ac:dyDescent="0.3">
      <c r="A5666" s="178" t="s">
        <v>270</v>
      </c>
      <c r="B5666" s="178" t="s">
        <v>57</v>
      </c>
      <c r="C5666" s="178" t="s">
        <v>1428</v>
      </c>
      <c r="D5666" s="178" t="s">
        <v>8128</v>
      </c>
      <c r="E5666" s="179">
        <v>43810</v>
      </c>
      <c r="F5666" s="180">
        <v>217789</v>
      </c>
      <c r="G5666" s="180">
        <v>12099.54</v>
      </c>
      <c r="H5666" s="180">
        <v>15625.89</v>
      </c>
      <c r="I5666" s="180">
        <f t="shared" si="176"/>
        <v>245514.43</v>
      </c>
      <c r="J5666" s="177" t="str">
        <f t="shared" si="177"/>
        <v>Date &gt; 1920</v>
      </c>
    </row>
    <row r="5667" spans="1:10" x14ac:dyDescent="0.3">
      <c r="A5667" s="178" t="s">
        <v>270</v>
      </c>
      <c r="B5667" s="178" t="s">
        <v>57</v>
      </c>
      <c r="C5667" s="178" t="s">
        <v>1428</v>
      </c>
      <c r="D5667" s="178" t="s">
        <v>8128</v>
      </c>
      <c r="E5667" s="179">
        <v>43810</v>
      </c>
      <c r="F5667" s="180">
        <v>138021</v>
      </c>
      <c r="G5667" s="180">
        <v>7667.93</v>
      </c>
      <c r="H5667" s="180">
        <v>11193.18</v>
      </c>
      <c r="I5667" s="180">
        <f t="shared" si="176"/>
        <v>156882.10999999999</v>
      </c>
      <c r="J5667" s="177" t="str">
        <f t="shared" si="177"/>
        <v>Date &gt; 1920</v>
      </c>
    </row>
    <row r="5668" spans="1:10" x14ac:dyDescent="0.3">
      <c r="A5668" s="178" t="s">
        <v>270</v>
      </c>
      <c r="B5668" s="178" t="s">
        <v>57</v>
      </c>
      <c r="C5668" s="178" t="s">
        <v>1428</v>
      </c>
      <c r="D5668" s="178" t="s">
        <v>8128</v>
      </c>
      <c r="E5668" s="179">
        <v>43893</v>
      </c>
      <c r="F5668" s="180">
        <v>75871</v>
      </c>
      <c r="G5668" s="180">
        <v>4215.03</v>
      </c>
      <c r="H5668" s="180">
        <v>6093.82</v>
      </c>
      <c r="I5668" s="180">
        <f t="shared" si="176"/>
        <v>86179.85</v>
      </c>
      <c r="J5668" s="177" t="str">
        <f t="shared" si="177"/>
        <v>Date &gt; 1920</v>
      </c>
    </row>
    <row r="5669" spans="1:10" x14ac:dyDescent="0.3">
      <c r="A5669" s="178" t="s">
        <v>270</v>
      </c>
      <c r="B5669" s="178" t="s">
        <v>57</v>
      </c>
      <c r="C5669" s="178" t="s">
        <v>1428</v>
      </c>
      <c r="D5669" s="178" t="s">
        <v>8128</v>
      </c>
      <c r="E5669" s="179">
        <v>43928</v>
      </c>
      <c r="F5669" s="180">
        <v>164918</v>
      </c>
      <c r="G5669" s="180">
        <v>9162.17</v>
      </c>
      <c r="H5669" s="180">
        <v>12451.83</v>
      </c>
      <c r="I5669" s="180">
        <f t="shared" si="176"/>
        <v>186532</v>
      </c>
      <c r="J5669" s="177" t="str">
        <f t="shared" si="177"/>
        <v>Date &gt; 1920</v>
      </c>
    </row>
    <row r="5670" spans="1:10" x14ac:dyDescent="0.3">
      <c r="A5670" s="178" t="s">
        <v>270</v>
      </c>
      <c r="B5670" s="178" t="s">
        <v>57</v>
      </c>
      <c r="C5670" s="178" t="s">
        <v>1428</v>
      </c>
      <c r="D5670" s="178" t="s">
        <v>8128</v>
      </c>
      <c r="E5670" s="179">
        <v>44034</v>
      </c>
      <c r="F5670" s="180">
        <v>17600</v>
      </c>
      <c r="G5670" s="180">
        <v>977.81</v>
      </c>
      <c r="H5670" s="180">
        <v>1448.19</v>
      </c>
      <c r="I5670" s="180">
        <f t="shared" si="176"/>
        <v>20026</v>
      </c>
      <c r="J5670" s="177" t="str">
        <f t="shared" si="177"/>
        <v>Date &gt; 1920</v>
      </c>
    </row>
    <row r="5671" spans="1:10" x14ac:dyDescent="0.3">
      <c r="A5671" s="178" t="s">
        <v>270</v>
      </c>
      <c r="B5671" s="178" t="s">
        <v>57</v>
      </c>
      <c r="C5671" s="178" t="s">
        <v>1428</v>
      </c>
      <c r="D5671" s="178" t="s">
        <v>8128</v>
      </c>
      <c r="E5671" s="179">
        <v>44034</v>
      </c>
      <c r="F5671" s="180">
        <v>25840</v>
      </c>
      <c r="G5671" s="180">
        <v>1435.6</v>
      </c>
      <c r="H5671" s="180">
        <v>1906.22</v>
      </c>
      <c r="I5671" s="180">
        <f t="shared" si="176"/>
        <v>29181.82</v>
      </c>
      <c r="J5671" s="177" t="str">
        <f t="shared" si="177"/>
        <v>Date &gt; 1920</v>
      </c>
    </row>
    <row r="5672" spans="1:10" x14ac:dyDescent="0.3">
      <c r="A5672" s="178" t="s">
        <v>270</v>
      </c>
      <c r="B5672" s="178" t="s">
        <v>57</v>
      </c>
      <c r="C5672" s="178" t="s">
        <v>1428</v>
      </c>
      <c r="D5672" s="178" t="s">
        <v>8128</v>
      </c>
      <c r="E5672" s="179">
        <v>44063</v>
      </c>
      <c r="F5672" s="180">
        <v>17600</v>
      </c>
      <c r="G5672" s="180">
        <v>977.81</v>
      </c>
      <c r="H5672" s="180">
        <v>1448.2</v>
      </c>
      <c r="I5672" s="180">
        <f t="shared" si="176"/>
        <v>20026.010000000002</v>
      </c>
      <c r="J5672" s="177" t="str">
        <f t="shared" si="177"/>
        <v>Date &gt; 1920</v>
      </c>
    </row>
    <row r="5673" spans="1:10" x14ac:dyDescent="0.3">
      <c r="A5673" s="178" t="s">
        <v>270</v>
      </c>
      <c r="B5673" s="178" t="s">
        <v>57</v>
      </c>
      <c r="C5673" s="178" t="s">
        <v>1428</v>
      </c>
      <c r="D5673" s="178" t="s">
        <v>8128</v>
      </c>
      <c r="E5673" s="179">
        <v>44092</v>
      </c>
      <c r="F5673" s="180">
        <v>26401</v>
      </c>
      <c r="G5673" s="180">
        <v>1466.71</v>
      </c>
      <c r="H5673" s="180">
        <v>2171.29</v>
      </c>
      <c r="I5673" s="180">
        <f t="shared" si="176"/>
        <v>30039</v>
      </c>
      <c r="J5673" s="177" t="str">
        <f t="shared" si="177"/>
        <v>Date &gt; 1920</v>
      </c>
    </row>
    <row r="5674" spans="1:10" x14ac:dyDescent="0.3">
      <c r="A5674" s="178" t="s">
        <v>270</v>
      </c>
      <c r="B5674" s="178" t="s">
        <v>57</v>
      </c>
      <c r="C5674" s="178" t="s">
        <v>1428</v>
      </c>
      <c r="D5674" s="178" t="s">
        <v>8128</v>
      </c>
      <c r="E5674" s="179">
        <v>44123</v>
      </c>
      <c r="F5674" s="180">
        <v>29991</v>
      </c>
      <c r="G5674" s="180">
        <v>1666.11</v>
      </c>
      <c r="H5674" s="180">
        <v>2369.84</v>
      </c>
      <c r="I5674" s="180">
        <f t="shared" si="176"/>
        <v>34026.949999999997</v>
      </c>
      <c r="J5674" s="177" t="str">
        <f t="shared" si="177"/>
        <v>Date &gt; 1920</v>
      </c>
    </row>
    <row r="5675" spans="1:10" x14ac:dyDescent="0.3">
      <c r="A5675" s="178" t="s">
        <v>270</v>
      </c>
      <c r="B5675" s="178" t="s">
        <v>57</v>
      </c>
      <c r="C5675" s="178" t="s">
        <v>1428</v>
      </c>
      <c r="D5675" s="178" t="s">
        <v>8128</v>
      </c>
      <c r="E5675" s="179">
        <v>44144</v>
      </c>
      <c r="F5675" s="180">
        <v>17600</v>
      </c>
      <c r="G5675" s="180">
        <v>977.81</v>
      </c>
      <c r="H5675" s="180">
        <v>121317.19</v>
      </c>
      <c r="I5675" s="180">
        <f t="shared" si="176"/>
        <v>139895</v>
      </c>
      <c r="J5675" s="177" t="str">
        <f t="shared" si="177"/>
        <v>Date &gt; 1920</v>
      </c>
    </row>
    <row r="5676" spans="1:10" x14ac:dyDescent="0.3">
      <c r="A5676" s="178" t="s">
        <v>270</v>
      </c>
      <c r="B5676" s="178" t="s">
        <v>57</v>
      </c>
      <c r="C5676" s="178" t="s">
        <v>1428</v>
      </c>
      <c r="D5676" s="178" t="s">
        <v>8128</v>
      </c>
      <c r="E5676" s="179">
        <v>44174</v>
      </c>
      <c r="F5676" s="180">
        <v>36140</v>
      </c>
      <c r="G5676" s="180">
        <v>2007.81</v>
      </c>
      <c r="H5676" s="180">
        <v>2478.19</v>
      </c>
      <c r="I5676" s="180">
        <f t="shared" si="176"/>
        <v>40626</v>
      </c>
      <c r="J5676" s="177" t="str">
        <f t="shared" si="177"/>
        <v>Date &gt; 1920</v>
      </c>
    </row>
    <row r="5677" spans="1:10" x14ac:dyDescent="0.3">
      <c r="A5677" s="178" t="s">
        <v>270</v>
      </c>
      <c r="B5677" s="178" t="s">
        <v>57</v>
      </c>
      <c r="C5677" s="178" t="s">
        <v>1428</v>
      </c>
      <c r="D5677" s="178" t="s">
        <v>8128</v>
      </c>
      <c r="E5677" s="179">
        <v>44216</v>
      </c>
      <c r="F5677" s="180">
        <v>44896</v>
      </c>
      <c r="G5677" s="180">
        <v>2494.2199999999998</v>
      </c>
      <c r="H5677" s="180">
        <v>2964</v>
      </c>
      <c r="I5677" s="180">
        <f t="shared" si="176"/>
        <v>50354.22</v>
      </c>
      <c r="J5677" s="177" t="str">
        <f t="shared" si="177"/>
        <v>Date &gt; 1920</v>
      </c>
    </row>
    <row r="5678" spans="1:10" x14ac:dyDescent="0.3">
      <c r="A5678" s="178" t="s">
        <v>270</v>
      </c>
      <c r="B5678" s="178" t="s">
        <v>57</v>
      </c>
      <c r="C5678" s="178" t="s">
        <v>1428</v>
      </c>
      <c r="D5678" s="178" t="s">
        <v>8129</v>
      </c>
      <c r="E5678" s="179">
        <v>43699</v>
      </c>
      <c r="F5678" s="180">
        <v>0</v>
      </c>
      <c r="G5678" s="180">
        <v>757535.46</v>
      </c>
      <c r="H5678" s="180">
        <v>0</v>
      </c>
      <c r="I5678" s="180">
        <f t="shared" si="176"/>
        <v>757535.46</v>
      </c>
      <c r="J5678" s="177" t="str">
        <f t="shared" si="177"/>
        <v>Date &gt; 1920</v>
      </c>
    </row>
    <row r="5679" spans="1:10" x14ac:dyDescent="0.3">
      <c r="A5679" s="178" t="s">
        <v>270</v>
      </c>
      <c r="B5679" s="178" t="s">
        <v>57</v>
      </c>
      <c r="C5679" s="178" t="s">
        <v>1428</v>
      </c>
      <c r="D5679" s="178" t="s">
        <v>8130</v>
      </c>
      <c r="E5679" s="179">
        <v>43997</v>
      </c>
      <c r="F5679" s="180">
        <v>0</v>
      </c>
      <c r="G5679" s="180">
        <v>27544.3</v>
      </c>
      <c r="H5679" s="180">
        <v>11804.7</v>
      </c>
      <c r="I5679" s="180">
        <f t="shared" si="176"/>
        <v>39349</v>
      </c>
      <c r="J5679" s="177" t="str">
        <f t="shared" si="177"/>
        <v>Date &gt; 1920</v>
      </c>
    </row>
    <row r="5680" spans="1:10" x14ac:dyDescent="0.3">
      <c r="A5680" s="178" t="s">
        <v>270</v>
      </c>
      <c r="B5680" s="178" t="s">
        <v>57</v>
      </c>
      <c r="C5680" s="178" t="s">
        <v>1428</v>
      </c>
      <c r="D5680" s="178" t="s">
        <v>8131</v>
      </c>
      <c r="E5680" s="179">
        <v>44144</v>
      </c>
      <c r="F5680" s="180">
        <v>735990</v>
      </c>
      <c r="G5680" s="180">
        <v>6835.5</v>
      </c>
      <c r="H5680" s="180">
        <v>2929.5</v>
      </c>
      <c r="I5680" s="180">
        <f t="shared" si="176"/>
        <v>745755</v>
      </c>
      <c r="J5680" s="177" t="str">
        <f t="shared" si="177"/>
        <v>Date &gt; 1920</v>
      </c>
    </row>
    <row r="5681" spans="1:10" x14ac:dyDescent="0.3">
      <c r="A5681" s="178" t="s">
        <v>270</v>
      </c>
      <c r="B5681" s="178" t="s">
        <v>57</v>
      </c>
      <c r="C5681" s="178" t="s">
        <v>1428</v>
      </c>
      <c r="D5681" s="178" t="s">
        <v>8131</v>
      </c>
      <c r="E5681" s="179">
        <v>44174</v>
      </c>
      <c r="F5681" s="180">
        <v>816390.3</v>
      </c>
      <c r="G5681" s="180">
        <v>0</v>
      </c>
      <c r="H5681" s="180">
        <v>0.88</v>
      </c>
      <c r="I5681" s="180">
        <f t="shared" si="176"/>
        <v>816391.18</v>
      </c>
      <c r="J5681" s="177" t="str">
        <f t="shared" si="177"/>
        <v>Date &gt; 1920</v>
      </c>
    </row>
    <row r="5682" spans="1:10" x14ac:dyDescent="0.3">
      <c r="A5682" s="178" t="s">
        <v>270</v>
      </c>
      <c r="B5682" s="178" t="s">
        <v>57</v>
      </c>
      <c r="C5682" s="178" t="s">
        <v>1428</v>
      </c>
      <c r="D5682" s="178" t="s">
        <v>8132</v>
      </c>
      <c r="E5682" s="179">
        <v>44033</v>
      </c>
      <c r="F5682" s="180">
        <v>0</v>
      </c>
      <c r="G5682" s="180">
        <v>29699.040000000001</v>
      </c>
      <c r="H5682" s="180">
        <v>12728.16</v>
      </c>
      <c r="I5682" s="180">
        <f t="shared" si="176"/>
        <v>42427.199999999997</v>
      </c>
      <c r="J5682" s="177" t="str">
        <f t="shared" si="177"/>
        <v>Date &gt; 1920</v>
      </c>
    </row>
    <row r="5683" spans="1:10" x14ac:dyDescent="0.3">
      <c r="A5683" s="178" t="s">
        <v>270</v>
      </c>
      <c r="B5683" s="178" t="s">
        <v>57</v>
      </c>
      <c r="C5683" s="178" t="s">
        <v>1428</v>
      </c>
      <c r="D5683" s="178" t="s">
        <v>8132</v>
      </c>
      <c r="E5683" s="179">
        <v>44077</v>
      </c>
      <c r="F5683" s="180">
        <v>0</v>
      </c>
      <c r="G5683" s="180">
        <v>3842.39</v>
      </c>
      <c r="H5683" s="180">
        <v>1646.74</v>
      </c>
      <c r="I5683" s="180">
        <f t="shared" si="176"/>
        <v>5489.13</v>
      </c>
      <c r="J5683" s="177" t="str">
        <f t="shared" si="177"/>
        <v>Date &gt; 1920</v>
      </c>
    </row>
    <row r="5684" spans="1:10" x14ac:dyDescent="0.3">
      <c r="A5684" s="178" t="s">
        <v>270</v>
      </c>
      <c r="B5684" s="178" t="s">
        <v>57</v>
      </c>
      <c r="C5684" s="178" t="s">
        <v>1428</v>
      </c>
      <c r="D5684" s="178" t="s">
        <v>8132</v>
      </c>
      <c r="E5684" s="179">
        <v>44111</v>
      </c>
      <c r="F5684" s="180">
        <v>0</v>
      </c>
      <c r="G5684" s="180">
        <v>6962.29</v>
      </c>
      <c r="H5684" s="180">
        <v>2983.84</v>
      </c>
      <c r="I5684" s="180">
        <f t="shared" si="176"/>
        <v>9946.130000000001</v>
      </c>
      <c r="J5684" s="177" t="str">
        <f t="shared" si="177"/>
        <v>Date &gt; 1920</v>
      </c>
    </row>
    <row r="5685" spans="1:10" x14ac:dyDescent="0.3">
      <c r="A5685" s="178" t="s">
        <v>270</v>
      </c>
      <c r="B5685" s="178" t="s">
        <v>57</v>
      </c>
      <c r="C5685" s="178" t="s">
        <v>1428</v>
      </c>
      <c r="D5685" s="178" t="s">
        <v>8132</v>
      </c>
      <c r="E5685" s="179">
        <v>44140</v>
      </c>
      <c r="F5685" s="180">
        <v>0</v>
      </c>
      <c r="G5685" s="180">
        <v>6027.95</v>
      </c>
      <c r="H5685" s="180">
        <v>2583.4</v>
      </c>
      <c r="I5685" s="180">
        <f t="shared" si="176"/>
        <v>8611.35</v>
      </c>
      <c r="J5685" s="177" t="str">
        <f t="shared" si="177"/>
        <v>Date &gt; 1920</v>
      </c>
    </row>
    <row r="5686" spans="1:10" x14ac:dyDescent="0.3">
      <c r="A5686" s="178" t="s">
        <v>270</v>
      </c>
      <c r="B5686" s="178" t="s">
        <v>57</v>
      </c>
      <c r="C5686" s="178" t="s">
        <v>1428</v>
      </c>
      <c r="D5686" s="178" t="s">
        <v>8132</v>
      </c>
      <c r="E5686" s="179">
        <v>44201</v>
      </c>
      <c r="F5686" s="180">
        <v>0</v>
      </c>
      <c r="G5686" s="180">
        <v>916.59</v>
      </c>
      <c r="H5686" s="180">
        <v>392.83</v>
      </c>
      <c r="I5686" s="180">
        <f t="shared" si="176"/>
        <v>1309.42</v>
      </c>
      <c r="J5686" s="177" t="str">
        <f t="shared" si="177"/>
        <v>Date &gt; 1920</v>
      </c>
    </row>
    <row r="5687" spans="1:10" x14ac:dyDescent="0.3">
      <c r="A5687" s="178" t="s">
        <v>270</v>
      </c>
      <c r="B5687" s="178" t="s">
        <v>57</v>
      </c>
      <c r="C5687" s="178" t="s">
        <v>1428</v>
      </c>
      <c r="D5687" s="178" t="s">
        <v>8132</v>
      </c>
      <c r="E5687" s="179">
        <v>44279</v>
      </c>
      <c r="F5687" s="180">
        <v>0</v>
      </c>
      <c r="G5687" s="180">
        <v>5154.38</v>
      </c>
      <c r="H5687" s="180">
        <v>2209.02</v>
      </c>
      <c r="I5687" s="180">
        <f t="shared" si="176"/>
        <v>7363.4</v>
      </c>
      <c r="J5687" s="177" t="str">
        <f t="shared" si="177"/>
        <v>Date &gt; 1920</v>
      </c>
    </row>
    <row r="5688" spans="1:10" x14ac:dyDescent="0.3">
      <c r="A5688" s="178" t="s">
        <v>270</v>
      </c>
      <c r="B5688" s="178" t="s">
        <v>57</v>
      </c>
      <c r="C5688" s="178" t="s">
        <v>1428</v>
      </c>
      <c r="D5688" s="178" t="s">
        <v>8133</v>
      </c>
      <c r="E5688" s="179">
        <v>25415</v>
      </c>
      <c r="F5688" s="180">
        <v>51990.36</v>
      </c>
      <c r="G5688" s="180">
        <v>25995.17</v>
      </c>
      <c r="H5688" s="180">
        <v>25995.18</v>
      </c>
      <c r="I5688" s="180">
        <f t="shared" si="176"/>
        <v>103980.70999999999</v>
      </c>
      <c r="J5688" s="177" t="str">
        <f t="shared" si="177"/>
        <v>Date &gt; 1920</v>
      </c>
    </row>
    <row r="5689" spans="1:10" x14ac:dyDescent="0.3">
      <c r="A5689" s="178" t="s">
        <v>270</v>
      </c>
      <c r="B5689" s="178" t="s">
        <v>57</v>
      </c>
      <c r="C5689" s="178" t="s">
        <v>1428</v>
      </c>
      <c r="D5689" s="178" t="s">
        <v>8134</v>
      </c>
      <c r="E5689" s="179">
        <v>25218</v>
      </c>
      <c r="F5689" s="180">
        <v>0</v>
      </c>
      <c r="G5689" s="180">
        <v>15107.91</v>
      </c>
      <c r="H5689" s="180">
        <v>15107.92</v>
      </c>
      <c r="I5689" s="180">
        <f t="shared" si="176"/>
        <v>30215.83</v>
      </c>
      <c r="J5689" s="177" t="str">
        <f t="shared" si="177"/>
        <v>Date &gt; 1920</v>
      </c>
    </row>
    <row r="5690" spans="1:10" x14ac:dyDescent="0.3">
      <c r="A5690" s="178" t="s">
        <v>270</v>
      </c>
      <c r="B5690" s="178" t="s">
        <v>57</v>
      </c>
      <c r="C5690" s="178" t="s">
        <v>1428</v>
      </c>
      <c r="D5690" s="178" t="s">
        <v>8135</v>
      </c>
      <c r="E5690" s="179">
        <v>25566</v>
      </c>
      <c r="F5690" s="180">
        <v>0</v>
      </c>
      <c r="G5690" s="180">
        <v>61381.02</v>
      </c>
      <c r="H5690" s="180">
        <v>61381.03</v>
      </c>
      <c r="I5690" s="180">
        <f t="shared" si="176"/>
        <v>122762.04999999999</v>
      </c>
      <c r="J5690" s="177" t="str">
        <f t="shared" si="177"/>
        <v>Date &gt; 1920</v>
      </c>
    </row>
    <row r="5691" spans="1:10" x14ac:dyDescent="0.3">
      <c r="A5691" s="178" t="s">
        <v>270</v>
      </c>
      <c r="B5691" s="178" t="s">
        <v>57</v>
      </c>
      <c r="C5691" s="178" t="s">
        <v>1428</v>
      </c>
      <c r="D5691" s="178" t="s">
        <v>8136</v>
      </c>
      <c r="E5691" s="179">
        <v>26073</v>
      </c>
      <c r="F5691" s="180">
        <v>0</v>
      </c>
      <c r="G5691" s="180">
        <v>16497.5</v>
      </c>
      <c r="H5691" s="180">
        <v>16497.5</v>
      </c>
      <c r="I5691" s="180">
        <f t="shared" si="176"/>
        <v>32995</v>
      </c>
      <c r="J5691" s="177" t="str">
        <f t="shared" si="177"/>
        <v>Date &gt; 1920</v>
      </c>
    </row>
    <row r="5692" spans="1:10" x14ac:dyDescent="0.3">
      <c r="A5692" s="178" t="s">
        <v>270</v>
      </c>
      <c r="B5692" s="178" t="s">
        <v>57</v>
      </c>
      <c r="C5692" s="178" t="s">
        <v>1428</v>
      </c>
      <c r="D5692" s="178" t="s">
        <v>6462</v>
      </c>
      <c r="E5692" s="179">
        <v>26535</v>
      </c>
      <c r="F5692" s="180">
        <v>0</v>
      </c>
      <c r="G5692" s="180">
        <v>4997.5</v>
      </c>
      <c r="H5692" s="180">
        <v>4997.5</v>
      </c>
      <c r="I5692" s="180">
        <f t="shared" si="176"/>
        <v>9995</v>
      </c>
      <c r="J5692" s="177" t="str">
        <f t="shared" si="177"/>
        <v>Date &gt; 1920</v>
      </c>
    </row>
    <row r="5693" spans="1:10" x14ac:dyDescent="0.3">
      <c r="A5693" s="178" t="s">
        <v>270</v>
      </c>
      <c r="B5693" s="178" t="s">
        <v>57</v>
      </c>
      <c r="C5693" s="178" t="s">
        <v>1428</v>
      </c>
      <c r="D5693" s="178" t="s">
        <v>8137</v>
      </c>
      <c r="E5693" s="179">
        <v>27592</v>
      </c>
      <c r="F5693" s="180">
        <v>1204571.55</v>
      </c>
      <c r="G5693" s="180">
        <v>446000</v>
      </c>
      <c r="H5693" s="180">
        <v>523745.32</v>
      </c>
      <c r="I5693" s="180">
        <f t="shared" si="176"/>
        <v>2174316.87</v>
      </c>
      <c r="J5693" s="177" t="str">
        <f t="shared" si="177"/>
        <v>Date &gt; 1920</v>
      </c>
    </row>
    <row r="5694" spans="1:10" x14ac:dyDescent="0.3">
      <c r="A5694" s="178" t="s">
        <v>270</v>
      </c>
      <c r="B5694" s="178" t="s">
        <v>57</v>
      </c>
      <c r="C5694" s="178" t="s">
        <v>1428</v>
      </c>
      <c r="D5694" s="178" t="s">
        <v>8138</v>
      </c>
      <c r="E5694" s="179">
        <v>27501</v>
      </c>
      <c r="F5694" s="180">
        <v>2240996.65</v>
      </c>
      <c r="G5694" s="180">
        <v>304000</v>
      </c>
      <c r="H5694" s="180">
        <v>1500123.66</v>
      </c>
      <c r="I5694" s="180">
        <f t="shared" si="176"/>
        <v>4045120.3099999996</v>
      </c>
      <c r="J5694" s="177" t="str">
        <f t="shared" si="177"/>
        <v>Date &gt; 1920</v>
      </c>
    </row>
    <row r="5695" spans="1:10" x14ac:dyDescent="0.3">
      <c r="A5695" s="178" t="s">
        <v>270</v>
      </c>
      <c r="B5695" s="178" t="s">
        <v>57</v>
      </c>
      <c r="C5695" s="178" t="s">
        <v>1428</v>
      </c>
      <c r="D5695" s="178" t="s">
        <v>6462</v>
      </c>
      <c r="E5695" s="179">
        <v>26773</v>
      </c>
      <c r="F5695" s="180">
        <v>0</v>
      </c>
      <c r="G5695" s="180">
        <v>2400</v>
      </c>
      <c r="H5695" s="180">
        <v>2400</v>
      </c>
      <c r="I5695" s="180">
        <f t="shared" si="176"/>
        <v>4800</v>
      </c>
      <c r="J5695" s="177" t="str">
        <f t="shared" si="177"/>
        <v>Date &gt; 1920</v>
      </c>
    </row>
    <row r="5696" spans="1:10" x14ac:dyDescent="0.3">
      <c r="A5696" s="178" t="s">
        <v>270</v>
      </c>
      <c r="B5696" s="178" t="s">
        <v>57</v>
      </c>
      <c r="C5696" s="178" t="s">
        <v>1428</v>
      </c>
      <c r="D5696" s="178" t="s">
        <v>6462</v>
      </c>
      <c r="E5696" s="179">
        <v>27130</v>
      </c>
      <c r="F5696" s="180">
        <v>0</v>
      </c>
      <c r="G5696" s="180">
        <v>20186.66</v>
      </c>
      <c r="H5696" s="180">
        <v>10093.34</v>
      </c>
      <c r="I5696" s="180">
        <f t="shared" si="176"/>
        <v>30280</v>
      </c>
      <c r="J5696" s="177" t="str">
        <f t="shared" si="177"/>
        <v>Date &gt; 1920</v>
      </c>
    </row>
    <row r="5697" spans="1:10" x14ac:dyDescent="0.3">
      <c r="A5697" s="178" t="s">
        <v>270</v>
      </c>
      <c r="B5697" s="178" t="s">
        <v>57</v>
      </c>
      <c r="C5697" s="178" t="s">
        <v>1428</v>
      </c>
      <c r="D5697" s="178" t="s">
        <v>6462</v>
      </c>
      <c r="E5697" s="179">
        <v>27198</v>
      </c>
      <c r="F5697" s="180">
        <v>0</v>
      </c>
      <c r="G5697" s="180">
        <v>3010.46</v>
      </c>
      <c r="H5697" s="180">
        <v>1505.23</v>
      </c>
      <c r="I5697" s="180">
        <f t="shared" si="176"/>
        <v>4515.6900000000005</v>
      </c>
      <c r="J5697" s="177" t="str">
        <f t="shared" si="177"/>
        <v>Date &gt; 1920</v>
      </c>
    </row>
    <row r="5698" spans="1:10" x14ac:dyDescent="0.3">
      <c r="A5698" s="178" t="s">
        <v>270</v>
      </c>
      <c r="B5698" s="178" t="s">
        <v>57</v>
      </c>
      <c r="C5698" s="178" t="s">
        <v>1428</v>
      </c>
      <c r="D5698" s="178" t="s">
        <v>6473</v>
      </c>
      <c r="E5698" s="179">
        <v>27613</v>
      </c>
      <c r="F5698" s="180">
        <v>12316.72</v>
      </c>
      <c r="G5698" s="180">
        <v>2463.35</v>
      </c>
      <c r="H5698" s="180">
        <v>1642.23</v>
      </c>
      <c r="I5698" s="180">
        <f t="shared" si="176"/>
        <v>16422.3</v>
      </c>
      <c r="J5698" s="177" t="str">
        <f t="shared" si="177"/>
        <v>Date &gt; 1920</v>
      </c>
    </row>
    <row r="5699" spans="1:10" x14ac:dyDescent="0.3">
      <c r="A5699" s="178" t="s">
        <v>270</v>
      </c>
      <c r="B5699" s="178" t="s">
        <v>57</v>
      </c>
      <c r="C5699" s="178" t="s">
        <v>1428</v>
      </c>
      <c r="D5699" s="178" t="s">
        <v>6462</v>
      </c>
      <c r="E5699" s="179">
        <v>27764</v>
      </c>
      <c r="F5699" s="180">
        <v>0</v>
      </c>
      <c r="G5699" s="180">
        <v>61133</v>
      </c>
      <c r="H5699" s="180">
        <v>30567</v>
      </c>
      <c r="I5699" s="180">
        <f t="shared" si="176"/>
        <v>91700</v>
      </c>
      <c r="J5699" s="177" t="str">
        <f t="shared" si="177"/>
        <v>Date &gt; 1920</v>
      </c>
    </row>
    <row r="5700" spans="1:10" x14ac:dyDescent="0.3">
      <c r="A5700" s="178" t="s">
        <v>270</v>
      </c>
      <c r="B5700" s="178" t="s">
        <v>57</v>
      </c>
      <c r="C5700" s="178" t="s">
        <v>1428</v>
      </c>
      <c r="D5700" s="178" t="s">
        <v>6462</v>
      </c>
      <c r="E5700" s="179">
        <v>28181</v>
      </c>
      <c r="F5700" s="180">
        <v>0</v>
      </c>
      <c r="G5700" s="180">
        <v>3974.03</v>
      </c>
      <c r="H5700" s="180">
        <v>1987.02</v>
      </c>
      <c r="I5700" s="180">
        <f t="shared" si="176"/>
        <v>5961.05</v>
      </c>
      <c r="J5700" s="177" t="str">
        <f t="shared" si="177"/>
        <v>Date &gt; 1920</v>
      </c>
    </row>
    <row r="5701" spans="1:10" x14ac:dyDescent="0.3">
      <c r="A5701" s="178" t="s">
        <v>270</v>
      </c>
      <c r="B5701" s="178" t="s">
        <v>57</v>
      </c>
      <c r="C5701" s="178" t="s">
        <v>1428</v>
      </c>
      <c r="D5701" s="178" t="s">
        <v>8139</v>
      </c>
      <c r="E5701" s="179">
        <v>28321</v>
      </c>
      <c r="F5701" s="180">
        <v>0</v>
      </c>
      <c r="G5701" s="180">
        <v>955.92</v>
      </c>
      <c r="H5701" s="180">
        <v>955.92</v>
      </c>
      <c r="I5701" s="180">
        <f t="shared" ref="I5701:I5764" si="178">SUM(F5701:H5701)</f>
        <v>1911.84</v>
      </c>
      <c r="J5701" s="177" t="str">
        <f t="shared" ref="J5701:J5764" si="179">IF(OR(YEAR(E5701)&gt; 1920, ISBLANK(E5701)), "Date &gt; 1920", "Sketchy date")</f>
        <v>Date &gt; 1920</v>
      </c>
    </row>
    <row r="5702" spans="1:10" x14ac:dyDescent="0.3">
      <c r="A5702" s="178" t="s">
        <v>270</v>
      </c>
      <c r="B5702" s="178" t="s">
        <v>57</v>
      </c>
      <c r="C5702" s="178" t="s">
        <v>1428</v>
      </c>
      <c r="D5702" s="178" t="s">
        <v>8140</v>
      </c>
      <c r="E5702" s="179">
        <v>32401</v>
      </c>
      <c r="F5702" s="180">
        <v>1151004.81</v>
      </c>
      <c r="G5702" s="180">
        <v>9728.14</v>
      </c>
      <c r="H5702" s="180">
        <v>131796.56</v>
      </c>
      <c r="I5702" s="180">
        <f t="shared" si="178"/>
        <v>1292529.51</v>
      </c>
      <c r="J5702" s="177" t="str">
        <f t="shared" si="179"/>
        <v>Date &gt; 1920</v>
      </c>
    </row>
    <row r="5703" spans="1:10" x14ac:dyDescent="0.3">
      <c r="A5703" s="178" t="s">
        <v>270</v>
      </c>
      <c r="B5703" s="178" t="s">
        <v>57</v>
      </c>
      <c r="C5703" s="178" t="s">
        <v>1428</v>
      </c>
      <c r="D5703" s="178" t="s">
        <v>6462</v>
      </c>
      <c r="E5703" s="179">
        <v>28648</v>
      </c>
      <c r="F5703" s="180">
        <v>0</v>
      </c>
      <c r="G5703" s="180">
        <v>5378.87</v>
      </c>
      <c r="H5703" s="180">
        <v>2689.44</v>
      </c>
      <c r="I5703" s="180">
        <f t="shared" si="178"/>
        <v>8068.3099999999995</v>
      </c>
      <c r="J5703" s="177" t="str">
        <f t="shared" si="179"/>
        <v>Date &gt; 1920</v>
      </c>
    </row>
    <row r="5704" spans="1:10" x14ac:dyDescent="0.3">
      <c r="A5704" s="178" t="s">
        <v>270</v>
      </c>
      <c r="B5704" s="178" t="s">
        <v>57</v>
      </c>
      <c r="C5704" s="178" t="s">
        <v>1428</v>
      </c>
      <c r="D5704" s="178" t="s">
        <v>8141</v>
      </c>
      <c r="E5704" s="179">
        <v>28843</v>
      </c>
      <c r="F5704" s="180">
        <v>0</v>
      </c>
      <c r="G5704" s="180">
        <v>6136.54</v>
      </c>
      <c r="H5704" s="180">
        <v>3068.27</v>
      </c>
      <c r="I5704" s="180">
        <f t="shared" si="178"/>
        <v>9204.81</v>
      </c>
      <c r="J5704" s="177" t="str">
        <f t="shared" si="179"/>
        <v>Date &gt; 1920</v>
      </c>
    </row>
    <row r="5705" spans="1:10" x14ac:dyDescent="0.3">
      <c r="A5705" s="178" t="s">
        <v>270</v>
      </c>
      <c r="B5705" s="178" t="s">
        <v>57</v>
      </c>
      <c r="C5705" s="178" t="s">
        <v>1428</v>
      </c>
      <c r="D5705" s="178" t="s">
        <v>8142</v>
      </c>
      <c r="E5705" s="179">
        <v>29577</v>
      </c>
      <c r="F5705" s="180">
        <v>393346</v>
      </c>
      <c r="G5705" s="180">
        <v>11478.29</v>
      </c>
      <c r="H5705" s="180">
        <v>46701.96</v>
      </c>
      <c r="I5705" s="180">
        <f t="shared" si="178"/>
        <v>451526.25</v>
      </c>
      <c r="J5705" s="177" t="str">
        <f t="shared" si="179"/>
        <v>Date &gt; 1920</v>
      </c>
    </row>
    <row r="5706" spans="1:10" x14ac:dyDescent="0.3">
      <c r="A5706" s="178" t="s">
        <v>270</v>
      </c>
      <c r="B5706" s="178" t="s">
        <v>57</v>
      </c>
      <c r="C5706" s="178" t="s">
        <v>1428</v>
      </c>
      <c r="D5706" s="178" t="s">
        <v>8143</v>
      </c>
      <c r="E5706" s="179">
        <v>28906</v>
      </c>
      <c r="F5706" s="180">
        <v>0</v>
      </c>
      <c r="G5706" s="180">
        <v>25679</v>
      </c>
      <c r="H5706" s="180">
        <v>12847.95</v>
      </c>
      <c r="I5706" s="180">
        <f t="shared" si="178"/>
        <v>38526.949999999997</v>
      </c>
      <c r="J5706" s="177" t="str">
        <f t="shared" si="179"/>
        <v>Date &gt; 1920</v>
      </c>
    </row>
    <row r="5707" spans="1:10" x14ac:dyDescent="0.3">
      <c r="A5707" s="178" t="s">
        <v>270</v>
      </c>
      <c r="B5707" s="178" t="s">
        <v>57</v>
      </c>
      <c r="C5707" s="178" t="s">
        <v>1428</v>
      </c>
      <c r="D5707" s="178" t="s">
        <v>8144</v>
      </c>
      <c r="E5707" s="179">
        <v>29215</v>
      </c>
      <c r="F5707" s="180">
        <v>0</v>
      </c>
      <c r="G5707" s="180">
        <v>50000</v>
      </c>
      <c r="H5707" s="180">
        <v>42945.75</v>
      </c>
      <c r="I5707" s="180">
        <f t="shared" si="178"/>
        <v>92945.75</v>
      </c>
      <c r="J5707" s="177" t="str">
        <f t="shared" si="179"/>
        <v>Date &gt; 1920</v>
      </c>
    </row>
    <row r="5708" spans="1:10" x14ac:dyDescent="0.3">
      <c r="A5708" s="178" t="s">
        <v>270</v>
      </c>
      <c r="B5708" s="178" t="s">
        <v>57</v>
      </c>
      <c r="C5708" s="178" t="s">
        <v>1428</v>
      </c>
      <c r="D5708" s="178" t="s">
        <v>8145</v>
      </c>
      <c r="E5708" s="179">
        <v>29446</v>
      </c>
      <c r="F5708" s="180">
        <v>230753.64</v>
      </c>
      <c r="G5708" s="180">
        <v>28844.21</v>
      </c>
      <c r="H5708" s="180">
        <v>28844.21</v>
      </c>
      <c r="I5708" s="180">
        <f t="shared" si="178"/>
        <v>288442.06</v>
      </c>
      <c r="J5708" s="177" t="str">
        <f t="shared" si="179"/>
        <v>Date &gt; 1920</v>
      </c>
    </row>
    <row r="5709" spans="1:10" x14ac:dyDescent="0.3">
      <c r="A5709" s="178" t="s">
        <v>270</v>
      </c>
      <c r="B5709" s="178" t="s">
        <v>57</v>
      </c>
      <c r="C5709" s="178" t="s">
        <v>1428</v>
      </c>
      <c r="D5709" s="178" t="s">
        <v>8146</v>
      </c>
      <c r="E5709" s="179">
        <v>29213</v>
      </c>
      <c r="F5709" s="180">
        <v>39254.120000000003</v>
      </c>
      <c r="G5709" s="180">
        <v>0</v>
      </c>
      <c r="H5709" s="180">
        <v>4361.57</v>
      </c>
      <c r="I5709" s="180">
        <f t="shared" si="178"/>
        <v>43615.69</v>
      </c>
      <c r="J5709" s="177" t="str">
        <f t="shared" si="179"/>
        <v>Date &gt; 1920</v>
      </c>
    </row>
    <row r="5710" spans="1:10" x14ac:dyDescent="0.3">
      <c r="A5710" s="178" t="s">
        <v>270</v>
      </c>
      <c r="B5710" s="178" t="s">
        <v>57</v>
      </c>
      <c r="C5710" s="178" t="s">
        <v>1428</v>
      </c>
      <c r="D5710" s="178" t="s">
        <v>8146</v>
      </c>
      <c r="E5710" s="179">
        <v>29431</v>
      </c>
      <c r="F5710" s="180">
        <v>162874.82999999999</v>
      </c>
      <c r="G5710" s="180">
        <v>25266.12</v>
      </c>
      <c r="H5710" s="180">
        <v>25266.12</v>
      </c>
      <c r="I5710" s="180">
        <f t="shared" si="178"/>
        <v>213407.06999999998</v>
      </c>
      <c r="J5710" s="177" t="str">
        <f t="shared" si="179"/>
        <v>Date &gt; 1920</v>
      </c>
    </row>
    <row r="5711" spans="1:10" x14ac:dyDescent="0.3">
      <c r="A5711" s="178" t="s">
        <v>270</v>
      </c>
      <c r="B5711" s="178" t="s">
        <v>57</v>
      </c>
      <c r="C5711" s="178" t="s">
        <v>1428</v>
      </c>
      <c r="D5711" s="178" t="s">
        <v>8146</v>
      </c>
      <c r="E5711" s="179">
        <v>29451</v>
      </c>
      <c r="F5711" s="180">
        <v>183623.58</v>
      </c>
      <c r="G5711" s="180">
        <v>22952.94</v>
      </c>
      <c r="H5711" s="180">
        <v>22952.94</v>
      </c>
      <c r="I5711" s="180">
        <f t="shared" si="178"/>
        <v>229529.46</v>
      </c>
      <c r="J5711" s="177" t="str">
        <f t="shared" si="179"/>
        <v>Date &gt; 1920</v>
      </c>
    </row>
    <row r="5712" spans="1:10" x14ac:dyDescent="0.3">
      <c r="A5712" s="178" t="s">
        <v>270</v>
      </c>
      <c r="B5712" s="178" t="s">
        <v>57</v>
      </c>
      <c r="C5712" s="178" t="s">
        <v>1428</v>
      </c>
      <c r="D5712" s="178" t="s">
        <v>8146</v>
      </c>
      <c r="E5712" s="179">
        <v>29483</v>
      </c>
      <c r="F5712" s="180">
        <v>475344.71</v>
      </c>
      <c r="G5712" s="180">
        <v>40963.519999999997</v>
      </c>
      <c r="H5712" s="180">
        <v>57367.59</v>
      </c>
      <c r="I5712" s="180">
        <f t="shared" si="178"/>
        <v>573675.82000000007</v>
      </c>
      <c r="J5712" s="177" t="str">
        <f t="shared" si="179"/>
        <v>Date &gt; 1920</v>
      </c>
    </row>
    <row r="5713" spans="1:10" x14ac:dyDescent="0.3">
      <c r="A5713" s="178" t="s">
        <v>270</v>
      </c>
      <c r="B5713" s="178" t="s">
        <v>57</v>
      </c>
      <c r="C5713" s="178" t="s">
        <v>1428</v>
      </c>
      <c r="D5713" s="178" t="s">
        <v>8146</v>
      </c>
      <c r="E5713" s="179">
        <v>29566</v>
      </c>
      <c r="F5713" s="180">
        <v>213272.55</v>
      </c>
      <c r="G5713" s="180">
        <v>10331.39</v>
      </c>
      <c r="H5713" s="180">
        <v>25008.71</v>
      </c>
      <c r="I5713" s="180">
        <f t="shared" si="178"/>
        <v>248612.65</v>
      </c>
      <c r="J5713" s="177" t="str">
        <f t="shared" si="179"/>
        <v>Date &gt; 1920</v>
      </c>
    </row>
    <row r="5714" spans="1:10" x14ac:dyDescent="0.3">
      <c r="A5714" s="178" t="s">
        <v>270</v>
      </c>
      <c r="B5714" s="178" t="s">
        <v>57</v>
      </c>
      <c r="C5714" s="178" t="s">
        <v>1428</v>
      </c>
      <c r="D5714" s="178" t="s">
        <v>8146</v>
      </c>
      <c r="E5714" s="179">
        <v>29641</v>
      </c>
      <c r="F5714" s="180">
        <v>62957.97</v>
      </c>
      <c r="G5714" s="180">
        <v>7784.17</v>
      </c>
      <c r="H5714" s="180">
        <v>7860.23</v>
      </c>
      <c r="I5714" s="180">
        <f t="shared" si="178"/>
        <v>78602.37</v>
      </c>
      <c r="J5714" s="177" t="str">
        <f t="shared" si="179"/>
        <v>Date &gt; 1920</v>
      </c>
    </row>
    <row r="5715" spans="1:10" x14ac:dyDescent="0.3">
      <c r="A5715" s="178" t="s">
        <v>270</v>
      </c>
      <c r="B5715" s="178" t="s">
        <v>57</v>
      </c>
      <c r="C5715" s="178" t="s">
        <v>1428</v>
      </c>
      <c r="D5715" s="178" t="s">
        <v>8146</v>
      </c>
      <c r="E5715" s="179">
        <v>29773</v>
      </c>
      <c r="F5715" s="180">
        <v>36844.03</v>
      </c>
      <c r="G5715" s="180">
        <v>18005.2</v>
      </c>
      <c r="H5715" s="180">
        <v>13602.82</v>
      </c>
      <c r="I5715" s="180">
        <f t="shared" si="178"/>
        <v>68452.049999999988</v>
      </c>
      <c r="J5715" s="177" t="str">
        <f t="shared" si="179"/>
        <v>Date &gt; 1920</v>
      </c>
    </row>
    <row r="5716" spans="1:10" x14ac:dyDescent="0.3">
      <c r="A5716" s="178" t="s">
        <v>270</v>
      </c>
      <c r="B5716" s="178" t="s">
        <v>57</v>
      </c>
      <c r="C5716" s="178" t="s">
        <v>1428</v>
      </c>
      <c r="D5716" s="178" t="s">
        <v>8146</v>
      </c>
      <c r="E5716" s="179">
        <v>29976</v>
      </c>
      <c r="F5716" s="180">
        <v>28795.200000000001</v>
      </c>
      <c r="G5716" s="180">
        <v>1876.73</v>
      </c>
      <c r="H5716" s="180">
        <v>1381.69</v>
      </c>
      <c r="I5716" s="180">
        <f t="shared" si="178"/>
        <v>32053.62</v>
      </c>
      <c r="J5716" s="177" t="str">
        <f t="shared" si="179"/>
        <v>Date &gt; 1920</v>
      </c>
    </row>
    <row r="5717" spans="1:10" x14ac:dyDescent="0.3">
      <c r="A5717" s="178" t="s">
        <v>270</v>
      </c>
      <c r="B5717" s="178" t="s">
        <v>57</v>
      </c>
      <c r="C5717" s="178" t="s">
        <v>1428</v>
      </c>
      <c r="D5717" s="178" t="s">
        <v>8146</v>
      </c>
      <c r="E5717" s="179">
        <v>30348</v>
      </c>
      <c r="F5717" s="180">
        <v>42293.43</v>
      </c>
      <c r="G5717" s="180">
        <v>0</v>
      </c>
      <c r="H5717" s="180">
        <v>4645.57</v>
      </c>
      <c r="I5717" s="180">
        <f t="shared" si="178"/>
        <v>46939</v>
      </c>
      <c r="J5717" s="177" t="str">
        <f t="shared" si="179"/>
        <v>Date &gt; 1920</v>
      </c>
    </row>
    <row r="5718" spans="1:10" x14ac:dyDescent="0.3">
      <c r="A5718" s="178" t="s">
        <v>270</v>
      </c>
      <c r="B5718" s="178" t="s">
        <v>57</v>
      </c>
      <c r="C5718" s="178" t="s">
        <v>1428</v>
      </c>
      <c r="D5718" s="178" t="s">
        <v>8146</v>
      </c>
      <c r="E5718" s="179">
        <v>32132</v>
      </c>
      <c r="F5718" s="180">
        <v>0</v>
      </c>
      <c r="G5718" s="180">
        <v>7851.85</v>
      </c>
      <c r="H5718" s="180">
        <v>1909.56</v>
      </c>
      <c r="I5718" s="180">
        <f t="shared" si="178"/>
        <v>9761.41</v>
      </c>
      <c r="J5718" s="177" t="str">
        <f t="shared" si="179"/>
        <v>Date &gt; 1920</v>
      </c>
    </row>
    <row r="5719" spans="1:10" x14ac:dyDescent="0.3">
      <c r="A5719" s="178" t="s">
        <v>270</v>
      </c>
      <c r="B5719" s="178" t="s">
        <v>57</v>
      </c>
      <c r="C5719" s="178" t="s">
        <v>1428</v>
      </c>
      <c r="D5719" s="178" t="s">
        <v>8146</v>
      </c>
      <c r="E5719" s="179">
        <v>32735</v>
      </c>
      <c r="F5719" s="180">
        <v>7353.04</v>
      </c>
      <c r="G5719" s="180">
        <v>0</v>
      </c>
      <c r="H5719" s="180">
        <v>0</v>
      </c>
      <c r="I5719" s="180">
        <f t="shared" si="178"/>
        <v>7353.04</v>
      </c>
      <c r="J5719" s="177" t="str">
        <f t="shared" si="179"/>
        <v>Date &gt; 1920</v>
      </c>
    </row>
    <row r="5720" spans="1:10" x14ac:dyDescent="0.3">
      <c r="A5720" s="178" t="s">
        <v>270</v>
      </c>
      <c r="B5720" s="178" t="s">
        <v>57</v>
      </c>
      <c r="C5720" s="178" t="s">
        <v>1428</v>
      </c>
      <c r="D5720" s="178" t="s">
        <v>8147</v>
      </c>
      <c r="E5720" s="179">
        <v>29461</v>
      </c>
      <c r="F5720" s="180">
        <v>0</v>
      </c>
      <c r="G5720" s="180">
        <v>6080.72</v>
      </c>
      <c r="H5720" s="180">
        <v>3040.36</v>
      </c>
      <c r="I5720" s="180">
        <f t="shared" si="178"/>
        <v>9121.08</v>
      </c>
      <c r="J5720" s="177" t="str">
        <f t="shared" si="179"/>
        <v>Date &gt; 1920</v>
      </c>
    </row>
    <row r="5721" spans="1:10" x14ac:dyDescent="0.3">
      <c r="A5721" s="178" t="s">
        <v>270</v>
      </c>
      <c r="B5721" s="178" t="s">
        <v>57</v>
      </c>
      <c r="C5721" s="178" t="s">
        <v>1428</v>
      </c>
      <c r="D5721" s="178" t="s">
        <v>8148</v>
      </c>
      <c r="E5721" s="179">
        <v>29461</v>
      </c>
      <c r="F5721" s="180">
        <v>0</v>
      </c>
      <c r="G5721" s="180">
        <v>34872.04</v>
      </c>
      <c r="H5721" s="180">
        <v>17436.02</v>
      </c>
      <c r="I5721" s="180">
        <f t="shared" si="178"/>
        <v>52308.06</v>
      </c>
      <c r="J5721" s="177" t="str">
        <f t="shared" si="179"/>
        <v>Date &gt; 1920</v>
      </c>
    </row>
    <row r="5722" spans="1:10" x14ac:dyDescent="0.3">
      <c r="A5722" s="178" t="s">
        <v>270</v>
      </c>
      <c r="B5722" s="178" t="s">
        <v>57</v>
      </c>
      <c r="C5722" s="178" t="s">
        <v>1428</v>
      </c>
      <c r="D5722" s="178" t="s">
        <v>8149</v>
      </c>
      <c r="E5722" s="179">
        <v>29760</v>
      </c>
      <c r="F5722" s="180">
        <v>0</v>
      </c>
      <c r="G5722" s="180">
        <v>34431.410000000003</v>
      </c>
      <c r="H5722" s="180">
        <v>17215.7</v>
      </c>
      <c r="I5722" s="180">
        <f t="shared" si="178"/>
        <v>51647.11</v>
      </c>
      <c r="J5722" s="177" t="str">
        <f t="shared" si="179"/>
        <v>Date &gt; 1920</v>
      </c>
    </row>
    <row r="5723" spans="1:10" x14ac:dyDescent="0.3">
      <c r="A5723" s="178" t="s">
        <v>270</v>
      </c>
      <c r="B5723" s="178" t="s">
        <v>57</v>
      </c>
      <c r="C5723" s="178" t="s">
        <v>1428</v>
      </c>
      <c r="D5723" s="178" t="s">
        <v>8150</v>
      </c>
      <c r="E5723" s="179">
        <v>29868</v>
      </c>
      <c r="F5723" s="180">
        <v>101938.4</v>
      </c>
      <c r="G5723" s="180">
        <v>14570.65</v>
      </c>
      <c r="H5723" s="180">
        <v>13656.48</v>
      </c>
      <c r="I5723" s="180">
        <f t="shared" si="178"/>
        <v>130165.52999999998</v>
      </c>
      <c r="J5723" s="177" t="str">
        <f t="shared" si="179"/>
        <v>Date &gt; 1920</v>
      </c>
    </row>
    <row r="5724" spans="1:10" x14ac:dyDescent="0.3">
      <c r="A5724" s="178" t="s">
        <v>270</v>
      </c>
      <c r="B5724" s="178" t="s">
        <v>57</v>
      </c>
      <c r="C5724" s="178" t="s">
        <v>1428</v>
      </c>
      <c r="D5724" s="178" t="s">
        <v>8151</v>
      </c>
      <c r="E5724" s="179">
        <v>32345</v>
      </c>
      <c r="F5724" s="180">
        <v>187966.18</v>
      </c>
      <c r="G5724" s="180">
        <v>0</v>
      </c>
      <c r="H5724" s="180">
        <v>20885.14</v>
      </c>
      <c r="I5724" s="180">
        <f t="shared" si="178"/>
        <v>208851.32</v>
      </c>
      <c r="J5724" s="177" t="str">
        <f t="shared" si="179"/>
        <v>Date &gt; 1920</v>
      </c>
    </row>
    <row r="5725" spans="1:10" x14ac:dyDescent="0.3">
      <c r="A5725" s="178" t="s">
        <v>270</v>
      </c>
      <c r="B5725" s="178" t="s">
        <v>57</v>
      </c>
      <c r="C5725" s="178" t="s">
        <v>1428</v>
      </c>
      <c r="D5725" s="178" t="s">
        <v>8152</v>
      </c>
      <c r="E5725" s="179">
        <v>30547</v>
      </c>
      <c r="F5725" s="180">
        <v>0</v>
      </c>
      <c r="G5725" s="180">
        <v>28312.83</v>
      </c>
      <c r="H5725" s="180">
        <v>14156.41</v>
      </c>
      <c r="I5725" s="180">
        <f t="shared" si="178"/>
        <v>42469.240000000005</v>
      </c>
      <c r="J5725" s="177" t="str">
        <f t="shared" si="179"/>
        <v>Date &gt; 1920</v>
      </c>
    </row>
    <row r="5726" spans="1:10" x14ac:dyDescent="0.3">
      <c r="A5726" s="178" t="s">
        <v>270</v>
      </c>
      <c r="B5726" s="178" t="s">
        <v>57</v>
      </c>
      <c r="C5726" s="178" t="s">
        <v>1428</v>
      </c>
      <c r="D5726" s="178" t="s">
        <v>8153</v>
      </c>
      <c r="E5726" s="179">
        <v>30495</v>
      </c>
      <c r="F5726" s="180">
        <v>0</v>
      </c>
      <c r="G5726" s="180">
        <v>18333.330000000002</v>
      </c>
      <c r="H5726" s="180">
        <v>9166.67</v>
      </c>
      <c r="I5726" s="180">
        <f t="shared" si="178"/>
        <v>27500</v>
      </c>
      <c r="J5726" s="177" t="str">
        <f t="shared" si="179"/>
        <v>Date &gt; 1920</v>
      </c>
    </row>
    <row r="5727" spans="1:10" x14ac:dyDescent="0.3">
      <c r="A5727" s="178" t="s">
        <v>270</v>
      </c>
      <c r="B5727" s="178" t="s">
        <v>57</v>
      </c>
      <c r="C5727" s="178" t="s">
        <v>1428</v>
      </c>
      <c r="D5727" s="178" t="s">
        <v>8152</v>
      </c>
      <c r="E5727" s="179">
        <v>30685</v>
      </c>
      <c r="F5727" s="180">
        <v>0</v>
      </c>
      <c r="G5727" s="180">
        <v>49829.63</v>
      </c>
      <c r="H5727" s="180">
        <v>24914.82</v>
      </c>
      <c r="I5727" s="180">
        <f t="shared" si="178"/>
        <v>74744.45</v>
      </c>
      <c r="J5727" s="177" t="str">
        <f t="shared" si="179"/>
        <v>Date &gt; 1920</v>
      </c>
    </row>
    <row r="5728" spans="1:10" x14ac:dyDescent="0.3">
      <c r="A5728" s="178" t="s">
        <v>270</v>
      </c>
      <c r="B5728" s="178" t="s">
        <v>57</v>
      </c>
      <c r="C5728" s="178" t="s">
        <v>1428</v>
      </c>
      <c r="D5728" s="178" t="s">
        <v>8154</v>
      </c>
      <c r="E5728" s="179">
        <v>32358</v>
      </c>
      <c r="F5728" s="180">
        <v>713310.75</v>
      </c>
      <c r="G5728" s="180">
        <v>13385.79</v>
      </c>
      <c r="H5728" s="180">
        <v>92047.35</v>
      </c>
      <c r="I5728" s="180">
        <f t="shared" si="178"/>
        <v>818743.89</v>
      </c>
      <c r="J5728" s="177" t="str">
        <f t="shared" si="179"/>
        <v>Date &gt; 1920</v>
      </c>
    </row>
    <row r="5729" spans="1:10" x14ac:dyDescent="0.3">
      <c r="A5729" s="178" t="s">
        <v>270</v>
      </c>
      <c r="B5729" s="178" t="s">
        <v>57</v>
      </c>
      <c r="C5729" s="178" t="s">
        <v>1428</v>
      </c>
      <c r="D5729" s="178" t="s">
        <v>8155</v>
      </c>
      <c r="E5729" s="179">
        <v>32875</v>
      </c>
      <c r="F5729" s="180">
        <v>1039396.4</v>
      </c>
      <c r="G5729" s="180">
        <v>-49829.63</v>
      </c>
      <c r="H5729" s="180">
        <v>200807.22</v>
      </c>
      <c r="I5729" s="180">
        <f t="shared" si="178"/>
        <v>1190373.99</v>
      </c>
      <c r="J5729" s="177" t="str">
        <f t="shared" si="179"/>
        <v>Date &gt; 1920</v>
      </c>
    </row>
    <row r="5730" spans="1:10" x14ac:dyDescent="0.3">
      <c r="A5730" s="178" t="s">
        <v>270</v>
      </c>
      <c r="B5730" s="178" t="s">
        <v>57</v>
      </c>
      <c r="C5730" s="178" t="s">
        <v>1428</v>
      </c>
      <c r="D5730" s="178" t="s">
        <v>8156</v>
      </c>
      <c r="E5730" s="179">
        <v>30650</v>
      </c>
      <c r="F5730" s="180">
        <v>0</v>
      </c>
      <c r="G5730" s="180">
        <v>20766.669999999998</v>
      </c>
      <c r="H5730" s="180">
        <v>10383.33</v>
      </c>
      <c r="I5730" s="180">
        <f t="shared" si="178"/>
        <v>31150</v>
      </c>
      <c r="J5730" s="177" t="str">
        <f t="shared" si="179"/>
        <v>Date &gt; 1920</v>
      </c>
    </row>
    <row r="5731" spans="1:10" x14ac:dyDescent="0.3">
      <c r="A5731" s="178" t="s">
        <v>270</v>
      </c>
      <c r="B5731" s="178" t="s">
        <v>57</v>
      </c>
      <c r="C5731" s="178" t="s">
        <v>1428</v>
      </c>
      <c r="D5731" s="178" t="s">
        <v>8157</v>
      </c>
      <c r="E5731" s="179">
        <v>30799</v>
      </c>
      <c r="F5731" s="180">
        <v>0</v>
      </c>
      <c r="G5731" s="180">
        <v>9894.9500000000007</v>
      </c>
      <c r="H5731" s="180">
        <v>2473.7399999999998</v>
      </c>
      <c r="I5731" s="180">
        <f t="shared" si="178"/>
        <v>12368.69</v>
      </c>
      <c r="J5731" s="177" t="str">
        <f t="shared" si="179"/>
        <v>Date &gt; 1920</v>
      </c>
    </row>
    <row r="5732" spans="1:10" x14ac:dyDescent="0.3">
      <c r="A5732" s="178" t="s">
        <v>270</v>
      </c>
      <c r="B5732" s="178" t="s">
        <v>57</v>
      </c>
      <c r="C5732" s="178" t="s">
        <v>1428</v>
      </c>
      <c r="D5732" s="178" t="s">
        <v>8157</v>
      </c>
      <c r="E5732" s="179">
        <v>31468</v>
      </c>
      <c r="F5732" s="180">
        <v>0</v>
      </c>
      <c r="G5732" s="180">
        <v>2105.0500000000002</v>
      </c>
      <c r="H5732" s="180">
        <v>526.28</v>
      </c>
      <c r="I5732" s="180">
        <f t="shared" si="178"/>
        <v>2631.33</v>
      </c>
      <c r="J5732" s="177" t="str">
        <f t="shared" si="179"/>
        <v>Date &gt; 1920</v>
      </c>
    </row>
    <row r="5733" spans="1:10" x14ac:dyDescent="0.3">
      <c r="A5733" s="178" t="s">
        <v>270</v>
      </c>
      <c r="B5733" s="178" t="s">
        <v>57</v>
      </c>
      <c r="C5733" s="178" t="s">
        <v>1428</v>
      </c>
      <c r="D5733" s="178" t="s">
        <v>8157</v>
      </c>
      <c r="E5733" s="179">
        <v>31468</v>
      </c>
      <c r="F5733" s="180">
        <v>0</v>
      </c>
      <c r="G5733" s="180">
        <v>12588.2</v>
      </c>
      <c r="H5733" s="180">
        <v>6294.11</v>
      </c>
      <c r="I5733" s="180">
        <f t="shared" si="178"/>
        <v>18882.310000000001</v>
      </c>
      <c r="J5733" s="177" t="str">
        <f t="shared" si="179"/>
        <v>Date &gt; 1920</v>
      </c>
    </row>
    <row r="5734" spans="1:10" x14ac:dyDescent="0.3">
      <c r="A5734" s="178" t="s">
        <v>270</v>
      </c>
      <c r="B5734" s="178" t="s">
        <v>57</v>
      </c>
      <c r="C5734" s="178" t="s">
        <v>1428</v>
      </c>
      <c r="D5734" s="178" t="s">
        <v>8157</v>
      </c>
      <c r="E5734" s="179">
        <v>32611</v>
      </c>
      <c r="F5734" s="180">
        <v>0</v>
      </c>
      <c r="G5734" s="180">
        <v>2644.8</v>
      </c>
      <c r="H5734" s="180">
        <v>1086.04</v>
      </c>
      <c r="I5734" s="180">
        <f t="shared" si="178"/>
        <v>3730.84</v>
      </c>
      <c r="J5734" s="177" t="str">
        <f t="shared" si="179"/>
        <v>Date &gt; 1920</v>
      </c>
    </row>
    <row r="5735" spans="1:10" x14ac:dyDescent="0.3">
      <c r="A5735" s="178" t="s">
        <v>270</v>
      </c>
      <c r="B5735" s="178" t="s">
        <v>57</v>
      </c>
      <c r="C5735" s="178" t="s">
        <v>1428</v>
      </c>
      <c r="D5735" s="178" t="s">
        <v>8158</v>
      </c>
      <c r="E5735" s="179">
        <v>31635</v>
      </c>
      <c r="F5735" s="180">
        <v>632597.93000000005</v>
      </c>
      <c r="G5735" s="180">
        <v>0</v>
      </c>
      <c r="H5735" s="180">
        <v>72324.41</v>
      </c>
      <c r="I5735" s="180">
        <f t="shared" si="178"/>
        <v>704922.34000000008</v>
      </c>
      <c r="J5735" s="177" t="str">
        <f t="shared" si="179"/>
        <v>Date &gt; 1920</v>
      </c>
    </row>
    <row r="5736" spans="1:10" x14ac:dyDescent="0.3">
      <c r="A5736" s="178" t="s">
        <v>270</v>
      </c>
      <c r="B5736" s="178" t="s">
        <v>57</v>
      </c>
      <c r="C5736" s="178" t="s">
        <v>1428</v>
      </c>
      <c r="D5736" s="178" t="s">
        <v>8159</v>
      </c>
      <c r="E5736" s="179">
        <v>30820</v>
      </c>
      <c r="F5736" s="180">
        <v>128700</v>
      </c>
      <c r="G5736" s="180">
        <v>0</v>
      </c>
      <c r="H5736" s="180">
        <v>14300</v>
      </c>
      <c r="I5736" s="180">
        <f t="shared" si="178"/>
        <v>143000</v>
      </c>
      <c r="J5736" s="177" t="str">
        <f t="shared" si="179"/>
        <v>Date &gt; 1920</v>
      </c>
    </row>
    <row r="5737" spans="1:10" x14ac:dyDescent="0.3">
      <c r="A5737" s="178" t="s">
        <v>270</v>
      </c>
      <c r="B5737" s="178" t="s">
        <v>57</v>
      </c>
      <c r="C5737" s="178" t="s">
        <v>1428</v>
      </c>
      <c r="D5737" s="178" t="s">
        <v>8160</v>
      </c>
      <c r="E5737" s="179">
        <v>32748</v>
      </c>
      <c r="F5737" s="180">
        <v>487365.7</v>
      </c>
      <c r="G5737" s="180">
        <v>25353.759999999998</v>
      </c>
      <c r="H5737" s="180">
        <v>76671.759999999995</v>
      </c>
      <c r="I5737" s="180">
        <f t="shared" si="178"/>
        <v>589391.22</v>
      </c>
      <c r="J5737" s="177" t="str">
        <f t="shared" si="179"/>
        <v>Date &gt; 1920</v>
      </c>
    </row>
    <row r="5738" spans="1:10" x14ac:dyDescent="0.3">
      <c r="A5738" s="178" t="s">
        <v>270</v>
      </c>
      <c r="B5738" s="178" t="s">
        <v>57</v>
      </c>
      <c r="C5738" s="178" t="s">
        <v>1428</v>
      </c>
      <c r="D5738" s="178" t="s">
        <v>8161</v>
      </c>
      <c r="E5738" s="179">
        <v>31972</v>
      </c>
      <c r="F5738" s="180">
        <v>436213.45</v>
      </c>
      <c r="G5738" s="180">
        <v>4611.21</v>
      </c>
      <c r="H5738" s="180">
        <v>50773.760000000002</v>
      </c>
      <c r="I5738" s="180">
        <f t="shared" si="178"/>
        <v>491598.42000000004</v>
      </c>
      <c r="J5738" s="177" t="str">
        <f t="shared" si="179"/>
        <v>Date &gt; 1920</v>
      </c>
    </row>
    <row r="5739" spans="1:10" x14ac:dyDescent="0.3">
      <c r="A5739" s="178" t="s">
        <v>270</v>
      </c>
      <c r="B5739" s="178" t="s">
        <v>57</v>
      </c>
      <c r="C5739" s="178" t="s">
        <v>1428</v>
      </c>
      <c r="D5739" s="178" t="s">
        <v>8162</v>
      </c>
      <c r="E5739" s="179">
        <v>31841</v>
      </c>
      <c r="F5739" s="180">
        <v>518077.4</v>
      </c>
      <c r="G5739" s="180">
        <v>11497.09</v>
      </c>
      <c r="H5739" s="180">
        <v>63312.7</v>
      </c>
      <c r="I5739" s="180">
        <f t="shared" si="178"/>
        <v>592887.18999999994</v>
      </c>
      <c r="J5739" s="177" t="str">
        <f t="shared" si="179"/>
        <v>Date &gt; 1920</v>
      </c>
    </row>
    <row r="5740" spans="1:10" x14ac:dyDescent="0.3">
      <c r="A5740" s="178" t="s">
        <v>270</v>
      </c>
      <c r="B5740" s="178" t="s">
        <v>57</v>
      </c>
      <c r="C5740" s="178" t="s">
        <v>1428</v>
      </c>
      <c r="D5740" s="178" t="s">
        <v>8163</v>
      </c>
      <c r="E5740" s="179">
        <v>31184</v>
      </c>
      <c r="F5740" s="180">
        <v>0</v>
      </c>
      <c r="G5740" s="180">
        <v>36425.11</v>
      </c>
      <c r="H5740" s="180">
        <v>18212.55</v>
      </c>
      <c r="I5740" s="180">
        <f t="shared" si="1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741" s="180">
        <v>1500</v>
      </c>
      <c r="I5741" s="180">
        <f t="shared" si="178"/>
        <v>4500</v>
      </c>
      <c r="J5741" s="177" t="str">
        <f t="shared" si="179"/>
        <v>Date &gt; 1920</v>
      </c>
    </row>
    <row r="5742" spans="1:10" x14ac:dyDescent="0.3">
      <c r="A5742" s="178" t="s">
        <v>270</v>
      </c>
      <c r="B5742" s="178" t="s">
        <v>57</v>
      </c>
      <c r="C5742" s="178" t="s">
        <v>1428</v>
      </c>
      <c r="D5742" s="178" t="s">
        <v>8165</v>
      </c>
      <c r="E5742" s="179">
        <v>31303</v>
      </c>
      <c r="F5742" s="180">
        <v>160109.01999999999</v>
      </c>
      <c r="G5742" s="180">
        <v>0</v>
      </c>
      <c r="H5742" s="180">
        <v>17789.89</v>
      </c>
      <c r="I5742" s="180">
        <f t="shared" si="178"/>
        <v>177898.90999999997</v>
      </c>
      <c r="J5742" s="177" t="str">
        <f t="shared" si="179"/>
        <v>Date &gt; 1920</v>
      </c>
    </row>
    <row r="5743" spans="1:10" x14ac:dyDescent="0.3">
      <c r="A5743" s="178" t="s">
        <v>270</v>
      </c>
      <c r="B5743" s="178" t="s">
        <v>57</v>
      </c>
      <c r="C5743" s="178" t="s">
        <v>1428</v>
      </c>
      <c r="D5743" s="178" t="s">
        <v>8165</v>
      </c>
      <c r="E5743" s="179">
        <v>31356</v>
      </c>
      <c r="F5743" s="180">
        <v>175335.63</v>
      </c>
      <c r="G5743" s="180">
        <v>0</v>
      </c>
      <c r="H5743" s="180">
        <v>19481.740000000002</v>
      </c>
      <c r="I5743" s="180">
        <f t="shared" si="178"/>
        <v>194817.37</v>
      </c>
      <c r="J5743" s="177" t="str">
        <f t="shared" si="179"/>
        <v>Date &gt; 1920</v>
      </c>
    </row>
    <row r="5744" spans="1:10" x14ac:dyDescent="0.3">
      <c r="A5744" s="178" t="s">
        <v>270</v>
      </c>
      <c r="B5744" s="178" t="s">
        <v>57</v>
      </c>
      <c r="C5744" s="178" t="s">
        <v>1428</v>
      </c>
      <c r="D5744" s="178" t="s">
        <v>8165</v>
      </c>
      <c r="E5744" s="179">
        <v>31373</v>
      </c>
      <c r="F5744" s="180">
        <v>14373.24</v>
      </c>
      <c r="G5744" s="180">
        <v>0</v>
      </c>
      <c r="H5744" s="180">
        <v>1597.02</v>
      </c>
      <c r="I5744" s="180">
        <f t="shared" si="178"/>
        <v>15970.26</v>
      </c>
      <c r="J5744" s="177" t="str">
        <f t="shared" si="179"/>
        <v>Date &gt; 1920</v>
      </c>
    </row>
    <row r="5745" spans="1:10" x14ac:dyDescent="0.3">
      <c r="A5745" s="178" t="s">
        <v>270</v>
      </c>
      <c r="B5745" s="178" t="s">
        <v>57</v>
      </c>
      <c r="C5745" s="178" t="s">
        <v>1428</v>
      </c>
      <c r="D5745" s="178" t="s">
        <v>8165</v>
      </c>
      <c r="E5745" s="179">
        <v>31400</v>
      </c>
      <c r="F5745" s="180">
        <v>93843.69</v>
      </c>
      <c r="G5745" s="180">
        <v>0</v>
      </c>
      <c r="H5745" s="180">
        <v>11830.6</v>
      </c>
      <c r="I5745" s="180">
        <f t="shared" si="178"/>
        <v>105674.29000000001</v>
      </c>
      <c r="J5745" s="177" t="str">
        <f t="shared" si="179"/>
        <v>Date &gt; 1920</v>
      </c>
    </row>
    <row r="5746" spans="1:10" x14ac:dyDescent="0.3">
      <c r="A5746" s="178" t="s">
        <v>270</v>
      </c>
      <c r="B5746" s="178" t="s">
        <v>57</v>
      </c>
      <c r="C5746" s="178" t="s">
        <v>1428</v>
      </c>
      <c r="D5746" s="178" t="s">
        <v>8165</v>
      </c>
      <c r="E5746" s="179">
        <v>31707</v>
      </c>
      <c r="F5746" s="180">
        <v>13332.11</v>
      </c>
      <c r="G5746" s="180">
        <v>0</v>
      </c>
      <c r="H5746" s="180">
        <v>1457.87</v>
      </c>
      <c r="I5746" s="180">
        <f t="shared" si="178"/>
        <v>14789.98</v>
      </c>
      <c r="J5746" s="177" t="str">
        <f t="shared" si="179"/>
        <v>Date &gt; 1920</v>
      </c>
    </row>
    <row r="5747" spans="1:10" x14ac:dyDescent="0.3">
      <c r="A5747" s="178" t="s">
        <v>270</v>
      </c>
      <c r="B5747" s="178" t="s">
        <v>57</v>
      </c>
      <c r="C5747" s="178" t="s">
        <v>1428</v>
      </c>
      <c r="D5747" s="178" t="s">
        <v>8165</v>
      </c>
      <c r="E5747" s="179">
        <v>31866</v>
      </c>
      <c r="F5747" s="180">
        <v>14831.53</v>
      </c>
      <c r="G5747" s="180">
        <v>0</v>
      </c>
      <c r="H5747" s="180">
        <v>1661.89</v>
      </c>
      <c r="I5747" s="180">
        <f t="shared" si="178"/>
        <v>16493.420000000002</v>
      </c>
      <c r="J5747" s="177" t="str">
        <f t="shared" si="179"/>
        <v>Date &gt; 1920</v>
      </c>
    </row>
    <row r="5748" spans="1:10" x14ac:dyDescent="0.3">
      <c r="A5748" s="178" t="s">
        <v>270</v>
      </c>
      <c r="B5748" s="178" t="s">
        <v>57</v>
      </c>
      <c r="C5748" s="178" t="s">
        <v>1428</v>
      </c>
      <c r="D5748" s="178" t="s">
        <v>8165</v>
      </c>
      <c r="E5748" s="179">
        <v>32316</v>
      </c>
      <c r="F5748" s="180">
        <v>1286.96</v>
      </c>
      <c r="G5748" s="180">
        <v>0</v>
      </c>
      <c r="H5748" s="180">
        <v>142.99</v>
      </c>
      <c r="I5748" s="180">
        <f t="shared" si="178"/>
        <v>1429.95</v>
      </c>
      <c r="J5748" s="177" t="str">
        <f t="shared" si="179"/>
        <v>Date &gt; 1920</v>
      </c>
    </row>
    <row r="5749" spans="1:10" x14ac:dyDescent="0.3">
      <c r="A5749" s="178" t="s">
        <v>270</v>
      </c>
      <c r="B5749" s="178" t="s">
        <v>57</v>
      </c>
      <c r="C5749" s="178" t="s">
        <v>1428</v>
      </c>
      <c r="D5749" s="178" t="s">
        <v>8165</v>
      </c>
      <c r="E5749" s="179">
        <v>33149</v>
      </c>
      <c r="F5749" s="180">
        <v>20851.39</v>
      </c>
      <c r="G5749" s="180">
        <v>887.45</v>
      </c>
      <c r="H5749" s="180">
        <v>3285.33</v>
      </c>
      <c r="I5749" s="180">
        <f t="shared" si="178"/>
        <v>25024.17</v>
      </c>
      <c r="J5749" s="177" t="str">
        <f t="shared" si="179"/>
        <v>Date &gt; 1920</v>
      </c>
    </row>
    <row r="5750" spans="1:10" x14ac:dyDescent="0.3">
      <c r="A5750" s="178" t="s">
        <v>270</v>
      </c>
      <c r="B5750" s="178" t="s">
        <v>57</v>
      </c>
      <c r="C5750" s="178" t="s">
        <v>1428</v>
      </c>
      <c r="D5750" s="178" t="s">
        <v>8166</v>
      </c>
      <c r="E5750" s="179">
        <v>32080</v>
      </c>
      <c r="F5750" s="180">
        <v>0</v>
      </c>
      <c r="G5750" s="180">
        <v>132283.26999999999</v>
      </c>
      <c r="H5750" s="180">
        <v>66141.69</v>
      </c>
      <c r="I5750" s="180">
        <f t="shared" si="178"/>
        <v>198424.95999999999</v>
      </c>
      <c r="J5750" s="177" t="str">
        <f t="shared" si="179"/>
        <v>Date &gt; 1920</v>
      </c>
    </row>
    <row r="5751" spans="1:10" x14ac:dyDescent="0.3">
      <c r="A5751" s="178" t="s">
        <v>270</v>
      </c>
      <c r="B5751" s="178" t="s">
        <v>57</v>
      </c>
      <c r="C5751" s="178" t="s">
        <v>1428</v>
      </c>
      <c r="D5751" s="178" t="s">
        <v>8167</v>
      </c>
      <c r="E5751" s="179">
        <v>31265</v>
      </c>
      <c r="F5751" s="180">
        <v>76546.009999999995</v>
      </c>
      <c r="G5751" s="180">
        <v>0</v>
      </c>
      <c r="H5751" s="180">
        <v>8505.11</v>
      </c>
      <c r="I5751" s="180">
        <f t="shared" si="178"/>
        <v>85051.12</v>
      </c>
      <c r="J5751" s="177" t="str">
        <f t="shared" si="179"/>
        <v>Date &gt; 1920</v>
      </c>
    </row>
    <row r="5752" spans="1:10" x14ac:dyDescent="0.3">
      <c r="A5752" s="178" t="s">
        <v>270</v>
      </c>
      <c r="B5752" s="178" t="s">
        <v>57</v>
      </c>
      <c r="C5752" s="178" t="s">
        <v>1428</v>
      </c>
      <c r="D5752" s="178" t="s">
        <v>8167</v>
      </c>
      <c r="E5752" s="179">
        <v>31289</v>
      </c>
      <c r="F5752" s="180">
        <v>4883.1899999999996</v>
      </c>
      <c r="G5752" s="180">
        <v>0</v>
      </c>
      <c r="H5752" s="180">
        <v>542.57000000000005</v>
      </c>
      <c r="I5752" s="180">
        <f t="shared" si="178"/>
        <v>5425.7599999999993</v>
      </c>
      <c r="J5752" s="177" t="str">
        <f t="shared" si="179"/>
        <v>Date &gt; 1920</v>
      </c>
    </row>
    <row r="5753" spans="1:10" x14ac:dyDescent="0.3">
      <c r="A5753" s="178" t="s">
        <v>270</v>
      </c>
      <c r="B5753" s="178" t="s">
        <v>57</v>
      </c>
      <c r="C5753" s="178" t="s">
        <v>1428</v>
      </c>
      <c r="D5753" s="178" t="s">
        <v>8167</v>
      </c>
      <c r="E5753" s="179">
        <v>31303</v>
      </c>
      <c r="F5753" s="180">
        <v>41747.199999999997</v>
      </c>
      <c r="G5753" s="180">
        <v>0</v>
      </c>
      <c r="H5753" s="180">
        <v>4638.59</v>
      </c>
      <c r="I5753" s="180">
        <f t="shared" si="178"/>
        <v>46385.789999999994</v>
      </c>
      <c r="J5753" s="177" t="str">
        <f t="shared" si="179"/>
        <v>Date &gt; 1920</v>
      </c>
    </row>
    <row r="5754" spans="1:10" x14ac:dyDescent="0.3">
      <c r="A5754" s="178" t="s">
        <v>270</v>
      </c>
      <c r="B5754" s="178" t="s">
        <v>57</v>
      </c>
      <c r="C5754" s="178" t="s">
        <v>1428</v>
      </c>
      <c r="D5754" s="178" t="s">
        <v>8167</v>
      </c>
      <c r="E5754" s="179">
        <v>31356</v>
      </c>
      <c r="F5754" s="180">
        <v>315529.40000000002</v>
      </c>
      <c r="G5754" s="180">
        <v>0</v>
      </c>
      <c r="H5754" s="180">
        <v>37060.82</v>
      </c>
      <c r="I5754" s="180">
        <f t="shared" si="178"/>
        <v>352590.22000000003</v>
      </c>
      <c r="J5754" s="177" t="str">
        <f t="shared" si="179"/>
        <v>Date &gt; 1920</v>
      </c>
    </row>
    <row r="5755" spans="1:10" x14ac:dyDescent="0.3">
      <c r="A5755" s="178" t="s">
        <v>270</v>
      </c>
      <c r="B5755" s="178" t="s">
        <v>57</v>
      </c>
      <c r="C5755" s="178" t="s">
        <v>1428</v>
      </c>
      <c r="D5755" s="178" t="s">
        <v>8167</v>
      </c>
      <c r="E5755" s="179">
        <v>31373</v>
      </c>
      <c r="F5755" s="180">
        <v>30982.959999999999</v>
      </c>
      <c r="G5755" s="180">
        <v>0</v>
      </c>
      <c r="H5755" s="180">
        <v>1440.54</v>
      </c>
      <c r="I5755" s="180">
        <f t="shared" si="178"/>
        <v>32423.5</v>
      </c>
      <c r="J5755" s="177" t="str">
        <f t="shared" si="179"/>
        <v>Date &gt; 1920</v>
      </c>
    </row>
    <row r="5756" spans="1:10" x14ac:dyDescent="0.3">
      <c r="A5756" s="178" t="s">
        <v>270</v>
      </c>
      <c r="B5756" s="178" t="s">
        <v>57</v>
      </c>
      <c r="C5756" s="178" t="s">
        <v>1428</v>
      </c>
      <c r="D5756" s="178" t="s">
        <v>8167</v>
      </c>
      <c r="E5756" s="179">
        <v>31400</v>
      </c>
      <c r="F5756" s="180">
        <v>54722.71</v>
      </c>
      <c r="G5756" s="180">
        <v>0</v>
      </c>
      <c r="H5756" s="180">
        <v>7750.9</v>
      </c>
      <c r="I5756" s="180">
        <f t="shared" si="178"/>
        <v>62473.61</v>
      </c>
      <c r="J5756" s="177" t="str">
        <f t="shared" si="179"/>
        <v>Date &gt; 1920</v>
      </c>
    </row>
    <row r="5757" spans="1:10" x14ac:dyDescent="0.3">
      <c r="A5757" s="178" t="s">
        <v>270</v>
      </c>
      <c r="B5757" s="178" t="s">
        <v>57</v>
      </c>
      <c r="C5757" s="178" t="s">
        <v>1428</v>
      </c>
      <c r="D5757" s="178" t="s">
        <v>8167</v>
      </c>
      <c r="E5757" s="179">
        <v>31707</v>
      </c>
      <c r="F5757" s="180">
        <v>17389.3</v>
      </c>
      <c r="G5757" s="180">
        <v>0</v>
      </c>
      <c r="H5757" s="180">
        <v>261.56</v>
      </c>
      <c r="I5757" s="180">
        <f t="shared" si="178"/>
        <v>17650.86</v>
      </c>
      <c r="J5757" s="177" t="str">
        <f t="shared" si="179"/>
        <v>Date &gt; 1920</v>
      </c>
    </row>
    <row r="5758" spans="1:10" x14ac:dyDescent="0.3">
      <c r="A5758" s="178" t="s">
        <v>270</v>
      </c>
      <c r="B5758" s="178" t="s">
        <v>57</v>
      </c>
      <c r="C5758" s="178" t="s">
        <v>1428</v>
      </c>
      <c r="D5758" s="178" t="s">
        <v>8167</v>
      </c>
      <c r="E5758" s="179">
        <v>31866</v>
      </c>
      <c r="F5758" s="180">
        <v>8255.2199999999993</v>
      </c>
      <c r="G5758" s="180">
        <v>0</v>
      </c>
      <c r="H5758" s="180">
        <v>917.24</v>
      </c>
      <c r="I5758" s="180">
        <f t="shared" si="178"/>
        <v>9172.4599999999991</v>
      </c>
      <c r="J5758" s="177" t="str">
        <f t="shared" si="179"/>
        <v>Date &gt; 1920</v>
      </c>
    </row>
    <row r="5759" spans="1:10" x14ac:dyDescent="0.3">
      <c r="A5759" s="178" t="s">
        <v>270</v>
      </c>
      <c r="B5759" s="178" t="s">
        <v>57</v>
      </c>
      <c r="C5759" s="178" t="s">
        <v>1428</v>
      </c>
      <c r="D5759" s="178" t="s">
        <v>8167</v>
      </c>
      <c r="E5759" s="179">
        <v>32315</v>
      </c>
      <c r="F5759" s="180">
        <v>6104.62</v>
      </c>
      <c r="G5759" s="180">
        <v>3800</v>
      </c>
      <c r="H5759" s="180">
        <v>2578.3000000000002</v>
      </c>
      <c r="I5759" s="180">
        <f t="shared" si="178"/>
        <v>12482.919999999998</v>
      </c>
      <c r="J5759" s="177" t="str">
        <f t="shared" si="179"/>
        <v>Date &gt; 1920</v>
      </c>
    </row>
    <row r="5760" spans="1:10" x14ac:dyDescent="0.3">
      <c r="A5760" s="178" t="s">
        <v>270</v>
      </c>
      <c r="B5760" s="178" t="s">
        <v>57</v>
      </c>
      <c r="C5760" s="178" t="s">
        <v>1428</v>
      </c>
      <c r="D5760" s="178" t="s">
        <v>6899</v>
      </c>
      <c r="E5760" s="179">
        <v>31296</v>
      </c>
      <c r="F5760" s="180">
        <v>1625.41</v>
      </c>
      <c r="G5760" s="180">
        <v>101.2</v>
      </c>
      <c r="H5760" s="180">
        <v>231.21</v>
      </c>
      <c r="I5760" s="180">
        <f t="shared" si="178"/>
        <v>1957.8200000000002</v>
      </c>
      <c r="J5760" s="177" t="str">
        <f t="shared" si="179"/>
        <v>Date &gt; 1920</v>
      </c>
    </row>
    <row r="5761" spans="1:10" x14ac:dyDescent="0.3">
      <c r="A5761" s="178" t="s">
        <v>270</v>
      </c>
      <c r="B5761" s="178" t="s">
        <v>57</v>
      </c>
      <c r="C5761" s="178" t="s">
        <v>1428</v>
      </c>
      <c r="D5761" s="178" t="s">
        <v>6899</v>
      </c>
      <c r="E5761" s="179">
        <v>31303</v>
      </c>
      <c r="F5761" s="180">
        <v>26819.39</v>
      </c>
      <c r="G5761" s="180">
        <v>125.25</v>
      </c>
      <c r="H5761" s="180">
        <v>3042.55</v>
      </c>
      <c r="I5761" s="180">
        <f t="shared" si="178"/>
        <v>29987.19</v>
      </c>
      <c r="J5761" s="177" t="str">
        <f t="shared" si="179"/>
        <v>Date &gt; 1920</v>
      </c>
    </row>
    <row r="5762" spans="1:10" x14ac:dyDescent="0.3">
      <c r="A5762" s="178" t="s">
        <v>270</v>
      </c>
      <c r="B5762" s="178" t="s">
        <v>57</v>
      </c>
      <c r="C5762" s="178" t="s">
        <v>1428</v>
      </c>
      <c r="D5762" s="178" t="s">
        <v>6899</v>
      </c>
      <c r="E5762" s="179">
        <v>31356</v>
      </c>
      <c r="F5762" s="180">
        <v>27271.35</v>
      </c>
      <c r="G5762" s="180">
        <v>148.87</v>
      </c>
      <c r="H5762" s="180">
        <v>3104.58</v>
      </c>
      <c r="I5762" s="180">
        <f t="shared" si="178"/>
        <v>30524.799999999996</v>
      </c>
      <c r="J5762" s="177" t="str">
        <f t="shared" si="179"/>
        <v>Date &gt; 1920</v>
      </c>
    </row>
    <row r="5763" spans="1:10" x14ac:dyDescent="0.3">
      <c r="A5763" s="178" t="s">
        <v>270</v>
      </c>
      <c r="B5763" s="178" t="s">
        <v>57</v>
      </c>
      <c r="C5763" s="178" t="s">
        <v>1428</v>
      </c>
      <c r="D5763" s="178" t="s">
        <v>6899</v>
      </c>
      <c r="E5763" s="179">
        <v>31373</v>
      </c>
      <c r="F5763" s="180">
        <v>1858.8</v>
      </c>
      <c r="G5763" s="180">
        <v>115.72</v>
      </c>
      <c r="H5763" s="180">
        <v>264.39999999999998</v>
      </c>
      <c r="I5763" s="180">
        <f t="shared" si="178"/>
        <v>2238.92</v>
      </c>
      <c r="J5763" s="177" t="str">
        <f t="shared" si="179"/>
        <v>Date &gt; 1920</v>
      </c>
    </row>
    <row r="5764" spans="1:10" x14ac:dyDescent="0.3">
      <c r="A5764" s="178" t="s">
        <v>270</v>
      </c>
      <c r="B5764" s="178" t="s">
        <v>57</v>
      </c>
      <c r="C5764" s="178" t="s">
        <v>1428</v>
      </c>
      <c r="D5764" s="178" t="s">
        <v>6899</v>
      </c>
      <c r="E5764" s="179">
        <v>31674</v>
      </c>
      <c r="F5764" s="180">
        <v>39522.6</v>
      </c>
      <c r="G5764" s="180">
        <v>7395.3</v>
      </c>
      <c r="H5764" s="180">
        <v>8089.05</v>
      </c>
      <c r="I5764" s="180">
        <f t="shared" si="178"/>
        <v>55006.950000000004</v>
      </c>
      <c r="J5764" s="177" t="str">
        <f t="shared" si="179"/>
        <v>Date &gt; 1920</v>
      </c>
    </row>
    <row r="5765" spans="1:10" x14ac:dyDescent="0.3">
      <c r="A5765" s="178" t="s">
        <v>270</v>
      </c>
      <c r="B5765" s="178" t="s">
        <v>57</v>
      </c>
      <c r="C5765" s="178" t="s">
        <v>1428</v>
      </c>
      <c r="D5765" s="178" t="s">
        <v>6899</v>
      </c>
      <c r="E5765" s="179">
        <v>31745</v>
      </c>
      <c r="F5765" s="180">
        <v>17207.79</v>
      </c>
      <c r="G5765" s="180">
        <v>0</v>
      </c>
      <c r="H5765" s="180">
        <v>1911.97</v>
      </c>
      <c r="I5765" s="180">
        <f t="shared" ref="I5765:I5828" si="180">SUM(F5765:H5765)</f>
        <v>19119.760000000002</v>
      </c>
      <c r="J5765" s="177" t="str">
        <f t="shared" ref="J5765:J5828" si="181">IF(OR(YEAR(E5765)&gt; 1920, ISBLANK(E5765)), "Date &gt; 1920", "Sketchy date")</f>
        <v>Date &gt; 1920</v>
      </c>
    </row>
    <row r="5766" spans="1:10" x14ac:dyDescent="0.3">
      <c r="A5766" s="178" t="s">
        <v>270</v>
      </c>
      <c r="B5766" s="178" t="s">
        <v>57</v>
      </c>
      <c r="C5766" s="178" t="s">
        <v>1428</v>
      </c>
      <c r="D5766" s="178" t="s">
        <v>6899</v>
      </c>
      <c r="E5766" s="179">
        <v>31866</v>
      </c>
      <c r="F5766" s="180">
        <v>14616.38</v>
      </c>
      <c r="G5766" s="180">
        <v>487.59</v>
      </c>
      <c r="H5766" s="180">
        <v>1867.83</v>
      </c>
      <c r="I5766" s="180">
        <f t="shared" si="180"/>
        <v>16971.8</v>
      </c>
      <c r="J5766" s="177" t="str">
        <f t="shared" si="181"/>
        <v>Date &gt; 1920</v>
      </c>
    </row>
    <row r="5767" spans="1:10" x14ac:dyDescent="0.3">
      <c r="A5767" s="178" t="s">
        <v>270</v>
      </c>
      <c r="B5767" s="178" t="s">
        <v>57</v>
      </c>
      <c r="C5767" s="178" t="s">
        <v>1428</v>
      </c>
      <c r="D5767" s="178" t="s">
        <v>6899</v>
      </c>
      <c r="E5767" s="179">
        <v>32262</v>
      </c>
      <c r="F5767" s="180">
        <v>27449.73</v>
      </c>
      <c r="G5767" s="180">
        <v>831.12</v>
      </c>
      <c r="H5767" s="180">
        <v>3907.34</v>
      </c>
      <c r="I5767" s="180">
        <f t="shared" si="180"/>
        <v>32188.19</v>
      </c>
      <c r="J5767" s="177" t="str">
        <f t="shared" si="181"/>
        <v>Date &gt; 1920</v>
      </c>
    </row>
    <row r="5768" spans="1:10" x14ac:dyDescent="0.3">
      <c r="A5768" s="178" t="s">
        <v>270</v>
      </c>
      <c r="B5768" s="178" t="s">
        <v>57</v>
      </c>
      <c r="C5768" s="178" t="s">
        <v>1428</v>
      </c>
      <c r="D5768" s="178" t="s">
        <v>6899</v>
      </c>
      <c r="E5768" s="179">
        <v>32315</v>
      </c>
      <c r="F5768" s="180">
        <v>2229.4</v>
      </c>
      <c r="G5768" s="180">
        <v>131.24</v>
      </c>
      <c r="H5768" s="180">
        <v>319.63</v>
      </c>
      <c r="I5768" s="180">
        <f t="shared" si="180"/>
        <v>2680.2700000000004</v>
      </c>
      <c r="J5768" s="177" t="str">
        <f t="shared" si="181"/>
        <v>Date &gt; 1920</v>
      </c>
    </row>
    <row r="5769" spans="1:10" x14ac:dyDescent="0.3">
      <c r="A5769" s="178" t="s">
        <v>270</v>
      </c>
      <c r="B5769" s="178" t="s">
        <v>57</v>
      </c>
      <c r="C5769" s="178" t="s">
        <v>1428</v>
      </c>
      <c r="D5769" s="178" t="s">
        <v>8168</v>
      </c>
      <c r="E5769" s="179">
        <v>31510</v>
      </c>
      <c r="F5769" s="180">
        <v>0</v>
      </c>
      <c r="G5769" s="180">
        <v>19787</v>
      </c>
      <c r="H5769" s="180">
        <v>9893</v>
      </c>
      <c r="I5769" s="180">
        <f t="shared" si="180"/>
        <v>29680</v>
      </c>
      <c r="J5769" s="177" t="str">
        <f t="shared" si="181"/>
        <v>Date &gt; 1920</v>
      </c>
    </row>
    <row r="5770" spans="1:10" x14ac:dyDescent="0.3">
      <c r="A5770" s="178" t="s">
        <v>270</v>
      </c>
      <c r="B5770" s="178" t="s">
        <v>57</v>
      </c>
      <c r="C5770" s="178" t="s">
        <v>1428</v>
      </c>
      <c r="D5770" s="178" t="s">
        <v>8169</v>
      </c>
      <c r="E5770" s="179">
        <v>31645</v>
      </c>
      <c r="F5770" s="180">
        <v>92110.82</v>
      </c>
      <c r="G5770" s="180">
        <v>0</v>
      </c>
      <c r="H5770" s="180">
        <v>10234.530000000001</v>
      </c>
      <c r="I5770" s="180">
        <f t="shared" si="180"/>
        <v>102345.35</v>
      </c>
      <c r="J5770" s="177" t="str">
        <f t="shared" si="181"/>
        <v>Date &gt; 1920</v>
      </c>
    </row>
    <row r="5771" spans="1:10" x14ac:dyDescent="0.3">
      <c r="A5771" s="178" t="s">
        <v>270</v>
      </c>
      <c r="B5771" s="178" t="s">
        <v>57</v>
      </c>
      <c r="C5771" s="178" t="s">
        <v>1428</v>
      </c>
      <c r="D5771" s="178" t="s">
        <v>8169</v>
      </c>
      <c r="E5771" s="179">
        <v>31665</v>
      </c>
      <c r="F5771" s="180">
        <v>102079.91</v>
      </c>
      <c r="G5771" s="180">
        <v>0</v>
      </c>
      <c r="H5771" s="180">
        <v>11342.21</v>
      </c>
      <c r="I5771" s="180">
        <f t="shared" si="180"/>
        <v>113422.12</v>
      </c>
      <c r="J5771" s="177" t="str">
        <f t="shared" si="181"/>
        <v>Date &gt; 1920</v>
      </c>
    </row>
    <row r="5772" spans="1:10" x14ac:dyDescent="0.3">
      <c r="A5772" s="178" t="s">
        <v>270</v>
      </c>
      <c r="B5772" s="178" t="s">
        <v>57</v>
      </c>
      <c r="C5772" s="178" t="s">
        <v>1428</v>
      </c>
      <c r="D5772" s="178" t="s">
        <v>8169</v>
      </c>
      <c r="E5772" s="179">
        <v>31684</v>
      </c>
      <c r="F5772" s="180">
        <v>25776.32</v>
      </c>
      <c r="G5772" s="180">
        <v>0</v>
      </c>
      <c r="H5772" s="180">
        <v>2864.04</v>
      </c>
      <c r="I5772" s="180">
        <f t="shared" si="180"/>
        <v>28640.36</v>
      </c>
      <c r="J5772" s="177" t="str">
        <f t="shared" si="181"/>
        <v>Date &gt; 1920</v>
      </c>
    </row>
    <row r="5773" spans="1:10" x14ac:dyDescent="0.3">
      <c r="A5773" s="178" t="s">
        <v>270</v>
      </c>
      <c r="B5773" s="178" t="s">
        <v>57</v>
      </c>
      <c r="C5773" s="178" t="s">
        <v>1428</v>
      </c>
      <c r="D5773" s="178" t="s">
        <v>8169</v>
      </c>
      <c r="E5773" s="179">
        <v>31684</v>
      </c>
      <c r="F5773" s="180">
        <v>27913.06</v>
      </c>
      <c r="G5773" s="180">
        <v>0</v>
      </c>
      <c r="H5773" s="180">
        <v>3101.45</v>
      </c>
      <c r="I5773" s="180">
        <f t="shared" si="180"/>
        <v>31014.510000000002</v>
      </c>
      <c r="J5773" s="177" t="str">
        <f t="shared" si="181"/>
        <v>Date &gt; 1920</v>
      </c>
    </row>
    <row r="5774" spans="1:10" x14ac:dyDescent="0.3">
      <c r="A5774" s="178" t="s">
        <v>270</v>
      </c>
      <c r="B5774" s="178" t="s">
        <v>57</v>
      </c>
      <c r="C5774" s="178" t="s">
        <v>1428</v>
      </c>
      <c r="D5774" s="178" t="s">
        <v>8169</v>
      </c>
      <c r="E5774" s="179">
        <v>31692</v>
      </c>
      <c r="F5774" s="180">
        <v>25203.43</v>
      </c>
      <c r="G5774" s="180">
        <v>0</v>
      </c>
      <c r="H5774" s="180">
        <v>2800.38</v>
      </c>
      <c r="I5774" s="180">
        <f t="shared" si="180"/>
        <v>28003.81</v>
      </c>
      <c r="J5774" s="177" t="str">
        <f t="shared" si="181"/>
        <v>Date &gt; 1920</v>
      </c>
    </row>
    <row r="5775" spans="1:10" x14ac:dyDescent="0.3">
      <c r="A5775" s="178" t="s">
        <v>270</v>
      </c>
      <c r="B5775" s="178" t="s">
        <v>57</v>
      </c>
      <c r="C5775" s="178" t="s">
        <v>1428</v>
      </c>
      <c r="D5775" s="178" t="s">
        <v>8169</v>
      </c>
      <c r="E5775" s="179">
        <v>31719</v>
      </c>
      <c r="F5775" s="180">
        <v>24888.01</v>
      </c>
      <c r="G5775" s="180">
        <v>988</v>
      </c>
      <c r="H5775" s="180">
        <v>3259.34</v>
      </c>
      <c r="I5775" s="180">
        <f t="shared" si="180"/>
        <v>29135.35</v>
      </c>
      <c r="J5775" s="177" t="str">
        <f t="shared" si="181"/>
        <v>Date &gt; 1920</v>
      </c>
    </row>
    <row r="5776" spans="1:10" x14ac:dyDescent="0.3">
      <c r="A5776" s="178" t="s">
        <v>270</v>
      </c>
      <c r="B5776" s="178" t="s">
        <v>57</v>
      </c>
      <c r="C5776" s="178" t="s">
        <v>1428</v>
      </c>
      <c r="D5776" s="178" t="s">
        <v>8169</v>
      </c>
      <c r="E5776" s="179">
        <v>31748</v>
      </c>
      <c r="F5776" s="180">
        <v>254205.22</v>
      </c>
      <c r="G5776" s="180">
        <v>0</v>
      </c>
      <c r="H5776" s="180">
        <v>28245.02</v>
      </c>
      <c r="I5776" s="180">
        <f t="shared" si="180"/>
        <v>282450.24</v>
      </c>
      <c r="J5776" s="177" t="str">
        <f t="shared" si="181"/>
        <v>Date &gt; 1920</v>
      </c>
    </row>
    <row r="5777" spans="1:10" x14ac:dyDescent="0.3">
      <c r="A5777" s="178" t="s">
        <v>270</v>
      </c>
      <c r="B5777" s="178" t="s">
        <v>57</v>
      </c>
      <c r="C5777" s="178" t="s">
        <v>1428</v>
      </c>
      <c r="D5777" s="178" t="s">
        <v>8169</v>
      </c>
      <c r="E5777" s="179">
        <v>31749</v>
      </c>
      <c r="F5777" s="180">
        <v>20980.04</v>
      </c>
      <c r="G5777" s="180">
        <v>5005.8599999999997</v>
      </c>
      <c r="H5777" s="180">
        <v>4834.04</v>
      </c>
      <c r="I5777" s="180">
        <f t="shared" si="180"/>
        <v>30819.940000000002</v>
      </c>
      <c r="J5777" s="177" t="str">
        <f t="shared" si="181"/>
        <v>Date &gt; 1920</v>
      </c>
    </row>
    <row r="5778" spans="1:10" x14ac:dyDescent="0.3">
      <c r="A5778" s="178" t="s">
        <v>270</v>
      </c>
      <c r="B5778" s="178" t="s">
        <v>57</v>
      </c>
      <c r="C5778" s="178" t="s">
        <v>1428</v>
      </c>
      <c r="D5778" s="178" t="s">
        <v>8169</v>
      </c>
      <c r="E5778" s="179">
        <v>31926</v>
      </c>
      <c r="F5778" s="180">
        <v>51847.63</v>
      </c>
      <c r="G5778" s="180">
        <v>252.38</v>
      </c>
      <c r="H5778" s="180">
        <v>5887.04</v>
      </c>
      <c r="I5778" s="180">
        <f t="shared" si="180"/>
        <v>57987.049999999996</v>
      </c>
      <c r="J5778" s="177" t="str">
        <f t="shared" si="181"/>
        <v>Date &gt; 1920</v>
      </c>
    </row>
    <row r="5779" spans="1:10" x14ac:dyDescent="0.3">
      <c r="A5779" s="178" t="s">
        <v>270</v>
      </c>
      <c r="B5779" s="178" t="s">
        <v>57</v>
      </c>
      <c r="C5779" s="178" t="s">
        <v>1428</v>
      </c>
      <c r="D5779" s="178" t="s">
        <v>8169</v>
      </c>
      <c r="E5779" s="179">
        <v>32003</v>
      </c>
      <c r="F5779" s="180">
        <v>9720.9699999999993</v>
      </c>
      <c r="G5779" s="180">
        <v>35.4</v>
      </c>
      <c r="H5779" s="180">
        <v>1097.8</v>
      </c>
      <c r="I5779" s="180">
        <f t="shared" si="180"/>
        <v>10854.169999999998</v>
      </c>
      <c r="J5779" s="177" t="str">
        <f t="shared" si="181"/>
        <v>Date &gt; 1920</v>
      </c>
    </row>
    <row r="5780" spans="1:10" x14ac:dyDescent="0.3">
      <c r="A5780" s="178" t="s">
        <v>270</v>
      </c>
      <c r="B5780" s="178" t="s">
        <v>57</v>
      </c>
      <c r="C5780" s="178" t="s">
        <v>1428</v>
      </c>
      <c r="D5780" s="178" t="s">
        <v>8169</v>
      </c>
      <c r="E5780" s="179">
        <v>32114</v>
      </c>
      <c r="F5780" s="180">
        <v>32949.15</v>
      </c>
      <c r="G5780" s="180">
        <v>2385.36</v>
      </c>
      <c r="H5780" s="180">
        <v>5494.16</v>
      </c>
      <c r="I5780" s="180">
        <f t="shared" si="180"/>
        <v>40828.67</v>
      </c>
      <c r="J5780" s="177" t="str">
        <f t="shared" si="181"/>
        <v>Date &gt; 1920</v>
      </c>
    </row>
    <row r="5781" spans="1:10" x14ac:dyDescent="0.3">
      <c r="A5781" s="178" t="s">
        <v>270</v>
      </c>
      <c r="B5781" s="178" t="s">
        <v>57</v>
      </c>
      <c r="C5781" s="178" t="s">
        <v>1428</v>
      </c>
      <c r="D5781" s="178" t="s">
        <v>8169</v>
      </c>
      <c r="E5781" s="179">
        <v>32332</v>
      </c>
      <c r="F5781" s="180">
        <v>5543.1</v>
      </c>
      <c r="G5781" s="180">
        <v>0</v>
      </c>
      <c r="H5781" s="180">
        <v>657.2</v>
      </c>
      <c r="I5781" s="180">
        <f t="shared" si="180"/>
        <v>6200.3</v>
      </c>
      <c r="J5781" s="177" t="str">
        <f t="shared" si="181"/>
        <v>Date &gt; 1920</v>
      </c>
    </row>
    <row r="5782" spans="1:10" x14ac:dyDescent="0.3">
      <c r="A5782" s="178" t="s">
        <v>270</v>
      </c>
      <c r="B5782" s="178" t="s">
        <v>57</v>
      </c>
      <c r="C5782" s="178" t="s">
        <v>1428</v>
      </c>
      <c r="D5782" s="178" t="s">
        <v>8169</v>
      </c>
      <c r="E5782" s="179">
        <v>32401</v>
      </c>
      <c r="F5782" s="180">
        <v>0</v>
      </c>
      <c r="G5782" s="180">
        <v>1363.47</v>
      </c>
      <c r="H5782" s="180">
        <v>0</v>
      </c>
      <c r="I5782" s="180">
        <f t="shared" si="180"/>
        <v>1363.47</v>
      </c>
      <c r="J5782" s="177" t="str">
        <f t="shared" si="181"/>
        <v>Date &gt; 1920</v>
      </c>
    </row>
    <row r="5783" spans="1:10" x14ac:dyDescent="0.3">
      <c r="A5783" s="178" t="s">
        <v>270</v>
      </c>
      <c r="B5783" s="178" t="s">
        <v>57</v>
      </c>
      <c r="C5783" s="178" t="s">
        <v>1428</v>
      </c>
      <c r="D5783" s="178" t="s">
        <v>8169</v>
      </c>
      <c r="E5783" s="179">
        <v>33149</v>
      </c>
      <c r="F5783" s="180">
        <v>14875.12</v>
      </c>
      <c r="G5783" s="180">
        <v>0</v>
      </c>
      <c r="H5783" s="180">
        <v>5431.29</v>
      </c>
      <c r="I5783" s="180">
        <f t="shared" si="180"/>
        <v>20306.41</v>
      </c>
      <c r="J5783" s="177" t="str">
        <f t="shared" si="181"/>
        <v>Date &gt; 1920</v>
      </c>
    </row>
    <row r="5784" spans="1:10" x14ac:dyDescent="0.3">
      <c r="A5784" s="178" t="s">
        <v>270</v>
      </c>
      <c r="B5784" s="178" t="s">
        <v>57</v>
      </c>
      <c r="C5784" s="178" t="s">
        <v>1428</v>
      </c>
      <c r="D5784" s="178" t="s">
        <v>8170</v>
      </c>
      <c r="E5784" s="179">
        <v>32050</v>
      </c>
      <c r="F5784" s="180">
        <v>0</v>
      </c>
      <c r="G5784" s="180">
        <v>31378.43</v>
      </c>
      <c r="H5784" s="180">
        <v>15689.21</v>
      </c>
      <c r="I5784" s="180">
        <f t="shared" si="180"/>
        <v>47067.64</v>
      </c>
      <c r="J5784" s="177" t="str">
        <f t="shared" si="181"/>
        <v>Date &gt; 1920</v>
      </c>
    </row>
    <row r="5785" spans="1:10" x14ac:dyDescent="0.3">
      <c r="A5785" s="178" t="s">
        <v>270</v>
      </c>
      <c r="B5785" s="178" t="s">
        <v>57</v>
      </c>
      <c r="C5785" s="178" t="s">
        <v>1428</v>
      </c>
      <c r="D5785" s="178" t="s">
        <v>8171</v>
      </c>
      <c r="E5785" s="179">
        <v>32015</v>
      </c>
      <c r="F5785" s="180">
        <v>0</v>
      </c>
      <c r="G5785" s="180">
        <v>19167</v>
      </c>
      <c r="H5785" s="180">
        <v>9583</v>
      </c>
      <c r="I5785" s="180">
        <f t="shared" si="180"/>
        <v>28750</v>
      </c>
      <c r="J5785" s="177" t="str">
        <f t="shared" si="181"/>
        <v>Date &gt; 1920</v>
      </c>
    </row>
    <row r="5786" spans="1:10" x14ac:dyDescent="0.3">
      <c r="A5786" s="178" t="s">
        <v>270</v>
      </c>
      <c r="B5786" s="178" t="s">
        <v>57</v>
      </c>
      <c r="C5786" s="178" t="s">
        <v>1428</v>
      </c>
      <c r="D5786" s="178" t="s">
        <v>8172</v>
      </c>
      <c r="E5786" s="179">
        <v>32113</v>
      </c>
      <c r="F5786" s="180">
        <v>67742.210000000006</v>
      </c>
      <c r="G5786" s="180">
        <v>48688.88</v>
      </c>
      <c r="H5786" s="180">
        <v>95333.23</v>
      </c>
      <c r="I5786" s="180">
        <f t="shared" si="180"/>
        <v>211764.32</v>
      </c>
      <c r="J5786" s="177" t="str">
        <f t="shared" si="181"/>
        <v>Date &gt; 1920</v>
      </c>
    </row>
    <row r="5787" spans="1:10" x14ac:dyDescent="0.3">
      <c r="A5787" s="178" t="s">
        <v>270</v>
      </c>
      <c r="B5787" s="178" t="s">
        <v>57</v>
      </c>
      <c r="C5787" s="178" t="s">
        <v>1428</v>
      </c>
      <c r="D5787" s="178" t="s">
        <v>8172</v>
      </c>
      <c r="E5787" s="179">
        <v>32261</v>
      </c>
      <c r="F5787" s="180">
        <v>87231.25</v>
      </c>
      <c r="G5787" s="180">
        <v>13927.12</v>
      </c>
      <c r="H5787" s="180">
        <v>49157.75</v>
      </c>
      <c r="I5787" s="180">
        <f t="shared" si="180"/>
        <v>150316.12</v>
      </c>
      <c r="J5787" s="177" t="str">
        <f t="shared" si="181"/>
        <v>Date &gt; 1920</v>
      </c>
    </row>
    <row r="5788" spans="1:10" x14ac:dyDescent="0.3">
      <c r="A5788" s="178" t="s">
        <v>270</v>
      </c>
      <c r="B5788" s="178" t="s">
        <v>57</v>
      </c>
      <c r="C5788" s="178" t="s">
        <v>1428</v>
      </c>
      <c r="D5788" s="178" t="s">
        <v>8172</v>
      </c>
      <c r="E5788" s="179">
        <v>32401</v>
      </c>
      <c r="F5788" s="180">
        <v>4955.95</v>
      </c>
      <c r="G5788" s="180">
        <v>5412.48</v>
      </c>
      <c r="H5788" s="180">
        <v>5087.0200000000004</v>
      </c>
      <c r="I5788" s="180">
        <f t="shared" si="180"/>
        <v>15455.45</v>
      </c>
      <c r="J5788" s="177" t="str">
        <f t="shared" si="181"/>
        <v>Date &gt; 1920</v>
      </c>
    </row>
    <row r="5789" spans="1:10" x14ac:dyDescent="0.3">
      <c r="A5789" s="178" t="s">
        <v>270</v>
      </c>
      <c r="B5789" s="178" t="s">
        <v>57</v>
      </c>
      <c r="C5789" s="178" t="s">
        <v>1428</v>
      </c>
      <c r="D5789" s="178" t="s">
        <v>8172</v>
      </c>
      <c r="E5789" s="179">
        <v>32417</v>
      </c>
      <c r="F5789" s="180">
        <v>0</v>
      </c>
      <c r="G5789" s="180">
        <v>0</v>
      </c>
      <c r="H5789" s="180">
        <v>0</v>
      </c>
      <c r="I5789" s="180">
        <f t="shared" si="180"/>
        <v>0</v>
      </c>
      <c r="J5789" s="177" t="str">
        <f t="shared" si="181"/>
        <v>Date &gt; 1920</v>
      </c>
    </row>
    <row r="5790" spans="1:10" x14ac:dyDescent="0.3">
      <c r="A5790" s="178" t="s">
        <v>270</v>
      </c>
      <c r="B5790" s="178" t="s">
        <v>57</v>
      </c>
      <c r="C5790" s="178" t="s">
        <v>1428</v>
      </c>
      <c r="D5790" s="178" t="s">
        <v>8172</v>
      </c>
      <c r="E5790" s="179">
        <v>32448</v>
      </c>
      <c r="F5790" s="180">
        <v>0</v>
      </c>
      <c r="G5790" s="180">
        <v>0</v>
      </c>
      <c r="H5790" s="180">
        <v>0</v>
      </c>
      <c r="I5790" s="180">
        <f t="shared" si="180"/>
        <v>0</v>
      </c>
      <c r="J5790" s="177" t="str">
        <f t="shared" si="181"/>
        <v>Date &gt; 1920</v>
      </c>
    </row>
    <row r="5791" spans="1:10" x14ac:dyDescent="0.3">
      <c r="A5791" s="178" t="s">
        <v>270</v>
      </c>
      <c r="B5791" s="178" t="s">
        <v>57</v>
      </c>
      <c r="C5791" s="178" t="s">
        <v>1428</v>
      </c>
      <c r="D5791" s="178" t="s">
        <v>8172</v>
      </c>
      <c r="E5791" s="179">
        <v>33143</v>
      </c>
      <c r="F5791" s="180">
        <v>0</v>
      </c>
      <c r="G5791" s="180">
        <v>1587.52</v>
      </c>
      <c r="H5791" s="180">
        <v>0</v>
      </c>
      <c r="I5791" s="180">
        <f t="shared" si="180"/>
        <v>1587.52</v>
      </c>
      <c r="J5791" s="177" t="str">
        <f t="shared" si="181"/>
        <v>Date &gt; 1920</v>
      </c>
    </row>
    <row r="5792" spans="1:10" x14ac:dyDescent="0.3">
      <c r="A5792" s="178" t="s">
        <v>270</v>
      </c>
      <c r="B5792" s="178" t="s">
        <v>57</v>
      </c>
      <c r="C5792" s="178" t="s">
        <v>1428</v>
      </c>
      <c r="D5792" s="178" t="s">
        <v>8173</v>
      </c>
      <c r="E5792" s="179">
        <v>32169</v>
      </c>
      <c r="F5792" s="180">
        <v>11920.38</v>
      </c>
      <c r="G5792" s="180">
        <v>13168.06</v>
      </c>
      <c r="H5792" s="180">
        <v>4199.96</v>
      </c>
      <c r="I5792" s="180">
        <f t="shared" si="180"/>
        <v>29288.399999999998</v>
      </c>
      <c r="J5792" s="177" t="str">
        <f t="shared" si="181"/>
        <v>Date &gt; 1920</v>
      </c>
    </row>
    <row r="5793" spans="1:10" x14ac:dyDescent="0.3">
      <c r="A5793" s="178" t="s">
        <v>270</v>
      </c>
      <c r="B5793" s="178" t="s">
        <v>57</v>
      </c>
      <c r="C5793" s="178" t="s">
        <v>1428</v>
      </c>
      <c r="D5793" s="178" t="s">
        <v>8173</v>
      </c>
      <c r="E5793" s="179">
        <v>32276</v>
      </c>
      <c r="F5793" s="180">
        <v>5199.13</v>
      </c>
      <c r="G5793" s="180">
        <v>5135.2700000000004</v>
      </c>
      <c r="H5793" s="180">
        <v>1527.8</v>
      </c>
      <c r="I5793" s="180">
        <f t="shared" si="180"/>
        <v>11862.2</v>
      </c>
      <c r="J5793" s="177" t="str">
        <f t="shared" si="181"/>
        <v>Date &gt; 1920</v>
      </c>
    </row>
    <row r="5794" spans="1:10" x14ac:dyDescent="0.3">
      <c r="A5794" s="178" t="s">
        <v>270</v>
      </c>
      <c r="B5794" s="178" t="s">
        <v>57</v>
      </c>
      <c r="C5794" s="178" t="s">
        <v>1428</v>
      </c>
      <c r="D5794" s="178" t="s">
        <v>8173</v>
      </c>
      <c r="E5794" s="179">
        <v>32307</v>
      </c>
      <c r="F5794" s="180">
        <v>54593.52</v>
      </c>
      <c r="G5794" s="180">
        <v>84156.4</v>
      </c>
      <c r="H5794" s="180">
        <v>31159.5</v>
      </c>
      <c r="I5794" s="180">
        <f t="shared" si="180"/>
        <v>169909.41999999998</v>
      </c>
      <c r="J5794" s="177" t="str">
        <f t="shared" si="181"/>
        <v>Date &gt; 1920</v>
      </c>
    </row>
    <row r="5795" spans="1:10" x14ac:dyDescent="0.3">
      <c r="A5795" s="178" t="s">
        <v>270</v>
      </c>
      <c r="B5795" s="178" t="s">
        <v>57</v>
      </c>
      <c r="C5795" s="178" t="s">
        <v>1428</v>
      </c>
      <c r="D5795" s="178" t="s">
        <v>8173</v>
      </c>
      <c r="E5795" s="179">
        <v>32316</v>
      </c>
      <c r="F5795" s="180">
        <v>3079.9</v>
      </c>
      <c r="G5795" s="180">
        <v>2463.92</v>
      </c>
      <c r="H5795" s="180">
        <v>615.98</v>
      </c>
      <c r="I5795" s="180">
        <f t="shared" si="180"/>
        <v>6159.7999999999993</v>
      </c>
      <c r="J5795" s="177" t="str">
        <f t="shared" si="181"/>
        <v>Date &gt; 1920</v>
      </c>
    </row>
    <row r="5796" spans="1:10" x14ac:dyDescent="0.3">
      <c r="A5796" s="178" t="s">
        <v>270</v>
      </c>
      <c r="B5796" s="178" t="s">
        <v>57</v>
      </c>
      <c r="C5796" s="178" t="s">
        <v>1428</v>
      </c>
      <c r="D5796" s="178" t="s">
        <v>8173</v>
      </c>
      <c r="E5796" s="179">
        <v>32337</v>
      </c>
      <c r="F5796" s="180">
        <v>55658.98</v>
      </c>
      <c r="G5796" s="180">
        <v>85959.73</v>
      </c>
      <c r="H5796" s="180">
        <v>31848.080000000002</v>
      </c>
      <c r="I5796" s="180">
        <f t="shared" si="180"/>
        <v>173466.78999999998</v>
      </c>
      <c r="J5796" s="177" t="str">
        <f t="shared" si="181"/>
        <v>Date &gt; 1920</v>
      </c>
    </row>
    <row r="5797" spans="1:10" x14ac:dyDescent="0.3">
      <c r="A5797" s="178" t="s">
        <v>270</v>
      </c>
      <c r="B5797" s="178" t="s">
        <v>57</v>
      </c>
      <c r="C5797" s="178" t="s">
        <v>1428</v>
      </c>
      <c r="D5797" s="178" t="s">
        <v>8173</v>
      </c>
      <c r="E5797" s="179">
        <v>32370</v>
      </c>
      <c r="F5797" s="180">
        <v>51864.78</v>
      </c>
      <c r="G5797" s="180">
        <v>41491.82</v>
      </c>
      <c r="H5797" s="180">
        <v>10372.950000000001</v>
      </c>
      <c r="I5797" s="180">
        <f t="shared" si="180"/>
        <v>103729.55</v>
      </c>
      <c r="J5797" s="177" t="str">
        <f t="shared" si="181"/>
        <v>Date &gt; 1920</v>
      </c>
    </row>
    <row r="5798" spans="1:10" x14ac:dyDescent="0.3">
      <c r="A5798" s="178" t="s">
        <v>270</v>
      </c>
      <c r="B5798" s="178" t="s">
        <v>57</v>
      </c>
      <c r="C5798" s="178" t="s">
        <v>1428</v>
      </c>
      <c r="D5798" s="178" t="s">
        <v>8173</v>
      </c>
      <c r="E5798" s="179">
        <v>32426</v>
      </c>
      <c r="F5798" s="180">
        <v>99247.96</v>
      </c>
      <c r="G5798" s="180">
        <v>81038.42</v>
      </c>
      <c r="H5798" s="180">
        <v>20669.62</v>
      </c>
      <c r="I5798" s="180">
        <f t="shared" si="180"/>
        <v>200956</v>
      </c>
      <c r="J5798" s="177" t="str">
        <f t="shared" si="181"/>
        <v>Date &gt; 1920</v>
      </c>
    </row>
    <row r="5799" spans="1:10" x14ac:dyDescent="0.3">
      <c r="A5799" s="178" t="s">
        <v>270</v>
      </c>
      <c r="B5799" s="178" t="s">
        <v>57</v>
      </c>
      <c r="C5799" s="178" t="s">
        <v>1428</v>
      </c>
      <c r="D5799" s="178" t="s">
        <v>8173</v>
      </c>
      <c r="E5799" s="179">
        <v>32484</v>
      </c>
      <c r="F5799" s="180">
        <v>9449</v>
      </c>
      <c r="G5799" s="180">
        <v>7559.2</v>
      </c>
      <c r="H5799" s="180">
        <v>1889.8</v>
      </c>
      <c r="I5799" s="180">
        <f t="shared" si="180"/>
        <v>18898</v>
      </c>
      <c r="J5799" s="177" t="str">
        <f t="shared" si="181"/>
        <v>Date &gt; 1920</v>
      </c>
    </row>
    <row r="5800" spans="1:10" x14ac:dyDescent="0.3">
      <c r="A5800" s="178" t="s">
        <v>270</v>
      </c>
      <c r="B5800" s="178" t="s">
        <v>57</v>
      </c>
      <c r="C5800" s="178" t="s">
        <v>1428</v>
      </c>
      <c r="D5800" s="178" t="s">
        <v>8173</v>
      </c>
      <c r="E5800" s="179">
        <v>32512</v>
      </c>
      <c r="F5800" s="180">
        <v>28341.71</v>
      </c>
      <c r="G5800" s="180">
        <v>11836.18</v>
      </c>
      <c r="H5800" s="180">
        <v>7015.14</v>
      </c>
      <c r="I5800" s="180">
        <f t="shared" si="180"/>
        <v>47193.03</v>
      </c>
      <c r="J5800" s="177" t="str">
        <f t="shared" si="181"/>
        <v>Date &gt; 1920</v>
      </c>
    </row>
    <row r="5801" spans="1:10" x14ac:dyDescent="0.3">
      <c r="A5801" s="178" t="s">
        <v>270</v>
      </c>
      <c r="B5801" s="178" t="s">
        <v>57</v>
      </c>
      <c r="C5801" s="178" t="s">
        <v>1428</v>
      </c>
      <c r="D5801" s="178" t="s">
        <v>8173</v>
      </c>
      <c r="E5801" s="179">
        <v>32632</v>
      </c>
      <c r="F5801" s="180">
        <v>0</v>
      </c>
      <c r="G5801" s="180">
        <v>13530.81</v>
      </c>
      <c r="H5801" s="180">
        <v>0</v>
      </c>
      <c r="I5801" s="180">
        <f t="shared" si="180"/>
        <v>13530.81</v>
      </c>
      <c r="J5801" s="177" t="str">
        <f t="shared" si="181"/>
        <v>Date &gt; 1920</v>
      </c>
    </row>
    <row r="5802" spans="1:10" x14ac:dyDescent="0.3">
      <c r="A5802" s="178" t="s">
        <v>270</v>
      </c>
      <c r="B5802" s="178" t="s">
        <v>57</v>
      </c>
      <c r="C5802" s="178" t="s">
        <v>1428</v>
      </c>
      <c r="D5802" s="178" t="s">
        <v>8173</v>
      </c>
      <c r="E5802" s="179">
        <v>32689</v>
      </c>
      <c r="F5802" s="180">
        <v>1166.6400000000001</v>
      </c>
      <c r="G5802" s="180">
        <v>6424</v>
      </c>
      <c r="H5802" s="180">
        <v>1606</v>
      </c>
      <c r="I5802" s="180">
        <f t="shared" si="180"/>
        <v>9196.64</v>
      </c>
      <c r="J5802" s="177" t="str">
        <f t="shared" si="181"/>
        <v>Date &gt; 1920</v>
      </c>
    </row>
    <row r="5803" spans="1:10" x14ac:dyDescent="0.3">
      <c r="A5803" s="178" t="s">
        <v>270</v>
      </c>
      <c r="B5803" s="178" t="s">
        <v>57</v>
      </c>
      <c r="C5803" s="178" t="s">
        <v>1428</v>
      </c>
      <c r="D5803" s="178" t="s">
        <v>8173</v>
      </c>
      <c r="E5803" s="179">
        <v>33332</v>
      </c>
      <c r="F5803" s="180">
        <v>13102.15</v>
      </c>
      <c r="G5803" s="180">
        <v>6303.21</v>
      </c>
      <c r="H5803" s="180">
        <v>8967.9599999999991</v>
      </c>
      <c r="I5803" s="180">
        <f t="shared" si="180"/>
        <v>28373.32</v>
      </c>
      <c r="J5803" s="177" t="str">
        <f t="shared" si="181"/>
        <v>Date &gt; 1920</v>
      </c>
    </row>
    <row r="5804" spans="1:10" x14ac:dyDescent="0.3">
      <c r="A5804" s="178" t="s">
        <v>270</v>
      </c>
      <c r="B5804" s="178" t="s">
        <v>57</v>
      </c>
      <c r="C5804" s="178" t="s">
        <v>1428</v>
      </c>
      <c r="D5804" s="178" t="s">
        <v>8174</v>
      </c>
      <c r="E5804" s="179">
        <v>32512</v>
      </c>
      <c r="F5804" s="180">
        <v>0</v>
      </c>
      <c r="G5804" s="180">
        <v>62946</v>
      </c>
      <c r="H5804" s="180">
        <v>31845.47</v>
      </c>
      <c r="I5804" s="180">
        <f t="shared" si="180"/>
        <v>94791.47</v>
      </c>
      <c r="J5804" s="177" t="str">
        <f t="shared" si="181"/>
        <v>Date &gt; 1920</v>
      </c>
    </row>
    <row r="5805" spans="1:10" x14ac:dyDescent="0.3">
      <c r="A5805" s="178" t="s">
        <v>270</v>
      </c>
      <c r="B5805" s="178" t="s">
        <v>57</v>
      </c>
      <c r="C5805" s="178" t="s">
        <v>1428</v>
      </c>
      <c r="D5805" s="178" t="s">
        <v>8175</v>
      </c>
      <c r="E5805" s="179">
        <v>32255</v>
      </c>
      <c r="F5805" s="180">
        <v>0</v>
      </c>
      <c r="G5805" s="180">
        <v>1617</v>
      </c>
      <c r="H5805" s="180">
        <v>808.5</v>
      </c>
      <c r="I5805" s="180">
        <f t="shared" si="180"/>
        <v>2425.5</v>
      </c>
      <c r="J5805" s="177" t="str">
        <f t="shared" si="181"/>
        <v>Date &gt; 1920</v>
      </c>
    </row>
    <row r="5806" spans="1:10" x14ac:dyDescent="0.3">
      <c r="A5806" s="178" t="s">
        <v>270</v>
      </c>
      <c r="B5806" s="178" t="s">
        <v>57</v>
      </c>
      <c r="C5806" s="178" t="s">
        <v>1428</v>
      </c>
      <c r="D5806" s="178" t="s">
        <v>8176</v>
      </c>
      <c r="E5806" s="179">
        <v>32588</v>
      </c>
      <c r="F5806" s="180">
        <v>0</v>
      </c>
      <c r="G5806" s="180">
        <v>4496</v>
      </c>
      <c r="H5806" s="180">
        <v>2340.8000000000002</v>
      </c>
      <c r="I5806" s="180">
        <f t="shared" si="180"/>
        <v>6836.8</v>
      </c>
      <c r="J5806" s="177" t="str">
        <f t="shared" si="181"/>
        <v>Date &gt; 1920</v>
      </c>
    </row>
    <row r="5807" spans="1:10" x14ac:dyDescent="0.3">
      <c r="A5807" s="178" t="s">
        <v>270</v>
      </c>
      <c r="B5807" s="178" t="s">
        <v>57</v>
      </c>
      <c r="C5807" s="178" t="s">
        <v>1428</v>
      </c>
      <c r="D5807" s="178" t="s">
        <v>8177</v>
      </c>
      <c r="E5807" s="179">
        <v>32736</v>
      </c>
      <c r="F5807" s="180">
        <v>0</v>
      </c>
      <c r="G5807" s="180">
        <v>32733.33</v>
      </c>
      <c r="H5807" s="180">
        <v>16366.67</v>
      </c>
      <c r="I5807" s="180">
        <f t="shared" si="180"/>
        <v>49100</v>
      </c>
      <c r="J5807" s="177" t="str">
        <f t="shared" si="181"/>
        <v>Date &gt; 1920</v>
      </c>
    </row>
    <row r="5808" spans="1:10" x14ac:dyDescent="0.3">
      <c r="A5808" s="178" t="s">
        <v>270</v>
      </c>
      <c r="B5808" s="178" t="s">
        <v>57</v>
      </c>
      <c r="C5808" s="178" t="s">
        <v>1428</v>
      </c>
      <c r="D5808" s="178" t="s">
        <v>8178</v>
      </c>
      <c r="E5808" s="179">
        <v>32650</v>
      </c>
      <c r="F5808" s="180">
        <v>0</v>
      </c>
      <c r="G5808" s="180">
        <v>6000</v>
      </c>
      <c r="H5808" s="180">
        <v>3967.07</v>
      </c>
      <c r="I5808" s="180">
        <f t="shared" si="180"/>
        <v>9967.07</v>
      </c>
      <c r="J5808" s="177" t="str">
        <f t="shared" si="181"/>
        <v>Date &gt; 1920</v>
      </c>
    </row>
    <row r="5809" spans="1:10" x14ac:dyDescent="0.3">
      <c r="A5809" s="178" t="s">
        <v>270</v>
      </c>
      <c r="B5809" s="178" t="s">
        <v>57</v>
      </c>
      <c r="C5809" s="178" t="s">
        <v>1428</v>
      </c>
      <c r="D5809" s="178" t="s">
        <v>8179</v>
      </c>
      <c r="E5809" s="179">
        <v>33046</v>
      </c>
      <c r="F5809" s="180">
        <v>0</v>
      </c>
      <c r="G5809" s="180">
        <v>23160</v>
      </c>
      <c r="H5809" s="180">
        <v>11580</v>
      </c>
      <c r="I5809" s="180">
        <f t="shared" si="180"/>
        <v>34740</v>
      </c>
      <c r="J5809" s="177" t="str">
        <f t="shared" si="181"/>
        <v>Date &gt; 1920</v>
      </c>
    </row>
    <row r="5810" spans="1:10" x14ac:dyDescent="0.3">
      <c r="A5810" s="178" t="s">
        <v>270</v>
      </c>
      <c r="B5810" s="178" t="s">
        <v>57</v>
      </c>
      <c r="C5810" s="178" t="s">
        <v>1428</v>
      </c>
      <c r="D5810" s="178" t="s">
        <v>8179</v>
      </c>
      <c r="E5810" s="179">
        <v>33337</v>
      </c>
      <c r="F5810" s="180">
        <v>0</v>
      </c>
      <c r="G5810" s="180">
        <v>22000</v>
      </c>
      <c r="H5810" s="180">
        <v>11000</v>
      </c>
      <c r="I5810" s="180">
        <f t="shared" si="180"/>
        <v>33000</v>
      </c>
      <c r="J5810" s="177" t="str">
        <f t="shared" si="181"/>
        <v>Date &gt; 1920</v>
      </c>
    </row>
    <row r="5811" spans="1:10" x14ac:dyDescent="0.3">
      <c r="A5811" s="178" t="s">
        <v>270</v>
      </c>
      <c r="B5811" s="178" t="s">
        <v>57</v>
      </c>
      <c r="C5811" s="178" t="s">
        <v>1428</v>
      </c>
      <c r="D5811" s="178" t="s">
        <v>8179</v>
      </c>
      <c r="E5811" s="179">
        <v>33588</v>
      </c>
      <c r="F5811" s="180">
        <v>0</v>
      </c>
      <c r="G5811" s="180">
        <v>51333.33</v>
      </c>
      <c r="H5811" s="180">
        <v>25666.67</v>
      </c>
      <c r="I5811" s="180">
        <f t="shared" si="180"/>
        <v>77000</v>
      </c>
      <c r="J5811" s="177" t="str">
        <f t="shared" si="181"/>
        <v>Date &gt; 1920</v>
      </c>
    </row>
    <row r="5812" spans="1:10" x14ac:dyDescent="0.3">
      <c r="A5812" s="178" t="s">
        <v>270</v>
      </c>
      <c r="B5812" s="178" t="s">
        <v>57</v>
      </c>
      <c r="C5812" s="178" t="s">
        <v>1428</v>
      </c>
      <c r="D5812" s="178" t="s">
        <v>8179</v>
      </c>
      <c r="E5812" s="179">
        <v>34296</v>
      </c>
      <c r="F5812" s="180">
        <v>0</v>
      </c>
      <c r="G5812" s="180">
        <v>20000</v>
      </c>
      <c r="H5812" s="180">
        <v>10000</v>
      </c>
      <c r="I5812" s="180">
        <f t="shared" si="180"/>
        <v>30000</v>
      </c>
      <c r="J5812" s="177" t="str">
        <f t="shared" si="181"/>
        <v>Date &gt; 1920</v>
      </c>
    </row>
    <row r="5813" spans="1:10" x14ac:dyDescent="0.3">
      <c r="A5813" s="178" t="s">
        <v>270</v>
      </c>
      <c r="B5813" s="178" t="s">
        <v>57</v>
      </c>
      <c r="C5813" s="178" t="s">
        <v>1428</v>
      </c>
      <c r="D5813" s="178" t="s">
        <v>8180</v>
      </c>
      <c r="E5813" s="179">
        <v>33657</v>
      </c>
      <c r="F5813" s="180">
        <v>1609513.64</v>
      </c>
      <c r="G5813" s="180">
        <v>604588</v>
      </c>
      <c r="H5813" s="180">
        <v>328190.32</v>
      </c>
      <c r="I5813" s="180">
        <f t="shared" si="180"/>
        <v>2542291.9599999995</v>
      </c>
      <c r="J5813" s="177" t="str">
        <f t="shared" si="181"/>
        <v>Date &gt; 1920</v>
      </c>
    </row>
    <row r="5814" spans="1:10" x14ac:dyDescent="0.3">
      <c r="A5814" s="178" t="s">
        <v>270</v>
      </c>
      <c r="B5814" s="178" t="s">
        <v>57</v>
      </c>
      <c r="C5814" s="178" t="s">
        <v>1428</v>
      </c>
      <c r="D5814" s="178" t="s">
        <v>8180</v>
      </c>
      <c r="E5814" s="179">
        <v>33657</v>
      </c>
      <c r="F5814" s="180">
        <v>87369.65</v>
      </c>
      <c r="G5814" s="180">
        <v>0</v>
      </c>
      <c r="H5814" s="180">
        <v>28119.68</v>
      </c>
      <c r="I5814" s="180">
        <f t="shared" si="180"/>
        <v>115489.32999999999</v>
      </c>
      <c r="J5814" s="177" t="str">
        <f t="shared" si="181"/>
        <v>Date &gt; 1920</v>
      </c>
    </row>
    <row r="5815" spans="1:10" x14ac:dyDescent="0.3">
      <c r="A5815" s="178" t="s">
        <v>270</v>
      </c>
      <c r="B5815" s="178" t="s">
        <v>57</v>
      </c>
      <c r="C5815" s="178" t="s">
        <v>1428</v>
      </c>
      <c r="D5815" s="178" t="s">
        <v>8180</v>
      </c>
      <c r="E5815" s="179">
        <v>33665</v>
      </c>
      <c r="F5815" s="180">
        <v>0</v>
      </c>
      <c r="G5815" s="180">
        <v>33810.76</v>
      </c>
      <c r="H5815" s="180">
        <v>31609.39</v>
      </c>
      <c r="I5815" s="180">
        <f t="shared" si="180"/>
        <v>65420.15</v>
      </c>
      <c r="J5815" s="177" t="str">
        <f t="shared" si="181"/>
        <v>Date &gt; 1920</v>
      </c>
    </row>
    <row r="5816" spans="1:10" x14ac:dyDescent="0.3">
      <c r="A5816" s="178" t="s">
        <v>270</v>
      </c>
      <c r="B5816" s="178" t="s">
        <v>57</v>
      </c>
      <c r="C5816" s="178" t="s">
        <v>1428</v>
      </c>
      <c r="D5816" s="178" t="s">
        <v>8181</v>
      </c>
      <c r="E5816" s="179">
        <v>33401</v>
      </c>
      <c r="F5816" s="180">
        <v>40977.269999999997</v>
      </c>
      <c r="G5816" s="180">
        <v>3780</v>
      </c>
      <c r="H5816" s="180">
        <v>6443.03</v>
      </c>
      <c r="I5816" s="180">
        <f t="shared" si="180"/>
        <v>51200.299999999996</v>
      </c>
      <c r="J5816" s="177" t="str">
        <f t="shared" si="181"/>
        <v>Date &gt; 1920</v>
      </c>
    </row>
    <row r="5817" spans="1:10" x14ac:dyDescent="0.3">
      <c r="A5817" s="178" t="s">
        <v>270</v>
      </c>
      <c r="B5817" s="178" t="s">
        <v>57</v>
      </c>
      <c r="C5817" s="178" t="s">
        <v>1428</v>
      </c>
      <c r="D5817" s="178" t="s">
        <v>8181</v>
      </c>
      <c r="E5817" s="179">
        <v>33436</v>
      </c>
      <c r="F5817" s="180">
        <v>23543.24</v>
      </c>
      <c r="G5817" s="180">
        <v>0</v>
      </c>
      <c r="H5817" s="180">
        <v>2615.92</v>
      </c>
      <c r="I5817" s="180">
        <f t="shared" si="180"/>
        <v>26159.160000000003</v>
      </c>
      <c r="J5817" s="177" t="str">
        <f t="shared" si="181"/>
        <v>Date &gt; 1920</v>
      </c>
    </row>
    <row r="5818" spans="1:10" x14ac:dyDescent="0.3">
      <c r="A5818" s="178" t="s">
        <v>270</v>
      </c>
      <c r="B5818" s="178" t="s">
        <v>57</v>
      </c>
      <c r="C5818" s="178" t="s">
        <v>1428</v>
      </c>
      <c r="D5818" s="178" t="s">
        <v>8181</v>
      </c>
      <c r="E5818" s="179">
        <v>33486</v>
      </c>
      <c r="F5818" s="180">
        <v>33138.49</v>
      </c>
      <c r="G5818" s="180">
        <v>0</v>
      </c>
      <c r="H5818" s="180">
        <v>3682.05</v>
      </c>
      <c r="I5818" s="180">
        <f t="shared" si="180"/>
        <v>36820.54</v>
      </c>
      <c r="J5818" s="177" t="str">
        <f t="shared" si="181"/>
        <v>Date &gt; 1920</v>
      </c>
    </row>
    <row r="5819" spans="1:10" x14ac:dyDescent="0.3">
      <c r="A5819" s="178" t="s">
        <v>270</v>
      </c>
      <c r="B5819" s="178" t="s">
        <v>57</v>
      </c>
      <c r="C5819" s="178" t="s">
        <v>1428</v>
      </c>
      <c r="D5819" s="178" t="s">
        <v>8181</v>
      </c>
      <c r="E5819" s="179">
        <v>33585</v>
      </c>
      <c r="F5819" s="180">
        <v>21301</v>
      </c>
      <c r="G5819" s="180">
        <v>0</v>
      </c>
      <c r="H5819" s="180">
        <v>2367</v>
      </c>
      <c r="I5819" s="180">
        <f t="shared" si="180"/>
        <v>23668</v>
      </c>
      <c r="J5819" s="177" t="str">
        <f t="shared" si="181"/>
        <v>Date &gt; 1920</v>
      </c>
    </row>
    <row r="5820" spans="1:10" x14ac:dyDescent="0.3">
      <c r="A5820" s="178" t="s">
        <v>270</v>
      </c>
      <c r="B5820" s="178" t="s">
        <v>57</v>
      </c>
      <c r="C5820" s="178" t="s">
        <v>1428</v>
      </c>
      <c r="D5820" s="178" t="s">
        <v>8181</v>
      </c>
      <c r="E5820" s="179">
        <v>34199</v>
      </c>
      <c r="F5820" s="180">
        <v>-12210.19</v>
      </c>
      <c r="G5820" s="180">
        <v>0</v>
      </c>
      <c r="H5820" s="180">
        <v>3165.59</v>
      </c>
      <c r="I5820" s="180">
        <f t="shared" si="180"/>
        <v>-9044.6</v>
      </c>
      <c r="J5820" s="177" t="str">
        <f t="shared" si="181"/>
        <v>Date &gt; 1920</v>
      </c>
    </row>
    <row r="5821" spans="1:10" x14ac:dyDescent="0.3">
      <c r="A5821" s="178" t="s">
        <v>270</v>
      </c>
      <c r="B5821" s="178" t="s">
        <v>57</v>
      </c>
      <c r="C5821" s="178" t="s">
        <v>1428</v>
      </c>
      <c r="D5821" s="178" t="s">
        <v>8181</v>
      </c>
      <c r="E5821" s="179">
        <v>34199</v>
      </c>
      <c r="F5821" s="180">
        <v>0</v>
      </c>
      <c r="G5821" s="180">
        <v>9044.6</v>
      </c>
      <c r="H5821" s="180">
        <v>0</v>
      </c>
      <c r="I5821" s="180">
        <f t="shared" si="180"/>
        <v>9044.6</v>
      </c>
      <c r="J5821" s="177" t="str">
        <f t="shared" si="181"/>
        <v>Date &gt; 1920</v>
      </c>
    </row>
    <row r="5822" spans="1:10" x14ac:dyDescent="0.3">
      <c r="A5822" s="178" t="s">
        <v>270</v>
      </c>
      <c r="B5822" s="178" t="s">
        <v>57</v>
      </c>
      <c r="C5822" s="178" t="s">
        <v>1428</v>
      </c>
      <c r="D5822" s="178" t="s">
        <v>8182</v>
      </c>
      <c r="E5822" s="179">
        <v>32688</v>
      </c>
      <c r="F5822" s="180">
        <v>53786.28</v>
      </c>
      <c r="G5822" s="180">
        <v>0</v>
      </c>
      <c r="H5822" s="180">
        <v>5976.25</v>
      </c>
      <c r="I5822" s="180">
        <f t="shared" si="180"/>
        <v>59762.53</v>
      </c>
      <c r="J5822" s="177" t="str">
        <f t="shared" si="181"/>
        <v>Date &gt; 1920</v>
      </c>
    </row>
    <row r="5823" spans="1:10" x14ac:dyDescent="0.3">
      <c r="A5823" s="178" t="s">
        <v>270</v>
      </c>
      <c r="B5823" s="178" t="s">
        <v>57</v>
      </c>
      <c r="C5823" s="178" t="s">
        <v>1428</v>
      </c>
      <c r="D5823" s="178" t="s">
        <v>8182</v>
      </c>
      <c r="E5823" s="179">
        <v>32723</v>
      </c>
      <c r="F5823" s="180">
        <v>12389.46</v>
      </c>
      <c r="G5823" s="180">
        <v>0</v>
      </c>
      <c r="H5823" s="180">
        <v>1376.61</v>
      </c>
      <c r="I5823" s="180">
        <f t="shared" si="180"/>
        <v>13766.07</v>
      </c>
      <c r="J5823" s="177" t="str">
        <f t="shared" si="181"/>
        <v>Date &gt; 1920</v>
      </c>
    </row>
    <row r="5824" spans="1:10" x14ac:dyDescent="0.3">
      <c r="A5824" s="178" t="s">
        <v>270</v>
      </c>
      <c r="B5824" s="178" t="s">
        <v>57</v>
      </c>
      <c r="C5824" s="178" t="s">
        <v>1428</v>
      </c>
      <c r="D5824" s="178" t="s">
        <v>8182</v>
      </c>
      <c r="E5824" s="179">
        <v>32784</v>
      </c>
      <c r="F5824" s="180">
        <v>14851.43</v>
      </c>
      <c r="G5824" s="180">
        <v>0</v>
      </c>
      <c r="H5824" s="180">
        <v>1650.16</v>
      </c>
      <c r="I5824" s="180">
        <f t="shared" si="180"/>
        <v>16501.59</v>
      </c>
      <c r="J5824" s="177" t="str">
        <f t="shared" si="181"/>
        <v>Date &gt; 1920</v>
      </c>
    </row>
    <row r="5825" spans="1:10" x14ac:dyDescent="0.3">
      <c r="A5825" s="178" t="s">
        <v>270</v>
      </c>
      <c r="B5825" s="178" t="s">
        <v>57</v>
      </c>
      <c r="C5825" s="178" t="s">
        <v>1428</v>
      </c>
      <c r="D5825" s="178" t="s">
        <v>8182</v>
      </c>
      <c r="E5825" s="179">
        <v>32877</v>
      </c>
      <c r="F5825" s="180">
        <v>10567.17</v>
      </c>
      <c r="G5825" s="180">
        <v>0</v>
      </c>
      <c r="H5825" s="180">
        <v>1174.1300000000001</v>
      </c>
      <c r="I5825" s="180">
        <f t="shared" si="180"/>
        <v>11741.3</v>
      </c>
      <c r="J5825" s="177" t="str">
        <f t="shared" si="181"/>
        <v>Date &gt; 1920</v>
      </c>
    </row>
    <row r="5826" spans="1:10" x14ac:dyDescent="0.3">
      <c r="A5826" s="178" t="s">
        <v>270</v>
      </c>
      <c r="B5826" s="178" t="s">
        <v>57</v>
      </c>
      <c r="C5826" s="178" t="s">
        <v>1428</v>
      </c>
      <c r="D5826" s="178" t="s">
        <v>8182</v>
      </c>
      <c r="E5826" s="179">
        <v>32912</v>
      </c>
      <c r="F5826" s="180">
        <v>29028.86</v>
      </c>
      <c r="G5826" s="180">
        <v>0</v>
      </c>
      <c r="H5826" s="180">
        <v>3225.43</v>
      </c>
      <c r="I5826" s="180">
        <f t="shared" si="180"/>
        <v>32254.29</v>
      </c>
      <c r="J5826" s="177" t="str">
        <f t="shared" si="181"/>
        <v>Date &gt; 1920</v>
      </c>
    </row>
    <row r="5827" spans="1:10" x14ac:dyDescent="0.3">
      <c r="A5827" s="178" t="s">
        <v>270</v>
      </c>
      <c r="B5827" s="178" t="s">
        <v>57</v>
      </c>
      <c r="C5827" s="178" t="s">
        <v>1428</v>
      </c>
      <c r="D5827" s="178" t="s">
        <v>8182</v>
      </c>
      <c r="E5827" s="179">
        <v>32941</v>
      </c>
      <c r="F5827" s="180">
        <v>3250.38</v>
      </c>
      <c r="G5827" s="180">
        <v>0</v>
      </c>
      <c r="H5827" s="180">
        <v>361.15</v>
      </c>
      <c r="I5827" s="180">
        <f t="shared" si="180"/>
        <v>3611.53</v>
      </c>
      <c r="J5827" s="177" t="str">
        <f t="shared" si="181"/>
        <v>Date &gt; 1920</v>
      </c>
    </row>
    <row r="5828" spans="1:10" x14ac:dyDescent="0.3">
      <c r="A5828" s="178" t="s">
        <v>270</v>
      </c>
      <c r="B5828" s="178" t="s">
        <v>57</v>
      </c>
      <c r="C5828" s="178" t="s">
        <v>1428</v>
      </c>
      <c r="D5828" s="178" t="s">
        <v>8182</v>
      </c>
      <c r="E5828" s="179">
        <v>32974</v>
      </c>
      <c r="F5828" s="180">
        <v>2497.81</v>
      </c>
      <c r="G5828" s="180">
        <v>0</v>
      </c>
      <c r="H5828" s="180">
        <v>277.54000000000002</v>
      </c>
      <c r="I5828" s="180">
        <f t="shared" si="180"/>
        <v>2775.35</v>
      </c>
      <c r="J5828" s="177" t="str">
        <f t="shared" si="181"/>
        <v>Date &gt; 1920</v>
      </c>
    </row>
    <row r="5829" spans="1:10" x14ac:dyDescent="0.3">
      <c r="A5829" s="178" t="s">
        <v>270</v>
      </c>
      <c r="B5829" s="178" t="s">
        <v>57</v>
      </c>
      <c r="C5829" s="178" t="s">
        <v>1428</v>
      </c>
      <c r="D5829" s="178" t="s">
        <v>8182</v>
      </c>
      <c r="E5829" s="179">
        <v>33007</v>
      </c>
      <c r="F5829" s="180">
        <v>3391.29</v>
      </c>
      <c r="G5829" s="180">
        <v>0</v>
      </c>
      <c r="H5829" s="180">
        <v>376.8</v>
      </c>
      <c r="I5829" s="180">
        <f t="shared" ref="I5829:I5892" si="182">SUM(F5829:H5829)</f>
        <v>3768.09</v>
      </c>
      <c r="J5829" s="177" t="str">
        <f t="shared" ref="J5829:J5892" si="183">IF(OR(YEAR(E5829)&gt; 1920, ISBLANK(E5829)), "Date &gt; 1920", "Sketchy date")</f>
        <v>Date &gt; 1920</v>
      </c>
    </row>
    <row r="5830" spans="1:10" x14ac:dyDescent="0.3">
      <c r="A5830" s="178" t="s">
        <v>270</v>
      </c>
      <c r="B5830" s="178" t="s">
        <v>57</v>
      </c>
      <c r="C5830" s="178" t="s">
        <v>1428</v>
      </c>
      <c r="D5830" s="178" t="s">
        <v>8182</v>
      </c>
      <c r="E5830" s="179">
        <v>33078</v>
      </c>
      <c r="F5830" s="180">
        <v>11956.27</v>
      </c>
      <c r="G5830" s="180">
        <v>0</v>
      </c>
      <c r="H5830" s="180">
        <v>1328.48</v>
      </c>
      <c r="I5830" s="180">
        <f t="shared" si="182"/>
        <v>13284.75</v>
      </c>
      <c r="J5830" s="177" t="str">
        <f t="shared" si="183"/>
        <v>Date &gt; 1920</v>
      </c>
    </row>
    <row r="5831" spans="1:10" x14ac:dyDescent="0.3">
      <c r="A5831" s="178" t="s">
        <v>270</v>
      </c>
      <c r="B5831" s="178" t="s">
        <v>57</v>
      </c>
      <c r="C5831" s="178" t="s">
        <v>1428</v>
      </c>
      <c r="D5831" s="178" t="s">
        <v>8182</v>
      </c>
      <c r="E5831" s="179">
        <v>33087</v>
      </c>
      <c r="F5831" s="180">
        <v>3844.05</v>
      </c>
      <c r="G5831" s="180">
        <v>0</v>
      </c>
      <c r="H5831" s="180">
        <v>427.12</v>
      </c>
      <c r="I5831" s="180">
        <f t="shared" si="182"/>
        <v>4271.17</v>
      </c>
      <c r="J5831" s="177" t="str">
        <f t="shared" si="183"/>
        <v>Date &gt; 1920</v>
      </c>
    </row>
    <row r="5832" spans="1:10" x14ac:dyDescent="0.3">
      <c r="A5832" s="178" t="s">
        <v>270</v>
      </c>
      <c r="B5832" s="178" t="s">
        <v>57</v>
      </c>
      <c r="C5832" s="178" t="s">
        <v>1428</v>
      </c>
      <c r="D5832" s="178" t="s">
        <v>8182</v>
      </c>
      <c r="E5832" s="179">
        <v>33544</v>
      </c>
      <c r="F5832" s="180">
        <v>11937</v>
      </c>
      <c r="G5832" s="180">
        <v>0</v>
      </c>
      <c r="H5832" s="180">
        <v>1326.33</v>
      </c>
      <c r="I5832" s="180">
        <f t="shared" si="182"/>
        <v>13263.33</v>
      </c>
      <c r="J5832" s="177" t="str">
        <f t="shared" si="183"/>
        <v>Date &gt; 1920</v>
      </c>
    </row>
    <row r="5833" spans="1:10" x14ac:dyDescent="0.3">
      <c r="A5833" s="178" t="s">
        <v>270</v>
      </c>
      <c r="B5833" s="178" t="s">
        <v>57</v>
      </c>
      <c r="C5833" s="178" t="s">
        <v>1428</v>
      </c>
      <c r="D5833" s="178" t="s">
        <v>8182</v>
      </c>
      <c r="E5833" s="179">
        <v>33826</v>
      </c>
      <c r="F5833" s="180">
        <v>0</v>
      </c>
      <c r="G5833" s="180">
        <v>21476</v>
      </c>
      <c r="H5833" s="180">
        <v>10738</v>
      </c>
      <c r="I5833" s="180">
        <f t="shared" si="182"/>
        <v>32214</v>
      </c>
      <c r="J5833" s="177" t="str">
        <f t="shared" si="183"/>
        <v>Date &gt; 1920</v>
      </c>
    </row>
    <row r="5834" spans="1:10" x14ac:dyDescent="0.3">
      <c r="A5834" s="178" t="s">
        <v>270</v>
      </c>
      <c r="B5834" s="178" t="s">
        <v>57</v>
      </c>
      <c r="C5834" s="178" t="s">
        <v>1428</v>
      </c>
      <c r="D5834" s="178" t="s">
        <v>8183</v>
      </c>
      <c r="E5834" s="179">
        <v>33718</v>
      </c>
      <c r="F5834" s="180">
        <v>0</v>
      </c>
      <c r="G5834" s="180">
        <v>79733</v>
      </c>
      <c r="H5834" s="180">
        <v>39867</v>
      </c>
      <c r="I5834" s="180">
        <f t="shared" si="182"/>
        <v>119600</v>
      </c>
      <c r="J5834" s="177" t="str">
        <f t="shared" si="183"/>
        <v>Date &gt; 1920</v>
      </c>
    </row>
    <row r="5835" spans="1:10" x14ac:dyDescent="0.3">
      <c r="A5835" s="178" t="s">
        <v>270</v>
      </c>
      <c r="B5835" s="178" t="s">
        <v>57</v>
      </c>
      <c r="C5835" s="178" t="s">
        <v>1428</v>
      </c>
      <c r="D5835" s="178" t="s">
        <v>8183</v>
      </c>
      <c r="E5835" s="179">
        <v>33718</v>
      </c>
      <c r="F5835" s="180">
        <v>0</v>
      </c>
      <c r="G5835" s="180">
        <v>45624.12</v>
      </c>
      <c r="H5835" s="180">
        <v>22811.56</v>
      </c>
      <c r="I5835" s="180">
        <f t="shared" si="182"/>
        <v>68435.680000000008</v>
      </c>
      <c r="J5835" s="177" t="str">
        <f t="shared" si="183"/>
        <v>Date &gt; 1920</v>
      </c>
    </row>
    <row r="5836" spans="1:10" x14ac:dyDescent="0.3">
      <c r="A5836" s="178" t="s">
        <v>270</v>
      </c>
      <c r="B5836" s="178" t="s">
        <v>57</v>
      </c>
      <c r="C5836" s="178" t="s">
        <v>1428</v>
      </c>
      <c r="D5836" s="178" t="s">
        <v>8183</v>
      </c>
      <c r="E5836" s="179">
        <v>33735</v>
      </c>
      <c r="F5836" s="180">
        <v>0</v>
      </c>
      <c r="G5836" s="180">
        <v>1559.07</v>
      </c>
      <c r="H5836" s="180">
        <v>779.53</v>
      </c>
      <c r="I5836" s="180">
        <f t="shared" si="182"/>
        <v>2338.6</v>
      </c>
      <c r="J5836" s="177" t="str">
        <f t="shared" si="183"/>
        <v>Date &gt; 1920</v>
      </c>
    </row>
    <row r="5837" spans="1:10" x14ac:dyDescent="0.3">
      <c r="A5837" s="178" t="s">
        <v>270</v>
      </c>
      <c r="B5837" s="178" t="s">
        <v>57</v>
      </c>
      <c r="C5837" s="178" t="s">
        <v>1428</v>
      </c>
      <c r="D5837" s="178" t="s">
        <v>8183</v>
      </c>
      <c r="E5837" s="179">
        <v>33777</v>
      </c>
      <c r="F5837" s="180">
        <v>0</v>
      </c>
      <c r="G5837" s="180">
        <v>309.32</v>
      </c>
      <c r="H5837" s="180">
        <v>154.66999999999999</v>
      </c>
      <c r="I5837" s="180">
        <f t="shared" si="182"/>
        <v>463.99</v>
      </c>
      <c r="J5837" s="177" t="str">
        <f t="shared" si="183"/>
        <v>Date &gt; 1920</v>
      </c>
    </row>
    <row r="5838" spans="1:10" x14ac:dyDescent="0.3">
      <c r="A5838" s="178" t="s">
        <v>270</v>
      </c>
      <c r="B5838" s="178" t="s">
        <v>57</v>
      </c>
      <c r="C5838" s="178" t="s">
        <v>1428</v>
      </c>
      <c r="D5838" s="178" t="s">
        <v>8183</v>
      </c>
      <c r="E5838" s="179">
        <v>33882</v>
      </c>
      <c r="F5838" s="180">
        <v>0</v>
      </c>
      <c r="G5838" s="180">
        <v>2315.6799999999998</v>
      </c>
      <c r="H5838" s="180">
        <v>1157.8399999999999</v>
      </c>
      <c r="I5838" s="180">
        <f t="shared" si="182"/>
        <v>3473.5199999999995</v>
      </c>
      <c r="J5838" s="177" t="str">
        <f t="shared" si="183"/>
        <v>Date &gt; 1920</v>
      </c>
    </row>
    <row r="5839" spans="1:10" x14ac:dyDescent="0.3">
      <c r="A5839" s="178" t="s">
        <v>270</v>
      </c>
      <c r="B5839" s="178" t="s">
        <v>57</v>
      </c>
      <c r="C5839" s="178" t="s">
        <v>1428</v>
      </c>
      <c r="D5839" s="178" t="s">
        <v>8183</v>
      </c>
      <c r="E5839" s="179">
        <v>33882</v>
      </c>
      <c r="F5839" s="180">
        <v>0</v>
      </c>
      <c r="G5839" s="180">
        <v>9524.81</v>
      </c>
      <c r="H5839" s="180">
        <v>4763.3999999999996</v>
      </c>
      <c r="I5839" s="180">
        <f t="shared" si="182"/>
        <v>14288.21</v>
      </c>
      <c r="J5839" s="177" t="str">
        <f t="shared" si="183"/>
        <v>Date &gt; 1920</v>
      </c>
    </row>
    <row r="5840" spans="1:10" x14ac:dyDescent="0.3">
      <c r="A5840" s="178" t="s">
        <v>270</v>
      </c>
      <c r="B5840" s="178" t="s">
        <v>57</v>
      </c>
      <c r="C5840" s="178" t="s">
        <v>1428</v>
      </c>
      <c r="D5840" s="178" t="s">
        <v>8183</v>
      </c>
      <c r="E5840" s="179">
        <v>35025</v>
      </c>
      <c r="F5840" s="180">
        <v>0</v>
      </c>
      <c r="G5840" s="180">
        <v>9810.6299999999992</v>
      </c>
      <c r="H5840" s="180">
        <v>4904.33</v>
      </c>
      <c r="I5840" s="180">
        <f t="shared" si="182"/>
        <v>14714.96</v>
      </c>
      <c r="J5840" s="177" t="str">
        <f t="shared" si="183"/>
        <v>Date &gt; 1920</v>
      </c>
    </row>
    <row r="5841" spans="1:10" x14ac:dyDescent="0.3">
      <c r="A5841" s="178" t="s">
        <v>270</v>
      </c>
      <c r="B5841" s="178" t="s">
        <v>57</v>
      </c>
      <c r="C5841" s="178" t="s">
        <v>1428</v>
      </c>
      <c r="D5841" s="178" t="s">
        <v>8184</v>
      </c>
      <c r="E5841" s="179">
        <v>33429</v>
      </c>
      <c r="F5841" s="180">
        <v>0</v>
      </c>
      <c r="G5841" s="180">
        <v>60352.86</v>
      </c>
      <c r="H5841" s="180">
        <v>30176.43</v>
      </c>
      <c r="I5841" s="180">
        <f t="shared" si="182"/>
        <v>90529.290000000008</v>
      </c>
      <c r="J5841" s="177" t="str">
        <f t="shared" si="183"/>
        <v>Date &gt; 1920</v>
      </c>
    </row>
    <row r="5842" spans="1:10" x14ac:dyDescent="0.3">
      <c r="A5842" s="178" t="s">
        <v>270</v>
      </c>
      <c r="B5842" s="178" t="s">
        <v>57</v>
      </c>
      <c r="C5842" s="178" t="s">
        <v>1428</v>
      </c>
      <c r="D5842" s="178" t="s">
        <v>8184</v>
      </c>
      <c r="E5842" s="179">
        <v>33544</v>
      </c>
      <c r="F5842" s="180">
        <v>0</v>
      </c>
      <c r="G5842" s="180">
        <v>64351.68</v>
      </c>
      <c r="H5842" s="180">
        <v>32175.84</v>
      </c>
      <c r="I5842" s="180">
        <f t="shared" si="182"/>
        <v>96527.52</v>
      </c>
      <c r="J5842" s="177" t="str">
        <f t="shared" si="183"/>
        <v>Date &gt; 1920</v>
      </c>
    </row>
    <row r="5843" spans="1:10" x14ac:dyDescent="0.3">
      <c r="A5843" s="178" t="s">
        <v>270</v>
      </c>
      <c r="B5843" s="178" t="s">
        <v>57</v>
      </c>
      <c r="C5843" s="178" t="s">
        <v>1428</v>
      </c>
      <c r="D5843" s="178" t="s">
        <v>8184</v>
      </c>
      <c r="E5843" s="179">
        <v>33777</v>
      </c>
      <c r="F5843" s="180">
        <v>0</v>
      </c>
      <c r="G5843" s="180">
        <v>9400.81</v>
      </c>
      <c r="H5843" s="180">
        <v>4700.41</v>
      </c>
      <c r="I5843" s="180">
        <f t="shared" si="182"/>
        <v>14101.22</v>
      </c>
      <c r="J5843" s="177" t="str">
        <f t="shared" si="183"/>
        <v>Date &gt; 1920</v>
      </c>
    </row>
    <row r="5844" spans="1:10" x14ac:dyDescent="0.3">
      <c r="A5844" s="178" t="s">
        <v>270</v>
      </c>
      <c r="B5844" s="178" t="s">
        <v>57</v>
      </c>
      <c r="C5844" s="178" t="s">
        <v>1428</v>
      </c>
      <c r="D5844" s="178" t="s">
        <v>8184</v>
      </c>
      <c r="E5844" s="179">
        <v>34382</v>
      </c>
      <c r="F5844" s="180">
        <v>0</v>
      </c>
      <c r="G5844" s="180">
        <v>4400</v>
      </c>
      <c r="H5844" s="180">
        <v>2200</v>
      </c>
      <c r="I5844" s="180">
        <f t="shared" si="182"/>
        <v>6600</v>
      </c>
      <c r="J5844" s="177" t="str">
        <f t="shared" si="183"/>
        <v>Date &gt; 1920</v>
      </c>
    </row>
    <row r="5845" spans="1:10" x14ac:dyDescent="0.3">
      <c r="A5845" s="178" t="s">
        <v>270</v>
      </c>
      <c r="B5845" s="178" t="s">
        <v>57</v>
      </c>
      <c r="C5845" s="178" t="s">
        <v>1428</v>
      </c>
      <c r="D5845" s="178" t="s">
        <v>8184</v>
      </c>
      <c r="E5845" s="179">
        <v>34641</v>
      </c>
      <c r="F5845" s="180">
        <v>0</v>
      </c>
      <c r="G5845" s="180">
        <v>65370.73</v>
      </c>
      <c r="H5845" s="180">
        <v>32685.35</v>
      </c>
      <c r="I5845" s="180">
        <f t="shared" si="182"/>
        <v>98056.08</v>
      </c>
      <c r="J5845" s="177" t="str">
        <f t="shared" si="183"/>
        <v>Date &gt; 1920</v>
      </c>
    </row>
    <row r="5846" spans="1:10" x14ac:dyDescent="0.3">
      <c r="A5846" s="178" t="s">
        <v>270</v>
      </c>
      <c r="B5846" s="178" t="s">
        <v>57</v>
      </c>
      <c r="C5846" s="178" t="s">
        <v>1428</v>
      </c>
      <c r="D5846" s="178" t="s">
        <v>8185</v>
      </c>
      <c r="E5846" s="179">
        <v>32869</v>
      </c>
      <c r="F5846" s="180">
        <v>0</v>
      </c>
      <c r="G5846" s="180">
        <v>5631</v>
      </c>
      <c r="H5846" s="180">
        <v>2815.5</v>
      </c>
      <c r="I5846" s="180">
        <f t="shared" si="182"/>
        <v>8446.5</v>
      </c>
      <c r="J5846" s="177" t="str">
        <f t="shared" si="183"/>
        <v>Date &gt; 1920</v>
      </c>
    </row>
    <row r="5847" spans="1:10" x14ac:dyDescent="0.3">
      <c r="A5847" s="178" t="s">
        <v>270</v>
      </c>
      <c r="B5847" s="178" t="s">
        <v>57</v>
      </c>
      <c r="C5847" s="178" t="s">
        <v>1428</v>
      </c>
      <c r="D5847" s="178" t="s">
        <v>8186</v>
      </c>
      <c r="E5847" s="179">
        <v>33133</v>
      </c>
      <c r="F5847" s="180">
        <v>0</v>
      </c>
      <c r="G5847" s="180">
        <v>11180</v>
      </c>
      <c r="H5847" s="180">
        <v>5590</v>
      </c>
      <c r="I5847" s="180">
        <f t="shared" si="182"/>
        <v>16770</v>
      </c>
      <c r="J5847" s="177" t="str">
        <f t="shared" si="183"/>
        <v>Date &gt; 1920</v>
      </c>
    </row>
    <row r="5848" spans="1:10" x14ac:dyDescent="0.3">
      <c r="A5848" s="178" t="s">
        <v>270</v>
      </c>
      <c r="B5848" s="178" t="s">
        <v>57</v>
      </c>
      <c r="C5848" s="178" t="s">
        <v>1428</v>
      </c>
      <c r="D5848" s="178" t="s">
        <v>8186</v>
      </c>
      <c r="E5848" s="179">
        <v>33316</v>
      </c>
      <c r="F5848" s="180">
        <v>0</v>
      </c>
      <c r="G5848" s="180">
        <v>32056.66</v>
      </c>
      <c r="H5848" s="180">
        <v>16028.34</v>
      </c>
      <c r="I5848" s="180">
        <f t="shared" si="182"/>
        <v>48085</v>
      </c>
      <c r="J5848" s="177" t="str">
        <f t="shared" si="183"/>
        <v>Date &gt; 1920</v>
      </c>
    </row>
    <row r="5849" spans="1:10" x14ac:dyDescent="0.3">
      <c r="A5849" s="178" t="s">
        <v>270</v>
      </c>
      <c r="B5849" s="178" t="s">
        <v>57</v>
      </c>
      <c r="C5849" s="178" t="s">
        <v>1428</v>
      </c>
      <c r="D5849" s="178" t="s">
        <v>8186</v>
      </c>
      <c r="E5849" s="179">
        <v>33337</v>
      </c>
      <c r="F5849" s="180">
        <v>0</v>
      </c>
      <c r="G5849" s="180">
        <v>11338</v>
      </c>
      <c r="H5849" s="180">
        <v>5669</v>
      </c>
      <c r="I5849" s="180">
        <f t="shared" si="182"/>
        <v>17007</v>
      </c>
      <c r="J5849" s="177" t="str">
        <f t="shared" si="183"/>
        <v>Date &gt; 1920</v>
      </c>
    </row>
    <row r="5850" spans="1:10" x14ac:dyDescent="0.3">
      <c r="A5850" s="178" t="s">
        <v>270</v>
      </c>
      <c r="B5850" s="178" t="s">
        <v>57</v>
      </c>
      <c r="C5850" s="178" t="s">
        <v>1428</v>
      </c>
      <c r="D5850" s="178" t="s">
        <v>8186</v>
      </c>
      <c r="E5850" s="179">
        <v>34092</v>
      </c>
      <c r="F5850" s="180">
        <v>0</v>
      </c>
      <c r="G5850" s="180">
        <v>92.34</v>
      </c>
      <c r="H5850" s="180">
        <v>2416.12</v>
      </c>
      <c r="I5850" s="180">
        <f t="shared" si="182"/>
        <v>2508.46</v>
      </c>
      <c r="J5850" s="177" t="str">
        <f t="shared" si="183"/>
        <v>Date &gt; 1920</v>
      </c>
    </row>
    <row r="5851" spans="1:10" x14ac:dyDescent="0.3">
      <c r="A5851" s="178" t="s">
        <v>270</v>
      </c>
      <c r="B5851" s="178" t="s">
        <v>57</v>
      </c>
      <c r="C5851" s="178" t="s">
        <v>1428</v>
      </c>
      <c r="D5851" s="178" t="s">
        <v>8186</v>
      </c>
      <c r="E5851" s="179">
        <v>34092</v>
      </c>
      <c r="F5851" s="180">
        <v>0</v>
      </c>
      <c r="G5851" s="180">
        <v>4739.92</v>
      </c>
      <c r="H5851" s="180">
        <v>0</v>
      </c>
      <c r="I5851" s="180">
        <f t="shared" si="182"/>
        <v>4739.92</v>
      </c>
      <c r="J5851" s="177" t="str">
        <f t="shared" si="183"/>
        <v>Date &gt; 1920</v>
      </c>
    </row>
    <row r="5852" spans="1:10" x14ac:dyDescent="0.3">
      <c r="A5852" s="178" t="s">
        <v>270</v>
      </c>
      <c r="B5852" s="178" t="s">
        <v>57</v>
      </c>
      <c r="C5852" s="178" t="s">
        <v>1428</v>
      </c>
      <c r="D5852" s="178" t="s">
        <v>8187</v>
      </c>
      <c r="E5852" s="179">
        <v>33401</v>
      </c>
      <c r="F5852" s="180">
        <v>26208</v>
      </c>
      <c r="G5852" s="180">
        <v>0</v>
      </c>
      <c r="H5852" s="180">
        <v>2912</v>
      </c>
      <c r="I5852" s="180">
        <f t="shared" si="182"/>
        <v>29120</v>
      </c>
      <c r="J5852" s="177" t="str">
        <f t="shared" si="183"/>
        <v>Date &gt; 1920</v>
      </c>
    </row>
    <row r="5853" spans="1:10" x14ac:dyDescent="0.3">
      <c r="A5853" s="178" t="s">
        <v>270</v>
      </c>
      <c r="B5853" s="178" t="s">
        <v>57</v>
      </c>
      <c r="C5853" s="178" t="s">
        <v>1428</v>
      </c>
      <c r="D5853" s="178" t="s">
        <v>8187</v>
      </c>
      <c r="E5853" s="179">
        <v>33417</v>
      </c>
      <c r="F5853" s="180">
        <v>121014.14</v>
      </c>
      <c r="G5853" s="180">
        <v>0</v>
      </c>
      <c r="H5853" s="180">
        <v>13446.02</v>
      </c>
      <c r="I5853" s="180">
        <f t="shared" si="182"/>
        <v>134460.16</v>
      </c>
      <c r="J5853" s="177" t="str">
        <f t="shared" si="183"/>
        <v>Date &gt; 1920</v>
      </c>
    </row>
    <row r="5854" spans="1:10" x14ac:dyDescent="0.3">
      <c r="A5854" s="178" t="s">
        <v>270</v>
      </c>
      <c r="B5854" s="178" t="s">
        <v>57</v>
      </c>
      <c r="C5854" s="178" t="s">
        <v>1428</v>
      </c>
      <c r="D5854" s="178" t="s">
        <v>8187</v>
      </c>
      <c r="E5854" s="179">
        <v>33436</v>
      </c>
      <c r="F5854" s="180">
        <v>222724.54</v>
      </c>
      <c r="G5854" s="180">
        <v>0</v>
      </c>
      <c r="H5854" s="180">
        <v>25302.71</v>
      </c>
      <c r="I5854" s="180">
        <f t="shared" si="182"/>
        <v>248027.25</v>
      </c>
      <c r="J5854" s="177" t="str">
        <f t="shared" si="183"/>
        <v>Date &gt; 1920</v>
      </c>
    </row>
    <row r="5855" spans="1:10" x14ac:dyDescent="0.3">
      <c r="A5855" s="178" t="s">
        <v>270</v>
      </c>
      <c r="B5855" s="178" t="s">
        <v>57</v>
      </c>
      <c r="C5855" s="178" t="s">
        <v>1428</v>
      </c>
      <c r="D5855" s="178" t="s">
        <v>8187</v>
      </c>
      <c r="E5855" s="179">
        <v>33486</v>
      </c>
      <c r="F5855" s="180">
        <v>27235.040000000001</v>
      </c>
      <c r="G5855" s="180">
        <v>0</v>
      </c>
      <c r="H5855" s="180">
        <v>6548.58</v>
      </c>
      <c r="I5855" s="180">
        <f t="shared" si="182"/>
        <v>33783.620000000003</v>
      </c>
      <c r="J5855" s="177" t="str">
        <f t="shared" si="183"/>
        <v>Date &gt; 1920</v>
      </c>
    </row>
    <row r="5856" spans="1:10" x14ac:dyDescent="0.3">
      <c r="A5856" s="178" t="s">
        <v>270</v>
      </c>
      <c r="B5856" s="178" t="s">
        <v>57</v>
      </c>
      <c r="C5856" s="178" t="s">
        <v>1428</v>
      </c>
      <c r="D5856" s="178" t="s">
        <v>8187</v>
      </c>
      <c r="E5856" s="179">
        <v>33486</v>
      </c>
      <c r="F5856" s="180">
        <v>0</v>
      </c>
      <c r="G5856" s="180">
        <v>8156.03</v>
      </c>
      <c r="H5856" s="180">
        <v>0</v>
      </c>
      <c r="I5856" s="180">
        <f t="shared" si="182"/>
        <v>8156.03</v>
      </c>
      <c r="J5856" s="177" t="str">
        <f t="shared" si="183"/>
        <v>Date &gt; 1920</v>
      </c>
    </row>
    <row r="5857" spans="1:10" x14ac:dyDescent="0.3">
      <c r="A5857" s="178" t="s">
        <v>270</v>
      </c>
      <c r="B5857" s="178" t="s">
        <v>57</v>
      </c>
      <c r="C5857" s="178" t="s">
        <v>1428</v>
      </c>
      <c r="D5857" s="178" t="s">
        <v>8187</v>
      </c>
      <c r="E5857" s="179">
        <v>33521</v>
      </c>
      <c r="F5857" s="180">
        <v>31805.23</v>
      </c>
      <c r="G5857" s="180">
        <v>0</v>
      </c>
      <c r="H5857" s="180">
        <v>8631.44</v>
      </c>
      <c r="I5857" s="180">
        <f t="shared" si="182"/>
        <v>40436.67</v>
      </c>
      <c r="J5857" s="177" t="str">
        <f t="shared" si="183"/>
        <v>Date &gt; 1920</v>
      </c>
    </row>
    <row r="5858" spans="1:10" x14ac:dyDescent="0.3">
      <c r="A5858" s="178" t="s">
        <v>270</v>
      </c>
      <c r="B5858" s="178" t="s">
        <v>57</v>
      </c>
      <c r="C5858" s="178" t="s">
        <v>1428</v>
      </c>
      <c r="D5858" s="178" t="s">
        <v>8187</v>
      </c>
      <c r="E5858" s="179">
        <v>33521</v>
      </c>
      <c r="F5858" s="180">
        <v>0</v>
      </c>
      <c r="G5858" s="180">
        <v>10195.030000000001</v>
      </c>
      <c r="H5858" s="180">
        <v>0</v>
      </c>
      <c r="I5858" s="180">
        <f t="shared" si="182"/>
        <v>10195.030000000001</v>
      </c>
      <c r="J5858" s="177" t="str">
        <f t="shared" si="183"/>
        <v>Date &gt; 1920</v>
      </c>
    </row>
    <row r="5859" spans="1:10" x14ac:dyDescent="0.3">
      <c r="A5859" s="178" t="s">
        <v>270</v>
      </c>
      <c r="B5859" s="178" t="s">
        <v>57</v>
      </c>
      <c r="C5859" s="178" t="s">
        <v>1428</v>
      </c>
      <c r="D5859" s="178" t="s">
        <v>8187</v>
      </c>
      <c r="E5859" s="179">
        <v>33588</v>
      </c>
      <c r="F5859" s="180">
        <v>31097.95</v>
      </c>
      <c r="G5859" s="180">
        <v>3112.17</v>
      </c>
      <c r="H5859" s="180">
        <v>5011.41</v>
      </c>
      <c r="I5859" s="180">
        <f t="shared" si="182"/>
        <v>39221.53</v>
      </c>
      <c r="J5859" s="177" t="str">
        <f t="shared" si="183"/>
        <v>Date &gt; 1920</v>
      </c>
    </row>
    <row r="5860" spans="1:10" x14ac:dyDescent="0.3">
      <c r="A5860" s="178" t="s">
        <v>270</v>
      </c>
      <c r="B5860" s="178" t="s">
        <v>57</v>
      </c>
      <c r="C5860" s="178" t="s">
        <v>1428</v>
      </c>
      <c r="D5860" s="178" t="s">
        <v>8187</v>
      </c>
      <c r="E5860" s="179">
        <v>33653</v>
      </c>
      <c r="F5860" s="180">
        <v>25618.15</v>
      </c>
      <c r="G5860" s="180">
        <v>0</v>
      </c>
      <c r="H5860" s="180">
        <v>2846.46</v>
      </c>
      <c r="I5860" s="180">
        <f t="shared" si="182"/>
        <v>28464.61</v>
      </c>
      <c r="J5860" s="177" t="str">
        <f t="shared" si="183"/>
        <v>Date &gt; 1920</v>
      </c>
    </row>
    <row r="5861" spans="1:10" x14ac:dyDescent="0.3">
      <c r="A5861" s="178" t="s">
        <v>270</v>
      </c>
      <c r="B5861" s="178" t="s">
        <v>57</v>
      </c>
      <c r="C5861" s="178" t="s">
        <v>1428</v>
      </c>
      <c r="D5861" s="178" t="s">
        <v>8187</v>
      </c>
      <c r="E5861" s="179">
        <v>34101</v>
      </c>
      <c r="F5861" s="180">
        <v>0</v>
      </c>
      <c r="G5861" s="180">
        <v>0</v>
      </c>
      <c r="H5861" s="180">
        <v>16451.38</v>
      </c>
      <c r="I5861" s="180">
        <f t="shared" si="182"/>
        <v>16451.38</v>
      </c>
      <c r="J5861" s="177" t="str">
        <f t="shared" si="183"/>
        <v>Date &gt; 1920</v>
      </c>
    </row>
    <row r="5862" spans="1:10" x14ac:dyDescent="0.3">
      <c r="A5862" s="178" t="s">
        <v>270</v>
      </c>
      <c r="B5862" s="178" t="s">
        <v>57</v>
      </c>
      <c r="C5862" s="178" t="s">
        <v>1428</v>
      </c>
      <c r="D5862" s="178" t="s">
        <v>8187</v>
      </c>
      <c r="E5862" s="179">
        <v>34101</v>
      </c>
      <c r="F5862" s="180">
        <v>0</v>
      </c>
      <c r="G5862" s="180">
        <v>783.77</v>
      </c>
      <c r="H5862" s="180">
        <v>0</v>
      </c>
      <c r="I5862" s="180">
        <f t="shared" si="182"/>
        <v>783.77</v>
      </c>
      <c r="J5862" s="177" t="str">
        <f t="shared" si="183"/>
        <v>Date &gt; 1920</v>
      </c>
    </row>
    <row r="5863" spans="1:10" x14ac:dyDescent="0.3">
      <c r="A5863" s="178" t="s">
        <v>270</v>
      </c>
      <c r="B5863" s="178" t="s">
        <v>57</v>
      </c>
      <c r="C5863" s="178" t="s">
        <v>1428</v>
      </c>
      <c r="D5863" s="178" t="s">
        <v>8187</v>
      </c>
      <c r="E5863" s="179">
        <v>34101</v>
      </c>
      <c r="F5863" s="180">
        <v>0</v>
      </c>
      <c r="G5863" s="180">
        <v>26580</v>
      </c>
      <c r="H5863" s="180">
        <v>0</v>
      </c>
      <c r="I5863" s="180">
        <f t="shared" si="182"/>
        <v>26580</v>
      </c>
      <c r="J5863" s="177" t="str">
        <f t="shared" si="183"/>
        <v>Date &gt; 1920</v>
      </c>
    </row>
    <row r="5864" spans="1:10" x14ac:dyDescent="0.3">
      <c r="A5864" s="178" t="s">
        <v>270</v>
      </c>
      <c r="B5864" s="178" t="s">
        <v>57</v>
      </c>
      <c r="C5864" s="178" t="s">
        <v>1428</v>
      </c>
      <c r="D5864" s="178" t="s">
        <v>8187</v>
      </c>
      <c r="E5864" s="179">
        <v>34101</v>
      </c>
      <c r="F5864" s="180">
        <v>0</v>
      </c>
      <c r="G5864" s="180">
        <v>15861.71</v>
      </c>
      <c r="H5864" s="180">
        <v>0</v>
      </c>
      <c r="I5864" s="180">
        <f t="shared" si="182"/>
        <v>15861.71</v>
      </c>
      <c r="J5864" s="177" t="str">
        <f t="shared" si="183"/>
        <v>Date &gt; 1920</v>
      </c>
    </row>
    <row r="5865" spans="1:10" x14ac:dyDescent="0.3">
      <c r="A5865" s="178" t="s">
        <v>270</v>
      </c>
      <c r="B5865" s="178" t="s">
        <v>57</v>
      </c>
      <c r="C5865" s="178" t="s">
        <v>1428</v>
      </c>
      <c r="D5865" s="178" t="s">
        <v>8187</v>
      </c>
      <c r="E5865" s="179">
        <v>34199</v>
      </c>
      <c r="F5865" s="180">
        <v>-9028.6200000000008</v>
      </c>
      <c r="G5865" s="180">
        <v>0</v>
      </c>
      <c r="H5865" s="180">
        <v>8957.98</v>
      </c>
      <c r="I5865" s="180">
        <f t="shared" si="182"/>
        <v>-70.640000000001237</v>
      </c>
      <c r="J5865" s="177" t="str">
        <f t="shared" si="183"/>
        <v>Date &gt; 1920</v>
      </c>
    </row>
    <row r="5866" spans="1:10" x14ac:dyDescent="0.3">
      <c r="A5866" s="178" t="s">
        <v>270</v>
      </c>
      <c r="B5866" s="178" t="s">
        <v>57</v>
      </c>
      <c r="C5866" s="178" t="s">
        <v>1428</v>
      </c>
      <c r="D5866" s="178" t="s">
        <v>8187</v>
      </c>
      <c r="E5866" s="179">
        <v>34199</v>
      </c>
      <c r="F5866" s="180">
        <v>0</v>
      </c>
      <c r="G5866" s="180">
        <v>10119.709999999999</v>
      </c>
      <c r="H5866" s="180">
        <v>0</v>
      </c>
      <c r="I5866" s="180">
        <f t="shared" si="182"/>
        <v>10119.709999999999</v>
      </c>
      <c r="J5866" s="177" t="str">
        <f t="shared" si="183"/>
        <v>Date &gt; 1920</v>
      </c>
    </row>
    <row r="5867" spans="1:10" x14ac:dyDescent="0.3">
      <c r="A5867" s="178" t="s">
        <v>270</v>
      </c>
      <c r="B5867" s="178" t="s">
        <v>57</v>
      </c>
      <c r="C5867" s="178" t="s">
        <v>1428</v>
      </c>
      <c r="D5867" s="178" t="s">
        <v>8188</v>
      </c>
      <c r="E5867" s="179">
        <v>33298</v>
      </c>
      <c r="F5867" s="180">
        <v>191571.75</v>
      </c>
      <c r="G5867" s="180">
        <v>38314.35</v>
      </c>
      <c r="H5867" s="180">
        <v>25542.9</v>
      </c>
      <c r="I5867" s="180">
        <f t="shared" si="182"/>
        <v>255429</v>
      </c>
      <c r="J5867" s="177" t="str">
        <f t="shared" si="183"/>
        <v>Date &gt; 1920</v>
      </c>
    </row>
    <row r="5868" spans="1:10" x14ac:dyDescent="0.3">
      <c r="A5868" s="178" t="s">
        <v>270</v>
      </c>
      <c r="B5868" s="178" t="s">
        <v>57</v>
      </c>
      <c r="C5868" s="178" t="s">
        <v>1428</v>
      </c>
      <c r="D5868" s="178" t="s">
        <v>8189</v>
      </c>
      <c r="E5868" s="179">
        <v>33988</v>
      </c>
      <c r="F5868" s="180">
        <v>87233.08</v>
      </c>
      <c r="G5868" s="180">
        <v>0</v>
      </c>
      <c r="H5868" s="180">
        <v>17840.71</v>
      </c>
      <c r="I5868" s="180">
        <f t="shared" si="182"/>
        <v>105073.79000000001</v>
      </c>
      <c r="J5868" s="177" t="str">
        <f t="shared" si="183"/>
        <v>Date &gt; 1920</v>
      </c>
    </row>
    <row r="5869" spans="1:10" x14ac:dyDescent="0.3">
      <c r="A5869" s="178" t="s">
        <v>270</v>
      </c>
      <c r="B5869" s="178" t="s">
        <v>57</v>
      </c>
      <c r="C5869" s="178" t="s">
        <v>1428</v>
      </c>
      <c r="D5869" s="178" t="s">
        <v>8189</v>
      </c>
      <c r="E5869" s="179">
        <v>33988</v>
      </c>
      <c r="F5869" s="180">
        <v>73333.33</v>
      </c>
      <c r="G5869" s="180">
        <v>0</v>
      </c>
      <c r="H5869" s="180">
        <v>0</v>
      </c>
      <c r="I5869" s="180">
        <f t="shared" si="182"/>
        <v>73333.33</v>
      </c>
      <c r="J5869" s="177" t="str">
        <f t="shared" si="183"/>
        <v>Date &gt; 1920</v>
      </c>
    </row>
    <row r="5870" spans="1:10" x14ac:dyDescent="0.3">
      <c r="A5870" s="178" t="s">
        <v>270</v>
      </c>
      <c r="B5870" s="178" t="s">
        <v>57</v>
      </c>
      <c r="C5870" s="178" t="s">
        <v>1428</v>
      </c>
      <c r="D5870" s="178" t="s">
        <v>8189</v>
      </c>
      <c r="E5870" s="179">
        <v>34016</v>
      </c>
      <c r="F5870" s="180">
        <v>13188.38</v>
      </c>
      <c r="G5870" s="180">
        <v>0</v>
      </c>
      <c r="H5870" s="180">
        <v>1465.38</v>
      </c>
      <c r="I5870" s="180">
        <f t="shared" si="182"/>
        <v>14653.759999999998</v>
      </c>
      <c r="J5870" s="177" t="str">
        <f t="shared" si="183"/>
        <v>Date &gt; 1920</v>
      </c>
    </row>
    <row r="5871" spans="1:10" x14ac:dyDescent="0.3">
      <c r="A5871" s="178" t="s">
        <v>270</v>
      </c>
      <c r="B5871" s="178" t="s">
        <v>57</v>
      </c>
      <c r="C5871" s="178" t="s">
        <v>1428</v>
      </c>
      <c r="D5871" s="178" t="s">
        <v>8189</v>
      </c>
      <c r="E5871" s="179">
        <v>34045</v>
      </c>
      <c r="F5871" s="180">
        <v>397478.95</v>
      </c>
      <c r="G5871" s="180">
        <v>0</v>
      </c>
      <c r="H5871" s="180">
        <v>44164.32</v>
      </c>
      <c r="I5871" s="180">
        <f t="shared" si="182"/>
        <v>441643.27</v>
      </c>
      <c r="J5871" s="177" t="str">
        <f t="shared" si="183"/>
        <v>Date &gt; 1920</v>
      </c>
    </row>
    <row r="5872" spans="1:10" x14ac:dyDescent="0.3">
      <c r="A5872" s="178" t="s">
        <v>270</v>
      </c>
      <c r="B5872" s="178" t="s">
        <v>57</v>
      </c>
      <c r="C5872" s="178" t="s">
        <v>1428</v>
      </c>
      <c r="D5872" s="178" t="s">
        <v>8189</v>
      </c>
      <c r="E5872" s="179">
        <v>34060</v>
      </c>
      <c r="F5872" s="180">
        <v>207792.09</v>
      </c>
      <c r="G5872" s="180">
        <v>0</v>
      </c>
      <c r="H5872" s="180">
        <v>23088.02</v>
      </c>
      <c r="I5872" s="180">
        <f t="shared" si="182"/>
        <v>230880.11</v>
      </c>
      <c r="J5872" s="177" t="str">
        <f t="shared" si="183"/>
        <v>Date &gt; 1920</v>
      </c>
    </row>
    <row r="5873" spans="1:10" x14ac:dyDescent="0.3">
      <c r="A5873" s="178" t="s">
        <v>270</v>
      </c>
      <c r="B5873" s="178" t="s">
        <v>57</v>
      </c>
      <c r="C5873" s="178" t="s">
        <v>1428</v>
      </c>
      <c r="D5873" s="178" t="s">
        <v>8189</v>
      </c>
      <c r="E5873" s="179">
        <v>34114</v>
      </c>
      <c r="F5873" s="180">
        <v>6973.04</v>
      </c>
      <c r="G5873" s="180">
        <v>0</v>
      </c>
      <c r="H5873" s="180">
        <v>774.78</v>
      </c>
      <c r="I5873" s="180">
        <f t="shared" si="182"/>
        <v>7747.82</v>
      </c>
      <c r="J5873" s="177" t="str">
        <f t="shared" si="183"/>
        <v>Date &gt; 1920</v>
      </c>
    </row>
    <row r="5874" spans="1:10" x14ac:dyDescent="0.3">
      <c r="A5874" s="178" t="s">
        <v>270</v>
      </c>
      <c r="B5874" s="178" t="s">
        <v>57</v>
      </c>
      <c r="C5874" s="178" t="s">
        <v>1428</v>
      </c>
      <c r="D5874" s="178" t="s">
        <v>8189</v>
      </c>
      <c r="E5874" s="179">
        <v>34144</v>
      </c>
      <c r="F5874" s="180">
        <v>10512.62</v>
      </c>
      <c r="G5874" s="180">
        <v>0</v>
      </c>
      <c r="H5874" s="180">
        <v>1168.07</v>
      </c>
      <c r="I5874" s="180">
        <f t="shared" si="182"/>
        <v>11680.69</v>
      </c>
      <c r="J5874" s="177" t="str">
        <f t="shared" si="183"/>
        <v>Date &gt; 1920</v>
      </c>
    </row>
    <row r="5875" spans="1:10" x14ac:dyDescent="0.3">
      <c r="A5875" s="178" t="s">
        <v>270</v>
      </c>
      <c r="B5875" s="178" t="s">
        <v>57</v>
      </c>
      <c r="C5875" s="178" t="s">
        <v>1428</v>
      </c>
      <c r="D5875" s="178" t="s">
        <v>8189</v>
      </c>
      <c r="E5875" s="179">
        <v>34158</v>
      </c>
      <c r="F5875" s="180">
        <v>5683.83</v>
      </c>
      <c r="G5875" s="180">
        <v>0</v>
      </c>
      <c r="H5875" s="180">
        <v>631.53</v>
      </c>
      <c r="I5875" s="180">
        <f t="shared" si="182"/>
        <v>6315.36</v>
      </c>
      <c r="J5875" s="177" t="str">
        <f t="shared" si="183"/>
        <v>Date &gt; 1920</v>
      </c>
    </row>
    <row r="5876" spans="1:10" x14ac:dyDescent="0.3">
      <c r="A5876" s="178" t="s">
        <v>270</v>
      </c>
      <c r="B5876" s="178" t="s">
        <v>57</v>
      </c>
      <c r="C5876" s="178" t="s">
        <v>1428</v>
      </c>
      <c r="D5876" s="178" t="s">
        <v>8189</v>
      </c>
      <c r="E5876" s="179">
        <v>34199</v>
      </c>
      <c r="F5876" s="180">
        <v>1595.64</v>
      </c>
      <c r="G5876" s="180">
        <v>0</v>
      </c>
      <c r="H5876" s="180">
        <v>177.3</v>
      </c>
      <c r="I5876" s="180">
        <f t="shared" si="182"/>
        <v>1772.94</v>
      </c>
      <c r="J5876" s="177" t="str">
        <f t="shared" si="183"/>
        <v>Date &gt; 1920</v>
      </c>
    </row>
    <row r="5877" spans="1:10" x14ac:dyDescent="0.3">
      <c r="A5877" s="178" t="s">
        <v>270</v>
      </c>
      <c r="B5877" s="178" t="s">
        <v>57</v>
      </c>
      <c r="C5877" s="178" t="s">
        <v>1428</v>
      </c>
      <c r="D5877" s="178" t="s">
        <v>8189</v>
      </c>
      <c r="E5877" s="179">
        <v>34235</v>
      </c>
      <c r="F5877" s="180">
        <v>3894.04</v>
      </c>
      <c r="G5877" s="180">
        <v>0</v>
      </c>
      <c r="H5877" s="180">
        <v>432.89</v>
      </c>
      <c r="I5877" s="180">
        <f t="shared" si="182"/>
        <v>4326.93</v>
      </c>
      <c r="J5877" s="177" t="str">
        <f t="shared" si="183"/>
        <v>Date &gt; 1920</v>
      </c>
    </row>
    <row r="5878" spans="1:10" x14ac:dyDescent="0.3">
      <c r="A5878" s="178" t="s">
        <v>270</v>
      </c>
      <c r="B5878" s="178" t="s">
        <v>57</v>
      </c>
      <c r="C5878" s="178" t="s">
        <v>1428</v>
      </c>
      <c r="D5878" s="178" t="s">
        <v>8189</v>
      </c>
      <c r="E5878" s="179">
        <v>34512</v>
      </c>
      <c r="F5878" s="180">
        <v>112058.04</v>
      </c>
      <c r="G5878" s="180">
        <v>0</v>
      </c>
      <c r="H5878" s="180">
        <v>12450.67</v>
      </c>
      <c r="I5878" s="180">
        <f t="shared" si="182"/>
        <v>124508.70999999999</v>
      </c>
      <c r="J5878" s="177" t="str">
        <f t="shared" si="183"/>
        <v>Date &gt; 1920</v>
      </c>
    </row>
    <row r="5879" spans="1:10" x14ac:dyDescent="0.3">
      <c r="A5879" s="178" t="s">
        <v>270</v>
      </c>
      <c r="B5879" s="178" t="s">
        <v>57</v>
      </c>
      <c r="C5879" s="178" t="s">
        <v>1428</v>
      </c>
      <c r="D5879" s="178" t="s">
        <v>8190</v>
      </c>
      <c r="E5879" s="179">
        <v>33399</v>
      </c>
      <c r="F5879" s="180">
        <v>0</v>
      </c>
      <c r="G5879" s="180">
        <v>9075</v>
      </c>
      <c r="H5879" s="180">
        <v>4537.5</v>
      </c>
      <c r="I5879" s="180">
        <f t="shared" si="182"/>
        <v>13612.5</v>
      </c>
      <c r="J5879" s="177" t="str">
        <f t="shared" si="183"/>
        <v>Date &gt; 1920</v>
      </c>
    </row>
    <row r="5880" spans="1:10" x14ac:dyDescent="0.3">
      <c r="A5880" s="178" t="s">
        <v>270</v>
      </c>
      <c r="B5880" s="178" t="s">
        <v>57</v>
      </c>
      <c r="C5880" s="178" t="s">
        <v>1428</v>
      </c>
      <c r="D5880" s="178" t="s">
        <v>8190</v>
      </c>
      <c r="E5880" s="179">
        <v>33451</v>
      </c>
      <c r="F5880" s="180">
        <v>0</v>
      </c>
      <c r="G5880" s="180">
        <v>3025</v>
      </c>
      <c r="H5880" s="180">
        <v>1512.5</v>
      </c>
      <c r="I5880" s="180">
        <f t="shared" si="182"/>
        <v>4537.5</v>
      </c>
      <c r="J5880" s="177" t="str">
        <f t="shared" si="183"/>
        <v>Date &gt; 1920</v>
      </c>
    </row>
    <row r="5881" spans="1:10" x14ac:dyDescent="0.3">
      <c r="A5881" s="178" t="s">
        <v>270</v>
      </c>
      <c r="B5881" s="178" t="s">
        <v>57</v>
      </c>
      <c r="C5881" s="178" t="s">
        <v>1428</v>
      </c>
      <c r="D5881" s="178" t="s">
        <v>8191</v>
      </c>
      <c r="E5881" s="179">
        <v>33337</v>
      </c>
      <c r="F5881" s="180">
        <v>0</v>
      </c>
      <c r="G5881" s="180">
        <v>16989.05</v>
      </c>
      <c r="H5881" s="180">
        <v>8494.52</v>
      </c>
      <c r="I5881" s="180">
        <f t="shared" si="182"/>
        <v>25483.57</v>
      </c>
      <c r="J5881" s="177" t="str">
        <f t="shared" si="183"/>
        <v>Date &gt; 1920</v>
      </c>
    </row>
    <row r="5882" spans="1:10" x14ac:dyDescent="0.3">
      <c r="A5882" s="178" t="s">
        <v>270</v>
      </c>
      <c r="B5882" s="178" t="s">
        <v>57</v>
      </c>
      <c r="C5882" s="178" t="s">
        <v>1428</v>
      </c>
      <c r="D5882" s="178" t="s">
        <v>8192</v>
      </c>
      <c r="E5882" s="179">
        <v>33358</v>
      </c>
      <c r="F5882" s="180">
        <v>0</v>
      </c>
      <c r="G5882" s="180">
        <v>18190.5</v>
      </c>
      <c r="H5882" s="180">
        <v>9095.25</v>
      </c>
      <c r="I5882" s="180">
        <f t="shared" si="182"/>
        <v>27285.75</v>
      </c>
      <c r="J5882" s="177" t="str">
        <f t="shared" si="183"/>
        <v>Date &gt; 1920</v>
      </c>
    </row>
    <row r="5883" spans="1:10" x14ac:dyDescent="0.3">
      <c r="A5883" s="178" t="s">
        <v>270</v>
      </c>
      <c r="B5883" s="178" t="s">
        <v>57</v>
      </c>
      <c r="C5883" s="178" t="s">
        <v>1428</v>
      </c>
      <c r="D5883" s="178" t="s">
        <v>8192</v>
      </c>
      <c r="E5883" s="179">
        <v>33969</v>
      </c>
      <c r="F5883" s="180">
        <v>0</v>
      </c>
      <c r="G5883" s="180">
        <v>-128.83000000000001</v>
      </c>
      <c r="H5883" s="180">
        <v>-64.42</v>
      </c>
      <c r="I5883" s="180">
        <f t="shared" si="182"/>
        <v>-193.25</v>
      </c>
      <c r="J5883" s="177" t="str">
        <f t="shared" si="183"/>
        <v>Date &gt; 1920</v>
      </c>
    </row>
    <row r="5884" spans="1:10" x14ac:dyDescent="0.3">
      <c r="A5884" s="178" t="s">
        <v>270</v>
      </c>
      <c r="B5884" s="178" t="s">
        <v>57</v>
      </c>
      <c r="C5884" s="178" t="s">
        <v>1428</v>
      </c>
      <c r="D5884" s="178" t="s">
        <v>8193</v>
      </c>
      <c r="E5884" s="179">
        <v>33455</v>
      </c>
      <c r="F5884" s="180">
        <v>0</v>
      </c>
      <c r="G5884" s="180">
        <v>91645</v>
      </c>
      <c r="H5884" s="180">
        <v>44623</v>
      </c>
      <c r="I5884" s="180">
        <f t="shared" si="182"/>
        <v>136268</v>
      </c>
      <c r="J5884" s="177" t="str">
        <f t="shared" si="183"/>
        <v>Date &gt; 1920</v>
      </c>
    </row>
    <row r="5885" spans="1:10" x14ac:dyDescent="0.3">
      <c r="A5885" s="178" t="s">
        <v>270</v>
      </c>
      <c r="B5885" s="178" t="s">
        <v>57</v>
      </c>
      <c r="C5885" s="178" t="s">
        <v>1428</v>
      </c>
      <c r="D5885" s="178" t="s">
        <v>8194</v>
      </c>
      <c r="E5885" s="179">
        <v>33497</v>
      </c>
      <c r="F5885" s="180">
        <v>0</v>
      </c>
      <c r="G5885" s="180">
        <v>60767.17</v>
      </c>
      <c r="H5885" s="180">
        <v>30383.58</v>
      </c>
      <c r="I5885" s="180">
        <f t="shared" si="182"/>
        <v>91150.75</v>
      </c>
      <c r="J5885" s="177" t="str">
        <f t="shared" si="183"/>
        <v>Date &gt; 1920</v>
      </c>
    </row>
    <row r="5886" spans="1:10" x14ac:dyDescent="0.3">
      <c r="A5886" s="178" t="s">
        <v>270</v>
      </c>
      <c r="B5886" s="178" t="s">
        <v>57</v>
      </c>
      <c r="C5886" s="178" t="s">
        <v>1428</v>
      </c>
      <c r="D5886" s="178" t="s">
        <v>8194</v>
      </c>
      <c r="E5886" s="179">
        <v>33516</v>
      </c>
      <c r="F5886" s="180">
        <v>0</v>
      </c>
      <c r="G5886" s="180">
        <v>88628.4</v>
      </c>
      <c r="H5886" s="180">
        <v>44314.23</v>
      </c>
      <c r="I5886" s="180">
        <f t="shared" si="182"/>
        <v>132942.63</v>
      </c>
      <c r="J5886" s="177" t="str">
        <f t="shared" si="183"/>
        <v>Date &gt; 1920</v>
      </c>
    </row>
    <row r="5887" spans="1:10" x14ac:dyDescent="0.3">
      <c r="A5887" s="178" t="s">
        <v>270</v>
      </c>
      <c r="B5887" s="178" t="s">
        <v>57</v>
      </c>
      <c r="C5887" s="178" t="s">
        <v>1428</v>
      </c>
      <c r="D5887" s="178" t="s">
        <v>8194</v>
      </c>
      <c r="E5887" s="179">
        <v>33544</v>
      </c>
      <c r="F5887" s="180">
        <v>0</v>
      </c>
      <c r="G5887" s="180">
        <v>96985.72</v>
      </c>
      <c r="H5887" s="180">
        <v>48492.84</v>
      </c>
      <c r="I5887" s="180">
        <f t="shared" si="182"/>
        <v>145478.56</v>
      </c>
      <c r="J5887" s="177" t="str">
        <f t="shared" si="183"/>
        <v>Date &gt; 1920</v>
      </c>
    </row>
    <row r="5888" spans="1:10" x14ac:dyDescent="0.3">
      <c r="A5888" s="178" t="s">
        <v>270</v>
      </c>
      <c r="B5888" s="178" t="s">
        <v>57</v>
      </c>
      <c r="C5888" s="178" t="s">
        <v>1428</v>
      </c>
      <c r="D5888" s="178" t="s">
        <v>8194</v>
      </c>
      <c r="E5888" s="179">
        <v>33665</v>
      </c>
      <c r="F5888" s="180">
        <v>0</v>
      </c>
      <c r="G5888" s="180">
        <v>25488.87</v>
      </c>
      <c r="H5888" s="180">
        <v>12744.44</v>
      </c>
      <c r="I5888" s="180">
        <f t="shared" si="182"/>
        <v>38233.31</v>
      </c>
      <c r="J5888" s="177" t="str">
        <f t="shared" si="183"/>
        <v>Date &gt; 1920</v>
      </c>
    </row>
    <row r="5889" spans="1:10" x14ac:dyDescent="0.3">
      <c r="A5889" s="178" t="s">
        <v>270</v>
      </c>
      <c r="B5889" s="178" t="s">
        <v>57</v>
      </c>
      <c r="C5889" s="178" t="s">
        <v>1428</v>
      </c>
      <c r="D5889" s="178" t="s">
        <v>8194</v>
      </c>
      <c r="E5889" s="179">
        <v>34318</v>
      </c>
      <c r="F5889" s="180">
        <v>0</v>
      </c>
      <c r="G5889" s="180">
        <v>129.84</v>
      </c>
      <c r="H5889" s="180">
        <v>3574.68</v>
      </c>
      <c r="I5889" s="180">
        <f t="shared" si="182"/>
        <v>3704.52</v>
      </c>
      <c r="J5889" s="177" t="str">
        <f t="shared" si="183"/>
        <v>Date &gt; 1920</v>
      </c>
    </row>
    <row r="5890" spans="1:10" x14ac:dyDescent="0.3">
      <c r="A5890" s="178" t="s">
        <v>270</v>
      </c>
      <c r="B5890" s="178" t="s">
        <v>57</v>
      </c>
      <c r="C5890" s="178" t="s">
        <v>1428</v>
      </c>
      <c r="D5890" s="178" t="s">
        <v>8194</v>
      </c>
      <c r="E5890" s="179">
        <v>34318</v>
      </c>
      <c r="F5890" s="180">
        <v>0</v>
      </c>
      <c r="G5890" s="180">
        <v>7019.51</v>
      </c>
      <c r="H5890" s="180">
        <v>0</v>
      </c>
      <c r="I5890" s="180">
        <f t="shared" si="182"/>
        <v>7019.51</v>
      </c>
      <c r="J5890" s="177" t="str">
        <f t="shared" si="183"/>
        <v>Date &gt; 1920</v>
      </c>
    </row>
    <row r="5891" spans="1:10" x14ac:dyDescent="0.3">
      <c r="A5891" s="178" t="s">
        <v>270</v>
      </c>
      <c r="B5891" s="178" t="s">
        <v>57</v>
      </c>
      <c r="C5891" s="178" t="s">
        <v>1428</v>
      </c>
      <c r="D5891" s="178" t="s">
        <v>8195</v>
      </c>
      <c r="E5891" s="179">
        <v>33700</v>
      </c>
      <c r="F5891" s="180">
        <v>172104.37</v>
      </c>
      <c r="G5891" s="180">
        <v>0</v>
      </c>
      <c r="H5891" s="180">
        <v>19122.7</v>
      </c>
      <c r="I5891" s="180">
        <f t="shared" si="182"/>
        <v>191227.07</v>
      </c>
      <c r="J5891" s="177" t="str">
        <f t="shared" si="183"/>
        <v>Date &gt; 1920</v>
      </c>
    </row>
    <row r="5892" spans="1:10" x14ac:dyDescent="0.3">
      <c r="A5892" s="178" t="s">
        <v>270</v>
      </c>
      <c r="B5892" s="178" t="s">
        <v>57</v>
      </c>
      <c r="C5892" s="178" t="s">
        <v>1428</v>
      </c>
      <c r="D5892" s="178" t="s">
        <v>8195</v>
      </c>
      <c r="E5892" s="179">
        <v>33786</v>
      </c>
      <c r="F5892" s="180">
        <v>352614.93</v>
      </c>
      <c r="G5892" s="180">
        <v>0</v>
      </c>
      <c r="H5892" s="180">
        <v>39179.449999999997</v>
      </c>
      <c r="I5892" s="180">
        <f t="shared" si="182"/>
        <v>391794.38</v>
      </c>
      <c r="J5892" s="177" t="str">
        <f t="shared" si="183"/>
        <v>Date &gt; 1920</v>
      </c>
    </row>
    <row r="5893" spans="1:10" x14ac:dyDescent="0.3">
      <c r="A5893" s="178" t="s">
        <v>270</v>
      </c>
      <c r="B5893" s="178" t="s">
        <v>57</v>
      </c>
      <c r="C5893" s="178" t="s">
        <v>1428</v>
      </c>
      <c r="D5893" s="178" t="s">
        <v>8195</v>
      </c>
      <c r="E5893" s="179">
        <v>34060</v>
      </c>
      <c r="F5893" s="180">
        <v>528903.92000000004</v>
      </c>
      <c r="G5893" s="180">
        <v>0</v>
      </c>
      <c r="H5893" s="180">
        <v>58767.09</v>
      </c>
      <c r="I5893" s="180">
        <f t="shared" ref="I5893:I5956" si="184">SUM(F5893:H5893)</f>
        <v>587671.01</v>
      </c>
      <c r="J5893" s="177" t="str">
        <f t="shared" ref="J5893:J5956" si="185">IF(OR(YEAR(E5893)&gt; 1920, ISBLANK(E5893)), "Date &gt; 1920", "Sketchy date")</f>
        <v>Date &gt; 1920</v>
      </c>
    </row>
    <row r="5894" spans="1:10" x14ac:dyDescent="0.3">
      <c r="A5894" s="178" t="s">
        <v>270</v>
      </c>
      <c r="B5894" s="178" t="s">
        <v>57</v>
      </c>
      <c r="C5894" s="178" t="s">
        <v>1428</v>
      </c>
      <c r="D5894" s="178" t="s">
        <v>8195</v>
      </c>
      <c r="E5894" s="179">
        <v>34499</v>
      </c>
      <c r="F5894" s="180">
        <v>157042.26999999999</v>
      </c>
      <c r="G5894" s="180">
        <v>0</v>
      </c>
      <c r="H5894" s="180">
        <v>17449.14</v>
      </c>
      <c r="I5894" s="180">
        <f t="shared" si="184"/>
        <v>174491.40999999997</v>
      </c>
      <c r="J5894" s="177" t="str">
        <f t="shared" si="185"/>
        <v>Date &gt; 1920</v>
      </c>
    </row>
    <row r="5895" spans="1:10" x14ac:dyDescent="0.3">
      <c r="A5895" s="178" t="s">
        <v>270</v>
      </c>
      <c r="B5895" s="178" t="s">
        <v>57</v>
      </c>
      <c r="C5895" s="178" t="s">
        <v>1428</v>
      </c>
      <c r="D5895" s="178" t="s">
        <v>8196</v>
      </c>
      <c r="E5895" s="179">
        <v>33954</v>
      </c>
      <c r="F5895" s="180">
        <v>98798.720000000001</v>
      </c>
      <c r="G5895" s="180">
        <v>0</v>
      </c>
      <c r="H5895" s="180">
        <v>10977.63</v>
      </c>
      <c r="I5895" s="180">
        <f t="shared" si="184"/>
        <v>109776.35</v>
      </c>
      <c r="J5895" s="177" t="str">
        <f t="shared" si="185"/>
        <v>Date &gt; 1920</v>
      </c>
    </row>
    <row r="5896" spans="1:10" x14ac:dyDescent="0.3">
      <c r="A5896" s="178" t="s">
        <v>270</v>
      </c>
      <c r="B5896" s="178" t="s">
        <v>57</v>
      </c>
      <c r="C5896" s="178" t="s">
        <v>1428</v>
      </c>
      <c r="D5896" s="178" t="s">
        <v>8196</v>
      </c>
      <c r="E5896" s="179">
        <v>33988</v>
      </c>
      <c r="F5896" s="180">
        <v>323891.55</v>
      </c>
      <c r="G5896" s="180">
        <v>0</v>
      </c>
      <c r="H5896" s="180">
        <v>35987.949999999997</v>
      </c>
      <c r="I5896" s="180">
        <f t="shared" si="184"/>
        <v>359879.5</v>
      </c>
      <c r="J5896" s="177" t="str">
        <f t="shared" si="185"/>
        <v>Date &gt; 1920</v>
      </c>
    </row>
    <row r="5897" spans="1:10" x14ac:dyDescent="0.3">
      <c r="A5897" s="178" t="s">
        <v>270</v>
      </c>
      <c r="B5897" s="178" t="s">
        <v>57</v>
      </c>
      <c r="C5897" s="178" t="s">
        <v>1428</v>
      </c>
      <c r="D5897" s="178" t="s">
        <v>8196</v>
      </c>
      <c r="E5897" s="179">
        <v>34045</v>
      </c>
      <c r="F5897" s="180">
        <v>207626.04</v>
      </c>
      <c r="G5897" s="180">
        <v>0</v>
      </c>
      <c r="H5897" s="180">
        <v>23069.56</v>
      </c>
      <c r="I5897" s="180">
        <f t="shared" si="184"/>
        <v>230695.6</v>
      </c>
      <c r="J5897" s="177" t="str">
        <f t="shared" si="185"/>
        <v>Date &gt; 1920</v>
      </c>
    </row>
    <row r="5898" spans="1:10" x14ac:dyDescent="0.3">
      <c r="A5898" s="178" t="s">
        <v>270</v>
      </c>
      <c r="B5898" s="178" t="s">
        <v>57</v>
      </c>
      <c r="C5898" s="178" t="s">
        <v>1428</v>
      </c>
      <c r="D5898" s="178" t="s">
        <v>8196</v>
      </c>
      <c r="E5898" s="179">
        <v>34060</v>
      </c>
      <c r="F5898" s="180">
        <v>244769.2</v>
      </c>
      <c r="G5898" s="180">
        <v>0</v>
      </c>
      <c r="H5898" s="180">
        <v>108561.59</v>
      </c>
      <c r="I5898" s="180">
        <f t="shared" si="184"/>
        <v>353330.79000000004</v>
      </c>
      <c r="J5898" s="177" t="str">
        <f t="shared" si="185"/>
        <v>Date &gt; 1920</v>
      </c>
    </row>
    <row r="5899" spans="1:10" x14ac:dyDescent="0.3">
      <c r="A5899" s="178" t="s">
        <v>270</v>
      </c>
      <c r="B5899" s="178" t="s">
        <v>57</v>
      </c>
      <c r="C5899" s="178" t="s">
        <v>1428</v>
      </c>
      <c r="D5899" s="178" t="s">
        <v>8196</v>
      </c>
      <c r="E5899" s="179">
        <v>34060</v>
      </c>
      <c r="F5899" s="180">
        <v>50000</v>
      </c>
      <c r="G5899" s="180">
        <v>0</v>
      </c>
      <c r="H5899" s="180">
        <v>0</v>
      </c>
      <c r="I5899" s="180">
        <f t="shared" si="184"/>
        <v>50000</v>
      </c>
      <c r="J5899" s="177" t="str">
        <f t="shared" si="185"/>
        <v>Date &gt; 1920</v>
      </c>
    </row>
    <row r="5900" spans="1:10" x14ac:dyDescent="0.3">
      <c r="A5900" s="178" t="s">
        <v>270</v>
      </c>
      <c r="B5900" s="178" t="s">
        <v>57</v>
      </c>
      <c r="C5900" s="178" t="s">
        <v>1428</v>
      </c>
      <c r="D5900" s="178" t="s">
        <v>8196</v>
      </c>
      <c r="E5900" s="179">
        <v>34114</v>
      </c>
      <c r="F5900" s="180">
        <v>295446.96000000002</v>
      </c>
      <c r="G5900" s="180">
        <v>0</v>
      </c>
      <c r="H5900" s="180">
        <v>92763.13</v>
      </c>
      <c r="I5900" s="180">
        <f t="shared" si="184"/>
        <v>388210.09</v>
      </c>
      <c r="J5900" s="177" t="str">
        <f t="shared" si="185"/>
        <v>Date &gt; 1920</v>
      </c>
    </row>
    <row r="5901" spans="1:10" x14ac:dyDescent="0.3">
      <c r="A5901" s="178" t="s">
        <v>270</v>
      </c>
      <c r="B5901" s="178" t="s">
        <v>57</v>
      </c>
      <c r="C5901" s="178" t="s">
        <v>1428</v>
      </c>
      <c r="D5901" s="178" t="s">
        <v>8196</v>
      </c>
      <c r="E5901" s="179">
        <v>34114</v>
      </c>
      <c r="F5901" s="180">
        <v>50000</v>
      </c>
      <c r="G5901" s="180">
        <v>0</v>
      </c>
      <c r="H5901" s="180">
        <v>0</v>
      </c>
      <c r="I5901" s="180">
        <f t="shared" si="184"/>
        <v>50000</v>
      </c>
      <c r="J5901" s="177" t="str">
        <f t="shared" si="185"/>
        <v>Date &gt; 1920</v>
      </c>
    </row>
    <row r="5902" spans="1:10" x14ac:dyDescent="0.3">
      <c r="A5902" s="178" t="s">
        <v>270</v>
      </c>
      <c r="B5902" s="178" t="s">
        <v>57</v>
      </c>
      <c r="C5902" s="178" t="s">
        <v>1428</v>
      </c>
      <c r="D5902" s="178" t="s">
        <v>8196</v>
      </c>
      <c r="E5902" s="179">
        <v>34144</v>
      </c>
      <c r="F5902" s="180">
        <v>0</v>
      </c>
      <c r="G5902" s="180">
        <v>0</v>
      </c>
      <c r="H5902" s="180">
        <v>11746.55</v>
      </c>
      <c r="I5902" s="180">
        <f t="shared" si="184"/>
        <v>11746.55</v>
      </c>
      <c r="J5902" s="177" t="str">
        <f t="shared" si="185"/>
        <v>Date &gt; 1920</v>
      </c>
    </row>
    <row r="5903" spans="1:10" x14ac:dyDescent="0.3">
      <c r="A5903" s="178" t="s">
        <v>270</v>
      </c>
      <c r="B5903" s="178" t="s">
        <v>57</v>
      </c>
      <c r="C5903" s="178" t="s">
        <v>1428</v>
      </c>
      <c r="D5903" s="178" t="s">
        <v>8196</v>
      </c>
      <c r="E5903" s="179">
        <v>34144</v>
      </c>
      <c r="F5903" s="180">
        <v>9477.16</v>
      </c>
      <c r="G5903" s="180">
        <v>0</v>
      </c>
      <c r="H5903" s="180">
        <v>0</v>
      </c>
      <c r="I5903" s="180">
        <f t="shared" si="184"/>
        <v>9477.16</v>
      </c>
      <c r="J5903" s="177" t="str">
        <f t="shared" si="185"/>
        <v>Date &gt; 1920</v>
      </c>
    </row>
    <row r="5904" spans="1:10" x14ac:dyDescent="0.3">
      <c r="A5904" s="178" t="s">
        <v>270</v>
      </c>
      <c r="B5904" s="178" t="s">
        <v>57</v>
      </c>
      <c r="C5904" s="178" t="s">
        <v>1428</v>
      </c>
      <c r="D5904" s="178" t="s">
        <v>8196</v>
      </c>
      <c r="E5904" s="179">
        <v>34152</v>
      </c>
      <c r="F5904" s="180">
        <v>0</v>
      </c>
      <c r="G5904" s="180">
        <v>0</v>
      </c>
      <c r="H5904" s="180">
        <v>4436.63</v>
      </c>
      <c r="I5904" s="180">
        <f t="shared" si="184"/>
        <v>4436.63</v>
      </c>
      <c r="J5904" s="177" t="str">
        <f t="shared" si="185"/>
        <v>Date &gt; 1920</v>
      </c>
    </row>
    <row r="5905" spans="1:10" x14ac:dyDescent="0.3">
      <c r="A5905" s="178" t="s">
        <v>270</v>
      </c>
      <c r="B5905" s="178" t="s">
        <v>57</v>
      </c>
      <c r="C5905" s="178" t="s">
        <v>1428</v>
      </c>
      <c r="D5905" s="178" t="s">
        <v>8196</v>
      </c>
      <c r="E5905" s="179">
        <v>34152</v>
      </c>
      <c r="F5905" s="180">
        <v>39929.620000000003</v>
      </c>
      <c r="G5905" s="180">
        <v>0</v>
      </c>
      <c r="H5905" s="180">
        <v>0</v>
      </c>
      <c r="I5905" s="180">
        <f t="shared" si="184"/>
        <v>39929.620000000003</v>
      </c>
      <c r="J5905" s="177" t="str">
        <f t="shared" si="185"/>
        <v>Date &gt; 1920</v>
      </c>
    </row>
    <row r="5906" spans="1:10" x14ac:dyDescent="0.3">
      <c r="A5906" s="178" t="s">
        <v>270</v>
      </c>
      <c r="B5906" s="178" t="s">
        <v>57</v>
      </c>
      <c r="C5906" s="178" t="s">
        <v>1428</v>
      </c>
      <c r="D5906" s="178" t="s">
        <v>8196</v>
      </c>
      <c r="E5906" s="179">
        <v>34199</v>
      </c>
      <c r="F5906" s="180">
        <v>24376.5</v>
      </c>
      <c r="G5906" s="180">
        <v>0</v>
      </c>
      <c r="H5906" s="180">
        <v>5068.3599999999997</v>
      </c>
      <c r="I5906" s="180">
        <f t="shared" si="184"/>
        <v>29444.86</v>
      </c>
      <c r="J5906" s="177" t="str">
        <f t="shared" si="185"/>
        <v>Date &gt; 1920</v>
      </c>
    </row>
    <row r="5907" spans="1:10" x14ac:dyDescent="0.3">
      <c r="A5907" s="178" t="s">
        <v>270</v>
      </c>
      <c r="B5907" s="178" t="s">
        <v>57</v>
      </c>
      <c r="C5907" s="178" t="s">
        <v>1428</v>
      </c>
      <c r="D5907" s="178" t="s">
        <v>8196</v>
      </c>
      <c r="E5907" s="179">
        <v>34199</v>
      </c>
      <c r="F5907" s="180">
        <v>21238.81</v>
      </c>
      <c r="G5907" s="180">
        <v>0</v>
      </c>
      <c r="H5907" s="180">
        <v>0</v>
      </c>
      <c r="I5907" s="180">
        <f t="shared" si="184"/>
        <v>21238.81</v>
      </c>
      <c r="J5907" s="177" t="str">
        <f t="shared" si="185"/>
        <v>Date &gt; 1920</v>
      </c>
    </row>
    <row r="5908" spans="1:10" x14ac:dyDescent="0.3">
      <c r="A5908" s="178" t="s">
        <v>270</v>
      </c>
      <c r="B5908" s="178" t="s">
        <v>57</v>
      </c>
      <c r="C5908" s="178" t="s">
        <v>1428</v>
      </c>
      <c r="D5908" s="178" t="s">
        <v>8196</v>
      </c>
      <c r="E5908" s="179">
        <v>34235</v>
      </c>
      <c r="F5908" s="180">
        <v>17034.41</v>
      </c>
      <c r="G5908" s="180">
        <v>0</v>
      </c>
      <c r="H5908" s="180">
        <v>5505.3</v>
      </c>
      <c r="I5908" s="180">
        <f t="shared" si="184"/>
        <v>22539.71</v>
      </c>
      <c r="J5908" s="177" t="str">
        <f t="shared" si="185"/>
        <v>Date &gt; 1920</v>
      </c>
    </row>
    <row r="5909" spans="1:10" x14ac:dyDescent="0.3">
      <c r="A5909" s="178" t="s">
        <v>270</v>
      </c>
      <c r="B5909" s="178" t="s">
        <v>57</v>
      </c>
      <c r="C5909" s="178" t="s">
        <v>1428</v>
      </c>
      <c r="D5909" s="178" t="s">
        <v>8196</v>
      </c>
      <c r="E5909" s="179">
        <v>34235</v>
      </c>
      <c r="F5909" s="180">
        <v>32513.22</v>
      </c>
      <c r="G5909" s="180">
        <v>0</v>
      </c>
      <c r="H5909" s="180">
        <v>0</v>
      </c>
      <c r="I5909" s="180">
        <f t="shared" si="184"/>
        <v>32513.22</v>
      </c>
      <c r="J5909" s="177" t="str">
        <f t="shared" si="185"/>
        <v>Date &gt; 1920</v>
      </c>
    </row>
    <row r="5910" spans="1:10" x14ac:dyDescent="0.3">
      <c r="A5910" s="178" t="s">
        <v>270</v>
      </c>
      <c r="B5910" s="178" t="s">
        <v>57</v>
      </c>
      <c r="C5910" s="178" t="s">
        <v>1428</v>
      </c>
      <c r="D5910" s="178" t="s">
        <v>8196</v>
      </c>
      <c r="E5910" s="179">
        <v>34296</v>
      </c>
      <c r="F5910" s="180">
        <v>599918.67000000004</v>
      </c>
      <c r="G5910" s="180">
        <v>0</v>
      </c>
      <c r="H5910" s="180">
        <v>66657.63</v>
      </c>
      <c r="I5910" s="180">
        <f t="shared" si="184"/>
        <v>666576.30000000005</v>
      </c>
      <c r="J5910" s="177" t="str">
        <f t="shared" si="185"/>
        <v>Date &gt; 1920</v>
      </c>
    </row>
    <row r="5911" spans="1:10" x14ac:dyDescent="0.3">
      <c r="A5911" s="178" t="s">
        <v>270</v>
      </c>
      <c r="B5911" s="178" t="s">
        <v>57</v>
      </c>
      <c r="C5911" s="178" t="s">
        <v>1428</v>
      </c>
      <c r="D5911" s="178" t="s">
        <v>8196</v>
      </c>
      <c r="E5911" s="179">
        <v>34347</v>
      </c>
      <c r="F5911" s="180">
        <v>72062.14</v>
      </c>
      <c r="G5911" s="180">
        <v>0</v>
      </c>
      <c r="H5911" s="180">
        <v>42087.18</v>
      </c>
      <c r="I5911" s="180">
        <f t="shared" si="184"/>
        <v>114149.32</v>
      </c>
      <c r="J5911" s="177" t="str">
        <f t="shared" si="185"/>
        <v>Date &gt; 1920</v>
      </c>
    </row>
    <row r="5912" spans="1:10" x14ac:dyDescent="0.3">
      <c r="A5912" s="178" t="s">
        <v>270</v>
      </c>
      <c r="B5912" s="178" t="s">
        <v>57</v>
      </c>
      <c r="C5912" s="178" t="s">
        <v>1428</v>
      </c>
      <c r="D5912" s="178" t="s">
        <v>8196</v>
      </c>
      <c r="E5912" s="179">
        <v>34781</v>
      </c>
      <c r="F5912" s="180">
        <v>209273.91</v>
      </c>
      <c r="G5912" s="180">
        <v>0</v>
      </c>
      <c r="H5912" s="180">
        <v>14900.42</v>
      </c>
      <c r="I5912" s="180">
        <f t="shared" si="184"/>
        <v>224174.33000000002</v>
      </c>
      <c r="J5912" s="177" t="str">
        <f t="shared" si="185"/>
        <v>Date &gt; 1920</v>
      </c>
    </row>
    <row r="5913" spans="1:10" x14ac:dyDescent="0.3">
      <c r="A5913" s="178" t="s">
        <v>270</v>
      </c>
      <c r="B5913" s="178" t="s">
        <v>57</v>
      </c>
      <c r="C5913" s="178" t="s">
        <v>1428</v>
      </c>
      <c r="D5913" s="178" t="s">
        <v>8197</v>
      </c>
      <c r="E5913" s="179">
        <v>33735</v>
      </c>
      <c r="F5913" s="180">
        <v>0</v>
      </c>
      <c r="G5913" s="180">
        <v>20213.330000000002</v>
      </c>
      <c r="H5913" s="180">
        <v>10106.67</v>
      </c>
      <c r="I5913" s="180">
        <f t="shared" si="184"/>
        <v>30320</v>
      </c>
      <c r="J5913" s="177" t="str">
        <f t="shared" si="185"/>
        <v>Date &gt; 1920</v>
      </c>
    </row>
    <row r="5914" spans="1:10" x14ac:dyDescent="0.3">
      <c r="A5914" s="178" t="s">
        <v>270</v>
      </c>
      <c r="B5914" s="178" t="s">
        <v>57</v>
      </c>
      <c r="C5914" s="178" t="s">
        <v>1428</v>
      </c>
      <c r="D5914" s="178" t="s">
        <v>8197</v>
      </c>
      <c r="E5914" s="179">
        <v>33777</v>
      </c>
      <c r="F5914" s="180">
        <v>0</v>
      </c>
      <c r="G5914" s="180">
        <v>24256</v>
      </c>
      <c r="H5914" s="180">
        <v>12128</v>
      </c>
      <c r="I5914" s="180">
        <f t="shared" si="184"/>
        <v>36384</v>
      </c>
      <c r="J5914" s="177" t="str">
        <f t="shared" si="185"/>
        <v>Date &gt; 1920</v>
      </c>
    </row>
    <row r="5915" spans="1:10" x14ac:dyDescent="0.3">
      <c r="A5915" s="178" t="s">
        <v>270</v>
      </c>
      <c r="B5915" s="178" t="s">
        <v>57</v>
      </c>
      <c r="C5915" s="178" t="s">
        <v>1428</v>
      </c>
      <c r="D5915" s="178" t="s">
        <v>8197</v>
      </c>
      <c r="E5915" s="179">
        <v>33870</v>
      </c>
      <c r="F5915" s="180">
        <v>0</v>
      </c>
      <c r="G5915" s="180">
        <v>137450.67000000001</v>
      </c>
      <c r="H5915" s="180">
        <v>68725.33</v>
      </c>
      <c r="I5915" s="180">
        <f t="shared" si="184"/>
        <v>206176</v>
      </c>
      <c r="J5915" s="177" t="str">
        <f t="shared" si="185"/>
        <v>Date &gt; 1920</v>
      </c>
    </row>
    <row r="5916" spans="1:10" x14ac:dyDescent="0.3">
      <c r="A5916" s="178" t="s">
        <v>270</v>
      </c>
      <c r="B5916" s="178" t="s">
        <v>57</v>
      </c>
      <c r="C5916" s="178" t="s">
        <v>1428</v>
      </c>
      <c r="D5916" s="178" t="s">
        <v>8198</v>
      </c>
      <c r="E5916" s="179">
        <v>34022</v>
      </c>
      <c r="F5916" s="180">
        <v>0</v>
      </c>
      <c r="G5916" s="180">
        <v>23333.33</v>
      </c>
      <c r="H5916" s="180">
        <v>13925.39</v>
      </c>
      <c r="I5916" s="180">
        <f t="shared" si="184"/>
        <v>37258.720000000001</v>
      </c>
      <c r="J5916" s="177" t="str">
        <f t="shared" si="185"/>
        <v>Date &gt; 1920</v>
      </c>
    </row>
    <row r="5917" spans="1:10" x14ac:dyDescent="0.3">
      <c r="A5917" s="178" t="s">
        <v>270</v>
      </c>
      <c r="B5917" s="178" t="s">
        <v>57</v>
      </c>
      <c r="C5917" s="178" t="s">
        <v>1428</v>
      </c>
      <c r="D5917" s="178" t="s">
        <v>8198</v>
      </c>
      <c r="E5917" s="179">
        <v>34022</v>
      </c>
      <c r="F5917" s="180">
        <v>0</v>
      </c>
      <c r="G5917" s="180">
        <v>4402</v>
      </c>
      <c r="H5917" s="180">
        <v>0</v>
      </c>
      <c r="I5917" s="180">
        <f t="shared" si="184"/>
        <v>4402</v>
      </c>
      <c r="J5917" s="177" t="str">
        <f t="shared" si="185"/>
        <v>Date &gt; 1920</v>
      </c>
    </row>
    <row r="5918" spans="1:10" x14ac:dyDescent="0.3">
      <c r="A5918" s="178" t="s">
        <v>270</v>
      </c>
      <c r="B5918" s="178" t="s">
        <v>57</v>
      </c>
      <c r="C5918" s="178" t="s">
        <v>1428</v>
      </c>
      <c r="D5918" s="178" t="s">
        <v>8199</v>
      </c>
      <c r="E5918" s="179">
        <v>34255</v>
      </c>
      <c r="F5918" s="180">
        <v>100746.36</v>
      </c>
      <c r="G5918" s="180">
        <v>0</v>
      </c>
      <c r="H5918" s="180">
        <v>11194.04</v>
      </c>
      <c r="I5918" s="180">
        <f t="shared" si="184"/>
        <v>111940.4</v>
      </c>
      <c r="J5918" s="177" t="str">
        <f t="shared" si="185"/>
        <v>Date &gt; 1920</v>
      </c>
    </row>
    <row r="5919" spans="1:10" x14ac:dyDescent="0.3">
      <c r="A5919" s="178" t="s">
        <v>270</v>
      </c>
      <c r="B5919" s="178" t="s">
        <v>57</v>
      </c>
      <c r="C5919" s="178" t="s">
        <v>1428</v>
      </c>
      <c r="D5919" s="178" t="s">
        <v>8199</v>
      </c>
      <c r="E5919" s="179">
        <v>34396</v>
      </c>
      <c r="F5919" s="180">
        <v>5302.44</v>
      </c>
      <c r="G5919" s="180">
        <v>0</v>
      </c>
      <c r="H5919" s="180">
        <v>589.16</v>
      </c>
      <c r="I5919" s="180">
        <f t="shared" si="184"/>
        <v>5891.5999999999995</v>
      </c>
      <c r="J5919" s="177" t="str">
        <f t="shared" si="185"/>
        <v>Date &gt; 1920</v>
      </c>
    </row>
    <row r="5920" spans="1:10" x14ac:dyDescent="0.3">
      <c r="A5920" s="178" t="s">
        <v>270</v>
      </c>
      <c r="B5920" s="178" t="s">
        <v>57</v>
      </c>
      <c r="C5920" s="178" t="s">
        <v>1428</v>
      </c>
      <c r="D5920" s="178" t="s">
        <v>8199</v>
      </c>
      <c r="E5920" s="179">
        <v>34703</v>
      </c>
      <c r="F5920" s="180">
        <v>1395.18</v>
      </c>
      <c r="G5920" s="180">
        <v>0</v>
      </c>
      <c r="H5920" s="180">
        <v>155.02000000000001</v>
      </c>
      <c r="I5920" s="180">
        <f t="shared" si="184"/>
        <v>1550.2</v>
      </c>
      <c r="J5920" s="177" t="str">
        <f t="shared" si="185"/>
        <v>Date &gt; 1920</v>
      </c>
    </row>
    <row r="5921" spans="1:10" x14ac:dyDescent="0.3">
      <c r="A5921" s="178" t="s">
        <v>270</v>
      </c>
      <c r="B5921" s="178" t="s">
        <v>57</v>
      </c>
      <c r="C5921" s="178" t="s">
        <v>1428</v>
      </c>
      <c r="D5921" s="178" t="s">
        <v>8200</v>
      </c>
      <c r="E5921" s="179">
        <v>34534</v>
      </c>
      <c r="F5921" s="180">
        <v>0</v>
      </c>
      <c r="G5921" s="180">
        <v>33333.33</v>
      </c>
      <c r="H5921" s="180">
        <v>16666.669999999998</v>
      </c>
      <c r="I5921" s="180">
        <f t="shared" si="184"/>
        <v>50000</v>
      </c>
      <c r="J5921" s="177" t="str">
        <f t="shared" si="185"/>
        <v>Date &gt; 1920</v>
      </c>
    </row>
    <row r="5922" spans="1:10" x14ac:dyDescent="0.3">
      <c r="A5922" s="178" t="s">
        <v>270</v>
      </c>
      <c r="B5922" s="178" t="s">
        <v>57</v>
      </c>
      <c r="C5922" s="178" t="s">
        <v>1428</v>
      </c>
      <c r="D5922" s="178" t="s">
        <v>8200</v>
      </c>
      <c r="E5922" s="179">
        <v>34589</v>
      </c>
      <c r="F5922" s="180">
        <v>0</v>
      </c>
      <c r="G5922" s="180">
        <v>1670</v>
      </c>
      <c r="H5922" s="180">
        <v>835</v>
      </c>
      <c r="I5922" s="180">
        <f t="shared" si="184"/>
        <v>2505</v>
      </c>
      <c r="J5922" s="177" t="str">
        <f t="shared" si="185"/>
        <v>Date &gt; 1920</v>
      </c>
    </row>
    <row r="5923" spans="1:10" x14ac:dyDescent="0.3">
      <c r="A5923" s="178" t="s">
        <v>270</v>
      </c>
      <c r="B5923" s="178" t="s">
        <v>57</v>
      </c>
      <c r="C5923" s="178" t="s">
        <v>1428</v>
      </c>
      <c r="D5923" s="178" t="s">
        <v>8201</v>
      </c>
      <c r="E5923" s="179">
        <v>44043</v>
      </c>
      <c r="F5923" s="180">
        <v>444252</v>
      </c>
      <c r="G5923" s="180">
        <v>0</v>
      </c>
      <c r="H5923" s="180">
        <v>0</v>
      </c>
      <c r="I5923" s="180">
        <f t="shared" si="184"/>
        <v>444252</v>
      </c>
      <c r="J5923" s="177" t="str">
        <f t="shared" si="185"/>
        <v>Date &gt; 1920</v>
      </c>
    </row>
    <row r="5924" spans="1:10" x14ac:dyDescent="0.3">
      <c r="A5924" s="178" t="s">
        <v>270</v>
      </c>
      <c r="B5924" s="178" t="s">
        <v>57</v>
      </c>
      <c r="C5924" s="178" t="s">
        <v>1428</v>
      </c>
      <c r="D5924" s="178" t="s">
        <v>8201</v>
      </c>
      <c r="E5924" s="179">
        <v>44085</v>
      </c>
      <c r="F5924" s="180">
        <v>253976</v>
      </c>
      <c r="G5924" s="180">
        <v>0</v>
      </c>
      <c r="H5924" s="180">
        <v>0</v>
      </c>
      <c r="I5924" s="180">
        <f t="shared" si="184"/>
        <v>253976</v>
      </c>
      <c r="J5924" s="177" t="str">
        <f t="shared" si="185"/>
        <v>Date &gt; 1920</v>
      </c>
    </row>
    <row r="5925" spans="1:10" x14ac:dyDescent="0.3">
      <c r="A5925" s="178" t="s">
        <v>270</v>
      </c>
      <c r="B5925" s="178" t="s">
        <v>57</v>
      </c>
      <c r="C5925" s="178" t="s">
        <v>1428</v>
      </c>
      <c r="D5925" s="178" t="s">
        <v>8201</v>
      </c>
      <c r="E5925" s="179">
        <v>44134</v>
      </c>
      <c r="F5925" s="180">
        <v>314930</v>
      </c>
      <c r="G5925" s="180">
        <v>0</v>
      </c>
      <c r="H5925" s="180">
        <v>0</v>
      </c>
      <c r="I5925" s="180">
        <f t="shared" si="184"/>
        <v>314930</v>
      </c>
      <c r="J5925" s="177" t="str">
        <f t="shared" si="185"/>
        <v>Date &gt; 1920</v>
      </c>
    </row>
    <row r="5926" spans="1:10" x14ac:dyDescent="0.3">
      <c r="A5926" s="178" t="s">
        <v>270</v>
      </c>
      <c r="B5926" s="178" t="s">
        <v>57</v>
      </c>
      <c r="C5926" s="178" t="s">
        <v>1428</v>
      </c>
      <c r="D5926" s="178" t="s">
        <v>8201</v>
      </c>
      <c r="E5926" s="179">
        <v>44159</v>
      </c>
      <c r="F5926" s="180">
        <v>325458</v>
      </c>
      <c r="G5926" s="180">
        <v>0</v>
      </c>
      <c r="H5926" s="180">
        <v>0</v>
      </c>
      <c r="I5926" s="180">
        <f t="shared" si="184"/>
        <v>325458</v>
      </c>
      <c r="J5926" s="177" t="str">
        <f t="shared" si="185"/>
        <v>Date &gt; 1920</v>
      </c>
    </row>
    <row r="5927" spans="1:10" x14ac:dyDescent="0.3">
      <c r="A5927" s="178" t="s">
        <v>270</v>
      </c>
      <c r="B5927" s="178" t="s">
        <v>57</v>
      </c>
      <c r="C5927" s="178" t="s">
        <v>1428</v>
      </c>
      <c r="D5927" s="178" t="s">
        <v>8201</v>
      </c>
      <c r="E5927" s="179">
        <v>44183</v>
      </c>
      <c r="F5927" s="180">
        <v>339419</v>
      </c>
      <c r="G5927" s="180">
        <v>0</v>
      </c>
      <c r="H5927" s="180">
        <v>0</v>
      </c>
      <c r="I5927" s="180">
        <f t="shared" si="184"/>
        <v>339419</v>
      </c>
      <c r="J5927" s="177" t="str">
        <f t="shared" si="185"/>
        <v>Date &gt; 1920</v>
      </c>
    </row>
    <row r="5928" spans="1:10" x14ac:dyDescent="0.3">
      <c r="A5928" s="178" t="s">
        <v>270</v>
      </c>
      <c r="B5928" s="178" t="s">
        <v>57</v>
      </c>
      <c r="C5928" s="178" t="s">
        <v>1428</v>
      </c>
      <c r="D5928" s="178" t="s">
        <v>8201</v>
      </c>
      <c r="E5928" s="179">
        <v>44204</v>
      </c>
      <c r="F5928" s="180">
        <v>590529</v>
      </c>
      <c r="G5928" s="180">
        <v>0</v>
      </c>
      <c r="H5928" s="180">
        <v>0</v>
      </c>
      <c r="I5928" s="180">
        <f t="shared" si="184"/>
        <v>590529</v>
      </c>
      <c r="J5928" s="177" t="str">
        <f t="shared" si="185"/>
        <v>Date &gt; 1920</v>
      </c>
    </row>
    <row r="5929" spans="1:10" x14ac:dyDescent="0.3">
      <c r="A5929" s="178" t="s">
        <v>270</v>
      </c>
      <c r="B5929" s="178" t="s">
        <v>57</v>
      </c>
      <c r="C5929" s="178" t="s">
        <v>1428</v>
      </c>
      <c r="D5929" s="178" t="s">
        <v>8201</v>
      </c>
      <c r="E5929" s="179">
        <v>44238</v>
      </c>
      <c r="F5929" s="180">
        <v>656825</v>
      </c>
      <c r="G5929" s="180">
        <v>0</v>
      </c>
      <c r="H5929" s="180">
        <v>0</v>
      </c>
      <c r="I5929" s="180">
        <f t="shared" si="184"/>
        <v>656825</v>
      </c>
      <c r="J5929" s="177" t="str">
        <f t="shared" si="185"/>
        <v>Date &gt; 1920</v>
      </c>
    </row>
    <row r="5930" spans="1:10" x14ac:dyDescent="0.3">
      <c r="A5930" s="178" t="s">
        <v>270</v>
      </c>
      <c r="B5930" s="178" t="s">
        <v>57</v>
      </c>
      <c r="C5930" s="178" t="s">
        <v>1428</v>
      </c>
      <c r="D5930" s="178" t="s">
        <v>8201</v>
      </c>
      <c r="E5930" s="179">
        <v>44258</v>
      </c>
      <c r="F5930" s="180">
        <v>1004272</v>
      </c>
      <c r="G5930" s="180">
        <v>0</v>
      </c>
      <c r="H5930" s="180">
        <v>0</v>
      </c>
      <c r="I5930" s="180">
        <f t="shared" si="184"/>
        <v>1004272</v>
      </c>
      <c r="J5930" s="177" t="str">
        <f t="shared" si="185"/>
        <v>Date &gt; 1920</v>
      </c>
    </row>
    <row r="5931" spans="1:10" x14ac:dyDescent="0.3">
      <c r="A5931" s="178" t="s">
        <v>270</v>
      </c>
      <c r="B5931" s="178" t="s">
        <v>57</v>
      </c>
      <c r="C5931" s="178" t="s">
        <v>1428</v>
      </c>
      <c r="D5931" s="178" t="s">
        <v>6366</v>
      </c>
      <c r="E5931" s="179">
        <v>22234</v>
      </c>
      <c r="F5931" s="180">
        <v>13163.16</v>
      </c>
      <c r="G5931" s="180">
        <v>0</v>
      </c>
      <c r="H5931" s="180">
        <v>0</v>
      </c>
      <c r="I5931" s="180">
        <f t="shared" si="184"/>
        <v>13163.16</v>
      </c>
      <c r="J5931" s="177" t="str">
        <f t="shared" si="185"/>
        <v>Date &gt; 1920</v>
      </c>
    </row>
    <row r="5932" spans="1:10" x14ac:dyDescent="0.3">
      <c r="A5932" s="178" t="s">
        <v>270</v>
      </c>
      <c r="B5932" s="178" t="s">
        <v>57</v>
      </c>
      <c r="C5932" s="178" t="s">
        <v>1428</v>
      </c>
      <c r="D5932" s="178" t="s">
        <v>6345</v>
      </c>
      <c r="E5932" s="179">
        <v>22976</v>
      </c>
      <c r="F5932" s="180">
        <v>2612.5</v>
      </c>
      <c r="G5932" s="180">
        <v>0</v>
      </c>
      <c r="H5932" s="180">
        <v>0</v>
      </c>
      <c r="I5932" s="180">
        <f t="shared" si="184"/>
        <v>2612.5</v>
      </c>
      <c r="J5932" s="177" t="str">
        <f t="shared" si="185"/>
        <v>Date &gt; 1920</v>
      </c>
    </row>
    <row r="5933" spans="1:10" x14ac:dyDescent="0.3">
      <c r="A5933" s="178" t="s">
        <v>270</v>
      </c>
      <c r="B5933" s="178" t="s">
        <v>57</v>
      </c>
      <c r="C5933" s="178" t="s">
        <v>1428</v>
      </c>
      <c r="D5933" s="178" t="s">
        <v>6345</v>
      </c>
      <c r="E5933" s="179">
        <v>30588</v>
      </c>
      <c r="F5933" s="180">
        <v>104392.58</v>
      </c>
      <c r="G5933" s="180">
        <v>0</v>
      </c>
      <c r="H5933" s="180">
        <v>11599.17</v>
      </c>
      <c r="I5933" s="180">
        <f t="shared" si="184"/>
        <v>115991.75</v>
      </c>
      <c r="J5933" s="177" t="str">
        <f t="shared" si="185"/>
        <v>Date &gt; 1920</v>
      </c>
    </row>
    <row r="5934" spans="1:10" x14ac:dyDescent="0.3">
      <c r="A5934" s="178" t="s">
        <v>270</v>
      </c>
      <c r="B5934" s="178" t="s">
        <v>57</v>
      </c>
      <c r="C5934" s="178" t="s">
        <v>1428</v>
      </c>
      <c r="D5934" s="178" t="s">
        <v>8202</v>
      </c>
      <c r="E5934" s="179">
        <v>30033</v>
      </c>
      <c r="F5934" s="180">
        <v>54000</v>
      </c>
      <c r="G5934" s="180">
        <v>0</v>
      </c>
      <c r="H5934" s="180">
        <v>6000</v>
      </c>
      <c r="I5934" s="180">
        <f t="shared" si="184"/>
        <v>60000</v>
      </c>
      <c r="J5934" s="177" t="str">
        <f t="shared" si="185"/>
        <v>Date &gt; 1920</v>
      </c>
    </row>
    <row r="5935" spans="1:10" x14ac:dyDescent="0.3">
      <c r="A5935" s="178" t="s">
        <v>270</v>
      </c>
      <c r="B5935" s="178" t="s">
        <v>57</v>
      </c>
      <c r="C5935" s="178" t="s">
        <v>1428</v>
      </c>
      <c r="D5935" s="178" t="s">
        <v>7369</v>
      </c>
      <c r="E5935" s="179">
        <v>30358</v>
      </c>
      <c r="F5935" s="180">
        <v>155576.70000000001</v>
      </c>
      <c r="G5935" s="180">
        <v>0</v>
      </c>
      <c r="H5935" s="180">
        <v>17286.3</v>
      </c>
      <c r="I5935" s="180">
        <f t="shared" si="184"/>
        <v>172863</v>
      </c>
      <c r="J5935" s="177" t="str">
        <f t="shared" si="185"/>
        <v>Date &gt; 1920</v>
      </c>
    </row>
    <row r="5936" spans="1:10" x14ac:dyDescent="0.3">
      <c r="A5936" s="178" t="s">
        <v>270</v>
      </c>
      <c r="B5936" s="178" t="s">
        <v>57</v>
      </c>
      <c r="C5936" s="178" t="s">
        <v>1428</v>
      </c>
      <c r="D5936" s="178" t="s">
        <v>8203</v>
      </c>
      <c r="E5936" s="179">
        <v>32331</v>
      </c>
      <c r="F5936" s="180">
        <v>147815.1</v>
      </c>
      <c r="G5936" s="180">
        <v>0</v>
      </c>
      <c r="H5936" s="180">
        <v>16423.900000000001</v>
      </c>
      <c r="I5936" s="180">
        <f t="shared" si="184"/>
        <v>164239</v>
      </c>
      <c r="J5936" s="177" t="str">
        <f t="shared" si="185"/>
        <v>Date &gt; 1920</v>
      </c>
    </row>
    <row r="5937" spans="1:10" x14ac:dyDescent="0.3">
      <c r="A5937" s="178" t="s">
        <v>270</v>
      </c>
      <c r="B5937" s="178" t="s">
        <v>57</v>
      </c>
      <c r="C5937" s="178" t="s">
        <v>1428</v>
      </c>
      <c r="D5937" s="178" t="s">
        <v>8204</v>
      </c>
      <c r="E5937" s="179">
        <v>31930</v>
      </c>
      <c r="F5937" s="180">
        <v>444529</v>
      </c>
      <c r="G5937" s="180">
        <v>0</v>
      </c>
      <c r="H5937" s="180">
        <v>49392.11</v>
      </c>
      <c r="I5937" s="180">
        <f t="shared" si="184"/>
        <v>493921.11</v>
      </c>
      <c r="J5937" s="177" t="str">
        <f t="shared" si="185"/>
        <v>Date &gt; 1920</v>
      </c>
    </row>
    <row r="5938" spans="1:10" x14ac:dyDescent="0.3">
      <c r="A5938" s="178" t="s">
        <v>270</v>
      </c>
      <c r="B5938" s="178" t="s">
        <v>57</v>
      </c>
      <c r="C5938" s="178" t="s">
        <v>1428</v>
      </c>
      <c r="D5938" s="178" t="s">
        <v>8205</v>
      </c>
      <c r="E5938" s="179">
        <v>32912</v>
      </c>
      <c r="F5938" s="180">
        <v>142860.6</v>
      </c>
      <c r="G5938" s="180">
        <v>0</v>
      </c>
      <c r="H5938" s="180">
        <v>15873.4</v>
      </c>
      <c r="I5938" s="180">
        <f t="shared" si="184"/>
        <v>158734</v>
      </c>
      <c r="J5938" s="177" t="str">
        <f t="shared" si="185"/>
        <v>Date &gt; 1920</v>
      </c>
    </row>
    <row r="5939" spans="1:10" x14ac:dyDescent="0.3">
      <c r="A5939" s="178" t="s">
        <v>270</v>
      </c>
      <c r="B5939" s="178" t="s">
        <v>57</v>
      </c>
      <c r="C5939" s="178" t="s">
        <v>1428</v>
      </c>
      <c r="D5939" s="178" t="s">
        <v>8206</v>
      </c>
      <c r="E5939" s="179">
        <v>33585</v>
      </c>
      <c r="F5939" s="180">
        <v>2933.62</v>
      </c>
      <c r="G5939" s="180">
        <v>0</v>
      </c>
      <c r="H5939" s="180">
        <v>325.74</v>
      </c>
      <c r="I5939" s="180">
        <f t="shared" si="184"/>
        <v>3259.3599999999997</v>
      </c>
      <c r="J5939" s="177" t="str">
        <f t="shared" si="185"/>
        <v>Date &gt; 1920</v>
      </c>
    </row>
    <row r="5940" spans="1:10" x14ac:dyDescent="0.3">
      <c r="A5940" s="178" t="s">
        <v>270</v>
      </c>
      <c r="B5940" s="178" t="s">
        <v>59</v>
      </c>
      <c r="C5940" s="178" t="s">
        <v>8207</v>
      </c>
      <c r="D5940" s="178" t="s">
        <v>8208</v>
      </c>
      <c r="E5940" s="179">
        <v>18867</v>
      </c>
      <c r="F5940" s="180">
        <v>0</v>
      </c>
      <c r="G5940" s="180">
        <v>1268.0999999999999</v>
      </c>
      <c r="H5940" s="180">
        <v>1522.63</v>
      </c>
      <c r="I5940" s="180">
        <f t="shared" si="184"/>
        <v>2790.73</v>
      </c>
      <c r="J5940" s="177" t="str">
        <f t="shared" si="185"/>
        <v>Date &gt; 1920</v>
      </c>
    </row>
    <row r="5941" spans="1:10" x14ac:dyDescent="0.3">
      <c r="A5941" s="178" t="s">
        <v>270</v>
      </c>
      <c r="B5941" s="178" t="s">
        <v>59</v>
      </c>
      <c r="C5941" s="178" t="s">
        <v>8207</v>
      </c>
      <c r="D5941" s="178" t="s">
        <v>8209</v>
      </c>
      <c r="E5941" s="179">
        <v>24068</v>
      </c>
      <c r="F5941" s="180">
        <v>41842.699999999997</v>
      </c>
      <c r="G5941" s="180">
        <v>29870</v>
      </c>
      <c r="H5941" s="180">
        <v>19935.04</v>
      </c>
      <c r="I5941" s="180">
        <f t="shared" si="184"/>
        <v>91647.739999999991</v>
      </c>
      <c r="J5941" s="177" t="str">
        <f t="shared" si="185"/>
        <v>Date &gt; 1920</v>
      </c>
    </row>
    <row r="5942" spans="1:10" x14ac:dyDescent="0.3">
      <c r="A5942" s="178" t="s">
        <v>270</v>
      </c>
      <c r="B5942" s="178" t="s">
        <v>59</v>
      </c>
      <c r="C5942" s="178" t="s">
        <v>8207</v>
      </c>
      <c r="D5942" s="178" t="s">
        <v>7719</v>
      </c>
      <c r="E5942" s="179">
        <v>24531</v>
      </c>
      <c r="F5942" s="180">
        <v>0</v>
      </c>
      <c r="G5942" s="180">
        <v>3525.58</v>
      </c>
      <c r="H5942" s="180">
        <v>1762.79</v>
      </c>
      <c r="I5942" s="180">
        <f t="shared" si="184"/>
        <v>5288.37</v>
      </c>
      <c r="J5942" s="177" t="str">
        <f t="shared" si="185"/>
        <v>Date &gt; 1920</v>
      </c>
    </row>
    <row r="5943" spans="1:10" x14ac:dyDescent="0.3">
      <c r="A5943" s="178" t="s">
        <v>270</v>
      </c>
      <c r="B5943" s="178" t="s">
        <v>59</v>
      </c>
      <c r="C5943" s="178" t="s">
        <v>8207</v>
      </c>
      <c r="D5943" s="178" t="s">
        <v>8210</v>
      </c>
      <c r="E5943" s="179">
        <v>26102</v>
      </c>
      <c r="F5943" s="180">
        <v>0</v>
      </c>
      <c r="G5943" s="180">
        <v>24669.85</v>
      </c>
      <c r="H5943" s="180">
        <v>16643.189999999999</v>
      </c>
      <c r="I5943" s="180">
        <f t="shared" si="184"/>
        <v>41313.039999999994</v>
      </c>
      <c r="J5943" s="177" t="str">
        <f t="shared" si="185"/>
        <v>Date &gt; 1920</v>
      </c>
    </row>
    <row r="5944" spans="1:10" x14ac:dyDescent="0.3">
      <c r="A5944" s="178" t="s">
        <v>270</v>
      </c>
      <c r="B5944" s="178" t="s">
        <v>59</v>
      </c>
      <c r="C5944" s="178" t="s">
        <v>8207</v>
      </c>
      <c r="D5944" s="178" t="s">
        <v>8211</v>
      </c>
      <c r="E5944" s="179">
        <v>27463</v>
      </c>
      <c r="F5944" s="180">
        <v>0</v>
      </c>
      <c r="G5944" s="180">
        <v>2000</v>
      </c>
      <c r="H5944" s="180">
        <v>2067.1999999999998</v>
      </c>
      <c r="I5944" s="180">
        <f t="shared" si="184"/>
        <v>4067.2</v>
      </c>
      <c r="J5944" s="177" t="str">
        <f t="shared" si="185"/>
        <v>Date &gt; 1920</v>
      </c>
    </row>
    <row r="5945" spans="1:10" x14ac:dyDescent="0.3">
      <c r="A5945" s="178" t="s">
        <v>270</v>
      </c>
      <c r="B5945" s="178" t="s">
        <v>59</v>
      </c>
      <c r="C5945" s="178" t="s">
        <v>8207</v>
      </c>
      <c r="D5945" s="178" t="s">
        <v>8212</v>
      </c>
      <c r="E5945" s="179">
        <v>30231</v>
      </c>
      <c r="F5945" s="180">
        <v>0</v>
      </c>
      <c r="G5945" s="180">
        <v>14000</v>
      </c>
      <c r="H5945" s="180">
        <v>7834.55</v>
      </c>
      <c r="I5945" s="180">
        <f t="shared" si="184"/>
        <v>21834.55</v>
      </c>
      <c r="J5945" s="177" t="str">
        <f t="shared" si="185"/>
        <v>Date &gt; 1920</v>
      </c>
    </row>
    <row r="5946" spans="1:10" x14ac:dyDescent="0.3">
      <c r="A5946" s="178" t="s">
        <v>270</v>
      </c>
      <c r="B5946" s="178" t="s">
        <v>59</v>
      </c>
      <c r="C5946" s="178" t="s">
        <v>8207</v>
      </c>
      <c r="D5946" s="178" t="s">
        <v>8213</v>
      </c>
      <c r="E5946" s="179">
        <v>30495</v>
      </c>
      <c r="F5946" s="180">
        <v>0</v>
      </c>
      <c r="G5946" s="180">
        <v>134391.20000000001</v>
      </c>
      <c r="H5946" s="180">
        <v>67195.59</v>
      </c>
      <c r="I5946" s="180">
        <f t="shared" si="184"/>
        <v>201586.79</v>
      </c>
      <c r="J5946" s="177" t="str">
        <f t="shared" si="185"/>
        <v>Date &gt; 1920</v>
      </c>
    </row>
    <row r="5947" spans="1:10" x14ac:dyDescent="0.3">
      <c r="A5947" s="178" t="s">
        <v>270</v>
      </c>
      <c r="B5947" s="178" t="s">
        <v>59</v>
      </c>
      <c r="C5947" s="178" t="s">
        <v>8207</v>
      </c>
      <c r="D5947" s="178" t="s">
        <v>8214</v>
      </c>
      <c r="E5947" s="179">
        <v>29699</v>
      </c>
      <c r="F5947" s="180">
        <v>0</v>
      </c>
      <c r="G5947" s="180">
        <v>52000</v>
      </c>
      <c r="H5947" s="180">
        <v>27819.98</v>
      </c>
      <c r="I5947" s="180">
        <f t="shared" si="184"/>
        <v>79819.98</v>
      </c>
      <c r="J5947" s="177" t="str">
        <f t="shared" si="185"/>
        <v>Date &gt; 1920</v>
      </c>
    </row>
    <row r="5948" spans="1:10" x14ac:dyDescent="0.3">
      <c r="A5948" s="178" t="s">
        <v>270</v>
      </c>
      <c r="B5948" s="178" t="s">
        <v>59</v>
      </c>
      <c r="C5948" s="178" t="s">
        <v>8207</v>
      </c>
      <c r="D5948" s="178" t="s">
        <v>8215</v>
      </c>
      <c r="E5948" s="179">
        <v>30347</v>
      </c>
      <c r="F5948" s="180">
        <v>0</v>
      </c>
      <c r="G5948" s="180">
        <v>24997.55</v>
      </c>
      <c r="H5948" s="180">
        <v>12498.78</v>
      </c>
      <c r="I5948" s="180">
        <f t="shared" si="184"/>
        <v>37496.33</v>
      </c>
      <c r="J5948" s="177" t="str">
        <f t="shared" si="185"/>
        <v>Date &gt; 1920</v>
      </c>
    </row>
    <row r="5949" spans="1:10" x14ac:dyDescent="0.3">
      <c r="A5949" s="178" t="s">
        <v>270</v>
      </c>
      <c r="B5949" s="178" t="s">
        <v>59</v>
      </c>
      <c r="C5949" s="178" t="s">
        <v>8207</v>
      </c>
      <c r="D5949" s="178" t="s">
        <v>8216</v>
      </c>
      <c r="E5949" s="179">
        <v>30285</v>
      </c>
      <c r="F5949" s="180">
        <v>0</v>
      </c>
      <c r="G5949" s="180">
        <v>42235.24</v>
      </c>
      <c r="H5949" s="180">
        <v>21117.62</v>
      </c>
      <c r="I5949" s="180">
        <f t="shared" si="184"/>
        <v>63352.86</v>
      </c>
      <c r="J5949" s="177" t="str">
        <f t="shared" si="185"/>
        <v>Date &gt; 1920</v>
      </c>
    </row>
    <row r="5950" spans="1:10" x14ac:dyDescent="0.3">
      <c r="A5950" s="178" t="s">
        <v>270</v>
      </c>
      <c r="B5950" s="178" t="s">
        <v>59</v>
      </c>
      <c r="C5950" s="178" t="s">
        <v>8207</v>
      </c>
      <c r="D5950" s="178" t="s">
        <v>8217</v>
      </c>
      <c r="E5950" s="179">
        <v>30312</v>
      </c>
      <c r="F5950" s="180">
        <v>0</v>
      </c>
      <c r="G5950" s="180">
        <v>1484.85</v>
      </c>
      <c r="H5950" s="180">
        <v>742.65</v>
      </c>
      <c r="I5950" s="180">
        <f t="shared" si="184"/>
        <v>2227.5</v>
      </c>
      <c r="J5950" s="177" t="str">
        <f t="shared" si="185"/>
        <v>Date &gt; 1920</v>
      </c>
    </row>
    <row r="5951" spans="1:10" x14ac:dyDescent="0.3">
      <c r="A5951" s="178" t="s">
        <v>270</v>
      </c>
      <c r="B5951" s="178" t="s">
        <v>59</v>
      </c>
      <c r="C5951" s="178" t="s">
        <v>8207</v>
      </c>
      <c r="D5951" s="178" t="s">
        <v>8218</v>
      </c>
      <c r="E5951" s="179">
        <v>30495</v>
      </c>
      <c r="F5951" s="180">
        <v>0</v>
      </c>
      <c r="G5951" s="180">
        <v>17333</v>
      </c>
      <c r="H5951" s="180">
        <v>9328.09</v>
      </c>
      <c r="I5951" s="180">
        <f t="shared" si="184"/>
        <v>26661.09</v>
      </c>
      <c r="J5951" s="177" t="str">
        <f t="shared" si="185"/>
        <v>Date &gt; 1920</v>
      </c>
    </row>
    <row r="5952" spans="1:10" x14ac:dyDescent="0.3">
      <c r="A5952" s="178" t="s">
        <v>270</v>
      </c>
      <c r="B5952" s="178" t="s">
        <v>59</v>
      </c>
      <c r="C5952" s="178" t="s">
        <v>8207</v>
      </c>
      <c r="D5952" s="178" t="s">
        <v>8219</v>
      </c>
      <c r="E5952" s="179">
        <v>30713</v>
      </c>
      <c r="F5952" s="180">
        <v>0</v>
      </c>
      <c r="G5952" s="180">
        <v>9523.1</v>
      </c>
      <c r="H5952" s="180">
        <v>4761.55</v>
      </c>
      <c r="I5952" s="180">
        <f t="shared" si="184"/>
        <v>14284.650000000001</v>
      </c>
      <c r="J5952" s="177" t="str">
        <f t="shared" si="185"/>
        <v>Date &gt; 1920</v>
      </c>
    </row>
    <row r="5953" spans="1:10" x14ac:dyDescent="0.3">
      <c r="A5953" s="178" t="s">
        <v>270</v>
      </c>
      <c r="B5953" s="178" t="s">
        <v>59</v>
      </c>
      <c r="C5953" s="178" t="s">
        <v>8207</v>
      </c>
      <c r="D5953" s="178" t="s">
        <v>8220</v>
      </c>
      <c r="E5953" s="179">
        <v>30706</v>
      </c>
      <c r="F5953" s="180">
        <v>24520.73</v>
      </c>
      <c r="G5953" s="180">
        <v>0</v>
      </c>
      <c r="H5953" s="180">
        <v>2724.52</v>
      </c>
      <c r="I5953" s="180">
        <f t="shared" si="184"/>
        <v>27245.25</v>
      </c>
      <c r="J5953" s="177" t="str">
        <f t="shared" si="185"/>
        <v>Date &gt; 1920</v>
      </c>
    </row>
    <row r="5954" spans="1:10" x14ac:dyDescent="0.3">
      <c r="A5954" s="178" t="s">
        <v>270</v>
      </c>
      <c r="B5954" s="178" t="s">
        <v>59</v>
      </c>
      <c r="C5954" s="178" t="s">
        <v>8207</v>
      </c>
      <c r="D5954" s="178" t="s">
        <v>8220</v>
      </c>
      <c r="E5954" s="179">
        <v>30858</v>
      </c>
      <c r="F5954" s="180">
        <v>67326.039999999994</v>
      </c>
      <c r="G5954" s="180">
        <v>0</v>
      </c>
      <c r="H5954" s="180">
        <v>7480.67</v>
      </c>
      <c r="I5954" s="180">
        <f t="shared" si="184"/>
        <v>74806.709999999992</v>
      </c>
      <c r="J5954" s="177" t="str">
        <f t="shared" si="185"/>
        <v>Date &gt; 1920</v>
      </c>
    </row>
    <row r="5955" spans="1:10" x14ac:dyDescent="0.3">
      <c r="A5955" s="178" t="s">
        <v>270</v>
      </c>
      <c r="B5955" s="178" t="s">
        <v>59</v>
      </c>
      <c r="C5955" s="178" t="s">
        <v>8207</v>
      </c>
      <c r="D5955" s="178" t="s">
        <v>8220</v>
      </c>
      <c r="E5955" s="179">
        <v>30894</v>
      </c>
      <c r="F5955" s="180">
        <v>26464.82</v>
      </c>
      <c r="G5955" s="180">
        <v>0</v>
      </c>
      <c r="H5955" s="180">
        <v>2940.54</v>
      </c>
      <c r="I5955" s="180">
        <f t="shared" si="184"/>
        <v>29405.360000000001</v>
      </c>
      <c r="J5955" s="177" t="str">
        <f t="shared" si="185"/>
        <v>Date &gt; 1920</v>
      </c>
    </row>
    <row r="5956" spans="1:10" x14ac:dyDescent="0.3">
      <c r="A5956" s="178" t="s">
        <v>270</v>
      </c>
      <c r="B5956" s="178" t="s">
        <v>59</v>
      </c>
      <c r="C5956" s="178" t="s">
        <v>8207</v>
      </c>
      <c r="D5956" s="178" t="s">
        <v>8220</v>
      </c>
      <c r="E5956" s="179">
        <v>30925</v>
      </c>
      <c r="F5956" s="180">
        <v>104884.12</v>
      </c>
      <c r="G5956" s="180">
        <v>0</v>
      </c>
      <c r="H5956" s="180">
        <v>24914.400000000001</v>
      </c>
      <c r="I5956" s="180">
        <f t="shared" si="184"/>
        <v>129798.51999999999</v>
      </c>
      <c r="J5956" s="177" t="str">
        <f t="shared" si="185"/>
        <v>Date &gt; 1920</v>
      </c>
    </row>
    <row r="5957" spans="1:10" x14ac:dyDescent="0.3">
      <c r="A5957" s="178" t="s">
        <v>270</v>
      </c>
      <c r="B5957" s="178" t="s">
        <v>59</v>
      </c>
      <c r="C5957" s="178" t="s">
        <v>8207</v>
      </c>
      <c r="D5957" s="178" t="s">
        <v>8220</v>
      </c>
      <c r="E5957" s="179">
        <v>30952</v>
      </c>
      <c r="F5957" s="180">
        <v>119345.55</v>
      </c>
      <c r="G5957" s="180">
        <v>0</v>
      </c>
      <c r="H5957" s="180">
        <v>0</v>
      </c>
      <c r="I5957" s="180">
        <f t="shared" ref="I5957:I6020" si="186">SUM(F5957:H5957)</f>
        <v>119345.55</v>
      </c>
      <c r="J5957" s="177" t="str">
        <f t="shared" ref="J5957:J6020" si="187">IF(OR(YEAR(E5957)&gt; 1920, ISBLANK(E5957)), "Date &gt; 1920", "Sketchy date")</f>
        <v>Date &gt; 1920</v>
      </c>
    </row>
    <row r="5958" spans="1:10" x14ac:dyDescent="0.3">
      <c r="A5958" s="178" t="s">
        <v>270</v>
      </c>
      <c r="B5958" s="178" t="s">
        <v>59</v>
      </c>
      <c r="C5958" s="178" t="s">
        <v>8207</v>
      </c>
      <c r="D5958" s="178" t="s">
        <v>8220</v>
      </c>
      <c r="E5958" s="179">
        <v>31016</v>
      </c>
      <c r="F5958" s="180">
        <v>72532.850000000006</v>
      </c>
      <c r="G5958" s="180">
        <v>0</v>
      </c>
      <c r="H5958" s="180">
        <v>4326.87</v>
      </c>
      <c r="I5958" s="180">
        <f t="shared" si="186"/>
        <v>76859.72</v>
      </c>
      <c r="J5958" s="177" t="str">
        <f t="shared" si="187"/>
        <v>Date &gt; 1920</v>
      </c>
    </row>
    <row r="5959" spans="1:10" x14ac:dyDescent="0.3">
      <c r="A5959" s="178" t="s">
        <v>270</v>
      </c>
      <c r="B5959" s="178" t="s">
        <v>59</v>
      </c>
      <c r="C5959" s="178" t="s">
        <v>8207</v>
      </c>
      <c r="D5959" s="178" t="s">
        <v>8220</v>
      </c>
      <c r="E5959" s="179">
        <v>31016</v>
      </c>
      <c r="F5959" s="180">
        <v>34468.879999999997</v>
      </c>
      <c r="G5959" s="180">
        <v>0</v>
      </c>
      <c r="H5959" s="180">
        <v>8671.7099999999991</v>
      </c>
      <c r="I5959" s="180">
        <f t="shared" si="186"/>
        <v>43140.59</v>
      </c>
      <c r="J5959" s="177" t="str">
        <f t="shared" si="187"/>
        <v>Date &gt; 1920</v>
      </c>
    </row>
    <row r="5960" spans="1:10" x14ac:dyDescent="0.3">
      <c r="A5960" s="178" t="s">
        <v>270</v>
      </c>
      <c r="B5960" s="178" t="s">
        <v>59</v>
      </c>
      <c r="C5960" s="178" t="s">
        <v>8207</v>
      </c>
      <c r="D5960" s="178" t="s">
        <v>8220</v>
      </c>
      <c r="E5960" s="179">
        <v>31400</v>
      </c>
      <c r="F5960" s="180">
        <v>37725.97</v>
      </c>
      <c r="G5960" s="180">
        <v>10568</v>
      </c>
      <c r="H5960" s="180">
        <v>8587.09</v>
      </c>
      <c r="I5960" s="180">
        <f t="shared" si="186"/>
        <v>56881.06</v>
      </c>
      <c r="J5960" s="177" t="str">
        <f t="shared" si="187"/>
        <v>Date &gt; 1920</v>
      </c>
    </row>
    <row r="5961" spans="1:10" x14ac:dyDescent="0.3">
      <c r="A5961" s="178" t="s">
        <v>270</v>
      </c>
      <c r="B5961" s="178" t="s">
        <v>59</v>
      </c>
      <c r="C5961" s="178" t="s">
        <v>8207</v>
      </c>
      <c r="D5961" s="178" t="s">
        <v>8220</v>
      </c>
      <c r="E5961" s="179">
        <v>33063</v>
      </c>
      <c r="F5961" s="180">
        <v>16731.04</v>
      </c>
      <c r="G5961" s="180">
        <v>432</v>
      </c>
      <c r="H5961" s="180">
        <v>4373.34</v>
      </c>
      <c r="I5961" s="180">
        <f t="shared" si="186"/>
        <v>21536.38</v>
      </c>
      <c r="J5961" s="177" t="str">
        <f t="shared" si="187"/>
        <v>Date &gt; 1920</v>
      </c>
    </row>
    <row r="5962" spans="1:10" x14ac:dyDescent="0.3">
      <c r="A5962" s="178" t="s">
        <v>270</v>
      </c>
      <c r="B5962" s="178" t="s">
        <v>59</v>
      </c>
      <c r="C5962" s="178" t="s">
        <v>8207</v>
      </c>
      <c r="D5962" s="178" t="s">
        <v>8220</v>
      </c>
      <c r="E5962" s="179">
        <v>33470</v>
      </c>
      <c r="F5962" s="180">
        <v>7246.52</v>
      </c>
      <c r="G5962" s="180">
        <v>2685.78</v>
      </c>
      <c r="H5962" s="180">
        <v>0</v>
      </c>
      <c r="I5962" s="180">
        <f t="shared" si="186"/>
        <v>9932.3000000000011</v>
      </c>
      <c r="J5962" s="177" t="str">
        <f t="shared" si="187"/>
        <v>Date &gt; 1920</v>
      </c>
    </row>
    <row r="5963" spans="1:10" x14ac:dyDescent="0.3">
      <c r="A5963" s="178" t="s">
        <v>270</v>
      </c>
      <c r="B5963" s="178" t="s">
        <v>59</v>
      </c>
      <c r="C5963" s="178" t="s">
        <v>8207</v>
      </c>
      <c r="D5963" s="178" t="s">
        <v>8221</v>
      </c>
      <c r="E5963" s="179">
        <v>30970</v>
      </c>
      <c r="F5963" s="180">
        <v>0</v>
      </c>
      <c r="G5963" s="180">
        <v>4349.97</v>
      </c>
      <c r="H5963" s="180">
        <v>2174.98</v>
      </c>
      <c r="I5963" s="180">
        <f t="shared" si="186"/>
        <v>6524.9500000000007</v>
      </c>
      <c r="J5963" s="177" t="str">
        <f t="shared" si="187"/>
        <v>Date &gt; 1920</v>
      </c>
    </row>
    <row r="5964" spans="1:10" x14ac:dyDescent="0.3">
      <c r="A5964" s="178" t="s">
        <v>270</v>
      </c>
      <c r="B5964" s="178" t="s">
        <v>59</v>
      </c>
      <c r="C5964" s="178" t="s">
        <v>8207</v>
      </c>
      <c r="D5964" s="178" t="s">
        <v>8222</v>
      </c>
      <c r="E5964" s="179">
        <v>32140</v>
      </c>
      <c r="F5964" s="180">
        <v>0</v>
      </c>
      <c r="G5964" s="180">
        <v>56642.69</v>
      </c>
      <c r="H5964" s="180">
        <v>29209.34</v>
      </c>
      <c r="I5964" s="180">
        <f t="shared" si="186"/>
        <v>85852.03</v>
      </c>
      <c r="J5964" s="177" t="str">
        <f t="shared" si="187"/>
        <v>Date &gt; 1920</v>
      </c>
    </row>
    <row r="5965" spans="1:10" x14ac:dyDescent="0.3">
      <c r="A5965" s="178" t="s">
        <v>270</v>
      </c>
      <c r="B5965" s="178" t="s">
        <v>59</v>
      </c>
      <c r="C5965" s="178" t="s">
        <v>8207</v>
      </c>
      <c r="D5965" s="178" t="s">
        <v>8223</v>
      </c>
      <c r="E5965" s="179">
        <v>32623</v>
      </c>
      <c r="F5965" s="180">
        <v>0</v>
      </c>
      <c r="G5965" s="180">
        <v>12000</v>
      </c>
      <c r="H5965" s="180">
        <v>6148.64</v>
      </c>
      <c r="I5965" s="180">
        <f t="shared" si="186"/>
        <v>18148.64</v>
      </c>
      <c r="J5965" s="177" t="str">
        <f t="shared" si="187"/>
        <v>Date &gt; 1920</v>
      </c>
    </row>
    <row r="5966" spans="1:10" x14ac:dyDescent="0.3">
      <c r="A5966" s="178" t="s">
        <v>270</v>
      </c>
      <c r="B5966" s="178" t="s">
        <v>59</v>
      </c>
      <c r="C5966" s="178" t="s">
        <v>8207</v>
      </c>
      <c r="D5966" s="178" t="s">
        <v>8224</v>
      </c>
      <c r="E5966" s="179">
        <v>35851</v>
      </c>
      <c r="F5966" s="180">
        <v>0</v>
      </c>
      <c r="G5966" s="180">
        <v>8146.59</v>
      </c>
      <c r="H5966" s="180">
        <v>5431.05</v>
      </c>
      <c r="I5966" s="180">
        <f t="shared" si="186"/>
        <v>13577.64</v>
      </c>
      <c r="J5966" s="177" t="str">
        <f t="shared" si="187"/>
        <v>Date &gt; 1920</v>
      </c>
    </row>
    <row r="5967" spans="1:10" x14ac:dyDescent="0.3">
      <c r="A5967" s="178" t="s">
        <v>270</v>
      </c>
      <c r="B5967" s="178" t="s">
        <v>59</v>
      </c>
      <c r="C5967" s="178" t="s">
        <v>8207</v>
      </c>
      <c r="D5967" s="178" t="s">
        <v>8224</v>
      </c>
      <c r="E5967" s="179">
        <v>36328</v>
      </c>
      <c r="F5967" s="180">
        <v>0</v>
      </c>
      <c r="G5967" s="180">
        <v>1203.03</v>
      </c>
      <c r="H5967" s="180">
        <v>802.02</v>
      </c>
      <c r="I5967" s="180">
        <f t="shared" si="186"/>
        <v>2005.05</v>
      </c>
      <c r="J5967" s="177" t="str">
        <f t="shared" si="187"/>
        <v>Date &gt; 1920</v>
      </c>
    </row>
    <row r="5968" spans="1:10" x14ac:dyDescent="0.3">
      <c r="A5968" s="178" t="s">
        <v>270</v>
      </c>
      <c r="B5968" s="178" t="s">
        <v>59</v>
      </c>
      <c r="C5968" s="178" t="s">
        <v>8207</v>
      </c>
      <c r="D5968" s="178" t="s">
        <v>8225</v>
      </c>
      <c r="E5968" s="179">
        <v>35831</v>
      </c>
      <c r="F5968" s="180">
        <v>0</v>
      </c>
      <c r="G5968" s="180">
        <v>46414.26</v>
      </c>
      <c r="H5968" s="180">
        <v>30942.84</v>
      </c>
      <c r="I5968" s="180">
        <f t="shared" si="186"/>
        <v>77357.100000000006</v>
      </c>
      <c r="J5968" s="177" t="str">
        <f t="shared" si="187"/>
        <v>Date &gt; 1920</v>
      </c>
    </row>
    <row r="5969" spans="1:10" x14ac:dyDescent="0.3">
      <c r="A5969" s="178" t="s">
        <v>270</v>
      </c>
      <c r="B5969" s="178" t="s">
        <v>59</v>
      </c>
      <c r="C5969" s="178" t="s">
        <v>8207</v>
      </c>
      <c r="D5969" s="178" t="s">
        <v>8225</v>
      </c>
      <c r="E5969" s="179">
        <v>35958</v>
      </c>
      <c r="F5969" s="180">
        <v>0</v>
      </c>
      <c r="G5969" s="180">
        <v>3032.77</v>
      </c>
      <c r="H5969" s="180">
        <v>2021.84</v>
      </c>
      <c r="I5969" s="180">
        <f t="shared" si="186"/>
        <v>5054.6099999999997</v>
      </c>
      <c r="J5969" s="177" t="str">
        <f t="shared" si="187"/>
        <v>Date &gt; 1920</v>
      </c>
    </row>
    <row r="5970" spans="1:10" x14ac:dyDescent="0.3">
      <c r="A5970" s="178" t="s">
        <v>270</v>
      </c>
      <c r="B5970" s="178" t="s">
        <v>59</v>
      </c>
      <c r="C5970" s="178" t="s">
        <v>8207</v>
      </c>
      <c r="D5970" s="178" t="s">
        <v>8225</v>
      </c>
      <c r="E5970" s="179">
        <v>36189</v>
      </c>
      <c r="F5970" s="180">
        <v>0</v>
      </c>
      <c r="G5970" s="180">
        <v>4904.2299999999996</v>
      </c>
      <c r="H5970" s="180">
        <v>3510.3</v>
      </c>
      <c r="I5970" s="180">
        <f t="shared" si="186"/>
        <v>8414.5299999999988</v>
      </c>
      <c r="J5970" s="177" t="str">
        <f t="shared" si="187"/>
        <v>Date &gt; 1920</v>
      </c>
    </row>
    <row r="5971" spans="1:10" x14ac:dyDescent="0.3">
      <c r="A5971" s="178" t="s">
        <v>270</v>
      </c>
      <c r="B5971" s="178" t="s">
        <v>59</v>
      </c>
      <c r="C5971" s="178" t="s">
        <v>8207</v>
      </c>
      <c r="D5971" s="178" t="s">
        <v>8225</v>
      </c>
      <c r="E5971" s="179">
        <v>36328</v>
      </c>
      <c r="F5971" s="180">
        <v>0</v>
      </c>
      <c r="G5971" s="180">
        <v>947.21</v>
      </c>
      <c r="H5971" s="180">
        <v>390.67</v>
      </c>
      <c r="I5971" s="180">
        <f t="shared" si="186"/>
        <v>1337.88</v>
      </c>
      <c r="J5971" s="177" t="str">
        <f t="shared" si="187"/>
        <v>Date &gt; 1920</v>
      </c>
    </row>
    <row r="5972" spans="1:10" x14ac:dyDescent="0.3">
      <c r="A5972" s="178" t="s">
        <v>270</v>
      </c>
      <c r="B5972" s="178" t="s">
        <v>59</v>
      </c>
      <c r="C5972" s="178" t="s">
        <v>8207</v>
      </c>
      <c r="D5972" s="178" t="s">
        <v>8226</v>
      </c>
      <c r="E5972" s="179">
        <v>35993</v>
      </c>
      <c r="F5972" s="180">
        <v>0</v>
      </c>
      <c r="G5972" s="180">
        <v>4955.2</v>
      </c>
      <c r="H5972" s="180">
        <v>3303.46</v>
      </c>
      <c r="I5972" s="180">
        <f t="shared" si="186"/>
        <v>8258.66</v>
      </c>
      <c r="J5972" s="177" t="str">
        <f t="shared" si="187"/>
        <v>Date &gt; 1920</v>
      </c>
    </row>
    <row r="5973" spans="1:10" x14ac:dyDescent="0.3">
      <c r="A5973" s="178" t="s">
        <v>270</v>
      </c>
      <c r="B5973" s="178" t="s">
        <v>59</v>
      </c>
      <c r="C5973" s="178" t="s">
        <v>8207</v>
      </c>
      <c r="D5973" s="178" t="s">
        <v>8226</v>
      </c>
      <c r="E5973" s="179">
        <v>36108</v>
      </c>
      <c r="F5973" s="180">
        <v>0</v>
      </c>
      <c r="G5973" s="180">
        <v>6744.8</v>
      </c>
      <c r="H5973" s="180">
        <v>4496.54</v>
      </c>
      <c r="I5973" s="180">
        <f t="shared" si="186"/>
        <v>11241.34</v>
      </c>
      <c r="J5973" s="177" t="str">
        <f t="shared" si="187"/>
        <v>Date &gt; 1920</v>
      </c>
    </row>
    <row r="5974" spans="1:10" x14ac:dyDescent="0.3">
      <c r="A5974" s="178" t="s">
        <v>270</v>
      </c>
      <c r="B5974" s="178" t="s">
        <v>59</v>
      </c>
      <c r="C5974" s="178" t="s">
        <v>8207</v>
      </c>
      <c r="D5974" s="178" t="s">
        <v>8227</v>
      </c>
      <c r="E5974" s="179">
        <v>36004</v>
      </c>
      <c r="F5974" s="180">
        <v>0</v>
      </c>
      <c r="G5974" s="180">
        <v>19140.330000000002</v>
      </c>
      <c r="H5974" s="180">
        <v>19140.310000000001</v>
      </c>
      <c r="I5974" s="180">
        <f t="shared" si="186"/>
        <v>38280.639999999999</v>
      </c>
      <c r="J5974" s="177" t="str">
        <f t="shared" si="187"/>
        <v>Date &gt; 1920</v>
      </c>
    </row>
    <row r="5975" spans="1:10" x14ac:dyDescent="0.3">
      <c r="A5975" s="178" t="s">
        <v>270</v>
      </c>
      <c r="B5975" s="178" t="s">
        <v>59</v>
      </c>
      <c r="C5975" s="178" t="s">
        <v>8207</v>
      </c>
      <c r="D5975" s="178" t="s">
        <v>8227</v>
      </c>
      <c r="E5975" s="179">
        <v>36028</v>
      </c>
      <c r="F5975" s="180">
        <v>0</v>
      </c>
      <c r="G5975" s="180">
        <v>19371.669999999998</v>
      </c>
      <c r="H5975" s="180">
        <v>12867.69</v>
      </c>
      <c r="I5975" s="180">
        <f t="shared" si="186"/>
        <v>32239.360000000001</v>
      </c>
      <c r="J5975" s="177" t="str">
        <f t="shared" si="187"/>
        <v>Date &gt; 1920</v>
      </c>
    </row>
    <row r="5976" spans="1:10" x14ac:dyDescent="0.3">
      <c r="A5976" s="178" t="s">
        <v>270</v>
      </c>
      <c r="B5976" s="178" t="s">
        <v>59</v>
      </c>
      <c r="C5976" s="178" t="s">
        <v>8207</v>
      </c>
      <c r="D5976" s="178" t="s">
        <v>8228</v>
      </c>
      <c r="E5976" s="179">
        <v>36416</v>
      </c>
      <c r="F5976" s="180">
        <v>0</v>
      </c>
      <c r="G5976" s="180">
        <v>5258.3</v>
      </c>
      <c r="H5976" s="180">
        <v>3505.53</v>
      </c>
      <c r="I5976" s="180">
        <f t="shared" si="186"/>
        <v>8763.83</v>
      </c>
      <c r="J5976" s="177" t="str">
        <f t="shared" si="187"/>
        <v>Date &gt; 1920</v>
      </c>
    </row>
    <row r="5977" spans="1:10" x14ac:dyDescent="0.3">
      <c r="A5977" s="178" t="s">
        <v>270</v>
      </c>
      <c r="B5977" s="178" t="s">
        <v>59</v>
      </c>
      <c r="C5977" s="178" t="s">
        <v>8207</v>
      </c>
      <c r="D5977" s="178" t="s">
        <v>8228</v>
      </c>
      <c r="E5977" s="179">
        <v>36502</v>
      </c>
      <c r="F5977" s="180">
        <v>0</v>
      </c>
      <c r="G5977" s="180">
        <v>57741.7</v>
      </c>
      <c r="H5977" s="180">
        <v>38494.47</v>
      </c>
      <c r="I5977" s="180">
        <f t="shared" si="186"/>
        <v>96236.17</v>
      </c>
      <c r="J5977" s="177" t="str">
        <f t="shared" si="187"/>
        <v>Date &gt; 1920</v>
      </c>
    </row>
    <row r="5978" spans="1:10" x14ac:dyDescent="0.3">
      <c r="A5978" s="178" t="s">
        <v>270</v>
      </c>
      <c r="B5978" s="178" t="s">
        <v>59</v>
      </c>
      <c r="C5978" s="178" t="s">
        <v>8207</v>
      </c>
      <c r="D5978" s="178" t="s">
        <v>8228</v>
      </c>
      <c r="E5978" s="179">
        <v>36587</v>
      </c>
      <c r="F5978" s="180">
        <v>0</v>
      </c>
      <c r="G5978" s="180">
        <v>37723.56</v>
      </c>
      <c r="H5978" s="180">
        <v>27232.37</v>
      </c>
      <c r="I5978" s="180">
        <f t="shared" si="186"/>
        <v>64955.929999999993</v>
      </c>
      <c r="J5978" s="177" t="str">
        <f t="shared" si="187"/>
        <v>Date &gt; 1920</v>
      </c>
    </row>
    <row r="5979" spans="1:10" x14ac:dyDescent="0.3">
      <c r="A5979" s="178" t="s">
        <v>270</v>
      </c>
      <c r="B5979" s="178" t="s">
        <v>59</v>
      </c>
      <c r="C5979" s="178" t="s">
        <v>8207</v>
      </c>
      <c r="D5979" s="178" t="s">
        <v>8228</v>
      </c>
      <c r="E5979" s="179">
        <v>36679</v>
      </c>
      <c r="F5979" s="180">
        <v>0</v>
      </c>
      <c r="G5979" s="180">
        <v>4695.54</v>
      </c>
      <c r="H5979" s="180">
        <v>1880.37</v>
      </c>
      <c r="I5979" s="180">
        <f t="shared" si="186"/>
        <v>6575.91</v>
      </c>
      <c r="J5979" s="177" t="str">
        <f t="shared" si="187"/>
        <v>Date &gt; 1920</v>
      </c>
    </row>
    <row r="5980" spans="1:10" x14ac:dyDescent="0.3">
      <c r="A5980" s="178" t="s">
        <v>270</v>
      </c>
      <c r="B5980" s="178" t="s">
        <v>59</v>
      </c>
      <c r="C5980" s="178" t="s">
        <v>8207</v>
      </c>
      <c r="D5980" s="178" t="s">
        <v>8228</v>
      </c>
      <c r="E5980" s="179">
        <v>36788</v>
      </c>
      <c r="F5980" s="180">
        <v>0</v>
      </c>
      <c r="G5980" s="180">
        <v>1113.03</v>
      </c>
      <c r="H5980" s="180">
        <v>0</v>
      </c>
      <c r="I5980" s="180">
        <f t="shared" si="186"/>
        <v>1113.03</v>
      </c>
      <c r="J5980" s="177" t="str">
        <f t="shared" si="187"/>
        <v>Date &gt; 1920</v>
      </c>
    </row>
    <row r="5981" spans="1:10" x14ac:dyDescent="0.3">
      <c r="A5981" s="178" t="s">
        <v>270</v>
      </c>
      <c r="B5981" s="178" t="s">
        <v>59</v>
      </c>
      <c r="C5981" s="178" t="s">
        <v>8207</v>
      </c>
      <c r="D5981" s="178" t="s">
        <v>8229</v>
      </c>
      <c r="E5981" s="179">
        <v>37580</v>
      </c>
      <c r="F5981" s="180">
        <v>41382</v>
      </c>
      <c r="G5981" s="180">
        <v>0</v>
      </c>
      <c r="H5981" s="180">
        <v>4599.1400000000003</v>
      </c>
      <c r="I5981" s="180">
        <f t="shared" si="186"/>
        <v>45981.14</v>
      </c>
      <c r="J5981" s="177" t="str">
        <f t="shared" si="187"/>
        <v>Date &gt; 1920</v>
      </c>
    </row>
    <row r="5982" spans="1:10" x14ac:dyDescent="0.3">
      <c r="A5982" s="178" t="s">
        <v>270</v>
      </c>
      <c r="B5982" s="178" t="s">
        <v>59</v>
      </c>
      <c r="C5982" s="178" t="s">
        <v>8207</v>
      </c>
      <c r="D5982" s="178" t="s">
        <v>8229</v>
      </c>
      <c r="E5982" s="179">
        <v>37602</v>
      </c>
      <c r="F5982" s="180">
        <v>35952</v>
      </c>
      <c r="G5982" s="180">
        <v>0</v>
      </c>
      <c r="H5982" s="180">
        <v>3995.5</v>
      </c>
      <c r="I5982" s="180">
        <f t="shared" si="186"/>
        <v>39947.5</v>
      </c>
      <c r="J5982" s="177" t="str">
        <f t="shared" si="187"/>
        <v>Date &gt; 1920</v>
      </c>
    </row>
    <row r="5983" spans="1:10" x14ac:dyDescent="0.3">
      <c r="A5983" s="178" t="s">
        <v>270</v>
      </c>
      <c r="B5983" s="178" t="s">
        <v>59</v>
      </c>
      <c r="C5983" s="178" t="s">
        <v>8207</v>
      </c>
      <c r="D5983" s="178" t="s">
        <v>8229</v>
      </c>
      <c r="E5983" s="179">
        <v>37665</v>
      </c>
      <c r="F5983" s="180">
        <v>36001</v>
      </c>
      <c r="G5983" s="180">
        <v>0</v>
      </c>
      <c r="H5983" s="180">
        <v>4000.6</v>
      </c>
      <c r="I5983" s="180">
        <f t="shared" si="186"/>
        <v>40001.599999999999</v>
      </c>
      <c r="J5983" s="177" t="str">
        <f t="shared" si="187"/>
        <v>Date &gt; 1920</v>
      </c>
    </row>
    <row r="5984" spans="1:10" x14ac:dyDescent="0.3">
      <c r="A5984" s="178" t="s">
        <v>270</v>
      </c>
      <c r="B5984" s="178" t="s">
        <v>59</v>
      </c>
      <c r="C5984" s="178" t="s">
        <v>8207</v>
      </c>
      <c r="D5984" s="178" t="s">
        <v>8229</v>
      </c>
      <c r="E5984" s="179">
        <v>37687</v>
      </c>
      <c r="F5984" s="180">
        <v>6522</v>
      </c>
      <c r="G5984" s="180">
        <v>0</v>
      </c>
      <c r="H5984" s="180">
        <v>724.35</v>
      </c>
      <c r="I5984" s="180">
        <f t="shared" si="186"/>
        <v>7246.35</v>
      </c>
      <c r="J5984" s="177" t="str">
        <f t="shared" si="187"/>
        <v>Date &gt; 1920</v>
      </c>
    </row>
    <row r="5985" spans="1:10" x14ac:dyDescent="0.3">
      <c r="A5985" s="178" t="s">
        <v>270</v>
      </c>
      <c r="B5985" s="178" t="s">
        <v>59</v>
      </c>
      <c r="C5985" s="178" t="s">
        <v>8207</v>
      </c>
      <c r="D5985" s="178" t="s">
        <v>8229</v>
      </c>
      <c r="E5985" s="179">
        <v>37764</v>
      </c>
      <c r="F5985" s="180">
        <v>20307</v>
      </c>
      <c r="G5985" s="180">
        <v>0</v>
      </c>
      <c r="H5985" s="180">
        <v>2256.17</v>
      </c>
      <c r="I5985" s="180">
        <f t="shared" si="186"/>
        <v>22563.17</v>
      </c>
      <c r="J5985" s="177" t="str">
        <f t="shared" si="187"/>
        <v>Date &gt; 1920</v>
      </c>
    </row>
    <row r="5986" spans="1:10" x14ac:dyDescent="0.3">
      <c r="A5986" s="178" t="s">
        <v>270</v>
      </c>
      <c r="B5986" s="178" t="s">
        <v>59</v>
      </c>
      <c r="C5986" s="178" t="s">
        <v>8207</v>
      </c>
      <c r="D5986" s="178" t="s">
        <v>8229</v>
      </c>
      <c r="E5986" s="179">
        <v>37876</v>
      </c>
      <c r="F5986" s="180">
        <v>39493</v>
      </c>
      <c r="G5986" s="180">
        <v>0</v>
      </c>
      <c r="H5986" s="180">
        <v>4389.05</v>
      </c>
      <c r="I5986" s="180">
        <f t="shared" si="186"/>
        <v>43882.05</v>
      </c>
      <c r="J5986" s="177" t="str">
        <f t="shared" si="187"/>
        <v>Date &gt; 1920</v>
      </c>
    </row>
    <row r="5987" spans="1:10" x14ac:dyDescent="0.3">
      <c r="A5987" s="178" t="s">
        <v>270</v>
      </c>
      <c r="B5987" s="178" t="s">
        <v>59</v>
      </c>
      <c r="C5987" s="178" t="s">
        <v>8207</v>
      </c>
      <c r="D5987" s="178" t="s">
        <v>8229</v>
      </c>
      <c r="E5987" s="179">
        <v>37896</v>
      </c>
      <c r="F5987" s="180">
        <v>13712</v>
      </c>
      <c r="G5987" s="180">
        <v>0</v>
      </c>
      <c r="H5987" s="180">
        <v>1523.11</v>
      </c>
      <c r="I5987" s="180">
        <f t="shared" si="186"/>
        <v>15235.11</v>
      </c>
      <c r="J5987" s="177" t="str">
        <f t="shared" si="187"/>
        <v>Date &gt; 1920</v>
      </c>
    </row>
    <row r="5988" spans="1:10" x14ac:dyDescent="0.3">
      <c r="A5988" s="178" t="s">
        <v>270</v>
      </c>
      <c r="B5988" s="178" t="s">
        <v>59</v>
      </c>
      <c r="C5988" s="178" t="s">
        <v>8207</v>
      </c>
      <c r="D5988" s="178" t="s">
        <v>8229</v>
      </c>
      <c r="E5988" s="179">
        <v>37915</v>
      </c>
      <c r="F5988" s="180">
        <v>7016</v>
      </c>
      <c r="G5988" s="180">
        <v>0</v>
      </c>
      <c r="H5988" s="180">
        <v>779.14</v>
      </c>
      <c r="I5988" s="180">
        <f t="shared" si="186"/>
        <v>7795.14</v>
      </c>
      <c r="J5988" s="177" t="str">
        <f t="shared" si="187"/>
        <v>Date &gt; 1920</v>
      </c>
    </row>
    <row r="5989" spans="1:10" x14ac:dyDescent="0.3">
      <c r="A5989" s="178" t="s">
        <v>270</v>
      </c>
      <c r="B5989" s="178" t="s">
        <v>59</v>
      </c>
      <c r="C5989" s="178" t="s">
        <v>8207</v>
      </c>
      <c r="D5989" s="178" t="s">
        <v>8229</v>
      </c>
      <c r="E5989" s="179">
        <v>37937</v>
      </c>
      <c r="F5989" s="180">
        <v>2415</v>
      </c>
      <c r="G5989" s="180">
        <v>0</v>
      </c>
      <c r="H5989" s="180">
        <v>268</v>
      </c>
      <c r="I5989" s="180">
        <f t="shared" si="186"/>
        <v>2683</v>
      </c>
      <c r="J5989" s="177" t="str">
        <f t="shared" si="187"/>
        <v>Date &gt; 1920</v>
      </c>
    </row>
    <row r="5990" spans="1:10" x14ac:dyDescent="0.3">
      <c r="A5990" s="178" t="s">
        <v>270</v>
      </c>
      <c r="B5990" s="178" t="s">
        <v>59</v>
      </c>
      <c r="C5990" s="178" t="s">
        <v>8207</v>
      </c>
      <c r="D5990" s="178" t="s">
        <v>8229</v>
      </c>
      <c r="E5990" s="179">
        <v>38022</v>
      </c>
      <c r="F5990" s="180">
        <v>1822</v>
      </c>
      <c r="G5990" s="180">
        <v>0</v>
      </c>
      <c r="H5990" s="180">
        <v>202</v>
      </c>
      <c r="I5990" s="180">
        <f t="shared" si="186"/>
        <v>2024</v>
      </c>
      <c r="J5990" s="177" t="str">
        <f t="shared" si="187"/>
        <v>Date &gt; 1920</v>
      </c>
    </row>
    <row r="5991" spans="1:10" x14ac:dyDescent="0.3">
      <c r="A5991" s="178" t="s">
        <v>270</v>
      </c>
      <c r="B5991" s="178" t="s">
        <v>59</v>
      </c>
      <c r="C5991" s="178" t="s">
        <v>8207</v>
      </c>
      <c r="D5991" s="178" t="s">
        <v>8229</v>
      </c>
      <c r="E5991" s="179">
        <v>38084</v>
      </c>
      <c r="F5991" s="180">
        <v>9742</v>
      </c>
      <c r="G5991" s="180">
        <v>0</v>
      </c>
      <c r="H5991" s="180">
        <v>1082.56</v>
      </c>
      <c r="I5991" s="180">
        <f t="shared" si="186"/>
        <v>10824.56</v>
      </c>
      <c r="J5991" s="177" t="str">
        <f t="shared" si="187"/>
        <v>Date &gt; 1920</v>
      </c>
    </row>
    <row r="5992" spans="1:10" x14ac:dyDescent="0.3">
      <c r="A5992" s="178" t="s">
        <v>270</v>
      </c>
      <c r="B5992" s="178" t="s">
        <v>59</v>
      </c>
      <c r="C5992" s="178" t="s">
        <v>8207</v>
      </c>
      <c r="D5992" s="178" t="s">
        <v>8230</v>
      </c>
      <c r="E5992" s="179">
        <v>37937</v>
      </c>
      <c r="F5992" s="180">
        <v>22264</v>
      </c>
      <c r="G5992" s="180">
        <v>0</v>
      </c>
      <c r="H5992" s="180">
        <v>2475.5</v>
      </c>
      <c r="I5992" s="180">
        <f t="shared" si="186"/>
        <v>24739.5</v>
      </c>
      <c r="J5992" s="177" t="str">
        <f t="shared" si="187"/>
        <v>Date &gt; 1920</v>
      </c>
    </row>
    <row r="5993" spans="1:10" x14ac:dyDescent="0.3">
      <c r="A5993" s="178" t="s">
        <v>270</v>
      </c>
      <c r="B5993" s="178" t="s">
        <v>59</v>
      </c>
      <c r="C5993" s="178" t="s">
        <v>8207</v>
      </c>
      <c r="D5993" s="178" t="s">
        <v>8230</v>
      </c>
      <c r="E5993" s="179">
        <v>37977</v>
      </c>
      <c r="F5993" s="180">
        <v>102792</v>
      </c>
      <c r="G5993" s="180">
        <v>0</v>
      </c>
      <c r="H5993" s="180">
        <v>11421.56</v>
      </c>
      <c r="I5993" s="180">
        <f t="shared" si="186"/>
        <v>114213.56</v>
      </c>
      <c r="J5993" s="177" t="str">
        <f t="shared" si="187"/>
        <v>Date &gt; 1920</v>
      </c>
    </row>
    <row r="5994" spans="1:10" x14ac:dyDescent="0.3">
      <c r="A5994" s="178" t="s">
        <v>270</v>
      </c>
      <c r="B5994" s="178" t="s">
        <v>59</v>
      </c>
      <c r="C5994" s="178" t="s">
        <v>8207</v>
      </c>
      <c r="D5994" s="178" t="s">
        <v>8230</v>
      </c>
      <c r="E5994" s="179">
        <v>38007</v>
      </c>
      <c r="F5994" s="180">
        <v>7390</v>
      </c>
      <c r="G5994" s="180">
        <v>6120</v>
      </c>
      <c r="H5994" s="180">
        <v>5921.24</v>
      </c>
      <c r="I5994" s="180">
        <f t="shared" si="186"/>
        <v>19431.239999999998</v>
      </c>
      <c r="J5994" s="177" t="str">
        <f t="shared" si="187"/>
        <v>Date &gt; 1920</v>
      </c>
    </row>
    <row r="5995" spans="1:10" x14ac:dyDescent="0.3">
      <c r="A5995" s="178" t="s">
        <v>270</v>
      </c>
      <c r="B5995" s="178" t="s">
        <v>59</v>
      </c>
      <c r="C5995" s="178" t="s">
        <v>8207</v>
      </c>
      <c r="D5995" s="178" t="s">
        <v>8230</v>
      </c>
      <c r="E5995" s="179">
        <v>38022</v>
      </c>
      <c r="F5995" s="180">
        <v>23302</v>
      </c>
      <c r="G5995" s="180">
        <v>0</v>
      </c>
      <c r="H5995" s="180">
        <v>2588.9299999999998</v>
      </c>
      <c r="I5995" s="180">
        <f t="shared" si="186"/>
        <v>25890.93</v>
      </c>
      <c r="J5995" s="177" t="str">
        <f t="shared" si="187"/>
        <v>Date &gt; 1920</v>
      </c>
    </row>
    <row r="5996" spans="1:10" x14ac:dyDescent="0.3">
      <c r="A5996" s="178" t="s">
        <v>270</v>
      </c>
      <c r="B5996" s="178" t="s">
        <v>59</v>
      </c>
      <c r="C5996" s="178" t="s">
        <v>8207</v>
      </c>
      <c r="D5996" s="178" t="s">
        <v>8230</v>
      </c>
      <c r="E5996" s="179">
        <v>38084</v>
      </c>
      <c r="F5996" s="180">
        <v>7923</v>
      </c>
      <c r="G5996" s="180">
        <v>0</v>
      </c>
      <c r="H5996" s="180">
        <v>880</v>
      </c>
      <c r="I5996" s="180">
        <f t="shared" si="186"/>
        <v>8803</v>
      </c>
      <c r="J5996" s="177" t="str">
        <f t="shared" si="187"/>
        <v>Date &gt; 1920</v>
      </c>
    </row>
    <row r="5997" spans="1:10" x14ac:dyDescent="0.3">
      <c r="A5997" s="178" t="s">
        <v>270</v>
      </c>
      <c r="B5997" s="178" t="s">
        <v>59</v>
      </c>
      <c r="C5997" s="178" t="s">
        <v>8207</v>
      </c>
      <c r="D5997" s="178" t="s">
        <v>8230</v>
      </c>
      <c r="E5997" s="179">
        <v>38148</v>
      </c>
      <c r="F5997" s="180">
        <v>3218</v>
      </c>
      <c r="G5997" s="180">
        <v>0</v>
      </c>
      <c r="H5997" s="180">
        <v>358</v>
      </c>
      <c r="I5997" s="180">
        <f t="shared" si="186"/>
        <v>3576</v>
      </c>
      <c r="J5997" s="177" t="str">
        <f t="shared" si="187"/>
        <v>Date &gt; 1920</v>
      </c>
    </row>
    <row r="5998" spans="1:10" x14ac:dyDescent="0.3">
      <c r="A5998" s="178" t="s">
        <v>270</v>
      </c>
      <c r="B5998" s="178" t="s">
        <v>59</v>
      </c>
      <c r="C5998" s="178" t="s">
        <v>8207</v>
      </c>
      <c r="D5998" s="178" t="s">
        <v>8230</v>
      </c>
      <c r="E5998" s="179">
        <v>38181</v>
      </c>
      <c r="F5998" s="180">
        <v>1609</v>
      </c>
      <c r="G5998" s="180">
        <v>0</v>
      </c>
      <c r="H5998" s="180">
        <v>179</v>
      </c>
      <c r="I5998" s="180">
        <f t="shared" si="186"/>
        <v>1788</v>
      </c>
      <c r="J5998" s="177" t="str">
        <f t="shared" si="187"/>
        <v>Date &gt; 1920</v>
      </c>
    </row>
    <row r="5999" spans="1:10" x14ac:dyDescent="0.3">
      <c r="A5999" s="178" t="s">
        <v>270</v>
      </c>
      <c r="B5999" s="178" t="s">
        <v>59</v>
      </c>
      <c r="C5999" s="178" t="s">
        <v>8207</v>
      </c>
      <c r="D5999" s="178" t="s">
        <v>8230</v>
      </c>
      <c r="E5999" s="179">
        <v>38223</v>
      </c>
      <c r="F5999" s="180">
        <v>3219</v>
      </c>
      <c r="G5999" s="180">
        <v>0</v>
      </c>
      <c r="H5999" s="180">
        <v>357</v>
      </c>
      <c r="I5999" s="180">
        <f t="shared" si="186"/>
        <v>3576</v>
      </c>
      <c r="J5999" s="177" t="str">
        <f t="shared" si="187"/>
        <v>Date &gt; 1920</v>
      </c>
    </row>
    <row r="6000" spans="1:10" x14ac:dyDescent="0.3">
      <c r="A6000" s="178" t="s">
        <v>270</v>
      </c>
      <c r="B6000" s="178" t="s">
        <v>59</v>
      </c>
      <c r="C6000" s="178" t="s">
        <v>8207</v>
      </c>
      <c r="D6000" s="178" t="s">
        <v>8230</v>
      </c>
      <c r="E6000" s="179">
        <v>38558</v>
      </c>
      <c r="F6000" s="180">
        <v>0</v>
      </c>
      <c r="G6000" s="180">
        <v>5780</v>
      </c>
      <c r="H6000" s="180">
        <v>0</v>
      </c>
      <c r="I6000" s="180">
        <f t="shared" si="186"/>
        <v>5780</v>
      </c>
      <c r="J6000" s="177" t="str">
        <f t="shared" si="187"/>
        <v>Date &gt; 1920</v>
      </c>
    </row>
    <row r="6001" spans="1:10" x14ac:dyDescent="0.3">
      <c r="A6001" s="178" t="s">
        <v>270</v>
      </c>
      <c r="B6001" s="178" t="s">
        <v>59</v>
      </c>
      <c r="C6001" s="178" t="s">
        <v>8207</v>
      </c>
      <c r="D6001" s="178" t="s">
        <v>8230</v>
      </c>
      <c r="E6001" s="179">
        <v>38597</v>
      </c>
      <c r="F6001" s="180">
        <v>596</v>
      </c>
      <c r="G6001" s="180">
        <v>0</v>
      </c>
      <c r="H6001" s="180">
        <v>232.91</v>
      </c>
      <c r="I6001" s="180">
        <f t="shared" si="186"/>
        <v>828.91</v>
      </c>
      <c r="J6001" s="177" t="str">
        <f t="shared" si="187"/>
        <v>Date &gt; 1920</v>
      </c>
    </row>
    <row r="6002" spans="1:10" x14ac:dyDescent="0.3">
      <c r="A6002" s="178" t="s">
        <v>270</v>
      </c>
      <c r="B6002" s="178" t="s">
        <v>59</v>
      </c>
      <c r="C6002" s="178" t="s">
        <v>8207</v>
      </c>
      <c r="D6002" s="178" t="s">
        <v>8230</v>
      </c>
      <c r="E6002" s="179">
        <v>38847</v>
      </c>
      <c r="F6002" s="180">
        <v>-6312</v>
      </c>
      <c r="G6002" s="180">
        <v>0</v>
      </c>
      <c r="H6002" s="180">
        <v>1015.86</v>
      </c>
      <c r="I6002" s="180">
        <f t="shared" si="186"/>
        <v>-5296.14</v>
      </c>
      <c r="J6002" s="177" t="str">
        <f t="shared" si="187"/>
        <v>Date &gt; 1920</v>
      </c>
    </row>
    <row r="6003" spans="1:10" x14ac:dyDescent="0.3">
      <c r="A6003" s="178" t="s">
        <v>270</v>
      </c>
      <c r="B6003" s="178" t="s">
        <v>59</v>
      </c>
      <c r="C6003" s="178" t="s">
        <v>8207</v>
      </c>
      <c r="D6003" s="178" t="s">
        <v>8231</v>
      </c>
      <c r="E6003" s="179">
        <v>38952</v>
      </c>
      <c r="F6003" s="180">
        <v>268297</v>
      </c>
      <c r="G6003" s="180">
        <v>0</v>
      </c>
      <c r="H6003" s="180">
        <v>14121.09</v>
      </c>
      <c r="I6003" s="180">
        <f t="shared" si="186"/>
        <v>282418.09000000003</v>
      </c>
      <c r="J6003" s="177" t="str">
        <f t="shared" si="187"/>
        <v>Date &gt; 1920</v>
      </c>
    </row>
    <row r="6004" spans="1:10" x14ac:dyDescent="0.3">
      <c r="A6004" s="178" t="s">
        <v>270</v>
      </c>
      <c r="B6004" s="178" t="s">
        <v>59</v>
      </c>
      <c r="C6004" s="178" t="s">
        <v>8207</v>
      </c>
      <c r="D6004" s="178" t="s">
        <v>8231</v>
      </c>
      <c r="E6004" s="179">
        <v>38972</v>
      </c>
      <c r="F6004" s="180">
        <v>176398</v>
      </c>
      <c r="G6004" s="180">
        <v>0</v>
      </c>
      <c r="H6004" s="180">
        <v>9285.64</v>
      </c>
      <c r="I6004" s="180">
        <f t="shared" si="186"/>
        <v>185683.64</v>
      </c>
      <c r="J6004" s="177" t="str">
        <f t="shared" si="187"/>
        <v>Date &gt; 1920</v>
      </c>
    </row>
    <row r="6005" spans="1:10" x14ac:dyDescent="0.3">
      <c r="A6005" s="178" t="s">
        <v>270</v>
      </c>
      <c r="B6005" s="178" t="s">
        <v>59</v>
      </c>
      <c r="C6005" s="178" t="s">
        <v>8207</v>
      </c>
      <c r="D6005" s="178" t="s">
        <v>8231</v>
      </c>
      <c r="E6005" s="179">
        <v>39057</v>
      </c>
      <c r="F6005" s="180">
        <v>12152</v>
      </c>
      <c r="G6005" s="180">
        <v>0</v>
      </c>
      <c r="H6005" s="180">
        <v>1164.95</v>
      </c>
      <c r="I6005" s="180">
        <f t="shared" si="186"/>
        <v>13316.95</v>
      </c>
      <c r="J6005" s="177" t="str">
        <f t="shared" si="187"/>
        <v>Date &gt; 1920</v>
      </c>
    </row>
    <row r="6006" spans="1:10" x14ac:dyDescent="0.3">
      <c r="A6006" s="178" t="s">
        <v>270</v>
      </c>
      <c r="B6006" s="178" t="s">
        <v>59</v>
      </c>
      <c r="C6006" s="178" t="s">
        <v>8207</v>
      </c>
      <c r="D6006" s="178" t="s">
        <v>8231</v>
      </c>
      <c r="E6006" s="179">
        <v>39538</v>
      </c>
      <c r="F6006" s="180">
        <v>10000</v>
      </c>
      <c r="G6006" s="180">
        <v>0</v>
      </c>
      <c r="H6006" s="180">
        <v>1375.26</v>
      </c>
      <c r="I6006" s="180">
        <f t="shared" si="186"/>
        <v>11375.26</v>
      </c>
      <c r="J6006" s="177" t="str">
        <f t="shared" si="187"/>
        <v>Date &gt; 1920</v>
      </c>
    </row>
    <row r="6007" spans="1:10" x14ac:dyDescent="0.3">
      <c r="A6007" s="178" t="s">
        <v>270</v>
      </c>
      <c r="B6007" s="178" t="s">
        <v>59</v>
      </c>
      <c r="C6007" s="178" t="s">
        <v>8207</v>
      </c>
      <c r="D6007" s="178" t="s">
        <v>8231</v>
      </c>
      <c r="E6007" s="179">
        <v>39538</v>
      </c>
      <c r="F6007" s="180">
        <v>1</v>
      </c>
      <c r="G6007" s="180">
        <v>0</v>
      </c>
      <c r="H6007" s="180">
        <v>0</v>
      </c>
      <c r="I6007" s="180">
        <f t="shared" si="186"/>
        <v>1</v>
      </c>
      <c r="J6007" s="177" t="str">
        <f t="shared" si="187"/>
        <v>Date &gt; 1920</v>
      </c>
    </row>
    <row r="6008" spans="1:10" x14ac:dyDescent="0.3">
      <c r="A6008" s="178" t="s">
        <v>270</v>
      </c>
      <c r="B6008" s="178" t="s">
        <v>59</v>
      </c>
      <c r="C6008" s="178" t="s">
        <v>8207</v>
      </c>
      <c r="D6008" s="178" t="s">
        <v>8231</v>
      </c>
      <c r="E6008" s="179">
        <v>39538</v>
      </c>
      <c r="F6008" s="180">
        <v>26115</v>
      </c>
      <c r="G6008" s="180">
        <v>0</v>
      </c>
      <c r="H6008" s="180">
        <v>0</v>
      </c>
      <c r="I6008" s="180">
        <f t="shared" si="186"/>
        <v>26115</v>
      </c>
      <c r="J6008" s="177" t="str">
        <f t="shared" si="187"/>
        <v>Date &gt; 1920</v>
      </c>
    </row>
    <row r="6009" spans="1:10" x14ac:dyDescent="0.3">
      <c r="A6009" s="178" t="s">
        <v>270</v>
      </c>
      <c r="B6009" s="178" t="s">
        <v>59</v>
      </c>
      <c r="C6009" s="178" t="s">
        <v>8207</v>
      </c>
      <c r="D6009" s="178" t="s">
        <v>8232</v>
      </c>
      <c r="E6009" s="179">
        <v>39392</v>
      </c>
      <c r="F6009" s="180">
        <v>34592</v>
      </c>
      <c r="G6009" s="180">
        <v>0</v>
      </c>
      <c r="H6009" s="180">
        <v>1820.88</v>
      </c>
      <c r="I6009" s="180">
        <f t="shared" si="186"/>
        <v>36412.879999999997</v>
      </c>
      <c r="J6009" s="177" t="str">
        <f t="shared" si="187"/>
        <v>Date &gt; 1920</v>
      </c>
    </row>
    <row r="6010" spans="1:10" x14ac:dyDescent="0.3">
      <c r="A6010" s="178" t="s">
        <v>270</v>
      </c>
      <c r="B6010" s="178" t="s">
        <v>59</v>
      </c>
      <c r="C6010" s="178" t="s">
        <v>8207</v>
      </c>
      <c r="D6010" s="178" t="s">
        <v>8232</v>
      </c>
      <c r="E6010" s="179">
        <v>39419</v>
      </c>
      <c r="F6010" s="180">
        <v>24700</v>
      </c>
      <c r="G6010" s="180">
        <v>0</v>
      </c>
      <c r="H6010" s="180">
        <v>1300</v>
      </c>
      <c r="I6010" s="180">
        <f t="shared" si="186"/>
        <v>26000</v>
      </c>
      <c r="J6010" s="177" t="str">
        <f t="shared" si="187"/>
        <v>Date &gt; 1920</v>
      </c>
    </row>
    <row r="6011" spans="1:10" x14ac:dyDescent="0.3">
      <c r="A6011" s="178" t="s">
        <v>270</v>
      </c>
      <c r="B6011" s="178" t="s">
        <v>59</v>
      </c>
      <c r="C6011" s="178" t="s">
        <v>8207</v>
      </c>
      <c r="D6011" s="178" t="s">
        <v>8232</v>
      </c>
      <c r="E6011" s="179">
        <v>39513</v>
      </c>
      <c r="F6011" s="180">
        <v>50125</v>
      </c>
      <c r="G6011" s="180">
        <v>0</v>
      </c>
      <c r="H6011" s="180">
        <v>2638.58</v>
      </c>
      <c r="I6011" s="180">
        <f t="shared" si="186"/>
        <v>52763.58</v>
      </c>
      <c r="J6011" s="177" t="str">
        <f t="shared" si="187"/>
        <v>Date &gt; 1920</v>
      </c>
    </row>
    <row r="6012" spans="1:10" x14ac:dyDescent="0.3">
      <c r="A6012" s="178" t="s">
        <v>270</v>
      </c>
      <c r="B6012" s="178" t="s">
        <v>59</v>
      </c>
      <c r="C6012" s="178" t="s">
        <v>8207</v>
      </c>
      <c r="D6012" s="178" t="s">
        <v>8232</v>
      </c>
      <c r="E6012" s="179">
        <v>39548</v>
      </c>
      <c r="F6012" s="180">
        <v>13513</v>
      </c>
      <c r="G6012" s="180">
        <v>0</v>
      </c>
      <c r="H6012" s="180">
        <v>711.17</v>
      </c>
      <c r="I6012" s="180">
        <f t="shared" si="186"/>
        <v>14224.17</v>
      </c>
      <c r="J6012" s="177" t="str">
        <f t="shared" si="187"/>
        <v>Date &gt; 1920</v>
      </c>
    </row>
    <row r="6013" spans="1:10" x14ac:dyDescent="0.3">
      <c r="A6013" s="178" t="s">
        <v>270</v>
      </c>
      <c r="B6013" s="178" t="s">
        <v>59</v>
      </c>
      <c r="C6013" s="178" t="s">
        <v>8207</v>
      </c>
      <c r="D6013" s="178" t="s">
        <v>8232</v>
      </c>
      <c r="E6013" s="179">
        <v>39616</v>
      </c>
      <c r="F6013" s="180">
        <v>57087</v>
      </c>
      <c r="G6013" s="180">
        <v>0</v>
      </c>
      <c r="H6013" s="180">
        <v>3004.96</v>
      </c>
      <c r="I6013" s="180">
        <f t="shared" si="186"/>
        <v>60091.96</v>
      </c>
      <c r="J6013" s="177" t="str">
        <f t="shared" si="187"/>
        <v>Date &gt; 1920</v>
      </c>
    </row>
    <row r="6014" spans="1:10" x14ac:dyDescent="0.3">
      <c r="A6014" s="178" t="s">
        <v>270</v>
      </c>
      <c r="B6014" s="178" t="s">
        <v>59</v>
      </c>
      <c r="C6014" s="178" t="s">
        <v>8207</v>
      </c>
      <c r="D6014" s="178" t="s">
        <v>8232</v>
      </c>
      <c r="E6014" s="179">
        <v>39658</v>
      </c>
      <c r="F6014" s="180">
        <v>17114</v>
      </c>
      <c r="G6014" s="180">
        <v>0</v>
      </c>
      <c r="H6014" s="180">
        <v>901.11</v>
      </c>
      <c r="I6014" s="180">
        <f t="shared" si="186"/>
        <v>18015.11</v>
      </c>
      <c r="J6014" s="177" t="str">
        <f t="shared" si="187"/>
        <v>Date &gt; 1920</v>
      </c>
    </row>
    <row r="6015" spans="1:10" x14ac:dyDescent="0.3">
      <c r="A6015" s="178" t="s">
        <v>270</v>
      </c>
      <c r="B6015" s="178" t="s">
        <v>59</v>
      </c>
      <c r="C6015" s="178" t="s">
        <v>8207</v>
      </c>
      <c r="D6015" s="178" t="s">
        <v>8232</v>
      </c>
      <c r="E6015" s="179">
        <v>39714</v>
      </c>
      <c r="F6015" s="180">
        <v>11948</v>
      </c>
      <c r="G6015" s="180">
        <v>0</v>
      </c>
      <c r="H6015" s="180">
        <v>629.04999999999995</v>
      </c>
      <c r="I6015" s="180">
        <f t="shared" si="186"/>
        <v>12577.05</v>
      </c>
      <c r="J6015" s="177" t="str">
        <f t="shared" si="187"/>
        <v>Date &gt; 1920</v>
      </c>
    </row>
    <row r="6016" spans="1:10" x14ac:dyDescent="0.3">
      <c r="A6016" s="178" t="s">
        <v>270</v>
      </c>
      <c r="B6016" s="178" t="s">
        <v>59</v>
      </c>
      <c r="C6016" s="178" t="s">
        <v>8207</v>
      </c>
      <c r="D6016" s="178" t="s">
        <v>8232</v>
      </c>
      <c r="E6016" s="179">
        <v>39759</v>
      </c>
      <c r="F6016" s="180">
        <v>9112</v>
      </c>
      <c r="G6016" s="180">
        <v>0</v>
      </c>
      <c r="H6016" s="180">
        <v>479.53</v>
      </c>
      <c r="I6016" s="180">
        <f t="shared" si="186"/>
        <v>9591.5300000000007</v>
      </c>
      <c r="J6016" s="177" t="str">
        <f t="shared" si="187"/>
        <v>Date &gt; 1920</v>
      </c>
    </row>
    <row r="6017" spans="1:10" x14ac:dyDescent="0.3">
      <c r="A6017" s="178" t="s">
        <v>270</v>
      </c>
      <c r="B6017" s="178" t="s">
        <v>59</v>
      </c>
      <c r="C6017" s="178" t="s">
        <v>8207</v>
      </c>
      <c r="D6017" s="178" t="s">
        <v>8232</v>
      </c>
      <c r="E6017" s="179">
        <v>39842</v>
      </c>
      <c r="F6017" s="180">
        <v>12464</v>
      </c>
      <c r="G6017" s="180">
        <v>0</v>
      </c>
      <c r="H6017" s="180">
        <v>655.51</v>
      </c>
      <c r="I6017" s="180">
        <f t="shared" si="186"/>
        <v>13119.51</v>
      </c>
      <c r="J6017" s="177" t="str">
        <f t="shared" si="187"/>
        <v>Date &gt; 1920</v>
      </c>
    </row>
    <row r="6018" spans="1:10" x14ac:dyDescent="0.3">
      <c r="A6018" s="178" t="s">
        <v>270</v>
      </c>
      <c r="B6018" s="178" t="s">
        <v>59</v>
      </c>
      <c r="C6018" s="178" t="s">
        <v>8207</v>
      </c>
      <c r="D6018" s="178" t="s">
        <v>8232</v>
      </c>
      <c r="E6018" s="179">
        <v>39867</v>
      </c>
      <c r="F6018" s="180">
        <v>6545</v>
      </c>
      <c r="G6018" s="180">
        <v>0</v>
      </c>
      <c r="H6018" s="180">
        <v>344.27</v>
      </c>
      <c r="I6018" s="180">
        <f t="shared" si="186"/>
        <v>6889.27</v>
      </c>
      <c r="J6018" s="177" t="str">
        <f t="shared" si="187"/>
        <v>Date &gt; 1920</v>
      </c>
    </row>
    <row r="6019" spans="1:10" x14ac:dyDescent="0.3">
      <c r="A6019" s="178" t="s">
        <v>270</v>
      </c>
      <c r="B6019" s="178" t="s">
        <v>59</v>
      </c>
      <c r="C6019" s="178" t="s">
        <v>8207</v>
      </c>
      <c r="D6019" s="178" t="s">
        <v>8232</v>
      </c>
      <c r="E6019" s="179">
        <v>39925</v>
      </c>
      <c r="F6019" s="180">
        <v>44070</v>
      </c>
      <c r="G6019" s="180">
        <v>0</v>
      </c>
      <c r="H6019" s="180">
        <v>2319.2199999999998</v>
      </c>
      <c r="I6019" s="180">
        <f t="shared" si="186"/>
        <v>46389.22</v>
      </c>
      <c r="J6019" s="177" t="str">
        <f t="shared" si="187"/>
        <v>Date &gt; 1920</v>
      </c>
    </row>
    <row r="6020" spans="1:10" x14ac:dyDescent="0.3">
      <c r="A6020" s="178" t="s">
        <v>270</v>
      </c>
      <c r="B6020" s="178" t="s">
        <v>59</v>
      </c>
      <c r="C6020" s="178" t="s">
        <v>8207</v>
      </c>
      <c r="D6020" s="178" t="s">
        <v>8232</v>
      </c>
      <c r="E6020" s="179">
        <v>40014</v>
      </c>
      <c r="F6020" s="180">
        <v>53438</v>
      </c>
      <c r="G6020" s="180">
        <v>0</v>
      </c>
      <c r="H6020" s="180">
        <v>2812.95</v>
      </c>
      <c r="I6020" s="180">
        <f t="shared" si="186"/>
        <v>56250.95</v>
      </c>
      <c r="J6020" s="177" t="str">
        <f t="shared" si="187"/>
        <v>Date &gt; 1920</v>
      </c>
    </row>
    <row r="6021" spans="1:10" x14ac:dyDescent="0.3">
      <c r="A6021" s="178" t="s">
        <v>270</v>
      </c>
      <c r="B6021" s="178" t="s">
        <v>59</v>
      </c>
      <c r="C6021" s="178" t="s">
        <v>8207</v>
      </c>
      <c r="D6021" s="178" t="s">
        <v>8232</v>
      </c>
      <c r="E6021" s="179">
        <v>40024</v>
      </c>
      <c r="F6021" s="180">
        <v>23605</v>
      </c>
      <c r="G6021" s="180">
        <v>0</v>
      </c>
      <c r="H6021" s="180">
        <v>1242.42</v>
      </c>
      <c r="I6021" s="180">
        <f t="shared" ref="I6021:I6084" si="188">SUM(F6021:H6021)</f>
        <v>24847.42</v>
      </c>
      <c r="J6021" s="177" t="str">
        <f t="shared" ref="J6021:J6084" si="189">IF(OR(YEAR(E6021)&gt; 1920, ISBLANK(E6021)), "Date &gt; 1920", "Sketchy date")</f>
        <v>Date &gt; 1920</v>
      </c>
    </row>
    <row r="6022" spans="1:10" x14ac:dyDescent="0.3">
      <c r="A6022" s="178" t="s">
        <v>270</v>
      </c>
      <c r="B6022" s="178" t="s">
        <v>59</v>
      </c>
      <c r="C6022" s="178" t="s">
        <v>8207</v>
      </c>
      <c r="D6022" s="178" t="s">
        <v>8232</v>
      </c>
      <c r="E6022" s="179">
        <v>40079</v>
      </c>
      <c r="F6022" s="180">
        <v>5923</v>
      </c>
      <c r="G6022" s="180">
        <v>0</v>
      </c>
      <c r="H6022" s="180">
        <v>1648.6</v>
      </c>
      <c r="I6022" s="180">
        <f t="shared" si="188"/>
        <v>7571.6</v>
      </c>
      <c r="J6022" s="177" t="str">
        <f t="shared" si="189"/>
        <v>Date &gt; 1920</v>
      </c>
    </row>
    <row r="6023" spans="1:10" x14ac:dyDescent="0.3">
      <c r="A6023" s="178" t="s">
        <v>270</v>
      </c>
      <c r="B6023" s="178" t="s">
        <v>59</v>
      </c>
      <c r="C6023" s="178" t="s">
        <v>8207</v>
      </c>
      <c r="D6023" s="178" t="s">
        <v>8232</v>
      </c>
      <c r="E6023" s="179">
        <v>40095</v>
      </c>
      <c r="F6023" s="180">
        <v>31438</v>
      </c>
      <c r="G6023" s="180">
        <v>0</v>
      </c>
      <c r="H6023" s="180">
        <v>317.36</v>
      </c>
      <c r="I6023" s="180">
        <f t="shared" si="188"/>
        <v>31755.360000000001</v>
      </c>
      <c r="J6023" s="177" t="str">
        <f t="shared" si="189"/>
        <v>Date &gt; 1920</v>
      </c>
    </row>
    <row r="6024" spans="1:10" x14ac:dyDescent="0.3">
      <c r="A6024" s="178" t="s">
        <v>270</v>
      </c>
      <c r="B6024" s="178" t="s">
        <v>59</v>
      </c>
      <c r="C6024" s="178" t="s">
        <v>8207</v>
      </c>
      <c r="D6024" s="178" t="s">
        <v>8232</v>
      </c>
      <c r="E6024" s="179">
        <v>40156</v>
      </c>
      <c r="F6024" s="180">
        <v>10629</v>
      </c>
      <c r="G6024" s="180">
        <v>0</v>
      </c>
      <c r="H6024" s="180">
        <v>560.28</v>
      </c>
      <c r="I6024" s="180">
        <f t="shared" si="188"/>
        <v>11189.28</v>
      </c>
      <c r="J6024" s="177" t="str">
        <f t="shared" si="189"/>
        <v>Date &gt; 1920</v>
      </c>
    </row>
    <row r="6025" spans="1:10" x14ac:dyDescent="0.3">
      <c r="A6025" s="178" t="s">
        <v>270</v>
      </c>
      <c r="B6025" s="178" t="s">
        <v>59</v>
      </c>
      <c r="C6025" s="178" t="s">
        <v>8207</v>
      </c>
      <c r="D6025" s="178" t="s">
        <v>8232</v>
      </c>
      <c r="E6025" s="179">
        <v>40183</v>
      </c>
      <c r="F6025" s="180">
        <v>4333</v>
      </c>
      <c r="G6025" s="180">
        <v>0</v>
      </c>
      <c r="H6025" s="180">
        <v>227.85</v>
      </c>
      <c r="I6025" s="180">
        <f t="shared" si="188"/>
        <v>4560.8500000000004</v>
      </c>
      <c r="J6025" s="177" t="str">
        <f t="shared" si="189"/>
        <v>Date &gt; 1920</v>
      </c>
    </row>
    <row r="6026" spans="1:10" x14ac:dyDescent="0.3">
      <c r="A6026" s="178" t="s">
        <v>270</v>
      </c>
      <c r="B6026" s="178" t="s">
        <v>59</v>
      </c>
      <c r="C6026" s="178" t="s">
        <v>8207</v>
      </c>
      <c r="D6026" s="178" t="s">
        <v>8232</v>
      </c>
      <c r="E6026" s="179">
        <v>40233</v>
      </c>
      <c r="F6026" s="180">
        <v>23418</v>
      </c>
      <c r="G6026" s="180">
        <v>0</v>
      </c>
      <c r="H6026" s="180">
        <v>1232.55</v>
      </c>
      <c r="I6026" s="180">
        <f t="shared" si="188"/>
        <v>24650.55</v>
      </c>
      <c r="J6026" s="177" t="str">
        <f t="shared" si="189"/>
        <v>Date &gt; 1920</v>
      </c>
    </row>
    <row r="6027" spans="1:10" x14ac:dyDescent="0.3">
      <c r="A6027" s="178" t="s">
        <v>270</v>
      </c>
      <c r="B6027" s="178" t="s">
        <v>59</v>
      </c>
      <c r="C6027" s="178" t="s">
        <v>8207</v>
      </c>
      <c r="D6027" s="178" t="s">
        <v>8232</v>
      </c>
      <c r="E6027" s="179">
        <v>40276</v>
      </c>
      <c r="F6027" s="180">
        <v>9723</v>
      </c>
      <c r="G6027" s="180">
        <v>0</v>
      </c>
      <c r="H6027" s="180">
        <v>511.36</v>
      </c>
      <c r="I6027" s="180">
        <f t="shared" si="188"/>
        <v>10234.36</v>
      </c>
      <c r="J6027" s="177" t="str">
        <f t="shared" si="189"/>
        <v>Date &gt; 1920</v>
      </c>
    </row>
    <row r="6028" spans="1:10" x14ac:dyDescent="0.3">
      <c r="A6028" s="178" t="s">
        <v>270</v>
      </c>
      <c r="B6028" s="178" t="s">
        <v>59</v>
      </c>
      <c r="C6028" s="178" t="s">
        <v>8207</v>
      </c>
      <c r="D6028" s="178" t="s">
        <v>8232</v>
      </c>
      <c r="E6028" s="179">
        <v>40317</v>
      </c>
      <c r="F6028" s="180">
        <v>18541</v>
      </c>
      <c r="G6028" s="180">
        <v>0</v>
      </c>
      <c r="H6028" s="180">
        <v>976.57</v>
      </c>
      <c r="I6028" s="180">
        <f t="shared" si="188"/>
        <v>19517.57</v>
      </c>
      <c r="J6028" s="177" t="str">
        <f t="shared" si="189"/>
        <v>Date &gt; 1920</v>
      </c>
    </row>
    <row r="6029" spans="1:10" x14ac:dyDescent="0.3">
      <c r="A6029" s="178" t="s">
        <v>270</v>
      </c>
      <c r="B6029" s="178" t="s">
        <v>59</v>
      </c>
      <c r="C6029" s="178" t="s">
        <v>8207</v>
      </c>
      <c r="D6029" s="178" t="s">
        <v>8232</v>
      </c>
      <c r="E6029" s="179">
        <v>40340</v>
      </c>
      <c r="F6029" s="180">
        <v>29552</v>
      </c>
      <c r="G6029" s="180">
        <v>0</v>
      </c>
      <c r="H6029" s="180">
        <v>1555.42</v>
      </c>
      <c r="I6029" s="180">
        <f t="shared" si="188"/>
        <v>31107.42</v>
      </c>
      <c r="J6029" s="177" t="str">
        <f t="shared" si="189"/>
        <v>Date &gt; 1920</v>
      </c>
    </row>
    <row r="6030" spans="1:10" x14ac:dyDescent="0.3">
      <c r="A6030" s="178" t="s">
        <v>270</v>
      </c>
      <c r="B6030" s="178" t="s">
        <v>59</v>
      </c>
      <c r="C6030" s="178" t="s">
        <v>8207</v>
      </c>
      <c r="D6030" s="178" t="s">
        <v>8232</v>
      </c>
      <c r="E6030" s="179">
        <v>40399</v>
      </c>
      <c r="F6030" s="180">
        <v>23756</v>
      </c>
      <c r="G6030" s="180">
        <v>0</v>
      </c>
      <c r="H6030" s="180">
        <v>1249.47</v>
      </c>
      <c r="I6030" s="180">
        <f t="shared" si="188"/>
        <v>25005.47</v>
      </c>
      <c r="J6030" s="177" t="str">
        <f t="shared" si="189"/>
        <v>Date &gt; 1920</v>
      </c>
    </row>
    <row r="6031" spans="1:10" x14ac:dyDescent="0.3">
      <c r="A6031" s="178" t="s">
        <v>270</v>
      </c>
      <c r="B6031" s="178" t="s">
        <v>59</v>
      </c>
      <c r="C6031" s="178" t="s">
        <v>8207</v>
      </c>
      <c r="D6031" s="178" t="s">
        <v>8232</v>
      </c>
      <c r="E6031" s="179">
        <v>40462</v>
      </c>
      <c r="F6031" s="180">
        <v>7003</v>
      </c>
      <c r="G6031" s="180">
        <v>0</v>
      </c>
      <c r="H6031" s="180">
        <v>368.7</v>
      </c>
      <c r="I6031" s="180">
        <f t="shared" si="188"/>
        <v>7371.7</v>
      </c>
      <c r="J6031" s="177" t="str">
        <f t="shared" si="189"/>
        <v>Date &gt; 1920</v>
      </c>
    </row>
    <row r="6032" spans="1:10" x14ac:dyDescent="0.3">
      <c r="A6032" s="178" t="s">
        <v>270</v>
      </c>
      <c r="B6032" s="178" t="s">
        <v>59</v>
      </c>
      <c r="C6032" s="178" t="s">
        <v>8207</v>
      </c>
      <c r="D6032" s="178" t="s">
        <v>8232</v>
      </c>
      <c r="E6032" s="179">
        <v>40465</v>
      </c>
      <c r="F6032" s="180">
        <v>13739</v>
      </c>
      <c r="G6032" s="180">
        <v>0</v>
      </c>
      <c r="H6032" s="180">
        <v>723.34</v>
      </c>
      <c r="I6032" s="180">
        <f t="shared" si="188"/>
        <v>14462.34</v>
      </c>
      <c r="J6032" s="177" t="str">
        <f t="shared" si="189"/>
        <v>Date &gt; 1920</v>
      </c>
    </row>
    <row r="6033" spans="1:10" x14ac:dyDescent="0.3">
      <c r="A6033" s="178" t="s">
        <v>270</v>
      </c>
      <c r="B6033" s="178" t="s">
        <v>59</v>
      </c>
      <c r="C6033" s="178" t="s">
        <v>8207</v>
      </c>
      <c r="D6033" s="178" t="s">
        <v>8232</v>
      </c>
      <c r="E6033" s="179">
        <v>40500</v>
      </c>
      <c r="F6033" s="180">
        <v>21466</v>
      </c>
      <c r="G6033" s="180">
        <v>0</v>
      </c>
      <c r="H6033" s="180">
        <v>1130.0899999999999</v>
      </c>
      <c r="I6033" s="180">
        <f t="shared" si="188"/>
        <v>22596.09</v>
      </c>
      <c r="J6033" s="177" t="str">
        <f t="shared" si="189"/>
        <v>Date &gt; 1920</v>
      </c>
    </row>
    <row r="6034" spans="1:10" x14ac:dyDescent="0.3">
      <c r="A6034" s="178" t="s">
        <v>270</v>
      </c>
      <c r="B6034" s="178" t="s">
        <v>59</v>
      </c>
      <c r="C6034" s="178" t="s">
        <v>8207</v>
      </c>
      <c r="D6034" s="178" t="s">
        <v>8232</v>
      </c>
      <c r="E6034" s="179">
        <v>40576</v>
      </c>
      <c r="F6034" s="180">
        <v>1726</v>
      </c>
      <c r="G6034" s="180">
        <v>0</v>
      </c>
      <c r="H6034" s="180">
        <v>90.69</v>
      </c>
      <c r="I6034" s="180">
        <f t="shared" si="188"/>
        <v>1816.69</v>
      </c>
      <c r="J6034" s="177" t="str">
        <f t="shared" si="189"/>
        <v>Date &gt; 1920</v>
      </c>
    </row>
    <row r="6035" spans="1:10" x14ac:dyDescent="0.3">
      <c r="A6035" s="178" t="s">
        <v>270</v>
      </c>
      <c r="B6035" s="178" t="s">
        <v>59</v>
      </c>
      <c r="C6035" s="178" t="s">
        <v>8207</v>
      </c>
      <c r="D6035" s="178" t="s">
        <v>8232</v>
      </c>
      <c r="E6035" s="179">
        <v>40616</v>
      </c>
      <c r="F6035" s="180">
        <v>1618</v>
      </c>
      <c r="G6035" s="180">
        <v>0</v>
      </c>
      <c r="H6035" s="180">
        <v>85.08</v>
      </c>
      <c r="I6035" s="180">
        <f t="shared" si="188"/>
        <v>1703.08</v>
      </c>
      <c r="J6035" s="177" t="str">
        <f t="shared" si="189"/>
        <v>Date &gt; 1920</v>
      </c>
    </row>
    <row r="6036" spans="1:10" x14ac:dyDescent="0.3">
      <c r="A6036" s="178" t="s">
        <v>270</v>
      </c>
      <c r="B6036" s="178" t="s">
        <v>59</v>
      </c>
      <c r="C6036" s="178" t="s">
        <v>8207</v>
      </c>
      <c r="D6036" s="178" t="s">
        <v>8232</v>
      </c>
      <c r="E6036" s="179">
        <v>40659</v>
      </c>
      <c r="F6036" s="180">
        <v>15153</v>
      </c>
      <c r="G6036" s="180">
        <v>0</v>
      </c>
      <c r="H6036" s="180">
        <v>797.09</v>
      </c>
      <c r="I6036" s="180">
        <f t="shared" si="188"/>
        <v>15950.09</v>
      </c>
      <c r="J6036" s="177" t="str">
        <f t="shared" si="189"/>
        <v>Date &gt; 1920</v>
      </c>
    </row>
    <row r="6037" spans="1:10" x14ac:dyDescent="0.3">
      <c r="A6037" s="178" t="s">
        <v>270</v>
      </c>
      <c r="B6037" s="178" t="s">
        <v>59</v>
      </c>
      <c r="C6037" s="178" t="s">
        <v>8207</v>
      </c>
      <c r="D6037" s="178" t="s">
        <v>8232</v>
      </c>
      <c r="E6037" s="179">
        <v>40686</v>
      </c>
      <c r="F6037" s="180">
        <v>16416</v>
      </c>
      <c r="G6037" s="180">
        <v>0</v>
      </c>
      <c r="H6037" s="180">
        <v>1023.03</v>
      </c>
      <c r="I6037" s="180">
        <f t="shared" si="188"/>
        <v>17439.03</v>
      </c>
      <c r="J6037" s="177" t="str">
        <f t="shared" si="189"/>
        <v>Date &gt; 1920</v>
      </c>
    </row>
    <row r="6038" spans="1:10" x14ac:dyDescent="0.3">
      <c r="A6038" s="178" t="s">
        <v>270</v>
      </c>
      <c r="B6038" s="178" t="s">
        <v>59</v>
      </c>
      <c r="C6038" s="178" t="s">
        <v>8207</v>
      </c>
      <c r="D6038" s="178" t="s">
        <v>8232</v>
      </c>
      <c r="E6038" s="179">
        <v>40802</v>
      </c>
      <c r="F6038" s="180">
        <v>35619</v>
      </c>
      <c r="G6038" s="180">
        <v>0</v>
      </c>
      <c r="H6038" s="180">
        <v>1715.32</v>
      </c>
      <c r="I6038" s="180">
        <f t="shared" si="188"/>
        <v>37334.32</v>
      </c>
      <c r="J6038" s="177" t="str">
        <f t="shared" si="189"/>
        <v>Date &gt; 1920</v>
      </c>
    </row>
    <row r="6039" spans="1:10" x14ac:dyDescent="0.3">
      <c r="A6039" s="178" t="s">
        <v>270</v>
      </c>
      <c r="B6039" s="178" t="s">
        <v>59</v>
      </c>
      <c r="C6039" s="178" t="s">
        <v>8207</v>
      </c>
      <c r="D6039" s="178" t="s">
        <v>8233</v>
      </c>
      <c r="E6039" s="179">
        <v>39321</v>
      </c>
      <c r="F6039" s="180">
        <v>0</v>
      </c>
      <c r="G6039" s="180">
        <v>12782</v>
      </c>
      <c r="H6039" s="180">
        <v>5478</v>
      </c>
      <c r="I6039" s="180">
        <f t="shared" si="188"/>
        <v>18260</v>
      </c>
      <c r="J6039" s="177" t="str">
        <f t="shared" si="189"/>
        <v>Date &gt; 1920</v>
      </c>
    </row>
    <row r="6040" spans="1:10" x14ac:dyDescent="0.3">
      <c r="A6040" s="178" t="s">
        <v>270</v>
      </c>
      <c r="B6040" s="178" t="s">
        <v>59</v>
      </c>
      <c r="C6040" s="178" t="s">
        <v>8207</v>
      </c>
      <c r="D6040" s="178" t="s">
        <v>8233</v>
      </c>
      <c r="E6040" s="179">
        <v>39405</v>
      </c>
      <c r="F6040" s="180">
        <v>0</v>
      </c>
      <c r="G6040" s="180">
        <v>1719.35</v>
      </c>
      <c r="H6040" s="180">
        <v>736.87</v>
      </c>
      <c r="I6040" s="180">
        <f t="shared" si="188"/>
        <v>2456.2199999999998</v>
      </c>
      <c r="J6040" s="177" t="str">
        <f t="shared" si="189"/>
        <v>Date &gt; 1920</v>
      </c>
    </row>
    <row r="6041" spans="1:10" x14ac:dyDescent="0.3">
      <c r="A6041" s="178" t="s">
        <v>270</v>
      </c>
      <c r="B6041" s="178" t="s">
        <v>59</v>
      </c>
      <c r="C6041" s="178" t="s">
        <v>8207</v>
      </c>
      <c r="D6041" s="178" t="s">
        <v>8233</v>
      </c>
      <c r="E6041" s="179">
        <v>39489</v>
      </c>
      <c r="F6041" s="180">
        <v>0</v>
      </c>
      <c r="G6041" s="180">
        <v>198.65</v>
      </c>
      <c r="H6041" s="180">
        <v>85.13</v>
      </c>
      <c r="I6041" s="180">
        <f t="shared" si="188"/>
        <v>283.77999999999997</v>
      </c>
      <c r="J6041" s="177" t="str">
        <f t="shared" si="189"/>
        <v>Date &gt; 1920</v>
      </c>
    </row>
    <row r="6042" spans="1:10" x14ac:dyDescent="0.3">
      <c r="A6042" s="178" t="s">
        <v>270</v>
      </c>
      <c r="B6042" s="178" t="s">
        <v>59</v>
      </c>
      <c r="C6042" s="178" t="s">
        <v>8207</v>
      </c>
      <c r="D6042" s="178" t="s">
        <v>8234</v>
      </c>
      <c r="E6042" s="179">
        <v>39392</v>
      </c>
      <c r="F6042" s="180">
        <v>0</v>
      </c>
      <c r="G6042" s="180">
        <v>3405.5</v>
      </c>
      <c r="H6042" s="180">
        <v>1459.5</v>
      </c>
      <c r="I6042" s="180">
        <f t="shared" si="188"/>
        <v>4865</v>
      </c>
      <c r="J6042" s="177" t="str">
        <f t="shared" si="189"/>
        <v>Date &gt; 1920</v>
      </c>
    </row>
    <row r="6043" spans="1:10" x14ac:dyDescent="0.3">
      <c r="A6043" s="178" t="s">
        <v>270</v>
      </c>
      <c r="B6043" s="178" t="s">
        <v>59</v>
      </c>
      <c r="C6043" s="178" t="s">
        <v>8207</v>
      </c>
      <c r="D6043" s="178" t="s">
        <v>8234</v>
      </c>
      <c r="E6043" s="179">
        <v>40002</v>
      </c>
      <c r="F6043" s="180">
        <v>0</v>
      </c>
      <c r="G6043" s="180">
        <v>4160</v>
      </c>
      <c r="H6043" s="180">
        <v>1040</v>
      </c>
      <c r="I6043" s="180">
        <f t="shared" si="188"/>
        <v>5200</v>
      </c>
      <c r="J6043" s="177" t="str">
        <f t="shared" si="189"/>
        <v>Date &gt; 1920</v>
      </c>
    </row>
    <row r="6044" spans="1:10" x14ac:dyDescent="0.3">
      <c r="A6044" s="178" t="s">
        <v>270</v>
      </c>
      <c r="B6044" s="178" t="s">
        <v>59</v>
      </c>
      <c r="C6044" s="178" t="s">
        <v>8207</v>
      </c>
      <c r="D6044" s="178" t="s">
        <v>8235</v>
      </c>
      <c r="E6044" s="179">
        <v>39658</v>
      </c>
      <c r="F6044" s="180">
        <v>0</v>
      </c>
      <c r="G6044" s="180">
        <v>5204.87</v>
      </c>
      <c r="H6044" s="180">
        <v>4629.75</v>
      </c>
      <c r="I6044" s="180">
        <f t="shared" si="188"/>
        <v>9834.619999999999</v>
      </c>
      <c r="J6044" s="177" t="str">
        <f t="shared" si="189"/>
        <v>Date &gt; 1920</v>
      </c>
    </row>
    <row r="6045" spans="1:10" x14ac:dyDescent="0.3">
      <c r="A6045" s="178" t="s">
        <v>270</v>
      </c>
      <c r="B6045" s="178" t="s">
        <v>59</v>
      </c>
      <c r="C6045" s="178" t="s">
        <v>8207</v>
      </c>
      <c r="D6045" s="178" t="s">
        <v>8236</v>
      </c>
      <c r="E6045" s="179">
        <v>39728</v>
      </c>
      <c r="F6045" s="180">
        <v>0</v>
      </c>
      <c r="G6045" s="180">
        <v>28711.1</v>
      </c>
      <c r="H6045" s="180">
        <v>12050.2</v>
      </c>
      <c r="I6045" s="180">
        <f t="shared" si="188"/>
        <v>40761.300000000003</v>
      </c>
      <c r="J6045" s="177" t="str">
        <f t="shared" si="189"/>
        <v>Date &gt; 1920</v>
      </c>
    </row>
    <row r="6046" spans="1:10" x14ac:dyDescent="0.3">
      <c r="A6046" s="178" t="s">
        <v>270</v>
      </c>
      <c r="B6046" s="178" t="s">
        <v>59</v>
      </c>
      <c r="C6046" s="178" t="s">
        <v>8207</v>
      </c>
      <c r="D6046" s="178" t="s">
        <v>8236</v>
      </c>
      <c r="E6046" s="179">
        <v>39993</v>
      </c>
      <c r="F6046" s="180">
        <v>0</v>
      </c>
      <c r="G6046" s="180">
        <v>16487.91</v>
      </c>
      <c r="H6046" s="180">
        <v>0</v>
      </c>
      <c r="I6046" s="180">
        <f t="shared" si="188"/>
        <v>16487.91</v>
      </c>
      <c r="J6046" s="177" t="str">
        <f t="shared" si="189"/>
        <v>Date &gt; 1920</v>
      </c>
    </row>
    <row r="6047" spans="1:10" x14ac:dyDescent="0.3">
      <c r="A6047" s="178" t="s">
        <v>270</v>
      </c>
      <c r="B6047" s="178" t="s">
        <v>59</v>
      </c>
      <c r="C6047" s="178" t="s">
        <v>8207</v>
      </c>
      <c r="D6047" s="178" t="s">
        <v>8236</v>
      </c>
      <c r="E6047" s="179">
        <v>40228</v>
      </c>
      <c r="F6047" s="180">
        <v>0</v>
      </c>
      <c r="G6047" s="180">
        <v>800</v>
      </c>
      <c r="H6047" s="180">
        <v>0</v>
      </c>
      <c r="I6047" s="180">
        <f t="shared" si="188"/>
        <v>800</v>
      </c>
      <c r="J6047" s="177" t="str">
        <f t="shared" si="189"/>
        <v>Date &gt; 1920</v>
      </c>
    </row>
    <row r="6048" spans="1:10" x14ac:dyDescent="0.3">
      <c r="A6048" s="178" t="s">
        <v>270</v>
      </c>
      <c r="B6048" s="178" t="s">
        <v>59</v>
      </c>
      <c r="C6048" s="178" t="s">
        <v>8207</v>
      </c>
      <c r="D6048" s="178" t="s">
        <v>8236</v>
      </c>
      <c r="E6048" s="179">
        <v>40239</v>
      </c>
      <c r="F6048" s="180">
        <v>0</v>
      </c>
      <c r="G6048" s="180">
        <v>1177.79</v>
      </c>
      <c r="H6048" s="180">
        <v>0</v>
      </c>
      <c r="I6048" s="180">
        <f t="shared" si="188"/>
        <v>1177.79</v>
      </c>
      <c r="J6048" s="177" t="str">
        <f t="shared" si="189"/>
        <v>Date &gt; 1920</v>
      </c>
    </row>
    <row r="6049" spans="1:10" x14ac:dyDescent="0.3">
      <c r="A6049" s="178" t="s">
        <v>270</v>
      </c>
      <c r="B6049" s="178" t="s">
        <v>59</v>
      </c>
      <c r="C6049" s="178" t="s">
        <v>8207</v>
      </c>
      <c r="D6049" s="178" t="s">
        <v>8237</v>
      </c>
      <c r="E6049" s="179">
        <v>39974</v>
      </c>
      <c r="F6049" s="180">
        <v>33692</v>
      </c>
      <c r="G6049" s="180">
        <v>0</v>
      </c>
      <c r="H6049" s="180">
        <v>1773.53</v>
      </c>
      <c r="I6049" s="180">
        <f t="shared" si="188"/>
        <v>35465.53</v>
      </c>
      <c r="J6049" s="177" t="str">
        <f t="shared" si="189"/>
        <v>Date &gt; 1920</v>
      </c>
    </row>
    <row r="6050" spans="1:10" x14ac:dyDescent="0.3">
      <c r="A6050" s="178" t="s">
        <v>270</v>
      </c>
      <c r="B6050" s="178" t="s">
        <v>59</v>
      </c>
      <c r="C6050" s="178" t="s">
        <v>8207</v>
      </c>
      <c r="D6050" s="178" t="s">
        <v>8237</v>
      </c>
      <c r="E6050" s="179">
        <v>40014</v>
      </c>
      <c r="F6050" s="180">
        <v>13056</v>
      </c>
      <c r="G6050" s="180">
        <v>0</v>
      </c>
      <c r="H6050" s="180">
        <v>687.28</v>
      </c>
      <c r="I6050" s="180">
        <f t="shared" si="188"/>
        <v>13743.28</v>
      </c>
      <c r="J6050" s="177" t="str">
        <f t="shared" si="189"/>
        <v>Date &gt; 1920</v>
      </c>
    </row>
    <row r="6051" spans="1:10" x14ac:dyDescent="0.3">
      <c r="A6051" s="178" t="s">
        <v>270</v>
      </c>
      <c r="B6051" s="178" t="s">
        <v>59</v>
      </c>
      <c r="C6051" s="178" t="s">
        <v>8207</v>
      </c>
      <c r="D6051" s="178" t="s">
        <v>8237</v>
      </c>
      <c r="E6051" s="179">
        <v>40233</v>
      </c>
      <c r="F6051" s="180">
        <v>2682</v>
      </c>
      <c r="G6051" s="180">
        <v>0</v>
      </c>
      <c r="H6051" s="180">
        <v>142.09</v>
      </c>
      <c r="I6051" s="180">
        <f t="shared" si="188"/>
        <v>2824.09</v>
      </c>
      <c r="J6051" s="177" t="str">
        <f t="shared" si="189"/>
        <v>Date &gt; 1920</v>
      </c>
    </row>
    <row r="6052" spans="1:10" x14ac:dyDescent="0.3">
      <c r="A6052" s="178" t="s">
        <v>270</v>
      </c>
      <c r="B6052" s="178" t="s">
        <v>59</v>
      </c>
      <c r="C6052" s="178" t="s">
        <v>8207</v>
      </c>
      <c r="D6052" s="178" t="s">
        <v>8237</v>
      </c>
      <c r="E6052" s="179">
        <v>40276</v>
      </c>
      <c r="F6052" s="180">
        <v>2726</v>
      </c>
      <c r="G6052" s="180">
        <v>0</v>
      </c>
      <c r="H6052" s="180">
        <v>143.47999999999999</v>
      </c>
      <c r="I6052" s="180">
        <f t="shared" si="188"/>
        <v>2869.48</v>
      </c>
      <c r="J6052" s="177" t="str">
        <f t="shared" si="189"/>
        <v>Date &gt; 1920</v>
      </c>
    </row>
    <row r="6053" spans="1:10" x14ac:dyDescent="0.3">
      <c r="A6053" s="178" t="s">
        <v>270</v>
      </c>
      <c r="B6053" s="178" t="s">
        <v>59</v>
      </c>
      <c r="C6053" s="178" t="s">
        <v>8207</v>
      </c>
      <c r="D6053" s="178" t="s">
        <v>8237</v>
      </c>
      <c r="E6053" s="179">
        <v>40340</v>
      </c>
      <c r="F6053" s="180">
        <v>7077</v>
      </c>
      <c r="G6053" s="180">
        <v>0</v>
      </c>
      <c r="H6053" s="180">
        <v>372.51</v>
      </c>
      <c r="I6053" s="180">
        <f t="shared" si="188"/>
        <v>7449.51</v>
      </c>
      <c r="J6053" s="177" t="str">
        <f t="shared" si="189"/>
        <v>Date &gt; 1920</v>
      </c>
    </row>
    <row r="6054" spans="1:10" x14ac:dyDescent="0.3">
      <c r="A6054" s="178" t="s">
        <v>270</v>
      </c>
      <c r="B6054" s="178" t="s">
        <v>59</v>
      </c>
      <c r="C6054" s="178" t="s">
        <v>8207</v>
      </c>
      <c r="D6054" s="178" t="s">
        <v>8237</v>
      </c>
      <c r="E6054" s="179">
        <v>40409</v>
      </c>
      <c r="F6054" s="180">
        <v>2530</v>
      </c>
      <c r="G6054" s="180">
        <v>0</v>
      </c>
      <c r="H6054" s="180">
        <v>133.46</v>
      </c>
      <c r="I6054" s="180">
        <f t="shared" si="188"/>
        <v>2663.46</v>
      </c>
      <c r="J6054" s="177" t="str">
        <f t="shared" si="189"/>
        <v>Date &gt; 1920</v>
      </c>
    </row>
    <row r="6055" spans="1:10" x14ac:dyDescent="0.3">
      <c r="A6055" s="178" t="s">
        <v>270</v>
      </c>
      <c r="B6055" s="178" t="s">
        <v>59</v>
      </c>
      <c r="C6055" s="178" t="s">
        <v>8207</v>
      </c>
      <c r="D6055" s="178" t="s">
        <v>8237</v>
      </c>
      <c r="E6055" s="179">
        <v>40500</v>
      </c>
      <c r="F6055" s="180">
        <v>15357</v>
      </c>
      <c r="G6055" s="180">
        <v>0</v>
      </c>
      <c r="H6055" s="180">
        <v>807.84</v>
      </c>
      <c r="I6055" s="180">
        <f t="shared" si="188"/>
        <v>16164.84</v>
      </c>
      <c r="J6055" s="177" t="str">
        <f t="shared" si="189"/>
        <v>Date &gt; 1920</v>
      </c>
    </row>
    <row r="6056" spans="1:10" x14ac:dyDescent="0.3">
      <c r="A6056" s="178" t="s">
        <v>270</v>
      </c>
      <c r="B6056" s="178" t="s">
        <v>59</v>
      </c>
      <c r="C6056" s="178" t="s">
        <v>8207</v>
      </c>
      <c r="D6056" s="178" t="s">
        <v>8237</v>
      </c>
      <c r="E6056" s="179">
        <v>40526</v>
      </c>
      <c r="F6056" s="180">
        <v>11136</v>
      </c>
      <c r="G6056" s="180">
        <v>0</v>
      </c>
      <c r="H6056" s="180">
        <v>585.32000000000005</v>
      </c>
      <c r="I6056" s="180">
        <f t="shared" si="188"/>
        <v>11721.32</v>
      </c>
      <c r="J6056" s="177" t="str">
        <f t="shared" si="189"/>
        <v>Date &gt; 1920</v>
      </c>
    </row>
    <row r="6057" spans="1:10" x14ac:dyDescent="0.3">
      <c r="A6057" s="178" t="s">
        <v>270</v>
      </c>
      <c r="B6057" s="178" t="s">
        <v>59</v>
      </c>
      <c r="C6057" s="178" t="s">
        <v>8207</v>
      </c>
      <c r="D6057" s="178" t="s">
        <v>8237</v>
      </c>
      <c r="E6057" s="179">
        <v>40576</v>
      </c>
      <c r="F6057" s="180">
        <v>7420</v>
      </c>
      <c r="G6057" s="180">
        <v>0</v>
      </c>
      <c r="H6057" s="180">
        <v>390.85</v>
      </c>
      <c r="I6057" s="180">
        <f t="shared" si="188"/>
        <v>7810.85</v>
      </c>
      <c r="J6057" s="177" t="str">
        <f t="shared" si="189"/>
        <v>Date &gt; 1920</v>
      </c>
    </row>
    <row r="6058" spans="1:10" x14ac:dyDescent="0.3">
      <c r="A6058" s="178" t="s">
        <v>270</v>
      </c>
      <c r="B6058" s="178" t="s">
        <v>59</v>
      </c>
      <c r="C6058" s="178" t="s">
        <v>8207</v>
      </c>
      <c r="D6058" s="178" t="s">
        <v>8237</v>
      </c>
      <c r="E6058" s="179">
        <v>40616</v>
      </c>
      <c r="F6058" s="180">
        <v>4833</v>
      </c>
      <c r="G6058" s="180">
        <v>0</v>
      </c>
      <c r="H6058" s="180">
        <v>306.33</v>
      </c>
      <c r="I6058" s="180">
        <f t="shared" si="188"/>
        <v>5139.33</v>
      </c>
      <c r="J6058" s="177" t="str">
        <f t="shared" si="189"/>
        <v>Date &gt; 1920</v>
      </c>
    </row>
    <row r="6059" spans="1:10" x14ac:dyDescent="0.3">
      <c r="A6059" s="178" t="s">
        <v>270</v>
      </c>
      <c r="B6059" s="178" t="s">
        <v>59</v>
      </c>
      <c r="C6059" s="178" t="s">
        <v>8207</v>
      </c>
      <c r="D6059" s="178" t="s">
        <v>8237</v>
      </c>
      <c r="E6059" s="179">
        <v>40974</v>
      </c>
      <c r="F6059" s="180">
        <v>3000</v>
      </c>
      <c r="G6059" s="180">
        <v>0</v>
      </c>
      <c r="H6059" s="180">
        <v>474.31</v>
      </c>
      <c r="I6059" s="180">
        <f t="shared" si="188"/>
        <v>3474.31</v>
      </c>
      <c r="J6059" s="177" t="str">
        <f t="shared" si="189"/>
        <v>Date &gt; 1920</v>
      </c>
    </row>
    <row r="6060" spans="1:10" x14ac:dyDescent="0.3">
      <c r="A6060" s="178" t="s">
        <v>270</v>
      </c>
      <c r="B6060" s="178" t="s">
        <v>59</v>
      </c>
      <c r="C6060" s="178" t="s">
        <v>8207</v>
      </c>
      <c r="D6060" s="178" t="s">
        <v>8237</v>
      </c>
      <c r="E6060" s="179">
        <v>41325</v>
      </c>
      <c r="F6060" s="180">
        <v>7000</v>
      </c>
      <c r="G6060" s="180">
        <v>0</v>
      </c>
      <c r="H6060" s="180">
        <v>0</v>
      </c>
      <c r="I6060" s="180">
        <f t="shared" si="188"/>
        <v>7000</v>
      </c>
      <c r="J6060" s="177" t="str">
        <f t="shared" si="189"/>
        <v>Date &gt; 1920</v>
      </c>
    </row>
    <row r="6061" spans="1:10" x14ac:dyDescent="0.3">
      <c r="A6061" s="178" t="s">
        <v>270</v>
      </c>
      <c r="B6061" s="178" t="s">
        <v>59</v>
      </c>
      <c r="C6061" s="178" t="s">
        <v>8207</v>
      </c>
      <c r="D6061" s="178" t="s">
        <v>8238</v>
      </c>
      <c r="E6061" s="179">
        <v>40228</v>
      </c>
      <c r="F6061" s="180">
        <v>0</v>
      </c>
      <c r="G6061" s="180">
        <v>2233</v>
      </c>
      <c r="H6061" s="180">
        <v>957</v>
      </c>
      <c r="I6061" s="180">
        <f t="shared" si="188"/>
        <v>3190</v>
      </c>
      <c r="J6061" s="177" t="str">
        <f t="shared" si="189"/>
        <v>Date &gt; 1920</v>
      </c>
    </row>
    <row r="6062" spans="1:10" x14ac:dyDescent="0.3">
      <c r="A6062" s="178" t="s">
        <v>270</v>
      </c>
      <c r="B6062" s="178" t="s">
        <v>59</v>
      </c>
      <c r="C6062" s="178" t="s">
        <v>8207</v>
      </c>
      <c r="D6062" s="178" t="s">
        <v>6375</v>
      </c>
      <c r="E6062" s="179">
        <v>40702</v>
      </c>
      <c r="F6062" s="180">
        <v>2398</v>
      </c>
      <c r="G6062" s="180">
        <v>0</v>
      </c>
      <c r="H6062" s="180">
        <v>126.74</v>
      </c>
      <c r="I6062" s="180">
        <f t="shared" si="188"/>
        <v>2524.7399999999998</v>
      </c>
      <c r="J6062" s="177" t="str">
        <f t="shared" si="189"/>
        <v>Date &gt; 1920</v>
      </c>
    </row>
    <row r="6063" spans="1:10" x14ac:dyDescent="0.3">
      <c r="A6063" s="178" t="s">
        <v>270</v>
      </c>
      <c r="B6063" s="178" t="s">
        <v>59</v>
      </c>
      <c r="C6063" s="178" t="s">
        <v>8207</v>
      </c>
      <c r="D6063" s="178" t="s">
        <v>6375</v>
      </c>
      <c r="E6063" s="179">
        <v>40802</v>
      </c>
      <c r="F6063" s="180">
        <v>6766</v>
      </c>
      <c r="G6063" s="180">
        <v>0</v>
      </c>
      <c r="H6063" s="180">
        <v>356.24</v>
      </c>
      <c r="I6063" s="180">
        <f t="shared" si="188"/>
        <v>7122.24</v>
      </c>
      <c r="J6063" s="177" t="str">
        <f t="shared" si="189"/>
        <v>Date &gt; 1920</v>
      </c>
    </row>
    <row r="6064" spans="1:10" x14ac:dyDescent="0.3">
      <c r="A6064" s="178" t="s">
        <v>270</v>
      </c>
      <c r="B6064" s="178" t="s">
        <v>59</v>
      </c>
      <c r="C6064" s="178" t="s">
        <v>8207</v>
      </c>
      <c r="D6064" s="178" t="s">
        <v>6375</v>
      </c>
      <c r="E6064" s="179">
        <v>40920</v>
      </c>
      <c r="F6064" s="180">
        <v>4674</v>
      </c>
      <c r="G6064" s="180">
        <v>0</v>
      </c>
      <c r="H6064" s="180">
        <v>245.52</v>
      </c>
      <c r="I6064" s="180">
        <f t="shared" si="188"/>
        <v>4919.5200000000004</v>
      </c>
      <c r="J6064" s="177" t="str">
        <f t="shared" si="189"/>
        <v>Date &gt; 1920</v>
      </c>
    </row>
    <row r="6065" spans="1:10" x14ac:dyDescent="0.3">
      <c r="A6065" s="178" t="s">
        <v>270</v>
      </c>
      <c r="B6065" s="178" t="s">
        <v>59</v>
      </c>
      <c r="C6065" s="178" t="s">
        <v>8207</v>
      </c>
      <c r="D6065" s="178" t="s">
        <v>6375</v>
      </c>
      <c r="E6065" s="179">
        <v>41033</v>
      </c>
      <c r="F6065" s="180">
        <v>1912</v>
      </c>
      <c r="G6065" s="180">
        <v>0</v>
      </c>
      <c r="H6065" s="180">
        <v>101.2</v>
      </c>
      <c r="I6065" s="180">
        <f t="shared" si="188"/>
        <v>2013.2</v>
      </c>
      <c r="J6065" s="177" t="str">
        <f t="shared" si="189"/>
        <v>Date &gt; 1920</v>
      </c>
    </row>
    <row r="6066" spans="1:10" x14ac:dyDescent="0.3">
      <c r="A6066" s="178" t="s">
        <v>270</v>
      </c>
      <c r="B6066" s="178" t="s">
        <v>59</v>
      </c>
      <c r="C6066" s="178" t="s">
        <v>8207</v>
      </c>
      <c r="D6066" s="178" t="s">
        <v>6375</v>
      </c>
      <c r="E6066" s="179">
        <v>41199</v>
      </c>
      <c r="F6066" s="180">
        <v>1913</v>
      </c>
      <c r="G6066" s="180">
        <v>0</v>
      </c>
      <c r="H6066" s="180">
        <v>100.57</v>
      </c>
      <c r="I6066" s="180">
        <f t="shared" si="188"/>
        <v>2013.57</v>
      </c>
      <c r="J6066" s="177" t="str">
        <f t="shared" si="189"/>
        <v>Date &gt; 1920</v>
      </c>
    </row>
    <row r="6067" spans="1:10" x14ac:dyDescent="0.3">
      <c r="A6067" s="178" t="s">
        <v>270</v>
      </c>
      <c r="B6067" s="178" t="s">
        <v>59</v>
      </c>
      <c r="C6067" s="178" t="s">
        <v>8207</v>
      </c>
      <c r="D6067" s="178" t="s">
        <v>6375</v>
      </c>
      <c r="E6067" s="179">
        <v>41389</v>
      </c>
      <c r="F6067" s="180">
        <v>3269</v>
      </c>
      <c r="G6067" s="180">
        <v>0</v>
      </c>
      <c r="H6067" s="180">
        <v>171.65</v>
      </c>
      <c r="I6067" s="180">
        <f t="shared" si="188"/>
        <v>3440.65</v>
      </c>
      <c r="J6067" s="177" t="str">
        <f t="shared" si="189"/>
        <v>Date &gt; 1920</v>
      </c>
    </row>
    <row r="6068" spans="1:10" x14ac:dyDescent="0.3">
      <c r="A6068" s="178" t="s">
        <v>270</v>
      </c>
      <c r="B6068" s="178" t="s">
        <v>59</v>
      </c>
      <c r="C6068" s="178" t="s">
        <v>8207</v>
      </c>
      <c r="D6068" s="178" t="s">
        <v>6375</v>
      </c>
      <c r="E6068" s="179">
        <v>41411</v>
      </c>
      <c r="F6068" s="180">
        <v>1398</v>
      </c>
      <c r="G6068" s="180">
        <v>0</v>
      </c>
      <c r="H6068" s="180">
        <v>74.14</v>
      </c>
      <c r="I6068" s="180">
        <f t="shared" si="188"/>
        <v>1472.14</v>
      </c>
      <c r="J6068" s="177" t="str">
        <f t="shared" si="189"/>
        <v>Date &gt; 1920</v>
      </c>
    </row>
    <row r="6069" spans="1:10" x14ac:dyDescent="0.3">
      <c r="A6069" s="178" t="s">
        <v>270</v>
      </c>
      <c r="B6069" s="178" t="s">
        <v>59</v>
      </c>
      <c r="C6069" s="178" t="s">
        <v>8207</v>
      </c>
      <c r="D6069" s="178" t="s">
        <v>6375</v>
      </c>
      <c r="E6069" s="179">
        <v>41450</v>
      </c>
      <c r="F6069" s="180">
        <v>6019</v>
      </c>
      <c r="G6069" s="180">
        <v>0</v>
      </c>
      <c r="H6069" s="180">
        <v>316.88</v>
      </c>
      <c r="I6069" s="180">
        <f t="shared" si="188"/>
        <v>6335.88</v>
      </c>
      <c r="J6069" s="177" t="str">
        <f t="shared" si="189"/>
        <v>Date &gt; 1920</v>
      </c>
    </row>
    <row r="6070" spans="1:10" x14ac:dyDescent="0.3">
      <c r="A6070" s="178" t="s">
        <v>270</v>
      </c>
      <c r="B6070" s="178" t="s">
        <v>59</v>
      </c>
      <c r="C6070" s="178" t="s">
        <v>8207</v>
      </c>
      <c r="D6070" s="178" t="s">
        <v>6375</v>
      </c>
      <c r="E6070" s="179">
        <v>41493</v>
      </c>
      <c r="F6070" s="180">
        <v>2697</v>
      </c>
      <c r="G6070" s="180">
        <v>0</v>
      </c>
      <c r="H6070" s="180">
        <v>141.28</v>
      </c>
      <c r="I6070" s="180">
        <f t="shared" si="188"/>
        <v>2838.28</v>
      </c>
      <c r="J6070" s="177" t="str">
        <f t="shared" si="189"/>
        <v>Date &gt; 1920</v>
      </c>
    </row>
    <row r="6071" spans="1:10" x14ac:dyDescent="0.3">
      <c r="A6071" s="178" t="s">
        <v>270</v>
      </c>
      <c r="B6071" s="178" t="s">
        <v>59</v>
      </c>
      <c r="C6071" s="178" t="s">
        <v>8207</v>
      </c>
      <c r="D6071" s="178" t="s">
        <v>6375</v>
      </c>
      <c r="E6071" s="179">
        <v>41578</v>
      </c>
      <c r="F6071" s="180">
        <v>7659</v>
      </c>
      <c r="G6071" s="180">
        <v>0</v>
      </c>
      <c r="H6071" s="180">
        <v>403.19</v>
      </c>
      <c r="I6071" s="180">
        <f t="shared" si="188"/>
        <v>8062.19</v>
      </c>
      <c r="J6071" s="177" t="str">
        <f t="shared" si="189"/>
        <v>Date &gt; 1920</v>
      </c>
    </row>
    <row r="6072" spans="1:10" x14ac:dyDescent="0.3">
      <c r="A6072" s="178" t="s">
        <v>270</v>
      </c>
      <c r="B6072" s="178" t="s">
        <v>59</v>
      </c>
      <c r="C6072" s="178" t="s">
        <v>8207</v>
      </c>
      <c r="D6072" s="178" t="s">
        <v>6375</v>
      </c>
      <c r="E6072" s="179">
        <v>41611</v>
      </c>
      <c r="F6072" s="180">
        <v>12483</v>
      </c>
      <c r="G6072" s="180">
        <v>0</v>
      </c>
      <c r="H6072" s="180">
        <v>656.93</v>
      </c>
      <c r="I6072" s="180">
        <f t="shared" si="188"/>
        <v>13139.93</v>
      </c>
      <c r="J6072" s="177" t="str">
        <f t="shared" si="189"/>
        <v>Date &gt; 1920</v>
      </c>
    </row>
    <row r="6073" spans="1:10" x14ac:dyDescent="0.3">
      <c r="A6073" s="178" t="s">
        <v>270</v>
      </c>
      <c r="B6073" s="178" t="s">
        <v>59</v>
      </c>
      <c r="C6073" s="178" t="s">
        <v>8207</v>
      </c>
      <c r="D6073" s="178" t="s">
        <v>6375</v>
      </c>
      <c r="E6073" s="179">
        <v>41649</v>
      </c>
      <c r="F6073" s="180">
        <v>5491</v>
      </c>
      <c r="G6073" s="180">
        <v>0</v>
      </c>
      <c r="H6073" s="180">
        <v>289.62</v>
      </c>
      <c r="I6073" s="180">
        <f t="shared" si="188"/>
        <v>5780.62</v>
      </c>
      <c r="J6073" s="177" t="str">
        <f t="shared" si="189"/>
        <v>Date &gt; 1920</v>
      </c>
    </row>
    <row r="6074" spans="1:10" x14ac:dyDescent="0.3">
      <c r="A6074" s="178" t="s">
        <v>270</v>
      </c>
      <c r="B6074" s="178" t="s">
        <v>59</v>
      </c>
      <c r="C6074" s="178" t="s">
        <v>8207</v>
      </c>
      <c r="D6074" s="178" t="s">
        <v>6375</v>
      </c>
      <c r="E6074" s="179">
        <v>41773</v>
      </c>
      <c r="F6074" s="180">
        <v>1228</v>
      </c>
      <c r="G6074" s="180">
        <v>0</v>
      </c>
      <c r="H6074" s="180">
        <v>64.010000000000005</v>
      </c>
      <c r="I6074" s="180">
        <f t="shared" si="188"/>
        <v>1292.01</v>
      </c>
      <c r="J6074" s="177" t="str">
        <f t="shared" si="189"/>
        <v>Date &gt; 1920</v>
      </c>
    </row>
    <row r="6075" spans="1:10" x14ac:dyDescent="0.3">
      <c r="A6075" s="178" t="s">
        <v>270</v>
      </c>
      <c r="B6075" s="178" t="s">
        <v>59</v>
      </c>
      <c r="C6075" s="178" t="s">
        <v>8207</v>
      </c>
      <c r="D6075" s="178" t="s">
        <v>6375</v>
      </c>
      <c r="E6075" s="179">
        <v>41859</v>
      </c>
      <c r="F6075" s="180">
        <v>1524</v>
      </c>
      <c r="G6075" s="180">
        <v>0</v>
      </c>
      <c r="H6075" s="180">
        <v>80.760000000000005</v>
      </c>
      <c r="I6075" s="180">
        <f t="shared" si="188"/>
        <v>1604.76</v>
      </c>
      <c r="J6075" s="177" t="str">
        <f t="shared" si="189"/>
        <v>Date &gt; 1920</v>
      </c>
    </row>
    <row r="6076" spans="1:10" x14ac:dyDescent="0.3">
      <c r="A6076" s="178" t="s">
        <v>270</v>
      </c>
      <c r="B6076" s="178" t="s">
        <v>59</v>
      </c>
      <c r="C6076" s="178" t="s">
        <v>8207</v>
      </c>
      <c r="D6076" s="178" t="s">
        <v>6375</v>
      </c>
      <c r="E6076" s="179">
        <v>41893</v>
      </c>
      <c r="F6076" s="180">
        <v>3069</v>
      </c>
      <c r="G6076" s="180">
        <v>0</v>
      </c>
      <c r="H6076" s="180">
        <v>233.63</v>
      </c>
      <c r="I6076" s="180">
        <f t="shared" si="188"/>
        <v>3302.63</v>
      </c>
      <c r="J6076" s="177" t="str">
        <f t="shared" si="189"/>
        <v>Date &gt; 1920</v>
      </c>
    </row>
    <row r="6077" spans="1:10" x14ac:dyDescent="0.3">
      <c r="A6077" s="178" t="s">
        <v>270</v>
      </c>
      <c r="B6077" s="178" t="s">
        <v>59</v>
      </c>
      <c r="C6077" s="178" t="s">
        <v>8207</v>
      </c>
      <c r="D6077" s="178" t="s">
        <v>6375</v>
      </c>
      <c r="E6077" s="179">
        <v>42226</v>
      </c>
      <c r="F6077" s="180">
        <v>6939</v>
      </c>
      <c r="G6077" s="180">
        <v>0</v>
      </c>
      <c r="H6077" s="180">
        <v>292.64</v>
      </c>
      <c r="I6077" s="180">
        <f t="shared" si="188"/>
        <v>7231.64</v>
      </c>
      <c r="J6077" s="177" t="str">
        <f t="shared" si="189"/>
        <v>Date &gt; 1920</v>
      </c>
    </row>
    <row r="6078" spans="1:10" x14ac:dyDescent="0.3">
      <c r="A6078" s="178" t="s">
        <v>270</v>
      </c>
      <c r="B6078" s="178" t="s">
        <v>59</v>
      </c>
      <c r="C6078" s="178" t="s">
        <v>8207</v>
      </c>
      <c r="D6078" s="178" t="s">
        <v>6372</v>
      </c>
      <c r="E6078" s="179">
        <v>41101</v>
      </c>
      <c r="F6078" s="180">
        <v>0</v>
      </c>
      <c r="G6078" s="180">
        <v>4200</v>
      </c>
      <c r="H6078" s="180">
        <v>1800</v>
      </c>
      <c r="I6078" s="180">
        <f t="shared" si="188"/>
        <v>6000</v>
      </c>
      <c r="J6078" s="177" t="str">
        <f t="shared" si="189"/>
        <v>Date &gt; 1920</v>
      </c>
    </row>
    <row r="6079" spans="1:10" x14ac:dyDescent="0.3">
      <c r="A6079" s="178" t="s">
        <v>270</v>
      </c>
      <c r="B6079" s="178" t="s">
        <v>59</v>
      </c>
      <c r="C6079" s="178" t="s">
        <v>8207</v>
      </c>
      <c r="D6079" s="178" t="s">
        <v>8239</v>
      </c>
      <c r="E6079" s="179">
        <v>40403</v>
      </c>
      <c r="F6079" s="180">
        <v>0</v>
      </c>
      <c r="G6079" s="180">
        <v>7000</v>
      </c>
      <c r="H6079" s="180">
        <v>3000</v>
      </c>
      <c r="I6079" s="180">
        <f t="shared" si="188"/>
        <v>10000</v>
      </c>
      <c r="J6079" s="177" t="str">
        <f t="shared" si="189"/>
        <v>Date &gt; 1920</v>
      </c>
    </row>
    <row r="6080" spans="1:10" x14ac:dyDescent="0.3">
      <c r="A6080" s="178" t="s">
        <v>270</v>
      </c>
      <c r="B6080" s="178" t="s">
        <v>59</v>
      </c>
      <c r="C6080" s="178" t="s">
        <v>8207</v>
      </c>
      <c r="D6080" s="178" t="s">
        <v>8240</v>
      </c>
      <c r="E6080" s="179">
        <v>41116</v>
      </c>
      <c r="F6080" s="180">
        <v>0</v>
      </c>
      <c r="G6080" s="180">
        <v>20883.45</v>
      </c>
      <c r="H6080" s="180">
        <v>10441.719999999999</v>
      </c>
      <c r="I6080" s="180">
        <f t="shared" si="188"/>
        <v>31325.17</v>
      </c>
      <c r="J6080" s="177" t="str">
        <f t="shared" si="189"/>
        <v>Date &gt; 1920</v>
      </c>
    </row>
    <row r="6081" spans="1:10" x14ac:dyDescent="0.3">
      <c r="A6081" s="178" t="s">
        <v>270</v>
      </c>
      <c r="B6081" s="178" t="s">
        <v>59</v>
      </c>
      <c r="C6081" s="178" t="s">
        <v>8207</v>
      </c>
      <c r="D6081" s="178" t="s">
        <v>8240</v>
      </c>
      <c r="E6081" s="179">
        <v>41146</v>
      </c>
      <c r="F6081" s="180">
        <v>0</v>
      </c>
      <c r="G6081" s="180">
        <v>6653.88</v>
      </c>
      <c r="H6081" s="180">
        <v>3326.94</v>
      </c>
      <c r="I6081" s="180">
        <f t="shared" si="188"/>
        <v>9980.82</v>
      </c>
      <c r="J6081" s="177" t="str">
        <f t="shared" si="189"/>
        <v>Date &gt; 1920</v>
      </c>
    </row>
    <row r="6082" spans="1:10" x14ac:dyDescent="0.3">
      <c r="A6082" s="178" t="s">
        <v>270</v>
      </c>
      <c r="B6082" s="178" t="s">
        <v>59</v>
      </c>
      <c r="C6082" s="178" t="s">
        <v>8207</v>
      </c>
      <c r="D6082" s="178" t="s">
        <v>8240</v>
      </c>
      <c r="E6082" s="179">
        <v>41208</v>
      </c>
      <c r="F6082" s="180">
        <v>0</v>
      </c>
      <c r="G6082" s="180">
        <v>551.15</v>
      </c>
      <c r="H6082" s="180">
        <v>275.58</v>
      </c>
      <c r="I6082" s="180">
        <f t="shared" si="188"/>
        <v>826.73</v>
      </c>
      <c r="J6082" s="177" t="str">
        <f t="shared" si="189"/>
        <v>Date &gt; 1920</v>
      </c>
    </row>
    <row r="6083" spans="1:10" x14ac:dyDescent="0.3">
      <c r="A6083" s="178" t="s">
        <v>270</v>
      </c>
      <c r="B6083" s="178" t="s">
        <v>59</v>
      </c>
      <c r="C6083" s="178" t="s">
        <v>8207</v>
      </c>
      <c r="D6083" s="178" t="s">
        <v>8241</v>
      </c>
      <c r="E6083" s="179">
        <v>41250</v>
      </c>
      <c r="F6083" s="180">
        <v>31725</v>
      </c>
      <c r="G6083" s="180">
        <v>0</v>
      </c>
      <c r="H6083" s="180">
        <v>3525.61</v>
      </c>
      <c r="I6083" s="180">
        <f t="shared" si="188"/>
        <v>35250.61</v>
      </c>
      <c r="J6083" s="177" t="str">
        <f t="shared" si="189"/>
        <v>Date &gt; 1920</v>
      </c>
    </row>
    <row r="6084" spans="1:10" x14ac:dyDescent="0.3">
      <c r="A6084" s="178" t="s">
        <v>270</v>
      </c>
      <c r="B6084" s="178" t="s">
        <v>59</v>
      </c>
      <c r="C6084" s="178" t="s">
        <v>8207</v>
      </c>
      <c r="D6084" s="178" t="s">
        <v>8241</v>
      </c>
      <c r="E6084" s="179">
        <v>41299</v>
      </c>
      <c r="F6084" s="180">
        <v>48386</v>
      </c>
      <c r="G6084" s="180">
        <v>0</v>
      </c>
      <c r="H6084" s="180">
        <v>5376.65</v>
      </c>
      <c r="I6084" s="180">
        <f t="shared" si="188"/>
        <v>53762.65</v>
      </c>
      <c r="J6084" s="177" t="str">
        <f t="shared" si="189"/>
        <v>Date &gt; 1920</v>
      </c>
    </row>
    <row r="6085" spans="1:10" x14ac:dyDescent="0.3">
      <c r="A6085" s="178" t="s">
        <v>270</v>
      </c>
      <c r="B6085" s="178" t="s">
        <v>59</v>
      </c>
      <c r="C6085" s="178" t="s">
        <v>8207</v>
      </c>
      <c r="D6085" s="178" t="s">
        <v>8241</v>
      </c>
      <c r="E6085" s="179">
        <v>41325</v>
      </c>
      <c r="F6085" s="180">
        <v>28138</v>
      </c>
      <c r="G6085" s="180">
        <v>0</v>
      </c>
      <c r="H6085" s="180">
        <v>3126.82</v>
      </c>
      <c r="I6085" s="180">
        <f t="shared" ref="I6085:I6148" si="190">SUM(F6085:H6085)</f>
        <v>31264.82</v>
      </c>
      <c r="J6085" s="177" t="str">
        <f t="shared" ref="J6085:J6148" si="191">IF(OR(YEAR(E6085)&gt; 1920, ISBLANK(E6085)), "Date &gt; 1920", "Sketchy date")</f>
        <v>Date &gt; 1920</v>
      </c>
    </row>
    <row r="6086" spans="1:10" x14ac:dyDescent="0.3">
      <c r="A6086" s="178" t="s">
        <v>270</v>
      </c>
      <c r="B6086" s="178" t="s">
        <v>59</v>
      </c>
      <c r="C6086" s="178" t="s">
        <v>8207</v>
      </c>
      <c r="D6086" s="178" t="s">
        <v>8241</v>
      </c>
      <c r="E6086" s="179">
        <v>41365</v>
      </c>
      <c r="F6086" s="180">
        <v>7714</v>
      </c>
      <c r="G6086" s="180">
        <v>0</v>
      </c>
      <c r="H6086" s="180">
        <v>857.56</v>
      </c>
      <c r="I6086" s="180">
        <f t="shared" si="190"/>
        <v>8571.56</v>
      </c>
      <c r="J6086" s="177" t="str">
        <f t="shared" si="191"/>
        <v>Date &gt; 1920</v>
      </c>
    </row>
    <row r="6087" spans="1:10" x14ac:dyDescent="0.3">
      <c r="A6087" s="178" t="s">
        <v>270</v>
      </c>
      <c r="B6087" s="178" t="s">
        <v>59</v>
      </c>
      <c r="C6087" s="178" t="s">
        <v>8207</v>
      </c>
      <c r="D6087" s="178" t="s">
        <v>8241</v>
      </c>
      <c r="E6087" s="179">
        <v>41389</v>
      </c>
      <c r="F6087" s="180">
        <v>1965</v>
      </c>
      <c r="G6087" s="180">
        <v>0</v>
      </c>
      <c r="H6087" s="180">
        <v>217.53</v>
      </c>
      <c r="I6087" s="180">
        <f t="shared" si="190"/>
        <v>2182.5300000000002</v>
      </c>
      <c r="J6087" s="177" t="str">
        <f t="shared" si="191"/>
        <v>Date &gt; 1920</v>
      </c>
    </row>
    <row r="6088" spans="1:10" x14ac:dyDescent="0.3">
      <c r="A6088" s="178" t="s">
        <v>270</v>
      </c>
      <c r="B6088" s="178" t="s">
        <v>59</v>
      </c>
      <c r="C6088" s="178" t="s">
        <v>8207</v>
      </c>
      <c r="D6088" s="178" t="s">
        <v>8241</v>
      </c>
      <c r="E6088" s="179">
        <v>41411</v>
      </c>
      <c r="F6088" s="180">
        <v>8565</v>
      </c>
      <c r="G6088" s="180">
        <v>0</v>
      </c>
      <c r="H6088" s="180">
        <v>951.53</v>
      </c>
      <c r="I6088" s="180">
        <f t="shared" si="190"/>
        <v>9516.5300000000007</v>
      </c>
      <c r="J6088" s="177" t="str">
        <f t="shared" si="191"/>
        <v>Date &gt; 1920</v>
      </c>
    </row>
    <row r="6089" spans="1:10" x14ac:dyDescent="0.3">
      <c r="A6089" s="178" t="s">
        <v>270</v>
      </c>
      <c r="B6089" s="178" t="s">
        <v>59</v>
      </c>
      <c r="C6089" s="178" t="s">
        <v>8207</v>
      </c>
      <c r="D6089" s="178" t="s">
        <v>8241</v>
      </c>
      <c r="E6089" s="179">
        <v>41450</v>
      </c>
      <c r="F6089" s="180">
        <v>11123</v>
      </c>
      <c r="G6089" s="180">
        <v>0</v>
      </c>
      <c r="H6089" s="180">
        <v>1235.8900000000001</v>
      </c>
      <c r="I6089" s="180">
        <f t="shared" si="190"/>
        <v>12358.89</v>
      </c>
      <c r="J6089" s="177" t="str">
        <f t="shared" si="191"/>
        <v>Date &gt; 1920</v>
      </c>
    </row>
    <row r="6090" spans="1:10" x14ac:dyDescent="0.3">
      <c r="A6090" s="178" t="s">
        <v>270</v>
      </c>
      <c r="B6090" s="178" t="s">
        <v>59</v>
      </c>
      <c r="C6090" s="178" t="s">
        <v>8207</v>
      </c>
      <c r="D6090" s="178" t="s">
        <v>8241</v>
      </c>
      <c r="E6090" s="179">
        <v>41493</v>
      </c>
      <c r="F6090" s="180">
        <v>8369</v>
      </c>
      <c r="G6090" s="180">
        <v>0</v>
      </c>
      <c r="H6090" s="180">
        <v>929.76</v>
      </c>
      <c r="I6090" s="180">
        <f t="shared" si="190"/>
        <v>9298.76</v>
      </c>
      <c r="J6090" s="177" t="str">
        <f t="shared" si="191"/>
        <v>Date &gt; 1920</v>
      </c>
    </row>
    <row r="6091" spans="1:10" x14ac:dyDescent="0.3">
      <c r="A6091" s="178" t="s">
        <v>270</v>
      </c>
      <c r="B6091" s="178" t="s">
        <v>59</v>
      </c>
      <c r="C6091" s="178" t="s">
        <v>8207</v>
      </c>
      <c r="D6091" s="178" t="s">
        <v>8241</v>
      </c>
      <c r="E6091" s="179">
        <v>41562</v>
      </c>
      <c r="F6091" s="180">
        <v>6310</v>
      </c>
      <c r="G6091" s="180">
        <v>0</v>
      </c>
      <c r="H6091" s="180">
        <v>700.91</v>
      </c>
      <c r="I6091" s="180">
        <f t="shared" si="190"/>
        <v>7010.91</v>
      </c>
      <c r="J6091" s="177" t="str">
        <f t="shared" si="191"/>
        <v>Date &gt; 1920</v>
      </c>
    </row>
    <row r="6092" spans="1:10" x14ac:dyDescent="0.3">
      <c r="A6092" s="178" t="s">
        <v>270</v>
      </c>
      <c r="B6092" s="178" t="s">
        <v>59</v>
      </c>
      <c r="C6092" s="178" t="s">
        <v>8207</v>
      </c>
      <c r="D6092" s="178" t="s">
        <v>8241</v>
      </c>
      <c r="E6092" s="179">
        <v>41578</v>
      </c>
      <c r="F6092" s="180">
        <v>5014</v>
      </c>
      <c r="G6092" s="180">
        <v>0</v>
      </c>
      <c r="H6092" s="180">
        <v>557.36</v>
      </c>
      <c r="I6092" s="180">
        <f t="shared" si="190"/>
        <v>5571.36</v>
      </c>
      <c r="J6092" s="177" t="str">
        <f t="shared" si="191"/>
        <v>Date &gt; 1920</v>
      </c>
    </row>
    <row r="6093" spans="1:10" x14ac:dyDescent="0.3">
      <c r="A6093" s="178" t="s">
        <v>270</v>
      </c>
      <c r="B6093" s="178" t="s">
        <v>59</v>
      </c>
      <c r="C6093" s="178" t="s">
        <v>8207</v>
      </c>
      <c r="D6093" s="178" t="s">
        <v>8241</v>
      </c>
      <c r="E6093" s="179">
        <v>41611</v>
      </c>
      <c r="F6093" s="180">
        <v>3804</v>
      </c>
      <c r="G6093" s="180">
        <v>0</v>
      </c>
      <c r="H6093" s="180">
        <v>422.42</v>
      </c>
      <c r="I6093" s="180">
        <f t="shared" si="190"/>
        <v>4226.42</v>
      </c>
      <c r="J6093" s="177" t="str">
        <f t="shared" si="191"/>
        <v>Date &gt; 1920</v>
      </c>
    </row>
    <row r="6094" spans="1:10" x14ac:dyDescent="0.3">
      <c r="A6094" s="178" t="s">
        <v>270</v>
      </c>
      <c r="B6094" s="178" t="s">
        <v>59</v>
      </c>
      <c r="C6094" s="178" t="s">
        <v>8207</v>
      </c>
      <c r="D6094" s="178" t="s">
        <v>8241</v>
      </c>
      <c r="E6094" s="179">
        <v>41649</v>
      </c>
      <c r="F6094" s="180">
        <v>7566</v>
      </c>
      <c r="G6094" s="180">
        <v>0</v>
      </c>
      <c r="H6094" s="180">
        <v>841.17</v>
      </c>
      <c r="I6094" s="180">
        <f t="shared" si="190"/>
        <v>8407.17</v>
      </c>
      <c r="J6094" s="177" t="str">
        <f t="shared" si="191"/>
        <v>Date &gt; 1920</v>
      </c>
    </row>
    <row r="6095" spans="1:10" x14ac:dyDescent="0.3">
      <c r="A6095" s="178" t="s">
        <v>270</v>
      </c>
      <c r="B6095" s="178" t="s">
        <v>59</v>
      </c>
      <c r="C6095" s="178" t="s">
        <v>8207</v>
      </c>
      <c r="D6095" s="178" t="s">
        <v>8241</v>
      </c>
      <c r="E6095" s="179">
        <v>41689</v>
      </c>
      <c r="F6095" s="180">
        <v>13828</v>
      </c>
      <c r="G6095" s="180">
        <v>0</v>
      </c>
      <c r="H6095" s="180">
        <v>1536.89</v>
      </c>
      <c r="I6095" s="180">
        <f t="shared" si="190"/>
        <v>15364.89</v>
      </c>
      <c r="J6095" s="177" t="str">
        <f t="shared" si="191"/>
        <v>Date &gt; 1920</v>
      </c>
    </row>
    <row r="6096" spans="1:10" x14ac:dyDescent="0.3">
      <c r="A6096" s="178" t="s">
        <v>270</v>
      </c>
      <c r="B6096" s="178" t="s">
        <v>59</v>
      </c>
      <c r="C6096" s="178" t="s">
        <v>8207</v>
      </c>
      <c r="D6096" s="178" t="s">
        <v>8241</v>
      </c>
      <c r="E6096" s="179">
        <v>41730</v>
      </c>
      <c r="F6096" s="180">
        <v>3454</v>
      </c>
      <c r="G6096" s="180">
        <v>0</v>
      </c>
      <c r="H6096" s="180">
        <v>383.49</v>
      </c>
      <c r="I6096" s="180">
        <f t="shared" si="190"/>
        <v>3837.49</v>
      </c>
      <c r="J6096" s="177" t="str">
        <f t="shared" si="191"/>
        <v>Date &gt; 1920</v>
      </c>
    </row>
    <row r="6097" spans="1:10" x14ac:dyDescent="0.3">
      <c r="A6097" s="178" t="s">
        <v>270</v>
      </c>
      <c r="B6097" s="178" t="s">
        <v>59</v>
      </c>
      <c r="C6097" s="178" t="s">
        <v>8207</v>
      </c>
      <c r="D6097" s="178" t="s">
        <v>8241</v>
      </c>
      <c r="E6097" s="179">
        <v>41773</v>
      </c>
      <c r="F6097" s="180">
        <v>3130</v>
      </c>
      <c r="G6097" s="180">
        <v>0</v>
      </c>
      <c r="H6097" s="180">
        <v>402.07</v>
      </c>
      <c r="I6097" s="180">
        <f t="shared" si="190"/>
        <v>3532.07</v>
      </c>
      <c r="J6097" s="177" t="str">
        <f t="shared" si="191"/>
        <v>Date &gt; 1920</v>
      </c>
    </row>
    <row r="6098" spans="1:10" x14ac:dyDescent="0.3">
      <c r="A6098" s="178" t="s">
        <v>270</v>
      </c>
      <c r="B6098" s="178" t="s">
        <v>59</v>
      </c>
      <c r="C6098" s="178" t="s">
        <v>8207</v>
      </c>
      <c r="D6098" s="178" t="s">
        <v>8241</v>
      </c>
      <c r="E6098" s="179">
        <v>42226</v>
      </c>
      <c r="F6098" s="180">
        <v>21011</v>
      </c>
      <c r="G6098" s="180">
        <v>0</v>
      </c>
      <c r="H6098" s="180">
        <v>2280.34</v>
      </c>
      <c r="I6098" s="180">
        <f t="shared" si="190"/>
        <v>23291.34</v>
      </c>
      <c r="J6098" s="177" t="str">
        <f t="shared" si="191"/>
        <v>Date &gt; 1920</v>
      </c>
    </row>
    <row r="6099" spans="1:10" x14ac:dyDescent="0.3">
      <c r="A6099" s="178" t="s">
        <v>270</v>
      </c>
      <c r="B6099" s="178" t="s">
        <v>59</v>
      </c>
      <c r="C6099" s="178" t="s">
        <v>8207</v>
      </c>
      <c r="D6099" s="178" t="s">
        <v>8242</v>
      </c>
      <c r="E6099" s="179">
        <v>42027</v>
      </c>
      <c r="F6099" s="180">
        <v>28863</v>
      </c>
      <c r="G6099" s="180">
        <v>2308.2800000000002</v>
      </c>
      <c r="H6099" s="180">
        <v>7543.34</v>
      </c>
      <c r="I6099" s="180">
        <f t="shared" si="190"/>
        <v>38714.619999999995</v>
      </c>
      <c r="J6099" s="177" t="str">
        <f t="shared" si="191"/>
        <v>Date &gt; 1920</v>
      </c>
    </row>
    <row r="6100" spans="1:10" x14ac:dyDescent="0.3">
      <c r="A6100" s="178" t="s">
        <v>270</v>
      </c>
      <c r="B6100" s="178" t="s">
        <v>59</v>
      </c>
      <c r="C6100" s="178" t="s">
        <v>8207</v>
      </c>
      <c r="D6100" s="178" t="s">
        <v>8242</v>
      </c>
      <c r="E6100" s="179">
        <v>42027</v>
      </c>
      <c r="F6100" s="180">
        <v>1797</v>
      </c>
      <c r="G6100" s="180">
        <v>143.78</v>
      </c>
      <c r="H6100" s="180">
        <v>470.57</v>
      </c>
      <c r="I6100" s="180">
        <f t="shared" si="190"/>
        <v>2411.35</v>
      </c>
      <c r="J6100" s="177" t="str">
        <f t="shared" si="191"/>
        <v>Date &gt; 1920</v>
      </c>
    </row>
    <row r="6101" spans="1:10" x14ac:dyDescent="0.3">
      <c r="A6101" s="178" t="s">
        <v>270</v>
      </c>
      <c r="B6101" s="178" t="s">
        <v>59</v>
      </c>
      <c r="C6101" s="178" t="s">
        <v>8207</v>
      </c>
      <c r="D6101" s="178" t="s">
        <v>8242</v>
      </c>
      <c r="E6101" s="179">
        <v>42039</v>
      </c>
      <c r="F6101" s="180">
        <v>13458</v>
      </c>
      <c r="G6101" s="180">
        <v>1076.22</v>
      </c>
      <c r="H6101" s="180">
        <v>3516.16</v>
      </c>
      <c r="I6101" s="180">
        <f t="shared" si="190"/>
        <v>18050.379999999997</v>
      </c>
      <c r="J6101" s="177" t="str">
        <f t="shared" si="191"/>
        <v>Date &gt; 1920</v>
      </c>
    </row>
    <row r="6102" spans="1:10" x14ac:dyDescent="0.3">
      <c r="A6102" s="178" t="s">
        <v>270</v>
      </c>
      <c r="B6102" s="178" t="s">
        <v>59</v>
      </c>
      <c r="C6102" s="178" t="s">
        <v>8207</v>
      </c>
      <c r="D6102" s="178" t="s">
        <v>8242</v>
      </c>
      <c r="E6102" s="179">
        <v>42075</v>
      </c>
      <c r="F6102" s="180">
        <v>18609</v>
      </c>
      <c r="G6102" s="180">
        <v>1309.22</v>
      </c>
      <c r="H6102" s="180">
        <v>3355.47</v>
      </c>
      <c r="I6102" s="180">
        <f t="shared" si="190"/>
        <v>23273.690000000002</v>
      </c>
      <c r="J6102" s="177" t="str">
        <f t="shared" si="191"/>
        <v>Date &gt; 1920</v>
      </c>
    </row>
    <row r="6103" spans="1:10" x14ac:dyDescent="0.3">
      <c r="A6103" s="178" t="s">
        <v>270</v>
      </c>
      <c r="B6103" s="178" t="s">
        <v>59</v>
      </c>
      <c r="C6103" s="178" t="s">
        <v>8207</v>
      </c>
      <c r="D6103" s="178" t="s">
        <v>8242</v>
      </c>
      <c r="E6103" s="179">
        <v>42130</v>
      </c>
      <c r="F6103" s="180">
        <v>1966</v>
      </c>
      <c r="G6103" s="180">
        <v>157.22999999999999</v>
      </c>
      <c r="H6103" s="180">
        <v>513.95000000000005</v>
      </c>
      <c r="I6103" s="180">
        <f t="shared" si="190"/>
        <v>2637.1800000000003</v>
      </c>
      <c r="J6103" s="177" t="str">
        <f t="shared" si="191"/>
        <v>Date &gt; 1920</v>
      </c>
    </row>
    <row r="6104" spans="1:10" x14ac:dyDescent="0.3">
      <c r="A6104" s="178" t="s">
        <v>270</v>
      </c>
      <c r="B6104" s="178" t="s">
        <v>59</v>
      </c>
      <c r="C6104" s="178" t="s">
        <v>8207</v>
      </c>
      <c r="D6104" s="178" t="s">
        <v>8242</v>
      </c>
      <c r="E6104" s="179">
        <v>42404</v>
      </c>
      <c r="F6104" s="180">
        <v>35433</v>
      </c>
      <c r="G6104" s="180">
        <v>2833.58</v>
      </c>
      <c r="H6104" s="180">
        <v>5136.55</v>
      </c>
      <c r="I6104" s="180">
        <f t="shared" si="190"/>
        <v>43403.130000000005</v>
      </c>
      <c r="J6104" s="177" t="str">
        <f t="shared" si="191"/>
        <v>Date &gt; 1920</v>
      </c>
    </row>
    <row r="6105" spans="1:10" x14ac:dyDescent="0.3">
      <c r="A6105" s="178" t="s">
        <v>270</v>
      </c>
      <c r="B6105" s="178" t="s">
        <v>59</v>
      </c>
      <c r="C6105" s="178" t="s">
        <v>8207</v>
      </c>
      <c r="D6105" s="178" t="s">
        <v>8242</v>
      </c>
      <c r="E6105" s="179">
        <v>42461</v>
      </c>
      <c r="F6105" s="180">
        <v>319439</v>
      </c>
      <c r="G6105" s="180">
        <v>25964.1</v>
      </c>
      <c r="H6105" s="180">
        <v>19832.54</v>
      </c>
      <c r="I6105" s="180">
        <f t="shared" si="190"/>
        <v>365235.63999999996</v>
      </c>
      <c r="J6105" s="177" t="str">
        <f t="shared" si="191"/>
        <v>Date &gt; 1920</v>
      </c>
    </row>
    <row r="6106" spans="1:10" x14ac:dyDescent="0.3">
      <c r="A6106" s="178" t="s">
        <v>270</v>
      </c>
      <c r="B6106" s="178" t="s">
        <v>59</v>
      </c>
      <c r="C6106" s="178" t="s">
        <v>8207</v>
      </c>
      <c r="D6106" s="178" t="s">
        <v>8242</v>
      </c>
      <c r="E6106" s="179">
        <v>42962</v>
      </c>
      <c r="F6106" s="180">
        <v>20000</v>
      </c>
      <c r="G6106" s="180">
        <v>2770.07</v>
      </c>
      <c r="H6106" s="180">
        <v>3250.48</v>
      </c>
      <c r="I6106" s="180">
        <f t="shared" si="190"/>
        <v>26020.55</v>
      </c>
      <c r="J6106" s="177" t="str">
        <f t="shared" si="191"/>
        <v>Date &gt; 1920</v>
      </c>
    </row>
    <row r="6107" spans="1:10" x14ac:dyDescent="0.3">
      <c r="A6107" s="178" t="s">
        <v>270</v>
      </c>
      <c r="B6107" s="178" t="s">
        <v>59</v>
      </c>
      <c r="C6107" s="178" t="s">
        <v>8207</v>
      </c>
      <c r="D6107" s="178" t="s">
        <v>8242</v>
      </c>
      <c r="E6107" s="179">
        <v>43132</v>
      </c>
      <c r="F6107" s="180">
        <v>15644</v>
      </c>
      <c r="G6107" s="180">
        <v>-295.22000000000003</v>
      </c>
      <c r="H6107" s="180">
        <v>3980.23</v>
      </c>
      <c r="I6107" s="180">
        <f t="shared" si="190"/>
        <v>19329.010000000002</v>
      </c>
      <c r="J6107" s="177" t="str">
        <f t="shared" si="191"/>
        <v>Date &gt; 1920</v>
      </c>
    </row>
    <row r="6108" spans="1:10" x14ac:dyDescent="0.3">
      <c r="A6108" s="178" t="s">
        <v>270</v>
      </c>
      <c r="B6108" s="178" t="s">
        <v>59</v>
      </c>
      <c r="C6108" s="178" t="s">
        <v>8207</v>
      </c>
      <c r="D6108" s="178" t="s">
        <v>8243</v>
      </c>
      <c r="E6108" s="179">
        <v>42068</v>
      </c>
      <c r="F6108" s="180">
        <v>0</v>
      </c>
      <c r="G6108" s="180">
        <v>51895.65</v>
      </c>
      <c r="H6108" s="180">
        <v>12973.91</v>
      </c>
      <c r="I6108" s="180">
        <f t="shared" si="190"/>
        <v>64869.56</v>
      </c>
      <c r="J6108" s="177" t="str">
        <f t="shared" si="191"/>
        <v>Date &gt; 1920</v>
      </c>
    </row>
    <row r="6109" spans="1:10" x14ac:dyDescent="0.3">
      <c r="A6109" s="178" t="s">
        <v>270</v>
      </c>
      <c r="B6109" s="178" t="s">
        <v>59</v>
      </c>
      <c r="C6109" s="178" t="s">
        <v>8207</v>
      </c>
      <c r="D6109" s="178" t="s">
        <v>8243</v>
      </c>
      <c r="E6109" s="179">
        <v>42667</v>
      </c>
      <c r="F6109" s="180">
        <v>0</v>
      </c>
      <c r="G6109" s="180">
        <v>2731.35</v>
      </c>
      <c r="H6109" s="180">
        <v>682.84</v>
      </c>
      <c r="I6109" s="180">
        <f t="shared" si="190"/>
        <v>3414.19</v>
      </c>
      <c r="J6109" s="177" t="str">
        <f t="shared" si="191"/>
        <v>Date &gt; 1920</v>
      </c>
    </row>
    <row r="6110" spans="1:10" x14ac:dyDescent="0.3">
      <c r="A6110" s="178" t="s">
        <v>270</v>
      </c>
      <c r="B6110" s="178" t="s">
        <v>59</v>
      </c>
      <c r="C6110" s="178" t="s">
        <v>8207</v>
      </c>
      <c r="D6110" s="178" t="s">
        <v>8244</v>
      </c>
      <c r="E6110" s="179">
        <v>42404</v>
      </c>
      <c r="F6110" s="180">
        <v>5260</v>
      </c>
      <c r="G6110" s="180">
        <v>292.24</v>
      </c>
      <c r="H6110" s="180">
        <v>292.5</v>
      </c>
      <c r="I6110" s="180">
        <f t="shared" si="190"/>
        <v>5844.74</v>
      </c>
      <c r="J6110" s="177" t="str">
        <f t="shared" si="191"/>
        <v>Date &gt; 1920</v>
      </c>
    </row>
    <row r="6111" spans="1:10" x14ac:dyDescent="0.3">
      <c r="A6111" s="178" t="s">
        <v>270</v>
      </c>
      <c r="B6111" s="178" t="s">
        <v>59</v>
      </c>
      <c r="C6111" s="178" t="s">
        <v>8207</v>
      </c>
      <c r="D6111" s="178" t="s">
        <v>8244</v>
      </c>
      <c r="E6111" s="179">
        <v>42443</v>
      </c>
      <c r="F6111" s="180">
        <v>74713</v>
      </c>
      <c r="G6111" s="180">
        <v>4150.7700000000004</v>
      </c>
      <c r="H6111" s="180">
        <v>4151.6899999999996</v>
      </c>
      <c r="I6111" s="180">
        <f t="shared" si="190"/>
        <v>83015.460000000006</v>
      </c>
      <c r="J6111" s="177" t="str">
        <f t="shared" si="191"/>
        <v>Date &gt; 1920</v>
      </c>
    </row>
    <row r="6112" spans="1:10" x14ac:dyDescent="0.3">
      <c r="A6112" s="178" t="s">
        <v>270</v>
      </c>
      <c r="B6112" s="178" t="s">
        <v>59</v>
      </c>
      <c r="C6112" s="178" t="s">
        <v>8207</v>
      </c>
      <c r="D6112" s="178" t="s">
        <v>8244</v>
      </c>
      <c r="E6112" s="179">
        <v>42461</v>
      </c>
      <c r="F6112" s="180">
        <v>15714</v>
      </c>
      <c r="G6112" s="180">
        <v>873.01</v>
      </c>
      <c r="H6112" s="180">
        <v>873.27</v>
      </c>
      <c r="I6112" s="180">
        <f t="shared" si="190"/>
        <v>17460.28</v>
      </c>
      <c r="J6112" s="177" t="str">
        <f t="shared" si="191"/>
        <v>Date &gt; 1920</v>
      </c>
    </row>
    <row r="6113" spans="1:10" x14ac:dyDescent="0.3">
      <c r="A6113" s="178" t="s">
        <v>270</v>
      </c>
      <c r="B6113" s="178" t="s">
        <v>59</v>
      </c>
      <c r="C6113" s="178" t="s">
        <v>8207</v>
      </c>
      <c r="D6113" s="178" t="s">
        <v>8244</v>
      </c>
      <c r="E6113" s="179">
        <v>42846</v>
      </c>
      <c r="F6113" s="180">
        <v>9593</v>
      </c>
      <c r="G6113" s="180">
        <v>532.9</v>
      </c>
      <c r="H6113" s="180">
        <v>532.03</v>
      </c>
      <c r="I6113" s="180">
        <f t="shared" si="190"/>
        <v>10657.93</v>
      </c>
      <c r="J6113" s="177" t="str">
        <f t="shared" si="191"/>
        <v>Date &gt; 1920</v>
      </c>
    </row>
    <row r="6114" spans="1:10" x14ac:dyDescent="0.3">
      <c r="A6114" s="178" t="s">
        <v>270</v>
      </c>
      <c r="B6114" s="178" t="s">
        <v>59</v>
      </c>
      <c r="C6114" s="178" t="s">
        <v>8207</v>
      </c>
      <c r="D6114" s="178" t="s">
        <v>8245</v>
      </c>
      <c r="E6114" s="209">
        <v>0</v>
      </c>
      <c r="F6114" s="180">
        <v>43815</v>
      </c>
      <c r="G6114" s="180">
        <v>2073.58</v>
      </c>
      <c r="H6114" s="180">
        <v>2073.0100000000002</v>
      </c>
      <c r="I6114" s="180">
        <f t="shared" si="190"/>
        <v>47961.590000000004</v>
      </c>
      <c r="J6114" s="177" t="str">
        <f t="shared" si="191"/>
        <v>Sketchy date</v>
      </c>
    </row>
    <row r="6115" spans="1:10" x14ac:dyDescent="0.3">
      <c r="A6115" s="178" t="s">
        <v>270</v>
      </c>
      <c r="B6115" s="178" t="s">
        <v>59</v>
      </c>
      <c r="C6115" s="178" t="s">
        <v>8207</v>
      </c>
      <c r="D6115" s="178" t="s">
        <v>8245</v>
      </c>
      <c r="E6115" s="209">
        <v>0</v>
      </c>
      <c r="F6115" s="180">
        <v>-43815</v>
      </c>
      <c r="G6115" s="180">
        <v>-2073.58</v>
      </c>
      <c r="H6115" s="180">
        <v>-2073.0300000000002</v>
      </c>
      <c r="I6115" s="180">
        <f t="shared" si="190"/>
        <v>-47961.61</v>
      </c>
      <c r="J6115" s="177" t="str">
        <f t="shared" si="191"/>
        <v>Sketchy date</v>
      </c>
    </row>
    <row r="6116" spans="1:10" x14ac:dyDescent="0.3">
      <c r="A6116" s="178" t="s">
        <v>270</v>
      </c>
      <c r="B6116" s="178" t="s">
        <v>59</v>
      </c>
      <c r="C6116" s="178" t="s">
        <v>8207</v>
      </c>
      <c r="D6116" s="178" t="s">
        <v>8245</v>
      </c>
      <c r="E6116" s="179">
        <v>42695</v>
      </c>
      <c r="F6116" s="180">
        <v>369698</v>
      </c>
      <c r="G6116" s="180">
        <v>20538.84</v>
      </c>
      <c r="H6116" s="180">
        <v>20539.939999999999</v>
      </c>
      <c r="I6116" s="180">
        <f t="shared" si="190"/>
        <v>410776.78</v>
      </c>
      <c r="J6116" s="177" t="str">
        <f t="shared" si="191"/>
        <v>Date &gt; 1920</v>
      </c>
    </row>
    <row r="6117" spans="1:10" x14ac:dyDescent="0.3">
      <c r="A6117" s="178" t="s">
        <v>270</v>
      </c>
      <c r="B6117" s="178" t="s">
        <v>59</v>
      </c>
      <c r="C6117" s="178" t="s">
        <v>8207</v>
      </c>
      <c r="D6117" s="178" t="s">
        <v>8245</v>
      </c>
      <c r="E6117" s="179">
        <v>42962</v>
      </c>
      <c r="F6117" s="180">
        <v>76694</v>
      </c>
      <c r="G6117" s="180">
        <v>4260.75</v>
      </c>
      <c r="H6117" s="180">
        <v>4260.25</v>
      </c>
      <c r="I6117" s="180">
        <f t="shared" si="190"/>
        <v>85215</v>
      </c>
      <c r="J6117" s="177" t="str">
        <f t="shared" si="191"/>
        <v>Date &gt; 1920</v>
      </c>
    </row>
    <row r="6118" spans="1:10" x14ac:dyDescent="0.3">
      <c r="A6118" s="178" t="s">
        <v>270</v>
      </c>
      <c r="B6118" s="178" t="s">
        <v>59</v>
      </c>
      <c r="C6118" s="178" t="s">
        <v>8207</v>
      </c>
      <c r="D6118" s="178" t="s">
        <v>8245</v>
      </c>
      <c r="E6118" s="179">
        <v>43144</v>
      </c>
      <c r="F6118" s="180">
        <v>3700</v>
      </c>
      <c r="G6118" s="180">
        <v>205.54</v>
      </c>
      <c r="H6118" s="180">
        <v>205.33</v>
      </c>
      <c r="I6118" s="180">
        <f t="shared" si="190"/>
        <v>4110.87</v>
      </c>
      <c r="J6118" s="177" t="str">
        <f t="shared" si="191"/>
        <v>Date &gt; 1920</v>
      </c>
    </row>
    <row r="6119" spans="1:10" x14ac:dyDescent="0.3">
      <c r="A6119" s="178" t="s">
        <v>270</v>
      </c>
      <c r="B6119" s="178" t="s">
        <v>59</v>
      </c>
      <c r="C6119" s="178" t="s">
        <v>8207</v>
      </c>
      <c r="D6119" s="178" t="s">
        <v>8245</v>
      </c>
      <c r="E6119" s="179">
        <v>43682</v>
      </c>
      <c r="F6119" s="180">
        <v>833</v>
      </c>
      <c r="G6119" s="180">
        <v>46.29</v>
      </c>
      <c r="H6119" s="180">
        <v>46.47</v>
      </c>
      <c r="I6119" s="180">
        <f t="shared" si="190"/>
        <v>925.76</v>
      </c>
      <c r="J6119" s="177" t="str">
        <f t="shared" si="191"/>
        <v>Date &gt; 1920</v>
      </c>
    </row>
    <row r="6120" spans="1:10" x14ac:dyDescent="0.3">
      <c r="A6120" s="178" t="s">
        <v>270</v>
      </c>
      <c r="B6120" s="178" t="s">
        <v>59</v>
      </c>
      <c r="C6120" s="178" t="s">
        <v>8207</v>
      </c>
      <c r="D6120" s="178" t="s">
        <v>8245</v>
      </c>
      <c r="E6120" s="179">
        <v>43703</v>
      </c>
      <c r="F6120" s="180">
        <v>66422</v>
      </c>
      <c r="G6120" s="180">
        <v>4884</v>
      </c>
      <c r="H6120" s="180">
        <v>4884</v>
      </c>
      <c r="I6120" s="180">
        <f t="shared" si="190"/>
        <v>76190</v>
      </c>
      <c r="J6120" s="177" t="str">
        <f t="shared" si="191"/>
        <v>Date &gt; 1920</v>
      </c>
    </row>
    <row r="6121" spans="1:10" x14ac:dyDescent="0.3">
      <c r="A6121" s="178" t="s">
        <v>270</v>
      </c>
      <c r="B6121" s="178" t="s">
        <v>59</v>
      </c>
      <c r="C6121" s="178" t="s">
        <v>8207</v>
      </c>
      <c r="D6121" s="178" t="s">
        <v>8245</v>
      </c>
      <c r="E6121" s="179">
        <v>43703</v>
      </c>
      <c r="F6121" s="180">
        <v>11988</v>
      </c>
      <c r="G6121" s="180">
        <v>666</v>
      </c>
      <c r="H6121" s="180">
        <v>666</v>
      </c>
      <c r="I6121" s="180">
        <f t="shared" si="190"/>
        <v>13320</v>
      </c>
      <c r="J6121" s="177" t="str">
        <f t="shared" si="191"/>
        <v>Date &gt; 1920</v>
      </c>
    </row>
    <row r="6122" spans="1:10" x14ac:dyDescent="0.3">
      <c r="A6122" s="178" t="s">
        <v>270</v>
      </c>
      <c r="B6122" s="178" t="s">
        <v>59</v>
      </c>
      <c r="C6122" s="178" t="s">
        <v>8207</v>
      </c>
      <c r="D6122" s="178" t="s">
        <v>8245</v>
      </c>
      <c r="E6122" s="179">
        <v>43810</v>
      </c>
      <c r="F6122" s="180">
        <v>15000</v>
      </c>
      <c r="G6122" s="180">
        <v>0</v>
      </c>
      <c r="H6122" s="180">
        <v>0</v>
      </c>
      <c r="I6122" s="180">
        <f t="shared" si="190"/>
        <v>15000</v>
      </c>
      <c r="J6122" s="177" t="str">
        <f t="shared" si="191"/>
        <v>Date &gt; 1920</v>
      </c>
    </row>
    <row r="6123" spans="1:10" x14ac:dyDescent="0.3">
      <c r="A6123" s="178" t="s">
        <v>270</v>
      </c>
      <c r="B6123" s="178" t="s">
        <v>59</v>
      </c>
      <c r="C6123" s="178" t="s">
        <v>8207</v>
      </c>
      <c r="D6123" s="178" t="s">
        <v>8245</v>
      </c>
      <c r="E6123" s="179">
        <v>44034</v>
      </c>
      <c r="F6123" s="180">
        <v>43553</v>
      </c>
      <c r="G6123" s="180">
        <v>2059.0300000000002</v>
      </c>
      <c r="H6123" s="180">
        <v>2073.0300000000002</v>
      </c>
      <c r="I6123" s="180">
        <f t="shared" si="190"/>
        <v>47685.06</v>
      </c>
      <c r="J6123" s="177" t="str">
        <f t="shared" si="191"/>
        <v>Date &gt; 1920</v>
      </c>
    </row>
    <row r="6124" spans="1:10" x14ac:dyDescent="0.3">
      <c r="A6124" s="178" t="s">
        <v>270</v>
      </c>
      <c r="B6124" s="178" t="s">
        <v>59</v>
      </c>
      <c r="C6124" s="178" t="s">
        <v>8207</v>
      </c>
      <c r="D6124" s="178" t="s">
        <v>8246</v>
      </c>
      <c r="E6124" s="209">
        <v>0</v>
      </c>
      <c r="F6124" s="180">
        <v>144559</v>
      </c>
      <c r="G6124" s="180">
        <v>16062.4</v>
      </c>
      <c r="H6124" s="180">
        <v>0</v>
      </c>
      <c r="I6124" s="180">
        <f t="shared" si="190"/>
        <v>160621.4</v>
      </c>
      <c r="J6124" s="177" t="str">
        <f t="shared" si="191"/>
        <v>Sketchy date</v>
      </c>
    </row>
    <row r="6125" spans="1:10" x14ac:dyDescent="0.3">
      <c r="A6125" s="178" t="s">
        <v>270</v>
      </c>
      <c r="B6125" s="178" t="s">
        <v>59</v>
      </c>
      <c r="C6125" s="178" t="s">
        <v>8207</v>
      </c>
      <c r="D6125" s="178" t="s">
        <v>8246</v>
      </c>
      <c r="E6125" s="179">
        <v>43018</v>
      </c>
      <c r="F6125" s="180">
        <v>679018</v>
      </c>
      <c r="G6125" s="180">
        <v>75446.91</v>
      </c>
      <c r="H6125" s="180">
        <v>0</v>
      </c>
      <c r="I6125" s="180">
        <f t="shared" si="190"/>
        <v>754464.91</v>
      </c>
      <c r="J6125" s="177" t="str">
        <f t="shared" si="191"/>
        <v>Date &gt; 1920</v>
      </c>
    </row>
    <row r="6126" spans="1:10" x14ac:dyDescent="0.3">
      <c r="A6126" s="178" t="s">
        <v>270</v>
      </c>
      <c r="B6126" s="178" t="s">
        <v>59</v>
      </c>
      <c r="C6126" s="178" t="s">
        <v>8207</v>
      </c>
      <c r="D6126" s="178" t="s">
        <v>8246</v>
      </c>
      <c r="E6126" s="179">
        <v>43059</v>
      </c>
      <c r="F6126" s="180">
        <v>1118982</v>
      </c>
      <c r="G6126" s="180">
        <v>124331.21</v>
      </c>
      <c r="H6126" s="180">
        <v>0</v>
      </c>
      <c r="I6126" s="180">
        <f t="shared" si="190"/>
        <v>1243313.21</v>
      </c>
      <c r="J6126" s="177" t="str">
        <f t="shared" si="191"/>
        <v>Date &gt; 1920</v>
      </c>
    </row>
    <row r="6127" spans="1:10" x14ac:dyDescent="0.3">
      <c r="A6127" s="178" t="s">
        <v>270</v>
      </c>
      <c r="B6127" s="178" t="s">
        <v>59</v>
      </c>
      <c r="C6127" s="178" t="s">
        <v>8207</v>
      </c>
      <c r="D6127" s="178" t="s">
        <v>8246</v>
      </c>
      <c r="E6127" s="179">
        <v>43102</v>
      </c>
      <c r="F6127" s="180">
        <v>1215029</v>
      </c>
      <c r="G6127" s="180">
        <v>135003.10999999999</v>
      </c>
      <c r="H6127" s="180">
        <v>0</v>
      </c>
      <c r="I6127" s="180">
        <f t="shared" si="190"/>
        <v>1350032.1099999999</v>
      </c>
      <c r="J6127" s="177" t="str">
        <f t="shared" si="191"/>
        <v>Date &gt; 1920</v>
      </c>
    </row>
    <row r="6128" spans="1:10" x14ac:dyDescent="0.3">
      <c r="A6128" s="178" t="s">
        <v>270</v>
      </c>
      <c r="B6128" s="178" t="s">
        <v>59</v>
      </c>
      <c r="C6128" s="178" t="s">
        <v>8207</v>
      </c>
      <c r="D6128" s="178" t="s">
        <v>8246</v>
      </c>
      <c r="E6128" s="179">
        <v>43132</v>
      </c>
      <c r="F6128" s="180">
        <v>742910</v>
      </c>
      <c r="G6128" s="180">
        <v>82546.83</v>
      </c>
      <c r="H6128" s="180">
        <v>0</v>
      </c>
      <c r="I6128" s="180">
        <f t="shared" si="190"/>
        <v>825456.83</v>
      </c>
      <c r="J6128" s="177" t="str">
        <f t="shared" si="191"/>
        <v>Date &gt; 1920</v>
      </c>
    </row>
    <row r="6129" spans="1:10" x14ac:dyDescent="0.3">
      <c r="A6129" s="178" t="s">
        <v>270</v>
      </c>
      <c r="B6129" s="178" t="s">
        <v>59</v>
      </c>
      <c r="C6129" s="178" t="s">
        <v>8207</v>
      </c>
      <c r="D6129" s="178" t="s">
        <v>8246</v>
      </c>
      <c r="E6129" s="179">
        <v>43144</v>
      </c>
      <c r="F6129" s="180">
        <v>140907</v>
      </c>
      <c r="G6129" s="180">
        <v>15656.35</v>
      </c>
      <c r="H6129" s="180">
        <v>0</v>
      </c>
      <c r="I6129" s="180">
        <f t="shared" si="190"/>
        <v>156563.35</v>
      </c>
      <c r="J6129" s="177" t="str">
        <f t="shared" si="191"/>
        <v>Date &gt; 1920</v>
      </c>
    </row>
    <row r="6130" spans="1:10" x14ac:dyDescent="0.3">
      <c r="A6130" s="178" t="s">
        <v>270</v>
      </c>
      <c r="B6130" s="178" t="s">
        <v>59</v>
      </c>
      <c r="C6130" s="178" t="s">
        <v>8207</v>
      </c>
      <c r="D6130" s="178" t="s">
        <v>8246</v>
      </c>
      <c r="E6130" s="179">
        <v>43244</v>
      </c>
      <c r="F6130" s="180">
        <v>65025</v>
      </c>
      <c r="G6130" s="180">
        <v>7225</v>
      </c>
      <c r="H6130" s="180">
        <v>0</v>
      </c>
      <c r="I6130" s="180">
        <f t="shared" si="190"/>
        <v>72250</v>
      </c>
      <c r="J6130" s="177" t="str">
        <f t="shared" si="191"/>
        <v>Date &gt; 1920</v>
      </c>
    </row>
    <row r="6131" spans="1:10" x14ac:dyDescent="0.3">
      <c r="A6131" s="178" t="s">
        <v>270</v>
      </c>
      <c r="B6131" s="178" t="s">
        <v>59</v>
      </c>
      <c r="C6131" s="178" t="s">
        <v>8207</v>
      </c>
      <c r="D6131" s="178" t="s">
        <v>8246</v>
      </c>
      <c r="E6131" s="179">
        <v>43312</v>
      </c>
      <c r="F6131" s="180">
        <v>93471</v>
      </c>
      <c r="G6131" s="180">
        <v>10385.530000000001</v>
      </c>
      <c r="H6131" s="180">
        <v>0</v>
      </c>
      <c r="I6131" s="180">
        <f t="shared" si="190"/>
        <v>103856.53</v>
      </c>
      <c r="J6131" s="177" t="str">
        <f t="shared" si="191"/>
        <v>Date &gt; 1920</v>
      </c>
    </row>
    <row r="6132" spans="1:10" x14ac:dyDescent="0.3">
      <c r="A6132" s="178" t="s">
        <v>270</v>
      </c>
      <c r="B6132" s="178" t="s">
        <v>59</v>
      </c>
      <c r="C6132" s="178" t="s">
        <v>8207</v>
      </c>
      <c r="D6132" s="178" t="s">
        <v>8246</v>
      </c>
      <c r="E6132" s="179">
        <v>43439</v>
      </c>
      <c r="F6132" s="180">
        <v>3126</v>
      </c>
      <c r="G6132" s="180">
        <v>347.05</v>
      </c>
      <c r="H6132" s="180">
        <v>0</v>
      </c>
      <c r="I6132" s="180">
        <f t="shared" si="190"/>
        <v>3473.05</v>
      </c>
      <c r="J6132" s="177" t="str">
        <f t="shared" si="191"/>
        <v>Date &gt; 1920</v>
      </c>
    </row>
    <row r="6133" spans="1:10" x14ac:dyDescent="0.3">
      <c r="A6133" s="178" t="s">
        <v>270</v>
      </c>
      <c r="B6133" s="178" t="s">
        <v>59</v>
      </c>
      <c r="C6133" s="178" t="s">
        <v>8207</v>
      </c>
      <c r="D6133" s="178" t="s">
        <v>8246</v>
      </c>
      <c r="E6133" s="179">
        <v>43810</v>
      </c>
      <c r="F6133" s="180">
        <v>2070</v>
      </c>
      <c r="G6133" s="180">
        <v>230.35</v>
      </c>
      <c r="H6133" s="180">
        <v>0</v>
      </c>
      <c r="I6133" s="180">
        <f t="shared" si="190"/>
        <v>2300.35</v>
      </c>
      <c r="J6133" s="177" t="str">
        <f t="shared" si="191"/>
        <v>Date &gt; 1920</v>
      </c>
    </row>
    <row r="6134" spans="1:10" x14ac:dyDescent="0.3">
      <c r="A6134" s="178" t="s">
        <v>270</v>
      </c>
      <c r="B6134" s="178" t="s">
        <v>59</v>
      </c>
      <c r="C6134" s="178" t="s">
        <v>8207</v>
      </c>
      <c r="D6134" s="178" t="s">
        <v>8246</v>
      </c>
      <c r="E6134" s="179">
        <v>43908</v>
      </c>
      <c r="F6134" s="180">
        <v>229</v>
      </c>
      <c r="G6134" s="180">
        <v>25.6</v>
      </c>
      <c r="H6134" s="180">
        <v>0</v>
      </c>
      <c r="I6134" s="180">
        <f t="shared" si="190"/>
        <v>254.6</v>
      </c>
      <c r="J6134" s="177" t="str">
        <f t="shared" si="191"/>
        <v>Date &gt; 1920</v>
      </c>
    </row>
    <row r="6135" spans="1:10" x14ac:dyDescent="0.3">
      <c r="A6135" s="178" t="s">
        <v>270</v>
      </c>
      <c r="B6135" s="178" t="s">
        <v>59</v>
      </c>
      <c r="C6135" s="178" t="s">
        <v>8207</v>
      </c>
      <c r="D6135" s="178" t="s">
        <v>8246</v>
      </c>
      <c r="E6135" s="179">
        <v>43986</v>
      </c>
      <c r="F6135" s="180">
        <v>33635</v>
      </c>
      <c r="G6135" s="180">
        <v>3736.78</v>
      </c>
      <c r="H6135" s="180">
        <v>0</v>
      </c>
      <c r="I6135" s="180">
        <f t="shared" si="190"/>
        <v>37371.78</v>
      </c>
      <c r="J6135" s="177" t="str">
        <f t="shared" si="191"/>
        <v>Date &gt; 1920</v>
      </c>
    </row>
    <row r="6136" spans="1:10" x14ac:dyDescent="0.3">
      <c r="A6136" s="178" t="s">
        <v>270</v>
      </c>
      <c r="B6136" s="178" t="s">
        <v>59</v>
      </c>
      <c r="C6136" s="178" t="s">
        <v>8207</v>
      </c>
      <c r="D6136" s="178" t="s">
        <v>8247</v>
      </c>
      <c r="E6136" s="179">
        <v>43412</v>
      </c>
      <c r="F6136" s="180">
        <v>629871</v>
      </c>
      <c r="G6136" s="180">
        <v>69986.52</v>
      </c>
      <c r="H6136" s="180">
        <v>0</v>
      </c>
      <c r="I6136" s="180">
        <f t="shared" si="190"/>
        <v>699857.52</v>
      </c>
      <c r="J6136" s="177" t="str">
        <f t="shared" si="191"/>
        <v>Date &gt; 1920</v>
      </c>
    </row>
    <row r="6137" spans="1:10" x14ac:dyDescent="0.3">
      <c r="A6137" s="178" t="s">
        <v>270</v>
      </c>
      <c r="B6137" s="178" t="s">
        <v>59</v>
      </c>
      <c r="C6137" s="178" t="s">
        <v>8207</v>
      </c>
      <c r="D6137" s="178" t="s">
        <v>8247</v>
      </c>
      <c r="E6137" s="179">
        <v>43439</v>
      </c>
      <c r="F6137" s="180">
        <v>993466</v>
      </c>
      <c r="G6137" s="180">
        <v>110385.59</v>
      </c>
      <c r="H6137" s="180">
        <v>0</v>
      </c>
      <c r="I6137" s="180">
        <f t="shared" si="190"/>
        <v>1103851.5900000001</v>
      </c>
      <c r="J6137" s="177" t="str">
        <f t="shared" si="191"/>
        <v>Date &gt; 1920</v>
      </c>
    </row>
    <row r="6138" spans="1:10" x14ac:dyDescent="0.3">
      <c r="A6138" s="178" t="s">
        <v>270</v>
      </c>
      <c r="B6138" s="178" t="s">
        <v>59</v>
      </c>
      <c r="C6138" s="178" t="s">
        <v>8207</v>
      </c>
      <c r="D6138" s="178" t="s">
        <v>8247</v>
      </c>
      <c r="E6138" s="179">
        <v>43518</v>
      </c>
      <c r="F6138" s="180">
        <v>347531</v>
      </c>
      <c r="G6138" s="180">
        <v>46815.72</v>
      </c>
      <c r="H6138" s="180">
        <v>0</v>
      </c>
      <c r="I6138" s="180">
        <f t="shared" si="190"/>
        <v>394346.72</v>
      </c>
      <c r="J6138" s="177" t="str">
        <f t="shared" si="191"/>
        <v>Date &gt; 1920</v>
      </c>
    </row>
    <row r="6139" spans="1:10" x14ac:dyDescent="0.3">
      <c r="A6139" s="178" t="s">
        <v>270</v>
      </c>
      <c r="B6139" s="178" t="s">
        <v>59</v>
      </c>
      <c r="C6139" s="178" t="s">
        <v>8207</v>
      </c>
      <c r="D6139" s="178" t="s">
        <v>8247</v>
      </c>
      <c r="E6139" s="179">
        <v>43908</v>
      </c>
      <c r="F6139" s="180">
        <v>5000</v>
      </c>
      <c r="G6139" s="180">
        <v>10254.52</v>
      </c>
      <c r="H6139" s="180">
        <v>0</v>
      </c>
      <c r="I6139" s="180">
        <f t="shared" si="190"/>
        <v>15254.52</v>
      </c>
      <c r="J6139" s="177" t="str">
        <f t="shared" si="191"/>
        <v>Date &gt; 1920</v>
      </c>
    </row>
    <row r="6140" spans="1:10" x14ac:dyDescent="0.3">
      <c r="A6140" s="178" t="s">
        <v>270</v>
      </c>
      <c r="B6140" s="178" t="s">
        <v>59</v>
      </c>
      <c r="C6140" s="178" t="s">
        <v>8207</v>
      </c>
      <c r="D6140" s="178" t="s">
        <v>8248</v>
      </c>
      <c r="E6140" s="209">
        <v>0</v>
      </c>
      <c r="F6140" s="180">
        <v>0</v>
      </c>
      <c r="G6140" s="180">
        <v>16149.21</v>
      </c>
      <c r="H6140" s="180">
        <v>-0.01</v>
      </c>
      <c r="I6140" s="180">
        <f t="shared" si="190"/>
        <v>16149.199999999999</v>
      </c>
      <c r="J6140" s="177" t="str">
        <f t="shared" si="191"/>
        <v>Sketchy date</v>
      </c>
    </row>
    <row r="6141" spans="1:10" x14ac:dyDescent="0.3">
      <c r="A6141" s="178" t="s">
        <v>270</v>
      </c>
      <c r="B6141" s="178" t="s">
        <v>59</v>
      </c>
      <c r="C6141" s="178" t="s">
        <v>8207</v>
      </c>
      <c r="D6141" s="178" t="s">
        <v>8248</v>
      </c>
      <c r="E6141" s="179">
        <v>43928</v>
      </c>
      <c r="F6141" s="180">
        <v>1005454</v>
      </c>
      <c r="G6141" s="180">
        <v>111718.52</v>
      </c>
      <c r="H6141" s="180">
        <v>0</v>
      </c>
      <c r="I6141" s="180">
        <f t="shared" si="190"/>
        <v>1117172.52</v>
      </c>
      <c r="J6141" s="177" t="str">
        <f t="shared" si="191"/>
        <v>Date &gt; 1920</v>
      </c>
    </row>
    <row r="6142" spans="1:10" x14ac:dyDescent="0.3">
      <c r="A6142" s="178" t="s">
        <v>270</v>
      </c>
      <c r="B6142" s="178" t="s">
        <v>59</v>
      </c>
      <c r="C6142" s="178" t="s">
        <v>8207</v>
      </c>
      <c r="D6142" s="178" t="s">
        <v>8248</v>
      </c>
      <c r="E6142" s="179">
        <v>43986</v>
      </c>
      <c r="F6142" s="180">
        <v>1247</v>
      </c>
      <c r="G6142" s="180">
        <v>138.81</v>
      </c>
      <c r="H6142" s="180">
        <v>0</v>
      </c>
      <c r="I6142" s="180">
        <f t="shared" si="190"/>
        <v>1385.81</v>
      </c>
      <c r="J6142" s="177" t="str">
        <f t="shared" si="191"/>
        <v>Date &gt; 1920</v>
      </c>
    </row>
    <row r="6143" spans="1:10" x14ac:dyDescent="0.3">
      <c r="A6143" s="178" t="s">
        <v>270</v>
      </c>
      <c r="B6143" s="178" t="s">
        <v>59</v>
      </c>
      <c r="C6143" s="178" t="s">
        <v>8207</v>
      </c>
      <c r="D6143" s="178" t="s">
        <v>8248</v>
      </c>
      <c r="E6143" s="179">
        <v>44034</v>
      </c>
      <c r="F6143" s="180">
        <v>1056386</v>
      </c>
      <c r="G6143" s="180">
        <v>118859.82</v>
      </c>
      <c r="H6143" s="180">
        <v>0</v>
      </c>
      <c r="I6143" s="180">
        <f t="shared" si="190"/>
        <v>1175245.82</v>
      </c>
      <c r="J6143" s="177" t="str">
        <f t="shared" si="191"/>
        <v>Date &gt; 1920</v>
      </c>
    </row>
    <row r="6144" spans="1:10" x14ac:dyDescent="0.3">
      <c r="A6144" s="178" t="s">
        <v>270</v>
      </c>
      <c r="B6144" s="178" t="s">
        <v>59</v>
      </c>
      <c r="C6144" s="178" t="s">
        <v>8207</v>
      </c>
      <c r="D6144" s="178" t="s">
        <v>8248</v>
      </c>
      <c r="E6144" s="179">
        <v>44034</v>
      </c>
      <c r="F6144" s="180">
        <v>1485</v>
      </c>
      <c r="G6144" s="180">
        <v>-1319.35</v>
      </c>
      <c r="H6144" s="180">
        <v>0</v>
      </c>
      <c r="I6144" s="180">
        <f t="shared" si="190"/>
        <v>165.65000000000009</v>
      </c>
      <c r="J6144" s="177" t="str">
        <f t="shared" si="191"/>
        <v>Date &gt; 1920</v>
      </c>
    </row>
    <row r="6145" spans="1:10" x14ac:dyDescent="0.3">
      <c r="A6145" s="178" t="s">
        <v>270</v>
      </c>
      <c r="B6145" s="178" t="s">
        <v>59</v>
      </c>
      <c r="C6145" s="178" t="s">
        <v>8207</v>
      </c>
      <c r="D6145" s="178" t="s">
        <v>8248</v>
      </c>
      <c r="E6145" s="179">
        <v>44034</v>
      </c>
      <c r="F6145" s="180">
        <v>51872</v>
      </c>
      <c r="G6145" s="180">
        <v>5764</v>
      </c>
      <c r="H6145" s="180">
        <v>0</v>
      </c>
      <c r="I6145" s="180">
        <f t="shared" si="190"/>
        <v>57636</v>
      </c>
      <c r="J6145" s="177" t="str">
        <f t="shared" si="191"/>
        <v>Date &gt; 1920</v>
      </c>
    </row>
    <row r="6146" spans="1:10" x14ac:dyDescent="0.3">
      <c r="A6146" s="178" t="s">
        <v>270</v>
      </c>
      <c r="B6146" s="178" t="s">
        <v>59</v>
      </c>
      <c r="C6146" s="178" t="s">
        <v>8207</v>
      </c>
      <c r="D6146" s="178" t="s">
        <v>8248</v>
      </c>
      <c r="E6146" s="179">
        <v>44063</v>
      </c>
      <c r="F6146" s="180">
        <v>897432</v>
      </c>
      <c r="G6146" s="180">
        <v>99714.61</v>
      </c>
      <c r="H6146" s="180">
        <v>0</v>
      </c>
      <c r="I6146" s="180">
        <f t="shared" si="190"/>
        <v>997146.61</v>
      </c>
      <c r="J6146" s="177" t="str">
        <f t="shared" si="191"/>
        <v>Date &gt; 1920</v>
      </c>
    </row>
    <row r="6147" spans="1:10" x14ac:dyDescent="0.3">
      <c r="A6147" s="178" t="s">
        <v>270</v>
      </c>
      <c r="B6147" s="178" t="s">
        <v>59</v>
      </c>
      <c r="C6147" s="178" t="s">
        <v>8207</v>
      </c>
      <c r="D6147" s="178" t="s">
        <v>8248</v>
      </c>
      <c r="E6147" s="179">
        <v>44092</v>
      </c>
      <c r="F6147" s="180">
        <v>7375</v>
      </c>
      <c r="G6147" s="180">
        <v>4257</v>
      </c>
      <c r="H6147" s="180">
        <v>0</v>
      </c>
      <c r="I6147" s="180">
        <f t="shared" si="190"/>
        <v>11632</v>
      </c>
      <c r="J6147" s="177" t="str">
        <f t="shared" si="191"/>
        <v>Date &gt; 1920</v>
      </c>
    </row>
    <row r="6148" spans="1:10" x14ac:dyDescent="0.3">
      <c r="A6148" s="178" t="s">
        <v>270</v>
      </c>
      <c r="B6148" s="178" t="s">
        <v>59</v>
      </c>
      <c r="C6148" s="178" t="s">
        <v>8207</v>
      </c>
      <c r="D6148" s="178" t="s">
        <v>8249</v>
      </c>
      <c r="E6148" s="179">
        <v>43676</v>
      </c>
      <c r="F6148" s="180">
        <v>0</v>
      </c>
      <c r="G6148" s="180">
        <v>8400</v>
      </c>
      <c r="H6148" s="180">
        <v>3600</v>
      </c>
      <c r="I6148" s="180">
        <f t="shared" si="190"/>
        <v>12000</v>
      </c>
      <c r="J6148" s="177" t="str">
        <f t="shared" si="191"/>
        <v>Date &gt; 1920</v>
      </c>
    </row>
    <row r="6149" spans="1:10" x14ac:dyDescent="0.3">
      <c r="A6149" s="178" t="s">
        <v>270</v>
      </c>
      <c r="B6149" s="178" t="s">
        <v>59</v>
      </c>
      <c r="C6149" s="178" t="s">
        <v>8207</v>
      </c>
      <c r="D6149" s="178" t="s">
        <v>8249</v>
      </c>
      <c r="E6149" s="179">
        <v>43795</v>
      </c>
      <c r="F6149" s="180">
        <v>0</v>
      </c>
      <c r="G6149" s="180">
        <v>4200</v>
      </c>
      <c r="H6149" s="180">
        <v>1800</v>
      </c>
      <c r="I6149" s="180">
        <f t="shared" ref="I6149:I6212" si="192">SUM(F6149:H6149)</f>
        <v>6000</v>
      </c>
      <c r="J6149" s="177" t="str">
        <f t="shared" ref="J6149:J6212" si="193">IF(OR(YEAR(E6149)&gt; 1920, ISBLANK(E6149)), "Date &gt; 1920", "Sketchy date")</f>
        <v>Date &gt; 1920</v>
      </c>
    </row>
    <row r="6150" spans="1:10" x14ac:dyDescent="0.3">
      <c r="A6150" s="178" t="s">
        <v>270</v>
      </c>
      <c r="B6150" s="178" t="s">
        <v>59</v>
      </c>
      <c r="C6150" s="178" t="s">
        <v>8207</v>
      </c>
      <c r="D6150" s="178" t="s">
        <v>8249</v>
      </c>
      <c r="E6150" s="179">
        <v>43795</v>
      </c>
      <c r="F6150" s="180">
        <v>0</v>
      </c>
      <c r="G6150" s="180">
        <v>1400</v>
      </c>
      <c r="H6150" s="180">
        <v>600</v>
      </c>
      <c r="I6150" s="180">
        <f t="shared" si="192"/>
        <v>2000</v>
      </c>
      <c r="J6150" s="177" t="str">
        <f t="shared" si="193"/>
        <v>Date &gt; 1920</v>
      </c>
    </row>
    <row r="6151" spans="1:10" x14ac:dyDescent="0.3">
      <c r="A6151" s="178" t="s">
        <v>270</v>
      </c>
      <c r="B6151" s="178" t="s">
        <v>59</v>
      </c>
      <c r="C6151" s="178" t="s">
        <v>8207</v>
      </c>
      <c r="D6151" s="178" t="s">
        <v>8249</v>
      </c>
      <c r="E6151" s="179">
        <v>43836</v>
      </c>
      <c r="F6151" s="180">
        <v>0</v>
      </c>
      <c r="G6151" s="180">
        <v>0</v>
      </c>
      <c r="H6151" s="180">
        <v>-6000</v>
      </c>
      <c r="I6151" s="180">
        <f t="shared" si="192"/>
        <v>-6000</v>
      </c>
      <c r="J6151" s="177" t="str">
        <f t="shared" si="193"/>
        <v>Date &gt; 1920</v>
      </c>
    </row>
    <row r="6152" spans="1:10" x14ac:dyDescent="0.3">
      <c r="A6152" s="178" t="s">
        <v>270</v>
      </c>
      <c r="B6152" s="178" t="s">
        <v>59</v>
      </c>
      <c r="C6152" s="178" t="s">
        <v>8207</v>
      </c>
      <c r="D6152" s="178" t="s">
        <v>8250</v>
      </c>
      <c r="E6152" s="179">
        <v>43843</v>
      </c>
      <c r="F6152" s="180">
        <v>0</v>
      </c>
      <c r="G6152" s="180">
        <v>6000</v>
      </c>
      <c r="H6152" s="180">
        <v>0</v>
      </c>
      <c r="I6152" s="180">
        <f t="shared" si="192"/>
        <v>6000</v>
      </c>
      <c r="J6152" s="177" t="str">
        <f t="shared" si="193"/>
        <v>Date &gt; 1920</v>
      </c>
    </row>
    <row r="6153" spans="1:10" x14ac:dyDescent="0.3">
      <c r="A6153" s="178" t="s">
        <v>270</v>
      </c>
      <c r="B6153" s="178" t="s">
        <v>59</v>
      </c>
      <c r="C6153" s="178" t="s">
        <v>8207</v>
      </c>
      <c r="D6153" s="178" t="s">
        <v>8250</v>
      </c>
      <c r="E6153" s="179">
        <v>43879</v>
      </c>
      <c r="F6153" s="180">
        <v>0</v>
      </c>
      <c r="G6153" s="180">
        <v>5669.37</v>
      </c>
      <c r="H6153" s="180">
        <v>0</v>
      </c>
      <c r="I6153" s="180">
        <f t="shared" si="192"/>
        <v>5669.37</v>
      </c>
      <c r="J6153" s="177" t="str">
        <f t="shared" si="193"/>
        <v>Date &gt; 1920</v>
      </c>
    </row>
    <row r="6154" spans="1:10" x14ac:dyDescent="0.3">
      <c r="A6154" s="178" t="s">
        <v>270</v>
      </c>
      <c r="B6154" s="178" t="s">
        <v>59</v>
      </c>
      <c r="C6154" s="178" t="s">
        <v>8207</v>
      </c>
      <c r="D6154" s="178" t="s">
        <v>8250</v>
      </c>
      <c r="E6154" s="179">
        <v>44047</v>
      </c>
      <c r="F6154" s="180">
        <v>0</v>
      </c>
      <c r="G6154" s="180">
        <v>148508.14000000001</v>
      </c>
      <c r="H6154" s="180">
        <v>0</v>
      </c>
      <c r="I6154" s="180">
        <f t="shared" si="192"/>
        <v>148508.14000000001</v>
      </c>
      <c r="J6154" s="177" t="str">
        <f t="shared" si="193"/>
        <v>Date &gt; 1920</v>
      </c>
    </row>
    <row r="6155" spans="1:10" x14ac:dyDescent="0.3">
      <c r="A6155" s="178" t="s">
        <v>270</v>
      </c>
      <c r="B6155" s="178" t="s">
        <v>59</v>
      </c>
      <c r="C6155" s="178" t="s">
        <v>8207</v>
      </c>
      <c r="D6155" s="178" t="s">
        <v>8250</v>
      </c>
      <c r="E6155" s="179">
        <v>44048</v>
      </c>
      <c r="F6155" s="180">
        <v>0</v>
      </c>
      <c r="G6155" s="180">
        <v>-148508.14000000001</v>
      </c>
      <c r="H6155" s="180">
        <v>0</v>
      </c>
      <c r="I6155" s="180">
        <f t="shared" si="192"/>
        <v>-148508.14000000001</v>
      </c>
      <c r="J6155" s="177" t="str">
        <f t="shared" si="193"/>
        <v>Date &gt; 1920</v>
      </c>
    </row>
    <row r="6156" spans="1:10" x14ac:dyDescent="0.3">
      <c r="A6156" s="178" t="s">
        <v>270</v>
      </c>
      <c r="B6156" s="178" t="s">
        <v>59</v>
      </c>
      <c r="C6156" s="178" t="s">
        <v>8207</v>
      </c>
      <c r="D6156" s="178" t="s">
        <v>8250</v>
      </c>
      <c r="E6156" s="179">
        <v>44054</v>
      </c>
      <c r="F6156" s="180">
        <v>0</v>
      </c>
      <c r="G6156" s="180">
        <v>148058.14000000001</v>
      </c>
      <c r="H6156" s="180">
        <v>0</v>
      </c>
      <c r="I6156" s="180">
        <f t="shared" si="192"/>
        <v>148058.14000000001</v>
      </c>
      <c r="J6156" s="177" t="str">
        <f t="shared" si="193"/>
        <v>Date &gt; 1920</v>
      </c>
    </row>
    <row r="6157" spans="1:10" x14ac:dyDescent="0.3">
      <c r="A6157" s="178" t="s">
        <v>270</v>
      </c>
      <c r="B6157" s="178" t="s">
        <v>59</v>
      </c>
      <c r="C6157" s="178" t="s">
        <v>8207</v>
      </c>
      <c r="D6157" s="178" t="s">
        <v>8250</v>
      </c>
      <c r="E6157" s="179">
        <v>44083</v>
      </c>
      <c r="F6157" s="180">
        <v>0</v>
      </c>
      <c r="G6157" s="180">
        <v>5000</v>
      </c>
      <c r="H6157" s="180">
        <v>0</v>
      </c>
      <c r="I6157" s="180">
        <f t="shared" si="192"/>
        <v>5000</v>
      </c>
      <c r="J6157" s="177" t="str">
        <f t="shared" si="193"/>
        <v>Date &gt; 1920</v>
      </c>
    </row>
    <row r="6158" spans="1:10" x14ac:dyDescent="0.3">
      <c r="A6158" s="178" t="s">
        <v>270</v>
      </c>
      <c r="B6158" s="178" t="s">
        <v>59</v>
      </c>
      <c r="C6158" s="178" t="s">
        <v>8207</v>
      </c>
      <c r="D6158" s="178" t="s">
        <v>8251</v>
      </c>
      <c r="E6158" s="209">
        <v>0</v>
      </c>
      <c r="F6158" s="180">
        <v>24725</v>
      </c>
      <c r="G6158" s="180">
        <v>0</v>
      </c>
      <c r="H6158" s="180">
        <v>0</v>
      </c>
      <c r="I6158" s="180">
        <f t="shared" si="192"/>
        <v>24725</v>
      </c>
      <c r="J6158" s="177" t="str">
        <f t="shared" si="193"/>
        <v>Sketchy date</v>
      </c>
    </row>
    <row r="6159" spans="1:10" x14ac:dyDescent="0.3">
      <c r="A6159" s="178" t="s">
        <v>270</v>
      </c>
      <c r="B6159" s="178" t="s">
        <v>59</v>
      </c>
      <c r="C6159" s="178" t="s">
        <v>8207</v>
      </c>
      <c r="D6159" s="178" t="s">
        <v>8251</v>
      </c>
      <c r="E6159" s="179">
        <v>44123</v>
      </c>
      <c r="F6159" s="180">
        <v>3956</v>
      </c>
      <c r="G6159" s="180">
        <v>0</v>
      </c>
      <c r="H6159" s="180">
        <v>0</v>
      </c>
      <c r="I6159" s="180">
        <f t="shared" si="192"/>
        <v>3956</v>
      </c>
      <c r="J6159" s="177" t="str">
        <f t="shared" si="193"/>
        <v>Date &gt; 1920</v>
      </c>
    </row>
    <row r="6160" spans="1:10" x14ac:dyDescent="0.3">
      <c r="A6160" s="178" t="s">
        <v>270</v>
      </c>
      <c r="B6160" s="178" t="s">
        <v>59</v>
      </c>
      <c r="C6160" s="178" t="s">
        <v>8207</v>
      </c>
      <c r="D6160" s="178" t="s">
        <v>8251</v>
      </c>
      <c r="E6160" s="179">
        <v>44141</v>
      </c>
      <c r="F6160" s="180">
        <v>8901</v>
      </c>
      <c r="G6160" s="180">
        <v>0</v>
      </c>
      <c r="H6160" s="180">
        <v>0</v>
      </c>
      <c r="I6160" s="180">
        <f t="shared" si="192"/>
        <v>8901</v>
      </c>
      <c r="J6160" s="177" t="str">
        <f t="shared" si="193"/>
        <v>Date &gt; 1920</v>
      </c>
    </row>
    <row r="6161" spans="1:10" x14ac:dyDescent="0.3">
      <c r="A6161" s="178" t="s">
        <v>270</v>
      </c>
      <c r="B6161" s="178" t="s">
        <v>59</v>
      </c>
      <c r="C6161" s="178" t="s">
        <v>8207</v>
      </c>
      <c r="D6161" s="178" t="s">
        <v>8251</v>
      </c>
      <c r="E6161" s="179">
        <v>44174</v>
      </c>
      <c r="F6161" s="180">
        <v>14835</v>
      </c>
      <c r="G6161" s="180">
        <v>0</v>
      </c>
      <c r="H6161" s="180">
        <v>0</v>
      </c>
      <c r="I6161" s="180">
        <f t="shared" si="192"/>
        <v>14835</v>
      </c>
      <c r="J6161" s="177" t="str">
        <f t="shared" si="193"/>
        <v>Date &gt; 1920</v>
      </c>
    </row>
    <row r="6162" spans="1:10" x14ac:dyDescent="0.3">
      <c r="A6162" s="178" t="s">
        <v>270</v>
      </c>
      <c r="B6162" s="178" t="s">
        <v>59</v>
      </c>
      <c r="C6162" s="178" t="s">
        <v>8207</v>
      </c>
      <c r="D6162" s="178" t="s">
        <v>8251</v>
      </c>
      <c r="E6162" s="179">
        <v>44215</v>
      </c>
      <c r="F6162" s="180">
        <v>6923</v>
      </c>
      <c r="G6162" s="180">
        <v>0</v>
      </c>
      <c r="H6162" s="180">
        <v>0</v>
      </c>
      <c r="I6162" s="180">
        <f t="shared" si="192"/>
        <v>6923</v>
      </c>
      <c r="J6162" s="177" t="str">
        <f t="shared" si="193"/>
        <v>Date &gt; 1920</v>
      </c>
    </row>
    <row r="6163" spans="1:10" x14ac:dyDescent="0.3">
      <c r="A6163" s="178" t="s">
        <v>270</v>
      </c>
      <c r="B6163" s="178" t="s">
        <v>65</v>
      </c>
      <c r="C6163" s="178" t="s">
        <v>1329</v>
      </c>
      <c r="D6163" s="178" t="s">
        <v>8252</v>
      </c>
      <c r="E6163" s="179">
        <v>17505</v>
      </c>
      <c r="F6163" s="180">
        <v>0</v>
      </c>
      <c r="G6163" s="180">
        <v>7433.19</v>
      </c>
      <c r="H6163" s="180">
        <v>5137.03</v>
      </c>
      <c r="I6163" s="180">
        <f t="shared" si="192"/>
        <v>12570.22</v>
      </c>
      <c r="J6163" s="177" t="str">
        <f t="shared" si="193"/>
        <v>Date &gt; 1920</v>
      </c>
    </row>
    <row r="6164" spans="1:10" x14ac:dyDescent="0.3">
      <c r="A6164" s="178" t="s">
        <v>270</v>
      </c>
      <c r="B6164" s="178" t="s">
        <v>65</v>
      </c>
      <c r="C6164" s="178" t="s">
        <v>1329</v>
      </c>
      <c r="D6164" s="178" t="s">
        <v>8253</v>
      </c>
      <c r="E6164" s="179">
        <v>22469</v>
      </c>
      <c r="F6164" s="180">
        <v>0</v>
      </c>
      <c r="G6164" s="180">
        <v>2060.04</v>
      </c>
      <c r="H6164" s="180">
        <v>1030.03</v>
      </c>
      <c r="I6164" s="180">
        <f t="shared" si="192"/>
        <v>3090.0699999999997</v>
      </c>
      <c r="J6164" s="177" t="str">
        <f t="shared" si="193"/>
        <v>Date &gt; 1920</v>
      </c>
    </row>
    <row r="6165" spans="1:10" x14ac:dyDescent="0.3">
      <c r="A6165" s="178" t="s">
        <v>270</v>
      </c>
      <c r="B6165" s="178" t="s">
        <v>65</v>
      </c>
      <c r="C6165" s="178" t="s">
        <v>1329</v>
      </c>
      <c r="D6165" s="178" t="s">
        <v>8254</v>
      </c>
      <c r="E6165" s="179">
        <v>23767</v>
      </c>
      <c r="F6165" s="180">
        <v>0</v>
      </c>
      <c r="G6165" s="180">
        <v>1469.54</v>
      </c>
      <c r="H6165" s="180">
        <v>1469.55</v>
      </c>
      <c r="I6165" s="180">
        <f t="shared" si="192"/>
        <v>2939.09</v>
      </c>
      <c r="J6165" s="177" t="str">
        <f t="shared" si="193"/>
        <v>Date &gt; 1920</v>
      </c>
    </row>
    <row r="6166" spans="1:10" x14ac:dyDescent="0.3">
      <c r="A6166" s="178" t="s">
        <v>270</v>
      </c>
      <c r="B6166" s="178" t="s">
        <v>65</v>
      </c>
      <c r="C6166" s="178" t="s">
        <v>1329</v>
      </c>
      <c r="D6166" s="178" t="s">
        <v>8255</v>
      </c>
      <c r="E6166" s="179">
        <v>25632</v>
      </c>
      <c r="F6166" s="180">
        <v>7000</v>
      </c>
      <c r="G6166" s="180">
        <v>3500</v>
      </c>
      <c r="H6166" s="180">
        <v>3500</v>
      </c>
      <c r="I6166" s="180">
        <f t="shared" si="192"/>
        <v>14000</v>
      </c>
      <c r="J6166" s="177" t="str">
        <f t="shared" si="193"/>
        <v>Date &gt; 1920</v>
      </c>
    </row>
    <row r="6167" spans="1:10" x14ac:dyDescent="0.3">
      <c r="A6167" s="178" t="s">
        <v>270</v>
      </c>
      <c r="B6167" s="178" t="s">
        <v>65</v>
      </c>
      <c r="C6167" s="178" t="s">
        <v>1329</v>
      </c>
      <c r="D6167" s="178" t="s">
        <v>8256</v>
      </c>
      <c r="E6167" s="179">
        <v>28086</v>
      </c>
      <c r="F6167" s="180">
        <v>1470194.38</v>
      </c>
      <c r="G6167" s="180">
        <v>182886.8</v>
      </c>
      <c r="H6167" s="180">
        <v>199865.63</v>
      </c>
      <c r="I6167" s="180">
        <f t="shared" si="192"/>
        <v>1852946.81</v>
      </c>
      <c r="J6167" s="177" t="str">
        <f t="shared" si="193"/>
        <v>Date &gt; 1920</v>
      </c>
    </row>
    <row r="6168" spans="1:10" x14ac:dyDescent="0.3">
      <c r="A6168" s="178" t="s">
        <v>270</v>
      </c>
      <c r="B6168" s="178" t="s">
        <v>65</v>
      </c>
      <c r="C6168" s="178" t="s">
        <v>1329</v>
      </c>
      <c r="D6168" s="178" t="s">
        <v>6462</v>
      </c>
      <c r="E6168" s="179">
        <v>27793</v>
      </c>
      <c r="F6168" s="180">
        <v>0</v>
      </c>
      <c r="G6168" s="180">
        <v>1693</v>
      </c>
      <c r="H6168" s="180">
        <v>847</v>
      </c>
      <c r="I6168" s="180">
        <f t="shared" si="192"/>
        <v>2540</v>
      </c>
      <c r="J6168" s="177" t="str">
        <f t="shared" si="193"/>
        <v>Date &gt; 1920</v>
      </c>
    </row>
    <row r="6169" spans="1:10" x14ac:dyDescent="0.3">
      <c r="A6169" s="178" t="s">
        <v>270</v>
      </c>
      <c r="B6169" s="178" t="s">
        <v>65</v>
      </c>
      <c r="C6169" s="178" t="s">
        <v>1329</v>
      </c>
      <c r="D6169" s="178" t="s">
        <v>6462</v>
      </c>
      <c r="E6169" s="179">
        <v>28047</v>
      </c>
      <c r="F6169" s="180">
        <v>0</v>
      </c>
      <c r="G6169" s="180">
        <v>10132</v>
      </c>
      <c r="H6169" s="180">
        <v>5066</v>
      </c>
      <c r="I6169" s="180">
        <f t="shared" si="192"/>
        <v>15198</v>
      </c>
      <c r="J6169" s="177" t="str">
        <f t="shared" si="193"/>
        <v>Date &gt; 1920</v>
      </c>
    </row>
    <row r="6170" spans="1:10" x14ac:dyDescent="0.3">
      <c r="A6170" s="178" t="s">
        <v>270</v>
      </c>
      <c r="B6170" s="178" t="s">
        <v>65</v>
      </c>
      <c r="C6170" s="178" t="s">
        <v>1329</v>
      </c>
      <c r="D6170" s="178" t="s">
        <v>8257</v>
      </c>
      <c r="E6170" s="179">
        <v>28115</v>
      </c>
      <c r="F6170" s="180">
        <v>0</v>
      </c>
      <c r="G6170" s="180">
        <v>5524.55</v>
      </c>
      <c r="H6170" s="180">
        <v>1381.14</v>
      </c>
      <c r="I6170" s="180">
        <f t="shared" si="192"/>
        <v>6905.6900000000005</v>
      </c>
      <c r="J6170" s="177" t="str">
        <f t="shared" si="193"/>
        <v>Date &gt; 1920</v>
      </c>
    </row>
    <row r="6171" spans="1:10" x14ac:dyDescent="0.3">
      <c r="A6171" s="178" t="s">
        <v>270</v>
      </c>
      <c r="B6171" s="178" t="s">
        <v>65</v>
      </c>
      <c r="C6171" s="178" t="s">
        <v>1329</v>
      </c>
      <c r="D6171" s="178" t="s">
        <v>8258</v>
      </c>
      <c r="E6171" s="179">
        <v>31757</v>
      </c>
      <c r="F6171" s="180">
        <v>919453.52</v>
      </c>
      <c r="G6171" s="180">
        <v>9051.23</v>
      </c>
      <c r="H6171" s="180">
        <v>103167.17</v>
      </c>
      <c r="I6171" s="180">
        <f t="shared" si="192"/>
        <v>1031671.92</v>
      </c>
      <c r="J6171" s="177" t="str">
        <f t="shared" si="193"/>
        <v>Date &gt; 1920</v>
      </c>
    </row>
    <row r="6172" spans="1:10" x14ac:dyDescent="0.3">
      <c r="A6172" s="178" t="s">
        <v>270</v>
      </c>
      <c r="B6172" s="178" t="s">
        <v>65</v>
      </c>
      <c r="C6172" s="178" t="s">
        <v>1329</v>
      </c>
      <c r="D6172" s="178" t="s">
        <v>8258</v>
      </c>
      <c r="E6172" s="179">
        <v>32780</v>
      </c>
      <c r="F6172" s="180">
        <v>3487.93</v>
      </c>
      <c r="G6172" s="180">
        <v>-67.94</v>
      </c>
      <c r="H6172" s="180">
        <v>380.01</v>
      </c>
      <c r="I6172" s="180">
        <f t="shared" si="192"/>
        <v>3800</v>
      </c>
      <c r="J6172" s="177" t="str">
        <f t="shared" si="193"/>
        <v>Date &gt; 1920</v>
      </c>
    </row>
    <row r="6173" spans="1:10" x14ac:dyDescent="0.3">
      <c r="A6173" s="178" t="s">
        <v>270</v>
      </c>
      <c r="B6173" s="178" t="s">
        <v>65</v>
      </c>
      <c r="C6173" s="178" t="s">
        <v>1329</v>
      </c>
      <c r="D6173" s="178" t="s">
        <v>8259</v>
      </c>
      <c r="E6173" s="179">
        <v>30770</v>
      </c>
      <c r="F6173" s="180">
        <v>0</v>
      </c>
      <c r="G6173" s="180">
        <v>15429.4</v>
      </c>
      <c r="H6173" s="180">
        <v>7714.7</v>
      </c>
      <c r="I6173" s="180">
        <f t="shared" si="192"/>
        <v>23144.1</v>
      </c>
      <c r="J6173" s="177" t="str">
        <f t="shared" si="193"/>
        <v>Date &gt; 1920</v>
      </c>
    </row>
    <row r="6174" spans="1:10" x14ac:dyDescent="0.3">
      <c r="A6174" s="178" t="s">
        <v>270</v>
      </c>
      <c r="B6174" s="178" t="s">
        <v>65</v>
      </c>
      <c r="C6174" s="178" t="s">
        <v>1329</v>
      </c>
      <c r="D6174" s="178" t="s">
        <v>8260</v>
      </c>
      <c r="E6174" s="179">
        <v>31099</v>
      </c>
      <c r="F6174" s="180">
        <v>0</v>
      </c>
      <c r="G6174" s="180">
        <v>6533.33</v>
      </c>
      <c r="H6174" s="180">
        <v>3266.67</v>
      </c>
      <c r="I6174" s="180">
        <f t="shared" si="192"/>
        <v>9800</v>
      </c>
      <c r="J6174" s="177" t="str">
        <f t="shared" si="193"/>
        <v>Date &gt; 1920</v>
      </c>
    </row>
    <row r="6175" spans="1:10" x14ac:dyDescent="0.3">
      <c r="A6175" s="178" t="s">
        <v>270</v>
      </c>
      <c r="B6175" s="178" t="s">
        <v>65</v>
      </c>
      <c r="C6175" s="178" t="s">
        <v>1329</v>
      </c>
      <c r="D6175" s="178" t="s">
        <v>8261</v>
      </c>
      <c r="E6175" s="179">
        <v>31936</v>
      </c>
      <c r="F6175" s="180">
        <v>0</v>
      </c>
      <c r="G6175" s="180">
        <v>4043.01</v>
      </c>
      <c r="H6175" s="180">
        <v>2021.51</v>
      </c>
      <c r="I6175" s="180">
        <f t="shared" si="192"/>
        <v>6064.52</v>
      </c>
      <c r="J6175" s="177" t="str">
        <f t="shared" si="193"/>
        <v>Date &gt; 1920</v>
      </c>
    </row>
    <row r="6176" spans="1:10" x14ac:dyDescent="0.3">
      <c r="A6176" s="178" t="s">
        <v>270</v>
      </c>
      <c r="B6176" s="178" t="s">
        <v>65</v>
      </c>
      <c r="C6176" s="178" t="s">
        <v>1329</v>
      </c>
      <c r="D6176" s="178" t="s">
        <v>8262</v>
      </c>
      <c r="E6176" s="179">
        <v>32080</v>
      </c>
      <c r="F6176" s="180">
        <v>0</v>
      </c>
      <c r="G6176" s="180">
        <v>13348.6</v>
      </c>
      <c r="H6176" s="180">
        <v>6674.3</v>
      </c>
      <c r="I6176" s="180">
        <f t="shared" si="192"/>
        <v>20022.900000000001</v>
      </c>
      <c r="J6176" s="177" t="str">
        <f t="shared" si="193"/>
        <v>Date &gt; 1920</v>
      </c>
    </row>
    <row r="6177" spans="1:10" x14ac:dyDescent="0.3">
      <c r="A6177" s="178" t="s">
        <v>270</v>
      </c>
      <c r="B6177" s="178" t="s">
        <v>65</v>
      </c>
      <c r="C6177" s="178" t="s">
        <v>1329</v>
      </c>
      <c r="D6177" s="178" t="s">
        <v>8263</v>
      </c>
      <c r="E6177" s="179">
        <v>32363</v>
      </c>
      <c r="F6177" s="180">
        <v>0</v>
      </c>
      <c r="G6177" s="180">
        <v>7449.37</v>
      </c>
      <c r="H6177" s="180">
        <v>3724.69</v>
      </c>
      <c r="I6177" s="180">
        <f t="shared" si="192"/>
        <v>11174.06</v>
      </c>
      <c r="J6177" s="177" t="str">
        <f t="shared" si="193"/>
        <v>Date &gt; 1920</v>
      </c>
    </row>
    <row r="6178" spans="1:10" x14ac:dyDescent="0.3">
      <c r="A6178" s="178" t="s">
        <v>270</v>
      </c>
      <c r="B6178" s="178" t="s">
        <v>65</v>
      </c>
      <c r="C6178" s="178" t="s">
        <v>1329</v>
      </c>
      <c r="D6178" s="178" t="s">
        <v>8264</v>
      </c>
      <c r="E6178" s="179">
        <v>32658</v>
      </c>
      <c r="F6178" s="180">
        <v>0</v>
      </c>
      <c r="G6178" s="180">
        <v>1663.73</v>
      </c>
      <c r="H6178" s="180">
        <v>831.86</v>
      </c>
      <c r="I6178" s="180">
        <f t="shared" si="192"/>
        <v>2495.59</v>
      </c>
      <c r="J6178" s="177" t="str">
        <f t="shared" si="193"/>
        <v>Date &gt; 1920</v>
      </c>
    </row>
    <row r="6179" spans="1:10" x14ac:dyDescent="0.3">
      <c r="A6179" s="178" t="s">
        <v>270</v>
      </c>
      <c r="B6179" s="178" t="s">
        <v>65</v>
      </c>
      <c r="C6179" s="178" t="s">
        <v>1329</v>
      </c>
      <c r="D6179" s="178" t="s">
        <v>8265</v>
      </c>
      <c r="E6179" s="179">
        <v>32792</v>
      </c>
      <c r="F6179" s="180">
        <v>0</v>
      </c>
      <c r="G6179" s="180">
        <v>25173.33</v>
      </c>
      <c r="H6179" s="180">
        <v>12586.67</v>
      </c>
      <c r="I6179" s="180">
        <f t="shared" si="192"/>
        <v>37760</v>
      </c>
      <c r="J6179" s="177" t="str">
        <f t="shared" si="193"/>
        <v>Date &gt; 1920</v>
      </c>
    </row>
    <row r="6180" spans="1:10" x14ac:dyDescent="0.3">
      <c r="A6180" s="178" t="s">
        <v>270</v>
      </c>
      <c r="B6180" s="178" t="s">
        <v>65</v>
      </c>
      <c r="C6180" s="178" t="s">
        <v>1329</v>
      </c>
      <c r="D6180" s="178" t="s">
        <v>8265</v>
      </c>
      <c r="E6180" s="179">
        <v>33087</v>
      </c>
      <c r="F6180" s="180">
        <v>0</v>
      </c>
      <c r="G6180" s="180">
        <v>22300</v>
      </c>
      <c r="H6180" s="180">
        <v>11163.33</v>
      </c>
      <c r="I6180" s="180">
        <f t="shared" si="192"/>
        <v>33463.33</v>
      </c>
      <c r="J6180" s="177" t="str">
        <f t="shared" si="193"/>
        <v>Date &gt; 1920</v>
      </c>
    </row>
    <row r="6181" spans="1:10" x14ac:dyDescent="0.3">
      <c r="A6181" s="178" t="s">
        <v>270</v>
      </c>
      <c r="B6181" s="178" t="s">
        <v>65</v>
      </c>
      <c r="C6181" s="178" t="s">
        <v>1329</v>
      </c>
      <c r="D6181" s="178" t="s">
        <v>8266</v>
      </c>
      <c r="E6181" s="179">
        <v>33267</v>
      </c>
      <c r="F6181" s="180">
        <v>0</v>
      </c>
      <c r="G6181" s="180">
        <v>3361.85</v>
      </c>
      <c r="H6181" s="180">
        <v>1680.92</v>
      </c>
      <c r="I6181" s="180">
        <f t="shared" si="192"/>
        <v>5042.7700000000004</v>
      </c>
      <c r="J6181" s="177" t="str">
        <f t="shared" si="193"/>
        <v>Date &gt; 1920</v>
      </c>
    </row>
    <row r="6182" spans="1:10" x14ac:dyDescent="0.3">
      <c r="A6182" s="178" t="s">
        <v>270</v>
      </c>
      <c r="B6182" s="178" t="s">
        <v>65</v>
      </c>
      <c r="C6182" s="178" t="s">
        <v>1329</v>
      </c>
      <c r="D6182" s="178" t="s">
        <v>8267</v>
      </c>
      <c r="E6182" s="179">
        <v>33885</v>
      </c>
      <c r="F6182" s="180">
        <v>0</v>
      </c>
      <c r="G6182" s="180">
        <v>12665.85</v>
      </c>
      <c r="H6182" s="180">
        <v>6332.94</v>
      </c>
      <c r="I6182" s="180">
        <f t="shared" si="192"/>
        <v>18998.79</v>
      </c>
      <c r="J6182" s="177" t="str">
        <f t="shared" si="193"/>
        <v>Date &gt; 1920</v>
      </c>
    </row>
    <row r="6183" spans="1:10" x14ac:dyDescent="0.3">
      <c r="A6183" s="178" t="s">
        <v>270</v>
      </c>
      <c r="B6183" s="178" t="s">
        <v>65</v>
      </c>
      <c r="C6183" s="178" t="s">
        <v>1329</v>
      </c>
      <c r="D6183" s="178" t="s">
        <v>8267</v>
      </c>
      <c r="E6183" s="179">
        <v>33938</v>
      </c>
      <c r="F6183" s="180">
        <v>0</v>
      </c>
      <c r="G6183" s="180">
        <v>39877.47</v>
      </c>
      <c r="H6183" s="180">
        <v>19938.740000000002</v>
      </c>
      <c r="I6183" s="180">
        <f t="shared" si="192"/>
        <v>59816.210000000006</v>
      </c>
      <c r="J6183" s="177" t="str">
        <f t="shared" si="193"/>
        <v>Date &gt; 1920</v>
      </c>
    </row>
    <row r="6184" spans="1:10" x14ac:dyDescent="0.3">
      <c r="A6184" s="178" t="s">
        <v>270</v>
      </c>
      <c r="B6184" s="178" t="s">
        <v>65</v>
      </c>
      <c r="C6184" s="178" t="s">
        <v>1329</v>
      </c>
      <c r="D6184" s="178" t="s">
        <v>8267</v>
      </c>
      <c r="E6184" s="179">
        <v>33961</v>
      </c>
      <c r="F6184" s="180">
        <v>0</v>
      </c>
      <c r="G6184" s="180">
        <v>23408.01</v>
      </c>
      <c r="H6184" s="180">
        <v>11703.99</v>
      </c>
      <c r="I6184" s="180">
        <f t="shared" si="192"/>
        <v>35112</v>
      </c>
      <c r="J6184" s="177" t="str">
        <f t="shared" si="193"/>
        <v>Date &gt; 1920</v>
      </c>
    </row>
    <row r="6185" spans="1:10" x14ac:dyDescent="0.3">
      <c r="A6185" s="178" t="s">
        <v>270</v>
      </c>
      <c r="B6185" s="178" t="s">
        <v>65</v>
      </c>
      <c r="C6185" s="178" t="s">
        <v>1329</v>
      </c>
      <c r="D6185" s="178" t="s">
        <v>8267</v>
      </c>
      <c r="E6185" s="179">
        <v>34016</v>
      </c>
      <c r="F6185" s="180">
        <v>0</v>
      </c>
      <c r="G6185" s="180">
        <v>18607.34</v>
      </c>
      <c r="H6185" s="180">
        <v>9303.66</v>
      </c>
      <c r="I6185" s="180">
        <f t="shared" si="192"/>
        <v>27911</v>
      </c>
      <c r="J6185" s="177" t="str">
        <f t="shared" si="193"/>
        <v>Date &gt; 1920</v>
      </c>
    </row>
    <row r="6186" spans="1:10" x14ac:dyDescent="0.3">
      <c r="A6186" s="178" t="s">
        <v>270</v>
      </c>
      <c r="B6186" s="178" t="s">
        <v>65</v>
      </c>
      <c r="C6186" s="178" t="s">
        <v>1329</v>
      </c>
      <c r="D6186" s="178" t="s">
        <v>8267</v>
      </c>
      <c r="E6186" s="179">
        <v>34045</v>
      </c>
      <c r="F6186" s="180">
        <v>0</v>
      </c>
      <c r="G6186" s="180">
        <v>11121.85</v>
      </c>
      <c r="H6186" s="180">
        <v>5560.93</v>
      </c>
      <c r="I6186" s="180">
        <f t="shared" si="192"/>
        <v>16682.78</v>
      </c>
      <c r="J6186" s="177" t="str">
        <f t="shared" si="193"/>
        <v>Date &gt; 1920</v>
      </c>
    </row>
    <row r="6187" spans="1:10" x14ac:dyDescent="0.3">
      <c r="A6187" s="178" t="s">
        <v>270</v>
      </c>
      <c r="B6187" s="178" t="s">
        <v>65</v>
      </c>
      <c r="C6187" s="178" t="s">
        <v>1329</v>
      </c>
      <c r="D6187" s="178" t="s">
        <v>8267</v>
      </c>
      <c r="E6187" s="179">
        <v>34080</v>
      </c>
      <c r="F6187" s="180">
        <v>0</v>
      </c>
      <c r="G6187" s="180">
        <v>23989.27</v>
      </c>
      <c r="H6187" s="180">
        <v>11994.61</v>
      </c>
      <c r="I6187" s="180">
        <f t="shared" si="192"/>
        <v>35983.880000000005</v>
      </c>
      <c r="J6187" s="177" t="str">
        <f t="shared" si="193"/>
        <v>Date &gt; 1920</v>
      </c>
    </row>
    <row r="6188" spans="1:10" x14ac:dyDescent="0.3">
      <c r="A6188" s="178" t="s">
        <v>270</v>
      </c>
      <c r="B6188" s="178" t="s">
        <v>65</v>
      </c>
      <c r="C6188" s="178" t="s">
        <v>1329</v>
      </c>
      <c r="D6188" s="178" t="s">
        <v>8267</v>
      </c>
      <c r="E6188" s="179">
        <v>34101</v>
      </c>
      <c r="F6188" s="180">
        <v>0</v>
      </c>
      <c r="G6188" s="180">
        <v>5430.21</v>
      </c>
      <c r="H6188" s="180">
        <v>5592.34</v>
      </c>
      <c r="I6188" s="180">
        <f t="shared" si="192"/>
        <v>11022.55</v>
      </c>
      <c r="J6188" s="177" t="str">
        <f t="shared" si="193"/>
        <v>Date &gt; 1920</v>
      </c>
    </row>
    <row r="6189" spans="1:10" x14ac:dyDescent="0.3">
      <c r="A6189" s="178" t="s">
        <v>270</v>
      </c>
      <c r="B6189" s="178" t="s">
        <v>65</v>
      </c>
      <c r="C6189" s="178" t="s">
        <v>1329</v>
      </c>
      <c r="D6189" s="178" t="s">
        <v>8267</v>
      </c>
      <c r="E6189" s="179">
        <v>34101</v>
      </c>
      <c r="F6189" s="180">
        <v>0</v>
      </c>
      <c r="G6189" s="180">
        <v>5754.45</v>
      </c>
      <c r="H6189" s="180">
        <v>0</v>
      </c>
      <c r="I6189" s="180">
        <f t="shared" si="192"/>
        <v>5754.45</v>
      </c>
      <c r="J6189" s="177" t="str">
        <f t="shared" si="193"/>
        <v>Date &gt; 1920</v>
      </c>
    </row>
    <row r="6190" spans="1:10" x14ac:dyDescent="0.3">
      <c r="A6190" s="178" t="s">
        <v>270</v>
      </c>
      <c r="B6190" s="178" t="s">
        <v>65</v>
      </c>
      <c r="C6190" s="178" t="s">
        <v>1329</v>
      </c>
      <c r="D6190" s="178" t="s">
        <v>8267</v>
      </c>
      <c r="E6190" s="179">
        <v>34267</v>
      </c>
      <c r="F6190" s="180">
        <v>0</v>
      </c>
      <c r="G6190" s="180">
        <v>12571.66</v>
      </c>
      <c r="H6190" s="180">
        <v>6285.84</v>
      </c>
      <c r="I6190" s="180">
        <f t="shared" si="192"/>
        <v>18857.5</v>
      </c>
      <c r="J6190" s="177" t="str">
        <f t="shared" si="193"/>
        <v>Date &gt; 1920</v>
      </c>
    </row>
    <row r="6191" spans="1:10" x14ac:dyDescent="0.3">
      <c r="A6191" s="178" t="s">
        <v>270</v>
      </c>
      <c r="B6191" s="178" t="s">
        <v>65</v>
      </c>
      <c r="C6191" s="178" t="s">
        <v>1329</v>
      </c>
      <c r="D6191" s="178" t="s">
        <v>8267</v>
      </c>
      <c r="E6191" s="179">
        <v>34309</v>
      </c>
      <c r="F6191" s="180">
        <v>0</v>
      </c>
      <c r="G6191" s="180">
        <v>7197.69</v>
      </c>
      <c r="H6191" s="180">
        <v>3598.83</v>
      </c>
      <c r="I6191" s="180">
        <f t="shared" si="192"/>
        <v>10796.52</v>
      </c>
      <c r="J6191" s="177" t="str">
        <f t="shared" si="193"/>
        <v>Date &gt; 1920</v>
      </c>
    </row>
    <row r="6192" spans="1:10" x14ac:dyDescent="0.3">
      <c r="A6192" s="178" t="s">
        <v>270</v>
      </c>
      <c r="B6192" s="178" t="s">
        <v>65</v>
      </c>
      <c r="C6192" s="178" t="s">
        <v>1329</v>
      </c>
      <c r="D6192" s="178" t="s">
        <v>8267</v>
      </c>
      <c r="E6192" s="179">
        <v>34396</v>
      </c>
      <c r="F6192" s="180">
        <v>0</v>
      </c>
      <c r="G6192" s="180">
        <v>5415</v>
      </c>
      <c r="H6192" s="180">
        <v>2707.5</v>
      </c>
      <c r="I6192" s="180">
        <f t="shared" si="192"/>
        <v>8122.5</v>
      </c>
      <c r="J6192" s="177" t="str">
        <f t="shared" si="193"/>
        <v>Date &gt; 1920</v>
      </c>
    </row>
    <row r="6193" spans="1:10" x14ac:dyDescent="0.3">
      <c r="A6193" s="178" t="s">
        <v>270</v>
      </c>
      <c r="B6193" s="178" t="s">
        <v>65</v>
      </c>
      <c r="C6193" s="178" t="s">
        <v>1329</v>
      </c>
      <c r="D6193" s="178" t="s">
        <v>8267</v>
      </c>
      <c r="E6193" s="179">
        <v>34626</v>
      </c>
      <c r="F6193" s="180">
        <v>0</v>
      </c>
      <c r="G6193" s="180">
        <v>951.67</v>
      </c>
      <c r="H6193" s="180">
        <v>475.83</v>
      </c>
      <c r="I6193" s="180">
        <f t="shared" si="192"/>
        <v>1427.5</v>
      </c>
      <c r="J6193" s="177" t="str">
        <f t="shared" si="193"/>
        <v>Date &gt; 1920</v>
      </c>
    </row>
    <row r="6194" spans="1:10" x14ac:dyDescent="0.3">
      <c r="A6194" s="178" t="s">
        <v>270</v>
      </c>
      <c r="B6194" s="178" t="s">
        <v>65</v>
      </c>
      <c r="C6194" s="178" t="s">
        <v>1329</v>
      </c>
      <c r="D6194" s="178" t="s">
        <v>8267</v>
      </c>
      <c r="E6194" s="179">
        <v>34687</v>
      </c>
      <c r="F6194" s="180">
        <v>0</v>
      </c>
      <c r="G6194" s="180">
        <v>1003.33</v>
      </c>
      <c r="H6194" s="180">
        <v>501.67</v>
      </c>
      <c r="I6194" s="180">
        <f t="shared" si="192"/>
        <v>1505</v>
      </c>
      <c r="J6194" s="177" t="str">
        <f t="shared" si="193"/>
        <v>Date &gt; 1920</v>
      </c>
    </row>
    <row r="6195" spans="1:10" x14ac:dyDescent="0.3">
      <c r="A6195" s="178" t="s">
        <v>270</v>
      </c>
      <c r="B6195" s="178" t="s">
        <v>65</v>
      </c>
      <c r="C6195" s="178" t="s">
        <v>1329</v>
      </c>
      <c r="D6195" s="178" t="s">
        <v>8268</v>
      </c>
      <c r="E6195" s="179">
        <v>33665</v>
      </c>
      <c r="F6195" s="180">
        <v>0</v>
      </c>
      <c r="G6195" s="180">
        <v>4938.6400000000003</v>
      </c>
      <c r="H6195" s="180">
        <v>2469.3200000000002</v>
      </c>
      <c r="I6195" s="180">
        <f t="shared" si="192"/>
        <v>7407.9600000000009</v>
      </c>
      <c r="J6195" s="177" t="str">
        <f t="shared" si="193"/>
        <v>Date &gt; 1920</v>
      </c>
    </row>
    <row r="6196" spans="1:10" x14ac:dyDescent="0.3">
      <c r="A6196" s="178" t="s">
        <v>270</v>
      </c>
      <c r="B6196" s="178" t="s">
        <v>65</v>
      </c>
      <c r="C6196" s="178" t="s">
        <v>1329</v>
      </c>
      <c r="D6196" s="178" t="s">
        <v>8268</v>
      </c>
      <c r="E6196" s="179">
        <v>33686</v>
      </c>
      <c r="F6196" s="180">
        <v>0</v>
      </c>
      <c r="G6196" s="180">
        <v>4061.36</v>
      </c>
      <c r="H6196" s="180">
        <v>2030.68</v>
      </c>
      <c r="I6196" s="180">
        <f t="shared" si="192"/>
        <v>6092.04</v>
      </c>
      <c r="J6196" s="177" t="str">
        <f t="shared" si="193"/>
        <v>Date &gt; 1920</v>
      </c>
    </row>
    <row r="6197" spans="1:10" x14ac:dyDescent="0.3">
      <c r="A6197" s="178" t="s">
        <v>270</v>
      </c>
      <c r="B6197" s="178" t="s">
        <v>65</v>
      </c>
      <c r="C6197" s="178" t="s">
        <v>1329</v>
      </c>
      <c r="D6197" s="178" t="s">
        <v>8269</v>
      </c>
      <c r="E6197" s="179">
        <v>34534</v>
      </c>
      <c r="F6197" s="180">
        <v>0</v>
      </c>
      <c r="G6197" s="180">
        <v>10820.06</v>
      </c>
      <c r="H6197" s="180">
        <v>5410.02</v>
      </c>
      <c r="I6197" s="180">
        <f t="shared" si="192"/>
        <v>16230.08</v>
      </c>
      <c r="J6197" s="177" t="str">
        <f t="shared" si="193"/>
        <v>Date &gt; 1920</v>
      </c>
    </row>
    <row r="6198" spans="1:10" x14ac:dyDescent="0.3">
      <c r="A6198" s="178" t="s">
        <v>270</v>
      </c>
      <c r="B6198" s="178" t="s">
        <v>65</v>
      </c>
      <c r="C6198" s="178" t="s">
        <v>1329</v>
      </c>
      <c r="D6198" s="178" t="s">
        <v>8269</v>
      </c>
      <c r="E6198" s="179">
        <v>34542</v>
      </c>
      <c r="F6198" s="180">
        <v>0</v>
      </c>
      <c r="G6198" s="180">
        <v>3991.51</v>
      </c>
      <c r="H6198" s="180">
        <v>1995.75</v>
      </c>
      <c r="I6198" s="180">
        <f t="shared" si="192"/>
        <v>5987.26</v>
      </c>
      <c r="J6198" s="177" t="str">
        <f t="shared" si="193"/>
        <v>Date &gt; 1920</v>
      </c>
    </row>
    <row r="6199" spans="1:10" x14ac:dyDescent="0.3">
      <c r="A6199" s="178" t="s">
        <v>270</v>
      </c>
      <c r="B6199" s="178" t="s">
        <v>65</v>
      </c>
      <c r="C6199" s="178" t="s">
        <v>1329</v>
      </c>
      <c r="D6199" s="178" t="s">
        <v>8269</v>
      </c>
      <c r="E6199" s="179">
        <v>34626</v>
      </c>
      <c r="F6199" s="180">
        <v>0</v>
      </c>
      <c r="G6199" s="180">
        <v>1531.03</v>
      </c>
      <c r="H6199" s="180">
        <v>765.51</v>
      </c>
      <c r="I6199" s="180">
        <f t="shared" si="192"/>
        <v>2296.54</v>
      </c>
      <c r="J6199" s="177" t="str">
        <f t="shared" si="193"/>
        <v>Date &gt; 1920</v>
      </c>
    </row>
    <row r="6200" spans="1:10" x14ac:dyDescent="0.3">
      <c r="A6200" s="178" t="s">
        <v>270</v>
      </c>
      <c r="B6200" s="178" t="s">
        <v>65</v>
      </c>
      <c r="C6200" s="178" t="s">
        <v>1329</v>
      </c>
      <c r="D6200" s="178" t="s">
        <v>8269</v>
      </c>
      <c r="E6200" s="179">
        <v>34844</v>
      </c>
      <c r="F6200" s="180">
        <v>0</v>
      </c>
      <c r="G6200" s="180">
        <v>14997.34</v>
      </c>
      <c r="H6200" s="180">
        <v>7498.66</v>
      </c>
      <c r="I6200" s="180">
        <f t="shared" si="192"/>
        <v>22496</v>
      </c>
      <c r="J6200" s="177" t="str">
        <f t="shared" si="193"/>
        <v>Date &gt; 1920</v>
      </c>
    </row>
    <row r="6201" spans="1:10" x14ac:dyDescent="0.3">
      <c r="A6201" s="178" t="s">
        <v>270</v>
      </c>
      <c r="B6201" s="178" t="s">
        <v>65</v>
      </c>
      <c r="C6201" s="178" t="s">
        <v>1329</v>
      </c>
      <c r="D6201" s="178" t="s">
        <v>8269</v>
      </c>
      <c r="E6201" s="179">
        <v>34886</v>
      </c>
      <c r="F6201" s="180">
        <v>0</v>
      </c>
      <c r="G6201" s="180">
        <v>19670.7</v>
      </c>
      <c r="H6201" s="180">
        <v>9835.35</v>
      </c>
      <c r="I6201" s="180">
        <f t="shared" si="192"/>
        <v>29506.050000000003</v>
      </c>
      <c r="J6201" s="177" t="str">
        <f t="shared" si="193"/>
        <v>Date &gt; 1920</v>
      </c>
    </row>
    <row r="6202" spans="1:10" x14ac:dyDescent="0.3">
      <c r="A6202" s="178" t="s">
        <v>270</v>
      </c>
      <c r="B6202" s="178" t="s">
        <v>65</v>
      </c>
      <c r="C6202" s="178" t="s">
        <v>1329</v>
      </c>
      <c r="D6202" s="178" t="s">
        <v>8269</v>
      </c>
      <c r="E6202" s="179">
        <v>34904</v>
      </c>
      <c r="F6202" s="180">
        <v>0</v>
      </c>
      <c r="G6202" s="180">
        <v>27734.799999999999</v>
      </c>
      <c r="H6202" s="180">
        <v>13867.4</v>
      </c>
      <c r="I6202" s="180">
        <f t="shared" si="192"/>
        <v>41602.199999999997</v>
      </c>
      <c r="J6202" s="177" t="str">
        <f t="shared" si="193"/>
        <v>Date &gt; 1920</v>
      </c>
    </row>
    <row r="6203" spans="1:10" x14ac:dyDescent="0.3">
      <c r="A6203" s="178" t="s">
        <v>270</v>
      </c>
      <c r="B6203" s="178" t="s">
        <v>65</v>
      </c>
      <c r="C6203" s="178" t="s">
        <v>1329</v>
      </c>
      <c r="D6203" s="178" t="s">
        <v>8269</v>
      </c>
      <c r="E6203" s="179">
        <v>34934</v>
      </c>
      <c r="F6203" s="180">
        <v>0</v>
      </c>
      <c r="G6203" s="180">
        <v>16978.41</v>
      </c>
      <c r="H6203" s="180">
        <v>8489.19</v>
      </c>
      <c r="I6203" s="180">
        <f t="shared" si="192"/>
        <v>25467.599999999999</v>
      </c>
      <c r="J6203" s="177" t="str">
        <f t="shared" si="193"/>
        <v>Date &gt; 1920</v>
      </c>
    </row>
    <row r="6204" spans="1:10" x14ac:dyDescent="0.3">
      <c r="A6204" s="178" t="s">
        <v>270</v>
      </c>
      <c r="B6204" s="178" t="s">
        <v>65</v>
      </c>
      <c r="C6204" s="178" t="s">
        <v>1329</v>
      </c>
      <c r="D6204" s="178" t="s">
        <v>8269</v>
      </c>
      <c r="E6204" s="179">
        <v>35012</v>
      </c>
      <c r="F6204" s="180">
        <v>0</v>
      </c>
      <c r="G6204" s="180">
        <v>6576.15</v>
      </c>
      <c r="H6204" s="180">
        <v>9862.59</v>
      </c>
      <c r="I6204" s="180">
        <f t="shared" si="192"/>
        <v>16438.739999999998</v>
      </c>
      <c r="J6204" s="177" t="str">
        <f t="shared" si="193"/>
        <v>Date &gt; 1920</v>
      </c>
    </row>
    <row r="6205" spans="1:10" x14ac:dyDescent="0.3">
      <c r="A6205" s="178" t="s">
        <v>270</v>
      </c>
      <c r="B6205" s="178" t="s">
        <v>65</v>
      </c>
      <c r="C6205" s="178" t="s">
        <v>1329</v>
      </c>
      <c r="D6205" s="178" t="s">
        <v>8269</v>
      </c>
      <c r="E6205" s="179">
        <v>35012</v>
      </c>
      <c r="F6205" s="180">
        <v>0</v>
      </c>
      <c r="G6205" s="180">
        <v>13149.01</v>
      </c>
      <c r="H6205" s="180">
        <v>0</v>
      </c>
      <c r="I6205" s="180">
        <f t="shared" si="192"/>
        <v>13149.01</v>
      </c>
      <c r="J6205" s="177" t="str">
        <f t="shared" si="193"/>
        <v>Date &gt; 1920</v>
      </c>
    </row>
    <row r="6206" spans="1:10" x14ac:dyDescent="0.3">
      <c r="A6206" s="178" t="s">
        <v>270</v>
      </c>
      <c r="B6206" s="178" t="s">
        <v>65</v>
      </c>
      <c r="C6206" s="178" t="s">
        <v>1329</v>
      </c>
      <c r="D6206" s="178" t="s">
        <v>8269</v>
      </c>
      <c r="E6206" s="179">
        <v>35012</v>
      </c>
      <c r="F6206" s="180">
        <v>0</v>
      </c>
      <c r="G6206" s="180">
        <v>17146.490000000002</v>
      </c>
      <c r="H6206" s="180">
        <v>8573.24</v>
      </c>
      <c r="I6206" s="180">
        <f t="shared" si="192"/>
        <v>25719.730000000003</v>
      </c>
      <c r="J6206" s="177" t="str">
        <f t="shared" si="193"/>
        <v>Date &gt; 1920</v>
      </c>
    </row>
    <row r="6207" spans="1:10" x14ac:dyDescent="0.3">
      <c r="A6207" s="178" t="s">
        <v>270</v>
      </c>
      <c r="B6207" s="178" t="s">
        <v>65</v>
      </c>
      <c r="C6207" s="178" t="s">
        <v>1329</v>
      </c>
      <c r="D6207" s="178" t="s">
        <v>8269</v>
      </c>
      <c r="E6207" s="179">
        <v>35039</v>
      </c>
      <c r="F6207" s="180">
        <v>0</v>
      </c>
      <c r="G6207" s="180">
        <v>10637.46</v>
      </c>
      <c r="H6207" s="180">
        <v>5318.74</v>
      </c>
      <c r="I6207" s="180">
        <f t="shared" si="192"/>
        <v>15956.199999999999</v>
      </c>
      <c r="J6207" s="177" t="str">
        <f t="shared" si="193"/>
        <v>Date &gt; 1920</v>
      </c>
    </row>
    <row r="6208" spans="1:10" x14ac:dyDescent="0.3">
      <c r="A6208" s="178" t="s">
        <v>270</v>
      </c>
      <c r="B6208" s="178" t="s">
        <v>65</v>
      </c>
      <c r="C6208" s="178" t="s">
        <v>1329</v>
      </c>
      <c r="D6208" s="178" t="s">
        <v>8269</v>
      </c>
      <c r="E6208" s="179">
        <v>35080</v>
      </c>
      <c r="F6208" s="180">
        <v>0</v>
      </c>
      <c r="G6208" s="180">
        <v>5100</v>
      </c>
      <c r="H6208" s="180">
        <v>2550</v>
      </c>
      <c r="I6208" s="180">
        <f t="shared" si="192"/>
        <v>7650</v>
      </c>
      <c r="J6208" s="177" t="str">
        <f t="shared" si="193"/>
        <v>Date &gt; 1920</v>
      </c>
    </row>
    <row r="6209" spans="1:10" x14ac:dyDescent="0.3">
      <c r="A6209" s="178" t="s">
        <v>270</v>
      </c>
      <c r="B6209" s="178" t="s">
        <v>65</v>
      </c>
      <c r="C6209" s="178" t="s">
        <v>1329</v>
      </c>
      <c r="D6209" s="178" t="s">
        <v>8269</v>
      </c>
      <c r="E6209" s="179">
        <v>35271</v>
      </c>
      <c r="F6209" s="180">
        <v>0</v>
      </c>
      <c r="G6209" s="180">
        <v>16167.04</v>
      </c>
      <c r="H6209" s="180">
        <v>10338.42</v>
      </c>
      <c r="I6209" s="180">
        <f t="shared" si="192"/>
        <v>26505.46</v>
      </c>
      <c r="J6209" s="177" t="str">
        <f t="shared" si="193"/>
        <v>Date &gt; 1920</v>
      </c>
    </row>
    <row r="6210" spans="1:10" x14ac:dyDescent="0.3">
      <c r="A6210" s="178" t="s">
        <v>270</v>
      </c>
      <c r="B6210" s="178" t="s">
        <v>65</v>
      </c>
      <c r="C6210" s="178" t="s">
        <v>1329</v>
      </c>
      <c r="D6210" s="178" t="s">
        <v>8269</v>
      </c>
      <c r="E6210" s="179">
        <v>35271</v>
      </c>
      <c r="F6210" s="180">
        <v>0</v>
      </c>
      <c r="G6210" s="180">
        <v>4509.75</v>
      </c>
      <c r="H6210" s="180">
        <v>0</v>
      </c>
      <c r="I6210" s="180">
        <f t="shared" si="192"/>
        <v>4509.75</v>
      </c>
      <c r="J6210" s="177" t="str">
        <f t="shared" si="193"/>
        <v>Date &gt; 1920</v>
      </c>
    </row>
    <row r="6211" spans="1:10" x14ac:dyDescent="0.3">
      <c r="A6211" s="178" t="s">
        <v>270</v>
      </c>
      <c r="B6211" s="178" t="s">
        <v>65</v>
      </c>
      <c r="C6211" s="178" t="s">
        <v>1329</v>
      </c>
      <c r="D6211" s="178" t="s">
        <v>8270</v>
      </c>
      <c r="E6211" s="179">
        <v>34864</v>
      </c>
      <c r="F6211" s="180">
        <v>0</v>
      </c>
      <c r="G6211" s="180">
        <v>4732.47</v>
      </c>
      <c r="H6211" s="180">
        <v>1916.67</v>
      </c>
      <c r="I6211" s="180">
        <f t="shared" si="192"/>
        <v>6649.14</v>
      </c>
      <c r="J6211" s="177" t="str">
        <f t="shared" si="193"/>
        <v>Date &gt; 1920</v>
      </c>
    </row>
    <row r="6212" spans="1:10" x14ac:dyDescent="0.3">
      <c r="A6212" s="178" t="s">
        <v>270</v>
      </c>
      <c r="B6212" s="178" t="s">
        <v>65</v>
      </c>
      <c r="C6212" s="178" t="s">
        <v>1329</v>
      </c>
      <c r="D6212" s="178" t="s">
        <v>8271</v>
      </c>
      <c r="E6212" s="179">
        <v>35864</v>
      </c>
      <c r="F6212" s="180">
        <v>12824</v>
      </c>
      <c r="G6212" s="180">
        <v>0</v>
      </c>
      <c r="H6212" s="180">
        <v>1425.95</v>
      </c>
      <c r="I6212" s="180">
        <f t="shared" si="192"/>
        <v>14249.95</v>
      </c>
      <c r="J6212" s="177" t="str">
        <f t="shared" si="193"/>
        <v>Date &gt; 1920</v>
      </c>
    </row>
    <row r="6213" spans="1:10" x14ac:dyDescent="0.3">
      <c r="A6213" s="178" t="s">
        <v>270</v>
      </c>
      <c r="B6213" s="178" t="s">
        <v>65</v>
      </c>
      <c r="C6213" s="178" t="s">
        <v>1329</v>
      </c>
      <c r="D6213" s="178" t="s">
        <v>8271</v>
      </c>
      <c r="E6213" s="179">
        <v>35978</v>
      </c>
      <c r="F6213" s="180">
        <v>31150</v>
      </c>
      <c r="G6213" s="180">
        <v>0</v>
      </c>
      <c r="H6213" s="180">
        <v>3461.58</v>
      </c>
      <c r="I6213" s="180">
        <f t="shared" ref="I6213:I6276" si="194">SUM(F6213:H6213)</f>
        <v>34611.58</v>
      </c>
      <c r="J6213" s="177" t="str">
        <f t="shared" ref="J6213:J6276" si="195">IF(OR(YEAR(E6213)&gt; 1920, ISBLANK(E6213)), "Date &gt; 1920", "Sketchy date")</f>
        <v>Date &gt; 1920</v>
      </c>
    </row>
    <row r="6214" spans="1:10" x14ac:dyDescent="0.3">
      <c r="A6214" s="178" t="s">
        <v>270</v>
      </c>
      <c r="B6214" s="178" t="s">
        <v>65</v>
      </c>
      <c r="C6214" s="178" t="s">
        <v>1329</v>
      </c>
      <c r="D6214" s="178" t="s">
        <v>8271</v>
      </c>
      <c r="E6214" s="179">
        <v>36213</v>
      </c>
      <c r="F6214" s="180">
        <v>3046</v>
      </c>
      <c r="G6214" s="180">
        <v>0</v>
      </c>
      <c r="H6214" s="180">
        <v>338.52</v>
      </c>
      <c r="I6214" s="180">
        <f t="shared" si="194"/>
        <v>3384.52</v>
      </c>
      <c r="J6214" s="177" t="str">
        <f t="shared" si="195"/>
        <v>Date &gt; 1920</v>
      </c>
    </row>
    <row r="6215" spans="1:10" x14ac:dyDescent="0.3">
      <c r="A6215" s="178" t="s">
        <v>270</v>
      </c>
      <c r="B6215" s="178" t="s">
        <v>65</v>
      </c>
      <c r="C6215" s="178" t="s">
        <v>1329</v>
      </c>
      <c r="D6215" s="178" t="s">
        <v>6426</v>
      </c>
      <c r="E6215" s="179">
        <v>36063</v>
      </c>
      <c r="F6215" s="180">
        <v>0</v>
      </c>
      <c r="G6215" s="180">
        <v>11346.41</v>
      </c>
      <c r="H6215" s="180">
        <v>11346.4</v>
      </c>
      <c r="I6215" s="180">
        <f t="shared" si="194"/>
        <v>22692.809999999998</v>
      </c>
      <c r="J6215" s="177" t="str">
        <f t="shared" si="195"/>
        <v>Date &gt; 1920</v>
      </c>
    </row>
    <row r="6216" spans="1:10" x14ac:dyDescent="0.3">
      <c r="A6216" s="178" t="s">
        <v>270</v>
      </c>
      <c r="B6216" s="178" t="s">
        <v>65</v>
      </c>
      <c r="C6216" s="178" t="s">
        <v>1329</v>
      </c>
      <c r="D6216" s="178" t="s">
        <v>6426</v>
      </c>
      <c r="E6216" s="179">
        <v>36101</v>
      </c>
      <c r="F6216" s="180">
        <v>0</v>
      </c>
      <c r="G6216" s="180">
        <v>52865.36</v>
      </c>
      <c r="H6216" s="180">
        <v>52865.36</v>
      </c>
      <c r="I6216" s="180">
        <f t="shared" si="194"/>
        <v>105730.72</v>
      </c>
      <c r="J6216" s="177" t="str">
        <f t="shared" si="195"/>
        <v>Date &gt; 1920</v>
      </c>
    </row>
    <row r="6217" spans="1:10" x14ac:dyDescent="0.3">
      <c r="A6217" s="178" t="s">
        <v>270</v>
      </c>
      <c r="B6217" s="178" t="s">
        <v>65</v>
      </c>
      <c r="C6217" s="178" t="s">
        <v>1329</v>
      </c>
      <c r="D6217" s="178" t="s">
        <v>6426</v>
      </c>
      <c r="E6217" s="179">
        <v>36189</v>
      </c>
      <c r="F6217" s="180">
        <v>0</v>
      </c>
      <c r="G6217" s="180">
        <v>7443.24</v>
      </c>
      <c r="H6217" s="180">
        <v>6826.04</v>
      </c>
      <c r="I6217" s="180">
        <f t="shared" si="194"/>
        <v>14269.279999999999</v>
      </c>
      <c r="J6217" s="177" t="str">
        <f t="shared" si="195"/>
        <v>Date &gt; 1920</v>
      </c>
    </row>
    <row r="6218" spans="1:10" x14ac:dyDescent="0.3">
      <c r="A6218" s="178" t="s">
        <v>270</v>
      </c>
      <c r="B6218" s="178" t="s">
        <v>65</v>
      </c>
      <c r="C6218" s="178" t="s">
        <v>1329</v>
      </c>
      <c r="D6218" s="178" t="s">
        <v>8272</v>
      </c>
      <c r="E6218" s="179">
        <v>36088</v>
      </c>
      <c r="F6218" s="180">
        <v>0</v>
      </c>
      <c r="G6218" s="180">
        <v>14997</v>
      </c>
      <c r="H6218" s="180">
        <v>9998</v>
      </c>
      <c r="I6218" s="180">
        <f t="shared" si="194"/>
        <v>24995</v>
      </c>
      <c r="J6218" s="177" t="str">
        <f t="shared" si="195"/>
        <v>Date &gt; 1920</v>
      </c>
    </row>
    <row r="6219" spans="1:10" x14ac:dyDescent="0.3">
      <c r="A6219" s="178" t="s">
        <v>270</v>
      </c>
      <c r="B6219" s="178" t="s">
        <v>65</v>
      </c>
      <c r="C6219" s="178" t="s">
        <v>1329</v>
      </c>
      <c r="D6219" s="178" t="s">
        <v>8272</v>
      </c>
      <c r="E6219" s="179">
        <v>36119</v>
      </c>
      <c r="F6219" s="180">
        <v>0</v>
      </c>
      <c r="G6219" s="180">
        <v>15003</v>
      </c>
      <c r="H6219" s="180">
        <v>18858</v>
      </c>
      <c r="I6219" s="180">
        <f t="shared" si="194"/>
        <v>33861</v>
      </c>
      <c r="J6219" s="177" t="str">
        <f t="shared" si="195"/>
        <v>Date &gt; 1920</v>
      </c>
    </row>
    <row r="6220" spans="1:10" x14ac:dyDescent="0.3">
      <c r="A6220" s="178" t="s">
        <v>270</v>
      </c>
      <c r="B6220" s="178" t="s">
        <v>65</v>
      </c>
      <c r="C6220" s="178" t="s">
        <v>1329</v>
      </c>
      <c r="D6220" s="178" t="s">
        <v>8272</v>
      </c>
      <c r="E6220" s="179">
        <v>36119</v>
      </c>
      <c r="F6220" s="180">
        <v>0</v>
      </c>
      <c r="G6220" s="180">
        <v>13284</v>
      </c>
      <c r="H6220" s="180">
        <v>0</v>
      </c>
      <c r="I6220" s="180">
        <f t="shared" si="194"/>
        <v>13284</v>
      </c>
      <c r="J6220" s="177" t="str">
        <f t="shared" si="195"/>
        <v>Date &gt; 1920</v>
      </c>
    </row>
    <row r="6221" spans="1:10" x14ac:dyDescent="0.3">
      <c r="A6221" s="178" t="s">
        <v>270</v>
      </c>
      <c r="B6221" s="178" t="s">
        <v>65</v>
      </c>
      <c r="C6221" s="178" t="s">
        <v>1329</v>
      </c>
      <c r="D6221" s="178" t="s">
        <v>8272</v>
      </c>
      <c r="E6221" s="179">
        <v>36202</v>
      </c>
      <c r="F6221" s="180">
        <v>0</v>
      </c>
      <c r="G6221" s="180">
        <v>7163.19</v>
      </c>
      <c r="H6221" s="180">
        <v>4775.46</v>
      </c>
      <c r="I6221" s="180">
        <f t="shared" si="194"/>
        <v>11938.65</v>
      </c>
      <c r="J6221" s="177" t="str">
        <f t="shared" si="195"/>
        <v>Date &gt; 1920</v>
      </c>
    </row>
    <row r="6222" spans="1:10" x14ac:dyDescent="0.3">
      <c r="A6222" s="178" t="s">
        <v>270</v>
      </c>
      <c r="B6222" s="178" t="s">
        <v>65</v>
      </c>
      <c r="C6222" s="178" t="s">
        <v>1329</v>
      </c>
      <c r="D6222" s="178" t="s">
        <v>8273</v>
      </c>
      <c r="E6222" s="179">
        <v>36399</v>
      </c>
      <c r="F6222" s="180">
        <v>0</v>
      </c>
      <c r="G6222" s="180">
        <v>18371.7</v>
      </c>
      <c r="H6222" s="180">
        <v>12247.8</v>
      </c>
      <c r="I6222" s="180">
        <f t="shared" si="194"/>
        <v>30619.5</v>
      </c>
      <c r="J6222" s="177" t="str">
        <f t="shared" si="195"/>
        <v>Date &gt; 1920</v>
      </c>
    </row>
    <row r="6223" spans="1:10" x14ac:dyDescent="0.3">
      <c r="A6223" s="178" t="s">
        <v>270</v>
      </c>
      <c r="B6223" s="178" t="s">
        <v>65</v>
      </c>
      <c r="C6223" s="178" t="s">
        <v>1329</v>
      </c>
      <c r="D6223" s="178" t="s">
        <v>8273</v>
      </c>
      <c r="E6223" s="179">
        <v>36679</v>
      </c>
      <c r="F6223" s="180">
        <v>0</v>
      </c>
      <c r="G6223" s="180">
        <v>8480.4</v>
      </c>
      <c r="H6223" s="180">
        <v>5653.6</v>
      </c>
      <c r="I6223" s="180">
        <f t="shared" si="194"/>
        <v>14134</v>
      </c>
      <c r="J6223" s="177" t="str">
        <f t="shared" si="195"/>
        <v>Date &gt; 1920</v>
      </c>
    </row>
    <row r="6224" spans="1:10" x14ac:dyDescent="0.3">
      <c r="A6224" s="178" t="s">
        <v>270</v>
      </c>
      <c r="B6224" s="178" t="s">
        <v>65</v>
      </c>
      <c r="C6224" s="178" t="s">
        <v>1329</v>
      </c>
      <c r="D6224" s="178" t="s">
        <v>8273</v>
      </c>
      <c r="E6224" s="179">
        <v>36720</v>
      </c>
      <c r="F6224" s="180">
        <v>0</v>
      </c>
      <c r="G6224" s="180">
        <v>10616.4</v>
      </c>
      <c r="H6224" s="180">
        <v>7077.6</v>
      </c>
      <c r="I6224" s="180">
        <f t="shared" si="194"/>
        <v>17694</v>
      </c>
      <c r="J6224" s="177" t="str">
        <f t="shared" si="195"/>
        <v>Date &gt; 1920</v>
      </c>
    </row>
    <row r="6225" spans="1:10" x14ac:dyDescent="0.3">
      <c r="A6225" s="178" t="s">
        <v>270</v>
      </c>
      <c r="B6225" s="178" t="s">
        <v>65</v>
      </c>
      <c r="C6225" s="178" t="s">
        <v>1329</v>
      </c>
      <c r="D6225" s="178" t="s">
        <v>8273</v>
      </c>
      <c r="E6225" s="179">
        <v>36805</v>
      </c>
      <c r="F6225" s="180">
        <v>0</v>
      </c>
      <c r="G6225" s="180">
        <v>13891.5</v>
      </c>
      <c r="H6225" s="180">
        <v>9261</v>
      </c>
      <c r="I6225" s="180">
        <f t="shared" si="194"/>
        <v>23152.5</v>
      </c>
      <c r="J6225" s="177" t="str">
        <f t="shared" si="195"/>
        <v>Date &gt; 1920</v>
      </c>
    </row>
    <row r="6226" spans="1:10" x14ac:dyDescent="0.3">
      <c r="A6226" s="178" t="s">
        <v>270</v>
      </c>
      <c r="B6226" s="178" t="s">
        <v>65</v>
      </c>
      <c r="C6226" s="178" t="s">
        <v>1329</v>
      </c>
      <c r="D6226" s="178" t="s">
        <v>8273</v>
      </c>
      <c r="E6226" s="179">
        <v>36839</v>
      </c>
      <c r="F6226" s="180">
        <v>0</v>
      </c>
      <c r="G6226" s="180">
        <v>11152.5</v>
      </c>
      <c r="H6226" s="180">
        <v>7435</v>
      </c>
      <c r="I6226" s="180">
        <f t="shared" si="194"/>
        <v>18587.5</v>
      </c>
      <c r="J6226" s="177" t="str">
        <f t="shared" si="195"/>
        <v>Date &gt; 1920</v>
      </c>
    </row>
    <row r="6227" spans="1:10" x14ac:dyDescent="0.3">
      <c r="A6227" s="178" t="s">
        <v>270</v>
      </c>
      <c r="B6227" s="178" t="s">
        <v>65</v>
      </c>
      <c r="C6227" s="178" t="s">
        <v>1329</v>
      </c>
      <c r="D6227" s="178" t="s">
        <v>8273</v>
      </c>
      <c r="E6227" s="179">
        <v>37134</v>
      </c>
      <c r="F6227" s="180">
        <v>0</v>
      </c>
      <c r="G6227" s="180">
        <v>1017.3</v>
      </c>
      <c r="H6227" s="180">
        <v>678.2</v>
      </c>
      <c r="I6227" s="180">
        <f t="shared" si="194"/>
        <v>1695.5</v>
      </c>
      <c r="J6227" s="177" t="str">
        <f t="shared" si="195"/>
        <v>Date &gt; 1920</v>
      </c>
    </row>
    <row r="6228" spans="1:10" x14ac:dyDescent="0.3">
      <c r="A6228" s="178" t="s">
        <v>270</v>
      </c>
      <c r="B6228" s="178" t="s">
        <v>65</v>
      </c>
      <c r="C6228" s="178" t="s">
        <v>1329</v>
      </c>
      <c r="D6228" s="178" t="s">
        <v>8274</v>
      </c>
      <c r="E6228" s="179">
        <v>36763</v>
      </c>
      <c r="F6228" s="180">
        <v>0</v>
      </c>
      <c r="G6228" s="180">
        <v>6275</v>
      </c>
      <c r="H6228" s="180">
        <v>6275</v>
      </c>
      <c r="I6228" s="180">
        <f t="shared" si="194"/>
        <v>12550</v>
      </c>
      <c r="J6228" s="177" t="str">
        <f t="shared" si="195"/>
        <v>Date &gt; 1920</v>
      </c>
    </row>
    <row r="6229" spans="1:10" x14ac:dyDescent="0.3">
      <c r="A6229" s="178" t="s">
        <v>270</v>
      </c>
      <c r="B6229" s="178" t="s">
        <v>65</v>
      </c>
      <c r="C6229" s="178" t="s">
        <v>1329</v>
      </c>
      <c r="D6229" s="178" t="s">
        <v>8274</v>
      </c>
      <c r="E6229" s="179">
        <v>37056</v>
      </c>
      <c r="F6229" s="180">
        <v>0</v>
      </c>
      <c r="G6229" s="180">
        <v>20100</v>
      </c>
      <c r="H6229" s="180">
        <v>13400</v>
      </c>
      <c r="I6229" s="180">
        <f t="shared" si="194"/>
        <v>33500</v>
      </c>
      <c r="J6229" s="177" t="str">
        <f t="shared" si="195"/>
        <v>Date &gt; 1920</v>
      </c>
    </row>
    <row r="6230" spans="1:10" x14ac:dyDescent="0.3">
      <c r="A6230" s="178" t="s">
        <v>270</v>
      </c>
      <c r="B6230" s="178" t="s">
        <v>65</v>
      </c>
      <c r="C6230" s="178" t="s">
        <v>1329</v>
      </c>
      <c r="D6230" s="178" t="s">
        <v>8274</v>
      </c>
      <c r="E6230" s="179">
        <v>37134</v>
      </c>
      <c r="F6230" s="180">
        <v>0</v>
      </c>
      <c r="G6230" s="180">
        <v>7507.5</v>
      </c>
      <c r="H6230" s="180">
        <v>7507.5</v>
      </c>
      <c r="I6230" s="180">
        <f t="shared" si="194"/>
        <v>15015</v>
      </c>
      <c r="J6230" s="177" t="str">
        <f t="shared" si="195"/>
        <v>Date &gt; 1920</v>
      </c>
    </row>
    <row r="6231" spans="1:10" x14ac:dyDescent="0.3">
      <c r="A6231" s="178" t="s">
        <v>270</v>
      </c>
      <c r="B6231" s="178" t="s">
        <v>65</v>
      </c>
      <c r="C6231" s="178" t="s">
        <v>1329</v>
      </c>
      <c r="D6231" s="178" t="s">
        <v>8275</v>
      </c>
      <c r="E6231" s="179">
        <v>37273</v>
      </c>
      <c r="F6231" s="180">
        <v>44900</v>
      </c>
      <c r="G6231" s="180">
        <v>0</v>
      </c>
      <c r="H6231" s="180">
        <v>4989.8500000000004</v>
      </c>
      <c r="I6231" s="180">
        <f t="shared" si="194"/>
        <v>49889.85</v>
      </c>
      <c r="J6231" s="177" t="str">
        <f t="shared" si="195"/>
        <v>Date &gt; 1920</v>
      </c>
    </row>
    <row r="6232" spans="1:10" x14ac:dyDescent="0.3">
      <c r="A6232" s="178" t="s">
        <v>270</v>
      </c>
      <c r="B6232" s="178" t="s">
        <v>65</v>
      </c>
      <c r="C6232" s="178" t="s">
        <v>1329</v>
      </c>
      <c r="D6232" s="178" t="s">
        <v>8275</v>
      </c>
      <c r="E6232" s="179">
        <v>37330</v>
      </c>
      <c r="F6232" s="180">
        <v>13185</v>
      </c>
      <c r="G6232" s="180">
        <v>0</v>
      </c>
      <c r="H6232" s="180">
        <v>1465</v>
      </c>
      <c r="I6232" s="180">
        <f t="shared" si="194"/>
        <v>14650</v>
      </c>
      <c r="J6232" s="177" t="str">
        <f t="shared" si="195"/>
        <v>Date &gt; 1920</v>
      </c>
    </row>
    <row r="6233" spans="1:10" x14ac:dyDescent="0.3">
      <c r="A6233" s="178" t="s">
        <v>270</v>
      </c>
      <c r="B6233" s="178" t="s">
        <v>65</v>
      </c>
      <c r="C6233" s="178" t="s">
        <v>1329</v>
      </c>
      <c r="D6233" s="178" t="s">
        <v>8275</v>
      </c>
      <c r="E6233" s="179">
        <v>37398</v>
      </c>
      <c r="F6233" s="180">
        <v>6480</v>
      </c>
      <c r="G6233" s="180">
        <v>0</v>
      </c>
      <c r="H6233" s="180">
        <v>720</v>
      </c>
      <c r="I6233" s="180">
        <f t="shared" si="194"/>
        <v>7200</v>
      </c>
      <c r="J6233" s="177" t="str">
        <f t="shared" si="195"/>
        <v>Date &gt; 1920</v>
      </c>
    </row>
    <row r="6234" spans="1:10" x14ac:dyDescent="0.3">
      <c r="A6234" s="178" t="s">
        <v>270</v>
      </c>
      <c r="B6234" s="178" t="s">
        <v>65</v>
      </c>
      <c r="C6234" s="178" t="s">
        <v>1329</v>
      </c>
      <c r="D6234" s="178" t="s">
        <v>8275</v>
      </c>
      <c r="E6234" s="179">
        <v>37508</v>
      </c>
      <c r="F6234" s="180">
        <v>2250</v>
      </c>
      <c r="G6234" s="180">
        <v>0</v>
      </c>
      <c r="H6234" s="180">
        <v>250</v>
      </c>
      <c r="I6234" s="180">
        <f t="shared" si="194"/>
        <v>2500</v>
      </c>
      <c r="J6234" s="177" t="str">
        <f t="shared" si="195"/>
        <v>Date &gt; 1920</v>
      </c>
    </row>
    <row r="6235" spans="1:10" x14ac:dyDescent="0.3">
      <c r="A6235" s="178" t="s">
        <v>270</v>
      </c>
      <c r="B6235" s="178" t="s">
        <v>65</v>
      </c>
      <c r="C6235" s="178" t="s">
        <v>1329</v>
      </c>
      <c r="D6235" s="178" t="s">
        <v>8275</v>
      </c>
      <c r="E6235" s="179">
        <v>37559</v>
      </c>
      <c r="F6235" s="180">
        <v>2135</v>
      </c>
      <c r="G6235" s="180">
        <v>0</v>
      </c>
      <c r="H6235" s="180">
        <v>238.15</v>
      </c>
      <c r="I6235" s="180">
        <f t="shared" si="194"/>
        <v>2373.15</v>
      </c>
      <c r="J6235" s="177" t="str">
        <f t="shared" si="195"/>
        <v>Date &gt; 1920</v>
      </c>
    </row>
    <row r="6236" spans="1:10" x14ac:dyDescent="0.3">
      <c r="A6236" s="178" t="s">
        <v>270</v>
      </c>
      <c r="B6236" s="178" t="s">
        <v>65</v>
      </c>
      <c r="C6236" s="178" t="s">
        <v>1329</v>
      </c>
      <c r="D6236" s="178" t="s">
        <v>8275</v>
      </c>
      <c r="E6236" s="179">
        <v>37665</v>
      </c>
      <c r="F6236" s="180">
        <v>4500</v>
      </c>
      <c r="G6236" s="180">
        <v>0</v>
      </c>
      <c r="H6236" s="180">
        <v>500</v>
      </c>
      <c r="I6236" s="180">
        <f t="shared" si="194"/>
        <v>5000</v>
      </c>
      <c r="J6236" s="177" t="str">
        <f t="shared" si="195"/>
        <v>Date &gt; 1920</v>
      </c>
    </row>
    <row r="6237" spans="1:10" x14ac:dyDescent="0.3">
      <c r="A6237" s="178" t="s">
        <v>270</v>
      </c>
      <c r="B6237" s="178" t="s">
        <v>65</v>
      </c>
      <c r="C6237" s="178" t="s">
        <v>1329</v>
      </c>
      <c r="D6237" s="178" t="s">
        <v>8275</v>
      </c>
      <c r="E6237" s="179">
        <v>37785</v>
      </c>
      <c r="F6237" s="180">
        <v>20060</v>
      </c>
      <c r="G6237" s="180">
        <v>0</v>
      </c>
      <c r="H6237" s="180">
        <v>2228</v>
      </c>
      <c r="I6237" s="180">
        <f t="shared" si="194"/>
        <v>22288</v>
      </c>
      <c r="J6237" s="177" t="str">
        <f t="shared" si="195"/>
        <v>Date &gt; 1920</v>
      </c>
    </row>
    <row r="6238" spans="1:10" x14ac:dyDescent="0.3">
      <c r="A6238" s="178" t="s">
        <v>270</v>
      </c>
      <c r="B6238" s="178" t="s">
        <v>65</v>
      </c>
      <c r="C6238" s="178" t="s">
        <v>1329</v>
      </c>
      <c r="D6238" s="178" t="s">
        <v>8275</v>
      </c>
      <c r="E6238" s="179">
        <v>38089</v>
      </c>
      <c r="F6238" s="180">
        <v>0</v>
      </c>
      <c r="G6238" s="180">
        <v>8354.14</v>
      </c>
      <c r="H6238" s="180">
        <v>2588.9299999999998</v>
      </c>
      <c r="I6238" s="180">
        <f t="shared" si="194"/>
        <v>10943.07</v>
      </c>
      <c r="J6238" s="177" t="str">
        <f t="shared" si="195"/>
        <v>Date &gt; 1920</v>
      </c>
    </row>
    <row r="6239" spans="1:10" x14ac:dyDescent="0.3">
      <c r="A6239" s="178" t="s">
        <v>270</v>
      </c>
      <c r="B6239" s="178" t="s">
        <v>65</v>
      </c>
      <c r="C6239" s="178" t="s">
        <v>1329</v>
      </c>
      <c r="D6239" s="178" t="s">
        <v>8275</v>
      </c>
      <c r="E6239" s="179">
        <v>38124</v>
      </c>
      <c r="F6239" s="180">
        <v>0</v>
      </c>
      <c r="G6239" s="180">
        <v>1321.77</v>
      </c>
      <c r="H6239" s="180">
        <v>330.44</v>
      </c>
      <c r="I6239" s="180">
        <f t="shared" si="194"/>
        <v>1652.21</v>
      </c>
      <c r="J6239" s="177" t="str">
        <f t="shared" si="195"/>
        <v>Date &gt; 1920</v>
      </c>
    </row>
    <row r="6240" spans="1:10" x14ac:dyDescent="0.3">
      <c r="A6240" s="178" t="s">
        <v>270</v>
      </c>
      <c r="B6240" s="178" t="s">
        <v>65</v>
      </c>
      <c r="C6240" s="178" t="s">
        <v>1329</v>
      </c>
      <c r="D6240" s="178" t="s">
        <v>8275</v>
      </c>
      <c r="E6240" s="179">
        <v>38217</v>
      </c>
      <c r="F6240" s="180">
        <v>772</v>
      </c>
      <c r="G6240" s="180">
        <v>0</v>
      </c>
      <c r="H6240" s="180">
        <v>-415.14</v>
      </c>
      <c r="I6240" s="180">
        <f t="shared" si="194"/>
        <v>356.86</v>
      </c>
      <c r="J6240" s="177" t="str">
        <f t="shared" si="195"/>
        <v>Date &gt; 1920</v>
      </c>
    </row>
    <row r="6241" spans="1:10" x14ac:dyDescent="0.3">
      <c r="A6241" s="178" t="s">
        <v>270</v>
      </c>
      <c r="B6241" s="178" t="s">
        <v>65</v>
      </c>
      <c r="C6241" s="178" t="s">
        <v>1329</v>
      </c>
      <c r="D6241" s="178" t="s">
        <v>8275</v>
      </c>
      <c r="E6241" s="179">
        <v>38351</v>
      </c>
      <c r="F6241" s="180">
        <v>0</v>
      </c>
      <c r="G6241" s="180">
        <v>2250.35</v>
      </c>
      <c r="H6241" s="180">
        <v>495.77</v>
      </c>
      <c r="I6241" s="180">
        <f t="shared" si="194"/>
        <v>2746.12</v>
      </c>
      <c r="J6241" s="177" t="str">
        <f t="shared" si="195"/>
        <v>Date &gt; 1920</v>
      </c>
    </row>
    <row r="6242" spans="1:10" x14ac:dyDescent="0.3">
      <c r="A6242" s="178" t="s">
        <v>270</v>
      </c>
      <c r="B6242" s="178" t="s">
        <v>65</v>
      </c>
      <c r="C6242" s="178" t="s">
        <v>1329</v>
      </c>
      <c r="D6242" s="178" t="s">
        <v>8276</v>
      </c>
      <c r="E6242" s="179">
        <v>37657</v>
      </c>
      <c r="F6242" s="180">
        <v>0</v>
      </c>
      <c r="G6242" s="180">
        <v>13200</v>
      </c>
      <c r="H6242" s="180">
        <v>8800</v>
      </c>
      <c r="I6242" s="180">
        <f t="shared" si="194"/>
        <v>22000</v>
      </c>
      <c r="J6242" s="177" t="str">
        <f t="shared" si="195"/>
        <v>Date &gt; 1920</v>
      </c>
    </row>
    <row r="6243" spans="1:10" x14ac:dyDescent="0.3">
      <c r="A6243" s="178" t="s">
        <v>270</v>
      </c>
      <c r="B6243" s="178" t="s">
        <v>65</v>
      </c>
      <c r="C6243" s="178" t="s">
        <v>1329</v>
      </c>
      <c r="D6243" s="178" t="s">
        <v>8277</v>
      </c>
      <c r="E6243" s="179">
        <v>37559</v>
      </c>
      <c r="F6243" s="180">
        <v>1800</v>
      </c>
      <c r="G6243" s="180">
        <v>0</v>
      </c>
      <c r="H6243" s="180">
        <v>200</v>
      </c>
      <c r="I6243" s="180">
        <f t="shared" si="194"/>
        <v>2000</v>
      </c>
      <c r="J6243" s="177" t="str">
        <f t="shared" si="195"/>
        <v>Date &gt; 1920</v>
      </c>
    </row>
    <row r="6244" spans="1:10" x14ac:dyDescent="0.3">
      <c r="A6244" s="178" t="s">
        <v>270</v>
      </c>
      <c r="B6244" s="178" t="s">
        <v>65</v>
      </c>
      <c r="C6244" s="178" t="s">
        <v>1329</v>
      </c>
      <c r="D6244" s="178" t="s">
        <v>8277</v>
      </c>
      <c r="E6244" s="179">
        <v>37559</v>
      </c>
      <c r="F6244" s="180">
        <v>13886</v>
      </c>
      <c r="G6244" s="180">
        <v>0</v>
      </c>
      <c r="H6244" s="180">
        <v>1543.68</v>
      </c>
      <c r="I6244" s="180">
        <f t="shared" si="194"/>
        <v>15429.68</v>
      </c>
      <c r="J6244" s="177" t="str">
        <f t="shared" si="195"/>
        <v>Date &gt; 1920</v>
      </c>
    </row>
    <row r="6245" spans="1:10" x14ac:dyDescent="0.3">
      <c r="A6245" s="178" t="s">
        <v>270</v>
      </c>
      <c r="B6245" s="178" t="s">
        <v>65</v>
      </c>
      <c r="C6245" s="178" t="s">
        <v>1329</v>
      </c>
      <c r="D6245" s="178" t="s">
        <v>8277</v>
      </c>
      <c r="E6245" s="179">
        <v>37649</v>
      </c>
      <c r="F6245" s="180">
        <v>18900</v>
      </c>
      <c r="G6245" s="180">
        <v>0</v>
      </c>
      <c r="H6245" s="180">
        <v>2100</v>
      </c>
      <c r="I6245" s="180">
        <f t="shared" si="194"/>
        <v>21000</v>
      </c>
      <c r="J6245" s="177" t="str">
        <f t="shared" si="195"/>
        <v>Date &gt; 1920</v>
      </c>
    </row>
    <row r="6246" spans="1:10" x14ac:dyDescent="0.3">
      <c r="A6246" s="178" t="s">
        <v>270</v>
      </c>
      <c r="B6246" s="178" t="s">
        <v>65</v>
      </c>
      <c r="C6246" s="178" t="s">
        <v>1329</v>
      </c>
      <c r="D6246" s="178" t="s">
        <v>8277</v>
      </c>
      <c r="E6246" s="179">
        <v>37896</v>
      </c>
      <c r="F6246" s="180">
        <v>6133</v>
      </c>
      <c r="G6246" s="180">
        <v>0</v>
      </c>
      <c r="H6246" s="180">
        <v>682.42</v>
      </c>
      <c r="I6246" s="180">
        <f t="shared" si="194"/>
        <v>6815.42</v>
      </c>
      <c r="J6246" s="177" t="str">
        <f t="shared" si="195"/>
        <v>Date &gt; 1920</v>
      </c>
    </row>
    <row r="6247" spans="1:10" x14ac:dyDescent="0.3">
      <c r="A6247" s="178" t="s">
        <v>270</v>
      </c>
      <c r="B6247" s="178" t="s">
        <v>65</v>
      </c>
      <c r="C6247" s="178" t="s">
        <v>1329</v>
      </c>
      <c r="D6247" s="178" t="s">
        <v>8278</v>
      </c>
      <c r="E6247" s="179">
        <v>37613</v>
      </c>
      <c r="F6247" s="180">
        <v>0</v>
      </c>
      <c r="G6247" s="180">
        <v>2970</v>
      </c>
      <c r="H6247" s="180">
        <v>1980</v>
      </c>
      <c r="I6247" s="180">
        <f t="shared" si="194"/>
        <v>4950</v>
      </c>
      <c r="J6247" s="177" t="str">
        <f t="shared" si="195"/>
        <v>Date &gt; 1920</v>
      </c>
    </row>
    <row r="6248" spans="1:10" x14ac:dyDescent="0.3">
      <c r="A6248" s="178" t="s">
        <v>270</v>
      </c>
      <c r="B6248" s="178" t="s">
        <v>65</v>
      </c>
      <c r="C6248" s="178" t="s">
        <v>1329</v>
      </c>
      <c r="D6248" s="178" t="s">
        <v>8278</v>
      </c>
      <c r="E6248" s="179">
        <v>37679</v>
      </c>
      <c r="F6248" s="180">
        <v>0</v>
      </c>
      <c r="G6248" s="180">
        <v>33000</v>
      </c>
      <c r="H6248" s="180">
        <v>22000</v>
      </c>
      <c r="I6248" s="180">
        <f t="shared" si="194"/>
        <v>55000</v>
      </c>
      <c r="J6248" s="177" t="str">
        <f t="shared" si="195"/>
        <v>Date &gt; 1920</v>
      </c>
    </row>
    <row r="6249" spans="1:10" x14ac:dyDescent="0.3">
      <c r="A6249" s="178" t="s">
        <v>270</v>
      </c>
      <c r="B6249" s="178" t="s">
        <v>65</v>
      </c>
      <c r="C6249" s="178" t="s">
        <v>1329</v>
      </c>
      <c r="D6249" s="178" t="s">
        <v>8278</v>
      </c>
      <c r="E6249" s="179">
        <v>37706</v>
      </c>
      <c r="F6249" s="180">
        <v>0</v>
      </c>
      <c r="G6249" s="180">
        <v>2145</v>
      </c>
      <c r="H6249" s="180">
        <v>1430</v>
      </c>
      <c r="I6249" s="180">
        <f t="shared" si="194"/>
        <v>3575</v>
      </c>
      <c r="J6249" s="177" t="str">
        <f t="shared" si="195"/>
        <v>Date &gt; 1920</v>
      </c>
    </row>
    <row r="6250" spans="1:10" x14ac:dyDescent="0.3">
      <c r="A6250" s="178" t="s">
        <v>270</v>
      </c>
      <c r="B6250" s="178" t="s">
        <v>65</v>
      </c>
      <c r="C6250" s="178" t="s">
        <v>1329</v>
      </c>
      <c r="D6250" s="178" t="s">
        <v>8279</v>
      </c>
      <c r="E6250" s="179">
        <v>37937</v>
      </c>
      <c r="F6250" s="180">
        <v>27000</v>
      </c>
      <c r="G6250" s="180">
        <v>0</v>
      </c>
      <c r="H6250" s="180">
        <v>3000</v>
      </c>
      <c r="I6250" s="180">
        <f t="shared" si="194"/>
        <v>30000</v>
      </c>
      <c r="J6250" s="177" t="str">
        <f t="shared" si="195"/>
        <v>Date &gt; 1920</v>
      </c>
    </row>
    <row r="6251" spans="1:10" x14ac:dyDescent="0.3">
      <c r="A6251" s="178" t="s">
        <v>270</v>
      </c>
      <c r="B6251" s="178" t="s">
        <v>65</v>
      </c>
      <c r="C6251" s="178" t="s">
        <v>1329</v>
      </c>
      <c r="D6251" s="178" t="s">
        <v>8279</v>
      </c>
      <c r="E6251" s="179">
        <v>38106</v>
      </c>
      <c r="F6251" s="180">
        <v>1764</v>
      </c>
      <c r="G6251" s="180">
        <v>0</v>
      </c>
      <c r="H6251" s="180">
        <v>196</v>
      </c>
      <c r="I6251" s="180">
        <f t="shared" si="194"/>
        <v>1960</v>
      </c>
      <c r="J6251" s="177" t="str">
        <f t="shared" si="195"/>
        <v>Date &gt; 1920</v>
      </c>
    </row>
    <row r="6252" spans="1:10" x14ac:dyDescent="0.3">
      <c r="A6252" s="178" t="s">
        <v>270</v>
      </c>
      <c r="B6252" s="178" t="s">
        <v>65</v>
      </c>
      <c r="C6252" s="178" t="s">
        <v>1329</v>
      </c>
      <c r="D6252" s="178" t="s">
        <v>8279</v>
      </c>
      <c r="E6252" s="179">
        <v>38217</v>
      </c>
      <c r="F6252" s="180">
        <v>36</v>
      </c>
      <c r="G6252" s="180">
        <v>0</v>
      </c>
      <c r="H6252" s="180">
        <v>103.58</v>
      </c>
      <c r="I6252" s="180">
        <f t="shared" si="194"/>
        <v>139.57999999999998</v>
      </c>
      <c r="J6252" s="177" t="str">
        <f t="shared" si="195"/>
        <v>Date &gt; 1920</v>
      </c>
    </row>
    <row r="6253" spans="1:10" x14ac:dyDescent="0.3">
      <c r="A6253" s="178" t="s">
        <v>270</v>
      </c>
      <c r="B6253" s="178" t="s">
        <v>65</v>
      </c>
      <c r="C6253" s="178" t="s">
        <v>1329</v>
      </c>
      <c r="D6253" s="178" t="s">
        <v>8279</v>
      </c>
      <c r="E6253" s="179">
        <v>38217</v>
      </c>
      <c r="F6253" s="180">
        <v>888</v>
      </c>
      <c r="G6253" s="180">
        <v>0</v>
      </c>
      <c r="H6253" s="180">
        <v>0</v>
      </c>
      <c r="I6253" s="180">
        <f t="shared" si="194"/>
        <v>888</v>
      </c>
      <c r="J6253" s="177" t="str">
        <f t="shared" si="195"/>
        <v>Date &gt; 1920</v>
      </c>
    </row>
    <row r="6254" spans="1:10" x14ac:dyDescent="0.3">
      <c r="A6254" s="178" t="s">
        <v>270</v>
      </c>
      <c r="B6254" s="178" t="s">
        <v>65</v>
      </c>
      <c r="C6254" s="178" t="s">
        <v>1329</v>
      </c>
      <c r="D6254" s="178" t="s">
        <v>8280</v>
      </c>
      <c r="E6254" s="179">
        <v>38371</v>
      </c>
      <c r="F6254" s="180">
        <v>85270</v>
      </c>
      <c r="G6254" s="180">
        <v>0</v>
      </c>
      <c r="H6254" s="180">
        <v>4488.7</v>
      </c>
      <c r="I6254" s="180">
        <f t="shared" si="194"/>
        <v>89758.7</v>
      </c>
      <c r="J6254" s="177" t="str">
        <f t="shared" si="195"/>
        <v>Date &gt; 1920</v>
      </c>
    </row>
    <row r="6255" spans="1:10" x14ac:dyDescent="0.3">
      <c r="A6255" s="178" t="s">
        <v>270</v>
      </c>
      <c r="B6255" s="178" t="s">
        <v>65</v>
      </c>
      <c r="C6255" s="178" t="s">
        <v>1329</v>
      </c>
      <c r="D6255" s="178" t="s">
        <v>8280</v>
      </c>
      <c r="E6255" s="179">
        <v>38406</v>
      </c>
      <c r="F6255" s="180">
        <v>17807</v>
      </c>
      <c r="G6255" s="180">
        <v>0</v>
      </c>
      <c r="H6255" s="180">
        <v>937</v>
      </c>
      <c r="I6255" s="180">
        <f t="shared" si="194"/>
        <v>18744</v>
      </c>
      <c r="J6255" s="177" t="str">
        <f t="shared" si="195"/>
        <v>Date &gt; 1920</v>
      </c>
    </row>
    <row r="6256" spans="1:10" x14ac:dyDescent="0.3">
      <c r="A6256" s="178" t="s">
        <v>270</v>
      </c>
      <c r="B6256" s="178" t="s">
        <v>65</v>
      </c>
      <c r="C6256" s="178" t="s">
        <v>1329</v>
      </c>
      <c r="D6256" s="178" t="s">
        <v>8280</v>
      </c>
      <c r="E6256" s="179">
        <v>38433</v>
      </c>
      <c r="F6256" s="180">
        <v>8043</v>
      </c>
      <c r="G6256" s="180">
        <v>0</v>
      </c>
      <c r="H6256" s="180">
        <v>423.75</v>
      </c>
      <c r="I6256" s="180">
        <f t="shared" si="194"/>
        <v>8466.75</v>
      </c>
      <c r="J6256" s="177" t="str">
        <f t="shared" si="195"/>
        <v>Date &gt; 1920</v>
      </c>
    </row>
    <row r="6257" spans="1:10" x14ac:dyDescent="0.3">
      <c r="A6257" s="178" t="s">
        <v>270</v>
      </c>
      <c r="B6257" s="178" t="s">
        <v>65</v>
      </c>
      <c r="C6257" s="178" t="s">
        <v>1329</v>
      </c>
      <c r="D6257" s="178" t="s">
        <v>8280</v>
      </c>
      <c r="E6257" s="179">
        <v>38532</v>
      </c>
      <c r="F6257" s="180">
        <v>3852</v>
      </c>
      <c r="G6257" s="180">
        <v>0</v>
      </c>
      <c r="H6257" s="180">
        <v>203.4</v>
      </c>
      <c r="I6257" s="180">
        <f t="shared" si="194"/>
        <v>4055.4</v>
      </c>
      <c r="J6257" s="177" t="str">
        <f t="shared" si="195"/>
        <v>Date &gt; 1920</v>
      </c>
    </row>
    <row r="6258" spans="1:10" x14ac:dyDescent="0.3">
      <c r="A6258" s="178" t="s">
        <v>270</v>
      </c>
      <c r="B6258" s="178" t="s">
        <v>65</v>
      </c>
      <c r="C6258" s="178" t="s">
        <v>1329</v>
      </c>
      <c r="D6258" s="178" t="s">
        <v>8280</v>
      </c>
      <c r="E6258" s="179">
        <v>38960</v>
      </c>
      <c r="F6258" s="180">
        <v>6494</v>
      </c>
      <c r="G6258" s="180">
        <v>0</v>
      </c>
      <c r="H6258" s="180">
        <v>340.15</v>
      </c>
      <c r="I6258" s="180">
        <f t="shared" si="194"/>
        <v>6834.15</v>
      </c>
      <c r="J6258" s="177" t="str">
        <f t="shared" si="195"/>
        <v>Date &gt; 1920</v>
      </c>
    </row>
    <row r="6259" spans="1:10" x14ac:dyDescent="0.3">
      <c r="A6259" s="178" t="s">
        <v>270</v>
      </c>
      <c r="B6259" s="178" t="s">
        <v>65</v>
      </c>
      <c r="C6259" s="178" t="s">
        <v>1329</v>
      </c>
      <c r="D6259" s="178" t="s">
        <v>8280</v>
      </c>
      <c r="E6259" s="179">
        <v>39057</v>
      </c>
      <c r="F6259" s="180">
        <v>1198</v>
      </c>
      <c r="G6259" s="180">
        <v>0</v>
      </c>
      <c r="H6259" s="180">
        <v>0</v>
      </c>
      <c r="I6259" s="180">
        <f t="shared" si="194"/>
        <v>1198</v>
      </c>
      <c r="J6259" s="177" t="str">
        <f t="shared" si="195"/>
        <v>Date &gt; 1920</v>
      </c>
    </row>
    <row r="6260" spans="1:10" x14ac:dyDescent="0.3">
      <c r="A6260" s="178" t="s">
        <v>270</v>
      </c>
      <c r="B6260" s="178" t="s">
        <v>65</v>
      </c>
      <c r="C6260" s="178" t="s">
        <v>1329</v>
      </c>
      <c r="D6260" s="178" t="s">
        <v>8281</v>
      </c>
      <c r="E6260" s="179">
        <v>38211</v>
      </c>
      <c r="F6260" s="180">
        <v>0</v>
      </c>
      <c r="G6260" s="180">
        <v>6444.1</v>
      </c>
      <c r="H6260" s="180">
        <v>2761.76</v>
      </c>
      <c r="I6260" s="180">
        <f t="shared" si="194"/>
        <v>9205.86</v>
      </c>
      <c r="J6260" s="177" t="str">
        <f t="shared" si="195"/>
        <v>Date &gt; 1920</v>
      </c>
    </row>
    <row r="6261" spans="1:10" x14ac:dyDescent="0.3">
      <c r="A6261" s="178" t="s">
        <v>270</v>
      </c>
      <c r="B6261" s="178" t="s">
        <v>65</v>
      </c>
      <c r="C6261" s="178" t="s">
        <v>1329</v>
      </c>
      <c r="D6261" s="178" t="s">
        <v>8281</v>
      </c>
      <c r="E6261" s="179">
        <v>38392</v>
      </c>
      <c r="F6261" s="180">
        <v>0</v>
      </c>
      <c r="G6261" s="180">
        <v>8349.6</v>
      </c>
      <c r="H6261" s="180">
        <v>3578.4</v>
      </c>
      <c r="I6261" s="180">
        <f t="shared" si="194"/>
        <v>11928</v>
      </c>
      <c r="J6261" s="177" t="str">
        <f t="shared" si="195"/>
        <v>Date &gt; 1920</v>
      </c>
    </row>
    <row r="6262" spans="1:10" x14ac:dyDescent="0.3">
      <c r="A6262" s="178" t="s">
        <v>270</v>
      </c>
      <c r="B6262" s="178" t="s">
        <v>65</v>
      </c>
      <c r="C6262" s="178" t="s">
        <v>1329</v>
      </c>
      <c r="D6262" s="178" t="s">
        <v>8282</v>
      </c>
      <c r="E6262" s="179">
        <v>38657</v>
      </c>
      <c r="F6262" s="180">
        <v>58508</v>
      </c>
      <c r="G6262" s="180">
        <v>0</v>
      </c>
      <c r="H6262" s="180">
        <v>3079.88</v>
      </c>
      <c r="I6262" s="180">
        <f t="shared" si="194"/>
        <v>61587.88</v>
      </c>
      <c r="J6262" s="177" t="str">
        <f t="shared" si="195"/>
        <v>Date &gt; 1920</v>
      </c>
    </row>
    <row r="6263" spans="1:10" x14ac:dyDescent="0.3">
      <c r="A6263" s="178" t="s">
        <v>270</v>
      </c>
      <c r="B6263" s="178" t="s">
        <v>65</v>
      </c>
      <c r="C6263" s="178" t="s">
        <v>1329</v>
      </c>
      <c r="D6263" s="178" t="s">
        <v>8282</v>
      </c>
      <c r="E6263" s="179">
        <v>38741</v>
      </c>
      <c r="F6263" s="180">
        <v>18099</v>
      </c>
      <c r="G6263" s="180">
        <v>0</v>
      </c>
      <c r="H6263" s="180">
        <v>952.09</v>
      </c>
      <c r="I6263" s="180">
        <f t="shared" si="194"/>
        <v>19051.09</v>
      </c>
      <c r="J6263" s="177" t="str">
        <f t="shared" si="195"/>
        <v>Date &gt; 1920</v>
      </c>
    </row>
    <row r="6264" spans="1:10" x14ac:dyDescent="0.3">
      <c r="A6264" s="178" t="s">
        <v>270</v>
      </c>
      <c r="B6264" s="178" t="s">
        <v>65</v>
      </c>
      <c r="C6264" s="178" t="s">
        <v>1329</v>
      </c>
      <c r="D6264" s="178" t="s">
        <v>8282</v>
      </c>
      <c r="E6264" s="179">
        <v>38784</v>
      </c>
      <c r="F6264" s="180">
        <v>15317</v>
      </c>
      <c r="G6264" s="180">
        <v>0</v>
      </c>
      <c r="H6264" s="180">
        <v>806.51</v>
      </c>
      <c r="I6264" s="180">
        <f t="shared" si="194"/>
        <v>16123.51</v>
      </c>
      <c r="J6264" s="177" t="str">
        <f t="shared" si="195"/>
        <v>Date &gt; 1920</v>
      </c>
    </row>
    <row r="6265" spans="1:10" x14ac:dyDescent="0.3">
      <c r="A6265" s="178" t="s">
        <v>270</v>
      </c>
      <c r="B6265" s="178" t="s">
        <v>65</v>
      </c>
      <c r="C6265" s="178" t="s">
        <v>1329</v>
      </c>
      <c r="D6265" s="178" t="s">
        <v>8282</v>
      </c>
      <c r="E6265" s="179">
        <v>38784</v>
      </c>
      <c r="F6265" s="180">
        <v>92729</v>
      </c>
      <c r="G6265" s="180">
        <v>0</v>
      </c>
      <c r="H6265" s="180">
        <v>4880.67</v>
      </c>
      <c r="I6265" s="180">
        <f t="shared" si="194"/>
        <v>97609.67</v>
      </c>
      <c r="J6265" s="177" t="str">
        <f t="shared" si="195"/>
        <v>Date &gt; 1920</v>
      </c>
    </row>
    <row r="6266" spans="1:10" x14ac:dyDescent="0.3">
      <c r="A6266" s="178" t="s">
        <v>270</v>
      </c>
      <c r="B6266" s="178" t="s">
        <v>65</v>
      </c>
      <c r="C6266" s="178" t="s">
        <v>1329</v>
      </c>
      <c r="D6266" s="178" t="s">
        <v>8282</v>
      </c>
      <c r="E6266" s="179">
        <v>38838</v>
      </c>
      <c r="F6266" s="180">
        <v>9704</v>
      </c>
      <c r="G6266" s="180">
        <v>0</v>
      </c>
      <c r="H6266" s="180">
        <v>510.46</v>
      </c>
      <c r="I6266" s="180">
        <f t="shared" si="194"/>
        <v>10214.459999999999</v>
      </c>
      <c r="J6266" s="177" t="str">
        <f t="shared" si="195"/>
        <v>Date &gt; 1920</v>
      </c>
    </row>
    <row r="6267" spans="1:10" x14ac:dyDescent="0.3">
      <c r="A6267" s="178" t="s">
        <v>270</v>
      </c>
      <c r="B6267" s="178" t="s">
        <v>65</v>
      </c>
      <c r="C6267" s="178" t="s">
        <v>1329</v>
      </c>
      <c r="D6267" s="178" t="s">
        <v>8282</v>
      </c>
      <c r="E6267" s="179">
        <v>38909</v>
      </c>
      <c r="F6267" s="180">
        <v>33843</v>
      </c>
      <c r="G6267" s="180">
        <v>0</v>
      </c>
      <c r="H6267" s="180">
        <v>1782</v>
      </c>
      <c r="I6267" s="180">
        <f t="shared" si="194"/>
        <v>35625</v>
      </c>
      <c r="J6267" s="177" t="str">
        <f t="shared" si="195"/>
        <v>Date &gt; 1920</v>
      </c>
    </row>
    <row r="6268" spans="1:10" x14ac:dyDescent="0.3">
      <c r="A6268" s="178" t="s">
        <v>270</v>
      </c>
      <c r="B6268" s="178" t="s">
        <v>65</v>
      </c>
      <c r="C6268" s="178" t="s">
        <v>1329</v>
      </c>
      <c r="D6268" s="178" t="s">
        <v>8282</v>
      </c>
      <c r="E6268" s="179">
        <v>39001</v>
      </c>
      <c r="F6268" s="180">
        <v>27945</v>
      </c>
      <c r="G6268" s="180">
        <v>0</v>
      </c>
      <c r="H6268" s="180">
        <v>92946.6</v>
      </c>
      <c r="I6268" s="180">
        <f t="shared" si="194"/>
        <v>120891.6</v>
      </c>
      <c r="J6268" s="177" t="str">
        <f t="shared" si="195"/>
        <v>Date &gt; 1920</v>
      </c>
    </row>
    <row r="6269" spans="1:10" x14ac:dyDescent="0.3">
      <c r="A6269" s="178" t="s">
        <v>270</v>
      </c>
      <c r="B6269" s="178" t="s">
        <v>65</v>
      </c>
      <c r="C6269" s="178" t="s">
        <v>1329</v>
      </c>
      <c r="D6269" s="178" t="s">
        <v>8282</v>
      </c>
      <c r="E6269" s="179">
        <v>39064</v>
      </c>
      <c r="F6269" s="180">
        <v>351364</v>
      </c>
      <c r="G6269" s="180">
        <v>0</v>
      </c>
      <c r="H6269" s="180">
        <v>-72982.789999999994</v>
      </c>
      <c r="I6269" s="180">
        <f t="shared" si="194"/>
        <v>278381.21000000002</v>
      </c>
      <c r="J6269" s="177" t="str">
        <f t="shared" si="195"/>
        <v>Date &gt; 1920</v>
      </c>
    </row>
    <row r="6270" spans="1:10" x14ac:dyDescent="0.3">
      <c r="A6270" s="178" t="s">
        <v>270</v>
      </c>
      <c r="B6270" s="178" t="s">
        <v>65</v>
      </c>
      <c r="C6270" s="178" t="s">
        <v>1329</v>
      </c>
      <c r="D6270" s="178" t="s">
        <v>8282</v>
      </c>
      <c r="E6270" s="179">
        <v>39069</v>
      </c>
      <c r="F6270" s="180">
        <v>153648</v>
      </c>
      <c r="G6270" s="180">
        <v>0</v>
      </c>
      <c r="H6270" s="180">
        <v>8086.97</v>
      </c>
      <c r="I6270" s="180">
        <f t="shared" si="194"/>
        <v>161734.97</v>
      </c>
      <c r="J6270" s="177" t="str">
        <f t="shared" si="195"/>
        <v>Date &gt; 1920</v>
      </c>
    </row>
    <row r="6271" spans="1:10" x14ac:dyDescent="0.3">
      <c r="A6271" s="178" t="s">
        <v>270</v>
      </c>
      <c r="B6271" s="178" t="s">
        <v>65</v>
      </c>
      <c r="C6271" s="178" t="s">
        <v>1329</v>
      </c>
      <c r="D6271" s="178" t="s">
        <v>8282</v>
      </c>
      <c r="E6271" s="179">
        <v>39084</v>
      </c>
      <c r="F6271" s="180">
        <v>14537</v>
      </c>
      <c r="G6271" s="180">
        <v>0</v>
      </c>
      <c r="H6271" s="180">
        <v>765.15</v>
      </c>
      <c r="I6271" s="180">
        <f t="shared" si="194"/>
        <v>15302.15</v>
      </c>
      <c r="J6271" s="177" t="str">
        <f t="shared" si="195"/>
        <v>Date &gt; 1920</v>
      </c>
    </row>
    <row r="6272" spans="1:10" x14ac:dyDescent="0.3">
      <c r="A6272" s="178" t="s">
        <v>270</v>
      </c>
      <c r="B6272" s="178" t="s">
        <v>65</v>
      </c>
      <c r="C6272" s="178" t="s">
        <v>1329</v>
      </c>
      <c r="D6272" s="178" t="s">
        <v>8282</v>
      </c>
      <c r="E6272" s="179">
        <v>39114</v>
      </c>
      <c r="F6272" s="180">
        <v>31415</v>
      </c>
      <c r="G6272" s="180">
        <v>0</v>
      </c>
      <c r="H6272" s="180">
        <v>34826.67</v>
      </c>
      <c r="I6272" s="180">
        <f t="shared" si="194"/>
        <v>66241.67</v>
      </c>
      <c r="J6272" s="177" t="str">
        <f t="shared" si="195"/>
        <v>Date &gt; 1920</v>
      </c>
    </row>
    <row r="6273" spans="1:10" x14ac:dyDescent="0.3">
      <c r="A6273" s="178" t="s">
        <v>270</v>
      </c>
      <c r="B6273" s="178" t="s">
        <v>65</v>
      </c>
      <c r="C6273" s="178" t="s">
        <v>1329</v>
      </c>
      <c r="D6273" s="178" t="s">
        <v>8282</v>
      </c>
      <c r="E6273" s="179">
        <v>39140</v>
      </c>
      <c r="F6273" s="180">
        <v>45135</v>
      </c>
      <c r="G6273" s="180">
        <v>0</v>
      </c>
      <c r="H6273" s="180">
        <v>2376.04</v>
      </c>
      <c r="I6273" s="180">
        <f t="shared" si="194"/>
        <v>47511.040000000001</v>
      </c>
      <c r="J6273" s="177" t="str">
        <f t="shared" si="195"/>
        <v>Date &gt; 1920</v>
      </c>
    </row>
    <row r="6274" spans="1:10" x14ac:dyDescent="0.3">
      <c r="A6274" s="178" t="s">
        <v>270</v>
      </c>
      <c r="B6274" s="178" t="s">
        <v>65</v>
      </c>
      <c r="C6274" s="178" t="s">
        <v>1329</v>
      </c>
      <c r="D6274" s="178" t="s">
        <v>8282</v>
      </c>
      <c r="E6274" s="179">
        <v>39178</v>
      </c>
      <c r="F6274" s="180">
        <v>349813</v>
      </c>
      <c r="G6274" s="180">
        <v>0</v>
      </c>
      <c r="H6274" s="180">
        <v>18410.63</v>
      </c>
      <c r="I6274" s="180">
        <f t="shared" si="194"/>
        <v>368223.63</v>
      </c>
      <c r="J6274" s="177" t="str">
        <f t="shared" si="195"/>
        <v>Date &gt; 1920</v>
      </c>
    </row>
    <row r="6275" spans="1:10" x14ac:dyDescent="0.3">
      <c r="A6275" s="178" t="s">
        <v>270</v>
      </c>
      <c r="B6275" s="178" t="s">
        <v>65</v>
      </c>
      <c r="C6275" s="178" t="s">
        <v>1329</v>
      </c>
      <c r="D6275" s="178" t="s">
        <v>8282</v>
      </c>
      <c r="E6275" s="179">
        <v>39406</v>
      </c>
      <c r="F6275" s="180">
        <v>161262</v>
      </c>
      <c r="G6275" s="180">
        <v>0</v>
      </c>
      <c r="H6275" s="180">
        <v>13057.66</v>
      </c>
      <c r="I6275" s="180">
        <f t="shared" si="194"/>
        <v>174319.66</v>
      </c>
      <c r="J6275" s="177" t="str">
        <f t="shared" si="195"/>
        <v>Date &gt; 1920</v>
      </c>
    </row>
    <row r="6276" spans="1:10" x14ac:dyDescent="0.3">
      <c r="A6276" s="178" t="s">
        <v>270</v>
      </c>
      <c r="B6276" s="178" t="s">
        <v>65</v>
      </c>
      <c r="C6276" s="178" t="s">
        <v>1329</v>
      </c>
      <c r="D6276" s="178" t="s">
        <v>8282</v>
      </c>
      <c r="E6276" s="179">
        <v>39429</v>
      </c>
      <c r="F6276" s="180">
        <v>260230</v>
      </c>
      <c r="G6276" s="180">
        <v>0</v>
      </c>
      <c r="H6276" s="180">
        <v>0</v>
      </c>
      <c r="I6276" s="180">
        <f t="shared" si="194"/>
        <v>260230</v>
      </c>
      <c r="J6276" s="177" t="str">
        <f t="shared" si="195"/>
        <v>Date &gt; 1920</v>
      </c>
    </row>
    <row r="6277" spans="1:10" x14ac:dyDescent="0.3">
      <c r="A6277" s="178" t="s">
        <v>270</v>
      </c>
      <c r="B6277" s="178" t="s">
        <v>65</v>
      </c>
      <c r="C6277" s="178" t="s">
        <v>1329</v>
      </c>
      <c r="D6277" s="178" t="s">
        <v>8282</v>
      </c>
      <c r="E6277" s="179">
        <v>39486</v>
      </c>
      <c r="F6277" s="180">
        <v>351436</v>
      </c>
      <c r="G6277" s="180">
        <v>0</v>
      </c>
      <c r="H6277" s="180">
        <v>0</v>
      </c>
      <c r="I6277" s="180">
        <f t="shared" ref="I6277:I6340" si="196">SUM(F6277:H6277)</f>
        <v>351436</v>
      </c>
      <c r="J6277" s="177" t="str">
        <f t="shared" ref="J6277:J6340" si="197">IF(OR(YEAR(E6277)&gt; 1920, ISBLANK(E6277)), "Date &gt; 1920", "Sketchy date")</f>
        <v>Date &gt; 1920</v>
      </c>
    </row>
    <row r="6278" spans="1:10" x14ac:dyDescent="0.3">
      <c r="A6278" s="178" t="s">
        <v>270</v>
      </c>
      <c r="B6278" s="178" t="s">
        <v>65</v>
      </c>
      <c r="C6278" s="178" t="s">
        <v>1329</v>
      </c>
      <c r="D6278" s="178" t="s">
        <v>8282</v>
      </c>
      <c r="E6278" s="179">
        <v>39521</v>
      </c>
      <c r="F6278" s="180">
        <v>17854</v>
      </c>
      <c r="G6278" s="180">
        <v>0</v>
      </c>
      <c r="H6278" s="180">
        <v>0</v>
      </c>
      <c r="I6278" s="180">
        <f t="shared" si="196"/>
        <v>17854</v>
      </c>
      <c r="J6278" s="177" t="str">
        <f t="shared" si="197"/>
        <v>Date &gt; 1920</v>
      </c>
    </row>
    <row r="6279" spans="1:10" x14ac:dyDescent="0.3">
      <c r="A6279" s="178" t="s">
        <v>270</v>
      </c>
      <c r="B6279" s="178" t="s">
        <v>65</v>
      </c>
      <c r="C6279" s="178" t="s">
        <v>1329</v>
      </c>
      <c r="D6279" s="178" t="s">
        <v>8282</v>
      </c>
      <c r="E6279" s="179">
        <v>39652</v>
      </c>
      <c r="F6279" s="180">
        <v>22654</v>
      </c>
      <c r="G6279" s="180">
        <v>0</v>
      </c>
      <c r="H6279" s="180">
        <v>0</v>
      </c>
      <c r="I6279" s="180">
        <f t="shared" si="196"/>
        <v>22654</v>
      </c>
      <c r="J6279" s="177" t="str">
        <f t="shared" si="197"/>
        <v>Date &gt; 1920</v>
      </c>
    </row>
    <row r="6280" spans="1:10" x14ac:dyDescent="0.3">
      <c r="A6280" s="178" t="s">
        <v>270</v>
      </c>
      <c r="B6280" s="178" t="s">
        <v>65</v>
      </c>
      <c r="C6280" s="178" t="s">
        <v>1329</v>
      </c>
      <c r="D6280" s="178" t="s">
        <v>8282</v>
      </c>
      <c r="E6280" s="179">
        <v>39759</v>
      </c>
      <c r="F6280" s="180">
        <v>14987</v>
      </c>
      <c r="G6280" s="180">
        <v>0</v>
      </c>
      <c r="H6280" s="180">
        <v>0</v>
      </c>
      <c r="I6280" s="180">
        <f t="shared" si="196"/>
        <v>14987</v>
      </c>
      <c r="J6280" s="177" t="str">
        <f t="shared" si="197"/>
        <v>Date &gt; 1920</v>
      </c>
    </row>
    <row r="6281" spans="1:10" x14ac:dyDescent="0.3">
      <c r="A6281" s="178" t="s">
        <v>270</v>
      </c>
      <c r="B6281" s="178" t="s">
        <v>65</v>
      </c>
      <c r="C6281" s="178" t="s">
        <v>1329</v>
      </c>
      <c r="D6281" s="178" t="s">
        <v>8282</v>
      </c>
      <c r="E6281" s="179">
        <v>40395</v>
      </c>
      <c r="F6281" s="180">
        <v>50000</v>
      </c>
      <c r="G6281" s="180">
        <v>0</v>
      </c>
      <c r="H6281" s="180">
        <v>0</v>
      </c>
      <c r="I6281" s="180">
        <f t="shared" si="196"/>
        <v>50000</v>
      </c>
      <c r="J6281" s="177" t="str">
        <f t="shared" si="197"/>
        <v>Date &gt; 1920</v>
      </c>
    </row>
    <row r="6282" spans="1:10" x14ac:dyDescent="0.3">
      <c r="A6282" s="178" t="s">
        <v>270</v>
      </c>
      <c r="B6282" s="178" t="s">
        <v>65</v>
      </c>
      <c r="C6282" s="178" t="s">
        <v>1329</v>
      </c>
      <c r="D6282" s="178" t="s">
        <v>8282</v>
      </c>
      <c r="E6282" s="179">
        <v>40444</v>
      </c>
      <c r="F6282" s="180">
        <v>312072</v>
      </c>
      <c r="G6282" s="180">
        <v>0</v>
      </c>
      <c r="H6282" s="180">
        <v>0</v>
      </c>
      <c r="I6282" s="180">
        <f t="shared" si="196"/>
        <v>312072</v>
      </c>
      <c r="J6282" s="177" t="str">
        <f t="shared" si="197"/>
        <v>Date &gt; 1920</v>
      </c>
    </row>
    <row r="6283" spans="1:10" x14ac:dyDescent="0.3">
      <c r="A6283" s="178" t="s">
        <v>270</v>
      </c>
      <c r="B6283" s="178" t="s">
        <v>65</v>
      </c>
      <c r="C6283" s="178" t="s">
        <v>1329</v>
      </c>
      <c r="D6283" s="178" t="s">
        <v>8283</v>
      </c>
      <c r="E6283" s="179">
        <v>38734</v>
      </c>
      <c r="F6283" s="180">
        <v>0</v>
      </c>
      <c r="G6283" s="180">
        <v>11627.7</v>
      </c>
      <c r="H6283" s="180">
        <v>4983.3</v>
      </c>
      <c r="I6283" s="180">
        <f t="shared" si="196"/>
        <v>16611</v>
      </c>
      <c r="J6283" s="177" t="str">
        <f t="shared" si="197"/>
        <v>Date &gt; 1920</v>
      </c>
    </row>
    <row r="6284" spans="1:10" x14ac:dyDescent="0.3">
      <c r="A6284" s="178" t="s">
        <v>270</v>
      </c>
      <c r="B6284" s="178" t="s">
        <v>65</v>
      </c>
      <c r="C6284" s="178" t="s">
        <v>1329</v>
      </c>
      <c r="D6284" s="178" t="s">
        <v>8284</v>
      </c>
      <c r="E6284" s="179">
        <v>39114</v>
      </c>
      <c r="F6284" s="180">
        <v>43200</v>
      </c>
      <c r="G6284" s="180">
        <v>0</v>
      </c>
      <c r="H6284" s="180">
        <v>2739.79</v>
      </c>
      <c r="I6284" s="180">
        <f t="shared" si="196"/>
        <v>45939.79</v>
      </c>
      <c r="J6284" s="177" t="str">
        <f t="shared" si="197"/>
        <v>Date &gt; 1920</v>
      </c>
    </row>
    <row r="6285" spans="1:10" x14ac:dyDescent="0.3">
      <c r="A6285" s="178" t="s">
        <v>270</v>
      </c>
      <c r="B6285" s="178" t="s">
        <v>65</v>
      </c>
      <c r="C6285" s="178" t="s">
        <v>1329</v>
      </c>
      <c r="D6285" s="178" t="s">
        <v>8284</v>
      </c>
      <c r="E6285" s="179">
        <v>39178</v>
      </c>
      <c r="F6285" s="180">
        <v>8841</v>
      </c>
      <c r="G6285" s="180">
        <v>0</v>
      </c>
      <c r="H6285" s="180">
        <v>0</v>
      </c>
      <c r="I6285" s="180">
        <f t="shared" si="196"/>
        <v>8841</v>
      </c>
      <c r="J6285" s="177" t="str">
        <f t="shared" si="197"/>
        <v>Date &gt; 1920</v>
      </c>
    </row>
    <row r="6286" spans="1:10" x14ac:dyDescent="0.3">
      <c r="A6286" s="178" t="s">
        <v>270</v>
      </c>
      <c r="B6286" s="178" t="s">
        <v>65</v>
      </c>
      <c r="C6286" s="178" t="s">
        <v>1329</v>
      </c>
      <c r="D6286" s="178" t="s">
        <v>8285</v>
      </c>
      <c r="E6286" s="179">
        <v>39700</v>
      </c>
      <c r="F6286" s="180">
        <v>51465</v>
      </c>
      <c r="G6286" s="180">
        <v>0</v>
      </c>
      <c r="H6286" s="180">
        <v>3235</v>
      </c>
      <c r="I6286" s="180">
        <f t="shared" si="196"/>
        <v>54700</v>
      </c>
      <c r="J6286" s="177" t="str">
        <f t="shared" si="197"/>
        <v>Date &gt; 1920</v>
      </c>
    </row>
    <row r="6287" spans="1:10" x14ac:dyDescent="0.3">
      <c r="A6287" s="178" t="s">
        <v>270</v>
      </c>
      <c r="B6287" s="178" t="s">
        <v>65</v>
      </c>
      <c r="C6287" s="178" t="s">
        <v>1329</v>
      </c>
      <c r="D6287" s="178" t="s">
        <v>8285</v>
      </c>
      <c r="E6287" s="179">
        <v>40147</v>
      </c>
      <c r="F6287" s="180">
        <v>10000</v>
      </c>
      <c r="G6287" s="180">
        <v>0</v>
      </c>
      <c r="H6287" s="180">
        <v>0</v>
      </c>
      <c r="I6287" s="180">
        <f t="shared" si="196"/>
        <v>10000</v>
      </c>
      <c r="J6287" s="177" t="str">
        <f t="shared" si="197"/>
        <v>Date &gt; 1920</v>
      </c>
    </row>
    <row r="6288" spans="1:10" x14ac:dyDescent="0.3">
      <c r="A6288" s="178" t="s">
        <v>270</v>
      </c>
      <c r="B6288" s="178" t="s">
        <v>65</v>
      </c>
      <c r="C6288" s="178" t="s">
        <v>1329</v>
      </c>
      <c r="D6288" s="178" t="s">
        <v>8286</v>
      </c>
      <c r="E6288" s="179">
        <v>39946</v>
      </c>
      <c r="F6288" s="180">
        <v>7854</v>
      </c>
      <c r="G6288" s="180">
        <v>0</v>
      </c>
      <c r="H6288" s="180">
        <v>413.76</v>
      </c>
      <c r="I6288" s="180">
        <f t="shared" si="196"/>
        <v>8267.76</v>
      </c>
      <c r="J6288" s="177" t="str">
        <f t="shared" si="197"/>
        <v>Date &gt; 1920</v>
      </c>
    </row>
    <row r="6289" spans="1:10" x14ac:dyDescent="0.3">
      <c r="A6289" s="178" t="s">
        <v>270</v>
      </c>
      <c r="B6289" s="178" t="s">
        <v>65</v>
      </c>
      <c r="C6289" s="178" t="s">
        <v>1329</v>
      </c>
      <c r="D6289" s="178" t="s">
        <v>8286</v>
      </c>
      <c r="E6289" s="179">
        <v>40024</v>
      </c>
      <c r="F6289" s="180">
        <v>1694</v>
      </c>
      <c r="G6289" s="180">
        <v>0</v>
      </c>
      <c r="H6289" s="180">
        <v>89.61</v>
      </c>
      <c r="I6289" s="180">
        <f t="shared" si="196"/>
        <v>1783.61</v>
      </c>
      <c r="J6289" s="177" t="str">
        <f t="shared" si="197"/>
        <v>Date &gt; 1920</v>
      </c>
    </row>
    <row r="6290" spans="1:10" x14ac:dyDescent="0.3">
      <c r="A6290" s="178" t="s">
        <v>270</v>
      </c>
      <c r="B6290" s="178" t="s">
        <v>65</v>
      </c>
      <c r="C6290" s="178" t="s">
        <v>1329</v>
      </c>
      <c r="D6290" s="178" t="s">
        <v>8286</v>
      </c>
      <c r="E6290" s="179">
        <v>40107</v>
      </c>
      <c r="F6290" s="180">
        <v>26082</v>
      </c>
      <c r="G6290" s="180">
        <v>0</v>
      </c>
      <c r="H6290" s="180">
        <v>1373</v>
      </c>
      <c r="I6290" s="180">
        <f t="shared" si="196"/>
        <v>27455</v>
      </c>
      <c r="J6290" s="177" t="str">
        <f t="shared" si="197"/>
        <v>Date &gt; 1920</v>
      </c>
    </row>
    <row r="6291" spans="1:10" x14ac:dyDescent="0.3">
      <c r="A6291" s="178" t="s">
        <v>270</v>
      </c>
      <c r="B6291" s="178" t="s">
        <v>65</v>
      </c>
      <c r="C6291" s="178" t="s">
        <v>1329</v>
      </c>
      <c r="D6291" s="178" t="s">
        <v>8286</v>
      </c>
      <c r="E6291" s="179">
        <v>40165</v>
      </c>
      <c r="F6291" s="180">
        <v>4340</v>
      </c>
      <c r="G6291" s="180">
        <v>0</v>
      </c>
      <c r="H6291" s="180">
        <v>523.71</v>
      </c>
      <c r="I6291" s="180">
        <f t="shared" si="196"/>
        <v>4863.71</v>
      </c>
      <c r="J6291" s="177" t="str">
        <f t="shared" si="197"/>
        <v>Date &gt; 1920</v>
      </c>
    </row>
    <row r="6292" spans="1:10" x14ac:dyDescent="0.3">
      <c r="A6292" s="178" t="s">
        <v>270</v>
      </c>
      <c r="B6292" s="178" t="s">
        <v>65</v>
      </c>
      <c r="C6292" s="178" t="s">
        <v>1329</v>
      </c>
      <c r="D6292" s="178" t="s">
        <v>8286</v>
      </c>
      <c r="E6292" s="179">
        <v>40526</v>
      </c>
      <c r="F6292" s="180">
        <v>9007</v>
      </c>
      <c r="G6292" s="180">
        <v>0</v>
      </c>
      <c r="H6292" s="180">
        <v>177.78</v>
      </c>
      <c r="I6292" s="180">
        <f t="shared" si="196"/>
        <v>9184.7800000000007</v>
      </c>
      <c r="J6292" s="177" t="str">
        <f t="shared" si="197"/>
        <v>Date &gt; 1920</v>
      </c>
    </row>
    <row r="6293" spans="1:10" x14ac:dyDescent="0.3">
      <c r="A6293" s="178" t="s">
        <v>270</v>
      </c>
      <c r="B6293" s="178" t="s">
        <v>65</v>
      </c>
      <c r="C6293" s="178" t="s">
        <v>1329</v>
      </c>
      <c r="D6293" s="178" t="s">
        <v>8287</v>
      </c>
      <c r="E6293" s="179">
        <v>40156</v>
      </c>
      <c r="F6293" s="180">
        <v>380651</v>
      </c>
      <c r="G6293" s="180">
        <v>0</v>
      </c>
      <c r="H6293" s="180">
        <v>20261.29</v>
      </c>
      <c r="I6293" s="180">
        <f t="shared" si="196"/>
        <v>400912.29</v>
      </c>
      <c r="J6293" s="177" t="str">
        <f t="shared" si="197"/>
        <v>Date &gt; 1920</v>
      </c>
    </row>
    <row r="6294" spans="1:10" x14ac:dyDescent="0.3">
      <c r="A6294" s="178" t="s">
        <v>270</v>
      </c>
      <c r="B6294" s="178" t="s">
        <v>65</v>
      </c>
      <c r="C6294" s="178" t="s">
        <v>1329</v>
      </c>
      <c r="D6294" s="178" t="s">
        <v>8287</v>
      </c>
      <c r="E6294" s="179">
        <v>40465</v>
      </c>
      <c r="F6294" s="180">
        <v>9050</v>
      </c>
      <c r="G6294" s="180">
        <v>0</v>
      </c>
      <c r="H6294" s="180">
        <v>250</v>
      </c>
      <c r="I6294" s="180">
        <f t="shared" si="196"/>
        <v>9300</v>
      </c>
      <c r="J6294" s="177" t="str">
        <f t="shared" si="197"/>
        <v>Date &gt; 1920</v>
      </c>
    </row>
    <row r="6295" spans="1:10" x14ac:dyDescent="0.3">
      <c r="A6295" s="178" t="s">
        <v>270</v>
      </c>
      <c r="B6295" s="178" t="s">
        <v>65</v>
      </c>
      <c r="C6295" s="178" t="s">
        <v>1329</v>
      </c>
      <c r="D6295" s="178" t="s">
        <v>8288</v>
      </c>
      <c r="E6295" s="179">
        <v>40939</v>
      </c>
      <c r="F6295" s="180">
        <v>162083</v>
      </c>
      <c r="G6295" s="180">
        <v>4906.3100000000004</v>
      </c>
      <c r="H6295" s="180">
        <v>10634.24</v>
      </c>
      <c r="I6295" s="180">
        <f t="shared" si="196"/>
        <v>177623.55</v>
      </c>
      <c r="J6295" s="177" t="str">
        <f t="shared" si="197"/>
        <v>Date &gt; 1920</v>
      </c>
    </row>
    <row r="6296" spans="1:10" x14ac:dyDescent="0.3">
      <c r="A6296" s="178" t="s">
        <v>270</v>
      </c>
      <c r="B6296" s="178" t="s">
        <v>65</v>
      </c>
      <c r="C6296" s="178" t="s">
        <v>1329</v>
      </c>
      <c r="D6296" s="178" t="s">
        <v>8288</v>
      </c>
      <c r="E6296" s="179">
        <v>41250</v>
      </c>
      <c r="F6296" s="180">
        <v>106784</v>
      </c>
      <c r="G6296" s="180">
        <v>468.3</v>
      </c>
      <c r="H6296" s="180">
        <v>6366.96</v>
      </c>
      <c r="I6296" s="180">
        <f t="shared" si="196"/>
        <v>113619.26000000001</v>
      </c>
      <c r="J6296" s="177" t="str">
        <f t="shared" si="197"/>
        <v>Date &gt; 1920</v>
      </c>
    </row>
    <row r="6297" spans="1:10" x14ac:dyDescent="0.3">
      <c r="A6297" s="178" t="s">
        <v>270</v>
      </c>
      <c r="B6297" s="178" t="s">
        <v>65</v>
      </c>
      <c r="C6297" s="178" t="s">
        <v>1329</v>
      </c>
      <c r="D6297" s="178" t="s">
        <v>8288</v>
      </c>
      <c r="E6297" s="179">
        <v>41631</v>
      </c>
      <c r="F6297" s="180">
        <v>10000</v>
      </c>
      <c r="G6297" s="180">
        <v>47.19</v>
      </c>
      <c r="H6297" s="180">
        <v>0</v>
      </c>
      <c r="I6297" s="180">
        <f t="shared" si="196"/>
        <v>10047.19</v>
      </c>
      <c r="J6297" s="177" t="str">
        <f t="shared" si="197"/>
        <v>Date &gt; 1920</v>
      </c>
    </row>
    <row r="6298" spans="1:10" x14ac:dyDescent="0.3">
      <c r="A6298" s="178" t="s">
        <v>270</v>
      </c>
      <c r="B6298" s="178" t="s">
        <v>65</v>
      </c>
      <c r="C6298" s="178" t="s">
        <v>1329</v>
      </c>
      <c r="D6298" s="178" t="s">
        <v>8288</v>
      </c>
      <c r="E6298" s="179">
        <v>41631</v>
      </c>
      <c r="F6298" s="180">
        <v>13008</v>
      </c>
      <c r="G6298" s="180">
        <v>0</v>
      </c>
      <c r="H6298" s="180">
        <v>0</v>
      </c>
      <c r="I6298" s="180">
        <f t="shared" si="196"/>
        <v>13008</v>
      </c>
      <c r="J6298" s="177" t="str">
        <f t="shared" si="197"/>
        <v>Date &gt; 1920</v>
      </c>
    </row>
    <row r="6299" spans="1:10" x14ac:dyDescent="0.3">
      <c r="A6299" s="178" t="s">
        <v>270</v>
      </c>
      <c r="B6299" s="178" t="s">
        <v>65</v>
      </c>
      <c r="C6299" s="178" t="s">
        <v>1329</v>
      </c>
      <c r="D6299" s="178" t="s">
        <v>8289</v>
      </c>
      <c r="E6299" s="179">
        <v>41631</v>
      </c>
      <c r="F6299" s="180">
        <v>93300</v>
      </c>
      <c r="G6299" s="180">
        <v>0</v>
      </c>
      <c r="H6299" s="180">
        <v>19630.13</v>
      </c>
      <c r="I6299" s="180">
        <f t="shared" si="196"/>
        <v>112930.13</v>
      </c>
      <c r="J6299" s="177" t="str">
        <f t="shared" si="197"/>
        <v>Date &gt; 1920</v>
      </c>
    </row>
    <row r="6300" spans="1:10" x14ac:dyDescent="0.3">
      <c r="A6300" s="178" t="s">
        <v>270</v>
      </c>
      <c r="B6300" s="178" t="s">
        <v>65</v>
      </c>
      <c r="C6300" s="178" t="s">
        <v>1329</v>
      </c>
      <c r="D6300" s="178" t="s">
        <v>8289</v>
      </c>
      <c r="E6300" s="179">
        <v>41841</v>
      </c>
      <c r="F6300" s="180">
        <v>81146</v>
      </c>
      <c r="G6300" s="180">
        <v>0</v>
      </c>
      <c r="H6300" s="180">
        <v>-1710.48</v>
      </c>
      <c r="I6300" s="180">
        <f t="shared" si="196"/>
        <v>79435.520000000004</v>
      </c>
      <c r="J6300" s="177" t="str">
        <f t="shared" si="197"/>
        <v>Date &gt; 1920</v>
      </c>
    </row>
    <row r="6301" spans="1:10" x14ac:dyDescent="0.3">
      <c r="A6301" s="178" t="s">
        <v>270</v>
      </c>
      <c r="B6301" s="178" t="s">
        <v>65</v>
      </c>
      <c r="C6301" s="178" t="s">
        <v>1329</v>
      </c>
      <c r="D6301" s="178" t="s">
        <v>8289</v>
      </c>
      <c r="E6301" s="179">
        <v>42088</v>
      </c>
      <c r="F6301" s="180">
        <v>35546</v>
      </c>
      <c r="G6301" s="180">
        <v>8005.35</v>
      </c>
      <c r="H6301" s="180">
        <v>-4578.47</v>
      </c>
      <c r="I6301" s="180">
        <f t="shared" si="196"/>
        <v>38972.879999999997</v>
      </c>
      <c r="J6301" s="177" t="str">
        <f t="shared" si="197"/>
        <v>Date &gt; 1920</v>
      </c>
    </row>
    <row r="6302" spans="1:10" x14ac:dyDescent="0.3">
      <c r="A6302" s="178" t="s">
        <v>270</v>
      </c>
      <c r="B6302" s="178" t="s">
        <v>65</v>
      </c>
      <c r="C6302" s="178" t="s">
        <v>1329</v>
      </c>
      <c r="D6302" s="178" t="s">
        <v>8289</v>
      </c>
      <c r="E6302" s="179">
        <v>42424</v>
      </c>
      <c r="F6302" s="180">
        <v>6805</v>
      </c>
      <c r="G6302" s="180">
        <v>0</v>
      </c>
      <c r="H6302" s="180">
        <v>0</v>
      </c>
      <c r="I6302" s="180">
        <f t="shared" si="196"/>
        <v>6805</v>
      </c>
      <c r="J6302" s="177" t="str">
        <f t="shared" si="197"/>
        <v>Date &gt; 1920</v>
      </c>
    </row>
    <row r="6303" spans="1:10" x14ac:dyDescent="0.3">
      <c r="A6303" s="178" t="s">
        <v>270</v>
      </c>
      <c r="B6303" s="178" t="s">
        <v>65</v>
      </c>
      <c r="C6303" s="178" t="s">
        <v>1329</v>
      </c>
      <c r="D6303" s="178" t="s">
        <v>8289</v>
      </c>
      <c r="E6303" s="179">
        <v>42424</v>
      </c>
      <c r="F6303" s="180">
        <v>23333</v>
      </c>
      <c r="G6303" s="180">
        <v>0</v>
      </c>
      <c r="H6303" s="180">
        <v>0</v>
      </c>
      <c r="I6303" s="180">
        <f t="shared" si="196"/>
        <v>23333</v>
      </c>
      <c r="J6303" s="177" t="str">
        <f t="shared" si="197"/>
        <v>Date &gt; 1920</v>
      </c>
    </row>
    <row r="6304" spans="1:10" x14ac:dyDescent="0.3">
      <c r="A6304" s="178" t="s">
        <v>270</v>
      </c>
      <c r="B6304" s="178" t="s">
        <v>65</v>
      </c>
      <c r="C6304" s="178" t="s">
        <v>1329</v>
      </c>
      <c r="D6304" s="178" t="s">
        <v>8290</v>
      </c>
      <c r="E6304" s="179">
        <v>42088</v>
      </c>
      <c r="F6304" s="180">
        <v>10370</v>
      </c>
      <c r="G6304" s="180">
        <v>576.15</v>
      </c>
      <c r="H6304" s="180">
        <v>576.85</v>
      </c>
      <c r="I6304" s="180">
        <f t="shared" si="196"/>
        <v>11523</v>
      </c>
      <c r="J6304" s="177" t="str">
        <f t="shared" si="197"/>
        <v>Date &gt; 1920</v>
      </c>
    </row>
    <row r="6305" spans="1:10" x14ac:dyDescent="0.3">
      <c r="A6305" s="178" t="s">
        <v>270</v>
      </c>
      <c r="B6305" s="178" t="s">
        <v>65</v>
      </c>
      <c r="C6305" s="178" t="s">
        <v>1329</v>
      </c>
      <c r="D6305" s="178" t="s">
        <v>8290</v>
      </c>
      <c r="E6305" s="179">
        <v>42101</v>
      </c>
      <c r="F6305" s="180">
        <v>3420</v>
      </c>
      <c r="G6305" s="180">
        <v>190</v>
      </c>
      <c r="H6305" s="180">
        <v>190</v>
      </c>
      <c r="I6305" s="180">
        <f t="shared" si="196"/>
        <v>3800</v>
      </c>
      <c r="J6305" s="177" t="str">
        <f t="shared" si="197"/>
        <v>Date &gt; 1920</v>
      </c>
    </row>
    <row r="6306" spans="1:10" x14ac:dyDescent="0.3">
      <c r="A6306" s="178" t="s">
        <v>270</v>
      </c>
      <c r="B6306" s="178" t="s">
        <v>65</v>
      </c>
      <c r="C6306" s="178" t="s">
        <v>1329</v>
      </c>
      <c r="D6306" s="178" t="s">
        <v>8290</v>
      </c>
      <c r="E6306" s="179">
        <v>42226</v>
      </c>
      <c r="F6306" s="180">
        <v>919655</v>
      </c>
      <c r="G6306" s="180">
        <v>51091.97</v>
      </c>
      <c r="H6306" s="180">
        <v>51092.45</v>
      </c>
      <c r="I6306" s="180">
        <f t="shared" si="196"/>
        <v>1021839.4199999999</v>
      </c>
      <c r="J6306" s="177" t="str">
        <f t="shared" si="197"/>
        <v>Date &gt; 1920</v>
      </c>
    </row>
    <row r="6307" spans="1:10" x14ac:dyDescent="0.3">
      <c r="A6307" s="178" t="s">
        <v>270</v>
      </c>
      <c r="B6307" s="178" t="s">
        <v>65</v>
      </c>
      <c r="C6307" s="178" t="s">
        <v>1329</v>
      </c>
      <c r="D6307" s="178" t="s">
        <v>8290</v>
      </c>
      <c r="E6307" s="179">
        <v>42284</v>
      </c>
      <c r="F6307" s="180">
        <v>1097899</v>
      </c>
      <c r="G6307" s="180">
        <v>72068.94</v>
      </c>
      <c r="H6307" s="180">
        <v>63763.85</v>
      </c>
      <c r="I6307" s="180">
        <f t="shared" si="196"/>
        <v>1233731.79</v>
      </c>
      <c r="J6307" s="177" t="str">
        <f t="shared" si="197"/>
        <v>Date &gt; 1920</v>
      </c>
    </row>
    <row r="6308" spans="1:10" x14ac:dyDescent="0.3">
      <c r="A6308" s="178" t="s">
        <v>270</v>
      </c>
      <c r="B6308" s="178" t="s">
        <v>65</v>
      </c>
      <c r="C6308" s="178" t="s">
        <v>1329</v>
      </c>
      <c r="D6308" s="178" t="s">
        <v>8290</v>
      </c>
      <c r="E6308" s="179">
        <v>42404</v>
      </c>
      <c r="F6308" s="180">
        <v>1117501</v>
      </c>
      <c r="G6308" s="180">
        <v>72189.11</v>
      </c>
      <c r="H6308" s="180">
        <v>70096.05</v>
      </c>
      <c r="I6308" s="180">
        <f t="shared" si="196"/>
        <v>1259786.1600000001</v>
      </c>
      <c r="J6308" s="177" t="str">
        <f t="shared" si="197"/>
        <v>Date &gt; 1920</v>
      </c>
    </row>
    <row r="6309" spans="1:10" x14ac:dyDescent="0.3">
      <c r="A6309" s="178" t="s">
        <v>270</v>
      </c>
      <c r="B6309" s="178" t="s">
        <v>65</v>
      </c>
      <c r="C6309" s="178" t="s">
        <v>1329</v>
      </c>
      <c r="D6309" s="178" t="s">
        <v>8290</v>
      </c>
      <c r="E6309" s="179">
        <v>42744</v>
      </c>
      <c r="F6309" s="180">
        <v>137067</v>
      </c>
      <c r="G6309" s="180">
        <v>7614.78</v>
      </c>
      <c r="H6309" s="180">
        <v>7613.91</v>
      </c>
      <c r="I6309" s="180">
        <f t="shared" si="196"/>
        <v>152295.69</v>
      </c>
      <c r="J6309" s="177" t="str">
        <f t="shared" si="197"/>
        <v>Date &gt; 1920</v>
      </c>
    </row>
    <row r="6310" spans="1:10" x14ac:dyDescent="0.3">
      <c r="A6310" s="178" t="s">
        <v>270</v>
      </c>
      <c r="B6310" s="178" t="s">
        <v>65</v>
      </c>
      <c r="C6310" s="178" t="s">
        <v>1329</v>
      </c>
      <c r="D6310" s="178" t="s">
        <v>8290</v>
      </c>
      <c r="E6310" s="179">
        <v>42818</v>
      </c>
      <c r="F6310" s="180">
        <v>48239</v>
      </c>
      <c r="G6310" s="180">
        <v>4194.08</v>
      </c>
      <c r="H6310" s="180">
        <v>3438.3</v>
      </c>
      <c r="I6310" s="180">
        <f t="shared" si="196"/>
        <v>55871.380000000005</v>
      </c>
      <c r="J6310" s="177" t="str">
        <f t="shared" si="197"/>
        <v>Date &gt; 1920</v>
      </c>
    </row>
    <row r="6311" spans="1:10" x14ac:dyDescent="0.3">
      <c r="A6311" s="178" t="s">
        <v>270</v>
      </c>
      <c r="B6311" s="178" t="s">
        <v>65</v>
      </c>
      <c r="C6311" s="178" t="s">
        <v>1329</v>
      </c>
      <c r="D6311" s="178" t="s">
        <v>8290</v>
      </c>
      <c r="E6311" s="179">
        <v>43334</v>
      </c>
      <c r="F6311" s="180">
        <v>201014</v>
      </c>
      <c r="G6311" s="180">
        <v>4325.32</v>
      </c>
      <c r="H6311" s="180">
        <v>6313.59</v>
      </c>
      <c r="I6311" s="180">
        <f t="shared" si="196"/>
        <v>211652.91</v>
      </c>
      <c r="J6311" s="177" t="str">
        <f t="shared" si="197"/>
        <v>Date &gt; 1920</v>
      </c>
    </row>
    <row r="6312" spans="1:10" x14ac:dyDescent="0.3">
      <c r="A6312" s="178" t="s">
        <v>270</v>
      </c>
      <c r="B6312" s="178" t="s">
        <v>65</v>
      </c>
      <c r="C6312" s="178" t="s">
        <v>1329</v>
      </c>
      <c r="D6312" s="178" t="s">
        <v>8291</v>
      </c>
      <c r="E6312" s="179">
        <v>42409</v>
      </c>
      <c r="F6312" s="180">
        <v>0</v>
      </c>
      <c r="G6312" s="180">
        <v>101539.2</v>
      </c>
      <c r="H6312" s="180">
        <v>25384.799999999999</v>
      </c>
      <c r="I6312" s="180">
        <f t="shared" si="196"/>
        <v>126924</v>
      </c>
      <c r="J6312" s="177" t="str">
        <f t="shared" si="197"/>
        <v>Date &gt; 1920</v>
      </c>
    </row>
    <row r="6313" spans="1:10" x14ac:dyDescent="0.3">
      <c r="A6313" s="178" t="s">
        <v>270</v>
      </c>
      <c r="B6313" s="178" t="s">
        <v>65</v>
      </c>
      <c r="C6313" s="178" t="s">
        <v>1329</v>
      </c>
      <c r="D6313" s="178" t="s">
        <v>8292</v>
      </c>
      <c r="E6313" s="179">
        <v>42461</v>
      </c>
      <c r="F6313" s="180">
        <v>40142</v>
      </c>
      <c r="G6313" s="180">
        <v>2230.16</v>
      </c>
      <c r="H6313" s="180">
        <v>2231.0100000000002</v>
      </c>
      <c r="I6313" s="180">
        <f t="shared" si="196"/>
        <v>44603.170000000006</v>
      </c>
      <c r="J6313" s="177" t="str">
        <f t="shared" si="197"/>
        <v>Date &gt; 1920</v>
      </c>
    </row>
    <row r="6314" spans="1:10" x14ac:dyDescent="0.3">
      <c r="A6314" s="178" t="s">
        <v>270</v>
      </c>
      <c r="B6314" s="178" t="s">
        <v>65</v>
      </c>
      <c r="C6314" s="178" t="s">
        <v>1329</v>
      </c>
      <c r="D6314" s="178" t="s">
        <v>8292</v>
      </c>
      <c r="E6314" s="179">
        <v>42754</v>
      </c>
      <c r="F6314" s="180">
        <v>12508</v>
      </c>
      <c r="G6314" s="180">
        <v>713.04</v>
      </c>
      <c r="H6314" s="180">
        <v>712.71</v>
      </c>
      <c r="I6314" s="180">
        <f t="shared" si="196"/>
        <v>13933.75</v>
      </c>
      <c r="J6314" s="177" t="str">
        <f t="shared" si="197"/>
        <v>Date &gt; 1920</v>
      </c>
    </row>
    <row r="6315" spans="1:10" x14ac:dyDescent="0.3">
      <c r="A6315" s="178" t="s">
        <v>270</v>
      </c>
      <c r="B6315" s="178" t="s">
        <v>65</v>
      </c>
      <c r="C6315" s="178" t="s">
        <v>1329</v>
      </c>
      <c r="D6315" s="178" t="s">
        <v>8292</v>
      </c>
      <c r="E6315" s="179">
        <v>42835</v>
      </c>
      <c r="F6315" s="180">
        <v>3927</v>
      </c>
      <c r="G6315" s="180">
        <v>200</v>
      </c>
      <c r="H6315" s="180">
        <v>200</v>
      </c>
      <c r="I6315" s="180">
        <f t="shared" si="196"/>
        <v>4327</v>
      </c>
      <c r="J6315" s="177" t="str">
        <f t="shared" si="197"/>
        <v>Date &gt; 1920</v>
      </c>
    </row>
    <row r="6316" spans="1:10" x14ac:dyDescent="0.3">
      <c r="A6316" s="178" t="s">
        <v>270</v>
      </c>
      <c r="B6316" s="178" t="s">
        <v>65</v>
      </c>
      <c r="C6316" s="178" t="s">
        <v>1329</v>
      </c>
      <c r="D6316" s="178" t="s">
        <v>8293</v>
      </c>
      <c r="E6316" s="179">
        <v>42744</v>
      </c>
      <c r="F6316" s="180">
        <v>335512</v>
      </c>
      <c r="G6316" s="180">
        <v>18639.62</v>
      </c>
      <c r="H6316" s="180">
        <v>18640.64</v>
      </c>
      <c r="I6316" s="180">
        <f t="shared" si="196"/>
        <v>372792.26</v>
      </c>
      <c r="J6316" s="177" t="str">
        <f t="shared" si="197"/>
        <v>Date &gt; 1920</v>
      </c>
    </row>
    <row r="6317" spans="1:10" x14ac:dyDescent="0.3">
      <c r="A6317" s="178" t="s">
        <v>270</v>
      </c>
      <c r="B6317" s="178" t="s">
        <v>65</v>
      </c>
      <c r="C6317" s="178" t="s">
        <v>1329</v>
      </c>
      <c r="D6317" s="178" t="s">
        <v>8293</v>
      </c>
      <c r="E6317" s="179">
        <v>42846</v>
      </c>
      <c r="F6317" s="180">
        <v>934769</v>
      </c>
      <c r="G6317" s="180">
        <v>51931.65</v>
      </c>
      <c r="H6317" s="180">
        <v>51932.3</v>
      </c>
      <c r="I6317" s="180">
        <f t="shared" si="196"/>
        <v>1038632.9500000001</v>
      </c>
      <c r="J6317" s="177" t="str">
        <f t="shared" si="197"/>
        <v>Date &gt; 1920</v>
      </c>
    </row>
    <row r="6318" spans="1:10" x14ac:dyDescent="0.3">
      <c r="A6318" s="178" t="s">
        <v>270</v>
      </c>
      <c r="B6318" s="178" t="s">
        <v>65</v>
      </c>
      <c r="C6318" s="178" t="s">
        <v>1329</v>
      </c>
      <c r="D6318" s="178" t="s">
        <v>8293</v>
      </c>
      <c r="E6318" s="179">
        <v>43102</v>
      </c>
      <c r="F6318" s="180">
        <v>1282719</v>
      </c>
      <c r="G6318" s="180">
        <v>79261.05</v>
      </c>
      <c r="H6318" s="180">
        <v>87278.96</v>
      </c>
      <c r="I6318" s="180">
        <f t="shared" si="196"/>
        <v>1449259.01</v>
      </c>
      <c r="J6318" s="177" t="str">
        <f t="shared" si="197"/>
        <v>Date &gt; 1920</v>
      </c>
    </row>
    <row r="6319" spans="1:10" x14ac:dyDescent="0.3">
      <c r="A6319" s="178" t="s">
        <v>270</v>
      </c>
      <c r="B6319" s="178" t="s">
        <v>65</v>
      </c>
      <c r="C6319" s="178" t="s">
        <v>1329</v>
      </c>
      <c r="D6319" s="178" t="s">
        <v>8293</v>
      </c>
      <c r="E6319" s="179">
        <v>43682</v>
      </c>
      <c r="F6319" s="180">
        <v>303019</v>
      </c>
      <c r="G6319" s="180">
        <v>8810.7800000000007</v>
      </c>
      <c r="H6319" s="180">
        <v>2250.4699999999998</v>
      </c>
      <c r="I6319" s="180">
        <f t="shared" si="196"/>
        <v>314080.25</v>
      </c>
      <c r="J6319" s="177" t="str">
        <f t="shared" si="197"/>
        <v>Date &gt; 1920</v>
      </c>
    </row>
    <row r="6320" spans="1:10" x14ac:dyDescent="0.3">
      <c r="A6320" s="178" t="s">
        <v>270</v>
      </c>
      <c r="B6320" s="178" t="s">
        <v>65</v>
      </c>
      <c r="C6320" s="178" t="s">
        <v>1329</v>
      </c>
      <c r="D6320" s="178" t="s">
        <v>8294</v>
      </c>
      <c r="E6320" s="179">
        <v>43200</v>
      </c>
      <c r="F6320" s="180">
        <v>29122</v>
      </c>
      <c r="G6320" s="180">
        <v>6340.25</v>
      </c>
      <c r="H6320" s="180">
        <v>3192.09</v>
      </c>
      <c r="I6320" s="180">
        <f t="shared" si="196"/>
        <v>38654.339999999997</v>
      </c>
      <c r="J6320" s="177" t="str">
        <f t="shared" si="197"/>
        <v>Date &gt; 1920</v>
      </c>
    </row>
    <row r="6321" spans="1:10" x14ac:dyDescent="0.3">
      <c r="A6321" s="178" t="s">
        <v>270</v>
      </c>
      <c r="B6321" s="178" t="s">
        <v>65</v>
      </c>
      <c r="C6321" s="178" t="s">
        <v>1329</v>
      </c>
      <c r="D6321" s="178" t="s">
        <v>8294</v>
      </c>
      <c r="E6321" s="179">
        <v>43501</v>
      </c>
      <c r="F6321" s="180">
        <v>44677</v>
      </c>
      <c r="G6321" s="180">
        <v>26385.98</v>
      </c>
      <c r="H6321" s="180">
        <v>11857.91</v>
      </c>
      <c r="I6321" s="180">
        <f t="shared" si="196"/>
        <v>82920.89</v>
      </c>
      <c r="J6321" s="177" t="str">
        <f t="shared" si="197"/>
        <v>Date &gt; 1920</v>
      </c>
    </row>
    <row r="6322" spans="1:10" x14ac:dyDescent="0.3">
      <c r="A6322" s="178" t="s">
        <v>270</v>
      </c>
      <c r="B6322" s="178" t="s">
        <v>65</v>
      </c>
      <c r="C6322" s="178" t="s">
        <v>1329</v>
      </c>
      <c r="D6322" s="178" t="s">
        <v>8294</v>
      </c>
      <c r="E6322" s="179">
        <v>43630</v>
      </c>
      <c r="F6322" s="180">
        <v>2700</v>
      </c>
      <c r="G6322" s="180">
        <v>150</v>
      </c>
      <c r="H6322" s="180">
        <v>0</v>
      </c>
      <c r="I6322" s="180">
        <f t="shared" si="196"/>
        <v>2850</v>
      </c>
      <c r="J6322" s="177" t="str">
        <f t="shared" si="197"/>
        <v>Date &gt; 1920</v>
      </c>
    </row>
    <row r="6323" spans="1:10" x14ac:dyDescent="0.3">
      <c r="A6323" s="178" t="s">
        <v>270</v>
      </c>
      <c r="B6323" s="178" t="s">
        <v>65</v>
      </c>
      <c r="C6323" s="178" t="s">
        <v>1329</v>
      </c>
      <c r="D6323" s="178" t="s">
        <v>8294</v>
      </c>
      <c r="E6323" s="179">
        <v>43840</v>
      </c>
      <c r="F6323" s="180">
        <v>1799</v>
      </c>
      <c r="G6323" s="180">
        <v>99.94</v>
      </c>
      <c r="H6323" s="180">
        <v>0</v>
      </c>
      <c r="I6323" s="180">
        <f t="shared" si="196"/>
        <v>1898.94</v>
      </c>
      <c r="J6323" s="177" t="str">
        <f t="shared" si="197"/>
        <v>Date &gt; 1920</v>
      </c>
    </row>
    <row r="6324" spans="1:10" x14ac:dyDescent="0.3">
      <c r="A6324" s="178" t="s">
        <v>270</v>
      </c>
      <c r="B6324" s="178" t="s">
        <v>65</v>
      </c>
      <c r="C6324" s="178" t="s">
        <v>1329</v>
      </c>
      <c r="D6324" s="178" t="s">
        <v>8295</v>
      </c>
      <c r="E6324" s="179">
        <v>43630</v>
      </c>
      <c r="F6324" s="180">
        <v>99397</v>
      </c>
      <c r="G6324" s="180">
        <v>5853.15</v>
      </c>
      <c r="H6324" s="180">
        <v>5635.56</v>
      </c>
      <c r="I6324" s="180">
        <f t="shared" si="196"/>
        <v>110885.70999999999</v>
      </c>
      <c r="J6324" s="177" t="str">
        <f t="shared" si="197"/>
        <v>Date &gt; 1920</v>
      </c>
    </row>
    <row r="6325" spans="1:10" x14ac:dyDescent="0.3">
      <c r="A6325" s="178" t="s">
        <v>270</v>
      </c>
      <c r="B6325" s="178" t="s">
        <v>65</v>
      </c>
      <c r="C6325" s="178" t="s">
        <v>1329</v>
      </c>
      <c r="D6325" s="178" t="s">
        <v>8295</v>
      </c>
      <c r="E6325" s="179">
        <v>43774</v>
      </c>
      <c r="F6325" s="180">
        <v>1064020</v>
      </c>
      <c r="G6325" s="180">
        <v>83279.42</v>
      </c>
      <c r="H6325" s="180">
        <v>77087.100000000006</v>
      </c>
      <c r="I6325" s="180">
        <f t="shared" si="196"/>
        <v>1224386.52</v>
      </c>
      <c r="J6325" s="177" t="str">
        <f t="shared" si="197"/>
        <v>Date &gt; 1920</v>
      </c>
    </row>
    <row r="6326" spans="1:10" x14ac:dyDescent="0.3">
      <c r="A6326" s="178" t="s">
        <v>270</v>
      </c>
      <c r="B6326" s="178" t="s">
        <v>65</v>
      </c>
      <c r="C6326" s="178" t="s">
        <v>1329</v>
      </c>
      <c r="D6326" s="178" t="s">
        <v>8295</v>
      </c>
      <c r="E6326" s="179">
        <v>43986</v>
      </c>
      <c r="F6326" s="180">
        <v>31750</v>
      </c>
      <c r="G6326" s="180">
        <v>5676.66</v>
      </c>
      <c r="H6326" s="180">
        <v>0</v>
      </c>
      <c r="I6326" s="180">
        <f t="shared" si="196"/>
        <v>37426.660000000003</v>
      </c>
      <c r="J6326" s="177" t="str">
        <f t="shared" si="197"/>
        <v>Date &gt; 1920</v>
      </c>
    </row>
    <row r="6327" spans="1:10" x14ac:dyDescent="0.3">
      <c r="A6327" s="178" t="s">
        <v>270</v>
      </c>
      <c r="B6327" s="178" t="s">
        <v>65</v>
      </c>
      <c r="C6327" s="178" t="s">
        <v>1329</v>
      </c>
      <c r="D6327" s="178" t="s">
        <v>8296</v>
      </c>
      <c r="E6327" s="209">
        <v>0</v>
      </c>
      <c r="F6327" s="180">
        <v>0</v>
      </c>
      <c r="G6327" s="180">
        <v>84405.98</v>
      </c>
      <c r="H6327" s="180">
        <v>28135.32</v>
      </c>
      <c r="I6327" s="180">
        <f t="shared" si="196"/>
        <v>112541.29999999999</v>
      </c>
      <c r="J6327" s="177" t="str">
        <f t="shared" si="197"/>
        <v>Sketchy date</v>
      </c>
    </row>
    <row r="6328" spans="1:10" x14ac:dyDescent="0.3">
      <c r="A6328" s="178" t="s">
        <v>270</v>
      </c>
      <c r="B6328" s="178" t="s">
        <v>65</v>
      </c>
      <c r="C6328" s="178" t="s">
        <v>1329</v>
      </c>
      <c r="D6328" s="178" t="s">
        <v>8296</v>
      </c>
      <c r="E6328" s="179">
        <v>43775</v>
      </c>
      <c r="F6328" s="180">
        <v>0</v>
      </c>
      <c r="G6328" s="180">
        <v>424840.62</v>
      </c>
      <c r="H6328" s="180">
        <v>141613.54</v>
      </c>
      <c r="I6328" s="180">
        <f t="shared" si="196"/>
        <v>566454.16</v>
      </c>
      <c r="J6328" s="177" t="str">
        <f t="shared" si="197"/>
        <v>Date &gt; 1920</v>
      </c>
    </row>
    <row r="6329" spans="1:10" x14ac:dyDescent="0.3">
      <c r="A6329" s="178" t="s">
        <v>270</v>
      </c>
      <c r="B6329" s="178" t="s">
        <v>65</v>
      </c>
      <c r="C6329" s="178" t="s">
        <v>1329</v>
      </c>
      <c r="D6329" s="178" t="s">
        <v>8296</v>
      </c>
      <c r="E6329" s="179">
        <v>43956</v>
      </c>
      <c r="F6329" s="180">
        <v>0</v>
      </c>
      <c r="G6329" s="180">
        <v>29084.15</v>
      </c>
      <c r="H6329" s="180">
        <v>9694.7199999999993</v>
      </c>
      <c r="I6329" s="180">
        <f t="shared" si="196"/>
        <v>38778.870000000003</v>
      </c>
      <c r="J6329" s="177" t="str">
        <f t="shared" si="197"/>
        <v>Date &gt; 1920</v>
      </c>
    </row>
    <row r="6330" spans="1:10" x14ac:dyDescent="0.3">
      <c r="A6330" s="178" t="s">
        <v>270</v>
      </c>
      <c r="B6330" s="178" t="s">
        <v>65</v>
      </c>
      <c r="C6330" s="178" t="s">
        <v>1329</v>
      </c>
      <c r="D6330" s="178" t="s">
        <v>8297</v>
      </c>
      <c r="E6330" s="179">
        <v>43986</v>
      </c>
      <c r="F6330" s="180">
        <v>42323</v>
      </c>
      <c r="G6330" s="180">
        <v>2351.3200000000002</v>
      </c>
      <c r="H6330" s="180">
        <v>2351.9899999999998</v>
      </c>
      <c r="I6330" s="180">
        <f t="shared" si="196"/>
        <v>47026.31</v>
      </c>
      <c r="J6330" s="177" t="str">
        <f t="shared" si="197"/>
        <v>Date &gt; 1920</v>
      </c>
    </row>
    <row r="6331" spans="1:10" x14ac:dyDescent="0.3">
      <c r="A6331" s="178" t="s">
        <v>270</v>
      </c>
      <c r="B6331" s="178" t="s">
        <v>65</v>
      </c>
      <c r="C6331" s="178" t="s">
        <v>1329</v>
      </c>
      <c r="D6331" s="178" t="s">
        <v>8298</v>
      </c>
      <c r="E6331" s="179">
        <v>43956</v>
      </c>
      <c r="F6331" s="180">
        <v>0</v>
      </c>
      <c r="G6331" s="180">
        <v>39617.550000000003</v>
      </c>
      <c r="H6331" s="180">
        <v>16978.95</v>
      </c>
      <c r="I6331" s="180">
        <f t="shared" si="196"/>
        <v>56596.5</v>
      </c>
      <c r="J6331" s="177" t="str">
        <f t="shared" si="197"/>
        <v>Date &gt; 1920</v>
      </c>
    </row>
    <row r="6332" spans="1:10" x14ac:dyDescent="0.3">
      <c r="A6332" s="178" t="s">
        <v>270</v>
      </c>
      <c r="B6332" s="178" t="s">
        <v>65</v>
      </c>
      <c r="C6332" s="178" t="s">
        <v>1329</v>
      </c>
      <c r="D6332" s="178" t="s">
        <v>8299</v>
      </c>
      <c r="E6332" s="179">
        <v>44258</v>
      </c>
      <c r="F6332" s="180">
        <v>30000</v>
      </c>
      <c r="G6332" s="180">
        <v>0</v>
      </c>
      <c r="H6332" s="180">
        <v>0</v>
      </c>
      <c r="I6332" s="180">
        <f t="shared" si="196"/>
        <v>30000</v>
      </c>
      <c r="J6332" s="177" t="str">
        <f t="shared" si="197"/>
        <v>Date &gt; 1920</v>
      </c>
    </row>
    <row r="6333" spans="1:10" x14ac:dyDescent="0.3">
      <c r="A6333" s="178" t="s">
        <v>270</v>
      </c>
      <c r="B6333" s="178" t="s">
        <v>65</v>
      </c>
      <c r="C6333" s="178" t="s">
        <v>1329</v>
      </c>
      <c r="D6333" s="178" t="s">
        <v>6366</v>
      </c>
      <c r="E6333" s="179">
        <v>28096</v>
      </c>
      <c r="F6333" s="180">
        <v>81805.62</v>
      </c>
      <c r="G6333" s="180">
        <v>0</v>
      </c>
      <c r="H6333" s="180">
        <v>20451.41</v>
      </c>
      <c r="I6333" s="180">
        <f t="shared" si="196"/>
        <v>102257.03</v>
      </c>
      <c r="J6333" s="177" t="str">
        <f t="shared" si="197"/>
        <v>Date &gt; 1920</v>
      </c>
    </row>
    <row r="6334" spans="1:10" x14ac:dyDescent="0.3">
      <c r="A6334" s="178" t="s">
        <v>270</v>
      </c>
      <c r="B6334" s="178" t="s">
        <v>65</v>
      </c>
      <c r="C6334" s="178" t="s">
        <v>1329</v>
      </c>
      <c r="D6334" s="178" t="s">
        <v>8300</v>
      </c>
      <c r="E6334" s="179">
        <v>30875</v>
      </c>
      <c r="F6334" s="180">
        <v>43359.3</v>
      </c>
      <c r="G6334" s="180">
        <v>0</v>
      </c>
      <c r="H6334" s="180">
        <v>4817.7</v>
      </c>
      <c r="I6334" s="180">
        <f t="shared" si="196"/>
        <v>48177</v>
      </c>
      <c r="J6334" s="177" t="str">
        <f t="shared" si="197"/>
        <v>Date &gt; 1920</v>
      </c>
    </row>
    <row r="6335" spans="1:10" x14ac:dyDescent="0.3">
      <c r="A6335" s="178" t="s">
        <v>270</v>
      </c>
      <c r="B6335" s="178" t="s">
        <v>67</v>
      </c>
      <c r="C6335" s="178" t="s">
        <v>8301</v>
      </c>
      <c r="D6335" s="178" t="s">
        <v>8302</v>
      </c>
      <c r="E6335" s="179">
        <v>18997</v>
      </c>
      <c r="F6335" s="180">
        <v>0</v>
      </c>
      <c r="G6335" s="180">
        <v>5686.52</v>
      </c>
      <c r="H6335" s="180">
        <v>2843.26</v>
      </c>
      <c r="I6335" s="180">
        <f t="shared" si="196"/>
        <v>8529.7800000000007</v>
      </c>
      <c r="J6335" s="177" t="str">
        <f t="shared" si="197"/>
        <v>Date &gt; 1920</v>
      </c>
    </row>
    <row r="6336" spans="1:10" x14ac:dyDescent="0.3">
      <c r="A6336" s="178" t="s">
        <v>270</v>
      </c>
      <c r="B6336" s="178" t="s">
        <v>67</v>
      </c>
      <c r="C6336" s="178" t="s">
        <v>8301</v>
      </c>
      <c r="D6336" s="178" t="s">
        <v>8303</v>
      </c>
      <c r="E6336" s="179">
        <v>19014</v>
      </c>
      <c r="F6336" s="180">
        <v>0</v>
      </c>
      <c r="G6336" s="180">
        <v>562.5</v>
      </c>
      <c r="H6336" s="180">
        <v>562.5</v>
      </c>
      <c r="I6336" s="180">
        <f t="shared" si="196"/>
        <v>1125</v>
      </c>
      <c r="J6336" s="177" t="str">
        <f t="shared" si="197"/>
        <v>Date &gt; 1920</v>
      </c>
    </row>
    <row r="6337" spans="1:10" x14ac:dyDescent="0.3">
      <c r="A6337" s="178" t="s">
        <v>270</v>
      </c>
      <c r="B6337" s="178" t="s">
        <v>67</v>
      </c>
      <c r="C6337" s="178" t="s">
        <v>8301</v>
      </c>
      <c r="D6337" s="178" t="s">
        <v>8304</v>
      </c>
      <c r="E6337" s="179">
        <v>17698</v>
      </c>
      <c r="F6337" s="180">
        <v>0</v>
      </c>
      <c r="G6337" s="180">
        <v>16503</v>
      </c>
      <c r="H6337" s="180">
        <v>85</v>
      </c>
      <c r="I6337" s="180">
        <f t="shared" si="196"/>
        <v>16588</v>
      </c>
      <c r="J6337" s="177" t="str">
        <f t="shared" si="197"/>
        <v>Date &gt; 1920</v>
      </c>
    </row>
    <row r="6338" spans="1:10" x14ac:dyDescent="0.3">
      <c r="A6338" s="178" t="s">
        <v>270</v>
      </c>
      <c r="B6338" s="178" t="s">
        <v>67</v>
      </c>
      <c r="C6338" s="178" t="s">
        <v>8301</v>
      </c>
      <c r="D6338" s="178" t="s">
        <v>7236</v>
      </c>
      <c r="E6338" s="179">
        <v>17695</v>
      </c>
      <c r="F6338" s="180">
        <v>0</v>
      </c>
      <c r="G6338" s="180">
        <v>3904.5</v>
      </c>
      <c r="H6338" s="180">
        <v>0</v>
      </c>
      <c r="I6338" s="180">
        <f t="shared" si="196"/>
        <v>3904.5</v>
      </c>
      <c r="J6338" s="177" t="str">
        <f t="shared" si="197"/>
        <v>Date &gt; 1920</v>
      </c>
    </row>
    <row r="6339" spans="1:10" x14ac:dyDescent="0.3">
      <c r="A6339" s="178" t="s">
        <v>270</v>
      </c>
      <c r="B6339" s="178" t="s">
        <v>67</v>
      </c>
      <c r="C6339" s="178" t="s">
        <v>8301</v>
      </c>
      <c r="D6339" s="178" t="s">
        <v>8305</v>
      </c>
      <c r="E6339" s="179">
        <v>17698</v>
      </c>
      <c r="F6339" s="180">
        <v>0</v>
      </c>
      <c r="G6339" s="180">
        <v>925</v>
      </c>
      <c r="H6339" s="180">
        <v>47.27</v>
      </c>
      <c r="I6339" s="180">
        <f t="shared" si="196"/>
        <v>972.27</v>
      </c>
      <c r="J6339" s="177" t="str">
        <f t="shared" si="197"/>
        <v>Date &gt; 1920</v>
      </c>
    </row>
    <row r="6340" spans="1:10" x14ac:dyDescent="0.3">
      <c r="A6340" s="178" t="s">
        <v>270</v>
      </c>
      <c r="B6340" s="178" t="s">
        <v>67</v>
      </c>
      <c r="C6340" s="178" t="s">
        <v>8301</v>
      </c>
      <c r="D6340" s="178" t="s">
        <v>8306</v>
      </c>
      <c r="E6340" s="179">
        <v>17698</v>
      </c>
      <c r="F6340" s="180">
        <v>0</v>
      </c>
      <c r="G6340" s="180">
        <v>1248.8699999999999</v>
      </c>
      <c r="H6340" s="180">
        <v>39.01</v>
      </c>
      <c r="I6340" s="180">
        <f t="shared" si="196"/>
        <v>1287.8799999999999</v>
      </c>
      <c r="J6340" s="177" t="str">
        <f t="shared" si="197"/>
        <v>Date &gt; 1920</v>
      </c>
    </row>
    <row r="6341" spans="1:10" x14ac:dyDescent="0.3">
      <c r="A6341" s="178" t="s">
        <v>270</v>
      </c>
      <c r="B6341" s="178" t="s">
        <v>67</v>
      </c>
      <c r="C6341" s="178" t="s">
        <v>8301</v>
      </c>
      <c r="D6341" s="178" t="s">
        <v>8307</v>
      </c>
      <c r="E6341" s="179">
        <v>17695</v>
      </c>
      <c r="F6341" s="180">
        <v>0</v>
      </c>
      <c r="G6341" s="180">
        <v>7508</v>
      </c>
      <c r="H6341" s="180">
        <v>0</v>
      </c>
      <c r="I6341" s="180">
        <f t="shared" ref="I6341:I6404" si="198">SUM(F6341:H6341)</f>
        <v>7508</v>
      </c>
      <c r="J6341" s="177" t="str">
        <f t="shared" ref="J6341:J6404" si="199">IF(OR(YEAR(E6341)&gt; 1920, ISBLANK(E6341)), "Date &gt; 1920", "Sketchy date")</f>
        <v>Date &gt; 1920</v>
      </c>
    </row>
    <row r="6342" spans="1:10" x14ac:dyDescent="0.3">
      <c r="A6342" s="178" t="s">
        <v>270</v>
      </c>
      <c r="B6342" s="178" t="s">
        <v>67</v>
      </c>
      <c r="C6342" s="178" t="s">
        <v>8301</v>
      </c>
      <c r="D6342" s="178" t="s">
        <v>8308</v>
      </c>
      <c r="E6342" s="179">
        <v>17796</v>
      </c>
      <c r="F6342" s="180">
        <v>0</v>
      </c>
      <c r="G6342" s="180">
        <v>16395.080000000002</v>
      </c>
      <c r="H6342" s="180">
        <v>400.87</v>
      </c>
      <c r="I6342" s="180">
        <f t="shared" si="198"/>
        <v>16795.95</v>
      </c>
      <c r="J6342" s="177" t="str">
        <f t="shared" si="199"/>
        <v>Date &gt; 1920</v>
      </c>
    </row>
    <row r="6343" spans="1:10" x14ac:dyDescent="0.3">
      <c r="A6343" s="178" t="s">
        <v>270</v>
      </c>
      <c r="B6343" s="178" t="s">
        <v>67</v>
      </c>
      <c r="C6343" s="178" t="s">
        <v>8301</v>
      </c>
      <c r="D6343" s="178" t="s">
        <v>8309</v>
      </c>
      <c r="E6343" s="179">
        <v>18519</v>
      </c>
      <c r="F6343" s="180">
        <v>0</v>
      </c>
      <c r="G6343" s="180">
        <v>8396.6</v>
      </c>
      <c r="H6343" s="180">
        <v>0</v>
      </c>
      <c r="I6343" s="180">
        <f t="shared" si="198"/>
        <v>8396.6</v>
      </c>
      <c r="J6343" s="177" t="str">
        <f t="shared" si="199"/>
        <v>Date &gt; 1920</v>
      </c>
    </row>
    <row r="6344" spans="1:10" x14ac:dyDescent="0.3">
      <c r="A6344" s="178" t="s">
        <v>270</v>
      </c>
      <c r="B6344" s="178" t="s">
        <v>67</v>
      </c>
      <c r="C6344" s="178" t="s">
        <v>8301</v>
      </c>
      <c r="D6344" s="178" t="s">
        <v>8310</v>
      </c>
      <c r="E6344" s="179">
        <v>19676</v>
      </c>
      <c r="F6344" s="180">
        <v>0</v>
      </c>
      <c r="G6344" s="180">
        <v>13750.98</v>
      </c>
      <c r="H6344" s="180">
        <v>425.63</v>
      </c>
      <c r="I6344" s="180">
        <f t="shared" si="198"/>
        <v>14176.609999999999</v>
      </c>
      <c r="J6344" s="177" t="str">
        <f t="shared" si="199"/>
        <v>Date &gt; 1920</v>
      </c>
    </row>
    <row r="6345" spans="1:10" x14ac:dyDescent="0.3">
      <c r="A6345" s="178" t="s">
        <v>270</v>
      </c>
      <c r="B6345" s="178" t="s">
        <v>67</v>
      </c>
      <c r="C6345" s="178" t="s">
        <v>8301</v>
      </c>
      <c r="D6345" s="178" t="s">
        <v>6836</v>
      </c>
      <c r="E6345" s="179">
        <v>19806</v>
      </c>
      <c r="F6345" s="180">
        <v>0</v>
      </c>
      <c r="G6345" s="180">
        <v>7788.9</v>
      </c>
      <c r="H6345" s="180">
        <v>3894.45</v>
      </c>
      <c r="I6345" s="180">
        <f t="shared" si="198"/>
        <v>11683.349999999999</v>
      </c>
      <c r="J6345" s="177" t="str">
        <f t="shared" si="199"/>
        <v>Date &gt; 1920</v>
      </c>
    </row>
    <row r="6346" spans="1:10" x14ac:dyDescent="0.3">
      <c r="A6346" s="178" t="s">
        <v>270</v>
      </c>
      <c r="B6346" s="178" t="s">
        <v>67</v>
      </c>
      <c r="C6346" s="178" t="s">
        <v>8301</v>
      </c>
      <c r="D6346" s="178" t="s">
        <v>8311</v>
      </c>
      <c r="E6346" s="179">
        <v>22531</v>
      </c>
      <c r="F6346" s="180">
        <v>64880.94</v>
      </c>
      <c r="G6346" s="180">
        <v>44084.5</v>
      </c>
      <c r="H6346" s="180">
        <v>23288.06</v>
      </c>
      <c r="I6346" s="180">
        <f t="shared" si="198"/>
        <v>132253.5</v>
      </c>
      <c r="J6346" s="177" t="str">
        <f t="shared" si="199"/>
        <v>Date &gt; 1920</v>
      </c>
    </row>
    <row r="6347" spans="1:10" x14ac:dyDescent="0.3">
      <c r="A6347" s="178" t="s">
        <v>270</v>
      </c>
      <c r="B6347" s="178" t="s">
        <v>67</v>
      </c>
      <c r="C6347" s="178" t="s">
        <v>8301</v>
      </c>
      <c r="D6347" s="178" t="s">
        <v>6400</v>
      </c>
      <c r="E6347" s="179">
        <v>21138</v>
      </c>
      <c r="F6347" s="180">
        <v>0</v>
      </c>
      <c r="G6347" s="180">
        <v>7619.02</v>
      </c>
      <c r="H6347" s="180">
        <v>3809.51</v>
      </c>
      <c r="I6347" s="180">
        <f t="shared" si="198"/>
        <v>11428.53</v>
      </c>
      <c r="J6347" s="177" t="str">
        <f t="shared" si="199"/>
        <v>Date &gt; 1920</v>
      </c>
    </row>
    <row r="6348" spans="1:10" x14ac:dyDescent="0.3">
      <c r="A6348" s="178" t="s">
        <v>270</v>
      </c>
      <c r="B6348" s="178" t="s">
        <v>67</v>
      </c>
      <c r="C6348" s="178" t="s">
        <v>8301</v>
      </c>
      <c r="D6348" s="178" t="s">
        <v>8312</v>
      </c>
      <c r="E6348" s="179">
        <v>23236</v>
      </c>
      <c r="F6348" s="180">
        <v>1912.7</v>
      </c>
      <c r="G6348" s="180">
        <v>1200</v>
      </c>
      <c r="H6348" s="180">
        <v>712.71</v>
      </c>
      <c r="I6348" s="180">
        <f t="shared" si="198"/>
        <v>3825.41</v>
      </c>
      <c r="J6348" s="177" t="str">
        <f t="shared" si="199"/>
        <v>Date &gt; 1920</v>
      </c>
    </row>
    <row r="6349" spans="1:10" x14ac:dyDescent="0.3">
      <c r="A6349" s="178" t="s">
        <v>270</v>
      </c>
      <c r="B6349" s="178" t="s">
        <v>67</v>
      </c>
      <c r="C6349" s="178" t="s">
        <v>8301</v>
      </c>
      <c r="D6349" s="178" t="s">
        <v>8313</v>
      </c>
      <c r="E6349" s="179">
        <v>22355</v>
      </c>
      <c r="F6349" s="180">
        <v>0</v>
      </c>
      <c r="G6349" s="180">
        <v>1120</v>
      </c>
      <c r="H6349" s="180">
        <v>603.25</v>
      </c>
      <c r="I6349" s="180">
        <f t="shared" si="198"/>
        <v>1723.25</v>
      </c>
      <c r="J6349" s="177" t="str">
        <f t="shared" si="199"/>
        <v>Date &gt; 1920</v>
      </c>
    </row>
    <row r="6350" spans="1:10" x14ac:dyDescent="0.3">
      <c r="A6350" s="178" t="s">
        <v>270</v>
      </c>
      <c r="B6350" s="178" t="s">
        <v>67</v>
      </c>
      <c r="C6350" s="178" t="s">
        <v>8301</v>
      </c>
      <c r="D6350" s="178" t="s">
        <v>8314</v>
      </c>
      <c r="E6350" s="179">
        <v>22269</v>
      </c>
      <c r="F6350" s="180">
        <v>0</v>
      </c>
      <c r="G6350" s="180">
        <v>2199.87</v>
      </c>
      <c r="H6350" s="180">
        <v>1099.93</v>
      </c>
      <c r="I6350" s="180">
        <f t="shared" si="198"/>
        <v>3299.8</v>
      </c>
      <c r="J6350" s="177" t="str">
        <f t="shared" si="199"/>
        <v>Date &gt; 1920</v>
      </c>
    </row>
    <row r="6351" spans="1:10" x14ac:dyDescent="0.3">
      <c r="A6351" s="178" t="s">
        <v>270</v>
      </c>
      <c r="B6351" s="178" t="s">
        <v>67</v>
      </c>
      <c r="C6351" s="178" t="s">
        <v>8301</v>
      </c>
      <c r="D6351" s="178" t="s">
        <v>7718</v>
      </c>
      <c r="E6351" s="179">
        <v>22612</v>
      </c>
      <c r="F6351" s="180">
        <v>0</v>
      </c>
      <c r="G6351" s="180">
        <v>2795.89</v>
      </c>
      <c r="H6351" s="180">
        <v>1397.95</v>
      </c>
      <c r="I6351" s="180">
        <f t="shared" si="198"/>
        <v>4193.84</v>
      </c>
      <c r="J6351" s="177" t="str">
        <f t="shared" si="199"/>
        <v>Date &gt; 1920</v>
      </c>
    </row>
    <row r="6352" spans="1:10" x14ac:dyDescent="0.3">
      <c r="A6352" s="178" t="s">
        <v>270</v>
      </c>
      <c r="B6352" s="178" t="s">
        <v>67</v>
      </c>
      <c r="C6352" s="178" t="s">
        <v>8301</v>
      </c>
      <c r="D6352" s="178" t="s">
        <v>8315</v>
      </c>
      <c r="E6352" s="179">
        <v>23468</v>
      </c>
      <c r="F6352" s="180">
        <v>23901.39</v>
      </c>
      <c r="G6352" s="180">
        <v>15934.26</v>
      </c>
      <c r="H6352" s="180">
        <v>7967.13</v>
      </c>
      <c r="I6352" s="180">
        <f t="shared" si="198"/>
        <v>47802.78</v>
      </c>
      <c r="J6352" s="177" t="str">
        <f t="shared" si="199"/>
        <v>Date &gt; 1920</v>
      </c>
    </row>
    <row r="6353" spans="1:10" x14ac:dyDescent="0.3">
      <c r="A6353" s="178" t="s">
        <v>270</v>
      </c>
      <c r="B6353" s="178" t="s">
        <v>67</v>
      </c>
      <c r="C6353" s="178" t="s">
        <v>8301</v>
      </c>
      <c r="D6353" s="178" t="s">
        <v>8316</v>
      </c>
      <c r="E6353" s="179">
        <v>24503</v>
      </c>
      <c r="F6353" s="180">
        <v>7964.59</v>
      </c>
      <c r="G6353" s="180">
        <v>5309.72</v>
      </c>
      <c r="H6353" s="180">
        <v>2654.87</v>
      </c>
      <c r="I6353" s="180">
        <f t="shared" si="198"/>
        <v>15929.18</v>
      </c>
      <c r="J6353" s="177" t="str">
        <f t="shared" si="199"/>
        <v>Date &gt; 1920</v>
      </c>
    </row>
    <row r="6354" spans="1:10" x14ac:dyDescent="0.3">
      <c r="A6354" s="178" t="s">
        <v>270</v>
      </c>
      <c r="B6354" s="178" t="s">
        <v>67</v>
      </c>
      <c r="C6354" s="178" t="s">
        <v>8301</v>
      </c>
      <c r="D6354" s="178" t="s">
        <v>8317</v>
      </c>
      <c r="E6354" s="179">
        <v>24111</v>
      </c>
      <c r="F6354" s="180">
        <v>0</v>
      </c>
      <c r="G6354" s="180">
        <v>3400</v>
      </c>
      <c r="H6354" s="180">
        <v>1869.33</v>
      </c>
      <c r="I6354" s="180">
        <f t="shared" si="198"/>
        <v>5269.33</v>
      </c>
      <c r="J6354" s="177" t="str">
        <f t="shared" si="199"/>
        <v>Date &gt; 1920</v>
      </c>
    </row>
    <row r="6355" spans="1:10" x14ac:dyDescent="0.3">
      <c r="A6355" s="178" t="s">
        <v>270</v>
      </c>
      <c r="B6355" s="178" t="s">
        <v>67</v>
      </c>
      <c r="C6355" s="178" t="s">
        <v>8301</v>
      </c>
      <c r="D6355" s="178" t="s">
        <v>6400</v>
      </c>
      <c r="E6355" s="179">
        <v>24387</v>
      </c>
      <c r="F6355" s="180">
        <v>0</v>
      </c>
      <c r="G6355" s="180">
        <v>6550.15</v>
      </c>
      <c r="H6355" s="180">
        <v>3275.08</v>
      </c>
      <c r="I6355" s="180">
        <f t="shared" si="198"/>
        <v>9825.23</v>
      </c>
      <c r="J6355" s="177" t="str">
        <f t="shared" si="199"/>
        <v>Date &gt; 1920</v>
      </c>
    </row>
    <row r="6356" spans="1:10" x14ac:dyDescent="0.3">
      <c r="A6356" s="178" t="s">
        <v>270</v>
      </c>
      <c r="B6356" s="178" t="s">
        <v>67</v>
      </c>
      <c r="C6356" s="178" t="s">
        <v>8301</v>
      </c>
      <c r="D6356" s="178" t="s">
        <v>7580</v>
      </c>
      <c r="E6356" s="179">
        <v>24456</v>
      </c>
      <c r="F6356" s="180">
        <v>0</v>
      </c>
      <c r="G6356" s="180">
        <v>1516</v>
      </c>
      <c r="H6356" s="180">
        <v>774.67</v>
      </c>
      <c r="I6356" s="180">
        <f t="shared" si="198"/>
        <v>2290.67</v>
      </c>
      <c r="J6356" s="177" t="str">
        <f t="shared" si="199"/>
        <v>Date &gt; 1920</v>
      </c>
    </row>
    <row r="6357" spans="1:10" x14ac:dyDescent="0.3">
      <c r="A6357" s="178" t="s">
        <v>270</v>
      </c>
      <c r="B6357" s="178" t="s">
        <v>67</v>
      </c>
      <c r="C6357" s="178" t="s">
        <v>8301</v>
      </c>
      <c r="D6357" s="178" t="s">
        <v>8318</v>
      </c>
      <c r="E6357" s="179">
        <v>25084</v>
      </c>
      <c r="F6357" s="180">
        <v>7486.08</v>
      </c>
      <c r="G6357" s="180">
        <v>3743.04</v>
      </c>
      <c r="H6357" s="180">
        <v>3743.05</v>
      </c>
      <c r="I6357" s="180">
        <f t="shared" si="198"/>
        <v>14972.169999999998</v>
      </c>
      <c r="J6357" s="177" t="str">
        <f t="shared" si="199"/>
        <v>Date &gt; 1920</v>
      </c>
    </row>
    <row r="6358" spans="1:10" x14ac:dyDescent="0.3">
      <c r="A6358" s="178" t="s">
        <v>270</v>
      </c>
      <c r="B6358" s="178" t="s">
        <v>67</v>
      </c>
      <c r="C6358" s="178" t="s">
        <v>8301</v>
      </c>
      <c r="D6358" s="178" t="s">
        <v>8319</v>
      </c>
      <c r="E6358" s="179">
        <v>25282</v>
      </c>
      <c r="F6358" s="180">
        <v>6575.03</v>
      </c>
      <c r="G6358" s="180">
        <v>3671.2</v>
      </c>
      <c r="H6358" s="180">
        <v>4438.5600000000004</v>
      </c>
      <c r="I6358" s="180">
        <f t="shared" si="198"/>
        <v>14684.79</v>
      </c>
      <c r="J6358" s="177" t="str">
        <f t="shared" si="199"/>
        <v>Date &gt; 1920</v>
      </c>
    </row>
    <row r="6359" spans="1:10" x14ac:dyDescent="0.3">
      <c r="A6359" s="178" t="s">
        <v>270</v>
      </c>
      <c r="B6359" s="178" t="s">
        <v>67</v>
      </c>
      <c r="C6359" s="178" t="s">
        <v>8301</v>
      </c>
      <c r="D6359" s="178" t="s">
        <v>8320</v>
      </c>
      <c r="E6359" s="179">
        <v>27912</v>
      </c>
      <c r="F6359" s="180">
        <v>169315.26</v>
      </c>
      <c r="G6359" s="180">
        <v>22106.5</v>
      </c>
      <c r="H6359" s="180">
        <v>26208.51</v>
      </c>
      <c r="I6359" s="180">
        <f t="shared" si="198"/>
        <v>217630.27000000002</v>
      </c>
      <c r="J6359" s="177" t="str">
        <f t="shared" si="199"/>
        <v>Date &gt; 1920</v>
      </c>
    </row>
    <row r="6360" spans="1:10" x14ac:dyDescent="0.3">
      <c r="A6360" s="178" t="s">
        <v>270</v>
      </c>
      <c r="B6360" s="178" t="s">
        <v>67</v>
      </c>
      <c r="C6360" s="178" t="s">
        <v>8301</v>
      </c>
      <c r="D6360" s="178" t="s">
        <v>8321</v>
      </c>
      <c r="E6360" s="179">
        <v>29480</v>
      </c>
      <c r="F6360" s="180">
        <v>0</v>
      </c>
      <c r="G6360" s="180">
        <v>268361.52</v>
      </c>
      <c r="H6360" s="180">
        <v>134180.94</v>
      </c>
      <c r="I6360" s="180">
        <f t="shared" si="198"/>
        <v>402542.46</v>
      </c>
      <c r="J6360" s="177" t="str">
        <f t="shared" si="199"/>
        <v>Date &gt; 1920</v>
      </c>
    </row>
    <row r="6361" spans="1:10" x14ac:dyDescent="0.3">
      <c r="A6361" s="178" t="s">
        <v>270</v>
      </c>
      <c r="B6361" s="178" t="s">
        <v>67</v>
      </c>
      <c r="C6361" s="178" t="s">
        <v>8301</v>
      </c>
      <c r="D6361" s="178" t="s">
        <v>8322</v>
      </c>
      <c r="E6361" s="179">
        <v>29937</v>
      </c>
      <c r="F6361" s="180">
        <v>0</v>
      </c>
      <c r="G6361" s="180">
        <v>117107.74</v>
      </c>
      <c r="H6361" s="180">
        <v>69126.67</v>
      </c>
      <c r="I6361" s="180">
        <f t="shared" si="198"/>
        <v>186234.41</v>
      </c>
      <c r="J6361" s="177" t="str">
        <f t="shared" si="199"/>
        <v>Date &gt; 1920</v>
      </c>
    </row>
    <row r="6362" spans="1:10" x14ac:dyDescent="0.3">
      <c r="A6362" s="178" t="s">
        <v>270</v>
      </c>
      <c r="B6362" s="178" t="s">
        <v>67</v>
      </c>
      <c r="C6362" s="178" t="s">
        <v>8301</v>
      </c>
      <c r="D6362" s="178" t="s">
        <v>8323</v>
      </c>
      <c r="E6362" s="179">
        <v>30480</v>
      </c>
      <c r="F6362" s="180">
        <v>0</v>
      </c>
      <c r="G6362" s="180">
        <v>204632.98</v>
      </c>
      <c r="H6362" s="180">
        <v>102316.49</v>
      </c>
      <c r="I6362" s="180">
        <f t="shared" si="198"/>
        <v>306949.47000000003</v>
      </c>
      <c r="J6362" s="177" t="str">
        <f t="shared" si="199"/>
        <v>Date &gt; 1920</v>
      </c>
    </row>
    <row r="6363" spans="1:10" x14ac:dyDescent="0.3">
      <c r="A6363" s="178" t="s">
        <v>270</v>
      </c>
      <c r="B6363" s="178" t="s">
        <v>67</v>
      </c>
      <c r="C6363" s="178" t="s">
        <v>8301</v>
      </c>
      <c r="D6363" s="178" t="s">
        <v>8324</v>
      </c>
      <c r="E6363" s="179">
        <v>30609</v>
      </c>
      <c r="F6363" s="180">
        <v>0</v>
      </c>
      <c r="G6363" s="180">
        <v>119717.35</v>
      </c>
      <c r="H6363" s="180">
        <v>66277.41</v>
      </c>
      <c r="I6363" s="180">
        <f t="shared" si="198"/>
        <v>185994.76</v>
      </c>
      <c r="J6363" s="177" t="str">
        <f t="shared" si="199"/>
        <v>Date &gt; 1920</v>
      </c>
    </row>
    <row r="6364" spans="1:10" x14ac:dyDescent="0.3">
      <c r="A6364" s="178" t="s">
        <v>270</v>
      </c>
      <c r="B6364" s="178" t="s">
        <v>67</v>
      </c>
      <c r="C6364" s="178" t="s">
        <v>8301</v>
      </c>
      <c r="D6364" s="178" t="s">
        <v>8325</v>
      </c>
      <c r="E6364" s="179">
        <v>30925</v>
      </c>
      <c r="F6364" s="180">
        <v>0</v>
      </c>
      <c r="G6364" s="180">
        <v>26913.83</v>
      </c>
      <c r="H6364" s="180">
        <v>13456.92</v>
      </c>
      <c r="I6364" s="180">
        <f t="shared" si="198"/>
        <v>40370.75</v>
      </c>
      <c r="J6364" s="177" t="str">
        <f t="shared" si="199"/>
        <v>Date &gt; 1920</v>
      </c>
    </row>
    <row r="6365" spans="1:10" x14ac:dyDescent="0.3">
      <c r="A6365" s="178" t="s">
        <v>270</v>
      </c>
      <c r="B6365" s="178" t="s">
        <v>67</v>
      </c>
      <c r="C6365" s="178" t="s">
        <v>8301</v>
      </c>
      <c r="D6365" s="178" t="s">
        <v>8326</v>
      </c>
      <c r="E6365" s="179">
        <v>31394</v>
      </c>
      <c r="F6365" s="180">
        <v>0</v>
      </c>
      <c r="G6365" s="180">
        <v>6333.33</v>
      </c>
      <c r="H6365" s="180">
        <v>3575.11</v>
      </c>
      <c r="I6365" s="180">
        <f t="shared" si="198"/>
        <v>9908.44</v>
      </c>
      <c r="J6365" s="177" t="str">
        <f t="shared" si="199"/>
        <v>Date &gt; 1920</v>
      </c>
    </row>
    <row r="6366" spans="1:10" x14ac:dyDescent="0.3">
      <c r="A6366" s="178" t="s">
        <v>270</v>
      </c>
      <c r="B6366" s="178" t="s">
        <v>67</v>
      </c>
      <c r="C6366" s="178" t="s">
        <v>8301</v>
      </c>
      <c r="D6366" s="178" t="s">
        <v>8327</v>
      </c>
      <c r="E6366" s="179">
        <v>31777</v>
      </c>
      <c r="F6366" s="180">
        <v>46302.05</v>
      </c>
      <c r="G6366" s="180">
        <v>16130.07</v>
      </c>
      <c r="H6366" s="180">
        <v>13209.77</v>
      </c>
      <c r="I6366" s="180">
        <f t="shared" si="198"/>
        <v>75641.89</v>
      </c>
      <c r="J6366" s="177" t="str">
        <f t="shared" si="199"/>
        <v>Date &gt; 1920</v>
      </c>
    </row>
    <row r="6367" spans="1:10" x14ac:dyDescent="0.3">
      <c r="A6367" s="178" t="s">
        <v>270</v>
      </c>
      <c r="B6367" s="178" t="s">
        <v>67</v>
      </c>
      <c r="C6367" s="178" t="s">
        <v>8301</v>
      </c>
      <c r="D6367" s="178" t="s">
        <v>8327</v>
      </c>
      <c r="E6367" s="179">
        <v>31860</v>
      </c>
      <c r="F6367" s="180">
        <v>7722.44</v>
      </c>
      <c r="G6367" s="180">
        <v>795.96</v>
      </c>
      <c r="H6367" s="180">
        <v>1256.03</v>
      </c>
      <c r="I6367" s="180">
        <f t="shared" si="198"/>
        <v>9774.43</v>
      </c>
      <c r="J6367" s="177" t="str">
        <f t="shared" si="199"/>
        <v>Date &gt; 1920</v>
      </c>
    </row>
    <row r="6368" spans="1:10" x14ac:dyDescent="0.3">
      <c r="A6368" s="178" t="s">
        <v>270</v>
      </c>
      <c r="B6368" s="178" t="s">
        <v>67</v>
      </c>
      <c r="C6368" s="178" t="s">
        <v>8301</v>
      </c>
      <c r="D6368" s="178" t="s">
        <v>8327</v>
      </c>
      <c r="E6368" s="179">
        <v>31923</v>
      </c>
      <c r="F6368" s="180">
        <v>12089.52</v>
      </c>
      <c r="G6368" s="180">
        <v>639.14</v>
      </c>
      <c r="H6368" s="180">
        <v>1662.85</v>
      </c>
      <c r="I6368" s="180">
        <f t="shared" si="198"/>
        <v>14391.51</v>
      </c>
      <c r="J6368" s="177" t="str">
        <f t="shared" si="199"/>
        <v>Date &gt; 1920</v>
      </c>
    </row>
    <row r="6369" spans="1:10" x14ac:dyDescent="0.3">
      <c r="A6369" s="178" t="s">
        <v>270</v>
      </c>
      <c r="B6369" s="178" t="s">
        <v>67</v>
      </c>
      <c r="C6369" s="178" t="s">
        <v>8301</v>
      </c>
      <c r="D6369" s="178" t="s">
        <v>8327</v>
      </c>
      <c r="E6369" s="179">
        <v>31946</v>
      </c>
      <c r="F6369" s="180">
        <v>70679.12</v>
      </c>
      <c r="G6369" s="180">
        <v>139.62</v>
      </c>
      <c r="H6369" s="180">
        <v>7923.06</v>
      </c>
      <c r="I6369" s="180">
        <f t="shared" si="198"/>
        <v>78741.799999999988</v>
      </c>
      <c r="J6369" s="177" t="str">
        <f t="shared" si="199"/>
        <v>Date &gt; 1920</v>
      </c>
    </row>
    <row r="6370" spans="1:10" x14ac:dyDescent="0.3">
      <c r="A6370" s="178" t="s">
        <v>270</v>
      </c>
      <c r="B6370" s="178" t="s">
        <v>67</v>
      </c>
      <c r="C6370" s="178" t="s">
        <v>8301</v>
      </c>
      <c r="D6370" s="178" t="s">
        <v>8327</v>
      </c>
      <c r="E6370" s="179">
        <v>31971</v>
      </c>
      <c r="F6370" s="180">
        <v>132887.32999999999</v>
      </c>
      <c r="G6370" s="180">
        <v>10917.31</v>
      </c>
      <c r="H6370" s="180">
        <v>20223.84</v>
      </c>
      <c r="I6370" s="180">
        <f t="shared" si="198"/>
        <v>164028.47999999998</v>
      </c>
      <c r="J6370" s="177" t="str">
        <f t="shared" si="199"/>
        <v>Date &gt; 1920</v>
      </c>
    </row>
    <row r="6371" spans="1:10" x14ac:dyDescent="0.3">
      <c r="A6371" s="178" t="s">
        <v>270</v>
      </c>
      <c r="B6371" s="178" t="s">
        <v>67</v>
      </c>
      <c r="C6371" s="178" t="s">
        <v>8301</v>
      </c>
      <c r="D6371" s="178" t="s">
        <v>8327</v>
      </c>
      <c r="E6371" s="179">
        <v>31989</v>
      </c>
      <c r="F6371" s="180">
        <v>265694.76</v>
      </c>
      <c r="G6371" s="180">
        <v>101429.9</v>
      </c>
      <c r="H6371" s="180">
        <v>80762.350000000006</v>
      </c>
      <c r="I6371" s="180">
        <f t="shared" si="198"/>
        <v>447887.01</v>
      </c>
      <c r="J6371" s="177" t="str">
        <f t="shared" si="199"/>
        <v>Date &gt; 1920</v>
      </c>
    </row>
    <row r="6372" spans="1:10" x14ac:dyDescent="0.3">
      <c r="A6372" s="178" t="s">
        <v>270</v>
      </c>
      <c r="B6372" s="178" t="s">
        <v>67</v>
      </c>
      <c r="C6372" s="178" t="s">
        <v>8301</v>
      </c>
      <c r="D6372" s="178" t="s">
        <v>8327</v>
      </c>
      <c r="E6372" s="179">
        <v>32044</v>
      </c>
      <c r="F6372" s="180">
        <v>42035.49</v>
      </c>
      <c r="G6372" s="180">
        <v>0</v>
      </c>
      <c r="H6372" s="180">
        <v>8886.23</v>
      </c>
      <c r="I6372" s="180">
        <f t="shared" si="198"/>
        <v>50921.72</v>
      </c>
      <c r="J6372" s="177" t="str">
        <f t="shared" si="199"/>
        <v>Date &gt; 1920</v>
      </c>
    </row>
    <row r="6373" spans="1:10" x14ac:dyDescent="0.3">
      <c r="A6373" s="178" t="s">
        <v>270</v>
      </c>
      <c r="B6373" s="178" t="s">
        <v>67</v>
      </c>
      <c r="C6373" s="178" t="s">
        <v>8301</v>
      </c>
      <c r="D6373" s="178" t="s">
        <v>8327</v>
      </c>
      <c r="E6373" s="179">
        <v>32050</v>
      </c>
      <c r="F6373" s="180">
        <v>0</v>
      </c>
      <c r="G6373" s="180">
        <v>9482.83</v>
      </c>
      <c r="H6373" s="180">
        <v>0</v>
      </c>
      <c r="I6373" s="180">
        <f t="shared" si="198"/>
        <v>9482.83</v>
      </c>
      <c r="J6373" s="177" t="str">
        <f t="shared" si="199"/>
        <v>Date &gt; 1920</v>
      </c>
    </row>
    <row r="6374" spans="1:10" x14ac:dyDescent="0.3">
      <c r="A6374" s="178" t="s">
        <v>270</v>
      </c>
      <c r="B6374" s="178" t="s">
        <v>67</v>
      </c>
      <c r="C6374" s="178" t="s">
        <v>8301</v>
      </c>
      <c r="D6374" s="178" t="s">
        <v>8327</v>
      </c>
      <c r="E6374" s="179">
        <v>32066</v>
      </c>
      <c r="F6374" s="180">
        <v>24441.26</v>
      </c>
      <c r="G6374" s="180">
        <v>487.67</v>
      </c>
      <c r="H6374" s="180">
        <v>2959.51</v>
      </c>
      <c r="I6374" s="180">
        <f t="shared" si="198"/>
        <v>27888.439999999995</v>
      </c>
      <c r="J6374" s="177" t="str">
        <f t="shared" si="199"/>
        <v>Date &gt; 1920</v>
      </c>
    </row>
    <row r="6375" spans="1:10" x14ac:dyDescent="0.3">
      <c r="A6375" s="178" t="s">
        <v>270</v>
      </c>
      <c r="B6375" s="178" t="s">
        <v>67</v>
      </c>
      <c r="C6375" s="178" t="s">
        <v>8301</v>
      </c>
      <c r="D6375" s="178" t="s">
        <v>8327</v>
      </c>
      <c r="E6375" s="179">
        <v>32106</v>
      </c>
      <c r="F6375" s="180">
        <v>44690.79</v>
      </c>
      <c r="G6375" s="180">
        <v>525.5</v>
      </c>
      <c r="H6375" s="180">
        <v>14031.61</v>
      </c>
      <c r="I6375" s="180">
        <f t="shared" si="198"/>
        <v>59247.9</v>
      </c>
      <c r="J6375" s="177" t="str">
        <f t="shared" si="199"/>
        <v>Date &gt; 1920</v>
      </c>
    </row>
    <row r="6376" spans="1:10" x14ac:dyDescent="0.3">
      <c r="A6376" s="178" t="s">
        <v>270</v>
      </c>
      <c r="B6376" s="178" t="s">
        <v>67</v>
      </c>
      <c r="C6376" s="178" t="s">
        <v>8301</v>
      </c>
      <c r="D6376" s="178" t="s">
        <v>8327</v>
      </c>
      <c r="E6376" s="179">
        <v>32161</v>
      </c>
      <c r="F6376" s="180">
        <v>4547.3599999999997</v>
      </c>
      <c r="G6376" s="180">
        <v>18715.72</v>
      </c>
      <c r="H6376" s="180">
        <v>1059.93</v>
      </c>
      <c r="I6376" s="180">
        <f t="shared" si="198"/>
        <v>24323.010000000002</v>
      </c>
      <c r="J6376" s="177" t="str">
        <f t="shared" si="199"/>
        <v>Date &gt; 1920</v>
      </c>
    </row>
    <row r="6377" spans="1:10" x14ac:dyDescent="0.3">
      <c r="A6377" s="178" t="s">
        <v>270</v>
      </c>
      <c r="B6377" s="178" t="s">
        <v>67</v>
      </c>
      <c r="C6377" s="178" t="s">
        <v>8301</v>
      </c>
      <c r="D6377" s="178" t="s">
        <v>8327</v>
      </c>
      <c r="E6377" s="179">
        <v>32296</v>
      </c>
      <c r="F6377" s="180">
        <v>1595.4</v>
      </c>
      <c r="G6377" s="180">
        <v>389.2</v>
      </c>
      <c r="H6377" s="180">
        <v>371.84</v>
      </c>
      <c r="I6377" s="180">
        <f t="shared" si="198"/>
        <v>2356.44</v>
      </c>
      <c r="J6377" s="177" t="str">
        <f t="shared" si="199"/>
        <v>Date &gt; 1920</v>
      </c>
    </row>
    <row r="6378" spans="1:10" x14ac:dyDescent="0.3">
      <c r="A6378" s="178" t="s">
        <v>270</v>
      </c>
      <c r="B6378" s="178" t="s">
        <v>67</v>
      </c>
      <c r="C6378" s="178" t="s">
        <v>8301</v>
      </c>
      <c r="D6378" s="178" t="s">
        <v>8327</v>
      </c>
      <c r="E6378" s="179">
        <v>33049</v>
      </c>
      <c r="F6378" s="180">
        <v>6578.66</v>
      </c>
      <c r="G6378" s="180">
        <v>1859.19</v>
      </c>
      <c r="H6378" s="180">
        <v>3629.34</v>
      </c>
      <c r="I6378" s="180">
        <f t="shared" si="198"/>
        <v>12067.19</v>
      </c>
      <c r="J6378" s="177" t="str">
        <f t="shared" si="199"/>
        <v>Date &gt; 1920</v>
      </c>
    </row>
    <row r="6379" spans="1:10" x14ac:dyDescent="0.3">
      <c r="A6379" s="178" t="s">
        <v>270</v>
      </c>
      <c r="B6379" s="178" t="s">
        <v>67</v>
      </c>
      <c r="C6379" s="178" t="s">
        <v>8301</v>
      </c>
      <c r="D6379" s="178" t="s">
        <v>8328</v>
      </c>
      <c r="E6379" s="179">
        <v>32304</v>
      </c>
      <c r="F6379" s="180">
        <v>0</v>
      </c>
      <c r="G6379" s="180">
        <v>16289.37</v>
      </c>
      <c r="H6379" s="180">
        <v>8144.68</v>
      </c>
      <c r="I6379" s="180">
        <f t="shared" si="198"/>
        <v>24434.050000000003</v>
      </c>
      <c r="J6379" s="177" t="str">
        <f t="shared" si="199"/>
        <v>Date &gt; 1920</v>
      </c>
    </row>
    <row r="6380" spans="1:10" x14ac:dyDescent="0.3">
      <c r="A6380" s="178" t="s">
        <v>270</v>
      </c>
      <c r="B6380" s="178" t="s">
        <v>67</v>
      </c>
      <c r="C6380" s="178" t="s">
        <v>8301</v>
      </c>
      <c r="D6380" s="178" t="s">
        <v>8329</v>
      </c>
      <c r="E6380" s="179">
        <v>32580</v>
      </c>
      <c r="F6380" s="180">
        <v>0</v>
      </c>
      <c r="G6380" s="180">
        <v>24128.23</v>
      </c>
      <c r="H6380" s="180">
        <v>12933.56</v>
      </c>
      <c r="I6380" s="180">
        <f t="shared" si="198"/>
        <v>37061.79</v>
      </c>
      <c r="J6380" s="177" t="str">
        <f t="shared" si="199"/>
        <v>Date &gt; 1920</v>
      </c>
    </row>
    <row r="6381" spans="1:10" x14ac:dyDescent="0.3">
      <c r="A6381" s="178" t="s">
        <v>270</v>
      </c>
      <c r="B6381" s="178" t="s">
        <v>67</v>
      </c>
      <c r="C6381" s="178" t="s">
        <v>8301</v>
      </c>
      <c r="D6381" s="178" t="s">
        <v>8330</v>
      </c>
      <c r="E6381" s="179">
        <v>32848</v>
      </c>
      <c r="F6381" s="180">
        <v>0</v>
      </c>
      <c r="G6381" s="180">
        <v>6666</v>
      </c>
      <c r="H6381" s="180">
        <v>3333</v>
      </c>
      <c r="I6381" s="180">
        <f t="shared" si="198"/>
        <v>9999</v>
      </c>
      <c r="J6381" s="177" t="str">
        <f t="shared" si="199"/>
        <v>Date &gt; 1920</v>
      </c>
    </row>
    <row r="6382" spans="1:10" x14ac:dyDescent="0.3">
      <c r="A6382" s="178" t="s">
        <v>270</v>
      </c>
      <c r="B6382" s="178" t="s">
        <v>67</v>
      </c>
      <c r="C6382" s="178" t="s">
        <v>8301</v>
      </c>
      <c r="D6382" s="178" t="s">
        <v>8331</v>
      </c>
      <c r="E6382" s="179">
        <v>33316</v>
      </c>
      <c r="F6382" s="180">
        <v>0</v>
      </c>
      <c r="G6382" s="180">
        <v>10292.030000000001</v>
      </c>
      <c r="H6382" s="180">
        <v>5146.01</v>
      </c>
      <c r="I6382" s="180">
        <f t="shared" si="198"/>
        <v>15438.04</v>
      </c>
      <c r="J6382" s="177" t="str">
        <f t="shared" si="199"/>
        <v>Date &gt; 1920</v>
      </c>
    </row>
    <row r="6383" spans="1:10" x14ac:dyDescent="0.3">
      <c r="A6383" s="178" t="s">
        <v>270</v>
      </c>
      <c r="B6383" s="178" t="s">
        <v>67</v>
      </c>
      <c r="C6383" s="178" t="s">
        <v>8301</v>
      </c>
      <c r="D6383" s="178" t="s">
        <v>8331</v>
      </c>
      <c r="E6383" s="179">
        <v>33368</v>
      </c>
      <c r="F6383" s="180">
        <v>0</v>
      </c>
      <c r="G6383" s="180">
        <v>16466.66</v>
      </c>
      <c r="H6383" s="180">
        <v>8233.34</v>
      </c>
      <c r="I6383" s="180">
        <f t="shared" si="198"/>
        <v>24700</v>
      </c>
      <c r="J6383" s="177" t="str">
        <f t="shared" si="199"/>
        <v>Date &gt; 1920</v>
      </c>
    </row>
    <row r="6384" spans="1:10" x14ac:dyDescent="0.3">
      <c r="A6384" s="178" t="s">
        <v>270</v>
      </c>
      <c r="B6384" s="178" t="s">
        <v>67</v>
      </c>
      <c r="C6384" s="178" t="s">
        <v>8301</v>
      </c>
      <c r="D6384" s="178" t="s">
        <v>8331</v>
      </c>
      <c r="E6384" s="179">
        <v>33399</v>
      </c>
      <c r="F6384" s="180">
        <v>0</v>
      </c>
      <c r="G6384" s="180">
        <v>30026.34</v>
      </c>
      <c r="H6384" s="180">
        <v>15013.16</v>
      </c>
      <c r="I6384" s="180">
        <f t="shared" si="198"/>
        <v>45039.5</v>
      </c>
      <c r="J6384" s="177" t="str">
        <f t="shared" si="199"/>
        <v>Date &gt; 1920</v>
      </c>
    </row>
    <row r="6385" spans="1:10" x14ac:dyDescent="0.3">
      <c r="A6385" s="178" t="s">
        <v>270</v>
      </c>
      <c r="B6385" s="178" t="s">
        <v>67</v>
      </c>
      <c r="C6385" s="178" t="s">
        <v>8301</v>
      </c>
      <c r="D6385" s="178" t="s">
        <v>8331</v>
      </c>
      <c r="E6385" s="179">
        <v>33468</v>
      </c>
      <c r="F6385" s="180">
        <v>0</v>
      </c>
      <c r="G6385" s="180">
        <v>17549.66</v>
      </c>
      <c r="H6385" s="180">
        <v>8774.84</v>
      </c>
      <c r="I6385" s="180">
        <f t="shared" si="198"/>
        <v>26324.5</v>
      </c>
      <c r="J6385" s="177" t="str">
        <f t="shared" si="199"/>
        <v>Date &gt; 1920</v>
      </c>
    </row>
    <row r="6386" spans="1:10" x14ac:dyDescent="0.3">
      <c r="A6386" s="178" t="s">
        <v>270</v>
      </c>
      <c r="B6386" s="178" t="s">
        <v>67</v>
      </c>
      <c r="C6386" s="178" t="s">
        <v>8301</v>
      </c>
      <c r="D6386" s="178" t="s">
        <v>8331</v>
      </c>
      <c r="E6386" s="179">
        <v>33470</v>
      </c>
      <c r="F6386" s="180">
        <v>0</v>
      </c>
      <c r="G6386" s="180">
        <v>14642</v>
      </c>
      <c r="H6386" s="180">
        <v>7321</v>
      </c>
      <c r="I6386" s="180">
        <f t="shared" si="198"/>
        <v>21963</v>
      </c>
      <c r="J6386" s="177" t="str">
        <f t="shared" si="199"/>
        <v>Date &gt; 1920</v>
      </c>
    </row>
    <row r="6387" spans="1:10" x14ac:dyDescent="0.3">
      <c r="A6387" s="178" t="s">
        <v>270</v>
      </c>
      <c r="B6387" s="178" t="s">
        <v>67</v>
      </c>
      <c r="C6387" s="178" t="s">
        <v>8301</v>
      </c>
      <c r="D6387" s="178" t="s">
        <v>8331</v>
      </c>
      <c r="E6387" s="179">
        <v>33544</v>
      </c>
      <c r="F6387" s="180">
        <v>0</v>
      </c>
      <c r="G6387" s="180">
        <v>7405.34</v>
      </c>
      <c r="H6387" s="180">
        <v>3702.66</v>
      </c>
      <c r="I6387" s="180">
        <f t="shared" si="198"/>
        <v>11108</v>
      </c>
      <c r="J6387" s="177" t="str">
        <f t="shared" si="199"/>
        <v>Date &gt; 1920</v>
      </c>
    </row>
    <row r="6388" spans="1:10" x14ac:dyDescent="0.3">
      <c r="A6388" s="178" t="s">
        <v>270</v>
      </c>
      <c r="B6388" s="178" t="s">
        <v>67</v>
      </c>
      <c r="C6388" s="178" t="s">
        <v>8301</v>
      </c>
      <c r="D6388" s="178" t="s">
        <v>8332</v>
      </c>
      <c r="E6388" s="179">
        <v>33163</v>
      </c>
      <c r="F6388" s="180">
        <v>0</v>
      </c>
      <c r="G6388" s="180">
        <v>20000</v>
      </c>
      <c r="H6388" s="180">
        <v>10000</v>
      </c>
      <c r="I6388" s="180">
        <f t="shared" si="198"/>
        <v>30000</v>
      </c>
      <c r="J6388" s="177" t="str">
        <f t="shared" si="199"/>
        <v>Date &gt; 1920</v>
      </c>
    </row>
    <row r="6389" spans="1:10" x14ac:dyDescent="0.3">
      <c r="A6389" s="178" t="s">
        <v>270</v>
      </c>
      <c r="B6389" s="178" t="s">
        <v>67</v>
      </c>
      <c r="C6389" s="178" t="s">
        <v>8301</v>
      </c>
      <c r="D6389" s="178" t="s">
        <v>8332</v>
      </c>
      <c r="E6389" s="179">
        <v>33326</v>
      </c>
      <c r="F6389" s="180">
        <v>0</v>
      </c>
      <c r="G6389" s="180">
        <v>1739.41</v>
      </c>
      <c r="H6389" s="180">
        <v>869.7</v>
      </c>
      <c r="I6389" s="180">
        <f t="shared" si="198"/>
        <v>2609.11</v>
      </c>
      <c r="J6389" s="177" t="str">
        <f t="shared" si="199"/>
        <v>Date &gt; 1920</v>
      </c>
    </row>
    <row r="6390" spans="1:10" x14ac:dyDescent="0.3">
      <c r="A6390" s="178" t="s">
        <v>270</v>
      </c>
      <c r="B6390" s="178" t="s">
        <v>67</v>
      </c>
      <c r="C6390" s="178" t="s">
        <v>8301</v>
      </c>
      <c r="D6390" s="178" t="s">
        <v>8333</v>
      </c>
      <c r="E6390" s="179">
        <v>33163</v>
      </c>
      <c r="F6390" s="180">
        <v>0</v>
      </c>
      <c r="G6390" s="180">
        <v>6508.01</v>
      </c>
      <c r="H6390" s="180">
        <v>3254.01</v>
      </c>
      <c r="I6390" s="180">
        <f t="shared" si="198"/>
        <v>9762.02</v>
      </c>
      <c r="J6390" s="177" t="str">
        <f t="shared" si="199"/>
        <v>Date &gt; 1920</v>
      </c>
    </row>
    <row r="6391" spans="1:10" x14ac:dyDescent="0.3">
      <c r="A6391" s="178" t="s">
        <v>270</v>
      </c>
      <c r="B6391" s="178" t="s">
        <v>67</v>
      </c>
      <c r="C6391" s="178" t="s">
        <v>8301</v>
      </c>
      <c r="D6391" s="178" t="s">
        <v>8333</v>
      </c>
      <c r="E6391" s="179">
        <v>33207</v>
      </c>
      <c r="F6391" s="180">
        <v>0</v>
      </c>
      <c r="G6391" s="180">
        <v>19152.86</v>
      </c>
      <c r="H6391" s="180">
        <v>9576.43</v>
      </c>
      <c r="I6391" s="180">
        <f t="shared" si="198"/>
        <v>28729.29</v>
      </c>
      <c r="J6391" s="177" t="str">
        <f t="shared" si="199"/>
        <v>Date &gt; 1920</v>
      </c>
    </row>
    <row r="6392" spans="1:10" x14ac:dyDescent="0.3">
      <c r="A6392" s="178" t="s">
        <v>270</v>
      </c>
      <c r="B6392" s="178" t="s">
        <v>67</v>
      </c>
      <c r="C6392" s="178" t="s">
        <v>8301</v>
      </c>
      <c r="D6392" s="178" t="s">
        <v>8333</v>
      </c>
      <c r="E6392" s="179">
        <v>33235</v>
      </c>
      <c r="F6392" s="180">
        <v>0</v>
      </c>
      <c r="G6392" s="180">
        <v>9641.4</v>
      </c>
      <c r="H6392" s="180">
        <v>4820.7</v>
      </c>
      <c r="I6392" s="180">
        <f t="shared" si="198"/>
        <v>14462.099999999999</v>
      </c>
      <c r="J6392" s="177" t="str">
        <f t="shared" si="199"/>
        <v>Date &gt; 1920</v>
      </c>
    </row>
    <row r="6393" spans="1:10" x14ac:dyDescent="0.3">
      <c r="A6393" s="178" t="s">
        <v>270</v>
      </c>
      <c r="B6393" s="178" t="s">
        <v>67</v>
      </c>
      <c r="C6393" s="178" t="s">
        <v>8301</v>
      </c>
      <c r="D6393" s="178" t="s">
        <v>8334</v>
      </c>
      <c r="E6393" s="179">
        <v>32993</v>
      </c>
      <c r="F6393" s="180">
        <v>0</v>
      </c>
      <c r="G6393" s="180">
        <v>4348</v>
      </c>
      <c r="H6393" s="180">
        <v>0</v>
      </c>
      <c r="I6393" s="180">
        <f t="shared" si="198"/>
        <v>4348</v>
      </c>
      <c r="J6393" s="177" t="str">
        <f t="shared" si="199"/>
        <v>Date &gt; 1920</v>
      </c>
    </row>
    <row r="6394" spans="1:10" x14ac:dyDescent="0.3">
      <c r="A6394" s="178" t="s">
        <v>270</v>
      </c>
      <c r="B6394" s="178" t="s">
        <v>67</v>
      </c>
      <c r="C6394" s="178" t="s">
        <v>8301</v>
      </c>
      <c r="D6394" s="178" t="s">
        <v>8335</v>
      </c>
      <c r="E6394" s="179">
        <v>33193</v>
      </c>
      <c r="F6394" s="180">
        <v>0</v>
      </c>
      <c r="G6394" s="180">
        <v>25000</v>
      </c>
      <c r="H6394" s="180">
        <v>12500</v>
      </c>
      <c r="I6394" s="180">
        <f t="shared" si="198"/>
        <v>37500</v>
      </c>
      <c r="J6394" s="177" t="str">
        <f t="shared" si="199"/>
        <v>Date &gt; 1920</v>
      </c>
    </row>
    <row r="6395" spans="1:10" x14ac:dyDescent="0.3">
      <c r="A6395" s="178" t="s">
        <v>270</v>
      </c>
      <c r="B6395" s="178" t="s">
        <v>67</v>
      </c>
      <c r="C6395" s="178" t="s">
        <v>8301</v>
      </c>
      <c r="D6395" s="178" t="s">
        <v>8336</v>
      </c>
      <c r="E6395" s="179">
        <v>33109</v>
      </c>
      <c r="F6395" s="180">
        <v>0</v>
      </c>
      <c r="G6395" s="180">
        <v>33400</v>
      </c>
      <c r="H6395" s="180">
        <v>16700</v>
      </c>
      <c r="I6395" s="180">
        <f t="shared" si="198"/>
        <v>50100</v>
      </c>
      <c r="J6395" s="177" t="str">
        <f t="shared" si="199"/>
        <v>Date &gt; 1920</v>
      </c>
    </row>
    <row r="6396" spans="1:10" x14ac:dyDescent="0.3">
      <c r="A6396" s="178" t="s">
        <v>270</v>
      </c>
      <c r="B6396" s="178" t="s">
        <v>67</v>
      </c>
      <c r="C6396" s="178" t="s">
        <v>8301</v>
      </c>
      <c r="D6396" s="178" t="s">
        <v>8336</v>
      </c>
      <c r="E6396" s="179">
        <v>33190</v>
      </c>
      <c r="F6396" s="180">
        <v>0</v>
      </c>
      <c r="G6396" s="180">
        <v>3116.67</v>
      </c>
      <c r="H6396" s="180">
        <v>1558.33</v>
      </c>
      <c r="I6396" s="180">
        <f t="shared" si="198"/>
        <v>4675</v>
      </c>
      <c r="J6396" s="177" t="str">
        <f t="shared" si="199"/>
        <v>Date &gt; 1920</v>
      </c>
    </row>
    <row r="6397" spans="1:10" x14ac:dyDescent="0.3">
      <c r="A6397" s="178" t="s">
        <v>270</v>
      </c>
      <c r="B6397" s="178" t="s">
        <v>67</v>
      </c>
      <c r="C6397" s="178" t="s">
        <v>8301</v>
      </c>
      <c r="D6397" s="178" t="s">
        <v>8336</v>
      </c>
      <c r="E6397" s="179">
        <v>33267</v>
      </c>
      <c r="F6397" s="180">
        <v>0</v>
      </c>
      <c r="G6397" s="180">
        <v>187.77</v>
      </c>
      <c r="H6397" s="180">
        <v>93.88</v>
      </c>
      <c r="I6397" s="180">
        <f t="shared" si="198"/>
        <v>281.64999999999998</v>
      </c>
      <c r="J6397" s="177" t="str">
        <f t="shared" si="199"/>
        <v>Date &gt; 1920</v>
      </c>
    </row>
    <row r="6398" spans="1:10" x14ac:dyDescent="0.3">
      <c r="A6398" s="178" t="s">
        <v>270</v>
      </c>
      <c r="B6398" s="178" t="s">
        <v>67</v>
      </c>
      <c r="C6398" s="178" t="s">
        <v>8301</v>
      </c>
      <c r="D6398" s="178" t="s">
        <v>8337</v>
      </c>
      <c r="E6398" s="179">
        <v>34022</v>
      </c>
      <c r="F6398" s="180">
        <v>0</v>
      </c>
      <c r="G6398" s="180">
        <v>18911.330000000002</v>
      </c>
      <c r="H6398" s="180">
        <v>9455.67</v>
      </c>
      <c r="I6398" s="180">
        <f t="shared" si="198"/>
        <v>28367</v>
      </c>
      <c r="J6398" s="177" t="str">
        <f t="shared" si="199"/>
        <v>Date &gt; 1920</v>
      </c>
    </row>
    <row r="6399" spans="1:10" x14ac:dyDescent="0.3">
      <c r="A6399" s="178" t="s">
        <v>270</v>
      </c>
      <c r="B6399" s="178" t="s">
        <v>67</v>
      </c>
      <c r="C6399" s="178" t="s">
        <v>8301</v>
      </c>
      <c r="D6399" s="178" t="s">
        <v>8338</v>
      </c>
      <c r="E6399" s="179">
        <v>33809</v>
      </c>
      <c r="F6399" s="180">
        <v>0</v>
      </c>
      <c r="G6399" s="180">
        <v>24618</v>
      </c>
      <c r="H6399" s="180">
        <v>12309</v>
      </c>
      <c r="I6399" s="180">
        <f t="shared" si="198"/>
        <v>36927</v>
      </c>
      <c r="J6399" s="177" t="str">
        <f t="shared" si="199"/>
        <v>Date &gt; 1920</v>
      </c>
    </row>
    <row r="6400" spans="1:10" x14ac:dyDescent="0.3">
      <c r="A6400" s="178" t="s">
        <v>270</v>
      </c>
      <c r="B6400" s="178" t="s">
        <v>67</v>
      </c>
      <c r="C6400" s="178" t="s">
        <v>8301</v>
      </c>
      <c r="D6400" s="178" t="s">
        <v>8339</v>
      </c>
      <c r="E6400" s="179">
        <v>33954</v>
      </c>
      <c r="F6400" s="180">
        <v>0</v>
      </c>
      <c r="G6400" s="180">
        <v>10329.27</v>
      </c>
      <c r="H6400" s="180">
        <v>5164.63</v>
      </c>
      <c r="I6400" s="180">
        <f t="shared" si="198"/>
        <v>15493.900000000001</v>
      </c>
      <c r="J6400" s="177" t="str">
        <f t="shared" si="199"/>
        <v>Date &gt; 1920</v>
      </c>
    </row>
    <row r="6401" spans="1:10" x14ac:dyDescent="0.3">
      <c r="A6401" s="178" t="s">
        <v>270</v>
      </c>
      <c r="B6401" s="178" t="s">
        <v>67</v>
      </c>
      <c r="C6401" s="178" t="s">
        <v>8301</v>
      </c>
      <c r="D6401" s="178" t="s">
        <v>8340</v>
      </c>
      <c r="E6401" s="179">
        <v>34568</v>
      </c>
      <c r="F6401" s="180">
        <v>33679.82</v>
      </c>
      <c r="G6401" s="180">
        <v>0</v>
      </c>
      <c r="H6401" s="180">
        <v>3742.18</v>
      </c>
      <c r="I6401" s="180">
        <f t="shared" si="198"/>
        <v>37422</v>
      </c>
      <c r="J6401" s="177" t="str">
        <f t="shared" si="199"/>
        <v>Date &gt; 1920</v>
      </c>
    </row>
    <row r="6402" spans="1:10" x14ac:dyDescent="0.3">
      <c r="A6402" s="178" t="s">
        <v>270</v>
      </c>
      <c r="B6402" s="178" t="s">
        <v>67</v>
      </c>
      <c r="C6402" s="178" t="s">
        <v>8301</v>
      </c>
      <c r="D6402" s="178" t="s">
        <v>8340</v>
      </c>
      <c r="E6402" s="179">
        <v>34592</v>
      </c>
      <c r="F6402" s="180">
        <v>99222.9</v>
      </c>
      <c r="G6402" s="180">
        <v>0</v>
      </c>
      <c r="H6402" s="180">
        <v>11024.76</v>
      </c>
      <c r="I6402" s="180">
        <f t="shared" si="198"/>
        <v>110247.65999999999</v>
      </c>
      <c r="J6402" s="177" t="str">
        <f t="shared" si="199"/>
        <v>Date &gt; 1920</v>
      </c>
    </row>
    <row r="6403" spans="1:10" x14ac:dyDescent="0.3">
      <c r="A6403" s="178" t="s">
        <v>270</v>
      </c>
      <c r="B6403" s="178" t="s">
        <v>67</v>
      </c>
      <c r="C6403" s="178" t="s">
        <v>8301</v>
      </c>
      <c r="D6403" s="178" t="s">
        <v>8340</v>
      </c>
      <c r="E6403" s="179">
        <v>34638</v>
      </c>
      <c r="F6403" s="180">
        <v>75145.850000000006</v>
      </c>
      <c r="G6403" s="180">
        <v>0</v>
      </c>
      <c r="H6403" s="180">
        <v>657.37</v>
      </c>
      <c r="I6403" s="180">
        <f t="shared" si="198"/>
        <v>75803.22</v>
      </c>
      <c r="J6403" s="177" t="str">
        <f t="shared" si="199"/>
        <v>Date &gt; 1920</v>
      </c>
    </row>
    <row r="6404" spans="1:10" x14ac:dyDescent="0.3">
      <c r="A6404" s="178" t="s">
        <v>270</v>
      </c>
      <c r="B6404" s="178" t="s">
        <v>67</v>
      </c>
      <c r="C6404" s="178" t="s">
        <v>8301</v>
      </c>
      <c r="D6404" s="178" t="s">
        <v>8340</v>
      </c>
      <c r="E6404" s="179">
        <v>34638</v>
      </c>
      <c r="F6404" s="180">
        <v>17226</v>
      </c>
      <c r="G6404" s="180">
        <v>0</v>
      </c>
      <c r="H6404" s="180">
        <v>0</v>
      </c>
      <c r="I6404" s="180">
        <f t="shared" si="198"/>
        <v>17226</v>
      </c>
      <c r="J6404" s="177" t="str">
        <f t="shared" si="199"/>
        <v>Date &gt; 1920</v>
      </c>
    </row>
    <row r="6405" spans="1:10" x14ac:dyDescent="0.3">
      <c r="A6405" s="178" t="s">
        <v>270</v>
      </c>
      <c r="B6405" s="178" t="s">
        <v>67</v>
      </c>
      <c r="C6405" s="178" t="s">
        <v>8301</v>
      </c>
      <c r="D6405" s="178" t="s">
        <v>8340</v>
      </c>
      <c r="E6405" s="179">
        <v>34667</v>
      </c>
      <c r="F6405" s="180">
        <v>50783.6</v>
      </c>
      <c r="G6405" s="180">
        <v>7556.35</v>
      </c>
      <c r="H6405" s="180">
        <v>9420.82</v>
      </c>
      <c r="I6405" s="180">
        <f t="shared" ref="I6405:I6468" si="200">SUM(F6405:H6405)</f>
        <v>67760.76999999999</v>
      </c>
      <c r="J6405" s="177" t="str">
        <f t="shared" ref="J6405:J6468" si="201">IF(OR(YEAR(E6405)&gt; 1920, ISBLANK(E6405)), "Date &gt; 1920", "Sketchy date")</f>
        <v>Date &gt; 1920</v>
      </c>
    </row>
    <row r="6406" spans="1:10" x14ac:dyDescent="0.3">
      <c r="A6406" s="178" t="s">
        <v>270</v>
      </c>
      <c r="B6406" s="178" t="s">
        <v>67</v>
      </c>
      <c r="C6406" s="178" t="s">
        <v>8301</v>
      </c>
      <c r="D6406" s="178" t="s">
        <v>8340</v>
      </c>
      <c r="E6406" s="179">
        <v>34667</v>
      </c>
      <c r="F6406" s="180">
        <v>0</v>
      </c>
      <c r="G6406" s="180">
        <v>0</v>
      </c>
      <c r="H6406" s="180">
        <v>9606.17</v>
      </c>
      <c r="I6406" s="180">
        <f t="shared" si="200"/>
        <v>9606.17</v>
      </c>
      <c r="J6406" s="177" t="str">
        <f t="shared" si="201"/>
        <v>Date &gt; 1920</v>
      </c>
    </row>
    <row r="6407" spans="1:10" x14ac:dyDescent="0.3">
      <c r="A6407" s="178" t="s">
        <v>270</v>
      </c>
      <c r="B6407" s="178" t="s">
        <v>67</v>
      </c>
      <c r="C6407" s="178" t="s">
        <v>8301</v>
      </c>
      <c r="D6407" s="178" t="s">
        <v>8340</v>
      </c>
      <c r="E6407" s="179">
        <v>34687</v>
      </c>
      <c r="F6407" s="180">
        <v>56570.48</v>
      </c>
      <c r="G6407" s="180">
        <v>2660</v>
      </c>
      <c r="H6407" s="180">
        <v>7615.6</v>
      </c>
      <c r="I6407" s="180">
        <f t="shared" si="200"/>
        <v>66846.080000000002</v>
      </c>
      <c r="J6407" s="177" t="str">
        <f t="shared" si="201"/>
        <v>Date &gt; 1920</v>
      </c>
    </row>
    <row r="6408" spans="1:10" x14ac:dyDescent="0.3">
      <c r="A6408" s="178" t="s">
        <v>270</v>
      </c>
      <c r="B6408" s="178" t="s">
        <v>67</v>
      </c>
      <c r="C6408" s="178" t="s">
        <v>8301</v>
      </c>
      <c r="D6408" s="178" t="s">
        <v>8340</v>
      </c>
      <c r="E6408" s="179">
        <v>34737</v>
      </c>
      <c r="F6408" s="180">
        <v>35672.629999999997</v>
      </c>
      <c r="G6408" s="180">
        <v>0</v>
      </c>
      <c r="H6408" s="180">
        <v>3963.63</v>
      </c>
      <c r="I6408" s="180">
        <f t="shared" si="200"/>
        <v>39636.259999999995</v>
      </c>
      <c r="J6408" s="177" t="str">
        <f t="shared" si="201"/>
        <v>Date &gt; 1920</v>
      </c>
    </row>
    <row r="6409" spans="1:10" x14ac:dyDescent="0.3">
      <c r="A6409" s="178" t="s">
        <v>270</v>
      </c>
      <c r="B6409" s="178" t="s">
        <v>67</v>
      </c>
      <c r="C6409" s="178" t="s">
        <v>8301</v>
      </c>
      <c r="D6409" s="178" t="s">
        <v>8340</v>
      </c>
      <c r="E6409" s="179">
        <v>34781</v>
      </c>
      <c r="F6409" s="180">
        <v>16688.580000000002</v>
      </c>
      <c r="G6409" s="180">
        <v>0</v>
      </c>
      <c r="H6409" s="180">
        <v>1854.28</v>
      </c>
      <c r="I6409" s="180">
        <f t="shared" si="200"/>
        <v>18542.86</v>
      </c>
      <c r="J6409" s="177" t="str">
        <f t="shared" si="201"/>
        <v>Date &gt; 1920</v>
      </c>
    </row>
    <row r="6410" spans="1:10" x14ac:dyDescent="0.3">
      <c r="A6410" s="178" t="s">
        <v>270</v>
      </c>
      <c r="B6410" s="178" t="s">
        <v>67</v>
      </c>
      <c r="C6410" s="178" t="s">
        <v>8301</v>
      </c>
      <c r="D6410" s="178" t="s">
        <v>8340</v>
      </c>
      <c r="E6410" s="179">
        <v>34919</v>
      </c>
      <c r="F6410" s="180">
        <v>94238.14</v>
      </c>
      <c r="G6410" s="180">
        <v>126.1</v>
      </c>
      <c r="H6410" s="180">
        <v>10791.76</v>
      </c>
      <c r="I6410" s="180">
        <f t="shared" si="200"/>
        <v>105156</v>
      </c>
      <c r="J6410" s="177" t="str">
        <f t="shared" si="201"/>
        <v>Date &gt; 1920</v>
      </c>
    </row>
    <row r="6411" spans="1:10" x14ac:dyDescent="0.3">
      <c r="A6411" s="178" t="s">
        <v>270</v>
      </c>
      <c r="B6411" s="178" t="s">
        <v>67</v>
      </c>
      <c r="C6411" s="178" t="s">
        <v>8301</v>
      </c>
      <c r="D6411" s="178" t="s">
        <v>8340</v>
      </c>
      <c r="E6411" s="179">
        <v>34921</v>
      </c>
      <c r="F6411" s="180">
        <v>0</v>
      </c>
      <c r="G6411" s="180">
        <v>0</v>
      </c>
      <c r="H6411" s="180">
        <v>588.1</v>
      </c>
      <c r="I6411" s="180">
        <f t="shared" si="200"/>
        <v>588.1</v>
      </c>
      <c r="J6411" s="177" t="str">
        <f t="shared" si="201"/>
        <v>Date &gt; 1920</v>
      </c>
    </row>
    <row r="6412" spans="1:10" x14ac:dyDescent="0.3">
      <c r="A6412" s="178" t="s">
        <v>270</v>
      </c>
      <c r="B6412" s="178" t="s">
        <v>67</v>
      </c>
      <c r="C6412" s="178" t="s">
        <v>8301</v>
      </c>
      <c r="D6412" s="178" t="s">
        <v>8340</v>
      </c>
      <c r="E6412" s="179">
        <v>35145</v>
      </c>
      <c r="F6412" s="180">
        <v>0</v>
      </c>
      <c r="G6412" s="180">
        <v>198.96</v>
      </c>
      <c r="H6412" s="180">
        <v>2659.97</v>
      </c>
      <c r="I6412" s="180">
        <f t="shared" si="200"/>
        <v>2858.93</v>
      </c>
      <c r="J6412" s="177" t="str">
        <f t="shared" si="201"/>
        <v>Date &gt; 1920</v>
      </c>
    </row>
    <row r="6413" spans="1:10" x14ac:dyDescent="0.3">
      <c r="A6413" s="178" t="s">
        <v>270</v>
      </c>
      <c r="B6413" s="178" t="s">
        <v>67</v>
      </c>
      <c r="C6413" s="178" t="s">
        <v>8301</v>
      </c>
      <c r="D6413" s="178" t="s">
        <v>8340</v>
      </c>
      <c r="E6413" s="179">
        <v>35145</v>
      </c>
      <c r="F6413" s="180">
        <v>30654</v>
      </c>
      <c r="G6413" s="180">
        <v>0</v>
      </c>
      <c r="H6413" s="180">
        <v>0</v>
      </c>
      <c r="I6413" s="180">
        <f t="shared" si="200"/>
        <v>30654</v>
      </c>
      <c r="J6413" s="177" t="str">
        <f t="shared" si="201"/>
        <v>Date &gt; 1920</v>
      </c>
    </row>
    <row r="6414" spans="1:10" x14ac:dyDescent="0.3">
      <c r="A6414" s="178" t="s">
        <v>270</v>
      </c>
      <c r="B6414" s="178" t="s">
        <v>67</v>
      </c>
      <c r="C6414" s="178" t="s">
        <v>8301</v>
      </c>
      <c r="D6414" s="178" t="s">
        <v>8340</v>
      </c>
      <c r="E6414" s="179">
        <v>35319</v>
      </c>
      <c r="F6414" s="180">
        <v>0</v>
      </c>
      <c r="G6414" s="180">
        <v>1458.59</v>
      </c>
      <c r="H6414" s="180">
        <v>329.01</v>
      </c>
      <c r="I6414" s="180">
        <f t="shared" si="200"/>
        <v>1787.6</v>
      </c>
      <c r="J6414" s="177" t="str">
        <f t="shared" si="201"/>
        <v>Date &gt; 1920</v>
      </c>
    </row>
    <row r="6415" spans="1:10" x14ac:dyDescent="0.3">
      <c r="A6415" s="178" t="s">
        <v>270</v>
      </c>
      <c r="B6415" s="178" t="s">
        <v>67</v>
      </c>
      <c r="C6415" s="178" t="s">
        <v>8301</v>
      </c>
      <c r="D6415" s="178" t="s">
        <v>8340</v>
      </c>
      <c r="E6415" s="179">
        <v>35319</v>
      </c>
      <c r="F6415" s="180">
        <v>0</v>
      </c>
      <c r="G6415" s="180">
        <v>2800</v>
      </c>
      <c r="H6415" s="180">
        <v>0</v>
      </c>
      <c r="I6415" s="180">
        <f t="shared" si="200"/>
        <v>2800</v>
      </c>
      <c r="J6415" s="177" t="str">
        <f t="shared" si="201"/>
        <v>Date &gt; 1920</v>
      </c>
    </row>
    <row r="6416" spans="1:10" x14ac:dyDescent="0.3">
      <c r="A6416" s="178" t="s">
        <v>270</v>
      </c>
      <c r="B6416" s="178" t="s">
        <v>67</v>
      </c>
      <c r="C6416" s="178" t="s">
        <v>8301</v>
      </c>
      <c r="D6416" s="178" t="s">
        <v>8341</v>
      </c>
      <c r="E6416" s="179">
        <v>34267</v>
      </c>
      <c r="F6416" s="180">
        <v>0</v>
      </c>
      <c r="G6416" s="180">
        <v>16827.98</v>
      </c>
      <c r="H6416" s="180">
        <v>8413.98</v>
      </c>
      <c r="I6416" s="180">
        <f t="shared" si="200"/>
        <v>25241.96</v>
      </c>
      <c r="J6416" s="177" t="str">
        <f t="shared" si="201"/>
        <v>Date &gt; 1920</v>
      </c>
    </row>
    <row r="6417" spans="1:10" x14ac:dyDescent="0.3">
      <c r="A6417" s="178" t="s">
        <v>270</v>
      </c>
      <c r="B6417" s="178" t="s">
        <v>67</v>
      </c>
      <c r="C6417" s="178" t="s">
        <v>8301</v>
      </c>
      <c r="D6417" s="178" t="s">
        <v>8341</v>
      </c>
      <c r="E6417" s="179">
        <v>34414</v>
      </c>
      <c r="F6417" s="180">
        <v>0</v>
      </c>
      <c r="G6417" s="180">
        <v>398.02</v>
      </c>
      <c r="H6417" s="180">
        <v>1192.19</v>
      </c>
      <c r="I6417" s="180">
        <f t="shared" si="200"/>
        <v>1590.21</v>
      </c>
      <c r="J6417" s="177" t="str">
        <f t="shared" si="201"/>
        <v>Date &gt; 1920</v>
      </c>
    </row>
    <row r="6418" spans="1:10" x14ac:dyDescent="0.3">
      <c r="A6418" s="178" t="s">
        <v>270</v>
      </c>
      <c r="B6418" s="178" t="s">
        <v>67</v>
      </c>
      <c r="C6418" s="178" t="s">
        <v>8301</v>
      </c>
      <c r="D6418" s="178" t="s">
        <v>8342</v>
      </c>
      <c r="E6418" s="179">
        <v>34227</v>
      </c>
      <c r="F6418" s="180">
        <v>0</v>
      </c>
      <c r="G6418" s="180">
        <v>5014.0200000000004</v>
      </c>
      <c r="H6418" s="180">
        <v>2507.0100000000002</v>
      </c>
      <c r="I6418" s="180">
        <f t="shared" si="200"/>
        <v>7521.0300000000007</v>
      </c>
      <c r="J6418" s="177" t="str">
        <f t="shared" si="201"/>
        <v>Date &gt; 1920</v>
      </c>
    </row>
    <row r="6419" spans="1:10" x14ac:dyDescent="0.3">
      <c r="A6419" s="178" t="s">
        <v>270</v>
      </c>
      <c r="B6419" s="178" t="s">
        <v>67</v>
      </c>
      <c r="C6419" s="178" t="s">
        <v>8301</v>
      </c>
      <c r="D6419" s="178" t="s">
        <v>8343</v>
      </c>
      <c r="E6419" s="179">
        <v>34309</v>
      </c>
      <c r="F6419" s="180">
        <v>0</v>
      </c>
      <c r="G6419" s="180">
        <v>8741.94</v>
      </c>
      <c r="H6419" s="180">
        <v>4370.97</v>
      </c>
      <c r="I6419" s="180">
        <f t="shared" si="200"/>
        <v>13112.91</v>
      </c>
      <c r="J6419" s="177" t="str">
        <f t="shared" si="201"/>
        <v>Date &gt; 1920</v>
      </c>
    </row>
    <row r="6420" spans="1:10" x14ac:dyDescent="0.3">
      <c r="A6420" s="178" t="s">
        <v>270</v>
      </c>
      <c r="B6420" s="178" t="s">
        <v>67</v>
      </c>
      <c r="C6420" s="178" t="s">
        <v>8301</v>
      </c>
      <c r="D6420" s="178" t="s">
        <v>8344</v>
      </c>
      <c r="E6420" s="179">
        <v>34409</v>
      </c>
      <c r="F6420" s="180">
        <v>0</v>
      </c>
      <c r="G6420" s="180">
        <v>4166.33</v>
      </c>
      <c r="H6420" s="180">
        <v>2083.17</v>
      </c>
      <c r="I6420" s="180">
        <f t="shared" si="200"/>
        <v>6249.5</v>
      </c>
      <c r="J6420" s="177" t="str">
        <f t="shared" si="201"/>
        <v>Date &gt; 1920</v>
      </c>
    </row>
    <row r="6421" spans="1:10" x14ac:dyDescent="0.3">
      <c r="A6421" s="178" t="s">
        <v>270</v>
      </c>
      <c r="B6421" s="178" t="s">
        <v>67</v>
      </c>
      <c r="C6421" s="178" t="s">
        <v>8301</v>
      </c>
      <c r="D6421" s="178" t="s">
        <v>8345</v>
      </c>
      <c r="E6421" s="179">
        <v>35019</v>
      </c>
      <c r="F6421" s="180">
        <v>0</v>
      </c>
      <c r="G6421" s="180">
        <v>3978.33</v>
      </c>
      <c r="H6421" s="180">
        <v>1989.17</v>
      </c>
      <c r="I6421" s="180">
        <f t="shared" si="200"/>
        <v>5967.5</v>
      </c>
      <c r="J6421" s="177" t="str">
        <f t="shared" si="201"/>
        <v>Date &gt; 1920</v>
      </c>
    </row>
    <row r="6422" spans="1:10" x14ac:dyDescent="0.3">
      <c r="A6422" s="178" t="s">
        <v>270</v>
      </c>
      <c r="B6422" s="178" t="s">
        <v>67</v>
      </c>
      <c r="C6422" s="178" t="s">
        <v>8301</v>
      </c>
      <c r="D6422" s="178" t="s">
        <v>8346</v>
      </c>
      <c r="E6422" s="179">
        <v>35403</v>
      </c>
      <c r="F6422" s="180">
        <v>0</v>
      </c>
      <c r="G6422" s="180">
        <v>37475.43</v>
      </c>
      <c r="H6422" s="180">
        <v>18737.72</v>
      </c>
      <c r="I6422" s="180">
        <f t="shared" si="200"/>
        <v>56213.15</v>
      </c>
      <c r="J6422" s="177" t="str">
        <f t="shared" si="201"/>
        <v>Date &gt; 1920</v>
      </c>
    </row>
    <row r="6423" spans="1:10" x14ac:dyDescent="0.3">
      <c r="A6423" s="178" t="s">
        <v>270</v>
      </c>
      <c r="B6423" s="178" t="s">
        <v>67</v>
      </c>
      <c r="C6423" s="178" t="s">
        <v>8301</v>
      </c>
      <c r="D6423" s="178" t="s">
        <v>8346</v>
      </c>
      <c r="E6423" s="179">
        <v>35460</v>
      </c>
      <c r="F6423" s="180">
        <v>0</v>
      </c>
      <c r="G6423" s="180">
        <v>4396.03</v>
      </c>
      <c r="H6423" s="180">
        <v>2198.0100000000002</v>
      </c>
      <c r="I6423" s="180">
        <f t="shared" si="200"/>
        <v>6594.04</v>
      </c>
      <c r="J6423" s="177" t="str">
        <f t="shared" si="201"/>
        <v>Date &gt; 1920</v>
      </c>
    </row>
    <row r="6424" spans="1:10" x14ac:dyDescent="0.3">
      <c r="A6424" s="178" t="s">
        <v>270</v>
      </c>
      <c r="B6424" s="178" t="s">
        <v>67</v>
      </c>
      <c r="C6424" s="178" t="s">
        <v>8301</v>
      </c>
      <c r="D6424" s="178" t="s">
        <v>8346</v>
      </c>
      <c r="E6424" s="179">
        <v>35604</v>
      </c>
      <c r="F6424" s="180">
        <v>0</v>
      </c>
      <c r="G6424" s="180">
        <v>28119.61</v>
      </c>
      <c r="H6424" s="180">
        <v>14059.79</v>
      </c>
      <c r="I6424" s="180">
        <f t="shared" si="200"/>
        <v>42179.4</v>
      </c>
      <c r="J6424" s="177" t="str">
        <f t="shared" si="201"/>
        <v>Date &gt; 1920</v>
      </c>
    </row>
    <row r="6425" spans="1:10" x14ac:dyDescent="0.3">
      <c r="A6425" s="178" t="s">
        <v>270</v>
      </c>
      <c r="B6425" s="178" t="s">
        <v>67</v>
      </c>
      <c r="C6425" s="178" t="s">
        <v>8301</v>
      </c>
      <c r="D6425" s="178" t="s">
        <v>8346</v>
      </c>
      <c r="E6425" s="179">
        <v>35664</v>
      </c>
      <c r="F6425" s="180">
        <v>0</v>
      </c>
      <c r="G6425" s="180">
        <v>21581.62</v>
      </c>
      <c r="H6425" s="180">
        <v>10790.81</v>
      </c>
      <c r="I6425" s="180">
        <f t="shared" si="200"/>
        <v>32372.43</v>
      </c>
      <c r="J6425" s="177" t="str">
        <f t="shared" si="201"/>
        <v>Date &gt; 1920</v>
      </c>
    </row>
    <row r="6426" spans="1:10" x14ac:dyDescent="0.3">
      <c r="A6426" s="178" t="s">
        <v>270</v>
      </c>
      <c r="B6426" s="178" t="s">
        <v>67</v>
      </c>
      <c r="C6426" s="178" t="s">
        <v>8301</v>
      </c>
      <c r="D6426" s="178" t="s">
        <v>8346</v>
      </c>
      <c r="E6426" s="179">
        <v>35684</v>
      </c>
      <c r="F6426" s="180">
        <v>0</v>
      </c>
      <c r="G6426" s="180">
        <v>12379.42</v>
      </c>
      <c r="H6426" s="180">
        <v>6189.7</v>
      </c>
      <c r="I6426" s="180">
        <f t="shared" si="200"/>
        <v>18569.12</v>
      </c>
      <c r="J6426" s="177" t="str">
        <f t="shared" si="201"/>
        <v>Date &gt; 1920</v>
      </c>
    </row>
    <row r="6427" spans="1:10" x14ac:dyDescent="0.3">
      <c r="A6427" s="178" t="s">
        <v>270</v>
      </c>
      <c r="B6427" s="178" t="s">
        <v>67</v>
      </c>
      <c r="C6427" s="178" t="s">
        <v>8301</v>
      </c>
      <c r="D6427" s="178" t="s">
        <v>8346</v>
      </c>
      <c r="E6427" s="179">
        <v>35784</v>
      </c>
      <c r="F6427" s="180">
        <v>0</v>
      </c>
      <c r="G6427" s="180">
        <v>47.89</v>
      </c>
      <c r="H6427" s="180">
        <v>23.97</v>
      </c>
      <c r="I6427" s="180">
        <f t="shared" si="200"/>
        <v>71.86</v>
      </c>
      <c r="J6427" s="177" t="str">
        <f t="shared" si="201"/>
        <v>Date &gt; 1920</v>
      </c>
    </row>
    <row r="6428" spans="1:10" x14ac:dyDescent="0.3">
      <c r="A6428" s="178" t="s">
        <v>270</v>
      </c>
      <c r="B6428" s="178" t="s">
        <v>67</v>
      </c>
      <c r="C6428" s="178" t="s">
        <v>8301</v>
      </c>
      <c r="D6428" s="178" t="s">
        <v>8347</v>
      </c>
      <c r="E6428" s="179">
        <v>35332</v>
      </c>
      <c r="F6428" s="180">
        <v>0</v>
      </c>
      <c r="G6428" s="180">
        <v>21887.21</v>
      </c>
      <c r="H6428" s="180">
        <v>10943.61</v>
      </c>
      <c r="I6428" s="180">
        <f t="shared" si="200"/>
        <v>32830.82</v>
      </c>
      <c r="J6428" s="177" t="str">
        <f t="shared" si="201"/>
        <v>Date &gt; 1920</v>
      </c>
    </row>
    <row r="6429" spans="1:10" x14ac:dyDescent="0.3">
      <c r="A6429" s="178" t="s">
        <v>270</v>
      </c>
      <c r="B6429" s="178" t="s">
        <v>67</v>
      </c>
      <c r="C6429" s="178" t="s">
        <v>8301</v>
      </c>
      <c r="D6429" s="178" t="s">
        <v>8347</v>
      </c>
      <c r="E6429" s="179">
        <v>35374</v>
      </c>
      <c r="F6429" s="180">
        <v>0</v>
      </c>
      <c r="G6429" s="180">
        <v>9106.1200000000008</v>
      </c>
      <c r="H6429" s="180">
        <v>4553.05</v>
      </c>
      <c r="I6429" s="180">
        <f t="shared" si="200"/>
        <v>13659.170000000002</v>
      </c>
      <c r="J6429" s="177" t="str">
        <f t="shared" si="201"/>
        <v>Date &gt; 1920</v>
      </c>
    </row>
    <row r="6430" spans="1:10" x14ac:dyDescent="0.3">
      <c r="A6430" s="178" t="s">
        <v>270</v>
      </c>
      <c r="B6430" s="178" t="s">
        <v>67</v>
      </c>
      <c r="C6430" s="178" t="s">
        <v>8301</v>
      </c>
      <c r="D6430" s="178" t="s">
        <v>8347</v>
      </c>
      <c r="E6430" s="179">
        <v>35571</v>
      </c>
      <c r="F6430" s="180">
        <v>0</v>
      </c>
      <c r="G6430" s="180">
        <v>4748.08</v>
      </c>
      <c r="H6430" s="180">
        <v>3734.46</v>
      </c>
      <c r="I6430" s="180">
        <f t="shared" si="200"/>
        <v>8482.5400000000009</v>
      </c>
      <c r="J6430" s="177" t="str">
        <f t="shared" si="201"/>
        <v>Date &gt; 1920</v>
      </c>
    </row>
    <row r="6431" spans="1:10" x14ac:dyDescent="0.3">
      <c r="A6431" s="178" t="s">
        <v>270</v>
      </c>
      <c r="B6431" s="178" t="s">
        <v>67</v>
      </c>
      <c r="C6431" s="178" t="s">
        <v>8301</v>
      </c>
      <c r="D6431" s="178" t="s">
        <v>8347</v>
      </c>
      <c r="E6431" s="179">
        <v>35571</v>
      </c>
      <c r="F6431" s="180">
        <v>0</v>
      </c>
      <c r="G6431" s="180">
        <v>2720.83</v>
      </c>
      <c r="H6431" s="180">
        <v>0</v>
      </c>
      <c r="I6431" s="180">
        <f t="shared" si="200"/>
        <v>2720.83</v>
      </c>
      <c r="J6431" s="177" t="str">
        <f t="shared" si="201"/>
        <v>Date &gt; 1920</v>
      </c>
    </row>
    <row r="6432" spans="1:10" x14ac:dyDescent="0.3">
      <c r="A6432" s="178" t="s">
        <v>270</v>
      </c>
      <c r="B6432" s="178" t="s">
        <v>67</v>
      </c>
      <c r="C6432" s="178" t="s">
        <v>8301</v>
      </c>
      <c r="D6432" s="178" t="s">
        <v>8348</v>
      </c>
      <c r="E6432" s="179">
        <v>36063</v>
      </c>
      <c r="F6432" s="180">
        <v>0</v>
      </c>
      <c r="G6432" s="180">
        <v>49716.87</v>
      </c>
      <c r="H6432" s="180">
        <v>33144.57</v>
      </c>
      <c r="I6432" s="180">
        <f t="shared" si="200"/>
        <v>82861.440000000002</v>
      </c>
      <c r="J6432" s="177" t="str">
        <f t="shared" si="201"/>
        <v>Date &gt; 1920</v>
      </c>
    </row>
    <row r="6433" spans="1:10" x14ac:dyDescent="0.3">
      <c r="A6433" s="178" t="s">
        <v>270</v>
      </c>
      <c r="B6433" s="178" t="s">
        <v>67</v>
      </c>
      <c r="C6433" s="178" t="s">
        <v>8301</v>
      </c>
      <c r="D6433" s="178" t="s">
        <v>8348</v>
      </c>
      <c r="E6433" s="179">
        <v>36119</v>
      </c>
      <c r="F6433" s="180">
        <v>0</v>
      </c>
      <c r="G6433" s="180">
        <v>6047.93</v>
      </c>
      <c r="H6433" s="180">
        <v>4181.95</v>
      </c>
      <c r="I6433" s="180">
        <f t="shared" si="200"/>
        <v>10229.880000000001</v>
      </c>
      <c r="J6433" s="177" t="str">
        <f t="shared" si="201"/>
        <v>Date &gt; 1920</v>
      </c>
    </row>
    <row r="6434" spans="1:10" x14ac:dyDescent="0.3">
      <c r="A6434" s="178" t="s">
        <v>270</v>
      </c>
      <c r="B6434" s="178" t="s">
        <v>67</v>
      </c>
      <c r="C6434" s="178" t="s">
        <v>8301</v>
      </c>
      <c r="D6434" s="178" t="s">
        <v>8348</v>
      </c>
      <c r="E6434" s="179">
        <v>36119</v>
      </c>
      <c r="F6434" s="180">
        <v>0</v>
      </c>
      <c r="G6434" s="180">
        <v>2610.89</v>
      </c>
      <c r="H6434" s="180">
        <v>1740.59</v>
      </c>
      <c r="I6434" s="180">
        <f t="shared" si="200"/>
        <v>4351.4799999999996</v>
      </c>
      <c r="J6434" s="177" t="str">
        <f t="shared" si="201"/>
        <v>Date &gt; 1920</v>
      </c>
    </row>
    <row r="6435" spans="1:10" x14ac:dyDescent="0.3">
      <c r="A6435" s="178" t="s">
        <v>270</v>
      </c>
      <c r="B6435" s="178" t="s">
        <v>67</v>
      </c>
      <c r="C6435" s="178" t="s">
        <v>8301</v>
      </c>
      <c r="D6435" s="178" t="s">
        <v>8348</v>
      </c>
      <c r="E6435" s="179">
        <v>36276</v>
      </c>
      <c r="F6435" s="180">
        <v>0</v>
      </c>
      <c r="G6435" s="180">
        <v>8799.7000000000007</v>
      </c>
      <c r="H6435" s="180">
        <v>5866.46</v>
      </c>
      <c r="I6435" s="180">
        <f t="shared" si="200"/>
        <v>14666.16</v>
      </c>
      <c r="J6435" s="177" t="str">
        <f t="shared" si="201"/>
        <v>Date &gt; 1920</v>
      </c>
    </row>
    <row r="6436" spans="1:10" x14ac:dyDescent="0.3">
      <c r="A6436" s="178" t="s">
        <v>270</v>
      </c>
      <c r="B6436" s="178" t="s">
        <v>67</v>
      </c>
      <c r="C6436" s="178" t="s">
        <v>8301</v>
      </c>
      <c r="D6436" s="178" t="s">
        <v>8348</v>
      </c>
      <c r="E6436" s="179">
        <v>36431</v>
      </c>
      <c r="F6436" s="180">
        <v>0</v>
      </c>
      <c r="G6436" s="180">
        <v>6048</v>
      </c>
      <c r="H6436" s="180">
        <v>4032</v>
      </c>
      <c r="I6436" s="180">
        <f t="shared" si="200"/>
        <v>10080</v>
      </c>
      <c r="J6436" s="177" t="str">
        <f t="shared" si="201"/>
        <v>Date &gt; 1920</v>
      </c>
    </row>
    <row r="6437" spans="1:10" x14ac:dyDescent="0.3">
      <c r="A6437" s="178" t="s">
        <v>270</v>
      </c>
      <c r="B6437" s="178" t="s">
        <v>67</v>
      </c>
      <c r="C6437" s="178" t="s">
        <v>8301</v>
      </c>
      <c r="D6437" s="178" t="s">
        <v>8348</v>
      </c>
      <c r="E6437" s="179">
        <v>36550</v>
      </c>
      <c r="F6437" s="180">
        <v>0</v>
      </c>
      <c r="G6437" s="180">
        <v>576.61</v>
      </c>
      <c r="H6437" s="180">
        <v>803.5</v>
      </c>
      <c r="I6437" s="180">
        <f t="shared" si="200"/>
        <v>1380.1100000000001</v>
      </c>
      <c r="J6437" s="177" t="str">
        <f t="shared" si="201"/>
        <v>Date &gt; 1920</v>
      </c>
    </row>
    <row r="6438" spans="1:10" x14ac:dyDescent="0.3">
      <c r="A6438" s="178" t="s">
        <v>270</v>
      </c>
      <c r="B6438" s="178" t="s">
        <v>67</v>
      </c>
      <c r="C6438" s="178" t="s">
        <v>8301</v>
      </c>
      <c r="D6438" s="178" t="s">
        <v>8348</v>
      </c>
      <c r="E6438" s="179">
        <v>36550</v>
      </c>
      <c r="F6438" s="180">
        <v>0</v>
      </c>
      <c r="G6438" s="180">
        <v>628.65</v>
      </c>
      <c r="H6438" s="180">
        <v>0</v>
      </c>
      <c r="I6438" s="180">
        <f t="shared" si="200"/>
        <v>628.65</v>
      </c>
      <c r="J6438" s="177" t="str">
        <f t="shared" si="201"/>
        <v>Date &gt; 1920</v>
      </c>
    </row>
    <row r="6439" spans="1:10" x14ac:dyDescent="0.3">
      <c r="A6439" s="178" t="s">
        <v>270</v>
      </c>
      <c r="B6439" s="178" t="s">
        <v>67</v>
      </c>
      <c r="C6439" s="178" t="s">
        <v>8301</v>
      </c>
      <c r="D6439" s="178" t="s">
        <v>8349</v>
      </c>
      <c r="E6439" s="179">
        <v>36101</v>
      </c>
      <c r="F6439" s="180">
        <v>0</v>
      </c>
      <c r="G6439" s="180">
        <v>28170</v>
      </c>
      <c r="H6439" s="180">
        <v>18780</v>
      </c>
      <c r="I6439" s="180">
        <f t="shared" si="200"/>
        <v>46950</v>
      </c>
      <c r="J6439" s="177" t="str">
        <f t="shared" si="201"/>
        <v>Date &gt; 1920</v>
      </c>
    </row>
    <row r="6440" spans="1:10" x14ac:dyDescent="0.3">
      <c r="A6440" s="178" t="s">
        <v>270</v>
      </c>
      <c r="B6440" s="178" t="s">
        <v>67</v>
      </c>
      <c r="C6440" s="178" t="s">
        <v>8301</v>
      </c>
      <c r="D6440" s="178" t="s">
        <v>6347</v>
      </c>
      <c r="E6440" s="179">
        <v>36101</v>
      </c>
      <c r="F6440" s="180">
        <v>0</v>
      </c>
      <c r="G6440" s="180">
        <v>5999.76</v>
      </c>
      <c r="H6440" s="180">
        <v>3999.84</v>
      </c>
      <c r="I6440" s="180">
        <f t="shared" si="200"/>
        <v>9999.6</v>
      </c>
      <c r="J6440" s="177" t="str">
        <f t="shared" si="201"/>
        <v>Date &gt; 1920</v>
      </c>
    </row>
    <row r="6441" spans="1:10" x14ac:dyDescent="0.3">
      <c r="A6441" s="178" t="s">
        <v>270</v>
      </c>
      <c r="B6441" s="178" t="s">
        <v>67</v>
      </c>
      <c r="C6441" s="178" t="s">
        <v>8301</v>
      </c>
      <c r="D6441" s="178" t="s">
        <v>8350</v>
      </c>
      <c r="E6441" s="179">
        <v>36608</v>
      </c>
      <c r="F6441" s="180">
        <v>0</v>
      </c>
      <c r="G6441" s="180">
        <v>24591.02</v>
      </c>
      <c r="H6441" s="180">
        <v>16393.98</v>
      </c>
      <c r="I6441" s="180">
        <f t="shared" si="200"/>
        <v>40985</v>
      </c>
      <c r="J6441" s="177" t="str">
        <f t="shared" si="201"/>
        <v>Date &gt; 1920</v>
      </c>
    </row>
    <row r="6442" spans="1:10" x14ac:dyDescent="0.3">
      <c r="A6442" s="178" t="s">
        <v>270</v>
      </c>
      <c r="B6442" s="178" t="s">
        <v>67</v>
      </c>
      <c r="C6442" s="178" t="s">
        <v>8301</v>
      </c>
      <c r="D6442" s="178" t="s">
        <v>8351</v>
      </c>
      <c r="E6442" s="179">
        <v>36776</v>
      </c>
      <c r="F6442" s="180">
        <v>0</v>
      </c>
      <c r="G6442" s="180">
        <v>3715.2</v>
      </c>
      <c r="H6442" s="180">
        <v>2476.8000000000002</v>
      </c>
      <c r="I6442" s="180">
        <f t="shared" si="200"/>
        <v>6192</v>
      </c>
      <c r="J6442" s="177" t="str">
        <f t="shared" si="201"/>
        <v>Date &gt; 1920</v>
      </c>
    </row>
    <row r="6443" spans="1:10" x14ac:dyDescent="0.3">
      <c r="A6443" s="178" t="s">
        <v>270</v>
      </c>
      <c r="B6443" s="178" t="s">
        <v>67</v>
      </c>
      <c r="C6443" s="178" t="s">
        <v>8301</v>
      </c>
      <c r="D6443" s="178" t="s">
        <v>7033</v>
      </c>
      <c r="E6443" s="179">
        <v>37089</v>
      </c>
      <c r="F6443" s="180">
        <v>0</v>
      </c>
      <c r="G6443" s="180">
        <v>5994.6</v>
      </c>
      <c r="H6443" s="180">
        <v>3996.4</v>
      </c>
      <c r="I6443" s="180">
        <f t="shared" si="200"/>
        <v>9991</v>
      </c>
      <c r="J6443" s="177" t="str">
        <f t="shared" si="201"/>
        <v>Date &gt; 1920</v>
      </c>
    </row>
    <row r="6444" spans="1:10" x14ac:dyDescent="0.3">
      <c r="A6444" s="178" t="s">
        <v>270</v>
      </c>
      <c r="B6444" s="178" t="s">
        <v>67</v>
      </c>
      <c r="C6444" s="178" t="s">
        <v>8301</v>
      </c>
      <c r="D6444" s="178" t="s">
        <v>8352</v>
      </c>
      <c r="E6444" s="179">
        <v>36894</v>
      </c>
      <c r="F6444" s="180">
        <v>0</v>
      </c>
      <c r="G6444" s="180">
        <v>17800.419999999998</v>
      </c>
      <c r="H6444" s="180">
        <v>11866.94</v>
      </c>
      <c r="I6444" s="180">
        <f t="shared" si="200"/>
        <v>29667.360000000001</v>
      </c>
      <c r="J6444" s="177" t="str">
        <f t="shared" si="201"/>
        <v>Date &gt; 1920</v>
      </c>
    </row>
    <row r="6445" spans="1:10" x14ac:dyDescent="0.3">
      <c r="A6445" s="178" t="s">
        <v>270</v>
      </c>
      <c r="B6445" s="178" t="s">
        <v>67</v>
      </c>
      <c r="C6445" s="178" t="s">
        <v>8301</v>
      </c>
      <c r="D6445" s="178" t="s">
        <v>8353</v>
      </c>
      <c r="E6445" s="179">
        <v>37221</v>
      </c>
      <c r="F6445" s="180">
        <v>0</v>
      </c>
      <c r="G6445" s="180">
        <v>49162.07</v>
      </c>
      <c r="H6445" s="180">
        <v>32774.730000000003</v>
      </c>
      <c r="I6445" s="180">
        <f t="shared" si="200"/>
        <v>81936.800000000003</v>
      </c>
      <c r="J6445" s="177" t="str">
        <f t="shared" si="201"/>
        <v>Date &gt; 1920</v>
      </c>
    </row>
    <row r="6446" spans="1:10" x14ac:dyDescent="0.3">
      <c r="A6446" s="178" t="s">
        <v>270</v>
      </c>
      <c r="B6446" s="178" t="s">
        <v>67</v>
      </c>
      <c r="C6446" s="178" t="s">
        <v>8301</v>
      </c>
      <c r="D6446" s="178" t="s">
        <v>8353</v>
      </c>
      <c r="E6446" s="179">
        <v>37244</v>
      </c>
      <c r="F6446" s="180">
        <v>0</v>
      </c>
      <c r="G6446" s="180">
        <v>11114.71</v>
      </c>
      <c r="H6446" s="180">
        <v>7409.8</v>
      </c>
      <c r="I6446" s="180">
        <f t="shared" si="200"/>
        <v>18524.509999999998</v>
      </c>
      <c r="J6446" s="177" t="str">
        <f t="shared" si="201"/>
        <v>Date &gt; 1920</v>
      </c>
    </row>
    <row r="6447" spans="1:10" x14ac:dyDescent="0.3">
      <c r="A6447" s="178" t="s">
        <v>270</v>
      </c>
      <c r="B6447" s="178" t="s">
        <v>67</v>
      </c>
      <c r="C6447" s="178" t="s">
        <v>8301</v>
      </c>
      <c r="D6447" s="178" t="s">
        <v>8353</v>
      </c>
      <c r="E6447" s="179">
        <v>37320</v>
      </c>
      <c r="F6447" s="180">
        <v>0</v>
      </c>
      <c r="G6447" s="180">
        <v>2088.6799999999998</v>
      </c>
      <c r="H6447" s="180">
        <v>1392.45</v>
      </c>
      <c r="I6447" s="180">
        <f t="shared" si="200"/>
        <v>3481.13</v>
      </c>
      <c r="J6447" s="177" t="str">
        <f t="shared" si="201"/>
        <v>Date &gt; 1920</v>
      </c>
    </row>
    <row r="6448" spans="1:10" x14ac:dyDescent="0.3">
      <c r="A6448" s="178" t="s">
        <v>270</v>
      </c>
      <c r="B6448" s="178" t="s">
        <v>67</v>
      </c>
      <c r="C6448" s="178" t="s">
        <v>8301</v>
      </c>
      <c r="D6448" s="178" t="s">
        <v>8353</v>
      </c>
      <c r="E6448" s="179">
        <v>37456</v>
      </c>
      <c r="F6448" s="180">
        <v>0</v>
      </c>
      <c r="G6448" s="180">
        <v>2268.1999999999998</v>
      </c>
      <c r="H6448" s="180">
        <v>1512.14</v>
      </c>
      <c r="I6448" s="180">
        <f t="shared" si="200"/>
        <v>3780.34</v>
      </c>
      <c r="J6448" s="177" t="str">
        <f t="shared" si="201"/>
        <v>Date &gt; 1920</v>
      </c>
    </row>
    <row r="6449" spans="1:10" x14ac:dyDescent="0.3">
      <c r="A6449" s="178" t="s">
        <v>270</v>
      </c>
      <c r="B6449" s="178" t="s">
        <v>67</v>
      </c>
      <c r="C6449" s="178" t="s">
        <v>8301</v>
      </c>
      <c r="D6449" s="178" t="s">
        <v>8353</v>
      </c>
      <c r="E6449" s="179">
        <v>37700</v>
      </c>
      <c r="F6449" s="180">
        <v>0</v>
      </c>
      <c r="G6449" s="180">
        <v>330</v>
      </c>
      <c r="H6449" s="180">
        <v>220</v>
      </c>
      <c r="I6449" s="180">
        <f t="shared" si="200"/>
        <v>550</v>
      </c>
      <c r="J6449" s="177" t="str">
        <f t="shared" si="201"/>
        <v>Date &gt; 1920</v>
      </c>
    </row>
    <row r="6450" spans="1:10" x14ac:dyDescent="0.3">
      <c r="A6450" s="178" t="s">
        <v>270</v>
      </c>
      <c r="B6450" s="178" t="s">
        <v>67</v>
      </c>
      <c r="C6450" s="178" t="s">
        <v>8301</v>
      </c>
      <c r="D6450" s="178" t="s">
        <v>8353</v>
      </c>
      <c r="E6450" s="179">
        <v>37925</v>
      </c>
      <c r="F6450" s="180">
        <v>0</v>
      </c>
      <c r="G6450" s="180">
        <v>14124.02</v>
      </c>
      <c r="H6450" s="180">
        <v>9416.01</v>
      </c>
      <c r="I6450" s="180">
        <f t="shared" si="200"/>
        <v>23540.03</v>
      </c>
      <c r="J6450" s="177" t="str">
        <f t="shared" si="201"/>
        <v>Date &gt; 1920</v>
      </c>
    </row>
    <row r="6451" spans="1:10" x14ac:dyDescent="0.3">
      <c r="A6451" s="178" t="s">
        <v>270</v>
      </c>
      <c r="B6451" s="178" t="s">
        <v>67</v>
      </c>
      <c r="C6451" s="178" t="s">
        <v>8301</v>
      </c>
      <c r="D6451" s="178" t="s">
        <v>8353</v>
      </c>
      <c r="E6451" s="179">
        <v>38016</v>
      </c>
      <c r="F6451" s="180">
        <v>0</v>
      </c>
      <c r="G6451" s="180">
        <v>924.81</v>
      </c>
      <c r="H6451" s="180">
        <v>617.53</v>
      </c>
      <c r="I6451" s="180">
        <f t="shared" si="200"/>
        <v>1542.34</v>
      </c>
      <c r="J6451" s="177" t="str">
        <f t="shared" si="201"/>
        <v>Date &gt; 1920</v>
      </c>
    </row>
    <row r="6452" spans="1:10" x14ac:dyDescent="0.3">
      <c r="A6452" s="178" t="s">
        <v>270</v>
      </c>
      <c r="B6452" s="178" t="s">
        <v>67</v>
      </c>
      <c r="C6452" s="178" t="s">
        <v>8301</v>
      </c>
      <c r="D6452" s="178" t="s">
        <v>8354</v>
      </c>
      <c r="E6452" s="179">
        <v>37224</v>
      </c>
      <c r="F6452" s="180">
        <v>24938</v>
      </c>
      <c r="G6452" s="180">
        <v>0</v>
      </c>
      <c r="H6452" s="180">
        <v>2773.29</v>
      </c>
      <c r="I6452" s="180">
        <f t="shared" si="200"/>
        <v>27711.29</v>
      </c>
      <c r="J6452" s="177" t="str">
        <f t="shared" si="201"/>
        <v>Date &gt; 1920</v>
      </c>
    </row>
    <row r="6453" spans="1:10" x14ac:dyDescent="0.3">
      <c r="A6453" s="178" t="s">
        <v>270</v>
      </c>
      <c r="B6453" s="178" t="s">
        <v>67</v>
      </c>
      <c r="C6453" s="178" t="s">
        <v>8301</v>
      </c>
      <c r="D6453" s="178" t="s">
        <v>8354</v>
      </c>
      <c r="E6453" s="179">
        <v>37320</v>
      </c>
      <c r="F6453" s="180">
        <v>2043</v>
      </c>
      <c r="G6453" s="180">
        <v>0</v>
      </c>
      <c r="H6453" s="180">
        <v>226.01</v>
      </c>
      <c r="I6453" s="180">
        <f t="shared" si="200"/>
        <v>2269.0100000000002</v>
      </c>
      <c r="J6453" s="177" t="str">
        <f t="shared" si="201"/>
        <v>Date &gt; 1920</v>
      </c>
    </row>
    <row r="6454" spans="1:10" x14ac:dyDescent="0.3">
      <c r="A6454" s="178" t="s">
        <v>270</v>
      </c>
      <c r="B6454" s="178" t="s">
        <v>67</v>
      </c>
      <c r="C6454" s="178" t="s">
        <v>8301</v>
      </c>
      <c r="D6454" s="178" t="s">
        <v>8354</v>
      </c>
      <c r="E6454" s="179">
        <v>37453</v>
      </c>
      <c r="F6454" s="180">
        <v>97012</v>
      </c>
      <c r="G6454" s="180">
        <v>0</v>
      </c>
      <c r="H6454" s="180">
        <v>10779.72</v>
      </c>
      <c r="I6454" s="180">
        <f t="shared" si="200"/>
        <v>107791.72</v>
      </c>
      <c r="J6454" s="177" t="str">
        <f t="shared" si="201"/>
        <v>Date &gt; 1920</v>
      </c>
    </row>
    <row r="6455" spans="1:10" x14ac:dyDescent="0.3">
      <c r="A6455" s="178" t="s">
        <v>270</v>
      </c>
      <c r="B6455" s="178" t="s">
        <v>67</v>
      </c>
      <c r="C6455" s="178" t="s">
        <v>8301</v>
      </c>
      <c r="D6455" s="178" t="s">
        <v>8354</v>
      </c>
      <c r="E6455" s="179">
        <v>37508</v>
      </c>
      <c r="F6455" s="180">
        <v>11154</v>
      </c>
      <c r="G6455" s="180">
        <v>0</v>
      </c>
      <c r="H6455" s="180">
        <v>1239.21</v>
      </c>
      <c r="I6455" s="180">
        <f t="shared" si="200"/>
        <v>12393.21</v>
      </c>
      <c r="J6455" s="177" t="str">
        <f t="shared" si="201"/>
        <v>Date &gt; 1920</v>
      </c>
    </row>
    <row r="6456" spans="1:10" x14ac:dyDescent="0.3">
      <c r="A6456" s="178" t="s">
        <v>270</v>
      </c>
      <c r="B6456" s="178" t="s">
        <v>67</v>
      </c>
      <c r="C6456" s="178" t="s">
        <v>8301</v>
      </c>
      <c r="D6456" s="178" t="s">
        <v>8355</v>
      </c>
      <c r="E6456" s="179">
        <v>37665</v>
      </c>
      <c r="F6456" s="180">
        <v>41193</v>
      </c>
      <c r="G6456" s="180">
        <v>0</v>
      </c>
      <c r="H6456" s="180">
        <v>4578.5200000000004</v>
      </c>
      <c r="I6456" s="180">
        <f t="shared" si="200"/>
        <v>45771.520000000004</v>
      </c>
      <c r="J6456" s="177" t="str">
        <f t="shared" si="201"/>
        <v>Date &gt; 1920</v>
      </c>
    </row>
    <row r="6457" spans="1:10" x14ac:dyDescent="0.3">
      <c r="A6457" s="178" t="s">
        <v>270</v>
      </c>
      <c r="B6457" s="178" t="s">
        <v>67</v>
      </c>
      <c r="C6457" s="178" t="s">
        <v>8301</v>
      </c>
      <c r="D6457" s="178" t="s">
        <v>8355</v>
      </c>
      <c r="E6457" s="179">
        <v>37700</v>
      </c>
      <c r="F6457" s="180">
        <v>3809</v>
      </c>
      <c r="G6457" s="180">
        <v>0</v>
      </c>
      <c r="H6457" s="180">
        <v>423.17</v>
      </c>
      <c r="I6457" s="180">
        <f t="shared" si="200"/>
        <v>4232.17</v>
      </c>
      <c r="J6457" s="177" t="str">
        <f t="shared" si="201"/>
        <v>Date &gt; 1920</v>
      </c>
    </row>
    <row r="6458" spans="1:10" x14ac:dyDescent="0.3">
      <c r="A6458" s="178" t="s">
        <v>270</v>
      </c>
      <c r="B6458" s="178" t="s">
        <v>67</v>
      </c>
      <c r="C6458" s="178" t="s">
        <v>8301</v>
      </c>
      <c r="D6458" s="178" t="s">
        <v>8355</v>
      </c>
      <c r="E6458" s="179">
        <v>37825</v>
      </c>
      <c r="F6458" s="180">
        <v>93831</v>
      </c>
      <c r="G6458" s="180">
        <v>0</v>
      </c>
      <c r="H6458" s="180">
        <v>10425.93</v>
      </c>
      <c r="I6458" s="180">
        <f t="shared" si="200"/>
        <v>104256.93</v>
      </c>
      <c r="J6458" s="177" t="str">
        <f t="shared" si="201"/>
        <v>Date &gt; 1920</v>
      </c>
    </row>
    <row r="6459" spans="1:10" x14ac:dyDescent="0.3">
      <c r="A6459" s="178" t="s">
        <v>270</v>
      </c>
      <c r="B6459" s="178" t="s">
        <v>67</v>
      </c>
      <c r="C6459" s="178" t="s">
        <v>8301</v>
      </c>
      <c r="D6459" s="178" t="s">
        <v>8355</v>
      </c>
      <c r="E6459" s="179">
        <v>37860</v>
      </c>
      <c r="F6459" s="180">
        <v>7287</v>
      </c>
      <c r="G6459" s="180">
        <v>0</v>
      </c>
      <c r="H6459" s="180">
        <v>809.37</v>
      </c>
      <c r="I6459" s="180">
        <f t="shared" si="200"/>
        <v>8096.37</v>
      </c>
      <c r="J6459" s="177" t="str">
        <f t="shared" si="201"/>
        <v>Date &gt; 1920</v>
      </c>
    </row>
    <row r="6460" spans="1:10" x14ac:dyDescent="0.3">
      <c r="A6460" s="178" t="s">
        <v>270</v>
      </c>
      <c r="B6460" s="178" t="s">
        <v>67</v>
      </c>
      <c r="C6460" s="178" t="s">
        <v>8301</v>
      </c>
      <c r="D6460" s="178" t="s">
        <v>8355</v>
      </c>
      <c r="E6460" s="179">
        <v>37929</v>
      </c>
      <c r="F6460" s="180">
        <v>2857</v>
      </c>
      <c r="G6460" s="180">
        <v>0</v>
      </c>
      <c r="H6460" s="180">
        <v>317.35000000000002</v>
      </c>
      <c r="I6460" s="180">
        <f t="shared" si="200"/>
        <v>3174.35</v>
      </c>
      <c r="J6460" s="177" t="str">
        <f t="shared" si="201"/>
        <v>Date &gt; 1920</v>
      </c>
    </row>
    <row r="6461" spans="1:10" x14ac:dyDescent="0.3">
      <c r="A6461" s="178" t="s">
        <v>270</v>
      </c>
      <c r="B6461" s="178" t="s">
        <v>67</v>
      </c>
      <c r="C6461" s="178" t="s">
        <v>8301</v>
      </c>
      <c r="D6461" s="178" t="s">
        <v>8355</v>
      </c>
      <c r="E6461" s="179">
        <v>38022</v>
      </c>
      <c r="F6461" s="180">
        <v>720</v>
      </c>
      <c r="G6461" s="180">
        <v>0</v>
      </c>
      <c r="H6461" s="180">
        <v>80</v>
      </c>
      <c r="I6461" s="180">
        <f t="shared" si="200"/>
        <v>800</v>
      </c>
      <c r="J6461" s="177" t="str">
        <f t="shared" si="201"/>
        <v>Date &gt; 1920</v>
      </c>
    </row>
    <row r="6462" spans="1:10" x14ac:dyDescent="0.3">
      <c r="A6462" s="178" t="s">
        <v>270</v>
      </c>
      <c r="B6462" s="178" t="s">
        <v>67</v>
      </c>
      <c r="C6462" s="178" t="s">
        <v>8301</v>
      </c>
      <c r="D6462" s="178" t="s">
        <v>8356</v>
      </c>
      <c r="E6462" s="179">
        <v>37551</v>
      </c>
      <c r="F6462" s="180">
        <v>0</v>
      </c>
      <c r="G6462" s="180">
        <v>47893.05</v>
      </c>
      <c r="H6462" s="180">
        <v>31928.7</v>
      </c>
      <c r="I6462" s="180">
        <f t="shared" si="200"/>
        <v>79821.75</v>
      </c>
      <c r="J6462" s="177" t="str">
        <f t="shared" si="201"/>
        <v>Date &gt; 1920</v>
      </c>
    </row>
    <row r="6463" spans="1:10" x14ac:dyDescent="0.3">
      <c r="A6463" s="178" t="s">
        <v>270</v>
      </c>
      <c r="B6463" s="178" t="s">
        <v>67</v>
      </c>
      <c r="C6463" s="178" t="s">
        <v>8301</v>
      </c>
      <c r="D6463" s="178" t="s">
        <v>8357</v>
      </c>
      <c r="E6463" s="179">
        <v>37602</v>
      </c>
      <c r="F6463" s="180">
        <v>0</v>
      </c>
      <c r="G6463" s="180">
        <v>6082.5</v>
      </c>
      <c r="H6463" s="180">
        <v>4055</v>
      </c>
      <c r="I6463" s="180">
        <f t="shared" si="200"/>
        <v>10137.5</v>
      </c>
      <c r="J6463" s="177" t="str">
        <f t="shared" si="201"/>
        <v>Date &gt; 1920</v>
      </c>
    </row>
    <row r="6464" spans="1:10" x14ac:dyDescent="0.3">
      <c r="A6464" s="178" t="s">
        <v>270</v>
      </c>
      <c r="B6464" s="178" t="s">
        <v>67</v>
      </c>
      <c r="C6464" s="178" t="s">
        <v>8301</v>
      </c>
      <c r="D6464" s="178" t="s">
        <v>8358</v>
      </c>
      <c r="E6464" s="179">
        <v>37970</v>
      </c>
      <c r="F6464" s="180">
        <v>0</v>
      </c>
      <c r="G6464" s="180">
        <v>18074.400000000001</v>
      </c>
      <c r="H6464" s="180">
        <v>12049.6</v>
      </c>
      <c r="I6464" s="180">
        <f t="shared" si="200"/>
        <v>30124</v>
      </c>
      <c r="J6464" s="177" t="str">
        <f t="shared" si="201"/>
        <v>Date &gt; 1920</v>
      </c>
    </row>
    <row r="6465" spans="1:10" x14ac:dyDescent="0.3">
      <c r="A6465" s="178" t="s">
        <v>270</v>
      </c>
      <c r="B6465" s="178" t="s">
        <v>67</v>
      </c>
      <c r="C6465" s="178" t="s">
        <v>8301</v>
      </c>
      <c r="D6465" s="178" t="s">
        <v>8358</v>
      </c>
      <c r="E6465" s="179">
        <v>38016</v>
      </c>
      <c r="F6465" s="180">
        <v>0</v>
      </c>
      <c r="G6465" s="180">
        <v>16725.599999999999</v>
      </c>
      <c r="H6465" s="180">
        <v>11150.4</v>
      </c>
      <c r="I6465" s="180">
        <f t="shared" si="200"/>
        <v>27876</v>
      </c>
      <c r="J6465" s="177" t="str">
        <f t="shared" si="201"/>
        <v>Date &gt; 1920</v>
      </c>
    </row>
    <row r="6466" spans="1:10" x14ac:dyDescent="0.3">
      <c r="A6466" s="178" t="s">
        <v>270</v>
      </c>
      <c r="B6466" s="178" t="s">
        <v>67</v>
      </c>
      <c r="C6466" s="178" t="s">
        <v>8301</v>
      </c>
      <c r="D6466" s="178" t="s">
        <v>7033</v>
      </c>
      <c r="E6466" s="179">
        <v>37798</v>
      </c>
      <c r="F6466" s="180">
        <v>0</v>
      </c>
      <c r="G6466" s="180">
        <v>3750</v>
      </c>
      <c r="H6466" s="180">
        <v>2500</v>
      </c>
      <c r="I6466" s="180">
        <f t="shared" si="200"/>
        <v>6250</v>
      </c>
      <c r="J6466" s="177" t="str">
        <f t="shared" si="201"/>
        <v>Date &gt; 1920</v>
      </c>
    </row>
    <row r="6467" spans="1:10" x14ac:dyDescent="0.3">
      <c r="A6467" s="178" t="s">
        <v>270</v>
      </c>
      <c r="B6467" s="178" t="s">
        <v>67</v>
      </c>
      <c r="C6467" s="178" t="s">
        <v>8301</v>
      </c>
      <c r="D6467" s="178" t="s">
        <v>8359</v>
      </c>
      <c r="E6467" s="179">
        <v>38106</v>
      </c>
      <c r="F6467" s="180">
        <v>137153</v>
      </c>
      <c r="G6467" s="180">
        <v>0</v>
      </c>
      <c r="H6467" s="180">
        <v>3240.17</v>
      </c>
      <c r="I6467" s="180">
        <f t="shared" si="200"/>
        <v>140393.17000000001</v>
      </c>
      <c r="J6467" s="177" t="str">
        <f t="shared" si="201"/>
        <v>Date &gt; 1920</v>
      </c>
    </row>
    <row r="6468" spans="1:10" x14ac:dyDescent="0.3">
      <c r="A6468" s="178" t="s">
        <v>270</v>
      </c>
      <c r="B6468" s="178" t="s">
        <v>67</v>
      </c>
      <c r="C6468" s="178" t="s">
        <v>8301</v>
      </c>
      <c r="D6468" s="178" t="s">
        <v>8359</v>
      </c>
      <c r="E6468" s="179">
        <v>38546</v>
      </c>
      <c r="F6468" s="180">
        <v>459</v>
      </c>
      <c r="G6468" s="180">
        <v>0</v>
      </c>
      <c r="H6468" s="180">
        <v>12051</v>
      </c>
      <c r="I6468" s="180">
        <f t="shared" si="200"/>
        <v>12510</v>
      </c>
      <c r="J6468" s="177" t="str">
        <f t="shared" si="201"/>
        <v>Date &gt; 1920</v>
      </c>
    </row>
    <row r="6469" spans="1:10" x14ac:dyDescent="0.3">
      <c r="A6469" s="178" t="s">
        <v>270</v>
      </c>
      <c r="B6469" s="178" t="s">
        <v>67</v>
      </c>
      <c r="C6469" s="178" t="s">
        <v>8301</v>
      </c>
      <c r="D6469" s="178" t="s">
        <v>8359</v>
      </c>
      <c r="E6469" s="179">
        <v>38827</v>
      </c>
      <c r="F6469" s="180">
        <v>15</v>
      </c>
      <c r="G6469" s="180">
        <v>0</v>
      </c>
      <c r="H6469" s="180">
        <v>2.2599999999999998</v>
      </c>
      <c r="I6469" s="180">
        <f t="shared" ref="I6469:I6532" si="202">SUM(F6469:H6469)</f>
        <v>17.259999999999998</v>
      </c>
      <c r="J6469" s="177" t="str">
        <f t="shared" ref="J6469:J6532" si="203">IF(OR(YEAR(E6469)&gt; 1920, ISBLANK(E6469)), "Date &gt; 1920", "Sketchy date")</f>
        <v>Date &gt; 1920</v>
      </c>
    </row>
    <row r="6470" spans="1:10" x14ac:dyDescent="0.3">
      <c r="A6470" s="178" t="s">
        <v>270</v>
      </c>
      <c r="B6470" s="178" t="s">
        <v>67</v>
      </c>
      <c r="C6470" s="178" t="s">
        <v>8301</v>
      </c>
      <c r="D6470" s="178" t="s">
        <v>8360</v>
      </c>
      <c r="E6470" s="179">
        <v>38124</v>
      </c>
      <c r="F6470" s="180">
        <v>0</v>
      </c>
      <c r="G6470" s="180">
        <v>2688.35</v>
      </c>
      <c r="H6470" s="180">
        <v>1792.23</v>
      </c>
      <c r="I6470" s="180">
        <f t="shared" si="202"/>
        <v>4480.58</v>
      </c>
      <c r="J6470" s="177" t="str">
        <f t="shared" si="203"/>
        <v>Date &gt; 1920</v>
      </c>
    </row>
    <row r="6471" spans="1:10" x14ac:dyDescent="0.3">
      <c r="A6471" s="178" t="s">
        <v>270</v>
      </c>
      <c r="B6471" s="178" t="s">
        <v>67</v>
      </c>
      <c r="C6471" s="178" t="s">
        <v>8301</v>
      </c>
      <c r="D6471" s="178" t="s">
        <v>8361</v>
      </c>
      <c r="E6471" s="179">
        <v>38371</v>
      </c>
      <c r="F6471" s="180">
        <v>29775</v>
      </c>
      <c r="G6471" s="180">
        <v>0</v>
      </c>
      <c r="H6471" s="180">
        <v>-10482.01</v>
      </c>
      <c r="I6471" s="180">
        <f t="shared" si="202"/>
        <v>19292.989999999998</v>
      </c>
      <c r="J6471" s="177" t="str">
        <f t="shared" si="203"/>
        <v>Date &gt; 1920</v>
      </c>
    </row>
    <row r="6472" spans="1:10" x14ac:dyDescent="0.3">
      <c r="A6472" s="178" t="s">
        <v>270</v>
      </c>
      <c r="B6472" s="178" t="s">
        <v>67</v>
      </c>
      <c r="C6472" s="178" t="s">
        <v>8301</v>
      </c>
      <c r="D6472" s="178" t="s">
        <v>8361</v>
      </c>
      <c r="E6472" s="179">
        <v>38392</v>
      </c>
      <c r="F6472" s="180">
        <v>38935</v>
      </c>
      <c r="G6472" s="180">
        <v>0</v>
      </c>
      <c r="H6472" s="180">
        <v>-14344</v>
      </c>
      <c r="I6472" s="180">
        <f t="shared" si="202"/>
        <v>24591</v>
      </c>
      <c r="J6472" s="177" t="str">
        <f t="shared" si="203"/>
        <v>Date &gt; 1920</v>
      </c>
    </row>
    <row r="6473" spans="1:10" x14ac:dyDescent="0.3">
      <c r="A6473" s="178" t="s">
        <v>270</v>
      </c>
      <c r="B6473" s="178" t="s">
        <v>67</v>
      </c>
      <c r="C6473" s="178" t="s">
        <v>8301</v>
      </c>
      <c r="D6473" s="178" t="s">
        <v>8361</v>
      </c>
      <c r="E6473" s="179">
        <v>38751</v>
      </c>
      <c r="F6473" s="180">
        <v>1354</v>
      </c>
      <c r="G6473" s="180">
        <v>0</v>
      </c>
      <c r="H6473" s="180">
        <v>71</v>
      </c>
      <c r="I6473" s="180">
        <f t="shared" si="202"/>
        <v>1425</v>
      </c>
      <c r="J6473" s="177" t="str">
        <f t="shared" si="203"/>
        <v>Date &gt; 1920</v>
      </c>
    </row>
    <row r="6474" spans="1:10" x14ac:dyDescent="0.3">
      <c r="A6474" s="178" t="s">
        <v>270</v>
      </c>
      <c r="B6474" s="178" t="s">
        <v>67</v>
      </c>
      <c r="C6474" s="178" t="s">
        <v>8301</v>
      </c>
      <c r="D6474" s="178" t="s">
        <v>8361</v>
      </c>
      <c r="E6474" s="179">
        <v>39232</v>
      </c>
      <c r="F6474" s="180">
        <v>3935</v>
      </c>
      <c r="G6474" s="180">
        <v>0</v>
      </c>
      <c r="H6474" s="180">
        <v>207.81</v>
      </c>
      <c r="I6474" s="180">
        <f t="shared" si="202"/>
        <v>4142.8100000000004</v>
      </c>
      <c r="J6474" s="177" t="str">
        <f t="shared" si="203"/>
        <v>Date &gt; 1920</v>
      </c>
    </row>
    <row r="6475" spans="1:10" x14ac:dyDescent="0.3">
      <c r="A6475" s="178" t="s">
        <v>270</v>
      </c>
      <c r="B6475" s="178" t="s">
        <v>67</v>
      </c>
      <c r="C6475" s="178" t="s">
        <v>8301</v>
      </c>
      <c r="D6475" s="178" t="s">
        <v>8362</v>
      </c>
      <c r="E6475" s="179">
        <v>38329</v>
      </c>
      <c r="F6475" s="180">
        <v>0</v>
      </c>
      <c r="G6475" s="180">
        <v>6999.4</v>
      </c>
      <c r="H6475" s="180">
        <v>2999.74</v>
      </c>
      <c r="I6475" s="180">
        <f t="shared" si="202"/>
        <v>9999.14</v>
      </c>
      <c r="J6475" s="177" t="str">
        <f t="shared" si="203"/>
        <v>Date &gt; 1920</v>
      </c>
    </row>
    <row r="6476" spans="1:10" x14ac:dyDescent="0.3">
      <c r="A6476" s="178" t="s">
        <v>270</v>
      </c>
      <c r="B6476" s="178" t="s">
        <v>67</v>
      </c>
      <c r="C6476" s="178" t="s">
        <v>8301</v>
      </c>
      <c r="D6476" s="178" t="s">
        <v>8363</v>
      </c>
      <c r="E6476" s="179">
        <v>38827</v>
      </c>
      <c r="F6476" s="180">
        <v>7818.2</v>
      </c>
      <c r="G6476" s="180">
        <v>0</v>
      </c>
      <c r="H6476" s="180">
        <v>2207</v>
      </c>
      <c r="I6476" s="180">
        <f t="shared" si="202"/>
        <v>10025.200000000001</v>
      </c>
      <c r="J6476" s="177" t="str">
        <f t="shared" si="203"/>
        <v>Date &gt; 1920</v>
      </c>
    </row>
    <row r="6477" spans="1:10" x14ac:dyDescent="0.3">
      <c r="A6477" s="178" t="s">
        <v>270</v>
      </c>
      <c r="B6477" s="178" t="s">
        <v>67</v>
      </c>
      <c r="C6477" s="178" t="s">
        <v>8301</v>
      </c>
      <c r="D6477" s="178" t="s">
        <v>8363</v>
      </c>
      <c r="E6477" s="179">
        <v>38827</v>
      </c>
      <c r="F6477" s="180">
        <v>26473.8</v>
      </c>
      <c r="G6477" s="180">
        <v>0</v>
      </c>
      <c r="H6477" s="180">
        <v>0</v>
      </c>
      <c r="I6477" s="180">
        <f t="shared" si="202"/>
        <v>26473.8</v>
      </c>
      <c r="J6477" s="177" t="str">
        <f t="shared" si="203"/>
        <v>Date &gt; 1920</v>
      </c>
    </row>
    <row r="6478" spans="1:10" x14ac:dyDescent="0.3">
      <c r="A6478" s="178" t="s">
        <v>270</v>
      </c>
      <c r="B6478" s="178" t="s">
        <v>67</v>
      </c>
      <c r="C6478" s="178" t="s">
        <v>8301</v>
      </c>
      <c r="D6478" s="178" t="s">
        <v>8363</v>
      </c>
      <c r="E6478" s="179">
        <v>39380</v>
      </c>
      <c r="F6478" s="180">
        <v>1000</v>
      </c>
      <c r="G6478" s="180">
        <v>0</v>
      </c>
      <c r="H6478" s="180">
        <v>0</v>
      </c>
      <c r="I6478" s="180">
        <f t="shared" si="202"/>
        <v>1000</v>
      </c>
      <c r="J6478" s="177" t="str">
        <f t="shared" si="203"/>
        <v>Date &gt; 1920</v>
      </c>
    </row>
    <row r="6479" spans="1:10" x14ac:dyDescent="0.3">
      <c r="A6479" s="178" t="s">
        <v>270</v>
      </c>
      <c r="B6479" s="178" t="s">
        <v>67</v>
      </c>
      <c r="C6479" s="178" t="s">
        <v>8301</v>
      </c>
      <c r="D6479" s="178" t="s">
        <v>8363</v>
      </c>
      <c r="E6479" s="179">
        <v>40044</v>
      </c>
      <c r="F6479" s="180">
        <v>6624</v>
      </c>
      <c r="G6479" s="180">
        <v>0</v>
      </c>
      <c r="H6479" s="180">
        <v>0</v>
      </c>
      <c r="I6479" s="180">
        <f t="shared" si="202"/>
        <v>6624</v>
      </c>
      <c r="J6479" s="177" t="str">
        <f t="shared" si="203"/>
        <v>Date &gt; 1920</v>
      </c>
    </row>
    <row r="6480" spans="1:10" x14ac:dyDescent="0.3">
      <c r="A6480" s="178" t="s">
        <v>270</v>
      </c>
      <c r="B6480" s="178" t="s">
        <v>67</v>
      </c>
      <c r="C6480" s="178" t="s">
        <v>8301</v>
      </c>
      <c r="D6480" s="178" t="s">
        <v>8364</v>
      </c>
      <c r="E6480" s="179">
        <v>39714</v>
      </c>
      <c r="F6480" s="180">
        <v>45152</v>
      </c>
      <c r="G6480" s="180">
        <v>0</v>
      </c>
      <c r="H6480" s="180">
        <v>2376.9899999999998</v>
      </c>
      <c r="I6480" s="180">
        <f t="shared" si="202"/>
        <v>47528.99</v>
      </c>
      <c r="J6480" s="177" t="str">
        <f t="shared" si="203"/>
        <v>Date &gt; 1920</v>
      </c>
    </row>
    <row r="6481" spans="1:10" x14ac:dyDescent="0.3">
      <c r="A6481" s="178" t="s">
        <v>270</v>
      </c>
      <c r="B6481" s="178" t="s">
        <v>67</v>
      </c>
      <c r="C6481" s="178" t="s">
        <v>8301</v>
      </c>
      <c r="D6481" s="178" t="s">
        <v>8364</v>
      </c>
      <c r="E6481" s="179">
        <v>39722</v>
      </c>
      <c r="F6481" s="180">
        <v>27158</v>
      </c>
      <c r="G6481" s="180">
        <v>0</v>
      </c>
      <c r="H6481" s="180">
        <v>1429.22</v>
      </c>
      <c r="I6481" s="180">
        <f t="shared" si="202"/>
        <v>28587.22</v>
      </c>
      <c r="J6481" s="177" t="str">
        <f t="shared" si="203"/>
        <v>Date &gt; 1920</v>
      </c>
    </row>
    <row r="6482" spans="1:10" x14ac:dyDescent="0.3">
      <c r="A6482" s="178" t="s">
        <v>270</v>
      </c>
      <c r="B6482" s="178" t="s">
        <v>67</v>
      </c>
      <c r="C6482" s="178" t="s">
        <v>8301</v>
      </c>
      <c r="D6482" s="178" t="s">
        <v>8364</v>
      </c>
      <c r="E6482" s="179">
        <v>39771</v>
      </c>
      <c r="F6482" s="180">
        <v>68454</v>
      </c>
      <c r="G6482" s="180">
        <v>0</v>
      </c>
      <c r="H6482" s="180">
        <v>3603.5</v>
      </c>
      <c r="I6482" s="180">
        <f t="shared" si="202"/>
        <v>72057.5</v>
      </c>
      <c r="J6482" s="177" t="str">
        <f t="shared" si="203"/>
        <v>Date &gt; 1920</v>
      </c>
    </row>
    <row r="6483" spans="1:10" x14ac:dyDescent="0.3">
      <c r="A6483" s="178" t="s">
        <v>270</v>
      </c>
      <c r="B6483" s="178" t="s">
        <v>67</v>
      </c>
      <c r="C6483" s="178" t="s">
        <v>8301</v>
      </c>
      <c r="D6483" s="178" t="s">
        <v>8364</v>
      </c>
      <c r="E6483" s="179">
        <v>39785</v>
      </c>
      <c r="F6483" s="180">
        <v>47440</v>
      </c>
      <c r="G6483" s="180">
        <v>0</v>
      </c>
      <c r="H6483" s="180">
        <v>2497.52</v>
      </c>
      <c r="I6483" s="180">
        <f t="shared" si="202"/>
        <v>49937.52</v>
      </c>
      <c r="J6483" s="177" t="str">
        <f t="shared" si="203"/>
        <v>Date &gt; 1920</v>
      </c>
    </row>
    <row r="6484" spans="1:10" x14ac:dyDescent="0.3">
      <c r="A6484" s="178" t="s">
        <v>270</v>
      </c>
      <c r="B6484" s="178" t="s">
        <v>67</v>
      </c>
      <c r="C6484" s="178" t="s">
        <v>8301</v>
      </c>
      <c r="D6484" s="178" t="s">
        <v>8364</v>
      </c>
      <c r="E6484" s="179">
        <v>39793</v>
      </c>
      <c r="F6484" s="180">
        <v>38604</v>
      </c>
      <c r="G6484" s="180">
        <v>0</v>
      </c>
      <c r="H6484" s="180">
        <v>2031.99</v>
      </c>
      <c r="I6484" s="180">
        <f t="shared" si="202"/>
        <v>40635.99</v>
      </c>
      <c r="J6484" s="177" t="str">
        <f t="shared" si="203"/>
        <v>Date &gt; 1920</v>
      </c>
    </row>
    <row r="6485" spans="1:10" x14ac:dyDescent="0.3">
      <c r="A6485" s="178" t="s">
        <v>270</v>
      </c>
      <c r="B6485" s="178" t="s">
        <v>67</v>
      </c>
      <c r="C6485" s="178" t="s">
        <v>8301</v>
      </c>
      <c r="D6485" s="178" t="s">
        <v>8364</v>
      </c>
      <c r="E6485" s="179">
        <v>39867</v>
      </c>
      <c r="F6485" s="180">
        <v>26058</v>
      </c>
      <c r="G6485" s="180">
        <v>0</v>
      </c>
      <c r="H6485" s="180">
        <v>1372.01</v>
      </c>
      <c r="I6485" s="180">
        <f t="shared" si="202"/>
        <v>27430.01</v>
      </c>
      <c r="J6485" s="177" t="str">
        <f t="shared" si="203"/>
        <v>Date &gt; 1920</v>
      </c>
    </row>
    <row r="6486" spans="1:10" x14ac:dyDescent="0.3">
      <c r="A6486" s="178" t="s">
        <v>270</v>
      </c>
      <c r="B6486" s="178" t="s">
        <v>67</v>
      </c>
      <c r="C6486" s="178" t="s">
        <v>8301</v>
      </c>
      <c r="D6486" s="178" t="s">
        <v>8364</v>
      </c>
      <c r="E6486" s="179">
        <v>39877</v>
      </c>
      <c r="F6486" s="180">
        <v>7088</v>
      </c>
      <c r="G6486" s="180">
        <v>0</v>
      </c>
      <c r="H6486" s="180">
        <v>373.03</v>
      </c>
      <c r="I6486" s="180">
        <f t="shared" si="202"/>
        <v>7461.03</v>
      </c>
      <c r="J6486" s="177" t="str">
        <f t="shared" si="203"/>
        <v>Date &gt; 1920</v>
      </c>
    </row>
    <row r="6487" spans="1:10" x14ac:dyDescent="0.3">
      <c r="A6487" s="178" t="s">
        <v>270</v>
      </c>
      <c r="B6487" s="178" t="s">
        <v>67</v>
      </c>
      <c r="C6487" s="178" t="s">
        <v>8301</v>
      </c>
      <c r="D6487" s="178" t="s">
        <v>8364</v>
      </c>
      <c r="E6487" s="179">
        <v>39974</v>
      </c>
      <c r="F6487" s="180">
        <v>55603</v>
      </c>
      <c r="G6487" s="180">
        <v>0</v>
      </c>
      <c r="H6487" s="180">
        <v>2925.61</v>
      </c>
      <c r="I6487" s="180">
        <f t="shared" si="202"/>
        <v>58528.61</v>
      </c>
      <c r="J6487" s="177" t="str">
        <f t="shared" si="203"/>
        <v>Date &gt; 1920</v>
      </c>
    </row>
    <row r="6488" spans="1:10" x14ac:dyDescent="0.3">
      <c r="A6488" s="178" t="s">
        <v>270</v>
      </c>
      <c r="B6488" s="178" t="s">
        <v>67</v>
      </c>
      <c r="C6488" s="178" t="s">
        <v>8301</v>
      </c>
      <c r="D6488" s="178" t="s">
        <v>8364</v>
      </c>
      <c r="E6488" s="179">
        <v>40053</v>
      </c>
      <c r="F6488" s="180">
        <v>716</v>
      </c>
      <c r="G6488" s="180">
        <v>0</v>
      </c>
      <c r="H6488" s="180">
        <v>37.28</v>
      </c>
      <c r="I6488" s="180">
        <f t="shared" si="202"/>
        <v>753.28</v>
      </c>
      <c r="J6488" s="177" t="str">
        <f t="shared" si="203"/>
        <v>Date &gt; 1920</v>
      </c>
    </row>
    <row r="6489" spans="1:10" x14ac:dyDescent="0.3">
      <c r="A6489" s="178" t="s">
        <v>270</v>
      </c>
      <c r="B6489" s="178" t="s">
        <v>67</v>
      </c>
      <c r="C6489" s="178" t="s">
        <v>8301</v>
      </c>
      <c r="D6489" s="178" t="s">
        <v>8364</v>
      </c>
      <c r="E6489" s="179">
        <v>40095</v>
      </c>
      <c r="F6489" s="180">
        <v>29197</v>
      </c>
      <c r="G6489" s="180">
        <v>0</v>
      </c>
      <c r="H6489" s="180">
        <v>1537.56</v>
      </c>
      <c r="I6489" s="180">
        <f t="shared" si="202"/>
        <v>30734.560000000001</v>
      </c>
      <c r="J6489" s="177" t="str">
        <f t="shared" si="203"/>
        <v>Date &gt; 1920</v>
      </c>
    </row>
    <row r="6490" spans="1:10" x14ac:dyDescent="0.3">
      <c r="A6490" s="178" t="s">
        <v>270</v>
      </c>
      <c r="B6490" s="178" t="s">
        <v>67</v>
      </c>
      <c r="C6490" s="178" t="s">
        <v>8301</v>
      </c>
      <c r="D6490" s="178" t="s">
        <v>8364</v>
      </c>
      <c r="E6490" s="179">
        <v>40136</v>
      </c>
      <c r="F6490" s="180">
        <v>58786</v>
      </c>
      <c r="G6490" s="180">
        <v>0</v>
      </c>
      <c r="H6490" s="180">
        <v>3617.29</v>
      </c>
      <c r="I6490" s="180">
        <f t="shared" si="202"/>
        <v>62403.29</v>
      </c>
      <c r="J6490" s="177" t="str">
        <f t="shared" si="203"/>
        <v>Date &gt; 1920</v>
      </c>
    </row>
    <row r="6491" spans="1:10" x14ac:dyDescent="0.3">
      <c r="A6491" s="178" t="s">
        <v>270</v>
      </c>
      <c r="B6491" s="178" t="s">
        <v>67</v>
      </c>
      <c r="C6491" s="178" t="s">
        <v>8301</v>
      </c>
      <c r="D6491" s="178" t="s">
        <v>8364</v>
      </c>
      <c r="E6491" s="179">
        <v>40576</v>
      </c>
      <c r="F6491" s="180">
        <v>1000</v>
      </c>
      <c r="G6491" s="180">
        <v>0</v>
      </c>
      <c r="H6491" s="180">
        <v>0</v>
      </c>
      <c r="I6491" s="180">
        <f t="shared" si="202"/>
        <v>1000</v>
      </c>
      <c r="J6491" s="177" t="str">
        <f t="shared" si="203"/>
        <v>Date &gt; 1920</v>
      </c>
    </row>
    <row r="6492" spans="1:10" x14ac:dyDescent="0.3">
      <c r="A6492" s="178" t="s">
        <v>270</v>
      </c>
      <c r="B6492" s="178" t="s">
        <v>67</v>
      </c>
      <c r="C6492" s="178" t="s">
        <v>8301</v>
      </c>
      <c r="D6492" s="178" t="s">
        <v>8364</v>
      </c>
      <c r="E6492" s="179">
        <v>41127</v>
      </c>
      <c r="F6492" s="180">
        <v>9000</v>
      </c>
      <c r="G6492" s="180">
        <v>0</v>
      </c>
      <c r="H6492" s="180">
        <v>455.34</v>
      </c>
      <c r="I6492" s="180">
        <f t="shared" si="202"/>
        <v>9455.34</v>
      </c>
      <c r="J6492" s="177" t="str">
        <f t="shared" si="203"/>
        <v>Date &gt; 1920</v>
      </c>
    </row>
    <row r="6493" spans="1:10" x14ac:dyDescent="0.3">
      <c r="A6493" s="178" t="s">
        <v>270</v>
      </c>
      <c r="B6493" s="178" t="s">
        <v>67</v>
      </c>
      <c r="C6493" s="178" t="s">
        <v>8301</v>
      </c>
      <c r="D6493" s="178" t="s">
        <v>8364</v>
      </c>
      <c r="E6493" s="179">
        <v>41127</v>
      </c>
      <c r="F6493" s="180">
        <v>8627</v>
      </c>
      <c r="G6493" s="180">
        <v>0</v>
      </c>
      <c r="H6493" s="180">
        <v>0</v>
      </c>
      <c r="I6493" s="180">
        <f t="shared" si="202"/>
        <v>8627</v>
      </c>
      <c r="J6493" s="177" t="str">
        <f t="shared" si="203"/>
        <v>Date &gt; 1920</v>
      </c>
    </row>
    <row r="6494" spans="1:10" x14ac:dyDescent="0.3">
      <c r="A6494" s="178" t="s">
        <v>270</v>
      </c>
      <c r="B6494" s="178" t="s">
        <v>67</v>
      </c>
      <c r="C6494" s="178" t="s">
        <v>8301</v>
      </c>
      <c r="D6494" s="178" t="s">
        <v>8365</v>
      </c>
      <c r="E6494" s="179">
        <v>39708</v>
      </c>
      <c r="F6494" s="180">
        <v>0</v>
      </c>
      <c r="G6494" s="180">
        <v>2690.02</v>
      </c>
      <c r="H6494" s="180">
        <v>672.5</v>
      </c>
      <c r="I6494" s="180">
        <f t="shared" si="202"/>
        <v>3362.52</v>
      </c>
      <c r="J6494" s="177" t="str">
        <f t="shared" si="203"/>
        <v>Date &gt; 1920</v>
      </c>
    </row>
    <row r="6495" spans="1:10" x14ac:dyDescent="0.3">
      <c r="A6495" s="178" t="s">
        <v>270</v>
      </c>
      <c r="B6495" s="178" t="s">
        <v>67</v>
      </c>
      <c r="C6495" s="178" t="s">
        <v>8301</v>
      </c>
      <c r="D6495" s="178" t="s">
        <v>8366</v>
      </c>
      <c r="E6495" s="179">
        <v>40095</v>
      </c>
      <c r="F6495" s="180">
        <v>47559</v>
      </c>
      <c r="G6495" s="180">
        <v>0</v>
      </c>
      <c r="H6495" s="180">
        <v>2504.0100000000002</v>
      </c>
      <c r="I6495" s="180">
        <f t="shared" si="202"/>
        <v>50063.01</v>
      </c>
      <c r="J6495" s="177" t="str">
        <f t="shared" si="203"/>
        <v>Date &gt; 1920</v>
      </c>
    </row>
    <row r="6496" spans="1:10" x14ac:dyDescent="0.3">
      <c r="A6496" s="178" t="s">
        <v>270</v>
      </c>
      <c r="B6496" s="178" t="s">
        <v>67</v>
      </c>
      <c r="C6496" s="178" t="s">
        <v>8301</v>
      </c>
      <c r="D6496" s="178" t="s">
        <v>8366</v>
      </c>
      <c r="E6496" s="179">
        <v>40147</v>
      </c>
      <c r="F6496" s="180">
        <v>22188</v>
      </c>
      <c r="G6496" s="180">
        <v>0</v>
      </c>
      <c r="H6496" s="180">
        <v>1167.4100000000001</v>
      </c>
      <c r="I6496" s="180">
        <f t="shared" si="202"/>
        <v>23355.41</v>
      </c>
      <c r="J6496" s="177" t="str">
        <f t="shared" si="203"/>
        <v>Date &gt; 1920</v>
      </c>
    </row>
    <row r="6497" spans="1:10" x14ac:dyDescent="0.3">
      <c r="A6497" s="178" t="s">
        <v>270</v>
      </c>
      <c r="B6497" s="178" t="s">
        <v>67</v>
      </c>
      <c r="C6497" s="178" t="s">
        <v>8301</v>
      </c>
      <c r="D6497" s="178" t="s">
        <v>8366</v>
      </c>
      <c r="E6497" s="179">
        <v>40165</v>
      </c>
      <c r="F6497" s="180">
        <v>18517</v>
      </c>
      <c r="G6497" s="180">
        <v>0</v>
      </c>
      <c r="H6497" s="180">
        <v>974.73</v>
      </c>
      <c r="I6497" s="180">
        <f t="shared" si="202"/>
        <v>19491.73</v>
      </c>
      <c r="J6497" s="177" t="str">
        <f t="shared" si="203"/>
        <v>Date &gt; 1920</v>
      </c>
    </row>
    <row r="6498" spans="1:10" x14ac:dyDescent="0.3">
      <c r="A6498" s="178" t="s">
        <v>270</v>
      </c>
      <c r="B6498" s="178" t="s">
        <v>67</v>
      </c>
      <c r="C6498" s="178" t="s">
        <v>8301</v>
      </c>
      <c r="D6498" s="178" t="s">
        <v>8366</v>
      </c>
      <c r="E6498" s="179">
        <v>40245</v>
      </c>
      <c r="F6498" s="180">
        <v>4658</v>
      </c>
      <c r="G6498" s="180">
        <v>0</v>
      </c>
      <c r="H6498" s="180">
        <v>245.45</v>
      </c>
      <c r="I6498" s="180">
        <f t="shared" si="202"/>
        <v>4903.45</v>
      </c>
      <c r="J6498" s="177" t="str">
        <f t="shared" si="203"/>
        <v>Date &gt; 1920</v>
      </c>
    </row>
    <row r="6499" spans="1:10" x14ac:dyDescent="0.3">
      <c r="A6499" s="178" t="s">
        <v>270</v>
      </c>
      <c r="B6499" s="178" t="s">
        <v>67</v>
      </c>
      <c r="C6499" s="178" t="s">
        <v>8301</v>
      </c>
      <c r="D6499" s="178" t="s">
        <v>8366</v>
      </c>
      <c r="E6499" s="179">
        <v>40262</v>
      </c>
      <c r="F6499" s="180">
        <v>6155</v>
      </c>
      <c r="G6499" s="180">
        <v>0</v>
      </c>
      <c r="H6499" s="180">
        <v>324.13</v>
      </c>
      <c r="I6499" s="180">
        <f t="shared" si="202"/>
        <v>6479.13</v>
      </c>
      <c r="J6499" s="177" t="str">
        <f t="shared" si="203"/>
        <v>Date &gt; 1920</v>
      </c>
    </row>
    <row r="6500" spans="1:10" x14ac:dyDescent="0.3">
      <c r="A6500" s="178" t="s">
        <v>270</v>
      </c>
      <c r="B6500" s="178" t="s">
        <v>67</v>
      </c>
      <c r="C6500" s="178" t="s">
        <v>8301</v>
      </c>
      <c r="D6500" s="178" t="s">
        <v>8366</v>
      </c>
      <c r="E6500" s="179">
        <v>40298</v>
      </c>
      <c r="F6500" s="180">
        <v>7574</v>
      </c>
      <c r="G6500" s="180">
        <v>0</v>
      </c>
      <c r="H6500" s="180">
        <v>398.45</v>
      </c>
      <c r="I6500" s="180">
        <f t="shared" si="202"/>
        <v>7972.45</v>
      </c>
      <c r="J6500" s="177" t="str">
        <f t="shared" si="203"/>
        <v>Date &gt; 1920</v>
      </c>
    </row>
    <row r="6501" spans="1:10" x14ac:dyDescent="0.3">
      <c r="A6501" s="178" t="s">
        <v>270</v>
      </c>
      <c r="B6501" s="178" t="s">
        <v>67</v>
      </c>
      <c r="C6501" s="178" t="s">
        <v>8301</v>
      </c>
      <c r="D6501" s="178" t="s">
        <v>8366</v>
      </c>
      <c r="E6501" s="179">
        <v>40326</v>
      </c>
      <c r="F6501" s="180">
        <v>5893</v>
      </c>
      <c r="G6501" s="180">
        <v>0</v>
      </c>
      <c r="H6501" s="180">
        <v>310.64999999999998</v>
      </c>
      <c r="I6501" s="180">
        <f t="shared" si="202"/>
        <v>6203.65</v>
      </c>
      <c r="J6501" s="177" t="str">
        <f t="shared" si="203"/>
        <v>Date &gt; 1920</v>
      </c>
    </row>
    <row r="6502" spans="1:10" x14ac:dyDescent="0.3">
      <c r="A6502" s="178" t="s">
        <v>270</v>
      </c>
      <c r="B6502" s="178" t="s">
        <v>67</v>
      </c>
      <c r="C6502" s="178" t="s">
        <v>8301</v>
      </c>
      <c r="D6502" s="178" t="s">
        <v>8366</v>
      </c>
      <c r="E6502" s="179">
        <v>40428</v>
      </c>
      <c r="F6502" s="180">
        <v>2905</v>
      </c>
      <c r="G6502" s="180">
        <v>0</v>
      </c>
      <c r="H6502" s="180">
        <v>152.62</v>
      </c>
      <c r="I6502" s="180">
        <f t="shared" si="202"/>
        <v>3057.62</v>
      </c>
      <c r="J6502" s="177" t="str">
        <f t="shared" si="203"/>
        <v>Date &gt; 1920</v>
      </c>
    </row>
    <row r="6503" spans="1:10" x14ac:dyDescent="0.3">
      <c r="A6503" s="178" t="s">
        <v>270</v>
      </c>
      <c r="B6503" s="178" t="s">
        <v>67</v>
      </c>
      <c r="C6503" s="178" t="s">
        <v>8301</v>
      </c>
      <c r="D6503" s="178" t="s">
        <v>8366</v>
      </c>
      <c r="E6503" s="179">
        <v>40444</v>
      </c>
      <c r="F6503" s="180">
        <v>2232</v>
      </c>
      <c r="G6503" s="180">
        <v>0</v>
      </c>
      <c r="H6503" s="180">
        <v>116.99</v>
      </c>
      <c r="I6503" s="180">
        <f t="shared" si="202"/>
        <v>2348.9899999999998</v>
      </c>
      <c r="J6503" s="177" t="str">
        <f t="shared" si="203"/>
        <v>Date &gt; 1920</v>
      </c>
    </row>
    <row r="6504" spans="1:10" x14ac:dyDescent="0.3">
      <c r="A6504" s="178" t="s">
        <v>270</v>
      </c>
      <c r="B6504" s="178" t="s">
        <v>67</v>
      </c>
      <c r="C6504" s="178" t="s">
        <v>8301</v>
      </c>
      <c r="D6504" s="178" t="s">
        <v>8366</v>
      </c>
      <c r="E6504" s="179">
        <v>40473</v>
      </c>
      <c r="F6504" s="180">
        <v>1232</v>
      </c>
      <c r="G6504" s="180">
        <v>0</v>
      </c>
      <c r="H6504" s="180">
        <v>64.900000000000006</v>
      </c>
      <c r="I6504" s="180">
        <f t="shared" si="202"/>
        <v>1296.9000000000001</v>
      </c>
      <c r="J6504" s="177" t="str">
        <f t="shared" si="203"/>
        <v>Date &gt; 1920</v>
      </c>
    </row>
    <row r="6505" spans="1:10" x14ac:dyDescent="0.3">
      <c r="A6505" s="178" t="s">
        <v>270</v>
      </c>
      <c r="B6505" s="178" t="s">
        <v>67</v>
      </c>
      <c r="C6505" s="178" t="s">
        <v>8301</v>
      </c>
      <c r="D6505" s="178" t="s">
        <v>8366</v>
      </c>
      <c r="E6505" s="179">
        <v>40515</v>
      </c>
      <c r="F6505" s="180">
        <v>13552</v>
      </c>
      <c r="G6505" s="180">
        <v>0</v>
      </c>
      <c r="H6505" s="180">
        <v>713.9</v>
      </c>
      <c r="I6505" s="180">
        <f t="shared" si="202"/>
        <v>14265.9</v>
      </c>
      <c r="J6505" s="177" t="str">
        <f t="shared" si="203"/>
        <v>Date &gt; 1920</v>
      </c>
    </row>
    <row r="6506" spans="1:10" x14ac:dyDescent="0.3">
      <c r="A6506" s="178" t="s">
        <v>270</v>
      </c>
      <c r="B6506" s="178" t="s">
        <v>67</v>
      </c>
      <c r="C6506" s="178" t="s">
        <v>8301</v>
      </c>
      <c r="D6506" s="178" t="s">
        <v>8366</v>
      </c>
      <c r="E6506" s="179">
        <v>40576</v>
      </c>
      <c r="F6506" s="180">
        <v>3383</v>
      </c>
      <c r="G6506" s="180">
        <v>0</v>
      </c>
      <c r="H6506" s="180">
        <v>177.35</v>
      </c>
      <c r="I6506" s="180">
        <f t="shared" si="202"/>
        <v>3560.35</v>
      </c>
      <c r="J6506" s="177" t="str">
        <f t="shared" si="203"/>
        <v>Date &gt; 1920</v>
      </c>
    </row>
    <row r="6507" spans="1:10" x14ac:dyDescent="0.3">
      <c r="A6507" s="178" t="s">
        <v>270</v>
      </c>
      <c r="B6507" s="178" t="s">
        <v>67</v>
      </c>
      <c r="C6507" s="178" t="s">
        <v>8301</v>
      </c>
      <c r="D6507" s="178" t="s">
        <v>8366</v>
      </c>
      <c r="E6507" s="179">
        <v>41106</v>
      </c>
      <c r="F6507" s="180">
        <v>24969</v>
      </c>
      <c r="G6507" s="180">
        <v>0</v>
      </c>
      <c r="H6507" s="180">
        <v>1314.99</v>
      </c>
      <c r="I6507" s="180">
        <f t="shared" si="202"/>
        <v>26283.99</v>
      </c>
      <c r="J6507" s="177" t="str">
        <f t="shared" si="203"/>
        <v>Date &gt; 1920</v>
      </c>
    </row>
    <row r="6508" spans="1:10" x14ac:dyDescent="0.3">
      <c r="A6508" s="178" t="s">
        <v>270</v>
      </c>
      <c r="B6508" s="178" t="s">
        <v>67</v>
      </c>
      <c r="C6508" s="178" t="s">
        <v>8301</v>
      </c>
      <c r="D6508" s="178" t="s">
        <v>8367</v>
      </c>
      <c r="E6508" s="179">
        <v>41333</v>
      </c>
      <c r="F6508" s="180">
        <v>47467</v>
      </c>
      <c r="G6508" s="180">
        <v>0</v>
      </c>
      <c r="H6508" s="180">
        <v>5275</v>
      </c>
      <c r="I6508" s="180">
        <f t="shared" si="202"/>
        <v>52742</v>
      </c>
      <c r="J6508" s="177" t="str">
        <f t="shared" si="203"/>
        <v>Date &gt; 1920</v>
      </c>
    </row>
    <row r="6509" spans="1:10" x14ac:dyDescent="0.3">
      <c r="A6509" s="178" t="s">
        <v>270</v>
      </c>
      <c r="B6509" s="178" t="s">
        <v>67</v>
      </c>
      <c r="C6509" s="178" t="s">
        <v>8301</v>
      </c>
      <c r="D6509" s="178" t="s">
        <v>8367</v>
      </c>
      <c r="E6509" s="179">
        <v>41376</v>
      </c>
      <c r="F6509" s="180">
        <v>42656</v>
      </c>
      <c r="G6509" s="180">
        <v>0</v>
      </c>
      <c r="H6509" s="180">
        <v>4739.6000000000004</v>
      </c>
      <c r="I6509" s="180">
        <f t="shared" si="202"/>
        <v>47395.6</v>
      </c>
      <c r="J6509" s="177" t="str">
        <f t="shared" si="203"/>
        <v>Date &gt; 1920</v>
      </c>
    </row>
    <row r="6510" spans="1:10" x14ac:dyDescent="0.3">
      <c r="A6510" s="178" t="s">
        <v>270</v>
      </c>
      <c r="B6510" s="178" t="s">
        <v>67</v>
      </c>
      <c r="C6510" s="178" t="s">
        <v>8301</v>
      </c>
      <c r="D6510" s="178" t="s">
        <v>8367</v>
      </c>
      <c r="E6510" s="179">
        <v>41422</v>
      </c>
      <c r="F6510" s="180">
        <v>11867</v>
      </c>
      <c r="G6510" s="180">
        <v>0</v>
      </c>
      <c r="H6510" s="180">
        <v>1318.5</v>
      </c>
      <c r="I6510" s="180">
        <f t="shared" si="202"/>
        <v>13185.5</v>
      </c>
      <c r="J6510" s="177" t="str">
        <f t="shared" si="203"/>
        <v>Date &gt; 1920</v>
      </c>
    </row>
    <row r="6511" spans="1:10" x14ac:dyDescent="0.3">
      <c r="A6511" s="178" t="s">
        <v>270</v>
      </c>
      <c r="B6511" s="178" t="s">
        <v>67</v>
      </c>
      <c r="C6511" s="178" t="s">
        <v>8301</v>
      </c>
      <c r="D6511" s="178" t="s">
        <v>8367</v>
      </c>
      <c r="E6511" s="179">
        <v>41450</v>
      </c>
      <c r="F6511" s="180">
        <v>29668</v>
      </c>
      <c r="G6511" s="180">
        <v>0</v>
      </c>
      <c r="H6511" s="180">
        <v>3295.75</v>
      </c>
      <c r="I6511" s="180">
        <f t="shared" si="202"/>
        <v>32963.75</v>
      </c>
      <c r="J6511" s="177" t="str">
        <f t="shared" si="203"/>
        <v>Date &gt; 1920</v>
      </c>
    </row>
    <row r="6512" spans="1:10" x14ac:dyDescent="0.3">
      <c r="A6512" s="178" t="s">
        <v>270</v>
      </c>
      <c r="B6512" s="178" t="s">
        <v>67</v>
      </c>
      <c r="C6512" s="178" t="s">
        <v>8301</v>
      </c>
      <c r="D6512" s="178" t="s">
        <v>8367</v>
      </c>
      <c r="E6512" s="179">
        <v>41500</v>
      </c>
      <c r="F6512" s="180">
        <v>1890</v>
      </c>
      <c r="G6512" s="180">
        <v>0</v>
      </c>
      <c r="H6512" s="180">
        <v>4381.1499999999996</v>
      </c>
      <c r="I6512" s="180">
        <f t="shared" si="202"/>
        <v>6271.15</v>
      </c>
      <c r="J6512" s="177" t="str">
        <f t="shared" si="203"/>
        <v>Date &gt; 1920</v>
      </c>
    </row>
    <row r="6513" spans="1:10" x14ac:dyDescent="0.3">
      <c r="A6513" s="178" t="s">
        <v>270</v>
      </c>
      <c r="B6513" s="178" t="s">
        <v>67</v>
      </c>
      <c r="C6513" s="178" t="s">
        <v>8301</v>
      </c>
      <c r="D6513" s="178" t="s">
        <v>8367</v>
      </c>
      <c r="E6513" s="179">
        <v>41859</v>
      </c>
      <c r="F6513" s="180">
        <v>13088</v>
      </c>
      <c r="G6513" s="180">
        <v>0</v>
      </c>
      <c r="H6513" s="180">
        <v>0</v>
      </c>
      <c r="I6513" s="180">
        <f t="shared" si="202"/>
        <v>13088</v>
      </c>
      <c r="J6513" s="177" t="str">
        <f t="shared" si="203"/>
        <v>Date &gt; 1920</v>
      </c>
    </row>
    <row r="6514" spans="1:10" x14ac:dyDescent="0.3">
      <c r="A6514" s="178" t="s">
        <v>270</v>
      </c>
      <c r="B6514" s="178" t="s">
        <v>67</v>
      </c>
      <c r="C6514" s="178" t="s">
        <v>8301</v>
      </c>
      <c r="D6514" s="178" t="s">
        <v>8367</v>
      </c>
      <c r="E6514" s="179">
        <v>41869</v>
      </c>
      <c r="F6514" s="180">
        <v>37536</v>
      </c>
      <c r="G6514" s="180">
        <v>0</v>
      </c>
      <c r="H6514" s="180">
        <v>0</v>
      </c>
      <c r="I6514" s="180">
        <f t="shared" si="202"/>
        <v>37536</v>
      </c>
      <c r="J6514" s="177" t="str">
        <f t="shared" si="203"/>
        <v>Date &gt; 1920</v>
      </c>
    </row>
    <row r="6515" spans="1:10" x14ac:dyDescent="0.3">
      <c r="A6515" s="178" t="s">
        <v>270</v>
      </c>
      <c r="B6515" s="178" t="s">
        <v>67</v>
      </c>
      <c r="C6515" s="178" t="s">
        <v>8301</v>
      </c>
      <c r="D6515" s="178" t="s">
        <v>8368</v>
      </c>
      <c r="E6515" s="179">
        <v>41618</v>
      </c>
      <c r="F6515" s="180">
        <v>10085</v>
      </c>
      <c r="G6515" s="180">
        <v>0</v>
      </c>
      <c r="H6515" s="180">
        <v>1121.69</v>
      </c>
      <c r="I6515" s="180">
        <f t="shared" si="202"/>
        <v>11206.69</v>
      </c>
      <c r="J6515" s="177" t="str">
        <f t="shared" si="203"/>
        <v>Date &gt; 1920</v>
      </c>
    </row>
    <row r="6516" spans="1:10" x14ac:dyDescent="0.3">
      <c r="A6516" s="178" t="s">
        <v>270</v>
      </c>
      <c r="B6516" s="178" t="s">
        <v>67</v>
      </c>
      <c r="C6516" s="178" t="s">
        <v>8301</v>
      </c>
      <c r="D6516" s="178" t="s">
        <v>8368</v>
      </c>
      <c r="E6516" s="179">
        <v>41800</v>
      </c>
      <c r="F6516" s="180">
        <v>31510</v>
      </c>
      <c r="G6516" s="180">
        <v>0</v>
      </c>
      <c r="H6516" s="180">
        <v>3501.68</v>
      </c>
      <c r="I6516" s="180">
        <f t="shared" si="202"/>
        <v>35011.68</v>
      </c>
      <c r="J6516" s="177" t="str">
        <f t="shared" si="203"/>
        <v>Date &gt; 1920</v>
      </c>
    </row>
    <row r="6517" spans="1:10" x14ac:dyDescent="0.3">
      <c r="A6517" s="178" t="s">
        <v>270</v>
      </c>
      <c r="B6517" s="178" t="s">
        <v>67</v>
      </c>
      <c r="C6517" s="178" t="s">
        <v>8301</v>
      </c>
      <c r="D6517" s="178" t="s">
        <v>8368</v>
      </c>
      <c r="E6517" s="179">
        <v>41893</v>
      </c>
      <c r="F6517" s="180">
        <v>80856</v>
      </c>
      <c r="G6517" s="180">
        <v>0</v>
      </c>
      <c r="H6517" s="180">
        <v>8983.33</v>
      </c>
      <c r="I6517" s="180">
        <f t="shared" si="202"/>
        <v>89839.33</v>
      </c>
      <c r="J6517" s="177" t="str">
        <f t="shared" si="203"/>
        <v>Date &gt; 1920</v>
      </c>
    </row>
    <row r="6518" spans="1:10" x14ac:dyDescent="0.3">
      <c r="A6518" s="178" t="s">
        <v>270</v>
      </c>
      <c r="B6518" s="178" t="s">
        <v>67</v>
      </c>
      <c r="C6518" s="178" t="s">
        <v>8301</v>
      </c>
      <c r="D6518" s="178" t="s">
        <v>8368</v>
      </c>
      <c r="E6518" s="179">
        <v>41901</v>
      </c>
      <c r="F6518" s="180">
        <v>1037414</v>
      </c>
      <c r="G6518" s="180">
        <v>0</v>
      </c>
      <c r="H6518" s="180">
        <v>71298.820000000007</v>
      </c>
      <c r="I6518" s="180">
        <f t="shared" si="202"/>
        <v>1108712.82</v>
      </c>
      <c r="J6518" s="177" t="str">
        <f t="shared" si="203"/>
        <v>Date &gt; 1920</v>
      </c>
    </row>
    <row r="6519" spans="1:10" x14ac:dyDescent="0.3">
      <c r="A6519" s="178" t="s">
        <v>270</v>
      </c>
      <c r="B6519" s="178" t="s">
        <v>67</v>
      </c>
      <c r="C6519" s="178" t="s">
        <v>8301</v>
      </c>
      <c r="D6519" s="178" t="s">
        <v>8368</v>
      </c>
      <c r="E6519" s="179">
        <v>41901</v>
      </c>
      <c r="F6519" s="180">
        <v>272700</v>
      </c>
      <c r="G6519" s="180">
        <v>0</v>
      </c>
      <c r="H6519" s="180">
        <v>30300</v>
      </c>
      <c r="I6519" s="180">
        <f t="shared" si="202"/>
        <v>303000</v>
      </c>
      <c r="J6519" s="177" t="str">
        <f t="shared" si="203"/>
        <v>Date &gt; 1920</v>
      </c>
    </row>
    <row r="6520" spans="1:10" x14ac:dyDescent="0.3">
      <c r="A6520" s="178" t="s">
        <v>270</v>
      </c>
      <c r="B6520" s="178" t="s">
        <v>67</v>
      </c>
      <c r="C6520" s="178" t="s">
        <v>8301</v>
      </c>
      <c r="D6520" s="178" t="s">
        <v>8368</v>
      </c>
      <c r="E6520" s="179">
        <v>41957</v>
      </c>
      <c r="F6520" s="180">
        <v>10163</v>
      </c>
      <c r="G6520" s="180">
        <v>80151.649999999994</v>
      </c>
      <c r="H6520" s="180">
        <v>-35052.199999999997</v>
      </c>
      <c r="I6520" s="180">
        <f t="shared" si="202"/>
        <v>55262.45</v>
      </c>
      <c r="J6520" s="177" t="str">
        <f t="shared" si="203"/>
        <v>Date &gt; 1920</v>
      </c>
    </row>
    <row r="6521" spans="1:10" x14ac:dyDescent="0.3">
      <c r="A6521" s="178" t="s">
        <v>270</v>
      </c>
      <c r="B6521" s="178" t="s">
        <v>67</v>
      </c>
      <c r="C6521" s="178" t="s">
        <v>8301</v>
      </c>
      <c r="D6521" s="178" t="s">
        <v>8368</v>
      </c>
      <c r="E6521" s="179">
        <v>41976</v>
      </c>
      <c r="F6521" s="180">
        <v>423598</v>
      </c>
      <c r="G6521" s="180">
        <v>25598.13</v>
      </c>
      <c r="H6521" s="180">
        <v>-14402.81</v>
      </c>
      <c r="I6521" s="180">
        <f t="shared" si="202"/>
        <v>434793.32</v>
      </c>
      <c r="J6521" s="177" t="str">
        <f t="shared" si="203"/>
        <v>Date &gt; 1920</v>
      </c>
    </row>
    <row r="6522" spans="1:10" x14ac:dyDescent="0.3">
      <c r="A6522" s="178" t="s">
        <v>270</v>
      </c>
      <c r="B6522" s="178" t="s">
        <v>67</v>
      </c>
      <c r="C6522" s="178" t="s">
        <v>8301</v>
      </c>
      <c r="D6522" s="178" t="s">
        <v>8368</v>
      </c>
      <c r="E6522" s="179">
        <v>42306</v>
      </c>
      <c r="F6522" s="180">
        <v>145159</v>
      </c>
      <c r="G6522" s="180">
        <v>6562.31</v>
      </c>
      <c r="H6522" s="180">
        <v>46563.4</v>
      </c>
      <c r="I6522" s="180">
        <f t="shared" si="202"/>
        <v>198284.71</v>
      </c>
      <c r="J6522" s="177" t="str">
        <f t="shared" si="203"/>
        <v>Date &gt; 1920</v>
      </c>
    </row>
    <row r="6523" spans="1:10" x14ac:dyDescent="0.3">
      <c r="A6523" s="178" t="s">
        <v>270</v>
      </c>
      <c r="B6523" s="178" t="s">
        <v>67</v>
      </c>
      <c r="C6523" s="178" t="s">
        <v>8301</v>
      </c>
      <c r="D6523" s="178" t="s">
        <v>8368</v>
      </c>
      <c r="E6523" s="179">
        <v>42590</v>
      </c>
      <c r="F6523" s="180">
        <v>62211</v>
      </c>
      <c r="G6523" s="180">
        <v>2893.43</v>
      </c>
      <c r="H6523" s="180">
        <v>2891.61</v>
      </c>
      <c r="I6523" s="180">
        <f t="shared" si="202"/>
        <v>67996.039999999994</v>
      </c>
      <c r="J6523" s="177" t="str">
        <f t="shared" si="203"/>
        <v>Date &gt; 1920</v>
      </c>
    </row>
    <row r="6524" spans="1:10" x14ac:dyDescent="0.3">
      <c r="A6524" s="178" t="s">
        <v>270</v>
      </c>
      <c r="B6524" s="178" t="s">
        <v>67</v>
      </c>
      <c r="C6524" s="178" t="s">
        <v>8301</v>
      </c>
      <c r="D6524" s="178" t="s">
        <v>8368</v>
      </c>
      <c r="E6524" s="179">
        <v>42590</v>
      </c>
      <c r="F6524" s="180">
        <v>4309</v>
      </c>
      <c r="G6524" s="180">
        <v>0</v>
      </c>
      <c r="H6524" s="180">
        <v>0</v>
      </c>
      <c r="I6524" s="180">
        <f t="shared" si="202"/>
        <v>4309</v>
      </c>
      <c r="J6524" s="177" t="str">
        <f t="shared" si="203"/>
        <v>Date &gt; 1920</v>
      </c>
    </row>
    <row r="6525" spans="1:10" x14ac:dyDescent="0.3">
      <c r="A6525" s="178" t="s">
        <v>270</v>
      </c>
      <c r="B6525" s="178" t="s">
        <v>67</v>
      </c>
      <c r="C6525" s="178" t="s">
        <v>8301</v>
      </c>
      <c r="D6525" s="178" t="s">
        <v>8369</v>
      </c>
      <c r="E6525" s="179">
        <v>42054</v>
      </c>
      <c r="F6525" s="180">
        <v>0</v>
      </c>
      <c r="G6525" s="180">
        <v>56201.35</v>
      </c>
      <c r="H6525" s="180">
        <v>0</v>
      </c>
      <c r="I6525" s="180">
        <f t="shared" si="202"/>
        <v>56201.35</v>
      </c>
      <c r="J6525" s="177" t="str">
        <f t="shared" si="203"/>
        <v>Date &gt; 1920</v>
      </c>
    </row>
    <row r="6526" spans="1:10" x14ac:dyDescent="0.3">
      <c r="A6526" s="178" t="s">
        <v>270</v>
      </c>
      <c r="B6526" s="178" t="s">
        <v>67</v>
      </c>
      <c r="C6526" s="178" t="s">
        <v>8301</v>
      </c>
      <c r="D6526" s="178" t="s">
        <v>8369</v>
      </c>
      <c r="E6526" s="179">
        <v>42459</v>
      </c>
      <c r="F6526" s="180">
        <v>0</v>
      </c>
      <c r="G6526" s="180">
        <v>14866.59</v>
      </c>
      <c r="H6526" s="180">
        <v>0</v>
      </c>
      <c r="I6526" s="180">
        <f t="shared" si="202"/>
        <v>14866.59</v>
      </c>
      <c r="J6526" s="177" t="str">
        <f t="shared" si="203"/>
        <v>Date &gt; 1920</v>
      </c>
    </row>
    <row r="6527" spans="1:10" x14ac:dyDescent="0.3">
      <c r="A6527" s="178" t="s">
        <v>270</v>
      </c>
      <c r="B6527" s="178" t="s">
        <v>67</v>
      </c>
      <c r="C6527" s="178" t="s">
        <v>8301</v>
      </c>
      <c r="D6527" s="178" t="s">
        <v>7511</v>
      </c>
      <c r="E6527" s="179">
        <v>42531</v>
      </c>
      <c r="F6527" s="180">
        <v>0</v>
      </c>
      <c r="G6527" s="180">
        <v>25400.04</v>
      </c>
      <c r="H6527" s="180">
        <v>6350.01</v>
      </c>
      <c r="I6527" s="180">
        <f t="shared" si="202"/>
        <v>31750.050000000003</v>
      </c>
      <c r="J6527" s="177" t="str">
        <f t="shared" si="203"/>
        <v>Date &gt; 1920</v>
      </c>
    </row>
    <row r="6528" spans="1:10" x14ac:dyDescent="0.3">
      <c r="A6528" s="178" t="s">
        <v>270</v>
      </c>
      <c r="B6528" s="178" t="s">
        <v>67</v>
      </c>
      <c r="C6528" s="178" t="s">
        <v>8301</v>
      </c>
      <c r="D6528" s="178" t="s">
        <v>7511</v>
      </c>
      <c r="E6528" s="179">
        <v>42675</v>
      </c>
      <c r="F6528" s="180">
        <v>0</v>
      </c>
      <c r="G6528" s="180">
        <v>605.42999999999995</v>
      </c>
      <c r="H6528" s="180">
        <v>151.35</v>
      </c>
      <c r="I6528" s="180">
        <f t="shared" si="202"/>
        <v>756.78</v>
      </c>
      <c r="J6528" s="177" t="str">
        <f t="shared" si="203"/>
        <v>Date &gt; 1920</v>
      </c>
    </row>
    <row r="6529" spans="1:10" x14ac:dyDescent="0.3">
      <c r="A6529" s="178" t="s">
        <v>270</v>
      </c>
      <c r="B6529" s="178" t="s">
        <v>67</v>
      </c>
      <c r="C6529" s="178" t="s">
        <v>8301</v>
      </c>
      <c r="D6529" s="178" t="s">
        <v>8370</v>
      </c>
      <c r="E6529" s="179">
        <v>42754</v>
      </c>
      <c r="F6529" s="180">
        <v>32091</v>
      </c>
      <c r="G6529" s="180">
        <v>1782.86</v>
      </c>
      <c r="H6529" s="180">
        <v>1783.39</v>
      </c>
      <c r="I6529" s="180">
        <f t="shared" si="202"/>
        <v>35657.25</v>
      </c>
      <c r="J6529" s="177" t="str">
        <f t="shared" si="203"/>
        <v>Date &gt; 1920</v>
      </c>
    </row>
    <row r="6530" spans="1:10" x14ac:dyDescent="0.3">
      <c r="A6530" s="178" t="s">
        <v>270</v>
      </c>
      <c r="B6530" s="178" t="s">
        <v>67</v>
      </c>
      <c r="C6530" s="178" t="s">
        <v>8301</v>
      </c>
      <c r="D6530" s="178" t="s">
        <v>8370</v>
      </c>
      <c r="E6530" s="179">
        <v>42822</v>
      </c>
      <c r="F6530" s="180">
        <v>-32091</v>
      </c>
      <c r="G6530" s="180">
        <v>-1782.86</v>
      </c>
      <c r="H6530" s="180">
        <v>-1783.39</v>
      </c>
      <c r="I6530" s="180">
        <f t="shared" si="202"/>
        <v>-35657.25</v>
      </c>
      <c r="J6530" s="177" t="str">
        <f t="shared" si="203"/>
        <v>Date &gt; 1920</v>
      </c>
    </row>
    <row r="6531" spans="1:10" x14ac:dyDescent="0.3">
      <c r="A6531" s="178" t="s">
        <v>270</v>
      </c>
      <c r="B6531" s="178" t="s">
        <v>67</v>
      </c>
      <c r="C6531" s="178" t="s">
        <v>8301</v>
      </c>
      <c r="D6531" s="178" t="s">
        <v>8370</v>
      </c>
      <c r="E6531" s="179">
        <v>42835</v>
      </c>
      <c r="F6531" s="180">
        <v>38781</v>
      </c>
      <c r="G6531" s="180">
        <v>2154.54</v>
      </c>
      <c r="H6531" s="180">
        <v>2155.2800000000002</v>
      </c>
      <c r="I6531" s="180">
        <f t="shared" si="202"/>
        <v>43090.82</v>
      </c>
      <c r="J6531" s="177" t="str">
        <f t="shared" si="203"/>
        <v>Date &gt; 1920</v>
      </c>
    </row>
    <row r="6532" spans="1:10" x14ac:dyDescent="0.3">
      <c r="A6532" s="178" t="s">
        <v>270</v>
      </c>
      <c r="B6532" s="178" t="s">
        <v>67</v>
      </c>
      <c r="C6532" s="178" t="s">
        <v>8301</v>
      </c>
      <c r="D6532" s="178" t="s">
        <v>8370</v>
      </c>
      <c r="E6532" s="179">
        <v>42900</v>
      </c>
      <c r="F6532" s="180">
        <v>56269</v>
      </c>
      <c r="G6532" s="180">
        <v>3126.05</v>
      </c>
      <c r="H6532" s="180">
        <v>3448.94</v>
      </c>
      <c r="I6532" s="180">
        <f t="shared" si="202"/>
        <v>62843.990000000005</v>
      </c>
      <c r="J6532" s="177" t="str">
        <f t="shared" si="203"/>
        <v>Date &gt; 1920</v>
      </c>
    </row>
    <row r="6533" spans="1:10" x14ac:dyDescent="0.3">
      <c r="A6533" s="178" t="s">
        <v>270</v>
      </c>
      <c r="B6533" s="178" t="s">
        <v>67</v>
      </c>
      <c r="C6533" s="178" t="s">
        <v>8301</v>
      </c>
      <c r="D6533" s="178" t="s">
        <v>8370</v>
      </c>
      <c r="E6533" s="179">
        <v>43018</v>
      </c>
      <c r="F6533" s="180">
        <v>8458</v>
      </c>
      <c r="G6533" s="180">
        <v>1108.8499999999999</v>
      </c>
      <c r="H6533" s="180">
        <v>786.08</v>
      </c>
      <c r="I6533" s="180">
        <f t="shared" ref="I6533:I6596" si="204">SUM(F6533:H6533)</f>
        <v>10352.93</v>
      </c>
      <c r="J6533" s="177" t="str">
        <f t="shared" ref="J6533:J6596" si="205">IF(OR(YEAR(E6533)&gt; 1920, ISBLANK(E6533)), "Date &gt; 1920", "Sketchy date")</f>
        <v>Date &gt; 1920</v>
      </c>
    </row>
    <row r="6534" spans="1:10" x14ac:dyDescent="0.3">
      <c r="A6534" s="178" t="s">
        <v>270</v>
      </c>
      <c r="B6534" s="178" t="s">
        <v>67</v>
      </c>
      <c r="C6534" s="178" t="s">
        <v>8301</v>
      </c>
      <c r="D6534" s="178" t="s">
        <v>8370</v>
      </c>
      <c r="E6534" s="179">
        <v>43424</v>
      </c>
      <c r="F6534" s="180">
        <v>11501</v>
      </c>
      <c r="G6534" s="180">
        <v>0</v>
      </c>
      <c r="H6534" s="180">
        <v>0</v>
      </c>
      <c r="I6534" s="180">
        <f t="shared" si="204"/>
        <v>11501</v>
      </c>
      <c r="J6534" s="177" t="str">
        <f t="shared" si="205"/>
        <v>Date &gt; 1920</v>
      </c>
    </row>
    <row r="6535" spans="1:10" x14ac:dyDescent="0.3">
      <c r="A6535" s="178" t="s">
        <v>270</v>
      </c>
      <c r="B6535" s="178" t="s">
        <v>67</v>
      </c>
      <c r="C6535" s="178" t="s">
        <v>8301</v>
      </c>
      <c r="D6535" s="178" t="s">
        <v>8371</v>
      </c>
      <c r="E6535" s="179">
        <v>43038</v>
      </c>
      <c r="F6535" s="180">
        <v>61974</v>
      </c>
      <c r="G6535" s="180">
        <v>3443.01</v>
      </c>
      <c r="H6535" s="180">
        <v>3443.21</v>
      </c>
      <c r="I6535" s="180">
        <f t="shared" si="204"/>
        <v>68860.22</v>
      </c>
      <c r="J6535" s="177" t="str">
        <f t="shared" si="205"/>
        <v>Date &gt; 1920</v>
      </c>
    </row>
    <row r="6536" spans="1:10" x14ac:dyDescent="0.3">
      <c r="A6536" s="178" t="s">
        <v>270</v>
      </c>
      <c r="B6536" s="178" t="s">
        <v>67</v>
      </c>
      <c r="C6536" s="178" t="s">
        <v>8301</v>
      </c>
      <c r="D6536" s="178" t="s">
        <v>8371</v>
      </c>
      <c r="E6536" s="179">
        <v>43038</v>
      </c>
      <c r="F6536" s="180">
        <v>236762</v>
      </c>
      <c r="G6536" s="180">
        <v>42942.18</v>
      </c>
      <c r="H6536" s="180">
        <v>25920.3</v>
      </c>
      <c r="I6536" s="180">
        <f t="shared" si="204"/>
        <v>305624.48</v>
      </c>
      <c r="J6536" s="177" t="str">
        <f t="shared" si="205"/>
        <v>Date &gt; 1920</v>
      </c>
    </row>
    <row r="6537" spans="1:10" x14ac:dyDescent="0.3">
      <c r="A6537" s="178" t="s">
        <v>270</v>
      </c>
      <c r="B6537" s="178" t="s">
        <v>67</v>
      </c>
      <c r="C6537" s="178" t="s">
        <v>8301</v>
      </c>
      <c r="D6537" s="178" t="s">
        <v>8371</v>
      </c>
      <c r="E6537" s="179">
        <v>43047</v>
      </c>
      <c r="F6537" s="180">
        <v>35347</v>
      </c>
      <c r="G6537" s="180">
        <v>1963.72</v>
      </c>
      <c r="H6537" s="180">
        <v>1963.63</v>
      </c>
      <c r="I6537" s="180">
        <f t="shared" si="204"/>
        <v>39274.35</v>
      </c>
      <c r="J6537" s="177" t="str">
        <f t="shared" si="205"/>
        <v>Date &gt; 1920</v>
      </c>
    </row>
    <row r="6538" spans="1:10" x14ac:dyDescent="0.3">
      <c r="A6538" s="178" t="s">
        <v>270</v>
      </c>
      <c r="B6538" s="178" t="s">
        <v>67</v>
      </c>
      <c r="C6538" s="178" t="s">
        <v>8301</v>
      </c>
      <c r="D6538" s="178" t="s">
        <v>8371</v>
      </c>
      <c r="E6538" s="179">
        <v>43098</v>
      </c>
      <c r="F6538" s="180">
        <v>222263.03</v>
      </c>
      <c r="G6538" s="180">
        <v>40312.35</v>
      </c>
      <c r="H6538" s="180">
        <v>14332.37</v>
      </c>
      <c r="I6538" s="180">
        <f t="shared" si="204"/>
        <v>276907.75</v>
      </c>
      <c r="J6538" s="177" t="str">
        <f t="shared" si="205"/>
        <v>Date &gt; 1920</v>
      </c>
    </row>
    <row r="6539" spans="1:10" x14ac:dyDescent="0.3">
      <c r="A6539" s="178" t="s">
        <v>270</v>
      </c>
      <c r="B6539" s="178" t="s">
        <v>67</v>
      </c>
      <c r="C6539" s="178" t="s">
        <v>8301</v>
      </c>
      <c r="D6539" s="178" t="s">
        <v>8371</v>
      </c>
      <c r="E6539" s="179">
        <v>43165</v>
      </c>
      <c r="F6539" s="180">
        <v>56150</v>
      </c>
      <c r="G6539" s="180">
        <v>3119.48</v>
      </c>
      <c r="H6539" s="180">
        <v>3120.22</v>
      </c>
      <c r="I6539" s="180">
        <f t="shared" si="204"/>
        <v>62389.700000000004</v>
      </c>
      <c r="J6539" s="177" t="str">
        <f t="shared" si="205"/>
        <v>Date &gt; 1920</v>
      </c>
    </row>
    <row r="6540" spans="1:10" x14ac:dyDescent="0.3">
      <c r="A6540" s="178" t="s">
        <v>270</v>
      </c>
      <c r="B6540" s="178" t="s">
        <v>67</v>
      </c>
      <c r="C6540" s="178" t="s">
        <v>8301</v>
      </c>
      <c r="D6540" s="178" t="s">
        <v>8371</v>
      </c>
      <c r="E6540" s="179">
        <v>43182</v>
      </c>
      <c r="F6540" s="180">
        <v>28402.97</v>
      </c>
      <c r="G6540" s="180">
        <v>1844.67</v>
      </c>
      <c r="H6540" s="180">
        <v>1844.57</v>
      </c>
      <c r="I6540" s="180">
        <f t="shared" si="204"/>
        <v>32092.21</v>
      </c>
      <c r="J6540" s="177" t="str">
        <f t="shared" si="205"/>
        <v>Date &gt; 1920</v>
      </c>
    </row>
    <row r="6541" spans="1:10" x14ac:dyDescent="0.3">
      <c r="A6541" s="178" t="s">
        <v>270</v>
      </c>
      <c r="B6541" s="178" t="s">
        <v>67</v>
      </c>
      <c r="C6541" s="178" t="s">
        <v>8301</v>
      </c>
      <c r="D6541" s="178" t="s">
        <v>8371</v>
      </c>
      <c r="E6541" s="179">
        <v>43216</v>
      </c>
      <c r="F6541" s="180">
        <v>0</v>
      </c>
      <c r="G6541" s="180">
        <v>2201.52</v>
      </c>
      <c r="H6541" s="180">
        <v>2201.0500000000002</v>
      </c>
      <c r="I6541" s="180">
        <f t="shared" si="204"/>
        <v>4402.57</v>
      </c>
      <c r="J6541" s="177" t="str">
        <f t="shared" si="205"/>
        <v>Date &gt; 1920</v>
      </c>
    </row>
    <row r="6542" spans="1:10" x14ac:dyDescent="0.3">
      <c r="A6542" s="178" t="s">
        <v>270</v>
      </c>
      <c r="B6542" s="178" t="s">
        <v>67</v>
      </c>
      <c r="C6542" s="178" t="s">
        <v>8301</v>
      </c>
      <c r="D6542" s="178" t="s">
        <v>8371</v>
      </c>
      <c r="E6542" s="179">
        <v>43229</v>
      </c>
      <c r="F6542" s="180">
        <v>0</v>
      </c>
      <c r="G6542" s="180">
        <v>1491.68</v>
      </c>
      <c r="H6542" s="180">
        <v>1491.9</v>
      </c>
      <c r="I6542" s="180">
        <f t="shared" si="204"/>
        <v>2983.58</v>
      </c>
      <c r="J6542" s="177" t="str">
        <f t="shared" si="205"/>
        <v>Date &gt; 1920</v>
      </c>
    </row>
    <row r="6543" spans="1:10" x14ac:dyDescent="0.3">
      <c r="A6543" s="178" t="s">
        <v>270</v>
      </c>
      <c r="B6543" s="178" t="s">
        <v>67</v>
      </c>
      <c r="C6543" s="178" t="s">
        <v>8301</v>
      </c>
      <c r="D6543" s="178" t="s">
        <v>8371</v>
      </c>
      <c r="E6543" s="179">
        <v>43501</v>
      </c>
      <c r="F6543" s="180">
        <v>20450</v>
      </c>
      <c r="G6543" s="180">
        <v>13630</v>
      </c>
      <c r="H6543" s="180">
        <v>15839.4</v>
      </c>
      <c r="I6543" s="180">
        <f t="shared" si="204"/>
        <v>49919.4</v>
      </c>
      <c r="J6543" s="177" t="str">
        <f t="shared" si="205"/>
        <v>Date &gt; 1920</v>
      </c>
    </row>
    <row r="6544" spans="1:10" x14ac:dyDescent="0.3">
      <c r="A6544" s="178" t="s">
        <v>270</v>
      </c>
      <c r="B6544" s="178" t="s">
        <v>67</v>
      </c>
      <c r="C6544" s="178" t="s">
        <v>8301</v>
      </c>
      <c r="D6544" s="178" t="s">
        <v>8371</v>
      </c>
      <c r="E6544" s="179">
        <v>43719</v>
      </c>
      <c r="F6544" s="180">
        <v>50762</v>
      </c>
      <c r="G6544" s="180">
        <v>0</v>
      </c>
      <c r="H6544" s="180">
        <v>0</v>
      </c>
      <c r="I6544" s="180">
        <f t="shared" si="204"/>
        <v>50762</v>
      </c>
      <c r="J6544" s="177" t="str">
        <f t="shared" si="205"/>
        <v>Date &gt; 1920</v>
      </c>
    </row>
    <row r="6545" spans="1:10" x14ac:dyDescent="0.3">
      <c r="A6545" s="178" t="s">
        <v>270</v>
      </c>
      <c r="B6545" s="178" t="s">
        <v>67</v>
      </c>
      <c r="C6545" s="178" t="s">
        <v>8301</v>
      </c>
      <c r="D6545" s="178" t="s">
        <v>8371</v>
      </c>
      <c r="E6545" s="179">
        <v>43719</v>
      </c>
      <c r="F6545" s="180">
        <v>16557</v>
      </c>
      <c r="G6545" s="180">
        <v>0</v>
      </c>
      <c r="H6545" s="180">
        <v>0</v>
      </c>
      <c r="I6545" s="180">
        <f t="shared" si="204"/>
        <v>16557</v>
      </c>
      <c r="J6545" s="177" t="str">
        <f t="shared" si="205"/>
        <v>Date &gt; 1920</v>
      </c>
    </row>
    <row r="6546" spans="1:10" x14ac:dyDescent="0.3">
      <c r="A6546" s="178" t="s">
        <v>270</v>
      </c>
      <c r="B6546" s="178" t="s">
        <v>67</v>
      </c>
      <c r="C6546" s="178" t="s">
        <v>8301</v>
      </c>
      <c r="D6546" s="178" t="s">
        <v>8372</v>
      </c>
      <c r="E6546" s="179">
        <v>43719</v>
      </c>
      <c r="F6546" s="180">
        <v>982585</v>
      </c>
      <c r="G6546" s="180">
        <v>120301.97</v>
      </c>
      <c r="H6546" s="180">
        <v>82752.7</v>
      </c>
      <c r="I6546" s="180">
        <f t="shared" si="204"/>
        <v>1185639.67</v>
      </c>
      <c r="J6546" s="177" t="str">
        <f t="shared" si="205"/>
        <v>Date &gt; 1920</v>
      </c>
    </row>
    <row r="6547" spans="1:10" x14ac:dyDescent="0.3">
      <c r="A6547" s="178" t="s">
        <v>270</v>
      </c>
      <c r="B6547" s="178" t="s">
        <v>67</v>
      </c>
      <c r="C6547" s="178" t="s">
        <v>8301</v>
      </c>
      <c r="D6547" s="178" t="s">
        <v>8372</v>
      </c>
      <c r="E6547" s="179">
        <v>43753</v>
      </c>
      <c r="F6547" s="180">
        <v>28652</v>
      </c>
      <c r="G6547" s="180">
        <v>3615.98</v>
      </c>
      <c r="H6547" s="180">
        <v>2459.71</v>
      </c>
      <c r="I6547" s="180">
        <f t="shared" si="204"/>
        <v>34727.69</v>
      </c>
      <c r="J6547" s="177" t="str">
        <f t="shared" si="205"/>
        <v>Date &gt; 1920</v>
      </c>
    </row>
    <row r="6548" spans="1:10" x14ac:dyDescent="0.3">
      <c r="A6548" s="178" t="s">
        <v>270</v>
      </c>
      <c r="B6548" s="178" t="s">
        <v>67</v>
      </c>
      <c r="C6548" s="178" t="s">
        <v>8301</v>
      </c>
      <c r="D6548" s="178" t="s">
        <v>8372</v>
      </c>
      <c r="E6548" s="179">
        <v>43753</v>
      </c>
      <c r="F6548" s="180">
        <v>35824</v>
      </c>
      <c r="G6548" s="180">
        <v>3953.34</v>
      </c>
      <c r="H6548" s="180">
        <v>2831.85</v>
      </c>
      <c r="I6548" s="180">
        <f t="shared" si="204"/>
        <v>42609.189999999995</v>
      </c>
      <c r="J6548" s="177" t="str">
        <f t="shared" si="205"/>
        <v>Date &gt; 1920</v>
      </c>
    </row>
    <row r="6549" spans="1:10" x14ac:dyDescent="0.3">
      <c r="A6549" s="178" t="s">
        <v>270</v>
      </c>
      <c r="B6549" s="178" t="s">
        <v>67</v>
      </c>
      <c r="C6549" s="178" t="s">
        <v>8301</v>
      </c>
      <c r="D6549" s="178" t="s">
        <v>8372</v>
      </c>
      <c r="E6549" s="179">
        <v>43774</v>
      </c>
      <c r="F6549" s="180">
        <v>6665</v>
      </c>
      <c r="G6549" s="180">
        <v>1418.06</v>
      </c>
      <c r="H6549" s="180">
        <v>818.46</v>
      </c>
      <c r="I6549" s="180">
        <f t="shared" si="204"/>
        <v>8901.52</v>
      </c>
      <c r="J6549" s="177" t="str">
        <f t="shared" si="205"/>
        <v>Date &gt; 1920</v>
      </c>
    </row>
    <row r="6550" spans="1:10" x14ac:dyDescent="0.3">
      <c r="A6550" s="178" t="s">
        <v>270</v>
      </c>
      <c r="B6550" s="178" t="s">
        <v>67</v>
      </c>
      <c r="C6550" s="178" t="s">
        <v>8301</v>
      </c>
      <c r="D6550" s="178" t="s">
        <v>8372</v>
      </c>
      <c r="E6550" s="179">
        <v>43795</v>
      </c>
      <c r="F6550" s="180">
        <v>355350</v>
      </c>
      <c r="G6550" s="180">
        <v>32316</v>
      </c>
      <c r="H6550" s="180">
        <v>27594.77</v>
      </c>
      <c r="I6550" s="180">
        <f t="shared" si="204"/>
        <v>415260.77</v>
      </c>
      <c r="J6550" s="177" t="str">
        <f t="shared" si="205"/>
        <v>Date &gt; 1920</v>
      </c>
    </row>
    <row r="6551" spans="1:10" x14ac:dyDescent="0.3">
      <c r="A6551" s="178" t="s">
        <v>270</v>
      </c>
      <c r="B6551" s="178" t="s">
        <v>67</v>
      </c>
      <c r="C6551" s="178" t="s">
        <v>8301</v>
      </c>
      <c r="D6551" s="178" t="s">
        <v>8372</v>
      </c>
      <c r="E6551" s="179">
        <v>43796</v>
      </c>
      <c r="F6551" s="180">
        <v>0</v>
      </c>
      <c r="G6551" s="180">
        <v>1631.33</v>
      </c>
      <c r="H6551" s="180">
        <v>1073.25</v>
      </c>
      <c r="I6551" s="180">
        <f t="shared" si="204"/>
        <v>2704.58</v>
      </c>
      <c r="J6551" s="177" t="str">
        <f t="shared" si="205"/>
        <v>Date &gt; 1920</v>
      </c>
    </row>
    <row r="6552" spans="1:10" x14ac:dyDescent="0.3">
      <c r="A6552" s="178" t="s">
        <v>270</v>
      </c>
      <c r="B6552" s="178" t="s">
        <v>67</v>
      </c>
      <c r="C6552" s="178" t="s">
        <v>8301</v>
      </c>
      <c r="D6552" s="178" t="s">
        <v>8373</v>
      </c>
      <c r="E6552" s="179">
        <v>43231</v>
      </c>
      <c r="F6552" s="180">
        <v>0</v>
      </c>
      <c r="G6552" s="180">
        <v>9754.5</v>
      </c>
      <c r="H6552" s="180">
        <v>4180.5</v>
      </c>
      <c r="I6552" s="180">
        <f t="shared" si="204"/>
        <v>13935</v>
      </c>
      <c r="J6552" s="177" t="str">
        <f t="shared" si="205"/>
        <v>Date &gt; 1920</v>
      </c>
    </row>
    <row r="6553" spans="1:10" x14ac:dyDescent="0.3">
      <c r="A6553" s="178" t="s">
        <v>270</v>
      </c>
      <c r="B6553" s="178" t="s">
        <v>67</v>
      </c>
      <c r="C6553" s="178" t="s">
        <v>8301</v>
      </c>
      <c r="D6553" s="178" t="s">
        <v>8373</v>
      </c>
      <c r="E6553" s="179">
        <v>43291</v>
      </c>
      <c r="F6553" s="180">
        <v>0</v>
      </c>
      <c r="G6553" s="180">
        <v>24501.63</v>
      </c>
      <c r="H6553" s="180">
        <v>10500.69</v>
      </c>
      <c r="I6553" s="180">
        <f t="shared" si="204"/>
        <v>35002.32</v>
      </c>
      <c r="J6553" s="177" t="str">
        <f t="shared" si="205"/>
        <v>Date &gt; 1920</v>
      </c>
    </row>
    <row r="6554" spans="1:10" x14ac:dyDescent="0.3">
      <c r="A6554" s="178" t="s">
        <v>270</v>
      </c>
      <c r="B6554" s="178" t="s">
        <v>67</v>
      </c>
      <c r="C6554" s="178" t="s">
        <v>8301</v>
      </c>
      <c r="D6554" s="178" t="s">
        <v>8373</v>
      </c>
      <c r="E6554" s="179">
        <v>43294</v>
      </c>
      <c r="F6554" s="180">
        <v>0</v>
      </c>
      <c r="G6554" s="180">
        <v>6466.57</v>
      </c>
      <c r="H6554" s="180">
        <v>2771.39</v>
      </c>
      <c r="I6554" s="180">
        <f t="shared" si="204"/>
        <v>9237.9599999999991</v>
      </c>
      <c r="J6554" s="177" t="str">
        <f t="shared" si="205"/>
        <v>Date &gt; 1920</v>
      </c>
    </row>
    <row r="6555" spans="1:10" x14ac:dyDescent="0.3">
      <c r="A6555" s="178" t="s">
        <v>270</v>
      </c>
      <c r="B6555" s="178" t="s">
        <v>67</v>
      </c>
      <c r="C6555" s="178" t="s">
        <v>8301</v>
      </c>
      <c r="D6555" s="178" t="s">
        <v>8373</v>
      </c>
      <c r="E6555" s="179">
        <v>43313</v>
      </c>
      <c r="F6555" s="180">
        <v>0</v>
      </c>
      <c r="G6555" s="180">
        <v>26904.5</v>
      </c>
      <c r="H6555" s="180">
        <v>11530.5</v>
      </c>
      <c r="I6555" s="180">
        <f t="shared" si="204"/>
        <v>38435</v>
      </c>
      <c r="J6555" s="177" t="str">
        <f t="shared" si="205"/>
        <v>Date &gt; 1920</v>
      </c>
    </row>
    <row r="6556" spans="1:10" x14ac:dyDescent="0.3">
      <c r="A6556" s="178" t="s">
        <v>270</v>
      </c>
      <c r="B6556" s="178" t="s">
        <v>67</v>
      </c>
      <c r="C6556" s="178" t="s">
        <v>8301</v>
      </c>
      <c r="D6556" s="178" t="s">
        <v>8373</v>
      </c>
      <c r="E6556" s="179">
        <v>43328</v>
      </c>
      <c r="F6556" s="180">
        <v>0</v>
      </c>
      <c r="G6556" s="180">
        <v>3266.88</v>
      </c>
      <c r="H6556" s="180">
        <v>1400.1</v>
      </c>
      <c r="I6556" s="180">
        <f t="shared" si="204"/>
        <v>4666.9799999999996</v>
      </c>
      <c r="J6556" s="177" t="str">
        <f t="shared" si="205"/>
        <v>Date &gt; 1920</v>
      </c>
    </row>
    <row r="6557" spans="1:10" x14ac:dyDescent="0.3">
      <c r="A6557" s="178" t="s">
        <v>270</v>
      </c>
      <c r="B6557" s="178" t="s">
        <v>67</v>
      </c>
      <c r="C6557" s="178" t="s">
        <v>8301</v>
      </c>
      <c r="D6557" s="178" t="s">
        <v>8373</v>
      </c>
      <c r="E6557" s="179">
        <v>43385</v>
      </c>
      <c r="F6557" s="180">
        <v>0</v>
      </c>
      <c r="G6557" s="180">
        <v>1543.5</v>
      </c>
      <c r="H6557" s="180">
        <v>661.5</v>
      </c>
      <c r="I6557" s="180">
        <f t="shared" si="204"/>
        <v>2205</v>
      </c>
      <c r="J6557" s="177" t="str">
        <f t="shared" si="205"/>
        <v>Date &gt; 1920</v>
      </c>
    </row>
    <row r="6558" spans="1:10" x14ac:dyDescent="0.3">
      <c r="A6558" s="178" t="s">
        <v>270</v>
      </c>
      <c r="B6558" s="178" t="s">
        <v>67</v>
      </c>
      <c r="C6558" s="178" t="s">
        <v>8301</v>
      </c>
      <c r="D6558" s="178" t="s">
        <v>8374</v>
      </c>
      <c r="E6558" s="179">
        <v>43664</v>
      </c>
      <c r="F6558" s="180">
        <v>0</v>
      </c>
      <c r="G6558" s="180">
        <v>3996.37</v>
      </c>
      <c r="H6558" s="180">
        <v>1712.73</v>
      </c>
      <c r="I6558" s="180">
        <f t="shared" si="204"/>
        <v>5709.1</v>
      </c>
      <c r="J6558" s="177" t="str">
        <f t="shared" si="205"/>
        <v>Date &gt; 1920</v>
      </c>
    </row>
    <row r="6559" spans="1:10" x14ac:dyDescent="0.3">
      <c r="A6559" s="178" t="s">
        <v>270</v>
      </c>
      <c r="B6559" s="178" t="s">
        <v>67</v>
      </c>
      <c r="C6559" s="178" t="s">
        <v>8301</v>
      </c>
      <c r="D6559" s="178" t="s">
        <v>8374</v>
      </c>
      <c r="E6559" s="179">
        <v>43741</v>
      </c>
      <c r="F6559" s="180">
        <v>0</v>
      </c>
      <c r="G6559" s="180">
        <v>208280.08</v>
      </c>
      <c r="H6559" s="180">
        <v>89262.89</v>
      </c>
      <c r="I6559" s="180">
        <f t="shared" si="204"/>
        <v>297542.96999999997</v>
      </c>
      <c r="J6559" s="177" t="str">
        <f t="shared" si="205"/>
        <v>Date &gt; 1920</v>
      </c>
    </row>
    <row r="6560" spans="1:10" x14ac:dyDescent="0.3">
      <c r="A6560" s="178" t="s">
        <v>270</v>
      </c>
      <c r="B6560" s="178" t="s">
        <v>67</v>
      </c>
      <c r="C6560" s="178" t="s">
        <v>8301</v>
      </c>
      <c r="D6560" s="178" t="s">
        <v>8374</v>
      </c>
      <c r="E6560" s="179">
        <v>43757</v>
      </c>
      <c r="F6560" s="180">
        <v>0</v>
      </c>
      <c r="G6560" s="180">
        <v>3813.41</v>
      </c>
      <c r="H6560" s="180">
        <v>1634.31</v>
      </c>
      <c r="I6560" s="180">
        <f t="shared" si="204"/>
        <v>5447.7199999999993</v>
      </c>
      <c r="J6560" s="177" t="str">
        <f t="shared" si="205"/>
        <v>Date &gt; 1920</v>
      </c>
    </row>
    <row r="6561" spans="1:10" x14ac:dyDescent="0.3">
      <c r="A6561" s="178" t="s">
        <v>270</v>
      </c>
      <c r="B6561" s="178" t="s">
        <v>67</v>
      </c>
      <c r="C6561" s="178" t="s">
        <v>8301</v>
      </c>
      <c r="D6561" s="178" t="s">
        <v>8374</v>
      </c>
      <c r="E6561" s="179">
        <v>43763</v>
      </c>
      <c r="F6561" s="180">
        <v>0</v>
      </c>
      <c r="G6561" s="180">
        <v>3286.55</v>
      </c>
      <c r="H6561" s="180">
        <v>1408.53</v>
      </c>
      <c r="I6561" s="180">
        <f t="shared" si="204"/>
        <v>4695.08</v>
      </c>
      <c r="J6561" s="177" t="str">
        <f t="shared" si="205"/>
        <v>Date &gt; 1920</v>
      </c>
    </row>
    <row r="6562" spans="1:10" x14ac:dyDescent="0.3">
      <c r="A6562" s="178" t="s">
        <v>270</v>
      </c>
      <c r="B6562" s="178" t="s">
        <v>67</v>
      </c>
      <c r="C6562" s="178" t="s">
        <v>8301</v>
      </c>
      <c r="D6562" s="178" t="s">
        <v>8374</v>
      </c>
      <c r="E6562" s="179">
        <v>43795</v>
      </c>
      <c r="F6562" s="180">
        <v>0</v>
      </c>
      <c r="G6562" s="180">
        <v>5704.47</v>
      </c>
      <c r="H6562" s="180">
        <v>2444.77</v>
      </c>
      <c r="I6562" s="180">
        <f t="shared" si="204"/>
        <v>8149.24</v>
      </c>
      <c r="J6562" s="177" t="str">
        <f t="shared" si="205"/>
        <v>Date &gt; 1920</v>
      </c>
    </row>
    <row r="6563" spans="1:10" x14ac:dyDescent="0.3">
      <c r="A6563" s="178" t="s">
        <v>270</v>
      </c>
      <c r="B6563" s="178" t="s">
        <v>67</v>
      </c>
      <c r="C6563" s="178" t="s">
        <v>8301</v>
      </c>
      <c r="D6563" s="178" t="s">
        <v>8374</v>
      </c>
      <c r="E6563" s="179">
        <v>43823</v>
      </c>
      <c r="F6563" s="180">
        <v>0</v>
      </c>
      <c r="G6563" s="180">
        <v>14049.74</v>
      </c>
      <c r="H6563" s="180">
        <v>6021.32</v>
      </c>
      <c r="I6563" s="180">
        <f t="shared" si="204"/>
        <v>20071.059999999998</v>
      </c>
      <c r="J6563" s="177" t="str">
        <f t="shared" si="205"/>
        <v>Date &gt; 1920</v>
      </c>
    </row>
    <row r="6564" spans="1:10" x14ac:dyDescent="0.3">
      <c r="A6564" s="178" t="s">
        <v>270</v>
      </c>
      <c r="B6564" s="178" t="s">
        <v>67</v>
      </c>
      <c r="C6564" s="178" t="s">
        <v>8301</v>
      </c>
      <c r="D6564" s="178" t="s">
        <v>8375</v>
      </c>
      <c r="E6564" s="179">
        <v>43868</v>
      </c>
      <c r="F6564" s="180">
        <v>2250</v>
      </c>
      <c r="G6564" s="180">
        <v>125</v>
      </c>
      <c r="H6564" s="180">
        <v>125</v>
      </c>
      <c r="I6564" s="180">
        <f t="shared" si="204"/>
        <v>2500</v>
      </c>
      <c r="J6564" s="177" t="str">
        <f t="shared" si="205"/>
        <v>Date &gt; 1920</v>
      </c>
    </row>
    <row r="6565" spans="1:10" x14ac:dyDescent="0.3">
      <c r="A6565" s="178" t="s">
        <v>270</v>
      </c>
      <c r="B6565" s="178" t="s">
        <v>67</v>
      </c>
      <c r="C6565" s="178" t="s">
        <v>8301</v>
      </c>
      <c r="D6565" s="178" t="s">
        <v>8375</v>
      </c>
      <c r="E6565" s="179">
        <v>44034</v>
      </c>
      <c r="F6565" s="180">
        <v>186562</v>
      </c>
      <c r="G6565" s="180">
        <v>14778.74</v>
      </c>
      <c r="H6565" s="180">
        <v>15455.01</v>
      </c>
      <c r="I6565" s="180">
        <f t="shared" si="204"/>
        <v>216795.75</v>
      </c>
      <c r="J6565" s="177" t="str">
        <f t="shared" si="205"/>
        <v>Date &gt; 1920</v>
      </c>
    </row>
    <row r="6566" spans="1:10" x14ac:dyDescent="0.3">
      <c r="A6566" s="178" t="s">
        <v>270</v>
      </c>
      <c r="B6566" s="178" t="s">
        <v>67</v>
      </c>
      <c r="C6566" s="178" t="s">
        <v>8301</v>
      </c>
      <c r="D6566" s="178" t="s">
        <v>8375</v>
      </c>
      <c r="E6566" s="179">
        <v>44092</v>
      </c>
      <c r="F6566" s="180">
        <v>332820</v>
      </c>
      <c r="G6566" s="180">
        <v>49543.13</v>
      </c>
      <c r="H6566" s="180">
        <v>60451.56</v>
      </c>
      <c r="I6566" s="180">
        <f t="shared" si="204"/>
        <v>442814.69</v>
      </c>
      <c r="J6566" s="177" t="str">
        <f t="shared" si="205"/>
        <v>Date &gt; 1920</v>
      </c>
    </row>
    <row r="6567" spans="1:10" x14ac:dyDescent="0.3">
      <c r="A6567" s="178" t="s">
        <v>270</v>
      </c>
      <c r="B6567" s="178" t="s">
        <v>67</v>
      </c>
      <c r="C6567" s="178" t="s">
        <v>8301</v>
      </c>
      <c r="D6567" s="178" t="s">
        <v>8375</v>
      </c>
      <c r="E6567" s="179">
        <v>44092</v>
      </c>
      <c r="F6567" s="180">
        <v>194972</v>
      </c>
      <c r="G6567" s="180">
        <v>27767.919999999998</v>
      </c>
      <c r="H6567" s="180">
        <v>37574.82</v>
      </c>
      <c r="I6567" s="180">
        <f t="shared" si="204"/>
        <v>260314.74</v>
      </c>
      <c r="J6567" s="177" t="str">
        <f t="shared" si="205"/>
        <v>Date &gt; 1920</v>
      </c>
    </row>
    <row r="6568" spans="1:10" x14ac:dyDescent="0.3">
      <c r="A6568" s="178" t="s">
        <v>270</v>
      </c>
      <c r="B6568" s="178" t="s">
        <v>67</v>
      </c>
      <c r="C6568" s="178" t="s">
        <v>8301</v>
      </c>
      <c r="D6568" s="178" t="s">
        <v>8375</v>
      </c>
      <c r="E6568" s="179">
        <v>44092</v>
      </c>
      <c r="F6568" s="180">
        <v>285871</v>
      </c>
      <c r="G6568" s="180">
        <v>62871.47</v>
      </c>
      <c r="H6568" s="180">
        <v>61218.080000000002</v>
      </c>
      <c r="I6568" s="180">
        <f t="shared" si="204"/>
        <v>409960.55</v>
      </c>
      <c r="J6568" s="177" t="str">
        <f t="shared" si="205"/>
        <v>Date &gt; 1920</v>
      </c>
    </row>
    <row r="6569" spans="1:10" x14ac:dyDescent="0.3">
      <c r="A6569" s="178" t="s">
        <v>270</v>
      </c>
      <c r="B6569" s="178" t="s">
        <v>67</v>
      </c>
      <c r="C6569" s="178" t="s">
        <v>8301</v>
      </c>
      <c r="D6569" s="178" t="s">
        <v>8376</v>
      </c>
      <c r="E6569" s="209">
        <v>0</v>
      </c>
      <c r="F6569" s="180">
        <v>16294</v>
      </c>
      <c r="G6569" s="180">
        <v>0</v>
      </c>
      <c r="H6569" s="180">
        <v>0</v>
      </c>
      <c r="I6569" s="180">
        <f t="shared" si="204"/>
        <v>16294</v>
      </c>
      <c r="J6569" s="177" t="str">
        <f t="shared" si="205"/>
        <v>Sketchy date</v>
      </c>
    </row>
    <row r="6570" spans="1:10" x14ac:dyDescent="0.3">
      <c r="A6570" s="178" t="s">
        <v>270</v>
      </c>
      <c r="B6570" s="178" t="s">
        <v>67</v>
      </c>
      <c r="C6570" s="178" t="s">
        <v>8301</v>
      </c>
      <c r="D6570" s="178" t="s">
        <v>8376</v>
      </c>
      <c r="E6570" s="179">
        <v>44160</v>
      </c>
      <c r="F6570" s="180">
        <v>13706</v>
      </c>
      <c r="G6570" s="180">
        <v>0</v>
      </c>
      <c r="H6570" s="180">
        <v>0</v>
      </c>
      <c r="I6570" s="180">
        <f t="shared" si="204"/>
        <v>13706</v>
      </c>
      <c r="J6570" s="177" t="str">
        <f t="shared" si="205"/>
        <v>Date &gt; 1920</v>
      </c>
    </row>
    <row r="6571" spans="1:10" x14ac:dyDescent="0.3">
      <c r="A6571" s="178" t="s">
        <v>270</v>
      </c>
      <c r="B6571" s="178" t="s">
        <v>67</v>
      </c>
      <c r="C6571" s="178" t="s">
        <v>8301</v>
      </c>
      <c r="D6571" s="178" t="s">
        <v>8377</v>
      </c>
      <c r="E6571" s="179">
        <v>21139</v>
      </c>
      <c r="F6571" s="180">
        <v>1515.96</v>
      </c>
      <c r="G6571" s="180">
        <v>0</v>
      </c>
      <c r="H6571" s="180">
        <v>0</v>
      </c>
      <c r="I6571" s="180">
        <f t="shared" si="204"/>
        <v>1515.96</v>
      </c>
      <c r="J6571" s="177" t="str">
        <f t="shared" si="205"/>
        <v>Date &gt; 1920</v>
      </c>
    </row>
    <row r="6572" spans="1:10" x14ac:dyDescent="0.3">
      <c r="A6572" s="178" t="s">
        <v>270</v>
      </c>
      <c r="B6572" s="178" t="s">
        <v>67</v>
      </c>
      <c r="C6572" s="178" t="s">
        <v>8301</v>
      </c>
      <c r="D6572" s="178" t="s">
        <v>6345</v>
      </c>
      <c r="E6572" s="179">
        <v>23459</v>
      </c>
      <c r="F6572" s="180">
        <v>5922.44</v>
      </c>
      <c r="G6572" s="180">
        <v>0</v>
      </c>
      <c r="H6572" s="180">
        <v>0</v>
      </c>
      <c r="I6572" s="180">
        <f t="shared" si="204"/>
        <v>5922.44</v>
      </c>
      <c r="J6572" s="177" t="str">
        <f t="shared" si="205"/>
        <v>Date &gt; 1920</v>
      </c>
    </row>
    <row r="6573" spans="1:10" x14ac:dyDescent="0.3">
      <c r="A6573" s="178" t="s">
        <v>270</v>
      </c>
      <c r="B6573" s="178" t="s">
        <v>75</v>
      </c>
      <c r="C6573" s="178" t="s">
        <v>3940</v>
      </c>
      <c r="D6573" s="178" t="s">
        <v>8378</v>
      </c>
      <c r="E6573" s="179">
        <v>20330</v>
      </c>
      <c r="F6573" s="180">
        <v>0</v>
      </c>
      <c r="G6573" s="180">
        <v>5989.6</v>
      </c>
      <c r="H6573" s="180">
        <v>0</v>
      </c>
      <c r="I6573" s="180">
        <f t="shared" si="204"/>
        <v>5989.6</v>
      </c>
      <c r="J6573" s="177" t="str">
        <f t="shared" si="205"/>
        <v>Date &gt; 1920</v>
      </c>
    </row>
    <row r="6574" spans="1:10" x14ac:dyDescent="0.3">
      <c r="A6574" s="178" t="s">
        <v>270</v>
      </c>
      <c r="B6574" s="178" t="s">
        <v>75</v>
      </c>
      <c r="C6574" s="178" t="s">
        <v>3940</v>
      </c>
      <c r="D6574" s="178" t="s">
        <v>8379</v>
      </c>
      <c r="E6574" s="179">
        <v>20304</v>
      </c>
      <c r="F6574" s="180">
        <v>0</v>
      </c>
      <c r="G6574" s="180">
        <v>342.8</v>
      </c>
      <c r="H6574" s="180">
        <v>0</v>
      </c>
      <c r="I6574" s="180">
        <f t="shared" si="204"/>
        <v>342.8</v>
      </c>
      <c r="J6574" s="177" t="str">
        <f t="shared" si="205"/>
        <v>Date &gt; 1920</v>
      </c>
    </row>
    <row r="6575" spans="1:10" x14ac:dyDescent="0.3">
      <c r="A6575" s="178" t="s">
        <v>270</v>
      </c>
      <c r="B6575" s="178" t="s">
        <v>75</v>
      </c>
      <c r="C6575" s="178" t="s">
        <v>3940</v>
      </c>
      <c r="D6575" s="178" t="s">
        <v>7024</v>
      </c>
      <c r="E6575" s="179">
        <v>28786</v>
      </c>
      <c r="F6575" s="180">
        <v>0</v>
      </c>
      <c r="G6575" s="180">
        <v>171578.22</v>
      </c>
      <c r="H6575" s="180">
        <v>42894.559999999998</v>
      </c>
      <c r="I6575" s="180">
        <f t="shared" si="204"/>
        <v>214472.78</v>
      </c>
      <c r="J6575" s="177" t="str">
        <f t="shared" si="205"/>
        <v>Date &gt; 1920</v>
      </c>
    </row>
    <row r="6576" spans="1:10" x14ac:dyDescent="0.3">
      <c r="A6576" s="178" t="s">
        <v>270</v>
      </c>
      <c r="B6576" s="178" t="s">
        <v>75</v>
      </c>
      <c r="C6576" s="178" t="s">
        <v>3940</v>
      </c>
      <c r="D6576" s="178" t="s">
        <v>6345</v>
      </c>
      <c r="E6576" s="179">
        <v>28838</v>
      </c>
      <c r="F6576" s="180">
        <v>0</v>
      </c>
      <c r="G6576" s="180">
        <v>55256.59</v>
      </c>
      <c r="H6576" s="180">
        <v>13814.15</v>
      </c>
      <c r="I6576" s="180">
        <f t="shared" si="204"/>
        <v>69070.739999999991</v>
      </c>
      <c r="J6576" s="177" t="str">
        <f t="shared" si="205"/>
        <v>Date &gt; 1920</v>
      </c>
    </row>
    <row r="6577" spans="1:10" x14ac:dyDescent="0.3">
      <c r="A6577" s="178" t="s">
        <v>270</v>
      </c>
      <c r="B6577" s="178" t="s">
        <v>75</v>
      </c>
      <c r="C6577" s="178" t="s">
        <v>3940</v>
      </c>
      <c r="D6577" s="178" t="s">
        <v>8380</v>
      </c>
      <c r="E6577" s="179">
        <v>30319</v>
      </c>
      <c r="F6577" s="180">
        <v>0</v>
      </c>
      <c r="G6577" s="180">
        <v>6600</v>
      </c>
      <c r="H6577" s="180">
        <v>4625</v>
      </c>
      <c r="I6577" s="180">
        <f t="shared" si="204"/>
        <v>11225</v>
      </c>
      <c r="J6577" s="177" t="str">
        <f t="shared" si="205"/>
        <v>Date &gt; 1920</v>
      </c>
    </row>
    <row r="6578" spans="1:10" x14ac:dyDescent="0.3">
      <c r="A6578" s="178" t="s">
        <v>270</v>
      </c>
      <c r="B6578" s="178" t="s">
        <v>75</v>
      </c>
      <c r="C6578" s="178" t="s">
        <v>3940</v>
      </c>
      <c r="D6578" s="178" t="s">
        <v>8381</v>
      </c>
      <c r="E6578" s="179">
        <v>30524</v>
      </c>
      <c r="F6578" s="180">
        <v>0</v>
      </c>
      <c r="G6578" s="180">
        <v>966.67</v>
      </c>
      <c r="H6578" s="180">
        <v>483.33</v>
      </c>
      <c r="I6578" s="180">
        <f t="shared" si="204"/>
        <v>1450</v>
      </c>
      <c r="J6578" s="177" t="str">
        <f t="shared" si="205"/>
        <v>Date &gt; 1920</v>
      </c>
    </row>
    <row r="6579" spans="1:10" x14ac:dyDescent="0.3">
      <c r="A6579" s="178" t="s">
        <v>270</v>
      </c>
      <c r="B6579" s="178" t="s">
        <v>75</v>
      </c>
      <c r="C6579" s="178" t="s">
        <v>3940</v>
      </c>
      <c r="D6579" s="178" t="s">
        <v>8382</v>
      </c>
      <c r="E6579" s="179">
        <v>31295</v>
      </c>
      <c r="F6579" s="180">
        <v>0</v>
      </c>
      <c r="G6579" s="180">
        <v>8159.11</v>
      </c>
      <c r="H6579" s="180">
        <v>4579.55</v>
      </c>
      <c r="I6579" s="180">
        <f t="shared" si="204"/>
        <v>12738.66</v>
      </c>
      <c r="J6579" s="177" t="str">
        <f t="shared" si="205"/>
        <v>Date &gt; 1920</v>
      </c>
    </row>
    <row r="6580" spans="1:10" x14ac:dyDescent="0.3">
      <c r="A6580" s="178" t="s">
        <v>270</v>
      </c>
      <c r="B6580" s="178" t="s">
        <v>75</v>
      </c>
      <c r="C6580" s="178" t="s">
        <v>3940</v>
      </c>
      <c r="D6580" s="178" t="s">
        <v>8383</v>
      </c>
      <c r="E6580" s="179">
        <v>32770</v>
      </c>
      <c r="F6580" s="180">
        <v>0</v>
      </c>
      <c r="G6580" s="180">
        <v>6663.33</v>
      </c>
      <c r="H6580" s="180">
        <v>3331.67</v>
      </c>
      <c r="I6580" s="180">
        <f t="shared" si="204"/>
        <v>9995</v>
      </c>
      <c r="J6580" s="177" t="str">
        <f t="shared" si="205"/>
        <v>Date &gt; 1920</v>
      </c>
    </row>
    <row r="6581" spans="1:10" x14ac:dyDescent="0.3">
      <c r="A6581" s="178" t="s">
        <v>270</v>
      </c>
      <c r="B6581" s="178" t="s">
        <v>75</v>
      </c>
      <c r="C6581" s="178" t="s">
        <v>3940</v>
      </c>
      <c r="D6581" s="178" t="s">
        <v>8384</v>
      </c>
      <c r="E6581" s="179">
        <v>34985</v>
      </c>
      <c r="F6581" s="180">
        <v>0</v>
      </c>
      <c r="G6581" s="180">
        <v>12600</v>
      </c>
      <c r="H6581" s="180">
        <v>6300</v>
      </c>
      <c r="I6581" s="180">
        <f t="shared" si="204"/>
        <v>18900</v>
      </c>
      <c r="J6581" s="177" t="str">
        <f t="shared" si="205"/>
        <v>Date &gt; 1920</v>
      </c>
    </row>
    <row r="6582" spans="1:10" x14ac:dyDescent="0.3">
      <c r="A6582" s="178" t="s">
        <v>270</v>
      </c>
      <c r="B6582" s="178" t="s">
        <v>75</v>
      </c>
      <c r="C6582" s="178" t="s">
        <v>3940</v>
      </c>
      <c r="D6582" s="178" t="s">
        <v>8384</v>
      </c>
      <c r="E6582" s="179">
        <v>35019</v>
      </c>
      <c r="F6582" s="180">
        <v>0</v>
      </c>
      <c r="G6582" s="180">
        <v>2841.99</v>
      </c>
      <c r="H6582" s="180">
        <v>1421</v>
      </c>
      <c r="I6582" s="180">
        <f t="shared" si="204"/>
        <v>4262.99</v>
      </c>
      <c r="J6582" s="177" t="str">
        <f t="shared" si="205"/>
        <v>Date &gt; 1920</v>
      </c>
    </row>
    <row r="6583" spans="1:10" x14ac:dyDescent="0.3">
      <c r="A6583" s="178" t="s">
        <v>270</v>
      </c>
      <c r="B6583" s="178" t="s">
        <v>75</v>
      </c>
      <c r="C6583" s="178" t="s">
        <v>3940</v>
      </c>
      <c r="D6583" s="178" t="s">
        <v>8385</v>
      </c>
      <c r="E6583" s="179">
        <v>36189</v>
      </c>
      <c r="F6583" s="180">
        <v>0</v>
      </c>
      <c r="G6583" s="180">
        <v>22662.37</v>
      </c>
      <c r="H6583" s="180">
        <v>19768.009999999998</v>
      </c>
      <c r="I6583" s="180">
        <f t="shared" si="204"/>
        <v>42430.38</v>
      </c>
      <c r="J6583" s="177" t="str">
        <f t="shared" si="205"/>
        <v>Date &gt; 1920</v>
      </c>
    </row>
    <row r="6584" spans="1:10" x14ac:dyDescent="0.3">
      <c r="A6584" s="178" t="s">
        <v>270</v>
      </c>
      <c r="B6584" s="178" t="s">
        <v>75</v>
      </c>
      <c r="C6584" s="178" t="s">
        <v>3940</v>
      </c>
      <c r="D6584" s="178" t="s">
        <v>8386</v>
      </c>
      <c r="E6584" s="179">
        <v>39785</v>
      </c>
      <c r="F6584" s="180">
        <v>0</v>
      </c>
      <c r="G6584" s="180">
        <v>8583</v>
      </c>
      <c r="H6584" s="180">
        <v>8583.5</v>
      </c>
      <c r="I6584" s="180">
        <f t="shared" si="204"/>
        <v>17166.5</v>
      </c>
      <c r="J6584" s="177" t="str">
        <f t="shared" si="205"/>
        <v>Date &gt; 1920</v>
      </c>
    </row>
    <row r="6585" spans="1:10" x14ac:dyDescent="0.3">
      <c r="A6585" s="178" t="s">
        <v>270</v>
      </c>
      <c r="B6585" s="178" t="s">
        <v>75</v>
      </c>
      <c r="C6585" s="178" t="s">
        <v>3940</v>
      </c>
      <c r="D6585" s="178" t="s">
        <v>8386</v>
      </c>
      <c r="E6585" s="179">
        <v>39785</v>
      </c>
      <c r="F6585" s="180">
        <v>0</v>
      </c>
      <c r="G6585" s="180">
        <v>0.5</v>
      </c>
      <c r="H6585" s="180">
        <v>0</v>
      </c>
      <c r="I6585" s="180">
        <f t="shared" si="204"/>
        <v>0.5</v>
      </c>
      <c r="J6585" s="177" t="str">
        <f t="shared" si="205"/>
        <v>Date &gt; 1920</v>
      </c>
    </row>
    <row r="6586" spans="1:10" x14ac:dyDescent="0.3">
      <c r="A6586" s="178" t="s">
        <v>270</v>
      </c>
      <c r="B6586" s="178" t="s">
        <v>75</v>
      </c>
      <c r="C6586" s="178" t="s">
        <v>3940</v>
      </c>
      <c r="D6586" s="178" t="s">
        <v>8387</v>
      </c>
      <c r="E6586" s="179">
        <v>40347</v>
      </c>
      <c r="F6586" s="180">
        <v>0</v>
      </c>
      <c r="G6586" s="180">
        <v>14785.16</v>
      </c>
      <c r="H6586" s="180">
        <v>3696.29</v>
      </c>
      <c r="I6586" s="180">
        <f t="shared" si="204"/>
        <v>18481.45</v>
      </c>
      <c r="J6586" s="177" t="str">
        <f t="shared" si="205"/>
        <v>Date &gt; 1920</v>
      </c>
    </row>
    <row r="6587" spans="1:10" x14ac:dyDescent="0.3">
      <c r="A6587" s="178" t="s">
        <v>270</v>
      </c>
      <c r="B6587" s="178" t="s">
        <v>75</v>
      </c>
      <c r="C6587" s="178" t="s">
        <v>3940</v>
      </c>
      <c r="D6587" s="178" t="s">
        <v>8387</v>
      </c>
      <c r="E6587" s="179">
        <v>40715</v>
      </c>
      <c r="F6587" s="180">
        <v>0</v>
      </c>
      <c r="G6587" s="180">
        <v>1518.98</v>
      </c>
      <c r="H6587" s="180">
        <v>379.75</v>
      </c>
      <c r="I6587" s="180">
        <f t="shared" si="204"/>
        <v>1898.73</v>
      </c>
      <c r="J6587" s="177" t="str">
        <f t="shared" si="205"/>
        <v>Date &gt; 1920</v>
      </c>
    </row>
    <row r="6588" spans="1:10" x14ac:dyDescent="0.3">
      <c r="A6588" s="178" t="s">
        <v>270</v>
      </c>
      <c r="B6588" s="178" t="s">
        <v>75</v>
      </c>
      <c r="C6588" s="178" t="s">
        <v>3940</v>
      </c>
      <c r="D6588" s="178" t="s">
        <v>8388</v>
      </c>
      <c r="E6588" s="179">
        <v>40526</v>
      </c>
      <c r="F6588" s="180">
        <v>0</v>
      </c>
      <c r="G6588" s="180">
        <v>14989.43</v>
      </c>
      <c r="H6588" s="180">
        <v>3747.36</v>
      </c>
      <c r="I6588" s="180">
        <f t="shared" si="204"/>
        <v>18736.79</v>
      </c>
      <c r="J6588" s="177" t="str">
        <f t="shared" si="205"/>
        <v>Date &gt; 1920</v>
      </c>
    </row>
    <row r="6589" spans="1:10" x14ac:dyDescent="0.3">
      <c r="A6589" s="178" t="s">
        <v>270</v>
      </c>
      <c r="B6589" s="178" t="s">
        <v>75</v>
      </c>
      <c r="C6589" s="178" t="s">
        <v>3940</v>
      </c>
      <c r="D6589" s="178" t="s">
        <v>8389</v>
      </c>
      <c r="E6589" s="179">
        <v>42278</v>
      </c>
      <c r="F6589" s="180">
        <v>0</v>
      </c>
      <c r="G6589" s="180">
        <v>111856.1</v>
      </c>
      <c r="H6589" s="180">
        <v>7310.56</v>
      </c>
      <c r="I6589" s="180">
        <f t="shared" si="204"/>
        <v>119166.66</v>
      </c>
      <c r="J6589" s="177" t="str">
        <f t="shared" si="205"/>
        <v>Date &gt; 1920</v>
      </c>
    </row>
    <row r="6590" spans="1:10" x14ac:dyDescent="0.3">
      <c r="A6590" s="178" t="s">
        <v>270</v>
      </c>
      <c r="B6590" s="178" t="s">
        <v>75</v>
      </c>
      <c r="C6590" s="178" t="s">
        <v>3940</v>
      </c>
      <c r="D6590" s="178" t="s">
        <v>8389</v>
      </c>
      <c r="E6590" s="179">
        <v>42333</v>
      </c>
      <c r="F6590" s="180">
        <v>0</v>
      </c>
      <c r="G6590" s="180">
        <v>1115.8</v>
      </c>
      <c r="H6590" s="180">
        <v>5241.87</v>
      </c>
      <c r="I6590" s="180">
        <f t="shared" si="204"/>
        <v>6357.67</v>
      </c>
      <c r="J6590" s="177" t="str">
        <f t="shared" si="205"/>
        <v>Date &gt; 1920</v>
      </c>
    </row>
    <row r="6591" spans="1:10" x14ac:dyDescent="0.3">
      <c r="A6591" s="178" t="s">
        <v>270</v>
      </c>
      <c r="B6591" s="178" t="s">
        <v>75</v>
      </c>
      <c r="C6591" s="178" t="s">
        <v>3940</v>
      </c>
      <c r="D6591" s="178" t="s">
        <v>8390</v>
      </c>
      <c r="E6591" s="209">
        <v>0</v>
      </c>
      <c r="F6591" s="180">
        <v>0</v>
      </c>
      <c r="G6591" s="180">
        <v>19575</v>
      </c>
      <c r="H6591" s="180">
        <v>2175</v>
      </c>
      <c r="I6591" s="180">
        <f t="shared" si="204"/>
        <v>21750</v>
      </c>
      <c r="J6591" s="177" t="str">
        <f t="shared" si="205"/>
        <v>Sketchy date</v>
      </c>
    </row>
    <row r="6592" spans="1:10" x14ac:dyDescent="0.3">
      <c r="A6592" s="178" t="s">
        <v>270</v>
      </c>
      <c r="B6592" s="178" t="s">
        <v>75</v>
      </c>
      <c r="C6592" s="178" t="s">
        <v>3940</v>
      </c>
      <c r="D6592" s="178" t="s">
        <v>8391</v>
      </c>
      <c r="E6592" s="179">
        <v>43903</v>
      </c>
      <c r="F6592" s="180">
        <v>0</v>
      </c>
      <c r="G6592" s="180">
        <v>17580.7</v>
      </c>
      <c r="H6592" s="180">
        <v>925.3</v>
      </c>
      <c r="I6592" s="180">
        <f t="shared" si="204"/>
        <v>18506</v>
      </c>
      <c r="J6592" s="177" t="str">
        <f t="shared" si="205"/>
        <v>Date &gt; 1920</v>
      </c>
    </row>
    <row r="6593" spans="1:10" x14ac:dyDescent="0.3">
      <c r="A6593" s="178" t="s">
        <v>270</v>
      </c>
      <c r="B6593" s="178" t="s">
        <v>75</v>
      </c>
      <c r="C6593" s="178" t="s">
        <v>3940</v>
      </c>
      <c r="D6593" s="178" t="s">
        <v>8391</v>
      </c>
      <c r="E6593" s="179">
        <v>44040</v>
      </c>
      <c r="F6593" s="180">
        <v>0</v>
      </c>
      <c r="G6593" s="180">
        <v>3491.25</v>
      </c>
      <c r="H6593" s="180">
        <v>183.75</v>
      </c>
      <c r="I6593" s="180">
        <f t="shared" si="204"/>
        <v>3675</v>
      </c>
      <c r="J6593" s="177" t="str">
        <f t="shared" si="205"/>
        <v>Date &gt; 1920</v>
      </c>
    </row>
    <row r="6594" spans="1:10" x14ac:dyDescent="0.3">
      <c r="A6594" s="178" t="s">
        <v>270</v>
      </c>
      <c r="B6594" s="178" t="s">
        <v>75</v>
      </c>
      <c r="C6594" s="178" t="s">
        <v>3940</v>
      </c>
      <c r="D6594" s="178" t="s">
        <v>8392</v>
      </c>
      <c r="E6594" s="179">
        <v>43685</v>
      </c>
      <c r="F6594" s="180">
        <v>0</v>
      </c>
      <c r="G6594" s="180">
        <v>55404</v>
      </c>
      <c r="H6594" s="180">
        <v>2916</v>
      </c>
      <c r="I6594" s="180">
        <f t="shared" si="204"/>
        <v>58320</v>
      </c>
      <c r="J6594" s="177" t="str">
        <f t="shared" si="205"/>
        <v>Date &gt; 1920</v>
      </c>
    </row>
    <row r="6595" spans="1:10" x14ac:dyDescent="0.3">
      <c r="A6595" s="178" t="s">
        <v>270</v>
      </c>
      <c r="B6595" s="178" t="s">
        <v>75</v>
      </c>
      <c r="C6595" s="178" t="s">
        <v>3940</v>
      </c>
      <c r="D6595" s="178" t="s">
        <v>8392</v>
      </c>
      <c r="E6595" s="179">
        <v>43760</v>
      </c>
      <c r="F6595" s="180">
        <v>0</v>
      </c>
      <c r="G6595" s="180">
        <v>216782.88</v>
      </c>
      <c r="H6595" s="180">
        <v>11409.62</v>
      </c>
      <c r="I6595" s="180">
        <f t="shared" si="204"/>
        <v>228192.5</v>
      </c>
      <c r="J6595" s="177" t="str">
        <f t="shared" si="205"/>
        <v>Date &gt; 1920</v>
      </c>
    </row>
    <row r="6596" spans="1:10" x14ac:dyDescent="0.3">
      <c r="A6596" s="178" t="s">
        <v>270</v>
      </c>
      <c r="B6596" s="178" t="s">
        <v>75</v>
      </c>
      <c r="C6596" s="178" t="s">
        <v>3940</v>
      </c>
      <c r="D6596" s="178" t="s">
        <v>8392</v>
      </c>
      <c r="E6596" s="179">
        <v>43795</v>
      </c>
      <c r="F6596" s="180">
        <v>0</v>
      </c>
      <c r="G6596" s="180">
        <v>98737.56</v>
      </c>
      <c r="H6596" s="180">
        <v>5196.71</v>
      </c>
      <c r="I6596" s="180">
        <f t="shared" si="204"/>
        <v>103934.27</v>
      </c>
      <c r="J6596" s="177" t="str">
        <f t="shared" si="205"/>
        <v>Date &gt; 1920</v>
      </c>
    </row>
    <row r="6597" spans="1:10" x14ac:dyDescent="0.3">
      <c r="A6597" s="178" t="s">
        <v>270</v>
      </c>
      <c r="B6597" s="178" t="s">
        <v>75</v>
      </c>
      <c r="C6597" s="178" t="s">
        <v>3940</v>
      </c>
      <c r="D6597" s="178" t="s">
        <v>8392</v>
      </c>
      <c r="E6597" s="179">
        <v>43858</v>
      </c>
      <c r="F6597" s="180">
        <v>0</v>
      </c>
      <c r="G6597" s="180">
        <v>30118.7</v>
      </c>
      <c r="H6597" s="180">
        <v>1585.19</v>
      </c>
      <c r="I6597" s="180">
        <f t="shared" ref="I6597:I6660" si="206">SUM(F6597:H6597)</f>
        <v>31703.89</v>
      </c>
      <c r="J6597" s="177" t="str">
        <f t="shared" ref="J6597:J6660" si="207">IF(OR(YEAR(E6597)&gt; 1920, ISBLANK(E6597)), "Date &gt; 1920", "Sketchy date")</f>
        <v>Date &gt; 1920</v>
      </c>
    </row>
    <row r="6598" spans="1:10" x14ac:dyDescent="0.3">
      <c r="A6598" s="178" t="s">
        <v>270</v>
      </c>
      <c r="B6598" s="178" t="s">
        <v>75</v>
      </c>
      <c r="C6598" s="178" t="s">
        <v>3940</v>
      </c>
      <c r="D6598" s="178" t="s">
        <v>8392</v>
      </c>
      <c r="E6598" s="179">
        <v>44025</v>
      </c>
      <c r="F6598" s="180">
        <v>0</v>
      </c>
      <c r="G6598" s="180">
        <v>1946.55</v>
      </c>
      <c r="H6598" s="180">
        <v>102.45</v>
      </c>
      <c r="I6598" s="180">
        <f t="shared" si="206"/>
        <v>2049</v>
      </c>
      <c r="J6598" s="177" t="str">
        <f t="shared" si="207"/>
        <v>Date &gt; 1920</v>
      </c>
    </row>
    <row r="6599" spans="1:10" x14ac:dyDescent="0.3">
      <c r="A6599" s="178" t="s">
        <v>270</v>
      </c>
      <c r="B6599" s="178" t="s">
        <v>75</v>
      </c>
      <c r="C6599" s="178" t="s">
        <v>3940</v>
      </c>
      <c r="D6599" s="178" t="s">
        <v>8392</v>
      </c>
      <c r="E6599" s="179">
        <v>44049</v>
      </c>
      <c r="F6599" s="180">
        <v>0</v>
      </c>
      <c r="G6599" s="180">
        <v>11865.5</v>
      </c>
      <c r="H6599" s="180">
        <v>624.5</v>
      </c>
      <c r="I6599" s="180">
        <f t="shared" si="206"/>
        <v>12490</v>
      </c>
      <c r="J6599" s="177" t="str">
        <f t="shared" si="207"/>
        <v>Date &gt; 1920</v>
      </c>
    </row>
    <row r="6600" spans="1:10" x14ac:dyDescent="0.3">
      <c r="A6600" s="178" t="s">
        <v>270</v>
      </c>
      <c r="B6600" s="178" t="s">
        <v>75</v>
      </c>
      <c r="C6600" s="178" t="s">
        <v>3940</v>
      </c>
      <c r="D6600" s="178" t="s">
        <v>8393</v>
      </c>
      <c r="E6600" s="179">
        <v>43795</v>
      </c>
      <c r="F6600" s="180">
        <v>0</v>
      </c>
      <c r="G6600" s="180">
        <v>15127.8</v>
      </c>
      <c r="H6600" s="180">
        <v>796.2</v>
      </c>
      <c r="I6600" s="180">
        <f t="shared" si="206"/>
        <v>15924</v>
      </c>
      <c r="J6600" s="177" t="str">
        <f t="shared" si="207"/>
        <v>Date &gt; 1920</v>
      </c>
    </row>
    <row r="6601" spans="1:10" x14ac:dyDescent="0.3">
      <c r="A6601" s="178" t="s">
        <v>270</v>
      </c>
      <c r="B6601" s="178" t="s">
        <v>75</v>
      </c>
      <c r="C6601" s="178" t="s">
        <v>3940</v>
      </c>
      <c r="D6601" s="178" t="s">
        <v>8393</v>
      </c>
      <c r="E6601" s="179">
        <v>43858</v>
      </c>
      <c r="F6601" s="180">
        <v>0</v>
      </c>
      <c r="G6601" s="180">
        <v>27736.2</v>
      </c>
      <c r="H6601" s="180">
        <v>1459.8</v>
      </c>
      <c r="I6601" s="180">
        <f t="shared" si="206"/>
        <v>29196</v>
      </c>
      <c r="J6601" s="177" t="str">
        <f t="shared" si="207"/>
        <v>Date &gt; 1920</v>
      </c>
    </row>
    <row r="6602" spans="1:10" x14ac:dyDescent="0.3">
      <c r="A6602" s="178" t="s">
        <v>270</v>
      </c>
      <c r="B6602" s="178" t="s">
        <v>75</v>
      </c>
      <c r="C6602" s="178" t="s">
        <v>3940</v>
      </c>
      <c r="D6602" s="178" t="s">
        <v>8393</v>
      </c>
      <c r="E6602" s="179">
        <v>44025</v>
      </c>
      <c r="F6602" s="180">
        <v>0</v>
      </c>
      <c r="G6602" s="180">
        <v>27018</v>
      </c>
      <c r="H6602" s="180">
        <v>1422</v>
      </c>
      <c r="I6602" s="180">
        <f t="shared" si="206"/>
        <v>28440</v>
      </c>
      <c r="J6602" s="177" t="str">
        <f t="shared" si="207"/>
        <v>Date &gt; 1920</v>
      </c>
    </row>
    <row r="6603" spans="1:10" x14ac:dyDescent="0.3">
      <c r="A6603" s="178" t="s">
        <v>270</v>
      </c>
      <c r="B6603" s="178" t="s">
        <v>75</v>
      </c>
      <c r="C6603" s="178" t="s">
        <v>3940</v>
      </c>
      <c r="D6603" s="178" t="s">
        <v>8393</v>
      </c>
      <c r="E6603" s="179">
        <v>44025</v>
      </c>
      <c r="F6603" s="180">
        <v>0</v>
      </c>
      <c r="G6603" s="180">
        <v>33953</v>
      </c>
      <c r="H6603" s="180">
        <v>1787</v>
      </c>
      <c r="I6603" s="180">
        <f t="shared" si="206"/>
        <v>35740</v>
      </c>
      <c r="J6603" s="177" t="str">
        <f t="shared" si="207"/>
        <v>Date &gt; 1920</v>
      </c>
    </row>
    <row r="6604" spans="1:10" x14ac:dyDescent="0.3">
      <c r="A6604" s="178" t="s">
        <v>270</v>
      </c>
      <c r="B6604" s="178" t="s">
        <v>75</v>
      </c>
      <c r="C6604" s="178" t="s">
        <v>3940</v>
      </c>
      <c r="D6604" s="178" t="s">
        <v>8393</v>
      </c>
      <c r="E6604" s="179">
        <v>44049</v>
      </c>
      <c r="F6604" s="180">
        <v>0</v>
      </c>
      <c r="G6604" s="180">
        <v>45847</v>
      </c>
      <c r="H6604" s="180">
        <v>2413</v>
      </c>
      <c r="I6604" s="180">
        <f t="shared" si="206"/>
        <v>48260</v>
      </c>
      <c r="J6604" s="177" t="str">
        <f t="shared" si="207"/>
        <v>Date &gt; 1920</v>
      </c>
    </row>
    <row r="6605" spans="1:10" x14ac:dyDescent="0.3">
      <c r="A6605" s="178" t="s">
        <v>270</v>
      </c>
      <c r="B6605" s="178" t="s">
        <v>75</v>
      </c>
      <c r="C6605" s="178" t="s">
        <v>3940</v>
      </c>
      <c r="D6605" s="178" t="s">
        <v>8393</v>
      </c>
      <c r="E6605" s="179">
        <v>44159</v>
      </c>
      <c r="F6605" s="180">
        <v>0</v>
      </c>
      <c r="G6605" s="180">
        <v>17090.5</v>
      </c>
      <c r="H6605" s="180">
        <v>899.5</v>
      </c>
      <c r="I6605" s="180">
        <f t="shared" si="206"/>
        <v>17990</v>
      </c>
      <c r="J6605" s="177" t="str">
        <f t="shared" si="207"/>
        <v>Date &gt; 1920</v>
      </c>
    </row>
    <row r="6606" spans="1:10" x14ac:dyDescent="0.3">
      <c r="A6606" s="178" t="s">
        <v>270</v>
      </c>
      <c r="B6606" s="178" t="s">
        <v>75</v>
      </c>
      <c r="C6606" s="178" t="s">
        <v>3940</v>
      </c>
      <c r="D6606" s="178" t="s">
        <v>8394</v>
      </c>
      <c r="E6606" s="179">
        <v>44127</v>
      </c>
      <c r="F6606" s="180">
        <v>0</v>
      </c>
      <c r="G6606" s="180">
        <v>366754.77</v>
      </c>
      <c r="H6606" s="180">
        <v>19302.88</v>
      </c>
      <c r="I6606" s="180">
        <f t="shared" si="206"/>
        <v>386057.65</v>
      </c>
      <c r="J6606" s="177" t="str">
        <f t="shared" si="207"/>
        <v>Date &gt; 1920</v>
      </c>
    </row>
    <row r="6607" spans="1:10" x14ac:dyDescent="0.3">
      <c r="A6607" s="178" t="s">
        <v>270</v>
      </c>
      <c r="B6607" s="178" t="s">
        <v>75</v>
      </c>
      <c r="C6607" s="178" t="s">
        <v>3940</v>
      </c>
      <c r="D6607" s="178" t="s">
        <v>8394</v>
      </c>
      <c r="E6607" s="179">
        <v>44160</v>
      </c>
      <c r="F6607" s="180">
        <v>0</v>
      </c>
      <c r="G6607" s="180">
        <v>165881.92000000001</v>
      </c>
      <c r="H6607" s="180">
        <v>11680.38</v>
      </c>
      <c r="I6607" s="180">
        <f t="shared" si="206"/>
        <v>177562.30000000002</v>
      </c>
      <c r="J6607" s="177" t="str">
        <f t="shared" si="207"/>
        <v>Date &gt; 1920</v>
      </c>
    </row>
    <row r="6608" spans="1:10" x14ac:dyDescent="0.3">
      <c r="A6608" s="178" t="s">
        <v>270</v>
      </c>
      <c r="B6608" s="178" t="s">
        <v>75</v>
      </c>
      <c r="C6608" s="178" t="s">
        <v>3940</v>
      </c>
      <c r="D6608" s="178" t="s">
        <v>8394</v>
      </c>
      <c r="E6608" s="179">
        <v>44271</v>
      </c>
      <c r="F6608" s="180">
        <v>0</v>
      </c>
      <c r="G6608" s="180">
        <v>17185.5</v>
      </c>
      <c r="H6608" s="180">
        <v>904.5</v>
      </c>
      <c r="I6608" s="180">
        <f t="shared" si="206"/>
        <v>18090</v>
      </c>
      <c r="J6608" s="177" t="str">
        <f t="shared" si="207"/>
        <v>Date &gt; 1920</v>
      </c>
    </row>
    <row r="6609" spans="1:10" x14ac:dyDescent="0.3">
      <c r="A6609" s="178" t="s">
        <v>270</v>
      </c>
      <c r="B6609" s="178" t="s">
        <v>79</v>
      </c>
      <c r="C6609" s="178" t="s">
        <v>1342</v>
      </c>
      <c r="D6609" s="178" t="s">
        <v>8395</v>
      </c>
      <c r="E6609" s="179">
        <v>17712</v>
      </c>
      <c r="F6609" s="180">
        <v>0</v>
      </c>
      <c r="G6609" s="180">
        <v>8195.16</v>
      </c>
      <c r="H6609" s="180">
        <v>8195.16</v>
      </c>
      <c r="I6609" s="180">
        <f t="shared" si="206"/>
        <v>16390.32</v>
      </c>
      <c r="J6609" s="177" t="str">
        <f t="shared" si="207"/>
        <v>Date &gt; 1920</v>
      </c>
    </row>
    <row r="6610" spans="1:10" x14ac:dyDescent="0.3">
      <c r="A6610" s="178" t="s">
        <v>270</v>
      </c>
      <c r="B6610" s="178" t="s">
        <v>79</v>
      </c>
      <c r="C6610" s="178" t="s">
        <v>1342</v>
      </c>
      <c r="D6610" s="178" t="s">
        <v>8396</v>
      </c>
      <c r="E6610" s="179">
        <v>25437</v>
      </c>
      <c r="F6610" s="180">
        <v>0</v>
      </c>
      <c r="G6610" s="180">
        <v>8212.2999999999993</v>
      </c>
      <c r="H6610" s="180">
        <v>8212.31</v>
      </c>
      <c r="I6610" s="180">
        <f t="shared" si="206"/>
        <v>16424.61</v>
      </c>
      <c r="J6610" s="177" t="str">
        <f t="shared" si="207"/>
        <v>Date &gt; 1920</v>
      </c>
    </row>
    <row r="6611" spans="1:10" x14ac:dyDescent="0.3">
      <c r="A6611" s="178" t="s">
        <v>270</v>
      </c>
      <c r="B6611" s="178" t="s">
        <v>79</v>
      </c>
      <c r="C6611" s="178" t="s">
        <v>1342</v>
      </c>
      <c r="D6611" s="178" t="s">
        <v>8397</v>
      </c>
      <c r="E6611" s="179">
        <v>30071</v>
      </c>
      <c r="F6611" s="180">
        <v>263483.09999999998</v>
      </c>
      <c r="G6611" s="180">
        <v>57835.56</v>
      </c>
      <c r="H6611" s="180">
        <v>40270.03</v>
      </c>
      <c r="I6611" s="180">
        <f t="shared" si="206"/>
        <v>361588.68999999994</v>
      </c>
      <c r="J6611" s="177" t="str">
        <f t="shared" si="207"/>
        <v>Date &gt; 1920</v>
      </c>
    </row>
    <row r="6612" spans="1:10" x14ac:dyDescent="0.3">
      <c r="A6612" s="178" t="s">
        <v>270</v>
      </c>
      <c r="B6612" s="178" t="s">
        <v>79</v>
      </c>
      <c r="C6612" s="178" t="s">
        <v>1342</v>
      </c>
      <c r="D6612" s="178" t="s">
        <v>8398</v>
      </c>
      <c r="E6612" s="179">
        <v>29208</v>
      </c>
      <c r="F6612" s="180">
        <v>0</v>
      </c>
      <c r="G6612" s="180">
        <v>14232.39</v>
      </c>
      <c r="H6612" s="180">
        <v>7116.2</v>
      </c>
      <c r="I6612" s="180">
        <f t="shared" si="206"/>
        <v>21348.59</v>
      </c>
      <c r="J6612" s="177" t="str">
        <f t="shared" si="207"/>
        <v>Date &gt; 1920</v>
      </c>
    </row>
    <row r="6613" spans="1:10" x14ac:dyDescent="0.3">
      <c r="A6613" s="178" t="s">
        <v>270</v>
      </c>
      <c r="B6613" s="178" t="s">
        <v>79</v>
      </c>
      <c r="C6613" s="178" t="s">
        <v>1342</v>
      </c>
      <c r="D6613" s="178" t="s">
        <v>6347</v>
      </c>
      <c r="E6613" s="179">
        <v>32500</v>
      </c>
      <c r="F6613" s="180">
        <v>0</v>
      </c>
      <c r="G6613" s="180">
        <v>11947.94</v>
      </c>
      <c r="H6613" s="180">
        <v>5973.98</v>
      </c>
      <c r="I6613" s="180">
        <f t="shared" si="206"/>
        <v>17921.919999999998</v>
      </c>
      <c r="J6613" s="177" t="str">
        <f t="shared" si="207"/>
        <v>Date &gt; 1920</v>
      </c>
    </row>
    <row r="6614" spans="1:10" x14ac:dyDescent="0.3">
      <c r="A6614" s="178" t="s">
        <v>270</v>
      </c>
      <c r="B6614" s="178" t="s">
        <v>79</v>
      </c>
      <c r="C6614" s="178" t="s">
        <v>1342</v>
      </c>
      <c r="D6614" s="178" t="s">
        <v>8399</v>
      </c>
      <c r="E6614" s="179">
        <v>33721</v>
      </c>
      <c r="F6614" s="180">
        <v>0</v>
      </c>
      <c r="G6614" s="180">
        <v>0</v>
      </c>
      <c r="H6614" s="180">
        <v>0</v>
      </c>
      <c r="I6614" s="180">
        <f t="shared" si="206"/>
        <v>0</v>
      </c>
      <c r="J6614" s="177" t="str">
        <f t="shared" si="207"/>
        <v>Date &gt; 1920</v>
      </c>
    </row>
    <row r="6615" spans="1:10" x14ac:dyDescent="0.3">
      <c r="A6615" s="178" t="s">
        <v>270</v>
      </c>
      <c r="B6615" s="178" t="s">
        <v>79</v>
      </c>
      <c r="C6615" s="178" t="s">
        <v>1342</v>
      </c>
      <c r="D6615" s="178" t="s">
        <v>7725</v>
      </c>
      <c r="E6615" s="179">
        <v>33954</v>
      </c>
      <c r="F6615" s="180">
        <v>0</v>
      </c>
      <c r="G6615" s="180">
        <v>7802.19</v>
      </c>
      <c r="H6615" s="180">
        <v>3901.1</v>
      </c>
      <c r="I6615" s="180">
        <f t="shared" si="206"/>
        <v>11703.289999999999</v>
      </c>
      <c r="J6615" s="177" t="str">
        <f t="shared" si="207"/>
        <v>Date &gt; 1920</v>
      </c>
    </row>
    <row r="6616" spans="1:10" x14ac:dyDescent="0.3">
      <c r="A6616" s="178" t="s">
        <v>270</v>
      </c>
      <c r="B6616" s="178" t="s">
        <v>79</v>
      </c>
      <c r="C6616" s="178" t="s">
        <v>1342</v>
      </c>
      <c r="D6616" s="178" t="s">
        <v>8400</v>
      </c>
      <c r="E6616" s="179">
        <v>35080</v>
      </c>
      <c r="F6616" s="180">
        <v>0</v>
      </c>
      <c r="G6616" s="180">
        <v>17442.54</v>
      </c>
      <c r="H6616" s="180">
        <v>8721.26</v>
      </c>
      <c r="I6616" s="180">
        <f t="shared" si="206"/>
        <v>26163.800000000003</v>
      </c>
      <c r="J6616" s="177" t="str">
        <f t="shared" si="207"/>
        <v>Date &gt; 1920</v>
      </c>
    </row>
    <row r="6617" spans="1:10" x14ac:dyDescent="0.3">
      <c r="A6617" s="178" t="s">
        <v>270</v>
      </c>
      <c r="B6617" s="178" t="s">
        <v>79</v>
      </c>
      <c r="C6617" s="178" t="s">
        <v>1342</v>
      </c>
      <c r="D6617" s="178" t="s">
        <v>8400</v>
      </c>
      <c r="E6617" s="179">
        <v>35390</v>
      </c>
      <c r="F6617" s="180">
        <v>0</v>
      </c>
      <c r="G6617" s="180">
        <v>2557.46</v>
      </c>
      <c r="H6617" s="180">
        <v>5278.74</v>
      </c>
      <c r="I6617" s="180">
        <f t="shared" si="206"/>
        <v>7836.2</v>
      </c>
      <c r="J6617" s="177" t="str">
        <f t="shared" si="207"/>
        <v>Date &gt; 1920</v>
      </c>
    </row>
    <row r="6618" spans="1:10" x14ac:dyDescent="0.3">
      <c r="A6618" s="178" t="s">
        <v>270</v>
      </c>
      <c r="B6618" s="178" t="s">
        <v>79</v>
      </c>
      <c r="C6618" s="178" t="s">
        <v>1342</v>
      </c>
      <c r="D6618" s="178" t="s">
        <v>8400</v>
      </c>
      <c r="E6618" s="179">
        <v>35390</v>
      </c>
      <c r="F6618" s="180">
        <v>0</v>
      </c>
      <c r="G6618" s="180">
        <v>8000</v>
      </c>
      <c r="H6618" s="180">
        <v>0</v>
      </c>
      <c r="I6618" s="180">
        <f t="shared" si="206"/>
        <v>8000</v>
      </c>
      <c r="J6618" s="177" t="str">
        <f t="shared" si="207"/>
        <v>Date &gt; 1920</v>
      </c>
    </row>
    <row r="6619" spans="1:10" x14ac:dyDescent="0.3">
      <c r="A6619" s="178" t="s">
        <v>270</v>
      </c>
      <c r="B6619" s="178" t="s">
        <v>79</v>
      </c>
      <c r="C6619" s="178" t="s">
        <v>1342</v>
      </c>
      <c r="D6619" s="178" t="s">
        <v>6373</v>
      </c>
      <c r="E6619" s="179">
        <v>35390</v>
      </c>
      <c r="F6619" s="180">
        <v>0</v>
      </c>
      <c r="G6619" s="180">
        <v>2594.62</v>
      </c>
      <c r="H6619" s="180">
        <v>1297.31</v>
      </c>
      <c r="I6619" s="180">
        <f t="shared" si="206"/>
        <v>3891.93</v>
      </c>
      <c r="J6619" s="177" t="str">
        <f t="shared" si="207"/>
        <v>Date &gt; 1920</v>
      </c>
    </row>
    <row r="6620" spans="1:10" x14ac:dyDescent="0.3">
      <c r="A6620" s="178" t="s">
        <v>270</v>
      </c>
      <c r="B6620" s="178" t="s">
        <v>79</v>
      </c>
      <c r="C6620" s="178" t="s">
        <v>1342</v>
      </c>
      <c r="D6620" s="178" t="s">
        <v>8401</v>
      </c>
      <c r="E6620" s="179">
        <v>35989</v>
      </c>
      <c r="F6620" s="180">
        <v>0</v>
      </c>
      <c r="G6620" s="180">
        <v>16198.9</v>
      </c>
      <c r="H6620" s="180">
        <v>10799.26</v>
      </c>
      <c r="I6620" s="180">
        <f t="shared" si="206"/>
        <v>26998.16</v>
      </c>
      <c r="J6620" s="177" t="str">
        <f t="shared" si="207"/>
        <v>Date &gt; 1920</v>
      </c>
    </row>
    <row r="6621" spans="1:10" x14ac:dyDescent="0.3">
      <c r="A6621" s="178" t="s">
        <v>270</v>
      </c>
      <c r="B6621" s="178" t="s">
        <v>79</v>
      </c>
      <c r="C6621" s="178" t="s">
        <v>1342</v>
      </c>
      <c r="D6621" s="178" t="s">
        <v>8402</v>
      </c>
      <c r="E6621" s="179">
        <v>36515</v>
      </c>
      <c r="F6621" s="180">
        <v>0</v>
      </c>
      <c r="G6621" s="180">
        <v>10380</v>
      </c>
      <c r="H6621" s="180">
        <v>6920</v>
      </c>
      <c r="I6621" s="180">
        <f t="shared" si="206"/>
        <v>17300</v>
      </c>
      <c r="J6621" s="177" t="str">
        <f t="shared" si="207"/>
        <v>Date &gt; 1920</v>
      </c>
    </row>
    <row r="6622" spans="1:10" x14ac:dyDescent="0.3">
      <c r="A6622" s="178" t="s">
        <v>270</v>
      </c>
      <c r="B6622" s="178" t="s">
        <v>79</v>
      </c>
      <c r="C6622" s="178" t="s">
        <v>1342</v>
      </c>
      <c r="D6622" s="178" t="s">
        <v>7184</v>
      </c>
      <c r="E6622" s="179">
        <v>37056</v>
      </c>
      <c r="F6622" s="180">
        <v>0</v>
      </c>
      <c r="G6622" s="180">
        <v>15941.57</v>
      </c>
      <c r="H6622" s="180">
        <v>15941.54</v>
      </c>
      <c r="I6622" s="180">
        <f t="shared" si="206"/>
        <v>31883.11</v>
      </c>
      <c r="J6622" s="177" t="str">
        <f t="shared" si="207"/>
        <v>Date &gt; 1920</v>
      </c>
    </row>
    <row r="6623" spans="1:10" x14ac:dyDescent="0.3">
      <c r="A6623" s="178" t="s">
        <v>270</v>
      </c>
      <c r="B6623" s="178" t="s">
        <v>79</v>
      </c>
      <c r="C6623" s="178" t="s">
        <v>1342</v>
      </c>
      <c r="D6623" s="178" t="s">
        <v>8403</v>
      </c>
      <c r="E6623" s="179">
        <v>37587</v>
      </c>
      <c r="F6623" s="180">
        <v>0</v>
      </c>
      <c r="G6623" s="180">
        <v>4274.3999999999996</v>
      </c>
      <c r="H6623" s="180">
        <v>2849.6</v>
      </c>
      <c r="I6623" s="180">
        <f t="shared" si="206"/>
        <v>7124</v>
      </c>
      <c r="J6623" s="177" t="str">
        <f t="shared" si="207"/>
        <v>Date &gt; 1920</v>
      </c>
    </row>
    <row r="6624" spans="1:10" x14ac:dyDescent="0.3">
      <c r="A6624" s="178" t="s">
        <v>270</v>
      </c>
      <c r="B6624" s="178" t="s">
        <v>79</v>
      </c>
      <c r="C6624" s="178" t="s">
        <v>1342</v>
      </c>
      <c r="D6624" s="178" t="s">
        <v>8404</v>
      </c>
      <c r="E6624" s="179">
        <v>37175</v>
      </c>
      <c r="F6624" s="180">
        <v>110257</v>
      </c>
      <c r="G6624" s="180">
        <v>0</v>
      </c>
      <c r="H6624" s="180">
        <v>12251.82</v>
      </c>
      <c r="I6624" s="180">
        <f t="shared" si="206"/>
        <v>122508.82</v>
      </c>
      <c r="J6624" s="177" t="str">
        <f t="shared" si="207"/>
        <v>Date &gt; 1920</v>
      </c>
    </row>
    <row r="6625" spans="1:10" x14ac:dyDescent="0.3">
      <c r="A6625" s="178" t="s">
        <v>270</v>
      </c>
      <c r="B6625" s="178" t="s">
        <v>79</v>
      </c>
      <c r="C6625" s="178" t="s">
        <v>1342</v>
      </c>
      <c r="D6625" s="178" t="s">
        <v>8404</v>
      </c>
      <c r="E6625" s="179">
        <v>37194</v>
      </c>
      <c r="F6625" s="180">
        <v>81215</v>
      </c>
      <c r="G6625" s="180">
        <v>0</v>
      </c>
      <c r="H6625" s="180">
        <v>9018.68</v>
      </c>
      <c r="I6625" s="180">
        <f t="shared" si="206"/>
        <v>90233.68</v>
      </c>
      <c r="J6625" s="177" t="str">
        <f t="shared" si="207"/>
        <v>Date &gt; 1920</v>
      </c>
    </row>
    <row r="6626" spans="1:10" x14ac:dyDescent="0.3">
      <c r="A6626" s="178" t="s">
        <v>270</v>
      </c>
      <c r="B6626" s="178" t="s">
        <v>79</v>
      </c>
      <c r="C6626" s="178" t="s">
        <v>1342</v>
      </c>
      <c r="D6626" s="178" t="s">
        <v>8404</v>
      </c>
      <c r="E6626" s="179">
        <v>37245</v>
      </c>
      <c r="F6626" s="180">
        <v>223020</v>
      </c>
      <c r="G6626" s="180">
        <v>0</v>
      </c>
      <c r="H6626" s="180">
        <v>24785.15</v>
      </c>
      <c r="I6626" s="180">
        <f t="shared" si="206"/>
        <v>247805.15</v>
      </c>
      <c r="J6626" s="177" t="str">
        <f t="shared" si="207"/>
        <v>Date &gt; 1920</v>
      </c>
    </row>
    <row r="6627" spans="1:10" x14ac:dyDescent="0.3">
      <c r="A6627" s="178" t="s">
        <v>270</v>
      </c>
      <c r="B6627" s="178" t="s">
        <v>79</v>
      </c>
      <c r="C6627" s="178" t="s">
        <v>1342</v>
      </c>
      <c r="D6627" s="178" t="s">
        <v>8404</v>
      </c>
      <c r="E6627" s="179">
        <v>37293</v>
      </c>
      <c r="F6627" s="180">
        <v>104096</v>
      </c>
      <c r="G6627" s="180">
        <v>0</v>
      </c>
      <c r="H6627" s="180">
        <v>11566.65</v>
      </c>
      <c r="I6627" s="180">
        <f t="shared" si="206"/>
        <v>115662.65</v>
      </c>
      <c r="J6627" s="177" t="str">
        <f t="shared" si="207"/>
        <v>Date &gt; 1920</v>
      </c>
    </row>
    <row r="6628" spans="1:10" x14ac:dyDescent="0.3">
      <c r="A6628" s="178" t="s">
        <v>270</v>
      </c>
      <c r="B6628" s="178" t="s">
        <v>79</v>
      </c>
      <c r="C6628" s="178" t="s">
        <v>1342</v>
      </c>
      <c r="D6628" s="178" t="s">
        <v>8404</v>
      </c>
      <c r="E6628" s="179">
        <v>37349</v>
      </c>
      <c r="F6628" s="180">
        <v>218352</v>
      </c>
      <c r="G6628" s="180">
        <v>0</v>
      </c>
      <c r="H6628" s="180">
        <v>24260.66</v>
      </c>
      <c r="I6628" s="180">
        <f t="shared" si="206"/>
        <v>242612.66</v>
      </c>
      <c r="J6628" s="177" t="str">
        <f t="shared" si="207"/>
        <v>Date &gt; 1920</v>
      </c>
    </row>
    <row r="6629" spans="1:10" x14ac:dyDescent="0.3">
      <c r="A6629" s="178" t="s">
        <v>270</v>
      </c>
      <c r="B6629" s="178" t="s">
        <v>79</v>
      </c>
      <c r="C6629" s="178" t="s">
        <v>1342</v>
      </c>
      <c r="D6629" s="178" t="s">
        <v>8404</v>
      </c>
      <c r="E6629" s="179">
        <v>37522</v>
      </c>
      <c r="F6629" s="180">
        <v>11913</v>
      </c>
      <c r="G6629" s="180">
        <v>0</v>
      </c>
      <c r="H6629" s="180">
        <v>1324.5</v>
      </c>
      <c r="I6629" s="180">
        <f t="shared" si="206"/>
        <v>13237.5</v>
      </c>
      <c r="J6629" s="177" t="str">
        <f t="shared" si="207"/>
        <v>Date &gt; 1920</v>
      </c>
    </row>
    <row r="6630" spans="1:10" x14ac:dyDescent="0.3">
      <c r="A6630" s="178" t="s">
        <v>270</v>
      </c>
      <c r="B6630" s="178" t="s">
        <v>79</v>
      </c>
      <c r="C6630" s="178" t="s">
        <v>1342</v>
      </c>
      <c r="D6630" s="178" t="s">
        <v>8404</v>
      </c>
      <c r="E6630" s="179">
        <v>37665</v>
      </c>
      <c r="F6630" s="180">
        <v>48090</v>
      </c>
      <c r="G6630" s="180">
        <v>0</v>
      </c>
      <c r="H6630" s="180">
        <v>16999.939999999999</v>
      </c>
      <c r="I6630" s="180">
        <f t="shared" si="206"/>
        <v>65089.94</v>
      </c>
      <c r="J6630" s="177" t="str">
        <f t="shared" si="207"/>
        <v>Date &gt; 1920</v>
      </c>
    </row>
    <row r="6631" spans="1:10" x14ac:dyDescent="0.3">
      <c r="A6631" s="178" t="s">
        <v>270</v>
      </c>
      <c r="B6631" s="178" t="s">
        <v>79</v>
      </c>
      <c r="C6631" s="178" t="s">
        <v>1342</v>
      </c>
      <c r="D6631" s="178" t="s">
        <v>8404</v>
      </c>
      <c r="E6631" s="179">
        <v>37830</v>
      </c>
      <c r="F6631" s="180">
        <v>0</v>
      </c>
      <c r="G6631" s="180">
        <v>0</v>
      </c>
      <c r="H6631" s="180">
        <v>1614.18</v>
      </c>
      <c r="I6631" s="180">
        <f t="shared" si="206"/>
        <v>1614.18</v>
      </c>
      <c r="J6631" s="177" t="str">
        <f t="shared" si="207"/>
        <v>Date &gt; 1920</v>
      </c>
    </row>
    <row r="6632" spans="1:10" x14ac:dyDescent="0.3">
      <c r="A6632" s="178" t="s">
        <v>270</v>
      </c>
      <c r="B6632" s="178" t="s">
        <v>79</v>
      </c>
      <c r="C6632" s="178" t="s">
        <v>1342</v>
      </c>
      <c r="D6632" s="178" t="s">
        <v>8404</v>
      </c>
      <c r="E6632" s="179">
        <v>38265</v>
      </c>
      <c r="F6632" s="180">
        <v>0</v>
      </c>
      <c r="G6632" s="180">
        <v>75783.48</v>
      </c>
      <c r="H6632" s="180">
        <v>6736.39</v>
      </c>
      <c r="I6632" s="180">
        <f t="shared" si="206"/>
        <v>82519.87</v>
      </c>
      <c r="J6632" s="177" t="str">
        <f t="shared" si="207"/>
        <v>Date &gt; 1920</v>
      </c>
    </row>
    <row r="6633" spans="1:10" x14ac:dyDescent="0.3">
      <c r="A6633" s="178" t="s">
        <v>270</v>
      </c>
      <c r="B6633" s="178" t="s">
        <v>79</v>
      </c>
      <c r="C6633" s="178" t="s">
        <v>1342</v>
      </c>
      <c r="D6633" s="178" t="s">
        <v>8404</v>
      </c>
      <c r="E6633" s="179">
        <v>38436</v>
      </c>
      <c r="F6633" s="180">
        <v>0</v>
      </c>
      <c r="G6633" s="180">
        <v>41486.32</v>
      </c>
      <c r="H6633" s="180">
        <v>4983.7700000000004</v>
      </c>
      <c r="I6633" s="180">
        <f t="shared" si="206"/>
        <v>46470.09</v>
      </c>
      <c r="J6633" s="177" t="str">
        <f t="shared" si="207"/>
        <v>Date &gt; 1920</v>
      </c>
    </row>
    <row r="6634" spans="1:10" x14ac:dyDescent="0.3">
      <c r="A6634" s="178" t="s">
        <v>270</v>
      </c>
      <c r="B6634" s="178" t="s">
        <v>79</v>
      </c>
      <c r="C6634" s="178" t="s">
        <v>1342</v>
      </c>
      <c r="D6634" s="178" t="s">
        <v>8404</v>
      </c>
      <c r="E6634" s="179">
        <v>38447</v>
      </c>
      <c r="F6634" s="180">
        <v>0</v>
      </c>
      <c r="G6634" s="180">
        <v>4205.38</v>
      </c>
      <c r="H6634" s="180">
        <v>92.23</v>
      </c>
      <c r="I6634" s="180">
        <f t="shared" si="206"/>
        <v>4297.6099999999997</v>
      </c>
      <c r="J6634" s="177" t="str">
        <f t="shared" si="207"/>
        <v>Date &gt; 1920</v>
      </c>
    </row>
    <row r="6635" spans="1:10" x14ac:dyDescent="0.3">
      <c r="A6635" s="178" t="s">
        <v>270</v>
      </c>
      <c r="B6635" s="178" t="s">
        <v>79</v>
      </c>
      <c r="C6635" s="178" t="s">
        <v>1342</v>
      </c>
      <c r="D6635" s="178" t="s">
        <v>8404</v>
      </c>
      <c r="E6635" s="179">
        <v>39274</v>
      </c>
      <c r="F6635" s="180">
        <v>0</v>
      </c>
      <c r="G6635" s="180">
        <v>137585.16</v>
      </c>
      <c r="H6635" s="180">
        <v>22322.09</v>
      </c>
      <c r="I6635" s="180">
        <f t="shared" si="206"/>
        <v>159907.25</v>
      </c>
      <c r="J6635" s="177" t="str">
        <f t="shared" si="207"/>
        <v>Date &gt; 1920</v>
      </c>
    </row>
    <row r="6636" spans="1:10" x14ac:dyDescent="0.3">
      <c r="A6636" s="178" t="s">
        <v>270</v>
      </c>
      <c r="B6636" s="178" t="s">
        <v>79</v>
      </c>
      <c r="C6636" s="178" t="s">
        <v>1342</v>
      </c>
      <c r="D6636" s="178" t="s">
        <v>8404</v>
      </c>
      <c r="E6636" s="179">
        <v>40428</v>
      </c>
      <c r="F6636" s="180">
        <v>119541</v>
      </c>
      <c r="G6636" s="180">
        <v>0</v>
      </c>
      <c r="H6636" s="180">
        <v>213.74</v>
      </c>
      <c r="I6636" s="180">
        <f t="shared" si="206"/>
        <v>119754.74</v>
      </c>
      <c r="J6636" s="177" t="str">
        <f t="shared" si="207"/>
        <v>Date &gt; 1920</v>
      </c>
    </row>
    <row r="6637" spans="1:10" x14ac:dyDescent="0.3">
      <c r="A6637" s="178" t="s">
        <v>270</v>
      </c>
      <c r="B6637" s="178" t="s">
        <v>79</v>
      </c>
      <c r="C6637" s="178" t="s">
        <v>1342</v>
      </c>
      <c r="D6637" s="178" t="s">
        <v>8405</v>
      </c>
      <c r="E6637" s="179">
        <v>39029</v>
      </c>
      <c r="F6637" s="180">
        <v>172607</v>
      </c>
      <c r="G6637" s="180">
        <v>0</v>
      </c>
      <c r="H6637" s="180">
        <v>9084.99</v>
      </c>
      <c r="I6637" s="180">
        <f t="shared" si="206"/>
        <v>181691.99</v>
      </c>
      <c r="J6637" s="177" t="str">
        <f t="shared" si="207"/>
        <v>Date &gt; 1920</v>
      </c>
    </row>
    <row r="6638" spans="1:10" x14ac:dyDescent="0.3">
      <c r="A6638" s="178" t="s">
        <v>270</v>
      </c>
      <c r="B6638" s="178" t="s">
        <v>79</v>
      </c>
      <c r="C6638" s="178" t="s">
        <v>1342</v>
      </c>
      <c r="D6638" s="178" t="s">
        <v>8405</v>
      </c>
      <c r="E6638" s="179">
        <v>39057</v>
      </c>
      <c r="F6638" s="180">
        <v>67842</v>
      </c>
      <c r="G6638" s="180">
        <v>0</v>
      </c>
      <c r="H6638" s="180">
        <v>3570.97</v>
      </c>
      <c r="I6638" s="180">
        <f t="shared" si="206"/>
        <v>71412.97</v>
      </c>
      <c r="J6638" s="177" t="str">
        <f t="shared" si="207"/>
        <v>Date &gt; 1920</v>
      </c>
    </row>
    <row r="6639" spans="1:10" x14ac:dyDescent="0.3">
      <c r="A6639" s="178" t="s">
        <v>270</v>
      </c>
      <c r="B6639" s="178" t="s">
        <v>79</v>
      </c>
      <c r="C6639" s="178" t="s">
        <v>1342</v>
      </c>
      <c r="D6639" s="178" t="s">
        <v>8405</v>
      </c>
      <c r="E6639" s="179">
        <v>39363</v>
      </c>
      <c r="F6639" s="180">
        <v>41213</v>
      </c>
      <c r="G6639" s="180">
        <v>0</v>
      </c>
      <c r="H6639" s="180">
        <v>2241.39</v>
      </c>
      <c r="I6639" s="180">
        <f t="shared" si="206"/>
        <v>43454.39</v>
      </c>
      <c r="J6639" s="177" t="str">
        <f t="shared" si="207"/>
        <v>Date &gt; 1920</v>
      </c>
    </row>
    <row r="6640" spans="1:10" x14ac:dyDescent="0.3">
      <c r="A6640" s="178" t="s">
        <v>270</v>
      </c>
      <c r="B6640" s="178" t="s">
        <v>79</v>
      </c>
      <c r="C6640" s="178" t="s">
        <v>1342</v>
      </c>
      <c r="D6640" s="178" t="s">
        <v>8405</v>
      </c>
      <c r="E6640" s="179">
        <v>39912</v>
      </c>
      <c r="F6640" s="180">
        <v>7927</v>
      </c>
      <c r="G6640" s="180">
        <v>0</v>
      </c>
      <c r="H6640" s="180">
        <v>345</v>
      </c>
      <c r="I6640" s="180">
        <f t="shared" si="206"/>
        <v>8272</v>
      </c>
      <c r="J6640" s="177" t="str">
        <f t="shared" si="207"/>
        <v>Date &gt; 1920</v>
      </c>
    </row>
    <row r="6641" spans="1:10" x14ac:dyDescent="0.3">
      <c r="A6641" s="178" t="s">
        <v>270</v>
      </c>
      <c r="B6641" s="178" t="s">
        <v>79</v>
      </c>
      <c r="C6641" s="178" t="s">
        <v>1342</v>
      </c>
      <c r="D6641" s="178" t="s">
        <v>8406</v>
      </c>
      <c r="E6641" s="179">
        <v>39360</v>
      </c>
      <c r="F6641" s="180">
        <v>0</v>
      </c>
      <c r="G6641" s="180">
        <v>5209.78</v>
      </c>
      <c r="H6641" s="180">
        <v>2232.7600000000002</v>
      </c>
      <c r="I6641" s="180">
        <f t="shared" si="206"/>
        <v>7442.54</v>
      </c>
      <c r="J6641" s="177" t="str">
        <f t="shared" si="207"/>
        <v>Date &gt; 1920</v>
      </c>
    </row>
    <row r="6642" spans="1:10" x14ac:dyDescent="0.3">
      <c r="A6642" s="178" t="s">
        <v>270</v>
      </c>
      <c r="B6642" s="178" t="s">
        <v>79</v>
      </c>
      <c r="C6642" s="178" t="s">
        <v>1342</v>
      </c>
      <c r="D6642" s="178" t="s">
        <v>8407</v>
      </c>
      <c r="E6642" s="179">
        <v>39380</v>
      </c>
      <c r="F6642" s="180">
        <v>44403</v>
      </c>
      <c r="G6642" s="180">
        <v>0</v>
      </c>
      <c r="H6642" s="180">
        <v>2337</v>
      </c>
      <c r="I6642" s="180">
        <f t="shared" si="206"/>
        <v>46740</v>
      </c>
      <c r="J6642" s="177" t="str">
        <f t="shared" si="207"/>
        <v>Date &gt; 1920</v>
      </c>
    </row>
    <row r="6643" spans="1:10" x14ac:dyDescent="0.3">
      <c r="A6643" s="178" t="s">
        <v>270</v>
      </c>
      <c r="B6643" s="178" t="s">
        <v>79</v>
      </c>
      <c r="C6643" s="178" t="s">
        <v>1342</v>
      </c>
      <c r="D6643" s="178" t="s">
        <v>8407</v>
      </c>
      <c r="E6643" s="179">
        <v>39759</v>
      </c>
      <c r="F6643" s="180">
        <v>3499</v>
      </c>
      <c r="G6643" s="180">
        <v>0</v>
      </c>
      <c r="H6643" s="180">
        <v>711</v>
      </c>
      <c r="I6643" s="180">
        <f t="shared" si="206"/>
        <v>4210</v>
      </c>
      <c r="J6643" s="177" t="str">
        <f t="shared" si="207"/>
        <v>Date &gt; 1920</v>
      </c>
    </row>
    <row r="6644" spans="1:10" x14ac:dyDescent="0.3">
      <c r="A6644" s="178" t="s">
        <v>270</v>
      </c>
      <c r="B6644" s="178" t="s">
        <v>79</v>
      </c>
      <c r="C6644" s="178" t="s">
        <v>1342</v>
      </c>
      <c r="D6644" s="178" t="s">
        <v>8407</v>
      </c>
      <c r="E6644" s="179">
        <v>39912</v>
      </c>
      <c r="F6644" s="180">
        <v>3790</v>
      </c>
      <c r="G6644" s="180">
        <v>0</v>
      </c>
      <c r="H6644" s="180">
        <v>-326.36</v>
      </c>
      <c r="I6644" s="180">
        <f t="shared" si="206"/>
        <v>3463.64</v>
      </c>
      <c r="J6644" s="177" t="str">
        <f t="shared" si="207"/>
        <v>Date &gt; 1920</v>
      </c>
    </row>
    <row r="6645" spans="1:10" x14ac:dyDescent="0.3">
      <c r="A6645" s="178" t="s">
        <v>270</v>
      </c>
      <c r="B6645" s="178" t="s">
        <v>79</v>
      </c>
      <c r="C6645" s="178" t="s">
        <v>1342</v>
      </c>
      <c r="D6645" s="178" t="s">
        <v>8408</v>
      </c>
      <c r="E6645" s="209">
        <v>3246</v>
      </c>
      <c r="F6645" s="180">
        <v>138534</v>
      </c>
      <c r="G6645" s="180">
        <v>0</v>
      </c>
      <c r="H6645" s="180">
        <v>10962.92</v>
      </c>
      <c r="I6645" s="180">
        <f t="shared" si="206"/>
        <v>149496.92000000001</v>
      </c>
      <c r="J6645" s="177" t="str">
        <f t="shared" si="207"/>
        <v>Sketchy date</v>
      </c>
    </row>
    <row r="6646" spans="1:10" x14ac:dyDescent="0.3">
      <c r="A6646" s="178" t="s">
        <v>270</v>
      </c>
      <c r="B6646" s="178" t="s">
        <v>79</v>
      </c>
      <c r="C6646" s="178" t="s">
        <v>1342</v>
      </c>
      <c r="D6646" s="178" t="s">
        <v>8408</v>
      </c>
      <c r="E6646" s="179">
        <v>39759</v>
      </c>
      <c r="F6646" s="180">
        <v>200642</v>
      </c>
      <c r="G6646" s="180">
        <v>11016.71</v>
      </c>
      <c r="H6646" s="180">
        <v>11141.98</v>
      </c>
      <c r="I6646" s="180">
        <f t="shared" si="206"/>
        <v>222800.69</v>
      </c>
      <c r="J6646" s="177" t="str">
        <f t="shared" si="207"/>
        <v>Date &gt; 1920</v>
      </c>
    </row>
    <row r="6647" spans="1:10" x14ac:dyDescent="0.3">
      <c r="A6647" s="178" t="s">
        <v>270</v>
      </c>
      <c r="B6647" s="178" t="s">
        <v>79</v>
      </c>
      <c r="C6647" s="178" t="s">
        <v>1342</v>
      </c>
      <c r="D6647" s="178" t="s">
        <v>8408</v>
      </c>
      <c r="E6647" s="179">
        <v>39877</v>
      </c>
      <c r="F6647" s="180">
        <v>37121</v>
      </c>
      <c r="G6647" s="180">
        <v>0</v>
      </c>
      <c r="H6647" s="180">
        <v>0</v>
      </c>
      <c r="I6647" s="180">
        <f t="shared" si="206"/>
        <v>37121</v>
      </c>
      <c r="J6647" s="177" t="str">
        <f t="shared" si="207"/>
        <v>Date &gt; 1920</v>
      </c>
    </row>
    <row r="6648" spans="1:10" x14ac:dyDescent="0.3">
      <c r="A6648" s="178" t="s">
        <v>270</v>
      </c>
      <c r="B6648" s="178" t="s">
        <v>79</v>
      </c>
      <c r="C6648" s="178" t="s">
        <v>1342</v>
      </c>
      <c r="D6648" s="178" t="s">
        <v>8408</v>
      </c>
      <c r="E6648" s="179">
        <v>40220</v>
      </c>
      <c r="F6648" s="180">
        <v>21181</v>
      </c>
      <c r="G6648" s="180">
        <v>0</v>
      </c>
      <c r="H6648" s="180">
        <v>0</v>
      </c>
      <c r="I6648" s="180">
        <f t="shared" si="206"/>
        <v>21181</v>
      </c>
      <c r="J6648" s="177" t="str">
        <f t="shared" si="207"/>
        <v>Date &gt; 1920</v>
      </c>
    </row>
    <row r="6649" spans="1:10" x14ac:dyDescent="0.3">
      <c r="A6649" s="178" t="s">
        <v>270</v>
      </c>
      <c r="B6649" s="178" t="s">
        <v>79</v>
      </c>
      <c r="C6649" s="178" t="s">
        <v>1342</v>
      </c>
      <c r="D6649" s="178" t="s">
        <v>8408</v>
      </c>
      <c r="E6649" s="179">
        <v>40596</v>
      </c>
      <c r="F6649" s="180">
        <v>10000</v>
      </c>
      <c r="G6649" s="180">
        <v>0</v>
      </c>
      <c r="H6649" s="180">
        <v>1462.99</v>
      </c>
      <c r="I6649" s="180">
        <f t="shared" si="206"/>
        <v>11462.99</v>
      </c>
      <c r="J6649" s="177" t="str">
        <f t="shared" si="207"/>
        <v>Date &gt; 1920</v>
      </c>
    </row>
    <row r="6650" spans="1:10" x14ac:dyDescent="0.3">
      <c r="A6650" s="178" t="s">
        <v>270</v>
      </c>
      <c r="B6650" s="178" t="s">
        <v>79</v>
      </c>
      <c r="C6650" s="178" t="s">
        <v>1342</v>
      </c>
      <c r="D6650" s="178" t="s">
        <v>8408</v>
      </c>
      <c r="E6650" s="179">
        <v>40596</v>
      </c>
      <c r="F6650" s="180">
        <v>29241</v>
      </c>
      <c r="G6650" s="180">
        <v>0</v>
      </c>
      <c r="H6650" s="180">
        <v>0</v>
      </c>
      <c r="I6650" s="180">
        <f t="shared" si="206"/>
        <v>29241</v>
      </c>
      <c r="J6650" s="177" t="str">
        <f t="shared" si="207"/>
        <v>Date &gt; 1920</v>
      </c>
    </row>
    <row r="6651" spans="1:10" x14ac:dyDescent="0.3">
      <c r="A6651" s="178" t="s">
        <v>270</v>
      </c>
      <c r="B6651" s="178" t="s">
        <v>79</v>
      </c>
      <c r="C6651" s="178" t="s">
        <v>1342</v>
      </c>
      <c r="D6651" s="178" t="s">
        <v>8409</v>
      </c>
      <c r="E6651" s="179">
        <v>40262</v>
      </c>
      <c r="F6651" s="180">
        <v>21635</v>
      </c>
      <c r="G6651" s="180">
        <v>0</v>
      </c>
      <c r="H6651" s="180">
        <v>1650</v>
      </c>
      <c r="I6651" s="180">
        <f t="shared" si="206"/>
        <v>23285</v>
      </c>
      <c r="J6651" s="177" t="str">
        <f t="shared" si="207"/>
        <v>Date &gt; 1920</v>
      </c>
    </row>
    <row r="6652" spans="1:10" x14ac:dyDescent="0.3">
      <c r="A6652" s="178" t="s">
        <v>270</v>
      </c>
      <c r="B6652" s="178" t="s">
        <v>79</v>
      </c>
      <c r="C6652" s="178" t="s">
        <v>1342</v>
      </c>
      <c r="D6652" s="178" t="s">
        <v>8409</v>
      </c>
      <c r="E6652" s="179">
        <v>40673</v>
      </c>
      <c r="F6652" s="180">
        <v>10000</v>
      </c>
      <c r="G6652" s="180">
        <v>0</v>
      </c>
      <c r="H6652" s="180">
        <v>67.150000000000006</v>
      </c>
      <c r="I6652" s="180">
        <f t="shared" si="206"/>
        <v>10067.15</v>
      </c>
      <c r="J6652" s="177" t="str">
        <f t="shared" si="207"/>
        <v>Date &gt; 1920</v>
      </c>
    </row>
    <row r="6653" spans="1:10" x14ac:dyDescent="0.3">
      <c r="A6653" s="178" t="s">
        <v>270</v>
      </c>
      <c r="B6653" s="178" t="s">
        <v>79</v>
      </c>
      <c r="C6653" s="178" t="s">
        <v>1342</v>
      </c>
      <c r="D6653" s="178" t="s">
        <v>8409</v>
      </c>
      <c r="E6653" s="179">
        <v>40673</v>
      </c>
      <c r="F6653" s="180">
        <v>986</v>
      </c>
      <c r="G6653" s="180">
        <v>0</v>
      </c>
      <c r="H6653" s="180">
        <v>0</v>
      </c>
      <c r="I6653" s="180">
        <f t="shared" si="206"/>
        <v>986</v>
      </c>
      <c r="J6653" s="177" t="str">
        <f t="shared" si="207"/>
        <v>Date &gt; 1920</v>
      </c>
    </row>
    <row r="6654" spans="1:10" x14ac:dyDescent="0.3">
      <c r="A6654" s="178" t="s">
        <v>270</v>
      </c>
      <c r="B6654" s="178" t="s">
        <v>79</v>
      </c>
      <c r="C6654" s="178" t="s">
        <v>1342</v>
      </c>
      <c r="D6654" s="178" t="s">
        <v>8410</v>
      </c>
      <c r="E6654" s="179">
        <v>40423</v>
      </c>
      <c r="F6654" s="180">
        <v>0</v>
      </c>
      <c r="G6654" s="180">
        <v>9290.07</v>
      </c>
      <c r="H6654" s="180">
        <v>8610.0300000000007</v>
      </c>
      <c r="I6654" s="180">
        <f t="shared" si="206"/>
        <v>17900.099999999999</v>
      </c>
      <c r="J6654" s="177" t="str">
        <f t="shared" si="207"/>
        <v>Date &gt; 1920</v>
      </c>
    </row>
    <row r="6655" spans="1:10" x14ac:dyDescent="0.3">
      <c r="A6655" s="178" t="s">
        <v>270</v>
      </c>
      <c r="B6655" s="178" t="s">
        <v>79</v>
      </c>
      <c r="C6655" s="178" t="s">
        <v>1342</v>
      </c>
      <c r="D6655" s="178" t="s">
        <v>8411</v>
      </c>
      <c r="E6655" s="179">
        <v>40851</v>
      </c>
      <c r="F6655" s="180">
        <v>101148</v>
      </c>
      <c r="G6655" s="180">
        <v>0</v>
      </c>
      <c r="H6655" s="180">
        <v>5324.28</v>
      </c>
      <c r="I6655" s="180">
        <f t="shared" si="206"/>
        <v>106472.28</v>
      </c>
      <c r="J6655" s="177" t="str">
        <f t="shared" si="207"/>
        <v>Date &gt; 1920</v>
      </c>
    </row>
    <row r="6656" spans="1:10" x14ac:dyDescent="0.3">
      <c r="A6656" s="178" t="s">
        <v>270</v>
      </c>
      <c r="B6656" s="178" t="s">
        <v>79</v>
      </c>
      <c r="C6656" s="178" t="s">
        <v>1342</v>
      </c>
      <c r="D6656" s="178" t="s">
        <v>8411</v>
      </c>
      <c r="E6656" s="179">
        <v>40877</v>
      </c>
      <c r="F6656" s="180">
        <v>21059</v>
      </c>
      <c r="G6656" s="180">
        <v>0</v>
      </c>
      <c r="H6656" s="180">
        <v>1427.17</v>
      </c>
      <c r="I6656" s="180">
        <f t="shared" si="206"/>
        <v>22486.17</v>
      </c>
      <c r="J6656" s="177" t="str">
        <f t="shared" si="207"/>
        <v>Date &gt; 1920</v>
      </c>
    </row>
    <row r="6657" spans="1:10" x14ac:dyDescent="0.3">
      <c r="A6657" s="178" t="s">
        <v>270</v>
      </c>
      <c r="B6657" s="178" t="s">
        <v>79</v>
      </c>
      <c r="C6657" s="178" t="s">
        <v>1342</v>
      </c>
      <c r="D6657" s="178" t="s">
        <v>8411</v>
      </c>
      <c r="E6657" s="179">
        <v>41200</v>
      </c>
      <c r="F6657" s="180">
        <v>10000</v>
      </c>
      <c r="G6657" s="180">
        <v>0</v>
      </c>
      <c r="H6657" s="180">
        <v>207.55</v>
      </c>
      <c r="I6657" s="180">
        <f t="shared" si="206"/>
        <v>10207.549999999999</v>
      </c>
      <c r="J6657" s="177" t="str">
        <f t="shared" si="207"/>
        <v>Date &gt; 1920</v>
      </c>
    </row>
    <row r="6658" spans="1:10" x14ac:dyDescent="0.3">
      <c r="A6658" s="178" t="s">
        <v>270</v>
      </c>
      <c r="B6658" s="178" t="s">
        <v>79</v>
      </c>
      <c r="C6658" s="178" t="s">
        <v>1342</v>
      </c>
      <c r="D6658" s="178" t="s">
        <v>8411</v>
      </c>
      <c r="E6658" s="179">
        <v>41213</v>
      </c>
      <c r="F6658" s="180">
        <v>3503</v>
      </c>
      <c r="G6658" s="180">
        <v>0</v>
      </c>
      <c r="H6658" s="180">
        <v>184.45</v>
      </c>
      <c r="I6658" s="180">
        <f t="shared" si="206"/>
        <v>3687.45</v>
      </c>
      <c r="J6658" s="177" t="str">
        <f t="shared" si="207"/>
        <v>Date &gt; 1920</v>
      </c>
    </row>
    <row r="6659" spans="1:10" x14ac:dyDescent="0.3">
      <c r="A6659" s="178" t="s">
        <v>270</v>
      </c>
      <c r="B6659" s="178" t="s">
        <v>79</v>
      </c>
      <c r="C6659" s="178" t="s">
        <v>1342</v>
      </c>
      <c r="D6659" s="178" t="s">
        <v>8412</v>
      </c>
      <c r="E6659" s="179">
        <v>41176</v>
      </c>
      <c r="F6659" s="180">
        <v>0</v>
      </c>
      <c r="G6659" s="180">
        <v>84465.52</v>
      </c>
      <c r="H6659" s="180">
        <v>69501.509999999995</v>
      </c>
      <c r="I6659" s="180">
        <f t="shared" si="206"/>
        <v>153967.03</v>
      </c>
      <c r="J6659" s="177" t="str">
        <f t="shared" si="207"/>
        <v>Date &gt; 1920</v>
      </c>
    </row>
    <row r="6660" spans="1:10" x14ac:dyDescent="0.3">
      <c r="A6660" s="178" t="s">
        <v>270</v>
      </c>
      <c r="B6660" s="178" t="s">
        <v>79</v>
      </c>
      <c r="C6660" s="178" t="s">
        <v>1342</v>
      </c>
      <c r="D6660" s="178" t="s">
        <v>8412</v>
      </c>
      <c r="E6660" s="179">
        <v>41176</v>
      </c>
      <c r="F6660" s="180">
        <v>541027</v>
      </c>
      <c r="G6660" s="180">
        <v>0</v>
      </c>
      <c r="H6660" s="180">
        <v>0</v>
      </c>
      <c r="I6660" s="180">
        <f t="shared" si="206"/>
        <v>541027</v>
      </c>
      <c r="J6660" s="177" t="str">
        <f t="shared" si="207"/>
        <v>Date &gt; 1920</v>
      </c>
    </row>
    <row r="6661" spans="1:10" x14ac:dyDescent="0.3">
      <c r="A6661" s="178" t="s">
        <v>270</v>
      </c>
      <c r="B6661" s="178" t="s">
        <v>79</v>
      </c>
      <c r="C6661" s="178" t="s">
        <v>1342</v>
      </c>
      <c r="D6661" s="178" t="s">
        <v>8412</v>
      </c>
      <c r="E6661" s="179">
        <v>41199</v>
      </c>
      <c r="F6661" s="180">
        <v>0</v>
      </c>
      <c r="G6661" s="180">
        <v>180821.41</v>
      </c>
      <c r="H6661" s="180">
        <v>38950.720000000001</v>
      </c>
      <c r="I6661" s="180">
        <f t="shared" ref="I6661:I6724" si="208">SUM(F6661:H6661)</f>
        <v>219772.13</v>
      </c>
      <c r="J6661" s="177" t="str">
        <f t="shared" ref="J6661:J6724" si="209">IF(OR(YEAR(E6661)&gt; 1920, ISBLANK(E6661)), "Date &gt; 1920", "Sketchy date")</f>
        <v>Date &gt; 1920</v>
      </c>
    </row>
    <row r="6662" spans="1:10" x14ac:dyDescent="0.3">
      <c r="A6662" s="178" t="s">
        <v>270</v>
      </c>
      <c r="B6662" s="178" t="s">
        <v>79</v>
      </c>
      <c r="C6662" s="178" t="s">
        <v>1342</v>
      </c>
      <c r="D6662" s="178" t="s">
        <v>8412</v>
      </c>
      <c r="E6662" s="179">
        <v>41199</v>
      </c>
      <c r="F6662" s="180">
        <v>169744</v>
      </c>
      <c r="G6662" s="180">
        <v>0</v>
      </c>
      <c r="H6662" s="180">
        <v>0</v>
      </c>
      <c r="I6662" s="180">
        <f t="shared" si="208"/>
        <v>169744</v>
      </c>
      <c r="J6662" s="177" t="str">
        <f t="shared" si="209"/>
        <v>Date &gt; 1920</v>
      </c>
    </row>
    <row r="6663" spans="1:10" x14ac:dyDescent="0.3">
      <c r="A6663" s="178" t="s">
        <v>270</v>
      </c>
      <c r="B6663" s="178" t="s">
        <v>79</v>
      </c>
      <c r="C6663" s="178" t="s">
        <v>1342</v>
      </c>
      <c r="D6663" s="178" t="s">
        <v>8412</v>
      </c>
      <c r="E6663" s="179">
        <v>41208</v>
      </c>
      <c r="F6663" s="180">
        <v>0</v>
      </c>
      <c r="G6663" s="180">
        <v>30363.16</v>
      </c>
      <c r="H6663" s="180">
        <v>3373.68</v>
      </c>
      <c r="I6663" s="180">
        <f t="shared" si="208"/>
        <v>33736.839999999997</v>
      </c>
      <c r="J6663" s="177" t="str">
        <f t="shared" si="209"/>
        <v>Date &gt; 1920</v>
      </c>
    </row>
    <row r="6664" spans="1:10" x14ac:dyDescent="0.3">
      <c r="A6664" s="178" t="s">
        <v>270</v>
      </c>
      <c r="B6664" s="178" t="s">
        <v>79</v>
      </c>
      <c r="C6664" s="178" t="s">
        <v>1342</v>
      </c>
      <c r="D6664" s="178" t="s">
        <v>8412</v>
      </c>
      <c r="E6664" s="179">
        <v>41278</v>
      </c>
      <c r="F6664" s="180">
        <v>0</v>
      </c>
      <c r="G6664" s="180">
        <v>15519.26</v>
      </c>
      <c r="H6664" s="180">
        <v>8355.43</v>
      </c>
      <c r="I6664" s="180">
        <f t="shared" si="208"/>
        <v>23874.690000000002</v>
      </c>
      <c r="J6664" s="177" t="str">
        <f t="shared" si="209"/>
        <v>Date &gt; 1920</v>
      </c>
    </row>
    <row r="6665" spans="1:10" x14ac:dyDescent="0.3">
      <c r="A6665" s="178" t="s">
        <v>270</v>
      </c>
      <c r="B6665" s="178" t="s">
        <v>79</v>
      </c>
      <c r="C6665" s="178" t="s">
        <v>1342</v>
      </c>
      <c r="D6665" s="178" t="s">
        <v>8412</v>
      </c>
      <c r="E6665" s="179">
        <v>41278</v>
      </c>
      <c r="F6665" s="180">
        <v>30586</v>
      </c>
      <c r="G6665" s="180">
        <v>0</v>
      </c>
      <c r="H6665" s="180">
        <v>0</v>
      </c>
      <c r="I6665" s="180">
        <f t="shared" si="208"/>
        <v>30586</v>
      </c>
      <c r="J6665" s="177" t="str">
        <f t="shared" si="209"/>
        <v>Date &gt; 1920</v>
      </c>
    </row>
    <row r="6666" spans="1:10" x14ac:dyDescent="0.3">
      <c r="A6666" s="178" t="s">
        <v>270</v>
      </c>
      <c r="B6666" s="178" t="s">
        <v>79</v>
      </c>
      <c r="C6666" s="178" t="s">
        <v>1342</v>
      </c>
      <c r="D6666" s="178" t="s">
        <v>8412</v>
      </c>
      <c r="E6666" s="179">
        <v>41877</v>
      </c>
      <c r="F6666" s="180">
        <v>0</v>
      </c>
      <c r="G6666" s="180">
        <v>20036.93</v>
      </c>
      <c r="H6666" s="180">
        <v>4264.08</v>
      </c>
      <c r="I6666" s="180">
        <f t="shared" si="208"/>
        <v>24301.010000000002</v>
      </c>
      <c r="J6666" s="177" t="str">
        <f t="shared" si="209"/>
        <v>Date &gt; 1920</v>
      </c>
    </row>
    <row r="6667" spans="1:10" x14ac:dyDescent="0.3">
      <c r="A6667" s="178" t="s">
        <v>270</v>
      </c>
      <c r="B6667" s="178" t="s">
        <v>79</v>
      </c>
      <c r="C6667" s="178" t="s">
        <v>1342</v>
      </c>
      <c r="D6667" s="178" t="s">
        <v>8412</v>
      </c>
      <c r="E6667" s="179">
        <v>41892</v>
      </c>
      <c r="F6667" s="180">
        <v>0</v>
      </c>
      <c r="G6667" s="180">
        <v>1293.75</v>
      </c>
      <c r="H6667" s="180">
        <v>143.75</v>
      </c>
      <c r="I6667" s="180">
        <f t="shared" si="208"/>
        <v>1437.5</v>
      </c>
      <c r="J6667" s="177" t="str">
        <f t="shared" si="209"/>
        <v>Date &gt; 1920</v>
      </c>
    </row>
    <row r="6668" spans="1:10" x14ac:dyDescent="0.3">
      <c r="A6668" s="178" t="s">
        <v>270</v>
      </c>
      <c r="B6668" s="178" t="s">
        <v>79</v>
      </c>
      <c r="C6668" s="178" t="s">
        <v>1342</v>
      </c>
      <c r="D6668" s="178" t="s">
        <v>8412</v>
      </c>
      <c r="E6668" s="179">
        <v>42074</v>
      </c>
      <c r="F6668" s="180">
        <v>47445</v>
      </c>
      <c r="G6668" s="180">
        <v>0</v>
      </c>
      <c r="H6668" s="180">
        <v>0</v>
      </c>
      <c r="I6668" s="180">
        <f t="shared" si="208"/>
        <v>47445</v>
      </c>
      <c r="J6668" s="177" t="str">
        <f t="shared" si="209"/>
        <v>Date &gt; 1920</v>
      </c>
    </row>
    <row r="6669" spans="1:10" x14ac:dyDescent="0.3">
      <c r="A6669" s="178" t="s">
        <v>270</v>
      </c>
      <c r="B6669" s="178" t="s">
        <v>79</v>
      </c>
      <c r="C6669" s="178" t="s">
        <v>1342</v>
      </c>
      <c r="D6669" s="178" t="s">
        <v>8413</v>
      </c>
      <c r="E6669" s="179">
        <v>42359</v>
      </c>
      <c r="F6669" s="180">
        <v>34297.01</v>
      </c>
      <c r="G6669" s="180">
        <v>1905.43</v>
      </c>
      <c r="H6669" s="180">
        <v>1906.11</v>
      </c>
      <c r="I6669" s="180">
        <f t="shared" si="208"/>
        <v>38108.550000000003</v>
      </c>
      <c r="J6669" s="177" t="str">
        <f t="shared" si="209"/>
        <v>Date &gt; 1920</v>
      </c>
    </row>
    <row r="6670" spans="1:10" x14ac:dyDescent="0.3">
      <c r="A6670" s="178" t="s">
        <v>270</v>
      </c>
      <c r="B6670" s="178" t="s">
        <v>79</v>
      </c>
      <c r="C6670" s="178" t="s">
        <v>1342</v>
      </c>
      <c r="D6670" s="178" t="s">
        <v>8413</v>
      </c>
      <c r="E6670" s="179">
        <v>42424</v>
      </c>
      <c r="F6670" s="180">
        <v>8686.99</v>
      </c>
      <c r="G6670" s="180">
        <v>482.59</v>
      </c>
      <c r="H6670" s="180">
        <v>482.23</v>
      </c>
      <c r="I6670" s="180">
        <f t="shared" si="208"/>
        <v>9651.81</v>
      </c>
      <c r="J6670" s="177" t="str">
        <f t="shared" si="209"/>
        <v>Date &gt; 1920</v>
      </c>
    </row>
    <row r="6671" spans="1:10" x14ac:dyDescent="0.3">
      <c r="A6671" s="178" t="s">
        <v>270</v>
      </c>
      <c r="B6671" s="178" t="s">
        <v>79</v>
      </c>
      <c r="C6671" s="178" t="s">
        <v>1342</v>
      </c>
      <c r="D6671" s="178" t="s">
        <v>8414</v>
      </c>
      <c r="E6671" s="179">
        <v>43102</v>
      </c>
      <c r="F6671" s="180">
        <v>229432</v>
      </c>
      <c r="G6671" s="180">
        <v>44039.67</v>
      </c>
      <c r="H6671" s="180">
        <v>23211.7</v>
      </c>
      <c r="I6671" s="180">
        <f t="shared" si="208"/>
        <v>296683.37</v>
      </c>
      <c r="J6671" s="177" t="str">
        <f t="shared" si="209"/>
        <v>Date &gt; 1920</v>
      </c>
    </row>
    <row r="6672" spans="1:10" x14ac:dyDescent="0.3">
      <c r="A6672" s="178" t="s">
        <v>270</v>
      </c>
      <c r="B6672" s="178" t="s">
        <v>79</v>
      </c>
      <c r="C6672" s="178" t="s">
        <v>1342</v>
      </c>
      <c r="D6672" s="178" t="s">
        <v>8414</v>
      </c>
      <c r="E6672" s="179">
        <v>43840</v>
      </c>
      <c r="F6672" s="180">
        <v>23032</v>
      </c>
      <c r="G6672" s="180">
        <v>4235.3500000000004</v>
      </c>
      <c r="H6672" s="180">
        <v>2231.7600000000002</v>
      </c>
      <c r="I6672" s="180">
        <f t="shared" si="208"/>
        <v>29499.11</v>
      </c>
      <c r="J6672" s="177" t="str">
        <f t="shared" si="209"/>
        <v>Date &gt; 1920</v>
      </c>
    </row>
    <row r="6673" spans="1:10" x14ac:dyDescent="0.3">
      <c r="A6673" s="178" t="s">
        <v>270</v>
      </c>
      <c r="B6673" s="178" t="s">
        <v>79</v>
      </c>
      <c r="C6673" s="178" t="s">
        <v>1342</v>
      </c>
      <c r="D6673" s="178" t="s">
        <v>8415</v>
      </c>
      <c r="E6673" s="209">
        <v>0</v>
      </c>
      <c r="F6673" s="180">
        <v>250</v>
      </c>
      <c r="G6673" s="180">
        <v>0</v>
      </c>
      <c r="H6673" s="180">
        <v>0</v>
      </c>
      <c r="I6673" s="180">
        <f t="shared" si="208"/>
        <v>250</v>
      </c>
      <c r="J6673" s="177" t="str">
        <f t="shared" si="209"/>
        <v>Sketchy date</v>
      </c>
    </row>
    <row r="6674" spans="1:10" x14ac:dyDescent="0.3">
      <c r="A6674" s="178" t="s">
        <v>270</v>
      </c>
      <c r="B6674" s="178" t="s">
        <v>79</v>
      </c>
      <c r="C6674" s="178" t="s">
        <v>1342</v>
      </c>
      <c r="D6674" s="178" t="s">
        <v>8415</v>
      </c>
      <c r="E6674" s="209">
        <v>0</v>
      </c>
      <c r="F6674" s="180">
        <v>4331</v>
      </c>
      <c r="G6674" s="180">
        <v>0</v>
      </c>
      <c r="H6674" s="180">
        <v>0</v>
      </c>
      <c r="I6674" s="180">
        <f t="shared" si="208"/>
        <v>4331</v>
      </c>
      <c r="J6674" s="177" t="str">
        <f t="shared" si="209"/>
        <v>Sketchy date</v>
      </c>
    </row>
    <row r="6675" spans="1:10" x14ac:dyDescent="0.3">
      <c r="A6675" s="178" t="s">
        <v>270</v>
      </c>
      <c r="B6675" s="178" t="s">
        <v>79</v>
      </c>
      <c r="C6675" s="178" t="s">
        <v>1342</v>
      </c>
      <c r="D6675" s="178" t="s">
        <v>8415</v>
      </c>
      <c r="E6675" s="179">
        <v>43439</v>
      </c>
      <c r="F6675" s="180">
        <v>150983</v>
      </c>
      <c r="G6675" s="180">
        <v>8388</v>
      </c>
      <c r="H6675" s="180">
        <v>8389.0400000000009</v>
      </c>
      <c r="I6675" s="180">
        <f t="shared" si="208"/>
        <v>167760.04</v>
      </c>
      <c r="J6675" s="177" t="str">
        <f t="shared" si="209"/>
        <v>Date &gt; 1920</v>
      </c>
    </row>
    <row r="6676" spans="1:10" x14ac:dyDescent="0.3">
      <c r="A6676" s="178" t="s">
        <v>270</v>
      </c>
      <c r="B6676" s="178" t="s">
        <v>79</v>
      </c>
      <c r="C6676" s="178" t="s">
        <v>1342</v>
      </c>
      <c r="D6676" s="178" t="s">
        <v>8415</v>
      </c>
      <c r="E6676" s="179">
        <v>43810</v>
      </c>
      <c r="F6676" s="180">
        <v>4914</v>
      </c>
      <c r="G6676" s="180">
        <v>675.33</v>
      </c>
      <c r="H6676" s="180">
        <v>675.14</v>
      </c>
      <c r="I6676" s="180">
        <f t="shared" si="208"/>
        <v>6264.47</v>
      </c>
      <c r="J6676" s="177" t="str">
        <f t="shared" si="209"/>
        <v>Date &gt; 1920</v>
      </c>
    </row>
    <row r="6677" spans="1:10" x14ac:dyDescent="0.3">
      <c r="A6677" s="178" t="s">
        <v>270</v>
      </c>
      <c r="B6677" s="178" t="s">
        <v>79</v>
      </c>
      <c r="C6677" s="178" t="s">
        <v>1342</v>
      </c>
      <c r="D6677" s="178" t="s">
        <v>8415</v>
      </c>
      <c r="E6677" s="179">
        <v>44216</v>
      </c>
      <c r="F6677" s="180">
        <v>12991</v>
      </c>
      <c r="G6677" s="180">
        <v>559.97</v>
      </c>
      <c r="H6677" s="180">
        <v>559.52</v>
      </c>
      <c r="I6677" s="180">
        <f t="shared" si="208"/>
        <v>14110.49</v>
      </c>
      <c r="J6677" s="177" t="str">
        <f t="shared" si="209"/>
        <v>Date &gt; 1920</v>
      </c>
    </row>
    <row r="6678" spans="1:10" x14ac:dyDescent="0.3">
      <c r="A6678" s="178" t="s">
        <v>270</v>
      </c>
      <c r="B6678" s="178" t="s">
        <v>79</v>
      </c>
      <c r="C6678" s="178" t="s">
        <v>1342</v>
      </c>
      <c r="D6678" s="178" t="s">
        <v>8416</v>
      </c>
      <c r="E6678" s="179">
        <v>44216</v>
      </c>
      <c r="F6678" s="180">
        <v>34095</v>
      </c>
      <c r="G6678" s="180">
        <v>0</v>
      </c>
      <c r="H6678" s="180">
        <v>5115.8999999999996</v>
      </c>
      <c r="I6678" s="180">
        <f t="shared" si="208"/>
        <v>39210.9</v>
      </c>
      <c r="J6678" s="177" t="str">
        <f t="shared" si="209"/>
        <v>Date &gt; 1920</v>
      </c>
    </row>
    <row r="6679" spans="1:10" x14ac:dyDescent="0.3">
      <c r="A6679" s="178" t="s">
        <v>270</v>
      </c>
      <c r="B6679" s="178" t="s">
        <v>79</v>
      </c>
      <c r="C6679" s="178" t="s">
        <v>1342</v>
      </c>
      <c r="D6679" s="178" t="s">
        <v>8417</v>
      </c>
      <c r="E6679" s="179">
        <v>44186</v>
      </c>
      <c r="F6679" s="180">
        <v>6038</v>
      </c>
      <c r="G6679" s="180">
        <v>0</v>
      </c>
      <c r="H6679" s="180">
        <v>0</v>
      </c>
      <c r="I6679" s="180">
        <f t="shared" si="208"/>
        <v>6038</v>
      </c>
      <c r="J6679" s="177" t="str">
        <f t="shared" si="209"/>
        <v>Date &gt; 1920</v>
      </c>
    </row>
    <row r="6680" spans="1:10" x14ac:dyDescent="0.3">
      <c r="A6680" s="178" t="s">
        <v>270</v>
      </c>
      <c r="B6680" s="178" t="s">
        <v>79</v>
      </c>
      <c r="C6680" s="178" t="s">
        <v>1342</v>
      </c>
      <c r="D6680" s="178" t="s">
        <v>8417</v>
      </c>
      <c r="E6680" s="179">
        <v>44238</v>
      </c>
      <c r="F6680" s="180">
        <v>13962</v>
      </c>
      <c r="G6680" s="180">
        <v>0</v>
      </c>
      <c r="H6680" s="180">
        <v>0</v>
      </c>
      <c r="I6680" s="180">
        <f t="shared" si="208"/>
        <v>13962</v>
      </c>
      <c r="J6680" s="177" t="str">
        <f t="shared" si="209"/>
        <v>Date &gt; 1920</v>
      </c>
    </row>
    <row r="6681" spans="1:10" x14ac:dyDescent="0.3">
      <c r="A6681" s="178" t="s">
        <v>270</v>
      </c>
      <c r="B6681" s="178" t="s">
        <v>79</v>
      </c>
      <c r="C6681" s="178" t="s">
        <v>1342</v>
      </c>
      <c r="D6681" s="178" t="s">
        <v>8418</v>
      </c>
      <c r="E6681" s="179">
        <v>29333</v>
      </c>
      <c r="F6681" s="180">
        <v>13862.82</v>
      </c>
      <c r="G6681" s="180">
        <v>0</v>
      </c>
      <c r="H6681" s="180">
        <v>5266.59</v>
      </c>
      <c r="I6681" s="180">
        <f t="shared" si="208"/>
        <v>19129.41</v>
      </c>
      <c r="J6681" s="177" t="str">
        <f t="shared" si="209"/>
        <v>Date &gt; 1920</v>
      </c>
    </row>
    <row r="6682" spans="1:10" x14ac:dyDescent="0.3">
      <c r="A6682" s="178" t="s">
        <v>270</v>
      </c>
      <c r="B6682" s="178" t="s">
        <v>85</v>
      </c>
      <c r="C6682" s="178" t="s">
        <v>8419</v>
      </c>
      <c r="D6682" s="178" t="s">
        <v>7442</v>
      </c>
      <c r="E6682" s="179">
        <v>17910</v>
      </c>
      <c r="F6682" s="180">
        <v>0</v>
      </c>
      <c r="G6682" s="180">
        <v>10243.65</v>
      </c>
      <c r="H6682" s="180">
        <v>1368.16</v>
      </c>
      <c r="I6682" s="180">
        <f t="shared" si="208"/>
        <v>11611.81</v>
      </c>
      <c r="J6682" s="177" t="str">
        <f t="shared" si="209"/>
        <v>Date &gt; 1920</v>
      </c>
    </row>
    <row r="6683" spans="1:10" x14ac:dyDescent="0.3">
      <c r="A6683" s="178" t="s">
        <v>270</v>
      </c>
      <c r="B6683" s="178" t="s">
        <v>85</v>
      </c>
      <c r="C6683" s="178" t="s">
        <v>8419</v>
      </c>
      <c r="D6683" s="178" t="s">
        <v>8420</v>
      </c>
      <c r="E6683" s="179">
        <v>17295</v>
      </c>
      <c r="F6683" s="180">
        <v>0</v>
      </c>
      <c r="G6683" s="180">
        <v>1023.28</v>
      </c>
      <c r="H6683" s="180">
        <v>146.72</v>
      </c>
      <c r="I6683" s="180">
        <f t="shared" si="208"/>
        <v>1170</v>
      </c>
      <c r="J6683" s="177" t="str">
        <f t="shared" si="209"/>
        <v>Date &gt; 1920</v>
      </c>
    </row>
    <row r="6684" spans="1:10" x14ac:dyDescent="0.3">
      <c r="A6684" s="178" t="s">
        <v>270</v>
      </c>
      <c r="B6684" s="178" t="s">
        <v>85</v>
      </c>
      <c r="C6684" s="178" t="s">
        <v>8419</v>
      </c>
      <c r="D6684" s="178" t="s">
        <v>8421</v>
      </c>
      <c r="E6684" s="179">
        <v>19120</v>
      </c>
      <c r="F6684" s="180">
        <v>32912.29</v>
      </c>
      <c r="G6684" s="180">
        <v>32932.89</v>
      </c>
      <c r="H6684" s="180">
        <v>0</v>
      </c>
      <c r="I6684" s="180">
        <f t="shared" si="208"/>
        <v>65845.179999999993</v>
      </c>
      <c r="J6684" s="177" t="str">
        <f t="shared" si="209"/>
        <v>Date &gt; 1920</v>
      </c>
    </row>
    <row r="6685" spans="1:10" x14ac:dyDescent="0.3">
      <c r="A6685" s="178" t="s">
        <v>270</v>
      </c>
      <c r="B6685" s="178" t="s">
        <v>85</v>
      </c>
      <c r="C6685" s="178" t="s">
        <v>8419</v>
      </c>
      <c r="D6685" s="178" t="s">
        <v>8422</v>
      </c>
      <c r="E6685" s="179">
        <v>21888</v>
      </c>
      <c r="F6685" s="180">
        <v>0</v>
      </c>
      <c r="G6685" s="180">
        <v>632.9</v>
      </c>
      <c r="H6685" s="180">
        <v>0</v>
      </c>
      <c r="I6685" s="180">
        <f t="shared" si="208"/>
        <v>632.9</v>
      </c>
      <c r="J6685" s="177" t="str">
        <f t="shared" si="209"/>
        <v>Date &gt; 1920</v>
      </c>
    </row>
    <row r="6686" spans="1:10" x14ac:dyDescent="0.3">
      <c r="A6686" s="178" t="s">
        <v>270</v>
      </c>
      <c r="B6686" s="178" t="s">
        <v>85</v>
      </c>
      <c r="C6686" s="178" t="s">
        <v>8419</v>
      </c>
      <c r="D6686" s="178" t="s">
        <v>8423</v>
      </c>
      <c r="E6686" s="179">
        <v>25402</v>
      </c>
      <c r="F6686" s="180">
        <v>30522.799999999999</v>
      </c>
      <c r="G6686" s="180">
        <v>18576.259999999998</v>
      </c>
      <c r="H6686" s="180">
        <v>21315.9</v>
      </c>
      <c r="I6686" s="180">
        <f t="shared" si="208"/>
        <v>70414.959999999992</v>
      </c>
      <c r="J6686" s="177" t="str">
        <f t="shared" si="209"/>
        <v>Date &gt; 1920</v>
      </c>
    </row>
    <row r="6687" spans="1:10" x14ac:dyDescent="0.3">
      <c r="A6687" s="178" t="s">
        <v>270</v>
      </c>
      <c r="B6687" s="178" t="s">
        <v>85</v>
      </c>
      <c r="C6687" s="178" t="s">
        <v>8419</v>
      </c>
      <c r="D6687" s="178" t="s">
        <v>7170</v>
      </c>
      <c r="E6687" s="179">
        <v>25402</v>
      </c>
      <c r="F6687" s="180">
        <v>0</v>
      </c>
      <c r="G6687" s="180">
        <v>728</v>
      </c>
      <c r="H6687" s="180">
        <v>2184</v>
      </c>
      <c r="I6687" s="180">
        <f t="shared" si="208"/>
        <v>2912</v>
      </c>
      <c r="J6687" s="177" t="str">
        <f t="shared" si="209"/>
        <v>Date &gt; 1920</v>
      </c>
    </row>
    <row r="6688" spans="1:10" x14ac:dyDescent="0.3">
      <c r="A6688" s="178" t="s">
        <v>270</v>
      </c>
      <c r="B6688" s="178" t="s">
        <v>85</v>
      </c>
      <c r="C6688" s="178" t="s">
        <v>8419</v>
      </c>
      <c r="D6688" s="178" t="s">
        <v>6400</v>
      </c>
      <c r="E6688" s="179">
        <v>25604</v>
      </c>
      <c r="F6688" s="180">
        <v>0</v>
      </c>
      <c r="G6688" s="180">
        <v>1600</v>
      </c>
      <c r="H6688" s="180">
        <v>1492.41</v>
      </c>
      <c r="I6688" s="180">
        <f t="shared" si="208"/>
        <v>3092.41</v>
      </c>
      <c r="J6688" s="177" t="str">
        <f t="shared" si="209"/>
        <v>Date &gt; 1920</v>
      </c>
    </row>
    <row r="6689" spans="1:10" x14ac:dyDescent="0.3">
      <c r="A6689" s="178" t="s">
        <v>270</v>
      </c>
      <c r="B6689" s="178" t="s">
        <v>85</v>
      </c>
      <c r="C6689" s="178" t="s">
        <v>8419</v>
      </c>
      <c r="D6689" s="178" t="s">
        <v>6400</v>
      </c>
      <c r="E6689" s="179">
        <v>28038</v>
      </c>
      <c r="F6689" s="180">
        <v>0</v>
      </c>
      <c r="G6689" s="180">
        <v>3333</v>
      </c>
      <c r="H6689" s="180">
        <v>2269.58</v>
      </c>
      <c r="I6689" s="180">
        <f t="shared" si="208"/>
        <v>5602.58</v>
      </c>
      <c r="J6689" s="177" t="str">
        <f t="shared" si="209"/>
        <v>Date &gt; 1920</v>
      </c>
    </row>
    <row r="6690" spans="1:10" x14ac:dyDescent="0.3">
      <c r="A6690" s="178" t="s">
        <v>270</v>
      </c>
      <c r="B6690" s="178" t="s">
        <v>85</v>
      </c>
      <c r="C6690" s="178" t="s">
        <v>8419</v>
      </c>
      <c r="D6690" s="178" t="s">
        <v>8424</v>
      </c>
      <c r="E6690" s="179">
        <v>32870</v>
      </c>
      <c r="F6690" s="180">
        <v>25000</v>
      </c>
      <c r="G6690" s="180">
        <v>2450</v>
      </c>
      <c r="H6690" s="180">
        <v>3050</v>
      </c>
      <c r="I6690" s="180">
        <f t="shared" si="208"/>
        <v>30500</v>
      </c>
      <c r="J6690" s="177" t="str">
        <f t="shared" si="209"/>
        <v>Date &gt; 1920</v>
      </c>
    </row>
    <row r="6691" spans="1:10" x14ac:dyDescent="0.3">
      <c r="A6691" s="178" t="s">
        <v>270</v>
      </c>
      <c r="B6691" s="178" t="s">
        <v>85</v>
      </c>
      <c r="C6691" s="178" t="s">
        <v>8419</v>
      </c>
      <c r="D6691" s="178" t="s">
        <v>8425</v>
      </c>
      <c r="E6691" s="179">
        <v>32864</v>
      </c>
      <c r="F6691" s="180">
        <v>0</v>
      </c>
      <c r="G6691" s="180">
        <v>5972.34</v>
      </c>
      <c r="H6691" s="180">
        <v>2986.17</v>
      </c>
      <c r="I6691" s="180">
        <f t="shared" si="208"/>
        <v>8958.51</v>
      </c>
      <c r="J6691" s="177" t="str">
        <f t="shared" si="209"/>
        <v>Date &gt; 1920</v>
      </c>
    </row>
    <row r="6692" spans="1:10" x14ac:dyDescent="0.3">
      <c r="A6692" s="178" t="s">
        <v>270</v>
      </c>
      <c r="B6692" s="178" t="s">
        <v>85</v>
      </c>
      <c r="C6692" s="178" t="s">
        <v>8419</v>
      </c>
      <c r="D6692" s="178" t="s">
        <v>8425</v>
      </c>
      <c r="E6692" s="179">
        <v>33338</v>
      </c>
      <c r="F6692" s="180">
        <v>0</v>
      </c>
      <c r="G6692" s="180">
        <v>16360.66</v>
      </c>
      <c r="H6692" s="180">
        <v>19819.650000000001</v>
      </c>
      <c r="I6692" s="180">
        <f t="shared" si="208"/>
        <v>36180.31</v>
      </c>
      <c r="J6692" s="177" t="str">
        <f t="shared" si="209"/>
        <v>Date &gt; 1920</v>
      </c>
    </row>
    <row r="6693" spans="1:10" x14ac:dyDescent="0.3">
      <c r="A6693" s="178" t="s">
        <v>270</v>
      </c>
      <c r="B6693" s="178" t="s">
        <v>85</v>
      </c>
      <c r="C6693" s="178" t="s">
        <v>8419</v>
      </c>
      <c r="D6693" s="178" t="s">
        <v>8425</v>
      </c>
      <c r="E6693" s="179">
        <v>33338</v>
      </c>
      <c r="F6693" s="180">
        <v>0</v>
      </c>
      <c r="G6693" s="180">
        <v>17067</v>
      </c>
      <c r="H6693" s="180">
        <v>0</v>
      </c>
      <c r="I6693" s="180">
        <f t="shared" si="208"/>
        <v>17067</v>
      </c>
      <c r="J6693" s="177" t="str">
        <f t="shared" si="209"/>
        <v>Date &gt; 1920</v>
      </c>
    </row>
    <row r="6694" spans="1:10" x14ac:dyDescent="0.3">
      <c r="A6694" s="178" t="s">
        <v>270</v>
      </c>
      <c r="B6694" s="178" t="s">
        <v>85</v>
      </c>
      <c r="C6694" s="178" t="s">
        <v>8419</v>
      </c>
      <c r="D6694" s="178" t="s">
        <v>8425</v>
      </c>
      <c r="E6694" s="179">
        <v>33338</v>
      </c>
      <c r="F6694" s="180">
        <v>0</v>
      </c>
      <c r="G6694" s="180">
        <v>6211.63</v>
      </c>
      <c r="H6694" s="180">
        <v>0</v>
      </c>
      <c r="I6694" s="180">
        <f t="shared" si="208"/>
        <v>6211.63</v>
      </c>
      <c r="J6694" s="177" t="str">
        <f t="shared" si="209"/>
        <v>Date &gt; 1920</v>
      </c>
    </row>
    <row r="6695" spans="1:10" x14ac:dyDescent="0.3">
      <c r="A6695" s="178" t="s">
        <v>270</v>
      </c>
      <c r="B6695" s="178" t="s">
        <v>85</v>
      </c>
      <c r="C6695" s="178" t="s">
        <v>8419</v>
      </c>
      <c r="D6695" s="178" t="s">
        <v>8425</v>
      </c>
      <c r="E6695" s="179">
        <v>33516</v>
      </c>
      <c r="F6695" s="180">
        <v>0</v>
      </c>
      <c r="G6695" s="180">
        <v>19778.75</v>
      </c>
      <c r="H6695" s="180">
        <v>9889.36</v>
      </c>
      <c r="I6695" s="180">
        <f t="shared" si="208"/>
        <v>29668.11</v>
      </c>
      <c r="J6695" s="177" t="str">
        <f t="shared" si="209"/>
        <v>Date &gt; 1920</v>
      </c>
    </row>
    <row r="6696" spans="1:10" x14ac:dyDescent="0.3">
      <c r="A6696" s="178" t="s">
        <v>270</v>
      </c>
      <c r="B6696" s="178" t="s">
        <v>85</v>
      </c>
      <c r="C6696" s="178" t="s">
        <v>8419</v>
      </c>
      <c r="D6696" s="178" t="s">
        <v>8425</v>
      </c>
      <c r="E6696" s="179">
        <v>33588</v>
      </c>
      <c r="F6696" s="180">
        <v>0</v>
      </c>
      <c r="G6696" s="180">
        <v>60241.440000000002</v>
      </c>
      <c r="H6696" s="180">
        <v>30120.73</v>
      </c>
      <c r="I6696" s="180">
        <f t="shared" si="208"/>
        <v>90362.17</v>
      </c>
      <c r="J6696" s="177" t="str">
        <f t="shared" si="209"/>
        <v>Date &gt; 1920</v>
      </c>
    </row>
    <row r="6697" spans="1:10" x14ac:dyDescent="0.3">
      <c r="A6697" s="178" t="s">
        <v>270</v>
      </c>
      <c r="B6697" s="178" t="s">
        <v>85</v>
      </c>
      <c r="C6697" s="178" t="s">
        <v>8419</v>
      </c>
      <c r="D6697" s="178" t="s">
        <v>7147</v>
      </c>
      <c r="E6697" s="179">
        <v>32945</v>
      </c>
      <c r="F6697" s="180">
        <v>0</v>
      </c>
      <c r="G6697" s="180">
        <v>1053.77</v>
      </c>
      <c r="H6697" s="180">
        <v>526.88</v>
      </c>
      <c r="I6697" s="180">
        <f t="shared" si="208"/>
        <v>1580.65</v>
      </c>
      <c r="J6697" s="177" t="str">
        <f t="shared" si="209"/>
        <v>Date &gt; 1920</v>
      </c>
    </row>
    <row r="6698" spans="1:10" x14ac:dyDescent="0.3">
      <c r="A6698" s="178" t="s">
        <v>270</v>
      </c>
      <c r="B6698" s="178" t="s">
        <v>85</v>
      </c>
      <c r="C6698" s="178" t="s">
        <v>8419</v>
      </c>
      <c r="D6698" s="178" t="s">
        <v>8426</v>
      </c>
      <c r="E6698" s="179">
        <v>33585</v>
      </c>
      <c r="F6698" s="180">
        <v>115339.5</v>
      </c>
      <c r="G6698" s="180">
        <v>0</v>
      </c>
      <c r="H6698" s="180">
        <v>12815.5</v>
      </c>
      <c r="I6698" s="180">
        <f t="shared" si="208"/>
        <v>128155</v>
      </c>
      <c r="J6698" s="177" t="str">
        <f t="shared" si="209"/>
        <v>Date &gt; 1920</v>
      </c>
    </row>
    <row r="6699" spans="1:10" x14ac:dyDescent="0.3">
      <c r="A6699" s="178" t="s">
        <v>270</v>
      </c>
      <c r="B6699" s="178" t="s">
        <v>85</v>
      </c>
      <c r="C6699" s="178" t="s">
        <v>8419</v>
      </c>
      <c r="D6699" s="178" t="s">
        <v>8426</v>
      </c>
      <c r="E6699" s="179">
        <v>33585</v>
      </c>
      <c r="F6699" s="180">
        <v>94924.71</v>
      </c>
      <c r="G6699" s="180">
        <v>0</v>
      </c>
      <c r="H6699" s="180">
        <v>12047.19</v>
      </c>
      <c r="I6699" s="180">
        <f t="shared" si="208"/>
        <v>106971.90000000001</v>
      </c>
      <c r="J6699" s="177" t="str">
        <f t="shared" si="209"/>
        <v>Date &gt; 1920</v>
      </c>
    </row>
    <row r="6700" spans="1:10" x14ac:dyDescent="0.3">
      <c r="A6700" s="178" t="s">
        <v>270</v>
      </c>
      <c r="B6700" s="178" t="s">
        <v>85</v>
      </c>
      <c r="C6700" s="178" t="s">
        <v>8419</v>
      </c>
      <c r="D6700" s="178" t="s">
        <v>8426</v>
      </c>
      <c r="E6700" s="179">
        <v>33619</v>
      </c>
      <c r="F6700" s="180">
        <v>160376.62</v>
      </c>
      <c r="G6700" s="180">
        <v>0</v>
      </c>
      <c r="H6700" s="180">
        <v>17819.62</v>
      </c>
      <c r="I6700" s="180">
        <f t="shared" si="208"/>
        <v>178196.24</v>
      </c>
      <c r="J6700" s="177" t="str">
        <f t="shared" si="209"/>
        <v>Date &gt; 1920</v>
      </c>
    </row>
    <row r="6701" spans="1:10" x14ac:dyDescent="0.3">
      <c r="A6701" s="178" t="s">
        <v>270</v>
      </c>
      <c r="B6701" s="178" t="s">
        <v>85</v>
      </c>
      <c r="C6701" s="178" t="s">
        <v>8419</v>
      </c>
      <c r="D6701" s="178" t="s">
        <v>8426</v>
      </c>
      <c r="E6701" s="179">
        <v>33632</v>
      </c>
      <c r="F6701" s="180">
        <v>185654.7</v>
      </c>
      <c r="G6701" s="180">
        <v>0</v>
      </c>
      <c r="H6701" s="180">
        <v>20628.3</v>
      </c>
      <c r="I6701" s="180">
        <f t="shared" si="208"/>
        <v>206283</v>
      </c>
      <c r="J6701" s="177" t="str">
        <f t="shared" si="209"/>
        <v>Date &gt; 1920</v>
      </c>
    </row>
    <row r="6702" spans="1:10" x14ac:dyDescent="0.3">
      <c r="A6702" s="178" t="s">
        <v>270</v>
      </c>
      <c r="B6702" s="178" t="s">
        <v>85</v>
      </c>
      <c r="C6702" s="178" t="s">
        <v>8419</v>
      </c>
      <c r="D6702" s="178" t="s">
        <v>8426</v>
      </c>
      <c r="E6702" s="179">
        <v>33653</v>
      </c>
      <c r="F6702" s="180">
        <v>107744.74</v>
      </c>
      <c r="G6702" s="180">
        <v>0</v>
      </c>
      <c r="H6702" s="180">
        <v>11971.64</v>
      </c>
      <c r="I6702" s="180">
        <f t="shared" si="208"/>
        <v>119716.38</v>
      </c>
      <c r="J6702" s="177" t="str">
        <f t="shared" si="209"/>
        <v>Date &gt; 1920</v>
      </c>
    </row>
    <row r="6703" spans="1:10" x14ac:dyDescent="0.3">
      <c r="A6703" s="178" t="s">
        <v>270</v>
      </c>
      <c r="B6703" s="178" t="s">
        <v>85</v>
      </c>
      <c r="C6703" s="178" t="s">
        <v>8419</v>
      </c>
      <c r="D6703" s="178" t="s">
        <v>8426</v>
      </c>
      <c r="E6703" s="179">
        <v>33676</v>
      </c>
      <c r="F6703" s="180">
        <v>64552.5</v>
      </c>
      <c r="G6703" s="180">
        <v>0</v>
      </c>
      <c r="H6703" s="180">
        <v>7172.5</v>
      </c>
      <c r="I6703" s="180">
        <f t="shared" si="208"/>
        <v>71725</v>
      </c>
      <c r="J6703" s="177" t="str">
        <f t="shared" si="209"/>
        <v>Date &gt; 1920</v>
      </c>
    </row>
    <row r="6704" spans="1:10" x14ac:dyDescent="0.3">
      <c r="A6704" s="178" t="s">
        <v>270</v>
      </c>
      <c r="B6704" s="178" t="s">
        <v>85</v>
      </c>
      <c r="C6704" s="178" t="s">
        <v>8419</v>
      </c>
      <c r="D6704" s="178" t="s">
        <v>8426</v>
      </c>
      <c r="E6704" s="179">
        <v>33700</v>
      </c>
      <c r="F6704" s="180">
        <v>245896.22</v>
      </c>
      <c r="G6704" s="180">
        <v>0</v>
      </c>
      <c r="H6704" s="180">
        <v>27321.79</v>
      </c>
      <c r="I6704" s="180">
        <f t="shared" si="208"/>
        <v>273218.01</v>
      </c>
      <c r="J6704" s="177" t="str">
        <f t="shared" si="209"/>
        <v>Date &gt; 1920</v>
      </c>
    </row>
    <row r="6705" spans="1:10" x14ac:dyDescent="0.3">
      <c r="A6705" s="178" t="s">
        <v>270</v>
      </c>
      <c r="B6705" s="178" t="s">
        <v>85</v>
      </c>
      <c r="C6705" s="178" t="s">
        <v>8419</v>
      </c>
      <c r="D6705" s="178" t="s">
        <v>8426</v>
      </c>
      <c r="E6705" s="179">
        <v>33756</v>
      </c>
      <c r="F6705" s="180">
        <v>257397.75</v>
      </c>
      <c r="G6705" s="180">
        <v>0</v>
      </c>
      <c r="H6705" s="180">
        <v>28599.75</v>
      </c>
      <c r="I6705" s="180">
        <f t="shared" si="208"/>
        <v>285997.5</v>
      </c>
      <c r="J6705" s="177" t="str">
        <f t="shared" si="209"/>
        <v>Date &gt; 1920</v>
      </c>
    </row>
    <row r="6706" spans="1:10" x14ac:dyDescent="0.3">
      <c r="A6706" s="178" t="s">
        <v>270</v>
      </c>
      <c r="B6706" s="178" t="s">
        <v>85</v>
      </c>
      <c r="C6706" s="178" t="s">
        <v>8419</v>
      </c>
      <c r="D6706" s="178" t="s">
        <v>8426</v>
      </c>
      <c r="E6706" s="179">
        <v>33806</v>
      </c>
      <c r="F6706" s="180">
        <v>151240.26</v>
      </c>
      <c r="G6706" s="180">
        <v>0</v>
      </c>
      <c r="H6706" s="180">
        <v>15637.81</v>
      </c>
      <c r="I6706" s="180">
        <f t="shared" si="208"/>
        <v>166878.07</v>
      </c>
      <c r="J6706" s="177" t="str">
        <f t="shared" si="209"/>
        <v>Date &gt; 1920</v>
      </c>
    </row>
    <row r="6707" spans="1:10" x14ac:dyDescent="0.3">
      <c r="A6707" s="178" t="s">
        <v>270</v>
      </c>
      <c r="B6707" s="178" t="s">
        <v>85</v>
      </c>
      <c r="C6707" s="178" t="s">
        <v>8419</v>
      </c>
      <c r="D6707" s="178" t="s">
        <v>8426</v>
      </c>
      <c r="E6707" s="179">
        <v>34191</v>
      </c>
      <c r="F6707" s="180">
        <v>0</v>
      </c>
      <c r="G6707" s="180">
        <v>3000</v>
      </c>
      <c r="H6707" s="180">
        <v>0</v>
      </c>
      <c r="I6707" s="180">
        <f t="shared" si="208"/>
        <v>3000</v>
      </c>
      <c r="J6707" s="177" t="str">
        <f t="shared" si="209"/>
        <v>Date &gt; 1920</v>
      </c>
    </row>
    <row r="6708" spans="1:10" x14ac:dyDescent="0.3">
      <c r="A6708" s="178" t="s">
        <v>270</v>
      </c>
      <c r="B6708" s="178" t="s">
        <v>85</v>
      </c>
      <c r="C6708" s="178" t="s">
        <v>8419</v>
      </c>
      <c r="D6708" s="178" t="s">
        <v>8426</v>
      </c>
      <c r="E6708" s="179">
        <v>34191</v>
      </c>
      <c r="F6708" s="180">
        <v>0</v>
      </c>
      <c r="G6708" s="180">
        <v>9364.7800000000007</v>
      </c>
      <c r="H6708" s="180">
        <v>0</v>
      </c>
      <c r="I6708" s="180">
        <f t="shared" si="208"/>
        <v>9364.7800000000007</v>
      </c>
      <c r="J6708" s="177" t="str">
        <f t="shared" si="209"/>
        <v>Date &gt; 1920</v>
      </c>
    </row>
    <row r="6709" spans="1:10" x14ac:dyDescent="0.3">
      <c r="A6709" s="178" t="s">
        <v>270</v>
      </c>
      <c r="B6709" s="178" t="s">
        <v>85</v>
      </c>
      <c r="C6709" s="178" t="s">
        <v>8419</v>
      </c>
      <c r="D6709" s="178" t="s">
        <v>8426</v>
      </c>
      <c r="E6709" s="179">
        <v>34512</v>
      </c>
      <c r="F6709" s="180">
        <v>197448.67</v>
      </c>
      <c r="G6709" s="180">
        <v>0</v>
      </c>
      <c r="H6709" s="180">
        <v>29297</v>
      </c>
      <c r="I6709" s="180">
        <f t="shared" si="208"/>
        <v>226745.67</v>
      </c>
      <c r="J6709" s="177" t="str">
        <f t="shared" si="209"/>
        <v>Date &gt; 1920</v>
      </c>
    </row>
    <row r="6710" spans="1:10" x14ac:dyDescent="0.3">
      <c r="A6710" s="178" t="s">
        <v>270</v>
      </c>
      <c r="B6710" s="178" t="s">
        <v>85</v>
      </c>
      <c r="C6710" s="178" t="s">
        <v>8419</v>
      </c>
      <c r="D6710" s="178" t="s">
        <v>8427</v>
      </c>
      <c r="E6710" s="179">
        <v>33394</v>
      </c>
      <c r="F6710" s="180">
        <v>0</v>
      </c>
      <c r="G6710" s="180">
        <v>15718.95</v>
      </c>
      <c r="H6710" s="180">
        <v>7859.48</v>
      </c>
      <c r="I6710" s="180">
        <f t="shared" si="208"/>
        <v>23578.43</v>
      </c>
      <c r="J6710" s="177" t="str">
        <f t="shared" si="209"/>
        <v>Date &gt; 1920</v>
      </c>
    </row>
    <row r="6711" spans="1:10" x14ac:dyDescent="0.3">
      <c r="A6711" s="178" t="s">
        <v>270</v>
      </c>
      <c r="B6711" s="178" t="s">
        <v>85</v>
      </c>
      <c r="C6711" s="178" t="s">
        <v>8419</v>
      </c>
      <c r="D6711" s="178" t="s">
        <v>8428</v>
      </c>
      <c r="E6711" s="179">
        <v>33676</v>
      </c>
      <c r="F6711" s="180">
        <v>92981.25</v>
      </c>
      <c r="G6711" s="180">
        <v>0</v>
      </c>
      <c r="H6711" s="180">
        <v>10331.25</v>
      </c>
      <c r="I6711" s="180">
        <f t="shared" si="208"/>
        <v>103312.5</v>
      </c>
      <c r="J6711" s="177" t="str">
        <f t="shared" si="209"/>
        <v>Date &gt; 1920</v>
      </c>
    </row>
    <row r="6712" spans="1:10" x14ac:dyDescent="0.3">
      <c r="A6712" s="178" t="s">
        <v>270</v>
      </c>
      <c r="B6712" s="178" t="s">
        <v>85</v>
      </c>
      <c r="C6712" s="178" t="s">
        <v>8419</v>
      </c>
      <c r="D6712" s="178" t="s">
        <v>8428</v>
      </c>
      <c r="E6712" s="179">
        <v>33700</v>
      </c>
      <c r="F6712" s="180">
        <v>192489.81</v>
      </c>
      <c r="G6712" s="180">
        <v>1265.92</v>
      </c>
      <c r="H6712" s="180">
        <v>22020.720000000001</v>
      </c>
      <c r="I6712" s="180">
        <f t="shared" si="208"/>
        <v>215776.45</v>
      </c>
      <c r="J6712" s="177" t="str">
        <f t="shared" si="209"/>
        <v>Date &gt; 1920</v>
      </c>
    </row>
    <row r="6713" spans="1:10" x14ac:dyDescent="0.3">
      <c r="A6713" s="178" t="s">
        <v>270</v>
      </c>
      <c r="B6713" s="178" t="s">
        <v>85</v>
      </c>
      <c r="C6713" s="178" t="s">
        <v>8419</v>
      </c>
      <c r="D6713" s="178" t="s">
        <v>8428</v>
      </c>
      <c r="E6713" s="179">
        <v>33778</v>
      </c>
      <c r="F6713" s="180">
        <v>98225.82</v>
      </c>
      <c r="G6713" s="180">
        <v>0</v>
      </c>
      <c r="H6713" s="180">
        <v>10913.98</v>
      </c>
      <c r="I6713" s="180">
        <f t="shared" si="208"/>
        <v>109139.8</v>
      </c>
      <c r="J6713" s="177" t="str">
        <f t="shared" si="209"/>
        <v>Date &gt; 1920</v>
      </c>
    </row>
    <row r="6714" spans="1:10" x14ac:dyDescent="0.3">
      <c r="A6714" s="178" t="s">
        <v>270</v>
      </c>
      <c r="B6714" s="178" t="s">
        <v>85</v>
      </c>
      <c r="C6714" s="178" t="s">
        <v>8419</v>
      </c>
      <c r="D6714" s="178" t="s">
        <v>8428</v>
      </c>
      <c r="E6714" s="179">
        <v>33806</v>
      </c>
      <c r="F6714" s="180">
        <v>266348.7</v>
      </c>
      <c r="G6714" s="180">
        <v>0</v>
      </c>
      <c r="H6714" s="180">
        <v>31009.599999999999</v>
      </c>
      <c r="I6714" s="180">
        <f t="shared" si="208"/>
        <v>297358.3</v>
      </c>
      <c r="J6714" s="177" t="str">
        <f t="shared" si="209"/>
        <v>Date &gt; 1920</v>
      </c>
    </row>
    <row r="6715" spans="1:10" x14ac:dyDescent="0.3">
      <c r="A6715" s="178" t="s">
        <v>270</v>
      </c>
      <c r="B6715" s="178" t="s">
        <v>85</v>
      </c>
      <c r="C6715" s="178" t="s">
        <v>8419</v>
      </c>
      <c r="D6715" s="178" t="s">
        <v>8428</v>
      </c>
      <c r="E6715" s="179">
        <v>33806</v>
      </c>
      <c r="F6715" s="180">
        <v>0</v>
      </c>
      <c r="G6715" s="180">
        <v>2830.65</v>
      </c>
      <c r="H6715" s="180">
        <v>0</v>
      </c>
      <c r="I6715" s="180">
        <f t="shared" si="208"/>
        <v>2830.65</v>
      </c>
      <c r="J6715" s="177" t="str">
        <f t="shared" si="209"/>
        <v>Date &gt; 1920</v>
      </c>
    </row>
    <row r="6716" spans="1:10" x14ac:dyDescent="0.3">
      <c r="A6716" s="178" t="s">
        <v>270</v>
      </c>
      <c r="B6716" s="178" t="s">
        <v>85</v>
      </c>
      <c r="C6716" s="178" t="s">
        <v>8419</v>
      </c>
      <c r="D6716" s="178" t="s">
        <v>8428</v>
      </c>
      <c r="E6716" s="179">
        <v>33876</v>
      </c>
      <c r="F6716" s="180">
        <v>282129.15000000002</v>
      </c>
      <c r="G6716" s="180">
        <v>11729.34</v>
      </c>
      <c r="H6716" s="180">
        <v>37212.339999999997</v>
      </c>
      <c r="I6716" s="180">
        <f t="shared" si="208"/>
        <v>331070.83000000007</v>
      </c>
      <c r="J6716" s="177" t="str">
        <f t="shared" si="209"/>
        <v>Date &gt; 1920</v>
      </c>
    </row>
    <row r="6717" spans="1:10" x14ac:dyDescent="0.3">
      <c r="A6717" s="178" t="s">
        <v>270</v>
      </c>
      <c r="B6717" s="178" t="s">
        <v>85</v>
      </c>
      <c r="C6717" s="178" t="s">
        <v>8419</v>
      </c>
      <c r="D6717" s="178" t="s">
        <v>8428</v>
      </c>
      <c r="E6717" s="179">
        <v>33886</v>
      </c>
      <c r="F6717" s="180">
        <v>433232.59</v>
      </c>
      <c r="G6717" s="180">
        <v>111071.83</v>
      </c>
      <c r="H6717" s="180">
        <v>107255.4</v>
      </c>
      <c r="I6717" s="180">
        <f t="shared" si="208"/>
        <v>651559.82000000007</v>
      </c>
      <c r="J6717" s="177" t="str">
        <f t="shared" si="209"/>
        <v>Date &gt; 1920</v>
      </c>
    </row>
    <row r="6718" spans="1:10" x14ac:dyDescent="0.3">
      <c r="A6718" s="178" t="s">
        <v>270</v>
      </c>
      <c r="B6718" s="178" t="s">
        <v>85</v>
      </c>
      <c r="C6718" s="178" t="s">
        <v>8419</v>
      </c>
      <c r="D6718" s="178" t="s">
        <v>8428</v>
      </c>
      <c r="E6718" s="179">
        <v>33886</v>
      </c>
      <c r="F6718" s="180">
        <v>0</v>
      </c>
      <c r="G6718" s="180">
        <v>7165.05</v>
      </c>
      <c r="H6718" s="180">
        <v>0</v>
      </c>
      <c r="I6718" s="180">
        <f t="shared" si="208"/>
        <v>7165.05</v>
      </c>
      <c r="J6718" s="177" t="str">
        <f t="shared" si="209"/>
        <v>Date &gt; 1920</v>
      </c>
    </row>
    <row r="6719" spans="1:10" x14ac:dyDescent="0.3">
      <c r="A6719" s="178" t="s">
        <v>270</v>
      </c>
      <c r="B6719" s="178" t="s">
        <v>85</v>
      </c>
      <c r="C6719" s="178" t="s">
        <v>8419</v>
      </c>
      <c r="D6719" s="178" t="s">
        <v>8428</v>
      </c>
      <c r="E6719" s="179">
        <v>33924</v>
      </c>
      <c r="F6719" s="180">
        <v>572507.43000000005</v>
      </c>
      <c r="G6719" s="180">
        <v>13472.21</v>
      </c>
      <c r="H6719" s="180">
        <v>82578.880000000005</v>
      </c>
      <c r="I6719" s="180">
        <f t="shared" si="208"/>
        <v>668558.52</v>
      </c>
      <c r="J6719" s="177" t="str">
        <f t="shared" si="209"/>
        <v>Date &gt; 1920</v>
      </c>
    </row>
    <row r="6720" spans="1:10" x14ac:dyDescent="0.3">
      <c r="A6720" s="178" t="s">
        <v>270</v>
      </c>
      <c r="B6720" s="178" t="s">
        <v>85</v>
      </c>
      <c r="C6720" s="178" t="s">
        <v>8419</v>
      </c>
      <c r="D6720" s="178" t="s">
        <v>8428</v>
      </c>
      <c r="E6720" s="179">
        <v>34001</v>
      </c>
      <c r="F6720" s="180">
        <v>259217.37</v>
      </c>
      <c r="G6720" s="180">
        <v>0</v>
      </c>
      <c r="H6720" s="180">
        <v>37399.51</v>
      </c>
      <c r="I6720" s="180">
        <f t="shared" si="208"/>
        <v>296616.88</v>
      </c>
      <c r="J6720" s="177" t="str">
        <f t="shared" si="209"/>
        <v>Date &gt; 1920</v>
      </c>
    </row>
    <row r="6721" spans="1:10" x14ac:dyDescent="0.3">
      <c r="A6721" s="178" t="s">
        <v>270</v>
      </c>
      <c r="B6721" s="178" t="s">
        <v>85</v>
      </c>
      <c r="C6721" s="178" t="s">
        <v>8419</v>
      </c>
      <c r="D6721" s="178" t="s">
        <v>8428</v>
      </c>
      <c r="E6721" s="179">
        <v>34001</v>
      </c>
      <c r="F6721" s="180">
        <v>0</v>
      </c>
      <c r="G6721" s="180">
        <v>35386.910000000003</v>
      </c>
      <c r="H6721" s="180">
        <v>0</v>
      </c>
      <c r="I6721" s="180">
        <f t="shared" si="208"/>
        <v>35386.910000000003</v>
      </c>
      <c r="J6721" s="177" t="str">
        <f t="shared" si="209"/>
        <v>Date &gt; 1920</v>
      </c>
    </row>
    <row r="6722" spans="1:10" x14ac:dyDescent="0.3">
      <c r="A6722" s="178" t="s">
        <v>270</v>
      </c>
      <c r="B6722" s="178" t="s">
        <v>85</v>
      </c>
      <c r="C6722" s="178" t="s">
        <v>8419</v>
      </c>
      <c r="D6722" s="178" t="s">
        <v>8428</v>
      </c>
      <c r="E6722" s="179">
        <v>34045</v>
      </c>
      <c r="F6722" s="180">
        <v>109271.87</v>
      </c>
      <c r="G6722" s="180">
        <v>0</v>
      </c>
      <c r="H6722" s="180">
        <v>12141.32</v>
      </c>
      <c r="I6722" s="180">
        <f t="shared" si="208"/>
        <v>121413.19</v>
      </c>
      <c r="J6722" s="177" t="str">
        <f t="shared" si="209"/>
        <v>Date &gt; 1920</v>
      </c>
    </row>
    <row r="6723" spans="1:10" x14ac:dyDescent="0.3">
      <c r="A6723" s="178" t="s">
        <v>270</v>
      </c>
      <c r="B6723" s="178" t="s">
        <v>85</v>
      </c>
      <c r="C6723" s="178" t="s">
        <v>8419</v>
      </c>
      <c r="D6723" s="178" t="s">
        <v>8428</v>
      </c>
      <c r="E6723" s="179">
        <v>34338</v>
      </c>
      <c r="F6723" s="180">
        <v>11375.48</v>
      </c>
      <c r="G6723" s="180">
        <v>0</v>
      </c>
      <c r="H6723" s="180">
        <v>24670.81</v>
      </c>
      <c r="I6723" s="180">
        <f t="shared" si="208"/>
        <v>36046.29</v>
      </c>
      <c r="J6723" s="177" t="str">
        <f t="shared" si="209"/>
        <v>Date &gt; 1920</v>
      </c>
    </row>
    <row r="6724" spans="1:10" x14ac:dyDescent="0.3">
      <c r="A6724" s="178" t="s">
        <v>270</v>
      </c>
      <c r="B6724" s="178" t="s">
        <v>85</v>
      </c>
      <c r="C6724" s="178" t="s">
        <v>8419</v>
      </c>
      <c r="D6724" s="178" t="s">
        <v>8428</v>
      </c>
      <c r="E6724" s="179">
        <v>34338</v>
      </c>
      <c r="F6724" s="180">
        <v>0</v>
      </c>
      <c r="G6724" s="180">
        <v>19245.669999999998</v>
      </c>
      <c r="H6724" s="180">
        <v>0</v>
      </c>
      <c r="I6724" s="180">
        <f t="shared" si="208"/>
        <v>19245.669999999998</v>
      </c>
      <c r="J6724" s="177" t="str">
        <f t="shared" si="209"/>
        <v>Date &gt; 1920</v>
      </c>
    </row>
    <row r="6725" spans="1:10" x14ac:dyDescent="0.3">
      <c r="A6725" s="178" t="s">
        <v>270</v>
      </c>
      <c r="B6725" s="178" t="s">
        <v>85</v>
      </c>
      <c r="C6725" s="178" t="s">
        <v>8419</v>
      </c>
      <c r="D6725" s="178" t="s">
        <v>8428</v>
      </c>
      <c r="E6725" s="179">
        <v>34562</v>
      </c>
      <c r="F6725" s="180">
        <v>-64850.78</v>
      </c>
      <c r="G6725" s="180">
        <v>0</v>
      </c>
      <c r="H6725" s="180">
        <v>21438.79</v>
      </c>
      <c r="I6725" s="180">
        <f t="shared" ref="I6725:I6788" si="210">SUM(F6725:H6725)</f>
        <v>-43411.99</v>
      </c>
      <c r="J6725" s="177" t="str">
        <f t="shared" ref="J6725:J6788" si="211">IF(OR(YEAR(E6725)&gt; 1920, ISBLANK(E6725)), "Date &gt; 1920", "Sketchy date")</f>
        <v>Date &gt; 1920</v>
      </c>
    </row>
    <row r="6726" spans="1:10" x14ac:dyDescent="0.3">
      <c r="A6726" s="178" t="s">
        <v>270</v>
      </c>
      <c r="B6726" s="178" t="s">
        <v>85</v>
      </c>
      <c r="C6726" s="178" t="s">
        <v>8419</v>
      </c>
      <c r="D6726" s="178" t="s">
        <v>8428</v>
      </c>
      <c r="E6726" s="179">
        <v>34562</v>
      </c>
      <c r="F6726" s="180">
        <v>0</v>
      </c>
      <c r="G6726" s="180">
        <v>34982.589999999997</v>
      </c>
      <c r="H6726" s="180">
        <v>0</v>
      </c>
      <c r="I6726" s="180">
        <f t="shared" si="210"/>
        <v>34982.589999999997</v>
      </c>
      <c r="J6726" s="177" t="str">
        <f t="shared" si="211"/>
        <v>Date &gt; 1920</v>
      </c>
    </row>
    <row r="6727" spans="1:10" x14ac:dyDescent="0.3">
      <c r="A6727" s="178" t="s">
        <v>270</v>
      </c>
      <c r="B6727" s="178" t="s">
        <v>85</v>
      </c>
      <c r="C6727" s="178" t="s">
        <v>8419</v>
      </c>
      <c r="D6727" s="178" t="s">
        <v>8429</v>
      </c>
      <c r="E6727" s="179">
        <v>33686</v>
      </c>
      <c r="F6727" s="180">
        <v>0</v>
      </c>
      <c r="G6727" s="180">
        <v>3755.96</v>
      </c>
      <c r="H6727" s="180">
        <v>1877.98</v>
      </c>
      <c r="I6727" s="180">
        <f t="shared" si="210"/>
        <v>5633.9400000000005</v>
      </c>
      <c r="J6727" s="177" t="str">
        <f t="shared" si="211"/>
        <v>Date &gt; 1920</v>
      </c>
    </row>
    <row r="6728" spans="1:10" x14ac:dyDescent="0.3">
      <c r="A6728" s="178" t="s">
        <v>270</v>
      </c>
      <c r="B6728" s="178" t="s">
        <v>85</v>
      </c>
      <c r="C6728" s="178" t="s">
        <v>8419</v>
      </c>
      <c r="D6728" s="178" t="s">
        <v>8429</v>
      </c>
      <c r="E6728" s="179">
        <v>33778</v>
      </c>
      <c r="F6728" s="180">
        <v>0</v>
      </c>
      <c r="G6728" s="180">
        <v>1260.8599999999999</v>
      </c>
      <c r="H6728" s="180">
        <v>630.44000000000005</v>
      </c>
      <c r="I6728" s="180">
        <f t="shared" si="210"/>
        <v>1891.3</v>
      </c>
      <c r="J6728" s="177" t="str">
        <f t="shared" si="211"/>
        <v>Date &gt; 1920</v>
      </c>
    </row>
    <row r="6729" spans="1:10" x14ac:dyDescent="0.3">
      <c r="A6729" s="178" t="s">
        <v>270</v>
      </c>
      <c r="B6729" s="178" t="s">
        <v>85</v>
      </c>
      <c r="C6729" s="178" t="s">
        <v>8419</v>
      </c>
      <c r="D6729" s="178" t="s">
        <v>8429</v>
      </c>
      <c r="E6729" s="179">
        <v>33812</v>
      </c>
      <c r="F6729" s="180">
        <v>0</v>
      </c>
      <c r="G6729" s="180">
        <v>1666.67</v>
      </c>
      <c r="H6729" s="180">
        <v>833.33</v>
      </c>
      <c r="I6729" s="180">
        <f t="shared" si="210"/>
        <v>2500</v>
      </c>
      <c r="J6729" s="177" t="str">
        <f t="shared" si="211"/>
        <v>Date &gt; 1920</v>
      </c>
    </row>
    <row r="6730" spans="1:10" x14ac:dyDescent="0.3">
      <c r="A6730" s="178" t="s">
        <v>270</v>
      </c>
      <c r="B6730" s="178" t="s">
        <v>85</v>
      </c>
      <c r="C6730" s="178" t="s">
        <v>8419</v>
      </c>
      <c r="D6730" s="178" t="s">
        <v>8429</v>
      </c>
      <c r="E6730" s="179">
        <v>34235</v>
      </c>
      <c r="F6730" s="180">
        <v>0</v>
      </c>
      <c r="G6730" s="180">
        <v>203.18</v>
      </c>
      <c r="H6730" s="180">
        <v>10189.879999999999</v>
      </c>
      <c r="I6730" s="180">
        <f t="shared" si="210"/>
        <v>10393.06</v>
      </c>
      <c r="J6730" s="177" t="str">
        <f t="shared" si="211"/>
        <v>Date &gt; 1920</v>
      </c>
    </row>
    <row r="6731" spans="1:10" x14ac:dyDescent="0.3">
      <c r="A6731" s="178" t="s">
        <v>270</v>
      </c>
      <c r="B6731" s="178" t="s">
        <v>85</v>
      </c>
      <c r="C6731" s="178" t="s">
        <v>8419</v>
      </c>
      <c r="D6731" s="178" t="s">
        <v>8429</v>
      </c>
      <c r="E6731" s="179">
        <v>34235</v>
      </c>
      <c r="F6731" s="180">
        <v>0</v>
      </c>
      <c r="G6731" s="180">
        <v>20176.580000000002</v>
      </c>
      <c r="H6731" s="180">
        <v>0</v>
      </c>
      <c r="I6731" s="180">
        <f t="shared" si="210"/>
        <v>20176.580000000002</v>
      </c>
      <c r="J6731" s="177" t="str">
        <f t="shared" si="211"/>
        <v>Date &gt; 1920</v>
      </c>
    </row>
    <row r="6732" spans="1:10" x14ac:dyDescent="0.3">
      <c r="A6732" s="178" t="s">
        <v>270</v>
      </c>
      <c r="B6732" s="178" t="s">
        <v>85</v>
      </c>
      <c r="C6732" s="178" t="s">
        <v>8419</v>
      </c>
      <c r="D6732" s="178" t="s">
        <v>8429</v>
      </c>
      <c r="E6732" s="179">
        <v>34499</v>
      </c>
      <c r="F6732" s="180">
        <v>0</v>
      </c>
      <c r="G6732" s="180">
        <v>904.64</v>
      </c>
      <c r="H6732" s="180">
        <v>452.32</v>
      </c>
      <c r="I6732" s="180">
        <f t="shared" si="210"/>
        <v>1356.96</v>
      </c>
      <c r="J6732" s="177" t="str">
        <f t="shared" si="211"/>
        <v>Date &gt; 1920</v>
      </c>
    </row>
    <row r="6733" spans="1:10" x14ac:dyDescent="0.3">
      <c r="A6733" s="178" t="s">
        <v>270</v>
      </c>
      <c r="B6733" s="178" t="s">
        <v>85</v>
      </c>
      <c r="C6733" s="178" t="s">
        <v>8419</v>
      </c>
      <c r="D6733" s="178" t="s">
        <v>8429</v>
      </c>
      <c r="E6733" s="179">
        <v>34626</v>
      </c>
      <c r="F6733" s="180">
        <v>0</v>
      </c>
      <c r="G6733" s="180">
        <v>150.1</v>
      </c>
      <c r="H6733" s="180">
        <v>75.05</v>
      </c>
      <c r="I6733" s="180">
        <f t="shared" si="210"/>
        <v>225.14999999999998</v>
      </c>
      <c r="J6733" s="177" t="str">
        <f t="shared" si="211"/>
        <v>Date &gt; 1920</v>
      </c>
    </row>
    <row r="6734" spans="1:10" x14ac:dyDescent="0.3">
      <c r="A6734" s="178" t="s">
        <v>270</v>
      </c>
      <c r="B6734" s="178" t="s">
        <v>85</v>
      </c>
      <c r="C6734" s="178" t="s">
        <v>8419</v>
      </c>
      <c r="D6734" s="178" t="s">
        <v>8429</v>
      </c>
      <c r="E6734" s="179">
        <v>35220</v>
      </c>
      <c r="F6734" s="180">
        <v>0</v>
      </c>
      <c r="G6734" s="180">
        <v>5694.66</v>
      </c>
      <c r="H6734" s="180">
        <v>2847.34</v>
      </c>
      <c r="I6734" s="180">
        <f t="shared" si="210"/>
        <v>8542</v>
      </c>
      <c r="J6734" s="177" t="str">
        <f t="shared" si="211"/>
        <v>Date &gt; 1920</v>
      </c>
    </row>
    <row r="6735" spans="1:10" x14ac:dyDescent="0.3">
      <c r="A6735" s="178" t="s">
        <v>270</v>
      </c>
      <c r="B6735" s="178" t="s">
        <v>85</v>
      </c>
      <c r="C6735" s="178" t="s">
        <v>8419</v>
      </c>
      <c r="D6735" s="178" t="s">
        <v>8429</v>
      </c>
      <c r="E6735" s="179">
        <v>35604</v>
      </c>
      <c r="F6735" s="180">
        <v>0</v>
      </c>
      <c r="G6735" s="180">
        <v>2193.7800000000002</v>
      </c>
      <c r="H6735" s="180">
        <v>1096.8699999999999</v>
      </c>
      <c r="I6735" s="180">
        <f t="shared" si="210"/>
        <v>3290.65</v>
      </c>
      <c r="J6735" s="177" t="str">
        <f t="shared" si="211"/>
        <v>Date &gt; 1920</v>
      </c>
    </row>
    <row r="6736" spans="1:10" x14ac:dyDescent="0.3">
      <c r="A6736" s="178" t="s">
        <v>270</v>
      </c>
      <c r="B6736" s="178" t="s">
        <v>85</v>
      </c>
      <c r="C6736" s="178" t="s">
        <v>8419</v>
      </c>
      <c r="D6736" s="178" t="s">
        <v>8430</v>
      </c>
      <c r="E6736" s="179">
        <v>34948</v>
      </c>
      <c r="F6736" s="180">
        <v>0</v>
      </c>
      <c r="G6736" s="180">
        <v>7880</v>
      </c>
      <c r="H6736" s="180">
        <v>3940</v>
      </c>
      <c r="I6736" s="180">
        <f t="shared" si="210"/>
        <v>11820</v>
      </c>
      <c r="J6736" s="177" t="str">
        <f t="shared" si="211"/>
        <v>Date &gt; 1920</v>
      </c>
    </row>
    <row r="6737" spans="1:10" x14ac:dyDescent="0.3">
      <c r="A6737" s="178" t="s">
        <v>270</v>
      </c>
      <c r="B6737" s="178" t="s">
        <v>85</v>
      </c>
      <c r="C6737" s="178" t="s">
        <v>8419</v>
      </c>
      <c r="D6737" s="178" t="s">
        <v>8430</v>
      </c>
      <c r="E6737" s="179">
        <v>35020</v>
      </c>
      <c r="F6737" s="180">
        <v>0</v>
      </c>
      <c r="G6737" s="180">
        <v>14413.66</v>
      </c>
      <c r="H6737" s="180">
        <v>7206.82</v>
      </c>
      <c r="I6737" s="180">
        <f t="shared" si="210"/>
        <v>21620.48</v>
      </c>
      <c r="J6737" s="177" t="str">
        <f t="shared" si="211"/>
        <v>Date &gt; 1920</v>
      </c>
    </row>
    <row r="6738" spans="1:10" x14ac:dyDescent="0.3">
      <c r="A6738" s="178" t="s">
        <v>270</v>
      </c>
      <c r="B6738" s="178" t="s">
        <v>85</v>
      </c>
      <c r="C6738" s="178" t="s">
        <v>8419</v>
      </c>
      <c r="D6738" s="178" t="s">
        <v>7173</v>
      </c>
      <c r="E6738" s="179">
        <v>34410</v>
      </c>
      <c r="F6738" s="180">
        <v>0</v>
      </c>
      <c r="G6738" s="180">
        <v>52109.09</v>
      </c>
      <c r="H6738" s="180">
        <v>26054.54</v>
      </c>
      <c r="I6738" s="180">
        <f t="shared" si="210"/>
        <v>78163.63</v>
      </c>
      <c r="J6738" s="177" t="str">
        <f t="shared" si="211"/>
        <v>Date &gt; 1920</v>
      </c>
    </row>
    <row r="6739" spans="1:10" x14ac:dyDescent="0.3">
      <c r="A6739" s="178" t="s">
        <v>270</v>
      </c>
      <c r="B6739" s="178" t="s">
        <v>85</v>
      </c>
      <c r="C6739" s="178" t="s">
        <v>8419</v>
      </c>
      <c r="D6739" s="178" t="s">
        <v>7173</v>
      </c>
      <c r="E6739" s="179">
        <v>34499</v>
      </c>
      <c r="F6739" s="180">
        <v>0</v>
      </c>
      <c r="G6739" s="180">
        <v>9325.83</v>
      </c>
      <c r="H6739" s="180">
        <v>4662.91</v>
      </c>
      <c r="I6739" s="180">
        <f t="shared" si="210"/>
        <v>13988.74</v>
      </c>
      <c r="J6739" s="177" t="str">
        <f t="shared" si="211"/>
        <v>Date &gt; 1920</v>
      </c>
    </row>
    <row r="6740" spans="1:10" x14ac:dyDescent="0.3">
      <c r="A6740" s="178" t="s">
        <v>270</v>
      </c>
      <c r="B6740" s="178" t="s">
        <v>85</v>
      </c>
      <c r="C6740" s="178" t="s">
        <v>8419</v>
      </c>
      <c r="D6740" s="178" t="s">
        <v>7173</v>
      </c>
      <c r="E6740" s="179">
        <v>34626</v>
      </c>
      <c r="F6740" s="180">
        <v>0</v>
      </c>
      <c r="G6740" s="180">
        <v>9616.76</v>
      </c>
      <c r="H6740" s="180">
        <v>4808.37</v>
      </c>
      <c r="I6740" s="180">
        <f t="shared" si="210"/>
        <v>14425.130000000001</v>
      </c>
      <c r="J6740" s="177" t="str">
        <f t="shared" si="211"/>
        <v>Date &gt; 1920</v>
      </c>
    </row>
    <row r="6741" spans="1:10" x14ac:dyDescent="0.3">
      <c r="A6741" s="178" t="s">
        <v>270</v>
      </c>
      <c r="B6741" s="178" t="s">
        <v>85</v>
      </c>
      <c r="C6741" s="178" t="s">
        <v>8419</v>
      </c>
      <c r="D6741" s="178" t="s">
        <v>7173</v>
      </c>
      <c r="E6741" s="179">
        <v>34962</v>
      </c>
      <c r="F6741" s="180">
        <v>0</v>
      </c>
      <c r="G6741" s="180">
        <v>23015.32</v>
      </c>
      <c r="H6741" s="180">
        <v>11507.18</v>
      </c>
      <c r="I6741" s="180">
        <f t="shared" si="210"/>
        <v>34522.5</v>
      </c>
      <c r="J6741" s="177" t="str">
        <f t="shared" si="211"/>
        <v>Date &gt; 1920</v>
      </c>
    </row>
    <row r="6742" spans="1:10" x14ac:dyDescent="0.3">
      <c r="A6742" s="178" t="s">
        <v>270</v>
      </c>
      <c r="B6742" s="178" t="s">
        <v>85</v>
      </c>
      <c r="C6742" s="178" t="s">
        <v>8419</v>
      </c>
      <c r="D6742" s="178" t="s">
        <v>7173</v>
      </c>
      <c r="E6742" s="179">
        <v>35377</v>
      </c>
      <c r="F6742" s="180">
        <v>0</v>
      </c>
      <c r="G6742" s="180">
        <v>1209.0899999999999</v>
      </c>
      <c r="H6742" s="180">
        <v>604.54</v>
      </c>
      <c r="I6742" s="180">
        <f t="shared" si="210"/>
        <v>1813.6299999999999</v>
      </c>
      <c r="J6742" s="177" t="str">
        <f t="shared" si="211"/>
        <v>Date &gt; 1920</v>
      </c>
    </row>
    <row r="6743" spans="1:10" x14ac:dyDescent="0.3">
      <c r="A6743" s="178" t="s">
        <v>270</v>
      </c>
      <c r="B6743" s="178" t="s">
        <v>85</v>
      </c>
      <c r="C6743" s="178" t="s">
        <v>8419</v>
      </c>
      <c r="D6743" s="178" t="s">
        <v>8431</v>
      </c>
      <c r="E6743" s="179">
        <v>34486</v>
      </c>
      <c r="F6743" s="180">
        <v>0</v>
      </c>
      <c r="G6743" s="180">
        <v>5753.33</v>
      </c>
      <c r="H6743" s="180">
        <v>2876.67</v>
      </c>
      <c r="I6743" s="180">
        <f t="shared" si="210"/>
        <v>8630</v>
      </c>
      <c r="J6743" s="177" t="str">
        <f t="shared" si="211"/>
        <v>Date &gt; 1920</v>
      </c>
    </row>
    <row r="6744" spans="1:10" x14ac:dyDescent="0.3">
      <c r="A6744" s="178" t="s">
        <v>270</v>
      </c>
      <c r="B6744" s="178" t="s">
        <v>85</v>
      </c>
      <c r="C6744" s="178" t="s">
        <v>8419</v>
      </c>
      <c r="D6744" s="178" t="s">
        <v>8432</v>
      </c>
      <c r="E6744" s="179">
        <v>34962</v>
      </c>
      <c r="F6744" s="180">
        <v>0</v>
      </c>
      <c r="G6744" s="180">
        <v>2200</v>
      </c>
      <c r="H6744" s="180">
        <v>1160.77</v>
      </c>
      <c r="I6744" s="180">
        <f t="shared" si="210"/>
        <v>3360.77</v>
      </c>
      <c r="J6744" s="177" t="str">
        <f t="shared" si="211"/>
        <v>Date &gt; 1920</v>
      </c>
    </row>
    <row r="6745" spans="1:10" x14ac:dyDescent="0.3">
      <c r="A6745" s="178" t="s">
        <v>270</v>
      </c>
      <c r="B6745" s="178" t="s">
        <v>85</v>
      </c>
      <c r="C6745" s="178" t="s">
        <v>8419</v>
      </c>
      <c r="D6745" s="178" t="s">
        <v>8433</v>
      </c>
      <c r="E6745" s="179">
        <v>34942</v>
      </c>
      <c r="F6745" s="180">
        <v>0</v>
      </c>
      <c r="G6745" s="180">
        <v>17999.060000000001</v>
      </c>
      <c r="H6745" s="180">
        <v>8999.5300000000007</v>
      </c>
      <c r="I6745" s="180">
        <f t="shared" si="210"/>
        <v>26998.590000000004</v>
      </c>
      <c r="J6745" s="177" t="str">
        <f t="shared" si="211"/>
        <v>Date &gt; 1920</v>
      </c>
    </row>
    <row r="6746" spans="1:10" x14ac:dyDescent="0.3">
      <c r="A6746" s="178" t="s">
        <v>270</v>
      </c>
      <c r="B6746" s="178" t="s">
        <v>85</v>
      </c>
      <c r="C6746" s="178" t="s">
        <v>8419</v>
      </c>
      <c r="D6746" s="178" t="s">
        <v>8434</v>
      </c>
      <c r="E6746" s="179">
        <v>35074</v>
      </c>
      <c r="F6746" s="180">
        <v>0</v>
      </c>
      <c r="G6746" s="180">
        <v>35842.46</v>
      </c>
      <c r="H6746" s="180">
        <v>17921.240000000002</v>
      </c>
      <c r="I6746" s="180">
        <f t="shared" si="210"/>
        <v>53763.7</v>
      </c>
      <c r="J6746" s="177" t="str">
        <f t="shared" si="211"/>
        <v>Date &gt; 1920</v>
      </c>
    </row>
    <row r="6747" spans="1:10" x14ac:dyDescent="0.3">
      <c r="A6747" s="178" t="s">
        <v>270</v>
      </c>
      <c r="B6747" s="178" t="s">
        <v>85</v>
      </c>
      <c r="C6747" s="178" t="s">
        <v>8419</v>
      </c>
      <c r="D6747" s="178" t="s">
        <v>8435</v>
      </c>
      <c r="E6747" s="179">
        <v>35173</v>
      </c>
      <c r="F6747" s="180">
        <v>0</v>
      </c>
      <c r="G6747" s="180">
        <v>2655.07</v>
      </c>
      <c r="H6747" s="180">
        <v>1327.53</v>
      </c>
      <c r="I6747" s="180">
        <f t="shared" si="210"/>
        <v>3982.6000000000004</v>
      </c>
      <c r="J6747" s="177" t="str">
        <f t="shared" si="211"/>
        <v>Date &gt; 1920</v>
      </c>
    </row>
    <row r="6748" spans="1:10" x14ac:dyDescent="0.3">
      <c r="A6748" s="178" t="s">
        <v>270</v>
      </c>
      <c r="B6748" s="178" t="s">
        <v>85</v>
      </c>
      <c r="C6748" s="178" t="s">
        <v>8419</v>
      </c>
      <c r="D6748" s="178" t="s">
        <v>8436</v>
      </c>
      <c r="E6748" s="179">
        <v>35080</v>
      </c>
      <c r="F6748" s="180">
        <v>0</v>
      </c>
      <c r="G6748" s="180">
        <v>1412.27</v>
      </c>
      <c r="H6748" s="180">
        <v>706.13</v>
      </c>
      <c r="I6748" s="180">
        <f t="shared" si="210"/>
        <v>2118.4</v>
      </c>
      <c r="J6748" s="177" t="str">
        <f t="shared" si="211"/>
        <v>Date &gt; 1920</v>
      </c>
    </row>
    <row r="6749" spans="1:10" x14ac:dyDescent="0.3">
      <c r="A6749" s="178" t="s">
        <v>270</v>
      </c>
      <c r="B6749" s="178" t="s">
        <v>85</v>
      </c>
      <c r="C6749" s="178" t="s">
        <v>8419</v>
      </c>
      <c r="D6749" s="178" t="s">
        <v>8436</v>
      </c>
      <c r="E6749" s="179">
        <v>35214</v>
      </c>
      <c r="F6749" s="180">
        <v>0</v>
      </c>
      <c r="G6749" s="180">
        <v>4130.78</v>
      </c>
      <c r="H6749" s="180">
        <v>2065.39</v>
      </c>
      <c r="I6749" s="180">
        <f t="shared" si="210"/>
        <v>6196.17</v>
      </c>
      <c r="J6749" s="177" t="str">
        <f t="shared" si="211"/>
        <v>Date &gt; 1920</v>
      </c>
    </row>
    <row r="6750" spans="1:10" x14ac:dyDescent="0.3">
      <c r="A6750" s="178" t="s">
        <v>270</v>
      </c>
      <c r="B6750" s="178" t="s">
        <v>85</v>
      </c>
      <c r="C6750" s="178" t="s">
        <v>8419</v>
      </c>
      <c r="D6750" s="178" t="s">
        <v>8436</v>
      </c>
      <c r="E6750" s="179">
        <v>35604</v>
      </c>
      <c r="F6750" s="180">
        <v>0</v>
      </c>
      <c r="G6750" s="180">
        <v>1687.22</v>
      </c>
      <c r="H6750" s="180">
        <v>843.61</v>
      </c>
      <c r="I6750" s="180">
        <f t="shared" si="210"/>
        <v>2530.83</v>
      </c>
      <c r="J6750" s="177" t="str">
        <f t="shared" si="211"/>
        <v>Date &gt; 1920</v>
      </c>
    </row>
    <row r="6751" spans="1:10" x14ac:dyDescent="0.3">
      <c r="A6751" s="178" t="s">
        <v>270</v>
      </c>
      <c r="B6751" s="178" t="s">
        <v>85</v>
      </c>
      <c r="C6751" s="178" t="s">
        <v>8419</v>
      </c>
      <c r="D6751" s="178" t="s">
        <v>8437</v>
      </c>
      <c r="E6751" s="179">
        <v>35664</v>
      </c>
      <c r="F6751" s="180">
        <v>0</v>
      </c>
      <c r="G6751" s="180">
        <v>1913.45</v>
      </c>
      <c r="H6751" s="180">
        <v>956.73</v>
      </c>
      <c r="I6751" s="180">
        <f t="shared" si="210"/>
        <v>2870.1800000000003</v>
      </c>
      <c r="J6751" s="177" t="str">
        <f t="shared" si="211"/>
        <v>Date &gt; 1920</v>
      </c>
    </row>
    <row r="6752" spans="1:10" x14ac:dyDescent="0.3">
      <c r="A6752" s="178" t="s">
        <v>270</v>
      </c>
      <c r="B6752" s="178" t="s">
        <v>85</v>
      </c>
      <c r="C6752" s="178" t="s">
        <v>8419</v>
      </c>
      <c r="D6752" s="178" t="s">
        <v>8438</v>
      </c>
      <c r="E6752" s="179">
        <v>35769</v>
      </c>
      <c r="F6752" s="180">
        <v>0</v>
      </c>
      <c r="G6752" s="180">
        <v>97897.99</v>
      </c>
      <c r="H6752" s="180">
        <v>97897.97</v>
      </c>
      <c r="I6752" s="180">
        <f t="shared" si="210"/>
        <v>195795.96000000002</v>
      </c>
      <c r="J6752" s="177" t="str">
        <f t="shared" si="211"/>
        <v>Date &gt; 1920</v>
      </c>
    </row>
    <row r="6753" spans="1:10" x14ac:dyDescent="0.3">
      <c r="A6753" s="178" t="s">
        <v>270</v>
      </c>
      <c r="B6753" s="178" t="s">
        <v>85</v>
      </c>
      <c r="C6753" s="178" t="s">
        <v>8419</v>
      </c>
      <c r="D6753" s="178" t="s">
        <v>8438</v>
      </c>
      <c r="E6753" s="179">
        <v>35831</v>
      </c>
      <c r="F6753" s="180">
        <v>0</v>
      </c>
      <c r="G6753" s="180">
        <v>27013.55</v>
      </c>
      <c r="H6753" s="180">
        <v>27013.55</v>
      </c>
      <c r="I6753" s="180">
        <f t="shared" si="210"/>
        <v>54027.1</v>
      </c>
      <c r="J6753" s="177" t="str">
        <f t="shared" si="211"/>
        <v>Date &gt; 1920</v>
      </c>
    </row>
    <row r="6754" spans="1:10" x14ac:dyDescent="0.3">
      <c r="A6754" s="178" t="s">
        <v>270</v>
      </c>
      <c r="B6754" s="178" t="s">
        <v>85</v>
      </c>
      <c r="C6754" s="178" t="s">
        <v>8419</v>
      </c>
      <c r="D6754" s="178" t="s">
        <v>8438</v>
      </c>
      <c r="E6754" s="179">
        <v>35899</v>
      </c>
      <c r="F6754" s="180">
        <v>0</v>
      </c>
      <c r="G6754" s="180">
        <v>15088.46</v>
      </c>
      <c r="H6754" s="180">
        <v>16684</v>
      </c>
      <c r="I6754" s="180">
        <f t="shared" si="210"/>
        <v>31772.46</v>
      </c>
      <c r="J6754" s="177" t="str">
        <f t="shared" si="211"/>
        <v>Date &gt; 1920</v>
      </c>
    </row>
    <row r="6755" spans="1:10" x14ac:dyDescent="0.3">
      <c r="A6755" s="178" t="s">
        <v>270</v>
      </c>
      <c r="B6755" s="178" t="s">
        <v>85</v>
      </c>
      <c r="C6755" s="178" t="s">
        <v>8419</v>
      </c>
      <c r="D6755" s="178" t="s">
        <v>8439</v>
      </c>
      <c r="E6755" s="179">
        <v>36028</v>
      </c>
      <c r="F6755" s="180">
        <v>0</v>
      </c>
      <c r="G6755" s="180">
        <v>32242</v>
      </c>
      <c r="H6755" s="180">
        <v>30818</v>
      </c>
      <c r="I6755" s="180">
        <f t="shared" si="210"/>
        <v>63060</v>
      </c>
      <c r="J6755" s="177" t="str">
        <f t="shared" si="211"/>
        <v>Date &gt; 1920</v>
      </c>
    </row>
    <row r="6756" spans="1:10" x14ac:dyDescent="0.3">
      <c r="A6756" s="178" t="s">
        <v>270</v>
      </c>
      <c r="B6756" s="178" t="s">
        <v>85</v>
      </c>
      <c r="C6756" s="178" t="s">
        <v>8419</v>
      </c>
      <c r="D6756" s="178" t="s">
        <v>8439</v>
      </c>
      <c r="E6756" s="179">
        <v>36182</v>
      </c>
      <c r="F6756" s="180">
        <v>0</v>
      </c>
      <c r="G6756" s="180">
        <v>46058</v>
      </c>
      <c r="H6756" s="180">
        <v>49093.51</v>
      </c>
      <c r="I6756" s="180">
        <f t="shared" si="210"/>
        <v>95151.510000000009</v>
      </c>
      <c r="J6756" s="177" t="str">
        <f t="shared" si="211"/>
        <v>Date &gt; 1920</v>
      </c>
    </row>
    <row r="6757" spans="1:10" x14ac:dyDescent="0.3">
      <c r="A6757" s="178" t="s">
        <v>270</v>
      </c>
      <c r="B6757" s="178" t="s">
        <v>85</v>
      </c>
      <c r="C6757" s="178" t="s">
        <v>8419</v>
      </c>
      <c r="D6757" s="178" t="s">
        <v>8439</v>
      </c>
      <c r="E6757" s="179">
        <v>36472</v>
      </c>
      <c r="F6757" s="180">
        <v>0</v>
      </c>
      <c r="G6757" s="180">
        <v>0</v>
      </c>
      <c r="H6757" s="180">
        <v>2718.88</v>
      </c>
      <c r="I6757" s="180">
        <f t="shared" si="210"/>
        <v>2718.88</v>
      </c>
      <c r="J6757" s="177" t="str">
        <f t="shared" si="211"/>
        <v>Date &gt; 1920</v>
      </c>
    </row>
    <row r="6758" spans="1:10" x14ac:dyDescent="0.3">
      <c r="A6758" s="178" t="s">
        <v>270</v>
      </c>
      <c r="B6758" s="178" t="s">
        <v>85</v>
      </c>
      <c r="C6758" s="178" t="s">
        <v>8419</v>
      </c>
      <c r="D6758" s="178" t="s">
        <v>8440</v>
      </c>
      <c r="E6758" s="179">
        <v>36480</v>
      </c>
      <c r="F6758" s="180">
        <v>0</v>
      </c>
      <c r="G6758" s="180">
        <v>37888.68</v>
      </c>
      <c r="H6758" s="180">
        <v>25259.119999999999</v>
      </c>
      <c r="I6758" s="180">
        <f t="shared" si="210"/>
        <v>63147.8</v>
      </c>
      <c r="J6758" s="177" t="str">
        <f t="shared" si="211"/>
        <v>Date &gt; 1920</v>
      </c>
    </row>
    <row r="6759" spans="1:10" x14ac:dyDescent="0.3">
      <c r="A6759" s="178" t="s">
        <v>270</v>
      </c>
      <c r="B6759" s="178" t="s">
        <v>85</v>
      </c>
      <c r="C6759" s="178" t="s">
        <v>8419</v>
      </c>
      <c r="D6759" s="178" t="s">
        <v>8440</v>
      </c>
      <c r="E6759" s="179">
        <v>36594</v>
      </c>
      <c r="F6759" s="180">
        <v>0</v>
      </c>
      <c r="G6759" s="180">
        <v>17996.13</v>
      </c>
      <c r="H6759" s="180">
        <v>17533.37</v>
      </c>
      <c r="I6759" s="180">
        <f t="shared" si="210"/>
        <v>35529.5</v>
      </c>
      <c r="J6759" s="177" t="str">
        <f t="shared" si="211"/>
        <v>Date &gt; 1920</v>
      </c>
    </row>
    <row r="6760" spans="1:10" x14ac:dyDescent="0.3">
      <c r="A6760" s="178" t="s">
        <v>270</v>
      </c>
      <c r="B6760" s="178" t="s">
        <v>85</v>
      </c>
      <c r="C6760" s="178" t="s">
        <v>8419</v>
      </c>
      <c r="D6760" s="178" t="s">
        <v>8440</v>
      </c>
      <c r="E6760" s="179">
        <v>36763</v>
      </c>
      <c r="F6760" s="180">
        <v>0</v>
      </c>
      <c r="G6760" s="180">
        <v>24122.71</v>
      </c>
      <c r="H6760" s="180">
        <v>12807.51</v>
      </c>
      <c r="I6760" s="180">
        <f t="shared" si="210"/>
        <v>36930.22</v>
      </c>
      <c r="J6760" s="177" t="str">
        <f t="shared" si="211"/>
        <v>Date &gt; 1920</v>
      </c>
    </row>
    <row r="6761" spans="1:10" x14ac:dyDescent="0.3">
      <c r="A6761" s="178" t="s">
        <v>270</v>
      </c>
      <c r="B6761" s="178" t="s">
        <v>85</v>
      </c>
      <c r="C6761" s="178" t="s">
        <v>8419</v>
      </c>
      <c r="D6761" s="178" t="s">
        <v>8440</v>
      </c>
      <c r="E6761" s="179">
        <v>36972</v>
      </c>
      <c r="F6761" s="180">
        <v>0</v>
      </c>
      <c r="G6761" s="180">
        <v>3194.28</v>
      </c>
      <c r="H6761" s="180">
        <v>5403.82</v>
      </c>
      <c r="I6761" s="180">
        <f t="shared" si="210"/>
        <v>8598.1</v>
      </c>
      <c r="J6761" s="177" t="str">
        <f t="shared" si="211"/>
        <v>Date &gt; 1920</v>
      </c>
    </row>
    <row r="6762" spans="1:10" x14ac:dyDescent="0.3">
      <c r="A6762" s="178" t="s">
        <v>270</v>
      </c>
      <c r="B6762" s="178" t="s">
        <v>85</v>
      </c>
      <c r="C6762" s="178" t="s">
        <v>8419</v>
      </c>
      <c r="D6762" s="178" t="s">
        <v>8441</v>
      </c>
      <c r="E6762" s="179">
        <v>36972</v>
      </c>
      <c r="F6762" s="180">
        <v>0</v>
      </c>
      <c r="G6762" s="180">
        <v>10865.64</v>
      </c>
      <c r="H6762" s="180">
        <v>7243.76</v>
      </c>
      <c r="I6762" s="180">
        <f t="shared" si="210"/>
        <v>18109.400000000001</v>
      </c>
      <c r="J6762" s="177" t="str">
        <f t="shared" si="211"/>
        <v>Date &gt; 1920</v>
      </c>
    </row>
    <row r="6763" spans="1:10" x14ac:dyDescent="0.3">
      <c r="A6763" s="178" t="s">
        <v>270</v>
      </c>
      <c r="B6763" s="178" t="s">
        <v>85</v>
      </c>
      <c r="C6763" s="178" t="s">
        <v>8419</v>
      </c>
      <c r="D6763" s="178" t="s">
        <v>8441</v>
      </c>
      <c r="E6763" s="179">
        <v>37258</v>
      </c>
      <c r="F6763" s="180">
        <v>0</v>
      </c>
      <c r="G6763" s="180">
        <v>28437.279999999999</v>
      </c>
      <c r="H6763" s="180">
        <v>18958.189999999999</v>
      </c>
      <c r="I6763" s="180">
        <f t="shared" si="210"/>
        <v>47395.47</v>
      </c>
      <c r="J6763" s="177" t="str">
        <f t="shared" si="211"/>
        <v>Date &gt; 1920</v>
      </c>
    </row>
    <row r="6764" spans="1:10" x14ac:dyDescent="0.3">
      <c r="A6764" s="178" t="s">
        <v>270</v>
      </c>
      <c r="B6764" s="178" t="s">
        <v>85</v>
      </c>
      <c r="C6764" s="178" t="s">
        <v>8419</v>
      </c>
      <c r="D6764" s="178" t="s">
        <v>8441</v>
      </c>
      <c r="E6764" s="179">
        <v>37446</v>
      </c>
      <c r="F6764" s="180">
        <v>0</v>
      </c>
      <c r="G6764" s="180">
        <v>4497.08</v>
      </c>
      <c r="H6764" s="180">
        <v>2998.05</v>
      </c>
      <c r="I6764" s="180">
        <f t="shared" si="210"/>
        <v>7495.13</v>
      </c>
      <c r="J6764" s="177" t="str">
        <f t="shared" si="211"/>
        <v>Date &gt; 1920</v>
      </c>
    </row>
    <row r="6765" spans="1:10" x14ac:dyDescent="0.3">
      <c r="A6765" s="178" t="s">
        <v>270</v>
      </c>
      <c r="B6765" s="178" t="s">
        <v>85</v>
      </c>
      <c r="C6765" s="178" t="s">
        <v>8419</v>
      </c>
      <c r="D6765" s="178" t="s">
        <v>8441</v>
      </c>
      <c r="E6765" s="179">
        <v>37484</v>
      </c>
      <c r="F6765" s="180">
        <v>0</v>
      </c>
      <c r="G6765" s="180">
        <v>4370.59</v>
      </c>
      <c r="H6765" s="180">
        <v>2913.74</v>
      </c>
      <c r="I6765" s="180">
        <f t="shared" si="210"/>
        <v>7284.33</v>
      </c>
      <c r="J6765" s="177" t="str">
        <f t="shared" si="211"/>
        <v>Date &gt; 1920</v>
      </c>
    </row>
    <row r="6766" spans="1:10" x14ac:dyDescent="0.3">
      <c r="A6766" s="178" t="s">
        <v>270</v>
      </c>
      <c r="B6766" s="178" t="s">
        <v>85</v>
      </c>
      <c r="C6766" s="178" t="s">
        <v>8419</v>
      </c>
      <c r="D6766" s="178" t="s">
        <v>8442</v>
      </c>
      <c r="E6766" s="179">
        <v>37349</v>
      </c>
      <c r="F6766" s="180">
        <v>95175</v>
      </c>
      <c r="G6766" s="180">
        <v>6752.58</v>
      </c>
      <c r="H6766" s="180">
        <v>15077.52</v>
      </c>
      <c r="I6766" s="180">
        <f t="shared" si="210"/>
        <v>117005.1</v>
      </c>
      <c r="J6766" s="177" t="str">
        <f t="shared" si="211"/>
        <v>Date &gt; 1920</v>
      </c>
    </row>
    <row r="6767" spans="1:10" x14ac:dyDescent="0.3">
      <c r="A6767" s="178" t="s">
        <v>270</v>
      </c>
      <c r="B6767" s="178" t="s">
        <v>85</v>
      </c>
      <c r="C6767" s="178" t="s">
        <v>8419</v>
      </c>
      <c r="D6767" s="178" t="s">
        <v>8443</v>
      </c>
      <c r="E6767" s="179">
        <v>37258</v>
      </c>
      <c r="F6767" s="180">
        <v>0</v>
      </c>
      <c r="G6767" s="180">
        <v>19858.830000000002</v>
      </c>
      <c r="H6767" s="180">
        <v>14530.58</v>
      </c>
      <c r="I6767" s="180">
        <f t="shared" si="210"/>
        <v>34389.410000000003</v>
      </c>
      <c r="J6767" s="177" t="str">
        <f t="shared" si="211"/>
        <v>Date &gt; 1920</v>
      </c>
    </row>
    <row r="6768" spans="1:10" x14ac:dyDescent="0.3">
      <c r="A6768" s="178" t="s">
        <v>270</v>
      </c>
      <c r="B6768" s="178" t="s">
        <v>85</v>
      </c>
      <c r="C6768" s="178" t="s">
        <v>8419</v>
      </c>
      <c r="D6768" s="178" t="s">
        <v>8444</v>
      </c>
      <c r="E6768" s="179">
        <v>37679</v>
      </c>
      <c r="F6768" s="180">
        <v>0</v>
      </c>
      <c r="G6768" s="180">
        <v>33309.269999999997</v>
      </c>
      <c r="H6768" s="180">
        <v>27523.32</v>
      </c>
      <c r="I6768" s="180">
        <f t="shared" si="210"/>
        <v>60832.59</v>
      </c>
      <c r="J6768" s="177" t="str">
        <f t="shared" si="211"/>
        <v>Date &gt; 1920</v>
      </c>
    </row>
    <row r="6769" spans="1:10" x14ac:dyDescent="0.3">
      <c r="A6769" s="178" t="s">
        <v>270</v>
      </c>
      <c r="B6769" s="178" t="s">
        <v>85</v>
      </c>
      <c r="C6769" s="178" t="s">
        <v>8419</v>
      </c>
      <c r="D6769" s="178" t="s">
        <v>8444</v>
      </c>
      <c r="E6769" s="179">
        <v>37974</v>
      </c>
      <c r="F6769" s="180">
        <v>0</v>
      </c>
      <c r="G6769" s="180">
        <v>27521.73</v>
      </c>
      <c r="H6769" s="180">
        <v>27520.68</v>
      </c>
      <c r="I6769" s="180">
        <f t="shared" si="210"/>
        <v>55042.41</v>
      </c>
      <c r="J6769" s="177" t="str">
        <f t="shared" si="211"/>
        <v>Date &gt; 1920</v>
      </c>
    </row>
    <row r="6770" spans="1:10" x14ac:dyDescent="0.3">
      <c r="A6770" s="178" t="s">
        <v>270</v>
      </c>
      <c r="B6770" s="178" t="s">
        <v>85</v>
      </c>
      <c r="C6770" s="178" t="s">
        <v>8419</v>
      </c>
      <c r="D6770" s="178" t="s">
        <v>8444</v>
      </c>
      <c r="E6770" s="179">
        <v>38065</v>
      </c>
      <c r="F6770" s="180">
        <v>0</v>
      </c>
      <c r="G6770" s="180">
        <v>13844.53</v>
      </c>
      <c r="H6770" s="180">
        <v>9247.77</v>
      </c>
      <c r="I6770" s="180">
        <f t="shared" si="210"/>
        <v>23092.300000000003</v>
      </c>
      <c r="J6770" s="177" t="str">
        <f t="shared" si="211"/>
        <v>Date &gt; 1920</v>
      </c>
    </row>
    <row r="6771" spans="1:10" x14ac:dyDescent="0.3">
      <c r="A6771" s="178" t="s">
        <v>270</v>
      </c>
      <c r="B6771" s="178" t="s">
        <v>85</v>
      </c>
      <c r="C6771" s="178" t="s">
        <v>8419</v>
      </c>
      <c r="D6771" s="178" t="s">
        <v>8445</v>
      </c>
      <c r="E6771" s="179">
        <v>37977</v>
      </c>
      <c r="F6771" s="180">
        <v>97893</v>
      </c>
      <c r="G6771" s="180">
        <v>0</v>
      </c>
      <c r="H6771" s="180">
        <v>10878</v>
      </c>
      <c r="I6771" s="180">
        <f t="shared" si="210"/>
        <v>108771</v>
      </c>
      <c r="J6771" s="177" t="str">
        <f t="shared" si="211"/>
        <v>Date &gt; 1920</v>
      </c>
    </row>
    <row r="6772" spans="1:10" x14ac:dyDescent="0.3">
      <c r="A6772" s="178" t="s">
        <v>270</v>
      </c>
      <c r="B6772" s="178" t="s">
        <v>85</v>
      </c>
      <c r="C6772" s="178" t="s">
        <v>8419</v>
      </c>
      <c r="D6772" s="178" t="s">
        <v>8445</v>
      </c>
      <c r="E6772" s="179">
        <v>38170</v>
      </c>
      <c r="F6772" s="180">
        <v>1107</v>
      </c>
      <c r="G6772" s="180">
        <v>3498.07</v>
      </c>
      <c r="H6772" s="180">
        <v>2454.0500000000002</v>
      </c>
      <c r="I6772" s="180">
        <f t="shared" si="210"/>
        <v>7059.12</v>
      </c>
      <c r="J6772" s="177" t="str">
        <f t="shared" si="211"/>
        <v>Date &gt; 1920</v>
      </c>
    </row>
    <row r="6773" spans="1:10" x14ac:dyDescent="0.3">
      <c r="A6773" s="178" t="s">
        <v>270</v>
      </c>
      <c r="B6773" s="178" t="s">
        <v>85</v>
      </c>
      <c r="C6773" s="178" t="s">
        <v>8419</v>
      </c>
      <c r="D6773" s="178" t="s">
        <v>8446</v>
      </c>
      <c r="E6773" s="179">
        <v>37986</v>
      </c>
      <c r="F6773" s="180">
        <v>0</v>
      </c>
      <c r="G6773" s="180">
        <v>24600</v>
      </c>
      <c r="H6773" s="180">
        <v>24600</v>
      </c>
      <c r="I6773" s="180">
        <f t="shared" si="210"/>
        <v>49200</v>
      </c>
      <c r="J6773" s="177" t="str">
        <f t="shared" si="211"/>
        <v>Date &gt; 1920</v>
      </c>
    </row>
    <row r="6774" spans="1:10" x14ac:dyDescent="0.3">
      <c r="A6774" s="178" t="s">
        <v>270</v>
      </c>
      <c r="B6774" s="178" t="s">
        <v>85</v>
      </c>
      <c r="C6774" s="178" t="s">
        <v>8419</v>
      </c>
      <c r="D6774" s="178" t="s">
        <v>8446</v>
      </c>
      <c r="E6774" s="179">
        <v>38295</v>
      </c>
      <c r="F6774" s="180">
        <v>0</v>
      </c>
      <c r="G6774" s="180">
        <v>21653.55</v>
      </c>
      <c r="H6774" s="180">
        <v>14435.7</v>
      </c>
      <c r="I6774" s="180">
        <f t="shared" si="210"/>
        <v>36089.25</v>
      </c>
      <c r="J6774" s="177" t="str">
        <f t="shared" si="211"/>
        <v>Date &gt; 1920</v>
      </c>
    </row>
    <row r="6775" spans="1:10" x14ac:dyDescent="0.3">
      <c r="A6775" s="178" t="s">
        <v>270</v>
      </c>
      <c r="B6775" s="178" t="s">
        <v>85</v>
      </c>
      <c r="C6775" s="178" t="s">
        <v>8419</v>
      </c>
      <c r="D6775" s="178" t="s">
        <v>8447</v>
      </c>
      <c r="E6775" s="179">
        <v>38329</v>
      </c>
      <c r="F6775" s="180">
        <v>129781</v>
      </c>
      <c r="G6775" s="180">
        <v>0</v>
      </c>
      <c r="H6775" s="180">
        <v>6831.5</v>
      </c>
      <c r="I6775" s="180">
        <f t="shared" si="210"/>
        <v>136612.5</v>
      </c>
      <c r="J6775" s="177" t="str">
        <f t="shared" si="211"/>
        <v>Date &gt; 1920</v>
      </c>
    </row>
    <row r="6776" spans="1:10" x14ac:dyDescent="0.3">
      <c r="A6776" s="178" t="s">
        <v>270</v>
      </c>
      <c r="B6776" s="178" t="s">
        <v>85</v>
      </c>
      <c r="C6776" s="178" t="s">
        <v>8419</v>
      </c>
      <c r="D6776" s="178" t="s">
        <v>8447</v>
      </c>
      <c r="E6776" s="179">
        <v>38489</v>
      </c>
      <c r="F6776" s="180">
        <v>225</v>
      </c>
      <c r="G6776" s="180">
        <v>0</v>
      </c>
      <c r="H6776" s="180">
        <v>12.54</v>
      </c>
      <c r="I6776" s="180">
        <f t="shared" si="210"/>
        <v>237.54</v>
      </c>
      <c r="J6776" s="177" t="str">
        <f t="shared" si="211"/>
        <v>Date &gt; 1920</v>
      </c>
    </row>
    <row r="6777" spans="1:10" x14ac:dyDescent="0.3">
      <c r="A6777" s="178" t="s">
        <v>270</v>
      </c>
      <c r="B6777" s="178" t="s">
        <v>85</v>
      </c>
      <c r="C6777" s="178" t="s">
        <v>8419</v>
      </c>
      <c r="D6777" s="178" t="s">
        <v>8448</v>
      </c>
      <c r="E6777" s="179">
        <v>38296</v>
      </c>
      <c r="F6777" s="180">
        <v>0</v>
      </c>
      <c r="G6777" s="180">
        <v>21021.919999999998</v>
      </c>
      <c r="H6777" s="180">
        <v>9009.4</v>
      </c>
      <c r="I6777" s="180">
        <f t="shared" si="210"/>
        <v>30031.32</v>
      </c>
      <c r="J6777" s="177" t="str">
        <f t="shared" si="211"/>
        <v>Date &gt; 1920</v>
      </c>
    </row>
    <row r="6778" spans="1:10" x14ac:dyDescent="0.3">
      <c r="A6778" s="178" t="s">
        <v>270</v>
      </c>
      <c r="B6778" s="178" t="s">
        <v>85</v>
      </c>
      <c r="C6778" s="178" t="s">
        <v>8419</v>
      </c>
      <c r="D6778" s="178" t="s">
        <v>8449</v>
      </c>
      <c r="E6778" s="179">
        <v>38638</v>
      </c>
      <c r="F6778" s="180">
        <v>123610</v>
      </c>
      <c r="G6778" s="180">
        <v>0</v>
      </c>
      <c r="H6778" s="180">
        <v>6506.75</v>
      </c>
      <c r="I6778" s="180">
        <f t="shared" si="210"/>
        <v>130116.75</v>
      </c>
      <c r="J6778" s="177" t="str">
        <f t="shared" si="211"/>
        <v>Date &gt; 1920</v>
      </c>
    </row>
    <row r="6779" spans="1:10" x14ac:dyDescent="0.3">
      <c r="A6779" s="178" t="s">
        <v>270</v>
      </c>
      <c r="B6779" s="178" t="s">
        <v>85</v>
      </c>
      <c r="C6779" s="178" t="s">
        <v>8419</v>
      </c>
      <c r="D6779" s="178" t="s">
        <v>8449</v>
      </c>
      <c r="E6779" s="179">
        <v>38751</v>
      </c>
      <c r="F6779" s="180">
        <v>154578</v>
      </c>
      <c r="G6779" s="180">
        <v>0</v>
      </c>
      <c r="H6779" s="180">
        <v>8135.3</v>
      </c>
      <c r="I6779" s="180">
        <f t="shared" si="210"/>
        <v>162713.29999999999</v>
      </c>
      <c r="J6779" s="177" t="str">
        <f t="shared" si="211"/>
        <v>Date &gt; 1920</v>
      </c>
    </row>
    <row r="6780" spans="1:10" x14ac:dyDescent="0.3">
      <c r="A6780" s="178" t="s">
        <v>270</v>
      </c>
      <c r="B6780" s="178" t="s">
        <v>85</v>
      </c>
      <c r="C6780" s="178" t="s">
        <v>8419</v>
      </c>
      <c r="D6780" s="178" t="s">
        <v>8449</v>
      </c>
      <c r="E6780" s="179">
        <v>38784</v>
      </c>
      <c r="F6780" s="180">
        <v>98375</v>
      </c>
      <c r="G6780" s="180">
        <v>0</v>
      </c>
      <c r="H6780" s="180">
        <v>5177.7</v>
      </c>
      <c r="I6780" s="180">
        <f t="shared" si="210"/>
        <v>103552.7</v>
      </c>
      <c r="J6780" s="177" t="str">
        <f t="shared" si="211"/>
        <v>Date &gt; 1920</v>
      </c>
    </row>
    <row r="6781" spans="1:10" x14ac:dyDescent="0.3">
      <c r="A6781" s="178" t="s">
        <v>270</v>
      </c>
      <c r="B6781" s="178" t="s">
        <v>85</v>
      </c>
      <c r="C6781" s="178" t="s">
        <v>8419</v>
      </c>
      <c r="D6781" s="178" t="s">
        <v>8449</v>
      </c>
      <c r="E6781" s="179">
        <v>39114</v>
      </c>
      <c r="F6781" s="180">
        <v>14642</v>
      </c>
      <c r="G6781" s="180">
        <v>0</v>
      </c>
      <c r="H6781" s="180">
        <v>770.11</v>
      </c>
      <c r="I6781" s="180">
        <f t="shared" si="210"/>
        <v>15412.11</v>
      </c>
      <c r="J6781" s="177" t="str">
        <f t="shared" si="211"/>
        <v>Date &gt; 1920</v>
      </c>
    </row>
    <row r="6782" spans="1:10" x14ac:dyDescent="0.3">
      <c r="A6782" s="178" t="s">
        <v>270</v>
      </c>
      <c r="B6782" s="178" t="s">
        <v>85</v>
      </c>
      <c r="C6782" s="178" t="s">
        <v>8419</v>
      </c>
      <c r="D6782" s="178" t="s">
        <v>8450</v>
      </c>
      <c r="E6782" s="179">
        <v>39148</v>
      </c>
      <c r="F6782" s="180">
        <v>37298</v>
      </c>
      <c r="G6782" s="180">
        <v>0</v>
      </c>
      <c r="H6782" s="180">
        <v>2195.5100000000002</v>
      </c>
      <c r="I6782" s="180">
        <f t="shared" si="210"/>
        <v>39493.51</v>
      </c>
      <c r="J6782" s="177" t="str">
        <f t="shared" si="211"/>
        <v>Date &gt; 1920</v>
      </c>
    </row>
    <row r="6783" spans="1:10" x14ac:dyDescent="0.3">
      <c r="A6783" s="178" t="s">
        <v>270</v>
      </c>
      <c r="B6783" s="178" t="s">
        <v>85</v>
      </c>
      <c r="C6783" s="178" t="s">
        <v>8419</v>
      </c>
      <c r="D6783" s="178" t="s">
        <v>8450</v>
      </c>
      <c r="E6783" s="179">
        <v>39308</v>
      </c>
      <c r="F6783" s="180">
        <v>6365</v>
      </c>
      <c r="G6783" s="180">
        <v>0</v>
      </c>
      <c r="H6783" s="180">
        <v>103.3</v>
      </c>
      <c r="I6783" s="180">
        <f t="shared" si="210"/>
        <v>6468.3</v>
      </c>
      <c r="J6783" s="177" t="str">
        <f t="shared" si="211"/>
        <v>Date &gt; 1920</v>
      </c>
    </row>
    <row r="6784" spans="1:10" x14ac:dyDescent="0.3">
      <c r="A6784" s="178" t="s">
        <v>270</v>
      </c>
      <c r="B6784" s="178" t="s">
        <v>85</v>
      </c>
      <c r="C6784" s="178" t="s">
        <v>8419</v>
      </c>
      <c r="D6784" s="178" t="s">
        <v>8451</v>
      </c>
      <c r="E6784" s="179">
        <v>39867</v>
      </c>
      <c r="F6784" s="180">
        <v>125983</v>
      </c>
      <c r="G6784" s="180">
        <v>0</v>
      </c>
      <c r="H6784" s="180">
        <v>6631.28</v>
      </c>
      <c r="I6784" s="180">
        <f t="shared" si="210"/>
        <v>132614.28</v>
      </c>
      <c r="J6784" s="177" t="str">
        <f t="shared" si="211"/>
        <v>Date &gt; 1920</v>
      </c>
    </row>
    <row r="6785" spans="1:10" x14ac:dyDescent="0.3">
      <c r="A6785" s="178" t="s">
        <v>270</v>
      </c>
      <c r="B6785" s="178" t="s">
        <v>85</v>
      </c>
      <c r="C6785" s="178" t="s">
        <v>8419</v>
      </c>
      <c r="D6785" s="178" t="s">
        <v>8451</v>
      </c>
      <c r="E6785" s="179">
        <v>39925</v>
      </c>
      <c r="F6785" s="180">
        <v>27872</v>
      </c>
      <c r="G6785" s="180">
        <v>0</v>
      </c>
      <c r="H6785" s="180">
        <v>1467.48</v>
      </c>
      <c r="I6785" s="180">
        <f t="shared" si="210"/>
        <v>29339.48</v>
      </c>
      <c r="J6785" s="177" t="str">
        <f t="shared" si="211"/>
        <v>Date &gt; 1920</v>
      </c>
    </row>
    <row r="6786" spans="1:10" x14ac:dyDescent="0.3">
      <c r="A6786" s="178" t="s">
        <v>270</v>
      </c>
      <c r="B6786" s="178" t="s">
        <v>85</v>
      </c>
      <c r="C6786" s="178" t="s">
        <v>8419</v>
      </c>
      <c r="D6786" s="178" t="s">
        <v>8451</v>
      </c>
      <c r="E6786" s="179">
        <v>39934</v>
      </c>
      <c r="F6786" s="180">
        <v>1900</v>
      </c>
      <c r="G6786" s="180">
        <v>0</v>
      </c>
      <c r="H6786" s="180">
        <v>100</v>
      </c>
      <c r="I6786" s="180">
        <f t="shared" si="210"/>
        <v>2000</v>
      </c>
      <c r="J6786" s="177" t="str">
        <f t="shared" si="211"/>
        <v>Date &gt; 1920</v>
      </c>
    </row>
    <row r="6787" spans="1:10" x14ac:dyDescent="0.3">
      <c r="A6787" s="178" t="s">
        <v>270</v>
      </c>
      <c r="B6787" s="178" t="s">
        <v>85</v>
      </c>
      <c r="C6787" s="178" t="s">
        <v>8419</v>
      </c>
      <c r="D6787" s="178" t="s">
        <v>8451</v>
      </c>
      <c r="E6787" s="179">
        <v>40233</v>
      </c>
      <c r="F6787" s="180">
        <v>78443</v>
      </c>
      <c r="G6787" s="180">
        <v>0</v>
      </c>
      <c r="H6787" s="180">
        <v>4502</v>
      </c>
      <c r="I6787" s="180">
        <f t="shared" si="210"/>
        <v>82945</v>
      </c>
      <c r="J6787" s="177" t="str">
        <f t="shared" si="211"/>
        <v>Date &gt; 1920</v>
      </c>
    </row>
    <row r="6788" spans="1:10" x14ac:dyDescent="0.3">
      <c r="A6788" s="178" t="s">
        <v>270</v>
      </c>
      <c r="B6788" s="178" t="s">
        <v>85</v>
      </c>
      <c r="C6788" s="178" t="s">
        <v>8419</v>
      </c>
      <c r="D6788" s="178" t="s">
        <v>8451</v>
      </c>
      <c r="E6788" s="179">
        <v>40534</v>
      </c>
      <c r="F6788" s="180">
        <v>7091</v>
      </c>
      <c r="G6788" s="180">
        <v>0</v>
      </c>
      <c r="H6788" s="180">
        <v>0</v>
      </c>
      <c r="I6788" s="180">
        <f t="shared" si="210"/>
        <v>7091</v>
      </c>
      <c r="J6788" s="177" t="str">
        <f t="shared" si="211"/>
        <v>Date &gt; 1920</v>
      </c>
    </row>
    <row r="6789" spans="1:10" x14ac:dyDescent="0.3">
      <c r="A6789" s="178" t="s">
        <v>270</v>
      </c>
      <c r="B6789" s="178" t="s">
        <v>85</v>
      </c>
      <c r="C6789" s="178" t="s">
        <v>8419</v>
      </c>
      <c r="D6789" s="178" t="s">
        <v>8452</v>
      </c>
      <c r="E6789" s="179">
        <v>40554</v>
      </c>
      <c r="F6789" s="180">
        <v>37848</v>
      </c>
      <c r="G6789" s="180">
        <v>0</v>
      </c>
      <c r="H6789" s="180">
        <v>1992</v>
      </c>
      <c r="I6789" s="180">
        <f t="shared" ref="I6789:I6852" si="212">SUM(F6789:H6789)</f>
        <v>39840</v>
      </c>
      <c r="J6789" s="177" t="str">
        <f t="shared" ref="J6789:J6852" si="213">IF(OR(YEAR(E6789)&gt; 1920, ISBLANK(E6789)), "Date &gt; 1920", "Sketchy date")</f>
        <v>Date &gt; 1920</v>
      </c>
    </row>
    <row r="6790" spans="1:10" x14ac:dyDescent="0.3">
      <c r="A6790" s="178" t="s">
        <v>270</v>
      </c>
      <c r="B6790" s="178" t="s">
        <v>85</v>
      </c>
      <c r="C6790" s="178" t="s">
        <v>8419</v>
      </c>
      <c r="D6790" s="178" t="s">
        <v>8452</v>
      </c>
      <c r="E6790" s="179">
        <v>40889</v>
      </c>
      <c r="F6790" s="180">
        <v>9538</v>
      </c>
      <c r="G6790" s="180">
        <v>0</v>
      </c>
      <c r="H6790" s="180">
        <v>503</v>
      </c>
      <c r="I6790" s="180">
        <f t="shared" si="212"/>
        <v>10041</v>
      </c>
      <c r="J6790" s="177" t="str">
        <f t="shared" si="213"/>
        <v>Date &gt; 1920</v>
      </c>
    </row>
    <row r="6791" spans="1:10" x14ac:dyDescent="0.3">
      <c r="A6791" s="178" t="s">
        <v>270</v>
      </c>
      <c r="B6791" s="178" t="s">
        <v>85</v>
      </c>
      <c r="C6791" s="178" t="s">
        <v>8419</v>
      </c>
      <c r="D6791" s="178" t="s">
        <v>8453</v>
      </c>
      <c r="E6791" s="179">
        <v>40702</v>
      </c>
      <c r="F6791" s="180">
        <v>42786</v>
      </c>
      <c r="G6791" s="180">
        <v>0</v>
      </c>
      <c r="H6791" s="180">
        <v>2252</v>
      </c>
      <c r="I6791" s="180">
        <f t="shared" si="212"/>
        <v>45038</v>
      </c>
      <c r="J6791" s="177" t="str">
        <f t="shared" si="213"/>
        <v>Date &gt; 1920</v>
      </c>
    </row>
    <row r="6792" spans="1:10" x14ac:dyDescent="0.3">
      <c r="A6792" s="178" t="s">
        <v>270</v>
      </c>
      <c r="B6792" s="178" t="s">
        <v>85</v>
      </c>
      <c r="C6792" s="178" t="s">
        <v>8419</v>
      </c>
      <c r="D6792" s="178" t="s">
        <v>8453</v>
      </c>
      <c r="E6792" s="179">
        <v>40947</v>
      </c>
      <c r="F6792" s="180">
        <v>817</v>
      </c>
      <c r="G6792" s="180">
        <v>0</v>
      </c>
      <c r="H6792" s="180">
        <v>1246.75</v>
      </c>
      <c r="I6792" s="180">
        <f t="shared" si="212"/>
        <v>2063.75</v>
      </c>
      <c r="J6792" s="177" t="str">
        <f t="shared" si="213"/>
        <v>Date &gt; 1920</v>
      </c>
    </row>
    <row r="6793" spans="1:10" x14ac:dyDescent="0.3">
      <c r="A6793" s="178" t="s">
        <v>270</v>
      </c>
      <c r="B6793" s="178" t="s">
        <v>85</v>
      </c>
      <c r="C6793" s="178" t="s">
        <v>8419</v>
      </c>
      <c r="D6793" s="178" t="s">
        <v>8453</v>
      </c>
      <c r="E6793" s="179">
        <v>41290</v>
      </c>
      <c r="F6793" s="180">
        <v>10643</v>
      </c>
      <c r="G6793" s="180">
        <v>0</v>
      </c>
      <c r="H6793" s="180">
        <v>-643</v>
      </c>
      <c r="I6793" s="180">
        <f t="shared" si="212"/>
        <v>10000</v>
      </c>
      <c r="J6793" s="177" t="str">
        <f t="shared" si="213"/>
        <v>Date &gt; 1920</v>
      </c>
    </row>
    <row r="6794" spans="1:10" x14ac:dyDescent="0.3">
      <c r="A6794" s="178" t="s">
        <v>270</v>
      </c>
      <c r="B6794" s="178" t="s">
        <v>85</v>
      </c>
      <c r="C6794" s="178" t="s">
        <v>8419</v>
      </c>
      <c r="D6794" s="178" t="s">
        <v>8454</v>
      </c>
      <c r="E6794" s="179">
        <v>40808</v>
      </c>
      <c r="F6794" s="180">
        <v>0</v>
      </c>
      <c r="G6794" s="180">
        <v>34575.599999999999</v>
      </c>
      <c r="H6794" s="180">
        <v>17287.79</v>
      </c>
      <c r="I6794" s="180">
        <f t="shared" si="212"/>
        <v>51863.39</v>
      </c>
      <c r="J6794" s="177" t="str">
        <f t="shared" si="213"/>
        <v>Date &gt; 1920</v>
      </c>
    </row>
    <row r="6795" spans="1:10" x14ac:dyDescent="0.3">
      <c r="A6795" s="178" t="s">
        <v>270</v>
      </c>
      <c r="B6795" s="178" t="s">
        <v>85</v>
      </c>
      <c r="C6795" s="178" t="s">
        <v>8419</v>
      </c>
      <c r="D6795" s="178" t="s">
        <v>8455</v>
      </c>
      <c r="E6795" s="179">
        <v>41066</v>
      </c>
      <c r="F6795" s="180">
        <v>248203</v>
      </c>
      <c r="G6795" s="180">
        <v>0</v>
      </c>
      <c r="H6795" s="180">
        <v>13064.2</v>
      </c>
      <c r="I6795" s="180">
        <f t="shared" si="212"/>
        <v>261267.20000000001</v>
      </c>
      <c r="J6795" s="177" t="str">
        <f t="shared" si="213"/>
        <v>Date &gt; 1920</v>
      </c>
    </row>
    <row r="6796" spans="1:10" x14ac:dyDescent="0.3">
      <c r="A6796" s="178" t="s">
        <v>270</v>
      </c>
      <c r="B6796" s="178" t="s">
        <v>85</v>
      </c>
      <c r="C6796" s="178" t="s">
        <v>8419</v>
      </c>
      <c r="D6796" s="178" t="s">
        <v>8455</v>
      </c>
      <c r="E6796" s="179">
        <v>41352</v>
      </c>
      <c r="F6796" s="180">
        <v>30356</v>
      </c>
      <c r="G6796" s="180">
        <v>0</v>
      </c>
      <c r="H6796" s="180">
        <v>2734.8</v>
      </c>
      <c r="I6796" s="180">
        <f t="shared" si="212"/>
        <v>33090.800000000003</v>
      </c>
      <c r="J6796" s="177" t="str">
        <f t="shared" si="213"/>
        <v>Date &gt; 1920</v>
      </c>
    </row>
    <row r="6797" spans="1:10" x14ac:dyDescent="0.3">
      <c r="A6797" s="178" t="s">
        <v>270</v>
      </c>
      <c r="B6797" s="178" t="s">
        <v>85</v>
      </c>
      <c r="C6797" s="178" t="s">
        <v>8419</v>
      </c>
      <c r="D6797" s="178" t="s">
        <v>8455</v>
      </c>
      <c r="E6797" s="179">
        <v>41578</v>
      </c>
      <c r="F6797" s="180">
        <v>27021</v>
      </c>
      <c r="G6797" s="180">
        <v>0</v>
      </c>
      <c r="H6797" s="180">
        <v>319</v>
      </c>
      <c r="I6797" s="180">
        <f t="shared" si="212"/>
        <v>27340</v>
      </c>
      <c r="J6797" s="177" t="str">
        <f t="shared" si="213"/>
        <v>Date &gt; 1920</v>
      </c>
    </row>
    <row r="6798" spans="1:10" x14ac:dyDescent="0.3">
      <c r="A6798" s="178" t="s">
        <v>270</v>
      </c>
      <c r="B6798" s="178" t="s">
        <v>85</v>
      </c>
      <c r="C6798" s="178" t="s">
        <v>8419</v>
      </c>
      <c r="D6798" s="178" t="s">
        <v>8456</v>
      </c>
      <c r="E6798" s="179">
        <v>41278</v>
      </c>
      <c r="F6798" s="180">
        <v>1251764</v>
      </c>
      <c r="G6798" s="180">
        <v>0</v>
      </c>
      <c r="H6798" s="180">
        <v>139085.42000000001</v>
      </c>
      <c r="I6798" s="180">
        <f t="shared" si="212"/>
        <v>1390849.42</v>
      </c>
      <c r="J6798" s="177" t="str">
        <f t="shared" si="213"/>
        <v>Date &gt; 1920</v>
      </c>
    </row>
    <row r="6799" spans="1:10" x14ac:dyDescent="0.3">
      <c r="A6799" s="178" t="s">
        <v>270</v>
      </c>
      <c r="B6799" s="178" t="s">
        <v>85</v>
      </c>
      <c r="C6799" s="178" t="s">
        <v>8419</v>
      </c>
      <c r="D6799" s="178" t="s">
        <v>8456</v>
      </c>
      <c r="E6799" s="179">
        <v>41422</v>
      </c>
      <c r="F6799" s="180">
        <v>217148</v>
      </c>
      <c r="G6799" s="180">
        <v>0</v>
      </c>
      <c r="H6799" s="180">
        <v>29777.55</v>
      </c>
      <c r="I6799" s="180">
        <f t="shared" si="212"/>
        <v>246925.55</v>
      </c>
      <c r="J6799" s="177" t="str">
        <f t="shared" si="213"/>
        <v>Date &gt; 1920</v>
      </c>
    </row>
    <row r="6800" spans="1:10" x14ac:dyDescent="0.3">
      <c r="A6800" s="178" t="s">
        <v>270</v>
      </c>
      <c r="B6800" s="178" t="s">
        <v>85</v>
      </c>
      <c r="C6800" s="178" t="s">
        <v>8419</v>
      </c>
      <c r="D6800" s="178" t="s">
        <v>8456</v>
      </c>
      <c r="E6800" s="179">
        <v>41562</v>
      </c>
      <c r="F6800" s="180">
        <v>150629</v>
      </c>
      <c r="G6800" s="180">
        <v>0</v>
      </c>
      <c r="H6800" s="180">
        <v>16353.04</v>
      </c>
      <c r="I6800" s="180">
        <f t="shared" si="212"/>
        <v>166982.04</v>
      </c>
      <c r="J6800" s="177" t="str">
        <f t="shared" si="213"/>
        <v>Date &gt; 1920</v>
      </c>
    </row>
    <row r="6801" spans="1:10" x14ac:dyDescent="0.3">
      <c r="A6801" s="178" t="s">
        <v>270</v>
      </c>
      <c r="B6801" s="178" t="s">
        <v>85</v>
      </c>
      <c r="C6801" s="178" t="s">
        <v>8419</v>
      </c>
      <c r="D6801" s="178" t="s">
        <v>8456</v>
      </c>
      <c r="E6801" s="179">
        <v>42074</v>
      </c>
      <c r="F6801" s="180">
        <v>48175</v>
      </c>
      <c r="G6801" s="180">
        <v>0</v>
      </c>
      <c r="H6801" s="180">
        <v>87</v>
      </c>
      <c r="I6801" s="180">
        <f t="shared" si="212"/>
        <v>48262</v>
      </c>
      <c r="J6801" s="177" t="str">
        <f t="shared" si="213"/>
        <v>Date &gt; 1920</v>
      </c>
    </row>
    <row r="6802" spans="1:10" x14ac:dyDescent="0.3">
      <c r="A6802" s="178" t="s">
        <v>270</v>
      </c>
      <c r="B6802" s="178" t="s">
        <v>85</v>
      </c>
      <c r="C6802" s="178" t="s">
        <v>8419</v>
      </c>
      <c r="D6802" s="178" t="s">
        <v>8457</v>
      </c>
      <c r="E6802" s="179">
        <v>41316</v>
      </c>
      <c r="F6802" s="180">
        <v>0</v>
      </c>
      <c r="G6802" s="180">
        <v>93422.12</v>
      </c>
      <c r="H6802" s="180">
        <v>0</v>
      </c>
      <c r="I6802" s="180">
        <f t="shared" si="212"/>
        <v>93422.12</v>
      </c>
      <c r="J6802" s="177" t="str">
        <f t="shared" si="213"/>
        <v>Date &gt; 1920</v>
      </c>
    </row>
    <row r="6803" spans="1:10" x14ac:dyDescent="0.3">
      <c r="A6803" s="178" t="s">
        <v>270</v>
      </c>
      <c r="B6803" s="178" t="s">
        <v>85</v>
      </c>
      <c r="C6803" s="178" t="s">
        <v>8419</v>
      </c>
      <c r="D6803" s="178" t="s">
        <v>8457</v>
      </c>
      <c r="E6803" s="179">
        <v>41423</v>
      </c>
      <c r="F6803" s="180">
        <v>0</v>
      </c>
      <c r="G6803" s="180">
        <v>17025.759999999998</v>
      </c>
      <c r="H6803" s="180">
        <v>0</v>
      </c>
      <c r="I6803" s="180">
        <f t="shared" si="212"/>
        <v>17025.759999999998</v>
      </c>
      <c r="J6803" s="177" t="str">
        <f t="shared" si="213"/>
        <v>Date &gt; 1920</v>
      </c>
    </row>
    <row r="6804" spans="1:10" x14ac:dyDescent="0.3">
      <c r="A6804" s="178" t="s">
        <v>270</v>
      </c>
      <c r="B6804" s="178" t="s">
        <v>85</v>
      </c>
      <c r="C6804" s="178" t="s">
        <v>8419</v>
      </c>
      <c r="D6804" s="178" t="s">
        <v>8457</v>
      </c>
      <c r="E6804" s="179">
        <v>41557</v>
      </c>
      <c r="F6804" s="180">
        <v>0</v>
      </c>
      <c r="G6804" s="180">
        <v>12649.27</v>
      </c>
      <c r="H6804" s="180">
        <v>0</v>
      </c>
      <c r="I6804" s="180">
        <f t="shared" si="212"/>
        <v>12649.27</v>
      </c>
      <c r="J6804" s="177" t="str">
        <f t="shared" si="213"/>
        <v>Date &gt; 1920</v>
      </c>
    </row>
    <row r="6805" spans="1:10" x14ac:dyDescent="0.3">
      <c r="A6805" s="178" t="s">
        <v>270</v>
      </c>
      <c r="B6805" s="178" t="s">
        <v>85</v>
      </c>
      <c r="C6805" s="178" t="s">
        <v>8419</v>
      </c>
      <c r="D6805" s="178" t="s">
        <v>8458</v>
      </c>
      <c r="E6805" s="179">
        <v>42173</v>
      </c>
      <c r="F6805" s="180">
        <v>222260</v>
      </c>
      <c r="G6805" s="180">
        <v>12347.81</v>
      </c>
      <c r="H6805" s="180">
        <v>12348.44</v>
      </c>
      <c r="I6805" s="180">
        <f t="shared" si="212"/>
        <v>246956.25</v>
      </c>
      <c r="J6805" s="177" t="str">
        <f t="shared" si="213"/>
        <v>Date &gt; 1920</v>
      </c>
    </row>
    <row r="6806" spans="1:10" x14ac:dyDescent="0.3">
      <c r="A6806" s="178" t="s">
        <v>270</v>
      </c>
      <c r="B6806" s="178" t="s">
        <v>85</v>
      </c>
      <c r="C6806" s="178" t="s">
        <v>8419</v>
      </c>
      <c r="D6806" s="178" t="s">
        <v>8458</v>
      </c>
      <c r="E6806" s="179">
        <v>42247</v>
      </c>
      <c r="F6806" s="180">
        <v>1425061</v>
      </c>
      <c r="G6806" s="180">
        <v>79170.11</v>
      </c>
      <c r="H6806" s="180">
        <v>79503.55</v>
      </c>
      <c r="I6806" s="180">
        <f t="shared" si="212"/>
        <v>1583734.6600000001</v>
      </c>
      <c r="J6806" s="177" t="str">
        <f t="shared" si="213"/>
        <v>Date &gt; 1920</v>
      </c>
    </row>
    <row r="6807" spans="1:10" x14ac:dyDescent="0.3">
      <c r="A6807" s="178" t="s">
        <v>270</v>
      </c>
      <c r="B6807" s="178" t="s">
        <v>85</v>
      </c>
      <c r="C6807" s="178" t="s">
        <v>8419</v>
      </c>
      <c r="D6807" s="178" t="s">
        <v>8458</v>
      </c>
      <c r="E6807" s="179">
        <v>42443</v>
      </c>
      <c r="F6807" s="180">
        <v>119899</v>
      </c>
      <c r="G6807" s="180">
        <v>17569.78</v>
      </c>
      <c r="H6807" s="180">
        <v>17236.310000000001</v>
      </c>
      <c r="I6807" s="180">
        <f t="shared" si="212"/>
        <v>154705.09</v>
      </c>
      <c r="J6807" s="177" t="str">
        <f t="shared" si="213"/>
        <v>Date &gt; 1920</v>
      </c>
    </row>
    <row r="6808" spans="1:10" x14ac:dyDescent="0.3">
      <c r="A6808" s="178" t="s">
        <v>270</v>
      </c>
      <c r="B6808" s="178" t="s">
        <v>85</v>
      </c>
      <c r="C6808" s="178" t="s">
        <v>8419</v>
      </c>
      <c r="D6808" s="178" t="s">
        <v>8458</v>
      </c>
      <c r="E6808" s="179">
        <v>43810</v>
      </c>
      <c r="F6808" s="180">
        <v>181772</v>
      </c>
      <c r="G6808" s="180">
        <v>-60.36</v>
      </c>
      <c r="H6808" s="180">
        <v>0</v>
      </c>
      <c r="I6808" s="180">
        <f t="shared" si="212"/>
        <v>181711.64</v>
      </c>
      <c r="J6808" s="177" t="str">
        <f t="shared" si="213"/>
        <v>Date &gt; 1920</v>
      </c>
    </row>
    <row r="6809" spans="1:10" x14ac:dyDescent="0.3">
      <c r="A6809" s="178" t="s">
        <v>270</v>
      </c>
      <c r="B6809" s="178" t="s">
        <v>85</v>
      </c>
      <c r="C6809" s="178" t="s">
        <v>8419</v>
      </c>
      <c r="D6809" s="178" t="s">
        <v>8459</v>
      </c>
      <c r="E6809" s="179">
        <v>42194</v>
      </c>
      <c r="F6809" s="180">
        <v>0</v>
      </c>
      <c r="G6809" s="180">
        <v>74578.8</v>
      </c>
      <c r="H6809" s="180">
        <v>18644.7</v>
      </c>
      <c r="I6809" s="180">
        <f t="shared" si="212"/>
        <v>93223.5</v>
      </c>
      <c r="J6809" s="177" t="str">
        <f t="shared" si="213"/>
        <v>Date &gt; 1920</v>
      </c>
    </row>
    <row r="6810" spans="1:10" x14ac:dyDescent="0.3">
      <c r="A6810" s="178" t="s">
        <v>270</v>
      </c>
      <c r="B6810" s="178" t="s">
        <v>85</v>
      </c>
      <c r="C6810" s="178" t="s">
        <v>8419</v>
      </c>
      <c r="D6810" s="178" t="s">
        <v>8459</v>
      </c>
      <c r="E6810" s="179">
        <v>42893</v>
      </c>
      <c r="F6810" s="180">
        <v>0</v>
      </c>
      <c r="G6810" s="180">
        <v>771.2</v>
      </c>
      <c r="H6810" s="180">
        <v>192.8</v>
      </c>
      <c r="I6810" s="180">
        <f t="shared" si="212"/>
        <v>964</v>
      </c>
      <c r="J6810" s="177" t="str">
        <f t="shared" si="213"/>
        <v>Date &gt; 1920</v>
      </c>
    </row>
    <row r="6811" spans="1:10" x14ac:dyDescent="0.3">
      <c r="A6811" s="178" t="s">
        <v>270</v>
      </c>
      <c r="B6811" s="178" t="s">
        <v>85</v>
      </c>
      <c r="C6811" s="178" t="s">
        <v>8419</v>
      </c>
      <c r="D6811" s="178" t="s">
        <v>8460</v>
      </c>
      <c r="E6811" s="179">
        <v>42481</v>
      </c>
      <c r="F6811" s="180">
        <v>3838</v>
      </c>
      <c r="G6811" s="180">
        <v>213.25</v>
      </c>
      <c r="H6811" s="180">
        <v>213.75</v>
      </c>
      <c r="I6811" s="180">
        <f t="shared" si="212"/>
        <v>4265</v>
      </c>
      <c r="J6811" s="177" t="str">
        <f t="shared" si="213"/>
        <v>Date &gt; 1920</v>
      </c>
    </row>
    <row r="6812" spans="1:10" x14ac:dyDescent="0.3">
      <c r="A6812" s="178" t="s">
        <v>270</v>
      </c>
      <c r="B6812" s="178" t="s">
        <v>85</v>
      </c>
      <c r="C6812" s="178" t="s">
        <v>8419</v>
      </c>
      <c r="D6812" s="178" t="s">
        <v>8460</v>
      </c>
      <c r="E6812" s="179">
        <v>42633</v>
      </c>
      <c r="F6812" s="180">
        <v>272642</v>
      </c>
      <c r="G6812" s="180">
        <v>15146.78</v>
      </c>
      <c r="H6812" s="180">
        <v>15146.85</v>
      </c>
      <c r="I6812" s="180">
        <f t="shared" si="212"/>
        <v>302935.63</v>
      </c>
      <c r="J6812" s="177" t="str">
        <f t="shared" si="213"/>
        <v>Date &gt; 1920</v>
      </c>
    </row>
    <row r="6813" spans="1:10" x14ac:dyDescent="0.3">
      <c r="A6813" s="178" t="s">
        <v>270</v>
      </c>
      <c r="B6813" s="178" t="s">
        <v>85</v>
      </c>
      <c r="C6813" s="178" t="s">
        <v>8419</v>
      </c>
      <c r="D6813" s="178" t="s">
        <v>8460</v>
      </c>
      <c r="E6813" s="179">
        <v>42633</v>
      </c>
      <c r="F6813" s="180">
        <v>471399</v>
      </c>
      <c r="G6813" s="180">
        <v>26188.87</v>
      </c>
      <c r="H6813" s="180">
        <v>28518.28</v>
      </c>
      <c r="I6813" s="180">
        <f t="shared" si="212"/>
        <v>526106.15</v>
      </c>
      <c r="J6813" s="177" t="str">
        <f t="shared" si="213"/>
        <v>Date &gt; 1920</v>
      </c>
    </row>
    <row r="6814" spans="1:10" x14ac:dyDescent="0.3">
      <c r="A6814" s="178" t="s">
        <v>270</v>
      </c>
      <c r="B6814" s="178" t="s">
        <v>85</v>
      </c>
      <c r="C6814" s="178" t="s">
        <v>8419</v>
      </c>
      <c r="D6814" s="178" t="s">
        <v>8460</v>
      </c>
      <c r="E6814" s="179">
        <v>42653</v>
      </c>
      <c r="F6814" s="180">
        <v>1257704</v>
      </c>
      <c r="G6814" s="180">
        <v>69872.44</v>
      </c>
      <c r="H6814" s="180">
        <v>101007.95</v>
      </c>
      <c r="I6814" s="180">
        <f t="shared" si="212"/>
        <v>1428584.39</v>
      </c>
      <c r="J6814" s="177" t="str">
        <f t="shared" si="213"/>
        <v>Date &gt; 1920</v>
      </c>
    </row>
    <row r="6815" spans="1:10" x14ac:dyDescent="0.3">
      <c r="A6815" s="178" t="s">
        <v>270</v>
      </c>
      <c r="B6815" s="178" t="s">
        <v>85</v>
      </c>
      <c r="C6815" s="178" t="s">
        <v>8419</v>
      </c>
      <c r="D6815" s="178" t="s">
        <v>8460</v>
      </c>
      <c r="E6815" s="179">
        <v>42803</v>
      </c>
      <c r="F6815" s="180">
        <v>141364</v>
      </c>
      <c r="G6815" s="180">
        <v>7853.55</v>
      </c>
      <c r="H6815" s="180">
        <v>0</v>
      </c>
      <c r="I6815" s="180">
        <f t="shared" si="212"/>
        <v>149217.54999999999</v>
      </c>
      <c r="J6815" s="177" t="str">
        <f t="shared" si="213"/>
        <v>Date &gt; 1920</v>
      </c>
    </row>
    <row r="6816" spans="1:10" x14ac:dyDescent="0.3">
      <c r="A6816" s="178" t="s">
        <v>270</v>
      </c>
      <c r="B6816" s="178" t="s">
        <v>85</v>
      </c>
      <c r="C6816" s="178" t="s">
        <v>8419</v>
      </c>
      <c r="D6816" s="178" t="s">
        <v>8460</v>
      </c>
      <c r="E6816" s="179">
        <v>42846</v>
      </c>
      <c r="F6816" s="180">
        <v>200210</v>
      </c>
      <c r="G6816" s="180">
        <v>13839.29</v>
      </c>
      <c r="H6816" s="180">
        <v>0</v>
      </c>
      <c r="I6816" s="180">
        <f t="shared" si="212"/>
        <v>214049.29</v>
      </c>
      <c r="J6816" s="177" t="str">
        <f t="shared" si="213"/>
        <v>Date &gt; 1920</v>
      </c>
    </row>
    <row r="6817" spans="1:10" x14ac:dyDescent="0.3">
      <c r="A6817" s="178" t="s">
        <v>270</v>
      </c>
      <c r="B6817" s="178" t="s">
        <v>85</v>
      </c>
      <c r="C6817" s="178" t="s">
        <v>8419</v>
      </c>
      <c r="D6817" s="178" t="s">
        <v>8460</v>
      </c>
      <c r="E6817" s="179">
        <v>43810</v>
      </c>
      <c r="F6817" s="180">
        <v>72447</v>
      </c>
      <c r="G6817" s="180">
        <v>1308.28</v>
      </c>
      <c r="H6817" s="180">
        <v>0</v>
      </c>
      <c r="I6817" s="180">
        <f t="shared" si="212"/>
        <v>73755.28</v>
      </c>
      <c r="J6817" s="177" t="str">
        <f t="shared" si="213"/>
        <v>Date &gt; 1920</v>
      </c>
    </row>
    <row r="6818" spans="1:10" x14ac:dyDescent="0.3">
      <c r="A6818" s="178" t="s">
        <v>270</v>
      </c>
      <c r="B6818" s="178" t="s">
        <v>85</v>
      </c>
      <c r="C6818" s="178" t="s">
        <v>8419</v>
      </c>
      <c r="D6818" s="178" t="s">
        <v>8461</v>
      </c>
      <c r="E6818" s="179">
        <v>42962</v>
      </c>
      <c r="F6818" s="180">
        <v>43974</v>
      </c>
      <c r="G6818" s="180">
        <v>36556.71</v>
      </c>
      <c r="H6818" s="180">
        <v>109287.51</v>
      </c>
      <c r="I6818" s="180">
        <f t="shared" si="212"/>
        <v>189818.21999999997</v>
      </c>
      <c r="J6818" s="177" t="str">
        <f t="shared" si="213"/>
        <v>Date &gt; 1920</v>
      </c>
    </row>
    <row r="6819" spans="1:10" x14ac:dyDescent="0.3">
      <c r="A6819" s="178" t="s">
        <v>270</v>
      </c>
      <c r="B6819" s="178" t="s">
        <v>85</v>
      </c>
      <c r="C6819" s="178" t="s">
        <v>8419</v>
      </c>
      <c r="D6819" s="178" t="s">
        <v>8461</v>
      </c>
      <c r="E6819" s="179">
        <v>43266</v>
      </c>
      <c r="F6819" s="180">
        <v>118417</v>
      </c>
      <c r="G6819" s="180">
        <v>181161.54</v>
      </c>
      <c r="H6819" s="180">
        <v>265218.99</v>
      </c>
      <c r="I6819" s="180">
        <f t="shared" si="212"/>
        <v>564797.53</v>
      </c>
      <c r="J6819" s="177" t="str">
        <f t="shared" si="213"/>
        <v>Date &gt; 1920</v>
      </c>
    </row>
    <row r="6820" spans="1:10" x14ac:dyDescent="0.3">
      <c r="A6820" s="178" t="s">
        <v>270</v>
      </c>
      <c r="B6820" s="178" t="s">
        <v>85</v>
      </c>
      <c r="C6820" s="178" t="s">
        <v>8419</v>
      </c>
      <c r="D6820" s="178" t="s">
        <v>8461</v>
      </c>
      <c r="E6820" s="179">
        <v>43986</v>
      </c>
      <c r="F6820" s="180">
        <v>18044</v>
      </c>
      <c r="G6820" s="180">
        <v>2281.75</v>
      </c>
      <c r="H6820" s="180">
        <v>3925</v>
      </c>
      <c r="I6820" s="180">
        <f t="shared" si="212"/>
        <v>24250.75</v>
      </c>
      <c r="J6820" s="177" t="str">
        <f t="shared" si="213"/>
        <v>Date &gt; 1920</v>
      </c>
    </row>
    <row r="6821" spans="1:10" x14ac:dyDescent="0.3">
      <c r="A6821" s="178" t="s">
        <v>270</v>
      </c>
      <c r="B6821" s="178" t="s">
        <v>85</v>
      </c>
      <c r="C6821" s="178" t="s">
        <v>8419</v>
      </c>
      <c r="D6821" s="178" t="s">
        <v>8461</v>
      </c>
      <c r="E6821" s="179">
        <v>43986</v>
      </c>
      <c r="F6821" s="180">
        <v>27065</v>
      </c>
      <c r="G6821" s="180">
        <v>0</v>
      </c>
      <c r="H6821" s="180">
        <v>0</v>
      </c>
      <c r="I6821" s="180">
        <f t="shared" si="212"/>
        <v>27065</v>
      </c>
      <c r="J6821" s="177" t="str">
        <f t="shared" si="213"/>
        <v>Date &gt; 1920</v>
      </c>
    </row>
    <row r="6822" spans="1:10" x14ac:dyDescent="0.3">
      <c r="A6822" s="178" t="s">
        <v>270</v>
      </c>
      <c r="B6822" s="178" t="s">
        <v>85</v>
      </c>
      <c r="C6822" s="178" t="s">
        <v>8419</v>
      </c>
      <c r="D6822" s="178" t="s">
        <v>8462</v>
      </c>
      <c r="E6822" s="209">
        <v>0</v>
      </c>
      <c r="F6822" s="180">
        <v>37183</v>
      </c>
      <c r="G6822" s="180">
        <v>2065.69</v>
      </c>
      <c r="H6822" s="180">
        <v>2065.0700000000002</v>
      </c>
      <c r="I6822" s="180">
        <f t="shared" si="212"/>
        <v>41313.760000000002</v>
      </c>
      <c r="J6822" s="177" t="str">
        <f t="shared" si="213"/>
        <v>Sketchy date</v>
      </c>
    </row>
    <row r="6823" spans="1:10" x14ac:dyDescent="0.3">
      <c r="A6823" s="178" t="s">
        <v>270</v>
      </c>
      <c r="B6823" s="178" t="s">
        <v>85</v>
      </c>
      <c r="C6823" s="178" t="s">
        <v>8419</v>
      </c>
      <c r="D6823" s="178" t="s">
        <v>8462</v>
      </c>
      <c r="E6823" s="179">
        <v>43230</v>
      </c>
      <c r="F6823" s="180">
        <v>30317</v>
      </c>
      <c r="G6823" s="180">
        <v>1684.31</v>
      </c>
      <c r="H6823" s="180">
        <v>1684.93</v>
      </c>
      <c r="I6823" s="180">
        <f t="shared" si="212"/>
        <v>33686.239999999998</v>
      </c>
      <c r="J6823" s="177" t="str">
        <f t="shared" si="213"/>
        <v>Date &gt; 1920</v>
      </c>
    </row>
    <row r="6824" spans="1:10" x14ac:dyDescent="0.3">
      <c r="A6824" s="178" t="s">
        <v>270</v>
      </c>
      <c r="B6824" s="178" t="s">
        <v>85</v>
      </c>
      <c r="C6824" s="178" t="s">
        <v>8419</v>
      </c>
      <c r="D6824" s="178" t="s">
        <v>8463</v>
      </c>
      <c r="E6824" s="179">
        <v>43489</v>
      </c>
      <c r="F6824" s="180">
        <v>127226</v>
      </c>
      <c r="G6824" s="180">
        <v>7068.19</v>
      </c>
      <c r="H6824" s="180">
        <v>7069.54</v>
      </c>
      <c r="I6824" s="180">
        <f t="shared" si="212"/>
        <v>141363.73000000001</v>
      </c>
      <c r="J6824" s="177" t="str">
        <f t="shared" si="213"/>
        <v>Date &gt; 1920</v>
      </c>
    </row>
    <row r="6825" spans="1:10" x14ac:dyDescent="0.3">
      <c r="A6825" s="178" t="s">
        <v>270</v>
      </c>
      <c r="B6825" s="178" t="s">
        <v>85</v>
      </c>
      <c r="C6825" s="178" t="s">
        <v>8419</v>
      </c>
      <c r="D6825" s="178" t="s">
        <v>8463</v>
      </c>
      <c r="E6825" s="179">
        <v>43774</v>
      </c>
      <c r="F6825" s="180">
        <v>42114</v>
      </c>
      <c r="G6825" s="180">
        <v>3109.06</v>
      </c>
      <c r="H6825" s="180">
        <v>3384.01</v>
      </c>
      <c r="I6825" s="180">
        <f t="shared" si="212"/>
        <v>48607.07</v>
      </c>
      <c r="J6825" s="177" t="str">
        <f t="shared" si="213"/>
        <v>Date &gt; 1920</v>
      </c>
    </row>
    <row r="6826" spans="1:10" x14ac:dyDescent="0.3">
      <c r="A6826" s="178" t="s">
        <v>270</v>
      </c>
      <c r="B6826" s="178" t="s">
        <v>85</v>
      </c>
      <c r="C6826" s="178" t="s">
        <v>8419</v>
      </c>
      <c r="D6826" s="178" t="s">
        <v>8464</v>
      </c>
      <c r="E6826" s="179">
        <v>43810</v>
      </c>
      <c r="F6826" s="180">
        <v>195865</v>
      </c>
      <c r="G6826" s="180">
        <v>0</v>
      </c>
      <c r="H6826" s="180">
        <v>24181.1</v>
      </c>
      <c r="I6826" s="180">
        <f t="shared" si="212"/>
        <v>220046.1</v>
      </c>
      <c r="J6826" s="177" t="str">
        <f t="shared" si="213"/>
        <v>Date &gt; 1920</v>
      </c>
    </row>
    <row r="6827" spans="1:10" x14ac:dyDescent="0.3">
      <c r="A6827" s="178" t="s">
        <v>270</v>
      </c>
      <c r="B6827" s="178" t="s">
        <v>85</v>
      </c>
      <c r="C6827" s="178" t="s">
        <v>8419</v>
      </c>
      <c r="D6827" s="178" t="s">
        <v>8465</v>
      </c>
      <c r="E6827" s="179">
        <v>43767</v>
      </c>
      <c r="F6827" s="180">
        <v>0</v>
      </c>
      <c r="G6827" s="180">
        <v>38721.120000000003</v>
      </c>
      <c r="H6827" s="180">
        <v>12907.04</v>
      </c>
      <c r="I6827" s="180">
        <f t="shared" si="212"/>
        <v>51628.160000000003</v>
      </c>
      <c r="J6827" s="177" t="str">
        <f t="shared" si="213"/>
        <v>Date &gt; 1920</v>
      </c>
    </row>
    <row r="6828" spans="1:10" x14ac:dyDescent="0.3">
      <c r="A6828" s="178" t="s">
        <v>270</v>
      </c>
      <c r="B6828" s="178" t="s">
        <v>85</v>
      </c>
      <c r="C6828" s="178" t="s">
        <v>8419</v>
      </c>
      <c r="D6828" s="178" t="s">
        <v>8466</v>
      </c>
      <c r="E6828" s="209">
        <v>0</v>
      </c>
      <c r="F6828" s="180">
        <v>87616</v>
      </c>
      <c r="G6828" s="180">
        <v>0</v>
      </c>
      <c r="H6828" s="180">
        <v>0</v>
      </c>
      <c r="I6828" s="180">
        <f t="shared" si="212"/>
        <v>87616</v>
      </c>
      <c r="J6828" s="177" t="str">
        <f t="shared" si="213"/>
        <v>Sketchy date</v>
      </c>
    </row>
    <row r="6829" spans="1:10" x14ac:dyDescent="0.3">
      <c r="A6829" s="178" t="s">
        <v>270</v>
      </c>
      <c r="B6829" s="178" t="s">
        <v>85</v>
      </c>
      <c r="C6829" s="178" t="s">
        <v>8419</v>
      </c>
      <c r="D6829" s="178" t="s">
        <v>8467</v>
      </c>
      <c r="E6829" s="179">
        <v>44204</v>
      </c>
      <c r="F6829" s="180">
        <v>30000</v>
      </c>
      <c r="G6829" s="180">
        <v>0</v>
      </c>
      <c r="H6829" s="180">
        <v>0</v>
      </c>
      <c r="I6829" s="180">
        <f t="shared" si="212"/>
        <v>30000</v>
      </c>
      <c r="J6829" s="177" t="str">
        <f t="shared" si="213"/>
        <v>Date &gt; 1920</v>
      </c>
    </row>
    <row r="6830" spans="1:10" x14ac:dyDescent="0.3">
      <c r="A6830" s="178" t="s">
        <v>270</v>
      </c>
      <c r="B6830" s="178" t="s">
        <v>87</v>
      </c>
      <c r="C6830" s="178" t="s">
        <v>8468</v>
      </c>
      <c r="D6830" s="178" t="s">
        <v>8469</v>
      </c>
      <c r="E6830" s="179">
        <v>18279</v>
      </c>
      <c r="F6830" s="180">
        <v>58492.37</v>
      </c>
      <c r="G6830" s="180">
        <v>44994.14</v>
      </c>
      <c r="H6830" s="180">
        <v>13498.24</v>
      </c>
      <c r="I6830" s="180">
        <f t="shared" si="212"/>
        <v>116984.75000000001</v>
      </c>
      <c r="J6830" s="177" t="str">
        <f t="shared" si="213"/>
        <v>Date &gt; 1920</v>
      </c>
    </row>
    <row r="6831" spans="1:10" x14ac:dyDescent="0.3">
      <c r="A6831" s="178" t="s">
        <v>270</v>
      </c>
      <c r="B6831" s="178" t="s">
        <v>87</v>
      </c>
      <c r="C6831" s="178" t="s">
        <v>8468</v>
      </c>
      <c r="D6831" s="178" t="s">
        <v>8470</v>
      </c>
      <c r="E6831" s="179">
        <v>19421</v>
      </c>
      <c r="F6831" s="180">
        <v>5552.68</v>
      </c>
      <c r="G6831" s="180">
        <v>3609.86</v>
      </c>
      <c r="H6831" s="180">
        <v>1942.82</v>
      </c>
      <c r="I6831" s="180">
        <f t="shared" si="212"/>
        <v>11105.36</v>
      </c>
      <c r="J6831" s="177" t="str">
        <f t="shared" si="213"/>
        <v>Date &gt; 1920</v>
      </c>
    </row>
    <row r="6832" spans="1:10" x14ac:dyDescent="0.3">
      <c r="A6832" s="178" t="s">
        <v>270</v>
      </c>
      <c r="B6832" s="178" t="s">
        <v>87</v>
      </c>
      <c r="C6832" s="178" t="s">
        <v>8468</v>
      </c>
      <c r="D6832" s="178" t="s">
        <v>8471</v>
      </c>
      <c r="E6832" s="179">
        <v>18958</v>
      </c>
      <c r="F6832" s="180">
        <v>0</v>
      </c>
      <c r="G6832" s="180">
        <v>450</v>
      </c>
      <c r="H6832" s="180">
        <v>415.29</v>
      </c>
      <c r="I6832" s="180">
        <f t="shared" si="212"/>
        <v>865.29</v>
      </c>
      <c r="J6832" s="177" t="str">
        <f t="shared" si="213"/>
        <v>Date &gt; 1920</v>
      </c>
    </row>
    <row r="6833" spans="1:10" x14ac:dyDescent="0.3">
      <c r="A6833" s="178" t="s">
        <v>270</v>
      </c>
      <c r="B6833" s="178" t="s">
        <v>87</v>
      </c>
      <c r="C6833" s="178" t="s">
        <v>8468</v>
      </c>
      <c r="D6833" s="178" t="s">
        <v>8472</v>
      </c>
      <c r="E6833" s="179">
        <v>19826</v>
      </c>
      <c r="F6833" s="180">
        <v>10631.67</v>
      </c>
      <c r="G6833" s="180">
        <v>10308.06</v>
      </c>
      <c r="H6833" s="180">
        <v>323.61</v>
      </c>
      <c r="I6833" s="180">
        <f t="shared" si="212"/>
        <v>21263.34</v>
      </c>
      <c r="J6833" s="177" t="str">
        <f t="shared" si="213"/>
        <v>Date &gt; 1920</v>
      </c>
    </row>
    <row r="6834" spans="1:10" x14ac:dyDescent="0.3">
      <c r="A6834" s="178" t="s">
        <v>270</v>
      </c>
      <c r="B6834" s="178" t="s">
        <v>87</v>
      </c>
      <c r="C6834" s="178" t="s">
        <v>8468</v>
      </c>
      <c r="D6834" s="178" t="s">
        <v>8473</v>
      </c>
      <c r="E6834" s="179">
        <v>20386</v>
      </c>
      <c r="F6834" s="180">
        <v>0</v>
      </c>
      <c r="G6834" s="180">
        <v>800</v>
      </c>
      <c r="H6834" s="180">
        <v>519.25</v>
      </c>
      <c r="I6834" s="180">
        <f t="shared" si="212"/>
        <v>1319.25</v>
      </c>
      <c r="J6834" s="177" t="str">
        <f t="shared" si="213"/>
        <v>Date &gt; 1920</v>
      </c>
    </row>
    <row r="6835" spans="1:10" x14ac:dyDescent="0.3">
      <c r="A6835" s="178" t="s">
        <v>270</v>
      </c>
      <c r="B6835" s="178" t="s">
        <v>87</v>
      </c>
      <c r="C6835" s="178" t="s">
        <v>8468</v>
      </c>
      <c r="D6835" s="178" t="s">
        <v>8474</v>
      </c>
      <c r="E6835" s="179">
        <v>21471</v>
      </c>
      <c r="F6835" s="180">
        <v>72106.95</v>
      </c>
      <c r="G6835" s="180">
        <v>48071.3</v>
      </c>
      <c r="H6835" s="180">
        <v>24035.65</v>
      </c>
      <c r="I6835" s="180">
        <f t="shared" si="212"/>
        <v>144213.9</v>
      </c>
      <c r="J6835" s="177" t="str">
        <f t="shared" si="213"/>
        <v>Date &gt; 1920</v>
      </c>
    </row>
    <row r="6836" spans="1:10" x14ac:dyDescent="0.3">
      <c r="A6836" s="178" t="s">
        <v>270</v>
      </c>
      <c r="B6836" s="178" t="s">
        <v>87</v>
      </c>
      <c r="C6836" s="178" t="s">
        <v>8468</v>
      </c>
      <c r="D6836" s="178" t="s">
        <v>6400</v>
      </c>
      <c r="E6836" s="179">
        <v>21971</v>
      </c>
      <c r="F6836" s="180">
        <v>0</v>
      </c>
      <c r="G6836" s="180">
        <v>3300</v>
      </c>
      <c r="H6836" s="180">
        <v>2525.9</v>
      </c>
      <c r="I6836" s="180">
        <f t="shared" si="212"/>
        <v>5825.9</v>
      </c>
      <c r="J6836" s="177" t="str">
        <f t="shared" si="213"/>
        <v>Date &gt; 1920</v>
      </c>
    </row>
    <row r="6837" spans="1:10" x14ac:dyDescent="0.3">
      <c r="A6837" s="178" t="s">
        <v>270</v>
      </c>
      <c r="B6837" s="178" t="s">
        <v>87</v>
      </c>
      <c r="C6837" s="178" t="s">
        <v>8468</v>
      </c>
      <c r="D6837" s="178" t="s">
        <v>8475</v>
      </c>
      <c r="E6837" s="179">
        <v>24440</v>
      </c>
      <c r="F6837" s="180">
        <v>0</v>
      </c>
      <c r="G6837" s="180">
        <v>10787</v>
      </c>
      <c r="H6837" s="180">
        <v>5393.51</v>
      </c>
      <c r="I6837" s="180">
        <f t="shared" si="212"/>
        <v>16180.51</v>
      </c>
      <c r="J6837" s="177" t="str">
        <f t="shared" si="213"/>
        <v>Date &gt; 1920</v>
      </c>
    </row>
    <row r="6838" spans="1:10" x14ac:dyDescent="0.3">
      <c r="A6838" s="178" t="s">
        <v>270</v>
      </c>
      <c r="B6838" s="178" t="s">
        <v>87</v>
      </c>
      <c r="C6838" s="178" t="s">
        <v>8468</v>
      </c>
      <c r="D6838" s="178" t="s">
        <v>8476</v>
      </c>
      <c r="E6838" s="179">
        <v>24981</v>
      </c>
      <c r="F6838" s="180">
        <v>14115.81</v>
      </c>
      <c r="G6838" s="180">
        <v>10185.120000000001</v>
      </c>
      <c r="H6838" s="180">
        <v>10185.129999999999</v>
      </c>
      <c r="I6838" s="180">
        <f t="shared" si="212"/>
        <v>34486.06</v>
      </c>
      <c r="J6838" s="177" t="str">
        <f t="shared" si="213"/>
        <v>Date &gt; 1920</v>
      </c>
    </row>
    <row r="6839" spans="1:10" x14ac:dyDescent="0.3">
      <c r="A6839" s="178" t="s">
        <v>270</v>
      </c>
      <c r="B6839" s="178" t="s">
        <v>87</v>
      </c>
      <c r="C6839" s="178" t="s">
        <v>8468</v>
      </c>
      <c r="D6839" s="178" t="s">
        <v>8477</v>
      </c>
      <c r="E6839" s="179">
        <v>26184</v>
      </c>
      <c r="F6839" s="180">
        <v>0</v>
      </c>
      <c r="G6839" s="180">
        <v>49322.080000000002</v>
      </c>
      <c r="H6839" s="180">
        <v>49322.080000000002</v>
      </c>
      <c r="I6839" s="180">
        <f t="shared" si="212"/>
        <v>98644.160000000003</v>
      </c>
      <c r="J6839" s="177" t="str">
        <f t="shared" si="213"/>
        <v>Date &gt; 1920</v>
      </c>
    </row>
    <row r="6840" spans="1:10" x14ac:dyDescent="0.3">
      <c r="A6840" s="178" t="s">
        <v>270</v>
      </c>
      <c r="B6840" s="178" t="s">
        <v>87</v>
      </c>
      <c r="C6840" s="178" t="s">
        <v>8468</v>
      </c>
      <c r="D6840" s="178" t="s">
        <v>7940</v>
      </c>
      <c r="E6840" s="179">
        <v>26666</v>
      </c>
      <c r="F6840" s="180">
        <v>0</v>
      </c>
      <c r="G6840" s="180">
        <v>26250</v>
      </c>
      <c r="H6840" s="180">
        <v>48871.02</v>
      </c>
      <c r="I6840" s="180">
        <f t="shared" si="212"/>
        <v>75121.01999999999</v>
      </c>
      <c r="J6840" s="177" t="str">
        <f t="shared" si="213"/>
        <v>Date &gt; 1920</v>
      </c>
    </row>
    <row r="6841" spans="1:10" x14ac:dyDescent="0.3">
      <c r="A6841" s="178" t="s">
        <v>270</v>
      </c>
      <c r="B6841" s="178" t="s">
        <v>87</v>
      </c>
      <c r="C6841" s="178" t="s">
        <v>8468</v>
      </c>
      <c r="D6841" s="178" t="s">
        <v>6462</v>
      </c>
      <c r="E6841" s="179">
        <v>27689</v>
      </c>
      <c r="F6841" s="180">
        <v>0</v>
      </c>
      <c r="G6841" s="180">
        <v>7827.58</v>
      </c>
      <c r="H6841" s="180">
        <v>3913.8</v>
      </c>
      <c r="I6841" s="180">
        <f t="shared" si="212"/>
        <v>11741.380000000001</v>
      </c>
      <c r="J6841" s="177" t="str">
        <f t="shared" si="213"/>
        <v>Date &gt; 1920</v>
      </c>
    </row>
    <row r="6842" spans="1:10" x14ac:dyDescent="0.3">
      <c r="A6842" s="178" t="s">
        <v>270</v>
      </c>
      <c r="B6842" s="178" t="s">
        <v>87</v>
      </c>
      <c r="C6842" s="178" t="s">
        <v>8468</v>
      </c>
      <c r="D6842" s="178" t="s">
        <v>6462</v>
      </c>
      <c r="E6842" s="179">
        <v>27689</v>
      </c>
      <c r="F6842" s="180">
        <v>0</v>
      </c>
      <c r="G6842" s="180">
        <v>3569.27</v>
      </c>
      <c r="H6842" s="180">
        <v>1784.64</v>
      </c>
      <c r="I6842" s="180">
        <f t="shared" si="212"/>
        <v>5353.91</v>
      </c>
      <c r="J6842" s="177" t="str">
        <f t="shared" si="213"/>
        <v>Date &gt; 1920</v>
      </c>
    </row>
    <row r="6843" spans="1:10" x14ac:dyDescent="0.3">
      <c r="A6843" s="178" t="s">
        <v>270</v>
      </c>
      <c r="B6843" s="178" t="s">
        <v>87</v>
      </c>
      <c r="C6843" s="178" t="s">
        <v>8468</v>
      </c>
      <c r="D6843" s="178" t="s">
        <v>8478</v>
      </c>
      <c r="E6843" s="179">
        <v>28702</v>
      </c>
      <c r="F6843" s="180">
        <v>0</v>
      </c>
      <c r="G6843" s="180">
        <v>128184.09</v>
      </c>
      <c r="H6843" s="180">
        <v>32046.03</v>
      </c>
      <c r="I6843" s="180">
        <f t="shared" si="212"/>
        <v>160230.12</v>
      </c>
      <c r="J6843" s="177" t="str">
        <f t="shared" si="213"/>
        <v>Date &gt; 1920</v>
      </c>
    </row>
    <row r="6844" spans="1:10" x14ac:dyDescent="0.3">
      <c r="A6844" s="178" t="s">
        <v>270</v>
      </c>
      <c r="B6844" s="178" t="s">
        <v>87</v>
      </c>
      <c r="C6844" s="178" t="s">
        <v>8468</v>
      </c>
      <c r="D6844" s="178" t="s">
        <v>8478</v>
      </c>
      <c r="E6844" s="179">
        <v>28734</v>
      </c>
      <c r="F6844" s="180">
        <v>0</v>
      </c>
      <c r="G6844" s="180">
        <v>32510.31</v>
      </c>
      <c r="H6844" s="180">
        <v>8127.59</v>
      </c>
      <c r="I6844" s="180">
        <f t="shared" si="212"/>
        <v>40637.9</v>
      </c>
      <c r="J6844" s="177" t="str">
        <f t="shared" si="213"/>
        <v>Date &gt; 1920</v>
      </c>
    </row>
    <row r="6845" spans="1:10" x14ac:dyDescent="0.3">
      <c r="A6845" s="178" t="s">
        <v>270</v>
      </c>
      <c r="B6845" s="178" t="s">
        <v>87</v>
      </c>
      <c r="C6845" s="178" t="s">
        <v>8468</v>
      </c>
      <c r="D6845" s="178" t="s">
        <v>8478</v>
      </c>
      <c r="E6845" s="179">
        <v>28916</v>
      </c>
      <c r="F6845" s="180">
        <v>0</v>
      </c>
      <c r="G6845" s="180">
        <v>111240.57</v>
      </c>
      <c r="H6845" s="180">
        <v>27810.14</v>
      </c>
      <c r="I6845" s="180">
        <f t="shared" si="212"/>
        <v>139050.71000000002</v>
      </c>
      <c r="J6845" s="177" t="str">
        <f t="shared" si="213"/>
        <v>Date &gt; 1920</v>
      </c>
    </row>
    <row r="6846" spans="1:10" x14ac:dyDescent="0.3">
      <c r="A6846" s="178" t="s">
        <v>270</v>
      </c>
      <c r="B6846" s="178" t="s">
        <v>87</v>
      </c>
      <c r="C6846" s="178" t="s">
        <v>8468</v>
      </c>
      <c r="D6846" s="178" t="s">
        <v>8478</v>
      </c>
      <c r="E6846" s="179">
        <v>29020</v>
      </c>
      <c r="F6846" s="180">
        <v>0</v>
      </c>
      <c r="G6846" s="180">
        <v>66722.399999999994</v>
      </c>
      <c r="H6846" s="180">
        <v>16680.599999999999</v>
      </c>
      <c r="I6846" s="180">
        <f t="shared" si="212"/>
        <v>83403</v>
      </c>
      <c r="J6846" s="177" t="str">
        <f t="shared" si="213"/>
        <v>Date &gt; 1920</v>
      </c>
    </row>
    <row r="6847" spans="1:10" x14ac:dyDescent="0.3">
      <c r="A6847" s="178" t="s">
        <v>270</v>
      </c>
      <c r="B6847" s="178" t="s">
        <v>87</v>
      </c>
      <c r="C6847" s="178" t="s">
        <v>8468</v>
      </c>
      <c r="D6847" s="178" t="s">
        <v>8478</v>
      </c>
      <c r="E6847" s="179">
        <v>29178</v>
      </c>
      <c r="F6847" s="180">
        <v>0</v>
      </c>
      <c r="G6847" s="180">
        <v>32765.86</v>
      </c>
      <c r="H6847" s="180">
        <v>8191.47</v>
      </c>
      <c r="I6847" s="180">
        <f t="shared" si="212"/>
        <v>40957.33</v>
      </c>
      <c r="J6847" s="177" t="str">
        <f t="shared" si="213"/>
        <v>Date &gt; 1920</v>
      </c>
    </row>
    <row r="6848" spans="1:10" x14ac:dyDescent="0.3">
      <c r="A6848" s="178" t="s">
        <v>270</v>
      </c>
      <c r="B6848" s="178" t="s">
        <v>87</v>
      </c>
      <c r="C6848" s="178" t="s">
        <v>8468</v>
      </c>
      <c r="D6848" s="178" t="s">
        <v>8478</v>
      </c>
      <c r="E6848" s="179">
        <v>29486</v>
      </c>
      <c r="F6848" s="180">
        <v>0</v>
      </c>
      <c r="G6848" s="180">
        <v>82086.399999999994</v>
      </c>
      <c r="H6848" s="180">
        <v>20521.599999999999</v>
      </c>
      <c r="I6848" s="180">
        <f t="shared" si="212"/>
        <v>102608</v>
      </c>
      <c r="J6848" s="177" t="str">
        <f t="shared" si="213"/>
        <v>Date &gt; 1920</v>
      </c>
    </row>
    <row r="6849" spans="1:10" x14ac:dyDescent="0.3">
      <c r="A6849" s="178" t="s">
        <v>270</v>
      </c>
      <c r="B6849" s="178" t="s">
        <v>87</v>
      </c>
      <c r="C6849" s="178" t="s">
        <v>8468</v>
      </c>
      <c r="D6849" s="178" t="s">
        <v>8478</v>
      </c>
      <c r="E6849" s="179">
        <v>29507</v>
      </c>
      <c r="F6849" s="180">
        <v>0</v>
      </c>
      <c r="G6849" s="180">
        <v>3896.1</v>
      </c>
      <c r="H6849" s="180">
        <v>974.03</v>
      </c>
      <c r="I6849" s="180">
        <f t="shared" si="212"/>
        <v>4870.13</v>
      </c>
      <c r="J6849" s="177" t="str">
        <f t="shared" si="213"/>
        <v>Date &gt; 1920</v>
      </c>
    </row>
    <row r="6850" spans="1:10" x14ac:dyDescent="0.3">
      <c r="A6850" s="178" t="s">
        <v>270</v>
      </c>
      <c r="B6850" s="178" t="s">
        <v>87</v>
      </c>
      <c r="C6850" s="178" t="s">
        <v>8468</v>
      </c>
      <c r="D6850" s="178" t="s">
        <v>8479</v>
      </c>
      <c r="E6850" s="179">
        <v>28852</v>
      </c>
      <c r="F6850" s="180">
        <v>0</v>
      </c>
      <c r="G6850" s="180">
        <v>5134</v>
      </c>
      <c r="H6850" s="180">
        <v>2566</v>
      </c>
      <c r="I6850" s="180">
        <f t="shared" si="212"/>
        <v>7700</v>
      </c>
      <c r="J6850" s="177" t="str">
        <f t="shared" si="213"/>
        <v>Date &gt; 1920</v>
      </c>
    </row>
    <row r="6851" spans="1:10" x14ac:dyDescent="0.3">
      <c r="A6851" s="178" t="s">
        <v>270</v>
      </c>
      <c r="B6851" s="178" t="s">
        <v>87</v>
      </c>
      <c r="C6851" s="178" t="s">
        <v>8468</v>
      </c>
      <c r="D6851" s="178" t="s">
        <v>8480</v>
      </c>
      <c r="E6851" s="179">
        <v>31594</v>
      </c>
      <c r="F6851" s="180">
        <v>1144509</v>
      </c>
      <c r="G6851" s="180">
        <v>677212.54</v>
      </c>
      <c r="H6851" s="180">
        <v>237618.79</v>
      </c>
      <c r="I6851" s="180">
        <f t="shared" si="212"/>
        <v>2059340.33</v>
      </c>
      <c r="J6851" s="177" t="str">
        <f t="shared" si="213"/>
        <v>Date &gt; 1920</v>
      </c>
    </row>
    <row r="6852" spans="1:10" x14ac:dyDescent="0.3">
      <c r="A6852" s="178" t="s">
        <v>270</v>
      </c>
      <c r="B6852" s="178" t="s">
        <v>87</v>
      </c>
      <c r="C6852" s="178" t="s">
        <v>8468</v>
      </c>
      <c r="D6852" s="178" t="s">
        <v>8481</v>
      </c>
      <c r="E6852" s="179">
        <v>29313</v>
      </c>
      <c r="F6852" s="180">
        <v>0</v>
      </c>
      <c r="G6852" s="180">
        <v>100000</v>
      </c>
      <c r="H6852" s="180">
        <v>71046.33</v>
      </c>
      <c r="I6852" s="180">
        <f t="shared" si="212"/>
        <v>171046.33000000002</v>
      </c>
      <c r="J6852" s="177" t="str">
        <f t="shared" si="213"/>
        <v>Date &gt; 1920</v>
      </c>
    </row>
    <row r="6853" spans="1:10" x14ac:dyDescent="0.3">
      <c r="A6853" s="178" t="s">
        <v>270</v>
      </c>
      <c r="B6853" s="178" t="s">
        <v>87</v>
      </c>
      <c r="C6853" s="178" t="s">
        <v>8468</v>
      </c>
      <c r="D6853" s="178" t="s">
        <v>8482</v>
      </c>
      <c r="E6853" s="179">
        <v>30258</v>
      </c>
      <c r="F6853" s="180">
        <v>0</v>
      </c>
      <c r="G6853" s="180">
        <v>60158.67</v>
      </c>
      <c r="H6853" s="180">
        <v>30388.2</v>
      </c>
      <c r="I6853" s="180">
        <f t="shared" ref="I6853:I6916" si="214">SUM(F6853:H6853)</f>
        <v>90546.87</v>
      </c>
      <c r="J6853" s="177" t="str">
        <f t="shared" ref="J6853:J6916" si="215">IF(OR(YEAR(E6853)&gt; 1920, ISBLANK(E6853)), "Date &gt; 1920", "Sketchy date")</f>
        <v>Date &gt; 1920</v>
      </c>
    </row>
    <row r="6854" spans="1:10" x14ac:dyDescent="0.3">
      <c r="A6854" s="178" t="s">
        <v>270</v>
      </c>
      <c r="B6854" s="178" t="s">
        <v>87</v>
      </c>
      <c r="C6854" s="178" t="s">
        <v>8468</v>
      </c>
      <c r="D6854" s="178" t="s">
        <v>8483</v>
      </c>
      <c r="E6854" s="179">
        <v>30110</v>
      </c>
      <c r="F6854" s="180">
        <v>87368.04</v>
      </c>
      <c r="G6854" s="180">
        <v>0</v>
      </c>
      <c r="H6854" s="180">
        <v>9707.56</v>
      </c>
      <c r="I6854" s="180">
        <f t="shared" si="214"/>
        <v>97075.599999999991</v>
      </c>
      <c r="J6854" s="177" t="str">
        <f t="shared" si="215"/>
        <v>Date &gt; 1920</v>
      </c>
    </row>
    <row r="6855" spans="1:10" x14ac:dyDescent="0.3">
      <c r="A6855" s="178" t="s">
        <v>270</v>
      </c>
      <c r="B6855" s="178" t="s">
        <v>87</v>
      </c>
      <c r="C6855" s="178" t="s">
        <v>8468</v>
      </c>
      <c r="D6855" s="178" t="s">
        <v>8483</v>
      </c>
      <c r="E6855" s="179">
        <v>30140</v>
      </c>
      <c r="F6855" s="180">
        <v>51137.46</v>
      </c>
      <c r="G6855" s="180">
        <v>0</v>
      </c>
      <c r="H6855" s="180">
        <v>22175.119999999999</v>
      </c>
      <c r="I6855" s="180">
        <f t="shared" si="214"/>
        <v>73312.58</v>
      </c>
      <c r="J6855" s="177" t="str">
        <f t="shared" si="215"/>
        <v>Date &gt; 1920</v>
      </c>
    </row>
    <row r="6856" spans="1:10" x14ac:dyDescent="0.3">
      <c r="A6856" s="178" t="s">
        <v>270</v>
      </c>
      <c r="B6856" s="178" t="s">
        <v>87</v>
      </c>
      <c r="C6856" s="178" t="s">
        <v>8468</v>
      </c>
      <c r="D6856" s="178" t="s">
        <v>8483</v>
      </c>
      <c r="E6856" s="179">
        <v>30142</v>
      </c>
      <c r="F6856" s="180">
        <v>0</v>
      </c>
      <c r="G6856" s="180">
        <v>0</v>
      </c>
      <c r="H6856" s="180">
        <v>0</v>
      </c>
      <c r="I6856" s="180">
        <f t="shared" si="214"/>
        <v>0</v>
      </c>
      <c r="J6856" s="177" t="str">
        <f t="shared" si="215"/>
        <v>Date &gt; 1920</v>
      </c>
    </row>
    <row r="6857" spans="1:10" x14ac:dyDescent="0.3">
      <c r="A6857" s="178" t="s">
        <v>270</v>
      </c>
      <c r="B6857" s="178" t="s">
        <v>87</v>
      </c>
      <c r="C6857" s="178" t="s">
        <v>8468</v>
      </c>
      <c r="D6857" s="178" t="s">
        <v>8483</v>
      </c>
      <c r="E6857" s="179">
        <v>30158</v>
      </c>
      <c r="F6857" s="180">
        <v>148438.57</v>
      </c>
      <c r="G6857" s="180">
        <v>0</v>
      </c>
      <c r="H6857" s="180">
        <v>0</v>
      </c>
      <c r="I6857" s="180">
        <f t="shared" si="214"/>
        <v>148438.57</v>
      </c>
      <c r="J6857" s="177" t="str">
        <f t="shared" si="215"/>
        <v>Date &gt; 1920</v>
      </c>
    </row>
    <row r="6858" spans="1:10" x14ac:dyDescent="0.3">
      <c r="A6858" s="178" t="s">
        <v>270</v>
      </c>
      <c r="B6858" s="178" t="s">
        <v>87</v>
      </c>
      <c r="C6858" s="178" t="s">
        <v>8468</v>
      </c>
      <c r="D6858" s="178" t="s">
        <v>8483</v>
      </c>
      <c r="E6858" s="179">
        <v>30173</v>
      </c>
      <c r="F6858" s="180">
        <v>85490.33</v>
      </c>
      <c r="G6858" s="180">
        <v>0</v>
      </c>
      <c r="H6858" s="180">
        <v>32497.32</v>
      </c>
      <c r="I6858" s="180">
        <f t="shared" si="214"/>
        <v>117987.65</v>
      </c>
      <c r="J6858" s="177" t="str">
        <f t="shared" si="215"/>
        <v>Date &gt; 1920</v>
      </c>
    </row>
    <row r="6859" spans="1:10" x14ac:dyDescent="0.3">
      <c r="A6859" s="178" t="s">
        <v>270</v>
      </c>
      <c r="B6859" s="178" t="s">
        <v>87</v>
      </c>
      <c r="C6859" s="178" t="s">
        <v>8468</v>
      </c>
      <c r="D6859" s="178" t="s">
        <v>8483</v>
      </c>
      <c r="E6859" s="179">
        <v>30179</v>
      </c>
      <c r="F6859" s="180">
        <v>75917.83</v>
      </c>
      <c r="G6859" s="180">
        <v>0</v>
      </c>
      <c r="H6859" s="180">
        <v>0</v>
      </c>
      <c r="I6859" s="180">
        <f t="shared" si="214"/>
        <v>75917.83</v>
      </c>
      <c r="J6859" s="177" t="str">
        <f t="shared" si="215"/>
        <v>Date &gt; 1920</v>
      </c>
    </row>
    <row r="6860" spans="1:10" x14ac:dyDescent="0.3">
      <c r="A6860" s="178" t="s">
        <v>270</v>
      </c>
      <c r="B6860" s="178" t="s">
        <v>87</v>
      </c>
      <c r="C6860" s="178" t="s">
        <v>8468</v>
      </c>
      <c r="D6860" s="178" t="s">
        <v>8483</v>
      </c>
      <c r="E6860" s="179">
        <v>30183</v>
      </c>
      <c r="F6860" s="180">
        <v>103568.34</v>
      </c>
      <c r="G6860" s="180">
        <v>0</v>
      </c>
      <c r="H6860" s="180">
        <v>21385</v>
      </c>
      <c r="I6860" s="180">
        <f t="shared" si="214"/>
        <v>124953.34</v>
      </c>
      <c r="J6860" s="177" t="str">
        <f t="shared" si="215"/>
        <v>Date &gt; 1920</v>
      </c>
    </row>
    <row r="6861" spans="1:10" x14ac:dyDescent="0.3">
      <c r="A6861" s="178" t="s">
        <v>270</v>
      </c>
      <c r="B6861" s="178" t="s">
        <v>87</v>
      </c>
      <c r="C6861" s="178" t="s">
        <v>8468</v>
      </c>
      <c r="D6861" s="178" t="s">
        <v>8483</v>
      </c>
      <c r="E6861" s="179">
        <v>30196</v>
      </c>
      <c r="F6861" s="180">
        <v>95378.64</v>
      </c>
      <c r="G6861" s="180">
        <v>0</v>
      </c>
      <c r="H6861" s="180">
        <v>26583.59</v>
      </c>
      <c r="I6861" s="180">
        <f t="shared" si="214"/>
        <v>121962.23</v>
      </c>
      <c r="J6861" s="177" t="str">
        <f t="shared" si="215"/>
        <v>Date &gt; 1920</v>
      </c>
    </row>
    <row r="6862" spans="1:10" x14ac:dyDescent="0.3">
      <c r="A6862" s="178" t="s">
        <v>270</v>
      </c>
      <c r="B6862" s="178" t="s">
        <v>87</v>
      </c>
      <c r="C6862" s="178" t="s">
        <v>8468</v>
      </c>
      <c r="D6862" s="178" t="s">
        <v>8483</v>
      </c>
      <c r="E6862" s="179">
        <v>30230</v>
      </c>
      <c r="F6862" s="180">
        <v>250455.13</v>
      </c>
      <c r="G6862" s="180">
        <v>0</v>
      </c>
      <c r="H6862" s="180">
        <v>175567.34</v>
      </c>
      <c r="I6862" s="180">
        <f t="shared" si="214"/>
        <v>426022.47</v>
      </c>
      <c r="J6862" s="177" t="str">
        <f t="shared" si="215"/>
        <v>Date &gt; 1920</v>
      </c>
    </row>
    <row r="6863" spans="1:10" x14ac:dyDescent="0.3">
      <c r="A6863" s="178" t="s">
        <v>270</v>
      </c>
      <c r="B6863" s="178" t="s">
        <v>87</v>
      </c>
      <c r="C6863" s="178" t="s">
        <v>8468</v>
      </c>
      <c r="D6863" s="178" t="s">
        <v>8483</v>
      </c>
      <c r="E6863" s="179">
        <v>30278</v>
      </c>
      <c r="F6863" s="180">
        <v>120384.49</v>
      </c>
      <c r="G6863" s="180">
        <v>0</v>
      </c>
      <c r="H6863" s="180">
        <v>98920.34</v>
      </c>
      <c r="I6863" s="180">
        <f t="shared" si="214"/>
        <v>219304.83000000002</v>
      </c>
      <c r="J6863" s="177" t="str">
        <f t="shared" si="215"/>
        <v>Date &gt; 1920</v>
      </c>
    </row>
    <row r="6864" spans="1:10" x14ac:dyDescent="0.3">
      <c r="A6864" s="178" t="s">
        <v>270</v>
      </c>
      <c r="B6864" s="178" t="s">
        <v>87</v>
      </c>
      <c r="C6864" s="178" t="s">
        <v>8468</v>
      </c>
      <c r="D6864" s="178" t="s">
        <v>8483</v>
      </c>
      <c r="E6864" s="179">
        <v>30312</v>
      </c>
      <c r="F6864" s="180">
        <v>60516.88</v>
      </c>
      <c r="G6864" s="180">
        <v>0</v>
      </c>
      <c r="H6864" s="180">
        <v>17776.34</v>
      </c>
      <c r="I6864" s="180">
        <f t="shared" si="214"/>
        <v>78293.22</v>
      </c>
      <c r="J6864" s="177" t="str">
        <f t="shared" si="215"/>
        <v>Date &gt; 1920</v>
      </c>
    </row>
    <row r="6865" spans="1:10" x14ac:dyDescent="0.3">
      <c r="A6865" s="178" t="s">
        <v>270</v>
      </c>
      <c r="B6865" s="178" t="s">
        <v>87</v>
      </c>
      <c r="C6865" s="178" t="s">
        <v>8468</v>
      </c>
      <c r="D6865" s="178" t="s">
        <v>8483</v>
      </c>
      <c r="E6865" s="179">
        <v>30349</v>
      </c>
      <c r="F6865" s="180">
        <v>7607.17</v>
      </c>
      <c r="G6865" s="180">
        <v>0</v>
      </c>
      <c r="H6865" s="180">
        <v>-661.75</v>
      </c>
      <c r="I6865" s="180">
        <f t="shared" si="214"/>
        <v>6945.42</v>
      </c>
      <c r="J6865" s="177" t="str">
        <f t="shared" si="215"/>
        <v>Date &gt; 1920</v>
      </c>
    </row>
    <row r="6866" spans="1:10" x14ac:dyDescent="0.3">
      <c r="A6866" s="178" t="s">
        <v>270</v>
      </c>
      <c r="B6866" s="178" t="s">
        <v>87</v>
      </c>
      <c r="C6866" s="178" t="s">
        <v>8468</v>
      </c>
      <c r="D6866" s="178" t="s">
        <v>8483</v>
      </c>
      <c r="E6866" s="179">
        <v>30467</v>
      </c>
      <c r="F6866" s="180">
        <v>54333.06</v>
      </c>
      <c r="G6866" s="180">
        <v>0</v>
      </c>
      <c r="H6866" s="180">
        <v>19934.64</v>
      </c>
      <c r="I6866" s="180">
        <f t="shared" si="214"/>
        <v>74267.7</v>
      </c>
      <c r="J6866" s="177" t="str">
        <f t="shared" si="215"/>
        <v>Date &gt; 1920</v>
      </c>
    </row>
    <row r="6867" spans="1:10" x14ac:dyDescent="0.3">
      <c r="A6867" s="178" t="s">
        <v>270</v>
      </c>
      <c r="B6867" s="178" t="s">
        <v>87</v>
      </c>
      <c r="C6867" s="178" t="s">
        <v>8468</v>
      </c>
      <c r="D6867" s="178" t="s">
        <v>8483</v>
      </c>
      <c r="E6867" s="179">
        <v>30481</v>
      </c>
      <c r="F6867" s="180">
        <v>98165.58</v>
      </c>
      <c r="G6867" s="180">
        <v>0</v>
      </c>
      <c r="H6867" s="180">
        <v>129584.12</v>
      </c>
      <c r="I6867" s="180">
        <f t="shared" si="214"/>
        <v>227749.7</v>
      </c>
      <c r="J6867" s="177" t="str">
        <f t="shared" si="215"/>
        <v>Date &gt; 1920</v>
      </c>
    </row>
    <row r="6868" spans="1:10" x14ac:dyDescent="0.3">
      <c r="A6868" s="178" t="s">
        <v>270</v>
      </c>
      <c r="B6868" s="178" t="s">
        <v>87</v>
      </c>
      <c r="C6868" s="178" t="s">
        <v>8468</v>
      </c>
      <c r="D6868" s="178" t="s">
        <v>8483</v>
      </c>
      <c r="E6868" s="179">
        <v>30566</v>
      </c>
      <c r="F6868" s="180">
        <v>15764.64</v>
      </c>
      <c r="G6868" s="180">
        <v>0</v>
      </c>
      <c r="H6868" s="180">
        <v>16261.68</v>
      </c>
      <c r="I6868" s="180">
        <f t="shared" si="214"/>
        <v>32026.32</v>
      </c>
      <c r="J6868" s="177" t="str">
        <f t="shared" si="215"/>
        <v>Date &gt; 1920</v>
      </c>
    </row>
    <row r="6869" spans="1:10" x14ac:dyDescent="0.3">
      <c r="A6869" s="178" t="s">
        <v>270</v>
      </c>
      <c r="B6869" s="178" t="s">
        <v>87</v>
      </c>
      <c r="C6869" s="178" t="s">
        <v>8468</v>
      </c>
      <c r="D6869" s="178" t="s">
        <v>8483</v>
      </c>
      <c r="E6869" s="179">
        <v>30757</v>
      </c>
      <c r="F6869" s="180">
        <v>36905.85</v>
      </c>
      <c r="G6869" s="180">
        <v>0</v>
      </c>
      <c r="H6869" s="180">
        <v>7350.02</v>
      </c>
      <c r="I6869" s="180">
        <f t="shared" si="214"/>
        <v>44255.869999999995</v>
      </c>
      <c r="J6869" s="177" t="str">
        <f t="shared" si="215"/>
        <v>Date &gt; 1920</v>
      </c>
    </row>
    <row r="6870" spans="1:10" x14ac:dyDescent="0.3">
      <c r="A6870" s="178" t="s">
        <v>270</v>
      </c>
      <c r="B6870" s="178" t="s">
        <v>87</v>
      </c>
      <c r="C6870" s="178" t="s">
        <v>8468</v>
      </c>
      <c r="D6870" s="178" t="s">
        <v>8483</v>
      </c>
      <c r="E6870" s="179">
        <v>31818</v>
      </c>
      <c r="F6870" s="180">
        <v>39523.089999999997</v>
      </c>
      <c r="G6870" s="180">
        <v>0</v>
      </c>
      <c r="H6870" s="180">
        <v>52778.68</v>
      </c>
      <c r="I6870" s="180">
        <f t="shared" si="214"/>
        <v>92301.76999999999</v>
      </c>
      <c r="J6870" s="177" t="str">
        <f t="shared" si="215"/>
        <v>Date &gt; 1920</v>
      </c>
    </row>
    <row r="6871" spans="1:10" x14ac:dyDescent="0.3">
      <c r="A6871" s="178" t="s">
        <v>270</v>
      </c>
      <c r="B6871" s="178" t="s">
        <v>87</v>
      </c>
      <c r="C6871" s="178" t="s">
        <v>8468</v>
      </c>
      <c r="D6871" s="178" t="s">
        <v>8483</v>
      </c>
      <c r="E6871" s="179">
        <v>33063</v>
      </c>
      <c r="F6871" s="180">
        <v>70094.539999999994</v>
      </c>
      <c r="G6871" s="180">
        <v>0</v>
      </c>
      <c r="H6871" s="180">
        <v>32462.73</v>
      </c>
      <c r="I6871" s="180">
        <f t="shared" si="214"/>
        <v>102557.26999999999</v>
      </c>
      <c r="J6871" s="177" t="str">
        <f t="shared" si="215"/>
        <v>Date &gt; 1920</v>
      </c>
    </row>
    <row r="6872" spans="1:10" x14ac:dyDescent="0.3">
      <c r="A6872" s="178" t="s">
        <v>270</v>
      </c>
      <c r="B6872" s="178" t="s">
        <v>87</v>
      </c>
      <c r="C6872" s="178" t="s">
        <v>8468</v>
      </c>
      <c r="D6872" s="178" t="s">
        <v>8483</v>
      </c>
      <c r="E6872" s="179">
        <v>33267</v>
      </c>
      <c r="F6872" s="180">
        <v>0</v>
      </c>
      <c r="G6872" s="180">
        <v>21317.26</v>
      </c>
      <c r="H6872" s="180">
        <v>2368.62</v>
      </c>
      <c r="I6872" s="180">
        <f t="shared" si="214"/>
        <v>23685.879999999997</v>
      </c>
      <c r="J6872" s="177" t="str">
        <f t="shared" si="215"/>
        <v>Date &gt; 1920</v>
      </c>
    </row>
    <row r="6873" spans="1:10" x14ac:dyDescent="0.3">
      <c r="A6873" s="178" t="s">
        <v>270</v>
      </c>
      <c r="B6873" s="178" t="s">
        <v>87</v>
      </c>
      <c r="C6873" s="178" t="s">
        <v>8468</v>
      </c>
      <c r="D6873" s="178" t="s">
        <v>8484</v>
      </c>
      <c r="E6873" s="179">
        <v>30340</v>
      </c>
      <c r="F6873" s="180">
        <v>0</v>
      </c>
      <c r="G6873" s="180">
        <v>27476.47</v>
      </c>
      <c r="H6873" s="180">
        <v>13738.23</v>
      </c>
      <c r="I6873" s="180">
        <f t="shared" si="214"/>
        <v>41214.699999999997</v>
      </c>
      <c r="J6873" s="177" t="str">
        <f t="shared" si="215"/>
        <v>Date &gt; 1920</v>
      </c>
    </row>
    <row r="6874" spans="1:10" x14ac:dyDescent="0.3">
      <c r="A6874" s="178" t="s">
        <v>270</v>
      </c>
      <c r="B6874" s="178" t="s">
        <v>87</v>
      </c>
      <c r="C6874" s="178" t="s">
        <v>8468</v>
      </c>
      <c r="D6874" s="178" t="s">
        <v>7418</v>
      </c>
      <c r="E6874" s="179">
        <v>30468</v>
      </c>
      <c r="F6874" s="180">
        <v>0</v>
      </c>
      <c r="G6874" s="180">
        <v>1806.92</v>
      </c>
      <c r="H6874" s="180">
        <v>598.48</v>
      </c>
      <c r="I6874" s="180">
        <f t="shared" si="214"/>
        <v>2405.4</v>
      </c>
      <c r="J6874" s="177" t="str">
        <f t="shared" si="215"/>
        <v>Date &gt; 1920</v>
      </c>
    </row>
    <row r="6875" spans="1:10" x14ac:dyDescent="0.3">
      <c r="A6875" s="178" t="s">
        <v>270</v>
      </c>
      <c r="B6875" s="178" t="s">
        <v>87</v>
      </c>
      <c r="C6875" s="178" t="s">
        <v>8468</v>
      </c>
      <c r="D6875" s="178" t="s">
        <v>8485</v>
      </c>
      <c r="E6875" s="179">
        <v>30715</v>
      </c>
      <c r="F6875" s="180">
        <v>0</v>
      </c>
      <c r="G6875" s="180">
        <v>4983.33</v>
      </c>
      <c r="H6875" s="180">
        <v>2491.67</v>
      </c>
      <c r="I6875" s="180">
        <f t="shared" si="214"/>
        <v>7475</v>
      </c>
      <c r="J6875" s="177" t="str">
        <f t="shared" si="215"/>
        <v>Date &gt; 1920</v>
      </c>
    </row>
    <row r="6876" spans="1:10" x14ac:dyDescent="0.3">
      <c r="A6876" s="178" t="s">
        <v>270</v>
      </c>
      <c r="B6876" s="178" t="s">
        <v>87</v>
      </c>
      <c r="C6876" s="178" t="s">
        <v>8468</v>
      </c>
      <c r="D6876" s="178" t="s">
        <v>8486</v>
      </c>
      <c r="E6876" s="179">
        <v>30810</v>
      </c>
      <c r="F6876" s="180">
        <v>0</v>
      </c>
      <c r="G6876" s="180">
        <v>8725.33</v>
      </c>
      <c r="H6876" s="180">
        <v>4362.67</v>
      </c>
      <c r="I6876" s="180">
        <f t="shared" si="214"/>
        <v>13088</v>
      </c>
      <c r="J6876" s="177" t="str">
        <f t="shared" si="215"/>
        <v>Date &gt; 1920</v>
      </c>
    </row>
    <row r="6877" spans="1:10" x14ac:dyDescent="0.3">
      <c r="A6877" s="178" t="s">
        <v>270</v>
      </c>
      <c r="B6877" s="178" t="s">
        <v>87</v>
      </c>
      <c r="C6877" s="178" t="s">
        <v>8468</v>
      </c>
      <c r="D6877" s="178" t="s">
        <v>8487</v>
      </c>
      <c r="E6877" s="179">
        <v>31442</v>
      </c>
      <c r="F6877" s="180">
        <v>0</v>
      </c>
      <c r="G6877" s="180">
        <v>19220.669999999998</v>
      </c>
      <c r="H6877" s="180">
        <v>9610</v>
      </c>
      <c r="I6877" s="180">
        <f t="shared" si="214"/>
        <v>28830.67</v>
      </c>
      <c r="J6877" s="177" t="str">
        <f t="shared" si="215"/>
        <v>Date &gt; 1920</v>
      </c>
    </row>
    <row r="6878" spans="1:10" x14ac:dyDescent="0.3">
      <c r="A6878" s="178" t="s">
        <v>270</v>
      </c>
      <c r="B6878" s="178" t="s">
        <v>87</v>
      </c>
      <c r="C6878" s="178" t="s">
        <v>8468</v>
      </c>
      <c r="D6878" s="178" t="s">
        <v>8488</v>
      </c>
      <c r="E6878" s="179">
        <v>31184</v>
      </c>
      <c r="F6878" s="180">
        <v>0</v>
      </c>
      <c r="G6878" s="180">
        <v>55274.38</v>
      </c>
      <c r="H6878" s="180">
        <v>27637.19</v>
      </c>
      <c r="I6878" s="180">
        <f t="shared" si="214"/>
        <v>82911.569999999992</v>
      </c>
      <c r="J6878" s="177" t="str">
        <f t="shared" si="215"/>
        <v>Date &gt; 1920</v>
      </c>
    </row>
    <row r="6879" spans="1:10" x14ac:dyDescent="0.3">
      <c r="A6879" s="178" t="s">
        <v>270</v>
      </c>
      <c r="B6879" s="178" t="s">
        <v>87</v>
      </c>
      <c r="C6879" s="178" t="s">
        <v>8468</v>
      </c>
      <c r="D6879" s="178" t="s">
        <v>8489</v>
      </c>
      <c r="E6879" s="179">
        <v>31103</v>
      </c>
      <c r="F6879" s="180">
        <v>0</v>
      </c>
      <c r="G6879" s="180">
        <v>5780.93</v>
      </c>
      <c r="H6879" s="180">
        <v>2890.47</v>
      </c>
      <c r="I6879" s="180">
        <f t="shared" si="214"/>
        <v>8671.4</v>
      </c>
      <c r="J6879" s="177" t="str">
        <f t="shared" si="215"/>
        <v>Date &gt; 1920</v>
      </c>
    </row>
    <row r="6880" spans="1:10" x14ac:dyDescent="0.3">
      <c r="A6880" s="178" t="s">
        <v>270</v>
      </c>
      <c r="B6880" s="178" t="s">
        <v>87</v>
      </c>
      <c r="C6880" s="178" t="s">
        <v>8468</v>
      </c>
      <c r="D6880" s="178" t="s">
        <v>6350</v>
      </c>
      <c r="E6880" s="179">
        <v>31440</v>
      </c>
      <c r="F6880" s="180">
        <v>0</v>
      </c>
      <c r="G6880" s="180">
        <v>10013.33</v>
      </c>
      <c r="H6880" s="180">
        <v>5006.67</v>
      </c>
      <c r="I6880" s="180">
        <f t="shared" si="214"/>
        <v>15020</v>
      </c>
      <c r="J6880" s="177" t="str">
        <f t="shared" si="215"/>
        <v>Date &gt; 1920</v>
      </c>
    </row>
    <row r="6881" spans="1:10" x14ac:dyDescent="0.3">
      <c r="A6881" s="178" t="s">
        <v>270</v>
      </c>
      <c r="B6881" s="178" t="s">
        <v>87</v>
      </c>
      <c r="C6881" s="178" t="s">
        <v>8468</v>
      </c>
      <c r="D6881" s="178" t="s">
        <v>8490</v>
      </c>
      <c r="E6881" s="179">
        <v>31425</v>
      </c>
      <c r="F6881" s="180">
        <v>0</v>
      </c>
      <c r="G6881" s="180">
        <v>674.31</v>
      </c>
      <c r="H6881" s="180">
        <v>337.15</v>
      </c>
      <c r="I6881" s="180">
        <f t="shared" si="214"/>
        <v>1011.4599999999999</v>
      </c>
      <c r="J6881" s="177" t="str">
        <f t="shared" si="215"/>
        <v>Date &gt; 1920</v>
      </c>
    </row>
    <row r="6882" spans="1:10" x14ac:dyDescent="0.3">
      <c r="A6882" s="178" t="s">
        <v>270</v>
      </c>
      <c r="B6882" s="178" t="s">
        <v>87</v>
      </c>
      <c r="C6882" s="178" t="s">
        <v>8468</v>
      </c>
      <c r="D6882" s="178" t="s">
        <v>8491</v>
      </c>
      <c r="E6882" s="179">
        <v>31645</v>
      </c>
      <c r="F6882" s="180">
        <v>0</v>
      </c>
      <c r="G6882" s="180">
        <v>5013.33</v>
      </c>
      <c r="H6882" s="180">
        <v>2506.67</v>
      </c>
      <c r="I6882" s="180">
        <f t="shared" si="214"/>
        <v>7520</v>
      </c>
      <c r="J6882" s="177" t="str">
        <f t="shared" si="215"/>
        <v>Date &gt; 1920</v>
      </c>
    </row>
    <row r="6883" spans="1:10" x14ac:dyDescent="0.3">
      <c r="A6883" s="178" t="s">
        <v>270</v>
      </c>
      <c r="B6883" s="178" t="s">
        <v>87</v>
      </c>
      <c r="C6883" s="178" t="s">
        <v>8468</v>
      </c>
      <c r="D6883" s="178" t="s">
        <v>8491</v>
      </c>
      <c r="E6883" s="179">
        <v>32212</v>
      </c>
      <c r="F6883" s="180">
        <v>0</v>
      </c>
      <c r="G6883" s="180">
        <v>5046.67</v>
      </c>
      <c r="H6883" s="180">
        <v>2523.33</v>
      </c>
      <c r="I6883" s="180">
        <f t="shared" si="214"/>
        <v>7570</v>
      </c>
      <c r="J6883" s="177" t="str">
        <f t="shared" si="215"/>
        <v>Date &gt; 1920</v>
      </c>
    </row>
    <row r="6884" spans="1:10" x14ac:dyDescent="0.3">
      <c r="A6884" s="178" t="s">
        <v>270</v>
      </c>
      <c r="B6884" s="178" t="s">
        <v>87</v>
      </c>
      <c r="C6884" s="178" t="s">
        <v>8468</v>
      </c>
      <c r="D6884" s="178" t="s">
        <v>8492</v>
      </c>
      <c r="E6884" s="179">
        <v>31645</v>
      </c>
      <c r="F6884" s="180">
        <v>0</v>
      </c>
      <c r="G6884" s="180">
        <v>9986.67</v>
      </c>
      <c r="H6884" s="180">
        <v>4993.33</v>
      </c>
      <c r="I6884" s="180">
        <f t="shared" si="214"/>
        <v>14980</v>
      </c>
      <c r="J6884" s="177" t="str">
        <f t="shared" si="215"/>
        <v>Date &gt; 1920</v>
      </c>
    </row>
    <row r="6885" spans="1:10" x14ac:dyDescent="0.3">
      <c r="A6885" s="178" t="s">
        <v>270</v>
      </c>
      <c r="B6885" s="178" t="s">
        <v>87</v>
      </c>
      <c r="C6885" s="178" t="s">
        <v>8468</v>
      </c>
      <c r="D6885" s="178" t="s">
        <v>8493</v>
      </c>
      <c r="E6885" s="179">
        <v>31712</v>
      </c>
      <c r="F6885" s="180">
        <v>0</v>
      </c>
      <c r="G6885" s="180">
        <v>3860</v>
      </c>
      <c r="H6885" s="180">
        <v>1930</v>
      </c>
      <c r="I6885" s="180">
        <f t="shared" si="214"/>
        <v>5790</v>
      </c>
      <c r="J6885" s="177" t="str">
        <f t="shared" si="215"/>
        <v>Date &gt; 1920</v>
      </c>
    </row>
    <row r="6886" spans="1:10" x14ac:dyDescent="0.3">
      <c r="A6886" s="178" t="s">
        <v>270</v>
      </c>
      <c r="B6886" s="178" t="s">
        <v>87</v>
      </c>
      <c r="C6886" s="178" t="s">
        <v>8468</v>
      </c>
      <c r="D6886" s="178" t="s">
        <v>8494</v>
      </c>
      <c r="E6886" s="179">
        <v>31777</v>
      </c>
      <c r="F6886" s="180">
        <v>0</v>
      </c>
      <c r="G6886" s="180">
        <v>1026.67</v>
      </c>
      <c r="H6886" s="180">
        <v>513.33000000000004</v>
      </c>
      <c r="I6886" s="180">
        <f t="shared" si="214"/>
        <v>1540</v>
      </c>
      <c r="J6886" s="177" t="str">
        <f t="shared" si="215"/>
        <v>Date &gt; 1920</v>
      </c>
    </row>
    <row r="6887" spans="1:10" x14ac:dyDescent="0.3">
      <c r="A6887" s="178" t="s">
        <v>270</v>
      </c>
      <c r="B6887" s="178" t="s">
        <v>87</v>
      </c>
      <c r="C6887" s="178" t="s">
        <v>8468</v>
      </c>
      <c r="D6887" s="178" t="s">
        <v>6366</v>
      </c>
      <c r="E6887" s="179">
        <v>32070</v>
      </c>
      <c r="F6887" s="180">
        <v>0</v>
      </c>
      <c r="G6887" s="180">
        <v>40526.199999999997</v>
      </c>
      <c r="H6887" s="180">
        <v>20263.099999999999</v>
      </c>
      <c r="I6887" s="180">
        <f t="shared" si="214"/>
        <v>60789.299999999996</v>
      </c>
      <c r="J6887" s="177" t="str">
        <f t="shared" si="215"/>
        <v>Date &gt; 1920</v>
      </c>
    </row>
    <row r="6888" spans="1:10" x14ac:dyDescent="0.3">
      <c r="A6888" s="178" t="s">
        <v>270</v>
      </c>
      <c r="B6888" s="178" t="s">
        <v>87</v>
      </c>
      <c r="C6888" s="178" t="s">
        <v>8468</v>
      </c>
      <c r="D6888" s="178" t="s">
        <v>8495</v>
      </c>
      <c r="E6888" s="179">
        <v>32017</v>
      </c>
      <c r="F6888" s="180">
        <v>0</v>
      </c>
      <c r="G6888" s="180">
        <v>3617.84</v>
      </c>
      <c r="H6888" s="180">
        <v>1808.92</v>
      </c>
      <c r="I6888" s="180">
        <f t="shared" si="214"/>
        <v>5426.76</v>
      </c>
      <c r="J6888" s="177" t="str">
        <f t="shared" si="215"/>
        <v>Date &gt; 1920</v>
      </c>
    </row>
    <row r="6889" spans="1:10" x14ac:dyDescent="0.3">
      <c r="A6889" s="178" t="s">
        <v>270</v>
      </c>
      <c r="B6889" s="178" t="s">
        <v>87</v>
      </c>
      <c r="C6889" s="178" t="s">
        <v>8468</v>
      </c>
      <c r="D6889" s="178" t="s">
        <v>8496</v>
      </c>
      <c r="E6889" s="179">
        <v>32857</v>
      </c>
      <c r="F6889" s="180">
        <v>0</v>
      </c>
      <c r="G6889" s="180">
        <v>898.67</v>
      </c>
      <c r="H6889" s="180">
        <v>449.33</v>
      </c>
      <c r="I6889" s="180">
        <f t="shared" si="214"/>
        <v>1348</v>
      </c>
      <c r="J6889" s="177" t="str">
        <f t="shared" si="215"/>
        <v>Date &gt; 1920</v>
      </c>
    </row>
    <row r="6890" spans="1:10" x14ac:dyDescent="0.3">
      <c r="A6890" s="178" t="s">
        <v>270</v>
      </c>
      <c r="B6890" s="178" t="s">
        <v>87</v>
      </c>
      <c r="C6890" s="178" t="s">
        <v>8468</v>
      </c>
      <c r="D6890" s="178" t="s">
        <v>8497</v>
      </c>
      <c r="E6890" s="179">
        <v>32650</v>
      </c>
      <c r="F6890" s="180">
        <v>0</v>
      </c>
      <c r="G6890" s="180">
        <v>2828</v>
      </c>
      <c r="H6890" s="180">
        <v>1415.22</v>
      </c>
      <c r="I6890" s="180">
        <f t="shared" si="214"/>
        <v>4243.22</v>
      </c>
      <c r="J6890" s="177" t="str">
        <f t="shared" si="215"/>
        <v>Date &gt; 1920</v>
      </c>
    </row>
    <row r="6891" spans="1:10" x14ac:dyDescent="0.3">
      <c r="A6891" s="178" t="s">
        <v>270</v>
      </c>
      <c r="B6891" s="178" t="s">
        <v>87</v>
      </c>
      <c r="C6891" s="178" t="s">
        <v>8468</v>
      </c>
      <c r="D6891" s="178" t="s">
        <v>8498</v>
      </c>
      <c r="E6891" s="179">
        <v>32715</v>
      </c>
      <c r="F6891" s="180">
        <v>0</v>
      </c>
      <c r="G6891" s="180">
        <v>9174.82</v>
      </c>
      <c r="H6891" s="180">
        <v>4587.42</v>
      </c>
      <c r="I6891" s="180">
        <f t="shared" si="214"/>
        <v>13762.24</v>
      </c>
      <c r="J6891" s="177" t="str">
        <f t="shared" si="215"/>
        <v>Date &gt; 1920</v>
      </c>
    </row>
    <row r="6892" spans="1:10" x14ac:dyDescent="0.3">
      <c r="A6892" s="178" t="s">
        <v>270</v>
      </c>
      <c r="B6892" s="178" t="s">
        <v>87</v>
      </c>
      <c r="C6892" s="178" t="s">
        <v>8468</v>
      </c>
      <c r="D6892" s="178" t="s">
        <v>8499</v>
      </c>
      <c r="E6892" s="179">
        <v>32868</v>
      </c>
      <c r="F6892" s="180">
        <v>0</v>
      </c>
      <c r="G6892" s="180">
        <v>13458.34</v>
      </c>
      <c r="H6892" s="180">
        <v>6729.16</v>
      </c>
      <c r="I6892" s="180">
        <f t="shared" si="214"/>
        <v>20187.5</v>
      </c>
      <c r="J6892" s="177" t="str">
        <f t="shared" si="215"/>
        <v>Date &gt; 1920</v>
      </c>
    </row>
    <row r="6893" spans="1:10" x14ac:dyDescent="0.3">
      <c r="A6893" s="178" t="s">
        <v>270</v>
      </c>
      <c r="B6893" s="178" t="s">
        <v>87</v>
      </c>
      <c r="C6893" s="178" t="s">
        <v>8468</v>
      </c>
      <c r="D6893" s="178" t="s">
        <v>8499</v>
      </c>
      <c r="E6893" s="179">
        <v>33007</v>
      </c>
      <c r="F6893" s="180">
        <v>25521.27</v>
      </c>
      <c r="G6893" s="180">
        <v>7984.18</v>
      </c>
      <c r="H6893" s="180">
        <v>6827.81</v>
      </c>
      <c r="I6893" s="180">
        <f t="shared" si="214"/>
        <v>40333.259999999995</v>
      </c>
      <c r="J6893" s="177" t="str">
        <f t="shared" si="215"/>
        <v>Date &gt; 1920</v>
      </c>
    </row>
    <row r="6894" spans="1:10" x14ac:dyDescent="0.3">
      <c r="A6894" s="178" t="s">
        <v>270</v>
      </c>
      <c r="B6894" s="178" t="s">
        <v>87</v>
      </c>
      <c r="C6894" s="178" t="s">
        <v>8468</v>
      </c>
      <c r="D6894" s="178" t="s">
        <v>8499</v>
      </c>
      <c r="E6894" s="179">
        <v>33063</v>
      </c>
      <c r="F6894" s="180">
        <v>72613.97</v>
      </c>
      <c r="G6894" s="180">
        <v>28449.13</v>
      </c>
      <c r="H6894" s="180">
        <v>22292.83</v>
      </c>
      <c r="I6894" s="180">
        <f t="shared" si="214"/>
        <v>123355.93000000001</v>
      </c>
      <c r="J6894" s="177" t="str">
        <f t="shared" si="215"/>
        <v>Date &gt; 1920</v>
      </c>
    </row>
    <row r="6895" spans="1:10" x14ac:dyDescent="0.3">
      <c r="A6895" s="178" t="s">
        <v>270</v>
      </c>
      <c r="B6895" s="178" t="s">
        <v>87</v>
      </c>
      <c r="C6895" s="178" t="s">
        <v>8468</v>
      </c>
      <c r="D6895" s="178" t="s">
        <v>8499</v>
      </c>
      <c r="E6895" s="179">
        <v>33087</v>
      </c>
      <c r="F6895" s="180">
        <v>16767.849999999999</v>
      </c>
      <c r="G6895" s="180">
        <v>32500.51</v>
      </c>
      <c r="H6895" s="180">
        <v>18113.330000000002</v>
      </c>
      <c r="I6895" s="180">
        <f t="shared" si="214"/>
        <v>67381.69</v>
      </c>
      <c r="J6895" s="177" t="str">
        <f t="shared" si="215"/>
        <v>Date &gt; 1920</v>
      </c>
    </row>
    <row r="6896" spans="1:10" x14ac:dyDescent="0.3">
      <c r="A6896" s="178" t="s">
        <v>270</v>
      </c>
      <c r="B6896" s="178" t="s">
        <v>87</v>
      </c>
      <c r="C6896" s="178" t="s">
        <v>8468</v>
      </c>
      <c r="D6896" s="178" t="s">
        <v>8499</v>
      </c>
      <c r="E6896" s="179">
        <v>33109</v>
      </c>
      <c r="F6896" s="180">
        <v>137620.97</v>
      </c>
      <c r="G6896" s="180">
        <v>8879.18</v>
      </c>
      <c r="H6896" s="180">
        <v>19730.810000000001</v>
      </c>
      <c r="I6896" s="180">
        <f t="shared" si="214"/>
        <v>166230.96</v>
      </c>
      <c r="J6896" s="177" t="str">
        <f t="shared" si="215"/>
        <v>Date &gt; 1920</v>
      </c>
    </row>
    <row r="6897" spans="1:10" x14ac:dyDescent="0.3">
      <c r="A6897" s="178" t="s">
        <v>270</v>
      </c>
      <c r="B6897" s="178" t="s">
        <v>87</v>
      </c>
      <c r="C6897" s="178" t="s">
        <v>8468</v>
      </c>
      <c r="D6897" s="178" t="s">
        <v>8499</v>
      </c>
      <c r="E6897" s="179">
        <v>33149</v>
      </c>
      <c r="F6897" s="180">
        <v>7402.42</v>
      </c>
      <c r="G6897" s="180">
        <v>22159.66</v>
      </c>
      <c r="H6897" s="180">
        <v>66810.87</v>
      </c>
      <c r="I6897" s="180">
        <f t="shared" si="214"/>
        <v>96372.95</v>
      </c>
      <c r="J6897" s="177" t="str">
        <f t="shared" si="215"/>
        <v>Date &gt; 1920</v>
      </c>
    </row>
    <row r="6898" spans="1:10" x14ac:dyDescent="0.3">
      <c r="A6898" s="178" t="s">
        <v>270</v>
      </c>
      <c r="B6898" s="178" t="s">
        <v>87</v>
      </c>
      <c r="C6898" s="178" t="s">
        <v>8468</v>
      </c>
      <c r="D6898" s="178" t="s">
        <v>8499</v>
      </c>
      <c r="E6898" s="179">
        <v>33228</v>
      </c>
      <c r="F6898" s="180">
        <v>30492.66</v>
      </c>
      <c r="G6898" s="180">
        <v>0</v>
      </c>
      <c r="H6898" s="180">
        <v>171.31</v>
      </c>
      <c r="I6898" s="180">
        <f t="shared" si="214"/>
        <v>30663.97</v>
      </c>
      <c r="J6898" s="177" t="str">
        <f t="shared" si="215"/>
        <v>Date &gt; 1920</v>
      </c>
    </row>
    <row r="6899" spans="1:10" x14ac:dyDescent="0.3">
      <c r="A6899" s="178" t="s">
        <v>270</v>
      </c>
      <c r="B6899" s="178" t="s">
        <v>87</v>
      </c>
      <c r="C6899" s="178" t="s">
        <v>8468</v>
      </c>
      <c r="D6899" s="178" t="s">
        <v>8499</v>
      </c>
      <c r="E6899" s="179">
        <v>33326</v>
      </c>
      <c r="F6899" s="180">
        <v>46400.86</v>
      </c>
      <c r="G6899" s="180">
        <v>0</v>
      </c>
      <c r="H6899" s="180">
        <v>-38794.03</v>
      </c>
      <c r="I6899" s="180">
        <f t="shared" si="214"/>
        <v>7606.8300000000017</v>
      </c>
      <c r="J6899" s="177" t="str">
        <f t="shared" si="215"/>
        <v>Date &gt; 1920</v>
      </c>
    </row>
    <row r="6900" spans="1:10" x14ac:dyDescent="0.3">
      <c r="A6900" s="178" t="s">
        <v>270</v>
      </c>
      <c r="B6900" s="178" t="s">
        <v>87</v>
      </c>
      <c r="C6900" s="178" t="s">
        <v>8468</v>
      </c>
      <c r="D6900" s="178" t="s">
        <v>8499</v>
      </c>
      <c r="E6900" s="179">
        <v>34064</v>
      </c>
      <c r="F6900" s="180">
        <v>5900.04</v>
      </c>
      <c r="G6900" s="180">
        <v>14986.68</v>
      </c>
      <c r="H6900" s="180">
        <v>406.78</v>
      </c>
      <c r="I6900" s="180">
        <f t="shared" si="214"/>
        <v>21293.5</v>
      </c>
      <c r="J6900" s="177" t="str">
        <f t="shared" si="215"/>
        <v>Date &gt; 1920</v>
      </c>
    </row>
    <row r="6901" spans="1:10" x14ac:dyDescent="0.3">
      <c r="A6901" s="178" t="s">
        <v>270</v>
      </c>
      <c r="B6901" s="178" t="s">
        <v>87</v>
      </c>
      <c r="C6901" s="178" t="s">
        <v>8468</v>
      </c>
      <c r="D6901" s="178" t="s">
        <v>8500</v>
      </c>
      <c r="E6901" s="179">
        <v>32808</v>
      </c>
      <c r="F6901" s="180">
        <v>0</v>
      </c>
      <c r="G6901" s="180">
        <v>1128.26</v>
      </c>
      <c r="H6901" s="180">
        <v>564.13</v>
      </c>
      <c r="I6901" s="180">
        <f t="shared" si="214"/>
        <v>1692.3899999999999</v>
      </c>
      <c r="J6901" s="177" t="str">
        <f t="shared" si="215"/>
        <v>Date &gt; 1920</v>
      </c>
    </row>
    <row r="6902" spans="1:10" x14ac:dyDescent="0.3">
      <c r="A6902" s="178" t="s">
        <v>270</v>
      </c>
      <c r="B6902" s="178" t="s">
        <v>87</v>
      </c>
      <c r="C6902" s="178" t="s">
        <v>8468</v>
      </c>
      <c r="D6902" s="178" t="s">
        <v>8501</v>
      </c>
      <c r="E6902" s="179">
        <v>33064</v>
      </c>
      <c r="F6902" s="180">
        <v>0</v>
      </c>
      <c r="G6902" s="180">
        <v>14786.43</v>
      </c>
      <c r="H6902" s="180">
        <v>7393.22</v>
      </c>
      <c r="I6902" s="180">
        <f t="shared" si="214"/>
        <v>22179.65</v>
      </c>
      <c r="J6902" s="177" t="str">
        <f t="shared" si="215"/>
        <v>Date &gt; 1920</v>
      </c>
    </row>
    <row r="6903" spans="1:10" x14ac:dyDescent="0.3">
      <c r="A6903" s="178" t="s">
        <v>270</v>
      </c>
      <c r="B6903" s="178" t="s">
        <v>87</v>
      </c>
      <c r="C6903" s="178" t="s">
        <v>8468</v>
      </c>
      <c r="D6903" s="178" t="s">
        <v>8502</v>
      </c>
      <c r="E6903" s="179">
        <v>32850</v>
      </c>
      <c r="F6903" s="180">
        <v>0</v>
      </c>
      <c r="G6903" s="180">
        <v>4000</v>
      </c>
      <c r="H6903" s="180">
        <v>2000</v>
      </c>
      <c r="I6903" s="180">
        <f t="shared" si="214"/>
        <v>6000</v>
      </c>
      <c r="J6903" s="177" t="str">
        <f t="shared" si="215"/>
        <v>Date &gt; 1920</v>
      </c>
    </row>
    <row r="6904" spans="1:10" x14ac:dyDescent="0.3">
      <c r="A6904" s="178" t="s">
        <v>270</v>
      </c>
      <c r="B6904" s="178" t="s">
        <v>87</v>
      </c>
      <c r="C6904" s="178" t="s">
        <v>8468</v>
      </c>
      <c r="D6904" s="178" t="s">
        <v>8502</v>
      </c>
      <c r="E6904" s="179">
        <v>32993</v>
      </c>
      <c r="F6904" s="180">
        <v>0</v>
      </c>
      <c r="G6904" s="180">
        <v>4000</v>
      </c>
      <c r="H6904" s="180">
        <v>2000</v>
      </c>
      <c r="I6904" s="180">
        <f t="shared" si="214"/>
        <v>6000</v>
      </c>
      <c r="J6904" s="177" t="str">
        <f t="shared" si="215"/>
        <v>Date &gt; 1920</v>
      </c>
    </row>
    <row r="6905" spans="1:10" x14ac:dyDescent="0.3">
      <c r="A6905" s="178" t="s">
        <v>270</v>
      </c>
      <c r="B6905" s="178" t="s">
        <v>87</v>
      </c>
      <c r="C6905" s="178" t="s">
        <v>8468</v>
      </c>
      <c r="D6905" s="178" t="s">
        <v>8503</v>
      </c>
      <c r="E6905" s="179">
        <v>33228</v>
      </c>
      <c r="F6905" s="180">
        <v>0</v>
      </c>
      <c r="G6905" s="180">
        <v>125523.33</v>
      </c>
      <c r="H6905" s="180">
        <v>62761.67</v>
      </c>
      <c r="I6905" s="180">
        <f t="shared" si="214"/>
        <v>188285</v>
      </c>
      <c r="J6905" s="177" t="str">
        <f t="shared" si="215"/>
        <v>Date &gt; 1920</v>
      </c>
    </row>
    <row r="6906" spans="1:10" x14ac:dyDescent="0.3">
      <c r="A6906" s="178" t="s">
        <v>270</v>
      </c>
      <c r="B6906" s="178" t="s">
        <v>87</v>
      </c>
      <c r="C6906" s="178" t="s">
        <v>8468</v>
      </c>
      <c r="D6906" s="178" t="s">
        <v>7447</v>
      </c>
      <c r="E6906" s="179">
        <v>33303</v>
      </c>
      <c r="F6906" s="180">
        <v>0</v>
      </c>
      <c r="G6906" s="180">
        <v>60011.42</v>
      </c>
      <c r="H6906" s="180">
        <v>30005.7</v>
      </c>
      <c r="I6906" s="180">
        <f t="shared" si="214"/>
        <v>90017.12</v>
      </c>
      <c r="J6906" s="177" t="str">
        <f t="shared" si="215"/>
        <v>Date &gt; 1920</v>
      </c>
    </row>
    <row r="6907" spans="1:10" x14ac:dyDescent="0.3">
      <c r="A6907" s="178" t="s">
        <v>270</v>
      </c>
      <c r="B6907" s="178" t="s">
        <v>87</v>
      </c>
      <c r="C6907" s="178" t="s">
        <v>8468</v>
      </c>
      <c r="D6907" s="178" t="s">
        <v>8182</v>
      </c>
      <c r="E6907" s="179">
        <v>33297</v>
      </c>
      <c r="F6907" s="180">
        <v>0</v>
      </c>
      <c r="G6907" s="180">
        <v>6861.79</v>
      </c>
      <c r="H6907" s="180">
        <v>3430.9</v>
      </c>
      <c r="I6907" s="180">
        <f t="shared" si="214"/>
        <v>10292.69</v>
      </c>
      <c r="J6907" s="177" t="str">
        <f t="shared" si="215"/>
        <v>Date &gt; 1920</v>
      </c>
    </row>
    <row r="6908" spans="1:10" x14ac:dyDescent="0.3">
      <c r="A6908" s="178" t="s">
        <v>270</v>
      </c>
      <c r="B6908" s="178" t="s">
        <v>87</v>
      </c>
      <c r="C6908" s="178" t="s">
        <v>8468</v>
      </c>
      <c r="D6908" s="178" t="s">
        <v>8182</v>
      </c>
      <c r="E6908" s="179">
        <v>33368</v>
      </c>
      <c r="F6908" s="180">
        <v>0</v>
      </c>
      <c r="G6908" s="180">
        <v>7303.44</v>
      </c>
      <c r="H6908" s="180">
        <v>3651.73</v>
      </c>
      <c r="I6908" s="180">
        <f t="shared" si="214"/>
        <v>10955.17</v>
      </c>
      <c r="J6908" s="177" t="str">
        <f t="shared" si="215"/>
        <v>Date &gt; 1920</v>
      </c>
    </row>
    <row r="6909" spans="1:10" x14ac:dyDescent="0.3">
      <c r="A6909" s="178" t="s">
        <v>270</v>
      </c>
      <c r="B6909" s="178" t="s">
        <v>87</v>
      </c>
      <c r="C6909" s="178" t="s">
        <v>8468</v>
      </c>
      <c r="D6909" s="178" t="s">
        <v>8182</v>
      </c>
      <c r="E6909" s="179">
        <v>33468</v>
      </c>
      <c r="F6909" s="180">
        <v>0</v>
      </c>
      <c r="G6909" s="180">
        <v>10888.65</v>
      </c>
      <c r="H6909" s="180">
        <v>5444.33</v>
      </c>
      <c r="I6909" s="180">
        <f t="shared" si="214"/>
        <v>16332.98</v>
      </c>
      <c r="J6909" s="177" t="str">
        <f t="shared" si="215"/>
        <v>Date &gt; 1920</v>
      </c>
    </row>
    <row r="6910" spans="1:10" x14ac:dyDescent="0.3">
      <c r="A6910" s="178" t="s">
        <v>270</v>
      </c>
      <c r="B6910" s="178" t="s">
        <v>87</v>
      </c>
      <c r="C6910" s="178" t="s">
        <v>8468</v>
      </c>
      <c r="D6910" s="178" t="s">
        <v>8182</v>
      </c>
      <c r="E6910" s="179">
        <v>33544</v>
      </c>
      <c r="F6910" s="180">
        <v>0</v>
      </c>
      <c r="G6910" s="180">
        <v>4428.7299999999996</v>
      </c>
      <c r="H6910" s="180">
        <v>2214.36</v>
      </c>
      <c r="I6910" s="180">
        <f t="shared" si="214"/>
        <v>6643.09</v>
      </c>
      <c r="J6910" s="177" t="str">
        <f t="shared" si="215"/>
        <v>Date &gt; 1920</v>
      </c>
    </row>
    <row r="6911" spans="1:10" x14ac:dyDescent="0.3">
      <c r="A6911" s="178" t="s">
        <v>270</v>
      </c>
      <c r="B6911" s="178" t="s">
        <v>87</v>
      </c>
      <c r="C6911" s="178" t="s">
        <v>8468</v>
      </c>
      <c r="D6911" s="178" t="s">
        <v>8182</v>
      </c>
      <c r="E6911" s="179">
        <v>33599</v>
      </c>
      <c r="F6911" s="180">
        <v>0</v>
      </c>
      <c r="G6911" s="180">
        <v>3089.2</v>
      </c>
      <c r="H6911" s="180">
        <v>1544.6</v>
      </c>
      <c r="I6911" s="180">
        <f t="shared" si="214"/>
        <v>4633.7999999999993</v>
      </c>
      <c r="J6911" s="177" t="str">
        <f t="shared" si="215"/>
        <v>Date &gt; 1920</v>
      </c>
    </row>
    <row r="6912" spans="1:10" x14ac:dyDescent="0.3">
      <c r="A6912" s="178" t="s">
        <v>270</v>
      </c>
      <c r="B6912" s="178" t="s">
        <v>87</v>
      </c>
      <c r="C6912" s="178" t="s">
        <v>8468</v>
      </c>
      <c r="D6912" s="178" t="s">
        <v>8182</v>
      </c>
      <c r="E6912" s="179">
        <v>33700</v>
      </c>
      <c r="F6912" s="180">
        <v>0</v>
      </c>
      <c r="G6912" s="180">
        <v>6728.38</v>
      </c>
      <c r="H6912" s="180">
        <v>3364.19</v>
      </c>
      <c r="I6912" s="180">
        <f t="shared" si="214"/>
        <v>10092.57</v>
      </c>
      <c r="J6912" s="177" t="str">
        <f t="shared" si="215"/>
        <v>Date &gt; 1920</v>
      </c>
    </row>
    <row r="6913" spans="1:10" x14ac:dyDescent="0.3">
      <c r="A6913" s="178" t="s">
        <v>270</v>
      </c>
      <c r="B6913" s="178" t="s">
        <v>87</v>
      </c>
      <c r="C6913" s="178" t="s">
        <v>8468</v>
      </c>
      <c r="D6913" s="178" t="s">
        <v>8182</v>
      </c>
      <c r="E6913" s="179">
        <v>33735</v>
      </c>
      <c r="F6913" s="180">
        <v>0</v>
      </c>
      <c r="G6913" s="180">
        <v>553.33000000000004</v>
      </c>
      <c r="H6913" s="180">
        <v>276.67</v>
      </c>
      <c r="I6913" s="180">
        <f t="shared" si="214"/>
        <v>830</v>
      </c>
      <c r="J6913" s="177" t="str">
        <f t="shared" si="215"/>
        <v>Date &gt; 1920</v>
      </c>
    </row>
    <row r="6914" spans="1:10" x14ac:dyDescent="0.3">
      <c r="A6914" s="178" t="s">
        <v>270</v>
      </c>
      <c r="B6914" s="178" t="s">
        <v>87</v>
      </c>
      <c r="C6914" s="178" t="s">
        <v>8468</v>
      </c>
      <c r="D6914" s="178" t="s">
        <v>8182</v>
      </c>
      <c r="E6914" s="179">
        <v>33826</v>
      </c>
      <c r="F6914" s="180">
        <v>0</v>
      </c>
      <c r="G6914" s="180">
        <v>146.47999999999999</v>
      </c>
      <c r="H6914" s="180">
        <v>73.22</v>
      </c>
      <c r="I6914" s="180">
        <f t="shared" si="214"/>
        <v>219.7</v>
      </c>
      <c r="J6914" s="177" t="str">
        <f t="shared" si="215"/>
        <v>Date &gt; 1920</v>
      </c>
    </row>
    <row r="6915" spans="1:10" x14ac:dyDescent="0.3">
      <c r="A6915" s="178" t="s">
        <v>270</v>
      </c>
      <c r="B6915" s="178" t="s">
        <v>87</v>
      </c>
      <c r="C6915" s="178" t="s">
        <v>8468</v>
      </c>
      <c r="D6915" s="178" t="s">
        <v>8504</v>
      </c>
      <c r="E6915" s="179">
        <v>33268</v>
      </c>
      <c r="F6915" s="180">
        <v>0</v>
      </c>
      <c r="G6915" s="180">
        <v>56841.599999999999</v>
      </c>
      <c r="H6915" s="180">
        <v>28420.799999999999</v>
      </c>
      <c r="I6915" s="180">
        <f t="shared" si="214"/>
        <v>85262.399999999994</v>
      </c>
      <c r="J6915" s="177" t="str">
        <f t="shared" si="215"/>
        <v>Date &gt; 1920</v>
      </c>
    </row>
    <row r="6916" spans="1:10" x14ac:dyDescent="0.3">
      <c r="A6916" s="178" t="s">
        <v>270</v>
      </c>
      <c r="B6916" s="178" t="s">
        <v>87</v>
      </c>
      <c r="C6916" s="178" t="s">
        <v>8468</v>
      </c>
      <c r="D6916" s="178" t="s">
        <v>8504</v>
      </c>
      <c r="E6916" s="179">
        <v>33338</v>
      </c>
      <c r="F6916" s="180">
        <v>0</v>
      </c>
      <c r="G6916" s="180">
        <v>2264.5</v>
      </c>
      <c r="H6916" s="180">
        <v>1132.27</v>
      </c>
      <c r="I6916" s="180">
        <f t="shared" si="214"/>
        <v>3396.77</v>
      </c>
      <c r="J6916" s="177" t="str">
        <f t="shared" si="215"/>
        <v>Date &gt; 1920</v>
      </c>
    </row>
    <row r="6917" spans="1:10" x14ac:dyDescent="0.3">
      <c r="A6917" s="178" t="s">
        <v>270</v>
      </c>
      <c r="B6917" s="178" t="s">
        <v>87</v>
      </c>
      <c r="C6917" s="178" t="s">
        <v>8468</v>
      </c>
      <c r="D6917" s="178" t="s">
        <v>8504</v>
      </c>
      <c r="E6917" s="179">
        <v>33338</v>
      </c>
      <c r="F6917" s="180">
        <v>0</v>
      </c>
      <c r="G6917" s="180">
        <v>6893.9</v>
      </c>
      <c r="H6917" s="180">
        <v>3446.93</v>
      </c>
      <c r="I6917" s="180">
        <f t="shared" ref="I6917:I6980" si="216">SUM(F6917:H6917)</f>
        <v>10340.83</v>
      </c>
      <c r="J6917" s="177" t="str">
        <f t="shared" ref="J6917:J6980" si="217">IF(OR(YEAR(E6917)&gt; 1920, ISBLANK(E6917)), "Date &gt; 1920", "Sketchy date")</f>
        <v>Date &gt; 1920</v>
      </c>
    </row>
    <row r="6918" spans="1:10" x14ac:dyDescent="0.3">
      <c r="A6918" s="178" t="s">
        <v>270</v>
      </c>
      <c r="B6918" s="178" t="s">
        <v>87</v>
      </c>
      <c r="C6918" s="178" t="s">
        <v>8468</v>
      </c>
      <c r="D6918" s="178" t="s">
        <v>8504</v>
      </c>
      <c r="E6918" s="179">
        <v>33469</v>
      </c>
      <c r="F6918" s="180">
        <v>0</v>
      </c>
      <c r="G6918" s="180">
        <v>4600.17</v>
      </c>
      <c r="H6918" s="180">
        <v>2300.1</v>
      </c>
      <c r="I6918" s="180">
        <f t="shared" si="216"/>
        <v>6900.27</v>
      </c>
      <c r="J6918" s="177" t="str">
        <f t="shared" si="217"/>
        <v>Date &gt; 1920</v>
      </c>
    </row>
    <row r="6919" spans="1:10" x14ac:dyDescent="0.3">
      <c r="A6919" s="178" t="s">
        <v>270</v>
      </c>
      <c r="B6919" s="178" t="s">
        <v>87</v>
      </c>
      <c r="C6919" s="178" t="s">
        <v>8468</v>
      </c>
      <c r="D6919" s="178" t="s">
        <v>8505</v>
      </c>
      <c r="E6919" s="179">
        <v>33599</v>
      </c>
      <c r="F6919" s="180">
        <v>5628.9</v>
      </c>
      <c r="G6919" s="180">
        <v>73825.429999999993</v>
      </c>
      <c r="H6919" s="180">
        <v>8828.26</v>
      </c>
      <c r="I6919" s="180">
        <f t="shared" si="216"/>
        <v>88282.589999999982</v>
      </c>
      <c r="J6919" s="177" t="str">
        <f t="shared" si="217"/>
        <v>Date &gt; 1920</v>
      </c>
    </row>
    <row r="6920" spans="1:10" x14ac:dyDescent="0.3">
      <c r="A6920" s="178" t="s">
        <v>270</v>
      </c>
      <c r="B6920" s="178" t="s">
        <v>87</v>
      </c>
      <c r="C6920" s="178" t="s">
        <v>8468</v>
      </c>
      <c r="D6920" s="178" t="s">
        <v>8505</v>
      </c>
      <c r="E6920" s="179">
        <v>33961</v>
      </c>
      <c r="F6920" s="180">
        <v>889988.28</v>
      </c>
      <c r="G6920" s="180">
        <v>78274.570000000007</v>
      </c>
      <c r="H6920" s="180">
        <v>107630.68</v>
      </c>
      <c r="I6920" s="180">
        <f t="shared" si="216"/>
        <v>1075893.53</v>
      </c>
      <c r="J6920" s="177" t="str">
        <f t="shared" si="217"/>
        <v>Date &gt; 1920</v>
      </c>
    </row>
    <row r="6921" spans="1:10" x14ac:dyDescent="0.3">
      <c r="A6921" s="178" t="s">
        <v>270</v>
      </c>
      <c r="B6921" s="178" t="s">
        <v>87</v>
      </c>
      <c r="C6921" s="178" t="s">
        <v>8468</v>
      </c>
      <c r="D6921" s="178" t="s">
        <v>8505</v>
      </c>
      <c r="E6921" s="179">
        <v>33973</v>
      </c>
      <c r="F6921" s="180">
        <v>58831.37</v>
      </c>
      <c r="G6921" s="180">
        <v>0</v>
      </c>
      <c r="H6921" s="180">
        <v>7347.67</v>
      </c>
      <c r="I6921" s="180">
        <f t="shared" si="216"/>
        <v>66179.040000000008</v>
      </c>
      <c r="J6921" s="177" t="str">
        <f t="shared" si="217"/>
        <v>Date &gt; 1920</v>
      </c>
    </row>
    <row r="6922" spans="1:10" x14ac:dyDescent="0.3">
      <c r="A6922" s="178" t="s">
        <v>270</v>
      </c>
      <c r="B6922" s="178" t="s">
        <v>87</v>
      </c>
      <c r="C6922" s="178" t="s">
        <v>8468</v>
      </c>
      <c r="D6922" s="178" t="s">
        <v>8505</v>
      </c>
      <c r="E6922" s="179">
        <v>34220</v>
      </c>
      <c r="F6922" s="180">
        <v>0</v>
      </c>
      <c r="G6922" s="180">
        <v>7710.99</v>
      </c>
      <c r="H6922" s="180">
        <v>0</v>
      </c>
      <c r="I6922" s="180">
        <f t="shared" si="216"/>
        <v>7710.99</v>
      </c>
      <c r="J6922" s="177" t="str">
        <f t="shared" si="217"/>
        <v>Date &gt; 1920</v>
      </c>
    </row>
    <row r="6923" spans="1:10" x14ac:dyDescent="0.3">
      <c r="A6923" s="178" t="s">
        <v>270</v>
      </c>
      <c r="B6923" s="178" t="s">
        <v>87</v>
      </c>
      <c r="C6923" s="178" t="s">
        <v>8468</v>
      </c>
      <c r="D6923" s="178" t="s">
        <v>8505</v>
      </c>
      <c r="E6923" s="179">
        <v>34486</v>
      </c>
      <c r="F6923" s="180">
        <v>4690.7</v>
      </c>
      <c r="G6923" s="180">
        <v>-102.83</v>
      </c>
      <c r="H6923" s="180">
        <v>-1036.74</v>
      </c>
      <c r="I6923" s="180">
        <f t="shared" si="216"/>
        <v>3551.13</v>
      </c>
      <c r="J6923" s="177" t="str">
        <f t="shared" si="217"/>
        <v>Date &gt; 1920</v>
      </c>
    </row>
    <row r="6924" spans="1:10" x14ac:dyDescent="0.3">
      <c r="A6924" s="178" t="s">
        <v>270</v>
      </c>
      <c r="B6924" s="178" t="s">
        <v>87</v>
      </c>
      <c r="C6924" s="178" t="s">
        <v>8468</v>
      </c>
      <c r="D6924" s="178" t="s">
        <v>8506</v>
      </c>
      <c r="E6924" s="179">
        <v>33530</v>
      </c>
      <c r="F6924" s="180">
        <v>0</v>
      </c>
      <c r="G6924" s="180">
        <v>1359.33</v>
      </c>
      <c r="H6924" s="180">
        <v>679.67</v>
      </c>
      <c r="I6924" s="180">
        <f t="shared" si="216"/>
        <v>2039</v>
      </c>
      <c r="J6924" s="177" t="str">
        <f t="shared" si="217"/>
        <v>Date &gt; 1920</v>
      </c>
    </row>
    <row r="6925" spans="1:10" x14ac:dyDescent="0.3">
      <c r="A6925" s="178" t="s">
        <v>270</v>
      </c>
      <c r="B6925" s="178" t="s">
        <v>87</v>
      </c>
      <c r="C6925" s="178" t="s">
        <v>8468</v>
      </c>
      <c r="D6925" s="178" t="s">
        <v>8507</v>
      </c>
      <c r="E6925" s="179">
        <v>33665</v>
      </c>
      <c r="F6925" s="180">
        <v>0</v>
      </c>
      <c r="G6925" s="180">
        <v>6517.33</v>
      </c>
      <c r="H6925" s="180">
        <v>3258.67</v>
      </c>
      <c r="I6925" s="180">
        <f t="shared" si="216"/>
        <v>9776</v>
      </c>
      <c r="J6925" s="177" t="str">
        <f t="shared" si="217"/>
        <v>Date &gt; 1920</v>
      </c>
    </row>
    <row r="6926" spans="1:10" x14ac:dyDescent="0.3">
      <c r="A6926" s="178" t="s">
        <v>270</v>
      </c>
      <c r="B6926" s="178" t="s">
        <v>87</v>
      </c>
      <c r="C6926" s="178" t="s">
        <v>8468</v>
      </c>
      <c r="D6926" s="178" t="s">
        <v>8508</v>
      </c>
      <c r="E6926" s="179">
        <v>33700</v>
      </c>
      <c r="F6926" s="180">
        <v>0</v>
      </c>
      <c r="G6926" s="180">
        <v>9892.67</v>
      </c>
      <c r="H6926" s="180">
        <v>4946.33</v>
      </c>
      <c r="I6926" s="180">
        <f t="shared" si="216"/>
        <v>14839</v>
      </c>
      <c r="J6926" s="177" t="str">
        <f t="shared" si="217"/>
        <v>Date &gt; 1920</v>
      </c>
    </row>
    <row r="6927" spans="1:10" x14ac:dyDescent="0.3">
      <c r="A6927" s="178" t="s">
        <v>270</v>
      </c>
      <c r="B6927" s="178" t="s">
        <v>87</v>
      </c>
      <c r="C6927" s="178" t="s">
        <v>8468</v>
      </c>
      <c r="D6927" s="178" t="s">
        <v>8508</v>
      </c>
      <c r="E6927" s="179">
        <v>34080</v>
      </c>
      <c r="F6927" s="180">
        <v>0</v>
      </c>
      <c r="G6927" s="180">
        <v>107.33</v>
      </c>
      <c r="H6927" s="180">
        <v>2087</v>
      </c>
      <c r="I6927" s="180">
        <f t="shared" si="216"/>
        <v>2194.33</v>
      </c>
      <c r="J6927" s="177" t="str">
        <f t="shared" si="217"/>
        <v>Date &gt; 1920</v>
      </c>
    </row>
    <row r="6928" spans="1:10" x14ac:dyDescent="0.3">
      <c r="A6928" s="178" t="s">
        <v>270</v>
      </c>
      <c r="B6928" s="178" t="s">
        <v>87</v>
      </c>
      <c r="C6928" s="178" t="s">
        <v>8468</v>
      </c>
      <c r="D6928" s="178" t="s">
        <v>8508</v>
      </c>
      <c r="E6928" s="179">
        <v>34080</v>
      </c>
      <c r="F6928" s="180">
        <v>0</v>
      </c>
      <c r="G6928" s="180">
        <v>4066.67</v>
      </c>
      <c r="H6928" s="180">
        <v>0</v>
      </c>
      <c r="I6928" s="180">
        <f t="shared" si="216"/>
        <v>4066.67</v>
      </c>
      <c r="J6928" s="177" t="str">
        <f t="shared" si="217"/>
        <v>Date &gt; 1920</v>
      </c>
    </row>
    <row r="6929" spans="1:10" x14ac:dyDescent="0.3">
      <c r="A6929" s="178" t="s">
        <v>270</v>
      </c>
      <c r="B6929" s="178" t="s">
        <v>87</v>
      </c>
      <c r="C6929" s="178" t="s">
        <v>8468</v>
      </c>
      <c r="D6929" s="178" t="s">
        <v>8509</v>
      </c>
      <c r="E6929" s="179">
        <v>33778</v>
      </c>
      <c r="F6929" s="180">
        <v>0</v>
      </c>
      <c r="G6929" s="180">
        <v>6637.34</v>
      </c>
      <c r="H6929" s="180">
        <v>3318.66</v>
      </c>
      <c r="I6929" s="180">
        <f t="shared" si="216"/>
        <v>9956</v>
      </c>
      <c r="J6929" s="177" t="str">
        <f t="shared" si="217"/>
        <v>Date &gt; 1920</v>
      </c>
    </row>
    <row r="6930" spans="1:10" x14ac:dyDescent="0.3">
      <c r="A6930" s="178" t="s">
        <v>270</v>
      </c>
      <c r="B6930" s="178" t="s">
        <v>87</v>
      </c>
      <c r="C6930" s="178" t="s">
        <v>8468</v>
      </c>
      <c r="D6930" s="178" t="s">
        <v>8509</v>
      </c>
      <c r="E6930" s="179">
        <v>33812</v>
      </c>
      <c r="F6930" s="180">
        <v>0</v>
      </c>
      <c r="G6930" s="180">
        <v>782.27</v>
      </c>
      <c r="H6930" s="180">
        <v>391.13</v>
      </c>
      <c r="I6930" s="180">
        <f t="shared" si="216"/>
        <v>1173.4000000000001</v>
      </c>
      <c r="J6930" s="177" t="str">
        <f t="shared" si="217"/>
        <v>Date &gt; 1920</v>
      </c>
    </row>
    <row r="6931" spans="1:10" x14ac:dyDescent="0.3">
      <c r="A6931" s="178" t="s">
        <v>270</v>
      </c>
      <c r="B6931" s="178" t="s">
        <v>87</v>
      </c>
      <c r="C6931" s="178" t="s">
        <v>8468</v>
      </c>
      <c r="D6931" s="178" t="s">
        <v>8509</v>
      </c>
      <c r="E6931" s="179">
        <v>33856</v>
      </c>
      <c r="F6931" s="180">
        <v>0</v>
      </c>
      <c r="G6931" s="180">
        <v>1076.25</v>
      </c>
      <c r="H6931" s="180">
        <v>538.13</v>
      </c>
      <c r="I6931" s="180">
        <f t="shared" si="216"/>
        <v>1614.38</v>
      </c>
      <c r="J6931" s="177" t="str">
        <f t="shared" si="217"/>
        <v>Date &gt; 1920</v>
      </c>
    </row>
    <row r="6932" spans="1:10" x14ac:dyDescent="0.3">
      <c r="A6932" s="178" t="s">
        <v>270</v>
      </c>
      <c r="B6932" s="178" t="s">
        <v>87</v>
      </c>
      <c r="C6932" s="178" t="s">
        <v>8468</v>
      </c>
      <c r="D6932" s="178" t="s">
        <v>8509</v>
      </c>
      <c r="E6932" s="179">
        <v>33882</v>
      </c>
      <c r="F6932" s="180">
        <v>0</v>
      </c>
      <c r="G6932" s="180">
        <v>3243.08</v>
      </c>
      <c r="H6932" s="180">
        <v>1621.54</v>
      </c>
      <c r="I6932" s="180">
        <f t="shared" si="216"/>
        <v>4864.62</v>
      </c>
      <c r="J6932" s="177" t="str">
        <f t="shared" si="217"/>
        <v>Date &gt; 1920</v>
      </c>
    </row>
    <row r="6933" spans="1:10" x14ac:dyDescent="0.3">
      <c r="A6933" s="178" t="s">
        <v>270</v>
      </c>
      <c r="B6933" s="178" t="s">
        <v>87</v>
      </c>
      <c r="C6933" s="178" t="s">
        <v>8468</v>
      </c>
      <c r="D6933" s="178" t="s">
        <v>8509</v>
      </c>
      <c r="E6933" s="179">
        <v>34318</v>
      </c>
      <c r="F6933" s="180">
        <v>0</v>
      </c>
      <c r="G6933" s="180">
        <v>261.06</v>
      </c>
      <c r="H6933" s="180">
        <v>4869.6099999999997</v>
      </c>
      <c r="I6933" s="180">
        <f t="shared" si="216"/>
        <v>5130.67</v>
      </c>
      <c r="J6933" s="177" t="str">
        <f t="shared" si="217"/>
        <v>Date &gt; 1920</v>
      </c>
    </row>
    <row r="6934" spans="1:10" x14ac:dyDescent="0.3">
      <c r="A6934" s="178" t="s">
        <v>270</v>
      </c>
      <c r="B6934" s="178" t="s">
        <v>87</v>
      </c>
      <c r="C6934" s="178" t="s">
        <v>8468</v>
      </c>
      <c r="D6934" s="178" t="s">
        <v>8509</v>
      </c>
      <c r="E6934" s="179">
        <v>34318</v>
      </c>
      <c r="F6934" s="180">
        <v>0</v>
      </c>
      <c r="G6934" s="180">
        <v>9478.14</v>
      </c>
      <c r="H6934" s="180">
        <v>0</v>
      </c>
      <c r="I6934" s="180">
        <f t="shared" si="216"/>
        <v>9478.14</v>
      </c>
      <c r="J6934" s="177" t="str">
        <f t="shared" si="217"/>
        <v>Date &gt; 1920</v>
      </c>
    </row>
    <row r="6935" spans="1:10" x14ac:dyDescent="0.3">
      <c r="A6935" s="178" t="s">
        <v>270</v>
      </c>
      <c r="B6935" s="178" t="s">
        <v>87</v>
      </c>
      <c r="C6935" s="178" t="s">
        <v>8468</v>
      </c>
      <c r="D6935" s="178" t="s">
        <v>8510</v>
      </c>
      <c r="E6935" s="179">
        <v>34220</v>
      </c>
      <c r="F6935" s="180">
        <v>101443.17</v>
      </c>
      <c r="G6935" s="180">
        <v>0</v>
      </c>
      <c r="H6935" s="180">
        <v>11271.42</v>
      </c>
      <c r="I6935" s="180">
        <f t="shared" si="216"/>
        <v>112714.59</v>
      </c>
      <c r="J6935" s="177" t="str">
        <f t="shared" si="217"/>
        <v>Date &gt; 1920</v>
      </c>
    </row>
    <row r="6936" spans="1:10" x14ac:dyDescent="0.3">
      <c r="A6936" s="178" t="s">
        <v>270</v>
      </c>
      <c r="B6936" s="178" t="s">
        <v>87</v>
      </c>
      <c r="C6936" s="178" t="s">
        <v>8468</v>
      </c>
      <c r="D6936" s="178" t="s">
        <v>8510</v>
      </c>
      <c r="E6936" s="179">
        <v>34235</v>
      </c>
      <c r="F6936" s="180">
        <v>57675.71</v>
      </c>
      <c r="G6936" s="180">
        <v>0</v>
      </c>
      <c r="H6936" s="180">
        <v>6408.39</v>
      </c>
      <c r="I6936" s="180">
        <f t="shared" si="216"/>
        <v>64084.1</v>
      </c>
      <c r="J6936" s="177" t="str">
        <f t="shared" si="217"/>
        <v>Date &gt; 1920</v>
      </c>
    </row>
    <row r="6937" spans="1:10" x14ac:dyDescent="0.3">
      <c r="A6937" s="178" t="s">
        <v>270</v>
      </c>
      <c r="B6937" s="178" t="s">
        <v>87</v>
      </c>
      <c r="C6937" s="178" t="s">
        <v>8468</v>
      </c>
      <c r="D6937" s="178" t="s">
        <v>8510</v>
      </c>
      <c r="E6937" s="179">
        <v>34255</v>
      </c>
      <c r="F6937" s="180">
        <v>80357.22</v>
      </c>
      <c r="G6937" s="180">
        <v>0</v>
      </c>
      <c r="H6937" s="180">
        <v>8928.58</v>
      </c>
      <c r="I6937" s="180">
        <f t="shared" si="216"/>
        <v>89285.8</v>
      </c>
      <c r="J6937" s="177" t="str">
        <f t="shared" si="217"/>
        <v>Date &gt; 1920</v>
      </c>
    </row>
    <row r="6938" spans="1:10" x14ac:dyDescent="0.3">
      <c r="A6938" s="178" t="s">
        <v>270</v>
      </c>
      <c r="B6938" s="178" t="s">
        <v>87</v>
      </c>
      <c r="C6938" s="178" t="s">
        <v>8468</v>
      </c>
      <c r="D6938" s="178" t="s">
        <v>8510</v>
      </c>
      <c r="E6938" s="179">
        <v>34267</v>
      </c>
      <c r="F6938" s="180">
        <v>13385.92</v>
      </c>
      <c r="G6938" s="180">
        <v>0</v>
      </c>
      <c r="H6938" s="180">
        <v>1487.34</v>
      </c>
      <c r="I6938" s="180">
        <f t="shared" si="216"/>
        <v>14873.26</v>
      </c>
      <c r="J6938" s="177" t="str">
        <f t="shared" si="217"/>
        <v>Date &gt; 1920</v>
      </c>
    </row>
    <row r="6939" spans="1:10" x14ac:dyDescent="0.3">
      <c r="A6939" s="178" t="s">
        <v>270</v>
      </c>
      <c r="B6939" s="178" t="s">
        <v>87</v>
      </c>
      <c r="C6939" s="178" t="s">
        <v>8468</v>
      </c>
      <c r="D6939" s="178" t="s">
        <v>8510</v>
      </c>
      <c r="E6939" s="179">
        <v>34338</v>
      </c>
      <c r="F6939" s="180">
        <v>51672.480000000003</v>
      </c>
      <c r="G6939" s="180">
        <v>0</v>
      </c>
      <c r="H6939" s="180">
        <v>5741.38</v>
      </c>
      <c r="I6939" s="180">
        <f t="shared" si="216"/>
        <v>57413.86</v>
      </c>
      <c r="J6939" s="177" t="str">
        <f t="shared" si="217"/>
        <v>Date &gt; 1920</v>
      </c>
    </row>
    <row r="6940" spans="1:10" x14ac:dyDescent="0.3">
      <c r="A6940" s="178" t="s">
        <v>270</v>
      </c>
      <c r="B6940" s="178" t="s">
        <v>87</v>
      </c>
      <c r="C6940" s="178" t="s">
        <v>8468</v>
      </c>
      <c r="D6940" s="178" t="s">
        <v>8510</v>
      </c>
      <c r="E6940" s="179">
        <v>34347</v>
      </c>
      <c r="F6940" s="180">
        <v>9832.1200000000008</v>
      </c>
      <c r="G6940" s="180">
        <v>0</v>
      </c>
      <c r="H6940" s="180">
        <v>1092.44</v>
      </c>
      <c r="I6940" s="180">
        <f t="shared" si="216"/>
        <v>10924.560000000001</v>
      </c>
      <c r="J6940" s="177" t="str">
        <f t="shared" si="217"/>
        <v>Date &gt; 1920</v>
      </c>
    </row>
    <row r="6941" spans="1:10" x14ac:dyDescent="0.3">
      <c r="A6941" s="178" t="s">
        <v>270</v>
      </c>
      <c r="B6941" s="178" t="s">
        <v>87</v>
      </c>
      <c r="C6941" s="178" t="s">
        <v>8468</v>
      </c>
      <c r="D6941" s="178" t="s">
        <v>8510</v>
      </c>
      <c r="E6941" s="179">
        <v>34443</v>
      </c>
      <c r="F6941" s="180">
        <v>2163.38</v>
      </c>
      <c r="G6941" s="180">
        <v>0</v>
      </c>
      <c r="H6941" s="180">
        <v>240.45</v>
      </c>
      <c r="I6941" s="180">
        <f t="shared" si="216"/>
        <v>2403.83</v>
      </c>
      <c r="J6941" s="177" t="str">
        <f t="shared" si="217"/>
        <v>Date &gt; 1920</v>
      </c>
    </row>
    <row r="6942" spans="1:10" x14ac:dyDescent="0.3">
      <c r="A6942" s="178" t="s">
        <v>270</v>
      </c>
      <c r="B6942" s="178" t="s">
        <v>87</v>
      </c>
      <c r="C6942" s="178" t="s">
        <v>8468</v>
      </c>
      <c r="D6942" s="178" t="s">
        <v>8510</v>
      </c>
      <c r="E6942" s="179">
        <v>34512</v>
      </c>
      <c r="F6942" s="180">
        <v>22033.94</v>
      </c>
      <c r="G6942" s="180">
        <v>0</v>
      </c>
      <c r="H6942" s="180">
        <v>2448.21</v>
      </c>
      <c r="I6942" s="180">
        <f t="shared" si="216"/>
        <v>24482.149999999998</v>
      </c>
      <c r="J6942" s="177" t="str">
        <f t="shared" si="217"/>
        <v>Date &gt; 1920</v>
      </c>
    </row>
    <row r="6943" spans="1:10" x14ac:dyDescent="0.3">
      <c r="A6943" s="178" t="s">
        <v>270</v>
      </c>
      <c r="B6943" s="178" t="s">
        <v>87</v>
      </c>
      <c r="C6943" s="178" t="s">
        <v>8468</v>
      </c>
      <c r="D6943" s="178" t="s">
        <v>8511</v>
      </c>
      <c r="E6943" s="179">
        <v>34191</v>
      </c>
      <c r="F6943" s="180">
        <v>0</v>
      </c>
      <c r="G6943" s="180">
        <v>8378</v>
      </c>
      <c r="H6943" s="180">
        <v>0</v>
      </c>
      <c r="I6943" s="180">
        <f t="shared" si="216"/>
        <v>8378</v>
      </c>
      <c r="J6943" s="177" t="str">
        <f t="shared" si="217"/>
        <v>Date &gt; 1920</v>
      </c>
    </row>
    <row r="6944" spans="1:10" x14ac:dyDescent="0.3">
      <c r="A6944" s="178" t="s">
        <v>270</v>
      </c>
      <c r="B6944" s="178" t="s">
        <v>87</v>
      </c>
      <c r="C6944" s="178" t="s">
        <v>8468</v>
      </c>
      <c r="D6944" s="178" t="s">
        <v>8512</v>
      </c>
      <c r="E6944" s="179">
        <v>33938</v>
      </c>
      <c r="F6944" s="180">
        <v>0</v>
      </c>
      <c r="G6944" s="180">
        <v>16662</v>
      </c>
      <c r="H6944" s="180">
        <v>8331</v>
      </c>
      <c r="I6944" s="180">
        <f t="shared" si="216"/>
        <v>24993</v>
      </c>
      <c r="J6944" s="177" t="str">
        <f t="shared" si="217"/>
        <v>Date &gt; 1920</v>
      </c>
    </row>
    <row r="6945" spans="1:10" x14ac:dyDescent="0.3">
      <c r="A6945" s="178" t="s">
        <v>270</v>
      </c>
      <c r="B6945" s="178" t="s">
        <v>87</v>
      </c>
      <c r="C6945" s="178" t="s">
        <v>8468</v>
      </c>
      <c r="D6945" s="178" t="s">
        <v>8513</v>
      </c>
      <c r="E6945" s="179">
        <v>33996</v>
      </c>
      <c r="F6945" s="180">
        <v>0</v>
      </c>
      <c r="G6945" s="180">
        <v>9966.67</v>
      </c>
      <c r="H6945" s="180">
        <v>4983.33</v>
      </c>
      <c r="I6945" s="180">
        <f t="shared" si="216"/>
        <v>14950</v>
      </c>
      <c r="J6945" s="177" t="str">
        <f t="shared" si="217"/>
        <v>Date &gt; 1920</v>
      </c>
    </row>
    <row r="6946" spans="1:10" x14ac:dyDescent="0.3">
      <c r="A6946" s="178" t="s">
        <v>270</v>
      </c>
      <c r="B6946" s="178" t="s">
        <v>87</v>
      </c>
      <c r="C6946" s="178" t="s">
        <v>8468</v>
      </c>
      <c r="D6946" s="178" t="s">
        <v>8514</v>
      </c>
      <c r="E6946" s="179">
        <v>34227</v>
      </c>
      <c r="F6946" s="180">
        <v>0</v>
      </c>
      <c r="G6946" s="180">
        <v>20609.72</v>
      </c>
      <c r="H6946" s="180">
        <v>10304.870000000001</v>
      </c>
      <c r="I6946" s="180">
        <f t="shared" si="216"/>
        <v>30914.590000000004</v>
      </c>
      <c r="J6946" s="177" t="str">
        <f t="shared" si="217"/>
        <v>Date &gt; 1920</v>
      </c>
    </row>
    <row r="6947" spans="1:10" x14ac:dyDescent="0.3">
      <c r="A6947" s="178" t="s">
        <v>270</v>
      </c>
      <c r="B6947" s="178" t="s">
        <v>87</v>
      </c>
      <c r="C6947" s="178" t="s">
        <v>8468</v>
      </c>
      <c r="D6947" s="178" t="s">
        <v>8514</v>
      </c>
      <c r="E6947" s="179">
        <v>34267</v>
      </c>
      <c r="F6947" s="180">
        <v>0</v>
      </c>
      <c r="G6947" s="180">
        <v>74492.53</v>
      </c>
      <c r="H6947" s="180">
        <v>37246.269999999997</v>
      </c>
      <c r="I6947" s="180">
        <f t="shared" si="216"/>
        <v>111738.79999999999</v>
      </c>
      <c r="J6947" s="177" t="str">
        <f t="shared" si="217"/>
        <v>Date &gt; 1920</v>
      </c>
    </row>
    <row r="6948" spans="1:10" x14ac:dyDescent="0.3">
      <c r="A6948" s="178" t="s">
        <v>270</v>
      </c>
      <c r="B6948" s="178" t="s">
        <v>87</v>
      </c>
      <c r="C6948" s="178" t="s">
        <v>8468</v>
      </c>
      <c r="D6948" s="178" t="s">
        <v>8514</v>
      </c>
      <c r="E6948" s="179">
        <v>34359</v>
      </c>
      <c r="F6948" s="180">
        <v>20304.36</v>
      </c>
      <c r="G6948" s="180">
        <v>140999.91</v>
      </c>
      <c r="H6948" s="180">
        <v>53015.65</v>
      </c>
      <c r="I6948" s="180">
        <f t="shared" si="216"/>
        <v>214319.92</v>
      </c>
      <c r="J6948" s="177" t="str">
        <f t="shared" si="217"/>
        <v>Date &gt; 1920</v>
      </c>
    </row>
    <row r="6949" spans="1:10" x14ac:dyDescent="0.3">
      <c r="A6949" s="178" t="s">
        <v>270</v>
      </c>
      <c r="B6949" s="178" t="s">
        <v>87</v>
      </c>
      <c r="C6949" s="178" t="s">
        <v>8468</v>
      </c>
      <c r="D6949" s="178" t="s">
        <v>8514</v>
      </c>
      <c r="E6949" s="179">
        <v>34361</v>
      </c>
      <c r="F6949" s="180">
        <v>0</v>
      </c>
      <c r="G6949" s="180">
        <v>3095.89</v>
      </c>
      <c r="H6949" s="180">
        <v>1547.95</v>
      </c>
      <c r="I6949" s="180">
        <f t="shared" si="216"/>
        <v>4643.84</v>
      </c>
      <c r="J6949" s="177" t="str">
        <f t="shared" si="217"/>
        <v>Date &gt; 1920</v>
      </c>
    </row>
    <row r="6950" spans="1:10" x14ac:dyDescent="0.3">
      <c r="A6950" s="178" t="s">
        <v>270</v>
      </c>
      <c r="B6950" s="178" t="s">
        <v>87</v>
      </c>
      <c r="C6950" s="178" t="s">
        <v>8468</v>
      </c>
      <c r="D6950" s="178" t="s">
        <v>8514</v>
      </c>
      <c r="E6950" s="179">
        <v>34443</v>
      </c>
      <c r="F6950" s="180">
        <v>0</v>
      </c>
      <c r="G6950" s="180">
        <v>4700.9799999999996</v>
      </c>
      <c r="H6950" s="180">
        <v>2350.48</v>
      </c>
      <c r="I6950" s="180">
        <f t="shared" si="216"/>
        <v>7051.4599999999991</v>
      </c>
      <c r="J6950" s="177" t="str">
        <f t="shared" si="217"/>
        <v>Date &gt; 1920</v>
      </c>
    </row>
    <row r="6951" spans="1:10" x14ac:dyDescent="0.3">
      <c r="A6951" s="178" t="s">
        <v>270</v>
      </c>
      <c r="B6951" s="178" t="s">
        <v>87</v>
      </c>
      <c r="C6951" s="178" t="s">
        <v>8468</v>
      </c>
      <c r="D6951" s="178" t="s">
        <v>8514</v>
      </c>
      <c r="E6951" s="179">
        <v>34499</v>
      </c>
      <c r="F6951" s="180">
        <v>27166.78</v>
      </c>
      <c r="G6951" s="180">
        <v>102543.01</v>
      </c>
      <c r="H6951" s="180">
        <v>27877.88</v>
      </c>
      <c r="I6951" s="180">
        <f t="shared" si="216"/>
        <v>157587.66999999998</v>
      </c>
      <c r="J6951" s="177" t="str">
        <f t="shared" si="217"/>
        <v>Date &gt; 1920</v>
      </c>
    </row>
    <row r="6952" spans="1:10" x14ac:dyDescent="0.3">
      <c r="A6952" s="178" t="s">
        <v>270</v>
      </c>
      <c r="B6952" s="178" t="s">
        <v>87</v>
      </c>
      <c r="C6952" s="178" t="s">
        <v>8468</v>
      </c>
      <c r="D6952" s="178" t="s">
        <v>8514</v>
      </c>
      <c r="E6952" s="179">
        <v>34512</v>
      </c>
      <c r="F6952" s="180">
        <v>41416.199999999997</v>
      </c>
      <c r="G6952" s="180">
        <v>149558.5</v>
      </c>
      <c r="H6952" s="180">
        <v>39115.300000000003</v>
      </c>
      <c r="I6952" s="180">
        <f t="shared" si="216"/>
        <v>230090</v>
      </c>
      <c r="J6952" s="177" t="str">
        <f t="shared" si="217"/>
        <v>Date &gt; 1920</v>
      </c>
    </row>
    <row r="6953" spans="1:10" x14ac:dyDescent="0.3">
      <c r="A6953" s="178" t="s">
        <v>270</v>
      </c>
      <c r="B6953" s="178" t="s">
        <v>87</v>
      </c>
      <c r="C6953" s="178" t="s">
        <v>8468</v>
      </c>
      <c r="D6953" s="178" t="s">
        <v>8514</v>
      </c>
      <c r="E6953" s="179">
        <v>34512</v>
      </c>
      <c r="F6953" s="180">
        <v>0</v>
      </c>
      <c r="G6953" s="180">
        <v>8856.4699999999993</v>
      </c>
      <c r="H6953" s="180">
        <v>4428.24</v>
      </c>
      <c r="I6953" s="180">
        <f t="shared" si="216"/>
        <v>13284.71</v>
      </c>
      <c r="J6953" s="177" t="str">
        <f t="shared" si="217"/>
        <v>Date &gt; 1920</v>
      </c>
    </row>
    <row r="6954" spans="1:10" x14ac:dyDescent="0.3">
      <c r="A6954" s="178" t="s">
        <v>270</v>
      </c>
      <c r="B6954" s="178" t="s">
        <v>87</v>
      </c>
      <c r="C6954" s="178" t="s">
        <v>8468</v>
      </c>
      <c r="D6954" s="178" t="s">
        <v>8514</v>
      </c>
      <c r="E6954" s="179">
        <v>34554</v>
      </c>
      <c r="F6954" s="180">
        <v>23156.48</v>
      </c>
      <c r="G6954" s="180">
        <v>83620.61</v>
      </c>
      <c r="H6954" s="180">
        <v>21870.01</v>
      </c>
      <c r="I6954" s="180">
        <f t="shared" si="216"/>
        <v>128647.09999999999</v>
      </c>
      <c r="J6954" s="177" t="str">
        <f t="shared" si="217"/>
        <v>Date &gt; 1920</v>
      </c>
    </row>
    <row r="6955" spans="1:10" x14ac:dyDescent="0.3">
      <c r="A6955" s="178" t="s">
        <v>270</v>
      </c>
      <c r="B6955" s="178" t="s">
        <v>87</v>
      </c>
      <c r="C6955" s="178" t="s">
        <v>8468</v>
      </c>
      <c r="D6955" s="178" t="s">
        <v>8514</v>
      </c>
      <c r="E6955" s="179">
        <v>34568</v>
      </c>
      <c r="F6955" s="180">
        <v>14700.7</v>
      </c>
      <c r="G6955" s="180">
        <v>53085.86</v>
      </c>
      <c r="H6955" s="180">
        <v>24364.39</v>
      </c>
      <c r="I6955" s="180">
        <f t="shared" si="216"/>
        <v>92150.95</v>
      </c>
      <c r="J6955" s="177" t="str">
        <f t="shared" si="217"/>
        <v>Date &gt; 1920</v>
      </c>
    </row>
    <row r="6956" spans="1:10" x14ac:dyDescent="0.3">
      <c r="A6956" s="178" t="s">
        <v>270</v>
      </c>
      <c r="B6956" s="178" t="s">
        <v>87</v>
      </c>
      <c r="C6956" s="178" t="s">
        <v>8468</v>
      </c>
      <c r="D6956" s="178" t="s">
        <v>8514</v>
      </c>
      <c r="E6956" s="179">
        <v>34613</v>
      </c>
      <c r="F6956" s="180">
        <v>13676.75</v>
      </c>
      <c r="G6956" s="180">
        <v>66455.48</v>
      </c>
      <c r="H6956" s="180">
        <v>23320.13</v>
      </c>
      <c r="I6956" s="180">
        <f t="shared" si="216"/>
        <v>103452.36</v>
      </c>
      <c r="J6956" s="177" t="str">
        <f t="shared" si="217"/>
        <v>Date &gt; 1920</v>
      </c>
    </row>
    <row r="6957" spans="1:10" x14ac:dyDescent="0.3">
      <c r="A6957" s="178" t="s">
        <v>270</v>
      </c>
      <c r="B6957" s="178" t="s">
        <v>87</v>
      </c>
      <c r="C6957" s="178" t="s">
        <v>8468</v>
      </c>
      <c r="D6957" s="178" t="s">
        <v>8514</v>
      </c>
      <c r="E6957" s="179">
        <v>34626</v>
      </c>
      <c r="F6957" s="180">
        <v>23112.01</v>
      </c>
      <c r="G6957" s="180">
        <v>1693.42</v>
      </c>
      <c r="H6957" s="180">
        <v>152361</v>
      </c>
      <c r="I6957" s="180">
        <f t="shared" si="216"/>
        <v>177166.43</v>
      </c>
      <c r="J6957" s="177" t="str">
        <f t="shared" si="217"/>
        <v>Date &gt; 1920</v>
      </c>
    </row>
    <row r="6958" spans="1:10" x14ac:dyDescent="0.3">
      <c r="A6958" s="178" t="s">
        <v>270</v>
      </c>
      <c r="B6958" s="178" t="s">
        <v>87</v>
      </c>
      <c r="C6958" s="178" t="s">
        <v>8468</v>
      </c>
      <c r="D6958" s="178" t="s">
        <v>8514</v>
      </c>
      <c r="E6958" s="179">
        <v>34681</v>
      </c>
      <c r="F6958" s="180">
        <v>8010.16</v>
      </c>
      <c r="G6958" s="180">
        <v>1287.6199999999999</v>
      </c>
      <c r="H6958" s="180">
        <v>54548.23</v>
      </c>
      <c r="I6958" s="180">
        <f t="shared" si="216"/>
        <v>63846.01</v>
      </c>
      <c r="J6958" s="177" t="str">
        <f t="shared" si="217"/>
        <v>Date &gt; 1920</v>
      </c>
    </row>
    <row r="6959" spans="1:10" x14ac:dyDescent="0.3">
      <c r="A6959" s="178" t="s">
        <v>270</v>
      </c>
      <c r="B6959" s="178" t="s">
        <v>87</v>
      </c>
      <c r="C6959" s="178" t="s">
        <v>8468</v>
      </c>
      <c r="D6959" s="178" t="s">
        <v>8514</v>
      </c>
      <c r="E6959" s="179">
        <v>34710</v>
      </c>
      <c r="F6959" s="180">
        <v>15461.48</v>
      </c>
      <c r="G6959" s="180">
        <v>0</v>
      </c>
      <c r="H6959" s="180">
        <v>26501.32</v>
      </c>
      <c r="I6959" s="180">
        <f t="shared" si="216"/>
        <v>41962.8</v>
      </c>
      <c r="J6959" s="177" t="str">
        <f t="shared" si="217"/>
        <v>Date &gt; 1920</v>
      </c>
    </row>
    <row r="6960" spans="1:10" x14ac:dyDescent="0.3">
      <c r="A6960" s="178" t="s">
        <v>270</v>
      </c>
      <c r="B6960" s="178" t="s">
        <v>87</v>
      </c>
      <c r="C6960" s="178" t="s">
        <v>8468</v>
      </c>
      <c r="D6960" s="178" t="s">
        <v>8514</v>
      </c>
      <c r="E6960" s="179">
        <v>34781</v>
      </c>
      <c r="F6960" s="180">
        <v>12995.08</v>
      </c>
      <c r="G6960" s="180">
        <v>0</v>
      </c>
      <c r="H6960" s="180">
        <v>-43882.92</v>
      </c>
      <c r="I6960" s="180">
        <f t="shared" si="216"/>
        <v>-30887.839999999997</v>
      </c>
      <c r="J6960" s="177" t="str">
        <f t="shared" si="217"/>
        <v>Date &gt; 1920</v>
      </c>
    </row>
    <row r="6961" spans="1:10" x14ac:dyDescent="0.3">
      <c r="A6961" s="178" t="s">
        <v>270</v>
      </c>
      <c r="B6961" s="178" t="s">
        <v>87</v>
      </c>
      <c r="C6961" s="178" t="s">
        <v>8468</v>
      </c>
      <c r="D6961" s="178" t="s">
        <v>8515</v>
      </c>
      <c r="E6961" s="179">
        <v>34443</v>
      </c>
      <c r="F6961" s="180">
        <v>0</v>
      </c>
      <c r="G6961" s="180">
        <v>2595.5100000000002</v>
      </c>
      <c r="H6961" s="180">
        <v>1297.76</v>
      </c>
      <c r="I6961" s="180">
        <f t="shared" si="216"/>
        <v>3893.2700000000004</v>
      </c>
      <c r="J6961" s="177" t="str">
        <f t="shared" si="217"/>
        <v>Date &gt; 1920</v>
      </c>
    </row>
    <row r="6962" spans="1:10" x14ac:dyDescent="0.3">
      <c r="A6962" s="178" t="s">
        <v>270</v>
      </c>
      <c r="B6962" s="178" t="s">
        <v>87</v>
      </c>
      <c r="C6962" s="178" t="s">
        <v>8468</v>
      </c>
      <c r="D6962" s="178" t="s">
        <v>8516</v>
      </c>
      <c r="E6962" s="179">
        <v>34626</v>
      </c>
      <c r="F6962" s="180">
        <v>0</v>
      </c>
      <c r="G6962" s="180">
        <v>193287.1</v>
      </c>
      <c r="H6962" s="180">
        <v>124881.58</v>
      </c>
      <c r="I6962" s="180">
        <f t="shared" si="216"/>
        <v>318168.68</v>
      </c>
      <c r="J6962" s="177" t="str">
        <f t="shared" si="217"/>
        <v>Date &gt; 1920</v>
      </c>
    </row>
    <row r="6963" spans="1:10" x14ac:dyDescent="0.3">
      <c r="A6963" s="178" t="s">
        <v>270</v>
      </c>
      <c r="B6963" s="178" t="s">
        <v>87</v>
      </c>
      <c r="C6963" s="178" t="s">
        <v>8468</v>
      </c>
      <c r="D6963" s="178" t="s">
        <v>8516</v>
      </c>
      <c r="E6963" s="179">
        <v>34667</v>
      </c>
      <c r="F6963" s="180">
        <v>254142.13</v>
      </c>
      <c r="G6963" s="180">
        <v>0</v>
      </c>
      <c r="H6963" s="180">
        <v>0</v>
      </c>
      <c r="I6963" s="180">
        <f t="shared" si="216"/>
        <v>254142.13</v>
      </c>
      <c r="J6963" s="177" t="str">
        <f t="shared" si="217"/>
        <v>Date &gt; 1920</v>
      </c>
    </row>
    <row r="6964" spans="1:10" x14ac:dyDescent="0.3">
      <c r="A6964" s="178" t="s">
        <v>270</v>
      </c>
      <c r="B6964" s="178" t="s">
        <v>87</v>
      </c>
      <c r="C6964" s="178" t="s">
        <v>8468</v>
      </c>
      <c r="D6964" s="178" t="s">
        <v>8516</v>
      </c>
      <c r="E6964" s="179">
        <v>34687</v>
      </c>
      <c r="F6964" s="180">
        <v>0</v>
      </c>
      <c r="G6964" s="180">
        <v>81381.350000000006</v>
      </c>
      <c r="H6964" s="180">
        <v>54792.01</v>
      </c>
      <c r="I6964" s="180">
        <f t="shared" si="216"/>
        <v>136173.36000000002</v>
      </c>
      <c r="J6964" s="177" t="str">
        <f t="shared" si="217"/>
        <v>Date &gt; 1920</v>
      </c>
    </row>
    <row r="6965" spans="1:10" x14ac:dyDescent="0.3">
      <c r="A6965" s="178" t="s">
        <v>270</v>
      </c>
      <c r="B6965" s="178" t="s">
        <v>87</v>
      </c>
      <c r="C6965" s="178" t="s">
        <v>8468</v>
      </c>
      <c r="D6965" s="178" t="s">
        <v>8516</v>
      </c>
      <c r="E6965" s="179">
        <v>34687</v>
      </c>
      <c r="F6965" s="180">
        <v>126809.05</v>
      </c>
      <c r="G6965" s="180">
        <v>0</v>
      </c>
      <c r="H6965" s="180">
        <v>0</v>
      </c>
      <c r="I6965" s="180">
        <f t="shared" si="216"/>
        <v>126809.05</v>
      </c>
      <c r="J6965" s="177" t="str">
        <f t="shared" si="217"/>
        <v>Date &gt; 1920</v>
      </c>
    </row>
    <row r="6966" spans="1:10" x14ac:dyDescent="0.3">
      <c r="A6966" s="178" t="s">
        <v>270</v>
      </c>
      <c r="B6966" s="178" t="s">
        <v>87</v>
      </c>
      <c r="C6966" s="178" t="s">
        <v>8468</v>
      </c>
      <c r="D6966" s="178" t="s">
        <v>8516</v>
      </c>
      <c r="E6966" s="179">
        <v>34766</v>
      </c>
      <c r="F6966" s="180">
        <v>0</v>
      </c>
      <c r="G6966" s="180">
        <v>30.72</v>
      </c>
      <c r="H6966" s="180">
        <v>2429.6799999999998</v>
      </c>
      <c r="I6966" s="180">
        <f t="shared" si="216"/>
        <v>2460.3999999999996</v>
      </c>
      <c r="J6966" s="177" t="str">
        <f t="shared" si="217"/>
        <v>Date &gt; 1920</v>
      </c>
    </row>
    <row r="6967" spans="1:10" x14ac:dyDescent="0.3">
      <c r="A6967" s="178" t="s">
        <v>270</v>
      </c>
      <c r="B6967" s="178" t="s">
        <v>87</v>
      </c>
      <c r="C6967" s="178" t="s">
        <v>8468</v>
      </c>
      <c r="D6967" s="178" t="s">
        <v>8516</v>
      </c>
      <c r="E6967" s="179">
        <v>34766</v>
      </c>
      <c r="F6967" s="180">
        <v>21728.97</v>
      </c>
      <c r="G6967" s="180">
        <v>0</v>
      </c>
      <c r="H6967" s="180">
        <v>0</v>
      </c>
      <c r="I6967" s="180">
        <f t="shared" si="216"/>
        <v>21728.97</v>
      </c>
      <c r="J6967" s="177" t="str">
        <f t="shared" si="217"/>
        <v>Date &gt; 1920</v>
      </c>
    </row>
    <row r="6968" spans="1:10" x14ac:dyDescent="0.3">
      <c r="A6968" s="178" t="s">
        <v>270</v>
      </c>
      <c r="B6968" s="178" t="s">
        <v>87</v>
      </c>
      <c r="C6968" s="178" t="s">
        <v>8468</v>
      </c>
      <c r="D6968" s="178" t="s">
        <v>8516</v>
      </c>
      <c r="E6968" s="179">
        <v>34886</v>
      </c>
      <c r="F6968" s="180">
        <v>0</v>
      </c>
      <c r="G6968" s="180">
        <v>30147.040000000001</v>
      </c>
      <c r="H6968" s="180">
        <v>22851.52</v>
      </c>
      <c r="I6968" s="180">
        <f t="shared" si="216"/>
        <v>52998.559999999998</v>
      </c>
      <c r="J6968" s="177" t="str">
        <f t="shared" si="217"/>
        <v>Date &gt; 1920</v>
      </c>
    </row>
    <row r="6969" spans="1:10" x14ac:dyDescent="0.3">
      <c r="A6969" s="178" t="s">
        <v>270</v>
      </c>
      <c r="B6969" s="178" t="s">
        <v>87</v>
      </c>
      <c r="C6969" s="178" t="s">
        <v>8468</v>
      </c>
      <c r="D6969" s="178" t="s">
        <v>8516</v>
      </c>
      <c r="E6969" s="179">
        <v>34886</v>
      </c>
      <c r="F6969" s="180">
        <v>69960.12</v>
      </c>
      <c r="G6969" s="180">
        <v>0</v>
      </c>
      <c r="H6969" s="180">
        <v>0</v>
      </c>
      <c r="I6969" s="180">
        <f t="shared" si="216"/>
        <v>69960.12</v>
      </c>
      <c r="J6969" s="177" t="str">
        <f t="shared" si="217"/>
        <v>Date &gt; 1920</v>
      </c>
    </row>
    <row r="6970" spans="1:10" x14ac:dyDescent="0.3">
      <c r="A6970" s="178" t="s">
        <v>270</v>
      </c>
      <c r="B6970" s="178" t="s">
        <v>87</v>
      </c>
      <c r="C6970" s="178" t="s">
        <v>8468</v>
      </c>
      <c r="D6970" s="178" t="s">
        <v>8516</v>
      </c>
      <c r="E6970" s="179">
        <v>34919</v>
      </c>
      <c r="F6970" s="180">
        <v>0</v>
      </c>
      <c r="G6970" s="180">
        <v>11153.79</v>
      </c>
      <c r="H6970" s="180">
        <v>42617.81</v>
      </c>
      <c r="I6970" s="180">
        <f t="shared" si="216"/>
        <v>53771.6</v>
      </c>
      <c r="J6970" s="177" t="str">
        <f t="shared" si="217"/>
        <v>Date &gt; 1920</v>
      </c>
    </row>
    <row r="6971" spans="1:10" x14ac:dyDescent="0.3">
      <c r="A6971" s="178" t="s">
        <v>270</v>
      </c>
      <c r="B6971" s="178" t="s">
        <v>87</v>
      </c>
      <c r="C6971" s="178" t="s">
        <v>8468</v>
      </c>
      <c r="D6971" s="178" t="s">
        <v>8516</v>
      </c>
      <c r="E6971" s="179">
        <v>34919</v>
      </c>
      <c r="F6971" s="180">
        <v>287523.73</v>
      </c>
      <c r="G6971" s="180">
        <v>18177.580000000002</v>
      </c>
      <c r="H6971" s="180">
        <v>5472.21</v>
      </c>
      <c r="I6971" s="180">
        <f t="shared" si="216"/>
        <v>311173.52</v>
      </c>
      <c r="J6971" s="177" t="str">
        <f t="shared" si="217"/>
        <v>Date &gt; 1920</v>
      </c>
    </row>
    <row r="6972" spans="1:10" x14ac:dyDescent="0.3">
      <c r="A6972" s="178" t="s">
        <v>270</v>
      </c>
      <c r="B6972" s="178" t="s">
        <v>87</v>
      </c>
      <c r="C6972" s="178" t="s">
        <v>8468</v>
      </c>
      <c r="D6972" s="178" t="s">
        <v>8516</v>
      </c>
      <c r="E6972" s="179">
        <v>34948</v>
      </c>
      <c r="F6972" s="180">
        <v>0</v>
      </c>
      <c r="G6972" s="180">
        <v>13692.86</v>
      </c>
      <c r="H6972" s="180">
        <v>11506</v>
      </c>
      <c r="I6972" s="180">
        <f t="shared" si="216"/>
        <v>25198.86</v>
      </c>
      <c r="J6972" s="177" t="str">
        <f t="shared" si="217"/>
        <v>Date &gt; 1920</v>
      </c>
    </row>
    <row r="6973" spans="1:10" x14ac:dyDescent="0.3">
      <c r="A6973" s="178" t="s">
        <v>270</v>
      </c>
      <c r="B6973" s="178" t="s">
        <v>87</v>
      </c>
      <c r="C6973" s="178" t="s">
        <v>8468</v>
      </c>
      <c r="D6973" s="178" t="s">
        <v>8516</v>
      </c>
      <c r="E6973" s="179">
        <v>35145</v>
      </c>
      <c r="F6973" s="180">
        <v>0</v>
      </c>
      <c r="G6973" s="180">
        <v>23020.23</v>
      </c>
      <c r="H6973" s="180">
        <v>9250.19</v>
      </c>
      <c r="I6973" s="180">
        <f t="shared" si="216"/>
        <v>32270.42</v>
      </c>
      <c r="J6973" s="177" t="str">
        <f t="shared" si="217"/>
        <v>Date &gt; 1920</v>
      </c>
    </row>
    <row r="6974" spans="1:10" x14ac:dyDescent="0.3">
      <c r="A6974" s="178" t="s">
        <v>270</v>
      </c>
      <c r="B6974" s="178" t="s">
        <v>87</v>
      </c>
      <c r="C6974" s="178" t="s">
        <v>8468</v>
      </c>
      <c r="D6974" s="178" t="s">
        <v>8516</v>
      </c>
      <c r="E6974" s="179">
        <v>35145</v>
      </c>
      <c r="F6974" s="180">
        <v>112340</v>
      </c>
      <c r="G6974" s="180">
        <v>0</v>
      </c>
      <c r="H6974" s="180">
        <v>0</v>
      </c>
      <c r="I6974" s="180">
        <f t="shared" si="216"/>
        <v>112340</v>
      </c>
      <c r="J6974" s="177" t="str">
        <f t="shared" si="217"/>
        <v>Date &gt; 1920</v>
      </c>
    </row>
    <row r="6975" spans="1:10" x14ac:dyDescent="0.3">
      <c r="A6975" s="178" t="s">
        <v>270</v>
      </c>
      <c r="B6975" s="178" t="s">
        <v>87</v>
      </c>
      <c r="C6975" s="178" t="s">
        <v>8468</v>
      </c>
      <c r="D6975" s="178" t="s">
        <v>8516</v>
      </c>
      <c r="E6975" s="179">
        <v>35345</v>
      </c>
      <c r="F6975" s="180">
        <v>0</v>
      </c>
      <c r="G6975" s="180">
        <v>4333.34</v>
      </c>
      <c r="H6975" s="180">
        <v>0</v>
      </c>
      <c r="I6975" s="180">
        <f t="shared" si="216"/>
        <v>4333.34</v>
      </c>
      <c r="J6975" s="177" t="str">
        <f t="shared" si="217"/>
        <v>Date &gt; 1920</v>
      </c>
    </row>
    <row r="6976" spans="1:10" x14ac:dyDescent="0.3">
      <c r="A6976" s="178" t="s">
        <v>270</v>
      </c>
      <c r="B6976" s="178" t="s">
        <v>87</v>
      </c>
      <c r="C6976" s="178" t="s">
        <v>8468</v>
      </c>
      <c r="D6976" s="178" t="s">
        <v>8516</v>
      </c>
      <c r="E6976" s="179">
        <v>36220</v>
      </c>
      <c r="F6976" s="180">
        <v>0</v>
      </c>
      <c r="G6976" s="180">
        <v>3367.5</v>
      </c>
      <c r="H6976" s="180">
        <v>0</v>
      </c>
      <c r="I6976" s="180">
        <f t="shared" si="216"/>
        <v>3367.5</v>
      </c>
      <c r="J6976" s="177" t="str">
        <f t="shared" si="217"/>
        <v>Date &gt; 1920</v>
      </c>
    </row>
    <row r="6977" spans="1:10" x14ac:dyDescent="0.3">
      <c r="A6977" s="178" t="s">
        <v>270</v>
      </c>
      <c r="B6977" s="178" t="s">
        <v>87</v>
      </c>
      <c r="C6977" s="178" t="s">
        <v>8468</v>
      </c>
      <c r="D6977" s="178" t="s">
        <v>8517</v>
      </c>
      <c r="E6977" s="179">
        <v>34534</v>
      </c>
      <c r="F6977" s="180">
        <v>0</v>
      </c>
      <c r="G6977" s="180">
        <v>16666.669999999998</v>
      </c>
      <c r="H6977" s="180">
        <v>8333.33</v>
      </c>
      <c r="I6977" s="180">
        <f t="shared" si="216"/>
        <v>25000</v>
      </c>
      <c r="J6977" s="177" t="str">
        <f t="shared" si="217"/>
        <v>Date &gt; 1920</v>
      </c>
    </row>
    <row r="6978" spans="1:10" x14ac:dyDescent="0.3">
      <c r="A6978" s="178" t="s">
        <v>270</v>
      </c>
      <c r="B6978" s="178" t="s">
        <v>87</v>
      </c>
      <c r="C6978" s="178" t="s">
        <v>8468</v>
      </c>
      <c r="D6978" s="178" t="s">
        <v>8518</v>
      </c>
      <c r="E6978" s="179">
        <v>34781</v>
      </c>
      <c r="F6978" s="180">
        <v>0</v>
      </c>
      <c r="G6978" s="180">
        <v>1746.19</v>
      </c>
      <c r="H6978" s="180">
        <v>873.09</v>
      </c>
      <c r="I6978" s="180">
        <f t="shared" si="216"/>
        <v>2619.2800000000002</v>
      </c>
      <c r="J6978" s="177" t="str">
        <f t="shared" si="217"/>
        <v>Date &gt; 1920</v>
      </c>
    </row>
    <row r="6979" spans="1:10" x14ac:dyDescent="0.3">
      <c r="A6979" s="178" t="s">
        <v>270</v>
      </c>
      <c r="B6979" s="178" t="s">
        <v>87</v>
      </c>
      <c r="C6979" s="178" t="s">
        <v>8468</v>
      </c>
      <c r="D6979" s="178" t="s">
        <v>8519</v>
      </c>
      <c r="E6979" s="179">
        <v>34948</v>
      </c>
      <c r="F6979" s="180">
        <v>0</v>
      </c>
      <c r="G6979" s="180">
        <v>60000</v>
      </c>
      <c r="H6979" s="180">
        <v>30000</v>
      </c>
      <c r="I6979" s="180">
        <f t="shared" si="216"/>
        <v>90000</v>
      </c>
      <c r="J6979" s="177" t="str">
        <f t="shared" si="217"/>
        <v>Date &gt; 1920</v>
      </c>
    </row>
    <row r="6980" spans="1:10" x14ac:dyDescent="0.3">
      <c r="A6980" s="178" t="s">
        <v>270</v>
      </c>
      <c r="B6980" s="178" t="s">
        <v>87</v>
      </c>
      <c r="C6980" s="178" t="s">
        <v>8468</v>
      </c>
      <c r="D6980" s="178" t="s">
        <v>8520</v>
      </c>
      <c r="E6980" s="179">
        <v>35551</v>
      </c>
      <c r="F6980" s="180">
        <v>0</v>
      </c>
      <c r="G6980" s="180">
        <v>14707.24</v>
      </c>
      <c r="H6980" s="180">
        <v>7353.63</v>
      </c>
      <c r="I6980" s="180">
        <f t="shared" si="216"/>
        <v>22060.87</v>
      </c>
      <c r="J6980" s="177" t="str">
        <f t="shared" si="217"/>
        <v>Date &gt; 1920</v>
      </c>
    </row>
    <row r="6981" spans="1:10" x14ac:dyDescent="0.3">
      <c r="A6981" s="178" t="s">
        <v>270</v>
      </c>
      <c r="B6981" s="178" t="s">
        <v>87</v>
      </c>
      <c r="C6981" s="178" t="s">
        <v>8468</v>
      </c>
      <c r="D6981" s="178" t="s">
        <v>8520</v>
      </c>
      <c r="E6981" s="179">
        <v>35628</v>
      </c>
      <c r="F6981" s="180">
        <v>0</v>
      </c>
      <c r="G6981" s="180">
        <v>38626.089999999997</v>
      </c>
      <c r="H6981" s="180">
        <v>19313.04</v>
      </c>
      <c r="I6981" s="180">
        <f t="shared" ref="I6981:I7044" si="218">SUM(F6981:H6981)</f>
        <v>57939.13</v>
      </c>
      <c r="J6981" s="177" t="str">
        <f t="shared" ref="J6981:J7044" si="219">IF(OR(YEAR(E6981)&gt; 1920, ISBLANK(E6981)), "Date &gt; 1920", "Sketchy date")</f>
        <v>Date &gt; 1920</v>
      </c>
    </row>
    <row r="6982" spans="1:10" x14ac:dyDescent="0.3">
      <c r="A6982" s="178" t="s">
        <v>270</v>
      </c>
      <c r="B6982" s="178" t="s">
        <v>87</v>
      </c>
      <c r="C6982" s="178" t="s">
        <v>8468</v>
      </c>
      <c r="D6982" s="178" t="s">
        <v>8521</v>
      </c>
      <c r="E6982" s="179">
        <v>35551</v>
      </c>
      <c r="F6982" s="180">
        <v>0</v>
      </c>
      <c r="G6982" s="180">
        <v>9999.89</v>
      </c>
      <c r="H6982" s="180">
        <v>4999.95</v>
      </c>
      <c r="I6982" s="180">
        <f t="shared" si="218"/>
        <v>14999.84</v>
      </c>
      <c r="J6982" s="177" t="str">
        <f t="shared" si="219"/>
        <v>Date &gt; 1920</v>
      </c>
    </row>
    <row r="6983" spans="1:10" x14ac:dyDescent="0.3">
      <c r="A6983" s="178" t="s">
        <v>270</v>
      </c>
      <c r="B6983" s="178" t="s">
        <v>87</v>
      </c>
      <c r="C6983" s="178" t="s">
        <v>8468</v>
      </c>
      <c r="D6983" s="178" t="s">
        <v>8522</v>
      </c>
      <c r="E6983" s="179">
        <v>35769</v>
      </c>
      <c r="F6983" s="180">
        <v>0</v>
      </c>
      <c r="G6983" s="180">
        <v>7306.03</v>
      </c>
      <c r="H6983" s="180">
        <v>7306.01</v>
      </c>
      <c r="I6983" s="180">
        <f t="shared" si="218"/>
        <v>14612.04</v>
      </c>
      <c r="J6983" s="177" t="str">
        <f t="shared" si="219"/>
        <v>Date &gt; 1920</v>
      </c>
    </row>
    <row r="6984" spans="1:10" x14ac:dyDescent="0.3">
      <c r="A6984" s="178" t="s">
        <v>270</v>
      </c>
      <c r="B6984" s="178" t="s">
        <v>87</v>
      </c>
      <c r="C6984" s="178" t="s">
        <v>8468</v>
      </c>
      <c r="D6984" s="178" t="s">
        <v>8522</v>
      </c>
      <c r="E6984" s="179">
        <v>35993</v>
      </c>
      <c r="F6984" s="180">
        <v>0</v>
      </c>
      <c r="G6984" s="180">
        <v>51394.89</v>
      </c>
      <c r="H6984" s="180">
        <v>51394.879999999997</v>
      </c>
      <c r="I6984" s="180">
        <f t="shared" si="218"/>
        <v>102789.76999999999</v>
      </c>
      <c r="J6984" s="177" t="str">
        <f t="shared" si="219"/>
        <v>Date &gt; 1920</v>
      </c>
    </row>
    <row r="6985" spans="1:10" x14ac:dyDescent="0.3">
      <c r="A6985" s="178" t="s">
        <v>270</v>
      </c>
      <c r="B6985" s="178" t="s">
        <v>87</v>
      </c>
      <c r="C6985" s="178" t="s">
        <v>8468</v>
      </c>
      <c r="D6985" s="178" t="s">
        <v>8522</v>
      </c>
      <c r="E6985" s="179">
        <v>36063</v>
      </c>
      <c r="F6985" s="180">
        <v>0</v>
      </c>
      <c r="G6985" s="180">
        <v>3655.01</v>
      </c>
      <c r="H6985" s="180">
        <v>3655</v>
      </c>
      <c r="I6985" s="180">
        <f t="shared" si="218"/>
        <v>7310.01</v>
      </c>
      <c r="J6985" s="177" t="str">
        <f t="shared" si="219"/>
        <v>Date &gt; 1920</v>
      </c>
    </row>
    <row r="6986" spans="1:10" x14ac:dyDescent="0.3">
      <c r="A6986" s="178" t="s">
        <v>270</v>
      </c>
      <c r="B6986" s="178" t="s">
        <v>87</v>
      </c>
      <c r="C6986" s="178" t="s">
        <v>8468</v>
      </c>
      <c r="D6986" s="178" t="s">
        <v>8522</v>
      </c>
      <c r="E6986" s="179">
        <v>36182</v>
      </c>
      <c r="F6986" s="180">
        <v>0</v>
      </c>
      <c r="G6986" s="180">
        <v>3044.2</v>
      </c>
      <c r="H6986" s="180">
        <v>4091.25</v>
      </c>
      <c r="I6986" s="180">
        <f t="shared" si="218"/>
        <v>7135.45</v>
      </c>
      <c r="J6986" s="177" t="str">
        <f t="shared" si="219"/>
        <v>Date &gt; 1920</v>
      </c>
    </row>
    <row r="6987" spans="1:10" x14ac:dyDescent="0.3">
      <c r="A6987" s="178" t="s">
        <v>270</v>
      </c>
      <c r="B6987" s="178" t="s">
        <v>87</v>
      </c>
      <c r="C6987" s="178" t="s">
        <v>8468</v>
      </c>
      <c r="D6987" s="178" t="s">
        <v>8522</v>
      </c>
      <c r="E6987" s="179">
        <v>36220</v>
      </c>
      <c r="F6987" s="180">
        <v>0</v>
      </c>
      <c r="G6987" s="180">
        <v>2599.16</v>
      </c>
      <c r="H6987" s="180">
        <v>1552.86</v>
      </c>
      <c r="I6987" s="180">
        <f t="shared" si="218"/>
        <v>4152.0199999999995</v>
      </c>
      <c r="J6987" s="177" t="str">
        <f t="shared" si="219"/>
        <v>Date &gt; 1920</v>
      </c>
    </row>
    <row r="6988" spans="1:10" x14ac:dyDescent="0.3">
      <c r="A6988" s="178" t="s">
        <v>270</v>
      </c>
      <c r="B6988" s="178" t="s">
        <v>87</v>
      </c>
      <c r="C6988" s="178" t="s">
        <v>8468</v>
      </c>
      <c r="D6988" s="178" t="s">
        <v>8523</v>
      </c>
      <c r="E6988" s="179">
        <v>35769</v>
      </c>
      <c r="F6988" s="180">
        <v>0</v>
      </c>
      <c r="G6988" s="180">
        <v>17234.2</v>
      </c>
      <c r="H6988" s="180">
        <v>11489.47</v>
      </c>
      <c r="I6988" s="180">
        <f t="shared" si="218"/>
        <v>28723.67</v>
      </c>
      <c r="J6988" s="177" t="str">
        <f t="shared" si="219"/>
        <v>Date &gt; 1920</v>
      </c>
    </row>
    <row r="6989" spans="1:10" x14ac:dyDescent="0.3">
      <c r="A6989" s="178" t="s">
        <v>270</v>
      </c>
      <c r="B6989" s="178" t="s">
        <v>87</v>
      </c>
      <c r="C6989" s="178" t="s">
        <v>8468</v>
      </c>
      <c r="D6989" s="178" t="s">
        <v>8524</v>
      </c>
      <c r="E6989" s="179">
        <v>35894</v>
      </c>
      <c r="F6989" s="180">
        <v>547</v>
      </c>
      <c r="G6989" s="180">
        <v>0</v>
      </c>
      <c r="H6989" s="180">
        <v>61.05</v>
      </c>
      <c r="I6989" s="180">
        <f t="shared" si="218"/>
        <v>608.04999999999995</v>
      </c>
      <c r="J6989" s="177" t="str">
        <f t="shared" si="219"/>
        <v>Date &gt; 1920</v>
      </c>
    </row>
    <row r="6990" spans="1:10" x14ac:dyDescent="0.3">
      <c r="A6990" s="178" t="s">
        <v>270</v>
      </c>
      <c r="B6990" s="178" t="s">
        <v>87</v>
      </c>
      <c r="C6990" s="178" t="s">
        <v>8468</v>
      </c>
      <c r="D6990" s="178" t="s">
        <v>8524</v>
      </c>
      <c r="E6990" s="179">
        <v>35902</v>
      </c>
      <c r="F6990" s="180">
        <v>253940</v>
      </c>
      <c r="G6990" s="180">
        <v>0</v>
      </c>
      <c r="H6990" s="180">
        <v>28216</v>
      </c>
      <c r="I6990" s="180">
        <f t="shared" si="218"/>
        <v>282156</v>
      </c>
      <c r="J6990" s="177" t="str">
        <f t="shared" si="219"/>
        <v>Date &gt; 1920</v>
      </c>
    </row>
    <row r="6991" spans="1:10" x14ac:dyDescent="0.3">
      <c r="A6991" s="178" t="s">
        <v>270</v>
      </c>
      <c r="B6991" s="178" t="s">
        <v>87</v>
      </c>
      <c r="C6991" s="178" t="s">
        <v>8468</v>
      </c>
      <c r="D6991" s="178" t="s">
        <v>8524</v>
      </c>
      <c r="E6991" s="179">
        <v>36167</v>
      </c>
      <c r="F6991" s="180">
        <v>9513</v>
      </c>
      <c r="G6991" s="180">
        <v>0</v>
      </c>
      <c r="H6991" s="180">
        <v>1055.95</v>
      </c>
      <c r="I6991" s="180">
        <f t="shared" si="218"/>
        <v>10568.95</v>
      </c>
      <c r="J6991" s="177" t="str">
        <f t="shared" si="219"/>
        <v>Date &gt; 1920</v>
      </c>
    </row>
    <row r="6992" spans="1:10" x14ac:dyDescent="0.3">
      <c r="A6992" s="178" t="s">
        <v>270</v>
      </c>
      <c r="B6992" s="178" t="s">
        <v>87</v>
      </c>
      <c r="C6992" s="178" t="s">
        <v>8468</v>
      </c>
      <c r="D6992" s="178" t="s">
        <v>8524</v>
      </c>
      <c r="E6992" s="179">
        <v>36286</v>
      </c>
      <c r="F6992" s="180">
        <v>1880</v>
      </c>
      <c r="G6992" s="180">
        <v>0</v>
      </c>
      <c r="H6992" s="180">
        <v>210.8</v>
      </c>
      <c r="I6992" s="180">
        <f t="shared" si="218"/>
        <v>2090.8000000000002</v>
      </c>
      <c r="J6992" s="177" t="str">
        <f t="shared" si="219"/>
        <v>Date &gt; 1920</v>
      </c>
    </row>
    <row r="6993" spans="1:10" x14ac:dyDescent="0.3">
      <c r="A6993" s="178" t="s">
        <v>270</v>
      </c>
      <c r="B6993" s="178" t="s">
        <v>87</v>
      </c>
      <c r="C6993" s="178" t="s">
        <v>8468</v>
      </c>
      <c r="D6993" s="178" t="s">
        <v>8525</v>
      </c>
      <c r="E6993" s="179">
        <v>36108</v>
      </c>
      <c r="F6993" s="180">
        <v>0</v>
      </c>
      <c r="G6993" s="180">
        <v>18571.28</v>
      </c>
      <c r="H6993" s="180">
        <v>17658.59</v>
      </c>
      <c r="I6993" s="180">
        <f t="shared" si="218"/>
        <v>36229.869999999995</v>
      </c>
      <c r="J6993" s="177" t="str">
        <f t="shared" si="219"/>
        <v>Date &gt; 1920</v>
      </c>
    </row>
    <row r="6994" spans="1:10" x14ac:dyDescent="0.3">
      <c r="A6994" s="178" t="s">
        <v>270</v>
      </c>
      <c r="B6994" s="178" t="s">
        <v>87</v>
      </c>
      <c r="C6994" s="178" t="s">
        <v>8468</v>
      </c>
      <c r="D6994" s="178" t="s">
        <v>8525</v>
      </c>
      <c r="E6994" s="179">
        <v>36164</v>
      </c>
      <c r="F6994" s="180">
        <v>0</v>
      </c>
      <c r="G6994" s="180">
        <v>9495.4599999999991</v>
      </c>
      <c r="H6994" s="180">
        <v>9495.4599999999991</v>
      </c>
      <c r="I6994" s="180">
        <f t="shared" si="218"/>
        <v>18990.919999999998</v>
      </c>
      <c r="J6994" s="177" t="str">
        <f t="shared" si="219"/>
        <v>Date &gt; 1920</v>
      </c>
    </row>
    <row r="6995" spans="1:10" x14ac:dyDescent="0.3">
      <c r="A6995" s="178" t="s">
        <v>270</v>
      </c>
      <c r="B6995" s="178" t="s">
        <v>87</v>
      </c>
      <c r="C6995" s="178" t="s">
        <v>8468</v>
      </c>
      <c r="D6995" s="178" t="s">
        <v>8525</v>
      </c>
      <c r="E6995" s="179">
        <v>36202</v>
      </c>
      <c r="F6995" s="180">
        <v>0</v>
      </c>
      <c r="G6995" s="180">
        <v>50410.66</v>
      </c>
      <c r="H6995" s="180">
        <v>33607.11</v>
      </c>
      <c r="I6995" s="180">
        <f t="shared" si="218"/>
        <v>84017.77</v>
      </c>
      <c r="J6995" s="177" t="str">
        <f t="shared" si="219"/>
        <v>Date &gt; 1920</v>
      </c>
    </row>
    <row r="6996" spans="1:10" x14ac:dyDescent="0.3">
      <c r="A6996" s="178" t="s">
        <v>270</v>
      </c>
      <c r="B6996" s="178" t="s">
        <v>87</v>
      </c>
      <c r="C6996" s="178" t="s">
        <v>8468</v>
      </c>
      <c r="D6996" s="178" t="s">
        <v>8525</v>
      </c>
      <c r="E6996" s="179">
        <v>36220</v>
      </c>
      <c r="F6996" s="180">
        <v>0</v>
      </c>
      <c r="G6996" s="180">
        <v>8434.83</v>
      </c>
      <c r="H6996" s="180">
        <v>5756.34</v>
      </c>
      <c r="I6996" s="180">
        <f t="shared" si="218"/>
        <v>14191.17</v>
      </c>
      <c r="J6996" s="177" t="str">
        <f t="shared" si="219"/>
        <v>Date &gt; 1920</v>
      </c>
    </row>
    <row r="6997" spans="1:10" x14ac:dyDescent="0.3">
      <c r="A6997" s="178" t="s">
        <v>270</v>
      </c>
      <c r="B6997" s="178" t="s">
        <v>87</v>
      </c>
      <c r="C6997" s="178" t="s">
        <v>8468</v>
      </c>
      <c r="D6997" s="178" t="s">
        <v>8525</v>
      </c>
      <c r="E6997" s="179">
        <v>36348</v>
      </c>
      <c r="F6997" s="180">
        <v>0</v>
      </c>
      <c r="G6997" s="180">
        <v>22333.05</v>
      </c>
      <c r="H6997" s="180">
        <v>14888.7</v>
      </c>
      <c r="I6997" s="180">
        <f t="shared" si="218"/>
        <v>37221.75</v>
      </c>
      <c r="J6997" s="177" t="str">
        <f t="shared" si="219"/>
        <v>Date &gt; 1920</v>
      </c>
    </row>
    <row r="6998" spans="1:10" x14ac:dyDescent="0.3">
      <c r="A6998" s="178" t="s">
        <v>270</v>
      </c>
      <c r="B6998" s="178" t="s">
        <v>87</v>
      </c>
      <c r="C6998" s="178" t="s">
        <v>8468</v>
      </c>
      <c r="D6998" s="178" t="s">
        <v>8525</v>
      </c>
      <c r="E6998" s="179">
        <v>36416</v>
      </c>
      <c r="F6998" s="180">
        <v>0</v>
      </c>
      <c r="G6998" s="180">
        <v>670.52</v>
      </c>
      <c r="H6998" s="180">
        <v>447.02</v>
      </c>
      <c r="I6998" s="180">
        <f t="shared" si="218"/>
        <v>1117.54</v>
      </c>
      <c r="J6998" s="177" t="str">
        <f t="shared" si="219"/>
        <v>Date &gt; 1920</v>
      </c>
    </row>
    <row r="6999" spans="1:10" x14ac:dyDescent="0.3">
      <c r="A6999" s="178" t="s">
        <v>270</v>
      </c>
      <c r="B6999" s="178" t="s">
        <v>87</v>
      </c>
      <c r="C6999" s="178" t="s">
        <v>8468</v>
      </c>
      <c r="D6999" s="178" t="s">
        <v>8525</v>
      </c>
      <c r="E6999" s="179">
        <v>37040</v>
      </c>
      <c r="F6999" s="180">
        <v>0</v>
      </c>
      <c r="G6999" s="180">
        <v>2794.97</v>
      </c>
      <c r="H6999" s="180">
        <v>1863.31</v>
      </c>
      <c r="I6999" s="180">
        <f t="shared" si="218"/>
        <v>4658.28</v>
      </c>
      <c r="J6999" s="177" t="str">
        <f t="shared" si="219"/>
        <v>Date &gt; 1920</v>
      </c>
    </row>
    <row r="7000" spans="1:10" x14ac:dyDescent="0.3">
      <c r="A7000" s="178" t="s">
        <v>270</v>
      </c>
      <c r="B7000" s="178" t="s">
        <v>87</v>
      </c>
      <c r="C7000" s="178" t="s">
        <v>8468</v>
      </c>
      <c r="D7000" s="178" t="s">
        <v>8526</v>
      </c>
      <c r="E7000" s="179">
        <v>36383</v>
      </c>
      <c r="F7000" s="180">
        <v>27491</v>
      </c>
      <c r="G7000" s="180">
        <v>0</v>
      </c>
      <c r="H7000" s="180">
        <v>3056.14</v>
      </c>
      <c r="I7000" s="180">
        <f t="shared" si="218"/>
        <v>30547.14</v>
      </c>
      <c r="J7000" s="177" t="str">
        <f t="shared" si="219"/>
        <v>Date &gt; 1920</v>
      </c>
    </row>
    <row r="7001" spans="1:10" x14ac:dyDescent="0.3">
      <c r="A7001" s="178" t="s">
        <v>270</v>
      </c>
      <c r="B7001" s="178" t="s">
        <v>87</v>
      </c>
      <c r="C7001" s="178" t="s">
        <v>8468</v>
      </c>
      <c r="D7001" s="178" t="s">
        <v>8526</v>
      </c>
      <c r="E7001" s="179">
        <v>36418</v>
      </c>
      <c r="F7001" s="180">
        <v>80968</v>
      </c>
      <c r="G7001" s="180">
        <v>0</v>
      </c>
      <c r="H7001" s="180">
        <v>8996.58</v>
      </c>
      <c r="I7001" s="180">
        <f t="shared" si="218"/>
        <v>89964.58</v>
      </c>
      <c r="J7001" s="177" t="str">
        <f t="shared" si="219"/>
        <v>Date &gt; 1920</v>
      </c>
    </row>
    <row r="7002" spans="1:10" x14ac:dyDescent="0.3">
      <c r="A7002" s="178" t="s">
        <v>270</v>
      </c>
      <c r="B7002" s="178" t="s">
        <v>87</v>
      </c>
      <c r="C7002" s="178" t="s">
        <v>8468</v>
      </c>
      <c r="D7002" s="178" t="s">
        <v>8526</v>
      </c>
      <c r="E7002" s="179">
        <v>36453</v>
      </c>
      <c r="F7002" s="180">
        <v>98212</v>
      </c>
      <c r="G7002" s="180">
        <v>0</v>
      </c>
      <c r="H7002" s="180">
        <v>10911.97</v>
      </c>
      <c r="I7002" s="180">
        <f t="shared" si="218"/>
        <v>109123.97</v>
      </c>
      <c r="J7002" s="177" t="str">
        <f t="shared" si="219"/>
        <v>Date &gt; 1920</v>
      </c>
    </row>
    <row r="7003" spans="1:10" x14ac:dyDescent="0.3">
      <c r="A7003" s="178" t="s">
        <v>270</v>
      </c>
      <c r="B7003" s="178" t="s">
        <v>87</v>
      </c>
      <c r="C7003" s="178" t="s">
        <v>8468</v>
      </c>
      <c r="D7003" s="178" t="s">
        <v>8526</v>
      </c>
      <c r="E7003" s="179">
        <v>36530</v>
      </c>
      <c r="F7003" s="180">
        <v>41710</v>
      </c>
      <c r="G7003" s="180">
        <v>0</v>
      </c>
      <c r="H7003" s="180">
        <v>4635.53</v>
      </c>
      <c r="I7003" s="180">
        <f t="shared" si="218"/>
        <v>46345.53</v>
      </c>
      <c r="J7003" s="177" t="str">
        <f t="shared" si="219"/>
        <v>Date &gt; 1920</v>
      </c>
    </row>
    <row r="7004" spans="1:10" x14ac:dyDescent="0.3">
      <c r="A7004" s="178" t="s">
        <v>270</v>
      </c>
      <c r="B7004" s="178" t="s">
        <v>87</v>
      </c>
      <c r="C7004" s="178" t="s">
        <v>8468</v>
      </c>
      <c r="D7004" s="178" t="s">
        <v>8526</v>
      </c>
      <c r="E7004" s="179">
        <v>36614</v>
      </c>
      <c r="F7004" s="180">
        <v>88</v>
      </c>
      <c r="G7004" s="180">
        <v>0</v>
      </c>
      <c r="H7004" s="180">
        <v>9.81</v>
      </c>
      <c r="I7004" s="180">
        <f t="shared" si="218"/>
        <v>97.81</v>
      </c>
      <c r="J7004" s="177" t="str">
        <f t="shared" si="219"/>
        <v>Date &gt; 1920</v>
      </c>
    </row>
    <row r="7005" spans="1:10" x14ac:dyDescent="0.3">
      <c r="A7005" s="178" t="s">
        <v>270</v>
      </c>
      <c r="B7005" s="178" t="s">
        <v>87</v>
      </c>
      <c r="C7005" s="178" t="s">
        <v>8468</v>
      </c>
      <c r="D7005" s="178" t="s">
        <v>8527</v>
      </c>
      <c r="E7005" s="179">
        <v>37131</v>
      </c>
      <c r="F7005" s="180">
        <v>0</v>
      </c>
      <c r="G7005" s="180">
        <v>20719.8</v>
      </c>
      <c r="H7005" s="180">
        <v>13813.2</v>
      </c>
      <c r="I7005" s="180">
        <f t="shared" si="218"/>
        <v>34533</v>
      </c>
      <c r="J7005" s="177" t="str">
        <f t="shared" si="219"/>
        <v>Date &gt; 1920</v>
      </c>
    </row>
    <row r="7006" spans="1:10" x14ac:dyDescent="0.3">
      <c r="A7006" s="178" t="s">
        <v>270</v>
      </c>
      <c r="B7006" s="178" t="s">
        <v>87</v>
      </c>
      <c r="C7006" s="178" t="s">
        <v>8468</v>
      </c>
      <c r="D7006" s="178" t="s">
        <v>8527</v>
      </c>
      <c r="E7006" s="179">
        <v>37610</v>
      </c>
      <c r="F7006" s="180">
        <v>0</v>
      </c>
      <c r="G7006" s="180">
        <v>449.21</v>
      </c>
      <c r="H7006" s="180">
        <v>299.47000000000003</v>
      </c>
      <c r="I7006" s="180">
        <f t="shared" si="218"/>
        <v>748.68000000000006</v>
      </c>
      <c r="J7006" s="177" t="str">
        <f t="shared" si="219"/>
        <v>Date &gt; 1920</v>
      </c>
    </row>
    <row r="7007" spans="1:10" x14ac:dyDescent="0.3">
      <c r="A7007" s="178" t="s">
        <v>270</v>
      </c>
      <c r="B7007" s="178" t="s">
        <v>87</v>
      </c>
      <c r="C7007" s="178" t="s">
        <v>8468</v>
      </c>
      <c r="D7007" s="178" t="s">
        <v>8528</v>
      </c>
      <c r="E7007" s="179">
        <v>37224</v>
      </c>
      <c r="F7007" s="180">
        <v>172031</v>
      </c>
      <c r="G7007" s="180">
        <v>92563.56</v>
      </c>
      <c r="H7007" s="180">
        <v>139538.48000000001</v>
      </c>
      <c r="I7007" s="180">
        <f t="shared" si="218"/>
        <v>404133.04000000004</v>
      </c>
      <c r="J7007" s="177" t="str">
        <f t="shared" si="219"/>
        <v>Date &gt; 1920</v>
      </c>
    </row>
    <row r="7008" spans="1:10" x14ac:dyDescent="0.3">
      <c r="A7008" s="178" t="s">
        <v>270</v>
      </c>
      <c r="B7008" s="178" t="s">
        <v>87</v>
      </c>
      <c r="C7008" s="178" t="s">
        <v>8468</v>
      </c>
      <c r="D7008" s="178" t="s">
        <v>8528</v>
      </c>
      <c r="E7008" s="179">
        <v>37307</v>
      </c>
      <c r="F7008" s="180">
        <v>62592</v>
      </c>
      <c r="G7008" s="180">
        <v>28928.79</v>
      </c>
      <c r="H7008" s="180">
        <v>-634.11</v>
      </c>
      <c r="I7008" s="180">
        <f t="shared" si="218"/>
        <v>90886.680000000008</v>
      </c>
      <c r="J7008" s="177" t="str">
        <f t="shared" si="219"/>
        <v>Date &gt; 1920</v>
      </c>
    </row>
    <row r="7009" spans="1:10" x14ac:dyDescent="0.3">
      <c r="A7009" s="178" t="s">
        <v>270</v>
      </c>
      <c r="B7009" s="178" t="s">
        <v>87</v>
      </c>
      <c r="C7009" s="178" t="s">
        <v>8468</v>
      </c>
      <c r="D7009" s="178" t="s">
        <v>8528</v>
      </c>
      <c r="E7009" s="179">
        <v>37398</v>
      </c>
      <c r="F7009" s="180">
        <v>50331</v>
      </c>
      <c r="G7009" s="180">
        <v>26936.89</v>
      </c>
      <c r="H7009" s="180">
        <v>30931.94</v>
      </c>
      <c r="I7009" s="180">
        <f t="shared" si="218"/>
        <v>108199.83</v>
      </c>
      <c r="J7009" s="177" t="str">
        <f t="shared" si="219"/>
        <v>Date &gt; 1920</v>
      </c>
    </row>
    <row r="7010" spans="1:10" x14ac:dyDescent="0.3">
      <c r="A7010" s="178" t="s">
        <v>270</v>
      </c>
      <c r="B7010" s="178" t="s">
        <v>87</v>
      </c>
      <c r="C7010" s="178" t="s">
        <v>8468</v>
      </c>
      <c r="D7010" s="178" t="s">
        <v>8528</v>
      </c>
      <c r="E7010" s="179">
        <v>37484</v>
      </c>
      <c r="F7010" s="180">
        <v>59876</v>
      </c>
      <c r="G7010" s="180">
        <v>32968.89</v>
      </c>
      <c r="H7010" s="180">
        <v>37407.82</v>
      </c>
      <c r="I7010" s="180">
        <f t="shared" si="218"/>
        <v>130252.70999999999</v>
      </c>
      <c r="J7010" s="177" t="str">
        <f t="shared" si="219"/>
        <v>Date &gt; 1920</v>
      </c>
    </row>
    <row r="7011" spans="1:10" x14ac:dyDescent="0.3">
      <c r="A7011" s="178" t="s">
        <v>270</v>
      </c>
      <c r="B7011" s="178" t="s">
        <v>87</v>
      </c>
      <c r="C7011" s="178" t="s">
        <v>8468</v>
      </c>
      <c r="D7011" s="178" t="s">
        <v>8528</v>
      </c>
      <c r="E7011" s="179">
        <v>37508</v>
      </c>
      <c r="F7011" s="180">
        <v>7061</v>
      </c>
      <c r="G7011" s="180">
        <v>3251.4</v>
      </c>
      <c r="H7011" s="180">
        <v>3803.86</v>
      </c>
      <c r="I7011" s="180">
        <f t="shared" si="218"/>
        <v>14116.26</v>
      </c>
      <c r="J7011" s="177" t="str">
        <f t="shared" si="219"/>
        <v>Date &gt; 1920</v>
      </c>
    </row>
    <row r="7012" spans="1:10" x14ac:dyDescent="0.3">
      <c r="A7012" s="178" t="s">
        <v>270</v>
      </c>
      <c r="B7012" s="178" t="s">
        <v>87</v>
      </c>
      <c r="C7012" s="178" t="s">
        <v>8468</v>
      </c>
      <c r="D7012" s="178" t="s">
        <v>8528</v>
      </c>
      <c r="E7012" s="179">
        <v>37580</v>
      </c>
      <c r="F7012" s="180">
        <v>57689</v>
      </c>
      <c r="G7012" s="180">
        <v>6135.47</v>
      </c>
      <c r="H7012" s="180">
        <v>12277.01</v>
      </c>
      <c r="I7012" s="180">
        <f t="shared" si="218"/>
        <v>76101.48</v>
      </c>
      <c r="J7012" s="177" t="str">
        <f t="shared" si="219"/>
        <v>Date &gt; 1920</v>
      </c>
    </row>
    <row r="7013" spans="1:10" x14ac:dyDescent="0.3">
      <c r="A7013" s="178" t="s">
        <v>270</v>
      </c>
      <c r="B7013" s="178" t="s">
        <v>87</v>
      </c>
      <c r="C7013" s="178" t="s">
        <v>8468</v>
      </c>
      <c r="D7013" s="178" t="s">
        <v>8528</v>
      </c>
      <c r="E7013" s="179">
        <v>37798</v>
      </c>
      <c r="F7013" s="180">
        <v>5507</v>
      </c>
      <c r="G7013" s="180">
        <v>0</v>
      </c>
      <c r="H7013" s="180">
        <v>9265.91</v>
      </c>
      <c r="I7013" s="180">
        <f t="shared" si="218"/>
        <v>14772.91</v>
      </c>
      <c r="J7013" s="177" t="str">
        <f t="shared" si="219"/>
        <v>Date &gt; 1920</v>
      </c>
    </row>
    <row r="7014" spans="1:10" x14ac:dyDescent="0.3">
      <c r="A7014" s="178" t="s">
        <v>270</v>
      </c>
      <c r="B7014" s="178" t="s">
        <v>87</v>
      </c>
      <c r="C7014" s="178" t="s">
        <v>8468</v>
      </c>
      <c r="D7014" s="178" t="s">
        <v>8528</v>
      </c>
      <c r="E7014" s="179">
        <v>37798</v>
      </c>
      <c r="F7014" s="180">
        <v>21787</v>
      </c>
      <c r="G7014" s="180">
        <v>7603.9</v>
      </c>
      <c r="H7014" s="180">
        <v>0</v>
      </c>
      <c r="I7014" s="180">
        <f t="shared" si="218"/>
        <v>29390.9</v>
      </c>
      <c r="J7014" s="177" t="str">
        <f t="shared" si="219"/>
        <v>Date &gt; 1920</v>
      </c>
    </row>
    <row r="7015" spans="1:10" x14ac:dyDescent="0.3">
      <c r="A7015" s="178" t="s">
        <v>270</v>
      </c>
      <c r="B7015" s="178" t="s">
        <v>87</v>
      </c>
      <c r="C7015" s="178" t="s">
        <v>8468</v>
      </c>
      <c r="D7015" s="178" t="s">
        <v>8529</v>
      </c>
      <c r="E7015" s="179">
        <v>37232</v>
      </c>
      <c r="F7015" s="180">
        <v>0</v>
      </c>
      <c r="G7015" s="180">
        <v>9840</v>
      </c>
      <c r="H7015" s="180">
        <v>6560</v>
      </c>
      <c r="I7015" s="180">
        <f t="shared" si="218"/>
        <v>16400</v>
      </c>
      <c r="J7015" s="177" t="str">
        <f t="shared" si="219"/>
        <v>Date &gt; 1920</v>
      </c>
    </row>
    <row r="7016" spans="1:10" x14ac:dyDescent="0.3">
      <c r="A7016" s="178" t="s">
        <v>270</v>
      </c>
      <c r="B7016" s="178" t="s">
        <v>87</v>
      </c>
      <c r="C7016" s="178" t="s">
        <v>8468</v>
      </c>
      <c r="D7016" s="178" t="s">
        <v>8530</v>
      </c>
      <c r="E7016" s="179">
        <v>37320</v>
      </c>
      <c r="F7016" s="180">
        <v>0</v>
      </c>
      <c r="G7016" s="180">
        <v>4537.05</v>
      </c>
      <c r="H7016" s="180">
        <v>3024.7</v>
      </c>
      <c r="I7016" s="180">
        <f t="shared" si="218"/>
        <v>7561.75</v>
      </c>
      <c r="J7016" s="177" t="str">
        <f t="shared" si="219"/>
        <v>Date &gt; 1920</v>
      </c>
    </row>
    <row r="7017" spans="1:10" x14ac:dyDescent="0.3">
      <c r="A7017" s="178" t="s">
        <v>270</v>
      </c>
      <c r="B7017" s="178" t="s">
        <v>87</v>
      </c>
      <c r="C7017" s="178" t="s">
        <v>8468</v>
      </c>
      <c r="D7017" s="178" t="s">
        <v>8531</v>
      </c>
      <c r="E7017" s="179">
        <v>37596</v>
      </c>
      <c r="F7017" s="180">
        <v>109363</v>
      </c>
      <c r="G7017" s="180">
        <v>0</v>
      </c>
      <c r="H7017" s="180">
        <v>12152.39</v>
      </c>
      <c r="I7017" s="180">
        <f t="shared" si="218"/>
        <v>121515.39</v>
      </c>
      <c r="J7017" s="177" t="str">
        <f t="shared" si="219"/>
        <v>Date &gt; 1920</v>
      </c>
    </row>
    <row r="7018" spans="1:10" x14ac:dyDescent="0.3">
      <c r="A7018" s="178" t="s">
        <v>270</v>
      </c>
      <c r="B7018" s="178" t="s">
        <v>87</v>
      </c>
      <c r="C7018" s="178" t="s">
        <v>8468</v>
      </c>
      <c r="D7018" s="178" t="s">
        <v>8531</v>
      </c>
      <c r="E7018" s="179">
        <v>37649</v>
      </c>
      <c r="F7018" s="180">
        <v>73459</v>
      </c>
      <c r="G7018" s="180">
        <v>0</v>
      </c>
      <c r="H7018" s="180">
        <v>8162.65</v>
      </c>
      <c r="I7018" s="180">
        <f t="shared" si="218"/>
        <v>81621.649999999994</v>
      </c>
      <c r="J7018" s="177" t="str">
        <f t="shared" si="219"/>
        <v>Date &gt; 1920</v>
      </c>
    </row>
    <row r="7019" spans="1:10" x14ac:dyDescent="0.3">
      <c r="A7019" s="178" t="s">
        <v>270</v>
      </c>
      <c r="B7019" s="178" t="s">
        <v>87</v>
      </c>
      <c r="C7019" s="178" t="s">
        <v>8468</v>
      </c>
      <c r="D7019" s="178" t="s">
        <v>8531</v>
      </c>
      <c r="E7019" s="179">
        <v>37665</v>
      </c>
      <c r="F7019" s="180">
        <v>63358</v>
      </c>
      <c r="G7019" s="180">
        <v>3042</v>
      </c>
      <c r="H7019" s="180">
        <v>7853.54</v>
      </c>
      <c r="I7019" s="180">
        <f t="shared" si="218"/>
        <v>74253.539999999994</v>
      </c>
      <c r="J7019" s="177" t="str">
        <f t="shared" si="219"/>
        <v>Date &gt; 1920</v>
      </c>
    </row>
    <row r="7020" spans="1:10" x14ac:dyDescent="0.3">
      <c r="A7020" s="178" t="s">
        <v>270</v>
      </c>
      <c r="B7020" s="178" t="s">
        <v>87</v>
      </c>
      <c r="C7020" s="178" t="s">
        <v>8468</v>
      </c>
      <c r="D7020" s="178" t="s">
        <v>8531</v>
      </c>
      <c r="E7020" s="179">
        <v>37687</v>
      </c>
      <c r="F7020" s="180">
        <v>14364</v>
      </c>
      <c r="G7020" s="180">
        <v>0</v>
      </c>
      <c r="H7020" s="180">
        <v>1595.97</v>
      </c>
      <c r="I7020" s="180">
        <f t="shared" si="218"/>
        <v>15959.97</v>
      </c>
      <c r="J7020" s="177" t="str">
        <f t="shared" si="219"/>
        <v>Date &gt; 1920</v>
      </c>
    </row>
    <row r="7021" spans="1:10" x14ac:dyDescent="0.3">
      <c r="A7021" s="178" t="s">
        <v>270</v>
      </c>
      <c r="B7021" s="178" t="s">
        <v>87</v>
      </c>
      <c r="C7021" s="178" t="s">
        <v>8468</v>
      </c>
      <c r="D7021" s="178" t="s">
        <v>8531</v>
      </c>
      <c r="E7021" s="179">
        <v>37771</v>
      </c>
      <c r="F7021" s="180">
        <v>14256</v>
      </c>
      <c r="G7021" s="180">
        <v>0</v>
      </c>
      <c r="H7021" s="180">
        <v>1583.81</v>
      </c>
      <c r="I7021" s="180">
        <f t="shared" si="218"/>
        <v>15839.81</v>
      </c>
      <c r="J7021" s="177" t="str">
        <f t="shared" si="219"/>
        <v>Date &gt; 1920</v>
      </c>
    </row>
    <row r="7022" spans="1:10" x14ac:dyDescent="0.3">
      <c r="A7022" s="178" t="s">
        <v>270</v>
      </c>
      <c r="B7022" s="178" t="s">
        <v>87</v>
      </c>
      <c r="C7022" s="178" t="s">
        <v>8468</v>
      </c>
      <c r="D7022" s="178" t="s">
        <v>8531</v>
      </c>
      <c r="E7022" s="179">
        <v>37860</v>
      </c>
      <c r="F7022" s="180">
        <v>9229</v>
      </c>
      <c r="G7022" s="180">
        <v>0</v>
      </c>
      <c r="H7022" s="180">
        <v>1026</v>
      </c>
      <c r="I7022" s="180">
        <f t="shared" si="218"/>
        <v>10255</v>
      </c>
      <c r="J7022" s="177" t="str">
        <f t="shared" si="219"/>
        <v>Date &gt; 1920</v>
      </c>
    </row>
    <row r="7023" spans="1:10" x14ac:dyDescent="0.3">
      <c r="A7023" s="178" t="s">
        <v>270</v>
      </c>
      <c r="B7023" s="178" t="s">
        <v>87</v>
      </c>
      <c r="C7023" s="178" t="s">
        <v>8468</v>
      </c>
      <c r="D7023" s="178" t="s">
        <v>8531</v>
      </c>
      <c r="E7023" s="179">
        <v>37886</v>
      </c>
      <c r="F7023" s="180">
        <v>3402</v>
      </c>
      <c r="G7023" s="180">
        <v>0</v>
      </c>
      <c r="H7023" s="180">
        <v>378.8</v>
      </c>
      <c r="I7023" s="180">
        <f t="shared" si="218"/>
        <v>3780.8</v>
      </c>
      <c r="J7023" s="177" t="str">
        <f t="shared" si="219"/>
        <v>Date &gt; 1920</v>
      </c>
    </row>
    <row r="7024" spans="1:10" x14ac:dyDescent="0.3">
      <c r="A7024" s="178" t="s">
        <v>270</v>
      </c>
      <c r="B7024" s="178" t="s">
        <v>87</v>
      </c>
      <c r="C7024" s="178" t="s">
        <v>8468</v>
      </c>
      <c r="D7024" s="178" t="s">
        <v>8531</v>
      </c>
      <c r="E7024" s="179">
        <v>38209</v>
      </c>
      <c r="F7024" s="180">
        <v>31500</v>
      </c>
      <c r="G7024" s="180">
        <v>0</v>
      </c>
      <c r="H7024" s="180">
        <v>3500</v>
      </c>
      <c r="I7024" s="180">
        <f t="shared" si="218"/>
        <v>35000</v>
      </c>
      <c r="J7024" s="177" t="str">
        <f t="shared" si="219"/>
        <v>Date &gt; 1920</v>
      </c>
    </row>
    <row r="7025" spans="1:10" x14ac:dyDescent="0.3">
      <c r="A7025" s="178" t="s">
        <v>270</v>
      </c>
      <c r="B7025" s="178" t="s">
        <v>87</v>
      </c>
      <c r="C7025" s="178" t="s">
        <v>8468</v>
      </c>
      <c r="D7025" s="178" t="s">
        <v>8531</v>
      </c>
      <c r="E7025" s="179">
        <v>38343</v>
      </c>
      <c r="F7025" s="180">
        <v>4420</v>
      </c>
      <c r="G7025" s="180">
        <v>0</v>
      </c>
      <c r="H7025" s="180">
        <v>491.24</v>
      </c>
      <c r="I7025" s="180">
        <f t="shared" si="218"/>
        <v>4911.24</v>
      </c>
      <c r="J7025" s="177" t="str">
        <f t="shared" si="219"/>
        <v>Date &gt; 1920</v>
      </c>
    </row>
    <row r="7026" spans="1:10" x14ac:dyDescent="0.3">
      <c r="A7026" s="178" t="s">
        <v>270</v>
      </c>
      <c r="B7026" s="178" t="s">
        <v>87</v>
      </c>
      <c r="C7026" s="178" t="s">
        <v>8468</v>
      </c>
      <c r="D7026" s="178" t="s">
        <v>8532</v>
      </c>
      <c r="E7026" s="179">
        <v>38321</v>
      </c>
      <c r="F7026" s="180">
        <v>40119</v>
      </c>
      <c r="G7026" s="180">
        <v>0</v>
      </c>
      <c r="H7026" s="180">
        <v>2111.9899999999998</v>
      </c>
      <c r="I7026" s="180">
        <f t="shared" si="218"/>
        <v>42230.99</v>
      </c>
      <c r="J7026" s="177" t="str">
        <f t="shared" si="219"/>
        <v>Date &gt; 1920</v>
      </c>
    </row>
    <row r="7027" spans="1:10" x14ac:dyDescent="0.3">
      <c r="A7027" s="178" t="s">
        <v>270</v>
      </c>
      <c r="B7027" s="178" t="s">
        <v>87</v>
      </c>
      <c r="C7027" s="178" t="s">
        <v>8468</v>
      </c>
      <c r="D7027" s="178" t="s">
        <v>8532</v>
      </c>
      <c r="E7027" s="179">
        <v>38321</v>
      </c>
      <c r="F7027" s="180">
        <v>22903</v>
      </c>
      <c r="G7027" s="180">
        <v>0</v>
      </c>
      <c r="H7027" s="180">
        <v>1205.93</v>
      </c>
      <c r="I7027" s="180">
        <f t="shared" si="218"/>
        <v>24108.93</v>
      </c>
      <c r="J7027" s="177" t="str">
        <f t="shared" si="219"/>
        <v>Date &gt; 1920</v>
      </c>
    </row>
    <row r="7028" spans="1:10" x14ac:dyDescent="0.3">
      <c r="A7028" s="178" t="s">
        <v>270</v>
      </c>
      <c r="B7028" s="178" t="s">
        <v>87</v>
      </c>
      <c r="C7028" s="178" t="s">
        <v>8468</v>
      </c>
      <c r="D7028" s="178" t="s">
        <v>8532</v>
      </c>
      <c r="E7028" s="179">
        <v>38371</v>
      </c>
      <c r="F7028" s="180">
        <v>48020</v>
      </c>
      <c r="G7028" s="180">
        <v>0</v>
      </c>
      <c r="H7028" s="180">
        <v>2528.34</v>
      </c>
      <c r="I7028" s="180">
        <f t="shared" si="218"/>
        <v>50548.34</v>
      </c>
      <c r="J7028" s="177" t="str">
        <f t="shared" si="219"/>
        <v>Date &gt; 1920</v>
      </c>
    </row>
    <row r="7029" spans="1:10" x14ac:dyDescent="0.3">
      <c r="A7029" s="178" t="s">
        <v>270</v>
      </c>
      <c r="B7029" s="178" t="s">
        <v>87</v>
      </c>
      <c r="C7029" s="178" t="s">
        <v>8468</v>
      </c>
      <c r="D7029" s="178" t="s">
        <v>8532</v>
      </c>
      <c r="E7029" s="179">
        <v>38623</v>
      </c>
      <c r="F7029" s="180">
        <v>960</v>
      </c>
      <c r="G7029" s="180">
        <v>0</v>
      </c>
      <c r="H7029" s="180">
        <v>265.68</v>
      </c>
      <c r="I7029" s="180">
        <f t="shared" si="218"/>
        <v>1225.68</v>
      </c>
      <c r="J7029" s="177" t="str">
        <f t="shared" si="219"/>
        <v>Date &gt; 1920</v>
      </c>
    </row>
    <row r="7030" spans="1:10" x14ac:dyDescent="0.3">
      <c r="A7030" s="178" t="s">
        <v>270</v>
      </c>
      <c r="B7030" s="178" t="s">
        <v>87</v>
      </c>
      <c r="C7030" s="178" t="s">
        <v>8468</v>
      </c>
      <c r="D7030" s="178" t="s">
        <v>8532</v>
      </c>
      <c r="E7030" s="179">
        <v>38798</v>
      </c>
      <c r="F7030" s="180">
        <v>5178</v>
      </c>
      <c r="G7030" s="180">
        <v>0</v>
      </c>
      <c r="H7030" s="180">
        <v>56.27</v>
      </c>
      <c r="I7030" s="180">
        <f t="shared" si="218"/>
        <v>5234.2700000000004</v>
      </c>
      <c r="J7030" s="177" t="str">
        <f t="shared" si="219"/>
        <v>Date &gt; 1920</v>
      </c>
    </row>
    <row r="7031" spans="1:10" x14ac:dyDescent="0.3">
      <c r="A7031" s="178" t="s">
        <v>270</v>
      </c>
      <c r="B7031" s="178" t="s">
        <v>87</v>
      </c>
      <c r="C7031" s="178" t="s">
        <v>8468</v>
      </c>
      <c r="D7031" s="178" t="s">
        <v>8533</v>
      </c>
      <c r="E7031" s="179">
        <v>38617</v>
      </c>
      <c r="F7031" s="180">
        <v>510080</v>
      </c>
      <c r="G7031" s="180">
        <v>0</v>
      </c>
      <c r="H7031" s="180">
        <v>26848.44</v>
      </c>
      <c r="I7031" s="180">
        <f t="shared" si="218"/>
        <v>536928.43999999994</v>
      </c>
      <c r="J7031" s="177" t="str">
        <f t="shared" si="219"/>
        <v>Date &gt; 1920</v>
      </c>
    </row>
    <row r="7032" spans="1:10" x14ac:dyDescent="0.3">
      <c r="A7032" s="178" t="s">
        <v>270</v>
      </c>
      <c r="B7032" s="178" t="s">
        <v>87</v>
      </c>
      <c r="C7032" s="178" t="s">
        <v>8468</v>
      </c>
      <c r="D7032" s="178" t="s">
        <v>8533</v>
      </c>
      <c r="E7032" s="179">
        <v>38657</v>
      </c>
      <c r="F7032" s="180">
        <v>230476</v>
      </c>
      <c r="G7032" s="180">
        <v>0</v>
      </c>
      <c r="H7032" s="180">
        <v>12130.28</v>
      </c>
      <c r="I7032" s="180">
        <f t="shared" si="218"/>
        <v>242606.28</v>
      </c>
      <c r="J7032" s="177" t="str">
        <f t="shared" si="219"/>
        <v>Date &gt; 1920</v>
      </c>
    </row>
    <row r="7033" spans="1:10" x14ac:dyDescent="0.3">
      <c r="A7033" s="178" t="s">
        <v>270</v>
      </c>
      <c r="B7033" s="178" t="s">
        <v>87</v>
      </c>
      <c r="C7033" s="178" t="s">
        <v>8468</v>
      </c>
      <c r="D7033" s="178" t="s">
        <v>8533</v>
      </c>
      <c r="E7033" s="179">
        <v>38693</v>
      </c>
      <c r="F7033" s="180">
        <v>186437</v>
      </c>
      <c r="G7033" s="180">
        <v>0</v>
      </c>
      <c r="H7033" s="180">
        <v>9812.86</v>
      </c>
      <c r="I7033" s="180">
        <f t="shared" si="218"/>
        <v>196249.86</v>
      </c>
      <c r="J7033" s="177" t="str">
        <f t="shared" si="219"/>
        <v>Date &gt; 1920</v>
      </c>
    </row>
    <row r="7034" spans="1:10" x14ac:dyDescent="0.3">
      <c r="A7034" s="178" t="s">
        <v>270</v>
      </c>
      <c r="B7034" s="178" t="s">
        <v>87</v>
      </c>
      <c r="C7034" s="178" t="s">
        <v>8468</v>
      </c>
      <c r="D7034" s="178" t="s">
        <v>8533</v>
      </c>
      <c r="E7034" s="179">
        <v>38716</v>
      </c>
      <c r="F7034" s="180">
        <v>133780</v>
      </c>
      <c r="G7034" s="180">
        <v>0</v>
      </c>
      <c r="H7034" s="180">
        <v>11898.36</v>
      </c>
      <c r="I7034" s="180">
        <f t="shared" si="218"/>
        <v>145678.35999999999</v>
      </c>
      <c r="J7034" s="177" t="str">
        <f t="shared" si="219"/>
        <v>Date &gt; 1920</v>
      </c>
    </row>
    <row r="7035" spans="1:10" x14ac:dyDescent="0.3">
      <c r="A7035" s="178" t="s">
        <v>270</v>
      </c>
      <c r="B7035" s="178" t="s">
        <v>87</v>
      </c>
      <c r="C7035" s="178" t="s">
        <v>8468</v>
      </c>
      <c r="D7035" s="178" t="s">
        <v>8533</v>
      </c>
      <c r="E7035" s="179">
        <v>38775</v>
      </c>
      <c r="F7035" s="180">
        <v>9477</v>
      </c>
      <c r="G7035" s="180">
        <v>0</v>
      </c>
      <c r="H7035" s="180">
        <v>4229.08</v>
      </c>
      <c r="I7035" s="180">
        <f t="shared" si="218"/>
        <v>13706.08</v>
      </c>
      <c r="J7035" s="177" t="str">
        <f t="shared" si="219"/>
        <v>Date &gt; 1920</v>
      </c>
    </row>
    <row r="7036" spans="1:10" x14ac:dyDescent="0.3">
      <c r="A7036" s="178" t="s">
        <v>270</v>
      </c>
      <c r="B7036" s="178" t="s">
        <v>87</v>
      </c>
      <c r="C7036" s="178" t="s">
        <v>8468</v>
      </c>
      <c r="D7036" s="178" t="s">
        <v>8533</v>
      </c>
      <c r="E7036" s="179">
        <v>38897</v>
      </c>
      <c r="F7036" s="180">
        <v>63717</v>
      </c>
      <c r="G7036" s="180">
        <v>0</v>
      </c>
      <c r="H7036" s="180">
        <v>10132.17</v>
      </c>
      <c r="I7036" s="180">
        <f t="shared" si="218"/>
        <v>73849.17</v>
      </c>
      <c r="J7036" s="177" t="str">
        <f t="shared" si="219"/>
        <v>Date &gt; 1920</v>
      </c>
    </row>
    <row r="7037" spans="1:10" x14ac:dyDescent="0.3">
      <c r="A7037" s="178" t="s">
        <v>270</v>
      </c>
      <c r="B7037" s="178" t="s">
        <v>87</v>
      </c>
      <c r="C7037" s="178" t="s">
        <v>8468</v>
      </c>
      <c r="D7037" s="178" t="s">
        <v>8533</v>
      </c>
      <c r="E7037" s="179">
        <v>38952</v>
      </c>
      <c r="F7037" s="180">
        <v>29560</v>
      </c>
      <c r="G7037" s="180">
        <v>0</v>
      </c>
      <c r="H7037" s="180">
        <v>1555.21</v>
      </c>
      <c r="I7037" s="180">
        <f t="shared" si="218"/>
        <v>31115.21</v>
      </c>
      <c r="J7037" s="177" t="str">
        <f t="shared" si="219"/>
        <v>Date &gt; 1920</v>
      </c>
    </row>
    <row r="7038" spans="1:10" x14ac:dyDescent="0.3">
      <c r="A7038" s="178" t="s">
        <v>270</v>
      </c>
      <c r="B7038" s="178" t="s">
        <v>87</v>
      </c>
      <c r="C7038" s="178" t="s">
        <v>8468</v>
      </c>
      <c r="D7038" s="178" t="s">
        <v>8533</v>
      </c>
      <c r="E7038" s="179">
        <v>38960</v>
      </c>
      <c r="F7038" s="180">
        <v>10397</v>
      </c>
      <c r="G7038" s="180">
        <v>0</v>
      </c>
      <c r="H7038" s="180">
        <v>547.36</v>
      </c>
      <c r="I7038" s="180">
        <f t="shared" si="218"/>
        <v>10944.36</v>
      </c>
      <c r="J7038" s="177" t="str">
        <f t="shared" si="219"/>
        <v>Date &gt; 1920</v>
      </c>
    </row>
    <row r="7039" spans="1:10" x14ac:dyDescent="0.3">
      <c r="A7039" s="178" t="s">
        <v>270</v>
      </c>
      <c r="B7039" s="178" t="s">
        <v>87</v>
      </c>
      <c r="C7039" s="178" t="s">
        <v>8468</v>
      </c>
      <c r="D7039" s="178" t="s">
        <v>8533</v>
      </c>
      <c r="E7039" s="179">
        <v>39106</v>
      </c>
      <c r="F7039" s="180">
        <v>30076</v>
      </c>
      <c r="G7039" s="180">
        <v>0</v>
      </c>
      <c r="H7039" s="180">
        <v>5299.88</v>
      </c>
      <c r="I7039" s="180">
        <f t="shared" si="218"/>
        <v>35375.879999999997</v>
      </c>
      <c r="J7039" s="177" t="str">
        <f t="shared" si="219"/>
        <v>Date &gt; 1920</v>
      </c>
    </row>
    <row r="7040" spans="1:10" x14ac:dyDescent="0.3">
      <c r="A7040" s="178" t="s">
        <v>270</v>
      </c>
      <c r="B7040" s="178" t="s">
        <v>87</v>
      </c>
      <c r="C7040" s="178" t="s">
        <v>8468</v>
      </c>
      <c r="D7040" s="178" t="s">
        <v>8533</v>
      </c>
      <c r="E7040" s="179">
        <v>39429</v>
      </c>
      <c r="F7040" s="180">
        <v>20533</v>
      </c>
      <c r="G7040" s="180">
        <v>0</v>
      </c>
      <c r="H7040" s="180">
        <v>780.9</v>
      </c>
      <c r="I7040" s="180">
        <f t="shared" si="218"/>
        <v>21313.9</v>
      </c>
      <c r="J7040" s="177" t="str">
        <f t="shared" si="219"/>
        <v>Date &gt; 1920</v>
      </c>
    </row>
    <row r="7041" spans="1:10" x14ac:dyDescent="0.3">
      <c r="A7041" s="178" t="s">
        <v>270</v>
      </c>
      <c r="B7041" s="178" t="s">
        <v>87</v>
      </c>
      <c r="C7041" s="178" t="s">
        <v>8468</v>
      </c>
      <c r="D7041" s="178" t="s">
        <v>8533</v>
      </c>
      <c r="E7041" s="179">
        <v>39853</v>
      </c>
      <c r="F7041" s="180">
        <v>20951</v>
      </c>
      <c r="G7041" s="180">
        <v>0</v>
      </c>
      <c r="H7041" s="180">
        <v>2318.2600000000002</v>
      </c>
      <c r="I7041" s="180">
        <f t="shared" si="218"/>
        <v>23269.260000000002</v>
      </c>
      <c r="J7041" s="177" t="str">
        <f t="shared" si="219"/>
        <v>Date &gt; 1920</v>
      </c>
    </row>
    <row r="7042" spans="1:10" x14ac:dyDescent="0.3">
      <c r="A7042" s="178" t="s">
        <v>270</v>
      </c>
      <c r="B7042" s="178" t="s">
        <v>87</v>
      </c>
      <c r="C7042" s="178" t="s">
        <v>8468</v>
      </c>
      <c r="D7042" s="178" t="s">
        <v>8534</v>
      </c>
      <c r="E7042" s="179">
        <v>38716</v>
      </c>
      <c r="F7042" s="180">
        <v>0</v>
      </c>
      <c r="G7042" s="180">
        <v>19354.509999999998</v>
      </c>
      <c r="H7042" s="180">
        <v>8294.7900000000009</v>
      </c>
      <c r="I7042" s="180">
        <f t="shared" si="218"/>
        <v>27649.3</v>
      </c>
      <c r="J7042" s="177" t="str">
        <f t="shared" si="219"/>
        <v>Date &gt; 1920</v>
      </c>
    </row>
    <row r="7043" spans="1:10" x14ac:dyDescent="0.3">
      <c r="A7043" s="178" t="s">
        <v>270</v>
      </c>
      <c r="B7043" s="178" t="s">
        <v>87</v>
      </c>
      <c r="C7043" s="178" t="s">
        <v>8468</v>
      </c>
      <c r="D7043" s="178" t="s">
        <v>8535</v>
      </c>
      <c r="E7043" s="179">
        <v>39069</v>
      </c>
      <c r="F7043" s="180">
        <v>317128</v>
      </c>
      <c r="G7043" s="180">
        <v>0</v>
      </c>
      <c r="H7043" s="180">
        <v>16691.25</v>
      </c>
      <c r="I7043" s="180">
        <f t="shared" si="218"/>
        <v>333819.25</v>
      </c>
      <c r="J7043" s="177" t="str">
        <f t="shared" si="219"/>
        <v>Date &gt; 1920</v>
      </c>
    </row>
    <row r="7044" spans="1:10" x14ac:dyDescent="0.3">
      <c r="A7044" s="178" t="s">
        <v>270</v>
      </c>
      <c r="B7044" s="178" t="s">
        <v>87</v>
      </c>
      <c r="C7044" s="178" t="s">
        <v>8468</v>
      </c>
      <c r="D7044" s="178" t="s">
        <v>8535</v>
      </c>
      <c r="E7044" s="179">
        <v>39109</v>
      </c>
      <c r="F7044" s="180">
        <v>37753</v>
      </c>
      <c r="G7044" s="180">
        <v>0</v>
      </c>
      <c r="H7044" s="180">
        <v>1987.72</v>
      </c>
      <c r="I7044" s="180">
        <f t="shared" si="218"/>
        <v>39740.720000000001</v>
      </c>
      <c r="J7044" s="177" t="str">
        <f t="shared" si="219"/>
        <v>Date &gt; 1920</v>
      </c>
    </row>
    <row r="7045" spans="1:10" x14ac:dyDescent="0.3">
      <c r="A7045" s="178" t="s">
        <v>270</v>
      </c>
      <c r="B7045" s="178" t="s">
        <v>87</v>
      </c>
      <c r="C7045" s="178" t="s">
        <v>8468</v>
      </c>
      <c r="D7045" s="178" t="s">
        <v>8535</v>
      </c>
      <c r="E7045" s="179">
        <v>39153</v>
      </c>
      <c r="F7045" s="180">
        <v>108968</v>
      </c>
      <c r="G7045" s="180">
        <v>0</v>
      </c>
      <c r="H7045" s="180">
        <v>8366.0300000000007</v>
      </c>
      <c r="I7045" s="180">
        <f t="shared" ref="I7045:I7108" si="220">SUM(F7045:H7045)</f>
        <v>117334.03</v>
      </c>
      <c r="J7045" s="177" t="str">
        <f t="shared" ref="J7045:J7108" si="221">IF(OR(YEAR(E7045)&gt; 1920, ISBLANK(E7045)), "Date &gt; 1920", "Sketchy date")</f>
        <v>Date &gt; 1920</v>
      </c>
    </row>
    <row r="7046" spans="1:10" x14ac:dyDescent="0.3">
      <c r="A7046" s="178" t="s">
        <v>270</v>
      </c>
      <c r="B7046" s="178" t="s">
        <v>87</v>
      </c>
      <c r="C7046" s="178" t="s">
        <v>8468</v>
      </c>
      <c r="D7046" s="178" t="s">
        <v>8535</v>
      </c>
      <c r="E7046" s="179">
        <v>39240</v>
      </c>
      <c r="F7046" s="180">
        <v>50000</v>
      </c>
      <c r="G7046" s="180">
        <v>0</v>
      </c>
      <c r="H7046" s="180">
        <v>0</v>
      </c>
      <c r="I7046" s="180">
        <f t="shared" si="220"/>
        <v>50000</v>
      </c>
      <c r="J7046" s="177" t="str">
        <f t="shared" si="221"/>
        <v>Date &gt; 1920</v>
      </c>
    </row>
    <row r="7047" spans="1:10" x14ac:dyDescent="0.3">
      <c r="A7047" s="178" t="s">
        <v>270</v>
      </c>
      <c r="B7047" s="178" t="s">
        <v>87</v>
      </c>
      <c r="C7047" s="178" t="s">
        <v>8468</v>
      </c>
      <c r="D7047" s="178" t="s">
        <v>8535</v>
      </c>
      <c r="E7047" s="179">
        <v>39240</v>
      </c>
      <c r="F7047" s="180">
        <v>15849</v>
      </c>
      <c r="G7047" s="180">
        <v>0</v>
      </c>
      <c r="H7047" s="180">
        <v>834.06</v>
      </c>
      <c r="I7047" s="180">
        <f t="shared" si="220"/>
        <v>16683.060000000001</v>
      </c>
      <c r="J7047" s="177" t="str">
        <f t="shared" si="221"/>
        <v>Date &gt; 1920</v>
      </c>
    </row>
    <row r="7048" spans="1:10" x14ac:dyDescent="0.3">
      <c r="A7048" s="178" t="s">
        <v>270</v>
      </c>
      <c r="B7048" s="178" t="s">
        <v>87</v>
      </c>
      <c r="C7048" s="178" t="s">
        <v>8468</v>
      </c>
      <c r="D7048" s="178" t="s">
        <v>8536</v>
      </c>
      <c r="E7048" s="179">
        <v>39392</v>
      </c>
      <c r="F7048" s="180">
        <v>88940</v>
      </c>
      <c r="G7048" s="180">
        <v>0</v>
      </c>
      <c r="H7048" s="180">
        <v>4682.8999999999996</v>
      </c>
      <c r="I7048" s="180">
        <f t="shared" si="220"/>
        <v>93622.9</v>
      </c>
      <c r="J7048" s="177" t="str">
        <f t="shared" si="221"/>
        <v>Date &gt; 1920</v>
      </c>
    </row>
    <row r="7049" spans="1:10" x14ac:dyDescent="0.3">
      <c r="A7049" s="178" t="s">
        <v>270</v>
      </c>
      <c r="B7049" s="178" t="s">
        <v>87</v>
      </c>
      <c r="C7049" s="178" t="s">
        <v>8468</v>
      </c>
      <c r="D7049" s="178" t="s">
        <v>8536</v>
      </c>
      <c r="E7049" s="179">
        <v>39419</v>
      </c>
      <c r="F7049" s="180">
        <v>74197</v>
      </c>
      <c r="G7049" s="180">
        <v>0</v>
      </c>
      <c r="H7049" s="180">
        <v>3904.78</v>
      </c>
      <c r="I7049" s="180">
        <f t="shared" si="220"/>
        <v>78101.78</v>
      </c>
      <c r="J7049" s="177" t="str">
        <f t="shared" si="221"/>
        <v>Date &gt; 1920</v>
      </c>
    </row>
    <row r="7050" spans="1:10" x14ac:dyDescent="0.3">
      <c r="A7050" s="178" t="s">
        <v>270</v>
      </c>
      <c r="B7050" s="178" t="s">
        <v>87</v>
      </c>
      <c r="C7050" s="178" t="s">
        <v>8468</v>
      </c>
      <c r="D7050" s="178" t="s">
        <v>8536</v>
      </c>
      <c r="E7050" s="179">
        <v>39479</v>
      </c>
      <c r="F7050" s="180">
        <v>23954</v>
      </c>
      <c r="G7050" s="180">
        <v>0</v>
      </c>
      <c r="H7050" s="180">
        <v>1261.24</v>
      </c>
      <c r="I7050" s="180">
        <f t="shared" si="220"/>
        <v>25215.24</v>
      </c>
      <c r="J7050" s="177" t="str">
        <f t="shared" si="221"/>
        <v>Date &gt; 1920</v>
      </c>
    </row>
    <row r="7051" spans="1:10" x14ac:dyDescent="0.3">
      <c r="A7051" s="178" t="s">
        <v>270</v>
      </c>
      <c r="B7051" s="178" t="s">
        <v>87</v>
      </c>
      <c r="C7051" s="178" t="s">
        <v>8468</v>
      </c>
      <c r="D7051" s="178" t="s">
        <v>8536</v>
      </c>
      <c r="E7051" s="179">
        <v>39513</v>
      </c>
      <c r="F7051" s="180">
        <v>42579</v>
      </c>
      <c r="G7051" s="180">
        <v>0</v>
      </c>
      <c r="H7051" s="180">
        <v>2240.38</v>
      </c>
      <c r="I7051" s="180">
        <f t="shared" si="220"/>
        <v>44819.38</v>
      </c>
      <c r="J7051" s="177" t="str">
        <f t="shared" si="221"/>
        <v>Date &gt; 1920</v>
      </c>
    </row>
    <row r="7052" spans="1:10" x14ac:dyDescent="0.3">
      <c r="A7052" s="178" t="s">
        <v>270</v>
      </c>
      <c r="B7052" s="178" t="s">
        <v>87</v>
      </c>
      <c r="C7052" s="178" t="s">
        <v>8468</v>
      </c>
      <c r="D7052" s="178" t="s">
        <v>8536</v>
      </c>
      <c r="E7052" s="179">
        <v>39604</v>
      </c>
      <c r="F7052" s="180">
        <v>91920</v>
      </c>
      <c r="G7052" s="180">
        <v>0</v>
      </c>
      <c r="H7052" s="180">
        <v>5213.7</v>
      </c>
      <c r="I7052" s="180">
        <f t="shared" si="220"/>
        <v>97133.7</v>
      </c>
      <c r="J7052" s="177" t="str">
        <f t="shared" si="221"/>
        <v>Date &gt; 1920</v>
      </c>
    </row>
    <row r="7053" spans="1:10" x14ac:dyDescent="0.3">
      <c r="A7053" s="178" t="s">
        <v>270</v>
      </c>
      <c r="B7053" s="178" t="s">
        <v>87</v>
      </c>
      <c r="C7053" s="178" t="s">
        <v>8468</v>
      </c>
      <c r="D7053" s="178" t="s">
        <v>8536</v>
      </c>
      <c r="E7053" s="179">
        <v>40053</v>
      </c>
      <c r="F7053" s="180">
        <v>10000</v>
      </c>
      <c r="G7053" s="180">
        <v>0</v>
      </c>
      <c r="H7053" s="180">
        <v>150</v>
      </c>
      <c r="I7053" s="180">
        <f t="shared" si="220"/>
        <v>10150</v>
      </c>
      <c r="J7053" s="177" t="str">
        <f t="shared" si="221"/>
        <v>Date &gt; 1920</v>
      </c>
    </row>
    <row r="7054" spans="1:10" x14ac:dyDescent="0.3">
      <c r="A7054" s="178" t="s">
        <v>270</v>
      </c>
      <c r="B7054" s="178" t="s">
        <v>87</v>
      </c>
      <c r="C7054" s="178" t="s">
        <v>8468</v>
      </c>
      <c r="D7054" s="178" t="s">
        <v>8536</v>
      </c>
      <c r="E7054" s="179">
        <v>40053</v>
      </c>
      <c r="F7054" s="180">
        <v>6132</v>
      </c>
      <c r="G7054" s="180">
        <v>0</v>
      </c>
      <c r="H7054" s="180">
        <v>322.45999999999998</v>
      </c>
      <c r="I7054" s="180">
        <f t="shared" si="220"/>
        <v>6454.46</v>
      </c>
      <c r="J7054" s="177" t="str">
        <f t="shared" si="221"/>
        <v>Date &gt; 1920</v>
      </c>
    </row>
    <row r="7055" spans="1:10" x14ac:dyDescent="0.3">
      <c r="A7055" s="178" t="s">
        <v>270</v>
      </c>
      <c r="B7055" s="178" t="s">
        <v>87</v>
      </c>
      <c r="C7055" s="178" t="s">
        <v>8468</v>
      </c>
      <c r="D7055" s="178" t="s">
        <v>8537</v>
      </c>
      <c r="E7055" s="179">
        <v>39415</v>
      </c>
      <c r="F7055" s="180">
        <v>0</v>
      </c>
      <c r="G7055" s="180">
        <v>22124.26</v>
      </c>
      <c r="H7055" s="180">
        <v>9481.82</v>
      </c>
      <c r="I7055" s="180">
        <f t="shared" si="220"/>
        <v>31606.079999999998</v>
      </c>
      <c r="J7055" s="177" t="str">
        <f t="shared" si="221"/>
        <v>Date &gt; 1920</v>
      </c>
    </row>
    <row r="7056" spans="1:10" x14ac:dyDescent="0.3">
      <c r="A7056" s="178" t="s">
        <v>270</v>
      </c>
      <c r="B7056" s="178" t="s">
        <v>87</v>
      </c>
      <c r="C7056" s="178" t="s">
        <v>8468</v>
      </c>
      <c r="D7056" s="178" t="s">
        <v>8537</v>
      </c>
      <c r="E7056" s="179">
        <v>39479</v>
      </c>
      <c r="F7056" s="180">
        <v>0</v>
      </c>
      <c r="G7056" s="180">
        <v>10169.85</v>
      </c>
      <c r="H7056" s="180">
        <v>4358.49</v>
      </c>
      <c r="I7056" s="180">
        <f t="shared" si="220"/>
        <v>14528.34</v>
      </c>
      <c r="J7056" s="177" t="str">
        <f t="shared" si="221"/>
        <v>Date &gt; 1920</v>
      </c>
    </row>
    <row r="7057" spans="1:10" x14ac:dyDescent="0.3">
      <c r="A7057" s="178" t="s">
        <v>270</v>
      </c>
      <c r="B7057" s="178" t="s">
        <v>87</v>
      </c>
      <c r="C7057" s="178" t="s">
        <v>8468</v>
      </c>
      <c r="D7057" s="178" t="s">
        <v>8538</v>
      </c>
      <c r="E7057" s="179">
        <v>39658</v>
      </c>
      <c r="F7057" s="180">
        <v>2710</v>
      </c>
      <c r="G7057" s="180">
        <v>86742.77</v>
      </c>
      <c r="H7057" s="180">
        <v>4708.51</v>
      </c>
      <c r="I7057" s="180">
        <f t="shared" si="220"/>
        <v>94161.279999999999</v>
      </c>
      <c r="J7057" s="177" t="str">
        <f t="shared" si="221"/>
        <v>Date &gt; 1920</v>
      </c>
    </row>
    <row r="7058" spans="1:10" x14ac:dyDescent="0.3">
      <c r="A7058" s="178" t="s">
        <v>270</v>
      </c>
      <c r="B7058" s="178" t="s">
        <v>87</v>
      </c>
      <c r="C7058" s="178" t="s">
        <v>8468</v>
      </c>
      <c r="D7058" s="178" t="s">
        <v>8538</v>
      </c>
      <c r="E7058" s="179">
        <v>39685</v>
      </c>
      <c r="F7058" s="180">
        <v>328813</v>
      </c>
      <c r="G7058" s="180">
        <v>25432.57</v>
      </c>
      <c r="H7058" s="180">
        <v>18644.98</v>
      </c>
      <c r="I7058" s="180">
        <f t="shared" si="220"/>
        <v>372890.55</v>
      </c>
      <c r="J7058" s="177" t="str">
        <f t="shared" si="221"/>
        <v>Date &gt; 1920</v>
      </c>
    </row>
    <row r="7059" spans="1:10" x14ac:dyDescent="0.3">
      <c r="A7059" s="178" t="s">
        <v>270</v>
      </c>
      <c r="B7059" s="178" t="s">
        <v>87</v>
      </c>
      <c r="C7059" s="178" t="s">
        <v>8468</v>
      </c>
      <c r="D7059" s="178" t="s">
        <v>8538</v>
      </c>
      <c r="E7059" s="179">
        <v>39713</v>
      </c>
      <c r="F7059" s="180">
        <v>218466</v>
      </c>
      <c r="G7059" s="180">
        <v>61924.22</v>
      </c>
      <c r="H7059" s="180">
        <v>14757.76</v>
      </c>
      <c r="I7059" s="180">
        <f t="shared" si="220"/>
        <v>295147.98</v>
      </c>
      <c r="J7059" s="177" t="str">
        <f t="shared" si="221"/>
        <v>Date &gt; 1920</v>
      </c>
    </row>
    <row r="7060" spans="1:10" x14ac:dyDescent="0.3">
      <c r="A7060" s="178" t="s">
        <v>270</v>
      </c>
      <c r="B7060" s="178" t="s">
        <v>87</v>
      </c>
      <c r="C7060" s="178" t="s">
        <v>8468</v>
      </c>
      <c r="D7060" s="178" t="s">
        <v>8538</v>
      </c>
      <c r="E7060" s="179">
        <v>39749</v>
      </c>
      <c r="F7060" s="180">
        <v>603093</v>
      </c>
      <c r="G7060" s="180">
        <v>82099.09</v>
      </c>
      <c r="H7060" s="180">
        <v>36062.75</v>
      </c>
      <c r="I7060" s="180">
        <f t="shared" si="220"/>
        <v>721254.84</v>
      </c>
      <c r="J7060" s="177" t="str">
        <f t="shared" si="221"/>
        <v>Date &gt; 1920</v>
      </c>
    </row>
    <row r="7061" spans="1:10" x14ac:dyDescent="0.3">
      <c r="A7061" s="178" t="s">
        <v>270</v>
      </c>
      <c r="B7061" s="178" t="s">
        <v>87</v>
      </c>
      <c r="C7061" s="178" t="s">
        <v>8468</v>
      </c>
      <c r="D7061" s="178" t="s">
        <v>8538</v>
      </c>
      <c r="E7061" s="179">
        <v>39785</v>
      </c>
      <c r="F7061" s="180">
        <v>45753</v>
      </c>
      <c r="G7061" s="180">
        <v>42026.83</v>
      </c>
      <c r="H7061" s="180">
        <v>4620.8999999999996</v>
      </c>
      <c r="I7061" s="180">
        <f t="shared" si="220"/>
        <v>92400.73</v>
      </c>
      <c r="J7061" s="177" t="str">
        <f t="shared" si="221"/>
        <v>Date &gt; 1920</v>
      </c>
    </row>
    <row r="7062" spans="1:10" x14ac:dyDescent="0.3">
      <c r="A7062" s="178" t="s">
        <v>270</v>
      </c>
      <c r="B7062" s="178" t="s">
        <v>87</v>
      </c>
      <c r="C7062" s="178" t="s">
        <v>8468</v>
      </c>
      <c r="D7062" s="178" t="s">
        <v>8538</v>
      </c>
      <c r="E7062" s="179">
        <v>39820</v>
      </c>
      <c r="F7062" s="180">
        <v>60978</v>
      </c>
      <c r="G7062" s="180">
        <v>43449.25</v>
      </c>
      <c r="H7062" s="180">
        <v>5495.94</v>
      </c>
      <c r="I7062" s="180">
        <f t="shared" si="220"/>
        <v>109923.19</v>
      </c>
      <c r="J7062" s="177" t="str">
        <f t="shared" si="221"/>
        <v>Date &gt; 1920</v>
      </c>
    </row>
    <row r="7063" spans="1:10" x14ac:dyDescent="0.3">
      <c r="A7063" s="178" t="s">
        <v>270</v>
      </c>
      <c r="B7063" s="178" t="s">
        <v>87</v>
      </c>
      <c r="C7063" s="178" t="s">
        <v>8468</v>
      </c>
      <c r="D7063" s="178" t="s">
        <v>8538</v>
      </c>
      <c r="E7063" s="179">
        <v>39867</v>
      </c>
      <c r="F7063" s="180">
        <v>181</v>
      </c>
      <c r="G7063" s="180">
        <v>3040</v>
      </c>
      <c r="H7063" s="180">
        <v>169</v>
      </c>
      <c r="I7063" s="180">
        <f t="shared" si="220"/>
        <v>3390</v>
      </c>
      <c r="J7063" s="177" t="str">
        <f t="shared" si="221"/>
        <v>Date &gt; 1920</v>
      </c>
    </row>
    <row r="7064" spans="1:10" x14ac:dyDescent="0.3">
      <c r="A7064" s="178" t="s">
        <v>270</v>
      </c>
      <c r="B7064" s="178" t="s">
        <v>87</v>
      </c>
      <c r="C7064" s="178" t="s">
        <v>8468</v>
      </c>
      <c r="D7064" s="178" t="s">
        <v>8538</v>
      </c>
      <c r="E7064" s="179">
        <v>40053</v>
      </c>
      <c r="F7064" s="180">
        <v>11438</v>
      </c>
      <c r="G7064" s="180">
        <v>21009.27</v>
      </c>
      <c r="H7064" s="180">
        <v>4040.94</v>
      </c>
      <c r="I7064" s="180">
        <f t="shared" si="220"/>
        <v>36488.21</v>
      </c>
      <c r="J7064" s="177" t="str">
        <f t="shared" si="221"/>
        <v>Date &gt; 1920</v>
      </c>
    </row>
    <row r="7065" spans="1:10" x14ac:dyDescent="0.3">
      <c r="A7065" s="178" t="s">
        <v>270</v>
      </c>
      <c r="B7065" s="178" t="s">
        <v>87</v>
      </c>
      <c r="C7065" s="178" t="s">
        <v>8468</v>
      </c>
      <c r="D7065" s="178" t="s">
        <v>8538</v>
      </c>
      <c r="E7065" s="179">
        <v>40659</v>
      </c>
      <c r="F7065" s="180">
        <v>10000</v>
      </c>
      <c r="G7065" s="180">
        <v>0</v>
      </c>
      <c r="H7065" s="180">
        <v>80</v>
      </c>
      <c r="I7065" s="180">
        <f t="shared" si="220"/>
        <v>10080</v>
      </c>
      <c r="J7065" s="177" t="str">
        <f t="shared" si="221"/>
        <v>Date &gt; 1920</v>
      </c>
    </row>
    <row r="7066" spans="1:10" x14ac:dyDescent="0.3">
      <c r="A7066" s="178" t="s">
        <v>270</v>
      </c>
      <c r="B7066" s="178" t="s">
        <v>87</v>
      </c>
      <c r="C7066" s="178" t="s">
        <v>8468</v>
      </c>
      <c r="D7066" s="178" t="s">
        <v>8538</v>
      </c>
      <c r="E7066" s="179">
        <v>40854</v>
      </c>
      <c r="F7066" s="180">
        <v>36157</v>
      </c>
      <c r="G7066" s="180">
        <v>0</v>
      </c>
      <c r="H7066" s="180">
        <v>10.9</v>
      </c>
      <c r="I7066" s="180">
        <f t="shared" si="220"/>
        <v>36167.9</v>
      </c>
      <c r="J7066" s="177" t="str">
        <f t="shared" si="221"/>
        <v>Date &gt; 1920</v>
      </c>
    </row>
    <row r="7067" spans="1:10" x14ac:dyDescent="0.3">
      <c r="A7067" s="178" t="s">
        <v>270</v>
      </c>
      <c r="B7067" s="178" t="s">
        <v>87</v>
      </c>
      <c r="C7067" s="178" t="s">
        <v>8468</v>
      </c>
      <c r="D7067" s="178" t="s">
        <v>8539</v>
      </c>
      <c r="E7067" s="179">
        <v>39920</v>
      </c>
      <c r="F7067" s="180">
        <v>0</v>
      </c>
      <c r="G7067" s="180">
        <v>18443</v>
      </c>
      <c r="H7067" s="180">
        <v>18443</v>
      </c>
      <c r="I7067" s="180">
        <f t="shared" si="220"/>
        <v>36886</v>
      </c>
      <c r="J7067" s="177" t="str">
        <f t="shared" si="221"/>
        <v>Date &gt; 1920</v>
      </c>
    </row>
    <row r="7068" spans="1:10" x14ac:dyDescent="0.3">
      <c r="A7068" s="178" t="s">
        <v>270</v>
      </c>
      <c r="B7068" s="178" t="s">
        <v>87</v>
      </c>
      <c r="C7068" s="178" t="s">
        <v>8468</v>
      </c>
      <c r="D7068" s="178" t="s">
        <v>8540</v>
      </c>
      <c r="E7068" s="179">
        <v>40024</v>
      </c>
      <c r="F7068" s="180">
        <v>0</v>
      </c>
      <c r="G7068" s="180">
        <v>8875</v>
      </c>
      <c r="H7068" s="180">
        <v>4437.5</v>
      </c>
      <c r="I7068" s="180">
        <f t="shared" si="220"/>
        <v>13312.5</v>
      </c>
      <c r="J7068" s="177" t="str">
        <f t="shared" si="221"/>
        <v>Date &gt; 1920</v>
      </c>
    </row>
    <row r="7069" spans="1:10" x14ac:dyDescent="0.3">
      <c r="A7069" s="178" t="s">
        <v>270</v>
      </c>
      <c r="B7069" s="178" t="s">
        <v>87</v>
      </c>
      <c r="C7069" s="178" t="s">
        <v>8468</v>
      </c>
      <c r="D7069" s="178" t="s">
        <v>8541</v>
      </c>
      <c r="E7069" s="179">
        <v>40079</v>
      </c>
      <c r="F7069" s="180">
        <v>47143</v>
      </c>
      <c r="G7069" s="180">
        <v>0</v>
      </c>
      <c r="H7069" s="180">
        <v>16624</v>
      </c>
      <c r="I7069" s="180">
        <f t="shared" si="220"/>
        <v>63767</v>
      </c>
      <c r="J7069" s="177" t="str">
        <f t="shared" si="221"/>
        <v>Date &gt; 1920</v>
      </c>
    </row>
    <row r="7070" spans="1:10" x14ac:dyDescent="0.3">
      <c r="A7070" s="178" t="s">
        <v>270</v>
      </c>
      <c r="B7070" s="178" t="s">
        <v>87</v>
      </c>
      <c r="C7070" s="178" t="s">
        <v>8468</v>
      </c>
      <c r="D7070" s="178" t="s">
        <v>8541</v>
      </c>
      <c r="E7070" s="179">
        <v>40136</v>
      </c>
      <c r="F7070" s="180">
        <v>19365</v>
      </c>
      <c r="G7070" s="180">
        <v>0</v>
      </c>
      <c r="H7070" s="180">
        <v>0</v>
      </c>
      <c r="I7070" s="180">
        <f t="shared" si="220"/>
        <v>19365</v>
      </c>
      <c r="J7070" s="177" t="str">
        <f t="shared" si="221"/>
        <v>Date &gt; 1920</v>
      </c>
    </row>
    <row r="7071" spans="1:10" x14ac:dyDescent="0.3">
      <c r="A7071" s="178" t="s">
        <v>270</v>
      </c>
      <c r="B7071" s="178" t="s">
        <v>87</v>
      </c>
      <c r="C7071" s="178" t="s">
        <v>8468</v>
      </c>
      <c r="D7071" s="178" t="s">
        <v>8541</v>
      </c>
      <c r="E7071" s="179">
        <v>40171</v>
      </c>
      <c r="F7071" s="180">
        <v>7422</v>
      </c>
      <c r="G7071" s="180">
        <v>0</v>
      </c>
      <c r="H7071" s="180">
        <v>0</v>
      </c>
      <c r="I7071" s="180">
        <f t="shared" si="220"/>
        <v>7422</v>
      </c>
      <c r="J7071" s="177" t="str">
        <f t="shared" si="221"/>
        <v>Date &gt; 1920</v>
      </c>
    </row>
    <row r="7072" spans="1:10" x14ac:dyDescent="0.3">
      <c r="A7072" s="178" t="s">
        <v>270</v>
      </c>
      <c r="B7072" s="178" t="s">
        <v>87</v>
      </c>
      <c r="C7072" s="178" t="s">
        <v>8468</v>
      </c>
      <c r="D7072" s="178" t="s">
        <v>8541</v>
      </c>
      <c r="E7072" s="179">
        <v>40214</v>
      </c>
      <c r="F7072" s="180">
        <v>3277</v>
      </c>
      <c r="G7072" s="180">
        <v>0</v>
      </c>
      <c r="H7072" s="180">
        <v>0</v>
      </c>
      <c r="I7072" s="180">
        <f t="shared" si="220"/>
        <v>3277</v>
      </c>
      <c r="J7072" s="177" t="str">
        <f t="shared" si="221"/>
        <v>Date &gt; 1920</v>
      </c>
    </row>
    <row r="7073" spans="1:10" x14ac:dyDescent="0.3">
      <c r="A7073" s="178" t="s">
        <v>270</v>
      </c>
      <c r="B7073" s="178" t="s">
        <v>87</v>
      </c>
      <c r="C7073" s="178" t="s">
        <v>8468</v>
      </c>
      <c r="D7073" s="178" t="s">
        <v>8541</v>
      </c>
      <c r="E7073" s="179">
        <v>40245</v>
      </c>
      <c r="F7073" s="180">
        <v>175969</v>
      </c>
      <c r="G7073" s="180">
        <v>0</v>
      </c>
      <c r="H7073" s="180">
        <v>0</v>
      </c>
      <c r="I7073" s="180">
        <f t="shared" si="220"/>
        <v>175969</v>
      </c>
      <c r="J7073" s="177" t="str">
        <f t="shared" si="221"/>
        <v>Date &gt; 1920</v>
      </c>
    </row>
    <row r="7074" spans="1:10" x14ac:dyDescent="0.3">
      <c r="A7074" s="178" t="s">
        <v>270</v>
      </c>
      <c r="B7074" s="178" t="s">
        <v>87</v>
      </c>
      <c r="C7074" s="178" t="s">
        <v>8468</v>
      </c>
      <c r="D7074" s="178" t="s">
        <v>8541</v>
      </c>
      <c r="E7074" s="179">
        <v>40317</v>
      </c>
      <c r="F7074" s="180">
        <v>4191</v>
      </c>
      <c r="G7074" s="180">
        <v>0</v>
      </c>
      <c r="H7074" s="180">
        <v>0</v>
      </c>
      <c r="I7074" s="180">
        <f t="shared" si="220"/>
        <v>4191</v>
      </c>
      <c r="J7074" s="177" t="str">
        <f t="shared" si="221"/>
        <v>Date &gt; 1920</v>
      </c>
    </row>
    <row r="7075" spans="1:10" x14ac:dyDescent="0.3">
      <c r="A7075" s="178" t="s">
        <v>270</v>
      </c>
      <c r="B7075" s="178" t="s">
        <v>87</v>
      </c>
      <c r="C7075" s="178" t="s">
        <v>8468</v>
      </c>
      <c r="D7075" s="178" t="s">
        <v>8541</v>
      </c>
      <c r="E7075" s="179">
        <v>40326</v>
      </c>
      <c r="F7075" s="180">
        <v>962</v>
      </c>
      <c r="G7075" s="180">
        <v>0</v>
      </c>
      <c r="H7075" s="180">
        <v>0</v>
      </c>
      <c r="I7075" s="180">
        <f t="shared" si="220"/>
        <v>962</v>
      </c>
      <c r="J7075" s="177" t="str">
        <f t="shared" si="221"/>
        <v>Date &gt; 1920</v>
      </c>
    </row>
    <row r="7076" spans="1:10" x14ac:dyDescent="0.3">
      <c r="A7076" s="178" t="s">
        <v>270</v>
      </c>
      <c r="B7076" s="178" t="s">
        <v>87</v>
      </c>
      <c r="C7076" s="178" t="s">
        <v>8468</v>
      </c>
      <c r="D7076" s="178" t="s">
        <v>8541</v>
      </c>
      <c r="E7076" s="179">
        <v>40371</v>
      </c>
      <c r="F7076" s="180">
        <v>4900</v>
      </c>
      <c r="G7076" s="180">
        <v>0</v>
      </c>
      <c r="H7076" s="180">
        <v>0</v>
      </c>
      <c r="I7076" s="180">
        <f t="shared" si="220"/>
        <v>4900</v>
      </c>
      <c r="J7076" s="177" t="str">
        <f t="shared" si="221"/>
        <v>Date &gt; 1920</v>
      </c>
    </row>
    <row r="7077" spans="1:10" x14ac:dyDescent="0.3">
      <c r="A7077" s="178" t="s">
        <v>270</v>
      </c>
      <c r="B7077" s="178" t="s">
        <v>87</v>
      </c>
      <c r="C7077" s="178" t="s">
        <v>8468</v>
      </c>
      <c r="D7077" s="178" t="s">
        <v>8541</v>
      </c>
      <c r="E7077" s="179">
        <v>40401</v>
      </c>
      <c r="F7077" s="180">
        <v>3808</v>
      </c>
      <c r="G7077" s="180">
        <v>0</v>
      </c>
      <c r="H7077" s="180">
        <v>0</v>
      </c>
      <c r="I7077" s="180">
        <f t="shared" si="220"/>
        <v>3808</v>
      </c>
      <c r="J7077" s="177" t="str">
        <f t="shared" si="221"/>
        <v>Date &gt; 1920</v>
      </c>
    </row>
    <row r="7078" spans="1:10" x14ac:dyDescent="0.3">
      <c r="A7078" s="178" t="s">
        <v>270</v>
      </c>
      <c r="B7078" s="178" t="s">
        <v>87</v>
      </c>
      <c r="C7078" s="178" t="s">
        <v>8468</v>
      </c>
      <c r="D7078" s="178" t="s">
        <v>8541</v>
      </c>
      <c r="E7078" s="179">
        <v>40462</v>
      </c>
      <c r="F7078" s="180">
        <v>1763</v>
      </c>
      <c r="G7078" s="180">
        <v>0</v>
      </c>
      <c r="H7078" s="180">
        <v>0</v>
      </c>
      <c r="I7078" s="180">
        <f t="shared" si="220"/>
        <v>1763</v>
      </c>
      <c r="J7078" s="177" t="str">
        <f t="shared" si="221"/>
        <v>Date &gt; 1920</v>
      </c>
    </row>
    <row r="7079" spans="1:10" x14ac:dyDescent="0.3">
      <c r="A7079" s="178" t="s">
        <v>270</v>
      </c>
      <c r="B7079" s="178" t="s">
        <v>87</v>
      </c>
      <c r="C7079" s="178" t="s">
        <v>8468</v>
      </c>
      <c r="D7079" s="178" t="s">
        <v>8541</v>
      </c>
      <c r="E7079" s="179">
        <v>40515</v>
      </c>
      <c r="F7079" s="180">
        <v>2469</v>
      </c>
      <c r="G7079" s="180">
        <v>0</v>
      </c>
      <c r="H7079" s="180">
        <v>0</v>
      </c>
      <c r="I7079" s="180">
        <f t="shared" si="220"/>
        <v>2469</v>
      </c>
      <c r="J7079" s="177" t="str">
        <f t="shared" si="221"/>
        <v>Date &gt; 1920</v>
      </c>
    </row>
    <row r="7080" spans="1:10" x14ac:dyDescent="0.3">
      <c r="A7080" s="178" t="s">
        <v>270</v>
      </c>
      <c r="B7080" s="178" t="s">
        <v>87</v>
      </c>
      <c r="C7080" s="178" t="s">
        <v>8468</v>
      </c>
      <c r="D7080" s="178" t="s">
        <v>8541</v>
      </c>
      <c r="E7080" s="179">
        <v>40554</v>
      </c>
      <c r="F7080" s="180">
        <v>1416</v>
      </c>
      <c r="G7080" s="180">
        <v>0</v>
      </c>
      <c r="H7080" s="180">
        <v>0</v>
      </c>
      <c r="I7080" s="180">
        <f t="shared" si="220"/>
        <v>1416</v>
      </c>
      <c r="J7080" s="177" t="str">
        <f t="shared" si="221"/>
        <v>Date &gt; 1920</v>
      </c>
    </row>
    <row r="7081" spans="1:10" x14ac:dyDescent="0.3">
      <c r="A7081" s="178" t="s">
        <v>270</v>
      </c>
      <c r="B7081" s="178" t="s">
        <v>87</v>
      </c>
      <c r="C7081" s="178" t="s">
        <v>8468</v>
      </c>
      <c r="D7081" s="178" t="s">
        <v>8541</v>
      </c>
      <c r="E7081" s="179">
        <v>40568</v>
      </c>
      <c r="F7081" s="180">
        <v>611</v>
      </c>
      <c r="G7081" s="180">
        <v>0</v>
      </c>
      <c r="H7081" s="180">
        <v>0</v>
      </c>
      <c r="I7081" s="180">
        <f t="shared" si="220"/>
        <v>611</v>
      </c>
      <c r="J7081" s="177" t="str">
        <f t="shared" si="221"/>
        <v>Date &gt; 1920</v>
      </c>
    </row>
    <row r="7082" spans="1:10" x14ac:dyDescent="0.3">
      <c r="A7082" s="178" t="s">
        <v>270</v>
      </c>
      <c r="B7082" s="178" t="s">
        <v>87</v>
      </c>
      <c r="C7082" s="178" t="s">
        <v>8468</v>
      </c>
      <c r="D7082" s="178" t="s">
        <v>8541</v>
      </c>
      <c r="E7082" s="179">
        <v>40604</v>
      </c>
      <c r="F7082" s="180">
        <v>658</v>
      </c>
      <c r="G7082" s="180">
        <v>0</v>
      </c>
      <c r="H7082" s="180">
        <v>0</v>
      </c>
      <c r="I7082" s="180">
        <f t="shared" si="220"/>
        <v>658</v>
      </c>
      <c r="J7082" s="177" t="str">
        <f t="shared" si="221"/>
        <v>Date &gt; 1920</v>
      </c>
    </row>
    <row r="7083" spans="1:10" x14ac:dyDescent="0.3">
      <c r="A7083" s="178" t="s">
        <v>270</v>
      </c>
      <c r="B7083" s="178" t="s">
        <v>87</v>
      </c>
      <c r="C7083" s="178" t="s">
        <v>8468</v>
      </c>
      <c r="D7083" s="178" t="s">
        <v>8541</v>
      </c>
      <c r="E7083" s="179">
        <v>40659</v>
      </c>
      <c r="F7083" s="180">
        <v>1275</v>
      </c>
      <c r="G7083" s="180">
        <v>0</v>
      </c>
      <c r="H7083" s="180">
        <v>0</v>
      </c>
      <c r="I7083" s="180">
        <f t="shared" si="220"/>
        <v>1275</v>
      </c>
      <c r="J7083" s="177" t="str">
        <f t="shared" si="221"/>
        <v>Date &gt; 1920</v>
      </c>
    </row>
    <row r="7084" spans="1:10" x14ac:dyDescent="0.3">
      <c r="A7084" s="178" t="s">
        <v>270</v>
      </c>
      <c r="B7084" s="178" t="s">
        <v>87</v>
      </c>
      <c r="C7084" s="178" t="s">
        <v>8468</v>
      </c>
      <c r="D7084" s="178" t="s">
        <v>8541</v>
      </c>
      <c r="E7084" s="179">
        <v>40686</v>
      </c>
      <c r="F7084" s="180">
        <v>1765</v>
      </c>
      <c r="G7084" s="180">
        <v>0</v>
      </c>
      <c r="H7084" s="180">
        <v>0</v>
      </c>
      <c r="I7084" s="180">
        <f t="shared" si="220"/>
        <v>1765</v>
      </c>
      <c r="J7084" s="177" t="str">
        <f t="shared" si="221"/>
        <v>Date &gt; 1920</v>
      </c>
    </row>
    <row r="7085" spans="1:10" x14ac:dyDescent="0.3">
      <c r="A7085" s="178" t="s">
        <v>270</v>
      </c>
      <c r="B7085" s="178" t="s">
        <v>87</v>
      </c>
      <c r="C7085" s="178" t="s">
        <v>8468</v>
      </c>
      <c r="D7085" s="178" t="s">
        <v>8541</v>
      </c>
      <c r="E7085" s="179">
        <v>40724</v>
      </c>
      <c r="F7085" s="180">
        <v>1118</v>
      </c>
      <c r="G7085" s="180">
        <v>0</v>
      </c>
      <c r="H7085" s="180">
        <v>0</v>
      </c>
      <c r="I7085" s="180">
        <f t="shared" si="220"/>
        <v>1118</v>
      </c>
      <c r="J7085" s="177" t="str">
        <f t="shared" si="221"/>
        <v>Date &gt; 1920</v>
      </c>
    </row>
    <row r="7086" spans="1:10" x14ac:dyDescent="0.3">
      <c r="A7086" s="178" t="s">
        <v>270</v>
      </c>
      <c r="B7086" s="178" t="s">
        <v>87</v>
      </c>
      <c r="C7086" s="178" t="s">
        <v>8468</v>
      </c>
      <c r="D7086" s="178" t="s">
        <v>8541</v>
      </c>
      <c r="E7086" s="179">
        <v>40801</v>
      </c>
      <c r="F7086" s="180">
        <v>11477</v>
      </c>
      <c r="G7086" s="180">
        <v>0</v>
      </c>
      <c r="H7086" s="180">
        <v>0</v>
      </c>
      <c r="I7086" s="180">
        <f t="shared" si="220"/>
        <v>11477</v>
      </c>
      <c r="J7086" s="177" t="str">
        <f t="shared" si="221"/>
        <v>Date &gt; 1920</v>
      </c>
    </row>
    <row r="7087" spans="1:10" x14ac:dyDescent="0.3">
      <c r="A7087" s="178" t="s">
        <v>270</v>
      </c>
      <c r="B7087" s="178" t="s">
        <v>87</v>
      </c>
      <c r="C7087" s="178" t="s">
        <v>8468</v>
      </c>
      <c r="D7087" s="178" t="s">
        <v>8541</v>
      </c>
      <c r="E7087" s="179">
        <v>40821</v>
      </c>
      <c r="F7087" s="180">
        <v>11258</v>
      </c>
      <c r="G7087" s="180">
        <v>0</v>
      </c>
      <c r="H7087" s="180">
        <v>0</v>
      </c>
      <c r="I7087" s="180">
        <f t="shared" si="220"/>
        <v>11258</v>
      </c>
      <c r="J7087" s="177" t="str">
        <f t="shared" si="221"/>
        <v>Date &gt; 1920</v>
      </c>
    </row>
    <row r="7088" spans="1:10" x14ac:dyDescent="0.3">
      <c r="A7088" s="178" t="s">
        <v>270</v>
      </c>
      <c r="B7088" s="178" t="s">
        <v>87</v>
      </c>
      <c r="C7088" s="178" t="s">
        <v>8468</v>
      </c>
      <c r="D7088" s="178" t="s">
        <v>8541</v>
      </c>
      <c r="E7088" s="179">
        <v>41033</v>
      </c>
      <c r="F7088" s="180">
        <v>13955</v>
      </c>
      <c r="G7088" s="180">
        <v>0</v>
      </c>
      <c r="H7088" s="180">
        <v>15528.31</v>
      </c>
      <c r="I7088" s="180">
        <f t="shared" si="220"/>
        <v>29483.309999999998</v>
      </c>
      <c r="J7088" s="177" t="str">
        <f t="shared" si="221"/>
        <v>Date &gt; 1920</v>
      </c>
    </row>
    <row r="7089" spans="1:10" x14ac:dyDescent="0.3">
      <c r="A7089" s="178" t="s">
        <v>270</v>
      </c>
      <c r="B7089" s="178" t="s">
        <v>87</v>
      </c>
      <c r="C7089" s="178" t="s">
        <v>8468</v>
      </c>
      <c r="D7089" s="178" t="s">
        <v>6386</v>
      </c>
      <c r="E7089" s="179">
        <v>40686</v>
      </c>
      <c r="F7089" s="180">
        <v>0</v>
      </c>
      <c r="G7089" s="180">
        <v>14000</v>
      </c>
      <c r="H7089" s="180">
        <v>6000</v>
      </c>
      <c r="I7089" s="180">
        <f t="shared" si="220"/>
        <v>20000</v>
      </c>
      <c r="J7089" s="177" t="str">
        <f t="shared" si="221"/>
        <v>Date &gt; 1920</v>
      </c>
    </row>
    <row r="7090" spans="1:10" x14ac:dyDescent="0.3">
      <c r="A7090" s="178" t="s">
        <v>270</v>
      </c>
      <c r="B7090" s="178" t="s">
        <v>87</v>
      </c>
      <c r="C7090" s="178" t="s">
        <v>8468</v>
      </c>
      <c r="D7090" s="178" t="s">
        <v>7043</v>
      </c>
      <c r="E7090" s="179">
        <v>40450</v>
      </c>
      <c r="F7090" s="180">
        <v>0</v>
      </c>
      <c r="G7090" s="180">
        <v>5250</v>
      </c>
      <c r="H7090" s="180">
        <v>2250</v>
      </c>
      <c r="I7090" s="180">
        <f t="shared" si="220"/>
        <v>7500</v>
      </c>
      <c r="J7090" s="177" t="str">
        <f t="shared" si="221"/>
        <v>Date &gt; 1920</v>
      </c>
    </row>
    <row r="7091" spans="1:10" x14ac:dyDescent="0.3">
      <c r="A7091" s="178" t="s">
        <v>270</v>
      </c>
      <c r="B7091" s="178" t="s">
        <v>87</v>
      </c>
      <c r="C7091" s="178" t="s">
        <v>8468</v>
      </c>
      <c r="D7091" s="178" t="s">
        <v>8542</v>
      </c>
      <c r="E7091" s="179">
        <v>40534</v>
      </c>
      <c r="F7091" s="180">
        <v>0</v>
      </c>
      <c r="G7091" s="180">
        <v>1643.84</v>
      </c>
      <c r="H7091" s="180">
        <v>704.5</v>
      </c>
      <c r="I7091" s="180">
        <f t="shared" si="220"/>
        <v>2348.34</v>
      </c>
      <c r="J7091" s="177" t="str">
        <f t="shared" si="221"/>
        <v>Date &gt; 1920</v>
      </c>
    </row>
    <row r="7092" spans="1:10" x14ac:dyDescent="0.3">
      <c r="A7092" s="178" t="s">
        <v>270</v>
      </c>
      <c r="B7092" s="178" t="s">
        <v>87</v>
      </c>
      <c r="C7092" s="178" t="s">
        <v>8468</v>
      </c>
      <c r="D7092" s="178" t="s">
        <v>8542</v>
      </c>
      <c r="E7092" s="179">
        <v>40568</v>
      </c>
      <c r="F7092" s="180">
        <v>0</v>
      </c>
      <c r="G7092" s="180">
        <v>9299.59</v>
      </c>
      <c r="H7092" s="180">
        <v>3985.54</v>
      </c>
      <c r="I7092" s="180">
        <f t="shared" si="220"/>
        <v>13285.130000000001</v>
      </c>
      <c r="J7092" s="177" t="str">
        <f t="shared" si="221"/>
        <v>Date &gt; 1920</v>
      </c>
    </row>
    <row r="7093" spans="1:10" x14ac:dyDescent="0.3">
      <c r="A7093" s="178" t="s">
        <v>270</v>
      </c>
      <c r="B7093" s="178" t="s">
        <v>87</v>
      </c>
      <c r="C7093" s="178" t="s">
        <v>8468</v>
      </c>
      <c r="D7093" s="178" t="s">
        <v>8543</v>
      </c>
      <c r="E7093" s="179">
        <v>42119</v>
      </c>
      <c r="F7093" s="180">
        <v>53612</v>
      </c>
      <c r="G7093" s="180">
        <v>0</v>
      </c>
      <c r="H7093" s="180">
        <v>12864</v>
      </c>
      <c r="I7093" s="180">
        <f t="shared" si="220"/>
        <v>66476</v>
      </c>
      <c r="J7093" s="177" t="str">
        <f t="shared" si="221"/>
        <v>Date &gt; 1920</v>
      </c>
    </row>
    <row r="7094" spans="1:10" x14ac:dyDescent="0.3">
      <c r="A7094" s="178" t="s">
        <v>270</v>
      </c>
      <c r="B7094" s="178" t="s">
        <v>87</v>
      </c>
      <c r="C7094" s="178" t="s">
        <v>8468</v>
      </c>
      <c r="D7094" s="178" t="s">
        <v>8544</v>
      </c>
      <c r="E7094" s="179">
        <v>42118</v>
      </c>
      <c r="F7094" s="180">
        <v>112309</v>
      </c>
      <c r="G7094" s="180">
        <v>0</v>
      </c>
      <c r="H7094" s="180">
        <v>5911</v>
      </c>
      <c r="I7094" s="180">
        <f t="shared" si="220"/>
        <v>118220</v>
      </c>
      <c r="J7094" s="177" t="str">
        <f t="shared" si="221"/>
        <v>Date &gt; 1920</v>
      </c>
    </row>
    <row r="7095" spans="1:10" x14ac:dyDescent="0.3">
      <c r="A7095" s="178" t="s">
        <v>270</v>
      </c>
      <c r="B7095" s="178" t="s">
        <v>87</v>
      </c>
      <c r="C7095" s="178" t="s">
        <v>8468</v>
      </c>
      <c r="D7095" s="178" t="s">
        <v>8545</v>
      </c>
      <c r="E7095" s="179">
        <v>40877</v>
      </c>
      <c r="F7095" s="180">
        <v>170201</v>
      </c>
      <c r="G7095" s="180">
        <v>0</v>
      </c>
      <c r="H7095" s="180">
        <v>8960.2000000000007</v>
      </c>
      <c r="I7095" s="180">
        <f t="shared" si="220"/>
        <v>179161.2</v>
      </c>
      <c r="J7095" s="177" t="str">
        <f t="shared" si="221"/>
        <v>Date &gt; 1920</v>
      </c>
    </row>
    <row r="7096" spans="1:10" x14ac:dyDescent="0.3">
      <c r="A7096" s="178" t="s">
        <v>270</v>
      </c>
      <c r="B7096" s="178" t="s">
        <v>87</v>
      </c>
      <c r="C7096" s="178" t="s">
        <v>8468</v>
      </c>
      <c r="D7096" s="178" t="s">
        <v>8545</v>
      </c>
      <c r="E7096" s="179">
        <v>40974</v>
      </c>
      <c r="F7096" s="180">
        <v>25690</v>
      </c>
      <c r="G7096" s="180">
        <v>0</v>
      </c>
      <c r="H7096" s="180">
        <v>3903.8</v>
      </c>
      <c r="I7096" s="180">
        <f t="shared" si="220"/>
        <v>29593.8</v>
      </c>
      <c r="J7096" s="177" t="str">
        <f t="shared" si="221"/>
        <v>Date &gt; 1920</v>
      </c>
    </row>
    <row r="7097" spans="1:10" x14ac:dyDescent="0.3">
      <c r="A7097" s="178" t="s">
        <v>270</v>
      </c>
      <c r="B7097" s="178" t="s">
        <v>87</v>
      </c>
      <c r="C7097" s="178" t="s">
        <v>8468</v>
      </c>
      <c r="D7097" s="178" t="s">
        <v>8545</v>
      </c>
      <c r="E7097" s="179">
        <v>41170</v>
      </c>
      <c r="F7097" s="180">
        <v>10434</v>
      </c>
      <c r="G7097" s="180">
        <v>0</v>
      </c>
      <c r="H7097" s="180">
        <v>0</v>
      </c>
      <c r="I7097" s="180">
        <f t="shared" si="220"/>
        <v>10434</v>
      </c>
      <c r="J7097" s="177" t="str">
        <f t="shared" si="221"/>
        <v>Date &gt; 1920</v>
      </c>
    </row>
    <row r="7098" spans="1:10" x14ac:dyDescent="0.3">
      <c r="A7098" s="178" t="s">
        <v>270</v>
      </c>
      <c r="B7098" s="178" t="s">
        <v>87</v>
      </c>
      <c r="C7098" s="178" t="s">
        <v>8468</v>
      </c>
      <c r="D7098" s="178" t="s">
        <v>8545</v>
      </c>
      <c r="E7098" s="179">
        <v>41250</v>
      </c>
      <c r="F7098" s="180">
        <v>2078</v>
      </c>
      <c r="G7098" s="180">
        <v>0</v>
      </c>
      <c r="H7098" s="180">
        <v>0</v>
      </c>
      <c r="I7098" s="180">
        <f t="shared" si="220"/>
        <v>2078</v>
      </c>
      <c r="J7098" s="177" t="str">
        <f t="shared" si="221"/>
        <v>Date &gt; 1920</v>
      </c>
    </row>
    <row r="7099" spans="1:10" x14ac:dyDescent="0.3">
      <c r="A7099" s="178" t="s">
        <v>270</v>
      </c>
      <c r="B7099" s="178" t="s">
        <v>87</v>
      </c>
      <c r="C7099" s="178" t="s">
        <v>8468</v>
      </c>
      <c r="D7099" s="178" t="s">
        <v>8545</v>
      </c>
      <c r="E7099" s="179">
        <v>41278</v>
      </c>
      <c r="F7099" s="180">
        <v>2202</v>
      </c>
      <c r="G7099" s="180">
        <v>0</v>
      </c>
      <c r="H7099" s="180">
        <v>0</v>
      </c>
      <c r="I7099" s="180">
        <f t="shared" si="220"/>
        <v>2202</v>
      </c>
      <c r="J7099" s="177" t="str">
        <f t="shared" si="221"/>
        <v>Date &gt; 1920</v>
      </c>
    </row>
    <row r="7100" spans="1:10" x14ac:dyDescent="0.3">
      <c r="A7100" s="178" t="s">
        <v>270</v>
      </c>
      <c r="B7100" s="178" t="s">
        <v>87</v>
      </c>
      <c r="C7100" s="178" t="s">
        <v>8468</v>
      </c>
      <c r="D7100" s="178" t="s">
        <v>8545</v>
      </c>
      <c r="E7100" s="179">
        <v>41325</v>
      </c>
      <c r="F7100" s="180">
        <v>1997</v>
      </c>
      <c r="G7100" s="180">
        <v>0</v>
      </c>
      <c r="H7100" s="180">
        <v>0</v>
      </c>
      <c r="I7100" s="180">
        <f t="shared" si="220"/>
        <v>1997</v>
      </c>
      <c r="J7100" s="177" t="str">
        <f t="shared" si="221"/>
        <v>Date &gt; 1920</v>
      </c>
    </row>
    <row r="7101" spans="1:10" x14ac:dyDescent="0.3">
      <c r="A7101" s="178" t="s">
        <v>270</v>
      </c>
      <c r="B7101" s="178" t="s">
        <v>87</v>
      </c>
      <c r="C7101" s="178" t="s">
        <v>8468</v>
      </c>
      <c r="D7101" s="178" t="s">
        <v>8545</v>
      </c>
      <c r="E7101" s="179">
        <v>41403</v>
      </c>
      <c r="F7101" s="180">
        <v>6564</v>
      </c>
      <c r="G7101" s="180">
        <v>0</v>
      </c>
      <c r="H7101" s="180">
        <v>0</v>
      </c>
      <c r="I7101" s="180">
        <f t="shared" si="220"/>
        <v>6564</v>
      </c>
      <c r="J7101" s="177" t="str">
        <f t="shared" si="221"/>
        <v>Date &gt; 1920</v>
      </c>
    </row>
    <row r="7102" spans="1:10" x14ac:dyDescent="0.3">
      <c r="A7102" s="178" t="s">
        <v>270</v>
      </c>
      <c r="B7102" s="178" t="s">
        <v>87</v>
      </c>
      <c r="C7102" s="178" t="s">
        <v>8468</v>
      </c>
      <c r="D7102" s="178" t="s">
        <v>8545</v>
      </c>
      <c r="E7102" s="179">
        <v>41493</v>
      </c>
      <c r="F7102" s="180">
        <v>803</v>
      </c>
      <c r="G7102" s="180">
        <v>0</v>
      </c>
      <c r="H7102" s="180">
        <v>0</v>
      </c>
      <c r="I7102" s="180">
        <f t="shared" si="220"/>
        <v>803</v>
      </c>
      <c r="J7102" s="177" t="str">
        <f t="shared" si="221"/>
        <v>Date &gt; 1920</v>
      </c>
    </row>
    <row r="7103" spans="1:10" x14ac:dyDescent="0.3">
      <c r="A7103" s="178" t="s">
        <v>270</v>
      </c>
      <c r="B7103" s="178" t="s">
        <v>87</v>
      </c>
      <c r="C7103" s="178" t="s">
        <v>8468</v>
      </c>
      <c r="D7103" s="178" t="s">
        <v>8545</v>
      </c>
      <c r="E7103" s="179">
        <v>42117</v>
      </c>
      <c r="F7103" s="180">
        <v>15573</v>
      </c>
      <c r="G7103" s="180">
        <v>0</v>
      </c>
      <c r="H7103" s="180">
        <v>0</v>
      </c>
      <c r="I7103" s="180">
        <f t="shared" si="220"/>
        <v>15573</v>
      </c>
      <c r="J7103" s="177" t="str">
        <f t="shared" si="221"/>
        <v>Date &gt; 1920</v>
      </c>
    </row>
    <row r="7104" spans="1:10" x14ac:dyDescent="0.3">
      <c r="A7104" s="178" t="s">
        <v>270</v>
      </c>
      <c r="B7104" s="178" t="s">
        <v>87</v>
      </c>
      <c r="C7104" s="178" t="s">
        <v>8468</v>
      </c>
      <c r="D7104" s="178" t="s">
        <v>8546</v>
      </c>
      <c r="E7104" s="179">
        <v>41249</v>
      </c>
      <c r="F7104" s="180">
        <v>0</v>
      </c>
      <c r="G7104" s="180">
        <v>154296.85999999999</v>
      </c>
      <c r="H7104" s="180">
        <v>77148.429999999993</v>
      </c>
      <c r="I7104" s="180">
        <f t="shared" si="220"/>
        <v>231445.28999999998</v>
      </c>
      <c r="J7104" s="177" t="str">
        <f t="shared" si="221"/>
        <v>Date &gt; 1920</v>
      </c>
    </row>
    <row r="7105" spans="1:10" x14ac:dyDescent="0.3">
      <c r="A7105" s="178" t="s">
        <v>270</v>
      </c>
      <c r="B7105" s="178" t="s">
        <v>87</v>
      </c>
      <c r="C7105" s="178" t="s">
        <v>8468</v>
      </c>
      <c r="D7105" s="178" t="s">
        <v>8547</v>
      </c>
      <c r="E7105" s="179">
        <v>41439</v>
      </c>
      <c r="F7105" s="180">
        <v>0</v>
      </c>
      <c r="G7105" s="180">
        <v>59776.32</v>
      </c>
      <c r="H7105" s="180">
        <v>26232.16</v>
      </c>
      <c r="I7105" s="180">
        <f t="shared" si="220"/>
        <v>86008.48</v>
      </c>
      <c r="J7105" s="177" t="str">
        <f t="shared" si="221"/>
        <v>Date &gt; 1920</v>
      </c>
    </row>
    <row r="7106" spans="1:10" x14ac:dyDescent="0.3">
      <c r="A7106" s="178" t="s">
        <v>270</v>
      </c>
      <c r="B7106" s="178" t="s">
        <v>87</v>
      </c>
      <c r="C7106" s="178" t="s">
        <v>8468</v>
      </c>
      <c r="D7106" s="178" t="s">
        <v>8548</v>
      </c>
      <c r="E7106" s="179">
        <v>41730</v>
      </c>
      <c r="F7106" s="180">
        <v>400171</v>
      </c>
      <c r="G7106" s="180">
        <v>32189.21</v>
      </c>
      <c r="H7106" s="180">
        <v>83984.74</v>
      </c>
      <c r="I7106" s="180">
        <f t="shared" si="220"/>
        <v>516344.95</v>
      </c>
      <c r="J7106" s="177" t="str">
        <f t="shared" si="221"/>
        <v>Date &gt; 1920</v>
      </c>
    </row>
    <row r="7107" spans="1:10" x14ac:dyDescent="0.3">
      <c r="A7107" s="178" t="s">
        <v>270</v>
      </c>
      <c r="B7107" s="178" t="s">
        <v>87</v>
      </c>
      <c r="C7107" s="178" t="s">
        <v>8468</v>
      </c>
      <c r="D7107" s="178" t="s">
        <v>8548</v>
      </c>
      <c r="E7107" s="179">
        <v>42524</v>
      </c>
      <c r="F7107" s="180">
        <v>8000</v>
      </c>
      <c r="G7107" s="180">
        <v>42033.33</v>
      </c>
      <c r="H7107" s="180">
        <v>-39642.28</v>
      </c>
      <c r="I7107" s="180">
        <f t="shared" si="220"/>
        <v>10391.050000000003</v>
      </c>
      <c r="J7107" s="177" t="str">
        <f t="shared" si="221"/>
        <v>Date &gt; 1920</v>
      </c>
    </row>
    <row r="7108" spans="1:10" x14ac:dyDescent="0.3">
      <c r="A7108" s="178" t="s">
        <v>270</v>
      </c>
      <c r="B7108" s="178" t="s">
        <v>87</v>
      </c>
      <c r="C7108" s="178" t="s">
        <v>8468</v>
      </c>
      <c r="D7108" s="178" t="s">
        <v>8548</v>
      </c>
      <c r="E7108" s="179">
        <v>42621</v>
      </c>
      <c r="F7108" s="180">
        <v>35656</v>
      </c>
      <c r="G7108" s="180">
        <v>0</v>
      </c>
      <c r="H7108" s="180">
        <v>0</v>
      </c>
      <c r="I7108" s="180">
        <f t="shared" si="220"/>
        <v>35656</v>
      </c>
      <c r="J7108" s="177" t="str">
        <f t="shared" si="221"/>
        <v>Date &gt; 1920</v>
      </c>
    </row>
    <row r="7109" spans="1:10" x14ac:dyDescent="0.3">
      <c r="A7109" s="178" t="s">
        <v>270</v>
      </c>
      <c r="B7109" s="178" t="s">
        <v>87</v>
      </c>
      <c r="C7109" s="178" t="s">
        <v>8468</v>
      </c>
      <c r="D7109" s="178" t="s">
        <v>8549</v>
      </c>
      <c r="E7109" s="179">
        <v>42018</v>
      </c>
      <c r="F7109" s="180">
        <v>263507</v>
      </c>
      <c r="G7109" s="180">
        <v>25563.39</v>
      </c>
      <c r="H7109" s="180">
        <v>18656.439999999999</v>
      </c>
      <c r="I7109" s="180">
        <f t="shared" ref="I7109:I7172" si="222">SUM(F7109:H7109)</f>
        <v>307726.83</v>
      </c>
      <c r="J7109" s="177" t="str">
        <f t="shared" ref="J7109:J7172" si="223">IF(OR(YEAR(E7109)&gt; 1920, ISBLANK(E7109)), "Date &gt; 1920", "Sketchy date")</f>
        <v>Date &gt; 1920</v>
      </c>
    </row>
    <row r="7110" spans="1:10" x14ac:dyDescent="0.3">
      <c r="A7110" s="178" t="s">
        <v>270</v>
      </c>
      <c r="B7110" s="178" t="s">
        <v>87</v>
      </c>
      <c r="C7110" s="178" t="s">
        <v>8468</v>
      </c>
      <c r="D7110" s="178" t="s">
        <v>8549</v>
      </c>
      <c r="E7110" s="179">
        <v>42590</v>
      </c>
      <c r="F7110" s="180">
        <v>8000</v>
      </c>
      <c r="G7110" s="180">
        <v>0</v>
      </c>
      <c r="H7110" s="180">
        <v>0</v>
      </c>
      <c r="I7110" s="180">
        <f t="shared" si="222"/>
        <v>8000</v>
      </c>
      <c r="J7110" s="177" t="str">
        <f t="shared" si="223"/>
        <v>Date &gt; 1920</v>
      </c>
    </row>
    <row r="7111" spans="1:10" x14ac:dyDescent="0.3">
      <c r="A7111" s="178" t="s">
        <v>270</v>
      </c>
      <c r="B7111" s="178" t="s">
        <v>87</v>
      </c>
      <c r="C7111" s="178" t="s">
        <v>8468</v>
      </c>
      <c r="D7111" s="178" t="s">
        <v>8549</v>
      </c>
      <c r="E7111" s="179">
        <v>43116</v>
      </c>
      <c r="F7111" s="180">
        <v>18597</v>
      </c>
      <c r="G7111" s="180">
        <v>93.5</v>
      </c>
      <c r="H7111" s="180">
        <v>-154.47</v>
      </c>
      <c r="I7111" s="180">
        <f t="shared" si="222"/>
        <v>18536.03</v>
      </c>
      <c r="J7111" s="177" t="str">
        <f t="shared" si="223"/>
        <v>Date &gt; 1920</v>
      </c>
    </row>
    <row r="7112" spans="1:10" x14ac:dyDescent="0.3">
      <c r="A7112" s="178" t="s">
        <v>270</v>
      </c>
      <c r="B7112" s="178" t="s">
        <v>87</v>
      </c>
      <c r="C7112" s="178" t="s">
        <v>8468</v>
      </c>
      <c r="D7112" s="178" t="s">
        <v>8550</v>
      </c>
      <c r="E7112" s="179">
        <v>42359</v>
      </c>
      <c r="F7112" s="180">
        <v>135413</v>
      </c>
      <c r="G7112" s="180">
        <v>7523.03</v>
      </c>
      <c r="H7112" s="180">
        <v>7524.54</v>
      </c>
      <c r="I7112" s="180">
        <f t="shared" si="222"/>
        <v>150460.57</v>
      </c>
      <c r="J7112" s="177" t="str">
        <f t="shared" si="223"/>
        <v>Date &gt; 1920</v>
      </c>
    </row>
    <row r="7113" spans="1:10" x14ac:dyDescent="0.3">
      <c r="A7113" s="178" t="s">
        <v>270</v>
      </c>
      <c r="B7113" s="178" t="s">
        <v>87</v>
      </c>
      <c r="C7113" s="178" t="s">
        <v>8468</v>
      </c>
      <c r="D7113" s="178" t="s">
        <v>8550</v>
      </c>
      <c r="E7113" s="179">
        <v>42443</v>
      </c>
      <c r="F7113" s="180">
        <v>16564</v>
      </c>
      <c r="G7113" s="180">
        <v>920.25</v>
      </c>
      <c r="H7113" s="180">
        <v>920.75</v>
      </c>
      <c r="I7113" s="180">
        <f t="shared" si="222"/>
        <v>18405</v>
      </c>
      <c r="J7113" s="177" t="str">
        <f t="shared" si="223"/>
        <v>Date &gt; 1920</v>
      </c>
    </row>
    <row r="7114" spans="1:10" x14ac:dyDescent="0.3">
      <c r="A7114" s="178" t="s">
        <v>270</v>
      </c>
      <c r="B7114" s="178" t="s">
        <v>87</v>
      </c>
      <c r="C7114" s="178" t="s">
        <v>8468</v>
      </c>
      <c r="D7114" s="178" t="s">
        <v>8550</v>
      </c>
      <c r="E7114" s="179">
        <v>42461</v>
      </c>
      <c r="F7114" s="180">
        <v>33129</v>
      </c>
      <c r="G7114" s="180">
        <v>1840.5</v>
      </c>
      <c r="H7114" s="180">
        <v>1840.5</v>
      </c>
      <c r="I7114" s="180">
        <f t="shared" si="222"/>
        <v>36810</v>
      </c>
      <c r="J7114" s="177" t="str">
        <f t="shared" si="223"/>
        <v>Date &gt; 1920</v>
      </c>
    </row>
    <row r="7115" spans="1:10" x14ac:dyDescent="0.3">
      <c r="A7115" s="178" t="s">
        <v>270</v>
      </c>
      <c r="B7115" s="178" t="s">
        <v>87</v>
      </c>
      <c r="C7115" s="178" t="s">
        <v>8468</v>
      </c>
      <c r="D7115" s="178" t="s">
        <v>8550</v>
      </c>
      <c r="E7115" s="179">
        <v>42524</v>
      </c>
      <c r="F7115" s="180">
        <v>17465</v>
      </c>
      <c r="G7115" s="180">
        <v>970.25</v>
      </c>
      <c r="H7115" s="180">
        <v>969.75</v>
      </c>
      <c r="I7115" s="180">
        <f t="shared" si="222"/>
        <v>19405</v>
      </c>
      <c r="J7115" s="177" t="str">
        <f t="shared" si="223"/>
        <v>Date &gt; 1920</v>
      </c>
    </row>
    <row r="7116" spans="1:10" x14ac:dyDescent="0.3">
      <c r="A7116" s="178" t="s">
        <v>270</v>
      </c>
      <c r="B7116" s="178" t="s">
        <v>87</v>
      </c>
      <c r="C7116" s="178" t="s">
        <v>8468</v>
      </c>
      <c r="D7116" s="178" t="s">
        <v>8550</v>
      </c>
      <c r="E7116" s="179">
        <v>42726</v>
      </c>
      <c r="F7116" s="180">
        <v>101596</v>
      </c>
      <c r="G7116" s="180">
        <v>5644.25</v>
      </c>
      <c r="H7116" s="180">
        <v>5644.75</v>
      </c>
      <c r="I7116" s="180">
        <f t="shared" si="222"/>
        <v>112885</v>
      </c>
      <c r="J7116" s="177" t="str">
        <f t="shared" si="223"/>
        <v>Date &gt; 1920</v>
      </c>
    </row>
    <row r="7117" spans="1:10" x14ac:dyDescent="0.3">
      <c r="A7117" s="178" t="s">
        <v>270</v>
      </c>
      <c r="B7117" s="178" t="s">
        <v>87</v>
      </c>
      <c r="C7117" s="178" t="s">
        <v>8468</v>
      </c>
      <c r="D7117" s="178" t="s">
        <v>8550</v>
      </c>
      <c r="E7117" s="179">
        <v>42789</v>
      </c>
      <c r="F7117" s="180">
        <v>33129</v>
      </c>
      <c r="G7117" s="180">
        <v>1840.5</v>
      </c>
      <c r="H7117" s="180">
        <v>1840.5</v>
      </c>
      <c r="I7117" s="180">
        <f t="shared" si="222"/>
        <v>36810</v>
      </c>
      <c r="J7117" s="177" t="str">
        <f t="shared" si="223"/>
        <v>Date &gt; 1920</v>
      </c>
    </row>
    <row r="7118" spans="1:10" x14ac:dyDescent="0.3">
      <c r="A7118" s="178" t="s">
        <v>270</v>
      </c>
      <c r="B7118" s="178" t="s">
        <v>87</v>
      </c>
      <c r="C7118" s="178" t="s">
        <v>8468</v>
      </c>
      <c r="D7118" s="178" t="s">
        <v>8550</v>
      </c>
      <c r="E7118" s="179">
        <v>42803</v>
      </c>
      <c r="F7118" s="180">
        <v>33130</v>
      </c>
      <c r="G7118" s="180">
        <v>1840.5</v>
      </c>
      <c r="H7118" s="180">
        <v>1840.5</v>
      </c>
      <c r="I7118" s="180">
        <f t="shared" si="222"/>
        <v>36811</v>
      </c>
      <c r="J7118" s="177" t="str">
        <f t="shared" si="223"/>
        <v>Date &gt; 1920</v>
      </c>
    </row>
    <row r="7119" spans="1:10" x14ac:dyDescent="0.3">
      <c r="A7119" s="178" t="s">
        <v>270</v>
      </c>
      <c r="B7119" s="178" t="s">
        <v>87</v>
      </c>
      <c r="C7119" s="178" t="s">
        <v>8468</v>
      </c>
      <c r="D7119" s="178" t="s">
        <v>8550</v>
      </c>
      <c r="E7119" s="179">
        <v>43038</v>
      </c>
      <c r="F7119" s="180">
        <v>33128</v>
      </c>
      <c r="G7119" s="180">
        <v>1840.5</v>
      </c>
      <c r="H7119" s="180">
        <v>1840.5</v>
      </c>
      <c r="I7119" s="180">
        <f t="shared" si="222"/>
        <v>36809</v>
      </c>
      <c r="J7119" s="177" t="str">
        <f t="shared" si="223"/>
        <v>Date &gt; 1920</v>
      </c>
    </row>
    <row r="7120" spans="1:10" x14ac:dyDescent="0.3">
      <c r="A7120" s="178" t="s">
        <v>270</v>
      </c>
      <c r="B7120" s="178" t="s">
        <v>87</v>
      </c>
      <c r="C7120" s="178" t="s">
        <v>8468</v>
      </c>
      <c r="D7120" s="178" t="s">
        <v>8550</v>
      </c>
      <c r="E7120" s="179">
        <v>43230</v>
      </c>
      <c r="F7120" s="180">
        <v>16565</v>
      </c>
      <c r="G7120" s="180">
        <v>920.25</v>
      </c>
      <c r="H7120" s="180">
        <v>919.75</v>
      </c>
      <c r="I7120" s="180">
        <f t="shared" si="222"/>
        <v>18405</v>
      </c>
      <c r="J7120" s="177" t="str">
        <f t="shared" si="223"/>
        <v>Date &gt; 1920</v>
      </c>
    </row>
    <row r="7121" spans="1:10" x14ac:dyDescent="0.3">
      <c r="A7121" s="178" t="s">
        <v>270</v>
      </c>
      <c r="B7121" s="178" t="s">
        <v>87</v>
      </c>
      <c r="C7121" s="178" t="s">
        <v>8468</v>
      </c>
      <c r="D7121" s="178" t="s">
        <v>8550</v>
      </c>
      <c r="E7121" s="179">
        <v>43293</v>
      </c>
      <c r="F7121" s="180">
        <v>133</v>
      </c>
      <c r="G7121" s="180">
        <v>920.25</v>
      </c>
      <c r="H7121" s="180">
        <v>920.75</v>
      </c>
      <c r="I7121" s="180">
        <f t="shared" si="222"/>
        <v>1974</v>
      </c>
      <c r="J7121" s="177" t="str">
        <f t="shared" si="223"/>
        <v>Date &gt; 1920</v>
      </c>
    </row>
    <row r="7122" spans="1:10" x14ac:dyDescent="0.3">
      <c r="A7122" s="178" t="s">
        <v>270</v>
      </c>
      <c r="B7122" s="178" t="s">
        <v>87</v>
      </c>
      <c r="C7122" s="178" t="s">
        <v>8468</v>
      </c>
      <c r="D7122" s="178" t="s">
        <v>8550</v>
      </c>
      <c r="E7122" s="179">
        <v>43682</v>
      </c>
      <c r="F7122" s="180">
        <v>47351</v>
      </c>
      <c r="G7122" s="180">
        <v>1681.22</v>
      </c>
      <c r="H7122" s="180">
        <v>1717.25</v>
      </c>
      <c r="I7122" s="180">
        <f t="shared" si="222"/>
        <v>50749.47</v>
      </c>
      <c r="J7122" s="177" t="str">
        <f t="shared" si="223"/>
        <v>Date &gt; 1920</v>
      </c>
    </row>
    <row r="7123" spans="1:10" x14ac:dyDescent="0.3">
      <c r="A7123" s="178" t="s">
        <v>270</v>
      </c>
      <c r="B7123" s="178" t="s">
        <v>87</v>
      </c>
      <c r="C7123" s="178" t="s">
        <v>8468</v>
      </c>
      <c r="D7123" s="178" t="s">
        <v>8551</v>
      </c>
      <c r="E7123" s="179">
        <v>43038</v>
      </c>
      <c r="F7123" s="180">
        <v>13903</v>
      </c>
      <c r="G7123" s="180">
        <v>772.41</v>
      </c>
      <c r="H7123" s="180">
        <v>772.83</v>
      </c>
      <c r="I7123" s="180">
        <f t="shared" si="222"/>
        <v>15448.24</v>
      </c>
      <c r="J7123" s="177" t="str">
        <f t="shared" si="223"/>
        <v>Date &gt; 1920</v>
      </c>
    </row>
    <row r="7124" spans="1:10" x14ac:dyDescent="0.3">
      <c r="A7124" s="178" t="s">
        <v>270</v>
      </c>
      <c r="B7124" s="178" t="s">
        <v>87</v>
      </c>
      <c r="C7124" s="178" t="s">
        <v>8468</v>
      </c>
      <c r="D7124" s="178" t="s">
        <v>8551</v>
      </c>
      <c r="E7124" s="179">
        <v>43081</v>
      </c>
      <c r="F7124" s="180">
        <v>125916</v>
      </c>
      <c r="G7124" s="180">
        <v>6995.39</v>
      </c>
      <c r="H7124" s="180">
        <v>6996.32</v>
      </c>
      <c r="I7124" s="180">
        <f t="shared" si="222"/>
        <v>139907.71000000002</v>
      </c>
      <c r="J7124" s="177" t="str">
        <f t="shared" si="223"/>
        <v>Date &gt; 1920</v>
      </c>
    </row>
    <row r="7125" spans="1:10" x14ac:dyDescent="0.3">
      <c r="A7125" s="178" t="s">
        <v>270</v>
      </c>
      <c r="B7125" s="178" t="s">
        <v>87</v>
      </c>
      <c r="C7125" s="178" t="s">
        <v>8468</v>
      </c>
      <c r="D7125" s="178" t="s">
        <v>8551</v>
      </c>
      <c r="E7125" s="179">
        <v>43132</v>
      </c>
      <c r="F7125" s="180">
        <v>50017</v>
      </c>
      <c r="G7125" s="180">
        <v>2778.72</v>
      </c>
      <c r="H7125" s="180">
        <v>2778.65</v>
      </c>
      <c r="I7125" s="180">
        <f t="shared" si="222"/>
        <v>55574.37</v>
      </c>
      <c r="J7125" s="177" t="str">
        <f t="shared" si="223"/>
        <v>Date &gt; 1920</v>
      </c>
    </row>
    <row r="7126" spans="1:10" x14ac:dyDescent="0.3">
      <c r="A7126" s="178" t="s">
        <v>270</v>
      </c>
      <c r="B7126" s="178" t="s">
        <v>87</v>
      </c>
      <c r="C7126" s="178" t="s">
        <v>8468</v>
      </c>
      <c r="D7126" s="178" t="s">
        <v>8551</v>
      </c>
      <c r="E7126" s="179">
        <v>43144</v>
      </c>
      <c r="F7126" s="180">
        <v>14715</v>
      </c>
      <c r="G7126" s="180">
        <v>817.5</v>
      </c>
      <c r="H7126" s="180">
        <v>817.5</v>
      </c>
      <c r="I7126" s="180">
        <f t="shared" si="222"/>
        <v>16350</v>
      </c>
      <c r="J7126" s="177" t="str">
        <f t="shared" si="223"/>
        <v>Date &gt; 1920</v>
      </c>
    </row>
    <row r="7127" spans="1:10" x14ac:dyDescent="0.3">
      <c r="A7127" s="178" t="s">
        <v>270</v>
      </c>
      <c r="B7127" s="178" t="s">
        <v>87</v>
      </c>
      <c r="C7127" s="178" t="s">
        <v>8468</v>
      </c>
      <c r="D7127" s="178" t="s">
        <v>8551</v>
      </c>
      <c r="E7127" s="179">
        <v>43230</v>
      </c>
      <c r="F7127" s="180">
        <v>12448</v>
      </c>
      <c r="G7127" s="180">
        <v>912.5</v>
      </c>
      <c r="H7127" s="180">
        <v>912.5</v>
      </c>
      <c r="I7127" s="180">
        <f t="shared" si="222"/>
        <v>14273</v>
      </c>
      <c r="J7127" s="177" t="str">
        <f t="shared" si="223"/>
        <v>Date &gt; 1920</v>
      </c>
    </row>
    <row r="7128" spans="1:10" x14ac:dyDescent="0.3">
      <c r="A7128" s="178" t="s">
        <v>270</v>
      </c>
      <c r="B7128" s="178" t="s">
        <v>87</v>
      </c>
      <c r="C7128" s="178" t="s">
        <v>8468</v>
      </c>
      <c r="D7128" s="178" t="s">
        <v>8551</v>
      </c>
      <c r="E7128" s="179">
        <v>43682</v>
      </c>
      <c r="F7128" s="180">
        <v>26024</v>
      </c>
      <c r="G7128" s="180">
        <v>1118.48</v>
      </c>
      <c r="H7128" s="180">
        <v>1330.15</v>
      </c>
      <c r="I7128" s="180">
        <f t="shared" si="222"/>
        <v>28472.63</v>
      </c>
      <c r="J7128" s="177" t="str">
        <f t="shared" si="223"/>
        <v>Date &gt; 1920</v>
      </c>
    </row>
    <row r="7129" spans="1:10" x14ac:dyDescent="0.3">
      <c r="A7129" s="178" t="s">
        <v>270</v>
      </c>
      <c r="B7129" s="178" t="s">
        <v>87</v>
      </c>
      <c r="C7129" s="178" t="s">
        <v>8468</v>
      </c>
      <c r="D7129" s="178" t="s">
        <v>8552</v>
      </c>
      <c r="E7129" s="179">
        <v>43389</v>
      </c>
      <c r="F7129" s="180">
        <v>18455</v>
      </c>
      <c r="G7129" s="180">
        <v>1491.37</v>
      </c>
      <c r="H7129" s="180">
        <v>1226.3399999999999</v>
      </c>
      <c r="I7129" s="180">
        <f t="shared" si="222"/>
        <v>21172.71</v>
      </c>
      <c r="J7129" s="177" t="str">
        <f t="shared" si="223"/>
        <v>Date &gt; 1920</v>
      </c>
    </row>
    <row r="7130" spans="1:10" x14ac:dyDescent="0.3">
      <c r="A7130" s="178" t="s">
        <v>270</v>
      </c>
      <c r="B7130" s="178" t="s">
        <v>87</v>
      </c>
      <c r="C7130" s="178" t="s">
        <v>8468</v>
      </c>
      <c r="D7130" s="178" t="s">
        <v>8552</v>
      </c>
      <c r="E7130" s="179">
        <v>43412</v>
      </c>
      <c r="F7130" s="180">
        <v>30149</v>
      </c>
      <c r="G7130" s="180">
        <v>2571.77</v>
      </c>
      <c r="H7130" s="180">
        <v>2059.2399999999998</v>
      </c>
      <c r="I7130" s="180">
        <f t="shared" si="222"/>
        <v>34780.01</v>
      </c>
      <c r="J7130" s="177" t="str">
        <f t="shared" si="223"/>
        <v>Date &gt; 1920</v>
      </c>
    </row>
    <row r="7131" spans="1:10" x14ac:dyDescent="0.3">
      <c r="A7131" s="178" t="s">
        <v>270</v>
      </c>
      <c r="B7131" s="178" t="s">
        <v>87</v>
      </c>
      <c r="C7131" s="178" t="s">
        <v>8468</v>
      </c>
      <c r="D7131" s="178" t="s">
        <v>8552</v>
      </c>
      <c r="E7131" s="179">
        <v>43439</v>
      </c>
      <c r="F7131" s="180">
        <v>52760</v>
      </c>
      <c r="G7131" s="180">
        <v>4500.6000000000004</v>
      </c>
      <c r="H7131" s="180">
        <v>3604.39</v>
      </c>
      <c r="I7131" s="180">
        <f t="shared" si="222"/>
        <v>60864.99</v>
      </c>
      <c r="J7131" s="177" t="str">
        <f t="shared" si="223"/>
        <v>Date &gt; 1920</v>
      </c>
    </row>
    <row r="7132" spans="1:10" x14ac:dyDescent="0.3">
      <c r="A7132" s="178" t="s">
        <v>270</v>
      </c>
      <c r="B7132" s="178" t="s">
        <v>87</v>
      </c>
      <c r="C7132" s="178" t="s">
        <v>8468</v>
      </c>
      <c r="D7132" s="178" t="s">
        <v>8552</v>
      </c>
      <c r="E7132" s="179">
        <v>43489</v>
      </c>
      <c r="F7132" s="180">
        <v>22612</v>
      </c>
      <c r="G7132" s="180">
        <v>1928.83</v>
      </c>
      <c r="H7132" s="180">
        <v>1544.18</v>
      </c>
      <c r="I7132" s="180">
        <f t="shared" si="222"/>
        <v>26085.010000000002</v>
      </c>
      <c r="J7132" s="177" t="str">
        <f t="shared" si="223"/>
        <v>Date &gt; 1920</v>
      </c>
    </row>
    <row r="7133" spans="1:10" x14ac:dyDescent="0.3">
      <c r="A7133" s="178" t="s">
        <v>270</v>
      </c>
      <c r="B7133" s="178" t="s">
        <v>87</v>
      </c>
      <c r="C7133" s="178" t="s">
        <v>8468</v>
      </c>
      <c r="D7133" s="178" t="s">
        <v>8552</v>
      </c>
      <c r="E7133" s="179">
        <v>43489</v>
      </c>
      <c r="F7133" s="180">
        <v>562492</v>
      </c>
      <c r="G7133" s="180">
        <v>31249.61</v>
      </c>
      <c r="H7133" s="180">
        <v>31250.58</v>
      </c>
      <c r="I7133" s="180">
        <f t="shared" si="222"/>
        <v>624992.18999999994</v>
      </c>
      <c r="J7133" s="177" t="str">
        <f t="shared" si="223"/>
        <v>Date &gt; 1920</v>
      </c>
    </row>
    <row r="7134" spans="1:10" x14ac:dyDescent="0.3">
      <c r="A7134" s="178" t="s">
        <v>270</v>
      </c>
      <c r="B7134" s="178" t="s">
        <v>87</v>
      </c>
      <c r="C7134" s="178" t="s">
        <v>8468</v>
      </c>
      <c r="D7134" s="178" t="s">
        <v>8552</v>
      </c>
      <c r="E7134" s="179">
        <v>43587</v>
      </c>
      <c r="F7134" s="180">
        <v>274075</v>
      </c>
      <c r="G7134" s="180">
        <v>40168.71</v>
      </c>
      <c r="H7134" s="180">
        <v>25915.65</v>
      </c>
      <c r="I7134" s="180">
        <f t="shared" si="222"/>
        <v>340159.36000000004</v>
      </c>
      <c r="J7134" s="177" t="str">
        <f t="shared" si="223"/>
        <v>Date &gt; 1920</v>
      </c>
    </row>
    <row r="7135" spans="1:10" x14ac:dyDescent="0.3">
      <c r="A7135" s="178" t="s">
        <v>270</v>
      </c>
      <c r="B7135" s="178" t="s">
        <v>87</v>
      </c>
      <c r="C7135" s="178" t="s">
        <v>8468</v>
      </c>
      <c r="D7135" s="178" t="s">
        <v>8552</v>
      </c>
      <c r="E7135" s="179">
        <v>43682</v>
      </c>
      <c r="F7135" s="180">
        <v>22612</v>
      </c>
      <c r="G7135" s="180">
        <v>1928.83</v>
      </c>
      <c r="H7135" s="180">
        <v>1544.16</v>
      </c>
      <c r="I7135" s="180">
        <f t="shared" si="222"/>
        <v>26084.99</v>
      </c>
      <c r="J7135" s="177" t="str">
        <f t="shared" si="223"/>
        <v>Date &gt; 1920</v>
      </c>
    </row>
    <row r="7136" spans="1:10" x14ac:dyDescent="0.3">
      <c r="A7136" s="178" t="s">
        <v>270</v>
      </c>
      <c r="B7136" s="178" t="s">
        <v>87</v>
      </c>
      <c r="C7136" s="178" t="s">
        <v>8468</v>
      </c>
      <c r="D7136" s="178" t="s">
        <v>8552</v>
      </c>
      <c r="E7136" s="179">
        <v>43719</v>
      </c>
      <c r="F7136" s="180">
        <v>75803</v>
      </c>
      <c r="G7136" s="180">
        <v>6471.34</v>
      </c>
      <c r="H7136" s="180">
        <v>5179.76</v>
      </c>
      <c r="I7136" s="180">
        <f t="shared" si="222"/>
        <v>87454.099999999991</v>
      </c>
      <c r="J7136" s="177" t="str">
        <f t="shared" si="223"/>
        <v>Date &gt; 1920</v>
      </c>
    </row>
    <row r="7137" spans="1:10" x14ac:dyDescent="0.3">
      <c r="A7137" s="178" t="s">
        <v>270</v>
      </c>
      <c r="B7137" s="178" t="s">
        <v>87</v>
      </c>
      <c r="C7137" s="178" t="s">
        <v>8468</v>
      </c>
      <c r="D7137" s="178" t="s">
        <v>8552</v>
      </c>
      <c r="E7137" s="179">
        <v>43810</v>
      </c>
      <c r="F7137" s="180">
        <v>45870</v>
      </c>
      <c r="G7137" s="180">
        <v>10250.049999999999</v>
      </c>
      <c r="H7137" s="180">
        <v>11525.9</v>
      </c>
      <c r="I7137" s="180">
        <f t="shared" si="222"/>
        <v>67645.95</v>
      </c>
      <c r="J7137" s="177" t="str">
        <f t="shared" si="223"/>
        <v>Date &gt; 1920</v>
      </c>
    </row>
    <row r="7138" spans="1:10" x14ac:dyDescent="0.3">
      <c r="A7138" s="178" t="s">
        <v>270</v>
      </c>
      <c r="B7138" s="178" t="s">
        <v>87</v>
      </c>
      <c r="C7138" s="178" t="s">
        <v>8468</v>
      </c>
      <c r="D7138" s="178" t="s">
        <v>8101</v>
      </c>
      <c r="E7138" s="179">
        <v>43852</v>
      </c>
      <c r="F7138" s="180">
        <v>0</v>
      </c>
      <c r="G7138" s="180">
        <v>19801.599999999999</v>
      </c>
      <c r="H7138" s="180">
        <v>8486.4</v>
      </c>
      <c r="I7138" s="180">
        <f t="shared" si="222"/>
        <v>28288</v>
      </c>
      <c r="J7138" s="177" t="str">
        <f t="shared" si="223"/>
        <v>Date &gt; 1920</v>
      </c>
    </row>
    <row r="7139" spans="1:10" x14ac:dyDescent="0.3">
      <c r="A7139" s="178" t="s">
        <v>270</v>
      </c>
      <c r="B7139" s="178" t="s">
        <v>87</v>
      </c>
      <c r="C7139" s="178" t="s">
        <v>8468</v>
      </c>
      <c r="D7139" s="178" t="s">
        <v>8101</v>
      </c>
      <c r="E7139" s="179">
        <v>43908</v>
      </c>
      <c r="F7139" s="180">
        <v>85681</v>
      </c>
      <c r="G7139" s="180">
        <v>4760.1000000000004</v>
      </c>
      <c r="H7139" s="180">
        <v>4760.8999999999996</v>
      </c>
      <c r="I7139" s="180">
        <f t="shared" si="222"/>
        <v>95202</v>
      </c>
      <c r="J7139" s="177" t="str">
        <f t="shared" si="223"/>
        <v>Date &gt; 1920</v>
      </c>
    </row>
    <row r="7140" spans="1:10" x14ac:dyDescent="0.3">
      <c r="A7140" s="178" t="s">
        <v>270</v>
      </c>
      <c r="B7140" s="178" t="s">
        <v>87</v>
      </c>
      <c r="C7140" s="178" t="s">
        <v>8468</v>
      </c>
      <c r="D7140" s="178" t="s">
        <v>8101</v>
      </c>
      <c r="E7140" s="179">
        <v>44123</v>
      </c>
      <c r="F7140" s="180">
        <v>96176</v>
      </c>
      <c r="G7140" s="180">
        <v>6425.7</v>
      </c>
      <c r="H7140" s="180">
        <v>6425.3</v>
      </c>
      <c r="I7140" s="180">
        <f t="shared" si="222"/>
        <v>109027</v>
      </c>
      <c r="J7140" s="177" t="str">
        <f t="shared" si="223"/>
        <v>Date &gt; 1920</v>
      </c>
    </row>
    <row r="7141" spans="1:10" x14ac:dyDescent="0.3">
      <c r="A7141" s="178" t="s">
        <v>270</v>
      </c>
      <c r="B7141" s="178" t="s">
        <v>87</v>
      </c>
      <c r="C7141" s="178" t="s">
        <v>8468</v>
      </c>
      <c r="D7141" s="178" t="s">
        <v>8553</v>
      </c>
      <c r="E7141" s="179">
        <v>44174</v>
      </c>
      <c r="F7141" s="180">
        <v>249486</v>
      </c>
      <c r="G7141" s="180">
        <v>0</v>
      </c>
      <c r="H7141" s="180">
        <v>0</v>
      </c>
      <c r="I7141" s="180">
        <f t="shared" si="222"/>
        <v>249486</v>
      </c>
      <c r="J7141" s="177" t="str">
        <f t="shared" si="223"/>
        <v>Date &gt; 1920</v>
      </c>
    </row>
    <row r="7142" spans="1:10" x14ac:dyDescent="0.3">
      <c r="A7142" s="178" t="s">
        <v>270</v>
      </c>
      <c r="B7142" s="178" t="s">
        <v>87</v>
      </c>
      <c r="C7142" s="178" t="s">
        <v>8468</v>
      </c>
      <c r="D7142" s="178" t="s">
        <v>8554</v>
      </c>
      <c r="E7142" s="179">
        <v>44085</v>
      </c>
      <c r="F7142" s="180">
        <v>16880</v>
      </c>
      <c r="G7142" s="180">
        <v>0</v>
      </c>
      <c r="H7142" s="180">
        <v>0</v>
      </c>
      <c r="I7142" s="180">
        <f t="shared" si="222"/>
        <v>16880</v>
      </c>
      <c r="J7142" s="177" t="str">
        <f t="shared" si="223"/>
        <v>Date &gt; 1920</v>
      </c>
    </row>
    <row r="7143" spans="1:10" x14ac:dyDescent="0.3">
      <c r="A7143" s="178" t="s">
        <v>270</v>
      </c>
      <c r="B7143" s="178" t="s">
        <v>87</v>
      </c>
      <c r="C7143" s="178" t="s">
        <v>8468</v>
      </c>
      <c r="D7143" s="178" t="s">
        <v>8554</v>
      </c>
      <c r="E7143" s="179">
        <v>44186</v>
      </c>
      <c r="F7143" s="180">
        <v>9221</v>
      </c>
      <c r="G7143" s="180">
        <v>0</v>
      </c>
      <c r="H7143" s="180">
        <v>0</v>
      </c>
      <c r="I7143" s="180">
        <f t="shared" si="222"/>
        <v>9221</v>
      </c>
      <c r="J7143" s="177" t="str">
        <f t="shared" si="223"/>
        <v>Date &gt; 1920</v>
      </c>
    </row>
    <row r="7144" spans="1:10" x14ac:dyDescent="0.3">
      <c r="A7144" s="178" t="s">
        <v>270</v>
      </c>
      <c r="B7144" s="178" t="s">
        <v>87</v>
      </c>
      <c r="C7144" s="178" t="s">
        <v>8468</v>
      </c>
      <c r="D7144" s="178" t="s">
        <v>8554</v>
      </c>
      <c r="E7144" s="179">
        <v>44238</v>
      </c>
      <c r="F7144" s="180">
        <v>27371</v>
      </c>
      <c r="G7144" s="180">
        <v>0</v>
      </c>
      <c r="H7144" s="180">
        <v>0</v>
      </c>
      <c r="I7144" s="180">
        <f t="shared" si="222"/>
        <v>27371</v>
      </c>
      <c r="J7144" s="177" t="str">
        <f t="shared" si="223"/>
        <v>Date &gt; 1920</v>
      </c>
    </row>
    <row r="7145" spans="1:10" x14ac:dyDescent="0.3">
      <c r="A7145" s="178" t="s">
        <v>270</v>
      </c>
      <c r="B7145" s="178" t="s">
        <v>87</v>
      </c>
      <c r="C7145" s="178" t="s">
        <v>8468</v>
      </c>
      <c r="D7145" s="178" t="s">
        <v>6345</v>
      </c>
      <c r="E7145" s="179">
        <v>18043</v>
      </c>
      <c r="F7145" s="180">
        <v>2158.34</v>
      </c>
      <c r="G7145" s="180">
        <v>0</v>
      </c>
      <c r="H7145" s="180">
        <v>0</v>
      </c>
      <c r="I7145" s="180">
        <f t="shared" si="222"/>
        <v>2158.34</v>
      </c>
      <c r="J7145" s="177" t="str">
        <f t="shared" si="223"/>
        <v>Date &gt; 1920</v>
      </c>
    </row>
    <row r="7146" spans="1:10" x14ac:dyDescent="0.3">
      <c r="A7146" s="178" t="s">
        <v>270</v>
      </c>
      <c r="B7146" s="178" t="s">
        <v>87</v>
      </c>
      <c r="C7146" s="178" t="s">
        <v>8468</v>
      </c>
      <c r="D7146" s="178" t="s">
        <v>6345</v>
      </c>
      <c r="E7146" s="179">
        <v>21488</v>
      </c>
      <c r="F7146" s="180">
        <v>830.35</v>
      </c>
      <c r="G7146" s="180">
        <v>0</v>
      </c>
      <c r="H7146" s="180">
        <v>0</v>
      </c>
      <c r="I7146" s="180">
        <f t="shared" si="222"/>
        <v>830.35</v>
      </c>
      <c r="J7146" s="177" t="str">
        <f t="shared" si="223"/>
        <v>Date &gt; 1920</v>
      </c>
    </row>
    <row r="7147" spans="1:10" x14ac:dyDescent="0.3">
      <c r="A7147" s="178" t="s">
        <v>270</v>
      </c>
      <c r="B7147" s="178" t="s">
        <v>87</v>
      </c>
      <c r="C7147" s="178" t="s">
        <v>8468</v>
      </c>
      <c r="D7147" s="178" t="s">
        <v>6345</v>
      </c>
      <c r="E7147" s="179">
        <v>30140</v>
      </c>
      <c r="F7147" s="180">
        <v>492357.17</v>
      </c>
      <c r="G7147" s="180">
        <v>0</v>
      </c>
      <c r="H7147" s="180">
        <v>54706.35</v>
      </c>
      <c r="I7147" s="180">
        <f t="shared" si="222"/>
        <v>547063.52</v>
      </c>
      <c r="J7147" s="177" t="str">
        <f t="shared" si="223"/>
        <v>Date &gt; 1920</v>
      </c>
    </row>
    <row r="7148" spans="1:10" x14ac:dyDescent="0.3">
      <c r="A7148" s="178" t="s">
        <v>270</v>
      </c>
      <c r="B7148" s="178" t="s">
        <v>91</v>
      </c>
      <c r="C7148" s="178" t="s">
        <v>4099</v>
      </c>
      <c r="D7148" s="178" t="s">
        <v>8555</v>
      </c>
      <c r="E7148" s="179">
        <v>34912</v>
      </c>
      <c r="F7148" s="180">
        <v>0</v>
      </c>
      <c r="G7148" s="180">
        <v>20000</v>
      </c>
      <c r="H7148" s="180">
        <v>10000</v>
      </c>
      <c r="I7148" s="180">
        <f t="shared" si="222"/>
        <v>30000</v>
      </c>
      <c r="J7148" s="177" t="str">
        <f t="shared" si="223"/>
        <v>Date &gt; 1920</v>
      </c>
    </row>
    <row r="7149" spans="1:10" x14ac:dyDescent="0.3">
      <c r="A7149" s="178" t="s">
        <v>270</v>
      </c>
      <c r="B7149" s="178" t="s">
        <v>91</v>
      </c>
      <c r="C7149" s="178" t="s">
        <v>4099</v>
      </c>
      <c r="D7149" s="178" t="s">
        <v>8555</v>
      </c>
      <c r="E7149" s="179">
        <v>35418</v>
      </c>
      <c r="F7149" s="180">
        <v>0</v>
      </c>
      <c r="G7149" s="180">
        <v>18630.41</v>
      </c>
      <c r="H7149" s="180">
        <v>9315.19</v>
      </c>
      <c r="I7149" s="180">
        <f t="shared" si="222"/>
        <v>27945.599999999999</v>
      </c>
      <c r="J7149" s="177" t="str">
        <f t="shared" si="223"/>
        <v>Date &gt; 1920</v>
      </c>
    </row>
    <row r="7150" spans="1:10" x14ac:dyDescent="0.3">
      <c r="A7150" s="178" t="s">
        <v>270</v>
      </c>
      <c r="B7150" s="178" t="s">
        <v>91</v>
      </c>
      <c r="C7150" s="178" t="s">
        <v>4099</v>
      </c>
      <c r="D7150" s="178" t="s">
        <v>8555</v>
      </c>
      <c r="E7150" s="179">
        <v>35723</v>
      </c>
      <c r="F7150" s="180">
        <v>0</v>
      </c>
      <c r="G7150" s="180">
        <v>2401.9899999999998</v>
      </c>
      <c r="H7150" s="180">
        <v>1200.99</v>
      </c>
      <c r="I7150" s="180">
        <f t="shared" si="222"/>
        <v>3602.9799999999996</v>
      </c>
      <c r="J7150" s="177" t="str">
        <f t="shared" si="223"/>
        <v>Date &gt; 1920</v>
      </c>
    </row>
    <row r="7151" spans="1:10" x14ac:dyDescent="0.3">
      <c r="A7151" s="178" t="s">
        <v>270</v>
      </c>
      <c r="B7151" s="178" t="s">
        <v>91</v>
      </c>
      <c r="C7151" s="178" t="s">
        <v>4099</v>
      </c>
      <c r="D7151" s="178" t="s">
        <v>8555</v>
      </c>
      <c r="E7151" s="179">
        <v>36167</v>
      </c>
      <c r="F7151" s="180">
        <v>0</v>
      </c>
      <c r="G7151" s="180">
        <v>1633.18</v>
      </c>
      <c r="H7151" s="180">
        <v>816.6</v>
      </c>
      <c r="I7151" s="180">
        <f t="shared" si="222"/>
        <v>2449.7800000000002</v>
      </c>
      <c r="J7151" s="177" t="str">
        <f t="shared" si="223"/>
        <v>Date &gt; 1920</v>
      </c>
    </row>
    <row r="7152" spans="1:10" x14ac:dyDescent="0.3">
      <c r="A7152" s="178" t="s">
        <v>270</v>
      </c>
      <c r="B7152" s="178" t="s">
        <v>91</v>
      </c>
      <c r="C7152" s="178" t="s">
        <v>4099</v>
      </c>
      <c r="D7152" s="178" t="s">
        <v>8555</v>
      </c>
      <c r="E7152" s="179">
        <v>36860</v>
      </c>
      <c r="F7152" s="180">
        <v>0</v>
      </c>
      <c r="G7152" s="180">
        <v>233.44</v>
      </c>
      <c r="H7152" s="180">
        <v>116.72</v>
      </c>
      <c r="I7152" s="180">
        <f t="shared" si="222"/>
        <v>350.15999999999997</v>
      </c>
      <c r="J7152" s="177" t="str">
        <f t="shared" si="223"/>
        <v>Date &gt; 1920</v>
      </c>
    </row>
    <row r="7153" spans="1:10" x14ac:dyDescent="0.3">
      <c r="A7153" s="178" t="s">
        <v>270</v>
      </c>
      <c r="B7153" s="178" t="s">
        <v>91</v>
      </c>
      <c r="C7153" s="178" t="s">
        <v>4099</v>
      </c>
      <c r="D7153" s="178" t="s">
        <v>8556</v>
      </c>
      <c r="E7153" s="179">
        <v>34813</v>
      </c>
      <c r="F7153" s="180">
        <v>0</v>
      </c>
      <c r="G7153" s="180">
        <v>4000</v>
      </c>
      <c r="H7153" s="180">
        <v>2000</v>
      </c>
      <c r="I7153" s="180">
        <f t="shared" si="222"/>
        <v>6000</v>
      </c>
      <c r="J7153" s="177" t="str">
        <f t="shared" si="223"/>
        <v>Date &gt; 1920</v>
      </c>
    </row>
    <row r="7154" spans="1:10" x14ac:dyDescent="0.3">
      <c r="A7154" s="178" t="s">
        <v>270</v>
      </c>
      <c r="B7154" s="178" t="s">
        <v>91</v>
      </c>
      <c r="C7154" s="178" t="s">
        <v>4099</v>
      </c>
      <c r="D7154" s="178" t="s">
        <v>8557</v>
      </c>
      <c r="E7154" s="179">
        <v>35048</v>
      </c>
      <c r="F7154" s="180">
        <v>0</v>
      </c>
      <c r="G7154" s="180">
        <v>79797.899999999994</v>
      </c>
      <c r="H7154" s="180">
        <v>0</v>
      </c>
      <c r="I7154" s="180">
        <f t="shared" si="222"/>
        <v>79797.899999999994</v>
      </c>
      <c r="J7154" s="177" t="str">
        <f t="shared" si="223"/>
        <v>Date &gt; 1920</v>
      </c>
    </row>
    <row r="7155" spans="1:10" x14ac:dyDescent="0.3">
      <c r="A7155" s="178" t="s">
        <v>270</v>
      </c>
      <c r="B7155" s="178" t="s">
        <v>91</v>
      </c>
      <c r="C7155" s="178" t="s">
        <v>4099</v>
      </c>
      <c r="D7155" s="178" t="s">
        <v>8557</v>
      </c>
      <c r="E7155" s="179">
        <v>35418</v>
      </c>
      <c r="F7155" s="180">
        <v>0</v>
      </c>
      <c r="G7155" s="180">
        <v>89274.14</v>
      </c>
      <c r="H7155" s="180">
        <v>4374.8100000000004</v>
      </c>
      <c r="I7155" s="180">
        <f t="shared" si="222"/>
        <v>93648.95</v>
      </c>
      <c r="J7155" s="177" t="str">
        <f t="shared" si="223"/>
        <v>Date &gt; 1920</v>
      </c>
    </row>
    <row r="7156" spans="1:10" x14ac:dyDescent="0.3">
      <c r="A7156" s="178" t="s">
        <v>270</v>
      </c>
      <c r="B7156" s="178" t="s">
        <v>91</v>
      </c>
      <c r="C7156" s="178" t="s">
        <v>4099</v>
      </c>
      <c r="D7156" s="178" t="s">
        <v>8557</v>
      </c>
      <c r="E7156" s="179">
        <v>35723</v>
      </c>
      <c r="F7156" s="180">
        <v>0</v>
      </c>
      <c r="G7156" s="180">
        <v>50760.13</v>
      </c>
      <c r="H7156" s="180">
        <v>7541.27</v>
      </c>
      <c r="I7156" s="180">
        <f t="shared" si="222"/>
        <v>58301.399999999994</v>
      </c>
      <c r="J7156" s="177" t="str">
        <f t="shared" si="223"/>
        <v>Date &gt; 1920</v>
      </c>
    </row>
    <row r="7157" spans="1:10" x14ac:dyDescent="0.3">
      <c r="A7157" s="178" t="s">
        <v>270</v>
      </c>
      <c r="B7157" s="178" t="s">
        <v>91</v>
      </c>
      <c r="C7157" s="178" t="s">
        <v>4099</v>
      </c>
      <c r="D7157" s="178" t="s">
        <v>8557</v>
      </c>
      <c r="E7157" s="179">
        <v>36167</v>
      </c>
      <c r="F7157" s="180">
        <v>0</v>
      </c>
      <c r="G7157" s="180">
        <v>36167.83</v>
      </c>
      <c r="H7157" s="180">
        <v>12197.87</v>
      </c>
      <c r="I7157" s="180">
        <f t="shared" si="222"/>
        <v>48365.700000000004</v>
      </c>
      <c r="J7157" s="177" t="str">
        <f t="shared" si="223"/>
        <v>Date &gt; 1920</v>
      </c>
    </row>
    <row r="7158" spans="1:10" x14ac:dyDescent="0.3">
      <c r="A7158" s="178" t="s">
        <v>270</v>
      </c>
      <c r="B7158" s="178" t="s">
        <v>91</v>
      </c>
      <c r="C7158" s="178" t="s">
        <v>4099</v>
      </c>
      <c r="D7158" s="178" t="s">
        <v>8557</v>
      </c>
      <c r="E7158" s="179">
        <v>36866</v>
      </c>
      <c r="F7158" s="180">
        <v>0</v>
      </c>
      <c r="G7158" s="180">
        <v>35300.83</v>
      </c>
      <c r="H7158" s="180">
        <v>21536.46</v>
      </c>
      <c r="I7158" s="180">
        <f t="shared" si="222"/>
        <v>56837.29</v>
      </c>
      <c r="J7158" s="177" t="str">
        <f t="shared" si="223"/>
        <v>Date &gt; 1920</v>
      </c>
    </row>
    <row r="7159" spans="1:10" x14ac:dyDescent="0.3">
      <c r="A7159" s="178" t="s">
        <v>270</v>
      </c>
      <c r="B7159" s="178" t="s">
        <v>91</v>
      </c>
      <c r="C7159" s="178" t="s">
        <v>4099</v>
      </c>
      <c r="D7159" s="178" t="s">
        <v>8558</v>
      </c>
      <c r="E7159" s="179">
        <v>37587</v>
      </c>
      <c r="F7159" s="180">
        <v>0</v>
      </c>
      <c r="G7159" s="180">
        <v>27360.85</v>
      </c>
      <c r="H7159" s="180">
        <v>18240.560000000001</v>
      </c>
      <c r="I7159" s="180">
        <f t="shared" si="222"/>
        <v>45601.41</v>
      </c>
      <c r="J7159" s="177" t="str">
        <f t="shared" si="223"/>
        <v>Date &gt; 1920</v>
      </c>
    </row>
    <row r="7160" spans="1:10" x14ac:dyDescent="0.3">
      <c r="A7160" s="178" t="s">
        <v>270</v>
      </c>
      <c r="B7160" s="178" t="s">
        <v>91</v>
      </c>
      <c r="C7160" s="178" t="s">
        <v>4099</v>
      </c>
      <c r="D7160" s="178" t="s">
        <v>8558</v>
      </c>
      <c r="E7160" s="179">
        <v>37631</v>
      </c>
      <c r="F7160" s="180">
        <v>0</v>
      </c>
      <c r="G7160" s="180">
        <v>3176.62</v>
      </c>
      <c r="H7160" s="180">
        <v>2117.7399999999998</v>
      </c>
      <c r="I7160" s="180">
        <f t="shared" si="222"/>
        <v>5294.36</v>
      </c>
      <c r="J7160" s="177" t="str">
        <f t="shared" si="223"/>
        <v>Date &gt; 1920</v>
      </c>
    </row>
    <row r="7161" spans="1:10" x14ac:dyDescent="0.3">
      <c r="A7161" s="178" t="s">
        <v>270</v>
      </c>
      <c r="B7161" s="178" t="s">
        <v>93</v>
      </c>
      <c r="C7161" s="178" t="s">
        <v>1352</v>
      </c>
      <c r="D7161" s="178" t="s">
        <v>8559</v>
      </c>
      <c r="E7161" s="179">
        <v>24307</v>
      </c>
      <c r="F7161" s="180">
        <v>8865.11</v>
      </c>
      <c r="G7161" s="180">
        <v>10000</v>
      </c>
      <c r="H7161" s="180">
        <v>23.15</v>
      </c>
      <c r="I7161" s="180">
        <f t="shared" si="222"/>
        <v>18888.260000000002</v>
      </c>
      <c r="J7161" s="177" t="str">
        <f t="shared" si="223"/>
        <v>Date &gt; 1920</v>
      </c>
    </row>
    <row r="7162" spans="1:10" x14ac:dyDescent="0.3">
      <c r="A7162" s="178" t="s">
        <v>270</v>
      </c>
      <c r="B7162" s="178" t="s">
        <v>93</v>
      </c>
      <c r="C7162" s="178" t="s">
        <v>1352</v>
      </c>
      <c r="D7162" s="178" t="s">
        <v>8560</v>
      </c>
      <c r="E7162" s="179">
        <v>28083</v>
      </c>
      <c r="F7162" s="180">
        <v>282707.39</v>
      </c>
      <c r="G7162" s="180">
        <v>133728.54</v>
      </c>
      <c r="H7162" s="180">
        <v>51667.98</v>
      </c>
      <c r="I7162" s="180">
        <f t="shared" si="222"/>
        <v>468103.91000000003</v>
      </c>
      <c r="J7162" s="177" t="str">
        <f t="shared" si="223"/>
        <v>Date &gt; 1920</v>
      </c>
    </row>
    <row r="7163" spans="1:10" x14ac:dyDescent="0.3">
      <c r="A7163" s="178" t="s">
        <v>270</v>
      </c>
      <c r="B7163" s="178" t="s">
        <v>93</v>
      </c>
      <c r="C7163" s="178" t="s">
        <v>1352</v>
      </c>
      <c r="D7163" s="178" t="s">
        <v>7173</v>
      </c>
      <c r="E7163" s="179">
        <v>28081</v>
      </c>
      <c r="F7163" s="180">
        <v>0</v>
      </c>
      <c r="G7163" s="180">
        <v>62409.88</v>
      </c>
      <c r="H7163" s="180">
        <v>15602.48</v>
      </c>
      <c r="I7163" s="180">
        <f t="shared" si="222"/>
        <v>78012.36</v>
      </c>
      <c r="J7163" s="177" t="str">
        <f t="shared" si="223"/>
        <v>Date &gt; 1920</v>
      </c>
    </row>
    <row r="7164" spans="1:10" x14ac:dyDescent="0.3">
      <c r="A7164" s="178" t="s">
        <v>270</v>
      </c>
      <c r="B7164" s="178" t="s">
        <v>93</v>
      </c>
      <c r="C7164" s="178" t="s">
        <v>1352</v>
      </c>
      <c r="D7164" s="178" t="s">
        <v>6462</v>
      </c>
      <c r="E7164" s="179">
        <v>27992</v>
      </c>
      <c r="F7164" s="180">
        <v>0</v>
      </c>
      <c r="G7164" s="180">
        <v>10666.66</v>
      </c>
      <c r="H7164" s="180">
        <v>5333.34</v>
      </c>
      <c r="I7164" s="180">
        <f t="shared" si="222"/>
        <v>16000</v>
      </c>
      <c r="J7164" s="177" t="str">
        <f t="shared" si="223"/>
        <v>Date &gt; 1920</v>
      </c>
    </row>
    <row r="7165" spans="1:10" x14ac:dyDescent="0.3">
      <c r="A7165" s="178" t="s">
        <v>270</v>
      </c>
      <c r="B7165" s="178" t="s">
        <v>93</v>
      </c>
      <c r="C7165" s="178" t="s">
        <v>1352</v>
      </c>
      <c r="D7165" s="178" t="s">
        <v>6345</v>
      </c>
      <c r="E7165" s="179">
        <v>28227</v>
      </c>
      <c r="F7165" s="180">
        <v>0</v>
      </c>
      <c r="G7165" s="180">
        <v>9018.9</v>
      </c>
      <c r="H7165" s="180">
        <v>9946.23</v>
      </c>
      <c r="I7165" s="180">
        <f t="shared" si="222"/>
        <v>18965.129999999997</v>
      </c>
      <c r="J7165" s="177" t="str">
        <f t="shared" si="223"/>
        <v>Date &gt; 1920</v>
      </c>
    </row>
    <row r="7166" spans="1:10" x14ac:dyDescent="0.3">
      <c r="A7166" s="178" t="s">
        <v>270</v>
      </c>
      <c r="B7166" s="178" t="s">
        <v>93</v>
      </c>
      <c r="C7166" s="178" t="s">
        <v>1352</v>
      </c>
      <c r="D7166" s="178" t="s">
        <v>8561</v>
      </c>
      <c r="E7166" s="179">
        <v>28845</v>
      </c>
      <c r="F7166" s="180">
        <v>0</v>
      </c>
      <c r="G7166" s="180">
        <v>2600</v>
      </c>
      <c r="H7166" s="180">
        <v>1607.89</v>
      </c>
      <c r="I7166" s="180">
        <f t="shared" si="222"/>
        <v>4207.8900000000003</v>
      </c>
      <c r="J7166" s="177" t="str">
        <f t="shared" si="223"/>
        <v>Date &gt; 1920</v>
      </c>
    </row>
    <row r="7167" spans="1:10" x14ac:dyDescent="0.3">
      <c r="A7167" s="178" t="s">
        <v>270</v>
      </c>
      <c r="B7167" s="178" t="s">
        <v>93</v>
      </c>
      <c r="C7167" s="178" t="s">
        <v>1352</v>
      </c>
      <c r="D7167" s="178" t="s">
        <v>8562</v>
      </c>
      <c r="E7167" s="179">
        <v>29591</v>
      </c>
      <c r="F7167" s="180">
        <v>0</v>
      </c>
      <c r="G7167" s="180">
        <v>8000</v>
      </c>
      <c r="H7167" s="180">
        <v>0</v>
      </c>
      <c r="I7167" s="180">
        <f t="shared" si="222"/>
        <v>8000</v>
      </c>
      <c r="J7167" s="177" t="str">
        <f t="shared" si="223"/>
        <v>Date &gt; 1920</v>
      </c>
    </row>
    <row r="7168" spans="1:10" x14ac:dyDescent="0.3">
      <c r="A7168" s="178" t="s">
        <v>270</v>
      </c>
      <c r="B7168" s="178" t="s">
        <v>93</v>
      </c>
      <c r="C7168" s="178" t="s">
        <v>1352</v>
      </c>
      <c r="D7168" s="178" t="s">
        <v>8563</v>
      </c>
      <c r="E7168" s="179">
        <v>31058</v>
      </c>
      <c r="F7168" s="180">
        <v>0</v>
      </c>
      <c r="G7168" s="180">
        <v>73590.94</v>
      </c>
      <c r="H7168" s="180">
        <v>36795.47</v>
      </c>
      <c r="I7168" s="180">
        <f t="shared" si="222"/>
        <v>110386.41</v>
      </c>
      <c r="J7168" s="177" t="str">
        <f t="shared" si="223"/>
        <v>Date &gt; 1920</v>
      </c>
    </row>
    <row r="7169" spans="1:10" x14ac:dyDescent="0.3">
      <c r="A7169" s="178" t="s">
        <v>270</v>
      </c>
      <c r="B7169" s="178" t="s">
        <v>93</v>
      </c>
      <c r="C7169" s="178" t="s">
        <v>1352</v>
      </c>
      <c r="D7169" s="178" t="s">
        <v>8564</v>
      </c>
      <c r="E7169" s="179">
        <v>32148</v>
      </c>
      <c r="F7169" s="180">
        <v>0</v>
      </c>
      <c r="G7169" s="180">
        <v>6272.46</v>
      </c>
      <c r="H7169" s="180">
        <v>3136.23</v>
      </c>
      <c r="I7169" s="180">
        <f t="shared" si="222"/>
        <v>9408.69</v>
      </c>
      <c r="J7169" s="177" t="str">
        <f t="shared" si="223"/>
        <v>Date &gt; 1920</v>
      </c>
    </row>
    <row r="7170" spans="1:10" x14ac:dyDescent="0.3">
      <c r="A7170" s="178" t="s">
        <v>270</v>
      </c>
      <c r="B7170" s="178" t="s">
        <v>93</v>
      </c>
      <c r="C7170" s="178" t="s">
        <v>1352</v>
      </c>
      <c r="D7170" s="178" t="s">
        <v>8565</v>
      </c>
      <c r="E7170" s="179">
        <v>33326</v>
      </c>
      <c r="F7170" s="180">
        <v>0</v>
      </c>
      <c r="G7170" s="180">
        <v>628.07000000000005</v>
      </c>
      <c r="H7170" s="180">
        <v>314.02999999999997</v>
      </c>
      <c r="I7170" s="180">
        <f t="shared" si="222"/>
        <v>942.1</v>
      </c>
      <c r="J7170" s="177" t="str">
        <f t="shared" si="223"/>
        <v>Date &gt; 1920</v>
      </c>
    </row>
    <row r="7171" spans="1:10" x14ac:dyDescent="0.3">
      <c r="A7171" s="178" t="s">
        <v>270</v>
      </c>
      <c r="B7171" s="178" t="s">
        <v>93</v>
      </c>
      <c r="C7171" s="178" t="s">
        <v>1352</v>
      </c>
      <c r="D7171" s="178" t="s">
        <v>8566</v>
      </c>
      <c r="E7171" s="179">
        <v>33268</v>
      </c>
      <c r="F7171" s="180">
        <v>0</v>
      </c>
      <c r="G7171" s="180">
        <v>14574.55</v>
      </c>
      <c r="H7171" s="180">
        <v>7287.29</v>
      </c>
      <c r="I7171" s="180">
        <f t="shared" si="222"/>
        <v>21861.84</v>
      </c>
      <c r="J7171" s="177" t="str">
        <f t="shared" si="223"/>
        <v>Date &gt; 1920</v>
      </c>
    </row>
    <row r="7172" spans="1:10" x14ac:dyDescent="0.3">
      <c r="A7172" s="178" t="s">
        <v>270</v>
      </c>
      <c r="B7172" s="178" t="s">
        <v>93</v>
      </c>
      <c r="C7172" s="178" t="s">
        <v>1352</v>
      </c>
      <c r="D7172" s="178" t="s">
        <v>8566</v>
      </c>
      <c r="E7172" s="179">
        <v>33516</v>
      </c>
      <c r="F7172" s="180">
        <v>0</v>
      </c>
      <c r="G7172" s="180">
        <v>1581.85</v>
      </c>
      <c r="H7172" s="180">
        <v>790.92</v>
      </c>
      <c r="I7172" s="180">
        <f t="shared" si="222"/>
        <v>2372.77</v>
      </c>
      <c r="J7172" s="177" t="str">
        <f t="shared" si="223"/>
        <v>Date &gt; 1920</v>
      </c>
    </row>
    <row r="7173" spans="1:10" x14ac:dyDescent="0.3">
      <c r="A7173" s="178" t="s">
        <v>270</v>
      </c>
      <c r="B7173" s="178" t="s">
        <v>93</v>
      </c>
      <c r="C7173" s="178" t="s">
        <v>1352</v>
      </c>
      <c r="D7173" s="178" t="s">
        <v>8567</v>
      </c>
      <c r="E7173" s="179">
        <v>33207</v>
      </c>
      <c r="F7173" s="180">
        <v>0</v>
      </c>
      <c r="G7173" s="180">
        <v>2234.09</v>
      </c>
      <c r="H7173" s="180">
        <v>1117.05</v>
      </c>
      <c r="I7173" s="180">
        <f t="shared" ref="I7173:I7236" si="224">SUM(F7173:H7173)</f>
        <v>3351.1400000000003</v>
      </c>
      <c r="J7173" s="177" t="str">
        <f t="shared" ref="J7173:J7236" si="225">IF(OR(YEAR(E7173)&gt; 1920, ISBLANK(E7173)), "Date &gt; 1920", "Sketchy date")</f>
        <v>Date &gt; 1920</v>
      </c>
    </row>
    <row r="7174" spans="1:10" x14ac:dyDescent="0.3">
      <c r="A7174" s="178" t="s">
        <v>270</v>
      </c>
      <c r="B7174" s="178" t="s">
        <v>93</v>
      </c>
      <c r="C7174" s="178" t="s">
        <v>1352</v>
      </c>
      <c r="D7174" s="178" t="s">
        <v>8567</v>
      </c>
      <c r="E7174" s="179">
        <v>33267</v>
      </c>
      <c r="F7174" s="180">
        <v>0</v>
      </c>
      <c r="G7174" s="180">
        <v>226.07</v>
      </c>
      <c r="H7174" s="180">
        <v>113.03</v>
      </c>
      <c r="I7174" s="180">
        <f t="shared" si="224"/>
        <v>339.1</v>
      </c>
      <c r="J7174" s="177" t="str">
        <f t="shared" si="225"/>
        <v>Date &gt; 1920</v>
      </c>
    </row>
    <row r="7175" spans="1:10" x14ac:dyDescent="0.3">
      <c r="A7175" s="178" t="s">
        <v>270</v>
      </c>
      <c r="B7175" s="178" t="s">
        <v>93</v>
      </c>
      <c r="C7175" s="178" t="s">
        <v>1352</v>
      </c>
      <c r="D7175" s="178" t="s">
        <v>8568</v>
      </c>
      <c r="E7175" s="179">
        <v>33500</v>
      </c>
      <c r="F7175" s="180">
        <v>0</v>
      </c>
      <c r="G7175" s="180">
        <v>800</v>
      </c>
      <c r="H7175" s="180">
        <v>400</v>
      </c>
      <c r="I7175" s="180">
        <f t="shared" si="224"/>
        <v>1200</v>
      </c>
      <c r="J7175" s="177" t="str">
        <f t="shared" si="225"/>
        <v>Date &gt; 1920</v>
      </c>
    </row>
    <row r="7176" spans="1:10" x14ac:dyDescent="0.3">
      <c r="A7176" s="178" t="s">
        <v>270</v>
      </c>
      <c r="B7176" s="178" t="s">
        <v>93</v>
      </c>
      <c r="C7176" s="178" t="s">
        <v>1352</v>
      </c>
      <c r="D7176" s="178" t="s">
        <v>8569</v>
      </c>
      <c r="E7176" s="179">
        <v>33882</v>
      </c>
      <c r="F7176" s="180">
        <v>0</v>
      </c>
      <c r="G7176" s="180">
        <v>6315.73</v>
      </c>
      <c r="H7176" s="180">
        <v>3157.87</v>
      </c>
      <c r="I7176" s="180">
        <f t="shared" si="224"/>
        <v>9473.5999999999985</v>
      </c>
      <c r="J7176" s="177" t="str">
        <f t="shared" si="225"/>
        <v>Date &gt; 1920</v>
      </c>
    </row>
    <row r="7177" spans="1:10" x14ac:dyDescent="0.3">
      <c r="A7177" s="178" t="s">
        <v>270</v>
      </c>
      <c r="B7177" s="178" t="s">
        <v>93</v>
      </c>
      <c r="C7177" s="178" t="s">
        <v>1352</v>
      </c>
      <c r="D7177" s="178" t="s">
        <v>8570</v>
      </c>
      <c r="E7177" s="179">
        <v>34613</v>
      </c>
      <c r="F7177" s="180">
        <v>0</v>
      </c>
      <c r="G7177" s="180">
        <v>29334.67</v>
      </c>
      <c r="H7177" s="180">
        <v>14667.33</v>
      </c>
      <c r="I7177" s="180">
        <f t="shared" si="224"/>
        <v>44002</v>
      </c>
      <c r="J7177" s="177" t="str">
        <f t="shared" si="225"/>
        <v>Date &gt; 1920</v>
      </c>
    </row>
    <row r="7178" spans="1:10" x14ac:dyDescent="0.3">
      <c r="A7178" s="178" t="s">
        <v>270</v>
      </c>
      <c r="B7178" s="178" t="s">
        <v>93</v>
      </c>
      <c r="C7178" s="178" t="s">
        <v>1352</v>
      </c>
      <c r="D7178" s="178" t="s">
        <v>8570</v>
      </c>
      <c r="E7178" s="179">
        <v>34710</v>
      </c>
      <c r="F7178" s="180">
        <v>0</v>
      </c>
      <c r="G7178" s="180">
        <v>2067.17</v>
      </c>
      <c r="H7178" s="180">
        <v>1033.58</v>
      </c>
      <c r="I7178" s="180">
        <f t="shared" si="224"/>
        <v>3100.75</v>
      </c>
      <c r="J7178" s="177" t="str">
        <f t="shared" si="225"/>
        <v>Date &gt; 1920</v>
      </c>
    </row>
    <row r="7179" spans="1:10" x14ac:dyDescent="0.3">
      <c r="A7179" s="178" t="s">
        <v>270</v>
      </c>
      <c r="B7179" s="178" t="s">
        <v>93</v>
      </c>
      <c r="C7179" s="178" t="s">
        <v>1352</v>
      </c>
      <c r="D7179" s="178" t="s">
        <v>7182</v>
      </c>
      <c r="E7179" s="179">
        <v>34429</v>
      </c>
      <c r="F7179" s="180">
        <v>0</v>
      </c>
      <c r="G7179" s="180">
        <v>1633.89</v>
      </c>
      <c r="H7179" s="180">
        <v>816.94</v>
      </c>
      <c r="I7179" s="180">
        <f t="shared" si="224"/>
        <v>2450.83</v>
      </c>
      <c r="J7179" s="177" t="str">
        <f t="shared" si="225"/>
        <v>Date &gt; 1920</v>
      </c>
    </row>
    <row r="7180" spans="1:10" x14ac:dyDescent="0.3">
      <c r="A7180" s="178" t="s">
        <v>270</v>
      </c>
      <c r="B7180" s="178" t="s">
        <v>93</v>
      </c>
      <c r="C7180" s="178" t="s">
        <v>1352</v>
      </c>
      <c r="D7180" s="178" t="s">
        <v>8571</v>
      </c>
      <c r="E7180" s="179">
        <v>35899</v>
      </c>
      <c r="F7180" s="180">
        <v>0</v>
      </c>
      <c r="G7180" s="180">
        <v>2572.1999999999998</v>
      </c>
      <c r="H7180" s="180">
        <v>1714.8</v>
      </c>
      <c r="I7180" s="180">
        <f t="shared" si="224"/>
        <v>4287</v>
      </c>
      <c r="J7180" s="177" t="str">
        <f t="shared" si="225"/>
        <v>Date &gt; 1920</v>
      </c>
    </row>
    <row r="7181" spans="1:10" x14ac:dyDescent="0.3">
      <c r="A7181" s="178" t="s">
        <v>270</v>
      </c>
      <c r="B7181" s="178" t="s">
        <v>93</v>
      </c>
      <c r="C7181" s="178" t="s">
        <v>1352</v>
      </c>
      <c r="D7181" s="178" t="s">
        <v>8571</v>
      </c>
      <c r="E7181" s="179">
        <v>36119</v>
      </c>
      <c r="F7181" s="180">
        <v>0</v>
      </c>
      <c r="G7181" s="180">
        <v>14947.19</v>
      </c>
      <c r="H7181" s="180">
        <v>9964.7999999999993</v>
      </c>
      <c r="I7181" s="180">
        <f t="shared" si="224"/>
        <v>24911.989999999998</v>
      </c>
      <c r="J7181" s="177" t="str">
        <f t="shared" si="225"/>
        <v>Date &gt; 1920</v>
      </c>
    </row>
    <row r="7182" spans="1:10" x14ac:dyDescent="0.3">
      <c r="A7182" s="178" t="s">
        <v>270</v>
      </c>
      <c r="B7182" s="178" t="s">
        <v>93</v>
      </c>
      <c r="C7182" s="178" t="s">
        <v>1352</v>
      </c>
      <c r="D7182" s="178" t="s">
        <v>8572</v>
      </c>
      <c r="E7182" s="179">
        <v>36503</v>
      </c>
      <c r="F7182" s="180">
        <v>0</v>
      </c>
      <c r="G7182" s="180">
        <v>17110.3</v>
      </c>
      <c r="H7182" s="180">
        <v>10509.92</v>
      </c>
      <c r="I7182" s="180">
        <f t="shared" si="224"/>
        <v>27620.22</v>
      </c>
      <c r="J7182" s="177" t="str">
        <f t="shared" si="225"/>
        <v>Date &gt; 1920</v>
      </c>
    </row>
    <row r="7183" spans="1:10" x14ac:dyDescent="0.3">
      <c r="A7183" s="178" t="s">
        <v>270</v>
      </c>
      <c r="B7183" s="178" t="s">
        <v>93</v>
      </c>
      <c r="C7183" s="178" t="s">
        <v>1352</v>
      </c>
      <c r="D7183" s="178" t="s">
        <v>8572</v>
      </c>
      <c r="E7183" s="179">
        <v>36550</v>
      </c>
      <c r="F7183" s="180">
        <v>0</v>
      </c>
      <c r="G7183" s="180">
        <v>896.94</v>
      </c>
      <c r="H7183" s="180">
        <v>0</v>
      </c>
      <c r="I7183" s="180">
        <f t="shared" si="224"/>
        <v>896.94</v>
      </c>
      <c r="J7183" s="177" t="str">
        <f t="shared" si="225"/>
        <v>Date &gt; 1920</v>
      </c>
    </row>
    <row r="7184" spans="1:10" x14ac:dyDescent="0.3">
      <c r="A7184" s="178" t="s">
        <v>270</v>
      </c>
      <c r="B7184" s="178" t="s">
        <v>93</v>
      </c>
      <c r="C7184" s="178" t="s">
        <v>1352</v>
      </c>
      <c r="D7184" s="178" t="s">
        <v>8573</v>
      </c>
      <c r="E7184" s="179">
        <v>37258</v>
      </c>
      <c r="F7184" s="180">
        <v>0</v>
      </c>
      <c r="G7184" s="180">
        <v>9670</v>
      </c>
      <c r="H7184" s="180">
        <v>9670</v>
      </c>
      <c r="I7184" s="180">
        <f t="shared" si="224"/>
        <v>19340</v>
      </c>
      <c r="J7184" s="177" t="str">
        <f t="shared" si="225"/>
        <v>Date &gt; 1920</v>
      </c>
    </row>
    <row r="7185" spans="1:10" x14ac:dyDescent="0.3">
      <c r="A7185" s="178" t="s">
        <v>270</v>
      </c>
      <c r="B7185" s="178" t="s">
        <v>93</v>
      </c>
      <c r="C7185" s="178" t="s">
        <v>1352</v>
      </c>
      <c r="D7185" s="178" t="s">
        <v>8574</v>
      </c>
      <c r="E7185" s="179">
        <v>37649</v>
      </c>
      <c r="F7185" s="180">
        <v>46816</v>
      </c>
      <c r="G7185" s="180">
        <v>0</v>
      </c>
      <c r="H7185" s="180">
        <v>5204.01</v>
      </c>
      <c r="I7185" s="180">
        <f t="shared" si="224"/>
        <v>52020.01</v>
      </c>
      <c r="J7185" s="177" t="str">
        <f t="shared" si="225"/>
        <v>Date &gt; 1920</v>
      </c>
    </row>
    <row r="7186" spans="1:10" x14ac:dyDescent="0.3">
      <c r="A7186" s="178" t="s">
        <v>270</v>
      </c>
      <c r="B7186" s="178" t="s">
        <v>93</v>
      </c>
      <c r="C7186" s="178" t="s">
        <v>1352</v>
      </c>
      <c r="D7186" s="178" t="s">
        <v>8574</v>
      </c>
      <c r="E7186" s="179">
        <v>38084</v>
      </c>
      <c r="F7186" s="180">
        <v>4844</v>
      </c>
      <c r="G7186" s="180">
        <v>0</v>
      </c>
      <c r="H7186" s="180">
        <v>535.99</v>
      </c>
      <c r="I7186" s="180">
        <f t="shared" si="224"/>
        <v>5379.99</v>
      </c>
      <c r="J7186" s="177" t="str">
        <f t="shared" si="225"/>
        <v>Date &gt; 1920</v>
      </c>
    </row>
    <row r="7187" spans="1:10" x14ac:dyDescent="0.3">
      <c r="A7187" s="178" t="s">
        <v>270</v>
      </c>
      <c r="B7187" s="178" t="s">
        <v>93</v>
      </c>
      <c r="C7187" s="178" t="s">
        <v>1352</v>
      </c>
      <c r="D7187" s="178" t="s">
        <v>8575</v>
      </c>
      <c r="E7187" s="179">
        <v>37816</v>
      </c>
      <c r="F7187" s="180">
        <v>0</v>
      </c>
      <c r="G7187" s="180">
        <v>10800</v>
      </c>
      <c r="H7187" s="180">
        <v>7200</v>
      </c>
      <c r="I7187" s="180">
        <f t="shared" si="224"/>
        <v>18000</v>
      </c>
      <c r="J7187" s="177" t="str">
        <f t="shared" si="225"/>
        <v>Date &gt; 1920</v>
      </c>
    </row>
    <row r="7188" spans="1:10" x14ac:dyDescent="0.3">
      <c r="A7188" s="178" t="s">
        <v>270</v>
      </c>
      <c r="B7188" s="178" t="s">
        <v>93</v>
      </c>
      <c r="C7188" s="178" t="s">
        <v>1352</v>
      </c>
      <c r="D7188" s="178" t="s">
        <v>8576</v>
      </c>
      <c r="E7188" s="179">
        <v>38254</v>
      </c>
      <c r="F7188" s="180">
        <v>0</v>
      </c>
      <c r="G7188" s="180">
        <v>7000</v>
      </c>
      <c r="H7188" s="180">
        <v>7000</v>
      </c>
      <c r="I7188" s="180">
        <f t="shared" si="224"/>
        <v>14000</v>
      </c>
      <c r="J7188" s="177" t="str">
        <f t="shared" si="225"/>
        <v>Date &gt; 1920</v>
      </c>
    </row>
    <row r="7189" spans="1:10" x14ac:dyDescent="0.3">
      <c r="A7189" s="178" t="s">
        <v>270</v>
      </c>
      <c r="B7189" s="178" t="s">
        <v>93</v>
      </c>
      <c r="C7189" s="178" t="s">
        <v>1352</v>
      </c>
      <c r="D7189" s="178" t="s">
        <v>8576</v>
      </c>
      <c r="E7189" s="179">
        <v>38285</v>
      </c>
      <c r="F7189" s="180">
        <v>0</v>
      </c>
      <c r="G7189" s="180">
        <v>3552</v>
      </c>
      <c r="H7189" s="180">
        <v>3552</v>
      </c>
      <c r="I7189" s="180">
        <f t="shared" si="224"/>
        <v>7104</v>
      </c>
      <c r="J7189" s="177" t="str">
        <f t="shared" si="225"/>
        <v>Date &gt; 1920</v>
      </c>
    </row>
    <row r="7190" spans="1:10" x14ac:dyDescent="0.3">
      <c r="A7190" s="178" t="s">
        <v>270</v>
      </c>
      <c r="B7190" s="178" t="s">
        <v>93</v>
      </c>
      <c r="C7190" s="178" t="s">
        <v>1352</v>
      </c>
      <c r="D7190" s="178" t="s">
        <v>8577</v>
      </c>
      <c r="E7190" s="179">
        <v>38287</v>
      </c>
      <c r="F7190" s="180">
        <v>160142</v>
      </c>
      <c r="G7190" s="180">
        <v>0</v>
      </c>
      <c r="H7190" s="180">
        <v>8429.5300000000007</v>
      </c>
      <c r="I7190" s="180">
        <f t="shared" si="224"/>
        <v>168571.53</v>
      </c>
      <c r="J7190" s="177" t="str">
        <f t="shared" si="225"/>
        <v>Date &gt; 1920</v>
      </c>
    </row>
    <row r="7191" spans="1:10" x14ac:dyDescent="0.3">
      <c r="A7191" s="178" t="s">
        <v>270</v>
      </c>
      <c r="B7191" s="178" t="s">
        <v>93</v>
      </c>
      <c r="C7191" s="178" t="s">
        <v>1352</v>
      </c>
      <c r="D7191" s="178" t="s">
        <v>8577</v>
      </c>
      <c r="E7191" s="179">
        <v>38343</v>
      </c>
      <c r="F7191" s="180">
        <v>45681</v>
      </c>
      <c r="G7191" s="180">
        <v>0</v>
      </c>
      <c r="H7191" s="180">
        <v>2403.67</v>
      </c>
      <c r="I7191" s="180">
        <f t="shared" si="224"/>
        <v>48084.67</v>
      </c>
      <c r="J7191" s="177" t="str">
        <f t="shared" si="225"/>
        <v>Date &gt; 1920</v>
      </c>
    </row>
    <row r="7192" spans="1:10" x14ac:dyDescent="0.3">
      <c r="A7192" s="178" t="s">
        <v>270</v>
      </c>
      <c r="B7192" s="178" t="s">
        <v>93</v>
      </c>
      <c r="C7192" s="178" t="s">
        <v>1352</v>
      </c>
      <c r="D7192" s="178" t="s">
        <v>8577</v>
      </c>
      <c r="E7192" s="179">
        <v>38581</v>
      </c>
      <c r="F7192" s="180">
        <v>4429</v>
      </c>
      <c r="G7192" s="180">
        <v>0</v>
      </c>
      <c r="H7192" s="180">
        <v>233.49</v>
      </c>
      <c r="I7192" s="180">
        <f t="shared" si="224"/>
        <v>4662.49</v>
      </c>
      <c r="J7192" s="177" t="str">
        <f t="shared" si="225"/>
        <v>Date &gt; 1920</v>
      </c>
    </row>
    <row r="7193" spans="1:10" x14ac:dyDescent="0.3">
      <c r="A7193" s="178" t="s">
        <v>270</v>
      </c>
      <c r="B7193" s="178" t="s">
        <v>93</v>
      </c>
      <c r="C7193" s="178" t="s">
        <v>1352</v>
      </c>
      <c r="D7193" s="178" t="s">
        <v>8578</v>
      </c>
      <c r="E7193" s="179">
        <v>38666</v>
      </c>
      <c r="F7193" s="180">
        <v>0</v>
      </c>
      <c r="G7193" s="180">
        <v>83766.98</v>
      </c>
      <c r="H7193" s="180">
        <v>35900.129999999997</v>
      </c>
      <c r="I7193" s="180">
        <f t="shared" si="224"/>
        <v>119667.10999999999</v>
      </c>
      <c r="J7193" s="177" t="str">
        <f t="shared" si="225"/>
        <v>Date &gt; 1920</v>
      </c>
    </row>
    <row r="7194" spans="1:10" x14ac:dyDescent="0.3">
      <c r="A7194" s="178" t="s">
        <v>270</v>
      </c>
      <c r="B7194" s="178" t="s">
        <v>93</v>
      </c>
      <c r="C7194" s="178" t="s">
        <v>1352</v>
      </c>
      <c r="D7194" s="178" t="s">
        <v>8579</v>
      </c>
      <c r="E7194" s="179">
        <v>39274</v>
      </c>
      <c r="F7194" s="180">
        <v>0</v>
      </c>
      <c r="G7194" s="180">
        <v>5188.78</v>
      </c>
      <c r="H7194" s="180">
        <v>2223.7600000000002</v>
      </c>
      <c r="I7194" s="180">
        <f t="shared" si="224"/>
        <v>7412.54</v>
      </c>
      <c r="J7194" s="177" t="str">
        <f t="shared" si="225"/>
        <v>Date &gt; 1920</v>
      </c>
    </row>
    <row r="7195" spans="1:10" x14ac:dyDescent="0.3">
      <c r="A7195" s="178" t="s">
        <v>270</v>
      </c>
      <c r="B7195" s="178" t="s">
        <v>93</v>
      </c>
      <c r="C7195" s="178" t="s">
        <v>1352</v>
      </c>
      <c r="D7195" s="178" t="s">
        <v>8580</v>
      </c>
      <c r="E7195" s="179">
        <v>39363</v>
      </c>
      <c r="F7195" s="180">
        <v>123816</v>
      </c>
      <c r="G7195" s="180">
        <v>0</v>
      </c>
      <c r="H7195" s="180">
        <v>6516.67</v>
      </c>
      <c r="I7195" s="180">
        <f t="shared" si="224"/>
        <v>130332.67</v>
      </c>
      <c r="J7195" s="177" t="str">
        <f t="shared" si="225"/>
        <v>Date &gt; 1920</v>
      </c>
    </row>
    <row r="7196" spans="1:10" x14ac:dyDescent="0.3">
      <c r="A7196" s="178" t="s">
        <v>270</v>
      </c>
      <c r="B7196" s="178" t="s">
        <v>93</v>
      </c>
      <c r="C7196" s="178" t="s">
        <v>1352</v>
      </c>
      <c r="D7196" s="178" t="s">
        <v>8580</v>
      </c>
      <c r="E7196" s="179">
        <v>39458</v>
      </c>
      <c r="F7196" s="180">
        <v>84199</v>
      </c>
      <c r="G7196" s="180">
        <v>0</v>
      </c>
      <c r="H7196" s="180">
        <v>4432.8599999999997</v>
      </c>
      <c r="I7196" s="180">
        <f t="shared" si="224"/>
        <v>88631.86</v>
      </c>
      <c r="J7196" s="177" t="str">
        <f t="shared" si="225"/>
        <v>Date &gt; 1920</v>
      </c>
    </row>
    <row r="7197" spans="1:10" x14ac:dyDescent="0.3">
      <c r="A7197" s="178" t="s">
        <v>270</v>
      </c>
      <c r="B7197" s="178" t="s">
        <v>93</v>
      </c>
      <c r="C7197" s="178" t="s">
        <v>1352</v>
      </c>
      <c r="D7197" s="178" t="s">
        <v>8580</v>
      </c>
      <c r="E7197" s="179">
        <v>39532</v>
      </c>
      <c r="F7197" s="180">
        <v>1140</v>
      </c>
      <c r="G7197" s="180">
        <v>0</v>
      </c>
      <c r="H7197" s="180">
        <v>60</v>
      </c>
      <c r="I7197" s="180">
        <f t="shared" si="224"/>
        <v>1200</v>
      </c>
      <c r="J7197" s="177" t="str">
        <f t="shared" si="225"/>
        <v>Date &gt; 1920</v>
      </c>
    </row>
    <row r="7198" spans="1:10" x14ac:dyDescent="0.3">
      <c r="A7198" s="178" t="s">
        <v>270</v>
      </c>
      <c r="B7198" s="178" t="s">
        <v>93</v>
      </c>
      <c r="C7198" s="178" t="s">
        <v>1352</v>
      </c>
      <c r="D7198" s="178" t="s">
        <v>8581</v>
      </c>
      <c r="E7198" s="179">
        <v>40270</v>
      </c>
      <c r="F7198" s="180">
        <v>0</v>
      </c>
      <c r="G7198" s="180">
        <v>14194.76</v>
      </c>
      <c r="H7198" s="180">
        <v>3548.69</v>
      </c>
      <c r="I7198" s="180">
        <f t="shared" si="224"/>
        <v>17743.45</v>
      </c>
      <c r="J7198" s="177" t="str">
        <f t="shared" si="225"/>
        <v>Date &gt; 1920</v>
      </c>
    </row>
    <row r="7199" spans="1:10" x14ac:dyDescent="0.3">
      <c r="A7199" s="178" t="s">
        <v>270</v>
      </c>
      <c r="B7199" s="178" t="s">
        <v>93</v>
      </c>
      <c r="C7199" s="178" t="s">
        <v>1352</v>
      </c>
      <c r="D7199" s="178" t="s">
        <v>8582</v>
      </c>
      <c r="E7199" s="179">
        <v>40136</v>
      </c>
      <c r="F7199" s="180">
        <v>48220</v>
      </c>
      <c r="G7199" s="180">
        <v>0</v>
      </c>
      <c r="H7199" s="180">
        <v>2538.79</v>
      </c>
      <c r="I7199" s="180">
        <f t="shared" si="224"/>
        <v>50758.79</v>
      </c>
      <c r="J7199" s="177" t="str">
        <f t="shared" si="225"/>
        <v>Date &gt; 1920</v>
      </c>
    </row>
    <row r="7200" spans="1:10" x14ac:dyDescent="0.3">
      <c r="A7200" s="178" t="s">
        <v>270</v>
      </c>
      <c r="B7200" s="178" t="s">
        <v>93</v>
      </c>
      <c r="C7200" s="178" t="s">
        <v>1352</v>
      </c>
      <c r="D7200" s="178" t="s">
        <v>8582</v>
      </c>
      <c r="E7200" s="179">
        <v>40526</v>
      </c>
      <c r="F7200" s="180">
        <v>49605</v>
      </c>
      <c r="G7200" s="180">
        <v>0</v>
      </c>
      <c r="H7200" s="180">
        <v>2908.75</v>
      </c>
      <c r="I7200" s="180">
        <f t="shared" si="224"/>
        <v>52513.75</v>
      </c>
      <c r="J7200" s="177" t="str">
        <f t="shared" si="225"/>
        <v>Date &gt; 1920</v>
      </c>
    </row>
    <row r="7201" spans="1:10" x14ac:dyDescent="0.3">
      <c r="A7201" s="178" t="s">
        <v>270</v>
      </c>
      <c r="B7201" s="178" t="s">
        <v>93</v>
      </c>
      <c r="C7201" s="178" t="s">
        <v>1352</v>
      </c>
      <c r="D7201" s="178" t="s">
        <v>8582</v>
      </c>
      <c r="E7201" s="179">
        <v>41142</v>
      </c>
      <c r="F7201" s="180">
        <v>9502</v>
      </c>
      <c r="G7201" s="180">
        <v>0</v>
      </c>
      <c r="H7201" s="180">
        <v>201.5</v>
      </c>
      <c r="I7201" s="180">
        <f t="shared" si="224"/>
        <v>9703.5</v>
      </c>
      <c r="J7201" s="177" t="str">
        <f t="shared" si="225"/>
        <v>Date &gt; 1920</v>
      </c>
    </row>
    <row r="7202" spans="1:10" x14ac:dyDescent="0.3">
      <c r="A7202" s="178" t="s">
        <v>270</v>
      </c>
      <c r="B7202" s="178" t="s">
        <v>93</v>
      </c>
      <c r="C7202" s="178" t="s">
        <v>1352</v>
      </c>
      <c r="D7202" s="178" t="s">
        <v>8583</v>
      </c>
      <c r="E7202" s="179">
        <v>40514</v>
      </c>
      <c r="F7202" s="180">
        <v>0</v>
      </c>
      <c r="G7202" s="180">
        <v>3410.84</v>
      </c>
      <c r="H7202" s="180">
        <v>3410.84</v>
      </c>
      <c r="I7202" s="180">
        <f t="shared" si="224"/>
        <v>6821.68</v>
      </c>
      <c r="J7202" s="177" t="str">
        <f t="shared" si="225"/>
        <v>Date &gt; 1920</v>
      </c>
    </row>
    <row r="7203" spans="1:10" x14ac:dyDescent="0.3">
      <c r="A7203" s="178" t="s">
        <v>270</v>
      </c>
      <c r="B7203" s="178" t="s">
        <v>93</v>
      </c>
      <c r="C7203" s="178" t="s">
        <v>1352</v>
      </c>
      <c r="D7203" s="178" t="s">
        <v>8584</v>
      </c>
      <c r="E7203" s="179">
        <v>40462</v>
      </c>
      <c r="F7203" s="180">
        <v>33525</v>
      </c>
      <c r="G7203" s="180">
        <v>24658.66</v>
      </c>
      <c r="H7203" s="180">
        <v>21638.26</v>
      </c>
      <c r="I7203" s="180">
        <f t="shared" si="224"/>
        <v>79821.919999999998</v>
      </c>
      <c r="J7203" s="177" t="str">
        <f t="shared" si="225"/>
        <v>Date &gt; 1920</v>
      </c>
    </row>
    <row r="7204" spans="1:10" x14ac:dyDescent="0.3">
      <c r="A7204" s="178" t="s">
        <v>270</v>
      </c>
      <c r="B7204" s="178" t="s">
        <v>93</v>
      </c>
      <c r="C7204" s="178" t="s">
        <v>1352</v>
      </c>
      <c r="D7204" s="178" t="s">
        <v>8584</v>
      </c>
      <c r="E7204" s="179">
        <v>40526</v>
      </c>
      <c r="F7204" s="180">
        <v>7478</v>
      </c>
      <c r="G7204" s="180">
        <v>120.97</v>
      </c>
      <c r="H7204" s="180">
        <v>6850.4</v>
      </c>
      <c r="I7204" s="180">
        <f t="shared" si="224"/>
        <v>14449.369999999999</v>
      </c>
      <c r="J7204" s="177" t="str">
        <f t="shared" si="225"/>
        <v>Date &gt; 1920</v>
      </c>
    </row>
    <row r="7205" spans="1:10" x14ac:dyDescent="0.3">
      <c r="A7205" s="178" t="s">
        <v>270</v>
      </c>
      <c r="B7205" s="178" t="s">
        <v>93</v>
      </c>
      <c r="C7205" s="178" t="s">
        <v>1352</v>
      </c>
      <c r="D7205" s="178" t="s">
        <v>8584</v>
      </c>
      <c r="E7205" s="179">
        <v>41082</v>
      </c>
      <c r="F7205" s="180">
        <v>7545</v>
      </c>
      <c r="G7205" s="180">
        <v>0</v>
      </c>
      <c r="H7205" s="180">
        <v>7270.21</v>
      </c>
      <c r="I7205" s="180">
        <f t="shared" si="224"/>
        <v>14815.21</v>
      </c>
      <c r="J7205" s="177" t="str">
        <f t="shared" si="225"/>
        <v>Date &gt; 1920</v>
      </c>
    </row>
    <row r="7206" spans="1:10" x14ac:dyDescent="0.3">
      <c r="A7206" s="178" t="s">
        <v>270</v>
      </c>
      <c r="B7206" s="178" t="s">
        <v>93</v>
      </c>
      <c r="C7206" s="178" t="s">
        <v>1352</v>
      </c>
      <c r="D7206" s="178" t="s">
        <v>8585</v>
      </c>
      <c r="E7206" s="179">
        <v>40816</v>
      </c>
      <c r="F7206" s="180">
        <v>0</v>
      </c>
      <c r="G7206" s="180">
        <v>12981.5</v>
      </c>
      <c r="H7206" s="180">
        <v>5563.5</v>
      </c>
      <c r="I7206" s="180">
        <f t="shared" si="224"/>
        <v>18545</v>
      </c>
      <c r="J7206" s="177" t="str">
        <f t="shared" si="225"/>
        <v>Date &gt; 1920</v>
      </c>
    </row>
    <row r="7207" spans="1:10" x14ac:dyDescent="0.3">
      <c r="A7207" s="178" t="s">
        <v>270</v>
      </c>
      <c r="B7207" s="178" t="s">
        <v>93</v>
      </c>
      <c r="C7207" s="178" t="s">
        <v>1352</v>
      </c>
      <c r="D7207" s="178" t="s">
        <v>8586</v>
      </c>
      <c r="E7207" s="179">
        <v>41082</v>
      </c>
      <c r="F7207" s="180">
        <v>156285</v>
      </c>
      <c r="G7207" s="180">
        <v>0</v>
      </c>
      <c r="H7207" s="180">
        <v>8226.5</v>
      </c>
      <c r="I7207" s="180">
        <f t="shared" si="224"/>
        <v>164511.5</v>
      </c>
      <c r="J7207" s="177" t="str">
        <f t="shared" si="225"/>
        <v>Date &gt; 1920</v>
      </c>
    </row>
    <row r="7208" spans="1:10" x14ac:dyDescent="0.3">
      <c r="A7208" s="178" t="s">
        <v>270</v>
      </c>
      <c r="B7208" s="178" t="s">
        <v>93</v>
      </c>
      <c r="C7208" s="178" t="s">
        <v>1352</v>
      </c>
      <c r="D7208" s="178" t="s">
        <v>8586</v>
      </c>
      <c r="E7208" s="179">
        <v>41106</v>
      </c>
      <c r="F7208" s="180">
        <v>135972</v>
      </c>
      <c r="G7208" s="180">
        <v>0</v>
      </c>
      <c r="H7208" s="180">
        <v>7156.9</v>
      </c>
      <c r="I7208" s="180">
        <f t="shared" si="224"/>
        <v>143128.9</v>
      </c>
      <c r="J7208" s="177" t="str">
        <f t="shared" si="225"/>
        <v>Date &gt; 1920</v>
      </c>
    </row>
    <row r="7209" spans="1:10" x14ac:dyDescent="0.3">
      <c r="A7209" s="178" t="s">
        <v>270</v>
      </c>
      <c r="B7209" s="178" t="s">
        <v>93</v>
      </c>
      <c r="C7209" s="178" t="s">
        <v>1352</v>
      </c>
      <c r="D7209" s="178" t="s">
        <v>8586</v>
      </c>
      <c r="E7209" s="179">
        <v>41250</v>
      </c>
      <c r="F7209" s="180">
        <v>30805</v>
      </c>
      <c r="G7209" s="180">
        <v>0</v>
      </c>
      <c r="H7209" s="180">
        <v>1778.1</v>
      </c>
      <c r="I7209" s="180">
        <f t="shared" si="224"/>
        <v>32583.1</v>
      </c>
      <c r="J7209" s="177" t="str">
        <f t="shared" si="225"/>
        <v>Date &gt; 1920</v>
      </c>
    </row>
    <row r="7210" spans="1:10" x14ac:dyDescent="0.3">
      <c r="A7210" s="178" t="s">
        <v>270</v>
      </c>
      <c r="B7210" s="178" t="s">
        <v>93</v>
      </c>
      <c r="C7210" s="178" t="s">
        <v>1352</v>
      </c>
      <c r="D7210" s="178" t="s">
        <v>8586</v>
      </c>
      <c r="E7210" s="179">
        <v>41325</v>
      </c>
      <c r="F7210" s="180">
        <v>5098</v>
      </c>
      <c r="G7210" s="180">
        <v>0</v>
      </c>
      <c r="H7210" s="180">
        <v>112</v>
      </c>
      <c r="I7210" s="180">
        <f t="shared" si="224"/>
        <v>5210</v>
      </c>
      <c r="J7210" s="177" t="str">
        <f t="shared" si="225"/>
        <v>Date &gt; 1920</v>
      </c>
    </row>
    <row r="7211" spans="1:10" x14ac:dyDescent="0.3">
      <c r="A7211" s="178" t="s">
        <v>270</v>
      </c>
      <c r="B7211" s="178" t="s">
        <v>93</v>
      </c>
      <c r="C7211" s="178" t="s">
        <v>1352</v>
      </c>
      <c r="D7211" s="178" t="s">
        <v>8587</v>
      </c>
      <c r="E7211" s="179">
        <v>40980</v>
      </c>
      <c r="F7211" s="180">
        <v>0</v>
      </c>
      <c r="G7211" s="180">
        <v>17602.990000000002</v>
      </c>
      <c r="H7211" s="180">
        <v>9325.25</v>
      </c>
      <c r="I7211" s="180">
        <f t="shared" si="224"/>
        <v>26928.240000000002</v>
      </c>
      <c r="J7211" s="177" t="str">
        <f t="shared" si="225"/>
        <v>Date &gt; 1920</v>
      </c>
    </row>
    <row r="7212" spans="1:10" x14ac:dyDescent="0.3">
      <c r="A7212" s="178" t="s">
        <v>270</v>
      </c>
      <c r="B7212" s="178" t="s">
        <v>93</v>
      </c>
      <c r="C7212" s="178" t="s">
        <v>1352</v>
      </c>
      <c r="D7212" s="178" t="s">
        <v>8588</v>
      </c>
      <c r="E7212" s="179">
        <v>42389</v>
      </c>
      <c r="F7212" s="180">
        <v>206289</v>
      </c>
      <c r="G7212" s="180">
        <v>11899.75</v>
      </c>
      <c r="H7212" s="180">
        <v>11900.2</v>
      </c>
      <c r="I7212" s="180">
        <f t="shared" si="224"/>
        <v>230088.95</v>
      </c>
      <c r="J7212" s="177" t="str">
        <f t="shared" si="225"/>
        <v>Date &gt; 1920</v>
      </c>
    </row>
    <row r="7213" spans="1:10" x14ac:dyDescent="0.3">
      <c r="A7213" s="178" t="s">
        <v>270</v>
      </c>
      <c r="B7213" s="178" t="s">
        <v>93</v>
      </c>
      <c r="C7213" s="178" t="s">
        <v>1352</v>
      </c>
      <c r="D7213" s="178" t="s">
        <v>8588</v>
      </c>
      <c r="E7213" s="179">
        <v>42789</v>
      </c>
      <c r="F7213" s="180">
        <v>10000</v>
      </c>
      <c r="G7213" s="180">
        <v>293.04000000000002</v>
      </c>
      <c r="H7213" s="180">
        <v>293.73</v>
      </c>
      <c r="I7213" s="180">
        <f t="shared" si="224"/>
        <v>10586.77</v>
      </c>
      <c r="J7213" s="177" t="str">
        <f t="shared" si="225"/>
        <v>Date &gt; 1920</v>
      </c>
    </row>
    <row r="7214" spans="1:10" x14ac:dyDescent="0.3">
      <c r="A7214" s="178" t="s">
        <v>270</v>
      </c>
      <c r="B7214" s="178" t="s">
        <v>93</v>
      </c>
      <c r="C7214" s="178" t="s">
        <v>1352</v>
      </c>
      <c r="D7214" s="178" t="s">
        <v>8588</v>
      </c>
      <c r="E7214" s="179">
        <v>42818</v>
      </c>
      <c r="F7214" s="180">
        <v>3181</v>
      </c>
      <c r="G7214" s="180">
        <v>0</v>
      </c>
      <c r="H7214" s="180">
        <v>-1</v>
      </c>
      <c r="I7214" s="180">
        <f t="shared" si="224"/>
        <v>3180</v>
      </c>
      <c r="J7214" s="177" t="str">
        <f t="shared" si="225"/>
        <v>Date &gt; 1920</v>
      </c>
    </row>
    <row r="7215" spans="1:10" x14ac:dyDescent="0.3">
      <c r="A7215" s="178" t="s">
        <v>270</v>
      </c>
      <c r="B7215" s="178" t="s">
        <v>93</v>
      </c>
      <c r="C7215" s="178" t="s">
        <v>1352</v>
      </c>
      <c r="D7215" s="178" t="s">
        <v>8589</v>
      </c>
      <c r="E7215" s="179">
        <v>42864</v>
      </c>
      <c r="F7215" s="180">
        <v>96991</v>
      </c>
      <c r="G7215" s="180">
        <v>5388.41</v>
      </c>
      <c r="H7215" s="180">
        <v>5388.83</v>
      </c>
      <c r="I7215" s="180">
        <f t="shared" si="224"/>
        <v>107768.24</v>
      </c>
      <c r="J7215" s="177" t="str">
        <f t="shared" si="225"/>
        <v>Date &gt; 1920</v>
      </c>
    </row>
    <row r="7216" spans="1:10" x14ac:dyDescent="0.3">
      <c r="A7216" s="178" t="s">
        <v>270</v>
      </c>
      <c r="B7216" s="178" t="s">
        <v>93</v>
      </c>
      <c r="C7216" s="178" t="s">
        <v>1352</v>
      </c>
      <c r="D7216" s="178" t="s">
        <v>8589</v>
      </c>
      <c r="E7216" s="179">
        <v>43018</v>
      </c>
      <c r="F7216" s="180">
        <v>85321</v>
      </c>
      <c r="G7216" s="180">
        <v>4740.1000000000004</v>
      </c>
      <c r="H7216" s="180">
        <v>4740.88</v>
      </c>
      <c r="I7216" s="180">
        <f t="shared" si="224"/>
        <v>94801.98000000001</v>
      </c>
      <c r="J7216" s="177" t="str">
        <f t="shared" si="225"/>
        <v>Date &gt; 1920</v>
      </c>
    </row>
    <row r="7217" spans="1:10" x14ac:dyDescent="0.3">
      <c r="A7217" s="178" t="s">
        <v>270</v>
      </c>
      <c r="B7217" s="178" t="s">
        <v>93</v>
      </c>
      <c r="C7217" s="178" t="s">
        <v>1352</v>
      </c>
      <c r="D7217" s="178" t="s">
        <v>8589</v>
      </c>
      <c r="E7217" s="179">
        <v>43144</v>
      </c>
      <c r="F7217" s="180">
        <v>11539</v>
      </c>
      <c r="G7217" s="180">
        <v>641.04</v>
      </c>
      <c r="H7217" s="180">
        <v>640.70000000000005</v>
      </c>
      <c r="I7217" s="180">
        <f t="shared" si="224"/>
        <v>12820.740000000002</v>
      </c>
      <c r="J7217" s="177" t="str">
        <f t="shared" si="225"/>
        <v>Date &gt; 1920</v>
      </c>
    </row>
    <row r="7218" spans="1:10" x14ac:dyDescent="0.3">
      <c r="A7218" s="178" t="s">
        <v>270</v>
      </c>
      <c r="B7218" s="178" t="s">
        <v>93</v>
      </c>
      <c r="C7218" s="178" t="s">
        <v>1352</v>
      </c>
      <c r="D7218" s="178" t="s">
        <v>8589</v>
      </c>
      <c r="E7218" s="179">
        <v>43230</v>
      </c>
      <c r="F7218" s="180">
        <v>3073</v>
      </c>
      <c r="G7218" s="180">
        <v>700</v>
      </c>
      <c r="H7218" s="180">
        <v>700</v>
      </c>
      <c r="I7218" s="180">
        <f t="shared" si="224"/>
        <v>4473</v>
      </c>
      <c r="J7218" s="177" t="str">
        <f t="shared" si="225"/>
        <v>Date &gt; 1920</v>
      </c>
    </row>
    <row r="7219" spans="1:10" x14ac:dyDescent="0.3">
      <c r="A7219" s="178" t="s">
        <v>270</v>
      </c>
      <c r="B7219" s="178" t="s">
        <v>93</v>
      </c>
      <c r="C7219" s="178" t="s">
        <v>1352</v>
      </c>
      <c r="D7219" s="178" t="s">
        <v>8589</v>
      </c>
      <c r="E7219" s="179">
        <v>43868</v>
      </c>
      <c r="F7219" s="180">
        <v>21307</v>
      </c>
      <c r="G7219" s="180">
        <v>654.4</v>
      </c>
      <c r="H7219" s="180">
        <v>653.57000000000005</v>
      </c>
      <c r="I7219" s="180">
        <f t="shared" si="224"/>
        <v>22614.97</v>
      </c>
      <c r="J7219" s="177" t="str">
        <f t="shared" si="225"/>
        <v>Date &gt; 1920</v>
      </c>
    </row>
    <row r="7220" spans="1:10" x14ac:dyDescent="0.3">
      <c r="A7220" s="178" t="s">
        <v>270</v>
      </c>
      <c r="B7220" s="178" t="s">
        <v>93</v>
      </c>
      <c r="C7220" s="178" t="s">
        <v>1352</v>
      </c>
      <c r="D7220" s="178" t="s">
        <v>8590</v>
      </c>
      <c r="E7220" s="209">
        <v>0</v>
      </c>
      <c r="F7220" s="180">
        <v>16803</v>
      </c>
      <c r="G7220" s="180">
        <v>0</v>
      </c>
      <c r="H7220" s="180">
        <v>-1</v>
      </c>
      <c r="I7220" s="180">
        <f t="shared" si="224"/>
        <v>16802</v>
      </c>
      <c r="J7220" s="177" t="str">
        <f t="shared" si="225"/>
        <v>Sketchy date</v>
      </c>
    </row>
    <row r="7221" spans="1:10" x14ac:dyDescent="0.3">
      <c r="A7221" s="178" t="s">
        <v>270</v>
      </c>
      <c r="B7221" s="178" t="s">
        <v>93</v>
      </c>
      <c r="C7221" s="178" t="s">
        <v>1352</v>
      </c>
      <c r="D7221" s="178" t="s">
        <v>8590</v>
      </c>
      <c r="E7221" s="179">
        <v>43424</v>
      </c>
      <c r="F7221" s="180">
        <v>21282</v>
      </c>
      <c r="G7221" s="180">
        <v>1182.3900000000001</v>
      </c>
      <c r="H7221" s="180">
        <v>1183.3699999999999</v>
      </c>
      <c r="I7221" s="180">
        <f t="shared" si="224"/>
        <v>23647.759999999998</v>
      </c>
      <c r="J7221" s="177" t="str">
        <f t="shared" si="225"/>
        <v>Date &gt; 1920</v>
      </c>
    </row>
    <row r="7222" spans="1:10" x14ac:dyDescent="0.3">
      <c r="A7222" s="178" t="s">
        <v>270</v>
      </c>
      <c r="B7222" s="178" t="s">
        <v>93</v>
      </c>
      <c r="C7222" s="178" t="s">
        <v>1352</v>
      </c>
      <c r="D7222" s="178" t="s">
        <v>8590</v>
      </c>
      <c r="E7222" s="179">
        <v>43452</v>
      </c>
      <c r="F7222" s="180">
        <v>93653</v>
      </c>
      <c r="G7222" s="180">
        <v>5202.9399999999996</v>
      </c>
      <c r="H7222" s="180">
        <v>5202.8100000000004</v>
      </c>
      <c r="I7222" s="180">
        <f t="shared" si="224"/>
        <v>104058.75</v>
      </c>
      <c r="J7222" s="177" t="str">
        <f t="shared" si="225"/>
        <v>Date &gt; 1920</v>
      </c>
    </row>
    <row r="7223" spans="1:10" x14ac:dyDescent="0.3">
      <c r="A7223" s="178" t="s">
        <v>270</v>
      </c>
      <c r="B7223" s="178" t="s">
        <v>93</v>
      </c>
      <c r="C7223" s="178" t="s">
        <v>1352</v>
      </c>
      <c r="D7223" s="178" t="s">
        <v>8590</v>
      </c>
      <c r="E7223" s="179">
        <v>43563</v>
      </c>
      <c r="F7223" s="180">
        <v>839</v>
      </c>
      <c r="G7223" s="180">
        <v>46.64</v>
      </c>
      <c r="H7223" s="180">
        <v>46.98</v>
      </c>
      <c r="I7223" s="180">
        <f t="shared" si="224"/>
        <v>932.62</v>
      </c>
      <c r="J7223" s="177" t="str">
        <f t="shared" si="225"/>
        <v>Date &gt; 1920</v>
      </c>
    </row>
    <row r="7224" spans="1:10" x14ac:dyDescent="0.3">
      <c r="A7224" s="178" t="s">
        <v>270</v>
      </c>
      <c r="B7224" s="178" t="s">
        <v>93</v>
      </c>
      <c r="C7224" s="178" t="s">
        <v>1352</v>
      </c>
      <c r="D7224" s="178" t="s">
        <v>8590</v>
      </c>
      <c r="E7224" s="179">
        <v>43719</v>
      </c>
      <c r="F7224" s="180">
        <v>1033</v>
      </c>
      <c r="G7224" s="180">
        <v>57.37</v>
      </c>
      <c r="H7224" s="180">
        <v>57.21</v>
      </c>
      <c r="I7224" s="180">
        <f t="shared" si="224"/>
        <v>1147.58</v>
      </c>
      <c r="J7224" s="177" t="str">
        <f t="shared" si="225"/>
        <v>Date &gt; 1920</v>
      </c>
    </row>
    <row r="7225" spans="1:10" x14ac:dyDescent="0.3">
      <c r="A7225" s="178" t="s">
        <v>270</v>
      </c>
      <c r="B7225" s="178" t="s">
        <v>93</v>
      </c>
      <c r="C7225" s="178" t="s">
        <v>1352</v>
      </c>
      <c r="D7225" s="178" t="s">
        <v>8590</v>
      </c>
      <c r="E7225" s="179">
        <v>43753</v>
      </c>
      <c r="F7225" s="180">
        <v>7264</v>
      </c>
      <c r="G7225" s="180">
        <v>403.54</v>
      </c>
      <c r="H7225" s="180">
        <v>403.21</v>
      </c>
      <c r="I7225" s="180">
        <f t="shared" si="224"/>
        <v>8070.75</v>
      </c>
      <c r="J7225" s="177" t="str">
        <f t="shared" si="225"/>
        <v>Date &gt; 1920</v>
      </c>
    </row>
    <row r="7226" spans="1:10" x14ac:dyDescent="0.3">
      <c r="A7226" s="178" t="s">
        <v>270</v>
      </c>
      <c r="B7226" s="178" t="s">
        <v>93</v>
      </c>
      <c r="C7226" s="178" t="s">
        <v>1352</v>
      </c>
      <c r="D7226" s="178" t="s">
        <v>8590</v>
      </c>
      <c r="E7226" s="179">
        <v>43795</v>
      </c>
      <c r="F7226" s="180">
        <v>57639</v>
      </c>
      <c r="G7226" s="180">
        <v>4135.63</v>
      </c>
      <c r="H7226" s="180">
        <v>4136.05</v>
      </c>
      <c r="I7226" s="180">
        <f t="shared" si="224"/>
        <v>65910.679999999993</v>
      </c>
      <c r="J7226" s="177" t="str">
        <f t="shared" si="225"/>
        <v>Date &gt; 1920</v>
      </c>
    </row>
    <row r="7227" spans="1:10" x14ac:dyDescent="0.3">
      <c r="A7227" s="178" t="s">
        <v>270</v>
      </c>
      <c r="B7227" s="178" t="s">
        <v>93</v>
      </c>
      <c r="C7227" s="178" t="s">
        <v>1352</v>
      </c>
      <c r="D7227" s="178" t="s">
        <v>8591</v>
      </c>
      <c r="E7227" s="179">
        <v>43452</v>
      </c>
      <c r="F7227" s="180">
        <v>106257</v>
      </c>
      <c r="G7227" s="180">
        <v>5911.22</v>
      </c>
      <c r="H7227" s="180">
        <v>6056.06</v>
      </c>
      <c r="I7227" s="180">
        <f t="shared" si="224"/>
        <v>118224.28</v>
      </c>
      <c r="J7227" s="177" t="str">
        <f t="shared" si="225"/>
        <v>Date &gt; 1920</v>
      </c>
    </row>
    <row r="7228" spans="1:10" x14ac:dyDescent="0.3">
      <c r="A7228" s="178" t="s">
        <v>270</v>
      </c>
      <c r="B7228" s="178" t="s">
        <v>93</v>
      </c>
      <c r="C7228" s="178" t="s">
        <v>1352</v>
      </c>
      <c r="D7228" s="178" t="s">
        <v>8591</v>
      </c>
      <c r="E7228" s="179">
        <v>43563</v>
      </c>
      <c r="F7228" s="180">
        <v>13307</v>
      </c>
      <c r="G7228" s="180">
        <v>740.31</v>
      </c>
      <c r="H7228" s="180">
        <v>758.78</v>
      </c>
      <c r="I7228" s="180">
        <f t="shared" si="224"/>
        <v>14806.09</v>
      </c>
      <c r="J7228" s="177" t="str">
        <f t="shared" si="225"/>
        <v>Date &gt; 1920</v>
      </c>
    </row>
    <row r="7229" spans="1:10" x14ac:dyDescent="0.3">
      <c r="A7229" s="178" t="s">
        <v>270</v>
      </c>
      <c r="B7229" s="178" t="s">
        <v>93</v>
      </c>
      <c r="C7229" s="178" t="s">
        <v>1352</v>
      </c>
      <c r="D7229" s="178" t="s">
        <v>8591</v>
      </c>
      <c r="E7229" s="179">
        <v>43563</v>
      </c>
      <c r="F7229" s="180">
        <v>91330</v>
      </c>
      <c r="G7229" s="180">
        <v>5080.78</v>
      </c>
      <c r="H7229" s="180">
        <v>5204.92</v>
      </c>
      <c r="I7229" s="180">
        <f t="shared" si="224"/>
        <v>101615.7</v>
      </c>
      <c r="J7229" s="177" t="str">
        <f t="shared" si="225"/>
        <v>Date &gt; 1920</v>
      </c>
    </row>
    <row r="7230" spans="1:10" x14ac:dyDescent="0.3">
      <c r="A7230" s="178" t="s">
        <v>270</v>
      </c>
      <c r="B7230" s="178" t="s">
        <v>93</v>
      </c>
      <c r="C7230" s="178" t="s">
        <v>1352</v>
      </c>
      <c r="D7230" s="178" t="s">
        <v>8591</v>
      </c>
      <c r="E7230" s="179">
        <v>43587</v>
      </c>
      <c r="F7230" s="180">
        <v>7226</v>
      </c>
      <c r="G7230" s="180">
        <v>401.96</v>
      </c>
      <c r="H7230" s="180">
        <v>411.14</v>
      </c>
      <c r="I7230" s="180">
        <f t="shared" si="224"/>
        <v>8039.1</v>
      </c>
      <c r="J7230" s="177" t="str">
        <f t="shared" si="225"/>
        <v>Date &gt; 1920</v>
      </c>
    </row>
    <row r="7231" spans="1:10" x14ac:dyDescent="0.3">
      <c r="A7231" s="178" t="s">
        <v>270</v>
      </c>
      <c r="B7231" s="178" t="s">
        <v>93</v>
      </c>
      <c r="C7231" s="178" t="s">
        <v>1352</v>
      </c>
      <c r="D7231" s="178" t="s">
        <v>8591</v>
      </c>
      <c r="E7231" s="179">
        <v>43587</v>
      </c>
      <c r="F7231" s="180">
        <v>251679</v>
      </c>
      <c r="G7231" s="180">
        <v>14001.14</v>
      </c>
      <c r="H7231" s="180">
        <v>14342.66</v>
      </c>
      <c r="I7231" s="180">
        <f t="shared" si="224"/>
        <v>280022.8</v>
      </c>
      <c r="J7231" s="177" t="str">
        <f t="shared" si="225"/>
        <v>Date &gt; 1920</v>
      </c>
    </row>
    <row r="7232" spans="1:10" x14ac:dyDescent="0.3">
      <c r="A7232" s="178" t="s">
        <v>270</v>
      </c>
      <c r="B7232" s="178" t="s">
        <v>93</v>
      </c>
      <c r="C7232" s="178" t="s">
        <v>1352</v>
      </c>
      <c r="D7232" s="178" t="s">
        <v>8591</v>
      </c>
      <c r="E7232" s="179">
        <v>43719</v>
      </c>
      <c r="F7232" s="180">
        <v>273923</v>
      </c>
      <c r="G7232" s="180">
        <v>15238.65</v>
      </c>
      <c r="H7232" s="180">
        <v>15611.14</v>
      </c>
      <c r="I7232" s="180">
        <f t="shared" si="224"/>
        <v>304772.79000000004</v>
      </c>
      <c r="J7232" s="177" t="str">
        <f t="shared" si="225"/>
        <v>Date &gt; 1920</v>
      </c>
    </row>
    <row r="7233" spans="1:10" x14ac:dyDescent="0.3">
      <c r="A7233" s="178" t="s">
        <v>270</v>
      </c>
      <c r="B7233" s="178" t="s">
        <v>93</v>
      </c>
      <c r="C7233" s="178" t="s">
        <v>1352</v>
      </c>
      <c r="D7233" s="178" t="s">
        <v>8591</v>
      </c>
      <c r="E7233" s="179">
        <v>43753</v>
      </c>
      <c r="F7233" s="180">
        <v>2445</v>
      </c>
      <c r="G7233" s="180">
        <v>136.01</v>
      </c>
      <c r="H7233" s="180">
        <v>3143.18</v>
      </c>
      <c r="I7233" s="180">
        <f t="shared" si="224"/>
        <v>5724.1900000000005</v>
      </c>
      <c r="J7233" s="177" t="str">
        <f t="shared" si="225"/>
        <v>Date &gt; 1920</v>
      </c>
    </row>
    <row r="7234" spans="1:10" x14ac:dyDescent="0.3">
      <c r="A7234" s="178" t="s">
        <v>270</v>
      </c>
      <c r="B7234" s="178" t="s">
        <v>93</v>
      </c>
      <c r="C7234" s="178" t="s">
        <v>1352</v>
      </c>
      <c r="D7234" s="178" t="s">
        <v>8591</v>
      </c>
      <c r="E7234" s="179">
        <v>43795</v>
      </c>
      <c r="F7234" s="180">
        <v>91223</v>
      </c>
      <c r="G7234" s="180">
        <v>7611.26</v>
      </c>
      <c r="H7234" s="180">
        <v>6163.73</v>
      </c>
      <c r="I7234" s="180">
        <f t="shared" si="224"/>
        <v>104997.98999999999</v>
      </c>
      <c r="J7234" s="177" t="str">
        <f t="shared" si="225"/>
        <v>Date &gt; 1920</v>
      </c>
    </row>
    <row r="7235" spans="1:10" x14ac:dyDescent="0.3">
      <c r="A7235" s="178" t="s">
        <v>270</v>
      </c>
      <c r="B7235" s="178" t="s">
        <v>93</v>
      </c>
      <c r="C7235" s="178" t="s">
        <v>1352</v>
      </c>
      <c r="D7235" s="178" t="s">
        <v>8592</v>
      </c>
      <c r="E7235" s="179">
        <v>43376</v>
      </c>
      <c r="F7235" s="180">
        <v>0</v>
      </c>
      <c r="G7235" s="180">
        <v>11799.75</v>
      </c>
      <c r="H7235" s="180">
        <v>3933.25</v>
      </c>
      <c r="I7235" s="180">
        <f t="shared" si="224"/>
        <v>15733</v>
      </c>
      <c r="J7235" s="177" t="str">
        <f t="shared" si="225"/>
        <v>Date &gt; 1920</v>
      </c>
    </row>
    <row r="7236" spans="1:10" x14ac:dyDescent="0.3">
      <c r="A7236" s="178" t="s">
        <v>270</v>
      </c>
      <c r="B7236" s="178" t="s">
        <v>93</v>
      </c>
      <c r="C7236" s="178" t="s">
        <v>1352</v>
      </c>
      <c r="D7236" s="178" t="s">
        <v>8592</v>
      </c>
      <c r="E7236" s="179">
        <v>43418</v>
      </c>
      <c r="F7236" s="180">
        <v>0</v>
      </c>
      <c r="G7236" s="180">
        <v>60894.879999999997</v>
      </c>
      <c r="H7236" s="180">
        <v>20298.29</v>
      </c>
      <c r="I7236" s="180">
        <f t="shared" si="224"/>
        <v>81193.17</v>
      </c>
      <c r="J7236" s="177" t="str">
        <f t="shared" si="225"/>
        <v>Date &gt; 1920</v>
      </c>
    </row>
    <row r="7237" spans="1:10" x14ac:dyDescent="0.3">
      <c r="A7237" s="178" t="s">
        <v>270</v>
      </c>
      <c r="B7237" s="178" t="s">
        <v>93</v>
      </c>
      <c r="C7237" s="178" t="s">
        <v>1352</v>
      </c>
      <c r="D7237" s="178" t="s">
        <v>8592</v>
      </c>
      <c r="E7237" s="179">
        <v>43552</v>
      </c>
      <c r="F7237" s="180">
        <v>0</v>
      </c>
      <c r="G7237" s="180">
        <v>8152.34</v>
      </c>
      <c r="H7237" s="180">
        <v>2717.45</v>
      </c>
      <c r="I7237" s="180">
        <f t="shared" ref="I7237:I7300" si="226">SUM(F7237:H7237)</f>
        <v>10869.79</v>
      </c>
      <c r="J7237" s="177" t="str">
        <f t="shared" ref="J7237:J7300" si="227">IF(OR(YEAR(E7237)&gt; 1920, ISBLANK(E7237)), "Date &gt; 1920", "Sketchy date")</f>
        <v>Date &gt; 1920</v>
      </c>
    </row>
    <row r="7238" spans="1:10" x14ac:dyDescent="0.3">
      <c r="A7238" s="178" t="s">
        <v>270</v>
      </c>
      <c r="B7238" s="178" t="s">
        <v>93</v>
      </c>
      <c r="C7238" s="178" t="s">
        <v>1352</v>
      </c>
      <c r="D7238" s="178" t="s">
        <v>8593</v>
      </c>
      <c r="E7238" s="209">
        <v>0</v>
      </c>
      <c r="F7238" s="180">
        <v>363411</v>
      </c>
      <c r="G7238" s="180">
        <v>21355.86</v>
      </c>
      <c r="H7238" s="180">
        <v>16847.47</v>
      </c>
      <c r="I7238" s="180">
        <f t="shared" si="226"/>
        <v>401614.32999999996</v>
      </c>
      <c r="J7238" s="177" t="str">
        <f t="shared" si="227"/>
        <v>Sketchy date</v>
      </c>
    </row>
    <row r="7239" spans="1:10" x14ac:dyDescent="0.3">
      <c r="A7239" s="178" t="s">
        <v>270</v>
      </c>
      <c r="B7239" s="178" t="s">
        <v>93</v>
      </c>
      <c r="C7239" s="178" t="s">
        <v>1352</v>
      </c>
      <c r="D7239" s="178" t="s">
        <v>8594</v>
      </c>
      <c r="E7239" s="179">
        <v>44204</v>
      </c>
      <c r="F7239" s="180">
        <v>21686</v>
      </c>
      <c r="G7239" s="180">
        <v>0</v>
      </c>
      <c r="H7239" s="180">
        <v>0</v>
      </c>
      <c r="I7239" s="180">
        <f t="shared" si="226"/>
        <v>21686</v>
      </c>
      <c r="J7239" s="177" t="str">
        <f t="shared" si="227"/>
        <v>Date &gt; 1920</v>
      </c>
    </row>
    <row r="7240" spans="1:10" x14ac:dyDescent="0.3">
      <c r="A7240" s="178" t="s">
        <v>270</v>
      </c>
      <c r="B7240" s="178" t="s">
        <v>93</v>
      </c>
      <c r="C7240" s="178" t="s">
        <v>1352</v>
      </c>
      <c r="D7240" s="178" t="s">
        <v>8594</v>
      </c>
      <c r="E7240" s="179">
        <v>44258</v>
      </c>
      <c r="F7240" s="180">
        <v>6013</v>
      </c>
      <c r="G7240" s="180">
        <v>0</v>
      </c>
      <c r="H7240" s="180">
        <v>0</v>
      </c>
      <c r="I7240" s="180">
        <f t="shared" si="226"/>
        <v>6013</v>
      </c>
      <c r="J7240" s="177" t="str">
        <f t="shared" si="227"/>
        <v>Date &gt; 1920</v>
      </c>
    </row>
    <row r="7241" spans="1:10" x14ac:dyDescent="0.3">
      <c r="A7241" s="178" t="s">
        <v>270</v>
      </c>
      <c r="B7241" s="178" t="s">
        <v>93</v>
      </c>
      <c r="C7241" s="178" t="s">
        <v>1352</v>
      </c>
      <c r="D7241" s="178" t="s">
        <v>6345</v>
      </c>
      <c r="E7241" s="179">
        <v>24404</v>
      </c>
      <c r="F7241" s="180">
        <v>7093.25</v>
      </c>
      <c r="G7241" s="180">
        <v>0</v>
      </c>
      <c r="H7241" s="180">
        <v>0</v>
      </c>
      <c r="I7241" s="180">
        <f t="shared" si="226"/>
        <v>7093.25</v>
      </c>
      <c r="J7241" s="177" t="str">
        <f t="shared" si="227"/>
        <v>Date &gt; 1920</v>
      </c>
    </row>
    <row r="7242" spans="1:10" x14ac:dyDescent="0.3">
      <c r="A7242" s="178" t="s">
        <v>270</v>
      </c>
      <c r="B7242" s="178" t="s">
        <v>93</v>
      </c>
      <c r="C7242" s="178" t="s">
        <v>1352</v>
      </c>
      <c r="D7242" s="178" t="s">
        <v>6345</v>
      </c>
      <c r="E7242" s="179">
        <v>28096</v>
      </c>
      <c r="F7242" s="180">
        <v>72151.199999999997</v>
      </c>
      <c r="G7242" s="180">
        <v>0</v>
      </c>
      <c r="H7242" s="180">
        <v>0</v>
      </c>
      <c r="I7242" s="180">
        <f t="shared" si="226"/>
        <v>72151.199999999997</v>
      </c>
      <c r="J7242" s="177" t="str">
        <f t="shared" si="227"/>
        <v>Date &gt; 1920</v>
      </c>
    </row>
    <row r="7243" spans="1:10" x14ac:dyDescent="0.3">
      <c r="A7243" s="178" t="s">
        <v>270</v>
      </c>
      <c r="B7243" s="178" t="s">
        <v>95</v>
      </c>
      <c r="C7243" s="178" t="s">
        <v>1354</v>
      </c>
      <c r="D7243" s="178" t="s">
        <v>8595</v>
      </c>
      <c r="E7243" s="179">
        <v>26837</v>
      </c>
      <c r="F7243" s="180">
        <v>0</v>
      </c>
      <c r="G7243" s="180">
        <v>34999.9</v>
      </c>
      <c r="H7243" s="180">
        <v>0</v>
      </c>
      <c r="I7243" s="180">
        <f t="shared" si="226"/>
        <v>34999.9</v>
      </c>
      <c r="J7243" s="177" t="str">
        <f t="shared" si="227"/>
        <v>Date &gt; 1920</v>
      </c>
    </row>
    <row r="7244" spans="1:10" x14ac:dyDescent="0.3">
      <c r="A7244" s="178" t="s">
        <v>270</v>
      </c>
      <c r="B7244" s="178" t="s">
        <v>95</v>
      </c>
      <c r="C7244" s="178" t="s">
        <v>1354</v>
      </c>
      <c r="D7244" s="178" t="s">
        <v>6345</v>
      </c>
      <c r="E7244" s="179">
        <v>25944</v>
      </c>
      <c r="F7244" s="180">
        <v>0</v>
      </c>
      <c r="G7244" s="180">
        <v>10000</v>
      </c>
      <c r="H7244" s="180">
        <v>10000</v>
      </c>
      <c r="I7244" s="180">
        <f t="shared" si="226"/>
        <v>20000</v>
      </c>
      <c r="J7244" s="177" t="str">
        <f t="shared" si="227"/>
        <v>Date &gt; 1920</v>
      </c>
    </row>
    <row r="7245" spans="1:10" x14ac:dyDescent="0.3">
      <c r="A7245" s="178" t="s">
        <v>270</v>
      </c>
      <c r="B7245" s="178" t="s">
        <v>95</v>
      </c>
      <c r="C7245" s="178" t="s">
        <v>1354</v>
      </c>
      <c r="D7245" s="178" t="s">
        <v>7446</v>
      </c>
      <c r="E7245" s="179">
        <v>27166</v>
      </c>
      <c r="F7245" s="180">
        <v>116795.35</v>
      </c>
      <c r="G7245" s="180">
        <v>21231.37</v>
      </c>
      <c r="H7245" s="180">
        <v>17915.39</v>
      </c>
      <c r="I7245" s="180">
        <f t="shared" si="226"/>
        <v>155942.10999999999</v>
      </c>
      <c r="J7245" s="177" t="str">
        <f t="shared" si="227"/>
        <v>Date &gt; 1920</v>
      </c>
    </row>
    <row r="7246" spans="1:10" x14ac:dyDescent="0.3">
      <c r="A7246" s="178" t="s">
        <v>270</v>
      </c>
      <c r="B7246" s="178" t="s">
        <v>95</v>
      </c>
      <c r="C7246" s="178" t="s">
        <v>1354</v>
      </c>
      <c r="D7246" s="178" t="s">
        <v>8596</v>
      </c>
      <c r="E7246" s="179">
        <v>27306</v>
      </c>
      <c r="F7246" s="180">
        <v>0</v>
      </c>
      <c r="G7246" s="180">
        <v>1670</v>
      </c>
      <c r="H7246" s="180">
        <v>1670</v>
      </c>
      <c r="I7246" s="180">
        <f t="shared" si="226"/>
        <v>3340</v>
      </c>
      <c r="J7246" s="177" t="str">
        <f t="shared" si="227"/>
        <v>Date &gt; 1920</v>
      </c>
    </row>
    <row r="7247" spans="1:10" x14ac:dyDescent="0.3">
      <c r="A7247" s="178" t="s">
        <v>270</v>
      </c>
      <c r="B7247" s="178" t="s">
        <v>95</v>
      </c>
      <c r="C7247" s="178" t="s">
        <v>1354</v>
      </c>
      <c r="D7247" s="178" t="s">
        <v>8597</v>
      </c>
      <c r="E7247" s="179">
        <v>27306</v>
      </c>
      <c r="F7247" s="180">
        <v>0</v>
      </c>
      <c r="G7247" s="180">
        <v>4839.82</v>
      </c>
      <c r="H7247" s="180">
        <v>4838.83</v>
      </c>
      <c r="I7247" s="180">
        <f t="shared" si="226"/>
        <v>9678.65</v>
      </c>
      <c r="J7247" s="177" t="str">
        <f t="shared" si="227"/>
        <v>Date &gt; 1920</v>
      </c>
    </row>
    <row r="7248" spans="1:10" x14ac:dyDescent="0.3">
      <c r="A7248" s="178" t="s">
        <v>270</v>
      </c>
      <c r="B7248" s="178" t="s">
        <v>95</v>
      </c>
      <c r="C7248" s="178" t="s">
        <v>1354</v>
      </c>
      <c r="D7248" s="178" t="s">
        <v>8598</v>
      </c>
      <c r="E7248" s="179">
        <v>27306</v>
      </c>
      <c r="F7248" s="180">
        <v>0</v>
      </c>
      <c r="G7248" s="180">
        <v>2560</v>
      </c>
      <c r="H7248" s="180">
        <v>640</v>
      </c>
      <c r="I7248" s="180">
        <f t="shared" si="226"/>
        <v>3200</v>
      </c>
      <c r="J7248" s="177" t="str">
        <f t="shared" si="227"/>
        <v>Date &gt; 1920</v>
      </c>
    </row>
    <row r="7249" spans="1:10" x14ac:dyDescent="0.3">
      <c r="A7249" s="178" t="s">
        <v>270</v>
      </c>
      <c r="B7249" s="178" t="s">
        <v>95</v>
      </c>
      <c r="C7249" s="178" t="s">
        <v>1354</v>
      </c>
      <c r="D7249" s="178" t="s">
        <v>8599</v>
      </c>
      <c r="E7249" s="179">
        <v>27558</v>
      </c>
      <c r="F7249" s="180">
        <v>0</v>
      </c>
      <c r="G7249" s="180">
        <v>3999.31</v>
      </c>
      <c r="H7249" s="180">
        <v>999.83</v>
      </c>
      <c r="I7249" s="180">
        <f t="shared" si="226"/>
        <v>4999.1400000000003</v>
      </c>
      <c r="J7249" s="177" t="str">
        <f t="shared" si="227"/>
        <v>Date &gt; 1920</v>
      </c>
    </row>
    <row r="7250" spans="1:10" x14ac:dyDescent="0.3">
      <c r="A7250" s="178" t="s">
        <v>270</v>
      </c>
      <c r="B7250" s="178" t="s">
        <v>95</v>
      </c>
      <c r="C7250" s="178" t="s">
        <v>1354</v>
      </c>
      <c r="D7250" s="178" t="s">
        <v>6400</v>
      </c>
      <c r="E7250" s="179">
        <v>28874</v>
      </c>
      <c r="F7250" s="180">
        <v>0</v>
      </c>
      <c r="G7250" s="180">
        <v>6441.72</v>
      </c>
      <c r="H7250" s="180">
        <v>3220.87</v>
      </c>
      <c r="I7250" s="180">
        <f t="shared" si="226"/>
        <v>9662.59</v>
      </c>
      <c r="J7250" s="177" t="str">
        <f t="shared" si="227"/>
        <v>Date &gt; 1920</v>
      </c>
    </row>
    <row r="7251" spans="1:10" x14ac:dyDescent="0.3">
      <c r="A7251" s="178" t="s">
        <v>270</v>
      </c>
      <c r="B7251" s="178" t="s">
        <v>95</v>
      </c>
      <c r="C7251" s="178" t="s">
        <v>1354</v>
      </c>
      <c r="D7251" s="178" t="s">
        <v>8600</v>
      </c>
      <c r="E7251" s="179">
        <v>29076</v>
      </c>
      <c r="F7251" s="180">
        <v>0</v>
      </c>
      <c r="G7251" s="180">
        <v>22206.59</v>
      </c>
      <c r="H7251" s="180">
        <v>11103.3</v>
      </c>
      <c r="I7251" s="180">
        <f t="shared" si="226"/>
        <v>33309.89</v>
      </c>
      <c r="J7251" s="177" t="str">
        <f t="shared" si="227"/>
        <v>Date &gt; 1920</v>
      </c>
    </row>
    <row r="7252" spans="1:10" x14ac:dyDescent="0.3">
      <c r="A7252" s="178" t="s">
        <v>270</v>
      </c>
      <c r="B7252" s="178" t="s">
        <v>95</v>
      </c>
      <c r="C7252" s="178" t="s">
        <v>1354</v>
      </c>
      <c r="D7252" s="178" t="s">
        <v>8601</v>
      </c>
      <c r="E7252" s="179">
        <v>28870</v>
      </c>
      <c r="F7252" s="180">
        <v>0</v>
      </c>
      <c r="G7252" s="180">
        <v>9143.57</v>
      </c>
      <c r="H7252" s="180">
        <v>4571.79</v>
      </c>
      <c r="I7252" s="180">
        <f t="shared" si="226"/>
        <v>13715.36</v>
      </c>
      <c r="J7252" s="177" t="str">
        <f t="shared" si="227"/>
        <v>Date &gt; 1920</v>
      </c>
    </row>
    <row r="7253" spans="1:10" x14ac:dyDescent="0.3">
      <c r="A7253" s="178" t="s">
        <v>270</v>
      </c>
      <c r="B7253" s="178" t="s">
        <v>95</v>
      </c>
      <c r="C7253" s="178" t="s">
        <v>1354</v>
      </c>
      <c r="D7253" s="178" t="s">
        <v>6365</v>
      </c>
      <c r="E7253" s="179">
        <v>30140</v>
      </c>
      <c r="F7253" s="180">
        <v>0</v>
      </c>
      <c r="G7253" s="180">
        <v>28948.61</v>
      </c>
      <c r="H7253" s="180">
        <v>14474.3</v>
      </c>
      <c r="I7253" s="180">
        <f t="shared" si="226"/>
        <v>43422.91</v>
      </c>
      <c r="J7253" s="177" t="str">
        <f t="shared" si="227"/>
        <v>Date &gt; 1920</v>
      </c>
    </row>
    <row r="7254" spans="1:10" x14ac:dyDescent="0.3">
      <c r="A7254" s="178" t="s">
        <v>270</v>
      </c>
      <c r="B7254" s="178" t="s">
        <v>95</v>
      </c>
      <c r="C7254" s="178" t="s">
        <v>1354</v>
      </c>
      <c r="D7254" s="178" t="s">
        <v>8602</v>
      </c>
      <c r="E7254" s="179">
        <v>30893</v>
      </c>
      <c r="F7254" s="180">
        <v>0</v>
      </c>
      <c r="G7254" s="180">
        <v>38288.69</v>
      </c>
      <c r="H7254" s="180">
        <v>19144.34</v>
      </c>
      <c r="I7254" s="180">
        <f t="shared" si="226"/>
        <v>57433.03</v>
      </c>
      <c r="J7254" s="177" t="str">
        <f t="shared" si="227"/>
        <v>Date &gt; 1920</v>
      </c>
    </row>
    <row r="7255" spans="1:10" x14ac:dyDescent="0.3">
      <c r="A7255" s="178" t="s">
        <v>270</v>
      </c>
      <c r="B7255" s="178" t="s">
        <v>95</v>
      </c>
      <c r="C7255" s="178" t="s">
        <v>1354</v>
      </c>
      <c r="D7255" s="178" t="s">
        <v>8603</v>
      </c>
      <c r="E7255" s="179">
        <v>30627</v>
      </c>
      <c r="F7255" s="180">
        <v>0</v>
      </c>
      <c r="G7255" s="180">
        <v>11378.82</v>
      </c>
      <c r="H7255" s="180">
        <v>5689.41</v>
      </c>
      <c r="I7255" s="180">
        <f t="shared" si="226"/>
        <v>17068.23</v>
      </c>
      <c r="J7255" s="177" t="str">
        <f t="shared" si="227"/>
        <v>Date &gt; 1920</v>
      </c>
    </row>
    <row r="7256" spans="1:10" x14ac:dyDescent="0.3">
      <c r="A7256" s="178" t="s">
        <v>270</v>
      </c>
      <c r="B7256" s="178" t="s">
        <v>95</v>
      </c>
      <c r="C7256" s="178" t="s">
        <v>1354</v>
      </c>
      <c r="D7256" s="178" t="s">
        <v>7878</v>
      </c>
      <c r="E7256" s="179">
        <v>31828</v>
      </c>
      <c r="F7256" s="180">
        <v>0</v>
      </c>
      <c r="G7256" s="180">
        <v>4348.1499999999996</v>
      </c>
      <c r="H7256" s="180">
        <v>2174.08</v>
      </c>
      <c r="I7256" s="180">
        <f t="shared" si="226"/>
        <v>6522.23</v>
      </c>
      <c r="J7256" s="177" t="str">
        <f t="shared" si="227"/>
        <v>Date &gt; 1920</v>
      </c>
    </row>
    <row r="7257" spans="1:10" x14ac:dyDescent="0.3">
      <c r="A7257" s="178" t="s">
        <v>270</v>
      </c>
      <c r="B7257" s="178" t="s">
        <v>95</v>
      </c>
      <c r="C7257" s="178" t="s">
        <v>1354</v>
      </c>
      <c r="D7257" s="178" t="s">
        <v>8604</v>
      </c>
      <c r="E7257" s="179">
        <v>31986</v>
      </c>
      <c r="F7257" s="180">
        <v>0</v>
      </c>
      <c r="G7257" s="180">
        <v>19267.84</v>
      </c>
      <c r="H7257" s="180">
        <v>9633.93</v>
      </c>
      <c r="I7257" s="180">
        <f t="shared" si="226"/>
        <v>28901.77</v>
      </c>
      <c r="J7257" s="177" t="str">
        <f t="shared" si="227"/>
        <v>Date &gt; 1920</v>
      </c>
    </row>
    <row r="7258" spans="1:10" x14ac:dyDescent="0.3">
      <c r="A7258" s="178" t="s">
        <v>270</v>
      </c>
      <c r="B7258" s="178" t="s">
        <v>95</v>
      </c>
      <c r="C7258" s="178" t="s">
        <v>1354</v>
      </c>
      <c r="D7258" s="178" t="s">
        <v>6365</v>
      </c>
      <c r="E7258" s="179">
        <v>32916</v>
      </c>
      <c r="F7258" s="180">
        <v>0</v>
      </c>
      <c r="G7258" s="180">
        <v>19165.05</v>
      </c>
      <c r="H7258" s="180">
        <v>9582.52</v>
      </c>
      <c r="I7258" s="180">
        <f t="shared" si="226"/>
        <v>28747.57</v>
      </c>
      <c r="J7258" s="177" t="str">
        <f t="shared" si="227"/>
        <v>Date &gt; 1920</v>
      </c>
    </row>
    <row r="7259" spans="1:10" x14ac:dyDescent="0.3">
      <c r="A7259" s="178" t="s">
        <v>270</v>
      </c>
      <c r="B7259" s="178" t="s">
        <v>95</v>
      </c>
      <c r="C7259" s="178" t="s">
        <v>1354</v>
      </c>
      <c r="D7259" s="178" t="s">
        <v>6365</v>
      </c>
      <c r="E7259" s="179">
        <v>32945</v>
      </c>
      <c r="F7259" s="180">
        <v>0</v>
      </c>
      <c r="G7259" s="180">
        <v>1357.19</v>
      </c>
      <c r="H7259" s="180">
        <v>678.6</v>
      </c>
      <c r="I7259" s="180">
        <f t="shared" si="226"/>
        <v>2035.79</v>
      </c>
      <c r="J7259" s="177" t="str">
        <f t="shared" si="227"/>
        <v>Date &gt; 1920</v>
      </c>
    </row>
    <row r="7260" spans="1:10" x14ac:dyDescent="0.3">
      <c r="A7260" s="178" t="s">
        <v>270</v>
      </c>
      <c r="B7260" s="178" t="s">
        <v>95</v>
      </c>
      <c r="C7260" s="178" t="s">
        <v>1354</v>
      </c>
      <c r="D7260" s="178" t="s">
        <v>6365</v>
      </c>
      <c r="E7260" s="179">
        <v>33211</v>
      </c>
      <c r="F7260" s="180">
        <v>0</v>
      </c>
      <c r="G7260" s="180">
        <v>1015.74</v>
      </c>
      <c r="H7260" s="180">
        <v>507.87</v>
      </c>
      <c r="I7260" s="180">
        <f t="shared" si="226"/>
        <v>1523.6100000000001</v>
      </c>
      <c r="J7260" s="177" t="str">
        <f t="shared" si="227"/>
        <v>Date &gt; 1920</v>
      </c>
    </row>
    <row r="7261" spans="1:10" x14ac:dyDescent="0.3">
      <c r="A7261" s="178" t="s">
        <v>270</v>
      </c>
      <c r="B7261" s="178" t="s">
        <v>95</v>
      </c>
      <c r="C7261" s="178" t="s">
        <v>1354</v>
      </c>
      <c r="D7261" s="178" t="s">
        <v>8605</v>
      </c>
      <c r="E7261" s="179">
        <v>33087</v>
      </c>
      <c r="F7261" s="180">
        <v>0</v>
      </c>
      <c r="G7261" s="180">
        <v>82394.64</v>
      </c>
      <c r="H7261" s="180">
        <v>41197.33</v>
      </c>
      <c r="I7261" s="180">
        <f t="shared" si="226"/>
        <v>123591.97</v>
      </c>
      <c r="J7261" s="177" t="str">
        <f t="shared" si="227"/>
        <v>Date &gt; 1920</v>
      </c>
    </row>
    <row r="7262" spans="1:10" x14ac:dyDescent="0.3">
      <c r="A7262" s="178" t="s">
        <v>270</v>
      </c>
      <c r="B7262" s="178" t="s">
        <v>95</v>
      </c>
      <c r="C7262" s="178" t="s">
        <v>1354</v>
      </c>
      <c r="D7262" s="178" t="s">
        <v>8605</v>
      </c>
      <c r="E7262" s="179">
        <v>33267</v>
      </c>
      <c r="F7262" s="180">
        <v>0</v>
      </c>
      <c r="G7262" s="180">
        <v>4605.3599999999997</v>
      </c>
      <c r="H7262" s="180">
        <v>9962.39</v>
      </c>
      <c r="I7262" s="180">
        <f t="shared" si="226"/>
        <v>14567.75</v>
      </c>
      <c r="J7262" s="177" t="str">
        <f t="shared" si="227"/>
        <v>Date &gt; 1920</v>
      </c>
    </row>
    <row r="7263" spans="1:10" x14ac:dyDescent="0.3">
      <c r="A7263" s="178" t="s">
        <v>270</v>
      </c>
      <c r="B7263" s="178" t="s">
        <v>95</v>
      </c>
      <c r="C7263" s="178" t="s">
        <v>1354</v>
      </c>
      <c r="D7263" s="178" t="s">
        <v>8606</v>
      </c>
      <c r="E7263" s="179">
        <v>33648</v>
      </c>
      <c r="F7263" s="180">
        <v>0</v>
      </c>
      <c r="G7263" s="180">
        <v>4708.0200000000004</v>
      </c>
      <c r="H7263" s="180">
        <v>2354.02</v>
      </c>
      <c r="I7263" s="180">
        <f t="shared" si="226"/>
        <v>7062.0400000000009</v>
      </c>
      <c r="J7263" s="177" t="str">
        <f t="shared" si="227"/>
        <v>Date &gt; 1920</v>
      </c>
    </row>
    <row r="7264" spans="1:10" x14ac:dyDescent="0.3">
      <c r="A7264" s="178" t="s">
        <v>270</v>
      </c>
      <c r="B7264" s="178" t="s">
        <v>95</v>
      </c>
      <c r="C7264" s="178" t="s">
        <v>1354</v>
      </c>
      <c r="D7264" s="178" t="s">
        <v>8607</v>
      </c>
      <c r="E7264" s="179">
        <v>33920</v>
      </c>
      <c r="F7264" s="180">
        <v>0</v>
      </c>
      <c r="G7264" s="180">
        <v>7000</v>
      </c>
      <c r="H7264" s="180">
        <v>4782.01</v>
      </c>
      <c r="I7264" s="180">
        <f t="shared" si="226"/>
        <v>11782.01</v>
      </c>
      <c r="J7264" s="177" t="str">
        <f t="shared" si="227"/>
        <v>Date &gt; 1920</v>
      </c>
    </row>
    <row r="7265" spans="1:10" x14ac:dyDescent="0.3">
      <c r="A7265" s="178" t="s">
        <v>270</v>
      </c>
      <c r="B7265" s="178" t="s">
        <v>95</v>
      </c>
      <c r="C7265" s="178" t="s">
        <v>1354</v>
      </c>
      <c r="D7265" s="178" t="s">
        <v>7418</v>
      </c>
      <c r="E7265" s="179">
        <v>33996</v>
      </c>
      <c r="F7265" s="180">
        <v>0</v>
      </c>
      <c r="G7265" s="180">
        <v>922.28</v>
      </c>
      <c r="H7265" s="180">
        <v>280</v>
      </c>
      <c r="I7265" s="180">
        <f t="shared" si="226"/>
        <v>1202.28</v>
      </c>
      <c r="J7265" s="177" t="str">
        <f t="shared" si="227"/>
        <v>Date &gt; 1920</v>
      </c>
    </row>
    <row r="7266" spans="1:10" x14ac:dyDescent="0.3">
      <c r="A7266" s="178" t="s">
        <v>270</v>
      </c>
      <c r="B7266" s="178" t="s">
        <v>95</v>
      </c>
      <c r="C7266" s="178" t="s">
        <v>1354</v>
      </c>
      <c r="D7266" s="178" t="s">
        <v>8608</v>
      </c>
      <c r="E7266" s="179">
        <v>34267</v>
      </c>
      <c r="F7266" s="180">
        <v>0</v>
      </c>
      <c r="G7266" s="180">
        <v>10300</v>
      </c>
      <c r="H7266" s="180">
        <v>5336.9</v>
      </c>
      <c r="I7266" s="180">
        <f t="shared" si="226"/>
        <v>15636.9</v>
      </c>
      <c r="J7266" s="177" t="str">
        <f t="shared" si="227"/>
        <v>Date &gt; 1920</v>
      </c>
    </row>
    <row r="7267" spans="1:10" x14ac:dyDescent="0.3">
      <c r="A7267" s="178" t="s">
        <v>270</v>
      </c>
      <c r="B7267" s="178" t="s">
        <v>95</v>
      </c>
      <c r="C7267" s="178" t="s">
        <v>1354</v>
      </c>
      <c r="D7267" s="178" t="s">
        <v>8609</v>
      </c>
      <c r="E7267" s="179">
        <v>34191</v>
      </c>
      <c r="F7267" s="180">
        <v>0</v>
      </c>
      <c r="G7267" s="180">
        <v>1140</v>
      </c>
      <c r="H7267" s="180">
        <v>570</v>
      </c>
      <c r="I7267" s="180">
        <f t="shared" si="226"/>
        <v>1710</v>
      </c>
      <c r="J7267" s="177" t="str">
        <f t="shared" si="227"/>
        <v>Date &gt; 1920</v>
      </c>
    </row>
    <row r="7268" spans="1:10" x14ac:dyDescent="0.3">
      <c r="A7268" s="178" t="s">
        <v>270</v>
      </c>
      <c r="B7268" s="178" t="s">
        <v>95</v>
      </c>
      <c r="C7268" s="178" t="s">
        <v>1354</v>
      </c>
      <c r="D7268" s="178" t="s">
        <v>8609</v>
      </c>
      <c r="E7268" s="179">
        <v>34220</v>
      </c>
      <c r="F7268" s="180">
        <v>0</v>
      </c>
      <c r="G7268" s="180">
        <v>6698.76</v>
      </c>
      <c r="H7268" s="180">
        <v>3349.39</v>
      </c>
      <c r="I7268" s="180">
        <f t="shared" si="226"/>
        <v>10048.15</v>
      </c>
      <c r="J7268" s="177" t="str">
        <f t="shared" si="227"/>
        <v>Date &gt; 1920</v>
      </c>
    </row>
    <row r="7269" spans="1:10" x14ac:dyDescent="0.3">
      <c r="A7269" s="178" t="s">
        <v>270</v>
      </c>
      <c r="B7269" s="178" t="s">
        <v>95</v>
      </c>
      <c r="C7269" s="178" t="s">
        <v>1354</v>
      </c>
      <c r="D7269" s="178" t="s">
        <v>8609</v>
      </c>
      <c r="E7269" s="179">
        <v>34220</v>
      </c>
      <c r="F7269" s="180">
        <v>0</v>
      </c>
      <c r="G7269" s="180">
        <v>3147.6</v>
      </c>
      <c r="H7269" s="180">
        <v>1573.81</v>
      </c>
      <c r="I7269" s="180">
        <f t="shared" si="226"/>
        <v>4721.41</v>
      </c>
      <c r="J7269" s="177" t="str">
        <f t="shared" si="227"/>
        <v>Date &gt; 1920</v>
      </c>
    </row>
    <row r="7270" spans="1:10" x14ac:dyDescent="0.3">
      <c r="A7270" s="178" t="s">
        <v>270</v>
      </c>
      <c r="B7270" s="178" t="s">
        <v>95</v>
      </c>
      <c r="C7270" s="178" t="s">
        <v>1354</v>
      </c>
      <c r="D7270" s="178" t="s">
        <v>8609</v>
      </c>
      <c r="E7270" s="179">
        <v>34267</v>
      </c>
      <c r="F7270" s="180">
        <v>0</v>
      </c>
      <c r="G7270" s="180">
        <v>10713.64</v>
      </c>
      <c r="H7270" s="180">
        <v>5356.8</v>
      </c>
      <c r="I7270" s="180">
        <f t="shared" si="226"/>
        <v>16070.439999999999</v>
      </c>
      <c r="J7270" s="177" t="str">
        <f t="shared" si="227"/>
        <v>Date &gt; 1920</v>
      </c>
    </row>
    <row r="7271" spans="1:10" x14ac:dyDescent="0.3">
      <c r="A7271" s="178" t="s">
        <v>270</v>
      </c>
      <c r="B7271" s="178" t="s">
        <v>95</v>
      </c>
      <c r="C7271" s="178" t="s">
        <v>1354</v>
      </c>
      <c r="D7271" s="178" t="s">
        <v>8609</v>
      </c>
      <c r="E7271" s="179">
        <v>34338</v>
      </c>
      <c r="F7271" s="180">
        <v>0</v>
      </c>
      <c r="G7271" s="180">
        <v>7382.98</v>
      </c>
      <c r="H7271" s="180">
        <v>3691.49</v>
      </c>
      <c r="I7271" s="180">
        <f t="shared" si="226"/>
        <v>11074.47</v>
      </c>
      <c r="J7271" s="177" t="str">
        <f t="shared" si="227"/>
        <v>Date &gt; 1920</v>
      </c>
    </row>
    <row r="7272" spans="1:10" x14ac:dyDescent="0.3">
      <c r="A7272" s="178" t="s">
        <v>270</v>
      </c>
      <c r="B7272" s="178" t="s">
        <v>95</v>
      </c>
      <c r="C7272" s="178" t="s">
        <v>1354</v>
      </c>
      <c r="D7272" s="178" t="s">
        <v>8610</v>
      </c>
      <c r="E7272" s="179">
        <v>34766</v>
      </c>
      <c r="F7272" s="180">
        <v>0</v>
      </c>
      <c r="G7272" s="180">
        <v>13912.55</v>
      </c>
      <c r="H7272" s="180">
        <v>6956.27</v>
      </c>
      <c r="I7272" s="180">
        <f t="shared" si="226"/>
        <v>20868.82</v>
      </c>
      <c r="J7272" s="177" t="str">
        <f t="shared" si="227"/>
        <v>Date &gt; 1920</v>
      </c>
    </row>
    <row r="7273" spans="1:10" x14ac:dyDescent="0.3">
      <c r="A7273" s="178" t="s">
        <v>270</v>
      </c>
      <c r="B7273" s="178" t="s">
        <v>95</v>
      </c>
      <c r="C7273" s="178" t="s">
        <v>1354</v>
      </c>
      <c r="D7273" s="178" t="s">
        <v>8611</v>
      </c>
      <c r="E7273" s="179">
        <v>34998</v>
      </c>
      <c r="F7273" s="180">
        <v>0</v>
      </c>
      <c r="G7273" s="180">
        <v>19100</v>
      </c>
      <c r="H7273" s="180">
        <v>9550</v>
      </c>
      <c r="I7273" s="180">
        <f t="shared" si="226"/>
        <v>28650</v>
      </c>
      <c r="J7273" s="177" t="str">
        <f t="shared" si="227"/>
        <v>Date &gt; 1920</v>
      </c>
    </row>
    <row r="7274" spans="1:10" x14ac:dyDescent="0.3">
      <c r="A7274" s="178" t="s">
        <v>270</v>
      </c>
      <c r="B7274" s="178" t="s">
        <v>95</v>
      </c>
      <c r="C7274" s="178" t="s">
        <v>1354</v>
      </c>
      <c r="D7274" s="178" t="s">
        <v>8611</v>
      </c>
      <c r="E7274" s="179">
        <v>35089</v>
      </c>
      <c r="F7274" s="180">
        <v>0</v>
      </c>
      <c r="G7274" s="180">
        <v>1537.63</v>
      </c>
      <c r="H7274" s="180">
        <v>1889.96</v>
      </c>
      <c r="I7274" s="180">
        <f t="shared" si="226"/>
        <v>3427.59</v>
      </c>
      <c r="J7274" s="177" t="str">
        <f t="shared" si="227"/>
        <v>Date &gt; 1920</v>
      </c>
    </row>
    <row r="7275" spans="1:10" x14ac:dyDescent="0.3">
      <c r="A7275" s="178" t="s">
        <v>270</v>
      </c>
      <c r="B7275" s="178" t="s">
        <v>95</v>
      </c>
      <c r="C7275" s="178" t="s">
        <v>1354</v>
      </c>
      <c r="D7275" s="178" t="s">
        <v>7376</v>
      </c>
      <c r="E7275" s="179">
        <v>35074</v>
      </c>
      <c r="F7275" s="180">
        <v>0</v>
      </c>
      <c r="G7275" s="180">
        <v>894.6</v>
      </c>
      <c r="H7275" s="180">
        <v>447.3</v>
      </c>
      <c r="I7275" s="180">
        <f t="shared" si="226"/>
        <v>1341.9</v>
      </c>
      <c r="J7275" s="177" t="str">
        <f t="shared" si="227"/>
        <v>Date &gt; 1920</v>
      </c>
    </row>
    <row r="7276" spans="1:10" x14ac:dyDescent="0.3">
      <c r="A7276" s="178" t="s">
        <v>270</v>
      </c>
      <c r="B7276" s="178" t="s">
        <v>95</v>
      </c>
      <c r="C7276" s="178" t="s">
        <v>1354</v>
      </c>
      <c r="D7276" s="178" t="s">
        <v>8612</v>
      </c>
      <c r="E7276" s="179">
        <v>35831</v>
      </c>
      <c r="F7276" s="180">
        <v>0</v>
      </c>
      <c r="G7276" s="180">
        <v>14800.68</v>
      </c>
      <c r="H7276" s="180">
        <v>9867.1299999999992</v>
      </c>
      <c r="I7276" s="180">
        <f t="shared" si="226"/>
        <v>24667.809999999998</v>
      </c>
      <c r="J7276" s="177" t="str">
        <f t="shared" si="227"/>
        <v>Date &gt; 1920</v>
      </c>
    </row>
    <row r="7277" spans="1:10" x14ac:dyDescent="0.3">
      <c r="A7277" s="178" t="s">
        <v>270</v>
      </c>
      <c r="B7277" s="178" t="s">
        <v>95</v>
      </c>
      <c r="C7277" s="178" t="s">
        <v>1354</v>
      </c>
      <c r="D7277" s="178" t="s">
        <v>8613</v>
      </c>
      <c r="E7277" s="179">
        <v>36136</v>
      </c>
      <c r="F7277" s="180">
        <v>0</v>
      </c>
      <c r="G7277" s="180">
        <v>27661.06</v>
      </c>
      <c r="H7277" s="180">
        <v>18440.7</v>
      </c>
      <c r="I7277" s="180">
        <f t="shared" si="226"/>
        <v>46101.760000000002</v>
      </c>
      <c r="J7277" s="177" t="str">
        <f t="shared" si="227"/>
        <v>Date &gt; 1920</v>
      </c>
    </row>
    <row r="7278" spans="1:10" x14ac:dyDescent="0.3">
      <c r="A7278" s="178" t="s">
        <v>270</v>
      </c>
      <c r="B7278" s="178" t="s">
        <v>95</v>
      </c>
      <c r="C7278" s="178" t="s">
        <v>1354</v>
      </c>
      <c r="D7278" s="178" t="s">
        <v>8614</v>
      </c>
      <c r="E7278" s="179">
        <v>36507</v>
      </c>
      <c r="F7278" s="180">
        <v>0</v>
      </c>
      <c r="G7278" s="180">
        <v>6397.8</v>
      </c>
      <c r="H7278" s="180">
        <v>4265.2</v>
      </c>
      <c r="I7278" s="180">
        <f t="shared" si="226"/>
        <v>10663</v>
      </c>
      <c r="J7278" s="177" t="str">
        <f t="shared" si="227"/>
        <v>Date &gt; 1920</v>
      </c>
    </row>
    <row r="7279" spans="1:10" x14ac:dyDescent="0.3">
      <c r="A7279" s="178" t="s">
        <v>270</v>
      </c>
      <c r="B7279" s="178" t="s">
        <v>95</v>
      </c>
      <c r="C7279" s="178" t="s">
        <v>1354</v>
      </c>
      <c r="D7279" s="178" t="s">
        <v>8615</v>
      </c>
      <c r="E7279" s="179">
        <v>36819</v>
      </c>
      <c r="F7279" s="180">
        <v>0</v>
      </c>
      <c r="G7279" s="180">
        <v>8868.75</v>
      </c>
      <c r="H7279" s="180">
        <v>8868.75</v>
      </c>
      <c r="I7279" s="180">
        <f t="shared" si="226"/>
        <v>17737.5</v>
      </c>
      <c r="J7279" s="177" t="str">
        <f t="shared" si="227"/>
        <v>Date &gt; 1920</v>
      </c>
    </row>
    <row r="7280" spans="1:10" x14ac:dyDescent="0.3">
      <c r="A7280" s="178" t="s">
        <v>270</v>
      </c>
      <c r="B7280" s="178" t="s">
        <v>95</v>
      </c>
      <c r="C7280" s="178" t="s">
        <v>1354</v>
      </c>
      <c r="D7280" s="178" t="s">
        <v>8616</v>
      </c>
      <c r="E7280" s="179">
        <v>37197</v>
      </c>
      <c r="F7280" s="180">
        <v>0</v>
      </c>
      <c r="G7280" s="180">
        <v>5763.09</v>
      </c>
      <c r="H7280" s="180">
        <v>3842.06</v>
      </c>
      <c r="I7280" s="180">
        <f t="shared" si="226"/>
        <v>9605.15</v>
      </c>
      <c r="J7280" s="177" t="str">
        <f t="shared" si="227"/>
        <v>Date &gt; 1920</v>
      </c>
    </row>
    <row r="7281" spans="1:10" x14ac:dyDescent="0.3">
      <c r="A7281" s="178" t="s">
        <v>270</v>
      </c>
      <c r="B7281" s="178" t="s">
        <v>95</v>
      </c>
      <c r="C7281" s="178" t="s">
        <v>1354</v>
      </c>
      <c r="D7281" s="178" t="s">
        <v>8612</v>
      </c>
      <c r="E7281" s="179">
        <v>37818</v>
      </c>
      <c r="F7281" s="180">
        <v>0</v>
      </c>
      <c r="G7281" s="180">
        <v>1374.54</v>
      </c>
      <c r="H7281" s="180">
        <v>916.36</v>
      </c>
      <c r="I7281" s="180">
        <f t="shared" si="226"/>
        <v>2290.9</v>
      </c>
      <c r="J7281" s="177" t="str">
        <f t="shared" si="227"/>
        <v>Date &gt; 1920</v>
      </c>
    </row>
    <row r="7282" spans="1:10" x14ac:dyDescent="0.3">
      <c r="A7282" s="178" t="s">
        <v>270</v>
      </c>
      <c r="B7282" s="178" t="s">
        <v>95</v>
      </c>
      <c r="C7282" s="178" t="s">
        <v>1354</v>
      </c>
      <c r="D7282" s="178" t="s">
        <v>8617</v>
      </c>
      <c r="E7282" s="179">
        <v>37998</v>
      </c>
      <c r="F7282" s="180">
        <v>0</v>
      </c>
      <c r="G7282" s="180">
        <v>14502.6</v>
      </c>
      <c r="H7282" s="180">
        <v>9668.4</v>
      </c>
      <c r="I7282" s="180">
        <f t="shared" si="226"/>
        <v>24171</v>
      </c>
      <c r="J7282" s="177" t="str">
        <f t="shared" si="227"/>
        <v>Date &gt; 1920</v>
      </c>
    </row>
    <row r="7283" spans="1:10" x14ac:dyDescent="0.3">
      <c r="A7283" s="178" t="s">
        <v>270</v>
      </c>
      <c r="B7283" s="178" t="s">
        <v>95</v>
      </c>
      <c r="C7283" s="178" t="s">
        <v>1354</v>
      </c>
      <c r="D7283" s="178" t="s">
        <v>8618</v>
      </c>
      <c r="E7283" s="179">
        <v>38217</v>
      </c>
      <c r="F7283" s="180">
        <v>140617</v>
      </c>
      <c r="G7283" s="180">
        <v>0</v>
      </c>
      <c r="H7283" s="180">
        <v>7401.97</v>
      </c>
      <c r="I7283" s="180">
        <f t="shared" si="226"/>
        <v>148018.97</v>
      </c>
      <c r="J7283" s="177" t="str">
        <f t="shared" si="227"/>
        <v>Date &gt; 1920</v>
      </c>
    </row>
    <row r="7284" spans="1:10" x14ac:dyDescent="0.3">
      <c r="A7284" s="178" t="s">
        <v>270</v>
      </c>
      <c r="B7284" s="178" t="s">
        <v>95</v>
      </c>
      <c r="C7284" s="178" t="s">
        <v>1354</v>
      </c>
      <c r="D7284" s="178" t="s">
        <v>8618</v>
      </c>
      <c r="E7284" s="179">
        <v>38359</v>
      </c>
      <c r="F7284" s="180">
        <v>35556</v>
      </c>
      <c r="G7284" s="180">
        <v>0</v>
      </c>
      <c r="H7284" s="180">
        <v>1871.9</v>
      </c>
      <c r="I7284" s="180">
        <f t="shared" si="226"/>
        <v>37427.9</v>
      </c>
      <c r="J7284" s="177" t="str">
        <f t="shared" si="227"/>
        <v>Date &gt; 1920</v>
      </c>
    </row>
    <row r="7285" spans="1:10" x14ac:dyDescent="0.3">
      <c r="A7285" s="178" t="s">
        <v>270</v>
      </c>
      <c r="B7285" s="178" t="s">
        <v>95</v>
      </c>
      <c r="C7285" s="178" t="s">
        <v>1354</v>
      </c>
      <c r="D7285" s="178" t="s">
        <v>8619</v>
      </c>
      <c r="E7285" s="179">
        <v>38705</v>
      </c>
      <c r="F7285" s="180">
        <v>52441</v>
      </c>
      <c r="G7285" s="180">
        <v>0</v>
      </c>
      <c r="H7285" s="180">
        <v>2760.8</v>
      </c>
      <c r="I7285" s="180">
        <f t="shared" si="226"/>
        <v>55201.8</v>
      </c>
      <c r="J7285" s="177" t="str">
        <f t="shared" si="227"/>
        <v>Date &gt; 1920</v>
      </c>
    </row>
    <row r="7286" spans="1:10" x14ac:dyDescent="0.3">
      <c r="A7286" s="178" t="s">
        <v>270</v>
      </c>
      <c r="B7286" s="178" t="s">
        <v>95</v>
      </c>
      <c r="C7286" s="178" t="s">
        <v>1354</v>
      </c>
      <c r="D7286" s="178" t="s">
        <v>8619</v>
      </c>
      <c r="E7286" s="179">
        <v>38716</v>
      </c>
      <c r="F7286" s="180">
        <v>32632</v>
      </c>
      <c r="G7286" s="180">
        <v>0</v>
      </c>
      <c r="H7286" s="180">
        <v>2827.2</v>
      </c>
      <c r="I7286" s="180">
        <f t="shared" si="226"/>
        <v>35459.199999999997</v>
      </c>
      <c r="J7286" s="177" t="str">
        <f t="shared" si="227"/>
        <v>Date &gt; 1920</v>
      </c>
    </row>
    <row r="7287" spans="1:10" x14ac:dyDescent="0.3">
      <c r="A7287" s="178" t="s">
        <v>270</v>
      </c>
      <c r="B7287" s="178" t="s">
        <v>95</v>
      </c>
      <c r="C7287" s="178" t="s">
        <v>1354</v>
      </c>
      <c r="D7287" s="178" t="s">
        <v>8619</v>
      </c>
      <c r="E7287" s="179">
        <v>38938</v>
      </c>
      <c r="F7287" s="180">
        <v>11541</v>
      </c>
      <c r="G7287" s="180">
        <v>0</v>
      </c>
      <c r="H7287" s="180">
        <v>0</v>
      </c>
      <c r="I7287" s="180">
        <f t="shared" si="226"/>
        <v>11541</v>
      </c>
      <c r="J7287" s="177" t="str">
        <f t="shared" si="227"/>
        <v>Date &gt; 1920</v>
      </c>
    </row>
    <row r="7288" spans="1:10" x14ac:dyDescent="0.3">
      <c r="A7288" s="178" t="s">
        <v>270</v>
      </c>
      <c r="B7288" s="178" t="s">
        <v>95</v>
      </c>
      <c r="C7288" s="178" t="s">
        <v>1354</v>
      </c>
      <c r="D7288" s="178" t="s">
        <v>8619</v>
      </c>
      <c r="E7288" s="179">
        <v>39290</v>
      </c>
      <c r="F7288" s="180">
        <v>7650</v>
      </c>
      <c r="G7288" s="180">
        <v>0</v>
      </c>
      <c r="H7288" s="180">
        <v>0</v>
      </c>
      <c r="I7288" s="180">
        <f t="shared" si="226"/>
        <v>7650</v>
      </c>
      <c r="J7288" s="177" t="str">
        <f t="shared" si="227"/>
        <v>Date &gt; 1920</v>
      </c>
    </row>
    <row r="7289" spans="1:10" x14ac:dyDescent="0.3">
      <c r="A7289" s="178" t="s">
        <v>270</v>
      </c>
      <c r="B7289" s="178" t="s">
        <v>95</v>
      </c>
      <c r="C7289" s="178" t="s">
        <v>1354</v>
      </c>
      <c r="D7289" s="178" t="s">
        <v>8620</v>
      </c>
      <c r="E7289" s="179">
        <v>38951</v>
      </c>
      <c r="F7289" s="180">
        <v>29832</v>
      </c>
      <c r="G7289" s="180">
        <v>0</v>
      </c>
      <c r="H7289" s="180">
        <v>1571.13</v>
      </c>
      <c r="I7289" s="180">
        <f t="shared" si="226"/>
        <v>31403.13</v>
      </c>
      <c r="J7289" s="177" t="str">
        <f t="shared" si="227"/>
        <v>Date &gt; 1920</v>
      </c>
    </row>
    <row r="7290" spans="1:10" x14ac:dyDescent="0.3">
      <c r="A7290" s="178" t="s">
        <v>270</v>
      </c>
      <c r="B7290" s="178" t="s">
        <v>95</v>
      </c>
      <c r="C7290" s="178" t="s">
        <v>1354</v>
      </c>
      <c r="D7290" s="178" t="s">
        <v>8620</v>
      </c>
      <c r="E7290" s="179">
        <v>38986</v>
      </c>
      <c r="F7290" s="180">
        <v>90133</v>
      </c>
      <c r="G7290" s="180">
        <v>0</v>
      </c>
      <c r="H7290" s="180">
        <v>4744.42</v>
      </c>
      <c r="I7290" s="180">
        <f t="shared" si="226"/>
        <v>94877.42</v>
      </c>
      <c r="J7290" s="177" t="str">
        <f t="shared" si="227"/>
        <v>Date &gt; 1920</v>
      </c>
    </row>
    <row r="7291" spans="1:10" x14ac:dyDescent="0.3">
      <c r="A7291" s="178" t="s">
        <v>270</v>
      </c>
      <c r="B7291" s="178" t="s">
        <v>95</v>
      </c>
      <c r="C7291" s="178" t="s">
        <v>1354</v>
      </c>
      <c r="D7291" s="178" t="s">
        <v>8620</v>
      </c>
      <c r="E7291" s="179">
        <v>39057</v>
      </c>
      <c r="F7291" s="180">
        <v>84328</v>
      </c>
      <c r="G7291" s="180">
        <v>0</v>
      </c>
      <c r="H7291" s="180">
        <v>10837.45</v>
      </c>
      <c r="I7291" s="180">
        <f t="shared" si="226"/>
        <v>95165.45</v>
      </c>
      <c r="J7291" s="177" t="str">
        <f t="shared" si="227"/>
        <v>Date &gt; 1920</v>
      </c>
    </row>
    <row r="7292" spans="1:10" x14ac:dyDescent="0.3">
      <c r="A7292" s="178" t="s">
        <v>270</v>
      </c>
      <c r="B7292" s="178" t="s">
        <v>95</v>
      </c>
      <c r="C7292" s="178" t="s">
        <v>1354</v>
      </c>
      <c r="D7292" s="178" t="s">
        <v>8620</v>
      </c>
      <c r="E7292" s="179">
        <v>39084</v>
      </c>
      <c r="F7292" s="180">
        <v>111597</v>
      </c>
      <c r="G7292" s="180">
        <v>0</v>
      </c>
      <c r="H7292" s="180">
        <v>0</v>
      </c>
      <c r="I7292" s="180">
        <f t="shared" si="226"/>
        <v>111597</v>
      </c>
      <c r="J7292" s="177" t="str">
        <f t="shared" si="227"/>
        <v>Date &gt; 1920</v>
      </c>
    </row>
    <row r="7293" spans="1:10" x14ac:dyDescent="0.3">
      <c r="A7293" s="178" t="s">
        <v>270</v>
      </c>
      <c r="B7293" s="178" t="s">
        <v>95</v>
      </c>
      <c r="C7293" s="178" t="s">
        <v>1354</v>
      </c>
      <c r="D7293" s="178" t="s">
        <v>8620</v>
      </c>
      <c r="E7293" s="179">
        <v>39290</v>
      </c>
      <c r="F7293" s="180">
        <v>10000</v>
      </c>
      <c r="G7293" s="180">
        <v>0</v>
      </c>
      <c r="H7293" s="180">
        <v>0</v>
      </c>
      <c r="I7293" s="180">
        <f t="shared" si="226"/>
        <v>10000</v>
      </c>
      <c r="J7293" s="177" t="str">
        <f t="shared" si="227"/>
        <v>Date &gt; 1920</v>
      </c>
    </row>
    <row r="7294" spans="1:10" x14ac:dyDescent="0.3">
      <c r="A7294" s="178" t="s">
        <v>270</v>
      </c>
      <c r="B7294" s="178" t="s">
        <v>95</v>
      </c>
      <c r="C7294" s="178" t="s">
        <v>1354</v>
      </c>
      <c r="D7294" s="178" t="s">
        <v>8620</v>
      </c>
      <c r="E7294" s="179">
        <v>39290</v>
      </c>
      <c r="F7294" s="180">
        <v>15694</v>
      </c>
      <c r="G7294" s="180">
        <v>0</v>
      </c>
      <c r="H7294" s="180">
        <v>0</v>
      </c>
      <c r="I7294" s="180">
        <f t="shared" si="226"/>
        <v>15694</v>
      </c>
      <c r="J7294" s="177" t="str">
        <f t="shared" si="227"/>
        <v>Date &gt; 1920</v>
      </c>
    </row>
    <row r="7295" spans="1:10" x14ac:dyDescent="0.3">
      <c r="A7295" s="178" t="s">
        <v>270</v>
      </c>
      <c r="B7295" s="178" t="s">
        <v>95</v>
      </c>
      <c r="C7295" s="178" t="s">
        <v>1354</v>
      </c>
      <c r="D7295" s="178" t="s">
        <v>8621</v>
      </c>
      <c r="E7295" s="179">
        <v>39380</v>
      </c>
      <c r="F7295" s="180">
        <v>31471</v>
      </c>
      <c r="G7295" s="180">
        <v>0</v>
      </c>
      <c r="H7295" s="180">
        <v>8017.55</v>
      </c>
      <c r="I7295" s="180">
        <f t="shared" si="226"/>
        <v>39488.550000000003</v>
      </c>
      <c r="J7295" s="177" t="str">
        <f t="shared" si="227"/>
        <v>Date &gt; 1920</v>
      </c>
    </row>
    <row r="7296" spans="1:10" x14ac:dyDescent="0.3">
      <c r="A7296" s="178" t="s">
        <v>270</v>
      </c>
      <c r="B7296" s="178" t="s">
        <v>95</v>
      </c>
      <c r="C7296" s="178" t="s">
        <v>1354</v>
      </c>
      <c r="D7296" s="178" t="s">
        <v>8621</v>
      </c>
      <c r="E7296" s="179">
        <v>39486</v>
      </c>
      <c r="F7296" s="180">
        <v>12448</v>
      </c>
      <c r="G7296" s="180">
        <v>0</v>
      </c>
      <c r="H7296" s="180">
        <v>554.45000000000005</v>
      </c>
      <c r="I7296" s="180">
        <f t="shared" si="226"/>
        <v>13002.45</v>
      </c>
      <c r="J7296" s="177" t="str">
        <f t="shared" si="227"/>
        <v>Date &gt; 1920</v>
      </c>
    </row>
    <row r="7297" spans="1:10" x14ac:dyDescent="0.3">
      <c r="A7297" s="178" t="s">
        <v>270</v>
      </c>
      <c r="B7297" s="178" t="s">
        <v>95</v>
      </c>
      <c r="C7297" s="178" t="s">
        <v>1354</v>
      </c>
      <c r="D7297" s="178" t="s">
        <v>8621</v>
      </c>
      <c r="E7297" s="179">
        <v>39498</v>
      </c>
      <c r="F7297" s="180">
        <v>49603</v>
      </c>
      <c r="G7297" s="180">
        <v>0</v>
      </c>
      <c r="H7297" s="180">
        <v>0</v>
      </c>
      <c r="I7297" s="180">
        <f t="shared" si="226"/>
        <v>49603</v>
      </c>
      <c r="J7297" s="177" t="str">
        <f t="shared" si="227"/>
        <v>Date &gt; 1920</v>
      </c>
    </row>
    <row r="7298" spans="1:10" x14ac:dyDescent="0.3">
      <c r="A7298" s="178" t="s">
        <v>270</v>
      </c>
      <c r="B7298" s="178" t="s">
        <v>95</v>
      </c>
      <c r="C7298" s="178" t="s">
        <v>1354</v>
      </c>
      <c r="D7298" s="178" t="s">
        <v>8621</v>
      </c>
      <c r="E7298" s="179">
        <v>39583</v>
      </c>
      <c r="F7298" s="180">
        <v>52857</v>
      </c>
      <c r="G7298" s="180">
        <v>0</v>
      </c>
      <c r="H7298" s="180">
        <v>0</v>
      </c>
      <c r="I7298" s="180">
        <f t="shared" si="226"/>
        <v>52857</v>
      </c>
      <c r="J7298" s="177" t="str">
        <f t="shared" si="227"/>
        <v>Date &gt; 1920</v>
      </c>
    </row>
    <row r="7299" spans="1:10" x14ac:dyDescent="0.3">
      <c r="A7299" s="178" t="s">
        <v>270</v>
      </c>
      <c r="B7299" s="178" t="s">
        <v>95</v>
      </c>
      <c r="C7299" s="178" t="s">
        <v>1354</v>
      </c>
      <c r="D7299" s="178" t="s">
        <v>8621</v>
      </c>
      <c r="E7299" s="179">
        <v>39674</v>
      </c>
      <c r="F7299" s="180">
        <v>6474</v>
      </c>
      <c r="G7299" s="180">
        <v>0</v>
      </c>
      <c r="H7299" s="180">
        <v>0</v>
      </c>
      <c r="I7299" s="180">
        <f t="shared" si="226"/>
        <v>6474</v>
      </c>
      <c r="J7299" s="177" t="str">
        <f t="shared" si="227"/>
        <v>Date &gt; 1920</v>
      </c>
    </row>
    <row r="7300" spans="1:10" x14ac:dyDescent="0.3">
      <c r="A7300" s="178" t="s">
        <v>270</v>
      </c>
      <c r="B7300" s="178" t="s">
        <v>95</v>
      </c>
      <c r="C7300" s="178" t="s">
        <v>1354</v>
      </c>
      <c r="D7300" s="178" t="s">
        <v>8621</v>
      </c>
      <c r="E7300" s="179">
        <v>39771</v>
      </c>
      <c r="F7300" s="180">
        <v>10000</v>
      </c>
      <c r="G7300" s="180">
        <v>0</v>
      </c>
      <c r="H7300" s="180">
        <v>0</v>
      </c>
      <c r="I7300" s="180">
        <f t="shared" si="226"/>
        <v>10000</v>
      </c>
      <c r="J7300" s="177" t="str">
        <f t="shared" si="227"/>
        <v>Date &gt; 1920</v>
      </c>
    </row>
    <row r="7301" spans="1:10" x14ac:dyDescent="0.3">
      <c r="A7301" s="178" t="s">
        <v>270</v>
      </c>
      <c r="B7301" s="178" t="s">
        <v>95</v>
      </c>
      <c r="C7301" s="178" t="s">
        <v>1354</v>
      </c>
      <c r="D7301" s="178" t="s">
        <v>8621</v>
      </c>
      <c r="E7301" s="179">
        <v>39801</v>
      </c>
      <c r="F7301" s="180">
        <v>6186</v>
      </c>
      <c r="G7301" s="180">
        <v>0</v>
      </c>
      <c r="H7301" s="180">
        <v>345</v>
      </c>
      <c r="I7301" s="180">
        <f t="shared" ref="I7301:I7364" si="228">SUM(F7301:H7301)</f>
        <v>6531</v>
      </c>
      <c r="J7301" s="177" t="str">
        <f t="shared" ref="J7301:J7364" si="229">IF(OR(YEAR(E7301)&gt; 1920, ISBLANK(E7301)), "Date &gt; 1920", "Sketchy date")</f>
        <v>Date &gt; 1920</v>
      </c>
    </row>
    <row r="7302" spans="1:10" x14ac:dyDescent="0.3">
      <c r="A7302" s="178" t="s">
        <v>270</v>
      </c>
      <c r="B7302" s="178" t="s">
        <v>95</v>
      </c>
      <c r="C7302" s="178" t="s">
        <v>1354</v>
      </c>
      <c r="D7302" s="178" t="s">
        <v>8622</v>
      </c>
      <c r="E7302" s="179">
        <v>39652</v>
      </c>
      <c r="F7302" s="180">
        <v>32655</v>
      </c>
      <c r="G7302" s="180">
        <v>0</v>
      </c>
      <c r="H7302" s="180">
        <v>1776.97</v>
      </c>
      <c r="I7302" s="180">
        <f t="shared" si="228"/>
        <v>34431.97</v>
      </c>
      <c r="J7302" s="177" t="str">
        <f t="shared" si="229"/>
        <v>Date &gt; 1920</v>
      </c>
    </row>
    <row r="7303" spans="1:10" x14ac:dyDescent="0.3">
      <c r="A7303" s="178" t="s">
        <v>270</v>
      </c>
      <c r="B7303" s="178" t="s">
        <v>95</v>
      </c>
      <c r="C7303" s="178" t="s">
        <v>1354</v>
      </c>
      <c r="D7303" s="178" t="s">
        <v>8622</v>
      </c>
      <c r="E7303" s="179">
        <v>39771</v>
      </c>
      <c r="F7303" s="180">
        <v>7228</v>
      </c>
      <c r="G7303" s="180">
        <v>0</v>
      </c>
      <c r="H7303" s="180">
        <v>322.58999999999997</v>
      </c>
      <c r="I7303" s="180">
        <f t="shared" si="228"/>
        <v>7550.59</v>
      </c>
      <c r="J7303" s="177" t="str">
        <f t="shared" si="229"/>
        <v>Date &gt; 1920</v>
      </c>
    </row>
    <row r="7304" spans="1:10" x14ac:dyDescent="0.3">
      <c r="A7304" s="178" t="s">
        <v>270</v>
      </c>
      <c r="B7304" s="178" t="s">
        <v>95</v>
      </c>
      <c r="C7304" s="178" t="s">
        <v>1354</v>
      </c>
      <c r="D7304" s="178" t="s">
        <v>8623</v>
      </c>
      <c r="E7304" s="179">
        <v>40462</v>
      </c>
      <c r="F7304" s="180">
        <v>69982</v>
      </c>
      <c r="G7304" s="180">
        <v>10972.55</v>
      </c>
      <c r="H7304" s="180">
        <v>14681.91</v>
      </c>
      <c r="I7304" s="180">
        <f t="shared" si="228"/>
        <v>95636.46</v>
      </c>
      <c r="J7304" s="177" t="str">
        <f t="shared" si="229"/>
        <v>Date &gt; 1920</v>
      </c>
    </row>
    <row r="7305" spans="1:10" x14ac:dyDescent="0.3">
      <c r="A7305" s="178" t="s">
        <v>270</v>
      </c>
      <c r="B7305" s="178" t="s">
        <v>95</v>
      </c>
      <c r="C7305" s="178" t="s">
        <v>1354</v>
      </c>
      <c r="D7305" s="178" t="s">
        <v>8623</v>
      </c>
      <c r="E7305" s="179">
        <v>40487</v>
      </c>
      <c r="F7305" s="180">
        <v>195593</v>
      </c>
      <c r="G7305" s="180">
        <v>41126.94</v>
      </c>
      <c r="H7305" s="180">
        <v>53199.27</v>
      </c>
      <c r="I7305" s="180">
        <f t="shared" si="228"/>
        <v>289919.21000000002</v>
      </c>
      <c r="J7305" s="177" t="str">
        <f t="shared" si="229"/>
        <v>Date &gt; 1920</v>
      </c>
    </row>
    <row r="7306" spans="1:10" x14ac:dyDescent="0.3">
      <c r="A7306" s="178" t="s">
        <v>270</v>
      </c>
      <c r="B7306" s="178" t="s">
        <v>95</v>
      </c>
      <c r="C7306" s="178" t="s">
        <v>1354</v>
      </c>
      <c r="D7306" s="178" t="s">
        <v>8623</v>
      </c>
      <c r="E7306" s="179">
        <v>40554</v>
      </c>
      <c r="F7306" s="180">
        <v>52954</v>
      </c>
      <c r="G7306" s="180">
        <v>6373.12</v>
      </c>
      <c r="H7306" s="180">
        <v>9361.41</v>
      </c>
      <c r="I7306" s="180">
        <f t="shared" si="228"/>
        <v>68688.53</v>
      </c>
      <c r="J7306" s="177" t="str">
        <f t="shared" si="229"/>
        <v>Date &gt; 1920</v>
      </c>
    </row>
    <row r="7307" spans="1:10" x14ac:dyDescent="0.3">
      <c r="A7307" s="178" t="s">
        <v>270</v>
      </c>
      <c r="B7307" s="178" t="s">
        <v>95</v>
      </c>
      <c r="C7307" s="178" t="s">
        <v>1354</v>
      </c>
      <c r="D7307" s="178" t="s">
        <v>8624</v>
      </c>
      <c r="E7307" s="179">
        <v>40995</v>
      </c>
      <c r="F7307" s="180">
        <v>23554</v>
      </c>
      <c r="G7307" s="180">
        <v>0</v>
      </c>
      <c r="H7307" s="180">
        <v>1239.68</v>
      </c>
      <c r="I7307" s="180">
        <f t="shared" si="228"/>
        <v>24793.68</v>
      </c>
      <c r="J7307" s="177" t="str">
        <f t="shared" si="229"/>
        <v>Date &gt; 1920</v>
      </c>
    </row>
    <row r="7308" spans="1:10" x14ac:dyDescent="0.3">
      <c r="A7308" s="178" t="s">
        <v>270</v>
      </c>
      <c r="B7308" s="178" t="s">
        <v>95</v>
      </c>
      <c r="C7308" s="178" t="s">
        <v>1354</v>
      </c>
      <c r="D7308" s="178" t="s">
        <v>8624</v>
      </c>
      <c r="E7308" s="179">
        <v>41120</v>
      </c>
      <c r="F7308" s="180">
        <v>86955</v>
      </c>
      <c r="G7308" s="180">
        <v>0</v>
      </c>
      <c r="H7308" s="180">
        <v>4577.25</v>
      </c>
      <c r="I7308" s="180">
        <f t="shared" si="228"/>
        <v>91532.25</v>
      </c>
      <c r="J7308" s="177" t="str">
        <f t="shared" si="229"/>
        <v>Date &gt; 1920</v>
      </c>
    </row>
    <row r="7309" spans="1:10" x14ac:dyDescent="0.3">
      <c r="A7309" s="178" t="s">
        <v>270</v>
      </c>
      <c r="B7309" s="178" t="s">
        <v>95</v>
      </c>
      <c r="C7309" s="178" t="s">
        <v>1354</v>
      </c>
      <c r="D7309" s="178" t="s">
        <v>8624</v>
      </c>
      <c r="E7309" s="179">
        <v>41124</v>
      </c>
      <c r="F7309" s="180">
        <v>8824</v>
      </c>
      <c r="G7309" s="180">
        <v>0</v>
      </c>
      <c r="H7309" s="180">
        <v>875.9</v>
      </c>
      <c r="I7309" s="180">
        <f t="shared" si="228"/>
        <v>9699.9</v>
      </c>
      <c r="J7309" s="177" t="str">
        <f t="shared" si="229"/>
        <v>Date &gt; 1920</v>
      </c>
    </row>
    <row r="7310" spans="1:10" x14ac:dyDescent="0.3">
      <c r="A7310" s="178" t="s">
        <v>270</v>
      </c>
      <c r="B7310" s="178" t="s">
        <v>95</v>
      </c>
      <c r="C7310" s="178" t="s">
        <v>1354</v>
      </c>
      <c r="D7310" s="178" t="s">
        <v>8624</v>
      </c>
      <c r="E7310" s="179">
        <v>41176</v>
      </c>
      <c r="F7310" s="180">
        <v>7810</v>
      </c>
      <c r="G7310" s="180">
        <v>0</v>
      </c>
      <c r="H7310" s="180">
        <v>0</v>
      </c>
      <c r="I7310" s="180">
        <f t="shared" si="228"/>
        <v>7810</v>
      </c>
      <c r="J7310" s="177" t="str">
        <f t="shared" si="229"/>
        <v>Date &gt; 1920</v>
      </c>
    </row>
    <row r="7311" spans="1:10" x14ac:dyDescent="0.3">
      <c r="A7311" s="178" t="s">
        <v>270</v>
      </c>
      <c r="B7311" s="178" t="s">
        <v>95</v>
      </c>
      <c r="C7311" s="178" t="s">
        <v>1354</v>
      </c>
      <c r="D7311" s="178" t="s">
        <v>8625</v>
      </c>
      <c r="E7311" s="179">
        <v>41631</v>
      </c>
      <c r="F7311" s="180">
        <v>30187</v>
      </c>
      <c r="G7311" s="180">
        <v>0</v>
      </c>
      <c r="H7311" s="180">
        <v>3355</v>
      </c>
      <c r="I7311" s="180">
        <f t="shared" si="228"/>
        <v>33542</v>
      </c>
      <c r="J7311" s="177" t="str">
        <f t="shared" si="229"/>
        <v>Date &gt; 1920</v>
      </c>
    </row>
    <row r="7312" spans="1:10" x14ac:dyDescent="0.3">
      <c r="A7312" s="178" t="s">
        <v>270</v>
      </c>
      <c r="B7312" s="178" t="s">
        <v>95</v>
      </c>
      <c r="C7312" s="178" t="s">
        <v>1354</v>
      </c>
      <c r="D7312" s="178" t="s">
        <v>8625</v>
      </c>
      <c r="E7312" s="179">
        <v>41711</v>
      </c>
      <c r="F7312" s="180">
        <v>18917</v>
      </c>
      <c r="G7312" s="180">
        <v>0</v>
      </c>
      <c r="H7312" s="180">
        <v>2102</v>
      </c>
      <c r="I7312" s="180">
        <f t="shared" si="228"/>
        <v>21019</v>
      </c>
      <c r="J7312" s="177" t="str">
        <f t="shared" si="229"/>
        <v>Date &gt; 1920</v>
      </c>
    </row>
    <row r="7313" spans="1:10" x14ac:dyDescent="0.3">
      <c r="A7313" s="178" t="s">
        <v>270</v>
      </c>
      <c r="B7313" s="178" t="s">
        <v>95</v>
      </c>
      <c r="C7313" s="178" t="s">
        <v>1354</v>
      </c>
      <c r="D7313" s="178" t="s">
        <v>8625</v>
      </c>
      <c r="E7313" s="179">
        <v>41744</v>
      </c>
      <c r="F7313" s="180">
        <v>15671</v>
      </c>
      <c r="G7313" s="180">
        <v>0</v>
      </c>
      <c r="H7313" s="180">
        <v>1741</v>
      </c>
      <c r="I7313" s="180">
        <f t="shared" si="228"/>
        <v>17412</v>
      </c>
      <c r="J7313" s="177" t="str">
        <f t="shared" si="229"/>
        <v>Date &gt; 1920</v>
      </c>
    </row>
    <row r="7314" spans="1:10" x14ac:dyDescent="0.3">
      <c r="A7314" s="178" t="s">
        <v>270</v>
      </c>
      <c r="B7314" s="178" t="s">
        <v>95</v>
      </c>
      <c r="C7314" s="178" t="s">
        <v>1354</v>
      </c>
      <c r="D7314" s="178" t="s">
        <v>8625</v>
      </c>
      <c r="E7314" s="179">
        <v>41800</v>
      </c>
      <c r="F7314" s="180">
        <v>35016</v>
      </c>
      <c r="G7314" s="180">
        <v>0</v>
      </c>
      <c r="H7314" s="180">
        <v>3890</v>
      </c>
      <c r="I7314" s="180">
        <f t="shared" si="228"/>
        <v>38906</v>
      </c>
      <c r="J7314" s="177" t="str">
        <f t="shared" si="229"/>
        <v>Date &gt; 1920</v>
      </c>
    </row>
    <row r="7315" spans="1:10" x14ac:dyDescent="0.3">
      <c r="A7315" s="178" t="s">
        <v>270</v>
      </c>
      <c r="B7315" s="178" t="s">
        <v>95</v>
      </c>
      <c r="C7315" s="178" t="s">
        <v>1354</v>
      </c>
      <c r="D7315" s="178" t="s">
        <v>8625</v>
      </c>
      <c r="E7315" s="179">
        <v>41859</v>
      </c>
      <c r="F7315" s="180">
        <v>2436</v>
      </c>
      <c r="G7315" s="180">
        <v>5679.3</v>
      </c>
      <c r="H7315" s="180">
        <v>-5408.3</v>
      </c>
      <c r="I7315" s="180">
        <f t="shared" si="228"/>
        <v>2707</v>
      </c>
      <c r="J7315" s="177" t="str">
        <f t="shared" si="229"/>
        <v>Date &gt; 1920</v>
      </c>
    </row>
    <row r="7316" spans="1:10" x14ac:dyDescent="0.3">
      <c r="A7316" s="178" t="s">
        <v>270</v>
      </c>
      <c r="B7316" s="178" t="s">
        <v>95</v>
      </c>
      <c r="C7316" s="178" t="s">
        <v>1354</v>
      </c>
      <c r="D7316" s="178" t="s">
        <v>8625</v>
      </c>
      <c r="E7316" s="179">
        <v>41927</v>
      </c>
      <c r="F7316" s="180">
        <v>3555</v>
      </c>
      <c r="G7316" s="180">
        <v>197.5</v>
      </c>
      <c r="H7316" s="180">
        <v>197.5</v>
      </c>
      <c r="I7316" s="180">
        <f t="shared" si="228"/>
        <v>3950</v>
      </c>
      <c r="J7316" s="177" t="str">
        <f t="shared" si="229"/>
        <v>Date &gt; 1920</v>
      </c>
    </row>
    <row r="7317" spans="1:10" x14ac:dyDescent="0.3">
      <c r="A7317" s="178" t="s">
        <v>270</v>
      </c>
      <c r="B7317" s="178" t="s">
        <v>95</v>
      </c>
      <c r="C7317" s="178" t="s">
        <v>1354</v>
      </c>
      <c r="D7317" s="178" t="s">
        <v>8625</v>
      </c>
      <c r="E7317" s="179">
        <v>41976</v>
      </c>
      <c r="F7317" s="180">
        <v>7675</v>
      </c>
      <c r="G7317" s="180">
        <v>426.4</v>
      </c>
      <c r="H7317" s="180">
        <v>426.6</v>
      </c>
      <c r="I7317" s="180">
        <f t="shared" si="228"/>
        <v>8528</v>
      </c>
      <c r="J7317" s="177" t="str">
        <f t="shared" si="229"/>
        <v>Date &gt; 1920</v>
      </c>
    </row>
    <row r="7318" spans="1:10" x14ac:dyDescent="0.3">
      <c r="A7318" s="178" t="s">
        <v>270</v>
      </c>
      <c r="B7318" s="178" t="s">
        <v>95</v>
      </c>
      <c r="C7318" s="178" t="s">
        <v>1354</v>
      </c>
      <c r="D7318" s="178" t="s">
        <v>8625</v>
      </c>
      <c r="E7318" s="179">
        <v>42009</v>
      </c>
      <c r="F7318" s="180">
        <v>23179</v>
      </c>
      <c r="G7318" s="180">
        <v>1287.7</v>
      </c>
      <c r="H7318" s="180">
        <v>1287.3</v>
      </c>
      <c r="I7318" s="180">
        <f t="shared" si="228"/>
        <v>25754</v>
      </c>
      <c r="J7318" s="177" t="str">
        <f t="shared" si="229"/>
        <v>Date &gt; 1920</v>
      </c>
    </row>
    <row r="7319" spans="1:10" x14ac:dyDescent="0.3">
      <c r="A7319" s="178" t="s">
        <v>270</v>
      </c>
      <c r="B7319" s="178" t="s">
        <v>95</v>
      </c>
      <c r="C7319" s="178" t="s">
        <v>1354</v>
      </c>
      <c r="D7319" s="178" t="s">
        <v>8625</v>
      </c>
      <c r="E7319" s="179">
        <v>42039</v>
      </c>
      <c r="F7319" s="180">
        <v>3959</v>
      </c>
      <c r="G7319" s="180">
        <v>222.55</v>
      </c>
      <c r="H7319" s="180">
        <v>222.45</v>
      </c>
      <c r="I7319" s="180">
        <f t="shared" si="228"/>
        <v>4404</v>
      </c>
      <c r="J7319" s="177" t="str">
        <f t="shared" si="229"/>
        <v>Date &gt; 1920</v>
      </c>
    </row>
    <row r="7320" spans="1:10" x14ac:dyDescent="0.3">
      <c r="A7320" s="178" t="s">
        <v>270</v>
      </c>
      <c r="B7320" s="178" t="s">
        <v>95</v>
      </c>
      <c r="C7320" s="178" t="s">
        <v>1354</v>
      </c>
      <c r="D7320" s="178" t="s">
        <v>8625</v>
      </c>
      <c r="E7320" s="179">
        <v>42590</v>
      </c>
      <c r="F7320" s="180">
        <v>7000</v>
      </c>
      <c r="G7320" s="180">
        <v>776.55</v>
      </c>
      <c r="H7320" s="180">
        <v>776.45</v>
      </c>
      <c r="I7320" s="180">
        <f t="shared" si="228"/>
        <v>8553</v>
      </c>
      <c r="J7320" s="177" t="str">
        <f t="shared" si="229"/>
        <v>Date &gt; 1920</v>
      </c>
    </row>
    <row r="7321" spans="1:10" x14ac:dyDescent="0.3">
      <c r="A7321" s="178" t="s">
        <v>270</v>
      </c>
      <c r="B7321" s="178" t="s">
        <v>95</v>
      </c>
      <c r="C7321" s="178" t="s">
        <v>1354</v>
      </c>
      <c r="D7321" s="178" t="s">
        <v>8625</v>
      </c>
      <c r="E7321" s="179">
        <v>42940</v>
      </c>
      <c r="F7321" s="180">
        <v>7025</v>
      </c>
      <c r="G7321" s="180">
        <v>0</v>
      </c>
      <c r="H7321" s="180">
        <v>0</v>
      </c>
      <c r="I7321" s="180">
        <f t="shared" si="228"/>
        <v>7025</v>
      </c>
      <c r="J7321" s="177" t="str">
        <f t="shared" si="229"/>
        <v>Date &gt; 1920</v>
      </c>
    </row>
    <row r="7322" spans="1:10" x14ac:dyDescent="0.3">
      <c r="A7322" s="178" t="s">
        <v>270</v>
      </c>
      <c r="B7322" s="178" t="s">
        <v>95</v>
      </c>
      <c r="C7322" s="178" t="s">
        <v>1354</v>
      </c>
      <c r="D7322" s="178" t="s">
        <v>8626</v>
      </c>
      <c r="E7322" s="179">
        <v>41564</v>
      </c>
      <c r="F7322" s="180">
        <v>0</v>
      </c>
      <c r="G7322" s="180">
        <v>4355</v>
      </c>
      <c r="H7322" s="180">
        <v>4355</v>
      </c>
      <c r="I7322" s="180">
        <f t="shared" si="228"/>
        <v>8710</v>
      </c>
      <c r="J7322" s="177" t="str">
        <f t="shared" si="229"/>
        <v>Date &gt; 1920</v>
      </c>
    </row>
    <row r="7323" spans="1:10" x14ac:dyDescent="0.3">
      <c r="A7323" s="178" t="s">
        <v>270</v>
      </c>
      <c r="B7323" s="178" t="s">
        <v>95</v>
      </c>
      <c r="C7323" s="178" t="s">
        <v>1354</v>
      </c>
      <c r="D7323" s="178" t="s">
        <v>8627</v>
      </c>
      <c r="E7323" s="179">
        <v>42326</v>
      </c>
      <c r="F7323" s="180">
        <v>106531</v>
      </c>
      <c r="G7323" s="180">
        <v>121102.41</v>
      </c>
      <c r="H7323" s="180">
        <v>34715.26</v>
      </c>
      <c r="I7323" s="180">
        <f t="shared" si="228"/>
        <v>262348.67</v>
      </c>
      <c r="J7323" s="177" t="str">
        <f t="shared" si="229"/>
        <v>Date &gt; 1920</v>
      </c>
    </row>
    <row r="7324" spans="1:10" x14ac:dyDescent="0.3">
      <c r="A7324" s="178" t="s">
        <v>270</v>
      </c>
      <c r="B7324" s="178" t="s">
        <v>95</v>
      </c>
      <c r="C7324" s="178" t="s">
        <v>1354</v>
      </c>
      <c r="D7324" s="178" t="s">
        <v>8627</v>
      </c>
      <c r="E7324" s="179">
        <v>42326</v>
      </c>
      <c r="F7324" s="180">
        <v>40843</v>
      </c>
      <c r="G7324" s="180">
        <v>2269.08</v>
      </c>
      <c r="H7324" s="180">
        <v>2269.4299999999998</v>
      </c>
      <c r="I7324" s="180">
        <f t="shared" si="228"/>
        <v>45381.51</v>
      </c>
      <c r="J7324" s="177" t="str">
        <f t="shared" si="229"/>
        <v>Date &gt; 1920</v>
      </c>
    </row>
    <row r="7325" spans="1:10" x14ac:dyDescent="0.3">
      <c r="A7325" s="178" t="s">
        <v>270</v>
      </c>
      <c r="B7325" s="178" t="s">
        <v>95</v>
      </c>
      <c r="C7325" s="178" t="s">
        <v>1354</v>
      </c>
      <c r="D7325" s="178" t="s">
        <v>8627</v>
      </c>
      <c r="E7325" s="179">
        <v>42359</v>
      </c>
      <c r="F7325" s="180">
        <v>2322</v>
      </c>
      <c r="G7325" s="180">
        <v>1943.4</v>
      </c>
      <c r="H7325" s="180">
        <v>582.1</v>
      </c>
      <c r="I7325" s="180">
        <f t="shared" si="228"/>
        <v>4847.5</v>
      </c>
      <c r="J7325" s="177" t="str">
        <f t="shared" si="229"/>
        <v>Date &gt; 1920</v>
      </c>
    </row>
    <row r="7326" spans="1:10" x14ac:dyDescent="0.3">
      <c r="A7326" s="178" t="s">
        <v>270</v>
      </c>
      <c r="B7326" s="178" t="s">
        <v>95</v>
      </c>
      <c r="C7326" s="178" t="s">
        <v>1354</v>
      </c>
      <c r="D7326" s="178" t="s">
        <v>8627</v>
      </c>
      <c r="E7326" s="179">
        <v>42375</v>
      </c>
      <c r="F7326" s="180">
        <v>3821</v>
      </c>
      <c r="G7326" s="180">
        <v>3199.24</v>
      </c>
      <c r="H7326" s="180">
        <v>959.75</v>
      </c>
      <c r="I7326" s="180">
        <f t="shared" si="228"/>
        <v>7979.99</v>
      </c>
      <c r="J7326" s="177" t="str">
        <f t="shared" si="229"/>
        <v>Date &gt; 1920</v>
      </c>
    </row>
    <row r="7327" spans="1:10" x14ac:dyDescent="0.3">
      <c r="A7327" s="178" t="s">
        <v>270</v>
      </c>
      <c r="B7327" s="178" t="s">
        <v>95</v>
      </c>
      <c r="C7327" s="178" t="s">
        <v>1354</v>
      </c>
      <c r="D7327" s="178" t="s">
        <v>8627</v>
      </c>
      <c r="E7327" s="179">
        <v>42424</v>
      </c>
      <c r="F7327" s="180">
        <v>4029</v>
      </c>
      <c r="G7327" s="180">
        <v>3372.95</v>
      </c>
      <c r="H7327" s="180">
        <v>1011.34</v>
      </c>
      <c r="I7327" s="180">
        <f t="shared" si="228"/>
        <v>8413.2899999999991</v>
      </c>
      <c r="J7327" s="177" t="str">
        <f t="shared" si="229"/>
        <v>Date &gt; 1920</v>
      </c>
    </row>
    <row r="7328" spans="1:10" x14ac:dyDescent="0.3">
      <c r="A7328" s="178" t="s">
        <v>270</v>
      </c>
      <c r="B7328" s="178" t="s">
        <v>95</v>
      </c>
      <c r="C7328" s="178" t="s">
        <v>1354</v>
      </c>
      <c r="D7328" s="178" t="s">
        <v>8627</v>
      </c>
      <c r="E7328" s="179">
        <v>42443</v>
      </c>
      <c r="F7328" s="180">
        <v>1354</v>
      </c>
      <c r="G7328" s="180">
        <v>1133.17</v>
      </c>
      <c r="H7328" s="180">
        <v>339.34</v>
      </c>
      <c r="I7328" s="180">
        <f t="shared" si="228"/>
        <v>2826.51</v>
      </c>
      <c r="J7328" s="177" t="str">
        <f t="shared" si="229"/>
        <v>Date &gt; 1920</v>
      </c>
    </row>
    <row r="7329" spans="1:10" x14ac:dyDescent="0.3">
      <c r="A7329" s="178" t="s">
        <v>270</v>
      </c>
      <c r="B7329" s="178" t="s">
        <v>95</v>
      </c>
      <c r="C7329" s="178" t="s">
        <v>1354</v>
      </c>
      <c r="D7329" s="178" t="s">
        <v>8627</v>
      </c>
      <c r="E7329" s="179">
        <v>42471</v>
      </c>
      <c r="F7329" s="180">
        <v>5848</v>
      </c>
      <c r="G7329" s="180">
        <v>4895.1400000000003</v>
      </c>
      <c r="H7329" s="180">
        <v>1466.99</v>
      </c>
      <c r="I7329" s="180">
        <f t="shared" si="228"/>
        <v>12210.13</v>
      </c>
      <c r="J7329" s="177" t="str">
        <f t="shared" si="229"/>
        <v>Date &gt; 1920</v>
      </c>
    </row>
    <row r="7330" spans="1:10" x14ac:dyDescent="0.3">
      <c r="A7330" s="178" t="s">
        <v>270</v>
      </c>
      <c r="B7330" s="178" t="s">
        <v>95</v>
      </c>
      <c r="C7330" s="178" t="s">
        <v>1354</v>
      </c>
      <c r="D7330" s="178" t="s">
        <v>8627</v>
      </c>
      <c r="E7330" s="179">
        <v>42940</v>
      </c>
      <c r="F7330" s="180">
        <v>876</v>
      </c>
      <c r="G7330" s="180">
        <v>733.44</v>
      </c>
      <c r="H7330" s="180">
        <v>219.99</v>
      </c>
      <c r="I7330" s="180">
        <f t="shared" si="228"/>
        <v>1829.43</v>
      </c>
      <c r="J7330" s="177" t="str">
        <f t="shared" si="229"/>
        <v>Date &gt; 1920</v>
      </c>
    </row>
    <row r="7331" spans="1:10" x14ac:dyDescent="0.3">
      <c r="A7331" s="178" t="s">
        <v>270</v>
      </c>
      <c r="B7331" s="178" t="s">
        <v>95</v>
      </c>
      <c r="C7331" s="178" t="s">
        <v>1354</v>
      </c>
      <c r="D7331" s="178" t="s">
        <v>8628</v>
      </c>
      <c r="E7331" s="179">
        <v>42695</v>
      </c>
      <c r="F7331" s="180">
        <v>56141</v>
      </c>
      <c r="G7331" s="180">
        <v>3118.97</v>
      </c>
      <c r="H7331" s="180">
        <v>3119.42</v>
      </c>
      <c r="I7331" s="180">
        <f t="shared" si="228"/>
        <v>62379.39</v>
      </c>
      <c r="J7331" s="177" t="str">
        <f t="shared" si="229"/>
        <v>Date &gt; 1920</v>
      </c>
    </row>
    <row r="7332" spans="1:10" x14ac:dyDescent="0.3">
      <c r="A7332" s="178" t="s">
        <v>270</v>
      </c>
      <c r="B7332" s="178" t="s">
        <v>95</v>
      </c>
      <c r="C7332" s="178" t="s">
        <v>1354</v>
      </c>
      <c r="D7332" s="178" t="s">
        <v>8628</v>
      </c>
      <c r="E7332" s="179">
        <v>42846</v>
      </c>
      <c r="F7332" s="180">
        <v>27577</v>
      </c>
      <c r="G7332" s="180">
        <v>1532.08</v>
      </c>
      <c r="H7332" s="180">
        <v>1532.53</v>
      </c>
      <c r="I7332" s="180">
        <f t="shared" si="228"/>
        <v>30641.61</v>
      </c>
      <c r="J7332" s="177" t="str">
        <f t="shared" si="229"/>
        <v>Date &gt; 1920</v>
      </c>
    </row>
    <row r="7333" spans="1:10" x14ac:dyDescent="0.3">
      <c r="A7333" s="178" t="s">
        <v>270</v>
      </c>
      <c r="B7333" s="178" t="s">
        <v>95</v>
      </c>
      <c r="C7333" s="178" t="s">
        <v>1354</v>
      </c>
      <c r="D7333" s="178" t="s">
        <v>8629</v>
      </c>
      <c r="E7333" s="179">
        <v>42695</v>
      </c>
      <c r="F7333" s="180">
        <v>37822</v>
      </c>
      <c r="G7333" s="180">
        <v>16785.650000000001</v>
      </c>
      <c r="H7333" s="180">
        <v>5773.31</v>
      </c>
      <c r="I7333" s="180">
        <f t="shared" si="228"/>
        <v>60380.959999999999</v>
      </c>
      <c r="J7333" s="177" t="str">
        <f t="shared" si="229"/>
        <v>Date &gt; 1920</v>
      </c>
    </row>
    <row r="7334" spans="1:10" x14ac:dyDescent="0.3">
      <c r="A7334" s="178" t="s">
        <v>270</v>
      </c>
      <c r="B7334" s="178" t="s">
        <v>95</v>
      </c>
      <c r="C7334" s="178" t="s">
        <v>1354</v>
      </c>
      <c r="D7334" s="178" t="s">
        <v>8629</v>
      </c>
      <c r="E7334" s="179">
        <v>42775</v>
      </c>
      <c r="F7334" s="180">
        <v>70664</v>
      </c>
      <c r="G7334" s="180">
        <v>38748.730000000003</v>
      </c>
      <c r="H7334" s="180">
        <v>12631.41</v>
      </c>
      <c r="I7334" s="180">
        <f t="shared" si="228"/>
        <v>122044.14000000001</v>
      </c>
      <c r="J7334" s="177" t="str">
        <f t="shared" si="229"/>
        <v>Date &gt; 1920</v>
      </c>
    </row>
    <row r="7335" spans="1:10" x14ac:dyDescent="0.3">
      <c r="A7335" s="178" t="s">
        <v>270</v>
      </c>
      <c r="B7335" s="178" t="s">
        <v>95</v>
      </c>
      <c r="C7335" s="178" t="s">
        <v>1354</v>
      </c>
      <c r="D7335" s="178" t="s">
        <v>8629</v>
      </c>
      <c r="E7335" s="179">
        <v>43132</v>
      </c>
      <c r="F7335" s="180">
        <v>43874</v>
      </c>
      <c r="G7335" s="180">
        <v>26269.08</v>
      </c>
      <c r="H7335" s="180">
        <v>8395.43</v>
      </c>
      <c r="I7335" s="180">
        <f t="shared" si="228"/>
        <v>78538.510000000009</v>
      </c>
      <c r="J7335" s="177" t="str">
        <f t="shared" si="229"/>
        <v>Date &gt; 1920</v>
      </c>
    </row>
    <row r="7336" spans="1:10" x14ac:dyDescent="0.3">
      <c r="A7336" s="178" t="s">
        <v>270</v>
      </c>
      <c r="B7336" s="178" t="s">
        <v>95</v>
      </c>
      <c r="C7336" s="178" t="s">
        <v>1354</v>
      </c>
      <c r="D7336" s="178" t="s">
        <v>8630</v>
      </c>
      <c r="E7336" s="179">
        <v>42695</v>
      </c>
      <c r="F7336" s="180">
        <v>182870</v>
      </c>
      <c r="G7336" s="180">
        <v>46482.14</v>
      </c>
      <c r="H7336" s="180">
        <v>19242.21</v>
      </c>
      <c r="I7336" s="180">
        <f t="shared" si="228"/>
        <v>248594.35</v>
      </c>
      <c r="J7336" s="177" t="str">
        <f t="shared" si="229"/>
        <v>Date &gt; 1920</v>
      </c>
    </row>
    <row r="7337" spans="1:10" x14ac:dyDescent="0.3">
      <c r="A7337" s="178" t="s">
        <v>270</v>
      </c>
      <c r="B7337" s="178" t="s">
        <v>95</v>
      </c>
      <c r="C7337" s="178" t="s">
        <v>1354</v>
      </c>
      <c r="D7337" s="178" t="s">
        <v>8630</v>
      </c>
      <c r="E7337" s="179">
        <v>42775</v>
      </c>
      <c r="F7337" s="180">
        <v>81436</v>
      </c>
      <c r="G7337" s="180">
        <v>42782.45</v>
      </c>
      <c r="H7337" s="180">
        <v>14088.19</v>
      </c>
      <c r="I7337" s="180">
        <f t="shared" si="228"/>
        <v>138306.63999999998</v>
      </c>
      <c r="J7337" s="177" t="str">
        <f t="shared" si="229"/>
        <v>Date &gt; 1920</v>
      </c>
    </row>
    <row r="7338" spans="1:10" x14ac:dyDescent="0.3">
      <c r="A7338" s="178" t="s">
        <v>270</v>
      </c>
      <c r="B7338" s="178" t="s">
        <v>95</v>
      </c>
      <c r="C7338" s="178" t="s">
        <v>1354</v>
      </c>
      <c r="D7338" s="178" t="s">
        <v>8630</v>
      </c>
      <c r="E7338" s="179">
        <v>42789</v>
      </c>
      <c r="F7338" s="180">
        <v>15688</v>
      </c>
      <c r="G7338" s="180">
        <v>5444.47</v>
      </c>
      <c r="H7338" s="180">
        <v>2015.29</v>
      </c>
      <c r="I7338" s="180">
        <f t="shared" si="228"/>
        <v>23147.760000000002</v>
      </c>
      <c r="J7338" s="177" t="str">
        <f t="shared" si="229"/>
        <v>Date &gt; 1920</v>
      </c>
    </row>
    <row r="7339" spans="1:10" x14ac:dyDescent="0.3">
      <c r="A7339" s="178" t="s">
        <v>270</v>
      </c>
      <c r="B7339" s="178" t="s">
        <v>95</v>
      </c>
      <c r="C7339" s="178" t="s">
        <v>1354</v>
      </c>
      <c r="D7339" s="178" t="s">
        <v>8630</v>
      </c>
      <c r="E7339" s="179">
        <v>42846</v>
      </c>
      <c r="F7339" s="180">
        <v>27577</v>
      </c>
      <c r="G7339" s="180">
        <v>1532.08</v>
      </c>
      <c r="H7339" s="180">
        <v>1532.53</v>
      </c>
      <c r="I7339" s="180">
        <f t="shared" si="228"/>
        <v>30641.61</v>
      </c>
      <c r="J7339" s="177" t="str">
        <f t="shared" si="229"/>
        <v>Date &gt; 1920</v>
      </c>
    </row>
    <row r="7340" spans="1:10" x14ac:dyDescent="0.3">
      <c r="A7340" s="178" t="s">
        <v>270</v>
      </c>
      <c r="B7340" s="178" t="s">
        <v>95</v>
      </c>
      <c r="C7340" s="178" t="s">
        <v>1354</v>
      </c>
      <c r="D7340" s="178" t="s">
        <v>8630</v>
      </c>
      <c r="E7340" s="179">
        <v>42990</v>
      </c>
      <c r="F7340" s="180">
        <v>5346</v>
      </c>
      <c r="G7340" s="180">
        <v>538.07000000000005</v>
      </c>
      <c r="H7340" s="180">
        <v>357.17</v>
      </c>
      <c r="I7340" s="180">
        <f t="shared" si="228"/>
        <v>6241.24</v>
      </c>
      <c r="J7340" s="177" t="str">
        <f t="shared" si="229"/>
        <v>Date &gt; 1920</v>
      </c>
    </row>
    <row r="7341" spans="1:10" x14ac:dyDescent="0.3">
      <c r="A7341" s="178" t="s">
        <v>270</v>
      </c>
      <c r="B7341" s="178" t="s">
        <v>95</v>
      </c>
      <c r="C7341" s="178" t="s">
        <v>1354</v>
      </c>
      <c r="D7341" s="178" t="s">
        <v>8630</v>
      </c>
      <c r="E7341" s="179">
        <v>43059</v>
      </c>
      <c r="F7341" s="180">
        <v>1317</v>
      </c>
      <c r="G7341" s="180">
        <v>493.22</v>
      </c>
      <c r="H7341" s="180">
        <v>178.28</v>
      </c>
      <c r="I7341" s="180">
        <f t="shared" si="228"/>
        <v>1988.5</v>
      </c>
      <c r="J7341" s="177" t="str">
        <f t="shared" si="229"/>
        <v>Date &gt; 1920</v>
      </c>
    </row>
    <row r="7342" spans="1:10" x14ac:dyDescent="0.3">
      <c r="A7342" s="178" t="s">
        <v>270</v>
      </c>
      <c r="B7342" s="178" t="s">
        <v>95</v>
      </c>
      <c r="C7342" s="178" t="s">
        <v>1354</v>
      </c>
      <c r="D7342" s="178" t="s">
        <v>8630</v>
      </c>
      <c r="E7342" s="179">
        <v>43132</v>
      </c>
      <c r="F7342" s="180">
        <v>47148</v>
      </c>
      <c r="G7342" s="180">
        <v>27604.73</v>
      </c>
      <c r="H7342" s="180">
        <v>8865.7800000000007</v>
      </c>
      <c r="I7342" s="180">
        <f t="shared" si="228"/>
        <v>83618.509999999995</v>
      </c>
      <c r="J7342" s="177" t="str">
        <f t="shared" si="229"/>
        <v>Date &gt; 1920</v>
      </c>
    </row>
    <row r="7343" spans="1:10" x14ac:dyDescent="0.3">
      <c r="A7343" s="178" t="s">
        <v>270</v>
      </c>
      <c r="B7343" s="178" t="s">
        <v>95</v>
      </c>
      <c r="C7343" s="178" t="s">
        <v>1354</v>
      </c>
      <c r="D7343" s="178" t="s">
        <v>8630</v>
      </c>
      <c r="E7343" s="179">
        <v>43334</v>
      </c>
      <c r="F7343" s="180">
        <v>3012</v>
      </c>
      <c r="G7343" s="180">
        <v>324.82</v>
      </c>
      <c r="H7343" s="180">
        <v>206.78</v>
      </c>
      <c r="I7343" s="180">
        <f t="shared" si="228"/>
        <v>3543.6000000000004</v>
      </c>
      <c r="J7343" s="177" t="str">
        <f t="shared" si="229"/>
        <v>Date &gt; 1920</v>
      </c>
    </row>
    <row r="7344" spans="1:10" x14ac:dyDescent="0.3">
      <c r="A7344" s="178" t="s">
        <v>270</v>
      </c>
      <c r="B7344" s="178" t="s">
        <v>95</v>
      </c>
      <c r="C7344" s="178" t="s">
        <v>1354</v>
      </c>
      <c r="D7344" s="178" t="s">
        <v>8631</v>
      </c>
      <c r="E7344" s="179">
        <v>42990</v>
      </c>
      <c r="F7344" s="180">
        <v>92334</v>
      </c>
      <c r="G7344" s="180">
        <v>5435.6</v>
      </c>
      <c r="H7344" s="180">
        <v>5231.91</v>
      </c>
      <c r="I7344" s="180">
        <f t="shared" si="228"/>
        <v>103001.51000000001</v>
      </c>
      <c r="J7344" s="177" t="str">
        <f t="shared" si="229"/>
        <v>Date &gt; 1920</v>
      </c>
    </row>
    <row r="7345" spans="1:10" x14ac:dyDescent="0.3">
      <c r="A7345" s="178" t="s">
        <v>270</v>
      </c>
      <c r="B7345" s="178" t="s">
        <v>95</v>
      </c>
      <c r="C7345" s="178" t="s">
        <v>1354</v>
      </c>
      <c r="D7345" s="178" t="s">
        <v>8631</v>
      </c>
      <c r="E7345" s="179">
        <v>43059</v>
      </c>
      <c r="F7345" s="180">
        <v>110197</v>
      </c>
      <c r="G7345" s="180">
        <v>8031.94</v>
      </c>
      <c r="H7345" s="180">
        <v>6760.57</v>
      </c>
      <c r="I7345" s="180">
        <f t="shared" si="228"/>
        <v>124989.51000000001</v>
      </c>
      <c r="J7345" s="177" t="str">
        <f t="shared" si="229"/>
        <v>Date &gt; 1920</v>
      </c>
    </row>
    <row r="7346" spans="1:10" x14ac:dyDescent="0.3">
      <c r="A7346" s="178" t="s">
        <v>270</v>
      </c>
      <c r="B7346" s="178" t="s">
        <v>95</v>
      </c>
      <c r="C7346" s="178" t="s">
        <v>1354</v>
      </c>
      <c r="D7346" s="178" t="s">
        <v>8631</v>
      </c>
      <c r="E7346" s="179">
        <v>43098</v>
      </c>
      <c r="F7346" s="180">
        <v>128450</v>
      </c>
      <c r="G7346" s="180">
        <v>7160.14</v>
      </c>
      <c r="H7346" s="180">
        <v>7143.52</v>
      </c>
      <c r="I7346" s="180">
        <f t="shared" si="228"/>
        <v>142753.66</v>
      </c>
      <c r="J7346" s="177" t="str">
        <f t="shared" si="229"/>
        <v>Date &gt; 1920</v>
      </c>
    </row>
    <row r="7347" spans="1:10" x14ac:dyDescent="0.3">
      <c r="A7347" s="178" t="s">
        <v>270</v>
      </c>
      <c r="B7347" s="178" t="s">
        <v>95</v>
      </c>
      <c r="C7347" s="178" t="s">
        <v>1354</v>
      </c>
      <c r="D7347" s="178" t="s">
        <v>8631</v>
      </c>
      <c r="E7347" s="179">
        <v>43132</v>
      </c>
      <c r="F7347" s="180">
        <v>160956</v>
      </c>
      <c r="G7347" s="180">
        <v>8950.89</v>
      </c>
      <c r="H7347" s="180">
        <v>8945.51</v>
      </c>
      <c r="I7347" s="180">
        <f t="shared" si="228"/>
        <v>178852.40000000002</v>
      </c>
      <c r="J7347" s="177" t="str">
        <f t="shared" si="229"/>
        <v>Date &gt; 1920</v>
      </c>
    </row>
    <row r="7348" spans="1:10" x14ac:dyDescent="0.3">
      <c r="A7348" s="178" t="s">
        <v>270</v>
      </c>
      <c r="B7348" s="178" t="s">
        <v>95</v>
      </c>
      <c r="C7348" s="178" t="s">
        <v>1354</v>
      </c>
      <c r="D7348" s="178" t="s">
        <v>8631</v>
      </c>
      <c r="E7348" s="179">
        <v>43165</v>
      </c>
      <c r="F7348" s="180">
        <v>35172</v>
      </c>
      <c r="G7348" s="180">
        <v>1959.71</v>
      </c>
      <c r="H7348" s="180">
        <v>1955.33</v>
      </c>
      <c r="I7348" s="180">
        <f t="shared" si="228"/>
        <v>39087.040000000001</v>
      </c>
      <c r="J7348" s="177" t="str">
        <f t="shared" si="229"/>
        <v>Date &gt; 1920</v>
      </c>
    </row>
    <row r="7349" spans="1:10" x14ac:dyDescent="0.3">
      <c r="A7349" s="178" t="s">
        <v>270</v>
      </c>
      <c r="B7349" s="178" t="s">
        <v>95</v>
      </c>
      <c r="C7349" s="178" t="s">
        <v>1354</v>
      </c>
      <c r="D7349" s="178" t="s">
        <v>8631</v>
      </c>
      <c r="E7349" s="179">
        <v>43222</v>
      </c>
      <c r="F7349" s="180">
        <v>52457</v>
      </c>
      <c r="G7349" s="180">
        <v>2937.82</v>
      </c>
      <c r="H7349" s="180">
        <v>2923.08</v>
      </c>
      <c r="I7349" s="180">
        <f t="shared" si="228"/>
        <v>58317.9</v>
      </c>
      <c r="J7349" s="177" t="str">
        <f t="shared" si="229"/>
        <v>Date &gt; 1920</v>
      </c>
    </row>
    <row r="7350" spans="1:10" x14ac:dyDescent="0.3">
      <c r="A7350" s="178" t="s">
        <v>270</v>
      </c>
      <c r="B7350" s="178" t="s">
        <v>95</v>
      </c>
      <c r="C7350" s="178" t="s">
        <v>1354</v>
      </c>
      <c r="D7350" s="178" t="s">
        <v>8631</v>
      </c>
      <c r="E7350" s="179">
        <v>43230</v>
      </c>
      <c r="F7350" s="180">
        <v>40748</v>
      </c>
      <c r="G7350" s="180">
        <v>2269.77</v>
      </c>
      <c r="H7350" s="180">
        <v>2265.8000000000002</v>
      </c>
      <c r="I7350" s="180">
        <f t="shared" si="228"/>
        <v>45283.57</v>
      </c>
      <c r="J7350" s="177" t="str">
        <f t="shared" si="229"/>
        <v>Date &gt; 1920</v>
      </c>
    </row>
    <row r="7351" spans="1:10" x14ac:dyDescent="0.3">
      <c r="A7351" s="178" t="s">
        <v>270</v>
      </c>
      <c r="B7351" s="178" t="s">
        <v>95</v>
      </c>
      <c r="C7351" s="178" t="s">
        <v>1354</v>
      </c>
      <c r="D7351" s="178" t="s">
        <v>8631</v>
      </c>
      <c r="E7351" s="179">
        <v>43293</v>
      </c>
      <c r="F7351" s="180">
        <v>16186</v>
      </c>
      <c r="G7351" s="180">
        <v>3101.27</v>
      </c>
      <c r="H7351" s="180">
        <v>3094.04</v>
      </c>
      <c r="I7351" s="180">
        <f t="shared" si="228"/>
        <v>22381.31</v>
      </c>
      <c r="J7351" s="177" t="str">
        <f t="shared" si="229"/>
        <v>Date &gt; 1920</v>
      </c>
    </row>
    <row r="7352" spans="1:10" x14ac:dyDescent="0.3">
      <c r="A7352" s="178" t="s">
        <v>270</v>
      </c>
      <c r="B7352" s="178" t="s">
        <v>95</v>
      </c>
      <c r="C7352" s="178" t="s">
        <v>1354</v>
      </c>
      <c r="D7352" s="178" t="s">
        <v>8631</v>
      </c>
      <c r="E7352" s="179">
        <v>43363</v>
      </c>
      <c r="F7352" s="180">
        <v>0</v>
      </c>
      <c r="G7352" s="180">
        <v>1739.25</v>
      </c>
      <c r="H7352" s="180">
        <v>1336.68</v>
      </c>
      <c r="I7352" s="180">
        <f t="shared" si="228"/>
        <v>3075.9300000000003</v>
      </c>
      <c r="J7352" s="177" t="str">
        <f t="shared" si="229"/>
        <v>Date &gt; 1920</v>
      </c>
    </row>
    <row r="7353" spans="1:10" x14ac:dyDescent="0.3">
      <c r="A7353" s="178" t="s">
        <v>270</v>
      </c>
      <c r="B7353" s="178" t="s">
        <v>95</v>
      </c>
      <c r="C7353" s="178" t="s">
        <v>1354</v>
      </c>
      <c r="D7353" s="178" t="s">
        <v>8631</v>
      </c>
      <c r="E7353" s="179">
        <v>43640</v>
      </c>
      <c r="F7353" s="180">
        <v>70188</v>
      </c>
      <c r="G7353" s="180">
        <v>101.02</v>
      </c>
      <c r="H7353" s="180">
        <v>433.15</v>
      </c>
      <c r="I7353" s="180">
        <f t="shared" si="228"/>
        <v>70722.17</v>
      </c>
      <c r="J7353" s="177" t="str">
        <f t="shared" si="229"/>
        <v>Date &gt; 1920</v>
      </c>
    </row>
    <row r="7354" spans="1:10" x14ac:dyDescent="0.3">
      <c r="A7354" s="178" t="s">
        <v>270</v>
      </c>
      <c r="B7354" s="178" t="s">
        <v>95</v>
      </c>
      <c r="C7354" s="178" t="s">
        <v>1354</v>
      </c>
      <c r="D7354" s="178" t="s">
        <v>8632</v>
      </c>
      <c r="E7354" s="179">
        <v>44116</v>
      </c>
      <c r="F7354" s="180">
        <v>28886</v>
      </c>
      <c r="G7354" s="180">
        <v>0</v>
      </c>
      <c r="H7354" s="180">
        <v>0</v>
      </c>
      <c r="I7354" s="180">
        <f t="shared" si="228"/>
        <v>28886</v>
      </c>
      <c r="J7354" s="177" t="str">
        <f t="shared" si="229"/>
        <v>Date &gt; 1920</v>
      </c>
    </row>
    <row r="7355" spans="1:10" x14ac:dyDescent="0.3">
      <c r="A7355" s="178" t="s">
        <v>270</v>
      </c>
      <c r="B7355" s="178" t="s">
        <v>95</v>
      </c>
      <c r="C7355" s="178" t="s">
        <v>1354</v>
      </c>
      <c r="D7355" s="178" t="s">
        <v>8632</v>
      </c>
      <c r="E7355" s="179">
        <v>44204</v>
      </c>
      <c r="F7355" s="180">
        <v>1114</v>
      </c>
      <c r="G7355" s="180">
        <v>0</v>
      </c>
      <c r="H7355" s="180">
        <v>0</v>
      </c>
      <c r="I7355" s="180">
        <f t="shared" si="228"/>
        <v>1114</v>
      </c>
      <c r="J7355" s="177" t="str">
        <f t="shared" si="229"/>
        <v>Date &gt; 1920</v>
      </c>
    </row>
    <row r="7356" spans="1:10" x14ac:dyDescent="0.3">
      <c r="A7356" s="178" t="s">
        <v>270</v>
      </c>
      <c r="B7356" s="178" t="s">
        <v>95</v>
      </c>
      <c r="C7356" s="178" t="s">
        <v>1354</v>
      </c>
      <c r="D7356" s="178" t="s">
        <v>7936</v>
      </c>
      <c r="E7356" s="179">
        <v>27071</v>
      </c>
      <c r="F7356" s="180">
        <v>16000</v>
      </c>
      <c r="G7356" s="180">
        <v>-8000</v>
      </c>
      <c r="H7356" s="180">
        <v>-8000</v>
      </c>
      <c r="I7356" s="180">
        <f t="shared" si="228"/>
        <v>0</v>
      </c>
      <c r="J7356" s="177" t="str">
        <f t="shared" si="229"/>
        <v>Date &gt; 1920</v>
      </c>
    </row>
    <row r="7357" spans="1:10" x14ac:dyDescent="0.3">
      <c r="A7357" s="178" t="s">
        <v>270</v>
      </c>
      <c r="B7357" s="178" t="s">
        <v>109</v>
      </c>
      <c r="C7357" s="178" t="s">
        <v>8633</v>
      </c>
      <c r="D7357" s="178" t="s">
        <v>8634</v>
      </c>
      <c r="E7357" s="179">
        <v>17064</v>
      </c>
      <c r="F7357" s="180">
        <v>0</v>
      </c>
      <c r="G7357" s="180">
        <v>24114.68</v>
      </c>
      <c r="H7357" s="180">
        <v>0</v>
      </c>
      <c r="I7357" s="180">
        <f t="shared" si="228"/>
        <v>24114.68</v>
      </c>
      <c r="J7357" s="177" t="str">
        <f t="shared" si="229"/>
        <v>Date &gt; 1920</v>
      </c>
    </row>
    <row r="7358" spans="1:10" x14ac:dyDescent="0.3">
      <c r="A7358" s="178" t="s">
        <v>270</v>
      </c>
      <c r="B7358" s="178" t="s">
        <v>109</v>
      </c>
      <c r="C7358" s="178" t="s">
        <v>8633</v>
      </c>
      <c r="D7358" s="178" t="s">
        <v>8635</v>
      </c>
      <c r="E7358" s="179">
        <v>17622</v>
      </c>
      <c r="F7358" s="180">
        <v>0</v>
      </c>
      <c r="G7358" s="180">
        <v>6315.96</v>
      </c>
      <c r="H7358" s="180">
        <v>0</v>
      </c>
      <c r="I7358" s="180">
        <f t="shared" si="228"/>
        <v>6315.96</v>
      </c>
      <c r="J7358" s="177" t="str">
        <f t="shared" si="229"/>
        <v>Date &gt; 1920</v>
      </c>
    </row>
    <row r="7359" spans="1:10" x14ac:dyDescent="0.3">
      <c r="A7359" s="178" t="s">
        <v>270</v>
      </c>
      <c r="B7359" s="178" t="s">
        <v>109</v>
      </c>
      <c r="C7359" s="178" t="s">
        <v>8633</v>
      </c>
      <c r="D7359" s="178" t="s">
        <v>8636</v>
      </c>
      <c r="E7359" s="179">
        <v>18386</v>
      </c>
      <c r="F7359" s="180">
        <v>10359.51</v>
      </c>
      <c r="G7359" s="180">
        <v>8287.6200000000008</v>
      </c>
      <c r="H7359" s="180">
        <v>2071.9</v>
      </c>
      <c r="I7359" s="180">
        <f t="shared" si="228"/>
        <v>20719.030000000002</v>
      </c>
      <c r="J7359" s="177" t="str">
        <f t="shared" si="229"/>
        <v>Date &gt; 1920</v>
      </c>
    </row>
    <row r="7360" spans="1:10" x14ac:dyDescent="0.3">
      <c r="A7360" s="178" t="s">
        <v>270</v>
      </c>
      <c r="B7360" s="178" t="s">
        <v>109</v>
      </c>
      <c r="C7360" s="178" t="s">
        <v>8633</v>
      </c>
      <c r="D7360" s="178" t="s">
        <v>8637</v>
      </c>
      <c r="E7360" s="179">
        <v>18386</v>
      </c>
      <c r="F7360" s="180">
        <v>9250</v>
      </c>
      <c r="G7360" s="180">
        <v>7400</v>
      </c>
      <c r="H7360" s="180">
        <v>1916.04</v>
      </c>
      <c r="I7360" s="180">
        <f t="shared" si="228"/>
        <v>18566.04</v>
      </c>
      <c r="J7360" s="177" t="str">
        <f t="shared" si="229"/>
        <v>Date &gt; 1920</v>
      </c>
    </row>
    <row r="7361" spans="1:10" x14ac:dyDescent="0.3">
      <c r="A7361" s="178" t="s">
        <v>270</v>
      </c>
      <c r="B7361" s="178" t="s">
        <v>109</v>
      </c>
      <c r="C7361" s="178" t="s">
        <v>8633</v>
      </c>
      <c r="D7361" s="178" t="s">
        <v>8638</v>
      </c>
      <c r="E7361" s="179">
        <v>18387</v>
      </c>
      <c r="F7361" s="180">
        <v>20390.490000000002</v>
      </c>
      <c r="G7361" s="180">
        <v>16312.38</v>
      </c>
      <c r="H7361" s="180">
        <v>5964.62</v>
      </c>
      <c r="I7361" s="180">
        <f t="shared" si="228"/>
        <v>42667.490000000005</v>
      </c>
      <c r="J7361" s="177" t="str">
        <f t="shared" si="229"/>
        <v>Date &gt; 1920</v>
      </c>
    </row>
    <row r="7362" spans="1:10" x14ac:dyDescent="0.3">
      <c r="A7362" s="178" t="s">
        <v>270</v>
      </c>
      <c r="B7362" s="178" t="s">
        <v>109</v>
      </c>
      <c r="C7362" s="178" t="s">
        <v>8633</v>
      </c>
      <c r="D7362" s="178" t="s">
        <v>8639</v>
      </c>
      <c r="E7362" s="179">
        <v>19983</v>
      </c>
      <c r="F7362" s="180">
        <v>45037.93</v>
      </c>
      <c r="G7362" s="180">
        <v>29757.279999999999</v>
      </c>
      <c r="H7362" s="180">
        <v>15280.67</v>
      </c>
      <c r="I7362" s="180">
        <f t="shared" si="228"/>
        <v>90075.87999999999</v>
      </c>
      <c r="J7362" s="177" t="str">
        <f t="shared" si="229"/>
        <v>Date &gt; 1920</v>
      </c>
    </row>
    <row r="7363" spans="1:10" x14ac:dyDescent="0.3">
      <c r="A7363" s="178" t="s">
        <v>270</v>
      </c>
      <c r="B7363" s="178" t="s">
        <v>109</v>
      </c>
      <c r="C7363" s="178" t="s">
        <v>8633</v>
      </c>
      <c r="D7363" s="178" t="s">
        <v>7880</v>
      </c>
      <c r="E7363" s="179">
        <v>20054</v>
      </c>
      <c r="F7363" s="180">
        <v>0</v>
      </c>
      <c r="G7363" s="180">
        <v>6351.12</v>
      </c>
      <c r="H7363" s="180">
        <v>3175.56</v>
      </c>
      <c r="I7363" s="180">
        <f t="shared" si="228"/>
        <v>9526.68</v>
      </c>
      <c r="J7363" s="177" t="str">
        <f t="shared" si="229"/>
        <v>Date &gt; 1920</v>
      </c>
    </row>
    <row r="7364" spans="1:10" x14ac:dyDescent="0.3">
      <c r="A7364" s="178" t="s">
        <v>270</v>
      </c>
      <c r="B7364" s="178" t="s">
        <v>109</v>
      </c>
      <c r="C7364" s="178" t="s">
        <v>8633</v>
      </c>
      <c r="D7364" s="178" t="s">
        <v>8640</v>
      </c>
      <c r="E7364" s="179">
        <v>21222</v>
      </c>
      <c r="F7364" s="180">
        <v>0</v>
      </c>
      <c r="G7364" s="180">
        <v>2668.63</v>
      </c>
      <c r="H7364" s="180">
        <v>1334.32</v>
      </c>
      <c r="I7364" s="180">
        <f t="shared" si="228"/>
        <v>4002.95</v>
      </c>
      <c r="J7364" s="177" t="str">
        <f t="shared" si="229"/>
        <v>Date &gt; 1920</v>
      </c>
    </row>
    <row r="7365" spans="1:10" x14ac:dyDescent="0.3">
      <c r="A7365" s="178" t="s">
        <v>270</v>
      </c>
      <c r="B7365" s="178" t="s">
        <v>109</v>
      </c>
      <c r="C7365" s="178" t="s">
        <v>8633</v>
      </c>
      <c r="D7365" s="178" t="s">
        <v>8641</v>
      </c>
      <c r="E7365" s="179">
        <v>21585</v>
      </c>
      <c r="F7365" s="180">
        <v>0</v>
      </c>
      <c r="G7365" s="180">
        <v>2484.31</v>
      </c>
      <c r="H7365" s="180">
        <v>1242.1600000000001</v>
      </c>
      <c r="I7365" s="180">
        <f t="shared" ref="I7365:I7428" si="230">SUM(F7365:H7365)</f>
        <v>3726.4700000000003</v>
      </c>
      <c r="J7365" s="177" t="str">
        <f t="shared" ref="J7365:J7428" si="231">IF(OR(YEAR(E7365)&gt; 1920, ISBLANK(E7365)), "Date &gt; 1920", "Sketchy date")</f>
        <v>Date &gt; 1920</v>
      </c>
    </row>
    <row r="7366" spans="1:10" x14ac:dyDescent="0.3">
      <c r="A7366" s="178" t="s">
        <v>270</v>
      </c>
      <c r="B7366" s="178" t="s">
        <v>109</v>
      </c>
      <c r="C7366" s="178" t="s">
        <v>8633</v>
      </c>
      <c r="D7366" s="178" t="s">
        <v>8642</v>
      </c>
      <c r="E7366" s="179">
        <v>22602</v>
      </c>
      <c r="F7366" s="180">
        <v>10612.01</v>
      </c>
      <c r="G7366" s="180">
        <v>7215.17</v>
      </c>
      <c r="H7366" s="180">
        <v>3818.34</v>
      </c>
      <c r="I7366" s="180">
        <f t="shared" si="230"/>
        <v>21645.52</v>
      </c>
      <c r="J7366" s="177" t="str">
        <f t="shared" si="231"/>
        <v>Date &gt; 1920</v>
      </c>
    </row>
    <row r="7367" spans="1:10" x14ac:dyDescent="0.3">
      <c r="A7367" s="178" t="s">
        <v>270</v>
      </c>
      <c r="B7367" s="178" t="s">
        <v>109</v>
      </c>
      <c r="C7367" s="178" t="s">
        <v>8633</v>
      </c>
      <c r="D7367" s="178" t="s">
        <v>8643</v>
      </c>
      <c r="E7367" s="179">
        <v>42037</v>
      </c>
      <c r="F7367" s="180">
        <v>0</v>
      </c>
      <c r="G7367" s="180">
        <v>2160</v>
      </c>
      <c r="H7367" s="180">
        <v>540</v>
      </c>
      <c r="I7367" s="180">
        <f t="shared" si="230"/>
        <v>2700</v>
      </c>
      <c r="J7367" s="177" t="str">
        <f t="shared" si="231"/>
        <v>Date &gt; 1920</v>
      </c>
    </row>
    <row r="7368" spans="1:10" x14ac:dyDescent="0.3">
      <c r="A7368" s="178" t="s">
        <v>270</v>
      </c>
      <c r="B7368" s="178" t="s">
        <v>109</v>
      </c>
      <c r="C7368" s="178" t="s">
        <v>8633</v>
      </c>
      <c r="D7368" s="178" t="s">
        <v>8130</v>
      </c>
      <c r="E7368" s="179">
        <v>42389</v>
      </c>
      <c r="F7368" s="180">
        <v>206419</v>
      </c>
      <c r="G7368" s="180">
        <v>5432.1</v>
      </c>
      <c r="H7368" s="180">
        <v>5433.08</v>
      </c>
      <c r="I7368" s="180">
        <f t="shared" si="230"/>
        <v>217284.18</v>
      </c>
      <c r="J7368" s="177" t="str">
        <f t="shared" si="231"/>
        <v>Date &gt; 1920</v>
      </c>
    </row>
    <row r="7369" spans="1:10" x14ac:dyDescent="0.3">
      <c r="A7369" s="178" t="s">
        <v>270</v>
      </c>
      <c r="B7369" s="178" t="s">
        <v>109</v>
      </c>
      <c r="C7369" s="178" t="s">
        <v>8633</v>
      </c>
      <c r="D7369" s="178"/>
      <c r="E7369" s="179">
        <v>42591</v>
      </c>
      <c r="F7369" s="180">
        <v>76000</v>
      </c>
      <c r="G7369" s="180">
        <v>2000</v>
      </c>
      <c r="H7369" s="180">
        <v>2000</v>
      </c>
      <c r="I7369" s="180">
        <f t="shared" si="230"/>
        <v>80000</v>
      </c>
      <c r="J7369" s="177" t="str">
        <f t="shared" si="231"/>
        <v>Date &gt; 1920</v>
      </c>
    </row>
    <row r="7370" spans="1:10" x14ac:dyDescent="0.3">
      <c r="A7370" s="178" t="s">
        <v>270</v>
      </c>
      <c r="B7370" s="178" t="s">
        <v>109</v>
      </c>
      <c r="C7370" s="178" t="s">
        <v>8633</v>
      </c>
      <c r="D7370" s="178"/>
      <c r="E7370" s="179">
        <v>42712</v>
      </c>
      <c r="F7370" s="180">
        <v>18449</v>
      </c>
      <c r="G7370" s="180">
        <v>485.5</v>
      </c>
      <c r="H7370" s="180">
        <v>485.5</v>
      </c>
      <c r="I7370" s="180">
        <f t="shared" si="230"/>
        <v>19420</v>
      </c>
      <c r="J7370" s="177" t="str">
        <f t="shared" si="231"/>
        <v>Date &gt; 1920</v>
      </c>
    </row>
    <row r="7371" spans="1:10" x14ac:dyDescent="0.3">
      <c r="A7371" s="178" t="s">
        <v>270</v>
      </c>
      <c r="B7371" s="178" t="s">
        <v>109</v>
      </c>
      <c r="C7371" s="178" t="s">
        <v>8633</v>
      </c>
      <c r="D7371" s="178" t="s">
        <v>8644</v>
      </c>
      <c r="E7371" s="179">
        <v>42389</v>
      </c>
      <c r="F7371" s="180">
        <v>233707</v>
      </c>
      <c r="G7371" s="180">
        <v>6150.23</v>
      </c>
      <c r="H7371" s="180">
        <v>6577.78</v>
      </c>
      <c r="I7371" s="180">
        <f t="shared" si="230"/>
        <v>246435.01</v>
      </c>
      <c r="J7371" s="177" t="str">
        <f t="shared" si="231"/>
        <v>Date &gt; 1920</v>
      </c>
    </row>
    <row r="7372" spans="1:10" x14ac:dyDescent="0.3">
      <c r="A7372" s="178" t="s">
        <v>270</v>
      </c>
      <c r="B7372" s="178" t="s">
        <v>109</v>
      </c>
      <c r="C7372" s="178" t="s">
        <v>8633</v>
      </c>
      <c r="D7372" s="178" t="s">
        <v>8644</v>
      </c>
      <c r="E7372" s="179">
        <v>42443</v>
      </c>
      <c r="F7372" s="180">
        <v>34486</v>
      </c>
      <c r="G7372" s="180">
        <v>907.53</v>
      </c>
      <c r="H7372" s="180">
        <v>908.02</v>
      </c>
      <c r="I7372" s="180">
        <f t="shared" si="230"/>
        <v>36301.549999999996</v>
      </c>
      <c r="J7372" s="177" t="str">
        <f t="shared" si="231"/>
        <v>Date &gt; 1920</v>
      </c>
    </row>
    <row r="7373" spans="1:10" x14ac:dyDescent="0.3">
      <c r="A7373" s="178" t="s">
        <v>270</v>
      </c>
      <c r="B7373" s="178" t="s">
        <v>109</v>
      </c>
      <c r="C7373" s="178" t="s">
        <v>8633</v>
      </c>
      <c r="D7373" s="178" t="s">
        <v>8644</v>
      </c>
      <c r="E7373" s="179">
        <v>42591</v>
      </c>
      <c r="F7373" s="180">
        <v>88303</v>
      </c>
      <c r="G7373" s="180">
        <v>2323.75</v>
      </c>
      <c r="H7373" s="180">
        <v>2323.25</v>
      </c>
      <c r="I7373" s="180">
        <f t="shared" si="230"/>
        <v>92950</v>
      </c>
      <c r="J7373" s="177" t="str">
        <f t="shared" si="231"/>
        <v>Date &gt; 1920</v>
      </c>
    </row>
    <row r="7374" spans="1:10" x14ac:dyDescent="0.3">
      <c r="A7374" s="178" t="s">
        <v>270</v>
      </c>
      <c r="B7374" s="178" t="s">
        <v>109</v>
      </c>
      <c r="C7374" s="178" t="s">
        <v>8633</v>
      </c>
      <c r="D7374" s="178" t="s">
        <v>8644</v>
      </c>
      <c r="E7374" s="179">
        <v>42653</v>
      </c>
      <c r="F7374" s="180">
        <v>14198</v>
      </c>
      <c r="G7374" s="180">
        <v>788.75</v>
      </c>
      <c r="H7374" s="180">
        <v>788.25</v>
      </c>
      <c r="I7374" s="180">
        <f t="shared" si="230"/>
        <v>15775</v>
      </c>
      <c r="J7374" s="177" t="str">
        <f t="shared" si="231"/>
        <v>Date &gt; 1920</v>
      </c>
    </row>
    <row r="7375" spans="1:10" x14ac:dyDescent="0.3">
      <c r="A7375" s="178" t="s">
        <v>270</v>
      </c>
      <c r="B7375" s="178" t="s">
        <v>109</v>
      </c>
      <c r="C7375" s="178" t="s">
        <v>8633</v>
      </c>
      <c r="D7375" s="178" t="s">
        <v>8644</v>
      </c>
      <c r="E7375" s="179">
        <v>42712</v>
      </c>
      <c r="F7375" s="180">
        <v>8673</v>
      </c>
      <c r="G7375" s="180">
        <v>485.5</v>
      </c>
      <c r="H7375" s="180">
        <v>485.5</v>
      </c>
      <c r="I7375" s="180">
        <f t="shared" si="230"/>
        <v>9644</v>
      </c>
      <c r="J7375" s="177" t="str">
        <f t="shared" si="231"/>
        <v>Date &gt; 1920</v>
      </c>
    </row>
    <row r="7376" spans="1:10" x14ac:dyDescent="0.3">
      <c r="A7376" s="178" t="s">
        <v>270</v>
      </c>
      <c r="B7376" s="178" t="s">
        <v>109</v>
      </c>
      <c r="C7376" s="178" t="s">
        <v>8633</v>
      </c>
      <c r="D7376" s="178" t="s">
        <v>8644</v>
      </c>
      <c r="E7376" s="179">
        <v>43266</v>
      </c>
      <c r="F7376" s="180">
        <v>42152</v>
      </c>
      <c r="G7376" s="180">
        <v>436.86</v>
      </c>
      <c r="H7376" s="180">
        <v>10.58</v>
      </c>
      <c r="I7376" s="180">
        <f t="shared" si="230"/>
        <v>42599.44</v>
      </c>
      <c r="J7376" s="177" t="str">
        <f t="shared" si="231"/>
        <v>Date &gt; 1920</v>
      </c>
    </row>
    <row r="7377" spans="1:10" x14ac:dyDescent="0.3">
      <c r="A7377" s="178" t="s">
        <v>270</v>
      </c>
      <c r="B7377" s="178" t="s">
        <v>109</v>
      </c>
      <c r="C7377" s="178" t="s">
        <v>8633</v>
      </c>
      <c r="D7377" s="178" t="s">
        <v>8644</v>
      </c>
      <c r="E7377" s="179">
        <v>43266</v>
      </c>
      <c r="F7377" s="180">
        <v>2565</v>
      </c>
      <c r="G7377" s="180">
        <v>0</v>
      </c>
      <c r="H7377" s="180">
        <v>0</v>
      </c>
      <c r="I7377" s="180">
        <f t="shared" si="230"/>
        <v>2565</v>
      </c>
      <c r="J7377" s="177" t="str">
        <f t="shared" si="231"/>
        <v>Date &gt; 1920</v>
      </c>
    </row>
    <row r="7378" spans="1:10" x14ac:dyDescent="0.3">
      <c r="A7378" s="178" t="s">
        <v>270</v>
      </c>
      <c r="B7378" s="178" t="s">
        <v>109</v>
      </c>
      <c r="C7378" s="178" t="s">
        <v>8633</v>
      </c>
      <c r="D7378" s="178" t="s">
        <v>8645</v>
      </c>
      <c r="E7378" s="179">
        <v>42423</v>
      </c>
      <c r="F7378" s="180">
        <v>0</v>
      </c>
      <c r="G7378" s="180">
        <v>140328</v>
      </c>
      <c r="H7378" s="180">
        <v>35082</v>
      </c>
      <c r="I7378" s="180">
        <f t="shared" si="230"/>
        <v>175410</v>
      </c>
      <c r="J7378" s="177" t="str">
        <f t="shared" si="231"/>
        <v>Date &gt; 1920</v>
      </c>
    </row>
    <row r="7379" spans="1:10" x14ac:dyDescent="0.3">
      <c r="A7379" s="178" t="s">
        <v>270</v>
      </c>
      <c r="B7379" s="178" t="s">
        <v>109</v>
      </c>
      <c r="C7379" s="178" t="s">
        <v>8633</v>
      </c>
      <c r="D7379" s="178" t="s">
        <v>8645</v>
      </c>
      <c r="E7379" s="179">
        <v>42487</v>
      </c>
      <c r="F7379" s="180">
        <v>0</v>
      </c>
      <c r="G7379" s="180">
        <v>93552</v>
      </c>
      <c r="H7379" s="180">
        <v>23388</v>
      </c>
      <c r="I7379" s="180">
        <f t="shared" si="230"/>
        <v>116940</v>
      </c>
      <c r="J7379" s="177" t="str">
        <f t="shared" si="231"/>
        <v>Date &gt; 1920</v>
      </c>
    </row>
    <row r="7380" spans="1:10" x14ac:dyDescent="0.3">
      <c r="A7380" s="178" t="s">
        <v>270</v>
      </c>
      <c r="B7380" s="178" t="s">
        <v>109</v>
      </c>
      <c r="C7380" s="178" t="s">
        <v>8633</v>
      </c>
      <c r="D7380" s="178" t="s">
        <v>8645</v>
      </c>
      <c r="E7380" s="179">
        <v>42522</v>
      </c>
      <c r="F7380" s="180">
        <v>0</v>
      </c>
      <c r="G7380" s="180">
        <v>31184</v>
      </c>
      <c r="H7380" s="180">
        <v>7796</v>
      </c>
      <c r="I7380" s="180">
        <f t="shared" si="230"/>
        <v>38980</v>
      </c>
      <c r="J7380" s="177" t="str">
        <f t="shared" si="231"/>
        <v>Date &gt; 1920</v>
      </c>
    </row>
    <row r="7381" spans="1:10" x14ac:dyDescent="0.3">
      <c r="A7381" s="178" t="s">
        <v>270</v>
      </c>
      <c r="B7381" s="178" t="s">
        <v>109</v>
      </c>
      <c r="C7381" s="178" t="s">
        <v>8633</v>
      </c>
      <c r="D7381" s="178" t="s">
        <v>8645</v>
      </c>
      <c r="E7381" s="179">
        <v>42569</v>
      </c>
      <c r="F7381" s="180">
        <v>0</v>
      </c>
      <c r="G7381" s="180">
        <v>15592</v>
      </c>
      <c r="H7381" s="180">
        <v>3898</v>
      </c>
      <c r="I7381" s="180">
        <f t="shared" si="230"/>
        <v>19490</v>
      </c>
      <c r="J7381" s="177" t="str">
        <f t="shared" si="231"/>
        <v>Date &gt; 1920</v>
      </c>
    </row>
    <row r="7382" spans="1:10" x14ac:dyDescent="0.3">
      <c r="A7382" s="178" t="s">
        <v>270</v>
      </c>
      <c r="B7382" s="178" t="s">
        <v>109</v>
      </c>
      <c r="C7382" s="178" t="s">
        <v>8633</v>
      </c>
      <c r="D7382" s="178" t="s">
        <v>8645</v>
      </c>
      <c r="E7382" s="179">
        <v>42591</v>
      </c>
      <c r="F7382" s="180">
        <v>0</v>
      </c>
      <c r="G7382" s="180">
        <v>15592.01</v>
      </c>
      <c r="H7382" s="180">
        <v>3898</v>
      </c>
      <c r="I7382" s="180">
        <f t="shared" si="230"/>
        <v>19490.010000000002</v>
      </c>
      <c r="J7382" s="177" t="str">
        <f t="shared" si="231"/>
        <v>Date &gt; 1920</v>
      </c>
    </row>
    <row r="7383" spans="1:10" x14ac:dyDescent="0.3">
      <c r="A7383" s="178" t="s">
        <v>270</v>
      </c>
      <c r="B7383" s="178" t="s">
        <v>109</v>
      </c>
      <c r="C7383" s="178" t="s">
        <v>8633</v>
      </c>
      <c r="D7383" s="178" t="s">
        <v>8645</v>
      </c>
      <c r="E7383" s="179">
        <v>42695</v>
      </c>
      <c r="F7383" s="180">
        <v>0</v>
      </c>
      <c r="G7383" s="180">
        <v>9355.2099999999991</v>
      </c>
      <c r="H7383" s="180">
        <v>2338.8000000000002</v>
      </c>
      <c r="I7383" s="180">
        <f t="shared" si="230"/>
        <v>11694.009999999998</v>
      </c>
      <c r="J7383" s="177" t="str">
        <f t="shared" si="231"/>
        <v>Date &gt; 1920</v>
      </c>
    </row>
    <row r="7384" spans="1:10" x14ac:dyDescent="0.3">
      <c r="A7384" s="178" t="s">
        <v>270</v>
      </c>
      <c r="B7384" s="178" t="s">
        <v>109</v>
      </c>
      <c r="C7384" s="178" t="s">
        <v>8633</v>
      </c>
      <c r="D7384" s="178" t="s">
        <v>8645</v>
      </c>
      <c r="E7384" s="179">
        <v>43566</v>
      </c>
      <c r="F7384" s="180">
        <v>0</v>
      </c>
      <c r="G7384" s="180">
        <v>3118.41</v>
      </c>
      <c r="H7384" s="180">
        <v>779.6</v>
      </c>
      <c r="I7384" s="180">
        <f t="shared" si="230"/>
        <v>3898.0099999999998</v>
      </c>
      <c r="J7384" s="177" t="str">
        <f t="shared" si="231"/>
        <v>Date &gt; 1920</v>
      </c>
    </row>
    <row r="7385" spans="1:10" x14ac:dyDescent="0.3">
      <c r="A7385" s="178" t="s">
        <v>270</v>
      </c>
      <c r="B7385" s="178" t="s">
        <v>109</v>
      </c>
      <c r="C7385" s="178" t="s">
        <v>8633</v>
      </c>
      <c r="D7385" s="178" t="s">
        <v>8645</v>
      </c>
      <c r="E7385" s="179">
        <v>43615</v>
      </c>
      <c r="F7385" s="180">
        <v>0</v>
      </c>
      <c r="G7385" s="180">
        <v>3118.37</v>
      </c>
      <c r="H7385" s="180">
        <v>779.6</v>
      </c>
      <c r="I7385" s="180">
        <f t="shared" si="230"/>
        <v>3897.97</v>
      </c>
      <c r="J7385" s="177" t="str">
        <f t="shared" si="231"/>
        <v>Date &gt; 1920</v>
      </c>
    </row>
    <row r="7386" spans="1:10" x14ac:dyDescent="0.3">
      <c r="A7386" s="178" t="s">
        <v>270</v>
      </c>
      <c r="B7386" s="178" t="s">
        <v>109</v>
      </c>
      <c r="C7386" s="178" t="s">
        <v>8633</v>
      </c>
      <c r="D7386" s="178" t="s">
        <v>8646</v>
      </c>
      <c r="E7386" s="179">
        <v>42653</v>
      </c>
      <c r="F7386" s="180">
        <v>278540</v>
      </c>
      <c r="G7386" s="180">
        <v>65543.64</v>
      </c>
      <c r="H7386" s="180">
        <v>120967.66</v>
      </c>
      <c r="I7386" s="180">
        <f t="shared" si="230"/>
        <v>465051.30000000005</v>
      </c>
      <c r="J7386" s="177" t="str">
        <f t="shared" si="231"/>
        <v>Date &gt; 1920</v>
      </c>
    </row>
    <row r="7387" spans="1:10" x14ac:dyDescent="0.3">
      <c r="A7387" s="178" t="s">
        <v>270</v>
      </c>
      <c r="B7387" s="178" t="s">
        <v>109</v>
      </c>
      <c r="C7387" s="178" t="s">
        <v>8633</v>
      </c>
      <c r="D7387" s="178" t="s">
        <v>8646</v>
      </c>
      <c r="E7387" s="179">
        <v>42653</v>
      </c>
      <c r="F7387" s="180">
        <v>1</v>
      </c>
      <c r="G7387" s="180">
        <v>0.02</v>
      </c>
      <c r="H7387" s="180">
        <v>-0.03</v>
      </c>
      <c r="I7387" s="180">
        <f t="shared" si="230"/>
        <v>0.99</v>
      </c>
      <c r="J7387" s="177" t="str">
        <f t="shared" si="231"/>
        <v>Date &gt; 1920</v>
      </c>
    </row>
    <row r="7388" spans="1:10" x14ac:dyDescent="0.3">
      <c r="A7388" s="178" t="s">
        <v>270</v>
      </c>
      <c r="B7388" s="178" t="s">
        <v>109</v>
      </c>
      <c r="C7388" s="178" t="s">
        <v>8633</v>
      </c>
      <c r="D7388" s="178" t="s">
        <v>8646</v>
      </c>
      <c r="E7388" s="179">
        <v>42712</v>
      </c>
      <c r="F7388" s="180">
        <v>212608</v>
      </c>
      <c r="G7388" s="180">
        <v>25310.09</v>
      </c>
      <c r="H7388" s="180">
        <v>118842.93</v>
      </c>
      <c r="I7388" s="180">
        <f t="shared" si="230"/>
        <v>356761.02</v>
      </c>
      <c r="J7388" s="177" t="str">
        <f t="shared" si="231"/>
        <v>Date &gt; 1920</v>
      </c>
    </row>
    <row r="7389" spans="1:10" x14ac:dyDescent="0.3">
      <c r="A7389" s="178" t="s">
        <v>270</v>
      </c>
      <c r="B7389" s="178" t="s">
        <v>109</v>
      </c>
      <c r="C7389" s="178" t="s">
        <v>8633</v>
      </c>
      <c r="D7389" s="178" t="s">
        <v>8646</v>
      </c>
      <c r="E7389" s="179">
        <v>42726</v>
      </c>
      <c r="F7389" s="180">
        <v>447182</v>
      </c>
      <c r="G7389" s="180">
        <v>25881.81</v>
      </c>
      <c r="H7389" s="180">
        <v>272546.64</v>
      </c>
      <c r="I7389" s="180">
        <f t="shared" si="230"/>
        <v>745610.45</v>
      </c>
      <c r="J7389" s="177" t="str">
        <f t="shared" si="231"/>
        <v>Date &gt; 1920</v>
      </c>
    </row>
    <row r="7390" spans="1:10" x14ac:dyDescent="0.3">
      <c r="A7390" s="178" t="s">
        <v>270</v>
      </c>
      <c r="B7390" s="178" t="s">
        <v>109</v>
      </c>
      <c r="C7390" s="178" t="s">
        <v>8633</v>
      </c>
      <c r="D7390" s="178" t="s">
        <v>8646</v>
      </c>
      <c r="E7390" s="179">
        <v>42744</v>
      </c>
      <c r="F7390" s="180">
        <v>381758</v>
      </c>
      <c r="G7390" s="180">
        <v>30196.32</v>
      </c>
      <c r="H7390" s="180">
        <v>171551.15</v>
      </c>
      <c r="I7390" s="180">
        <f t="shared" si="230"/>
        <v>583505.47</v>
      </c>
      <c r="J7390" s="177" t="str">
        <f t="shared" si="231"/>
        <v>Date &gt; 1920</v>
      </c>
    </row>
    <row r="7391" spans="1:10" x14ac:dyDescent="0.3">
      <c r="A7391" s="178" t="s">
        <v>270</v>
      </c>
      <c r="B7391" s="178" t="s">
        <v>109</v>
      </c>
      <c r="C7391" s="178" t="s">
        <v>8633</v>
      </c>
      <c r="D7391" s="178" t="s">
        <v>8646</v>
      </c>
      <c r="E7391" s="179">
        <v>42775</v>
      </c>
      <c r="F7391" s="180">
        <v>277437</v>
      </c>
      <c r="G7391" s="180">
        <v>39737.550000000003</v>
      </c>
      <c r="H7391" s="180">
        <v>285874.62</v>
      </c>
      <c r="I7391" s="180">
        <f t="shared" si="230"/>
        <v>603049.16999999993</v>
      </c>
      <c r="J7391" s="177" t="str">
        <f t="shared" si="231"/>
        <v>Date &gt; 1920</v>
      </c>
    </row>
    <row r="7392" spans="1:10" x14ac:dyDescent="0.3">
      <c r="A7392" s="178" t="s">
        <v>270</v>
      </c>
      <c r="B7392" s="178" t="s">
        <v>109</v>
      </c>
      <c r="C7392" s="178" t="s">
        <v>8633</v>
      </c>
      <c r="D7392" s="178" t="s">
        <v>8646</v>
      </c>
      <c r="E7392" s="179">
        <v>42803</v>
      </c>
      <c r="F7392" s="180">
        <v>231018</v>
      </c>
      <c r="G7392" s="180">
        <v>38244.31</v>
      </c>
      <c r="H7392" s="180">
        <v>-156734.95000000001</v>
      </c>
      <c r="I7392" s="180">
        <f t="shared" si="230"/>
        <v>112527.35999999999</v>
      </c>
      <c r="J7392" s="177" t="str">
        <f t="shared" si="231"/>
        <v>Date &gt; 1920</v>
      </c>
    </row>
    <row r="7393" spans="1:10" x14ac:dyDescent="0.3">
      <c r="A7393" s="178" t="s">
        <v>270</v>
      </c>
      <c r="B7393" s="178" t="s">
        <v>109</v>
      </c>
      <c r="C7393" s="178" t="s">
        <v>8633</v>
      </c>
      <c r="D7393" s="178" t="s">
        <v>8646</v>
      </c>
      <c r="E7393" s="179">
        <v>42835</v>
      </c>
      <c r="F7393" s="180">
        <v>373926</v>
      </c>
      <c r="G7393" s="180">
        <v>88339.58</v>
      </c>
      <c r="H7393" s="180">
        <v>65618.55</v>
      </c>
      <c r="I7393" s="180">
        <f t="shared" si="230"/>
        <v>527884.13</v>
      </c>
      <c r="J7393" s="177" t="str">
        <f t="shared" si="231"/>
        <v>Date &gt; 1920</v>
      </c>
    </row>
    <row r="7394" spans="1:10" x14ac:dyDescent="0.3">
      <c r="A7394" s="178" t="s">
        <v>270</v>
      </c>
      <c r="B7394" s="178" t="s">
        <v>109</v>
      </c>
      <c r="C7394" s="178" t="s">
        <v>8633</v>
      </c>
      <c r="D7394" s="178" t="s">
        <v>8646</v>
      </c>
      <c r="E7394" s="179">
        <v>42864</v>
      </c>
      <c r="F7394" s="180">
        <v>452342</v>
      </c>
      <c r="G7394" s="180">
        <v>121308.94</v>
      </c>
      <c r="H7394" s="180">
        <v>46899.16</v>
      </c>
      <c r="I7394" s="180">
        <f t="shared" si="230"/>
        <v>620550.1</v>
      </c>
      <c r="J7394" s="177" t="str">
        <f t="shared" si="231"/>
        <v>Date &gt; 1920</v>
      </c>
    </row>
    <row r="7395" spans="1:10" x14ac:dyDescent="0.3">
      <c r="A7395" s="178" t="s">
        <v>270</v>
      </c>
      <c r="B7395" s="178" t="s">
        <v>109</v>
      </c>
      <c r="C7395" s="178" t="s">
        <v>8633</v>
      </c>
      <c r="D7395" s="178" t="s">
        <v>8646</v>
      </c>
      <c r="E7395" s="179">
        <v>42900</v>
      </c>
      <c r="F7395" s="180">
        <v>594102</v>
      </c>
      <c r="G7395" s="180">
        <v>174352.93</v>
      </c>
      <c r="H7395" s="180">
        <v>17249.95</v>
      </c>
      <c r="I7395" s="180">
        <f t="shared" si="230"/>
        <v>785704.87999999989</v>
      </c>
      <c r="J7395" s="177" t="str">
        <f t="shared" si="231"/>
        <v>Date &gt; 1920</v>
      </c>
    </row>
    <row r="7396" spans="1:10" x14ac:dyDescent="0.3">
      <c r="A7396" s="178" t="s">
        <v>270</v>
      </c>
      <c r="B7396" s="178" t="s">
        <v>109</v>
      </c>
      <c r="C7396" s="178" t="s">
        <v>8633</v>
      </c>
      <c r="D7396" s="178" t="s">
        <v>8646</v>
      </c>
      <c r="E7396" s="179">
        <v>42929</v>
      </c>
      <c r="F7396" s="180">
        <v>437754</v>
      </c>
      <c r="G7396" s="180">
        <v>125387.21</v>
      </c>
      <c r="H7396" s="180">
        <v>51102.71</v>
      </c>
      <c r="I7396" s="180">
        <f t="shared" si="230"/>
        <v>614243.91999999993</v>
      </c>
      <c r="J7396" s="177" t="str">
        <f t="shared" si="231"/>
        <v>Date &gt; 1920</v>
      </c>
    </row>
    <row r="7397" spans="1:10" x14ac:dyDescent="0.3">
      <c r="A7397" s="178" t="s">
        <v>270</v>
      </c>
      <c r="B7397" s="178" t="s">
        <v>109</v>
      </c>
      <c r="C7397" s="178" t="s">
        <v>8633</v>
      </c>
      <c r="D7397" s="178" t="s">
        <v>8646</v>
      </c>
      <c r="E7397" s="179">
        <v>42962</v>
      </c>
      <c r="F7397" s="180">
        <v>491684</v>
      </c>
      <c r="G7397" s="180">
        <v>111028.58</v>
      </c>
      <c r="H7397" s="180">
        <v>11684.85</v>
      </c>
      <c r="I7397" s="180">
        <f t="shared" si="230"/>
        <v>614397.42999999993</v>
      </c>
      <c r="J7397" s="177" t="str">
        <f t="shared" si="231"/>
        <v>Date &gt; 1920</v>
      </c>
    </row>
    <row r="7398" spans="1:10" x14ac:dyDescent="0.3">
      <c r="A7398" s="178" t="s">
        <v>270</v>
      </c>
      <c r="B7398" s="178" t="s">
        <v>109</v>
      </c>
      <c r="C7398" s="178" t="s">
        <v>8633</v>
      </c>
      <c r="D7398" s="178" t="s">
        <v>8646</v>
      </c>
      <c r="E7398" s="179">
        <v>42990</v>
      </c>
      <c r="F7398" s="180">
        <v>404979</v>
      </c>
      <c r="G7398" s="180">
        <v>83507.56</v>
      </c>
      <c r="H7398" s="180">
        <v>122242.85</v>
      </c>
      <c r="I7398" s="180">
        <f t="shared" si="230"/>
        <v>610729.41</v>
      </c>
      <c r="J7398" s="177" t="str">
        <f t="shared" si="231"/>
        <v>Date &gt; 1920</v>
      </c>
    </row>
    <row r="7399" spans="1:10" x14ac:dyDescent="0.3">
      <c r="A7399" s="178" t="s">
        <v>270</v>
      </c>
      <c r="B7399" s="178" t="s">
        <v>109</v>
      </c>
      <c r="C7399" s="178" t="s">
        <v>8633</v>
      </c>
      <c r="D7399" s="178" t="s">
        <v>8646</v>
      </c>
      <c r="E7399" s="179">
        <v>43018</v>
      </c>
      <c r="F7399" s="180">
        <v>253121</v>
      </c>
      <c r="G7399" s="180">
        <v>24882.36</v>
      </c>
      <c r="H7399" s="180">
        <v>21684.58</v>
      </c>
      <c r="I7399" s="180">
        <f t="shared" si="230"/>
        <v>299687.94</v>
      </c>
      <c r="J7399" s="177" t="str">
        <f t="shared" si="231"/>
        <v>Date &gt; 1920</v>
      </c>
    </row>
    <row r="7400" spans="1:10" x14ac:dyDescent="0.3">
      <c r="A7400" s="178" t="s">
        <v>270</v>
      </c>
      <c r="B7400" s="178" t="s">
        <v>109</v>
      </c>
      <c r="C7400" s="178" t="s">
        <v>8633</v>
      </c>
      <c r="D7400" s="178" t="s">
        <v>8646</v>
      </c>
      <c r="E7400" s="179">
        <v>43047</v>
      </c>
      <c r="F7400" s="180">
        <v>268591</v>
      </c>
      <c r="G7400" s="180">
        <v>29980.240000000002</v>
      </c>
      <c r="H7400" s="180">
        <v>157306.43</v>
      </c>
      <c r="I7400" s="180">
        <f t="shared" si="230"/>
        <v>455877.67</v>
      </c>
      <c r="J7400" s="177" t="str">
        <f t="shared" si="231"/>
        <v>Date &gt; 1920</v>
      </c>
    </row>
    <row r="7401" spans="1:10" x14ac:dyDescent="0.3">
      <c r="A7401" s="178" t="s">
        <v>270</v>
      </c>
      <c r="B7401" s="178" t="s">
        <v>109</v>
      </c>
      <c r="C7401" s="178" t="s">
        <v>8633</v>
      </c>
      <c r="D7401" s="178" t="s">
        <v>8646</v>
      </c>
      <c r="E7401" s="179">
        <v>43081</v>
      </c>
      <c r="F7401" s="180">
        <v>65674</v>
      </c>
      <c r="G7401" s="180">
        <v>18524.599999999999</v>
      </c>
      <c r="H7401" s="180">
        <v>143142.70000000001</v>
      </c>
      <c r="I7401" s="180">
        <f t="shared" si="230"/>
        <v>227341.30000000002</v>
      </c>
      <c r="J7401" s="177" t="str">
        <f t="shared" si="231"/>
        <v>Date &gt; 1920</v>
      </c>
    </row>
    <row r="7402" spans="1:10" x14ac:dyDescent="0.3">
      <c r="A7402" s="178" t="s">
        <v>270</v>
      </c>
      <c r="B7402" s="178" t="s">
        <v>109</v>
      </c>
      <c r="C7402" s="178" t="s">
        <v>8633</v>
      </c>
      <c r="D7402" s="178" t="s">
        <v>8646</v>
      </c>
      <c r="E7402" s="179">
        <v>43140</v>
      </c>
      <c r="F7402" s="180">
        <v>0</v>
      </c>
      <c r="G7402" s="180">
        <v>23584.59</v>
      </c>
      <c r="H7402" s="180">
        <v>-11280.03</v>
      </c>
      <c r="I7402" s="180">
        <f t="shared" si="230"/>
        <v>12304.56</v>
      </c>
      <c r="J7402" s="177" t="str">
        <f t="shared" si="231"/>
        <v>Date &gt; 1920</v>
      </c>
    </row>
    <row r="7403" spans="1:10" x14ac:dyDescent="0.3">
      <c r="A7403" s="178" t="s">
        <v>270</v>
      </c>
      <c r="B7403" s="178" t="s">
        <v>109</v>
      </c>
      <c r="C7403" s="178" t="s">
        <v>8633</v>
      </c>
      <c r="D7403" s="178" t="s">
        <v>8646</v>
      </c>
      <c r="E7403" s="179">
        <v>43242</v>
      </c>
      <c r="F7403" s="180">
        <v>0</v>
      </c>
      <c r="G7403" s="180">
        <v>30031.09</v>
      </c>
      <c r="H7403" s="180">
        <v>85571.94</v>
      </c>
      <c r="I7403" s="180">
        <f t="shared" si="230"/>
        <v>115603.03</v>
      </c>
      <c r="J7403" s="177" t="str">
        <f t="shared" si="231"/>
        <v>Date &gt; 1920</v>
      </c>
    </row>
    <row r="7404" spans="1:10" x14ac:dyDescent="0.3">
      <c r="A7404" s="178" t="s">
        <v>270</v>
      </c>
      <c r="B7404" s="178" t="s">
        <v>109</v>
      </c>
      <c r="C7404" s="178" t="s">
        <v>8633</v>
      </c>
      <c r="D7404" s="178" t="s">
        <v>8646</v>
      </c>
      <c r="E7404" s="179">
        <v>43244</v>
      </c>
      <c r="F7404" s="180">
        <v>141970</v>
      </c>
      <c r="G7404" s="180">
        <v>-4208.6000000000004</v>
      </c>
      <c r="H7404" s="180">
        <v>-10281.9</v>
      </c>
      <c r="I7404" s="180">
        <f t="shared" si="230"/>
        <v>127479.5</v>
      </c>
      <c r="J7404" s="177" t="str">
        <f t="shared" si="231"/>
        <v>Date &gt; 1920</v>
      </c>
    </row>
    <row r="7405" spans="1:10" x14ac:dyDescent="0.3">
      <c r="A7405" s="178" t="s">
        <v>270</v>
      </c>
      <c r="B7405" s="178" t="s">
        <v>109</v>
      </c>
      <c r="C7405" s="178" t="s">
        <v>8633</v>
      </c>
      <c r="D7405" s="178" t="s">
        <v>8646</v>
      </c>
      <c r="E7405" s="179">
        <v>44034</v>
      </c>
      <c r="F7405" s="180">
        <v>483696</v>
      </c>
      <c r="G7405" s="180">
        <v>101505.65</v>
      </c>
      <c r="H7405" s="180">
        <v>-367997.6</v>
      </c>
      <c r="I7405" s="180">
        <f t="shared" si="230"/>
        <v>217204.05000000005</v>
      </c>
      <c r="J7405" s="177" t="str">
        <f t="shared" si="231"/>
        <v>Date &gt; 1920</v>
      </c>
    </row>
    <row r="7406" spans="1:10" x14ac:dyDescent="0.3">
      <c r="A7406" s="178" t="s">
        <v>270</v>
      </c>
      <c r="B7406" s="178" t="s">
        <v>109</v>
      </c>
      <c r="C7406" s="178" t="s">
        <v>8633</v>
      </c>
      <c r="D7406" s="178" t="s">
        <v>8647</v>
      </c>
      <c r="E7406" s="179">
        <v>42821</v>
      </c>
      <c r="F7406" s="180">
        <v>0</v>
      </c>
      <c r="G7406" s="180">
        <v>-286435.89</v>
      </c>
      <c r="H7406" s="180">
        <v>0</v>
      </c>
      <c r="I7406" s="180">
        <f t="shared" si="230"/>
        <v>-286435.89</v>
      </c>
      <c r="J7406" s="177" t="str">
        <f t="shared" si="231"/>
        <v>Date &gt; 1920</v>
      </c>
    </row>
    <row r="7407" spans="1:10" x14ac:dyDescent="0.3">
      <c r="A7407" s="178" t="s">
        <v>270</v>
      </c>
      <c r="B7407" s="178" t="s">
        <v>109</v>
      </c>
      <c r="C7407" s="178" t="s">
        <v>8633</v>
      </c>
      <c r="D7407" s="178" t="s">
        <v>8647</v>
      </c>
      <c r="E7407" s="179">
        <v>42821</v>
      </c>
      <c r="F7407" s="180">
        <v>0</v>
      </c>
      <c r="G7407" s="180">
        <v>286435.89</v>
      </c>
      <c r="H7407" s="180">
        <v>0</v>
      </c>
      <c r="I7407" s="180">
        <f t="shared" si="230"/>
        <v>286435.89</v>
      </c>
      <c r="J7407" s="177" t="str">
        <f t="shared" si="231"/>
        <v>Date &gt; 1920</v>
      </c>
    </row>
    <row r="7408" spans="1:10" x14ac:dyDescent="0.3">
      <c r="A7408" s="178" t="s">
        <v>270</v>
      </c>
      <c r="B7408" s="178" t="s">
        <v>109</v>
      </c>
      <c r="C7408" s="178" t="s">
        <v>8633</v>
      </c>
      <c r="D7408" s="178" t="s">
        <v>8647</v>
      </c>
      <c r="E7408" s="179">
        <v>42835</v>
      </c>
      <c r="F7408" s="180">
        <v>0</v>
      </c>
      <c r="G7408" s="180">
        <v>496833.99</v>
      </c>
      <c r="H7408" s="180">
        <v>0</v>
      </c>
      <c r="I7408" s="180">
        <f t="shared" si="230"/>
        <v>496833.99</v>
      </c>
      <c r="J7408" s="177" t="str">
        <f t="shared" si="231"/>
        <v>Date &gt; 1920</v>
      </c>
    </row>
    <row r="7409" spans="1:10" x14ac:dyDescent="0.3">
      <c r="A7409" s="178" t="s">
        <v>270</v>
      </c>
      <c r="B7409" s="178" t="s">
        <v>109</v>
      </c>
      <c r="C7409" s="178" t="s">
        <v>8633</v>
      </c>
      <c r="D7409" s="178" t="s">
        <v>8647</v>
      </c>
      <c r="E7409" s="179">
        <v>42867</v>
      </c>
      <c r="F7409" s="180">
        <v>0</v>
      </c>
      <c r="G7409" s="180">
        <v>187456.85</v>
      </c>
      <c r="H7409" s="180">
        <v>0</v>
      </c>
      <c r="I7409" s="180">
        <f t="shared" si="230"/>
        <v>187456.85</v>
      </c>
      <c r="J7409" s="177" t="str">
        <f t="shared" si="231"/>
        <v>Date &gt; 1920</v>
      </c>
    </row>
    <row r="7410" spans="1:10" x14ac:dyDescent="0.3">
      <c r="A7410" s="178" t="s">
        <v>270</v>
      </c>
      <c r="B7410" s="178" t="s">
        <v>109</v>
      </c>
      <c r="C7410" s="178" t="s">
        <v>8633</v>
      </c>
      <c r="D7410" s="178" t="s">
        <v>8647</v>
      </c>
      <c r="E7410" s="179">
        <v>42893</v>
      </c>
      <c r="F7410" s="180">
        <v>0</v>
      </c>
      <c r="G7410" s="180">
        <v>226005.35</v>
      </c>
      <c r="H7410" s="180">
        <v>0</v>
      </c>
      <c r="I7410" s="180">
        <f t="shared" si="230"/>
        <v>226005.35</v>
      </c>
      <c r="J7410" s="177" t="str">
        <f t="shared" si="231"/>
        <v>Date &gt; 1920</v>
      </c>
    </row>
    <row r="7411" spans="1:10" x14ac:dyDescent="0.3">
      <c r="A7411" s="178" t="s">
        <v>270</v>
      </c>
      <c r="B7411" s="178" t="s">
        <v>109</v>
      </c>
      <c r="C7411" s="178" t="s">
        <v>8633</v>
      </c>
      <c r="D7411" s="178" t="s">
        <v>8647</v>
      </c>
      <c r="E7411" s="179">
        <v>42927</v>
      </c>
      <c r="F7411" s="180">
        <v>0</v>
      </c>
      <c r="G7411" s="180">
        <v>216484.34</v>
      </c>
      <c r="H7411" s="180">
        <v>0</v>
      </c>
      <c r="I7411" s="180">
        <f t="shared" si="230"/>
        <v>216484.34</v>
      </c>
      <c r="J7411" s="177" t="str">
        <f t="shared" si="231"/>
        <v>Date &gt; 1920</v>
      </c>
    </row>
    <row r="7412" spans="1:10" x14ac:dyDescent="0.3">
      <c r="A7412" s="178" t="s">
        <v>270</v>
      </c>
      <c r="B7412" s="178" t="s">
        <v>109</v>
      </c>
      <c r="C7412" s="178" t="s">
        <v>8633</v>
      </c>
      <c r="D7412" s="178" t="s">
        <v>8647</v>
      </c>
      <c r="E7412" s="179">
        <v>42962</v>
      </c>
      <c r="F7412" s="180">
        <v>0</v>
      </c>
      <c r="G7412" s="180">
        <v>274600.53999999998</v>
      </c>
      <c r="H7412" s="180">
        <v>0</v>
      </c>
      <c r="I7412" s="180">
        <f t="shared" si="230"/>
        <v>274600.53999999998</v>
      </c>
      <c r="J7412" s="177" t="str">
        <f t="shared" si="231"/>
        <v>Date &gt; 1920</v>
      </c>
    </row>
    <row r="7413" spans="1:10" x14ac:dyDescent="0.3">
      <c r="A7413" s="178" t="s">
        <v>270</v>
      </c>
      <c r="B7413" s="178" t="s">
        <v>109</v>
      </c>
      <c r="C7413" s="178" t="s">
        <v>8633</v>
      </c>
      <c r="D7413" s="178" t="s">
        <v>8647</v>
      </c>
      <c r="E7413" s="179">
        <v>42992</v>
      </c>
      <c r="F7413" s="180">
        <v>0</v>
      </c>
      <c r="G7413" s="180">
        <v>165806.57</v>
      </c>
      <c r="H7413" s="180">
        <v>0</v>
      </c>
      <c r="I7413" s="180">
        <f t="shared" si="230"/>
        <v>165806.57</v>
      </c>
      <c r="J7413" s="177" t="str">
        <f t="shared" si="231"/>
        <v>Date &gt; 1920</v>
      </c>
    </row>
    <row r="7414" spans="1:10" x14ac:dyDescent="0.3">
      <c r="A7414" s="178" t="s">
        <v>270</v>
      </c>
      <c r="B7414" s="178" t="s">
        <v>109</v>
      </c>
      <c r="C7414" s="178" t="s">
        <v>8633</v>
      </c>
      <c r="D7414" s="178" t="s">
        <v>8647</v>
      </c>
      <c r="E7414" s="179">
        <v>43014</v>
      </c>
      <c r="F7414" s="180">
        <v>0</v>
      </c>
      <c r="G7414" s="180">
        <v>187445.26</v>
      </c>
      <c r="H7414" s="180">
        <v>0</v>
      </c>
      <c r="I7414" s="180">
        <f t="shared" si="230"/>
        <v>187445.26</v>
      </c>
      <c r="J7414" s="177" t="str">
        <f t="shared" si="231"/>
        <v>Date &gt; 1920</v>
      </c>
    </row>
    <row r="7415" spans="1:10" x14ac:dyDescent="0.3">
      <c r="A7415" s="178" t="s">
        <v>270</v>
      </c>
      <c r="B7415" s="178" t="s">
        <v>109</v>
      </c>
      <c r="C7415" s="178" t="s">
        <v>8633</v>
      </c>
      <c r="D7415" s="178" t="s">
        <v>8647</v>
      </c>
      <c r="E7415" s="179">
        <v>43047</v>
      </c>
      <c r="F7415" s="180">
        <v>0</v>
      </c>
      <c r="G7415" s="180">
        <v>81823.45</v>
      </c>
      <c r="H7415" s="180">
        <v>0</v>
      </c>
      <c r="I7415" s="180">
        <f t="shared" si="230"/>
        <v>81823.45</v>
      </c>
      <c r="J7415" s="177" t="str">
        <f t="shared" si="231"/>
        <v>Date &gt; 1920</v>
      </c>
    </row>
    <row r="7416" spans="1:10" x14ac:dyDescent="0.3">
      <c r="A7416" s="178" t="s">
        <v>270</v>
      </c>
      <c r="B7416" s="178" t="s">
        <v>109</v>
      </c>
      <c r="C7416" s="178" t="s">
        <v>8633</v>
      </c>
      <c r="D7416" s="178" t="s">
        <v>8647</v>
      </c>
      <c r="E7416" s="179">
        <v>43091</v>
      </c>
      <c r="F7416" s="180">
        <v>0</v>
      </c>
      <c r="G7416" s="180">
        <v>72364.240000000005</v>
      </c>
      <c r="H7416" s="180">
        <v>0</v>
      </c>
      <c r="I7416" s="180">
        <f t="shared" si="230"/>
        <v>72364.240000000005</v>
      </c>
      <c r="J7416" s="177" t="str">
        <f t="shared" si="231"/>
        <v>Date &gt; 1920</v>
      </c>
    </row>
    <row r="7417" spans="1:10" x14ac:dyDescent="0.3">
      <c r="A7417" s="178" t="s">
        <v>270</v>
      </c>
      <c r="B7417" s="178" t="s">
        <v>109</v>
      </c>
      <c r="C7417" s="178" t="s">
        <v>8633</v>
      </c>
      <c r="D7417" s="178" t="s">
        <v>8647</v>
      </c>
      <c r="E7417" s="179">
        <v>43140</v>
      </c>
      <c r="F7417" s="180">
        <v>0</v>
      </c>
      <c r="G7417" s="180">
        <v>25340.23</v>
      </c>
      <c r="H7417" s="180">
        <v>0</v>
      </c>
      <c r="I7417" s="180">
        <f t="shared" si="230"/>
        <v>25340.23</v>
      </c>
      <c r="J7417" s="177" t="str">
        <f t="shared" si="231"/>
        <v>Date &gt; 1920</v>
      </c>
    </row>
    <row r="7418" spans="1:10" x14ac:dyDescent="0.3">
      <c r="A7418" s="178" t="s">
        <v>270</v>
      </c>
      <c r="B7418" s="178" t="s">
        <v>109</v>
      </c>
      <c r="C7418" s="178" t="s">
        <v>8633</v>
      </c>
      <c r="D7418" s="178" t="s">
        <v>8647</v>
      </c>
      <c r="E7418" s="179">
        <v>43252</v>
      </c>
      <c r="F7418" s="180">
        <v>0</v>
      </c>
      <c r="G7418" s="180">
        <v>65659.12</v>
      </c>
      <c r="H7418" s="180">
        <v>0</v>
      </c>
      <c r="I7418" s="180">
        <f t="shared" si="230"/>
        <v>65659.12</v>
      </c>
      <c r="J7418" s="177" t="str">
        <f t="shared" si="231"/>
        <v>Date &gt; 1920</v>
      </c>
    </row>
    <row r="7419" spans="1:10" x14ac:dyDescent="0.3">
      <c r="A7419" s="178" t="s">
        <v>270</v>
      </c>
      <c r="B7419" s="178" t="s">
        <v>109</v>
      </c>
      <c r="C7419" s="178" t="s">
        <v>8633</v>
      </c>
      <c r="D7419" s="178" t="s">
        <v>8647</v>
      </c>
      <c r="E7419" s="179">
        <v>43871</v>
      </c>
      <c r="F7419" s="180">
        <v>0</v>
      </c>
      <c r="G7419" s="180">
        <v>67659.02</v>
      </c>
      <c r="H7419" s="180">
        <v>0</v>
      </c>
      <c r="I7419" s="180">
        <f t="shared" si="230"/>
        <v>67659.02</v>
      </c>
      <c r="J7419" s="177" t="str">
        <f t="shared" si="231"/>
        <v>Date &gt; 1920</v>
      </c>
    </row>
    <row r="7420" spans="1:10" x14ac:dyDescent="0.3">
      <c r="A7420" s="178" t="s">
        <v>270</v>
      </c>
      <c r="B7420" s="178" t="s">
        <v>109</v>
      </c>
      <c r="C7420" s="178" t="s">
        <v>8633</v>
      </c>
      <c r="D7420" s="178" t="s">
        <v>8647</v>
      </c>
      <c r="E7420" s="179">
        <v>44077</v>
      </c>
      <c r="F7420" s="180">
        <v>0</v>
      </c>
      <c r="G7420" s="180">
        <v>132521.04</v>
      </c>
      <c r="H7420" s="180">
        <v>0</v>
      </c>
      <c r="I7420" s="180">
        <f t="shared" si="230"/>
        <v>132521.04</v>
      </c>
      <c r="J7420" s="177" t="str">
        <f t="shared" si="231"/>
        <v>Date &gt; 1920</v>
      </c>
    </row>
    <row r="7421" spans="1:10" x14ac:dyDescent="0.3">
      <c r="A7421" s="178" t="s">
        <v>270</v>
      </c>
      <c r="B7421" s="178" t="s">
        <v>109</v>
      </c>
      <c r="C7421" s="178" t="s">
        <v>8633</v>
      </c>
      <c r="D7421" s="178" t="s">
        <v>8648</v>
      </c>
      <c r="E7421" s="179">
        <v>42670</v>
      </c>
      <c r="F7421" s="180">
        <v>8499</v>
      </c>
      <c r="G7421" s="180">
        <v>223.68</v>
      </c>
      <c r="H7421" s="180">
        <v>224.46</v>
      </c>
      <c r="I7421" s="180">
        <f t="shared" si="230"/>
        <v>8947.14</v>
      </c>
      <c r="J7421" s="177" t="str">
        <f t="shared" si="231"/>
        <v>Date &gt; 1920</v>
      </c>
    </row>
    <row r="7422" spans="1:10" x14ac:dyDescent="0.3">
      <c r="A7422" s="178" t="s">
        <v>270</v>
      </c>
      <c r="B7422" s="178" t="s">
        <v>109</v>
      </c>
      <c r="C7422" s="178" t="s">
        <v>8633</v>
      </c>
      <c r="D7422" s="178" t="s">
        <v>8648</v>
      </c>
      <c r="E7422" s="179">
        <v>42713</v>
      </c>
      <c r="F7422" s="180">
        <v>132276</v>
      </c>
      <c r="G7422" s="180">
        <v>3610.03</v>
      </c>
      <c r="H7422" s="180">
        <v>3610.08</v>
      </c>
      <c r="I7422" s="180">
        <f t="shared" si="230"/>
        <v>139496.10999999999</v>
      </c>
      <c r="J7422" s="177" t="str">
        <f t="shared" si="231"/>
        <v>Date &gt; 1920</v>
      </c>
    </row>
    <row r="7423" spans="1:10" x14ac:dyDescent="0.3">
      <c r="A7423" s="178" t="s">
        <v>270</v>
      </c>
      <c r="B7423" s="178" t="s">
        <v>109</v>
      </c>
      <c r="C7423" s="178" t="s">
        <v>8633</v>
      </c>
      <c r="D7423" s="178" t="s">
        <v>8648</v>
      </c>
      <c r="E7423" s="179">
        <v>42726</v>
      </c>
      <c r="F7423" s="180">
        <v>13645</v>
      </c>
      <c r="G7423" s="180">
        <v>230</v>
      </c>
      <c r="H7423" s="180">
        <v>230</v>
      </c>
      <c r="I7423" s="180">
        <f t="shared" si="230"/>
        <v>14105</v>
      </c>
      <c r="J7423" s="177" t="str">
        <f t="shared" si="231"/>
        <v>Date &gt; 1920</v>
      </c>
    </row>
    <row r="7424" spans="1:10" x14ac:dyDescent="0.3">
      <c r="A7424" s="178" t="s">
        <v>270</v>
      </c>
      <c r="B7424" s="178" t="s">
        <v>109</v>
      </c>
      <c r="C7424" s="178" t="s">
        <v>8633</v>
      </c>
      <c r="D7424" s="178" t="s">
        <v>8649</v>
      </c>
      <c r="E7424" s="179">
        <v>43334</v>
      </c>
      <c r="F7424" s="180">
        <v>85778</v>
      </c>
      <c r="G7424" s="180">
        <v>0</v>
      </c>
      <c r="H7424" s="180">
        <v>1.97</v>
      </c>
      <c r="I7424" s="180">
        <f t="shared" si="230"/>
        <v>85779.97</v>
      </c>
      <c r="J7424" s="177" t="str">
        <f t="shared" si="231"/>
        <v>Date &gt; 1920</v>
      </c>
    </row>
    <row r="7425" spans="1:10" x14ac:dyDescent="0.3">
      <c r="A7425" s="178" t="s">
        <v>270</v>
      </c>
      <c r="B7425" s="178" t="s">
        <v>109</v>
      </c>
      <c r="C7425" s="178" t="s">
        <v>8633</v>
      </c>
      <c r="D7425" s="178" t="s">
        <v>8649</v>
      </c>
      <c r="E7425" s="179">
        <v>43389</v>
      </c>
      <c r="F7425" s="180">
        <v>184809</v>
      </c>
      <c r="G7425" s="180">
        <v>0</v>
      </c>
      <c r="H7425" s="180">
        <v>-0.73</v>
      </c>
      <c r="I7425" s="180">
        <f t="shared" si="230"/>
        <v>184808.27</v>
      </c>
      <c r="J7425" s="177" t="str">
        <f t="shared" si="231"/>
        <v>Date &gt; 1920</v>
      </c>
    </row>
    <row r="7426" spans="1:10" x14ac:dyDescent="0.3">
      <c r="A7426" s="178" t="s">
        <v>270</v>
      </c>
      <c r="B7426" s="178" t="s">
        <v>109</v>
      </c>
      <c r="C7426" s="178" t="s">
        <v>8633</v>
      </c>
      <c r="D7426" s="178" t="s">
        <v>8649</v>
      </c>
      <c r="E7426" s="179">
        <v>43412</v>
      </c>
      <c r="F7426" s="180">
        <v>276633</v>
      </c>
      <c r="G7426" s="180">
        <v>0</v>
      </c>
      <c r="H7426" s="180">
        <v>1242.56</v>
      </c>
      <c r="I7426" s="180">
        <f t="shared" si="230"/>
        <v>277875.56</v>
      </c>
      <c r="J7426" s="177" t="str">
        <f t="shared" si="231"/>
        <v>Date &gt; 1920</v>
      </c>
    </row>
    <row r="7427" spans="1:10" x14ac:dyDescent="0.3">
      <c r="A7427" s="178" t="s">
        <v>270</v>
      </c>
      <c r="B7427" s="178" t="s">
        <v>109</v>
      </c>
      <c r="C7427" s="178" t="s">
        <v>8633</v>
      </c>
      <c r="D7427" s="178" t="s">
        <v>8649</v>
      </c>
      <c r="E7427" s="179">
        <v>43424</v>
      </c>
      <c r="F7427" s="180">
        <v>412536</v>
      </c>
      <c r="G7427" s="180">
        <v>0</v>
      </c>
      <c r="H7427" s="180">
        <v>-0.02</v>
      </c>
      <c r="I7427" s="180">
        <f t="shared" si="230"/>
        <v>412535.98</v>
      </c>
      <c r="J7427" s="177" t="str">
        <f t="shared" si="231"/>
        <v>Date &gt; 1920</v>
      </c>
    </row>
    <row r="7428" spans="1:10" x14ac:dyDescent="0.3">
      <c r="A7428" s="178" t="s">
        <v>270</v>
      </c>
      <c r="B7428" s="178" t="s">
        <v>109</v>
      </c>
      <c r="C7428" s="178" t="s">
        <v>8633</v>
      </c>
      <c r="D7428" s="178" t="s">
        <v>8649</v>
      </c>
      <c r="E7428" s="179">
        <v>43489</v>
      </c>
      <c r="F7428" s="180">
        <v>227509</v>
      </c>
      <c r="G7428" s="180">
        <v>0</v>
      </c>
      <c r="H7428" s="180">
        <v>40079.370000000003</v>
      </c>
      <c r="I7428" s="180">
        <f t="shared" si="230"/>
        <v>267588.37</v>
      </c>
      <c r="J7428" s="177" t="str">
        <f t="shared" si="231"/>
        <v>Date &gt; 1920</v>
      </c>
    </row>
    <row r="7429" spans="1:10" x14ac:dyDescent="0.3">
      <c r="A7429" s="178" t="s">
        <v>270</v>
      </c>
      <c r="B7429" s="178" t="s">
        <v>109</v>
      </c>
      <c r="C7429" s="178" t="s">
        <v>8633</v>
      </c>
      <c r="D7429" s="178" t="s">
        <v>8649</v>
      </c>
      <c r="E7429" s="179">
        <v>43518</v>
      </c>
      <c r="F7429" s="180">
        <v>526245</v>
      </c>
      <c r="G7429" s="180">
        <v>0</v>
      </c>
      <c r="H7429" s="180">
        <v>52595.79</v>
      </c>
      <c r="I7429" s="180">
        <f t="shared" ref="I7429:I7492" si="232">SUM(F7429:H7429)</f>
        <v>578840.79</v>
      </c>
      <c r="J7429" s="177" t="str">
        <f t="shared" ref="J7429:J7492" si="233">IF(OR(YEAR(E7429)&gt; 1920, ISBLANK(E7429)), "Date &gt; 1920", "Sketchy date")</f>
        <v>Date &gt; 1920</v>
      </c>
    </row>
    <row r="7430" spans="1:10" x14ac:dyDescent="0.3">
      <c r="A7430" s="178" t="s">
        <v>270</v>
      </c>
      <c r="B7430" s="178" t="s">
        <v>109</v>
      </c>
      <c r="C7430" s="178" t="s">
        <v>8633</v>
      </c>
      <c r="D7430" s="178" t="s">
        <v>8649</v>
      </c>
      <c r="E7430" s="179">
        <v>43563</v>
      </c>
      <c r="F7430" s="180">
        <v>359097</v>
      </c>
      <c r="G7430" s="180">
        <v>0</v>
      </c>
      <c r="H7430" s="180">
        <v>17454.169999999998</v>
      </c>
      <c r="I7430" s="180">
        <f t="shared" si="232"/>
        <v>376551.17</v>
      </c>
      <c r="J7430" s="177" t="str">
        <f t="shared" si="233"/>
        <v>Date &gt; 1920</v>
      </c>
    </row>
    <row r="7431" spans="1:10" x14ac:dyDescent="0.3">
      <c r="A7431" s="178" t="s">
        <v>270</v>
      </c>
      <c r="B7431" s="178" t="s">
        <v>109</v>
      </c>
      <c r="C7431" s="178" t="s">
        <v>8633</v>
      </c>
      <c r="D7431" s="178" t="s">
        <v>8649</v>
      </c>
      <c r="E7431" s="179">
        <v>43602</v>
      </c>
      <c r="F7431" s="180">
        <v>244491</v>
      </c>
      <c r="G7431" s="180">
        <v>0</v>
      </c>
      <c r="H7431" s="180">
        <v>0.6</v>
      </c>
      <c r="I7431" s="180">
        <f t="shared" si="232"/>
        <v>244491.6</v>
      </c>
      <c r="J7431" s="177" t="str">
        <f t="shared" si="233"/>
        <v>Date &gt; 1920</v>
      </c>
    </row>
    <row r="7432" spans="1:10" x14ac:dyDescent="0.3">
      <c r="A7432" s="178" t="s">
        <v>270</v>
      </c>
      <c r="B7432" s="178" t="s">
        <v>109</v>
      </c>
      <c r="C7432" s="178" t="s">
        <v>8633</v>
      </c>
      <c r="D7432" s="178" t="s">
        <v>8649</v>
      </c>
      <c r="E7432" s="179">
        <v>43630</v>
      </c>
      <c r="F7432" s="180">
        <v>239425</v>
      </c>
      <c r="G7432" s="180">
        <v>0</v>
      </c>
      <c r="H7432" s="180">
        <v>15518.13</v>
      </c>
      <c r="I7432" s="180">
        <f t="shared" si="232"/>
        <v>254943.13</v>
      </c>
      <c r="J7432" s="177" t="str">
        <f t="shared" si="233"/>
        <v>Date &gt; 1920</v>
      </c>
    </row>
    <row r="7433" spans="1:10" x14ac:dyDescent="0.3">
      <c r="A7433" s="178" t="s">
        <v>270</v>
      </c>
      <c r="B7433" s="178" t="s">
        <v>109</v>
      </c>
      <c r="C7433" s="178" t="s">
        <v>8633</v>
      </c>
      <c r="D7433" s="178" t="s">
        <v>8649</v>
      </c>
      <c r="E7433" s="179">
        <v>43682</v>
      </c>
      <c r="F7433" s="180">
        <v>321560</v>
      </c>
      <c r="G7433" s="180">
        <v>0</v>
      </c>
      <c r="H7433" s="180">
        <v>87260.75</v>
      </c>
      <c r="I7433" s="180">
        <f t="shared" si="232"/>
        <v>408820.75</v>
      </c>
      <c r="J7433" s="177" t="str">
        <f t="shared" si="233"/>
        <v>Date &gt; 1920</v>
      </c>
    </row>
    <row r="7434" spans="1:10" x14ac:dyDescent="0.3">
      <c r="A7434" s="178" t="s">
        <v>270</v>
      </c>
      <c r="B7434" s="178" t="s">
        <v>109</v>
      </c>
      <c r="C7434" s="178" t="s">
        <v>8633</v>
      </c>
      <c r="D7434" s="178" t="s">
        <v>8649</v>
      </c>
      <c r="E7434" s="179">
        <v>43719</v>
      </c>
      <c r="F7434" s="180">
        <v>7163</v>
      </c>
      <c r="G7434" s="180">
        <v>0</v>
      </c>
      <c r="H7434" s="180">
        <v>8461.6299999999992</v>
      </c>
      <c r="I7434" s="180">
        <f t="shared" si="232"/>
        <v>15624.63</v>
      </c>
      <c r="J7434" s="177" t="str">
        <f t="shared" si="233"/>
        <v>Date &gt; 1920</v>
      </c>
    </row>
    <row r="7435" spans="1:10" x14ac:dyDescent="0.3">
      <c r="A7435" s="178" t="s">
        <v>270</v>
      </c>
      <c r="B7435" s="178" t="s">
        <v>109</v>
      </c>
      <c r="C7435" s="178" t="s">
        <v>8633</v>
      </c>
      <c r="D7435" s="178" t="s">
        <v>8650</v>
      </c>
      <c r="E7435" s="209">
        <v>0</v>
      </c>
      <c r="F7435" s="180">
        <v>0</v>
      </c>
      <c r="G7435" s="180">
        <v>20450.349999999999</v>
      </c>
      <c r="H7435" s="180">
        <v>0</v>
      </c>
      <c r="I7435" s="180">
        <f t="shared" si="232"/>
        <v>20450.349999999999</v>
      </c>
      <c r="J7435" s="177" t="str">
        <f t="shared" si="233"/>
        <v>Sketchy date</v>
      </c>
    </row>
    <row r="7436" spans="1:10" x14ac:dyDescent="0.3">
      <c r="A7436" s="178" t="s">
        <v>270</v>
      </c>
      <c r="B7436" s="178" t="s">
        <v>109</v>
      </c>
      <c r="C7436" s="178" t="s">
        <v>8633</v>
      </c>
      <c r="D7436" s="178" t="s">
        <v>8650</v>
      </c>
      <c r="E7436" s="179">
        <v>43363</v>
      </c>
      <c r="F7436" s="180">
        <v>0</v>
      </c>
      <c r="G7436" s="180">
        <v>-183668.04</v>
      </c>
      <c r="H7436" s="180">
        <v>0</v>
      </c>
      <c r="I7436" s="180">
        <f t="shared" si="232"/>
        <v>-183668.04</v>
      </c>
      <c r="J7436" s="177" t="str">
        <f t="shared" si="233"/>
        <v>Date &gt; 1920</v>
      </c>
    </row>
    <row r="7437" spans="1:10" x14ac:dyDescent="0.3">
      <c r="A7437" s="178" t="s">
        <v>270</v>
      </c>
      <c r="B7437" s="178" t="s">
        <v>109</v>
      </c>
      <c r="C7437" s="178" t="s">
        <v>8633</v>
      </c>
      <c r="D7437" s="178" t="s">
        <v>8650</v>
      </c>
      <c r="E7437" s="179">
        <v>43363</v>
      </c>
      <c r="F7437" s="180">
        <v>0</v>
      </c>
      <c r="G7437" s="180">
        <v>183668.04</v>
      </c>
      <c r="H7437" s="180">
        <v>0</v>
      </c>
      <c r="I7437" s="180">
        <f t="shared" si="232"/>
        <v>183668.04</v>
      </c>
      <c r="J7437" s="177" t="str">
        <f t="shared" si="233"/>
        <v>Date &gt; 1920</v>
      </c>
    </row>
    <row r="7438" spans="1:10" x14ac:dyDescent="0.3">
      <c r="A7438" s="178" t="s">
        <v>270</v>
      </c>
      <c r="B7438" s="178" t="s">
        <v>109</v>
      </c>
      <c r="C7438" s="178" t="s">
        <v>8633</v>
      </c>
      <c r="D7438" s="178" t="s">
        <v>8650</v>
      </c>
      <c r="E7438" s="179">
        <v>43385</v>
      </c>
      <c r="F7438" s="180">
        <v>0</v>
      </c>
      <c r="G7438" s="180">
        <v>182424.74</v>
      </c>
      <c r="H7438" s="180">
        <v>0</v>
      </c>
      <c r="I7438" s="180">
        <f t="shared" si="232"/>
        <v>182424.74</v>
      </c>
      <c r="J7438" s="177" t="str">
        <f t="shared" si="233"/>
        <v>Date &gt; 1920</v>
      </c>
    </row>
    <row r="7439" spans="1:10" x14ac:dyDescent="0.3">
      <c r="A7439" s="178" t="s">
        <v>270</v>
      </c>
      <c r="B7439" s="178" t="s">
        <v>109</v>
      </c>
      <c r="C7439" s="178" t="s">
        <v>8633</v>
      </c>
      <c r="D7439" s="178" t="s">
        <v>8650</v>
      </c>
      <c r="E7439" s="179">
        <v>43409</v>
      </c>
      <c r="F7439" s="180">
        <v>0</v>
      </c>
      <c r="G7439" s="180">
        <v>187773.12</v>
      </c>
      <c r="H7439" s="180">
        <v>0</v>
      </c>
      <c r="I7439" s="180">
        <f t="shared" si="232"/>
        <v>187773.12</v>
      </c>
      <c r="J7439" s="177" t="str">
        <f t="shared" si="233"/>
        <v>Date &gt; 1920</v>
      </c>
    </row>
    <row r="7440" spans="1:10" x14ac:dyDescent="0.3">
      <c r="A7440" s="178" t="s">
        <v>270</v>
      </c>
      <c r="B7440" s="178" t="s">
        <v>109</v>
      </c>
      <c r="C7440" s="178" t="s">
        <v>8633</v>
      </c>
      <c r="D7440" s="178" t="s">
        <v>8650</v>
      </c>
      <c r="E7440" s="179">
        <v>43468</v>
      </c>
      <c r="F7440" s="180">
        <v>0</v>
      </c>
      <c r="G7440" s="180">
        <v>435105.55</v>
      </c>
      <c r="H7440" s="180">
        <v>0</v>
      </c>
      <c r="I7440" s="180">
        <f t="shared" si="232"/>
        <v>435105.55</v>
      </c>
      <c r="J7440" s="177" t="str">
        <f t="shared" si="233"/>
        <v>Date &gt; 1920</v>
      </c>
    </row>
    <row r="7441" spans="1:10" x14ac:dyDescent="0.3">
      <c r="A7441" s="178" t="s">
        <v>270</v>
      </c>
      <c r="B7441" s="178" t="s">
        <v>109</v>
      </c>
      <c r="C7441" s="178" t="s">
        <v>8633</v>
      </c>
      <c r="D7441" s="178" t="s">
        <v>8650</v>
      </c>
      <c r="E7441" s="179">
        <v>43510</v>
      </c>
      <c r="F7441" s="180">
        <v>0</v>
      </c>
      <c r="G7441" s="180">
        <v>362389.34</v>
      </c>
      <c r="H7441" s="180">
        <v>0</v>
      </c>
      <c r="I7441" s="180">
        <f t="shared" si="232"/>
        <v>362389.34</v>
      </c>
      <c r="J7441" s="177" t="str">
        <f t="shared" si="233"/>
        <v>Date &gt; 1920</v>
      </c>
    </row>
    <row r="7442" spans="1:10" x14ac:dyDescent="0.3">
      <c r="A7442" s="178" t="s">
        <v>270</v>
      </c>
      <c r="B7442" s="178" t="s">
        <v>109</v>
      </c>
      <c r="C7442" s="178" t="s">
        <v>8633</v>
      </c>
      <c r="D7442" s="178" t="s">
        <v>8650</v>
      </c>
      <c r="E7442" s="179">
        <v>43557</v>
      </c>
      <c r="F7442" s="180">
        <v>0</v>
      </c>
      <c r="G7442" s="180">
        <v>238557.34</v>
      </c>
      <c r="H7442" s="180">
        <v>0</v>
      </c>
      <c r="I7442" s="180">
        <f t="shared" si="232"/>
        <v>238557.34</v>
      </c>
      <c r="J7442" s="177" t="str">
        <f t="shared" si="233"/>
        <v>Date &gt; 1920</v>
      </c>
    </row>
    <row r="7443" spans="1:10" x14ac:dyDescent="0.3">
      <c r="A7443" s="178" t="s">
        <v>270</v>
      </c>
      <c r="B7443" s="178" t="s">
        <v>109</v>
      </c>
      <c r="C7443" s="178" t="s">
        <v>8633</v>
      </c>
      <c r="D7443" s="178" t="s">
        <v>8650</v>
      </c>
      <c r="E7443" s="179">
        <v>43595</v>
      </c>
      <c r="F7443" s="180">
        <v>0</v>
      </c>
      <c r="G7443" s="180">
        <v>166022.31</v>
      </c>
      <c r="H7443" s="180">
        <v>0</v>
      </c>
      <c r="I7443" s="180">
        <f t="shared" si="232"/>
        <v>166022.31</v>
      </c>
      <c r="J7443" s="177" t="str">
        <f t="shared" si="233"/>
        <v>Date &gt; 1920</v>
      </c>
    </row>
    <row r="7444" spans="1:10" x14ac:dyDescent="0.3">
      <c r="A7444" s="178" t="s">
        <v>270</v>
      </c>
      <c r="B7444" s="178" t="s">
        <v>109</v>
      </c>
      <c r="C7444" s="178" t="s">
        <v>8633</v>
      </c>
      <c r="D7444" s="178" t="s">
        <v>8650</v>
      </c>
      <c r="E7444" s="179">
        <v>43621</v>
      </c>
      <c r="F7444" s="180">
        <v>0</v>
      </c>
      <c r="G7444" s="180">
        <v>178427.95</v>
      </c>
      <c r="H7444" s="180">
        <v>0</v>
      </c>
      <c r="I7444" s="180">
        <f t="shared" si="232"/>
        <v>178427.95</v>
      </c>
      <c r="J7444" s="177" t="str">
        <f t="shared" si="233"/>
        <v>Date &gt; 1920</v>
      </c>
    </row>
    <row r="7445" spans="1:10" x14ac:dyDescent="0.3">
      <c r="A7445" s="178" t="s">
        <v>270</v>
      </c>
      <c r="B7445" s="178" t="s">
        <v>109</v>
      </c>
      <c r="C7445" s="178" t="s">
        <v>8633</v>
      </c>
      <c r="D7445" s="178" t="s">
        <v>8650</v>
      </c>
      <c r="E7445" s="179">
        <v>43684</v>
      </c>
      <c r="F7445" s="180">
        <v>0</v>
      </c>
      <c r="G7445" s="180">
        <v>232587.62</v>
      </c>
      <c r="H7445" s="180">
        <v>0</v>
      </c>
      <c r="I7445" s="180">
        <f t="shared" si="232"/>
        <v>232587.62</v>
      </c>
      <c r="J7445" s="177" t="str">
        <f t="shared" si="233"/>
        <v>Date &gt; 1920</v>
      </c>
    </row>
    <row r="7446" spans="1:10" x14ac:dyDescent="0.3">
      <c r="A7446" s="178" t="s">
        <v>270</v>
      </c>
      <c r="B7446" s="178" t="s">
        <v>109</v>
      </c>
      <c r="C7446" s="178" t="s">
        <v>8633</v>
      </c>
      <c r="D7446" s="178" t="s">
        <v>8650</v>
      </c>
      <c r="E7446" s="179">
        <v>43714</v>
      </c>
      <c r="F7446" s="180">
        <v>0</v>
      </c>
      <c r="G7446" s="180">
        <v>57418.41</v>
      </c>
      <c r="H7446" s="180">
        <v>0</v>
      </c>
      <c r="I7446" s="180">
        <f t="shared" si="232"/>
        <v>57418.41</v>
      </c>
      <c r="J7446" s="177" t="str">
        <f t="shared" si="233"/>
        <v>Date &gt; 1920</v>
      </c>
    </row>
    <row r="7447" spans="1:10" x14ac:dyDescent="0.3">
      <c r="A7447" s="178" t="s">
        <v>270</v>
      </c>
      <c r="B7447" s="178" t="s">
        <v>109</v>
      </c>
      <c r="C7447" s="178" t="s">
        <v>8633</v>
      </c>
      <c r="D7447" s="178" t="s">
        <v>8650</v>
      </c>
      <c r="E7447" s="179">
        <v>43840</v>
      </c>
      <c r="F7447" s="180">
        <v>0</v>
      </c>
      <c r="G7447" s="180">
        <v>27828.77</v>
      </c>
      <c r="H7447" s="180">
        <v>0</v>
      </c>
      <c r="I7447" s="180">
        <f t="shared" si="232"/>
        <v>27828.77</v>
      </c>
      <c r="J7447" s="177" t="str">
        <f t="shared" si="233"/>
        <v>Date &gt; 1920</v>
      </c>
    </row>
    <row r="7448" spans="1:10" x14ac:dyDescent="0.3">
      <c r="A7448" s="178" t="s">
        <v>270</v>
      </c>
      <c r="B7448" s="178" t="s">
        <v>109</v>
      </c>
      <c r="C7448" s="178" t="s">
        <v>8633</v>
      </c>
      <c r="D7448" s="178" t="s">
        <v>8650</v>
      </c>
      <c r="E7448" s="179">
        <v>43864</v>
      </c>
      <c r="F7448" s="180">
        <v>0</v>
      </c>
      <c r="G7448" s="180">
        <v>82240.009999999995</v>
      </c>
      <c r="H7448" s="180">
        <v>0</v>
      </c>
      <c r="I7448" s="180">
        <f t="shared" si="232"/>
        <v>82240.009999999995</v>
      </c>
      <c r="J7448" s="177" t="str">
        <f t="shared" si="233"/>
        <v>Date &gt; 1920</v>
      </c>
    </row>
    <row r="7449" spans="1:10" x14ac:dyDescent="0.3">
      <c r="A7449" s="178" t="s">
        <v>270</v>
      </c>
      <c r="B7449" s="178" t="s">
        <v>109</v>
      </c>
      <c r="C7449" s="178" t="s">
        <v>8633</v>
      </c>
      <c r="D7449" s="178" t="s">
        <v>8651</v>
      </c>
      <c r="E7449" s="179">
        <v>43144</v>
      </c>
      <c r="F7449" s="180">
        <v>7885</v>
      </c>
      <c r="G7449" s="180">
        <v>207.53</v>
      </c>
      <c r="H7449" s="180">
        <v>208.47</v>
      </c>
      <c r="I7449" s="180">
        <f t="shared" si="232"/>
        <v>8301</v>
      </c>
      <c r="J7449" s="177" t="str">
        <f t="shared" si="233"/>
        <v>Date &gt; 1920</v>
      </c>
    </row>
    <row r="7450" spans="1:10" x14ac:dyDescent="0.3">
      <c r="A7450" s="178" t="s">
        <v>270</v>
      </c>
      <c r="B7450" s="178" t="s">
        <v>109</v>
      </c>
      <c r="C7450" s="178" t="s">
        <v>8633</v>
      </c>
      <c r="D7450" s="178" t="s">
        <v>8651</v>
      </c>
      <c r="E7450" s="179">
        <v>43144</v>
      </c>
      <c r="F7450" s="180">
        <v>52573</v>
      </c>
      <c r="G7450" s="180">
        <v>1383.5</v>
      </c>
      <c r="H7450" s="180">
        <v>1383.5</v>
      </c>
      <c r="I7450" s="180">
        <f t="shared" si="232"/>
        <v>55340</v>
      </c>
      <c r="J7450" s="177" t="str">
        <f t="shared" si="233"/>
        <v>Date &gt; 1920</v>
      </c>
    </row>
    <row r="7451" spans="1:10" x14ac:dyDescent="0.3">
      <c r="A7451" s="178" t="s">
        <v>270</v>
      </c>
      <c r="B7451" s="178" t="s">
        <v>109</v>
      </c>
      <c r="C7451" s="178" t="s">
        <v>8633</v>
      </c>
      <c r="D7451" s="178" t="s">
        <v>8651</v>
      </c>
      <c r="E7451" s="179">
        <v>43200</v>
      </c>
      <c r="F7451" s="180">
        <v>132176</v>
      </c>
      <c r="G7451" s="180">
        <v>3478.34</v>
      </c>
      <c r="H7451" s="180">
        <v>3479.03</v>
      </c>
      <c r="I7451" s="180">
        <f t="shared" si="232"/>
        <v>139133.37</v>
      </c>
      <c r="J7451" s="177" t="str">
        <f t="shared" si="233"/>
        <v>Date &gt; 1920</v>
      </c>
    </row>
    <row r="7452" spans="1:10" x14ac:dyDescent="0.3">
      <c r="A7452" s="178" t="s">
        <v>270</v>
      </c>
      <c r="B7452" s="178" t="s">
        <v>109</v>
      </c>
      <c r="C7452" s="178" t="s">
        <v>8633</v>
      </c>
      <c r="D7452" s="178" t="s">
        <v>8651</v>
      </c>
      <c r="E7452" s="179">
        <v>43266</v>
      </c>
      <c r="F7452" s="180">
        <v>102518</v>
      </c>
      <c r="G7452" s="180">
        <v>2697.82</v>
      </c>
      <c r="H7452" s="180">
        <v>2697.18</v>
      </c>
      <c r="I7452" s="180">
        <f t="shared" si="232"/>
        <v>107913</v>
      </c>
      <c r="J7452" s="177" t="str">
        <f t="shared" si="233"/>
        <v>Date &gt; 1920</v>
      </c>
    </row>
    <row r="7453" spans="1:10" x14ac:dyDescent="0.3">
      <c r="A7453" s="178" t="s">
        <v>270</v>
      </c>
      <c r="B7453" s="178" t="s">
        <v>109</v>
      </c>
      <c r="C7453" s="178" t="s">
        <v>8633</v>
      </c>
      <c r="D7453" s="178" t="s">
        <v>8651</v>
      </c>
      <c r="E7453" s="179">
        <v>43587</v>
      </c>
      <c r="F7453" s="180">
        <v>61494</v>
      </c>
      <c r="G7453" s="180">
        <v>2150.4899999999998</v>
      </c>
      <c r="H7453" s="180">
        <v>2150.96</v>
      </c>
      <c r="I7453" s="180">
        <f t="shared" si="232"/>
        <v>65795.45</v>
      </c>
      <c r="J7453" s="177" t="str">
        <f t="shared" si="233"/>
        <v>Date &gt; 1920</v>
      </c>
    </row>
    <row r="7454" spans="1:10" x14ac:dyDescent="0.3">
      <c r="A7454" s="178" t="s">
        <v>270</v>
      </c>
      <c r="B7454" s="178" t="s">
        <v>109</v>
      </c>
      <c r="C7454" s="178" t="s">
        <v>8633</v>
      </c>
      <c r="D7454" s="178" t="s">
        <v>8652</v>
      </c>
      <c r="E7454" s="179">
        <v>43489</v>
      </c>
      <c r="F7454" s="180">
        <v>533215</v>
      </c>
      <c r="G7454" s="180">
        <v>14032.01</v>
      </c>
      <c r="H7454" s="180">
        <v>14033.36</v>
      </c>
      <c r="I7454" s="180">
        <f t="shared" si="232"/>
        <v>561280.37</v>
      </c>
      <c r="J7454" s="177" t="str">
        <f t="shared" si="233"/>
        <v>Date &gt; 1920</v>
      </c>
    </row>
    <row r="7455" spans="1:10" x14ac:dyDescent="0.3">
      <c r="A7455" s="178" t="s">
        <v>270</v>
      </c>
      <c r="B7455" s="178" t="s">
        <v>109</v>
      </c>
      <c r="C7455" s="178" t="s">
        <v>8633</v>
      </c>
      <c r="D7455" s="178" t="s">
        <v>8652</v>
      </c>
      <c r="E7455" s="179">
        <v>43518</v>
      </c>
      <c r="F7455" s="180">
        <v>23688</v>
      </c>
      <c r="G7455" s="180">
        <v>623.38</v>
      </c>
      <c r="H7455" s="180">
        <v>623.63</v>
      </c>
      <c r="I7455" s="180">
        <f t="shared" si="232"/>
        <v>24935.010000000002</v>
      </c>
      <c r="J7455" s="177" t="str">
        <f t="shared" si="233"/>
        <v>Date &gt; 1920</v>
      </c>
    </row>
    <row r="7456" spans="1:10" x14ac:dyDescent="0.3">
      <c r="A7456" s="178" t="s">
        <v>270</v>
      </c>
      <c r="B7456" s="178" t="s">
        <v>109</v>
      </c>
      <c r="C7456" s="178" t="s">
        <v>8633</v>
      </c>
      <c r="D7456" s="178" t="s">
        <v>8652</v>
      </c>
      <c r="E7456" s="179">
        <v>43518</v>
      </c>
      <c r="F7456" s="180">
        <v>7434</v>
      </c>
      <c r="G7456" s="180">
        <v>195.62</v>
      </c>
      <c r="H7456" s="180">
        <v>195.37</v>
      </c>
      <c r="I7456" s="180">
        <f t="shared" si="232"/>
        <v>7824.99</v>
      </c>
      <c r="J7456" s="177" t="str">
        <f t="shared" si="233"/>
        <v>Date &gt; 1920</v>
      </c>
    </row>
    <row r="7457" spans="1:10" x14ac:dyDescent="0.3">
      <c r="A7457" s="178" t="s">
        <v>270</v>
      </c>
      <c r="B7457" s="178" t="s">
        <v>109</v>
      </c>
      <c r="C7457" s="178" t="s">
        <v>8633</v>
      </c>
      <c r="D7457" s="178" t="s">
        <v>8652</v>
      </c>
      <c r="E7457" s="179">
        <v>43518</v>
      </c>
      <c r="F7457" s="180">
        <v>83116</v>
      </c>
      <c r="G7457" s="180">
        <v>2187.25</v>
      </c>
      <c r="H7457" s="180">
        <v>2186.75</v>
      </c>
      <c r="I7457" s="180">
        <f t="shared" si="232"/>
        <v>87490</v>
      </c>
      <c r="J7457" s="177" t="str">
        <f t="shared" si="233"/>
        <v>Date &gt; 1920</v>
      </c>
    </row>
    <row r="7458" spans="1:10" x14ac:dyDescent="0.3">
      <c r="A7458" s="178" t="s">
        <v>270</v>
      </c>
      <c r="B7458" s="178" t="s">
        <v>109</v>
      </c>
      <c r="C7458" s="178" t="s">
        <v>8633</v>
      </c>
      <c r="D7458" s="178" t="s">
        <v>8652</v>
      </c>
      <c r="E7458" s="179">
        <v>43587</v>
      </c>
      <c r="F7458" s="180">
        <v>106803</v>
      </c>
      <c r="G7458" s="180">
        <v>2810.63</v>
      </c>
      <c r="H7458" s="180">
        <v>9099.67</v>
      </c>
      <c r="I7458" s="180">
        <f t="shared" si="232"/>
        <v>118713.3</v>
      </c>
      <c r="J7458" s="177" t="str">
        <f t="shared" si="233"/>
        <v>Date &gt; 1920</v>
      </c>
    </row>
    <row r="7459" spans="1:10" x14ac:dyDescent="0.3">
      <c r="A7459" s="178" t="s">
        <v>270</v>
      </c>
      <c r="B7459" s="178" t="s">
        <v>109</v>
      </c>
      <c r="C7459" s="178" t="s">
        <v>8633</v>
      </c>
      <c r="D7459" s="178" t="s">
        <v>8652</v>
      </c>
      <c r="E7459" s="179">
        <v>43602</v>
      </c>
      <c r="F7459" s="180">
        <v>765543</v>
      </c>
      <c r="G7459" s="180">
        <v>40195.980000000003</v>
      </c>
      <c r="H7459" s="180">
        <v>28739.02</v>
      </c>
      <c r="I7459" s="180">
        <f t="shared" si="232"/>
        <v>834478</v>
      </c>
      <c r="J7459" s="177" t="str">
        <f t="shared" si="233"/>
        <v>Date &gt; 1920</v>
      </c>
    </row>
    <row r="7460" spans="1:10" x14ac:dyDescent="0.3">
      <c r="A7460" s="178" t="s">
        <v>270</v>
      </c>
      <c r="B7460" s="178" t="s">
        <v>109</v>
      </c>
      <c r="C7460" s="178" t="s">
        <v>8633</v>
      </c>
      <c r="D7460" s="178" t="s">
        <v>8652</v>
      </c>
      <c r="E7460" s="179">
        <v>43703</v>
      </c>
      <c r="F7460" s="180">
        <v>249347</v>
      </c>
      <c r="G7460" s="180">
        <v>6561.75</v>
      </c>
      <c r="H7460" s="180">
        <v>6561.26</v>
      </c>
      <c r="I7460" s="180">
        <f t="shared" si="232"/>
        <v>262470.01</v>
      </c>
      <c r="J7460" s="177" t="str">
        <f t="shared" si="233"/>
        <v>Date &gt; 1920</v>
      </c>
    </row>
    <row r="7461" spans="1:10" x14ac:dyDescent="0.3">
      <c r="A7461" s="178" t="s">
        <v>270</v>
      </c>
      <c r="B7461" s="178" t="s">
        <v>109</v>
      </c>
      <c r="C7461" s="178" t="s">
        <v>8633</v>
      </c>
      <c r="D7461" s="178" t="s">
        <v>8652</v>
      </c>
      <c r="E7461" s="179">
        <v>43719</v>
      </c>
      <c r="F7461" s="180">
        <v>1148590</v>
      </c>
      <c r="G7461" s="180">
        <v>30226.05</v>
      </c>
      <c r="H7461" s="180">
        <v>80748.95</v>
      </c>
      <c r="I7461" s="180">
        <f t="shared" si="232"/>
        <v>1259565</v>
      </c>
      <c r="J7461" s="177" t="str">
        <f t="shared" si="233"/>
        <v>Date &gt; 1920</v>
      </c>
    </row>
    <row r="7462" spans="1:10" x14ac:dyDescent="0.3">
      <c r="A7462" s="178" t="s">
        <v>270</v>
      </c>
      <c r="B7462" s="178" t="s">
        <v>109</v>
      </c>
      <c r="C7462" s="178" t="s">
        <v>8633</v>
      </c>
      <c r="D7462" s="178" t="s">
        <v>8652</v>
      </c>
      <c r="E7462" s="179">
        <v>43734</v>
      </c>
      <c r="F7462" s="180">
        <v>603733</v>
      </c>
      <c r="G7462" s="180">
        <v>15887.71</v>
      </c>
      <c r="H7462" s="180">
        <v>15887.75</v>
      </c>
      <c r="I7462" s="180">
        <f t="shared" si="232"/>
        <v>635508.46</v>
      </c>
      <c r="J7462" s="177" t="str">
        <f t="shared" si="233"/>
        <v>Date &gt; 1920</v>
      </c>
    </row>
    <row r="7463" spans="1:10" x14ac:dyDescent="0.3">
      <c r="A7463" s="178" t="s">
        <v>270</v>
      </c>
      <c r="B7463" s="178" t="s">
        <v>109</v>
      </c>
      <c r="C7463" s="178" t="s">
        <v>8633</v>
      </c>
      <c r="D7463" s="178" t="s">
        <v>8652</v>
      </c>
      <c r="E7463" s="179">
        <v>43753</v>
      </c>
      <c r="F7463" s="180">
        <v>1601425</v>
      </c>
      <c r="G7463" s="180">
        <v>42142.77</v>
      </c>
      <c r="H7463" s="180">
        <v>-8379.7999999999993</v>
      </c>
      <c r="I7463" s="180">
        <f t="shared" si="232"/>
        <v>1635187.97</v>
      </c>
      <c r="J7463" s="177" t="str">
        <f t="shared" si="233"/>
        <v>Date &gt; 1920</v>
      </c>
    </row>
    <row r="7464" spans="1:10" x14ac:dyDescent="0.3">
      <c r="A7464" s="178" t="s">
        <v>270</v>
      </c>
      <c r="B7464" s="178" t="s">
        <v>109</v>
      </c>
      <c r="C7464" s="178" t="s">
        <v>8633</v>
      </c>
      <c r="D7464" s="178" t="s">
        <v>8652</v>
      </c>
      <c r="E7464" s="179">
        <v>43840</v>
      </c>
      <c r="F7464" s="180">
        <v>44722</v>
      </c>
      <c r="G7464" s="180">
        <v>1176.8900000000001</v>
      </c>
      <c r="H7464" s="180">
        <v>15046.37</v>
      </c>
      <c r="I7464" s="180">
        <f t="shared" si="232"/>
        <v>60945.26</v>
      </c>
      <c r="J7464" s="177" t="str">
        <f t="shared" si="233"/>
        <v>Date &gt; 1920</v>
      </c>
    </row>
    <row r="7465" spans="1:10" x14ac:dyDescent="0.3">
      <c r="A7465" s="178" t="s">
        <v>270</v>
      </c>
      <c r="B7465" s="178" t="s">
        <v>109</v>
      </c>
      <c r="C7465" s="178" t="s">
        <v>8633</v>
      </c>
      <c r="D7465" s="178" t="s">
        <v>8652</v>
      </c>
      <c r="E7465" s="179">
        <v>43868</v>
      </c>
      <c r="F7465" s="180">
        <v>42373</v>
      </c>
      <c r="G7465" s="180">
        <v>1115.08</v>
      </c>
      <c r="H7465" s="180">
        <v>0</v>
      </c>
      <c r="I7465" s="180">
        <f t="shared" si="232"/>
        <v>43488.08</v>
      </c>
      <c r="J7465" s="177" t="str">
        <f t="shared" si="233"/>
        <v>Date &gt; 1920</v>
      </c>
    </row>
    <row r="7466" spans="1:10" x14ac:dyDescent="0.3">
      <c r="A7466" s="178" t="s">
        <v>270</v>
      </c>
      <c r="B7466" s="178" t="s">
        <v>109</v>
      </c>
      <c r="C7466" s="178" t="s">
        <v>8633</v>
      </c>
      <c r="D7466" s="178" t="s">
        <v>8652</v>
      </c>
      <c r="E7466" s="179">
        <v>43868</v>
      </c>
      <c r="F7466" s="180">
        <v>130581</v>
      </c>
      <c r="G7466" s="180">
        <v>3713.65</v>
      </c>
      <c r="H7466" s="180">
        <v>0</v>
      </c>
      <c r="I7466" s="180">
        <f t="shared" si="232"/>
        <v>134294.65</v>
      </c>
      <c r="J7466" s="177" t="str">
        <f t="shared" si="233"/>
        <v>Date &gt; 1920</v>
      </c>
    </row>
    <row r="7467" spans="1:10" x14ac:dyDescent="0.3">
      <c r="A7467" s="178" t="s">
        <v>270</v>
      </c>
      <c r="B7467" s="178" t="s">
        <v>109</v>
      </c>
      <c r="C7467" s="178" t="s">
        <v>8633</v>
      </c>
      <c r="D7467" s="178" t="s">
        <v>6400</v>
      </c>
      <c r="E7467" s="179">
        <v>22984</v>
      </c>
      <c r="F7467" s="180">
        <v>0</v>
      </c>
      <c r="G7467" s="180">
        <v>5863.05</v>
      </c>
      <c r="H7467" s="180">
        <v>2931.52</v>
      </c>
      <c r="I7467" s="180">
        <f t="shared" si="232"/>
        <v>8794.57</v>
      </c>
      <c r="J7467" s="177" t="str">
        <f t="shared" si="233"/>
        <v>Date &gt; 1920</v>
      </c>
    </row>
    <row r="7468" spans="1:10" x14ac:dyDescent="0.3">
      <c r="A7468" s="178" t="s">
        <v>270</v>
      </c>
      <c r="B7468" s="178" t="s">
        <v>109</v>
      </c>
      <c r="C7468" s="178" t="s">
        <v>8633</v>
      </c>
      <c r="D7468" s="178" t="s">
        <v>8653</v>
      </c>
      <c r="E7468" s="209">
        <v>0</v>
      </c>
      <c r="F7468" s="180">
        <v>1409462</v>
      </c>
      <c r="G7468" s="180">
        <v>0</v>
      </c>
      <c r="H7468" s="180">
        <v>0</v>
      </c>
      <c r="I7468" s="180">
        <f t="shared" si="232"/>
        <v>1409462</v>
      </c>
      <c r="J7468" s="177" t="str">
        <f t="shared" si="233"/>
        <v>Sketchy date</v>
      </c>
    </row>
    <row r="7469" spans="1:10" x14ac:dyDescent="0.3">
      <c r="A7469" s="178" t="s">
        <v>270</v>
      </c>
      <c r="B7469" s="178" t="s">
        <v>109</v>
      </c>
      <c r="C7469" s="178" t="s">
        <v>8633</v>
      </c>
      <c r="D7469" s="178" t="s">
        <v>8653</v>
      </c>
      <c r="E7469" s="179">
        <v>43868</v>
      </c>
      <c r="F7469" s="180">
        <v>278377</v>
      </c>
      <c r="G7469" s="180">
        <v>0</v>
      </c>
      <c r="H7469" s="180">
        <v>338820.61</v>
      </c>
      <c r="I7469" s="180">
        <f t="shared" si="232"/>
        <v>617197.61</v>
      </c>
      <c r="J7469" s="177" t="str">
        <f t="shared" si="233"/>
        <v>Date &gt; 1920</v>
      </c>
    </row>
    <row r="7470" spans="1:10" x14ac:dyDescent="0.3">
      <c r="A7470" s="178" t="s">
        <v>270</v>
      </c>
      <c r="B7470" s="178" t="s">
        <v>109</v>
      </c>
      <c r="C7470" s="178" t="s">
        <v>8633</v>
      </c>
      <c r="D7470" s="178" t="s">
        <v>8653</v>
      </c>
      <c r="E7470" s="179">
        <v>43893</v>
      </c>
      <c r="F7470" s="180">
        <v>913947</v>
      </c>
      <c r="G7470" s="180">
        <v>0</v>
      </c>
      <c r="H7470" s="180">
        <v>96501.81</v>
      </c>
      <c r="I7470" s="180">
        <f t="shared" si="232"/>
        <v>1010448.81</v>
      </c>
      <c r="J7470" s="177" t="str">
        <f t="shared" si="233"/>
        <v>Date &gt; 1920</v>
      </c>
    </row>
    <row r="7471" spans="1:10" x14ac:dyDescent="0.3">
      <c r="A7471" s="178" t="s">
        <v>270</v>
      </c>
      <c r="B7471" s="178" t="s">
        <v>109</v>
      </c>
      <c r="C7471" s="178" t="s">
        <v>8633</v>
      </c>
      <c r="D7471" s="178" t="s">
        <v>8653</v>
      </c>
      <c r="E7471" s="179">
        <v>43957</v>
      </c>
      <c r="F7471" s="180">
        <v>285872</v>
      </c>
      <c r="G7471" s="180">
        <v>0</v>
      </c>
      <c r="H7471" s="180">
        <v>15045.57</v>
      </c>
      <c r="I7471" s="180">
        <f t="shared" si="232"/>
        <v>300917.57</v>
      </c>
      <c r="J7471" s="177" t="str">
        <f t="shared" si="233"/>
        <v>Date &gt; 1920</v>
      </c>
    </row>
    <row r="7472" spans="1:10" x14ac:dyDescent="0.3">
      <c r="A7472" s="178" t="s">
        <v>270</v>
      </c>
      <c r="B7472" s="178" t="s">
        <v>109</v>
      </c>
      <c r="C7472" s="178" t="s">
        <v>8633</v>
      </c>
      <c r="D7472" s="178" t="s">
        <v>8653</v>
      </c>
      <c r="E7472" s="179">
        <v>44034</v>
      </c>
      <c r="F7472" s="180">
        <v>1786024</v>
      </c>
      <c r="G7472" s="180">
        <v>0</v>
      </c>
      <c r="H7472" s="180">
        <v>96401.76</v>
      </c>
      <c r="I7472" s="180">
        <f t="shared" si="232"/>
        <v>1882425.76</v>
      </c>
      <c r="J7472" s="177" t="str">
        <f t="shared" si="233"/>
        <v>Date &gt; 1920</v>
      </c>
    </row>
    <row r="7473" spans="1:10" x14ac:dyDescent="0.3">
      <c r="A7473" s="178" t="s">
        <v>270</v>
      </c>
      <c r="B7473" s="178" t="s">
        <v>109</v>
      </c>
      <c r="C7473" s="178" t="s">
        <v>8633</v>
      </c>
      <c r="D7473" s="178" t="s">
        <v>8653</v>
      </c>
      <c r="E7473" s="179">
        <v>44063</v>
      </c>
      <c r="F7473" s="180">
        <v>3085219</v>
      </c>
      <c r="G7473" s="180">
        <v>0</v>
      </c>
      <c r="H7473" s="180">
        <v>162260.35</v>
      </c>
      <c r="I7473" s="180">
        <f t="shared" si="232"/>
        <v>3247479.35</v>
      </c>
      <c r="J7473" s="177" t="str">
        <f t="shared" si="233"/>
        <v>Date &gt; 1920</v>
      </c>
    </row>
    <row r="7474" spans="1:10" x14ac:dyDescent="0.3">
      <c r="A7474" s="178" t="s">
        <v>270</v>
      </c>
      <c r="B7474" s="178" t="s">
        <v>109</v>
      </c>
      <c r="C7474" s="178" t="s">
        <v>8633</v>
      </c>
      <c r="D7474" s="178" t="s">
        <v>8653</v>
      </c>
      <c r="E7474" s="179">
        <v>44123</v>
      </c>
      <c r="F7474" s="180">
        <v>5935851</v>
      </c>
      <c r="G7474" s="180">
        <v>0</v>
      </c>
      <c r="H7474" s="180">
        <v>154405.51</v>
      </c>
      <c r="I7474" s="180">
        <f t="shared" si="232"/>
        <v>6090256.5099999998</v>
      </c>
      <c r="J7474" s="177" t="str">
        <f t="shared" si="233"/>
        <v>Date &gt; 1920</v>
      </c>
    </row>
    <row r="7475" spans="1:10" x14ac:dyDescent="0.3">
      <c r="A7475" s="178" t="s">
        <v>270</v>
      </c>
      <c r="B7475" s="178" t="s">
        <v>109</v>
      </c>
      <c r="C7475" s="178" t="s">
        <v>8633</v>
      </c>
      <c r="D7475" s="178" t="s">
        <v>8654</v>
      </c>
      <c r="E7475" s="209">
        <v>0</v>
      </c>
      <c r="F7475" s="180">
        <v>753416</v>
      </c>
      <c r="G7475" s="180">
        <v>0</v>
      </c>
      <c r="H7475" s="180">
        <v>13917.22</v>
      </c>
      <c r="I7475" s="180">
        <f t="shared" si="232"/>
        <v>767333.22</v>
      </c>
      <c r="J7475" s="177" t="str">
        <f t="shared" si="233"/>
        <v>Sketchy date</v>
      </c>
    </row>
    <row r="7476" spans="1:10" x14ac:dyDescent="0.3">
      <c r="A7476" s="178" t="s">
        <v>270</v>
      </c>
      <c r="B7476" s="178" t="s">
        <v>109</v>
      </c>
      <c r="C7476" s="178" t="s">
        <v>8633</v>
      </c>
      <c r="D7476" s="178" t="s">
        <v>8655</v>
      </c>
      <c r="E7476" s="179">
        <v>24922</v>
      </c>
      <c r="F7476" s="180">
        <v>85928.7</v>
      </c>
      <c r="G7476" s="180">
        <v>55500</v>
      </c>
      <c r="H7476" s="180">
        <v>30908.1</v>
      </c>
      <c r="I7476" s="180">
        <f t="shared" si="232"/>
        <v>172336.80000000002</v>
      </c>
      <c r="J7476" s="177" t="str">
        <f t="shared" si="233"/>
        <v>Date &gt; 1920</v>
      </c>
    </row>
    <row r="7477" spans="1:10" x14ac:dyDescent="0.3">
      <c r="A7477" s="178" t="s">
        <v>270</v>
      </c>
      <c r="B7477" s="178" t="s">
        <v>109</v>
      </c>
      <c r="C7477" s="178" t="s">
        <v>8633</v>
      </c>
      <c r="D7477" s="178" t="s">
        <v>8656</v>
      </c>
      <c r="E7477" s="179">
        <v>24554</v>
      </c>
      <c r="F7477" s="180">
        <v>2292.63</v>
      </c>
      <c r="G7477" s="180">
        <v>1528.42</v>
      </c>
      <c r="H7477" s="180">
        <v>764.22</v>
      </c>
      <c r="I7477" s="180">
        <f t="shared" si="232"/>
        <v>4585.2700000000004</v>
      </c>
      <c r="J7477" s="177" t="str">
        <f t="shared" si="233"/>
        <v>Date &gt; 1920</v>
      </c>
    </row>
    <row r="7478" spans="1:10" x14ac:dyDescent="0.3">
      <c r="A7478" s="178" t="s">
        <v>270</v>
      </c>
      <c r="B7478" s="178" t="s">
        <v>109</v>
      </c>
      <c r="C7478" s="178" t="s">
        <v>8633</v>
      </c>
      <c r="D7478" s="178" t="s">
        <v>7719</v>
      </c>
      <c r="E7478" s="179">
        <v>24848</v>
      </c>
      <c r="F7478" s="180">
        <v>0</v>
      </c>
      <c r="G7478" s="180">
        <v>8003.19</v>
      </c>
      <c r="H7478" s="180">
        <v>4001.6</v>
      </c>
      <c r="I7478" s="180">
        <f t="shared" si="232"/>
        <v>12004.789999999999</v>
      </c>
      <c r="J7478" s="177" t="str">
        <f t="shared" si="233"/>
        <v>Date &gt; 1920</v>
      </c>
    </row>
    <row r="7479" spans="1:10" x14ac:dyDescent="0.3">
      <c r="A7479" s="178" t="s">
        <v>270</v>
      </c>
      <c r="B7479" s="178" t="s">
        <v>109</v>
      </c>
      <c r="C7479" s="178" t="s">
        <v>8633</v>
      </c>
      <c r="D7479" s="178" t="s">
        <v>8657</v>
      </c>
      <c r="E7479" s="179">
        <v>25380</v>
      </c>
      <c r="F7479" s="180">
        <v>0</v>
      </c>
      <c r="G7479" s="180">
        <v>6796.3</v>
      </c>
      <c r="H7479" s="180">
        <v>6796.31</v>
      </c>
      <c r="I7479" s="180">
        <f t="shared" si="232"/>
        <v>13592.61</v>
      </c>
      <c r="J7479" s="177" t="str">
        <f t="shared" si="233"/>
        <v>Date &gt; 1920</v>
      </c>
    </row>
    <row r="7480" spans="1:10" x14ac:dyDescent="0.3">
      <c r="A7480" s="178" t="s">
        <v>270</v>
      </c>
      <c r="B7480" s="178" t="s">
        <v>109</v>
      </c>
      <c r="C7480" s="178" t="s">
        <v>8633</v>
      </c>
      <c r="D7480" s="178" t="s">
        <v>8658</v>
      </c>
      <c r="E7480" s="179">
        <v>26806</v>
      </c>
      <c r="F7480" s="180">
        <v>368406.5</v>
      </c>
      <c r="G7480" s="180">
        <v>64681.36</v>
      </c>
      <c r="H7480" s="180">
        <v>64681.36</v>
      </c>
      <c r="I7480" s="180">
        <f t="shared" si="232"/>
        <v>497769.22</v>
      </c>
      <c r="J7480" s="177" t="str">
        <f t="shared" si="233"/>
        <v>Date &gt; 1920</v>
      </c>
    </row>
    <row r="7481" spans="1:10" x14ac:dyDescent="0.3">
      <c r="A7481" s="178" t="s">
        <v>270</v>
      </c>
      <c r="B7481" s="178" t="s">
        <v>109</v>
      </c>
      <c r="C7481" s="178" t="s">
        <v>8633</v>
      </c>
      <c r="D7481" s="178" t="s">
        <v>8659</v>
      </c>
      <c r="E7481" s="179">
        <v>25987</v>
      </c>
      <c r="F7481" s="180">
        <v>0</v>
      </c>
      <c r="G7481" s="180">
        <v>8957.35</v>
      </c>
      <c r="H7481" s="180">
        <v>10068.1</v>
      </c>
      <c r="I7481" s="180">
        <f t="shared" si="232"/>
        <v>19025.45</v>
      </c>
      <c r="J7481" s="177" t="str">
        <f t="shared" si="233"/>
        <v>Date &gt; 1920</v>
      </c>
    </row>
    <row r="7482" spans="1:10" x14ac:dyDescent="0.3">
      <c r="A7482" s="178" t="s">
        <v>270</v>
      </c>
      <c r="B7482" s="178" t="s">
        <v>109</v>
      </c>
      <c r="C7482" s="178" t="s">
        <v>8633</v>
      </c>
      <c r="D7482" s="178" t="s">
        <v>6400</v>
      </c>
      <c r="E7482" s="179">
        <v>26666</v>
      </c>
      <c r="F7482" s="180">
        <v>0</v>
      </c>
      <c r="G7482" s="180">
        <v>8772.69</v>
      </c>
      <c r="H7482" s="180">
        <v>4386.34</v>
      </c>
      <c r="I7482" s="180">
        <f t="shared" si="232"/>
        <v>13159.03</v>
      </c>
      <c r="J7482" s="177" t="str">
        <f t="shared" si="233"/>
        <v>Date &gt; 1920</v>
      </c>
    </row>
    <row r="7483" spans="1:10" x14ac:dyDescent="0.3">
      <c r="A7483" s="178" t="s">
        <v>270</v>
      </c>
      <c r="B7483" s="178" t="s">
        <v>109</v>
      </c>
      <c r="C7483" s="178" t="s">
        <v>8633</v>
      </c>
      <c r="D7483" s="178" t="s">
        <v>6462</v>
      </c>
      <c r="E7483" s="179">
        <v>26610</v>
      </c>
      <c r="F7483" s="180">
        <v>0</v>
      </c>
      <c r="G7483" s="180">
        <v>650</v>
      </c>
      <c r="H7483" s="180">
        <v>650</v>
      </c>
      <c r="I7483" s="180">
        <f t="shared" si="232"/>
        <v>1300</v>
      </c>
      <c r="J7483" s="177" t="str">
        <f t="shared" si="233"/>
        <v>Date &gt; 1920</v>
      </c>
    </row>
    <row r="7484" spans="1:10" x14ac:dyDescent="0.3">
      <c r="A7484" s="178" t="s">
        <v>270</v>
      </c>
      <c r="B7484" s="178" t="s">
        <v>109</v>
      </c>
      <c r="C7484" s="178" t="s">
        <v>8633</v>
      </c>
      <c r="D7484" s="178" t="s">
        <v>8660</v>
      </c>
      <c r="E7484" s="179">
        <v>27809</v>
      </c>
      <c r="F7484" s="180">
        <v>75206.570000000007</v>
      </c>
      <c r="G7484" s="180">
        <v>19838.330000000002</v>
      </c>
      <c r="H7484" s="180">
        <v>11336.08</v>
      </c>
      <c r="I7484" s="180">
        <f t="shared" si="232"/>
        <v>106380.98000000001</v>
      </c>
      <c r="J7484" s="177" t="str">
        <f t="shared" si="233"/>
        <v>Date &gt; 1920</v>
      </c>
    </row>
    <row r="7485" spans="1:10" x14ac:dyDescent="0.3">
      <c r="A7485" s="178" t="s">
        <v>270</v>
      </c>
      <c r="B7485" s="178" t="s">
        <v>109</v>
      </c>
      <c r="C7485" s="178" t="s">
        <v>8633</v>
      </c>
      <c r="D7485" s="178" t="s">
        <v>6806</v>
      </c>
      <c r="E7485" s="179">
        <v>27634</v>
      </c>
      <c r="F7485" s="180">
        <v>79044.72</v>
      </c>
      <c r="G7485" s="180">
        <v>7711.68</v>
      </c>
      <c r="H7485" s="180">
        <v>9639.6</v>
      </c>
      <c r="I7485" s="180">
        <f t="shared" si="232"/>
        <v>96396</v>
      </c>
      <c r="J7485" s="177" t="str">
        <f t="shared" si="233"/>
        <v>Date &gt; 1920</v>
      </c>
    </row>
    <row r="7486" spans="1:10" x14ac:dyDescent="0.3">
      <c r="A7486" s="178" t="s">
        <v>270</v>
      </c>
      <c r="B7486" s="178" t="s">
        <v>109</v>
      </c>
      <c r="C7486" s="178" t="s">
        <v>8633</v>
      </c>
      <c r="D7486" s="178" t="s">
        <v>8661</v>
      </c>
      <c r="E7486" s="179">
        <v>28839</v>
      </c>
      <c r="F7486" s="180">
        <v>650470.68000000005</v>
      </c>
      <c r="G7486" s="180">
        <v>36437.33</v>
      </c>
      <c r="H7486" s="180">
        <v>87751.07</v>
      </c>
      <c r="I7486" s="180">
        <f t="shared" si="232"/>
        <v>774659.08000000007</v>
      </c>
      <c r="J7486" s="177" t="str">
        <f t="shared" si="233"/>
        <v>Date &gt; 1920</v>
      </c>
    </row>
    <row r="7487" spans="1:10" x14ac:dyDescent="0.3">
      <c r="A7487" s="178" t="s">
        <v>270</v>
      </c>
      <c r="B7487" s="178" t="s">
        <v>109</v>
      </c>
      <c r="C7487" s="178" t="s">
        <v>8633</v>
      </c>
      <c r="D7487" s="178" t="s">
        <v>8662</v>
      </c>
      <c r="E7487" s="179">
        <v>28394</v>
      </c>
      <c r="F7487" s="180">
        <v>175720.45</v>
      </c>
      <c r="G7487" s="180">
        <v>0</v>
      </c>
      <c r="H7487" s="180">
        <v>19524.5</v>
      </c>
      <c r="I7487" s="180">
        <f t="shared" si="232"/>
        <v>195244.95</v>
      </c>
      <c r="J7487" s="177" t="str">
        <f t="shared" si="233"/>
        <v>Date &gt; 1920</v>
      </c>
    </row>
    <row r="7488" spans="1:10" x14ac:dyDescent="0.3">
      <c r="A7488" s="178" t="s">
        <v>270</v>
      </c>
      <c r="B7488" s="178" t="s">
        <v>109</v>
      </c>
      <c r="C7488" s="178" t="s">
        <v>8633</v>
      </c>
      <c r="D7488" s="178" t="s">
        <v>8663</v>
      </c>
      <c r="E7488" s="179">
        <v>28472</v>
      </c>
      <c r="F7488" s="180">
        <v>0</v>
      </c>
      <c r="G7488" s="180">
        <v>18792.07</v>
      </c>
      <c r="H7488" s="180">
        <v>4698.0200000000004</v>
      </c>
      <c r="I7488" s="180">
        <f t="shared" si="232"/>
        <v>23490.09</v>
      </c>
      <c r="J7488" s="177" t="str">
        <f t="shared" si="233"/>
        <v>Date &gt; 1920</v>
      </c>
    </row>
    <row r="7489" spans="1:10" x14ac:dyDescent="0.3">
      <c r="A7489" s="178" t="s">
        <v>270</v>
      </c>
      <c r="B7489" s="178" t="s">
        <v>109</v>
      </c>
      <c r="C7489" s="178" t="s">
        <v>8633</v>
      </c>
      <c r="D7489" s="178" t="s">
        <v>8152</v>
      </c>
      <c r="E7489" s="179">
        <v>28507</v>
      </c>
      <c r="F7489" s="180">
        <v>0</v>
      </c>
      <c r="G7489" s="180">
        <v>21567</v>
      </c>
      <c r="H7489" s="180">
        <v>10783</v>
      </c>
      <c r="I7489" s="180">
        <f t="shared" si="232"/>
        <v>32350</v>
      </c>
      <c r="J7489" s="177" t="str">
        <f t="shared" si="233"/>
        <v>Date &gt; 1920</v>
      </c>
    </row>
    <row r="7490" spans="1:10" x14ac:dyDescent="0.3">
      <c r="A7490" s="178" t="s">
        <v>270</v>
      </c>
      <c r="B7490" s="178" t="s">
        <v>109</v>
      </c>
      <c r="C7490" s="178" t="s">
        <v>8633</v>
      </c>
      <c r="D7490" s="178" t="s">
        <v>8174</v>
      </c>
      <c r="E7490" s="179">
        <v>28507</v>
      </c>
      <c r="F7490" s="180">
        <v>0</v>
      </c>
      <c r="G7490" s="180">
        <v>13067</v>
      </c>
      <c r="H7490" s="180">
        <v>6533</v>
      </c>
      <c r="I7490" s="180">
        <f t="shared" si="232"/>
        <v>19600</v>
      </c>
      <c r="J7490" s="177" t="str">
        <f t="shared" si="233"/>
        <v>Date &gt; 1920</v>
      </c>
    </row>
    <row r="7491" spans="1:10" x14ac:dyDescent="0.3">
      <c r="A7491" s="178" t="s">
        <v>270</v>
      </c>
      <c r="B7491" s="178" t="s">
        <v>109</v>
      </c>
      <c r="C7491" s="178" t="s">
        <v>8633</v>
      </c>
      <c r="D7491" s="178" t="s">
        <v>8664</v>
      </c>
      <c r="E7491" s="179">
        <v>31838</v>
      </c>
      <c r="F7491" s="180">
        <v>2888843.82</v>
      </c>
      <c r="G7491" s="180">
        <v>719911.38</v>
      </c>
      <c r="H7491" s="180">
        <v>460062.86</v>
      </c>
      <c r="I7491" s="180">
        <f t="shared" si="232"/>
        <v>4068818.0599999996</v>
      </c>
      <c r="J7491" s="177" t="str">
        <f t="shared" si="233"/>
        <v>Date &gt; 1920</v>
      </c>
    </row>
    <row r="7492" spans="1:10" x14ac:dyDescent="0.3">
      <c r="A7492" s="178" t="s">
        <v>270</v>
      </c>
      <c r="B7492" s="178" t="s">
        <v>109</v>
      </c>
      <c r="C7492" s="178" t="s">
        <v>8633</v>
      </c>
      <c r="D7492" s="178" t="s">
        <v>6345</v>
      </c>
      <c r="E7492" s="179">
        <v>28992</v>
      </c>
      <c r="F7492" s="180">
        <v>0</v>
      </c>
      <c r="G7492" s="180">
        <v>6940.86</v>
      </c>
      <c r="H7492" s="180">
        <v>6940.86</v>
      </c>
      <c r="I7492" s="180">
        <f t="shared" si="232"/>
        <v>13881.72</v>
      </c>
      <c r="J7492" s="177" t="str">
        <f t="shared" si="233"/>
        <v>Date &gt; 1920</v>
      </c>
    </row>
    <row r="7493" spans="1:10" x14ac:dyDescent="0.3">
      <c r="A7493" s="178" t="s">
        <v>270</v>
      </c>
      <c r="B7493" s="178" t="s">
        <v>109</v>
      </c>
      <c r="C7493" s="178" t="s">
        <v>8633</v>
      </c>
      <c r="D7493" s="178" t="s">
        <v>8665</v>
      </c>
      <c r="E7493" s="179">
        <v>28993</v>
      </c>
      <c r="F7493" s="180">
        <v>0</v>
      </c>
      <c r="G7493" s="180">
        <v>4573.6000000000004</v>
      </c>
      <c r="H7493" s="180">
        <v>2286.8000000000002</v>
      </c>
      <c r="I7493" s="180">
        <f t="shared" ref="I7493:I7556" si="234">SUM(F7493:H7493)</f>
        <v>6860.4000000000005</v>
      </c>
      <c r="J7493" s="177" t="str">
        <f t="shared" ref="J7493:J7556" si="235">IF(OR(YEAR(E7493)&gt; 1920, ISBLANK(E7493)), "Date &gt; 1920", "Sketchy date")</f>
        <v>Date &gt; 1920</v>
      </c>
    </row>
    <row r="7494" spans="1:10" x14ac:dyDescent="0.3">
      <c r="A7494" s="178" t="s">
        <v>270</v>
      </c>
      <c r="B7494" s="178" t="s">
        <v>109</v>
      </c>
      <c r="C7494" s="178" t="s">
        <v>8633</v>
      </c>
      <c r="D7494" s="178" t="s">
        <v>8666</v>
      </c>
      <c r="E7494" s="179">
        <v>28996</v>
      </c>
      <c r="F7494" s="180">
        <v>0</v>
      </c>
      <c r="G7494" s="180">
        <v>3507.8</v>
      </c>
      <c r="H7494" s="180">
        <v>1753.9</v>
      </c>
      <c r="I7494" s="180">
        <f t="shared" si="234"/>
        <v>5261.7000000000007</v>
      </c>
      <c r="J7494" s="177" t="str">
        <f t="shared" si="235"/>
        <v>Date &gt; 1920</v>
      </c>
    </row>
    <row r="7495" spans="1:10" x14ac:dyDescent="0.3">
      <c r="A7495" s="178" t="s">
        <v>270</v>
      </c>
      <c r="B7495" s="178" t="s">
        <v>109</v>
      </c>
      <c r="C7495" s="178" t="s">
        <v>8633</v>
      </c>
      <c r="D7495" s="178" t="s">
        <v>6345</v>
      </c>
      <c r="E7495" s="179">
        <v>29426</v>
      </c>
      <c r="F7495" s="180">
        <v>0</v>
      </c>
      <c r="G7495" s="180">
        <v>16117.29</v>
      </c>
      <c r="H7495" s="180">
        <v>8058.65</v>
      </c>
      <c r="I7495" s="180">
        <f t="shared" si="234"/>
        <v>24175.940000000002</v>
      </c>
      <c r="J7495" s="177" t="str">
        <f t="shared" si="235"/>
        <v>Date &gt; 1920</v>
      </c>
    </row>
    <row r="7496" spans="1:10" x14ac:dyDescent="0.3">
      <c r="A7496" s="178" t="s">
        <v>270</v>
      </c>
      <c r="B7496" s="178" t="s">
        <v>109</v>
      </c>
      <c r="C7496" s="178" t="s">
        <v>8633</v>
      </c>
      <c r="D7496" s="178" t="s">
        <v>8667</v>
      </c>
      <c r="E7496" s="179">
        <v>31159</v>
      </c>
      <c r="F7496" s="180">
        <v>124910.01</v>
      </c>
      <c r="G7496" s="180">
        <v>10070.42</v>
      </c>
      <c r="H7496" s="180">
        <v>45558.93</v>
      </c>
      <c r="I7496" s="180">
        <f t="shared" si="234"/>
        <v>180539.36</v>
      </c>
      <c r="J7496" s="177" t="str">
        <f t="shared" si="235"/>
        <v>Date &gt; 1920</v>
      </c>
    </row>
    <row r="7497" spans="1:10" x14ac:dyDescent="0.3">
      <c r="A7497" s="178" t="s">
        <v>270</v>
      </c>
      <c r="B7497" s="178" t="s">
        <v>109</v>
      </c>
      <c r="C7497" s="178" t="s">
        <v>8633</v>
      </c>
      <c r="D7497" s="178" t="s">
        <v>8668</v>
      </c>
      <c r="E7497" s="179">
        <v>30335</v>
      </c>
      <c r="F7497" s="180">
        <v>116463</v>
      </c>
      <c r="G7497" s="180">
        <v>8053.54</v>
      </c>
      <c r="H7497" s="180">
        <v>13835.17</v>
      </c>
      <c r="I7497" s="180">
        <f t="shared" si="234"/>
        <v>138351.71</v>
      </c>
      <c r="J7497" s="177" t="str">
        <f t="shared" si="235"/>
        <v>Date &gt; 1920</v>
      </c>
    </row>
    <row r="7498" spans="1:10" x14ac:dyDescent="0.3">
      <c r="A7498" s="178" t="s">
        <v>270</v>
      </c>
      <c r="B7498" s="178" t="s">
        <v>109</v>
      </c>
      <c r="C7498" s="178" t="s">
        <v>8633</v>
      </c>
      <c r="D7498" s="178" t="s">
        <v>6366</v>
      </c>
      <c r="E7498" s="179">
        <v>30068</v>
      </c>
      <c r="F7498" s="180">
        <v>0</v>
      </c>
      <c r="G7498" s="180">
        <v>3688.34</v>
      </c>
      <c r="H7498" s="180">
        <v>1844.16</v>
      </c>
      <c r="I7498" s="180">
        <f t="shared" si="234"/>
        <v>5532.5</v>
      </c>
      <c r="J7498" s="177" t="str">
        <f t="shared" si="235"/>
        <v>Date &gt; 1920</v>
      </c>
    </row>
    <row r="7499" spans="1:10" x14ac:dyDescent="0.3">
      <c r="A7499" s="178" t="s">
        <v>270</v>
      </c>
      <c r="B7499" s="178" t="s">
        <v>109</v>
      </c>
      <c r="C7499" s="178" t="s">
        <v>8633</v>
      </c>
      <c r="D7499" s="178" t="s">
        <v>8669</v>
      </c>
      <c r="E7499" s="179">
        <v>31350</v>
      </c>
      <c r="F7499" s="180">
        <v>94502.49</v>
      </c>
      <c r="G7499" s="180">
        <v>79494.44</v>
      </c>
      <c r="H7499" s="180">
        <v>23431.15</v>
      </c>
      <c r="I7499" s="180">
        <f t="shared" si="234"/>
        <v>197428.08</v>
      </c>
      <c r="J7499" s="177" t="str">
        <f t="shared" si="235"/>
        <v>Date &gt; 1920</v>
      </c>
    </row>
    <row r="7500" spans="1:10" x14ac:dyDescent="0.3">
      <c r="A7500" s="178" t="s">
        <v>270</v>
      </c>
      <c r="B7500" s="178" t="s">
        <v>109</v>
      </c>
      <c r="C7500" s="178" t="s">
        <v>8633</v>
      </c>
      <c r="D7500" s="178" t="s">
        <v>6366</v>
      </c>
      <c r="E7500" s="179">
        <v>30875</v>
      </c>
      <c r="F7500" s="180">
        <v>0</v>
      </c>
      <c r="G7500" s="180">
        <v>157200</v>
      </c>
      <c r="H7500" s="180">
        <v>39300</v>
      </c>
      <c r="I7500" s="180">
        <f t="shared" si="234"/>
        <v>196500</v>
      </c>
      <c r="J7500" s="177" t="str">
        <f t="shared" si="235"/>
        <v>Date &gt; 1920</v>
      </c>
    </row>
    <row r="7501" spans="1:10" x14ac:dyDescent="0.3">
      <c r="A7501" s="178" t="s">
        <v>270</v>
      </c>
      <c r="B7501" s="178" t="s">
        <v>109</v>
      </c>
      <c r="C7501" s="178" t="s">
        <v>8633</v>
      </c>
      <c r="D7501" s="178" t="s">
        <v>8670</v>
      </c>
      <c r="E7501" s="179">
        <v>30651</v>
      </c>
      <c r="F7501" s="180">
        <v>0</v>
      </c>
      <c r="G7501" s="180">
        <v>15729.37</v>
      </c>
      <c r="H7501" s="180">
        <v>0</v>
      </c>
      <c r="I7501" s="180">
        <f t="shared" si="234"/>
        <v>15729.37</v>
      </c>
      <c r="J7501" s="177" t="str">
        <f t="shared" si="235"/>
        <v>Date &gt; 1920</v>
      </c>
    </row>
    <row r="7502" spans="1:10" x14ac:dyDescent="0.3">
      <c r="A7502" s="178" t="s">
        <v>270</v>
      </c>
      <c r="B7502" s="178" t="s">
        <v>109</v>
      </c>
      <c r="C7502" s="178" t="s">
        <v>8633</v>
      </c>
      <c r="D7502" s="178" t="s">
        <v>8671</v>
      </c>
      <c r="E7502" s="179">
        <v>31707</v>
      </c>
      <c r="F7502" s="180">
        <v>0</v>
      </c>
      <c r="G7502" s="180">
        <v>20559.14</v>
      </c>
      <c r="H7502" s="180">
        <v>5139.79</v>
      </c>
      <c r="I7502" s="180">
        <f t="shared" si="234"/>
        <v>25698.93</v>
      </c>
      <c r="J7502" s="177" t="str">
        <f t="shared" si="235"/>
        <v>Date &gt; 1920</v>
      </c>
    </row>
    <row r="7503" spans="1:10" x14ac:dyDescent="0.3">
      <c r="A7503" s="178" t="s">
        <v>270</v>
      </c>
      <c r="B7503" s="178" t="s">
        <v>109</v>
      </c>
      <c r="C7503" s="178" t="s">
        <v>8633</v>
      </c>
      <c r="D7503" s="178" t="s">
        <v>8672</v>
      </c>
      <c r="E7503" s="179">
        <v>31946</v>
      </c>
      <c r="F7503" s="180">
        <v>0</v>
      </c>
      <c r="G7503" s="180">
        <v>1124</v>
      </c>
      <c r="H7503" s="180">
        <v>562</v>
      </c>
      <c r="I7503" s="180">
        <f t="shared" si="234"/>
        <v>1686</v>
      </c>
      <c r="J7503" s="177" t="str">
        <f t="shared" si="235"/>
        <v>Date &gt; 1920</v>
      </c>
    </row>
    <row r="7504" spans="1:10" x14ac:dyDescent="0.3">
      <c r="A7504" s="178" t="s">
        <v>270</v>
      </c>
      <c r="B7504" s="178" t="s">
        <v>109</v>
      </c>
      <c r="C7504" s="178" t="s">
        <v>8633</v>
      </c>
      <c r="D7504" s="178" t="s">
        <v>8673</v>
      </c>
      <c r="E7504" s="179">
        <v>32245</v>
      </c>
      <c r="F7504" s="180">
        <v>0</v>
      </c>
      <c r="G7504" s="180">
        <v>10000</v>
      </c>
      <c r="H7504" s="180">
        <v>10182.620000000001</v>
      </c>
      <c r="I7504" s="180">
        <f t="shared" si="234"/>
        <v>20182.620000000003</v>
      </c>
      <c r="J7504" s="177" t="str">
        <f t="shared" si="235"/>
        <v>Date &gt; 1920</v>
      </c>
    </row>
    <row r="7505" spans="1:10" x14ac:dyDescent="0.3">
      <c r="A7505" s="178" t="s">
        <v>270</v>
      </c>
      <c r="B7505" s="178" t="s">
        <v>109</v>
      </c>
      <c r="C7505" s="178" t="s">
        <v>8633</v>
      </c>
      <c r="D7505" s="178" t="s">
        <v>8674</v>
      </c>
      <c r="E7505" s="179">
        <v>32528</v>
      </c>
      <c r="F7505" s="180">
        <v>0</v>
      </c>
      <c r="G7505" s="180">
        <v>2100</v>
      </c>
      <c r="H7505" s="180">
        <v>1050</v>
      </c>
      <c r="I7505" s="180">
        <f t="shared" si="234"/>
        <v>3150</v>
      </c>
      <c r="J7505" s="177" t="str">
        <f t="shared" si="235"/>
        <v>Date &gt; 1920</v>
      </c>
    </row>
    <row r="7506" spans="1:10" x14ac:dyDescent="0.3">
      <c r="A7506" s="178" t="s">
        <v>270</v>
      </c>
      <c r="B7506" s="178" t="s">
        <v>109</v>
      </c>
      <c r="C7506" s="178" t="s">
        <v>8633</v>
      </c>
      <c r="D7506" s="178" t="s">
        <v>8674</v>
      </c>
      <c r="E7506" s="179">
        <v>32548</v>
      </c>
      <c r="F7506" s="180">
        <v>0</v>
      </c>
      <c r="G7506" s="180">
        <v>3259.08</v>
      </c>
      <c r="H7506" s="180">
        <v>1629.54</v>
      </c>
      <c r="I7506" s="180">
        <f t="shared" si="234"/>
        <v>4888.62</v>
      </c>
      <c r="J7506" s="177" t="str">
        <f t="shared" si="235"/>
        <v>Date &gt; 1920</v>
      </c>
    </row>
    <row r="7507" spans="1:10" x14ac:dyDescent="0.3">
      <c r="A7507" s="178" t="s">
        <v>270</v>
      </c>
      <c r="B7507" s="178" t="s">
        <v>109</v>
      </c>
      <c r="C7507" s="178" t="s">
        <v>8633</v>
      </c>
      <c r="D7507" s="178" t="s">
        <v>8674</v>
      </c>
      <c r="E7507" s="179">
        <v>32853</v>
      </c>
      <c r="F7507" s="180">
        <v>0</v>
      </c>
      <c r="G7507" s="180">
        <v>783.79</v>
      </c>
      <c r="H7507" s="180">
        <v>391.56</v>
      </c>
      <c r="I7507" s="180">
        <f t="shared" si="234"/>
        <v>1175.3499999999999</v>
      </c>
      <c r="J7507" s="177" t="str">
        <f t="shared" si="235"/>
        <v>Date &gt; 1920</v>
      </c>
    </row>
    <row r="7508" spans="1:10" x14ac:dyDescent="0.3">
      <c r="A7508" s="178" t="s">
        <v>270</v>
      </c>
      <c r="B7508" s="178" t="s">
        <v>109</v>
      </c>
      <c r="C7508" s="178" t="s">
        <v>8633</v>
      </c>
      <c r="D7508" s="178" t="s">
        <v>8675</v>
      </c>
      <c r="E7508" s="179">
        <v>32528</v>
      </c>
      <c r="F7508" s="180">
        <v>0</v>
      </c>
      <c r="G7508" s="180">
        <v>5400</v>
      </c>
      <c r="H7508" s="180">
        <v>2700</v>
      </c>
      <c r="I7508" s="180">
        <f t="shared" si="234"/>
        <v>8100</v>
      </c>
      <c r="J7508" s="177" t="str">
        <f t="shared" si="235"/>
        <v>Date &gt; 1920</v>
      </c>
    </row>
    <row r="7509" spans="1:10" x14ac:dyDescent="0.3">
      <c r="A7509" s="178" t="s">
        <v>270</v>
      </c>
      <c r="B7509" s="178" t="s">
        <v>109</v>
      </c>
      <c r="C7509" s="178" t="s">
        <v>8633</v>
      </c>
      <c r="D7509" s="178" t="s">
        <v>7147</v>
      </c>
      <c r="E7509" s="179">
        <v>33347</v>
      </c>
      <c r="F7509" s="180">
        <v>0</v>
      </c>
      <c r="G7509" s="180">
        <v>702</v>
      </c>
      <c r="H7509" s="180">
        <v>351</v>
      </c>
      <c r="I7509" s="180">
        <f t="shared" si="234"/>
        <v>1053</v>
      </c>
      <c r="J7509" s="177" t="str">
        <f t="shared" si="235"/>
        <v>Date &gt; 1920</v>
      </c>
    </row>
    <row r="7510" spans="1:10" x14ac:dyDescent="0.3">
      <c r="A7510" s="178" t="s">
        <v>270</v>
      </c>
      <c r="B7510" s="178" t="s">
        <v>109</v>
      </c>
      <c r="C7510" s="178" t="s">
        <v>8633</v>
      </c>
      <c r="D7510" s="178" t="s">
        <v>8676</v>
      </c>
      <c r="E7510" s="179">
        <v>33038</v>
      </c>
      <c r="F7510" s="180">
        <v>0</v>
      </c>
      <c r="G7510" s="180">
        <v>18316.669999999998</v>
      </c>
      <c r="H7510" s="180">
        <v>9158.33</v>
      </c>
      <c r="I7510" s="180">
        <f t="shared" si="234"/>
        <v>27475</v>
      </c>
      <c r="J7510" s="177" t="str">
        <f t="shared" si="235"/>
        <v>Date &gt; 1920</v>
      </c>
    </row>
    <row r="7511" spans="1:10" x14ac:dyDescent="0.3">
      <c r="A7511" s="178" t="s">
        <v>270</v>
      </c>
      <c r="B7511" s="178" t="s">
        <v>109</v>
      </c>
      <c r="C7511" s="178" t="s">
        <v>8633</v>
      </c>
      <c r="D7511" s="178" t="s">
        <v>8677</v>
      </c>
      <c r="E7511" s="179">
        <v>32955</v>
      </c>
      <c r="F7511" s="180">
        <v>0</v>
      </c>
      <c r="G7511" s="180">
        <v>29725.5</v>
      </c>
      <c r="H7511" s="180">
        <v>14862.75</v>
      </c>
      <c r="I7511" s="180">
        <f t="shared" si="234"/>
        <v>44588.25</v>
      </c>
      <c r="J7511" s="177" t="str">
        <f t="shared" si="235"/>
        <v>Date &gt; 1920</v>
      </c>
    </row>
    <row r="7512" spans="1:10" x14ac:dyDescent="0.3">
      <c r="A7512" s="178" t="s">
        <v>270</v>
      </c>
      <c r="B7512" s="178" t="s">
        <v>109</v>
      </c>
      <c r="C7512" s="178" t="s">
        <v>8633</v>
      </c>
      <c r="D7512" s="178" t="s">
        <v>8677</v>
      </c>
      <c r="E7512" s="179">
        <v>32995</v>
      </c>
      <c r="F7512" s="180">
        <v>16744.72</v>
      </c>
      <c r="G7512" s="180">
        <v>2034.23</v>
      </c>
      <c r="H7512" s="180">
        <v>2877.64</v>
      </c>
      <c r="I7512" s="180">
        <f t="shared" si="234"/>
        <v>21656.59</v>
      </c>
      <c r="J7512" s="177" t="str">
        <f t="shared" si="235"/>
        <v>Date &gt; 1920</v>
      </c>
    </row>
    <row r="7513" spans="1:10" x14ac:dyDescent="0.3">
      <c r="A7513" s="178" t="s">
        <v>270</v>
      </c>
      <c r="B7513" s="178" t="s">
        <v>109</v>
      </c>
      <c r="C7513" s="178" t="s">
        <v>8633</v>
      </c>
      <c r="D7513" s="178" t="s">
        <v>8677</v>
      </c>
      <c r="E7513" s="179">
        <v>33030</v>
      </c>
      <c r="F7513" s="180">
        <v>56191.67</v>
      </c>
      <c r="G7513" s="180">
        <v>21308.49</v>
      </c>
      <c r="H7513" s="180">
        <v>16897.740000000002</v>
      </c>
      <c r="I7513" s="180">
        <f t="shared" si="234"/>
        <v>94397.900000000009</v>
      </c>
      <c r="J7513" s="177" t="str">
        <f t="shared" si="235"/>
        <v>Date &gt; 1920</v>
      </c>
    </row>
    <row r="7514" spans="1:10" x14ac:dyDescent="0.3">
      <c r="A7514" s="178" t="s">
        <v>270</v>
      </c>
      <c r="B7514" s="178" t="s">
        <v>109</v>
      </c>
      <c r="C7514" s="178" t="s">
        <v>8633</v>
      </c>
      <c r="D7514" s="178" t="s">
        <v>8677</v>
      </c>
      <c r="E7514" s="179">
        <v>33120</v>
      </c>
      <c r="F7514" s="180">
        <v>30381.71</v>
      </c>
      <c r="G7514" s="180">
        <v>0</v>
      </c>
      <c r="H7514" s="180">
        <v>1023.66</v>
      </c>
      <c r="I7514" s="180">
        <f t="shared" si="234"/>
        <v>31405.37</v>
      </c>
      <c r="J7514" s="177" t="str">
        <f t="shared" si="235"/>
        <v>Date &gt; 1920</v>
      </c>
    </row>
    <row r="7515" spans="1:10" x14ac:dyDescent="0.3">
      <c r="A7515" s="178" t="s">
        <v>270</v>
      </c>
      <c r="B7515" s="178" t="s">
        <v>109</v>
      </c>
      <c r="C7515" s="178" t="s">
        <v>8633</v>
      </c>
      <c r="D7515" s="178" t="s">
        <v>8677</v>
      </c>
      <c r="E7515" s="179">
        <v>33120</v>
      </c>
      <c r="F7515" s="180">
        <v>79028.710000000006</v>
      </c>
      <c r="G7515" s="180">
        <v>17888.93</v>
      </c>
      <c r="H7515" s="180">
        <v>17725.43</v>
      </c>
      <c r="I7515" s="180">
        <f t="shared" si="234"/>
        <v>114643.07</v>
      </c>
      <c r="J7515" s="177" t="str">
        <f t="shared" si="235"/>
        <v>Date &gt; 1920</v>
      </c>
    </row>
    <row r="7516" spans="1:10" x14ac:dyDescent="0.3">
      <c r="A7516" s="178" t="s">
        <v>270</v>
      </c>
      <c r="B7516" s="178" t="s">
        <v>109</v>
      </c>
      <c r="C7516" s="178" t="s">
        <v>8633</v>
      </c>
      <c r="D7516" s="178" t="s">
        <v>8677</v>
      </c>
      <c r="E7516" s="179">
        <v>33149</v>
      </c>
      <c r="F7516" s="180">
        <v>12697.21</v>
      </c>
      <c r="G7516" s="180">
        <v>634.97</v>
      </c>
      <c r="H7516" s="180">
        <v>1728.27</v>
      </c>
      <c r="I7516" s="180">
        <f t="shared" si="234"/>
        <v>15060.449999999999</v>
      </c>
      <c r="J7516" s="177" t="str">
        <f t="shared" si="235"/>
        <v>Date &gt; 1920</v>
      </c>
    </row>
    <row r="7517" spans="1:10" x14ac:dyDescent="0.3">
      <c r="A7517" s="178" t="s">
        <v>270</v>
      </c>
      <c r="B7517" s="178" t="s">
        <v>109</v>
      </c>
      <c r="C7517" s="178" t="s">
        <v>8633</v>
      </c>
      <c r="D7517" s="178" t="s">
        <v>8677</v>
      </c>
      <c r="E7517" s="179">
        <v>33210</v>
      </c>
      <c r="F7517" s="180">
        <v>15884.36</v>
      </c>
      <c r="G7517" s="180">
        <v>6490.34</v>
      </c>
      <c r="H7517" s="180">
        <v>5010.1099999999997</v>
      </c>
      <c r="I7517" s="180">
        <f t="shared" si="234"/>
        <v>27384.81</v>
      </c>
      <c r="J7517" s="177" t="str">
        <f t="shared" si="235"/>
        <v>Date &gt; 1920</v>
      </c>
    </row>
    <row r="7518" spans="1:10" x14ac:dyDescent="0.3">
      <c r="A7518" s="178" t="s">
        <v>270</v>
      </c>
      <c r="B7518" s="178" t="s">
        <v>109</v>
      </c>
      <c r="C7518" s="178" t="s">
        <v>8633</v>
      </c>
      <c r="D7518" s="178" t="s">
        <v>8677</v>
      </c>
      <c r="E7518" s="179">
        <v>33274</v>
      </c>
      <c r="F7518" s="180">
        <v>14724.77</v>
      </c>
      <c r="G7518" s="180">
        <v>4812.93</v>
      </c>
      <c r="H7518" s="180">
        <v>4042.56</v>
      </c>
      <c r="I7518" s="180">
        <f t="shared" si="234"/>
        <v>23580.260000000002</v>
      </c>
      <c r="J7518" s="177" t="str">
        <f t="shared" si="235"/>
        <v>Date &gt; 1920</v>
      </c>
    </row>
    <row r="7519" spans="1:10" x14ac:dyDescent="0.3">
      <c r="A7519" s="178" t="s">
        <v>270</v>
      </c>
      <c r="B7519" s="178" t="s">
        <v>109</v>
      </c>
      <c r="C7519" s="178" t="s">
        <v>8633</v>
      </c>
      <c r="D7519" s="178" t="s">
        <v>8677</v>
      </c>
      <c r="E7519" s="179">
        <v>33326</v>
      </c>
      <c r="F7519" s="180">
        <v>16153.63</v>
      </c>
      <c r="G7519" s="180">
        <v>4710.99</v>
      </c>
      <c r="H7519" s="180">
        <v>4150.32</v>
      </c>
      <c r="I7519" s="180">
        <f t="shared" si="234"/>
        <v>25014.94</v>
      </c>
      <c r="J7519" s="177" t="str">
        <f t="shared" si="235"/>
        <v>Date &gt; 1920</v>
      </c>
    </row>
    <row r="7520" spans="1:10" x14ac:dyDescent="0.3">
      <c r="A7520" s="178" t="s">
        <v>270</v>
      </c>
      <c r="B7520" s="178" t="s">
        <v>109</v>
      </c>
      <c r="C7520" s="178" t="s">
        <v>8633</v>
      </c>
      <c r="D7520" s="178" t="s">
        <v>8677</v>
      </c>
      <c r="E7520" s="179">
        <v>33543</v>
      </c>
      <c r="F7520" s="180">
        <v>1677.69</v>
      </c>
      <c r="G7520" s="180">
        <v>36.5</v>
      </c>
      <c r="H7520" s="180">
        <v>3025.26</v>
      </c>
      <c r="I7520" s="180">
        <f t="shared" si="234"/>
        <v>4739.4500000000007</v>
      </c>
      <c r="J7520" s="177" t="str">
        <f t="shared" si="235"/>
        <v>Date &gt; 1920</v>
      </c>
    </row>
    <row r="7521" spans="1:10" x14ac:dyDescent="0.3">
      <c r="A7521" s="178" t="s">
        <v>270</v>
      </c>
      <c r="B7521" s="178" t="s">
        <v>109</v>
      </c>
      <c r="C7521" s="178" t="s">
        <v>8633</v>
      </c>
      <c r="D7521" s="178" t="s">
        <v>8677</v>
      </c>
      <c r="E7521" s="179">
        <v>33640</v>
      </c>
      <c r="F7521" s="180">
        <v>987.31</v>
      </c>
      <c r="G7521" s="180">
        <v>2267.02</v>
      </c>
      <c r="H7521" s="180">
        <v>-1577.42</v>
      </c>
      <c r="I7521" s="180">
        <f t="shared" si="234"/>
        <v>1676.9099999999999</v>
      </c>
      <c r="J7521" s="177" t="str">
        <f t="shared" si="235"/>
        <v>Date &gt; 1920</v>
      </c>
    </row>
    <row r="7522" spans="1:10" x14ac:dyDescent="0.3">
      <c r="A7522" s="178" t="s">
        <v>270</v>
      </c>
      <c r="B7522" s="178" t="s">
        <v>109</v>
      </c>
      <c r="C7522" s="178" t="s">
        <v>8633</v>
      </c>
      <c r="D7522" s="178" t="s">
        <v>8677</v>
      </c>
      <c r="E7522" s="179">
        <v>33716</v>
      </c>
      <c r="F7522" s="180">
        <v>83.14</v>
      </c>
      <c r="G7522" s="180">
        <v>11.75</v>
      </c>
      <c r="H7522" s="180">
        <v>15.11</v>
      </c>
      <c r="I7522" s="180">
        <f t="shared" si="234"/>
        <v>110</v>
      </c>
      <c r="J7522" s="177" t="str">
        <f t="shared" si="235"/>
        <v>Date &gt; 1920</v>
      </c>
    </row>
    <row r="7523" spans="1:10" x14ac:dyDescent="0.3">
      <c r="A7523" s="178" t="s">
        <v>270</v>
      </c>
      <c r="B7523" s="178" t="s">
        <v>109</v>
      </c>
      <c r="C7523" s="178" t="s">
        <v>8633</v>
      </c>
      <c r="D7523" s="178" t="s">
        <v>8677</v>
      </c>
      <c r="E7523" s="179">
        <v>33953</v>
      </c>
      <c r="F7523" s="180">
        <v>60.46</v>
      </c>
      <c r="G7523" s="180">
        <v>8.5500000000000007</v>
      </c>
      <c r="H7523" s="180">
        <v>10.99</v>
      </c>
      <c r="I7523" s="180">
        <f t="shared" si="234"/>
        <v>80</v>
      </c>
      <c r="J7523" s="177" t="str">
        <f t="shared" si="235"/>
        <v>Date &gt; 1920</v>
      </c>
    </row>
    <row r="7524" spans="1:10" x14ac:dyDescent="0.3">
      <c r="A7524" s="178" t="s">
        <v>270</v>
      </c>
      <c r="B7524" s="178" t="s">
        <v>109</v>
      </c>
      <c r="C7524" s="178" t="s">
        <v>8633</v>
      </c>
      <c r="D7524" s="178" t="s">
        <v>8677</v>
      </c>
      <c r="E7524" s="179">
        <v>34085</v>
      </c>
      <c r="F7524" s="180">
        <v>438.36</v>
      </c>
      <c r="G7524" s="180">
        <v>61.96</v>
      </c>
      <c r="H7524" s="180">
        <v>79.680000000000007</v>
      </c>
      <c r="I7524" s="180">
        <f t="shared" si="234"/>
        <v>580</v>
      </c>
      <c r="J7524" s="177" t="str">
        <f t="shared" si="235"/>
        <v>Date &gt; 1920</v>
      </c>
    </row>
    <row r="7525" spans="1:10" x14ac:dyDescent="0.3">
      <c r="A7525" s="178" t="s">
        <v>270</v>
      </c>
      <c r="B7525" s="178" t="s">
        <v>109</v>
      </c>
      <c r="C7525" s="178" t="s">
        <v>8633</v>
      </c>
      <c r="D7525" s="178" t="s">
        <v>8678</v>
      </c>
      <c r="E7525" s="179">
        <v>33169</v>
      </c>
      <c r="F7525" s="180">
        <v>371358.43</v>
      </c>
      <c r="G7525" s="180">
        <v>10394.76</v>
      </c>
      <c r="H7525" s="180">
        <v>46459.38</v>
      </c>
      <c r="I7525" s="180">
        <f t="shared" si="234"/>
        <v>428212.57</v>
      </c>
      <c r="J7525" s="177" t="str">
        <f t="shared" si="235"/>
        <v>Date &gt; 1920</v>
      </c>
    </row>
    <row r="7526" spans="1:10" x14ac:dyDescent="0.3">
      <c r="A7526" s="178" t="s">
        <v>270</v>
      </c>
      <c r="B7526" s="178" t="s">
        <v>109</v>
      </c>
      <c r="C7526" s="178" t="s">
        <v>8633</v>
      </c>
      <c r="D7526" s="178" t="s">
        <v>8678</v>
      </c>
      <c r="E7526" s="179">
        <v>33190</v>
      </c>
      <c r="F7526" s="180">
        <v>50346.15</v>
      </c>
      <c r="G7526" s="180">
        <v>9605.24</v>
      </c>
      <c r="H7526" s="180">
        <v>10640.81</v>
      </c>
      <c r="I7526" s="180">
        <f t="shared" si="234"/>
        <v>70592.2</v>
      </c>
      <c r="J7526" s="177" t="str">
        <f t="shared" si="235"/>
        <v>Date &gt; 1920</v>
      </c>
    </row>
    <row r="7527" spans="1:10" x14ac:dyDescent="0.3">
      <c r="A7527" s="178" t="s">
        <v>270</v>
      </c>
      <c r="B7527" s="178" t="s">
        <v>109</v>
      </c>
      <c r="C7527" s="178" t="s">
        <v>8633</v>
      </c>
      <c r="D7527" s="178" t="s">
        <v>8678</v>
      </c>
      <c r="E7527" s="179">
        <v>33294</v>
      </c>
      <c r="F7527" s="180">
        <v>65165.37</v>
      </c>
      <c r="G7527" s="180">
        <v>0</v>
      </c>
      <c r="H7527" s="180">
        <v>8622.17</v>
      </c>
      <c r="I7527" s="180">
        <f t="shared" si="234"/>
        <v>73787.540000000008</v>
      </c>
      <c r="J7527" s="177" t="str">
        <f t="shared" si="235"/>
        <v>Date &gt; 1920</v>
      </c>
    </row>
    <row r="7528" spans="1:10" x14ac:dyDescent="0.3">
      <c r="A7528" s="178" t="s">
        <v>270</v>
      </c>
      <c r="B7528" s="178" t="s">
        <v>109</v>
      </c>
      <c r="C7528" s="178" t="s">
        <v>8633</v>
      </c>
      <c r="D7528" s="178" t="s">
        <v>8678</v>
      </c>
      <c r="E7528" s="179">
        <v>33294</v>
      </c>
      <c r="F7528" s="180">
        <v>0</v>
      </c>
      <c r="G7528" s="180">
        <v>3251.66</v>
      </c>
      <c r="H7528" s="180">
        <v>0</v>
      </c>
      <c r="I7528" s="180">
        <f t="shared" si="234"/>
        <v>3251.66</v>
      </c>
      <c r="J7528" s="177" t="str">
        <f t="shared" si="235"/>
        <v>Date &gt; 1920</v>
      </c>
    </row>
    <row r="7529" spans="1:10" x14ac:dyDescent="0.3">
      <c r="A7529" s="178" t="s">
        <v>270</v>
      </c>
      <c r="B7529" s="178" t="s">
        <v>109</v>
      </c>
      <c r="C7529" s="178" t="s">
        <v>8633</v>
      </c>
      <c r="D7529" s="178" t="s">
        <v>8678</v>
      </c>
      <c r="E7529" s="179">
        <v>33470</v>
      </c>
      <c r="F7529" s="180">
        <v>25306.94</v>
      </c>
      <c r="G7529" s="180">
        <v>0</v>
      </c>
      <c r="H7529" s="180">
        <v>3622.02</v>
      </c>
      <c r="I7529" s="180">
        <f t="shared" si="234"/>
        <v>28928.959999999999</v>
      </c>
      <c r="J7529" s="177" t="str">
        <f t="shared" si="235"/>
        <v>Date &gt; 1920</v>
      </c>
    </row>
    <row r="7530" spans="1:10" x14ac:dyDescent="0.3">
      <c r="A7530" s="178" t="s">
        <v>270</v>
      </c>
      <c r="B7530" s="178" t="s">
        <v>109</v>
      </c>
      <c r="C7530" s="178" t="s">
        <v>8633</v>
      </c>
      <c r="D7530" s="178" t="s">
        <v>8678</v>
      </c>
      <c r="E7530" s="179">
        <v>33470</v>
      </c>
      <c r="F7530" s="180">
        <v>0</v>
      </c>
      <c r="G7530" s="180">
        <v>1620.26</v>
      </c>
      <c r="H7530" s="180">
        <v>0</v>
      </c>
      <c r="I7530" s="180">
        <f t="shared" si="234"/>
        <v>1620.26</v>
      </c>
      <c r="J7530" s="177" t="str">
        <f t="shared" si="235"/>
        <v>Date &gt; 1920</v>
      </c>
    </row>
    <row r="7531" spans="1:10" x14ac:dyDescent="0.3">
      <c r="A7531" s="178" t="s">
        <v>270</v>
      </c>
      <c r="B7531" s="178" t="s">
        <v>109</v>
      </c>
      <c r="C7531" s="178" t="s">
        <v>8633</v>
      </c>
      <c r="D7531" s="178" t="s">
        <v>8678</v>
      </c>
      <c r="E7531" s="179">
        <v>33536</v>
      </c>
      <c r="F7531" s="180">
        <v>1446.54</v>
      </c>
      <c r="G7531" s="180">
        <v>0</v>
      </c>
      <c r="H7531" s="180">
        <v>155.62</v>
      </c>
      <c r="I7531" s="180">
        <f t="shared" si="234"/>
        <v>1602.1599999999999</v>
      </c>
      <c r="J7531" s="177" t="str">
        <f t="shared" si="235"/>
        <v>Date &gt; 1920</v>
      </c>
    </row>
    <row r="7532" spans="1:10" x14ac:dyDescent="0.3">
      <c r="A7532" s="178" t="s">
        <v>270</v>
      </c>
      <c r="B7532" s="178" t="s">
        <v>109</v>
      </c>
      <c r="C7532" s="178" t="s">
        <v>8633</v>
      </c>
      <c r="D7532" s="178" t="s">
        <v>8678</v>
      </c>
      <c r="E7532" s="179">
        <v>33536</v>
      </c>
      <c r="F7532" s="180">
        <v>0</v>
      </c>
      <c r="G7532" s="180">
        <v>76.59</v>
      </c>
      <c r="H7532" s="180">
        <v>0</v>
      </c>
      <c r="I7532" s="180">
        <f t="shared" si="234"/>
        <v>76.59</v>
      </c>
      <c r="J7532" s="177" t="str">
        <f t="shared" si="235"/>
        <v>Date &gt; 1920</v>
      </c>
    </row>
    <row r="7533" spans="1:10" x14ac:dyDescent="0.3">
      <c r="A7533" s="178" t="s">
        <v>270</v>
      </c>
      <c r="B7533" s="178" t="s">
        <v>109</v>
      </c>
      <c r="C7533" s="178" t="s">
        <v>8633</v>
      </c>
      <c r="D7533" s="178" t="s">
        <v>8678</v>
      </c>
      <c r="E7533" s="179">
        <v>33640</v>
      </c>
      <c r="F7533" s="180">
        <v>182.49</v>
      </c>
      <c r="G7533" s="180">
        <v>0</v>
      </c>
      <c r="H7533" s="180">
        <v>-139.1</v>
      </c>
      <c r="I7533" s="180">
        <f t="shared" si="234"/>
        <v>43.390000000000015</v>
      </c>
      <c r="J7533" s="177" t="str">
        <f t="shared" si="235"/>
        <v>Date &gt; 1920</v>
      </c>
    </row>
    <row r="7534" spans="1:10" x14ac:dyDescent="0.3">
      <c r="A7534" s="178" t="s">
        <v>270</v>
      </c>
      <c r="B7534" s="178" t="s">
        <v>109</v>
      </c>
      <c r="C7534" s="178" t="s">
        <v>8633</v>
      </c>
      <c r="D7534" s="178" t="s">
        <v>8678</v>
      </c>
      <c r="E7534" s="179">
        <v>33640</v>
      </c>
      <c r="F7534" s="180">
        <v>521.42999999999995</v>
      </c>
      <c r="G7534" s="180">
        <v>0</v>
      </c>
      <c r="H7534" s="180">
        <v>0</v>
      </c>
      <c r="I7534" s="180">
        <f t="shared" si="234"/>
        <v>521.42999999999995</v>
      </c>
      <c r="J7534" s="177" t="str">
        <f t="shared" si="235"/>
        <v>Date &gt; 1920</v>
      </c>
    </row>
    <row r="7535" spans="1:10" x14ac:dyDescent="0.3">
      <c r="A7535" s="178" t="s">
        <v>270</v>
      </c>
      <c r="B7535" s="178" t="s">
        <v>109</v>
      </c>
      <c r="C7535" s="178" t="s">
        <v>8633</v>
      </c>
      <c r="D7535" s="178" t="s">
        <v>8678</v>
      </c>
      <c r="E7535" s="179">
        <v>34583</v>
      </c>
      <c r="F7535" s="180">
        <v>35.14</v>
      </c>
      <c r="G7535" s="180">
        <v>0</v>
      </c>
      <c r="H7535" s="180">
        <v>0</v>
      </c>
      <c r="I7535" s="180">
        <f t="shared" si="234"/>
        <v>35.14</v>
      </c>
      <c r="J7535" s="177" t="str">
        <f t="shared" si="235"/>
        <v>Date &gt; 1920</v>
      </c>
    </row>
    <row r="7536" spans="1:10" x14ac:dyDescent="0.3">
      <c r="A7536" s="178" t="s">
        <v>270</v>
      </c>
      <c r="B7536" s="178" t="s">
        <v>109</v>
      </c>
      <c r="C7536" s="178" t="s">
        <v>8633</v>
      </c>
      <c r="D7536" s="178" t="s">
        <v>8678</v>
      </c>
      <c r="E7536" s="179">
        <v>34626</v>
      </c>
      <c r="F7536" s="180">
        <v>-7709.59</v>
      </c>
      <c r="G7536" s="180">
        <v>0</v>
      </c>
      <c r="H7536" s="180">
        <v>2580.66</v>
      </c>
      <c r="I7536" s="180">
        <f t="shared" si="234"/>
        <v>-5128.93</v>
      </c>
      <c r="J7536" s="177" t="str">
        <f t="shared" si="235"/>
        <v>Date &gt; 1920</v>
      </c>
    </row>
    <row r="7537" spans="1:10" x14ac:dyDescent="0.3">
      <c r="A7537" s="178" t="s">
        <v>270</v>
      </c>
      <c r="B7537" s="178" t="s">
        <v>109</v>
      </c>
      <c r="C7537" s="178" t="s">
        <v>8633</v>
      </c>
      <c r="D7537" s="178" t="s">
        <v>8678</v>
      </c>
      <c r="E7537" s="179">
        <v>34626</v>
      </c>
      <c r="F7537" s="180">
        <v>0</v>
      </c>
      <c r="G7537" s="180">
        <v>5303.15</v>
      </c>
      <c r="H7537" s="180">
        <v>0</v>
      </c>
      <c r="I7537" s="180">
        <f t="shared" si="234"/>
        <v>5303.15</v>
      </c>
      <c r="J7537" s="177" t="str">
        <f t="shared" si="235"/>
        <v>Date &gt; 1920</v>
      </c>
    </row>
    <row r="7538" spans="1:10" x14ac:dyDescent="0.3">
      <c r="A7538" s="178" t="s">
        <v>270</v>
      </c>
      <c r="B7538" s="178" t="s">
        <v>109</v>
      </c>
      <c r="C7538" s="178" t="s">
        <v>8633</v>
      </c>
      <c r="D7538" s="178" t="s">
        <v>8678</v>
      </c>
      <c r="E7538" s="179">
        <v>34626</v>
      </c>
      <c r="F7538" s="180">
        <v>0</v>
      </c>
      <c r="G7538" s="180">
        <v>-3251.66</v>
      </c>
      <c r="H7538" s="180">
        <v>0</v>
      </c>
      <c r="I7538" s="180">
        <f t="shared" si="234"/>
        <v>-3251.66</v>
      </c>
      <c r="J7538" s="177" t="str">
        <f t="shared" si="235"/>
        <v>Date &gt; 1920</v>
      </c>
    </row>
    <row r="7539" spans="1:10" x14ac:dyDescent="0.3">
      <c r="A7539" s="178" t="s">
        <v>270</v>
      </c>
      <c r="B7539" s="178" t="s">
        <v>109</v>
      </c>
      <c r="C7539" s="178" t="s">
        <v>8633</v>
      </c>
      <c r="D7539" s="178" t="s">
        <v>8678</v>
      </c>
      <c r="E7539" s="179">
        <v>34626</v>
      </c>
      <c r="F7539" s="180">
        <v>0</v>
      </c>
      <c r="G7539" s="180">
        <v>4815.0600000000004</v>
      </c>
      <c r="H7539" s="180">
        <v>0</v>
      </c>
      <c r="I7539" s="180">
        <f t="shared" si="234"/>
        <v>4815.0600000000004</v>
      </c>
      <c r="J7539" s="177" t="str">
        <f t="shared" si="235"/>
        <v>Date &gt; 1920</v>
      </c>
    </row>
    <row r="7540" spans="1:10" x14ac:dyDescent="0.3">
      <c r="A7540" s="178" t="s">
        <v>270</v>
      </c>
      <c r="B7540" s="178" t="s">
        <v>109</v>
      </c>
      <c r="C7540" s="178" t="s">
        <v>8633</v>
      </c>
      <c r="D7540" s="178" t="s">
        <v>8679</v>
      </c>
      <c r="E7540" s="179">
        <v>33394</v>
      </c>
      <c r="F7540" s="180">
        <v>0</v>
      </c>
      <c r="G7540" s="180">
        <v>2895.15</v>
      </c>
      <c r="H7540" s="180">
        <v>1447.57</v>
      </c>
      <c r="I7540" s="180">
        <f t="shared" si="234"/>
        <v>4342.72</v>
      </c>
      <c r="J7540" s="177" t="str">
        <f t="shared" si="235"/>
        <v>Date &gt; 1920</v>
      </c>
    </row>
    <row r="7541" spans="1:10" x14ac:dyDescent="0.3">
      <c r="A7541" s="178" t="s">
        <v>270</v>
      </c>
      <c r="B7541" s="178" t="s">
        <v>109</v>
      </c>
      <c r="C7541" s="178" t="s">
        <v>8633</v>
      </c>
      <c r="D7541" s="178" t="s">
        <v>8680</v>
      </c>
      <c r="E7541" s="179">
        <v>33716</v>
      </c>
      <c r="F7541" s="180">
        <v>21683.14</v>
      </c>
      <c r="G7541" s="180">
        <v>0</v>
      </c>
      <c r="H7541" s="180">
        <v>0</v>
      </c>
      <c r="I7541" s="180">
        <f t="shared" si="234"/>
        <v>21683.14</v>
      </c>
      <c r="J7541" s="177" t="str">
        <f t="shared" si="235"/>
        <v>Date &gt; 1920</v>
      </c>
    </row>
    <row r="7542" spans="1:10" x14ac:dyDescent="0.3">
      <c r="A7542" s="178" t="s">
        <v>270</v>
      </c>
      <c r="B7542" s="178" t="s">
        <v>109</v>
      </c>
      <c r="C7542" s="178" t="s">
        <v>8633</v>
      </c>
      <c r="D7542" s="178" t="s">
        <v>8680</v>
      </c>
      <c r="E7542" s="179">
        <v>33778</v>
      </c>
      <c r="F7542" s="180">
        <v>147313.01</v>
      </c>
      <c r="G7542" s="180">
        <v>0</v>
      </c>
      <c r="H7542" s="180">
        <v>18932.09</v>
      </c>
      <c r="I7542" s="180">
        <f t="shared" si="234"/>
        <v>166245.1</v>
      </c>
      <c r="J7542" s="177" t="str">
        <f t="shared" si="235"/>
        <v>Date &gt; 1920</v>
      </c>
    </row>
    <row r="7543" spans="1:10" x14ac:dyDescent="0.3">
      <c r="A7543" s="178" t="s">
        <v>270</v>
      </c>
      <c r="B7543" s="178" t="s">
        <v>109</v>
      </c>
      <c r="C7543" s="178" t="s">
        <v>8633</v>
      </c>
      <c r="D7543" s="178" t="s">
        <v>8680</v>
      </c>
      <c r="E7543" s="179">
        <v>33778</v>
      </c>
      <c r="F7543" s="180">
        <v>1392.75</v>
      </c>
      <c r="G7543" s="180">
        <v>0</v>
      </c>
      <c r="H7543" s="180">
        <v>0</v>
      </c>
      <c r="I7543" s="180">
        <f t="shared" si="234"/>
        <v>1392.75</v>
      </c>
      <c r="J7543" s="177" t="str">
        <f t="shared" si="235"/>
        <v>Date &gt; 1920</v>
      </c>
    </row>
    <row r="7544" spans="1:10" x14ac:dyDescent="0.3">
      <c r="A7544" s="178" t="s">
        <v>270</v>
      </c>
      <c r="B7544" s="178" t="s">
        <v>109</v>
      </c>
      <c r="C7544" s="178" t="s">
        <v>8633</v>
      </c>
      <c r="D7544" s="178" t="s">
        <v>8680</v>
      </c>
      <c r="E7544" s="179">
        <v>33953</v>
      </c>
      <c r="F7544" s="180">
        <v>2787.59</v>
      </c>
      <c r="G7544" s="180">
        <v>0</v>
      </c>
      <c r="H7544" s="180">
        <v>309.72000000000003</v>
      </c>
      <c r="I7544" s="180">
        <f t="shared" si="234"/>
        <v>3097.3100000000004</v>
      </c>
      <c r="J7544" s="177" t="str">
        <f t="shared" si="235"/>
        <v>Date &gt; 1920</v>
      </c>
    </row>
    <row r="7545" spans="1:10" x14ac:dyDescent="0.3">
      <c r="A7545" s="178" t="s">
        <v>270</v>
      </c>
      <c r="B7545" s="178" t="s">
        <v>109</v>
      </c>
      <c r="C7545" s="178" t="s">
        <v>8633</v>
      </c>
      <c r="D7545" s="178" t="s">
        <v>8680</v>
      </c>
      <c r="E7545" s="179">
        <v>34085</v>
      </c>
      <c r="F7545" s="180">
        <v>946.07</v>
      </c>
      <c r="G7545" s="180">
        <v>0</v>
      </c>
      <c r="H7545" s="180">
        <v>105.11</v>
      </c>
      <c r="I7545" s="180">
        <f t="shared" si="234"/>
        <v>1051.18</v>
      </c>
      <c r="J7545" s="177" t="str">
        <f t="shared" si="235"/>
        <v>Date &gt; 1920</v>
      </c>
    </row>
    <row r="7546" spans="1:10" x14ac:dyDescent="0.3">
      <c r="A7546" s="178" t="s">
        <v>270</v>
      </c>
      <c r="B7546" s="178" t="s">
        <v>109</v>
      </c>
      <c r="C7546" s="178" t="s">
        <v>8633</v>
      </c>
      <c r="D7546" s="178" t="s">
        <v>8680</v>
      </c>
      <c r="E7546" s="179">
        <v>34158</v>
      </c>
      <c r="F7546" s="180">
        <v>836.02</v>
      </c>
      <c r="G7546" s="180">
        <v>0</v>
      </c>
      <c r="H7546" s="180">
        <v>92.88</v>
      </c>
      <c r="I7546" s="180">
        <f t="shared" si="234"/>
        <v>928.9</v>
      </c>
      <c r="J7546" s="177" t="str">
        <f t="shared" si="235"/>
        <v>Date &gt; 1920</v>
      </c>
    </row>
    <row r="7547" spans="1:10" x14ac:dyDescent="0.3">
      <c r="A7547" s="178" t="s">
        <v>270</v>
      </c>
      <c r="B7547" s="178" t="s">
        <v>109</v>
      </c>
      <c r="C7547" s="178" t="s">
        <v>8633</v>
      </c>
      <c r="D7547" s="178" t="s">
        <v>8680</v>
      </c>
      <c r="E7547" s="179">
        <v>34235</v>
      </c>
      <c r="F7547" s="180">
        <v>45383.44</v>
      </c>
      <c r="G7547" s="180">
        <v>0</v>
      </c>
      <c r="H7547" s="180">
        <v>5042.6099999999997</v>
      </c>
      <c r="I7547" s="180">
        <f t="shared" si="234"/>
        <v>50426.05</v>
      </c>
      <c r="J7547" s="177" t="str">
        <f t="shared" si="235"/>
        <v>Date &gt; 1920</v>
      </c>
    </row>
    <row r="7548" spans="1:10" x14ac:dyDescent="0.3">
      <c r="A7548" s="178" t="s">
        <v>270</v>
      </c>
      <c r="B7548" s="178" t="s">
        <v>109</v>
      </c>
      <c r="C7548" s="178" t="s">
        <v>8633</v>
      </c>
      <c r="D7548" s="178" t="s">
        <v>8680</v>
      </c>
      <c r="E7548" s="179">
        <v>34626</v>
      </c>
      <c r="F7548" s="180">
        <v>0</v>
      </c>
      <c r="G7548" s="180">
        <v>10776.58</v>
      </c>
      <c r="H7548" s="180">
        <v>9900.1299999999992</v>
      </c>
      <c r="I7548" s="180">
        <f t="shared" si="234"/>
        <v>20676.71</v>
      </c>
      <c r="J7548" s="177" t="str">
        <f t="shared" si="235"/>
        <v>Date &gt; 1920</v>
      </c>
    </row>
    <row r="7549" spans="1:10" x14ac:dyDescent="0.3">
      <c r="A7549" s="178" t="s">
        <v>270</v>
      </c>
      <c r="B7549" s="178" t="s">
        <v>109</v>
      </c>
      <c r="C7549" s="178" t="s">
        <v>8633</v>
      </c>
      <c r="D7549" s="178" t="s">
        <v>8681</v>
      </c>
      <c r="E7549" s="179">
        <v>33516</v>
      </c>
      <c r="F7549" s="180">
        <v>0</v>
      </c>
      <c r="G7549" s="180">
        <v>641</v>
      </c>
      <c r="H7549" s="180">
        <v>320.5</v>
      </c>
      <c r="I7549" s="180">
        <f t="shared" si="234"/>
        <v>961.5</v>
      </c>
      <c r="J7549" s="177" t="str">
        <f t="shared" si="235"/>
        <v>Date &gt; 1920</v>
      </c>
    </row>
    <row r="7550" spans="1:10" x14ac:dyDescent="0.3">
      <c r="A7550" s="178" t="s">
        <v>270</v>
      </c>
      <c r="B7550" s="178" t="s">
        <v>109</v>
      </c>
      <c r="C7550" s="178" t="s">
        <v>8633</v>
      </c>
      <c r="D7550" s="178" t="s">
        <v>8682</v>
      </c>
      <c r="E7550" s="179">
        <v>33641</v>
      </c>
      <c r="F7550" s="180">
        <v>0</v>
      </c>
      <c r="G7550" s="180">
        <v>5919.38</v>
      </c>
      <c r="H7550" s="180">
        <v>2959.69</v>
      </c>
      <c r="I7550" s="180">
        <f t="shared" si="234"/>
        <v>8879.07</v>
      </c>
      <c r="J7550" s="177" t="str">
        <f t="shared" si="235"/>
        <v>Date &gt; 1920</v>
      </c>
    </row>
    <row r="7551" spans="1:10" x14ac:dyDescent="0.3">
      <c r="A7551" s="178" t="s">
        <v>270</v>
      </c>
      <c r="B7551" s="178" t="s">
        <v>109</v>
      </c>
      <c r="C7551" s="178" t="s">
        <v>8633</v>
      </c>
      <c r="D7551" s="178" t="s">
        <v>8683</v>
      </c>
      <c r="E7551" s="179">
        <v>33924</v>
      </c>
      <c r="F7551" s="180">
        <v>238482.34</v>
      </c>
      <c r="G7551" s="180">
        <v>0</v>
      </c>
      <c r="H7551" s="180">
        <v>27405.97</v>
      </c>
      <c r="I7551" s="180">
        <f t="shared" si="234"/>
        <v>265888.31</v>
      </c>
      <c r="J7551" s="177" t="str">
        <f t="shared" si="235"/>
        <v>Date &gt; 1920</v>
      </c>
    </row>
    <row r="7552" spans="1:10" x14ac:dyDescent="0.3">
      <c r="A7552" s="178" t="s">
        <v>270</v>
      </c>
      <c r="B7552" s="178" t="s">
        <v>109</v>
      </c>
      <c r="C7552" s="178" t="s">
        <v>8633</v>
      </c>
      <c r="D7552" s="178" t="s">
        <v>8683</v>
      </c>
      <c r="E7552" s="179">
        <v>33924</v>
      </c>
      <c r="F7552" s="180">
        <v>8171.39</v>
      </c>
      <c r="G7552" s="180">
        <v>0</v>
      </c>
      <c r="H7552" s="180">
        <v>0</v>
      </c>
      <c r="I7552" s="180">
        <f t="shared" si="234"/>
        <v>8171.39</v>
      </c>
      <c r="J7552" s="177" t="str">
        <f t="shared" si="235"/>
        <v>Date &gt; 1920</v>
      </c>
    </row>
    <row r="7553" spans="1:10" x14ac:dyDescent="0.3">
      <c r="A7553" s="178" t="s">
        <v>270</v>
      </c>
      <c r="B7553" s="178" t="s">
        <v>109</v>
      </c>
      <c r="C7553" s="178" t="s">
        <v>8633</v>
      </c>
      <c r="D7553" s="178" t="s">
        <v>8683</v>
      </c>
      <c r="E7553" s="179">
        <v>33938</v>
      </c>
      <c r="F7553" s="180">
        <v>25953.9</v>
      </c>
      <c r="G7553" s="180">
        <v>0</v>
      </c>
      <c r="H7553" s="180">
        <v>2883.77</v>
      </c>
      <c r="I7553" s="180">
        <f t="shared" si="234"/>
        <v>28837.670000000002</v>
      </c>
      <c r="J7553" s="177" t="str">
        <f t="shared" si="235"/>
        <v>Date &gt; 1920</v>
      </c>
    </row>
    <row r="7554" spans="1:10" x14ac:dyDescent="0.3">
      <c r="A7554" s="178" t="s">
        <v>270</v>
      </c>
      <c r="B7554" s="178" t="s">
        <v>109</v>
      </c>
      <c r="C7554" s="178" t="s">
        <v>8633</v>
      </c>
      <c r="D7554" s="178" t="s">
        <v>8683</v>
      </c>
      <c r="E7554" s="179">
        <v>34016</v>
      </c>
      <c r="F7554" s="180">
        <v>10337.43</v>
      </c>
      <c r="G7554" s="180">
        <v>0</v>
      </c>
      <c r="H7554" s="180">
        <v>1148.6099999999999</v>
      </c>
      <c r="I7554" s="180">
        <f t="shared" si="234"/>
        <v>11486.04</v>
      </c>
      <c r="J7554" s="177" t="str">
        <f t="shared" si="235"/>
        <v>Date &gt; 1920</v>
      </c>
    </row>
    <row r="7555" spans="1:10" x14ac:dyDescent="0.3">
      <c r="A7555" s="178" t="s">
        <v>270</v>
      </c>
      <c r="B7555" s="178" t="s">
        <v>109</v>
      </c>
      <c r="C7555" s="178" t="s">
        <v>8633</v>
      </c>
      <c r="D7555" s="178" t="s">
        <v>8683</v>
      </c>
      <c r="E7555" s="179">
        <v>34085</v>
      </c>
      <c r="F7555" s="180">
        <v>11276.49</v>
      </c>
      <c r="G7555" s="180">
        <v>0</v>
      </c>
      <c r="H7555" s="180">
        <v>1252.93</v>
      </c>
      <c r="I7555" s="180">
        <f t="shared" si="234"/>
        <v>12529.42</v>
      </c>
      <c r="J7555" s="177" t="str">
        <f t="shared" si="235"/>
        <v>Date &gt; 1920</v>
      </c>
    </row>
    <row r="7556" spans="1:10" x14ac:dyDescent="0.3">
      <c r="A7556" s="178" t="s">
        <v>270</v>
      </c>
      <c r="B7556" s="178" t="s">
        <v>109</v>
      </c>
      <c r="C7556" s="178" t="s">
        <v>8633</v>
      </c>
      <c r="D7556" s="178" t="s">
        <v>8683</v>
      </c>
      <c r="E7556" s="179">
        <v>34235</v>
      </c>
      <c r="F7556" s="180">
        <v>993.21</v>
      </c>
      <c r="G7556" s="180">
        <v>0</v>
      </c>
      <c r="H7556" s="180">
        <v>110.35</v>
      </c>
      <c r="I7556" s="180">
        <f t="shared" si="234"/>
        <v>1103.56</v>
      </c>
      <c r="J7556" s="177" t="str">
        <f t="shared" si="235"/>
        <v>Date &gt; 1920</v>
      </c>
    </row>
    <row r="7557" spans="1:10" x14ac:dyDescent="0.3">
      <c r="A7557" s="178" t="s">
        <v>270</v>
      </c>
      <c r="B7557" s="178" t="s">
        <v>109</v>
      </c>
      <c r="C7557" s="178" t="s">
        <v>8633</v>
      </c>
      <c r="D7557" s="178" t="s">
        <v>8683</v>
      </c>
      <c r="E7557" s="179">
        <v>34410</v>
      </c>
      <c r="F7557" s="180">
        <v>8134.1</v>
      </c>
      <c r="G7557" s="180">
        <v>0</v>
      </c>
      <c r="H7557" s="180">
        <v>903.78</v>
      </c>
      <c r="I7557" s="180">
        <f t="shared" ref="I7557:I7620" si="236">SUM(F7557:H7557)</f>
        <v>9037.880000000001</v>
      </c>
      <c r="J7557" s="177" t="str">
        <f t="shared" ref="J7557:J7620" si="237">IF(OR(YEAR(E7557)&gt; 1920, ISBLANK(E7557)), "Date &gt; 1920", "Sketchy date")</f>
        <v>Date &gt; 1920</v>
      </c>
    </row>
    <row r="7558" spans="1:10" x14ac:dyDescent="0.3">
      <c r="A7558" s="178" t="s">
        <v>270</v>
      </c>
      <c r="B7558" s="178" t="s">
        <v>109</v>
      </c>
      <c r="C7558" s="178" t="s">
        <v>8633</v>
      </c>
      <c r="D7558" s="178" t="s">
        <v>8683</v>
      </c>
      <c r="E7558" s="179">
        <v>34568</v>
      </c>
      <c r="F7558" s="180">
        <v>7690.51</v>
      </c>
      <c r="G7558" s="180">
        <v>0</v>
      </c>
      <c r="H7558" s="180">
        <v>854.49</v>
      </c>
      <c r="I7558" s="180">
        <f t="shared" si="236"/>
        <v>8545</v>
      </c>
      <c r="J7558" s="177" t="str">
        <f t="shared" si="237"/>
        <v>Date &gt; 1920</v>
      </c>
    </row>
    <row r="7559" spans="1:10" x14ac:dyDescent="0.3">
      <c r="A7559" s="178" t="s">
        <v>270</v>
      </c>
      <c r="B7559" s="178" t="s">
        <v>109</v>
      </c>
      <c r="C7559" s="178" t="s">
        <v>8633</v>
      </c>
      <c r="D7559" s="178" t="s">
        <v>8683</v>
      </c>
      <c r="E7559" s="179">
        <v>34934</v>
      </c>
      <c r="F7559" s="180">
        <v>11297.63</v>
      </c>
      <c r="G7559" s="180">
        <v>0</v>
      </c>
      <c r="H7559" s="180">
        <v>2925.9</v>
      </c>
      <c r="I7559" s="180">
        <f t="shared" si="236"/>
        <v>14223.529999999999</v>
      </c>
      <c r="J7559" s="177" t="str">
        <f t="shared" si="237"/>
        <v>Date &gt; 1920</v>
      </c>
    </row>
    <row r="7560" spans="1:10" x14ac:dyDescent="0.3">
      <c r="A7560" s="178" t="s">
        <v>270</v>
      </c>
      <c r="B7560" s="178" t="s">
        <v>109</v>
      </c>
      <c r="C7560" s="178" t="s">
        <v>8633</v>
      </c>
      <c r="D7560" s="178" t="s">
        <v>8683</v>
      </c>
      <c r="E7560" s="179">
        <v>35108</v>
      </c>
      <c r="F7560" s="180">
        <v>26648.5</v>
      </c>
      <c r="G7560" s="180">
        <v>0</v>
      </c>
      <c r="H7560" s="180">
        <v>1290.3399999999999</v>
      </c>
      <c r="I7560" s="180">
        <f t="shared" si="236"/>
        <v>27938.84</v>
      </c>
      <c r="J7560" s="177" t="str">
        <f t="shared" si="237"/>
        <v>Date &gt; 1920</v>
      </c>
    </row>
    <row r="7561" spans="1:10" x14ac:dyDescent="0.3">
      <c r="A7561" s="178" t="s">
        <v>270</v>
      </c>
      <c r="B7561" s="178" t="s">
        <v>109</v>
      </c>
      <c r="C7561" s="178" t="s">
        <v>8633</v>
      </c>
      <c r="D7561" s="178" t="s">
        <v>7092</v>
      </c>
      <c r="E7561" s="179">
        <v>33885</v>
      </c>
      <c r="F7561" s="180">
        <v>0</v>
      </c>
      <c r="G7561" s="180">
        <v>8171.39</v>
      </c>
      <c r="H7561" s="180">
        <v>4085.7</v>
      </c>
      <c r="I7561" s="180">
        <f t="shared" si="236"/>
        <v>12257.09</v>
      </c>
      <c r="J7561" s="177" t="str">
        <f t="shared" si="237"/>
        <v>Date &gt; 1920</v>
      </c>
    </row>
    <row r="7562" spans="1:10" x14ac:dyDescent="0.3">
      <c r="A7562" s="178" t="s">
        <v>270</v>
      </c>
      <c r="B7562" s="178" t="s">
        <v>109</v>
      </c>
      <c r="C7562" s="178" t="s">
        <v>8633</v>
      </c>
      <c r="D7562" s="178" t="s">
        <v>8684</v>
      </c>
      <c r="E7562" s="179">
        <v>34016</v>
      </c>
      <c r="F7562" s="180">
        <v>0</v>
      </c>
      <c r="G7562" s="180">
        <v>6697</v>
      </c>
      <c r="H7562" s="180">
        <v>3348.5</v>
      </c>
      <c r="I7562" s="180">
        <f t="shared" si="236"/>
        <v>10045.5</v>
      </c>
      <c r="J7562" s="177" t="str">
        <f t="shared" si="237"/>
        <v>Date &gt; 1920</v>
      </c>
    </row>
    <row r="7563" spans="1:10" x14ac:dyDescent="0.3">
      <c r="A7563" s="178" t="s">
        <v>270</v>
      </c>
      <c r="B7563" s="178" t="s">
        <v>109</v>
      </c>
      <c r="C7563" s="178" t="s">
        <v>8633</v>
      </c>
      <c r="D7563" s="178" t="s">
        <v>8684</v>
      </c>
      <c r="E7563" s="179">
        <v>34016</v>
      </c>
      <c r="F7563" s="180">
        <v>0</v>
      </c>
      <c r="G7563" s="180">
        <v>9310.3700000000008</v>
      </c>
      <c r="H7563" s="180">
        <v>4655.18</v>
      </c>
      <c r="I7563" s="180">
        <f t="shared" si="236"/>
        <v>13965.550000000001</v>
      </c>
      <c r="J7563" s="177" t="str">
        <f t="shared" si="237"/>
        <v>Date &gt; 1920</v>
      </c>
    </row>
    <row r="7564" spans="1:10" x14ac:dyDescent="0.3">
      <c r="A7564" s="178" t="s">
        <v>270</v>
      </c>
      <c r="B7564" s="178" t="s">
        <v>109</v>
      </c>
      <c r="C7564" s="178" t="s">
        <v>8633</v>
      </c>
      <c r="D7564" s="178" t="s">
        <v>8684</v>
      </c>
      <c r="E7564" s="179">
        <v>34080</v>
      </c>
      <c r="F7564" s="180">
        <v>0</v>
      </c>
      <c r="G7564" s="180">
        <v>659.3</v>
      </c>
      <c r="H7564" s="180">
        <v>329.65</v>
      </c>
      <c r="I7564" s="180">
        <f t="shared" si="236"/>
        <v>988.94999999999993</v>
      </c>
      <c r="J7564" s="177" t="str">
        <f t="shared" si="237"/>
        <v>Date &gt; 1920</v>
      </c>
    </row>
    <row r="7565" spans="1:10" x14ac:dyDescent="0.3">
      <c r="A7565" s="178" t="s">
        <v>270</v>
      </c>
      <c r="B7565" s="178" t="s">
        <v>109</v>
      </c>
      <c r="C7565" s="178" t="s">
        <v>8633</v>
      </c>
      <c r="D7565" s="178" t="s">
        <v>8684</v>
      </c>
      <c r="E7565" s="179">
        <v>34318</v>
      </c>
      <c r="F7565" s="180">
        <v>0</v>
      </c>
      <c r="G7565" s="180">
        <v>535.87</v>
      </c>
      <c r="H7565" s="180">
        <v>267.93</v>
      </c>
      <c r="I7565" s="180">
        <f t="shared" si="236"/>
        <v>803.8</v>
      </c>
      <c r="J7565" s="177" t="str">
        <f t="shared" si="237"/>
        <v>Date &gt; 1920</v>
      </c>
    </row>
    <row r="7566" spans="1:10" x14ac:dyDescent="0.3">
      <c r="A7566" s="178" t="s">
        <v>270</v>
      </c>
      <c r="B7566" s="178" t="s">
        <v>109</v>
      </c>
      <c r="C7566" s="178" t="s">
        <v>8633</v>
      </c>
      <c r="D7566" s="178" t="s">
        <v>8685</v>
      </c>
      <c r="E7566" s="179">
        <v>34036</v>
      </c>
      <c r="F7566" s="180">
        <v>0</v>
      </c>
      <c r="G7566" s="180">
        <v>11804.67</v>
      </c>
      <c r="H7566" s="180">
        <v>5902.34</v>
      </c>
      <c r="I7566" s="180">
        <f t="shared" si="236"/>
        <v>17707.010000000002</v>
      </c>
      <c r="J7566" s="177" t="str">
        <f t="shared" si="237"/>
        <v>Date &gt; 1920</v>
      </c>
    </row>
    <row r="7567" spans="1:10" x14ac:dyDescent="0.3">
      <c r="A7567" s="178" t="s">
        <v>270</v>
      </c>
      <c r="B7567" s="178" t="s">
        <v>109</v>
      </c>
      <c r="C7567" s="178" t="s">
        <v>8633</v>
      </c>
      <c r="D7567" s="178" t="s">
        <v>8685</v>
      </c>
      <c r="E7567" s="179">
        <v>34080</v>
      </c>
      <c r="F7567" s="180">
        <v>0</v>
      </c>
      <c r="G7567" s="180">
        <v>240</v>
      </c>
      <c r="H7567" s="180">
        <v>120</v>
      </c>
      <c r="I7567" s="180">
        <f t="shared" si="236"/>
        <v>360</v>
      </c>
      <c r="J7567" s="177" t="str">
        <f t="shared" si="237"/>
        <v>Date &gt; 1920</v>
      </c>
    </row>
    <row r="7568" spans="1:10" x14ac:dyDescent="0.3">
      <c r="A7568" s="178" t="s">
        <v>270</v>
      </c>
      <c r="B7568" s="178" t="s">
        <v>109</v>
      </c>
      <c r="C7568" s="178" t="s">
        <v>8633</v>
      </c>
      <c r="D7568" s="178" t="s">
        <v>8685</v>
      </c>
      <c r="E7568" s="179">
        <v>34164</v>
      </c>
      <c r="F7568" s="180">
        <v>0</v>
      </c>
      <c r="G7568" s="180">
        <v>1730.66</v>
      </c>
      <c r="H7568" s="180">
        <v>865.34</v>
      </c>
      <c r="I7568" s="180">
        <f t="shared" si="236"/>
        <v>2596</v>
      </c>
      <c r="J7568" s="177" t="str">
        <f t="shared" si="237"/>
        <v>Date &gt; 1920</v>
      </c>
    </row>
    <row r="7569" spans="1:10" x14ac:dyDescent="0.3">
      <c r="A7569" s="178" t="s">
        <v>270</v>
      </c>
      <c r="B7569" s="178" t="s">
        <v>109</v>
      </c>
      <c r="C7569" s="178" t="s">
        <v>8633</v>
      </c>
      <c r="D7569" s="178" t="s">
        <v>8686</v>
      </c>
      <c r="E7569" s="179">
        <v>34255</v>
      </c>
      <c r="F7569" s="180">
        <v>18523.060000000001</v>
      </c>
      <c r="G7569" s="180">
        <v>0</v>
      </c>
      <c r="H7569" s="180">
        <v>2914.4</v>
      </c>
      <c r="I7569" s="180">
        <f t="shared" si="236"/>
        <v>21437.460000000003</v>
      </c>
      <c r="J7569" s="177" t="str">
        <f t="shared" si="237"/>
        <v>Date &gt; 1920</v>
      </c>
    </row>
    <row r="7570" spans="1:10" x14ac:dyDescent="0.3">
      <c r="A7570" s="178" t="s">
        <v>270</v>
      </c>
      <c r="B7570" s="178" t="s">
        <v>109</v>
      </c>
      <c r="C7570" s="178" t="s">
        <v>8633</v>
      </c>
      <c r="D7570" s="178" t="s">
        <v>8686</v>
      </c>
      <c r="E7570" s="179">
        <v>34255</v>
      </c>
      <c r="F7570" s="180">
        <v>7706.67</v>
      </c>
      <c r="G7570" s="180">
        <v>0</v>
      </c>
      <c r="H7570" s="180">
        <v>0</v>
      </c>
      <c r="I7570" s="180">
        <f t="shared" si="236"/>
        <v>7706.67</v>
      </c>
      <c r="J7570" s="177" t="str">
        <f t="shared" si="237"/>
        <v>Date &gt; 1920</v>
      </c>
    </row>
    <row r="7571" spans="1:10" x14ac:dyDescent="0.3">
      <c r="A7571" s="178" t="s">
        <v>270</v>
      </c>
      <c r="B7571" s="178" t="s">
        <v>109</v>
      </c>
      <c r="C7571" s="178" t="s">
        <v>8633</v>
      </c>
      <c r="D7571" s="178" t="s">
        <v>8686</v>
      </c>
      <c r="E7571" s="179">
        <v>34255</v>
      </c>
      <c r="F7571" s="180">
        <v>26923.8</v>
      </c>
      <c r="G7571" s="180">
        <v>0</v>
      </c>
      <c r="H7571" s="180">
        <v>2991.53</v>
      </c>
      <c r="I7571" s="180">
        <f t="shared" si="236"/>
        <v>29915.329999999998</v>
      </c>
      <c r="J7571" s="177" t="str">
        <f t="shared" si="237"/>
        <v>Date &gt; 1920</v>
      </c>
    </row>
    <row r="7572" spans="1:10" x14ac:dyDescent="0.3">
      <c r="A7572" s="178" t="s">
        <v>270</v>
      </c>
      <c r="B7572" s="178" t="s">
        <v>109</v>
      </c>
      <c r="C7572" s="178" t="s">
        <v>8633</v>
      </c>
      <c r="D7572" s="178" t="s">
        <v>8686</v>
      </c>
      <c r="E7572" s="179">
        <v>34276</v>
      </c>
      <c r="F7572" s="180">
        <v>24237.69</v>
      </c>
      <c r="G7572" s="180">
        <v>0</v>
      </c>
      <c r="H7572" s="180">
        <v>2693.08</v>
      </c>
      <c r="I7572" s="180">
        <f t="shared" si="236"/>
        <v>26930.769999999997</v>
      </c>
      <c r="J7572" s="177" t="str">
        <f t="shared" si="237"/>
        <v>Date &gt; 1920</v>
      </c>
    </row>
    <row r="7573" spans="1:10" x14ac:dyDescent="0.3">
      <c r="A7573" s="178" t="s">
        <v>270</v>
      </c>
      <c r="B7573" s="178" t="s">
        <v>109</v>
      </c>
      <c r="C7573" s="178" t="s">
        <v>8633</v>
      </c>
      <c r="D7573" s="178" t="s">
        <v>8686</v>
      </c>
      <c r="E7573" s="179">
        <v>34347</v>
      </c>
      <c r="F7573" s="180">
        <v>9802.7099999999991</v>
      </c>
      <c r="G7573" s="180">
        <v>0</v>
      </c>
      <c r="H7573" s="180">
        <v>1089.19</v>
      </c>
      <c r="I7573" s="180">
        <f t="shared" si="236"/>
        <v>10891.9</v>
      </c>
      <c r="J7573" s="177" t="str">
        <f t="shared" si="237"/>
        <v>Date &gt; 1920</v>
      </c>
    </row>
    <row r="7574" spans="1:10" x14ac:dyDescent="0.3">
      <c r="A7574" s="178" t="s">
        <v>270</v>
      </c>
      <c r="B7574" s="178" t="s">
        <v>109</v>
      </c>
      <c r="C7574" s="178" t="s">
        <v>8633</v>
      </c>
      <c r="D7574" s="178" t="s">
        <v>8686</v>
      </c>
      <c r="E7574" s="179">
        <v>34410</v>
      </c>
      <c r="F7574" s="180">
        <v>23621.47</v>
      </c>
      <c r="G7574" s="180">
        <v>0</v>
      </c>
      <c r="H7574" s="180">
        <v>2624.6</v>
      </c>
      <c r="I7574" s="180">
        <f t="shared" si="236"/>
        <v>26246.07</v>
      </c>
      <c r="J7574" s="177" t="str">
        <f t="shared" si="237"/>
        <v>Date &gt; 1920</v>
      </c>
    </row>
    <row r="7575" spans="1:10" x14ac:dyDescent="0.3">
      <c r="A7575" s="178" t="s">
        <v>270</v>
      </c>
      <c r="B7575" s="178" t="s">
        <v>109</v>
      </c>
      <c r="C7575" s="178" t="s">
        <v>8633</v>
      </c>
      <c r="D7575" s="178" t="s">
        <v>8686</v>
      </c>
      <c r="E7575" s="179">
        <v>34681</v>
      </c>
      <c r="F7575" s="180">
        <v>13806.95</v>
      </c>
      <c r="G7575" s="180">
        <v>0</v>
      </c>
      <c r="H7575" s="180">
        <v>1534.13</v>
      </c>
      <c r="I7575" s="180">
        <f t="shared" si="236"/>
        <v>15341.080000000002</v>
      </c>
      <c r="J7575" s="177" t="str">
        <f t="shared" si="237"/>
        <v>Date &gt; 1920</v>
      </c>
    </row>
    <row r="7576" spans="1:10" x14ac:dyDescent="0.3">
      <c r="A7576" s="178" t="s">
        <v>270</v>
      </c>
      <c r="B7576" s="178" t="s">
        <v>109</v>
      </c>
      <c r="C7576" s="178" t="s">
        <v>8633</v>
      </c>
      <c r="D7576" s="178" t="s">
        <v>8687</v>
      </c>
      <c r="E7576" s="179">
        <v>34064</v>
      </c>
      <c r="F7576" s="180">
        <v>0</v>
      </c>
      <c r="G7576" s="180">
        <v>3981.81</v>
      </c>
      <c r="H7576" s="180">
        <v>1990.9</v>
      </c>
      <c r="I7576" s="180">
        <f t="shared" si="236"/>
        <v>5972.71</v>
      </c>
      <c r="J7576" s="177" t="str">
        <f t="shared" si="237"/>
        <v>Date &gt; 1920</v>
      </c>
    </row>
    <row r="7577" spans="1:10" x14ac:dyDescent="0.3">
      <c r="A7577" s="178" t="s">
        <v>270</v>
      </c>
      <c r="B7577" s="178" t="s">
        <v>109</v>
      </c>
      <c r="C7577" s="178" t="s">
        <v>8633</v>
      </c>
      <c r="D7577" s="178" t="s">
        <v>8688</v>
      </c>
      <c r="E7577" s="179">
        <v>35643</v>
      </c>
      <c r="F7577" s="180">
        <v>0</v>
      </c>
      <c r="G7577" s="180">
        <v>4166.67</v>
      </c>
      <c r="H7577" s="180">
        <v>2083.33</v>
      </c>
      <c r="I7577" s="180">
        <f t="shared" si="236"/>
        <v>6250</v>
      </c>
      <c r="J7577" s="177" t="str">
        <f t="shared" si="237"/>
        <v>Date &gt; 1920</v>
      </c>
    </row>
    <row r="7578" spans="1:10" x14ac:dyDescent="0.3">
      <c r="A7578" s="178" t="s">
        <v>270</v>
      </c>
      <c r="B7578" s="178" t="s">
        <v>109</v>
      </c>
      <c r="C7578" s="178" t="s">
        <v>8633</v>
      </c>
      <c r="D7578" s="178" t="s">
        <v>8689</v>
      </c>
      <c r="E7578" s="179">
        <v>34410</v>
      </c>
      <c r="F7578" s="180">
        <v>0</v>
      </c>
      <c r="G7578" s="180">
        <v>6535.23</v>
      </c>
      <c r="H7578" s="180">
        <v>3267.61</v>
      </c>
      <c r="I7578" s="180">
        <f t="shared" si="236"/>
        <v>9802.84</v>
      </c>
      <c r="J7578" s="177" t="str">
        <f t="shared" si="237"/>
        <v>Date &gt; 1920</v>
      </c>
    </row>
    <row r="7579" spans="1:10" x14ac:dyDescent="0.3">
      <c r="A7579" s="178" t="s">
        <v>270</v>
      </c>
      <c r="B7579" s="178" t="s">
        <v>109</v>
      </c>
      <c r="C7579" s="178" t="s">
        <v>8633</v>
      </c>
      <c r="D7579" s="178" t="s">
        <v>8689</v>
      </c>
      <c r="E7579" s="179">
        <v>34562</v>
      </c>
      <c r="F7579" s="180">
        <v>0</v>
      </c>
      <c r="G7579" s="180">
        <v>1464.77</v>
      </c>
      <c r="H7579" s="180">
        <v>732.39</v>
      </c>
      <c r="I7579" s="180">
        <f t="shared" si="236"/>
        <v>2197.16</v>
      </c>
      <c r="J7579" s="177" t="str">
        <f t="shared" si="237"/>
        <v>Date &gt; 1920</v>
      </c>
    </row>
    <row r="7580" spans="1:10" x14ac:dyDescent="0.3">
      <c r="A7580" s="178" t="s">
        <v>270</v>
      </c>
      <c r="B7580" s="178" t="s">
        <v>109</v>
      </c>
      <c r="C7580" s="178" t="s">
        <v>8633</v>
      </c>
      <c r="D7580" s="178" t="s">
        <v>8689</v>
      </c>
      <c r="E7580" s="179">
        <v>35643</v>
      </c>
      <c r="F7580" s="180">
        <v>0</v>
      </c>
      <c r="G7580" s="180">
        <v>3000</v>
      </c>
      <c r="H7580" s="180">
        <v>1500</v>
      </c>
      <c r="I7580" s="180">
        <f t="shared" si="236"/>
        <v>4500</v>
      </c>
      <c r="J7580" s="177" t="str">
        <f t="shared" si="237"/>
        <v>Date &gt; 1920</v>
      </c>
    </row>
    <row r="7581" spans="1:10" x14ac:dyDescent="0.3">
      <c r="A7581" s="178" t="s">
        <v>270</v>
      </c>
      <c r="B7581" s="178" t="s">
        <v>109</v>
      </c>
      <c r="C7581" s="178" t="s">
        <v>8633</v>
      </c>
      <c r="D7581" s="178" t="s">
        <v>8690</v>
      </c>
      <c r="E7581" s="179">
        <v>34570</v>
      </c>
      <c r="F7581" s="180">
        <v>0</v>
      </c>
      <c r="G7581" s="180">
        <v>4466.93</v>
      </c>
      <c r="H7581" s="180">
        <v>2233.46</v>
      </c>
      <c r="I7581" s="180">
        <f t="shared" si="236"/>
        <v>6700.39</v>
      </c>
      <c r="J7581" s="177" t="str">
        <f t="shared" si="237"/>
        <v>Date &gt; 1920</v>
      </c>
    </row>
    <row r="7582" spans="1:10" x14ac:dyDescent="0.3">
      <c r="A7582" s="178" t="s">
        <v>270</v>
      </c>
      <c r="B7582" s="178" t="s">
        <v>109</v>
      </c>
      <c r="C7582" s="178" t="s">
        <v>8633</v>
      </c>
      <c r="D7582" s="178" t="s">
        <v>8690</v>
      </c>
      <c r="E7582" s="179">
        <v>35643</v>
      </c>
      <c r="F7582" s="180">
        <v>0</v>
      </c>
      <c r="G7582" s="180">
        <v>14049.33</v>
      </c>
      <c r="H7582" s="180">
        <v>7024.67</v>
      </c>
      <c r="I7582" s="180">
        <f t="shared" si="236"/>
        <v>21074</v>
      </c>
      <c r="J7582" s="177" t="str">
        <f t="shared" si="237"/>
        <v>Date &gt; 1920</v>
      </c>
    </row>
    <row r="7583" spans="1:10" x14ac:dyDescent="0.3">
      <c r="A7583" s="178" t="s">
        <v>270</v>
      </c>
      <c r="B7583" s="178" t="s">
        <v>109</v>
      </c>
      <c r="C7583" s="178" t="s">
        <v>8633</v>
      </c>
      <c r="D7583" s="178" t="s">
        <v>8691</v>
      </c>
      <c r="E7583" s="179">
        <v>34983</v>
      </c>
      <c r="F7583" s="180">
        <v>23800</v>
      </c>
      <c r="G7583" s="180">
        <v>0</v>
      </c>
      <c r="H7583" s="180">
        <v>10200</v>
      </c>
      <c r="I7583" s="180">
        <f t="shared" si="236"/>
        <v>34000</v>
      </c>
      <c r="J7583" s="177" t="str">
        <f t="shared" si="237"/>
        <v>Date &gt; 1920</v>
      </c>
    </row>
    <row r="7584" spans="1:10" x14ac:dyDescent="0.3">
      <c r="A7584" s="178" t="s">
        <v>270</v>
      </c>
      <c r="B7584" s="178" t="s">
        <v>109</v>
      </c>
      <c r="C7584" s="178" t="s">
        <v>8633</v>
      </c>
      <c r="D7584" s="178" t="s">
        <v>8691</v>
      </c>
      <c r="E7584" s="179">
        <v>34983</v>
      </c>
      <c r="F7584" s="180">
        <v>68000</v>
      </c>
      <c r="G7584" s="180">
        <v>0</v>
      </c>
      <c r="H7584" s="180">
        <v>0</v>
      </c>
      <c r="I7584" s="180">
        <f t="shared" si="236"/>
        <v>68000</v>
      </c>
      <c r="J7584" s="177" t="str">
        <f t="shared" si="237"/>
        <v>Date &gt; 1920</v>
      </c>
    </row>
    <row r="7585" spans="1:10" x14ac:dyDescent="0.3">
      <c r="A7585" s="178" t="s">
        <v>270</v>
      </c>
      <c r="B7585" s="178" t="s">
        <v>109</v>
      </c>
      <c r="C7585" s="178" t="s">
        <v>8633</v>
      </c>
      <c r="D7585" s="178" t="s">
        <v>8691</v>
      </c>
      <c r="E7585" s="179">
        <v>34983</v>
      </c>
      <c r="F7585" s="180">
        <v>391563.21</v>
      </c>
      <c r="G7585" s="180">
        <v>0</v>
      </c>
      <c r="H7585" s="180">
        <v>43507.01</v>
      </c>
      <c r="I7585" s="180">
        <f t="shared" si="236"/>
        <v>435070.22000000003</v>
      </c>
      <c r="J7585" s="177" t="str">
        <f t="shared" si="237"/>
        <v>Date &gt; 1920</v>
      </c>
    </row>
    <row r="7586" spans="1:10" x14ac:dyDescent="0.3">
      <c r="A7586" s="178" t="s">
        <v>270</v>
      </c>
      <c r="B7586" s="178" t="s">
        <v>109</v>
      </c>
      <c r="C7586" s="178" t="s">
        <v>8633</v>
      </c>
      <c r="D7586" s="178" t="s">
        <v>8691</v>
      </c>
      <c r="E7586" s="179">
        <v>35090</v>
      </c>
      <c r="F7586" s="180">
        <v>222680.5</v>
      </c>
      <c r="G7586" s="180">
        <v>0</v>
      </c>
      <c r="H7586" s="180">
        <v>24742.27</v>
      </c>
      <c r="I7586" s="180">
        <f t="shared" si="236"/>
        <v>247422.77</v>
      </c>
      <c r="J7586" s="177" t="str">
        <f t="shared" si="237"/>
        <v>Date &gt; 1920</v>
      </c>
    </row>
    <row r="7587" spans="1:10" x14ac:dyDescent="0.3">
      <c r="A7587" s="178" t="s">
        <v>270</v>
      </c>
      <c r="B7587" s="178" t="s">
        <v>109</v>
      </c>
      <c r="C7587" s="178" t="s">
        <v>8633</v>
      </c>
      <c r="D7587" s="178" t="s">
        <v>8691</v>
      </c>
      <c r="E7587" s="179">
        <v>35100</v>
      </c>
      <c r="F7587" s="180">
        <v>227901.08</v>
      </c>
      <c r="G7587" s="180">
        <v>0</v>
      </c>
      <c r="H7587" s="180">
        <v>25322.33</v>
      </c>
      <c r="I7587" s="180">
        <f t="shared" si="236"/>
        <v>253223.40999999997</v>
      </c>
      <c r="J7587" s="177" t="str">
        <f t="shared" si="237"/>
        <v>Date &gt; 1920</v>
      </c>
    </row>
    <row r="7588" spans="1:10" x14ac:dyDescent="0.3">
      <c r="A7588" s="178" t="s">
        <v>270</v>
      </c>
      <c r="B7588" s="178" t="s">
        <v>109</v>
      </c>
      <c r="C7588" s="178" t="s">
        <v>8633</v>
      </c>
      <c r="D7588" s="178" t="s">
        <v>8691</v>
      </c>
      <c r="E7588" s="179">
        <v>35159</v>
      </c>
      <c r="F7588" s="180">
        <v>224757</v>
      </c>
      <c r="G7588" s="180">
        <v>0</v>
      </c>
      <c r="H7588" s="180">
        <v>24972.720000000001</v>
      </c>
      <c r="I7588" s="180">
        <f t="shared" si="236"/>
        <v>249729.72</v>
      </c>
      <c r="J7588" s="177" t="str">
        <f t="shared" si="237"/>
        <v>Date &gt; 1920</v>
      </c>
    </row>
    <row r="7589" spans="1:10" x14ac:dyDescent="0.3">
      <c r="A7589" s="178" t="s">
        <v>270</v>
      </c>
      <c r="B7589" s="178" t="s">
        <v>109</v>
      </c>
      <c r="C7589" s="178" t="s">
        <v>8633</v>
      </c>
      <c r="D7589" s="178" t="s">
        <v>8691</v>
      </c>
      <c r="E7589" s="179">
        <v>35220</v>
      </c>
      <c r="F7589" s="180">
        <v>19907</v>
      </c>
      <c r="G7589" s="180">
        <v>0</v>
      </c>
      <c r="H7589" s="180">
        <v>2211.63</v>
      </c>
      <c r="I7589" s="180">
        <f t="shared" si="236"/>
        <v>22118.63</v>
      </c>
      <c r="J7589" s="177" t="str">
        <f t="shared" si="237"/>
        <v>Date &gt; 1920</v>
      </c>
    </row>
    <row r="7590" spans="1:10" x14ac:dyDescent="0.3">
      <c r="A7590" s="178" t="s">
        <v>270</v>
      </c>
      <c r="B7590" s="178" t="s">
        <v>109</v>
      </c>
      <c r="C7590" s="178" t="s">
        <v>8633</v>
      </c>
      <c r="D7590" s="178" t="s">
        <v>8691</v>
      </c>
      <c r="E7590" s="179">
        <v>35417</v>
      </c>
      <c r="F7590" s="180">
        <v>40182</v>
      </c>
      <c r="G7590" s="180">
        <v>0</v>
      </c>
      <c r="H7590" s="180">
        <v>4466.84</v>
      </c>
      <c r="I7590" s="180">
        <f t="shared" si="236"/>
        <v>44648.84</v>
      </c>
      <c r="J7590" s="177" t="str">
        <f t="shared" si="237"/>
        <v>Date &gt; 1920</v>
      </c>
    </row>
    <row r="7591" spans="1:10" x14ac:dyDescent="0.3">
      <c r="A7591" s="178" t="s">
        <v>270</v>
      </c>
      <c r="B7591" s="178" t="s">
        <v>109</v>
      </c>
      <c r="C7591" s="178" t="s">
        <v>8633</v>
      </c>
      <c r="D7591" s="178" t="s">
        <v>8691</v>
      </c>
      <c r="E7591" s="179">
        <v>35751</v>
      </c>
      <c r="F7591" s="180">
        <v>9038</v>
      </c>
      <c r="G7591" s="180">
        <v>0</v>
      </c>
      <c r="H7591" s="180">
        <v>1005</v>
      </c>
      <c r="I7591" s="180">
        <f t="shared" si="236"/>
        <v>10043</v>
      </c>
      <c r="J7591" s="177" t="str">
        <f t="shared" si="237"/>
        <v>Date &gt; 1920</v>
      </c>
    </row>
    <row r="7592" spans="1:10" x14ac:dyDescent="0.3">
      <c r="A7592" s="178" t="s">
        <v>270</v>
      </c>
      <c r="B7592" s="178" t="s">
        <v>109</v>
      </c>
      <c r="C7592" s="178" t="s">
        <v>8633</v>
      </c>
      <c r="D7592" s="178" t="s">
        <v>8691</v>
      </c>
      <c r="E7592" s="179">
        <v>35894</v>
      </c>
      <c r="F7592" s="180">
        <v>24651</v>
      </c>
      <c r="G7592" s="180">
        <v>0</v>
      </c>
      <c r="H7592" s="180">
        <v>2739</v>
      </c>
      <c r="I7592" s="180">
        <f t="shared" si="236"/>
        <v>27390</v>
      </c>
      <c r="J7592" s="177" t="str">
        <f t="shared" si="237"/>
        <v>Date &gt; 1920</v>
      </c>
    </row>
    <row r="7593" spans="1:10" x14ac:dyDescent="0.3">
      <c r="A7593" s="178" t="s">
        <v>270</v>
      </c>
      <c r="B7593" s="178" t="s">
        <v>109</v>
      </c>
      <c r="C7593" s="178" t="s">
        <v>8633</v>
      </c>
      <c r="D7593" s="178" t="s">
        <v>8691</v>
      </c>
      <c r="E7593" s="179">
        <v>36468</v>
      </c>
      <c r="F7593" s="180">
        <v>2465</v>
      </c>
      <c r="G7593" s="180">
        <v>0</v>
      </c>
      <c r="H7593" s="180">
        <v>274</v>
      </c>
      <c r="I7593" s="180">
        <f t="shared" si="236"/>
        <v>2739</v>
      </c>
      <c r="J7593" s="177" t="str">
        <f t="shared" si="237"/>
        <v>Date &gt; 1920</v>
      </c>
    </row>
    <row r="7594" spans="1:10" x14ac:dyDescent="0.3">
      <c r="A7594" s="178" t="s">
        <v>270</v>
      </c>
      <c r="B7594" s="178" t="s">
        <v>109</v>
      </c>
      <c r="C7594" s="178" t="s">
        <v>8633</v>
      </c>
      <c r="D7594" s="178" t="s">
        <v>8691</v>
      </c>
      <c r="E7594" s="179">
        <v>36881</v>
      </c>
      <c r="F7594" s="180">
        <v>1644</v>
      </c>
      <c r="G7594" s="180">
        <v>0</v>
      </c>
      <c r="H7594" s="180">
        <v>182</v>
      </c>
      <c r="I7594" s="180">
        <f t="shared" si="236"/>
        <v>1826</v>
      </c>
      <c r="J7594" s="177" t="str">
        <f t="shared" si="237"/>
        <v>Date &gt; 1920</v>
      </c>
    </row>
    <row r="7595" spans="1:10" x14ac:dyDescent="0.3">
      <c r="A7595" s="178" t="s">
        <v>270</v>
      </c>
      <c r="B7595" s="178" t="s">
        <v>109</v>
      </c>
      <c r="C7595" s="178" t="s">
        <v>8633</v>
      </c>
      <c r="D7595" s="178" t="s">
        <v>8691</v>
      </c>
      <c r="E7595" s="179">
        <v>36956</v>
      </c>
      <c r="F7595" s="180">
        <v>23061</v>
      </c>
      <c r="G7595" s="180">
        <v>0</v>
      </c>
      <c r="H7595" s="180">
        <v>2560.6999999999998</v>
      </c>
      <c r="I7595" s="180">
        <f t="shared" si="236"/>
        <v>25621.7</v>
      </c>
      <c r="J7595" s="177" t="str">
        <f t="shared" si="237"/>
        <v>Date &gt; 1920</v>
      </c>
    </row>
    <row r="7596" spans="1:10" x14ac:dyDescent="0.3">
      <c r="A7596" s="178" t="s">
        <v>270</v>
      </c>
      <c r="B7596" s="178" t="s">
        <v>109</v>
      </c>
      <c r="C7596" s="178" t="s">
        <v>8633</v>
      </c>
      <c r="D7596" s="178" t="s">
        <v>8691</v>
      </c>
      <c r="E7596" s="179">
        <v>37140</v>
      </c>
      <c r="F7596" s="180">
        <v>0.21</v>
      </c>
      <c r="G7596" s="180">
        <v>0</v>
      </c>
      <c r="H7596" s="180">
        <v>5055.79</v>
      </c>
      <c r="I7596" s="180">
        <f t="shared" si="236"/>
        <v>5056</v>
      </c>
      <c r="J7596" s="177" t="str">
        <f t="shared" si="237"/>
        <v>Date &gt; 1920</v>
      </c>
    </row>
    <row r="7597" spans="1:10" x14ac:dyDescent="0.3">
      <c r="A7597" s="178" t="s">
        <v>270</v>
      </c>
      <c r="B7597" s="178" t="s">
        <v>109</v>
      </c>
      <c r="C7597" s="178" t="s">
        <v>8633</v>
      </c>
      <c r="D7597" s="178" t="s">
        <v>8691</v>
      </c>
      <c r="E7597" s="179">
        <v>37140</v>
      </c>
      <c r="F7597" s="180">
        <v>15646.79</v>
      </c>
      <c r="G7597" s="180">
        <v>0</v>
      </c>
      <c r="H7597" s="180">
        <v>0</v>
      </c>
      <c r="I7597" s="180">
        <f t="shared" si="236"/>
        <v>15646.79</v>
      </c>
      <c r="J7597" s="177" t="str">
        <f t="shared" si="237"/>
        <v>Date &gt; 1920</v>
      </c>
    </row>
    <row r="7598" spans="1:10" x14ac:dyDescent="0.3">
      <c r="A7598" s="178" t="s">
        <v>270</v>
      </c>
      <c r="B7598" s="178" t="s">
        <v>109</v>
      </c>
      <c r="C7598" s="178" t="s">
        <v>8633</v>
      </c>
      <c r="D7598" s="178" t="s">
        <v>8692</v>
      </c>
      <c r="E7598" s="179">
        <v>34856</v>
      </c>
      <c r="F7598" s="180">
        <v>0</v>
      </c>
      <c r="G7598" s="180">
        <v>68000</v>
      </c>
      <c r="H7598" s="180">
        <v>34000</v>
      </c>
      <c r="I7598" s="180">
        <f t="shared" si="236"/>
        <v>102000</v>
      </c>
      <c r="J7598" s="177" t="str">
        <f t="shared" si="237"/>
        <v>Date &gt; 1920</v>
      </c>
    </row>
    <row r="7599" spans="1:10" x14ac:dyDescent="0.3">
      <c r="A7599" s="178" t="s">
        <v>270</v>
      </c>
      <c r="B7599" s="178" t="s">
        <v>109</v>
      </c>
      <c r="C7599" s="178" t="s">
        <v>8633</v>
      </c>
      <c r="D7599" s="178" t="s">
        <v>8693</v>
      </c>
      <c r="E7599" s="179">
        <v>35039</v>
      </c>
      <c r="F7599" s="180">
        <v>0</v>
      </c>
      <c r="G7599" s="180">
        <v>1974.67</v>
      </c>
      <c r="H7599" s="180">
        <v>987.33</v>
      </c>
      <c r="I7599" s="180">
        <f t="shared" si="236"/>
        <v>2962</v>
      </c>
      <c r="J7599" s="177" t="str">
        <f t="shared" si="237"/>
        <v>Date &gt; 1920</v>
      </c>
    </row>
    <row r="7600" spans="1:10" x14ac:dyDescent="0.3">
      <c r="A7600" s="178" t="s">
        <v>270</v>
      </c>
      <c r="B7600" s="178" t="s">
        <v>109</v>
      </c>
      <c r="C7600" s="178" t="s">
        <v>8633</v>
      </c>
      <c r="D7600" s="178" t="s">
        <v>8694</v>
      </c>
      <c r="E7600" s="179">
        <v>35291</v>
      </c>
      <c r="F7600" s="180">
        <v>467409</v>
      </c>
      <c r="G7600" s="180">
        <v>0</v>
      </c>
      <c r="H7600" s="180">
        <v>51935.05</v>
      </c>
      <c r="I7600" s="180">
        <f t="shared" si="236"/>
        <v>519344.05</v>
      </c>
      <c r="J7600" s="177" t="str">
        <f t="shared" si="237"/>
        <v>Date &gt; 1920</v>
      </c>
    </row>
    <row r="7601" spans="1:10" x14ac:dyDescent="0.3">
      <c r="A7601" s="178" t="s">
        <v>270</v>
      </c>
      <c r="B7601" s="178" t="s">
        <v>109</v>
      </c>
      <c r="C7601" s="178" t="s">
        <v>8633</v>
      </c>
      <c r="D7601" s="178" t="s">
        <v>8694</v>
      </c>
      <c r="E7601" s="179">
        <v>35327</v>
      </c>
      <c r="F7601" s="180">
        <v>467409</v>
      </c>
      <c r="G7601" s="180">
        <v>0</v>
      </c>
      <c r="H7601" s="180">
        <v>59883.13</v>
      </c>
      <c r="I7601" s="180">
        <f t="shared" si="236"/>
        <v>527292.13</v>
      </c>
      <c r="J7601" s="177" t="str">
        <f t="shared" si="237"/>
        <v>Date &gt; 1920</v>
      </c>
    </row>
    <row r="7602" spans="1:10" x14ac:dyDescent="0.3">
      <c r="A7602" s="178" t="s">
        <v>270</v>
      </c>
      <c r="B7602" s="178" t="s">
        <v>109</v>
      </c>
      <c r="C7602" s="178" t="s">
        <v>8633</v>
      </c>
      <c r="D7602" s="178" t="s">
        <v>8694</v>
      </c>
      <c r="E7602" s="179">
        <v>35327</v>
      </c>
      <c r="F7602" s="180">
        <v>71520</v>
      </c>
      <c r="G7602" s="180">
        <v>0</v>
      </c>
      <c r="H7602" s="180">
        <v>0</v>
      </c>
      <c r="I7602" s="180">
        <f t="shared" si="236"/>
        <v>71520</v>
      </c>
      <c r="J7602" s="177" t="str">
        <f t="shared" si="237"/>
        <v>Date &gt; 1920</v>
      </c>
    </row>
    <row r="7603" spans="1:10" x14ac:dyDescent="0.3">
      <c r="A7603" s="178" t="s">
        <v>270</v>
      </c>
      <c r="B7603" s="178" t="s">
        <v>109</v>
      </c>
      <c r="C7603" s="178" t="s">
        <v>8633</v>
      </c>
      <c r="D7603" s="178" t="s">
        <v>8694</v>
      </c>
      <c r="E7603" s="179">
        <v>35417</v>
      </c>
      <c r="F7603" s="180">
        <v>11173</v>
      </c>
      <c r="G7603" s="180">
        <v>0</v>
      </c>
      <c r="H7603" s="180">
        <v>30241.5</v>
      </c>
      <c r="I7603" s="180">
        <f t="shared" si="236"/>
        <v>41414.5</v>
      </c>
      <c r="J7603" s="177" t="str">
        <f t="shared" si="237"/>
        <v>Date &gt; 1920</v>
      </c>
    </row>
    <row r="7604" spans="1:10" x14ac:dyDescent="0.3">
      <c r="A7604" s="178" t="s">
        <v>270</v>
      </c>
      <c r="B7604" s="178" t="s">
        <v>109</v>
      </c>
      <c r="C7604" s="178" t="s">
        <v>8633</v>
      </c>
      <c r="D7604" s="178" t="s">
        <v>8694</v>
      </c>
      <c r="E7604" s="179">
        <v>35417</v>
      </c>
      <c r="F7604" s="180">
        <v>260999</v>
      </c>
      <c r="G7604" s="180">
        <v>0</v>
      </c>
      <c r="H7604" s="180">
        <v>0</v>
      </c>
      <c r="I7604" s="180">
        <f t="shared" si="236"/>
        <v>260999</v>
      </c>
      <c r="J7604" s="177" t="str">
        <f t="shared" si="237"/>
        <v>Date &gt; 1920</v>
      </c>
    </row>
    <row r="7605" spans="1:10" x14ac:dyDescent="0.3">
      <c r="A7605" s="178" t="s">
        <v>270</v>
      </c>
      <c r="B7605" s="178" t="s">
        <v>109</v>
      </c>
      <c r="C7605" s="178" t="s">
        <v>8633</v>
      </c>
      <c r="D7605" s="178" t="s">
        <v>8694</v>
      </c>
      <c r="E7605" s="179">
        <v>35433</v>
      </c>
      <c r="F7605" s="180">
        <v>48607</v>
      </c>
      <c r="G7605" s="180">
        <v>0</v>
      </c>
      <c r="H7605" s="180">
        <v>5400.29</v>
      </c>
      <c r="I7605" s="180">
        <f t="shared" si="236"/>
        <v>54007.29</v>
      </c>
      <c r="J7605" s="177" t="str">
        <f t="shared" si="237"/>
        <v>Date &gt; 1920</v>
      </c>
    </row>
    <row r="7606" spans="1:10" x14ac:dyDescent="0.3">
      <c r="A7606" s="178" t="s">
        <v>270</v>
      </c>
      <c r="B7606" s="178" t="s">
        <v>109</v>
      </c>
      <c r="C7606" s="178" t="s">
        <v>8633</v>
      </c>
      <c r="D7606" s="178" t="s">
        <v>8694</v>
      </c>
      <c r="E7606" s="179">
        <v>35433</v>
      </c>
      <c r="F7606" s="180">
        <v>18934</v>
      </c>
      <c r="G7606" s="180">
        <v>0</v>
      </c>
      <c r="H7606" s="180">
        <v>2103</v>
      </c>
      <c r="I7606" s="180">
        <f t="shared" si="236"/>
        <v>21037</v>
      </c>
      <c r="J7606" s="177" t="str">
        <f t="shared" si="237"/>
        <v>Date &gt; 1920</v>
      </c>
    </row>
    <row r="7607" spans="1:10" x14ac:dyDescent="0.3">
      <c r="A7607" s="178" t="s">
        <v>270</v>
      </c>
      <c r="B7607" s="178" t="s">
        <v>109</v>
      </c>
      <c r="C7607" s="178" t="s">
        <v>8633</v>
      </c>
      <c r="D7607" s="178" t="s">
        <v>8694</v>
      </c>
      <c r="E7607" s="179">
        <v>35473</v>
      </c>
      <c r="F7607" s="180">
        <v>0</v>
      </c>
      <c r="G7607" s="180">
        <v>0</v>
      </c>
      <c r="H7607" s="180">
        <v>2056.6999999999998</v>
      </c>
      <c r="I7607" s="180">
        <f t="shared" si="236"/>
        <v>2056.6999999999998</v>
      </c>
      <c r="J7607" s="177" t="str">
        <f t="shared" si="237"/>
        <v>Date &gt; 1920</v>
      </c>
    </row>
    <row r="7608" spans="1:10" x14ac:dyDescent="0.3">
      <c r="A7608" s="178" t="s">
        <v>270</v>
      </c>
      <c r="B7608" s="178" t="s">
        <v>109</v>
      </c>
      <c r="C7608" s="178" t="s">
        <v>8633</v>
      </c>
      <c r="D7608" s="178" t="s">
        <v>8694</v>
      </c>
      <c r="E7608" s="179">
        <v>35473</v>
      </c>
      <c r="F7608" s="180">
        <v>18511</v>
      </c>
      <c r="G7608" s="180">
        <v>0</v>
      </c>
      <c r="H7608" s="180">
        <v>0</v>
      </c>
      <c r="I7608" s="180">
        <f t="shared" si="236"/>
        <v>18511</v>
      </c>
      <c r="J7608" s="177" t="str">
        <f t="shared" si="237"/>
        <v>Date &gt; 1920</v>
      </c>
    </row>
    <row r="7609" spans="1:10" x14ac:dyDescent="0.3">
      <c r="A7609" s="178" t="s">
        <v>270</v>
      </c>
      <c r="B7609" s="178" t="s">
        <v>109</v>
      </c>
      <c r="C7609" s="178" t="s">
        <v>8633</v>
      </c>
      <c r="D7609" s="178" t="s">
        <v>8694</v>
      </c>
      <c r="E7609" s="179">
        <v>35558</v>
      </c>
      <c r="F7609" s="180">
        <v>30241</v>
      </c>
      <c r="G7609" s="180">
        <v>0</v>
      </c>
      <c r="H7609" s="180">
        <v>3360.5</v>
      </c>
      <c r="I7609" s="180">
        <f t="shared" si="236"/>
        <v>33601.5</v>
      </c>
      <c r="J7609" s="177" t="str">
        <f t="shared" si="237"/>
        <v>Date &gt; 1920</v>
      </c>
    </row>
    <row r="7610" spans="1:10" x14ac:dyDescent="0.3">
      <c r="A7610" s="178" t="s">
        <v>270</v>
      </c>
      <c r="B7610" s="178" t="s">
        <v>109</v>
      </c>
      <c r="C7610" s="178" t="s">
        <v>8633</v>
      </c>
      <c r="D7610" s="178" t="s">
        <v>8694</v>
      </c>
      <c r="E7610" s="179">
        <v>35928</v>
      </c>
      <c r="F7610" s="180">
        <v>1800</v>
      </c>
      <c r="G7610" s="180">
        <v>0</v>
      </c>
      <c r="H7610" s="180">
        <v>200</v>
      </c>
      <c r="I7610" s="180">
        <f t="shared" si="236"/>
        <v>2000</v>
      </c>
      <c r="J7610" s="177" t="str">
        <f t="shared" si="237"/>
        <v>Date &gt; 1920</v>
      </c>
    </row>
    <row r="7611" spans="1:10" x14ac:dyDescent="0.3">
      <c r="A7611" s="178" t="s">
        <v>270</v>
      </c>
      <c r="B7611" s="178" t="s">
        <v>109</v>
      </c>
      <c r="C7611" s="178" t="s">
        <v>8633</v>
      </c>
      <c r="D7611" s="178" t="s">
        <v>8694</v>
      </c>
      <c r="E7611" s="179">
        <v>35993</v>
      </c>
      <c r="F7611" s="180">
        <v>18933</v>
      </c>
      <c r="G7611" s="180">
        <v>0</v>
      </c>
      <c r="H7611" s="180">
        <v>2104</v>
      </c>
      <c r="I7611" s="180">
        <f t="shared" si="236"/>
        <v>21037</v>
      </c>
      <c r="J7611" s="177" t="str">
        <f t="shared" si="237"/>
        <v>Date &gt; 1920</v>
      </c>
    </row>
    <row r="7612" spans="1:10" x14ac:dyDescent="0.3">
      <c r="A7612" s="178" t="s">
        <v>270</v>
      </c>
      <c r="B7612" s="178" t="s">
        <v>109</v>
      </c>
      <c r="C7612" s="178" t="s">
        <v>8633</v>
      </c>
      <c r="D7612" s="178" t="s">
        <v>8694</v>
      </c>
      <c r="E7612" s="179">
        <v>36136</v>
      </c>
      <c r="F7612" s="180">
        <v>67281</v>
      </c>
      <c r="G7612" s="180">
        <v>0</v>
      </c>
      <c r="H7612" s="180">
        <v>7474.19</v>
      </c>
      <c r="I7612" s="180">
        <f t="shared" si="236"/>
        <v>74755.19</v>
      </c>
      <c r="J7612" s="177" t="str">
        <f t="shared" si="237"/>
        <v>Date &gt; 1920</v>
      </c>
    </row>
    <row r="7613" spans="1:10" x14ac:dyDescent="0.3">
      <c r="A7613" s="178" t="s">
        <v>270</v>
      </c>
      <c r="B7613" s="178" t="s">
        <v>109</v>
      </c>
      <c r="C7613" s="178" t="s">
        <v>8633</v>
      </c>
      <c r="D7613" s="178" t="s">
        <v>8694</v>
      </c>
      <c r="E7613" s="179">
        <v>36258</v>
      </c>
      <c r="F7613" s="180">
        <v>32218</v>
      </c>
      <c r="G7613" s="180">
        <v>0</v>
      </c>
      <c r="H7613" s="180">
        <v>3579.64</v>
      </c>
      <c r="I7613" s="180">
        <f t="shared" si="236"/>
        <v>35797.64</v>
      </c>
      <c r="J7613" s="177" t="str">
        <f t="shared" si="237"/>
        <v>Date &gt; 1920</v>
      </c>
    </row>
    <row r="7614" spans="1:10" x14ac:dyDescent="0.3">
      <c r="A7614" s="178" t="s">
        <v>270</v>
      </c>
      <c r="B7614" s="178" t="s">
        <v>109</v>
      </c>
      <c r="C7614" s="178" t="s">
        <v>8633</v>
      </c>
      <c r="D7614" s="178" t="s">
        <v>8694</v>
      </c>
      <c r="E7614" s="179">
        <v>36336</v>
      </c>
      <c r="F7614" s="180">
        <v>4636</v>
      </c>
      <c r="G7614" s="180">
        <v>0</v>
      </c>
      <c r="H7614" s="180">
        <v>0</v>
      </c>
      <c r="I7614" s="180">
        <f t="shared" si="236"/>
        <v>4636</v>
      </c>
      <c r="J7614" s="177" t="str">
        <f t="shared" si="237"/>
        <v>Date &gt; 1920</v>
      </c>
    </row>
    <row r="7615" spans="1:10" x14ac:dyDescent="0.3">
      <c r="A7615" s="178" t="s">
        <v>270</v>
      </c>
      <c r="B7615" s="178" t="s">
        <v>109</v>
      </c>
      <c r="C7615" s="178" t="s">
        <v>8633</v>
      </c>
      <c r="D7615" s="178" t="s">
        <v>8695</v>
      </c>
      <c r="E7615" s="179">
        <v>35643</v>
      </c>
      <c r="F7615" s="180">
        <v>180554</v>
      </c>
      <c r="G7615" s="180">
        <v>0</v>
      </c>
      <c r="H7615" s="180">
        <v>20062.240000000002</v>
      </c>
      <c r="I7615" s="180">
        <f t="shared" si="236"/>
        <v>200616.24</v>
      </c>
      <c r="J7615" s="177" t="str">
        <f t="shared" si="237"/>
        <v>Date &gt; 1920</v>
      </c>
    </row>
    <row r="7616" spans="1:10" x14ac:dyDescent="0.3">
      <c r="A7616" s="178" t="s">
        <v>270</v>
      </c>
      <c r="B7616" s="178" t="s">
        <v>109</v>
      </c>
      <c r="C7616" s="178" t="s">
        <v>8633</v>
      </c>
      <c r="D7616" s="178" t="s">
        <v>8695</v>
      </c>
      <c r="E7616" s="179">
        <v>35684</v>
      </c>
      <c r="F7616" s="180">
        <v>230180</v>
      </c>
      <c r="G7616" s="180">
        <v>0</v>
      </c>
      <c r="H7616" s="180">
        <v>25576.26</v>
      </c>
      <c r="I7616" s="180">
        <f t="shared" si="236"/>
        <v>255756.26</v>
      </c>
      <c r="J7616" s="177" t="str">
        <f t="shared" si="237"/>
        <v>Date &gt; 1920</v>
      </c>
    </row>
    <row r="7617" spans="1:10" x14ac:dyDescent="0.3">
      <c r="A7617" s="178" t="s">
        <v>270</v>
      </c>
      <c r="B7617" s="178" t="s">
        <v>109</v>
      </c>
      <c r="C7617" s="178" t="s">
        <v>8633</v>
      </c>
      <c r="D7617" s="178" t="s">
        <v>8695</v>
      </c>
      <c r="E7617" s="179">
        <v>35697</v>
      </c>
      <c r="F7617" s="180">
        <v>489120</v>
      </c>
      <c r="G7617" s="180">
        <v>0</v>
      </c>
      <c r="H7617" s="180">
        <v>59134.39</v>
      </c>
      <c r="I7617" s="180">
        <f t="shared" si="236"/>
        <v>548254.39</v>
      </c>
      <c r="J7617" s="177" t="str">
        <f t="shared" si="237"/>
        <v>Date &gt; 1920</v>
      </c>
    </row>
    <row r="7618" spans="1:10" x14ac:dyDescent="0.3">
      <c r="A7618" s="178" t="s">
        <v>270</v>
      </c>
      <c r="B7618" s="178" t="s">
        <v>109</v>
      </c>
      <c r="C7618" s="178" t="s">
        <v>8633</v>
      </c>
      <c r="D7618" s="178" t="s">
        <v>8695</v>
      </c>
      <c r="E7618" s="179">
        <v>35697</v>
      </c>
      <c r="F7618" s="180">
        <v>0</v>
      </c>
      <c r="G7618" s="180">
        <v>7182</v>
      </c>
      <c r="H7618" s="180">
        <v>0</v>
      </c>
      <c r="I7618" s="180">
        <f t="shared" si="236"/>
        <v>7182</v>
      </c>
      <c r="J7618" s="177" t="str">
        <f t="shared" si="237"/>
        <v>Date &gt; 1920</v>
      </c>
    </row>
    <row r="7619" spans="1:10" x14ac:dyDescent="0.3">
      <c r="A7619" s="178" t="s">
        <v>270</v>
      </c>
      <c r="B7619" s="178" t="s">
        <v>109</v>
      </c>
      <c r="C7619" s="178" t="s">
        <v>8633</v>
      </c>
      <c r="D7619" s="178" t="s">
        <v>8695</v>
      </c>
      <c r="E7619" s="179">
        <v>35734</v>
      </c>
      <c r="F7619" s="180">
        <v>7896</v>
      </c>
      <c r="G7619" s="180">
        <v>0</v>
      </c>
      <c r="H7619" s="180">
        <v>877.05</v>
      </c>
      <c r="I7619" s="180">
        <f t="shared" si="236"/>
        <v>8773.0499999999993</v>
      </c>
      <c r="J7619" s="177" t="str">
        <f t="shared" si="237"/>
        <v>Date &gt; 1920</v>
      </c>
    </row>
    <row r="7620" spans="1:10" x14ac:dyDescent="0.3">
      <c r="A7620" s="178" t="s">
        <v>270</v>
      </c>
      <c r="B7620" s="178" t="s">
        <v>109</v>
      </c>
      <c r="C7620" s="178" t="s">
        <v>8633</v>
      </c>
      <c r="D7620" s="178" t="s">
        <v>8695</v>
      </c>
      <c r="E7620" s="179">
        <v>35751</v>
      </c>
      <c r="F7620" s="180">
        <v>71699</v>
      </c>
      <c r="G7620" s="180">
        <v>0</v>
      </c>
      <c r="H7620" s="180">
        <v>7967</v>
      </c>
      <c r="I7620" s="180">
        <f t="shared" si="236"/>
        <v>79666</v>
      </c>
      <c r="J7620" s="177" t="str">
        <f t="shared" si="237"/>
        <v>Date &gt; 1920</v>
      </c>
    </row>
    <row r="7621" spans="1:10" x14ac:dyDescent="0.3">
      <c r="A7621" s="178" t="s">
        <v>270</v>
      </c>
      <c r="B7621" s="178" t="s">
        <v>109</v>
      </c>
      <c r="C7621" s="178" t="s">
        <v>8633</v>
      </c>
      <c r="D7621" s="178" t="s">
        <v>8695</v>
      </c>
      <c r="E7621" s="179">
        <v>35769</v>
      </c>
      <c r="F7621" s="180">
        <v>31952</v>
      </c>
      <c r="G7621" s="180">
        <v>0</v>
      </c>
      <c r="H7621" s="180">
        <v>3701.32</v>
      </c>
      <c r="I7621" s="180">
        <f t="shared" ref="I7621:I7684" si="238">SUM(F7621:H7621)</f>
        <v>35653.32</v>
      </c>
      <c r="J7621" s="177" t="str">
        <f t="shared" ref="J7621:J7684" si="239">IF(OR(YEAR(E7621)&gt; 1920, ISBLANK(E7621)), "Date &gt; 1920", "Sketchy date")</f>
        <v>Date &gt; 1920</v>
      </c>
    </row>
    <row r="7622" spans="1:10" x14ac:dyDescent="0.3">
      <c r="A7622" s="178" t="s">
        <v>270</v>
      </c>
      <c r="B7622" s="178" t="s">
        <v>109</v>
      </c>
      <c r="C7622" s="178" t="s">
        <v>8633</v>
      </c>
      <c r="D7622" s="178" t="s">
        <v>8695</v>
      </c>
      <c r="E7622" s="179">
        <v>35769</v>
      </c>
      <c r="F7622" s="180">
        <v>0</v>
      </c>
      <c r="G7622" s="180">
        <v>226.8</v>
      </c>
      <c r="H7622" s="180">
        <v>0</v>
      </c>
      <c r="I7622" s="180">
        <f t="shared" si="238"/>
        <v>226.8</v>
      </c>
      <c r="J7622" s="177" t="str">
        <f t="shared" si="239"/>
        <v>Date &gt; 1920</v>
      </c>
    </row>
    <row r="7623" spans="1:10" x14ac:dyDescent="0.3">
      <c r="A7623" s="178" t="s">
        <v>270</v>
      </c>
      <c r="B7623" s="178" t="s">
        <v>109</v>
      </c>
      <c r="C7623" s="178" t="s">
        <v>8633</v>
      </c>
      <c r="D7623" s="178" t="s">
        <v>8695</v>
      </c>
      <c r="E7623" s="179">
        <v>35851</v>
      </c>
      <c r="F7623" s="180">
        <v>130574</v>
      </c>
      <c r="G7623" s="180">
        <v>0</v>
      </c>
      <c r="H7623" s="180">
        <v>14508.22</v>
      </c>
      <c r="I7623" s="180">
        <f t="shared" si="238"/>
        <v>145082.22</v>
      </c>
      <c r="J7623" s="177" t="str">
        <f t="shared" si="239"/>
        <v>Date &gt; 1920</v>
      </c>
    </row>
    <row r="7624" spans="1:10" x14ac:dyDescent="0.3">
      <c r="A7624" s="178" t="s">
        <v>270</v>
      </c>
      <c r="B7624" s="178" t="s">
        <v>109</v>
      </c>
      <c r="C7624" s="178" t="s">
        <v>8633</v>
      </c>
      <c r="D7624" s="178" t="s">
        <v>8695</v>
      </c>
      <c r="E7624" s="179">
        <v>35928</v>
      </c>
      <c r="F7624" s="180">
        <v>0</v>
      </c>
      <c r="G7624" s="180">
        <v>7408.8</v>
      </c>
      <c r="H7624" s="180">
        <v>4939.2</v>
      </c>
      <c r="I7624" s="180">
        <f t="shared" si="238"/>
        <v>12348</v>
      </c>
      <c r="J7624" s="177" t="str">
        <f t="shared" si="239"/>
        <v>Date &gt; 1920</v>
      </c>
    </row>
    <row r="7625" spans="1:10" x14ac:dyDescent="0.3">
      <c r="A7625" s="178" t="s">
        <v>270</v>
      </c>
      <c r="B7625" s="178" t="s">
        <v>109</v>
      </c>
      <c r="C7625" s="178" t="s">
        <v>8633</v>
      </c>
      <c r="D7625" s="178" t="s">
        <v>8695</v>
      </c>
      <c r="E7625" s="179">
        <v>36055</v>
      </c>
      <c r="F7625" s="180">
        <v>14703</v>
      </c>
      <c r="G7625" s="180">
        <v>0</v>
      </c>
      <c r="H7625" s="180">
        <v>1794.23</v>
      </c>
      <c r="I7625" s="180">
        <f t="shared" si="238"/>
        <v>16497.23</v>
      </c>
      <c r="J7625" s="177" t="str">
        <f t="shared" si="239"/>
        <v>Date &gt; 1920</v>
      </c>
    </row>
    <row r="7626" spans="1:10" x14ac:dyDescent="0.3">
      <c r="A7626" s="178" t="s">
        <v>270</v>
      </c>
      <c r="B7626" s="178" t="s">
        <v>109</v>
      </c>
      <c r="C7626" s="178" t="s">
        <v>8633</v>
      </c>
      <c r="D7626" s="178" t="s">
        <v>8695</v>
      </c>
      <c r="E7626" s="179">
        <v>36055</v>
      </c>
      <c r="F7626" s="180">
        <v>0</v>
      </c>
      <c r="G7626" s="180">
        <v>239.96</v>
      </c>
      <c r="H7626" s="180">
        <v>0</v>
      </c>
      <c r="I7626" s="180">
        <f t="shared" si="238"/>
        <v>239.96</v>
      </c>
      <c r="J7626" s="177" t="str">
        <f t="shared" si="239"/>
        <v>Date &gt; 1920</v>
      </c>
    </row>
    <row r="7627" spans="1:10" x14ac:dyDescent="0.3">
      <c r="A7627" s="178" t="s">
        <v>270</v>
      </c>
      <c r="B7627" s="178" t="s">
        <v>109</v>
      </c>
      <c r="C7627" s="178" t="s">
        <v>8633</v>
      </c>
      <c r="D7627" s="178" t="s">
        <v>8695</v>
      </c>
      <c r="E7627" s="179">
        <v>36136</v>
      </c>
      <c r="F7627" s="180">
        <v>3589</v>
      </c>
      <c r="G7627" s="180">
        <v>0</v>
      </c>
      <c r="H7627" s="180">
        <v>438.09</v>
      </c>
      <c r="I7627" s="180">
        <f t="shared" si="238"/>
        <v>4027.09</v>
      </c>
      <c r="J7627" s="177" t="str">
        <f t="shared" si="239"/>
        <v>Date &gt; 1920</v>
      </c>
    </row>
    <row r="7628" spans="1:10" x14ac:dyDescent="0.3">
      <c r="A7628" s="178" t="s">
        <v>270</v>
      </c>
      <c r="B7628" s="178" t="s">
        <v>109</v>
      </c>
      <c r="C7628" s="178" t="s">
        <v>8633</v>
      </c>
      <c r="D7628" s="178" t="s">
        <v>8695</v>
      </c>
      <c r="E7628" s="179">
        <v>36136</v>
      </c>
      <c r="F7628" s="180">
        <v>0</v>
      </c>
      <c r="G7628" s="180">
        <v>62.44</v>
      </c>
      <c r="H7628" s="180">
        <v>0</v>
      </c>
      <c r="I7628" s="180">
        <f t="shared" si="238"/>
        <v>62.44</v>
      </c>
      <c r="J7628" s="177" t="str">
        <f t="shared" si="239"/>
        <v>Date &gt; 1920</v>
      </c>
    </row>
    <row r="7629" spans="1:10" x14ac:dyDescent="0.3">
      <c r="A7629" s="178" t="s">
        <v>270</v>
      </c>
      <c r="B7629" s="178" t="s">
        <v>109</v>
      </c>
      <c r="C7629" s="178" t="s">
        <v>8633</v>
      </c>
      <c r="D7629" s="178" t="s">
        <v>8695</v>
      </c>
      <c r="E7629" s="179">
        <v>36336</v>
      </c>
      <c r="F7629" s="180">
        <v>5727</v>
      </c>
      <c r="G7629" s="180">
        <v>0</v>
      </c>
      <c r="H7629" s="180">
        <v>0</v>
      </c>
      <c r="I7629" s="180">
        <f t="shared" si="238"/>
        <v>5727</v>
      </c>
      <c r="J7629" s="177" t="str">
        <f t="shared" si="239"/>
        <v>Date &gt; 1920</v>
      </c>
    </row>
    <row r="7630" spans="1:10" x14ac:dyDescent="0.3">
      <c r="A7630" s="178" t="s">
        <v>270</v>
      </c>
      <c r="B7630" s="178" t="s">
        <v>109</v>
      </c>
      <c r="C7630" s="178" t="s">
        <v>8633</v>
      </c>
      <c r="D7630" s="178" t="s">
        <v>8696</v>
      </c>
      <c r="E7630" s="179">
        <v>35811</v>
      </c>
      <c r="F7630" s="180">
        <v>0</v>
      </c>
      <c r="G7630" s="180">
        <v>9273.33</v>
      </c>
      <c r="H7630" s="180">
        <v>4636.67</v>
      </c>
      <c r="I7630" s="180">
        <f t="shared" si="238"/>
        <v>13910</v>
      </c>
      <c r="J7630" s="177" t="str">
        <f t="shared" si="239"/>
        <v>Date &gt; 1920</v>
      </c>
    </row>
    <row r="7631" spans="1:10" x14ac:dyDescent="0.3">
      <c r="A7631" s="178" t="s">
        <v>270</v>
      </c>
      <c r="B7631" s="178" t="s">
        <v>109</v>
      </c>
      <c r="C7631" s="178" t="s">
        <v>8633</v>
      </c>
      <c r="D7631" s="178" t="s">
        <v>8697</v>
      </c>
      <c r="E7631" s="179">
        <v>36448</v>
      </c>
      <c r="F7631" s="180">
        <v>0</v>
      </c>
      <c r="G7631" s="180">
        <v>3240</v>
      </c>
      <c r="H7631" s="180">
        <v>2160</v>
      </c>
      <c r="I7631" s="180">
        <f t="shared" si="238"/>
        <v>5400</v>
      </c>
      <c r="J7631" s="177" t="str">
        <f t="shared" si="239"/>
        <v>Date &gt; 1920</v>
      </c>
    </row>
    <row r="7632" spans="1:10" x14ac:dyDescent="0.3">
      <c r="A7632" s="178" t="s">
        <v>270</v>
      </c>
      <c r="B7632" s="178" t="s">
        <v>109</v>
      </c>
      <c r="C7632" s="178" t="s">
        <v>8633</v>
      </c>
      <c r="D7632" s="178" t="s">
        <v>8698</v>
      </c>
      <c r="E7632" s="179">
        <v>36236</v>
      </c>
      <c r="F7632" s="180">
        <v>329957</v>
      </c>
      <c r="G7632" s="180">
        <v>0</v>
      </c>
      <c r="H7632" s="180">
        <v>36662.870000000003</v>
      </c>
      <c r="I7632" s="180">
        <f t="shared" si="238"/>
        <v>366619.87</v>
      </c>
      <c r="J7632" s="177" t="str">
        <f t="shared" si="239"/>
        <v>Date &gt; 1920</v>
      </c>
    </row>
    <row r="7633" spans="1:10" x14ac:dyDescent="0.3">
      <c r="A7633" s="178" t="s">
        <v>270</v>
      </c>
      <c r="B7633" s="178" t="s">
        <v>109</v>
      </c>
      <c r="C7633" s="178" t="s">
        <v>8633</v>
      </c>
      <c r="D7633" s="178" t="s">
        <v>8698</v>
      </c>
      <c r="E7633" s="179">
        <v>36258</v>
      </c>
      <c r="F7633" s="180">
        <v>31834</v>
      </c>
      <c r="G7633" s="180">
        <v>0</v>
      </c>
      <c r="H7633" s="180">
        <v>3538</v>
      </c>
      <c r="I7633" s="180">
        <f t="shared" si="238"/>
        <v>35372</v>
      </c>
      <c r="J7633" s="177" t="str">
        <f t="shared" si="239"/>
        <v>Date &gt; 1920</v>
      </c>
    </row>
    <row r="7634" spans="1:10" x14ac:dyDescent="0.3">
      <c r="A7634" s="178" t="s">
        <v>270</v>
      </c>
      <c r="B7634" s="178" t="s">
        <v>109</v>
      </c>
      <c r="C7634" s="178" t="s">
        <v>8633</v>
      </c>
      <c r="D7634" s="178" t="s">
        <v>8698</v>
      </c>
      <c r="E7634" s="179">
        <v>36726</v>
      </c>
      <c r="F7634" s="180">
        <v>15918</v>
      </c>
      <c r="G7634" s="180">
        <v>0</v>
      </c>
      <c r="H7634" s="180">
        <v>1768</v>
      </c>
      <c r="I7634" s="180">
        <f t="shared" si="238"/>
        <v>17686</v>
      </c>
      <c r="J7634" s="177" t="str">
        <f t="shared" si="239"/>
        <v>Date &gt; 1920</v>
      </c>
    </row>
    <row r="7635" spans="1:10" x14ac:dyDescent="0.3">
      <c r="A7635" s="178" t="s">
        <v>270</v>
      </c>
      <c r="B7635" s="178" t="s">
        <v>109</v>
      </c>
      <c r="C7635" s="178" t="s">
        <v>8633</v>
      </c>
      <c r="D7635" s="178" t="s">
        <v>8698</v>
      </c>
      <c r="E7635" s="179">
        <v>37140</v>
      </c>
      <c r="F7635" s="180">
        <v>15691</v>
      </c>
      <c r="G7635" s="180">
        <v>0</v>
      </c>
      <c r="H7635" s="180">
        <v>1751</v>
      </c>
      <c r="I7635" s="180">
        <f t="shared" si="238"/>
        <v>17442</v>
      </c>
      <c r="J7635" s="177" t="str">
        <f t="shared" si="239"/>
        <v>Date &gt; 1920</v>
      </c>
    </row>
    <row r="7636" spans="1:10" x14ac:dyDescent="0.3">
      <c r="A7636" s="178" t="s">
        <v>270</v>
      </c>
      <c r="B7636" s="178" t="s">
        <v>109</v>
      </c>
      <c r="C7636" s="178" t="s">
        <v>8633</v>
      </c>
      <c r="D7636" s="178" t="s">
        <v>8698</v>
      </c>
      <c r="E7636" s="179">
        <v>37155</v>
      </c>
      <c r="F7636" s="180">
        <v>71</v>
      </c>
      <c r="G7636" s="180">
        <v>0</v>
      </c>
      <c r="H7636" s="180">
        <v>0</v>
      </c>
      <c r="I7636" s="180">
        <f t="shared" si="238"/>
        <v>71</v>
      </c>
      <c r="J7636" s="177" t="str">
        <f t="shared" si="239"/>
        <v>Date &gt; 1920</v>
      </c>
    </row>
    <row r="7637" spans="1:10" x14ac:dyDescent="0.3">
      <c r="A7637" s="178" t="s">
        <v>270</v>
      </c>
      <c r="B7637" s="178" t="s">
        <v>109</v>
      </c>
      <c r="C7637" s="178" t="s">
        <v>8633</v>
      </c>
      <c r="D7637" s="178" t="s">
        <v>8699</v>
      </c>
      <c r="E7637" s="179">
        <v>36405</v>
      </c>
      <c r="F7637" s="180">
        <v>54036</v>
      </c>
      <c r="G7637" s="180">
        <v>0</v>
      </c>
      <c r="H7637" s="180">
        <v>6004</v>
      </c>
      <c r="I7637" s="180">
        <f t="shared" si="238"/>
        <v>60040</v>
      </c>
      <c r="J7637" s="177" t="str">
        <f t="shared" si="239"/>
        <v>Date &gt; 1920</v>
      </c>
    </row>
    <row r="7638" spans="1:10" x14ac:dyDescent="0.3">
      <c r="A7638" s="178" t="s">
        <v>270</v>
      </c>
      <c r="B7638" s="178" t="s">
        <v>109</v>
      </c>
      <c r="C7638" s="178" t="s">
        <v>8633</v>
      </c>
      <c r="D7638" s="178" t="s">
        <v>8699</v>
      </c>
      <c r="E7638" s="179">
        <v>36663</v>
      </c>
      <c r="F7638" s="180">
        <v>22914</v>
      </c>
      <c r="G7638" s="180">
        <v>0</v>
      </c>
      <c r="H7638" s="180">
        <v>2546</v>
      </c>
      <c r="I7638" s="180">
        <f t="shared" si="238"/>
        <v>25460</v>
      </c>
      <c r="J7638" s="177" t="str">
        <f t="shared" si="239"/>
        <v>Date &gt; 1920</v>
      </c>
    </row>
    <row r="7639" spans="1:10" x14ac:dyDescent="0.3">
      <c r="A7639" s="178" t="s">
        <v>270</v>
      </c>
      <c r="B7639" s="178" t="s">
        <v>109</v>
      </c>
      <c r="C7639" s="178" t="s">
        <v>8633</v>
      </c>
      <c r="D7639" s="178" t="s">
        <v>8699</v>
      </c>
      <c r="E7639" s="179">
        <v>37349</v>
      </c>
      <c r="F7639" s="180">
        <v>8678</v>
      </c>
      <c r="G7639" s="180">
        <v>0</v>
      </c>
      <c r="H7639" s="180">
        <v>964.35</v>
      </c>
      <c r="I7639" s="180">
        <f t="shared" si="238"/>
        <v>9642.35</v>
      </c>
      <c r="J7639" s="177" t="str">
        <f t="shared" si="239"/>
        <v>Date &gt; 1920</v>
      </c>
    </row>
    <row r="7640" spans="1:10" x14ac:dyDescent="0.3">
      <c r="A7640" s="178" t="s">
        <v>270</v>
      </c>
      <c r="B7640" s="178" t="s">
        <v>109</v>
      </c>
      <c r="C7640" s="178" t="s">
        <v>8633</v>
      </c>
      <c r="D7640" s="178" t="s">
        <v>8700</v>
      </c>
      <c r="E7640" s="179">
        <v>36846</v>
      </c>
      <c r="F7640" s="180">
        <v>83160</v>
      </c>
      <c r="G7640" s="180">
        <v>0</v>
      </c>
      <c r="H7640" s="180">
        <v>9240</v>
      </c>
      <c r="I7640" s="180">
        <f t="shared" si="238"/>
        <v>92400</v>
      </c>
      <c r="J7640" s="177" t="str">
        <f t="shared" si="239"/>
        <v>Date &gt; 1920</v>
      </c>
    </row>
    <row r="7641" spans="1:10" x14ac:dyDescent="0.3">
      <c r="A7641" s="178" t="s">
        <v>270</v>
      </c>
      <c r="B7641" s="178" t="s">
        <v>109</v>
      </c>
      <c r="C7641" s="178" t="s">
        <v>8633</v>
      </c>
      <c r="D7641" s="178" t="s">
        <v>8700</v>
      </c>
      <c r="E7641" s="179">
        <v>36881</v>
      </c>
      <c r="F7641" s="180">
        <v>18360</v>
      </c>
      <c r="G7641" s="180">
        <v>0</v>
      </c>
      <c r="H7641" s="180">
        <v>2040</v>
      </c>
      <c r="I7641" s="180">
        <f t="shared" si="238"/>
        <v>20400</v>
      </c>
      <c r="J7641" s="177" t="str">
        <f t="shared" si="239"/>
        <v>Date &gt; 1920</v>
      </c>
    </row>
    <row r="7642" spans="1:10" x14ac:dyDescent="0.3">
      <c r="A7642" s="178" t="s">
        <v>270</v>
      </c>
      <c r="B7642" s="178" t="s">
        <v>109</v>
      </c>
      <c r="C7642" s="178" t="s">
        <v>8633</v>
      </c>
      <c r="D7642" s="178" t="s">
        <v>8700</v>
      </c>
      <c r="E7642" s="179">
        <v>36921</v>
      </c>
      <c r="F7642" s="180">
        <v>12200</v>
      </c>
      <c r="G7642" s="180">
        <v>0</v>
      </c>
      <c r="H7642" s="180">
        <v>1356.33</v>
      </c>
      <c r="I7642" s="180">
        <f t="shared" si="238"/>
        <v>13556.33</v>
      </c>
      <c r="J7642" s="177" t="str">
        <f t="shared" si="239"/>
        <v>Date &gt; 1920</v>
      </c>
    </row>
    <row r="7643" spans="1:10" x14ac:dyDescent="0.3">
      <c r="A7643" s="178" t="s">
        <v>270</v>
      </c>
      <c r="B7643" s="178" t="s">
        <v>109</v>
      </c>
      <c r="C7643" s="178" t="s">
        <v>8633</v>
      </c>
      <c r="D7643" s="178" t="s">
        <v>8700</v>
      </c>
      <c r="E7643" s="179">
        <v>36992</v>
      </c>
      <c r="F7643" s="180">
        <v>32130</v>
      </c>
      <c r="G7643" s="180">
        <v>0</v>
      </c>
      <c r="H7643" s="180">
        <v>3570</v>
      </c>
      <c r="I7643" s="180">
        <f t="shared" si="238"/>
        <v>35700</v>
      </c>
      <c r="J7643" s="177" t="str">
        <f t="shared" si="239"/>
        <v>Date &gt; 1920</v>
      </c>
    </row>
    <row r="7644" spans="1:10" x14ac:dyDescent="0.3">
      <c r="A7644" s="178" t="s">
        <v>270</v>
      </c>
      <c r="B7644" s="178" t="s">
        <v>109</v>
      </c>
      <c r="C7644" s="178" t="s">
        <v>8633</v>
      </c>
      <c r="D7644" s="178" t="s">
        <v>8700</v>
      </c>
      <c r="E7644" s="179">
        <v>37021</v>
      </c>
      <c r="F7644" s="180">
        <v>184519</v>
      </c>
      <c r="G7644" s="180">
        <v>0</v>
      </c>
      <c r="H7644" s="180">
        <v>20501.740000000002</v>
      </c>
      <c r="I7644" s="180">
        <f t="shared" si="238"/>
        <v>205020.74</v>
      </c>
      <c r="J7644" s="177" t="str">
        <f t="shared" si="239"/>
        <v>Date &gt; 1920</v>
      </c>
    </row>
    <row r="7645" spans="1:10" x14ac:dyDescent="0.3">
      <c r="A7645" s="178" t="s">
        <v>270</v>
      </c>
      <c r="B7645" s="178" t="s">
        <v>109</v>
      </c>
      <c r="C7645" s="178" t="s">
        <v>8633</v>
      </c>
      <c r="D7645" s="178" t="s">
        <v>8700</v>
      </c>
      <c r="E7645" s="179">
        <v>37155</v>
      </c>
      <c r="F7645" s="180">
        <v>21424</v>
      </c>
      <c r="G7645" s="180">
        <v>0</v>
      </c>
      <c r="H7645" s="180">
        <v>2381</v>
      </c>
      <c r="I7645" s="180">
        <f t="shared" si="238"/>
        <v>23805</v>
      </c>
      <c r="J7645" s="177" t="str">
        <f t="shared" si="239"/>
        <v>Date &gt; 1920</v>
      </c>
    </row>
    <row r="7646" spans="1:10" x14ac:dyDescent="0.3">
      <c r="A7646" s="178" t="s">
        <v>270</v>
      </c>
      <c r="B7646" s="178" t="s">
        <v>109</v>
      </c>
      <c r="C7646" s="178" t="s">
        <v>8633</v>
      </c>
      <c r="D7646" s="178" t="s">
        <v>8700</v>
      </c>
      <c r="E7646" s="179">
        <v>37468</v>
      </c>
      <c r="F7646" s="180">
        <v>20699</v>
      </c>
      <c r="G7646" s="180">
        <v>0</v>
      </c>
      <c r="H7646" s="180">
        <v>2300.25</v>
      </c>
      <c r="I7646" s="180">
        <f t="shared" si="238"/>
        <v>22999.25</v>
      </c>
      <c r="J7646" s="177" t="str">
        <f t="shared" si="239"/>
        <v>Date &gt; 1920</v>
      </c>
    </row>
    <row r="7647" spans="1:10" x14ac:dyDescent="0.3">
      <c r="A7647" s="178" t="s">
        <v>270</v>
      </c>
      <c r="B7647" s="178" t="s">
        <v>109</v>
      </c>
      <c r="C7647" s="178" t="s">
        <v>8633</v>
      </c>
      <c r="D7647" s="178" t="s">
        <v>8700</v>
      </c>
      <c r="E7647" s="179">
        <v>37937</v>
      </c>
      <c r="F7647" s="180">
        <v>6354</v>
      </c>
      <c r="G7647" s="180">
        <v>0</v>
      </c>
      <c r="H7647" s="180">
        <v>705.42</v>
      </c>
      <c r="I7647" s="180">
        <f t="shared" si="238"/>
        <v>7059.42</v>
      </c>
      <c r="J7647" s="177" t="str">
        <f t="shared" si="239"/>
        <v>Date &gt; 1920</v>
      </c>
    </row>
    <row r="7648" spans="1:10" x14ac:dyDescent="0.3">
      <c r="A7648" s="178" t="s">
        <v>270</v>
      </c>
      <c r="B7648" s="178" t="s">
        <v>109</v>
      </c>
      <c r="C7648" s="178" t="s">
        <v>8633</v>
      </c>
      <c r="D7648" s="178" t="s">
        <v>8700</v>
      </c>
      <c r="E7648" s="179">
        <v>38170</v>
      </c>
      <c r="F7648" s="180">
        <v>-42871</v>
      </c>
      <c r="G7648" s="180">
        <v>0</v>
      </c>
      <c r="H7648" s="180">
        <v>-4764.67</v>
      </c>
      <c r="I7648" s="180">
        <f t="shared" si="238"/>
        <v>-47635.67</v>
      </c>
      <c r="J7648" s="177" t="str">
        <f t="shared" si="239"/>
        <v>Date &gt; 1920</v>
      </c>
    </row>
    <row r="7649" spans="1:10" x14ac:dyDescent="0.3">
      <c r="A7649" s="178" t="s">
        <v>270</v>
      </c>
      <c r="B7649" s="178" t="s">
        <v>109</v>
      </c>
      <c r="C7649" s="178" t="s">
        <v>8633</v>
      </c>
      <c r="D7649" s="178" t="s">
        <v>8701</v>
      </c>
      <c r="E7649" s="179">
        <v>38030</v>
      </c>
      <c r="F7649" s="180">
        <v>0</v>
      </c>
      <c r="G7649" s="180">
        <v>2160</v>
      </c>
      <c r="H7649" s="180">
        <v>1440</v>
      </c>
      <c r="I7649" s="180">
        <f t="shared" si="238"/>
        <v>3600</v>
      </c>
      <c r="J7649" s="177" t="str">
        <f t="shared" si="239"/>
        <v>Date &gt; 1920</v>
      </c>
    </row>
    <row r="7650" spans="1:10" x14ac:dyDescent="0.3">
      <c r="A7650" s="178" t="s">
        <v>270</v>
      </c>
      <c r="B7650" s="178" t="s">
        <v>109</v>
      </c>
      <c r="C7650" s="178" t="s">
        <v>8633</v>
      </c>
      <c r="D7650" s="178" t="s">
        <v>8702</v>
      </c>
      <c r="E7650" s="179">
        <v>37175</v>
      </c>
      <c r="F7650" s="180">
        <v>141214</v>
      </c>
      <c r="G7650" s="180">
        <v>0</v>
      </c>
      <c r="H7650" s="180">
        <v>15691.46</v>
      </c>
      <c r="I7650" s="180">
        <f t="shared" si="238"/>
        <v>156905.46</v>
      </c>
      <c r="J7650" s="177" t="str">
        <f t="shared" si="239"/>
        <v>Date &gt; 1920</v>
      </c>
    </row>
    <row r="7651" spans="1:10" x14ac:dyDescent="0.3">
      <c r="A7651" s="178" t="s">
        <v>270</v>
      </c>
      <c r="B7651" s="178" t="s">
        <v>109</v>
      </c>
      <c r="C7651" s="178" t="s">
        <v>8633</v>
      </c>
      <c r="D7651" s="178" t="s">
        <v>8702</v>
      </c>
      <c r="E7651" s="179">
        <v>37649</v>
      </c>
      <c r="F7651" s="180">
        <v>230</v>
      </c>
      <c r="G7651" s="180">
        <v>0</v>
      </c>
      <c r="H7651" s="180">
        <v>25</v>
      </c>
      <c r="I7651" s="180">
        <f t="shared" si="238"/>
        <v>255</v>
      </c>
      <c r="J7651" s="177" t="str">
        <f t="shared" si="239"/>
        <v>Date &gt; 1920</v>
      </c>
    </row>
    <row r="7652" spans="1:10" x14ac:dyDescent="0.3">
      <c r="A7652" s="178" t="s">
        <v>270</v>
      </c>
      <c r="B7652" s="178" t="s">
        <v>109</v>
      </c>
      <c r="C7652" s="178" t="s">
        <v>8633</v>
      </c>
      <c r="D7652" s="178" t="s">
        <v>8702</v>
      </c>
      <c r="E7652" s="179">
        <v>37937</v>
      </c>
      <c r="F7652" s="180">
        <v>201</v>
      </c>
      <c r="G7652" s="180">
        <v>0</v>
      </c>
      <c r="H7652" s="180">
        <v>22</v>
      </c>
      <c r="I7652" s="180">
        <f t="shared" si="238"/>
        <v>223</v>
      </c>
      <c r="J7652" s="177" t="str">
        <f t="shared" si="239"/>
        <v>Date &gt; 1920</v>
      </c>
    </row>
    <row r="7653" spans="1:10" x14ac:dyDescent="0.3">
      <c r="A7653" s="178" t="s">
        <v>270</v>
      </c>
      <c r="B7653" s="178" t="s">
        <v>109</v>
      </c>
      <c r="C7653" s="178" t="s">
        <v>8633</v>
      </c>
      <c r="D7653" s="178" t="s">
        <v>8702</v>
      </c>
      <c r="E7653" s="179">
        <v>38170</v>
      </c>
      <c r="F7653" s="180">
        <v>7192</v>
      </c>
      <c r="G7653" s="180">
        <v>0</v>
      </c>
      <c r="H7653" s="180">
        <v>800.08</v>
      </c>
      <c r="I7653" s="180">
        <f t="shared" si="238"/>
        <v>7992.08</v>
      </c>
      <c r="J7653" s="177" t="str">
        <f t="shared" si="239"/>
        <v>Date &gt; 1920</v>
      </c>
    </row>
    <row r="7654" spans="1:10" x14ac:dyDescent="0.3">
      <c r="A7654" s="178" t="s">
        <v>270</v>
      </c>
      <c r="B7654" s="178" t="s">
        <v>109</v>
      </c>
      <c r="C7654" s="178" t="s">
        <v>8633</v>
      </c>
      <c r="D7654" s="178" t="s">
        <v>8702</v>
      </c>
      <c r="E7654" s="179">
        <v>38275</v>
      </c>
      <c r="F7654" s="180">
        <v>-3</v>
      </c>
      <c r="G7654" s="180">
        <v>0</v>
      </c>
      <c r="H7654" s="180">
        <v>0</v>
      </c>
      <c r="I7654" s="180">
        <f t="shared" si="238"/>
        <v>-3</v>
      </c>
      <c r="J7654" s="177" t="str">
        <f t="shared" si="239"/>
        <v>Date &gt; 1920</v>
      </c>
    </row>
    <row r="7655" spans="1:10" x14ac:dyDescent="0.3">
      <c r="A7655" s="178" t="s">
        <v>270</v>
      </c>
      <c r="B7655" s="178" t="s">
        <v>109</v>
      </c>
      <c r="C7655" s="178" t="s">
        <v>8633</v>
      </c>
      <c r="D7655" s="178" t="s">
        <v>8703</v>
      </c>
      <c r="E7655" s="179">
        <v>37224</v>
      </c>
      <c r="F7655" s="180">
        <v>115535</v>
      </c>
      <c r="G7655" s="180">
        <v>0</v>
      </c>
      <c r="H7655" s="180">
        <v>12837.83</v>
      </c>
      <c r="I7655" s="180">
        <f t="shared" si="238"/>
        <v>128372.83</v>
      </c>
      <c r="J7655" s="177" t="str">
        <f t="shared" si="239"/>
        <v>Date &gt; 1920</v>
      </c>
    </row>
    <row r="7656" spans="1:10" x14ac:dyDescent="0.3">
      <c r="A7656" s="178" t="s">
        <v>270</v>
      </c>
      <c r="B7656" s="178" t="s">
        <v>109</v>
      </c>
      <c r="C7656" s="178" t="s">
        <v>8633</v>
      </c>
      <c r="D7656" s="178" t="s">
        <v>8703</v>
      </c>
      <c r="E7656" s="179">
        <v>37293</v>
      </c>
      <c r="F7656" s="180">
        <v>57502</v>
      </c>
      <c r="G7656" s="180">
        <v>3376.47</v>
      </c>
      <c r="H7656" s="180">
        <v>7215.28</v>
      </c>
      <c r="I7656" s="180">
        <f t="shared" si="238"/>
        <v>68093.75</v>
      </c>
      <c r="J7656" s="177" t="str">
        <f t="shared" si="239"/>
        <v>Date &gt; 1920</v>
      </c>
    </row>
    <row r="7657" spans="1:10" x14ac:dyDescent="0.3">
      <c r="A7657" s="178" t="s">
        <v>270</v>
      </c>
      <c r="B7657" s="178" t="s">
        <v>109</v>
      </c>
      <c r="C7657" s="178" t="s">
        <v>8633</v>
      </c>
      <c r="D7657" s="178" t="s">
        <v>8703</v>
      </c>
      <c r="E7657" s="179">
        <v>37349</v>
      </c>
      <c r="F7657" s="180">
        <v>115491</v>
      </c>
      <c r="G7657" s="180">
        <v>0</v>
      </c>
      <c r="H7657" s="180">
        <v>12832</v>
      </c>
      <c r="I7657" s="180">
        <f t="shared" si="238"/>
        <v>128323</v>
      </c>
      <c r="J7657" s="177" t="str">
        <f t="shared" si="239"/>
        <v>Date &gt; 1920</v>
      </c>
    </row>
    <row r="7658" spans="1:10" x14ac:dyDescent="0.3">
      <c r="A7658" s="178" t="s">
        <v>270</v>
      </c>
      <c r="B7658" s="178" t="s">
        <v>109</v>
      </c>
      <c r="C7658" s="178" t="s">
        <v>8633</v>
      </c>
      <c r="D7658" s="178" t="s">
        <v>8703</v>
      </c>
      <c r="E7658" s="179">
        <v>37468</v>
      </c>
      <c r="F7658" s="180">
        <v>84626</v>
      </c>
      <c r="G7658" s="180">
        <v>0</v>
      </c>
      <c r="H7658" s="180">
        <v>9402.91</v>
      </c>
      <c r="I7658" s="180">
        <f t="shared" si="238"/>
        <v>94028.91</v>
      </c>
      <c r="J7658" s="177" t="str">
        <f t="shared" si="239"/>
        <v>Date &gt; 1920</v>
      </c>
    </row>
    <row r="7659" spans="1:10" x14ac:dyDescent="0.3">
      <c r="A7659" s="178" t="s">
        <v>270</v>
      </c>
      <c r="B7659" s="178" t="s">
        <v>109</v>
      </c>
      <c r="C7659" s="178" t="s">
        <v>8633</v>
      </c>
      <c r="D7659" s="178" t="s">
        <v>8703</v>
      </c>
      <c r="E7659" s="179">
        <v>37537</v>
      </c>
      <c r="F7659" s="180">
        <v>20070</v>
      </c>
      <c r="G7659" s="180">
        <v>0</v>
      </c>
      <c r="H7659" s="180">
        <v>2230</v>
      </c>
      <c r="I7659" s="180">
        <f t="shared" si="238"/>
        <v>22300</v>
      </c>
      <c r="J7659" s="177" t="str">
        <f t="shared" si="239"/>
        <v>Date &gt; 1920</v>
      </c>
    </row>
    <row r="7660" spans="1:10" x14ac:dyDescent="0.3">
      <c r="A7660" s="178" t="s">
        <v>270</v>
      </c>
      <c r="B7660" s="178" t="s">
        <v>109</v>
      </c>
      <c r="C7660" s="178" t="s">
        <v>8633</v>
      </c>
      <c r="D7660" s="178" t="s">
        <v>8703</v>
      </c>
      <c r="E7660" s="179">
        <v>37937</v>
      </c>
      <c r="F7660" s="180">
        <v>1651</v>
      </c>
      <c r="G7660" s="180">
        <v>0</v>
      </c>
      <c r="H7660" s="180">
        <v>184</v>
      </c>
      <c r="I7660" s="180">
        <f t="shared" si="238"/>
        <v>1835</v>
      </c>
      <c r="J7660" s="177" t="str">
        <f t="shared" si="239"/>
        <v>Date &gt; 1920</v>
      </c>
    </row>
    <row r="7661" spans="1:10" x14ac:dyDescent="0.3">
      <c r="A7661" s="178" t="s">
        <v>270</v>
      </c>
      <c r="B7661" s="178" t="s">
        <v>109</v>
      </c>
      <c r="C7661" s="178" t="s">
        <v>8633</v>
      </c>
      <c r="D7661" s="178" t="s">
        <v>8703</v>
      </c>
      <c r="E7661" s="179">
        <v>38170</v>
      </c>
      <c r="F7661" s="180">
        <v>17456</v>
      </c>
      <c r="G7661" s="180">
        <v>0</v>
      </c>
      <c r="H7661" s="180">
        <v>1940.17</v>
      </c>
      <c r="I7661" s="180">
        <f t="shared" si="238"/>
        <v>19396.169999999998</v>
      </c>
      <c r="J7661" s="177" t="str">
        <f t="shared" si="239"/>
        <v>Date &gt; 1920</v>
      </c>
    </row>
    <row r="7662" spans="1:10" x14ac:dyDescent="0.3">
      <c r="A7662" s="178" t="s">
        <v>270</v>
      </c>
      <c r="B7662" s="178" t="s">
        <v>109</v>
      </c>
      <c r="C7662" s="178" t="s">
        <v>8633</v>
      </c>
      <c r="D7662" s="178" t="s">
        <v>8703</v>
      </c>
      <c r="E7662" s="179">
        <v>38275</v>
      </c>
      <c r="F7662" s="180">
        <v>41938</v>
      </c>
      <c r="G7662" s="180">
        <v>0</v>
      </c>
      <c r="H7662" s="180">
        <v>4660</v>
      </c>
      <c r="I7662" s="180">
        <f t="shared" si="238"/>
        <v>46598</v>
      </c>
      <c r="J7662" s="177" t="str">
        <f t="shared" si="239"/>
        <v>Date &gt; 1920</v>
      </c>
    </row>
    <row r="7663" spans="1:10" x14ac:dyDescent="0.3">
      <c r="A7663" s="178" t="s">
        <v>270</v>
      </c>
      <c r="B7663" s="178" t="s">
        <v>109</v>
      </c>
      <c r="C7663" s="178" t="s">
        <v>8633</v>
      </c>
      <c r="D7663" s="178" t="s">
        <v>8704</v>
      </c>
      <c r="E7663" s="179">
        <v>37551</v>
      </c>
      <c r="F7663" s="180">
        <v>90211</v>
      </c>
      <c r="G7663" s="180">
        <v>0</v>
      </c>
      <c r="H7663" s="180">
        <v>10024.5</v>
      </c>
      <c r="I7663" s="180">
        <f t="shared" si="238"/>
        <v>100235.5</v>
      </c>
      <c r="J7663" s="177" t="str">
        <f t="shared" si="239"/>
        <v>Date &gt; 1920</v>
      </c>
    </row>
    <row r="7664" spans="1:10" x14ac:dyDescent="0.3">
      <c r="A7664" s="178" t="s">
        <v>270</v>
      </c>
      <c r="B7664" s="178" t="s">
        <v>109</v>
      </c>
      <c r="C7664" s="178" t="s">
        <v>8633</v>
      </c>
      <c r="D7664" s="178" t="s">
        <v>8704</v>
      </c>
      <c r="E7664" s="179">
        <v>37580</v>
      </c>
      <c r="F7664" s="180">
        <v>48791</v>
      </c>
      <c r="G7664" s="180">
        <v>0</v>
      </c>
      <c r="H7664" s="180">
        <v>5421.7</v>
      </c>
      <c r="I7664" s="180">
        <f t="shared" si="238"/>
        <v>54212.7</v>
      </c>
      <c r="J7664" s="177" t="str">
        <f t="shared" si="239"/>
        <v>Date &gt; 1920</v>
      </c>
    </row>
    <row r="7665" spans="1:10" x14ac:dyDescent="0.3">
      <c r="A7665" s="178" t="s">
        <v>270</v>
      </c>
      <c r="B7665" s="178" t="s">
        <v>109</v>
      </c>
      <c r="C7665" s="178" t="s">
        <v>8633</v>
      </c>
      <c r="D7665" s="178" t="s">
        <v>8704</v>
      </c>
      <c r="E7665" s="179">
        <v>37649</v>
      </c>
      <c r="F7665" s="180">
        <v>223644</v>
      </c>
      <c r="G7665" s="180">
        <v>0</v>
      </c>
      <c r="H7665" s="180">
        <v>24849.03</v>
      </c>
      <c r="I7665" s="180">
        <f t="shared" si="238"/>
        <v>248493.03</v>
      </c>
      <c r="J7665" s="177" t="str">
        <f t="shared" si="239"/>
        <v>Date &gt; 1920</v>
      </c>
    </row>
    <row r="7666" spans="1:10" x14ac:dyDescent="0.3">
      <c r="A7666" s="178" t="s">
        <v>270</v>
      </c>
      <c r="B7666" s="178" t="s">
        <v>109</v>
      </c>
      <c r="C7666" s="178" t="s">
        <v>8633</v>
      </c>
      <c r="D7666" s="178" t="s">
        <v>8704</v>
      </c>
      <c r="E7666" s="179">
        <v>37672</v>
      </c>
      <c r="F7666" s="180">
        <v>27301</v>
      </c>
      <c r="G7666" s="180">
        <v>41606.61</v>
      </c>
      <c r="H7666" s="180">
        <v>30772.23</v>
      </c>
      <c r="I7666" s="180">
        <f t="shared" si="238"/>
        <v>99679.84</v>
      </c>
      <c r="J7666" s="177" t="str">
        <f t="shared" si="239"/>
        <v>Date &gt; 1920</v>
      </c>
    </row>
    <row r="7667" spans="1:10" x14ac:dyDescent="0.3">
      <c r="A7667" s="178" t="s">
        <v>270</v>
      </c>
      <c r="B7667" s="178" t="s">
        <v>109</v>
      </c>
      <c r="C7667" s="178" t="s">
        <v>8633</v>
      </c>
      <c r="D7667" s="178" t="s">
        <v>8704</v>
      </c>
      <c r="E7667" s="179">
        <v>37907</v>
      </c>
      <c r="F7667" s="180">
        <v>12330</v>
      </c>
      <c r="G7667" s="180">
        <v>0</v>
      </c>
      <c r="H7667" s="180">
        <v>1370</v>
      </c>
      <c r="I7667" s="180">
        <f t="shared" si="238"/>
        <v>13700</v>
      </c>
      <c r="J7667" s="177" t="str">
        <f t="shared" si="239"/>
        <v>Date &gt; 1920</v>
      </c>
    </row>
    <row r="7668" spans="1:10" x14ac:dyDescent="0.3">
      <c r="A7668" s="178" t="s">
        <v>270</v>
      </c>
      <c r="B7668" s="178" t="s">
        <v>109</v>
      </c>
      <c r="C7668" s="178" t="s">
        <v>8633</v>
      </c>
      <c r="D7668" s="178" t="s">
        <v>8704</v>
      </c>
      <c r="E7668" s="179">
        <v>37937</v>
      </c>
      <c r="F7668" s="180">
        <v>80100</v>
      </c>
      <c r="G7668" s="180">
        <v>0</v>
      </c>
      <c r="H7668" s="180">
        <v>8900</v>
      </c>
      <c r="I7668" s="180">
        <f t="shared" si="238"/>
        <v>89000</v>
      </c>
      <c r="J7668" s="177" t="str">
        <f t="shared" si="239"/>
        <v>Date &gt; 1920</v>
      </c>
    </row>
    <row r="7669" spans="1:10" x14ac:dyDescent="0.3">
      <c r="A7669" s="178" t="s">
        <v>270</v>
      </c>
      <c r="B7669" s="178" t="s">
        <v>109</v>
      </c>
      <c r="C7669" s="178" t="s">
        <v>8633</v>
      </c>
      <c r="D7669" s="178" t="s">
        <v>8704</v>
      </c>
      <c r="E7669" s="179">
        <v>38170</v>
      </c>
      <c r="F7669" s="180">
        <v>20601</v>
      </c>
      <c r="G7669" s="180">
        <v>0</v>
      </c>
      <c r="H7669" s="180">
        <v>2289</v>
      </c>
      <c r="I7669" s="180">
        <f t="shared" si="238"/>
        <v>22890</v>
      </c>
      <c r="J7669" s="177" t="str">
        <f t="shared" si="239"/>
        <v>Date &gt; 1920</v>
      </c>
    </row>
    <row r="7670" spans="1:10" x14ac:dyDescent="0.3">
      <c r="A7670" s="178" t="s">
        <v>270</v>
      </c>
      <c r="B7670" s="178" t="s">
        <v>109</v>
      </c>
      <c r="C7670" s="178" t="s">
        <v>8633</v>
      </c>
      <c r="D7670" s="178" t="s">
        <v>8704</v>
      </c>
      <c r="E7670" s="179">
        <v>38223</v>
      </c>
      <c r="F7670" s="180">
        <v>17488</v>
      </c>
      <c r="G7670" s="180">
        <v>0</v>
      </c>
      <c r="H7670" s="180">
        <v>1942.81</v>
      </c>
      <c r="I7670" s="180">
        <f t="shared" si="238"/>
        <v>19430.810000000001</v>
      </c>
      <c r="J7670" s="177" t="str">
        <f t="shared" si="239"/>
        <v>Date &gt; 1920</v>
      </c>
    </row>
    <row r="7671" spans="1:10" x14ac:dyDescent="0.3">
      <c r="A7671" s="178" t="s">
        <v>270</v>
      </c>
      <c r="B7671" s="178" t="s">
        <v>109</v>
      </c>
      <c r="C7671" s="178" t="s">
        <v>8633</v>
      </c>
      <c r="D7671" s="178" t="s">
        <v>8704</v>
      </c>
      <c r="E7671" s="179">
        <v>38392</v>
      </c>
      <c r="F7671" s="180">
        <v>22050</v>
      </c>
      <c r="G7671" s="180">
        <v>0</v>
      </c>
      <c r="H7671" s="180">
        <v>2450</v>
      </c>
      <c r="I7671" s="180">
        <f t="shared" si="238"/>
        <v>24500</v>
      </c>
      <c r="J7671" s="177" t="str">
        <f t="shared" si="239"/>
        <v>Date &gt; 1920</v>
      </c>
    </row>
    <row r="7672" spans="1:10" x14ac:dyDescent="0.3">
      <c r="A7672" s="178" t="s">
        <v>270</v>
      </c>
      <c r="B7672" s="178" t="s">
        <v>109</v>
      </c>
      <c r="C7672" s="178" t="s">
        <v>8633</v>
      </c>
      <c r="D7672" s="178" t="s">
        <v>8704</v>
      </c>
      <c r="E7672" s="179">
        <v>38436</v>
      </c>
      <c r="F7672" s="180">
        <v>14011</v>
      </c>
      <c r="G7672" s="180">
        <v>3511.46</v>
      </c>
      <c r="H7672" s="180">
        <v>7687.64</v>
      </c>
      <c r="I7672" s="180">
        <f t="shared" si="238"/>
        <v>25210.1</v>
      </c>
      <c r="J7672" s="177" t="str">
        <f t="shared" si="239"/>
        <v>Date &gt; 1920</v>
      </c>
    </row>
    <row r="7673" spans="1:10" x14ac:dyDescent="0.3">
      <c r="A7673" s="178" t="s">
        <v>270</v>
      </c>
      <c r="B7673" s="178" t="s">
        <v>109</v>
      </c>
      <c r="C7673" s="178" t="s">
        <v>8633</v>
      </c>
      <c r="D7673" s="178" t="s">
        <v>8704</v>
      </c>
      <c r="E7673" s="179">
        <v>38532</v>
      </c>
      <c r="F7673" s="180">
        <v>4880</v>
      </c>
      <c r="G7673" s="180">
        <v>0</v>
      </c>
      <c r="H7673" s="180">
        <v>239.09</v>
      </c>
      <c r="I7673" s="180">
        <f t="shared" si="238"/>
        <v>5119.09</v>
      </c>
      <c r="J7673" s="177" t="str">
        <f t="shared" si="239"/>
        <v>Date &gt; 1920</v>
      </c>
    </row>
    <row r="7674" spans="1:10" x14ac:dyDescent="0.3">
      <c r="A7674" s="178" t="s">
        <v>270</v>
      </c>
      <c r="B7674" s="178" t="s">
        <v>109</v>
      </c>
      <c r="C7674" s="178" t="s">
        <v>8633</v>
      </c>
      <c r="D7674" s="178" t="s">
        <v>8704</v>
      </c>
      <c r="E7674" s="179">
        <v>38638</v>
      </c>
      <c r="F7674" s="180">
        <v>-4709</v>
      </c>
      <c r="G7674" s="180">
        <v>4538.93</v>
      </c>
      <c r="H7674" s="180">
        <v>-448.38</v>
      </c>
      <c r="I7674" s="180">
        <f t="shared" si="238"/>
        <v>-618.4499999999997</v>
      </c>
      <c r="J7674" s="177" t="str">
        <f t="shared" si="239"/>
        <v>Date &gt; 1920</v>
      </c>
    </row>
    <row r="7675" spans="1:10" x14ac:dyDescent="0.3">
      <c r="A7675" s="178" t="s">
        <v>270</v>
      </c>
      <c r="B7675" s="178" t="s">
        <v>109</v>
      </c>
      <c r="C7675" s="178" t="s">
        <v>8633</v>
      </c>
      <c r="D7675" s="178" t="s">
        <v>8704</v>
      </c>
      <c r="E7675" s="179">
        <v>38784</v>
      </c>
      <c r="F7675" s="180">
        <v>-2703</v>
      </c>
      <c r="G7675" s="180">
        <v>0</v>
      </c>
      <c r="H7675" s="180">
        <v>-301</v>
      </c>
      <c r="I7675" s="180">
        <f t="shared" si="238"/>
        <v>-3004</v>
      </c>
      <c r="J7675" s="177" t="str">
        <f t="shared" si="239"/>
        <v>Date &gt; 1920</v>
      </c>
    </row>
    <row r="7676" spans="1:10" x14ac:dyDescent="0.3">
      <c r="A7676" s="178" t="s">
        <v>270</v>
      </c>
      <c r="B7676" s="178" t="s">
        <v>109</v>
      </c>
      <c r="C7676" s="178" t="s">
        <v>8633</v>
      </c>
      <c r="D7676" s="178" t="s">
        <v>8705</v>
      </c>
      <c r="E7676" s="179">
        <v>37907</v>
      </c>
      <c r="F7676" s="180">
        <v>279642</v>
      </c>
      <c r="G7676" s="180">
        <v>0</v>
      </c>
      <c r="H7676" s="180">
        <v>31072.79</v>
      </c>
      <c r="I7676" s="180">
        <f t="shared" si="238"/>
        <v>310714.78999999998</v>
      </c>
      <c r="J7676" s="177" t="str">
        <f t="shared" si="239"/>
        <v>Date &gt; 1920</v>
      </c>
    </row>
    <row r="7677" spans="1:10" x14ac:dyDescent="0.3">
      <c r="A7677" s="178" t="s">
        <v>270</v>
      </c>
      <c r="B7677" s="178" t="s">
        <v>109</v>
      </c>
      <c r="C7677" s="178" t="s">
        <v>8633</v>
      </c>
      <c r="D7677" s="178" t="s">
        <v>8705</v>
      </c>
      <c r="E7677" s="179">
        <v>37937</v>
      </c>
      <c r="F7677" s="180">
        <v>250723</v>
      </c>
      <c r="G7677" s="180">
        <v>0</v>
      </c>
      <c r="H7677" s="180">
        <v>27858.43</v>
      </c>
      <c r="I7677" s="180">
        <f t="shared" si="238"/>
        <v>278581.43</v>
      </c>
      <c r="J7677" s="177" t="str">
        <f t="shared" si="239"/>
        <v>Date &gt; 1920</v>
      </c>
    </row>
    <row r="7678" spans="1:10" x14ac:dyDescent="0.3">
      <c r="A7678" s="178" t="s">
        <v>270</v>
      </c>
      <c r="B7678" s="178" t="s">
        <v>109</v>
      </c>
      <c r="C7678" s="178" t="s">
        <v>8633</v>
      </c>
      <c r="D7678" s="178" t="s">
        <v>8705</v>
      </c>
      <c r="E7678" s="179">
        <v>37973</v>
      </c>
      <c r="F7678" s="180">
        <v>264819</v>
      </c>
      <c r="G7678" s="180">
        <v>0</v>
      </c>
      <c r="H7678" s="180">
        <v>29423.84</v>
      </c>
      <c r="I7678" s="180">
        <f t="shared" si="238"/>
        <v>294242.84000000003</v>
      </c>
      <c r="J7678" s="177" t="str">
        <f t="shared" si="239"/>
        <v>Date &gt; 1920</v>
      </c>
    </row>
    <row r="7679" spans="1:10" x14ac:dyDescent="0.3">
      <c r="A7679" s="178" t="s">
        <v>270</v>
      </c>
      <c r="B7679" s="178" t="s">
        <v>109</v>
      </c>
      <c r="C7679" s="178" t="s">
        <v>8633</v>
      </c>
      <c r="D7679" s="178" t="s">
        <v>8705</v>
      </c>
      <c r="E7679" s="179">
        <v>37991</v>
      </c>
      <c r="F7679" s="180">
        <v>137844</v>
      </c>
      <c r="G7679" s="180">
        <v>0</v>
      </c>
      <c r="H7679" s="180">
        <v>15315.53</v>
      </c>
      <c r="I7679" s="180">
        <f t="shared" si="238"/>
        <v>153159.53</v>
      </c>
      <c r="J7679" s="177" t="str">
        <f t="shared" si="239"/>
        <v>Date &gt; 1920</v>
      </c>
    </row>
    <row r="7680" spans="1:10" x14ac:dyDescent="0.3">
      <c r="A7680" s="178" t="s">
        <v>270</v>
      </c>
      <c r="B7680" s="178" t="s">
        <v>109</v>
      </c>
      <c r="C7680" s="178" t="s">
        <v>8633</v>
      </c>
      <c r="D7680" s="178" t="s">
        <v>8705</v>
      </c>
      <c r="E7680" s="179">
        <v>38065</v>
      </c>
      <c r="F7680" s="180">
        <v>65588</v>
      </c>
      <c r="G7680" s="180">
        <v>0</v>
      </c>
      <c r="H7680" s="180">
        <v>7288</v>
      </c>
      <c r="I7680" s="180">
        <f t="shared" si="238"/>
        <v>72876</v>
      </c>
      <c r="J7680" s="177" t="str">
        <f t="shared" si="239"/>
        <v>Date &gt; 1920</v>
      </c>
    </row>
    <row r="7681" spans="1:10" x14ac:dyDescent="0.3">
      <c r="A7681" s="178" t="s">
        <v>270</v>
      </c>
      <c r="B7681" s="178" t="s">
        <v>109</v>
      </c>
      <c r="C7681" s="178" t="s">
        <v>8633</v>
      </c>
      <c r="D7681" s="178" t="s">
        <v>8705</v>
      </c>
      <c r="E7681" s="179">
        <v>38084</v>
      </c>
      <c r="F7681" s="180">
        <v>87742</v>
      </c>
      <c r="G7681" s="180">
        <v>0</v>
      </c>
      <c r="H7681" s="180">
        <v>9749.2099999999991</v>
      </c>
      <c r="I7681" s="180">
        <f t="shared" si="238"/>
        <v>97491.209999999992</v>
      </c>
      <c r="J7681" s="177" t="str">
        <f t="shared" si="239"/>
        <v>Date &gt; 1920</v>
      </c>
    </row>
    <row r="7682" spans="1:10" x14ac:dyDescent="0.3">
      <c r="A7682" s="178" t="s">
        <v>270</v>
      </c>
      <c r="B7682" s="178" t="s">
        <v>109</v>
      </c>
      <c r="C7682" s="178" t="s">
        <v>8633</v>
      </c>
      <c r="D7682" s="178" t="s">
        <v>8705</v>
      </c>
      <c r="E7682" s="179">
        <v>38223</v>
      </c>
      <c r="F7682" s="180">
        <v>36436</v>
      </c>
      <c r="G7682" s="180">
        <v>0</v>
      </c>
      <c r="H7682" s="180">
        <v>4047.4</v>
      </c>
      <c r="I7682" s="180">
        <f t="shared" si="238"/>
        <v>40483.4</v>
      </c>
      <c r="J7682" s="177" t="str">
        <f t="shared" si="239"/>
        <v>Date &gt; 1920</v>
      </c>
    </row>
    <row r="7683" spans="1:10" x14ac:dyDescent="0.3">
      <c r="A7683" s="178" t="s">
        <v>270</v>
      </c>
      <c r="B7683" s="178" t="s">
        <v>109</v>
      </c>
      <c r="C7683" s="178" t="s">
        <v>8633</v>
      </c>
      <c r="D7683" s="178" t="s">
        <v>8705</v>
      </c>
      <c r="E7683" s="179">
        <v>38245</v>
      </c>
      <c r="F7683" s="180">
        <v>19342</v>
      </c>
      <c r="G7683" s="180">
        <v>0</v>
      </c>
      <c r="H7683" s="180">
        <v>2150</v>
      </c>
      <c r="I7683" s="180">
        <f t="shared" si="238"/>
        <v>21492</v>
      </c>
      <c r="J7683" s="177" t="str">
        <f t="shared" si="239"/>
        <v>Date &gt; 1920</v>
      </c>
    </row>
    <row r="7684" spans="1:10" x14ac:dyDescent="0.3">
      <c r="A7684" s="178" t="s">
        <v>270</v>
      </c>
      <c r="B7684" s="178" t="s">
        <v>109</v>
      </c>
      <c r="C7684" s="178" t="s">
        <v>8633</v>
      </c>
      <c r="D7684" s="178" t="s">
        <v>8705</v>
      </c>
      <c r="E7684" s="179">
        <v>38300</v>
      </c>
      <c r="F7684" s="180">
        <v>40485</v>
      </c>
      <c r="G7684" s="180">
        <v>0</v>
      </c>
      <c r="H7684" s="180">
        <v>4497.8999999999996</v>
      </c>
      <c r="I7684" s="180">
        <f t="shared" si="238"/>
        <v>44982.9</v>
      </c>
      <c r="J7684" s="177" t="str">
        <f t="shared" si="239"/>
        <v>Date &gt; 1920</v>
      </c>
    </row>
    <row r="7685" spans="1:10" x14ac:dyDescent="0.3">
      <c r="A7685" s="178" t="s">
        <v>270</v>
      </c>
      <c r="B7685" s="178" t="s">
        <v>109</v>
      </c>
      <c r="C7685" s="178" t="s">
        <v>8633</v>
      </c>
      <c r="D7685" s="178" t="s">
        <v>8705</v>
      </c>
      <c r="E7685" s="179">
        <v>38329</v>
      </c>
      <c r="F7685" s="180">
        <v>91065</v>
      </c>
      <c r="G7685" s="180">
        <v>0</v>
      </c>
      <c r="H7685" s="180">
        <v>10118.35</v>
      </c>
      <c r="I7685" s="180">
        <f t="shared" ref="I7685:I7748" si="240">SUM(F7685:H7685)</f>
        <v>101183.35</v>
      </c>
      <c r="J7685" s="177" t="str">
        <f t="shared" ref="J7685:J7748" si="241">IF(OR(YEAR(E7685)&gt; 1920, ISBLANK(E7685)), "Date &gt; 1920", "Sketchy date")</f>
        <v>Date &gt; 1920</v>
      </c>
    </row>
    <row r="7686" spans="1:10" x14ac:dyDescent="0.3">
      <c r="A7686" s="178" t="s">
        <v>270</v>
      </c>
      <c r="B7686" s="178" t="s">
        <v>109</v>
      </c>
      <c r="C7686" s="178" t="s">
        <v>8633</v>
      </c>
      <c r="D7686" s="178" t="s">
        <v>8705</v>
      </c>
      <c r="E7686" s="179">
        <v>38371</v>
      </c>
      <c r="F7686" s="180">
        <v>30998</v>
      </c>
      <c r="G7686" s="180">
        <v>0</v>
      </c>
      <c r="H7686" s="180">
        <v>3445.04</v>
      </c>
      <c r="I7686" s="180">
        <f t="shared" si="240"/>
        <v>34443.040000000001</v>
      </c>
      <c r="J7686" s="177" t="str">
        <f t="shared" si="241"/>
        <v>Date &gt; 1920</v>
      </c>
    </row>
    <row r="7687" spans="1:10" x14ac:dyDescent="0.3">
      <c r="A7687" s="178" t="s">
        <v>270</v>
      </c>
      <c r="B7687" s="178" t="s">
        <v>109</v>
      </c>
      <c r="C7687" s="178" t="s">
        <v>8633</v>
      </c>
      <c r="D7687" s="178" t="s">
        <v>8705</v>
      </c>
      <c r="E7687" s="179">
        <v>38392</v>
      </c>
      <c r="F7687" s="180">
        <v>-22049</v>
      </c>
      <c r="G7687" s="180">
        <v>0</v>
      </c>
      <c r="H7687" s="180">
        <v>-2451</v>
      </c>
      <c r="I7687" s="180">
        <f t="shared" si="240"/>
        <v>-24500</v>
      </c>
      <c r="J7687" s="177" t="str">
        <f t="shared" si="241"/>
        <v>Date &gt; 1920</v>
      </c>
    </row>
    <row r="7688" spans="1:10" x14ac:dyDescent="0.3">
      <c r="A7688" s="178" t="s">
        <v>270</v>
      </c>
      <c r="B7688" s="178" t="s">
        <v>109</v>
      </c>
      <c r="C7688" s="178" t="s">
        <v>8633</v>
      </c>
      <c r="D7688" s="178" t="s">
        <v>8705</v>
      </c>
      <c r="E7688" s="179">
        <v>38436</v>
      </c>
      <c r="F7688" s="180">
        <v>44999</v>
      </c>
      <c r="G7688" s="180">
        <v>0</v>
      </c>
      <c r="H7688" s="180">
        <v>5001</v>
      </c>
      <c r="I7688" s="180">
        <f t="shared" si="240"/>
        <v>50000</v>
      </c>
      <c r="J7688" s="177" t="str">
        <f t="shared" si="241"/>
        <v>Date &gt; 1920</v>
      </c>
    </row>
    <row r="7689" spans="1:10" x14ac:dyDescent="0.3">
      <c r="A7689" s="178" t="s">
        <v>270</v>
      </c>
      <c r="B7689" s="178" t="s">
        <v>109</v>
      </c>
      <c r="C7689" s="178" t="s">
        <v>8633</v>
      </c>
      <c r="D7689" s="178" t="s">
        <v>8705</v>
      </c>
      <c r="E7689" s="179">
        <v>38477</v>
      </c>
      <c r="F7689" s="180">
        <v>11016</v>
      </c>
      <c r="G7689" s="180">
        <v>0</v>
      </c>
      <c r="H7689" s="180">
        <v>1224</v>
      </c>
      <c r="I7689" s="180">
        <f t="shared" si="240"/>
        <v>12240</v>
      </c>
      <c r="J7689" s="177" t="str">
        <f t="shared" si="241"/>
        <v>Date &gt; 1920</v>
      </c>
    </row>
    <row r="7690" spans="1:10" x14ac:dyDescent="0.3">
      <c r="A7690" s="178" t="s">
        <v>270</v>
      </c>
      <c r="B7690" s="178" t="s">
        <v>109</v>
      </c>
      <c r="C7690" s="178" t="s">
        <v>8633</v>
      </c>
      <c r="D7690" s="178" t="s">
        <v>8705</v>
      </c>
      <c r="E7690" s="179">
        <v>38638</v>
      </c>
      <c r="F7690" s="180">
        <v>20946</v>
      </c>
      <c r="G7690" s="180">
        <v>0</v>
      </c>
      <c r="H7690" s="180">
        <v>4225</v>
      </c>
      <c r="I7690" s="180">
        <f t="shared" si="240"/>
        <v>25171</v>
      </c>
      <c r="J7690" s="177" t="str">
        <f t="shared" si="241"/>
        <v>Date &gt; 1920</v>
      </c>
    </row>
    <row r="7691" spans="1:10" x14ac:dyDescent="0.3">
      <c r="A7691" s="178" t="s">
        <v>270</v>
      </c>
      <c r="B7691" s="178" t="s">
        <v>109</v>
      </c>
      <c r="C7691" s="178" t="s">
        <v>8633</v>
      </c>
      <c r="D7691" s="178" t="s">
        <v>8705</v>
      </c>
      <c r="E7691" s="179">
        <v>39064</v>
      </c>
      <c r="F7691" s="180">
        <v>2000</v>
      </c>
      <c r="G7691" s="180">
        <v>0</v>
      </c>
      <c r="H7691" s="180">
        <v>3655.69</v>
      </c>
      <c r="I7691" s="180">
        <f t="shared" si="240"/>
        <v>5655.6900000000005</v>
      </c>
      <c r="J7691" s="177" t="str">
        <f t="shared" si="241"/>
        <v>Date &gt; 1920</v>
      </c>
    </row>
    <row r="7692" spans="1:10" x14ac:dyDescent="0.3">
      <c r="A7692" s="178" t="s">
        <v>270</v>
      </c>
      <c r="B7692" s="178" t="s">
        <v>109</v>
      </c>
      <c r="C7692" s="178" t="s">
        <v>8633</v>
      </c>
      <c r="D7692" s="178" t="s">
        <v>8705</v>
      </c>
      <c r="E7692" s="179">
        <v>39240</v>
      </c>
      <c r="F7692" s="180">
        <v>48000</v>
      </c>
      <c r="G7692" s="180">
        <v>0</v>
      </c>
      <c r="H7692" s="180">
        <v>0</v>
      </c>
      <c r="I7692" s="180">
        <f t="shared" si="240"/>
        <v>48000</v>
      </c>
      <c r="J7692" s="177" t="str">
        <f t="shared" si="241"/>
        <v>Date &gt; 1920</v>
      </c>
    </row>
    <row r="7693" spans="1:10" x14ac:dyDescent="0.3">
      <c r="A7693" s="178" t="s">
        <v>270</v>
      </c>
      <c r="B7693" s="178" t="s">
        <v>109</v>
      </c>
      <c r="C7693" s="178" t="s">
        <v>8633</v>
      </c>
      <c r="D7693" s="178" t="s">
        <v>8705</v>
      </c>
      <c r="E7693" s="179">
        <v>39240</v>
      </c>
      <c r="F7693" s="180">
        <v>11004</v>
      </c>
      <c r="G7693" s="180">
        <v>0</v>
      </c>
      <c r="H7693" s="180">
        <v>40223.79</v>
      </c>
      <c r="I7693" s="180">
        <f t="shared" si="240"/>
        <v>51227.79</v>
      </c>
      <c r="J7693" s="177" t="str">
        <f t="shared" si="241"/>
        <v>Date &gt; 1920</v>
      </c>
    </row>
    <row r="7694" spans="1:10" x14ac:dyDescent="0.3">
      <c r="A7694" s="178" t="s">
        <v>270</v>
      </c>
      <c r="B7694" s="178" t="s">
        <v>109</v>
      </c>
      <c r="C7694" s="178" t="s">
        <v>8633</v>
      </c>
      <c r="D7694" s="178" t="s">
        <v>8706</v>
      </c>
      <c r="E7694" s="179">
        <v>38545</v>
      </c>
      <c r="F7694" s="180">
        <v>0</v>
      </c>
      <c r="G7694" s="180">
        <v>1260</v>
      </c>
      <c r="H7694" s="180">
        <v>840</v>
      </c>
      <c r="I7694" s="180">
        <f t="shared" si="240"/>
        <v>2100</v>
      </c>
      <c r="J7694" s="177" t="str">
        <f t="shared" si="241"/>
        <v>Date &gt; 1920</v>
      </c>
    </row>
    <row r="7695" spans="1:10" x14ac:dyDescent="0.3">
      <c r="A7695" s="178" t="s">
        <v>270</v>
      </c>
      <c r="B7695" s="178" t="s">
        <v>109</v>
      </c>
      <c r="C7695" s="178" t="s">
        <v>8633</v>
      </c>
      <c r="D7695" s="178" t="s">
        <v>8707</v>
      </c>
      <c r="E7695" s="179">
        <v>39281</v>
      </c>
      <c r="F7695" s="180">
        <v>0</v>
      </c>
      <c r="G7695" s="180">
        <v>39000</v>
      </c>
      <c r="H7695" s="180">
        <v>0</v>
      </c>
      <c r="I7695" s="180">
        <f t="shared" si="240"/>
        <v>39000</v>
      </c>
      <c r="J7695" s="177" t="str">
        <f t="shared" si="241"/>
        <v>Date &gt; 1920</v>
      </c>
    </row>
    <row r="7696" spans="1:10" x14ac:dyDescent="0.3">
      <c r="A7696" s="178" t="s">
        <v>270</v>
      </c>
      <c r="B7696" s="178" t="s">
        <v>109</v>
      </c>
      <c r="C7696" s="178" t="s">
        <v>8633</v>
      </c>
      <c r="D7696" s="178" t="s">
        <v>8708</v>
      </c>
      <c r="E7696" s="179">
        <v>38254</v>
      </c>
      <c r="F7696" s="180">
        <v>686313</v>
      </c>
      <c r="G7696" s="180">
        <v>0</v>
      </c>
      <c r="H7696" s="180">
        <v>36123.269999999997</v>
      </c>
      <c r="I7696" s="180">
        <f t="shared" si="240"/>
        <v>722436.27</v>
      </c>
      <c r="J7696" s="177" t="str">
        <f t="shared" si="241"/>
        <v>Date &gt; 1920</v>
      </c>
    </row>
    <row r="7697" spans="1:10" x14ac:dyDescent="0.3">
      <c r="A7697" s="178" t="s">
        <v>270</v>
      </c>
      <c r="B7697" s="178" t="s">
        <v>109</v>
      </c>
      <c r="C7697" s="178" t="s">
        <v>8633</v>
      </c>
      <c r="D7697" s="178" t="s">
        <v>8708</v>
      </c>
      <c r="E7697" s="179">
        <v>38300</v>
      </c>
      <c r="F7697" s="180">
        <v>503569</v>
      </c>
      <c r="G7697" s="180">
        <v>0</v>
      </c>
      <c r="H7697" s="180">
        <v>26502.7</v>
      </c>
      <c r="I7697" s="180">
        <f t="shared" si="240"/>
        <v>530071.69999999995</v>
      </c>
      <c r="J7697" s="177" t="str">
        <f t="shared" si="241"/>
        <v>Date &gt; 1920</v>
      </c>
    </row>
    <row r="7698" spans="1:10" x14ac:dyDescent="0.3">
      <c r="A7698" s="178" t="s">
        <v>270</v>
      </c>
      <c r="B7698" s="178" t="s">
        <v>109</v>
      </c>
      <c r="C7698" s="178" t="s">
        <v>8633</v>
      </c>
      <c r="D7698" s="178" t="s">
        <v>8708</v>
      </c>
      <c r="E7698" s="179">
        <v>38329</v>
      </c>
      <c r="F7698" s="180">
        <v>41848</v>
      </c>
      <c r="G7698" s="180">
        <v>0</v>
      </c>
      <c r="H7698" s="180">
        <v>12143.77</v>
      </c>
      <c r="I7698" s="180">
        <f t="shared" si="240"/>
        <v>53991.770000000004</v>
      </c>
      <c r="J7698" s="177" t="str">
        <f t="shared" si="241"/>
        <v>Date &gt; 1920</v>
      </c>
    </row>
    <row r="7699" spans="1:10" x14ac:dyDescent="0.3">
      <c r="A7699" s="178" t="s">
        <v>270</v>
      </c>
      <c r="B7699" s="178" t="s">
        <v>109</v>
      </c>
      <c r="C7699" s="178" t="s">
        <v>8633</v>
      </c>
      <c r="D7699" s="178" t="s">
        <v>8708</v>
      </c>
      <c r="E7699" s="179">
        <v>38337</v>
      </c>
      <c r="F7699" s="180">
        <v>28873</v>
      </c>
      <c r="G7699" s="180">
        <v>0</v>
      </c>
      <c r="H7699" s="180">
        <v>1519.5</v>
      </c>
      <c r="I7699" s="180">
        <f t="shared" si="240"/>
        <v>30392.5</v>
      </c>
      <c r="J7699" s="177" t="str">
        <f t="shared" si="241"/>
        <v>Date &gt; 1920</v>
      </c>
    </row>
    <row r="7700" spans="1:10" x14ac:dyDescent="0.3">
      <c r="A7700" s="178" t="s">
        <v>270</v>
      </c>
      <c r="B7700" s="178" t="s">
        <v>109</v>
      </c>
      <c r="C7700" s="178" t="s">
        <v>8633</v>
      </c>
      <c r="D7700" s="178" t="s">
        <v>8708</v>
      </c>
      <c r="E7700" s="179">
        <v>38337</v>
      </c>
      <c r="F7700" s="180">
        <v>679259</v>
      </c>
      <c r="G7700" s="180">
        <v>0</v>
      </c>
      <c r="H7700" s="180">
        <v>25808.76</v>
      </c>
      <c r="I7700" s="180">
        <f t="shared" si="240"/>
        <v>705067.76</v>
      </c>
      <c r="J7700" s="177" t="str">
        <f t="shared" si="241"/>
        <v>Date &gt; 1920</v>
      </c>
    </row>
    <row r="7701" spans="1:10" x14ac:dyDescent="0.3">
      <c r="A7701" s="178" t="s">
        <v>270</v>
      </c>
      <c r="B7701" s="178" t="s">
        <v>109</v>
      </c>
      <c r="C7701" s="178" t="s">
        <v>8633</v>
      </c>
      <c r="D7701" s="178" t="s">
        <v>8708</v>
      </c>
      <c r="E7701" s="179">
        <v>38392</v>
      </c>
      <c r="F7701" s="180">
        <v>408227</v>
      </c>
      <c r="G7701" s="180">
        <v>0</v>
      </c>
      <c r="H7701" s="180">
        <v>36722.35</v>
      </c>
      <c r="I7701" s="180">
        <f t="shared" si="240"/>
        <v>444949.35</v>
      </c>
      <c r="J7701" s="177" t="str">
        <f t="shared" si="241"/>
        <v>Date &gt; 1920</v>
      </c>
    </row>
    <row r="7702" spans="1:10" x14ac:dyDescent="0.3">
      <c r="A7702" s="178" t="s">
        <v>270</v>
      </c>
      <c r="B7702" s="178" t="s">
        <v>109</v>
      </c>
      <c r="C7702" s="178" t="s">
        <v>8633</v>
      </c>
      <c r="D7702" s="178" t="s">
        <v>8708</v>
      </c>
      <c r="E7702" s="179">
        <v>38436</v>
      </c>
      <c r="F7702" s="180">
        <v>289491</v>
      </c>
      <c r="G7702" s="180">
        <v>0</v>
      </c>
      <c r="H7702" s="180">
        <v>0</v>
      </c>
      <c r="I7702" s="180">
        <f t="shared" si="240"/>
        <v>289491</v>
      </c>
      <c r="J7702" s="177" t="str">
        <f t="shared" si="241"/>
        <v>Date &gt; 1920</v>
      </c>
    </row>
    <row r="7703" spans="1:10" x14ac:dyDescent="0.3">
      <c r="A7703" s="178" t="s">
        <v>270</v>
      </c>
      <c r="B7703" s="178" t="s">
        <v>109</v>
      </c>
      <c r="C7703" s="178" t="s">
        <v>8633</v>
      </c>
      <c r="D7703" s="178" t="s">
        <v>8708</v>
      </c>
      <c r="E7703" s="179">
        <v>38812</v>
      </c>
      <c r="F7703" s="180">
        <v>169248</v>
      </c>
      <c r="G7703" s="180">
        <v>0</v>
      </c>
      <c r="H7703" s="180">
        <v>8907.8799999999992</v>
      </c>
      <c r="I7703" s="180">
        <f t="shared" si="240"/>
        <v>178155.88</v>
      </c>
      <c r="J7703" s="177" t="str">
        <f t="shared" si="241"/>
        <v>Date &gt; 1920</v>
      </c>
    </row>
    <row r="7704" spans="1:10" x14ac:dyDescent="0.3">
      <c r="A7704" s="178" t="s">
        <v>270</v>
      </c>
      <c r="B7704" s="178" t="s">
        <v>109</v>
      </c>
      <c r="C7704" s="178" t="s">
        <v>8633</v>
      </c>
      <c r="D7704" s="178" t="s">
        <v>8709</v>
      </c>
      <c r="E7704" s="179">
        <v>38194</v>
      </c>
      <c r="F7704" s="180">
        <v>0</v>
      </c>
      <c r="G7704" s="180">
        <v>25200</v>
      </c>
      <c r="H7704" s="180">
        <v>10800</v>
      </c>
      <c r="I7704" s="180">
        <f t="shared" si="240"/>
        <v>36000</v>
      </c>
      <c r="J7704" s="177" t="str">
        <f t="shared" si="241"/>
        <v>Date &gt; 1920</v>
      </c>
    </row>
    <row r="7705" spans="1:10" x14ac:dyDescent="0.3">
      <c r="A7705" s="178" t="s">
        <v>270</v>
      </c>
      <c r="B7705" s="178" t="s">
        <v>109</v>
      </c>
      <c r="C7705" s="178" t="s">
        <v>8633</v>
      </c>
      <c r="D7705" s="178" t="s">
        <v>8710</v>
      </c>
      <c r="E7705" s="179">
        <v>38657</v>
      </c>
      <c r="F7705" s="180">
        <v>425885</v>
      </c>
      <c r="G7705" s="180">
        <v>0</v>
      </c>
      <c r="H7705" s="180">
        <v>22415</v>
      </c>
      <c r="I7705" s="180">
        <f t="shared" si="240"/>
        <v>448300</v>
      </c>
      <c r="J7705" s="177" t="str">
        <f t="shared" si="241"/>
        <v>Date &gt; 1920</v>
      </c>
    </row>
    <row r="7706" spans="1:10" x14ac:dyDescent="0.3">
      <c r="A7706" s="178" t="s">
        <v>270</v>
      </c>
      <c r="B7706" s="178" t="s">
        <v>109</v>
      </c>
      <c r="C7706" s="178" t="s">
        <v>8633</v>
      </c>
      <c r="D7706" s="178" t="s">
        <v>8710</v>
      </c>
      <c r="E7706" s="179">
        <v>38686</v>
      </c>
      <c r="F7706" s="180">
        <v>0</v>
      </c>
      <c r="G7706" s="180">
        <v>17065.3</v>
      </c>
      <c r="H7706" s="180">
        <v>7313.7</v>
      </c>
      <c r="I7706" s="180">
        <f t="shared" si="240"/>
        <v>24379</v>
      </c>
      <c r="J7706" s="177" t="str">
        <f t="shared" si="241"/>
        <v>Date &gt; 1920</v>
      </c>
    </row>
    <row r="7707" spans="1:10" x14ac:dyDescent="0.3">
      <c r="A7707" s="178" t="s">
        <v>270</v>
      </c>
      <c r="B7707" s="178" t="s">
        <v>109</v>
      </c>
      <c r="C7707" s="178" t="s">
        <v>8633</v>
      </c>
      <c r="D7707" s="178" t="s">
        <v>8710</v>
      </c>
      <c r="E7707" s="179">
        <v>38716</v>
      </c>
      <c r="F7707" s="180">
        <v>63050</v>
      </c>
      <c r="G7707" s="180">
        <v>0</v>
      </c>
      <c r="H7707" s="180">
        <v>3318.64</v>
      </c>
      <c r="I7707" s="180">
        <f t="shared" si="240"/>
        <v>66368.639999999999</v>
      </c>
      <c r="J7707" s="177" t="str">
        <f t="shared" si="241"/>
        <v>Date &gt; 1920</v>
      </c>
    </row>
    <row r="7708" spans="1:10" x14ac:dyDescent="0.3">
      <c r="A7708" s="178" t="s">
        <v>270</v>
      </c>
      <c r="B7708" s="178" t="s">
        <v>109</v>
      </c>
      <c r="C7708" s="178" t="s">
        <v>8633</v>
      </c>
      <c r="D7708" s="178" t="s">
        <v>8710</v>
      </c>
      <c r="E7708" s="179">
        <v>38751</v>
      </c>
      <c r="F7708" s="180">
        <v>259893</v>
      </c>
      <c r="G7708" s="180">
        <v>0</v>
      </c>
      <c r="H7708" s="180">
        <v>13679.58</v>
      </c>
      <c r="I7708" s="180">
        <f t="shared" si="240"/>
        <v>273572.58</v>
      </c>
      <c r="J7708" s="177" t="str">
        <f t="shared" si="241"/>
        <v>Date &gt; 1920</v>
      </c>
    </row>
    <row r="7709" spans="1:10" x14ac:dyDescent="0.3">
      <c r="A7709" s="178" t="s">
        <v>270</v>
      </c>
      <c r="B7709" s="178" t="s">
        <v>109</v>
      </c>
      <c r="C7709" s="178" t="s">
        <v>8633</v>
      </c>
      <c r="D7709" s="178" t="s">
        <v>8710</v>
      </c>
      <c r="E7709" s="179">
        <v>38775</v>
      </c>
      <c r="F7709" s="180">
        <v>20927</v>
      </c>
      <c r="G7709" s="180">
        <v>0</v>
      </c>
      <c r="H7709" s="180">
        <v>1101.73</v>
      </c>
      <c r="I7709" s="180">
        <f t="shared" si="240"/>
        <v>22028.73</v>
      </c>
      <c r="J7709" s="177" t="str">
        <f t="shared" si="241"/>
        <v>Date &gt; 1920</v>
      </c>
    </row>
    <row r="7710" spans="1:10" x14ac:dyDescent="0.3">
      <c r="A7710" s="178" t="s">
        <v>270</v>
      </c>
      <c r="B7710" s="178" t="s">
        <v>109</v>
      </c>
      <c r="C7710" s="178" t="s">
        <v>8633</v>
      </c>
      <c r="D7710" s="178" t="s">
        <v>8710</v>
      </c>
      <c r="E7710" s="179">
        <v>38784</v>
      </c>
      <c r="F7710" s="180">
        <v>118588</v>
      </c>
      <c r="G7710" s="180">
        <v>0</v>
      </c>
      <c r="H7710" s="180">
        <v>6241.45</v>
      </c>
      <c r="I7710" s="180">
        <f t="shared" si="240"/>
        <v>124829.45</v>
      </c>
      <c r="J7710" s="177" t="str">
        <f t="shared" si="241"/>
        <v>Date &gt; 1920</v>
      </c>
    </row>
    <row r="7711" spans="1:10" x14ac:dyDescent="0.3">
      <c r="A7711" s="178" t="s">
        <v>270</v>
      </c>
      <c r="B7711" s="178" t="s">
        <v>109</v>
      </c>
      <c r="C7711" s="178" t="s">
        <v>8633</v>
      </c>
      <c r="D7711" s="178" t="s">
        <v>8710</v>
      </c>
      <c r="E7711" s="179">
        <v>38909</v>
      </c>
      <c r="F7711" s="180">
        <v>13878</v>
      </c>
      <c r="G7711" s="180">
        <v>0</v>
      </c>
      <c r="H7711" s="180">
        <v>730.7</v>
      </c>
      <c r="I7711" s="180">
        <f t="shared" si="240"/>
        <v>14608.7</v>
      </c>
      <c r="J7711" s="177" t="str">
        <f t="shared" si="241"/>
        <v>Date &gt; 1920</v>
      </c>
    </row>
    <row r="7712" spans="1:10" x14ac:dyDescent="0.3">
      <c r="A7712" s="178" t="s">
        <v>270</v>
      </c>
      <c r="B7712" s="178" t="s">
        <v>109</v>
      </c>
      <c r="C7712" s="178" t="s">
        <v>8633</v>
      </c>
      <c r="D7712" s="178" t="s">
        <v>8710</v>
      </c>
      <c r="E7712" s="179">
        <v>38938</v>
      </c>
      <c r="F7712" s="180">
        <v>25594</v>
      </c>
      <c r="G7712" s="180">
        <v>0</v>
      </c>
      <c r="H7712" s="180">
        <v>1347.33</v>
      </c>
      <c r="I7712" s="180">
        <f t="shared" si="240"/>
        <v>26941.33</v>
      </c>
      <c r="J7712" s="177" t="str">
        <f t="shared" si="241"/>
        <v>Date &gt; 1920</v>
      </c>
    </row>
    <row r="7713" spans="1:10" x14ac:dyDescent="0.3">
      <c r="A7713" s="178" t="s">
        <v>270</v>
      </c>
      <c r="B7713" s="178" t="s">
        <v>109</v>
      </c>
      <c r="C7713" s="178" t="s">
        <v>8633</v>
      </c>
      <c r="D7713" s="178" t="s">
        <v>8710</v>
      </c>
      <c r="E7713" s="179">
        <v>38952</v>
      </c>
      <c r="F7713" s="180">
        <v>361466</v>
      </c>
      <c r="G7713" s="180">
        <v>0</v>
      </c>
      <c r="H7713" s="180">
        <v>155836.57</v>
      </c>
      <c r="I7713" s="180">
        <f t="shared" si="240"/>
        <v>517302.57</v>
      </c>
      <c r="J7713" s="177" t="str">
        <f t="shared" si="241"/>
        <v>Date &gt; 1920</v>
      </c>
    </row>
    <row r="7714" spans="1:10" x14ac:dyDescent="0.3">
      <c r="A7714" s="178" t="s">
        <v>270</v>
      </c>
      <c r="B7714" s="178" t="s">
        <v>109</v>
      </c>
      <c r="C7714" s="178" t="s">
        <v>8633</v>
      </c>
      <c r="D7714" s="178" t="s">
        <v>8710</v>
      </c>
      <c r="E7714" s="179">
        <v>38960</v>
      </c>
      <c r="F7714" s="180">
        <v>201466</v>
      </c>
      <c r="G7714" s="180">
        <v>0</v>
      </c>
      <c r="H7714" s="180">
        <v>-126209.32</v>
      </c>
      <c r="I7714" s="180">
        <f t="shared" si="240"/>
        <v>75256.679999999993</v>
      </c>
      <c r="J7714" s="177" t="str">
        <f t="shared" si="241"/>
        <v>Date &gt; 1920</v>
      </c>
    </row>
    <row r="7715" spans="1:10" x14ac:dyDescent="0.3">
      <c r="A7715" s="178" t="s">
        <v>270</v>
      </c>
      <c r="B7715" s="178" t="s">
        <v>109</v>
      </c>
      <c r="C7715" s="178" t="s">
        <v>8633</v>
      </c>
      <c r="D7715" s="178" t="s">
        <v>8710</v>
      </c>
      <c r="E7715" s="179">
        <v>38979</v>
      </c>
      <c r="F7715" s="180">
        <v>298237</v>
      </c>
      <c r="G7715" s="180">
        <v>0</v>
      </c>
      <c r="H7715" s="180">
        <v>15697.49</v>
      </c>
      <c r="I7715" s="180">
        <f t="shared" si="240"/>
        <v>313934.49</v>
      </c>
      <c r="J7715" s="177" t="str">
        <f t="shared" si="241"/>
        <v>Date &gt; 1920</v>
      </c>
    </row>
    <row r="7716" spans="1:10" x14ac:dyDescent="0.3">
      <c r="A7716" s="178" t="s">
        <v>270</v>
      </c>
      <c r="B7716" s="178" t="s">
        <v>109</v>
      </c>
      <c r="C7716" s="178" t="s">
        <v>8633</v>
      </c>
      <c r="D7716" s="178" t="s">
        <v>8710</v>
      </c>
      <c r="E7716" s="179">
        <v>38979</v>
      </c>
      <c r="F7716" s="180">
        <v>1</v>
      </c>
      <c r="G7716" s="180">
        <v>0</v>
      </c>
      <c r="H7716" s="180">
        <v>0</v>
      </c>
      <c r="I7716" s="180">
        <f t="shared" si="240"/>
        <v>1</v>
      </c>
      <c r="J7716" s="177" t="str">
        <f t="shared" si="241"/>
        <v>Date &gt; 1920</v>
      </c>
    </row>
    <row r="7717" spans="1:10" x14ac:dyDescent="0.3">
      <c r="A7717" s="178" t="s">
        <v>270</v>
      </c>
      <c r="B7717" s="178" t="s">
        <v>109</v>
      </c>
      <c r="C7717" s="178" t="s">
        <v>8633</v>
      </c>
      <c r="D7717" s="178" t="s">
        <v>8710</v>
      </c>
      <c r="E7717" s="179">
        <v>38986</v>
      </c>
      <c r="F7717" s="180">
        <v>71812</v>
      </c>
      <c r="G7717" s="180">
        <v>0</v>
      </c>
      <c r="H7717" s="180">
        <v>3780.41</v>
      </c>
      <c r="I7717" s="180">
        <f t="shared" si="240"/>
        <v>75592.41</v>
      </c>
      <c r="J7717" s="177" t="str">
        <f t="shared" si="241"/>
        <v>Date &gt; 1920</v>
      </c>
    </row>
    <row r="7718" spans="1:10" x14ac:dyDescent="0.3">
      <c r="A7718" s="178" t="s">
        <v>270</v>
      </c>
      <c r="B7718" s="178" t="s">
        <v>109</v>
      </c>
      <c r="C7718" s="178" t="s">
        <v>8633</v>
      </c>
      <c r="D7718" s="178" t="s">
        <v>8710</v>
      </c>
      <c r="E7718" s="179">
        <v>39001</v>
      </c>
      <c r="F7718" s="180">
        <v>298185</v>
      </c>
      <c r="G7718" s="180">
        <v>0</v>
      </c>
      <c r="H7718" s="180">
        <v>15693.18</v>
      </c>
      <c r="I7718" s="180">
        <f t="shared" si="240"/>
        <v>313878.18</v>
      </c>
      <c r="J7718" s="177" t="str">
        <f t="shared" si="241"/>
        <v>Date &gt; 1920</v>
      </c>
    </row>
    <row r="7719" spans="1:10" x14ac:dyDescent="0.3">
      <c r="A7719" s="178" t="s">
        <v>270</v>
      </c>
      <c r="B7719" s="178" t="s">
        <v>109</v>
      </c>
      <c r="C7719" s="178" t="s">
        <v>8633</v>
      </c>
      <c r="D7719" s="178" t="s">
        <v>8710</v>
      </c>
      <c r="E7719" s="179">
        <v>39037</v>
      </c>
      <c r="F7719" s="180">
        <v>408490</v>
      </c>
      <c r="G7719" s="180">
        <v>0</v>
      </c>
      <c r="H7719" s="180">
        <v>33073.08</v>
      </c>
      <c r="I7719" s="180">
        <f t="shared" si="240"/>
        <v>441563.08</v>
      </c>
      <c r="J7719" s="177" t="str">
        <f t="shared" si="241"/>
        <v>Date &gt; 1920</v>
      </c>
    </row>
    <row r="7720" spans="1:10" x14ac:dyDescent="0.3">
      <c r="A7720" s="178" t="s">
        <v>270</v>
      </c>
      <c r="B7720" s="178" t="s">
        <v>109</v>
      </c>
      <c r="C7720" s="178" t="s">
        <v>8633</v>
      </c>
      <c r="D7720" s="178" t="s">
        <v>8710</v>
      </c>
      <c r="E7720" s="179">
        <v>39064</v>
      </c>
      <c r="F7720" s="180">
        <v>619684</v>
      </c>
      <c r="G7720" s="180">
        <v>0</v>
      </c>
      <c r="H7720" s="180">
        <v>21041.17</v>
      </c>
      <c r="I7720" s="180">
        <f t="shared" si="240"/>
        <v>640725.17000000004</v>
      </c>
      <c r="J7720" s="177" t="str">
        <f t="shared" si="241"/>
        <v>Date &gt; 1920</v>
      </c>
    </row>
    <row r="7721" spans="1:10" x14ac:dyDescent="0.3">
      <c r="A7721" s="178" t="s">
        <v>270</v>
      </c>
      <c r="B7721" s="178" t="s">
        <v>109</v>
      </c>
      <c r="C7721" s="178" t="s">
        <v>8633</v>
      </c>
      <c r="D7721" s="178" t="s">
        <v>8710</v>
      </c>
      <c r="E7721" s="179">
        <v>39106</v>
      </c>
      <c r="F7721" s="180">
        <v>63889</v>
      </c>
      <c r="G7721" s="180">
        <v>0</v>
      </c>
      <c r="H7721" s="180">
        <v>3363.22</v>
      </c>
      <c r="I7721" s="180">
        <f t="shared" si="240"/>
        <v>67252.22</v>
      </c>
      <c r="J7721" s="177" t="str">
        <f t="shared" si="241"/>
        <v>Date &gt; 1920</v>
      </c>
    </row>
    <row r="7722" spans="1:10" x14ac:dyDescent="0.3">
      <c r="A7722" s="178" t="s">
        <v>270</v>
      </c>
      <c r="B7722" s="178" t="s">
        <v>109</v>
      </c>
      <c r="C7722" s="178" t="s">
        <v>8633</v>
      </c>
      <c r="D7722" s="178" t="s">
        <v>8710</v>
      </c>
      <c r="E7722" s="179">
        <v>39140</v>
      </c>
      <c r="F7722" s="180">
        <v>81537</v>
      </c>
      <c r="G7722" s="180">
        <v>0</v>
      </c>
      <c r="H7722" s="180">
        <v>4291.0200000000004</v>
      </c>
      <c r="I7722" s="180">
        <f t="shared" si="240"/>
        <v>85828.02</v>
      </c>
      <c r="J7722" s="177" t="str">
        <f t="shared" si="241"/>
        <v>Date &gt; 1920</v>
      </c>
    </row>
    <row r="7723" spans="1:10" x14ac:dyDescent="0.3">
      <c r="A7723" s="178" t="s">
        <v>270</v>
      </c>
      <c r="B7723" s="178" t="s">
        <v>109</v>
      </c>
      <c r="C7723" s="178" t="s">
        <v>8633</v>
      </c>
      <c r="D7723" s="178" t="s">
        <v>8710</v>
      </c>
      <c r="E7723" s="179">
        <v>39163</v>
      </c>
      <c r="F7723" s="180">
        <v>10735</v>
      </c>
      <c r="G7723" s="180">
        <v>0</v>
      </c>
      <c r="H7723" s="180">
        <v>565</v>
      </c>
      <c r="I7723" s="180">
        <f t="shared" si="240"/>
        <v>11300</v>
      </c>
      <c r="J7723" s="177" t="str">
        <f t="shared" si="241"/>
        <v>Date &gt; 1920</v>
      </c>
    </row>
    <row r="7724" spans="1:10" x14ac:dyDescent="0.3">
      <c r="A7724" s="178" t="s">
        <v>270</v>
      </c>
      <c r="B7724" s="178" t="s">
        <v>109</v>
      </c>
      <c r="C7724" s="178" t="s">
        <v>8633</v>
      </c>
      <c r="D7724" s="178" t="s">
        <v>8710</v>
      </c>
      <c r="E7724" s="179">
        <v>39196</v>
      </c>
      <c r="F7724" s="180">
        <v>3420</v>
      </c>
      <c r="G7724" s="180">
        <v>0</v>
      </c>
      <c r="H7724" s="180">
        <v>180</v>
      </c>
      <c r="I7724" s="180">
        <f t="shared" si="240"/>
        <v>3600</v>
      </c>
      <c r="J7724" s="177" t="str">
        <f t="shared" si="241"/>
        <v>Date &gt; 1920</v>
      </c>
    </row>
    <row r="7725" spans="1:10" x14ac:dyDescent="0.3">
      <c r="A7725" s="178" t="s">
        <v>270</v>
      </c>
      <c r="B7725" s="178" t="s">
        <v>109</v>
      </c>
      <c r="C7725" s="178" t="s">
        <v>8633</v>
      </c>
      <c r="D7725" s="178" t="s">
        <v>8710</v>
      </c>
      <c r="E7725" s="179">
        <v>39274</v>
      </c>
      <c r="F7725" s="180">
        <v>89693</v>
      </c>
      <c r="G7725" s="180">
        <v>0</v>
      </c>
      <c r="H7725" s="180">
        <v>4721.24</v>
      </c>
      <c r="I7725" s="180">
        <f t="shared" si="240"/>
        <v>94414.24</v>
      </c>
      <c r="J7725" s="177" t="str">
        <f t="shared" si="241"/>
        <v>Date &gt; 1920</v>
      </c>
    </row>
    <row r="7726" spans="1:10" x14ac:dyDescent="0.3">
      <c r="A7726" s="178" t="s">
        <v>270</v>
      </c>
      <c r="B7726" s="178" t="s">
        <v>109</v>
      </c>
      <c r="C7726" s="178" t="s">
        <v>8633</v>
      </c>
      <c r="D7726" s="178" t="s">
        <v>8710</v>
      </c>
      <c r="E7726" s="179">
        <v>39321</v>
      </c>
      <c r="F7726" s="180">
        <v>206260</v>
      </c>
      <c r="G7726" s="180">
        <v>0</v>
      </c>
      <c r="H7726" s="180">
        <v>10855.34</v>
      </c>
      <c r="I7726" s="180">
        <f t="shared" si="240"/>
        <v>217115.34</v>
      </c>
      <c r="J7726" s="177" t="str">
        <f t="shared" si="241"/>
        <v>Date &gt; 1920</v>
      </c>
    </row>
    <row r="7727" spans="1:10" x14ac:dyDescent="0.3">
      <c r="A7727" s="178" t="s">
        <v>270</v>
      </c>
      <c r="B7727" s="178" t="s">
        <v>109</v>
      </c>
      <c r="C7727" s="178" t="s">
        <v>8633</v>
      </c>
      <c r="D7727" s="178" t="s">
        <v>8710</v>
      </c>
      <c r="E7727" s="179">
        <v>39346</v>
      </c>
      <c r="F7727" s="180">
        <v>246057</v>
      </c>
      <c r="G7727" s="180">
        <v>0</v>
      </c>
      <c r="H7727" s="180">
        <v>13388.89</v>
      </c>
      <c r="I7727" s="180">
        <f t="shared" si="240"/>
        <v>259445.89</v>
      </c>
      <c r="J7727" s="177" t="str">
        <f t="shared" si="241"/>
        <v>Date &gt; 1920</v>
      </c>
    </row>
    <row r="7728" spans="1:10" x14ac:dyDescent="0.3">
      <c r="A7728" s="178" t="s">
        <v>270</v>
      </c>
      <c r="B7728" s="178" t="s">
        <v>109</v>
      </c>
      <c r="C7728" s="178" t="s">
        <v>8633</v>
      </c>
      <c r="D7728" s="178" t="s">
        <v>8710</v>
      </c>
      <c r="E7728" s="179">
        <v>39346</v>
      </c>
      <c r="F7728" s="180">
        <v>-1</v>
      </c>
      <c r="G7728" s="180">
        <v>0</v>
      </c>
      <c r="H7728" s="180">
        <v>0</v>
      </c>
      <c r="I7728" s="180">
        <f t="shared" si="240"/>
        <v>-1</v>
      </c>
      <c r="J7728" s="177" t="str">
        <f t="shared" si="241"/>
        <v>Date &gt; 1920</v>
      </c>
    </row>
    <row r="7729" spans="1:10" x14ac:dyDescent="0.3">
      <c r="A7729" s="178" t="s">
        <v>270</v>
      </c>
      <c r="B7729" s="178" t="s">
        <v>109</v>
      </c>
      <c r="C7729" s="178" t="s">
        <v>8633</v>
      </c>
      <c r="D7729" s="178" t="s">
        <v>8710</v>
      </c>
      <c r="E7729" s="179">
        <v>39346</v>
      </c>
      <c r="F7729" s="180">
        <v>8330</v>
      </c>
      <c r="G7729" s="180">
        <v>0</v>
      </c>
      <c r="H7729" s="180">
        <v>0</v>
      </c>
      <c r="I7729" s="180">
        <f t="shared" si="240"/>
        <v>8330</v>
      </c>
      <c r="J7729" s="177" t="str">
        <f t="shared" si="241"/>
        <v>Date &gt; 1920</v>
      </c>
    </row>
    <row r="7730" spans="1:10" x14ac:dyDescent="0.3">
      <c r="A7730" s="178" t="s">
        <v>270</v>
      </c>
      <c r="B7730" s="178" t="s">
        <v>109</v>
      </c>
      <c r="C7730" s="178" t="s">
        <v>8633</v>
      </c>
      <c r="D7730" s="178" t="s">
        <v>8710</v>
      </c>
      <c r="E7730" s="179">
        <v>39380</v>
      </c>
      <c r="F7730" s="180">
        <v>-1</v>
      </c>
      <c r="G7730" s="180">
        <v>0</v>
      </c>
      <c r="H7730" s="180">
        <v>1729.25</v>
      </c>
      <c r="I7730" s="180">
        <f t="shared" si="240"/>
        <v>1728.25</v>
      </c>
      <c r="J7730" s="177" t="str">
        <f t="shared" si="241"/>
        <v>Date &gt; 1920</v>
      </c>
    </row>
    <row r="7731" spans="1:10" x14ac:dyDescent="0.3">
      <c r="A7731" s="178" t="s">
        <v>270</v>
      </c>
      <c r="B7731" s="178" t="s">
        <v>109</v>
      </c>
      <c r="C7731" s="178" t="s">
        <v>8633</v>
      </c>
      <c r="D7731" s="178" t="s">
        <v>8710</v>
      </c>
      <c r="E7731" s="179">
        <v>39380</v>
      </c>
      <c r="F7731" s="180">
        <v>32864</v>
      </c>
      <c r="G7731" s="180">
        <v>0</v>
      </c>
      <c r="H7731" s="180">
        <v>0</v>
      </c>
      <c r="I7731" s="180">
        <f t="shared" si="240"/>
        <v>32864</v>
      </c>
      <c r="J7731" s="177" t="str">
        <f t="shared" si="241"/>
        <v>Date &gt; 1920</v>
      </c>
    </row>
    <row r="7732" spans="1:10" x14ac:dyDescent="0.3">
      <c r="A7732" s="178" t="s">
        <v>270</v>
      </c>
      <c r="B7732" s="178" t="s">
        <v>109</v>
      </c>
      <c r="C7732" s="178" t="s">
        <v>8633</v>
      </c>
      <c r="D7732" s="178" t="s">
        <v>8710</v>
      </c>
      <c r="E7732" s="179">
        <v>39419</v>
      </c>
      <c r="F7732" s="180">
        <v>110068</v>
      </c>
      <c r="G7732" s="180">
        <v>0</v>
      </c>
      <c r="H7732" s="180">
        <v>5793.15</v>
      </c>
      <c r="I7732" s="180">
        <f t="shared" si="240"/>
        <v>115861.15</v>
      </c>
      <c r="J7732" s="177" t="str">
        <f t="shared" si="241"/>
        <v>Date &gt; 1920</v>
      </c>
    </row>
    <row r="7733" spans="1:10" x14ac:dyDescent="0.3">
      <c r="A7733" s="178" t="s">
        <v>270</v>
      </c>
      <c r="B7733" s="178" t="s">
        <v>109</v>
      </c>
      <c r="C7733" s="178" t="s">
        <v>8633</v>
      </c>
      <c r="D7733" s="178" t="s">
        <v>8710</v>
      </c>
      <c r="E7733" s="179">
        <v>39458</v>
      </c>
      <c r="F7733" s="180">
        <v>3730</v>
      </c>
      <c r="G7733" s="180">
        <v>0</v>
      </c>
      <c r="H7733" s="180">
        <v>196.24</v>
      </c>
      <c r="I7733" s="180">
        <f t="shared" si="240"/>
        <v>3926.24</v>
      </c>
      <c r="J7733" s="177" t="str">
        <f t="shared" si="241"/>
        <v>Date &gt; 1920</v>
      </c>
    </row>
    <row r="7734" spans="1:10" x14ac:dyDescent="0.3">
      <c r="A7734" s="178" t="s">
        <v>270</v>
      </c>
      <c r="B7734" s="178" t="s">
        <v>109</v>
      </c>
      <c r="C7734" s="178" t="s">
        <v>8633</v>
      </c>
      <c r="D7734" s="178" t="s">
        <v>8710</v>
      </c>
      <c r="E7734" s="179">
        <v>39486</v>
      </c>
      <c r="F7734" s="180">
        <v>43239</v>
      </c>
      <c r="G7734" s="180">
        <v>0</v>
      </c>
      <c r="H7734" s="180">
        <v>9488.73</v>
      </c>
      <c r="I7734" s="180">
        <f t="shared" si="240"/>
        <v>52727.729999999996</v>
      </c>
      <c r="J7734" s="177" t="str">
        <f t="shared" si="241"/>
        <v>Date &gt; 1920</v>
      </c>
    </row>
    <row r="7735" spans="1:10" x14ac:dyDescent="0.3">
      <c r="A7735" s="178" t="s">
        <v>270</v>
      </c>
      <c r="B7735" s="178" t="s">
        <v>109</v>
      </c>
      <c r="C7735" s="178" t="s">
        <v>8633</v>
      </c>
      <c r="D7735" s="178" t="s">
        <v>8710</v>
      </c>
      <c r="E7735" s="179">
        <v>39538</v>
      </c>
      <c r="F7735" s="180">
        <v>59828</v>
      </c>
      <c r="G7735" s="180">
        <v>0</v>
      </c>
      <c r="H7735" s="180">
        <v>0</v>
      </c>
      <c r="I7735" s="180">
        <f t="shared" si="240"/>
        <v>59828</v>
      </c>
      <c r="J7735" s="177" t="str">
        <f t="shared" si="241"/>
        <v>Date &gt; 1920</v>
      </c>
    </row>
    <row r="7736" spans="1:10" x14ac:dyDescent="0.3">
      <c r="A7736" s="178" t="s">
        <v>270</v>
      </c>
      <c r="B7736" s="178" t="s">
        <v>109</v>
      </c>
      <c r="C7736" s="178" t="s">
        <v>8633</v>
      </c>
      <c r="D7736" s="178" t="s">
        <v>8710</v>
      </c>
      <c r="E7736" s="179">
        <v>39652</v>
      </c>
      <c r="F7736" s="180">
        <v>18365</v>
      </c>
      <c r="G7736" s="180">
        <v>0</v>
      </c>
      <c r="H7736" s="180">
        <v>0</v>
      </c>
      <c r="I7736" s="180">
        <f t="shared" si="240"/>
        <v>18365</v>
      </c>
      <c r="J7736" s="177" t="str">
        <f t="shared" si="241"/>
        <v>Date &gt; 1920</v>
      </c>
    </row>
    <row r="7737" spans="1:10" x14ac:dyDescent="0.3">
      <c r="A7737" s="178" t="s">
        <v>270</v>
      </c>
      <c r="B7737" s="178" t="s">
        <v>109</v>
      </c>
      <c r="C7737" s="178" t="s">
        <v>8633</v>
      </c>
      <c r="D7737" s="178" t="s">
        <v>8710</v>
      </c>
      <c r="E7737" s="179">
        <v>39658</v>
      </c>
      <c r="F7737" s="180">
        <v>5472</v>
      </c>
      <c r="G7737" s="180">
        <v>0</v>
      </c>
      <c r="H7737" s="180">
        <v>-1373.14</v>
      </c>
      <c r="I7737" s="180">
        <f t="shared" si="240"/>
        <v>4098.8599999999997</v>
      </c>
      <c r="J7737" s="177" t="str">
        <f t="shared" si="241"/>
        <v>Date &gt; 1920</v>
      </c>
    </row>
    <row r="7738" spans="1:10" x14ac:dyDescent="0.3">
      <c r="A7738" s="178" t="s">
        <v>270</v>
      </c>
      <c r="B7738" s="178" t="s">
        <v>109</v>
      </c>
      <c r="C7738" s="178" t="s">
        <v>8633</v>
      </c>
      <c r="D7738" s="178" t="s">
        <v>8710</v>
      </c>
      <c r="E7738" s="179">
        <v>40317</v>
      </c>
      <c r="F7738" s="180">
        <v>-61729</v>
      </c>
      <c r="G7738" s="180">
        <v>0</v>
      </c>
      <c r="H7738" s="180">
        <v>-4685.46</v>
      </c>
      <c r="I7738" s="180">
        <f t="shared" si="240"/>
        <v>-66414.460000000006</v>
      </c>
      <c r="J7738" s="177" t="str">
        <f t="shared" si="241"/>
        <v>Date &gt; 1920</v>
      </c>
    </row>
    <row r="7739" spans="1:10" x14ac:dyDescent="0.3">
      <c r="A7739" s="178" t="s">
        <v>270</v>
      </c>
      <c r="B7739" s="178" t="s">
        <v>109</v>
      </c>
      <c r="C7739" s="178" t="s">
        <v>8633</v>
      </c>
      <c r="D7739" s="178" t="s">
        <v>8711</v>
      </c>
      <c r="E7739" s="179">
        <v>39380</v>
      </c>
      <c r="F7739" s="180">
        <v>53933</v>
      </c>
      <c r="G7739" s="180">
        <v>0</v>
      </c>
      <c r="H7739" s="180">
        <v>2839</v>
      </c>
      <c r="I7739" s="180">
        <f t="shared" si="240"/>
        <v>56772</v>
      </c>
      <c r="J7739" s="177" t="str">
        <f t="shared" si="241"/>
        <v>Date &gt; 1920</v>
      </c>
    </row>
    <row r="7740" spans="1:10" x14ac:dyDescent="0.3">
      <c r="A7740" s="178" t="s">
        <v>270</v>
      </c>
      <c r="B7740" s="178" t="s">
        <v>109</v>
      </c>
      <c r="C7740" s="178" t="s">
        <v>8633</v>
      </c>
      <c r="D7740" s="178" t="s">
        <v>8711</v>
      </c>
      <c r="E7740" s="179">
        <v>39419</v>
      </c>
      <c r="F7740" s="180">
        <v>93682</v>
      </c>
      <c r="G7740" s="180">
        <v>0</v>
      </c>
      <c r="H7740" s="180">
        <v>4930.37</v>
      </c>
      <c r="I7740" s="180">
        <f t="shared" si="240"/>
        <v>98612.37</v>
      </c>
      <c r="J7740" s="177" t="str">
        <f t="shared" si="241"/>
        <v>Date &gt; 1920</v>
      </c>
    </row>
    <row r="7741" spans="1:10" x14ac:dyDescent="0.3">
      <c r="A7741" s="178" t="s">
        <v>270</v>
      </c>
      <c r="B7741" s="178" t="s">
        <v>109</v>
      </c>
      <c r="C7741" s="178" t="s">
        <v>8633</v>
      </c>
      <c r="D7741" s="178" t="s">
        <v>8711</v>
      </c>
      <c r="E7741" s="179">
        <v>39464</v>
      </c>
      <c r="F7741" s="180">
        <v>34742</v>
      </c>
      <c r="G7741" s="180">
        <v>0</v>
      </c>
      <c r="H7741" s="180">
        <v>1828.59</v>
      </c>
      <c r="I7741" s="180">
        <f t="shared" si="240"/>
        <v>36570.589999999997</v>
      </c>
      <c r="J7741" s="177" t="str">
        <f t="shared" si="241"/>
        <v>Date &gt; 1920</v>
      </c>
    </row>
    <row r="7742" spans="1:10" x14ac:dyDescent="0.3">
      <c r="A7742" s="178" t="s">
        <v>270</v>
      </c>
      <c r="B7742" s="178" t="s">
        <v>109</v>
      </c>
      <c r="C7742" s="178" t="s">
        <v>8633</v>
      </c>
      <c r="D7742" s="178" t="s">
        <v>8711</v>
      </c>
      <c r="E7742" s="179">
        <v>39548</v>
      </c>
      <c r="F7742" s="180">
        <v>5640</v>
      </c>
      <c r="G7742" s="180">
        <v>0</v>
      </c>
      <c r="H7742" s="180">
        <v>296.75</v>
      </c>
      <c r="I7742" s="180">
        <f t="shared" si="240"/>
        <v>5936.75</v>
      </c>
      <c r="J7742" s="177" t="str">
        <f t="shared" si="241"/>
        <v>Date &gt; 1920</v>
      </c>
    </row>
    <row r="7743" spans="1:10" x14ac:dyDescent="0.3">
      <c r="A7743" s="178" t="s">
        <v>270</v>
      </c>
      <c r="B7743" s="178" t="s">
        <v>109</v>
      </c>
      <c r="C7743" s="178" t="s">
        <v>8633</v>
      </c>
      <c r="D7743" s="178" t="s">
        <v>8711</v>
      </c>
      <c r="E7743" s="179">
        <v>40171</v>
      </c>
      <c r="F7743" s="180">
        <v>12803</v>
      </c>
      <c r="G7743" s="180">
        <v>0</v>
      </c>
      <c r="H7743" s="180">
        <v>674.46</v>
      </c>
      <c r="I7743" s="180">
        <f t="shared" si="240"/>
        <v>13477.46</v>
      </c>
      <c r="J7743" s="177" t="str">
        <f t="shared" si="241"/>
        <v>Date &gt; 1920</v>
      </c>
    </row>
    <row r="7744" spans="1:10" x14ac:dyDescent="0.3">
      <c r="A7744" s="178" t="s">
        <v>270</v>
      </c>
      <c r="B7744" s="178" t="s">
        <v>109</v>
      </c>
      <c r="C7744" s="178" t="s">
        <v>8633</v>
      </c>
      <c r="D7744" s="178" t="s">
        <v>8712</v>
      </c>
      <c r="E7744" s="179">
        <v>39419</v>
      </c>
      <c r="F7744" s="180">
        <v>496388</v>
      </c>
      <c r="G7744" s="180">
        <v>0</v>
      </c>
      <c r="H7744" s="180">
        <v>26126.69</v>
      </c>
      <c r="I7744" s="180">
        <f t="shared" si="240"/>
        <v>522514.69</v>
      </c>
      <c r="J7744" s="177" t="str">
        <f t="shared" si="241"/>
        <v>Date &gt; 1920</v>
      </c>
    </row>
    <row r="7745" spans="1:10" x14ac:dyDescent="0.3">
      <c r="A7745" s="178" t="s">
        <v>270</v>
      </c>
      <c r="B7745" s="178" t="s">
        <v>109</v>
      </c>
      <c r="C7745" s="178" t="s">
        <v>8633</v>
      </c>
      <c r="D7745" s="178" t="s">
        <v>8712</v>
      </c>
      <c r="E7745" s="179">
        <v>39458</v>
      </c>
      <c r="F7745" s="180">
        <v>11989</v>
      </c>
      <c r="G7745" s="180">
        <v>0</v>
      </c>
      <c r="H7745" s="180">
        <v>631</v>
      </c>
      <c r="I7745" s="180">
        <f t="shared" si="240"/>
        <v>12620</v>
      </c>
      <c r="J7745" s="177" t="str">
        <f t="shared" si="241"/>
        <v>Date &gt; 1920</v>
      </c>
    </row>
    <row r="7746" spans="1:10" x14ac:dyDescent="0.3">
      <c r="A7746" s="178" t="s">
        <v>270</v>
      </c>
      <c r="B7746" s="178" t="s">
        <v>109</v>
      </c>
      <c r="C7746" s="178" t="s">
        <v>8633</v>
      </c>
      <c r="D7746" s="178" t="s">
        <v>8712</v>
      </c>
      <c r="E7746" s="179">
        <v>39563</v>
      </c>
      <c r="F7746" s="180">
        <v>195529</v>
      </c>
      <c r="G7746" s="180">
        <v>0</v>
      </c>
      <c r="H7746" s="180">
        <v>10290</v>
      </c>
      <c r="I7746" s="180">
        <f t="shared" si="240"/>
        <v>205819</v>
      </c>
      <c r="J7746" s="177" t="str">
        <f t="shared" si="241"/>
        <v>Date &gt; 1920</v>
      </c>
    </row>
    <row r="7747" spans="1:10" x14ac:dyDescent="0.3">
      <c r="A7747" s="178" t="s">
        <v>270</v>
      </c>
      <c r="B7747" s="178" t="s">
        <v>109</v>
      </c>
      <c r="C7747" s="178" t="s">
        <v>8633</v>
      </c>
      <c r="D7747" s="178" t="s">
        <v>8712</v>
      </c>
      <c r="E7747" s="179">
        <v>39652</v>
      </c>
      <c r="F7747" s="180">
        <v>2712</v>
      </c>
      <c r="G7747" s="180">
        <v>0</v>
      </c>
      <c r="H7747" s="180">
        <v>2524</v>
      </c>
      <c r="I7747" s="180">
        <f t="shared" si="240"/>
        <v>5236</v>
      </c>
      <c r="J7747" s="177" t="str">
        <f t="shared" si="241"/>
        <v>Date &gt; 1920</v>
      </c>
    </row>
    <row r="7748" spans="1:10" x14ac:dyDescent="0.3">
      <c r="A7748" s="178" t="s">
        <v>270</v>
      </c>
      <c r="B7748" s="178" t="s">
        <v>109</v>
      </c>
      <c r="C7748" s="178" t="s">
        <v>8633</v>
      </c>
      <c r="D7748" s="178" t="s">
        <v>8712</v>
      </c>
      <c r="E7748" s="179">
        <v>39728</v>
      </c>
      <c r="F7748" s="180">
        <v>25000</v>
      </c>
      <c r="G7748" s="180">
        <v>0</v>
      </c>
      <c r="H7748" s="180">
        <v>250.31</v>
      </c>
      <c r="I7748" s="180">
        <f t="shared" si="240"/>
        <v>25250.31</v>
      </c>
      <c r="J7748" s="177" t="str">
        <f t="shared" si="241"/>
        <v>Date &gt; 1920</v>
      </c>
    </row>
    <row r="7749" spans="1:10" x14ac:dyDescent="0.3">
      <c r="A7749" s="178" t="s">
        <v>270</v>
      </c>
      <c r="B7749" s="178" t="s">
        <v>109</v>
      </c>
      <c r="C7749" s="178" t="s">
        <v>8633</v>
      </c>
      <c r="D7749" s="178" t="s">
        <v>8712</v>
      </c>
      <c r="E7749" s="179">
        <v>39728</v>
      </c>
      <c r="F7749" s="180">
        <v>25000</v>
      </c>
      <c r="G7749" s="180">
        <v>0</v>
      </c>
      <c r="H7749" s="180">
        <v>0</v>
      </c>
      <c r="I7749" s="180">
        <f t="shared" ref="I7749:I7812" si="242">SUM(F7749:H7749)</f>
        <v>25000</v>
      </c>
      <c r="J7749" s="177" t="str">
        <f t="shared" ref="J7749:J7812" si="243">IF(OR(YEAR(E7749)&gt; 1920, ISBLANK(E7749)), "Date &gt; 1920", "Sketchy date")</f>
        <v>Date &gt; 1920</v>
      </c>
    </row>
    <row r="7750" spans="1:10" x14ac:dyDescent="0.3">
      <c r="A7750" s="178" t="s">
        <v>270</v>
      </c>
      <c r="B7750" s="178" t="s">
        <v>109</v>
      </c>
      <c r="C7750" s="178" t="s">
        <v>8633</v>
      </c>
      <c r="D7750" s="178" t="s">
        <v>8712</v>
      </c>
      <c r="E7750" s="179">
        <v>39793</v>
      </c>
      <c r="F7750" s="180">
        <v>1434</v>
      </c>
      <c r="G7750" s="180">
        <v>0</v>
      </c>
      <c r="H7750" s="180">
        <v>0</v>
      </c>
      <c r="I7750" s="180">
        <f t="shared" si="242"/>
        <v>1434</v>
      </c>
      <c r="J7750" s="177" t="str">
        <f t="shared" si="243"/>
        <v>Date &gt; 1920</v>
      </c>
    </row>
    <row r="7751" spans="1:10" x14ac:dyDescent="0.3">
      <c r="A7751" s="178" t="s">
        <v>270</v>
      </c>
      <c r="B7751" s="178" t="s">
        <v>109</v>
      </c>
      <c r="C7751" s="178" t="s">
        <v>8633</v>
      </c>
      <c r="D7751" s="178" t="s">
        <v>8713</v>
      </c>
      <c r="E7751" s="179">
        <v>39916</v>
      </c>
      <c r="F7751" s="180">
        <v>0</v>
      </c>
      <c r="G7751" s="180">
        <v>20160</v>
      </c>
      <c r="H7751" s="180">
        <v>8640</v>
      </c>
      <c r="I7751" s="180">
        <f t="shared" si="242"/>
        <v>28800</v>
      </c>
      <c r="J7751" s="177" t="str">
        <f t="shared" si="243"/>
        <v>Date &gt; 1920</v>
      </c>
    </row>
    <row r="7752" spans="1:10" x14ac:dyDescent="0.3">
      <c r="A7752" s="178" t="s">
        <v>270</v>
      </c>
      <c r="B7752" s="178" t="s">
        <v>109</v>
      </c>
      <c r="C7752" s="178" t="s">
        <v>8633</v>
      </c>
      <c r="D7752" s="178" t="s">
        <v>8714</v>
      </c>
      <c r="E7752" s="179">
        <v>39652</v>
      </c>
      <c r="F7752" s="180">
        <v>51049</v>
      </c>
      <c r="G7752" s="180">
        <v>27832.99</v>
      </c>
      <c r="H7752" s="180">
        <v>5718.01</v>
      </c>
      <c r="I7752" s="180">
        <f t="shared" si="242"/>
        <v>84600</v>
      </c>
      <c r="J7752" s="177" t="str">
        <f t="shared" si="243"/>
        <v>Date &gt; 1920</v>
      </c>
    </row>
    <row r="7753" spans="1:10" x14ac:dyDescent="0.3">
      <c r="A7753" s="178" t="s">
        <v>270</v>
      </c>
      <c r="B7753" s="178" t="s">
        <v>109</v>
      </c>
      <c r="C7753" s="178" t="s">
        <v>8633</v>
      </c>
      <c r="D7753" s="178" t="s">
        <v>8714</v>
      </c>
      <c r="E7753" s="179">
        <v>39714</v>
      </c>
      <c r="F7753" s="180">
        <v>163059</v>
      </c>
      <c r="G7753" s="180">
        <v>117076.59</v>
      </c>
      <c r="H7753" s="180">
        <v>14897.64</v>
      </c>
      <c r="I7753" s="180">
        <f t="shared" si="242"/>
        <v>295033.23</v>
      </c>
      <c r="J7753" s="177" t="str">
        <f t="shared" si="243"/>
        <v>Date &gt; 1920</v>
      </c>
    </row>
    <row r="7754" spans="1:10" x14ac:dyDescent="0.3">
      <c r="A7754" s="178" t="s">
        <v>270</v>
      </c>
      <c r="B7754" s="178" t="s">
        <v>109</v>
      </c>
      <c r="C7754" s="178" t="s">
        <v>8633</v>
      </c>
      <c r="D7754" s="178" t="s">
        <v>8714</v>
      </c>
      <c r="E7754" s="179">
        <v>39736</v>
      </c>
      <c r="F7754" s="180">
        <v>111604</v>
      </c>
      <c r="G7754" s="180">
        <v>80738.34</v>
      </c>
      <c r="H7754" s="180">
        <v>10122.549999999999</v>
      </c>
      <c r="I7754" s="180">
        <f t="shared" si="242"/>
        <v>202464.88999999998</v>
      </c>
      <c r="J7754" s="177" t="str">
        <f t="shared" si="243"/>
        <v>Date &gt; 1920</v>
      </c>
    </row>
    <row r="7755" spans="1:10" x14ac:dyDescent="0.3">
      <c r="A7755" s="178" t="s">
        <v>270</v>
      </c>
      <c r="B7755" s="178" t="s">
        <v>109</v>
      </c>
      <c r="C7755" s="178" t="s">
        <v>8633</v>
      </c>
      <c r="D7755" s="178" t="s">
        <v>8714</v>
      </c>
      <c r="E7755" s="179">
        <v>39771</v>
      </c>
      <c r="F7755" s="180">
        <v>88140</v>
      </c>
      <c r="G7755" s="180">
        <v>32543.69</v>
      </c>
      <c r="H7755" s="180">
        <v>11981.29</v>
      </c>
      <c r="I7755" s="180">
        <f t="shared" si="242"/>
        <v>132664.98000000001</v>
      </c>
      <c r="J7755" s="177" t="str">
        <f t="shared" si="243"/>
        <v>Date &gt; 1920</v>
      </c>
    </row>
    <row r="7756" spans="1:10" x14ac:dyDescent="0.3">
      <c r="A7756" s="178" t="s">
        <v>270</v>
      </c>
      <c r="B7756" s="178" t="s">
        <v>109</v>
      </c>
      <c r="C7756" s="178" t="s">
        <v>8633</v>
      </c>
      <c r="D7756" s="178" t="s">
        <v>8714</v>
      </c>
      <c r="E7756" s="179">
        <v>39771</v>
      </c>
      <c r="F7756" s="180">
        <v>103640</v>
      </c>
      <c r="G7756" s="180">
        <v>74977.539999999994</v>
      </c>
      <c r="H7756" s="180">
        <v>9401.16</v>
      </c>
      <c r="I7756" s="180">
        <f t="shared" si="242"/>
        <v>188018.69999999998</v>
      </c>
      <c r="J7756" s="177" t="str">
        <f t="shared" si="243"/>
        <v>Date &gt; 1920</v>
      </c>
    </row>
    <row r="7757" spans="1:10" x14ac:dyDescent="0.3">
      <c r="A7757" s="178" t="s">
        <v>270</v>
      </c>
      <c r="B7757" s="178" t="s">
        <v>109</v>
      </c>
      <c r="C7757" s="178" t="s">
        <v>8633</v>
      </c>
      <c r="D7757" s="178" t="s">
        <v>8714</v>
      </c>
      <c r="E7757" s="179">
        <v>39801</v>
      </c>
      <c r="F7757" s="180">
        <v>5593</v>
      </c>
      <c r="G7757" s="180">
        <v>4084.26</v>
      </c>
      <c r="H7757" s="180">
        <v>15189.79</v>
      </c>
      <c r="I7757" s="180">
        <f t="shared" si="242"/>
        <v>24867.050000000003</v>
      </c>
      <c r="J7757" s="177" t="str">
        <f t="shared" si="243"/>
        <v>Date &gt; 1920</v>
      </c>
    </row>
    <row r="7758" spans="1:10" x14ac:dyDescent="0.3">
      <c r="A7758" s="178" t="s">
        <v>270</v>
      </c>
      <c r="B7758" s="178" t="s">
        <v>109</v>
      </c>
      <c r="C7758" s="178" t="s">
        <v>8633</v>
      </c>
      <c r="D7758" s="178" t="s">
        <v>8714</v>
      </c>
      <c r="E7758" s="179">
        <v>39853</v>
      </c>
      <c r="F7758" s="180">
        <v>9278</v>
      </c>
      <c r="G7758" s="180">
        <v>13812.99</v>
      </c>
      <c r="H7758" s="180">
        <v>6061.67</v>
      </c>
      <c r="I7758" s="180">
        <f t="shared" si="242"/>
        <v>29152.659999999996</v>
      </c>
      <c r="J7758" s="177" t="str">
        <f t="shared" si="243"/>
        <v>Date &gt; 1920</v>
      </c>
    </row>
    <row r="7759" spans="1:10" x14ac:dyDescent="0.3">
      <c r="A7759" s="178" t="s">
        <v>270</v>
      </c>
      <c r="B7759" s="178" t="s">
        <v>109</v>
      </c>
      <c r="C7759" s="178" t="s">
        <v>8633</v>
      </c>
      <c r="D7759" s="178" t="s">
        <v>8714</v>
      </c>
      <c r="E7759" s="179">
        <v>39891</v>
      </c>
      <c r="F7759" s="180">
        <v>17851</v>
      </c>
      <c r="G7759" s="180">
        <v>12914.59</v>
      </c>
      <c r="H7759" s="180">
        <v>2471.42</v>
      </c>
      <c r="I7759" s="180">
        <f t="shared" si="242"/>
        <v>33237.01</v>
      </c>
      <c r="J7759" s="177" t="str">
        <f t="shared" si="243"/>
        <v>Date &gt; 1920</v>
      </c>
    </row>
    <row r="7760" spans="1:10" x14ac:dyDescent="0.3">
      <c r="A7760" s="178" t="s">
        <v>270</v>
      </c>
      <c r="B7760" s="178" t="s">
        <v>109</v>
      </c>
      <c r="C7760" s="178" t="s">
        <v>8633</v>
      </c>
      <c r="D7760" s="178" t="s">
        <v>8714</v>
      </c>
      <c r="E7760" s="179">
        <v>39989</v>
      </c>
      <c r="F7760" s="180">
        <v>32622</v>
      </c>
      <c r="G7760" s="180">
        <v>11966.14</v>
      </c>
      <c r="H7760" s="180">
        <v>-11692.73</v>
      </c>
      <c r="I7760" s="180">
        <f t="shared" si="242"/>
        <v>32895.410000000003</v>
      </c>
      <c r="J7760" s="177" t="str">
        <f t="shared" si="243"/>
        <v>Date &gt; 1920</v>
      </c>
    </row>
    <row r="7761" spans="1:10" x14ac:dyDescent="0.3">
      <c r="A7761" s="178" t="s">
        <v>270</v>
      </c>
      <c r="B7761" s="178" t="s">
        <v>109</v>
      </c>
      <c r="C7761" s="178" t="s">
        <v>8633</v>
      </c>
      <c r="D7761" s="178" t="s">
        <v>8714</v>
      </c>
      <c r="E7761" s="179">
        <v>40136</v>
      </c>
      <c r="F7761" s="180">
        <v>109609</v>
      </c>
      <c r="G7761" s="180">
        <v>28328.21</v>
      </c>
      <c r="H7761" s="180">
        <v>14682</v>
      </c>
      <c r="I7761" s="180">
        <f t="shared" si="242"/>
        <v>152619.21</v>
      </c>
      <c r="J7761" s="177" t="str">
        <f t="shared" si="243"/>
        <v>Date &gt; 1920</v>
      </c>
    </row>
    <row r="7762" spans="1:10" x14ac:dyDescent="0.3">
      <c r="A7762" s="178" t="s">
        <v>270</v>
      </c>
      <c r="B7762" s="178" t="s">
        <v>109</v>
      </c>
      <c r="C7762" s="178" t="s">
        <v>8633</v>
      </c>
      <c r="D7762" s="178" t="s">
        <v>8714</v>
      </c>
      <c r="E7762" s="179">
        <v>40169</v>
      </c>
      <c r="F7762" s="180">
        <v>0</v>
      </c>
      <c r="G7762" s="180">
        <v>4973.16</v>
      </c>
      <c r="H7762" s="180">
        <v>3004.27</v>
      </c>
      <c r="I7762" s="180">
        <f t="shared" si="242"/>
        <v>7977.43</v>
      </c>
      <c r="J7762" s="177" t="str">
        <f t="shared" si="243"/>
        <v>Date &gt; 1920</v>
      </c>
    </row>
    <row r="7763" spans="1:10" x14ac:dyDescent="0.3">
      <c r="A7763" s="178" t="s">
        <v>270</v>
      </c>
      <c r="B7763" s="178" t="s">
        <v>109</v>
      </c>
      <c r="C7763" s="178" t="s">
        <v>8633</v>
      </c>
      <c r="D7763" s="178" t="s">
        <v>8714</v>
      </c>
      <c r="E7763" s="179">
        <v>40420</v>
      </c>
      <c r="F7763" s="180">
        <v>0</v>
      </c>
      <c r="G7763" s="180">
        <v>24625.81</v>
      </c>
      <c r="H7763" s="180">
        <v>-2055.94</v>
      </c>
      <c r="I7763" s="180">
        <f t="shared" si="242"/>
        <v>22569.870000000003</v>
      </c>
      <c r="J7763" s="177" t="str">
        <f t="shared" si="243"/>
        <v>Date &gt; 1920</v>
      </c>
    </row>
    <row r="7764" spans="1:10" x14ac:dyDescent="0.3">
      <c r="A7764" s="178" t="s">
        <v>270</v>
      </c>
      <c r="B7764" s="178" t="s">
        <v>109</v>
      </c>
      <c r="C7764" s="178" t="s">
        <v>8633</v>
      </c>
      <c r="D7764" s="178" t="s">
        <v>8714</v>
      </c>
      <c r="E7764" s="179">
        <v>40673</v>
      </c>
      <c r="F7764" s="180">
        <v>5000</v>
      </c>
      <c r="G7764" s="180">
        <v>0</v>
      </c>
      <c r="H7764" s="180">
        <v>0</v>
      </c>
      <c r="I7764" s="180">
        <f t="shared" si="242"/>
        <v>5000</v>
      </c>
      <c r="J7764" s="177" t="str">
        <f t="shared" si="243"/>
        <v>Date &gt; 1920</v>
      </c>
    </row>
    <row r="7765" spans="1:10" x14ac:dyDescent="0.3">
      <c r="A7765" s="178" t="s">
        <v>270</v>
      </c>
      <c r="B7765" s="178" t="s">
        <v>109</v>
      </c>
      <c r="C7765" s="178" t="s">
        <v>8633</v>
      </c>
      <c r="D7765" s="178" t="s">
        <v>8714</v>
      </c>
      <c r="E7765" s="179">
        <v>40843</v>
      </c>
      <c r="F7765" s="180">
        <v>45000</v>
      </c>
      <c r="G7765" s="180">
        <v>78.62</v>
      </c>
      <c r="H7765" s="180">
        <v>78.459999999999994</v>
      </c>
      <c r="I7765" s="180">
        <f t="shared" si="242"/>
        <v>45157.08</v>
      </c>
      <c r="J7765" s="177" t="str">
        <f t="shared" si="243"/>
        <v>Date &gt; 1920</v>
      </c>
    </row>
    <row r="7766" spans="1:10" x14ac:dyDescent="0.3">
      <c r="A7766" s="178" t="s">
        <v>270</v>
      </c>
      <c r="B7766" s="178" t="s">
        <v>109</v>
      </c>
      <c r="C7766" s="178" t="s">
        <v>8633</v>
      </c>
      <c r="D7766" s="178" t="s">
        <v>8714</v>
      </c>
      <c r="E7766" s="179">
        <v>40939</v>
      </c>
      <c r="F7766" s="180">
        <v>16319</v>
      </c>
      <c r="G7766" s="180">
        <v>0</v>
      </c>
      <c r="H7766" s="180">
        <v>0</v>
      </c>
      <c r="I7766" s="180">
        <f t="shared" si="242"/>
        <v>16319</v>
      </c>
      <c r="J7766" s="177" t="str">
        <f t="shared" si="243"/>
        <v>Date &gt; 1920</v>
      </c>
    </row>
    <row r="7767" spans="1:10" x14ac:dyDescent="0.3">
      <c r="A7767" s="178" t="s">
        <v>270</v>
      </c>
      <c r="B7767" s="178" t="s">
        <v>109</v>
      </c>
      <c r="C7767" s="178" t="s">
        <v>8633</v>
      </c>
      <c r="D7767" s="178" t="s">
        <v>8715</v>
      </c>
      <c r="E7767" s="179">
        <v>40107</v>
      </c>
      <c r="F7767" s="180">
        <v>38057</v>
      </c>
      <c r="G7767" s="180">
        <v>0</v>
      </c>
      <c r="H7767" s="180">
        <v>2003</v>
      </c>
      <c r="I7767" s="180">
        <f t="shared" si="242"/>
        <v>40060</v>
      </c>
      <c r="J7767" s="177" t="str">
        <f t="shared" si="243"/>
        <v>Date &gt; 1920</v>
      </c>
    </row>
    <row r="7768" spans="1:10" x14ac:dyDescent="0.3">
      <c r="A7768" s="178" t="s">
        <v>270</v>
      </c>
      <c r="B7768" s="178" t="s">
        <v>109</v>
      </c>
      <c r="C7768" s="178" t="s">
        <v>8633</v>
      </c>
      <c r="D7768" s="178" t="s">
        <v>8715</v>
      </c>
      <c r="E7768" s="179">
        <v>40147</v>
      </c>
      <c r="F7768" s="180">
        <v>19028</v>
      </c>
      <c r="G7768" s="180">
        <v>0</v>
      </c>
      <c r="H7768" s="180">
        <v>1002</v>
      </c>
      <c r="I7768" s="180">
        <f t="shared" si="242"/>
        <v>20030</v>
      </c>
      <c r="J7768" s="177" t="str">
        <f t="shared" si="243"/>
        <v>Date &gt; 1920</v>
      </c>
    </row>
    <row r="7769" spans="1:10" x14ac:dyDescent="0.3">
      <c r="A7769" s="178" t="s">
        <v>270</v>
      </c>
      <c r="B7769" s="178" t="s">
        <v>109</v>
      </c>
      <c r="C7769" s="178" t="s">
        <v>8633</v>
      </c>
      <c r="D7769" s="178" t="s">
        <v>8715</v>
      </c>
      <c r="E7769" s="179">
        <v>40171</v>
      </c>
      <c r="F7769" s="180">
        <v>9514</v>
      </c>
      <c r="G7769" s="180">
        <v>0</v>
      </c>
      <c r="H7769" s="180">
        <v>501</v>
      </c>
      <c r="I7769" s="180">
        <f t="shared" si="242"/>
        <v>10015</v>
      </c>
      <c r="J7769" s="177" t="str">
        <f t="shared" si="243"/>
        <v>Date &gt; 1920</v>
      </c>
    </row>
    <row r="7770" spans="1:10" x14ac:dyDescent="0.3">
      <c r="A7770" s="178" t="s">
        <v>270</v>
      </c>
      <c r="B7770" s="178" t="s">
        <v>109</v>
      </c>
      <c r="C7770" s="178" t="s">
        <v>8633</v>
      </c>
      <c r="D7770" s="178" t="s">
        <v>8715</v>
      </c>
      <c r="E7770" s="179">
        <v>40317</v>
      </c>
      <c r="F7770" s="180">
        <v>66600</v>
      </c>
      <c r="G7770" s="180">
        <v>0</v>
      </c>
      <c r="H7770" s="180">
        <v>3505</v>
      </c>
      <c r="I7770" s="180">
        <f t="shared" si="242"/>
        <v>70105</v>
      </c>
      <c r="J7770" s="177" t="str">
        <f t="shared" si="243"/>
        <v>Date &gt; 1920</v>
      </c>
    </row>
    <row r="7771" spans="1:10" x14ac:dyDescent="0.3">
      <c r="A7771" s="178" t="s">
        <v>270</v>
      </c>
      <c r="B7771" s="178" t="s">
        <v>109</v>
      </c>
      <c r="C7771" s="178" t="s">
        <v>8633</v>
      </c>
      <c r="D7771" s="178" t="s">
        <v>8715</v>
      </c>
      <c r="E7771" s="179">
        <v>40526</v>
      </c>
      <c r="F7771" s="180">
        <v>9514</v>
      </c>
      <c r="G7771" s="180">
        <v>0</v>
      </c>
      <c r="H7771" s="180">
        <v>501</v>
      </c>
      <c r="I7771" s="180">
        <f t="shared" si="242"/>
        <v>10015</v>
      </c>
      <c r="J7771" s="177" t="str">
        <f t="shared" si="243"/>
        <v>Date &gt; 1920</v>
      </c>
    </row>
    <row r="7772" spans="1:10" x14ac:dyDescent="0.3">
      <c r="A7772" s="178" t="s">
        <v>270</v>
      </c>
      <c r="B7772" s="178" t="s">
        <v>109</v>
      </c>
      <c r="C7772" s="178" t="s">
        <v>8633</v>
      </c>
      <c r="D7772" s="178" t="s">
        <v>8715</v>
      </c>
      <c r="E7772" s="179">
        <v>40854</v>
      </c>
      <c r="F7772" s="180">
        <v>69087</v>
      </c>
      <c r="G7772" s="180">
        <v>0</v>
      </c>
      <c r="H7772" s="180">
        <v>3636.76</v>
      </c>
      <c r="I7772" s="180">
        <f t="shared" si="242"/>
        <v>72723.759999999995</v>
      </c>
      <c r="J7772" s="177" t="str">
        <f t="shared" si="243"/>
        <v>Date &gt; 1920</v>
      </c>
    </row>
    <row r="7773" spans="1:10" x14ac:dyDescent="0.3">
      <c r="A7773" s="178" t="s">
        <v>270</v>
      </c>
      <c r="B7773" s="178" t="s">
        <v>109</v>
      </c>
      <c r="C7773" s="178" t="s">
        <v>8633</v>
      </c>
      <c r="D7773" s="178" t="s">
        <v>8715</v>
      </c>
      <c r="E7773" s="179">
        <v>41333</v>
      </c>
      <c r="F7773" s="180">
        <v>9514</v>
      </c>
      <c r="G7773" s="180">
        <v>0</v>
      </c>
      <c r="H7773" s="180">
        <v>501</v>
      </c>
      <c r="I7773" s="180">
        <f t="shared" si="242"/>
        <v>10015</v>
      </c>
      <c r="J7773" s="177" t="str">
        <f t="shared" si="243"/>
        <v>Date &gt; 1920</v>
      </c>
    </row>
    <row r="7774" spans="1:10" x14ac:dyDescent="0.3">
      <c r="A7774" s="178" t="s">
        <v>270</v>
      </c>
      <c r="B7774" s="178" t="s">
        <v>109</v>
      </c>
      <c r="C7774" s="178" t="s">
        <v>8633</v>
      </c>
      <c r="D7774" s="178" t="s">
        <v>8715</v>
      </c>
      <c r="E7774" s="179">
        <v>41562</v>
      </c>
      <c r="F7774" s="180">
        <v>8899</v>
      </c>
      <c r="G7774" s="180">
        <v>0</v>
      </c>
      <c r="H7774" s="180">
        <v>26063</v>
      </c>
      <c r="I7774" s="180">
        <f t="shared" si="242"/>
        <v>34962</v>
      </c>
      <c r="J7774" s="177" t="str">
        <f t="shared" si="243"/>
        <v>Date &gt; 1920</v>
      </c>
    </row>
    <row r="7775" spans="1:10" x14ac:dyDescent="0.3">
      <c r="A7775" s="178" t="s">
        <v>270</v>
      </c>
      <c r="B7775" s="178" t="s">
        <v>109</v>
      </c>
      <c r="C7775" s="178" t="s">
        <v>8633</v>
      </c>
      <c r="D7775" s="178" t="s">
        <v>8715</v>
      </c>
      <c r="E7775" s="179">
        <v>41900</v>
      </c>
      <c r="F7775" s="180">
        <v>616</v>
      </c>
      <c r="G7775" s="180">
        <v>0</v>
      </c>
      <c r="H7775" s="180">
        <v>0</v>
      </c>
      <c r="I7775" s="180">
        <f t="shared" si="242"/>
        <v>616</v>
      </c>
      <c r="J7775" s="177" t="str">
        <f t="shared" si="243"/>
        <v>Date &gt; 1920</v>
      </c>
    </row>
    <row r="7776" spans="1:10" x14ac:dyDescent="0.3">
      <c r="A7776" s="178" t="s">
        <v>270</v>
      </c>
      <c r="B7776" s="178" t="s">
        <v>109</v>
      </c>
      <c r="C7776" s="178" t="s">
        <v>8633</v>
      </c>
      <c r="D7776" s="178" t="s">
        <v>8716</v>
      </c>
      <c r="E7776" s="179">
        <v>40053</v>
      </c>
      <c r="F7776" s="180">
        <v>0</v>
      </c>
      <c r="G7776" s="180">
        <v>24071.18</v>
      </c>
      <c r="H7776" s="180">
        <v>12035.59</v>
      </c>
      <c r="I7776" s="180">
        <f t="shared" si="242"/>
        <v>36106.770000000004</v>
      </c>
      <c r="J7776" s="177" t="str">
        <f t="shared" si="243"/>
        <v>Date &gt; 1920</v>
      </c>
    </row>
    <row r="7777" spans="1:10" x14ac:dyDescent="0.3">
      <c r="A7777" s="178" t="s">
        <v>270</v>
      </c>
      <c r="B7777" s="178" t="s">
        <v>109</v>
      </c>
      <c r="C7777" s="178" t="s">
        <v>8633</v>
      </c>
      <c r="D7777" s="178" t="s">
        <v>8717</v>
      </c>
      <c r="E7777" s="179">
        <v>40107</v>
      </c>
      <c r="F7777" s="180">
        <v>31530</v>
      </c>
      <c r="G7777" s="180">
        <v>0</v>
      </c>
      <c r="H7777" s="180">
        <v>1660</v>
      </c>
      <c r="I7777" s="180">
        <f t="shared" si="242"/>
        <v>33190</v>
      </c>
      <c r="J7777" s="177" t="str">
        <f t="shared" si="243"/>
        <v>Date &gt; 1920</v>
      </c>
    </row>
    <row r="7778" spans="1:10" x14ac:dyDescent="0.3">
      <c r="A7778" s="178" t="s">
        <v>270</v>
      </c>
      <c r="B7778" s="178" t="s">
        <v>109</v>
      </c>
      <c r="C7778" s="178" t="s">
        <v>8633</v>
      </c>
      <c r="D7778" s="178" t="s">
        <v>8717</v>
      </c>
      <c r="E7778" s="179">
        <v>40136</v>
      </c>
      <c r="F7778" s="180">
        <v>94185</v>
      </c>
      <c r="G7778" s="180">
        <v>0</v>
      </c>
      <c r="H7778" s="180">
        <v>5757.72</v>
      </c>
      <c r="I7778" s="180">
        <f t="shared" si="242"/>
        <v>99942.720000000001</v>
      </c>
      <c r="J7778" s="177" t="str">
        <f t="shared" si="243"/>
        <v>Date &gt; 1920</v>
      </c>
    </row>
    <row r="7779" spans="1:10" x14ac:dyDescent="0.3">
      <c r="A7779" s="178" t="s">
        <v>270</v>
      </c>
      <c r="B7779" s="178" t="s">
        <v>109</v>
      </c>
      <c r="C7779" s="178" t="s">
        <v>8633</v>
      </c>
      <c r="D7779" s="178" t="s">
        <v>8717</v>
      </c>
      <c r="E7779" s="179">
        <v>40171</v>
      </c>
      <c r="F7779" s="180">
        <v>440279</v>
      </c>
      <c r="G7779" s="180">
        <v>0</v>
      </c>
      <c r="H7779" s="180">
        <v>23172.68</v>
      </c>
      <c r="I7779" s="180">
        <f t="shared" si="242"/>
        <v>463451.68</v>
      </c>
      <c r="J7779" s="177" t="str">
        <f t="shared" si="243"/>
        <v>Date &gt; 1920</v>
      </c>
    </row>
    <row r="7780" spans="1:10" x14ac:dyDescent="0.3">
      <c r="A7780" s="178" t="s">
        <v>270</v>
      </c>
      <c r="B7780" s="178" t="s">
        <v>109</v>
      </c>
      <c r="C7780" s="178" t="s">
        <v>8633</v>
      </c>
      <c r="D7780" s="178" t="s">
        <v>8717</v>
      </c>
      <c r="E7780" s="179">
        <v>40183</v>
      </c>
      <c r="F7780" s="180">
        <v>47296</v>
      </c>
      <c r="G7780" s="180">
        <v>0</v>
      </c>
      <c r="H7780" s="180">
        <v>2489</v>
      </c>
      <c r="I7780" s="180">
        <f t="shared" si="242"/>
        <v>49785</v>
      </c>
      <c r="J7780" s="177" t="str">
        <f t="shared" si="243"/>
        <v>Date &gt; 1920</v>
      </c>
    </row>
    <row r="7781" spans="1:10" x14ac:dyDescent="0.3">
      <c r="A7781" s="178" t="s">
        <v>270</v>
      </c>
      <c r="B7781" s="178" t="s">
        <v>109</v>
      </c>
      <c r="C7781" s="178" t="s">
        <v>8633</v>
      </c>
      <c r="D7781" s="178" t="s">
        <v>8717</v>
      </c>
      <c r="E7781" s="179">
        <v>40214</v>
      </c>
      <c r="F7781" s="180">
        <v>78826</v>
      </c>
      <c r="G7781" s="180">
        <v>0</v>
      </c>
      <c r="H7781" s="180">
        <v>4149</v>
      </c>
      <c r="I7781" s="180">
        <f t="shared" si="242"/>
        <v>82975</v>
      </c>
      <c r="J7781" s="177" t="str">
        <f t="shared" si="243"/>
        <v>Date &gt; 1920</v>
      </c>
    </row>
    <row r="7782" spans="1:10" x14ac:dyDescent="0.3">
      <c r="A7782" s="178" t="s">
        <v>270</v>
      </c>
      <c r="B7782" s="178" t="s">
        <v>109</v>
      </c>
      <c r="C7782" s="178" t="s">
        <v>8633</v>
      </c>
      <c r="D7782" s="178" t="s">
        <v>8717</v>
      </c>
      <c r="E7782" s="179">
        <v>40317</v>
      </c>
      <c r="F7782" s="180">
        <v>31530</v>
      </c>
      <c r="G7782" s="180">
        <v>0</v>
      </c>
      <c r="H7782" s="180">
        <v>1660</v>
      </c>
      <c r="I7782" s="180">
        <f t="shared" si="242"/>
        <v>33190</v>
      </c>
      <c r="J7782" s="177" t="str">
        <f t="shared" si="243"/>
        <v>Date &gt; 1920</v>
      </c>
    </row>
    <row r="7783" spans="1:10" x14ac:dyDescent="0.3">
      <c r="A7783" s="178" t="s">
        <v>270</v>
      </c>
      <c r="B7783" s="178" t="s">
        <v>109</v>
      </c>
      <c r="C7783" s="178" t="s">
        <v>8633</v>
      </c>
      <c r="D7783" s="178" t="s">
        <v>8717</v>
      </c>
      <c r="E7783" s="179">
        <v>40673</v>
      </c>
      <c r="F7783" s="180">
        <v>31531</v>
      </c>
      <c r="G7783" s="180">
        <v>0</v>
      </c>
      <c r="H7783" s="180">
        <v>1659</v>
      </c>
      <c r="I7783" s="180">
        <f t="shared" si="242"/>
        <v>33190</v>
      </c>
      <c r="J7783" s="177" t="str">
        <f t="shared" si="243"/>
        <v>Date &gt; 1920</v>
      </c>
    </row>
    <row r="7784" spans="1:10" x14ac:dyDescent="0.3">
      <c r="A7784" s="178" t="s">
        <v>270</v>
      </c>
      <c r="B7784" s="178" t="s">
        <v>109</v>
      </c>
      <c r="C7784" s="178" t="s">
        <v>8633</v>
      </c>
      <c r="D7784" s="178" t="s">
        <v>8717</v>
      </c>
      <c r="E7784" s="179">
        <v>40770</v>
      </c>
      <c r="F7784" s="180">
        <v>8996</v>
      </c>
      <c r="G7784" s="180">
        <v>0</v>
      </c>
      <c r="H7784" s="180">
        <v>2303.98</v>
      </c>
      <c r="I7784" s="180">
        <f t="shared" si="242"/>
        <v>11299.98</v>
      </c>
      <c r="J7784" s="177" t="str">
        <f t="shared" si="243"/>
        <v>Date &gt; 1920</v>
      </c>
    </row>
    <row r="7785" spans="1:10" x14ac:dyDescent="0.3">
      <c r="A7785" s="178" t="s">
        <v>270</v>
      </c>
      <c r="B7785" s="178" t="s">
        <v>109</v>
      </c>
      <c r="C7785" s="178" t="s">
        <v>8633</v>
      </c>
      <c r="D7785" s="178" t="s">
        <v>8717</v>
      </c>
      <c r="E7785" s="179">
        <v>40864</v>
      </c>
      <c r="F7785" s="180">
        <v>42668</v>
      </c>
      <c r="G7785" s="180">
        <v>0</v>
      </c>
      <c r="H7785" s="180">
        <v>414.8</v>
      </c>
      <c r="I7785" s="180">
        <f t="shared" si="242"/>
        <v>43082.8</v>
      </c>
      <c r="J7785" s="177" t="str">
        <f t="shared" si="243"/>
        <v>Date &gt; 1920</v>
      </c>
    </row>
    <row r="7786" spans="1:10" x14ac:dyDescent="0.3">
      <c r="A7786" s="178" t="s">
        <v>270</v>
      </c>
      <c r="B7786" s="178" t="s">
        <v>109</v>
      </c>
      <c r="C7786" s="178" t="s">
        <v>8633</v>
      </c>
      <c r="D7786" s="178" t="s">
        <v>8718</v>
      </c>
      <c r="E7786" s="179">
        <v>40462</v>
      </c>
      <c r="F7786" s="180">
        <v>674036</v>
      </c>
      <c r="G7786" s="180">
        <v>0</v>
      </c>
      <c r="H7786" s="180">
        <v>35476</v>
      </c>
      <c r="I7786" s="180">
        <f t="shared" si="242"/>
        <v>709512</v>
      </c>
      <c r="J7786" s="177" t="str">
        <f t="shared" si="243"/>
        <v>Date &gt; 1920</v>
      </c>
    </row>
    <row r="7787" spans="1:10" x14ac:dyDescent="0.3">
      <c r="A7787" s="178" t="s">
        <v>270</v>
      </c>
      <c r="B7787" s="178" t="s">
        <v>109</v>
      </c>
      <c r="C7787" s="178" t="s">
        <v>8633</v>
      </c>
      <c r="D7787" s="178" t="s">
        <v>8719</v>
      </c>
      <c r="E7787" s="179">
        <v>40500</v>
      </c>
      <c r="F7787" s="180">
        <v>0</v>
      </c>
      <c r="G7787" s="180">
        <v>8960</v>
      </c>
      <c r="H7787" s="180">
        <v>3840</v>
      </c>
      <c r="I7787" s="180">
        <f t="shared" si="242"/>
        <v>12800</v>
      </c>
      <c r="J7787" s="177" t="str">
        <f t="shared" si="243"/>
        <v>Date &gt; 1920</v>
      </c>
    </row>
    <row r="7788" spans="1:10" x14ac:dyDescent="0.3">
      <c r="A7788" s="178" t="s">
        <v>270</v>
      </c>
      <c r="B7788" s="178" t="s">
        <v>109</v>
      </c>
      <c r="C7788" s="178" t="s">
        <v>8633</v>
      </c>
      <c r="D7788" s="178" t="s">
        <v>8720</v>
      </c>
      <c r="E7788" s="179">
        <v>40939</v>
      </c>
      <c r="F7788" s="180">
        <v>83493</v>
      </c>
      <c r="G7788" s="180">
        <v>0</v>
      </c>
      <c r="H7788" s="180">
        <v>4395.12</v>
      </c>
      <c r="I7788" s="180">
        <f t="shared" si="242"/>
        <v>87888.12</v>
      </c>
      <c r="J7788" s="177" t="str">
        <f t="shared" si="243"/>
        <v>Date &gt; 1920</v>
      </c>
    </row>
    <row r="7789" spans="1:10" x14ac:dyDescent="0.3">
      <c r="A7789" s="178" t="s">
        <v>270</v>
      </c>
      <c r="B7789" s="178" t="s">
        <v>109</v>
      </c>
      <c r="C7789" s="178" t="s">
        <v>8633</v>
      </c>
      <c r="D7789" s="178" t="s">
        <v>8720</v>
      </c>
      <c r="E7789" s="179">
        <v>40983</v>
      </c>
      <c r="F7789" s="180">
        <v>28569</v>
      </c>
      <c r="G7789" s="180">
        <v>0</v>
      </c>
      <c r="H7789" s="180">
        <v>1503</v>
      </c>
      <c r="I7789" s="180">
        <f t="shared" si="242"/>
        <v>30072</v>
      </c>
      <c r="J7789" s="177" t="str">
        <f t="shared" si="243"/>
        <v>Date &gt; 1920</v>
      </c>
    </row>
    <row r="7790" spans="1:10" x14ac:dyDescent="0.3">
      <c r="A7790" s="178" t="s">
        <v>270</v>
      </c>
      <c r="B7790" s="178" t="s">
        <v>109</v>
      </c>
      <c r="C7790" s="178" t="s">
        <v>8633</v>
      </c>
      <c r="D7790" s="178" t="s">
        <v>8720</v>
      </c>
      <c r="E7790" s="179">
        <v>41262</v>
      </c>
      <c r="F7790" s="180">
        <v>101368</v>
      </c>
      <c r="G7790" s="180">
        <v>0</v>
      </c>
      <c r="H7790" s="180">
        <v>5336</v>
      </c>
      <c r="I7790" s="180">
        <f t="shared" si="242"/>
        <v>106704</v>
      </c>
      <c r="J7790" s="177" t="str">
        <f t="shared" si="243"/>
        <v>Date &gt; 1920</v>
      </c>
    </row>
    <row r="7791" spans="1:10" x14ac:dyDescent="0.3">
      <c r="A7791" s="178" t="s">
        <v>270</v>
      </c>
      <c r="B7791" s="178" t="s">
        <v>109</v>
      </c>
      <c r="C7791" s="178" t="s">
        <v>8633</v>
      </c>
      <c r="D7791" s="178" t="s">
        <v>8720</v>
      </c>
      <c r="E7791" s="179">
        <v>41278</v>
      </c>
      <c r="F7791" s="180">
        <v>15596</v>
      </c>
      <c r="G7791" s="180">
        <v>0</v>
      </c>
      <c r="H7791" s="180">
        <v>820</v>
      </c>
      <c r="I7791" s="180">
        <f t="shared" si="242"/>
        <v>16416</v>
      </c>
      <c r="J7791" s="177" t="str">
        <f t="shared" si="243"/>
        <v>Date &gt; 1920</v>
      </c>
    </row>
    <row r="7792" spans="1:10" x14ac:dyDescent="0.3">
      <c r="A7792" s="178" t="s">
        <v>270</v>
      </c>
      <c r="B7792" s="178" t="s">
        <v>109</v>
      </c>
      <c r="C7792" s="178" t="s">
        <v>8633</v>
      </c>
      <c r="D7792" s="178" t="s">
        <v>8720</v>
      </c>
      <c r="E7792" s="179">
        <v>41522</v>
      </c>
      <c r="F7792" s="180">
        <v>13013</v>
      </c>
      <c r="G7792" s="180">
        <v>0</v>
      </c>
      <c r="H7792" s="180">
        <v>1539</v>
      </c>
      <c r="I7792" s="180">
        <f t="shared" si="242"/>
        <v>14552</v>
      </c>
      <c r="J7792" s="177" t="str">
        <f t="shared" si="243"/>
        <v>Date &gt; 1920</v>
      </c>
    </row>
    <row r="7793" spans="1:10" x14ac:dyDescent="0.3">
      <c r="A7793" s="178" t="s">
        <v>270</v>
      </c>
      <c r="B7793" s="178" t="s">
        <v>109</v>
      </c>
      <c r="C7793" s="178" t="s">
        <v>8633</v>
      </c>
      <c r="D7793" s="178" t="s">
        <v>8720</v>
      </c>
      <c r="E7793" s="179">
        <v>42117</v>
      </c>
      <c r="F7793" s="180">
        <v>25975</v>
      </c>
      <c r="G7793" s="180">
        <v>0</v>
      </c>
      <c r="H7793" s="180">
        <v>513</v>
      </c>
      <c r="I7793" s="180">
        <f t="shared" si="242"/>
        <v>26488</v>
      </c>
      <c r="J7793" s="177" t="str">
        <f t="shared" si="243"/>
        <v>Date &gt; 1920</v>
      </c>
    </row>
    <row r="7794" spans="1:10" x14ac:dyDescent="0.3">
      <c r="A7794" s="178" t="s">
        <v>270</v>
      </c>
      <c r="B7794" s="178" t="s">
        <v>109</v>
      </c>
      <c r="C7794" s="178" t="s">
        <v>8633</v>
      </c>
      <c r="D7794" s="178" t="s">
        <v>8721</v>
      </c>
      <c r="E7794" s="179">
        <v>41976</v>
      </c>
      <c r="F7794" s="180">
        <v>0</v>
      </c>
      <c r="G7794" s="180">
        <v>0</v>
      </c>
      <c r="H7794" s="180">
        <v>6436.48</v>
      </c>
      <c r="I7794" s="180">
        <f t="shared" si="242"/>
        <v>6436.48</v>
      </c>
      <c r="J7794" s="177" t="str">
        <f t="shared" si="243"/>
        <v>Date &gt; 1920</v>
      </c>
    </row>
    <row r="7795" spans="1:10" x14ac:dyDescent="0.3">
      <c r="A7795" s="178" t="s">
        <v>270</v>
      </c>
      <c r="B7795" s="178" t="s">
        <v>109</v>
      </c>
      <c r="C7795" s="178" t="s">
        <v>8633</v>
      </c>
      <c r="D7795" s="178" t="s">
        <v>8722</v>
      </c>
      <c r="E7795" s="179">
        <v>41257</v>
      </c>
      <c r="F7795" s="180">
        <v>74169</v>
      </c>
      <c r="G7795" s="180">
        <v>0</v>
      </c>
      <c r="H7795" s="180">
        <v>8242.26</v>
      </c>
      <c r="I7795" s="180">
        <f t="shared" si="242"/>
        <v>82411.259999999995</v>
      </c>
      <c r="J7795" s="177" t="str">
        <f t="shared" si="243"/>
        <v>Date &gt; 1920</v>
      </c>
    </row>
    <row r="7796" spans="1:10" x14ac:dyDescent="0.3">
      <c r="A7796" s="178" t="s">
        <v>270</v>
      </c>
      <c r="B7796" s="178" t="s">
        <v>109</v>
      </c>
      <c r="C7796" s="178" t="s">
        <v>8633</v>
      </c>
      <c r="D7796" s="178" t="s">
        <v>8722</v>
      </c>
      <c r="E7796" s="179">
        <v>41278</v>
      </c>
      <c r="F7796" s="180">
        <v>2897</v>
      </c>
      <c r="G7796" s="180">
        <v>0</v>
      </c>
      <c r="H7796" s="180">
        <v>321.22000000000003</v>
      </c>
      <c r="I7796" s="180">
        <f t="shared" si="242"/>
        <v>3218.2200000000003</v>
      </c>
      <c r="J7796" s="177" t="str">
        <f t="shared" si="243"/>
        <v>Date &gt; 1920</v>
      </c>
    </row>
    <row r="7797" spans="1:10" x14ac:dyDescent="0.3">
      <c r="A7797" s="178" t="s">
        <v>270</v>
      </c>
      <c r="B7797" s="178" t="s">
        <v>109</v>
      </c>
      <c r="C7797" s="178" t="s">
        <v>8633</v>
      </c>
      <c r="D7797" s="178" t="s">
        <v>8722</v>
      </c>
      <c r="E7797" s="179">
        <v>41355</v>
      </c>
      <c r="F7797" s="180">
        <v>22433</v>
      </c>
      <c r="G7797" s="180">
        <v>0</v>
      </c>
      <c r="H7797" s="180">
        <v>2492</v>
      </c>
      <c r="I7797" s="180">
        <f t="shared" si="242"/>
        <v>24925</v>
      </c>
      <c r="J7797" s="177" t="str">
        <f t="shared" si="243"/>
        <v>Date &gt; 1920</v>
      </c>
    </row>
    <row r="7798" spans="1:10" x14ac:dyDescent="0.3">
      <c r="A7798" s="178" t="s">
        <v>270</v>
      </c>
      <c r="B7798" s="178" t="s">
        <v>109</v>
      </c>
      <c r="C7798" s="178" t="s">
        <v>8633</v>
      </c>
      <c r="D7798" s="178" t="s">
        <v>8722</v>
      </c>
      <c r="E7798" s="179">
        <v>41522</v>
      </c>
      <c r="F7798" s="180">
        <v>68796</v>
      </c>
      <c r="G7798" s="180">
        <v>0</v>
      </c>
      <c r="H7798" s="180">
        <v>7644</v>
      </c>
      <c r="I7798" s="180">
        <f t="shared" si="242"/>
        <v>76440</v>
      </c>
      <c r="J7798" s="177" t="str">
        <f t="shared" si="243"/>
        <v>Date &gt; 1920</v>
      </c>
    </row>
    <row r="7799" spans="1:10" x14ac:dyDescent="0.3">
      <c r="A7799" s="178" t="s">
        <v>270</v>
      </c>
      <c r="B7799" s="178" t="s">
        <v>109</v>
      </c>
      <c r="C7799" s="178" t="s">
        <v>8633</v>
      </c>
      <c r="D7799" s="178" t="s">
        <v>8722</v>
      </c>
      <c r="E7799" s="179">
        <v>41976</v>
      </c>
      <c r="F7799" s="180">
        <v>14985</v>
      </c>
      <c r="G7799" s="180">
        <v>0</v>
      </c>
      <c r="H7799" s="180">
        <v>1665</v>
      </c>
      <c r="I7799" s="180">
        <f t="shared" si="242"/>
        <v>16650</v>
      </c>
      <c r="J7799" s="177" t="str">
        <f t="shared" si="243"/>
        <v>Date &gt; 1920</v>
      </c>
    </row>
    <row r="7800" spans="1:10" x14ac:dyDescent="0.3">
      <c r="A7800" s="178" t="s">
        <v>270</v>
      </c>
      <c r="B7800" s="178" t="s">
        <v>109</v>
      </c>
      <c r="C7800" s="178" t="s">
        <v>8633</v>
      </c>
      <c r="D7800" s="178" t="s">
        <v>8722</v>
      </c>
      <c r="E7800" s="179">
        <v>42018</v>
      </c>
      <c r="F7800" s="180">
        <v>26577</v>
      </c>
      <c r="G7800" s="180">
        <v>0</v>
      </c>
      <c r="H7800" s="180">
        <v>2953</v>
      </c>
      <c r="I7800" s="180">
        <f t="shared" si="242"/>
        <v>29530</v>
      </c>
      <c r="J7800" s="177" t="str">
        <f t="shared" si="243"/>
        <v>Date &gt; 1920</v>
      </c>
    </row>
    <row r="7801" spans="1:10" x14ac:dyDescent="0.3">
      <c r="A7801" s="178" t="s">
        <v>270</v>
      </c>
      <c r="B7801" s="178" t="s">
        <v>109</v>
      </c>
      <c r="C7801" s="178" t="s">
        <v>8633</v>
      </c>
      <c r="D7801" s="178" t="s">
        <v>8723</v>
      </c>
      <c r="E7801" s="179">
        <v>41278</v>
      </c>
      <c r="F7801" s="180">
        <v>0</v>
      </c>
      <c r="G7801" s="180">
        <v>26291.3</v>
      </c>
      <c r="H7801" s="180">
        <v>11267.7</v>
      </c>
      <c r="I7801" s="180">
        <f t="shared" si="242"/>
        <v>37559</v>
      </c>
      <c r="J7801" s="177" t="str">
        <f t="shared" si="243"/>
        <v>Date &gt; 1920</v>
      </c>
    </row>
    <row r="7802" spans="1:10" x14ac:dyDescent="0.3">
      <c r="A7802" s="178" t="s">
        <v>270</v>
      </c>
      <c r="B7802" s="178" t="s">
        <v>109</v>
      </c>
      <c r="C7802" s="178" t="s">
        <v>8633</v>
      </c>
      <c r="D7802" s="178" t="s">
        <v>8723</v>
      </c>
      <c r="E7802" s="179">
        <v>41494</v>
      </c>
      <c r="F7802" s="180">
        <v>0</v>
      </c>
      <c r="G7802" s="180">
        <v>1579.51</v>
      </c>
      <c r="H7802" s="180">
        <v>676.93</v>
      </c>
      <c r="I7802" s="180">
        <f t="shared" si="242"/>
        <v>2256.44</v>
      </c>
      <c r="J7802" s="177" t="str">
        <f t="shared" si="243"/>
        <v>Date &gt; 1920</v>
      </c>
    </row>
    <row r="7803" spans="1:10" x14ac:dyDescent="0.3">
      <c r="A7803" s="178" t="s">
        <v>270</v>
      </c>
      <c r="B7803" s="178" t="s">
        <v>109</v>
      </c>
      <c r="C7803" s="178" t="s">
        <v>8633</v>
      </c>
      <c r="D7803" s="178" t="s">
        <v>8724</v>
      </c>
      <c r="E7803" s="179">
        <v>41962</v>
      </c>
      <c r="F7803" s="180">
        <v>0</v>
      </c>
      <c r="G7803" s="180">
        <v>570.5</v>
      </c>
      <c r="H7803" s="180">
        <v>244.5</v>
      </c>
      <c r="I7803" s="180">
        <f t="shared" si="242"/>
        <v>815</v>
      </c>
      <c r="J7803" s="177" t="str">
        <f t="shared" si="243"/>
        <v>Date &gt; 1920</v>
      </c>
    </row>
    <row r="7804" spans="1:10" x14ac:dyDescent="0.3">
      <c r="A7804" s="178" t="s">
        <v>270</v>
      </c>
      <c r="B7804" s="178" t="s">
        <v>109</v>
      </c>
      <c r="C7804" s="178" t="s">
        <v>8633</v>
      </c>
      <c r="D7804" s="178" t="s">
        <v>8725</v>
      </c>
      <c r="E7804" s="179">
        <v>41877</v>
      </c>
      <c r="F7804" s="180">
        <v>207912</v>
      </c>
      <c r="G7804" s="180">
        <v>20992.39</v>
      </c>
      <c r="H7804" s="180">
        <v>50112.7</v>
      </c>
      <c r="I7804" s="180">
        <f t="shared" si="242"/>
        <v>279017.09000000003</v>
      </c>
      <c r="J7804" s="177" t="str">
        <f t="shared" si="243"/>
        <v>Date &gt; 1920</v>
      </c>
    </row>
    <row r="7805" spans="1:10" x14ac:dyDescent="0.3">
      <c r="A7805" s="178" t="s">
        <v>270</v>
      </c>
      <c r="B7805" s="178" t="s">
        <v>109</v>
      </c>
      <c r="C7805" s="178" t="s">
        <v>8633</v>
      </c>
      <c r="D7805" s="178" t="s">
        <v>8725</v>
      </c>
      <c r="E7805" s="179">
        <v>41942</v>
      </c>
      <c r="F7805" s="180">
        <v>268493</v>
      </c>
      <c r="G7805" s="180">
        <v>67396.61</v>
      </c>
      <c r="H7805" s="180">
        <v>116547.39</v>
      </c>
      <c r="I7805" s="180">
        <f t="shared" si="242"/>
        <v>452437</v>
      </c>
      <c r="J7805" s="177" t="str">
        <f t="shared" si="243"/>
        <v>Date &gt; 1920</v>
      </c>
    </row>
    <row r="7806" spans="1:10" x14ac:dyDescent="0.3">
      <c r="A7806" s="178" t="s">
        <v>270</v>
      </c>
      <c r="B7806" s="178" t="s">
        <v>109</v>
      </c>
      <c r="C7806" s="178" t="s">
        <v>8633</v>
      </c>
      <c r="D7806" s="178" t="s">
        <v>8725</v>
      </c>
      <c r="E7806" s="179">
        <v>42039</v>
      </c>
      <c r="F7806" s="180">
        <v>73194</v>
      </c>
      <c r="G7806" s="180">
        <v>18782.599999999999</v>
      </c>
      <c r="H7806" s="180">
        <v>33195.51</v>
      </c>
      <c r="I7806" s="180">
        <f t="shared" si="242"/>
        <v>125172.11000000002</v>
      </c>
      <c r="J7806" s="177" t="str">
        <f t="shared" si="243"/>
        <v>Date &gt; 1920</v>
      </c>
    </row>
    <row r="7807" spans="1:10" x14ac:dyDescent="0.3">
      <c r="A7807" s="178" t="s">
        <v>270</v>
      </c>
      <c r="B7807" s="178" t="s">
        <v>109</v>
      </c>
      <c r="C7807" s="178" t="s">
        <v>8633</v>
      </c>
      <c r="D7807" s="178" t="s">
        <v>8725</v>
      </c>
      <c r="E7807" s="179">
        <v>42653</v>
      </c>
      <c r="F7807" s="180">
        <v>43255</v>
      </c>
      <c r="G7807" s="180">
        <v>3314.65</v>
      </c>
      <c r="H7807" s="180">
        <v>8173.36</v>
      </c>
      <c r="I7807" s="180">
        <f t="shared" si="242"/>
        <v>54743.01</v>
      </c>
      <c r="J7807" s="177" t="str">
        <f t="shared" si="243"/>
        <v>Date &gt; 1920</v>
      </c>
    </row>
    <row r="7808" spans="1:10" x14ac:dyDescent="0.3">
      <c r="A7808" s="178" t="s">
        <v>270</v>
      </c>
      <c r="B7808" s="178" t="s">
        <v>109</v>
      </c>
      <c r="C7808" s="178" t="s">
        <v>8633</v>
      </c>
      <c r="D7808" s="178" t="s">
        <v>8726</v>
      </c>
      <c r="E7808" s="179">
        <v>42139</v>
      </c>
      <c r="F7808" s="180">
        <v>0</v>
      </c>
      <c r="G7808" s="180">
        <v>5139</v>
      </c>
      <c r="H7808" s="180">
        <v>2202.42</v>
      </c>
      <c r="I7808" s="180">
        <f t="shared" si="242"/>
        <v>7341.42</v>
      </c>
      <c r="J7808" s="177" t="str">
        <f t="shared" si="243"/>
        <v>Date &gt; 1920</v>
      </c>
    </row>
    <row r="7809" spans="1:10" x14ac:dyDescent="0.3">
      <c r="A7809" s="178" t="s">
        <v>270</v>
      </c>
      <c r="B7809" s="178" t="s">
        <v>109</v>
      </c>
      <c r="C7809" s="178" t="s">
        <v>8633</v>
      </c>
      <c r="D7809" s="178" t="s">
        <v>8727</v>
      </c>
      <c r="E7809" s="179">
        <v>41995</v>
      </c>
      <c r="F7809" s="180">
        <v>0</v>
      </c>
      <c r="G7809" s="180">
        <v>5767.23</v>
      </c>
      <c r="H7809" s="180">
        <v>1441.8</v>
      </c>
      <c r="I7809" s="180">
        <f t="shared" si="242"/>
        <v>7209.03</v>
      </c>
      <c r="J7809" s="177" t="str">
        <f t="shared" si="243"/>
        <v>Date &gt; 1920</v>
      </c>
    </row>
    <row r="7810" spans="1:10" x14ac:dyDescent="0.3">
      <c r="A7810" s="178" t="s">
        <v>270</v>
      </c>
      <c r="B7810" s="178" t="s">
        <v>109</v>
      </c>
      <c r="C7810" s="178" t="s">
        <v>8633</v>
      </c>
      <c r="D7810" s="178" t="s">
        <v>8727</v>
      </c>
      <c r="E7810" s="179">
        <v>42039</v>
      </c>
      <c r="F7810" s="180">
        <v>154791</v>
      </c>
      <c r="G7810" s="180">
        <v>8865.48</v>
      </c>
      <c r="H7810" s="180">
        <v>8866.17</v>
      </c>
      <c r="I7810" s="180">
        <f t="shared" si="242"/>
        <v>172522.65000000002</v>
      </c>
      <c r="J7810" s="177" t="str">
        <f t="shared" si="243"/>
        <v>Date &gt; 1920</v>
      </c>
    </row>
    <row r="7811" spans="1:10" x14ac:dyDescent="0.3">
      <c r="A7811" s="178" t="s">
        <v>270</v>
      </c>
      <c r="B7811" s="178" t="s">
        <v>109</v>
      </c>
      <c r="C7811" s="178" t="s">
        <v>8633</v>
      </c>
      <c r="D7811" s="178" t="s">
        <v>8727</v>
      </c>
      <c r="E7811" s="179">
        <v>42653</v>
      </c>
      <c r="F7811" s="180">
        <v>15317</v>
      </c>
      <c r="G7811" s="180">
        <v>585</v>
      </c>
      <c r="H7811" s="180">
        <v>585</v>
      </c>
      <c r="I7811" s="180">
        <f t="shared" si="242"/>
        <v>16487</v>
      </c>
      <c r="J7811" s="177" t="str">
        <f t="shared" si="243"/>
        <v>Date &gt; 1920</v>
      </c>
    </row>
    <row r="7812" spans="1:10" x14ac:dyDescent="0.3">
      <c r="A7812" s="178" t="s">
        <v>270</v>
      </c>
      <c r="B7812" s="178" t="s">
        <v>109</v>
      </c>
      <c r="C7812" s="178" t="s">
        <v>8633</v>
      </c>
      <c r="D7812" s="178" t="s">
        <v>8728</v>
      </c>
      <c r="E7812" s="179">
        <v>42018</v>
      </c>
      <c r="F7812" s="180">
        <v>0</v>
      </c>
      <c r="G7812" s="180">
        <v>29230.400000000001</v>
      </c>
      <c r="H7812" s="180">
        <v>7307.6</v>
      </c>
      <c r="I7812" s="180">
        <f t="shared" si="242"/>
        <v>36538</v>
      </c>
      <c r="J7812" s="177" t="str">
        <f t="shared" si="243"/>
        <v>Date &gt; 1920</v>
      </c>
    </row>
    <row r="7813" spans="1:10" x14ac:dyDescent="0.3">
      <c r="A7813" s="178" t="s">
        <v>270</v>
      </c>
      <c r="B7813" s="178" t="s">
        <v>109</v>
      </c>
      <c r="C7813" s="178" t="s">
        <v>8633</v>
      </c>
      <c r="D7813" s="178" t="s">
        <v>8728</v>
      </c>
      <c r="E7813" s="179">
        <v>42093</v>
      </c>
      <c r="F7813" s="180">
        <v>0</v>
      </c>
      <c r="G7813" s="180">
        <v>655</v>
      </c>
      <c r="H7813" s="180">
        <v>163.75</v>
      </c>
      <c r="I7813" s="180">
        <f t="shared" ref="I7813:I7876" si="244">SUM(F7813:H7813)</f>
        <v>818.75</v>
      </c>
      <c r="J7813" s="177" t="str">
        <f t="shared" ref="J7813:J7876" si="245">IF(OR(YEAR(E7813)&gt; 1920, ISBLANK(E7813)), "Date &gt; 1920", "Sketchy date")</f>
        <v>Date &gt; 1920</v>
      </c>
    </row>
    <row r="7814" spans="1:10" x14ac:dyDescent="0.3">
      <c r="A7814" s="178" t="s">
        <v>270</v>
      </c>
      <c r="B7814" s="178" t="s">
        <v>109</v>
      </c>
      <c r="C7814" s="178" t="s">
        <v>8633</v>
      </c>
      <c r="D7814" s="178" t="s">
        <v>8729</v>
      </c>
      <c r="E7814" s="179">
        <v>44134</v>
      </c>
      <c r="F7814" s="180">
        <v>184869</v>
      </c>
      <c r="G7814" s="180">
        <v>0</v>
      </c>
      <c r="H7814" s="180">
        <v>0</v>
      </c>
      <c r="I7814" s="180">
        <f t="shared" si="244"/>
        <v>184869</v>
      </c>
      <c r="J7814" s="177" t="str">
        <f t="shared" si="245"/>
        <v>Date &gt; 1920</v>
      </c>
    </row>
    <row r="7815" spans="1:10" x14ac:dyDescent="0.3">
      <c r="A7815" s="178" t="s">
        <v>270</v>
      </c>
      <c r="B7815" s="178" t="s">
        <v>109</v>
      </c>
      <c r="C7815" s="178" t="s">
        <v>8633</v>
      </c>
      <c r="D7815" s="178" t="s">
        <v>8729</v>
      </c>
      <c r="E7815" s="179">
        <v>44238</v>
      </c>
      <c r="F7815" s="180">
        <v>127620</v>
      </c>
      <c r="G7815" s="180">
        <v>0</v>
      </c>
      <c r="H7815" s="180">
        <v>0</v>
      </c>
      <c r="I7815" s="180">
        <f t="shared" si="244"/>
        <v>127620</v>
      </c>
      <c r="J7815" s="177" t="str">
        <f t="shared" si="245"/>
        <v>Date &gt; 1920</v>
      </c>
    </row>
    <row r="7816" spans="1:10" x14ac:dyDescent="0.3">
      <c r="A7816" s="178" t="s">
        <v>270</v>
      </c>
      <c r="B7816" s="178" t="s">
        <v>109</v>
      </c>
      <c r="C7816" s="178" t="s">
        <v>8633</v>
      </c>
      <c r="D7816" s="178" t="s">
        <v>6345</v>
      </c>
      <c r="E7816" s="179">
        <v>19898</v>
      </c>
      <c r="F7816" s="180">
        <v>1915.63</v>
      </c>
      <c r="G7816" s="180">
        <v>0</v>
      </c>
      <c r="H7816" s="180">
        <v>0</v>
      </c>
      <c r="I7816" s="180">
        <f t="shared" si="244"/>
        <v>1915.63</v>
      </c>
      <c r="J7816" s="177" t="str">
        <f t="shared" si="245"/>
        <v>Date &gt; 1920</v>
      </c>
    </row>
    <row r="7817" spans="1:10" x14ac:dyDescent="0.3">
      <c r="A7817" s="178" t="s">
        <v>270</v>
      </c>
      <c r="B7817" s="178" t="s">
        <v>109</v>
      </c>
      <c r="C7817" s="178" t="s">
        <v>8633</v>
      </c>
      <c r="D7817" s="178" t="s">
        <v>8730</v>
      </c>
      <c r="E7817" s="179">
        <v>32955</v>
      </c>
      <c r="F7817" s="180">
        <v>26707.5</v>
      </c>
      <c r="G7817" s="180">
        <v>0</v>
      </c>
      <c r="H7817" s="180">
        <v>2967.5</v>
      </c>
      <c r="I7817" s="180">
        <f t="shared" si="244"/>
        <v>29675</v>
      </c>
      <c r="J7817" s="177" t="str">
        <f t="shared" si="245"/>
        <v>Date &gt; 1920</v>
      </c>
    </row>
    <row r="7818" spans="1:10" x14ac:dyDescent="0.3">
      <c r="A7818" s="178" t="s">
        <v>270</v>
      </c>
      <c r="B7818" s="178" t="s">
        <v>109</v>
      </c>
      <c r="C7818" s="178" t="s">
        <v>8633</v>
      </c>
      <c r="D7818" s="178" t="s">
        <v>8731</v>
      </c>
      <c r="E7818" s="179">
        <v>33046</v>
      </c>
      <c r="F7818" s="180">
        <v>2339.37</v>
      </c>
      <c r="G7818" s="180">
        <v>0</v>
      </c>
      <c r="H7818" s="180">
        <v>259.93</v>
      </c>
      <c r="I7818" s="180">
        <f t="shared" si="244"/>
        <v>2599.2999999999997</v>
      </c>
      <c r="J7818" s="177" t="str">
        <f t="shared" si="245"/>
        <v>Date &gt; 1920</v>
      </c>
    </row>
    <row r="7819" spans="1:10" x14ac:dyDescent="0.3">
      <c r="A7819" s="178" t="s">
        <v>270</v>
      </c>
      <c r="B7819" s="178" t="s">
        <v>109</v>
      </c>
      <c r="C7819" s="178" t="s">
        <v>8633</v>
      </c>
      <c r="D7819" s="178" t="s">
        <v>8731</v>
      </c>
      <c r="E7819" s="179">
        <v>33401</v>
      </c>
      <c r="F7819" s="180">
        <v>8992.0300000000007</v>
      </c>
      <c r="G7819" s="180">
        <v>0</v>
      </c>
      <c r="H7819" s="180">
        <v>999.11</v>
      </c>
      <c r="I7819" s="180">
        <f t="shared" si="244"/>
        <v>9991.1400000000012</v>
      </c>
      <c r="J7819" s="177" t="str">
        <f t="shared" si="245"/>
        <v>Date &gt; 1920</v>
      </c>
    </row>
    <row r="7820" spans="1:10" x14ac:dyDescent="0.3">
      <c r="A7820" s="178" t="s">
        <v>270</v>
      </c>
      <c r="B7820" s="178" t="s">
        <v>109</v>
      </c>
      <c r="C7820" s="178" t="s">
        <v>8633</v>
      </c>
      <c r="D7820" s="178" t="s">
        <v>8731</v>
      </c>
      <c r="E7820" s="179">
        <v>33576</v>
      </c>
      <c r="F7820" s="180">
        <v>313.31</v>
      </c>
      <c r="G7820" s="180">
        <v>0</v>
      </c>
      <c r="H7820" s="180">
        <v>34.81</v>
      </c>
      <c r="I7820" s="180">
        <f t="shared" si="244"/>
        <v>348.12</v>
      </c>
      <c r="J7820" s="177" t="str">
        <f t="shared" si="245"/>
        <v>Date &gt; 1920</v>
      </c>
    </row>
    <row r="7821" spans="1:10" x14ac:dyDescent="0.3">
      <c r="A7821" s="178" t="s">
        <v>270</v>
      </c>
      <c r="B7821" s="178" t="s">
        <v>109</v>
      </c>
      <c r="C7821" s="178" t="s">
        <v>8633</v>
      </c>
      <c r="D7821" s="178" t="s">
        <v>8731</v>
      </c>
      <c r="E7821" s="179">
        <v>33716</v>
      </c>
      <c r="F7821" s="180">
        <v>137.66</v>
      </c>
      <c r="G7821" s="180">
        <v>0</v>
      </c>
      <c r="H7821" s="180">
        <v>15.3</v>
      </c>
      <c r="I7821" s="180">
        <f t="shared" si="244"/>
        <v>152.96</v>
      </c>
      <c r="J7821" s="177" t="str">
        <f t="shared" si="245"/>
        <v>Date &gt; 1920</v>
      </c>
    </row>
    <row r="7822" spans="1:10" x14ac:dyDescent="0.3">
      <c r="A7822" s="178" t="s">
        <v>270</v>
      </c>
      <c r="B7822" s="178" t="s">
        <v>109</v>
      </c>
      <c r="C7822" s="178" t="s">
        <v>8633</v>
      </c>
      <c r="D7822" s="178" t="s">
        <v>8731</v>
      </c>
      <c r="E7822" s="179">
        <v>33953</v>
      </c>
      <c r="F7822" s="180">
        <v>439.88</v>
      </c>
      <c r="G7822" s="180">
        <v>0</v>
      </c>
      <c r="H7822" s="180">
        <v>48.88</v>
      </c>
      <c r="I7822" s="180">
        <f t="shared" si="244"/>
        <v>488.76</v>
      </c>
      <c r="J7822" s="177" t="str">
        <f t="shared" si="245"/>
        <v>Date &gt; 1920</v>
      </c>
    </row>
    <row r="7823" spans="1:10" x14ac:dyDescent="0.3">
      <c r="A7823" s="178" t="s">
        <v>270</v>
      </c>
      <c r="B7823" s="178" t="s">
        <v>109</v>
      </c>
      <c r="C7823" s="178" t="s">
        <v>8633</v>
      </c>
      <c r="D7823" s="178" t="s">
        <v>8732</v>
      </c>
      <c r="E7823" s="179">
        <v>34598</v>
      </c>
      <c r="F7823" s="180">
        <v>38795.49</v>
      </c>
      <c r="G7823" s="180">
        <v>0</v>
      </c>
      <c r="H7823" s="180">
        <v>0</v>
      </c>
      <c r="I7823" s="180">
        <f t="shared" si="244"/>
        <v>38795.49</v>
      </c>
      <c r="J7823" s="177" t="str">
        <f t="shared" si="245"/>
        <v>Date &gt; 1920</v>
      </c>
    </row>
    <row r="7824" spans="1:10" x14ac:dyDescent="0.3">
      <c r="A7824" s="178" t="s">
        <v>270</v>
      </c>
      <c r="B7824" s="178" t="s">
        <v>109</v>
      </c>
      <c r="C7824" s="178" t="s">
        <v>8633</v>
      </c>
      <c r="D7824" s="178" t="s">
        <v>6345</v>
      </c>
      <c r="E7824" s="179">
        <v>24923</v>
      </c>
      <c r="F7824" s="180">
        <v>20662.21</v>
      </c>
      <c r="G7824" s="180">
        <v>0</v>
      </c>
      <c r="H7824" s="180">
        <v>0</v>
      </c>
      <c r="I7824" s="180">
        <f t="shared" si="244"/>
        <v>20662.21</v>
      </c>
      <c r="J7824" s="177" t="str">
        <f t="shared" si="245"/>
        <v>Date &gt; 1920</v>
      </c>
    </row>
    <row r="7825" spans="1:10" x14ac:dyDescent="0.3">
      <c r="A7825" s="178" t="s">
        <v>270</v>
      </c>
      <c r="B7825" s="178" t="s">
        <v>109</v>
      </c>
      <c r="C7825" s="178" t="s">
        <v>8633</v>
      </c>
      <c r="D7825" s="178" t="s">
        <v>6345</v>
      </c>
      <c r="E7825" s="179">
        <v>26973</v>
      </c>
      <c r="F7825" s="180">
        <v>14848.54</v>
      </c>
      <c r="G7825" s="180">
        <v>0</v>
      </c>
      <c r="H7825" s="180">
        <v>15492.54</v>
      </c>
      <c r="I7825" s="180">
        <f t="shared" si="244"/>
        <v>30341.08</v>
      </c>
      <c r="J7825" s="177" t="str">
        <f t="shared" si="245"/>
        <v>Date &gt; 1920</v>
      </c>
    </row>
    <row r="7826" spans="1:10" x14ac:dyDescent="0.3">
      <c r="A7826" s="178" t="s">
        <v>270</v>
      </c>
      <c r="B7826" s="178" t="s">
        <v>109</v>
      </c>
      <c r="C7826" s="178" t="s">
        <v>8633</v>
      </c>
      <c r="D7826" s="178" t="s">
        <v>6345</v>
      </c>
      <c r="E7826" s="179">
        <v>27506</v>
      </c>
      <c r="F7826" s="180">
        <v>1315.12</v>
      </c>
      <c r="G7826" s="180">
        <v>0</v>
      </c>
      <c r="H7826" s="180">
        <v>175.35</v>
      </c>
      <c r="I7826" s="180">
        <f t="shared" si="244"/>
        <v>1490.4699999999998</v>
      </c>
      <c r="J7826" s="177" t="str">
        <f t="shared" si="245"/>
        <v>Date &gt; 1920</v>
      </c>
    </row>
    <row r="7827" spans="1:10" x14ac:dyDescent="0.3">
      <c r="A7827" s="178" t="s">
        <v>270</v>
      </c>
      <c r="B7827" s="178" t="s">
        <v>109</v>
      </c>
      <c r="C7827" s="178" t="s">
        <v>8633</v>
      </c>
      <c r="D7827" s="178" t="s">
        <v>6345</v>
      </c>
      <c r="E7827" s="179">
        <v>28496</v>
      </c>
      <c r="F7827" s="180">
        <v>4385.47</v>
      </c>
      <c r="G7827" s="180">
        <v>0</v>
      </c>
      <c r="H7827" s="180">
        <v>487.28</v>
      </c>
      <c r="I7827" s="180">
        <f t="shared" si="244"/>
        <v>4872.75</v>
      </c>
      <c r="J7827" s="177" t="str">
        <f t="shared" si="245"/>
        <v>Date &gt; 1920</v>
      </c>
    </row>
    <row r="7828" spans="1:10" x14ac:dyDescent="0.3">
      <c r="A7828" s="178" t="s">
        <v>270</v>
      </c>
      <c r="B7828" s="178" t="s">
        <v>109</v>
      </c>
      <c r="C7828" s="178" t="s">
        <v>8633</v>
      </c>
      <c r="D7828" s="178" t="s">
        <v>8733</v>
      </c>
      <c r="E7828" s="179">
        <v>28993</v>
      </c>
      <c r="F7828" s="180">
        <v>16001.51</v>
      </c>
      <c r="G7828" s="180">
        <v>0</v>
      </c>
      <c r="H7828" s="180">
        <v>1777.94</v>
      </c>
      <c r="I7828" s="180">
        <f t="shared" si="244"/>
        <v>17779.45</v>
      </c>
      <c r="J7828" s="177" t="str">
        <f t="shared" si="245"/>
        <v>Date &gt; 1920</v>
      </c>
    </row>
    <row r="7829" spans="1:10" x14ac:dyDescent="0.3">
      <c r="A7829" s="178" t="s">
        <v>270</v>
      </c>
      <c r="B7829" s="178" t="s">
        <v>109</v>
      </c>
      <c r="C7829" s="178" t="s">
        <v>8633</v>
      </c>
      <c r="D7829" s="178" t="s">
        <v>6345</v>
      </c>
      <c r="E7829" s="179">
        <v>29566</v>
      </c>
      <c r="F7829" s="180">
        <v>38620.39</v>
      </c>
      <c r="G7829" s="180">
        <v>0</v>
      </c>
      <c r="H7829" s="180">
        <v>4291.1499999999996</v>
      </c>
      <c r="I7829" s="180">
        <f t="shared" si="244"/>
        <v>42911.54</v>
      </c>
      <c r="J7829" s="177" t="str">
        <f t="shared" si="245"/>
        <v>Date &gt; 1920</v>
      </c>
    </row>
    <row r="7830" spans="1:10" x14ac:dyDescent="0.3">
      <c r="A7830" s="178" t="s">
        <v>270</v>
      </c>
      <c r="B7830" s="178" t="s">
        <v>109</v>
      </c>
      <c r="C7830" s="178" t="s">
        <v>8633</v>
      </c>
      <c r="D7830" s="178" t="s">
        <v>6345</v>
      </c>
      <c r="E7830" s="179">
        <v>30636</v>
      </c>
      <c r="F7830" s="180">
        <v>6021.45</v>
      </c>
      <c r="G7830" s="180">
        <v>0</v>
      </c>
      <c r="H7830" s="180">
        <v>669.05</v>
      </c>
      <c r="I7830" s="180">
        <f t="shared" si="244"/>
        <v>6690.5</v>
      </c>
      <c r="J7830" s="177" t="str">
        <f t="shared" si="245"/>
        <v>Date &gt; 1920</v>
      </c>
    </row>
    <row r="7831" spans="1:10" x14ac:dyDescent="0.3">
      <c r="A7831" s="178" t="s">
        <v>270</v>
      </c>
      <c r="B7831" s="178" t="s">
        <v>109</v>
      </c>
      <c r="C7831" s="178" t="s">
        <v>8633</v>
      </c>
      <c r="D7831" s="178" t="s">
        <v>6366</v>
      </c>
      <c r="E7831" s="179">
        <v>31180</v>
      </c>
      <c r="F7831" s="180">
        <v>150000</v>
      </c>
      <c r="G7831" s="180">
        <v>-119382.78</v>
      </c>
      <c r="H7831" s="180">
        <v>16666.669999999998</v>
      </c>
      <c r="I7831" s="180">
        <f t="shared" si="244"/>
        <v>47283.89</v>
      </c>
      <c r="J7831" s="177" t="str">
        <f t="shared" si="245"/>
        <v>Date &gt; 1920</v>
      </c>
    </row>
    <row r="7832" spans="1:10" x14ac:dyDescent="0.3">
      <c r="A7832" s="178" t="s">
        <v>270</v>
      </c>
      <c r="B7832" s="178" t="s">
        <v>113</v>
      </c>
      <c r="C7832" s="178" t="s">
        <v>4260</v>
      </c>
      <c r="D7832" s="178" t="s">
        <v>8734</v>
      </c>
      <c r="E7832" s="179">
        <v>20068</v>
      </c>
      <c r="F7832" s="180">
        <v>0</v>
      </c>
      <c r="G7832" s="180">
        <v>8559.02</v>
      </c>
      <c r="H7832" s="180">
        <v>0</v>
      </c>
      <c r="I7832" s="180">
        <f t="shared" si="244"/>
        <v>8559.02</v>
      </c>
      <c r="J7832" s="177" t="str">
        <f t="shared" si="245"/>
        <v>Date &gt; 1920</v>
      </c>
    </row>
    <row r="7833" spans="1:10" x14ac:dyDescent="0.3">
      <c r="A7833" s="178" t="s">
        <v>270</v>
      </c>
      <c r="B7833" s="178" t="s">
        <v>113</v>
      </c>
      <c r="C7833" s="178" t="s">
        <v>4260</v>
      </c>
      <c r="D7833" s="178" t="s">
        <v>8735</v>
      </c>
      <c r="E7833" s="179">
        <v>32157</v>
      </c>
      <c r="F7833" s="180">
        <v>0</v>
      </c>
      <c r="G7833" s="180">
        <v>7600</v>
      </c>
      <c r="H7833" s="180">
        <v>3800</v>
      </c>
      <c r="I7833" s="180">
        <f t="shared" si="244"/>
        <v>11400</v>
      </c>
      <c r="J7833" s="177" t="str">
        <f t="shared" si="245"/>
        <v>Date &gt; 1920</v>
      </c>
    </row>
    <row r="7834" spans="1:10" x14ac:dyDescent="0.3">
      <c r="A7834" s="178" t="s">
        <v>270</v>
      </c>
      <c r="B7834" s="178" t="s">
        <v>113</v>
      </c>
      <c r="C7834" s="178" t="s">
        <v>4260</v>
      </c>
      <c r="D7834" s="178" t="s">
        <v>8736</v>
      </c>
      <c r="E7834" s="209">
        <v>0</v>
      </c>
      <c r="F7834" s="180">
        <v>0</v>
      </c>
      <c r="G7834" s="180">
        <v>7736.42</v>
      </c>
      <c r="H7834" s="180">
        <v>407.18</v>
      </c>
      <c r="I7834" s="180">
        <f t="shared" si="244"/>
        <v>8143.6</v>
      </c>
      <c r="J7834" s="177" t="str">
        <f t="shared" si="245"/>
        <v>Sketchy date</v>
      </c>
    </row>
    <row r="7835" spans="1:10" x14ac:dyDescent="0.3">
      <c r="A7835" s="178" t="s">
        <v>270</v>
      </c>
      <c r="B7835" s="178" t="s">
        <v>113</v>
      </c>
      <c r="C7835" s="178" t="s">
        <v>4260</v>
      </c>
      <c r="D7835" s="178" t="s">
        <v>8736</v>
      </c>
      <c r="E7835" s="179">
        <v>43328</v>
      </c>
      <c r="F7835" s="180">
        <v>0</v>
      </c>
      <c r="G7835" s="180">
        <v>5531.13</v>
      </c>
      <c r="H7835" s="180">
        <v>291.11</v>
      </c>
      <c r="I7835" s="180">
        <f t="shared" si="244"/>
        <v>5822.24</v>
      </c>
      <c r="J7835" s="177" t="str">
        <f t="shared" si="245"/>
        <v>Date &gt; 1920</v>
      </c>
    </row>
    <row r="7836" spans="1:10" x14ac:dyDescent="0.3">
      <c r="A7836" s="178" t="s">
        <v>270</v>
      </c>
      <c r="B7836" s="178" t="s">
        <v>113</v>
      </c>
      <c r="C7836" s="178" t="s">
        <v>4260</v>
      </c>
      <c r="D7836" s="178" t="s">
        <v>8736</v>
      </c>
      <c r="E7836" s="179">
        <v>43376</v>
      </c>
      <c r="F7836" s="180">
        <v>0</v>
      </c>
      <c r="G7836" s="180">
        <v>10767.64</v>
      </c>
      <c r="H7836" s="180">
        <v>566.72</v>
      </c>
      <c r="I7836" s="180">
        <f t="shared" si="244"/>
        <v>11334.359999999999</v>
      </c>
      <c r="J7836" s="177" t="str">
        <f t="shared" si="245"/>
        <v>Date &gt; 1920</v>
      </c>
    </row>
    <row r="7837" spans="1:10" x14ac:dyDescent="0.3">
      <c r="A7837" s="178" t="s">
        <v>270</v>
      </c>
      <c r="B7837" s="178" t="s">
        <v>113</v>
      </c>
      <c r="C7837" s="178" t="s">
        <v>4260</v>
      </c>
      <c r="D7837" s="178" t="s">
        <v>8736</v>
      </c>
      <c r="E7837" s="179">
        <v>43496</v>
      </c>
      <c r="F7837" s="180">
        <v>0</v>
      </c>
      <c r="G7837" s="180">
        <v>21089.81</v>
      </c>
      <c r="H7837" s="180">
        <v>1109.99</v>
      </c>
      <c r="I7837" s="180">
        <f t="shared" si="244"/>
        <v>22199.800000000003</v>
      </c>
      <c r="J7837" s="177" t="str">
        <f t="shared" si="245"/>
        <v>Date &gt; 1920</v>
      </c>
    </row>
    <row r="7838" spans="1:10" x14ac:dyDescent="0.3">
      <c r="A7838" s="178" t="s">
        <v>270</v>
      </c>
      <c r="B7838" s="178" t="s">
        <v>113</v>
      </c>
      <c r="C7838" s="178" t="s">
        <v>4260</v>
      </c>
      <c r="D7838" s="178" t="s">
        <v>8736</v>
      </c>
      <c r="E7838" s="179">
        <v>43662</v>
      </c>
      <c r="F7838" s="180">
        <v>0</v>
      </c>
      <c r="G7838" s="180">
        <v>2375</v>
      </c>
      <c r="H7838" s="180">
        <v>125</v>
      </c>
      <c r="I7838" s="180">
        <f t="shared" si="244"/>
        <v>2500</v>
      </c>
      <c r="J7838" s="177" t="str">
        <f t="shared" si="245"/>
        <v>Date &gt; 1920</v>
      </c>
    </row>
    <row r="7839" spans="1:10" x14ac:dyDescent="0.3">
      <c r="A7839" s="178" t="s">
        <v>270</v>
      </c>
      <c r="B7839" s="178" t="s">
        <v>113</v>
      </c>
      <c r="C7839" s="178" t="s">
        <v>4260</v>
      </c>
      <c r="D7839" s="178" t="s">
        <v>7511</v>
      </c>
      <c r="E7839" s="209">
        <v>0</v>
      </c>
      <c r="F7839" s="180">
        <v>0</v>
      </c>
      <c r="G7839" s="180">
        <v>2660</v>
      </c>
      <c r="H7839" s="180">
        <v>140</v>
      </c>
      <c r="I7839" s="180">
        <f t="shared" si="244"/>
        <v>2800</v>
      </c>
      <c r="J7839" s="177" t="str">
        <f t="shared" si="245"/>
        <v>Sketchy date</v>
      </c>
    </row>
    <row r="7840" spans="1:10" x14ac:dyDescent="0.3">
      <c r="A7840" s="178" t="s">
        <v>270</v>
      </c>
      <c r="B7840" s="178" t="s">
        <v>113</v>
      </c>
      <c r="C7840" s="178" t="s">
        <v>4260</v>
      </c>
      <c r="D7840" s="178" t="s">
        <v>8737</v>
      </c>
      <c r="E7840" s="179">
        <v>43662</v>
      </c>
      <c r="F7840" s="180">
        <v>0</v>
      </c>
      <c r="G7840" s="180">
        <v>28181.15</v>
      </c>
      <c r="H7840" s="180">
        <v>1483.21</v>
      </c>
      <c r="I7840" s="180">
        <f t="shared" si="244"/>
        <v>29664.36</v>
      </c>
      <c r="J7840" s="177" t="str">
        <f t="shared" si="245"/>
        <v>Date &gt; 1920</v>
      </c>
    </row>
    <row r="7841" spans="1:10" x14ac:dyDescent="0.3">
      <c r="A7841" s="178" t="s">
        <v>270</v>
      </c>
      <c r="B7841" s="178" t="s">
        <v>113</v>
      </c>
      <c r="C7841" s="178" t="s">
        <v>4260</v>
      </c>
      <c r="D7841" s="178" t="s">
        <v>8737</v>
      </c>
      <c r="E7841" s="179">
        <v>43748</v>
      </c>
      <c r="F7841" s="180">
        <v>0</v>
      </c>
      <c r="G7841" s="180">
        <v>27925.85</v>
      </c>
      <c r="H7841" s="180">
        <v>1469.79</v>
      </c>
      <c r="I7841" s="180">
        <f t="shared" si="244"/>
        <v>29395.64</v>
      </c>
      <c r="J7841" s="177" t="str">
        <f t="shared" si="245"/>
        <v>Date &gt; 1920</v>
      </c>
    </row>
    <row r="7842" spans="1:10" x14ac:dyDescent="0.3">
      <c r="A7842" s="178" t="s">
        <v>270</v>
      </c>
      <c r="B7842" s="178" t="s">
        <v>113</v>
      </c>
      <c r="C7842" s="178" t="s">
        <v>4260</v>
      </c>
      <c r="D7842" s="178" t="s">
        <v>8737</v>
      </c>
      <c r="E7842" s="179">
        <v>43850</v>
      </c>
      <c r="F7842" s="180">
        <v>0</v>
      </c>
      <c r="G7842" s="180">
        <v>18037.169999999998</v>
      </c>
      <c r="H7842" s="180">
        <v>4547</v>
      </c>
      <c r="I7842" s="180">
        <f t="shared" si="244"/>
        <v>22584.17</v>
      </c>
      <c r="J7842" s="177" t="str">
        <f t="shared" si="245"/>
        <v>Date &gt; 1920</v>
      </c>
    </row>
    <row r="7843" spans="1:10" x14ac:dyDescent="0.3">
      <c r="A7843" s="178" t="s">
        <v>270</v>
      </c>
      <c r="B7843" s="178" t="s">
        <v>113</v>
      </c>
      <c r="C7843" s="178" t="s">
        <v>4260</v>
      </c>
      <c r="D7843" s="178" t="s">
        <v>8737</v>
      </c>
      <c r="E7843" s="179">
        <v>44056</v>
      </c>
      <c r="F7843" s="180">
        <v>0</v>
      </c>
      <c r="G7843" s="180">
        <v>36242.03</v>
      </c>
      <c r="H7843" s="180">
        <v>0</v>
      </c>
      <c r="I7843" s="180">
        <f t="shared" si="244"/>
        <v>36242.03</v>
      </c>
      <c r="J7843" s="177" t="str">
        <f t="shared" si="245"/>
        <v>Date &gt; 1920</v>
      </c>
    </row>
    <row r="7844" spans="1:10" x14ac:dyDescent="0.3">
      <c r="A7844" s="178" t="s">
        <v>270</v>
      </c>
      <c r="B7844" s="178" t="s">
        <v>121</v>
      </c>
      <c r="C7844" s="178" t="s">
        <v>4346</v>
      </c>
      <c r="D7844" s="178" t="s">
        <v>8738</v>
      </c>
      <c r="E7844" s="179">
        <v>18988</v>
      </c>
      <c r="F7844" s="180">
        <v>5998.24</v>
      </c>
      <c r="G7844" s="180">
        <v>5998.24</v>
      </c>
      <c r="H7844" s="180">
        <v>0</v>
      </c>
      <c r="I7844" s="180">
        <f t="shared" si="244"/>
        <v>11996.48</v>
      </c>
      <c r="J7844" s="177" t="str">
        <f t="shared" si="245"/>
        <v>Date &gt; 1920</v>
      </c>
    </row>
    <row r="7845" spans="1:10" x14ac:dyDescent="0.3">
      <c r="A7845" s="178" t="s">
        <v>270</v>
      </c>
      <c r="B7845" s="178" t="s">
        <v>121</v>
      </c>
      <c r="C7845" s="178" t="s">
        <v>4346</v>
      </c>
      <c r="D7845" s="178" t="s">
        <v>8739</v>
      </c>
      <c r="E7845" s="179">
        <v>28997</v>
      </c>
      <c r="F7845" s="180">
        <v>0</v>
      </c>
      <c r="G7845" s="180">
        <v>10077.6</v>
      </c>
      <c r="H7845" s="180">
        <v>2519.4</v>
      </c>
      <c r="I7845" s="180">
        <f t="shared" si="244"/>
        <v>12597</v>
      </c>
      <c r="J7845" s="177" t="str">
        <f t="shared" si="245"/>
        <v>Date &gt; 1920</v>
      </c>
    </row>
    <row r="7846" spans="1:10" x14ac:dyDescent="0.3">
      <c r="A7846" s="178" t="s">
        <v>270</v>
      </c>
      <c r="B7846" s="178" t="s">
        <v>121</v>
      </c>
      <c r="C7846" s="178" t="s">
        <v>4346</v>
      </c>
      <c r="D7846" s="178" t="s">
        <v>8740</v>
      </c>
      <c r="E7846" s="179">
        <v>31331</v>
      </c>
      <c r="F7846" s="180">
        <v>0</v>
      </c>
      <c r="G7846" s="180">
        <v>64719.79</v>
      </c>
      <c r="H7846" s="180">
        <v>16179.95</v>
      </c>
      <c r="I7846" s="180">
        <f t="shared" si="244"/>
        <v>80899.740000000005</v>
      </c>
      <c r="J7846" s="177" t="str">
        <f t="shared" si="245"/>
        <v>Date &gt; 1920</v>
      </c>
    </row>
    <row r="7847" spans="1:10" x14ac:dyDescent="0.3">
      <c r="A7847" s="178" t="s">
        <v>270</v>
      </c>
      <c r="B7847" s="178" t="s">
        <v>121</v>
      </c>
      <c r="C7847" s="178" t="s">
        <v>4346</v>
      </c>
      <c r="D7847" s="178" t="s">
        <v>8741</v>
      </c>
      <c r="E7847" s="179">
        <v>34276</v>
      </c>
      <c r="F7847" s="180">
        <v>0</v>
      </c>
      <c r="G7847" s="180">
        <v>12266.67</v>
      </c>
      <c r="H7847" s="180">
        <v>6133.33</v>
      </c>
      <c r="I7847" s="180">
        <f t="shared" si="244"/>
        <v>18400</v>
      </c>
      <c r="J7847" s="177" t="str">
        <f t="shared" si="245"/>
        <v>Date &gt; 1920</v>
      </c>
    </row>
    <row r="7848" spans="1:10" x14ac:dyDescent="0.3">
      <c r="A7848" s="178" t="s">
        <v>270</v>
      </c>
      <c r="B7848" s="178" t="s">
        <v>121</v>
      </c>
      <c r="C7848" s="178" t="s">
        <v>4346</v>
      </c>
      <c r="D7848" s="178" t="s">
        <v>8741</v>
      </c>
      <c r="E7848" s="179">
        <v>34318</v>
      </c>
      <c r="F7848" s="180">
        <v>0</v>
      </c>
      <c r="G7848" s="180">
        <v>1710.5</v>
      </c>
      <c r="H7848" s="180">
        <v>855.26</v>
      </c>
      <c r="I7848" s="180">
        <f t="shared" si="244"/>
        <v>2565.7600000000002</v>
      </c>
      <c r="J7848" s="177" t="str">
        <f t="shared" si="245"/>
        <v>Date &gt; 1920</v>
      </c>
    </row>
    <row r="7849" spans="1:10" x14ac:dyDescent="0.3">
      <c r="A7849" s="178" t="s">
        <v>270</v>
      </c>
      <c r="B7849" s="178" t="s">
        <v>121</v>
      </c>
      <c r="C7849" s="178" t="s">
        <v>4346</v>
      </c>
      <c r="D7849" s="178" t="s">
        <v>8432</v>
      </c>
      <c r="E7849" s="179">
        <v>34603</v>
      </c>
      <c r="F7849" s="180">
        <v>0</v>
      </c>
      <c r="G7849" s="180">
        <v>1421.07</v>
      </c>
      <c r="H7849" s="180">
        <v>710.54</v>
      </c>
      <c r="I7849" s="180">
        <f t="shared" si="244"/>
        <v>2131.6099999999997</v>
      </c>
      <c r="J7849" s="177" t="str">
        <f t="shared" si="245"/>
        <v>Date &gt; 1920</v>
      </c>
    </row>
    <row r="7850" spans="1:10" x14ac:dyDescent="0.3">
      <c r="A7850" s="178" t="s">
        <v>270</v>
      </c>
      <c r="B7850" s="178" t="s">
        <v>121</v>
      </c>
      <c r="C7850" s="178" t="s">
        <v>4346</v>
      </c>
      <c r="D7850" s="178" t="s">
        <v>8742</v>
      </c>
      <c r="E7850" s="179">
        <v>35802</v>
      </c>
      <c r="F7850" s="180">
        <v>0</v>
      </c>
      <c r="G7850" s="180">
        <v>2313.6</v>
      </c>
      <c r="H7850" s="180">
        <v>1542.4</v>
      </c>
      <c r="I7850" s="180">
        <f t="shared" si="244"/>
        <v>3856</v>
      </c>
      <c r="J7850" s="177" t="str">
        <f t="shared" si="245"/>
        <v>Date &gt; 1920</v>
      </c>
    </row>
    <row r="7851" spans="1:10" x14ac:dyDescent="0.3">
      <c r="A7851" s="178" t="s">
        <v>270</v>
      </c>
      <c r="B7851" s="178" t="s">
        <v>121</v>
      </c>
      <c r="C7851" s="178" t="s">
        <v>4346</v>
      </c>
      <c r="D7851" s="178" t="s">
        <v>8743</v>
      </c>
      <c r="E7851" s="179">
        <v>41103</v>
      </c>
      <c r="F7851" s="180">
        <v>0</v>
      </c>
      <c r="G7851" s="180">
        <v>680.47</v>
      </c>
      <c r="H7851" s="180">
        <v>170.12</v>
      </c>
      <c r="I7851" s="180">
        <f t="shared" si="244"/>
        <v>850.59</v>
      </c>
      <c r="J7851" s="177" t="str">
        <f t="shared" si="245"/>
        <v>Date &gt; 1920</v>
      </c>
    </row>
    <row r="7852" spans="1:10" x14ac:dyDescent="0.3">
      <c r="A7852" s="178" t="s">
        <v>270</v>
      </c>
      <c r="B7852" s="178" t="s">
        <v>121</v>
      </c>
      <c r="C7852" s="178" t="s">
        <v>4346</v>
      </c>
      <c r="D7852" s="178" t="s">
        <v>7511</v>
      </c>
      <c r="E7852" s="209">
        <v>0</v>
      </c>
      <c r="F7852" s="180">
        <v>0</v>
      </c>
      <c r="G7852" s="180">
        <v>5737.39</v>
      </c>
      <c r="H7852" s="180">
        <v>301.95999999999998</v>
      </c>
      <c r="I7852" s="180">
        <f t="shared" si="244"/>
        <v>6039.35</v>
      </c>
      <c r="J7852" s="177" t="str">
        <f t="shared" si="245"/>
        <v>Sketchy date</v>
      </c>
    </row>
    <row r="7853" spans="1:10" x14ac:dyDescent="0.3">
      <c r="A7853" s="178" t="s">
        <v>270</v>
      </c>
      <c r="B7853" s="178" t="s">
        <v>121</v>
      </c>
      <c r="C7853" s="178" t="s">
        <v>4346</v>
      </c>
      <c r="D7853" s="178" t="s">
        <v>8744</v>
      </c>
      <c r="E7853" s="179">
        <v>44026</v>
      </c>
      <c r="F7853" s="180">
        <v>0</v>
      </c>
      <c r="G7853" s="180">
        <v>13366.48</v>
      </c>
      <c r="H7853" s="180">
        <v>703.5</v>
      </c>
      <c r="I7853" s="180">
        <f t="shared" si="244"/>
        <v>14069.98</v>
      </c>
      <c r="J7853" s="177" t="str">
        <f t="shared" si="245"/>
        <v>Date &gt; 1920</v>
      </c>
    </row>
    <row r="7854" spans="1:10" x14ac:dyDescent="0.3">
      <c r="A7854" s="178" t="s">
        <v>270</v>
      </c>
      <c r="B7854" s="178" t="s">
        <v>125</v>
      </c>
      <c r="C7854" s="178" t="s">
        <v>1374</v>
      </c>
      <c r="D7854" s="178" t="s">
        <v>8745</v>
      </c>
      <c r="E7854" s="179">
        <v>19690</v>
      </c>
      <c r="F7854" s="180">
        <v>0</v>
      </c>
      <c r="G7854" s="180">
        <v>13551.8</v>
      </c>
      <c r="H7854" s="180">
        <v>0</v>
      </c>
      <c r="I7854" s="180">
        <f t="shared" si="244"/>
        <v>13551.8</v>
      </c>
      <c r="J7854" s="177" t="str">
        <f t="shared" si="245"/>
        <v>Date &gt; 1920</v>
      </c>
    </row>
    <row r="7855" spans="1:10" x14ac:dyDescent="0.3">
      <c r="A7855" s="178" t="s">
        <v>270</v>
      </c>
      <c r="B7855" s="178" t="s">
        <v>125</v>
      </c>
      <c r="C7855" s="178" t="s">
        <v>1374</v>
      </c>
      <c r="D7855" s="178" t="s">
        <v>8746</v>
      </c>
      <c r="E7855" s="179">
        <v>22549</v>
      </c>
      <c r="F7855" s="180">
        <v>0</v>
      </c>
      <c r="G7855" s="180">
        <v>4530</v>
      </c>
      <c r="H7855" s="180">
        <v>2311.8000000000002</v>
      </c>
      <c r="I7855" s="180">
        <f t="shared" si="244"/>
        <v>6841.8</v>
      </c>
      <c r="J7855" s="177" t="str">
        <f t="shared" si="245"/>
        <v>Date &gt; 1920</v>
      </c>
    </row>
    <row r="7856" spans="1:10" x14ac:dyDescent="0.3">
      <c r="A7856" s="178" t="s">
        <v>270</v>
      </c>
      <c r="B7856" s="178" t="s">
        <v>125</v>
      </c>
      <c r="C7856" s="178" t="s">
        <v>1374</v>
      </c>
      <c r="D7856" s="178" t="s">
        <v>8747</v>
      </c>
      <c r="E7856" s="179">
        <v>24530</v>
      </c>
      <c r="F7856" s="180">
        <v>34650</v>
      </c>
      <c r="G7856" s="180">
        <v>23874.9</v>
      </c>
      <c r="H7856" s="180">
        <v>13099.81</v>
      </c>
      <c r="I7856" s="180">
        <f t="shared" si="244"/>
        <v>71624.710000000006</v>
      </c>
      <c r="J7856" s="177" t="str">
        <f t="shared" si="245"/>
        <v>Date &gt; 1920</v>
      </c>
    </row>
    <row r="7857" spans="1:10" x14ac:dyDescent="0.3">
      <c r="A7857" s="178" t="s">
        <v>270</v>
      </c>
      <c r="B7857" s="178" t="s">
        <v>125</v>
      </c>
      <c r="C7857" s="178" t="s">
        <v>1374</v>
      </c>
      <c r="D7857" s="178" t="s">
        <v>7484</v>
      </c>
      <c r="E7857" s="179">
        <v>25546</v>
      </c>
      <c r="F7857" s="180">
        <v>0</v>
      </c>
      <c r="G7857" s="180">
        <v>22000</v>
      </c>
      <c r="H7857" s="180">
        <v>25522.7</v>
      </c>
      <c r="I7857" s="180">
        <f t="shared" si="244"/>
        <v>47522.7</v>
      </c>
      <c r="J7857" s="177" t="str">
        <f t="shared" si="245"/>
        <v>Date &gt; 1920</v>
      </c>
    </row>
    <row r="7858" spans="1:10" x14ac:dyDescent="0.3">
      <c r="A7858" s="178" t="s">
        <v>270</v>
      </c>
      <c r="B7858" s="178" t="s">
        <v>125</v>
      </c>
      <c r="C7858" s="178" t="s">
        <v>1374</v>
      </c>
      <c r="D7858" s="178" t="s">
        <v>8471</v>
      </c>
      <c r="E7858" s="179">
        <v>26707</v>
      </c>
      <c r="F7858" s="180">
        <v>0</v>
      </c>
      <c r="G7858" s="180">
        <v>7253.33</v>
      </c>
      <c r="H7858" s="180">
        <v>3626.67</v>
      </c>
      <c r="I7858" s="180">
        <f t="shared" si="244"/>
        <v>10880</v>
      </c>
      <c r="J7858" s="177" t="str">
        <f t="shared" si="245"/>
        <v>Date &gt; 1920</v>
      </c>
    </row>
    <row r="7859" spans="1:10" x14ac:dyDescent="0.3">
      <c r="A7859" s="178" t="s">
        <v>270</v>
      </c>
      <c r="B7859" s="178" t="s">
        <v>125</v>
      </c>
      <c r="C7859" s="178" t="s">
        <v>1374</v>
      </c>
      <c r="D7859" s="178" t="s">
        <v>8265</v>
      </c>
      <c r="E7859" s="179">
        <v>30242</v>
      </c>
      <c r="F7859" s="180">
        <v>0</v>
      </c>
      <c r="G7859" s="180">
        <v>10118.69</v>
      </c>
      <c r="H7859" s="180">
        <v>5059.34</v>
      </c>
      <c r="I7859" s="180">
        <f t="shared" si="244"/>
        <v>15178.03</v>
      </c>
      <c r="J7859" s="177" t="str">
        <f t="shared" si="245"/>
        <v>Date &gt; 1920</v>
      </c>
    </row>
    <row r="7860" spans="1:10" x14ac:dyDescent="0.3">
      <c r="A7860" s="178" t="s">
        <v>270</v>
      </c>
      <c r="B7860" s="178" t="s">
        <v>125</v>
      </c>
      <c r="C7860" s="178" t="s">
        <v>1374</v>
      </c>
      <c r="D7860" s="178" t="s">
        <v>8748</v>
      </c>
      <c r="E7860" s="179">
        <v>33686</v>
      </c>
      <c r="F7860" s="180">
        <v>0</v>
      </c>
      <c r="G7860" s="180">
        <v>4604.13</v>
      </c>
      <c r="H7860" s="180">
        <v>2302.0700000000002</v>
      </c>
      <c r="I7860" s="180">
        <f t="shared" si="244"/>
        <v>6906.2000000000007</v>
      </c>
      <c r="J7860" s="177" t="str">
        <f t="shared" si="245"/>
        <v>Date &gt; 1920</v>
      </c>
    </row>
    <row r="7861" spans="1:10" x14ac:dyDescent="0.3">
      <c r="A7861" s="178" t="s">
        <v>270</v>
      </c>
      <c r="B7861" s="178" t="s">
        <v>125</v>
      </c>
      <c r="C7861" s="178" t="s">
        <v>1374</v>
      </c>
      <c r="D7861" s="178" t="s">
        <v>8748</v>
      </c>
      <c r="E7861" s="179">
        <v>33920</v>
      </c>
      <c r="F7861" s="180">
        <v>0</v>
      </c>
      <c r="G7861" s="180">
        <v>4246.88</v>
      </c>
      <c r="H7861" s="180">
        <v>2123.4299999999998</v>
      </c>
      <c r="I7861" s="180">
        <f t="shared" si="244"/>
        <v>6370.3099999999995</v>
      </c>
      <c r="J7861" s="177" t="str">
        <f t="shared" si="245"/>
        <v>Date &gt; 1920</v>
      </c>
    </row>
    <row r="7862" spans="1:10" x14ac:dyDescent="0.3">
      <c r="A7862" s="178" t="s">
        <v>270</v>
      </c>
      <c r="B7862" s="178" t="s">
        <v>125</v>
      </c>
      <c r="C7862" s="178" t="s">
        <v>1374</v>
      </c>
      <c r="D7862" s="178" t="s">
        <v>8748</v>
      </c>
      <c r="E7862" s="179">
        <v>33954</v>
      </c>
      <c r="F7862" s="180">
        <v>0</v>
      </c>
      <c r="G7862" s="180">
        <v>1835.58</v>
      </c>
      <c r="H7862" s="180">
        <v>917.8</v>
      </c>
      <c r="I7862" s="180">
        <f t="shared" si="244"/>
        <v>2753.38</v>
      </c>
      <c r="J7862" s="177" t="str">
        <f t="shared" si="245"/>
        <v>Date &gt; 1920</v>
      </c>
    </row>
    <row r="7863" spans="1:10" x14ac:dyDescent="0.3">
      <c r="A7863" s="178" t="s">
        <v>270</v>
      </c>
      <c r="B7863" s="178" t="s">
        <v>125</v>
      </c>
      <c r="C7863" s="178" t="s">
        <v>1374</v>
      </c>
      <c r="D7863" s="178" t="s">
        <v>8748</v>
      </c>
      <c r="E7863" s="179">
        <v>34220</v>
      </c>
      <c r="F7863" s="180">
        <v>0</v>
      </c>
      <c r="G7863" s="180">
        <v>6805.22</v>
      </c>
      <c r="H7863" s="180">
        <v>3402.61</v>
      </c>
      <c r="I7863" s="180">
        <f t="shared" si="244"/>
        <v>10207.83</v>
      </c>
      <c r="J7863" s="177" t="str">
        <f t="shared" si="245"/>
        <v>Date &gt; 1920</v>
      </c>
    </row>
    <row r="7864" spans="1:10" x14ac:dyDescent="0.3">
      <c r="A7864" s="178" t="s">
        <v>270</v>
      </c>
      <c r="B7864" s="178" t="s">
        <v>125</v>
      </c>
      <c r="C7864" s="178" t="s">
        <v>1374</v>
      </c>
      <c r="D7864" s="178" t="s">
        <v>8748</v>
      </c>
      <c r="E7864" s="179">
        <v>34443</v>
      </c>
      <c r="F7864" s="180">
        <v>0</v>
      </c>
      <c r="G7864" s="180">
        <v>1410.68</v>
      </c>
      <c r="H7864" s="180">
        <v>7178.39</v>
      </c>
      <c r="I7864" s="180">
        <f t="shared" si="244"/>
        <v>8589.07</v>
      </c>
      <c r="J7864" s="177" t="str">
        <f t="shared" si="245"/>
        <v>Date &gt; 1920</v>
      </c>
    </row>
    <row r="7865" spans="1:10" x14ac:dyDescent="0.3">
      <c r="A7865" s="178" t="s">
        <v>270</v>
      </c>
      <c r="B7865" s="178" t="s">
        <v>125</v>
      </c>
      <c r="C7865" s="178" t="s">
        <v>1374</v>
      </c>
      <c r="D7865" s="178" t="s">
        <v>8748</v>
      </c>
      <c r="E7865" s="179">
        <v>34443</v>
      </c>
      <c r="F7865" s="180">
        <v>0</v>
      </c>
      <c r="G7865" s="180">
        <v>12946.11</v>
      </c>
      <c r="H7865" s="180">
        <v>0</v>
      </c>
      <c r="I7865" s="180">
        <f t="shared" si="244"/>
        <v>12946.11</v>
      </c>
      <c r="J7865" s="177" t="str">
        <f t="shared" si="245"/>
        <v>Date &gt; 1920</v>
      </c>
    </row>
    <row r="7866" spans="1:10" x14ac:dyDescent="0.3">
      <c r="A7866" s="178" t="s">
        <v>270</v>
      </c>
      <c r="B7866" s="178" t="s">
        <v>125</v>
      </c>
      <c r="C7866" s="178" t="s">
        <v>1374</v>
      </c>
      <c r="D7866" s="178" t="s">
        <v>8748</v>
      </c>
      <c r="E7866" s="179">
        <v>35663</v>
      </c>
      <c r="F7866" s="180">
        <v>0</v>
      </c>
      <c r="G7866" s="180">
        <v>3575.53</v>
      </c>
      <c r="H7866" s="180">
        <v>1586.6</v>
      </c>
      <c r="I7866" s="180">
        <f t="shared" si="244"/>
        <v>5162.13</v>
      </c>
      <c r="J7866" s="177" t="str">
        <f t="shared" si="245"/>
        <v>Date &gt; 1920</v>
      </c>
    </row>
    <row r="7867" spans="1:10" x14ac:dyDescent="0.3">
      <c r="A7867" s="178" t="s">
        <v>270</v>
      </c>
      <c r="B7867" s="178" t="s">
        <v>125</v>
      </c>
      <c r="C7867" s="178" t="s">
        <v>1374</v>
      </c>
      <c r="D7867" s="178" t="s">
        <v>8748</v>
      </c>
      <c r="E7867" s="179">
        <v>35663</v>
      </c>
      <c r="F7867" s="180">
        <v>0</v>
      </c>
      <c r="G7867" s="180">
        <v>10703.88</v>
      </c>
      <c r="H7867" s="180">
        <v>0</v>
      </c>
      <c r="I7867" s="180">
        <f t="shared" si="244"/>
        <v>10703.88</v>
      </c>
      <c r="J7867" s="177" t="str">
        <f t="shared" si="245"/>
        <v>Date &gt; 1920</v>
      </c>
    </row>
    <row r="7868" spans="1:10" x14ac:dyDescent="0.3">
      <c r="A7868" s="178" t="s">
        <v>270</v>
      </c>
      <c r="B7868" s="178" t="s">
        <v>125</v>
      </c>
      <c r="C7868" s="178" t="s">
        <v>1374</v>
      </c>
      <c r="D7868" s="178" t="s">
        <v>8748</v>
      </c>
      <c r="E7868" s="179">
        <v>35727</v>
      </c>
      <c r="F7868" s="180">
        <v>0</v>
      </c>
      <c r="G7868" s="180">
        <v>1376.33</v>
      </c>
      <c r="H7868" s="180">
        <v>263.77999999999997</v>
      </c>
      <c r="I7868" s="180">
        <f t="shared" si="244"/>
        <v>1640.11</v>
      </c>
      <c r="J7868" s="177" t="str">
        <f t="shared" si="245"/>
        <v>Date &gt; 1920</v>
      </c>
    </row>
    <row r="7869" spans="1:10" x14ac:dyDescent="0.3">
      <c r="A7869" s="178" t="s">
        <v>270</v>
      </c>
      <c r="B7869" s="178" t="s">
        <v>125</v>
      </c>
      <c r="C7869" s="178" t="s">
        <v>1374</v>
      </c>
      <c r="D7869" s="178" t="s">
        <v>8749</v>
      </c>
      <c r="E7869" s="179">
        <v>34778</v>
      </c>
      <c r="F7869" s="180">
        <v>0</v>
      </c>
      <c r="G7869" s="180">
        <v>16987.66</v>
      </c>
      <c r="H7869" s="180">
        <v>1887.52</v>
      </c>
      <c r="I7869" s="180">
        <f t="shared" si="244"/>
        <v>18875.18</v>
      </c>
      <c r="J7869" s="177" t="str">
        <f t="shared" si="245"/>
        <v>Date &gt; 1920</v>
      </c>
    </row>
    <row r="7870" spans="1:10" x14ac:dyDescent="0.3">
      <c r="A7870" s="178" t="s">
        <v>270</v>
      </c>
      <c r="B7870" s="178" t="s">
        <v>125</v>
      </c>
      <c r="C7870" s="178" t="s">
        <v>1374</v>
      </c>
      <c r="D7870" s="178" t="s">
        <v>8749</v>
      </c>
      <c r="E7870" s="179">
        <v>34886</v>
      </c>
      <c r="F7870" s="180">
        <v>5546.4</v>
      </c>
      <c r="G7870" s="180">
        <v>0</v>
      </c>
      <c r="H7870" s="180">
        <v>616.26</v>
      </c>
      <c r="I7870" s="180">
        <f t="shared" si="244"/>
        <v>6162.66</v>
      </c>
      <c r="J7870" s="177" t="str">
        <f t="shared" si="245"/>
        <v>Date &gt; 1920</v>
      </c>
    </row>
    <row r="7871" spans="1:10" x14ac:dyDescent="0.3">
      <c r="A7871" s="178" t="s">
        <v>270</v>
      </c>
      <c r="B7871" s="178" t="s">
        <v>125</v>
      </c>
      <c r="C7871" s="178" t="s">
        <v>1374</v>
      </c>
      <c r="D7871" s="178" t="s">
        <v>8749</v>
      </c>
      <c r="E7871" s="179">
        <v>34926</v>
      </c>
      <c r="F7871" s="180">
        <v>0</v>
      </c>
      <c r="G7871" s="180">
        <v>11470.32</v>
      </c>
      <c r="H7871" s="180">
        <v>1274.48</v>
      </c>
      <c r="I7871" s="180">
        <f t="shared" si="244"/>
        <v>12744.8</v>
      </c>
      <c r="J7871" s="177" t="str">
        <f t="shared" si="245"/>
        <v>Date &gt; 1920</v>
      </c>
    </row>
    <row r="7872" spans="1:10" x14ac:dyDescent="0.3">
      <c r="A7872" s="178" t="s">
        <v>270</v>
      </c>
      <c r="B7872" s="178" t="s">
        <v>125</v>
      </c>
      <c r="C7872" s="178" t="s">
        <v>1374</v>
      </c>
      <c r="D7872" s="178" t="s">
        <v>8749</v>
      </c>
      <c r="E7872" s="179">
        <v>34969</v>
      </c>
      <c r="F7872" s="180">
        <v>0</v>
      </c>
      <c r="G7872" s="180">
        <v>19334.599999999999</v>
      </c>
      <c r="H7872" s="180">
        <v>2148.29</v>
      </c>
      <c r="I7872" s="180">
        <f t="shared" si="244"/>
        <v>21482.89</v>
      </c>
      <c r="J7872" s="177" t="str">
        <f t="shared" si="245"/>
        <v>Date &gt; 1920</v>
      </c>
    </row>
    <row r="7873" spans="1:10" x14ac:dyDescent="0.3">
      <c r="A7873" s="178" t="s">
        <v>270</v>
      </c>
      <c r="B7873" s="178" t="s">
        <v>125</v>
      </c>
      <c r="C7873" s="178" t="s">
        <v>1374</v>
      </c>
      <c r="D7873" s="178" t="s">
        <v>8749</v>
      </c>
      <c r="E7873" s="179">
        <v>34991</v>
      </c>
      <c r="F7873" s="180">
        <v>175952.13</v>
      </c>
      <c r="G7873" s="180">
        <v>0</v>
      </c>
      <c r="H7873" s="180">
        <v>19550.240000000002</v>
      </c>
      <c r="I7873" s="180">
        <f t="shared" si="244"/>
        <v>195502.37</v>
      </c>
      <c r="J7873" s="177" t="str">
        <f t="shared" si="245"/>
        <v>Date &gt; 1920</v>
      </c>
    </row>
    <row r="7874" spans="1:10" x14ac:dyDescent="0.3">
      <c r="A7874" s="178" t="s">
        <v>270</v>
      </c>
      <c r="B7874" s="178" t="s">
        <v>125</v>
      </c>
      <c r="C7874" s="178" t="s">
        <v>1374</v>
      </c>
      <c r="D7874" s="178" t="s">
        <v>8749</v>
      </c>
      <c r="E7874" s="179">
        <v>35002</v>
      </c>
      <c r="F7874" s="180">
        <v>62302.16</v>
      </c>
      <c r="G7874" s="180">
        <v>0</v>
      </c>
      <c r="H7874" s="180">
        <v>6922.46</v>
      </c>
      <c r="I7874" s="180">
        <f t="shared" si="244"/>
        <v>69224.62000000001</v>
      </c>
      <c r="J7874" s="177" t="str">
        <f t="shared" si="245"/>
        <v>Date &gt; 1920</v>
      </c>
    </row>
    <row r="7875" spans="1:10" x14ac:dyDescent="0.3">
      <c r="A7875" s="178" t="s">
        <v>270</v>
      </c>
      <c r="B7875" s="178" t="s">
        <v>125</v>
      </c>
      <c r="C7875" s="178" t="s">
        <v>1374</v>
      </c>
      <c r="D7875" s="178" t="s">
        <v>8749</v>
      </c>
      <c r="E7875" s="179">
        <v>35100</v>
      </c>
      <c r="F7875" s="180">
        <v>13876.1</v>
      </c>
      <c r="G7875" s="180">
        <v>0</v>
      </c>
      <c r="H7875" s="180">
        <v>1541.79</v>
      </c>
      <c r="I7875" s="180">
        <f t="shared" si="244"/>
        <v>15417.89</v>
      </c>
      <c r="J7875" s="177" t="str">
        <f t="shared" si="245"/>
        <v>Date &gt; 1920</v>
      </c>
    </row>
    <row r="7876" spans="1:10" x14ac:dyDescent="0.3">
      <c r="A7876" s="178" t="s">
        <v>270</v>
      </c>
      <c r="B7876" s="178" t="s">
        <v>125</v>
      </c>
      <c r="C7876" s="178" t="s">
        <v>1374</v>
      </c>
      <c r="D7876" s="178" t="s">
        <v>8749</v>
      </c>
      <c r="E7876" s="179">
        <v>35214</v>
      </c>
      <c r="F7876" s="180">
        <v>0</v>
      </c>
      <c r="G7876" s="180">
        <v>36099.9</v>
      </c>
      <c r="H7876" s="180">
        <v>4011.1</v>
      </c>
      <c r="I7876" s="180">
        <f t="shared" si="244"/>
        <v>40111</v>
      </c>
      <c r="J7876" s="177" t="str">
        <f t="shared" si="245"/>
        <v>Date &gt; 1920</v>
      </c>
    </row>
    <row r="7877" spans="1:10" x14ac:dyDescent="0.3">
      <c r="A7877" s="178" t="s">
        <v>270</v>
      </c>
      <c r="B7877" s="178" t="s">
        <v>125</v>
      </c>
      <c r="C7877" s="178" t="s">
        <v>1374</v>
      </c>
      <c r="D7877" s="178" t="s">
        <v>8749</v>
      </c>
      <c r="E7877" s="179">
        <v>35220</v>
      </c>
      <c r="F7877" s="180">
        <v>0</v>
      </c>
      <c r="G7877" s="180">
        <v>9523.6200000000008</v>
      </c>
      <c r="H7877" s="180">
        <v>1058.18</v>
      </c>
      <c r="I7877" s="180">
        <f t="shared" ref="I7877:I7940" si="246">SUM(F7877:H7877)</f>
        <v>10581.800000000001</v>
      </c>
      <c r="J7877" s="177" t="str">
        <f t="shared" ref="J7877:J7940" si="247">IF(OR(YEAR(E7877)&gt; 1920, ISBLANK(E7877)), "Date &gt; 1920", "Sketchy date")</f>
        <v>Date &gt; 1920</v>
      </c>
    </row>
    <row r="7878" spans="1:10" x14ac:dyDescent="0.3">
      <c r="A7878" s="178" t="s">
        <v>270</v>
      </c>
      <c r="B7878" s="178" t="s">
        <v>125</v>
      </c>
      <c r="C7878" s="178" t="s">
        <v>1374</v>
      </c>
      <c r="D7878" s="178" t="s">
        <v>8749</v>
      </c>
      <c r="E7878" s="179">
        <v>35291</v>
      </c>
      <c r="F7878" s="180">
        <v>0</v>
      </c>
      <c r="G7878" s="180">
        <v>5617.19</v>
      </c>
      <c r="H7878" s="180">
        <v>624.13</v>
      </c>
      <c r="I7878" s="180">
        <f t="shared" si="246"/>
        <v>6241.32</v>
      </c>
      <c r="J7878" s="177" t="str">
        <f t="shared" si="247"/>
        <v>Date &gt; 1920</v>
      </c>
    </row>
    <row r="7879" spans="1:10" x14ac:dyDescent="0.3">
      <c r="A7879" s="178" t="s">
        <v>270</v>
      </c>
      <c r="B7879" s="178" t="s">
        <v>125</v>
      </c>
      <c r="C7879" s="178" t="s">
        <v>1374</v>
      </c>
      <c r="D7879" s="178" t="s">
        <v>8749</v>
      </c>
      <c r="E7879" s="179">
        <v>35473</v>
      </c>
      <c r="F7879" s="180">
        <v>45278</v>
      </c>
      <c r="G7879" s="180">
        <v>0</v>
      </c>
      <c r="H7879" s="180">
        <v>5031.93</v>
      </c>
      <c r="I7879" s="180">
        <f t="shared" si="246"/>
        <v>50309.93</v>
      </c>
      <c r="J7879" s="177" t="str">
        <f t="shared" si="247"/>
        <v>Date &gt; 1920</v>
      </c>
    </row>
    <row r="7880" spans="1:10" x14ac:dyDescent="0.3">
      <c r="A7880" s="178" t="s">
        <v>270</v>
      </c>
      <c r="B7880" s="178" t="s">
        <v>125</v>
      </c>
      <c r="C7880" s="178" t="s">
        <v>1374</v>
      </c>
      <c r="D7880" s="178" t="s">
        <v>8749</v>
      </c>
      <c r="E7880" s="179">
        <v>35495</v>
      </c>
      <c r="F7880" s="180">
        <v>14808</v>
      </c>
      <c r="G7880" s="180">
        <v>0</v>
      </c>
      <c r="H7880" s="180">
        <v>1645.11</v>
      </c>
      <c r="I7880" s="180">
        <f t="shared" si="246"/>
        <v>16453.11</v>
      </c>
      <c r="J7880" s="177" t="str">
        <f t="shared" si="247"/>
        <v>Date &gt; 1920</v>
      </c>
    </row>
    <row r="7881" spans="1:10" x14ac:dyDescent="0.3">
      <c r="A7881" s="178" t="s">
        <v>270</v>
      </c>
      <c r="B7881" s="178" t="s">
        <v>125</v>
      </c>
      <c r="C7881" s="178" t="s">
        <v>1374</v>
      </c>
      <c r="D7881" s="178" t="s">
        <v>8749</v>
      </c>
      <c r="E7881" s="179">
        <v>35635</v>
      </c>
      <c r="F7881" s="180">
        <v>0</v>
      </c>
      <c r="G7881" s="180">
        <v>5575.71</v>
      </c>
      <c r="H7881" s="180">
        <v>2206.12</v>
      </c>
      <c r="I7881" s="180">
        <f t="shared" si="246"/>
        <v>7781.83</v>
      </c>
      <c r="J7881" s="177" t="str">
        <f t="shared" si="247"/>
        <v>Date &gt; 1920</v>
      </c>
    </row>
    <row r="7882" spans="1:10" x14ac:dyDescent="0.3">
      <c r="A7882" s="178" t="s">
        <v>270</v>
      </c>
      <c r="B7882" s="178" t="s">
        <v>125</v>
      </c>
      <c r="C7882" s="178" t="s">
        <v>1374</v>
      </c>
      <c r="D7882" s="178" t="s">
        <v>8749</v>
      </c>
      <c r="E7882" s="179">
        <v>35734</v>
      </c>
      <c r="F7882" s="180">
        <v>7175</v>
      </c>
      <c r="G7882" s="180">
        <v>0</v>
      </c>
      <c r="H7882" s="180">
        <v>796.44</v>
      </c>
      <c r="I7882" s="180">
        <f t="shared" si="246"/>
        <v>7971.4400000000005</v>
      </c>
      <c r="J7882" s="177" t="str">
        <f t="shared" si="247"/>
        <v>Date &gt; 1920</v>
      </c>
    </row>
    <row r="7883" spans="1:10" x14ac:dyDescent="0.3">
      <c r="A7883" s="178" t="s">
        <v>270</v>
      </c>
      <c r="B7883" s="178" t="s">
        <v>125</v>
      </c>
      <c r="C7883" s="178" t="s">
        <v>1374</v>
      </c>
      <c r="D7883" s="178" t="s">
        <v>8749</v>
      </c>
      <c r="E7883" s="179">
        <v>35831</v>
      </c>
      <c r="F7883" s="180">
        <v>27324</v>
      </c>
      <c r="G7883" s="180">
        <v>0</v>
      </c>
      <c r="H7883" s="180">
        <v>3035.55</v>
      </c>
      <c r="I7883" s="180">
        <f t="shared" si="246"/>
        <v>30359.55</v>
      </c>
      <c r="J7883" s="177" t="str">
        <f t="shared" si="247"/>
        <v>Date &gt; 1920</v>
      </c>
    </row>
    <row r="7884" spans="1:10" x14ac:dyDescent="0.3">
      <c r="A7884" s="178" t="s">
        <v>270</v>
      </c>
      <c r="B7884" s="178" t="s">
        <v>125</v>
      </c>
      <c r="C7884" s="178" t="s">
        <v>1374</v>
      </c>
      <c r="D7884" s="178" t="s">
        <v>8750</v>
      </c>
      <c r="E7884" s="179">
        <v>34912</v>
      </c>
      <c r="F7884" s="180">
        <v>0</v>
      </c>
      <c r="G7884" s="180">
        <v>1060.67</v>
      </c>
      <c r="H7884" s="180">
        <v>530.33000000000004</v>
      </c>
      <c r="I7884" s="180">
        <f t="shared" si="246"/>
        <v>1591</v>
      </c>
      <c r="J7884" s="177" t="str">
        <f t="shared" si="247"/>
        <v>Date &gt; 1920</v>
      </c>
    </row>
    <row r="7885" spans="1:10" x14ac:dyDescent="0.3">
      <c r="A7885" s="178" t="s">
        <v>270</v>
      </c>
      <c r="B7885" s="178" t="s">
        <v>125</v>
      </c>
      <c r="C7885" s="178" t="s">
        <v>1374</v>
      </c>
      <c r="D7885" s="178" t="s">
        <v>8750</v>
      </c>
      <c r="E7885" s="179">
        <v>35214</v>
      </c>
      <c r="F7885" s="180">
        <v>0</v>
      </c>
      <c r="G7885" s="180">
        <v>41911.32</v>
      </c>
      <c r="H7885" s="180">
        <v>4244.34</v>
      </c>
      <c r="I7885" s="180">
        <f t="shared" si="246"/>
        <v>46155.66</v>
      </c>
      <c r="J7885" s="177" t="str">
        <f t="shared" si="247"/>
        <v>Date &gt; 1920</v>
      </c>
    </row>
    <row r="7886" spans="1:10" x14ac:dyDescent="0.3">
      <c r="A7886" s="178" t="s">
        <v>270</v>
      </c>
      <c r="B7886" s="178" t="s">
        <v>125</v>
      </c>
      <c r="C7886" s="178" t="s">
        <v>1374</v>
      </c>
      <c r="D7886" s="178" t="s">
        <v>8750</v>
      </c>
      <c r="E7886" s="179">
        <v>35516</v>
      </c>
      <c r="F7886" s="180">
        <v>0</v>
      </c>
      <c r="G7886" s="180">
        <v>2378.06</v>
      </c>
      <c r="H7886" s="180">
        <v>1189.03</v>
      </c>
      <c r="I7886" s="180">
        <f t="shared" si="246"/>
        <v>3567.09</v>
      </c>
      <c r="J7886" s="177" t="str">
        <f t="shared" si="247"/>
        <v>Date &gt; 1920</v>
      </c>
    </row>
    <row r="7887" spans="1:10" x14ac:dyDescent="0.3">
      <c r="A7887" s="178" t="s">
        <v>270</v>
      </c>
      <c r="B7887" s="178" t="s">
        <v>125</v>
      </c>
      <c r="C7887" s="178" t="s">
        <v>1374</v>
      </c>
      <c r="D7887" s="178" t="s">
        <v>8750</v>
      </c>
      <c r="E7887" s="179">
        <v>35663</v>
      </c>
      <c r="F7887" s="180">
        <v>0</v>
      </c>
      <c r="G7887" s="180">
        <v>9672.1200000000008</v>
      </c>
      <c r="H7887" s="180">
        <v>149.88</v>
      </c>
      <c r="I7887" s="180">
        <f t="shared" si="246"/>
        <v>9822</v>
      </c>
      <c r="J7887" s="177" t="str">
        <f t="shared" si="247"/>
        <v>Date &gt; 1920</v>
      </c>
    </row>
    <row r="7888" spans="1:10" x14ac:dyDescent="0.3">
      <c r="A7888" s="178" t="s">
        <v>270</v>
      </c>
      <c r="B7888" s="178" t="s">
        <v>125</v>
      </c>
      <c r="C7888" s="178" t="s">
        <v>1374</v>
      </c>
      <c r="D7888" s="178" t="s">
        <v>8750</v>
      </c>
      <c r="E7888" s="179">
        <v>35734</v>
      </c>
      <c r="F7888" s="180">
        <v>0</v>
      </c>
      <c r="G7888" s="180">
        <v>5293.1</v>
      </c>
      <c r="H7888" s="180">
        <v>588.12</v>
      </c>
      <c r="I7888" s="180">
        <f t="shared" si="246"/>
        <v>5881.22</v>
      </c>
      <c r="J7888" s="177" t="str">
        <f t="shared" si="247"/>
        <v>Date &gt; 1920</v>
      </c>
    </row>
    <row r="7889" spans="1:10" x14ac:dyDescent="0.3">
      <c r="A7889" s="178" t="s">
        <v>270</v>
      </c>
      <c r="B7889" s="178" t="s">
        <v>125</v>
      </c>
      <c r="C7889" s="178" t="s">
        <v>1374</v>
      </c>
      <c r="D7889" s="178" t="s">
        <v>8750</v>
      </c>
      <c r="E7889" s="179">
        <v>35864</v>
      </c>
      <c r="F7889" s="180">
        <v>0</v>
      </c>
      <c r="G7889" s="180">
        <v>35190</v>
      </c>
      <c r="H7889" s="180">
        <v>3910</v>
      </c>
      <c r="I7889" s="180">
        <f t="shared" si="246"/>
        <v>39100</v>
      </c>
      <c r="J7889" s="177" t="str">
        <f t="shared" si="247"/>
        <v>Date &gt; 1920</v>
      </c>
    </row>
    <row r="7890" spans="1:10" x14ac:dyDescent="0.3">
      <c r="A7890" s="178" t="s">
        <v>270</v>
      </c>
      <c r="B7890" s="178" t="s">
        <v>125</v>
      </c>
      <c r="C7890" s="178" t="s">
        <v>1374</v>
      </c>
      <c r="D7890" s="178" t="s">
        <v>8751</v>
      </c>
      <c r="E7890" s="179">
        <v>35894</v>
      </c>
      <c r="F7890" s="180">
        <v>0</v>
      </c>
      <c r="G7890" s="180">
        <v>21452.1</v>
      </c>
      <c r="H7890" s="180">
        <v>2383.5700000000002</v>
      </c>
      <c r="I7890" s="180">
        <f t="shared" si="246"/>
        <v>23835.67</v>
      </c>
      <c r="J7890" s="177" t="str">
        <f t="shared" si="247"/>
        <v>Date &gt; 1920</v>
      </c>
    </row>
    <row r="7891" spans="1:10" x14ac:dyDescent="0.3">
      <c r="A7891" s="178" t="s">
        <v>270</v>
      </c>
      <c r="B7891" s="178" t="s">
        <v>125</v>
      </c>
      <c r="C7891" s="178" t="s">
        <v>1374</v>
      </c>
      <c r="D7891" s="178" t="s">
        <v>8751</v>
      </c>
      <c r="E7891" s="179">
        <v>35958</v>
      </c>
      <c r="F7891" s="180">
        <v>0</v>
      </c>
      <c r="G7891" s="180">
        <v>51692.19</v>
      </c>
      <c r="H7891" s="180">
        <v>6543.56</v>
      </c>
      <c r="I7891" s="180">
        <f t="shared" si="246"/>
        <v>58235.75</v>
      </c>
      <c r="J7891" s="177" t="str">
        <f t="shared" si="247"/>
        <v>Date &gt; 1920</v>
      </c>
    </row>
    <row r="7892" spans="1:10" x14ac:dyDescent="0.3">
      <c r="A7892" s="178" t="s">
        <v>270</v>
      </c>
      <c r="B7892" s="178" t="s">
        <v>125</v>
      </c>
      <c r="C7892" s="178" t="s">
        <v>1374</v>
      </c>
      <c r="D7892" s="178" t="s">
        <v>8751</v>
      </c>
      <c r="E7892" s="179">
        <v>36028</v>
      </c>
      <c r="F7892" s="180">
        <v>0</v>
      </c>
      <c r="G7892" s="180">
        <v>34773.49</v>
      </c>
      <c r="H7892" s="180">
        <v>3063.73</v>
      </c>
      <c r="I7892" s="180">
        <f t="shared" si="246"/>
        <v>37837.22</v>
      </c>
      <c r="J7892" s="177" t="str">
        <f t="shared" si="247"/>
        <v>Date &gt; 1920</v>
      </c>
    </row>
    <row r="7893" spans="1:10" x14ac:dyDescent="0.3">
      <c r="A7893" s="178" t="s">
        <v>270</v>
      </c>
      <c r="B7893" s="178" t="s">
        <v>125</v>
      </c>
      <c r="C7893" s="178" t="s">
        <v>1374</v>
      </c>
      <c r="D7893" s="178" t="s">
        <v>8751</v>
      </c>
      <c r="E7893" s="179">
        <v>36270</v>
      </c>
      <c r="F7893" s="180">
        <v>49254</v>
      </c>
      <c r="G7893" s="180">
        <v>0</v>
      </c>
      <c r="H7893" s="180">
        <v>0</v>
      </c>
      <c r="I7893" s="180">
        <f t="shared" si="246"/>
        <v>49254</v>
      </c>
      <c r="J7893" s="177" t="str">
        <f t="shared" si="247"/>
        <v>Date &gt; 1920</v>
      </c>
    </row>
    <row r="7894" spans="1:10" x14ac:dyDescent="0.3">
      <c r="A7894" s="178" t="s">
        <v>270</v>
      </c>
      <c r="B7894" s="178" t="s">
        <v>125</v>
      </c>
      <c r="C7894" s="178" t="s">
        <v>1374</v>
      </c>
      <c r="D7894" s="178" t="s">
        <v>8751</v>
      </c>
      <c r="E7894" s="179">
        <v>36270</v>
      </c>
      <c r="F7894" s="180">
        <v>0</v>
      </c>
      <c r="G7894" s="180">
        <v>-31444.43</v>
      </c>
      <c r="H7894" s="180">
        <v>0</v>
      </c>
      <c r="I7894" s="180">
        <f t="shared" si="246"/>
        <v>-31444.43</v>
      </c>
      <c r="J7894" s="177" t="str">
        <f t="shared" si="247"/>
        <v>Date &gt; 1920</v>
      </c>
    </row>
    <row r="7895" spans="1:10" x14ac:dyDescent="0.3">
      <c r="A7895" s="178" t="s">
        <v>270</v>
      </c>
      <c r="B7895" s="178" t="s">
        <v>125</v>
      </c>
      <c r="C7895" s="178" t="s">
        <v>1374</v>
      </c>
      <c r="D7895" s="178" t="s">
        <v>7040</v>
      </c>
      <c r="E7895" s="179">
        <v>37162</v>
      </c>
      <c r="F7895" s="180">
        <v>0</v>
      </c>
      <c r="G7895" s="180">
        <v>3423.81</v>
      </c>
      <c r="H7895" s="180">
        <v>2282.54</v>
      </c>
      <c r="I7895" s="180">
        <f t="shared" si="246"/>
        <v>5706.35</v>
      </c>
      <c r="J7895" s="177" t="str">
        <f t="shared" si="247"/>
        <v>Date &gt; 1920</v>
      </c>
    </row>
    <row r="7896" spans="1:10" x14ac:dyDescent="0.3">
      <c r="A7896" s="178" t="s">
        <v>270</v>
      </c>
      <c r="B7896" s="178" t="s">
        <v>125</v>
      </c>
      <c r="C7896" s="178" t="s">
        <v>1374</v>
      </c>
      <c r="D7896" s="178" t="s">
        <v>8752</v>
      </c>
      <c r="E7896" s="179">
        <v>38121</v>
      </c>
      <c r="F7896" s="180">
        <v>18900</v>
      </c>
      <c r="G7896" s="180">
        <v>0</v>
      </c>
      <c r="H7896" s="180">
        <v>2100</v>
      </c>
      <c r="I7896" s="180">
        <f t="shared" si="246"/>
        <v>21000</v>
      </c>
      <c r="J7896" s="177" t="str">
        <f t="shared" si="247"/>
        <v>Date &gt; 1920</v>
      </c>
    </row>
    <row r="7897" spans="1:10" x14ac:dyDescent="0.3">
      <c r="A7897" s="178" t="s">
        <v>270</v>
      </c>
      <c r="B7897" s="178" t="s">
        <v>125</v>
      </c>
      <c r="C7897" s="178" t="s">
        <v>1374</v>
      </c>
      <c r="D7897" s="178" t="s">
        <v>8752</v>
      </c>
      <c r="E7897" s="179">
        <v>38371</v>
      </c>
      <c r="F7897" s="180">
        <v>4500</v>
      </c>
      <c r="G7897" s="180">
        <v>2400</v>
      </c>
      <c r="H7897" s="180">
        <v>1700</v>
      </c>
      <c r="I7897" s="180">
        <f t="shared" si="246"/>
        <v>8600</v>
      </c>
      <c r="J7897" s="177" t="str">
        <f t="shared" si="247"/>
        <v>Date &gt; 1920</v>
      </c>
    </row>
    <row r="7898" spans="1:10" x14ac:dyDescent="0.3">
      <c r="A7898" s="178" t="s">
        <v>270</v>
      </c>
      <c r="B7898" s="178" t="s">
        <v>125</v>
      </c>
      <c r="C7898" s="178" t="s">
        <v>1374</v>
      </c>
      <c r="D7898" s="178" t="s">
        <v>8752</v>
      </c>
      <c r="E7898" s="179">
        <v>38741</v>
      </c>
      <c r="F7898" s="180">
        <v>1800</v>
      </c>
      <c r="G7898" s="180">
        <v>0</v>
      </c>
      <c r="H7898" s="180">
        <v>200</v>
      </c>
      <c r="I7898" s="180">
        <f t="shared" si="246"/>
        <v>2000</v>
      </c>
      <c r="J7898" s="177" t="str">
        <f t="shared" si="247"/>
        <v>Date &gt; 1920</v>
      </c>
    </row>
    <row r="7899" spans="1:10" x14ac:dyDescent="0.3">
      <c r="A7899" s="178" t="s">
        <v>270</v>
      </c>
      <c r="B7899" s="178" t="s">
        <v>125</v>
      </c>
      <c r="C7899" s="178" t="s">
        <v>1374</v>
      </c>
      <c r="D7899" s="178" t="s">
        <v>8752</v>
      </c>
      <c r="E7899" s="179">
        <v>38856</v>
      </c>
      <c r="F7899" s="180">
        <v>0</v>
      </c>
      <c r="G7899" s="180">
        <v>400</v>
      </c>
      <c r="H7899" s="180">
        <v>0</v>
      </c>
      <c r="I7899" s="180">
        <f t="shared" si="246"/>
        <v>400</v>
      </c>
      <c r="J7899" s="177" t="str">
        <f t="shared" si="247"/>
        <v>Date &gt; 1920</v>
      </c>
    </row>
    <row r="7900" spans="1:10" x14ac:dyDescent="0.3">
      <c r="A7900" s="178" t="s">
        <v>270</v>
      </c>
      <c r="B7900" s="178" t="s">
        <v>125</v>
      </c>
      <c r="C7900" s="178" t="s">
        <v>1374</v>
      </c>
      <c r="D7900" s="178" t="s">
        <v>8753</v>
      </c>
      <c r="E7900" s="179">
        <v>38385</v>
      </c>
      <c r="F7900" s="180">
        <v>116451</v>
      </c>
      <c r="G7900" s="180">
        <v>6913.2</v>
      </c>
      <c r="H7900" s="180">
        <v>12841.37</v>
      </c>
      <c r="I7900" s="180">
        <f t="shared" si="246"/>
        <v>136205.57</v>
      </c>
      <c r="J7900" s="177" t="str">
        <f t="shared" si="247"/>
        <v>Date &gt; 1920</v>
      </c>
    </row>
    <row r="7901" spans="1:10" x14ac:dyDescent="0.3">
      <c r="A7901" s="178" t="s">
        <v>270</v>
      </c>
      <c r="B7901" s="178" t="s">
        <v>125</v>
      </c>
      <c r="C7901" s="178" t="s">
        <v>1374</v>
      </c>
      <c r="D7901" s="178" t="s">
        <v>8753</v>
      </c>
      <c r="E7901" s="179">
        <v>38568</v>
      </c>
      <c r="F7901" s="180">
        <v>2729</v>
      </c>
      <c r="G7901" s="180">
        <v>230.23</v>
      </c>
      <c r="H7901" s="180">
        <v>340.77</v>
      </c>
      <c r="I7901" s="180">
        <f t="shared" si="246"/>
        <v>3300</v>
      </c>
      <c r="J7901" s="177" t="str">
        <f t="shared" si="247"/>
        <v>Date &gt; 1920</v>
      </c>
    </row>
    <row r="7902" spans="1:10" x14ac:dyDescent="0.3">
      <c r="A7902" s="178" t="s">
        <v>270</v>
      </c>
      <c r="B7902" s="178" t="s">
        <v>125</v>
      </c>
      <c r="C7902" s="178" t="s">
        <v>1374</v>
      </c>
      <c r="D7902" s="178" t="s">
        <v>8753</v>
      </c>
      <c r="E7902" s="179">
        <v>38657</v>
      </c>
      <c r="F7902" s="180">
        <v>67559</v>
      </c>
      <c r="G7902" s="180">
        <v>8260.25</v>
      </c>
      <c r="H7902" s="180">
        <v>9648.86</v>
      </c>
      <c r="I7902" s="180">
        <f t="shared" si="246"/>
        <v>85468.11</v>
      </c>
      <c r="J7902" s="177" t="str">
        <f t="shared" si="247"/>
        <v>Date &gt; 1920</v>
      </c>
    </row>
    <row r="7903" spans="1:10" x14ac:dyDescent="0.3">
      <c r="A7903" s="178" t="s">
        <v>270</v>
      </c>
      <c r="B7903" s="178" t="s">
        <v>125</v>
      </c>
      <c r="C7903" s="178" t="s">
        <v>1374</v>
      </c>
      <c r="D7903" s="178" t="s">
        <v>8753</v>
      </c>
      <c r="E7903" s="179">
        <v>38728</v>
      </c>
      <c r="F7903" s="180">
        <v>0</v>
      </c>
      <c r="G7903" s="180">
        <v>250.93</v>
      </c>
      <c r="H7903" s="180">
        <v>0</v>
      </c>
      <c r="I7903" s="180">
        <f t="shared" si="246"/>
        <v>250.93</v>
      </c>
      <c r="J7903" s="177" t="str">
        <f t="shared" si="247"/>
        <v>Date &gt; 1920</v>
      </c>
    </row>
    <row r="7904" spans="1:10" x14ac:dyDescent="0.3">
      <c r="A7904" s="178" t="s">
        <v>270</v>
      </c>
      <c r="B7904" s="178" t="s">
        <v>125</v>
      </c>
      <c r="C7904" s="178" t="s">
        <v>1374</v>
      </c>
      <c r="D7904" s="178" t="s">
        <v>8753</v>
      </c>
      <c r="E7904" s="179">
        <v>38952</v>
      </c>
      <c r="F7904" s="180">
        <v>10000</v>
      </c>
      <c r="G7904" s="180">
        <v>-93.17</v>
      </c>
      <c r="H7904" s="180">
        <v>0</v>
      </c>
      <c r="I7904" s="180">
        <f t="shared" si="246"/>
        <v>9906.83</v>
      </c>
      <c r="J7904" s="177" t="str">
        <f t="shared" si="247"/>
        <v>Date &gt; 1920</v>
      </c>
    </row>
    <row r="7905" spans="1:10" x14ac:dyDescent="0.3">
      <c r="A7905" s="178" t="s">
        <v>270</v>
      </c>
      <c r="B7905" s="178" t="s">
        <v>125</v>
      </c>
      <c r="C7905" s="178" t="s">
        <v>1374</v>
      </c>
      <c r="D7905" s="178" t="s">
        <v>8753</v>
      </c>
      <c r="E7905" s="179">
        <v>38952</v>
      </c>
      <c r="F7905" s="180">
        <v>11547</v>
      </c>
      <c r="G7905" s="180">
        <v>0</v>
      </c>
      <c r="H7905" s="180">
        <v>0</v>
      </c>
      <c r="I7905" s="180">
        <f t="shared" si="246"/>
        <v>11547</v>
      </c>
      <c r="J7905" s="177" t="str">
        <f t="shared" si="247"/>
        <v>Date &gt; 1920</v>
      </c>
    </row>
    <row r="7906" spans="1:10" x14ac:dyDescent="0.3">
      <c r="A7906" s="178" t="s">
        <v>270</v>
      </c>
      <c r="B7906" s="178" t="s">
        <v>125</v>
      </c>
      <c r="C7906" s="178" t="s">
        <v>1374</v>
      </c>
      <c r="D7906" s="178" t="s">
        <v>8753</v>
      </c>
      <c r="E7906" s="179">
        <v>39247</v>
      </c>
      <c r="F7906" s="180">
        <v>-1</v>
      </c>
      <c r="G7906" s="180">
        <v>0</v>
      </c>
      <c r="H7906" s="180">
        <v>0</v>
      </c>
      <c r="I7906" s="180">
        <f t="shared" si="246"/>
        <v>-1</v>
      </c>
      <c r="J7906" s="177" t="str">
        <f t="shared" si="247"/>
        <v>Date &gt; 1920</v>
      </c>
    </row>
    <row r="7907" spans="1:10" x14ac:dyDescent="0.3">
      <c r="A7907" s="178" t="s">
        <v>270</v>
      </c>
      <c r="B7907" s="178" t="s">
        <v>125</v>
      </c>
      <c r="C7907" s="178" t="s">
        <v>1374</v>
      </c>
      <c r="D7907" s="178" t="s">
        <v>8754</v>
      </c>
      <c r="E7907" s="179">
        <v>38359</v>
      </c>
      <c r="F7907" s="180">
        <v>0</v>
      </c>
      <c r="G7907" s="180">
        <v>27150</v>
      </c>
      <c r="H7907" s="180">
        <v>27150</v>
      </c>
      <c r="I7907" s="180">
        <f t="shared" si="246"/>
        <v>54300</v>
      </c>
      <c r="J7907" s="177" t="str">
        <f t="shared" si="247"/>
        <v>Date &gt; 1920</v>
      </c>
    </row>
    <row r="7908" spans="1:10" x14ac:dyDescent="0.3">
      <c r="A7908" s="178" t="s">
        <v>270</v>
      </c>
      <c r="B7908" s="178" t="s">
        <v>125</v>
      </c>
      <c r="C7908" s="178" t="s">
        <v>1374</v>
      </c>
      <c r="D7908" s="178" t="s">
        <v>8754</v>
      </c>
      <c r="E7908" s="179">
        <v>39051</v>
      </c>
      <c r="F7908" s="180">
        <v>0</v>
      </c>
      <c r="G7908" s="180">
        <v>994.21</v>
      </c>
      <c r="H7908" s="180">
        <v>0</v>
      </c>
      <c r="I7908" s="180">
        <f t="shared" si="246"/>
        <v>994.21</v>
      </c>
      <c r="J7908" s="177" t="str">
        <f t="shared" si="247"/>
        <v>Date &gt; 1920</v>
      </c>
    </row>
    <row r="7909" spans="1:10" x14ac:dyDescent="0.3">
      <c r="A7909" s="178" t="s">
        <v>270</v>
      </c>
      <c r="B7909" s="178" t="s">
        <v>125</v>
      </c>
      <c r="C7909" s="178" t="s">
        <v>1374</v>
      </c>
      <c r="D7909" s="178" t="s">
        <v>8755</v>
      </c>
      <c r="E7909" s="179">
        <v>38657</v>
      </c>
      <c r="F7909" s="180">
        <v>4417</v>
      </c>
      <c r="G7909" s="180">
        <v>0</v>
      </c>
      <c r="H7909" s="180">
        <v>233</v>
      </c>
      <c r="I7909" s="180">
        <f t="shared" si="246"/>
        <v>4650</v>
      </c>
      <c r="J7909" s="177" t="str">
        <f t="shared" si="247"/>
        <v>Date &gt; 1920</v>
      </c>
    </row>
    <row r="7910" spans="1:10" x14ac:dyDescent="0.3">
      <c r="A7910" s="178" t="s">
        <v>270</v>
      </c>
      <c r="B7910" s="178" t="s">
        <v>125</v>
      </c>
      <c r="C7910" s="178" t="s">
        <v>1374</v>
      </c>
      <c r="D7910" s="178" t="s">
        <v>8755</v>
      </c>
      <c r="E7910" s="179">
        <v>38686</v>
      </c>
      <c r="F7910" s="180">
        <v>10308</v>
      </c>
      <c r="G7910" s="180">
        <v>0</v>
      </c>
      <c r="H7910" s="180">
        <v>542</v>
      </c>
      <c r="I7910" s="180">
        <f t="shared" si="246"/>
        <v>10850</v>
      </c>
      <c r="J7910" s="177" t="str">
        <f t="shared" si="247"/>
        <v>Date &gt; 1920</v>
      </c>
    </row>
    <row r="7911" spans="1:10" x14ac:dyDescent="0.3">
      <c r="A7911" s="178" t="s">
        <v>270</v>
      </c>
      <c r="B7911" s="178" t="s">
        <v>125</v>
      </c>
      <c r="C7911" s="178" t="s">
        <v>1374</v>
      </c>
      <c r="D7911" s="178" t="s">
        <v>8755</v>
      </c>
      <c r="E7911" s="179">
        <v>39049</v>
      </c>
      <c r="F7911" s="180">
        <v>127278</v>
      </c>
      <c r="G7911" s="180">
        <v>0</v>
      </c>
      <c r="H7911" s="180">
        <v>7269.64</v>
      </c>
      <c r="I7911" s="180">
        <f t="shared" si="246"/>
        <v>134547.64000000001</v>
      </c>
      <c r="J7911" s="177" t="str">
        <f t="shared" si="247"/>
        <v>Date &gt; 1920</v>
      </c>
    </row>
    <row r="7912" spans="1:10" x14ac:dyDescent="0.3">
      <c r="A7912" s="178" t="s">
        <v>270</v>
      </c>
      <c r="B7912" s="178" t="s">
        <v>125</v>
      </c>
      <c r="C7912" s="178" t="s">
        <v>1374</v>
      </c>
      <c r="D7912" s="178" t="s">
        <v>8755</v>
      </c>
      <c r="E7912" s="179">
        <v>39216</v>
      </c>
      <c r="F7912" s="180">
        <v>5899</v>
      </c>
      <c r="G7912" s="180">
        <v>0</v>
      </c>
      <c r="H7912" s="180">
        <v>-243.82</v>
      </c>
      <c r="I7912" s="180">
        <f t="shared" si="246"/>
        <v>5655.18</v>
      </c>
      <c r="J7912" s="177" t="str">
        <f t="shared" si="247"/>
        <v>Date &gt; 1920</v>
      </c>
    </row>
    <row r="7913" spans="1:10" x14ac:dyDescent="0.3">
      <c r="A7913" s="178" t="s">
        <v>270</v>
      </c>
      <c r="B7913" s="178" t="s">
        <v>125</v>
      </c>
      <c r="C7913" s="178" t="s">
        <v>1374</v>
      </c>
      <c r="D7913" s="178" t="s">
        <v>8755</v>
      </c>
      <c r="E7913" s="179">
        <v>39532</v>
      </c>
      <c r="F7913" s="180">
        <v>949</v>
      </c>
      <c r="G7913" s="180">
        <v>0</v>
      </c>
      <c r="H7913" s="180">
        <v>33.950000000000003</v>
      </c>
      <c r="I7913" s="180">
        <f t="shared" si="246"/>
        <v>982.95</v>
      </c>
      <c r="J7913" s="177" t="str">
        <f t="shared" si="247"/>
        <v>Date &gt; 1920</v>
      </c>
    </row>
    <row r="7914" spans="1:10" x14ac:dyDescent="0.3">
      <c r="A7914" s="178" t="s">
        <v>270</v>
      </c>
      <c r="B7914" s="178" t="s">
        <v>125</v>
      </c>
      <c r="C7914" s="178" t="s">
        <v>1374</v>
      </c>
      <c r="D7914" s="178" t="s">
        <v>8756</v>
      </c>
      <c r="E7914" s="179">
        <v>39406</v>
      </c>
      <c r="F7914" s="180">
        <v>21878</v>
      </c>
      <c r="G7914" s="180">
        <v>0</v>
      </c>
      <c r="H7914" s="180">
        <v>1152</v>
      </c>
      <c r="I7914" s="180">
        <f t="shared" si="246"/>
        <v>23030</v>
      </c>
      <c r="J7914" s="177" t="str">
        <f t="shared" si="247"/>
        <v>Date &gt; 1920</v>
      </c>
    </row>
    <row r="7915" spans="1:10" x14ac:dyDescent="0.3">
      <c r="A7915" s="178" t="s">
        <v>270</v>
      </c>
      <c r="B7915" s="178" t="s">
        <v>125</v>
      </c>
      <c r="C7915" s="178" t="s">
        <v>1374</v>
      </c>
      <c r="D7915" s="178" t="s">
        <v>8756</v>
      </c>
      <c r="E7915" s="179">
        <v>39458</v>
      </c>
      <c r="F7915" s="180">
        <v>104152</v>
      </c>
      <c r="G7915" s="180">
        <v>0</v>
      </c>
      <c r="H7915" s="180">
        <v>5481.76</v>
      </c>
      <c r="I7915" s="180">
        <f t="shared" si="246"/>
        <v>109633.76</v>
      </c>
      <c r="J7915" s="177" t="str">
        <f t="shared" si="247"/>
        <v>Date &gt; 1920</v>
      </c>
    </row>
    <row r="7916" spans="1:10" x14ac:dyDescent="0.3">
      <c r="A7916" s="178" t="s">
        <v>270</v>
      </c>
      <c r="B7916" s="178" t="s">
        <v>125</v>
      </c>
      <c r="C7916" s="178" t="s">
        <v>1374</v>
      </c>
      <c r="D7916" s="178" t="s">
        <v>8756</v>
      </c>
      <c r="E7916" s="179">
        <v>39521</v>
      </c>
      <c r="F7916" s="180">
        <v>3849</v>
      </c>
      <c r="G7916" s="180">
        <v>0</v>
      </c>
      <c r="H7916" s="180">
        <v>203</v>
      </c>
      <c r="I7916" s="180">
        <f t="shared" si="246"/>
        <v>4052</v>
      </c>
      <c r="J7916" s="177" t="str">
        <f t="shared" si="247"/>
        <v>Date &gt; 1920</v>
      </c>
    </row>
    <row r="7917" spans="1:10" x14ac:dyDescent="0.3">
      <c r="A7917" s="178" t="s">
        <v>270</v>
      </c>
      <c r="B7917" s="178" t="s">
        <v>125</v>
      </c>
      <c r="C7917" s="178" t="s">
        <v>1374</v>
      </c>
      <c r="D7917" s="178" t="s">
        <v>8756</v>
      </c>
      <c r="E7917" s="179">
        <v>39548</v>
      </c>
      <c r="F7917" s="180">
        <v>3850</v>
      </c>
      <c r="G7917" s="180">
        <v>0</v>
      </c>
      <c r="H7917" s="180">
        <v>202.32</v>
      </c>
      <c r="I7917" s="180">
        <f t="shared" si="246"/>
        <v>4052.32</v>
      </c>
      <c r="J7917" s="177" t="str">
        <f t="shared" si="247"/>
        <v>Date &gt; 1920</v>
      </c>
    </row>
    <row r="7918" spans="1:10" x14ac:dyDescent="0.3">
      <c r="A7918" s="178" t="s">
        <v>270</v>
      </c>
      <c r="B7918" s="178" t="s">
        <v>125</v>
      </c>
      <c r="C7918" s="178" t="s">
        <v>1374</v>
      </c>
      <c r="D7918" s="178" t="s">
        <v>8756</v>
      </c>
      <c r="E7918" s="179">
        <v>39616</v>
      </c>
      <c r="F7918" s="180">
        <v>10100</v>
      </c>
      <c r="G7918" s="180">
        <v>0</v>
      </c>
      <c r="H7918" s="180">
        <v>532.32000000000005</v>
      </c>
      <c r="I7918" s="180">
        <f t="shared" si="246"/>
        <v>10632.32</v>
      </c>
      <c r="J7918" s="177" t="str">
        <f t="shared" si="247"/>
        <v>Date &gt; 1920</v>
      </c>
    </row>
    <row r="7919" spans="1:10" x14ac:dyDescent="0.3">
      <c r="A7919" s="178" t="s">
        <v>270</v>
      </c>
      <c r="B7919" s="178" t="s">
        <v>125</v>
      </c>
      <c r="C7919" s="178" t="s">
        <v>1374</v>
      </c>
      <c r="D7919" s="178" t="s">
        <v>8756</v>
      </c>
      <c r="E7919" s="179">
        <v>40317</v>
      </c>
      <c r="F7919" s="180">
        <v>1563</v>
      </c>
      <c r="G7919" s="180">
        <v>0</v>
      </c>
      <c r="H7919" s="180">
        <v>82</v>
      </c>
      <c r="I7919" s="180">
        <f t="shared" si="246"/>
        <v>1645</v>
      </c>
      <c r="J7919" s="177" t="str">
        <f t="shared" si="247"/>
        <v>Date &gt; 1920</v>
      </c>
    </row>
    <row r="7920" spans="1:10" x14ac:dyDescent="0.3">
      <c r="A7920" s="178" t="s">
        <v>270</v>
      </c>
      <c r="B7920" s="178" t="s">
        <v>125</v>
      </c>
      <c r="C7920" s="178" t="s">
        <v>1374</v>
      </c>
      <c r="D7920" s="178" t="s">
        <v>8756</v>
      </c>
      <c r="E7920" s="179">
        <v>40680</v>
      </c>
      <c r="F7920" s="180">
        <v>89</v>
      </c>
      <c r="G7920" s="180">
        <v>0</v>
      </c>
      <c r="H7920" s="180">
        <v>507</v>
      </c>
      <c r="I7920" s="180">
        <f t="shared" si="246"/>
        <v>596</v>
      </c>
      <c r="J7920" s="177" t="str">
        <f t="shared" si="247"/>
        <v>Date &gt; 1920</v>
      </c>
    </row>
    <row r="7921" spans="1:10" x14ac:dyDescent="0.3">
      <c r="A7921" s="178" t="s">
        <v>270</v>
      </c>
      <c r="B7921" s="178" t="s">
        <v>125</v>
      </c>
      <c r="C7921" s="178" t="s">
        <v>1374</v>
      </c>
      <c r="D7921" s="178" t="s">
        <v>8756</v>
      </c>
      <c r="E7921" s="179">
        <v>40802</v>
      </c>
      <c r="F7921" s="180">
        <v>9549</v>
      </c>
      <c r="G7921" s="180">
        <v>0</v>
      </c>
      <c r="H7921" s="180">
        <v>0</v>
      </c>
      <c r="I7921" s="180">
        <f t="shared" si="246"/>
        <v>9549</v>
      </c>
      <c r="J7921" s="177" t="str">
        <f t="shared" si="247"/>
        <v>Date &gt; 1920</v>
      </c>
    </row>
    <row r="7922" spans="1:10" x14ac:dyDescent="0.3">
      <c r="A7922" s="178" t="s">
        <v>270</v>
      </c>
      <c r="B7922" s="178" t="s">
        <v>125</v>
      </c>
      <c r="C7922" s="178" t="s">
        <v>1374</v>
      </c>
      <c r="D7922" s="178" t="s">
        <v>8757</v>
      </c>
      <c r="E7922" s="179">
        <v>39652</v>
      </c>
      <c r="F7922" s="180">
        <v>27343</v>
      </c>
      <c r="G7922" s="180">
        <v>0</v>
      </c>
      <c r="H7922" s="180">
        <v>1439.52</v>
      </c>
      <c r="I7922" s="180">
        <f t="shared" si="246"/>
        <v>28782.52</v>
      </c>
      <c r="J7922" s="177" t="str">
        <f t="shared" si="247"/>
        <v>Date &gt; 1920</v>
      </c>
    </row>
    <row r="7923" spans="1:10" x14ac:dyDescent="0.3">
      <c r="A7923" s="178" t="s">
        <v>270</v>
      </c>
      <c r="B7923" s="178" t="s">
        <v>125</v>
      </c>
      <c r="C7923" s="178" t="s">
        <v>1374</v>
      </c>
      <c r="D7923" s="178" t="s">
        <v>8757</v>
      </c>
      <c r="E7923" s="179">
        <v>39736</v>
      </c>
      <c r="F7923" s="180">
        <v>1824</v>
      </c>
      <c r="G7923" s="180">
        <v>0</v>
      </c>
      <c r="H7923" s="180">
        <v>96</v>
      </c>
      <c r="I7923" s="180">
        <f t="shared" si="246"/>
        <v>1920</v>
      </c>
      <c r="J7923" s="177" t="str">
        <f t="shared" si="247"/>
        <v>Date &gt; 1920</v>
      </c>
    </row>
    <row r="7924" spans="1:10" x14ac:dyDescent="0.3">
      <c r="A7924" s="178" t="s">
        <v>270</v>
      </c>
      <c r="B7924" s="178" t="s">
        <v>125</v>
      </c>
      <c r="C7924" s="178" t="s">
        <v>1374</v>
      </c>
      <c r="D7924" s="178" t="s">
        <v>8757</v>
      </c>
      <c r="E7924" s="179">
        <v>39820</v>
      </c>
      <c r="F7924" s="180">
        <v>87539</v>
      </c>
      <c r="G7924" s="180">
        <v>0</v>
      </c>
      <c r="H7924" s="180">
        <v>5042.5</v>
      </c>
      <c r="I7924" s="180">
        <f t="shared" si="246"/>
        <v>92581.5</v>
      </c>
      <c r="J7924" s="177" t="str">
        <f t="shared" si="247"/>
        <v>Date &gt; 1920</v>
      </c>
    </row>
    <row r="7925" spans="1:10" x14ac:dyDescent="0.3">
      <c r="A7925" s="178" t="s">
        <v>270</v>
      </c>
      <c r="B7925" s="178" t="s">
        <v>125</v>
      </c>
      <c r="C7925" s="178" t="s">
        <v>1374</v>
      </c>
      <c r="D7925" s="178" t="s">
        <v>8757</v>
      </c>
      <c r="E7925" s="179">
        <v>40183</v>
      </c>
      <c r="F7925" s="180">
        <v>10000</v>
      </c>
      <c r="G7925" s="180">
        <v>0</v>
      </c>
      <c r="H7925" s="180">
        <v>337.5</v>
      </c>
      <c r="I7925" s="180">
        <f t="shared" si="246"/>
        <v>10337.5</v>
      </c>
      <c r="J7925" s="177" t="str">
        <f t="shared" si="247"/>
        <v>Date &gt; 1920</v>
      </c>
    </row>
    <row r="7926" spans="1:10" x14ac:dyDescent="0.3">
      <c r="A7926" s="178" t="s">
        <v>270</v>
      </c>
      <c r="B7926" s="178" t="s">
        <v>125</v>
      </c>
      <c r="C7926" s="178" t="s">
        <v>1374</v>
      </c>
      <c r="D7926" s="178" t="s">
        <v>8757</v>
      </c>
      <c r="E7926" s="179">
        <v>40183</v>
      </c>
      <c r="F7926" s="180">
        <v>4671</v>
      </c>
      <c r="G7926" s="180">
        <v>0</v>
      </c>
      <c r="H7926" s="180">
        <v>0</v>
      </c>
      <c r="I7926" s="180">
        <f t="shared" si="246"/>
        <v>4671</v>
      </c>
      <c r="J7926" s="177" t="str">
        <f t="shared" si="247"/>
        <v>Date &gt; 1920</v>
      </c>
    </row>
    <row r="7927" spans="1:10" x14ac:dyDescent="0.3">
      <c r="A7927" s="178" t="s">
        <v>270</v>
      </c>
      <c r="B7927" s="178" t="s">
        <v>125</v>
      </c>
      <c r="C7927" s="178" t="s">
        <v>1374</v>
      </c>
      <c r="D7927" s="178" t="s">
        <v>8758</v>
      </c>
      <c r="E7927" s="179">
        <v>39682</v>
      </c>
      <c r="F7927" s="180">
        <v>0</v>
      </c>
      <c r="G7927" s="180">
        <v>5588</v>
      </c>
      <c r="H7927" s="180">
        <v>1397</v>
      </c>
      <c r="I7927" s="180">
        <f t="shared" si="246"/>
        <v>6985</v>
      </c>
      <c r="J7927" s="177" t="str">
        <f t="shared" si="247"/>
        <v>Date &gt; 1920</v>
      </c>
    </row>
    <row r="7928" spans="1:10" x14ac:dyDescent="0.3">
      <c r="A7928" s="178" t="s">
        <v>270</v>
      </c>
      <c r="B7928" s="178" t="s">
        <v>125</v>
      </c>
      <c r="C7928" s="178" t="s">
        <v>1374</v>
      </c>
      <c r="D7928" s="178" t="s">
        <v>8758</v>
      </c>
      <c r="E7928" s="179">
        <v>39722</v>
      </c>
      <c r="F7928" s="180">
        <v>0</v>
      </c>
      <c r="G7928" s="180">
        <v>209.43</v>
      </c>
      <c r="H7928" s="180">
        <v>4373.2</v>
      </c>
      <c r="I7928" s="180">
        <f t="shared" si="246"/>
        <v>4582.63</v>
      </c>
      <c r="J7928" s="177" t="str">
        <f t="shared" si="247"/>
        <v>Date &gt; 1920</v>
      </c>
    </row>
    <row r="7929" spans="1:10" x14ac:dyDescent="0.3">
      <c r="A7929" s="178" t="s">
        <v>270</v>
      </c>
      <c r="B7929" s="178" t="s">
        <v>125</v>
      </c>
      <c r="C7929" s="178" t="s">
        <v>1374</v>
      </c>
      <c r="D7929" s="178" t="s">
        <v>8758</v>
      </c>
      <c r="E7929" s="179">
        <v>39769</v>
      </c>
      <c r="F7929" s="180">
        <v>0</v>
      </c>
      <c r="G7929" s="180">
        <v>8432.3700000000008</v>
      </c>
      <c r="H7929" s="180">
        <v>0</v>
      </c>
      <c r="I7929" s="180">
        <f t="shared" si="246"/>
        <v>8432.3700000000008</v>
      </c>
      <c r="J7929" s="177" t="str">
        <f t="shared" si="247"/>
        <v>Date &gt; 1920</v>
      </c>
    </row>
    <row r="7930" spans="1:10" x14ac:dyDescent="0.3">
      <c r="A7930" s="178" t="s">
        <v>270</v>
      </c>
      <c r="B7930" s="178" t="s">
        <v>125</v>
      </c>
      <c r="C7930" s="178" t="s">
        <v>1374</v>
      </c>
      <c r="D7930" s="178" t="s">
        <v>8759</v>
      </c>
      <c r="E7930" s="179">
        <v>40136</v>
      </c>
      <c r="F7930" s="180">
        <v>78880</v>
      </c>
      <c r="G7930" s="180">
        <v>0</v>
      </c>
      <c r="H7930" s="180">
        <v>4152.28</v>
      </c>
      <c r="I7930" s="180">
        <f t="shared" si="246"/>
        <v>83032.28</v>
      </c>
      <c r="J7930" s="177" t="str">
        <f t="shared" si="247"/>
        <v>Date &gt; 1920</v>
      </c>
    </row>
    <row r="7931" spans="1:10" x14ac:dyDescent="0.3">
      <c r="A7931" s="178" t="s">
        <v>270</v>
      </c>
      <c r="B7931" s="178" t="s">
        <v>125</v>
      </c>
      <c r="C7931" s="178" t="s">
        <v>1374</v>
      </c>
      <c r="D7931" s="178" t="s">
        <v>8759</v>
      </c>
      <c r="E7931" s="179">
        <v>40165</v>
      </c>
      <c r="F7931" s="180">
        <v>32933</v>
      </c>
      <c r="G7931" s="180">
        <v>0</v>
      </c>
      <c r="H7931" s="180">
        <v>1830.06</v>
      </c>
      <c r="I7931" s="180">
        <f t="shared" si="246"/>
        <v>34763.06</v>
      </c>
      <c r="J7931" s="177" t="str">
        <f t="shared" si="247"/>
        <v>Date &gt; 1920</v>
      </c>
    </row>
    <row r="7932" spans="1:10" x14ac:dyDescent="0.3">
      <c r="A7932" s="178" t="s">
        <v>270</v>
      </c>
      <c r="B7932" s="178" t="s">
        <v>125</v>
      </c>
      <c r="C7932" s="178" t="s">
        <v>1374</v>
      </c>
      <c r="D7932" s="178" t="s">
        <v>8759</v>
      </c>
      <c r="E7932" s="179">
        <v>40183</v>
      </c>
      <c r="F7932" s="180">
        <v>409774</v>
      </c>
      <c r="G7932" s="180">
        <v>0</v>
      </c>
      <c r="H7932" s="180">
        <v>23044.26</v>
      </c>
      <c r="I7932" s="180">
        <f t="shared" si="246"/>
        <v>432818.26</v>
      </c>
      <c r="J7932" s="177" t="str">
        <f t="shared" si="247"/>
        <v>Date &gt; 1920</v>
      </c>
    </row>
    <row r="7933" spans="1:10" x14ac:dyDescent="0.3">
      <c r="A7933" s="178" t="s">
        <v>270</v>
      </c>
      <c r="B7933" s="178" t="s">
        <v>125</v>
      </c>
      <c r="C7933" s="178" t="s">
        <v>1374</v>
      </c>
      <c r="D7933" s="178" t="s">
        <v>8759</v>
      </c>
      <c r="E7933" s="179">
        <v>40680</v>
      </c>
      <c r="F7933" s="180">
        <v>5000</v>
      </c>
      <c r="G7933" s="180">
        <v>0</v>
      </c>
      <c r="H7933" s="180">
        <v>466.99</v>
      </c>
      <c r="I7933" s="180">
        <f t="shared" si="246"/>
        <v>5466.99</v>
      </c>
      <c r="J7933" s="177" t="str">
        <f t="shared" si="247"/>
        <v>Date &gt; 1920</v>
      </c>
    </row>
    <row r="7934" spans="1:10" x14ac:dyDescent="0.3">
      <c r="A7934" s="178" t="s">
        <v>270</v>
      </c>
      <c r="B7934" s="178" t="s">
        <v>125</v>
      </c>
      <c r="C7934" s="178" t="s">
        <v>1374</v>
      </c>
      <c r="D7934" s="178" t="s">
        <v>8759</v>
      </c>
      <c r="E7934" s="179">
        <v>41033</v>
      </c>
      <c r="F7934" s="180">
        <v>22589</v>
      </c>
      <c r="G7934" s="180">
        <v>0</v>
      </c>
      <c r="H7934" s="180">
        <v>176</v>
      </c>
      <c r="I7934" s="180">
        <f t="shared" si="246"/>
        <v>22765</v>
      </c>
      <c r="J7934" s="177" t="str">
        <f t="shared" si="247"/>
        <v>Date &gt; 1920</v>
      </c>
    </row>
    <row r="7935" spans="1:10" x14ac:dyDescent="0.3">
      <c r="A7935" s="178" t="s">
        <v>270</v>
      </c>
      <c r="B7935" s="178" t="s">
        <v>125</v>
      </c>
      <c r="C7935" s="178" t="s">
        <v>1374</v>
      </c>
      <c r="D7935" s="178" t="s">
        <v>8760</v>
      </c>
      <c r="E7935" s="179">
        <v>41411</v>
      </c>
      <c r="F7935" s="180">
        <v>7740</v>
      </c>
      <c r="G7935" s="180">
        <v>0</v>
      </c>
      <c r="H7935" s="180">
        <v>860</v>
      </c>
      <c r="I7935" s="180">
        <f t="shared" si="246"/>
        <v>8600</v>
      </c>
      <c r="J7935" s="177" t="str">
        <f t="shared" si="247"/>
        <v>Date &gt; 1920</v>
      </c>
    </row>
    <row r="7936" spans="1:10" x14ac:dyDescent="0.3">
      <c r="A7936" s="178" t="s">
        <v>270</v>
      </c>
      <c r="B7936" s="178" t="s">
        <v>125</v>
      </c>
      <c r="C7936" s="178" t="s">
        <v>1374</v>
      </c>
      <c r="D7936" s="178" t="s">
        <v>8760</v>
      </c>
      <c r="E7936" s="179">
        <v>41877</v>
      </c>
      <c r="F7936" s="180">
        <v>13320</v>
      </c>
      <c r="G7936" s="180">
        <v>0</v>
      </c>
      <c r="H7936" s="180">
        <v>1640</v>
      </c>
      <c r="I7936" s="180">
        <f t="shared" si="246"/>
        <v>14960</v>
      </c>
      <c r="J7936" s="177" t="str">
        <f t="shared" si="247"/>
        <v>Date &gt; 1920</v>
      </c>
    </row>
    <row r="7937" spans="1:10" x14ac:dyDescent="0.3">
      <c r="A7937" s="178" t="s">
        <v>270</v>
      </c>
      <c r="B7937" s="178" t="s">
        <v>125</v>
      </c>
      <c r="C7937" s="178" t="s">
        <v>1374</v>
      </c>
      <c r="D7937" s="178" t="s">
        <v>8760</v>
      </c>
      <c r="E7937" s="179">
        <v>42009</v>
      </c>
      <c r="F7937" s="180">
        <v>1440</v>
      </c>
      <c r="G7937" s="180">
        <v>0</v>
      </c>
      <c r="H7937" s="180">
        <v>0</v>
      </c>
      <c r="I7937" s="180">
        <f t="shared" si="246"/>
        <v>1440</v>
      </c>
      <c r="J7937" s="177" t="str">
        <f t="shared" si="247"/>
        <v>Date &gt; 1920</v>
      </c>
    </row>
    <row r="7938" spans="1:10" x14ac:dyDescent="0.3">
      <c r="A7938" s="178" t="s">
        <v>270</v>
      </c>
      <c r="B7938" s="178" t="s">
        <v>125</v>
      </c>
      <c r="C7938" s="178" t="s">
        <v>1374</v>
      </c>
      <c r="D7938" s="178" t="s">
        <v>8761</v>
      </c>
      <c r="E7938" s="179">
        <v>41494</v>
      </c>
      <c r="F7938" s="180">
        <v>0</v>
      </c>
      <c r="G7938" s="180">
        <v>4484.03</v>
      </c>
      <c r="H7938" s="180">
        <v>1921.74</v>
      </c>
      <c r="I7938" s="180">
        <f t="shared" si="246"/>
        <v>6405.7699999999995</v>
      </c>
      <c r="J7938" s="177" t="str">
        <f t="shared" si="247"/>
        <v>Date &gt; 1920</v>
      </c>
    </row>
    <row r="7939" spans="1:10" x14ac:dyDescent="0.3">
      <c r="A7939" s="178" t="s">
        <v>270</v>
      </c>
      <c r="B7939" s="178" t="s">
        <v>125</v>
      </c>
      <c r="C7939" s="178" t="s">
        <v>1374</v>
      </c>
      <c r="D7939" s="178" t="s">
        <v>8762</v>
      </c>
      <c r="E7939" s="179">
        <v>41893</v>
      </c>
      <c r="F7939" s="180">
        <v>25920</v>
      </c>
      <c r="G7939" s="180">
        <v>1440</v>
      </c>
      <c r="H7939" s="180">
        <v>1440</v>
      </c>
      <c r="I7939" s="180">
        <f t="shared" si="246"/>
        <v>28800</v>
      </c>
      <c r="J7939" s="177" t="str">
        <f t="shared" si="247"/>
        <v>Date &gt; 1920</v>
      </c>
    </row>
    <row r="7940" spans="1:10" x14ac:dyDescent="0.3">
      <c r="A7940" s="178" t="s">
        <v>270</v>
      </c>
      <c r="B7940" s="178" t="s">
        <v>125</v>
      </c>
      <c r="C7940" s="178" t="s">
        <v>1374</v>
      </c>
      <c r="D7940" s="178" t="s">
        <v>8762</v>
      </c>
      <c r="E7940" s="179">
        <v>41893</v>
      </c>
      <c r="F7940" s="180">
        <v>35604</v>
      </c>
      <c r="G7940" s="180">
        <v>1978</v>
      </c>
      <c r="H7940" s="180">
        <v>1978</v>
      </c>
      <c r="I7940" s="180">
        <f t="shared" si="246"/>
        <v>39560</v>
      </c>
      <c r="J7940" s="177" t="str">
        <f t="shared" si="247"/>
        <v>Date &gt; 1920</v>
      </c>
    </row>
    <row r="7941" spans="1:10" x14ac:dyDescent="0.3">
      <c r="A7941" s="178" t="s">
        <v>270</v>
      </c>
      <c r="B7941" s="178" t="s">
        <v>125</v>
      </c>
      <c r="C7941" s="178" t="s">
        <v>1374</v>
      </c>
      <c r="D7941" s="178" t="s">
        <v>8762</v>
      </c>
      <c r="E7941" s="179">
        <v>41927</v>
      </c>
      <c r="F7941" s="180">
        <v>8901</v>
      </c>
      <c r="G7941" s="180">
        <v>494.5</v>
      </c>
      <c r="H7941" s="180">
        <v>494.5</v>
      </c>
      <c r="I7941" s="180">
        <f t="shared" ref="I7941:I8004" si="248">SUM(F7941:H7941)</f>
        <v>9890</v>
      </c>
      <c r="J7941" s="177" t="str">
        <f t="shared" ref="J7941:J8004" si="249">IF(OR(YEAR(E7941)&gt; 1920, ISBLANK(E7941)), "Date &gt; 1920", "Sketchy date")</f>
        <v>Date &gt; 1920</v>
      </c>
    </row>
    <row r="7942" spans="1:10" x14ac:dyDescent="0.3">
      <c r="A7942" s="178" t="s">
        <v>270</v>
      </c>
      <c r="B7942" s="178" t="s">
        <v>125</v>
      </c>
      <c r="C7942" s="178" t="s">
        <v>1374</v>
      </c>
      <c r="D7942" s="178" t="s">
        <v>8762</v>
      </c>
      <c r="E7942" s="179">
        <v>42018</v>
      </c>
      <c r="F7942" s="180">
        <v>9</v>
      </c>
      <c r="G7942" s="180">
        <v>0.5</v>
      </c>
      <c r="H7942" s="180">
        <v>0.5</v>
      </c>
      <c r="I7942" s="180">
        <f t="shared" si="248"/>
        <v>10</v>
      </c>
      <c r="J7942" s="177" t="str">
        <f t="shared" si="249"/>
        <v>Date &gt; 1920</v>
      </c>
    </row>
    <row r="7943" spans="1:10" x14ac:dyDescent="0.3">
      <c r="A7943" s="178" t="s">
        <v>270</v>
      </c>
      <c r="B7943" s="178" t="s">
        <v>125</v>
      </c>
      <c r="C7943" s="178" t="s">
        <v>1374</v>
      </c>
      <c r="D7943" s="178" t="s">
        <v>8762</v>
      </c>
      <c r="E7943" s="179">
        <v>42041</v>
      </c>
      <c r="F7943" s="180">
        <v>9</v>
      </c>
      <c r="G7943" s="180">
        <v>0.5</v>
      </c>
      <c r="H7943" s="180">
        <v>0.5</v>
      </c>
      <c r="I7943" s="180">
        <f t="shared" si="248"/>
        <v>10</v>
      </c>
      <c r="J7943" s="177" t="str">
        <f t="shared" si="249"/>
        <v>Date &gt; 1920</v>
      </c>
    </row>
    <row r="7944" spans="1:10" x14ac:dyDescent="0.3">
      <c r="A7944" s="178" t="s">
        <v>270</v>
      </c>
      <c r="B7944" s="178" t="s">
        <v>125</v>
      </c>
      <c r="C7944" s="178" t="s">
        <v>1374</v>
      </c>
      <c r="D7944" s="178" t="s">
        <v>8762</v>
      </c>
      <c r="E7944" s="179">
        <v>42041</v>
      </c>
      <c r="F7944" s="180">
        <v>-9</v>
      </c>
      <c r="G7944" s="180">
        <v>-0.5</v>
      </c>
      <c r="H7944" s="180">
        <v>-0.5</v>
      </c>
      <c r="I7944" s="180">
        <f t="shared" si="248"/>
        <v>-10</v>
      </c>
      <c r="J7944" s="177" t="str">
        <f t="shared" si="249"/>
        <v>Date &gt; 1920</v>
      </c>
    </row>
    <row r="7945" spans="1:10" x14ac:dyDescent="0.3">
      <c r="A7945" s="178" t="s">
        <v>270</v>
      </c>
      <c r="B7945" s="178" t="s">
        <v>125</v>
      </c>
      <c r="C7945" s="178" t="s">
        <v>1374</v>
      </c>
      <c r="D7945" s="178" t="s">
        <v>8762</v>
      </c>
      <c r="E7945" s="179">
        <v>42052</v>
      </c>
      <c r="F7945" s="180">
        <v>-9</v>
      </c>
      <c r="G7945" s="180">
        <v>-0.5</v>
      </c>
      <c r="H7945" s="180">
        <v>-0.5</v>
      </c>
      <c r="I7945" s="180">
        <f t="shared" si="248"/>
        <v>-10</v>
      </c>
      <c r="J7945" s="177" t="str">
        <f t="shared" si="249"/>
        <v>Date &gt; 1920</v>
      </c>
    </row>
    <row r="7946" spans="1:10" x14ac:dyDescent="0.3">
      <c r="A7946" s="178" t="s">
        <v>270</v>
      </c>
      <c r="B7946" s="178" t="s">
        <v>125</v>
      </c>
      <c r="C7946" s="178" t="s">
        <v>1374</v>
      </c>
      <c r="D7946" s="178" t="s">
        <v>8762</v>
      </c>
      <c r="E7946" s="179">
        <v>42052</v>
      </c>
      <c r="F7946" s="180">
        <v>8901</v>
      </c>
      <c r="G7946" s="180">
        <v>494.5</v>
      </c>
      <c r="H7946" s="180">
        <v>494.5</v>
      </c>
      <c r="I7946" s="180">
        <f t="shared" si="248"/>
        <v>9890</v>
      </c>
      <c r="J7946" s="177" t="str">
        <f t="shared" si="249"/>
        <v>Date &gt; 1920</v>
      </c>
    </row>
    <row r="7947" spans="1:10" x14ac:dyDescent="0.3">
      <c r="A7947" s="178" t="s">
        <v>270</v>
      </c>
      <c r="B7947" s="178" t="s">
        <v>125</v>
      </c>
      <c r="C7947" s="178" t="s">
        <v>1374</v>
      </c>
      <c r="D7947" s="178" t="s">
        <v>8762</v>
      </c>
      <c r="E7947" s="179">
        <v>42284</v>
      </c>
      <c r="F7947" s="180">
        <v>4450</v>
      </c>
      <c r="G7947" s="180">
        <v>247.25</v>
      </c>
      <c r="H7947" s="180">
        <v>247.75</v>
      </c>
      <c r="I7947" s="180">
        <f t="shared" si="248"/>
        <v>4945</v>
      </c>
      <c r="J7947" s="177" t="str">
        <f t="shared" si="249"/>
        <v>Date &gt; 1920</v>
      </c>
    </row>
    <row r="7948" spans="1:10" x14ac:dyDescent="0.3">
      <c r="A7948" s="178" t="s">
        <v>270</v>
      </c>
      <c r="B7948" s="178" t="s">
        <v>125</v>
      </c>
      <c r="C7948" s="178" t="s">
        <v>1374</v>
      </c>
      <c r="D7948" s="178" t="s">
        <v>8762</v>
      </c>
      <c r="E7948" s="179">
        <v>42284</v>
      </c>
      <c r="F7948" s="180">
        <v>8901</v>
      </c>
      <c r="G7948" s="180">
        <v>494.5</v>
      </c>
      <c r="H7948" s="180">
        <v>494.5</v>
      </c>
      <c r="I7948" s="180">
        <f t="shared" si="248"/>
        <v>9890</v>
      </c>
      <c r="J7948" s="177" t="str">
        <f t="shared" si="249"/>
        <v>Date &gt; 1920</v>
      </c>
    </row>
    <row r="7949" spans="1:10" x14ac:dyDescent="0.3">
      <c r="A7949" s="178" t="s">
        <v>270</v>
      </c>
      <c r="B7949" s="178" t="s">
        <v>125</v>
      </c>
      <c r="C7949" s="178" t="s">
        <v>1374</v>
      </c>
      <c r="D7949" s="178" t="s">
        <v>8762</v>
      </c>
      <c r="E7949" s="179">
        <v>42306</v>
      </c>
      <c r="F7949" s="180">
        <v>11570</v>
      </c>
      <c r="G7949" s="180">
        <v>741.75</v>
      </c>
      <c r="H7949" s="180">
        <v>741.25</v>
      </c>
      <c r="I7949" s="180">
        <f t="shared" si="248"/>
        <v>13053</v>
      </c>
      <c r="J7949" s="177" t="str">
        <f t="shared" si="249"/>
        <v>Date &gt; 1920</v>
      </c>
    </row>
    <row r="7950" spans="1:10" x14ac:dyDescent="0.3">
      <c r="A7950" s="178" t="s">
        <v>270</v>
      </c>
      <c r="B7950" s="178" t="s">
        <v>125</v>
      </c>
      <c r="C7950" s="178" t="s">
        <v>1374</v>
      </c>
      <c r="D7950" s="178" t="s">
        <v>8762</v>
      </c>
      <c r="E7950" s="179">
        <v>42775</v>
      </c>
      <c r="F7950" s="180">
        <v>2500</v>
      </c>
      <c r="G7950" s="180">
        <v>494.5</v>
      </c>
      <c r="H7950" s="180">
        <v>494.5</v>
      </c>
      <c r="I7950" s="180">
        <f t="shared" si="248"/>
        <v>3489</v>
      </c>
      <c r="J7950" s="177" t="str">
        <f t="shared" si="249"/>
        <v>Date &gt; 1920</v>
      </c>
    </row>
    <row r="7951" spans="1:10" x14ac:dyDescent="0.3">
      <c r="A7951" s="178" t="s">
        <v>270</v>
      </c>
      <c r="B7951" s="178" t="s">
        <v>125</v>
      </c>
      <c r="C7951" s="178" t="s">
        <v>1374</v>
      </c>
      <c r="D7951" s="178" t="s">
        <v>8762</v>
      </c>
      <c r="E7951" s="179">
        <v>42864</v>
      </c>
      <c r="F7951" s="180">
        <v>8183</v>
      </c>
      <c r="G7951" s="180">
        <v>0</v>
      </c>
      <c r="H7951" s="180">
        <v>0</v>
      </c>
      <c r="I7951" s="180">
        <f t="shared" si="248"/>
        <v>8183</v>
      </c>
      <c r="J7951" s="177" t="str">
        <f t="shared" si="249"/>
        <v>Date &gt; 1920</v>
      </c>
    </row>
    <row r="7952" spans="1:10" x14ac:dyDescent="0.3">
      <c r="A7952" s="178" t="s">
        <v>270</v>
      </c>
      <c r="B7952" s="178" t="s">
        <v>125</v>
      </c>
      <c r="C7952" s="178" t="s">
        <v>1374</v>
      </c>
      <c r="D7952" s="178" t="s">
        <v>8763</v>
      </c>
      <c r="E7952" s="179">
        <v>41901</v>
      </c>
      <c r="F7952" s="180">
        <v>159091</v>
      </c>
      <c r="G7952" s="180">
        <v>18501.75</v>
      </c>
      <c r="H7952" s="180">
        <v>11254.66</v>
      </c>
      <c r="I7952" s="180">
        <f t="shared" si="248"/>
        <v>188847.41</v>
      </c>
      <c r="J7952" s="177" t="str">
        <f t="shared" si="249"/>
        <v>Date &gt; 1920</v>
      </c>
    </row>
    <row r="7953" spans="1:10" x14ac:dyDescent="0.3">
      <c r="A7953" s="178" t="s">
        <v>270</v>
      </c>
      <c r="B7953" s="178" t="s">
        <v>125</v>
      </c>
      <c r="C7953" s="178" t="s">
        <v>1374</v>
      </c>
      <c r="D7953" s="178" t="s">
        <v>8763</v>
      </c>
      <c r="E7953" s="179">
        <v>41927</v>
      </c>
      <c r="F7953" s="180">
        <v>28424</v>
      </c>
      <c r="G7953" s="180">
        <v>3305.67</v>
      </c>
      <c r="H7953" s="180">
        <v>2011.24</v>
      </c>
      <c r="I7953" s="180">
        <f t="shared" si="248"/>
        <v>33740.909999999996</v>
      </c>
      <c r="J7953" s="177" t="str">
        <f t="shared" si="249"/>
        <v>Date &gt; 1920</v>
      </c>
    </row>
    <row r="7954" spans="1:10" x14ac:dyDescent="0.3">
      <c r="A7954" s="178" t="s">
        <v>270</v>
      </c>
      <c r="B7954" s="178" t="s">
        <v>125</v>
      </c>
      <c r="C7954" s="178" t="s">
        <v>1374</v>
      </c>
      <c r="D7954" s="178" t="s">
        <v>8763</v>
      </c>
      <c r="E7954" s="179">
        <v>42018</v>
      </c>
      <c r="F7954" s="180">
        <v>3749</v>
      </c>
      <c r="G7954" s="180">
        <v>435.52</v>
      </c>
      <c r="H7954" s="180">
        <v>265.49</v>
      </c>
      <c r="I7954" s="180">
        <f t="shared" si="248"/>
        <v>4450.01</v>
      </c>
      <c r="J7954" s="177" t="str">
        <f t="shared" si="249"/>
        <v>Date &gt; 1920</v>
      </c>
    </row>
    <row r="7955" spans="1:10" x14ac:dyDescent="0.3">
      <c r="A7955" s="178" t="s">
        <v>270</v>
      </c>
      <c r="B7955" s="178" t="s">
        <v>125</v>
      </c>
      <c r="C7955" s="178" t="s">
        <v>1374</v>
      </c>
      <c r="D7955" s="178" t="s">
        <v>8763</v>
      </c>
      <c r="E7955" s="179">
        <v>42027</v>
      </c>
      <c r="F7955" s="180">
        <v>16183</v>
      </c>
      <c r="G7955" s="180">
        <v>1881.89</v>
      </c>
      <c r="H7955" s="180">
        <v>1143.8800000000001</v>
      </c>
      <c r="I7955" s="180">
        <f t="shared" si="248"/>
        <v>19208.77</v>
      </c>
      <c r="J7955" s="177" t="str">
        <f t="shared" si="249"/>
        <v>Date &gt; 1920</v>
      </c>
    </row>
    <row r="7956" spans="1:10" x14ac:dyDescent="0.3">
      <c r="A7956" s="178" t="s">
        <v>270</v>
      </c>
      <c r="B7956" s="178" t="s">
        <v>125</v>
      </c>
      <c r="C7956" s="178" t="s">
        <v>1374</v>
      </c>
      <c r="D7956" s="178" t="s">
        <v>8763</v>
      </c>
      <c r="E7956" s="179">
        <v>42088</v>
      </c>
      <c r="F7956" s="180">
        <v>269</v>
      </c>
      <c r="G7956" s="180">
        <v>31.29</v>
      </c>
      <c r="H7956" s="180">
        <v>19.079999999999998</v>
      </c>
      <c r="I7956" s="180">
        <f t="shared" si="248"/>
        <v>319.37</v>
      </c>
      <c r="J7956" s="177" t="str">
        <f t="shared" si="249"/>
        <v>Date &gt; 1920</v>
      </c>
    </row>
    <row r="7957" spans="1:10" x14ac:dyDescent="0.3">
      <c r="A7957" s="178" t="s">
        <v>270</v>
      </c>
      <c r="B7957" s="178" t="s">
        <v>125</v>
      </c>
      <c r="C7957" s="178" t="s">
        <v>1374</v>
      </c>
      <c r="D7957" s="178" t="s">
        <v>8764</v>
      </c>
      <c r="E7957" s="179">
        <v>42326</v>
      </c>
      <c r="F7957" s="180">
        <v>12150</v>
      </c>
      <c r="G7957" s="180">
        <v>675</v>
      </c>
      <c r="H7957" s="180">
        <v>675</v>
      </c>
      <c r="I7957" s="180">
        <f t="shared" si="248"/>
        <v>13500</v>
      </c>
      <c r="J7957" s="177" t="str">
        <f t="shared" si="249"/>
        <v>Date &gt; 1920</v>
      </c>
    </row>
    <row r="7958" spans="1:10" x14ac:dyDescent="0.3">
      <c r="A7958" s="178" t="s">
        <v>270</v>
      </c>
      <c r="B7958" s="178" t="s">
        <v>125</v>
      </c>
      <c r="C7958" s="178" t="s">
        <v>1374</v>
      </c>
      <c r="D7958" s="178" t="s">
        <v>8764</v>
      </c>
      <c r="E7958" s="179">
        <v>42326</v>
      </c>
      <c r="F7958" s="180">
        <v>26280</v>
      </c>
      <c r="G7958" s="180">
        <v>1460</v>
      </c>
      <c r="H7958" s="180">
        <v>1460</v>
      </c>
      <c r="I7958" s="180">
        <f t="shared" si="248"/>
        <v>29200</v>
      </c>
      <c r="J7958" s="177" t="str">
        <f t="shared" si="249"/>
        <v>Date &gt; 1920</v>
      </c>
    </row>
    <row r="7959" spans="1:10" x14ac:dyDescent="0.3">
      <c r="A7959" s="178" t="s">
        <v>270</v>
      </c>
      <c r="B7959" s="178" t="s">
        <v>125</v>
      </c>
      <c r="C7959" s="178" t="s">
        <v>1374</v>
      </c>
      <c r="D7959" s="178" t="s">
        <v>8764</v>
      </c>
      <c r="E7959" s="179">
        <v>42359</v>
      </c>
      <c r="F7959" s="180">
        <v>119167</v>
      </c>
      <c r="G7959" s="180">
        <v>6620.41</v>
      </c>
      <c r="H7959" s="180">
        <v>6620.7</v>
      </c>
      <c r="I7959" s="180">
        <f t="shared" si="248"/>
        <v>132408.11000000002</v>
      </c>
      <c r="J7959" s="177" t="str">
        <f t="shared" si="249"/>
        <v>Date &gt; 1920</v>
      </c>
    </row>
    <row r="7960" spans="1:10" x14ac:dyDescent="0.3">
      <c r="A7960" s="178" t="s">
        <v>270</v>
      </c>
      <c r="B7960" s="178" t="s">
        <v>125</v>
      </c>
      <c r="C7960" s="178" t="s">
        <v>1374</v>
      </c>
      <c r="D7960" s="178" t="s">
        <v>8764</v>
      </c>
      <c r="E7960" s="179">
        <v>42443</v>
      </c>
      <c r="F7960" s="180">
        <v>3885</v>
      </c>
      <c r="G7960" s="180">
        <v>270</v>
      </c>
      <c r="H7960" s="180">
        <v>270</v>
      </c>
      <c r="I7960" s="180">
        <f t="shared" si="248"/>
        <v>4425</v>
      </c>
      <c r="J7960" s="177" t="str">
        <f t="shared" si="249"/>
        <v>Date &gt; 1920</v>
      </c>
    </row>
    <row r="7961" spans="1:10" x14ac:dyDescent="0.3">
      <c r="A7961" s="178" t="s">
        <v>270</v>
      </c>
      <c r="B7961" s="178" t="s">
        <v>125</v>
      </c>
      <c r="C7961" s="178" t="s">
        <v>1374</v>
      </c>
      <c r="D7961" s="178" t="s">
        <v>8764</v>
      </c>
      <c r="E7961" s="179">
        <v>42818</v>
      </c>
      <c r="F7961" s="180">
        <v>7990</v>
      </c>
      <c r="G7961" s="180">
        <v>389.74</v>
      </c>
      <c r="H7961" s="180">
        <v>390.07</v>
      </c>
      <c r="I7961" s="180">
        <f t="shared" si="248"/>
        <v>8769.81</v>
      </c>
      <c r="J7961" s="177" t="str">
        <f t="shared" si="249"/>
        <v>Date &gt; 1920</v>
      </c>
    </row>
    <row r="7962" spans="1:10" x14ac:dyDescent="0.3">
      <c r="A7962" s="178" t="s">
        <v>270</v>
      </c>
      <c r="B7962" s="178" t="s">
        <v>125</v>
      </c>
      <c r="C7962" s="178" t="s">
        <v>1374</v>
      </c>
      <c r="D7962" s="178" t="s">
        <v>8765</v>
      </c>
      <c r="E7962" s="179">
        <v>42251</v>
      </c>
      <c r="F7962" s="180">
        <v>0</v>
      </c>
      <c r="G7962" s="180">
        <v>11817.22</v>
      </c>
      <c r="H7962" s="180">
        <v>2954.3</v>
      </c>
      <c r="I7962" s="180">
        <f t="shared" si="248"/>
        <v>14771.52</v>
      </c>
      <c r="J7962" s="177" t="str">
        <f t="shared" si="249"/>
        <v>Date &gt; 1920</v>
      </c>
    </row>
    <row r="7963" spans="1:10" x14ac:dyDescent="0.3">
      <c r="A7963" s="178" t="s">
        <v>270</v>
      </c>
      <c r="B7963" s="178" t="s">
        <v>125</v>
      </c>
      <c r="C7963" s="178" t="s">
        <v>1374</v>
      </c>
      <c r="D7963" s="178" t="s">
        <v>8766</v>
      </c>
      <c r="E7963" s="209">
        <v>0</v>
      </c>
      <c r="F7963" s="180">
        <v>35982</v>
      </c>
      <c r="G7963" s="180">
        <v>1999</v>
      </c>
      <c r="H7963" s="180">
        <v>1999</v>
      </c>
      <c r="I7963" s="180">
        <f t="shared" si="248"/>
        <v>39980</v>
      </c>
      <c r="J7963" s="177" t="str">
        <f t="shared" si="249"/>
        <v>Sketchy date</v>
      </c>
    </row>
    <row r="7964" spans="1:10" x14ac:dyDescent="0.3">
      <c r="A7964" s="178" t="s">
        <v>270</v>
      </c>
      <c r="B7964" s="178" t="s">
        <v>125</v>
      </c>
      <c r="C7964" s="178" t="s">
        <v>1374</v>
      </c>
      <c r="D7964" s="178" t="s">
        <v>8766</v>
      </c>
      <c r="E7964" s="179">
        <v>42695</v>
      </c>
      <c r="F7964" s="180">
        <v>100632</v>
      </c>
      <c r="G7964" s="180">
        <v>5590.67</v>
      </c>
      <c r="H7964" s="180">
        <v>5590.7</v>
      </c>
      <c r="I7964" s="180">
        <f t="shared" si="248"/>
        <v>111813.37</v>
      </c>
      <c r="J7964" s="177" t="str">
        <f t="shared" si="249"/>
        <v>Date &gt; 1920</v>
      </c>
    </row>
    <row r="7965" spans="1:10" x14ac:dyDescent="0.3">
      <c r="A7965" s="178" t="s">
        <v>270</v>
      </c>
      <c r="B7965" s="178" t="s">
        <v>125</v>
      </c>
      <c r="C7965" s="178" t="s">
        <v>1374</v>
      </c>
      <c r="D7965" s="178" t="s">
        <v>8766</v>
      </c>
      <c r="E7965" s="179">
        <v>42726</v>
      </c>
      <c r="F7965" s="180">
        <v>20637</v>
      </c>
      <c r="G7965" s="180">
        <v>1146.55</v>
      </c>
      <c r="H7965" s="180">
        <v>1147.45</v>
      </c>
      <c r="I7965" s="180">
        <f t="shared" si="248"/>
        <v>22931</v>
      </c>
      <c r="J7965" s="177" t="str">
        <f t="shared" si="249"/>
        <v>Date &gt; 1920</v>
      </c>
    </row>
    <row r="7966" spans="1:10" x14ac:dyDescent="0.3">
      <c r="A7966" s="178" t="s">
        <v>270</v>
      </c>
      <c r="B7966" s="178" t="s">
        <v>125</v>
      </c>
      <c r="C7966" s="178" t="s">
        <v>1374</v>
      </c>
      <c r="D7966" s="178" t="s">
        <v>8766</v>
      </c>
      <c r="E7966" s="179">
        <v>42755</v>
      </c>
      <c r="F7966" s="180">
        <v>3270</v>
      </c>
      <c r="G7966" s="180">
        <v>181.72</v>
      </c>
      <c r="H7966" s="180">
        <v>182.67</v>
      </c>
      <c r="I7966" s="180">
        <f t="shared" si="248"/>
        <v>3634.39</v>
      </c>
      <c r="J7966" s="177" t="str">
        <f t="shared" si="249"/>
        <v>Date &gt; 1920</v>
      </c>
    </row>
    <row r="7967" spans="1:10" x14ac:dyDescent="0.3">
      <c r="A7967" s="178" t="s">
        <v>270</v>
      </c>
      <c r="B7967" s="178" t="s">
        <v>125</v>
      </c>
      <c r="C7967" s="178" t="s">
        <v>1374</v>
      </c>
      <c r="D7967" s="178" t="s">
        <v>8766</v>
      </c>
      <c r="E7967" s="179">
        <v>42775</v>
      </c>
      <c r="F7967" s="180">
        <v>19791</v>
      </c>
      <c r="G7967" s="180">
        <v>1099.45</v>
      </c>
      <c r="H7967" s="180">
        <v>1098.55</v>
      </c>
      <c r="I7967" s="180">
        <f t="shared" si="248"/>
        <v>21989</v>
      </c>
      <c r="J7967" s="177" t="str">
        <f t="shared" si="249"/>
        <v>Date &gt; 1920</v>
      </c>
    </row>
    <row r="7968" spans="1:10" x14ac:dyDescent="0.3">
      <c r="A7968" s="178" t="s">
        <v>270</v>
      </c>
      <c r="B7968" s="178" t="s">
        <v>125</v>
      </c>
      <c r="C7968" s="178" t="s">
        <v>1374</v>
      </c>
      <c r="D7968" s="178" t="s">
        <v>8766</v>
      </c>
      <c r="E7968" s="179">
        <v>42880</v>
      </c>
      <c r="F7968" s="180">
        <v>35982</v>
      </c>
      <c r="G7968" s="180">
        <v>1999</v>
      </c>
      <c r="H7968" s="180">
        <v>1999</v>
      </c>
      <c r="I7968" s="180">
        <f t="shared" si="248"/>
        <v>39980</v>
      </c>
      <c r="J7968" s="177" t="str">
        <f t="shared" si="249"/>
        <v>Date &gt; 1920</v>
      </c>
    </row>
    <row r="7969" spans="1:10" x14ac:dyDescent="0.3">
      <c r="A7969" s="178" t="s">
        <v>270</v>
      </c>
      <c r="B7969" s="178" t="s">
        <v>125</v>
      </c>
      <c r="C7969" s="178" t="s">
        <v>1374</v>
      </c>
      <c r="D7969" s="178" t="s">
        <v>8766</v>
      </c>
      <c r="E7969" s="179">
        <v>42929</v>
      </c>
      <c r="F7969" s="180">
        <v>17991</v>
      </c>
      <c r="G7969" s="180">
        <v>999.5</v>
      </c>
      <c r="H7969" s="180">
        <v>999.5</v>
      </c>
      <c r="I7969" s="180">
        <f t="shared" si="248"/>
        <v>19990</v>
      </c>
      <c r="J7969" s="177" t="str">
        <f t="shared" si="249"/>
        <v>Date &gt; 1920</v>
      </c>
    </row>
    <row r="7970" spans="1:10" x14ac:dyDescent="0.3">
      <c r="A7970" s="178" t="s">
        <v>270</v>
      </c>
      <c r="B7970" s="178" t="s">
        <v>125</v>
      </c>
      <c r="C7970" s="178" t="s">
        <v>1374</v>
      </c>
      <c r="D7970" s="178" t="s">
        <v>8766</v>
      </c>
      <c r="E7970" s="179">
        <v>42962</v>
      </c>
      <c r="F7970" s="180">
        <v>17992</v>
      </c>
      <c r="G7970" s="180">
        <v>999.5</v>
      </c>
      <c r="H7970" s="180">
        <v>999.5</v>
      </c>
      <c r="I7970" s="180">
        <f t="shared" si="248"/>
        <v>19991</v>
      </c>
      <c r="J7970" s="177" t="str">
        <f t="shared" si="249"/>
        <v>Date &gt; 1920</v>
      </c>
    </row>
    <row r="7971" spans="1:10" x14ac:dyDescent="0.3">
      <c r="A7971" s="178" t="s">
        <v>270</v>
      </c>
      <c r="B7971" s="178" t="s">
        <v>125</v>
      </c>
      <c r="C7971" s="178" t="s">
        <v>1374</v>
      </c>
      <c r="D7971" s="178" t="s">
        <v>8766</v>
      </c>
      <c r="E7971" s="179">
        <v>42975</v>
      </c>
      <c r="F7971" s="180">
        <v>3598</v>
      </c>
      <c r="G7971" s="180">
        <v>199.9</v>
      </c>
      <c r="H7971" s="180">
        <v>200.1</v>
      </c>
      <c r="I7971" s="180">
        <f t="shared" si="248"/>
        <v>3998</v>
      </c>
      <c r="J7971" s="177" t="str">
        <f t="shared" si="249"/>
        <v>Date &gt; 1920</v>
      </c>
    </row>
    <row r="7972" spans="1:10" x14ac:dyDescent="0.3">
      <c r="A7972" s="178" t="s">
        <v>270</v>
      </c>
      <c r="B7972" s="178" t="s">
        <v>125</v>
      </c>
      <c r="C7972" s="178" t="s">
        <v>1374</v>
      </c>
      <c r="D7972" s="178" t="s">
        <v>8766</v>
      </c>
      <c r="E7972" s="179">
        <v>43038</v>
      </c>
      <c r="F7972" s="180">
        <v>5397</v>
      </c>
      <c r="G7972" s="180">
        <v>299.85000000000002</v>
      </c>
      <c r="H7972" s="180">
        <v>300.14999999999998</v>
      </c>
      <c r="I7972" s="180">
        <f t="shared" si="248"/>
        <v>5997</v>
      </c>
      <c r="J7972" s="177" t="str">
        <f t="shared" si="249"/>
        <v>Date &gt; 1920</v>
      </c>
    </row>
    <row r="7973" spans="1:10" x14ac:dyDescent="0.3">
      <c r="A7973" s="178" t="s">
        <v>270</v>
      </c>
      <c r="B7973" s="178" t="s">
        <v>125</v>
      </c>
      <c r="C7973" s="178" t="s">
        <v>1374</v>
      </c>
      <c r="D7973" s="178" t="s">
        <v>8766</v>
      </c>
      <c r="E7973" s="179">
        <v>43165</v>
      </c>
      <c r="F7973" s="180">
        <v>3599</v>
      </c>
      <c r="G7973" s="180">
        <v>199.9</v>
      </c>
      <c r="H7973" s="180">
        <v>199.1</v>
      </c>
      <c r="I7973" s="180">
        <f t="shared" si="248"/>
        <v>3998</v>
      </c>
      <c r="J7973" s="177" t="str">
        <f t="shared" si="249"/>
        <v>Date &gt; 1920</v>
      </c>
    </row>
    <row r="7974" spans="1:10" x14ac:dyDescent="0.3">
      <c r="A7974" s="178" t="s">
        <v>270</v>
      </c>
      <c r="B7974" s="178" t="s">
        <v>125</v>
      </c>
      <c r="C7974" s="178" t="s">
        <v>1374</v>
      </c>
      <c r="D7974" s="178" t="s">
        <v>8766</v>
      </c>
      <c r="E7974" s="179">
        <v>43165</v>
      </c>
      <c r="F7974" s="180">
        <v>5396</v>
      </c>
      <c r="G7974" s="180">
        <v>299.85000000000002</v>
      </c>
      <c r="H7974" s="180">
        <v>300.14999999999998</v>
      </c>
      <c r="I7974" s="180">
        <f t="shared" si="248"/>
        <v>5996</v>
      </c>
      <c r="J7974" s="177" t="str">
        <f t="shared" si="249"/>
        <v>Date &gt; 1920</v>
      </c>
    </row>
    <row r="7975" spans="1:10" x14ac:dyDescent="0.3">
      <c r="A7975" s="178" t="s">
        <v>270</v>
      </c>
      <c r="B7975" s="178" t="s">
        <v>125</v>
      </c>
      <c r="C7975" s="178" t="s">
        <v>1374</v>
      </c>
      <c r="D7975" s="178" t="s">
        <v>8766</v>
      </c>
      <c r="E7975" s="179">
        <v>43222</v>
      </c>
      <c r="F7975" s="180">
        <v>3598</v>
      </c>
      <c r="G7975" s="180">
        <v>199.9</v>
      </c>
      <c r="H7975" s="180">
        <v>200.1</v>
      </c>
      <c r="I7975" s="180">
        <f t="shared" si="248"/>
        <v>3998</v>
      </c>
      <c r="J7975" s="177" t="str">
        <f t="shared" si="249"/>
        <v>Date &gt; 1920</v>
      </c>
    </row>
    <row r="7976" spans="1:10" x14ac:dyDescent="0.3">
      <c r="A7976" s="178" t="s">
        <v>270</v>
      </c>
      <c r="B7976" s="178" t="s">
        <v>125</v>
      </c>
      <c r="C7976" s="178" t="s">
        <v>1374</v>
      </c>
      <c r="D7976" s="178" t="s">
        <v>8766</v>
      </c>
      <c r="E7976" s="179">
        <v>43412</v>
      </c>
      <c r="F7976" s="180">
        <v>5397</v>
      </c>
      <c r="G7976" s="180">
        <v>299.85000000000002</v>
      </c>
      <c r="H7976" s="180">
        <v>300.14999999999998</v>
      </c>
      <c r="I7976" s="180">
        <f t="shared" si="248"/>
        <v>5997</v>
      </c>
      <c r="J7976" s="177" t="str">
        <f t="shared" si="249"/>
        <v>Date &gt; 1920</v>
      </c>
    </row>
    <row r="7977" spans="1:10" x14ac:dyDescent="0.3">
      <c r="A7977" s="178" t="s">
        <v>270</v>
      </c>
      <c r="B7977" s="178" t="s">
        <v>125</v>
      </c>
      <c r="C7977" s="178" t="s">
        <v>1374</v>
      </c>
      <c r="D7977" s="178" t="s">
        <v>8766</v>
      </c>
      <c r="E7977" s="179">
        <v>43840</v>
      </c>
      <c r="F7977" s="180">
        <v>11240</v>
      </c>
      <c r="G7977" s="180">
        <v>624.41999999999996</v>
      </c>
      <c r="H7977" s="180">
        <v>623.97</v>
      </c>
      <c r="I7977" s="180">
        <f t="shared" si="248"/>
        <v>12488.39</v>
      </c>
      <c r="J7977" s="177" t="str">
        <f t="shared" si="249"/>
        <v>Date &gt; 1920</v>
      </c>
    </row>
    <row r="7978" spans="1:10" x14ac:dyDescent="0.3">
      <c r="A7978" s="178" t="s">
        <v>270</v>
      </c>
      <c r="B7978" s="178" t="s">
        <v>125</v>
      </c>
      <c r="C7978" s="178" t="s">
        <v>1374</v>
      </c>
      <c r="D7978" s="178" t="s">
        <v>8767</v>
      </c>
      <c r="E7978" s="179">
        <v>43360</v>
      </c>
      <c r="F7978" s="180">
        <v>0</v>
      </c>
      <c r="G7978" s="180">
        <v>1904.2</v>
      </c>
      <c r="H7978" s="180">
        <v>476.05</v>
      </c>
      <c r="I7978" s="180">
        <f t="shared" si="248"/>
        <v>2380.25</v>
      </c>
      <c r="J7978" s="177" t="str">
        <f t="shared" si="249"/>
        <v>Date &gt; 1920</v>
      </c>
    </row>
    <row r="7979" spans="1:10" x14ac:dyDescent="0.3">
      <c r="A7979" s="178" t="s">
        <v>270</v>
      </c>
      <c r="B7979" s="178" t="s">
        <v>125</v>
      </c>
      <c r="C7979" s="178" t="s">
        <v>1374</v>
      </c>
      <c r="D7979" s="178" t="s">
        <v>8768</v>
      </c>
      <c r="E7979" s="209">
        <v>0</v>
      </c>
      <c r="F7979" s="180">
        <v>38699</v>
      </c>
      <c r="G7979" s="180">
        <v>0</v>
      </c>
      <c r="H7979" s="180">
        <v>0</v>
      </c>
      <c r="I7979" s="180">
        <f t="shared" si="248"/>
        <v>38699</v>
      </c>
      <c r="J7979" s="177" t="str">
        <f t="shared" si="249"/>
        <v>Sketchy date</v>
      </c>
    </row>
    <row r="7980" spans="1:10" x14ac:dyDescent="0.3">
      <c r="A7980" s="178" t="s">
        <v>270</v>
      </c>
      <c r="B7980" s="178" t="s">
        <v>125</v>
      </c>
      <c r="C7980" s="178" t="s">
        <v>1374</v>
      </c>
      <c r="D7980" s="178" t="s">
        <v>8768</v>
      </c>
      <c r="E7980" s="209">
        <v>0</v>
      </c>
      <c r="F7980" s="180">
        <v>28385</v>
      </c>
      <c r="G7980" s="180">
        <v>0</v>
      </c>
      <c r="H7980" s="180">
        <v>2341.87</v>
      </c>
      <c r="I7980" s="180">
        <f t="shared" si="248"/>
        <v>30726.87</v>
      </c>
      <c r="J7980" s="177" t="str">
        <f t="shared" si="249"/>
        <v>Sketchy date</v>
      </c>
    </row>
    <row r="7981" spans="1:10" x14ac:dyDescent="0.3">
      <c r="A7981" s="178" t="s">
        <v>270</v>
      </c>
      <c r="B7981" s="178" t="s">
        <v>125</v>
      </c>
      <c r="C7981" s="178" t="s">
        <v>1374</v>
      </c>
      <c r="D7981" s="178" t="s">
        <v>8768</v>
      </c>
      <c r="E7981" s="209">
        <v>0</v>
      </c>
      <c r="F7981" s="180">
        <v>51632.37</v>
      </c>
      <c r="G7981" s="180">
        <v>4252.8</v>
      </c>
      <c r="H7981" s="180">
        <v>10525.92</v>
      </c>
      <c r="I7981" s="180">
        <f t="shared" si="248"/>
        <v>66411.090000000011</v>
      </c>
      <c r="J7981" s="177" t="str">
        <f t="shared" si="249"/>
        <v>Sketchy date</v>
      </c>
    </row>
    <row r="7982" spans="1:10" x14ac:dyDescent="0.3">
      <c r="A7982" s="178" t="s">
        <v>270</v>
      </c>
      <c r="B7982" s="178" t="s">
        <v>125</v>
      </c>
      <c r="C7982" s="178" t="s">
        <v>1374</v>
      </c>
      <c r="D7982" s="178" t="s">
        <v>8768</v>
      </c>
      <c r="E7982" s="209">
        <v>0</v>
      </c>
      <c r="F7982" s="180">
        <v>-51632.37</v>
      </c>
      <c r="G7982" s="180">
        <v>-4252.8</v>
      </c>
      <c r="H7982" s="180">
        <v>-10525.92</v>
      </c>
      <c r="I7982" s="180">
        <f t="shared" si="248"/>
        <v>-66411.090000000011</v>
      </c>
      <c r="J7982" s="177" t="str">
        <f t="shared" si="249"/>
        <v>Sketchy date</v>
      </c>
    </row>
    <row r="7983" spans="1:10" x14ac:dyDescent="0.3">
      <c r="A7983" s="178" t="s">
        <v>270</v>
      </c>
      <c r="B7983" s="178" t="s">
        <v>125</v>
      </c>
      <c r="C7983" s="178" t="s">
        <v>1374</v>
      </c>
      <c r="D7983" s="178" t="s">
        <v>8768</v>
      </c>
      <c r="E7983" s="179">
        <v>43412</v>
      </c>
      <c r="F7983" s="180">
        <v>133605.63</v>
      </c>
      <c r="G7983" s="180">
        <v>7422.54</v>
      </c>
      <c r="H7983" s="180">
        <v>1149.55</v>
      </c>
      <c r="I7983" s="180">
        <f t="shared" si="248"/>
        <v>142177.72</v>
      </c>
      <c r="J7983" s="177" t="str">
        <f t="shared" si="249"/>
        <v>Date &gt; 1920</v>
      </c>
    </row>
    <row r="7984" spans="1:10" x14ac:dyDescent="0.3">
      <c r="A7984" s="178" t="s">
        <v>270</v>
      </c>
      <c r="B7984" s="178" t="s">
        <v>125</v>
      </c>
      <c r="C7984" s="178" t="s">
        <v>1374</v>
      </c>
      <c r="D7984" s="178" t="s">
        <v>8768</v>
      </c>
      <c r="E7984" s="179">
        <v>43412</v>
      </c>
      <c r="F7984" s="180">
        <v>50889</v>
      </c>
      <c r="G7984" s="180">
        <v>2827.22</v>
      </c>
      <c r="H7984" s="180">
        <v>2828.18</v>
      </c>
      <c r="I7984" s="180">
        <f t="shared" si="248"/>
        <v>56544.4</v>
      </c>
      <c r="J7984" s="177" t="str">
        <f t="shared" si="249"/>
        <v>Date &gt; 1920</v>
      </c>
    </row>
    <row r="7985" spans="1:10" x14ac:dyDescent="0.3">
      <c r="A7985" s="178" t="s">
        <v>270</v>
      </c>
      <c r="B7985" s="178" t="s">
        <v>125</v>
      </c>
      <c r="C7985" s="178" t="s">
        <v>1374</v>
      </c>
      <c r="D7985" s="178" t="s">
        <v>8768</v>
      </c>
      <c r="E7985" s="179">
        <v>43439</v>
      </c>
      <c r="F7985" s="180">
        <v>4833</v>
      </c>
      <c r="G7985" s="180">
        <v>268.5</v>
      </c>
      <c r="H7985" s="180">
        <v>268.5</v>
      </c>
      <c r="I7985" s="180">
        <f t="shared" si="248"/>
        <v>5370</v>
      </c>
      <c r="J7985" s="177" t="str">
        <f t="shared" si="249"/>
        <v>Date &gt; 1920</v>
      </c>
    </row>
    <row r="7986" spans="1:10" x14ac:dyDescent="0.3">
      <c r="A7986" s="178" t="s">
        <v>270</v>
      </c>
      <c r="B7986" s="178" t="s">
        <v>125</v>
      </c>
      <c r="C7986" s="178" t="s">
        <v>1374</v>
      </c>
      <c r="D7986" s="178" t="s">
        <v>8768</v>
      </c>
      <c r="E7986" s="179">
        <v>43489</v>
      </c>
      <c r="F7986" s="180">
        <v>14499</v>
      </c>
      <c r="G7986" s="180">
        <v>805.5</v>
      </c>
      <c r="H7986" s="180">
        <v>805.5</v>
      </c>
      <c r="I7986" s="180">
        <f t="shared" si="248"/>
        <v>16110</v>
      </c>
      <c r="J7986" s="177" t="str">
        <f t="shared" si="249"/>
        <v>Date &gt; 1920</v>
      </c>
    </row>
    <row r="7987" spans="1:10" x14ac:dyDescent="0.3">
      <c r="A7987" s="178" t="s">
        <v>270</v>
      </c>
      <c r="B7987" s="178" t="s">
        <v>125</v>
      </c>
      <c r="C7987" s="178" t="s">
        <v>1374</v>
      </c>
      <c r="D7987" s="178" t="s">
        <v>8768</v>
      </c>
      <c r="E7987" s="179">
        <v>43539</v>
      </c>
      <c r="F7987" s="180">
        <v>51632.37</v>
      </c>
      <c r="G7987" s="180">
        <v>4445.3900000000003</v>
      </c>
      <c r="H7987" s="180">
        <v>4588.9799999999996</v>
      </c>
      <c r="I7987" s="180">
        <f t="shared" si="248"/>
        <v>60666.740000000005</v>
      </c>
      <c r="J7987" s="177" t="str">
        <f t="shared" si="249"/>
        <v>Date &gt; 1920</v>
      </c>
    </row>
    <row r="7988" spans="1:10" x14ac:dyDescent="0.3">
      <c r="A7988" s="178" t="s">
        <v>270</v>
      </c>
      <c r="B7988" s="178" t="s">
        <v>125</v>
      </c>
      <c r="C7988" s="178" t="s">
        <v>1374</v>
      </c>
      <c r="D7988" s="178" t="s">
        <v>8769</v>
      </c>
      <c r="E7988" s="209">
        <v>0</v>
      </c>
      <c r="F7988" s="180">
        <v>17300</v>
      </c>
      <c r="G7988" s="180">
        <v>0</v>
      </c>
      <c r="H7988" s="180">
        <v>0</v>
      </c>
      <c r="I7988" s="180">
        <f t="shared" si="248"/>
        <v>17300</v>
      </c>
      <c r="J7988" s="177" t="str">
        <f t="shared" si="249"/>
        <v>Sketchy date</v>
      </c>
    </row>
    <row r="7989" spans="1:10" x14ac:dyDescent="0.3">
      <c r="A7989" s="178" t="s">
        <v>270</v>
      </c>
      <c r="B7989" s="178" t="s">
        <v>125</v>
      </c>
      <c r="C7989" s="178" t="s">
        <v>1374</v>
      </c>
      <c r="D7989" s="178" t="s">
        <v>8769</v>
      </c>
      <c r="E7989" s="209">
        <v>0</v>
      </c>
      <c r="F7989" s="180">
        <v>47572</v>
      </c>
      <c r="G7989" s="180">
        <v>0</v>
      </c>
      <c r="H7989" s="180">
        <v>0</v>
      </c>
      <c r="I7989" s="180">
        <f t="shared" si="248"/>
        <v>47572</v>
      </c>
      <c r="J7989" s="177" t="str">
        <f t="shared" si="249"/>
        <v>Sketchy date</v>
      </c>
    </row>
    <row r="7990" spans="1:10" x14ac:dyDescent="0.3">
      <c r="A7990" s="178" t="s">
        <v>270</v>
      </c>
      <c r="B7990" s="178" t="s">
        <v>125</v>
      </c>
      <c r="C7990" s="178" t="s">
        <v>1374</v>
      </c>
      <c r="D7990" s="178" t="s">
        <v>8770</v>
      </c>
      <c r="E7990" s="209">
        <v>0</v>
      </c>
      <c r="F7990" s="180">
        <v>0</v>
      </c>
      <c r="G7990" s="180">
        <v>69067.5</v>
      </c>
      <c r="H7990" s="180">
        <v>23022.5</v>
      </c>
      <c r="I7990" s="180">
        <f t="shared" si="248"/>
        <v>92090</v>
      </c>
      <c r="J7990" s="177" t="str">
        <f t="shared" si="249"/>
        <v>Sketchy date</v>
      </c>
    </row>
    <row r="7991" spans="1:10" x14ac:dyDescent="0.3">
      <c r="A7991" s="178" t="s">
        <v>270</v>
      </c>
      <c r="B7991" s="178" t="s">
        <v>125</v>
      </c>
      <c r="C7991" s="178" t="s">
        <v>1374</v>
      </c>
      <c r="D7991" s="178" t="s">
        <v>7435</v>
      </c>
      <c r="E7991" s="179">
        <v>44180</v>
      </c>
      <c r="F7991" s="180">
        <v>0</v>
      </c>
      <c r="G7991" s="180">
        <v>39812.97</v>
      </c>
      <c r="H7991" s="180">
        <v>17062.7</v>
      </c>
      <c r="I7991" s="180">
        <f t="shared" si="248"/>
        <v>56875.67</v>
      </c>
      <c r="J7991" s="177" t="str">
        <f t="shared" si="249"/>
        <v>Date &gt; 1920</v>
      </c>
    </row>
    <row r="7992" spans="1:10" x14ac:dyDescent="0.3">
      <c r="A7992" s="178" t="s">
        <v>270</v>
      </c>
      <c r="B7992" s="178" t="s">
        <v>125</v>
      </c>
      <c r="C7992" s="178" t="s">
        <v>1374</v>
      </c>
      <c r="D7992" s="178" t="s">
        <v>8771</v>
      </c>
      <c r="E7992" s="209">
        <v>0</v>
      </c>
      <c r="F7992" s="180">
        <v>17125</v>
      </c>
      <c r="G7992" s="180">
        <v>0</v>
      </c>
      <c r="H7992" s="180">
        <v>0</v>
      </c>
      <c r="I7992" s="180">
        <f t="shared" si="248"/>
        <v>17125</v>
      </c>
      <c r="J7992" s="177" t="str">
        <f t="shared" si="249"/>
        <v>Sketchy date</v>
      </c>
    </row>
    <row r="7993" spans="1:10" x14ac:dyDescent="0.3">
      <c r="A7993" s="178" t="s">
        <v>270</v>
      </c>
      <c r="B7993" s="178" t="s">
        <v>125</v>
      </c>
      <c r="C7993" s="178" t="s">
        <v>1374</v>
      </c>
      <c r="D7993" s="178" t="s">
        <v>8771</v>
      </c>
      <c r="E7993" s="179">
        <v>44116</v>
      </c>
      <c r="F7993" s="180">
        <v>12875</v>
      </c>
      <c r="G7993" s="180">
        <v>0</v>
      </c>
      <c r="H7993" s="180">
        <v>0</v>
      </c>
      <c r="I7993" s="180">
        <f t="shared" si="248"/>
        <v>12875</v>
      </c>
      <c r="J7993" s="177" t="str">
        <f t="shared" si="249"/>
        <v>Date &gt; 1920</v>
      </c>
    </row>
    <row r="7994" spans="1:10" x14ac:dyDescent="0.3">
      <c r="A7994" s="178" t="s">
        <v>270</v>
      </c>
      <c r="B7994" s="178" t="s">
        <v>131</v>
      </c>
      <c r="C7994" s="178" t="s">
        <v>1375</v>
      </c>
      <c r="D7994" s="178" t="s">
        <v>8772</v>
      </c>
      <c r="E7994" s="179">
        <v>28416</v>
      </c>
      <c r="F7994" s="180">
        <v>0</v>
      </c>
      <c r="G7994" s="180">
        <v>47230.9</v>
      </c>
      <c r="H7994" s="180">
        <v>0</v>
      </c>
      <c r="I7994" s="180">
        <f t="shared" si="248"/>
        <v>47230.9</v>
      </c>
      <c r="J7994" s="177" t="str">
        <f t="shared" si="249"/>
        <v>Date &gt; 1920</v>
      </c>
    </row>
    <row r="7995" spans="1:10" x14ac:dyDescent="0.3">
      <c r="A7995" s="178" t="s">
        <v>270</v>
      </c>
      <c r="B7995" s="178" t="s">
        <v>131</v>
      </c>
      <c r="C7995" s="178" t="s">
        <v>1375</v>
      </c>
      <c r="D7995" s="178" t="s">
        <v>6345</v>
      </c>
      <c r="E7995" s="179">
        <v>26835</v>
      </c>
      <c r="F7995" s="180">
        <v>0</v>
      </c>
      <c r="G7995" s="180">
        <v>10093</v>
      </c>
      <c r="H7995" s="180">
        <v>10093</v>
      </c>
      <c r="I7995" s="180">
        <f t="shared" si="248"/>
        <v>20186</v>
      </c>
      <c r="J7995" s="177" t="str">
        <f t="shared" si="249"/>
        <v>Date &gt; 1920</v>
      </c>
    </row>
    <row r="7996" spans="1:10" x14ac:dyDescent="0.3">
      <c r="A7996" s="178" t="s">
        <v>270</v>
      </c>
      <c r="B7996" s="178" t="s">
        <v>131</v>
      </c>
      <c r="C7996" s="178" t="s">
        <v>1375</v>
      </c>
      <c r="D7996" s="178" t="s">
        <v>8773</v>
      </c>
      <c r="E7996" s="179">
        <v>30970</v>
      </c>
      <c r="F7996" s="180">
        <v>0</v>
      </c>
      <c r="G7996" s="180">
        <v>10338.66</v>
      </c>
      <c r="H7996" s="180">
        <v>5169.34</v>
      </c>
      <c r="I7996" s="180">
        <f t="shared" si="248"/>
        <v>15508</v>
      </c>
      <c r="J7996" s="177" t="str">
        <f t="shared" si="249"/>
        <v>Date &gt; 1920</v>
      </c>
    </row>
    <row r="7997" spans="1:10" x14ac:dyDescent="0.3">
      <c r="A7997" s="178" t="s">
        <v>270</v>
      </c>
      <c r="B7997" s="178" t="s">
        <v>131</v>
      </c>
      <c r="C7997" s="178" t="s">
        <v>1375</v>
      </c>
      <c r="D7997" s="178" t="s">
        <v>8774</v>
      </c>
      <c r="E7997" s="179">
        <v>31422</v>
      </c>
      <c r="F7997" s="180">
        <v>0</v>
      </c>
      <c r="G7997" s="180">
        <v>5969.6</v>
      </c>
      <c r="H7997" s="180">
        <v>2984.81</v>
      </c>
      <c r="I7997" s="180">
        <f t="shared" si="248"/>
        <v>8954.41</v>
      </c>
      <c r="J7997" s="177" t="str">
        <f t="shared" si="249"/>
        <v>Date &gt; 1920</v>
      </c>
    </row>
    <row r="7998" spans="1:10" x14ac:dyDescent="0.3">
      <c r="A7998" s="178" t="s">
        <v>270</v>
      </c>
      <c r="B7998" s="178" t="s">
        <v>131</v>
      </c>
      <c r="C7998" s="178" t="s">
        <v>1375</v>
      </c>
      <c r="D7998" s="178" t="s">
        <v>8775</v>
      </c>
      <c r="E7998" s="179">
        <v>31992</v>
      </c>
      <c r="F7998" s="180">
        <v>0</v>
      </c>
      <c r="G7998" s="180">
        <v>1259.6500000000001</v>
      </c>
      <c r="H7998" s="180">
        <v>629.83000000000004</v>
      </c>
      <c r="I7998" s="180">
        <f t="shared" si="248"/>
        <v>1889.48</v>
      </c>
      <c r="J7998" s="177" t="str">
        <f t="shared" si="249"/>
        <v>Date &gt; 1920</v>
      </c>
    </row>
    <row r="7999" spans="1:10" x14ac:dyDescent="0.3">
      <c r="A7999" s="178" t="s">
        <v>270</v>
      </c>
      <c r="B7999" s="178" t="s">
        <v>131</v>
      </c>
      <c r="C7999" s="178" t="s">
        <v>1375</v>
      </c>
      <c r="D7999" s="178" t="s">
        <v>8776</v>
      </c>
      <c r="E7999" s="179">
        <v>32169</v>
      </c>
      <c r="F7999" s="180">
        <v>0</v>
      </c>
      <c r="G7999" s="180">
        <v>1415.47</v>
      </c>
      <c r="H7999" s="180">
        <v>707.73</v>
      </c>
      <c r="I7999" s="180">
        <f t="shared" si="248"/>
        <v>2123.1999999999998</v>
      </c>
      <c r="J7999" s="177" t="str">
        <f t="shared" si="249"/>
        <v>Date &gt; 1920</v>
      </c>
    </row>
    <row r="8000" spans="1:10" x14ac:dyDescent="0.3">
      <c r="A8000" s="178" t="s">
        <v>270</v>
      </c>
      <c r="B8000" s="178" t="s">
        <v>131</v>
      </c>
      <c r="C8000" s="178" t="s">
        <v>1375</v>
      </c>
      <c r="D8000" s="178" t="s">
        <v>8777</v>
      </c>
      <c r="E8000" s="179">
        <v>32689</v>
      </c>
      <c r="F8000" s="180">
        <v>0</v>
      </c>
      <c r="G8000" s="180">
        <v>6480</v>
      </c>
      <c r="H8000" s="180">
        <v>1620</v>
      </c>
      <c r="I8000" s="180">
        <f t="shared" si="248"/>
        <v>8100</v>
      </c>
      <c r="J8000" s="177" t="str">
        <f t="shared" si="249"/>
        <v>Date &gt; 1920</v>
      </c>
    </row>
    <row r="8001" spans="1:10" x14ac:dyDescent="0.3">
      <c r="A8001" s="178" t="s">
        <v>270</v>
      </c>
      <c r="B8001" s="178" t="s">
        <v>131</v>
      </c>
      <c r="C8001" s="178" t="s">
        <v>1375</v>
      </c>
      <c r="D8001" s="178" t="s">
        <v>8778</v>
      </c>
      <c r="E8001" s="179">
        <v>32892</v>
      </c>
      <c r="F8001" s="180">
        <v>0</v>
      </c>
      <c r="G8001" s="180">
        <v>1666.67</v>
      </c>
      <c r="H8001" s="180">
        <v>833.33</v>
      </c>
      <c r="I8001" s="180">
        <f t="shared" si="248"/>
        <v>2500</v>
      </c>
      <c r="J8001" s="177" t="str">
        <f t="shared" si="249"/>
        <v>Date &gt; 1920</v>
      </c>
    </row>
    <row r="8002" spans="1:10" x14ac:dyDescent="0.3">
      <c r="A8002" s="178" t="s">
        <v>270</v>
      </c>
      <c r="B8002" s="178" t="s">
        <v>131</v>
      </c>
      <c r="C8002" s="178" t="s">
        <v>1375</v>
      </c>
      <c r="D8002" s="178" t="s">
        <v>8779</v>
      </c>
      <c r="E8002" s="179">
        <v>33235</v>
      </c>
      <c r="F8002" s="180">
        <v>0</v>
      </c>
      <c r="G8002" s="180">
        <v>2580.83</v>
      </c>
      <c r="H8002" s="180">
        <v>1290.42</v>
      </c>
      <c r="I8002" s="180">
        <f t="shared" si="248"/>
        <v>3871.25</v>
      </c>
      <c r="J8002" s="177" t="str">
        <f t="shared" si="249"/>
        <v>Date &gt; 1920</v>
      </c>
    </row>
    <row r="8003" spans="1:10" x14ac:dyDescent="0.3">
      <c r="A8003" s="178" t="s">
        <v>270</v>
      </c>
      <c r="B8003" s="178" t="s">
        <v>131</v>
      </c>
      <c r="C8003" s="178" t="s">
        <v>1375</v>
      </c>
      <c r="D8003" s="178" t="s">
        <v>8780</v>
      </c>
      <c r="E8003" s="179">
        <v>33394</v>
      </c>
      <c r="F8003" s="180">
        <v>0</v>
      </c>
      <c r="G8003" s="180">
        <v>5333.33</v>
      </c>
      <c r="H8003" s="180">
        <v>2666.67</v>
      </c>
      <c r="I8003" s="180">
        <f t="shared" si="248"/>
        <v>8000</v>
      </c>
      <c r="J8003" s="177" t="str">
        <f t="shared" si="249"/>
        <v>Date &gt; 1920</v>
      </c>
    </row>
    <row r="8004" spans="1:10" x14ac:dyDescent="0.3">
      <c r="A8004" s="178" t="s">
        <v>270</v>
      </c>
      <c r="B8004" s="178" t="s">
        <v>131</v>
      </c>
      <c r="C8004" s="178" t="s">
        <v>1375</v>
      </c>
      <c r="D8004" s="178" t="s">
        <v>8781</v>
      </c>
      <c r="E8004" s="179">
        <v>34751</v>
      </c>
      <c r="F8004" s="180">
        <v>0</v>
      </c>
      <c r="G8004" s="180">
        <v>3057.39</v>
      </c>
      <c r="H8004" s="180">
        <v>1528.69</v>
      </c>
      <c r="I8004" s="180">
        <f t="shared" si="248"/>
        <v>4586.08</v>
      </c>
      <c r="J8004" s="177" t="str">
        <f t="shared" si="249"/>
        <v>Date &gt; 1920</v>
      </c>
    </row>
    <row r="8005" spans="1:10" x14ac:dyDescent="0.3">
      <c r="A8005" s="178" t="s">
        <v>270</v>
      </c>
      <c r="B8005" s="178" t="s">
        <v>131</v>
      </c>
      <c r="C8005" s="178" t="s">
        <v>1375</v>
      </c>
      <c r="D8005" s="178" t="s">
        <v>8782</v>
      </c>
      <c r="E8005" s="179">
        <v>34751</v>
      </c>
      <c r="F8005" s="180">
        <v>0</v>
      </c>
      <c r="G8005" s="180">
        <v>3727.5</v>
      </c>
      <c r="H8005" s="180">
        <v>1863.75</v>
      </c>
      <c r="I8005" s="180">
        <f t="shared" ref="I8005:I8068" si="250">SUM(F8005:H8005)</f>
        <v>5591.25</v>
      </c>
      <c r="J8005" s="177" t="str">
        <f t="shared" ref="J8005:J8068" si="251">IF(OR(YEAR(E8005)&gt; 1920, ISBLANK(E8005)), "Date &gt; 1920", "Sketchy date")</f>
        <v>Date &gt; 1920</v>
      </c>
    </row>
    <row r="8006" spans="1:10" x14ac:dyDescent="0.3">
      <c r="A8006" s="178" t="s">
        <v>270</v>
      </c>
      <c r="B8006" s="178" t="s">
        <v>131</v>
      </c>
      <c r="C8006" s="178" t="s">
        <v>1375</v>
      </c>
      <c r="D8006" s="178" t="s">
        <v>8783</v>
      </c>
      <c r="E8006" s="179">
        <v>35012</v>
      </c>
      <c r="F8006" s="180">
        <v>0</v>
      </c>
      <c r="G8006" s="180">
        <v>2378.5</v>
      </c>
      <c r="H8006" s="180">
        <v>1189.25</v>
      </c>
      <c r="I8006" s="180">
        <f t="shared" si="250"/>
        <v>3567.75</v>
      </c>
      <c r="J8006" s="177" t="str">
        <f t="shared" si="251"/>
        <v>Date &gt; 1920</v>
      </c>
    </row>
    <row r="8007" spans="1:10" x14ac:dyDescent="0.3">
      <c r="A8007" s="178" t="s">
        <v>270</v>
      </c>
      <c r="B8007" s="178" t="s">
        <v>131</v>
      </c>
      <c r="C8007" s="178" t="s">
        <v>1375</v>
      </c>
      <c r="D8007" s="178" t="s">
        <v>8784</v>
      </c>
      <c r="E8007" s="179">
        <v>36693</v>
      </c>
      <c r="F8007" s="180">
        <v>0</v>
      </c>
      <c r="G8007" s="180">
        <v>1754.81</v>
      </c>
      <c r="H8007" s="180">
        <v>1169.8699999999999</v>
      </c>
      <c r="I8007" s="180">
        <f t="shared" si="250"/>
        <v>2924.68</v>
      </c>
      <c r="J8007" s="177" t="str">
        <f t="shared" si="251"/>
        <v>Date &gt; 1920</v>
      </c>
    </row>
    <row r="8008" spans="1:10" x14ac:dyDescent="0.3">
      <c r="A8008" s="178" t="s">
        <v>270</v>
      </c>
      <c r="B8008" s="178" t="s">
        <v>131</v>
      </c>
      <c r="C8008" s="178" t="s">
        <v>1375</v>
      </c>
      <c r="D8008" s="178" t="s">
        <v>8785</v>
      </c>
      <c r="E8008" s="179">
        <v>37140</v>
      </c>
      <c r="F8008" s="180">
        <v>0</v>
      </c>
      <c r="G8008" s="180">
        <v>7938.6</v>
      </c>
      <c r="H8008" s="180">
        <v>5292.4</v>
      </c>
      <c r="I8008" s="180">
        <f t="shared" si="250"/>
        <v>13231</v>
      </c>
      <c r="J8008" s="177" t="str">
        <f t="shared" si="251"/>
        <v>Date &gt; 1920</v>
      </c>
    </row>
    <row r="8009" spans="1:10" x14ac:dyDescent="0.3">
      <c r="A8009" s="178" t="s">
        <v>270</v>
      </c>
      <c r="B8009" s="178" t="s">
        <v>131</v>
      </c>
      <c r="C8009" s="178" t="s">
        <v>1375</v>
      </c>
      <c r="D8009" s="178" t="s">
        <v>8786</v>
      </c>
      <c r="E8009" s="179">
        <v>37264</v>
      </c>
      <c r="F8009" s="180">
        <v>5662</v>
      </c>
      <c r="G8009" s="180">
        <v>0</v>
      </c>
      <c r="H8009" s="180">
        <v>630.08000000000004</v>
      </c>
      <c r="I8009" s="180">
        <f t="shared" si="250"/>
        <v>6292.08</v>
      </c>
      <c r="J8009" s="177" t="str">
        <f t="shared" si="251"/>
        <v>Date &gt; 1920</v>
      </c>
    </row>
    <row r="8010" spans="1:10" x14ac:dyDescent="0.3">
      <c r="A8010" s="178" t="s">
        <v>270</v>
      </c>
      <c r="B8010" s="178" t="s">
        <v>131</v>
      </c>
      <c r="C8010" s="178" t="s">
        <v>1375</v>
      </c>
      <c r="D8010" s="178" t="s">
        <v>8786</v>
      </c>
      <c r="E8010" s="179">
        <v>37330</v>
      </c>
      <c r="F8010" s="180">
        <v>12860</v>
      </c>
      <c r="G8010" s="180">
        <v>0</v>
      </c>
      <c r="H8010" s="180">
        <v>1428.4</v>
      </c>
      <c r="I8010" s="180">
        <f t="shared" si="250"/>
        <v>14288.4</v>
      </c>
      <c r="J8010" s="177" t="str">
        <f t="shared" si="251"/>
        <v>Date &gt; 1920</v>
      </c>
    </row>
    <row r="8011" spans="1:10" x14ac:dyDescent="0.3">
      <c r="A8011" s="178" t="s">
        <v>270</v>
      </c>
      <c r="B8011" s="178" t="s">
        <v>131</v>
      </c>
      <c r="C8011" s="178" t="s">
        <v>1375</v>
      </c>
      <c r="D8011" s="178" t="s">
        <v>8786</v>
      </c>
      <c r="E8011" s="179">
        <v>37349</v>
      </c>
      <c r="F8011" s="180">
        <v>4490</v>
      </c>
      <c r="G8011" s="180">
        <v>0</v>
      </c>
      <c r="H8011" s="180">
        <v>499.31</v>
      </c>
      <c r="I8011" s="180">
        <f t="shared" si="250"/>
        <v>4989.3100000000004</v>
      </c>
      <c r="J8011" s="177" t="str">
        <f t="shared" si="251"/>
        <v>Date &gt; 1920</v>
      </c>
    </row>
    <row r="8012" spans="1:10" x14ac:dyDescent="0.3">
      <c r="A8012" s="178" t="s">
        <v>270</v>
      </c>
      <c r="B8012" s="178" t="s">
        <v>131</v>
      </c>
      <c r="C8012" s="178" t="s">
        <v>1375</v>
      </c>
      <c r="D8012" s="178" t="s">
        <v>8786</v>
      </c>
      <c r="E8012" s="179">
        <v>37468</v>
      </c>
      <c r="F8012" s="180">
        <v>61390</v>
      </c>
      <c r="G8012" s="180">
        <v>0</v>
      </c>
      <c r="H8012" s="180">
        <v>6821.27</v>
      </c>
      <c r="I8012" s="180">
        <f t="shared" si="250"/>
        <v>68211.27</v>
      </c>
      <c r="J8012" s="177" t="str">
        <f t="shared" si="251"/>
        <v>Date &gt; 1920</v>
      </c>
    </row>
    <row r="8013" spans="1:10" x14ac:dyDescent="0.3">
      <c r="A8013" s="178" t="s">
        <v>270</v>
      </c>
      <c r="B8013" s="178" t="s">
        <v>131</v>
      </c>
      <c r="C8013" s="178" t="s">
        <v>1375</v>
      </c>
      <c r="D8013" s="178" t="s">
        <v>8786</v>
      </c>
      <c r="E8013" s="179">
        <v>37587</v>
      </c>
      <c r="F8013" s="180">
        <v>1070</v>
      </c>
      <c r="G8013" s="180">
        <v>0</v>
      </c>
      <c r="H8013" s="180">
        <v>119.72</v>
      </c>
      <c r="I8013" s="180">
        <f t="shared" si="250"/>
        <v>1189.72</v>
      </c>
      <c r="J8013" s="177" t="str">
        <f t="shared" si="251"/>
        <v>Date &gt; 1920</v>
      </c>
    </row>
    <row r="8014" spans="1:10" x14ac:dyDescent="0.3">
      <c r="A8014" s="178" t="s">
        <v>270</v>
      </c>
      <c r="B8014" s="178" t="s">
        <v>131</v>
      </c>
      <c r="C8014" s="178" t="s">
        <v>1375</v>
      </c>
      <c r="D8014" s="178" t="s">
        <v>8786</v>
      </c>
      <c r="E8014" s="179">
        <v>37665</v>
      </c>
      <c r="F8014" s="180">
        <v>6511</v>
      </c>
      <c r="G8014" s="180">
        <v>0</v>
      </c>
      <c r="H8014" s="180">
        <v>723.43</v>
      </c>
      <c r="I8014" s="180">
        <f t="shared" si="250"/>
        <v>7234.43</v>
      </c>
      <c r="J8014" s="177" t="str">
        <f t="shared" si="251"/>
        <v>Date &gt; 1920</v>
      </c>
    </row>
    <row r="8015" spans="1:10" x14ac:dyDescent="0.3">
      <c r="A8015" s="178" t="s">
        <v>270</v>
      </c>
      <c r="B8015" s="178" t="s">
        <v>131</v>
      </c>
      <c r="C8015" s="178" t="s">
        <v>1375</v>
      </c>
      <c r="D8015" s="178" t="s">
        <v>8786</v>
      </c>
      <c r="E8015" s="179">
        <v>37707</v>
      </c>
      <c r="F8015" s="180">
        <v>3697</v>
      </c>
      <c r="G8015" s="180">
        <v>0</v>
      </c>
      <c r="H8015" s="180">
        <v>410.27</v>
      </c>
      <c r="I8015" s="180">
        <f t="shared" si="250"/>
        <v>4107.2700000000004</v>
      </c>
      <c r="J8015" s="177" t="str">
        <f t="shared" si="251"/>
        <v>Date &gt; 1920</v>
      </c>
    </row>
    <row r="8016" spans="1:10" x14ac:dyDescent="0.3">
      <c r="A8016" s="178" t="s">
        <v>270</v>
      </c>
      <c r="B8016" s="178" t="s">
        <v>131</v>
      </c>
      <c r="C8016" s="178" t="s">
        <v>1375</v>
      </c>
      <c r="D8016" s="178" t="s">
        <v>8786</v>
      </c>
      <c r="E8016" s="179">
        <v>38106</v>
      </c>
      <c r="F8016" s="180">
        <v>1121</v>
      </c>
      <c r="G8016" s="180">
        <v>0</v>
      </c>
      <c r="H8016" s="180">
        <v>124.77</v>
      </c>
      <c r="I8016" s="180">
        <f t="shared" si="250"/>
        <v>1245.77</v>
      </c>
      <c r="J8016" s="177" t="str">
        <f t="shared" si="251"/>
        <v>Date &gt; 1920</v>
      </c>
    </row>
    <row r="8017" spans="1:10" x14ac:dyDescent="0.3">
      <c r="A8017" s="178" t="s">
        <v>270</v>
      </c>
      <c r="B8017" s="178" t="s">
        <v>131</v>
      </c>
      <c r="C8017" s="178" t="s">
        <v>1375</v>
      </c>
      <c r="D8017" s="178" t="s">
        <v>8786</v>
      </c>
      <c r="E8017" s="179">
        <v>38209</v>
      </c>
      <c r="F8017" s="180">
        <v>1394</v>
      </c>
      <c r="G8017" s="180">
        <v>0</v>
      </c>
      <c r="H8017" s="180">
        <v>154.91999999999999</v>
      </c>
      <c r="I8017" s="180">
        <f t="shared" si="250"/>
        <v>1548.92</v>
      </c>
      <c r="J8017" s="177" t="str">
        <f t="shared" si="251"/>
        <v>Date &gt; 1920</v>
      </c>
    </row>
    <row r="8018" spans="1:10" x14ac:dyDescent="0.3">
      <c r="A8018" s="178" t="s">
        <v>270</v>
      </c>
      <c r="B8018" s="178" t="s">
        <v>131</v>
      </c>
      <c r="C8018" s="178" t="s">
        <v>1375</v>
      </c>
      <c r="D8018" s="178" t="s">
        <v>8786</v>
      </c>
      <c r="E8018" s="179">
        <v>38217</v>
      </c>
      <c r="F8018" s="180">
        <v>1033</v>
      </c>
      <c r="G8018" s="180">
        <v>0</v>
      </c>
      <c r="H8018" s="180">
        <v>114.47</v>
      </c>
      <c r="I8018" s="180">
        <f t="shared" si="250"/>
        <v>1147.47</v>
      </c>
      <c r="J8018" s="177" t="str">
        <f t="shared" si="251"/>
        <v>Date &gt; 1920</v>
      </c>
    </row>
    <row r="8019" spans="1:10" x14ac:dyDescent="0.3">
      <c r="A8019" s="178" t="s">
        <v>270</v>
      </c>
      <c r="B8019" s="178" t="s">
        <v>131</v>
      </c>
      <c r="C8019" s="178" t="s">
        <v>1375</v>
      </c>
      <c r="D8019" s="178" t="s">
        <v>8787</v>
      </c>
      <c r="E8019" s="179">
        <v>37845</v>
      </c>
      <c r="F8019" s="180">
        <v>5341</v>
      </c>
      <c r="G8019" s="180">
        <v>0</v>
      </c>
      <c r="H8019" s="180">
        <v>593.85</v>
      </c>
      <c r="I8019" s="180">
        <f t="shared" si="250"/>
        <v>5934.85</v>
      </c>
      <c r="J8019" s="177" t="str">
        <f t="shared" si="251"/>
        <v>Date &gt; 1920</v>
      </c>
    </row>
    <row r="8020" spans="1:10" x14ac:dyDescent="0.3">
      <c r="A8020" s="178" t="s">
        <v>270</v>
      </c>
      <c r="B8020" s="178" t="s">
        <v>131</v>
      </c>
      <c r="C8020" s="178" t="s">
        <v>1375</v>
      </c>
      <c r="D8020" s="178" t="s">
        <v>8787</v>
      </c>
      <c r="E8020" s="179">
        <v>37872</v>
      </c>
      <c r="F8020" s="180">
        <v>6811</v>
      </c>
      <c r="G8020" s="180">
        <v>0</v>
      </c>
      <c r="H8020" s="180">
        <v>757.27</v>
      </c>
      <c r="I8020" s="180">
        <f t="shared" si="250"/>
        <v>7568.27</v>
      </c>
      <c r="J8020" s="177" t="str">
        <f t="shared" si="251"/>
        <v>Date &gt; 1920</v>
      </c>
    </row>
    <row r="8021" spans="1:10" x14ac:dyDescent="0.3">
      <c r="A8021" s="178" t="s">
        <v>270</v>
      </c>
      <c r="B8021" s="178" t="s">
        <v>131</v>
      </c>
      <c r="C8021" s="178" t="s">
        <v>1375</v>
      </c>
      <c r="D8021" s="178" t="s">
        <v>8787</v>
      </c>
      <c r="E8021" s="179">
        <v>38022</v>
      </c>
      <c r="F8021" s="180">
        <v>13681</v>
      </c>
      <c r="G8021" s="180">
        <v>0</v>
      </c>
      <c r="H8021" s="180">
        <v>1519.95</v>
      </c>
      <c r="I8021" s="180">
        <f t="shared" si="250"/>
        <v>15200.95</v>
      </c>
      <c r="J8021" s="177" t="str">
        <f t="shared" si="251"/>
        <v>Date &gt; 1920</v>
      </c>
    </row>
    <row r="8022" spans="1:10" x14ac:dyDescent="0.3">
      <c r="A8022" s="178" t="s">
        <v>270</v>
      </c>
      <c r="B8022" s="178" t="s">
        <v>131</v>
      </c>
      <c r="C8022" s="178" t="s">
        <v>1375</v>
      </c>
      <c r="D8022" s="178" t="s">
        <v>8787</v>
      </c>
      <c r="E8022" s="179">
        <v>38209</v>
      </c>
      <c r="F8022" s="180">
        <v>7175</v>
      </c>
      <c r="G8022" s="180">
        <v>0</v>
      </c>
      <c r="H8022" s="180">
        <v>796.67</v>
      </c>
      <c r="I8022" s="180">
        <f t="shared" si="250"/>
        <v>7971.67</v>
      </c>
      <c r="J8022" s="177" t="str">
        <f t="shared" si="251"/>
        <v>Date &gt; 1920</v>
      </c>
    </row>
    <row r="8023" spans="1:10" x14ac:dyDescent="0.3">
      <c r="A8023" s="178" t="s">
        <v>270</v>
      </c>
      <c r="B8023" s="178" t="s">
        <v>131</v>
      </c>
      <c r="C8023" s="178" t="s">
        <v>1375</v>
      </c>
      <c r="D8023" s="178" t="s">
        <v>8787</v>
      </c>
      <c r="E8023" s="179">
        <v>38371</v>
      </c>
      <c r="F8023" s="180">
        <v>2722</v>
      </c>
      <c r="G8023" s="180">
        <v>0</v>
      </c>
      <c r="H8023" s="180">
        <v>302.26</v>
      </c>
      <c r="I8023" s="180">
        <f t="shared" si="250"/>
        <v>3024.26</v>
      </c>
      <c r="J8023" s="177" t="str">
        <f t="shared" si="251"/>
        <v>Date &gt; 1920</v>
      </c>
    </row>
    <row r="8024" spans="1:10" x14ac:dyDescent="0.3">
      <c r="A8024" s="178" t="s">
        <v>270</v>
      </c>
      <c r="B8024" s="178" t="s">
        <v>131</v>
      </c>
      <c r="C8024" s="178" t="s">
        <v>1375</v>
      </c>
      <c r="D8024" s="178" t="s">
        <v>8788</v>
      </c>
      <c r="E8024" s="179">
        <v>38022</v>
      </c>
      <c r="F8024" s="180">
        <v>3796</v>
      </c>
      <c r="G8024" s="180">
        <v>0</v>
      </c>
      <c r="H8024" s="180">
        <v>422</v>
      </c>
      <c r="I8024" s="180">
        <f t="shared" si="250"/>
        <v>4218</v>
      </c>
      <c r="J8024" s="177" t="str">
        <f t="shared" si="251"/>
        <v>Date &gt; 1920</v>
      </c>
    </row>
    <row r="8025" spans="1:10" x14ac:dyDescent="0.3">
      <c r="A8025" s="178" t="s">
        <v>270</v>
      </c>
      <c r="B8025" s="178" t="s">
        <v>131</v>
      </c>
      <c r="C8025" s="178" t="s">
        <v>1375</v>
      </c>
      <c r="D8025" s="178" t="s">
        <v>8788</v>
      </c>
      <c r="E8025" s="179">
        <v>38217</v>
      </c>
      <c r="F8025" s="180">
        <v>613</v>
      </c>
      <c r="G8025" s="180">
        <v>0</v>
      </c>
      <c r="H8025" s="180">
        <v>68.2</v>
      </c>
      <c r="I8025" s="180">
        <f t="shared" si="250"/>
        <v>681.2</v>
      </c>
      <c r="J8025" s="177" t="str">
        <f t="shared" si="251"/>
        <v>Date &gt; 1920</v>
      </c>
    </row>
    <row r="8026" spans="1:10" x14ac:dyDescent="0.3">
      <c r="A8026" s="178" t="s">
        <v>270</v>
      </c>
      <c r="B8026" s="178" t="s">
        <v>131</v>
      </c>
      <c r="C8026" s="178" t="s">
        <v>1375</v>
      </c>
      <c r="D8026" s="178" t="s">
        <v>8157</v>
      </c>
      <c r="E8026" s="179">
        <v>39632</v>
      </c>
      <c r="F8026" s="180">
        <v>0</v>
      </c>
      <c r="G8026" s="180">
        <v>2100</v>
      </c>
      <c r="H8026" s="180">
        <v>900</v>
      </c>
      <c r="I8026" s="180">
        <f t="shared" si="250"/>
        <v>3000</v>
      </c>
      <c r="J8026" s="177" t="str">
        <f t="shared" si="251"/>
        <v>Date &gt; 1920</v>
      </c>
    </row>
    <row r="8027" spans="1:10" x14ac:dyDescent="0.3">
      <c r="A8027" s="178" t="s">
        <v>270</v>
      </c>
      <c r="B8027" s="178" t="s">
        <v>131</v>
      </c>
      <c r="C8027" s="178" t="s">
        <v>1375</v>
      </c>
      <c r="D8027" s="178" t="s">
        <v>8789</v>
      </c>
      <c r="E8027" s="179">
        <v>38657</v>
      </c>
      <c r="F8027" s="180">
        <v>9815</v>
      </c>
      <c r="G8027" s="180">
        <v>0</v>
      </c>
      <c r="H8027" s="180">
        <v>517.11</v>
      </c>
      <c r="I8027" s="180">
        <f t="shared" si="250"/>
        <v>10332.11</v>
      </c>
      <c r="J8027" s="177" t="str">
        <f t="shared" si="251"/>
        <v>Date &gt; 1920</v>
      </c>
    </row>
    <row r="8028" spans="1:10" x14ac:dyDescent="0.3">
      <c r="A8028" s="178" t="s">
        <v>270</v>
      </c>
      <c r="B8028" s="178" t="s">
        <v>131</v>
      </c>
      <c r="C8028" s="178" t="s">
        <v>1375</v>
      </c>
      <c r="D8028" s="178" t="s">
        <v>8789</v>
      </c>
      <c r="E8028" s="179">
        <v>38909</v>
      </c>
      <c r="F8028" s="180">
        <v>152040</v>
      </c>
      <c r="G8028" s="180">
        <v>0</v>
      </c>
      <c r="H8028" s="180">
        <v>8002.71</v>
      </c>
      <c r="I8028" s="180">
        <f t="shared" si="250"/>
        <v>160042.71</v>
      </c>
      <c r="J8028" s="177" t="str">
        <f t="shared" si="251"/>
        <v>Date &gt; 1920</v>
      </c>
    </row>
    <row r="8029" spans="1:10" x14ac:dyDescent="0.3">
      <c r="A8029" s="178" t="s">
        <v>270</v>
      </c>
      <c r="B8029" s="178" t="s">
        <v>131</v>
      </c>
      <c r="C8029" s="178" t="s">
        <v>1375</v>
      </c>
      <c r="D8029" s="178" t="s">
        <v>8789</v>
      </c>
      <c r="E8029" s="179">
        <v>39406</v>
      </c>
      <c r="F8029" s="180">
        <v>21869</v>
      </c>
      <c r="G8029" s="180">
        <v>0</v>
      </c>
      <c r="H8029" s="180">
        <v>1427.44</v>
      </c>
      <c r="I8029" s="180">
        <f t="shared" si="250"/>
        <v>23296.44</v>
      </c>
      <c r="J8029" s="177" t="str">
        <f t="shared" si="251"/>
        <v>Date &gt; 1920</v>
      </c>
    </row>
    <row r="8030" spans="1:10" x14ac:dyDescent="0.3">
      <c r="A8030" s="178" t="s">
        <v>270</v>
      </c>
      <c r="B8030" s="178" t="s">
        <v>131</v>
      </c>
      <c r="C8030" s="178" t="s">
        <v>1375</v>
      </c>
      <c r="D8030" s="178" t="s">
        <v>8789</v>
      </c>
      <c r="E8030" s="179">
        <v>39640</v>
      </c>
      <c r="F8030" s="180">
        <v>6709</v>
      </c>
      <c r="G8030" s="180">
        <v>0</v>
      </c>
      <c r="H8030" s="180">
        <v>76.290000000000006</v>
      </c>
      <c r="I8030" s="180">
        <f t="shared" si="250"/>
        <v>6785.29</v>
      </c>
      <c r="J8030" s="177" t="str">
        <f t="shared" si="251"/>
        <v>Date &gt; 1920</v>
      </c>
    </row>
    <row r="8031" spans="1:10" x14ac:dyDescent="0.3">
      <c r="A8031" s="178" t="s">
        <v>270</v>
      </c>
      <c r="B8031" s="178" t="s">
        <v>131</v>
      </c>
      <c r="C8031" s="178" t="s">
        <v>1375</v>
      </c>
      <c r="D8031" s="178" t="s">
        <v>8790</v>
      </c>
      <c r="E8031" s="179">
        <v>39282</v>
      </c>
      <c r="F8031" s="180">
        <v>23164</v>
      </c>
      <c r="G8031" s="180">
        <v>0</v>
      </c>
      <c r="H8031" s="180">
        <v>1219.97</v>
      </c>
      <c r="I8031" s="180">
        <f t="shared" si="250"/>
        <v>24383.97</v>
      </c>
      <c r="J8031" s="177" t="str">
        <f t="shared" si="251"/>
        <v>Date &gt; 1920</v>
      </c>
    </row>
    <row r="8032" spans="1:10" x14ac:dyDescent="0.3">
      <c r="A8032" s="178" t="s">
        <v>270</v>
      </c>
      <c r="B8032" s="178" t="s">
        <v>131</v>
      </c>
      <c r="C8032" s="178" t="s">
        <v>1375</v>
      </c>
      <c r="D8032" s="178" t="s">
        <v>8790</v>
      </c>
      <c r="E8032" s="179">
        <v>39464</v>
      </c>
      <c r="F8032" s="180">
        <v>127382</v>
      </c>
      <c r="G8032" s="180">
        <v>0</v>
      </c>
      <c r="H8032" s="180">
        <v>6704.96</v>
      </c>
      <c r="I8032" s="180">
        <f t="shared" si="250"/>
        <v>134086.96</v>
      </c>
      <c r="J8032" s="177" t="str">
        <f t="shared" si="251"/>
        <v>Date &gt; 1920</v>
      </c>
    </row>
    <row r="8033" spans="1:10" x14ac:dyDescent="0.3">
      <c r="A8033" s="178" t="s">
        <v>270</v>
      </c>
      <c r="B8033" s="178" t="s">
        <v>131</v>
      </c>
      <c r="C8033" s="178" t="s">
        <v>1375</v>
      </c>
      <c r="D8033" s="178" t="s">
        <v>8790</v>
      </c>
      <c r="E8033" s="179">
        <v>39946</v>
      </c>
      <c r="F8033" s="180">
        <v>144874</v>
      </c>
      <c r="G8033" s="180">
        <v>0</v>
      </c>
      <c r="H8033" s="180">
        <v>8150.07</v>
      </c>
      <c r="I8033" s="180">
        <f t="shared" si="250"/>
        <v>153024.07</v>
      </c>
      <c r="J8033" s="177" t="str">
        <f t="shared" si="251"/>
        <v>Date &gt; 1920</v>
      </c>
    </row>
    <row r="8034" spans="1:10" x14ac:dyDescent="0.3">
      <c r="A8034" s="178" t="s">
        <v>270</v>
      </c>
      <c r="B8034" s="178" t="s">
        <v>131</v>
      </c>
      <c r="C8034" s="178" t="s">
        <v>1375</v>
      </c>
      <c r="D8034" s="178" t="s">
        <v>8790</v>
      </c>
      <c r="E8034" s="179">
        <v>39982</v>
      </c>
      <c r="F8034" s="180">
        <v>0</v>
      </c>
      <c r="G8034" s="180">
        <v>3920</v>
      </c>
      <c r="H8034" s="180">
        <v>847.97</v>
      </c>
      <c r="I8034" s="180">
        <f t="shared" si="250"/>
        <v>4767.97</v>
      </c>
      <c r="J8034" s="177" t="str">
        <f t="shared" si="251"/>
        <v>Date &gt; 1920</v>
      </c>
    </row>
    <row r="8035" spans="1:10" x14ac:dyDescent="0.3">
      <c r="A8035" s="178" t="s">
        <v>270</v>
      </c>
      <c r="B8035" s="178" t="s">
        <v>131</v>
      </c>
      <c r="C8035" s="178" t="s">
        <v>1375</v>
      </c>
      <c r="D8035" s="178" t="s">
        <v>8790</v>
      </c>
      <c r="E8035" s="179">
        <v>40147</v>
      </c>
      <c r="F8035" s="180">
        <v>7482</v>
      </c>
      <c r="G8035" s="180">
        <v>0</v>
      </c>
      <c r="H8035" s="180">
        <v>0</v>
      </c>
      <c r="I8035" s="180">
        <f t="shared" si="250"/>
        <v>7482</v>
      </c>
      <c r="J8035" s="177" t="str">
        <f t="shared" si="251"/>
        <v>Date &gt; 1920</v>
      </c>
    </row>
    <row r="8036" spans="1:10" x14ac:dyDescent="0.3">
      <c r="A8036" s="178" t="s">
        <v>270</v>
      </c>
      <c r="B8036" s="178" t="s">
        <v>131</v>
      </c>
      <c r="C8036" s="178" t="s">
        <v>1375</v>
      </c>
      <c r="D8036" s="178" t="s">
        <v>8791</v>
      </c>
      <c r="E8036" s="179">
        <v>39458</v>
      </c>
      <c r="F8036" s="180">
        <v>125823</v>
      </c>
      <c r="G8036" s="180">
        <v>0</v>
      </c>
      <c r="H8036" s="180">
        <v>6623.71</v>
      </c>
      <c r="I8036" s="180">
        <f t="shared" si="250"/>
        <v>132446.71</v>
      </c>
      <c r="J8036" s="177" t="str">
        <f t="shared" si="251"/>
        <v>Date &gt; 1920</v>
      </c>
    </row>
    <row r="8037" spans="1:10" x14ac:dyDescent="0.3">
      <c r="A8037" s="178" t="s">
        <v>270</v>
      </c>
      <c r="B8037" s="178" t="s">
        <v>131</v>
      </c>
      <c r="C8037" s="178" t="s">
        <v>1375</v>
      </c>
      <c r="D8037" s="178" t="s">
        <v>8791</v>
      </c>
      <c r="E8037" s="179">
        <v>39479</v>
      </c>
      <c r="F8037" s="180">
        <v>58697</v>
      </c>
      <c r="G8037" s="180">
        <v>0</v>
      </c>
      <c r="H8037" s="180">
        <v>3088.77</v>
      </c>
      <c r="I8037" s="180">
        <f t="shared" si="250"/>
        <v>61785.77</v>
      </c>
      <c r="J8037" s="177" t="str">
        <f t="shared" si="251"/>
        <v>Date &gt; 1920</v>
      </c>
    </row>
    <row r="8038" spans="1:10" x14ac:dyDescent="0.3">
      <c r="A8038" s="178" t="s">
        <v>270</v>
      </c>
      <c r="B8038" s="178" t="s">
        <v>131</v>
      </c>
      <c r="C8038" s="178" t="s">
        <v>1375</v>
      </c>
      <c r="D8038" s="178" t="s">
        <v>8791</v>
      </c>
      <c r="E8038" s="179">
        <v>39682</v>
      </c>
      <c r="F8038" s="180">
        <v>19451</v>
      </c>
      <c r="G8038" s="180">
        <v>0</v>
      </c>
      <c r="H8038" s="180">
        <v>1023.92</v>
      </c>
      <c r="I8038" s="180">
        <f t="shared" si="250"/>
        <v>20474.919999999998</v>
      </c>
      <c r="J8038" s="177" t="str">
        <f t="shared" si="251"/>
        <v>Date &gt; 1920</v>
      </c>
    </row>
    <row r="8039" spans="1:10" x14ac:dyDescent="0.3">
      <c r="A8039" s="178" t="s">
        <v>270</v>
      </c>
      <c r="B8039" s="178" t="s">
        <v>131</v>
      </c>
      <c r="C8039" s="178" t="s">
        <v>1375</v>
      </c>
      <c r="D8039" s="178" t="s">
        <v>8791</v>
      </c>
      <c r="E8039" s="179">
        <v>39759</v>
      </c>
      <c r="F8039" s="180">
        <v>41369</v>
      </c>
      <c r="G8039" s="180">
        <v>0</v>
      </c>
      <c r="H8039" s="180">
        <v>2176.4299999999998</v>
      </c>
      <c r="I8039" s="180">
        <f t="shared" si="250"/>
        <v>43545.43</v>
      </c>
      <c r="J8039" s="177" t="str">
        <f t="shared" si="251"/>
        <v>Date &gt; 1920</v>
      </c>
    </row>
    <row r="8040" spans="1:10" x14ac:dyDescent="0.3">
      <c r="A8040" s="178" t="s">
        <v>270</v>
      </c>
      <c r="B8040" s="178" t="s">
        <v>131</v>
      </c>
      <c r="C8040" s="178" t="s">
        <v>1375</v>
      </c>
      <c r="D8040" s="178" t="s">
        <v>8791</v>
      </c>
      <c r="E8040" s="179">
        <v>39974</v>
      </c>
      <c r="F8040" s="180">
        <v>58332</v>
      </c>
      <c r="G8040" s="180">
        <v>0</v>
      </c>
      <c r="H8040" s="180">
        <v>3597.17</v>
      </c>
      <c r="I8040" s="180">
        <f t="shared" si="250"/>
        <v>61929.17</v>
      </c>
      <c r="J8040" s="177" t="str">
        <f t="shared" si="251"/>
        <v>Date &gt; 1920</v>
      </c>
    </row>
    <row r="8041" spans="1:10" x14ac:dyDescent="0.3">
      <c r="A8041" s="178" t="s">
        <v>270</v>
      </c>
      <c r="B8041" s="178" t="s">
        <v>131</v>
      </c>
      <c r="C8041" s="178" t="s">
        <v>1375</v>
      </c>
      <c r="D8041" s="178" t="s">
        <v>8791</v>
      </c>
      <c r="E8041" s="179">
        <v>40632</v>
      </c>
      <c r="F8041" s="180">
        <v>10000</v>
      </c>
      <c r="G8041" s="180">
        <v>0</v>
      </c>
      <c r="H8041" s="180">
        <v>2569.94</v>
      </c>
      <c r="I8041" s="180">
        <f t="shared" si="250"/>
        <v>12569.94</v>
      </c>
      <c r="J8041" s="177" t="str">
        <f t="shared" si="251"/>
        <v>Date &gt; 1920</v>
      </c>
    </row>
    <row r="8042" spans="1:10" x14ac:dyDescent="0.3">
      <c r="A8042" s="178" t="s">
        <v>270</v>
      </c>
      <c r="B8042" s="178" t="s">
        <v>131</v>
      </c>
      <c r="C8042" s="178" t="s">
        <v>1375</v>
      </c>
      <c r="D8042" s="178" t="s">
        <v>8791</v>
      </c>
      <c r="E8042" s="179">
        <v>40632</v>
      </c>
      <c r="F8042" s="180">
        <v>47050</v>
      </c>
      <c r="G8042" s="180">
        <v>0</v>
      </c>
      <c r="H8042" s="180">
        <v>0</v>
      </c>
      <c r="I8042" s="180">
        <f t="shared" si="250"/>
        <v>47050</v>
      </c>
      <c r="J8042" s="177" t="str">
        <f t="shared" si="251"/>
        <v>Date &gt; 1920</v>
      </c>
    </row>
    <row r="8043" spans="1:10" x14ac:dyDescent="0.3">
      <c r="A8043" s="178" t="s">
        <v>270</v>
      </c>
      <c r="B8043" s="178" t="s">
        <v>131</v>
      </c>
      <c r="C8043" s="178" t="s">
        <v>1375</v>
      </c>
      <c r="D8043" s="178" t="s">
        <v>8792</v>
      </c>
      <c r="E8043" s="179">
        <v>39759</v>
      </c>
      <c r="F8043" s="180">
        <v>79404</v>
      </c>
      <c r="G8043" s="180">
        <v>0</v>
      </c>
      <c r="H8043" s="180">
        <v>4180.28</v>
      </c>
      <c r="I8043" s="180">
        <f t="shared" si="250"/>
        <v>83584.28</v>
      </c>
      <c r="J8043" s="177" t="str">
        <f t="shared" si="251"/>
        <v>Date &gt; 1920</v>
      </c>
    </row>
    <row r="8044" spans="1:10" x14ac:dyDescent="0.3">
      <c r="A8044" s="178" t="s">
        <v>270</v>
      </c>
      <c r="B8044" s="178" t="s">
        <v>131</v>
      </c>
      <c r="C8044" s="178" t="s">
        <v>1375</v>
      </c>
      <c r="D8044" s="178" t="s">
        <v>8792</v>
      </c>
      <c r="E8044" s="179">
        <v>39974</v>
      </c>
      <c r="F8044" s="180">
        <v>1297</v>
      </c>
      <c r="G8044" s="180">
        <v>0</v>
      </c>
      <c r="H8044" s="180">
        <v>309.43</v>
      </c>
      <c r="I8044" s="180">
        <f t="shared" si="250"/>
        <v>1606.43</v>
      </c>
      <c r="J8044" s="177" t="str">
        <f t="shared" si="251"/>
        <v>Date &gt; 1920</v>
      </c>
    </row>
    <row r="8045" spans="1:10" x14ac:dyDescent="0.3">
      <c r="A8045" s="178" t="s">
        <v>270</v>
      </c>
      <c r="B8045" s="178" t="s">
        <v>131</v>
      </c>
      <c r="C8045" s="178" t="s">
        <v>1375</v>
      </c>
      <c r="D8045" s="178" t="s">
        <v>8792</v>
      </c>
      <c r="E8045" s="179">
        <v>40197</v>
      </c>
      <c r="F8045" s="180">
        <v>10000</v>
      </c>
      <c r="G8045" s="180">
        <v>0</v>
      </c>
      <c r="H8045" s="180">
        <v>295.38</v>
      </c>
      <c r="I8045" s="180">
        <f t="shared" si="250"/>
        <v>10295.379999999999</v>
      </c>
      <c r="J8045" s="177" t="str">
        <f t="shared" si="251"/>
        <v>Date &gt; 1920</v>
      </c>
    </row>
    <row r="8046" spans="1:10" x14ac:dyDescent="0.3">
      <c r="A8046" s="178" t="s">
        <v>270</v>
      </c>
      <c r="B8046" s="178" t="s">
        <v>131</v>
      </c>
      <c r="C8046" s="178" t="s">
        <v>1375</v>
      </c>
      <c r="D8046" s="178" t="s">
        <v>8792</v>
      </c>
      <c r="E8046" s="179">
        <v>40197</v>
      </c>
      <c r="F8046" s="180">
        <v>191</v>
      </c>
      <c r="G8046" s="180">
        <v>0</v>
      </c>
      <c r="H8046" s="180">
        <v>0</v>
      </c>
      <c r="I8046" s="180">
        <f t="shared" si="250"/>
        <v>191</v>
      </c>
      <c r="J8046" s="177" t="str">
        <f t="shared" si="251"/>
        <v>Date &gt; 1920</v>
      </c>
    </row>
    <row r="8047" spans="1:10" x14ac:dyDescent="0.3">
      <c r="A8047" s="178" t="s">
        <v>270</v>
      </c>
      <c r="B8047" s="178" t="s">
        <v>131</v>
      </c>
      <c r="C8047" s="178" t="s">
        <v>1375</v>
      </c>
      <c r="D8047" s="178" t="s">
        <v>8793</v>
      </c>
      <c r="E8047" s="179">
        <v>40071</v>
      </c>
      <c r="F8047" s="180">
        <v>230817</v>
      </c>
      <c r="G8047" s="180">
        <v>12149.6</v>
      </c>
      <c r="H8047" s="180">
        <v>0</v>
      </c>
      <c r="I8047" s="180">
        <f t="shared" si="250"/>
        <v>242966.6</v>
      </c>
      <c r="J8047" s="177" t="str">
        <f t="shared" si="251"/>
        <v>Date &gt; 1920</v>
      </c>
    </row>
    <row r="8048" spans="1:10" x14ac:dyDescent="0.3">
      <c r="A8048" s="178" t="s">
        <v>270</v>
      </c>
      <c r="B8048" s="178" t="s">
        <v>131</v>
      </c>
      <c r="C8048" s="178" t="s">
        <v>1375</v>
      </c>
      <c r="D8048" s="178" t="s">
        <v>8793</v>
      </c>
      <c r="E8048" s="179">
        <v>40095</v>
      </c>
      <c r="F8048" s="180">
        <v>452935</v>
      </c>
      <c r="G8048" s="180">
        <v>23837.59</v>
      </c>
      <c r="H8048" s="180">
        <v>0</v>
      </c>
      <c r="I8048" s="180">
        <f t="shared" si="250"/>
        <v>476772.59</v>
      </c>
      <c r="J8048" s="177" t="str">
        <f t="shared" si="251"/>
        <v>Date &gt; 1920</v>
      </c>
    </row>
    <row r="8049" spans="1:10" x14ac:dyDescent="0.3">
      <c r="A8049" s="178" t="s">
        <v>270</v>
      </c>
      <c r="B8049" s="178" t="s">
        <v>131</v>
      </c>
      <c r="C8049" s="178" t="s">
        <v>1375</v>
      </c>
      <c r="D8049" s="178" t="s">
        <v>8793</v>
      </c>
      <c r="E8049" s="179">
        <v>40121</v>
      </c>
      <c r="F8049" s="180">
        <v>885162</v>
      </c>
      <c r="G8049" s="180">
        <v>46588.85</v>
      </c>
      <c r="H8049" s="180">
        <v>0</v>
      </c>
      <c r="I8049" s="180">
        <f t="shared" si="250"/>
        <v>931750.85</v>
      </c>
      <c r="J8049" s="177" t="str">
        <f t="shared" si="251"/>
        <v>Date &gt; 1920</v>
      </c>
    </row>
    <row r="8050" spans="1:10" x14ac:dyDescent="0.3">
      <c r="A8050" s="178" t="s">
        <v>270</v>
      </c>
      <c r="B8050" s="178" t="s">
        <v>131</v>
      </c>
      <c r="C8050" s="178" t="s">
        <v>1375</v>
      </c>
      <c r="D8050" s="178" t="s">
        <v>8793</v>
      </c>
      <c r="E8050" s="179">
        <v>40156</v>
      </c>
      <c r="F8050" s="180">
        <v>35556</v>
      </c>
      <c r="G8050" s="180">
        <v>1871.27</v>
      </c>
      <c r="H8050" s="180">
        <v>0</v>
      </c>
      <c r="I8050" s="180">
        <f t="shared" si="250"/>
        <v>37427.269999999997</v>
      </c>
      <c r="J8050" s="177" t="str">
        <f t="shared" si="251"/>
        <v>Date &gt; 1920</v>
      </c>
    </row>
    <row r="8051" spans="1:10" x14ac:dyDescent="0.3">
      <c r="A8051" s="178" t="s">
        <v>270</v>
      </c>
      <c r="B8051" s="178" t="s">
        <v>131</v>
      </c>
      <c r="C8051" s="178" t="s">
        <v>1375</v>
      </c>
      <c r="D8051" s="178" t="s">
        <v>8793</v>
      </c>
      <c r="E8051" s="179">
        <v>40197</v>
      </c>
      <c r="F8051" s="180">
        <v>52461</v>
      </c>
      <c r="G8051" s="180">
        <v>2760.47</v>
      </c>
      <c r="H8051" s="180">
        <v>0</v>
      </c>
      <c r="I8051" s="180">
        <f t="shared" si="250"/>
        <v>55221.47</v>
      </c>
      <c r="J8051" s="177" t="str">
        <f t="shared" si="251"/>
        <v>Date &gt; 1920</v>
      </c>
    </row>
    <row r="8052" spans="1:10" x14ac:dyDescent="0.3">
      <c r="A8052" s="178" t="s">
        <v>270</v>
      </c>
      <c r="B8052" s="178" t="s">
        <v>131</v>
      </c>
      <c r="C8052" s="178" t="s">
        <v>1375</v>
      </c>
      <c r="D8052" s="178" t="s">
        <v>8793</v>
      </c>
      <c r="E8052" s="179">
        <v>40233</v>
      </c>
      <c r="F8052" s="180">
        <v>35569</v>
      </c>
      <c r="G8052" s="180">
        <v>1872.51</v>
      </c>
      <c r="H8052" s="180">
        <v>0</v>
      </c>
      <c r="I8052" s="180">
        <f t="shared" si="250"/>
        <v>37441.51</v>
      </c>
      <c r="J8052" s="177" t="str">
        <f t="shared" si="251"/>
        <v>Date &gt; 1920</v>
      </c>
    </row>
    <row r="8053" spans="1:10" x14ac:dyDescent="0.3">
      <c r="A8053" s="178" t="s">
        <v>270</v>
      </c>
      <c r="B8053" s="178" t="s">
        <v>131</v>
      </c>
      <c r="C8053" s="178" t="s">
        <v>1375</v>
      </c>
      <c r="D8053" s="178" t="s">
        <v>8793</v>
      </c>
      <c r="E8053" s="179">
        <v>40245</v>
      </c>
      <c r="F8053" s="180">
        <v>10783</v>
      </c>
      <c r="G8053" s="180">
        <v>567.5</v>
      </c>
      <c r="H8053" s="180">
        <v>0</v>
      </c>
      <c r="I8053" s="180">
        <f t="shared" si="250"/>
        <v>11350.5</v>
      </c>
      <c r="J8053" s="177" t="str">
        <f t="shared" si="251"/>
        <v>Date &gt; 1920</v>
      </c>
    </row>
    <row r="8054" spans="1:10" x14ac:dyDescent="0.3">
      <c r="A8054" s="178" t="s">
        <v>270</v>
      </c>
      <c r="B8054" s="178" t="s">
        <v>131</v>
      </c>
      <c r="C8054" s="178" t="s">
        <v>1375</v>
      </c>
      <c r="D8054" s="178" t="s">
        <v>8793</v>
      </c>
      <c r="E8054" s="179">
        <v>40317</v>
      </c>
      <c r="F8054" s="180">
        <v>1439</v>
      </c>
      <c r="G8054" s="180">
        <v>75.739999999999995</v>
      </c>
      <c r="H8054" s="180">
        <v>0</v>
      </c>
      <c r="I8054" s="180">
        <f t="shared" si="250"/>
        <v>1514.74</v>
      </c>
      <c r="J8054" s="177" t="str">
        <f t="shared" si="251"/>
        <v>Date &gt; 1920</v>
      </c>
    </row>
    <row r="8055" spans="1:10" x14ac:dyDescent="0.3">
      <c r="A8055" s="178" t="s">
        <v>270</v>
      </c>
      <c r="B8055" s="178" t="s">
        <v>131</v>
      </c>
      <c r="C8055" s="178" t="s">
        <v>1375</v>
      </c>
      <c r="D8055" s="178" t="s">
        <v>8793</v>
      </c>
      <c r="E8055" s="179">
        <v>40340</v>
      </c>
      <c r="F8055" s="180">
        <v>144479</v>
      </c>
      <c r="G8055" s="180">
        <v>7603.39</v>
      </c>
      <c r="H8055" s="180">
        <v>0</v>
      </c>
      <c r="I8055" s="180">
        <f t="shared" si="250"/>
        <v>152082.39000000001</v>
      </c>
      <c r="J8055" s="177" t="str">
        <f t="shared" si="251"/>
        <v>Date &gt; 1920</v>
      </c>
    </row>
    <row r="8056" spans="1:10" x14ac:dyDescent="0.3">
      <c r="A8056" s="178" t="s">
        <v>270</v>
      </c>
      <c r="B8056" s="178" t="s">
        <v>131</v>
      </c>
      <c r="C8056" s="178" t="s">
        <v>1375</v>
      </c>
      <c r="D8056" s="178" t="s">
        <v>8793</v>
      </c>
      <c r="E8056" s="179">
        <v>40428</v>
      </c>
      <c r="F8056" s="180">
        <v>102359</v>
      </c>
      <c r="G8056" s="180">
        <v>5387.33</v>
      </c>
      <c r="H8056" s="180">
        <v>0</v>
      </c>
      <c r="I8056" s="180">
        <f t="shared" si="250"/>
        <v>107746.33</v>
      </c>
      <c r="J8056" s="177" t="str">
        <f t="shared" si="251"/>
        <v>Date &gt; 1920</v>
      </c>
    </row>
    <row r="8057" spans="1:10" x14ac:dyDescent="0.3">
      <c r="A8057" s="178" t="s">
        <v>270</v>
      </c>
      <c r="B8057" s="178" t="s">
        <v>131</v>
      </c>
      <c r="C8057" s="178" t="s">
        <v>1375</v>
      </c>
      <c r="D8057" s="178" t="s">
        <v>8793</v>
      </c>
      <c r="E8057" s="179">
        <v>40500</v>
      </c>
      <c r="F8057" s="180">
        <v>7690</v>
      </c>
      <c r="G8057" s="180">
        <v>1020.2</v>
      </c>
      <c r="H8057" s="180">
        <v>0</v>
      </c>
      <c r="I8057" s="180">
        <f t="shared" si="250"/>
        <v>8710.2000000000007</v>
      </c>
      <c r="J8057" s="177" t="str">
        <f t="shared" si="251"/>
        <v>Date &gt; 1920</v>
      </c>
    </row>
    <row r="8058" spans="1:10" x14ac:dyDescent="0.3">
      <c r="A8058" s="178" t="s">
        <v>270</v>
      </c>
      <c r="B8058" s="178" t="s">
        <v>131</v>
      </c>
      <c r="C8058" s="178" t="s">
        <v>1375</v>
      </c>
      <c r="D8058" s="178" t="s">
        <v>8793</v>
      </c>
      <c r="E8058" s="179">
        <v>40554</v>
      </c>
      <c r="F8058" s="180">
        <v>0</v>
      </c>
      <c r="G8058" s="180">
        <v>179.18</v>
      </c>
      <c r="H8058" s="180">
        <v>0</v>
      </c>
      <c r="I8058" s="180">
        <f t="shared" si="250"/>
        <v>179.18</v>
      </c>
      <c r="J8058" s="177" t="str">
        <f t="shared" si="251"/>
        <v>Date &gt; 1920</v>
      </c>
    </row>
    <row r="8059" spans="1:10" x14ac:dyDescent="0.3">
      <c r="A8059" s="178" t="s">
        <v>270</v>
      </c>
      <c r="B8059" s="178" t="s">
        <v>131</v>
      </c>
      <c r="C8059" s="178" t="s">
        <v>1375</v>
      </c>
      <c r="D8059" s="178" t="s">
        <v>8793</v>
      </c>
      <c r="E8059" s="179">
        <v>41124</v>
      </c>
      <c r="F8059" s="180">
        <v>1000</v>
      </c>
      <c r="G8059" s="180">
        <v>0</v>
      </c>
      <c r="H8059" s="180">
        <v>0</v>
      </c>
      <c r="I8059" s="180">
        <f t="shared" si="250"/>
        <v>1000</v>
      </c>
      <c r="J8059" s="177" t="str">
        <f t="shared" si="251"/>
        <v>Date &gt; 1920</v>
      </c>
    </row>
    <row r="8060" spans="1:10" x14ac:dyDescent="0.3">
      <c r="A8060" s="178" t="s">
        <v>270</v>
      </c>
      <c r="B8060" s="178" t="s">
        <v>131</v>
      </c>
      <c r="C8060" s="178" t="s">
        <v>1375</v>
      </c>
      <c r="D8060" s="178" t="s">
        <v>8793</v>
      </c>
      <c r="E8060" s="179">
        <v>41841</v>
      </c>
      <c r="F8060" s="180">
        <v>32394</v>
      </c>
      <c r="G8060" s="180">
        <v>964.4</v>
      </c>
      <c r="H8060" s="180">
        <v>0</v>
      </c>
      <c r="I8060" s="180">
        <f t="shared" si="250"/>
        <v>33358.400000000001</v>
      </c>
      <c r="J8060" s="177" t="str">
        <f t="shared" si="251"/>
        <v>Date &gt; 1920</v>
      </c>
    </row>
    <row r="8061" spans="1:10" x14ac:dyDescent="0.3">
      <c r="A8061" s="178" t="s">
        <v>270</v>
      </c>
      <c r="B8061" s="178" t="s">
        <v>131</v>
      </c>
      <c r="C8061" s="178" t="s">
        <v>1375</v>
      </c>
      <c r="D8061" s="178" t="s">
        <v>8794</v>
      </c>
      <c r="E8061" s="179">
        <v>40568</v>
      </c>
      <c r="F8061" s="180">
        <v>49446</v>
      </c>
      <c r="G8061" s="180">
        <v>0</v>
      </c>
      <c r="H8061" s="180">
        <v>2605.16</v>
      </c>
      <c r="I8061" s="180">
        <f t="shared" si="250"/>
        <v>52051.16</v>
      </c>
      <c r="J8061" s="177" t="str">
        <f t="shared" si="251"/>
        <v>Date &gt; 1920</v>
      </c>
    </row>
    <row r="8062" spans="1:10" x14ac:dyDescent="0.3">
      <c r="A8062" s="178" t="s">
        <v>270</v>
      </c>
      <c r="B8062" s="178" t="s">
        <v>131</v>
      </c>
      <c r="C8062" s="178" t="s">
        <v>1375</v>
      </c>
      <c r="D8062" s="178" t="s">
        <v>8794</v>
      </c>
      <c r="E8062" s="179">
        <v>40886</v>
      </c>
      <c r="F8062" s="180">
        <v>9742</v>
      </c>
      <c r="G8062" s="180">
        <v>0</v>
      </c>
      <c r="H8062" s="180">
        <v>510.34</v>
      </c>
      <c r="I8062" s="180">
        <f t="shared" si="250"/>
        <v>10252.34</v>
      </c>
      <c r="J8062" s="177" t="str">
        <f t="shared" si="251"/>
        <v>Date &gt; 1920</v>
      </c>
    </row>
    <row r="8063" spans="1:10" x14ac:dyDescent="0.3">
      <c r="A8063" s="178" t="s">
        <v>270</v>
      </c>
      <c r="B8063" s="178" t="s">
        <v>131</v>
      </c>
      <c r="C8063" s="178" t="s">
        <v>1375</v>
      </c>
      <c r="D8063" s="178" t="s">
        <v>8795</v>
      </c>
      <c r="E8063" s="179">
        <v>40554</v>
      </c>
      <c r="F8063" s="180">
        <v>0</v>
      </c>
      <c r="G8063" s="180">
        <v>14193.76</v>
      </c>
      <c r="H8063" s="180">
        <v>7096.88</v>
      </c>
      <c r="I8063" s="180">
        <f t="shared" si="250"/>
        <v>21290.639999999999</v>
      </c>
      <c r="J8063" s="177" t="str">
        <f t="shared" si="251"/>
        <v>Date &gt; 1920</v>
      </c>
    </row>
    <row r="8064" spans="1:10" x14ac:dyDescent="0.3">
      <c r="A8064" s="178" t="s">
        <v>270</v>
      </c>
      <c r="B8064" s="178" t="s">
        <v>131</v>
      </c>
      <c r="C8064" s="178" t="s">
        <v>1375</v>
      </c>
      <c r="D8064" s="178" t="s">
        <v>8796</v>
      </c>
      <c r="E8064" s="179">
        <v>41344</v>
      </c>
      <c r="F8064" s="180">
        <v>22069</v>
      </c>
      <c r="G8064" s="180">
        <v>0</v>
      </c>
      <c r="H8064" s="180">
        <v>2452.75</v>
      </c>
      <c r="I8064" s="180">
        <f t="shared" si="250"/>
        <v>24521.75</v>
      </c>
      <c r="J8064" s="177" t="str">
        <f t="shared" si="251"/>
        <v>Date &gt; 1920</v>
      </c>
    </row>
    <row r="8065" spans="1:10" x14ac:dyDescent="0.3">
      <c r="A8065" s="178" t="s">
        <v>270</v>
      </c>
      <c r="B8065" s="178" t="s">
        <v>131</v>
      </c>
      <c r="C8065" s="178" t="s">
        <v>1375</v>
      </c>
      <c r="D8065" s="178" t="s">
        <v>8796</v>
      </c>
      <c r="E8065" s="179">
        <v>41401</v>
      </c>
      <c r="F8065" s="180">
        <v>10032</v>
      </c>
      <c r="G8065" s="180">
        <v>0</v>
      </c>
      <c r="H8065" s="180">
        <v>1114.25</v>
      </c>
      <c r="I8065" s="180">
        <f t="shared" si="250"/>
        <v>11146.25</v>
      </c>
      <c r="J8065" s="177" t="str">
        <f t="shared" si="251"/>
        <v>Date &gt; 1920</v>
      </c>
    </row>
    <row r="8066" spans="1:10" x14ac:dyDescent="0.3">
      <c r="A8066" s="178" t="s">
        <v>270</v>
      </c>
      <c r="B8066" s="178" t="s">
        <v>131</v>
      </c>
      <c r="C8066" s="178" t="s">
        <v>1375</v>
      </c>
      <c r="D8066" s="178" t="s">
        <v>8796</v>
      </c>
      <c r="E8066" s="179">
        <v>41711</v>
      </c>
      <c r="F8066" s="180">
        <v>13863</v>
      </c>
      <c r="G8066" s="180">
        <v>0</v>
      </c>
      <c r="H8066" s="180">
        <v>1541</v>
      </c>
      <c r="I8066" s="180">
        <f t="shared" si="250"/>
        <v>15404</v>
      </c>
      <c r="J8066" s="177" t="str">
        <f t="shared" si="251"/>
        <v>Date &gt; 1920</v>
      </c>
    </row>
    <row r="8067" spans="1:10" x14ac:dyDescent="0.3">
      <c r="A8067" s="178" t="s">
        <v>270</v>
      </c>
      <c r="B8067" s="178" t="s">
        <v>131</v>
      </c>
      <c r="C8067" s="178" t="s">
        <v>1375</v>
      </c>
      <c r="D8067" s="178" t="s">
        <v>8797</v>
      </c>
      <c r="E8067" s="179">
        <v>41689</v>
      </c>
      <c r="F8067" s="180">
        <v>0</v>
      </c>
      <c r="G8067" s="180">
        <v>1197.3399999999999</v>
      </c>
      <c r="H8067" s="180">
        <v>-135.63</v>
      </c>
      <c r="I8067" s="180">
        <f t="shared" si="250"/>
        <v>1061.71</v>
      </c>
      <c r="J8067" s="177" t="str">
        <f t="shared" si="251"/>
        <v>Date &gt; 1920</v>
      </c>
    </row>
    <row r="8068" spans="1:10" x14ac:dyDescent="0.3">
      <c r="A8068" s="178" t="s">
        <v>270</v>
      </c>
      <c r="B8068" s="178" t="s">
        <v>131</v>
      </c>
      <c r="C8068" s="178" t="s">
        <v>1375</v>
      </c>
      <c r="D8068" s="178" t="s">
        <v>8798</v>
      </c>
      <c r="E8068" s="179">
        <v>41773</v>
      </c>
      <c r="F8068" s="180">
        <v>10460</v>
      </c>
      <c r="G8068" s="180">
        <v>0</v>
      </c>
      <c r="H8068" s="180">
        <v>1164.1099999999999</v>
      </c>
      <c r="I8068" s="180">
        <f t="shared" si="250"/>
        <v>11624.11</v>
      </c>
      <c r="J8068" s="177" t="str">
        <f t="shared" si="251"/>
        <v>Date &gt; 1920</v>
      </c>
    </row>
    <row r="8069" spans="1:10" x14ac:dyDescent="0.3">
      <c r="A8069" s="178" t="s">
        <v>270</v>
      </c>
      <c r="B8069" s="178" t="s">
        <v>131</v>
      </c>
      <c r="C8069" s="178" t="s">
        <v>1375</v>
      </c>
      <c r="D8069" s="178" t="s">
        <v>8798</v>
      </c>
      <c r="E8069" s="179">
        <v>41957</v>
      </c>
      <c r="F8069" s="180">
        <v>43614</v>
      </c>
      <c r="G8069" s="180">
        <v>3004.2</v>
      </c>
      <c r="H8069" s="180">
        <v>4299.09</v>
      </c>
      <c r="I8069" s="180">
        <f t="shared" ref="I8069:I8132" si="252">SUM(F8069:H8069)</f>
        <v>50917.289999999994</v>
      </c>
      <c r="J8069" s="177" t="str">
        <f t="shared" ref="J8069:J8132" si="253">IF(OR(YEAR(E8069)&gt; 1920, ISBLANK(E8069)), "Date &gt; 1920", "Sketchy date")</f>
        <v>Date &gt; 1920</v>
      </c>
    </row>
    <row r="8070" spans="1:10" x14ac:dyDescent="0.3">
      <c r="A8070" s="178" t="s">
        <v>270</v>
      </c>
      <c r="B8070" s="178" t="s">
        <v>131</v>
      </c>
      <c r="C8070" s="178" t="s">
        <v>1375</v>
      </c>
      <c r="D8070" s="178" t="s">
        <v>8798</v>
      </c>
      <c r="E8070" s="179">
        <v>42018</v>
      </c>
      <c r="F8070" s="180">
        <v>46661</v>
      </c>
      <c r="G8070" s="180">
        <v>2592.33</v>
      </c>
      <c r="H8070" s="180">
        <v>2593.13</v>
      </c>
      <c r="I8070" s="180">
        <f t="shared" si="252"/>
        <v>51846.46</v>
      </c>
      <c r="J8070" s="177" t="str">
        <f t="shared" si="253"/>
        <v>Date &gt; 1920</v>
      </c>
    </row>
    <row r="8071" spans="1:10" x14ac:dyDescent="0.3">
      <c r="A8071" s="178" t="s">
        <v>270</v>
      </c>
      <c r="B8071" s="178" t="s">
        <v>131</v>
      </c>
      <c r="C8071" s="178" t="s">
        <v>1375</v>
      </c>
      <c r="D8071" s="178" t="s">
        <v>8798</v>
      </c>
      <c r="E8071" s="179">
        <v>42284</v>
      </c>
      <c r="F8071" s="180">
        <v>13550</v>
      </c>
      <c r="G8071" s="180">
        <v>1031.76</v>
      </c>
      <c r="H8071" s="180">
        <v>1031.43</v>
      </c>
      <c r="I8071" s="180">
        <f t="shared" si="252"/>
        <v>15613.19</v>
      </c>
      <c r="J8071" s="177" t="str">
        <f t="shared" si="253"/>
        <v>Date &gt; 1920</v>
      </c>
    </row>
    <row r="8072" spans="1:10" x14ac:dyDescent="0.3">
      <c r="A8072" s="178" t="s">
        <v>270</v>
      </c>
      <c r="B8072" s="178" t="s">
        <v>131</v>
      </c>
      <c r="C8072" s="178" t="s">
        <v>1375</v>
      </c>
      <c r="D8072" s="178" t="s">
        <v>8798</v>
      </c>
      <c r="E8072" s="179">
        <v>42590</v>
      </c>
      <c r="F8072" s="180">
        <v>9479</v>
      </c>
      <c r="G8072" s="180">
        <v>247.53</v>
      </c>
      <c r="H8072" s="180">
        <v>247.05</v>
      </c>
      <c r="I8072" s="180">
        <f t="shared" si="252"/>
        <v>9973.58</v>
      </c>
      <c r="J8072" s="177" t="str">
        <f t="shared" si="253"/>
        <v>Date &gt; 1920</v>
      </c>
    </row>
    <row r="8073" spans="1:10" x14ac:dyDescent="0.3">
      <c r="A8073" s="178" t="s">
        <v>270</v>
      </c>
      <c r="B8073" s="178" t="s">
        <v>131</v>
      </c>
      <c r="C8073" s="178" t="s">
        <v>1375</v>
      </c>
      <c r="D8073" s="178" t="s">
        <v>8799</v>
      </c>
      <c r="E8073" s="179">
        <v>41927</v>
      </c>
      <c r="F8073" s="180">
        <v>100092</v>
      </c>
      <c r="G8073" s="180">
        <v>5560.75</v>
      </c>
      <c r="H8073" s="180">
        <v>5562.25</v>
      </c>
      <c r="I8073" s="180">
        <f t="shared" si="252"/>
        <v>111215</v>
      </c>
      <c r="J8073" s="177" t="str">
        <f t="shared" si="253"/>
        <v>Date &gt; 1920</v>
      </c>
    </row>
    <row r="8074" spans="1:10" x14ac:dyDescent="0.3">
      <c r="A8074" s="178" t="s">
        <v>270</v>
      </c>
      <c r="B8074" s="178" t="s">
        <v>131</v>
      </c>
      <c r="C8074" s="178" t="s">
        <v>1375</v>
      </c>
      <c r="D8074" s="178" t="s">
        <v>8799</v>
      </c>
      <c r="E8074" s="179">
        <v>41957</v>
      </c>
      <c r="F8074" s="180">
        <v>75203</v>
      </c>
      <c r="G8074" s="180">
        <v>4177.96</v>
      </c>
      <c r="H8074" s="180">
        <v>4178.3599999999997</v>
      </c>
      <c r="I8074" s="180">
        <f t="shared" si="252"/>
        <v>83559.320000000007</v>
      </c>
      <c r="J8074" s="177" t="str">
        <f t="shared" si="253"/>
        <v>Date &gt; 1920</v>
      </c>
    </row>
    <row r="8075" spans="1:10" x14ac:dyDescent="0.3">
      <c r="A8075" s="178" t="s">
        <v>270</v>
      </c>
      <c r="B8075" s="178" t="s">
        <v>131</v>
      </c>
      <c r="C8075" s="178" t="s">
        <v>1375</v>
      </c>
      <c r="D8075" s="178" t="s">
        <v>8799</v>
      </c>
      <c r="E8075" s="179">
        <v>42039</v>
      </c>
      <c r="F8075" s="180">
        <v>190759</v>
      </c>
      <c r="G8075" s="180">
        <v>10597.7</v>
      </c>
      <c r="H8075" s="180">
        <v>10597.2</v>
      </c>
      <c r="I8075" s="180">
        <f t="shared" si="252"/>
        <v>211953.90000000002</v>
      </c>
      <c r="J8075" s="177" t="str">
        <f t="shared" si="253"/>
        <v>Date &gt; 1920</v>
      </c>
    </row>
    <row r="8076" spans="1:10" x14ac:dyDescent="0.3">
      <c r="A8076" s="178" t="s">
        <v>270</v>
      </c>
      <c r="B8076" s="178" t="s">
        <v>131</v>
      </c>
      <c r="C8076" s="178" t="s">
        <v>1375</v>
      </c>
      <c r="D8076" s="178" t="s">
        <v>8799</v>
      </c>
      <c r="E8076" s="179">
        <v>42284</v>
      </c>
      <c r="F8076" s="180">
        <v>6694</v>
      </c>
      <c r="G8076" s="180">
        <v>371.91</v>
      </c>
      <c r="H8076" s="180">
        <v>372.29</v>
      </c>
      <c r="I8076" s="180">
        <f t="shared" si="252"/>
        <v>7438.2</v>
      </c>
      <c r="J8076" s="177" t="str">
        <f t="shared" si="253"/>
        <v>Date &gt; 1920</v>
      </c>
    </row>
    <row r="8077" spans="1:10" x14ac:dyDescent="0.3">
      <c r="A8077" s="178" t="s">
        <v>270</v>
      </c>
      <c r="B8077" s="178" t="s">
        <v>131</v>
      </c>
      <c r="C8077" s="178" t="s">
        <v>1375</v>
      </c>
      <c r="D8077" s="178" t="s">
        <v>8799</v>
      </c>
      <c r="E8077" s="179">
        <v>42424</v>
      </c>
      <c r="F8077" s="180">
        <v>29931</v>
      </c>
      <c r="G8077" s="180">
        <v>2811.92</v>
      </c>
      <c r="H8077" s="180">
        <v>2811.43</v>
      </c>
      <c r="I8077" s="180">
        <f t="shared" si="252"/>
        <v>35554.35</v>
      </c>
      <c r="J8077" s="177" t="str">
        <f t="shared" si="253"/>
        <v>Date &gt; 1920</v>
      </c>
    </row>
    <row r="8078" spans="1:10" x14ac:dyDescent="0.3">
      <c r="A8078" s="178" t="s">
        <v>270</v>
      </c>
      <c r="B8078" s="178" t="s">
        <v>131</v>
      </c>
      <c r="C8078" s="178" t="s">
        <v>1375</v>
      </c>
      <c r="D8078" s="178" t="s">
        <v>8799</v>
      </c>
      <c r="E8078" s="179">
        <v>42590</v>
      </c>
      <c r="F8078" s="180">
        <v>12897</v>
      </c>
      <c r="G8078" s="180">
        <v>-432.67</v>
      </c>
      <c r="H8078" s="180">
        <v>-432.68</v>
      </c>
      <c r="I8078" s="180">
        <f t="shared" si="252"/>
        <v>12031.65</v>
      </c>
      <c r="J8078" s="177" t="str">
        <f t="shared" si="253"/>
        <v>Date &gt; 1920</v>
      </c>
    </row>
    <row r="8079" spans="1:10" x14ac:dyDescent="0.3">
      <c r="A8079" s="178" t="s">
        <v>270</v>
      </c>
      <c r="B8079" s="178" t="s">
        <v>131</v>
      </c>
      <c r="C8079" s="178" t="s">
        <v>1375</v>
      </c>
      <c r="D8079" s="178" t="s">
        <v>8800</v>
      </c>
      <c r="E8079" s="179">
        <v>42068</v>
      </c>
      <c r="F8079" s="180">
        <v>0</v>
      </c>
      <c r="G8079" s="180">
        <v>9134.6</v>
      </c>
      <c r="H8079" s="180">
        <v>2283.65</v>
      </c>
      <c r="I8079" s="180">
        <f t="shared" si="252"/>
        <v>11418.25</v>
      </c>
      <c r="J8079" s="177" t="str">
        <f t="shared" si="253"/>
        <v>Date &gt; 1920</v>
      </c>
    </row>
    <row r="8080" spans="1:10" x14ac:dyDescent="0.3">
      <c r="A8080" s="178" t="s">
        <v>270</v>
      </c>
      <c r="B8080" s="178" t="s">
        <v>131</v>
      </c>
      <c r="C8080" s="178" t="s">
        <v>1375</v>
      </c>
      <c r="D8080" s="178" t="s">
        <v>8801</v>
      </c>
      <c r="E8080" s="179">
        <v>42326</v>
      </c>
      <c r="F8080" s="180">
        <v>435452</v>
      </c>
      <c r="G8080" s="180">
        <v>24191.89</v>
      </c>
      <c r="H8080" s="180">
        <v>28566.65</v>
      </c>
      <c r="I8080" s="180">
        <f t="shared" si="252"/>
        <v>488210.54000000004</v>
      </c>
      <c r="J8080" s="177" t="str">
        <f t="shared" si="253"/>
        <v>Date &gt; 1920</v>
      </c>
    </row>
    <row r="8081" spans="1:10" x14ac:dyDescent="0.3">
      <c r="A8081" s="178" t="s">
        <v>270</v>
      </c>
      <c r="B8081" s="178" t="s">
        <v>131</v>
      </c>
      <c r="C8081" s="178" t="s">
        <v>1375</v>
      </c>
      <c r="D8081" s="178" t="s">
        <v>8801</v>
      </c>
      <c r="E8081" s="179">
        <v>42424</v>
      </c>
      <c r="F8081" s="180">
        <v>10475</v>
      </c>
      <c r="G8081" s="180">
        <v>581.94000000000005</v>
      </c>
      <c r="H8081" s="180">
        <v>671.09</v>
      </c>
      <c r="I8081" s="180">
        <f t="shared" si="252"/>
        <v>11728.03</v>
      </c>
      <c r="J8081" s="177" t="str">
        <f t="shared" si="253"/>
        <v>Date &gt; 1920</v>
      </c>
    </row>
    <row r="8082" spans="1:10" x14ac:dyDescent="0.3">
      <c r="A8082" s="178" t="s">
        <v>270</v>
      </c>
      <c r="B8082" s="178" t="s">
        <v>131</v>
      </c>
      <c r="C8082" s="178" t="s">
        <v>1375</v>
      </c>
      <c r="D8082" s="178" t="s">
        <v>8801</v>
      </c>
      <c r="E8082" s="179">
        <v>42443</v>
      </c>
      <c r="F8082" s="180">
        <v>130721.9</v>
      </c>
      <c r="G8082" s="180">
        <v>7412.15</v>
      </c>
      <c r="H8082" s="180">
        <v>7441.56</v>
      </c>
      <c r="I8082" s="180">
        <f t="shared" si="252"/>
        <v>145575.60999999999</v>
      </c>
      <c r="J8082" s="177" t="str">
        <f t="shared" si="253"/>
        <v>Date &gt; 1920</v>
      </c>
    </row>
    <row r="8083" spans="1:10" x14ac:dyDescent="0.3">
      <c r="A8083" s="178" t="s">
        <v>270</v>
      </c>
      <c r="B8083" s="178" t="s">
        <v>131</v>
      </c>
      <c r="C8083" s="178" t="s">
        <v>1375</v>
      </c>
      <c r="D8083" s="178" t="s">
        <v>8801</v>
      </c>
      <c r="E8083" s="179">
        <v>42899</v>
      </c>
      <c r="F8083" s="180">
        <v>15000</v>
      </c>
      <c r="G8083" s="180">
        <v>3409.63</v>
      </c>
      <c r="H8083" s="180">
        <v>-19014.71</v>
      </c>
      <c r="I8083" s="180">
        <f t="shared" si="252"/>
        <v>-605.07999999999811</v>
      </c>
      <c r="J8083" s="177" t="str">
        <f t="shared" si="253"/>
        <v>Date &gt; 1920</v>
      </c>
    </row>
    <row r="8084" spans="1:10" x14ac:dyDescent="0.3">
      <c r="A8084" s="178" t="s">
        <v>270</v>
      </c>
      <c r="B8084" s="178" t="s">
        <v>131</v>
      </c>
      <c r="C8084" s="178" t="s">
        <v>1375</v>
      </c>
      <c r="D8084" s="178" t="s">
        <v>8801</v>
      </c>
      <c r="E8084" s="179">
        <v>43091</v>
      </c>
      <c r="F8084" s="180">
        <v>-15000</v>
      </c>
      <c r="G8084" s="180">
        <v>-632.34</v>
      </c>
      <c r="H8084" s="180">
        <v>23021.79</v>
      </c>
      <c r="I8084" s="180">
        <f t="shared" si="252"/>
        <v>7389.4500000000007</v>
      </c>
      <c r="J8084" s="177" t="str">
        <f t="shared" si="253"/>
        <v>Date &gt; 1920</v>
      </c>
    </row>
    <row r="8085" spans="1:10" x14ac:dyDescent="0.3">
      <c r="A8085" s="178" t="s">
        <v>270</v>
      </c>
      <c r="B8085" s="178" t="s">
        <v>131</v>
      </c>
      <c r="C8085" s="178" t="s">
        <v>1375</v>
      </c>
      <c r="D8085" s="178" t="s">
        <v>8801</v>
      </c>
      <c r="E8085" s="179">
        <v>43200</v>
      </c>
      <c r="F8085" s="180">
        <v>52603</v>
      </c>
      <c r="G8085" s="180">
        <v>632.34</v>
      </c>
      <c r="H8085" s="180">
        <v>-1053.1199999999999</v>
      </c>
      <c r="I8085" s="180">
        <f t="shared" si="252"/>
        <v>52182.219999999994</v>
      </c>
      <c r="J8085" s="177" t="str">
        <f t="shared" si="253"/>
        <v>Date &gt; 1920</v>
      </c>
    </row>
    <row r="8086" spans="1:10" x14ac:dyDescent="0.3">
      <c r="A8086" s="178" t="s">
        <v>270</v>
      </c>
      <c r="B8086" s="178" t="s">
        <v>131</v>
      </c>
      <c r="C8086" s="178" t="s">
        <v>1375</v>
      </c>
      <c r="D8086" s="178" t="s">
        <v>8802</v>
      </c>
      <c r="E8086" s="179">
        <v>43144</v>
      </c>
      <c r="F8086" s="180">
        <v>43763</v>
      </c>
      <c r="G8086" s="180">
        <v>2431.31</v>
      </c>
      <c r="H8086" s="180">
        <v>2431.79</v>
      </c>
      <c r="I8086" s="180">
        <f t="shared" si="252"/>
        <v>48626.1</v>
      </c>
      <c r="J8086" s="177" t="str">
        <f t="shared" si="253"/>
        <v>Date &gt; 1920</v>
      </c>
    </row>
    <row r="8087" spans="1:10" x14ac:dyDescent="0.3">
      <c r="A8087" s="178" t="s">
        <v>270</v>
      </c>
      <c r="B8087" s="178" t="s">
        <v>131</v>
      </c>
      <c r="C8087" s="178" t="s">
        <v>1375</v>
      </c>
      <c r="D8087" s="178" t="s">
        <v>8802</v>
      </c>
      <c r="E8087" s="179">
        <v>43424</v>
      </c>
      <c r="F8087" s="180">
        <v>5181</v>
      </c>
      <c r="G8087" s="180">
        <v>287.83</v>
      </c>
      <c r="H8087" s="180">
        <v>287.87</v>
      </c>
      <c r="I8087" s="180">
        <f t="shared" si="252"/>
        <v>5756.7</v>
      </c>
      <c r="J8087" s="177" t="str">
        <f t="shared" si="253"/>
        <v>Date &gt; 1920</v>
      </c>
    </row>
    <row r="8088" spans="1:10" x14ac:dyDescent="0.3">
      <c r="A8088" s="178" t="s">
        <v>270</v>
      </c>
      <c r="B8088" s="178" t="s">
        <v>131</v>
      </c>
      <c r="C8088" s="178" t="s">
        <v>1375</v>
      </c>
      <c r="D8088" s="178" t="s">
        <v>8803</v>
      </c>
      <c r="E8088" s="179">
        <v>43489</v>
      </c>
      <c r="F8088" s="180">
        <v>397312</v>
      </c>
      <c r="G8088" s="180">
        <v>22072.99</v>
      </c>
      <c r="H8088" s="180">
        <v>22074.46</v>
      </c>
      <c r="I8088" s="180">
        <f t="shared" si="252"/>
        <v>441459.45</v>
      </c>
      <c r="J8088" s="177" t="str">
        <f t="shared" si="253"/>
        <v>Date &gt; 1920</v>
      </c>
    </row>
    <row r="8089" spans="1:10" x14ac:dyDescent="0.3">
      <c r="A8089" s="178" t="s">
        <v>270</v>
      </c>
      <c r="B8089" s="178" t="s">
        <v>131</v>
      </c>
      <c r="C8089" s="178" t="s">
        <v>1375</v>
      </c>
      <c r="D8089" s="178" t="s">
        <v>8803</v>
      </c>
      <c r="E8089" s="179">
        <v>43563</v>
      </c>
      <c r="F8089" s="180">
        <v>108254</v>
      </c>
      <c r="G8089" s="180">
        <v>6014.12</v>
      </c>
      <c r="H8089" s="180">
        <v>6014.57</v>
      </c>
      <c r="I8089" s="180">
        <f t="shared" si="252"/>
        <v>120282.69</v>
      </c>
      <c r="J8089" s="177" t="str">
        <f t="shared" si="253"/>
        <v>Date &gt; 1920</v>
      </c>
    </row>
    <row r="8090" spans="1:10" x14ac:dyDescent="0.3">
      <c r="A8090" s="178" t="s">
        <v>270</v>
      </c>
      <c r="B8090" s="178" t="s">
        <v>131</v>
      </c>
      <c r="C8090" s="178" t="s">
        <v>1375</v>
      </c>
      <c r="D8090" s="178" t="s">
        <v>8803</v>
      </c>
      <c r="E8090" s="179">
        <v>43774</v>
      </c>
      <c r="F8090" s="180">
        <v>18740</v>
      </c>
      <c r="G8090" s="180">
        <v>2856.73</v>
      </c>
      <c r="H8090" s="180">
        <v>3866.72</v>
      </c>
      <c r="I8090" s="180">
        <f t="shared" si="252"/>
        <v>25463.45</v>
      </c>
      <c r="J8090" s="177" t="str">
        <f t="shared" si="253"/>
        <v>Date &gt; 1920</v>
      </c>
    </row>
    <row r="8091" spans="1:10" x14ac:dyDescent="0.3">
      <c r="A8091" s="178" t="s">
        <v>270</v>
      </c>
      <c r="B8091" s="178" t="s">
        <v>131</v>
      </c>
      <c r="C8091" s="178" t="s">
        <v>1375</v>
      </c>
      <c r="D8091" s="178" t="s">
        <v>8803</v>
      </c>
      <c r="E8091" s="179">
        <v>44123</v>
      </c>
      <c r="F8091" s="180">
        <v>28258</v>
      </c>
      <c r="G8091" s="180">
        <v>3847.31</v>
      </c>
      <c r="H8091" s="180">
        <v>2922.89</v>
      </c>
      <c r="I8091" s="180">
        <f t="shared" si="252"/>
        <v>35028.200000000004</v>
      </c>
      <c r="J8091" s="177" t="str">
        <f t="shared" si="253"/>
        <v>Date &gt; 1920</v>
      </c>
    </row>
    <row r="8092" spans="1:10" x14ac:dyDescent="0.3">
      <c r="A8092" s="178" t="s">
        <v>270</v>
      </c>
      <c r="B8092" s="178" t="s">
        <v>131</v>
      </c>
      <c r="C8092" s="178" t="s">
        <v>1375</v>
      </c>
      <c r="D8092" s="178" t="s">
        <v>8804</v>
      </c>
      <c r="E8092" s="209">
        <v>0</v>
      </c>
      <c r="F8092" s="180">
        <v>0</v>
      </c>
      <c r="G8092" s="180">
        <v>7108.79</v>
      </c>
      <c r="H8092" s="180">
        <v>2369.59</v>
      </c>
      <c r="I8092" s="180">
        <f t="shared" si="252"/>
        <v>9478.380000000001</v>
      </c>
      <c r="J8092" s="177" t="str">
        <f t="shared" si="253"/>
        <v>Sketchy date</v>
      </c>
    </row>
    <row r="8093" spans="1:10" x14ac:dyDescent="0.3">
      <c r="A8093" s="178" t="s">
        <v>270</v>
      </c>
      <c r="B8093" s="178" t="s">
        <v>139</v>
      </c>
      <c r="C8093" s="178" t="s">
        <v>8805</v>
      </c>
      <c r="D8093" s="178" t="s">
        <v>8806</v>
      </c>
      <c r="E8093" s="179">
        <v>17759</v>
      </c>
      <c r="F8093" s="180">
        <v>0</v>
      </c>
      <c r="G8093" s="180">
        <v>14750.9</v>
      </c>
      <c r="H8093" s="180">
        <v>0</v>
      </c>
      <c r="I8093" s="180">
        <f t="shared" si="252"/>
        <v>14750.9</v>
      </c>
      <c r="J8093" s="177" t="str">
        <f t="shared" si="253"/>
        <v>Date &gt; 1920</v>
      </c>
    </row>
    <row r="8094" spans="1:10" x14ac:dyDescent="0.3">
      <c r="A8094" s="178" t="s">
        <v>270</v>
      </c>
      <c r="B8094" s="178" t="s">
        <v>139</v>
      </c>
      <c r="C8094" s="178" t="s">
        <v>8805</v>
      </c>
      <c r="D8094" s="178" t="s">
        <v>8807</v>
      </c>
      <c r="E8094" s="179">
        <v>18588</v>
      </c>
      <c r="F8094" s="180">
        <v>0</v>
      </c>
      <c r="G8094" s="180">
        <v>890</v>
      </c>
      <c r="H8094" s="180">
        <v>445</v>
      </c>
      <c r="I8094" s="180">
        <f t="shared" si="252"/>
        <v>1335</v>
      </c>
      <c r="J8094" s="177" t="str">
        <f t="shared" si="253"/>
        <v>Date &gt; 1920</v>
      </c>
    </row>
    <row r="8095" spans="1:10" x14ac:dyDescent="0.3">
      <c r="A8095" s="178" t="s">
        <v>270</v>
      </c>
      <c r="B8095" s="178" t="s">
        <v>139</v>
      </c>
      <c r="C8095" s="178" t="s">
        <v>8805</v>
      </c>
      <c r="D8095" s="178" t="s">
        <v>8808</v>
      </c>
      <c r="E8095" s="179">
        <v>34064</v>
      </c>
      <c r="F8095" s="180">
        <v>0</v>
      </c>
      <c r="G8095" s="180">
        <v>4897.05</v>
      </c>
      <c r="H8095" s="180">
        <v>2448.5300000000002</v>
      </c>
      <c r="I8095" s="180">
        <f t="shared" si="252"/>
        <v>7345.58</v>
      </c>
      <c r="J8095" s="177" t="str">
        <f t="shared" si="253"/>
        <v>Date &gt; 1920</v>
      </c>
    </row>
    <row r="8096" spans="1:10" x14ac:dyDescent="0.3">
      <c r="A8096" s="178" t="s">
        <v>270</v>
      </c>
      <c r="B8096" s="178" t="s">
        <v>139</v>
      </c>
      <c r="C8096" s="178" t="s">
        <v>8805</v>
      </c>
      <c r="D8096" s="178" t="s">
        <v>8809</v>
      </c>
      <c r="E8096" s="179">
        <v>34101</v>
      </c>
      <c r="F8096" s="180">
        <v>0</v>
      </c>
      <c r="G8096" s="180">
        <v>763.18</v>
      </c>
      <c r="H8096" s="180">
        <v>381.59</v>
      </c>
      <c r="I8096" s="180">
        <f t="shared" si="252"/>
        <v>1144.77</v>
      </c>
      <c r="J8096" s="177" t="str">
        <f t="shared" si="253"/>
        <v>Date &gt; 1920</v>
      </c>
    </row>
    <row r="8097" spans="1:10" x14ac:dyDescent="0.3">
      <c r="A8097" s="178" t="s">
        <v>270</v>
      </c>
      <c r="B8097" s="178" t="s">
        <v>139</v>
      </c>
      <c r="C8097" s="178" t="s">
        <v>8805</v>
      </c>
      <c r="D8097" s="178" t="s">
        <v>8810</v>
      </c>
      <c r="E8097" s="179">
        <v>34115</v>
      </c>
      <c r="F8097" s="180">
        <v>0</v>
      </c>
      <c r="G8097" s="180">
        <v>3484.22</v>
      </c>
      <c r="H8097" s="180">
        <v>1742.11</v>
      </c>
      <c r="I8097" s="180">
        <f t="shared" si="252"/>
        <v>5226.33</v>
      </c>
      <c r="J8097" s="177" t="str">
        <f t="shared" si="253"/>
        <v>Date &gt; 1920</v>
      </c>
    </row>
    <row r="8098" spans="1:10" x14ac:dyDescent="0.3">
      <c r="A8098" s="178" t="s">
        <v>270</v>
      </c>
      <c r="B8098" s="178" t="s">
        <v>139</v>
      </c>
      <c r="C8098" s="178" t="s">
        <v>8805</v>
      </c>
      <c r="D8098" s="178" t="s">
        <v>8810</v>
      </c>
      <c r="E8098" s="179">
        <v>34191</v>
      </c>
      <c r="F8098" s="180">
        <v>0</v>
      </c>
      <c r="G8098" s="180">
        <v>1502.23</v>
      </c>
      <c r="H8098" s="180">
        <v>751.12</v>
      </c>
      <c r="I8098" s="180">
        <f t="shared" si="252"/>
        <v>2253.35</v>
      </c>
      <c r="J8098" s="177" t="str">
        <f t="shared" si="253"/>
        <v>Date &gt; 1920</v>
      </c>
    </row>
    <row r="8099" spans="1:10" x14ac:dyDescent="0.3">
      <c r="A8099" s="178" t="s">
        <v>270</v>
      </c>
      <c r="B8099" s="178" t="s">
        <v>139</v>
      </c>
      <c r="C8099" s="178" t="s">
        <v>8805</v>
      </c>
      <c r="D8099" s="178" t="s">
        <v>8810</v>
      </c>
      <c r="E8099" s="179">
        <v>34220</v>
      </c>
      <c r="F8099" s="180">
        <v>0</v>
      </c>
      <c r="G8099" s="180">
        <v>838.28</v>
      </c>
      <c r="H8099" s="180">
        <v>419.14</v>
      </c>
      <c r="I8099" s="180">
        <f t="shared" si="252"/>
        <v>1257.42</v>
      </c>
      <c r="J8099" s="177" t="str">
        <f t="shared" si="253"/>
        <v>Date &gt; 1920</v>
      </c>
    </row>
    <row r="8100" spans="1:10" x14ac:dyDescent="0.3">
      <c r="A8100" s="178" t="s">
        <v>270</v>
      </c>
      <c r="B8100" s="178" t="s">
        <v>139</v>
      </c>
      <c r="C8100" s="178" t="s">
        <v>8805</v>
      </c>
      <c r="D8100" s="178" t="s">
        <v>8810</v>
      </c>
      <c r="E8100" s="179">
        <v>34246</v>
      </c>
      <c r="F8100" s="180">
        <v>0</v>
      </c>
      <c r="G8100" s="180">
        <v>1477.14</v>
      </c>
      <c r="H8100" s="180">
        <v>738.57</v>
      </c>
      <c r="I8100" s="180">
        <f t="shared" si="252"/>
        <v>2215.71</v>
      </c>
      <c r="J8100" s="177" t="str">
        <f t="shared" si="253"/>
        <v>Date &gt; 1920</v>
      </c>
    </row>
    <row r="8101" spans="1:10" x14ac:dyDescent="0.3">
      <c r="A8101" s="178" t="s">
        <v>270</v>
      </c>
      <c r="B8101" s="178" t="s">
        <v>139</v>
      </c>
      <c r="C8101" s="178" t="s">
        <v>8805</v>
      </c>
      <c r="D8101" s="178" t="s">
        <v>8810</v>
      </c>
      <c r="E8101" s="179">
        <v>34309</v>
      </c>
      <c r="F8101" s="180">
        <v>0</v>
      </c>
      <c r="G8101" s="180">
        <v>3718.49</v>
      </c>
      <c r="H8101" s="180">
        <v>1859.24</v>
      </c>
      <c r="I8101" s="180">
        <f t="shared" si="252"/>
        <v>5577.73</v>
      </c>
      <c r="J8101" s="177" t="str">
        <f t="shared" si="253"/>
        <v>Date &gt; 1920</v>
      </c>
    </row>
    <row r="8102" spans="1:10" x14ac:dyDescent="0.3">
      <c r="A8102" s="178" t="s">
        <v>270</v>
      </c>
      <c r="B8102" s="178" t="s">
        <v>139</v>
      </c>
      <c r="C8102" s="178" t="s">
        <v>8805</v>
      </c>
      <c r="D8102" s="178" t="s">
        <v>8810</v>
      </c>
      <c r="E8102" s="179">
        <v>34338</v>
      </c>
      <c r="F8102" s="180">
        <v>0</v>
      </c>
      <c r="G8102" s="180">
        <v>405.9</v>
      </c>
      <c r="H8102" s="180">
        <v>202.95</v>
      </c>
      <c r="I8102" s="180">
        <f t="shared" si="252"/>
        <v>608.84999999999991</v>
      </c>
      <c r="J8102" s="177" t="str">
        <f t="shared" si="253"/>
        <v>Date &gt; 1920</v>
      </c>
    </row>
    <row r="8103" spans="1:10" x14ac:dyDescent="0.3">
      <c r="A8103" s="178" t="s">
        <v>270</v>
      </c>
      <c r="B8103" s="178" t="s">
        <v>139</v>
      </c>
      <c r="C8103" s="178" t="s">
        <v>8805</v>
      </c>
      <c r="D8103" s="178" t="s">
        <v>8810</v>
      </c>
      <c r="E8103" s="179">
        <v>34361</v>
      </c>
      <c r="F8103" s="180">
        <v>0</v>
      </c>
      <c r="G8103" s="180">
        <v>273.29000000000002</v>
      </c>
      <c r="H8103" s="180">
        <v>136.63999999999999</v>
      </c>
      <c r="I8103" s="180">
        <f t="shared" si="252"/>
        <v>409.93</v>
      </c>
      <c r="J8103" s="177" t="str">
        <f t="shared" si="253"/>
        <v>Date &gt; 1920</v>
      </c>
    </row>
    <row r="8104" spans="1:10" x14ac:dyDescent="0.3">
      <c r="A8104" s="178" t="s">
        <v>270</v>
      </c>
      <c r="B8104" s="178" t="s">
        <v>139</v>
      </c>
      <c r="C8104" s="178" t="s">
        <v>8805</v>
      </c>
      <c r="D8104" s="178" t="s">
        <v>8810</v>
      </c>
      <c r="E8104" s="179">
        <v>34542</v>
      </c>
      <c r="F8104" s="180">
        <v>0</v>
      </c>
      <c r="G8104" s="180">
        <v>202.99</v>
      </c>
      <c r="H8104" s="180">
        <v>101.5</v>
      </c>
      <c r="I8104" s="180">
        <f t="shared" si="252"/>
        <v>304.49</v>
      </c>
      <c r="J8104" s="177" t="str">
        <f t="shared" si="253"/>
        <v>Date &gt; 1920</v>
      </c>
    </row>
    <row r="8105" spans="1:10" x14ac:dyDescent="0.3">
      <c r="A8105" s="178" t="s">
        <v>270</v>
      </c>
      <c r="B8105" s="178" t="s">
        <v>139</v>
      </c>
      <c r="C8105" s="178" t="s">
        <v>8805</v>
      </c>
      <c r="D8105" s="178" t="s">
        <v>8810</v>
      </c>
      <c r="E8105" s="179">
        <v>34919</v>
      </c>
      <c r="F8105" s="180">
        <v>0</v>
      </c>
      <c r="G8105" s="180">
        <v>1941.52</v>
      </c>
      <c r="H8105" s="180">
        <v>970.76</v>
      </c>
      <c r="I8105" s="180">
        <f t="shared" si="252"/>
        <v>2912.2799999999997</v>
      </c>
      <c r="J8105" s="177" t="str">
        <f t="shared" si="253"/>
        <v>Date &gt; 1920</v>
      </c>
    </row>
    <row r="8106" spans="1:10" x14ac:dyDescent="0.3">
      <c r="A8106" s="178" t="s">
        <v>270</v>
      </c>
      <c r="B8106" s="178" t="s">
        <v>139</v>
      </c>
      <c r="C8106" s="178" t="s">
        <v>8805</v>
      </c>
      <c r="D8106" s="178" t="s">
        <v>8810</v>
      </c>
      <c r="E8106" s="179">
        <v>34926</v>
      </c>
      <c r="F8106" s="180">
        <v>0</v>
      </c>
      <c r="G8106" s="180">
        <v>843.49</v>
      </c>
      <c r="H8106" s="180">
        <v>421.74</v>
      </c>
      <c r="I8106" s="180">
        <f t="shared" si="252"/>
        <v>1265.23</v>
      </c>
      <c r="J8106" s="177" t="str">
        <f t="shared" si="253"/>
        <v>Date &gt; 1920</v>
      </c>
    </row>
    <row r="8107" spans="1:10" x14ac:dyDescent="0.3">
      <c r="A8107" s="178" t="s">
        <v>270</v>
      </c>
      <c r="B8107" s="178" t="s">
        <v>139</v>
      </c>
      <c r="C8107" s="178" t="s">
        <v>8805</v>
      </c>
      <c r="D8107" s="178" t="s">
        <v>8810</v>
      </c>
      <c r="E8107" s="179">
        <v>35283</v>
      </c>
      <c r="F8107" s="180">
        <v>0</v>
      </c>
      <c r="G8107" s="180">
        <v>4480</v>
      </c>
      <c r="H8107" s="180">
        <v>8581</v>
      </c>
      <c r="I8107" s="180">
        <f t="shared" si="252"/>
        <v>13061</v>
      </c>
      <c r="J8107" s="177" t="str">
        <f t="shared" si="253"/>
        <v>Date &gt; 1920</v>
      </c>
    </row>
    <row r="8108" spans="1:10" x14ac:dyDescent="0.3">
      <c r="A8108" s="178" t="s">
        <v>270</v>
      </c>
      <c r="B8108" s="178" t="s">
        <v>139</v>
      </c>
      <c r="C8108" s="178" t="s">
        <v>8805</v>
      </c>
      <c r="D8108" s="178" t="s">
        <v>8810</v>
      </c>
      <c r="E8108" s="179">
        <v>35283</v>
      </c>
      <c r="F8108" s="180">
        <v>0</v>
      </c>
      <c r="G8108" s="180">
        <v>12682.01</v>
      </c>
      <c r="H8108" s="180">
        <v>0</v>
      </c>
      <c r="I8108" s="180">
        <f t="shared" si="252"/>
        <v>12682.01</v>
      </c>
      <c r="J8108" s="177" t="str">
        <f t="shared" si="253"/>
        <v>Date &gt; 1920</v>
      </c>
    </row>
    <row r="8109" spans="1:10" x14ac:dyDescent="0.3">
      <c r="A8109" s="178" t="s">
        <v>270</v>
      </c>
      <c r="B8109" s="178" t="s">
        <v>139</v>
      </c>
      <c r="C8109" s="178" t="s">
        <v>8805</v>
      </c>
      <c r="D8109" s="178" t="s">
        <v>8811</v>
      </c>
      <c r="E8109" s="179">
        <v>35734</v>
      </c>
      <c r="F8109" s="180">
        <v>0</v>
      </c>
      <c r="G8109" s="180">
        <v>56376.22</v>
      </c>
      <c r="H8109" s="180">
        <v>6532.65</v>
      </c>
      <c r="I8109" s="180">
        <f t="shared" si="252"/>
        <v>62908.87</v>
      </c>
      <c r="J8109" s="177" t="str">
        <f t="shared" si="253"/>
        <v>Date &gt; 1920</v>
      </c>
    </row>
    <row r="8110" spans="1:10" x14ac:dyDescent="0.3">
      <c r="A8110" s="178" t="s">
        <v>270</v>
      </c>
      <c r="B8110" s="178" t="s">
        <v>139</v>
      </c>
      <c r="C8110" s="178" t="s">
        <v>8805</v>
      </c>
      <c r="D8110" s="178" t="s">
        <v>8811</v>
      </c>
      <c r="E8110" s="179">
        <v>35755</v>
      </c>
      <c r="F8110" s="180">
        <v>104190</v>
      </c>
      <c r="G8110" s="180">
        <v>0</v>
      </c>
      <c r="H8110" s="180">
        <v>20418.900000000001</v>
      </c>
      <c r="I8110" s="180">
        <f t="shared" si="252"/>
        <v>124608.9</v>
      </c>
      <c r="J8110" s="177" t="str">
        <f t="shared" si="253"/>
        <v>Date &gt; 1920</v>
      </c>
    </row>
    <row r="8111" spans="1:10" x14ac:dyDescent="0.3">
      <c r="A8111" s="178" t="s">
        <v>270</v>
      </c>
      <c r="B8111" s="178" t="s">
        <v>139</v>
      </c>
      <c r="C8111" s="178" t="s">
        <v>8805</v>
      </c>
      <c r="D8111" s="178" t="s">
        <v>8811</v>
      </c>
      <c r="E8111" s="179">
        <v>35836</v>
      </c>
      <c r="F8111" s="180">
        <v>0</v>
      </c>
      <c r="G8111" s="180">
        <v>96762.91</v>
      </c>
      <c r="H8111" s="180">
        <v>1099.3399999999999</v>
      </c>
      <c r="I8111" s="180">
        <f t="shared" si="252"/>
        <v>97862.25</v>
      </c>
      <c r="J8111" s="177" t="str">
        <f t="shared" si="253"/>
        <v>Date &gt; 1920</v>
      </c>
    </row>
    <row r="8112" spans="1:10" x14ac:dyDescent="0.3">
      <c r="A8112" s="178" t="s">
        <v>270</v>
      </c>
      <c r="B8112" s="178" t="s">
        <v>139</v>
      </c>
      <c r="C8112" s="178" t="s">
        <v>8805</v>
      </c>
      <c r="D8112" s="178" t="s">
        <v>8811</v>
      </c>
      <c r="E8112" s="179">
        <v>35915</v>
      </c>
      <c r="F8112" s="180">
        <v>0</v>
      </c>
      <c r="G8112" s="180">
        <v>2956.83</v>
      </c>
      <c r="H8112" s="180">
        <v>736.81</v>
      </c>
      <c r="I8112" s="180">
        <f t="shared" si="252"/>
        <v>3693.64</v>
      </c>
      <c r="J8112" s="177" t="str">
        <f t="shared" si="253"/>
        <v>Date &gt; 1920</v>
      </c>
    </row>
    <row r="8113" spans="1:10" x14ac:dyDescent="0.3">
      <c r="A8113" s="178" t="s">
        <v>270</v>
      </c>
      <c r="B8113" s="178" t="s">
        <v>139</v>
      </c>
      <c r="C8113" s="178" t="s">
        <v>8805</v>
      </c>
      <c r="D8113" s="178" t="s">
        <v>8811</v>
      </c>
      <c r="E8113" s="179">
        <v>35928</v>
      </c>
      <c r="F8113" s="180">
        <v>0</v>
      </c>
      <c r="G8113" s="180">
        <v>6878.69</v>
      </c>
      <c r="H8113" s="180">
        <v>2610.87</v>
      </c>
      <c r="I8113" s="180">
        <f t="shared" si="252"/>
        <v>9489.56</v>
      </c>
      <c r="J8113" s="177" t="str">
        <f t="shared" si="253"/>
        <v>Date &gt; 1920</v>
      </c>
    </row>
    <row r="8114" spans="1:10" x14ac:dyDescent="0.3">
      <c r="A8114" s="178" t="s">
        <v>270</v>
      </c>
      <c r="B8114" s="178" t="s">
        <v>139</v>
      </c>
      <c r="C8114" s="178" t="s">
        <v>8805</v>
      </c>
      <c r="D8114" s="178" t="s">
        <v>8811</v>
      </c>
      <c r="E8114" s="179">
        <v>35970</v>
      </c>
      <c r="F8114" s="180">
        <v>0</v>
      </c>
      <c r="G8114" s="180">
        <v>5175.79</v>
      </c>
      <c r="H8114" s="180">
        <v>9526.7099999999991</v>
      </c>
      <c r="I8114" s="180">
        <f t="shared" si="252"/>
        <v>14702.5</v>
      </c>
      <c r="J8114" s="177" t="str">
        <f t="shared" si="253"/>
        <v>Date &gt; 1920</v>
      </c>
    </row>
    <row r="8115" spans="1:10" x14ac:dyDescent="0.3">
      <c r="A8115" s="178" t="s">
        <v>270</v>
      </c>
      <c r="B8115" s="178" t="s">
        <v>139</v>
      </c>
      <c r="C8115" s="178" t="s">
        <v>8805</v>
      </c>
      <c r="D8115" s="178" t="s">
        <v>8811</v>
      </c>
      <c r="E8115" s="179">
        <v>35970</v>
      </c>
      <c r="F8115" s="180">
        <v>0</v>
      </c>
      <c r="G8115" s="180">
        <v>31849.56</v>
      </c>
      <c r="H8115" s="180">
        <v>0</v>
      </c>
      <c r="I8115" s="180">
        <f t="shared" si="252"/>
        <v>31849.56</v>
      </c>
      <c r="J8115" s="177" t="str">
        <f t="shared" si="253"/>
        <v>Date &gt; 1920</v>
      </c>
    </row>
    <row r="8116" spans="1:10" x14ac:dyDescent="0.3">
      <c r="A8116" s="178" t="s">
        <v>270</v>
      </c>
      <c r="B8116" s="178" t="s">
        <v>139</v>
      </c>
      <c r="C8116" s="178" t="s">
        <v>8805</v>
      </c>
      <c r="D8116" s="178" t="s">
        <v>8811</v>
      </c>
      <c r="E8116" s="179">
        <v>35970</v>
      </c>
      <c r="F8116" s="180">
        <v>0</v>
      </c>
      <c r="G8116" s="180">
        <v>2113.81</v>
      </c>
      <c r="H8116" s="180">
        <v>0</v>
      </c>
      <c r="I8116" s="180">
        <f t="shared" si="252"/>
        <v>2113.81</v>
      </c>
      <c r="J8116" s="177" t="str">
        <f t="shared" si="253"/>
        <v>Date &gt; 1920</v>
      </c>
    </row>
    <row r="8117" spans="1:10" x14ac:dyDescent="0.3">
      <c r="A8117" s="178" t="s">
        <v>270</v>
      </c>
      <c r="B8117" s="178" t="s">
        <v>139</v>
      </c>
      <c r="C8117" s="178" t="s">
        <v>8805</v>
      </c>
      <c r="D8117" s="178" t="s">
        <v>8811</v>
      </c>
      <c r="E8117" s="179">
        <v>35993</v>
      </c>
      <c r="F8117" s="180">
        <v>0</v>
      </c>
      <c r="G8117" s="180">
        <v>73816.95</v>
      </c>
      <c r="H8117" s="180">
        <v>15685.66</v>
      </c>
      <c r="I8117" s="180">
        <f t="shared" si="252"/>
        <v>89502.61</v>
      </c>
      <c r="J8117" s="177" t="str">
        <f t="shared" si="253"/>
        <v>Date &gt; 1920</v>
      </c>
    </row>
    <row r="8118" spans="1:10" x14ac:dyDescent="0.3">
      <c r="A8118" s="178" t="s">
        <v>270</v>
      </c>
      <c r="B8118" s="178" t="s">
        <v>139</v>
      </c>
      <c r="C8118" s="178" t="s">
        <v>8805</v>
      </c>
      <c r="D8118" s="178" t="s">
        <v>8811</v>
      </c>
      <c r="E8118" s="179">
        <v>36028</v>
      </c>
      <c r="F8118" s="180">
        <v>0</v>
      </c>
      <c r="G8118" s="180">
        <v>21682.09</v>
      </c>
      <c r="H8118" s="180">
        <v>2861.39</v>
      </c>
      <c r="I8118" s="180">
        <f t="shared" si="252"/>
        <v>24543.48</v>
      </c>
      <c r="J8118" s="177" t="str">
        <f t="shared" si="253"/>
        <v>Date &gt; 1920</v>
      </c>
    </row>
    <row r="8119" spans="1:10" x14ac:dyDescent="0.3">
      <c r="A8119" s="178" t="s">
        <v>270</v>
      </c>
      <c r="B8119" s="178" t="s">
        <v>139</v>
      </c>
      <c r="C8119" s="178" t="s">
        <v>8805</v>
      </c>
      <c r="D8119" s="178" t="s">
        <v>8811</v>
      </c>
      <c r="E8119" s="179">
        <v>36041</v>
      </c>
      <c r="F8119" s="180">
        <v>0</v>
      </c>
      <c r="G8119" s="180">
        <v>37183.51</v>
      </c>
      <c r="H8119" s="180">
        <v>6701.94</v>
      </c>
      <c r="I8119" s="180">
        <f t="shared" si="252"/>
        <v>43885.450000000004</v>
      </c>
      <c r="J8119" s="177" t="str">
        <f t="shared" si="253"/>
        <v>Date &gt; 1920</v>
      </c>
    </row>
    <row r="8120" spans="1:10" x14ac:dyDescent="0.3">
      <c r="A8120" s="178" t="s">
        <v>270</v>
      </c>
      <c r="B8120" s="178" t="s">
        <v>139</v>
      </c>
      <c r="C8120" s="178" t="s">
        <v>8805</v>
      </c>
      <c r="D8120" s="178" t="s">
        <v>8811</v>
      </c>
      <c r="E8120" s="179">
        <v>36182</v>
      </c>
      <c r="F8120" s="180">
        <v>0</v>
      </c>
      <c r="G8120" s="180">
        <v>2503.35</v>
      </c>
      <c r="H8120" s="180">
        <v>0</v>
      </c>
      <c r="I8120" s="180">
        <f t="shared" si="252"/>
        <v>2503.35</v>
      </c>
      <c r="J8120" s="177" t="str">
        <f t="shared" si="253"/>
        <v>Date &gt; 1920</v>
      </c>
    </row>
    <row r="8121" spans="1:10" x14ac:dyDescent="0.3">
      <c r="A8121" s="178" t="s">
        <v>270</v>
      </c>
      <c r="B8121" s="178" t="s">
        <v>139</v>
      </c>
      <c r="C8121" s="178" t="s">
        <v>8805</v>
      </c>
      <c r="D8121" s="178" t="s">
        <v>8811</v>
      </c>
      <c r="E8121" s="179">
        <v>36374</v>
      </c>
      <c r="F8121" s="180">
        <v>8998</v>
      </c>
      <c r="G8121" s="180">
        <v>0</v>
      </c>
      <c r="H8121" s="180">
        <v>2692.19</v>
      </c>
      <c r="I8121" s="180">
        <f t="shared" si="252"/>
        <v>11690.19</v>
      </c>
      <c r="J8121" s="177" t="str">
        <f t="shared" si="253"/>
        <v>Date &gt; 1920</v>
      </c>
    </row>
    <row r="8122" spans="1:10" x14ac:dyDescent="0.3">
      <c r="A8122" s="178" t="s">
        <v>270</v>
      </c>
      <c r="B8122" s="178" t="s">
        <v>139</v>
      </c>
      <c r="C8122" s="178" t="s">
        <v>8805</v>
      </c>
      <c r="D8122" s="178" t="s">
        <v>8811</v>
      </c>
      <c r="E8122" s="179">
        <v>36374</v>
      </c>
      <c r="F8122" s="180">
        <v>0</v>
      </c>
      <c r="G8122" s="180">
        <v>12519.2</v>
      </c>
      <c r="H8122" s="180">
        <v>0</v>
      </c>
      <c r="I8122" s="180">
        <f t="shared" si="252"/>
        <v>12519.2</v>
      </c>
      <c r="J8122" s="177" t="str">
        <f t="shared" si="253"/>
        <v>Date &gt; 1920</v>
      </c>
    </row>
    <row r="8123" spans="1:10" x14ac:dyDescent="0.3">
      <c r="A8123" s="178" t="s">
        <v>270</v>
      </c>
      <c r="B8123" s="178" t="s">
        <v>139</v>
      </c>
      <c r="C8123" s="178" t="s">
        <v>8805</v>
      </c>
      <c r="D8123" s="178" t="s">
        <v>8811</v>
      </c>
      <c r="E8123" s="179">
        <v>36378</v>
      </c>
      <c r="F8123" s="180">
        <v>0</v>
      </c>
      <c r="G8123" s="180">
        <v>1236.67</v>
      </c>
      <c r="H8123" s="180">
        <v>307.69</v>
      </c>
      <c r="I8123" s="180">
        <f t="shared" si="252"/>
        <v>1544.3600000000001</v>
      </c>
      <c r="J8123" s="177" t="str">
        <f t="shared" si="253"/>
        <v>Date &gt; 1920</v>
      </c>
    </row>
    <row r="8124" spans="1:10" x14ac:dyDescent="0.3">
      <c r="A8124" s="178" t="s">
        <v>270</v>
      </c>
      <c r="B8124" s="178" t="s">
        <v>139</v>
      </c>
      <c r="C8124" s="178" t="s">
        <v>8805</v>
      </c>
      <c r="D8124" s="178" t="s">
        <v>8811</v>
      </c>
      <c r="E8124" s="179">
        <v>36378</v>
      </c>
      <c r="F8124" s="180">
        <v>0</v>
      </c>
      <c r="G8124" s="180">
        <v>1236.67</v>
      </c>
      <c r="H8124" s="180">
        <v>307.69</v>
      </c>
      <c r="I8124" s="180">
        <f t="shared" si="252"/>
        <v>1544.3600000000001</v>
      </c>
      <c r="J8124" s="177" t="str">
        <f t="shared" si="253"/>
        <v>Date &gt; 1920</v>
      </c>
    </row>
    <row r="8125" spans="1:10" x14ac:dyDescent="0.3">
      <c r="A8125" s="178" t="s">
        <v>270</v>
      </c>
      <c r="B8125" s="178" t="s">
        <v>139</v>
      </c>
      <c r="C8125" s="178" t="s">
        <v>8805</v>
      </c>
      <c r="D8125" s="178" t="s">
        <v>8811</v>
      </c>
      <c r="E8125" s="179">
        <v>37089</v>
      </c>
      <c r="F8125" s="180">
        <v>0</v>
      </c>
      <c r="G8125" s="180">
        <v>6042.47</v>
      </c>
      <c r="H8125" s="180">
        <v>1259.8</v>
      </c>
      <c r="I8125" s="180">
        <f t="shared" si="252"/>
        <v>7302.27</v>
      </c>
      <c r="J8125" s="177" t="str">
        <f t="shared" si="253"/>
        <v>Date &gt; 1920</v>
      </c>
    </row>
    <row r="8126" spans="1:10" x14ac:dyDescent="0.3">
      <c r="A8126" s="178" t="s">
        <v>270</v>
      </c>
      <c r="B8126" s="178" t="s">
        <v>139</v>
      </c>
      <c r="C8126" s="178" t="s">
        <v>8805</v>
      </c>
      <c r="D8126" s="178" t="s">
        <v>8812</v>
      </c>
      <c r="E8126" s="179">
        <v>38065</v>
      </c>
      <c r="F8126" s="180">
        <v>0</v>
      </c>
      <c r="G8126" s="180">
        <v>1094.92</v>
      </c>
      <c r="H8126" s="180">
        <v>729.94</v>
      </c>
      <c r="I8126" s="180">
        <f t="shared" si="252"/>
        <v>1824.8600000000001</v>
      </c>
      <c r="J8126" s="177" t="str">
        <f t="shared" si="253"/>
        <v>Date &gt; 1920</v>
      </c>
    </row>
    <row r="8127" spans="1:10" x14ac:dyDescent="0.3">
      <c r="A8127" s="178" t="s">
        <v>270</v>
      </c>
      <c r="B8127" s="178" t="s">
        <v>139</v>
      </c>
      <c r="C8127" s="178" t="s">
        <v>8805</v>
      </c>
      <c r="D8127" s="178" t="s">
        <v>8812</v>
      </c>
      <c r="E8127" s="179">
        <v>38177</v>
      </c>
      <c r="F8127" s="180">
        <v>0</v>
      </c>
      <c r="G8127" s="180">
        <v>17587.87</v>
      </c>
      <c r="H8127" s="180">
        <v>11725.24</v>
      </c>
      <c r="I8127" s="180">
        <f t="shared" si="252"/>
        <v>29313.11</v>
      </c>
      <c r="J8127" s="177" t="str">
        <f t="shared" si="253"/>
        <v>Date &gt; 1920</v>
      </c>
    </row>
    <row r="8128" spans="1:10" x14ac:dyDescent="0.3">
      <c r="A8128" s="178" t="s">
        <v>270</v>
      </c>
      <c r="B8128" s="178" t="s">
        <v>139</v>
      </c>
      <c r="C8128" s="178" t="s">
        <v>8805</v>
      </c>
      <c r="D8128" s="178" t="s">
        <v>8813</v>
      </c>
      <c r="E8128" s="179">
        <v>38177</v>
      </c>
      <c r="F8128" s="180">
        <v>0</v>
      </c>
      <c r="G8128" s="180">
        <v>5211.45</v>
      </c>
      <c r="H8128" s="180">
        <v>3474.3</v>
      </c>
      <c r="I8128" s="180">
        <f t="shared" si="252"/>
        <v>8685.75</v>
      </c>
      <c r="J8128" s="177" t="str">
        <f t="shared" si="253"/>
        <v>Date &gt; 1920</v>
      </c>
    </row>
    <row r="8129" spans="1:10" x14ac:dyDescent="0.3">
      <c r="A8129" s="178" t="s">
        <v>270</v>
      </c>
      <c r="B8129" s="178" t="s">
        <v>139</v>
      </c>
      <c r="C8129" s="178" t="s">
        <v>8805</v>
      </c>
      <c r="D8129" s="178" t="s">
        <v>8814</v>
      </c>
      <c r="E8129" s="179">
        <v>37970</v>
      </c>
      <c r="F8129" s="180">
        <v>0</v>
      </c>
      <c r="G8129" s="180">
        <v>25000</v>
      </c>
      <c r="H8129" s="180">
        <v>25000</v>
      </c>
      <c r="I8129" s="180">
        <f t="shared" si="252"/>
        <v>50000</v>
      </c>
      <c r="J8129" s="177" t="str">
        <f t="shared" si="253"/>
        <v>Date &gt; 1920</v>
      </c>
    </row>
    <row r="8130" spans="1:10" x14ac:dyDescent="0.3">
      <c r="A8130" s="178" t="s">
        <v>270</v>
      </c>
      <c r="B8130" s="178" t="s">
        <v>139</v>
      </c>
      <c r="C8130" s="178" t="s">
        <v>8805</v>
      </c>
      <c r="D8130" s="178" t="s">
        <v>8814</v>
      </c>
      <c r="E8130" s="179">
        <v>38014</v>
      </c>
      <c r="F8130" s="180">
        <v>0</v>
      </c>
      <c r="G8130" s="180">
        <v>1650</v>
      </c>
      <c r="H8130" s="180">
        <v>1650</v>
      </c>
      <c r="I8130" s="180">
        <f t="shared" si="252"/>
        <v>3300</v>
      </c>
      <c r="J8130" s="177" t="str">
        <f t="shared" si="253"/>
        <v>Date &gt; 1920</v>
      </c>
    </row>
    <row r="8131" spans="1:10" x14ac:dyDescent="0.3">
      <c r="A8131" s="178" t="s">
        <v>270</v>
      </c>
      <c r="B8131" s="178" t="s">
        <v>139</v>
      </c>
      <c r="C8131" s="178" t="s">
        <v>8805</v>
      </c>
      <c r="D8131" s="178" t="s">
        <v>8815</v>
      </c>
      <c r="E8131" s="179">
        <v>38342</v>
      </c>
      <c r="F8131" s="180">
        <v>0</v>
      </c>
      <c r="G8131" s="180">
        <v>4051.16</v>
      </c>
      <c r="H8131" s="180">
        <v>1012.79</v>
      </c>
      <c r="I8131" s="180">
        <f t="shared" si="252"/>
        <v>5063.95</v>
      </c>
      <c r="J8131" s="177" t="str">
        <f t="shared" si="253"/>
        <v>Date &gt; 1920</v>
      </c>
    </row>
    <row r="8132" spans="1:10" x14ac:dyDescent="0.3">
      <c r="A8132" s="178" t="s">
        <v>270</v>
      </c>
      <c r="B8132" s="178" t="s">
        <v>139</v>
      </c>
      <c r="C8132" s="178" t="s">
        <v>8805</v>
      </c>
      <c r="D8132" s="178" t="s">
        <v>8815</v>
      </c>
      <c r="E8132" s="179">
        <v>38693</v>
      </c>
      <c r="F8132" s="180">
        <v>0</v>
      </c>
      <c r="G8132" s="180">
        <v>34724.67</v>
      </c>
      <c r="H8132" s="180">
        <v>8681.17</v>
      </c>
      <c r="I8132" s="180">
        <f t="shared" si="252"/>
        <v>43405.84</v>
      </c>
      <c r="J8132" s="177" t="str">
        <f t="shared" si="253"/>
        <v>Date &gt; 1920</v>
      </c>
    </row>
    <row r="8133" spans="1:10" x14ac:dyDescent="0.3">
      <c r="A8133" s="178" t="s">
        <v>270</v>
      </c>
      <c r="B8133" s="178" t="s">
        <v>139</v>
      </c>
      <c r="C8133" s="178" t="s">
        <v>8805</v>
      </c>
      <c r="D8133" s="178" t="s">
        <v>8815</v>
      </c>
      <c r="E8133" s="179">
        <v>38728</v>
      </c>
      <c r="F8133" s="180">
        <v>0</v>
      </c>
      <c r="G8133" s="180">
        <v>340</v>
      </c>
      <c r="H8133" s="180">
        <v>85</v>
      </c>
      <c r="I8133" s="180">
        <f t="shared" ref="I8133:I8196" si="254">SUM(F8133:H8133)</f>
        <v>425</v>
      </c>
      <c r="J8133" s="177" t="str">
        <f t="shared" ref="J8133:J8196" si="255">IF(OR(YEAR(E8133)&gt; 1920, ISBLANK(E8133)), "Date &gt; 1920", "Sketchy date")</f>
        <v>Date &gt; 1920</v>
      </c>
    </row>
    <row r="8134" spans="1:10" x14ac:dyDescent="0.3">
      <c r="A8134" s="178" t="s">
        <v>270</v>
      </c>
      <c r="B8134" s="178" t="s">
        <v>139</v>
      </c>
      <c r="C8134" s="178" t="s">
        <v>8805</v>
      </c>
      <c r="D8134" s="178" t="s">
        <v>8815</v>
      </c>
      <c r="E8134" s="179">
        <v>38958</v>
      </c>
      <c r="F8134" s="180">
        <v>0</v>
      </c>
      <c r="G8134" s="180">
        <v>884.17</v>
      </c>
      <c r="H8134" s="180">
        <v>221.04</v>
      </c>
      <c r="I8134" s="180">
        <f t="shared" si="254"/>
        <v>1105.21</v>
      </c>
      <c r="J8134" s="177" t="str">
        <f t="shared" si="255"/>
        <v>Date &gt; 1920</v>
      </c>
    </row>
    <row r="8135" spans="1:10" x14ac:dyDescent="0.3">
      <c r="A8135" s="178" t="s">
        <v>270</v>
      </c>
      <c r="B8135" s="178" t="s">
        <v>139</v>
      </c>
      <c r="C8135" s="178" t="s">
        <v>8805</v>
      </c>
      <c r="D8135" s="178" t="s">
        <v>8816</v>
      </c>
      <c r="E8135" s="179">
        <v>38342</v>
      </c>
      <c r="F8135" s="180">
        <v>0</v>
      </c>
      <c r="G8135" s="180">
        <v>6892.68</v>
      </c>
      <c r="H8135" s="180">
        <v>1723.17</v>
      </c>
      <c r="I8135" s="180">
        <f t="shared" si="254"/>
        <v>8615.85</v>
      </c>
      <c r="J8135" s="177" t="str">
        <f t="shared" si="255"/>
        <v>Date &gt; 1920</v>
      </c>
    </row>
    <row r="8136" spans="1:10" x14ac:dyDescent="0.3">
      <c r="A8136" s="178" t="s">
        <v>270</v>
      </c>
      <c r="B8136" s="178" t="s">
        <v>139</v>
      </c>
      <c r="C8136" s="178" t="s">
        <v>8805</v>
      </c>
      <c r="D8136" s="178" t="s">
        <v>8816</v>
      </c>
      <c r="E8136" s="179">
        <v>38635</v>
      </c>
      <c r="F8136" s="180">
        <v>0</v>
      </c>
      <c r="G8136" s="180">
        <v>20067.32</v>
      </c>
      <c r="H8136" s="180">
        <v>5016.83</v>
      </c>
      <c r="I8136" s="180">
        <f t="shared" si="254"/>
        <v>25084.15</v>
      </c>
      <c r="J8136" s="177" t="str">
        <f t="shared" si="255"/>
        <v>Date &gt; 1920</v>
      </c>
    </row>
    <row r="8137" spans="1:10" x14ac:dyDescent="0.3">
      <c r="A8137" s="178" t="s">
        <v>270</v>
      </c>
      <c r="B8137" s="178" t="s">
        <v>139</v>
      </c>
      <c r="C8137" s="178" t="s">
        <v>8805</v>
      </c>
      <c r="D8137" s="178" t="s">
        <v>8816</v>
      </c>
      <c r="E8137" s="179">
        <v>39367</v>
      </c>
      <c r="F8137" s="180">
        <v>0</v>
      </c>
      <c r="G8137" s="180">
        <v>4647.01</v>
      </c>
      <c r="H8137" s="180">
        <v>1161.75</v>
      </c>
      <c r="I8137" s="180">
        <f t="shared" si="254"/>
        <v>5808.76</v>
      </c>
      <c r="J8137" s="177" t="str">
        <f t="shared" si="255"/>
        <v>Date &gt; 1920</v>
      </c>
    </row>
    <row r="8138" spans="1:10" x14ac:dyDescent="0.3">
      <c r="A8138" s="178" t="s">
        <v>270</v>
      </c>
      <c r="B8138" s="178" t="s">
        <v>139</v>
      </c>
      <c r="C8138" s="178" t="s">
        <v>8805</v>
      </c>
      <c r="D8138" s="178" t="s">
        <v>8816</v>
      </c>
      <c r="E8138" s="179">
        <v>39631</v>
      </c>
      <c r="F8138" s="180">
        <v>0</v>
      </c>
      <c r="G8138" s="180">
        <v>1039.78</v>
      </c>
      <c r="H8138" s="180">
        <v>259.94</v>
      </c>
      <c r="I8138" s="180">
        <f t="shared" si="254"/>
        <v>1299.72</v>
      </c>
      <c r="J8138" s="177" t="str">
        <f t="shared" si="255"/>
        <v>Date &gt; 1920</v>
      </c>
    </row>
    <row r="8139" spans="1:10" x14ac:dyDescent="0.3">
      <c r="A8139" s="178" t="s">
        <v>270</v>
      </c>
      <c r="B8139" s="178" t="s">
        <v>139</v>
      </c>
      <c r="C8139" s="178" t="s">
        <v>8805</v>
      </c>
      <c r="D8139" s="178" t="s">
        <v>8817</v>
      </c>
      <c r="E8139" s="179">
        <v>38798</v>
      </c>
      <c r="F8139" s="180">
        <v>0</v>
      </c>
      <c r="G8139" s="180">
        <v>5576.97</v>
      </c>
      <c r="H8139" s="180">
        <v>2390.13</v>
      </c>
      <c r="I8139" s="180">
        <f t="shared" si="254"/>
        <v>7967.1</v>
      </c>
      <c r="J8139" s="177" t="str">
        <f t="shared" si="255"/>
        <v>Date &gt; 1920</v>
      </c>
    </row>
    <row r="8140" spans="1:10" x14ac:dyDescent="0.3">
      <c r="A8140" s="178" t="s">
        <v>270</v>
      </c>
      <c r="B8140" s="178" t="s">
        <v>139</v>
      </c>
      <c r="C8140" s="178" t="s">
        <v>8805</v>
      </c>
      <c r="D8140" s="178" t="s">
        <v>8817</v>
      </c>
      <c r="E8140" s="179">
        <v>38882</v>
      </c>
      <c r="F8140" s="180">
        <v>0</v>
      </c>
      <c r="G8140" s="180">
        <v>5576.97</v>
      </c>
      <c r="H8140" s="180">
        <v>2390.13</v>
      </c>
      <c r="I8140" s="180">
        <f t="shared" si="254"/>
        <v>7967.1</v>
      </c>
      <c r="J8140" s="177" t="str">
        <f t="shared" si="255"/>
        <v>Date &gt; 1920</v>
      </c>
    </row>
    <row r="8141" spans="1:10" x14ac:dyDescent="0.3">
      <c r="A8141" s="178" t="s">
        <v>270</v>
      </c>
      <c r="B8141" s="178" t="s">
        <v>139</v>
      </c>
      <c r="C8141" s="178" t="s">
        <v>8805</v>
      </c>
      <c r="D8141" s="178" t="s">
        <v>8817</v>
      </c>
      <c r="E8141" s="179">
        <v>38986</v>
      </c>
      <c r="F8141" s="180">
        <v>0</v>
      </c>
      <c r="G8141" s="180">
        <v>33461.81</v>
      </c>
      <c r="H8141" s="180">
        <v>6373.68</v>
      </c>
      <c r="I8141" s="180">
        <f t="shared" si="254"/>
        <v>39835.49</v>
      </c>
      <c r="J8141" s="177" t="str">
        <f t="shared" si="255"/>
        <v>Date &gt; 1920</v>
      </c>
    </row>
    <row r="8142" spans="1:10" x14ac:dyDescent="0.3">
      <c r="A8142" s="178" t="s">
        <v>270</v>
      </c>
      <c r="B8142" s="178" t="s">
        <v>139</v>
      </c>
      <c r="C8142" s="178" t="s">
        <v>8805</v>
      </c>
      <c r="D8142" s="178" t="s">
        <v>8817</v>
      </c>
      <c r="E8142" s="179">
        <v>39070</v>
      </c>
      <c r="F8142" s="180">
        <v>0</v>
      </c>
      <c r="G8142" s="180">
        <v>12747.36</v>
      </c>
      <c r="H8142" s="180">
        <v>3186.84</v>
      </c>
      <c r="I8142" s="180">
        <f t="shared" si="254"/>
        <v>15934.2</v>
      </c>
      <c r="J8142" s="177" t="str">
        <f t="shared" si="255"/>
        <v>Date &gt; 1920</v>
      </c>
    </row>
    <row r="8143" spans="1:10" x14ac:dyDescent="0.3">
      <c r="A8143" s="178" t="s">
        <v>270</v>
      </c>
      <c r="B8143" s="178" t="s">
        <v>139</v>
      </c>
      <c r="C8143" s="178" t="s">
        <v>8805</v>
      </c>
      <c r="D8143" s="178" t="s">
        <v>8817</v>
      </c>
      <c r="E8143" s="179">
        <v>39282</v>
      </c>
      <c r="F8143" s="180">
        <v>0</v>
      </c>
      <c r="G8143" s="180">
        <v>3186.84</v>
      </c>
      <c r="H8143" s="180">
        <v>796.71</v>
      </c>
      <c r="I8143" s="180">
        <f t="shared" si="254"/>
        <v>3983.55</v>
      </c>
      <c r="J8143" s="177" t="str">
        <f t="shared" si="255"/>
        <v>Date &gt; 1920</v>
      </c>
    </row>
    <row r="8144" spans="1:10" x14ac:dyDescent="0.3">
      <c r="A8144" s="178" t="s">
        <v>270</v>
      </c>
      <c r="B8144" s="178" t="s">
        <v>139</v>
      </c>
      <c r="C8144" s="178" t="s">
        <v>8805</v>
      </c>
      <c r="D8144" s="178" t="s">
        <v>8817</v>
      </c>
      <c r="E8144" s="179">
        <v>39597</v>
      </c>
      <c r="F8144" s="180">
        <v>0</v>
      </c>
      <c r="G8144" s="180">
        <v>3186.84</v>
      </c>
      <c r="H8144" s="180">
        <v>796.71</v>
      </c>
      <c r="I8144" s="180">
        <f t="shared" si="254"/>
        <v>3983.55</v>
      </c>
      <c r="J8144" s="177" t="str">
        <f t="shared" si="255"/>
        <v>Date &gt; 1920</v>
      </c>
    </row>
    <row r="8145" spans="1:10" x14ac:dyDescent="0.3">
      <c r="A8145" s="178" t="s">
        <v>270</v>
      </c>
      <c r="B8145" s="178" t="s">
        <v>139</v>
      </c>
      <c r="C8145" s="178" t="s">
        <v>8805</v>
      </c>
      <c r="D8145" s="178" t="s">
        <v>8818</v>
      </c>
      <c r="E8145" s="179">
        <v>39294</v>
      </c>
      <c r="F8145" s="180">
        <v>0</v>
      </c>
      <c r="G8145" s="180">
        <v>4800</v>
      </c>
      <c r="H8145" s="180">
        <v>1200</v>
      </c>
      <c r="I8145" s="180">
        <f t="shared" si="254"/>
        <v>6000</v>
      </c>
      <c r="J8145" s="177" t="str">
        <f t="shared" si="255"/>
        <v>Date &gt; 1920</v>
      </c>
    </row>
    <row r="8146" spans="1:10" x14ac:dyDescent="0.3">
      <c r="A8146" s="178" t="s">
        <v>270</v>
      </c>
      <c r="B8146" s="178" t="s">
        <v>139</v>
      </c>
      <c r="C8146" s="178" t="s">
        <v>8805</v>
      </c>
      <c r="D8146" s="178" t="s">
        <v>8818</v>
      </c>
      <c r="E8146" s="179">
        <v>39664</v>
      </c>
      <c r="F8146" s="180">
        <v>0</v>
      </c>
      <c r="G8146" s="180">
        <v>4800</v>
      </c>
      <c r="H8146" s="180">
        <v>1200</v>
      </c>
      <c r="I8146" s="180">
        <f t="shared" si="254"/>
        <v>6000</v>
      </c>
      <c r="J8146" s="177" t="str">
        <f t="shared" si="255"/>
        <v>Date &gt; 1920</v>
      </c>
    </row>
    <row r="8147" spans="1:10" x14ac:dyDescent="0.3">
      <c r="A8147" s="178" t="s">
        <v>270</v>
      </c>
      <c r="B8147" s="178" t="s">
        <v>139</v>
      </c>
      <c r="C8147" s="178" t="s">
        <v>8805</v>
      </c>
      <c r="D8147" s="178" t="s">
        <v>8819</v>
      </c>
      <c r="E8147" s="179">
        <v>39801</v>
      </c>
      <c r="F8147" s="180">
        <v>0</v>
      </c>
      <c r="G8147" s="180">
        <v>36623.18</v>
      </c>
      <c r="H8147" s="180">
        <v>17452.5</v>
      </c>
      <c r="I8147" s="180">
        <f t="shared" si="254"/>
        <v>54075.68</v>
      </c>
      <c r="J8147" s="177" t="str">
        <f t="shared" si="255"/>
        <v>Date &gt; 1920</v>
      </c>
    </row>
    <row r="8148" spans="1:10" x14ac:dyDescent="0.3">
      <c r="A8148" s="178" t="s">
        <v>270</v>
      </c>
      <c r="B8148" s="178" t="s">
        <v>139</v>
      </c>
      <c r="C8148" s="178" t="s">
        <v>8805</v>
      </c>
      <c r="D8148" s="178" t="s">
        <v>8819</v>
      </c>
      <c r="E8148" s="179">
        <v>39827</v>
      </c>
      <c r="F8148" s="180">
        <v>0</v>
      </c>
      <c r="G8148" s="180">
        <v>2791.95</v>
      </c>
      <c r="H8148" s="180">
        <v>1158.05</v>
      </c>
      <c r="I8148" s="180">
        <f t="shared" si="254"/>
        <v>3950</v>
      </c>
      <c r="J8148" s="177" t="str">
        <f t="shared" si="255"/>
        <v>Date &gt; 1920</v>
      </c>
    </row>
    <row r="8149" spans="1:10" x14ac:dyDescent="0.3">
      <c r="A8149" s="178" t="s">
        <v>270</v>
      </c>
      <c r="B8149" s="178" t="s">
        <v>139</v>
      </c>
      <c r="C8149" s="178" t="s">
        <v>8805</v>
      </c>
      <c r="D8149" s="178" t="s">
        <v>8819</v>
      </c>
      <c r="E8149" s="179">
        <v>39829</v>
      </c>
      <c r="F8149" s="180">
        <v>0</v>
      </c>
      <c r="G8149" s="180">
        <v>7259.06</v>
      </c>
      <c r="H8149" s="180">
        <v>3010.94</v>
      </c>
      <c r="I8149" s="180">
        <f t="shared" si="254"/>
        <v>10270</v>
      </c>
      <c r="J8149" s="177" t="str">
        <f t="shared" si="255"/>
        <v>Date &gt; 1920</v>
      </c>
    </row>
    <row r="8150" spans="1:10" x14ac:dyDescent="0.3">
      <c r="A8150" s="178" t="s">
        <v>270</v>
      </c>
      <c r="B8150" s="178" t="s">
        <v>139</v>
      </c>
      <c r="C8150" s="178" t="s">
        <v>8805</v>
      </c>
      <c r="D8150" s="178" t="s">
        <v>8819</v>
      </c>
      <c r="E8150" s="179">
        <v>39877</v>
      </c>
      <c r="F8150" s="180">
        <v>0</v>
      </c>
      <c r="G8150" s="180">
        <v>16151.1</v>
      </c>
      <c r="H8150" s="180">
        <v>3729.81</v>
      </c>
      <c r="I8150" s="180">
        <f t="shared" si="254"/>
        <v>19880.91</v>
      </c>
      <c r="J8150" s="177" t="str">
        <f t="shared" si="255"/>
        <v>Date &gt; 1920</v>
      </c>
    </row>
    <row r="8151" spans="1:10" x14ac:dyDescent="0.3">
      <c r="A8151" s="178" t="s">
        <v>270</v>
      </c>
      <c r="B8151" s="178" t="s">
        <v>139</v>
      </c>
      <c r="C8151" s="178" t="s">
        <v>8805</v>
      </c>
      <c r="D8151" s="178" t="s">
        <v>8819</v>
      </c>
      <c r="E8151" s="179">
        <v>40002</v>
      </c>
      <c r="F8151" s="180">
        <v>0</v>
      </c>
      <c r="G8151" s="180">
        <v>9474.06</v>
      </c>
      <c r="H8151" s="180">
        <v>3978.63</v>
      </c>
      <c r="I8151" s="180">
        <f t="shared" si="254"/>
        <v>13452.689999999999</v>
      </c>
      <c r="J8151" s="177" t="str">
        <f t="shared" si="255"/>
        <v>Date &gt; 1920</v>
      </c>
    </row>
    <row r="8152" spans="1:10" x14ac:dyDescent="0.3">
      <c r="A8152" s="178" t="s">
        <v>270</v>
      </c>
      <c r="B8152" s="178" t="s">
        <v>139</v>
      </c>
      <c r="C8152" s="178" t="s">
        <v>8805</v>
      </c>
      <c r="D8152" s="178" t="s">
        <v>8819</v>
      </c>
      <c r="E8152" s="179">
        <v>40725</v>
      </c>
      <c r="F8152" s="180">
        <v>0</v>
      </c>
      <c r="G8152" s="180">
        <v>1729.99</v>
      </c>
      <c r="H8152" s="180">
        <v>469.35</v>
      </c>
      <c r="I8152" s="180">
        <f t="shared" si="254"/>
        <v>2199.34</v>
      </c>
      <c r="J8152" s="177" t="str">
        <f t="shared" si="255"/>
        <v>Date &gt; 1920</v>
      </c>
    </row>
    <row r="8153" spans="1:10" x14ac:dyDescent="0.3">
      <c r="A8153" s="178" t="s">
        <v>270</v>
      </c>
      <c r="B8153" s="178" t="s">
        <v>139</v>
      </c>
      <c r="C8153" s="178" t="s">
        <v>8805</v>
      </c>
      <c r="D8153" s="178" t="s">
        <v>7161</v>
      </c>
      <c r="E8153" s="179">
        <v>40605</v>
      </c>
      <c r="F8153" s="180">
        <v>0</v>
      </c>
      <c r="G8153" s="180">
        <v>6589.64</v>
      </c>
      <c r="H8153" s="180">
        <v>6589.64</v>
      </c>
      <c r="I8153" s="180">
        <f t="shared" si="254"/>
        <v>13179.28</v>
      </c>
      <c r="J8153" s="177" t="str">
        <f t="shared" si="255"/>
        <v>Date &gt; 1920</v>
      </c>
    </row>
    <row r="8154" spans="1:10" x14ac:dyDescent="0.3">
      <c r="A8154" s="178" t="s">
        <v>270</v>
      </c>
      <c r="B8154" s="178" t="s">
        <v>139</v>
      </c>
      <c r="C8154" s="178" t="s">
        <v>8805</v>
      </c>
      <c r="D8154" s="178" t="s">
        <v>8820</v>
      </c>
      <c r="E8154" s="179">
        <v>41222</v>
      </c>
      <c r="F8154" s="180">
        <v>0</v>
      </c>
      <c r="G8154" s="180">
        <v>1958.6</v>
      </c>
      <c r="H8154" s="180">
        <v>1958.59</v>
      </c>
      <c r="I8154" s="180">
        <f t="shared" si="254"/>
        <v>3917.1899999999996</v>
      </c>
      <c r="J8154" s="177" t="str">
        <f t="shared" si="255"/>
        <v>Date &gt; 1920</v>
      </c>
    </row>
    <row r="8155" spans="1:10" x14ac:dyDescent="0.3">
      <c r="A8155" s="178" t="s">
        <v>270</v>
      </c>
      <c r="B8155" s="178" t="s">
        <v>139</v>
      </c>
      <c r="C8155" s="178" t="s">
        <v>8805</v>
      </c>
      <c r="D8155" s="178" t="s">
        <v>8821</v>
      </c>
      <c r="E8155" s="179">
        <v>41354</v>
      </c>
      <c r="F8155" s="180">
        <v>0</v>
      </c>
      <c r="G8155" s="180">
        <v>282055.40000000002</v>
      </c>
      <c r="H8155" s="180">
        <v>204304.55</v>
      </c>
      <c r="I8155" s="180">
        <f t="shared" si="254"/>
        <v>486359.95</v>
      </c>
      <c r="J8155" s="177" t="str">
        <f t="shared" si="255"/>
        <v>Date &gt; 1920</v>
      </c>
    </row>
    <row r="8156" spans="1:10" x14ac:dyDescent="0.3">
      <c r="A8156" s="178" t="s">
        <v>270</v>
      </c>
      <c r="B8156" s="178" t="s">
        <v>139</v>
      </c>
      <c r="C8156" s="178" t="s">
        <v>8805</v>
      </c>
      <c r="D8156" s="178" t="s">
        <v>8822</v>
      </c>
      <c r="E8156" s="179">
        <v>41423</v>
      </c>
      <c r="F8156" s="180">
        <v>0</v>
      </c>
      <c r="G8156" s="180">
        <v>260822.24</v>
      </c>
      <c r="H8156" s="180">
        <v>300353.65000000002</v>
      </c>
      <c r="I8156" s="180">
        <f t="shared" si="254"/>
        <v>561175.89</v>
      </c>
      <c r="J8156" s="177" t="str">
        <f t="shared" si="255"/>
        <v>Date &gt; 1920</v>
      </c>
    </row>
    <row r="8157" spans="1:10" x14ac:dyDescent="0.3">
      <c r="A8157" s="178" t="s">
        <v>270</v>
      </c>
      <c r="B8157" s="178" t="s">
        <v>139</v>
      </c>
      <c r="C8157" s="178" t="s">
        <v>8805</v>
      </c>
      <c r="D8157" s="178" t="s">
        <v>8823</v>
      </c>
      <c r="E8157" s="179">
        <v>41859</v>
      </c>
      <c r="F8157" s="180">
        <v>0</v>
      </c>
      <c r="G8157" s="180">
        <v>7300</v>
      </c>
      <c r="H8157" s="180">
        <v>3649.99</v>
      </c>
      <c r="I8157" s="180">
        <f t="shared" si="254"/>
        <v>10949.99</v>
      </c>
      <c r="J8157" s="177" t="str">
        <f t="shared" si="255"/>
        <v>Date &gt; 1920</v>
      </c>
    </row>
    <row r="8158" spans="1:10" x14ac:dyDescent="0.3">
      <c r="A8158" s="178" t="s">
        <v>270</v>
      </c>
      <c r="B8158" s="178" t="s">
        <v>139</v>
      </c>
      <c r="C8158" s="178" t="s">
        <v>8805</v>
      </c>
      <c r="D8158" s="178" t="s">
        <v>8391</v>
      </c>
      <c r="E8158" s="179">
        <v>42010</v>
      </c>
      <c r="F8158" s="180">
        <v>0</v>
      </c>
      <c r="G8158" s="180">
        <v>7435.35</v>
      </c>
      <c r="H8158" s="180">
        <v>826.15</v>
      </c>
      <c r="I8158" s="180">
        <f t="shared" si="254"/>
        <v>8261.5</v>
      </c>
      <c r="J8158" s="177" t="str">
        <f t="shared" si="255"/>
        <v>Date &gt; 1920</v>
      </c>
    </row>
    <row r="8159" spans="1:10" x14ac:dyDescent="0.3">
      <c r="A8159" s="178" t="s">
        <v>270</v>
      </c>
      <c r="B8159" s="178" t="s">
        <v>139</v>
      </c>
      <c r="C8159" s="178" t="s">
        <v>8805</v>
      </c>
      <c r="D8159" s="178" t="s">
        <v>8824</v>
      </c>
      <c r="E8159" s="179">
        <v>42229</v>
      </c>
      <c r="F8159" s="180">
        <v>0</v>
      </c>
      <c r="G8159" s="180">
        <v>3645</v>
      </c>
      <c r="H8159" s="180">
        <v>405</v>
      </c>
      <c r="I8159" s="180">
        <f t="shared" si="254"/>
        <v>4050</v>
      </c>
      <c r="J8159" s="177" t="str">
        <f t="shared" si="255"/>
        <v>Date &gt; 1920</v>
      </c>
    </row>
    <row r="8160" spans="1:10" x14ac:dyDescent="0.3">
      <c r="A8160" s="178" t="s">
        <v>270</v>
      </c>
      <c r="B8160" s="178" t="s">
        <v>139</v>
      </c>
      <c r="C8160" s="178" t="s">
        <v>8805</v>
      </c>
      <c r="D8160" s="178" t="s">
        <v>7511</v>
      </c>
      <c r="E8160" s="179">
        <v>42121</v>
      </c>
      <c r="F8160" s="180">
        <v>0</v>
      </c>
      <c r="G8160" s="180">
        <v>10584</v>
      </c>
      <c r="H8160" s="180">
        <v>1176</v>
      </c>
      <c r="I8160" s="180">
        <f t="shared" si="254"/>
        <v>11760</v>
      </c>
      <c r="J8160" s="177" t="str">
        <f t="shared" si="255"/>
        <v>Date &gt; 1920</v>
      </c>
    </row>
    <row r="8161" spans="1:10" x14ac:dyDescent="0.3">
      <c r="A8161" s="178" t="s">
        <v>270</v>
      </c>
      <c r="B8161" s="178" t="s">
        <v>139</v>
      </c>
      <c r="C8161" s="178" t="s">
        <v>8805</v>
      </c>
      <c r="D8161" s="178" t="s">
        <v>7511</v>
      </c>
      <c r="E8161" s="179">
        <v>42229</v>
      </c>
      <c r="F8161" s="180">
        <v>0</v>
      </c>
      <c r="G8161" s="180">
        <v>7056</v>
      </c>
      <c r="H8161" s="180">
        <v>784</v>
      </c>
      <c r="I8161" s="180">
        <f t="shared" si="254"/>
        <v>7840</v>
      </c>
      <c r="J8161" s="177" t="str">
        <f t="shared" si="255"/>
        <v>Date &gt; 1920</v>
      </c>
    </row>
    <row r="8162" spans="1:10" x14ac:dyDescent="0.3">
      <c r="A8162" s="178" t="s">
        <v>270</v>
      </c>
      <c r="B8162" s="178" t="s">
        <v>139</v>
      </c>
      <c r="C8162" s="178" t="s">
        <v>8805</v>
      </c>
      <c r="D8162" s="178" t="s">
        <v>8825</v>
      </c>
      <c r="E8162" s="179">
        <v>42423</v>
      </c>
      <c r="F8162" s="180">
        <v>0</v>
      </c>
      <c r="G8162" s="180">
        <v>22455</v>
      </c>
      <c r="H8162" s="180">
        <v>2495</v>
      </c>
      <c r="I8162" s="180">
        <f t="shared" si="254"/>
        <v>24950</v>
      </c>
      <c r="J8162" s="177" t="str">
        <f t="shared" si="255"/>
        <v>Date &gt; 1920</v>
      </c>
    </row>
    <row r="8163" spans="1:10" x14ac:dyDescent="0.3">
      <c r="A8163" s="178" t="s">
        <v>270</v>
      </c>
      <c r="B8163" s="178" t="s">
        <v>139</v>
      </c>
      <c r="C8163" s="178" t="s">
        <v>8805</v>
      </c>
      <c r="D8163" s="178" t="s">
        <v>8825</v>
      </c>
      <c r="E8163" s="179">
        <v>42424</v>
      </c>
      <c r="F8163" s="180">
        <v>0</v>
      </c>
      <c r="G8163" s="180">
        <v>12125.7</v>
      </c>
      <c r="H8163" s="180">
        <v>1347.3</v>
      </c>
      <c r="I8163" s="180">
        <f t="shared" si="254"/>
        <v>13473</v>
      </c>
      <c r="J8163" s="177" t="str">
        <f t="shared" si="255"/>
        <v>Date &gt; 1920</v>
      </c>
    </row>
    <row r="8164" spans="1:10" x14ac:dyDescent="0.3">
      <c r="A8164" s="178" t="s">
        <v>270</v>
      </c>
      <c r="B8164" s="178" t="s">
        <v>139</v>
      </c>
      <c r="C8164" s="178" t="s">
        <v>8805</v>
      </c>
      <c r="D8164" s="178" t="s">
        <v>8825</v>
      </c>
      <c r="E8164" s="179">
        <v>42517</v>
      </c>
      <c r="F8164" s="180">
        <v>0</v>
      </c>
      <c r="G8164" s="180">
        <v>5838.3</v>
      </c>
      <c r="H8164" s="180">
        <v>648.70000000000005</v>
      </c>
      <c r="I8164" s="180">
        <f t="shared" si="254"/>
        <v>6487</v>
      </c>
      <c r="J8164" s="177" t="str">
        <f t="shared" si="255"/>
        <v>Date &gt; 1920</v>
      </c>
    </row>
    <row r="8165" spans="1:10" x14ac:dyDescent="0.3">
      <c r="A8165" s="178" t="s">
        <v>270</v>
      </c>
      <c r="B8165" s="178" t="s">
        <v>139</v>
      </c>
      <c r="C8165" s="178" t="s">
        <v>8805</v>
      </c>
      <c r="D8165" s="178" t="s">
        <v>8825</v>
      </c>
      <c r="E8165" s="179">
        <v>42569</v>
      </c>
      <c r="F8165" s="180">
        <v>0</v>
      </c>
      <c r="G8165" s="180">
        <v>2245.5</v>
      </c>
      <c r="H8165" s="180">
        <v>249.5</v>
      </c>
      <c r="I8165" s="180">
        <f t="shared" si="254"/>
        <v>2495</v>
      </c>
      <c r="J8165" s="177" t="str">
        <f t="shared" si="255"/>
        <v>Date &gt; 1920</v>
      </c>
    </row>
    <row r="8166" spans="1:10" x14ac:dyDescent="0.3">
      <c r="A8166" s="178" t="s">
        <v>270</v>
      </c>
      <c r="B8166" s="178" t="s">
        <v>139</v>
      </c>
      <c r="C8166" s="178" t="s">
        <v>8805</v>
      </c>
      <c r="D8166" s="178" t="s">
        <v>8825</v>
      </c>
      <c r="E8166" s="179">
        <v>42591</v>
      </c>
      <c r="F8166" s="180">
        <v>0</v>
      </c>
      <c r="G8166" s="180">
        <v>1347.3</v>
      </c>
      <c r="H8166" s="180">
        <v>149.69999999999999</v>
      </c>
      <c r="I8166" s="180">
        <f t="shared" si="254"/>
        <v>1497</v>
      </c>
      <c r="J8166" s="177" t="str">
        <f t="shared" si="255"/>
        <v>Date &gt; 1920</v>
      </c>
    </row>
    <row r="8167" spans="1:10" x14ac:dyDescent="0.3">
      <c r="A8167" s="178" t="s">
        <v>270</v>
      </c>
      <c r="B8167" s="178" t="s">
        <v>139</v>
      </c>
      <c r="C8167" s="178" t="s">
        <v>8805</v>
      </c>
      <c r="D8167" s="178" t="s">
        <v>8825</v>
      </c>
      <c r="E8167" s="179">
        <v>42951</v>
      </c>
      <c r="F8167" s="180">
        <v>0</v>
      </c>
      <c r="G8167" s="180">
        <v>898.2</v>
      </c>
      <c r="H8167" s="180">
        <v>99.8</v>
      </c>
      <c r="I8167" s="180">
        <f t="shared" si="254"/>
        <v>998</v>
      </c>
      <c r="J8167" s="177" t="str">
        <f t="shared" si="255"/>
        <v>Date &gt; 1920</v>
      </c>
    </row>
    <row r="8168" spans="1:10" x14ac:dyDescent="0.3">
      <c r="A8168" s="178" t="s">
        <v>270</v>
      </c>
      <c r="B8168" s="178" t="s">
        <v>139</v>
      </c>
      <c r="C8168" s="178" t="s">
        <v>8805</v>
      </c>
      <c r="D8168" s="178" t="s">
        <v>8826</v>
      </c>
      <c r="E8168" s="179">
        <v>43406</v>
      </c>
      <c r="F8168" s="180">
        <v>0</v>
      </c>
      <c r="G8168" s="180">
        <v>3330</v>
      </c>
      <c r="H8168" s="180">
        <v>370</v>
      </c>
      <c r="I8168" s="180">
        <f t="shared" si="254"/>
        <v>3700</v>
      </c>
      <c r="J8168" s="177" t="str">
        <f t="shared" si="255"/>
        <v>Date &gt; 1920</v>
      </c>
    </row>
    <row r="8169" spans="1:10" x14ac:dyDescent="0.3">
      <c r="A8169" s="178" t="s">
        <v>270</v>
      </c>
      <c r="B8169" s="178" t="s">
        <v>139</v>
      </c>
      <c r="C8169" s="178" t="s">
        <v>8805</v>
      </c>
      <c r="D8169" s="178" t="s">
        <v>8827</v>
      </c>
      <c r="E8169" s="179">
        <v>44071</v>
      </c>
      <c r="F8169" s="180">
        <v>0</v>
      </c>
      <c r="G8169" s="180">
        <v>9385.6200000000008</v>
      </c>
      <c r="H8169" s="180">
        <v>493.98</v>
      </c>
      <c r="I8169" s="180">
        <f t="shared" si="254"/>
        <v>9879.6</v>
      </c>
      <c r="J8169" s="177" t="str">
        <f t="shared" si="255"/>
        <v>Date &gt; 1920</v>
      </c>
    </row>
    <row r="8170" spans="1:10" x14ac:dyDescent="0.3">
      <c r="A8170" s="178" t="s">
        <v>270</v>
      </c>
      <c r="B8170" s="178" t="s">
        <v>139</v>
      </c>
      <c r="C8170" s="178" t="s">
        <v>8805</v>
      </c>
      <c r="D8170" s="178" t="s">
        <v>8828</v>
      </c>
      <c r="E8170" s="179">
        <v>43188</v>
      </c>
      <c r="F8170" s="180">
        <v>0</v>
      </c>
      <c r="G8170" s="180">
        <v>5369.4</v>
      </c>
      <c r="H8170" s="180">
        <v>282.60000000000002</v>
      </c>
      <c r="I8170" s="180">
        <f t="shared" si="254"/>
        <v>5652</v>
      </c>
      <c r="J8170" s="177" t="str">
        <f t="shared" si="255"/>
        <v>Date &gt; 1920</v>
      </c>
    </row>
    <row r="8171" spans="1:10" x14ac:dyDescent="0.3">
      <c r="A8171" s="178" t="s">
        <v>270</v>
      </c>
      <c r="B8171" s="178" t="s">
        <v>139</v>
      </c>
      <c r="C8171" s="178" t="s">
        <v>8805</v>
      </c>
      <c r="D8171" s="178" t="s">
        <v>8828</v>
      </c>
      <c r="E8171" s="179">
        <v>43291</v>
      </c>
      <c r="F8171" s="180">
        <v>0</v>
      </c>
      <c r="G8171" s="180">
        <v>6507.5</v>
      </c>
      <c r="H8171" s="180">
        <v>342.5</v>
      </c>
      <c r="I8171" s="180">
        <f t="shared" si="254"/>
        <v>6850</v>
      </c>
      <c r="J8171" s="177" t="str">
        <f t="shared" si="255"/>
        <v>Date &gt; 1920</v>
      </c>
    </row>
    <row r="8172" spans="1:10" x14ac:dyDescent="0.3">
      <c r="A8172" s="178" t="s">
        <v>270</v>
      </c>
      <c r="B8172" s="178" t="s">
        <v>139</v>
      </c>
      <c r="C8172" s="178" t="s">
        <v>8805</v>
      </c>
      <c r="D8172" s="178" t="s">
        <v>8828</v>
      </c>
      <c r="E8172" s="179">
        <v>43676</v>
      </c>
      <c r="F8172" s="180">
        <v>0</v>
      </c>
      <c r="G8172" s="180">
        <v>2952.77</v>
      </c>
      <c r="H8172" s="180">
        <v>155.41</v>
      </c>
      <c r="I8172" s="180">
        <f t="shared" si="254"/>
        <v>3108.18</v>
      </c>
      <c r="J8172" s="177" t="str">
        <f t="shared" si="255"/>
        <v>Date &gt; 1920</v>
      </c>
    </row>
    <row r="8173" spans="1:10" x14ac:dyDescent="0.3">
      <c r="A8173" s="178" t="s">
        <v>270</v>
      </c>
      <c r="B8173" s="178" t="s">
        <v>139</v>
      </c>
      <c r="C8173" s="178" t="s">
        <v>8805</v>
      </c>
      <c r="D8173" s="178" t="s">
        <v>8829</v>
      </c>
      <c r="E8173" s="179">
        <v>43412</v>
      </c>
      <c r="F8173" s="180">
        <v>0</v>
      </c>
      <c r="G8173" s="180">
        <v>14250</v>
      </c>
      <c r="H8173" s="180">
        <v>750</v>
      </c>
      <c r="I8173" s="180">
        <f t="shared" si="254"/>
        <v>15000</v>
      </c>
      <c r="J8173" s="177" t="str">
        <f t="shared" si="255"/>
        <v>Date &gt; 1920</v>
      </c>
    </row>
    <row r="8174" spans="1:10" x14ac:dyDescent="0.3">
      <c r="A8174" s="178" t="s">
        <v>270</v>
      </c>
      <c r="B8174" s="178" t="s">
        <v>139</v>
      </c>
      <c r="C8174" s="178" t="s">
        <v>8805</v>
      </c>
      <c r="D8174" s="178" t="s">
        <v>8829</v>
      </c>
      <c r="E8174" s="179">
        <v>43581</v>
      </c>
      <c r="F8174" s="180">
        <v>0</v>
      </c>
      <c r="G8174" s="180">
        <v>16417.919999999998</v>
      </c>
      <c r="H8174" s="180">
        <v>864.1</v>
      </c>
      <c r="I8174" s="180">
        <f t="shared" si="254"/>
        <v>17282.019999999997</v>
      </c>
      <c r="J8174" s="177" t="str">
        <f t="shared" si="255"/>
        <v>Date &gt; 1920</v>
      </c>
    </row>
    <row r="8175" spans="1:10" x14ac:dyDescent="0.3">
      <c r="A8175" s="178" t="s">
        <v>270</v>
      </c>
      <c r="B8175" s="178" t="s">
        <v>139</v>
      </c>
      <c r="C8175" s="178" t="s">
        <v>8805</v>
      </c>
      <c r="D8175" s="178" t="s">
        <v>8829</v>
      </c>
      <c r="E8175" s="179">
        <v>43634</v>
      </c>
      <c r="F8175" s="180">
        <v>0</v>
      </c>
      <c r="G8175" s="180">
        <v>6662.38</v>
      </c>
      <c r="H8175" s="180">
        <v>350.65</v>
      </c>
      <c r="I8175" s="180">
        <f t="shared" si="254"/>
        <v>7013.03</v>
      </c>
      <c r="J8175" s="177" t="str">
        <f t="shared" si="255"/>
        <v>Date &gt; 1920</v>
      </c>
    </row>
    <row r="8176" spans="1:10" x14ac:dyDescent="0.3">
      <c r="A8176" s="178" t="s">
        <v>270</v>
      </c>
      <c r="B8176" s="178" t="s">
        <v>139</v>
      </c>
      <c r="C8176" s="178" t="s">
        <v>8805</v>
      </c>
      <c r="D8176" s="178" t="s">
        <v>8829</v>
      </c>
      <c r="E8176" s="179">
        <v>43637</v>
      </c>
      <c r="F8176" s="180">
        <v>0</v>
      </c>
      <c r="G8176" s="180">
        <v>7267.5</v>
      </c>
      <c r="H8176" s="180">
        <v>382.5</v>
      </c>
      <c r="I8176" s="180">
        <f t="shared" si="254"/>
        <v>7650</v>
      </c>
      <c r="J8176" s="177" t="str">
        <f t="shared" si="255"/>
        <v>Date &gt; 1920</v>
      </c>
    </row>
    <row r="8177" spans="1:10" x14ac:dyDescent="0.3">
      <c r="A8177" s="178" t="s">
        <v>270</v>
      </c>
      <c r="B8177" s="178" t="s">
        <v>139</v>
      </c>
      <c r="C8177" s="178" t="s">
        <v>8805</v>
      </c>
      <c r="D8177" s="178" t="s">
        <v>8829</v>
      </c>
      <c r="E8177" s="179">
        <v>43676</v>
      </c>
      <c r="F8177" s="180">
        <v>0</v>
      </c>
      <c r="G8177" s="180">
        <v>5112.42</v>
      </c>
      <c r="H8177" s="180">
        <v>269.08</v>
      </c>
      <c r="I8177" s="180">
        <f t="shared" si="254"/>
        <v>5381.5</v>
      </c>
      <c r="J8177" s="177" t="str">
        <f t="shared" si="255"/>
        <v>Date &gt; 1920</v>
      </c>
    </row>
    <row r="8178" spans="1:10" x14ac:dyDescent="0.3">
      <c r="A8178" s="178" t="s">
        <v>270</v>
      </c>
      <c r="B8178" s="178" t="s">
        <v>139</v>
      </c>
      <c r="C8178" s="178" t="s">
        <v>8805</v>
      </c>
      <c r="D8178" s="178" t="s">
        <v>7511</v>
      </c>
      <c r="E8178" s="179">
        <v>43601</v>
      </c>
      <c r="F8178" s="180">
        <v>0</v>
      </c>
      <c r="G8178" s="180">
        <v>3800</v>
      </c>
      <c r="H8178" s="180">
        <v>200</v>
      </c>
      <c r="I8178" s="180">
        <f t="shared" si="254"/>
        <v>4000</v>
      </c>
      <c r="J8178" s="177" t="str">
        <f t="shared" si="255"/>
        <v>Date &gt; 1920</v>
      </c>
    </row>
    <row r="8179" spans="1:10" x14ac:dyDescent="0.3">
      <c r="A8179" s="178" t="s">
        <v>270</v>
      </c>
      <c r="B8179" s="178" t="s">
        <v>139</v>
      </c>
      <c r="C8179" s="178" t="s">
        <v>8805</v>
      </c>
      <c r="D8179" s="178" t="s">
        <v>8830</v>
      </c>
      <c r="E8179" s="179">
        <v>44208</v>
      </c>
      <c r="F8179" s="180">
        <v>0</v>
      </c>
      <c r="G8179" s="180">
        <v>87070.35</v>
      </c>
      <c r="H8179" s="180">
        <v>4582.6499999999996</v>
      </c>
      <c r="I8179" s="180">
        <f t="shared" si="254"/>
        <v>91653</v>
      </c>
      <c r="J8179" s="177" t="str">
        <f t="shared" si="255"/>
        <v>Date &gt; 1920</v>
      </c>
    </row>
    <row r="8180" spans="1:10" x14ac:dyDescent="0.3">
      <c r="A8180" s="178" t="s">
        <v>270</v>
      </c>
      <c r="B8180" s="178" t="s">
        <v>139</v>
      </c>
      <c r="C8180" s="178" t="s">
        <v>8805</v>
      </c>
      <c r="D8180" s="178" t="s">
        <v>8831</v>
      </c>
      <c r="E8180" s="179">
        <v>44239</v>
      </c>
      <c r="F8180" s="180">
        <v>0</v>
      </c>
      <c r="G8180" s="180">
        <v>12555.27</v>
      </c>
      <c r="H8180" s="180">
        <v>1395.03</v>
      </c>
      <c r="I8180" s="180">
        <f t="shared" si="254"/>
        <v>13950.300000000001</v>
      </c>
      <c r="J8180" s="177" t="str">
        <f t="shared" si="255"/>
        <v>Date &gt; 1920</v>
      </c>
    </row>
    <row r="8181" spans="1:10" x14ac:dyDescent="0.3">
      <c r="A8181" s="178" t="s">
        <v>270</v>
      </c>
      <c r="B8181" s="178" t="s">
        <v>139</v>
      </c>
      <c r="C8181" s="178" t="s">
        <v>8805</v>
      </c>
      <c r="D8181" s="178" t="s">
        <v>7511</v>
      </c>
      <c r="E8181" s="179">
        <v>44062</v>
      </c>
      <c r="F8181" s="180">
        <v>0</v>
      </c>
      <c r="G8181" s="180">
        <v>4275</v>
      </c>
      <c r="H8181" s="180">
        <v>225</v>
      </c>
      <c r="I8181" s="180">
        <f t="shared" si="254"/>
        <v>4500</v>
      </c>
      <c r="J8181" s="177" t="str">
        <f t="shared" si="255"/>
        <v>Date &gt; 1920</v>
      </c>
    </row>
    <row r="8182" spans="1:10" x14ac:dyDescent="0.3">
      <c r="A8182" s="178" t="s">
        <v>270</v>
      </c>
      <c r="B8182" s="178" t="s">
        <v>155</v>
      </c>
      <c r="C8182" s="178" t="s">
        <v>1382</v>
      </c>
      <c r="D8182" s="178" t="s">
        <v>8832</v>
      </c>
      <c r="E8182" s="179">
        <v>29432</v>
      </c>
      <c r="F8182" s="180">
        <v>0</v>
      </c>
      <c r="G8182" s="180">
        <v>12000</v>
      </c>
      <c r="H8182" s="180">
        <v>3000</v>
      </c>
      <c r="I8182" s="180">
        <f t="shared" si="254"/>
        <v>15000</v>
      </c>
      <c r="J8182" s="177" t="str">
        <f t="shared" si="255"/>
        <v>Date &gt; 1920</v>
      </c>
    </row>
    <row r="8183" spans="1:10" x14ac:dyDescent="0.3">
      <c r="A8183" s="178" t="s">
        <v>270</v>
      </c>
      <c r="B8183" s="178" t="s">
        <v>155</v>
      </c>
      <c r="C8183" s="178" t="s">
        <v>1382</v>
      </c>
      <c r="D8183" s="178" t="s">
        <v>8833</v>
      </c>
      <c r="E8183" s="179">
        <v>33268</v>
      </c>
      <c r="F8183" s="180">
        <v>0</v>
      </c>
      <c r="G8183" s="180">
        <v>4782.4799999999996</v>
      </c>
      <c r="H8183" s="180">
        <v>2391.2399999999998</v>
      </c>
      <c r="I8183" s="180">
        <f t="shared" si="254"/>
        <v>7173.7199999999993</v>
      </c>
      <c r="J8183" s="177" t="str">
        <f t="shared" si="255"/>
        <v>Date &gt; 1920</v>
      </c>
    </row>
    <row r="8184" spans="1:10" x14ac:dyDescent="0.3">
      <c r="A8184" s="178" t="s">
        <v>270</v>
      </c>
      <c r="B8184" s="178" t="s">
        <v>155</v>
      </c>
      <c r="C8184" s="178" t="s">
        <v>1382</v>
      </c>
      <c r="D8184" s="178" t="s">
        <v>8833</v>
      </c>
      <c r="E8184" s="179">
        <v>33686</v>
      </c>
      <c r="F8184" s="180">
        <v>0</v>
      </c>
      <c r="G8184" s="180">
        <v>1837.11</v>
      </c>
      <c r="H8184" s="180">
        <v>918.56</v>
      </c>
      <c r="I8184" s="180">
        <f t="shared" si="254"/>
        <v>2755.67</v>
      </c>
      <c r="J8184" s="177" t="str">
        <f t="shared" si="255"/>
        <v>Date &gt; 1920</v>
      </c>
    </row>
    <row r="8185" spans="1:10" x14ac:dyDescent="0.3">
      <c r="A8185" s="178" t="s">
        <v>270</v>
      </c>
      <c r="B8185" s="178" t="s">
        <v>155</v>
      </c>
      <c r="C8185" s="178" t="s">
        <v>1382</v>
      </c>
      <c r="D8185" s="178" t="s">
        <v>8834</v>
      </c>
      <c r="E8185" s="179">
        <v>33686</v>
      </c>
      <c r="F8185" s="180">
        <v>0</v>
      </c>
      <c r="G8185" s="180">
        <v>7996.93</v>
      </c>
      <c r="H8185" s="180">
        <v>3998.47</v>
      </c>
      <c r="I8185" s="180">
        <f t="shared" si="254"/>
        <v>11995.4</v>
      </c>
      <c r="J8185" s="177" t="str">
        <f t="shared" si="255"/>
        <v>Date &gt; 1920</v>
      </c>
    </row>
    <row r="8186" spans="1:10" x14ac:dyDescent="0.3">
      <c r="A8186" s="178" t="s">
        <v>270</v>
      </c>
      <c r="B8186" s="178" t="s">
        <v>155</v>
      </c>
      <c r="C8186" s="178" t="s">
        <v>1382</v>
      </c>
      <c r="D8186" s="178" t="s">
        <v>8834</v>
      </c>
      <c r="E8186" s="179">
        <v>33856</v>
      </c>
      <c r="F8186" s="180">
        <v>0</v>
      </c>
      <c r="G8186" s="180">
        <v>4003.07</v>
      </c>
      <c r="H8186" s="180">
        <v>4483.26</v>
      </c>
      <c r="I8186" s="180">
        <f t="shared" si="254"/>
        <v>8486.33</v>
      </c>
      <c r="J8186" s="177" t="str">
        <f t="shared" si="255"/>
        <v>Date &gt; 1920</v>
      </c>
    </row>
    <row r="8187" spans="1:10" x14ac:dyDescent="0.3">
      <c r="A8187" s="178" t="s">
        <v>270</v>
      </c>
      <c r="B8187" s="178" t="s">
        <v>155</v>
      </c>
      <c r="C8187" s="178" t="s">
        <v>1382</v>
      </c>
      <c r="D8187" s="178" t="s">
        <v>8834</v>
      </c>
      <c r="E8187" s="179">
        <v>33856</v>
      </c>
      <c r="F8187" s="180">
        <v>0</v>
      </c>
      <c r="G8187" s="180">
        <v>4963.4399999999996</v>
      </c>
      <c r="H8187" s="180">
        <v>0</v>
      </c>
      <c r="I8187" s="180">
        <f t="shared" si="254"/>
        <v>4963.4399999999996</v>
      </c>
      <c r="J8187" s="177" t="str">
        <f t="shared" si="255"/>
        <v>Date &gt; 1920</v>
      </c>
    </row>
    <row r="8188" spans="1:10" x14ac:dyDescent="0.3">
      <c r="A8188" s="178" t="s">
        <v>270</v>
      </c>
      <c r="B8188" s="178" t="s">
        <v>155</v>
      </c>
      <c r="C8188" s="178" t="s">
        <v>1382</v>
      </c>
      <c r="D8188" s="178" t="s">
        <v>8834</v>
      </c>
      <c r="E8188" s="179">
        <v>34429</v>
      </c>
      <c r="F8188" s="180">
        <v>0</v>
      </c>
      <c r="G8188" s="180">
        <v>4536.5600000000004</v>
      </c>
      <c r="H8188" s="180">
        <v>10791.88</v>
      </c>
      <c r="I8188" s="180">
        <f t="shared" si="254"/>
        <v>15328.439999999999</v>
      </c>
      <c r="J8188" s="177" t="str">
        <f t="shared" si="255"/>
        <v>Date &gt; 1920</v>
      </c>
    </row>
    <row r="8189" spans="1:10" x14ac:dyDescent="0.3">
      <c r="A8189" s="178" t="s">
        <v>270</v>
      </c>
      <c r="B8189" s="178" t="s">
        <v>155</v>
      </c>
      <c r="C8189" s="178" t="s">
        <v>1382</v>
      </c>
      <c r="D8189" s="178" t="s">
        <v>8834</v>
      </c>
      <c r="E8189" s="179">
        <v>34429</v>
      </c>
      <c r="F8189" s="180">
        <v>0</v>
      </c>
      <c r="G8189" s="180">
        <v>17047.21</v>
      </c>
      <c r="H8189" s="180">
        <v>0</v>
      </c>
      <c r="I8189" s="180">
        <f t="shared" si="254"/>
        <v>17047.21</v>
      </c>
      <c r="J8189" s="177" t="str">
        <f t="shared" si="255"/>
        <v>Date &gt; 1920</v>
      </c>
    </row>
    <row r="8190" spans="1:10" x14ac:dyDescent="0.3">
      <c r="A8190" s="178" t="s">
        <v>270</v>
      </c>
      <c r="B8190" s="178" t="s">
        <v>155</v>
      </c>
      <c r="C8190" s="178" t="s">
        <v>1382</v>
      </c>
      <c r="D8190" s="178" t="s">
        <v>8834</v>
      </c>
      <c r="E8190" s="179">
        <v>34613</v>
      </c>
      <c r="F8190" s="180">
        <v>0</v>
      </c>
      <c r="G8190" s="180">
        <v>13384.39</v>
      </c>
      <c r="H8190" s="180">
        <v>17036.95</v>
      </c>
      <c r="I8190" s="180">
        <f t="shared" si="254"/>
        <v>30421.34</v>
      </c>
      <c r="J8190" s="177" t="str">
        <f t="shared" si="255"/>
        <v>Date &gt; 1920</v>
      </c>
    </row>
    <row r="8191" spans="1:10" x14ac:dyDescent="0.3">
      <c r="A8191" s="178" t="s">
        <v>270</v>
      </c>
      <c r="B8191" s="178" t="s">
        <v>155</v>
      </c>
      <c r="C8191" s="178" t="s">
        <v>1382</v>
      </c>
      <c r="D8191" s="178" t="s">
        <v>8834</v>
      </c>
      <c r="E8191" s="179">
        <v>34613</v>
      </c>
      <c r="F8191" s="180">
        <v>0</v>
      </c>
      <c r="G8191" s="180">
        <v>20689.52</v>
      </c>
      <c r="H8191" s="180">
        <v>0</v>
      </c>
      <c r="I8191" s="180">
        <f t="shared" si="254"/>
        <v>20689.52</v>
      </c>
      <c r="J8191" s="177" t="str">
        <f t="shared" si="255"/>
        <v>Date &gt; 1920</v>
      </c>
    </row>
    <row r="8192" spans="1:10" x14ac:dyDescent="0.3">
      <c r="A8192" s="178" t="s">
        <v>270</v>
      </c>
      <c r="B8192" s="178" t="s">
        <v>155</v>
      </c>
      <c r="C8192" s="178" t="s">
        <v>1382</v>
      </c>
      <c r="D8192" s="178" t="s">
        <v>8834</v>
      </c>
      <c r="E8192" s="179">
        <v>35417</v>
      </c>
      <c r="F8192" s="180">
        <v>0</v>
      </c>
      <c r="G8192" s="180">
        <v>3341.93</v>
      </c>
      <c r="H8192" s="180">
        <v>43136.92</v>
      </c>
      <c r="I8192" s="180">
        <f t="shared" si="254"/>
        <v>46478.85</v>
      </c>
      <c r="J8192" s="177" t="str">
        <f t="shared" si="255"/>
        <v>Date &gt; 1920</v>
      </c>
    </row>
    <row r="8193" spans="1:10" x14ac:dyDescent="0.3">
      <c r="A8193" s="178" t="s">
        <v>270</v>
      </c>
      <c r="B8193" s="178" t="s">
        <v>155</v>
      </c>
      <c r="C8193" s="178" t="s">
        <v>1382</v>
      </c>
      <c r="D8193" s="178" t="s">
        <v>8834</v>
      </c>
      <c r="E8193" s="179">
        <v>35417</v>
      </c>
      <c r="F8193" s="180">
        <v>0</v>
      </c>
      <c r="G8193" s="180">
        <v>49264.19</v>
      </c>
      <c r="H8193" s="180">
        <v>0</v>
      </c>
      <c r="I8193" s="180">
        <f t="shared" si="254"/>
        <v>49264.19</v>
      </c>
      <c r="J8193" s="177" t="str">
        <f t="shared" si="255"/>
        <v>Date &gt; 1920</v>
      </c>
    </row>
    <row r="8194" spans="1:10" x14ac:dyDescent="0.3">
      <c r="A8194" s="178" t="s">
        <v>270</v>
      </c>
      <c r="B8194" s="178" t="s">
        <v>155</v>
      </c>
      <c r="C8194" s="178" t="s">
        <v>1382</v>
      </c>
      <c r="D8194" s="178" t="s">
        <v>8834</v>
      </c>
      <c r="E8194" s="179">
        <v>35417</v>
      </c>
      <c r="F8194" s="180">
        <v>0</v>
      </c>
      <c r="G8194" s="180">
        <v>33667.730000000003</v>
      </c>
      <c r="H8194" s="180">
        <v>0</v>
      </c>
      <c r="I8194" s="180">
        <f t="shared" si="254"/>
        <v>33667.730000000003</v>
      </c>
      <c r="J8194" s="177" t="str">
        <f t="shared" si="255"/>
        <v>Date &gt; 1920</v>
      </c>
    </row>
    <row r="8195" spans="1:10" x14ac:dyDescent="0.3">
      <c r="A8195" s="178" t="s">
        <v>270</v>
      </c>
      <c r="B8195" s="178" t="s">
        <v>155</v>
      </c>
      <c r="C8195" s="178" t="s">
        <v>1382</v>
      </c>
      <c r="D8195" s="178" t="s">
        <v>8834</v>
      </c>
      <c r="E8195" s="179">
        <v>35467</v>
      </c>
      <c r="F8195" s="180">
        <v>0</v>
      </c>
      <c r="G8195" s="180">
        <v>0</v>
      </c>
      <c r="H8195" s="180">
        <v>27053.33</v>
      </c>
      <c r="I8195" s="180">
        <f t="shared" si="254"/>
        <v>27053.33</v>
      </c>
      <c r="J8195" s="177" t="str">
        <f t="shared" si="255"/>
        <v>Date &gt; 1920</v>
      </c>
    </row>
    <row r="8196" spans="1:10" x14ac:dyDescent="0.3">
      <c r="A8196" s="178" t="s">
        <v>270</v>
      </c>
      <c r="B8196" s="178" t="s">
        <v>155</v>
      </c>
      <c r="C8196" s="178" t="s">
        <v>1382</v>
      </c>
      <c r="D8196" s="178" t="s">
        <v>8834</v>
      </c>
      <c r="E8196" s="179">
        <v>35467</v>
      </c>
      <c r="F8196" s="180">
        <v>0</v>
      </c>
      <c r="G8196" s="180">
        <v>15065.27</v>
      </c>
      <c r="H8196" s="180">
        <v>0</v>
      </c>
      <c r="I8196" s="180">
        <f t="shared" si="254"/>
        <v>15065.27</v>
      </c>
      <c r="J8196" s="177" t="str">
        <f t="shared" si="255"/>
        <v>Date &gt; 1920</v>
      </c>
    </row>
    <row r="8197" spans="1:10" x14ac:dyDescent="0.3">
      <c r="A8197" s="178" t="s">
        <v>270</v>
      </c>
      <c r="B8197" s="178" t="s">
        <v>155</v>
      </c>
      <c r="C8197" s="178" t="s">
        <v>1382</v>
      </c>
      <c r="D8197" s="178" t="s">
        <v>8834</v>
      </c>
      <c r="E8197" s="179">
        <v>35664</v>
      </c>
      <c r="F8197" s="180">
        <v>0</v>
      </c>
      <c r="G8197" s="180">
        <v>26694.35</v>
      </c>
      <c r="H8197" s="180">
        <v>-6173.52</v>
      </c>
      <c r="I8197" s="180">
        <f t="shared" ref="I8197:I8260" si="256">SUM(F8197:H8197)</f>
        <v>20520.829999999998</v>
      </c>
      <c r="J8197" s="177" t="str">
        <f t="shared" ref="J8197:J8260" si="257">IF(OR(YEAR(E8197)&gt; 1920, ISBLANK(E8197)), "Date &gt; 1920", "Sketchy date")</f>
        <v>Date &gt; 1920</v>
      </c>
    </row>
    <row r="8198" spans="1:10" x14ac:dyDescent="0.3">
      <c r="A8198" s="178" t="s">
        <v>270</v>
      </c>
      <c r="B8198" s="178" t="s">
        <v>155</v>
      </c>
      <c r="C8198" s="178" t="s">
        <v>1382</v>
      </c>
      <c r="D8198" s="178" t="s">
        <v>8834</v>
      </c>
      <c r="E8198" s="179">
        <v>36164</v>
      </c>
      <c r="F8198" s="180">
        <v>0</v>
      </c>
      <c r="G8198" s="180">
        <v>2314.7399999999998</v>
      </c>
      <c r="H8198" s="180">
        <v>1157.3699999999999</v>
      </c>
      <c r="I8198" s="180">
        <f t="shared" si="256"/>
        <v>3472.1099999999997</v>
      </c>
      <c r="J8198" s="177" t="str">
        <f t="shared" si="257"/>
        <v>Date &gt; 1920</v>
      </c>
    </row>
    <row r="8199" spans="1:10" x14ac:dyDescent="0.3">
      <c r="A8199" s="178" t="s">
        <v>270</v>
      </c>
      <c r="B8199" s="178" t="s">
        <v>155</v>
      </c>
      <c r="C8199" s="178" t="s">
        <v>1382</v>
      </c>
      <c r="D8199" s="178" t="s">
        <v>6366</v>
      </c>
      <c r="E8199" s="179">
        <v>34799</v>
      </c>
      <c r="F8199" s="180">
        <v>0</v>
      </c>
      <c r="G8199" s="180">
        <v>172414</v>
      </c>
      <c r="H8199" s="180">
        <v>116667</v>
      </c>
      <c r="I8199" s="180">
        <f t="shared" si="256"/>
        <v>289081</v>
      </c>
      <c r="J8199" s="177" t="str">
        <f t="shared" si="257"/>
        <v>Date &gt; 1920</v>
      </c>
    </row>
    <row r="8200" spans="1:10" x14ac:dyDescent="0.3">
      <c r="A8200" s="178" t="s">
        <v>270</v>
      </c>
      <c r="B8200" s="178" t="s">
        <v>155</v>
      </c>
      <c r="C8200" s="178" t="s">
        <v>1382</v>
      </c>
      <c r="D8200" s="178" t="s">
        <v>6366</v>
      </c>
      <c r="E8200" s="179">
        <v>34919</v>
      </c>
      <c r="F8200" s="180">
        <v>0</v>
      </c>
      <c r="G8200" s="180">
        <v>33222</v>
      </c>
      <c r="H8200" s="180">
        <v>-13849</v>
      </c>
      <c r="I8200" s="180">
        <f t="shared" si="256"/>
        <v>19373</v>
      </c>
      <c r="J8200" s="177" t="str">
        <f t="shared" si="257"/>
        <v>Date &gt; 1920</v>
      </c>
    </row>
    <row r="8201" spans="1:10" x14ac:dyDescent="0.3">
      <c r="A8201" s="178" t="s">
        <v>270</v>
      </c>
      <c r="B8201" s="178" t="s">
        <v>155</v>
      </c>
      <c r="C8201" s="178" t="s">
        <v>1382</v>
      </c>
      <c r="D8201" s="178" t="s">
        <v>6366</v>
      </c>
      <c r="E8201" s="179">
        <v>35467</v>
      </c>
      <c r="F8201" s="180">
        <v>0</v>
      </c>
      <c r="G8201" s="180">
        <v>27697</v>
      </c>
      <c r="H8201" s="180">
        <v>21071.14</v>
      </c>
      <c r="I8201" s="180">
        <f t="shared" si="256"/>
        <v>48768.14</v>
      </c>
      <c r="J8201" s="177" t="str">
        <f t="shared" si="257"/>
        <v>Date &gt; 1920</v>
      </c>
    </row>
    <row r="8202" spans="1:10" x14ac:dyDescent="0.3">
      <c r="A8202" s="178" t="s">
        <v>270</v>
      </c>
      <c r="B8202" s="178" t="s">
        <v>155</v>
      </c>
      <c r="C8202" s="178" t="s">
        <v>1382</v>
      </c>
      <c r="D8202" s="178" t="s">
        <v>8835</v>
      </c>
      <c r="E8202" s="179">
        <v>34799</v>
      </c>
      <c r="F8202" s="180">
        <v>0</v>
      </c>
      <c r="G8202" s="180">
        <v>354808.1</v>
      </c>
      <c r="H8202" s="180">
        <v>77404.05</v>
      </c>
      <c r="I8202" s="180">
        <f t="shared" si="256"/>
        <v>432212.14999999997</v>
      </c>
      <c r="J8202" s="177" t="str">
        <f t="shared" si="257"/>
        <v>Date &gt; 1920</v>
      </c>
    </row>
    <row r="8203" spans="1:10" x14ac:dyDescent="0.3">
      <c r="A8203" s="178" t="s">
        <v>270</v>
      </c>
      <c r="B8203" s="178" t="s">
        <v>155</v>
      </c>
      <c r="C8203" s="178" t="s">
        <v>1382</v>
      </c>
      <c r="D8203" s="178" t="s">
        <v>8835</v>
      </c>
      <c r="E8203" s="179">
        <v>34912</v>
      </c>
      <c r="F8203" s="180">
        <v>0</v>
      </c>
      <c r="G8203" s="180">
        <v>75972.66</v>
      </c>
      <c r="H8203" s="180">
        <v>37986.339999999997</v>
      </c>
      <c r="I8203" s="180">
        <f t="shared" si="256"/>
        <v>113959</v>
      </c>
      <c r="J8203" s="177" t="str">
        <f t="shared" si="257"/>
        <v>Date &gt; 1920</v>
      </c>
    </row>
    <row r="8204" spans="1:10" x14ac:dyDescent="0.3">
      <c r="A8204" s="178" t="s">
        <v>270</v>
      </c>
      <c r="B8204" s="178" t="s">
        <v>155</v>
      </c>
      <c r="C8204" s="178" t="s">
        <v>1382</v>
      </c>
      <c r="D8204" s="178" t="s">
        <v>8835</v>
      </c>
      <c r="E8204" s="179">
        <v>34999</v>
      </c>
      <c r="F8204" s="180">
        <v>0</v>
      </c>
      <c r="G8204" s="180">
        <v>258207.42</v>
      </c>
      <c r="H8204" s="180">
        <v>129103.71</v>
      </c>
      <c r="I8204" s="180">
        <f t="shared" si="256"/>
        <v>387311.13</v>
      </c>
      <c r="J8204" s="177" t="str">
        <f t="shared" si="257"/>
        <v>Date &gt; 1920</v>
      </c>
    </row>
    <row r="8205" spans="1:10" x14ac:dyDescent="0.3">
      <c r="A8205" s="178" t="s">
        <v>270</v>
      </c>
      <c r="B8205" s="178" t="s">
        <v>155</v>
      </c>
      <c r="C8205" s="178" t="s">
        <v>1382</v>
      </c>
      <c r="D8205" s="178" t="s">
        <v>8835</v>
      </c>
      <c r="E8205" s="179">
        <v>35025</v>
      </c>
      <c r="F8205" s="180">
        <v>0</v>
      </c>
      <c r="G8205" s="180">
        <v>83033.95</v>
      </c>
      <c r="H8205" s="180">
        <v>50514.12</v>
      </c>
      <c r="I8205" s="180">
        <f t="shared" si="256"/>
        <v>133548.07</v>
      </c>
      <c r="J8205" s="177" t="str">
        <f t="shared" si="257"/>
        <v>Date &gt; 1920</v>
      </c>
    </row>
    <row r="8206" spans="1:10" x14ac:dyDescent="0.3">
      <c r="A8206" s="178" t="s">
        <v>270</v>
      </c>
      <c r="B8206" s="178" t="s">
        <v>155</v>
      </c>
      <c r="C8206" s="178" t="s">
        <v>1382</v>
      </c>
      <c r="D8206" s="178" t="s">
        <v>8835</v>
      </c>
      <c r="E8206" s="179">
        <v>35145</v>
      </c>
      <c r="F8206" s="180">
        <v>0</v>
      </c>
      <c r="G8206" s="180">
        <v>1</v>
      </c>
      <c r="H8206" s="180">
        <v>80625.27</v>
      </c>
      <c r="I8206" s="180">
        <f t="shared" si="256"/>
        <v>80626.27</v>
      </c>
      <c r="J8206" s="177" t="str">
        <f t="shared" si="257"/>
        <v>Date &gt; 1920</v>
      </c>
    </row>
    <row r="8207" spans="1:10" x14ac:dyDescent="0.3">
      <c r="A8207" s="178" t="s">
        <v>270</v>
      </c>
      <c r="B8207" s="178" t="s">
        <v>155</v>
      </c>
      <c r="C8207" s="178" t="s">
        <v>1382</v>
      </c>
      <c r="D8207" s="178" t="s">
        <v>8835</v>
      </c>
      <c r="E8207" s="179">
        <v>35145</v>
      </c>
      <c r="F8207" s="180">
        <v>0</v>
      </c>
      <c r="G8207" s="180">
        <v>179243.85</v>
      </c>
      <c r="H8207" s="180">
        <v>0</v>
      </c>
      <c r="I8207" s="180">
        <f t="shared" si="256"/>
        <v>179243.85</v>
      </c>
      <c r="J8207" s="177" t="str">
        <f t="shared" si="257"/>
        <v>Date &gt; 1920</v>
      </c>
    </row>
    <row r="8208" spans="1:10" x14ac:dyDescent="0.3">
      <c r="A8208" s="178" t="s">
        <v>270</v>
      </c>
      <c r="B8208" s="178" t="s">
        <v>155</v>
      </c>
      <c r="C8208" s="178" t="s">
        <v>1382</v>
      </c>
      <c r="D8208" s="178" t="s">
        <v>8835</v>
      </c>
      <c r="E8208" s="179">
        <v>35783</v>
      </c>
      <c r="F8208" s="180">
        <v>0</v>
      </c>
      <c r="G8208" s="180">
        <v>37402.269999999997</v>
      </c>
      <c r="H8208" s="180">
        <v>108202.03</v>
      </c>
      <c r="I8208" s="180">
        <f t="shared" si="256"/>
        <v>145604.29999999999</v>
      </c>
      <c r="J8208" s="177" t="str">
        <f t="shared" si="257"/>
        <v>Date &gt; 1920</v>
      </c>
    </row>
    <row r="8209" spans="1:10" x14ac:dyDescent="0.3">
      <c r="A8209" s="178" t="s">
        <v>270</v>
      </c>
      <c r="B8209" s="178" t="s">
        <v>155</v>
      </c>
      <c r="C8209" s="178" t="s">
        <v>1382</v>
      </c>
      <c r="D8209" s="178" t="s">
        <v>8835</v>
      </c>
      <c r="E8209" s="179">
        <v>35783</v>
      </c>
      <c r="F8209" s="180">
        <v>0</v>
      </c>
      <c r="G8209" s="180">
        <v>110959.32</v>
      </c>
      <c r="H8209" s="180">
        <v>0</v>
      </c>
      <c r="I8209" s="180">
        <f t="shared" si="256"/>
        <v>110959.32</v>
      </c>
      <c r="J8209" s="177" t="str">
        <f t="shared" si="257"/>
        <v>Date &gt; 1920</v>
      </c>
    </row>
    <row r="8210" spans="1:10" x14ac:dyDescent="0.3">
      <c r="A8210" s="178" t="s">
        <v>270</v>
      </c>
      <c r="B8210" s="178" t="s">
        <v>155</v>
      </c>
      <c r="C8210" s="178" t="s">
        <v>1382</v>
      </c>
      <c r="D8210" s="178" t="s">
        <v>8836</v>
      </c>
      <c r="E8210" s="179">
        <v>35159</v>
      </c>
      <c r="F8210" s="180">
        <v>0</v>
      </c>
      <c r="G8210" s="180">
        <v>22874.99</v>
      </c>
      <c r="H8210" s="180">
        <v>81000</v>
      </c>
      <c r="I8210" s="180">
        <f t="shared" si="256"/>
        <v>103874.99</v>
      </c>
      <c r="J8210" s="177" t="str">
        <f t="shared" si="257"/>
        <v>Date &gt; 1920</v>
      </c>
    </row>
    <row r="8211" spans="1:10" x14ac:dyDescent="0.3">
      <c r="A8211" s="178" t="s">
        <v>270</v>
      </c>
      <c r="B8211" s="178" t="s">
        <v>155</v>
      </c>
      <c r="C8211" s="178" t="s">
        <v>1382</v>
      </c>
      <c r="D8211" s="178" t="s">
        <v>8836</v>
      </c>
      <c r="E8211" s="179">
        <v>35193</v>
      </c>
      <c r="F8211" s="180">
        <v>0</v>
      </c>
      <c r="G8211" s="180">
        <v>11263.5</v>
      </c>
      <c r="H8211" s="180">
        <v>0</v>
      </c>
      <c r="I8211" s="180">
        <f t="shared" si="256"/>
        <v>11263.5</v>
      </c>
      <c r="J8211" s="177" t="str">
        <f t="shared" si="257"/>
        <v>Date &gt; 1920</v>
      </c>
    </row>
    <row r="8212" spans="1:10" x14ac:dyDescent="0.3">
      <c r="A8212" s="178" t="s">
        <v>270</v>
      </c>
      <c r="B8212" s="178" t="s">
        <v>155</v>
      </c>
      <c r="C8212" s="178" t="s">
        <v>1382</v>
      </c>
      <c r="D8212" s="178" t="s">
        <v>8836</v>
      </c>
      <c r="E8212" s="179">
        <v>35305</v>
      </c>
      <c r="F8212" s="180">
        <v>0</v>
      </c>
      <c r="G8212" s="180">
        <v>70069.38</v>
      </c>
      <c r="H8212" s="180">
        <v>0</v>
      </c>
      <c r="I8212" s="180">
        <f t="shared" si="256"/>
        <v>70069.38</v>
      </c>
      <c r="J8212" s="177" t="str">
        <f t="shared" si="257"/>
        <v>Date &gt; 1920</v>
      </c>
    </row>
    <row r="8213" spans="1:10" x14ac:dyDescent="0.3">
      <c r="A8213" s="178" t="s">
        <v>270</v>
      </c>
      <c r="B8213" s="178" t="s">
        <v>155</v>
      </c>
      <c r="C8213" s="178" t="s">
        <v>1382</v>
      </c>
      <c r="D8213" s="178" t="s">
        <v>8836</v>
      </c>
      <c r="E8213" s="179">
        <v>35417</v>
      </c>
      <c r="F8213" s="180">
        <v>0</v>
      </c>
      <c r="G8213" s="180">
        <v>9792.1299999999992</v>
      </c>
      <c r="H8213" s="180">
        <v>570</v>
      </c>
      <c r="I8213" s="180">
        <f t="shared" si="256"/>
        <v>10362.129999999999</v>
      </c>
      <c r="J8213" s="177" t="str">
        <f t="shared" si="257"/>
        <v>Date &gt; 1920</v>
      </c>
    </row>
    <row r="8214" spans="1:10" x14ac:dyDescent="0.3">
      <c r="A8214" s="178" t="s">
        <v>270</v>
      </c>
      <c r="B8214" s="178" t="s">
        <v>155</v>
      </c>
      <c r="C8214" s="178" t="s">
        <v>1382</v>
      </c>
      <c r="D8214" s="178" t="s">
        <v>8837</v>
      </c>
      <c r="E8214" s="179">
        <v>35467</v>
      </c>
      <c r="F8214" s="180">
        <v>0</v>
      </c>
      <c r="G8214" s="180">
        <v>35997.599999999999</v>
      </c>
      <c r="H8214" s="180">
        <v>17998.8</v>
      </c>
      <c r="I8214" s="180">
        <f t="shared" si="256"/>
        <v>53996.399999999994</v>
      </c>
      <c r="J8214" s="177" t="str">
        <f t="shared" si="257"/>
        <v>Date &gt; 1920</v>
      </c>
    </row>
    <row r="8215" spans="1:10" x14ac:dyDescent="0.3">
      <c r="A8215" s="178" t="s">
        <v>270</v>
      </c>
      <c r="B8215" s="178" t="s">
        <v>155</v>
      </c>
      <c r="C8215" s="178" t="s">
        <v>1382</v>
      </c>
      <c r="D8215" s="178" t="s">
        <v>8837</v>
      </c>
      <c r="E8215" s="179">
        <v>35626</v>
      </c>
      <c r="F8215" s="180">
        <v>0</v>
      </c>
      <c r="G8215" s="180">
        <v>11332.4</v>
      </c>
      <c r="H8215" s="180">
        <v>5666.2</v>
      </c>
      <c r="I8215" s="180">
        <f t="shared" si="256"/>
        <v>16998.599999999999</v>
      </c>
      <c r="J8215" s="177" t="str">
        <f t="shared" si="257"/>
        <v>Date &gt; 1920</v>
      </c>
    </row>
    <row r="8216" spans="1:10" x14ac:dyDescent="0.3">
      <c r="A8216" s="178" t="s">
        <v>270</v>
      </c>
      <c r="B8216" s="178" t="s">
        <v>155</v>
      </c>
      <c r="C8216" s="178" t="s">
        <v>1382</v>
      </c>
      <c r="D8216" s="178" t="s">
        <v>8838</v>
      </c>
      <c r="E8216" s="179">
        <v>36164</v>
      </c>
      <c r="F8216" s="180">
        <v>0</v>
      </c>
      <c r="G8216" s="180">
        <v>92232.52</v>
      </c>
      <c r="H8216" s="180">
        <v>92232.51</v>
      </c>
      <c r="I8216" s="180">
        <f t="shared" si="256"/>
        <v>184465.03</v>
      </c>
      <c r="J8216" s="177" t="str">
        <f t="shared" si="257"/>
        <v>Date &gt; 1920</v>
      </c>
    </row>
    <row r="8217" spans="1:10" x14ac:dyDescent="0.3">
      <c r="A8217" s="178" t="s">
        <v>270</v>
      </c>
      <c r="B8217" s="178" t="s">
        <v>155</v>
      </c>
      <c r="C8217" s="178" t="s">
        <v>1382</v>
      </c>
      <c r="D8217" s="178" t="s">
        <v>8838</v>
      </c>
      <c r="E8217" s="179">
        <v>36369</v>
      </c>
      <c r="F8217" s="180">
        <v>0</v>
      </c>
      <c r="G8217" s="180">
        <v>1998.59</v>
      </c>
      <c r="H8217" s="180">
        <v>1998.58</v>
      </c>
      <c r="I8217" s="180">
        <f t="shared" si="256"/>
        <v>3997.17</v>
      </c>
      <c r="J8217" s="177" t="str">
        <f t="shared" si="257"/>
        <v>Date &gt; 1920</v>
      </c>
    </row>
    <row r="8218" spans="1:10" x14ac:dyDescent="0.3">
      <c r="A8218" s="178" t="s">
        <v>270</v>
      </c>
      <c r="B8218" s="178" t="s">
        <v>155</v>
      </c>
      <c r="C8218" s="178" t="s">
        <v>1382</v>
      </c>
      <c r="D8218" s="178" t="s">
        <v>8839</v>
      </c>
      <c r="E8218" s="179">
        <v>36164</v>
      </c>
      <c r="F8218" s="180">
        <v>0</v>
      </c>
      <c r="G8218" s="180">
        <v>3126.6</v>
      </c>
      <c r="H8218" s="180">
        <v>2084.4</v>
      </c>
      <c r="I8218" s="180">
        <f t="shared" si="256"/>
        <v>5211</v>
      </c>
      <c r="J8218" s="177" t="str">
        <f t="shared" si="257"/>
        <v>Date &gt; 1920</v>
      </c>
    </row>
    <row r="8219" spans="1:10" x14ac:dyDescent="0.3">
      <c r="A8219" s="178" t="s">
        <v>270</v>
      </c>
      <c r="B8219" s="178" t="s">
        <v>155</v>
      </c>
      <c r="C8219" s="178" t="s">
        <v>1382</v>
      </c>
      <c r="D8219" s="178" t="s">
        <v>8840</v>
      </c>
      <c r="E8219" s="179">
        <v>37244</v>
      </c>
      <c r="F8219" s="180">
        <v>377498</v>
      </c>
      <c r="G8219" s="180">
        <v>0</v>
      </c>
      <c r="H8219" s="180">
        <v>42547.97</v>
      </c>
      <c r="I8219" s="180">
        <f t="shared" si="256"/>
        <v>420045.97</v>
      </c>
      <c r="J8219" s="177" t="str">
        <f t="shared" si="257"/>
        <v>Date &gt; 1920</v>
      </c>
    </row>
    <row r="8220" spans="1:10" x14ac:dyDescent="0.3">
      <c r="A8220" s="178" t="s">
        <v>270</v>
      </c>
      <c r="B8220" s="178" t="s">
        <v>155</v>
      </c>
      <c r="C8220" s="178" t="s">
        <v>1382</v>
      </c>
      <c r="D8220" s="178" t="s">
        <v>8840</v>
      </c>
      <c r="E8220" s="179">
        <v>37264</v>
      </c>
      <c r="F8220" s="180">
        <v>325113</v>
      </c>
      <c r="G8220" s="180">
        <v>0</v>
      </c>
      <c r="H8220" s="180">
        <v>36123.620000000003</v>
      </c>
      <c r="I8220" s="180">
        <f t="shared" si="256"/>
        <v>361236.62</v>
      </c>
      <c r="J8220" s="177" t="str">
        <f t="shared" si="257"/>
        <v>Date &gt; 1920</v>
      </c>
    </row>
    <row r="8221" spans="1:10" x14ac:dyDescent="0.3">
      <c r="A8221" s="178" t="s">
        <v>270</v>
      </c>
      <c r="B8221" s="178" t="s">
        <v>155</v>
      </c>
      <c r="C8221" s="178" t="s">
        <v>1382</v>
      </c>
      <c r="D8221" s="178" t="s">
        <v>8840</v>
      </c>
      <c r="E8221" s="179">
        <v>37484</v>
      </c>
      <c r="F8221" s="180">
        <v>168817</v>
      </c>
      <c r="G8221" s="180">
        <v>0</v>
      </c>
      <c r="H8221" s="180">
        <v>18757.86</v>
      </c>
      <c r="I8221" s="180">
        <f t="shared" si="256"/>
        <v>187574.86</v>
      </c>
      <c r="J8221" s="177" t="str">
        <f t="shared" si="257"/>
        <v>Date &gt; 1920</v>
      </c>
    </row>
    <row r="8222" spans="1:10" x14ac:dyDescent="0.3">
      <c r="A8222" s="178" t="s">
        <v>270</v>
      </c>
      <c r="B8222" s="178" t="s">
        <v>155</v>
      </c>
      <c r="C8222" s="178" t="s">
        <v>1382</v>
      </c>
      <c r="D8222" s="178" t="s">
        <v>8840</v>
      </c>
      <c r="E8222" s="179">
        <v>37522</v>
      </c>
      <c r="F8222" s="180">
        <v>411943</v>
      </c>
      <c r="G8222" s="180">
        <v>0</v>
      </c>
      <c r="H8222" s="180">
        <v>45771.29</v>
      </c>
      <c r="I8222" s="180">
        <f t="shared" si="256"/>
        <v>457714.29</v>
      </c>
      <c r="J8222" s="177" t="str">
        <f t="shared" si="257"/>
        <v>Date &gt; 1920</v>
      </c>
    </row>
    <row r="8223" spans="1:10" x14ac:dyDescent="0.3">
      <c r="A8223" s="178" t="s">
        <v>270</v>
      </c>
      <c r="B8223" s="178" t="s">
        <v>155</v>
      </c>
      <c r="C8223" s="178" t="s">
        <v>1382</v>
      </c>
      <c r="D8223" s="178" t="s">
        <v>8840</v>
      </c>
      <c r="E8223" s="179">
        <v>37672</v>
      </c>
      <c r="F8223" s="180">
        <v>57046</v>
      </c>
      <c r="G8223" s="180">
        <v>0</v>
      </c>
      <c r="H8223" s="180">
        <v>6338.42</v>
      </c>
      <c r="I8223" s="180">
        <f t="shared" si="256"/>
        <v>63384.42</v>
      </c>
      <c r="J8223" s="177" t="str">
        <f t="shared" si="257"/>
        <v>Date &gt; 1920</v>
      </c>
    </row>
    <row r="8224" spans="1:10" x14ac:dyDescent="0.3">
      <c r="A8224" s="178" t="s">
        <v>270</v>
      </c>
      <c r="B8224" s="178" t="s">
        <v>155</v>
      </c>
      <c r="C8224" s="178" t="s">
        <v>1382</v>
      </c>
      <c r="D8224" s="178" t="s">
        <v>8840</v>
      </c>
      <c r="E8224" s="179">
        <v>37700</v>
      </c>
      <c r="F8224" s="180">
        <v>42334</v>
      </c>
      <c r="G8224" s="180">
        <v>0</v>
      </c>
      <c r="H8224" s="180">
        <v>4704.2</v>
      </c>
      <c r="I8224" s="180">
        <f t="shared" si="256"/>
        <v>47038.2</v>
      </c>
      <c r="J8224" s="177" t="str">
        <f t="shared" si="257"/>
        <v>Date &gt; 1920</v>
      </c>
    </row>
    <row r="8225" spans="1:10" x14ac:dyDescent="0.3">
      <c r="A8225" s="178" t="s">
        <v>270</v>
      </c>
      <c r="B8225" s="178" t="s">
        <v>155</v>
      </c>
      <c r="C8225" s="178" t="s">
        <v>1382</v>
      </c>
      <c r="D8225" s="178" t="s">
        <v>8840</v>
      </c>
      <c r="E8225" s="179">
        <v>37726</v>
      </c>
      <c r="F8225" s="180">
        <v>101889</v>
      </c>
      <c r="G8225" s="180">
        <v>0</v>
      </c>
      <c r="H8225" s="180">
        <v>13525.79</v>
      </c>
      <c r="I8225" s="180">
        <f t="shared" si="256"/>
        <v>115414.79000000001</v>
      </c>
      <c r="J8225" s="177" t="str">
        <f t="shared" si="257"/>
        <v>Date &gt; 1920</v>
      </c>
    </row>
    <row r="8226" spans="1:10" x14ac:dyDescent="0.3">
      <c r="A8226" s="178" t="s">
        <v>270</v>
      </c>
      <c r="B8226" s="178" t="s">
        <v>155</v>
      </c>
      <c r="C8226" s="178" t="s">
        <v>1382</v>
      </c>
      <c r="D8226" s="178" t="s">
        <v>8840</v>
      </c>
      <c r="E8226" s="179">
        <v>37845</v>
      </c>
      <c r="F8226" s="180">
        <v>31624</v>
      </c>
      <c r="G8226" s="180">
        <v>0</v>
      </c>
      <c r="H8226" s="180">
        <v>3513.58</v>
      </c>
      <c r="I8226" s="180">
        <f t="shared" si="256"/>
        <v>35137.58</v>
      </c>
      <c r="J8226" s="177" t="str">
        <f t="shared" si="257"/>
        <v>Date &gt; 1920</v>
      </c>
    </row>
    <row r="8227" spans="1:10" x14ac:dyDescent="0.3">
      <c r="A8227" s="178" t="s">
        <v>270</v>
      </c>
      <c r="B8227" s="178" t="s">
        <v>155</v>
      </c>
      <c r="C8227" s="178" t="s">
        <v>1382</v>
      </c>
      <c r="D8227" s="178" t="s">
        <v>8840</v>
      </c>
      <c r="E8227" s="179">
        <v>37886</v>
      </c>
      <c r="F8227" s="180">
        <v>13166</v>
      </c>
      <c r="G8227" s="180">
        <v>0</v>
      </c>
      <c r="H8227" s="180">
        <v>1463.4</v>
      </c>
      <c r="I8227" s="180">
        <f t="shared" si="256"/>
        <v>14629.4</v>
      </c>
      <c r="J8227" s="177" t="str">
        <f t="shared" si="257"/>
        <v>Date &gt; 1920</v>
      </c>
    </row>
    <row r="8228" spans="1:10" x14ac:dyDescent="0.3">
      <c r="A8228" s="178" t="s">
        <v>270</v>
      </c>
      <c r="B8228" s="178" t="s">
        <v>155</v>
      </c>
      <c r="C8228" s="178" t="s">
        <v>1382</v>
      </c>
      <c r="D8228" s="178" t="s">
        <v>8840</v>
      </c>
      <c r="E8228" s="179">
        <v>38196</v>
      </c>
      <c r="F8228" s="180">
        <v>16608</v>
      </c>
      <c r="G8228" s="180">
        <v>0</v>
      </c>
      <c r="H8228" s="180">
        <v>1845</v>
      </c>
      <c r="I8228" s="180">
        <f t="shared" si="256"/>
        <v>18453</v>
      </c>
      <c r="J8228" s="177" t="str">
        <f t="shared" si="257"/>
        <v>Date &gt; 1920</v>
      </c>
    </row>
    <row r="8229" spans="1:10" x14ac:dyDescent="0.3">
      <c r="A8229" s="178" t="s">
        <v>270</v>
      </c>
      <c r="B8229" s="178" t="s">
        <v>155</v>
      </c>
      <c r="C8229" s="178" t="s">
        <v>1382</v>
      </c>
      <c r="D8229" s="178" t="s">
        <v>8840</v>
      </c>
      <c r="E8229" s="179">
        <v>38209</v>
      </c>
      <c r="F8229" s="180">
        <v>53962</v>
      </c>
      <c r="G8229" s="180">
        <v>0</v>
      </c>
      <c r="H8229" s="180">
        <v>3188.87</v>
      </c>
      <c r="I8229" s="180">
        <f t="shared" si="256"/>
        <v>57150.87</v>
      </c>
      <c r="J8229" s="177" t="str">
        <f t="shared" si="257"/>
        <v>Date &gt; 1920</v>
      </c>
    </row>
    <row r="8230" spans="1:10" x14ac:dyDescent="0.3">
      <c r="A8230" s="178" t="s">
        <v>270</v>
      </c>
      <c r="B8230" s="178" t="s">
        <v>155</v>
      </c>
      <c r="C8230" s="178" t="s">
        <v>1382</v>
      </c>
      <c r="D8230" s="178" t="s">
        <v>8840</v>
      </c>
      <c r="E8230" s="179">
        <v>38406</v>
      </c>
      <c r="F8230" s="180">
        <v>13409</v>
      </c>
      <c r="G8230" s="180">
        <v>0</v>
      </c>
      <c r="H8230" s="180">
        <v>5243.07</v>
      </c>
      <c r="I8230" s="180">
        <f t="shared" si="256"/>
        <v>18652.07</v>
      </c>
      <c r="J8230" s="177" t="str">
        <f t="shared" si="257"/>
        <v>Date &gt; 1920</v>
      </c>
    </row>
    <row r="8231" spans="1:10" x14ac:dyDescent="0.3">
      <c r="A8231" s="178" t="s">
        <v>270</v>
      </c>
      <c r="B8231" s="178" t="s">
        <v>155</v>
      </c>
      <c r="C8231" s="178" t="s">
        <v>1382</v>
      </c>
      <c r="D8231" s="178" t="s">
        <v>8841</v>
      </c>
      <c r="E8231" s="179">
        <v>39857</v>
      </c>
      <c r="F8231" s="180">
        <v>0</v>
      </c>
      <c r="G8231" s="180">
        <v>4648</v>
      </c>
      <c r="H8231" s="180">
        <v>1992</v>
      </c>
      <c r="I8231" s="180">
        <f t="shared" si="256"/>
        <v>6640</v>
      </c>
      <c r="J8231" s="177" t="str">
        <f t="shared" si="257"/>
        <v>Date &gt; 1920</v>
      </c>
    </row>
    <row r="8232" spans="1:10" x14ac:dyDescent="0.3">
      <c r="A8232" s="178" t="s">
        <v>270</v>
      </c>
      <c r="B8232" s="178" t="s">
        <v>155</v>
      </c>
      <c r="C8232" s="178" t="s">
        <v>1382</v>
      </c>
      <c r="D8232" s="178" t="s">
        <v>8842</v>
      </c>
      <c r="E8232" s="179">
        <v>39125</v>
      </c>
      <c r="F8232" s="180">
        <v>113853</v>
      </c>
      <c r="G8232" s="180">
        <v>0</v>
      </c>
      <c r="H8232" s="180">
        <v>5993.3</v>
      </c>
      <c r="I8232" s="180">
        <f t="shared" si="256"/>
        <v>119846.3</v>
      </c>
      <c r="J8232" s="177" t="str">
        <f t="shared" si="257"/>
        <v>Date &gt; 1920</v>
      </c>
    </row>
    <row r="8233" spans="1:10" x14ac:dyDescent="0.3">
      <c r="A8233" s="178" t="s">
        <v>270</v>
      </c>
      <c r="B8233" s="178" t="s">
        <v>155</v>
      </c>
      <c r="C8233" s="178" t="s">
        <v>1382</v>
      </c>
      <c r="D8233" s="178" t="s">
        <v>8842</v>
      </c>
      <c r="E8233" s="179">
        <v>39148</v>
      </c>
      <c r="F8233" s="180">
        <v>101040</v>
      </c>
      <c r="G8233" s="180">
        <v>0</v>
      </c>
      <c r="H8233" s="180">
        <v>6884.05</v>
      </c>
      <c r="I8233" s="180">
        <f t="shared" si="256"/>
        <v>107924.05</v>
      </c>
      <c r="J8233" s="177" t="str">
        <f t="shared" si="257"/>
        <v>Date &gt; 1920</v>
      </c>
    </row>
    <row r="8234" spans="1:10" x14ac:dyDescent="0.3">
      <c r="A8234" s="178" t="s">
        <v>270</v>
      </c>
      <c r="B8234" s="178" t="s">
        <v>155</v>
      </c>
      <c r="C8234" s="178" t="s">
        <v>1382</v>
      </c>
      <c r="D8234" s="178" t="s">
        <v>8842</v>
      </c>
      <c r="E8234" s="179">
        <v>39199</v>
      </c>
      <c r="F8234" s="180">
        <v>16712</v>
      </c>
      <c r="G8234" s="180">
        <v>0</v>
      </c>
      <c r="H8234" s="180">
        <v>-685.76</v>
      </c>
      <c r="I8234" s="180">
        <f t="shared" si="256"/>
        <v>16026.24</v>
      </c>
      <c r="J8234" s="177" t="str">
        <f t="shared" si="257"/>
        <v>Date &gt; 1920</v>
      </c>
    </row>
    <row r="8235" spans="1:10" x14ac:dyDescent="0.3">
      <c r="A8235" s="178" t="s">
        <v>270</v>
      </c>
      <c r="B8235" s="178" t="s">
        <v>155</v>
      </c>
      <c r="C8235" s="178" t="s">
        <v>1382</v>
      </c>
      <c r="D8235" s="178" t="s">
        <v>8842</v>
      </c>
      <c r="E8235" s="179">
        <v>39419</v>
      </c>
      <c r="F8235" s="180">
        <v>5395</v>
      </c>
      <c r="G8235" s="180">
        <v>0</v>
      </c>
      <c r="H8235" s="180">
        <v>556.1</v>
      </c>
      <c r="I8235" s="180">
        <f t="shared" si="256"/>
        <v>5951.1</v>
      </c>
      <c r="J8235" s="177" t="str">
        <f t="shared" si="257"/>
        <v>Date &gt; 1920</v>
      </c>
    </row>
    <row r="8236" spans="1:10" x14ac:dyDescent="0.3">
      <c r="A8236" s="178" t="s">
        <v>270</v>
      </c>
      <c r="B8236" s="178" t="s">
        <v>155</v>
      </c>
      <c r="C8236" s="178" t="s">
        <v>1382</v>
      </c>
      <c r="D8236" s="178" t="s">
        <v>8842</v>
      </c>
      <c r="E8236" s="179">
        <v>39749</v>
      </c>
      <c r="F8236" s="180">
        <v>10000</v>
      </c>
      <c r="G8236" s="180">
        <v>0</v>
      </c>
      <c r="H8236" s="180">
        <v>252.31</v>
      </c>
      <c r="I8236" s="180">
        <f t="shared" si="256"/>
        <v>10252.31</v>
      </c>
      <c r="J8236" s="177" t="str">
        <f t="shared" si="257"/>
        <v>Date &gt; 1920</v>
      </c>
    </row>
    <row r="8237" spans="1:10" x14ac:dyDescent="0.3">
      <c r="A8237" s="178" t="s">
        <v>270</v>
      </c>
      <c r="B8237" s="178" t="s">
        <v>155</v>
      </c>
      <c r="C8237" s="178" t="s">
        <v>1382</v>
      </c>
      <c r="D8237" s="178" t="s">
        <v>8842</v>
      </c>
      <c r="E8237" s="179">
        <v>39801</v>
      </c>
      <c r="F8237" s="180">
        <v>1370</v>
      </c>
      <c r="G8237" s="180">
        <v>0</v>
      </c>
      <c r="H8237" s="180">
        <v>72.69</v>
      </c>
      <c r="I8237" s="180">
        <f t="shared" si="256"/>
        <v>1442.69</v>
      </c>
      <c r="J8237" s="177" t="str">
        <f t="shared" si="257"/>
        <v>Date &gt; 1920</v>
      </c>
    </row>
    <row r="8238" spans="1:10" x14ac:dyDescent="0.3">
      <c r="A8238" s="178" t="s">
        <v>270</v>
      </c>
      <c r="B8238" s="178" t="s">
        <v>155</v>
      </c>
      <c r="C8238" s="178" t="s">
        <v>1382</v>
      </c>
      <c r="D8238" s="178" t="s">
        <v>8843</v>
      </c>
      <c r="E8238" s="179">
        <v>39513</v>
      </c>
      <c r="F8238" s="180">
        <v>190455</v>
      </c>
      <c r="G8238" s="180">
        <v>70671.86</v>
      </c>
      <c r="H8238" s="180">
        <v>27692.720000000001</v>
      </c>
      <c r="I8238" s="180">
        <f t="shared" si="256"/>
        <v>288819.57999999996</v>
      </c>
      <c r="J8238" s="177" t="str">
        <f t="shared" si="257"/>
        <v>Date &gt; 1920</v>
      </c>
    </row>
    <row r="8239" spans="1:10" x14ac:dyDescent="0.3">
      <c r="A8239" s="178" t="s">
        <v>270</v>
      </c>
      <c r="B8239" s="178" t="s">
        <v>155</v>
      </c>
      <c r="C8239" s="178" t="s">
        <v>1382</v>
      </c>
      <c r="D8239" s="178" t="s">
        <v>8843</v>
      </c>
      <c r="E8239" s="179">
        <v>39640</v>
      </c>
      <c r="F8239" s="180">
        <v>53811</v>
      </c>
      <c r="G8239" s="180">
        <v>35245</v>
      </c>
      <c r="H8239" s="180">
        <v>11644</v>
      </c>
      <c r="I8239" s="180">
        <f t="shared" si="256"/>
        <v>100700</v>
      </c>
      <c r="J8239" s="177" t="str">
        <f t="shared" si="257"/>
        <v>Date &gt; 1920</v>
      </c>
    </row>
    <row r="8240" spans="1:10" x14ac:dyDescent="0.3">
      <c r="A8240" s="178" t="s">
        <v>270</v>
      </c>
      <c r="B8240" s="178" t="s">
        <v>155</v>
      </c>
      <c r="C8240" s="178" t="s">
        <v>1382</v>
      </c>
      <c r="D8240" s="178" t="s">
        <v>8843</v>
      </c>
      <c r="E8240" s="179">
        <v>39877</v>
      </c>
      <c r="F8240" s="180">
        <v>1757</v>
      </c>
      <c r="G8240" s="180">
        <v>6327.44</v>
      </c>
      <c r="H8240" s="180">
        <v>2089.96</v>
      </c>
      <c r="I8240" s="180">
        <f t="shared" si="256"/>
        <v>10174.4</v>
      </c>
      <c r="J8240" s="177" t="str">
        <f t="shared" si="257"/>
        <v>Date &gt; 1920</v>
      </c>
    </row>
    <row r="8241" spans="1:10" x14ac:dyDescent="0.3">
      <c r="A8241" s="178" t="s">
        <v>270</v>
      </c>
      <c r="B8241" s="178" t="s">
        <v>155</v>
      </c>
      <c r="C8241" s="178" t="s">
        <v>1382</v>
      </c>
      <c r="D8241" s="178" t="s">
        <v>8843</v>
      </c>
      <c r="E8241" s="179">
        <v>40220</v>
      </c>
      <c r="F8241" s="180">
        <v>7904</v>
      </c>
      <c r="G8241" s="180">
        <v>0</v>
      </c>
      <c r="H8241" s="180">
        <v>0</v>
      </c>
      <c r="I8241" s="180">
        <f t="shared" si="256"/>
        <v>7904</v>
      </c>
      <c r="J8241" s="177" t="str">
        <f t="shared" si="257"/>
        <v>Date &gt; 1920</v>
      </c>
    </row>
    <row r="8242" spans="1:10" x14ac:dyDescent="0.3">
      <c r="A8242" s="178" t="s">
        <v>270</v>
      </c>
      <c r="B8242" s="178" t="s">
        <v>155</v>
      </c>
      <c r="C8242" s="178" t="s">
        <v>1382</v>
      </c>
      <c r="D8242" s="178" t="s">
        <v>8844</v>
      </c>
      <c r="E8242" s="179">
        <v>40136</v>
      </c>
      <c r="F8242" s="180">
        <v>46832</v>
      </c>
      <c r="G8242" s="180">
        <v>0</v>
      </c>
      <c r="H8242" s="180">
        <v>2907.03</v>
      </c>
      <c r="I8242" s="180">
        <f t="shared" si="256"/>
        <v>49739.03</v>
      </c>
      <c r="J8242" s="177" t="str">
        <f t="shared" si="257"/>
        <v>Date &gt; 1920</v>
      </c>
    </row>
    <row r="8243" spans="1:10" x14ac:dyDescent="0.3">
      <c r="A8243" s="178" t="s">
        <v>270</v>
      </c>
      <c r="B8243" s="178" t="s">
        <v>155</v>
      </c>
      <c r="C8243" s="178" t="s">
        <v>1382</v>
      </c>
      <c r="D8243" s="178" t="s">
        <v>8844</v>
      </c>
      <c r="E8243" s="179">
        <v>40596</v>
      </c>
      <c r="F8243" s="180">
        <v>10000</v>
      </c>
      <c r="G8243" s="180">
        <v>0</v>
      </c>
      <c r="H8243" s="180">
        <v>367.03</v>
      </c>
      <c r="I8243" s="180">
        <f t="shared" si="256"/>
        <v>10367.030000000001</v>
      </c>
      <c r="J8243" s="177" t="str">
        <f t="shared" si="257"/>
        <v>Date &gt; 1920</v>
      </c>
    </row>
    <row r="8244" spans="1:10" x14ac:dyDescent="0.3">
      <c r="A8244" s="178" t="s">
        <v>270</v>
      </c>
      <c r="B8244" s="178" t="s">
        <v>155</v>
      </c>
      <c r="C8244" s="178" t="s">
        <v>1382</v>
      </c>
      <c r="D8244" s="178" t="s">
        <v>8844</v>
      </c>
      <c r="E8244" s="179">
        <v>40596</v>
      </c>
      <c r="F8244" s="180">
        <v>5359</v>
      </c>
      <c r="G8244" s="180">
        <v>0</v>
      </c>
      <c r="H8244" s="180">
        <v>0</v>
      </c>
      <c r="I8244" s="180">
        <f t="shared" si="256"/>
        <v>5359</v>
      </c>
      <c r="J8244" s="177" t="str">
        <f t="shared" si="257"/>
        <v>Date &gt; 1920</v>
      </c>
    </row>
    <row r="8245" spans="1:10" x14ac:dyDescent="0.3">
      <c r="A8245" s="178" t="s">
        <v>270</v>
      </c>
      <c r="B8245" s="178" t="s">
        <v>155</v>
      </c>
      <c r="C8245" s="178" t="s">
        <v>1382</v>
      </c>
      <c r="D8245" s="178" t="s">
        <v>8845</v>
      </c>
      <c r="E8245" s="179">
        <v>40409</v>
      </c>
      <c r="F8245" s="180">
        <v>153400</v>
      </c>
      <c r="G8245" s="180">
        <v>0</v>
      </c>
      <c r="H8245" s="180">
        <v>8600</v>
      </c>
      <c r="I8245" s="180">
        <f t="shared" si="256"/>
        <v>162000</v>
      </c>
      <c r="J8245" s="177" t="str">
        <f t="shared" si="257"/>
        <v>Date &gt; 1920</v>
      </c>
    </row>
    <row r="8246" spans="1:10" x14ac:dyDescent="0.3">
      <c r="A8246" s="178" t="s">
        <v>270</v>
      </c>
      <c r="B8246" s="178" t="s">
        <v>155</v>
      </c>
      <c r="C8246" s="178" t="s">
        <v>1382</v>
      </c>
      <c r="D8246" s="178" t="s">
        <v>8845</v>
      </c>
      <c r="E8246" s="179">
        <v>40596</v>
      </c>
      <c r="F8246" s="180">
        <v>10000</v>
      </c>
      <c r="G8246" s="180">
        <v>0</v>
      </c>
      <c r="H8246" s="180">
        <v>200</v>
      </c>
      <c r="I8246" s="180">
        <f t="shared" si="256"/>
        <v>10200</v>
      </c>
      <c r="J8246" s="177" t="str">
        <f t="shared" si="257"/>
        <v>Date &gt; 1920</v>
      </c>
    </row>
    <row r="8247" spans="1:10" x14ac:dyDescent="0.3">
      <c r="A8247" s="178" t="s">
        <v>270</v>
      </c>
      <c r="B8247" s="178" t="s">
        <v>155</v>
      </c>
      <c r="C8247" s="178" t="s">
        <v>1382</v>
      </c>
      <c r="D8247" s="178" t="s">
        <v>8845</v>
      </c>
      <c r="E8247" s="179">
        <v>40596</v>
      </c>
      <c r="F8247" s="180">
        <v>3800</v>
      </c>
      <c r="G8247" s="180">
        <v>0</v>
      </c>
      <c r="H8247" s="180">
        <v>0</v>
      </c>
      <c r="I8247" s="180">
        <f t="shared" si="256"/>
        <v>3800</v>
      </c>
      <c r="J8247" s="177" t="str">
        <f t="shared" si="257"/>
        <v>Date &gt; 1920</v>
      </c>
    </row>
    <row r="8248" spans="1:10" x14ac:dyDescent="0.3">
      <c r="A8248" s="178" t="s">
        <v>270</v>
      </c>
      <c r="B8248" s="178" t="s">
        <v>155</v>
      </c>
      <c r="C8248" s="178" t="s">
        <v>1382</v>
      </c>
      <c r="D8248" s="178" t="s">
        <v>8846</v>
      </c>
      <c r="E8248" s="179">
        <v>40554</v>
      </c>
      <c r="F8248" s="180">
        <v>9264</v>
      </c>
      <c r="G8248" s="180">
        <v>0</v>
      </c>
      <c r="H8248" s="180">
        <v>488</v>
      </c>
      <c r="I8248" s="180">
        <f t="shared" si="256"/>
        <v>9752</v>
      </c>
      <c r="J8248" s="177" t="str">
        <f t="shared" si="257"/>
        <v>Date &gt; 1920</v>
      </c>
    </row>
    <row r="8249" spans="1:10" x14ac:dyDescent="0.3">
      <c r="A8249" s="178" t="s">
        <v>270</v>
      </c>
      <c r="B8249" s="178" t="s">
        <v>155</v>
      </c>
      <c r="C8249" s="178" t="s">
        <v>1382</v>
      </c>
      <c r="D8249" s="178" t="s">
        <v>8846</v>
      </c>
      <c r="E8249" s="179">
        <v>40632</v>
      </c>
      <c r="F8249" s="180">
        <v>24245</v>
      </c>
      <c r="G8249" s="180">
        <v>0</v>
      </c>
      <c r="H8249" s="180">
        <v>5753</v>
      </c>
      <c r="I8249" s="180">
        <f t="shared" si="256"/>
        <v>29998</v>
      </c>
      <c r="J8249" s="177" t="str">
        <f t="shared" si="257"/>
        <v>Date &gt; 1920</v>
      </c>
    </row>
    <row r="8250" spans="1:10" x14ac:dyDescent="0.3">
      <c r="A8250" s="178" t="s">
        <v>270</v>
      </c>
      <c r="B8250" s="178" t="s">
        <v>155</v>
      </c>
      <c r="C8250" s="178" t="s">
        <v>1382</v>
      </c>
      <c r="D8250" s="178" t="s">
        <v>8846</v>
      </c>
      <c r="E8250" s="179">
        <v>40680</v>
      </c>
      <c r="F8250" s="180">
        <v>1170</v>
      </c>
      <c r="G8250" s="180">
        <v>0</v>
      </c>
      <c r="H8250" s="180">
        <v>663</v>
      </c>
      <c r="I8250" s="180">
        <f t="shared" si="256"/>
        <v>1833</v>
      </c>
      <c r="J8250" s="177" t="str">
        <f t="shared" si="257"/>
        <v>Date &gt; 1920</v>
      </c>
    </row>
    <row r="8251" spans="1:10" x14ac:dyDescent="0.3">
      <c r="A8251" s="178" t="s">
        <v>270</v>
      </c>
      <c r="B8251" s="178" t="s">
        <v>155</v>
      </c>
      <c r="C8251" s="178" t="s">
        <v>1382</v>
      </c>
      <c r="D8251" s="178" t="s">
        <v>8846</v>
      </c>
      <c r="E8251" s="179">
        <v>41082</v>
      </c>
      <c r="F8251" s="180">
        <v>10000</v>
      </c>
      <c r="G8251" s="180">
        <v>0</v>
      </c>
      <c r="H8251" s="180">
        <v>1417</v>
      </c>
      <c r="I8251" s="180">
        <f t="shared" si="256"/>
        <v>11417</v>
      </c>
      <c r="J8251" s="177" t="str">
        <f t="shared" si="257"/>
        <v>Date &gt; 1920</v>
      </c>
    </row>
    <row r="8252" spans="1:10" x14ac:dyDescent="0.3">
      <c r="A8252" s="178" t="s">
        <v>270</v>
      </c>
      <c r="B8252" s="178" t="s">
        <v>155</v>
      </c>
      <c r="C8252" s="178" t="s">
        <v>1382</v>
      </c>
      <c r="D8252" s="178" t="s">
        <v>7391</v>
      </c>
      <c r="E8252" s="179">
        <v>40554</v>
      </c>
      <c r="F8252" s="180">
        <v>0</v>
      </c>
      <c r="G8252" s="180">
        <v>6140.4</v>
      </c>
      <c r="H8252" s="180">
        <v>2631.6</v>
      </c>
      <c r="I8252" s="180">
        <f t="shared" si="256"/>
        <v>8772</v>
      </c>
      <c r="J8252" s="177" t="str">
        <f t="shared" si="257"/>
        <v>Date &gt; 1920</v>
      </c>
    </row>
    <row r="8253" spans="1:10" x14ac:dyDescent="0.3">
      <c r="A8253" s="178" t="s">
        <v>270</v>
      </c>
      <c r="B8253" s="178" t="s">
        <v>155</v>
      </c>
      <c r="C8253" s="178" t="s">
        <v>1382</v>
      </c>
      <c r="D8253" s="178" t="s">
        <v>7391</v>
      </c>
      <c r="E8253" s="179">
        <v>40808</v>
      </c>
      <c r="F8253" s="180">
        <v>0</v>
      </c>
      <c r="G8253" s="180">
        <v>623</v>
      </c>
      <c r="H8253" s="180">
        <v>267</v>
      </c>
      <c r="I8253" s="180">
        <f t="shared" si="256"/>
        <v>890</v>
      </c>
      <c r="J8253" s="177" t="str">
        <f t="shared" si="257"/>
        <v>Date &gt; 1920</v>
      </c>
    </row>
    <row r="8254" spans="1:10" x14ac:dyDescent="0.3">
      <c r="A8254" s="178" t="s">
        <v>270</v>
      </c>
      <c r="B8254" s="178" t="s">
        <v>155</v>
      </c>
      <c r="C8254" s="178" t="s">
        <v>1382</v>
      </c>
      <c r="D8254" s="178" t="s">
        <v>8847</v>
      </c>
      <c r="E8254" s="179">
        <v>40877</v>
      </c>
      <c r="F8254" s="180">
        <v>18041</v>
      </c>
      <c r="G8254" s="180">
        <v>854.64</v>
      </c>
      <c r="H8254" s="180">
        <v>16627.63</v>
      </c>
      <c r="I8254" s="180">
        <f t="shared" si="256"/>
        <v>35523.270000000004</v>
      </c>
      <c r="J8254" s="177" t="str">
        <f t="shared" si="257"/>
        <v>Date &gt; 1920</v>
      </c>
    </row>
    <row r="8255" spans="1:10" x14ac:dyDescent="0.3">
      <c r="A8255" s="178" t="s">
        <v>270</v>
      </c>
      <c r="B8255" s="178" t="s">
        <v>155</v>
      </c>
      <c r="C8255" s="178" t="s">
        <v>1382</v>
      </c>
      <c r="D8255" s="178" t="s">
        <v>8847</v>
      </c>
      <c r="E8255" s="179">
        <v>40920</v>
      </c>
      <c r="F8255" s="180">
        <v>341174</v>
      </c>
      <c r="G8255" s="180">
        <v>14302.28</v>
      </c>
      <c r="H8255" s="180">
        <v>25778.3</v>
      </c>
      <c r="I8255" s="180">
        <f t="shared" si="256"/>
        <v>381254.58</v>
      </c>
      <c r="J8255" s="177" t="str">
        <f t="shared" si="257"/>
        <v>Date &gt; 1920</v>
      </c>
    </row>
    <row r="8256" spans="1:10" x14ac:dyDescent="0.3">
      <c r="A8256" s="178" t="s">
        <v>270</v>
      </c>
      <c r="B8256" s="178" t="s">
        <v>155</v>
      </c>
      <c r="C8256" s="178" t="s">
        <v>1382</v>
      </c>
      <c r="D8256" s="178" t="s">
        <v>8847</v>
      </c>
      <c r="E8256" s="179">
        <v>40983</v>
      </c>
      <c r="F8256" s="180">
        <v>37186</v>
      </c>
      <c r="G8256" s="180">
        <v>0</v>
      </c>
      <c r="H8256" s="180">
        <v>-7966.16</v>
      </c>
      <c r="I8256" s="180">
        <f t="shared" si="256"/>
        <v>29219.84</v>
      </c>
      <c r="J8256" s="177" t="str">
        <f t="shared" si="257"/>
        <v>Date &gt; 1920</v>
      </c>
    </row>
    <row r="8257" spans="1:10" x14ac:dyDescent="0.3">
      <c r="A8257" s="178" t="s">
        <v>270</v>
      </c>
      <c r="B8257" s="178" t="s">
        <v>155</v>
      </c>
      <c r="C8257" s="178" t="s">
        <v>1382</v>
      </c>
      <c r="D8257" s="178" t="s">
        <v>8847</v>
      </c>
      <c r="E8257" s="179">
        <v>41029</v>
      </c>
      <c r="F8257" s="180">
        <v>43598</v>
      </c>
      <c r="G8257" s="180">
        <v>0</v>
      </c>
      <c r="H8257" s="180">
        <v>2499.84</v>
      </c>
      <c r="I8257" s="180">
        <f t="shared" si="256"/>
        <v>46097.84</v>
      </c>
      <c r="J8257" s="177" t="str">
        <f t="shared" si="257"/>
        <v>Date &gt; 1920</v>
      </c>
    </row>
    <row r="8258" spans="1:10" x14ac:dyDescent="0.3">
      <c r="A8258" s="178" t="s">
        <v>270</v>
      </c>
      <c r="B8258" s="178" t="s">
        <v>155</v>
      </c>
      <c r="C8258" s="178" t="s">
        <v>1382</v>
      </c>
      <c r="D8258" s="178" t="s">
        <v>8847</v>
      </c>
      <c r="E8258" s="179">
        <v>41352</v>
      </c>
      <c r="F8258" s="180">
        <v>50000</v>
      </c>
      <c r="G8258" s="180">
        <v>0</v>
      </c>
      <c r="H8258" s="180">
        <v>5284.81</v>
      </c>
      <c r="I8258" s="180">
        <f t="shared" si="256"/>
        <v>55284.81</v>
      </c>
      <c r="J8258" s="177" t="str">
        <f t="shared" si="257"/>
        <v>Date &gt; 1920</v>
      </c>
    </row>
    <row r="8259" spans="1:10" x14ac:dyDescent="0.3">
      <c r="A8259" s="178" t="s">
        <v>270</v>
      </c>
      <c r="B8259" s="178" t="s">
        <v>155</v>
      </c>
      <c r="C8259" s="178" t="s">
        <v>1382</v>
      </c>
      <c r="D8259" s="178" t="s">
        <v>8847</v>
      </c>
      <c r="E8259" s="179">
        <v>41352</v>
      </c>
      <c r="F8259" s="180">
        <v>0</v>
      </c>
      <c r="G8259" s="180">
        <v>-0.01</v>
      </c>
      <c r="H8259" s="180">
        <v>0</v>
      </c>
      <c r="I8259" s="180">
        <f t="shared" si="256"/>
        <v>-0.01</v>
      </c>
      <c r="J8259" s="177" t="str">
        <f t="shared" si="257"/>
        <v>Date &gt; 1920</v>
      </c>
    </row>
    <row r="8260" spans="1:10" x14ac:dyDescent="0.3">
      <c r="A8260" s="178" t="s">
        <v>270</v>
      </c>
      <c r="B8260" s="178" t="s">
        <v>155</v>
      </c>
      <c r="C8260" s="178" t="s">
        <v>1382</v>
      </c>
      <c r="D8260" s="178" t="s">
        <v>8847</v>
      </c>
      <c r="E8260" s="179">
        <v>41352</v>
      </c>
      <c r="F8260" s="180">
        <v>20288</v>
      </c>
      <c r="G8260" s="180">
        <v>0</v>
      </c>
      <c r="H8260" s="180">
        <v>0</v>
      </c>
      <c r="I8260" s="180">
        <f t="shared" si="256"/>
        <v>20288</v>
      </c>
      <c r="J8260" s="177" t="str">
        <f t="shared" si="257"/>
        <v>Date &gt; 1920</v>
      </c>
    </row>
    <row r="8261" spans="1:10" x14ac:dyDescent="0.3">
      <c r="A8261" s="178" t="s">
        <v>270</v>
      </c>
      <c r="B8261" s="178" t="s">
        <v>155</v>
      </c>
      <c r="C8261" s="178" t="s">
        <v>1382</v>
      </c>
      <c r="D8261" s="178" t="s">
        <v>8847</v>
      </c>
      <c r="E8261" s="179">
        <v>41379</v>
      </c>
      <c r="F8261" s="180">
        <v>0</v>
      </c>
      <c r="G8261" s="180">
        <v>8905.23</v>
      </c>
      <c r="H8261" s="180">
        <v>0</v>
      </c>
      <c r="I8261" s="180">
        <f t="shared" ref="I8261:I8324" si="258">SUM(F8261:H8261)</f>
        <v>8905.23</v>
      </c>
      <c r="J8261" s="177" t="str">
        <f t="shared" ref="J8261:J8324" si="259">IF(OR(YEAR(E8261)&gt; 1920, ISBLANK(E8261)), "Date &gt; 1920", "Sketchy date")</f>
        <v>Date &gt; 1920</v>
      </c>
    </row>
    <row r="8262" spans="1:10" x14ac:dyDescent="0.3">
      <c r="A8262" s="178" t="s">
        <v>270</v>
      </c>
      <c r="B8262" s="178" t="s">
        <v>155</v>
      </c>
      <c r="C8262" s="178" t="s">
        <v>1382</v>
      </c>
      <c r="D8262" s="178" t="s">
        <v>8847</v>
      </c>
      <c r="E8262" s="179">
        <v>41379</v>
      </c>
      <c r="F8262" s="180">
        <v>0</v>
      </c>
      <c r="G8262" s="180">
        <v>0.01</v>
      </c>
      <c r="H8262" s="180">
        <v>0</v>
      </c>
      <c r="I8262" s="180">
        <f t="shared" si="258"/>
        <v>0.01</v>
      </c>
      <c r="J8262" s="177" t="str">
        <f t="shared" si="259"/>
        <v>Date &gt; 1920</v>
      </c>
    </row>
    <row r="8263" spans="1:10" x14ac:dyDescent="0.3">
      <c r="A8263" s="178" t="s">
        <v>270</v>
      </c>
      <c r="B8263" s="178" t="s">
        <v>155</v>
      </c>
      <c r="C8263" s="178" t="s">
        <v>1382</v>
      </c>
      <c r="D8263" s="178" t="s">
        <v>8848</v>
      </c>
      <c r="E8263" s="179">
        <v>41611</v>
      </c>
      <c r="F8263" s="180">
        <v>36844</v>
      </c>
      <c r="G8263" s="180">
        <v>2643.38</v>
      </c>
      <c r="H8263" s="180">
        <v>6806.53</v>
      </c>
      <c r="I8263" s="180">
        <f t="shared" si="258"/>
        <v>46293.909999999996</v>
      </c>
      <c r="J8263" s="177" t="str">
        <f t="shared" si="259"/>
        <v>Date &gt; 1920</v>
      </c>
    </row>
    <row r="8264" spans="1:10" x14ac:dyDescent="0.3">
      <c r="A8264" s="178" t="s">
        <v>270</v>
      </c>
      <c r="B8264" s="178" t="s">
        <v>155</v>
      </c>
      <c r="C8264" s="178" t="s">
        <v>1382</v>
      </c>
      <c r="D8264" s="178" t="s">
        <v>8848</v>
      </c>
      <c r="E8264" s="179">
        <v>41695</v>
      </c>
      <c r="F8264" s="180">
        <v>9655</v>
      </c>
      <c r="G8264" s="180">
        <v>-25.79</v>
      </c>
      <c r="H8264" s="180">
        <v>1971.69</v>
      </c>
      <c r="I8264" s="180">
        <f t="shared" si="258"/>
        <v>11600.9</v>
      </c>
      <c r="J8264" s="177" t="str">
        <f t="shared" si="259"/>
        <v>Date &gt; 1920</v>
      </c>
    </row>
    <row r="8265" spans="1:10" x14ac:dyDescent="0.3">
      <c r="A8265" s="178" t="s">
        <v>270</v>
      </c>
      <c r="B8265" s="178" t="s">
        <v>155</v>
      </c>
      <c r="C8265" s="178" t="s">
        <v>1382</v>
      </c>
      <c r="D8265" s="178" t="s">
        <v>8848</v>
      </c>
      <c r="E8265" s="179">
        <v>42306</v>
      </c>
      <c r="F8265" s="180">
        <v>5167</v>
      </c>
      <c r="G8265" s="180">
        <v>4262.92</v>
      </c>
      <c r="H8265" s="180">
        <v>-4262.91</v>
      </c>
      <c r="I8265" s="180">
        <f t="shared" si="258"/>
        <v>5167.01</v>
      </c>
      <c r="J8265" s="177" t="str">
        <f t="shared" si="259"/>
        <v>Date &gt; 1920</v>
      </c>
    </row>
    <row r="8266" spans="1:10" x14ac:dyDescent="0.3">
      <c r="A8266" s="178" t="s">
        <v>270</v>
      </c>
      <c r="B8266" s="178" t="s">
        <v>155</v>
      </c>
      <c r="C8266" s="178" t="s">
        <v>1382</v>
      </c>
      <c r="D8266" s="178" t="s">
        <v>8848</v>
      </c>
      <c r="E8266" s="179">
        <v>42345</v>
      </c>
      <c r="F8266" s="180">
        <v>3156</v>
      </c>
      <c r="G8266" s="180">
        <v>0</v>
      </c>
      <c r="H8266" s="180">
        <v>-2</v>
      </c>
      <c r="I8266" s="180">
        <f t="shared" si="258"/>
        <v>3154</v>
      </c>
      <c r="J8266" s="177" t="str">
        <f t="shared" si="259"/>
        <v>Date &gt; 1920</v>
      </c>
    </row>
    <row r="8267" spans="1:10" x14ac:dyDescent="0.3">
      <c r="A8267" s="178" t="s">
        <v>270</v>
      </c>
      <c r="B8267" s="178" t="s">
        <v>155</v>
      </c>
      <c r="C8267" s="178" t="s">
        <v>1382</v>
      </c>
      <c r="D8267" s="178" t="s">
        <v>8849</v>
      </c>
      <c r="E8267" s="179">
        <v>41956</v>
      </c>
      <c r="F8267" s="180">
        <v>0</v>
      </c>
      <c r="G8267" s="180">
        <v>10231.200000000001</v>
      </c>
      <c r="H8267" s="180">
        <v>2557.8000000000002</v>
      </c>
      <c r="I8267" s="180">
        <f t="shared" si="258"/>
        <v>12789</v>
      </c>
      <c r="J8267" s="177" t="str">
        <f t="shared" si="259"/>
        <v>Date &gt; 1920</v>
      </c>
    </row>
    <row r="8268" spans="1:10" x14ac:dyDescent="0.3">
      <c r="A8268" s="178" t="s">
        <v>270</v>
      </c>
      <c r="B8268" s="178" t="s">
        <v>155</v>
      </c>
      <c r="C8268" s="178" t="s">
        <v>1382</v>
      </c>
      <c r="D8268" s="178" t="s">
        <v>8850</v>
      </c>
      <c r="E8268" s="179">
        <v>41957</v>
      </c>
      <c r="F8268" s="180">
        <v>304705</v>
      </c>
      <c r="G8268" s="180">
        <v>18164.54</v>
      </c>
      <c r="H8268" s="180">
        <v>18165.22</v>
      </c>
      <c r="I8268" s="180">
        <f t="shared" si="258"/>
        <v>341034.76</v>
      </c>
      <c r="J8268" s="177" t="str">
        <f t="shared" si="259"/>
        <v>Date &gt; 1920</v>
      </c>
    </row>
    <row r="8269" spans="1:10" x14ac:dyDescent="0.3">
      <c r="A8269" s="178" t="s">
        <v>270</v>
      </c>
      <c r="B8269" s="178" t="s">
        <v>155</v>
      </c>
      <c r="C8269" s="178" t="s">
        <v>1382</v>
      </c>
      <c r="D8269" s="178" t="s">
        <v>8850</v>
      </c>
      <c r="E8269" s="179">
        <v>42247</v>
      </c>
      <c r="F8269" s="180">
        <v>65062</v>
      </c>
      <c r="G8269" s="180">
        <v>3614.61</v>
      </c>
      <c r="H8269" s="180">
        <v>3615.52</v>
      </c>
      <c r="I8269" s="180">
        <f t="shared" si="258"/>
        <v>72292.13</v>
      </c>
      <c r="J8269" s="177" t="str">
        <f t="shared" si="259"/>
        <v>Date &gt; 1920</v>
      </c>
    </row>
    <row r="8270" spans="1:10" x14ac:dyDescent="0.3">
      <c r="A8270" s="178" t="s">
        <v>270</v>
      </c>
      <c r="B8270" s="178" t="s">
        <v>155</v>
      </c>
      <c r="C8270" s="178" t="s">
        <v>1382</v>
      </c>
      <c r="D8270" s="178" t="s">
        <v>8851</v>
      </c>
      <c r="E8270" s="179">
        <v>42755</v>
      </c>
      <c r="F8270" s="180">
        <v>13458</v>
      </c>
      <c r="G8270" s="180">
        <v>2945.13</v>
      </c>
      <c r="H8270" s="180">
        <v>3289.86</v>
      </c>
      <c r="I8270" s="180">
        <f t="shared" si="258"/>
        <v>19692.990000000002</v>
      </c>
      <c r="J8270" s="177" t="str">
        <f t="shared" si="259"/>
        <v>Date &gt; 1920</v>
      </c>
    </row>
    <row r="8271" spans="1:10" x14ac:dyDescent="0.3">
      <c r="A8271" s="178" t="s">
        <v>270</v>
      </c>
      <c r="B8271" s="178" t="s">
        <v>155</v>
      </c>
      <c r="C8271" s="178" t="s">
        <v>1382</v>
      </c>
      <c r="D8271" s="178" t="s">
        <v>8851</v>
      </c>
      <c r="E8271" s="179">
        <v>42835</v>
      </c>
      <c r="F8271" s="180">
        <v>16875</v>
      </c>
      <c r="G8271" s="180">
        <v>3546.93</v>
      </c>
      <c r="H8271" s="180">
        <v>3955.08</v>
      </c>
      <c r="I8271" s="180">
        <f t="shared" si="258"/>
        <v>24377.010000000002</v>
      </c>
      <c r="J8271" s="177" t="str">
        <f t="shared" si="259"/>
        <v>Date &gt; 1920</v>
      </c>
    </row>
    <row r="8272" spans="1:10" x14ac:dyDescent="0.3">
      <c r="A8272" s="178" t="s">
        <v>270</v>
      </c>
      <c r="B8272" s="178" t="s">
        <v>155</v>
      </c>
      <c r="C8272" s="178" t="s">
        <v>1382</v>
      </c>
      <c r="D8272" s="178" t="s">
        <v>8851</v>
      </c>
      <c r="E8272" s="179">
        <v>43038</v>
      </c>
      <c r="F8272" s="180">
        <v>22853</v>
      </c>
      <c r="G8272" s="180">
        <v>11398.35</v>
      </c>
      <c r="H8272" s="180">
        <v>12983.65</v>
      </c>
      <c r="I8272" s="180">
        <f t="shared" si="258"/>
        <v>47235</v>
      </c>
      <c r="J8272" s="177" t="str">
        <f t="shared" si="259"/>
        <v>Date &gt; 1920</v>
      </c>
    </row>
    <row r="8273" spans="1:10" x14ac:dyDescent="0.3">
      <c r="A8273" s="178" t="s">
        <v>270</v>
      </c>
      <c r="B8273" s="178" t="s">
        <v>155</v>
      </c>
      <c r="C8273" s="178" t="s">
        <v>1382</v>
      </c>
      <c r="D8273" s="178" t="s">
        <v>8851</v>
      </c>
      <c r="E8273" s="179">
        <v>43047</v>
      </c>
      <c r="F8273" s="180">
        <v>10385</v>
      </c>
      <c r="G8273" s="180">
        <v>777.61</v>
      </c>
      <c r="H8273" s="180">
        <v>589.39</v>
      </c>
      <c r="I8273" s="180">
        <f t="shared" si="258"/>
        <v>11752</v>
      </c>
      <c r="J8273" s="177" t="str">
        <f t="shared" si="259"/>
        <v>Date &gt; 1920</v>
      </c>
    </row>
    <row r="8274" spans="1:10" x14ac:dyDescent="0.3">
      <c r="A8274" s="178" t="s">
        <v>270</v>
      </c>
      <c r="B8274" s="178" t="s">
        <v>155</v>
      </c>
      <c r="C8274" s="178" t="s">
        <v>1382</v>
      </c>
      <c r="D8274" s="178" t="s">
        <v>8851</v>
      </c>
      <c r="E8274" s="179">
        <v>43132</v>
      </c>
      <c r="F8274" s="180">
        <v>7015</v>
      </c>
      <c r="G8274" s="180">
        <v>0</v>
      </c>
      <c r="H8274" s="180">
        <v>0</v>
      </c>
      <c r="I8274" s="180">
        <f t="shared" si="258"/>
        <v>7015</v>
      </c>
      <c r="J8274" s="177" t="str">
        <f t="shared" si="259"/>
        <v>Date &gt; 1920</v>
      </c>
    </row>
    <row r="8275" spans="1:10" x14ac:dyDescent="0.3">
      <c r="A8275" s="178" t="s">
        <v>270</v>
      </c>
      <c r="B8275" s="178" t="s">
        <v>155</v>
      </c>
      <c r="C8275" s="178" t="s">
        <v>1382</v>
      </c>
      <c r="D8275" s="178" t="s">
        <v>8851</v>
      </c>
      <c r="E8275" s="179">
        <v>43293</v>
      </c>
      <c r="F8275" s="180">
        <v>9346</v>
      </c>
      <c r="G8275" s="180">
        <v>0</v>
      </c>
      <c r="H8275" s="180">
        <v>0</v>
      </c>
      <c r="I8275" s="180">
        <f t="shared" si="258"/>
        <v>9346</v>
      </c>
      <c r="J8275" s="177" t="str">
        <f t="shared" si="259"/>
        <v>Date &gt; 1920</v>
      </c>
    </row>
    <row r="8276" spans="1:10" x14ac:dyDescent="0.3">
      <c r="A8276" s="178" t="s">
        <v>270</v>
      </c>
      <c r="B8276" s="178" t="s">
        <v>155</v>
      </c>
      <c r="C8276" s="178" t="s">
        <v>1382</v>
      </c>
      <c r="D8276" s="178" t="s">
        <v>8851</v>
      </c>
      <c r="E8276" s="179">
        <v>43682</v>
      </c>
      <c r="F8276" s="180">
        <v>10193</v>
      </c>
      <c r="G8276" s="180">
        <v>0</v>
      </c>
      <c r="H8276" s="180">
        <v>2784</v>
      </c>
      <c r="I8276" s="180">
        <f t="shared" si="258"/>
        <v>12977</v>
      </c>
      <c r="J8276" s="177" t="str">
        <f t="shared" si="259"/>
        <v>Date &gt; 1920</v>
      </c>
    </row>
    <row r="8277" spans="1:10" x14ac:dyDescent="0.3">
      <c r="A8277" s="178" t="s">
        <v>270</v>
      </c>
      <c r="B8277" s="178" t="s">
        <v>155</v>
      </c>
      <c r="C8277" s="178" t="s">
        <v>1382</v>
      </c>
      <c r="D8277" s="178" t="s">
        <v>8852</v>
      </c>
      <c r="E8277" s="179">
        <v>43144</v>
      </c>
      <c r="F8277" s="180">
        <v>433951.2</v>
      </c>
      <c r="G8277" s="180">
        <v>287703.27</v>
      </c>
      <c r="H8277" s="180">
        <v>450484.52</v>
      </c>
      <c r="I8277" s="180">
        <f t="shared" si="258"/>
        <v>1172138.99</v>
      </c>
      <c r="J8277" s="177" t="str">
        <f t="shared" si="259"/>
        <v>Date &gt; 1920</v>
      </c>
    </row>
    <row r="8278" spans="1:10" x14ac:dyDescent="0.3">
      <c r="A8278" s="178" t="s">
        <v>270</v>
      </c>
      <c r="B8278" s="178" t="s">
        <v>155</v>
      </c>
      <c r="C8278" s="178" t="s">
        <v>1382</v>
      </c>
      <c r="D8278" s="178" t="s">
        <v>8852</v>
      </c>
      <c r="E8278" s="179">
        <v>43334</v>
      </c>
      <c r="F8278" s="180">
        <v>47454</v>
      </c>
      <c r="G8278" s="180">
        <v>-205</v>
      </c>
      <c r="H8278" s="180">
        <v>1582.63</v>
      </c>
      <c r="I8278" s="180">
        <f t="shared" si="258"/>
        <v>48831.63</v>
      </c>
      <c r="J8278" s="177" t="str">
        <f t="shared" si="259"/>
        <v>Date &gt; 1920</v>
      </c>
    </row>
    <row r="8279" spans="1:10" x14ac:dyDescent="0.3">
      <c r="A8279" s="178" t="s">
        <v>270</v>
      </c>
      <c r="B8279" s="178" t="s">
        <v>155</v>
      </c>
      <c r="C8279" s="178" t="s">
        <v>1382</v>
      </c>
      <c r="D8279" s="178" t="s">
        <v>8853</v>
      </c>
      <c r="E8279" s="209">
        <v>0</v>
      </c>
      <c r="F8279" s="180">
        <v>178672</v>
      </c>
      <c r="G8279" s="180">
        <v>23779.51</v>
      </c>
      <c r="H8279" s="180">
        <v>15894.67</v>
      </c>
      <c r="I8279" s="180">
        <f t="shared" si="258"/>
        <v>218346.18000000002</v>
      </c>
      <c r="J8279" s="177" t="str">
        <f t="shared" si="259"/>
        <v>Sketchy date</v>
      </c>
    </row>
    <row r="8280" spans="1:10" x14ac:dyDescent="0.3">
      <c r="A8280" s="178" t="s">
        <v>270</v>
      </c>
      <c r="B8280" s="178" t="s">
        <v>155</v>
      </c>
      <c r="C8280" s="178" t="s">
        <v>1382</v>
      </c>
      <c r="D8280" s="178" t="s">
        <v>8853</v>
      </c>
      <c r="E8280" s="209">
        <v>0</v>
      </c>
      <c r="F8280" s="180">
        <v>-178672</v>
      </c>
      <c r="G8280" s="180">
        <v>-23779.51</v>
      </c>
      <c r="H8280" s="180">
        <v>-15894.67</v>
      </c>
      <c r="I8280" s="180">
        <f t="shared" si="258"/>
        <v>-218346.18000000002</v>
      </c>
      <c r="J8280" s="177" t="str">
        <f t="shared" si="259"/>
        <v>Sketchy date</v>
      </c>
    </row>
    <row r="8281" spans="1:10" x14ac:dyDescent="0.3">
      <c r="A8281" s="178" t="s">
        <v>270</v>
      </c>
      <c r="B8281" s="178" t="s">
        <v>155</v>
      </c>
      <c r="C8281" s="178" t="s">
        <v>1382</v>
      </c>
      <c r="D8281" s="178" t="s">
        <v>8853</v>
      </c>
      <c r="E8281" s="179">
        <v>43539</v>
      </c>
      <c r="F8281" s="180">
        <v>178672</v>
      </c>
      <c r="G8281" s="180">
        <v>23779.51</v>
      </c>
      <c r="H8281" s="180">
        <v>15894.67</v>
      </c>
      <c r="I8281" s="180">
        <f t="shared" si="258"/>
        <v>218346.18000000002</v>
      </c>
      <c r="J8281" s="177" t="str">
        <f t="shared" si="259"/>
        <v>Date &gt; 1920</v>
      </c>
    </row>
    <row r="8282" spans="1:10" x14ac:dyDescent="0.3">
      <c r="A8282" s="178" t="s">
        <v>270</v>
      </c>
      <c r="B8282" s="178" t="s">
        <v>155</v>
      </c>
      <c r="C8282" s="178" t="s">
        <v>1382</v>
      </c>
      <c r="D8282" s="178" t="s">
        <v>8853</v>
      </c>
      <c r="E8282" s="179">
        <v>43602</v>
      </c>
      <c r="F8282" s="180">
        <v>92240</v>
      </c>
      <c r="G8282" s="180">
        <v>5175.99</v>
      </c>
      <c r="H8282" s="180">
        <v>5146.4799999999996</v>
      </c>
      <c r="I8282" s="180">
        <f t="shared" si="258"/>
        <v>102562.47</v>
      </c>
      <c r="J8282" s="177" t="str">
        <f t="shared" si="259"/>
        <v>Date &gt; 1920</v>
      </c>
    </row>
    <row r="8283" spans="1:10" x14ac:dyDescent="0.3">
      <c r="A8283" s="178" t="s">
        <v>270</v>
      </c>
      <c r="B8283" s="178" t="s">
        <v>155</v>
      </c>
      <c r="C8283" s="178" t="s">
        <v>1382</v>
      </c>
      <c r="D8283" s="178" t="s">
        <v>8853</v>
      </c>
      <c r="E8283" s="179">
        <v>43795</v>
      </c>
      <c r="F8283" s="180">
        <v>503879</v>
      </c>
      <c r="G8283" s="180">
        <v>65824.09</v>
      </c>
      <c r="H8283" s="180">
        <v>44176.75</v>
      </c>
      <c r="I8283" s="180">
        <f t="shared" si="258"/>
        <v>613879.84</v>
      </c>
      <c r="J8283" s="177" t="str">
        <f t="shared" si="259"/>
        <v>Date &gt; 1920</v>
      </c>
    </row>
    <row r="8284" spans="1:10" x14ac:dyDescent="0.3">
      <c r="A8284" s="178" t="s">
        <v>270</v>
      </c>
      <c r="B8284" s="178" t="s">
        <v>155</v>
      </c>
      <c r="C8284" s="178" t="s">
        <v>1382</v>
      </c>
      <c r="D8284" s="178" t="s">
        <v>8854</v>
      </c>
      <c r="E8284" s="179">
        <v>44063</v>
      </c>
      <c r="F8284" s="180">
        <v>1496005</v>
      </c>
      <c r="G8284" s="180">
        <v>84535.75</v>
      </c>
      <c r="H8284" s="180">
        <v>84536.47</v>
      </c>
      <c r="I8284" s="180">
        <f t="shared" si="258"/>
        <v>1665077.22</v>
      </c>
      <c r="J8284" s="177" t="str">
        <f t="shared" si="259"/>
        <v>Date &gt; 1920</v>
      </c>
    </row>
    <row r="8285" spans="1:10" x14ac:dyDescent="0.3">
      <c r="A8285" s="178" t="s">
        <v>270</v>
      </c>
      <c r="B8285" s="178" t="s">
        <v>155</v>
      </c>
      <c r="C8285" s="178" t="s">
        <v>1382</v>
      </c>
      <c r="D8285" s="178" t="s">
        <v>8855</v>
      </c>
      <c r="E8285" s="209">
        <v>0</v>
      </c>
      <c r="F8285" s="180">
        <v>7808</v>
      </c>
      <c r="G8285" s="180">
        <v>0</v>
      </c>
      <c r="H8285" s="180">
        <v>0</v>
      </c>
      <c r="I8285" s="180">
        <f t="shared" si="258"/>
        <v>7808</v>
      </c>
      <c r="J8285" s="177" t="str">
        <f t="shared" si="259"/>
        <v>Sketchy date</v>
      </c>
    </row>
    <row r="8286" spans="1:10" x14ac:dyDescent="0.3">
      <c r="A8286" s="178" t="s">
        <v>270</v>
      </c>
      <c r="B8286" s="178" t="s">
        <v>155</v>
      </c>
      <c r="C8286" s="178" t="s">
        <v>1382</v>
      </c>
      <c r="D8286" s="178" t="s">
        <v>8855</v>
      </c>
      <c r="E8286" s="179">
        <v>44085</v>
      </c>
      <c r="F8286" s="180">
        <v>22192</v>
      </c>
      <c r="G8286" s="180">
        <v>0</v>
      </c>
      <c r="H8286" s="180">
        <v>0</v>
      </c>
      <c r="I8286" s="180">
        <f t="shared" si="258"/>
        <v>22192</v>
      </c>
      <c r="J8286" s="177" t="str">
        <f t="shared" si="259"/>
        <v>Date &gt; 1920</v>
      </c>
    </row>
    <row r="8287" spans="1:10" x14ac:dyDescent="0.3">
      <c r="A8287" s="178" t="s">
        <v>270</v>
      </c>
      <c r="B8287" s="178" t="s">
        <v>157</v>
      </c>
      <c r="C8287" s="178" t="s">
        <v>8856</v>
      </c>
      <c r="D8287" s="178" t="s">
        <v>8857</v>
      </c>
      <c r="E8287" s="179">
        <v>18598</v>
      </c>
      <c r="F8287" s="180">
        <v>0</v>
      </c>
      <c r="G8287" s="180">
        <v>5947.75</v>
      </c>
      <c r="H8287" s="180">
        <v>0</v>
      </c>
      <c r="I8287" s="180">
        <f t="shared" si="258"/>
        <v>5947.75</v>
      </c>
      <c r="J8287" s="177" t="str">
        <f t="shared" si="259"/>
        <v>Date &gt; 1920</v>
      </c>
    </row>
    <row r="8288" spans="1:10" x14ac:dyDescent="0.3">
      <c r="A8288" s="178" t="s">
        <v>270</v>
      </c>
      <c r="B8288" s="178" t="s">
        <v>157</v>
      </c>
      <c r="C8288" s="178" t="s">
        <v>8856</v>
      </c>
      <c r="D8288" s="178" t="s">
        <v>8858</v>
      </c>
      <c r="E8288" s="179">
        <v>19193</v>
      </c>
      <c r="F8288" s="180">
        <v>11433.58</v>
      </c>
      <c r="G8288" s="180">
        <v>11133.58</v>
      </c>
      <c r="H8288" s="180">
        <v>0</v>
      </c>
      <c r="I8288" s="180">
        <f t="shared" si="258"/>
        <v>22567.16</v>
      </c>
      <c r="J8288" s="177" t="str">
        <f t="shared" si="259"/>
        <v>Date &gt; 1920</v>
      </c>
    </row>
    <row r="8289" spans="1:10" x14ac:dyDescent="0.3">
      <c r="A8289" s="178" t="s">
        <v>270</v>
      </c>
      <c r="B8289" s="178" t="s">
        <v>157</v>
      </c>
      <c r="C8289" s="178" t="s">
        <v>8856</v>
      </c>
      <c r="D8289" s="178" t="s">
        <v>8859</v>
      </c>
      <c r="E8289" s="179">
        <v>18906</v>
      </c>
      <c r="F8289" s="180">
        <v>0</v>
      </c>
      <c r="G8289" s="180">
        <v>1297.75</v>
      </c>
      <c r="H8289" s="180">
        <v>0</v>
      </c>
      <c r="I8289" s="180">
        <f t="shared" si="258"/>
        <v>1297.75</v>
      </c>
      <c r="J8289" s="177" t="str">
        <f t="shared" si="259"/>
        <v>Date &gt; 1920</v>
      </c>
    </row>
    <row r="8290" spans="1:10" x14ac:dyDescent="0.3">
      <c r="A8290" s="178" t="s">
        <v>270</v>
      </c>
      <c r="B8290" s="178" t="s">
        <v>157</v>
      </c>
      <c r="C8290" s="178" t="s">
        <v>8856</v>
      </c>
      <c r="D8290" s="178" t="s">
        <v>8860</v>
      </c>
      <c r="E8290" s="179">
        <v>25930</v>
      </c>
      <c r="F8290" s="180">
        <v>0</v>
      </c>
      <c r="G8290" s="180">
        <v>982.98</v>
      </c>
      <c r="H8290" s="180">
        <v>982.98</v>
      </c>
      <c r="I8290" s="180">
        <f t="shared" si="258"/>
        <v>1965.96</v>
      </c>
      <c r="J8290" s="177" t="str">
        <f t="shared" si="259"/>
        <v>Date &gt; 1920</v>
      </c>
    </row>
    <row r="8291" spans="1:10" x14ac:dyDescent="0.3">
      <c r="A8291" s="178" t="s">
        <v>270</v>
      </c>
      <c r="B8291" s="178" t="s">
        <v>157</v>
      </c>
      <c r="C8291" s="178" t="s">
        <v>8856</v>
      </c>
      <c r="D8291" s="178" t="s">
        <v>7940</v>
      </c>
      <c r="E8291" s="179">
        <v>26563</v>
      </c>
      <c r="F8291" s="180">
        <v>0</v>
      </c>
      <c r="G8291" s="180">
        <v>7500</v>
      </c>
      <c r="H8291" s="180">
        <v>7665.58</v>
      </c>
      <c r="I8291" s="180">
        <f t="shared" si="258"/>
        <v>15165.58</v>
      </c>
      <c r="J8291" s="177" t="str">
        <f t="shared" si="259"/>
        <v>Date &gt; 1920</v>
      </c>
    </row>
    <row r="8292" spans="1:10" x14ac:dyDescent="0.3">
      <c r="A8292" s="178" t="s">
        <v>270</v>
      </c>
      <c r="B8292" s="178" t="s">
        <v>157</v>
      </c>
      <c r="C8292" s="178" t="s">
        <v>8856</v>
      </c>
      <c r="D8292" s="178" t="s">
        <v>8861</v>
      </c>
      <c r="E8292" s="179">
        <v>28346</v>
      </c>
      <c r="F8292" s="180">
        <v>0</v>
      </c>
      <c r="G8292" s="180">
        <v>24524.26</v>
      </c>
      <c r="H8292" s="180">
        <v>6131.07</v>
      </c>
      <c r="I8292" s="180">
        <f t="shared" si="258"/>
        <v>30655.329999999998</v>
      </c>
      <c r="J8292" s="177" t="str">
        <f t="shared" si="259"/>
        <v>Date &gt; 1920</v>
      </c>
    </row>
    <row r="8293" spans="1:10" x14ac:dyDescent="0.3">
      <c r="A8293" s="178" t="s">
        <v>270</v>
      </c>
      <c r="B8293" s="178" t="s">
        <v>157</v>
      </c>
      <c r="C8293" s="178" t="s">
        <v>8856</v>
      </c>
      <c r="D8293" s="178" t="s">
        <v>8862</v>
      </c>
      <c r="E8293" s="179">
        <v>31280</v>
      </c>
      <c r="F8293" s="180">
        <v>0</v>
      </c>
      <c r="G8293" s="180">
        <v>23234.2</v>
      </c>
      <c r="H8293" s="180">
        <v>11617.1</v>
      </c>
      <c r="I8293" s="180">
        <f t="shared" si="258"/>
        <v>34851.300000000003</v>
      </c>
      <c r="J8293" s="177" t="str">
        <f t="shared" si="259"/>
        <v>Date &gt; 1920</v>
      </c>
    </row>
    <row r="8294" spans="1:10" x14ac:dyDescent="0.3">
      <c r="A8294" s="178" t="s">
        <v>270</v>
      </c>
      <c r="B8294" s="178" t="s">
        <v>157</v>
      </c>
      <c r="C8294" s="178" t="s">
        <v>8856</v>
      </c>
      <c r="D8294" s="178" t="s">
        <v>8862</v>
      </c>
      <c r="E8294" s="179">
        <v>31356</v>
      </c>
      <c r="F8294" s="180">
        <v>0</v>
      </c>
      <c r="G8294" s="180">
        <v>5429.24</v>
      </c>
      <c r="H8294" s="180">
        <v>2714.62</v>
      </c>
      <c r="I8294" s="180">
        <f t="shared" si="258"/>
        <v>8143.86</v>
      </c>
      <c r="J8294" s="177" t="str">
        <f t="shared" si="259"/>
        <v>Date &gt; 1920</v>
      </c>
    </row>
    <row r="8295" spans="1:10" x14ac:dyDescent="0.3">
      <c r="A8295" s="178" t="s">
        <v>270</v>
      </c>
      <c r="B8295" s="178" t="s">
        <v>157</v>
      </c>
      <c r="C8295" s="178" t="s">
        <v>8856</v>
      </c>
      <c r="D8295" s="178" t="s">
        <v>8862</v>
      </c>
      <c r="E8295" s="179">
        <v>31721</v>
      </c>
      <c r="F8295" s="180">
        <v>0</v>
      </c>
      <c r="G8295" s="180">
        <v>1550.45</v>
      </c>
      <c r="H8295" s="180">
        <v>775.22</v>
      </c>
      <c r="I8295" s="180">
        <f t="shared" si="258"/>
        <v>2325.67</v>
      </c>
      <c r="J8295" s="177" t="str">
        <f t="shared" si="259"/>
        <v>Date &gt; 1920</v>
      </c>
    </row>
    <row r="8296" spans="1:10" x14ac:dyDescent="0.3">
      <c r="A8296" s="178" t="s">
        <v>270</v>
      </c>
      <c r="B8296" s="178" t="s">
        <v>157</v>
      </c>
      <c r="C8296" s="178" t="s">
        <v>8856</v>
      </c>
      <c r="D8296" s="178" t="s">
        <v>8862</v>
      </c>
      <c r="E8296" s="179">
        <v>32070</v>
      </c>
      <c r="F8296" s="180">
        <v>0</v>
      </c>
      <c r="G8296" s="180">
        <v>14579.05</v>
      </c>
      <c r="H8296" s="180">
        <v>7289.52</v>
      </c>
      <c r="I8296" s="180">
        <f t="shared" si="258"/>
        <v>21868.57</v>
      </c>
      <c r="J8296" s="177" t="str">
        <f t="shared" si="259"/>
        <v>Date &gt; 1920</v>
      </c>
    </row>
    <row r="8297" spans="1:10" x14ac:dyDescent="0.3">
      <c r="A8297" s="178" t="s">
        <v>270</v>
      </c>
      <c r="B8297" s="178" t="s">
        <v>157</v>
      </c>
      <c r="C8297" s="178" t="s">
        <v>8856</v>
      </c>
      <c r="D8297" s="178" t="s">
        <v>8862</v>
      </c>
      <c r="E8297" s="179">
        <v>32122</v>
      </c>
      <c r="F8297" s="180">
        <v>0</v>
      </c>
      <c r="G8297" s="180">
        <v>15189.51</v>
      </c>
      <c r="H8297" s="180">
        <v>7594.75</v>
      </c>
      <c r="I8297" s="180">
        <f t="shared" si="258"/>
        <v>22784.260000000002</v>
      </c>
      <c r="J8297" s="177" t="str">
        <f t="shared" si="259"/>
        <v>Date &gt; 1920</v>
      </c>
    </row>
    <row r="8298" spans="1:10" x14ac:dyDescent="0.3">
      <c r="A8298" s="178" t="s">
        <v>270</v>
      </c>
      <c r="B8298" s="178" t="s">
        <v>157</v>
      </c>
      <c r="C8298" s="178" t="s">
        <v>8856</v>
      </c>
      <c r="D8298" s="178" t="s">
        <v>8862</v>
      </c>
      <c r="E8298" s="179">
        <v>32931</v>
      </c>
      <c r="F8298" s="180">
        <v>0</v>
      </c>
      <c r="G8298" s="180">
        <v>4949.2299999999996</v>
      </c>
      <c r="H8298" s="180">
        <v>2474.62</v>
      </c>
      <c r="I8298" s="180">
        <f t="shared" si="258"/>
        <v>7423.8499999999995</v>
      </c>
      <c r="J8298" s="177" t="str">
        <f t="shared" si="259"/>
        <v>Date &gt; 1920</v>
      </c>
    </row>
    <row r="8299" spans="1:10" x14ac:dyDescent="0.3">
      <c r="A8299" s="178" t="s">
        <v>270</v>
      </c>
      <c r="B8299" s="178" t="s">
        <v>157</v>
      </c>
      <c r="C8299" s="178" t="s">
        <v>8856</v>
      </c>
      <c r="D8299" s="178" t="s">
        <v>8863</v>
      </c>
      <c r="E8299" s="179">
        <v>32484</v>
      </c>
      <c r="F8299" s="180">
        <v>0</v>
      </c>
      <c r="G8299" s="180">
        <v>2946.67</v>
      </c>
      <c r="H8299" s="180">
        <v>1473.33</v>
      </c>
      <c r="I8299" s="180">
        <f t="shared" si="258"/>
        <v>4420</v>
      </c>
      <c r="J8299" s="177" t="str">
        <f t="shared" si="259"/>
        <v>Date &gt; 1920</v>
      </c>
    </row>
    <row r="8300" spans="1:10" x14ac:dyDescent="0.3">
      <c r="A8300" s="178" t="s">
        <v>270</v>
      </c>
      <c r="B8300" s="178" t="s">
        <v>157</v>
      </c>
      <c r="C8300" s="178" t="s">
        <v>8856</v>
      </c>
      <c r="D8300" s="178" t="s">
        <v>7346</v>
      </c>
      <c r="E8300" s="179">
        <v>32757</v>
      </c>
      <c r="F8300" s="180">
        <v>0</v>
      </c>
      <c r="G8300" s="180">
        <v>2466</v>
      </c>
      <c r="H8300" s="180">
        <v>1233</v>
      </c>
      <c r="I8300" s="180">
        <f t="shared" si="258"/>
        <v>3699</v>
      </c>
      <c r="J8300" s="177" t="str">
        <f t="shared" si="259"/>
        <v>Date &gt; 1920</v>
      </c>
    </row>
    <row r="8301" spans="1:10" x14ac:dyDescent="0.3">
      <c r="A8301" s="178" t="s">
        <v>270</v>
      </c>
      <c r="B8301" s="178" t="s">
        <v>157</v>
      </c>
      <c r="C8301" s="178" t="s">
        <v>8856</v>
      </c>
      <c r="D8301" s="178" t="s">
        <v>8864</v>
      </c>
      <c r="E8301" s="179">
        <v>32856</v>
      </c>
      <c r="F8301" s="180">
        <v>0</v>
      </c>
      <c r="G8301" s="180">
        <v>3833.34</v>
      </c>
      <c r="H8301" s="180">
        <v>1916.66</v>
      </c>
      <c r="I8301" s="180">
        <f t="shared" si="258"/>
        <v>5750</v>
      </c>
      <c r="J8301" s="177" t="str">
        <f t="shared" si="259"/>
        <v>Date &gt; 1920</v>
      </c>
    </row>
    <row r="8302" spans="1:10" x14ac:dyDescent="0.3">
      <c r="A8302" s="178" t="s">
        <v>270</v>
      </c>
      <c r="B8302" s="178" t="s">
        <v>157</v>
      </c>
      <c r="C8302" s="178" t="s">
        <v>8856</v>
      </c>
      <c r="D8302" s="178" t="s">
        <v>8865</v>
      </c>
      <c r="E8302" s="179">
        <v>33025</v>
      </c>
      <c r="F8302" s="180">
        <v>0</v>
      </c>
      <c r="G8302" s="180">
        <v>8278.48</v>
      </c>
      <c r="H8302" s="180">
        <v>4139.24</v>
      </c>
      <c r="I8302" s="180">
        <f t="shared" si="258"/>
        <v>12417.72</v>
      </c>
      <c r="J8302" s="177" t="str">
        <f t="shared" si="259"/>
        <v>Date &gt; 1920</v>
      </c>
    </row>
    <row r="8303" spans="1:10" x14ac:dyDescent="0.3">
      <c r="A8303" s="178" t="s">
        <v>270</v>
      </c>
      <c r="B8303" s="178" t="s">
        <v>157</v>
      </c>
      <c r="C8303" s="178" t="s">
        <v>8856</v>
      </c>
      <c r="D8303" s="178" t="s">
        <v>8866</v>
      </c>
      <c r="E8303" s="179">
        <v>33280</v>
      </c>
      <c r="F8303" s="180">
        <v>0</v>
      </c>
      <c r="G8303" s="180">
        <v>23568.959999999999</v>
      </c>
      <c r="H8303" s="180">
        <v>11784.46</v>
      </c>
      <c r="I8303" s="180">
        <f t="shared" si="258"/>
        <v>35353.42</v>
      </c>
      <c r="J8303" s="177" t="str">
        <f t="shared" si="259"/>
        <v>Date &gt; 1920</v>
      </c>
    </row>
    <row r="8304" spans="1:10" x14ac:dyDescent="0.3">
      <c r="A8304" s="178" t="s">
        <v>270</v>
      </c>
      <c r="B8304" s="178" t="s">
        <v>157</v>
      </c>
      <c r="C8304" s="178" t="s">
        <v>8856</v>
      </c>
      <c r="D8304" s="178" t="s">
        <v>8866</v>
      </c>
      <c r="E8304" s="179">
        <v>33368</v>
      </c>
      <c r="F8304" s="180">
        <v>0</v>
      </c>
      <c r="G8304" s="180">
        <v>1857.53</v>
      </c>
      <c r="H8304" s="180">
        <v>928.77</v>
      </c>
      <c r="I8304" s="180">
        <f t="shared" si="258"/>
        <v>2786.3</v>
      </c>
      <c r="J8304" s="177" t="str">
        <f t="shared" si="259"/>
        <v>Date &gt; 1920</v>
      </c>
    </row>
    <row r="8305" spans="1:10" x14ac:dyDescent="0.3">
      <c r="A8305" s="178" t="s">
        <v>270</v>
      </c>
      <c r="B8305" s="178" t="s">
        <v>157</v>
      </c>
      <c r="C8305" s="178" t="s">
        <v>8856</v>
      </c>
      <c r="D8305" s="178" t="s">
        <v>8866</v>
      </c>
      <c r="E8305" s="179">
        <v>33920</v>
      </c>
      <c r="F8305" s="180">
        <v>0</v>
      </c>
      <c r="G8305" s="180">
        <v>235.29</v>
      </c>
      <c r="H8305" s="180">
        <v>117.64</v>
      </c>
      <c r="I8305" s="180">
        <f t="shared" si="258"/>
        <v>352.93</v>
      </c>
      <c r="J8305" s="177" t="str">
        <f t="shared" si="259"/>
        <v>Date &gt; 1920</v>
      </c>
    </row>
    <row r="8306" spans="1:10" x14ac:dyDescent="0.3">
      <c r="A8306" s="178" t="s">
        <v>270</v>
      </c>
      <c r="B8306" s="178" t="s">
        <v>157</v>
      </c>
      <c r="C8306" s="178" t="s">
        <v>8856</v>
      </c>
      <c r="D8306" s="178" t="s">
        <v>7377</v>
      </c>
      <c r="E8306" s="179">
        <v>33371</v>
      </c>
      <c r="F8306" s="180">
        <v>0</v>
      </c>
      <c r="G8306" s="180">
        <v>6394.52</v>
      </c>
      <c r="H8306" s="180">
        <v>3197.25</v>
      </c>
      <c r="I8306" s="180">
        <f t="shared" si="258"/>
        <v>9591.77</v>
      </c>
      <c r="J8306" s="177" t="str">
        <f t="shared" si="259"/>
        <v>Date &gt; 1920</v>
      </c>
    </row>
    <row r="8307" spans="1:10" x14ac:dyDescent="0.3">
      <c r="A8307" s="178" t="s">
        <v>270</v>
      </c>
      <c r="B8307" s="178" t="s">
        <v>157</v>
      </c>
      <c r="C8307" s="178" t="s">
        <v>8856</v>
      </c>
      <c r="D8307" s="178" t="s">
        <v>8867</v>
      </c>
      <c r="E8307" s="179">
        <v>33530</v>
      </c>
      <c r="F8307" s="180">
        <v>0</v>
      </c>
      <c r="G8307" s="180">
        <v>121258.72</v>
      </c>
      <c r="H8307" s="180">
        <v>60629.36</v>
      </c>
      <c r="I8307" s="180">
        <f t="shared" si="258"/>
        <v>181888.08000000002</v>
      </c>
      <c r="J8307" s="177" t="str">
        <f t="shared" si="259"/>
        <v>Date &gt; 1920</v>
      </c>
    </row>
    <row r="8308" spans="1:10" x14ac:dyDescent="0.3">
      <c r="A8308" s="178" t="s">
        <v>270</v>
      </c>
      <c r="B8308" s="178" t="s">
        <v>157</v>
      </c>
      <c r="C8308" s="178" t="s">
        <v>8856</v>
      </c>
      <c r="D8308" s="178" t="s">
        <v>8867</v>
      </c>
      <c r="E8308" s="179">
        <v>33571</v>
      </c>
      <c r="F8308" s="180">
        <v>0</v>
      </c>
      <c r="G8308" s="180">
        <v>178323.28</v>
      </c>
      <c r="H8308" s="180">
        <v>89161.64</v>
      </c>
      <c r="I8308" s="180">
        <f t="shared" si="258"/>
        <v>267484.92</v>
      </c>
      <c r="J8308" s="177" t="str">
        <f t="shared" si="259"/>
        <v>Date &gt; 1920</v>
      </c>
    </row>
    <row r="8309" spans="1:10" x14ac:dyDescent="0.3">
      <c r="A8309" s="178" t="s">
        <v>270</v>
      </c>
      <c r="B8309" s="178" t="s">
        <v>157</v>
      </c>
      <c r="C8309" s="178" t="s">
        <v>8856</v>
      </c>
      <c r="D8309" s="178" t="s">
        <v>8867</v>
      </c>
      <c r="E8309" s="179">
        <v>33700</v>
      </c>
      <c r="F8309" s="180">
        <v>0</v>
      </c>
      <c r="G8309" s="180">
        <v>22213.48</v>
      </c>
      <c r="H8309" s="180">
        <v>11106.75</v>
      </c>
      <c r="I8309" s="180">
        <f t="shared" si="258"/>
        <v>33320.229999999996</v>
      </c>
      <c r="J8309" s="177" t="str">
        <f t="shared" si="259"/>
        <v>Date &gt; 1920</v>
      </c>
    </row>
    <row r="8310" spans="1:10" x14ac:dyDescent="0.3">
      <c r="A8310" s="178" t="s">
        <v>270</v>
      </c>
      <c r="B8310" s="178" t="s">
        <v>157</v>
      </c>
      <c r="C8310" s="178" t="s">
        <v>8856</v>
      </c>
      <c r="D8310" s="178" t="s">
        <v>8867</v>
      </c>
      <c r="E8310" s="179">
        <v>33826</v>
      </c>
      <c r="F8310" s="180">
        <v>0</v>
      </c>
      <c r="G8310" s="180">
        <v>2625.85</v>
      </c>
      <c r="H8310" s="180">
        <v>1312.94</v>
      </c>
      <c r="I8310" s="180">
        <f t="shared" si="258"/>
        <v>3938.79</v>
      </c>
      <c r="J8310" s="177" t="str">
        <f t="shared" si="259"/>
        <v>Date &gt; 1920</v>
      </c>
    </row>
    <row r="8311" spans="1:10" x14ac:dyDescent="0.3">
      <c r="A8311" s="178" t="s">
        <v>270</v>
      </c>
      <c r="B8311" s="178" t="s">
        <v>157</v>
      </c>
      <c r="C8311" s="178" t="s">
        <v>8856</v>
      </c>
      <c r="D8311" s="178" t="s">
        <v>8867</v>
      </c>
      <c r="E8311" s="179">
        <v>33966</v>
      </c>
      <c r="F8311" s="180">
        <v>0</v>
      </c>
      <c r="G8311" s="180">
        <v>710.67</v>
      </c>
      <c r="H8311" s="180">
        <v>355.31</v>
      </c>
      <c r="I8311" s="180">
        <f t="shared" si="258"/>
        <v>1065.98</v>
      </c>
      <c r="J8311" s="177" t="str">
        <f t="shared" si="259"/>
        <v>Date &gt; 1920</v>
      </c>
    </row>
    <row r="8312" spans="1:10" x14ac:dyDescent="0.3">
      <c r="A8312" s="178" t="s">
        <v>270</v>
      </c>
      <c r="B8312" s="178" t="s">
        <v>157</v>
      </c>
      <c r="C8312" s="178" t="s">
        <v>8856</v>
      </c>
      <c r="D8312" s="178" t="s">
        <v>8867</v>
      </c>
      <c r="E8312" s="179">
        <v>34158</v>
      </c>
      <c r="F8312" s="180">
        <v>0</v>
      </c>
      <c r="G8312" s="180">
        <v>13509.93</v>
      </c>
      <c r="H8312" s="180">
        <v>6755</v>
      </c>
      <c r="I8312" s="180">
        <f t="shared" si="258"/>
        <v>20264.93</v>
      </c>
      <c r="J8312" s="177" t="str">
        <f t="shared" si="259"/>
        <v>Date &gt; 1920</v>
      </c>
    </row>
    <row r="8313" spans="1:10" x14ac:dyDescent="0.3">
      <c r="A8313" s="178" t="s">
        <v>270</v>
      </c>
      <c r="B8313" s="178" t="s">
        <v>157</v>
      </c>
      <c r="C8313" s="178" t="s">
        <v>8856</v>
      </c>
      <c r="D8313" s="178" t="s">
        <v>8868</v>
      </c>
      <c r="E8313" s="179">
        <v>34036</v>
      </c>
      <c r="F8313" s="180">
        <v>0</v>
      </c>
      <c r="G8313" s="180">
        <v>20600</v>
      </c>
      <c r="H8313" s="180">
        <v>10300</v>
      </c>
      <c r="I8313" s="180">
        <f t="shared" si="258"/>
        <v>30900</v>
      </c>
      <c r="J8313" s="177" t="str">
        <f t="shared" si="259"/>
        <v>Date &gt; 1920</v>
      </c>
    </row>
    <row r="8314" spans="1:10" x14ac:dyDescent="0.3">
      <c r="A8314" s="178" t="s">
        <v>270</v>
      </c>
      <c r="B8314" s="178" t="s">
        <v>157</v>
      </c>
      <c r="C8314" s="178" t="s">
        <v>8856</v>
      </c>
      <c r="D8314" s="178" t="s">
        <v>8868</v>
      </c>
      <c r="E8314" s="179">
        <v>34101</v>
      </c>
      <c r="F8314" s="180">
        <v>0</v>
      </c>
      <c r="G8314" s="180">
        <v>1454.68</v>
      </c>
      <c r="H8314" s="180">
        <v>727.36</v>
      </c>
      <c r="I8314" s="180">
        <f t="shared" si="258"/>
        <v>2182.04</v>
      </c>
      <c r="J8314" s="177" t="str">
        <f t="shared" si="259"/>
        <v>Date &gt; 1920</v>
      </c>
    </row>
    <row r="8315" spans="1:10" x14ac:dyDescent="0.3">
      <c r="A8315" s="178" t="s">
        <v>270</v>
      </c>
      <c r="B8315" s="178" t="s">
        <v>157</v>
      </c>
      <c r="C8315" s="178" t="s">
        <v>8856</v>
      </c>
      <c r="D8315" s="178" t="s">
        <v>8869</v>
      </c>
      <c r="E8315" s="179">
        <v>33996</v>
      </c>
      <c r="F8315" s="180">
        <v>0</v>
      </c>
      <c r="G8315" s="180">
        <v>95.54</v>
      </c>
      <c r="H8315" s="180">
        <v>516.88</v>
      </c>
      <c r="I8315" s="180">
        <f t="shared" si="258"/>
        <v>612.41999999999996</v>
      </c>
      <c r="J8315" s="177" t="str">
        <f t="shared" si="259"/>
        <v>Date &gt; 1920</v>
      </c>
    </row>
    <row r="8316" spans="1:10" x14ac:dyDescent="0.3">
      <c r="A8316" s="178" t="s">
        <v>270</v>
      </c>
      <c r="B8316" s="178" t="s">
        <v>157</v>
      </c>
      <c r="C8316" s="178" t="s">
        <v>8856</v>
      </c>
      <c r="D8316" s="178" t="s">
        <v>8870</v>
      </c>
      <c r="E8316" s="179">
        <v>34451</v>
      </c>
      <c r="F8316" s="180">
        <v>0</v>
      </c>
      <c r="G8316" s="180">
        <v>2818.09</v>
      </c>
      <c r="H8316" s="180">
        <v>1409.06</v>
      </c>
      <c r="I8316" s="180">
        <f t="shared" si="258"/>
        <v>4227.1499999999996</v>
      </c>
      <c r="J8316" s="177" t="str">
        <f t="shared" si="259"/>
        <v>Date &gt; 1920</v>
      </c>
    </row>
    <row r="8317" spans="1:10" x14ac:dyDescent="0.3">
      <c r="A8317" s="178" t="s">
        <v>270</v>
      </c>
      <c r="B8317" s="178" t="s">
        <v>157</v>
      </c>
      <c r="C8317" s="178" t="s">
        <v>8856</v>
      </c>
      <c r="D8317" s="178" t="s">
        <v>8871</v>
      </c>
      <c r="E8317" s="179">
        <v>35390</v>
      </c>
      <c r="F8317" s="180">
        <v>0</v>
      </c>
      <c r="G8317" s="180">
        <v>8466.66</v>
      </c>
      <c r="H8317" s="180">
        <v>4233.33</v>
      </c>
      <c r="I8317" s="180">
        <f t="shared" si="258"/>
        <v>12699.99</v>
      </c>
      <c r="J8317" s="177" t="str">
        <f t="shared" si="259"/>
        <v>Date &gt; 1920</v>
      </c>
    </row>
    <row r="8318" spans="1:10" x14ac:dyDescent="0.3">
      <c r="A8318" s="178" t="s">
        <v>270</v>
      </c>
      <c r="B8318" s="178" t="s">
        <v>157</v>
      </c>
      <c r="C8318" s="178" t="s">
        <v>8856</v>
      </c>
      <c r="D8318" s="178" t="s">
        <v>8872</v>
      </c>
      <c r="E8318" s="179">
        <v>35390</v>
      </c>
      <c r="F8318" s="180">
        <v>0</v>
      </c>
      <c r="G8318" s="180">
        <v>1006.09</v>
      </c>
      <c r="H8318" s="180">
        <v>503.04</v>
      </c>
      <c r="I8318" s="180">
        <f t="shared" si="258"/>
        <v>1509.13</v>
      </c>
      <c r="J8318" s="177" t="str">
        <f t="shared" si="259"/>
        <v>Date &gt; 1920</v>
      </c>
    </row>
    <row r="8319" spans="1:10" x14ac:dyDescent="0.3">
      <c r="A8319" s="178" t="s">
        <v>270</v>
      </c>
      <c r="B8319" s="178" t="s">
        <v>157</v>
      </c>
      <c r="C8319" s="178" t="s">
        <v>8856</v>
      </c>
      <c r="D8319" s="178" t="s">
        <v>6347</v>
      </c>
      <c r="E8319" s="179">
        <v>36076</v>
      </c>
      <c r="F8319" s="180">
        <v>0</v>
      </c>
      <c r="G8319" s="180">
        <v>12780</v>
      </c>
      <c r="H8319" s="180">
        <v>8520</v>
      </c>
      <c r="I8319" s="180">
        <f t="shared" si="258"/>
        <v>21300</v>
      </c>
      <c r="J8319" s="177" t="str">
        <f t="shared" si="259"/>
        <v>Date &gt; 1920</v>
      </c>
    </row>
    <row r="8320" spans="1:10" x14ac:dyDescent="0.3">
      <c r="A8320" s="178" t="s">
        <v>270</v>
      </c>
      <c r="B8320" s="178" t="s">
        <v>157</v>
      </c>
      <c r="C8320" s="178" t="s">
        <v>8856</v>
      </c>
      <c r="D8320" s="178" t="s">
        <v>8873</v>
      </c>
      <c r="E8320" s="179">
        <v>37264</v>
      </c>
      <c r="F8320" s="180">
        <v>0</v>
      </c>
      <c r="G8320" s="180">
        <v>23614.54</v>
      </c>
      <c r="H8320" s="180">
        <v>23614.52</v>
      </c>
      <c r="I8320" s="180">
        <f t="shared" si="258"/>
        <v>47229.06</v>
      </c>
      <c r="J8320" s="177" t="str">
        <f t="shared" si="259"/>
        <v>Date &gt; 1920</v>
      </c>
    </row>
    <row r="8321" spans="1:10" x14ac:dyDescent="0.3">
      <c r="A8321" s="178" t="s">
        <v>270</v>
      </c>
      <c r="B8321" s="178" t="s">
        <v>157</v>
      </c>
      <c r="C8321" s="178" t="s">
        <v>8856</v>
      </c>
      <c r="D8321" s="178" t="s">
        <v>8873</v>
      </c>
      <c r="E8321" s="179">
        <v>37986</v>
      </c>
      <c r="F8321" s="180">
        <v>0</v>
      </c>
      <c r="G8321" s="180">
        <v>5995.76</v>
      </c>
      <c r="H8321" s="180">
        <v>5995.72</v>
      </c>
      <c r="I8321" s="180">
        <f t="shared" si="258"/>
        <v>11991.48</v>
      </c>
      <c r="J8321" s="177" t="str">
        <f t="shared" si="259"/>
        <v>Date &gt; 1920</v>
      </c>
    </row>
    <row r="8322" spans="1:10" x14ac:dyDescent="0.3">
      <c r="A8322" s="178" t="s">
        <v>270</v>
      </c>
      <c r="B8322" s="178" t="s">
        <v>157</v>
      </c>
      <c r="C8322" s="178" t="s">
        <v>8856</v>
      </c>
      <c r="D8322" s="178" t="s">
        <v>8874</v>
      </c>
      <c r="E8322" s="179">
        <v>37056</v>
      </c>
      <c r="F8322" s="180">
        <v>0</v>
      </c>
      <c r="G8322" s="180">
        <v>4754.43</v>
      </c>
      <c r="H8322" s="180">
        <v>2377.2199999999998</v>
      </c>
      <c r="I8322" s="180">
        <f t="shared" si="258"/>
        <v>7131.65</v>
      </c>
      <c r="J8322" s="177" t="str">
        <f t="shared" si="259"/>
        <v>Date &gt; 1920</v>
      </c>
    </row>
    <row r="8323" spans="1:10" x14ac:dyDescent="0.3">
      <c r="A8323" s="178" t="s">
        <v>270</v>
      </c>
      <c r="B8323" s="178" t="s">
        <v>157</v>
      </c>
      <c r="C8323" s="178" t="s">
        <v>8856</v>
      </c>
      <c r="D8323" s="178" t="s">
        <v>8875</v>
      </c>
      <c r="E8323" s="179">
        <v>37805</v>
      </c>
      <c r="F8323" s="180">
        <v>0</v>
      </c>
      <c r="G8323" s="180">
        <v>5487.5</v>
      </c>
      <c r="H8323" s="180">
        <v>7891.59</v>
      </c>
      <c r="I8323" s="180">
        <f t="shared" si="258"/>
        <v>13379.09</v>
      </c>
      <c r="J8323" s="177" t="str">
        <f t="shared" si="259"/>
        <v>Date &gt; 1920</v>
      </c>
    </row>
    <row r="8324" spans="1:10" x14ac:dyDescent="0.3">
      <c r="A8324" s="178" t="s">
        <v>270</v>
      </c>
      <c r="B8324" s="178" t="s">
        <v>157</v>
      </c>
      <c r="C8324" s="178" t="s">
        <v>8856</v>
      </c>
      <c r="D8324" s="178" t="s">
        <v>8875</v>
      </c>
      <c r="E8324" s="179">
        <v>37805</v>
      </c>
      <c r="F8324" s="180">
        <v>0</v>
      </c>
      <c r="G8324" s="180">
        <v>2404.09</v>
      </c>
      <c r="H8324" s="180">
        <v>0</v>
      </c>
      <c r="I8324" s="180">
        <f t="shared" si="258"/>
        <v>2404.09</v>
      </c>
      <c r="J8324" s="177" t="str">
        <f t="shared" si="259"/>
        <v>Date &gt; 1920</v>
      </c>
    </row>
    <row r="8325" spans="1:10" x14ac:dyDescent="0.3">
      <c r="A8325" s="178" t="s">
        <v>270</v>
      </c>
      <c r="B8325" s="178" t="s">
        <v>157</v>
      </c>
      <c r="C8325" s="178" t="s">
        <v>8856</v>
      </c>
      <c r="D8325" s="178" t="s">
        <v>8876</v>
      </c>
      <c r="E8325" s="179">
        <v>37764</v>
      </c>
      <c r="F8325" s="180">
        <v>0</v>
      </c>
      <c r="G8325" s="180">
        <v>1444.27</v>
      </c>
      <c r="H8325" s="180">
        <v>962.85</v>
      </c>
      <c r="I8325" s="180">
        <f t="shared" ref="I8325:I8388" si="260">SUM(F8325:H8325)</f>
        <v>2407.12</v>
      </c>
      <c r="J8325" s="177" t="str">
        <f t="shared" ref="J8325:J8388" si="261">IF(OR(YEAR(E8325)&gt; 1920, ISBLANK(E8325)), "Date &gt; 1920", "Sketchy date")</f>
        <v>Date &gt; 1920</v>
      </c>
    </row>
    <row r="8326" spans="1:10" x14ac:dyDescent="0.3">
      <c r="A8326" s="178" t="s">
        <v>270</v>
      </c>
      <c r="B8326" s="178" t="s">
        <v>157</v>
      </c>
      <c r="C8326" s="178" t="s">
        <v>8856</v>
      </c>
      <c r="D8326" s="178" t="s">
        <v>8876</v>
      </c>
      <c r="E8326" s="179">
        <v>37798</v>
      </c>
      <c r="F8326" s="180">
        <v>0</v>
      </c>
      <c r="G8326" s="180">
        <v>55.73</v>
      </c>
      <c r="H8326" s="180">
        <v>37.15</v>
      </c>
      <c r="I8326" s="180">
        <f t="shared" si="260"/>
        <v>92.88</v>
      </c>
      <c r="J8326" s="177" t="str">
        <f t="shared" si="261"/>
        <v>Date &gt; 1920</v>
      </c>
    </row>
    <row r="8327" spans="1:10" x14ac:dyDescent="0.3">
      <c r="A8327" s="178" t="s">
        <v>270</v>
      </c>
      <c r="B8327" s="178" t="s">
        <v>157</v>
      </c>
      <c r="C8327" s="178" t="s">
        <v>8856</v>
      </c>
      <c r="D8327" s="178" t="s">
        <v>8877</v>
      </c>
      <c r="E8327" s="179">
        <v>38751</v>
      </c>
      <c r="F8327" s="180">
        <v>0</v>
      </c>
      <c r="G8327" s="180">
        <v>39726.03</v>
      </c>
      <c r="H8327" s="180">
        <v>9931.51</v>
      </c>
      <c r="I8327" s="180">
        <f t="shared" si="260"/>
        <v>49657.54</v>
      </c>
      <c r="J8327" s="177" t="str">
        <f t="shared" si="261"/>
        <v>Date &gt; 1920</v>
      </c>
    </row>
    <row r="8328" spans="1:10" x14ac:dyDescent="0.3">
      <c r="A8328" s="178" t="s">
        <v>270</v>
      </c>
      <c r="B8328" s="178" t="s">
        <v>157</v>
      </c>
      <c r="C8328" s="178" t="s">
        <v>8856</v>
      </c>
      <c r="D8328" s="178" t="s">
        <v>8877</v>
      </c>
      <c r="E8328" s="179">
        <v>39240</v>
      </c>
      <c r="F8328" s="180">
        <v>0</v>
      </c>
      <c r="G8328" s="180">
        <v>2273.9699999999998</v>
      </c>
      <c r="H8328" s="180">
        <v>568.49</v>
      </c>
      <c r="I8328" s="180">
        <f t="shared" si="260"/>
        <v>2842.46</v>
      </c>
      <c r="J8328" s="177" t="str">
        <f t="shared" si="261"/>
        <v>Date &gt; 1920</v>
      </c>
    </row>
    <row r="8329" spans="1:10" x14ac:dyDescent="0.3">
      <c r="A8329" s="178" t="s">
        <v>270</v>
      </c>
      <c r="B8329" s="178" t="s">
        <v>157</v>
      </c>
      <c r="C8329" s="178" t="s">
        <v>8856</v>
      </c>
      <c r="D8329" s="178" t="s">
        <v>7160</v>
      </c>
      <c r="E8329" s="179">
        <v>39300</v>
      </c>
      <c r="F8329" s="180">
        <v>0</v>
      </c>
      <c r="G8329" s="180">
        <v>4901.5</v>
      </c>
      <c r="H8329" s="180">
        <v>2100.65</v>
      </c>
      <c r="I8329" s="180">
        <f t="shared" si="260"/>
        <v>7002.15</v>
      </c>
      <c r="J8329" s="177" t="str">
        <f t="shared" si="261"/>
        <v>Date &gt; 1920</v>
      </c>
    </row>
    <row r="8330" spans="1:10" x14ac:dyDescent="0.3">
      <c r="A8330" s="178" t="s">
        <v>270</v>
      </c>
      <c r="B8330" s="178" t="s">
        <v>157</v>
      </c>
      <c r="C8330" s="178" t="s">
        <v>8856</v>
      </c>
      <c r="D8330" s="178" t="s">
        <v>8878</v>
      </c>
      <c r="E8330" s="179">
        <v>39989</v>
      </c>
      <c r="F8330" s="180">
        <v>93649</v>
      </c>
      <c r="G8330" s="180">
        <v>0</v>
      </c>
      <c r="H8330" s="180">
        <v>4929.92</v>
      </c>
      <c r="I8330" s="180">
        <f t="shared" si="260"/>
        <v>98578.92</v>
      </c>
      <c r="J8330" s="177" t="str">
        <f t="shared" si="261"/>
        <v>Date &gt; 1920</v>
      </c>
    </row>
    <row r="8331" spans="1:10" x14ac:dyDescent="0.3">
      <c r="A8331" s="178" t="s">
        <v>270</v>
      </c>
      <c r="B8331" s="178" t="s">
        <v>157</v>
      </c>
      <c r="C8331" s="178" t="s">
        <v>8856</v>
      </c>
      <c r="D8331" s="178" t="s">
        <v>8878</v>
      </c>
      <c r="E8331" s="179">
        <v>40071</v>
      </c>
      <c r="F8331" s="180">
        <v>5645</v>
      </c>
      <c r="G8331" s="180">
        <v>0</v>
      </c>
      <c r="H8331" s="180">
        <v>297.14999999999998</v>
      </c>
      <c r="I8331" s="180">
        <f t="shared" si="260"/>
        <v>5942.15</v>
      </c>
      <c r="J8331" s="177" t="str">
        <f t="shared" si="261"/>
        <v>Date &gt; 1920</v>
      </c>
    </row>
    <row r="8332" spans="1:10" x14ac:dyDescent="0.3">
      <c r="A8332" s="178" t="s">
        <v>270</v>
      </c>
      <c r="B8332" s="178" t="s">
        <v>157</v>
      </c>
      <c r="C8332" s="178" t="s">
        <v>8856</v>
      </c>
      <c r="D8332" s="178" t="s">
        <v>8878</v>
      </c>
      <c r="E8332" s="179">
        <v>40526</v>
      </c>
      <c r="F8332" s="180">
        <v>9975</v>
      </c>
      <c r="G8332" s="180">
        <v>0</v>
      </c>
      <c r="H8332" s="180">
        <v>525</v>
      </c>
      <c r="I8332" s="180">
        <f t="shared" si="260"/>
        <v>10500</v>
      </c>
      <c r="J8332" s="177" t="str">
        <f t="shared" si="261"/>
        <v>Date &gt; 1920</v>
      </c>
    </row>
    <row r="8333" spans="1:10" x14ac:dyDescent="0.3">
      <c r="A8333" s="178" t="s">
        <v>270</v>
      </c>
      <c r="B8333" s="178" t="s">
        <v>157</v>
      </c>
      <c r="C8333" s="178" t="s">
        <v>8856</v>
      </c>
      <c r="D8333" s="178" t="s">
        <v>8879</v>
      </c>
      <c r="E8333" s="179">
        <v>39891</v>
      </c>
      <c r="F8333" s="180">
        <v>34590</v>
      </c>
      <c r="G8333" s="180">
        <v>0</v>
      </c>
      <c r="H8333" s="180">
        <v>1820.84</v>
      </c>
      <c r="I8333" s="180">
        <f t="shared" si="260"/>
        <v>36410.839999999997</v>
      </c>
      <c r="J8333" s="177" t="str">
        <f t="shared" si="261"/>
        <v>Date &gt; 1920</v>
      </c>
    </row>
    <row r="8334" spans="1:10" x14ac:dyDescent="0.3">
      <c r="A8334" s="178" t="s">
        <v>270</v>
      </c>
      <c r="B8334" s="178" t="s">
        <v>157</v>
      </c>
      <c r="C8334" s="178" t="s">
        <v>8856</v>
      </c>
      <c r="D8334" s="178" t="s">
        <v>8879</v>
      </c>
      <c r="E8334" s="179">
        <v>40298</v>
      </c>
      <c r="F8334" s="180">
        <v>145074</v>
      </c>
      <c r="G8334" s="180">
        <v>0</v>
      </c>
      <c r="H8334" s="180">
        <v>7794.78</v>
      </c>
      <c r="I8334" s="180">
        <f t="shared" si="260"/>
        <v>152868.78</v>
      </c>
      <c r="J8334" s="177" t="str">
        <f t="shared" si="261"/>
        <v>Date &gt; 1920</v>
      </c>
    </row>
    <row r="8335" spans="1:10" x14ac:dyDescent="0.3">
      <c r="A8335" s="178" t="s">
        <v>270</v>
      </c>
      <c r="B8335" s="178" t="s">
        <v>157</v>
      </c>
      <c r="C8335" s="178" t="s">
        <v>8856</v>
      </c>
      <c r="D8335" s="178" t="s">
        <v>8879</v>
      </c>
      <c r="E8335" s="179">
        <v>40604</v>
      </c>
      <c r="F8335" s="180">
        <v>3022</v>
      </c>
      <c r="G8335" s="180">
        <v>0</v>
      </c>
      <c r="H8335" s="180">
        <v>0</v>
      </c>
      <c r="I8335" s="180">
        <f t="shared" si="260"/>
        <v>3022</v>
      </c>
      <c r="J8335" s="177" t="str">
        <f t="shared" si="261"/>
        <v>Date &gt; 1920</v>
      </c>
    </row>
    <row r="8336" spans="1:10" x14ac:dyDescent="0.3">
      <c r="A8336" s="178" t="s">
        <v>270</v>
      </c>
      <c r="B8336" s="178" t="s">
        <v>157</v>
      </c>
      <c r="C8336" s="178" t="s">
        <v>8856</v>
      </c>
      <c r="D8336" s="178" t="s">
        <v>8879</v>
      </c>
      <c r="E8336" s="179">
        <v>41312</v>
      </c>
      <c r="F8336" s="180">
        <v>0</v>
      </c>
      <c r="G8336" s="180">
        <v>7490</v>
      </c>
      <c r="H8336" s="180">
        <v>3210</v>
      </c>
      <c r="I8336" s="180">
        <f t="shared" si="260"/>
        <v>10700</v>
      </c>
      <c r="J8336" s="177" t="str">
        <f t="shared" si="261"/>
        <v>Date &gt; 1920</v>
      </c>
    </row>
    <row r="8337" spans="1:10" x14ac:dyDescent="0.3">
      <c r="A8337" s="178" t="s">
        <v>270</v>
      </c>
      <c r="B8337" s="178" t="s">
        <v>157</v>
      </c>
      <c r="C8337" s="178" t="s">
        <v>8856</v>
      </c>
      <c r="D8337" s="178" t="s">
        <v>8880</v>
      </c>
      <c r="E8337" s="179">
        <v>40312</v>
      </c>
      <c r="F8337" s="180">
        <v>42037</v>
      </c>
      <c r="G8337" s="180">
        <v>0</v>
      </c>
      <c r="H8337" s="180">
        <v>2213</v>
      </c>
      <c r="I8337" s="180">
        <f t="shared" si="260"/>
        <v>44250</v>
      </c>
      <c r="J8337" s="177" t="str">
        <f t="shared" si="261"/>
        <v>Date &gt; 1920</v>
      </c>
    </row>
    <row r="8338" spans="1:10" x14ac:dyDescent="0.3">
      <c r="A8338" s="178" t="s">
        <v>270</v>
      </c>
      <c r="B8338" s="178" t="s">
        <v>157</v>
      </c>
      <c r="C8338" s="178" t="s">
        <v>8856</v>
      </c>
      <c r="D8338" s="178" t="s">
        <v>8880</v>
      </c>
      <c r="E8338" s="179">
        <v>40401</v>
      </c>
      <c r="F8338" s="180">
        <v>85656</v>
      </c>
      <c r="G8338" s="180">
        <v>0</v>
      </c>
      <c r="H8338" s="180">
        <v>4508.28</v>
      </c>
      <c r="I8338" s="180">
        <f t="shared" si="260"/>
        <v>90164.28</v>
      </c>
      <c r="J8338" s="177" t="str">
        <f t="shared" si="261"/>
        <v>Date &gt; 1920</v>
      </c>
    </row>
    <row r="8339" spans="1:10" x14ac:dyDescent="0.3">
      <c r="A8339" s="178" t="s">
        <v>270</v>
      </c>
      <c r="B8339" s="178" t="s">
        <v>157</v>
      </c>
      <c r="C8339" s="178" t="s">
        <v>8856</v>
      </c>
      <c r="D8339" s="178" t="s">
        <v>8880</v>
      </c>
      <c r="E8339" s="179">
        <v>40632</v>
      </c>
      <c r="F8339" s="180">
        <v>18267</v>
      </c>
      <c r="G8339" s="180">
        <v>0</v>
      </c>
      <c r="H8339" s="180">
        <v>962.37</v>
      </c>
      <c r="I8339" s="180">
        <f t="shared" si="260"/>
        <v>19229.37</v>
      </c>
      <c r="J8339" s="177" t="str">
        <f t="shared" si="261"/>
        <v>Date &gt; 1920</v>
      </c>
    </row>
    <row r="8340" spans="1:10" x14ac:dyDescent="0.3">
      <c r="A8340" s="178" t="s">
        <v>270</v>
      </c>
      <c r="B8340" s="178" t="s">
        <v>157</v>
      </c>
      <c r="C8340" s="178" t="s">
        <v>8856</v>
      </c>
      <c r="D8340" s="178" t="s">
        <v>8880</v>
      </c>
      <c r="E8340" s="179">
        <v>40928</v>
      </c>
      <c r="F8340" s="180">
        <v>2242</v>
      </c>
      <c r="G8340" s="180">
        <v>0</v>
      </c>
      <c r="H8340" s="180">
        <v>234</v>
      </c>
      <c r="I8340" s="180">
        <f t="shared" si="260"/>
        <v>2476</v>
      </c>
      <c r="J8340" s="177" t="str">
        <f t="shared" si="261"/>
        <v>Date &gt; 1920</v>
      </c>
    </row>
    <row r="8341" spans="1:10" x14ac:dyDescent="0.3">
      <c r="A8341" s="178" t="s">
        <v>270</v>
      </c>
      <c r="B8341" s="178" t="s">
        <v>157</v>
      </c>
      <c r="C8341" s="178" t="s">
        <v>8856</v>
      </c>
      <c r="D8341" s="178" t="s">
        <v>8880</v>
      </c>
      <c r="E8341" s="179">
        <v>41869</v>
      </c>
      <c r="F8341" s="180">
        <v>2199</v>
      </c>
      <c r="G8341" s="180">
        <v>0</v>
      </c>
      <c r="H8341" s="180">
        <v>0</v>
      </c>
      <c r="I8341" s="180">
        <f t="shared" si="260"/>
        <v>2199</v>
      </c>
      <c r="J8341" s="177" t="str">
        <f t="shared" si="261"/>
        <v>Date &gt; 1920</v>
      </c>
    </row>
    <row r="8342" spans="1:10" x14ac:dyDescent="0.3">
      <c r="A8342" s="178" t="s">
        <v>270</v>
      </c>
      <c r="B8342" s="178" t="s">
        <v>157</v>
      </c>
      <c r="C8342" s="178" t="s">
        <v>8856</v>
      </c>
      <c r="D8342" s="178" t="s">
        <v>8881</v>
      </c>
      <c r="E8342" s="179">
        <v>41116</v>
      </c>
      <c r="F8342" s="180">
        <v>0</v>
      </c>
      <c r="G8342" s="180">
        <v>4637.5</v>
      </c>
      <c r="H8342" s="180">
        <v>4637.5</v>
      </c>
      <c r="I8342" s="180">
        <f t="shared" si="260"/>
        <v>9275</v>
      </c>
      <c r="J8342" s="177" t="str">
        <f t="shared" si="261"/>
        <v>Date &gt; 1920</v>
      </c>
    </row>
    <row r="8343" spans="1:10" x14ac:dyDescent="0.3">
      <c r="A8343" s="178" t="s">
        <v>270</v>
      </c>
      <c r="B8343" s="178" t="s">
        <v>157</v>
      </c>
      <c r="C8343" s="178" t="s">
        <v>8856</v>
      </c>
      <c r="D8343" s="178" t="s">
        <v>8882</v>
      </c>
      <c r="E8343" s="179">
        <v>40462</v>
      </c>
      <c r="F8343" s="180">
        <v>0</v>
      </c>
      <c r="G8343" s="180">
        <v>7541.81</v>
      </c>
      <c r="H8343" s="180">
        <v>3770.91</v>
      </c>
      <c r="I8343" s="180">
        <f t="shared" si="260"/>
        <v>11312.720000000001</v>
      </c>
      <c r="J8343" s="177" t="str">
        <f t="shared" si="261"/>
        <v>Date &gt; 1920</v>
      </c>
    </row>
    <row r="8344" spans="1:10" x14ac:dyDescent="0.3">
      <c r="A8344" s="178" t="s">
        <v>270</v>
      </c>
      <c r="B8344" s="178" t="s">
        <v>157</v>
      </c>
      <c r="C8344" s="178" t="s">
        <v>8856</v>
      </c>
      <c r="D8344" s="178" t="s">
        <v>6380</v>
      </c>
      <c r="E8344" s="179">
        <v>40920</v>
      </c>
      <c r="F8344" s="180">
        <v>176195</v>
      </c>
      <c r="G8344" s="180">
        <v>0</v>
      </c>
      <c r="H8344" s="180">
        <v>9274</v>
      </c>
      <c r="I8344" s="180">
        <f t="shared" si="260"/>
        <v>185469</v>
      </c>
      <c r="J8344" s="177" t="str">
        <f t="shared" si="261"/>
        <v>Date &gt; 1920</v>
      </c>
    </row>
    <row r="8345" spans="1:10" x14ac:dyDescent="0.3">
      <c r="A8345" s="178" t="s">
        <v>270</v>
      </c>
      <c r="B8345" s="178" t="s">
        <v>157</v>
      </c>
      <c r="C8345" s="178" t="s">
        <v>8856</v>
      </c>
      <c r="D8345" s="178" t="s">
        <v>6380</v>
      </c>
      <c r="E8345" s="179">
        <v>41106</v>
      </c>
      <c r="F8345" s="180">
        <v>120491</v>
      </c>
      <c r="G8345" s="180">
        <v>0</v>
      </c>
      <c r="H8345" s="180">
        <v>6341.1</v>
      </c>
      <c r="I8345" s="180">
        <f t="shared" si="260"/>
        <v>126832.1</v>
      </c>
      <c r="J8345" s="177" t="str">
        <f t="shared" si="261"/>
        <v>Date &gt; 1920</v>
      </c>
    </row>
    <row r="8346" spans="1:10" x14ac:dyDescent="0.3">
      <c r="A8346" s="178" t="s">
        <v>270</v>
      </c>
      <c r="B8346" s="178" t="s">
        <v>157</v>
      </c>
      <c r="C8346" s="178" t="s">
        <v>8856</v>
      </c>
      <c r="D8346" s="178" t="s">
        <v>6380</v>
      </c>
      <c r="E8346" s="179">
        <v>41877</v>
      </c>
      <c r="F8346" s="180">
        <v>20640</v>
      </c>
      <c r="G8346" s="180">
        <v>0</v>
      </c>
      <c r="H8346" s="180">
        <v>1087.08</v>
      </c>
      <c r="I8346" s="180">
        <f t="shared" si="260"/>
        <v>21727.08</v>
      </c>
      <c r="J8346" s="177" t="str">
        <f t="shared" si="261"/>
        <v>Date &gt; 1920</v>
      </c>
    </row>
    <row r="8347" spans="1:10" x14ac:dyDescent="0.3">
      <c r="A8347" s="178" t="s">
        <v>270</v>
      </c>
      <c r="B8347" s="178" t="s">
        <v>157</v>
      </c>
      <c r="C8347" s="178" t="s">
        <v>8856</v>
      </c>
      <c r="D8347" s="178" t="s">
        <v>8883</v>
      </c>
      <c r="E8347" s="179">
        <v>41403</v>
      </c>
      <c r="F8347" s="180">
        <v>70213</v>
      </c>
      <c r="G8347" s="180">
        <v>1601.92</v>
      </c>
      <c r="H8347" s="180">
        <v>8185.08</v>
      </c>
      <c r="I8347" s="180">
        <f t="shared" si="260"/>
        <v>80000</v>
      </c>
      <c r="J8347" s="177" t="str">
        <f t="shared" si="261"/>
        <v>Date &gt; 1920</v>
      </c>
    </row>
    <row r="8348" spans="1:10" x14ac:dyDescent="0.3">
      <c r="A8348" s="178" t="s">
        <v>270</v>
      </c>
      <c r="B8348" s="178" t="s">
        <v>157</v>
      </c>
      <c r="C8348" s="178" t="s">
        <v>8856</v>
      </c>
      <c r="D8348" s="178" t="s">
        <v>8883</v>
      </c>
      <c r="E8348" s="179">
        <v>41536</v>
      </c>
      <c r="F8348" s="180">
        <v>613204</v>
      </c>
      <c r="G8348" s="180">
        <v>11850.46</v>
      </c>
      <c r="H8348" s="180">
        <v>74483.22</v>
      </c>
      <c r="I8348" s="180">
        <f t="shared" si="260"/>
        <v>699537.67999999993</v>
      </c>
      <c r="J8348" s="177" t="str">
        <f t="shared" si="261"/>
        <v>Date &gt; 1920</v>
      </c>
    </row>
    <row r="8349" spans="1:10" x14ac:dyDescent="0.3">
      <c r="A8349" s="178" t="s">
        <v>270</v>
      </c>
      <c r="B8349" s="178" t="s">
        <v>157</v>
      </c>
      <c r="C8349" s="178" t="s">
        <v>8856</v>
      </c>
      <c r="D8349" s="178" t="s">
        <v>8883</v>
      </c>
      <c r="E8349" s="179">
        <v>41667</v>
      </c>
      <c r="F8349" s="180">
        <v>34220</v>
      </c>
      <c r="G8349" s="180">
        <v>2032.52</v>
      </c>
      <c r="H8349" s="180">
        <v>14536.56</v>
      </c>
      <c r="I8349" s="180">
        <f t="shared" si="260"/>
        <v>50789.079999999994</v>
      </c>
      <c r="J8349" s="177" t="str">
        <f t="shared" si="261"/>
        <v>Date &gt; 1920</v>
      </c>
    </row>
    <row r="8350" spans="1:10" x14ac:dyDescent="0.3">
      <c r="A8350" s="178" t="s">
        <v>270</v>
      </c>
      <c r="B8350" s="178" t="s">
        <v>157</v>
      </c>
      <c r="C8350" s="178" t="s">
        <v>8856</v>
      </c>
      <c r="D8350" s="178" t="s">
        <v>8883</v>
      </c>
      <c r="E8350" s="179">
        <v>42538</v>
      </c>
      <c r="F8350" s="180">
        <v>79738</v>
      </c>
      <c r="G8350" s="180">
        <v>4515.1000000000004</v>
      </c>
      <c r="H8350" s="180">
        <v>0</v>
      </c>
      <c r="I8350" s="180">
        <f t="shared" si="260"/>
        <v>84253.1</v>
      </c>
      <c r="J8350" s="177" t="str">
        <f t="shared" si="261"/>
        <v>Date &gt; 1920</v>
      </c>
    </row>
    <row r="8351" spans="1:10" x14ac:dyDescent="0.3">
      <c r="A8351" s="178" t="s">
        <v>270</v>
      </c>
      <c r="B8351" s="178" t="s">
        <v>157</v>
      </c>
      <c r="C8351" s="178" t="s">
        <v>8856</v>
      </c>
      <c r="D8351" s="178" t="s">
        <v>8883</v>
      </c>
      <c r="E8351" s="179">
        <v>42538</v>
      </c>
      <c r="F8351" s="180">
        <v>31982</v>
      </c>
      <c r="G8351" s="180">
        <v>0</v>
      </c>
      <c r="H8351" s="180">
        <v>0</v>
      </c>
      <c r="I8351" s="180">
        <f t="shared" si="260"/>
        <v>31982</v>
      </c>
      <c r="J8351" s="177" t="str">
        <f t="shared" si="261"/>
        <v>Date &gt; 1920</v>
      </c>
    </row>
    <row r="8352" spans="1:10" x14ac:dyDescent="0.3">
      <c r="A8352" s="178" t="s">
        <v>270</v>
      </c>
      <c r="B8352" s="178" t="s">
        <v>157</v>
      </c>
      <c r="C8352" s="178" t="s">
        <v>8856</v>
      </c>
      <c r="D8352" s="178" t="s">
        <v>8884</v>
      </c>
      <c r="E8352" s="179">
        <v>41522</v>
      </c>
      <c r="F8352" s="180">
        <v>0</v>
      </c>
      <c r="G8352" s="180">
        <v>63209.11</v>
      </c>
      <c r="H8352" s="180">
        <v>1929.94</v>
      </c>
      <c r="I8352" s="180">
        <f t="shared" si="260"/>
        <v>65139.05</v>
      </c>
      <c r="J8352" s="177" t="str">
        <f t="shared" si="261"/>
        <v>Date &gt; 1920</v>
      </c>
    </row>
    <row r="8353" spans="1:10" x14ac:dyDescent="0.3">
      <c r="A8353" s="178" t="s">
        <v>270</v>
      </c>
      <c r="B8353" s="178" t="s">
        <v>157</v>
      </c>
      <c r="C8353" s="178" t="s">
        <v>8856</v>
      </c>
      <c r="D8353" s="178" t="s">
        <v>8884</v>
      </c>
      <c r="E8353" s="179">
        <v>41667</v>
      </c>
      <c r="F8353" s="180">
        <v>0</v>
      </c>
      <c r="G8353" s="180">
        <v>7355.2</v>
      </c>
      <c r="H8353" s="180">
        <v>111.54</v>
      </c>
      <c r="I8353" s="180">
        <f t="shared" si="260"/>
        <v>7466.74</v>
      </c>
      <c r="J8353" s="177" t="str">
        <f t="shared" si="261"/>
        <v>Date &gt; 1920</v>
      </c>
    </row>
    <row r="8354" spans="1:10" x14ac:dyDescent="0.3">
      <c r="A8354" s="178" t="s">
        <v>270</v>
      </c>
      <c r="B8354" s="178" t="s">
        <v>157</v>
      </c>
      <c r="C8354" s="178" t="s">
        <v>8856</v>
      </c>
      <c r="D8354" s="178" t="s">
        <v>1045</v>
      </c>
      <c r="E8354" s="179">
        <v>42359</v>
      </c>
      <c r="F8354" s="180">
        <v>174196</v>
      </c>
      <c r="G8354" s="180">
        <v>9677.61</v>
      </c>
      <c r="H8354" s="180">
        <v>9678.51</v>
      </c>
      <c r="I8354" s="180">
        <f t="shared" si="260"/>
        <v>193552.12</v>
      </c>
      <c r="J8354" s="177" t="str">
        <f t="shared" si="261"/>
        <v>Date &gt; 1920</v>
      </c>
    </row>
    <row r="8355" spans="1:10" x14ac:dyDescent="0.3">
      <c r="A8355" s="178" t="s">
        <v>270</v>
      </c>
      <c r="B8355" s="178" t="s">
        <v>157</v>
      </c>
      <c r="C8355" s="178" t="s">
        <v>8856</v>
      </c>
      <c r="D8355" s="178" t="s">
        <v>1045</v>
      </c>
      <c r="E8355" s="179">
        <v>42375</v>
      </c>
      <c r="F8355" s="180">
        <v>42374</v>
      </c>
      <c r="G8355" s="180">
        <v>2354.1</v>
      </c>
      <c r="H8355" s="180">
        <v>2354.1</v>
      </c>
      <c r="I8355" s="180">
        <f t="shared" si="260"/>
        <v>47082.2</v>
      </c>
      <c r="J8355" s="177" t="str">
        <f t="shared" si="261"/>
        <v>Date &gt; 1920</v>
      </c>
    </row>
    <row r="8356" spans="1:10" x14ac:dyDescent="0.3">
      <c r="A8356" s="178" t="s">
        <v>270</v>
      </c>
      <c r="B8356" s="178" t="s">
        <v>157</v>
      </c>
      <c r="C8356" s="178" t="s">
        <v>8856</v>
      </c>
      <c r="D8356" s="178" t="s">
        <v>1045</v>
      </c>
      <c r="E8356" s="179">
        <v>42494</v>
      </c>
      <c r="F8356" s="180">
        <v>8569</v>
      </c>
      <c r="G8356" s="180">
        <v>959.33</v>
      </c>
      <c r="H8356" s="180">
        <v>960.13</v>
      </c>
      <c r="I8356" s="180">
        <f t="shared" si="260"/>
        <v>10488.46</v>
      </c>
      <c r="J8356" s="177" t="str">
        <f t="shared" si="261"/>
        <v>Date &gt; 1920</v>
      </c>
    </row>
    <row r="8357" spans="1:10" x14ac:dyDescent="0.3">
      <c r="A8357" s="178" t="s">
        <v>270</v>
      </c>
      <c r="B8357" s="178" t="s">
        <v>157</v>
      </c>
      <c r="C8357" s="178" t="s">
        <v>8856</v>
      </c>
      <c r="D8357" s="178" t="s">
        <v>1045</v>
      </c>
      <c r="E8357" s="179">
        <v>42670</v>
      </c>
      <c r="F8357" s="180">
        <v>8699</v>
      </c>
      <c r="G8357" s="180">
        <v>0</v>
      </c>
      <c r="H8357" s="180">
        <v>-1</v>
      </c>
      <c r="I8357" s="180">
        <f t="shared" si="260"/>
        <v>8698</v>
      </c>
      <c r="J8357" s="177" t="str">
        <f t="shared" si="261"/>
        <v>Date &gt; 1920</v>
      </c>
    </row>
    <row r="8358" spans="1:10" x14ac:dyDescent="0.3">
      <c r="A8358" s="178" t="s">
        <v>270</v>
      </c>
      <c r="B8358" s="178" t="s">
        <v>157</v>
      </c>
      <c r="C8358" s="178" t="s">
        <v>8856</v>
      </c>
      <c r="D8358" s="178" t="s">
        <v>8885</v>
      </c>
      <c r="E8358" s="179">
        <v>43047</v>
      </c>
      <c r="F8358" s="180">
        <v>190631</v>
      </c>
      <c r="G8358" s="180">
        <v>10590.69</v>
      </c>
      <c r="H8358" s="180">
        <v>10592.18</v>
      </c>
      <c r="I8358" s="180">
        <f t="shared" si="260"/>
        <v>211813.87</v>
      </c>
      <c r="J8358" s="177" t="str">
        <f t="shared" si="261"/>
        <v>Date &gt; 1920</v>
      </c>
    </row>
    <row r="8359" spans="1:10" x14ac:dyDescent="0.3">
      <c r="A8359" s="178" t="s">
        <v>270</v>
      </c>
      <c r="B8359" s="178" t="s">
        <v>157</v>
      </c>
      <c r="C8359" s="178" t="s">
        <v>8856</v>
      </c>
      <c r="D8359" s="178" t="s">
        <v>8885</v>
      </c>
      <c r="E8359" s="179">
        <v>43602</v>
      </c>
      <c r="F8359" s="180">
        <v>6482</v>
      </c>
      <c r="G8359" s="180">
        <v>3208.28</v>
      </c>
      <c r="H8359" s="180">
        <v>2129.31</v>
      </c>
      <c r="I8359" s="180">
        <f t="shared" si="260"/>
        <v>11819.59</v>
      </c>
      <c r="J8359" s="177" t="str">
        <f t="shared" si="261"/>
        <v>Date &gt; 1920</v>
      </c>
    </row>
    <row r="8360" spans="1:10" x14ac:dyDescent="0.3">
      <c r="A8360" s="178" t="s">
        <v>270</v>
      </c>
      <c r="B8360" s="178" t="s">
        <v>157</v>
      </c>
      <c r="C8360" s="178" t="s">
        <v>8856</v>
      </c>
      <c r="D8360" s="178" t="s">
        <v>8885</v>
      </c>
      <c r="E8360" s="179">
        <v>43840</v>
      </c>
      <c r="F8360" s="180">
        <v>17272</v>
      </c>
      <c r="G8360" s="180">
        <v>10.84</v>
      </c>
      <c r="H8360" s="180">
        <v>4.21</v>
      </c>
      <c r="I8360" s="180">
        <f t="shared" si="260"/>
        <v>17287.05</v>
      </c>
      <c r="J8360" s="177" t="str">
        <f t="shared" si="261"/>
        <v>Date &gt; 1920</v>
      </c>
    </row>
    <row r="8361" spans="1:10" x14ac:dyDescent="0.3">
      <c r="A8361" s="178" t="s">
        <v>270</v>
      </c>
      <c r="B8361" s="178" t="s">
        <v>157</v>
      </c>
      <c r="C8361" s="178" t="s">
        <v>8856</v>
      </c>
      <c r="D8361" s="178" t="s">
        <v>7765</v>
      </c>
      <c r="E8361" s="179">
        <v>44145</v>
      </c>
      <c r="F8361" s="180">
        <v>0</v>
      </c>
      <c r="G8361" s="180">
        <v>7487.9</v>
      </c>
      <c r="H8361" s="180">
        <v>3209.1</v>
      </c>
      <c r="I8361" s="180">
        <f t="shared" si="260"/>
        <v>10697</v>
      </c>
      <c r="J8361" s="177" t="str">
        <f t="shared" si="261"/>
        <v>Date &gt; 1920</v>
      </c>
    </row>
    <row r="8362" spans="1:10" x14ac:dyDescent="0.3">
      <c r="A8362" s="178" t="s">
        <v>270</v>
      </c>
      <c r="B8362" s="178" t="s">
        <v>157</v>
      </c>
      <c r="C8362" s="178" t="s">
        <v>8856</v>
      </c>
      <c r="D8362" s="178" t="s">
        <v>6345</v>
      </c>
      <c r="E8362" s="179">
        <v>18657</v>
      </c>
      <c r="F8362" s="180">
        <v>1150.44</v>
      </c>
      <c r="G8362" s="180">
        <v>0</v>
      </c>
      <c r="H8362" s="180">
        <v>0</v>
      </c>
      <c r="I8362" s="180">
        <f t="shared" si="260"/>
        <v>1150.44</v>
      </c>
      <c r="J8362" s="177" t="str">
        <f t="shared" si="261"/>
        <v>Date &gt; 1920</v>
      </c>
    </row>
    <row r="8363" spans="1:10" x14ac:dyDescent="0.3">
      <c r="A8363" s="178" t="s">
        <v>270</v>
      </c>
      <c r="B8363" s="178" t="s">
        <v>157</v>
      </c>
      <c r="C8363" s="178" t="s">
        <v>8856</v>
      </c>
      <c r="D8363" s="178" t="s">
        <v>6345</v>
      </c>
      <c r="E8363" s="179">
        <v>19193</v>
      </c>
      <c r="F8363" s="180">
        <v>1110.3800000000001</v>
      </c>
      <c r="G8363" s="180">
        <v>0</v>
      </c>
      <c r="H8363" s="180">
        <v>0</v>
      </c>
      <c r="I8363" s="180">
        <f t="shared" si="260"/>
        <v>1110.3800000000001</v>
      </c>
      <c r="J8363" s="177" t="str">
        <f t="shared" si="261"/>
        <v>Date &gt; 1920</v>
      </c>
    </row>
    <row r="8364" spans="1:10" x14ac:dyDescent="0.3">
      <c r="A8364" s="178" t="s">
        <v>270</v>
      </c>
      <c r="B8364" s="178" t="s">
        <v>3</v>
      </c>
      <c r="C8364" s="178" t="s">
        <v>8886</v>
      </c>
      <c r="D8364" s="178" t="s">
        <v>8887</v>
      </c>
      <c r="E8364" s="179">
        <v>28501</v>
      </c>
      <c r="F8364" s="180">
        <v>0</v>
      </c>
      <c r="G8364" s="180">
        <v>193864.37</v>
      </c>
      <c r="H8364" s="180">
        <v>24237.89</v>
      </c>
      <c r="I8364" s="180">
        <f t="shared" si="260"/>
        <v>218102.26</v>
      </c>
      <c r="J8364" s="177" t="str">
        <f t="shared" si="261"/>
        <v>Date &gt; 1920</v>
      </c>
    </row>
    <row r="8365" spans="1:10" x14ac:dyDescent="0.3">
      <c r="A8365" s="178" t="s">
        <v>270</v>
      </c>
      <c r="B8365" s="178" t="s">
        <v>3</v>
      </c>
      <c r="C8365" s="178" t="s">
        <v>8886</v>
      </c>
      <c r="D8365" s="178" t="s">
        <v>6345</v>
      </c>
      <c r="E8365" s="179">
        <v>28363</v>
      </c>
      <c r="F8365" s="180">
        <v>0</v>
      </c>
      <c r="G8365" s="180">
        <v>35788.92</v>
      </c>
      <c r="H8365" s="180">
        <v>35788.93</v>
      </c>
      <c r="I8365" s="180">
        <f t="shared" si="260"/>
        <v>71577.850000000006</v>
      </c>
      <c r="J8365" s="177" t="str">
        <f t="shared" si="261"/>
        <v>Date &gt; 1920</v>
      </c>
    </row>
    <row r="8366" spans="1:10" x14ac:dyDescent="0.3">
      <c r="A8366" s="178" t="s">
        <v>270</v>
      </c>
      <c r="B8366" s="178" t="s">
        <v>3</v>
      </c>
      <c r="C8366" s="178" t="s">
        <v>8886</v>
      </c>
      <c r="D8366" s="178" t="s">
        <v>6404</v>
      </c>
      <c r="E8366" s="179">
        <v>29019</v>
      </c>
      <c r="F8366" s="180">
        <v>0</v>
      </c>
      <c r="G8366" s="180">
        <v>17777.060000000001</v>
      </c>
      <c r="H8366" s="180">
        <v>4444.26</v>
      </c>
      <c r="I8366" s="180">
        <f t="shared" si="260"/>
        <v>22221.32</v>
      </c>
      <c r="J8366" s="177" t="str">
        <f t="shared" si="261"/>
        <v>Date &gt; 1920</v>
      </c>
    </row>
    <row r="8367" spans="1:10" x14ac:dyDescent="0.3">
      <c r="A8367" s="178" t="s">
        <v>270</v>
      </c>
      <c r="B8367" s="178" t="s">
        <v>3</v>
      </c>
      <c r="C8367" s="178" t="s">
        <v>8886</v>
      </c>
      <c r="D8367" s="178" t="s">
        <v>8616</v>
      </c>
      <c r="E8367" s="179">
        <v>30575</v>
      </c>
      <c r="F8367" s="180">
        <v>0</v>
      </c>
      <c r="G8367" s="180">
        <v>8151.04</v>
      </c>
      <c r="H8367" s="180">
        <v>5075.5200000000004</v>
      </c>
      <c r="I8367" s="180">
        <f t="shared" si="260"/>
        <v>13226.560000000001</v>
      </c>
      <c r="J8367" s="177" t="str">
        <f t="shared" si="261"/>
        <v>Date &gt; 1920</v>
      </c>
    </row>
    <row r="8368" spans="1:10" x14ac:dyDescent="0.3">
      <c r="A8368" s="178" t="s">
        <v>270</v>
      </c>
      <c r="B8368" s="178" t="s">
        <v>3</v>
      </c>
      <c r="C8368" s="178" t="s">
        <v>8886</v>
      </c>
      <c r="D8368" s="178" t="s">
        <v>8888</v>
      </c>
      <c r="E8368" s="179">
        <v>31572</v>
      </c>
      <c r="F8368" s="180">
        <v>0</v>
      </c>
      <c r="G8368" s="180">
        <v>1932.31</v>
      </c>
      <c r="H8368" s="180">
        <v>966.16</v>
      </c>
      <c r="I8368" s="180">
        <f t="shared" si="260"/>
        <v>2898.47</v>
      </c>
      <c r="J8368" s="177" t="str">
        <f t="shared" si="261"/>
        <v>Date &gt; 1920</v>
      </c>
    </row>
    <row r="8369" spans="1:10" x14ac:dyDescent="0.3">
      <c r="A8369" s="178" t="s">
        <v>270</v>
      </c>
      <c r="B8369" s="178" t="s">
        <v>3</v>
      </c>
      <c r="C8369" s="178" t="s">
        <v>8886</v>
      </c>
      <c r="D8369" s="178" t="s">
        <v>8889</v>
      </c>
      <c r="E8369" s="179">
        <v>32073</v>
      </c>
      <c r="F8369" s="180">
        <v>0</v>
      </c>
      <c r="G8369" s="180">
        <v>6333.33</v>
      </c>
      <c r="H8369" s="180">
        <v>3166.67</v>
      </c>
      <c r="I8369" s="180">
        <f t="shared" si="260"/>
        <v>9500</v>
      </c>
      <c r="J8369" s="177" t="str">
        <f t="shared" si="261"/>
        <v>Date &gt; 1920</v>
      </c>
    </row>
    <row r="8370" spans="1:10" x14ac:dyDescent="0.3">
      <c r="A8370" s="178" t="s">
        <v>270</v>
      </c>
      <c r="B8370" s="178" t="s">
        <v>3</v>
      </c>
      <c r="C8370" s="178" t="s">
        <v>8886</v>
      </c>
      <c r="D8370" s="178" t="s">
        <v>8890</v>
      </c>
      <c r="E8370" s="179">
        <v>32449</v>
      </c>
      <c r="F8370" s="180">
        <v>0</v>
      </c>
      <c r="G8370" s="180">
        <v>3809.67</v>
      </c>
      <c r="H8370" s="180">
        <v>1904.83</v>
      </c>
      <c r="I8370" s="180">
        <f t="shared" si="260"/>
        <v>5714.5</v>
      </c>
      <c r="J8370" s="177" t="str">
        <f t="shared" si="261"/>
        <v>Date &gt; 1920</v>
      </c>
    </row>
    <row r="8371" spans="1:10" x14ac:dyDescent="0.3">
      <c r="A8371" s="178" t="s">
        <v>270</v>
      </c>
      <c r="B8371" s="178" t="s">
        <v>3</v>
      </c>
      <c r="C8371" s="178" t="s">
        <v>8886</v>
      </c>
      <c r="D8371" s="178" t="s">
        <v>8891</v>
      </c>
      <c r="E8371" s="179">
        <v>32477</v>
      </c>
      <c r="F8371" s="180">
        <v>0</v>
      </c>
      <c r="G8371" s="180">
        <v>5000</v>
      </c>
      <c r="H8371" s="180">
        <v>2500</v>
      </c>
      <c r="I8371" s="180">
        <f t="shared" si="260"/>
        <v>7500</v>
      </c>
      <c r="J8371" s="177" t="str">
        <f t="shared" si="261"/>
        <v>Date &gt; 1920</v>
      </c>
    </row>
    <row r="8372" spans="1:10" x14ac:dyDescent="0.3">
      <c r="A8372" s="178" t="s">
        <v>270</v>
      </c>
      <c r="B8372" s="178" t="s">
        <v>3</v>
      </c>
      <c r="C8372" s="178" t="s">
        <v>8886</v>
      </c>
      <c r="D8372" s="178" t="s">
        <v>8891</v>
      </c>
      <c r="E8372" s="179">
        <v>33109</v>
      </c>
      <c r="F8372" s="180">
        <v>0</v>
      </c>
      <c r="G8372" s="180">
        <v>6813.72</v>
      </c>
      <c r="H8372" s="180">
        <v>3406.85</v>
      </c>
      <c r="I8372" s="180">
        <f t="shared" si="260"/>
        <v>10220.57</v>
      </c>
      <c r="J8372" s="177" t="str">
        <f t="shared" si="261"/>
        <v>Date &gt; 1920</v>
      </c>
    </row>
    <row r="8373" spans="1:10" x14ac:dyDescent="0.3">
      <c r="A8373" s="178" t="s">
        <v>270</v>
      </c>
      <c r="B8373" s="178" t="s">
        <v>3</v>
      </c>
      <c r="C8373" s="178" t="s">
        <v>8886</v>
      </c>
      <c r="D8373" s="178" t="s">
        <v>8891</v>
      </c>
      <c r="E8373" s="179">
        <v>33544</v>
      </c>
      <c r="F8373" s="180">
        <v>0</v>
      </c>
      <c r="G8373" s="180">
        <v>2933.09</v>
      </c>
      <c r="H8373" s="180">
        <v>1466.55</v>
      </c>
      <c r="I8373" s="180">
        <f t="shared" si="260"/>
        <v>4399.6400000000003</v>
      </c>
      <c r="J8373" s="177" t="str">
        <f t="shared" si="261"/>
        <v>Date &gt; 1920</v>
      </c>
    </row>
    <row r="8374" spans="1:10" x14ac:dyDescent="0.3">
      <c r="A8374" s="178" t="s">
        <v>270</v>
      </c>
      <c r="B8374" s="178" t="s">
        <v>3</v>
      </c>
      <c r="C8374" s="178" t="s">
        <v>8886</v>
      </c>
      <c r="D8374" s="178" t="s">
        <v>8892</v>
      </c>
      <c r="E8374" s="179">
        <v>34985</v>
      </c>
      <c r="F8374" s="180">
        <v>0</v>
      </c>
      <c r="G8374" s="180">
        <v>13989.83</v>
      </c>
      <c r="H8374" s="180">
        <v>6994.92</v>
      </c>
      <c r="I8374" s="180">
        <f t="shared" si="260"/>
        <v>20984.75</v>
      </c>
      <c r="J8374" s="177" t="str">
        <f t="shared" si="261"/>
        <v>Date &gt; 1920</v>
      </c>
    </row>
    <row r="8375" spans="1:10" x14ac:dyDescent="0.3">
      <c r="A8375" s="178" t="s">
        <v>270</v>
      </c>
      <c r="B8375" s="178" t="s">
        <v>3</v>
      </c>
      <c r="C8375" s="178" t="s">
        <v>8886</v>
      </c>
      <c r="D8375" s="178" t="s">
        <v>8893</v>
      </c>
      <c r="E8375" s="179">
        <v>36748</v>
      </c>
      <c r="F8375" s="180">
        <v>0</v>
      </c>
      <c r="G8375" s="180">
        <v>5856.3</v>
      </c>
      <c r="H8375" s="180">
        <v>3904.2</v>
      </c>
      <c r="I8375" s="180">
        <f t="shared" si="260"/>
        <v>9760.5</v>
      </c>
      <c r="J8375" s="177" t="str">
        <f t="shared" si="261"/>
        <v>Date &gt; 1920</v>
      </c>
    </row>
    <row r="8376" spans="1:10" x14ac:dyDescent="0.3">
      <c r="A8376" s="178" t="s">
        <v>270</v>
      </c>
      <c r="B8376" s="178" t="s">
        <v>3</v>
      </c>
      <c r="C8376" s="178" t="s">
        <v>8886</v>
      </c>
      <c r="D8376" s="178" t="s">
        <v>8894</v>
      </c>
      <c r="E8376" s="179">
        <v>37631</v>
      </c>
      <c r="F8376" s="180">
        <v>0</v>
      </c>
      <c r="G8376" s="180">
        <v>4001.94</v>
      </c>
      <c r="H8376" s="180">
        <v>2667.96</v>
      </c>
      <c r="I8376" s="180">
        <f t="shared" si="260"/>
        <v>6669.9</v>
      </c>
      <c r="J8376" s="177" t="str">
        <f t="shared" si="261"/>
        <v>Date &gt; 1920</v>
      </c>
    </row>
    <row r="8377" spans="1:10" x14ac:dyDescent="0.3">
      <c r="A8377" s="178" t="s">
        <v>270</v>
      </c>
      <c r="B8377" s="178" t="s">
        <v>3</v>
      </c>
      <c r="C8377" s="178" t="s">
        <v>8886</v>
      </c>
      <c r="D8377" s="178" t="s">
        <v>8130</v>
      </c>
      <c r="E8377" s="179">
        <v>37925</v>
      </c>
      <c r="F8377" s="180">
        <v>0</v>
      </c>
      <c r="G8377" s="180">
        <v>107942.71</v>
      </c>
      <c r="H8377" s="180">
        <v>26985.68</v>
      </c>
      <c r="I8377" s="180">
        <f t="shared" si="260"/>
        <v>134928.39000000001</v>
      </c>
      <c r="J8377" s="177" t="str">
        <f t="shared" si="261"/>
        <v>Date &gt; 1920</v>
      </c>
    </row>
    <row r="8378" spans="1:10" x14ac:dyDescent="0.3">
      <c r="A8378" s="178" t="s">
        <v>270</v>
      </c>
      <c r="B8378" s="178" t="s">
        <v>3</v>
      </c>
      <c r="C8378" s="178" t="s">
        <v>8886</v>
      </c>
      <c r="D8378" s="178" t="s">
        <v>8130</v>
      </c>
      <c r="E8378" s="179">
        <v>38035</v>
      </c>
      <c r="F8378" s="180">
        <v>0</v>
      </c>
      <c r="G8378" s="180">
        <v>41653.11</v>
      </c>
      <c r="H8378" s="180">
        <v>10413.280000000001</v>
      </c>
      <c r="I8378" s="180">
        <f t="shared" si="260"/>
        <v>52066.39</v>
      </c>
      <c r="J8378" s="177" t="str">
        <f t="shared" si="261"/>
        <v>Date &gt; 1920</v>
      </c>
    </row>
    <row r="8379" spans="1:10" x14ac:dyDescent="0.3">
      <c r="A8379" s="178" t="s">
        <v>270</v>
      </c>
      <c r="B8379" s="178" t="s">
        <v>3</v>
      </c>
      <c r="C8379" s="178" t="s">
        <v>8886</v>
      </c>
      <c r="D8379" s="178" t="s">
        <v>8130</v>
      </c>
      <c r="E8379" s="179">
        <v>38295</v>
      </c>
      <c r="F8379" s="180">
        <v>0</v>
      </c>
      <c r="G8379" s="180">
        <v>18404.18</v>
      </c>
      <c r="H8379" s="180">
        <v>4601.04</v>
      </c>
      <c r="I8379" s="180">
        <f t="shared" si="260"/>
        <v>23005.22</v>
      </c>
      <c r="J8379" s="177" t="str">
        <f t="shared" si="261"/>
        <v>Date &gt; 1920</v>
      </c>
    </row>
    <row r="8380" spans="1:10" x14ac:dyDescent="0.3">
      <c r="A8380" s="178" t="s">
        <v>270</v>
      </c>
      <c r="B8380" s="178" t="s">
        <v>3</v>
      </c>
      <c r="C8380" s="178" t="s">
        <v>8886</v>
      </c>
      <c r="D8380" s="178" t="s">
        <v>8130</v>
      </c>
      <c r="E8380" s="179">
        <v>38618</v>
      </c>
      <c r="F8380" s="180">
        <v>0</v>
      </c>
      <c r="G8380" s="180">
        <v>13796.49</v>
      </c>
      <c r="H8380" s="180">
        <v>3449.13</v>
      </c>
      <c r="I8380" s="180">
        <f t="shared" si="260"/>
        <v>17245.62</v>
      </c>
      <c r="J8380" s="177" t="str">
        <f t="shared" si="261"/>
        <v>Date &gt; 1920</v>
      </c>
    </row>
    <row r="8381" spans="1:10" x14ac:dyDescent="0.3">
      <c r="A8381" s="178" t="s">
        <v>270</v>
      </c>
      <c r="B8381" s="178" t="s">
        <v>3</v>
      </c>
      <c r="C8381" s="178" t="s">
        <v>8886</v>
      </c>
      <c r="D8381" s="178" t="s">
        <v>7590</v>
      </c>
      <c r="E8381" s="179">
        <v>39380</v>
      </c>
      <c r="F8381" s="180">
        <v>0</v>
      </c>
      <c r="G8381" s="180">
        <v>4470.75</v>
      </c>
      <c r="H8381" s="180">
        <v>4470.75</v>
      </c>
      <c r="I8381" s="180">
        <f t="shared" si="260"/>
        <v>8941.5</v>
      </c>
      <c r="J8381" s="177" t="str">
        <f t="shared" si="261"/>
        <v>Date &gt; 1920</v>
      </c>
    </row>
    <row r="8382" spans="1:10" x14ac:dyDescent="0.3">
      <c r="A8382" s="178" t="s">
        <v>270</v>
      </c>
      <c r="B8382" s="178" t="s">
        <v>3</v>
      </c>
      <c r="C8382" s="178" t="s">
        <v>8886</v>
      </c>
      <c r="D8382" s="178" t="s">
        <v>7590</v>
      </c>
      <c r="E8382" s="179">
        <v>39497</v>
      </c>
      <c r="F8382" s="180">
        <v>0</v>
      </c>
      <c r="G8382" s="180">
        <v>20529.25</v>
      </c>
      <c r="H8382" s="180">
        <v>20529.25</v>
      </c>
      <c r="I8382" s="180">
        <f t="shared" si="260"/>
        <v>41058.5</v>
      </c>
      <c r="J8382" s="177" t="str">
        <f t="shared" si="261"/>
        <v>Date &gt; 1920</v>
      </c>
    </row>
    <row r="8383" spans="1:10" x14ac:dyDescent="0.3">
      <c r="A8383" s="178" t="s">
        <v>270</v>
      </c>
      <c r="B8383" s="178" t="s">
        <v>3</v>
      </c>
      <c r="C8383" s="178" t="s">
        <v>8886</v>
      </c>
      <c r="D8383" s="178" t="s">
        <v>8895</v>
      </c>
      <c r="E8383" s="179">
        <v>41746</v>
      </c>
      <c r="F8383" s="180">
        <v>0</v>
      </c>
      <c r="G8383" s="180">
        <v>10970.31</v>
      </c>
      <c r="H8383" s="180">
        <v>2742.58</v>
      </c>
      <c r="I8383" s="180">
        <f t="shared" si="260"/>
        <v>13712.89</v>
      </c>
      <c r="J8383" s="177" t="str">
        <f t="shared" si="261"/>
        <v>Date &gt; 1920</v>
      </c>
    </row>
    <row r="8384" spans="1:10" x14ac:dyDescent="0.3">
      <c r="A8384" s="178" t="s">
        <v>270</v>
      </c>
      <c r="B8384" s="178" t="s">
        <v>169</v>
      </c>
      <c r="C8384" s="178" t="s">
        <v>1394</v>
      </c>
      <c r="D8384" s="178" t="s">
        <v>8896</v>
      </c>
      <c r="E8384" s="179">
        <v>23789</v>
      </c>
      <c r="F8384" s="180">
        <v>0</v>
      </c>
      <c r="G8384" s="180">
        <v>19847.990000000002</v>
      </c>
      <c r="H8384" s="180">
        <v>3056.01</v>
      </c>
      <c r="I8384" s="180">
        <f t="shared" si="260"/>
        <v>22904</v>
      </c>
      <c r="J8384" s="177" t="str">
        <f t="shared" si="261"/>
        <v>Date &gt; 1920</v>
      </c>
    </row>
    <row r="8385" spans="1:10" x14ac:dyDescent="0.3">
      <c r="A8385" s="178" t="s">
        <v>270</v>
      </c>
      <c r="B8385" s="178" t="s">
        <v>169</v>
      </c>
      <c r="C8385" s="178" t="s">
        <v>1394</v>
      </c>
      <c r="D8385" s="178" t="s">
        <v>8897</v>
      </c>
      <c r="E8385" s="179">
        <v>27369</v>
      </c>
      <c r="F8385" s="180">
        <v>0</v>
      </c>
      <c r="G8385" s="180">
        <v>117110.52</v>
      </c>
      <c r="H8385" s="180">
        <v>0</v>
      </c>
      <c r="I8385" s="180">
        <f t="shared" si="260"/>
        <v>117110.52</v>
      </c>
      <c r="J8385" s="177" t="str">
        <f t="shared" si="261"/>
        <v>Date &gt; 1920</v>
      </c>
    </row>
    <row r="8386" spans="1:10" x14ac:dyDescent="0.3">
      <c r="A8386" s="178" t="s">
        <v>270</v>
      </c>
      <c r="B8386" s="178" t="s">
        <v>169</v>
      </c>
      <c r="C8386" s="178" t="s">
        <v>1394</v>
      </c>
      <c r="D8386" s="178" t="s">
        <v>8898</v>
      </c>
      <c r="E8386" s="179">
        <v>26800</v>
      </c>
      <c r="F8386" s="180">
        <v>0</v>
      </c>
      <c r="G8386" s="180">
        <v>4580.25</v>
      </c>
      <c r="H8386" s="180">
        <v>0</v>
      </c>
      <c r="I8386" s="180">
        <f t="shared" si="260"/>
        <v>4580.25</v>
      </c>
      <c r="J8386" s="177" t="str">
        <f t="shared" si="261"/>
        <v>Date &gt; 1920</v>
      </c>
    </row>
    <row r="8387" spans="1:10" x14ac:dyDescent="0.3">
      <c r="A8387" s="178" t="s">
        <v>270</v>
      </c>
      <c r="B8387" s="178" t="s">
        <v>169</v>
      </c>
      <c r="C8387" s="178" t="s">
        <v>1394</v>
      </c>
      <c r="D8387" s="178" t="s">
        <v>6794</v>
      </c>
      <c r="E8387" s="179">
        <v>26939</v>
      </c>
      <c r="F8387" s="180">
        <v>0</v>
      </c>
      <c r="G8387" s="180">
        <v>189900.49</v>
      </c>
      <c r="H8387" s="180">
        <v>0</v>
      </c>
      <c r="I8387" s="180">
        <f t="shared" si="260"/>
        <v>189900.49</v>
      </c>
      <c r="J8387" s="177" t="str">
        <f t="shared" si="261"/>
        <v>Date &gt; 1920</v>
      </c>
    </row>
    <row r="8388" spans="1:10" x14ac:dyDescent="0.3">
      <c r="A8388" s="178" t="s">
        <v>270</v>
      </c>
      <c r="B8388" s="178" t="s">
        <v>169</v>
      </c>
      <c r="C8388" s="178" t="s">
        <v>1394</v>
      </c>
      <c r="D8388" s="178" t="s">
        <v>8471</v>
      </c>
      <c r="E8388" s="179">
        <v>27208</v>
      </c>
      <c r="F8388" s="180">
        <v>0</v>
      </c>
      <c r="G8388" s="180">
        <v>41185.94</v>
      </c>
      <c r="H8388" s="180">
        <v>0</v>
      </c>
      <c r="I8388" s="180">
        <f t="shared" si="260"/>
        <v>41185.94</v>
      </c>
      <c r="J8388" s="177" t="str">
        <f t="shared" si="261"/>
        <v>Date &gt; 1920</v>
      </c>
    </row>
    <row r="8389" spans="1:10" x14ac:dyDescent="0.3">
      <c r="A8389" s="178" t="s">
        <v>270</v>
      </c>
      <c r="B8389" s="178" t="s">
        <v>169</v>
      </c>
      <c r="C8389" s="178" t="s">
        <v>1394</v>
      </c>
      <c r="D8389" s="178" t="s">
        <v>8899</v>
      </c>
      <c r="E8389" s="179">
        <v>27102</v>
      </c>
      <c r="F8389" s="180">
        <v>0</v>
      </c>
      <c r="G8389" s="180">
        <v>190981.8</v>
      </c>
      <c r="H8389" s="180">
        <v>0</v>
      </c>
      <c r="I8389" s="180">
        <f t="shared" ref="I8389:I8452" si="262">SUM(F8389:H8389)</f>
        <v>190981.8</v>
      </c>
      <c r="J8389" s="177" t="str">
        <f t="shared" ref="J8389:J8452" si="263">IF(OR(YEAR(E8389)&gt; 1920, ISBLANK(E8389)), "Date &gt; 1920", "Sketchy date")</f>
        <v>Date &gt; 1920</v>
      </c>
    </row>
    <row r="8390" spans="1:10" x14ac:dyDescent="0.3">
      <c r="A8390" s="178" t="s">
        <v>270</v>
      </c>
      <c r="B8390" s="178" t="s">
        <v>169</v>
      </c>
      <c r="C8390" s="178" t="s">
        <v>1394</v>
      </c>
      <c r="D8390" s="178" t="s">
        <v>8900</v>
      </c>
      <c r="E8390" s="179">
        <v>27621</v>
      </c>
      <c r="F8390" s="180">
        <v>0</v>
      </c>
      <c r="G8390" s="180">
        <v>18280</v>
      </c>
      <c r="H8390" s="180">
        <v>0</v>
      </c>
      <c r="I8390" s="180">
        <f t="shared" si="262"/>
        <v>18280</v>
      </c>
      <c r="J8390" s="177" t="str">
        <f t="shared" si="263"/>
        <v>Date &gt; 1920</v>
      </c>
    </row>
    <row r="8391" spans="1:10" x14ac:dyDescent="0.3">
      <c r="A8391" s="178" t="s">
        <v>270</v>
      </c>
      <c r="B8391" s="178" t="s">
        <v>169</v>
      </c>
      <c r="C8391" s="178" t="s">
        <v>1394</v>
      </c>
      <c r="D8391" s="178" t="s">
        <v>8901</v>
      </c>
      <c r="E8391" s="179">
        <v>27633</v>
      </c>
      <c r="F8391" s="180">
        <v>0</v>
      </c>
      <c r="G8391" s="180">
        <v>28351.14</v>
      </c>
      <c r="H8391" s="180">
        <v>0</v>
      </c>
      <c r="I8391" s="180">
        <f t="shared" si="262"/>
        <v>28351.14</v>
      </c>
      <c r="J8391" s="177" t="str">
        <f t="shared" si="263"/>
        <v>Date &gt; 1920</v>
      </c>
    </row>
    <row r="8392" spans="1:10" x14ac:dyDescent="0.3">
      <c r="A8392" s="178" t="s">
        <v>270</v>
      </c>
      <c r="B8392" s="178" t="s">
        <v>169</v>
      </c>
      <c r="C8392" s="178" t="s">
        <v>1394</v>
      </c>
      <c r="D8392" s="178" t="s">
        <v>8902</v>
      </c>
      <c r="E8392" s="179">
        <v>27971</v>
      </c>
      <c r="F8392" s="180">
        <v>0</v>
      </c>
      <c r="G8392" s="180">
        <v>19876.7</v>
      </c>
      <c r="H8392" s="180">
        <v>0</v>
      </c>
      <c r="I8392" s="180">
        <f t="shared" si="262"/>
        <v>19876.7</v>
      </c>
      <c r="J8392" s="177" t="str">
        <f t="shared" si="263"/>
        <v>Date &gt; 1920</v>
      </c>
    </row>
    <row r="8393" spans="1:10" x14ac:dyDescent="0.3">
      <c r="A8393" s="178" t="s">
        <v>270</v>
      </c>
      <c r="B8393" s="178" t="s">
        <v>169</v>
      </c>
      <c r="C8393" s="178" t="s">
        <v>1394</v>
      </c>
      <c r="D8393" s="178" t="s">
        <v>7873</v>
      </c>
      <c r="E8393" s="179">
        <v>30498</v>
      </c>
      <c r="F8393" s="180">
        <v>0</v>
      </c>
      <c r="G8393" s="180">
        <v>15015</v>
      </c>
      <c r="H8393" s="180">
        <v>7507.5</v>
      </c>
      <c r="I8393" s="180">
        <f t="shared" si="262"/>
        <v>22522.5</v>
      </c>
      <c r="J8393" s="177" t="str">
        <f t="shared" si="263"/>
        <v>Date &gt; 1920</v>
      </c>
    </row>
    <row r="8394" spans="1:10" x14ac:dyDescent="0.3">
      <c r="A8394" s="178" t="s">
        <v>270</v>
      </c>
      <c r="B8394" s="178" t="s">
        <v>169</v>
      </c>
      <c r="C8394" s="178" t="s">
        <v>1394</v>
      </c>
      <c r="D8394" s="178" t="s">
        <v>8903</v>
      </c>
      <c r="E8394" s="179">
        <v>30931</v>
      </c>
      <c r="F8394" s="180">
        <v>0</v>
      </c>
      <c r="G8394" s="180">
        <v>101191.08</v>
      </c>
      <c r="H8394" s="180">
        <v>25463.61</v>
      </c>
      <c r="I8394" s="180">
        <f t="shared" si="262"/>
        <v>126654.69</v>
      </c>
      <c r="J8394" s="177" t="str">
        <f t="shared" si="263"/>
        <v>Date &gt; 1920</v>
      </c>
    </row>
    <row r="8395" spans="1:10" x14ac:dyDescent="0.3">
      <c r="A8395" s="178" t="s">
        <v>270</v>
      </c>
      <c r="B8395" s="178" t="s">
        <v>169</v>
      </c>
      <c r="C8395" s="178" t="s">
        <v>1394</v>
      </c>
      <c r="D8395" s="178" t="s">
        <v>8904</v>
      </c>
      <c r="E8395" s="179">
        <v>30931</v>
      </c>
      <c r="F8395" s="180">
        <v>0</v>
      </c>
      <c r="G8395" s="180">
        <v>26410.65</v>
      </c>
      <c r="H8395" s="180">
        <v>0</v>
      </c>
      <c r="I8395" s="180">
        <f t="shared" si="262"/>
        <v>26410.65</v>
      </c>
      <c r="J8395" s="177" t="str">
        <f t="shared" si="263"/>
        <v>Date &gt; 1920</v>
      </c>
    </row>
    <row r="8396" spans="1:10" x14ac:dyDescent="0.3">
      <c r="A8396" s="178" t="s">
        <v>270</v>
      </c>
      <c r="B8396" s="178" t="s">
        <v>169</v>
      </c>
      <c r="C8396" s="178" t="s">
        <v>1394</v>
      </c>
      <c r="D8396" s="178" t="s">
        <v>8431</v>
      </c>
      <c r="E8396" s="179">
        <v>30666</v>
      </c>
      <c r="F8396" s="180">
        <v>0</v>
      </c>
      <c r="G8396" s="180">
        <v>1058.17</v>
      </c>
      <c r="H8396" s="180">
        <v>529.09</v>
      </c>
      <c r="I8396" s="180">
        <f t="shared" si="262"/>
        <v>1587.2600000000002</v>
      </c>
      <c r="J8396" s="177" t="str">
        <f t="shared" si="263"/>
        <v>Date &gt; 1920</v>
      </c>
    </row>
    <row r="8397" spans="1:10" x14ac:dyDescent="0.3">
      <c r="A8397" s="178" t="s">
        <v>270</v>
      </c>
      <c r="B8397" s="178" t="s">
        <v>169</v>
      </c>
      <c r="C8397" s="178" t="s">
        <v>1394</v>
      </c>
      <c r="D8397" s="178" t="s">
        <v>8905</v>
      </c>
      <c r="E8397" s="179">
        <v>32574</v>
      </c>
      <c r="F8397" s="180">
        <v>0</v>
      </c>
      <c r="G8397" s="180">
        <v>4533.33</v>
      </c>
      <c r="H8397" s="180">
        <v>2266.67</v>
      </c>
      <c r="I8397" s="180">
        <f t="shared" si="262"/>
        <v>6800</v>
      </c>
      <c r="J8397" s="177" t="str">
        <f t="shared" si="263"/>
        <v>Date &gt; 1920</v>
      </c>
    </row>
    <row r="8398" spans="1:10" x14ac:dyDescent="0.3">
      <c r="A8398" s="178" t="s">
        <v>270</v>
      </c>
      <c r="B8398" s="178" t="s">
        <v>169</v>
      </c>
      <c r="C8398" s="178" t="s">
        <v>1394</v>
      </c>
      <c r="D8398" s="178" t="s">
        <v>8906</v>
      </c>
      <c r="E8398" s="179">
        <v>31629</v>
      </c>
      <c r="F8398" s="180">
        <v>0</v>
      </c>
      <c r="G8398" s="180">
        <v>452.8</v>
      </c>
      <c r="H8398" s="180">
        <v>226.4</v>
      </c>
      <c r="I8398" s="180">
        <f t="shared" si="262"/>
        <v>679.2</v>
      </c>
      <c r="J8398" s="177" t="str">
        <f t="shared" si="263"/>
        <v>Date &gt; 1920</v>
      </c>
    </row>
    <row r="8399" spans="1:10" x14ac:dyDescent="0.3">
      <c r="A8399" s="178" t="s">
        <v>270</v>
      </c>
      <c r="B8399" s="178" t="s">
        <v>169</v>
      </c>
      <c r="C8399" s="178" t="s">
        <v>1394</v>
      </c>
      <c r="D8399" s="178" t="s">
        <v>8907</v>
      </c>
      <c r="E8399" s="179">
        <v>31985</v>
      </c>
      <c r="F8399" s="180">
        <v>0</v>
      </c>
      <c r="G8399" s="180">
        <v>7804.67</v>
      </c>
      <c r="H8399" s="180">
        <v>3902.33</v>
      </c>
      <c r="I8399" s="180">
        <f t="shared" si="262"/>
        <v>11707</v>
      </c>
      <c r="J8399" s="177" t="str">
        <f t="shared" si="263"/>
        <v>Date &gt; 1920</v>
      </c>
    </row>
    <row r="8400" spans="1:10" x14ac:dyDescent="0.3">
      <c r="A8400" s="178" t="s">
        <v>270</v>
      </c>
      <c r="B8400" s="178" t="s">
        <v>169</v>
      </c>
      <c r="C8400" s="178" t="s">
        <v>1394</v>
      </c>
      <c r="D8400" s="178" t="s">
        <v>8907</v>
      </c>
      <c r="E8400" s="179">
        <v>32157</v>
      </c>
      <c r="F8400" s="180">
        <v>0</v>
      </c>
      <c r="G8400" s="180">
        <v>4082</v>
      </c>
      <c r="H8400" s="180">
        <v>2041</v>
      </c>
      <c r="I8400" s="180">
        <f t="shared" si="262"/>
        <v>6123</v>
      </c>
      <c r="J8400" s="177" t="str">
        <f t="shared" si="263"/>
        <v>Date &gt; 1920</v>
      </c>
    </row>
    <row r="8401" spans="1:10" x14ac:dyDescent="0.3">
      <c r="A8401" s="178" t="s">
        <v>270</v>
      </c>
      <c r="B8401" s="178" t="s">
        <v>169</v>
      </c>
      <c r="C8401" s="178" t="s">
        <v>1394</v>
      </c>
      <c r="D8401" s="178" t="s">
        <v>8907</v>
      </c>
      <c r="E8401" s="179">
        <v>32212</v>
      </c>
      <c r="F8401" s="180">
        <v>0</v>
      </c>
      <c r="G8401" s="180">
        <v>184.66</v>
      </c>
      <c r="H8401" s="180">
        <v>92.34</v>
      </c>
      <c r="I8401" s="180">
        <f t="shared" si="262"/>
        <v>277</v>
      </c>
      <c r="J8401" s="177" t="str">
        <f t="shared" si="263"/>
        <v>Date &gt; 1920</v>
      </c>
    </row>
    <row r="8402" spans="1:10" x14ac:dyDescent="0.3">
      <c r="A8402" s="178" t="s">
        <v>270</v>
      </c>
      <c r="B8402" s="178" t="s">
        <v>169</v>
      </c>
      <c r="C8402" s="178" t="s">
        <v>1394</v>
      </c>
      <c r="D8402" s="178" t="s">
        <v>8908</v>
      </c>
      <c r="E8402" s="179">
        <v>32189</v>
      </c>
      <c r="F8402" s="180">
        <v>0</v>
      </c>
      <c r="G8402" s="180">
        <v>609.37</v>
      </c>
      <c r="H8402" s="180">
        <v>304.69</v>
      </c>
      <c r="I8402" s="180">
        <f t="shared" si="262"/>
        <v>914.06</v>
      </c>
      <c r="J8402" s="177" t="str">
        <f t="shared" si="263"/>
        <v>Date &gt; 1920</v>
      </c>
    </row>
    <row r="8403" spans="1:10" x14ac:dyDescent="0.3">
      <c r="A8403" s="178" t="s">
        <v>270</v>
      </c>
      <c r="B8403" s="178" t="s">
        <v>169</v>
      </c>
      <c r="C8403" s="178" t="s">
        <v>1394</v>
      </c>
      <c r="D8403" s="178" t="s">
        <v>7180</v>
      </c>
      <c r="E8403" s="179">
        <v>32398</v>
      </c>
      <c r="F8403" s="180">
        <v>0</v>
      </c>
      <c r="G8403" s="180">
        <v>7195.18</v>
      </c>
      <c r="H8403" s="180">
        <v>3597.58</v>
      </c>
      <c r="I8403" s="180">
        <f t="shared" si="262"/>
        <v>10792.76</v>
      </c>
      <c r="J8403" s="177" t="str">
        <f t="shared" si="263"/>
        <v>Date &gt; 1920</v>
      </c>
    </row>
    <row r="8404" spans="1:10" x14ac:dyDescent="0.3">
      <c r="A8404" s="178" t="s">
        <v>270</v>
      </c>
      <c r="B8404" s="178" t="s">
        <v>169</v>
      </c>
      <c r="C8404" s="178" t="s">
        <v>1394</v>
      </c>
      <c r="D8404" s="178" t="s">
        <v>7180</v>
      </c>
      <c r="E8404" s="179">
        <v>32423</v>
      </c>
      <c r="F8404" s="180">
        <v>0</v>
      </c>
      <c r="G8404" s="180">
        <v>2855.44</v>
      </c>
      <c r="H8404" s="180">
        <v>1427.73</v>
      </c>
      <c r="I8404" s="180">
        <f t="shared" si="262"/>
        <v>4283.17</v>
      </c>
      <c r="J8404" s="177" t="str">
        <f t="shared" si="263"/>
        <v>Date &gt; 1920</v>
      </c>
    </row>
    <row r="8405" spans="1:10" x14ac:dyDescent="0.3">
      <c r="A8405" s="178" t="s">
        <v>270</v>
      </c>
      <c r="B8405" s="178" t="s">
        <v>169</v>
      </c>
      <c r="C8405" s="178" t="s">
        <v>1394</v>
      </c>
      <c r="D8405" s="178" t="s">
        <v>7180</v>
      </c>
      <c r="E8405" s="179">
        <v>32498</v>
      </c>
      <c r="F8405" s="180">
        <v>0</v>
      </c>
      <c r="G8405" s="180">
        <v>3094.57</v>
      </c>
      <c r="H8405" s="180">
        <v>1547.29</v>
      </c>
      <c r="I8405" s="180">
        <f t="shared" si="262"/>
        <v>4641.8600000000006</v>
      </c>
      <c r="J8405" s="177" t="str">
        <f t="shared" si="263"/>
        <v>Date &gt; 1920</v>
      </c>
    </row>
    <row r="8406" spans="1:10" x14ac:dyDescent="0.3">
      <c r="A8406" s="178" t="s">
        <v>270</v>
      </c>
      <c r="B8406" s="178" t="s">
        <v>169</v>
      </c>
      <c r="C8406" s="178" t="s">
        <v>1394</v>
      </c>
      <c r="D8406" s="178" t="s">
        <v>7180</v>
      </c>
      <c r="E8406" s="179">
        <v>32547</v>
      </c>
      <c r="F8406" s="180">
        <v>0</v>
      </c>
      <c r="G8406" s="180">
        <v>1411.34</v>
      </c>
      <c r="H8406" s="180">
        <v>705.66</v>
      </c>
      <c r="I8406" s="180">
        <f t="shared" si="262"/>
        <v>2117</v>
      </c>
      <c r="J8406" s="177" t="str">
        <f t="shared" si="263"/>
        <v>Date &gt; 1920</v>
      </c>
    </row>
    <row r="8407" spans="1:10" x14ac:dyDescent="0.3">
      <c r="A8407" s="178" t="s">
        <v>270</v>
      </c>
      <c r="B8407" s="178" t="s">
        <v>169</v>
      </c>
      <c r="C8407" s="178" t="s">
        <v>1394</v>
      </c>
      <c r="D8407" s="178" t="s">
        <v>7180</v>
      </c>
      <c r="E8407" s="179">
        <v>32604</v>
      </c>
      <c r="F8407" s="180">
        <v>0</v>
      </c>
      <c r="G8407" s="180">
        <v>991.21</v>
      </c>
      <c r="H8407" s="180">
        <v>495.61</v>
      </c>
      <c r="I8407" s="180">
        <f t="shared" si="262"/>
        <v>1486.8200000000002</v>
      </c>
      <c r="J8407" s="177" t="str">
        <f t="shared" si="263"/>
        <v>Date &gt; 1920</v>
      </c>
    </row>
    <row r="8408" spans="1:10" x14ac:dyDescent="0.3">
      <c r="A8408" s="178" t="s">
        <v>270</v>
      </c>
      <c r="B8408" s="178" t="s">
        <v>169</v>
      </c>
      <c r="C8408" s="178" t="s">
        <v>1394</v>
      </c>
      <c r="D8408" s="178" t="s">
        <v>7180</v>
      </c>
      <c r="E8408" s="179">
        <v>32626</v>
      </c>
      <c r="F8408" s="180">
        <v>0</v>
      </c>
      <c r="G8408" s="180">
        <v>1193.68</v>
      </c>
      <c r="H8408" s="180">
        <v>596.84</v>
      </c>
      <c r="I8408" s="180">
        <f t="shared" si="262"/>
        <v>1790.52</v>
      </c>
      <c r="J8408" s="177" t="str">
        <f t="shared" si="263"/>
        <v>Date &gt; 1920</v>
      </c>
    </row>
    <row r="8409" spans="1:10" x14ac:dyDescent="0.3">
      <c r="A8409" s="178" t="s">
        <v>270</v>
      </c>
      <c r="B8409" s="178" t="s">
        <v>169</v>
      </c>
      <c r="C8409" s="178" t="s">
        <v>1394</v>
      </c>
      <c r="D8409" s="178" t="s">
        <v>7180</v>
      </c>
      <c r="E8409" s="179">
        <v>32700</v>
      </c>
      <c r="F8409" s="180">
        <v>0</v>
      </c>
      <c r="G8409" s="180">
        <v>7714.91</v>
      </c>
      <c r="H8409" s="180">
        <v>3857.45</v>
      </c>
      <c r="I8409" s="180">
        <f t="shared" si="262"/>
        <v>11572.36</v>
      </c>
      <c r="J8409" s="177" t="str">
        <f t="shared" si="263"/>
        <v>Date &gt; 1920</v>
      </c>
    </row>
    <row r="8410" spans="1:10" x14ac:dyDescent="0.3">
      <c r="A8410" s="178" t="s">
        <v>270</v>
      </c>
      <c r="B8410" s="178" t="s">
        <v>169</v>
      </c>
      <c r="C8410" s="178" t="s">
        <v>1394</v>
      </c>
      <c r="D8410" s="178" t="s">
        <v>7180</v>
      </c>
      <c r="E8410" s="179">
        <v>32714</v>
      </c>
      <c r="F8410" s="180">
        <v>0</v>
      </c>
      <c r="G8410" s="180">
        <v>13587.12</v>
      </c>
      <c r="H8410" s="180">
        <v>6793.56</v>
      </c>
      <c r="I8410" s="180">
        <f t="shared" si="262"/>
        <v>20380.68</v>
      </c>
      <c r="J8410" s="177" t="str">
        <f t="shared" si="263"/>
        <v>Date &gt; 1920</v>
      </c>
    </row>
    <row r="8411" spans="1:10" x14ac:dyDescent="0.3">
      <c r="A8411" s="178" t="s">
        <v>270</v>
      </c>
      <c r="B8411" s="178" t="s">
        <v>169</v>
      </c>
      <c r="C8411" s="178" t="s">
        <v>1394</v>
      </c>
      <c r="D8411" s="178" t="s">
        <v>7180</v>
      </c>
      <c r="E8411" s="179">
        <v>32729</v>
      </c>
      <c r="F8411" s="180">
        <v>0</v>
      </c>
      <c r="G8411" s="180">
        <v>17287.34</v>
      </c>
      <c r="H8411" s="180">
        <v>8643.67</v>
      </c>
      <c r="I8411" s="180">
        <f t="shared" si="262"/>
        <v>25931.010000000002</v>
      </c>
      <c r="J8411" s="177" t="str">
        <f t="shared" si="263"/>
        <v>Date &gt; 1920</v>
      </c>
    </row>
    <row r="8412" spans="1:10" x14ac:dyDescent="0.3">
      <c r="A8412" s="178" t="s">
        <v>270</v>
      </c>
      <c r="B8412" s="178" t="s">
        <v>169</v>
      </c>
      <c r="C8412" s="178" t="s">
        <v>1394</v>
      </c>
      <c r="D8412" s="178" t="s">
        <v>7180</v>
      </c>
      <c r="E8412" s="179">
        <v>32762</v>
      </c>
      <c r="F8412" s="180">
        <v>0</v>
      </c>
      <c r="G8412" s="180">
        <v>8783.2900000000009</v>
      </c>
      <c r="H8412" s="180">
        <v>4391.66</v>
      </c>
      <c r="I8412" s="180">
        <f t="shared" si="262"/>
        <v>13174.95</v>
      </c>
      <c r="J8412" s="177" t="str">
        <f t="shared" si="263"/>
        <v>Date &gt; 1920</v>
      </c>
    </row>
    <row r="8413" spans="1:10" x14ac:dyDescent="0.3">
      <c r="A8413" s="178" t="s">
        <v>270</v>
      </c>
      <c r="B8413" s="178" t="s">
        <v>169</v>
      </c>
      <c r="C8413" s="178" t="s">
        <v>1394</v>
      </c>
      <c r="D8413" s="178" t="s">
        <v>7180</v>
      </c>
      <c r="E8413" s="179">
        <v>32791</v>
      </c>
      <c r="F8413" s="180">
        <v>0</v>
      </c>
      <c r="G8413" s="180">
        <v>3987.94</v>
      </c>
      <c r="H8413" s="180">
        <v>1993.96</v>
      </c>
      <c r="I8413" s="180">
        <f t="shared" si="262"/>
        <v>5981.9</v>
      </c>
      <c r="J8413" s="177" t="str">
        <f t="shared" si="263"/>
        <v>Date &gt; 1920</v>
      </c>
    </row>
    <row r="8414" spans="1:10" x14ac:dyDescent="0.3">
      <c r="A8414" s="178" t="s">
        <v>270</v>
      </c>
      <c r="B8414" s="178" t="s">
        <v>169</v>
      </c>
      <c r="C8414" s="178" t="s">
        <v>1394</v>
      </c>
      <c r="D8414" s="178" t="s">
        <v>7180</v>
      </c>
      <c r="E8414" s="179">
        <v>32839</v>
      </c>
      <c r="F8414" s="180">
        <v>0</v>
      </c>
      <c r="G8414" s="180">
        <v>1444.9</v>
      </c>
      <c r="H8414" s="180">
        <v>722.45</v>
      </c>
      <c r="I8414" s="180">
        <f t="shared" si="262"/>
        <v>2167.3500000000004</v>
      </c>
      <c r="J8414" s="177" t="str">
        <f t="shared" si="263"/>
        <v>Date &gt; 1920</v>
      </c>
    </row>
    <row r="8415" spans="1:10" x14ac:dyDescent="0.3">
      <c r="A8415" s="178" t="s">
        <v>270</v>
      </c>
      <c r="B8415" s="178" t="s">
        <v>169</v>
      </c>
      <c r="C8415" s="178" t="s">
        <v>1394</v>
      </c>
      <c r="D8415" s="178" t="s">
        <v>8909</v>
      </c>
      <c r="E8415" s="179">
        <v>33087</v>
      </c>
      <c r="F8415" s="180">
        <v>92439.29</v>
      </c>
      <c r="G8415" s="180">
        <v>0</v>
      </c>
      <c r="H8415" s="180">
        <v>-48912.29</v>
      </c>
      <c r="I8415" s="180">
        <f t="shared" si="262"/>
        <v>43526.999999999993</v>
      </c>
      <c r="J8415" s="177" t="str">
        <f t="shared" si="263"/>
        <v>Date &gt; 1920</v>
      </c>
    </row>
    <row r="8416" spans="1:10" x14ac:dyDescent="0.3">
      <c r="A8416" s="178" t="s">
        <v>270</v>
      </c>
      <c r="B8416" s="178" t="s">
        <v>169</v>
      </c>
      <c r="C8416" s="178" t="s">
        <v>1394</v>
      </c>
      <c r="D8416" s="178" t="s">
        <v>8909</v>
      </c>
      <c r="E8416" s="179">
        <v>33087</v>
      </c>
      <c r="F8416" s="180">
        <v>99689.1</v>
      </c>
      <c r="G8416" s="180">
        <v>96468.33</v>
      </c>
      <c r="H8416" s="180">
        <v>22385.88</v>
      </c>
      <c r="I8416" s="180">
        <f t="shared" si="262"/>
        <v>218543.31</v>
      </c>
      <c r="J8416" s="177" t="str">
        <f t="shared" si="263"/>
        <v>Date &gt; 1920</v>
      </c>
    </row>
    <row r="8417" spans="1:10" x14ac:dyDescent="0.3">
      <c r="A8417" s="178" t="s">
        <v>270</v>
      </c>
      <c r="B8417" s="178" t="s">
        <v>169</v>
      </c>
      <c r="C8417" s="178" t="s">
        <v>1394</v>
      </c>
      <c r="D8417" s="178" t="s">
        <v>8909</v>
      </c>
      <c r="E8417" s="179">
        <v>33109</v>
      </c>
      <c r="F8417" s="180">
        <v>196022.64</v>
      </c>
      <c r="G8417" s="180">
        <v>262750.31</v>
      </c>
      <c r="H8417" s="180">
        <v>53348.33</v>
      </c>
      <c r="I8417" s="180">
        <f t="shared" si="262"/>
        <v>512121.28</v>
      </c>
      <c r="J8417" s="177" t="str">
        <f t="shared" si="263"/>
        <v>Date &gt; 1920</v>
      </c>
    </row>
    <row r="8418" spans="1:10" x14ac:dyDescent="0.3">
      <c r="A8418" s="178" t="s">
        <v>270</v>
      </c>
      <c r="B8418" s="178" t="s">
        <v>169</v>
      </c>
      <c r="C8418" s="178" t="s">
        <v>1394</v>
      </c>
      <c r="D8418" s="178" t="s">
        <v>8909</v>
      </c>
      <c r="E8418" s="179">
        <v>33149</v>
      </c>
      <c r="F8418" s="180">
        <v>262559.49</v>
      </c>
      <c r="G8418" s="180">
        <v>89244.61</v>
      </c>
      <c r="H8418" s="180">
        <v>47925.93</v>
      </c>
      <c r="I8418" s="180">
        <f t="shared" si="262"/>
        <v>399730.02999999997</v>
      </c>
      <c r="J8418" s="177" t="str">
        <f t="shared" si="263"/>
        <v>Date &gt; 1920</v>
      </c>
    </row>
    <row r="8419" spans="1:10" x14ac:dyDescent="0.3">
      <c r="A8419" s="178" t="s">
        <v>270</v>
      </c>
      <c r="B8419" s="178" t="s">
        <v>169</v>
      </c>
      <c r="C8419" s="178" t="s">
        <v>1394</v>
      </c>
      <c r="D8419" s="178" t="s">
        <v>8909</v>
      </c>
      <c r="E8419" s="179">
        <v>33210</v>
      </c>
      <c r="F8419" s="180">
        <v>123791.5</v>
      </c>
      <c r="G8419" s="180">
        <v>20235.75</v>
      </c>
      <c r="H8419" s="180">
        <v>28550.91</v>
      </c>
      <c r="I8419" s="180">
        <f t="shared" si="262"/>
        <v>172578.16</v>
      </c>
      <c r="J8419" s="177" t="str">
        <f t="shared" si="263"/>
        <v>Date &gt; 1920</v>
      </c>
    </row>
    <row r="8420" spans="1:10" x14ac:dyDescent="0.3">
      <c r="A8420" s="178" t="s">
        <v>270</v>
      </c>
      <c r="B8420" s="178" t="s">
        <v>169</v>
      </c>
      <c r="C8420" s="178" t="s">
        <v>1394</v>
      </c>
      <c r="D8420" s="178" t="s">
        <v>8909</v>
      </c>
      <c r="E8420" s="179">
        <v>33585</v>
      </c>
      <c r="F8420" s="180">
        <v>5908.21</v>
      </c>
      <c r="G8420" s="180">
        <v>0</v>
      </c>
      <c r="H8420" s="180">
        <v>-1684.02</v>
      </c>
      <c r="I8420" s="180">
        <f t="shared" si="262"/>
        <v>4224.1900000000005</v>
      </c>
      <c r="J8420" s="177" t="str">
        <f t="shared" si="263"/>
        <v>Date &gt; 1920</v>
      </c>
    </row>
    <row r="8421" spans="1:10" x14ac:dyDescent="0.3">
      <c r="A8421" s="178" t="s">
        <v>270</v>
      </c>
      <c r="B8421" s="178" t="s">
        <v>169</v>
      </c>
      <c r="C8421" s="178" t="s">
        <v>1394</v>
      </c>
      <c r="D8421" s="178" t="s">
        <v>8909</v>
      </c>
      <c r="E8421" s="179">
        <v>33716</v>
      </c>
      <c r="F8421" s="180">
        <v>5953.27</v>
      </c>
      <c r="G8421" s="180">
        <v>18084.650000000001</v>
      </c>
      <c r="H8421" s="180">
        <v>885.75</v>
      </c>
      <c r="I8421" s="180">
        <f t="shared" si="262"/>
        <v>24923.670000000002</v>
      </c>
      <c r="J8421" s="177" t="str">
        <f t="shared" si="263"/>
        <v>Date &gt; 1920</v>
      </c>
    </row>
    <row r="8422" spans="1:10" x14ac:dyDescent="0.3">
      <c r="A8422" s="178" t="s">
        <v>270</v>
      </c>
      <c r="B8422" s="178" t="s">
        <v>169</v>
      </c>
      <c r="C8422" s="178" t="s">
        <v>1394</v>
      </c>
      <c r="D8422" s="178" t="s">
        <v>8909</v>
      </c>
      <c r="E8422" s="179">
        <v>33953</v>
      </c>
      <c r="F8422" s="180">
        <v>1378.05</v>
      </c>
      <c r="G8422" s="180">
        <v>837.75</v>
      </c>
      <c r="H8422" s="180">
        <v>625.36</v>
      </c>
      <c r="I8422" s="180">
        <f t="shared" si="262"/>
        <v>2841.1600000000003</v>
      </c>
      <c r="J8422" s="177" t="str">
        <f t="shared" si="263"/>
        <v>Date &gt; 1920</v>
      </c>
    </row>
    <row r="8423" spans="1:10" x14ac:dyDescent="0.3">
      <c r="A8423" s="178" t="s">
        <v>270</v>
      </c>
      <c r="B8423" s="178" t="s">
        <v>169</v>
      </c>
      <c r="C8423" s="178" t="s">
        <v>1394</v>
      </c>
      <c r="D8423" s="178" t="s">
        <v>8909</v>
      </c>
      <c r="E8423" s="179">
        <v>34016</v>
      </c>
      <c r="F8423" s="180">
        <v>3473.14</v>
      </c>
      <c r="G8423" s="180">
        <v>0</v>
      </c>
      <c r="H8423" s="180">
        <v>0</v>
      </c>
      <c r="I8423" s="180">
        <f t="shared" si="262"/>
        <v>3473.14</v>
      </c>
      <c r="J8423" s="177" t="str">
        <f t="shared" si="263"/>
        <v>Date &gt; 1920</v>
      </c>
    </row>
    <row r="8424" spans="1:10" x14ac:dyDescent="0.3">
      <c r="A8424" s="178" t="s">
        <v>270</v>
      </c>
      <c r="B8424" s="178" t="s">
        <v>169</v>
      </c>
      <c r="C8424" s="178" t="s">
        <v>1394</v>
      </c>
      <c r="D8424" s="178" t="s">
        <v>8909</v>
      </c>
      <c r="E8424" s="179">
        <v>34016</v>
      </c>
      <c r="F8424" s="180">
        <v>1.7</v>
      </c>
      <c r="G8424" s="180">
        <v>0</v>
      </c>
      <c r="H8424" s="180">
        <v>385.86</v>
      </c>
      <c r="I8424" s="180">
        <f t="shared" si="262"/>
        <v>387.56</v>
      </c>
      <c r="J8424" s="177" t="str">
        <f t="shared" si="263"/>
        <v>Date &gt; 1920</v>
      </c>
    </row>
    <row r="8425" spans="1:10" x14ac:dyDescent="0.3">
      <c r="A8425" s="178" t="s">
        <v>270</v>
      </c>
      <c r="B8425" s="178" t="s">
        <v>169</v>
      </c>
      <c r="C8425" s="178" t="s">
        <v>1394</v>
      </c>
      <c r="D8425" s="178" t="s">
        <v>8909</v>
      </c>
      <c r="E8425" s="179">
        <v>34267</v>
      </c>
      <c r="F8425" s="180">
        <v>1037.54</v>
      </c>
      <c r="G8425" s="180">
        <v>249.39</v>
      </c>
      <c r="H8425" s="180">
        <v>151.04</v>
      </c>
      <c r="I8425" s="180">
        <f t="shared" si="262"/>
        <v>1437.9699999999998</v>
      </c>
      <c r="J8425" s="177" t="str">
        <f t="shared" si="263"/>
        <v>Date &gt; 1920</v>
      </c>
    </row>
    <row r="8426" spans="1:10" x14ac:dyDescent="0.3">
      <c r="A8426" s="178" t="s">
        <v>270</v>
      </c>
      <c r="B8426" s="178" t="s">
        <v>169</v>
      </c>
      <c r="C8426" s="178" t="s">
        <v>1394</v>
      </c>
      <c r="D8426" s="178" t="s">
        <v>8909</v>
      </c>
      <c r="E8426" s="179">
        <v>34443</v>
      </c>
      <c r="F8426" s="180">
        <v>6715.56</v>
      </c>
      <c r="G8426" s="180">
        <v>0</v>
      </c>
      <c r="H8426" s="180">
        <v>-331</v>
      </c>
      <c r="I8426" s="180">
        <f t="shared" si="262"/>
        <v>6384.56</v>
      </c>
      <c r="J8426" s="177" t="str">
        <f t="shared" si="263"/>
        <v>Date &gt; 1920</v>
      </c>
    </row>
    <row r="8427" spans="1:10" x14ac:dyDescent="0.3">
      <c r="A8427" s="178" t="s">
        <v>270</v>
      </c>
      <c r="B8427" s="178" t="s">
        <v>169</v>
      </c>
      <c r="C8427" s="178" t="s">
        <v>1394</v>
      </c>
      <c r="D8427" s="178" t="s">
        <v>8909</v>
      </c>
      <c r="E8427" s="179">
        <v>34443</v>
      </c>
      <c r="F8427" s="180">
        <v>0</v>
      </c>
      <c r="G8427" s="180">
        <v>3828.21</v>
      </c>
      <c r="H8427" s="180">
        <v>0</v>
      </c>
      <c r="I8427" s="180">
        <f t="shared" si="262"/>
        <v>3828.21</v>
      </c>
      <c r="J8427" s="177" t="str">
        <f t="shared" si="263"/>
        <v>Date &gt; 1920</v>
      </c>
    </row>
    <row r="8428" spans="1:10" x14ac:dyDescent="0.3">
      <c r="A8428" s="178" t="s">
        <v>270</v>
      </c>
      <c r="B8428" s="178" t="s">
        <v>169</v>
      </c>
      <c r="C8428" s="178" t="s">
        <v>1394</v>
      </c>
      <c r="D8428" s="178" t="s">
        <v>8909</v>
      </c>
      <c r="E8428" s="179">
        <v>34443</v>
      </c>
      <c r="F8428" s="180">
        <v>13563.86</v>
      </c>
      <c r="G8428" s="180">
        <v>0</v>
      </c>
      <c r="H8428" s="180">
        <v>2119.42</v>
      </c>
      <c r="I8428" s="180">
        <f t="shared" si="262"/>
        <v>15683.28</v>
      </c>
      <c r="J8428" s="177" t="str">
        <f t="shared" si="263"/>
        <v>Date &gt; 1920</v>
      </c>
    </row>
    <row r="8429" spans="1:10" x14ac:dyDescent="0.3">
      <c r="A8429" s="178" t="s">
        <v>270</v>
      </c>
      <c r="B8429" s="178" t="s">
        <v>169</v>
      </c>
      <c r="C8429" s="178" t="s">
        <v>1394</v>
      </c>
      <c r="D8429" s="178" t="s">
        <v>8909</v>
      </c>
      <c r="E8429" s="179">
        <v>34568</v>
      </c>
      <c r="F8429" s="180">
        <v>8086.18</v>
      </c>
      <c r="G8429" s="180">
        <v>-3162.87</v>
      </c>
      <c r="H8429" s="180">
        <v>260.64999999999998</v>
      </c>
      <c r="I8429" s="180">
        <f t="shared" si="262"/>
        <v>5183.96</v>
      </c>
      <c r="J8429" s="177" t="str">
        <f t="shared" si="263"/>
        <v>Date &gt; 1920</v>
      </c>
    </row>
    <row r="8430" spans="1:10" x14ac:dyDescent="0.3">
      <c r="A8430" s="178" t="s">
        <v>270</v>
      </c>
      <c r="B8430" s="178" t="s">
        <v>169</v>
      </c>
      <c r="C8430" s="178" t="s">
        <v>1394</v>
      </c>
      <c r="D8430" s="178" t="s">
        <v>8910</v>
      </c>
      <c r="E8430" s="179">
        <v>32870</v>
      </c>
      <c r="F8430" s="180">
        <v>0</v>
      </c>
      <c r="G8430" s="180">
        <v>11311.33</v>
      </c>
      <c r="H8430" s="180">
        <v>5655.67</v>
      </c>
      <c r="I8430" s="180">
        <f t="shared" si="262"/>
        <v>16967</v>
      </c>
      <c r="J8430" s="177" t="str">
        <f t="shared" si="263"/>
        <v>Date &gt; 1920</v>
      </c>
    </row>
    <row r="8431" spans="1:10" x14ac:dyDescent="0.3">
      <c r="A8431" s="178" t="s">
        <v>270</v>
      </c>
      <c r="B8431" s="178" t="s">
        <v>169</v>
      </c>
      <c r="C8431" s="178" t="s">
        <v>1394</v>
      </c>
      <c r="D8431" s="178" t="s">
        <v>8910</v>
      </c>
      <c r="E8431" s="179">
        <v>32891</v>
      </c>
      <c r="F8431" s="180">
        <v>0</v>
      </c>
      <c r="G8431" s="180">
        <v>25124.34</v>
      </c>
      <c r="H8431" s="180">
        <v>12562.16</v>
      </c>
      <c r="I8431" s="180">
        <f t="shared" si="262"/>
        <v>37686.5</v>
      </c>
      <c r="J8431" s="177" t="str">
        <f t="shared" si="263"/>
        <v>Date &gt; 1920</v>
      </c>
    </row>
    <row r="8432" spans="1:10" x14ac:dyDescent="0.3">
      <c r="A8432" s="178" t="s">
        <v>270</v>
      </c>
      <c r="B8432" s="178" t="s">
        <v>169</v>
      </c>
      <c r="C8432" s="178" t="s">
        <v>1394</v>
      </c>
      <c r="D8432" s="178" t="s">
        <v>8910</v>
      </c>
      <c r="E8432" s="179">
        <v>32931</v>
      </c>
      <c r="F8432" s="180">
        <v>0</v>
      </c>
      <c r="G8432" s="180">
        <v>24072</v>
      </c>
      <c r="H8432" s="180">
        <v>12036</v>
      </c>
      <c r="I8432" s="180">
        <f t="shared" si="262"/>
        <v>36108</v>
      </c>
      <c r="J8432" s="177" t="str">
        <f t="shared" si="263"/>
        <v>Date &gt; 1920</v>
      </c>
    </row>
    <row r="8433" spans="1:10" x14ac:dyDescent="0.3">
      <c r="A8433" s="178" t="s">
        <v>270</v>
      </c>
      <c r="B8433" s="178" t="s">
        <v>169</v>
      </c>
      <c r="C8433" s="178" t="s">
        <v>1394</v>
      </c>
      <c r="D8433" s="178" t="s">
        <v>8910</v>
      </c>
      <c r="E8433" s="179">
        <v>32990</v>
      </c>
      <c r="F8433" s="180">
        <v>0</v>
      </c>
      <c r="G8433" s="180">
        <v>6917.09</v>
      </c>
      <c r="H8433" s="180">
        <v>3458.56</v>
      </c>
      <c r="I8433" s="180">
        <f t="shared" si="262"/>
        <v>10375.65</v>
      </c>
      <c r="J8433" s="177" t="str">
        <f t="shared" si="263"/>
        <v>Date &gt; 1920</v>
      </c>
    </row>
    <row r="8434" spans="1:10" x14ac:dyDescent="0.3">
      <c r="A8434" s="178" t="s">
        <v>270</v>
      </c>
      <c r="B8434" s="178" t="s">
        <v>169</v>
      </c>
      <c r="C8434" s="178" t="s">
        <v>1394</v>
      </c>
      <c r="D8434" s="178" t="s">
        <v>8910</v>
      </c>
      <c r="E8434" s="179">
        <v>33078</v>
      </c>
      <c r="F8434" s="180">
        <v>0</v>
      </c>
      <c r="G8434" s="180">
        <v>5001.78</v>
      </c>
      <c r="H8434" s="180">
        <v>2500.88</v>
      </c>
      <c r="I8434" s="180">
        <f t="shared" si="262"/>
        <v>7502.66</v>
      </c>
      <c r="J8434" s="177" t="str">
        <f t="shared" si="263"/>
        <v>Date &gt; 1920</v>
      </c>
    </row>
    <row r="8435" spans="1:10" x14ac:dyDescent="0.3">
      <c r="A8435" s="178" t="s">
        <v>270</v>
      </c>
      <c r="B8435" s="178" t="s">
        <v>169</v>
      </c>
      <c r="C8435" s="178" t="s">
        <v>1394</v>
      </c>
      <c r="D8435" s="178" t="s">
        <v>8910</v>
      </c>
      <c r="E8435" s="179">
        <v>33112</v>
      </c>
      <c r="F8435" s="180">
        <v>0</v>
      </c>
      <c r="G8435" s="180">
        <v>1573.46</v>
      </c>
      <c r="H8435" s="180">
        <v>786.73</v>
      </c>
      <c r="I8435" s="180">
        <f t="shared" si="262"/>
        <v>2360.19</v>
      </c>
      <c r="J8435" s="177" t="str">
        <f t="shared" si="263"/>
        <v>Date &gt; 1920</v>
      </c>
    </row>
    <row r="8436" spans="1:10" x14ac:dyDescent="0.3">
      <c r="A8436" s="178" t="s">
        <v>270</v>
      </c>
      <c r="B8436" s="178" t="s">
        <v>169</v>
      </c>
      <c r="C8436" s="178" t="s">
        <v>1394</v>
      </c>
      <c r="D8436" s="178" t="s">
        <v>8911</v>
      </c>
      <c r="E8436" s="179">
        <v>32924</v>
      </c>
      <c r="F8436" s="180">
        <v>0</v>
      </c>
      <c r="G8436" s="180">
        <v>6104</v>
      </c>
      <c r="H8436" s="180">
        <v>3052</v>
      </c>
      <c r="I8436" s="180">
        <f t="shared" si="262"/>
        <v>9156</v>
      </c>
      <c r="J8436" s="177" t="str">
        <f t="shared" si="263"/>
        <v>Date &gt; 1920</v>
      </c>
    </row>
    <row r="8437" spans="1:10" x14ac:dyDescent="0.3">
      <c r="A8437" s="178" t="s">
        <v>270</v>
      </c>
      <c r="B8437" s="178" t="s">
        <v>169</v>
      </c>
      <c r="C8437" s="178" t="s">
        <v>1394</v>
      </c>
      <c r="D8437" s="178" t="s">
        <v>8912</v>
      </c>
      <c r="E8437" s="179">
        <v>33462</v>
      </c>
      <c r="F8437" s="180">
        <v>0</v>
      </c>
      <c r="G8437" s="180">
        <v>2500</v>
      </c>
      <c r="H8437" s="180">
        <v>1250</v>
      </c>
      <c r="I8437" s="180">
        <f t="shared" si="262"/>
        <v>3750</v>
      </c>
      <c r="J8437" s="177" t="str">
        <f t="shared" si="263"/>
        <v>Date &gt; 1920</v>
      </c>
    </row>
    <row r="8438" spans="1:10" x14ac:dyDescent="0.3">
      <c r="A8438" s="178" t="s">
        <v>270</v>
      </c>
      <c r="B8438" s="178" t="s">
        <v>169</v>
      </c>
      <c r="C8438" s="178" t="s">
        <v>1394</v>
      </c>
      <c r="D8438" s="178" t="s">
        <v>8913</v>
      </c>
      <c r="E8438" s="179">
        <v>33856</v>
      </c>
      <c r="F8438" s="180">
        <v>0</v>
      </c>
      <c r="G8438" s="180">
        <v>833.33</v>
      </c>
      <c r="H8438" s="180">
        <v>416.67</v>
      </c>
      <c r="I8438" s="180">
        <f t="shared" si="262"/>
        <v>1250</v>
      </c>
      <c r="J8438" s="177" t="str">
        <f t="shared" si="263"/>
        <v>Date &gt; 1920</v>
      </c>
    </row>
    <row r="8439" spans="1:10" x14ac:dyDescent="0.3">
      <c r="A8439" s="178" t="s">
        <v>270</v>
      </c>
      <c r="B8439" s="178" t="s">
        <v>169</v>
      </c>
      <c r="C8439" s="178" t="s">
        <v>1394</v>
      </c>
      <c r="D8439" s="178" t="s">
        <v>8914</v>
      </c>
      <c r="E8439" s="179">
        <v>34235</v>
      </c>
      <c r="F8439" s="180">
        <v>0</v>
      </c>
      <c r="G8439" s="180">
        <v>2750</v>
      </c>
      <c r="H8439" s="180">
        <v>1375</v>
      </c>
      <c r="I8439" s="180">
        <f t="shared" si="262"/>
        <v>4125</v>
      </c>
      <c r="J8439" s="177" t="str">
        <f t="shared" si="263"/>
        <v>Date &gt; 1920</v>
      </c>
    </row>
    <row r="8440" spans="1:10" x14ac:dyDescent="0.3">
      <c r="A8440" s="178" t="s">
        <v>270</v>
      </c>
      <c r="B8440" s="178" t="s">
        <v>169</v>
      </c>
      <c r="C8440" s="178" t="s">
        <v>1394</v>
      </c>
      <c r="D8440" s="178" t="s">
        <v>7220</v>
      </c>
      <c r="E8440" s="179">
        <v>34974</v>
      </c>
      <c r="F8440" s="180">
        <v>0</v>
      </c>
      <c r="G8440" s="180">
        <v>9000</v>
      </c>
      <c r="H8440" s="180">
        <v>4500</v>
      </c>
      <c r="I8440" s="180">
        <f t="shared" si="262"/>
        <v>13500</v>
      </c>
      <c r="J8440" s="177" t="str">
        <f t="shared" si="263"/>
        <v>Date &gt; 1920</v>
      </c>
    </row>
    <row r="8441" spans="1:10" x14ac:dyDescent="0.3">
      <c r="A8441" s="178" t="s">
        <v>270</v>
      </c>
      <c r="B8441" s="178" t="s">
        <v>169</v>
      </c>
      <c r="C8441" s="178" t="s">
        <v>1394</v>
      </c>
      <c r="D8441" s="178" t="s">
        <v>7220</v>
      </c>
      <c r="E8441" s="179">
        <v>35020</v>
      </c>
      <c r="F8441" s="180">
        <v>0</v>
      </c>
      <c r="G8441" s="180">
        <v>7932.68</v>
      </c>
      <c r="H8441" s="180">
        <v>3966.34</v>
      </c>
      <c r="I8441" s="180">
        <f t="shared" si="262"/>
        <v>11899.02</v>
      </c>
      <c r="J8441" s="177" t="str">
        <f t="shared" si="263"/>
        <v>Date &gt; 1920</v>
      </c>
    </row>
    <row r="8442" spans="1:10" x14ac:dyDescent="0.3">
      <c r="A8442" s="178" t="s">
        <v>270</v>
      </c>
      <c r="B8442" s="178" t="s">
        <v>169</v>
      </c>
      <c r="C8442" s="178" t="s">
        <v>1394</v>
      </c>
      <c r="D8442" s="178" t="s">
        <v>8915</v>
      </c>
      <c r="E8442" s="179">
        <v>34703</v>
      </c>
      <c r="F8442" s="180">
        <v>0</v>
      </c>
      <c r="G8442" s="180">
        <v>18930</v>
      </c>
      <c r="H8442" s="180">
        <v>9465</v>
      </c>
      <c r="I8442" s="180">
        <f t="shared" si="262"/>
        <v>28395</v>
      </c>
      <c r="J8442" s="177" t="str">
        <f t="shared" si="263"/>
        <v>Date &gt; 1920</v>
      </c>
    </row>
    <row r="8443" spans="1:10" x14ac:dyDescent="0.3">
      <c r="A8443" s="178" t="s">
        <v>270</v>
      </c>
      <c r="B8443" s="178" t="s">
        <v>169</v>
      </c>
      <c r="C8443" s="178" t="s">
        <v>1394</v>
      </c>
      <c r="D8443" s="178" t="s">
        <v>8915</v>
      </c>
      <c r="E8443" s="179">
        <v>34736</v>
      </c>
      <c r="F8443" s="180">
        <v>0</v>
      </c>
      <c r="G8443" s="180">
        <v>1070</v>
      </c>
      <c r="H8443" s="180">
        <v>535</v>
      </c>
      <c r="I8443" s="180">
        <f t="shared" si="262"/>
        <v>1605</v>
      </c>
      <c r="J8443" s="177" t="str">
        <f t="shared" si="263"/>
        <v>Date &gt; 1920</v>
      </c>
    </row>
    <row r="8444" spans="1:10" x14ac:dyDescent="0.3">
      <c r="A8444" s="178" t="s">
        <v>270</v>
      </c>
      <c r="B8444" s="178" t="s">
        <v>169</v>
      </c>
      <c r="C8444" s="178" t="s">
        <v>1394</v>
      </c>
      <c r="D8444" s="178" t="s">
        <v>8916</v>
      </c>
      <c r="E8444" s="179">
        <v>36439</v>
      </c>
      <c r="F8444" s="180">
        <v>0</v>
      </c>
      <c r="G8444" s="180">
        <v>2634.24</v>
      </c>
      <c r="H8444" s="180">
        <v>1500</v>
      </c>
      <c r="I8444" s="180">
        <f t="shared" si="262"/>
        <v>4134.24</v>
      </c>
      <c r="J8444" s="177" t="str">
        <f t="shared" si="263"/>
        <v>Date &gt; 1920</v>
      </c>
    </row>
    <row r="8445" spans="1:10" x14ac:dyDescent="0.3">
      <c r="A8445" s="178" t="s">
        <v>270</v>
      </c>
      <c r="B8445" s="178" t="s">
        <v>169</v>
      </c>
      <c r="C8445" s="178" t="s">
        <v>1394</v>
      </c>
      <c r="D8445" s="178" t="s">
        <v>8917</v>
      </c>
      <c r="E8445" s="179">
        <v>35864</v>
      </c>
      <c r="F8445" s="180">
        <v>0</v>
      </c>
      <c r="G8445" s="180">
        <v>13200</v>
      </c>
      <c r="H8445" s="180">
        <v>8800</v>
      </c>
      <c r="I8445" s="180">
        <f t="shared" si="262"/>
        <v>22000</v>
      </c>
      <c r="J8445" s="177" t="str">
        <f t="shared" si="263"/>
        <v>Date &gt; 1920</v>
      </c>
    </row>
    <row r="8446" spans="1:10" x14ac:dyDescent="0.3">
      <c r="A8446" s="178" t="s">
        <v>270</v>
      </c>
      <c r="B8446" s="178" t="s">
        <v>169</v>
      </c>
      <c r="C8446" s="178" t="s">
        <v>1394</v>
      </c>
      <c r="D8446" s="178" t="s">
        <v>8918</v>
      </c>
      <c r="E8446" s="179">
        <v>35885</v>
      </c>
      <c r="F8446" s="180">
        <v>0</v>
      </c>
      <c r="G8446" s="180">
        <v>0</v>
      </c>
      <c r="H8446" s="180">
        <v>0</v>
      </c>
      <c r="I8446" s="180">
        <f t="shared" si="262"/>
        <v>0</v>
      </c>
      <c r="J8446" s="177" t="str">
        <f t="shared" si="263"/>
        <v>Date &gt; 1920</v>
      </c>
    </row>
    <row r="8447" spans="1:10" x14ac:dyDescent="0.3">
      <c r="A8447" s="178" t="s">
        <v>270</v>
      </c>
      <c r="B8447" s="178" t="s">
        <v>169</v>
      </c>
      <c r="C8447" s="178" t="s">
        <v>1394</v>
      </c>
      <c r="D8447" s="178" t="s">
        <v>8918</v>
      </c>
      <c r="E8447" s="179">
        <v>36028</v>
      </c>
      <c r="F8447" s="180">
        <v>0</v>
      </c>
      <c r="G8447" s="180">
        <v>25879.5</v>
      </c>
      <c r="H8447" s="180">
        <v>17253</v>
      </c>
      <c r="I8447" s="180">
        <f t="shared" si="262"/>
        <v>43132.5</v>
      </c>
      <c r="J8447" s="177" t="str">
        <f t="shared" si="263"/>
        <v>Date &gt; 1920</v>
      </c>
    </row>
    <row r="8448" spans="1:10" x14ac:dyDescent="0.3">
      <c r="A8448" s="178" t="s">
        <v>270</v>
      </c>
      <c r="B8448" s="178" t="s">
        <v>169</v>
      </c>
      <c r="C8448" s="178" t="s">
        <v>1394</v>
      </c>
      <c r="D8448" s="178" t="s">
        <v>8918</v>
      </c>
      <c r="E8448" s="179">
        <v>36734</v>
      </c>
      <c r="F8448" s="180">
        <v>0</v>
      </c>
      <c r="G8448" s="180">
        <v>375</v>
      </c>
      <c r="H8448" s="180">
        <v>375</v>
      </c>
      <c r="I8448" s="180">
        <f t="shared" si="262"/>
        <v>750</v>
      </c>
      <c r="J8448" s="177" t="str">
        <f t="shared" si="263"/>
        <v>Date &gt; 1920</v>
      </c>
    </row>
    <row r="8449" spans="1:10" x14ac:dyDescent="0.3">
      <c r="A8449" s="178" t="s">
        <v>270</v>
      </c>
      <c r="B8449" s="178" t="s">
        <v>169</v>
      </c>
      <c r="C8449" s="178" t="s">
        <v>1394</v>
      </c>
      <c r="D8449" s="178" t="s">
        <v>8919</v>
      </c>
      <c r="E8449" s="179">
        <v>36006</v>
      </c>
      <c r="F8449" s="180">
        <v>0</v>
      </c>
      <c r="G8449" s="180">
        <v>6638.89</v>
      </c>
      <c r="H8449" s="180">
        <v>4425.93</v>
      </c>
      <c r="I8449" s="180">
        <f t="shared" si="262"/>
        <v>11064.82</v>
      </c>
      <c r="J8449" s="177" t="str">
        <f t="shared" si="263"/>
        <v>Date &gt; 1920</v>
      </c>
    </row>
    <row r="8450" spans="1:10" x14ac:dyDescent="0.3">
      <c r="A8450" s="178" t="s">
        <v>270</v>
      </c>
      <c r="B8450" s="178" t="s">
        <v>169</v>
      </c>
      <c r="C8450" s="178" t="s">
        <v>1394</v>
      </c>
      <c r="D8450" s="178" t="s">
        <v>8919</v>
      </c>
      <c r="E8450" s="179">
        <v>36108</v>
      </c>
      <c r="F8450" s="180">
        <v>0</v>
      </c>
      <c r="G8450" s="180">
        <v>35148</v>
      </c>
      <c r="H8450" s="180">
        <v>35148</v>
      </c>
      <c r="I8450" s="180">
        <f t="shared" si="262"/>
        <v>70296</v>
      </c>
      <c r="J8450" s="177" t="str">
        <f t="shared" si="263"/>
        <v>Date &gt; 1920</v>
      </c>
    </row>
    <row r="8451" spans="1:10" x14ac:dyDescent="0.3">
      <c r="A8451" s="178" t="s">
        <v>270</v>
      </c>
      <c r="B8451" s="178" t="s">
        <v>169</v>
      </c>
      <c r="C8451" s="178" t="s">
        <v>1394</v>
      </c>
      <c r="D8451" s="178" t="s">
        <v>8919</v>
      </c>
      <c r="E8451" s="179">
        <v>36145</v>
      </c>
      <c r="F8451" s="180">
        <v>0</v>
      </c>
      <c r="G8451" s="180">
        <v>5498.13</v>
      </c>
      <c r="H8451" s="180">
        <v>5498.12</v>
      </c>
      <c r="I8451" s="180">
        <f t="shared" si="262"/>
        <v>10996.25</v>
      </c>
      <c r="J8451" s="177" t="str">
        <f t="shared" si="263"/>
        <v>Date &gt; 1920</v>
      </c>
    </row>
    <row r="8452" spans="1:10" x14ac:dyDescent="0.3">
      <c r="A8452" s="178" t="s">
        <v>270</v>
      </c>
      <c r="B8452" s="178" t="s">
        <v>169</v>
      </c>
      <c r="C8452" s="178" t="s">
        <v>1394</v>
      </c>
      <c r="D8452" s="178" t="s">
        <v>8919</v>
      </c>
      <c r="E8452" s="179">
        <v>36321</v>
      </c>
      <c r="F8452" s="180">
        <v>0</v>
      </c>
      <c r="G8452" s="180">
        <v>1374.92</v>
      </c>
      <c r="H8452" s="180">
        <v>995.92</v>
      </c>
      <c r="I8452" s="180">
        <f t="shared" si="262"/>
        <v>2370.84</v>
      </c>
      <c r="J8452" s="177" t="str">
        <f t="shared" si="263"/>
        <v>Date &gt; 1920</v>
      </c>
    </row>
    <row r="8453" spans="1:10" x14ac:dyDescent="0.3">
      <c r="A8453" s="178" t="s">
        <v>270</v>
      </c>
      <c r="B8453" s="178" t="s">
        <v>169</v>
      </c>
      <c r="C8453" s="178" t="s">
        <v>1394</v>
      </c>
      <c r="D8453" s="178" t="s">
        <v>8920</v>
      </c>
      <c r="E8453" s="179">
        <v>36439</v>
      </c>
      <c r="F8453" s="180">
        <v>0</v>
      </c>
      <c r="G8453" s="180">
        <v>33600</v>
      </c>
      <c r="H8453" s="180">
        <v>22400</v>
      </c>
      <c r="I8453" s="180">
        <f t="shared" ref="I8453:I8516" si="264">SUM(F8453:H8453)</f>
        <v>56000</v>
      </c>
      <c r="J8453" s="177" t="str">
        <f t="shared" ref="J8453:J8516" si="265">IF(OR(YEAR(E8453)&gt; 1920, ISBLANK(E8453)), "Date &gt; 1920", "Sketchy date")</f>
        <v>Date &gt; 1920</v>
      </c>
    </row>
    <row r="8454" spans="1:10" x14ac:dyDescent="0.3">
      <c r="A8454" s="178" t="s">
        <v>270</v>
      </c>
      <c r="B8454" s="178" t="s">
        <v>169</v>
      </c>
      <c r="C8454" s="178" t="s">
        <v>1394</v>
      </c>
      <c r="D8454" s="178" t="s">
        <v>8921</v>
      </c>
      <c r="E8454" s="179">
        <v>37071</v>
      </c>
      <c r="F8454" s="180">
        <v>0</v>
      </c>
      <c r="G8454" s="180">
        <v>2050</v>
      </c>
      <c r="H8454" s="180">
        <v>2050</v>
      </c>
      <c r="I8454" s="180">
        <f t="shared" si="264"/>
        <v>4100</v>
      </c>
      <c r="J8454" s="177" t="str">
        <f t="shared" si="265"/>
        <v>Date &gt; 1920</v>
      </c>
    </row>
    <row r="8455" spans="1:10" x14ac:dyDescent="0.3">
      <c r="A8455" s="178" t="s">
        <v>270</v>
      </c>
      <c r="B8455" s="178" t="s">
        <v>169</v>
      </c>
      <c r="C8455" s="178" t="s">
        <v>1394</v>
      </c>
      <c r="D8455" s="178" t="s">
        <v>8921</v>
      </c>
      <c r="E8455" s="179">
        <v>37118</v>
      </c>
      <c r="F8455" s="180">
        <v>0</v>
      </c>
      <c r="G8455" s="180">
        <v>11534.82</v>
      </c>
      <c r="H8455" s="180">
        <v>10656.81</v>
      </c>
      <c r="I8455" s="180">
        <f t="shared" si="264"/>
        <v>22191.629999999997</v>
      </c>
      <c r="J8455" s="177" t="str">
        <f t="shared" si="265"/>
        <v>Date &gt; 1920</v>
      </c>
    </row>
    <row r="8456" spans="1:10" x14ac:dyDescent="0.3">
      <c r="A8456" s="178" t="s">
        <v>270</v>
      </c>
      <c r="B8456" s="178" t="s">
        <v>169</v>
      </c>
      <c r="C8456" s="178" t="s">
        <v>1394</v>
      </c>
      <c r="D8456" s="178" t="s">
        <v>8921</v>
      </c>
      <c r="E8456" s="179">
        <v>37258</v>
      </c>
      <c r="F8456" s="180">
        <v>0</v>
      </c>
      <c r="G8456" s="180">
        <v>2972.18</v>
      </c>
      <c r="H8456" s="180">
        <v>580.19000000000005</v>
      </c>
      <c r="I8456" s="180">
        <f t="shared" si="264"/>
        <v>3552.37</v>
      </c>
      <c r="J8456" s="177" t="str">
        <f t="shared" si="265"/>
        <v>Date &gt; 1920</v>
      </c>
    </row>
    <row r="8457" spans="1:10" x14ac:dyDescent="0.3">
      <c r="A8457" s="178" t="s">
        <v>270</v>
      </c>
      <c r="B8457" s="178" t="s">
        <v>169</v>
      </c>
      <c r="C8457" s="178" t="s">
        <v>1394</v>
      </c>
      <c r="D8457" s="178" t="s">
        <v>8921</v>
      </c>
      <c r="E8457" s="179">
        <v>37418</v>
      </c>
      <c r="F8457" s="180">
        <v>0</v>
      </c>
      <c r="G8457" s="180">
        <v>2816.32</v>
      </c>
      <c r="H8457" s="180">
        <v>3278.81</v>
      </c>
      <c r="I8457" s="180">
        <f t="shared" si="264"/>
        <v>6095.13</v>
      </c>
      <c r="J8457" s="177" t="str">
        <f t="shared" si="265"/>
        <v>Date &gt; 1920</v>
      </c>
    </row>
    <row r="8458" spans="1:10" x14ac:dyDescent="0.3">
      <c r="A8458" s="178" t="s">
        <v>270</v>
      </c>
      <c r="B8458" s="178" t="s">
        <v>169</v>
      </c>
      <c r="C8458" s="178" t="s">
        <v>1394</v>
      </c>
      <c r="D8458" s="178" t="s">
        <v>8921</v>
      </c>
      <c r="E8458" s="179">
        <v>37707</v>
      </c>
      <c r="F8458" s="180">
        <v>0</v>
      </c>
      <c r="G8458" s="180">
        <v>2440.5</v>
      </c>
      <c r="H8458" s="180">
        <v>1481</v>
      </c>
      <c r="I8458" s="180">
        <f t="shared" si="264"/>
        <v>3921.5</v>
      </c>
      <c r="J8458" s="177" t="str">
        <f t="shared" si="265"/>
        <v>Date &gt; 1920</v>
      </c>
    </row>
    <row r="8459" spans="1:10" x14ac:dyDescent="0.3">
      <c r="A8459" s="178" t="s">
        <v>270</v>
      </c>
      <c r="B8459" s="178" t="s">
        <v>169</v>
      </c>
      <c r="C8459" s="178" t="s">
        <v>1394</v>
      </c>
      <c r="D8459" s="178" t="s">
        <v>8922</v>
      </c>
      <c r="E8459" s="179">
        <v>37454</v>
      </c>
      <c r="F8459" s="180">
        <v>0</v>
      </c>
      <c r="G8459" s="180">
        <v>11920.8</v>
      </c>
      <c r="H8459" s="180">
        <v>7947.2</v>
      </c>
      <c r="I8459" s="180">
        <f t="shared" si="264"/>
        <v>19868</v>
      </c>
      <c r="J8459" s="177" t="str">
        <f t="shared" si="265"/>
        <v>Date &gt; 1920</v>
      </c>
    </row>
    <row r="8460" spans="1:10" x14ac:dyDescent="0.3">
      <c r="A8460" s="178" t="s">
        <v>270</v>
      </c>
      <c r="B8460" s="178" t="s">
        <v>169</v>
      </c>
      <c r="C8460" s="178" t="s">
        <v>1394</v>
      </c>
      <c r="D8460" s="178" t="s">
        <v>8922</v>
      </c>
      <c r="E8460" s="179">
        <v>37467</v>
      </c>
      <c r="F8460" s="180">
        <v>0</v>
      </c>
      <c r="G8460" s="180">
        <v>2351.4</v>
      </c>
      <c r="H8460" s="180">
        <v>1567.6</v>
      </c>
      <c r="I8460" s="180">
        <f t="shared" si="264"/>
        <v>3919</v>
      </c>
      <c r="J8460" s="177" t="str">
        <f t="shared" si="265"/>
        <v>Date &gt; 1920</v>
      </c>
    </row>
    <row r="8461" spans="1:10" x14ac:dyDescent="0.3">
      <c r="A8461" s="178" t="s">
        <v>270</v>
      </c>
      <c r="B8461" s="178" t="s">
        <v>169</v>
      </c>
      <c r="C8461" s="178" t="s">
        <v>1394</v>
      </c>
      <c r="D8461" s="178" t="s">
        <v>8922</v>
      </c>
      <c r="E8461" s="179">
        <v>37512</v>
      </c>
      <c r="F8461" s="180">
        <v>0</v>
      </c>
      <c r="G8461" s="180">
        <v>5589.89</v>
      </c>
      <c r="H8461" s="180">
        <v>3726.6</v>
      </c>
      <c r="I8461" s="180">
        <f t="shared" si="264"/>
        <v>9316.49</v>
      </c>
      <c r="J8461" s="177" t="str">
        <f t="shared" si="265"/>
        <v>Date &gt; 1920</v>
      </c>
    </row>
    <row r="8462" spans="1:10" x14ac:dyDescent="0.3">
      <c r="A8462" s="178" t="s">
        <v>270</v>
      </c>
      <c r="B8462" s="178" t="s">
        <v>169</v>
      </c>
      <c r="C8462" s="178" t="s">
        <v>1394</v>
      </c>
      <c r="D8462" s="178" t="s">
        <v>8922</v>
      </c>
      <c r="E8462" s="179">
        <v>37559</v>
      </c>
      <c r="F8462" s="180">
        <v>0</v>
      </c>
      <c r="G8462" s="180">
        <v>6180</v>
      </c>
      <c r="H8462" s="180">
        <v>4120</v>
      </c>
      <c r="I8462" s="180">
        <f t="shared" si="264"/>
        <v>10300</v>
      </c>
      <c r="J8462" s="177" t="str">
        <f t="shared" si="265"/>
        <v>Date &gt; 1920</v>
      </c>
    </row>
    <row r="8463" spans="1:10" x14ac:dyDescent="0.3">
      <c r="A8463" s="178" t="s">
        <v>270</v>
      </c>
      <c r="B8463" s="178" t="s">
        <v>169</v>
      </c>
      <c r="C8463" s="178" t="s">
        <v>1394</v>
      </c>
      <c r="D8463" s="178" t="s">
        <v>8923</v>
      </c>
      <c r="E8463" s="179">
        <v>37977</v>
      </c>
      <c r="F8463" s="180">
        <v>139321</v>
      </c>
      <c r="G8463" s="180">
        <v>0</v>
      </c>
      <c r="H8463" s="180">
        <v>15480.94</v>
      </c>
      <c r="I8463" s="180">
        <f t="shared" si="264"/>
        <v>154801.94</v>
      </c>
      <c r="J8463" s="177" t="str">
        <f t="shared" si="265"/>
        <v>Date &gt; 1920</v>
      </c>
    </row>
    <row r="8464" spans="1:10" x14ac:dyDescent="0.3">
      <c r="A8464" s="178" t="s">
        <v>270</v>
      </c>
      <c r="B8464" s="178" t="s">
        <v>169</v>
      </c>
      <c r="C8464" s="178" t="s">
        <v>1394</v>
      </c>
      <c r="D8464" s="178" t="s">
        <v>8923</v>
      </c>
      <c r="E8464" s="179">
        <v>38022</v>
      </c>
      <c r="F8464" s="180">
        <v>43725</v>
      </c>
      <c r="G8464" s="180">
        <v>0</v>
      </c>
      <c r="H8464" s="180">
        <v>4858.68</v>
      </c>
      <c r="I8464" s="180">
        <f t="shared" si="264"/>
        <v>48583.68</v>
      </c>
      <c r="J8464" s="177" t="str">
        <f t="shared" si="265"/>
        <v>Date &gt; 1920</v>
      </c>
    </row>
    <row r="8465" spans="1:10" x14ac:dyDescent="0.3">
      <c r="A8465" s="178" t="s">
        <v>270</v>
      </c>
      <c r="B8465" s="178" t="s">
        <v>169</v>
      </c>
      <c r="C8465" s="178" t="s">
        <v>1394</v>
      </c>
      <c r="D8465" s="178" t="s">
        <v>8923</v>
      </c>
      <c r="E8465" s="179">
        <v>38223</v>
      </c>
      <c r="F8465" s="180">
        <v>51231</v>
      </c>
      <c r="G8465" s="180">
        <v>0</v>
      </c>
      <c r="H8465" s="180">
        <v>24537.77</v>
      </c>
      <c r="I8465" s="180">
        <f t="shared" si="264"/>
        <v>75768.77</v>
      </c>
      <c r="J8465" s="177" t="str">
        <f t="shared" si="265"/>
        <v>Date &gt; 1920</v>
      </c>
    </row>
    <row r="8466" spans="1:10" x14ac:dyDescent="0.3">
      <c r="A8466" s="178" t="s">
        <v>270</v>
      </c>
      <c r="B8466" s="178" t="s">
        <v>169</v>
      </c>
      <c r="C8466" s="178" t="s">
        <v>1394</v>
      </c>
      <c r="D8466" s="178" t="s">
        <v>8923</v>
      </c>
      <c r="E8466" s="179">
        <v>38609</v>
      </c>
      <c r="F8466" s="180">
        <v>0</v>
      </c>
      <c r="G8466" s="180">
        <v>25000</v>
      </c>
      <c r="H8466" s="180">
        <v>6153.01</v>
      </c>
      <c r="I8466" s="180">
        <f t="shared" si="264"/>
        <v>31153.010000000002</v>
      </c>
      <c r="J8466" s="177" t="str">
        <f t="shared" si="265"/>
        <v>Date &gt; 1920</v>
      </c>
    </row>
    <row r="8467" spans="1:10" x14ac:dyDescent="0.3">
      <c r="A8467" s="178" t="s">
        <v>270</v>
      </c>
      <c r="B8467" s="178" t="s">
        <v>169</v>
      </c>
      <c r="C8467" s="178" t="s">
        <v>1394</v>
      </c>
      <c r="D8467" s="178" t="s">
        <v>8923</v>
      </c>
      <c r="E8467" s="179">
        <v>38686</v>
      </c>
      <c r="F8467" s="180">
        <v>0</v>
      </c>
      <c r="G8467" s="180">
        <v>11085.75</v>
      </c>
      <c r="H8467" s="180">
        <v>11192.07</v>
      </c>
      <c r="I8467" s="180">
        <f t="shared" si="264"/>
        <v>22277.82</v>
      </c>
      <c r="J8467" s="177" t="str">
        <f t="shared" si="265"/>
        <v>Date &gt; 1920</v>
      </c>
    </row>
    <row r="8468" spans="1:10" x14ac:dyDescent="0.3">
      <c r="A8468" s="178" t="s">
        <v>270</v>
      </c>
      <c r="B8468" s="178" t="s">
        <v>169</v>
      </c>
      <c r="C8468" s="178" t="s">
        <v>1394</v>
      </c>
      <c r="D8468" s="178" t="s">
        <v>8923</v>
      </c>
      <c r="E8468" s="179">
        <v>38686</v>
      </c>
      <c r="F8468" s="180">
        <v>1397</v>
      </c>
      <c r="G8468" s="180">
        <v>0</v>
      </c>
      <c r="H8468" s="180">
        <v>0</v>
      </c>
      <c r="I8468" s="180">
        <f t="shared" si="264"/>
        <v>1397</v>
      </c>
      <c r="J8468" s="177" t="str">
        <f t="shared" si="265"/>
        <v>Date &gt; 1920</v>
      </c>
    </row>
    <row r="8469" spans="1:10" x14ac:dyDescent="0.3">
      <c r="A8469" s="178" t="s">
        <v>270</v>
      </c>
      <c r="B8469" s="178" t="s">
        <v>169</v>
      </c>
      <c r="C8469" s="178" t="s">
        <v>1394</v>
      </c>
      <c r="D8469" s="178" t="s">
        <v>8924</v>
      </c>
      <c r="E8469" s="179">
        <v>38254</v>
      </c>
      <c r="F8469" s="180">
        <v>0</v>
      </c>
      <c r="G8469" s="180">
        <v>9497.64</v>
      </c>
      <c r="H8469" s="180">
        <v>4070.41</v>
      </c>
      <c r="I8469" s="180">
        <f t="shared" si="264"/>
        <v>13568.05</v>
      </c>
      <c r="J8469" s="177" t="str">
        <f t="shared" si="265"/>
        <v>Date &gt; 1920</v>
      </c>
    </row>
    <row r="8470" spans="1:10" x14ac:dyDescent="0.3">
      <c r="A8470" s="178" t="s">
        <v>270</v>
      </c>
      <c r="B8470" s="178" t="s">
        <v>169</v>
      </c>
      <c r="C8470" s="178" t="s">
        <v>1394</v>
      </c>
      <c r="D8470" s="178" t="s">
        <v>8924</v>
      </c>
      <c r="E8470" s="179">
        <v>38286</v>
      </c>
      <c r="F8470" s="180">
        <v>0</v>
      </c>
      <c r="G8470" s="180">
        <v>8009.65</v>
      </c>
      <c r="H8470" s="180">
        <v>3432.71</v>
      </c>
      <c r="I8470" s="180">
        <f t="shared" si="264"/>
        <v>11442.36</v>
      </c>
      <c r="J8470" s="177" t="str">
        <f t="shared" si="265"/>
        <v>Date &gt; 1920</v>
      </c>
    </row>
    <row r="8471" spans="1:10" x14ac:dyDescent="0.3">
      <c r="A8471" s="178" t="s">
        <v>270</v>
      </c>
      <c r="B8471" s="178" t="s">
        <v>169</v>
      </c>
      <c r="C8471" s="178" t="s">
        <v>1394</v>
      </c>
      <c r="D8471" s="178" t="s">
        <v>8924</v>
      </c>
      <c r="E8471" s="179">
        <v>38351</v>
      </c>
      <c r="F8471" s="180">
        <v>0</v>
      </c>
      <c r="G8471" s="180">
        <v>3142.71</v>
      </c>
      <c r="H8471" s="180">
        <v>1346.88</v>
      </c>
      <c r="I8471" s="180">
        <f t="shared" si="264"/>
        <v>4489.59</v>
      </c>
      <c r="J8471" s="177" t="str">
        <f t="shared" si="265"/>
        <v>Date &gt; 1920</v>
      </c>
    </row>
    <row r="8472" spans="1:10" x14ac:dyDescent="0.3">
      <c r="A8472" s="178" t="s">
        <v>270</v>
      </c>
      <c r="B8472" s="178" t="s">
        <v>169</v>
      </c>
      <c r="C8472" s="178" t="s">
        <v>1394</v>
      </c>
      <c r="D8472" s="178" t="s">
        <v>8924</v>
      </c>
      <c r="E8472" s="179">
        <v>38380</v>
      </c>
      <c r="F8472" s="180">
        <v>0</v>
      </c>
      <c r="G8472" s="180">
        <v>10690.69</v>
      </c>
      <c r="H8472" s="180">
        <v>4581.72</v>
      </c>
      <c r="I8472" s="180">
        <f t="shared" si="264"/>
        <v>15272.41</v>
      </c>
      <c r="J8472" s="177" t="str">
        <f t="shared" si="265"/>
        <v>Date &gt; 1920</v>
      </c>
    </row>
    <row r="8473" spans="1:10" x14ac:dyDescent="0.3">
      <c r="A8473" s="178" t="s">
        <v>270</v>
      </c>
      <c r="B8473" s="178" t="s">
        <v>169</v>
      </c>
      <c r="C8473" s="178" t="s">
        <v>1394</v>
      </c>
      <c r="D8473" s="178" t="s">
        <v>8925</v>
      </c>
      <c r="E8473" s="179">
        <v>39001</v>
      </c>
      <c r="F8473" s="180">
        <v>17122</v>
      </c>
      <c r="G8473" s="180">
        <v>0</v>
      </c>
      <c r="H8473" s="180">
        <v>1428.13</v>
      </c>
      <c r="I8473" s="180">
        <f t="shared" si="264"/>
        <v>18550.13</v>
      </c>
      <c r="J8473" s="177" t="str">
        <f t="shared" si="265"/>
        <v>Date &gt; 1920</v>
      </c>
    </row>
    <row r="8474" spans="1:10" x14ac:dyDescent="0.3">
      <c r="A8474" s="178" t="s">
        <v>270</v>
      </c>
      <c r="B8474" s="178" t="s">
        <v>169</v>
      </c>
      <c r="C8474" s="178" t="s">
        <v>1394</v>
      </c>
      <c r="D8474" s="178" t="s">
        <v>8925</v>
      </c>
      <c r="E8474" s="179">
        <v>39064</v>
      </c>
      <c r="F8474" s="180">
        <v>10000</v>
      </c>
      <c r="G8474" s="180">
        <v>0</v>
      </c>
      <c r="H8474" s="180">
        <v>7.44</v>
      </c>
      <c r="I8474" s="180">
        <f t="shared" si="264"/>
        <v>10007.44</v>
      </c>
      <c r="J8474" s="177" t="str">
        <f t="shared" si="265"/>
        <v>Date &gt; 1920</v>
      </c>
    </row>
    <row r="8475" spans="1:10" x14ac:dyDescent="0.3">
      <c r="A8475" s="178" t="s">
        <v>270</v>
      </c>
      <c r="B8475" s="178" t="s">
        <v>169</v>
      </c>
      <c r="C8475" s="178" t="s">
        <v>1394</v>
      </c>
      <c r="D8475" s="178" t="s">
        <v>8925</v>
      </c>
      <c r="E8475" s="179">
        <v>39064</v>
      </c>
      <c r="F8475" s="180">
        <v>132</v>
      </c>
      <c r="G8475" s="180">
        <v>0</v>
      </c>
      <c r="H8475" s="180">
        <v>0</v>
      </c>
      <c r="I8475" s="180">
        <f t="shared" si="264"/>
        <v>132</v>
      </c>
      <c r="J8475" s="177" t="str">
        <f t="shared" si="265"/>
        <v>Date &gt; 1920</v>
      </c>
    </row>
    <row r="8476" spans="1:10" x14ac:dyDescent="0.3">
      <c r="A8476" s="178" t="s">
        <v>270</v>
      </c>
      <c r="B8476" s="178" t="s">
        <v>169</v>
      </c>
      <c r="C8476" s="178" t="s">
        <v>1394</v>
      </c>
      <c r="D8476" s="178" t="s">
        <v>8926</v>
      </c>
      <c r="E8476" s="179">
        <v>39429</v>
      </c>
      <c r="F8476" s="180">
        <v>106567</v>
      </c>
      <c r="G8476" s="180">
        <v>0</v>
      </c>
      <c r="H8476" s="180">
        <v>5609.86</v>
      </c>
      <c r="I8476" s="180">
        <f t="shared" si="264"/>
        <v>112176.86</v>
      </c>
      <c r="J8476" s="177" t="str">
        <f t="shared" si="265"/>
        <v>Date &gt; 1920</v>
      </c>
    </row>
    <row r="8477" spans="1:10" x14ac:dyDescent="0.3">
      <c r="A8477" s="178" t="s">
        <v>270</v>
      </c>
      <c r="B8477" s="178" t="s">
        <v>169</v>
      </c>
      <c r="C8477" s="178" t="s">
        <v>1394</v>
      </c>
      <c r="D8477" s="178" t="s">
        <v>8926</v>
      </c>
      <c r="E8477" s="179">
        <v>39458</v>
      </c>
      <c r="F8477" s="180">
        <v>227792</v>
      </c>
      <c r="G8477" s="180">
        <v>0</v>
      </c>
      <c r="H8477" s="180">
        <v>11989.13</v>
      </c>
      <c r="I8477" s="180">
        <f t="shared" si="264"/>
        <v>239781.13</v>
      </c>
      <c r="J8477" s="177" t="str">
        <f t="shared" si="265"/>
        <v>Date &gt; 1920</v>
      </c>
    </row>
    <row r="8478" spans="1:10" x14ac:dyDescent="0.3">
      <c r="A8478" s="178" t="s">
        <v>270</v>
      </c>
      <c r="B8478" s="178" t="s">
        <v>169</v>
      </c>
      <c r="C8478" s="178" t="s">
        <v>1394</v>
      </c>
      <c r="D8478" s="178" t="s">
        <v>8926</v>
      </c>
      <c r="E8478" s="179">
        <v>39486</v>
      </c>
      <c r="F8478" s="180">
        <v>34053</v>
      </c>
      <c r="G8478" s="180">
        <v>0</v>
      </c>
      <c r="H8478" s="180">
        <v>9648.01</v>
      </c>
      <c r="I8478" s="180">
        <f t="shared" si="264"/>
        <v>43701.01</v>
      </c>
      <c r="J8478" s="177" t="str">
        <f t="shared" si="265"/>
        <v>Date &gt; 1920</v>
      </c>
    </row>
    <row r="8479" spans="1:10" x14ac:dyDescent="0.3">
      <c r="A8479" s="178" t="s">
        <v>270</v>
      </c>
      <c r="B8479" s="178" t="s">
        <v>169</v>
      </c>
      <c r="C8479" s="178" t="s">
        <v>1394</v>
      </c>
      <c r="D8479" s="178" t="s">
        <v>8926</v>
      </c>
      <c r="E8479" s="179">
        <v>39513</v>
      </c>
      <c r="F8479" s="180">
        <v>28242</v>
      </c>
      <c r="G8479" s="180">
        <v>0</v>
      </c>
      <c r="H8479" s="180">
        <v>-6368.39</v>
      </c>
      <c r="I8479" s="180">
        <f t="shared" si="264"/>
        <v>21873.61</v>
      </c>
      <c r="J8479" s="177" t="str">
        <f t="shared" si="265"/>
        <v>Date &gt; 1920</v>
      </c>
    </row>
    <row r="8480" spans="1:10" x14ac:dyDescent="0.3">
      <c r="A8480" s="178" t="s">
        <v>270</v>
      </c>
      <c r="B8480" s="178" t="s">
        <v>169</v>
      </c>
      <c r="C8480" s="178" t="s">
        <v>1394</v>
      </c>
      <c r="D8480" s="178" t="s">
        <v>8926</v>
      </c>
      <c r="E8480" s="179">
        <v>39532</v>
      </c>
      <c r="F8480" s="180">
        <v>20126</v>
      </c>
      <c r="G8480" s="180">
        <v>0</v>
      </c>
      <c r="H8480" s="180">
        <v>1059</v>
      </c>
      <c r="I8480" s="180">
        <f t="shared" si="264"/>
        <v>21185</v>
      </c>
      <c r="J8480" s="177" t="str">
        <f t="shared" si="265"/>
        <v>Date &gt; 1920</v>
      </c>
    </row>
    <row r="8481" spans="1:10" x14ac:dyDescent="0.3">
      <c r="A8481" s="178" t="s">
        <v>270</v>
      </c>
      <c r="B8481" s="178" t="s">
        <v>169</v>
      </c>
      <c r="C8481" s="178" t="s">
        <v>1394</v>
      </c>
      <c r="D8481" s="178" t="s">
        <v>8926</v>
      </c>
      <c r="E8481" s="179">
        <v>39538</v>
      </c>
      <c r="F8481" s="180">
        <v>28058</v>
      </c>
      <c r="G8481" s="180">
        <v>0</v>
      </c>
      <c r="H8481" s="180">
        <v>-0.35</v>
      </c>
      <c r="I8481" s="180">
        <f t="shared" si="264"/>
        <v>28057.65</v>
      </c>
      <c r="J8481" s="177" t="str">
        <f t="shared" si="265"/>
        <v>Date &gt; 1920</v>
      </c>
    </row>
    <row r="8482" spans="1:10" x14ac:dyDescent="0.3">
      <c r="A8482" s="178" t="s">
        <v>270</v>
      </c>
      <c r="B8482" s="178" t="s">
        <v>169</v>
      </c>
      <c r="C8482" s="178" t="s">
        <v>1394</v>
      </c>
      <c r="D8482" s="178" t="s">
        <v>8926</v>
      </c>
      <c r="E8482" s="179">
        <v>39563</v>
      </c>
      <c r="F8482" s="180">
        <v>22853</v>
      </c>
      <c r="G8482" s="180">
        <v>0</v>
      </c>
      <c r="H8482" s="180">
        <v>2140.58</v>
      </c>
      <c r="I8482" s="180">
        <f t="shared" si="264"/>
        <v>24993.58</v>
      </c>
      <c r="J8482" s="177" t="str">
        <f t="shared" si="265"/>
        <v>Date &gt; 1920</v>
      </c>
    </row>
    <row r="8483" spans="1:10" x14ac:dyDescent="0.3">
      <c r="A8483" s="178" t="s">
        <v>270</v>
      </c>
      <c r="B8483" s="178" t="s">
        <v>169</v>
      </c>
      <c r="C8483" s="178" t="s">
        <v>1394</v>
      </c>
      <c r="D8483" s="178" t="s">
        <v>8926</v>
      </c>
      <c r="E8483" s="179">
        <v>39652</v>
      </c>
      <c r="F8483" s="180">
        <v>39675</v>
      </c>
      <c r="G8483" s="180">
        <v>0</v>
      </c>
      <c r="H8483" s="180">
        <v>1150.47</v>
      </c>
      <c r="I8483" s="180">
        <f t="shared" si="264"/>
        <v>40825.47</v>
      </c>
      <c r="J8483" s="177" t="str">
        <f t="shared" si="265"/>
        <v>Date &gt; 1920</v>
      </c>
    </row>
    <row r="8484" spans="1:10" x14ac:dyDescent="0.3">
      <c r="A8484" s="178" t="s">
        <v>270</v>
      </c>
      <c r="B8484" s="178" t="s">
        <v>169</v>
      </c>
      <c r="C8484" s="178" t="s">
        <v>1394</v>
      </c>
      <c r="D8484" s="178" t="s">
        <v>8926</v>
      </c>
      <c r="E8484" s="179">
        <v>39674</v>
      </c>
      <c r="F8484" s="180">
        <v>325</v>
      </c>
      <c r="G8484" s="180">
        <v>0</v>
      </c>
      <c r="H8484" s="180">
        <v>1528.59</v>
      </c>
      <c r="I8484" s="180">
        <f t="shared" si="264"/>
        <v>1853.59</v>
      </c>
      <c r="J8484" s="177" t="str">
        <f t="shared" si="265"/>
        <v>Date &gt; 1920</v>
      </c>
    </row>
    <row r="8485" spans="1:10" x14ac:dyDescent="0.3">
      <c r="A8485" s="178" t="s">
        <v>270</v>
      </c>
      <c r="B8485" s="178" t="s">
        <v>169</v>
      </c>
      <c r="C8485" s="178" t="s">
        <v>1394</v>
      </c>
      <c r="D8485" s="178" t="s">
        <v>8926</v>
      </c>
      <c r="E8485" s="179">
        <v>39867</v>
      </c>
      <c r="F8485" s="180">
        <v>10000</v>
      </c>
      <c r="G8485" s="180">
        <v>0</v>
      </c>
      <c r="H8485" s="180">
        <v>490.1</v>
      </c>
      <c r="I8485" s="180">
        <f t="shared" si="264"/>
        <v>10490.1</v>
      </c>
      <c r="J8485" s="177" t="str">
        <f t="shared" si="265"/>
        <v>Date &gt; 1920</v>
      </c>
    </row>
    <row r="8486" spans="1:10" x14ac:dyDescent="0.3">
      <c r="A8486" s="178" t="s">
        <v>270</v>
      </c>
      <c r="B8486" s="178" t="s">
        <v>169</v>
      </c>
      <c r="C8486" s="178" t="s">
        <v>1394</v>
      </c>
      <c r="D8486" s="178" t="s">
        <v>8926</v>
      </c>
      <c r="E8486" s="179">
        <v>39867</v>
      </c>
      <c r="F8486" s="180">
        <v>58684</v>
      </c>
      <c r="G8486" s="180">
        <v>0</v>
      </c>
      <c r="H8486" s="180">
        <v>3089.51</v>
      </c>
      <c r="I8486" s="180">
        <f t="shared" si="264"/>
        <v>61773.51</v>
      </c>
      <c r="J8486" s="177" t="str">
        <f t="shared" si="265"/>
        <v>Date &gt; 1920</v>
      </c>
    </row>
    <row r="8487" spans="1:10" x14ac:dyDescent="0.3">
      <c r="A8487" s="178" t="s">
        <v>270</v>
      </c>
      <c r="B8487" s="178" t="s">
        <v>169</v>
      </c>
      <c r="C8487" s="178" t="s">
        <v>1394</v>
      </c>
      <c r="D8487" s="178" t="s">
        <v>8927</v>
      </c>
      <c r="E8487" s="179">
        <v>40147</v>
      </c>
      <c r="F8487" s="180">
        <v>18037</v>
      </c>
      <c r="G8487" s="180">
        <v>0</v>
      </c>
      <c r="H8487" s="180">
        <v>1316.37</v>
      </c>
      <c r="I8487" s="180">
        <f t="shared" si="264"/>
        <v>19353.37</v>
      </c>
      <c r="J8487" s="177" t="str">
        <f t="shared" si="265"/>
        <v>Date &gt; 1920</v>
      </c>
    </row>
    <row r="8488" spans="1:10" x14ac:dyDescent="0.3">
      <c r="A8488" s="178" t="s">
        <v>270</v>
      </c>
      <c r="B8488" s="178" t="s">
        <v>169</v>
      </c>
      <c r="C8488" s="178" t="s">
        <v>1394</v>
      </c>
      <c r="D8488" s="178" t="s">
        <v>8927</v>
      </c>
      <c r="E8488" s="179">
        <v>40317</v>
      </c>
      <c r="F8488" s="180">
        <v>8855</v>
      </c>
      <c r="G8488" s="180">
        <v>0</v>
      </c>
      <c r="H8488" s="180">
        <v>100</v>
      </c>
      <c r="I8488" s="180">
        <f t="shared" si="264"/>
        <v>8955</v>
      </c>
      <c r="J8488" s="177" t="str">
        <f t="shared" si="265"/>
        <v>Date &gt; 1920</v>
      </c>
    </row>
    <row r="8489" spans="1:10" x14ac:dyDescent="0.3">
      <c r="A8489" s="178" t="s">
        <v>270</v>
      </c>
      <c r="B8489" s="178" t="s">
        <v>169</v>
      </c>
      <c r="C8489" s="178" t="s">
        <v>1394</v>
      </c>
      <c r="D8489" s="178" t="s">
        <v>8928</v>
      </c>
      <c r="E8489" s="179">
        <v>40326</v>
      </c>
      <c r="F8489" s="180">
        <v>18962</v>
      </c>
      <c r="G8489" s="180">
        <v>0</v>
      </c>
      <c r="H8489" s="180">
        <v>998</v>
      </c>
      <c r="I8489" s="180">
        <f t="shared" si="264"/>
        <v>19960</v>
      </c>
      <c r="J8489" s="177" t="str">
        <f t="shared" si="265"/>
        <v>Date &gt; 1920</v>
      </c>
    </row>
    <row r="8490" spans="1:10" x14ac:dyDescent="0.3">
      <c r="A8490" s="178" t="s">
        <v>270</v>
      </c>
      <c r="B8490" s="178" t="s">
        <v>169</v>
      </c>
      <c r="C8490" s="178" t="s">
        <v>1394</v>
      </c>
      <c r="D8490" s="178" t="s">
        <v>8928</v>
      </c>
      <c r="E8490" s="179">
        <v>40428</v>
      </c>
      <c r="F8490" s="180">
        <v>18443</v>
      </c>
      <c r="G8490" s="180">
        <v>0</v>
      </c>
      <c r="H8490" s="180">
        <v>1248</v>
      </c>
      <c r="I8490" s="180">
        <f t="shared" si="264"/>
        <v>19691</v>
      </c>
      <c r="J8490" s="177" t="str">
        <f t="shared" si="265"/>
        <v>Date &gt; 1920</v>
      </c>
    </row>
    <row r="8491" spans="1:10" x14ac:dyDescent="0.3">
      <c r="A8491" s="178" t="s">
        <v>270</v>
      </c>
      <c r="B8491" s="178" t="s">
        <v>169</v>
      </c>
      <c r="C8491" s="178" t="s">
        <v>1394</v>
      </c>
      <c r="D8491" s="178" t="s">
        <v>8928</v>
      </c>
      <c r="E8491" s="179">
        <v>40854</v>
      </c>
      <c r="F8491" s="180">
        <v>1000</v>
      </c>
      <c r="G8491" s="180">
        <v>0</v>
      </c>
      <c r="H8491" s="180">
        <v>0</v>
      </c>
      <c r="I8491" s="180">
        <f t="shared" si="264"/>
        <v>1000</v>
      </c>
      <c r="J8491" s="177" t="str">
        <f t="shared" si="265"/>
        <v>Date &gt; 1920</v>
      </c>
    </row>
    <row r="8492" spans="1:10" x14ac:dyDescent="0.3">
      <c r="A8492" s="178" t="s">
        <v>270</v>
      </c>
      <c r="B8492" s="178" t="s">
        <v>169</v>
      </c>
      <c r="C8492" s="178" t="s">
        <v>1394</v>
      </c>
      <c r="D8492" s="178" t="s">
        <v>8928</v>
      </c>
      <c r="E8492" s="179">
        <v>40928</v>
      </c>
      <c r="F8492" s="180">
        <v>9000</v>
      </c>
      <c r="G8492" s="180">
        <v>0</v>
      </c>
      <c r="H8492" s="180">
        <v>249</v>
      </c>
      <c r="I8492" s="180">
        <f t="shared" si="264"/>
        <v>9249</v>
      </c>
      <c r="J8492" s="177" t="str">
        <f t="shared" si="265"/>
        <v>Date &gt; 1920</v>
      </c>
    </row>
    <row r="8493" spans="1:10" x14ac:dyDescent="0.3">
      <c r="A8493" s="178" t="s">
        <v>270</v>
      </c>
      <c r="B8493" s="178" t="s">
        <v>169</v>
      </c>
      <c r="C8493" s="178" t="s">
        <v>1394</v>
      </c>
      <c r="D8493" s="178" t="s">
        <v>8929</v>
      </c>
      <c r="E8493" s="179">
        <v>40702</v>
      </c>
      <c r="F8493" s="180">
        <v>848</v>
      </c>
      <c r="G8493" s="180">
        <v>0</v>
      </c>
      <c r="H8493" s="180">
        <v>45.13</v>
      </c>
      <c r="I8493" s="180">
        <f t="shared" si="264"/>
        <v>893.13</v>
      </c>
      <c r="J8493" s="177" t="str">
        <f t="shared" si="265"/>
        <v>Date &gt; 1920</v>
      </c>
    </row>
    <row r="8494" spans="1:10" x14ac:dyDescent="0.3">
      <c r="A8494" s="178" t="s">
        <v>270</v>
      </c>
      <c r="B8494" s="178" t="s">
        <v>169</v>
      </c>
      <c r="C8494" s="178" t="s">
        <v>1394</v>
      </c>
      <c r="D8494" s="178" t="s">
        <v>8929</v>
      </c>
      <c r="E8494" s="179">
        <v>40718</v>
      </c>
      <c r="F8494" s="180">
        <v>47747</v>
      </c>
      <c r="G8494" s="180">
        <v>0</v>
      </c>
      <c r="H8494" s="180">
        <v>7263</v>
      </c>
      <c r="I8494" s="180">
        <f t="shared" si="264"/>
        <v>55010</v>
      </c>
      <c r="J8494" s="177" t="str">
        <f t="shared" si="265"/>
        <v>Date &gt; 1920</v>
      </c>
    </row>
    <row r="8495" spans="1:10" x14ac:dyDescent="0.3">
      <c r="A8495" s="178" t="s">
        <v>270</v>
      </c>
      <c r="B8495" s="178" t="s">
        <v>169</v>
      </c>
      <c r="C8495" s="178" t="s">
        <v>1394</v>
      </c>
      <c r="D8495" s="178" t="s">
        <v>8929</v>
      </c>
      <c r="E8495" s="179">
        <v>40724</v>
      </c>
      <c r="F8495" s="180">
        <v>115916</v>
      </c>
      <c r="G8495" s="180">
        <v>0</v>
      </c>
      <c r="H8495" s="180">
        <v>1351.13</v>
      </c>
      <c r="I8495" s="180">
        <f t="shared" si="264"/>
        <v>117267.13</v>
      </c>
      <c r="J8495" s="177" t="str">
        <f t="shared" si="265"/>
        <v>Date &gt; 1920</v>
      </c>
    </row>
    <row r="8496" spans="1:10" x14ac:dyDescent="0.3">
      <c r="A8496" s="178" t="s">
        <v>270</v>
      </c>
      <c r="B8496" s="178" t="s">
        <v>169</v>
      </c>
      <c r="C8496" s="178" t="s">
        <v>1394</v>
      </c>
      <c r="D8496" s="178" t="s">
        <v>8929</v>
      </c>
      <c r="E8496" s="179">
        <v>40766</v>
      </c>
      <c r="F8496" s="180">
        <v>434811</v>
      </c>
      <c r="G8496" s="180">
        <v>0</v>
      </c>
      <c r="H8496" s="180">
        <v>22885.07</v>
      </c>
      <c r="I8496" s="180">
        <f t="shared" si="264"/>
        <v>457696.07</v>
      </c>
      <c r="J8496" s="177" t="str">
        <f t="shared" si="265"/>
        <v>Date &gt; 1920</v>
      </c>
    </row>
    <row r="8497" spans="1:10" x14ac:dyDescent="0.3">
      <c r="A8497" s="178" t="s">
        <v>270</v>
      </c>
      <c r="B8497" s="178" t="s">
        <v>169</v>
      </c>
      <c r="C8497" s="178" t="s">
        <v>1394</v>
      </c>
      <c r="D8497" s="178" t="s">
        <v>8929</v>
      </c>
      <c r="E8497" s="179">
        <v>40811</v>
      </c>
      <c r="F8497" s="180">
        <v>103579</v>
      </c>
      <c r="G8497" s="180">
        <v>0</v>
      </c>
      <c r="H8497" s="180">
        <v>5451.89</v>
      </c>
      <c r="I8497" s="180">
        <f t="shared" si="264"/>
        <v>109030.89</v>
      </c>
      <c r="J8497" s="177" t="str">
        <f t="shared" si="265"/>
        <v>Date &gt; 1920</v>
      </c>
    </row>
    <row r="8498" spans="1:10" x14ac:dyDescent="0.3">
      <c r="A8498" s="178" t="s">
        <v>270</v>
      </c>
      <c r="B8498" s="178" t="s">
        <v>169</v>
      </c>
      <c r="C8498" s="178" t="s">
        <v>1394</v>
      </c>
      <c r="D8498" s="178" t="s">
        <v>8929</v>
      </c>
      <c r="E8498" s="179">
        <v>40947</v>
      </c>
      <c r="F8498" s="180">
        <v>88920</v>
      </c>
      <c r="G8498" s="180">
        <v>0</v>
      </c>
      <c r="H8498" s="180">
        <v>6427.81</v>
      </c>
      <c r="I8498" s="180">
        <f t="shared" si="264"/>
        <v>95347.81</v>
      </c>
      <c r="J8498" s="177" t="str">
        <f t="shared" si="265"/>
        <v>Date &gt; 1920</v>
      </c>
    </row>
    <row r="8499" spans="1:10" x14ac:dyDescent="0.3">
      <c r="A8499" s="178" t="s">
        <v>270</v>
      </c>
      <c r="B8499" s="178" t="s">
        <v>169</v>
      </c>
      <c r="C8499" s="178" t="s">
        <v>1394</v>
      </c>
      <c r="D8499" s="178" t="s">
        <v>8929</v>
      </c>
      <c r="E8499" s="179">
        <v>41033</v>
      </c>
      <c r="F8499" s="180">
        <v>38625</v>
      </c>
      <c r="G8499" s="180">
        <v>0</v>
      </c>
      <c r="H8499" s="180">
        <v>285</v>
      </c>
      <c r="I8499" s="180">
        <f t="shared" si="264"/>
        <v>38910</v>
      </c>
      <c r="J8499" s="177" t="str">
        <f t="shared" si="265"/>
        <v>Date &gt; 1920</v>
      </c>
    </row>
    <row r="8500" spans="1:10" x14ac:dyDescent="0.3">
      <c r="A8500" s="178" t="s">
        <v>270</v>
      </c>
      <c r="B8500" s="178" t="s">
        <v>169</v>
      </c>
      <c r="C8500" s="178" t="s">
        <v>1394</v>
      </c>
      <c r="D8500" s="178" t="s">
        <v>8930</v>
      </c>
      <c r="E8500" s="179">
        <v>40583</v>
      </c>
      <c r="F8500" s="180">
        <v>0</v>
      </c>
      <c r="G8500" s="180">
        <v>13430.18</v>
      </c>
      <c r="H8500" s="180">
        <v>5755.79</v>
      </c>
      <c r="I8500" s="180">
        <f t="shared" si="264"/>
        <v>19185.97</v>
      </c>
      <c r="J8500" s="177" t="str">
        <f t="shared" si="265"/>
        <v>Date &gt; 1920</v>
      </c>
    </row>
    <row r="8501" spans="1:10" x14ac:dyDescent="0.3">
      <c r="A8501" s="178" t="s">
        <v>270</v>
      </c>
      <c r="B8501" s="178" t="s">
        <v>169</v>
      </c>
      <c r="C8501" s="178" t="s">
        <v>1394</v>
      </c>
      <c r="D8501" s="178" t="s">
        <v>8930</v>
      </c>
      <c r="E8501" s="179">
        <v>40611</v>
      </c>
      <c r="F8501" s="180">
        <v>0</v>
      </c>
      <c r="G8501" s="180">
        <v>223.64</v>
      </c>
      <c r="H8501" s="180">
        <v>95.84</v>
      </c>
      <c r="I8501" s="180">
        <f t="shared" si="264"/>
        <v>319.48</v>
      </c>
      <c r="J8501" s="177" t="str">
        <f t="shared" si="265"/>
        <v>Date &gt; 1920</v>
      </c>
    </row>
    <row r="8502" spans="1:10" x14ac:dyDescent="0.3">
      <c r="A8502" s="178" t="s">
        <v>270</v>
      </c>
      <c r="B8502" s="178" t="s">
        <v>169</v>
      </c>
      <c r="C8502" s="178" t="s">
        <v>1394</v>
      </c>
      <c r="D8502" s="178" t="s">
        <v>8931</v>
      </c>
      <c r="E8502" s="179">
        <v>40897</v>
      </c>
      <c r="F8502" s="180">
        <v>200534</v>
      </c>
      <c r="G8502" s="180">
        <v>0</v>
      </c>
      <c r="H8502" s="180">
        <v>10965.96</v>
      </c>
      <c r="I8502" s="180">
        <f t="shared" si="264"/>
        <v>211499.96</v>
      </c>
      <c r="J8502" s="177" t="str">
        <f t="shared" si="265"/>
        <v>Date &gt; 1920</v>
      </c>
    </row>
    <row r="8503" spans="1:10" x14ac:dyDescent="0.3">
      <c r="A8503" s="178" t="s">
        <v>270</v>
      </c>
      <c r="B8503" s="178" t="s">
        <v>169</v>
      </c>
      <c r="C8503" s="178" t="s">
        <v>1394</v>
      </c>
      <c r="D8503" s="178" t="s">
        <v>8931</v>
      </c>
      <c r="E8503" s="179">
        <v>40933</v>
      </c>
      <c r="F8503" s="180">
        <v>10450</v>
      </c>
      <c r="G8503" s="180">
        <v>0</v>
      </c>
      <c r="H8503" s="180">
        <v>640</v>
      </c>
      <c r="I8503" s="180">
        <f t="shared" si="264"/>
        <v>11090</v>
      </c>
      <c r="J8503" s="177" t="str">
        <f t="shared" si="265"/>
        <v>Date &gt; 1920</v>
      </c>
    </row>
    <row r="8504" spans="1:10" x14ac:dyDescent="0.3">
      <c r="A8504" s="178" t="s">
        <v>270</v>
      </c>
      <c r="B8504" s="178" t="s">
        <v>169</v>
      </c>
      <c r="C8504" s="178" t="s">
        <v>1394</v>
      </c>
      <c r="D8504" s="178" t="s">
        <v>8931</v>
      </c>
      <c r="E8504" s="179">
        <v>41036</v>
      </c>
      <c r="F8504" s="180">
        <v>1639</v>
      </c>
      <c r="G8504" s="180">
        <v>0</v>
      </c>
      <c r="H8504" s="180">
        <v>111.59</v>
      </c>
      <c r="I8504" s="180">
        <f t="shared" si="264"/>
        <v>1750.59</v>
      </c>
      <c r="J8504" s="177" t="str">
        <f t="shared" si="265"/>
        <v>Date &gt; 1920</v>
      </c>
    </row>
    <row r="8505" spans="1:10" x14ac:dyDescent="0.3">
      <c r="A8505" s="178" t="s">
        <v>270</v>
      </c>
      <c r="B8505" s="178" t="s">
        <v>169</v>
      </c>
      <c r="C8505" s="178" t="s">
        <v>1394</v>
      </c>
      <c r="D8505" s="178" t="s">
        <v>8931</v>
      </c>
      <c r="E8505" s="179">
        <v>41066</v>
      </c>
      <c r="F8505" s="180">
        <v>2988</v>
      </c>
      <c r="G8505" s="180">
        <v>0</v>
      </c>
      <c r="H8505" s="180">
        <v>-368.94</v>
      </c>
      <c r="I8505" s="180">
        <f t="shared" si="264"/>
        <v>2619.06</v>
      </c>
      <c r="J8505" s="177" t="str">
        <f t="shared" si="265"/>
        <v>Date &gt; 1920</v>
      </c>
    </row>
    <row r="8506" spans="1:10" x14ac:dyDescent="0.3">
      <c r="A8506" s="178" t="s">
        <v>270</v>
      </c>
      <c r="B8506" s="178" t="s">
        <v>169</v>
      </c>
      <c r="C8506" s="178" t="s">
        <v>1394</v>
      </c>
      <c r="D8506" s="178" t="s">
        <v>8932</v>
      </c>
      <c r="E8506" s="179">
        <v>42345</v>
      </c>
      <c r="F8506" s="180">
        <v>22538</v>
      </c>
      <c r="G8506" s="180">
        <v>1306.9100000000001</v>
      </c>
      <c r="H8506" s="180">
        <v>1307.31</v>
      </c>
      <c r="I8506" s="180">
        <f t="shared" si="264"/>
        <v>25152.22</v>
      </c>
      <c r="J8506" s="177" t="str">
        <f t="shared" si="265"/>
        <v>Date &gt; 1920</v>
      </c>
    </row>
    <row r="8507" spans="1:10" x14ac:dyDescent="0.3">
      <c r="A8507" s="178" t="s">
        <v>270</v>
      </c>
      <c r="B8507" s="178" t="s">
        <v>169</v>
      </c>
      <c r="C8507" s="178" t="s">
        <v>1394</v>
      </c>
      <c r="D8507" s="178" t="s">
        <v>8932</v>
      </c>
      <c r="E8507" s="179">
        <v>42670</v>
      </c>
      <c r="F8507" s="180">
        <v>1798</v>
      </c>
      <c r="G8507" s="180">
        <v>45.1</v>
      </c>
      <c r="H8507" s="180">
        <v>44.91</v>
      </c>
      <c r="I8507" s="180">
        <f t="shared" si="264"/>
        <v>1888.01</v>
      </c>
      <c r="J8507" s="177" t="str">
        <f t="shared" si="265"/>
        <v>Date &gt; 1920</v>
      </c>
    </row>
    <row r="8508" spans="1:10" x14ac:dyDescent="0.3">
      <c r="A8508" s="178" t="s">
        <v>270</v>
      </c>
      <c r="B8508" s="178" t="s">
        <v>169</v>
      </c>
      <c r="C8508" s="178" t="s">
        <v>1394</v>
      </c>
      <c r="D8508" s="178" t="s">
        <v>8933</v>
      </c>
      <c r="E8508" s="179">
        <v>43509</v>
      </c>
      <c r="F8508" s="180">
        <v>0</v>
      </c>
      <c r="G8508" s="180">
        <v>32068.639999999999</v>
      </c>
      <c r="H8508" s="180">
        <v>10689.55</v>
      </c>
      <c r="I8508" s="180">
        <f t="shared" si="264"/>
        <v>42758.19</v>
      </c>
      <c r="J8508" s="177" t="str">
        <f t="shared" si="265"/>
        <v>Date &gt; 1920</v>
      </c>
    </row>
    <row r="8509" spans="1:10" x14ac:dyDescent="0.3">
      <c r="A8509" s="178" t="s">
        <v>270</v>
      </c>
      <c r="B8509" s="178" t="s">
        <v>169</v>
      </c>
      <c r="C8509" s="178" t="s">
        <v>1394</v>
      </c>
      <c r="D8509" s="178" t="s">
        <v>8934</v>
      </c>
      <c r="E8509" s="209">
        <v>0</v>
      </c>
      <c r="F8509" s="180">
        <v>12389</v>
      </c>
      <c r="G8509" s="180">
        <v>0</v>
      </c>
      <c r="H8509" s="180">
        <v>0</v>
      </c>
      <c r="I8509" s="180">
        <f t="shared" si="264"/>
        <v>12389</v>
      </c>
      <c r="J8509" s="177" t="str">
        <f t="shared" si="265"/>
        <v>Sketchy date</v>
      </c>
    </row>
    <row r="8510" spans="1:10" x14ac:dyDescent="0.3">
      <c r="A8510" s="178" t="s">
        <v>270</v>
      </c>
      <c r="B8510" s="178" t="s">
        <v>169</v>
      </c>
      <c r="C8510" s="178" t="s">
        <v>1394</v>
      </c>
      <c r="D8510" s="178" t="s">
        <v>8934</v>
      </c>
      <c r="E8510" s="209">
        <v>0</v>
      </c>
      <c r="F8510" s="180">
        <v>7611</v>
      </c>
      <c r="G8510" s="180">
        <v>0</v>
      </c>
      <c r="H8510" s="180">
        <v>0</v>
      </c>
      <c r="I8510" s="180">
        <f t="shared" si="264"/>
        <v>7611</v>
      </c>
      <c r="J8510" s="177" t="str">
        <f t="shared" si="265"/>
        <v>Sketchy date</v>
      </c>
    </row>
    <row r="8511" spans="1:10" x14ac:dyDescent="0.3">
      <c r="A8511" s="178" t="s">
        <v>270</v>
      </c>
      <c r="B8511" s="178" t="s">
        <v>175</v>
      </c>
      <c r="C8511" s="178" t="s">
        <v>1400</v>
      </c>
      <c r="D8511" s="178" t="s">
        <v>8935</v>
      </c>
      <c r="E8511" s="179">
        <v>16973</v>
      </c>
      <c r="F8511" s="180">
        <v>0</v>
      </c>
      <c r="G8511" s="180">
        <v>6029.01</v>
      </c>
      <c r="H8511" s="180">
        <v>6029.01</v>
      </c>
      <c r="I8511" s="180">
        <f t="shared" si="264"/>
        <v>12058.02</v>
      </c>
      <c r="J8511" s="177" t="str">
        <f t="shared" si="265"/>
        <v>Date &gt; 1920</v>
      </c>
    </row>
    <row r="8512" spans="1:10" x14ac:dyDescent="0.3">
      <c r="A8512" s="178" t="s">
        <v>270</v>
      </c>
      <c r="B8512" s="178" t="s">
        <v>175</v>
      </c>
      <c r="C8512" s="178" t="s">
        <v>1400</v>
      </c>
      <c r="D8512" s="178" t="s">
        <v>8936</v>
      </c>
      <c r="E8512" s="179">
        <v>18206</v>
      </c>
      <c r="F8512" s="180">
        <v>0</v>
      </c>
      <c r="G8512" s="180">
        <v>4557.72</v>
      </c>
      <c r="H8512" s="180">
        <v>4557.71</v>
      </c>
      <c r="I8512" s="180">
        <f t="shared" si="264"/>
        <v>9115.43</v>
      </c>
      <c r="J8512" s="177" t="str">
        <f t="shared" si="265"/>
        <v>Date &gt; 1920</v>
      </c>
    </row>
    <row r="8513" spans="1:10" x14ac:dyDescent="0.3">
      <c r="A8513" s="178" t="s">
        <v>270</v>
      </c>
      <c r="B8513" s="178" t="s">
        <v>175</v>
      </c>
      <c r="C8513" s="178" t="s">
        <v>1400</v>
      </c>
      <c r="D8513" s="178" t="s">
        <v>8937</v>
      </c>
      <c r="E8513" s="179">
        <v>18890</v>
      </c>
      <c r="F8513" s="180">
        <v>0</v>
      </c>
      <c r="G8513" s="180">
        <v>852.68</v>
      </c>
      <c r="H8513" s="180">
        <v>852.69</v>
      </c>
      <c r="I8513" s="180">
        <f t="shared" si="264"/>
        <v>1705.37</v>
      </c>
      <c r="J8513" s="177" t="str">
        <f t="shared" si="265"/>
        <v>Date &gt; 1920</v>
      </c>
    </row>
    <row r="8514" spans="1:10" x14ac:dyDescent="0.3">
      <c r="A8514" s="178" t="s">
        <v>270</v>
      </c>
      <c r="B8514" s="178" t="s">
        <v>175</v>
      </c>
      <c r="C8514" s="178" t="s">
        <v>1400</v>
      </c>
      <c r="D8514" s="178" t="s">
        <v>8938</v>
      </c>
      <c r="E8514" s="179">
        <v>17797</v>
      </c>
      <c r="F8514" s="180">
        <v>0</v>
      </c>
      <c r="G8514" s="180">
        <v>3039.94</v>
      </c>
      <c r="H8514" s="180">
        <v>0</v>
      </c>
      <c r="I8514" s="180">
        <f t="shared" si="264"/>
        <v>3039.94</v>
      </c>
      <c r="J8514" s="177" t="str">
        <f t="shared" si="265"/>
        <v>Date &gt; 1920</v>
      </c>
    </row>
    <row r="8515" spans="1:10" x14ac:dyDescent="0.3">
      <c r="A8515" s="178" t="s">
        <v>270</v>
      </c>
      <c r="B8515" s="178" t="s">
        <v>175</v>
      </c>
      <c r="C8515" s="178" t="s">
        <v>1400</v>
      </c>
      <c r="D8515" s="178" t="s">
        <v>8939</v>
      </c>
      <c r="E8515" s="179">
        <v>20304</v>
      </c>
      <c r="F8515" s="180">
        <v>0</v>
      </c>
      <c r="G8515" s="180">
        <v>3000</v>
      </c>
      <c r="H8515" s="180">
        <v>1630.5</v>
      </c>
      <c r="I8515" s="180">
        <f t="shared" si="264"/>
        <v>4630.5</v>
      </c>
      <c r="J8515" s="177" t="str">
        <f t="shared" si="265"/>
        <v>Date &gt; 1920</v>
      </c>
    </row>
    <row r="8516" spans="1:10" x14ac:dyDescent="0.3">
      <c r="A8516" s="178" t="s">
        <v>270</v>
      </c>
      <c r="B8516" s="178" t="s">
        <v>175</v>
      </c>
      <c r="C8516" s="178" t="s">
        <v>1400</v>
      </c>
      <c r="D8516" s="178" t="s">
        <v>8940</v>
      </c>
      <c r="E8516" s="179">
        <v>21984</v>
      </c>
      <c r="F8516" s="180">
        <v>14887.22</v>
      </c>
      <c r="G8516" s="180">
        <v>9924.81</v>
      </c>
      <c r="H8516" s="180">
        <v>4962.41</v>
      </c>
      <c r="I8516" s="180">
        <f t="shared" si="264"/>
        <v>29774.44</v>
      </c>
      <c r="J8516" s="177" t="str">
        <f t="shared" si="265"/>
        <v>Date &gt; 1920</v>
      </c>
    </row>
    <row r="8517" spans="1:10" x14ac:dyDescent="0.3">
      <c r="A8517" s="178" t="s">
        <v>270</v>
      </c>
      <c r="B8517" s="178" t="s">
        <v>175</v>
      </c>
      <c r="C8517" s="178" t="s">
        <v>1400</v>
      </c>
      <c r="D8517" s="178" t="s">
        <v>6400</v>
      </c>
      <c r="E8517" s="179">
        <v>21836</v>
      </c>
      <c r="F8517" s="180">
        <v>0</v>
      </c>
      <c r="G8517" s="180">
        <v>2539.33</v>
      </c>
      <c r="H8517" s="180">
        <v>1269.67</v>
      </c>
      <c r="I8517" s="180">
        <f t="shared" ref="I8517:I8580" si="266">SUM(F8517:H8517)</f>
        <v>3809</v>
      </c>
      <c r="J8517" s="177" t="str">
        <f t="shared" ref="J8517:J8580" si="267">IF(OR(YEAR(E8517)&gt; 1920, ISBLANK(E8517)), "Date &gt; 1920", "Sketchy date")</f>
        <v>Date &gt; 1920</v>
      </c>
    </row>
    <row r="8518" spans="1:10" x14ac:dyDescent="0.3">
      <c r="A8518" s="178" t="s">
        <v>270</v>
      </c>
      <c r="B8518" s="178" t="s">
        <v>175</v>
      </c>
      <c r="C8518" s="178" t="s">
        <v>1400</v>
      </c>
      <c r="D8518" s="178" t="s">
        <v>8941</v>
      </c>
      <c r="E8518" s="179">
        <v>23510</v>
      </c>
      <c r="F8518" s="180">
        <v>25137.16</v>
      </c>
      <c r="G8518" s="180">
        <v>16758.11</v>
      </c>
      <c r="H8518" s="180">
        <v>8379.06</v>
      </c>
      <c r="I8518" s="180">
        <f t="shared" si="266"/>
        <v>50274.33</v>
      </c>
      <c r="J8518" s="177" t="str">
        <f t="shared" si="267"/>
        <v>Date &gt; 1920</v>
      </c>
    </row>
    <row r="8519" spans="1:10" x14ac:dyDescent="0.3">
      <c r="A8519" s="178" t="s">
        <v>270</v>
      </c>
      <c r="B8519" s="178" t="s">
        <v>175</v>
      </c>
      <c r="C8519" s="178" t="s">
        <v>1400</v>
      </c>
      <c r="D8519" s="178" t="s">
        <v>6400</v>
      </c>
      <c r="E8519" s="179">
        <v>23277</v>
      </c>
      <c r="F8519" s="180">
        <v>0</v>
      </c>
      <c r="G8519" s="180">
        <v>3151.01</v>
      </c>
      <c r="H8519" s="180">
        <v>1575.51</v>
      </c>
      <c r="I8519" s="180">
        <f t="shared" si="266"/>
        <v>4726.5200000000004</v>
      </c>
      <c r="J8519" s="177" t="str">
        <f t="shared" si="267"/>
        <v>Date &gt; 1920</v>
      </c>
    </row>
    <row r="8520" spans="1:10" x14ac:dyDescent="0.3">
      <c r="A8520" s="178" t="s">
        <v>270</v>
      </c>
      <c r="B8520" s="178" t="s">
        <v>175</v>
      </c>
      <c r="C8520" s="178" t="s">
        <v>1400</v>
      </c>
      <c r="D8520" s="178" t="s">
        <v>6400</v>
      </c>
      <c r="E8520" s="179">
        <v>25143</v>
      </c>
      <c r="F8520" s="180">
        <v>0</v>
      </c>
      <c r="G8520" s="180">
        <v>4854.5</v>
      </c>
      <c r="H8520" s="180">
        <v>2427.2600000000002</v>
      </c>
      <c r="I8520" s="180">
        <f t="shared" si="266"/>
        <v>7281.76</v>
      </c>
      <c r="J8520" s="177" t="str">
        <f t="shared" si="267"/>
        <v>Date &gt; 1920</v>
      </c>
    </row>
    <row r="8521" spans="1:10" x14ac:dyDescent="0.3">
      <c r="A8521" s="178" t="s">
        <v>270</v>
      </c>
      <c r="B8521" s="178" t="s">
        <v>175</v>
      </c>
      <c r="C8521" s="178" t="s">
        <v>1400</v>
      </c>
      <c r="D8521" s="178" t="s">
        <v>8942</v>
      </c>
      <c r="E8521" s="179">
        <v>28461</v>
      </c>
      <c r="F8521" s="180">
        <v>325893.58</v>
      </c>
      <c r="G8521" s="180">
        <v>73810.490000000005</v>
      </c>
      <c r="H8521" s="180">
        <v>53883.62</v>
      </c>
      <c r="I8521" s="180">
        <f t="shared" si="266"/>
        <v>453587.69</v>
      </c>
      <c r="J8521" s="177" t="str">
        <f t="shared" si="267"/>
        <v>Date &gt; 1920</v>
      </c>
    </row>
    <row r="8522" spans="1:10" x14ac:dyDescent="0.3">
      <c r="A8522" s="178" t="s">
        <v>270</v>
      </c>
      <c r="B8522" s="178" t="s">
        <v>175</v>
      </c>
      <c r="C8522" s="178" t="s">
        <v>1400</v>
      </c>
      <c r="D8522" s="178" t="s">
        <v>8943</v>
      </c>
      <c r="E8522" s="179">
        <v>28388</v>
      </c>
      <c r="F8522" s="180">
        <v>0</v>
      </c>
      <c r="G8522" s="180">
        <v>3067.82</v>
      </c>
      <c r="H8522" s="180">
        <v>3067.83</v>
      </c>
      <c r="I8522" s="180">
        <f t="shared" si="266"/>
        <v>6135.65</v>
      </c>
      <c r="J8522" s="177" t="str">
        <f t="shared" si="267"/>
        <v>Date &gt; 1920</v>
      </c>
    </row>
    <row r="8523" spans="1:10" x14ac:dyDescent="0.3">
      <c r="A8523" s="178" t="s">
        <v>270</v>
      </c>
      <c r="B8523" s="178" t="s">
        <v>175</v>
      </c>
      <c r="C8523" s="178" t="s">
        <v>1400</v>
      </c>
      <c r="D8523" s="178" t="s">
        <v>6345</v>
      </c>
      <c r="E8523" s="179">
        <v>28506</v>
      </c>
      <c r="F8523" s="180">
        <v>0</v>
      </c>
      <c r="G8523" s="180">
        <v>5936.85</v>
      </c>
      <c r="H8523" s="180">
        <v>4542.66</v>
      </c>
      <c r="I8523" s="180">
        <f t="shared" si="266"/>
        <v>10479.51</v>
      </c>
      <c r="J8523" s="177" t="str">
        <f t="shared" si="267"/>
        <v>Date &gt; 1920</v>
      </c>
    </row>
    <row r="8524" spans="1:10" x14ac:dyDescent="0.3">
      <c r="A8524" s="178" t="s">
        <v>270</v>
      </c>
      <c r="B8524" s="178" t="s">
        <v>175</v>
      </c>
      <c r="C8524" s="178" t="s">
        <v>1400</v>
      </c>
      <c r="D8524" s="178" t="s">
        <v>6400</v>
      </c>
      <c r="E8524" s="179">
        <v>29158</v>
      </c>
      <c r="F8524" s="180">
        <v>0</v>
      </c>
      <c r="G8524" s="180">
        <v>19631.830000000002</v>
      </c>
      <c r="H8524" s="180">
        <v>9815.92</v>
      </c>
      <c r="I8524" s="180">
        <f t="shared" si="266"/>
        <v>29447.75</v>
      </c>
      <c r="J8524" s="177" t="str">
        <f t="shared" si="267"/>
        <v>Date &gt; 1920</v>
      </c>
    </row>
    <row r="8525" spans="1:10" x14ac:dyDescent="0.3">
      <c r="A8525" s="178" t="s">
        <v>270</v>
      </c>
      <c r="B8525" s="178" t="s">
        <v>175</v>
      </c>
      <c r="C8525" s="178" t="s">
        <v>1400</v>
      </c>
      <c r="D8525" s="178" t="s">
        <v>7873</v>
      </c>
      <c r="E8525" s="179">
        <v>30180</v>
      </c>
      <c r="F8525" s="180">
        <v>0</v>
      </c>
      <c r="G8525" s="180">
        <v>14091.4</v>
      </c>
      <c r="H8525" s="180">
        <v>7045.7</v>
      </c>
      <c r="I8525" s="180">
        <f t="shared" si="266"/>
        <v>21137.1</v>
      </c>
      <c r="J8525" s="177" t="str">
        <f t="shared" si="267"/>
        <v>Date &gt; 1920</v>
      </c>
    </row>
    <row r="8526" spans="1:10" x14ac:dyDescent="0.3">
      <c r="A8526" s="178" t="s">
        <v>270</v>
      </c>
      <c r="B8526" s="178" t="s">
        <v>175</v>
      </c>
      <c r="C8526" s="178" t="s">
        <v>1400</v>
      </c>
      <c r="D8526" s="178" t="s">
        <v>8944</v>
      </c>
      <c r="E8526" s="179">
        <v>31236</v>
      </c>
      <c r="F8526" s="180">
        <v>0</v>
      </c>
      <c r="G8526" s="180">
        <v>99999.99</v>
      </c>
      <c r="H8526" s="180">
        <v>50000</v>
      </c>
      <c r="I8526" s="180">
        <f t="shared" si="266"/>
        <v>149999.99</v>
      </c>
      <c r="J8526" s="177" t="str">
        <f t="shared" si="267"/>
        <v>Date &gt; 1920</v>
      </c>
    </row>
    <row r="8527" spans="1:10" x14ac:dyDescent="0.3">
      <c r="A8527" s="178" t="s">
        <v>270</v>
      </c>
      <c r="B8527" s="178" t="s">
        <v>175</v>
      </c>
      <c r="C8527" s="178" t="s">
        <v>1400</v>
      </c>
      <c r="D8527" s="178" t="s">
        <v>8945</v>
      </c>
      <c r="E8527" s="179">
        <v>31288</v>
      </c>
      <c r="F8527" s="180">
        <v>0</v>
      </c>
      <c r="G8527" s="180">
        <v>18600</v>
      </c>
      <c r="H8527" s="180">
        <v>9300</v>
      </c>
      <c r="I8527" s="180">
        <f t="shared" si="266"/>
        <v>27900</v>
      </c>
      <c r="J8527" s="177" t="str">
        <f t="shared" si="267"/>
        <v>Date &gt; 1920</v>
      </c>
    </row>
    <row r="8528" spans="1:10" x14ac:dyDescent="0.3">
      <c r="A8528" s="178" t="s">
        <v>270</v>
      </c>
      <c r="B8528" s="178" t="s">
        <v>175</v>
      </c>
      <c r="C8528" s="178" t="s">
        <v>1400</v>
      </c>
      <c r="D8528" s="178" t="s">
        <v>8946</v>
      </c>
      <c r="E8528" s="179">
        <v>31418</v>
      </c>
      <c r="F8528" s="180">
        <v>0</v>
      </c>
      <c r="G8528" s="180">
        <v>38750.379999999997</v>
      </c>
      <c r="H8528" s="180">
        <v>46275.93</v>
      </c>
      <c r="I8528" s="180">
        <f t="shared" si="266"/>
        <v>85026.31</v>
      </c>
      <c r="J8528" s="177" t="str">
        <f t="shared" si="267"/>
        <v>Date &gt; 1920</v>
      </c>
    </row>
    <row r="8529" spans="1:10" x14ac:dyDescent="0.3">
      <c r="A8529" s="178" t="s">
        <v>270</v>
      </c>
      <c r="B8529" s="178" t="s">
        <v>175</v>
      </c>
      <c r="C8529" s="178" t="s">
        <v>1400</v>
      </c>
      <c r="D8529" s="178" t="s">
        <v>8946</v>
      </c>
      <c r="E8529" s="179">
        <v>31476</v>
      </c>
      <c r="F8529" s="180">
        <v>198759.74</v>
      </c>
      <c r="G8529" s="180">
        <v>0</v>
      </c>
      <c r="H8529" s="180">
        <v>0</v>
      </c>
      <c r="I8529" s="180">
        <f t="shared" si="266"/>
        <v>198759.74</v>
      </c>
      <c r="J8529" s="177" t="str">
        <f t="shared" si="267"/>
        <v>Date &gt; 1920</v>
      </c>
    </row>
    <row r="8530" spans="1:10" x14ac:dyDescent="0.3">
      <c r="A8530" s="178" t="s">
        <v>270</v>
      </c>
      <c r="B8530" s="178" t="s">
        <v>175</v>
      </c>
      <c r="C8530" s="178" t="s">
        <v>1400</v>
      </c>
      <c r="D8530" s="178" t="s">
        <v>8946</v>
      </c>
      <c r="E8530" s="179">
        <v>31569</v>
      </c>
      <c r="F8530" s="180">
        <v>0</v>
      </c>
      <c r="G8530" s="180">
        <v>2841.62</v>
      </c>
      <c r="H8530" s="180">
        <v>14605.96</v>
      </c>
      <c r="I8530" s="180">
        <f t="shared" si="266"/>
        <v>17447.579999999998</v>
      </c>
      <c r="J8530" s="177" t="str">
        <f t="shared" si="267"/>
        <v>Date &gt; 1920</v>
      </c>
    </row>
    <row r="8531" spans="1:10" x14ac:dyDescent="0.3">
      <c r="A8531" s="178" t="s">
        <v>270</v>
      </c>
      <c r="B8531" s="178" t="s">
        <v>175</v>
      </c>
      <c r="C8531" s="178" t="s">
        <v>1400</v>
      </c>
      <c r="D8531" s="178" t="s">
        <v>8946</v>
      </c>
      <c r="E8531" s="179">
        <v>31581</v>
      </c>
      <c r="F8531" s="180">
        <v>261326.64</v>
      </c>
      <c r="G8531" s="180">
        <v>14081.1</v>
      </c>
      <c r="H8531" s="180">
        <v>18075.43</v>
      </c>
      <c r="I8531" s="180">
        <f t="shared" si="266"/>
        <v>293483.17</v>
      </c>
      <c r="J8531" s="177" t="str">
        <f t="shared" si="267"/>
        <v>Date &gt; 1920</v>
      </c>
    </row>
    <row r="8532" spans="1:10" x14ac:dyDescent="0.3">
      <c r="A8532" s="178" t="s">
        <v>270</v>
      </c>
      <c r="B8532" s="178" t="s">
        <v>175</v>
      </c>
      <c r="C8532" s="178" t="s">
        <v>1400</v>
      </c>
      <c r="D8532" s="178" t="s">
        <v>8946</v>
      </c>
      <c r="E8532" s="179">
        <v>31659</v>
      </c>
      <c r="F8532" s="180">
        <v>349717.81</v>
      </c>
      <c r="G8532" s="180">
        <v>20572.759999999998</v>
      </c>
      <c r="H8532" s="180">
        <v>49143.96</v>
      </c>
      <c r="I8532" s="180">
        <f t="shared" si="266"/>
        <v>419434.53</v>
      </c>
      <c r="J8532" s="177" t="str">
        <f t="shared" si="267"/>
        <v>Date &gt; 1920</v>
      </c>
    </row>
    <row r="8533" spans="1:10" x14ac:dyDescent="0.3">
      <c r="A8533" s="178" t="s">
        <v>270</v>
      </c>
      <c r="B8533" s="178" t="s">
        <v>175</v>
      </c>
      <c r="C8533" s="178" t="s">
        <v>1400</v>
      </c>
      <c r="D8533" s="178" t="s">
        <v>8946</v>
      </c>
      <c r="E8533" s="179">
        <v>31674</v>
      </c>
      <c r="F8533" s="180">
        <v>75360.320000000007</v>
      </c>
      <c r="G8533" s="180">
        <v>7158.03</v>
      </c>
      <c r="H8533" s="180">
        <v>11952.39</v>
      </c>
      <c r="I8533" s="180">
        <f t="shared" si="266"/>
        <v>94470.74</v>
      </c>
      <c r="J8533" s="177" t="str">
        <f t="shared" si="267"/>
        <v>Date &gt; 1920</v>
      </c>
    </row>
    <row r="8534" spans="1:10" x14ac:dyDescent="0.3">
      <c r="A8534" s="178" t="s">
        <v>270</v>
      </c>
      <c r="B8534" s="178" t="s">
        <v>175</v>
      </c>
      <c r="C8534" s="178" t="s">
        <v>1400</v>
      </c>
      <c r="D8534" s="178" t="s">
        <v>8946</v>
      </c>
      <c r="E8534" s="179">
        <v>31792</v>
      </c>
      <c r="F8534" s="180">
        <v>49725.7</v>
      </c>
      <c r="G8534" s="180">
        <v>3416.34</v>
      </c>
      <c r="H8534" s="180">
        <v>7233.19</v>
      </c>
      <c r="I8534" s="180">
        <f t="shared" si="266"/>
        <v>60375.229999999996</v>
      </c>
      <c r="J8534" s="177" t="str">
        <f t="shared" si="267"/>
        <v>Date &gt; 1920</v>
      </c>
    </row>
    <row r="8535" spans="1:10" x14ac:dyDescent="0.3">
      <c r="A8535" s="178" t="s">
        <v>270</v>
      </c>
      <c r="B8535" s="178" t="s">
        <v>175</v>
      </c>
      <c r="C8535" s="178" t="s">
        <v>1400</v>
      </c>
      <c r="D8535" s="178" t="s">
        <v>8946</v>
      </c>
      <c r="E8535" s="179">
        <v>31807</v>
      </c>
      <c r="F8535" s="180">
        <v>26090.45</v>
      </c>
      <c r="G8535" s="180">
        <v>2421.2399999999998</v>
      </c>
      <c r="H8535" s="180">
        <v>5189.5600000000004</v>
      </c>
      <c r="I8535" s="180">
        <f t="shared" si="266"/>
        <v>33701.25</v>
      </c>
      <c r="J8535" s="177" t="str">
        <f t="shared" si="267"/>
        <v>Date &gt; 1920</v>
      </c>
    </row>
    <row r="8536" spans="1:10" x14ac:dyDescent="0.3">
      <c r="A8536" s="178" t="s">
        <v>270</v>
      </c>
      <c r="B8536" s="178" t="s">
        <v>175</v>
      </c>
      <c r="C8536" s="178" t="s">
        <v>1400</v>
      </c>
      <c r="D8536" s="178" t="s">
        <v>8946</v>
      </c>
      <c r="E8536" s="179">
        <v>31841</v>
      </c>
      <c r="F8536" s="180">
        <v>2443.1</v>
      </c>
      <c r="G8536" s="180">
        <v>221.13</v>
      </c>
      <c r="H8536" s="180">
        <v>382.03</v>
      </c>
      <c r="I8536" s="180">
        <f t="shared" si="266"/>
        <v>3046.26</v>
      </c>
      <c r="J8536" s="177" t="str">
        <f t="shared" si="267"/>
        <v>Date &gt; 1920</v>
      </c>
    </row>
    <row r="8537" spans="1:10" x14ac:dyDescent="0.3">
      <c r="A8537" s="178" t="s">
        <v>270</v>
      </c>
      <c r="B8537" s="178" t="s">
        <v>175</v>
      </c>
      <c r="C8537" s="178" t="s">
        <v>1400</v>
      </c>
      <c r="D8537" s="178" t="s">
        <v>8946</v>
      </c>
      <c r="E8537" s="179">
        <v>31912</v>
      </c>
      <c r="F8537" s="180">
        <v>34955.620000000003</v>
      </c>
      <c r="G8537" s="180">
        <v>6153.22</v>
      </c>
      <c r="H8537" s="180">
        <v>9006.57</v>
      </c>
      <c r="I8537" s="180">
        <f t="shared" si="266"/>
        <v>50115.41</v>
      </c>
      <c r="J8537" s="177" t="str">
        <f t="shared" si="267"/>
        <v>Date &gt; 1920</v>
      </c>
    </row>
    <row r="8538" spans="1:10" x14ac:dyDescent="0.3">
      <c r="A8538" s="178" t="s">
        <v>270</v>
      </c>
      <c r="B8538" s="178" t="s">
        <v>175</v>
      </c>
      <c r="C8538" s="178" t="s">
        <v>1400</v>
      </c>
      <c r="D8538" s="178" t="s">
        <v>8946</v>
      </c>
      <c r="E8538" s="179">
        <v>31987</v>
      </c>
      <c r="F8538" s="180">
        <v>3920.11</v>
      </c>
      <c r="G8538" s="180">
        <v>351.18</v>
      </c>
      <c r="H8538" s="180">
        <v>635.15</v>
      </c>
      <c r="I8538" s="180">
        <f t="shared" si="266"/>
        <v>4906.4399999999996</v>
      </c>
      <c r="J8538" s="177" t="str">
        <f t="shared" si="267"/>
        <v>Date &gt; 1920</v>
      </c>
    </row>
    <row r="8539" spans="1:10" x14ac:dyDescent="0.3">
      <c r="A8539" s="178" t="s">
        <v>270</v>
      </c>
      <c r="B8539" s="178" t="s">
        <v>175</v>
      </c>
      <c r="C8539" s="178" t="s">
        <v>1400</v>
      </c>
      <c r="D8539" s="178" t="s">
        <v>8946</v>
      </c>
      <c r="E8539" s="179">
        <v>32295</v>
      </c>
      <c r="F8539" s="180">
        <v>21353.98</v>
      </c>
      <c r="G8539" s="180">
        <v>6683.53</v>
      </c>
      <c r="H8539" s="180">
        <v>6446.77</v>
      </c>
      <c r="I8539" s="180">
        <f t="shared" si="266"/>
        <v>34484.28</v>
      </c>
      <c r="J8539" s="177" t="str">
        <f t="shared" si="267"/>
        <v>Date &gt; 1920</v>
      </c>
    </row>
    <row r="8540" spans="1:10" x14ac:dyDescent="0.3">
      <c r="A8540" s="178" t="s">
        <v>270</v>
      </c>
      <c r="B8540" s="178" t="s">
        <v>175</v>
      </c>
      <c r="C8540" s="178" t="s">
        <v>1400</v>
      </c>
      <c r="D8540" s="178" t="s">
        <v>8946</v>
      </c>
      <c r="E8540" s="179">
        <v>32916</v>
      </c>
      <c r="F8540" s="180">
        <v>8757.18</v>
      </c>
      <c r="G8540" s="180">
        <v>65.28</v>
      </c>
      <c r="H8540" s="180">
        <v>1008.18</v>
      </c>
      <c r="I8540" s="180">
        <f t="shared" si="266"/>
        <v>9830.6400000000012</v>
      </c>
      <c r="J8540" s="177" t="str">
        <f t="shared" si="267"/>
        <v>Date &gt; 1920</v>
      </c>
    </row>
    <row r="8541" spans="1:10" x14ac:dyDescent="0.3">
      <c r="A8541" s="178" t="s">
        <v>270</v>
      </c>
      <c r="B8541" s="178" t="s">
        <v>175</v>
      </c>
      <c r="C8541" s="178" t="s">
        <v>1400</v>
      </c>
      <c r="D8541" s="178" t="s">
        <v>8946</v>
      </c>
      <c r="E8541" s="179">
        <v>33326</v>
      </c>
      <c r="F8541" s="180">
        <v>2038.01</v>
      </c>
      <c r="G8541" s="180">
        <v>4530.3900000000003</v>
      </c>
      <c r="H8541" s="180">
        <v>1756.71</v>
      </c>
      <c r="I8541" s="180">
        <f t="shared" si="266"/>
        <v>8325.11</v>
      </c>
      <c r="J8541" s="177" t="str">
        <f t="shared" si="267"/>
        <v>Date &gt; 1920</v>
      </c>
    </row>
    <row r="8542" spans="1:10" x14ac:dyDescent="0.3">
      <c r="A8542" s="178" t="s">
        <v>270</v>
      </c>
      <c r="B8542" s="178" t="s">
        <v>175</v>
      </c>
      <c r="C8542" s="178" t="s">
        <v>1400</v>
      </c>
      <c r="D8542" s="178" t="s">
        <v>8947</v>
      </c>
      <c r="E8542" s="179">
        <v>31449</v>
      </c>
      <c r="F8542" s="180">
        <v>0</v>
      </c>
      <c r="G8542" s="180">
        <v>30191.81</v>
      </c>
      <c r="H8542" s="180">
        <v>15095.91</v>
      </c>
      <c r="I8542" s="180">
        <f t="shared" si="266"/>
        <v>45287.72</v>
      </c>
      <c r="J8542" s="177" t="str">
        <f t="shared" si="267"/>
        <v>Date &gt; 1920</v>
      </c>
    </row>
    <row r="8543" spans="1:10" x14ac:dyDescent="0.3">
      <c r="A8543" s="178" t="s">
        <v>270</v>
      </c>
      <c r="B8543" s="178" t="s">
        <v>175</v>
      </c>
      <c r="C8543" s="178" t="s">
        <v>1400</v>
      </c>
      <c r="D8543" s="178" t="s">
        <v>8948</v>
      </c>
      <c r="E8543" s="179">
        <v>31730</v>
      </c>
      <c r="F8543" s="180">
        <v>0</v>
      </c>
      <c r="G8543" s="180">
        <v>281532.5</v>
      </c>
      <c r="H8543" s="180">
        <v>140766.26999999999</v>
      </c>
      <c r="I8543" s="180">
        <f t="shared" si="266"/>
        <v>422298.77</v>
      </c>
      <c r="J8543" s="177" t="str">
        <f t="shared" si="267"/>
        <v>Date &gt; 1920</v>
      </c>
    </row>
    <row r="8544" spans="1:10" x14ac:dyDescent="0.3">
      <c r="A8544" s="178" t="s">
        <v>270</v>
      </c>
      <c r="B8544" s="178" t="s">
        <v>175</v>
      </c>
      <c r="C8544" s="178" t="s">
        <v>1400</v>
      </c>
      <c r="D8544" s="178" t="s">
        <v>8949</v>
      </c>
      <c r="E8544" s="179">
        <v>31730</v>
      </c>
      <c r="F8544" s="180">
        <v>0</v>
      </c>
      <c r="G8544" s="180">
        <v>31768.7</v>
      </c>
      <c r="H8544" s="180">
        <v>15884.35</v>
      </c>
      <c r="I8544" s="180">
        <f t="shared" si="266"/>
        <v>47653.05</v>
      </c>
      <c r="J8544" s="177" t="str">
        <f t="shared" si="267"/>
        <v>Date &gt; 1920</v>
      </c>
    </row>
    <row r="8545" spans="1:10" x14ac:dyDescent="0.3">
      <c r="A8545" s="178" t="s">
        <v>270</v>
      </c>
      <c r="B8545" s="178" t="s">
        <v>175</v>
      </c>
      <c r="C8545" s="178" t="s">
        <v>1400</v>
      </c>
      <c r="D8545" s="178" t="s">
        <v>8950</v>
      </c>
      <c r="E8545" s="179">
        <v>31581</v>
      </c>
      <c r="F8545" s="180">
        <v>0</v>
      </c>
      <c r="G8545" s="180">
        <v>132230.07999999999</v>
      </c>
      <c r="H8545" s="180">
        <v>66115.039999999994</v>
      </c>
      <c r="I8545" s="180">
        <f t="shared" si="266"/>
        <v>198345.12</v>
      </c>
      <c r="J8545" s="177" t="str">
        <f t="shared" si="267"/>
        <v>Date &gt; 1920</v>
      </c>
    </row>
    <row r="8546" spans="1:10" x14ac:dyDescent="0.3">
      <c r="A8546" s="178" t="s">
        <v>270</v>
      </c>
      <c r="B8546" s="178" t="s">
        <v>175</v>
      </c>
      <c r="C8546" s="178" t="s">
        <v>1400</v>
      </c>
      <c r="D8546" s="178" t="s">
        <v>8951</v>
      </c>
      <c r="E8546" s="179">
        <v>32492</v>
      </c>
      <c r="F8546" s="180">
        <v>0</v>
      </c>
      <c r="G8546" s="180">
        <v>34378.33</v>
      </c>
      <c r="H8546" s="180">
        <v>17189.169999999998</v>
      </c>
      <c r="I8546" s="180">
        <f t="shared" si="266"/>
        <v>51567.5</v>
      </c>
      <c r="J8546" s="177" t="str">
        <f t="shared" si="267"/>
        <v>Date &gt; 1920</v>
      </c>
    </row>
    <row r="8547" spans="1:10" x14ac:dyDescent="0.3">
      <c r="A8547" s="178" t="s">
        <v>270</v>
      </c>
      <c r="B8547" s="178" t="s">
        <v>175</v>
      </c>
      <c r="C8547" s="178" t="s">
        <v>1400</v>
      </c>
      <c r="D8547" s="178" t="s">
        <v>8952</v>
      </c>
      <c r="E8547" s="179">
        <v>32624</v>
      </c>
      <c r="F8547" s="180">
        <v>0</v>
      </c>
      <c r="G8547" s="180">
        <v>620.37</v>
      </c>
      <c r="H8547" s="180">
        <v>310.19</v>
      </c>
      <c r="I8547" s="180">
        <f t="shared" si="266"/>
        <v>930.56</v>
      </c>
      <c r="J8547" s="177" t="str">
        <f t="shared" si="267"/>
        <v>Date &gt; 1920</v>
      </c>
    </row>
    <row r="8548" spans="1:10" x14ac:dyDescent="0.3">
      <c r="A8548" s="178" t="s">
        <v>270</v>
      </c>
      <c r="B8548" s="178" t="s">
        <v>175</v>
      </c>
      <c r="C8548" s="178" t="s">
        <v>1400</v>
      </c>
      <c r="D8548" s="178" t="s">
        <v>7160</v>
      </c>
      <c r="E8548" s="179">
        <v>32742</v>
      </c>
      <c r="F8548" s="180">
        <v>0</v>
      </c>
      <c r="G8548" s="180">
        <v>1400</v>
      </c>
      <c r="H8548" s="180">
        <v>700</v>
      </c>
      <c r="I8548" s="180">
        <f t="shared" si="266"/>
        <v>2100</v>
      </c>
      <c r="J8548" s="177" t="str">
        <f t="shared" si="267"/>
        <v>Date &gt; 1920</v>
      </c>
    </row>
    <row r="8549" spans="1:10" x14ac:dyDescent="0.3">
      <c r="A8549" s="178" t="s">
        <v>270</v>
      </c>
      <c r="B8549" s="178" t="s">
        <v>175</v>
      </c>
      <c r="C8549" s="178" t="s">
        <v>1400</v>
      </c>
      <c r="D8549" s="178" t="s">
        <v>8953</v>
      </c>
      <c r="E8549" s="179">
        <v>32742</v>
      </c>
      <c r="F8549" s="180">
        <v>0</v>
      </c>
      <c r="G8549" s="180">
        <v>10818.3</v>
      </c>
      <c r="H8549" s="180">
        <v>5409.15</v>
      </c>
      <c r="I8549" s="180">
        <f t="shared" si="266"/>
        <v>16227.449999999999</v>
      </c>
      <c r="J8549" s="177" t="str">
        <f t="shared" si="267"/>
        <v>Date &gt; 1920</v>
      </c>
    </row>
    <row r="8550" spans="1:10" x14ac:dyDescent="0.3">
      <c r="A8550" s="178" t="s">
        <v>270</v>
      </c>
      <c r="B8550" s="178" t="s">
        <v>175</v>
      </c>
      <c r="C8550" s="178" t="s">
        <v>1400</v>
      </c>
      <c r="D8550" s="178" t="s">
        <v>8953</v>
      </c>
      <c r="E8550" s="179">
        <v>32857</v>
      </c>
      <c r="F8550" s="180">
        <v>0</v>
      </c>
      <c r="G8550" s="180">
        <v>17061.27</v>
      </c>
      <c r="H8550" s="180">
        <v>8530.6299999999992</v>
      </c>
      <c r="I8550" s="180">
        <f t="shared" si="266"/>
        <v>25591.9</v>
      </c>
      <c r="J8550" s="177" t="str">
        <f t="shared" si="267"/>
        <v>Date &gt; 1920</v>
      </c>
    </row>
    <row r="8551" spans="1:10" x14ac:dyDescent="0.3">
      <c r="A8551" s="178" t="s">
        <v>270</v>
      </c>
      <c r="B8551" s="178" t="s">
        <v>175</v>
      </c>
      <c r="C8551" s="178" t="s">
        <v>1400</v>
      </c>
      <c r="D8551" s="178" t="s">
        <v>8954</v>
      </c>
      <c r="E8551" s="179">
        <v>33133</v>
      </c>
      <c r="F8551" s="180">
        <v>0</v>
      </c>
      <c r="G8551" s="180">
        <v>22559.33</v>
      </c>
      <c r="H8551" s="180">
        <v>11279.67</v>
      </c>
      <c r="I8551" s="180">
        <f t="shared" si="266"/>
        <v>33839</v>
      </c>
      <c r="J8551" s="177" t="str">
        <f t="shared" si="267"/>
        <v>Date &gt; 1920</v>
      </c>
    </row>
    <row r="8552" spans="1:10" x14ac:dyDescent="0.3">
      <c r="A8552" s="178" t="s">
        <v>270</v>
      </c>
      <c r="B8552" s="178" t="s">
        <v>175</v>
      </c>
      <c r="C8552" s="178" t="s">
        <v>1400</v>
      </c>
      <c r="D8552" s="178" t="s">
        <v>8954</v>
      </c>
      <c r="E8552" s="179">
        <v>33500</v>
      </c>
      <c r="F8552" s="180">
        <v>0</v>
      </c>
      <c r="G8552" s="180">
        <v>3881.98</v>
      </c>
      <c r="H8552" s="180">
        <v>1940.97</v>
      </c>
      <c r="I8552" s="180">
        <f t="shared" si="266"/>
        <v>5822.95</v>
      </c>
      <c r="J8552" s="177" t="str">
        <f t="shared" si="267"/>
        <v>Date &gt; 1920</v>
      </c>
    </row>
    <row r="8553" spans="1:10" x14ac:dyDescent="0.3">
      <c r="A8553" s="178" t="s">
        <v>270</v>
      </c>
      <c r="B8553" s="178" t="s">
        <v>175</v>
      </c>
      <c r="C8553" s="178" t="s">
        <v>1400</v>
      </c>
      <c r="D8553" s="178" t="s">
        <v>8955</v>
      </c>
      <c r="E8553" s="179">
        <v>33686</v>
      </c>
      <c r="F8553" s="180">
        <v>0</v>
      </c>
      <c r="G8553" s="180">
        <v>3115</v>
      </c>
      <c r="H8553" s="180">
        <v>1557.5</v>
      </c>
      <c r="I8553" s="180">
        <f t="shared" si="266"/>
        <v>4672.5</v>
      </c>
      <c r="J8553" s="177" t="str">
        <f t="shared" si="267"/>
        <v>Date &gt; 1920</v>
      </c>
    </row>
    <row r="8554" spans="1:10" x14ac:dyDescent="0.3">
      <c r="A8554" s="178" t="s">
        <v>270</v>
      </c>
      <c r="B8554" s="178" t="s">
        <v>175</v>
      </c>
      <c r="C8554" s="178" t="s">
        <v>1400</v>
      </c>
      <c r="D8554" s="178" t="s">
        <v>8956</v>
      </c>
      <c r="E8554" s="179">
        <v>34036</v>
      </c>
      <c r="F8554" s="180">
        <v>0</v>
      </c>
      <c r="G8554" s="180">
        <v>5619.77</v>
      </c>
      <c r="H8554" s="180">
        <v>2809.88</v>
      </c>
      <c r="I8554" s="180">
        <f t="shared" si="266"/>
        <v>8429.6500000000015</v>
      </c>
      <c r="J8554" s="177" t="str">
        <f t="shared" si="267"/>
        <v>Date &gt; 1920</v>
      </c>
    </row>
    <row r="8555" spans="1:10" x14ac:dyDescent="0.3">
      <c r="A8555" s="178" t="s">
        <v>270</v>
      </c>
      <c r="B8555" s="178" t="s">
        <v>175</v>
      </c>
      <c r="C8555" s="178" t="s">
        <v>1400</v>
      </c>
      <c r="D8555" s="178" t="s">
        <v>8956</v>
      </c>
      <c r="E8555" s="179">
        <v>34338</v>
      </c>
      <c r="F8555" s="180">
        <v>0</v>
      </c>
      <c r="G8555" s="180">
        <v>666.66</v>
      </c>
      <c r="H8555" s="180">
        <v>333.34</v>
      </c>
      <c r="I8555" s="180">
        <f t="shared" si="266"/>
        <v>1000</v>
      </c>
      <c r="J8555" s="177" t="str">
        <f t="shared" si="267"/>
        <v>Date &gt; 1920</v>
      </c>
    </row>
    <row r="8556" spans="1:10" x14ac:dyDescent="0.3">
      <c r="A8556" s="178" t="s">
        <v>270</v>
      </c>
      <c r="B8556" s="178" t="s">
        <v>175</v>
      </c>
      <c r="C8556" s="178" t="s">
        <v>1400</v>
      </c>
      <c r="D8556" s="178" t="s">
        <v>8957</v>
      </c>
      <c r="E8556" s="179">
        <v>35006</v>
      </c>
      <c r="F8556" s="180">
        <v>0</v>
      </c>
      <c r="G8556" s="180">
        <v>26259.9</v>
      </c>
      <c r="H8556" s="180">
        <v>13129.95</v>
      </c>
      <c r="I8556" s="180">
        <f t="shared" si="266"/>
        <v>39389.850000000006</v>
      </c>
      <c r="J8556" s="177" t="str">
        <f t="shared" si="267"/>
        <v>Date &gt; 1920</v>
      </c>
    </row>
    <row r="8557" spans="1:10" x14ac:dyDescent="0.3">
      <c r="A8557" s="178" t="s">
        <v>270</v>
      </c>
      <c r="B8557" s="178" t="s">
        <v>175</v>
      </c>
      <c r="C8557" s="178" t="s">
        <v>1400</v>
      </c>
      <c r="D8557" s="178" t="s">
        <v>8957</v>
      </c>
      <c r="E8557" s="179">
        <v>35516</v>
      </c>
      <c r="F8557" s="180">
        <v>0</v>
      </c>
      <c r="G8557" s="180">
        <v>6340.1</v>
      </c>
      <c r="H8557" s="180">
        <v>3170.05</v>
      </c>
      <c r="I8557" s="180">
        <f t="shared" si="266"/>
        <v>9510.1500000000015</v>
      </c>
      <c r="J8557" s="177" t="str">
        <f t="shared" si="267"/>
        <v>Date &gt; 1920</v>
      </c>
    </row>
    <row r="8558" spans="1:10" x14ac:dyDescent="0.3">
      <c r="A8558" s="178" t="s">
        <v>270</v>
      </c>
      <c r="B8558" s="178" t="s">
        <v>175</v>
      </c>
      <c r="C8558" s="178" t="s">
        <v>1400</v>
      </c>
      <c r="D8558" s="178" t="s">
        <v>8957</v>
      </c>
      <c r="E8558" s="179">
        <v>35586</v>
      </c>
      <c r="F8558" s="180">
        <v>0</v>
      </c>
      <c r="G8558" s="180">
        <v>2098.54</v>
      </c>
      <c r="H8558" s="180">
        <v>1049.26</v>
      </c>
      <c r="I8558" s="180">
        <f t="shared" si="266"/>
        <v>3147.8</v>
      </c>
      <c r="J8558" s="177" t="str">
        <f t="shared" si="267"/>
        <v>Date &gt; 1920</v>
      </c>
    </row>
    <row r="8559" spans="1:10" x14ac:dyDescent="0.3">
      <c r="A8559" s="178" t="s">
        <v>270</v>
      </c>
      <c r="B8559" s="178" t="s">
        <v>175</v>
      </c>
      <c r="C8559" s="178" t="s">
        <v>1400</v>
      </c>
      <c r="D8559" s="178" t="s">
        <v>8958</v>
      </c>
      <c r="E8559" s="179">
        <v>34687</v>
      </c>
      <c r="F8559" s="180">
        <v>0</v>
      </c>
      <c r="G8559" s="180">
        <v>10666.67</v>
      </c>
      <c r="H8559" s="180">
        <v>5333.33</v>
      </c>
      <c r="I8559" s="180">
        <f t="shared" si="266"/>
        <v>16000</v>
      </c>
      <c r="J8559" s="177" t="str">
        <f t="shared" si="267"/>
        <v>Date &gt; 1920</v>
      </c>
    </row>
    <row r="8560" spans="1:10" x14ac:dyDescent="0.3">
      <c r="A8560" s="178" t="s">
        <v>270</v>
      </c>
      <c r="B8560" s="178" t="s">
        <v>175</v>
      </c>
      <c r="C8560" s="178" t="s">
        <v>1400</v>
      </c>
      <c r="D8560" s="178" t="s">
        <v>8958</v>
      </c>
      <c r="E8560" s="179">
        <v>34736</v>
      </c>
      <c r="F8560" s="180">
        <v>0</v>
      </c>
      <c r="G8560" s="180">
        <v>480</v>
      </c>
      <c r="H8560" s="180">
        <v>240</v>
      </c>
      <c r="I8560" s="180">
        <f t="shared" si="266"/>
        <v>720</v>
      </c>
      <c r="J8560" s="177" t="str">
        <f t="shared" si="267"/>
        <v>Date &gt; 1920</v>
      </c>
    </row>
    <row r="8561" spans="1:10" x14ac:dyDescent="0.3">
      <c r="A8561" s="178" t="s">
        <v>270</v>
      </c>
      <c r="B8561" s="178" t="s">
        <v>175</v>
      </c>
      <c r="C8561" s="178" t="s">
        <v>1400</v>
      </c>
      <c r="D8561" s="178" t="s">
        <v>8959</v>
      </c>
      <c r="E8561" s="179">
        <v>34703</v>
      </c>
      <c r="F8561" s="180">
        <v>0</v>
      </c>
      <c r="G8561" s="180">
        <v>2133.33</v>
      </c>
      <c r="H8561" s="180">
        <v>1066.67</v>
      </c>
      <c r="I8561" s="180">
        <f t="shared" si="266"/>
        <v>3200</v>
      </c>
      <c r="J8561" s="177" t="str">
        <f t="shared" si="267"/>
        <v>Date &gt; 1920</v>
      </c>
    </row>
    <row r="8562" spans="1:10" x14ac:dyDescent="0.3">
      <c r="A8562" s="178" t="s">
        <v>270</v>
      </c>
      <c r="B8562" s="178" t="s">
        <v>175</v>
      </c>
      <c r="C8562" s="178" t="s">
        <v>1400</v>
      </c>
      <c r="D8562" s="178" t="s">
        <v>8960</v>
      </c>
      <c r="E8562" s="179">
        <v>34813</v>
      </c>
      <c r="F8562" s="180">
        <v>0</v>
      </c>
      <c r="G8562" s="180">
        <v>94613.89</v>
      </c>
      <c r="H8562" s="180">
        <v>47306.95</v>
      </c>
      <c r="I8562" s="180">
        <f t="shared" si="266"/>
        <v>141920.84</v>
      </c>
      <c r="J8562" s="177" t="str">
        <f t="shared" si="267"/>
        <v>Date &gt; 1920</v>
      </c>
    </row>
    <row r="8563" spans="1:10" x14ac:dyDescent="0.3">
      <c r="A8563" s="178" t="s">
        <v>270</v>
      </c>
      <c r="B8563" s="178" t="s">
        <v>175</v>
      </c>
      <c r="C8563" s="178" t="s">
        <v>1400</v>
      </c>
      <c r="D8563" s="178" t="s">
        <v>8961</v>
      </c>
      <c r="E8563" s="179">
        <v>35072</v>
      </c>
      <c r="F8563" s="180">
        <v>0</v>
      </c>
      <c r="G8563" s="180">
        <v>12363.75</v>
      </c>
      <c r="H8563" s="180">
        <v>6181.9</v>
      </c>
      <c r="I8563" s="180">
        <f t="shared" si="266"/>
        <v>18545.650000000001</v>
      </c>
      <c r="J8563" s="177" t="str">
        <f t="shared" si="267"/>
        <v>Date &gt; 1920</v>
      </c>
    </row>
    <row r="8564" spans="1:10" x14ac:dyDescent="0.3">
      <c r="A8564" s="178" t="s">
        <v>270</v>
      </c>
      <c r="B8564" s="178" t="s">
        <v>175</v>
      </c>
      <c r="C8564" s="178" t="s">
        <v>1400</v>
      </c>
      <c r="D8564" s="178" t="s">
        <v>8962</v>
      </c>
      <c r="E8564" s="179">
        <v>34919</v>
      </c>
      <c r="F8564" s="180">
        <v>0</v>
      </c>
      <c r="G8564" s="180">
        <v>14904.11</v>
      </c>
      <c r="H8564" s="180">
        <v>7452.05</v>
      </c>
      <c r="I8564" s="180">
        <f t="shared" si="266"/>
        <v>22356.16</v>
      </c>
      <c r="J8564" s="177" t="str">
        <f t="shared" si="267"/>
        <v>Date &gt; 1920</v>
      </c>
    </row>
    <row r="8565" spans="1:10" x14ac:dyDescent="0.3">
      <c r="A8565" s="178" t="s">
        <v>270</v>
      </c>
      <c r="B8565" s="178" t="s">
        <v>175</v>
      </c>
      <c r="C8565" s="178" t="s">
        <v>1400</v>
      </c>
      <c r="D8565" s="178" t="s">
        <v>8963</v>
      </c>
      <c r="E8565" s="179">
        <v>35020</v>
      </c>
      <c r="F8565" s="180">
        <v>0</v>
      </c>
      <c r="G8565" s="180">
        <v>2253.37</v>
      </c>
      <c r="H8565" s="180">
        <v>1126.68</v>
      </c>
      <c r="I8565" s="180">
        <f t="shared" si="266"/>
        <v>3380.05</v>
      </c>
      <c r="J8565" s="177" t="str">
        <f t="shared" si="267"/>
        <v>Date &gt; 1920</v>
      </c>
    </row>
    <row r="8566" spans="1:10" x14ac:dyDescent="0.3">
      <c r="A8566" s="178" t="s">
        <v>270</v>
      </c>
      <c r="B8566" s="178" t="s">
        <v>175</v>
      </c>
      <c r="C8566" s="178" t="s">
        <v>1400</v>
      </c>
      <c r="D8566" s="178" t="s">
        <v>8964</v>
      </c>
      <c r="E8566" s="179">
        <v>35643</v>
      </c>
      <c r="F8566" s="180">
        <v>0</v>
      </c>
      <c r="G8566" s="180">
        <v>3391.46</v>
      </c>
      <c r="H8566" s="180">
        <v>1695.73</v>
      </c>
      <c r="I8566" s="180">
        <f t="shared" si="266"/>
        <v>5087.1900000000005</v>
      </c>
      <c r="J8566" s="177" t="str">
        <f t="shared" si="267"/>
        <v>Date &gt; 1920</v>
      </c>
    </row>
    <row r="8567" spans="1:10" x14ac:dyDescent="0.3">
      <c r="A8567" s="178" t="s">
        <v>270</v>
      </c>
      <c r="B8567" s="178" t="s">
        <v>175</v>
      </c>
      <c r="C8567" s="178" t="s">
        <v>1400</v>
      </c>
      <c r="D8567" s="178" t="s">
        <v>8965</v>
      </c>
      <c r="E8567" s="179">
        <v>35495</v>
      </c>
      <c r="F8567" s="180">
        <v>0</v>
      </c>
      <c r="G8567" s="180">
        <v>19876.400000000001</v>
      </c>
      <c r="H8567" s="180">
        <v>9938.19</v>
      </c>
      <c r="I8567" s="180">
        <f t="shared" si="266"/>
        <v>29814.590000000004</v>
      </c>
      <c r="J8567" s="177" t="str">
        <f t="shared" si="267"/>
        <v>Date &gt; 1920</v>
      </c>
    </row>
    <row r="8568" spans="1:10" x14ac:dyDescent="0.3">
      <c r="A8568" s="178" t="s">
        <v>270</v>
      </c>
      <c r="B8568" s="178" t="s">
        <v>175</v>
      </c>
      <c r="C8568" s="178" t="s">
        <v>1400</v>
      </c>
      <c r="D8568" s="178" t="s">
        <v>8966</v>
      </c>
      <c r="E8568" s="179">
        <v>35495</v>
      </c>
      <c r="F8568" s="180">
        <v>0</v>
      </c>
      <c r="G8568" s="180">
        <v>5465.14</v>
      </c>
      <c r="H8568" s="180">
        <v>2732.58</v>
      </c>
      <c r="I8568" s="180">
        <f t="shared" si="266"/>
        <v>8197.7200000000012</v>
      </c>
      <c r="J8568" s="177" t="str">
        <f t="shared" si="267"/>
        <v>Date &gt; 1920</v>
      </c>
    </row>
    <row r="8569" spans="1:10" x14ac:dyDescent="0.3">
      <c r="A8569" s="178" t="s">
        <v>270</v>
      </c>
      <c r="B8569" s="178" t="s">
        <v>175</v>
      </c>
      <c r="C8569" s="178" t="s">
        <v>1400</v>
      </c>
      <c r="D8569" s="178" t="s">
        <v>8966</v>
      </c>
      <c r="E8569" s="179">
        <v>35664</v>
      </c>
      <c r="F8569" s="180">
        <v>0</v>
      </c>
      <c r="G8569" s="180">
        <v>18314.86</v>
      </c>
      <c r="H8569" s="180">
        <v>9157.42</v>
      </c>
      <c r="I8569" s="180">
        <f t="shared" si="266"/>
        <v>27472.28</v>
      </c>
      <c r="J8569" s="177" t="str">
        <f t="shared" si="267"/>
        <v>Date &gt; 1920</v>
      </c>
    </row>
    <row r="8570" spans="1:10" x14ac:dyDescent="0.3">
      <c r="A8570" s="178" t="s">
        <v>270</v>
      </c>
      <c r="B8570" s="178" t="s">
        <v>175</v>
      </c>
      <c r="C8570" s="178" t="s">
        <v>1400</v>
      </c>
      <c r="D8570" s="178" t="s">
        <v>8966</v>
      </c>
      <c r="E8570" s="179">
        <v>35684</v>
      </c>
      <c r="F8570" s="180">
        <v>0</v>
      </c>
      <c r="G8570" s="180">
        <v>3720.38</v>
      </c>
      <c r="H8570" s="180">
        <v>1860.21</v>
      </c>
      <c r="I8570" s="180">
        <f t="shared" si="266"/>
        <v>5580.59</v>
      </c>
      <c r="J8570" s="177" t="str">
        <f t="shared" si="267"/>
        <v>Date &gt; 1920</v>
      </c>
    </row>
    <row r="8571" spans="1:10" x14ac:dyDescent="0.3">
      <c r="A8571" s="178" t="s">
        <v>270</v>
      </c>
      <c r="B8571" s="178" t="s">
        <v>175</v>
      </c>
      <c r="C8571" s="178" t="s">
        <v>1400</v>
      </c>
      <c r="D8571" s="178" t="s">
        <v>8967</v>
      </c>
      <c r="E8571" s="179">
        <v>35975</v>
      </c>
      <c r="F8571" s="180">
        <v>0</v>
      </c>
      <c r="G8571" s="180">
        <v>4354.7299999999996</v>
      </c>
      <c r="H8571" s="180">
        <v>2903.15</v>
      </c>
      <c r="I8571" s="180">
        <f t="shared" si="266"/>
        <v>7257.8799999999992</v>
      </c>
      <c r="J8571" s="177" t="str">
        <f t="shared" si="267"/>
        <v>Date &gt; 1920</v>
      </c>
    </row>
    <row r="8572" spans="1:10" x14ac:dyDescent="0.3">
      <c r="A8572" s="178" t="s">
        <v>270</v>
      </c>
      <c r="B8572" s="178" t="s">
        <v>175</v>
      </c>
      <c r="C8572" s="178" t="s">
        <v>1400</v>
      </c>
      <c r="D8572" s="178" t="s">
        <v>8967</v>
      </c>
      <c r="E8572" s="179">
        <v>36034</v>
      </c>
      <c r="F8572" s="180">
        <v>263422</v>
      </c>
      <c r="G8572" s="180">
        <v>94825.1</v>
      </c>
      <c r="H8572" s="180">
        <v>92485.96</v>
      </c>
      <c r="I8572" s="180">
        <f t="shared" si="266"/>
        <v>450733.06</v>
      </c>
      <c r="J8572" s="177" t="str">
        <f t="shared" si="267"/>
        <v>Date &gt; 1920</v>
      </c>
    </row>
    <row r="8573" spans="1:10" x14ac:dyDescent="0.3">
      <c r="A8573" s="178" t="s">
        <v>270</v>
      </c>
      <c r="B8573" s="178" t="s">
        <v>175</v>
      </c>
      <c r="C8573" s="178" t="s">
        <v>1400</v>
      </c>
      <c r="D8573" s="178" t="s">
        <v>8967</v>
      </c>
      <c r="E8573" s="179">
        <v>36151</v>
      </c>
      <c r="F8573" s="180">
        <v>74323</v>
      </c>
      <c r="G8573" s="180">
        <v>37320.26</v>
      </c>
      <c r="H8573" s="180">
        <v>32522.67</v>
      </c>
      <c r="I8573" s="180">
        <f t="shared" si="266"/>
        <v>144165.93</v>
      </c>
      <c r="J8573" s="177" t="str">
        <f t="shared" si="267"/>
        <v>Date &gt; 1920</v>
      </c>
    </row>
    <row r="8574" spans="1:10" x14ac:dyDescent="0.3">
      <c r="A8574" s="178" t="s">
        <v>270</v>
      </c>
      <c r="B8574" s="178" t="s">
        <v>175</v>
      </c>
      <c r="C8574" s="178" t="s">
        <v>1400</v>
      </c>
      <c r="D8574" s="178" t="s">
        <v>8967</v>
      </c>
      <c r="E8574" s="179">
        <v>36426</v>
      </c>
      <c r="F8574" s="180">
        <v>8137</v>
      </c>
      <c r="G8574" s="180">
        <v>15758.08</v>
      </c>
      <c r="H8574" s="180">
        <v>12024.98</v>
      </c>
      <c r="I8574" s="180">
        <f t="shared" si="266"/>
        <v>35920.06</v>
      </c>
      <c r="J8574" s="177" t="str">
        <f t="shared" si="267"/>
        <v>Date &gt; 1920</v>
      </c>
    </row>
    <row r="8575" spans="1:10" x14ac:dyDescent="0.3">
      <c r="A8575" s="178" t="s">
        <v>270</v>
      </c>
      <c r="B8575" s="178" t="s">
        <v>175</v>
      </c>
      <c r="C8575" s="178" t="s">
        <v>1400</v>
      </c>
      <c r="D8575" s="178" t="s">
        <v>8967</v>
      </c>
      <c r="E8575" s="179">
        <v>36515</v>
      </c>
      <c r="F8575" s="180">
        <v>5794</v>
      </c>
      <c r="G8575" s="180">
        <v>35592.699999999997</v>
      </c>
      <c r="H8575" s="180">
        <v>24372.51</v>
      </c>
      <c r="I8575" s="180">
        <f t="shared" si="266"/>
        <v>65759.209999999992</v>
      </c>
      <c r="J8575" s="177" t="str">
        <f t="shared" si="267"/>
        <v>Date &gt; 1920</v>
      </c>
    </row>
    <row r="8576" spans="1:10" x14ac:dyDescent="0.3">
      <c r="A8576" s="178" t="s">
        <v>270</v>
      </c>
      <c r="B8576" s="178" t="s">
        <v>175</v>
      </c>
      <c r="C8576" s="178" t="s">
        <v>1400</v>
      </c>
      <c r="D8576" s="178" t="s">
        <v>8967</v>
      </c>
      <c r="E8576" s="179">
        <v>37112</v>
      </c>
      <c r="F8576" s="180">
        <v>7858</v>
      </c>
      <c r="G8576" s="180">
        <v>3207.37</v>
      </c>
      <c r="H8576" s="180">
        <v>3012.23</v>
      </c>
      <c r="I8576" s="180">
        <f t="shared" si="266"/>
        <v>14077.599999999999</v>
      </c>
      <c r="J8576" s="177" t="str">
        <f t="shared" si="267"/>
        <v>Date &gt; 1920</v>
      </c>
    </row>
    <row r="8577" spans="1:10" x14ac:dyDescent="0.3">
      <c r="A8577" s="178" t="s">
        <v>270</v>
      </c>
      <c r="B8577" s="178" t="s">
        <v>175</v>
      </c>
      <c r="C8577" s="178" t="s">
        <v>1400</v>
      </c>
      <c r="D8577" s="178" t="s">
        <v>8968</v>
      </c>
      <c r="E8577" s="179">
        <v>36028</v>
      </c>
      <c r="F8577" s="180">
        <v>0</v>
      </c>
      <c r="G8577" s="180">
        <v>47176.06</v>
      </c>
      <c r="H8577" s="180">
        <v>47711.74</v>
      </c>
      <c r="I8577" s="180">
        <f t="shared" si="266"/>
        <v>94887.799999999988</v>
      </c>
      <c r="J8577" s="177" t="str">
        <f t="shared" si="267"/>
        <v>Date &gt; 1920</v>
      </c>
    </row>
    <row r="8578" spans="1:10" x14ac:dyDescent="0.3">
      <c r="A8578" s="178" t="s">
        <v>270</v>
      </c>
      <c r="B8578" s="178" t="s">
        <v>175</v>
      </c>
      <c r="C8578" s="178" t="s">
        <v>1400</v>
      </c>
      <c r="D8578" s="178" t="s">
        <v>8968</v>
      </c>
      <c r="E8578" s="179">
        <v>36039</v>
      </c>
      <c r="F8578" s="180">
        <v>0</v>
      </c>
      <c r="G8578" s="180">
        <v>9796.01</v>
      </c>
      <c r="H8578" s="180">
        <v>9796.01</v>
      </c>
      <c r="I8578" s="180">
        <f t="shared" si="266"/>
        <v>19592.02</v>
      </c>
      <c r="J8578" s="177" t="str">
        <f t="shared" si="267"/>
        <v>Date &gt; 1920</v>
      </c>
    </row>
    <row r="8579" spans="1:10" x14ac:dyDescent="0.3">
      <c r="A8579" s="178" t="s">
        <v>270</v>
      </c>
      <c r="B8579" s="178" t="s">
        <v>175</v>
      </c>
      <c r="C8579" s="178" t="s">
        <v>1400</v>
      </c>
      <c r="D8579" s="178" t="s">
        <v>8968</v>
      </c>
      <c r="E8579" s="179">
        <v>36321</v>
      </c>
      <c r="F8579" s="180">
        <v>0</v>
      </c>
      <c r="G8579" s="180">
        <v>1777.93</v>
      </c>
      <c r="H8579" s="180">
        <v>1242.25</v>
      </c>
      <c r="I8579" s="180">
        <f t="shared" si="266"/>
        <v>3020.1800000000003</v>
      </c>
      <c r="J8579" s="177" t="str">
        <f t="shared" si="267"/>
        <v>Date &gt; 1920</v>
      </c>
    </row>
    <row r="8580" spans="1:10" x14ac:dyDescent="0.3">
      <c r="A8580" s="178" t="s">
        <v>270</v>
      </c>
      <c r="B8580" s="178" t="s">
        <v>175</v>
      </c>
      <c r="C8580" s="178" t="s">
        <v>1400</v>
      </c>
      <c r="D8580" s="178" t="s">
        <v>8969</v>
      </c>
      <c r="E8580" s="179">
        <v>36679</v>
      </c>
      <c r="F8580" s="180">
        <v>0</v>
      </c>
      <c r="G8580" s="180">
        <v>75451.89</v>
      </c>
      <c r="H8580" s="180">
        <v>50301.26</v>
      </c>
      <c r="I8580" s="180">
        <f t="shared" si="266"/>
        <v>125753.15</v>
      </c>
      <c r="J8580" s="177" t="str">
        <f t="shared" si="267"/>
        <v>Date &gt; 1920</v>
      </c>
    </row>
    <row r="8581" spans="1:10" x14ac:dyDescent="0.3">
      <c r="A8581" s="178" t="s">
        <v>270</v>
      </c>
      <c r="B8581" s="178" t="s">
        <v>175</v>
      </c>
      <c r="C8581" s="178" t="s">
        <v>1400</v>
      </c>
      <c r="D8581" s="178" t="s">
        <v>8970</v>
      </c>
      <c r="E8581" s="179">
        <v>36626</v>
      </c>
      <c r="F8581" s="180">
        <v>0</v>
      </c>
      <c r="G8581" s="180">
        <v>3924.17</v>
      </c>
      <c r="H8581" s="180">
        <v>2616.11</v>
      </c>
      <c r="I8581" s="180">
        <f t="shared" ref="I8581:I8644" si="268">SUM(F8581:H8581)</f>
        <v>6540.2800000000007</v>
      </c>
      <c r="J8581" s="177" t="str">
        <f t="shared" ref="J8581:J8644" si="269">IF(OR(YEAR(E8581)&gt; 1920, ISBLANK(E8581)), "Date &gt; 1920", "Sketchy date")</f>
        <v>Date &gt; 1920</v>
      </c>
    </row>
    <row r="8582" spans="1:10" x14ac:dyDescent="0.3">
      <c r="A8582" s="178" t="s">
        <v>270</v>
      </c>
      <c r="B8582" s="178" t="s">
        <v>175</v>
      </c>
      <c r="C8582" s="178" t="s">
        <v>1400</v>
      </c>
      <c r="D8582" s="178" t="s">
        <v>8970</v>
      </c>
      <c r="E8582" s="179">
        <v>36626</v>
      </c>
      <c r="F8582" s="180">
        <v>0</v>
      </c>
      <c r="G8582" s="180">
        <v>9528.1299999999992</v>
      </c>
      <c r="H8582" s="180">
        <v>6782.35</v>
      </c>
      <c r="I8582" s="180">
        <f t="shared" si="268"/>
        <v>16310.48</v>
      </c>
      <c r="J8582" s="177" t="str">
        <f t="shared" si="269"/>
        <v>Date &gt; 1920</v>
      </c>
    </row>
    <row r="8583" spans="1:10" x14ac:dyDescent="0.3">
      <c r="A8583" s="178" t="s">
        <v>270</v>
      </c>
      <c r="B8583" s="178" t="s">
        <v>175</v>
      </c>
      <c r="C8583" s="178" t="s">
        <v>1400</v>
      </c>
      <c r="D8583" s="178" t="s">
        <v>8971</v>
      </c>
      <c r="E8583" s="179">
        <v>37349</v>
      </c>
      <c r="F8583" s="180">
        <v>0</v>
      </c>
      <c r="G8583" s="180">
        <v>95000</v>
      </c>
      <c r="H8583" s="180">
        <v>95000</v>
      </c>
      <c r="I8583" s="180">
        <f t="shared" si="268"/>
        <v>190000</v>
      </c>
      <c r="J8583" s="177" t="str">
        <f t="shared" si="269"/>
        <v>Date &gt; 1920</v>
      </c>
    </row>
    <row r="8584" spans="1:10" x14ac:dyDescent="0.3">
      <c r="A8584" s="178" t="s">
        <v>270</v>
      </c>
      <c r="B8584" s="178" t="s">
        <v>175</v>
      </c>
      <c r="C8584" s="178" t="s">
        <v>1400</v>
      </c>
      <c r="D8584" s="178" t="s">
        <v>8971</v>
      </c>
      <c r="E8584" s="179">
        <v>37371</v>
      </c>
      <c r="F8584" s="180">
        <v>0</v>
      </c>
      <c r="G8584" s="180">
        <v>1834.75</v>
      </c>
      <c r="H8584" s="180">
        <v>1834.75</v>
      </c>
      <c r="I8584" s="180">
        <f t="shared" si="268"/>
        <v>3669.5</v>
      </c>
      <c r="J8584" s="177" t="str">
        <f t="shared" si="269"/>
        <v>Date &gt; 1920</v>
      </c>
    </row>
    <row r="8585" spans="1:10" x14ac:dyDescent="0.3">
      <c r="A8585" s="178" t="s">
        <v>270</v>
      </c>
      <c r="B8585" s="178" t="s">
        <v>175</v>
      </c>
      <c r="C8585" s="178" t="s">
        <v>1400</v>
      </c>
      <c r="D8585" s="178" t="s">
        <v>8972</v>
      </c>
      <c r="E8585" s="209">
        <v>367</v>
      </c>
      <c r="F8585" s="180">
        <v>0</v>
      </c>
      <c r="G8585" s="180">
        <v>0</v>
      </c>
      <c r="H8585" s="180">
        <v>142680.45000000001</v>
      </c>
      <c r="I8585" s="180">
        <f t="shared" si="268"/>
        <v>142680.45000000001</v>
      </c>
      <c r="J8585" s="177" t="str">
        <f t="shared" si="269"/>
        <v>Sketchy date</v>
      </c>
    </row>
    <row r="8586" spans="1:10" x14ac:dyDescent="0.3">
      <c r="A8586" s="178" t="s">
        <v>270</v>
      </c>
      <c r="B8586" s="178" t="s">
        <v>175</v>
      </c>
      <c r="C8586" s="178" t="s">
        <v>1400</v>
      </c>
      <c r="D8586" s="178" t="s">
        <v>8972</v>
      </c>
      <c r="E8586" s="209">
        <v>367</v>
      </c>
      <c r="F8586" s="180">
        <v>0</v>
      </c>
      <c r="G8586" s="180">
        <v>0</v>
      </c>
      <c r="H8586" s="180">
        <v>229309.08</v>
      </c>
      <c r="I8586" s="180">
        <f t="shared" si="268"/>
        <v>229309.08</v>
      </c>
      <c r="J8586" s="177" t="str">
        <f t="shared" si="269"/>
        <v>Sketchy date</v>
      </c>
    </row>
    <row r="8587" spans="1:10" x14ac:dyDescent="0.3">
      <c r="A8587" s="178" t="s">
        <v>270</v>
      </c>
      <c r="B8587" s="178" t="s">
        <v>175</v>
      </c>
      <c r="C8587" s="178" t="s">
        <v>1400</v>
      </c>
      <c r="D8587" s="178" t="s">
        <v>8972</v>
      </c>
      <c r="E8587" s="209">
        <v>367</v>
      </c>
      <c r="F8587" s="180">
        <v>0</v>
      </c>
      <c r="G8587" s="180">
        <v>-14677.61</v>
      </c>
      <c r="H8587" s="180">
        <v>14677.61</v>
      </c>
      <c r="I8587" s="180">
        <f t="shared" si="268"/>
        <v>0</v>
      </c>
      <c r="J8587" s="177" t="str">
        <f t="shared" si="269"/>
        <v>Sketchy date</v>
      </c>
    </row>
    <row r="8588" spans="1:10" x14ac:dyDescent="0.3">
      <c r="A8588" s="178" t="s">
        <v>270</v>
      </c>
      <c r="B8588" s="178" t="s">
        <v>175</v>
      </c>
      <c r="C8588" s="178" t="s">
        <v>1400</v>
      </c>
      <c r="D8588" s="178" t="s">
        <v>8972</v>
      </c>
      <c r="E8588" s="179">
        <v>36839</v>
      </c>
      <c r="F8588" s="180">
        <v>0</v>
      </c>
      <c r="G8588" s="180">
        <v>39555.480000000003</v>
      </c>
      <c r="H8588" s="180">
        <v>85976.76</v>
      </c>
      <c r="I8588" s="180">
        <f t="shared" si="268"/>
        <v>125532.23999999999</v>
      </c>
      <c r="J8588" s="177" t="str">
        <f t="shared" si="269"/>
        <v>Date &gt; 1920</v>
      </c>
    </row>
    <row r="8589" spans="1:10" x14ac:dyDescent="0.3">
      <c r="A8589" s="178" t="s">
        <v>270</v>
      </c>
      <c r="B8589" s="178" t="s">
        <v>175</v>
      </c>
      <c r="C8589" s="178" t="s">
        <v>1400</v>
      </c>
      <c r="D8589" s="178" t="s">
        <v>8972</v>
      </c>
      <c r="E8589" s="179">
        <v>36860</v>
      </c>
      <c r="F8589" s="180">
        <v>0</v>
      </c>
      <c r="G8589" s="180">
        <v>48055.34</v>
      </c>
      <c r="H8589" s="180">
        <v>2323.2399999999998</v>
      </c>
      <c r="I8589" s="180">
        <f t="shared" si="268"/>
        <v>50378.579999999994</v>
      </c>
      <c r="J8589" s="177" t="str">
        <f t="shared" si="269"/>
        <v>Date &gt; 1920</v>
      </c>
    </row>
    <row r="8590" spans="1:10" x14ac:dyDescent="0.3">
      <c r="A8590" s="178" t="s">
        <v>270</v>
      </c>
      <c r="B8590" s="178" t="s">
        <v>175</v>
      </c>
      <c r="C8590" s="178" t="s">
        <v>1400</v>
      </c>
      <c r="D8590" s="178" t="s">
        <v>8973</v>
      </c>
      <c r="E8590" s="179">
        <v>37452</v>
      </c>
      <c r="F8590" s="180">
        <v>83115</v>
      </c>
      <c r="G8590" s="180">
        <v>12731.39</v>
      </c>
      <c r="H8590" s="180">
        <v>468800.11</v>
      </c>
      <c r="I8590" s="180">
        <f t="shared" si="268"/>
        <v>564646.5</v>
      </c>
      <c r="J8590" s="177" t="str">
        <f t="shared" si="269"/>
        <v>Date &gt; 1920</v>
      </c>
    </row>
    <row r="8591" spans="1:10" x14ac:dyDescent="0.3">
      <c r="A8591" s="178" t="s">
        <v>270</v>
      </c>
      <c r="B8591" s="178" t="s">
        <v>175</v>
      </c>
      <c r="C8591" s="178" t="s">
        <v>1400</v>
      </c>
      <c r="D8591" s="178" t="s">
        <v>8973</v>
      </c>
      <c r="E8591" s="179">
        <v>37515</v>
      </c>
      <c r="F8591" s="180">
        <v>0</v>
      </c>
      <c r="G8591" s="180">
        <v>7000</v>
      </c>
      <c r="H8591" s="180">
        <v>0</v>
      </c>
      <c r="I8591" s="180">
        <f t="shared" si="268"/>
        <v>7000</v>
      </c>
      <c r="J8591" s="177" t="str">
        <f t="shared" si="269"/>
        <v>Date &gt; 1920</v>
      </c>
    </row>
    <row r="8592" spans="1:10" x14ac:dyDescent="0.3">
      <c r="A8592" s="178" t="s">
        <v>270</v>
      </c>
      <c r="B8592" s="178" t="s">
        <v>175</v>
      </c>
      <c r="C8592" s="178" t="s">
        <v>1400</v>
      </c>
      <c r="D8592" s="178" t="s">
        <v>8973</v>
      </c>
      <c r="E8592" s="179">
        <v>37825</v>
      </c>
      <c r="F8592" s="180">
        <v>30067</v>
      </c>
      <c r="G8592" s="180">
        <v>4605.37</v>
      </c>
      <c r="H8592" s="180">
        <v>180079.22</v>
      </c>
      <c r="I8592" s="180">
        <f t="shared" si="268"/>
        <v>214751.59</v>
      </c>
      <c r="J8592" s="177" t="str">
        <f t="shared" si="269"/>
        <v>Date &gt; 1920</v>
      </c>
    </row>
    <row r="8593" spans="1:10" x14ac:dyDescent="0.3">
      <c r="A8593" s="178" t="s">
        <v>270</v>
      </c>
      <c r="B8593" s="178" t="s">
        <v>175</v>
      </c>
      <c r="C8593" s="178" t="s">
        <v>1400</v>
      </c>
      <c r="D8593" s="178" t="s">
        <v>8973</v>
      </c>
      <c r="E8593" s="179">
        <v>37872</v>
      </c>
      <c r="F8593" s="180">
        <v>36818</v>
      </c>
      <c r="G8593" s="180">
        <v>11899.24</v>
      </c>
      <c r="H8593" s="180">
        <v>242779.67</v>
      </c>
      <c r="I8593" s="180">
        <f t="shared" si="268"/>
        <v>291496.91000000003</v>
      </c>
      <c r="J8593" s="177" t="str">
        <f t="shared" si="269"/>
        <v>Date &gt; 1920</v>
      </c>
    </row>
    <row r="8594" spans="1:10" x14ac:dyDescent="0.3">
      <c r="A8594" s="178" t="s">
        <v>270</v>
      </c>
      <c r="B8594" s="178" t="s">
        <v>175</v>
      </c>
      <c r="C8594" s="178" t="s">
        <v>1400</v>
      </c>
      <c r="D8594" s="178" t="s">
        <v>8974</v>
      </c>
      <c r="E8594" s="179">
        <v>37327</v>
      </c>
      <c r="F8594" s="180">
        <v>0</v>
      </c>
      <c r="G8594" s="180">
        <v>7595.3</v>
      </c>
      <c r="H8594" s="180">
        <v>7535.2</v>
      </c>
      <c r="I8594" s="180">
        <f t="shared" si="268"/>
        <v>15130.5</v>
      </c>
      <c r="J8594" s="177" t="str">
        <f t="shared" si="269"/>
        <v>Date &gt; 1920</v>
      </c>
    </row>
    <row r="8595" spans="1:10" x14ac:dyDescent="0.3">
      <c r="A8595" s="178" t="s">
        <v>270</v>
      </c>
      <c r="B8595" s="178" t="s">
        <v>175</v>
      </c>
      <c r="C8595" s="178" t="s">
        <v>1400</v>
      </c>
      <c r="D8595" s="178" t="s">
        <v>8974</v>
      </c>
      <c r="E8595" s="179">
        <v>37372</v>
      </c>
      <c r="F8595" s="180">
        <v>0</v>
      </c>
      <c r="G8595" s="180">
        <v>2676.2</v>
      </c>
      <c r="H8595" s="180">
        <v>1968.56</v>
      </c>
      <c r="I8595" s="180">
        <f t="shared" si="268"/>
        <v>4644.76</v>
      </c>
      <c r="J8595" s="177" t="str">
        <f t="shared" si="269"/>
        <v>Date &gt; 1920</v>
      </c>
    </row>
    <row r="8596" spans="1:10" x14ac:dyDescent="0.3">
      <c r="A8596" s="178" t="s">
        <v>270</v>
      </c>
      <c r="B8596" s="178" t="s">
        <v>175</v>
      </c>
      <c r="C8596" s="178" t="s">
        <v>1400</v>
      </c>
      <c r="D8596" s="178" t="s">
        <v>8974</v>
      </c>
      <c r="E8596" s="179">
        <v>37529</v>
      </c>
      <c r="F8596" s="180">
        <v>0</v>
      </c>
      <c r="G8596" s="180">
        <v>1651.89</v>
      </c>
      <c r="H8596" s="180">
        <v>945.26</v>
      </c>
      <c r="I8596" s="180">
        <f t="shared" si="268"/>
        <v>2597.15</v>
      </c>
      <c r="J8596" s="177" t="str">
        <f t="shared" si="269"/>
        <v>Date &gt; 1920</v>
      </c>
    </row>
    <row r="8597" spans="1:10" x14ac:dyDescent="0.3">
      <c r="A8597" s="178" t="s">
        <v>270</v>
      </c>
      <c r="B8597" s="178" t="s">
        <v>175</v>
      </c>
      <c r="C8597" s="178" t="s">
        <v>1400</v>
      </c>
      <c r="D8597" s="178" t="s">
        <v>8975</v>
      </c>
      <c r="E8597" s="179">
        <v>37529</v>
      </c>
      <c r="F8597" s="180">
        <v>0</v>
      </c>
      <c r="G8597" s="180">
        <v>11558.47</v>
      </c>
      <c r="H8597" s="180">
        <v>12892.13</v>
      </c>
      <c r="I8597" s="180">
        <f t="shared" si="268"/>
        <v>24450.6</v>
      </c>
      <c r="J8597" s="177" t="str">
        <f t="shared" si="269"/>
        <v>Date &gt; 1920</v>
      </c>
    </row>
    <row r="8598" spans="1:10" x14ac:dyDescent="0.3">
      <c r="A8598" s="178" t="s">
        <v>270</v>
      </c>
      <c r="B8598" s="178" t="s">
        <v>175</v>
      </c>
      <c r="C8598" s="178" t="s">
        <v>1400</v>
      </c>
      <c r="D8598" s="178" t="s">
        <v>8975</v>
      </c>
      <c r="E8598" s="179">
        <v>37754</v>
      </c>
      <c r="F8598" s="180">
        <v>0</v>
      </c>
      <c r="G8598" s="180">
        <v>1141.8900000000001</v>
      </c>
      <c r="H8598" s="180">
        <v>1141.8900000000001</v>
      </c>
      <c r="I8598" s="180">
        <f t="shared" si="268"/>
        <v>2283.7800000000002</v>
      </c>
      <c r="J8598" s="177" t="str">
        <f t="shared" si="269"/>
        <v>Date &gt; 1920</v>
      </c>
    </row>
    <row r="8599" spans="1:10" x14ac:dyDescent="0.3">
      <c r="A8599" s="178" t="s">
        <v>270</v>
      </c>
      <c r="B8599" s="178" t="s">
        <v>175</v>
      </c>
      <c r="C8599" s="178" t="s">
        <v>1400</v>
      </c>
      <c r="D8599" s="178" t="s">
        <v>8975</v>
      </c>
      <c r="E8599" s="179">
        <v>37778</v>
      </c>
      <c r="F8599" s="180">
        <v>0</v>
      </c>
      <c r="G8599" s="180">
        <v>2038.94</v>
      </c>
      <c r="H8599" s="180">
        <v>1038.5999999999999</v>
      </c>
      <c r="I8599" s="180">
        <f t="shared" si="268"/>
        <v>3077.54</v>
      </c>
      <c r="J8599" s="177" t="str">
        <f t="shared" si="269"/>
        <v>Date &gt; 1920</v>
      </c>
    </row>
    <row r="8600" spans="1:10" x14ac:dyDescent="0.3">
      <c r="A8600" s="178" t="s">
        <v>270</v>
      </c>
      <c r="B8600" s="178" t="s">
        <v>175</v>
      </c>
      <c r="C8600" s="178" t="s">
        <v>1400</v>
      </c>
      <c r="D8600" s="178" t="s">
        <v>8976</v>
      </c>
      <c r="E8600" s="179">
        <v>37580</v>
      </c>
      <c r="F8600" s="180">
        <v>76592</v>
      </c>
      <c r="G8600" s="180">
        <v>0</v>
      </c>
      <c r="H8600" s="180">
        <v>8511.39</v>
      </c>
      <c r="I8600" s="180">
        <f t="shared" si="268"/>
        <v>85103.39</v>
      </c>
      <c r="J8600" s="177" t="str">
        <f t="shared" si="269"/>
        <v>Date &gt; 1920</v>
      </c>
    </row>
    <row r="8601" spans="1:10" x14ac:dyDescent="0.3">
      <c r="A8601" s="178" t="s">
        <v>270</v>
      </c>
      <c r="B8601" s="178" t="s">
        <v>175</v>
      </c>
      <c r="C8601" s="178" t="s">
        <v>1400</v>
      </c>
      <c r="D8601" s="178" t="s">
        <v>8976</v>
      </c>
      <c r="E8601" s="179">
        <v>37609</v>
      </c>
      <c r="F8601" s="180">
        <v>115193</v>
      </c>
      <c r="G8601" s="180">
        <v>0</v>
      </c>
      <c r="H8601" s="180">
        <v>12800.07</v>
      </c>
      <c r="I8601" s="180">
        <f t="shared" si="268"/>
        <v>127993.07</v>
      </c>
      <c r="J8601" s="177" t="str">
        <f t="shared" si="269"/>
        <v>Date &gt; 1920</v>
      </c>
    </row>
    <row r="8602" spans="1:10" x14ac:dyDescent="0.3">
      <c r="A8602" s="178" t="s">
        <v>270</v>
      </c>
      <c r="B8602" s="178" t="s">
        <v>175</v>
      </c>
      <c r="C8602" s="178" t="s">
        <v>1400</v>
      </c>
      <c r="D8602" s="178" t="s">
        <v>8976</v>
      </c>
      <c r="E8602" s="179">
        <v>37665</v>
      </c>
      <c r="F8602" s="180">
        <v>18525</v>
      </c>
      <c r="G8602" s="180">
        <v>0</v>
      </c>
      <c r="H8602" s="180">
        <v>2058.2600000000002</v>
      </c>
      <c r="I8602" s="180">
        <f t="shared" si="268"/>
        <v>20583.260000000002</v>
      </c>
      <c r="J8602" s="177" t="str">
        <f t="shared" si="269"/>
        <v>Date &gt; 1920</v>
      </c>
    </row>
    <row r="8603" spans="1:10" x14ac:dyDescent="0.3">
      <c r="A8603" s="178" t="s">
        <v>270</v>
      </c>
      <c r="B8603" s="178" t="s">
        <v>175</v>
      </c>
      <c r="C8603" s="178" t="s">
        <v>1400</v>
      </c>
      <c r="D8603" s="178" t="s">
        <v>8976</v>
      </c>
      <c r="E8603" s="179">
        <v>37700</v>
      </c>
      <c r="F8603" s="180">
        <v>34030</v>
      </c>
      <c r="G8603" s="180">
        <v>0</v>
      </c>
      <c r="H8603" s="180">
        <v>3781.71</v>
      </c>
      <c r="I8603" s="180">
        <f t="shared" si="268"/>
        <v>37811.71</v>
      </c>
      <c r="J8603" s="177" t="str">
        <f t="shared" si="269"/>
        <v>Date &gt; 1920</v>
      </c>
    </row>
    <row r="8604" spans="1:10" x14ac:dyDescent="0.3">
      <c r="A8604" s="178" t="s">
        <v>270</v>
      </c>
      <c r="B8604" s="178" t="s">
        <v>175</v>
      </c>
      <c r="C8604" s="178" t="s">
        <v>1400</v>
      </c>
      <c r="D8604" s="178" t="s">
        <v>8976</v>
      </c>
      <c r="E8604" s="179">
        <v>37726</v>
      </c>
      <c r="F8604" s="180">
        <v>12187</v>
      </c>
      <c r="G8604" s="180">
        <v>0</v>
      </c>
      <c r="H8604" s="180">
        <v>1354.23</v>
      </c>
      <c r="I8604" s="180">
        <f t="shared" si="268"/>
        <v>13541.23</v>
      </c>
      <c r="J8604" s="177" t="str">
        <f t="shared" si="269"/>
        <v>Date &gt; 1920</v>
      </c>
    </row>
    <row r="8605" spans="1:10" x14ac:dyDescent="0.3">
      <c r="A8605" s="178" t="s">
        <v>270</v>
      </c>
      <c r="B8605" s="178" t="s">
        <v>175</v>
      </c>
      <c r="C8605" s="178" t="s">
        <v>1400</v>
      </c>
      <c r="D8605" s="178" t="s">
        <v>8976</v>
      </c>
      <c r="E8605" s="179">
        <v>37755</v>
      </c>
      <c r="F8605" s="180">
        <v>8291</v>
      </c>
      <c r="G8605" s="180">
        <v>0</v>
      </c>
      <c r="H8605" s="180">
        <v>921.02</v>
      </c>
      <c r="I8605" s="180">
        <f t="shared" si="268"/>
        <v>9212.02</v>
      </c>
      <c r="J8605" s="177" t="str">
        <f t="shared" si="269"/>
        <v>Date &gt; 1920</v>
      </c>
    </row>
    <row r="8606" spans="1:10" x14ac:dyDescent="0.3">
      <c r="A8606" s="178" t="s">
        <v>270</v>
      </c>
      <c r="B8606" s="178" t="s">
        <v>175</v>
      </c>
      <c r="C8606" s="178" t="s">
        <v>1400</v>
      </c>
      <c r="D8606" s="178" t="s">
        <v>8976</v>
      </c>
      <c r="E8606" s="179">
        <v>37771</v>
      </c>
      <c r="F8606" s="180">
        <v>228872</v>
      </c>
      <c r="G8606" s="180">
        <v>0</v>
      </c>
      <c r="H8606" s="180">
        <v>25429.42</v>
      </c>
      <c r="I8606" s="180">
        <f t="shared" si="268"/>
        <v>254301.41999999998</v>
      </c>
      <c r="J8606" s="177" t="str">
        <f t="shared" si="269"/>
        <v>Date &gt; 1920</v>
      </c>
    </row>
    <row r="8607" spans="1:10" x14ac:dyDescent="0.3">
      <c r="A8607" s="178" t="s">
        <v>270</v>
      </c>
      <c r="B8607" s="178" t="s">
        <v>175</v>
      </c>
      <c r="C8607" s="178" t="s">
        <v>1400</v>
      </c>
      <c r="D8607" s="178" t="s">
        <v>8976</v>
      </c>
      <c r="E8607" s="179">
        <v>37785</v>
      </c>
      <c r="F8607" s="180">
        <v>919</v>
      </c>
      <c r="G8607" s="180">
        <v>0</v>
      </c>
      <c r="H8607" s="180">
        <v>101.96</v>
      </c>
      <c r="I8607" s="180">
        <f t="shared" si="268"/>
        <v>1020.96</v>
      </c>
      <c r="J8607" s="177" t="str">
        <f t="shared" si="269"/>
        <v>Date &gt; 1920</v>
      </c>
    </row>
    <row r="8608" spans="1:10" x14ac:dyDescent="0.3">
      <c r="A8608" s="178" t="s">
        <v>270</v>
      </c>
      <c r="B8608" s="178" t="s">
        <v>175</v>
      </c>
      <c r="C8608" s="178" t="s">
        <v>1400</v>
      </c>
      <c r="D8608" s="178" t="s">
        <v>8976</v>
      </c>
      <c r="E8608" s="179">
        <v>37825</v>
      </c>
      <c r="F8608" s="180">
        <v>203296</v>
      </c>
      <c r="G8608" s="180">
        <v>0</v>
      </c>
      <c r="H8608" s="180">
        <v>22589.22</v>
      </c>
      <c r="I8608" s="180">
        <f t="shared" si="268"/>
        <v>225885.22</v>
      </c>
      <c r="J8608" s="177" t="str">
        <f t="shared" si="269"/>
        <v>Date &gt; 1920</v>
      </c>
    </row>
    <row r="8609" spans="1:10" x14ac:dyDescent="0.3">
      <c r="A8609" s="178" t="s">
        <v>270</v>
      </c>
      <c r="B8609" s="178" t="s">
        <v>175</v>
      </c>
      <c r="C8609" s="178" t="s">
        <v>1400</v>
      </c>
      <c r="D8609" s="178" t="s">
        <v>8976</v>
      </c>
      <c r="E8609" s="179">
        <v>37834</v>
      </c>
      <c r="F8609" s="180">
        <v>60754</v>
      </c>
      <c r="G8609" s="180">
        <v>0</v>
      </c>
      <c r="H8609" s="180">
        <v>6750.02</v>
      </c>
      <c r="I8609" s="180">
        <f t="shared" si="268"/>
        <v>67504.02</v>
      </c>
      <c r="J8609" s="177" t="str">
        <f t="shared" si="269"/>
        <v>Date &gt; 1920</v>
      </c>
    </row>
    <row r="8610" spans="1:10" x14ac:dyDescent="0.3">
      <c r="A8610" s="178" t="s">
        <v>270</v>
      </c>
      <c r="B8610" s="178" t="s">
        <v>175</v>
      </c>
      <c r="C8610" s="178" t="s">
        <v>1400</v>
      </c>
      <c r="D8610" s="178" t="s">
        <v>8976</v>
      </c>
      <c r="E8610" s="179">
        <v>37886</v>
      </c>
      <c r="F8610" s="180">
        <v>45260</v>
      </c>
      <c r="G8610" s="180">
        <v>0</v>
      </c>
      <c r="H8610" s="180">
        <v>5029.22</v>
      </c>
      <c r="I8610" s="180">
        <f t="shared" si="268"/>
        <v>50289.22</v>
      </c>
      <c r="J8610" s="177" t="str">
        <f t="shared" si="269"/>
        <v>Date &gt; 1920</v>
      </c>
    </row>
    <row r="8611" spans="1:10" x14ac:dyDescent="0.3">
      <c r="A8611" s="178" t="s">
        <v>270</v>
      </c>
      <c r="B8611" s="178" t="s">
        <v>175</v>
      </c>
      <c r="C8611" s="178" t="s">
        <v>1400</v>
      </c>
      <c r="D8611" s="178" t="s">
        <v>8976</v>
      </c>
      <c r="E8611" s="179">
        <v>37907</v>
      </c>
      <c r="F8611" s="180">
        <v>3802</v>
      </c>
      <c r="G8611" s="180">
        <v>0</v>
      </c>
      <c r="H8611" s="180">
        <v>422.15</v>
      </c>
      <c r="I8611" s="180">
        <f t="shared" si="268"/>
        <v>4224.1499999999996</v>
      </c>
      <c r="J8611" s="177" t="str">
        <f t="shared" si="269"/>
        <v>Date &gt; 1920</v>
      </c>
    </row>
    <row r="8612" spans="1:10" x14ac:dyDescent="0.3">
      <c r="A8612" s="178" t="s">
        <v>270</v>
      </c>
      <c r="B8612" s="178" t="s">
        <v>175</v>
      </c>
      <c r="C8612" s="178" t="s">
        <v>1400</v>
      </c>
      <c r="D8612" s="178" t="s">
        <v>8976</v>
      </c>
      <c r="E8612" s="179">
        <v>37946</v>
      </c>
      <c r="F8612" s="180">
        <v>428</v>
      </c>
      <c r="G8612" s="180">
        <v>0</v>
      </c>
      <c r="H8612" s="180">
        <v>47</v>
      </c>
      <c r="I8612" s="180">
        <f t="shared" si="268"/>
        <v>475</v>
      </c>
      <c r="J8612" s="177" t="str">
        <f t="shared" si="269"/>
        <v>Date &gt; 1920</v>
      </c>
    </row>
    <row r="8613" spans="1:10" x14ac:dyDescent="0.3">
      <c r="A8613" s="178" t="s">
        <v>270</v>
      </c>
      <c r="B8613" s="178" t="s">
        <v>175</v>
      </c>
      <c r="C8613" s="178" t="s">
        <v>1400</v>
      </c>
      <c r="D8613" s="178" t="s">
        <v>8976</v>
      </c>
      <c r="E8613" s="179">
        <v>38022</v>
      </c>
      <c r="F8613" s="180">
        <v>4000</v>
      </c>
      <c r="G8613" s="180">
        <v>0</v>
      </c>
      <c r="H8613" s="180">
        <v>444.53</v>
      </c>
      <c r="I8613" s="180">
        <f t="shared" si="268"/>
        <v>4444.53</v>
      </c>
      <c r="J8613" s="177" t="str">
        <f t="shared" si="269"/>
        <v>Date &gt; 1920</v>
      </c>
    </row>
    <row r="8614" spans="1:10" x14ac:dyDescent="0.3">
      <c r="A8614" s="178" t="s">
        <v>270</v>
      </c>
      <c r="B8614" s="178" t="s">
        <v>175</v>
      </c>
      <c r="C8614" s="178" t="s">
        <v>1400</v>
      </c>
      <c r="D8614" s="178" t="s">
        <v>8976</v>
      </c>
      <c r="E8614" s="179">
        <v>38337</v>
      </c>
      <c r="F8614" s="180">
        <v>35581</v>
      </c>
      <c r="G8614" s="180">
        <v>0</v>
      </c>
      <c r="H8614" s="180">
        <v>3953.46</v>
      </c>
      <c r="I8614" s="180">
        <f t="shared" si="268"/>
        <v>39534.46</v>
      </c>
      <c r="J8614" s="177" t="str">
        <f t="shared" si="269"/>
        <v>Date &gt; 1920</v>
      </c>
    </row>
    <row r="8615" spans="1:10" x14ac:dyDescent="0.3">
      <c r="A8615" s="178" t="s">
        <v>270</v>
      </c>
      <c r="B8615" s="178" t="s">
        <v>175</v>
      </c>
      <c r="C8615" s="178" t="s">
        <v>1400</v>
      </c>
      <c r="D8615" s="178" t="s">
        <v>8977</v>
      </c>
      <c r="E8615" s="179">
        <v>37896</v>
      </c>
      <c r="F8615" s="180">
        <v>746</v>
      </c>
      <c r="G8615" s="180">
        <v>0</v>
      </c>
      <c r="H8615" s="180">
        <v>83.92</v>
      </c>
      <c r="I8615" s="180">
        <f t="shared" si="268"/>
        <v>829.92</v>
      </c>
      <c r="J8615" s="177" t="str">
        <f t="shared" si="269"/>
        <v>Date &gt; 1920</v>
      </c>
    </row>
    <row r="8616" spans="1:10" x14ac:dyDescent="0.3">
      <c r="A8616" s="178" t="s">
        <v>270</v>
      </c>
      <c r="B8616" s="178" t="s">
        <v>175</v>
      </c>
      <c r="C8616" s="178" t="s">
        <v>1400</v>
      </c>
      <c r="D8616" s="178" t="s">
        <v>8977</v>
      </c>
      <c r="E8616" s="179">
        <v>37907</v>
      </c>
      <c r="F8616" s="180">
        <v>6871</v>
      </c>
      <c r="G8616" s="180">
        <v>0</v>
      </c>
      <c r="H8616" s="180">
        <v>764.15</v>
      </c>
      <c r="I8616" s="180">
        <f t="shared" si="268"/>
        <v>7635.15</v>
      </c>
      <c r="J8616" s="177" t="str">
        <f t="shared" si="269"/>
        <v>Date &gt; 1920</v>
      </c>
    </row>
    <row r="8617" spans="1:10" x14ac:dyDescent="0.3">
      <c r="A8617" s="178" t="s">
        <v>270</v>
      </c>
      <c r="B8617" s="178" t="s">
        <v>175</v>
      </c>
      <c r="C8617" s="178" t="s">
        <v>1400</v>
      </c>
      <c r="D8617" s="178" t="s">
        <v>8977</v>
      </c>
      <c r="E8617" s="179">
        <v>38065</v>
      </c>
      <c r="F8617" s="180">
        <v>126110</v>
      </c>
      <c r="G8617" s="180">
        <v>0</v>
      </c>
      <c r="H8617" s="180">
        <v>14012.72</v>
      </c>
      <c r="I8617" s="180">
        <f t="shared" si="268"/>
        <v>140122.72</v>
      </c>
      <c r="J8617" s="177" t="str">
        <f t="shared" si="269"/>
        <v>Date &gt; 1920</v>
      </c>
    </row>
    <row r="8618" spans="1:10" x14ac:dyDescent="0.3">
      <c r="A8618" s="178" t="s">
        <v>270</v>
      </c>
      <c r="B8618" s="178" t="s">
        <v>175</v>
      </c>
      <c r="C8618" s="178" t="s">
        <v>1400</v>
      </c>
      <c r="D8618" s="178" t="s">
        <v>8977</v>
      </c>
      <c r="E8618" s="179">
        <v>38275</v>
      </c>
      <c r="F8618" s="180">
        <v>3752</v>
      </c>
      <c r="G8618" s="180">
        <v>0</v>
      </c>
      <c r="H8618" s="180">
        <v>416.71</v>
      </c>
      <c r="I8618" s="180">
        <f t="shared" si="268"/>
        <v>4168.71</v>
      </c>
      <c r="J8618" s="177" t="str">
        <f t="shared" si="269"/>
        <v>Date &gt; 1920</v>
      </c>
    </row>
    <row r="8619" spans="1:10" x14ac:dyDescent="0.3">
      <c r="A8619" s="178" t="s">
        <v>270</v>
      </c>
      <c r="B8619" s="178" t="s">
        <v>175</v>
      </c>
      <c r="C8619" s="178" t="s">
        <v>1400</v>
      </c>
      <c r="D8619" s="178" t="s">
        <v>8977</v>
      </c>
      <c r="E8619" s="179">
        <v>38287</v>
      </c>
      <c r="F8619" s="180">
        <v>6179</v>
      </c>
      <c r="G8619" s="180">
        <v>0</v>
      </c>
      <c r="H8619" s="180">
        <v>685.85</v>
      </c>
      <c r="I8619" s="180">
        <f t="shared" si="268"/>
        <v>6864.85</v>
      </c>
      <c r="J8619" s="177" t="str">
        <f t="shared" si="269"/>
        <v>Date &gt; 1920</v>
      </c>
    </row>
    <row r="8620" spans="1:10" x14ac:dyDescent="0.3">
      <c r="A8620" s="178" t="s">
        <v>270</v>
      </c>
      <c r="B8620" s="178" t="s">
        <v>175</v>
      </c>
      <c r="C8620" s="178" t="s">
        <v>1400</v>
      </c>
      <c r="D8620" s="178" t="s">
        <v>8978</v>
      </c>
      <c r="E8620" s="179">
        <v>38217</v>
      </c>
      <c r="F8620" s="180">
        <v>0</v>
      </c>
      <c r="G8620" s="180">
        <v>13195.35</v>
      </c>
      <c r="H8620" s="180">
        <v>5655.15</v>
      </c>
      <c r="I8620" s="180">
        <f t="shared" si="268"/>
        <v>18850.5</v>
      </c>
      <c r="J8620" s="177" t="str">
        <f t="shared" si="269"/>
        <v>Date &gt; 1920</v>
      </c>
    </row>
    <row r="8621" spans="1:10" x14ac:dyDescent="0.3">
      <c r="A8621" s="178" t="s">
        <v>270</v>
      </c>
      <c r="B8621" s="178" t="s">
        <v>175</v>
      </c>
      <c r="C8621" s="178" t="s">
        <v>1400</v>
      </c>
      <c r="D8621" s="178" t="s">
        <v>8979</v>
      </c>
      <c r="E8621" s="179">
        <v>38454</v>
      </c>
      <c r="F8621" s="180">
        <v>146999</v>
      </c>
      <c r="G8621" s="180">
        <v>0</v>
      </c>
      <c r="H8621" s="180">
        <v>7737</v>
      </c>
      <c r="I8621" s="180">
        <f t="shared" si="268"/>
        <v>154736</v>
      </c>
      <c r="J8621" s="177" t="str">
        <f t="shared" si="269"/>
        <v>Date &gt; 1920</v>
      </c>
    </row>
    <row r="8622" spans="1:10" x14ac:dyDescent="0.3">
      <c r="A8622" s="178" t="s">
        <v>270</v>
      </c>
      <c r="B8622" s="178" t="s">
        <v>175</v>
      </c>
      <c r="C8622" s="178" t="s">
        <v>1400</v>
      </c>
      <c r="D8622" s="178" t="s">
        <v>8980</v>
      </c>
      <c r="E8622" s="179">
        <v>38684</v>
      </c>
      <c r="F8622" s="180">
        <v>0</v>
      </c>
      <c r="G8622" s="180">
        <v>23147.5</v>
      </c>
      <c r="H8622" s="180">
        <v>23147.5</v>
      </c>
      <c r="I8622" s="180">
        <f t="shared" si="268"/>
        <v>46295</v>
      </c>
      <c r="J8622" s="177" t="str">
        <f t="shared" si="269"/>
        <v>Date &gt; 1920</v>
      </c>
    </row>
    <row r="8623" spans="1:10" x14ac:dyDescent="0.3">
      <c r="A8623" s="178" t="s">
        <v>270</v>
      </c>
      <c r="B8623" s="178" t="s">
        <v>175</v>
      </c>
      <c r="C8623" s="178" t="s">
        <v>1400</v>
      </c>
      <c r="D8623" s="178" t="s">
        <v>8980</v>
      </c>
      <c r="E8623" s="179">
        <v>38736</v>
      </c>
      <c r="F8623" s="180">
        <v>0</v>
      </c>
      <c r="G8623" s="180">
        <v>246573.03</v>
      </c>
      <c r="H8623" s="180">
        <v>246572.99</v>
      </c>
      <c r="I8623" s="180">
        <f t="shared" si="268"/>
        <v>493146.02</v>
      </c>
      <c r="J8623" s="177" t="str">
        <f t="shared" si="269"/>
        <v>Date &gt; 1920</v>
      </c>
    </row>
    <row r="8624" spans="1:10" x14ac:dyDescent="0.3">
      <c r="A8624" s="178" t="s">
        <v>270</v>
      </c>
      <c r="B8624" s="178" t="s">
        <v>175</v>
      </c>
      <c r="C8624" s="178" t="s">
        <v>1400</v>
      </c>
      <c r="D8624" s="178" t="s">
        <v>8980</v>
      </c>
      <c r="E8624" s="179">
        <v>38856</v>
      </c>
      <c r="F8624" s="180">
        <v>0</v>
      </c>
      <c r="G8624" s="180">
        <v>173709.36</v>
      </c>
      <c r="H8624" s="180">
        <v>173709.35</v>
      </c>
      <c r="I8624" s="180">
        <f t="shared" si="268"/>
        <v>347418.70999999996</v>
      </c>
      <c r="J8624" s="177" t="str">
        <f t="shared" si="269"/>
        <v>Date &gt; 1920</v>
      </c>
    </row>
    <row r="8625" spans="1:10" x14ac:dyDescent="0.3">
      <c r="A8625" s="178" t="s">
        <v>270</v>
      </c>
      <c r="B8625" s="178" t="s">
        <v>175</v>
      </c>
      <c r="C8625" s="178" t="s">
        <v>1400</v>
      </c>
      <c r="D8625" s="178" t="s">
        <v>8980</v>
      </c>
      <c r="E8625" s="179">
        <v>39027</v>
      </c>
      <c r="F8625" s="180">
        <v>0</v>
      </c>
      <c r="G8625" s="180">
        <v>41399.74</v>
      </c>
      <c r="H8625" s="180">
        <v>340400.91</v>
      </c>
      <c r="I8625" s="180">
        <f t="shared" si="268"/>
        <v>381800.64999999997</v>
      </c>
      <c r="J8625" s="177" t="str">
        <f t="shared" si="269"/>
        <v>Date &gt; 1920</v>
      </c>
    </row>
    <row r="8626" spans="1:10" x14ac:dyDescent="0.3">
      <c r="A8626" s="178" t="s">
        <v>270</v>
      </c>
      <c r="B8626" s="178" t="s">
        <v>175</v>
      </c>
      <c r="C8626" s="178" t="s">
        <v>1400</v>
      </c>
      <c r="D8626" s="178" t="s">
        <v>8980</v>
      </c>
      <c r="E8626" s="179">
        <v>39232</v>
      </c>
      <c r="F8626" s="180">
        <v>0</v>
      </c>
      <c r="G8626" s="180">
        <v>44284.32</v>
      </c>
      <c r="H8626" s="180">
        <v>84465.25</v>
      </c>
      <c r="I8626" s="180">
        <f t="shared" si="268"/>
        <v>128749.57</v>
      </c>
      <c r="J8626" s="177" t="str">
        <f t="shared" si="269"/>
        <v>Date &gt; 1920</v>
      </c>
    </row>
    <row r="8627" spans="1:10" x14ac:dyDescent="0.3">
      <c r="A8627" s="178" t="s">
        <v>270</v>
      </c>
      <c r="B8627" s="178" t="s">
        <v>175</v>
      </c>
      <c r="C8627" s="178" t="s">
        <v>1400</v>
      </c>
      <c r="D8627" s="178" t="s">
        <v>8980</v>
      </c>
      <c r="E8627" s="179">
        <v>39630</v>
      </c>
      <c r="F8627" s="180">
        <v>0</v>
      </c>
      <c r="G8627" s="180">
        <v>831.74</v>
      </c>
      <c r="H8627" s="180">
        <v>0</v>
      </c>
      <c r="I8627" s="180">
        <f t="shared" si="268"/>
        <v>831.74</v>
      </c>
      <c r="J8627" s="177" t="str">
        <f t="shared" si="269"/>
        <v>Date &gt; 1920</v>
      </c>
    </row>
    <row r="8628" spans="1:10" x14ac:dyDescent="0.3">
      <c r="A8628" s="178" t="s">
        <v>270</v>
      </c>
      <c r="B8628" s="178" t="s">
        <v>175</v>
      </c>
      <c r="C8628" s="178" t="s">
        <v>1400</v>
      </c>
      <c r="D8628" s="178" t="s">
        <v>8981</v>
      </c>
      <c r="E8628" s="179">
        <v>39232</v>
      </c>
      <c r="F8628" s="180">
        <v>16600</v>
      </c>
      <c r="G8628" s="180">
        <v>0</v>
      </c>
      <c r="H8628" s="180">
        <v>998.5</v>
      </c>
      <c r="I8628" s="180">
        <f t="shared" si="268"/>
        <v>17598.5</v>
      </c>
      <c r="J8628" s="177" t="str">
        <f t="shared" si="269"/>
        <v>Date &gt; 1920</v>
      </c>
    </row>
    <row r="8629" spans="1:10" x14ac:dyDescent="0.3">
      <c r="A8629" s="178" t="s">
        <v>270</v>
      </c>
      <c r="B8629" s="178" t="s">
        <v>175</v>
      </c>
      <c r="C8629" s="178" t="s">
        <v>1400</v>
      </c>
      <c r="D8629" s="178" t="s">
        <v>8981</v>
      </c>
      <c r="E8629" s="179">
        <v>39548</v>
      </c>
      <c r="F8629" s="180">
        <v>1000</v>
      </c>
      <c r="G8629" s="180">
        <v>0</v>
      </c>
      <c r="H8629" s="180">
        <v>0</v>
      </c>
      <c r="I8629" s="180">
        <f t="shared" si="268"/>
        <v>1000</v>
      </c>
      <c r="J8629" s="177" t="str">
        <f t="shared" si="269"/>
        <v>Date &gt; 1920</v>
      </c>
    </row>
    <row r="8630" spans="1:10" x14ac:dyDescent="0.3">
      <c r="A8630" s="178" t="s">
        <v>270</v>
      </c>
      <c r="B8630" s="178" t="s">
        <v>175</v>
      </c>
      <c r="C8630" s="178" t="s">
        <v>1400</v>
      </c>
      <c r="D8630" s="178" t="s">
        <v>8981</v>
      </c>
      <c r="E8630" s="179">
        <v>40326</v>
      </c>
      <c r="F8630" s="180">
        <v>1000</v>
      </c>
      <c r="G8630" s="180">
        <v>0</v>
      </c>
      <c r="H8630" s="180">
        <v>0</v>
      </c>
      <c r="I8630" s="180">
        <f t="shared" si="268"/>
        <v>1000</v>
      </c>
      <c r="J8630" s="177" t="str">
        <f t="shared" si="269"/>
        <v>Date &gt; 1920</v>
      </c>
    </row>
    <row r="8631" spans="1:10" x14ac:dyDescent="0.3">
      <c r="A8631" s="178" t="s">
        <v>270</v>
      </c>
      <c r="B8631" s="178" t="s">
        <v>175</v>
      </c>
      <c r="C8631" s="178" t="s">
        <v>1400</v>
      </c>
      <c r="D8631" s="178" t="s">
        <v>8981</v>
      </c>
      <c r="E8631" s="179">
        <v>40596</v>
      </c>
      <c r="F8631" s="180">
        <v>8000</v>
      </c>
      <c r="G8631" s="180">
        <v>0</v>
      </c>
      <c r="H8631" s="180">
        <v>475</v>
      </c>
      <c r="I8631" s="180">
        <f t="shared" si="268"/>
        <v>8475</v>
      </c>
      <c r="J8631" s="177" t="str">
        <f t="shared" si="269"/>
        <v>Date &gt; 1920</v>
      </c>
    </row>
    <row r="8632" spans="1:10" x14ac:dyDescent="0.3">
      <c r="A8632" s="178" t="s">
        <v>270</v>
      </c>
      <c r="B8632" s="178" t="s">
        <v>175</v>
      </c>
      <c r="C8632" s="178" t="s">
        <v>1400</v>
      </c>
      <c r="D8632" s="178" t="s">
        <v>8981</v>
      </c>
      <c r="E8632" s="179">
        <v>40596</v>
      </c>
      <c r="F8632" s="180">
        <v>1388</v>
      </c>
      <c r="G8632" s="180">
        <v>0</v>
      </c>
      <c r="H8632" s="180">
        <v>0</v>
      </c>
      <c r="I8632" s="180">
        <f t="shared" si="268"/>
        <v>1388</v>
      </c>
      <c r="J8632" s="177" t="str">
        <f t="shared" si="269"/>
        <v>Date &gt; 1920</v>
      </c>
    </row>
    <row r="8633" spans="1:10" x14ac:dyDescent="0.3">
      <c r="A8633" s="178" t="s">
        <v>270</v>
      </c>
      <c r="B8633" s="178" t="s">
        <v>175</v>
      </c>
      <c r="C8633" s="178" t="s">
        <v>1400</v>
      </c>
      <c r="D8633" s="178" t="s">
        <v>8982</v>
      </c>
      <c r="E8633" s="179">
        <v>39435</v>
      </c>
      <c r="F8633" s="180">
        <v>224936</v>
      </c>
      <c r="G8633" s="180">
        <v>0</v>
      </c>
      <c r="H8633" s="180">
        <v>11839.31</v>
      </c>
      <c r="I8633" s="180">
        <f t="shared" si="268"/>
        <v>236775.31</v>
      </c>
      <c r="J8633" s="177" t="str">
        <f t="shared" si="269"/>
        <v>Date &gt; 1920</v>
      </c>
    </row>
    <row r="8634" spans="1:10" x14ac:dyDescent="0.3">
      <c r="A8634" s="178" t="s">
        <v>270</v>
      </c>
      <c r="B8634" s="178" t="s">
        <v>175</v>
      </c>
      <c r="C8634" s="178" t="s">
        <v>1400</v>
      </c>
      <c r="D8634" s="178" t="s">
        <v>8982</v>
      </c>
      <c r="E8634" s="179">
        <v>39486</v>
      </c>
      <c r="F8634" s="180">
        <v>148320</v>
      </c>
      <c r="G8634" s="180">
        <v>0</v>
      </c>
      <c r="H8634" s="180">
        <v>10745.69</v>
      </c>
      <c r="I8634" s="180">
        <f t="shared" si="268"/>
        <v>159065.69</v>
      </c>
      <c r="J8634" s="177" t="str">
        <f t="shared" si="269"/>
        <v>Date &gt; 1920</v>
      </c>
    </row>
    <row r="8635" spans="1:10" x14ac:dyDescent="0.3">
      <c r="A8635" s="178" t="s">
        <v>270</v>
      </c>
      <c r="B8635" s="178" t="s">
        <v>175</v>
      </c>
      <c r="C8635" s="178" t="s">
        <v>1400</v>
      </c>
      <c r="D8635" s="178" t="s">
        <v>8982</v>
      </c>
      <c r="E8635" s="179">
        <v>39759</v>
      </c>
      <c r="F8635" s="180">
        <v>9597</v>
      </c>
      <c r="G8635" s="180">
        <v>0</v>
      </c>
      <c r="H8635" s="180">
        <v>0</v>
      </c>
      <c r="I8635" s="180">
        <f t="shared" si="268"/>
        <v>9597</v>
      </c>
      <c r="J8635" s="177" t="str">
        <f t="shared" si="269"/>
        <v>Date &gt; 1920</v>
      </c>
    </row>
    <row r="8636" spans="1:10" x14ac:dyDescent="0.3">
      <c r="A8636" s="178" t="s">
        <v>270</v>
      </c>
      <c r="B8636" s="178" t="s">
        <v>175</v>
      </c>
      <c r="C8636" s="178" t="s">
        <v>1400</v>
      </c>
      <c r="D8636" s="178" t="s">
        <v>8982</v>
      </c>
      <c r="E8636" s="179">
        <v>39925</v>
      </c>
      <c r="F8636" s="180">
        <v>31369</v>
      </c>
      <c r="G8636" s="180">
        <v>0</v>
      </c>
      <c r="H8636" s="180">
        <v>-781.92</v>
      </c>
      <c r="I8636" s="180">
        <f t="shared" si="268"/>
        <v>30587.08</v>
      </c>
      <c r="J8636" s="177" t="str">
        <f t="shared" si="269"/>
        <v>Date &gt; 1920</v>
      </c>
    </row>
    <row r="8637" spans="1:10" x14ac:dyDescent="0.3">
      <c r="A8637" s="178" t="s">
        <v>270</v>
      </c>
      <c r="B8637" s="178" t="s">
        <v>175</v>
      </c>
      <c r="C8637" s="178" t="s">
        <v>1400</v>
      </c>
      <c r="D8637" s="178" t="s">
        <v>8982</v>
      </c>
      <c r="E8637" s="179">
        <v>40024</v>
      </c>
      <c r="F8637" s="180">
        <v>760</v>
      </c>
      <c r="G8637" s="180">
        <v>0</v>
      </c>
      <c r="H8637" s="180">
        <v>40</v>
      </c>
      <c r="I8637" s="180">
        <f t="shared" si="268"/>
        <v>800</v>
      </c>
      <c r="J8637" s="177" t="str">
        <f t="shared" si="269"/>
        <v>Date &gt; 1920</v>
      </c>
    </row>
    <row r="8638" spans="1:10" x14ac:dyDescent="0.3">
      <c r="A8638" s="178" t="s">
        <v>270</v>
      </c>
      <c r="B8638" s="178" t="s">
        <v>175</v>
      </c>
      <c r="C8638" s="178" t="s">
        <v>1400</v>
      </c>
      <c r="D8638" s="178" t="s">
        <v>8983</v>
      </c>
      <c r="E8638" s="179">
        <v>39925</v>
      </c>
      <c r="F8638" s="180">
        <v>22647</v>
      </c>
      <c r="G8638" s="180">
        <v>0</v>
      </c>
      <c r="H8638" s="180">
        <v>1192.1300000000001</v>
      </c>
      <c r="I8638" s="180">
        <f t="shared" si="268"/>
        <v>23839.13</v>
      </c>
      <c r="J8638" s="177" t="str">
        <f t="shared" si="269"/>
        <v>Date &gt; 1920</v>
      </c>
    </row>
    <row r="8639" spans="1:10" x14ac:dyDescent="0.3">
      <c r="A8639" s="178" t="s">
        <v>270</v>
      </c>
      <c r="B8639" s="178" t="s">
        <v>175</v>
      </c>
      <c r="C8639" s="178" t="s">
        <v>1400</v>
      </c>
      <c r="D8639" s="178" t="s">
        <v>8983</v>
      </c>
      <c r="E8639" s="179">
        <v>40024</v>
      </c>
      <c r="F8639" s="180">
        <v>14623</v>
      </c>
      <c r="G8639" s="180">
        <v>0</v>
      </c>
      <c r="H8639" s="180">
        <v>770.31</v>
      </c>
      <c r="I8639" s="180">
        <f t="shared" si="268"/>
        <v>15393.31</v>
      </c>
      <c r="J8639" s="177" t="str">
        <f t="shared" si="269"/>
        <v>Date &gt; 1920</v>
      </c>
    </row>
    <row r="8640" spans="1:10" x14ac:dyDescent="0.3">
      <c r="A8640" s="178" t="s">
        <v>270</v>
      </c>
      <c r="B8640" s="178" t="s">
        <v>175</v>
      </c>
      <c r="C8640" s="178" t="s">
        <v>1400</v>
      </c>
      <c r="D8640" s="178" t="s">
        <v>8983</v>
      </c>
      <c r="E8640" s="179">
        <v>40298</v>
      </c>
      <c r="F8640" s="180">
        <v>230</v>
      </c>
      <c r="G8640" s="180">
        <v>0</v>
      </c>
      <c r="H8640" s="180">
        <v>529.63</v>
      </c>
      <c r="I8640" s="180">
        <f t="shared" si="268"/>
        <v>759.63</v>
      </c>
      <c r="J8640" s="177" t="str">
        <f t="shared" si="269"/>
        <v>Date &gt; 1920</v>
      </c>
    </row>
    <row r="8641" spans="1:10" x14ac:dyDescent="0.3">
      <c r="A8641" s="178" t="s">
        <v>270</v>
      </c>
      <c r="B8641" s="178" t="s">
        <v>175</v>
      </c>
      <c r="C8641" s="178" t="s">
        <v>1400</v>
      </c>
      <c r="D8641" s="178" t="s">
        <v>8983</v>
      </c>
      <c r="E8641" s="179">
        <v>40576</v>
      </c>
      <c r="F8641" s="180">
        <v>9842</v>
      </c>
      <c r="G8641" s="180">
        <v>0</v>
      </c>
      <c r="H8641" s="180">
        <v>0</v>
      </c>
      <c r="I8641" s="180">
        <f t="shared" si="268"/>
        <v>9842</v>
      </c>
      <c r="J8641" s="177" t="str">
        <f t="shared" si="269"/>
        <v>Date &gt; 1920</v>
      </c>
    </row>
    <row r="8642" spans="1:10" x14ac:dyDescent="0.3">
      <c r="A8642" s="178" t="s">
        <v>270</v>
      </c>
      <c r="B8642" s="178" t="s">
        <v>175</v>
      </c>
      <c r="C8642" s="178" t="s">
        <v>1400</v>
      </c>
      <c r="D8642" s="178" t="s">
        <v>8984</v>
      </c>
      <c r="E8642" s="179">
        <v>40053</v>
      </c>
      <c r="F8642" s="180">
        <v>0</v>
      </c>
      <c r="G8642" s="180">
        <v>5399.02</v>
      </c>
      <c r="H8642" s="180">
        <v>5399.02</v>
      </c>
      <c r="I8642" s="180">
        <f t="shared" si="268"/>
        <v>10798.04</v>
      </c>
      <c r="J8642" s="177" t="str">
        <f t="shared" si="269"/>
        <v>Date &gt; 1920</v>
      </c>
    </row>
    <row r="8643" spans="1:10" x14ac:dyDescent="0.3">
      <c r="A8643" s="178" t="s">
        <v>270</v>
      </c>
      <c r="B8643" s="178" t="s">
        <v>175</v>
      </c>
      <c r="C8643" s="178" t="s">
        <v>1400</v>
      </c>
      <c r="D8643" s="178" t="s">
        <v>8985</v>
      </c>
      <c r="E8643" s="179">
        <v>40455</v>
      </c>
      <c r="F8643" s="180">
        <v>0</v>
      </c>
      <c r="G8643" s="180">
        <v>5250</v>
      </c>
      <c r="H8643" s="180">
        <v>2250</v>
      </c>
      <c r="I8643" s="180">
        <f t="shared" si="268"/>
        <v>7500</v>
      </c>
      <c r="J8643" s="177" t="str">
        <f t="shared" si="269"/>
        <v>Date &gt; 1920</v>
      </c>
    </row>
    <row r="8644" spans="1:10" x14ac:dyDescent="0.3">
      <c r="A8644" s="178" t="s">
        <v>270</v>
      </c>
      <c r="B8644" s="178" t="s">
        <v>175</v>
      </c>
      <c r="C8644" s="178" t="s">
        <v>1400</v>
      </c>
      <c r="D8644" s="178" t="s">
        <v>8986</v>
      </c>
      <c r="E8644" s="179">
        <v>40767</v>
      </c>
      <c r="F8644" s="180">
        <v>56500</v>
      </c>
      <c r="G8644" s="180">
        <v>0</v>
      </c>
      <c r="H8644" s="180">
        <v>3500</v>
      </c>
      <c r="I8644" s="180">
        <f t="shared" si="268"/>
        <v>60000</v>
      </c>
      <c r="J8644" s="177" t="str">
        <f t="shared" si="269"/>
        <v>Date &gt; 1920</v>
      </c>
    </row>
    <row r="8645" spans="1:10" x14ac:dyDescent="0.3">
      <c r="A8645" s="178" t="s">
        <v>270</v>
      </c>
      <c r="B8645" s="178" t="s">
        <v>175</v>
      </c>
      <c r="C8645" s="178" t="s">
        <v>1400</v>
      </c>
      <c r="D8645" s="178" t="s">
        <v>8986</v>
      </c>
      <c r="E8645" s="179">
        <v>40983</v>
      </c>
      <c r="F8645" s="180">
        <v>9969</v>
      </c>
      <c r="G8645" s="180">
        <v>0</v>
      </c>
      <c r="H8645" s="180">
        <v>0</v>
      </c>
      <c r="I8645" s="180">
        <f t="shared" ref="I8645:I8708" si="270">SUM(F8645:H8645)</f>
        <v>9969</v>
      </c>
      <c r="J8645" s="177" t="str">
        <f t="shared" ref="J8645:J8708" si="271">IF(OR(YEAR(E8645)&gt; 1920, ISBLANK(E8645)), "Date &gt; 1920", "Sketchy date")</f>
        <v>Date &gt; 1920</v>
      </c>
    </row>
    <row r="8646" spans="1:10" x14ac:dyDescent="0.3">
      <c r="A8646" s="178" t="s">
        <v>270</v>
      </c>
      <c r="B8646" s="178" t="s">
        <v>175</v>
      </c>
      <c r="C8646" s="178" t="s">
        <v>1400</v>
      </c>
      <c r="D8646" s="178" t="s">
        <v>8987</v>
      </c>
      <c r="E8646" s="179">
        <v>40877</v>
      </c>
      <c r="F8646" s="180">
        <v>93925</v>
      </c>
      <c r="G8646" s="180">
        <v>0</v>
      </c>
      <c r="H8646" s="180">
        <v>38690.28</v>
      </c>
      <c r="I8646" s="180">
        <f t="shared" si="270"/>
        <v>132615.28</v>
      </c>
      <c r="J8646" s="177" t="str">
        <f t="shared" si="271"/>
        <v>Date &gt; 1920</v>
      </c>
    </row>
    <row r="8647" spans="1:10" x14ac:dyDescent="0.3">
      <c r="A8647" s="178" t="s">
        <v>270</v>
      </c>
      <c r="B8647" s="178" t="s">
        <v>175</v>
      </c>
      <c r="C8647" s="178" t="s">
        <v>1400</v>
      </c>
      <c r="D8647" s="178" t="s">
        <v>8987</v>
      </c>
      <c r="E8647" s="179">
        <v>40897</v>
      </c>
      <c r="F8647" s="180">
        <v>338225</v>
      </c>
      <c r="G8647" s="180">
        <v>0</v>
      </c>
      <c r="H8647" s="180">
        <v>29358.74</v>
      </c>
      <c r="I8647" s="180">
        <f t="shared" si="270"/>
        <v>367583.74</v>
      </c>
      <c r="J8647" s="177" t="str">
        <f t="shared" si="271"/>
        <v>Date &gt; 1920</v>
      </c>
    </row>
    <row r="8648" spans="1:10" x14ac:dyDescent="0.3">
      <c r="A8648" s="178" t="s">
        <v>270</v>
      </c>
      <c r="B8648" s="178" t="s">
        <v>175</v>
      </c>
      <c r="C8648" s="178" t="s">
        <v>1400</v>
      </c>
      <c r="D8648" s="178" t="s">
        <v>8987</v>
      </c>
      <c r="E8648" s="179">
        <v>40983</v>
      </c>
      <c r="F8648" s="180">
        <v>57056</v>
      </c>
      <c r="G8648" s="180">
        <v>0</v>
      </c>
      <c r="H8648" s="180">
        <v>6429.48</v>
      </c>
      <c r="I8648" s="180">
        <f t="shared" si="270"/>
        <v>63485.479999999996</v>
      </c>
      <c r="J8648" s="177" t="str">
        <f t="shared" si="271"/>
        <v>Date &gt; 1920</v>
      </c>
    </row>
    <row r="8649" spans="1:10" x14ac:dyDescent="0.3">
      <c r="A8649" s="178" t="s">
        <v>270</v>
      </c>
      <c r="B8649" s="178" t="s">
        <v>175</v>
      </c>
      <c r="C8649" s="178" t="s">
        <v>1400</v>
      </c>
      <c r="D8649" s="178" t="s">
        <v>8987</v>
      </c>
      <c r="E8649" s="179">
        <v>41124</v>
      </c>
      <c r="F8649" s="180">
        <v>3346</v>
      </c>
      <c r="G8649" s="180">
        <v>0</v>
      </c>
      <c r="H8649" s="180">
        <v>0</v>
      </c>
      <c r="I8649" s="180">
        <f t="shared" si="270"/>
        <v>3346</v>
      </c>
      <c r="J8649" s="177" t="str">
        <f t="shared" si="271"/>
        <v>Date &gt; 1920</v>
      </c>
    </row>
    <row r="8650" spans="1:10" x14ac:dyDescent="0.3">
      <c r="A8650" s="178" t="s">
        <v>270</v>
      </c>
      <c r="B8650" s="178" t="s">
        <v>175</v>
      </c>
      <c r="C8650" s="178" t="s">
        <v>1400</v>
      </c>
      <c r="D8650" s="178" t="s">
        <v>8987</v>
      </c>
      <c r="E8650" s="179">
        <v>41401</v>
      </c>
      <c r="F8650" s="180">
        <v>12632</v>
      </c>
      <c r="G8650" s="180">
        <v>0</v>
      </c>
      <c r="H8650" s="180">
        <v>0</v>
      </c>
      <c r="I8650" s="180">
        <f t="shared" si="270"/>
        <v>12632</v>
      </c>
      <c r="J8650" s="177" t="str">
        <f t="shared" si="271"/>
        <v>Date &gt; 1920</v>
      </c>
    </row>
    <row r="8651" spans="1:10" x14ac:dyDescent="0.3">
      <c r="A8651" s="178" t="s">
        <v>270</v>
      </c>
      <c r="B8651" s="178" t="s">
        <v>175</v>
      </c>
      <c r="C8651" s="178" t="s">
        <v>1400</v>
      </c>
      <c r="D8651" s="178" t="s">
        <v>8987</v>
      </c>
      <c r="E8651" s="179">
        <v>42009</v>
      </c>
      <c r="F8651" s="180">
        <v>6132</v>
      </c>
      <c r="G8651" s="180">
        <v>0</v>
      </c>
      <c r="H8651" s="180">
        <v>-2728.55</v>
      </c>
      <c r="I8651" s="180">
        <f t="shared" si="270"/>
        <v>3403.45</v>
      </c>
      <c r="J8651" s="177" t="str">
        <f t="shared" si="271"/>
        <v>Date &gt; 1920</v>
      </c>
    </row>
    <row r="8652" spans="1:10" x14ac:dyDescent="0.3">
      <c r="A8652" s="178" t="s">
        <v>270</v>
      </c>
      <c r="B8652" s="178" t="s">
        <v>175</v>
      </c>
      <c r="C8652" s="178" t="s">
        <v>1400</v>
      </c>
      <c r="D8652" s="178" t="s">
        <v>8987</v>
      </c>
      <c r="E8652" s="179">
        <v>42039</v>
      </c>
      <c r="F8652" s="180">
        <v>57091</v>
      </c>
      <c r="G8652" s="180">
        <v>0</v>
      </c>
      <c r="H8652" s="180">
        <v>0</v>
      </c>
      <c r="I8652" s="180">
        <f t="shared" si="270"/>
        <v>57091</v>
      </c>
      <c r="J8652" s="177" t="str">
        <f t="shared" si="271"/>
        <v>Date &gt; 1920</v>
      </c>
    </row>
    <row r="8653" spans="1:10" x14ac:dyDescent="0.3">
      <c r="A8653" s="178" t="s">
        <v>270</v>
      </c>
      <c r="B8653" s="178" t="s">
        <v>175</v>
      </c>
      <c r="C8653" s="178" t="s">
        <v>1400</v>
      </c>
      <c r="D8653" s="178" t="s">
        <v>8988</v>
      </c>
      <c r="E8653" s="179">
        <v>41376</v>
      </c>
      <c r="F8653" s="180">
        <v>20440</v>
      </c>
      <c r="G8653" s="180">
        <v>0</v>
      </c>
      <c r="H8653" s="180">
        <v>2271.4699999999998</v>
      </c>
      <c r="I8653" s="180">
        <f t="shared" si="270"/>
        <v>22711.47</v>
      </c>
      <c r="J8653" s="177" t="str">
        <f t="shared" si="271"/>
        <v>Date &gt; 1920</v>
      </c>
    </row>
    <row r="8654" spans="1:10" x14ac:dyDescent="0.3">
      <c r="A8654" s="178" t="s">
        <v>270</v>
      </c>
      <c r="B8654" s="178" t="s">
        <v>175</v>
      </c>
      <c r="C8654" s="178" t="s">
        <v>1400</v>
      </c>
      <c r="D8654" s="178" t="s">
        <v>8988</v>
      </c>
      <c r="E8654" s="179">
        <v>41677</v>
      </c>
      <c r="F8654" s="180">
        <v>102125</v>
      </c>
      <c r="G8654" s="180">
        <v>0</v>
      </c>
      <c r="H8654" s="180">
        <v>11346.87</v>
      </c>
      <c r="I8654" s="180">
        <f t="shared" si="270"/>
        <v>113471.87</v>
      </c>
      <c r="J8654" s="177" t="str">
        <f t="shared" si="271"/>
        <v>Date &gt; 1920</v>
      </c>
    </row>
    <row r="8655" spans="1:10" x14ac:dyDescent="0.3">
      <c r="A8655" s="178" t="s">
        <v>270</v>
      </c>
      <c r="B8655" s="178" t="s">
        <v>175</v>
      </c>
      <c r="C8655" s="178" t="s">
        <v>1400</v>
      </c>
      <c r="D8655" s="178" t="s">
        <v>8988</v>
      </c>
      <c r="E8655" s="179">
        <v>41942</v>
      </c>
      <c r="F8655" s="180">
        <v>11247</v>
      </c>
      <c r="G8655" s="180">
        <v>0</v>
      </c>
      <c r="H8655" s="180">
        <v>2432.8200000000002</v>
      </c>
      <c r="I8655" s="180">
        <f t="shared" si="270"/>
        <v>13679.82</v>
      </c>
      <c r="J8655" s="177" t="str">
        <f t="shared" si="271"/>
        <v>Date &gt; 1920</v>
      </c>
    </row>
    <row r="8656" spans="1:10" x14ac:dyDescent="0.3">
      <c r="A8656" s="178" t="s">
        <v>270</v>
      </c>
      <c r="B8656" s="178" t="s">
        <v>175</v>
      </c>
      <c r="C8656" s="178" t="s">
        <v>1400</v>
      </c>
      <c r="D8656" s="178" t="s">
        <v>8988</v>
      </c>
      <c r="E8656" s="179">
        <v>42345</v>
      </c>
      <c r="F8656" s="180">
        <v>14603</v>
      </c>
      <c r="G8656" s="180">
        <v>0</v>
      </c>
      <c r="H8656" s="180">
        <v>440</v>
      </c>
      <c r="I8656" s="180">
        <f t="shared" si="270"/>
        <v>15043</v>
      </c>
      <c r="J8656" s="177" t="str">
        <f t="shared" si="271"/>
        <v>Date &gt; 1920</v>
      </c>
    </row>
    <row r="8657" spans="1:10" x14ac:dyDescent="0.3">
      <c r="A8657" s="178" t="s">
        <v>270</v>
      </c>
      <c r="B8657" s="178" t="s">
        <v>175</v>
      </c>
      <c r="C8657" s="178" t="s">
        <v>1400</v>
      </c>
      <c r="D8657" s="178" t="s">
        <v>8989</v>
      </c>
      <c r="E8657" s="179">
        <v>41730</v>
      </c>
      <c r="F8657" s="180">
        <v>742369</v>
      </c>
      <c r="G8657" s="180">
        <v>68353.33</v>
      </c>
      <c r="H8657" s="180">
        <v>110875.6</v>
      </c>
      <c r="I8657" s="180">
        <f t="shared" si="270"/>
        <v>921597.92999999993</v>
      </c>
      <c r="J8657" s="177" t="str">
        <f t="shared" si="271"/>
        <v>Date &gt; 1920</v>
      </c>
    </row>
    <row r="8658" spans="1:10" x14ac:dyDescent="0.3">
      <c r="A8658" s="178" t="s">
        <v>270</v>
      </c>
      <c r="B8658" s="178" t="s">
        <v>175</v>
      </c>
      <c r="C8658" s="178" t="s">
        <v>1400</v>
      </c>
      <c r="D8658" s="178" t="s">
        <v>8989</v>
      </c>
      <c r="E8658" s="179">
        <v>41774</v>
      </c>
      <c r="F8658" s="180">
        <v>12209</v>
      </c>
      <c r="G8658" s="180">
        <v>1393.69</v>
      </c>
      <c r="H8658" s="180">
        <v>1771.35</v>
      </c>
      <c r="I8658" s="180">
        <f t="shared" si="270"/>
        <v>15374.04</v>
      </c>
      <c r="J8658" s="177" t="str">
        <f t="shared" si="271"/>
        <v>Date &gt; 1920</v>
      </c>
    </row>
    <row r="8659" spans="1:10" x14ac:dyDescent="0.3">
      <c r="A8659" s="178" t="s">
        <v>270</v>
      </c>
      <c r="B8659" s="178" t="s">
        <v>175</v>
      </c>
      <c r="C8659" s="178" t="s">
        <v>1400</v>
      </c>
      <c r="D8659" s="178" t="s">
        <v>8989</v>
      </c>
      <c r="E8659" s="179">
        <v>41781</v>
      </c>
      <c r="F8659" s="180">
        <v>-12209</v>
      </c>
      <c r="G8659" s="180">
        <v>-1393.68</v>
      </c>
      <c r="H8659" s="180">
        <v>-1771.35</v>
      </c>
      <c r="I8659" s="180">
        <f t="shared" si="270"/>
        <v>-15374.03</v>
      </c>
      <c r="J8659" s="177" t="str">
        <f t="shared" si="271"/>
        <v>Date &gt; 1920</v>
      </c>
    </row>
    <row r="8660" spans="1:10" x14ac:dyDescent="0.3">
      <c r="A8660" s="178" t="s">
        <v>270</v>
      </c>
      <c r="B8660" s="178" t="s">
        <v>175</v>
      </c>
      <c r="C8660" s="178" t="s">
        <v>1400</v>
      </c>
      <c r="D8660" s="178" t="s">
        <v>8989</v>
      </c>
      <c r="E8660" s="179">
        <v>41800</v>
      </c>
      <c r="F8660" s="180">
        <v>12209</v>
      </c>
      <c r="G8660" s="180">
        <v>1393.68</v>
      </c>
      <c r="H8660" s="180">
        <v>1771.35</v>
      </c>
      <c r="I8660" s="180">
        <f t="shared" si="270"/>
        <v>15374.03</v>
      </c>
      <c r="J8660" s="177" t="str">
        <f t="shared" si="271"/>
        <v>Date &gt; 1920</v>
      </c>
    </row>
    <row r="8661" spans="1:10" x14ac:dyDescent="0.3">
      <c r="A8661" s="178" t="s">
        <v>270</v>
      </c>
      <c r="B8661" s="178" t="s">
        <v>175</v>
      </c>
      <c r="C8661" s="178" t="s">
        <v>1400</v>
      </c>
      <c r="D8661" s="178" t="s">
        <v>8989</v>
      </c>
      <c r="E8661" s="179">
        <v>41859</v>
      </c>
      <c r="F8661" s="180">
        <v>784351</v>
      </c>
      <c r="G8661" s="180">
        <v>229702.41</v>
      </c>
      <c r="H8661" s="180">
        <v>15234.53</v>
      </c>
      <c r="I8661" s="180">
        <f t="shared" si="270"/>
        <v>1029287.9400000001</v>
      </c>
      <c r="J8661" s="177" t="str">
        <f t="shared" si="271"/>
        <v>Date &gt; 1920</v>
      </c>
    </row>
    <row r="8662" spans="1:10" x14ac:dyDescent="0.3">
      <c r="A8662" s="178" t="s">
        <v>270</v>
      </c>
      <c r="B8662" s="178" t="s">
        <v>175</v>
      </c>
      <c r="C8662" s="178" t="s">
        <v>1400</v>
      </c>
      <c r="D8662" s="178" t="s">
        <v>8989</v>
      </c>
      <c r="E8662" s="179">
        <v>41927</v>
      </c>
      <c r="F8662" s="180">
        <v>61461</v>
      </c>
      <c r="G8662" s="180">
        <v>16699.91</v>
      </c>
      <c r="H8662" s="180">
        <v>-734.37</v>
      </c>
      <c r="I8662" s="180">
        <f t="shared" si="270"/>
        <v>77426.540000000008</v>
      </c>
      <c r="J8662" s="177" t="str">
        <f t="shared" si="271"/>
        <v>Date &gt; 1920</v>
      </c>
    </row>
    <row r="8663" spans="1:10" x14ac:dyDescent="0.3">
      <c r="A8663" s="178" t="s">
        <v>270</v>
      </c>
      <c r="B8663" s="178" t="s">
        <v>175</v>
      </c>
      <c r="C8663" s="178" t="s">
        <v>1400</v>
      </c>
      <c r="D8663" s="178" t="s">
        <v>8989</v>
      </c>
      <c r="E8663" s="179">
        <v>42173</v>
      </c>
      <c r="F8663" s="180">
        <v>641865</v>
      </c>
      <c r="G8663" s="180">
        <v>55511.1</v>
      </c>
      <c r="H8663" s="180">
        <v>59184.09</v>
      </c>
      <c r="I8663" s="180">
        <f t="shared" si="270"/>
        <v>756560.19</v>
      </c>
      <c r="J8663" s="177" t="str">
        <f t="shared" si="271"/>
        <v>Date &gt; 1920</v>
      </c>
    </row>
    <row r="8664" spans="1:10" x14ac:dyDescent="0.3">
      <c r="A8664" s="178" t="s">
        <v>270</v>
      </c>
      <c r="B8664" s="178" t="s">
        <v>175</v>
      </c>
      <c r="C8664" s="178" t="s">
        <v>1400</v>
      </c>
      <c r="D8664" s="178" t="s">
        <v>8989</v>
      </c>
      <c r="E8664" s="179">
        <v>42712</v>
      </c>
      <c r="F8664" s="180">
        <v>10000</v>
      </c>
      <c r="G8664" s="180">
        <v>0</v>
      </c>
      <c r="H8664" s="180">
        <v>-12024.92</v>
      </c>
      <c r="I8664" s="180">
        <f t="shared" si="270"/>
        <v>-2024.92</v>
      </c>
      <c r="J8664" s="177" t="str">
        <f t="shared" si="271"/>
        <v>Date &gt; 1920</v>
      </c>
    </row>
    <row r="8665" spans="1:10" x14ac:dyDescent="0.3">
      <c r="A8665" s="178" t="s">
        <v>270</v>
      </c>
      <c r="B8665" s="178" t="s">
        <v>175</v>
      </c>
      <c r="C8665" s="178" t="s">
        <v>1400</v>
      </c>
      <c r="D8665" s="178" t="s">
        <v>8989</v>
      </c>
      <c r="E8665" s="179">
        <v>42880</v>
      </c>
      <c r="F8665" s="180">
        <v>113724</v>
      </c>
      <c r="G8665" s="180">
        <v>0</v>
      </c>
      <c r="H8665" s="180">
        <v>-1.08</v>
      </c>
      <c r="I8665" s="180">
        <f t="shared" si="270"/>
        <v>113722.92</v>
      </c>
      <c r="J8665" s="177" t="str">
        <f t="shared" si="271"/>
        <v>Date &gt; 1920</v>
      </c>
    </row>
    <row r="8666" spans="1:10" x14ac:dyDescent="0.3">
      <c r="A8666" s="178" t="s">
        <v>270</v>
      </c>
      <c r="B8666" s="178" t="s">
        <v>175</v>
      </c>
      <c r="C8666" s="178" t="s">
        <v>1400</v>
      </c>
      <c r="D8666" s="178" t="s">
        <v>8990</v>
      </c>
      <c r="E8666" s="179">
        <v>42668</v>
      </c>
      <c r="F8666" s="180">
        <v>0</v>
      </c>
      <c r="G8666" s="180">
        <v>79800</v>
      </c>
      <c r="H8666" s="180">
        <v>0</v>
      </c>
      <c r="I8666" s="180">
        <f t="shared" si="270"/>
        <v>79800</v>
      </c>
      <c r="J8666" s="177" t="str">
        <f t="shared" si="271"/>
        <v>Date &gt; 1920</v>
      </c>
    </row>
    <row r="8667" spans="1:10" x14ac:dyDescent="0.3">
      <c r="A8667" s="178" t="s">
        <v>270</v>
      </c>
      <c r="B8667" s="178" t="s">
        <v>175</v>
      </c>
      <c r="C8667" s="178" t="s">
        <v>1400</v>
      </c>
      <c r="D8667" s="178" t="s">
        <v>8991</v>
      </c>
      <c r="E8667" s="179">
        <v>41927</v>
      </c>
      <c r="F8667" s="180">
        <v>0</v>
      </c>
      <c r="G8667" s="180">
        <v>1744</v>
      </c>
      <c r="H8667" s="180">
        <v>436</v>
      </c>
      <c r="I8667" s="180">
        <f t="shared" si="270"/>
        <v>2180</v>
      </c>
      <c r="J8667" s="177" t="str">
        <f t="shared" si="271"/>
        <v>Date &gt; 1920</v>
      </c>
    </row>
    <row r="8668" spans="1:10" x14ac:dyDescent="0.3">
      <c r="A8668" s="178" t="s">
        <v>270</v>
      </c>
      <c r="B8668" s="178" t="s">
        <v>175</v>
      </c>
      <c r="C8668" s="178" t="s">
        <v>1400</v>
      </c>
      <c r="D8668" s="178" t="s">
        <v>8992</v>
      </c>
      <c r="E8668" s="179">
        <v>41927</v>
      </c>
      <c r="F8668" s="180">
        <v>0</v>
      </c>
      <c r="G8668" s="180">
        <v>10000.19</v>
      </c>
      <c r="H8668" s="180">
        <v>2881.6</v>
      </c>
      <c r="I8668" s="180">
        <f t="shared" si="270"/>
        <v>12881.79</v>
      </c>
      <c r="J8668" s="177" t="str">
        <f t="shared" si="271"/>
        <v>Date &gt; 1920</v>
      </c>
    </row>
    <row r="8669" spans="1:10" x14ac:dyDescent="0.3">
      <c r="A8669" s="178" t="s">
        <v>270</v>
      </c>
      <c r="B8669" s="178" t="s">
        <v>175</v>
      </c>
      <c r="C8669" s="178" t="s">
        <v>1400</v>
      </c>
      <c r="D8669" s="178" t="s">
        <v>8992</v>
      </c>
      <c r="E8669" s="179">
        <v>42194</v>
      </c>
      <c r="F8669" s="180">
        <v>0</v>
      </c>
      <c r="G8669" s="180">
        <v>197659.78</v>
      </c>
      <c r="H8669" s="180">
        <v>57648.31</v>
      </c>
      <c r="I8669" s="180">
        <f t="shared" si="270"/>
        <v>255308.09</v>
      </c>
      <c r="J8669" s="177" t="str">
        <f t="shared" si="271"/>
        <v>Date &gt; 1920</v>
      </c>
    </row>
    <row r="8670" spans="1:10" x14ac:dyDescent="0.3">
      <c r="A8670" s="178" t="s">
        <v>270</v>
      </c>
      <c r="B8670" s="178" t="s">
        <v>175</v>
      </c>
      <c r="C8670" s="178" t="s">
        <v>1400</v>
      </c>
      <c r="D8670" s="178" t="s">
        <v>8993</v>
      </c>
      <c r="E8670" s="179">
        <v>42726</v>
      </c>
      <c r="F8670" s="180">
        <v>150633</v>
      </c>
      <c r="G8670" s="180">
        <v>8368.52</v>
      </c>
      <c r="H8670" s="180">
        <v>8368.93</v>
      </c>
      <c r="I8670" s="180">
        <f t="shared" si="270"/>
        <v>167370.44999999998</v>
      </c>
      <c r="J8670" s="177" t="str">
        <f t="shared" si="271"/>
        <v>Date &gt; 1920</v>
      </c>
    </row>
    <row r="8671" spans="1:10" x14ac:dyDescent="0.3">
      <c r="A8671" s="178" t="s">
        <v>270</v>
      </c>
      <c r="B8671" s="178" t="s">
        <v>175</v>
      </c>
      <c r="C8671" s="178" t="s">
        <v>1400</v>
      </c>
      <c r="D8671" s="178" t="s">
        <v>8993</v>
      </c>
      <c r="E8671" s="179">
        <v>42864</v>
      </c>
      <c r="F8671" s="180">
        <v>95516</v>
      </c>
      <c r="G8671" s="180">
        <v>5306.47</v>
      </c>
      <c r="H8671" s="180">
        <v>5306.92</v>
      </c>
      <c r="I8671" s="180">
        <f t="shared" si="270"/>
        <v>106129.39</v>
      </c>
      <c r="J8671" s="177" t="str">
        <f t="shared" si="271"/>
        <v>Date &gt; 1920</v>
      </c>
    </row>
    <row r="8672" spans="1:10" x14ac:dyDescent="0.3">
      <c r="A8672" s="178" t="s">
        <v>270</v>
      </c>
      <c r="B8672" s="178" t="s">
        <v>175</v>
      </c>
      <c r="C8672" s="178" t="s">
        <v>1400</v>
      </c>
      <c r="D8672" s="178" t="s">
        <v>8993</v>
      </c>
      <c r="E8672" s="179">
        <v>43245</v>
      </c>
      <c r="F8672" s="180">
        <v>106201</v>
      </c>
      <c r="G8672" s="180">
        <v>7275.94</v>
      </c>
      <c r="H8672" s="180">
        <v>7275.72</v>
      </c>
      <c r="I8672" s="180">
        <f t="shared" si="270"/>
        <v>120752.66</v>
      </c>
      <c r="J8672" s="177" t="str">
        <f t="shared" si="271"/>
        <v>Date &gt; 1920</v>
      </c>
    </row>
    <row r="8673" spans="1:10" x14ac:dyDescent="0.3">
      <c r="A8673" s="178" t="s">
        <v>270</v>
      </c>
      <c r="B8673" s="178" t="s">
        <v>175</v>
      </c>
      <c r="C8673" s="178" t="s">
        <v>1400</v>
      </c>
      <c r="D8673" s="178" t="s">
        <v>8993</v>
      </c>
      <c r="E8673" s="179">
        <v>43840</v>
      </c>
      <c r="F8673" s="180">
        <v>39078</v>
      </c>
      <c r="G8673" s="180">
        <v>795.08</v>
      </c>
      <c r="H8673" s="180">
        <v>794.52</v>
      </c>
      <c r="I8673" s="180">
        <f t="shared" si="270"/>
        <v>40667.599999999999</v>
      </c>
      <c r="J8673" s="177" t="str">
        <f t="shared" si="271"/>
        <v>Date &gt; 1920</v>
      </c>
    </row>
    <row r="8674" spans="1:10" x14ac:dyDescent="0.3">
      <c r="A8674" s="178" t="s">
        <v>270</v>
      </c>
      <c r="B8674" s="178" t="s">
        <v>175</v>
      </c>
      <c r="C8674" s="178" t="s">
        <v>1400</v>
      </c>
      <c r="D8674" s="178" t="s">
        <v>8994</v>
      </c>
      <c r="E8674" s="179">
        <v>42550</v>
      </c>
      <c r="F8674" s="180">
        <v>0</v>
      </c>
      <c r="G8674" s="180">
        <v>11842.42</v>
      </c>
      <c r="H8674" s="180">
        <v>2960.6</v>
      </c>
      <c r="I8674" s="180">
        <f t="shared" si="270"/>
        <v>14803.02</v>
      </c>
      <c r="J8674" s="177" t="str">
        <f t="shared" si="271"/>
        <v>Date &gt; 1920</v>
      </c>
    </row>
    <row r="8675" spans="1:10" x14ac:dyDescent="0.3">
      <c r="A8675" s="178" t="s">
        <v>270</v>
      </c>
      <c r="B8675" s="178" t="s">
        <v>175</v>
      </c>
      <c r="C8675" s="178" t="s">
        <v>1400</v>
      </c>
      <c r="D8675" s="178" t="s">
        <v>8995</v>
      </c>
      <c r="E8675" s="179">
        <v>42900</v>
      </c>
      <c r="F8675" s="180">
        <v>10526</v>
      </c>
      <c r="G8675" s="180">
        <v>584.80999999999995</v>
      </c>
      <c r="H8675" s="180">
        <v>585.32000000000005</v>
      </c>
      <c r="I8675" s="180">
        <f t="shared" si="270"/>
        <v>11696.13</v>
      </c>
      <c r="J8675" s="177" t="str">
        <f t="shared" si="271"/>
        <v>Date &gt; 1920</v>
      </c>
    </row>
    <row r="8676" spans="1:10" x14ac:dyDescent="0.3">
      <c r="A8676" s="178" t="s">
        <v>270</v>
      </c>
      <c r="B8676" s="178" t="s">
        <v>175</v>
      </c>
      <c r="C8676" s="178" t="s">
        <v>1400</v>
      </c>
      <c r="D8676" s="178" t="s">
        <v>8995</v>
      </c>
      <c r="E8676" s="179">
        <v>43293</v>
      </c>
      <c r="F8676" s="180">
        <v>1355444</v>
      </c>
      <c r="G8676" s="180">
        <v>81144.84</v>
      </c>
      <c r="H8676" s="180">
        <v>81145.070000000007</v>
      </c>
      <c r="I8676" s="180">
        <f t="shared" si="270"/>
        <v>1517733.9100000001</v>
      </c>
      <c r="J8676" s="177" t="str">
        <f t="shared" si="271"/>
        <v>Date &gt; 1920</v>
      </c>
    </row>
    <row r="8677" spans="1:10" x14ac:dyDescent="0.3">
      <c r="A8677" s="178" t="s">
        <v>270</v>
      </c>
      <c r="B8677" s="178" t="s">
        <v>175</v>
      </c>
      <c r="C8677" s="178" t="s">
        <v>1400</v>
      </c>
      <c r="D8677" s="178" t="s">
        <v>8995</v>
      </c>
      <c r="E8677" s="179">
        <v>43868</v>
      </c>
      <c r="F8677" s="180">
        <v>99457</v>
      </c>
      <c r="G8677" s="180">
        <v>-316.99</v>
      </c>
      <c r="H8677" s="180">
        <v>2589.41</v>
      </c>
      <c r="I8677" s="180">
        <f t="shared" si="270"/>
        <v>101729.42</v>
      </c>
      <c r="J8677" s="177" t="str">
        <f t="shared" si="271"/>
        <v>Date &gt; 1920</v>
      </c>
    </row>
    <row r="8678" spans="1:10" x14ac:dyDescent="0.3">
      <c r="A8678" s="178" t="s">
        <v>270</v>
      </c>
      <c r="B8678" s="178" t="s">
        <v>175</v>
      </c>
      <c r="C8678" s="178" t="s">
        <v>1400</v>
      </c>
      <c r="D8678" s="178" t="s">
        <v>8996</v>
      </c>
      <c r="E8678" s="209">
        <v>0</v>
      </c>
      <c r="F8678" s="180">
        <v>-62259</v>
      </c>
      <c r="G8678" s="180">
        <v>-3454.47</v>
      </c>
      <c r="H8678" s="180">
        <v>0</v>
      </c>
      <c r="I8678" s="180">
        <f t="shared" si="270"/>
        <v>-65713.47</v>
      </c>
      <c r="J8678" s="177" t="str">
        <f t="shared" si="271"/>
        <v>Sketchy date</v>
      </c>
    </row>
    <row r="8679" spans="1:10" x14ac:dyDescent="0.3">
      <c r="A8679" s="178" t="s">
        <v>270</v>
      </c>
      <c r="B8679" s="178" t="s">
        <v>175</v>
      </c>
      <c r="C8679" s="178" t="s">
        <v>1400</v>
      </c>
      <c r="D8679" s="178" t="s">
        <v>8996</v>
      </c>
      <c r="E8679" s="209">
        <v>0</v>
      </c>
      <c r="F8679" s="180">
        <v>10548</v>
      </c>
      <c r="G8679" s="180">
        <v>0</v>
      </c>
      <c r="H8679" s="180">
        <v>0</v>
      </c>
      <c r="I8679" s="180">
        <f t="shared" si="270"/>
        <v>10548</v>
      </c>
      <c r="J8679" s="177" t="str">
        <f t="shared" si="271"/>
        <v>Sketchy date</v>
      </c>
    </row>
    <row r="8680" spans="1:10" x14ac:dyDescent="0.3">
      <c r="A8680" s="178" t="s">
        <v>270</v>
      </c>
      <c r="B8680" s="178" t="s">
        <v>175</v>
      </c>
      <c r="C8680" s="178" t="s">
        <v>1400</v>
      </c>
      <c r="D8680" s="178" t="s">
        <v>8996</v>
      </c>
      <c r="E8680" s="209">
        <v>0</v>
      </c>
      <c r="F8680" s="180">
        <v>737</v>
      </c>
      <c r="G8680" s="180">
        <v>0</v>
      </c>
      <c r="H8680" s="180">
        <v>0</v>
      </c>
      <c r="I8680" s="180">
        <f t="shared" si="270"/>
        <v>737</v>
      </c>
      <c r="J8680" s="177" t="str">
        <f t="shared" si="271"/>
        <v>Sketchy date</v>
      </c>
    </row>
    <row r="8681" spans="1:10" x14ac:dyDescent="0.3">
      <c r="A8681" s="178" t="s">
        <v>270</v>
      </c>
      <c r="B8681" s="178" t="s">
        <v>175</v>
      </c>
      <c r="C8681" s="178" t="s">
        <v>1400</v>
      </c>
      <c r="D8681" s="178" t="s">
        <v>8996</v>
      </c>
      <c r="E8681" s="209">
        <v>0</v>
      </c>
      <c r="F8681" s="180">
        <v>62259</v>
      </c>
      <c r="G8681" s="180">
        <v>3454.47</v>
      </c>
      <c r="H8681" s="180">
        <v>0</v>
      </c>
      <c r="I8681" s="180">
        <f t="shared" si="270"/>
        <v>65713.47</v>
      </c>
      <c r="J8681" s="177" t="str">
        <f t="shared" si="271"/>
        <v>Sketchy date</v>
      </c>
    </row>
    <row r="8682" spans="1:10" x14ac:dyDescent="0.3">
      <c r="A8682" s="178" t="s">
        <v>270</v>
      </c>
      <c r="B8682" s="178" t="s">
        <v>175</v>
      </c>
      <c r="C8682" s="178" t="s">
        <v>1400</v>
      </c>
      <c r="D8682" s="178" t="s">
        <v>8996</v>
      </c>
      <c r="E8682" s="179">
        <v>43774</v>
      </c>
      <c r="F8682" s="180">
        <v>43220</v>
      </c>
      <c r="G8682" s="180">
        <v>4354.3900000000003</v>
      </c>
      <c r="H8682" s="180">
        <v>6971.14</v>
      </c>
      <c r="I8682" s="180">
        <f t="shared" si="270"/>
        <v>54545.53</v>
      </c>
      <c r="J8682" s="177" t="str">
        <f t="shared" si="271"/>
        <v>Date &gt; 1920</v>
      </c>
    </row>
    <row r="8683" spans="1:10" x14ac:dyDescent="0.3">
      <c r="A8683" s="178" t="s">
        <v>270</v>
      </c>
      <c r="B8683" s="178" t="s">
        <v>175</v>
      </c>
      <c r="C8683" s="178" t="s">
        <v>1400</v>
      </c>
      <c r="D8683" s="178" t="s">
        <v>8996</v>
      </c>
      <c r="E8683" s="179">
        <v>44174</v>
      </c>
      <c r="F8683" s="180">
        <v>51711</v>
      </c>
      <c r="G8683" s="180">
        <v>3454.47</v>
      </c>
      <c r="H8683" s="180">
        <v>0</v>
      </c>
      <c r="I8683" s="180">
        <f t="shared" si="270"/>
        <v>55165.47</v>
      </c>
      <c r="J8683" s="177" t="str">
        <f t="shared" si="271"/>
        <v>Date &gt; 1920</v>
      </c>
    </row>
    <row r="8684" spans="1:10" x14ac:dyDescent="0.3">
      <c r="A8684" s="178" t="s">
        <v>270</v>
      </c>
      <c r="B8684" s="178" t="s">
        <v>175</v>
      </c>
      <c r="C8684" s="178" t="s">
        <v>1400</v>
      </c>
      <c r="D8684" s="178" t="s">
        <v>8997</v>
      </c>
      <c r="E8684" s="209">
        <v>0</v>
      </c>
      <c r="F8684" s="180">
        <v>30000</v>
      </c>
      <c r="G8684" s="180">
        <v>0</v>
      </c>
      <c r="H8684" s="180">
        <v>0</v>
      </c>
      <c r="I8684" s="180">
        <f t="shared" si="270"/>
        <v>30000</v>
      </c>
      <c r="J8684" s="177" t="str">
        <f t="shared" si="271"/>
        <v>Sketchy date</v>
      </c>
    </row>
    <row r="8685" spans="1:10" x14ac:dyDescent="0.3">
      <c r="A8685" s="178" t="s">
        <v>270</v>
      </c>
      <c r="B8685" s="178" t="s">
        <v>175</v>
      </c>
      <c r="C8685" s="178" t="s">
        <v>1400</v>
      </c>
      <c r="D8685" s="178" t="s">
        <v>6345</v>
      </c>
      <c r="E8685" s="179">
        <v>21683</v>
      </c>
      <c r="F8685" s="180">
        <v>70.67</v>
      </c>
      <c r="G8685" s="180">
        <v>0</v>
      </c>
      <c r="H8685" s="180">
        <v>70.67</v>
      </c>
      <c r="I8685" s="180">
        <f t="shared" si="270"/>
        <v>141.34</v>
      </c>
      <c r="J8685" s="177" t="str">
        <f t="shared" si="271"/>
        <v>Date &gt; 1920</v>
      </c>
    </row>
    <row r="8686" spans="1:10" x14ac:dyDescent="0.3">
      <c r="A8686" s="178" t="s">
        <v>270</v>
      </c>
      <c r="B8686" s="178" t="s">
        <v>175</v>
      </c>
      <c r="C8686" s="178" t="s">
        <v>1400</v>
      </c>
      <c r="D8686" s="178" t="s">
        <v>6345</v>
      </c>
      <c r="E8686" s="179">
        <v>23510</v>
      </c>
      <c r="F8686" s="180">
        <v>1149.3599999999999</v>
      </c>
      <c r="G8686" s="180">
        <v>0</v>
      </c>
      <c r="H8686" s="180">
        <v>0</v>
      </c>
      <c r="I8686" s="180">
        <f t="shared" si="270"/>
        <v>1149.3599999999999</v>
      </c>
      <c r="J8686" s="177" t="str">
        <f t="shared" si="271"/>
        <v>Date &gt; 1920</v>
      </c>
    </row>
    <row r="8687" spans="1:10" x14ac:dyDescent="0.3">
      <c r="A8687" s="178" t="s">
        <v>270</v>
      </c>
      <c r="B8687" s="178" t="s">
        <v>175</v>
      </c>
      <c r="C8687" s="178" t="s">
        <v>1400</v>
      </c>
      <c r="D8687" s="178" t="s">
        <v>6345</v>
      </c>
      <c r="E8687" s="179">
        <v>27226</v>
      </c>
      <c r="F8687" s="180">
        <v>20913.11</v>
      </c>
      <c r="G8687" s="180">
        <v>0</v>
      </c>
      <c r="H8687" s="180">
        <v>0</v>
      </c>
      <c r="I8687" s="180">
        <f t="shared" si="270"/>
        <v>20913.11</v>
      </c>
      <c r="J8687" s="177" t="str">
        <f t="shared" si="271"/>
        <v>Date &gt; 1920</v>
      </c>
    </row>
    <row r="8688" spans="1:10" x14ac:dyDescent="0.3">
      <c r="A8688" s="178" t="s">
        <v>270</v>
      </c>
      <c r="B8688" s="178" t="s">
        <v>175</v>
      </c>
      <c r="C8688" s="178" t="s">
        <v>1400</v>
      </c>
      <c r="D8688" s="178" t="s">
        <v>6345</v>
      </c>
      <c r="E8688" s="179">
        <v>32360</v>
      </c>
      <c r="F8688" s="180">
        <v>244289.3</v>
      </c>
      <c r="G8688" s="180">
        <v>-99999.99</v>
      </c>
      <c r="H8688" s="180">
        <v>-144289.31</v>
      </c>
      <c r="I8688" s="180">
        <f t="shared" si="270"/>
        <v>0</v>
      </c>
      <c r="J8688" s="177" t="str">
        <f t="shared" si="271"/>
        <v>Date &gt; 1920</v>
      </c>
    </row>
    <row r="8689" spans="1:10" x14ac:dyDescent="0.3">
      <c r="A8689" s="178" t="s">
        <v>270</v>
      </c>
      <c r="B8689" s="178" t="s">
        <v>183</v>
      </c>
      <c r="C8689" s="178" t="s">
        <v>1404</v>
      </c>
      <c r="D8689" s="178" t="s">
        <v>8998</v>
      </c>
      <c r="E8689" s="179">
        <v>17483</v>
      </c>
      <c r="F8689" s="180">
        <v>0</v>
      </c>
      <c r="G8689" s="180">
        <v>17987</v>
      </c>
      <c r="H8689" s="180">
        <v>0</v>
      </c>
      <c r="I8689" s="180">
        <f t="shared" si="270"/>
        <v>17987</v>
      </c>
      <c r="J8689" s="177" t="str">
        <f t="shared" si="271"/>
        <v>Date &gt; 1920</v>
      </c>
    </row>
    <row r="8690" spans="1:10" x14ac:dyDescent="0.3">
      <c r="A8690" s="178" t="s">
        <v>270</v>
      </c>
      <c r="B8690" s="178" t="s">
        <v>183</v>
      </c>
      <c r="C8690" s="178" t="s">
        <v>1404</v>
      </c>
      <c r="D8690" s="178" t="s">
        <v>8999</v>
      </c>
      <c r="E8690" s="179">
        <v>30013</v>
      </c>
      <c r="F8690" s="180">
        <v>0</v>
      </c>
      <c r="G8690" s="180">
        <v>90189.2</v>
      </c>
      <c r="H8690" s="180">
        <v>45094.6</v>
      </c>
      <c r="I8690" s="180">
        <f t="shared" si="270"/>
        <v>135283.79999999999</v>
      </c>
      <c r="J8690" s="177" t="str">
        <f t="shared" si="271"/>
        <v>Date &gt; 1920</v>
      </c>
    </row>
    <row r="8691" spans="1:10" x14ac:dyDescent="0.3">
      <c r="A8691" s="178" t="s">
        <v>270</v>
      </c>
      <c r="B8691" s="178" t="s">
        <v>183</v>
      </c>
      <c r="C8691" s="178" t="s">
        <v>1404</v>
      </c>
      <c r="D8691" s="178" t="s">
        <v>6366</v>
      </c>
      <c r="E8691" s="179">
        <v>30988</v>
      </c>
      <c r="F8691" s="180">
        <v>0</v>
      </c>
      <c r="G8691" s="180">
        <v>70399.27</v>
      </c>
      <c r="H8691" s="180">
        <v>35199.620000000003</v>
      </c>
      <c r="I8691" s="180">
        <f t="shared" si="270"/>
        <v>105598.89000000001</v>
      </c>
      <c r="J8691" s="177" t="str">
        <f t="shared" si="271"/>
        <v>Date &gt; 1920</v>
      </c>
    </row>
    <row r="8692" spans="1:10" x14ac:dyDescent="0.3">
      <c r="A8692" s="178" t="s">
        <v>270</v>
      </c>
      <c r="B8692" s="178" t="s">
        <v>183</v>
      </c>
      <c r="C8692" s="178" t="s">
        <v>1404</v>
      </c>
      <c r="D8692" s="178" t="s">
        <v>9000</v>
      </c>
      <c r="E8692" s="179">
        <v>34080</v>
      </c>
      <c r="F8692" s="180">
        <v>0</v>
      </c>
      <c r="G8692" s="180">
        <v>7333.33</v>
      </c>
      <c r="H8692" s="180">
        <v>3666.67</v>
      </c>
      <c r="I8692" s="180">
        <f t="shared" si="270"/>
        <v>11000</v>
      </c>
      <c r="J8692" s="177" t="str">
        <f t="shared" si="271"/>
        <v>Date &gt; 1920</v>
      </c>
    </row>
    <row r="8693" spans="1:10" x14ac:dyDescent="0.3">
      <c r="A8693" s="178" t="s">
        <v>270</v>
      </c>
      <c r="B8693" s="178" t="s">
        <v>183</v>
      </c>
      <c r="C8693" s="178" t="s">
        <v>1404</v>
      </c>
      <c r="D8693" s="178" t="s">
        <v>9000</v>
      </c>
      <c r="E8693" s="179">
        <v>34164</v>
      </c>
      <c r="F8693" s="180">
        <v>0</v>
      </c>
      <c r="G8693" s="180">
        <v>39354.14</v>
      </c>
      <c r="H8693" s="180">
        <v>19677.07</v>
      </c>
      <c r="I8693" s="180">
        <f t="shared" si="270"/>
        <v>59031.21</v>
      </c>
      <c r="J8693" s="177" t="str">
        <f t="shared" si="271"/>
        <v>Date &gt; 1920</v>
      </c>
    </row>
    <row r="8694" spans="1:10" x14ac:dyDescent="0.3">
      <c r="A8694" s="178" t="s">
        <v>270</v>
      </c>
      <c r="B8694" s="178" t="s">
        <v>183</v>
      </c>
      <c r="C8694" s="178" t="s">
        <v>1404</v>
      </c>
      <c r="D8694" s="178" t="s">
        <v>9000</v>
      </c>
      <c r="E8694" s="179">
        <v>34191</v>
      </c>
      <c r="F8694" s="180">
        <v>0</v>
      </c>
      <c r="G8694" s="180">
        <v>39181.800000000003</v>
      </c>
      <c r="H8694" s="180">
        <v>19590.91</v>
      </c>
      <c r="I8694" s="180">
        <f t="shared" si="270"/>
        <v>58772.710000000006</v>
      </c>
      <c r="J8694" s="177" t="str">
        <f t="shared" si="271"/>
        <v>Date &gt; 1920</v>
      </c>
    </row>
    <row r="8695" spans="1:10" x14ac:dyDescent="0.3">
      <c r="A8695" s="178" t="s">
        <v>270</v>
      </c>
      <c r="B8695" s="178" t="s">
        <v>183</v>
      </c>
      <c r="C8695" s="178" t="s">
        <v>1404</v>
      </c>
      <c r="D8695" s="178" t="s">
        <v>9000</v>
      </c>
      <c r="E8695" s="179">
        <v>34220</v>
      </c>
      <c r="F8695" s="180">
        <v>0</v>
      </c>
      <c r="G8695" s="180">
        <v>55428.47</v>
      </c>
      <c r="H8695" s="180">
        <v>27714.240000000002</v>
      </c>
      <c r="I8695" s="180">
        <f t="shared" si="270"/>
        <v>83142.710000000006</v>
      </c>
      <c r="J8695" s="177" t="str">
        <f t="shared" si="271"/>
        <v>Date &gt; 1920</v>
      </c>
    </row>
    <row r="8696" spans="1:10" x14ac:dyDescent="0.3">
      <c r="A8696" s="178" t="s">
        <v>270</v>
      </c>
      <c r="B8696" s="178" t="s">
        <v>183</v>
      </c>
      <c r="C8696" s="178" t="s">
        <v>1404</v>
      </c>
      <c r="D8696" s="178" t="s">
        <v>9000</v>
      </c>
      <c r="E8696" s="179">
        <v>34267</v>
      </c>
      <c r="F8696" s="180">
        <v>0</v>
      </c>
      <c r="G8696" s="180">
        <v>49113.23</v>
      </c>
      <c r="H8696" s="180">
        <v>24664.720000000001</v>
      </c>
      <c r="I8696" s="180">
        <f t="shared" si="270"/>
        <v>73777.950000000012</v>
      </c>
      <c r="J8696" s="177" t="str">
        <f t="shared" si="271"/>
        <v>Date &gt; 1920</v>
      </c>
    </row>
    <row r="8697" spans="1:10" x14ac:dyDescent="0.3">
      <c r="A8697" s="178" t="s">
        <v>270</v>
      </c>
      <c r="B8697" s="178" t="s">
        <v>183</v>
      </c>
      <c r="C8697" s="178" t="s">
        <v>1404</v>
      </c>
      <c r="D8697" s="178" t="s">
        <v>9000</v>
      </c>
      <c r="E8697" s="179">
        <v>34303</v>
      </c>
      <c r="F8697" s="180">
        <v>0</v>
      </c>
      <c r="G8697" s="180">
        <v>37589.03</v>
      </c>
      <c r="H8697" s="180">
        <v>18686.39</v>
      </c>
      <c r="I8697" s="180">
        <f t="shared" si="270"/>
        <v>56275.42</v>
      </c>
      <c r="J8697" s="177" t="str">
        <f t="shared" si="271"/>
        <v>Date &gt; 1920</v>
      </c>
    </row>
    <row r="8698" spans="1:10" x14ac:dyDescent="0.3">
      <c r="A8698" s="178" t="s">
        <v>270</v>
      </c>
      <c r="B8698" s="178" t="s">
        <v>183</v>
      </c>
      <c r="C8698" s="178" t="s">
        <v>1404</v>
      </c>
      <c r="D8698" s="178" t="s">
        <v>9000</v>
      </c>
      <c r="E8698" s="179">
        <v>34338</v>
      </c>
      <c r="F8698" s="180">
        <v>0</v>
      </c>
      <c r="G8698" s="180">
        <v>5321.22</v>
      </c>
      <c r="H8698" s="180">
        <v>2768.74</v>
      </c>
      <c r="I8698" s="180">
        <f t="shared" si="270"/>
        <v>8089.96</v>
      </c>
      <c r="J8698" s="177" t="str">
        <f t="shared" si="271"/>
        <v>Date &gt; 1920</v>
      </c>
    </row>
    <row r="8699" spans="1:10" x14ac:dyDescent="0.3">
      <c r="A8699" s="178" t="s">
        <v>270</v>
      </c>
      <c r="B8699" s="178" t="s">
        <v>183</v>
      </c>
      <c r="C8699" s="178" t="s">
        <v>1404</v>
      </c>
      <c r="D8699" s="178" t="s">
        <v>7173</v>
      </c>
      <c r="E8699" s="179">
        <v>34191</v>
      </c>
      <c r="F8699" s="180">
        <v>0</v>
      </c>
      <c r="G8699" s="180">
        <v>15833.33</v>
      </c>
      <c r="H8699" s="180">
        <v>7916.67</v>
      </c>
      <c r="I8699" s="180">
        <f t="shared" si="270"/>
        <v>23750</v>
      </c>
      <c r="J8699" s="177" t="str">
        <f t="shared" si="271"/>
        <v>Date &gt; 1920</v>
      </c>
    </row>
    <row r="8700" spans="1:10" x14ac:dyDescent="0.3">
      <c r="A8700" s="178" t="s">
        <v>270</v>
      </c>
      <c r="B8700" s="178" t="s">
        <v>183</v>
      </c>
      <c r="C8700" s="178" t="s">
        <v>1404</v>
      </c>
      <c r="D8700" s="178" t="s">
        <v>7173</v>
      </c>
      <c r="E8700" s="179">
        <v>34220</v>
      </c>
      <c r="F8700" s="180">
        <v>0</v>
      </c>
      <c r="G8700" s="180">
        <v>7932.5</v>
      </c>
      <c r="H8700" s="180">
        <v>3966.25</v>
      </c>
      <c r="I8700" s="180">
        <f t="shared" si="270"/>
        <v>11898.75</v>
      </c>
      <c r="J8700" s="177" t="str">
        <f t="shared" si="271"/>
        <v>Date &gt; 1920</v>
      </c>
    </row>
    <row r="8701" spans="1:10" x14ac:dyDescent="0.3">
      <c r="A8701" s="178" t="s">
        <v>270</v>
      </c>
      <c r="B8701" s="178" t="s">
        <v>183</v>
      </c>
      <c r="C8701" s="178" t="s">
        <v>1404</v>
      </c>
      <c r="D8701" s="178" t="s">
        <v>7173</v>
      </c>
      <c r="E8701" s="179">
        <v>34267</v>
      </c>
      <c r="F8701" s="180">
        <v>0</v>
      </c>
      <c r="G8701" s="180">
        <v>2791.23</v>
      </c>
      <c r="H8701" s="180">
        <v>1395.62</v>
      </c>
      <c r="I8701" s="180">
        <f t="shared" si="270"/>
        <v>4186.8500000000004</v>
      </c>
      <c r="J8701" s="177" t="str">
        <f t="shared" si="271"/>
        <v>Date &gt; 1920</v>
      </c>
    </row>
    <row r="8702" spans="1:10" x14ac:dyDescent="0.3">
      <c r="A8702" s="178" t="s">
        <v>270</v>
      </c>
      <c r="B8702" s="178" t="s">
        <v>183</v>
      </c>
      <c r="C8702" s="178" t="s">
        <v>1404</v>
      </c>
      <c r="D8702" s="178" t="s">
        <v>7173</v>
      </c>
      <c r="E8702" s="179">
        <v>34309</v>
      </c>
      <c r="F8702" s="180">
        <v>0</v>
      </c>
      <c r="G8702" s="180">
        <v>1553.1</v>
      </c>
      <c r="H8702" s="180">
        <v>776.55</v>
      </c>
      <c r="I8702" s="180">
        <f t="shared" si="270"/>
        <v>2329.6499999999996</v>
      </c>
      <c r="J8702" s="177" t="str">
        <f t="shared" si="271"/>
        <v>Date &gt; 1920</v>
      </c>
    </row>
    <row r="8703" spans="1:10" x14ac:dyDescent="0.3">
      <c r="A8703" s="178" t="s">
        <v>270</v>
      </c>
      <c r="B8703" s="178" t="s">
        <v>183</v>
      </c>
      <c r="C8703" s="178" t="s">
        <v>1404</v>
      </c>
      <c r="D8703" s="178" t="s">
        <v>9001</v>
      </c>
      <c r="E8703" s="179">
        <v>34589</v>
      </c>
      <c r="F8703" s="180">
        <v>0</v>
      </c>
      <c r="G8703" s="180">
        <v>4071.58</v>
      </c>
      <c r="H8703" s="180">
        <v>2035.79</v>
      </c>
      <c r="I8703" s="180">
        <f t="shared" si="270"/>
        <v>6107.37</v>
      </c>
      <c r="J8703" s="177" t="str">
        <f t="shared" si="271"/>
        <v>Date &gt; 1920</v>
      </c>
    </row>
    <row r="8704" spans="1:10" x14ac:dyDescent="0.3">
      <c r="A8704" s="178" t="s">
        <v>270</v>
      </c>
      <c r="B8704" s="178" t="s">
        <v>183</v>
      </c>
      <c r="C8704" s="178" t="s">
        <v>1404</v>
      </c>
      <c r="D8704" s="178" t="s">
        <v>6350</v>
      </c>
      <c r="E8704" s="179">
        <v>35374</v>
      </c>
      <c r="F8704" s="180">
        <v>0</v>
      </c>
      <c r="G8704" s="180">
        <v>13599.96</v>
      </c>
      <c r="H8704" s="180">
        <v>6799.98</v>
      </c>
      <c r="I8704" s="180">
        <f t="shared" si="270"/>
        <v>20399.939999999999</v>
      </c>
      <c r="J8704" s="177" t="str">
        <f t="shared" si="271"/>
        <v>Date &gt; 1920</v>
      </c>
    </row>
    <row r="8705" spans="1:10" x14ac:dyDescent="0.3">
      <c r="A8705" s="178" t="s">
        <v>270</v>
      </c>
      <c r="B8705" s="178" t="s">
        <v>183</v>
      </c>
      <c r="C8705" s="178" t="s">
        <v>1404</v>
      </c>
      <c r="D8705" s="178" t="s">
        <v>9002</v>
      </c>
      <c r="E8705" s="179">
        <v>36028</v>
      </c>
      <c r="F8705" s="180">
        <v>0</v>
      </c>
      <c r="G8705" s="180">
        <v>2000</v>
      </c>
      <c r="H8705" s="180">
        <v>0</v>
      </c>
      <c r="I8705" s="180">
        <f t="shared" si="270"/>
        <v>2000</v>
      </c>
      <c r="J8705" s="177" t="str">
        <f t="shared" si="271"/>
        <v>Date &gt; 1920</v>
      </c>
    </row>
    <row r="8706" spans="1:10" x14ac:dyDescent="0.3">
      <c r="A8706" s="178" t="s">
        <v>270</v>
      </c>
      <c r="B8706" s="178" t="s">
        <v>183</v>
      </c>
      <c r="C8706" s="178" t="s">
        <v>1404</v>
      </c>
      <c r="D8706" s="178" t="s">
        <v>8839</v>
      </c>
      <c r="E8706" s="179">
        <v>36004</v>
      </c>
      <c r="F8706" s="180">
        <v>0</v>
      </c>
      <c r="G8706" s="180">
        <v>1493.27</v>
      </c>
      <c r="H8706" s="180">
        <v>995.51</v>
      </c>
      <c r="I8706" s="180">
        <f t="shared" si="270"/>
        <v>2488.7799999999997</v>
      </c>
      <c r="J8706" s="177" t="str">
        <f t="shared" si="271"/>
        <v>Date &gt; 1920</v>
      </c>
    </row>
    <row r="8707" spans="1:10" x14ac:dyDescent="0.3">
      <c r="A8707" s="178" t="s">
        <v>270</v>
      </c>
      <c r="B8707" s="178" t="s">
        <v>183</v>
      </c>
      <c r="C8707" s="178" t="s">
        <v>1404</v>
      </c>
      <c r="D8707" s="178" t="s">
        <v>9003</v>
      </c>
      <c r="E8707" s="179">
        <v>37158</v>
      </c>
      <c r="F8707" s="180">
        <v>0</v>
      </c>
      <c r="G8707" s="180">
        <v>10478.4</v>
      </c>
      <c r="H8707" s="180">
        <v>6985.6</v>
      </c>
      <c r="I8707" s="180">
        <f t="shared" si="270"/>
        <v>17464</v>
      </c>
      <c r="J8707" s="177" t="str">
        <f t="shared" si="271"/>
        <v>Date &gt; 1920</v>
      </c>
    </row>
    <row r="8708" spans="1:10" x14ac:dyDescent="0.3">
      <c r="A8708" s="178" t="s">
        <v>270</v>
      </c>
      <c r="B8708" s="178" t="s">
        <v>183</v>
      </c>
      <c r="C8708" s="178" t="s">
        <v>1404</v>
      </c>
      <c r="D8708" s="178" t="s">
        <v>9004</v>
      </c>
      <c r="E8708" s="179">
        <v>37714</v>
      </c>
      <c r="F8708" s="180">
        <v>0</v>
      </c>
      <c r="G8708" s="180">
        <v>11169.7</v>
      </c>
      <c r="H8708" s="180">
        <v>2792.43</v>
      </c>
      <c r="I8708" s="180">
        <f t="shared" si="270"/>
        <v>13962.130000000001</v>
      </c>
      <c r="J8708" s="177" t="str">
        <f t="shared" si="271"/>
        <v>Date &gt; 1920</v>
      </c>
    </row>
    <row r="8709" spans="1:10" x14ac:dyDescent="0.3">
      <c r="A8709" s="178" t="s">
        <v>270</v>
      </c>
      <c r="B8709" s="178" t="s">
        <v>183</v>
      </c>
      <c r="C8709" s="178" t="s">
        <v>1404</v>
      </c>
      <c r="D8709" s="178" t="s">
        <v>9004</v>
      </c>
      <c r="E8709" s="179">
        <v>37798</v>
      </c>
      <c r="F8709" s="180">
        <v>0</v>
      </c>
      <c r="G8709" s="180">
        <v>4948.3999999999996</v>
      </c>
      <c r="H8709" s="180">
        <v>1237.0999999999999</v>
      </c>
      <c r="I8709" s="180">
        <f t="shared" ref="I8709:I8772" si="272">SUM(F8709:H8709)</f>
        <v>6185.5</v>
      </c>
      <c r="J8709" s="177" t="str">
        <f t="shared" ref="J8709:J8772" si="273">IF(OR(YEAR(E8709)&gt; 1920, ISBLANK(E8709)), "Date &gt; 1920", "Sketchy date")</f>
        <v>Date &gt; 1920</v>
      </c>
    </row>
    <row r="8710" spans="1:10" x14ac:dyDescent="0.3">
      <c r="A8710" s="178" t="s">
        <v>270</v>
      </c>
      <c r="B8710" s="178" t="s">
        <v>183</v>
      </c>
      <c r="C8710" s="178" t="s">
        <v>1404</v>
      </c>
      <c r="D8710" s="178" t="s">
        <v>9004</v>
      </c>
      <c r="E8710" s="179">
        <v>37848</v>
      </c>
      <c r="F8710" s="180">
        <v>0</v>
      </c>
      <c r="G8710" s="180">
        <v>3163.48</v>
      </c>
      <c r="H8710" s="180">
        <v>790.87</v>
      </c>
      <c r="I8710" s="180">
        <f t="shared" si="272"/>
        <v>3954.35</v>
      </c>
      <c r="J8710" s="177" t="str">
        <f t="shared" si="273"/>
        <v>Date &gt; 1920</v>
      </c>
    </row>
    <row r="8711" spans="1:10" x14ac:dyDescent="0.3">
      <c r="A8711" s="178" t="s">
        <v>270</v>
      </c>
      <c r="B8711" s="178" t="s">
        <v>183</v>
      </c>
      <c r="C8711" s="178" t="s">
        <v>1404</v>
      </c>
      <c r="D8711" s="178" t="s">
        <v>9004</v>
      </c>
      <c r="E8711" s="179">
        <v>37942</v>
      </c>
      <c r="F8711" s="180">
        <v>0</v>
      </c>
      <c r="G8711" s="180">
        <v>5135.16</v>
      </c>
      <c r="H8711" s="180">
        <v>1283.79</v>
      </c>
      <c r="I8711" s="180">
        <f t="shared" si="272"/>
        <v>6418.95</v>
      </c>
      <c r="J8711" s="177" t="str">
        <f t="shared" si="273"/>
        <v>Date &gt; 1920</v>
      </c>
    </row>
    <row r="8712" spans="1:10" x14ac:dyDescent="0.3">
      <c r="A8712" s="178" t="s">
        <v>270</v>
      </c>
      <c r="B8712" s="178" t="s">
        <v>183</v>
      </c>
      <c r="C8712" s="178" t="s">
        <v>1404</v>
      </c>
      <c r="D8712" s="178" t="s">
        <v>9004</v>
      </c>
      <c r="E8712" s="179">
        <v>38012</v>
      </c>
      <c r="F8712" s="180">
        <v>0</v>
      </c>
      <c r="G8712" s="180">
        <v>15300.79</v>
      </c>
      <c r="H8712" s="180">
        <v>3825.19</v>
      </c>
      <c r="I8712" s="180">
        <f t="shared" si="272"/>
        <v>19125.98</v>
      </c>
      <c r="J8712" s="177" t="str">
        <f t="shared" si="273"/>
        <v>Date &gt; 1920</v>
      </c>
    </row>
    <row r="8713" spans="1:10" x14ac:dyDescent="0.3">
      <c r="A8713" s="178" t="s">
        <v>270</v>
      </c>
      <c r="B8713" s="178" t="s">
        <v>183</v>
      </c>
      <c r="C8713" s="178" t="s">
        <v>1404</v>
      </c>
      <c r="D8713" s="178" t="s">
        <v>9004</v>
      </c>
      <c r="E8713" s="179">
        <v>38065</v>
      </c>
      <c r="F8713" s="180">
        <v>0</v>
      </c>
      <c r="G8713" s="180">
        <v>3482.47</v>
      </c>
      <c r="H8713" s="180">
        <v>870.62</v>
      </c>
      <c r="I8713" s="180">
        <f t="shared" si="272"/>
        <v>4353.09</v>
      </c>
      <c r="J8713" s="177" t="str">
        <f t="shared" si="273"/>
        <v>Date &gt; 1920</v>
      </c>
    </row>
    <row r="8714" spans="1:10" x14ac:dyDescent="0.3">
      <c r="A8714" s="178" t="s">
        <v>270</v>
      </c>
      <c r="B8714" s="178" t="s">
        <v>183</v>
      </c>
      <c r="C8714" s="178" t="s">
        <v>1404</v>
      </c>
      <c r="D8714" s="178" t="s">
        <v>7249</v>
      </c>
      <c r="E8714" s="179">
        <v>38335</v>
      </c>
      <c r="F8714" s="180">
        <v>0</v>
      </c>
      <c r="G8714" s="180">
        <v>408</v>
      </c>
      <c r="H8714" s="180">
        <v>408</v>
      </c>
      <c r="I8714" s="180">
        <f t="shared" si="272"/>
        <v>816</v>
      </c>
      <c r="J8714" s="177" t="str">
        <f t="shared" si="273"/>
        <v>Date &gt; 1920</v>
      </c>
    </row>
    <row r="8715" spans="1:10" x14ac:dyDescent="0.3">
      <c r="A8715" s="178" t="s">
        <v>270</v>
      </c>
      <c r="B8715" s="178" t="s">
        <v>183</v>
      </c>
      <c r="C8715" s="178" t="s">
        <v>1404</v>
      </c>
      <c r="D8715" s="178" t="s">
        <v>7249</v>
      </c>
      <c r="E8715" s="179">
        <v>38545</v>
      </c>
      <c r="F8715" s="180">
        <v>0</v>
      </c>
      <c r="G8715" s="180">
        <v>6500</v>
      </c>
      <c r="H8715" s="180">
        <v>7450</v>
      </c>
      <c r="I8715" s="180">
        <f t="shared" si="272"/>
        <v>13950</v>
      </c>
      <c r="J8715" s="177" t="str">
        <f t="shared" si="273"/>
        <v>Date &gt; 1920</v>
      </c>
    </row>
    <row r="8716" spans="1:10" x14ac:dyDescent="0.3">
      <c r="A8716" s="178" t="s">
        <v>270</v>
      </c>
      <c r="B8716" s="178" t="s">
        <v>183</v>
      </c>
      <c r="C8716" s="178" t="s">
        <v>1404</v>
      </c>
      <c r="D8716" s="178" t="s">
        <v>7249</v>
      </c>
      <c r="E8716" s="179">
        <v>38597</v>
      </c>
      <c r="F8716" s="180">
        <v>0</v>
      </c>
      <c r="G8716" s="180">
        <v>950</v>
      </c>
      <c r="H8716" s="180">
        <v>0</v>
      </c>
      <c r="I8716" s="180">
        <f t="shared" si="272"/>
        <v>950</v>
      </c>
      <c r="J8716" s="177" t="str">
        <f t="shared" si="273"/>
        <v>Date &gt; 1920</v>
      </c>
    </row>
    <row r="8717" spans="1:10" x14ac:dyDescent="0.3">
      <c r="A8717" s="178" t="s">
        <v>270</v>
      </c>
      <c r="B8717" s="178" t="s">
        <v>183</v>
      </c>
      <c r="C8717" s="178" t="s">
        <v>1404</v>
      </c>
      <c r="D8717" s="178" t="s">
        <v>9005</v>
      </c>
      <c r="E8717" s="179">
        <v>38638</v>
      </c>
      <c r="F8717" s="180">
        <v>47546</v>
      </c>
      <c r="G8717" s="180">
        <v>3917.8</v>
      </c>
      <c r="H8717" s="180">
        <v>36682.870000000003</v>
      </c>
      <c r="I8717" s="180">
        <f t="shared" si="272"/>
        <v>88146.670000000013</v>
      </c>
      <c r="J8717" s="177" t="str">
        <f t="shared" si="273"/>
        <v>Date &gt; 1920</v>
      </c>
    </row>
    <row r="8718" spans="1:10" x14ac:dyDescent="0.3">
      <c r="A8718" s="178" t="s">
        <v>270</v>
      </c>
      <c r="B8718" s="178" t="s">
        <v>183</v>
      </c>
      <c r="C8718" s="178" t="s">
        <v>1404</v>
      </c>
      <c r="D8718" s="178" t="s">
        <v>9005</v>
      </c>
      <c r="E8718" s="179">
        <v>38657</v>
      </c>
      <c r="F8718" s="180">
        <v>27550</v>
      </c>
      <c r="G8718" s="180">
        <v>0</v>
      </c>
      <c r="H8718" s="180">
        <v>-27550</v>
      </c>
      <c r="I8718" s="180">
        <f t="shared" si="272"/>
        <v>0</v>
      </c>
      <c r="J8718" s="177" t="str">
        <f t="shared" si="273"/>
        <v>Date &gt; 1920</v>
      </c>
    </row>
    <row r="8719" spans="1:10" x14ac:dyDescent="0.3">
      <c r="A8719" s="178" t="s">
        <v>270</v>
      </c>
      <c r="B8719" s="178" t="s">
        <v>183</v>
      </c>
      <c r="C8719" s="178" t="s">
        <v>1404</v>
      </c>
      <c r="D8719" s="178" t="s">
        <v>9005</v>
      </c>
      <c r="E8719" s="179">
        <v>38734</v>
      </c>
      <c r="F8719" s="180">
        <v>116841</v>
      </c>
      <c r="G8719" s="180">
        <v>2377.5700000000002</v>
      </c>
      <c r="H8719" s="180">
        <v>3668.73</v>
      </c>
      <c r="I8719" s="180">
        <f t="shared" si="272"/>
        <v>122887.3</v>
      </c>
      <c r="J8719" s="177" t="str">
        <f t="shared" si="273"/>
        <v>Date &gt; 1920</v>
      </c>
    </row>
    <row r="8720" spans="1:10" x14ac:dyDescent="0.3">
      <c r="A8720" s="178" t="s">
        <v>270</v>
      </c>
      <c r="B8720" s="178" t="s">
        <v>183</v>
      </c>
      <c r="C8720" s="178" t="s">
        <v>1404</v>
      </c>
      <c r="D8720" s="178" t="s">
        <v>9005</v>
      </c>
      <c r="E8720" s="179">
        <v>38741</v>
      </c>
      <c r="F8720" s="180">
        <v>185670</v>
      </c>
      <c r="G8720" s="180">
        <v>22853.03</v>
      </c>
      <c r="H8720" s="180">
        <v>19565.41</v>
      </c>
      <c r="I8720" s="180">
        <f t="shared" si="272"/>
        <v>228088.44</v>
      </c>
      <c r="J8720" s="177" t="str">
        <f t="shared" si="273"/>
        <v>Date &gt; 1920</v>
      </c>
    </row>
    <row r="8721" spans="1:10" x14ac:dyDescent="0.3">
      <c r="A8721" s="178" t="s">
        <v>270</v>
      </c>
      <c r="B8721" s="178" t="s">
        <v>183</v>
      </c>
      <c r="C8721" s="178" t="s">
        <v>1404</v>
      </c>
      <c r="D8721" s="178" t="s">
        <v>9005</v>
      </c>
      <c r="E8721" s="179">
        <v>38798</v>
      </c>
      <c r="F8721" s="180">
        <v>13504</v>
      </c>
      <c r="G8721" s="180">
        <v>1246.8499999999999</v>
      </c>
      <c r="H8721" s="180">
        <v>1245.8800000000001</v>
      </c>
      <c r="I8721" s="180">
        <f t="shared" si="272"/>
        <v>15996.73</v>
      </c>
      <c r="J8721" s="177" t="str">
        <f t="shared" si="273"/>
        <v>Date &gt; 1920</v>
      </c>
    </row>
    <row r="8722" spans="1:10" x14ac:dyDescent="0.3">
      <c r="A8722" s="178" t="s">
        <v>270</v>
      </c>
      <c r="B8722" s="178" t="s">
        <v>183</v>
      </c>
      <c r="C8722" s="178" t="s">
        <v>1404</v>
      </c>
      <c r="D8722" s="178" t="s">
        <v>9005</v>
      </c>
      <c r="E8722" s="179">
        <v>38923</v>
      </c>
      <c r="F8722" s="180">
        <v>4942</v>
      </c>
      <c r="G8722" s="180">
        <v>567.80999999999995</v>
      </c>
      <c r="H8722" s="180">
        <v>503.18</v>
      </c>
      <c r="I8722" s="180">
        <f t="shared" si="272"/>
        <v>6012.99</v>
      </c>
      <c r="J8722" s="177" t="str">
        <f t="shared" si="273"/>
        <v>Date &gt; 1920</v>
      </c>
    </row>
    <row r="8723" spans="1:10" x14ac:dyDescent="0.3">
      <c r="A8723" s="178" t="s">
        <v>270</v>
      </c>
      <c r="B8723" s="178" t="s">
        <v>183</v>
      </c>
      <c r="C8723" s="178" t="s">
        <v>1404</v>
      </c>
      <c r="D8723" s="178" t="s">
        <v>9005</v>
      </c>
      <c r="E8723" s="179">
        <v>38979</v>
      </c>
      <c r="F8723" s="180">
        <v>2156</v>
      </c>
      <c r="G8723" s="180">
        <v>0</v>
      </c>
      <c r="H8723" s="180">
        <v>112.88</v>
      </c>
      <c r="I8723" s="180">
        <f t="shared" si="272"/>
        <v>2268.88</v>
      </c>
      <c r="J8723" s="177" t="str">
        <f t="shared" si="273"/>
        <v>Date &gt; 1920</v>
      </c>
    </row>
    <row r="8724" spans="1:10" x14ac:dyDescent="0.3">
      <c r="A8724" s="178" t="s">
        <v>270</v>
      </c>
      <c r="B8724" s="178" t="s">
        <v>183</v>
      </c>
      <c r="C8724" s="178" t="s">
        <v>1404</v>
      </c>
      <c r="D8724" s="178" t="s">
        <v>9005</v>
      </c>
      <c r="E8724" s="179">
        <v>39029</v>
      </c>
      <c r="F8724" s="180">
        <v>306</v>
      </c>
      <c r="G8724" s="180">
        <v>28.29</v>
      </c>
      <c r="H8724" s="180">
        <v>28.63</v>
      </c>
      <c r="I8724" s="180">
        <f t="shared" si="272"/>
        <v>362.92</v>
      </c>
      <c r="J8724" s="177" t="str">
        <f t="shared" si="273"/>
        <v>Date &gt; 1920</v>
      </c>
    </row>
    <row r="8725" spans="1:10" x14ac:dyDescent="0.3">
      <c r="A8725" s="178" t="s">
        <v>270</v>
      </c>
      <c r="B8725" s="178" t="s">
        <v>183</v>
      </c>
      <c r="C8725" s="178" t="s">
        <v>1404</v>
      </c>
      <c r="D8725" s="178" t="s">
        <v>9005</v>
      </c>
      <c r="E8725" s="179">
        <v>39069</v>
      </c>
      <c r="F8725" s="180">
        <v>12285</v>
      </c>
      <c r="G8725" s="180">
        <v>-171.57</v>
      </c>
      <c r="H8725" s="180">
        <v>572.32000000000005</v>
      </c>
      <c r="I8725" s="180">
        <f t="shared" si="272"/>
        <v>12685.75</v>
      </c>
      <c r="J8725" s="177" t="str">
        <f t="shared" si="273"/>
        <v>Date &gt; 1920</v>
      </c>
    </row>
    <row r="8726" spans="1:10" x14ac:dyDescent="0.3">
      <c r="A8726" s="178" t="s">
        <v>270</v>
      </c>
      <c r="B8726" s="178" t="s">
        <v>183</v>
      </c>
      <c r="C8726" s="178" t="s">
        <v>1404</v>
      </c>
      <c r="D8726" s="178" t="s">
        <v>9005</v>
      </c>
      <c r="E8726" s="179">
        <v>39140</v>
      </c>
      <c r="F8726" s="180">
        <v>1388</v>
      </c>
      <c r="G8726" s="180">
        <v>128.31</v>
      </c>
      <c r="H8726" s="180">
        <v>129.86000000000001</v>
      </c>
      <c r="I8726" s="180">
        <f t="shared" si="272"/>
        <v>1646.17</v>
      </c>
      <c r="J8726" s="177" t="str">
        <f t="shared" si="273"/>
        <v>Date &gt; 1920</v>
      </c>
    </row>
    <row r="8727" spans="1:10" x14ac:dyDescent="0.3">
      <c r="A8727" s="178" t="s">
        <v>270</v>
      </c>
      <c r="B8727" s="178" t="s">
        <v>183</v>
      </c>
      <c r="C8727" s="178" t="s">
        <v>1404</v>
      </c>
      <c r="D8727" s="178" t="s">
        <v>9005</v>
      </c>
      <c r="E8727" s="179">
        <v>39290</v>
      </c>
      <c r="F8727" s="180">
        <v>14325</v>
      </c>
      <c r="G8727" s="180">
        <v>155.38</v>
      </c>
      <c r="H8727" s="180">
        <v>959.29</v>
      </c>
      <c r="I8727" s="180">
        <f t="shared" si="272"/>
        <v>15439.669999999998</v>
      </c>
      <c r="J8727" s="177" t="str">
        <f t="shared" si="273"/>
        <v>Date &gt; 1920</v>
      </c>
    </row>
    <row r="8728" spans="1:10" x14ac:dyDescent="0.3">
      <c r="A8728" s="178" t="s">
        <v>270</v>
      </c>
      <c r="B8728" s="178" t="s">
        <v>183</v>
      </c>
      <c r="C8728" s="178" t="s">
        <v>1404</v>
      </c>
      <c r="D8728" s="178" t="s">
        <v>9005</v>
      </c>
      <c r="E8728" s="179">
        <v>39435</v>
      </c>
      <c r="F8728" s="180">
        <v>8314</v>
      </c>
      <c r="G8728" s="180">
        <v>-847.5</v>
      </c>
      <c r="H8728" s="180">
        <v>-63.7</v>
      </c>
      <c r="I8728" s="180">
        <f t="shared" si="272"/>
        <v>7402.8</v>
      </c>
      <c r="J8728" s="177" t="str">
        <f t="shared" si="273"/>
        <v>Date &gt; 1920</v>
      </c>
    </row>
    <row r="8729" spans="1:10" x14ac:dyDescent="0.3">
      <c r="A8729" s="178" t="s">
        <v>270</v>
      </c>
      <c r="B8729" s="178" t="s">
        <v>183</v>
      </c>
      <c r="C8729" s="178" t="s">
        <v>1404</v>
      </c>
      <c r="D8729" s="178" t="s">
        <v>9006</v>
      </c>
      <c r="E8729" s="179">
        <v>38979</v>
      </c>
      <c r="F8729" s="180">
        <v>7240</v>
      </c>
      <c r="G8729" s="180">
        <v>0</v>
      </c>
      <c r="H8729" s="180">
        <v>382.59</v>
      </c>
      <c r="I8729" s="180">
        <f t="shared" si="272"/>
        <v>7622.59</v>
      </c>
      <c r="J8729" s="177" t="str">
        <f t="shared" si="273"/>
        <v>Date &gt; 1920</v>
      </c>
    </row>
    <row r="8730" spans="1:10" x14ac:dyDescent="0.3">
      <c r="A8730" s="178" t="s">
        <v>270</v>
      </c>
      <c r="B8730" s="178" t="s">
        <v>183</v>
      </c>
      <c r="C8730" s="178" t="s">
        <v>1404</v>
      </c>
      <c r="D8730" s="178" t="s">
        <v>9006</v>
      </c>
      <c r="E8730" s="179">
        <v>39049</v>
      </c>
      <c r="F8730" s="180">
        <v>47550</v>
      </c>
      <c r="G8730" s="180">
        <v>0</v>
      </c>
      <c r="H8730" s="180">
        <v>2503.02</v>
      </c>
      <c r="I8730" s="180">
        <f t="shared" si="272"/>
        <v>50053.02</v>
      </c>
      <c r="J8730" s="177" t="str">
        <f t="shared" si="273"/>
        <v>Date &gt; 1920</v>
      </c>
    </row>
    <row r="8731" spans="1:10" x14ac:dyDescent="0.3">
      <c r="A8731" s="178" t="s">
        <v>270</v>
      </c>
      <c r="B8731" s="178" t="s">
        <v>183</v>
      </c>
      <c r="C8731" s="178" t="s">
        <v>1404</v>
      </c>
      <c r="D8731" s="178" t="s">
        <v>9006</v>
      </c>
      <c r="E8731" s="179">
        <v>39069</v>
      </c>
      <c r="F8731" s="180">
        <v>87667</v>
      </c>
      <c r="G8731" s="180">
        <v>0</v>
      </c>
      <c r="H8731" s="180">
        <v>5057.6400000000003</v>
      </c>
      <c r="I8731" s="180">
        <f t="shared" si="272"/>
        <v>92724.64</v>
      </c>
      <c r="J8731" s="177" t="str">
        <f t="shared" si="273"/>
        <v>Date &gt; 1920</v>
      </c>
    </row>
    <row r="8732" spans="1:10" x14ac:dyDescent="0.3">
      <c r="A8732" s="178" t="s">
        <v>270</v>
      </c>
      <c r="B8732" s="178" t="s">
        <v>183</v>
      </c>
      <c r="C8732" s="178" t="s">
        <v>1404</v>
      </c>
      <c r="D8732" s="178" t="s">
        <v>9006</v>
      </c>
      <c r="E8732" s="179">
        <v>39435</v>
      </c>
      <c r="F8732" s="180">
        <v>10000</v>
      </c>
      <c r="G8732" s="180">
        <v>0</v>
      </c>
      <c r="H8732" s="180">
        <v>81.11</v>
      </c>
      <c r="I8732" s="180">
        <f t="shared" si="272"/>
        <v>10081.11</v>
      </c>
      <c r="J8732" s="177" t="str">
        <f t="shared" si="273"/>
        <v>Date &gt; 1920</v>
      </c>
    </row>
    <row r="8733" spans="1:10" x14ac:dyDescent="0.3">
      <c r="A8733" s="178" t="s">
        <v>270</v>
      </c>
      <c r="B8733" s="178" t="s">
        <v>183</v>
      </c>
      <c r="C8733" s="178" t="s">
        <v>1404</v>
      </c>
      <c r="D8733" s="178" t="s">
        <v>9006</v>
      </c>
      <c r="E8733" s="179">
        <v>39532</v>
      </c>
      <c r="F8733" s="180">
        <v>3293</v>
      </c>
      <c r="G8733" s="180">
        <v>0</v>
      </c>
      <c r="H8733" s="180">
        <v>174.53</v>
      </c>
      <c r="I8733" s="180">
        <f t="shared" si="272"/>
        <v>3467.53</v>
      </c>
      <c r="J8733" s="177" t="str">
        <f t="shared" si="273"/>
        <v>Date &gt; 1920</v>
      </c>
    </row>
    <row r="8734" spans="1:10" x14ac:dyDescent="0.3">
      <c r="A8734" s="178" t="s">
        <v>270</v>
      </c>
      <c r="B8734" s="178" t="s">
        <v>183</v>
      </c>
      <c r="C8734" s="178" t="s">
        <v>1404</v>
      </c>
      <c r="D8734" s="178" t="s">
        <v>9007</v>
      </c>
      <c r="E8734" s="179">
        <v>39321</v>
      </c>
      <c r="F8734" s="180">
        <v>0</v>
      </c>
      <c r="G8734" s="180">
        <v>10929.03</v>
      </c>
      <c r="H8734" s="180">
        <v>4683.87</v>
      </c>
      <c r="I8734" s="180">
        <f t="shared" si="272"/>
        <v>15612.900000000001</v>
      </c>
      <c r="J8734" s="177" t="str">
        <f t="shared" si="273"/>
        <v>Date &gt; 1920</v>
      </c>
    </row>
    <row r="8735" spans="1:10" x14ac:dyDescent="0.3">
      <c r="A8735" s="178" t="s">
        <v>270</v>
      </c>
      <c r="B8735" s="178" t="s">
        <v>183</v>
      </c>
      <c r="C8735" s="178" t="s">
        <v>1404</v>
      </c>
      <c r="D8735" s="178" t="s">
        <v>9008</v>
      </c>
      <c r="E8735" s="179">
        <v>39363</v>
      </c>
      <c r="F8735" s="180">
        <v>3155</v>
      </c>
      <c r="G8735" s="180">
        <v>0</v>
      </c>
      <c r="H8735" s="180">
        <v>166.65</v>
      </c>
      <c r="I8735" s="180">
        <f t="shared" si="272"/>
        <v>3321.65</v>
      </c>
      <c r="J8735" s="177" t="str">
        <f t="shared" si="273"/>
        <v>Date &gt; 1920</v>
      </c>
    </row>
    <row r="8736" spans="1:10" x14ac:dyDescent="0.3">
      <c r="A8736" s="178" t="s">
        <v>270</v>
      </c>
      <c r="B8736" s="178" t="s">
        <v>183</v>
      </c>
      <c r="C8736" s="178" t="s">
        <v>1404</v>
      </c>
      <c r="D8736" s="178" t="s">
        <v>9008</v>
      </c>
      <c r="E8736" s="179">
        <v>39392</v>
      </c>
      <c r="F8736" s="180">
        <v>46273</v>
      </c>
      <c r="G8736" s="180">
        <v>0</v>
      </c>
      <c r="H8736" s="180">
        <v>2435.8000000000002</v>
      </c>
      <c r="I8736" s="180">
        <f t="shared" si="272"/>
        <v>48708.800000000003</v>
      </c>
      <c r="J8736" s="177" t="str">
        <f t="shared" si="273"/>
        <v>Date &gt; 1920</v>
      </c>
    </row>
    <row r="8737" spans="1:10" x14ac:dyDescent="0.3">
      <c r="A8737" s="178" t="s">
        <v>270</v>
      </c>
      <c r="B8737" s="178" t="s">
        <v>183</v>
      </c>
      <c r="C8737" s="178" t="s">
        <v>1404</v>
      </c>
      <c r="D8737" s="178" t="s">
        <v>9008</v>
      </c>
      <c r="E8737" s="179">
        <v>39406</v>
      </c>
      <c r="F8737" s="180">
        <v>7475</v>
      </c>
      <c r="G8737" s="180">
        <v>0</v>
      </c>
      <c r="H8737" s="180">
        <v>393.41</v>
      </c>
      <c r="I8737" s="180">
        <f t="shared" si="272"/>
        <v>7868.41</v>
      </c>
      <c r="J8737" s="177" t="str">
        <f t="shared" si="273"/>
        <v>Date &gt; 1920</v>
      </c>
    </row>
    <row r="8738" spans="1:10" x14ac:dyDescent="0.3">
      <c r="A8738" s="178" t="s">
        <v>270</v>
      </c>
      <c r="B8738" s="178" t="s">
        <v>183</v>
      </c>
      <c r="C8738" s="178" t="s">
        <v>1404</v>
      </c>
      <c r="D8738" s="178" t="s">
        <v>9008</v>
      </c>
      <c r="E8738" s="179">
        <v>39458</v>
      </c>
      <c r="F8738" s="180">
        <v>4130</v>
      </c>
      <c r="G8738" s="180">
        <v>0</v>
      </c>
      <c r="H8738" s="180">
        <v>217.56</v>
      </c>
      <c r="I8738" s="180">
        <f t="shared" si="272"/>
        <v>4347.5600000000004</v>
      </c>
      <c r="J8738" s="177" t="str">
        <f t="shared" si="273"/>
        <v>Date &gt; 1920</v>
      </c>
    </row>
    <row r="8739" spans="1:10" x14ac:dyDescent="0.3">
      <c r="A8739" s="178" t="s">
        <v>270</v>
      </c>
      <c r="B8739" s="178" t="s">
        <v>183</v>
      </c>
      <c r="C8739" s="178" t="s">
        <v>1404</v>
      </c>
      <c r="D8739" s="178" t="s">
        <v>9008</v>
      </c>
      <c r="E8739" s="179">
        <v>39486</v>
      </c>
      <c r="F8739" s="180">
        <v>3817</v>
      </c>
      <c r="G8739" s="180">
        <v>0</v>
      </c>
      <c r="H8739" s="180">
        <v>200.66</v>
      </c>
      <c r="I8739" s="180">
        <f t="shared" si="272"/>
        <v>4017.66</v>
      </c>
      <c r="J8739" s="177" t="str">
        <f t="shared" si="273"/>
        <v>Date &gt; 1920</v>
      </c>
    </row>
    <row r="8740" spans="1:10" x14ac:dyDescent="0.3">
      <c r="A8740" s="178" t="s">
        <v>270</v>
      </c>
      <c r="B8740" s="178" t="s">
        <v>183</v>
      </c>
      <c r="C8740" s="178" t="s">
        <v>1404</v>
      </c>
      <c r="D8740" s="178" t="s">
        <v>9008</v>
      </c>
      <c r="E8740" s="179">
        <v>39521</v>
      </c>
      <c r="F8740" s="180">
        <v>6892</v>
      </c>
      <c r="G8740" s="180">
        <v>0</v>
      </c>
      <c r="H8740" s="180">
        <v>362.79</v>
      </c>
      <c r="I8740" s="180">
        <f t="shared" si="272"/>
        <v>7254.79</v>
      </c>
      <c r="J8740" s="177" t="str">
        <f t="shared" si="273"/>
        <v>Date &gt; 1920</v>
      </c>
    </row>
    <row r="8741" spans="1:10" x14ac:dyDescent="0.3">
      <c r="A8741" s="178" t="s">
        <v>270</v>
      </c>
      <c r="B8741" s="178" t="s">
        <v>183</v>
      </c>
      <c r="C8741" s="178" t="s">
        <v>1404</v>
      </c>
      <c r="D8741" s="178" t="s">
        <v>9008</v>
      </c>
      <c r="E8741" s="179">
        <v>39532</v>
      </c>
      <c r="F8741" s="180">
        <v>5225</v>
      </c>
      <c r="G8741" s="180">
        <v>0</v>
      </c>
      <c r="H8741" s="180">
        <v>275.95999999999998</v>
      </c>
      <c r="I8741" s="180">
        <f t="shared" si="272"/>
        <v>5500.96</v>
      </c>
      <c r="J8741" s="177" t="str">
        <f t="shared" si="273"/>
        <v>Date &gt; 1920</v>
      </c>
    </row>
    <row r="8742" spans="1:10" x14ac:dyDescent="0.3">
      <c r="A8742" s="178" t="s">
        <v>270</v>
      </c>
      <c r="B8742" s="178" t="s">
        <v>183</v>
      </c>
      <c r="C8742" s="178" t="s">
        <v>1404</v>
      </c>
      <c r="D8742" s="178" t="s">
        <v>9008</v>
      </c>
      <c r="E8742" s="179">
        <v>39563</v>
      </c>
      <c r="F8742" s="180">
        <v>5961</v>
      </c>
      <c r="G8742" s="180">
        <v>0</v>
      </c>
      <c r="H8742" s="180">
        <v>313.29000000000002</v>
      </c>
      <c r="I8742" s="180">
        <f t="shared" si="272"/>
        <v>6274.29</v>
      </c>
      <c r="J8742" s="177" t="str">
        <f t="shared" si="273"/>
        <v>Date &gt; 1920</v>
      </c>
    </row>
    <row r="8743" spans="1:10" x14ac:dyDescent="0.3">
      <c r="A8743" s="178" t="s">
        <v>270</v>
      </c>
      <c r="B8743" s="178" t="s">
        <v>183</v>
      </c>
      <c r="C8743" s="178" t="s">
        <v>1404</v>
      </c>
      <c r="D8743" s="178" t="s">
        <v>9008</v>
      </c>
      <c r="E8743" s="179">
        <v>39583</v>
      </c>
      <c r="F8743" s="180">
        <v>4621</v>
      </c>
      <c r="G8743" s="180">
        <v>0</v>
      </c>
      <c r="H8743" s="180">
        <v>243.34</v>
      </c>
      <c r="I8743" s="180">
        <f t="shared" si="272"/>
        <v>4864.34</v>
      </c>
      <c r="J8743" s="177" t="str">
        <f t="shared" si="273"/>
        <v>Date &gt; 1920</v>
      </c>
    </row>
    <row r="8744" spans="1:10" x14ac:dyDescent="0.3">
      <c r="A8744" s="178" t="s">
        <v>270</v>
      </c>
      <c r="B8744" s="178" t="s">
        <v>183</v>
      </c>
      <c r="C8744" s="178" t="s">
        <v>1404</v>
      </c>
      <c r="D8744" s="178" t="s">
        <v>9008</v>
      </c>
      <c r="E8744" s="179">
        <v>39616</v>
      </c>
      <c r="F8744" s="180">
        <v>5596</v>
      </c>
      <c r="G8744" s="180">
        <v>0</v>
      </c>
      <c r="H8744" s="180">
        <v>294.68</v>
      </c>
      <c r="I8744" s="180">
        <f t="shared" si="272"/>
        <v>5890.68</v>
      </c>
      <c r="J8744" s="177" t="str">
        <f t="shared" si="273"/>
        <v>Date &gt; 1920</v>
      </c>
    </row>
    <row r="8745" spans="1:10" x14ac:dyDescent="0.3">
      <c r="A8745" s="178" t="s">
        <v>270</v>
      </c>
      <c r="B8745" s="178" t="s">
        <v>183</v>
      </c>
      <c r="C8745" s="178" t="s">
        <v>1404</v>
      </c>
      <c r="D8745" s="178" t="s">
        <v>9008</v>
      </c>
      <c r="E8745" s="179">
        <v>39658</v>
      </c>
      <c r="F8745" s="180">
        <v>509</v>
      </c>
      <c r="G8745" s="180">
        <v>0</v>
      </c>
      <c r="H8745" s="180">
        <v>26.6</v>
      </c>
      <c r="I8745" s="180">
        <f t="shared" si="272"/>
        <v>535.6</v>
      </c>
      <c r="J8745" s="177" t="str">
        <f t="shared" si="273"/>
        <v>Date &gt; 1920</v>
      </c>
    </row>
    <row r="8746" spans="1:10" x14ac:dyDescent="0.3">
      <c r="A8746" s="178" t="s">
        <v>270</v>
      </c>
      <c r="B8746" s="178" t="s">
        <v>183</v>
      </c>
      <c r="C8746" s="178" t="s">
        <v>1404</v>
      </c>
      <c r="D8746" s="178" t="s">
        <v>9008</v>
      </c>
      <c r="E8746" s="179">
        <v>39682</v>
      </c>
      <c r="F8746" s="180">
        <v>7488</v>
      </c>
      <c r="G8746" s="180">
        <v>0</v>
      </c>
      <c r="H8746" s="180">
        <v>394.34</v>
      </c>
      <c r="I8746" s="180">
        <f t="shared" si="272"/>
        <v>7882.34</v>
      </c>
      <c r="J8746" s="177" t="str">
        <f t="shared" si="273"/>
        <v>Date &gt; 1920</v>
      </c>
    </row>
    <row r="8747" spans="1:10" x14ac:dyDescent="0.3">
      <c r="A8747" s="178" t="s">
        <v>270</v>
      </c>
      <c r="B8747" s="178" t="s">
        <v>183</v>
      </c>
      <c r="C8747" s="178" t="s">
        <v>1404</v>
      </c>
      <c r="D8747" s="178" t="s">
        <v>9008</v>
      </c>
      <c r="E8747" s="179">
        <v>39713</v>
      </c>
      <c r="F8747" s="180">
        <v>12433</v>
      </c>
      <c r="G8747" s="180">
        <v>0</v>
      </c>
      <c r="H8747" s="180">
        <v>654.67999999999995</v>
      </c>
      <c r="I8747" s="180">
        <f t="shared" si="272"/>
        <v>13087.68</v>
      </c>
      <c r="J8747" s="177" t="str">
        <f t="shared" si="273"/>
        <v>Date &gt; 1920</v>
      </c>
    </row>
    <row r="8748" spans="1:10" x14ac:dyDescent="0.3">
      <c r="A8748" s="178" t="s">
        <v>270</v>
      </c>
      <c r="B8748" s="178" t="s">
        <v>183</v>
      </c>
      <c r="C8748" s="178" t="s">
        <v>1404</v>
      </c>
      <c r="D8748" s="178" t="s">
        <v>9008</v>
      </c>
      <c r="E8748" s="179">
        <v>39899</v>
      </c>
      <c r="F8748" s="180">
        <v>5008</v>
      </c>
      <c r="G8748" s="180">
        <v>0</v>
      </c>
      <c r="H8748" s="180">
        <v>603.04</v>
      </c>
      <c r="I8748" s="180">
        <f t="shared" si="272"/>
        <v>5611.04</v>
      </c>
      <c r="J8748" s="177" t="str">
        <f t="shared" si="273"/>
        <v>Date &gt; 1920</v>
      </c>
    </row>
    <row r="8749" spans="1:10" x14ac:dyDescent="0.3">
      <c r="A8749" s="178" t="s">
        <v>270</v>
      </c>
      <c r="B8749" s="178" t="s">
        <v>183</v>
      </c>
      <c r="C8749" s="178" t="s">
        <v>1404</v>
      </c>
      <c r="D8749" s="178" t="s">
        <v>9008</v>
      </c>
      <c r="E8749" s="179">
        <v>40351</v>
      </c>
      <c r="F8749" s="180">
        <v>1000</v>
      </c>
      <c r="G8749" s="180">
        <v>0</v>
      </c>
      <c r="H8749" s="180">
        <v>185.2</v>
      </c>
      <c r="I8749" s="180">
        <f t="shared" si="272"/>
        <v>1185.2</v>
      </c>
      <c r="J8749" s="177" t="str">
        <f t="shared" si="273"/>
        <v>Date &gt; 1920</v>
      </c>
    </row>
    <row r="8750" spans="1:10" x14ac:dyDescent="0.3">
      <c r="A8750" s="178" t="s">
        <v>270</v>
      </c>
      <c r="B8750" s="178" t="s">
        <v>183</v>
      </c>
      <c r="C8750" s="178" t="s">
        <v>1404</v>
      </c>
      <c r="D8750" s="178" t="s">
        <v>9008</v>
      </c>
      <c r="E8750" s="179">
        <v>40812</v>
      </c>
      <c r="F8750" s="180">
        <v>9000</v>
      </c>
      <c r="G8750" s="180">
        <v>0</v>
      </c>
      <c r="H8750" s="180">
        <v>0</v>
      </c>
      <c r="I8750" s="180">
        <f t="shared" si="272"/>
        <v>9000</v>
      </c>
      <c r="J8750" s="177" t="str">
        <f t="shared" si="273"/>
        <v>Date &gt; 1920</v>
      </c>
    </row>
    <row r="8751" spans="1:10" x14ac:dyDescent="0.3">
      <c r="A8751" s="178" t="s">
        <v>270</v>
      </c>
      <c r="B8751" s="178" t="s">
        <v>183</v>
      </c>
      <c r="C8751" s="178" t="s">
        <v>1404</v>
      </c>
      <c r="D8751" s="178" t="s">
        <v>9008</v>
      </c>
      <c r="E8751" s="179">
        <v>40886</v>
      </c>
      <c r="F8751" s="180">
        <v>1688</v>
      </c>
      <c r="G8751" s="180">
        <v>0</v>
      </c>
      <c r="H8751" s="180">
        <v>90.45</v>
      </c>
      <c r="I8751" s="180">
        <f t="shared" si="272"/>
        <v>1778.45</v>
      </c>
      <c r="J8751" s="177" t="str">
        <f t="shared" si="273"/>
        <v>Date &gt; 1920</v>
      </c>
    </row>
    <row r="8752" spans="1:10" x14ac:dyDescent="0.3">
      <c r="A8752" s="178" t="s">
        <v>270</v>
      </c>
      <c r="B8752" s="178" t="s">
        <v>183</v>
      </c>
      <c r="C8752" s="178" t="s">
        <v>1404</v>
      </c>
      <c r="D8752" s="178" t="s">
        <v>9009</v>
      </c>
      <c r="E8752" s="179">
        <v>39674</v>
      </c>
      <c r="F8752" s="180">
        <v>1831</v>
      </c>
      <c r="G8752" s="180">
        <v>13107.65</v>
      </c>
      <c r="H8752" s="180">
        <v>2548.48</v>
      </c>
      <c r="I8752" s="180">
        <f t="shared" si="272"/>
        <v>17487.13</v>
      </c>
      <c r="J8752" s="177" t="str">
        <f t="shared" si="273"/>
        <v>Date &gt; 1920</v>
      </c>
    </row>
    <row r="8753" spans="1:10" x14ac:dyDescent="0.3">
      <c r="A8753" s="178" t="s">
        <v>270</v>
      </c>
      <c r="B8753" s="178" t="s">
        <v>183</v>
      </c>
      <c r="C8753" s="178" t="s">
        <v>1404</v>
      </c>
      <c r="D8753" s="178" t="s">
        <v>9009</v>
      </c>
      <c r="E8753" s="179">
        <v>39713</v>
      </c>
      <c r="F8753" s="180">
        <v>107549</v>
      </c>
      <c r="G8753" s="180">
        <v>771.24</v>
      </c>
      <c r="H8753" s="180">
        <v>4971.7299999999996</v>
      </c>
      <c r="I8753" s="180">
        <f t="shared" si="272"/>
        <v>113291.97</v>
      </c>
      <c r="J8753" s="177" t="str">
        <f t="shared" si="273"/>
        <v>Date &gt; 1920</v>
      </c>
    </row>
    <row r="8754" spans="1:10" x14ac:dyDescent="0.3">
      <c r="A8754" s="178" t="s">
        <v>270</v>
      </c>
      <c r="B8754" s="178" t="s">
        <v>183</v>
      </c>
      <c r="C8754" s="178" t="s">
        <v>1404</v>
      </c>
      <c r="D8754" s="178" t="s">
        <v>9009</v>
      </c>
      <c r="E8754" s="179">
        <v>39722</v>
      </c>
      <c r="F8754" s="180">
        <v>17609</v>
      </c>
      <c r="G8754" s="180">
        <v>0</v>
      </c>
      <c r="H8754" s="180">
        <v>1177.5899999999999</v>
      </c>
      <c r="I8754" s="180">
        <f t="shared" si="272"/>
        <v>18786.59</v>
      </c>
      <c r="J8754" s="177" t="str">
        <f t="shared" si="273"/>
        <v>Date &gt; 1920</v>
      </c>
    </row>
    <row r="8755" spans="1:10" x14ac:dyDescent="0.3">
      <c r="A8755" s="178" t="s">
        <v>270</v>
      </c>
      <c r="B8755" s="178" t="s">
        <v>183</v>
      </c>
      <c r="C8755" s="178" t="s">
        <v>1404</v>
      </c>
      <c r="D8755" s="178" t="s">
        <v>9009</v>
      </c>
      <c r="E8755" s="179">
        <v>39800</v>
      </c>
      <c r="F8755" s="180">
        <v>0</v>
      </c>
      <c r="G8755" s="180">
        <v>4927.25</v>
      </c>
      <c r="H8755" s="180">
        <v>454.03</v>
      </c>
      <c r="I8755" s="180">
        <f t="shared" si="272"/>
        <v>5381.28</v>
      </c>
      <c r="J8755" s="177" t="str">
        <f t="shared" si="273"/>
        <v>Date &gt; 1920</v>
      </c>
    </row>
    <row r="8756" spans="1:10" x14ac:dyDescent="0.3">
      <c r="A8756" s="178" t="s">
        <v>270</v>
      </c>
      <c r="B8756" s="178" t="s">
        <v>183</v>
      </c>
      <c r="C8756" s="178" t="s">
        <v>1404</v>
      </c>
      <c r="D8756" s="178" t="s">
        <v>9009</v>
      </c>
      <c r="E8756" s="179">
        <v>39836</v>
      </c>
      <c r="F8756" s="180">
        <v>0</v>
      </c>
      <c r="G8756" s="180">
        <v>15582.01</v>
      </c>
      <c r="H8756" s="180">
        <v>0</v>
      </c>
      <c r="I8756" s="180">
        <f t="shared" si="272"/>
        <v>15582.01</v>
      </c>
      <c r="J8756" s="177" t="str">
        <f t="shared" si="273"/>
        <v>Date &gt; 1920</v>
      </c>
    </row>
    <row r="8757" spans="1:10" x14ac:dyDescent="0.3">
      <c r="A8757" s="178" t="s">
        <v>270</v>
      </c>
      <c r="B8757" s="178" t="s">
        <v>183</v>
      </c>
      <c r="C8757" s="178" t="s">
        <v>1404</v>
      </c>
      <c r="D8757" s="178" t="s">
        <v>9009</v>
      </c>
      <c r="E8757" s="179">
        <v>39899</v>
      </c>
      <c r="F8757" s="180">
        <v>0</v>
      </c>
      <c r="G8757" s="180">
        <v>993.09</v>
      </c>
      <c r="H8757" s="180">
        <v>0</v>
      </c>
      <c r="I8757" s="180">
        <f t="shared" si="272"/>
        <v>993.09</v>
      </c>
      <c r="J8757" s="177" t="str">
        <f t="shared" si="273"/>
        <v>Date &gt; 1920</v>
      </c>
    </row>
    <row r="8758" spans="1:10" x14ac:dyDescent="0.3">
      <c r="A8758" s="178" t="s">
        <v>270</v>
      </c>
      <c r="B8758" s="178" t="s">
        <v>183</v>
      </c>
      <c r="C8758" s="178" t="s">
        <v>1404</v>
      </c>
      <c r="D8758" s="178" t="s">
        <v>9009</v>
      </c>
      <c r="E8758" s="179">
        <v>39946</v>
      </c>
      <c r="F8758" s="180">
        <v>0</v>
      </c>
      <c r="G8758" s="180">
        <v>934.07</v>
      </c>
      <c r="H8758" s="180">
        <v>0</v>
      </c>
      <c r="I8758" s="180">
        <f t="shared" si="272"/>
        <v>934.07</v>
      </c>
      <c r="J8758" s="177" t="str">
        <f t="shared" si="273"/>
        <v>Date &gt; 1920</v>
      </c>
    </row>
    <row r="8759" spans="1:10" x14ac:dyDescent="0.3">
      <c r="A8759" s="178" t="s">
        <v>270</v>
      </c>
      <c r="B8759" s="178" t="s">
        <v>183</v>
      </c>
      <c r="C8759" s="178" t="s">
        <v>1404</v>
      </c>
      <c r="D8759" s="178" t="s">
        <v>9009</v>
      </c>
      <c r="E8759" s="179">
        <v>40004</v>
      </c>
      <c r="F8759" s="180">
        <v>0</v>
      </c>
      <c r="G8759" s="180">
        <v>539.12</v>
      </c>
      <c r="H8759" s="180">
        <v>0</v>
      </c>
      <c r="I8759" s="180">
        <f t="shared" si="272"/>
        <v>539.12</v>
      </c>
      <c r="J8759" s="177" t="str">
        <f t="shared" si="273"/>
        <v>Date &gt; 1920</v>
      </c>
    </row>
    <row r="8760" spans="1:10" x14ac:dyDescent="0.3">
      <c r="A8760" s="178" t="s">
        <v>270</v>
      </c>
      <c r="B8760" s="178" t="s">
        <v>183</v>
      </c>
      <c r="C8760" s="178" t="s">
        <v>1404</v>
      </c>
      <c r="D8760" s="178" t="s">
        <v>9009</v>
      </c>
      <c r="E8760" s="179">
        <v>40044</v>
      </c>
      <c r="F8760" s="180">
        <v>10000</v>
      </c>
      <c r="G8760" s="180">
        <v>0</v>
      </c>
      <c r="H8760" s="180">
        <v>83.53</v>
      </c>
      <c r="I8760" s="180">
        <f t="shared" si="272"/>
        <v>10083.530000000001</v>
      </c>
      <c r="J8760" s="177" t="str">
        <f t="shared" si="273"/>
        <v>Date &gt; 1920</v>
      </c>
    </row>
    <row r="8761" spans="1:10" x14ac:dyDescent="0.3">
      <c r="A8761" s="178" t="s">
        <v>270</v>
      </c>
      <c r="B8761" s="178" t="s">
        <v>183</v>
      </c>
      <c r="C8761" s="178" t="s">
        <v>1404</v>
      </c>
      <c r="D8761" s="178" t="s">
        <v>9009</v>
      </c>
      <c r="E8761" s="179">
        <v>40044</v>
      </c>
      <c r="F8761" s="180">
        <v>1587</v>
      </c>
      <c r="G8761" s="180">
        <v>0</v>
      </c>
      <c r="H8761" s="180">
        <v>0</v>
      </c>
      <c r="I8761" s="180">
        <f t="shared" si="272"/>
        <v>1587</v>
      </c>
      <c r="J8761" s="177" t="str">
        <f t="shared" si="273"/>
        <v>Date &gt; 1920</v>
      </c>
    </row>
    <row r="8762" spans="1:10" x14ac:dyDescent="0.3">
      <c r="A8762" s="178" t="s">
        <v>270</v>
      </c>
      <c r="B8762" s="178" t="s">
        <v>183</v>
      </c>
      <c r="C8762" s="178" t="s">
        <v>1404</v>
      </c>
      <c r="D8762" s="178" t="s">
        <v>9010</v>
      </c>
      <c r="E8762" s="179">
        <v>40136</v>
      </c>
      <c r="F8762" s="180">
        <v>21065</v>
      </c>
      <c r="G8762" s="180">
        <v>0</v>
      </c>
      <c r="H8762" s="180">
        <v>1109.3900000000001</v>
      </c>
      <c r="I8762" s="180">
        <f t="shared" si="272"/>
        <v>22174.39</v>
      </c>
      <c r="J8762" s="177" t="str">
        <f t="shared" si="273"/>
        <v>Date &gt; 1920</v>
      </c>
    </row>
    <row r="8763" spans="1:10" x14ac:dyDescent="0.3">
      <c r="A8763" s="178" t="s">
        <v>270</v>
      </c>
      <c r="B8763" s="178" t="s">
        <v>183</v>
      </c>
      <c r="C8763" s="178" t="s">
        <v>1404</v>
      </c>
      <c r="D8763" s="178" t="s">
        <v>9010</v>
      </c>
      <c r="E8763" s="179">
        <v>40245</v>
      </c>
      <c r="F8763" s="180">
        <v>15935</v>
      </c>
      <c r="G8763" s="180">
        <v>0</v>
      </c>
      <c r="H8763" s="180">
        <v>954.24</v>
      </c>
      <c r="I8763" s="180">
        <f t="shared" si="272"/>
        <v>16889.240000000002</v>
      </c>
      <c r="J8763" s="177" t="str">
        <f t="shared" si="273"/>
        <v>Date &gt; 1920</v>
      </c>
    </row>
    <row r="8764" spans="1:10" x14ac:dyDescent="0.3">
      <c r="A8764" s="178" t="s">
        <v>270</v>
      </c>
      <c r="B8764" s="178" t="s">
        <v>183</v>
      </c>
      <c r="C8764" s="178" t="s">
        <v>1404</v>
      </c>
      <c r="D8764" s="178" t="s">
        <v>9010</v>
      </c>
      <c r="E8764" s="179">
        <v>40576</v>
      </c>
      <c r="F8764" s="180">
        <v>6910</v>
      </c>
      <c r="G8764" s="180">
        <v>0</v>
      </c>
      <c r="H8764" s="180">
        <v>248.46</v>
      </c>
      <c r="I8764" s="180">
        <f t="shared" si="272"/>
        <v>7158.46</v>
      </c>
      <c r="J8764" s="177" t="str">
        <f t="shared" si="273"/>
        <v>Date &gt; 1920</v>
      </c>
    </row>
    <row r="8765" spans="1:10" x14ac:dyDescent="0.3">
      <c r="A8765" s="178" t="s">
        <v>270</v>
      </c>
      <c r="B8765" s="178" t="s">
        <v>183</v>
      </c>
      <c r="C8765" s="178" t="s">
        <v>1404</v>
      </c>
      <c r="D8765" s="178" t="s">
        <v>8881</v>
      </c>
      <c r="E8765" s="179">
        <v>40381</v>
      </c>
      <c r="F8765" s="180">
        <v>0</v>
      </c>
      <c r="G8765" s="180">
        <v>1165.33</v>
      </c>
      <c r="H8765" s="180">
        <v>1165.32</v>
      </c>
      <c r="I8765" s="180">
        <f t="shared" si="272"/>
        <v>2330.6499999999996</v>
      </c>
      <c r="J8765" s="177" t="str">
        <f t="shared" si="273"/>
        <v>Date &gt; 1920</v>
      </c>
    </row>
    <row r="8766" spans="1:10" x14ac:dyDescent="0.3">
      <c r="A8766" s="178" t="s">
        <v>270</v>
      </c>
      <c r="B8766" s="178" t="s">
        <v>183</v>
      </c>
      <c r="C8766" s="178" t="s">
        <v>1404</v>
      </c>
      <c r="D8766" s="178" t="s">
        <v>8881</v>
      </c>
      <c r="E8766" s="179">
        <v>40409</v>
      </c>
      <c r="F8766" s="180">
        <v>0</v>
      </c>
      <c r="G8766" s="180">
        <v>2389.17</v>
      </c>
      <c r="H8766" s="180">
        <v>2389.1799999999998</v>
      </c>
      <c r="I8766" s="180">
        <f t="shared" si="272"/>
        <v>4778.3500000000004</v>
      </c>
      <c r="J8766" s="177" t="str">
        <f t="shared" si="273"/>
        <v>Date &gt; 1920</v>
      </c>
    </row>
    <row r="8767" spans="1:10" x14ac:dyDescent="0.3">
      <c r="A8767" s="178" t="s">
        <v>270</v>
      </c>
      <c r="B8767" s="178" t="s">
        <v>183</v>
      </c>
      <c r="C8767" s="178" t="s">
        <v>1404</v>
      </c>
      <c r="D8767" s="178" t="s">
        <v>9011</v>
      </c>
      <c r="E8767" s="179">
        <v>40473</v>
      </c>
      <c r="F8767" s="180">
        <v>17353</v>
      </c>
      <c r="G8767" s="180">
        <v>0</v>
      </c>
      <c r="H8767" s="180">
        <v>913.58</v>
      </c>
      <c r="I8767" s="180">
        <f t="shared" si="272"/>
        <v>18266.580000000002</v>
      </c>
      <c r="J8767" s="177" t="str">
        <f t="shared" si="273"/>
        <v>Date &gt; 1920</v>
      </c>
    </row>
    <row r="8768" spans="1:10" x14ac:dyDescent="0.3">
      <c r="A8768" s="178" t="s">
        <v>270</v>
      </c>
      <c r="B8768" s="178" t="s">
        <v>183</v>
      </c>
      <c r="C8768" s="178" t="s">
        <v>1404</v>
      </c>
      <c r="D8768" s="178" t="s">
        <v>9011</v>
      </c>
      <c r="E8768" s="179">
        <v>40515</v>
      </c>
      <c r="F8768" s="180">
        <v>14535</v>
      </c>
      <c r="G8768" s="180">
        <v>0</v>
      </c>
      <c r="H8768" s="180">
        <v>765</v>
      </c>
      <c r="I8768" s="180">
        <f t="shared" si="272"/>
        <v>15300</v>
      </c>
      <c r="J8768" s="177" t="str">
        <f t="shared" si="273"/>
        <v>Date &gt; 1920</v>
      </c>
    </row>
    <row r="8769" spans="1:10" x14ac:dyDescent="0.3">
      <c r="A8769" s="178" t="s">
        <v>270</v>
      </c>
      <c r="B8769" s="178" t="s">
        <v>183</v>
      </c>
      <c r="C8769" s="178" t="s">
        <v>1404</v>
      </c>
      <c r="D8769" s="178" t="s">
        <v>9011</v>
      </c>
      <c r="E8769" s="179">
        <v>40554</v>
      </c>
      <c r="F8769" s="180">
        <v>61189</v>
      </c>
      <c r="G8769" s="180">
        <v>0</v>
      </c>
      <c r="H8769" s="180">
        <v>3610.69</v>
      </c>
      <c r="I8769" s="180">
        <f t="shared" si="272"/>
        <v>64799.69</v>
      </c>
      <c r="J8769" s="177" t="str">
        <f t="shared" si="273"/>
        <v>Date &gt; 1920</v>
      </c>
    </row>
    <row r="8770" spans="1:10" x14ac:dyDescent="0.3">
      <c r="A8770" s="178" t="s">
        <v>270</v>
      </c>
      <c r="B8770" s="178" t="s">
        <v>183</v>
      </c>
      <c r="C8770" s="178" t="s">
        <v>1404</v>
      </c>
      <c r="D8770" s="178" t="s">
        <v>9011</v>
      </c>
      <c r="E8770" s="179">
        <v>41066</v>
      </c>
      <c r="F8770" s="180">
        <v>9498</v>
      </c>
      <c r="G8770" s="180">
        <v>0</v>
      </c>
      <c r="H8770" s="180">
        <v>111.32</v>
      </c>
      <c r="I8770" s="180">
        <f t="shared" si="272"/>
        <v>9609.32</v>
      </c>
      <c r="J8770" s="177" t="str">
        <f t="shared" si="273"/>
        <v>Date &gt; 1920</v>
      </c>
    </row>
    <row r="8771" spans="1:10" x14ac:dyDescent="0.3">
      <c r="A8771" s="178" t="s">
        <v>270</v>
      </c>
      <c r="B8771" s="178" t="s">
        <v>183</v>
      </c>
      <c r="C8771" s="178" t="s">
        <v>1404</v>
      </c>
      <c r="D8771" s="178" t="s">
        <v>9012</v>
      </c>
      <c r="E8771" s="179">
        <v>41093</v>
      </c>
      <c r="F8771" s="180">
        <v>0</v>
      </c>
      <c r="G8771" s="180">
        <v>46882.07</v>
      </c>
      <c r="H8771" s="180">
        <v>23406.81</v>
      </c>
      <c r="I8771" s="180">
        <f t="shared" si="272"/>
        <v>70288.88</v>
      </c>
      <c r="J8771" s="177" t="str">
        <f t="shared" si="273"/>
        <v>Date &gt; 1920</v>
      </c>
    </row>
    <row r="8772" spans="1:10" x14ac:dyDescent="0.3">
      <c r="A8772" s="178" t="s">
        <v>270</v>
      </c>
      <c r="B8772" s="178" t="s">
        <v>183</v>
      </c>
      <c r="C8772" s="178" t="s">
        <v>1404</v>
      </c>
      <c r="D8772" s="178" t="s">
        <v>9012</v>
      </c>
      <c r="E8772" s="179">
        <v>41101</v>
      </c>
      <c r="F8772" s="180">
        <v>0</v>
      </c>
      <c r="G8772" s="180">
        <v>855.91</v>
      </c>
      <c r="H8772" s="180">
        <v>80.09</v>
      </c>
      <c r="I8772" s="180">
        <f t="shared" si="272"/>
        <v>936</v>
      </c>
      <c r="J8772" s="177" t="str">
        <f t="shared" si="273"/>
        <v>Date &gt; 1920</v>
      </c>
    </row>
    <row r="8773" spans="1:10" x14ac:dyDescent="0.3">
      <c r="A8773" s="178" t="s">
        <v>270</v>
      </c>
      <c r="B8773" s="178" t="s">
        <v>183</v>
      </c>
      <c r="C8773" s="178" t="s">
        <v>1404</v>
      </c>
      <c r="D8773" s="178" t="s">
        <v>9012</v>
      </c>
      <c r="E8773" s="179">
        <v>41170</v>
      </c>
      <c r="F8773" s="180">
        <v>0</v>
      </c>
      <c r="G8773" s="180">
        <v>272824.33</v>
      </c>
      <c r="H8773" s="180">
        <v>116924.71</v>
      </c>
      <c r="I8773" s="180">
        <f t="shared" ref="I8773:I8836" si="274">SUM(F8773:H8773)</f>
        <v>389749.04000000004</v>
      </c>
      <c r="J8773" s="177" t="str">
        <f t="shared" ref="J8773:J8836" si="275">IF(OR(YEAR(E8773)&gt; 1920, ISBLANK(E8773)), "Date &gt; 1920", "Sketchy date")</f>
        <v>Date &gt; 1920</v>
      </c>
    </row>
    <row r="8774" spans="1:10" x14ac:dyDescent="0.3">
      <c r="A8774" s="178" t="s">
        <v>270</v>
      </c>
      <c r="B8774" s="178" t="s">
        <v>183</v>
      </c>
      <c r="C8774" s="178" t="s">
        <v>1404</v>
      </c>
      <c r="D8774" s="178" t="s">
        <v>9012</v>
      </c>
      <c r="E8774" s="179">
        <v>41205</v>
      </c>
      <c r="F8774" s="180">
        <v>0</v>
      </c>
      <c r="G8774" s="180">
        <v>2359.15</v>
      </c>
      <c r="H8774" s="180">
        <v>991.35</v>
      </c>
      <c r="I8774" s="180">
        <f t="shared" si="274"/>
        <v>3350.5</v>
      </c>
      <c r="J8774" s="177" t="str">
        <f t="shared" si="275"/>
        <v>Date &gt; 1920</v>
      </c>
    </row>
    <row r="8775" spans="1:10" x14ac:dyDescent="0.3">
      <c r="A8775" s="178" t="s">
        <v>270</v>
      </c>
      <c r="B8775" s="178" t="s">
        <v>183</v>
      </c>
      <c r="C8775" s="178" t="s">
        <v>1404</v>
      </c>
      <c r="D8775" s="178" t="s">
        <v>9012</v>
      </c>
      <c r="E8775" s="179">
        <v>41241</v>
      </c>
      <c r="F8775" s="180">
        <v>0</v>
      </c>
      <c r="G8775" s="180">
        <v>20952.68</v>
      </c>
      <c r="H8775" s="180">
        <v>8979.7199999999993</v>
      </c>
      <c r="I8775" s="180">
        <f t="shared" si="274"/>
        <v>29932.400000000001</v>
      </c>
      <c r="J8775" s="177" t="str">
        <f t="shared" si="275"/>
        <v>Date &gt; 1920</v>
      </c>
    </row>
    <row r="8776" spans="1:10" x14ac:dyDescent="0.3">
      <c r="A8776" s="178" t="s">
        <v>270</v>
      </c>
      <c r="B8776" s="178" t="s">
        <v>183</v>
      </c>
      <c r="C8776" s="178" t="s">
        <v>1404</v>
      </c>
      <c r="D8776" s="178" t="s">
        <v>9012</v>
      </c>
      <c r="E8776" s="179">
        <v>41261</v>
      </c>
      <c r="F8776" s="180">
        <v>0</v>
      </c>
      <c r="G8776" s="180">
        <v>23430.880000000001</v>
      </c>
      <c r="H8776" s="180">
        <v>10440.049999999999</v>
      </c>
      <c r="I8776" s="180">
        <f t="shared" si="274"/>
        <v>33870.93</v>
      </c>
      <c r="J8776" s="177" t="str">
        <f t="shared" si="275"/>
        <v>Date &gt; 1920</v>
      </c>
    </row>
    <row r="8777" spans="1:10" x14ac:dyDescent="0.3">
      <c r="A8777" s="178" t="s">
        <v>270</v>
      </c>
      <c r="B8777" s="178" t="s">
        <v>183</v>
      </c>
      <c r="C8777" s="178" t="s">
        <v>1404</v>
      </c>
      <c r="D8777" s="178" t="s">
        <v>9012</v>
      </c>
      <c r="E8777" s="179">
        <v>41288</v>
      </c>
      <c r="F8777" s="180">
        <v>0</v>
      </c>
      <c r="G8777" s="180">
        <v>728.29</v>
      </c>
      <c r="H8777" s="180">
        <v>719.71</v>
      </c>
      <c r="I8777" s="180">
        <f t="shared" si="274"/>
        <v>1448</v>
      </c>
      <c r="J8777" s="177" t="str">
        <f t="shared" si="275"/>
        <v>Date &gt; 1920</v>
      </c>
    </row>
    <row r="8778" spans="1:10" x14ac:dyDescent="0.3">
      <c r="A8778" s="178" t="s">
        <v>270</v>
      </c>
      <c r="B8778" s="178" t="s">
        <v>183</v>
      </c>
      <c r="C8778" s="178" t="s">
        <v>1404</v>
      </c>
      <c r="D8778" s="178" t="s">
        <v>9013</v>
      </c>
      <c r="E8778" s="179">
        <v>41170</v>
      </c>
      <c r="F8778" s="180">
        <v>30143</v>
      </c>
      <c r="G8778" s="180">
        <v>0</v>
      </c>
      <c r="H8778" s="180">
        <v>3350.5</v>
      </c>
      <c r="I8778" s="180">
        <f t="shared" si="274"/>
        <v>33493.5</v>
      </c>
      <c r="J8778" s="177" t="str">
        <f t="shared" si="275"/>
        <v>Date &gt; 1920</v>
      </c>
    </row>
    <row r="8779" spans="1:10" x14ac:dyDescent="0.3">
      <c r="A8779" s="178" t="s">
        <v>270</v>
      </c>
      <c r="B8779" s="178" t="s">
        <v>183</v>
      </c>
      <c r="C8779" s="178" t="s">
        <v>1404</v>
      </c>
      <c r="D8779" s="178" t="s">
        <v>9013</v>
      </c>
      <c r="E8779" s="179">
        <v>41176</v>
      </c>
      <c r="F8779" s="180">
        <v>98060</v>
      </c>
      <c r="G8779" s="180">
        <v>0</v>
      </c>
      <c r="H8779" s="180">
        <v>10895.37</v>
      </c>
      <c r="I8779" s="180">
        <f t="shared" si="274"/>
        <v>108955.37</v>
      </c>
      <c r="J8779" s="177" t="str">
        <f t="shared" si="275"/>
        <v>Date &gt; 1920</v>
      </c>
    </row>
    <row r="8780" spans="1:10" x14ac:dyDescent="0.3">
      <c r="A8780" s="178" t="s">
        <v>270</v>
      </c>
      <c r="B8780" s="178" t="s">
        <v>183</v>
      </c>
      <c r="C8780" s="178" t="s">
        <v>1404</v>
      </c>
      <c r="D8780" s="178" t="s">
        <v>9013</v>
      </c>
      <c r="E8780" s="179">
        <v>41205</v>
      </c>
      <c r="F8780" s="180">
        <v>315</v>
      </c>
      <c r="G8780" s="180">
        <v>0</v>
      </c>
      <c r="H8780" s="180">
        <v>35</v>
      </c>
      <c r="I8780" s="180">
        <f t="shared" si="274"/>
        <v>350</v>
      </c>
      <c r="J8780" s="177" t="str">
        <f t="shared" si="275"/>
        <v>Date &gt; 1920</v>
      </c>
    </row>
    <row r="8781" spans="1:10" x14ac:dyDescent="0.3">
      <c r="A8781" s="178" t="s">
        <v>270</v>
      </c>
      <c r="B8781" s="178" t="s">
        <v>183</v>
      </c>
      <c r="C8781" s="178" t="s">
        <v>1404</v>
      </c>
      <c r="D8781" s="178" t="s">
        <v>9013</v>
      </c>
      <c r="E8781" s="179">
        <v>41213</v>
      </c>
      <c r="F8781" s="180">
        <v>4666</v>
      </c>
      <c r="G8781" s="180">
        <v>0</v>
      </c>
      <c r="H8781" s="180">
        <v>517.9</v>
      </c>
      <c r="I8781" s="180">
        <f t="shared" si="274"/>
        <v>5183.8999999999996</v>
      </c>
      <c r="J8781" s="177" t="str">
        <f t="shared" si="275"/>
        <v>Date &gt; 1920</v>
      </c>
    </row>
    <row r="8782" spans="1:10" x14ac:dyDescent="0.3">
      <c r="A8782" s="178" t="s">
        <v>270</v>
      </c>
      <c r="B8782" s="178" t="s">
        <v>183</v>
      </c>
      <c r="C8782" s="178" t="s">
        <v>1404</v>
      </c>
      <c r="D8782" s="178" t="s">
        <v>9013</v>
      </c>
      <c r="E8782" s="179">
        <v>41269</v>
      </c>
      <c r="F8782" s="180">
        <v>12639</v>
      </c>
      <c r="G8782" s="180">
        <v>0</v>
      </c>
      <c r="H8782" s="180">
        <v>1404.38</v>
      </c>
      <c r="I8782" s="180">
        <f t="shared" si="274"/>
        <v>14043.380000000001</v>
      </c>
      <c r="J8782" s="177" t="str">
        <f t="shared" si="275"/>
        <v>Date &gt; 1920</v>
      </c>
    </row>
    <row r="8783" spans="1:10" x14ac:dyDescent="0.3">
      <c r="A8783" s="178" t="s">
        <v>270</v>
      </c>
      <c r="B8783" s="178" t="s">
        <v>183</v>
      </c>
      <c r="C8783" s="178" t="s">
        <v>1404</v>
      </c>
      <c r="D8783" s="178" t="s">
        <v>9013</v>
      </c>
      <c r="E8783" s="179">
        <v>41411</v>
      </c>
      <c r="F8783" s="180">
        <v>8131</v>
      </c>
      <c r="G8783" s="180">
        <v>0</v>
      </c>
      <c r="H8783" s="180">
        <v>904.5</v>
      </c>
      <c r="I8783" s="180">
        <f t="shared" si="274"/>
        <v>9035.5</v>
      </c>
      <c r="J8783" s="177" t="str">
        <f t="shared" si="275"/>
        <v>Date &gt; 1920</v>
      </c>
    </row>
    <row r="8784" spans="1:10" x14ac:dyDescent="0.3">
      <c r="A8784" s="178" t="s">
        <v>270</v>
      </c>
      <c r="B8784" s="178" t="s">
        <v>183</v>
      </c>
      <c r="C8784" s="178" t="s">
        <v>1404</v>
      </c>
      <c r="D8784" s="178" t="s">
        <v>9014</v>
      </c>
      <c r="E8784" s="179">
        <v>41093</v>
      </c>
      <c r="F8784" s="180">
        <v>0</v>
      </c>
      <c r="G8784" s="180">
        <v>21854.69</v>
      </c>
      <c r="H8784" s="180">
        <v>48434.19</v>
      </c>
      <c r="I8784" s="180">
        <f t="shared" si="274"/>
        <v>70288.88</v>
      </c>
      <c r="J8784" s="177" t="str">
        <f t="shared" si="275"/>
        <v>Date &gt; 1920</v>
      </c>
    </row>
    <row r="8785" spans="1:10" x14ac:dyDescent="0.3">
      <c r="A8785" s="178" t="s">
        <v>270</v>
      </c>
      <c r="B8785" s="178" t="s">
        <v>183</v>
      </c>
      <c r="C8785" s="178" t="s">
        <v>1404</v>
      </c>
      <c r="D8785" s="178" t="s">
        <v>9014</v>
      </c>
      <c r="E8785" s="179">
        <v>41101</v>
      </c>
      <c r="F8785" s="180">
        <v>0</v>
      </c>
      <c r="G8785" s="180">
        <v>401.53</v>
      </c>
      <c r="H8785" s="180">
        <v>534.47</v>
      </c>
      <c r="I8785" s="180">
        <f t="shared" si="274"/>
        <v>936</v>
      </c>
      <c r="J8785" s="177" t="str">
        <f t="shared" si="275"/>
        <v>Date &gt; 1920</v>
      </c>
    </row>
    <row r="8786" spans="1:10" x14ac:dyDescent="0.3">
      <c r="A8786" s="178" t="s">
        <v>270</v>
      </c>
      <c r="B8786" s="178" t="s">
        <v>183</v>
      </c>
      <c r="C8786" s="178" t="s">
        <v>1404</v>
      </c>
      <c r="D8786" s="178" t="s">
        <v>9014</v>
      </c>
      <c r="E8786" s="179">
        <v>41170</v>
      </c>
      <c r="F8786" s="180">
        <v>0</v>
      </c>
      <c r="G8786" s="180">
        <v>116924.72</v>
      </c>
      <c r="H8786" s="180">
        <v>272824.32000000001</v>
      </c>
      <c r="I8786" s="180">
        <f t="shared" si="274"/>
        <v>389749.04000000004</v>
      </c>
      <c r="J8786" s="177" t="str">
        <f t="shared" si="275"/>
        <v>Date &gt; 1920</v>
      </c>
    </row>
    <row r="8787" spans="1:10" x14ac:dyDescent="0.3">
      <c r="A8787" s="178" t="s">
        <v>270</v>
      </c>
      <c r="B8787" s="178" t="s">
        <v>183</v>
      </c>
      <c r="C8787" s="178" t="s">
        <v>1404</v>
      </c>
      <c r="D8787" s="178" t="s">
        <v>9014</v>
      </c>
      <c r="E8787" s="179">
        <v>41205</v>
      </c>
      <c r="F8787" s="180">
        <v>0</v>
      </c>
      <c r="G8787" s="180">
        <v>991.35</v>
      </c>
      <c r="H8787" s="180">
        <v>2313.15</v>
      </c>
      <c r="I8787" s="180">
        <f t="shared" si="274"/>
        <v>3304.5</v>
      </c>
      <c r="J8787" s="177" t="str">
        <f t="shared" si="275"/>
        <v>Date &gt; 1920</v>
      </c>
    </row>
    <row r="8788" spans="1:10" x14ac:dyDescent="0.3">
      <c r="A8788" s="178" t="s">
        <v>270</v>
      </c>
      <c r="B8788" s="178" t="s">
        <v>183</v>
      </c>
      <c r="C8788" s="178" t="s">
        <v>1404</v>
      </c>
      <c r="D8788" s="178" t="s">
        <v>9014</v>
      </c>
      <c r="E8788" s="179">
        <v>41208</v>
      </c>
      <c r="F8788" s="180">
        <v>0</v>
      </c>
      <c r="G8788" s="180">
        <v>7227.87</v>
      </c>
      <c r="H8788" s="180">
        <v>16865.03</v>
      </c>
      <c r="I8788" s="180">
        <f t="shared" si="274"/>
        <v>24092.899999999998</v>
      </c>
      <c r="J8788" s="177" t="str">
        <f t="shared" si="275"/>
        <v>Date &gt; 1920</v>
      </c>
    </row>
    <row r="8789" spans="1:10" x14ac:dyDescent="0.3">
      <c r="A8789" s="178" t="s">
        <v>270</v>
      </c>
      <c r="B8789" s="178" t="s">
        <v>183</v>
      </c>
      <c r="C8789" s="178" t="s">
        <v>1404</v>
      </c>
      <c r="D8789" s="178" t="s">
        <v>9014</v>
      </c>
      <c r="E8789" s="179">
        <v>41240</v>
      </c>
      <c r="F8789" s="180">
        <v>0</v>
      </c>
      <c r="G8789" s="180">
        <v>1751.85</v>
      </c>
      <c r="H8789" s="180">
        <v>4087.65</v>
      </c>
      <c r="I8789" s="180">
        <f t="shared" si="274"/>
        <v>5839.5</v>
      </c>
      <c r="J8789" s="177" t="str">
        <f t="shared" si="275"/>
        <v>Date &gt; 1920</v>
      </c>
    </row>
    <row r="8790" spans="1:10" x14ac:dyDescent="0.3">
      <c r="A8790" s="178" t="s">
        <v>270</v>
      </c>
      <c r="B8790" s="178" t="s">
        <v>183</v>
      </c>
      <c r="C8790" s="178" t="s">
        <v>1404</v>
      </c>
      <c r="D8790" s="178" t="s">
        <v>9014</v>
      </c>
      <c r="E8790" s="179">
        <v>41261</v>
      </c>
      <c r="F8790" s="180">
        <v>0</v>
      </c>
      <c r="G8790" s="180">
        <v>10320.58</v>
      </c>
      <c r="H8790" s="180">
        <v>23550.35</v>
      </c>
      <c r="I8790" s="180">
        <f t="shared" si="274"/>
        <v>33870.93</v>
      </c>
      <c r="J8790" s="177" t="str">
        <f t="shared" si="275"/>
        <v>Date &gt; 1920</v>
      </c>
    </row>
    <row r="8791" spans="1:10" x14ac:dyDescent="0.3">
      <c r="A8791" s="178" t="s">
        <v>270</v>
      </c>
      <c r="B8791" s="178" t="s">
        <v>183</v>
      </c>
      <c r="C8791" s="178" t="s">
        <v>1404</v>
      </c>
      <c r="D8791" s="178" t="s">
        <v>9014</v>
      </c>
      <c r="E8791" s="179">
        <v>41288</v>
      </c>
      <c r="F8791" s="180">
        <v>0</v>
      </c>
      <c r="G8791" s="180">
        <v>351.06</v>
      </c>
      <c r="H8791" s="180">
        <v>1096.94</v>
      </c>
      <c r="I8791" s="180">
        <f t="shared" si="274"/>
        <v>1448</v>
      </c>
      <c r="J8791" s="177" t="str">
        <f t="shared" si="275"/>
        <v>Date &gt; 1920</v>
      </c>
    </row>
    <row r="8792" spans="1:10" x14ac:dyDescent="0.3">
      <c r="A8792" s="178" t="s">
        <v>270</v>
      </c>
      <c r="B8792" s="178" t="s">
        <v>183</v>
      </c>
      <c r="C8792" s="178" t="s">
        <v>1404</v>
      </c>
      <c r="D8792" s="178" t="s">
        <v>9015</v>
      </c>
      <c r="E8792" s="179">
        <v>41932</v>
      </c>
      <c r="F8792" s="180">
        <v>34334</v>
      </c>
      <c r="G8792" s="180">
        <v>1907.49</v>
      </c>
      <c r="H8792" s="180">
        <v>1908.29</v>
      </c>
      <c r="I8792" s="180">
        <f t="shared" si="274"/>
        <v>38149.78</v>
      </c>
      <c r="J8792" s="177" t="str">
        <f t="shared" si="275"/>
        <v>Date &gt; 1920</v>
      </c>
    </row>
    <row r="8793" spans="1:10" x14ac:dyDescent="0.3">
      <c r="A8793" s="178" t="s">
        <v>270</v>
      </c>
      <c r="B8793" s="178" t="s">
        <v>183</v>
      </c>
      <c r="C8793" s="178" t="s">
        <v>1404</v>
      </c>
      <c r="D8793" s="178" t="s">
        <v>9015</v>
      </c>
      <c r="E8793" s="179">
        <v>41983</v>
      </c>
      <c r="F8793" s="180">
        <v>37724</v>
      </c>
      <c r="G8793" s="180">
        <v>2095.85</v>
      </c>
      <c r="H8793" s="180">
        <v>2096.14</v>
      </c>
      <c r="I8793" s="180">
        <f t="shared" si="274"/>
        <v>41915.99</v>
      </c>
      <c r="J8793" s="177" t="str">
        <f t="shared" si="275"/>
        <v>Date &gt; 1920</v>
      </c>
    </row>
    <row r="8794" spans="1:10" x14ac:dyDescent="0.3">
      <c r="A8794" s="178" t="s">
        <v>270</v>
      </c>
      <c r="B8794" s="178" t="s">
        <v>183</v>
      </c>
      <c r="C8794" s="178" t="s">
        <v>1404</v>
      </c>
      <c r="D8794" s="178" t="s">
        <v>9015</v>
      </c>
      <c r="E8794" s="179">
        <v>42018</v>
      </c>
      <c r="F8794" s="180">
        <v>53064</v>
      </c>
      <c r="G8794" s="180">
        <v>5454.35</v>
      </c>
      <c r="H8794" s="180">
        <v>5372.56</v>
      </c>
      <c r="I8794" s="180">
        <f t="shared" si="274"/>
        <v>63890.909999999996</v>
      </c>
      <c r="J8794" s="177" t="str">
        <f t="shared" si="275"/>
        <v>Date &gt; 1920</v>
      </c>
    </row>
    <row r="8795" spans="1:10" x14ac:dyDescent="0.3">
      <c r="A8795" s="178" t="s">
        <v>270</v>
      </c>
      <c r="B8795" s="178" t="s">
        <v>183</v>
      </c>
      <c r="C8795" s="178" t="s">
        <v>1404</v>
      </c>
      <c r="D8795" s="178" t="s">
        <v>9015</v>
      </c>
      <c r="E8795" s="179">
        <v>42039</v>
      </c>
      <c r="F8795" s="180">
        <v>81898</v>
      </c>
      <c r="G8795" s="180">
        <v>8016.58</v>
      </c>
      <c r="H8795" s="180">
        <v>3618.68</v>
      </c>
      <c r="I8795" s="180">
        <f t="shared" si="274"/>
        <v>93533.26</v>
      </c>
      <c r="J8795" s="177" t="str">
        <f t="shared" si="275"/>
        <v>Date &gt; 1920</v>
      </c>
    </row>
    <row r="8796" spans="1:10" x14ac:dyDescent="0.3">
      <c r="A8796" s="178" t="s">
        <v>270</v>
      </c>
      <c r="B8796" s="178" t="s">
        <v>183</v>
      </c>
      <c r="C8796" s="178" t="s">
        <v>1404</v>
      </c>
      <c r="D8796" s="178" t="s">
        <v>9015</v>
      </c>
      <c r="E8796" s="179">
        <v>42089</v>
      </c>
      <c r="F8796" s="180">
        <v>87110</v>
      </c>
      <c r="G8796" s="180">
        <v>6629.72</v>
      </c>
      <c r="H8796" s="180">
        <v>6066.91</v>
      </c>
      <c r="I8796" s="180">
        <f t="shared" si="274"/>
        <v>99806.63</v>
      </c>
      <c r="J8796" s="177" t="str">
        <f t="shared" si="275"/>
        <v>Date &gt; 1920</v>
      </c>
    </row>
    <row r="8797" spans="1:10" x14ac:dyDescent="0.3">
      <c r="A8797" s="178" t="s">
        <v>270</v>
      </c>
      <c r="B8797" s="178" t="s">
        <v>183</v>
      </c>
      <c r="C8797" s="178" t="s">
        <v>1404</v>
      </c>
      <c r="D8797" s="178" t="s">
        <v>9015</v>
      </c>
      <c r="E8797" s="179">
        <v>42117</v>
      </c>
      <c r="F8797" s="180">
        <v>12244</v>
      </c>
      <c r="G8797" s="180">
        <v>1127.8</v>
      </c>
      <c r="H8797" s="180">
        <v>3656.79</v>
      </c>
      <c r="I8797" s="180">
        <f t="shared" si="274"/>
        <v>17028.59</v>
      </c>
      <c r="J8797" s="177" t="str">
        <f t="shared" si="275"/>
        <v>Date &gt; 1920</v>
      </c>
    </row>
    <row r="8798" spans="1:10" x14ac:dyDescent="0.3">
      <c r="A8798" s="178" t="s">
        <v>270</v>
      </c>
      <c r="B8798" s="178" t="s">
        <v>183</v>
      </c>
      <c r="C8798" s="178" t="s">
        <v>1404</v>
      </c>
      <c r="D8798" s="178" t="s">
        <v>9015</v>
      </c>
      <c r="E8798" s="179">
        <v>42173</v>
      </c>
      <c r="F8798" s="180">
        <v>10458</v>
      </c>
      <c r="G8798" s="180">
        <v>939.02</v>
      </c>
      <c r="H8798" s="180">
        <v>482.98</v>
      </c>
      <c r="I8798" s="180">
        <f t="shared" si="274"/>
        <v>11880</v>
      </c>
      <c r="J8798" s="177" t="str">
        <f t="shared" si="275"/>
        <v>Date &gt; 1920</v>
      </c>
    </row>
    <row r="8799" spans="1:10" x14ac:dyDescent="0.3">
      <c r="A8799" s="178" t="s">
        <v>270</v>
      </c>
      <c r="B8799" s="178" t="s">
        <v>183</v>
      </c>
      <c r="C8799" s="178" t="s">
        <v>1404</v>
      </c>
      <c r="D8799" s="178" t="s">
        <v>9015</v>
      </c>
      <c r="E8799" s="179">
        <v>42284</v>
      </c>
      <c r="F8799" s="180">
        <v>18760</v>
      </c>
      <c r="G8799" s="180">
        <v>3562.08</v>
      </c>
      <c r="H8799" s="180">
        <v>0</v>
      </c>
      <c r="I8799" s="180">
        <f t="shared" si="274"/>
        <v>22322.080000000002</v>
      </c>
      <c r="J8799" s="177" t="str">
        <f t="shared" si="275"/>
        <v>Date &gt; 1920</v>
      </c>
    </row>
    <row r="8800" spans="1:10" x14ac:dyDescent="0.3">
      <c r="A8800" s="178" t="s">
        <v>270</v>
      </c>
      <c r="B8800" s="178" t="s">
        <v>183</v>
      </c>
      <c r="C8800" s="178" t="s">
        <v>1404</v>
      </c>
      <c r="D8800" s="178" t="s">
        <v>9015</v>
      </c>
      <c r="E8800" s="179">
        <v>42712</v>
      </c>
      <c r="F8800" s="180">
        <v>36636</v>
      </c>
      <c r="G8800" s="180">
        <v>928.76</v>
      </c>
      <c r="H8800" s="180">
        <v>0</v>
      </c>
      <c r="I8800" s="180">
        <f t="shared" si="274"/>
        <v>37564.76</v>
      </c>
      <c r="J8800" s="177" t="str">
        <f t="shared" si="275"/>
        <v>Date &gt; 1920</v>
      </c>
    </row>
    <row r="8801" spans="1:10" x14ac:dyDescent="0.3">
      <c r="A8801" s="178" t="s">
        <v>270</v>
      </c>
      <c r="B8801" s="178" t="s">
        <v>183</v>
      </c>
      <c r="C8801" s="178" t="s">
        <v>1404</v>
      </c>
      <c r="D8801" s="178" t="s">
        <v>9016</v>
      </c>
      <c r="E8801" s="179">
        <v>42093</v>
      </c>
      <c r="F8801" s="180">
        <v>0</v>
      </c>
      <c r="G8801" s="180">
        <v>13808</v>
      </c>
      <c r="H8801" s="180">
        <v>6765.78</v>
      </c>
      <c r="I8801" s="180">
        <f t="shared" si="274"/>
        <v>20573.78</v>
      </c>
      <c r="J8801" s="177" t="str">
        <f t="shared" si="275"/>
        <v>Date &gt; 1920</v>
      </c>
    </row>
    <row r="8802" spans="1:10" x14ac:dyDescent="0.3">
      <c r="A8802" s="178" t="s">
        <v>270</v>
      </c>
      <c r="B8802" s="178" t="s">
        <v>183</v>
      </c>
      <c r="C8802" s="178" t="s">
        <v>1404</v>
      </c>
      <c r="D8802" s="178" t="s">
        <v>9016</v>
      </c>
      <c r="E8802" s="179">
        <v>42674</v>
      </c>
      <c r="F8802" s="180">
        <v>0</v>
      </c>
      <c r="G8802" s="180">
        <v>9240.1</v>
      </c>
      <c r="H8802" s="180">
        <v>6393.46</v>
      </c>
      <c r="I8802" s="180">
        <f t="shared" si="274"/>
        <v>15633.560000000001</v>
      </c>
      <c r="J8802" s="177" t="str">
        <f t="shared" si="275"/>
        <v>Date &gt; 1920</v>
      </c>
    </row>
    <row r="8803" spans="1:10" x14ac:dyDescent="0.3">
      <c r="A8803" s="178" t="s">
        <v>270</v>
      </c>
      <c r="B8803" s="178" t="s">
        <v>183</v>
      </c>
      <c r="C8803" s="178" t="s">
        <v>1404</v>
      </c>
      <c r="D8803" s="178" t="s">
        <v>9017</v>
      </c>
      <c r="E8803" s="179">
        <v>43081</v>
      </c>
      <c r="F8803" s="180">
        <v>226379</v>
      </c>
      <c r="G8803" s="180">
        <v>23794.34</v>
      </c>
      <c r="H8803" s="180">
        <v>16316.9</v>
      </c>
      <c r="I8803" s="180">
        <f t="shared" si="274"/>
        <v>266490.23999999999</v>
      </c>
      <c r="J8803" s="177" t="str">
        <f t="shared" si="275"/>
        <v>Date &gt; 1920</v>
      </c>
    </row>
    <row r="8804" spans="1:10" x14ac:dyDescent="0.3">
      <c r="A8804" s="178" t="s">
        <v>270</v>
      </c>
      <c r="B8804" s="178" t="s">
        <v>183</v>
      </c>
      <c r="C8804" s="178" t="s">
        <v>1404</v>
      </c>
      <c r="D8804" s="178" t="s">
        <v>9017</v>
      </c>
      <c r="E8804" s="179">
        <v>43165</v>
      </c>
      <c r="F8804" s="180">
        <v>18327</v>
      </c>
      <c r="G8804" s="180">
        <v>12628.42</v>
      </c>
      <c r="H8804" s="180">
        <v>5894.34</v>
      </c>
      <c r="I8804" s="180">
        <f t="shared" si="274"/>
        <v>36849.759999999995</v>
      </c>
      <c r="J8804" s="177" t="str">
        <f t="shared" si="275"/>
        <v>Date &gt; 1920</v>
      </c>
    </row>
    <row r="8805" spans="1:10" x14ac:dyDescent="0.3">
      <c r="A8805" s="178" t="s">
        <v>270</v>
      </c>
      <c r="B8805" s="178" t="s">
        <v>183</v>
      </c>
      <c r="C8805" s="178" t="s">
        <v>1404</v>
      </c>
      <c r="D8805" s="178" t="s">
        <v>9017</v>
      </c>
      <c r="E8805" s="179">
        <v>43602</v>
      </c>
      <c r="F8805" s="180">
        <v>17798</v>
      </c>
      <c r="G8805" s="180">
        <v>0</v>
      </c>
      <c r="H8805" s="180">
        <v>0</v>
      </c>
      <c r="I8805" s="180">
        <f t="shared" si="274"/>
        <v>17798</v>
      </c>
      <c r="J8805" s="177" t="str">
        <f t="shared" si="275"/>
        <v>Date &gt; 1920</v>
      </c>
    </row>
    <row r="8806" spans="1:10" x14ac:dyDescent="0.3">
      <c r="A8806" s="178" t="s">
        <v>270</v>
      </c>
      <c r="B8806" s="178" t="s">
        <v>183</v>
      </c>
      <c r="C8806" s="178" t="s">
        <v>1404</v>
      </c>
      <c r="D8806" s="178" t="s">
        <v>9018</v>
      </c>
      <c r="E8806" s="209">
        <v>0</v>
      </c>
      <c r="F8806" s="180">
        <v>2250</v>
      </c>
      <c r="G8806" s="180">
        <v>125</v>
      </c>
      <c r="H8806" s="180">
        <v>125</v>
      </c>
      <c r="I8806" s="180">
        <f t="shared" si="274"/>
        <v>2500</v>
      </c>
      <c r="J8806" s="177" t="str">
        <f t="shared" si="275"/>
        <v>Sketchy date</v>
      </c>
    </row>
    <row r="8807" spans="1:10" x14ac:dyDescent="0.3">
      <c r="A8807" s="178" t="s">
        <v>270</v>
      </c>
      <c r="B8807" s="178" t="s">
        <v>183</v>
      </c>
      <c r="C8807" s="178" t="s">
        <v>1404</v>
      </c>
      <c r="D8807" s="178" t="s">
        <v>9018</v>
      </c>
      <c r="E8807" s="179">
        <v>43810</v>
      </c>
      <c r="F8807" s="180">
        <v>20250</v>
      </c>
      <c r="G8807" s="180">
        <v>1125</v>
      </c>
      <c r="H8807" s="180">
        <v>1125</v>
      </c>
      <c r="I8807" s="180">
        <f t="shared" si="274"/>
        <v>22500</v>
      </c>
      <c r="J8807" s="177" t="str">
        <f t="shared" si="275"/>
        <v>Date &gt; 1920</v>
      </c>
    </row>
    <row r="8808" spans="1:10" x14ac:dyDescent="0.3">
      <c r="A8808" s="178" t="s">
        <v>270</v>
      </c>
      <c r="B8808" s="178" t="s">
        <v>183</v>
      </c>
      <c r="C8808" s="178" t="s">
        <v>1404</v>
      </c>
      <c r="D8808" s="178" t="s">
        <v>9019</v>
      </c>
      <c r="E8808" s="179">
        <v>43795</v>
      </c>
      <c r="F8808" s="180">
        <v>24333</v>
      </c>
      <c r="G8808" s="180">
        <v>1351.85</v>
      </c>
      <c r="H8808" s="180">
        <v>1352.15</v>
      </c>
      <c r="I8808" s="180">
        <f t="shared" si="274"/>
        <v>27037</v>
      </c>
      <c r="J8808" s="177" t="str">
        <f t="shared" si="275"/>
        <v>Date &gt; 1920</v>
      </c>
    </row>
    <row r="8809" spans="1:10" x14ac:dyDescent="0.3">
      <c r="A8809" s="178" t="s">
        <v>270</v>
      </c>
      <c r="B8809" s="178" t="s">
        <v>183</v>
      </c>
      <c r="C8809" s="178" t="s">
        <v>1404</v>
      </c>
      <c r="D8809" s="178" t="s">
        <v>9019</v>
      </c>
      <c r="E8809" s="179">
        <v>44063</v>
      </c>
      <c r="F8809" s="180">
        <v>148249</v>
      </c>
      <c r="G8809" s="180">
        <v>8236.0499999999993</v>
      </c>
      <c r="H8809" s="180">
        <v>8235.86</v>
      </c>
      <c r="I8809" s="180">
        <f t="shared" si="274"/>
        <v>164720.90999999997</v>
      </c>
      <c r="J8809" s="177" t="str">
        <f t="shared" si="275"/>
        <v>Date &gt; 1920</v>
      </c>
    </row>
    <row r="8810" spans="1:10" x14ac:dyDescent="0.3">
      <c r="A8810" s="178" t="s">
        <v>270</v>
      </c>
      <c r="B8810" s="178" t="s">
        <v>183</v>
      </c>
      <c r="C8810" s="178" t="s">
        <v>1404</v>
      </c>
      <c r="D8810" s="178" t="s">
        <v>9019</v>
      </c>
      <c r="E8810" s="179">
        <v>44183</v>
      </c>
      <c r="F8810" s="180">
        <v>86361</v>
      </c>
      <c r="G8810" s="180">
        <v>4797.8500000000004</v>
      </c>
      <c r="H8810" s="180">
        <v>4798.2</v>
      </c>
      <c r="I8810" s="180">
        <f t="shared" si="274"/>
        <v>95957.05</v>
      </c>
      <c r="J8810" s="177" t="str">
        <f t="shared" si="275"/>
        <v>Date &gt; 1920</v>
      </c>
    </row>
    <row r="8811" spans="1:10" x14ac:dyDescent="0.3">
      <c r="A8811" s="178" t="s">
        <v>270</v>
      </c>
      <c r="B8811" s="178" t="s">
        <v>183</v>
      </c>
      <c r="C8811" s="178" t="s">
        <v>1404</v>
      </c>
      <c r="D8811" s="178" t="s">
        <v>9020</v>
      </c>
      <c r="E8811" s="179">
        <v>44183</v>
      </c>
      <c r="F8811" s="180">
        <v>24415</v>
      </c>
      <c r="G8811" s="180">
        <v>0</v>
      </c>
      <c r="H8811" s="180">
        <v>0</v>
      </c>
      <c r="I8811" s="180">
        <f t="shared" si="274"/>
        <v>24415</v>
      </c>
      <c r="J8811" s="177" t="str">
        <f t="shared" si="275"/>
        <v>Date &gt; 1920</v>
      </c>
    </row>
    <row r="8812" spans="1:10" x14ac:dyDescent="0.3">
      <c r="A8812" s="178" t="s">
        <v>270</v>
      </c>
      <c r="B8812" s="178" t="s">
        <v>183</v>
      </c>
      <c r="C8812" s="178" t="s">
        <v>1404</v>
      </c>
      <c r="D8812" s="178" t="s">
        <v>9021</v>
      </c>
      <c r="E8812" s="209">
        <v>0</v>
      </c>
      <c r="F8812" s="180">
        <v>3878</v>
      </c>
      <c r="G8812" s="180">
        <v>0</v>
      </c>
      <c r="H8812" s="180">
        <v>0</v>
      </c>
      <c r="I8812" s="180">
        <f t="shared" si="274"/>
        <v>3878</v>
      </c>
      <c r="J8812" s="177" t="str">
        <f t="shared" si="275"/>
        <v>Sketchy date</v>
      </c>
    </row>
    <row r="8813" spans="1:10" x14ac:dyDescent="0.3">
      <c r="A8813" s="178" t="s">
        <v>270</v>
      </c>
      <c r="B8813" s="178" t="s">
        <v>183</v>
      </c>
      <c r="C8813" s="178" t="s">
        <v>1404</v>
      </c>
      <c r="D8813" s="178" t="s">
        <v>9021</v>
      </c>
      <c r="E8813" s="179">
        <v>44116</v>
      </c>
      <c r="F8813" s="180">
        <v>1007</v>
      </c>
      <c r="G8813" s="180">
        <v>0</v>
      </c>
      <c r="H8813" s="180">
        <v>0</v>
      </c>
      <c r="I8813" s="180">
        <f t="shared" si="274"/>
        <v>1007</v>
      </c>
      <c r="J8813" s="177" t="str">
        <f t="shared" si="275"/>
        <v>Date &gt; 1920</v>
      </c>
    </row>
    <row r="8814" spans="1:10" x14ac:dyDescent="0.3">
      <c r="A8814" s="178" t="s">
        <v>270</v>
      </c>
      <c r="B8814" s="178" t="s">
        <v>183</v>
      </c>
      <c r="C8814" s="178" t="s">
        <v>1404</v>
      </c>
      <c r="D8814" s="178" t="s">
        <v>9021</v>
      </c>
      <c r="E8814" s="179">
        <v>44134</v>
      </c>
      <c r="F8814" s="180">
        <v>4046</v>
      </c>
      <c r="G8814" s="180">
        <v>0</v>
      </c>
      <c r="H8814" s="180">
        <v>0</v>
      </c>
      <c r="I8814" s="180">
        <f t="shared" si="274"/>
        <v>4046</v>
      </c>
      <c r="J8814" s="177" t="str">
        <f t="shared" si="275"/>
        <v>Date &gt; 1920</v>
      </c>
    </row>
    <row r="8815" spans="1:10" x14ac:dyDescent="0.3">
      <c r="A8815" s="178" t="s">
        <v>270</v>
      </c>
      <c r="B8815" s="178" t="s">
        <v>183</v>
      </c>
      <c r="C8815" s="178" t="s">
        <v>1404</v>
      </c>
      <c r="D8815" s="178" t="s">
        <v>9021</v>
      </c>
      <c r="E8815" s="179">
        <v>44258</v>
      </c>
      <c r="F8815" s="180">
        <v>7917</v>
      </c>
      <c r="G8815" s="180">
        <v>0</v>
      </c>
      <c r="H8815" s="180">
        <v>0</v>
      </c>
      <c r="I8815" s="180">
        <f t="shared" si="274"/>
        <v>7917</v>
      </c>
      <c r="J8815" s="177" t="str">
        <f t="shared" si="275"/>
        <v>Date &gt; 1920</v>
      </c>
    </row>
    <row r="8816" spans="1:10" x14ac:dyDescent="0.3">
      <c r="A8816" s="178" t="s">
        <v>270</v>
      </c>
      <c r="B8816" s="178" t="s">
        <v>185</v>
      </c>
      <c r="C8816" s="178" t="s">
        <v>9022</v>
      </c>
      <c r="D8816" s="178" t="s">
        <v>9023</v>
      </c>
      <c r="E8816" s="179">
        <v>19292</v>
      </c>
      <c r="F8816" s="180">
        <v>0</v>
      </c>
      <c r="G8816" s="180">
        <v>7477.14</v>
      </c>
      <c r="H8816" s="180">
        <v>0</v>
      </c>
      <c r="I8816" s="180">
        <f t="shared" si="274"/>
        <v>7477.14</v>
      </c>
      <c r="J8816" s="177" t="str">
        <f t="shared" si="275"/>
        <v>Date &gt; 1920</v>
      </c>
    </row>
    <row r="8817" spans="1:10" x14ac:dyDescent="0.3">
      <c r="A8817" s="178" t="s">
        <v>270</v>
      </c>
      <c r="B8817" s="178" t="s">
        <v>185</v>
      </c>
      <c r="C8817" s="178" t="s">
        <v>9022</v>
      </c>
      <c r="D8817" s="178" t="s">
        <v>6366</v>
      </c>
      <c r="E8817" s="179">
        <v>19141</v>
      </c>
      <c r="F8817" s="180">
        <v>0</v>
      </c>
      <c r="G8817" s="180">
        <v>2619.5100000000002</v>
      </c>
      <c r="H8817" s="180">
        <v>0</v>
      </c>
      <c r="I8817" s="180">
        <f t="shared" si="274"/>
        <v>2619.5100000000002</v>
      </c>
      <c r="J8817" s="177" t="str">
        <f t="shared" si="275"/>
        <v>Date &gt; 1920</v>
      </c>
    </row>
    <row r="8818" spans="1:10" x14ac:dyDescent="0.3">
      <c r="A8818" s="178" t="s">
        <v>270</v>
      </c>
      <c r="B8818" s="178" t="s">
        <v>185</v>
      </c>
      <c r="C8818" s="178" t="s">
        <v>9022</v>
      </c>
      <c r="D8818" s="178" t="s">
        <v>9024</v>
      </c>
      <c r="E8818" s="179">
        <v>19579</v>
      </c>
      <c r="F8818" s="180">
        <v>0</v>
      </c>
      <c r="G8818" s="180">
        <v>812.65</v>
      </c>
      <c r="H8818" s="180">
        <v>0</v>
      </c>
      <c r="I8818" s="180">
        <f t="shared" si="274"/>
        <v>812.65</v>
      </c>
      <c r="J8818" s="177" t="str">
        <f t="shared" si="275"/>
        <v>Date &gt; 1920</v>
      </c>
    </row>
    <row r="8819" spans="1:10" x14ac:dyDescent="0.3">
      <c r="A8819" s="178" t="s">
        <v>270</v>
      </c>
      <c r="B8819" s="178" t="s">
        <v>185</v>
      </c>
      <c r="C8819" s="178" t="s">
        <v>9022</v>
      </c>
      <c r="D8819" s="178" t="s">
        <v>7484</v>
      </c>
      <c r="E8819" s="179">
        <v>28719</v>
      </c>
      <c r="F8819" s="180">
        <v>0</v>
      </c>
      <c r="G8819" s="180">
        <v>15212.63</v>
      </c>
      <c r="H8819" s="180">
        <v>0</v>
      </c>
      <c r="I8819" s="180">
        <f t="shared" si="274"/>
        <v>15212.63</v>
      </c>
      <c r="J8819" s="177" t="str">
        <f t="shared" si="275"/>
        <v>Date &gt; 1920</v>
      </c>
    </row>
    <row r="8820" spans="1:10" x14ac:dyDescent="0.3">
      <c r="A8820" s="178" t="s">
        <v>270</v>
      </c>
      <c r="B8820" s="178" t="s">
        <v>185</v>
      </c>
      <c r="C8820" s="178" t="s">
        <v>9022</v>
      </c>
      <c r="D8820" s="178" t="s">
        <v>9025</v>
      </c>
      <c r="E8820" s="179">
        <v>29893</v>
      </c>
      <c r="F8820" s="180">
        <v>0</v>
      </c>
      <c r="G8820" s="180">
        <v>41770</v>
      </c>
      <c r="H8820" s="180">
        <v>0</v>
      </c>
      <c r="I8820" s="180">
        <f t="shared" si="274"/>
        <v>41770</v>
      </c>
      <c r="J8820" s="177" t="str">
        <f t="shared" si="275"/>
        <v>Date &gt; 1920</v>
      </c>
    </row>
    <row r="8821" spans="1:10" x14ac:dyDescent="0.3">
      <c r="A8821" s="178" t="s">
        <v>270</v>
      </c>
      <c r="B8821" s="178" t="s">
        <v>185</v>
      </c>
      <c r="C8821" s="178" t="s">
        <v>9022</v>
      </c>
      <c r="D8821" s="178" t="s">
        <v>9026</v>
      </c>
      <c r="E8821" s="179">
        <v>29830</v>
      </c>
      <c r="F8821" s="180">
        <v>0</v>
      </c>
      <c r="G8821" s="180">
        <v>762.33</v>
      </c>
      <c r="H8821" s="180">
        <v>0</v>
      </c>
      <c r="I8821" s="180">
        <f t="shared" si="274"/>
        <v>762.33</v>
      </c>
      <c r="J8821" s="177" t="str">
        <f t="shared" si="275"/>
        <v>Date &gt; 1920</v>
      </c>
    </row>
    <row r="8822" spans="1:10" x14ac:dyDescent="0.3">
      <c r="A8822" s="178" t="s">
        <v>270</v>
      </c>
      <c r="B8822" s="178" t="s">
        <v>185</v>
      </c>
      <c r="C8822" s="178" t="s">
        <v>9022</v>
      </c>
      <c r="D8822" s="178" t="s">
        <v>9026</v>
      </c>
      <c r="E8822" s="179">
        <v>29886</v>
      </c>
      <c r="F8822" s="180">
        <v>0</v>
      </c>
      <c r="G8822" s="180">
        <v>549.1</v>
      </c>
      <c r="H8822" s="180">
        <v>0</v>
      </c>
      <c r="I8822" s="180">
        <f t="shared" si="274"/>
        <v>549.1</v>
      </c>
      <c r="J8822" s="177" t="str">
        <f t="shared" si="275"/>
        <v>Date &gt; 1920</v>
      </c>
    </row>
    <row r="8823" spans="1:10" x14ac:dyDescent="0.3">
      <c r="A8823" s="178" t="s">
        <v>270</v>
      </c>
      <c r="B8823" s="178" t="s">
        <v>185</v>
      </c>
      <c r="C8823" s="178" t="s">
        <v>9022</v>
      </c>
      <c r="D8823" s="178" t="s">
        <v>9026</v>
      </c>
      <c r="E8823" s="179">
        <v>29987</v>
      </c>
      <c r="F8823" s="180">
        <v>0</v>
      </c>
      <c r="G8823" s="180">
        <v>302.66000000000003</v>
      </c>
      <c r="H8823" s="180">
        <v>0</v>
      </c>
      <c r="I8823" s="180">
        <f t="shared" si="274"/>
        <v>302.66000000000003</v>
      </c>
      <c r="J8823" s="177" t="str">
        <f t="shared" si="275"/>
        <v>Date &gt; 1920</v>
      </c>
    </row>
    <row r="8824" spans="1:10" x14ac:dyDescent="0.3">
      <c r="A8824" s="178" t="s">
        <v>270</v>
      </c>
      <c r="B8824" s="178" t="s">
        <v>185</v>
      </c>
      <c r="C8824" s="178" t="s">
        <v>9022</v>
      </c>
      <c r="D8824" s="178" t="s">
        <v>9027</v>
      </c>
      <c r="E8824" s="179">
        <v>29878</v>
      </c>
      <c r="F8824" s="180">
        <v>0</v>
      </c>
      <c r="G8824" s="180">
        <v>1730</v>
      </c>
      <c r="H8824" s="180">
        <v>0</v>
      </c>
      <c r="I8824" s="180">
        <f t="shared" si="274"/>
        <v>1730</v>
      </c>
      <c r="J8824" s="177" t="str">
        <f t="shared" si="275"/>
        <v>Date &gt; 1920</v>
      </c>
    </row>
    <row r="8825" spans="1:10" x14ac:dyDescent="0.3">
      <c r="A8825" s="178" t="s">
        <v>270</v>
      </c>
      <c r="B8825" s="178" t="s">
        <v>185</v>
      </c>
      <c r="C8825" s="178" t="s">
        <v>9022</v>
      </c>
      <c r="D8825" s="178" t="s">
        <v>9028</v>
      </c>
      <c r="E8825" s="179">
        <v>30217</v>
      </c>
      <c r="F8825" s="180">
        <v>0</v>
      </c>
      <c r="G8825" s="180">
        <v>999</v>
      </c>
      <c r="H8825" s="180">
        <v>0</v>
      </c>
      <c r="I8825" s="180">
        <f t="shared" si="274"/>
        <v>999</v>
      </c>
      <c r="J8825" s="177" t="str">
        <f t="shared" si="275"/>
        <v>Date &gt; 1920</v>
      </c>
    </row>
    <row r="8826" spans="1:10" x14ac:dyDescent="0.3">
      <c r="A8826" s="178" t="s">
        <v>270</v>
      </c>
      <c r="B8826" s="178" t="s">
        <v>185</v>
      </c>
      <c r="C8826" s="178" t="s">
        <v>9022</v>
      </c>
      <c r="D8826" s="178" t="s">
        <v>9029</v>
      </c>
      <c r="E8826" s="179">
        <v>31006</v>
      </c>
      <c r="F8826" s="180">
        <v>0</v>
      </c>
      <c r="G8826" s="180">
        <v>4200</v>
      </c>
      <c r="H8826" s="180">
        <v>0</v>
      </c>
      <c r="I8826" s="180">
        <f t="shared" si="274"/>
        <v>4200</v>
      </c>
      <c r="J8826" s="177" t="str">
        <f t="shared" si="275"/>
        <v>Date &gt; 1920</v>
      </c>
    </row>
    <row r="8827" spans="1:10" x14ac:dyDescent="0.3">
      <c r="A8827" s="178" t="s">
        <v>270</v>
      </c>
      <c r="B8827" s="178" t="s">
        <v>185</v>
      </c>
      <c r="C8827" s="178" t="s">
        <v>9022</v>
      </c>
      <c r="D8827" s="178" t="s">
        <v>9030</v>
      </c>
      <c r="E8827" s="179">
        <v>30592</v>
      </c>
      <c r="F8827" s="180">
        <v>0</v>
      </c>
      <c r="G8827" s="180">
        <v>6547.5</v>
      </c>
      <c r="H8827" s="180">
        <v>0</v>
      </c>
      <c r="I8827" s="180">
        <f t="shared" si="274"/>
        <v>6547.5</v>
      </c>
      <c r="J8827" s="177" t="str">
        <f t="shared" si="275"/>
        <v>Date &gt; 1920</v>
      </c>
    </row>
    <row r="8828" spans="1:10" x14ac:dyDescent="0.3">
      <c r="A8828" s="178" t="s">
        <v>270</v>
      </c>
      <c r="B8828" s="178" t="s">
        <v>185</v>
      </c>
      <c r="C8828" s="178" t="s">
        <v>9022</v>
      </c>
      <c r="D8828" s="178" t="s">
        <v>9030</v>
      </c>
      <c r="E8828" s="179">
        <v>30749</v>
      </c>
      <c r="F8828" s="180">
        <v>0</v>
      </c>
      <c r="G8828" s="180">
        <v>15921.45</v>
      </c>
      <c r="H8828" s="180">
        <v>0</v>
      </c>
      <c r="I8828" s="180">
        <f t="shared" si="274"/>
        <v>15921.45</v>
      </c>
      <c r="J8828" s="177" t="str">
        <f t="shared" si="275"/>
        <v>Date &gt; 1920</v>
      </c>
    </row>
    <row r="8829" spans="1:10" x14ac:dyDescent="0.3">
      <c r="A8829" s="178" t="s">
        <v>270</v>
      </c>
      <c r="B8829" s="178" t="s">
        <v>185</v>
      </c>
      <c r="C8829" s="178" t="s">
        <v>9022</v>
      </c>
      <c r="D8829" s="178" t="s">
        <v>9031</v>
      </c>
      <c r="E8829" s="179">
        <v>34199</v>
      </c>
      <c r="F8829" s="180">
        <v>0</v>
      </c>
      <c r="G8829" s="180">
        <v>4863.3900000000003</v>
      </c>
      <c r="H8829" s="180">
        <v>4863.3900000000003</v>
      </c>
      <c r="I8829" s="180">
        <f t="shared" si="274"/>
        <v>9726.7800000000007</v>
      </c>
      <c r="J8829" s="177" t="str">
        <f t="shared" si="275"/>
        <v>Date &gt; 1920</v>
      </c>
    </row>
    <row r="8830" spans="1:10" x14ac:dyDescent="0.3">
      <c r="A8830" s="178" t="s">
        <v>270</v>
      </c>
      <c r="B8830" s="178" t="s">
        <v>185</v>
      </c>
      <c r="C8830" s="178" t="s">
        <v>9022</v>
      </c>
      <c r="D8830" s="178" t="s">
        <v>9031</v>
      </c>
      <c r="E8830" s="179">
        <v>34220</v>
      </c>
      <c r="F8830" s="180">
        <v>0</v>
      </c>
      <c r="G8830" s="180">
        <v>6032.39</v>
      </c>
      <c r="H8830" s="180">
        <v>6032.38</v>
      </c>
      <c r="I8830" s="180">
        <f t="shared" si="274"/>
        <v>12064.77</v>
      </c>
      <c r="J8830" s="177" t="str">
        <f t="shared" si="275"/>
        <v>Date &gt; 1920</v>
      </c>
    </row>
    <row r="8831" spans="1:10" x14ac:dyDescent="0.3">
      <c r="A8831" s="178" t="s">
        <v>270</v>
      </c>
      <c r="B8831" s="178" t="s">
        <v>185</v>
      </c>
      <c r="C8831" s="178" t="s">
        <v>9022</v>
      </c>
      <c r="D8831" s="178" t="s">
        <v>9031</v>
      </c>
      <c r="E8831" s="179">
        <v>34246</v>
      </c>
      <c r="F8831" s="180">
        <v>0</v>
      </c>
      <c r="G8831" s="180">
        <v>30653.67</v>
      </c>
      <c r="H8831" s="180">
        <v>35781.9</v>
      </c>
      <c r="I8831" s="180">
        <f t="shared" si="274"/>
        <v>66435.570000000007</v>
      </c>
      <c r="J8831" s="177" t="str">
        <f t="shared" si="275"/>
        <v>Date &gt; 1920</v>
      </c>
    </row>
    <row r="8832" spans="1:10" x14ac:dyDescent="0.3">
      <c r="A8832" s="178" t="s">
        <v>270</v>
      </c>
      <c r="B8832" s="178" t="s">
        <v>185</v>
      </c>
      <c r="C8832" s="178" t="s">
        <v>9022</v>
      </c>
      <c r="D8832" s="178" t="s">
        <v>9031</v>
      </c>
      <c r="E8832" s="179">
        <v>34267</v>
      </c>
      <c r="F8832" s="180">
        <v>0</v>
      </c>
      <c r="G8832" s="180">
        <v>53985.64</v>
      </c>
      <c r="H8832" s="180">
        <v>56036.91</v>
      </c>
      <c r="I8832" s="180">
        <f t="shared" si="274"/>
        <v>110022.55</v>
      </c>
      <c r="J8832" s="177" t="str">
        <f t="shared" si="275"/>
        <v>Date &gt; 1920</v>
      </c>
    </row>
    <row r="8833" spans="1:10" x14ac:dyDescent="0.3">
      <c r="A8833" s="178" t="s">
        <v>270</v>
      </c>
      <c r="B8833" s="178" t="s">
        <v>185</v>
      </c>
      <c r="C8833" s="178" t="s">
        <v>9022</v>
      </c>
      <c r="D8833" s="178" t="s">
        <v>9031</v>
      </c>
      <c r="E8833" s="179">
        <v>34276</v>
      </c>
      <c r="F8833" s="180">
        <v>0</v>
      </c>
      <c r="G8833" s="180">
        <v>127387.45</v>
      </c>
      <c r="H8833" s="180">
        <v>135592.60999999999</v>
      </c>
      <c r="I8833" s="180">
        <f t="shared" si="274"/>
        <v>262980.06</v>
      </c>
      <c r="J8833" s="177" t="str">
        <f t="shared" si="275"/>
        <v>Date &gt; 1920</v>
      </c>
    </row>
    <row r="8834" spans="1:10" x14ac:dyDescent="0.3">
      <c r="A8834" s="178" t="s">
        <v>270</v>
      </c>
      <c r="B8834" s="178" t="s">
        <v>185</v>
      </c>
      <c r="C8834" s="178" t="s">
        <v>9022</v>
      </c>
      <c r="D8834" s="178" t="s">
        <v>9031</v>
      </c>
      <c r="E8834" s="179">
        <v>34309</v>
      </c>
      <c r="F8834" s="180">
        <v>0</v>
      </c>
      <c r="G8834" s="180">
        <v>27270.38</v>
      </c>
      <c r="H8834" s="180">
        <v>32398.6</v>
      </c>
      <c r="I8834" s="180">
        <f t="shared" si="274"/>
        <v>59668.979999999996</v>
      </c>
      <c r="J8834" s="177" t="str">
        <f t="shared" si="275"/>
        <v>Date &gt; 1920</v>
      </c>
    </row>
    <row r="8835" spans="1:10" x14ac:dyDescent="0.3">
      <c r="A8835" s="178" t="s">
        <v>270</v>
      </c>
      <c r="B8835" s="178" t="s">
        <v>185</v>
      </c>
      <c r="C8835" s="178" t="s">
        <v>9022</v>
      </c>
      <c r="D8835" s="178" t="s">
        <v>9031</v>
      </c>
      <c r="E8835" s="179">
        <v>34338</v>
      </c>
      <c r="F8835" s="180">
        <v>0</v>
      </c>
      <c r="G8835" s="180">
        <v>5618.19</v>
      </c>
      <c r="H8835" s="180">
        <v>3889.9</v>
      </c>
      <c r="I8835" s="180">
        <f t="shared" si="274"/>
        <v>9508.09</v>
      </c>
      <c r="J8835" s="177" t="str">
        <f t="shared" si="275"/>
        <v>Date &gt; 1920</v>
      </c>
    </row>
    <row r="8836" spans="1:10" x14ac:dyDescent="0.3">
      <c r="A8836" s="178" t="s">
        <v>270</v>
      </c>
      <c r="B8836" s="178" t="s">
        <v>185</v>
      </c>
      <c r="C8836" s="178" t="s">
        <v>9022</v>
      </c>
      <c r="D8836" s="178" t="s">
        <v>9031</v>
      </c>
      <c r="E8836" s="179">
        <v>34446</v>
      </c>
      <c r="F8836" s="180">
        <v>0</v>
      </c>
      <c r="G8836" s="180">
        <v>13040.08</v>
      </c>
      <c r="H8836" s="180">
        <v>21610.79</v>
      </c>
      <c r="I8836" s="180">
        <f t="shared" si="274"/>
        <v>34650.870000000003</v>
      </c>
      <c r="J8836" s="177" t="str">
        <f t="shared" si="275"/>
        <v>Date &gt; 1920</v>
      </c>
    </row>
    <row r="8837" spans="1:10" x14ac:dyDescent="0.3">
      <c r="A8837" s="178" t="s">
        <v>270</v>
      </c>
      <c r="B8837" s="178" t="s">
        <v>185</v>
      </c>
      <c r="C8837" s="178" t="s">
        <v>9022</v>
      </c>
      <c r="D8837" s="178" t="s">
        <v>9031</v>
      </c>
      <c r="E8837" s="179">
        <v>34474</v>
      </c>
      <c r="F8837" s="180">
        <v>0</v>
      </c>
      <c r="G8837" s="180">
        <v>410.26</v>
      </c>
      <c r="H8837" s="180">
        <v>260.92</v>
      </c>
      <c r="I8837" s="180">
        <f t="shared" ref="I8837:I8900" si="276">SUM(F8837:H8837)</f>
        <v>671.18000000000006</v>
      </c>
      <c r="J8837" s="177" t="str">
        <f t="shared" ref="J8837:J8900" si="277">IF(OR(YEAR(E8837)&gt; 1920, ISBLANK(E8837)), "Date &gt; 1920", "Sketchy date")</f>
        <v>Date &gt; 1920</v>
      </c>
    </row>
    <row r="8838" spans="1:10" x14ac:dyDescent="0.3">
      <c r="A8838" s="178" t="s">
        <v>270</v>
      </c>
      <c r="B8838" s="178" t="s">
        <v>185</v>
      </c>
      <c r="C8838" s="178" t="s">
        <v>9022</v>
      </c>
      <c r="D8838" s="178" t="s">
        <v>9031</v>
      </c>
      <c r="E8838" s="179">
        <v>34486</v>
      </c>
      <c r="F8838" s="180">
        <v>0</v>
      </c>
      <c r="G8838" s="180">
        <v>10588.95</v>
      </c>
      <c r="H8838" s="180">
        <v>0</v>
      </c>
      <c r="I8838" s="180">
        <f t="shared" si="276"/>
        <v>10588.95</v>
      </c>
      <c r="J8838" s="177" t="str">
        <f t="shared" si="277"/>
        <v>Date &gt; 1920</v>
      </c>
    </row>
    <row r="8839" spans="1:10" x14ac:dyDescent="0.3">
      <c r="A8839" s="178" t="s">
        <v>270</v>
      </c>
      <c r="B8839" s="178" t="s">
        <v>185</v>
      </c>
      <c r="C8839" s="178" t="s">
        <v>9022</v>
      </c>
      <c r="D8839" s="178" t="s">
        <v>9031</v>
      </c>
      <c r="E8839" s="179">
        <v>34499</v>
      </c>
      <c r="F8839" s="180">
        <v>0</v>
      </c>
      <c r="G8839" s="180">
        <v>1500</v>
      </c>
      <c r="H8839" s="180">
        <v>0</v>
      </c>
      <c r="I8839" s="180">
        <f t="shared" si="276"/>
        <v>1500</v>
      </c>
      <c r="J8839" s="177" t="str">
        <f t="shared" si="277"/>
        <v>Date &gt; 1920</v>
      </c>
    </row>
    <row r="8840" spans="1:10" x14ac:dyDescent="0.3">
      <c r="A8840" s="178" t="s">
        <v>270</v>
      </c>
      <c r="B8840" s="178" t="s">
        <v>185</v>
      </c>
      <c r="C8840" s="178" t="s">
        <v>9022</v>
      </c>
      <c r="D8840" s="178" t="s">
        <v>9031</v>
      </c>
      <c r="E8840" s="179">
        <v>34499</v>
      </c>
      <c r="F8840" s="180">
        <v>0</v>
      </c>
      <c r="G8840" s="180">
        <v>34506.5</v>
      </c>
      <c r="H8840" s="180">
        <v>0</v>
      </c>
      <c r="I8840" s="180">
        <f t="shared" si="276"/>
        <v>34506.5</v>
      </c>
      <c r="J8840" s="177" t="str">
        <f t="shared" si="277"/>
        <v>Date &gt; 1920</v>
      </c>
    </row>
    <row r="8841" spans="1:10" x14ac:dyDescent="0.3">
      <c r="A8841" s="178" t="s">
        <v>270</v>
      </c>
      <c r="B8841" s="178" t="s">
        <v>185</v>
      </c>
      <c r="C8841" s="178" t="s">
        <v>9022</v>
      </c>
      <c r="D8841" s="178" t="s">
        <v>9031</v>
      </c>
      <c r="E8841" s="179">
        <v>34562</v>
      </c>
      <c r="F8841" s="180">
        <v>0</v>
      </c>
      <c r="G8841" s="180">
        <v>13223.65</v>
      </c>
      <c r="H8841" s="180">
        <v>14294.34</v>
      </c>
      <c r="I8841" s="180">
        <f t="shared" si="276"/>
        <v>27517.989999999998</v>
      </c>
      <c r="J8841" s="177" t="str">
        <f t="shared" si="277"/>
        <v>Date &gt; 1920</v>
      </c>
    </row>
    <row r="8842" spans="1:10" x14ac:dyDescent="0.3">
      <c r="A8842" s="178" t="s">
        <v>270</v>
      </c>
      <c r="B8842" s="178" t="s">
        <v>185</v>
      </c>
      <c r="C8842" s="178" t="s">
        <v>9022</v>
      </c>
      <c r="D8842" s="178" t="s">
        <v>9031</v>
      </c>
      <c r="E8842" s="179">
        <v>34592</v>
      </c>
      <c r="F8842" s="180">
        <v>0</v>
      </c>
      <c r="G8842" s="180">
        <v>9080.91</v>
      </c>
      <c r="H8842" s="180">
        <v>9462.1200000000008</v>
      </c>
      <c r="I8842" s="180">
        <f t="shared" si="276"/>
        <v>18543.03</v>
      </c>
      <c r="J8842" s="177" t="str">
        <f t="shared" si="277"/>
        <v>Date &gt; 1920</v>
      </c>
    </row>
    <row r="8843" spans="1:10" x14ac:dyDescent="0.3">
      <c r="A8843" s="178" t="s">
        <v>270</v>
      </c>
      <c r="B8843" s="178" t="s">
        <v>185</v>
      </c>
      <c r="C8843" s="178" t="s">
        <v>9022</v>
      </c>
      <c r="D8843" s="178" t="s">
        <v>9031</v>
      </c>
      <c r="E8843" s="179">
        <v>34592</v>
      </c>
      <c r="F8843" s="180">
        <v>0</v>
      </c>
      <c r="G8843" s="180">
        <v>446.41</v>
      </c>
      <c r="H8843" s="180">
        <v>340.5</v>
      </c>
      <c r="I8843" s="180">
        <f t="shared" si="276"/>
        <v>786.91000000000008</v>
      </c>
      <c r="J8843" s="177" t="str">
        <f t="shared" si="277"/>
        <v>Date &gt; 1920</v>
      </c>
    </row>
    <row r="8844" spans="1:10" x14ac:dyDescent="0.3">
      <c r="A8844" s="178" t="s">
        <v>270</v>
      </c>
      <c r="B8844" s="178" t="s">
        <v>185</v>
      </c>
      <c r="C8844" s="178" t="s">
        <v>9022</v>
      </c>
      <c r="D8844" s="178" t="s">
        <v>9031</v>
      </c>
      <c r="E8844" s="179">
        <v>34653</v>
      </c>
      <c r="F8844" s="180">
        <v>0</v>
      </c>
      <c r="G8844" s="180">
        <v>526.42999999999995</v>
      </c>
      <c r="H8844" s="180">
        <v>526.41999999999996</v>
      </c>
      <c r="I8844" s="180">
        <f t="shared" si="276"/>
        <v>1052.8499999999999</v>
      </c>
      <c r="J8844" s="177" t="str">
        <f t="shared" si="277"/>
        <v>Date &gt; 1920</v>
      </c>
    </row>
    <row r="8845" spans="1:10" x14ac:dyDescent="0.3">
      <c r="A8845" s="178" t="s">
        <v>270</v>
      </c>
      <c r="B8845" s="178" t="s">
        <v>185</v>
      </c>
      <c r="C8845" s="178" t="s">
        <v>9022</v>
      </c>
      <c r="D8845" s="178" t="s">
        <v>9031</v>
      </c>
      <c r="E8845" s="179">
        <v>34935</v>
      </c>
      <c r="F8845" s="180">
        <v>0</v>
      </c>
      <c r="G8845" s="180">
        <v>16841.18</v>
      </c>
      <c r="H8845" s="180">
        <v>0</v>
      </c>
      <c r="I8845" s="180">
        <f t="shared" si="276"/>
        <v>16841.18</v>
      </c>
      <c r="J8845" s="177" t="str">
        <f t="shared" si="277"/>
        <v>Date &gt; 1920</v>
      </c>
    </row>
    <row r="8846" spans="1:10" x14ac:dyDescent="0.3">
      <c r="A8846" s="178" t="s">
        <v>270</v>
      </c>
      <c r="B8846" s="178" t="s">
        <v>185</v>
      </c>
      <c r="C8846" s="178" t="s">
        <v>9022</v>
      </c>
      <c r="D8846" s="178" t="s">
        <v>9031</v>
      </c>
      <c r="E8846" s="179">
        <v>35039</v>
      </c>
      <c r="F8846" s="180">
        <v>0</v>
      </c>
      <c r="G8846" s="180">
        <v>9000</v>
      </c>
      <c r="H8846" s="180">
        <v>0</v>
      </c>
      <c r="I8846" s="180">
        <f t="shared" si="276"/>
        <v>9000</v>
      </c>
      <c r="J8846" s="177" t="str">
        <f t="shared" si="277"/>
        <v>Date &gt; 1920</v>
      </c>
    </row>
    <row r="8847" spans="1:10" x14ac:dyDescent="0.3">
      <c r="A8847" s="178" t="s">
        <v>270</v>
      </c>
      <c r="B8847" s="178" t="s">
        <v>185</v>
      </c>
      <c r="C8847" s="178" t="s">
        <v>9022</v>
      </c>
      <c r="D8847" s="178" t="s">
        <v>9031</v>
      </c>
      <c r="E8847" s="179">
        <v>35145</v>
      </c>
      <c r="F8847" s="180">
        <v>0</v>
      </c>
      <c r="G8847" s="180">
        <v>706.49</v>
      </c>
      <c r="H8847" s="180">
        <v>0</v>
      </c>
      <c r="I8847" s="180">
        <f t="shared" si="276"/>
        <v>706.49</v>
      </c>
      <c r="J8847" s="177" t="str">
        <f t="shared" si="277"/>
        <v>Date &gt; 1920</v>
      </c>
    </row>
    <row r="8848" spans="1:10" x14ac:dyDescent="0.3">
      <c r="A8848" s="178" t="s">
        <v>270</v>
      </c>
      <c r="B8848" s="178" t="s">
        <v>185</v>
      </c>
      <c r="C8848" s="178" t="s">
        <v>9022</v>
      </c>
      <c r="D8848" s="178" t="s">
        <v>9031</v>
      </c>
      <c r="E8848" s="179">
        <v>35340</v>
      </c>
      <c r="F8848" s="180">
        <v>0</v>
      </c>
      <c r="G8848" s="180">
        <v>11670.75</v>
      </c>
      <c r="H8848" s="180">
        <v>0</v>
      </c>
      <c r="I8848" s="180">
        <f t="shared" si="276"/>
        <v>11670.75</v>
      </c>
      <c r="J8848" s="177" t="str">
        <f t="shared" si="277"/>
        <v>Date &gt; 1920</v>
      </c>
    </row>
    <row r="8849" spans="1:10" x14ac:dyDescent="0.3">
      <c r="A8849" s="178" t="s">
        <v>270</v>
      </c>
      <c r="B8849" s="178" t="s">
        <v>185</v>
      </c>
      <c r="C8849" s="178" t="s">
        <v>9022</v>
      </c>
      <c r="D8849" s="178" t="s">
        <v>9031</v>
      </c>
      <c r="E8849" s="179">
        <v>35391</v>
      </c>
      <c r="F8849" s="180">
        <v>0</v>
      </c>
      <c r="G8849" s="180">
        <v>4516.93</v>
      </c>
      <c r="H8849" s="180">
        <v>0</v>
      </c>
      <c r="I8849" s="180">
        <f t="shared" si="276"/>
        <v>4516.93</v>
      </c>
      <c r="J8849" s="177" t="str">
        <f t="shared" si="277"/>
        <v>Date &gt; 1920</v>
      </c>
    </row>
    <row r="8850" spans="1:10" x14ac:dyDescent="0.3">
      <c r="A8850" s="178" t="s">
        <v>270</v>
      </c>
      <c r="B8850" s="178" t="s">
        <v>185</v>
      </c>
      <c r="C8850" s="178" t="s">
        <v>9022</v>
      </c>
      <c r="D8850" s="178" t="s">
        <v>7040</v>
      </c>
      <c r="E8850" s="179">
        <v>39150</v>
      </c>
      <c r="F8850" s="180">
        <v>0</v>
      </c>
      <c r="G8850" s="180">
        <v>7500</v>
      </c>
      <c r="H8850" s="180">
        <v>0</v>
      </c>
      <c r="I8850" s="180">
        <f t="shared" si="276"/>
        <v>7500</v>
      </c>
      <c r="J8850" s="177" t="str">
        <f t="shared" si="277"/>
        <v>Date &gt; 1920</v>
      </c>
    </row>
    <row r="8851" spans="1:10" x14ac:dyDescent="0.3">
      <c r="A8851" s="178" t="s">
        <v>270</v>
      </c>
      <c r="B8851" s="178" t="s">
        <v>185</v>
      </c>
      <c r="C8851" s="178" t="s">
        <v>9022</v>
      </c>
      <c r="D8851" s="178" t="s">
        <v>7040</v>
      </c>
      <c r="E8851" s="179">
        <v>39528</v>
      </c>
      <c r="F8851" s="180">
        <v>0</v>
      </c>
      <c r="G8851" s="180">
        <v>2200</v>
      </c>
      <c r="H8851" s="180">
        <v>0</v>
      </c>
      <c r="I8851" s="180">
        <f t="shared" si="276"/>
        <v>2200</v>
      </c>
      <c r="J8851" s="177" t="str">
        <f t="shared" si="277"/>
        <v>Date &gt; 1920</v>
      </c>
    </row>
    <row r="8852" spans="1:10" x14ac:dyDescent="0.3">
      <c r="A8852" s="178" t="s">
        <v>270</v>
      </c>
      <c r="B8852" s="178" t="s">
        <v>185</v>
      </c>
      <c r="C8852" s="178" t="s">
        <v>9022</v>
      </c>
      <c r="D8852" s="178" t="s">
        <v>9032</v>
      </c>
      <c r="E8852" s="179">
        <v>39686</v>
      </c>
      <c r="F8852" s="180">
        <v>0</v>
      </c>
      <c r="G8852" s="180">
        <v>4958.3100000000004</v>
      </c>
      <c r="H8852" s="180">
        <v>0</v>
      </c>
      <c r="I8852" s="180">
        <f t="shared" si="276"/>
        <v>4958.3100000000004</v>
      </c>
      <c r="J8852" s="177" t="str">
        <f t="shared" si="277"/>
        <v>Date &gt; 1920</v>
      </c>
    </row>
    <row r="8853" spans="1:10" x14ac:dyDescent="0.3">
      <c r="A8853" s="178" t="s">
        <v>270</v>
      </c>
      <c r="B8853" s="178" t="s">
        <v>185</v>
      </c>
      <c r="C8853" s="178" t="s">
        <v>9022</v>
      </c>
      <c r="D8853" s="178" t="s">
        <v>9032</v>
      </c>
      <c r="E8853" s="179">
        <v>39749</v>
      </c>
      <c r="F8853" s="180">
        <v>0</v>
      </c>
      <c r="G8853" s="180">
        <v>3628.64</v>
      </c>
      <c r="H8853" s="180">
        <v>0</v>
      </c>
      <c r="I8853" s="180">
        <f t="shared" si="276"/>
        <v>3628.64</v>
      </c>
      <c r="J8853" s="177" t="str">
        <f t="shared" si="277"/>
        <v>Date &gt; 1920</v>
      </c>
    </row>
    <row r="8854" spans="1:10" x14ac:dyDescent="0.3">
      <c r="A8854" s="178" t="s">
        <v>270</v>
      </c>
      <c r="B8854" s="178" t="s">
        <v>185</v>
      </c>
      <c r="C8854" s="178" t="s">
        <v>9022</v>
      </c>
      <c r="D8854" s="178" t="s">
        <v>9032</v>
      </c>
      <c r="E8854" s="179">
        <v>39829</v>
      </c>
      <c r="F8854" s="180">
        <v>0</v>
      </c>
      <c r="G8854" s="180">
        <v>769.51</v>
      </c>
      <c r="H8854" s="180">
        <v>0</v>
      </c>
      <c r="I8854" s="180">
        <f t="shared" si="276"/>
        <v>769.51</v>
      </c>
      <c r="J8854" s="177" t="str">
        <f t="shared" si="277"/>
        <v>Date &gt; 1920</v>
      </c>
    </row>
    <row r="8855" spans="1:10" x14ac:dyDescent="0.3">
      <c r="A8855" s="178" t="s">
        <v>270</v>
      </c>
      <c r="B8855" s="178" t="s">
        <v>185</v>
      </c>
      <c r="C8855" s="178" t="s">
        <v>9022</v>
      </c>
      <c r="D8855" s="178" t="s">
        <v>9032</v>
      </c>
      <c r="E8855" s="179">
        <v>39897</v>
      </c>
      <c r="F8855" s="180">
        <v>0</v>
      </c>
      <c r="G8855" s="180">
        <v>523.48</v>
      </c>
      <c r="H8855" s="180">
        <v>0</v>
      </c>
      <c r="I8855" s="180">
        <f t="shared" si="276"/>
        <v>523.48</v>
      </c>
      <c r="J8855" s="177" t="str">
        <f t="shared" si="277"/>
        <v>Date &gt; 1920</v>
      </c>
    </row>
    <row r="8856" spans="1:10" x14ac:dyDescent="0.3">
      <c r="A8856" s="178" t="s">
        <v>270</v>
      </c>
      <c r="B8856" s="178" t="s">
        <v>185</v>
      </c>
      <c r="C8856" s="178" t="s">
        <v>9022</v>
      </c>
      <c r="D8856" s="178" t="s">
        <v>9032</v>
      </c>
      <c r="E8856" s="179">
        <v>40151</v>
      </c>
      <c r="F8856" s="180">
        <v>0</v>
      </c>
      <c r="G8856" s="180">
        <v>735.24</v>
      </c>
      <c r="H8856" s="180">
        <v>0</v>
      </c>
      <c r="I8856" s="180">
        <f t="shared" si="276"/>
        <v>735.24</v>
      </c>
      <c r="J8856" s="177" t="str">
        <f t="shared" si="277"/>
        <v>Date &gt; 1920</v>
      </c>
    </row>
    <row r="8857" spans="1:10" x14ac:dyDescent="0.3">
      <c r="A8857" s="178" t="s">
        <v>270</v>
      </c>
      <c r="B8857" s="178" t="s">
        <v>185</v>
      </c>
      <c r="C8857" s="178" t="s">
        <v>9022</v>
      </c>
      <c r="D8857" s="178" t="s">
        <v>9032</v>
      </c>
      <c r="E8857" s="179">
        <v>40226</v>
      </c>
      <c r="F8857" s="180">
        <v>0</v>
      </c>
      <c r="G8857" s="180">
        <v>436.44</v>
      </c>
      <c r="H8857" s="180">
        <v>0</v>
      </c>
      <c r="I8857" s="180">
        <f t="shared" si="276"/>
        <v>436.44</v>
      </c>
      <c r="J8857" s="177" t="str">
        <f t="shared" si="277"/>
        <v>Date &gt; 1920</v>
      </c>
    </row>
    <row r="8858" spans="1:10" x14ac:dyDescent="0.3">
      <c r="A8858" s="178" t="s">
        <v>270</v>
      </c>
      <c r="B8858" s="178" t="s">
        <v>185</v>
      </c>
      <c r="C8858" s="178" t="s">
        <v>9022</v>
      </c>
      <c r="D8858" s="178" t="s">
        <v>9032</v>
      </c>
      <c r="E8858" s="179">
        <v>40332</v>
      </c>
      <c r="F8858" s="180">
        <v>0</v>
      </c>
      <c r="G8858" s="180">
        <v>174683.62</v>
      </c>
      <c r="H8858" s="180">
        <v>0</v>
      </c>
      <c r="I8858" s="180">
        <f t="shared" si="276"/>
        <v>174683.62</v>
      </c>
      <c r="J8858" s="177" t="str">
        <f t="shared" si="277"/>
        <v>Date &gt; 1920</v>
      </c>
    </row>
    <row r="8859" spans="1:10" x14ac:dyDescent="0.3">
      <c r="A8859" s="178" t="s">
        <v>270</v>
      </c>
      <c r="B8859" s="178" t="s">
        <v>185</v>
      </c>
      <c r="C8859" s="178" t="s">
        <v>9022</v>
      </c>
      <c r="D8859" s="178" t="s">
        <v>9032</v>
      </c>
      <c r="E8859" s="179">
        <v>40332</v>
      </c>
      <c r="F8859" s="180">
        <v>0</v>
      </c>
      <c r="G8859" s="180">
        <v>-735.24</v>
      </c>
      <c r="H8859" s="180">
        <v>0</v>
      </c>
      <c r="I8859" s="180">
        <f t="shared" si="276"/>
        <v>-735.24</v>
      </c>
      <c r="J8859" s="177" t="str">
        <f t="shared" si="277"/>
        <v>Date &gt; 1920</v>
      </c>
    </row>
    <row r="8860" spans="1:10" x14ac:dyDescent="0.3">
      <c r="A8860" s="178" t="s">
        <v>270</v>
      </c>
      <c r="B8860" s="178" t="s">
        <v>185</v>
      </c>
      <c r="C8860" s="178" t="s">
        <v>9022</v>
      </c>
      <c r="D8860" s="178" t="s">
        <v>9032</v>
      </c>
      <c r="E8860" s="179">
        <v>40332</v>
      </c>
      <c r="F8860" s="180">
        <v>0</v>
      </c>
      <c r="G8860" s="180">
        <v>22523.43</v>
      </c>
      <c r="H8860" s="180">
        <v>0</v>
      </c>
      <c r="I8860" s="180">
        <f t="shared" si="276"/>
        <v>22523.43</v>
      </c>
      <c r="J8860" s="177" t="str">
        <f t="shared" si="277"/>
        <v>Date &gt; 1920</v>
      </c>
    </row>
    <row r="8861" spans="1:10" x14ac:dyDescent="0.3">
      <c r="A8861" s="178" t="s">
        <v>270</v>
      </c>
      <c r="B8861" s="178" t="s">
        <v>185</v>
      </c>
      <c r="C8861" s="178" t="s">
        <v>9022</v>
      </c>
      <c r="D8861" s="178" t="s">
        <v>8881</v>
      </c>
      <c r="E8861" s="179">
        <v>40444</v>
      </c>
      <c r="F8861" s="180">
        <v>0</v>
      </c>
      <c r="G8861" s="180">
        <v>16699.62</v>
      </c>
      <c r="H8861" s="180">
        <v>0</v>
      </c>
      <c r="I8861" s="180">
        <f t="shared" si="276"/>
        <v>16699.62</v>
      </c>
      <c r="J8861" s="177" t="str">
        <f t="shared" si="277"/>
        <v>Date &gt; 1920</v>
      </c>
    </row>
    <row r="8862" spans="1:10" x14ac:dyDescent="0.3">
      <c r="A8862" s="178" t="s">
        <v>270</v>
      </c>
      <c r="B8862" s="178" t="s">
        <v>193</v>
      </c>
      <c r="C8862" s="178" t="s">
        <v>4744</v>
      </c>
      <c r="D8862" s="178" t="s">
        <v>9033</v>
      </c>
      <c r="E8862" s="179">
        <v>18657</v>
      </c>
      <c r="F8862" s="180">
        <v>0</v>
      </c>
      <c r="G8862" s="180">
        <v>2765.25</v>
      </c>
      <c r="H8862" s="180">
        <v>1382.63</v>
      </c>
      <c r="I8862" s="180">
        <f t="shared" si="276"/>
        <v>4147.88</v>
      </c>
      <c r="J8862" s="177" t="str">
        <f t="shared" si="277"/>
        <v>Date &gt; 1920</v>
      </c>
    </row>
    <row r="8863" spans="1:10" x14ac:dyDescent="0.3">
      <c r="A8863" s="178" t="s">
        <v>270</v>
      </c>
      <c r="B8863" s="178" t="s">
        <v>193</v>
      </c>
      <c r="C8863" s="178" t="s">
        <v>4744</v>
      </c>
      <c r="D8863" s="178" t="s">
        <v>9034</v>
      </c>
      <c r="E8863" s="179">
        <v>27529</v>
      </c>
      <c r="F8863" s="180">
        <v>0</v>
      </c>
      <c r="G8863" s="180">
        <v>12382.93</v>
      </c>
      <c r="H8863" s="180">
        <v>6590.38</v>
      </c>
      <c r="I8863" s="180">
        <f t="shared" si="276"/>
        <v>18973.310000000001</v>
      </c>
      <c r="J8863" s="177" t="str">
        <f t="shared" si="277"/>
        <v>Date &gt; 1920</v>
      </c>
    </row>
    <row r="8864" spans="1:10" x14ac:dyDescent="0.3">
      <c r="A8864" s="178" t="s">
        <v>270</v>
      </c>
      <c r="B8864" s="178" t="s">
        <v>193</v>
      </c>
      <c r="C8864" s="178" t="s">
        <v>4744</v>
      </c>
      <c r="D8864" s="178" t="s">
        <v>6345</v>
      </c>
      <c r="E8864" s="179">
        <v>28927</v>
      </c>
      <c r="F8864" s="180">
        <v>0</v>
      </c>
      <c r="G8864" s="180">
        <v>36244.68</v>
      </c>
      <c r="H8864" s="180">
        <v>36244.69</v>
      </c>
      <c r="I8864" s="180">
        <f t="shared" si="276"/>
        <v>72489.37</v>
      </c>
      <c r="J8864" s="177" t="str">
        <f t="shared" si="277"/>
        <v>Date &gt; 1920</v>
      </c>
    </row>
    <row r="8865" spans="1:10" x14ac:dyDescent="0.3">
      <c r="A8865" s="178" t="s">
        <v>270</v>
      </c>
      <c r="B8865" s="178" t="s">
        <v>193</v>
      </c>
      <c r="C8865" s="178" t="s">
        <v>4744</v>
      </c>
      <c r="D8865" s="178" t="s">
        <v>7445</v>
      </c>
      <c r="E8865" s="179">
        <v>29031</v>
      </c>
      <c r="F8865" s="180">
        <v>0</v>
      </c>
      <c r="G8865" s="180">
        <v>73230</v>
      </c>
      <c r="H8865" s="180">
        <v>813.07</v>
      </c>
      <c r="I8865" s="180">
        <f t="shared" si="276"/>
        <v>74043.070000000007</v>
      </c>
      <c r="J8865" s="177" t="str">
        <f t="shared" si="277"/>
        <v>Date &gt; 1920</v>
      </c>
    </row>
    <row r="8866" spans="1:10" x14ac:dyDescent="0.3">
      <c r="A8866" s="178" t="s">
        <v>270</v>
      </c>
      <c r="B8866" s="178" t="s">
        <v>193</v>
      </c>
      <c r="C8866" s="178" t="s">
        <v>4744</v>
      </c>
      <c r="D8866" s="178" t="s">
        <v>9035</v>
      </c>
      <c r="E8866" s="179">
        <v>27977</v>
      </c>
      <c r="F8866" s="180">
        <v>0</v>
      </c>
      <c r="G8866" s="180">
        <v>3333</v>
      </c>
      <c r="H8866" s="180">
        <v>1667</v>
      </c>
      <c r="I8866" s="180">
        <f t="shared" si="276"/>
        <v>5000</v>
      </c>
      <c r="J8866" s="177" t="str">
        <f t="shared" si="277"/>
        <v>Date &gt; 1920</v>
      </c>
    </row>
    <row r="8867" spans="1:10" x14ac:dyDescent="0.3">
      <c r="A8867" s="178" t="s">
        <v>270</v>
      </c>
      <c r="B8867" s="178" t="s">
        <v>193</v>
      </c>
      <c r="C8867" s="178" t="s">
        <v>4744</v>
      </c>
      <c r="D8867" s="178" t="s">
        <v>6363</v>
      </c>
      <c r="E8867" s="179">
        <v>28222</v>
      </c>
      <c r="F8867" s="180">
        <v>0</v>
      </c>
      <c r="G8867" s="180">
        <v>48000</v>
      </c>
      <c r="H8867" s="180">
        <v>12742.48</v>
      </c>
      <c r="I8867" s="180">
        <f t="shared" si="276"/>
        <v>60742.479999999996</v>
      </c>
      <c r="J8867" s="177" t="str">
        <f t="shared" si="277"/>
        <v>Date &gt; 1920</v>
      </c>
    </row>
    <row r="8868" spans="1:10" x14ac:dyDescent="0.3">
      <c r="A8868" s="178" t="s">
        <v>270</v>
      </c>
      <c r="B8868" s="178" t="s">
        <v>193</v>
      </c>
      <c r="C8868" s="178" t="s">
        <v>4744</v>
      </c>
      <c r="D8868" s="178" t="s">
        <v>9036</v>
      </c>
      <c r="E8868" s="179">
        <v>28493</v>
      </c>
      <c r="F8868" s="180">
        <v>0</v>
      </c>
      <c r="G8868" s="180">
        <v>3704.52</v>
      </c>
      <c r="H8868" s="180">
        <v>1852.26</v>
      </c>
      <c r="I8868" s="180">
        <f t="shared" si="276"/>
        <v>5556.78</v>
      </c>
      <c r="J8868" s="177" t="str">
        <f t="shared" si="277"/>
        <v>Date &gt; 1920</v>
      </c>
    </row>
    <row r="8869" spans="1:10" x14ac:dyDescent="0.3">
      <c r="A8869" s="178" t="s">
        <v>270</v>
      </c>
      <c r="B8869" s="178" t="s">
        <v>193</v>
      </c>
      <c r="C8869" s="178" t="s">
        <v>4744</v>
      </c>
      <c r="D8869" s="178" t="s">
        <v>9037</v>
      </c>
      <c r="E8869" s="179">
        <v>29166</v>
      </c>
      <c r="F8869" s="180">
        <v>0</v>
      </c>
      <c r="G8869" s="180">
        <v>11343.29</v>
      </c>
      <c r="H8869" s="180">
        <v>8231.48</v>
      </c>
      <c r="I8869" s="180">
        <f t="shared" si="276"/>
        <v>19574.77</v>
      </c>
      <c r="J8869" s="177" t="str">
        <f t="shared" si="277"/>
        <v>Date &gt; 1920</v>
      </c>
    </row>
    <row r="8870" spans="1:10" x14ac:dyDescent="0.3">
      <c r="A8870" s="178" t="s">
        <v>270</v>
      </c>
      <c r="B8870" s="178" t="s">
        <v>193</v>
      </c>
      <c r="C8870" s="178" t="s">
        <v>4744</v>
      </c>
      <c r="D8870" s="178" t="s">
        <v>7173</v>
      </c>
      <c r="E8870" s="179">
        <v>29238</v>
      </c>
      <c r="F8870" s="180">
        <v>0</v>
      </c>
      <c r="G8870" s="180">
        <v>21194.67</v>
      </c>
      <c r="H8870" s="180">
        <v>10094.39</v>
      </c>
      <c r="I8870" s="180">
        <f t="shared" si="276"/>
        <v>31289.059999999998</v>
      </c>
      <c r="J8870" s="177" t="str">
        <f t="shared" si="277"/>
        <v>Date &gt; 1920</v>
      </c>
    </row>
    <row r="8871" spans="1:10" x14ac:dyDescent="0.3">
      <c r="A8871" s="178" t="s">
        <v>270</v>
      </c>
      <c r="B8871" s="178" t="s">
        <v>193</v>
      </c>
      <c r="C8871" s="178" t="s">
        <v>4744</v>
      </c>
      <c r="D8871" s="178" t="s">
        <v>9038</v>
      </c>
      <c r="E8871" s="179">
        <v>32353</v>
      </c>
      <c r="F8871" s="180">
        <v>0</v>
      </c>
      <c r="G8871" s="180">
        <v>2933.33</v>
      </c>
      <c r="H8871" s="180">
        <v>1466.67</v>
      </c>
      <c r="I8871" s="180">
        <f t="shared" si="276"/>
        <v>4400</v>
      </c>
      <c r="J8871" s="177" t="str">
        <f t="shared" si="277"/>
        <v>Date &gt; 1920</v>
      </c>
    </row>
    <row r="8872" spans="1:10" x14ac:dyDescent="0.3">
      <c r="A8872" s="178" t="s">
        <v>270</v>
      </c>
      <c r="B8872" s="178" t="s">
        <v>193</v>
      </c>
      <c r="C8872" s="178" t="s">
        <v>4744</v>
      </c>
      <c r="D8872" s="178" t="s">
        <v>9039</v>
      </c>
      <c r="E8872" s="179">
        <v>33827</v>
      </c>
      <c r="F8872" s="180">
        <v>0</v>
      </c>
      <c r="G8872" s="180">
        <v>959.41</v>
      </c>
      <c r="H8872" s="180">
        <v>479.71</v>
      </c>
      <c r="I8872" s="180">
        <f t="shared" si="276"/>
        <v>1439.12</v>
      </c>
      <c r="J8872" s="177" t="str">
        <f t="shared" si="277"/>
        <v>Date &gt; 1920</v>
      </c>
    </row>
    <row r="8873" spans="1:10" x14ac:dyDescent="0.3">
      <c r="A8873" s="178" t="s">
        <v>270</v>
      </c>
      <c r="B8873" s="178" t="s">
        <v>193</v>
      </c>
      <c r="C8873" s="178" t="s">
        <v>4744</v>
      </c>
      <c r="D8873" s="178" t="s">
        <v>9040</v>
      </c>
      <c r="E8873" s="179">
        <v>35390</v>
      </c>
      <c r="F8873" s="180">
        <v>0</v>
      </c>
      <c r="G8873" s="180">
        <v>30000</v>
      </c>
      <c r="H8873" s="180">
        <v>15000</v>
      </c>
      <c r="I8873" s="180">
        <f t="shared" si="276"/>
        <v>45000</v>
      </c>
      <c r="J8873" s="177" t="str">
        <f t="shared" si="277"/>
        <v>Date &gt; 1920</v>
      </c>
    </row>
    <row r="8874" spans="1:10" x14ac:dyDescent="0.3">
      <c r="A8874" s="178" t="s">
        <v>270</v>
      </c>
      <c r="B8874" s="178" t="s">
        <v>193</v>
      </c>
      <c r="C8874" s="178" t="s">
        <v>4744</v>
      </c>
      <c r="D8874" s="178" t="s">
        <v>9041</v>
      </c>
      <c r="E8874" s="179">
        <v>35783</v>
      </c>
      <c r="F8874" s="180">
        <v>0</v>
      </c>
      <c r="G8874" s="180">
        <v>78639.3</v>
      </c>
      <c r="H8874" s="180">
        <v>52426.21</v>
      </c>
      <c r="I8874" s="180">
        <f t="shared" si="276"/>
        <v>131065.51000000001</v>
      </c>
      <c r="J8874" s="177" t="str">
        <f t="shared" si="277"/>
        <v>Date &gt; 1920</v>
      </c>
    </row>
    <row r="8875" spans="1:10" x14ac:dyDescent="0.3">
      <c r="A8875" s="178" t="s">
        <v>270</v>
      </c>
      <c r="B8875" s="178" t="s">
        <v>193</v>
      </c>
      <c r="C8875" s="178" t="s">
        <v>4744</v>
      </c>
      <c r="D8875" s="178" t="s">
        <v>9041</v>
      </c>
      <c r="E8875" s="179">
        <v>35851</v>
      </c>
      <c r="F8875" s="180">
        <v>0</v>
      </c>
      <c r="G8875" s="180">
        <v>13326.47</v>
      </c>
      <c r="H8875" s="180">
        <v>8884.2900000000009</v>
      </c>
      <c r="I8875" s="180">
        <f t="shared" si="276"/>
        <v>22210.760000000002</v>
      </c>
      <c r="J8875" s="177" t="str">
        <f t="shared" si="277"/>
        <v>Date &gt; 1920</v>
      </c>
    </row>
    <row r="8876" spans="1:10" x14ac:dyDescent="0.3">
      <c r="A8876" s="178" t="s">
        <v>270</v>
      </c>
      <c r="B8876" s="178" t="s">
        <v>193</v>
      </c>
      <c r="C8876" s="178" t="s">
        <v>4744</v>
      </c>
      <c r="D8876" s="178" t="s">
        <v>9041</v>
      </c>
      <c r="E8876" s="179">
        <v>36039</v>
      </c>
      <c r="F8876" s="180">
        <v>0</v>
      </c>
      <c r="G8876" s="180">
        <v>2587.0500000000002</v>
      </c>
      <c r="H8876" s="180">
        <v>0</v>
      </c>
      <c r="I8876" s="180">
        <f t="shared" si="276"/>
        <v>2587.0500000000002</v>
      </c>
      <c r="J8876" s="177" t="str">
        <f t="shared" si="277"/>
        <v>Date &gt; 1920</v>
      </c>
    </row>
    <row r="8877" spans="1:10" x14ac:dyDescent="0.3">
      <c r="A8877" s="178" t="s">
        <v>270</v>
      </c>
      <c r="B8877" s="178" t="s">
        <v>193</v>
      </c>
      <c r="C8877" s="178" t="s">
        <v>4744</v>
      </c>
      <c r="D8877" s="178" t="s">
        <v>9041</v>
      </c>
      <c r="E8877" s="179">
        <v>36076</v>
      </c>
      <c r="F8877" s="180">
        <v>0</v>
      </c>
      <c r="G8877" s="180">
        <v>3788.81</v>
      </c>
      <c r="H8877" s="180">
        <v>2525.87</v>
      </c>
      <c r="I8877" s="180">
        <f t="shared" si="276"/>
        <v>6314.68</v>
      </c>
      <c r="J8877" s="177" t="str">
        <f t="shared" si="277"/>
        <v>Date &gt; 1920</v>
      </c>
    </row>
    <row r="8878" spans="1:10" x14ac:dyDescent="0.3">
      <c r="A8878" s="178" t="s">
        <v>270</v>
      </c>
      <c r="B8878" s="178" t="s">
        <v>193</v>
      </c>
      <c r="C8878" s="178" t="s">
        <v>4744</v>
      </c>
      <c r="D8878" s="178" t="s">
        <v>9041</v>
      </c>
      <c r="E8878" s="179">
        <v>36134</v>
      </c>
      <c r="F8878" s="180">
        <v>0</v>
      </c>
      <c r="G8878" s="180">
        <v>3478.37</v>
      </c>
      <c r="H8878" s="180">
        <v>4043.63</v>
      </c>
      <c r="I8878" s="180">
        <f t="shared" si="276"/>
        <v>7522</v>
      </c>
      <c r="J8878" s="177" t="str">
        <f t="shared" si="277"/>
        <v>Date &gt; 1920</v>
      </c>
    </row>
    <row r="8879" spans="1:10" x14ac:dyDescent="0.3">
      <c r="A8879" s="178" t="s">
        <v>270</v>
      </c>
      <c r="B8879" s="178" t="s">
        <v>193</v>
      </c>
      <c r="C8879" s="178" t="s">
        <v>4744</v>
      </c>
      <c r="D8879" s="178" t="s">
        <v>9042</v>
      </c>
      <c r="E8879" s="179">
        <v>38285</v>
      </c>
      <c r="F8879" s="180">
        <v>0</v>
      </c>
      <c r="G8879" s="180">
        <v>31984</v>
      </c>
      <c r="H8879" s="180">
        <v>7996</v>
      </c>
      <c r="I8879" s="180">
        <f t="shared" si="276"/>
        <v>39980</v>
      </c>
      <c r="J8879" s="177" t="str">
        <f t="shared" si="277"/>
        <v>Date &gt; 1920</v>
      </c>
    </row>
    <row r="8880" spans="1:10" x14ac:dyDescent="0.3">
      <c r="A8880" s="178" t="s">
        <v>270</v>
      </c>
      <c r="B8880" s="178" t="s">
        <v>193</v>
      </c>
      <c r="C8880" s="178" t="s">
        <v>4744</v>
      </c>
      <c r="D8880" s="178" t="s">
        <v>9042</v>
      </c>
      <c r="E8880" s="179">
        <v>38321</v>
      </c>
      <c r="F8880" s="180">
        <v>0</v>
      </c>
      <c r="G8880" s="180">
        <v>1200</v>
      </c>
      <c r="H8880" s="180">
        <v>300</v>
      </c>
      <c r="I8880" s="180">
        <f t="shared" si="276"/>
        <v>1500</v>
      </c>
      <c r="J8880" s="177" t="str">
        <f t="shared" si="277"/>
        <v>Date &gt; 1920</v>
      </c>
    </row>
    <row r="8881" spans="1:10" x14ac:dyDescent="0.3">
      <c r="A8881" s="178" t="s">
        <v>270</v>
      </c>
      <c r="B8881" s="178" t="s">
        <v>193</v>
      </c>
      <c r="C8881" s="178" t="s">
        <v>4744</v>
      </c>
      <c r="D8881" s="178" t="s">
        <v>9043</v>
      </c>
      <c r="E8881" s="179">
        <v>39815</v>
      </c>
      <c r="F8881" s="180">
        <v>0</v>
      </c>
      <c r="G8881" s="180">
        <v>6560</v>
      </c>
      <c r="H8881" s="180">
        <v>1640</v>
      </c>
      <c r="I8881" s="180">
        <f t="shared" si="276"/>
        <v>8200</v>
      </c>
      <c r="J8881" s="177" t="str">
        <f t="shared" si="277"/>
        <v>Date &gt; 1920</v>
      </c>
    </row>
    <row r="8882" spans="1:10" x14ac:dyDescent="0.3">
      <c r="A8882" s="178" t="s">
        <v>270</v>
      </c>
      <c r="B8882" s="178" t="s">
        <v>193</v>
      </c>
      <c r="C8882" s="178" t="s">
        <v>4744</v>
      </c>
      <c r="D8882" s="178" t="s">
        <v>9044</v>
      </c>
      <c r="E8882" s="179">
        <v>40220</v>
      </c>
      <c r="F8882" s="180">
        <v>0</v>
      </c>
      <c r="G8882" s="180">
        <v>15887.98</v>
      </c>
      <c r="H8882" s="180">
        <v>3972</v>
      </c>
      <c r="I8882" s="180">
        <f t="shared" si="276"/>
        <v>19859.98</v>
      </c>
      <c r="J8882" s="177" t="str">
        <f t="shared" si="277"/>
        <v>Date &gt; 1920</v>
      </c>
    </row>
    <row r="8883" spans="1:10" x14ac:dyDescent="0.3">
      <c r="A8883" s="178" t="s">
        <v>270</v>
      </c>
      <c r="B8883" s="178" t="s">
        <v>193</v>
      </c>
      <c r="C8883" s="178" t="s">
        <v>4744</v>
      </c>
      <c r="D8883" s="178" t="s">
        <v>9045</v>
      </c>
      <c r="E8883" s="179">
        <v>41934</v>
      </c>
      <c r="F8883" s="180">
        <v>0</v>
      </c>
      <c r="G8883" s="180">
        <v>140330.25</v>
      </c>
      <c r="H8883" s="180">
        <v>90735.49</v>
      </c>
      <c r="I8883" s="180">
        <f t="shared" si="276"/>
        <v>231065.74</v>
      </c>
      <c r="J8883" s="177" t="str">
        <f t="shared" si="277"/>
        <v>Date &gt; 1920</v>
      </c>
    </row>
    <row r="8884" spans="1:10" x14ac:dyDescent="0.3">
      <c r="A8884" s="178" t="s">
        <v>270</v>
      </c>
      <c r="B8884" s="178" t="s">
        <v>193</v>
      </c>
      <c r="C8884" s="178" t="s">
        <v>4744</v>
      </c>
      <c r="D8884" s="178" t="s">
        <v>9045</v>
      </c>
      <c r="E8884" s="179">
        <v>42235</v>
      </c>
      <c r="F8884" s="180">
        <v>0</v>
      </c>
      <c r="G8884" s="180">
        <v>14312.89</v>
      </c>
      <c r="H8884" s="180">
        <v>9254.4500000000007</v>
      </c>
      <c r="I8884" s="180">
        <f t="shared" si="276"/>
        <v>23567.34</v>
      </c>
      <c r="J8884" s="177" t="str">
        <f t="shared" si="277"/>
        <v>Date &gt; 1920</v>
      </c>
    </row>
    <row r="8885" spans="1:10" x14ac:dyDescent="0.3">
      <c r="A8885" s="178" t="s">
        <v>270</v>
      </c>
      <c r="B8885" s="178" t="s">
        <v>193</v>
      </c>
      <c r="C8885" s="178" t="s">
        <v>4744</v>
      </c>
      <c r="D8885" s="178" t="s">
        <v>9046</v>
      </c>
      <c r="E8885" s="179">
        <v>41934</v>
      </c>
      <c r="F8885" s="180">
        <v>0</v>
      </c>
      <c r="G8885" s="180">
        <v>90735.49</v>
      </c>
      <c r="H8885" s="180">
        <v>140330.25</v>
      </c>
      <c r="I8885" s="180">
        <f t="shared" si="276"/>
        <v>231065.74</v>
      </c>
      <c r="J8885" s="177" t="str">
        <f t="shared" si="277"/>
        <v>Date &gt; 1920</v>
      </c>
    </row>
    <row r="8886" spans="1:10" x14ac:dyDescent="0.3">
      <c r="A8886" s="178" t="s">
        <v>270</v>
      </c>
      <c r="B8886" s="178" t="s">
        <v>193</v>
      </c>
      <c r="C8886" s="178" t="s">
        <v>4744</v>
      </c>
      <c r="D8886" s="178" t="s">
        <v>9047</v>
      </c>
      <c r="E8886" s="179">
        <v>42025</v>
      </c>
      <c r="F8886" s="180">
        <v>0</v>
      </c>
      <c r="G8886" s="180">
        <v>2250</v>
      </c>
      <c r="H8886" s="180">
        <v>250</v>
      </c>
      <c r="I8886" s="180">
        <f t="shared" si="276"/>
        <v>2500</v>
      </c>
      <c r="J8886" s="177" t="str">
        <f t="shared" si="277"/>
        <v>Date &gt; 1920</v>
      </c>
    </row>
    <row r="8887" spans="1:10" x14ac:dyDescent="0.3">
      <c r="A8887" s="178" t="s">
        <v>270</v>
      </c>
      <c r="B8887" s="178" t="s">
        <v>193</v>
      </c>
      <c r="C8887" s="178" t="s">
        <v>4744</v>
      </c>
      <c r="D8887" s="178" t="s">
        <v>9048</v>
      </c>
      <c r="E8887" s="179">
        <v>42289</v>
      </c>
      <c r="F8887" s="180">
        <v>0</v>
      </c>
      <c r="G8887" s="180">
        <v>1887.31</v>
      </c>
      <c r="H8887" s="180">
        <v>209.7</v>
      </c>
      <c r="I8887" s="180">
        <f t="shared" si="276"/>
        <v>2097.0099999999998</v>
      </c>
      <c r="J8887" s="177" t="str">
        <f t="shared" si="277"/>
        <v>Date &gt; 1920</v>
      </c>
    </row>
    <row r="8888" spans="1:10" x14ac:dyDescent="0.3">
      <c r="A8888" s="178" t="s">
        <v>270</v>
      </c>
      <c r="B8888" s="178" t="s">
        <v>193</v>
      </c>
      <c r="C8888" s="178" t="s">
        <v>4744</v>
      </c>
      <c r="D8888" s="178" t="s">
        <v>9049</v>
      </c>
      <c r="E8888" s="179">
        <v>43348</v>
      </c>
      <c r="F8888" s="180">
        <v>0</v>
      </c>
      <c r="G8888" s="180">
        <v>259791.31</v>
      </c>
      <c r="H8888" s="180">
        <v>13673.23</v>
      </c>
      <c r="I8888" s="180">
        <f t="shared" si="276"/>
        <v>273464.53999999998</v>
      </c>
      <c r="J8888" s="177" t="str">
        <f t="shared" si="277"/>
        <v>Date &gt; 1920</v>
      </c>
    </row>
    <row r="8889" spans="1:10" x14ac:dyDescent="0.3">
      <c r="A8889" s="178" t="s">
        <v>270</v>
      </c>
      <c r="B8889" s="178" t="s">
        <v>193</v>
      </c>
      <c r="C8889" s="178" t="s">
        <v>4744</v>
      </c>
      <c r="D8889" s="178" t="s">
        <v>9049</v>
      </c>
      <c r="E8889" s="179">
        <v>43864</v>
      </c>
      <c r="F8889" s="180">
        <v>0</v>
      </c>
      <c r="G8889" s="180">
        <v>10239.200000000001</v>
      </c>
      <c r="H8889" s="180">
        <v>538.9</v>
      </c>
      <c r="I8889" s="180">
        <f t="shared" si="276"/>
        <v>10778.1</v>
      </c>
      <c r="J8889" s="177" t="str">
        <f t="shared" si="277"/>
        <v>Date &gt; 1920</v>
      </c>
    </row>
    <row r="8890" spans="1:10" x14ac:dyDescent="0.3">
      <c r="A8890" s="178" t="s">
        <v>270</v>
      </c>
      <c r="B8890" s="178" t="s">
        <v>193</v>
      </c>
      <c r="C8890" s="178" t="s">
        <v>4744</v>
      </c>
      <c r="D8890" s="178" t="s">
        <v>9050</v>
      </c>
      <c r="E8890" s="179">
        <v>43922</v>
      </c>
      <c r="F8890" s="180">
        <v>0</v>
      </c>
      <c r="G8890" s="180">
        <v>180500</v>
      </c>
      <c r="H8890" s="180">
        <v>9500</v>
      </c>
      <c r="I8890" s="180">
        <f t="shared" si="276"/>
        <v>190000</v>
      </c>
      <c r="J8890" s="177" t="str">
        <f t="shared" si="277"/>
        <v>Date &gt; 1920</v>
      </c>
    </row>
    <row r="8891" spans="1:10" x14ac:dyDescent="0.3">
      <c r="A8891" s="178" t="s">
        <v>270</v>
      </c>
      <c r="B8891" s="178" t="s">
        <v>193</v>
      </c>
      <c r="C8891" s="178" t="s">
        <v>4744</v>
      </c>
      <c r="D8891" s="178" t="s">
        <v>9050</v>
      </c>
      <c r="E8891" s="179">
        <v>44090</v>
      </c>
      <c r="F8891" s="180">
        <v>0</v>
      </c>
      <c r="G8891" s="180">
        <v>76950</v>
      </c>
      <c r="H8891" s="180">
        <v>4050</v>
      </c>
      <c r="I8891" s="180">
        <f t="shared" si="276"/>
        <v>81000</v>
      </c>
      <c r="J8891" s="177" t="str">
        <f t="shared" si="277"/>
        <v>Date &gt; 1920</v>
      </c>
    </row>
    <row r="8892" spans="1:10" x14ac:dyDescent="0.3">
      <c r="A8892" s="178" t="s">
        <v>270</v>
      </c>
      <c r="B8892" s="178" t="s">
        <v>193</v>
      </c>
      <c r="C8892" s="178" t="s">
        <v>4744</v>
      </c>
      <c r="D8892" s="178" t="s">
        <v>9051</v>
      </c>
      <c r="E8892" s="179">
        <v>43922</v>
      </c>
      <c r="F8892" s="180">
        <v>0</v>
      </c>
      <c r="G8892" s="180">
        <v>14507.07</v>
      </c>
      <c r="H8892" s="180">
        <v>763.53</v>
      </c>
      <c r="I8892" s="180">
        <f t="shared" si="276"/>
        <v>15270.6</v>
      </c>
      <c r="J8892" s="177" t="str">
        <f t="shared" si="277"/>
        <v>Date &gt; 1920</v>
      </c>
    </row>
    <row r="8893" spans="1:10" x14ac:dyDescent="0.3">
      <c r="A8893" s="178" t="s">
        <v>270</v>
      </c>
      <c r="B8893" s="178" t="s">
        <v>193</v>
      </c>
      <c r="C8893" s="178" t="s">
        <v>4744</v>
      </c>
      <c r="D8893" s="178" t="s">
        <v>9051</v>
      </c>
      <c r="E8893" s="179">
        <v>44159</v>
      </c>
      <c r="F8893" s="180">
        <v>0</v>
      </c>
      <c r="G8893" s="180">
        <v>7727.68</v>
      </c>
      <c r="H8893" s="180">
        <v>406.72</v>
      </c>
      <c r="I8893" s="180">
        <f t="shared" si="276"/>
        <v>8134.4000000000005</v>
      </c>
      <c r="J8893" s="177" t="str">
        <f t="shared" si="277"/>
        <v>Date &gt; 1920</v>
      </c>
    </row>
    <row r="8894" spans="1:10" x14ac:dyDescent="0.3">
      <c r="A8894" s="178" t="s">
        <v>270</v>
      </c>
      <c r="B8894" s="178" t="s">
        <v>193</v>
      </c>
      <c r="C8894" s="178" t="s">
        <v>4744</v>
      </c>
      <c r="D8894" s="178" t="s">
        <v>9052</v>
      </c>
      <c r="E8894" s="179">
        <v>44159</v>
      </c>
      <c r="F8894" s="180">
        <v>0</v>
      </c>
      <c r="G8894" s="180">
        <v>129884.79</v>
      </c>
      <c r="H8894" s="180">
        <v>6836.04</v>
      </c>
      <c r="I8894" s="180">
        <f t="shared" si="276"/>
        <v>136720.82999999999</v>
      </c>
      <c r="J8894" s="177" t="str">
        <f t="shared" si="277"/>
        <v>Date &gt; 1920</v>
      </c>
    </row>
    <row r="8895" spans="1:10" x14ac:dyDescent="0.3">
      <c r="A8895" s="178" t="s">
        <v>270</v>
      </c>
      <c r="B8895" s="178" t="s">
        <v>203</v>
      </c>
      <c r="C8895" s="178" t="s">
        <v>1418</v>
      </c>
      <c r="D8895" s="178" t="s">
        <v>9053</v>
      </c>
      <c r="E8895" s="179">
        <v>17730</v>
      </c>
      <c r="F8895" s="180">
        <v>0</v>
      </c>
      <c r="G8895" s="180">
        <v>1613.12</v>
      </c>
      <c r="H8895" s="180">
        <v>54.94</v>
      </c>
      <c r="I8895" s="180">
        <f t="shared" si="276"/>
        <v>1668.06</v>
      </c>
      <c r="J8895" s="177" t="str">
        <f t="shared" si="277"/>
        <v>Date &gt; 1920</v>
      </c>
    </row>
    <row r="8896" spans="1:10" x14ac:dyDescent="0.3">
      <c r="A8896" s="178" t="s">
        <v>270</v>
      </c>
      <c r="B8896" s="178" t="s">
        <v>203</v>
      </c>
      <c r="C8896" s="178" t="s">
        <v>1418</v>
      </c>
      <c r="D8896" s="178" t="s">
        <v>9054</v>
      </c>
      <c r="E8896" s="179">
        <v>18939</v>
      </c>
      <c r="F8896" s="180">
        <v>0</v>
      </c>
      <c r="G8896" s="180">
        <v>5000</v>
      </c>
      <c r="H8896" s="180">
        <v>164.13</v>
      </c>
      <c r="I8896" s="180">
        <f t="shared" si="276"/>
        <v>5164.13</v>
      </c>
      <c r="J8896" s="177" t="str">
        <f t="shared" si="277"/>
        <v>Date &gt; 1920</v>
      </c>
    </row>
    <row r="8897" spans="1:10" x14ac:dyDescent="0.3">
      <c r="A8897" s="178" t="s">
        <v>270</v>
      </c>
      <c r="B8897" s="178" t="s">
        <v>203</v>
      </c>
      <c r="C8897" s="178" t="s">
        <v>1418</v>
      </c>
      <c r="D8897" s="178" t="s">
        <v>9055</v>
      </c>
      <c r="E8897" s="179">
        <v>24019</v>
      </c>
      <c r="F8897" s="180">
        <v>77899.5</v>
      </c>
      <c r="G8897" s="180">
        <v>53814.91</v>
      </c>
      <c r="H8897" s="180">
        <v>29730.31</v>
      </c>
      <c r="I8897" s="180">
        <f t="shared" si="276"/>
        <v>161444.72</v>
      </c>
      <c r="J8897" s="177" t="str">
        <f t="shared" si="277"/>
        <v>Date &gt; 1920</v>
      </c>
    </row>
    <row r="8898" spans="1:10" x14ac:dyDescent="0.3">
      <c r="A8898" s="178" t="s">
        <v>270</v>
      </c>
      <c r="B8898" s="178" t="s">
        <v>203</v>
      </c>
      <c r="C8898" s="178" t="s">
        <v>1418</v>
      </c>
      <c r="D8898" s="178" t="s">
        <v>9056</v>
      </c>
      <c r="E8898" s="179">
        <v>23732</v>
      </c>
      <c r="F8898" s="180">
        <v>0</v>
      </c>
      <c r="G8898" s="180">
        <v>3958.98</v>
      </c>
      <c r="H8898" s="180">
        <v>1979.49</v>
      </c>
      <c r="I8898" s="180">
        <f t="shared" si="276"/>
        <v>5938.47</v>
      </c>
      <c r="J8898" s="177" t="str">
        <f t="shared" si="277"/>
        <v>Date &gt; 1920</v>
      </c>
    </row>
    <row r="8899" spans="1:10" x14ac:dyDescent="0.3">
      <c r="A8899" s="178" t="s">
        <v>270</v>
      </c>
      <c r="B8899" s="178" t="s">
        <v>203</v>
      </c>
      <c r="C8899" s="178" t="s">
        <v>1418</v>
      </c>
      <c r="D8899" s="178" t="s">
        <v>6400</v>
      </c>
      <c r="E8899" s="179">
        <v>23607</v>
      </c>
      <c r="F8899" s="180">
        <v>0</v>
      </c>
      <c r="G8899" s="180">
        <v>2954.38</v>
      </c>
      <c r="H8899" s="180">
        <v>1477.19</v>
      </c>
      <c r="I8899" s="180">
        <f t="shared" si="276"/>
        <v>4431.57</v>
      </c>
      <c r="J8899" s="177" t="str">
        <f t="shared" si="277"/>
        <v>Date &gt; 1920</v>
      </c>
    </row>
    <row r="8900" spans="1:10" x14ac:dyDescent="0.3">
      <c r="A8900" s="178" t="s">
        <v>270</v>
      </c>
      <c r="B8900" s="178" t="s">
        <v>203</v>
      </c>
      <c r="C8900" s="178" t="s">
        <v>1418</v>
      </c>
      <c r="D8900" s="178" t="s">
        <v>9057</v>
      </c>
      <c r="E8900" s="179">
        <v>30354</v>
      </c>
      <c r="F8900" s="180">
        <v>109974</v>
      </c>
      <c r="G8900" s="180">
        <v>52468.74</v>
      </c>
      <c r="H8900" s="180">
        <v>22000.5</v>
      </c>
      <c r="I8900" s="180">
        <f t="shared" si="276"/>
        <v>184443.24</v>
      </c>
      <c r="J8900" s="177" t="str">
        <f t="shared" si="277"/>
        <v>Date &gt; 1920</v>
      </c>
    </row>
    <row r="8901" spans="1:10" x14ac:dyDescent="0.3">
      <c r="A8901" s="178" t="s">
        <v>270</v>
      </c>
      <c r="B8901" s="178" t="s">
        <v>203</v>
      </c>
      <c r="C8901" s="178" t="s">
        <v>1418</v>
      </c>
      <c r="D8901" s="178" t="s">
        <v>9058</v>
      </c>
      <c r="E8901" s="179">
        <v>30354</v>
      </c>
      <c r="F8901" s="180">
        <v>0</v>
      </c>
      <c r="G8901" s="180">
        <v>7739.85</v>
      </c>
      <c r="H8901" s="180">
        <v>5589.9</v>
      </c>
      <c r="I8901" s="180">
        <f t="shared" ref="I8901:I8964" si="278">SUM(F8901:H8901)</f>
        <v>13329.75</v>
      </c>
      <c r="J8901" s="177" t="str">
        <f t="shared" ref="J8901:J8964" si="279">IF(OR(YEAR(E8901)&gt; 1920, ISBLANK(E8901)), "Date &gt; 1920", "Sketchy date")</f>
        <v>Date &gt; 1920</v>
      </c>
    </row>
    <row r="8902" spans="1:10" x14ac:dyDescent="0.3">
      <c r="A8902" s="178" t="s">
        <v>270</v>
      </c>
      <c r="B8902" s="178" t="s">
        <v>203</v>
      </c>
      <c r="C8902" s="178" t="s">
        <v>1418</v>
      </c>
      <c r="D8902" s="178" t="s">
        <v>8152</v>
      </c>
      <c r="E8902" s="179">
        <v>30942</v>
      </c>
      <c r="F8902" s="180">
        <v>0</v>
      </c>
      <c r="G8902" s="180">
        <v>5615.33</v>
      </c>
      <c r="H8902" s="180">
        <v>2807.67</v>
      </c>
      <c r="I8902" s="180">
        <f t="shared" si="278"/>
        <v>8423</v>
      </c>
      <c r="J8902" s="177" t="str">
        <f t="shared" si="279"/>
        <v>Date &gt; 1920</v>
      </c>
    </row>
    <row r="8903" spans="1:10" x14ac:dyDescent="0.3">
      <c r="A8903" s="178" t="s">
        <v>270</v>
      </c>
      <c r="B8903" s="178" t="s">
        <v>203</v>
      </c>
      <c r="C8903" s="178" t="s">
        <v>1418</v>
      </c>
      <c r="D8903" s="178" t="s">
        <v>9059</v>
      </c>
      <c r="E8903" s="179">
        <v>32212</v>
      </c>
      <c r="F8903" s="180">
        <v>0</v>
      </c>
      <c r="G8903" s="180">
        <v>2066.67</v>
      </c>
      <c r="H8903" s="180">
        <v>1033.33</v>
      </c>
      <c r="I8903" s="180">
        <f t="shared" si="278"/>
        <v>3100</v>
      </c>
      <c r="J8903" s="177" t="str">
        <f t="shared" si="279"/>
        <v>Date &gt; 1920</v>
      </c>
    </row>
    <row r="8904" spans="1:10" x14ac:dyDescent="0.3">
      <c r="A8904" s="178" t="s">
        <v>270</v>
      </c>
      <c r="B8904" s="178" t="s">
        <v>203</v>
      </c>
      <c r="C8904" s="178" t="s">
        <v>1418</v>
      </c>
      <c r="D8904" s="178" t="s">
        <v>9059</v>
      </c>
      <c r="E8904" s="179">
        <v>32245</v>
      </c>
      <c r="F8904" s="180">
        <v>0</v>
      </c>
      <c r="G8904" s="180">
        <v>557.37</v>
      </c>
      <c r="H8904" s="180">
        <v>278.68</v>
      </c>
      <c r="I8904" s="180">
        <f t="shared" si="278"/>
        <v>836.05</v>
      </c>
      <c r="J8904" s="177" t="str">
        <f t="shared" si="279"/>
        <v>Date &gt; 1920</v>
      </c>
    </row>
    <row r="8905" spans="1:10" x14ac:dyDescent="0.3">
      <c r="A8905" s="178" t="s">
        <v>270</v>
      </c>
      <c r="B8905" s="178" t="s">
        <v>203</v>
      </c>
      <c r="C8905" s="178" t="s">
        <v>1418</v>
      </c>
      <c r="D8905" s="178" t="s">
        <v>9059</v>
      </c>
      <c r="E8905" s="179">
        <v>32273</v>
      </c>
      <c r="F8905" s="180">
        <v>0</v>
      </c>
      <c r="G8905" s="180">
        <v>2786.75</v>
      </c>
      <c r="H8905" s="180">
        <v>1393.37</v>
      </c>
      <c r="I8905" s="180">
        <f t="shared" si="278"/>
        <v>4180.12</v>
      </c>
      <c r="J8905" s="177" t="str">
        <f t="shared" si="279"/>
        <v>Date &gt; 1920</v>
      </c>
    </row>
    <row r="8906" spans="1:10" x14ac:dyDescent="0.3">
      <c r="A8906" s="178" t="s">
        <v>270</v>
      </c>
      <c r="B8906" s="178" t="s">
        <v>203</v>
      </c>
      <c r="C8906" s="178" t="s">
        <v>1418</v>
      </c>
      <c r="D8906" s="178" t="s">
        <v>9059</v>
      </c>
      <c r="E8906" s="179">
        <v>32304</v>
      </c>
      <c r="F8906" s="180">
        <v>0</v>
      </c>
      <c r="G8906" s="180">
        <v>6619.78</v>
      </c>
      <c r="H8906" s="180">
        <v>3309.91</v>
      </c>
      <c r="I8906" s="180">
        <f t="shared" si="278"/>
        <v>9929.6899999999987</v>
      </c>
      <c r="J8906" s="177" t="str">
        <f t="shared" si="279"/>
        <v>Date &gt; 1920</v>
      </c>
    </row>
    <row r="8907" spans="1:10" x14ac:dyDescent="0.3">
      <c r="A8907" s="178" t="s">
        <v>270</v>
      </c>
      <c r="B8907" s="178" t="s">
        <v>203</v>
      </c>
      <c r="C8907" s="178" t="s">
        <v>1418</v>
      </c>
      <c r="D8907" s="178" t="s">
        <v>9059</v>
      </c>
      <c r="E8907" s="179">
        <v>32351</v>
      </c>
      <c r="F8907" s="180">
        <v>0</v>
      </c>
      <c r="G8907" s="180">
        <v>9106.2999999999993</v>
      </c>
      <c r="H8907" s="180">
        <v>4553.1499999999996</v>
      </c>
      <c r="I8907" s="180">
        <f t="shared" si="278"/>
        <v>13659.449999999999</v>
      </c>
      <c r="J8907" s="177" t="str">
        <f t="shared" si="279"/>
        <v>Date &gt; 1920</v>
      </c>
    </row>
    <row r="8908" spans="1:10" x14ac:dyDescent="0.3">
      <c r="A8908" s="178" t="s">
        <v>270</v>
      </c>
      <c r="B8908" s="178" t="s">
        <v>203</v>
      </c>
      <c r="C8908" s="178" t="s">
        <v>1418</v>
      </c>
      <c r="D8908" s="178" t="s">
        <v>9059</v>
      </c>
      <c r="E8908" s="179">
        <v>32399</v>
      </c>
      <c r="F8908" s="180">
        <v>0</v>
      </c>
      <c r="G8908" s="180">
        <v>3154.91</v>
      </c>
      <c r="H8908" s="180">
        <v>1577.45</v>
      </c>
      <c r="I8908" s="180">
        <f t="shared" si="278"/>
        <v>4732.3599999999997</v>
      </c>
      <c r="J8908" s="177" t="str">
        <f t="shared" si="279"/>
        <v>Date &gt; 1920</v>
      </c>
    </row>
    <row r="8909" spans="1:10" x14ac:dyDescent="0.3">
      <c r="A8909" s="178" t="s">
        <v>270</v>
      </c>
      <c r="B8909" s="178" t="s">
        <v>203</v>
      </c>
      <c r="C8909" s="178" t="s">
        <v>1418</v>
      </c>
      <c r="D8909" s="178" t="s">
        <v>9059</v>
      </c>
      <c r="E8909" s="179">
        <v>32447</v>
      </c>
      <c r="F8909" s="180">
        <v>0</v>
      </c>
      <c r="G8909" s="180">
        <v>333.37</v>
      </c>
      <c r="H8909" s="180">
        <v>166.69</v>
      </c>
      <c r="I8909" s="180">
        <f t="shared" si="278"/>
        <v>500.06</v>
      </c>
      <c r="J8909" s="177" t="str">
        <f t="shared" si="279"/>
        <v>Date &gt; 1920</v>
      </c>
    </row>
    <row r="8910" spans="1:10" x14ac:dyDescent="0.3">
      <c r="A8910" s="178" t="s">
        <v>270</v>
      </c>
      <c r="B8910" s="178" t="s">
        <v>203</v>
      </c>
      <c r="C8910" s="178" t="s">
        <v>1418</v>
      </c>
      <c r="D8910" s="178" t="s">
        <v>9059</v>
      </c>
      <c r="E8910" s="179">
        <v>32594</v>
      </c>
      <c r="F8910" s="180">
        <v>0</v>
      </c>
      <c r="G8910" s="180">
        <v>7631.81</v>
      </c>
      <c r="H8910" s="180">
        <v>3815.9</v>
      </c>
      <c r="I8910" s="180">
        <f t="shared" si="278"/>
        <v>11447.710000000001</v>
      </c>
      <c r="J8910" s="177" t="str">
        <f t="shared" si="279"/>
        <v>Date &gt; 1920</v>
      </c>
    </row>
    <row r="8911" spans="1:10" x14ac:dyDescent="0.3">
      <c r="A8911" s="178" t="s">
        <v>270</v>
      </c>
      <c r="B8911" s="178" t="s">
        <v>203</v>
      </c>
      <c r="C8911" s="178" t="s">
        <v>1418</v>
      </c>
      <c r="D8911" s="178" t="s">
        <v>9059</v>
      </c>
      <c r="E8911" s="179">
        <v>32658</v>
      </c>
      <c r="F8911" s="180">
        <v>0</v>
      </c>
      <c r="G8911" s="180">
        <v>299.85000000000002</v>
      </c>
      <c r="H8911" s="180">
        <v>150.41999999999999</v>
      </c>
      <c r="I8911" s="180">
        <f t="shared" si="278"/>
        <v>450.27</v>
      </c>
      <c r="J8911" s="177" t="str">
        <f t="shared" si="279"/>
        <v>Date &gt; 1920</v>
      </c>
    </row>
    <row r="8912" spans="1:10" x14ac:dyDescent="0.3">
      <c r="A8912" s="178" t="s">
        <v>270</v>
      </c>
      <c r="B8912" s="178" t="s">
        <v>203</v>
      </c>
      <c r="C8912" s="178" t="s">
        <v>1418</v>
      </c>
      <c r="D8912" s="178" t="s">
        <v>9059</v>
      </c>
      <c r="E8912" s="179">
        <v>32658</v>
      </c>
      <c r="F8912" s="180">
        <v>0</v>
      </c>
      <c r="G8912" s="180">
        <v>4599.46</v>
      </c>
      <c r="H8912" s="180">
        <v>2299.7399999999998</v>
      </c>
      <c r="I8912" s="180">
        <f t="shared" si="278"/>
        <v>6899.2</v>
      </c>
      <c r="J8912" s="177" t="str">
        <f t="shared" si="279"/>
        <v>Date &gt; 1920</v>
      </c>
    </row>
    <row r="8913" spans="1:10" x14ac:dyDescent="0.3">
      <c r="A8913" s="178" t="s">
        <v>270</v>
      </c>
      <c r="B8913" s="178" t="s">
        <v>203</v>
      </c>
      <c r="C8913" s="178" t="s">
        <v>1418</v>
      </c>
      <c r="D8913" s="178" t="s">
        <v>9060</v>
      </c>
      <c r="E8913" s="179">
        <v>31496</v>
      </c>
      <c r="F8913" s="180">
        <v>0</v>
      </c>
      <c r="G8913" s="180">
        <v>12333</v>
      </c>
      <c r="H8913" s="180">
        <v>6167</v>
      </c>
      <c r="I8913" s="180">
        <f t="shared" si="278"/>
        <v>18500</v>
      </c>
      <c r="J8913" s="177" t="str">
        <f t="shared" si="279"/>
        <v>Date &gt; 1920</v>
      </c>
    </row>
    <row r="8914" spans="1:10" x14ac:dyDescent="0.3">
      <c r="A8914" s="178" t="s">
        <v>270</v>
      </c>
      <c r="B8914" s="178" t="s">
        <v>203</v>
      </c>
      <c r="C8914" s="178" t="s">
        <v>1418</v>
      </c>
      <c r="D8914" s="178" t="s">
        <v>7531</v>
      </c>
      <c r="E8914" s="179">
        <v>32140</v>
      </c>
      <c r="F8914" s="180">
        <v>0</v>
      </c>
      <c r="G8914" s="180">
        <v>16991.400000000001</v>
      </c>
      <c r="H8914" s="180">
        <v>8495.7099999999991</v>
      </c>
      <c r="I8914" s="180">
        <f t="shared" si="278"/>
        <v>25487.11</v>
      </c>
      <c r="J8914" s="177" t="str">
        <f t="shared" si="279"/>
        <v>Date &gt; 1920</v>
      </c>
    </row>
    <row r="8915" spans="1:10" x14ac:dyDescent="0.3">
      <c r="A8915" s="178" t="s">
        <v>270</v>
      </c>
      <c r="B8915" s="178" t="s">
        <v>203</v>
      </c>
      <c r="C8915" s="178" t="s">
        <v>1418</v>
      </c>
      <c r="D8915" s="178" t="s">
        <v>9061</v>
      </c>
      <c r="E8915" s="179">
        <v>32742</v>
      </c>
      <c r="F8915" s="180">
        <v>74105.11</v>
      </c>
      <c r="G8915" s="180">
        <v>0</v>
      </c>
      <c r="H8915" s="180">
        <v>8233.9</v>
      </c>
      <c r="I8915" s="180">
        <f t="shared" si="278"/>
        <v>82339.009999999995</v>
      </c>
      <c r="J8915" s="177" t="str">
        <f t="shared" si="279"/>
        <v>Date &gt; 1920</v>
      </c>
    </row>
    <row r="8916" spans="1:10" x14ac:dyDescent="0.3">
      <c r="A8916" s="178" t="s">
        <v>270</v>
      </c>
      <c r="B8916" s="178" t="s">
        <v>203</v>
      </c>
      <c r="C8916" s="178" t="s">
        <v>1418</v>
      </c>
      <c r="D8916" s="178" t="s">
        <v>9061</v>
      </c>
      <c r="E8916" s="179">
        <v>32770</v>
      </c>
      <c r="F8916" s="180">
        <v>166951.54</v>
      </c>
      <c r="G8916" s="180">
        <v>0</v>
      </c>
      <c r="H8916" s="180">
        <v>18550.169999999998</v>
      </c>
      <c r="I8916" s="180">
        <f t="shared" si="278"/>
        <v>185501.71000000002</v>
      </c>
      <c r="J8916" s="177" t="str">
        <f t="shared" si="279"/>
        <v>Date &gt; 1920</v>
      </c>
    </row>
    <row r="8917" spans="1:10" x14ac:dyDescent="0.3">
      <c r="A8917" s="178" t="s">
        <v>270</v>
      </c>
      <c r="B8917" s="178" t="s">
        <v>203</v>
      </c>
      <c r="C8917" s="178" t="s">
        <v>1418</v>
      </c>
      <c r="D8917" s="178" t="s">
        <v>9061</v>
      </c>
      <c r="E8917" s="179">
        <v>32784</v>
      </c>
      <c r="F8917" s="180">
        <v>23142.799999999999</v>
      </c>
      <c r="G8917" s="180">
        <v>0</v>
      </c>
      <c r="H8917" s="180">
        <v>2571.42</v>
      </c>
      <c r="I8917" s="180">
        <f t="shared" si="278"/>
        <v>25714.22</v>
      </c>
      <c r="J8917" s="177" t="str">
        <f t="shared" si="279"/>
        <v>Date &gt; 1920</v>
      </c>
    </row>
    <row r="8918" spans="1:10" x14ac:dyDescent="0.3">
      <c r="A8918" s="178" t="s">
        <v>270</v>
      </c>
      <c r="B8918" s="178" t="s">
        <v>203</v>
      </c>
      <c r="C8918" s="178" t="s">
        <v>1418</v>
      </c>
      <c r="D8918" s="178" t="s">
        <v>9061</v>
      </c>
      <c r="E8918" s="179">
        <v>32814</v>
      </c>
      <c r="F8918" s="180">
        <v>48469.440000000002</v>
      </c>
      <c r="G8918" s="180">
        <v>0</v>
      </c>
      <c r="H8918" s="180">
        <v>5385.49</v>
      </c>
      <c r="I8918" s="180">
        <f t="shared" si="278"/>
        <v>53854.93</v>
      </c>
      <c r="J8918" s="177" t="str">
        <f t="shared" si="279"/>
        <v>Date &gt; 1920</v>
      </c>
    </row>
    <row r="8919" spans="1:10" x14ac:dyDescent="0.3">
      <c r="A8919" s="178" t="s">
        <v>270</v>
      </c>
      <c r="B8919" s="178" t="s">
        <v>203</v>
      </c>
      <c r="C8919" s="178" t="s">
        <v>1418</v>
      </c>
      <c r="D8919" s="178" t="s">
        <v>9061</v>
      </c>
      <c r="E8919" s="179">
        <v>32877</v>
      </c>
      <c r="F8919" s="180">
        <v>74825.98</v>
      </c>
      <c r="G8919" s="180">
        <v>0</v>
      </c>
      <c r="H8919" s="180">
        <v>8314</v>
      </c>
      <c r="I8919" s="180">
        <f t="shared" si="278"/>
        <v>83139.98</v>
      </c>
      <c r="J8919" s="177" t="str">
        <f t="shared" si="279"/>
        <v>Date &gt; 1920</v>
      </c>
    </row>
    <row r="8920" spans="1:10" x14ac:dyDescent="0.3">
      <c r="A8920" s="178" t="s">
        <v>270</v>
      </c>
      <c r="B8920" s="178" t="s">
        <v>203</v>
      </c>
      <c r="C8920" s="178" t="s">
        <v>1418</v>
      </c>
      <c r="D8920" s="178" t="s">
        <v>9061</v>
      </c>
      <c r="E8920" s="179">
        <v>32912</v>
      </c>
      <c r="F8920" s="180">
        <v>1902.15</v>
      </c>
      <c r="G8920" s="180">
        <v>0</v>
      </c>
      <c r="H8920" s="180">
        <v>211.35</v>
      </c>
      <c r="I8920" s="180">
        <f t="shared" si="278"/>
        <v>2113.5</v>
      </c>
      <c r="J8920" s="177" t="str">
        <f t="shared" si="279"/>
        <v>Date &gt; 1920</v>
      </c>
    </row>
    <row r="8921" spans="1:10" x14ac:dyDescent="0.3">
      <c r="A8921" s="178" t="s">
        <v>270</v>
      </c>
      <c r="B8921" s="178" t="s">
        <v>203</v>
      </c>
      <c r="C8921" s="178" t="s">
        <v>1418</v>
      </c>
      <c r="D8921" s="178" t="s">
        <v>9061</v>
      </c>
      <c r="E8921" s="179">
        <v>32934</v>
      </c>
      <c r="F8921" s="180">
        <v>439.71</v>
      </c>
      <c r="G8921" s="180">
        <v>0</v>
      </c>
      <c r="H8921" s="180">
        <v>48.85</v>
      </c>
      <c r="I8921" s="180">
        <f t="shared" si="278"/>
        <v>488.56</v>
      </c>
      <c r="J8921" s="177" t="str">
        <f t="shared" si="279"/>
        <v>Date &gt; 1920</v>
      </c>
    </row>
    <row r="8922" spans="1:10" x14ac:dyDescent="0.3">
      <c r="A8922" s="178" t="s">
        <v>270</v>
      </c>
      <c r="B8922" s="178" t="s">
        <v>203</v>
      </c>
      <c r="C8922" s="178" t="s">
        <v>1418</v>
      </c>
      <c r="D8922" s="178" t="s">
        <v>9061</v>
      </c>
      <c r="E8922" s="179">
        <v>32995</v>
      </c>
      <c r="F8922" s="180">
        <v>35493.599999999999</v>
      </c>
      <c r="G8922" s="180">
        <v>0</v>
      </c>
      <c r="H8922" s="180">
        <v>3943.74</v>
      </c>
      <c r="I8922" s="180">
        <f t="shared" si="278"/>
        <v>39437.339999999997</v>
      </c>
      <c r="J8922" s="177" t="str">
        <f t="shared" si="279"/>
        <v>Date &gt; 1920</v>
      </c>
    </row>
    <row r="8923" spans="1:10" x14ac:dyDescent="0.3">
      <c r="A8923" s="178" t="s">
        <v>270</v>
      </c>
      <c r="B8923" s="178" t="s">
        <v>203</v>
      </c>
      <c r="C8923" s="178" t="s">
        <v>1418</v>
      </c>
      <c r="D8923" s="178" t="s">
        <v>9061</v>
      </c>
      <c r="E8923" s="179">
        <v>33046</v>
      </c>
      <c r="F8923" s="180">
        <v>768.19</v>
      </c>
      <c r="G8923" s="180">
        <v>0</v>
      </c>
      <c r="H8923" s="180">
        <v>85.35</v>
      </c>
      <c r="I8923" s="180">
        <f t="shared" si="278"/>
        <v>853.54000000000008</v>
      </c>
      <c r="J8923" s="177" t="str">
        <f t="shared" si="279"/>
        <v>Date &gt; 1920</v>
      </c>
    </row>
    <row r="8924" spans="1:10" x14ac:dyDescent="0.3">
      <c r="A8924" s="178" t="s">
        <v>270</v>
      </c>
      <c r="B8924" s="178" t="s">
        <v>203</v>
      </c>
      <c r="C8924" s="178" t="s">
        <v>1418</v>
      </c>
      <c r="D8924" s="178" t="s">
        <v>9061</v>
      </c>
      <c r="E8924" s="179">
        <v>33120</v>
      </c>
      <c r="F8924" s="180">
        <v>355616.68</v>
      </c>
      <c r="G8924" s="180">
        <v>0</v>
      </c>
      <c r="H8924" s="180">
        <v>39512.949999999997</v>
      </c>
      <c r="I8924" s="180">
        <f t="shared" si="278"/>
        <v>395129.63</v>
      </c>
      <c r="J8924" s="177" t="str">
        <f t="shared" si="279"/>
        <v>Date &gt; 1920</v>
      </c>
    </row>
    <row r="8925" spans="1:10" x14ac:dyDescent="0.3">
      <c r="A8925" s="178" t="s">
        <v>270</v>
      </c>
      <c r="B8925" s="178" t="s">
        <v>203</v>
      </c>
      <c r="C8925" s="178" t="s">
        <v>1418</v>
      </c>
      <c r="D8925" s="178" t="s">
        <v>9061</v>
      </c>
      <c r="E8925" s="179">
        <v>33196</v>
      </c>
      <c r="F8925" s="180">
        <v>120887.85</v>
      </c>
      <c r="G8925" s="180">
        <v>4050.66</v>
      </c>
      <c r="H8925" s="180">
        <v>15457.33</v>
      </c>
      <c r="I8925" s="180">
        <f t="shared" si="278"/>
        <v>140395.84</v>
      </c>
      <c r="J8925" s="177" t="str">
        <f t="shared" si="279"/>
        <v>Date &gt; 1920</v>
      </c>
    </row>
    <row r="8926" spans="1:10" x14ac:dyDescent="0.3">
      <c r="A8926" s="178" t="s">
        <v>270</v>
      </c>
      <c r="B8926" s="178" t="s">
        <v>203</v>
      </c>
      <c r="C8926" s="178" t="s">
        <v>1418</v>
      </c>
      <c r="D8926" s="178" t="s">
        <v>9061</v>
      </c>
      <c r="E8926" s="179">
        <v>33298</v>
      </c>
      <c r="F8926" s="180">
        <v>8476.2000000000007</v>
      </c>
      <c r="G8926" s="180">
        <v>0</v>
      </c>
      <c r="H8926" s="180">
        <v>941.8</v>
      </c>
      <c r="I8926" s="180">
        <f t="shared" si="278"/>
        <v>9418</v>
      </c>
      <c r="J8926" s="177" t="str">
        <f t="shared" si="279"/>
        <v>Date &gt; 1920</v>
      </c>
    </row>
    <row r="8927" spans="1:10" x14ac:dyDescent="0.3">
      <c r="A8927" s="178" t="s">
        <v>270</v>
      </c>
      <c r="B8927" s="178" t="s">
        <v>203</v>
      </c>
      <c r="C8927" s="178" t="s">
        <v>1418</v>
      </c>
      <c r="D8927" s="178" t="s">
        <v>9061</v>
      </c>
      <c r="E8927" s="179">
        <v>33550</v>
      </c>
      <c r="F8927" s="180">
        <v>30706.29</v>
      </c>
      <c r="G8927" s="180">
        <v>765.87</v>
      </c>
      <c r="H8927" s="180">
        <v>3794.76</v>
      </c>
      <c r="I8927" s="180">
        <f t="shared" si="278"/>
        <v>35266.92</v>
      </c>
      <c r="J8927" s="177" t="str">
        <f t="shared" si="279"/>
        <v>Date &gt; 1920</v>
      </c>
    </row>
    <row r="8928" spans="1:10" x14ac:dyDescent="0.3">
      <c r="A8928" s="178" t="s">
        <v>270</v>
      </c>
      <c r="B8928" s="178" t="s">
        <v>203</v>
      </c>
      <c r="C8928" s="178" t="s">
        <v>1418</v>
      </c>
      <c r="D8928" s="178" t="s">
        <v>9061</v>
      </c>
      <c r="E8928" s="179">
        <v>33786</v>
      </c>
      <c r="F8928" s="180">
        <v>3790.9</v>
      </c>
      <c r="G8928" s="180">
        <v>0</v>
      </c>
      <c r="H8928" s="180">
        <v>422</v>
      </c>
      <c r="I8928" s="180">
        <f t="shared" si="278"/>
        <v>4212.8999999999996</v>
      </c>
      <c r="J8928" s="177" t="str">
        <f t="shared" si="279"/>
        <v>Date &gt; 1920</v>
      </c>
    </row>
    <row r="8929" spans="1:10" x14ac:dyDescent="0.3">
      <c r="A8929" s="178" t="s">
        <v>270</v>
      </c>
      <c r="B8929" s="178" t="s">
        <v>203</v>
      </c>
      <c r="C8929" s="178" t="s">
        <v>1418</v>
      </c>
      <c r="D8929" s="178" t="s">
        <v>9061</v>
      </c>
      <c r="E8929" s="179">
        <v>33786</v>
      </c>
      <c r="F8929" s="180">
        <v>0</v>
      </c>
      <c r="G8929" s="180">
        <v>1925.56</v>
      </c>
      <c r="H8929" s="180">
        <v>0</v>
      </c>
      <c r="I8929" s="180">
        <f t="shared" si="278"/>
        <v>1925.56</v>
      </c>
      <c r="J8929" s="177" t="str">
        <f t="shared" si="279"/>
        <v>Date &gt; 1920</v>
      </c>
    </row>
    <row r="8930" spans="1:10" x14ac:dyDescent="0.3">
      <c r="A8930" s="178" t="s">
        <v>270</v>
      </c>
      <c r="B8930" s="178" t="s">
        <v>203</v>
      </c>
      <c r="C8930" s="178" t="s">
        <v>1418</v>
      </c>
      <c r="D8930" s="178" t="s">
        <v>9062</v>
      </c>
      <c r="E8930" s="179">
        <v>33624</v>
      </c>
      <c r="F8930" s="180">
        <v>0</v>
      </c>
      <c r="G8930" s="180">
        <v>12779.13</v>
      </c>
      <c r="H8930" s="180">
        <v>6389.56</v>
      </c>
      <c r="I8930" s="180">
        <f t="shared" si="278"/>
        <v>19168.689999999999</v>
      </c>
      <c r="J8930" s="177" t="str">
        <f t="shared" si="279"/>
        <v>Date &gt; 1920</v>
      </c>
    </row>
    <row r="8931" spans="1:10" x14ac:dyDescent="0.3">
      <c r="A8931" s="178" t="s">
        <v>270</v>
      </c>
      <c r="B8931" s="178" t="s">
        <v>203</v>
      </c>
      <c r="C8931" s="178" t="s">
        <v>1418</v>
      </c>
      <c r="D8931" s="178" t="s">
        <v>9062</v>
      </c>
      <c r="E8931" s="179">
        <v>33778</v>
      </c>
      <c r="F8931" s="180">
        <v>0</v>
      </c>
      <c r="G8931" s="180">
        <v>33042.050000000003</v>
      </c>
      <c r="H8931" s="180">
        <v>16521.03</v>
      </c>
      <c r="I8931" s="180">
        <f t="shared" si="278"/>
        <v>49563.08</v>
      </c>
      <c r="J8931" s="177" t="str">
        <f t="shared" si="279"/>
        <v>Date &gt; 1920</v>
      </c>
    </row>
    <row r="8932" spans="1:10" x14ac:dyDescent="0.3">
      <c r="A8932" s="178" t="s">
        <v>270</v>
      </c>
      <c r="B8932" s="178" t="s">
        <v>203</v>
      </c>
      <c r="C8932" s="178" t="s">
        <v>1418</v>
      </c>
      <c r="D8932" s="178" t="s">
        <v>9062</v>
      </c>
      <c r="E8932" s="179">
        <v>33812</v>
      </c>
      <c r="F8932" s="180">
        <v>0</v>
      </c>
      <c r="G8932" s="180">
        <v>12976.36</v>
      </c>
      <c r="H8932" s="180">
        <v>6488.17</v>
      </c>
      <c r="I8932" s="180">
        <f t="shared" si="278"/>
        <v>19464.53</v>
      </c>
      <c r="J8932" s="177" t="str">
        <f t="shared" si="279"/>
        <v>Date &gt; 1920</v>
      </c>
    </row>
    <row r="8933" spans="1:10" x14ac:dyDescent="0.3">
      <c r="A8933" s="178" t="s">
        <v>270</v>
      </c>
      <c r="B8933" s="178" t="s">
        <v>203</v>
      </c>
      <c r="C8933" s="178" t="s">
        <v>1418</v>
      </c>
      <c r="D8933" s="178" t="s">
        <v>9062</v>
      </c>
      <c r="E8933" s="179">
        <v>33882</v>
      </c>
      <c r="F8933" s="180">
        <v>0</v>
      </c>
      <c r="G8933" s="180">
        <v>5359.98</v>
      </c>
      <c r="H8933" s="180">
        <v>2679.99</v>
      </c>
      <c r="I8933" s="180">
        <f t="shared" si="278"/>
        <v>8039.9699999999993</v>
      </c>
      <c r="J8933" s="177" t="str">
        <f t="shared" si="279"/>
        <v>Date &gt; 1920</v>
      </c>
    </row>
    <row r="8934" spans="1:10" x14ac:dyDescent="0.3">
      <c r="A8934" s="178" t="s">
        <v>270</v>
      </c>
      <c r="B8934" s="178" t="s">
        <v>203</v>
      </c>
      <c r="C8934" s="178" t="s">
        <v>1418</v>
      </c>
      <c r="D8934" s="178" t="s">
        <v>9062</v>
      </c>
      <c r="E8934" s="179">
        <v>33954</v>
      </c>
      <c r="F8934" s="180">
        <v>0</v>
      </c>
      <c r="G8934" s="180">
        <v>1277.46</v>
      </c>
      <c r="H8934" s="180">
        <v>638.73</v>
      </c>
      <c r="I8934" s="180">
        <f t="shared" si="278"/>
        <v>1916.19</v>
      </c>
      <c r="J8934" s="177" t="str">
        <f t="shared" si="279"/>
        <v>Date &gt; 1920</v>
      </c>
    </row>
    <row r="8935" spans="1:10" x14ac:dyDescent="0.3">
      <c r="A8935" s="178" t="s">
        <v>270</v>
      </c>
      <c r="B8935" s="178" t="s">
        <v>203</v>
      </c>
      <c r="C8935" s="178" t="s">
        <v>1418</v>
      </c>
      <c r="D8935" s="178" t="s">
        <v>9062</v>
      </c>
      <c r="E8935" s="179">
        <v>34016</v>
      </c>
      <c r="F8935" s="180">
        <v>0</v>
      </c>
      <c r="G8935" s="180">
        <v>3293.34</v>
      </c>
      <c r="H8935" s="180">
        <v>1646.68</v>
      </c>
      <c r="I8935" s="180">
        <f t="shared" si="278"/>
        <v>4940.0200000000004</v>
      </c>
      <c r="J8935" s="177" t="str">
        <f t="shared" si="279"/>
        <v>Date &gt; 1920</v>
      </c>
    </row>
    <row r="8936" spans="1:10" x14ac:dyDescent="0.3">
      <c r="A8936" s="178" t="s">
        <v>270</v>
      </c>
      <c r="B8936" s="178" t="s">
        <v>203</v>
      </c>
      <c r="C8936" s="178" t="s">
        <v>1418</v>
      </c>
      <c r="D8936" s="178" t="s">
        <v>9062</v>
      </c>
      <c r="E8936" s="179">
        <v>34045</v>
      </c>
      <c r="F8936" s="180">
        <v>0</v>
      </c>
      <c r="G8936" s="180">
        <v>632.53</v>
      </c>
      <c r="H8936" s="180">
        <v>316.26</v>
      </c>
      <c r="I8936" s="180">
        <f t="shared" si="278"/>
        <v>948.79</v>
      </c>
      <c r="J8936" s="177" t="str">
        <f t="shared" si="279"/>
        <v>Date &gt; 1920</v>
      </c>
    </row>
    <row r="8937" spans="1:10" x14ac:dyDescent="0.3">
      <c r="A8937" s="178" t="s">
        <v>270</v>
      </c>
      <c r="B8937" s="178" t="s">
        <v>203</v>
      </c>
      <c r="C8937" s="178" t="s">
        <v>1418</v>
      </c>
      <c r="D8937" s="178" t="s">
        <v>9063</v>
      </c>
      <c r="E8937" s="179">
        <v>33417</v>
      </c>
      <c r="F8937" s="180">
        <v>0</v>
      </c>
      <c r="G8937" s="180">
        <v>13429.33</v>
      </c>
      <c r="H8937" s="180">
        <v>6714.67</v>
      </c>
      <c r="I8937" s="180">
        <f t="shared" si="278"/>
        <v>20144</v>
      </c>
      <c r="J8937" s="177" t="str">
        <f t="shared" si="279"/>
        <v>Date &gt; 1920</v>
      </c>
    </row>
    <row r="8938" spans="1:10" x14ac:dyDescent="0.3">
      <c r="A8938" s="178" t="s">
        <v>270</v>
      </c>
      <c r="B8938" s="178" t="s">
        <v>203</v>
      </c>
      <c r="C8938" s="178" t="s">
        <v>1418</v>
      </c>
      <c r="D8938" s="178" t="s">
        <v>7541</v>
      </c>
      <c r="E8938" s="179">
        <v>35663</v>
      </c>
      <c r="F8938" s="180">
        <v>0</v>
      </c>
      <c r="G8938" s="180">
        <v>3404.67</v>
      </c>
      <c r="H8938" s="180">
        <v>1702.33</v>
      </c>
      <c r="I8938" s="180">
        <f t="shared" si="278"/>
        <v>5107</v>
      </c>
      <c r="J8938" s="177" t="str">
        <f t="shared" si="279"/>
        <v>Date &gt; 1920</v>
      </c>
    </row>
    <row r="8939" spans="1:10" x14ac:dyDescent="0.3">
      <c r="A8939" s="178" t="s">
        <v>270</v>
      </c>
      <c r="B8939" s="178" t="s">
        <v>203</v>
      </c>
      <c r="C8939" s="178" t="s">
        <v>1418</v>
      </c>
      <c r="D8939" s="178" t="s">
        <v>9064</v>
      </c>
      <c r="E8939" s="179">
        <v>34989</v>
      </c>
      <c r="F8939" s="180">
        <v>0</v>
      </c>
      <c r="G8939" s="180">
        <v>9537.18</v>
      </c>
      <c r="H8939" s="180">
        <v>4768.58</v>
      </c>
      <c r="I8939" s="180">
        <f t="shared" si="278"/>
        <v>14305.76</v>
      </c>
      <c r="J8939" s="177" t="str">
        <f t="shared" si="279"/>
        <v>Date &gt; 1920</v>
      </c>
    </row>
    <row r="8940" spans="1:10" x14ac:dyDescent="0.3">
      <c r="A8940" s="178" t="s">
        <v>270</v>
      </c>
      <c r="B8940" s="178" t="s">
        <v>203</v>
      </c>
      <c r="C8940" s="178" t="s">
        <v>1418</v>
      </c>
      <c r="D8940" s="178" t="s">
        <v>9064</v>
      </c>
      <c r="E8940" s="179">
        <v>35090</v>
      </c>
      <c r="F8940" s="180">
        <v>0</v>
      </c>
      <c r="G8940" s="180">
        <v>1062.82</v>
      </c>
      <c r="H8940" s="180">
        <v>1313.05</v>
      </c>
      <c r="I8940" s="180">
        <f t="shared" si="278"/>
        <v>2375.87</v>
      </c>
      <c r="J8940" s="177" t="str">
        <f t="shared" si="279"/>
        <v>Date &gt; 1920</v>
      </c>
    </row>
    <row r="8941" spans="1:10" x14ac:dyDescent="0.3">
      <c r="A8941" s="178" t="s">
        <v>270</v>
      </c>
      <c r="B8941" s="178" t="s">
        <v>203</v>
      </c>
      <c r="C8941" s="178" t="s">
        <v>1418</v>
      </c>
      <c r="D8941" s="178" t="s">
        <v>9064</v>
      </c>
      <c r="E8941" s="179">
        <v>35090</v>
      </c>
      <c r="F8941" s="180">
        <v>0</v>
      </c>
      <c r="G8941" s="180">
        <v>1563.27</v>
      </c>
      <c r="H8941" s="180">
        <v>0</v>
      </c>
      <c r="I8941" s="180">
        <f t="shared" si="278"/>
        <v>1563.27</v>
      </c>
      <c r="J8941" s="177" t="str">
        <f t="shared" si="279"/>
        <v>Date &gt; 1920</v>
      </c>
    </row>
    <row r="8942" spans="1:10" x14ac:dyDescent="0.3">
      <c r="A8942" s="178" t="s">
        <v>270</v>
      </c>
      <c r="B8942" s="178" t="s">
        <v>203</v>
      </c>
      <c r="C8942" s="178" t="s">
        <v>1418</v>
      </c>
      <c r="D8942" s="178" t="s">
        <v>9065</v>
      </c>
      <c r="E8942" s="179">
        <v>35269</v>
      </c>
      <c r="F8942" s="180">
        <v>0</v>
      </c>
      <c r="G8942" s="180">
        <v>3151.25</v>
      </c>
      <c r="H8942" s="180">
        <v>1575.63</v>
      </c>
      <c r="I8942" s="180">
        <f t="shared" si="278"/>
        <v>4726.88</v>
      </c>
      <c r="J8942" s="177" t="str">
        <f t="shared" si="279"/>
        <v>Date &gt; 1920</v>
      </c>
    </row>
    <row r="8943" spans="1:10" x14ac:dyDescent="0.3">
      <c r="A8943" s="178" t="s">
        <v>270</v>
      </c>
      <c r="B8943" s="178" t="s">
        <v>203</v>
      </c>
      <c r="C8943" s="178" t="s">
        <v>1418</v>
      </c>
      <c r="D8943" s="178" t="s">
        <v>9065</v>
      </c>
      <c r="E8943" s="179">
        <v>35403</v>
      </c>
      <c r="F8943" s="180">
        <v>0</v>
      </c>
      <c r="G8943" s="180">
        <v>55034.080000000002</v>
      </c>
      <c r="H8943" s="180">
        <v>27517.040000000001</v>
      </c>
      <c r="I8943" s="180">
        <f t="shared" si="278"/>
        <v>82551.12</v>
      </c>
      <c r="J8943" s="177" t="str">
        <f t="shared" si="279"/>
        <v>Date &gt; 1920</v>
      </c>
    </row>
    <row r="8944" spans="1:10" x14ac:dyDescent="0.3">
      <c r="A8944" s="178" t="s">
        <v>270</v>
      </c>
      <c r="B8944" s="178" t="s">
        <v>203</v>
      </c>
      <c r="C8944" s="178" t="s">
        <v>1418</v>
      </c>
      <c r="D8944" s="178" t="s">
        <v>9066</v>
      </c>
      <c r="E8944" s="179">
        <v>35355</v>
      </c>
      <c r="F8944" s="180">
        <v>0</v>
      </c>
      <c r="G8944" s="180">
        <v>2076.75</v>
      </c>
      <c r="H8944" s="180">
        <v>1038.3699999999999</v>
      </c>
      <c r="I8944" s="180">
        <f t="shared" si="278"/>
        <v>3115.12</v>
      </c>
      <c r="J8944" s="177" t="str">
        <f t="shared" si="279"/>
        <v>Date &gt; 1920</v>
      </c>
    </row>
    <row r="8945" spans="1:10" x14ac:dyDescent="0.3">
      <c r="A8945" s="178" t="s">
        <v>270</v>
      </c>
      <c r="B8945" s="178" t="s">
        <v>203</v>
      </c>
      <c r="C8945" s="178" t="s">
        <v>1418</v>
      </c>
      <c r="D8945" s="178" t="s">
        <v>9067</v>
      </c>
      <c r="E8945" s="179">
        <v>36370</v>
      </c>
      <c r="F8945" s="180">
        <v>0</v>
      </c>
      <c r="G8945" s="180">
        <v>9859.34</v>
      </c>
      <c r="H8945" s="180">
        <v>9859.33</v>
      </c>
      <c r="I8945" s="180">
        <f t="shared" si="278"/>
        <v>19718.669999999998</v>
      </c>
      <c r="J8945" s="177" t="str">
        <f t="shared" si="279"/>
        <v>Date &gt; 1920</v>
      </c>
    </row>
    <row r="8946" spans="1:10" x14ac:dyDescent="0.3">
      <c r="A8946" s="178" t="s">
        <v>270</v>
      </c>
      <c r="B8946" s="178" t="s">
        <v>203</v>
      </c>
      <c r="C8946" s="178" t="s">
        <v>1418</v>
      </c>
      <c r="D8946" s="178" t="s">
        <v>9067</v>
      </c>
      <c r="E8946" s="179">
        <v>36462</v>
      </c>
      <c r="F8946" s="180">
        <v>0</v>
      </c>
      <c r="G8946" s="180">
        <v>70168.13</v>
      </c>
      <c r="H8946" s="180">
        <v>43492.33</v>
      </c>
      <c r="I8946" s="180">
        <f t="shared" si="278"/>
        <v>113660.46</v>
      </c>
      <c r="J8946" s="177" t="str">
        <f t="shared" si="279"/>
        <v>Date &gt; 1920</v>
      </c>
    </row>
    <row r="8947" spans="1:10" x14ac:dyDescent="0.3">
      <c r="A8947" s="178" t="s">
        <v>270</v>
      </c>
      <c r="B8947" s="178" t="s">
        <v>203</v>
      </c>
      <c r="C8947" s="178" t="s">
        <v>1418</v>
      </c>
      <c r="D8947" s="178" t="s">
        <v>9067</v>
      </c>
      <c r="E8947" s="179">
        <v>36515</v>
      </c>
      <c r="F8947" s="180">
        <v>0</v>
      </c>
      <c r="G8947" s="180">
        <v>7668.84</v>
      </c>
      <c r="H8947" s="180">
        <v>2612.56</v>
      </c>
      <c r="I8947" s="180">
        <f t="shared" si="278"/>
        <v>10281.4</v>
      </c>
      <c r="J8947" s="177" t="str">
        <f t="shared" si="279"/>
        <v>Date &gt; 1920</v>
      </c>
    </row>
    <row r="8948" spans="1:10" x14ac:dyDescent="0.3">
      <c r="A8948" s="178" t="s">
        <v>270</v>
      </c>
      <c r="B8948" s="178" t="s">
        <v>203</v>
      </c>
      <c r="C8948" s="178" t="s">
        <v>1418</v>
      </c>
      <c r="D8948" s="178" t="s">
        <v>9067</v>
      </c>
      <c r="E8948" s="179">
        <v>36878</v>
      </c>
      <c r="F8948" s="180">
        <v>0</v>
      </c>
      <c r="G8948" s="180">
        <v>1980.01</v>
      </c>
      <c r="H8948" s="180">
        <v>3820</v>
      </c>
      <c r="I8948" s="180">
        <f t="shared" si="278"/>
        <v>5800.01</v>
      </c>
      <c r="J8948" s="177" t="str">
        <f t="shared" si="279"/>
        <v>Date &gt; 1920</v>
      </c>
    </row>
    <row r="8949" spans="1:10" x14ac:dyDescent="0.3">
      <c r="A8949" s="178" t="s">
        <v>270</v>
      </c>
      <c r="B8949" s="178" t="s">
        <v>203</v>
      </c>
      <c r="C8949" s="178" t="s">
        <v>1418</v>
      </c>
      <c r="D8949" s="178" t="s">
        <v>9068</v>
      </c>
      <c r="E8949" s="179">
        <v>37354</v>
      </c>
      <c r="F8949" s="180">
        <v>81175</v>
      </c>
      <c r="G8949" s="180">
        <v>0</v>
      </c>
      <c r="H8949" s="180">
        <v>9019.4500000000007</v>
      </c>
      <c r="I8949" s="180">
        <f t="shared" si="278"/>
        <v>90194.45</v>
      </c>
      <c r="J8949" s="177" t="str">
        <f t="shared" si="279"/>
        <v>Date &gt; 1920</v>
      </c>
    </row>
    <row r="8950" spans="1:10" x14ac:dyDescent="0.3">
      <c r="A8950" s="178" t="s">
        <v>270</v>
      </c>
      <c r="B8950" s="178" t="s">
        <v>203</v>
      </c>
      <c r="C8950" s="178" t="s">
        <v>1418</v>
      </c>
      <c r="D8950" s="178" t="s">
        <v>9068</v>
      </c>
      <c r="E8950" s="179">
        <v>37398</v>
      </c>
      <c r="F8950" s="180">
        <v>13214</v>
      </c>
      <c r="G8950" s="180">
        <v>0</v>
      </c>
      <c r="H8950" s="180">
        <v>1468.73</v>
      </c>
      <c r="I8950" s="180">
        <f t="shared" si="278"/>
        <v>14682.73</v>
      </c>
      <c r="J8950" s="177" t="str">
        <f t="shared" si="279"/>
        <v>Date &gt; 1920</v>
      </c>
    </row>
    <row r="8951" spans="1:10" x14ac:dyDescent="0.3">
      <c r="A8951" s="178" t="s">
        <v>270</v>
      </c>
      <c r="B8951" s="178" t="s">
        <v>203</v>
      </c>
      <c r="C8951" s="178" t="s">
        <v>1418</v>
      </c>
      <c r="D8951" s="178" t="s">
        <v>9068</v>
      </c>
      <c r="E8951" s="179">
        <v>37494</v>
      </c>
      <c r="F8951" s="180">
        <v>5458</v>
      </c>
      <c r="G8951" s="180">
        <v>0</v>
      </c>
      <c r="H8951" s="180">
        <v>607.53</v>
      </c>
      <c r="I8951" s="180">
        <f t="shared" si="278"/>
        <v>6065.53</v>
      </c>
      <c r="J8951" s="177" t="str">
        <f t="shared" si="279"/>
        <v>Date &gt; 1920</v>
      </c>
    </row>
    <row r="8952" spans="1:10" x14ac:dyDescent="0.3">
      <c r="A8952" s="178" t="s">
        <v>270</v>
      </c>
      <c r="B8952" s="178" t="s">
        <v>203</v>
      </c>
      <c r="C8952" s="178" t="s">
        <v>1418</v>
      </c>
      <c r="D8952" s="178" t="s">
        <v>9068</v>
      </c>
      <c r="E8952" s="179">
        <v>37907</v>
      </c>
      <c r="F8952" s="180">
        <v>21802</v>
      </c>
      <c r="G8952" s="180">
        <v>0</v>
      </c>
      <c r="H8952" s="180">
        <v>2422.4499999999998</v>
      </c>
      <c r="I8952" s="180">
        <f t="shared" si="278"/>
        <v>24224.45</v>
      </c>
      <c r="J8952" s="177" t="str">
        <f t="shared" si="279"/>
        <v>Date &gt; 1920</v>
      </c>
    </row>
    <row r="8953" spans="1:10" x14ac:dyDescent="0.3">
      <c r="A8953" s="178" t="s">
        <v>270</v>
      </c>
      <c r="B8953" s="178" t="s">
        <v>203</v>
      </c>
      <c r="C8953" s="178" t="s">
        <v>1418</v>
      </c>
      <c r="D8953" s="178" t="s">
        <v>9068</v>
      </c>
      <c r="E8953" s="179">
        <v>38337</v>
      </c>
      <c r="F8953" s="180">
        <v>5480</v>
      </c>
      <c r="G8953" s="180">
        <v>0</v>
      </c>
      <c r="H8953" s="180">
        <v>608.82000000000005</v>
      </c>
      <c r="I8953" s="180">
        <f t="shared" si="278"/>
        <v>6088.82</v>
      </c>
      <c r="J8953" s="177" t="str">
        <f t="shared" si="279"/>
        <v>Date &gt; 1920</v>
      </c>
    </row>
    <row r="8954" spans="1:10" x14ac:dyDescent="0.3">
      <c r="A8954" s="178" t="s">
        <v>270</v>
      </c>
      <c r="B8954" s="178" t="s">
        <v>203</v>
      </c>
      <c r="C8954" s="178" t="s">
        <v>1418</v>
      </c>
      <c r="D8954" s="178" t="s">
        <v>9068</v>
      </c>
      <c r="E8954" s="179">
        <v>38560</v>
      </c>
      <c r="F8954" s="180">
        <v>12871</v>
      </c>
      <c r="G8954" s="180">
        <v>0</v>
      </c>
      <c r="H8954" s="180">
        <v>2927.15</v>
      </c>
      <c r="I8954" s="180">
        <f t="shared" si="278"/>
        <v>15798.15</v>
      </c>
      <c r="J8954" s="177" t="str">
        <f t="shared" si="279"/>
        <v>Date &gt; 1920</v>
      </c>
    </row>
    <row r="8955" spans="1:10" x14ac:dyDescent="0.3">
      <c r="A8955" s="178" t="s">
        <v>270</v>
      </c>
      <c r="B8955" s="178" t="s">
        <v>203</v>
      </c>
      <c r="C8955" s="178" t="s">
        <v>1418</v>
      </c>
      <c r="D8955" s="178" t="s">
        <v>9068</v>
      </c>
      <c r="E8955" s="179">
        <v>38581</v>
      </c>
      <c r="F8955" s="180">
        <v>10000</v>
      </c>
      <c r="G8955" s="180">
        <v>0</v>
      </c>
      <c r="H8955" s="180">
        <v>0</v>
      </c>
      <c r="I8955" s="180">
        <f t="shared" si="278"/>
        <v>10000</v>
      </c>
      <c r="J8955" s="177" t="str">
        <f t="shared" si="279"/>
        <v>Date &gt; 1920</v>
      </c>
    </row>
    <row r="8956" spans="1:10" x14ac:dyDescent="0.3">
      <c r="A8956" s="178" t="s">
        <v>270</v>
      </c>
      <c r="B8956" s="178" t="s">
        <v>203</v>
      </c>
      <c r="C8956" s="178" t="s">
        <v>1418</v>
      </c>
      <c r="D8956" s="178" t="s">
        <v>9069</v>
      </c>
      <c r="E8956" s="179">
        <v>37915</v>
      </c>
      <c r="F8956" s="180">
        <v>150690</v>
      </c>
      <c r="G8956" s="180">
        <v>0</v>
      </c>
      <c r="H8956" s="180">
        <v>16743.39</v>
      </c>
      <c r="I8956" s="180">
        <f t="shared" si="278"/>
        <v>167433.39000000001</v>
      </c>
      <c r="J8956" s="177" t="str">
        <f t="shared" si="279"/>
        <v>Date &gt; 1920</v>
      </c>
    </row>
    <row r="8957" spans="1:10" x14ac:dyDescent="0.3">
      <c r="A8957" s="178" t="s">
        <v>270</v>
      </c>
      <c r="B8957" s="178" t="s">
        <v>203</v>
      </c>
      <c r="C8957" s="178" t="s">
        <v>1418</v>
      </c>
      <c r="D8957" s="178" t="s">
        <v>9069</v>
      </c>
      <c r="E8957" s="179">
        <v>37946</v>
      </c>
      <c r="F8957" s="180">
        <v>68175</v>
      </c>
      <c r="G8957" s="180">
        <v>0</v>
      </c>
      <c r="H8957" s="180">
        <v>7576.42</v>
      </c>
      <c r="I8957" s="180">
        <f t="shared" si="278"/>
        <v>75751.42</v>
      </c>
      <c r="J8957" s="177" t="str">
        <f t="shared" si="279"/>
        <v>Date &gt; 1920</v>
      </c>
    </row>
    <row r="8958" spans="1:10" x14ac:dyDescent="0.3">
      <c r="A8958" s="178" t="s">
        <v>270</v>
      </c>
      <c r="B8958" s="178" t="s">
        <v>203</v>
      </c>
      <c r="C8958" s="178" t="s">
        <v>1418</v>
      </c>
      <c r="D8958" s="178" t="s">
        <v>9069</v>
      </c>
      <c r="E8958" s="179">
        <v>38007</v>
      </c>
      <c r="F8958" s="180">
        <v>855</v>
      </c>
      <c r="G8958" s="180">
        <v>0</v>
      </c>
      <c r="H8958" s="180">
        <v>95</v>
      </c>
      <c r="I8958" s="180">
        <f t="shared" si="278"/>
        <v>950</v>
      </c>
      <c r="J8958" s="177" t="str">
        <f t="shared" si="279"/>
        <v>Date &gt; 1920</v>
      </c>
    </row>
    <row r="8959" spans="1:10" x14ac:dyDescent="0.3">
      <c r="A8959" s="178" t="s">
        <v>270</v>
      </c>
      <c r="B8959" s="178" t="s">
        <v>203</v>
      </c>
      <c r="C8959" s="178" t="s">
        <v>1418</v>
      </c>
      <c r="D8959" s="178" t="s">
        <v>9069</v>
      </c>
      <c r="E8959" s="179">
        <v>38364</v>
      </c>
      <c r="F8959" s="180">
        <v>32298</v>
      </c>
      <c r="G8959" s="180">
        <v>0</v>
      </c>
      <c r="H8959" s="180">
        <v>3587.19</v>
      </c>
      <c r="I8959" s="180">
        <f t="shared" si="278"/>
        <v>35885.19</v>
      </c>
      <c r="J8959" s="177" t="str">
        <f t="shared" si="279"/>
        <v>Date &gt; 1920</v>
      </c>
    </row>
    <row r="8960" spans="1:10" x14ac:dyDescent="0.3">
      <c r="A8960" s="178" t="s">
        <v>270</v>
      </c>
      <c r="B8960" s="178" t="s">
        <v>203</v>
      </c>
      <c r="C8960" s="178" t="s">
        <v>1418</v>
      </c>
      <c r="D8960" s="178" t="s">
        <v>9069</v>
      </c>
      <c r="E8960" s="179">
        <v>38597</v>
      </c>
      <c r="F8960" s="180">
        <v>18243</v>
      </c>
      <c r="G8960" s="180">
        <v>0</v>
      </c>
      <c r="H8960" s="180">
        <v>0</v>
      </c>
      <c r="I8960" s="180">
        <f t="shared" si="278"/>
        <v>18243</v>
      </c>
      <c r="J8960" s="177" t="str">
        <f t="shared" si="279"/>
        <v>Date &gt; 1920</v>
      </c>
    </row>
    <row r="8961" spans="1:10" x14ac:dyDescent="0.3">
      <c r="A8961" s="178" t="s">
        <v>270</v>
      </c>
      <c r="B8961" s="178" t="s">
        <v>203</v>
      </c>
      <c r="C8961" s="178" t="s">
        <v>1418</v>
      </c>
      <c r="D8961" s="178" t="s">
        <v>9070</v>
      </c>
      <c r="E8961" s="179">
        <v>38673</v>
      </c>
      <c r="F8961" s="180">
        <v>0</v>
      </c>
      <c r="G8961" s="180">
        <v>8318.36</v>
      </c>
      <c r="H8961" s="180">
        <v>8318.36</v>
      </c>
      <c r="I8961" s="180">
        <f t="shared" si="278"/>
        <v>16636.72</v>
      </c>
      <c r="J8961" s="177" t="str">
        <f t="shared" si="279"/>
        <v>Date &gt; 1920</v>
      </c>
    </row>
    <row r="8962" spans="1:10" x14ac:dyDescent="0.3">
      <c r="A8962" s="178" t="s">
        <v>270</v>
      </c>
      <c r="B8962" s="178" t="s">
        <v>203</v>
      </c>
      <c r="C8962" s="178" t="s">
        <v>1418</v>
      </c>
      <c r="D8962" s="178" t="s">
        <v>9071</v>
      </c>
      <c r="E8962" s="179">
        <v>39084</v>
      </c>
      <c r="F8962" s="180">
        <v>420427</v>
      </c>
      <c r="G8962" s="180">
        <v>0</v>
      </c>
      <c r="H8962" s="180">
        <v>26180.25</v>
      </c>
      <c r="I8962" s="180">
        <f t="shared" si="278"/>
        <v>446607.25</v>
      </c>
      <c r="J8962" s="177" t="str">
        <f t="shared" si="279"/>
        <v>Date &gt; 1920</v>
      </c>
    </row>
    <row r="8963" spans="1:10" x14ac:dyDescent="0.3">
      <c r="A8963" s="178" t="s">
        <v>270</v>
      </c>
      <c r="B8963" s="178" t="s">
        <v>203</v>
      </c>
      <c r="C8963" s="178" t="s">
        <v>1418</v>
      </c>
      <c r="D8963" s="178" t="s">
        <v>9071</v>
      </c>
      <c r="E8963" s="179">
        <v>39260</v>
      </c>
      <c r="F8963" s="180">
        <v>33582</v>
      </c>
      <c r="G8963" s="180">
        <v>0</v>
      </c>
      <c r="H8963" s="180">
        <v>-2284.0100000000002</v>
      </c>
      <c r="I8963" s="180">
        <f t="shared" si="278"/>
        <v>31297.989999999998</v>
      </c>
      <c r="J8963" s="177" t="str">
        <f t="shared" si="279"/>
        <v>Date &gt; 1920</v>
      </c>
    </row>
    <row r="8964" spans="1:10" x14ac:dyDescent="0.3">
      <c r="A8964" s="178" t="s">
        <v>270</v>
      </c>
      <c r="B8964" s="178" t="s">
        <v>203</v>
      </c>
      <c r="C8964" s="178" t="s">
        <v>1418</v>
      </c>
      <c r="D8964" s="178" t="s">
        <v>9072</v>
      </c>
      <c r="E8964" s="179">
        <v>39640</v>
      </c>
      <c r="F8964" s="180">
        <v>5416</v>
      </c>
      <c r="G8964" s="180">
        <v>0</v>
      </c>
      <c r="H8964" s="180">
        <v>285.73</v>
      </c>
      <c r="I8964" s="180">
        <f t="shared" si="278"/>
        <v>5701.73</v>
      </c>
      <c r="J8964" s="177" t="str">
        <f t="shared" si="279"/>
        <v>Date &gt; 1920</v>
      </c>
    </row>
    <row r="8965" spans="1:10" x14ac:dyDescent="0.3">
      <c r="A8965" s="178" t="s">
        <v>270</v>
      </c>
      <c r="B8965" s="178" t="s">
        <v>203</v>
      </c>
      <c r="C8965" s="178" t="s">
        <v>1418</v>
      </c>
      <c r="D8965" s="178" t="s">
        <v>9072</v>
      </c>
      <c r="E8965" s="179">
        <v>40245</v>
      </c>
      <c r="F8965" s="180">
        <v>5335</v>
      </c>
      <c r="G8965" s="180">
        <v>0</v>
      </c>
      <c r="H8965" s="180">
        <v>280.48</v>
      </c>
      <c r="I8965" s="180">
        <f t="shared" ref="I8965:I9028" si="280">SUM(F8965:H8965)</f>
        <v>5615.48</v>
      </c>
      <c r="J8965" s="177" t="str">
        <f t="shared" ref="J8965:J9028" si="281">IF(OR(YEAR(E8965)&gt; 1920, ISBLANK(E8965)), "Date &gt; 1920", "Sketchy date")</f>
        <v>Date &gt; 1920</v>
      </c>
    </row>
    <row r="8966" spans="1:10" x14ac:dyDescent="0.3">
      <c r="A8966" s="178" t="s">
        <v>270</v>
      </c>
      <c r="B8966" s="178" t="s">
        <v>203</v>
      </c>
      <c r="C8966" s="178" t="s">
        <v>1418</v>
      </c>
      <c r="D8966" s="178" t="s">
        <v>9072</v>
      </c>
      <c r="E8966" s="179">
        <v>40395</v>
      </c>
      <c r="F8966" s="180">
        <v>9701</v>
      </c>
      <c r="G8966" s="180">
        <v>0</v>
      </c>
      <c r="H8966" s="180">
        <v>812.21</v>
      </c>
      <c r="I8966" s="180">
        <f t="shared" si="280"/>
        <v>10513.21</v>
      </c>
      <c r="J8966" s="177" t="str">
        <f t="shared" si="281"/>
        <v>Date &gt; 1920</v>
      </c>
    </row>
    <row r="8967" spans="1:10" x14ac:dyDescent="0.3">
      <c r="A8967" s="178" t="s">
        <v>270</v>
      </c>
      <c r="B8967" s="178" t="s">
        <v>203</v>
      </c>
      <c r="C8967" s="178" t="s">
        <v>1418</v>
      </c>
      <c r="D8967" s="178" t="s">
        <v>9072</v>
      </c>
      <c r="E8967" s="179">
        <v>40821</v>
      </c>
      <c r="F8967" s="180">
        <v>9930</v>
      </c>
      <c r="G8967" s="180">
        <v>0</v>
      </c>
      <c r="H8967" s="180">
        <v>221.22</v>
      </c>
      <c r="I8967" s="180">
        <f t="shared" si="280"/>
        <v>10151.219999999999</v>
      </c>
      <c r="J8967" s="177" t="str">
        <f t="shared" si="281"/>
        <v>Date &gt; 1920</v>
      </c>
    </row>
    <row r="8968" spans="1:10" x14ac:dyDescent="0.3">
      <c r="A8968" s="178" t="s">
        <v>270</v>
      </c>
      <c r="B8968" s="178" t="s">
        <v>203</v>
      </c>
      <c r="C8968" s="178" t="s">
        <v>1418</v>
      </c>
      <c r="D8968" s="178" t="s">
        <v>9073</v>
      </c>
      <c r="E8968" s="179">
        <v>39730</v>
      </c>
      <c r="F8968" s="180">
        <v>68933</v>
      </c>
      <c r="G8968" s="180">
        <v>0</v>
      </c>
      <c r="H8968" s="180">
        <v>3628.4</v>
      </c>
      <c r="I8968" s="180">
        <f t="shared" si="280"/>
        <v>72561.399999999994</v>
      </c>
      <c r="J8968" s="177" t="str">
        <f t="shared" si="281"/>
        <v>Date &gt; 1920</v>
      </c>
    </row>
    <row r="8969" spans="1:10" x14ac:dyDescent="0.3">
      <c r="A8969" s="178" t="s">
        <v>270</v>
      </c>
      <c r="B8969" s="178" t="s">
        <v>203</v>
      </c>
      <c r="C8969" s="178" t="s">
        <v>1418</v>
      </c>
      <c r="D8969" s="178" t="s">
        <v>9073</v>
      </c>
      <c r="E8969" s="179">
        <v>39749</v>
      </c>
      <c r="F8969" s="180">
        <v>12027</v>
      </c>
      <c r="G8969" s="180">
        <v>0</v>
      </c>
      <c r="H8969" s="180">
        <v>633.99</v>
      </c>
      <c r="I8969" s="180">
        <f t="shared" si="280"/>
        <v>12660.99</v>
      </c>
      <c r="J8969" s="177" t="str">
        <f t="shared" si="281"/>
        <v>Date &gt; 1920</v>
      </c>
    </row>
    <row r="8970" spans="1:10" x14ac:dyDescent="0.3">
      <c r="A8970" s="178" t="s">
        <v>270</v>
      </c>
      <c r="B8970" s="178" t="s">
        <v>203</v>
      </c>
      <c r="C8970" s="178" t="s">
        <v>1418</v>
      </c>
      <c r="D8970" s="178" t="s">
        <v>9073</v>
      </c>
      <c r="E8970" s="179">
        <v>39785</v>
      </c>
      <c r="F8970" s="180">
        <v>7659</v>
      </c>
      <c r="G8970" s="180">
        <v>0</v>
      </c>
      <c r="H8970" s="180">
        <v>403.38</v>
      </c>
      <c r="I8970" s="180">
        <f t="shared" si="280"/>
        <v>8062.38</v>
      </c>
      <c r="J8970" s="177" t="str">
        <f t="shared" si="281"/>
        <v>Date &gt; 1920</v>
      </c>
    </row>
    <row r="8971" spans="1:10" x14ac:dyDescent="0.3">
      <c r="A8971" s="178" t="s">
        <v>270</v>
      </c>
      <c r="B8971" s="178" t="s">
        <v>203</v>
      </c>
      <c r="C8971" s="178" t="s">
        <v>1418</v>
      </c>
      <c r="D8971" s="178" t="s">
        <v>9073</v>
      </c>
      <c r="E8971" s="179">
        <v>39820</v>
      </c>
      <c r="F8971" s="180">
        <v>954</v>
      </c>
      <c r="G8971" s="180">
        <v>0</v>
      </c>
      <c r="H8971" s="180">
        <v>475.36</v>
      </c>
      <c r="I8971" s="180">
        <f t="shared" si="280"/>
        <v>1429.3600000000001</v>
      </c>
      <c r="J8971" s="177" t="str">
        <f t="shared" si="281"/>
        <v>Date &gt; 1920</v>
      </c>
    </row>
    <row r="8972" spans="1:10" x14ac:dyDescent="0.3">
      <c r="A8972" s="178" t="s">
        <v>270</v>
      </c>
      <c r="B8972" s="178" t="s">
        <v>203</v>
      </c>
      <c r="C8972" s="178" t="s">
        <v>1418</v>
      </c>
      <c r="D8972" s="178" t="s">
        <v>9073</v>
      </c>
      <c r="E8972" s="179">
        <v>40350</v>
      </c>
      <c r="F8972" s="180">
        <v>9192</v>
      </c>
      <c r="G8972" s="180">
        <v>0</v>
      </c>
      <c r="H8972" s="180">
        <v>57.79</v>
      </c>
      <c r="I8972" s="180">
        <f t="shared" si="280"/>
        <v>9249.7900000000009</v>
      </c>
      <c r="J8972" s="177" t="str">
        <f t="shared" si="281"/>
        <v>Date &gt; 1920</v>
      </c>
    </row>
    <row r="8973" spans="1:10" x14ac:dyDescent="0.3">
      <c r="A8973" s="178" t="s">
        <v>270</v>
      </c>
      <c r="B8973" s="178" t="s">
        <v>203</v>
      </c>
      <c r="C8973" s="178" t="s">
        <v>1418</v>
      </c>
      <c r="D8973" s="178" t="s">
        <v>9074</v>
      </c>
      <c r="E8973" s="179">
        <v>40233</v>
      </c>
      <c r="F8973" s="180">
        <v>0</v>
      </c>
      <c r="G8973" s="180">
        <v>8268.2800000000007</v>
      </c>
      <c r="H8973" s="180">
        <v>2067.0700000000002</v>
      </c>
      <c r="I8973" s="180">
        <f t="shared" si="280"/>
        <v>10335.35</v>
      </c>
      <c r="J8973" s="177" t="str">
        <f t="shared" si="281"/>
        <v>Date &gt; 1920</v>
      </c>
    </row>
    <row r="8974" spans="1:10" x14ac:dyDescent="0.3">
      <c r="A8974" s="178" t="s">
        <v>270</v>
      </c>
      <c r="B8974" s="178" t="s">
        <v>203</v>
      </c>
      <c r="C8974" s="178" t="s">
        <v>1418</v>
      </c>
      <c r="D8974" s="178" t="s">
        <v>9074</v>
      </c>
      <c r="E8974" s="179">
        <v>41948</v>
      </c>
      <c r="F8974" s="180">
        <v>0</v>
      </c>
      <c r="G8974" s="180">
        <v>12000</v>
      </c>
      <c r="H8974" s="180">
        <v>3001</v>
      </c>
      <c r="I8974" s="180">
        <f t="shared" si="280"/>
        <v>15001</v>
      </c>
      <c r="J8974" s="177" t="str">
        <f t="shared" si="281"/>
        <v>Date &gt; 1920</v>
      </c>
    </row>
    <row r="8975" spans="1:10" x14ac:dyDescent="0.3">
      <c r="A8975" s="178" t="s">
        <v>270</v>
      </c>
      <c r="B8975" s="178" t="s">
        <v>203</v>
      </c>
      <c r="C8975" s="178" t="s">
        <v>1418</v>
      </c>
      <c r="D8975" s="178" t="s">
        <v>9075</v>
      </c>
      <c r="E8975" s="179">
        <v>40385</v>
      </c>
      <c r="F8975" s="180">
        <v>0</v>
      </c>
      <c r="G8975" s="180">
        <v>48768</v>
      </c>
      <c r="H8975" s="180">
        <v>24274</v>
      </c>
      <c r="I8975" s="180">
        <f t="shared" si="280"/>
        <v>73042</v>
      </c>
      <c r="J8975" s="177" t="str">
        <f t="shared" si="281"/>
        <v>Date &gt; 1920</v>
      </c>
    </row>
    <row r="8976" spans="1:10" x14ac:dyDescent="0.3">
      <c r="A8976" s="178" t="s">
        <v>270</v>
      </c>
      <c r="B8976" s="178" t="s">
        <v>203</v>
      </c>
      <c r="C8976" s="178" t="s">
        <v>1418</v>
      </c>
      <c r="D8976" s="178" t="s">
        <v>9076</v>
      </c>
      <c r="E8976" s="179">
        <v>40995</v>
      </c>
      <c r="F8976" s="180">
        <v>43974</v>
      </c>
      <c r="G8976" s="180">
        <v>0</v>
      </c>
      <c r="H8976" s="180">
        <v>2314.7800000000002</v>
      </c>
      <c r="I8976" s="180">
        <f t="shared" si="280"/>
        <v>46288.78</v>
      </c>
      <c r="J8976" s="177" t="str">
        <f t="shared" si="281"/>
        <v>Date &gt; 1920</v>
      </c>
    </row>
    <row r="8977" spans="1:10" x14ac:dyDescent="0.3">
      <c r="A8977" s="178" t="s">
        <v>270</v>
      </c>
      <c r="B8977" s="178" t="s">
        <v>203</v>
      </c>
      <c r="C8977" s="178" t="s">
        <v>1418</v>
      </c>
      <c r="D8977" s="178" t="s">
        <v>9076</v>
      </c>
      <c r="E8977" s="179">
        <v>41148</v>
      </c>
      <c r="F8977" s="180">
        <v>130445</v>
      </c>
      <c r="G8977" s="180">
        <v>14537.78</v>
      </c>
      <c r="H8977" s="180">
        <v>21404.75</v>
      </c>
      <c r="I8977" s="180">
        <f t="shared" si="280"/>
        <v>166387.53</v>
      </c>
      <c r="J8977" s="177" t="str">
        <f t="shared" si="281"/>
        <v>Date &gt; 1920</v>
      </c>
    </row>
    <row r="8978" spans="1:10" x14ac:dyDescent="0.3">
      <c r="A8978" s="178" t="s">
        <v>270</v>
      </c>
      <c r="B8978" s="178" t="s">
        <v>203</v>
      </c>
      <c r="C8978" s="178" t="s">
        <v>1418</v>
      </c>
      <c r="D8978" s="178" t="s">
        <v>9076</v>
      </c>
      <c r="E8978" s="179">
        <v>41199</v>
      </c>
      <c r="F8978" s="180">
        <v>253617</v>
      </c>
      <c r="G8978" s="180">
        <v>21340.29</v>
      </c>
      <c r="H8978" s="180">
        <v>34688.03</v>
      </c>
      <c r="I8978" s="180">
        <f t="shared" si="280"/>
        <v>309645.31999999995</v>
      </c>
      <c r="J8978" s="177" t="str">
        <f t="shared" si="281"/>
        <v>Date &gt; 1920</v>
      </c>
    </row>
    <row r="8979" spans="1:10" x14ac:dyDescent="0.3">
      <c r="A8979" s="178" t="s">
        <v>270</v>
      </c>
      <c r="B8979" s="178" t="s">
        <v>203</v>
      </c>
      <c r="C8979" s="178" t="s">
        <v>1418</v>
      </c>
      <c r="D8979" s="178" t="s">
        <v>9076</v>
      </c>
      <c r="E8979" s="179">
        <v>41278</v>
      </c>
      <c r="F8979" s="180">
        <v>34611</v>
      </c>
      <c r="G8979" s="180">
        <v>9464.17</v>
      </c>
      <c r="H8979" s="180">
        <v>11682.62</v>
      </c>
      <c r="I8979" s="180">
        <f t="shared" si="280"/>
        <v>55757.79</v>
      </c>
      <c r="J8979" s="177" t="str">
        <f t="shared" si="281"/>
        <v>Date &gt; 1920</v>
      </c>
    </row>
    <row r="8980" spans="1:10" x14ac:dyDescent="0.3">
      <c r="A8980" s="178" t="s">
        <v>270</v>
      </c>
      <c r="B8980" s="178" t="s">
        <v>203</v>
      </c>
      <c r="C8980" s="178" t="s">
        <v>1418</v>
      </c>
      <c r="D8980" s="178" t="s">
        <v>9076</v>
      </c>
      <c r="E8980" s="179">
        <v>41422</v>
      </c>
      <c r="F8980" s="180">
        <v>10000</v>
      </c>
      <c r="G8980" s="180">
        <v>240.03</v>
      </c>
      <c r="H8980" s="180">
        <v>370.97</v>
      </c>
      <c r="I8980" s="180">
        <f t="shared" si="280"/>
        <v>10611</v>
      </c>
      <c r="J8980" s="177" t="str">
        <f t="shared" si="281"/>
        <v>Date &gt; 1920</v>
      </c>
    </row>
    <row r="8981" spans="1:10" x14ac:dyDescent="0.3">
      <c r="A8981" s="178" t="s">
        <v>270</v>
      </c>
      <c r="B8981" s="178" t="s">
        <v>203</v>
      </c>
      <c r="C8981" s="178" t="s">
        <v>1418</v>
      </c>
      <c r="D8981" s="178" t="s">
        <v>9077</v>
      </c>
      <c r="E8981" s="179">
        <v>41611</v>
      </c>
      <c r="F8981" s="180">
        <v>66347</v>
      </c>
      <c r="G8981" s="180">
        <v>6817.54</v>
      </c>
      <c r="H8981" s="180">
        <v>10296.879999999999</v>
      </c>
      <c r="I8981" s="180">
        <f t="shared" si="280"/>
        <v>83461.42</v>
      </c>
      <c r="J8981" s="177" t="str">
        <f t="shared" si="281"/>
        <v>Date &gt; 1920</v>
      </c>
    </row>
    <row r="8982" spans="1:10" x14ac:dyDescent="0.3">
      <c r="A8982" s="178" t="s">
        <v>270</v>
      </c>
      <c r="B8982" s="178" t="s">
        <v>203</v>
      </c>
      <c r="C8982" s="178" t="s">
        <v>1418</v>
      </c>
      <c r="D8982" s="178" t="s">
        <v>9077</v>
      </c>
      <c r="E8982" s="179">
        <v>41711</v>
      </c>
      <c r="F8982" s="180">
        <v>3940</v>
      </c>
      <c r="G8982" s="180">
        <v>621.78</v>
      </c>
      <c r="H8982" s="180">
        <v>938.09</v>
      </c>
      <c r="I8982" s="180">
        <f t="shared" si="280"/>
        <v>5499.87</v>
      </c>
      <c r="J8982" s="177" t="str">
        <f t="shared" si="281"/>
        <v>Date &gt; 1920</v>
      </c>
    </row>
    <row r="8983" spans="1:10" x14ac:dyDescent="0.3">
      <c r="A8983" s="178" t="s">
        <v>270</v>
      </c>
      <c r="B8983" s="178" t="s">
        <v>203</v>
      </c>
      <c r="C8983" s="178" t="s">
        <v>1418</v>
      </c>
      <c r="D8983" s="178" t="s">
        <v>9077</v>
      </c>
      <c r="E8983" s="179">
        <v>41877</v>
      </c>
      <c r="F8983" s="180">
        <v>5539</v>
      </c>
      <c r="G8983" s="180">
        <v>5677.94</v>
      </c>
      <c r="H8983" s="180">
        <v>-4793.08</v>
      </c>
      <c r="I8983" s="180">
        <f t="shared" si="280"/>
        <v>6423.8599999999988</v>
      </c>
      <c r="J8983" s="177" t="str">
        <f t="shared" si="281"/>
        <v>Date &gt; 1920</v>
      </c>
    </row>
    <row r="8984" spans="1:10" x14ac:dyDescent="0.3">
      <c r="A8984" s="178" t="s">
        <v>270</v>
      </c>
      <c r="B8984" s="178" t="s">
        <v>203</v>
      </c>
      <c r="C8984" s="178" t="s">
        <v>1418</v>
      </c>
      <c r="D8984" s="178" t="s">
        <v>9078</v>
      </c>
      <c r="E8984" s="179">
        <v>42089</v>
      </c>
      <c r="F8984" s="180">
        <v>77638</v>
      </c>
      <c r="G8984" s="180">
        <v>4313.29</v>
      </c>
      <c r="H8984" s="180">
        <v>4314.6000000000004</v>
      </c>
      <c r="I8984" s="180">
        <f t="shared" si="280"/>
        <v>86265.89</v>
      </c>
      <c r="J8984" s="177" t="str">
        <f t="shared" si="281"/>
        <v>Date &gt; 1920</v>
      </c>
    </row>
    <row r="8985" spans="1:10" x14ac:dyDescent="0.3">
      <c r="A8985" s="178" t="s">
        <v>270</v>
      </c>
      <c r="B8985" s="178" t="s">
        <v>203</v>
      </c>
      <c r="C8985" s="178" t="s">
        <v>1418</v>
      </c>
      <c r="D8985" s="178" t="s">
        <v>9078</v>
      </c>
      <c r="E8985" s="179">
        <v>42130</v>
      </c>
      <c r="F8985" s="180">
        <v>60669</v>
      </c>
      <c r="G8985" s="180">
        <v>3370.5</v>
      </c>
      <c r="H8985" s="180">
        <v>3370.5</v>
      </c>
      <c r="I8985" s="180">
        <f t="shared" si="280"/>
        <v>67410</v>
      </c>
      <c r="J8985" s="177" t="str">
        <f t="shared" si="281"/>
        <v>Date &gt; 1920</v>
      </c>
    </row>
    <row r="8986" spans="1:10" x14ac:dyDescent="0.3">
      <c r="A8986" s="178" t="s">
        <v>270</v>
      </c>
      <c r="B8986" s="178" t="s">
        <v>203</v>
      </c>
      <c r="C8986" s="178" t="s">
        <v>1418</v>
      </c>
      <c r="D8986" s="178" t="s">
        <v>9078</v>
      </c>
      <c r="E8986" s="179">
        <v>42284</v>
      </c>
      <c r="F8986" s="180">
        <v>238372</v>
      </c>
      <c r="G8986" s="180">
        <v>13242.92</v>
      </c>
      <c r="H8986" s="180">
        <v>13243.46</v>
      </c>
      <c r="I8986" s="180">
        <f t="shared" si="280"/>
        <v>264858.38</v>
      </c>
      <c r="J8986" s="177" t="str">
        <f t="shared" si="281"/>
        <v>Date &gt; 1920</v>
      </c>
    </row>
    <row r="8987" spans="1:10" x14ac:dyDescent="0.3">
      <c r="A8987" s="178" t="s">
        <v>270</v>
      </c>
      <c r="B8987" s="178" t="s">
        <v>203</v>
      </c>
      <c r="C8987" s="178" t="s">
        <v>1418</v>
      </c>
      <c r="D8987" s="178" t="s">
        <v>9078</v>
      </c>
      <c r="E8987" s="179">
        <v>42404</v>
      </c>
      <c r="F8987" s="180">
        <v>172238</v>
      </c>
      <c r="G8987" s="180">
        <v>9568.77</v>
      </c>
      <c r="H8987" s="180">
        <v>15279.58</v>
      </c>
      <c r="I8987" s="180">
        <f t="shared" si="280"/>
        <v>197086.34999999998</v>
      </c>
      <c r="J8987" s="177" t="str">
        <f t="shared" si="281"/>
        <v>Date &gt; 1920</v>
      </c>
    </row>
    <row r="8988" spans="1:10" x14ac:dyDescent="0.3">
      <c r="A8988" s="178" t="s">
        <v>270</v>
      </c>
      <c r="B8988" s="178" t="s">
        <v>203</v>
      </c>
      <c r="C8988" s="178" t="s">
        <v>1418</v>
      </c>
      <c r="D8988" s="178" t="s">
        <v>9078</v>
      </c>
      <c r="E8988" s="179">
        <v>42538</v>
      </c>
      <c r="F8988" s="180">
        <v>37644</v>
      </c>
      <c r="G8988" s="180">
        <v>4142.51</v>
      </c>
      <c r="H8988" s="180">
        <v>-1569.31</v>
      </c>
      <c r="I8988" s="180">
        <f t="shared" si="280"/>
        <v>40217.200000000004</v>
      </c>
      <c r="J8988" s="177" t="str">
        <f t="shared" si="281"/>
        <v>Date &gt; 1920</v>
      </c>
    </row>
    <row r="8989" spans="1:10" x14ac:dyDescent="0.3">
      <c r="A8989" s="178" t="s">
        <v>270</v>
      </c>
      <c r="B8989" s="178" t="s">
        <v>203</v>
      </c>
      <c r="C8989" s="178" t="s">
        <v>1418</v>
      </c>
      <c r="D8989" s="178" t="s">
        <v>9078</v>
      </c>
      <c r="E8989" s="179">
        <v>43132</v>
      </c>
      <c r="F8989" s="180">
        <v>48290</v>
      </c>
      <c r="G8989" s="180">
        <v>631.54999999999995</v>
      </c>
      <c r="H8989" s="180">
        <v>631.54999999999995</v>
      </c>
      <c r="I8989" s="180">
        <f t="shared" si="280"/>
        <v>49553.100000000006</v>
      </c>
      <c r="J8989" s="177" t="str">
        <f t="shared" si="281"/>
        <v>Date &gt; 1920</v>
      </c>
    </row>
    <row r="8990" spans="1:10" x14ac:dyDescent="0.3">
      <c r="A8990" s="178" t="s">
        <v>270</v>
      </c>
      <c r="B8990" s="178" t="s">
        <v>203</v>
      </c>
      <c r="C8990" s="178" t="s">
        <v>1418</v>
      </c>
      <c r="D8990" s="178" t="s">
        <v>9079</v>
      </c>
      <c r="E8990" s="179">
        <v>41956</v>
      </c>
      <c r="F8990" s="180">
        <v>0</v>
      </c>
      <c r="G8990" s="180">
        <v>27233.24</v>
      </c>
      <c r="H8990" s="180">
        <v>6808.31</v>
      </c>
      <c r="I8990" s="180">
        <f t="shared" si="280"/>
        <v>34041.550000000003</v>
      </c>
      <c r="J8990" s="177" t="str">
        <f t="shared" si="281"/>
        <v>Date &gt; 1920</v>
      </c>
    </row>
    <row r="8991" spans="1:10" x14ac:dyDescent="0.3">
      <c r="A8991" s="178" t="s">
        <v>270</v>
      </c>
      <c r="B8991" s="178" t="s">
        <v>203</v>
      </c>
      <c r="C8991" s="178" t="s">
        <v>1418</v>
      </c>
      <c r="D8991" s="178" t="s">
        <v>9079</v>
      </c>
      <c r="E8991" s="179">
        <v>42431</v>
      </c>
      <c r="F8991" s="180">
        <v>0</v>
      </c>
      <c r="G8991" s="180">
        <v>3659.74</v>
      </c>
      <c r="H8991" s="180">
        <v>914.94</v>
      </c>
      <c r="I8991" s="180">
        <f t="shared" si="280"/>
        <v>4574.68</v>
      </c>
      <c r="J8991" s="177" t="str">
        <f t="shared" si="281"/>
        <v>Date &gt; 1920</v>
      </c>
    </row>
    <row r="8992" spans="1:10" x14ac:dyDescent="0.3">
      <c r="A8992" s="178" t="s">
        <v>270</v>
      </c>
      <c r="B8992" s="178" t="s">
        <v>203</v>
      </c>
      <c r="C8992" s="178" t="s">
        <v>1418</v>
      </c>
      <c r="D8992" s="178" t="s">
        <v>9080</v>
      </c>
      <c r="E8992" s="179">
        <v>42306</v>
      </c>
      <c r="F8992" s="180">
        <v>48581</v>
      </c>
      <c r="G8992" s="180">
        <v>2699.01</v>
      </c>
      <c r="H8992" s="180">
        <v>2700.22</v>
      </c>
      <c r="I8992" s="180">
        <f t="shared" si="280"/>
        <v>53980.23</v>
      </c>
      <c r="J8992" s="177" t="str">
        <f t="shared" si="281"/>
        <v>Date &gt; 1920</v>
      </c>
    </row>
    <row r="8993" spans="1:10" x14ac:dyDescent="0.3">
      <c r="A8993" s="178" t="s">
        <v>270</v>
      </c>
      <c r="B8993" s="178" t="s">
        <v>203</v>
      </c>
      <c r="C8993" s="178" t="s">
        <v>1418</v>
      </c>
      <c r="D8993" s="178" t="s">
        <v>9080</v>
      </c>
      <c r="E8993" s="179">
        <v>42375</v>
      </c>
      <c r="F8993" s="180">
        <v>57627</v>
      </c>
      <c r="G8993" s="180">
        <v>3201.5</v>
      </c>
      <c r="H8993" s="180">
        <v>3201.56</v>
      </c>
      <c r="I8993" s="180">
        <f t="shared" si="280"/>
        <v>64030.06</v>
      </c>
      <c r="J8993" s="177" t="str">
        <f t="shared" si="281"/>
        <v>Date &gt; 1920</v>
      </c>
    </row>
    <row r="8994" spans="1:10" x14ac:dyDescent="0.3">
      <c r="A8994" s="178" t="s">
        <v>270</v>
      </c>
      <c r="B8994" s="178" t="s">
        <v>203</v>
      </c>
      <c r="C8994" s="178" t="s">
        <v>1418</v>
      </c>
      <c r="D8994" s="178" t="s">
        <v>9080</v>
      </c>
      <c r="E8994" s="179">
        <v>42538</v>
      </c>
      <c r="F8994" s="180">
        <v>87836</v>
      </c>
      <c r="G8994" s="180">
        <v>4879.76</v>
      </c>
      <c r="H8994" s="180">
        <v>4879.43</v>
      </c>
      <c r="I8994" s="180">
        <f t="shared" si="280"/>
        <v>97595.19</v>
      </c>
      <c r="J8994" s="177" t="str">
        <f t="shared" si="281"/>
        <v>Date &gt; 1920</v>
      </c>
    </row>
    <row r="8995" spans="1:10" x14ac:dyDescent="0.3">
      <c r="A8995" s="178" t="s">
        <v>270</v>
      </c>
      <c r="B8995" s="178" t="s">
        <v>203</v>
      </c>
      <c r="C8995" s="178" t="s">
        <v>1418</v>
      </c>
      <c r="D8995" s="178" t="s">
        <v>9080</v>
      </c>
      <c r="E8995" s="179">
        <v>42880</v>
      </c>
      <c r="F8995" s="180">
        <v>112784</v>
      </c>
      <c r="G8995" s="180">
        <v>6919.79</v>
      </c>
      <c r="H8995" s="180">
        <v>6920.05</v>
      </c>
      <c r="I8995" s="180">
        <f t="shared" si="280"/>
        <v>126623.84</v>
      </c>
      <c r="J8995" s="177" t="str">
        <f t="shared" si="281"/>
        <v>Date &gt; 1920</v>
      </c>
    </row>
    <row r="8996" spans="1:10" x14ac:dyDescent="0.3">
      <c r="A8996" s="178" t="s">
        <v>270</v>
      </c>
      <c r="B8996" s="178" t="s">
        <v>203</v>
      </c>
      <c r="C8996" s="178" t="s">
        <v>1418</v>
      </c>
      <c r="D8996" s="178" t="s">
        <v>9080</v>
      </c>
      <c r="E8996" s="179">
        <v>43640</v>
      </c>
      <c r="F8996" s="180">
        <v>33729</v>
      </c>
      <c r="G8996" s="180">
        <v>1219.83</v>
      </c>
      <c r="H8996" s="180">
        <v>1219.6500000000001</v>
      </c>
      <c r="I8996" s="180">
        <f t="shared" si="280"/>
        <v>36168.480000000003</v>
      </c>
      <c r="J8996" s="177" t="str">
        <f t="shared" si="281"/>
        <v>Date &gt; 1920</v>
      </c>
    </row>
    <row r="8997" spans="1:10" x14ac:dyDescent="0.3">
      <c r="A8997" s="178" t="s">
        <v>270</v>
      </c>
      <c r="B8997" s="178" t="s">
        <v>203</v>
      </c>
      <c r="C8997" s="178" t="s">
        <v>1418</v>
      </c>
      <c r="D8997" s="178" t="s">
        <v>9081</v>
      </c>
      <c r="E8997" s="179">
        <v>42873</v>
      </c>
      <c r="F8997" s="180">
        <v>0</v>
      </c>
      <c r="G8997" s="180">
        <v>52401.18</v>
      </c>
      <c r="H8997" s="180">
        <v>34934.120000000003</v>
      </c>
      <c r="I8997" s="180">
        <f t="shared" si="280"/>
        <v>87335.3</v>
      </c>
      <c r="J8997" s="177" t="str">
        <f t="shared" si="281"/>
        <v>Date &gt; 1920</v>
      </c>
    </row>
    <row r="8998" spans="1:10" x14ac:dyDescent="0.3">
      <c r="A8998" s="178" t="s">
        <v>270</v>
      </c>
      <c r="B8998" s="178" t="s">
        <v>203</v>
      </c>
      <c r="C8998" s="178" t="s">
        <v>1418</v>
      </c>
      <c r="D8998" s="178" t="s">
        <v>9082</v>
      </c>
      <c r="E8998" s="179">
        <v>43552</v>
      </c>
      <c r="F8998" s="180">
        <v>0</v>
      </c>
      <c r="G8998" s="180">
        <v>26552.94</v>
      </c>
      <c r="H8998" s="180">
        <v>6638.23</v>
      </c>
      <c r="I8998" s="180">
        <f t="shared" si="280"/>
        <v>33191.17</v>
      </c>
      <c r="J8998" s="177" t="str">
        <f t="shared" si="281"/>
        <v>Date &gt; 1920</v>
      </c>
    </row>
    <row r="8999" spans="1:10" x14ac:dyDescent="0.3">
      <c r="A8999" s="178" t="s">
        <v>270</v>
      </c>
      <c r="B8999" s="178" t="s">
        <v>203</v>
      </c>
      <c r="C8999" s="178" t="s">
        <v>1418</v>
      </c>
      <c r="D8999" s="178" t="s">
        <v>9083</v>
      </c>
      <c r="E8999" s="179">
        <v>42999</v>
      </c>
      <c r="F8999" s="180">
        <v>0</v>
      </c>
      <c r="G8999" s="180">
        <v>12335.26</v>
      </c>
      <c r="H8999" s="180">
        <v>3083.81</v>
      </c>
      <c r="I8999" s="180">
        <f t="shared" si="280"/>
        <v>15419.07</v>
      </c>
      <c r="J8999" s="177" t="str">
        <f t="shared" si="281"/>
        <v>Date &gt; 1920</v>
      </c>
    </row>
    <row r="9000" spans="1:10" x14ac:dyDescent="0.3">
      <c r="A9000" s="178" t="s">
        <v>270</v>
      </c>
      <c r="B9000" s="178" t="s">
        <v>203</v>
      </c>
      <c r="C9000" s="178" t="s">
        <v>1418</v>
      </c>
      <c r="D9000" s="178" t="s">
        <v>9084</v>
      </c>
      <c r="E9000" s="179">
        <v>43424</v>
      </c>
      <c r="F9000" s="180">
        <v>158656</v>
      </c>
      <c r="G9000" s="180">
        <v>23701.13</v>
      </c>
      <c r="H9000" s="180">
        <v>23372.05</v>
      </c>
      <c r="I9000" s="180">
        <f t="shared" si="280"/>
        <v>205729.18</v>
      </c>
      <c r="J9000" s="177" t="str">
        <f t="shared" si="281"/>
        <v>Date &gt; 1920</v>
      </c>
    </row>
    <row r="9001" spans="1:10" x14ac:dyDescent="0.3">
      <c r="A9001" s="178" t="s">
        <v>270</v>
      </c>
      <c r="B9001" s="178" t="s">
        <v>203</v>
      </c>
      <c r="C9001" s="178" t="s">
        <v>1418</v>
      </c>
      <c r="D9001" s="178" t="s">
        <v>9084</v>
      </c>
      <c r="E9001" s="179">
        <v>43563</v>
      </c>
      <c r="F9001" s="180">
        <v>98161</v>
      </c>
      <c r="G9001" s="180">
        <v>34976.82</v>
      </c>
      <c r="H9001" s="180">
        <v>29602.67</v>
      </c>
      <c r="I9001" s="180">
        <f t="shared" si="280"/>
        <v>162740.49</v>
      </c>
      <c r="J9001" s="177" t="str">
        <f t="shared" si="281"/>
        <v>Date &gt; 1920</v>
      </c>
    </row>
    <row r="9002" spans="1:10" x14ac:dyDescent="0.3">
      <c r="A9002" s="178" t="s">
        <v>270</v>
      </c>
      <c r="B9002" s="178" t="s">
        <v>203</v>
      </c>
      <c r="C9002" s="178" t="s">
        <v>1418</v>
      </c>
      <c r="D9002" s="178" t="s">
        <v>9084</v>
      </c>
      <c r="E9002" s="179">
        <v>43563</v>
      </c>
      <c r="F9002" s="180">
        <v>259471</v>
      </c>
      <c r="G9002" s="180">
        <v>73051.199999999997</v>
      </c>
      <c r="H9002" s="180">
        <v>93749.11</v>
      </c>
      <c r="I9002" s="180">
        <f t="shared" si="280"/>
        <v>426271.31</v>
      </c>
      <c r="J9002" s="177" t="str">
        <f t="shared" si="281"/>
        <v>Date &gt; 1920</v>
      </c>
    </row>
    <row r="9003" spans="1:10" x14ac:dyDescent="0.3">
      <c r="A9003" s="178" t="s">
        <v>270</v>
      </c>
      <c r="B9003" s="178" t="s">
        <v>203</v>
      </c>
      <c r="C9003" s="178" t="s">
        <v>1418</v>
      </c>
      <c r="D9003" s="178" t="s">
        <v>9084</v>
      </c>
      <c r="E9003" s="179">
        <v>43804</v>
      </c>
      <c r="F9003" s="180">
        <v>0</v>
      </c>
      <c r="G9003" s="180">
        <v>1263.5899999999999</v>
      </c>
      <c r="H9003" s="180">
        <v>0</v>
      </c>
      <c r="I9003" s="180">
        <f t="shared" si="280"/>
        <v>1263.5899999999999</v>
      </c>
      <c r="J9003" s="177" t="str">
        <f t="shared" si="281"/>
        <v>Date &gt; 1920</v>
      </c>
    </row>
    <row r="9004" spans="1:10" x14ac:dyDescent="0.3">
      <c r="A9004" s="178" t="s">
        <v>270</v>
      </c>
      <c r="B9004" s="178" t="s">
        <v>203</v>
      </c>
      <c r="C9004" s="178" t="s">
        <v>1418</v>
      </c>
      <c r="D9004" s="178" t="s">
        <v>9085</v>
      </c>
      <c r="E9004" s="179">
        <v>43601</v>
      </c>
      <c r="F9004" s="180">
        <v>0</v>
      </c>
      <c r="G9004" s="180">
        <v>32124.83</v>
      </c>
      <c r="H9004" s="180">
        <v>13767.78</v>
      </c>
      <c r="I9004" s="180">
        <f t="shared" si="280"/>
        <v>45892.61</v>
      </c>
      <c r="J9004" s="177" t="str">
        <f t="shared" si="281"/>
        <v>Date &gt; 1920</v>
      </c>
    </row>
    <row r="9005" spans="1:10" x14ac:dyDescent="0.3">
      <c r="A9005" s="178" t="s">
        <v>270</v>
      </c>
      <c r="B9005" s="178" t="s">
        <v>203</v>
      </c>
      <c r="C9005" s="178" t="s">
        <v>1418</v>
      </c>
      <c r="D9005" s="178" t="s">
        <v>9086</v>
      </c>
      <c r="E9005" s="179">
        <v>43753</v>
      </c>
      <c r="F9005" s="180">
        <v>469624</v>
      </c>
      <c r="G9005" s="180">
        <v>35912.99</v>
      </c>
      <c r="H9005" s="180">
        <v>29365.64</v>
      </c>
      <c r="I9005" s="180">
        <f t="shared" si="280"/>
        <v>534902.63</v>
      </c>
      <c r="J9005" s="177" t="str">
        <f t="shared" si="281"/>
        <v>Date &gt; 1920</v>
      </c>
    </row>
    <row r="9006" spans="1:10" x14ac:dyDescent="0.3">
      <c r="A9006" s="178" t="s">
        <v>270</v>
      </c>
      <c r="B9006" s="178" t="s">
        <v>203</v>
      </c>
      <c r="C9006" s="178" t="s">
        <v>1418</v>
      </c>
      <c r="D9006" s="178" t="s">
        <v>9086</v>
      </c>
      <c r="E9006" s="179">
        <v>43753</v>
      </c>
      <c r="F9006" s="180">
        <v>241339</v>
      </c>
      <c r="G9006" s="180">
        <v>16316.83</v>
      </c>
      <c r="H9006" s="180">
        <v>14378.12</v>
      </c>
      <c r="I9006" s="180">
        <f t="shared" si="280"/>
        <v>272033.95</v>
      </c>
      <c r="J9006" s="177" t="str">
        <f t="shared" si="281"/>
        <v>Date &gt; 1920</v>
      </c>
    </row>
    <row r="9007" spans="1:10" x14ac:dyDescent="0.3">
      <c r="A9007" s="178" t="s">
        <v>270</v>
      </c>
      <c r="B9007" s="178" t="s">
        <v>203</v>
      </c>
      <c r="C9007" s="178" t="s">
        <v>1418</v>
      </c>
      <c r="D9007" s="178" t="s">
        <v>9086</v>
      </c>
      <c r="E9007" s="179">
        <v>43810</v>
      </c>
      <c r="F9007" s="180">
        <v>819593</v>
      </c>
      <c r="G9007" s="180">
        <v>62395.47</v>
      </c>
      <c r="H9007" s="180">
        <v>51053.47</v>
      </c>
      <c r="I9007" s="180">
        <f t="shared" si="280"/>
        <v>933041.94</v>
      </c>
      <c r="J9007" s="177" t="str">
        <f t="shared" si="281"/>
        <v>Date &gt; 1920</v>
      </c>
    </row>
    <row r="9008" spans="1:10" x14ac:dyDescent="0.3">
      <c r="A9008" s="178" t="s">
        <v>270</v>
      </c>
      <c r="B9008" s="178" t="s">
        <v>203</v>
      </c>
      <c r="C9008" s="178" t="s">
        <v>1418</v>
      </c>
      <c r="D9008" s="178" t="s">
        <v>9086</v>
      </c>
      <c r="E9008" s="179">
        <v>43986</v>
      </c>
      <c r="F9008" s="180">
        <v>882</v>
      </c>
      <c r="G9008" s="180">
        <v>67.459999999999994</v>
      </c>
      <c r="H9008" s="180">
        <v>55.19</v>
      </c>
      <c r="I9008" s="180">
        <f t="shared" si="280"/>
        <v>1004.6500000000001</v>
      </c>
      <c r="J9008" s="177" t="str">
        <f t="shared" si="281"/>
        <v>Date &gt; 1920</v>
      </c>
    </row>
    <row r="9009" spans="1:10" x14ac:dyDescent="0.3">
      <c r="A9009" s="178" t="s">
        <v>270</v>
      </c>
      <c r="B9009" s="178" t="s">
        <v>203</v>
      </c>
      <c r="C9009" s="178" t="s">
        <v>1418</v>
      </c>
      <c r="D9009" s="178" t="s">
        <v>9086</v>
      </c>
      <c r="E9009" s="179">
        <v>43986</v>
      </c>
      <c r="F9009" s="180">
        <v>45535</v>
      </c>
      <c r="G9009" s="180">
        <v>3462.93</v>
      </c>
      <c r="H9009" s="180">
        <v>2839.66</v>
      </c>
      <c r="I9009" s="180">
        <f t="shared" si="280"/>
        <v>51837.59</v>
      </c>
      <c r="J9009" s="177" t="str">
        <f t="shared" si="281"/>
        <v>Date &gt; 1920</v>
      </c>
    </row>
    <row r="9010" spans="1:10" x14ac:dyDescent="0.3">
      <c r="A9010" s="178" t="s">
        <v>270</v>
      </c>
      <c r="B9010" s="178" t="s">
        <v>203</v>
      </c>
      <c r="C9010" s="178" t="s">
        <v>1418</v>
      </c>
      <c r="D9010" s="178" t="s">
        <v>9086</v>
      </c>
      <c r="E9010" s="179">
        <v>44063</v>
      </c>
      <c r="F9010" s="180">
        <v>680171</v>
      </c>
      <c r="G9010" s="180">
        <v>52028.65</v>
      </c>
      <c r="H9010" s="180">
        <v>42635.05</v>
      </c>
      <c r="I9010" s="180">
        <f t="shared" si="280"/>
        <v>774834.70000000007</v>
      </c>
      <c r="J9010" s="177" t="str">
        <f t="shared" si="281"/>
        <v>Date &gt; 1920</v>
      </c>
    </row>
    <row r="9011" spans="1:10" x14ac:dyDescent="0.3">
      <c r="A9011" s="178" t="s">
        <v>270</v>
      </c>
      <c r="B9011" s="178" t="s">
        <v>203</v>
      </c>
      <c r="C9011" s="178" t="s">
        <v>1418</v>
      </c>
      <c r="D9011" s="178" t="s">
        <v>9086</v>
      </c>
      <c r="E9011" s="179">
        <v>44092</v>
      </c>
      <c r="F9011" s="180">
        <v>24544</v>
      </c>
      <c r="G9011" s="180">
        <v>11303.96</v>
      </c>
      <c r="H9011" s="180">
        <v>17391.169999999998</v>
      </c>
      <c r="I9011" s="180">
        <f t="shared" si="280"/>
        <v>53239.13</v>
      </c>
      <c r="J9011" s="177" t="str">
        <f t="shared" si="281"/>
        <v>Date &gt; 1920</v>
      </c>
    </row>
    <row r="9012" spans="1:10" x14ac:dyDescent="0.3">
      <c r="A9012" s="178" t="s">
        <v>270</v>
      </c>
      <c r="B9012" s="178" t="s">
        <v>203</v>
      </c>
      <c r="C9012" s="178" t="s">
        <v>1418</v>
      </c>
      <c r="D9012" s="178" t="s">
        <v>9087</v>
      </c>
      <c r="E9012" s="209">
        <v>0</v>
      </c>
      <c r="F9012" s="180">
        <v>0</v>
      </c>
      <c r="G9012" s="180">
        <v>57074.19</v>
      </c>
      <c r="H9012" s="180">
        <v>24460.36</v>
      </c>
      <c r="I9012" s="180">
        <f t="shared" si="280"/>
        <v>81534.55</v>
      </c>
      <c r="J9012" s="177" t="str">
        <f t="shared" si="281"/>
        <v>Sketchy date</v>
      </c>
    </row>
    <row r="9013" spans="1:10" x14ac:dyDescent="0.3">
      <c r="A9013" s="178" t="s">
        <v>270</v>
      </c>
      <c r="B9013" s="178" t="s">
        <v>203</v>
      </c>
      <c r="C9013" s="178" t="s">
        <v>1418</v>
      </c>
      <c r="D9013" s="178" t="s">
        <v>9087</v>
      </c>
      <c r="E9013" s="209">
        <v>0</v>
      </c>
      <c r="F9013" s="180">
        <v>0</v>
      </c>
      <c r="G9013" s="180">
        <v>2046.31</v>
      </c>
      <c r="H9013" s="180">
        <v>876.99</v>
      </c>
      <c r="I9013" s="180">
        <f t="shared" si="280"/>
        <v>2923.3</v>
      </c>
      <c r="J9013" s="177" t="str">
        <f t="shared" si="281"/>
        <v>Sketchy date</v>
      </c>
    </row>
    <row r="9014" spans="1:10" x14ac:dyDescent="0.3">
      <c r="A9014" s="178" t="s">
        <v>270</v>
      </c>
      <c r="B9014" s="178" t="s">
        <v>203</v>
      </c>
      <c r="C9014" s="178" t="s">
        <v>1418</v>
      </c>
      <c r="D9014" s="178" t="s">
        <v>9087</v>
      </c>
      <c r="E9014" s="209">
        <v>0</v>
      </c>
      <c r="F9014" s="180">
        <v>0</v>
      </c>
      <c r="G9014" s="180">
        <v>70468.67</v>
      </c>
      <c r="H9014" s="180">
        <v>30200.86</v>
      </c>
      <c r="I9014" s="180">
        <f t="shared" si="280"/>
        <v>100669.53</v>
      </c>
      <c r="J9014" s="177" t="str">
        <f t="shared" si="281"/>
        <v>Sketchy date</v>
      </c>
    </row>
    <row r="9015" spans="1:10" x14ac:dyDescent="0.3">
      <c r="A9015" s="178" t="s">
        <v>270</v>
      </c>
      <c r="B9015" s="178" t="s">
        <v>203</v>
      </c>
      <c r="C9015" s="178" t="s">
        <v>1418</v>
      </c>
      <c r="D9015" s="178" t="s">
        <v>9087</v>
      </c>
      <c r="E9015" s="179">
        <v>43804</v>
      </c>
      <c r="F9015" s="180">
        <v>0</v>
      </c>
      <c r="G9015" s="180">
        <v>111990.63</v>
      </c>
      <c r="H9015" s="180">
        <v>47995.98</v>
      </c>
      <c r="I9015" s="180">
        <f t="shared" si="280"/>
        <v>159986.61000000002</v>
      </c>
      <c r="J9015" s="177" t="str">
        <f t="shared" si="281"/>
        <v>Date &gt; 1920</v>
      </c>
    </row>
    <row r="9016" spans="1:10" x14ac:dyDescent="0.3">
      <c r="A9016" s="178" t="s">
        <v>270</v>
      </c>
      <c r="B9016" s="178" t="s">
        <v>203</v>
      </c>
      <c r="C9016" s="178" t="s">
        <v>1418</v>
      </c>
      <c r="D9016" s="178" t="s">
        <v>9088</v>
      </c>
      <c r="E9016" s="179">
        <v>43907</v>
      </c>
      <c r="F9016" s="180">
        <v>0</v>
      </c>
      <c r="G9016" s="180">
        <v>43860.94</v>
      </c>
      <c r="H9016" s="180">
        <v>14620.31</v>
      </c>
      <c r="I9016" s="180">
        <f t="shared" si="280"/>
        <v>58481.25</v>
      </c>
      <c r="J9016" s="177" t="str">
        <f t="shared" si="281"/>
        <v>Date &gt; 1920</v>
      </c>
    </row>
    <row r="9017" spans="1:10" x14ac:dyDescent="0.3">
      <c r="A9017" s="178" t="s">
        <v>270</v>
      </c>
      <c r="B9017" s="178" t="s">
        <v>203</v>
      </c>
      <c r="C9017" s="178" t="s">
        <v>1418</v>
      </c>
      <c r="D9017" s="178" t="s">
        <v>9088</v>
      </c>
      <c r="E9017" s="179">
        <v>43993</v>
      </c>
      <c r="F9017" s="180">
        <v>0</v>
      </c>
      <c r="G9017" s="180">
        <v>20094.990000000002</v>
      </c>
      <c r="H9017" s="180">
        <v>6698.33</v>
      </c>
      <c r="I9017" s="180">
        <f t="shared" si="280"/>
        <v>26793.32</v>
      </c>
      <c r="J9017" s="177" t="str">
        <f t="shared" si="281"/>
        <v>Date &gt; 1920</v>
      </c>
    </row>
    <row r="9018" spans="1:10" x14ac:dyDescent="0.3">
      <c r="A9018" s="178" t="s">
        <v>270</v>
      </c>
      <c r="B9018" s="178" t="s">
        <v>203</v>
      </c>
      <c r="C9018" s="178" t="s">
        <v>1418</v>
      </c>
      <c r="D9018" s="178" t="s">
        <v>9088</v>
      </c>
      <c r="E9018" s="179">
        <v>44029</v>
      </c>
      <c r="F9018" s="180">
        <v>0</v>
      </c>
      <c r="G9018" s="180">
        <v>3625.25</v>
      </c>
      <c r="H9018" s="180">
        <v>1208.42</v>
      </c>
      <c r="I9018" s="180">
        <f t="shared" si="280"/>
        <v>4833.67</v>
      </c>
      <c r="J9018" s="177" t="str">
        <f t="shared" si="281"/>
        <v>Date &gt; 1920</v>
      </c>
    </row>
    <row r="9019" spans="1:10" x14ac:dyDescent="0.3">
      <c r="A9019" s="178" t="s">
        <v>270</v>
      </c>
      <c r="B9019" s="178" t="s">
        <v>203</v>
      </c>
      <c r="C9019" s="178" t="s">
        <v>1418</v>
      </c>
      <c r="D9019" s="178" t="s">
        <v>9088</v>
      </c>
      <c r="E9019" s="179">
        <v>44127</v>
      </c>
      <c r="F9019" s="180">
        <v>0</v>
      </c>
      <c r="G9019" s="180">
        <v>4222.5</v>
      </c>
      <c r="H9019" s="180">
        <v>1407.5</v>
      </c>
      <c r="I9019" s="180">
        <f t="shared" si="280"/>
        <v>5630</v>
      </c>
      <c r="J9019" s="177" t="str">
        <f t="shared" si="281"/>
        <v>Date &gt; 1920</v>
      </c>
    </row>
    <row r="9020" spans="1:10" x14ac:dyDescent="0.3">
      <c r="A9020" s="178" t="s">
        <v>270</v>
      </c>
      <c r="B9020" s="178" t="s">
        <v>203</v>
      </c>
      <c r="C9020" s="178" t="s">
        <v>1418</v>
      </c>
      <c r="D9020" s="178" t="s">
        <v>9089</v>
      </c>
      <c r="E9020" s="179">
        <v>44127</v>
      </c>
      <c r="F9020" s="180">
        <v>0</v>
      </c>
      <c r="G9020" s="180">
        <v>152057.44</v>
      </c>
      <c r="H9020" s="180">
        <v>50685.81</v>
      </c>
      <c r="I9020" s="180">
        <f t="shared" si="280"/>
        <v>202743.25</v>
      </c>
      <c r="J9020" s="177" t="str">
        <f t="shared" si="281"/>
        <v>Date &gt; 1920</v>
      </c>
    </row>
    <row r="9021" spans="1:10" x14ac:dyDescent="0.3">
      <c r="A9021" s="178" t="s">
        <v>270</v>
      </c>
      <c r="B9021" s="178" t="s">
        <v>203</v>
      </c>
      <c r="C9021" s="178" t="s">
        <v>1418</v>
      </c>
      <c r="D9021" s="178" t="s">
        <v>9089</v>
      </c>
      <c r="E9021" s="179">
        <v>44160</v>
      </c>
      <c r="F9021" s="180">
        <v>0</v>
      </c>
      <c r="G9021" s="180">
        <v>414182.85</v>
      </c>
      <c r="H9021" s="180">
        <v>138060.96</v>
      </c>
      <c r="I9021" s="180">
        <f t="shared" si="280"/>
        <v>552243.80999999994</v>
      </c>
      <c r="J9021" s="177" t="str">
        <f t="shared" si="281"/>
        <v>Date &gt; 1920</v>
      </c>
    </row>
    <row r="9022" spans="1:10" x14ac:dyDescent="0.3">
      <c r="A9022" s="178" t="s">
        <v>270</v>
      </c>
      <c r="B9022" s="178" t="s">
        <v>203</v>
      </c>
      <c r="C9022" s="178" t="s">
        <v>1418</v>
      </c>
      <c r="D9022" s="178" t="s">
        <v>9089</v>
      </c>
      <c r="E9022" s="179">
        <v>44208</v>
      </c>
      <c r="F9022" s="180">
        <v>0</v>
      </c>
      <c r="G9022" s="180">
        <v>26287.040000000001</v>
      </c>
      <c r="H9022" s="180">
        <v>8762.34</v>
      </c>
      <c r="I9022" s="180">
        <f t="shared" si="280"/>
        <v>35049.380000000005</v>
      </c>
      <c r="J9022" s="177" t="str">
        <f t="shared" si="281"/>
        <v>Date &gt; 1920</v>
      </c>
    </row>
    <row r="9023" spans="1:10" x14ac:dyDescent="0.3">
      <c r="A9023" s="178" t="s">
        <v>270</v>
      </c>
      <c r="B9023" s="178" t="s">
        <v>203</v>
      </c>
      <c r="C9023" s="178" t="s">
        <v>1418</v>
      </c>
      <c r="D9023" s="178" t="s">
        <v>9090</v>
      </c>
      <c r="E9023" s="179">
        <v>44116</v>
      </c>
      <c r="F9023" s="180">
        <v>17901</v>
      </c>
      <c r="G9023" s="180">
        <v>0</v>
      </c>
      <c r="H9023" s="180">
        <v>0</v>
      </c>
      <c r="I9023" s="180">
        <f t="shared" si="280"/>
        <v>17901</v>
      </c>
      <c r="J9023" s="177" t="str">
        <f t="shared" si="281"/>
        <v>Date &gt; 1920</v>
      </c>
    </row>
    <row r="9024" spans="1:10" x14ac:dyDescent="0.3">
      <c r="A9024" s="178" t="s">
        <v>270</v>
      </c>
      <c r="B9024" s="178" t="s">
        <v>203</v>
      </c>
      <c r="C9024" s="178" t="s">
        <v>1418</v>
      </c>
      <c r="D9024" s="178" t="s">
        <v>9090</v>
      </c>
      <c r="E9024" s="179">
        <v>44183</v>
      </c>
      <c r="F9024" s="180">
        <v>12099</v>
      </c>
      <c r="G9024" s="180">
        <v>0</v>
      </c>
      <c r="H9024" s="180">
        <v>0</v>
      </c>
      <c r="I9024" s="180">
        <f t="shared" si="280"/>
        <v>12099</v>
      </c>
      <c r="J9024" s="177" t="str">
        <f t="shared" si="281"/>
        <v>Date &gt; 1920</v>
      </c>
    </row>
    <row r="9025" spans="1:10" x14ac:dyDescent="0.3">
      <c r="A9025" s="178" t="s">
        <v>270</v>
      </c>
      <c r="B9025" s="178" t="s">
        <v>203</v>
      </c>
      <c r="C9025" s="178" t="s">
        <v>1418</v>
      </c>
      <c r="D9025" s="178" t="s">
        <v>6345</v>
      </c>
      <c r="E9025" s="179">
        <v>24019</v>
      </c>
      <c r="F9025" s="180">
        <v>16579.240000000002</v>
      </c>
      <c r="G9025" s="180">
        <v>0</v>
      </c>
      <c r="H9025" s="180">
        <v>0</v>
      </c>
      <c r="I9025" s="180">
        <f t="shared" si="280"/>
        <v>16579.240000000002</v>
      </c>
      <c r="J9025" s="177" t="str">
        <f t="shared" si="281"/>
        <v>Date &gt; 1920</v>
      </c>
    </row>
    <row r="9026" spans="1:10" x14ac:dyDescent="0.3">
      <c r="A9026" s="178" t="s">
        <v>270</v>
      </c>
      <c r="B9026" s="178" t="s">
        <v>203</v>
      </c>
      <c r="C9026" s="178" t="s">
        <v>1418</v>
      </c>
      <c r="D9026" s="178" t="s">
        <v>6345</v>
      </c>
      <c r="E9026" s="179">
        <v>28181</v>
      </c>
      <c r="F9026" s="180">
        <v>5967.44</v>
      </c>
      <c r="G9026" s="180">
        <v>0</v>
      </c>
      <c r="H9026" s="180">
        <v>0</v>
      </c>
      <c r="I9026" s="180">
        <f t="shared" si="280"/>
        <v>5967.44</v>
      </c>
      <c r="J9026" s="177" t="str">
        <f t="shared" si="281"/>
        <v>Date &gt; 1920</v>
      </c>
    </row>
    <row r="9027" spans="1:10" x14ac:dyDescent="0.3">
      <c r="A9027" s="178" t="s">
        <v>270</v>
      </c>
      <c r="B9027" s="178" t="s">
        <v>203</v>
      </c>
      <c r="C9027" s="178" t="s">
        <v>1418</v>
      </c>
      <c r="D9027" s="178" t="s">
        <v>6345</v>
      </c>
      <c r="E9027" s="179">
        <v>28494</v>
      </c>
      <c r="F9027" s="180">
        <v>24605.01</v>
      </c>
      <c r="G9027" s="180">
        <v>0</v>
      </c>
      <c r="H9027" s="180">
        <v>0</v>
      </c>
      <c r="I9027" s="180">
        <f t="shared" si="280"/>
        <v>24605.01</v>
      </c>
      <c r="J9027" s="177" t="str">
        <f t="shared" si="281"/>
        <v>Date &gt; 1920</v>
      </c>
    </row>
    <row r="9028" spans="1:10" x14ac:dyDescent="0.3">
      <c r="A9028" s="178" t="s">
        <v>270</v>
      </c>
      <c r="B9028" s="178" t="s">
        <v>203</v>
      </c>
      <c r="C9028" s="178" t="s">
        <v>1418</v>
      </c>
      <c r="D9028" s="178" t="s">
        <v>6345</v>
      </c>
      <c r="E9028" s="179">
        <v>30298</v>
      </c>
      <c r="F9028" s="180">
        <v>4752.67</v>
      </c>
      <c r="G9028" s="180">
        <v>0</v>
      </c>
      <c r="H9028" s="180">
        <v>0</v>
      </c>
      <c r="I9028" s="180">
        <f t="shared" si="280"/>
        <v>4752.67</v>
      </c>
      <c r="J9028" s="177" t="str">
        <f t="shared" si="281"/>
        <v>Date &gt; 1920</v>
      </c>
    </row>
    <row r="9029" spans="1:10" x14ac:dyDescent="0.3">
      <c r="A9029" s="178" t="s">
        <v>270</v>
      </c>
      <c r="B9029" s="178" t="s">
        <v>227</v>
      </c>
      <c r="C9029" s="178" t="s">
        <v>1439</v>
      </c>
      <c r="D9029" s="178" t="s">
        <v>9091</v>
      </c>
      <c r="E9029" s="179">
        <v>25301</v>
      </c>
      <c r="F9029" s="180">
        <v>0</v>
      </c>
      <c r="G9029" s="180">
        <v>7501.88</v>
      </c>
      <c r="H9029" s="180">
        <v>3750.94</v>
      </c>
      <c r="I9029" s="180">
        <f t="shared" ref="I9029:I9092" si="282">SUM(F9029:H9029)</f>
        <v>11252.82</v>
      </c>
      <c r="J9029" s="177" t="str">
        <f t="shared" ref="J9029:J9092" si="283">IF(OR(YEAR(E9029)&gt; 1920, ISBLANK(E9029)), "Date &gt; 1920", "Sketchy date")</f>
        <v>Date &gt; 1920</v>
      </c>
    </row>
    <row r="9030" spans="1:10" x14ac:dyDescent="0.3">
      <c r="A9030" s="178" t="s">
        <v>270</v>
      </c>
      <c r="B9030" s="178" t="s">
        <v>227</v>
      </c>
      <c r="C9030" s="178" t="s">
        <v>1439</v>
      </c>
      <c r="D9030" s="178" t="s">
        <v>9092</v>
      </c>
      <c r="E9030" s="179">
        <v>25692</v>
      </c>
      <c r="F9030" s="180">
        <v>0</v>
      </c>
      <c r="G9030" s="180">
        <v>49118.559999999998</v>
      </c>
      <c r="H9030" s="180">
        <v>24559.29</v>
      </c>
      <c r="I9030" s="180">
        <f t="shared" si="282"/>
        <v>73677.850000000006</v>
      </c>
      <c r="J9030" s="177" t="str">
        <f t="shared" si="283"/>
        <v>Date &gt; 1920</v>
      </c>
    </row>
    <row r="9031" spans="1:10" x14ac:dyDescent="0.3">
      <c r="A9031" s="178" t="s">
        <v>270</v>
      </c>
      <c r="B9031" s="178" t="s">
        <v>227</v>
      </c>
      <c r="C9031" s="178" t="s">
        <v>1439</v>
      </c>
      <c r="D9031" s="178" t="s">
        <v>6400</v>
      </c>
      <c r="E9031" s="179">
        <v>26249</v>
      </c>
      <c r="F9031" s="180">
        <v>0</v>
      </c>
      <c r="G9031" s="180">
        <v>3415.89</v>
      </c>
      <c r="H9031" s="180">
        <v>1707.95</v>
      </c>
      <c r="I9031" s="180">
        <f t="shared" si="282"/>
        <v>5123.84</v>
      </c>
      <c r="J9031" s="177" t="str">
        <f t="shared" si="283"/>
        <v>Date &gt; 1920</v>
      </c>
    </row>
    <row r="9032" spans="1:10" x14ac:dyDescent="0.3">
      <c r="A9032" s="178" t="s">
        <v>270</v>
      </c>
      <c r="B9032" s="178" t="s">
        <v>227</v>
      </c>
      <c r="C9032" s="178" t="s">
        <v>1439</v>
      </c>
      <c r="D9032" s="178" t="s">
        <v>6465</v>
      </c>
      <c r="E9032" s="179">
        <v>28481</v>
      </c>
      <c r="F9032" s="180">
        <v>0</v>
      </c>
      <c r="G9032" s="180">
        <v>22829.759999999998</v>
      </c>
      <c r="H9032" s="180">
        <v>11414.88</v>
      </c>
      <c r="I9032" s="180">
        <f t="shared" si="282"/>
        <v>34244.639999999999</v>
      </c>
      <c r="J9032" s="177" t="str">
        <f t="shared" si="283"/>
        <v>Date &gt; 1920</v>
      </c>
    </row>
    <row r="9033" spans="1:10" x14ac:dyDescent="0.3">
      <c r="A9033" s="178" t="s">
        <v>270</v>
      </c>
      <c r="B9033" s="178" t="s">
        <v>227</v>
      </c>
      <c r="C9033" s="178" t="s">
        <v>1439</v>
      </c>
      <c r="D9033" s="178" t="s">
        <v>7878</v>
      </c>
      <c r="E9033" s="179">
        <v>32332</v>
      </c>
      <c r="F9033" s="180">
        <v>0</v>
      </c>
      <c r="G9033" s="180">
        <v>36729.08</v>
      </c>
      <c r="H9033" s="180">
        <v>18364.55</v>
      </c>
      <c r="I9033" s="180">
        <f t="shared" si="282"/>
        <v>55093.630000000005</v>
      </c>
      <c r="J9033" s="177" t="str">
        <f t="shared" si="283"/>
        <v>Date &gt; 1920</v>
      </c>
    </row>
    <row r="9034" spans="1:10" x14ac:dyDescent="0.3">
      <c r="A9034" s="178" t="s">
        <v>270</v>
      </c>
      <c r="B9034" s="178" t="s">
        <v>227</v>
      </c>
      <c r="C9034" s="178" t="s">
        <v>1439</v>
      </c>
      <c r="D9034" s="178" t="s">
        <v>7173</v>
      </c>
      <c r="E9034" s="179">
        <v>32332</v>
      </c>
      <c r="F9034" s="180">
        <v>0</v>
      </c>
      <c r="G9034" s="180">
        <v>36482.61</v>
      </c>
      <c r="H9034" s="180">
        <v>18241.32</v>
      </c>
      <c r="I9034" s="180">
        <f t="shared" si="282"/>
        <v>54723.93</v>
      </c>
      <c r="J9034" s="177" t="str">
        <f t="shared" si="283"/>
        <v>Date &gt; 1920</v>
      </c>
    </row>
    <row r="9035" spans="1:10" x14ac:dyDescent="0.3">
      <c r="A9035" s="178" t="s">
        <v>270</v>
      </c>
      <c r="B9035" s="178" t="s">
        <v>227</v>
      </c>
      <c r="C9035" s="178" t="s">
        <v>1439</v>
      </c>
      <c r="D9035" s="178" t="s">
        <v>9093</v>
      </c>
      <c r="E9035" s="179">
        <v>32590</v>
      </c>
      <c r="F9035" s="180">
        <v>0</v>
      </c>
      <c r="G9035" s="180">
        <v>4311.63</v>
      </c>
      <c r="H9035" s="180">
        <v>2155.83</v>
      </c>
      <c r="I9035" s="180">
        <f t="shared" si="282"/>
        <v>6467.46</v>
      </c>
      <c r="J9035" s="177" t="str">
        <f t="shared" si="283"/>
        <v>Date &gt; 1920</v>
      </c>
    </row>
    <row r="9036" spans="1:10" x14ac:dyDescent="0.3">
      <c r="A9036" s="178" t="s">
        <v>270</v>
      </c>
      <c r="B9036" s="178" t="s">
        <v>227</v>
      </c>
      <c r="C9036" s="178" t="s">
        <v>1439</v>
      </c>
      <c r="D9036" s="178" t="s">
        <v>9094</v>
      </c>
      <c r="E9036" s="179">
        <v>32815</v>
      </c>
      <c r="F9036" s="180">
        <v>0</v>
      </c>
      <c r="G9036" s="180">
        <v>8169.01</v>
      </c>
      <c r="H9036" s="180">
        <v>4084.51</v>
      </c>
      <c r="I9036" s="180">
        <f t="shared" si="282"/>
        <v>12253.52</v>
      </c>
      <c r="J9036" s="177" t="str">
        <f t="shared" si="283"/>
        <v>Date &gt; 1920</v>
      </c>
    </row>
    <row r="9037" spans="1:10" x14ac:dyDescent="0.3">
      <c r="A9037" s="178" t="s">
        <v>270</v>
      </c>
      <c r="B9037" s="178" t="s">
        <v>227</v>
      </c>
      <c r="C9037" s="178" t="s">
        <v>1439</v>
      </c>
      <c r="D9037" s="178" t="s">
        <v>9095</v>
      </c>
      <c r="E9037" s="179">
        <v>33109</v>
      </c>
      <c r="F9037" s="180">
        <v>0</v>
      </c>
      <c r="G9037" s="180">
        <v>7225.38</v>
      </c>
      <c r="H9037" s="180">
        <v>3612.69</v>
      </c>
      <c r="I9037" s="180">
        <f t="shared" si="282"/>
        <v>10838.07</v>
      </c>
      <c r="J9037" s="177" t="str">
        <f t="shared" si="283"/>
        <v>Date &gt; 1920</v>
      </c>
    </row>
    <row r="9038" spans="1:10" x14ac:dyDescent="0.3">
      <c r="A9038" s="178" t="s">
        <v>270</v>
      </c>
      <c r="B9038" s="178" t="s">
        <v>227</v>
      </c>
      <c r="C9038" s="178" t="s">
        <v>1439</v>
      </c>
      <c r="D9038" s="178" t="s">
        <v>9095</v>
      </c>
      <c r="E9038" s="179">
        <v>33133</v>
      </c>
      <c r="F9038" s="180">
        <v>0</v>
      </c>
      <c r="G9038" s="180">
        <v>4807.6099999999997</v>
      </c>
      <c r="H9038" s="180">
        <v>2403.8000000000002</v>
      </c>
      <c r="I9038" s="180">
        <f t="shared" si="282"/>
        <v>7211.41</v>
      </c>
      <c r="J9038" s="177" t="str">
        <f t="shared" si="283"/>
        <v>Date &gt; 1920</v>
      </c>
    </row>
    <row r="9039" spans="1:10" x14ac:dyDescent="0.3">
      <c r="A9039" s="178" t="s">
        <v>270</v>
      </c>
      <c r="B9039" s="178" t="s">
        <v>227</v>
      </c>
      <c r="C9039" s="178" t="s">
        <v>1439</v>
      </c>
      <c r="D9039" s="178" t="s">
        <v>9095</v>
      </c>
      <c r="E9039" s="179">
        <v>33190</v>
      </c>
      <c r="F9039" s="180">
        <v>0</v>
      </c>
      <c r="G9039" s="180">
        <v>37378.370000000003</v>
      </c>
      <c r="H9039" s="180">
        <v>18689.189999999999</v>
      </c>
      <c r="I9039" s="180">
        <f t="shared" si="282"/>
        <v>56067.56</v>
      </c>
      <c r="J9039" s="177" t="str">
        <f t="shared" si="283"/>
        <v>Date &gt; 1920</v>
      </c>
    </row>
    <row r="9040" spans="1:10" x14ac:dyDescent="0.3">
      <c r="A9040" s="178" t="s">
        <v>270</v>
      </c>
      <c r="B9040" s="178" t="s">
        <v>227</v>
      </c>
      <c r="C9040" s="178" t="s">
        <v>1439</v>
      </c>
      <c r="D9040" s="178" t="s">
        <v>9095</v>
      </c>
      <c r="E9040" s="179">
        <v>33280</v>
      </c>
      <c r="F9040" s="180">
        <v>0</v>
      </c>
      <c r="G9040" s="180">
        <v>7839.09</v>
      </c>
      <c r="H9040" s="180">
        <v>3919.55</v>
      </c>
      <c r="I9040" s="180">
        <f t="shared" si="282"/>
        <v>11758.64</v>
      </c>
      <c r="J9040" s="177" t="str">
        <f t="shared" si="283"/>
        <v>Date &gt; 1920</v>
      </c>
    </row>
    <row r="9041" spans="1:10" x14ac:dyDescent="0.3">
      <c r="A9041" s="178" t="s">
        <v>270</v>
      </c>
      <c r="B9041" s="178" t="s">
        <v>227</v>
      </c>
      <c r="C9041" s="178" t="s">
        <v>1439</v>
      </c>
      <c r="D9041" s="178" t="s">
        <v>7418</v>
      </c>
      <c r="E9041" s="179">
        <v>33856</v>
      </c>
      <c r="F9041" s="180">
        <v>0</v>
      </c>
      <c r="G9041" s="180">
        <v>870.74</v>
      </c>
      <c r="H9041" s="180">
        <v>435.37</v>
      </c>
      <c r="I9041" s="180">
        <f t="shared" si="282"/>
        <v>1306.1100000000001</v>
      </c>
      <c r="J9041" s="177" t="str">
        <f t="shared" si="283"/>
        <v>Date &gt; 1920</v>
      </c>
    </row>
    <row r="9042" spans="1:10" x14ac:dyDescent="0.3">
      <c r="A9042" s="178" t="s">
        <v>270</v>
      </c>
      <c r="B9042" s="178" t="s">
        <v>227</v>
      </c>
      <c r="C9042" s="178" t="s">
        <v>1439</v>
      </c>
      <c r="D9042" s="178" t="s">
        <v>9096</v>
      </c>
      <c r="E9042" s="179">
        <v>33809</v>
      </c>
      <c r="F9042" s="180">
        <v>0</v>
      </c>
      <c r="G9042" s="180">
        <v>5563.56</v>
      </c>
      <c r="H9042" s="180">
        <v>2781.78</v>
      </c>
      <c r="I9042" s="180">
        <f t="shared" si="282"/>
        <v>8345.34</v>
      </c>
      <c r="J9042" s="177" t="str">
        <f t="shared" si="283"/>
        <v>Date &gt; 1920</v>
      </c>
    </row>
    <row r="9043" spans="1:10" x14ac:dyDescent="0.3">
      <c r="A9043" s="178" t="s">
        <v>270</v>
      </c>
      <c r="B9043" s="178" t="s">
        <v>227</v>
      </c>
      <c r="C9043" s="178" t="s">
        <v>1439</v>
      </c>
      <c r="D9043" s="178" t="s">
        <v>6402</v>
      </c>
      <c r="E9043" s="179">
        <v>34703</v>
      </c>
      <c r="F9043" s="180">
        <v>0</v>
      </c>
      <c r="G9043" s="180">
        <v>38012.6</v>
      </c>
      <c r="H9043" s="180">
        <v>19006.3</v>
      </c>
      <c r="I9043" s="180">
        <f t="shared" si="282"/>
        <v>57018.899999999994</v>
      </c>
      <c r="J9043" s="177" t="str">
        <f t="shared" si="283"/>
        <v>Date &gt; 1920</v>
      </c>
    </row>
    <row r="9044" spans="1:10" x14ac:dyDescent="0.3">
      <c r="A9044" s="178" t="s">
        <v>270</v>
      </c>
      <c r="B9044" s="178" t="s">
        <v>227</v>
      </c>
      <c r="C9044" s="178" t="s">
        <v>1439</v>
      </c>
      <c r="D9044" s="178" t="s">
        <v>7878</v>
      </c>
      <c r="E9044" s="179">
        <v>35039</v>
      </c>
      <c r="F9044" s="180">
        <v>0</v>
      </c>
      <c r="G9044" s="180">
        <v>34206.230000000003</v>
      </c>
      <c r="H9044" s="180">
        <v>17103.12</v>
      </c>
      <c r="I9044" s="180">
        <f t="shared" si="282"/>
        <v>51309.350000000006</v>
      </c>
      <c r="J9044" s="177" t="str">
        <f t="shared" si="283"/>
        <v>Date &gt; 1920</v>
      </c>
    </row>
    <row r="9045" spans="1:10" x14ac:dyDescent="0.3">
      <c r="A9045" s="178" t="s">
        <v>270</v>
      </c>
      <c r="B9045" s="178" t="s">
        <v>227</v>
      </c>
      <c r="C9045" s="178" t="s">
        <v>1439</v>
      </c>
      <c r="D9045" s="178" t="s">
        <v>9097</v>
      </c>
      <c r="E9045" s="179">
        <v>34703</v>
      </c>
      <c r="F9045" s="180">
        <v>0</v>
      </c>
      <c r="G9045" s="180">
        <v>3495</v>
      </c>
      <c r="H9045" s="180">
        <v>1747.5</v>
      </c>
      <c r="I9045" s="180">
        <f t="shared" si="282"/>
        <v>5242.5</v>
      </c>
      <c r="J9045" s="177" t="str">
        <f t="shared" si="283"/>
        <v>Date &gt; 1920</v>
      </c>
    </row>
    <row r="9046" spans="1:10" x14ac:dyDescent="0.3">
      <c r="A9046" s="178" t="s">
        <v>270</v>
      </c>
      <c r="B9046" s="178" t="s">
        <v>227</v>
      </c>
      <c r="C9046" s="178" t="s">
        <v>1439</v>
      </c>
      <c r="D9046" s="178" t="s">
        <v>9098</v>
      </c>
      <c r="E9046" s="179">
        <v>35915</v>
      </c>
      <c r="F9046" s="180">
        <v>0</v>
      </c>
      <c r="G9046" s="180">
        <v>4491.8900000000003</v>
      </c>
      <c r="H9046" s="180">
        <v>2994.59</v>
      </c>
      <c r="I9046" s="180">
        <f t="shared" si="282"/>
        <v>7486.4800000000005</v>
      </c>
      <c r="J9046" s="177" t="str">
        <f t="shared" si="283"/>
        <v>Date &gt; 1920</v>
      </c>
    </row>
    <row r="9047" spans="1:10" x14ac:dyDescent="0.3">
      <c r="A9047" s="178" t="s">
        <v>270</v>
      </c>
      <c r="B9047" s="178" t="s">
        <v>227</v>
      </c>
      <c r="C9047" s="178" t="s">
        <v>1439</v>
      </c>
      <c r="D9047" s="178" t="s">
        <v>8614</v>
      </c>
      <c r="E9047" s="179">
        <v>35723</v>
      </c>
      <c r="F9047" s="180">
        <v>0</v>
      </c>
      <c r="G9047" s="180">
        <v>8868.86</v>
      </c>
      <c r="H9047" s="180">
        <v>5912.57</v>
      </c>
      <c r="I9047" s="180">
        <f t="shared" si="282"/>
        <v>14781.43</v>
      </c>
      <c r="J9047" s="177" t="str">
        <f t="shared" si="283"/>
        <v>Date &gt; 1920</v>
      </c>
    </row>
    <row r="9048" spans="1:10" x14ac:dyDescent="0.3">
      <c r="A9048" s="178" t="s">
        <v>270</v>
      </c>
      <c r="B9048" s="178" t="s">
        <v>227</v>
      </c>
      <c r="C9048" s="178" t="s">
        <v>1439</v>
      </c>
      <c r="D9048" s="178" t="s">
        <v>9099</v>
      </c>
      <c r="E9048" s="179">
        <v>36028</v>
      </c>
      <c r="F9048" s="180">
        <v>0</v>
      </c>
      <c r="G9048" s="180">
        <v>5541.42</v>
      </c>
      <c r="H9048" s="180">
        <v>3694.27</v>
      </c>
      <c r="I9048" s="180">
        <f t="shared" si="282"/>
        <v>9235.69</v>
      </c>
      <c r="J9048" s="177" t="str">
        <f t="shared" si="283"/>
        <v>Date &gt; 1920</v>
      </c>
    </row>
    <row r="9049" spans="1:10" x14ac:dyDescent="0.3">
      <c r="A9049" s="178" t="s">
        <v>270</v>
      </c>
      <c r="B9049" s="178" t="s">
        <v>227</v>
      </c>
      <c r="C9049" s="178" t="s">
        <v>1439</v>
      </c>
      <c r="D9049" s="178" t="s">
        <v>9100</v>
      </c>
      <c r="E9049" s="179">
        <v>37946</v>
      </c>
      <c r="F9049" s="180">
        <v>69350</v>
      </c>
      <c r="G9049" s="180">
        <v>0</v>
      </c>
      <c r="H9049" s="180">
        <v>7705.69</v>
      </c>
      <c r="I9049" s="180">
        <f t="shared" si="282"/>
        <v>77055.69</v>
      </c>
      <c r="J9049" s="177" t="str">
        <f t="shared" si="283"/>
        <v>Date &gt; 1920</v>
      </c>
    </row>
    <row r="9050" spans="1:10" x14ac:dyDescent="0.3">
      <c r="A9050" s="178" t="s">
        <v>270</v>
      </c>
      <c r="B9050" s="178" t="s">
        <v>227</v>
      </c>
      <c r="C9050" s="178" t="s">
        <v>1439</v>
      </c>
      <c r="D9050" s="178" t="s">
        <v>9100</v>
      </c>
      <c r="E9050" s="179">
        <v>37973</v>
      </c>
      <c r="F9050" s="180">
        <v>258508</v>
      </c>
      <c r="G9050" s="180">
        <v>15600</v>
      </c>
      <c r="H9050" s="180">
        <v>39123.39</v>
      </c>
      <c r="I9050" s="180">
        <f t="shared" si="282"/>
        <v>313231.39</v>
      </c>
      <c r="J9050" s="177" t="str">
        <f t="shared" si="283"/>
        <v>Date &gt; 1920</v>
      </c>
    </row>
    <row r="9051" spans="1:10" x14ac:dyDescent="0.3">
      <c r="A9051" s="178" t="s">
        <v>270</v>
      </c>
      <c r="B9051" s="178" t="s">
        <v>227</v>
      </c>
      <c r="C9051" s="178" t="s">
        <v>1439</v>
      </c>
      <c r="D9051" s="178" t="s">
        <v>9100</v>
      </c>
      <c r="E9051" s="179">
        <v>38084</v>
      </c>
      <c r="F9051" s="180">
        <v>41232</v>
      </c>
      <c r="G9051" s="180">
        <v>0</v>
      </c>
      <c r="H9051" s="180">
        <v>4582.21</v>
      </c>
      <c r="I9051" s="180">
        <f t="shared" si="282"/>
        <v>45814.21</v>
      </c>
      <c r="J9051" s="177" t="str">
        <f t="shared" si="283"/>
        <v>Date &gt; 1920</v>
      </c>
    </row>
    <row r="9052" spans="1:10" x14ac:dyDescent="0.3">
      <c r="A9052" s="178" t="s">
        <v>270</v>
      </c>
      <c r="B9052" s="178" t="s">
        <v>227</v>
      </c>
      <c r="C9052" s="178" t="s">
        <v>1439</v>
      </c>
      <c r="D9052" s="178" t="s">
        <v>9100</v>
      </c>
      <c r="E9052" s="179">
        <v>38170</v>
      </c>
      <c r="F9052" s="180">
        <v>11746</v>
      </c>
      <c r="G9052" s="180">
        <v>0</v>
      </c>
      <c r="H9052" s="180">
        <v>1304.8399999999999</v>
      </c>
      <c r="I9052" s="180">
        <f t="shared" si="282"/>
        <v>13050.84</v>
      </c>
      <c r="J9052" s="177" t="str">
        <f t="shared" si="283"/>
        <v>Date &gt; 1920</v>
      </c>
    </row>
    <row r="9053" spans="1:10" x14ac:dyDescent="0.3">
      <c r="A9053" s="178" t="s">
        <v>270</v>
      </c>
      <c r="B9053" s="178" t="s">
        <v>227</v>
      </c>
      <c r="C9053" s="178" t="s">
        <v>1439</v>
      </c>
      <c r="D9053" s="178" t="s">
        <v>9100</v>
      </c>
      <c r="E9053" s="179">
        <v>38532</v>
      </c>
      <c r="F9053" s="180">
        <v>22364</v>
      </c>
      <c r="G9053" s="180">
        <v>0</v>
      </c>
      <c r="H9053" s="180">
        <v>2560.0500000000002</v>
      </c>
      <c r="I9053" s="180">
        <f t="shared" si="282"/>
        <v>24924.05</v>
      </c>
      <c r="J9053" s="177" t="str">
        <f t="shared" si="283"/>
        <v>Date &gt; 1920</v>
      </c>
    </row>
    <row r="9054" spans="1:10" x14ac:dyDescent="0.3">
      <c r="A9054" s="178" t="s">
        <v>270</v>
      </c>
      <c r="B9054" s="178" t="s">
        <v>227</v>
      </c>
      <c r="C9054" s="178" t="s">
        <v>1439</v>
      </c>
      <c r="D9054" s="178" t="s">
        <v>9100</v>
      </c>
      <c r="E9054" s="179">
        <v>38597</v>
      </c>
      <c r="F9054" s="180">
        <v>675</v>
      </c>
      <c r="G9054" s="180">
        <v>0</v>
      </c>
      <c r="H9054" s="180">
        <v>-1</v>
      </c>
      <c r="I9054" s="180">
        <f t="shared" si="282"/>
        <v>674</v>
      </c>
      <c r="J9054" s="177" t="str">
        <f t="shared" si="283"/>
        <v>Date &gt; 1920</v>
      </c>
    </row>
    <row r="9055" spans="1:10" x14ac:dyDescent="0.3">
      <c r="A9055" s="178" t="s">
        <v>270</v>
      </c>
      <c r="B9055" s="178" t="s">
        <v>227</v>
      </c>
      <c r="C9055" s="178" t="s">
        <v>1439</v>
      </c>
      <c r="D9055" s="178" t="s">
        <v>9101</v>
      </c>
      <c r="E9055" s="179">
        <v>38012</v>
      </c>
      <c r="F9055" s="180">
        <v>0</v>
      </c>
      <c r="G9055" s="180">
        <v>5100</v>
      </c>
      <c r="H9055" s="180">
        <v>2209.09</v>
      </c>
      <c r="I9055" s="180">
        <f t="shared" si="282"/>
        <v>7309.09</v>
      </c>
      <c r="J9055" s="177" t="str">
        <f t="shared" si="283"/>
        <v>Date &gt; 1920</v>
      </c>
    </row>
    <row r="9056" spans="1:10" x14ac:dyDescent="0.3">
      <c r="A9056" s="178" t="s">
        <v>270</v>
      </c>
      <c r="B9056" s="178" t="s">
        <v>227</v>
      </c>
      <c r="C9056" s="178" t="s">
        <v>1439</v>
      </c>
      <c r="D9056" s="178" t="s">
        <v>9102</v>
      </c>
      <c r="E9056" s="179">
        <v>38784</v>
      </c>
      <c r="F9056" s="180">
        <v>77358</v>
      </c>
      <c r="G9056" s="180">
        <v>0</v>
      </c>
      <c r="H9056" s="180">
        <v>4072.08</v>
      </c>
      <c r="I9056" s="180">
        <f t="shared" si="282"/>
        <v>81430.080000000002</v>
      </c>
      <c r="J9056" s="177" t="str">
        <f t="shared" si="283"/>
        <v>Date &gt; 1920</v>
      </c>
    </row>
    <row r="9057" spans="1:10" x14ac:dyDescent="0.3">
      <c r="A9057" s="178" t="s">
        <v>270</v>
      </c>
      <c r="B9057" s="178" t="s">
        <v>227</v>
      </c>
      <c r="C9057" s="178" t="s">
        <v>1439</v>
      </c>
      <c r="D9057" s="178" t="s">
        <v>9102</v>
      </c>
      <c r="E9057" s="179">
        <v>38827</v>
      </c>
      <c r="F9057" s="180">
        <v>45702</v>
      </c>
      <c r="G9057" s="180">
        <v>0</v>
      </c>
      <c r="H9057" s="180">
        <v>2406</v>
      </c>
      <c r="I9057" s="180">
        <f t="shared" si="282"/>
        <v>48108</v>
      </c>
      <c r="J9057" s="177" t="str">
        <f t="shared" si="283"/>
        <v>Date &gt; 1920</v>
      </c>
    </row>
    <row r="9058" spans="1:10" x14ac:dyDescent="0.3">
      <c r="A9058" s="178" t="s">
        <v>270</v>
      </c>
      <c r="B9058" s="178" t="s">
        <v>227</v>
      </c>
      <c r="C9058" s="178" t="s">
        <v>1439</v>
      </c>
      <c r="D9058" s="178" t="s">
        <v>9102</v>
      </c>
      <c r="E9058" s="179">
        <v>38923</v>
      </c>
      <c r="F9058" s="180">
        <v>30340</v>
      </c>
      <c r="G9058" s="180">
        <v>0</v>
      </c>
      <c r="H9058" s="180">
        <v>2015.25</v>
      </c>
      <c r="I9058" s="180">
        <f t="shared" si="282"/>
        <v>32355.25</v>
      </c>
      <c r="J9058" s="177" t="str">
        <f t="shared" si="283"/>
        <v>Date &gt; 1920</v>
      </c>
    </row>
    <row r="9059" spans="1:10" x14ac:dyDescent="0.3">
      <c r="A9059" s="178" t="s">
        <v>270</v>
      </c>
      <c r="B9059" s="178" t="s">
        <v>227</v>
      </c>
      <c r="C9059" s="178" t="s">
        <v>1439</v>
      </c>
      <c r="D9059" s="178" t="s">
        <v>9102</v>
      </c>
      <c r="E9059" s="179">
        <v>39049</v>
      </c>
      <c r="F9059" s="180">
        <v>7961</v>
      </c>
      <c r="G9059" s="180">
        <v>0</v>
      </c>
      <c r="H9059" s="180">
        <v>0</v>
      </c>
      <c r="I9059" s="180">
        <f t="shared" si="282"/>
        <v>7961</v>
      </c>
      <c r="J9059" s="177" t="str">
        <f t="shared" si="283"/>
        <v>Date &gt; 1920</v>
      </c>
    </row>
    <row r="9060" spans="1:10" x14ac:dyDescent="0.3">
      <c r="A9060" s="178" t="s">
        <v>270</v>
      </c>
      <c r="B9060" s="178" t="s">
        <v>227</v>
      </c>
      <c r="C9060" s="178" t="s">
        <v>1439</v>
      </c>
      <c r="D9060" s="178" t="s">
        <v>9103</v>
      </c>
      <c r="E9060" s="179">
        <v>39619</v>
      </c>
      <c r="F9060" s="180">
        <v>22562</v>
      </c>
      <c r="G9060" s="180">
        <v>0</v>
      </c>
      <c r="H9060" s="180">
        <v>1188</v>
      </c>
      <c r="I9060" s="180">
        <f t="shared" si="282"/>
        <v>23750</v>
      </c>
      <c r="J9060" s="177" t="str">
        <f t="shared" si="283"/>
        <v>Date &gt; 1920</v>
      </c>
    </row>
    <row r="9061" spans="1:10" x14ac:dyDescent="0.3">
      <c r="A9061" s="178" t="s">
        <v>270</v>
      </c>
      <c r="B9061" s="178" t="s">
        <v>227</v>
      </c>
      <c r="C9061" s="178" t="s">
        <v>1439</v>
      </c>
      <c r="D9061" s="178" t="s">
        <v>9103</v>
      </c>
      <c r="E9061" s="179">
        <v>39682</v>
      </c>
      <c r="F9061" s="180">
        <v>22563</v>
      </c>
      <c r="G9061" s="180">
        <v>0</v>
      </c>
      <c r="H9061" s="180">
        <v>1187</v>
      </c>
      <c r="I9061" s="180">
        <f t="shared" si="282"/>
        <v>23750</v>
      </c>
      <c r="J9061" s="177" t="str">
        <f t="shared" si="283"/>
        <v>Date &gt; 1920</v>
      </c>
    </row>
    <row r="9062" spans="1:10" x14ac:dyDescent="0.3">
      <c r="A9062" s="178" t="s">
        <v>270</v>
      </c>
      <c r="B9062" s="178" t="s">
        <v>227</v>
      </c>
      <c r="C9062" s="178" t="s">
        <v>1439</v>
      </c>
      <c r="D9062" s="178" t="s">
        <v>9103</v>
      </c>
      <c r="E9062" s="179">
        <v>39829</v>
      </c>
      <c r="F9062" s="180">
        <v>22562</v>
      </c>
      <c r="G9062" s="180">
        <v>0</v>
      </c>
      <c r="H9062" s="180">
        <v>1188</v>
      </c>
      <c r="I9062" s="180">
        <f t="shared" si="282"/>
        <v>23750</v>
      </c>
      <c r="J9062" s="177" t="str">
        <f t="shared" si="283"/>
        <v>Date &gt; 1920</v>
      </c>
    </row>
    <row r="9063" spans="1:10" x14ac:dyDescent="0.3">
      <c r="A9063" s="178" t="s">
        <v>270</v>
      </c>
      <c r="B9063" s="178" t="s">
        <v>227</v>
      </c>
      <c r="C9063" s="178" t="s">
        <v>1439</v>
      </c>
      <c r="D9063" s="178" t="s">
        <v>9103</v>
      </c>
      <c r="E9063" s="179">
        <v>39925</v>
      </c>
      <c r="F9063" s="180">
        <v>12563</v>
      </c>
      <c r="G9063" s="180">
        <v>0</v>
      </c>
      <c r="H9063" s="180">
        <v>712</v>
      </c>
      <c r="I9063" s="180">
        <f t="shared" si="282"/>
        <v>13275</v>
      </c>
      <c r="J9063" s="177" t="str">
        <f t="shared" si="283"/>
        <v>Date &gt; 1920</v>
      </c>
    </row>
    <row r="9064" spans="1:10" x14ac:dyDescent="0.3">
      <c r="A9064" s="178" t="s">
        <v>270</v>
      </c>
      <c r="B9064" s="178" t="s">
        <v>227</v>
      </c>
      <c r="C9064" s="178" t="s">
        <v>1439</v>
      </c>
      <c r="D9064" s="178" t="s">
        <v>9103</v>
      </c>
      <c r="E9064" s="179">
        <v>40651</v>
      </c>
      <c r="F9064" s="180">
        <v>10000</v>
      </c>
      <c r="G9064" s="180">
        <v>0</v>
      </c>
      <c r="H9064" s="180">
        <v>475</v>
      </c>
      <c r="I9064" s="180">
        <f t="shared" si="282"/>
        <v>10475</v>
      </c>
      <c r="J9064" s="177" t="str">
        <f t="shared" si="283"/>
        <v>Date &gt; 1920</v>
      </c>
    </row>
    <row r="9065" spans="1:10" x14ac:dyDescent="0.3">
      <c r="A9065" s="178" t="s">
        <v>270</v>
      </c>
      <c r="B9065" s="178" t="s">
        <v>227</v>
      </c>
      <c r="C9065" s="178" t="s">
        <v>1439</v>
      </c>
      <c r="D9065" s="178" t="s">
        <v>9104</v>
      </c>
      <c r="E9065" s="179">
        <v>39946</v>
      </c>
      <c r="F9065" s="180">
        <v>94544</v>
      </c>
      <c r="G9065" s="180">
        <v>0</v>
      </c>
      <c r="H9065" s="180">
        <v>5180.9399999999996</v>
      </c>
      <c r="I9065" s="180">
        <f t="shared" si="282"/>
        <v>99724.94</v>
      </c>
      <c r="J9065" s="177" t="str">
        <f t="shared" si="283"/>
        <v>Date &gt; 1920</v>
      </c>
    </row>
    <row r="9066" spans="1:10" x14ac:dyDescent="0.3">
      <c r="A9066" s="178" t="s">
        <v>270</v>
      </c>
      <c r="B9066" s="178" t="s">
        <v>227</v>
      </c>
      <c r="C9066" s="178" t="s">
        <v>1439</v>
      </c>
      <c r="D9066" s="178" t="s">
        <v>9104</v>
      </c>
      <c r="E9066" s="179">
        <v>40395</v>
      </c>
      <c r="F9066" s="180">
        <v>9240</v>
      </c>
      <c r="G9066" s="180">
        <v>0</v>
      </c>
      <c r="H9066" s="180">
        <v>282.24</v>
      </c>
      <c r="I9066" s="180">
        <f t="shared" si="282"/>
        <v>9522.24</v>
      </c>
      <c r="J9066" s="177" t="str">
        <f t="shared" si="283"/>
        <v>Date &gt; 1920</v>
      </c>
    </row>
    <row r="9067" spans="1:10" x14ac:dyDescent="0.3">
      <c r="A9067" s="178" t="s">
        <v>270</v>
      </c>
      <c r="B9067" s="178" t="s">
        <v>227</v>
      </c>
      <c r="C9067" s="178" t="s">
        <v>1439</v>
      </c>
      <c r="D9067" s="178" t="s">
        <v>9105</v>
      </c>
      <c r="E9067" s="179">
        <v>40121</v>
      </c>
      <c r="F9067" s="180">
        <v>13770</v>
      </c>
      <c r="G9067" s="180">
        <v>0</v>
      </c>
      <c r="H9067" s="180">
        <v>725</v>
      </c>
      <c r="I9067" s="180">
        <f t="shared" si="282"/>
        <v>14495</v>
      </c>
      <c r="J9067" s="177" t="str">
        <f t="shared" si="283"/>
        <v>Date &gt; 1920</v>
      </c>
    </row>
    <row r="9068" spans="1:10" x14ac:dyDescent="0.3">
      <c r="A9068" s="178" t="s">
        <v>270</v>
      </c>
      <c r="B9068" s="178" t="s">
        <v>227</v>
      </c>
      <c r="C9068" s="178" t="s">
        <v>1439</v>
      </c>
      <c r="D9068" s="178" t="s">
        <v>9105</v>
      </c>
      <c r="E9068" s="179">
        <v>40156</v>
      </c>
      <c r="F9068" s="180">
        <v>9020</v>
      </c>
      <c r="G9068" s="180">
        <v>0</v>
      </c>
      <c r="H9068" s="180">
        <v>475</v>
      </c>
      <c r="I9068" s="180">
        <f t="shared" si="282"/>
        <v>9495</v>
      </c>
      <c r="J9068" s="177" t="str">
        <f t="shared" si="283"/>
        <v>Date &gt; 1920</v>
      </c>
    </row>
    <row r="9069" spans="1:10" x14ac:dyDescent="0.3">
      <c r="A9069" s="178" t="s">
        <v>270</v>
      </c>
      <c r="B9069" s="178" t="s">
        <v>227</v>
      </c>
      <c r="C9069" s="178" t="s">
        <v>1439</v>
      </c>
      <c r="D9069" s="178" t="s">
        <v>9105</v>
      </c>
      <c r="E9069" s="179">
        <v>40165</v>
      </c>
      <c r="F9069" s="180">
        <v>11395</v>
      </c>
      <c r="G9069" s="180">
        <v>0</v>
      </c>
      <c r="H9069" s="180">
        <v>600</v>
      </c>
      <c r="I9069" s="180">
        <f t="shared" si="282"/>
        <v>11995</v>
      </c>
      <c r="J9069" s="177" t="str">
        <f t="shared" si="283"/>
        <v>Date &gt; 1920</v>
      </c>
    </row>
    <row r="9070" spans="1:10" x14ac:dyDescent="0.3">
      <c r="A9070" s="178" t="s">
        <v>270</v>
      </c>
      <c r="B9070" s="178" t="s">
        <v>227</v>
      </c>
      <c r="C9070" s="178" t="s">
        <v>1439</v>
      </c>
      <c r="D9070" s="178" t="s">
        <v>9105</v>
      </c>
      <c r="E9070" s="179">
        <v>40214</v>
      </c>
      <c r="F9070" s="180">
        <v>3791</v>
      </c>
      <c r="G9070" s="180">
        <v>0</v>
      </c>
      <c r="H9070" s="180">
        <v>199</v>
      </c>
      <c r="I9070" s="180">
        <f t="shared" si="282"/>
        <v>3990</v>
      </c>
      <c r="J9070" s="177" t="str">
        <f t="shared" si="283"/>
        <v>Date &gt; 1920</v>
      </c>
    </row>
    <row r="9071" spans="1:10" x14ac:dyDescent="0.3">
      <c r="A9071" s="178" t="s">
        <v>270</v>
      </c>
      <c r="B9071" s="178" t="s">
        <v>227</v>
      </c>
      <c r="C9071" s="178" t="s">
        <v>1439</v>
      </c>
      <c r="D9071" s="178" t="s">
        <v>9105</v>
      </c>
      <c r="E9071" s="179">
        <v>40245</v>
      </c>
      <c r="F9071" s="180">
        <v>14250</v>
      </c>
      <c r="G9071" s="180">
        <v>0</v>
      </c>
      <c r="H9071" s="180">
        <v>750</v>
      </c>
      <c r="I9071" s="180">
        <f t="shared" si="282"/>
        <v>15000</v>
      </c>
      <c r="J9071" s="177" t="str">
        <f t="shared" si="283"/>
        <v>Date &gt; 1920</v>
      </c>
    </row>
    <row r="9072" spans="1:10" x14ac:dyDescent="0.3">
      <c r="A9072" s="178" t="s">
        <v>270</v>
      </c>
      <c r="B9072" s="178" t="s">
        <v>227</v>
      </c>
      <c r="C9072" s="178" t="s">
        <v>1439</v>
      </c>
      <c r="D9072" s="178" t="s">
        <v>9105</v>
      </c>
      <c r="E9072" s="179">
        <v>40298</v>
      </c>
      <c r="F9072" s="180">
        <v>13267</v>
      </c>
      <c r="G9072" s="180">
        <v>0</v>
      </c>
      <c r="H9072" s="180">
        <v>698</v>
      </c>
      <c r="I9072" s="180">
        <f t="shared" si="282"/>
        <v>13965</v>
      </c>
      <c r="J9072" s="177" t="str">
        <f t="shared" si="283"/>
        <v>Date &gt; 1920</v>
      </c>
    </row>
    <row r="9073" spans="1:10" x14ac:dyDescent="0.3">
      <c r="A9073" s="178" t="s">
        <v>270</v>
      </c>
      <c r="B9073" s="178" t="s">
        <v>227</v>
      </c>
      <c r="C9073" s="178" t="s">
        <v>1439</v>
      </c>
      <c r="D9073" s="178" t="s">
        <v>9105</v>
      </c>
      <c r="E9073" s="179">
        <v>40371</v>
      </c>
      <c r="F9073" s="180">
        <v>9912</v>
      </c>
      <c r="G9073" s="180">
        <v>0</v>
      </c>
      <c r="H9073" s="180">
        <v>809</v>
      </c>
      <c r="I9073" s="180">
        <f t="shared" si="282"/>
        <v>10721</v>
      </c>
      <c r="J9073" s="177" t="str">
        <f t="shared" si="283"/>
        <v>Date &gt; 1920</v>
      </c>
    </row>
    <row r="9074" spans="1:10" x14ac:dyDescent="0.3">
      <c r="A9074" s="178" t="s">
        <v>270</v>
      </c>
      <c r="B9074" s="178" t="s">
        <v>227</v>
      </c>
      <c r="C9074" s="178" t="s">
        <v>1439</v>
      </c>
      <c r="D9074" s="178" t="s">
        <v>9105</v>
      </c>
      <c r="E9074" s="179">
        <v>40651</v>
      </c>
      <c r="F9074" s="180">
        <v>10000</v>
      </c>
      <c r="G9074" s="180">
        <v>0</v>
      </c>
      <c r="H9074" s="180">
        <v>239</v>
      </c>
      <c r="I9074" s="180">
        <f t="shared" si="282"/>
        <v>10239</v>
      </c>
      <c r="J9074" s="177" t="str">
        <f t="shared" si="283"/>
        <v>Date &gt; 1920</v>
      </c>
    </row>
    <row r="9075" spans="1:10" x14ac:dyDescent="0.3">
      <c r="A9075" s="178" t="s">
        <v>270</v>
      </c>
      <c r="B9075" s="178" t="s">
        <v>227</v>
      </c>
      <c r="C9075" s="178" t="s">
        <v>1439</v>
      </c>
      <c r="D9075" s="178" t="s">
        <v>9106</v>
      </c>
      <c r="E9075" s="179">
        <v>40515</v>
      </c>
      <c r="F9075" s="180">
        <v>59654</v>
      </c>
      <c r="G9075" s="180">
        <v>0</v>
      </c>
      <c r="H9075" s="180">
        <v>3140.7</v>
      </c>
      <c r="I9075" s="180">
        <f t="shared" si="282"/>
        <v>62794.7</v>
      </c>
      <c r="J9075" s="177" t="str">
        <f t="shared" si="283"/>
        <v>Date &gt; 1920</v>
      </c>
    </row>
    <row r="9076" spans="1:10" x14ac:dyDescent="0.3">
      <c r="A9076" s="178" t="s">
        <v>270</v>
      </c>
      <c r="B9076" s="178" t="s">
        <v>227</v>
      </c>
      <c r="C9076" s="178" t="s">
        <v>1439</v>
      </c>
      <c r="D9076" s="178" t="s">
        <v>9106</v>
      </c>
      <c r="E9076" s="179">
        <v>40576</v>
      </c>
      <c r="F9076" s="180">
        <v>71666</v>
      </c>
      <c r="G9076" s="180">
        <v>0</v>
      </c>
      <c r="H9076" s="180">
        <v>4198.42</v>
      </c>
      <c r="I9076" s="180">
        <f t="shared" si="282"/>
        <v>75864.42</v>
      </c>
      <c r="J9076" s="177" t="str">
        <f t="shared" si="283"/>
        <v>Date &gt; 1920</v>
      </c>
    </row>
    <row r="9077" spans="1:10" x14ac:dyDescent="0.3">
      <c r="A9077" s="178" t="s">
        <v>270</v>
      </c>
      <c r="B9077" s="178" t="s">
        <v>227</v>
      </c>
      <c r="C9077" s="178" t="s">
        <v>1439</v>
      </c>
      <c r="D9077" s="178" t="s">
        <v>9106</v>
      </c>
      <c r="E9077" s="179">
        <v>40632</v>
      </c>
      <c r="F9077" s="180">
        <v>13894</v>
      </c>
      <c r="G9077" s="180">
        <v>0</v>
      </c>
      <c r="H9077" s="180">
        <v>456</v>
      </c>
      <c r="I9077" s="180">
        <f t="shared" si="282"/>
        <v>14350</v>
      </c>
      <c r="J9077" s="177" t="str">
        <f t="shared" si="283"/>
        <v>Date &gt; 1920</v>
      </c>
    </row>
    <row r="9078" spans="1:10" x14ac:dyDescent="0.3">
      <c r="A9078" s="178" t="s">
        <v>270</v>
      </c>
      <c r="B9078" s="178" t="s">
        <v>227</v>
      </c>
      <c r="C9078" s="178" t="s">
        <v>1439</v>
      </c>
      <c r="D9078" s="178" t="s">
        <v>9106</v>
      </c>
      <c r="E9078" s="179">
        <v>40702</v>
      </c>
      <c r="F9078" s="180">
        <v>109621</v>
      </c>
      <c r="G9078" s="180">
        <v>0</v>
      </c>
      <c r="H9078" s="180">
        <v>5769.8</v>
      </c>
      <c r="I9078" s="180">
        <f t="shared" si="282"/>
        <v>115390.8</v>
      </c>
      <c r="J9078" s="177" t="str">
        <f t="shared" si="283"/>
        <v>Date &gt; 1920</v>
      </c>
    </row>
    <row r="9079" spans="1:10" x14ac:dyDescent="0.3">
      <c r="A9079" s="178" t="s">
        <v>270</v>
      </c>
      <c r="B9079" s="178" t="s">
        <v>227</v>
      </c>
      <c r="C9079" s="178" t="s">
        <v>1439</v>
      </c>
      <c r="D9079" s="178" t="s">
        <v>9106</v>
      </c>
      <c r="E9079" s="179">
        <v>40770</v>
      </c>
      <c r="F9079" s="180">
        <v>1948</v>
      </c>
      <c r="G9079" s="180">
        <v>0</v>
      </c>
      <c r="H9079" s="180">
        <v>102</v>
      </c>
      <c r="I9079" s="180">
        <f t="shared" si="282"/>
        <v>2050</v>
      </c>
      <c r="J9079" s="177" t="str">
        <f t="shared" si="283"/>
        <v>Date &gt; 1920</v>
      </c>
    </row>
    <row r="9080" spans="1:10" x14ac:dyDescent="0.3">
      <c r="A9080" s="178" t="s">
        <v>270</v>
      </c>
      <c r="B9080" s="178" t="s">
        <v>227</v>
      </c>
      <c r="C9080" s="178" t="s">
        <v>1439</v>
      </c>
      <c r="D9080" s="178" t="s">
        <v>9106</v>
      </c>
      <c r="E9080" s="179">
        <v>40864</v>
      </c>
      <c r="F9080" s="180">
        <v>26408</v>
      </c>
      <c r="G9080" s="180">
        <v>0</v>
      </c>
      <c r="H9080" s="180">
        <v>1390.12</v>
      </c>
      <c r="I9080" s="180">
        <f t="shared" si="282"/>
        <v>27798.12</v>
      </c>
      <c r="J9080" s="177" t="str">
        <f t="shared" si="283"/>
        <v>Date &gt; 1920</v>
      </c>
    </row>
    <row r="9081" spans="1:10" x14ac:dyDescent="0.3">
      <c r="A9081" s="178" t="s">
        <v>270</v>
      </c>
      <c r="B9081" s="178" t="s">
        <v>227</v>
      </c>
      <c r="C9081" s="178" t="s">
        <v>1439</v>
      </c>
      <c r="D9081" s="178" t="s">
        <v>9106</v>
      </c>
      <c r="E9081" s="179">
        <v>40928</v>
      </c>
      <c r="F9081" s="180">
        <v>2812</v>
      </c>
      <c r="G9081" s="180">
        <v>0</v>
      </c>
      <c r="H9081" s="180">
        <v>673.48</v>
      </c>
      <c r="I9081" s="180">
        <f t="shared" si="282"/>
        <v>3485.48</v>
      </c>
      <c r="J9081" s="177" t="str">
        <f t="shared" si="283"/>
        <v>Date &gt; 1920</v>
      </c>
    </row>
    <row r="9082" spans="1:10" x14ac:dyDescent="0.3">
      <c r="A9082" s="178" t="s">
        <v>270</v>
      </c>
      <c r="B9082" s="178" t="s">
        <v>227</v>
      </c>
      <c r="C9082" s="178" t="s">
        <v>1439</v>
      </c>
      <c r="D9082" s="178" t="s">
        <v>9106</v>
      </c>
      <c r="E9082" s="179">
        <v>41066</v>
      </c>
      <c r="F9082" s="180">
        <v>10000</v>
      </c>
      <c r="G9082" s="180">
        <v>0</v>
      </c>
      <c r="H9082" s="180">
        <v>0</v>
      </c>
      <c r="I9082" s="180">
        <f t="shared" si="282"/>
        <v>10000</v>
      </c>
      <c r="J9082" s="177" t="str">
        <f t="shared" si="283"/>
        <v>Date &gt; 1920</v>
      </c>
    </row>
    <row r="9083" spans="1:10" x14ac:dyDescent="0.3">
      <c r="A9083" s="178" t="s">
        <v>270</v>
      </c>
      <c r="B9083" s="178" t="s">
        <v>227</v>
      </c>
      <c r="C9083" s="178" t="s">
        <v>1439</v>
      </c>
      <c r="D9083" s="178" t="s">
        <v>9107</v>
      </c>
      <c r="E9083" s="179">
        <v>40812</v>
      </c>
      <c r="F9083" s="180">
        <v>0</v>
      </c>
      <c r="G9083" s="180">
        <v>2782</v>
      </c>
      <c r="H9083" s="180">
        <v>1995.9</v>
      </c>
      <c r="I9083" s="180">
        <f t="shared" si="282"/>
        <v>4777.8999999999996</v>
      </c>
      <c r="J9083" s="177" t="str">
        <f t="shared" si="283"/>
        <v>Date &gt; 1920</v>
      </c>
    </row>
    <row r="9084" spans="1:10" x14ac:dyDescent="0.3">
      <c r="A9084" s="178" t="s">
        <v>270</v>
      </c>
      <c r="B9084" s="178" t="s">
        <v>227</v>
      </c>
      <c r="C9084" s="178" t="s">
        <v>1439</v>
      </c>
      <c r="D9084" s="178" t="s">
        <v>9107</v>
      </c>
      <c r="E9084" s="179">
        <v>40812</v>
      </c>
      <c r="F9084" s="180">
        <v>0</v>
      </c>
      <c r="G9084" s="180">
        <v>1874</v>
      </c>
      <c r="H9084" s="180">
        <v>0</v>
      </c>
      <c r="I9084" s="180">
        <f t="shared" si="282"/>
        <v>1874</v>
      </c>
      <c r="J9084" s="177" t="str">
        <f t="shared" si="283"/>
        <v>Date &gt; 1920</v>
      </c>
    </row>
    <row r="9085" spans="1:10" x14ac:dyDescent="0.3">
      <c r="A9085" s="178" t="s">
        <v>270</v>
      </c>
      <c r="B9085" s="178" t="s">
        <v>227</v>
      </c>
      <c r="C9085" s="178" t="s">
        <v>1439</v>
      </c>
      <c r="D9085" s="178" t="s">
        <v>9108</v>
      </c>
      <c r="E9085" s="179">
        <v>40928</v>
      </c>
      <c r="F9085" s="180">
        <v>12996</v>
      </c>
      <c r="G9085" s="180">
        <v>0</v>
      </c>
      <c r="H9085" s="180">
        <v>684</v>
      </c>
      <c r="I9085" s="180">
        <f t="shared" si="282"/>
        <v>13680</v>
      </c>
      <c r="J9085" s="177" t="str">
        <f t="shared" si="283"/>
        <v>Date &gt; 1920</v>
      </c>
    </row>
    <row r="9086" spans="1:10" x14ac:dyDescent="0.3">
      <c r="A9086" s="178" t="s">
        <v>270</v>
      </c>
      <c r="B9086" s="178" t="s">
        <v>227</v>
      </c>
      <c r="C9086" s="178" t="s">
        <v>1439</v>
      </c>
      <c r="D9086" s="178" t="s">
        <v>9108</v>
      </c>
      <c r="E9086" s="179">
        <v>41029</v>
      </c>
      <c r="F9086" s="180">
        <v>2004</v>
      </c>
      <c r="G9086" s="180">
        <v>0</v>
      </c>
      <c r="H9086" s="180">
        <v>171</v>
      </c>
      <c r="I9086" s="180">
        <f t="shared" si="282"/>
        <v>2175</v>
      </c>
      <c r="J9086" s="177" t="str">
        <f t="shared" si="283"/>
        <v>Date &gt; 1920</v>
      </c>
    </row>
    <row r="9087" spans="1:10" x14ac:dyDescent="0.3">
      <c r="A9087" s="178" t="s">
        <v>270</v>
      </c>
      <c r="B9087" s="178" t="s">
        <v>227</v>
      </c>
      <c r="C9087" s="178" t="s">
        <v>1439</v>
      </c>
      <c r="D9087" s="178" t="s">
        <v>9108</v>
      </c>
      <c r="E9087" s="179">
        <v>41240</v>
      </c>
      <c r="F9087" s="180">
        <v>6660</v>
      </c>
      <c r="G9087" s="180">
        <v>0</v>
      </c>
      <c r="H9087" s="180">
        <v>285</v>
      </c>
      <c r="I9087" s="180">
        <f t="shared" si="282"/>
        <v>6945</v>
      </c>
      <c r="J9087" s="177" t="str">
        <f t="shared" si="283"/>
        <v>Date &gt; 1920</v>
      </c>
    </row>
    <row r="9088" spans="1:10" x14ac:dyDescent="0.3">
      <c r="A9088" s="178" t="s">
        <v>270</v>
      </c>
      <c r="B9088" s="178" t="s">
        <v>227</v>
      </c>
      <c r="C9088" s="178" t="s">
        <v>1439</v>
      </c>
      <c r="D9088" s="178" t="s">
        <v>9109</v>
      </c>
      <c r="E9088" s="179">
        <v>41257</v>
      </c>
      <c r="F9088" s="180">
        <v>214249</v>
      </c>
      <c r="G9088" s="180">
        <v>0</v>
      </c>
      <c r="H9088" s="180">
        <v>23806.28</v>
      </c>
      <c r="I9088" s="180">
        <f t="shared" si="282"/>
        <v>238055.28</v>
      </c>
      <c r="J9088" s="177" t="str">
        <f t="shared" si="283"/>
        <v>Date &gt; 1920</v>
      </c>
    </row>
    <row r="9089" spans="1:10" x14ac:dyDescent="0.3">
      <c r="A9089" s="178" t="s">
        <v>270</v>
      </c>
      <c r="B9089" s="178" t="s">
        <v>227</v>
      </c>
      <c r="C9089" s="178" t="s">
        <v>1439</v>
      </c>
      <c r="D9089" s="178" t="s">
        <v>9109</v>
      </c>
      <c r="E9089" s="179">
        <v>41702</v>
      </c>
      <c r="F9089" s="180">
        <v>24158</v>
      </c>
      <c r="G9089" s="180">
        <v>0</v>
      </c>
      <c r="H9089" s="180">
        <v>2684.83</v>
      </c>
      <c r="I9089" s="180">
        <f t="shared" si="282"/>
        <v>26842.83</v>
      </c>
      <c r="J9089" s="177" t="str">
        <f t="shared" si="283"/>
        <v>Date &gt; 1920</v>
      </c>
    </row>
    <row r="9090" spans="1:10" x14ac:dyDescent="0.3">
      <c r="A9090" s="178" t="s">
        <v>270</v>
      </c>
      <c r="B9090" s="178" t="s">
        <v>227</v>
      </c>
      <c r="C9090" s="178" t="s">
        <v>1439</v>
      </c>
      <c r="D9090" s="178" t="s">
        <v>9110</v>
      </c>
      <c r="E9090" s="179">
        <v>41631</v>
      </c>
      <c r="F9090" s="180">
        <v>88279</v>
      </c>
      <c r="G9090" s="180">
        <v>0</v>
      </c>
      <c r="H9090" s="180">
        <v>9809.74</v>
      </c>
      <c r="I9090" s="180">
        <f t="shared" si="282"/>
        <v>98088.74</v>
      </c>
      <c r="J9090" s="177" t="str">
        <f t="shared" si="283"/>
        <v>Date &gt; 1920</v>
      </c>
    </row>
    <row r="9091" spans="1:10" x14ac:dyDescent="0.3">
      <c r="A9091" s="178" t="s">
        <v>270</v>
      </c>
      <c r="B9091" s="178" t="s">
        <v>227</v>
      </c>
      <c r="C9091" s="178" t="s">
        <v>1439</v>
      </c>
      <c r="D9091" s="178" t="s">
        <v>9110</v>
      </c>
      <c r="E9091" s="179">
        <v>41649</v>
      </c>
      <c r="F9091" s="180">
        <v>186824</v>
      </c>
      <c r="G9091" s="180">
        <v>0</v>
      </c>
      <c r="H9091" s="180">
        <v>20758.599999999999</v>
      </c>
      <c r="I9091" s="180">
        <f t="shared" si="282"/>
        <v>207582.6</v>
      </c>
      <c r="J9091" s="177" t="str">
        <f t="shared" si="283"/>
        <v>Date &gt; 1920</v>
      </c>
    </row>
    <row r="9092" spans="1:10" x14ac:dyDescent="0.3">
      <c r="A9092" s="178" t="s">
        <v>270</v>
      </c>
      <c r="B9092" s="178" t="s">
        <v>227</v>
      </c>
      <c r="C9092" s="178" t="s">
        <v>1439</v>
      </c>
      <c r="D9092" s="178" t="s">
        <v>9110</v>
      </c>
      <c r="E9092" s="179">
        <v>41859</v>
      </c>
      <c r="F9092" s="180">
        <v>154595</v>
      </c>
      <c r="G9092" s="180">
        <v>23872.19</v>
      </c>
      <c r="H9092" s="180">
        <v>-6694.82</v>
      </c>
      <c r="I9092" s="180">
        <f t="shared" si="282"/>
        <v>171772.37</v>
      </c>
      <c r="J9092" s="177" t="str">
        <f t="shared" si="283"/>
        <v>Date &gt; 1920</v>
      </c>
    </row>
    <row r="9093" spans="1:10" x14ac:dyDescent="0.3">
      <c r="A9093" s="178" t="s">
        <v>270</v>
      </c>
      <c r="B9093" s="178" t="s">
        <v>227</v>
      </c>
      <c r="C9093" s="178" t="s">
        <v>1439</v>
      </c>
      <c r="D9093" s="178" t="s">
        <v>9110</v>
      </c>
      <c r="E9093" s="179">
        <v>41893</v>
      </c>
      <c r="F9093" s="180">
        <v>3191</v>
      </c>
      <c r="G9093" s="180">
        <v>177.25</v>
      </c>
      <c r="H9093" s="180">
        <v>176.75</v>
      </c>
      <c r="I9093" s="180">
        <f t="shared" ref="I9093:I9156" si="284">SUM(F9093:H9093)</f>
        <v>3545</v>
      </c>
      <c r="J9093" s="177" t="str">
        <f t="shared" ref="J9093:J9156" si="285">IF(OR(YEAR(E9093)&gt; 1920, ISBLANK(E9093)), "Date &gt; 1920", "Sketchy date")</f>
        <v>Date &gt; 1920</v>
      </c>
    </row>
    <row r="9094" spans="1:10" x14ac:dyDescent="0.3">
      <c r="A9094" s="178" t="s">
        <v>270</v>
      </c>
      <c r="B9094" s="178" t="s">
        <v>227</v>
      </c>
      <c r="C9094" s="178" t="s">
        <v>1439</v>
      </c>
      <c r="D9094" s="178" t="s">
        <v>9110</v>
      </c>
      <c r="E9094" s="179">
        <v>42027</v>
      </c>
      <c r="F9094" s="180">
        <v>46220</v>
      </c>
      <c r="G9094" s="180">
        <v>2567.77</v>
      </c>
      <c r="H9094" s="180">
        <v>2567.7199999999998</v>
      </c>
      <c r="I9094" s="180">
        <f t="shared" si="284"/>
        <v>51355.49</v>
      </c>
      <c r="J9094" s="177" t="str">
        <f t="shared" si="285"/>
        <v>Date &gt; 1920</v>
      </c>
    </row>
    <row r="9095" spans="1:10" x14ac:dyDescent="0.3">
      <c r="A9095" s="178" t="s">
        <v>270</v>
      </c>
      <c r="B9095" s="178" t="s">
        <v>227</v>
      </c>
      <c r="C9095" s="178" t="s">
        <v>1439</v>
      </c>
      <c r="D9095" s="178" t="s">
        <v>9111</v>
      </c>
      <c r="E9095" s="179">
        <v>41850</v>
      </c>
      <c r="F9095" s="180">
        <v>0</v>
      </c>
      <c r="G9095" s="180">
        <v>12176.8</v>
      </c>
      <c r="H9095" s="180">
        <v>3044.2</v>
      </c>
      <c r="I9095" s="180">
        <f t="shared" si="284"/>
        <v>15221</v>
      </c>
      <c r="J9095" s="177" t="str">
        <f t="shared" si="285"/>
        <v>Date &gt; 1920</v>
      </c>
    </row>
    <row r="9096" spans="1:10" x14ac:dyDescent="0.3">
      <c r="A9096" s="178" t="s">
        <v>270</v>
      </c>
      <c r="B9096" s="178" t="s">
        <v>227</v>
      </c>
      <c r="C9096" s="178" t="s">
        <v>1439</v>
      </c>
      <c r="D9096" s="178" t="s">
        <v>9112</v>
      </c>
      <c r="E9096" s="179">
        <v>42075</v>
      </c>
      <c r="F9096" s="180">
        <v>0</v>
      </c>
      <c r="G9096" s="180">
        <v>2191.04</v>
      </c>
      <c r="H9096" s="180">
        <v>547.76</v>
      </c>
      <c r="I9096" s="180">
        <f t="shared" si="284"/>
        <v>2738.8</v>
      </c>
      <c r="J9096" s="177" t="str">
        <f t="shared" si="285"/>
        <v>Date &gt; 1920</v>
      </c>
    </row>
    <row r="9097" spans="1:10" x14ac:dyDescent="0.3">
      <c r="A9097" s="178" t="s">
        <v>270</v>
      </c>
      <c r="B9097" s="178" t="s">
        <v>227</v>
      </c>
      <c r="C9097" s="178" t="s">
        <v>1439</v>
      </c>
      <c r="D9097" s="178" t="s">
        <v>9113</v>
      </c>
      <c r="E9097" s="179">
        <v>42803</v>
      </c>
      <c r="F9097" s="180">
        <v>106943</v>
      </c>
      <c r="G9097" s="180">
        <v>22531.01</v>
      </c>
      <c r="H9097" s="180">
        <v>22993.58</v>
      </c>
      <c r="I9097" s="180">
        <f t="shared" si="284"/>
        <v>152467.59</v>
      </c>
      <c r="J9097" s="177" t="str">
        <f t="shared" si="285"/>
        <v>Date &gt; 1920</v>
      </c>
    </row>
    <row r="9098" spans="1:10" x14ac:dyDescent="0.3">
      <c r="A9098" s="178" t="s">
        <v>270</v>
      </c>
      <c r="B9098" s="178" t="s">
        <v>227</v>
      </c>
      <c r="C9098" s="178" t="s">
        <v>1439</v>
      </c>
      <c r="D9098" s="178" t="s">
        <v>9113</v>
      </c>
      <c r="E9098" s="179">
        <v>43222</v>
      </c>
      <c r="F9098" s="180">
        <v>47952</v>
      </c>
      <c r="G9098" s="180">
        <v>-3565.8</v>
      </c>
      <c r="H9098" s="180">
        <v>-10788.94</v>
      </c>
      <c r="I9098" s="180">
        <f t="shared" si="284"/>
        <v>33597.259999999995</v>
      </c>
      <c r="J9098" s="177" t="str">
        <f t="shared" si="285"/>
        <v>Date &gt; 1920</v>
      </c>
    </row>
    <row r="9099" spans="1:10" x14ac:dyDescent="0.3">
      <c r="A9099" s="178" t="s">
        <v>270</v>
      </c>
      <c r="B9099" s="178" t="s">
        <v>227</v>
      </c>
      <c r="C9099" s="178" t="s">
        <v>1439</v>
      </c>
      <c r="D9099" s="178" t="s">
        <v>9113</v>
      </c>
      <c r="E9099" s="179">
        <v>43439</v>
      </c>
      <c r="F9099" s="180">
        <v>17211</v>
      </c>
      <c r="G9099" s="180">
        <v>0</v>
      </c>
      <c r="H9099" s="180">
        <v>0</v>
      </c>
      <c r="I9099" s="180">
        <f t="shared" si="284"/>
        <v>17211</v>
      </c>
      <c r="J9099" s="177" t="str">
        <f t="shared" si="285"/>
        <v>Date &gt; 1920</v>
      </c>
    </row>
    <row r="9100" spans="1:10" x14ac:dyDescent="0.3">
      <c r="A9100" s="178" t="s">
        <v>270</v>
      </c>
      <c r="B9100" s="178" t="s">
        <v>227</v>
      </c>
      <c r="C9100" s="178" t="s">
        <v>1439</v>
      </c>
      <c r="D9100" s="178" t="s">
        <v>9113</v>
      </c>
      <c r="E9100" s="179">
        <v>43439</v>
      </c>
      <c r="F9100" s="180">
        <v>6991</v>
      </c>
      <c r="G9100" s="180">
        <v>0</v>
      </c>
      <c r="H9100" s="180">
        <v>0</v>
      </c>
      <c r="I9100" s="180">
        <f t="shared" si="284"/>
        <v>6991</v>
      </c>
      <c r="J9100" s="177" t="str">
        <f t="shared" si="285"/>
        <v>Date &gt; 1920</v>
      </c>
    </row>
    <row r="9101" spans="1:10" x14ac:dyDescent="0.3">
      <c r="A9101" s="178" t="s">
        <v>270</v>
      </c>
      <c r="B9101" s="178" t="s">
        <v>227</v>
      </c>
      <c r="C9101" s="178" t="s">
        <v>1439</v>
      </c>
      <c r="D9101" s="178" t="s">
        <v>9114</v>
      </c>
      <c r="E9101" s="179">
        <v>43194</v>
      </c>
      <c r="F9101" s="180">
        <v>0</v>
      </c>
      <c r="G9101" s="180">
        <v>33965.07</v>
      </c>
      <c r="H9101" s="180">
        <v>8491.26</v>
      </c>
      <c r="I9101" s="180">
        <f t="shared" si="284"/>
        <v>42456.33</v>
      </c>
      <c r="J9101" s="177" t="str">
        <f t="shared" si="285"/>
        <v>Date &gt; 1920</v>
      </c>
    </row>
    <row r="9102" spans="1:10" x14ac:dyDescent="0.3">
      <c r="A9102" s="178" t="s">
        <v>270</v>
      </c>
      <c r="B9102" s="178" t="s">
        <v>227</v>
      </c>
      <c r="C9102" s="178" t="s">
        <v>1439</v>
      </c>
      <c r="D9102" s="178" t="s">
        <v>9114</v>
      </c>
      <c r="E9102" s="179">
        <v>43566</v>
      </c>
      <c r="F9102" s="180">
        <v>0</v>
      </c>
      <c r="G9102" s="180">
        <v>1577.11</v>
      </c>
      <c r="H9102" s="180">
        <v>394.28</v>
      </c>
      <c r="I9102" s="180">
        <f t="shared" si="284"/>
        <v>1971.3899999999999</v>
      </c>
      <c r="J9102" s="177" t="str">
        <f t="shared" si="285"/>
        <v>Date &gt; 1920</v>
      </c>
    </row>
    <row r="9103" spans="1:10" x14ac:dyDescent="0.3">
      <c r="A9103" s="178" t="s">
        <v>270</v>
      </c>
      <c r="B9103" s="178" t="s">
        <v>227</v>
      </c>
      <c r="C9103" s="178" t="s">
        <v>1439</v>
      </c>
      <c r="D9103" s="178" t="s">
        <v>9115</v>
      </c>
      <c r="E9103" s="179">
        <v>43587</v>
      </c>
      <c r="F9103" s="180">
        <v>28916</v>
      </c>
      <c r="G9103" s="180">
        <v>1606.45</v>
      </c>
      <c r="H9103" s="180">
        <v>1606.55</v>
      </c>
      <c r="I9103" s="180">
        <f t="shared" si="284"/>
        <v>32129</v>
      </c>
      <c r="J9103" s="177" t="str">
        <f t="shared" si="285"/>
        <v>Date &gt; 1920</v>
      </c>
    </row>
    <row r="9104" spans="1:10" x14ac:dyDescent="0.3">
      <c r="A9104" s="178" t="s">
        <v>270</v>
      </c>
      <c r="B9104" s="178" t="s">
        <v>227</v>
      </c>
      <c r="C9104" s="178" t="s">
        <v>1439</v>
      </c>
      <c r="D9104" s="178" t="s">
        <v>9115</v>
      </c>
      <c r="E9104" s="179">
        <v>43703</v>
      </c>
      <c r="F9104" s="180">
        <v>10908</v>
      </c>
      <c r="G9104" s="180">
        <v>606</v>
      </c>
      <c r="H9104" s="180">
        <v>606</v>
      </c>
      <c r="I9104" s="180">
        <f t="shared" si="284"/>
        <v>12120</v>
      </c>
      <c r="J9104" s="177" t="str">
        <f t="shared" si="285"/>
        <v>Date &gt; 1920</v>
      </c>
    </row>
    <row r="9105" spans="1:10" x14ac:dyDescent="0.3">
      <c r="A9105" s="178" t="s">
        <v>270</v>
      </c>
      <c r="B9105" s="178" t="s">
        <v>227</v>
      </c>
      <c r="C9105" s="178" t="s">
        <v>1439</v>
      </c>
      <c r="D9105" s="178" t="s">
        <v>9116</v>
      </c>
      <c r="E9105" s="209">
        <v>0</v>
      </c>
      <c r="F9105" s="180">
        <v>17776</v>
      </c>
      <c r="G9105" s="180">
        <v>3147.66</v>
      </c>
      <c r="H9105" s="180">
        <v>4045.42</v>
      </c>
      <c r="I9105" s="180">
        <f t="shared" si="284"/>
        <v>24969.08</v>
      </c>
      <c r="J9105" s="177" t="str">
        <f t="shared" si="285"/>
        <v>Sketchy date</v>
      </c>
    </row>
    <row r="9106" spans="1:10" x14ac:dyDescent="0.3">
      <c r="A9106" s="178" t="s">
        <v>270</v>
      </c>
      <c r="B9106" s="178" t="s">
        <v>227</v>
      </c>
      <c r="C9106" s="178" t="s">
        <v>1439</v>
      </c>
      <c r="D9106" s="178" t="s">
        <v>9116</v>
      </c>
      <c r="E9106" s="179">
        <v>43810</v>
      </c>
      <c r="F9106" s="180">
        <v>28332</v>
      </c>
      <c r="G9106" s="180">
        <v>1574</v>
      </c>
      <c r="H9106" s="180">
        <v>1574</v>
      </c>
      <c r="I9106" s="180">
        <f t="shared" si="284"/>
        <v>31480</v>
      </c>
      <c r="J9106" s="177" t="str">
        <f t="shared" si="285"/>
        <v>Date &gt; 1920</v>
      </c>
    </row>
    <row r="9107" spans="1:10" x14ac:dyDescent="0.3">
      <c r="A9107" s="178" t="s">
        <v>270</v>
      </c>
      <c r="B9107" s="178" t="s">
        <v>227</v>
      </c>
      <c r="C9107" s="178" t="s">
        <v>1439</v>
      </c>
      <c r="D9107" s="178" t="s">
        <v>9116</v>
      </c>
      <c r="E9107" s="179">
        <v>43840</v>
      </c>
      <c r="F9107" s="180">
        <v>287002</v>
      </c>
      <c r="G9107" s="180">
        <v>15944.6</v>
      </c>
      <c r="H9107" s="180">
        <v>15945.35</v>
      </c>
      <c r="I9107" s="180">
        <f t="shared" si="284"/>
        <v>318891.94999999995</v>
      </c>
      <c r="J9107" s="177" t="str">
        <f t="shared" si="285"/>
        <v>Date &gt; 1920</v>
      </c>
    </row>
    <row r="9108" spans="1:10" x14ac:dyDescent="0.3">
      <c r="A9108" s="178" t="s">
        <v>270</v>
      </c>
      <c r="B9108" s="178" t="s">
        <v>227</v>
      </c>
      <c r="C9108" s="178" t="s">
        <v>1439</v>
      </c>
      <c r="D9108" s="178" t="s">
        <v>9116</v>
      </c>
      <c r="E9108" s="179">
        <v>43928</v>
      </c>
      <c r="F9108" s="180">
        <v>162329</v>
      </c>
      <c r="G9108" s="180">
        <v>9018.2900000000009</v>
      </c>
      <c r="H9108" s="180">
        <v>9018.43</v>
      </c>
      <c r="I9108" s="180">
        <f t="shared" si="284"/>
        <v>180365.72</v>
      </c>
      <c r="J9108" s="177" t="str">
        <f t="shared" si="285"/>
        <v>Date &gt; 1920</v>
      </c>
    </row>
    <row r="9109" spans="1:10" x14ac:dyDescent="0.3">
      <c r="A9109" s="178" t="s">
        <v>270</v>
      </c>
      <c r="B9109" s="178" t="s">
        <v>227</v>
      </c>
      <c r="C9109" s="178" t="s">
        <v>1439</v>
      </c>
      <c r="D9109" s="178" t="s">
        <v>9117</v>
      </c>
      <c r="E9109" s="209">
        <v>0</v>
      </c>
      <c r="F9109" s="180">
        <v>31044</v>
      </c>
      <c r="G9109" s="180">
        <v>0</v>
      </c>
      <c r="H9109" s="180">
        <v>0</v>
      </c>
      <c r="I9109" s="180">
        <f t="shared" si="284"/>
        <v>31044</v>
      </c>
      <c r="J9109" s="177" t="str">
        <f t="shared" si="285"/>
        <v>Sketchy date</v>
      </c>
    </row>
    <row r="9110" spans="1:10" x14ac:dyDescent="0.3">
      <c r="A9110" s="178" t="s">
        <v>270</v>
      </c>
      <c r="B9110" s="178" t="s">
        <v>227</v>
      </c>
      <c r="C9110" s="178" t="s">
        <v>1439</v>
      </c>
      <c r="D9110" s="178" t="s">
        <v>9117</v>
      </c>
      <c r="E9110" s="179">
        <v>44144</v>
      </c>
      <c r="F9110" s="180">
        <v>14673</v>
      </c>
      <c r="G9110" s="180">
        <v>0</v>
      </c>
      <c r="H9110" s="180">
        <v>0</v>
      </c>
      <c r="I9110" s="180">
        <f t="shared" si="284"/>
        <v>14673</v>
      </c>
      <c r="J9110" s="177" t="str">
        <f t="shared" si="285"/>
        <v>Date &gt; 1920</v>
      </c>
    </row>
    <row r="9111" spans="1:10" x14ac:dyDescent="0.3">
      <c r="A9111" s="178" t="s">
        <v>270</v>
      </c>
      <c r="B9111" s="178" t="s">
        <v>227</v>
      </c>
      <c r="C9111" s="178" t="s">
        <v>1439</v>
      </c>
      <c r="D9111" s="178" t="s">
        <v>9117</v>
      </c>
      <c r="E9111" s="179">
        <v>44216</v>
      </c>
      <c r="F9111" s="180">
        <v>28232</v>
      </c>
      <c r="G9111" s="180">
        <v>0</v>
      </c>
      <c r="H9111" s="180">
        <v>0</v>
      </c>
      <c r="I9111" s="180">
        <f t="shared" si="284"/>
        <v>28232</v>
      </c>
      <c r="J9111" s="177" t="str">
        <f t="shared" si="285"/>
        <v>Date &gt; 1920</v>
      </c>
    </row>
    <row r="9112" spans="1:10" x14ac:dyDescent="0.3">
      <c r="A9112" s="178" t="s">
        <v>270</v>
      </c>
      <c r="B9112" s="178" t="s">
        <v>227</v>
      </c>
      <c r="C9112" s="178" t="s">
        <v>1439</v>
      </c>
      <c r="D9112" s="178" t="s">
        <v>9118</v>
      </c>
      <c r="E9112" s="209">
        <v>0</v>
      </c>
      <c r="F9112" s="180">
        <v>7253</v>
      </c>
      <c r="G9112" s="180">
        <v>0</v>
      </c>
      <c r="H9112" s="180">
        <v>0</v>
      </c>
      <c r="I9112" s="180">
        <f t="shared" si="284"/>
        <v>7253</v>
      </c>
      <c r="J9112" s="177" t="str">
        <f t="shared" si="285"/>
        <v>Sketchy date</v>
      </c>
    </row>
    <row r="9113" spans="1:10" x14ac:dyDescent="0.3">
      <c r="A9113" s="178" t="s">
        <v>270</v>
      </c>
      <c r="B9113" s="178" t="s">
        <v>227</v>
      </c>
      <c r="C9113" s="178" t="s">
        <v>1439</v>
      </c>
      <c r="D9113" s="178" t="s">
        <v>9118</v>
      </c>
      <c r="E9113" s="179">
        <v>44258</v>
      </c>
      <c r="F9113" s="180">
        <v>16651</v>
      </c>
      <c r="G9113" s="180">
        <v>0</v>
      </c>
      <c r="H9113" s="180">
        <v>0</v>
      </c>
      <c r="I9113" s="180">
        <f t="shared" si="284"/>
        <v>16651</v>
      </c>
      <c r="J9113" s="177" t="str">
        <f t="shared" si="285"/>
        <v>Date &gt; 1920</v>
      </c>
    </row>
    <row r="9114" spans="1:10" x14ac:dyDescent="0.3">
      <c r="A9114" s="178" t="s">
        <v>270</v>
      </c>
      <c r="B9114" s="178" t="s">
        <v>231</v>
      </c>
      <c r="C9114" s="178" t="s">
        <v>5051</v>
      </c>
      <c r="D9114" s="178" t="s">
        <v>9119</v>
      </c>
      <c r="E9114" s="179">
        <v>19151</v>
      </c>
      <c r="F9114" s="180">
        <v>0</v>
      </c>
      <c r="G9114" s="180">
        <v>6981.1</v>
      </c>
      <c r="H9114" s="180">
        <v>0</v>
      </c>
      <c r="I9114" s="180">
        <f t="shared" si="284"/>
        <v>6981.1</v>
      </c>
      <c r="J9114" s="177" t="str">
        <f t="shared" si="285"/>
        <v>Date &gt; 1920</v>
      </c>
    </row>
    <row r="9115" spans="1:10" x14ac:dyDescent="0.3">
      <c r="A9115" s="178" t="s">
        <v>270</v>
      </c>
      <c r="B9115" s="178" t="s">
        <v>231</v>
      </c>
      <c r="C9115" s="178" t="s">
        <v>5051</v>
      </c>
      <c r="D9115" s="178" t="s">
        <v>9120</v>
      </c>
      <c r="E9115" s="179">
        <v>19701</v>
      </c>
      <c r="F9115" s="180">
        <v>0</v>
      </c>
      <c r="G9115" s="180">
        <v>274.5</v>
      </c>
      <c r="H9115" s="180">
        <v>0</v>
      </c>
      <c r="I9115" s="180">
        <f t="shared" si="284"/>
        <v>274.5</v>
      </c>
      <c r="J9115" s="177" t="str">
        <f t="shared" si="285"/>
        <v>Date &gt; 1920</v>
      </c>
    </row>
    <row r="9116" spans="1:10" x14ac:dyDescent="0.3">
      <c r="A9116" s="178" t="s">
        <v>270</v>
      </c>
      <c r="B9116" s="178" t="s">
        <v>231</v>
      </c>
      <c r="C9116" s="178" t="s">
        <v>5051</v>
      </c>
      <c r="D9116" s="178" t="s">
        <v>9121</v>
      </c>
      <c r="E9116" s="179">
        <v>27669</v>
      </c>
      <c r="F9116" s="180">
        <v>0</v>
      </c>
      <c r="G9116" s="180">
        <v>6844.6</v>
      </c>
      <c r="H9116" s="180">
        <v>1711.15</v>
      </c>
      <c r="I9116" s="180">
        <f t="shared" si="284"/>
        <v>8555.75</v>
      </c>
      <c r="J9116" s="177" t="str">
        <f t="shared" si="285"/>
        <v>Date &gt; 1920</v>
      </c>
    </row>
    <row r="9117" spans="1:10" x14ac:dyDescent="0.3">
      <c r="A9117" s="178" t="s">
        <v>270</v>
      </c>
      <c r="B9117" s="178" t="s">
        <v>231</v>
      </c>
      <c r="C9117" s="178" t="s">
        <v>5051</v>
      </c>
      <c r="D9117" s="178" t="s">
        <v>9122</v>
      </c>
      <c r="E9117" s="179">
        <v>27611</v>
      </c>
      <c r="F9117" s="180">
        <v>0</v>
      </c>
      <c r="G9117" s="180">
        <v>46400</v>
      </c>
      <c r="H9117" s="180">
        <v>11726.19</v>
      </c>
      <c r="I9117" s="180">
        <f t="shared" si="284"/>
        <v>58126.19</v>
      </c>
      <c r="J9117" s="177" t="str">
        <f t="shared" si="285"/>
        <v>Date &gt; 1920</v>
      </c>
    </row>
    <row r="9118" spans="1:10" x14ac:dyDescent="0.3">
      <c r="A9118" s="178" t="s">
        <v>270</v>
      </c>
      <c r="B9118" s="178" t="s">
        <v>231</v>
      </c>
      <c r="C9118" s="178" t="s">
        <v>5051</v>
      </c>
      <c r="D9118" s="178" t="s">
        <v>9123</v>
      </c>
      <c r="E9118" s="179">
        <v>28193</v>
      </c>
      <c r="F9118" s="180">
        <v>0</v>
      </c>
      <c r="G9118" s="180">
        <v>91135.49</v>
      </c>
      <c r="H9118" s="180">
        <v>22783.88</v>
      </c>
      <c r="I9118" s="180">
        <f t="shared" si="284"/>
        <v>113919.37000000001</v>
      </c>
      <c r="J9118" s="177" t="str">
        <f t="shared" si="285"/>
        <v>Date &gt; 1920</v>
      </c>
    </row>
    <row r="9119" spans="1:10" x14ac:dyDescent="0.3">
      <c r="A9119" s="178" t="s">
        <v>270</v>
      </c>
      <c r="B9119" s="178" t="s">
        <v>231</v>
      </c>
      <c r="C9119" s="178" t="s">
        <v>5051</v>
      </c>
      <c r="D9119" s="178" t="s">
        <v>9124</v>
      </c>
      <c r="E9119" s="179">
        <v>36101</v>
      </c>
      <c r="F9119" s="180">
        <v>0</v>
      </c>
      <c r="G9119" s="180">
        <v>152484.70000000001</v>
      </c>
      <c r="H9119" s="180">
        <v>101656.46</v>
      </c>
      <c r="I9119" s="180">
        <f t="shared" si="284"/>
        <v>254141.16000000003</v>
      </c>
      <c r="J9119" s="177" t="str">
        <f t="shared" si="285"/>
        <v>Date &gt; 1920</v>
      </c>
    </row>
    <row r="9120" spans="1:10" x14ac:dyDescent="0.3">
      <c r="A9120" s="178" t="s">
        <v>270</v>
      </c>
      <c r="B9120" s="178" t="s">
        <v>231</v>
      </c>
      <c r="C9120" s="178" t="s">
        <v>5051</v>
      </c>
      <c r="D9120" s="178" t="s">
        <v>9124</v>
      </c>
      <c r="E9120" s="179">
        <v>36151</v>
      </c>
      <c r="F9120" s="180">
        <v>0</v>
      </c>
      <c r="G9120" s="180">
        <v>28101.67</v>
      </c>
      <c r="H9120" s="180">
        <v>13091.02</v>
      </c>
      <c r="I9120" s="180">
        <f t="shared" si="284"/>
        <v>41192.69</v>
      </c>
      <c r="J9120" s="177" t="str">
        <f t="shared" si="285"/>
        <v>Date &gt; 1920</v>
      </c>
    </row>
    <row r="9121" spans="1:10" x14ac:dyDescent="0.3">
      <c r="A9121" s="178" t="s">
        <v>270</v>
      </c>
      <c r="B9121" s="178" t="s">
        <v>231</v>
      </c>
      <c r="C9121" s="178" t="s">
        <v>5051</v>
      </c>
      <c r="D9121" s="178" t="s">
        <v>9124</v>
      </c>
      <c r="E9121" s="179">
        <v>36448</v>
      </c>
      <c r="F9121" s="180">
        <v>0</v>
      </c>
      <c r="G9121" s="180">
        <v>8935.0300000000007</v>
      </c>
      <c r="H9121" s="180">
        <v>5890.03</v>
      </c>
      <c r="I9121" s="180">
        <f t="shared" si="284"/>
        <v>14825.060000000001</v>
      </c>
      <c r="J9121" s="177" t="str">
        <f t="shared" si="285"/>
        <v>Date &gt; 1920</v>
      </c>
    </row>
    <row r="9122" spans="1:10" x14ac:dyDescent="0.3">
      <c r="A9122" s="178" t="s">
        <v>270</v>
      </c>
      <c r="B9122" s="178" t="s">
        <v>231</v>
      </c>
      <c r="C9122" s="178" t="s">
        <v>5051</v>
      </c>
      <c r="D9122" s="178" t="s">
        <v>9125</v>
      </c>
      <c r="E9122" s="179">
        <v>36710</v>
      </c>
      <c r="F9122" s="180">
        <v>0</v>
      </c>
      <c r="G9122" s="180">
        <v>4920</v>
      </c>
      <c r="H9122" s="180">
        <v>3280</v>
      </c>
      <c r="I9122" s="180">
        <f t="shared" si="284"/>
        <v>8200</v>
      </c>
      <c r="J9122" s="177" t="str">
        <f t="shared" si="285"/>
        <v>Date &gt; 1920</v>
      </c>
    </row>
    <row r="9123" spans="1:10" x14ac:dyDescent="0.3">
      <c r="A9123" s="178" t="s">
        <v>270</v>
      </c>
      <c r="B9123" s="178" t="s">
        <v>231</v>
      </c>
      <c r="C9123" s="178" t="s">
        <v>5051</v>
      </c>
      <c r="D9123" s="178" t="s">
        <v>9126</v>
      </c>
      <c r="E9123" s="179">
        <v>37064</v>
      </c>
      <c r="F9123" s="180">
        <v>0</v>
      </c>
      <c r="G9123" s="180">
        <v>40080</v>
      </c>
      <c r="H9123" s="180">
        <v>26720</v>
      </c>
      <c r="I9123" s="180">
        <f t="shared" si="284"/>
        <v>66800</v>
      </c>
      <c r="J9123" s="177" t="str">
        <f t="shared" si="285"/>
        <v>Date &gt; 1920</v>
      </c>
    </row>
    <row r="9124" spans="1:10" x14ac:dyDescent="0.3">
      <c r="A9124" s="178" t="s">
        <v>270</v>
      </c>
      <c r="B9124" s="178" t="s">
        <v>231</v>
      </c>
      <c r="C9124" s="178" t="s">
        <v>5051</v>
      </c>
      <c r="D9124" s="178" t="s">
        <v>7072</v>
      </c>
      <c r="E9124" s="179">
        <v>38226</v>
      </c>
      <c r="F9124" s="180">
        <v>0</v>
      </c>
      <c r="G9124" s="180">
        <v>23962.27</v>
      </c>
      <c r="H9124" s="180">
        <v>5990.56</v>
      </c>
      <c r="I9124" s="180">
        <f t="shared" si="284"/>
        <v>29952.83</v>
      </c>
      <c r="J9124" s="177" t="str">
        <f t="shared" si="285"/>
        <v>Date &gt; 1920</v>
      </c>
    </row>
    <row r="9125" spans="1:10" x14ac:dyDescent="0.3">
      <c r="A9125" s="178" t="s">
        <v>270</v>
      </c>
      <c r="B9125" s="178" t="s">
        <v>231</v>
      </c>
      <c r="C9125" s="178" t="s">
        <v>5051</v>
      </c>
      <c r="D9125" s="178" t="s">
        <v>7072</v>
      </c>
      <c r="E9125" s="179">
        <v>38252</v>
      </c>
      <c r="F9125" s="180">
        <v>0</v>
      </c>
      <c r="G9125" s="180">
        <v>20964.96</v>
      </c>
      <c r="H9125" s="180">
        <v>5241.24</v>
      </c>
      <c r="I9125" s="180">
        <f t="shared" si="284"/>
        <v>26206.199999999997</v>
      </c>
      <c r="J9125" s="177" t="str">
        <f t="shared" si="285"/>
        <v>Date &gt; 1920</v>
      </c>
    </row>
    <row r="9126" spans="1:10" x14ac:dyDescent="0.3">
      <c r="A9126" s="178" t="s">
        <v>270</v>
      </c>
      <c r="B9126" s="178" t="s">
        <v>231</v>
      </c>
      <c r="C9126" s="178" t="s">
        <v>5051</v>
      </c>
      <c r="D9126" s="178" t="s">
        <v>7072</v>
      </c>
      <c r="E9126" s="179">
        <v>38267</v>
      </c>
      <c r="F9126" s="180">
        <v>0</v>
      </c>
      <c r="G9126" s="180">
        <v>80682.539999999994</v>
      </c>
      <c r="H9126" s="180">
        <v>20170.64</v>
      </c>
      <c r="I9126" s="180">
        <f t="shared" si="284"/>
        <v>100853.18</v>
      </c>
      <c r="J9126" s="177" t="str">
        <f t="shared" si="285"/>
        <v>Date &gt; 1920</v>
      </c>
    </row>
    <row r="9127" spans="1:10" x14ac:dyDescent="0.3">
      <c r="A9127" s="178" t="s">
        <v>270</v>
      </c>
      <c r="B9127" s="178" t="s">
        <v>231</v>
      </c>
      <c r="C9127" s="178" t="s">
        <v>5051</v>
      </c>
      <c r="D9127" s="178" t="s">
        <v>7072</v>
      </c>
      <c r="E9127" s="179">
        <v>38377</v>
      </c>
      <c r="F9127" s="180">
        <v>0</v>
      </c>
      <c r="G9127" s="180">
        <v>2390.23</v>
      </c>
      <c r="H9127" s="180">
        <v>597.55999999999995</v>
      </c>
      <c r="I9127" s="180">
        <f t="shared" si="284"/>
        <v>2987.79</v>
      </c>
      <c r="J9127" s="177" t="str">
        <f t="shared" si="285"/>
        <v>Date &gt; 1920</v>
      </c>
    </row>
    <row r="9128" spans="1:10" x14ac:dyDescent="0.3">
      <c r="A9128" s="178" t="s">
        <v>270</v>
      </c>
      <c r="B9128" s="178" t="s">
        <v>231</v>
      </c>
      <c r="C9128" s="178" t="s">
        <v>5051</v>
      </c>
      <c r="D9128" s="178" t="s">
        <v>9127</v>
      </c>
      <c r="E9128" s="179">
        <v>38587</v>
      </c>
      <c r="F9128" s="180">
        <v>0</v>
      </c>
      <c r="G9128" s="180">
        <v>3096.94</v>
      </c>
      <c r="H9128" s="180">
        <v>774.24</v>
      </c>
      <c r="I9128" s="180">
        <f t="shared" si="284"/>
        <v>3871.1800000000003</v>
      </c>
      <c r="J9128" s="177" t="str">
        <f t="shared" si="285"/>
        <v>Date &gt; 1920</v>
      </c>
    </row>
    <row r="9129" spans="1:10" x14ac:dyDescent="0.3">
      <c r="A9129" s="178" t="s">
        <v>270</v>
      </c>
      <c r="B9129" s="178" t="s">
        <v>231</v>
      </c>
      <c r="C9129" s="178" t="s">
        <v>5051</v>
      </c>
      <c r="D9129" s="178" t="s">
        <v>9127</v>
      </c>
      <c r="E9129" s="179">
        <v>38635</v>
      </c>
      <c r="F9129" s="180">
        <v>0</v>
      </c>
      <c r="G9129" s="180">
        <v>2588.08</v>
      </c>
      <c r="H9129" s="180">
        <v>647.02</v>
      </c>
      <c r="I9129" s="180">
        <f t="shared" si="284"/>
        <v>3235.1</v>
      </c>
      <c r="J9129" s="177" t="str">
        <f t="shared" si="285"/>
        <v>Date &gt; 1920</v>
      </c>
    </row>
    <row r="9130" spans="1:10" x14ac:dyDescent="0.3">
      <c r="A9130" s="178" t="s">
        <v>270</v>
      </c>
      <c r="B9130" s="178" t="s">
        <v>231</v>
      </c>
      <c r="C9130" s="178" t="s">
        <v>5051</v>
      </c>
      <c r="D9130" s="178" t="s">
        <v>7918</v>
      </c>
      <c r="E9130" s="179">
        <v>40326</v>
      </c>
      <c r="F9130" s="180">
        <v>0</v>
      </c>
      <c r="G9130" s="180">
        <v>3337.27</v>
      </c>
      <c r="H9130" s="180">
        <v>834.32</v>
      </c>
      <c r="I9130" s="180">
        <f t="shared" si="284"/>
        <v>4171.59</v>
      </c>
      <c r="J9130" s="177" t="str">
        <f t="shared" si="285"/>
        <v>Date &gt; 1920</v>
      </c>
    </row>
    <row r="9131" spans="1:10" x14ac:dyDescent="0.3">
      <c r="A9131" s="178" t="s">
        <v>270</v>
      </c>
      <c r="B9131" s="178" t="s">
        <v>231</v>
      </c>
      <c r="C9131" s="178" t="s">
        <v>5051</v>
      </c>
      <c r="D9131" s="178" t="s">
        <v>9128</v>
      </c>
      <c r="E9131" s="179">
        <v>40466</v>
      </c>
      <c r="F9131" s="180">
        <v>0</v>
      </c>
      <c r="G9131" s="180">
        <v>63796.17</v>
      </c>
      <c r="H9131" s="180">
        <v>15949.04</v>
      </c>
      <c r="I9131" s="180">
        <f t="shared" si="284"/>
        <v>79745.209999999992</v>
      </c>
      <c r="J9131" s="177" t="str">
        <f t="shared" si="285"/>
        <v>Date &gt; 1920</v>
      </c>
    </row>
    <row r="9132" spans="1:10" x14ac:dyDescent="0.3">
      <c r="A9132" s="178" t="s">
        <v>270</v>
      </c>
      <c r="B9132" s="178" t="s">
        <v>231</v>
      </c>
      <c r="C9132" s="178" t="s">
        <v>5051</v>
      </c>
      <c r="D9132" s="178" t="s">
        <v>9129</v>
      </c>
      <c r="E9132" s="179">
        <v>40766</v>
      </c>
      <c r="F9132" s="180">
        <v>0</v>
      </c>
      <c r="G9132" s="180">
        <v>2400</v>
      </c>
      <c r="H9132" s="180">
        <v>600</v>
      </c>
      <c r="I9132" s="180">
        <f t="shared" si="284"/>
        <v>3000</v>
      </c>
      <c r="J9132" s="177" t="str">
        <f t="shared" si="285"/>
        <v>Date &gt; 1920</v>
      </c>
    </row>
    <row r="9133" spans="1:10" x14ac:dyDescent="0.3">
      <c r="A9133" s="178" t="s">
        <v>270</v>
      </c>
      <c r="B9133" s="178" t="s">
        <v>231</v>
      </c>
      <c r="C9133" s="178" t="s">
        <v>5051</v>
      </c>
      <c r="D9133" s="178" t="s">
        <v>9129</v>
      </c>
      <c r="E9133" s="179">
        <v>40848</v>
      </c>
      <c r="F9133" s="180">
        <v>0</v>
      </c>
      <c r="G9133" s="180">
        <v>4490.3999999999996</v>
      </c>
      <c r="H9133" s="180">
        <v>1122.5999999999999</v>
      </c>
      <c r="I9133" s="180">
        <f t="shared" si="284"/>
        <v>5613</v>
      </c>
      <c r="J9133" s="177" t="str">
        <f t="shared" si="285"/>
        <v>Date &gt; 1920</v>
      </c>
    </row>
    <row r="9134" spans="1:10" x14ac:dyDescent="0.3">
      <c r="A9134" s="178" t="s">
        <v>270</v>
      </c>
      <c r="B9134" s="178" t="s">
        <v>231</v>
      </c>
      <c r="C9134" s="178" t="s">
        <v>5051</v>
      </c>
      <c r="D9134" s="178" t="s">
        <v>9129</v>
      </c>
      <c r="E9134" s="179">
        <v>40897</v>
      </c>
      <c r="F9134" s="180">
        <v>0</v>
      </c>
      <c r="G9134" s="180">
        <v>3261.6</v>
      </c>
      <c r="H9134" s="180">
        <v>815.4</v>
      </c>
      <c r="I9134" s="180">
        <f t="shared" si="284"/>
        <v>4077</v>
      </c>
      <c r="J9134" s="177" t="str">
        <f t="shared" si="285"/>
        <v>Date &gt; 1920</v>
      </c>
    </row>
    <row r="9135" spans="1:10" x14ac:dyDescent="0.3">
      <c r="A9135" s="178" t="s">
        <v>270</v>
      </c>
      <c r="B9135" s="178" t="s">
        <v>231</v>
      </c>
      <c r="C9135" s="178" t="s">
        <v>5051</v>
      </c>
      <c r="D9135" s="178" t="s">
        <v>9129</v>
      </c>
      <c r="E9135" s="179">
        <v>40946</v>
      </c>
      <c r="F9135" s="180">
        <v>0</v>
      </c>
      <c r="G9135" s="180">
        <v>4248</v>
      </c>
      <c r="H9135" s="180">
        <v>1062</v>
      </c>
      <c r="I9135" s="180">
        <f t="shared" si="284"/>
        <v>5310</v>
      </c>
      <c r="J9135" s="177" t="str">
        <f t="shared" si="285"/>
        <v>Date &gt; 1920</v>
      </c>
    </row>
    <row r="9136" spans="1:10" x14ac:dyDescent="0.3">
      <c r="A9136" s="178" t="s">
        <v>270</v>
      </c>
      <c r="B9136" s="178" t="s">
        <v>231</v>
      </c>
      <c r="C9136" s="178" t="s">
        <v>5051</v>
      </c>
      <c r="D9136" s="178" t="s">
        <v>9129</v>
      </c>
      <c r="E9136" s="179">
        <v>40991</v>
      </c>
      <c r="F9136" s="180">
        <v>0</v>
      </c>
      <c r="G9136" s="180">
        <v>3091.2</v>
      </c>
      <c r="H9136" s="180">
        <v>772.8</v>
      </c>
      <c r="I9136" s="180">
        <f t="shared" si="284"/>
        <v>3864</v>
      </c>
      <c r="J9136" s="177" t="str">
        <f t="shared" si="285"/>
        <v>Date &gt; 1920</v>
      </c>
    </row>
    <row r="9137" spans="1:10" x14ac:dyDescent="0.3">
      <c r="A9137" s="178" t="s">
        <v>270</v>
      </c>
      <c r="B9137" s="178" t="s">
        <v>231</v>
      </c>
      <c r="C9137" s="178" t="s">
        <v>5051</v>
      </c>
      <c r="D9137" s="178" t="s">
        <v>9129</v>
      </c>
      <c r="E9137" s="179">
        <v>41029</v>
      </c>
      <c r="F9137" s="180">
        <v>0</v>
      </c>
      <c r="G9137" s="180">
        <v>1708.8</v>
      </c>
      <c r="H9137" s="180">
        <v>427.2</v>
      </c>
      <c r="I9137" s="180">
        <f t="shared" si="284"/>
        <v>2136</v>
      </c>
      <c r="J9137" s="177" t="str">
        <f t="shared" si="285"/>
        <v>Date &gt; 1920</v>
      </c>
    </row>
    <row r="9138" spans="1:10" x14ac:dyDescent="0.3">
      <c r="A9138" s="178" t="s">
        <v>270</v>
      </c>
      <c r="B9138" s="178" t="s">
        <v>231</v>
      </c>
      <c r="C9138" s="178" t="s">
        <v>5051</v>
      </c>
      <c r="D9138" s="178" t="s">
        <v>9129</v>
      </c>
      <c r="E9138" s="179">
        <v>41058</v>
      </c>
      <c r="F9138" s="180">
        <v>0</v>
      </c>
      <c r="G9138" s="180">
        <v>2400</v>
      </c>
      <c r="H9138" s="180">
        <v>600</v>
      </c>
      <c r="I9138" s="180">
        <f t="shared" si="284"/>
        <v>3000</v>
      </c>
      <c r="J9138" s="177" t="str">
        <f t="shared" si="285"/>
        <v>Date &gt; 1920</v>
      </c>
    </row>
    <row r="9139" spans="1:10" x14ac:dyDescent="0.3">
      <c r="A9139" s="178" t="s">
        <v>270</v>
      </c>
      <c r="B9139" s="178" t="s">
        <v>231</v>
      </c>
      <c r="C9139" s="178" t="s">
        <v>5051</v>
      </c>
      <c r="D9139" s="178" t="s">
        <v>9129</v>
      </c>
      <c r="E9139" s="179">
        <v>41257</v>
      </c>
      <c r="F9139" s="180">
        <v>0</v>
      </c>
      <c r="G9139" s="180">
        <v>2400</v>
      </c>
      <c r="H9139" s="180">
        <v>600</v>
      </c>
      <c r="I9139" s="180">
        <f t="shared" si="284"/>
        <v>3000</v>
      </c>
      <c r="J9139" s="177" t="str">
        <f t="shared" si="285"/>
        <v>Date &gt; 1920</v>
      </c>
    </row>
    <row r="9140" spans="1:10" x14ac:dyDescent="0.3">
      <c r="A9140" s="178" t="s">
        <v>270</v>
      </c>
      <c r="B9140" s="178" t="s">
        <v>231</v>
      </c>
      <c r="C9140" s="178" t="s">
        <v>5051</v>
      </c>
      <c r="D9140" s="178" t="s">
        <v>9130</v>
      </c>
      <c r="E9140" s="179">
        <v>41983</v>
      </c>
      <c r="F9140" s="180">
        <v>0</v>
      </c>
      <c r="G9140" s="180">
        <v>123882.61</v>
      </c>
      <c r="H9140" s="180">
        <v>13764.73</v>
      </c>
      <c r="I9140" s="180">
        <f t="shared" si="284"/>
        <v>137647.34</v>
      </c>
      <c r="J9140" s="177" t="str">
        <f t="shared" si="285"/>
        <v>Date &gt; 1920</v>
      </c>
    </row>
    <row r="9141" spans="1:10" x14ac:dyDescent="0.3">
      <c r="A9141" s="178" t="s">
        <v>270</v>
      </c>
      <c r="B9141" s="178" t="s">
        <v>231</v>
      </c>
      <c r="C9141" s="178" t="s">
        <v>5051</v>
      </c>
      <c r="D9141" s="178" t="s">
        <v>9130</v>
      </c>
      <c r="E9141" s="179">
        <v>42352</v>
      </c>
      <c r="F9141" s="180">
        <v>0</v>
      </c>
      <c r="G9141" s="180">
        <v>25769.759999999998</v>
      </c>
      <c r="H9141" s="180">
        <v>2863.31</v>
      </c>
      <c r="I9141" s="180">
        <f t="shared" si="284"/>
        <v>28633.07</v>
      </c>
      <c r="J9141" s="177" t="str">
        <f t="shared" si="285"/>
        <v>Date &gt; 1920</v>
      </c>
    </row>
    <row r="9142" spans="1:10" x14ac:dyDescent="0.3">
      <c r="A9142" s="178" t="s">
        <v>270</v>
      </c>
      <c r="B9142" s="178" t="s">
        <v>231</v>
      </c>
      <c r="C9142" s="178" t="s">
        <v>5051</v>
      </c>
      <c r="D9142" s="178" t="s">
        <v>6356</v>
      </c>
      <c r="E9142" s="179">
        <v>43552</v>
      </c>
      <c r="F9142" s="180">
        <v>0</v>
      </c>
      <c r="G9142" s="180">
        <v>3627.1</v>
      </c>
      <c r="H9142" s="180">
        <v>190.9</v>
      </c>
      <c r="I9142" s="180">
        <f t="shared" si="284"/>
        <v>3818</v>
      </c>
      <c r="J9142" s="177" t="str">
        <f t="shared" si="285"/>
        <v>Date &gt; 1920</v>
      </c>
    </row>
    <row r="9143" spans="1:10" x14ac:dyDescent="0.3">
      <c r="A9143" s="178" t="s">
        <v>270</v>
      </c>
      <c r="B9143" s="178" t="s">
        <v>231</v>
      </c>
      <c r="C9143" s="178" t="s">
        <v>5051</v>
      </c>
      <c r="D9143" s="178" t="s">
        <v>6356</v>
      </c>
      <c r="E9143" s="179">
        <v>43621</v>
      </c>
      <c r="F9143" s="180">
        <v>0</v>
      </c>
      <c r="G9143" s="180">
        <v>15838.4</v>
      </c>
      <c r="H9143" s="180">
        <v>833.6</v>
      </c>
      <c r="I9143" s="180">
        <f t="shared" si="284"/>
        <v>16672</v>
      </c>
      <c r="J9143" s="177" t="str">
        <f t="shared" si="285"/>
        <v>Date &gt; 1920</v>
      </c>
    </row>
    <row r="9144" spans="1:10" x14ac:dyDescent="0.3">
      <c r="A9144" s="178" t="s">
        <v>270</v>
      </c>
      <c r="B9144" s="178" t="s">
        <v>231</v>
      </c>
      <c r="C9144" s="178" t="s">
        <v>5051</v>
      </c>
      <c r="D9144" s="178" t="s">
        <v>6356</v>
      </c>
      <c r="E9144" s="179">
        <v>43676</v>
      </c>
      <c r="F9144" s="180">
        <v>0</v>
      </c>
      <c r="G9144" s="180">
        <v>9172.25</v>
      </c>
      <c r="H9144" s="180">
        <v>482.75</v>
      </c>
      <c r="I9144" s="180">
        <f t="shared" si="284"/>
        <v>9655</v>
      </c>
      <c r="J9144" s="177" t="str">
        <f t="shared" si="285"/>
        <v>Date &gt; 1920</v>
      </c>
    </row>
    <row r="9145" spans="1:10" x14ac:dyDescent="0.3">
      <c r="A9145" s="178" t="s">
        <v>270</v>
      </c>
      <c r="B9145" s="178" t="s">
        <v>231</v>
      </c>
      <c r="C9145" s="178" t="s">
        <v>5051</v>
      </c>
      <c r="D9145" s="178" t="s">
        <v>6356</v>
      </c>
      <c r="E9145" s="179">
        <v>43748</v>
      </c>
      <c r="F9145" s="180">
        <v>0</v>
      </c>
      <c r="G9145" s="180">
        <v>7671.25</v>
      </c>
      <c r="H9145" s="180">
        <v>403.75</v>
      </c>
      <c r="I9145" s="180">
        <f t="shared" si="284"/>
        <v>8075</v>
      </c>
      <c r="J9145" s="177" t="str">
        <f t="shared" si="285"/>
        <v>Date &gt; 1920</v>
      </c>
    </row>
    <row r="9146" spans="1:10" x14ac:dyDescent="0.3">
      <c r="A9146" s="178" t="s">
        <v>270</v>
      </c>
      <c r="B9146" s="178" t="s">
        <v>231</v>
      </c>
      <c r="C9146" s="178" t="s">
        <v>5051</v>
      </c>
      <c r="D9146" s="178" t="s">
        <v>6356</v>
      </c>
      <c r="E9146" s="179">
        <v>43852</v>
      </c>
      <c r="F9146" s="180">
        <v>0</v>
      </c>
      <c r="G9146" s="180">
        <v>4750</v>
      </c>
      <c r="H9146" s="180">
        <v>250</v>
      </c>
      <c r="I9146" s="180">
        <f t="shared" si="284"/>
        <v>5000</v>
      </c>
      <c r="J9146" s="177" t="str">
        <f t="shared" si="285"/>
        <v>Date &gt; 1920</v>
      </c>
    </row>
    <row r="9147" spans="1:10" x14ac:dyDescent="0.3">
      <c r="A9147" s="178" t="s">
        <v>270</v>
      </c>
      <c r="B9147" s="178" t="s">
        <v>231</v>
      </c>
      <c r="C9147" s="178" t="s">
        <v>5051</v>
      </c>
      <c r="D9147" s="178" t="s">
        <v>6356</v>
      </c>
      <c r="E9147" s="179">
        <v>44025</v>
      </c>
      <c r="F9147" s="180">
        <v>0</v>
      </c>
      <c r="G9147" s="180">
        <v>4778.5</v>
      </c>
      <c r="H9147" s="180">
        <v>251.5</v>
      </c>
      <c r="I9147" s="180">
        <f t="shared" si="284"/>
        <v>5030</v>
      </c>
      <c r="J9147" s="177" t="str">
        <f t="shared" si="285"/>
        <v>Date &gt; 1920</v>
      </c>
    </row>
    <row r="9148" spans="1:10" x14ac:dyDescent="0.3">
      <c r="A9148" s="178" t="s">
        <v>270</v>
      </c>
      <c r="B9148" s="178" t="s">
        <v>231</v>
      </c>
      <c r="C9148" s="178" t="s">
        <v>5051</v>
      </c>
      <c r="D9148" s="178" t="s">
        <v>6356</v>
      </c>
      <c r="E9148" s="179">
        <v>44048</v>
      </c>
      <c r="F9148" s="180">
        <v>0</v>
      </c>
      <c r="G9148" s="180">
        <v>950</v>
      </c>
      <c r="H9148" s="180">
        <v>50</v>
      </c>
      <c r="I9148" s="180">
        <f t="shared" si="284"/>
        <v>1000</v>
      </c>
      <c r="J9148" s="177" t="str">
        <f t="shared" si="285"/>
        <v>Date &gt; 1920</v>
      </c>
    </row>
    <row r="9149" spans="1:10" x14ac:dyDescent="0.3">
      <c r="A9149" s="178" t="s">
        <v>270</v>
      </c>
      <c r="B9149" s="178" t="s">
        <v>231</v>
      </c>
      <c r="C9149" s="178" t="s">
        <v>5051</v>
      </c>
      <c r="D9149" s="178" t="s">
        <v>9131</v>
      </c>
      <c r="E9149" s="209">
        <v>0</v>
      </c>
      <c r="F9149" s="180">
        <v>0</v>
      </c>
      <c r="G9149" s="180">
        <v>30604.25</v>
      </c>
      <c r="H9149" s="180">
        <v>1610.75</v>
      </c>
      <c r="I9149" s="180">
        <f t="shared" si="284"/>
        <v>32215</v>
      </c>
      <c r="J9149" s="177" t="str">
        <f t="shared" si="285"/>
        <v>Sketchy date</v>
      </c>
    </row>
    <row r="9150" spans="1:10" x14ac:dyDescent="0.3">
      <c r="A9150" s="178" t="s">
        <v>270</v>
      </c>
      <c r="B9150" s="178" t="s">
        <v>235</v>
      </c>
      <c r="C9150" s="178" t="s">
        <v>1445</v>
      </c>
      <c r="D9150" s="178" t="s">
        <v>9132</v>
      </c>
      <c r="E9150" s="179">
        <v>19569</v>
      </c>
      <c r="F9150" s="180">
        <v>0</v>
      </c>
      <c r="G9150" s="180">
        <v>15442.65</v>
      </c>
      <c r="H9150" s="180">
        <v>0</v>
      </c>
      <c r="I9150" s="180">
        <f t="shared" si="284"/>
        <v>15442.65</v>
      </c>
      <c r="J9150" s="177" t="str">
        <f t="shared" si="285"/>
        <v>Date &gt; 1920</v>
      </c>
    </row>
    <row r="9151" spans="1:10" x14ac:dyDescent="0.3">
      <c r="A9151" s="178" t="s">
        <v>270</v>
      </c>
      <c r="B9151" s="178" t="s">
        <v>235</v>
      </c>
      <c r="C9151" s="178" t="s">
        <v>1445</v>
      </c>
      <c r="D9151" s="178" t="s">
        <v>6345</v>
      </c>
      <c r="E9151" s="179">
        <v>30841</v>
      </c>
      <c r="F9151" s="180">
        <v>0</v>
      </c>
      <c r="G9151" s="180">
        <v>13267.17</v>
      </c>
      <c r="H9151" s="180">
        <v>6633.58</v>
      </c>
      <c r="I9151" s="180">
        <f t="shared" si="284"/>
        <v>19900.75</v>
      </c>
      <c r="J9151" s="177" t="str">
        <f t="shared" si="285"/>
        <v>Date &gt; 1920</v>
      </c>
    </row>
    <row r="9152" spans="1:10" x14ac:dyDescent="0.3">
      <c r="A9152" s="178" t="s">
        <v>270</v>
      </c>
      <c r="B9152" s="178" t="s">
        <v>235</v>
      </c>
      <c r="C9152" s="178" t="s">
        <v>1445</v>
      </c>
      <c r="D9152" s="178" t="s">
        <v>9133</v>
      </c>
      <c r="E9152" s="179">
        <v>31751</v>
      </c>
      <c r="F9152" s="180">
        <v>0</v>
      </c>
      <c r="G9152" s="180">
        <v>1586.52</v>
      </c>
      <c r="H9152" s="180">
        <v>793.26</v>
      </c>
      <c r="I9152" s="180">
        <f t="shared" si="284"/>
        <v>2379.7799999999997</v>
      </c>
      <c r="J9152" s="177" t="str">
        <f t="shared" si="285"/>
        <v>Date &gt; 1920</v>
      </c>
    </row>
    <row r="9153" spans="1:10" x14ac:dyDescent="0.3">
      <c r="A9153" s="178" t="s">
        <v>270</v>
      </c>
      <c r="B9153" s="178" t="s">
        <v>235</v>
      </c>
      <c r="C9153" s="178" t="s">
        <v>1445</v>
      </c>
      <c r="D9153" s="178" t="s">
        <v>9134</v>
      </c>
      <c r="E9153" s="179">
        <v>33102</v>
      </c>
      <c r="F9153" s="180">
        <v>0</v>
      </c>
      <c r="G9153" s="180">
        <v>178468.18</v>
      </c>
      <c r="H9153" s="180">
        <v>89234.11</v>
      </c>
      <c r="I9153" s="180">
        <f t="shared" si="284"/>
        <v>267702.28999999998</v>
      </c>
      <c r="J9153" s="177" t="str">
        <f t="shared" si="285"/>
        <v>Date &gt; 1920</v>
      </c>
    </row>
    <row r="9154" spans="1:10" x14ac:dyDescent="0.3">
      <c r="A9154" s="178" t="s">
        <v>270</v>
      </c>
      <c r="B9154" s="178" t="s">
        <v>235</v>
      </c>
      <c r="C9154" s="178" t="s">
        <v>1445</v>
      </c>
      <c r="D9154" s="178" t="s">
        <v>9134</v>
      </c>
      <c r="E9154" s="179">
        <v>33129</v>
      </c>
      <c r="F9154" s="180">
        <v>0</v>
      </c>
      <c r="G9154" s="180">
        <v>137297.23000000001</v>
      </c>
      <c r="H9154" s="180">
        <v>68648.62</v>
      </c>
      <c r="I9154" s="180">
        <f t="shared" si="284"/>
        <v>205945.85</v>
      </c>
      <c r="J9154" s="177" t="str">
        <f t="shared" si="285"/>
        <v>Date &gt; 1920</v>
      </c>
    </row>
    <row r="9155" spans="1:10" x14ac:dyDescent="0.3">
      <c r="A9155" s="178" t="s">
        <v>270</v>
      </c>
      <c r="B9155" s="178" t="s">
        <v>235</v>
      </c>
      <c r="C9155" s="178" t="s">
        <v>1445</v>
      </c>
      <c r="D9155" s="178" t="s">
        <v>9134</v>
      </c>
      <c r="E9155" s="179">
        <v>33172</v>
      </c>
      <c r="F9155" s="180">
        <v>0</v>
      </c>
      <c r="G9155" s="180">
        <v>169880.21</v>
      </c>
      <c r="H9155" s="180">
        <v>84940.08</v>
      </c>
      <c r="I9155" s="180">
        <f t="shared" si="284"/>
        <v>254820.28999999998</v>
      </c>
      <c r="J9155" s="177" t="str">
        <f t="shared" si="285"/>
        <v>Date &gt; 1920</v>
      </c>
    </row>
    <row r="9156" spans="1:10" x14ac:dyDescent="0.3">
      <c r="A9156" s="178" t="s">
        <v>270</v>
      </c>
      <c r="B9156" s="178" t="s">
        <v>235</v>
      </c>
      <c r="C9156" s="178" t="s">
        <v>1445</v>
      </c>
      <c r="D9156" s="178" t="s">
        <v>9134</v>
      </c>
      <c r="E9156" s="179">
        <v>33228</v>
      </c>
      <c r="F9156" s="180">
        <v>0</v>
      </c>
      <c r="G9156" s="180">
        <v>52973.74</v>
      </c>
      <c r="H9156" s="180">
        <v>26486.86</v>
      </c>
      <c r="I9156" s="180">
        <f t="shared" si="284"/>
        <v>79460.600000000006</v>
      </c>
      <c r="J9156" s="177" t="str">
        <f t="shared" si="285"/>
        <v>Date &gt; 1920</v>
      </c>
    </row>
    <row r="9157" spans="1:10" x14ac:dyDescent="0.3">
      <c r="A9157" s="178" t="s">
        <v>270</v>
      </c>
      <c r="B9157" s="178" t="s">
        <v>235</v>
      </c>
      <c r="C9157" s="178" t="s">
        <v>1445</v>
      </c>
      <c r="D9157" s="178" t="s">
        <v>9134</v>
      </c>
      <c r="E9157" s="179">
        <v>33268</v>
      </c>
      <c r="F9157" s="180">
        <v>0</v>
      </c>
      <c r="G9157" s="180">
        <v>32680.93</v>
      </c>
      <c r="H9157" s="180">
        <v>16340.47</v>
      </c>
      <c r="I9157" s="180">
        <f t="shared" ref="I9157:I9220" si="286">SUM(F9157:H9157)</f>
        <v>49021.4</v>
      </c>
      <c r="J9157" s="177" t="str">
        <f t="shared" ref="J9157:J9220" si="287">IF(OR(YEAR(E9157)&gt; 1920, ISBLANK(E9157)), "Date &gt; 1920", "Sketchy date")</f>
        <v>Date &gt; 1920</v>
      </c>
    </row>
    <row r="9158" spans="1:10" x14ac:dyDescent="0.3">
      <c r="A9158" s="178" t="s">
        <v>270</v>
      </c>
      <c r="B9158" s="178" t="s">
        <v>235</v>
      </c>
      <c r="C9158" s="178" t="s">
        <v>1445</v>
      </c>
      <c r="D9158" s="178" t="s">
        <v>9134</v>
      </c>
      <c r="E9158" s="179">
        <v>33406</v>
      </c>
      <c r="F9158" s="180">
        <v>0</v>
      </c>
      <c r="G9158" s="180">
        <v>5229.33</v>
      </c>
      <c r="H9158" s="180">
        <v>2614.67</v>
      </c>
      <c r="I9158" s="180">
        <f t="shared" si="286"/>
        <v>7844</v>
      </c>
      <c r="J9158" s="177" t="str">
        <f t="shared" si="287"/>
        <v>Date &gt; 1920</v>
      </c>
    </row>
    <row r="9159" spans="1:10" x14ac:dyDescent="0.3">
      <c r="A9159" s="178" t="s">
        <v>270</v>
      </c>
      <c r="B9159" s="178" t="s">
        <v>235</v>
      </c>
      <c r="C9159" s="178" t="s">
        <v>1445</v>
      </c>
      <c r="D9159" s="178" t="s">
        <v>9134</v>
      </c>
      <c r="E9159" s="179">
        <v>33497</v>
      </c>
      <c r="F9159" s="180">
        <v>0</v>
      </c>
      <c r="G9159" s="180">
        <v>25870.38</v>
      </c>
      <c r="H9159" s="180">
        <v>12935.19</v>
      </c>
      <c r="I9159" s="180">
        <f t="shared" si="286"/>
        <v>38805.57</v>
      </c>
      <c r="J9159" s="177" t="str">
        <f t="shared" si="287"/>
        <v>Date &gt; 1920</v>
      </c>
    </row>
    <row r="9160" spans="1:10" x14ac:dyDescent="0.3">
      <c r="A9160" s="178" t="s">
        <v>270</v>
      </c>
      <c r="B9160" s="178" t="s">
        <v>235</v>
      </c>
      <c r="C9160" s="178" t="s">
        <v>1445</v>
      </c>
      <c r="D9160" s="178" t="s">
        <v>9134</v>
      </c>
      <c r="E9160" s="179">
        <v>33588</v>
      </c>
      <c r="F9160" s="180">
        <v>0</v>
      </c>
      <c r="G9160" s="180">
        <v>29690.34</v>
      </c>
      <c r="H9160" s="180">
        <v>14845.17</v>
      </c>
      <c r="I9160" s="180">
        <f t="shared" si="286"/>
        <v>44535.51</v>
      </c>
      <c r="J9160" s="177" t="str">
        <f t="shared" si="287"/>
        <v>Date &gt; 1920</v>
      </c>
    </row>
    <row r="9161" spans="1:10" x14ac:dyDescent="0.3">
      <c r="A9161" s="178" t="s">
        <v>270</v>
      </c>
      <c r="B9161" s="178" t="s">
        <v>235</v>
      </c>
      <c r="C9161" s="178" t="s">
        <v>1445</v>
      </c>
      <c r="D9161" s="178" t="s">
        <v>9135</v>
      </c>
      <c r="E9161" s="179">
        <v>33516</v>
      </c>
      <c r="F9161" s="180">
        <v>0</v>
      </c>
      <c r="G9161" s="180">
        <v>5286.67</v>
      </c>
      <c r="H9161" s="180">
        <v>2643.33</v>
      </c>
      <c r="I9161" s="180">
        <f t="shared" si="286"/>
        <v>7930</v>
      </c>
      <c r="J9161" s="177" t="str">
        <f t="shared" si="287"/>
        <v>Date &gt; 1920</v>
      </c>
    </row>
    <row r="9162" spans="1:10" x14ac:dyDescent="0.3">
      <c r="A9162" s="178" t="s">
        <v>270</v>
      </c>
      <c r="B9162" s="178" t="s">
        <v>235</v>
      </c>
      <c r="C9162" s="178" t="s">
        <v>1445</v>
      </c>
      <c r="D9162" s="178" t="s">
        <v>9135</v>
      </c>
      <c r="E9162" s="179">
        <v>34191</v>
      </c>
      <c r="F9162" s="180">
        <v>0</v>
      </c>
      <c r="G9162" s="180">
        <v>5316.67</v>
      </c>
      <c r="H9162" s="180">
        <v>2658.33</v>
      </c>
      <c r="I9162" s="180">
        <f t="shared" si="286"/>
        <v>7975</v>
      </c>
      <c r="J9162" s="177" t="str">
        <f t="shared" si="287"/>
        <v>Date &gt; 1920</v>
      </c>
    </row>
    <row r="9163" spans="1:10" x14ac:dyDescent="0.3">
      <c r="A9163" s="178" t="s">
        <v>270</v>
      </c>
      <c r="B9163" s="178" t="s">
        <v>235</v>
      </c>
      <c r="C9163" s="178" t="s">
        <v>1445</v>
      </c>
      <c r="D9163" s="178" t="s">
        <v>6438</v>
      </c>
      <c r="E9163" s="179">
        <v>34338</v>
      </c>
      <c r="F9163" s="180">
        <v>0</v>
      </c>
      <c r="G9163" s="180">
        <v>24039.84</v>
      </c>
      <c r="H9163" s="180">
        <v>12019.92</v>
      </c>
      <c r="I9163" s="180">
        <f t="shared" si="286"/>
        <v>36059.760000000002</v>
      </c>
      <c r="J9163" s="177" t="str">
        <f t="shared" si="287"/>
        <v>Date &gt; 1920</v>
      </c>
    </row>
    <row r="9164" spans="1:10" x14ac:dyDescent="0.3">
      <c r="A9164" s="178" t="s">
        <v>270</v>
      </c>
      <c r="B9164" s="178" t="s">
        <v>235</v>
      </c>
      <c r="C9164" s="178" t="s">
        <v>1445</v>
      </c>
      <c r="D9164" s="178" t="s">
        <v>9136</v>
      </c>
      <c r="E9164" s="179">
        <v>34409</v>
      </c>
      <c r="F9164" s="180">
        <v>0</v>
      </c>
      <c r="G9164" s="180">
        <v>4752</v>
      </c>
      <c r="H9164" s="180">
        <v>2376</v>
      </c>
      <c r="I9164" s="180">
        <f t="shared" si="286"/>
        <v>7128</v>
      </c>
      <c r="J9164" s="177" t="str">
        <f t="shared" si="287"/>
        <v>Date &gt; 1920</v>
      </c>
    </row>
    <row r="9165" spans="1:10" x14ac:dyDescent="0.3">
      <c r="A9165" s="178" t="s">
        <v>270</v>
      </c>
      <c r="B9165" s="178" t="s">
        <v>235</v>
      </c>
      <c r="C9165" s="178" t="s">
        <v>1445</v>
      </c>
      <c r="D9165" s="178" t="s">
        <v>9137</v>
      </c>
      <c r="E9165" s="179">
        <v>34638</v>
      </c>
      <c r="F9165" s="180">
        <v>0</v>
      </c>
      <c r="G9165" s="180">
        <v>4400</v>
      </c>
      <c r="H9165" s="180">
        <v>2200</v>
      </c>
      <c r="I9165" s="180">
        <f t="shared" si="286"/>
        <v>6600</v>
      </c>
      <c r="J9165" s="177" t="str">
        <f t="shared" si="287"/>
        <v>Date &gt; 1920</v>
      </c>
    </row>
    <row r="9166" spans="1:10" x14ac:dyDescent="0.3">
      <c r="A9166" s="178" t="s">
        <v>270</v>
      </c>
      <c r="B9166" s="178" t="s">
        <v>235</v>
      </c>
      <c r="C9166" s="178" t="s">
        <v>1445</v>
      </c>
      <c r="D9166" s="178" t="s">
        <v>9137</v>
      </c>
      <c r="E9166" s="179">
        <v>34688</v>
      </c>
      <c r="F9166" s="180">
        <v>0</v>
      </c>
      <c r="G9166" s="180">
        <v>1302.67</v>
      </c>
      <c r="H9166" s="180">
        <v>651.33000000000004</v>
      </c>
      <c r="I9166" s="180">
        <f t="shared" si="286"/>
        <v>1954</v>
      </c>
      <c r="J9166" s="177" t="str">
        <f t="shared" si="287"/>
        <v>Date &gt; 1920</v>
      </c>
    </row>
    <row r="9167" spans="1:10" x14ac:dyDescent="0.3">
      <c r="A9167" s="178" t="s">
        <v>270</v>
      </c>
      <c r="B9167" s="178" t="s">
        <v>235</v>
      </c>
      <c r="C9167" s="178" t="s">
        <v>1445</v>
      </c>
      <c r="D9167" s="178" t="s">
        <v>9138</v>
      </c>
      <c r="E9167" s="179">
        <v>36276</v>
      </c>
      <c r="F9167" s="180">
        <v>0</v>
      </c>
      <c r="G9167" s="180">
        <v>19657.16</v>
      </c>
      <c r="H9167" s="180">
        <v>19657.150000000001</v>
      </c>
      <c r="I9167" s="180">
        <f t="shared" si="286"/>
        <v>39314.31</v>
      </c>
      <c r="J9167" s="177" t="str">
        <f t="shared" si="287"/>
        <v>Date &gt; 1920</v>
      </c>
    </row>
    <row r="9168" spans="1:10" x14ac:dyDescent="0.3">
      <c r="A9168" s="178" t="s">
        <v>270</v>
      </c>
      <c r="B9168" s="178" t="s">
        <v>235</v>
      </c>
      <c r="C9168" s="178" t="s">
        <v>1445</v>
      </c>
      <c r="D9168" s="178" t="s">
        <v>9138</v>
      </c>
      <c r="E9168" s="179">
        <v>36462</v>
      </c>
      <c r="F9168" s="180">
        <v>0</v>
      </c>
      <c r="G9168" s="180">
        <v>8525.57</v>
      </c>
      <c r="H9168" s="180">
        <v>8525.5400000000009</v>
      </c>
      <c r="I9168" s="180">
        <f t="shared" si="286"/>
        <v>17051.11</v>
      </c>
      <c r="J9168" s="177" t="str">
        <f t="shared" si="287"/>
        <v>Date &gt; 1920</v>
      </c>
    </row>
    <row r="9169" spans="1:10" x14ac:dyDescent="0.3">
      <c r="A9169" s="178" t="s">
        <v>270</v>
      </c>
      <c r="B9169" s="178" t="s">
        <v>235</v>
      </c>
      <c r="C9169" s="178" t="s">
        <v>1445</v>
      </c>
      <c r="D9169" s="178" t="s">
        <v>9138</v>
      </c>
      <c r="E9169" s="179">
        <v>36860</v>
      </c>
      <c r="F9169" s="180">
        <v>0</v>
      </c>
      <c r="G9169" s="180">
        <v>9650.92</v>
      </c>
      <c r="H9169" s="180">
        <v>8650.91</v>
      </c>
      <c r="I9169" s="180">
        <f t="shared" si="286"/>
        <v>18301.830000000002</v>
      </c>
      <c r="J9169" s="177" t="str">
        <f t="shared" si="287"/>
        <v>Date &gt; 1920</v>
      </c>
    </row>
    <row r="9170" spans="1:10" x14ac:dyDescent="0.3">
      <c r="A9170" s="178" t="s">
        <v>270</v>
      </c>
      <c r="B9170" s="178" t="s">
        <v>235</v>
      </c>
      <c r="C9170" s="178" t="s">
        <v>1445</v>
      </c>
      <c r="D9170" s="178" t="s">
        <v>9138</v>
      </c>
      <c r="E9170" s="179">
        <v>37140</v>
      </c>
      <c r="F9170" s="180">
        <v>0</v>
      </c>
      <c r="G9170" s="180">
        <v>4699.2700000000004</v>
      </c>
      <c r="H9170" s="180">
        <v>4699.26</v>
      </c>
      <c r="I9170" s="180">
        <f t="shared" si="286"/>
        <v>9398.5300000000007</v>
      </c>
      <c r="J9170" s="177" t="str">
        <f t="shared" si="287"/>
        <v>Date &gt; 1920</v>
      </c>
    </row>
    <row r="9171" spans="1:10" x14ac:dyDescent="0.3">
      <c r="A9171" s="178" t="s">
        <v>270</v>
      </c>
      <c r="B9171" s="178" t="s">
        <v>235</v>
      </c>
      <c r="C9171" s="178" t="s">
        <v>1445</v>
      </c>
      <c r="D9171" s="178" t="s">
        <v>9139</v>
      </c>
      <c r="E9171" s="179">
        <v>36866</v>
      </c>
      <c r="F9171" s="180">
        <v>0</v>
      </c>
      <c r="G9171" s="180">
        <v>673.61</v>
      </c>
      <c r="H9171" s="180">
        <v>336.8</v>
      </c>
      <c r="I9171" s="180">
        <f t="shared" si="286"/>
        <v>1010.4100000000001</v>
      </c>
      <c r="J9171" s="177" t="str">
        <f t="shared" si="287"/>
        <v>Date &gt; 1920</v>
      </c>
    </row>
    <row r="9172" spans="1:10" x14ac:dyDescent="0.3">
      <c r="A9172" s="178" t="s">
        <v>270</v>
      </c>
      <c r="B9172" s="178" t="s">
        <v>235</v>
      </c>
      <c r="C9172" s="178" t="s">
        <v>1445</v>
      </c>
      <c r="D9172" s="178" t="s">
        <v>9140</v>
      </c>
      <c r="E9172" s="179">
        <v>37140</v>
      </c>
      <c r="F9172" s="180">
        <v>0</v>
      </c>
      <c r="G9172" s="180">
        <v>29222.93</v>
      </c>
      <c r="H9172" s="180">
        <v>19481.95</v>
      </c>
      <c r="I9172" s="180">
        <f t="shared" si="286"/>
        <v>48704.880000000005</v>
      </c>
      <c r="J9172" s="177" t="str">
        <f t="shared" si="287"/>
        <v>Date &gt; 1920</v>
      </c>
    </row>
    <row r="9173" spans="1:10" x14ac:dyDescent="0.3">
      <c r="A9173" s="178" t="s">
        <v>270</v>
      </c>
      <c r="B9173" s="178" t="s">
        <v>235</v>
      </c>
      <c r="C9173" s="178" t="s">
        <v>1445</v>
      </c>
      <c r="D9173" s="178" t="s">
        <v>9141</v>
      </c>
      <c r="E9173" s="179">
        <v>37600</v>
      </c>
      <c r="F9173" s="180">
        <v>0</v>
      </c>
      <c r="G9173" s="180">
        <v>14952</v>
      </c>
      <c r="H9173" s="180">
        <v>9968</v>
      </c>
      <c r="I9173" s="180">
        <f t="shared" si="286"/>
        <v>24920</v>
      </c>
      <c r="J9173" s="177" t="str">
        <f t="shared" si="287"/>
        <v>Date &gt; 1920</v>
      </c>
    </row>
    <row r="9174" spans="1:10" x14ac:dyDescent="0.3">
      <c r="A9174" s="178" t="s">
        <v>270</v>
      </c>
      <c r="B9174" s="178" t="s">
        <v>235</v>
      </c>
      <c r="C9174" s="178" t="s">
        <v>1445</v>
      </c>
      <c r="D9174" s="178" t="s">
        <v>9141</v>
      </c>
      <c r="E9174" s="179">
        <v>37631</v>
      </c>
      <c r="F9174" s="180">
        <v>0</v>
      </c>
      <c r="G9174" s="180">
        <v>901.58</v>
      </c>
      <c r="H9174" s="180">
        <v>601.05999999999995</v>
      </c>
      <c r="I9174" s="180">
        <f t="shared" si="286"/>
        <v>1502.6399999999999</v>
      </c>
      <c r="J9174" s="177" t="str">
        <f t="shared" si="287"/>
        <v>Date &gt; 1920</v>
      </c>
    </row>
    <row r="9175" spans="1:10" x14ac:dyDescent="0.3">
      <c r="A9175" s="178" t="s">
        <v>270</v>
      </c>
      <c r="B9175" s="178" t="s">
        <v>235</v>
      </c>
      <c r="C9175" s="178" t="s">
        <v>1445</v>
      </c>
      <c r="D9175" s="178" t="s">
        <v>9142</v>
      </c>
      <c r="E9175" s="179">
        <v>38050</v>
      </c>
      <c r="F9175" s="180">
        <v>0</v>
      </c>
      <c r="G9175" s="180">
        <v>45957</v>
      </c>
      <c r="H9175" s="180">
        <v>30638</v>
      </c>
      <c r="I9175" s="180">
        <f t="shared" si="286"/>
        <v>76595</v>
      </c>
      <c r="J9175" s="177" t="str">
        <f t="shared" si="287"/>
        <v>Date &gt; 1920</v>
      </c>
    </row>
    <row r="9176" spans="1:10" x14ac:dyDescent="0.3">
      <c r="A9176" s="178" t="s">
        <v>270</v>
      </c>
      <c r="B9176" s="178" t="s">
        <v>235</v>
      </c>
      <c r="C9176" s="178" t="s">
        <v>1445</v>
      </c>
      <c r="D9176" s="178" t="s">
        <v>9142</v>
      </c>
      <c r="E9176" s="179">
        <v>38530</v>
      </c>
      <c r="F9176" s="180">
        <v>0</v>
      </c>
      <c r="G9176" s="180">
        <v>6243</v>
      </c>
      <c r="H9176" s="180">
        <v>4162</v>
      </c>
      <c r="I9176" s="180">
        <f t="shared" si="286"/>
        <v>10405</v>
      </c>
      <c r="J9176" s="177" t="str">
        <f t="shared" si="287"/>
        <v>Date &gt; 1920</v>
      </c>
    </row>
    <row r="9177" spans="1:10" x14ac:dyDescent="0.3">
      <c r="A9177" s="178" t="s">
        <v>270</v>
      </c>
      <c r="B9177" s="178" t="s">
        <v>235</v>
      </c>
      <c r="C9177" s="178" t="s">
        <v>1445</v>
      </c>
      <c r="D9177" s="178" t="s">
        <v>9143</v>
      </c>
      <c r="E9177" s="179">
        <v>38657</v>
      </c>
      <c r="F9177" s="180">
        <v>69136</v>
      </c>
      <c r="G9177" s="180">
        <v>0</v>
      </c>
      <c r="H9177" s="180">
        <v>3639.7</v>
      </c>
      <c r="I9177" s="180">
        <f t="shared" si="286"/>
        <v>72775.7</v>
      </c>
      <c r="J9177" s="177" t="str">
        <f t="shared" si="287"/>
        <v>Date &gt; 1920</v>
      </c>
    </row>
    <row r="9178" spans="1:10" x14ac:dyDescent="0.3">
      <c r="A9178" s="178" t="s">
        <v>270</v>
      </c>
      <c r="B9178" s="178" t="s">
        <v>235</v>
      </c>
      <c r="C9178" s="178" t="s">
        <v>1445</v>
      </c>
      <c r="D9178" s="178" t="s">
        <v>9143</v>
      </c>
      <c r="E9178" s="179">
        <v>38686</v>
      </c>
      <c r="F9178" s="180">
        <v>111860</v>
      </c>
      <c r="G9178" s="180">
        <v>0</v>
      </c>
      <c r="H9178" s="180">
        <v>5886.85</v>
      </c>
      <c r="I9178" s="180">
        <f t="shared" si="286"/>
        <v>117746.85</v>
      </c>
      <c r="J9178" s="177" t="str">
        <f t="shared" si="287"/>
        <v>Date &gt; 1920</v>
      </c>
    </row>
    <row r="9179" spans="1:10" x14ac:dyDescent="0.3">
      <c r="A9179" s="178" t="s">
        <v>270</v>
      </c>
      <c r="B9179" s="178" t="s">
        <v>235</v>
      </c>
      <c r="C9179" s="178" t="s">
        <v>1445</v>
      </c>
      <c r="D9179" s="178" t="s">
        <v>9143</v>
      </c>
      <c r="E9179" s="179">
        <v>38798</v>
      </c>
      <c r="F9179" s="180">
        <v>123372</v>
      </c>
      <c r="G9179" s="180">
        <v>0</v>
      </c>
      <c r="H9179" s="180">
        <v>6494.37</v>
      </c>
      <c r="I9179" s="180">
        <f t="shared" si="286"/>
        <v>129866.37</v>
      </c>
      <c r="J9179" s="177" t="str">
        <f t="shared" si="287"/>
        <v>Date &gt; 1920</v>
      </c>
    </row>
    <row r="9180" spans="1:10" x14ac:dyDescent="0.3">
      <c r="A9180" s="178" t="s">
        <v>270</v>
      </c>
      <c r="B9180" s="178" t="s">
        <v>235</v>
      </c>
      <c r="C9180" s="178" t="s">
        <v>1445</v>
      </c>
      <c r="D9180" s="178" t="s">
        <v>9143</v>
      </c>
      <c r="E9180" s="179">
        <v>39029</v>
      </c>
      <c r="F9180" s="180">
        <v>2740</v>
      </c>
      <c r="G9180" s="180">
        <v>0</v>
      </c>
      <c r="H9180" s="180">
        <v>144.68</v>
      </c>
      <c r="I9180" s="180">
        <f t="shared" si="286"/>
        <v>2884.68</v>
      </c>
      <c r="J9180" s="177" t="str">
        <f t="shared" si="287"/>
        <v>Date &gt; 1920</v>
      </c>
    </row>
    <row r="9181" spans="1:10" x14ac:dyDescent="0.3">
      <c r="A9181" s="178" t="s">
        <v>270</v>
      </c>
      <c r="B9181" s="178" t="s">
        <v>235</v>
      </c>
      <c r="C9181" s="178" t="s">
        <v>1445</v>
      </c>
      <c r="D9181" s="178" t="s">
        <v>9143</v>
      </c>
      <c r="E9181" s="179">
        <v>39064</v>
      </c>
      <c r="F9181" s="180">
        <v>3600</v>
      </c>
      <c r="G9181" s="180">
        <v>0</v>
      </c>
      <c r="H9181" s="180">
        <v>190</v>
      </c>
      <c r="I9181" s="180">
        <f t="shared" si="286"/>
        <v>3790</v>
      </c>
      <c r="J9181" s="177" t="str">
        <f t="shared" si="287"/>
        <v>Date &gt; 1920</v>
      </c>
    </row>
    <row r="9182" spans="1:10" x14ac:dyDescent="0.3">
      <c r="A9182" s="178" t="s">
        <v>270</v>
      </c>
      <c r="B9182" s="178" t="s">
        <v>235</v>
      </c>
      <c r="C9182" s="178" t="s">
        <v>1445</v>
      </c>
      <c r="D9182" s="178" t="s">
        <v>9143</v>
      </c>
      <c r="E9182" s="179">
        <v>39106</v>
      </c>
      <c r="F9182" s="180">
        <v>66978</v>
      </c>
      <c r="G9182" s="180">
        <v>0</v>
      </c>
      <c r="H9182" s="180">
        <v>4048.9</v>
      </c>
      <c r="I9182" s="180">
        <f t="shared" si="286"/>
        <v>71026.899999999994</v>
      </c>
      <c r="J9182" s="177" t="str">
        <f t="shared" si="287"/>
        <v>Date &gt; 1920</v>
      </c>
    </row>
    <row r="9183" spans="1:10" x14ac:dyDescent="0.3">
      <c r="A9183" s="178" t="s">
        <v>270</v>
      </c>
      <c r="B9183" s="178" t="s">
        <v>235</v>
      </c>
      <c r="C9183" s="178" t="s">
        <v>1445</v>
      </c>
      <c r="D9183" s="178" t="s">
        <v>9143</v>
      </c>
      <c r="E9183" s="179">
        <v>39513</v>
      </c>
      <c r="F9183" s="180">
        <v>2500</v>
      </c>
      <c r="G9183" s="180">
        <v>0</v>
      </c>
      <c r="H9183" s="180">
        <v>0</v>
      </c>
      <c r="I9183" s="180">
        <f t="shared" si="286"/>
        <v>2500</v>
      </c>
      <c r="J9183" s="177" t="str">
        <f t="shared" si="287"/>
        <v>Date &gt; 1920</v>
      </c>
    </row>
    <row r="9184" spans="1:10" x14ac:dyDescent="0.3">
      <c r="A9184" s="178" t="s">
        <v>270</v>
      </c>
      <c r="B9184" s="178" t="s">
        <v>235</v>
      </c>
      <c r="C9184" s="178" t="s">
        <v>1445</v>
      </c>
      <c r="D9184" s="178" t="s">
        <v>9143</v>
      </c>
      <c r="E9184" s="179">
        <v>40262</v>
      </c>
      <c r="F9184" s="180">
        <v>7500</v>
      </c>
      <c r="G9184" s="180">
        <v>0</v>
      </c>
      <c r="H9184" s="180">
        <v>920.64</v>
      </c>
      <c r="I9184" s="180">
        <f t="shared" si="286"/>
        <v>8420.64</v>
      </c>
      <c r="J9184" s="177" t="str">
        <f t="shared" si="287"/>
        <v>Date &gt; 1920</v>
      </c>
    </row>
    <row r="9185" spans="1:10" x14ac:dyDescent="0.3">
      <c r="A9185" s="178" t="s">
        <v>270</v>
      </c>
      <c r="B9185" s="178" t="s">
        <v>235</v>
      </c>
      <c r="C9185" s="178" t="s">
        <v>1445</v>
      </c>
      <c r="D9185" s="178" t="s">
        <v>9143</v>
      </c>
      <c r="E9185" s="179">
        <v>40262</v>
      </c>
      <c r="F9185" s="180">
        <v>17491</v>
      </c>
      <c r="G9185" s="180">
        <v>0</v>
      </c>
      <c r="H9185" s="180">
        <v>0</v>
      </c>
      <c r="I9185" s="180">
        <f t="shared" si="286"/>
        <v>17491</v>
      </c>
      <c r="J9185" s="177" t="str">
        <f t="shared" si="287"/>
        <v>Date &gt; 1920</v>
      </c>
    </row>
    <row r="9186" spans="1:10" x14ac:dyDescent="0.3">
      <c r="A9186" s="178" t="s">
        <v>270</v>
      </c>
      <c r="B9186" s="178" t="s">
        <v>235</v>
      </c>
      <c r="C9186" s="178" t="s">
        <v>1445</v>
      </c>
      <c r="D9186" s="178" t="s">
        <v>9144</v>
      </c>
      <c r="E9186" s="179">
        <v>39064</v>
      </c>
      <c r="F9186" s="180">
        <v>82281</v>
      </c>
      <c r="G9186" s="180">
        <v>0</v>
      </c>
      <c r="H9186" s="180">
        <v>4331.75</v>
      </c>
      <c r="I9186" s="180">
        <f t="shared" si="286"/>
        <v>86612.75</v>
      </c>
      <c r="J9186" s="177" t="str">
        <f t="shared" si="287"/>
        <v>Date &gt; 1920</v>
      </c>
    </row>
    <row r="9187" spans="1:10" x14ac:dyDescent="0.3">
      <c r="A9187" s="178" t="s">
        <v>270</v>
      </c>
      <c r="B9187" s="178" t="s">
        <v>235</v>
      </c>
      <c r="C9187" s="178" t="s">
        <v>1445</v>
      </c>
      <c r="D9187" s="178" t="s">
        <v>9144</v>
      </c>
      <c r="E9187" s="179">
        <v>39240</v>
      </c>
      <c r="F9187" s="180">
        <v>5090</v>
      </c>
      <c r="G9187" s="180">
        <v>0</v>
      </c>
      <c r="H9187" s="180">
        <v>482</v>
      </c>
      <c r="I9187" s="180">
        <f t="shared" si="286"/>
        <v>5572</v>
      </c>
      <c r="J9187" s="177" t="str">
        <f t="shared" si="287"/>
        <v>Date &gt; 1920</v>
      </c>
    </row>
    <row r="9188" spans="1:10" x14ac:dyDescent="0.3">
      <c r="A9188" s="178" t="s">
        <v>270</v>
      </c>
      <c r="B9188" s="178" t="s">
        <v>235</v>
      </c>
      <c r="C9188" s="178" t="s">
        <v>1445</v>
      </c>
      <c r="D9188" s="178" t="s">
        <v>9144</v>
      </c>
      <c r="E9188" s="179">
        <v>39548</v>
      </c>
      <c r="F9188" s="180">
        <v>1000</v>
      </c>
      <c r="G9188" s="180">
        <v>0</v>
      </c>
      <c r="H9188" s="180">
        <v>0</v>
      </c>
      <c r="I9188" s="180">
        <f t="shared" si="286"/>
        <v>1000</v>
      </c>
      <c r="J9188" s="177" t="str">
        <f t="shared" si="287"/>
        <v>Date &gt; 1920</v>
      </c>
    </row>
    <row r="9189" spans="1:10" x14ac:dyDescent="0.3">
      <c r="A9189" s="178" t="s">
        <v>270</v>
      </c>
      <c r="B9189" s="178" t="s">
        <v>235</v>
      </c>
      <c r="C9189" s="178" t="s">
        <v>1445</v>
      </c>
      <c r="D9189" s="178" t="s">
        <v>9144</v>
      </c>
      <c r="E9189" s="179">
        <v>40136</v>
      </c>
      <c r="F9189" s="180">
        <v>8959</v>
      </c>
      <c r="G9189" s="180">
        <v>0</v>
      </c>
      <c r="H9189" s="180">
        <v>310</v>
      </c>
      <c r="I9189" s="180">
        <f t="shared" si="286"/>
        <v>9269</v>
      </c>
      <c r="J9189" s="177" t="str">
        <f t="shared" si="287"/>
        <v>Date &gt; 1920</v>
      </c>
    </row>
    <row r="9190" spans="1:10" x14ac:dyDescent="0.3">
      <c r="A9190" s="178" t="s">
        <v>270</v>
      </c>
      <c r="B9190" s="178" t="s">
        <v>235</v>
      </c>
      <c r="C9190" s="178" t="s">
        <v>1445</v>
      </c>
      <c r="D9190" s="178" t="s">
        <v>9145</v>
      </c>
      <c r="E9190" s="179">
        <v>39616</v>
      </c>
      <c r="F9190" s="180">
        <v>10069</v>
      </c>
      <c r="G9190" s="180">
        <v>0</v>
      </c>
      <c r="H9190" s="180">
        <v>530.62</v>
      </c>
      <c r="I9190" s="180">
        <f t="shared" si="286"/>
        <v>10599.62</v>
      </c>
      <c r="J9190" s="177" t="str">
        <f t="shared" si="287"/>
        <v>Date &gt; 1920</v>
      </c>
    </row>
    <row r="9191" spans="1:10" x14ac:dyDescent="0.3">
      <c r="A9191" s="178" t="s">
        <v>270</v>
      </c>
      <c r="B9191" s="178" t="s">
        <v>235</v>
      </c>
      <c r="C9191" s="178" t="s">
        <v>1445</v>
      </c>
      <c r="D9191" s="178" t="s">
        <v>9145</v>
      </c>
      <c r="E9191" s="179">
        <v>39722</v>
      </c>
      <c r="F9191" s="180">
        <v>5273</v>
      </c>
      <c r="G9191" s="180">
        <v>0</v>
      </c>
      <c r="H9191" s="180">
        <v>277.31</v>
      </c>
      <c r="I9191" s="180">
        <f t="shared" si="286"/>
        <v>5550.31</v>
      </c>
      <c r="J9191" s="177" t="str">
        <f t="shared" si="287"/>
        <v>Date &gt; 1920</v>
      </c>
    </row>
    <row r="9192" spans="1:10" x14ac:dyDescent="0.3">
      <c r="A9192" s="178" t="s">
        <v>270</v>
      </c>
      <c r="B9192" s="178" t="s">
        <v>235</v>
      </c>
      <c r="C9192" s="178" t="s">
        <v>1445</v>
      </c>
      <c r="D9192" s="178" t="s">
        <v>9145</v>
      </c>
      <c r="E9192" s="179">
        <v>40014</v>
      </c>
      <c r="F9192" s="180">
        <v>2566</v>
      </c>
      <c r="G9192" s="180">
        <v>0</v>
      </c>
      <c r="H9192" s="180">
        <v>154.5</v>
      </c>
      <c r="I9192" s="180">
        <f t="shared" si="286"/>
        <v>2720.5</v>
      </c>
      <c r="J9192" s="177" t="str">
        <f t="shared" si="287"/>
        <v>Date &gt; 1920</v>
      </c>
    </row>
    <row r="9193" spans="1:10" x14ac:dyDescent="0.3">
      <c r="A9193" s="178" t="s">
        <v>270</v>
      </c>
      <c r="B9193" s="178" t="s">
        <v>235</v>
      </c>
      <c r="C9193" s="178" t="s">
        <v>1445</v>
      </c>
      <c r="D9193" s="178" t="s">
        <v>9145</v>
      </c>
      <c r="E9193" s="179">
        <v>40233</v>
      </c>
      <c r="F9193" s="180">
        <v>9022</v>
      </c>
      <c r="G9193" s="180">
        <v>0</v>
      </c>
      <c r="H9193" s="180">
        <v>455</v>
      </c>
      <c r="I9193" s="180">
        <f t="shared" si="286"/>
        <v>9477</v>
      </c>
      <c r="J9193" s="177" t="str">
        <f t="shared" si="287"/>
        <v>Date &gt; 1920</v>
      </c>
    </row>
    <row r="9194" spans="1:10" x14ac:dyDescent="0.3">
      <c r="A9194" s="178" t="s">
        <v>270</v>
      </c>
      <c r="B9194" s="178" t="s">
        <v>235</v>
      </c>
      <c r="C9194" s="178" t="s">
        <v>1445</v>
      </c>
      <c r="D9194" s="178" t="s">
        <v>9146</v>
      </c>
      <c r="E9194" s="179">
        <v>39700</v>
      </c>
      <c r="F9194" s="180">
        <v>163665</v>
      </c>
      <c r="G9194" s="180">
        <v>0</v>
      </c>
      <c r="H9194" s="180">
        <v>8613.9500000000007</v>
      </c>
      <c r="I9194" s="180">
        <f t="shared" si="286"/>
        <v>172278.95</v>
      </c>
      <c r="J9194" s="177" t="str">
        <f t="shared" si="287"/>
        <v>Date &gt; 1920</v>
      </c>
    </row>
    <row r="9195" spans="1:10" x14ac:dyDescent="0.3">
      <c r="A9195" s="178" t="s">
        <v>270</v>
      </c>
      <c r="B9195" s="178" t="s">
        <v>235</v>
      </c>
      <c r="C9195" s="178" t="s">
        <v>1445</v>
      </c>
      <c r="D9195" s="178" t="s">
        <v>9146</v>
      </c>
      <c r="E9195" s="179">
        <v>39820</v>
      </c>
      <c r="F9195" s="180">
        <v>556</v>
      </c>
      <c r="G9195" s="180">
        <v>0</v>
      </c>
      <c r="H9195" s="180">
        <v>66.91</v>
      </c>
      <c r="I9195" s="180">
        <f t="shared" si="286"/>
        <v>622.91</v>
      </c>
      <c r="J9195" s="177" t="str">
        <f t="shared" si="287"/>
        <v>Date &gt; 1920</v>
      </c>
    </row>
    <row r="9196" spans="1:10" x14ac:dyDescent="0.3">
      <c r="A9196" s="178" t="s">
        <v>270</v>
      </c>
      <c r="B9196" s="178" t="s">
        <v>235</v>
      </c>
      <c r="C9196" s="178" t="s">
        <v>1445</v>
      </c>
      <c r="D9196" s="178" t="s">
        <v>9146</v>
      </c>
      <c r="E9196" s="179">
        <v>40233</v>
      </c>
      <c r="F9196" s="180">
        <v>10000</v>
      </c>
      <c r="G9196" s="180">
        <v>0</v>
      </c>
      <c r="H9196" s="180">
        <v>488.85</v>
      </c>
      <c r="I9196" s="180">
        <f t="shared" si="286"/>
        <v>10488.85</v>
      </c>
      <c r="J9196" s="177" t="str">
        <f t="shared" si="287"/>
        <v>Date &gt; 1920</v>
      </c>
    </row>
    <row r="9197" spans="1:10" x14ac:dyDescent="0.3">
      <c r="A9197" s="178" t="s">
        <v>270</v>
      </c>
      <c r="B9197" s="178" t="s">
        <v>235</v>
      </c>
      <c r="C9197" s="178" t="s">
        <v>1445</v>
      </c>
      <c r="D9197" s="178" t="s">
        <v>9147</v>
      </c>
      <c r="E9197" s="179">
        <v>39700</v>
      </c>
      <c r="F9197" s="180">
        <v>0</v>
      </c>
      <c r="G9197" s="180">
        <v>19501.310000000001</v>
      </c>
      <c r="H9197" s="180">
        <v>9750.69</v>
      </c>
      <c r="I9197" s="180">
        <f t="shared" si="286"/>
        <v>29252</v>
      </c>
      <c r="J9197" s="177" t="str">
        <f t="shared" si="287"/>
        <v>Date &gt; 1920</v>
      </c>
    </row>
    <row r="9198" spans="1:10" x14ac:dyDescent="0.3">
      <c r="A9198" s="178" t="s">
        <v>270</v>
      </c>
      <c r="B9198" s="178" t="s">
        <v>235</v>
      </c>
      <c r="C9198" s="178" t="s">
        <v>1445</v>
      </c>
      <c r="D9198" s="178" t="s">
        <v>9147</v>
      </c>
      <c r="E9198" s="179">
        <v>39820</v>
      </c>
      <c r="F9198" s="180">
        <v>0</v>
      </c>
      <c r="G9198" s="180">
        <v>3258.02</v>
      </c>
      <c r="H9198" s="180">
        <v>1628.98</v>
      </c>
      <c r="I9198" s="180">
        <f t="shared" si="286"/>
        <v>4887</v>
      </c>
      <c r="J9198" s="177" t="str">
        <f t="shared" si="287"/>
        <v>Date &gt; 1920</v>
      </c>
    </row>
    <row r="9199" spans="1:10" x14ac:dyDescent="0.3">
      <c r="A9199" s="178" t="s">
        <v>270</v>
      </c>
      <c r="B9199" s="178" t="s">
        <v>235</v>
      </c>
      <c r="C9199" s="178" t="s">
        <v>1445</v>
      </c>
      <c r="D9199" s="178" t="s">
        <v>9148</v>
      </c>
      <c r="E9199" s="179">
        <v>40395</v>
      </c>
      <c r="F9199" s="180">
        <v>23685</v>
      </c>
      <c r="G9199" s="180">
        <v>0</v>
      </c>
      <c r="H9199" s="180">
        <v>1246.9000000000001</v>
      </c>
      <c r="I9199" s="180">
        <f t="shared" si="286"/>
        <v>24931.9</v>
      </c>
      <c r="J9199" s="177" t="str">
        <f t="shared" si="287"/>
        <v>Date &gt; 1920</v>
      </c>
    </row>
    <row r="9200" spans="1:10" x14ac:dyDescent="0.3">
      <c r="A9200" s="178" t="s">
        <v>270</v>
      </c>
      <c r="B9200" s="178" t="s">
        <v>235</v>
      </c>
      <c r="C9200" s="178" t="s">
        <v>1445</v>
      </c>
      <c r="D9200" s="178" t="s">
        <v>9149</v>
      </c>
      <c r="E9200" s="179">
        <v>40515</v>
      </c>
      <c r="F9200" s="180">
        <v>19000</v>
      </c>
      <c r="G9200" s="180">
        <v>0</v>
      </c>
      <c r="H9200" s="180">
        <v>1000</v>
      </c>
      <c r="I9200" s="180">
        <f t="shared" si="286"/>
        <v>20000</v>
      </c>
      <c r="J9200" s="177" t="str">
        <f t="shared" si="287"/>
        <v>Date &gt; 1920</v>
      </c>
    </row>
    <row r="9201" spans="1:10" x14ac:dyDescent="0.3">
      <c r="A9201" s="178" t="s">
        <v>270</v>
      </c>
      <c r="B9201" s="178" t="s">
        <v>235</v>
      </c>
      <c r="C9201" s="178" t="s">
        <v>1445</v>
      </c>
      <c r="D9201" s="178" t="s">
        <v>9149</v>
      </c>
      <c r="E9201" s="179">
        <v>40576</v>
      </c>
      <c r="F9201" s="180">
        <v>4750</v>
      </c>
      <c r="G9201" s="180">
        <v>0</v>
      </c>
      <c r="H9201" s="180">
        <v>250</v>
      </c>
      <c r="I9201" s="180">
        <f t="shared" si="286"/>
        <v>5000</v>
      </c>
      <c r="J9201" s="177" t="str">
        <f t="shared" si="287"/>
        <v>Date &gt; 1920</v>
      </c>
    </row>
    <row r="9202" spans="1:10" x14ac:dyDescent="0.3">
      <c r="A9202" s="178" t="s">
        <v>270</v>
      </c>
      <c r="B9202" s="178" t="s">
        <v>235</v>
      </c>
      <c r="C9202" s="178" t="s">
        <v>1445</v>
      </c>
      <c r="D9202" s="178" t="s">
        <v>9150</v>
      </c>
      <c r="E9202" s="179">
        <v>40515</v>
      </c>
      <c r="F9202" s="180">
        <v>30875</v>
      </c>
      <c r="G9202" s="180">
        <v>0</v>
      </c>
      <c r="H9202" s="180">
        <v>1625</v>
      </c>
      <c r="I9202" s="180">
        <f t="shared" si="286"/>
        <v>32500</v>
      </c>
      <c r="J9202" s="177" t="str">
        <f t="shared" si="287"/>
        <v>Date &gt; 1920</v>
      </c>
    </row>
    <row r="9203" spans="1:10" x14ac:dyDescent="0.3">
      <c r="A9203" s="178" t="s">
        <v>270</v>
      </c>
      <c r="B9203" s="178" t="s">
        <v>235</v>
      </c>
      <c r="C9203" s="178" t="s">
        <v>1445</v>
      </c>
      <c r="D9203" s="178" t="s">
        <v>9150</v>
      </c>
      <c r="E9203" s="179">
        <v>40680</v>
      </c>
      <c r="F9203" s="180">
        <v>20875</v>
      </c>
      <c r="G9203" s="180">
        <v>0</v>
      </c>
      <c r="H9203" s="180">
        <v>1625</v>
      </c>
      <c r="I9203" s="180">
        <f t="shared" si="286"/>
        <v>22500</v>
      </c>
      <c r="J9203" s="177" t="str">
        <f t="shared" si="287"/>
        <v>Date &gt; 1920</v>
      </c>
    </row>
    <row r="9204" spans="1:10" x14ac:dyDescent="0.3">
      <c r="A9204" s="178" t="s">
        <v>270</v>
      </c>
      <c r="B9204" s="178" t="s">
        <v>235</v>
      </c>
      <c r="C9204" s="178" t="s">
        <v>1445</v>
      </c>
      <c r="D9204" s="178" t="s">
        <v>9150</v>
      </c>
      <c r="E9204" s="179">
        <v>40703</v>
      </c>
      <c r="F9204" s="180">
        <v>10000</v>
      </c>
      <c r="G9204" s="180">
        <v>0</v>
      </c>
      <c r="H9204" s="180">
        <v>0</v>
      </c>
      <c r="I9204" s="180">
        <f t="shared" si="286"/>
        <v>10000</v>
      </c>
      <c r="J9204" s="177" t="str">
        <f t="shared" si="287"/>
        <v>Date &gt; 1920</v>
      </c>
    </row>
    <row r="9205" spans="1:10" x14ac:dyDescent="0.3">
      <c r="A9205" s="178" t="s">
        <v>270</v>
      </c>
      <c r="B9205" s="178" t="s">
        <v>235</v>
      </c>
      <c r="C9205" s="178" t="s">
        <v>1445</v>
      </c>
      <c r="D9205" s="178" t="s">
        <v>9151</v>
      </c>
      <c r="E9205" s="179">
        <v>40995</v>
      </c>
      <c r="F9205" s="180">
        <v>24010</v>
      </c>
      <c r="G9205" s="180">
        <v>0</v>
      </c>
      <c r="H9205" s="180">
        <v>1416</v>
      </c>
      <c r="I9205" s="180">
        <f t="shared" si="286"/>
        <v>25426</v>
      </c>
      <c r="J9205" s="177" t="str">
        <f t="shared" si="287"/>
        <v>Date &gt; 1920</v>
      </c>
    </row>
    <row r="9206" spans="1:10" x14ac:dyDescent="0.3">
      <c r="A9206" s="178" t="s">
        <v>270</v>
      </c>
      <c r="B9206" s="178" t="s">
        <v>235</v>
      </c>
      <c r="C9206" s="178" t="s">
        <v>1445</v>
      </c>
      <c r="D9206" s="178" t="s">
        <v>9151</v>
      </c>
      <c r="E9206" s="179">
        <v>41309</v>
      </c>
      <c r="F9206" s="180">
        <v>6200</v>
      </c>
      <c r="G9206" s="180">
        <v>0</v>
      </c>
      <c r="H9206" s="180">
        <v>174</v>
      </c>
      <c r="I9206" s="180">
        <f t="shared" si="286"/>
        <v>6374</v>
      </c>
      <c r="J9206" s="177" t="str">
        <f t="shared" si="287"/>
        <v>Date &gt; 1920</v>
      </c>
    </row>
    <row r="9207" spans="1:10" x14ac:dyDescent="0.3">
      <c r="A9207" s="178" t="s">
        <v>270</v>
      </c>
      <c r="B9207" s="178" t="s">
        <v>235</v>
      </c>
      <c r="C9207" s="178" t="s">
        <v>1445</v>
      </c>
      <c r="D9207" s="178" t="s">
        <v>9151</v>
      </c>
      <c r="E9207" s="179">
        <v>41611</v>
      </c>
      <c r="F9207" s="180">
        <v>475</v>
      </c>
      <c r="G9207" s="180">
        <v>0</v>
      </c>
      <c r="H9207" s="180">
        <v>25</v>
      </c>
      <c r="I9207" s="180">
        <f t="shared" si="286"/>
        <v>500</v>
      </c>
      <c r="J9207" s="177" t="str">
        <f t="shared" si="287"/>
        <v>Date &gt; 1920</v>
      </c>
    </row>
    <row r="9208" spans="1:10" x14ac:dyDescent="0.3">
      <c r="A9208" s="178" t="s">
        <v>270</v>
      </c>
      <c r="B9208" s="178" t="s">
        <v>235</v>
      </c>
      <c r="C9208" s="178" t="s">
        <v>1445</v>
      </c>
      <c r="D9208" s="178" t="s">
        <v>9152</v>
      </c>
      <c r="E9208" s="179">
        <v>41176</v>
      </c>
      <c r="F9208" s="180">
        <v>6823</v>
      </c>
      <c r="G9208" s="180">
        <v>0</v>
      </c>
      <c r="H9208" s="180">
        <v>759.83</v>
      </c>
      <c r="I9208" s="180">
        <f t="shared" si="286"/>
        <v>7582.83</v>
      </c>
      <c r="J9208" s="177" t="str">
        <f t="shared" si="287"/>
        <v>Date &gt; 1920</v>
      </c>
    </row>
    <row r="9209" spans="1:10" x14ac:dyDescent="0.3">
      <c r="A9209" s="178" t="s">
        <v>270</v>
      </c>
      <c r="B9209" s="178" t="s">
        <v>235</v>
      </c>
      <c r="C9209" s="178" t="s">
        <v>1445</v>
      </c>
      <c r="D9209" s="178" t="s">
        <v>9152</v>
      </c>
      <c r="E9209" s="179">
        <v>41205</v>
      </c>
      <c r="F9209" s="180">
        <v>2139</v>
      </c>
      <c r="G9209" s="180">
        <v>0</v>
      </c>
      <c r="H9209" s="180">
        <v>237</v>
      </c>
      <c r="I9209" s="180">
        <f t="shared" si="286"/>
        <v>2376</v>
      </c>
      <c r="J9209" s="177" t="str">
        <f t="shared" si="287"/>
        <v>Date &gt; 1920</v>
      </c>
    </row>
    <row r="9210" spans="1:10" x14ac:dyDescent="0.3">
      <c r="A9210" s="178" t="s">
        <v>270</v>
      </c>
      <c r="B9210" s="178" t="s">
        <v>235</v>
      </c>
      <c r="C9210" s="178" t="s">
        <v>1445</v>
      </c>
      <c r="D9210" s="178" t="s">
        <v>9152</v>
      </c>
      <c r="E9210" s="179">
        <v>41240</v>
      </c>
      <c r="F9210" s="180">
        <v>7128</v>
      </c>
      <c r="G9210" s="180">
        <v>0</v>
      </c>
      <c r="H9210" s="180">
        <v>792</v>
      </c>
      <c r="I9210" s="180">
        <f t="shared" si="286"/>
        <v>7920</v>
      </c>
      <c r="J9210" s="177" t="str">
        <f t="shared" si="287"/>
        <v>Date &gt; 1920</v>
      </c>
    </row>
    <row r="9211" spans="1:10" x14ac:dyDescent="0.3">
      <c r="A9211" s="178" t="s">
        <v>270</v>
      </c>
      <c r="B9211" s="178" t="s">
        <v>235</v>
      </c>
      <c r="C9211" s="178" t="s">
        <v>1445</v>
      </c>
      <c r="D9211" s="178" t="s">
        <v>9152</v>
      </c>
      <c r="E9211" s="179">
        <v>41250</v>
      </c>
      <c r="F9211" s="180">
        <v>8235</v>
      </c>
      <c r="G9211" s="180">
        <v>0</v>
      </c>
      <c r="H9211" s="180">
        <v>915</v>
      </c>
      <c r="I9211" s="180">
        <f t="shared" si="286"/>
        <v>9150</v>
      </c>
      <c r="J9211" s="177" t="str">
        <f t="shared" si="287"/>
        <v>Date &gt; 1920</v>
      </c>
    </row>
    <row r="9212" spans="1:10" x14ac:dyDescent="0.3">
      <c r="A9212" s="178" t="s">
        <v>270</v>
      </c>
      <c r="B9212" s="178" t="s">
        <v>235</v>
      </c>
      <c r="C9212" s="178" t="s">
        <v>1445</v>
      </c>
      <c r="D9212" s="178" t="s">
        <v>9152</v>
      </c>
      <c r="E9212" s="179">
        <v>41278</v>
      </c>
      <c r="F9212" s="180">
        <v>8910</v>
      </c>
      <c r="G9212" s="180">
        <v>0</v>
      </c>
      <c r="H9212" s="180">
        <v>990</v>
      </c>
      <c r="I9212" s="180">
        <f t="shared" si="286"/>
        <v>9900</v>
      </c>
      <c r="J9212" s="177" t="str">
        <f t="shared" si="287"/>
        <v>Date &gt; 1920</v>
      </c>
    </row>
    <row r="9213" spans="1:10" x14ac:dyDescent="0.3">
      <c r="A9213" s="178" t="s">
        <v>270</v>
      </c>
      <c r="B9213" s="178" t="s">
        <v>235</v>
      </c>
      <c r="C9213" s="178" t="s">
        <v>1445</v>
      </c>
      <c r="D9213" s="178" t="s">
        <v>9152</v>
      </c>
      <c r="E9213" s="179">
        <v>41309</v>
      </c>
      <c r="F9213" s="180">
        <v>165404</v>
      </c>
      <c r="G9213" s="180">
        <v>0</v>
      </c>
      <c r="H9213" s="180">
        <v>19913.14</v>
      </c>
      <c r="I9213" s="180">
        <f t="shared" si="286"/>
        <v>185317.14</v>
      </c>
      <c r="J9213" s="177" t="str">
        <f t="shared" si="287"/>
        <v>Date &gt; 1920</v>
      </c>
    </row>
    <row r="9214" spans="1:10" x14ac:dyDescent="0.3">
      <c r="A9214" s="178" t="s">
        <v>270</v>
      </c>
      <c r="B9214" s="178" t="s">
        <v>235</v>
      </c>
      <c r="C9214" s="178" t="s">
        <v>1445</v>
      </c>
      <c r="D9214" s="178" t="s">
        <v>9152</v>
      </c>
      <c r="E9214" s="179">
        <v>41976</v>
      </c>
      <c r="F9214" s="180">
        <v>2072</v>
      </c>
      <c r="G9214" s="180">
        <v>0</v>
      </c>
      <c r="H9214" s="180">
        <v>917.21</v>
      </c>
      <c r="I9214" s="180">
        <f t="shared" si="286"/>
        <v>2989.21</v>
      </c>
      <c r="J9214" s="177" t="str">
        <f t="shared" si="287"/>
        <v>Date &gt; 1920</v>
      </c>
    </row>
    <row r="9215" spans="1:10" x14ac:dyDescent="0.3">
      <c r="A9215" s="178" t="s">
        <v>270</v>
      </c>
      <c r="B9215" s="178" t="s">
        <v>235</v>
      </c>
      <c r="C9215" s="178" t="s">
        <v>1445</v>
      </c>
      <c r="D9215" s="178" t="s">
        <v>9152</v>
      </c>
      <c r="E9215" s="179">
        <v>42039</v>
      </c>
      <c r="F9215" s="180">
        <v>20000</v>
      </c>
      <c r="G9215" s="180">
        <v>0</v>
      </c>
      <c r="H9215" s="180">
        <v>0</v>
      </c>
      <c r="I9215" s="180">
        <f t="shared" si="286"/>
        <v>20000</v>
      </c>
      <c r="J9215" s="177" t="str">
        <f t="shared" si="287"/>
        <v>Date &gt; 1920</v>
      </c>
    </row>
    <row r="9216" spans="1:10" x14ac:dyDescent="0.3">
      <c r="A9216" s="178" t="s">
        <v>270</v>
      </c>
      <c r="B9216" s="178" t="s">
        <v>235</v>
      </c>
      <c r="C9216" s="178" t="s">
        <v>1445</v>
      </c>
      <c r="D9216" s="178" t="s">
        <v>9152</v>
      </c>
      <c r="E9216" s="179">
        <v>42039</v>
      </c>
      <c r="F9216" s="180">
        <v>17199</v>
      </c>
      <c r="G9216" s="180">
        <v>0</v>
      </c>
      <c r="H9216" s="180">
        <v>0</v>
      </c>
      <c r="I9216" s="180">
        <f t="shared" si="286"/>
        <v>17199</v>
      </c>
      <c r="J9216" s="177" t="str">
        <f t="shared" si="287"/>
        <v>Date &gt; 1920</v>
      </c>
    </row>
    <row r="9217" spans="1:10" x14ac:dyDescent="0.3">
      <c r="A9217" s="178" t="s">
        <v>270</v>
      </c>
      <c r="B9217" s="178" t="s">
        <v>235</v>
      </c>
      <c r="C9217" s="178" t="s">
        <v>1445</v>
      </c>
      <c r="D9217" s="178" t="s">
        <v>9153</v>
      </c>
      <c r="E9217" s="179">
        <v>41176</v>
      </c>
      <c r="F9217" s="180">
        <v>41850</v>
      </c>
      <c r="G9217" s="180">
        <v>0</v>
      </c>
      <c r="H9217" s="180">
        <v>4650</v>
      </c>
      <c r="I9217" s="180">
        <f t="shared" si="286"/>
        <v>46500</v>
      </c>
      <c r="J9217" s="177" t="str">
        <f t="shared" si="287"/>
        <v>Date &gt; 1920</v>
      </c>
    </row>
    <row r="9218" spans="1:10" x14ac:dyDescent="0.3">
      <c r="A9218" s="178" t="s">
        <v>270</v>
      </c>
      <c r="B9218" s="178" t="s">
        <v>235</v>
      </c>
      <c r="C9218" s="178" t="s">
        <v>1445</v>
      </c>
      <c r="D9218" s="178" t="s">
        <v>9153</v>
      </c>
      <c r="E9218" s="179">
        <v>41205</v>
      </c>
      <c r="F9218" s="180">
        <v>4320</v>
      </c>
      <c r="G9218" s="180">
        <v>0</v>
      </c>
      <c r="H9218" s="180">
        <v>480</v>
      </c>
      <c r="I9218" s="180">
        <f t="shared" si="286"/>
        <v>4800</v>
      </c>
      <c r="J9218" s="177" t="str">
        <f t="shared" si="287"/>
        <v>Date &gt; 1920</v>
      </c>
    </row>
    <row r="9219" spans="1:10" x14ac:dyDescent="0.3">
      <c r="A9219" s="178" t="s">
        <v>270</v>
      </c>
      <c r="B9219" s="178" t="s">
        <v>235</v>
      </c>
      <c r="C9219" s="178" t="s">
        <v>1445</v>
      </c>
      <c r="D9219" s="178" t="s">
        <v>9153</v>
      </c>
      <c r="E9219" s="179">
        <v>41240</v>
      </c>
      <c r="F9219" s="180">
        <v>218409</v>
      </c>
      <c r="G9219" s="180">
        <v>0</v>
      </c>
      <c r="H9219" s="180">
        <v>18247.64</v>
      </c>
      <c r="I9219" s="180">
        <f t="shared" si="286"/>
        <v>236656.64000000001</v>
      </c>
      <c r="J9219" s="177" t="str">
        <f t="shared" si="287"/>
        <v>Date &gt; 1920</v>
      </c>
    </row>
    <row r="9220" spans="1:10" x14ac:dyDescent="0.3">
      <c r="A9220" s="178" t="s">
        <v>270</v>
      </c>
      <c r="B9220" s="178" t="s">
        <v>235</v>
      </c>
      <c r="C9220" s="178" t="s">
        <v>1445</v>
      </c>
      <c r="D9220" s="178" t="s">
        <v>9153</v>
      </c>
      <c r="E9220" s="179">
        <v>41254</v>
      </c>
      <c r="F9220" s="180">
        <v>30240</v>
      </c>
      <c r="G9220" s="180">
        <v>0</v>
      </c>
      <c r="H9220" s="180">
        <v>3360</v>
      </c>
      <c r="I9220" s="180">
        <f t="shared" si="286"/>
        <v>33600</v>
      </c>
      <c r="J9220" s="177" t="str">
        <f t="shared" si="287"/>
        <v>Date &gt; 1920</v>
      </c>
    </row>
    <row r="9221" spans="1:10" x14ac:dyDescent="0.3">
      <c r="A9221" s="178" t="s">
        <v>270</v>
      </c>
      <c r="B9221" s="178" t="s">
        <v>235</v>
      </c>
      <c r="C9221" s="178" t="s">
        <v>1445</v>
      </c>
      <c r="D9221" s="178" t="s">
        <v>9153</v>
      </c>
      <c r="E9221" s="179">
        <v>41278</v>
      </c>
      <c r="F9221" s="180">
        <v>21600</v>
      </c>
      <c r="G9221" s="180">
        <v>0</v>
      </c>
      <c r="H9221" s="180">
        <v>2400</v>
      </c>
      <c r="I9221" s="180">
        <f t="shared" ref="I9221:I9284" si="288">SUM(F9221:H9221)</f>
        <v>24000</v>
      </c>
      <c r="J9221" s="177" t="str">
        <f t="shared" ref="J9221:J9284" si="289">IF(OR(YEAR(E9221)&gt; 1920, ISBLANK(E9221)), "Date &gt; 1920", "Sketchy date")</f>
        <v>Date &gt; 1920</v>
      </c>
    </row>
    <row r="9222" spans="1:10" x14ac:dyDescent="0.3">
      <c r="A9222" s="178" t="s">
        <v>270</v>
      </c>
      <c r="B9222" s="178" t="s">
        <v>235</v>
      </c>
      <c r="C9222" s="178" t="s">
        <v>1445</v>
      </c>
      <c r="D9222" s="178" t="s">
        <v>9153</v>
      </c>
      <c r="E9222" s="179">
        <v>41309</v>
      </c>
      <c r="F9222" s="180">
        <v>467843</v>
      </c>
      <c r="G9222" s="180">
        <v>0</v>
      </c>
      <c r="H9222" s="180">
        <v>4668.9799999999996</v>
      </c>
      <c r="I9222" s="180">
        <f t="shared" si="288"/>
        <v>472511.98</v>
      </c>
      <c r="J9222" s="177" t="str">
        <f t="shared" si="289"/>
        <v>Date &gt; 1920</v>
      </c>
    </row>
    <row r="9223" spans="1:10" x14ac:dyDescent="0.3">
      <c r="A9223" s="178" t="s">
        <v>270</v>
      </c>
      <c r="B9223" s="178" t="s">
        <v>235</v>
      </c>
      <c r="C9223" s="178" t="s">
        <v>1445</v>
      </c>
      <c r="D9223" s="178" t="s">
        <v>9153</v>
      </c>
      <c r="E9223" s="179">
        <v>42226</v>
      </c>
      <c r="F9223" s="180">
        <v>72971</v>
      </c>
      <c r="G9223" s="180">
        <v>0</v>
      </c>
      <c r="H9223" s="180">
        <v>1867.17</v>
      </c>
      <c r="I9223" s="180">
        <f t="shared" si="288"/>
        <v>74838.17</v>
      </c>
      <c r="J9223" s="177" t="str">
        <f t="shared" si="289"/>
        <v>Date &gt; 1920</v>
      </c>
    </row>
    <row r="9224" spans="1:10" x14ac:dyDescent="0.3">
      <c r="A9224" s="178" t="s">
        <v>270</v>
      </c>
      <c r="B9224" s="178" t="s">
        <v>235</v>
      </c>
      <c r="C9224" s="178" t="s">
        <v>1445</v>
      </c>
      <c r="D9224" s="178" t="s">
        <v>9154</v>
      </c>
      <c r="E9224" s="179">
        <v>41311</v>
      </c>
      <c r="F9224" s="180">
        <v>0</v>
      </c>
      <c r="G9224" s="180">
        <v>66447.520000000004</v>
      </c>
      <c r="H9224" s="180">
        <v>0</v>
      </c>
      <c r="I9224" s="180">
        <f t="shared" si="288"/>
        <v>66447.520000000004</v>
      </c>
      <c r="J9224" s="177" t="str">
        <f t="shared" si="289"/>
        <v>Date &gt; 1920</v>
      </c>
    </row>
    <row r="9225" spans="1:10" x14ac:dyDescent="0.3">
      <c r="A9225" s="178" t="s">
        <v>270</v>
      </c>
      <c r="B9225" s="178" t="s">
        <v>235</v>
      </c>
      <c r="C9225" s="178" t="s">
        <v>1445</v>
      </c>
      <c r="D9225" s="178" t="s">
        <v>9154</v>
      </c>
      <c r="E9225" s="179">
        <v>42206</v>
      </c>
      <c r="F9225" s="180">
        <v>0</v>
      </c>
      <c r="G9225" s="180">
        <v>3776.6</v>
      </c>
      <c r="H9225" s="180">
        <v>0</v>
      </c>
      <c r="I9225" s="180">
        <f t="shared" si="288"/>
        <v>3776.6</v>
      </c>
      <c r="J9225" s="177" t="str">
        <f t="shared" si="289"/>
        <v>Date &gt; 1920</v>
      </c>
    </row>
    <row r="9226" spans="1:10" x14ac:dyDescent="0.3">
      <c r="A9226" s="178" t="s">
        <v>270</v>
      </c>
      <c r="B9226" s="178" t="s">
        <v>235</v>
      </c>
      <c r="C9226" s="178" t="s">
        <v>1445</v>
      </c>
      <c r="D9226" s="178" t="s">
        <v>9155</v>
      </c>
      <c r="E9226" s="179">
        <v>41515</v>
      </c>
      <c r="F9226" s="180">
        <v>0</v>
      </c>
      <c r="G9226" s="180">
        <v>4244.08</v>
      </c>
      <c r="H9226" s="180">
        <v>4244.08</v>
      </c>
      <c r="I9226" s="180">
        <f t="shared" si="288"/>
        <v>8488.16</v>
      </c>
      <c r="J9226" s="177" t="str">
        <f t="shared" si="289"/>
        <v>Date &gt; 1920</v>
      </c>
    </row>
    <row r="9227" spans="1:10" x14ac:dyDescent="0.3">
      <c r="A9227" s="178" t="s">
        <v>270</v>
      </c>
      <c r="B9227" s="178" t="s">
        <v>235</v>
      </c>
      <c r="C9227" s="178" t="s">
        <v>1445</v>
      </c>
      <c r="D9227" s="178" t="s">
        <v>9156</v>
      </c>
      <c r="E9227" s="209">
        <v>0</v>
      </c>
      <c r="F9227" s="180">
        <v>25657</v>
      </c>
      <c r="G9227" s="180">
        <v>0</v>
      </c>
      <c r="H9227" s="180">
        <v>0</v>
      </c>
      <c r="I9227" s="180">
        <f t="shared" si="288"/>
        <v>25657</v>
      </c>
      <c r="J9227" s="177" t="str">
        <f t="shared" si="289"/>
        <v>Sketchy date</v>
      </c>
    </row>
    <row r="9228" spans="1:10" x14ac:dyDescent="0.3">
      <c r="A9228" s="178" t="s">
        <v>270</v>
      </c>
      <c r="B9228" s="178" t="s">
        <v>235</v>
      </c>
      <c r="C9228" s="178" t="s">
        <v>1445</v>
      </c>
      <c r="D9228" s="178" t="s">
        <v>9156</v>
      </c>
      <c r="E9228" s="179">
        <v>42789</v>
      </c>
      <c r="F9228" s="180">
        <v>354183</v>
      </c>
      <c r="G9228" s="180">
        <v>19676.849999999999</v>
      </c>
      <c r="H9228" s="180">
        <v>19677.13</v>
      </c>
      <c r="I9228" s="180">
        <f t="shared" si="288"/>
        <v>393536.98</v>
      </c>
      <c r="J9228" s="177" t="str">
        <f t="shared" si="289"/>
        <v>Date &gt; 1920</v>
      </c>
    </row>
    <row r="9229" spans="1:10" x14ac:dyDescent="0.3">
      <c r="A9229" s="178" t="s">
        <v>270</v>
      </c>
      <c r="B9229" s="178" t="s">
        <v>235</v>
      </c>
      <c r="C9229" s="178" t="s">
        <v>1445</v>
      </c>
      <c r="D9229" s="178" t="s">
        <v>9156</v>
      </c>
      <c r="E9229" s="179">
        <v>43412</v>
      </c>
      <c r="F9229" s="180">
        <v>26478</v>
      </c>
      <c r="G9229" s="180">
        <v>1471.01</v>
      </c>
      <c r="H9229" s="180">
        <v>1471.22</v>
      </c>
      <c r="I9229" s="180">
        <f t="shared" si="288"/>
        <v>29420.23</v>
      </c>
      <c r="J9229" s="177" t="str">
        <f t="shared" si="289"/>
        <v>Date &gt; 1920</v>
      </c>
    </row>
    <row r="9230" spans="1:10" x14ac:dyDescent="0.3">
      <c r="A9230" s="178" t="s">
        <v>270</v>
      </c>
      <c r="B9230" s="178" t="s">
        <v>235</v>
      </c>
      <c r="C9230" s="178" t="s">
        <v>1445</v>
      </c>
      <c r="D9230" s="178" t="s">
        <v>9156</v>
      </c>
      <c r="E9230" s="179">
        <v>43753</v>
      </c>
      <c r="F9230" s="180">
        <v>64803</v>
      </c>
      <c r="G9230" s="180">
        <v>5025.57</v>
      </c>
      <c r="H9230" s="180">
        <v>5025.8</v>
      </c>
      <c r="I9230" s="180">
        <f t="shared" si="288"/>
        <v>74854.37000000001</v>
      </c>
      <c r="J9230" s="177" t="str">
        <f t="shared" si="289"/>
        <v>Date &gt; 1920</v>
      </c>
    </row>
    <row r="9231" spans="1:10" x14ac:dyDescent="0.3">
      <c r="A9231" s="178" t="s">
        <v>270</v>
      </c>
      <c r="B9231" s="178" t="s">
        <v>235</v>
      </c>
      <c r="C9231" s="178" t="s">
        <v>1445</v>
      </c>
      <c r="D9231" s="178" t="s">
        <v>9157</v>
      </c>
      <c r="E9231" s="209">
        <v>0</v>
      </c>
      <c r="F9231" s="180">
        <v>-61852</v>
      </c>
      <c r="G9231" s="180">
        <v>-3436.26</v>
      </c>
      <c r="H9231" s="180">
        <v>-4753.5</v>
      </c>
      <c r="I9231" s="180">
        <f t="shared" si="288"/>
        <v>-70041.760000000009</v>
      </c>
      <c r="J9231" s="177" t="str">
        <f t="shared" si="289"/>
        <v>Sketchy date</v>
      </c>
    </row>
    <row r="9232" spans="1:10" x14ac:dyDescent="0.3">
      <c r="A9232" s="178" t="s">
        <v>270</v>
      </c>
      <c r="B9232" s="178" t="s">
        <v>235</v>
      </c>
      <c r="C9232" s="178" t="s">
        <v>1445</v>
      </c>
      <c r="D9232" s="178" t="s">
        <v>9157</v>
      </c>
      <c r="E9232" s="209">
        <v>0</v>
      </c>
      <c r="F9232" s="180">
        <v>61852</v>
      </c>
      <c r="G9232" s="180">
        <v>3436.26</v>
      </c>
      <c r="H9232" s="180">
        <v>4753.5</v>
      </c>
      <c r="I9232" s="180">
        <f t="shared" si="288"/>
        <v>70041.760000000009</v>
      </c>
      <c r="J9232" s="177" t="str">
        <f t="shared" si="289"/>
        <v>Sketchy date</v>
      </c>
    </row>
    <row r="9233" spans="1:10" x14ac:dyDescent="0.3">
      <c r="A9233" s="178" t="s">
        <v>270</v>
      </c>
      <c r="B9233" s="178" t="s">
        <v>235</v>
      </c>
      <c r="C9233" s="178" t="s">
        <v>1445</v>
      </c>
      <c r="D9233" s="178" t="s">
        <v>9157</v>
      </c>
      <c r="E9233" s="179">
        <v>43518</v>
      </c>
      <c r="F9233" s="180">
        <v>50897</v>
      </c>
      <c r="G9233" s="180">
        <v>2827.64</v>
      </c>
      <c r="H9233" s="180">
        <v>4753.5</v>
      </c>
      <c r="I9233" s="180">
        <f t="shared" si="288"/>
        <v>58478.14</v>
      </c>
      <c r="J9233" s="177" t="str">
        <f t="shared" si="289"/>
        <v>Date &gt; 1920</v>
      </c>
    </row>
    <row r="9234" spans="1:10" x14ac:dyDescent="0.3">
      <c r="A9234" s="178" t="s">
        <v>270</v>
      </c>
      <c r="B9234" s="178" t="s">
        <v>235</v>
      </c>
      <c r="C9234" s="178" t="s">
        <v>1445</v>
      </c>
      <c r="D9234" s="178" t="s">
        <v>9157</v>
      </c>
      <c r="E9234" s="179">
        <v>43563</v>
      </c>
      <c r="F9234" s="180">
        <v>13500</v>
      </c>
      <c r="G9234" s="180">
        <v>750</v>
      </c>
      <c r="H9234" s="180">
        <v>0</v>
      </c>
      <c r="I9234" s="180">
        <f t="shared" si="288"/>
        <v>14250</v>
      </c>
      <c r="J9234" s="177" t="str">
        <f t="shared" si="289"/>
        <v>Date &gt; 1920</v>
      </c>
    </row>
    <row r="9235" spans="1:10" x14ac:dyDescent="0.3">
      <c r="A9235" s="178" t="s">
        <v>270</v>
      </c>
      <c r="B9235" s="178" t="s">
        <v>235</v>
      </c>
      <c r="C9235" s="178" t="s">
        <v>1445</v>
      </c>
      <c r="D9235" s="178" t="s">
        <v>9157</v>
      </c>
      <c r="E9235" s="179">
        <v>43753</v>
      </c>
      <c r="F9235" s="180">
        <v>12609</v>
      </c>
      <c r="G9235" s="180">
        <v>1158.75</v>
      </c>
      <c r="H9235" s="180">
        <v>0</v>
      </c>
      <c r="I9235" s="180">
        <f t="shared" si="288"/>
        <v>13767.75</v>
      </c>
      <c r="J9235" s="177" t="str">
        <f t="shared" si="289"/>
        <v>Date &gt; 1920</v>
      </c>
    </row>
    <row r="9236" spans="1:10" x14ac:dyDescent="0.3">
      <c r="A9236" s="178" t="s">
        <v>270</v>
      </c>
      <c r="B9236" s="178" t="s">
        <v>235</v>
      </c>
      <c r="C9236" s="178" t="s">
        <v>1445</v>
      </c>
      <c r="D9236" s="178" t="s">
        <v>9158</v>
      </c>
      <c r="E9236" s="179">
        <v>43626</v>
      </c>
      <c r="F9236" s="180">
        <v>0</v>
      </c>
      <c r="G9236" s="180">
        <v>22687.5</v>
      </c>
      <c r="H9236" s="180">
        <v>7562.5</v>
      </c>
      <c r="I9236" s="180">
        <f t="shared" si="288"/>
        <v>30250</v>
      </c>
      <c r="J9236" s="177" t="str">
        <f t="shared" si="289"/>
        <v>Date &gt; 1920</v>
      </c>
    </row>
    <row r="9237" spans="1:10" x14ac:dyDescent="0.3">
      <c r="A9237" s="178" t="s">
        <v>270</v>
      </c>
      <c r="B9237" s="178" t="s">
        <v>235</v>
      </c>
      <c r="C9237" s="178" t="s">
        <v>1445</v>
      </c>
      <c r="D9237" s="178" t="s">
        <v>9159</v>
      </c>
      <c r="E9237" s="179">
        <v>44034</v>
      </c>
      <c r="F9237" s="180">
        <v>75872</v>
      </c>
      <c r="G9237" s="180">
        <v>4527.5</v>
      </c>
      <c r="H9237" s="180">
        <v>4528.42</v>
      </c>
      <c r="I9237" s="180">
        <f t="shared" si="288"/>
        <v>84927.92</v>
      </c>
      <c r="J9237" s="177" t="str">
        <f t="shared" si="289"/>
        <v>Date &gt; 1920</v>
      </c>
    </row>
    <row r="9238" spans="1:10" x14ac:dyDescent="0.3">
      <c r="A9238" s="178" t="s">
        <v>270</v>
      </c>
      <c r="B9238" s="178" t="s">
        <v>235</v>
      </c>
      <c r="C9238" s="178" t="s">
        <v>1445</v>
      </c>
      <c r="D9238" s="178" t="s">
        <v>9160</v>
      </c>
      <c r="E9238" s="209">
        <v>0</v>
      </c>
      <c r="F9238" s="180">
        <v>75189</v>
      </c>
      <c r="G9238" s="180">
        <v>0</v>
      </c>
      <c r="H9238" s="180">
        <v>0</v>
      </c>
      <c r="I9238" s="180">
        <f t="shared" si="288"/>
        <v>75189</v>
      </c>
      <c r="J9238" s="177" t="str">
        <f t="shared" si="289"/>
        <v>Sketchy date</v>
      </c>
    </row>
    <row r="9239" spans="1:10" x14ac:dyDescent="0.3">
      <c r="A9239" s="178" t="s">
        <v>270</v>
      </c>
      <c r="B9239" s="178" t="s">
        <v>235</v>
      </c>
      <c r="C9239" s="178" t="s">
        <v>1445</v>
      </c>
      <c r="D9239" s="178" t="s">
        <v>9160</v>
      </c>
      <c r="E9239" s="179">
        <v>44174</v>
      </c>
      <c r="F9239" s="180">
        <v>150286</v>
      </c>
      <c r="G9239" s="180">
        <v>0</v>
      </c>
      <c r="H9239" s="180">
        <v>0</v>
      </c>
      <c r="I9239" s="180">
        <f t="shared" si="288"/>
        <v>150286</v>
      </c>
      <c r="J9239" s="177" t="str">
        <f t="shared" si="289"/>
        <v>Date &gt; 1920</v>
      </c>
    </row>
    <row r="9240" spans="1:10" x14ac:dyDescent="0.3">
      <c r="A9240" s="178" t="s">
        <v>270</v>
      </c>
      <c r="B9240" s="178" t="s">
        <v>235</v>
      </c>
      <c r="C9240" s="178" t="s">
        <v>1445</v>
      </c>
      <c r="D9240" s="178" t="s">
        <v>9160</v>
      </c>
      <c r="E9240" s="179">
        <v>44216</v>
      </c>
      <c r="F9240" s="180">
        <v>230250</v>
      </c>
      <c r="G9240" s="180">
        <v>0</v>
      </c>
      <c r="H9240" s="180">
        <v>0</v>
      </c>
      <c r="I9240" s="180">
        <f t="shared" si="288"/>
        <v>230250</v>
      </c>
      <c r="J9240" s="177" t="str">
        <f t="shared" si="289"/>
        <v>Date &gt; 1920</v>
      </c>
    </row>
    <row r="9241" spans="1:10" x14ac:dyDescent="0.3">
      <c r="A9241" s="178" t="s">
        <v>270</v>
      </c>
      <c r="B9241" s="178" t="s">
        <v>239</v>
      </c>
      <c r="C9241" s="178" t="s">
        <v>1416</v>
      </c>
      <c r="D9241" s="178" t="s">
        <v>9161</v>
      </c>
      <c r="E9241" s="179">
        <v>24050</v>
      </c>
      <c r="F9241" s="180">
        <v>0</v>
      </c>
      <c r="G9241" s="180">
        <v>923.75</v>
      </c>
      <c r="H9241" s="180">
        <v>0</v>
      </c>
      <c r="I9241" s="180">
        <f t="shared" si="288"/>
        <v>923.75</v>
      </c>
      <c r="J9241" s="177" t="str">
        <f t="shared" si="289"/>
        <v>Date &gt; 1920</v>
      </c>
    </row>
    <row r="9242" spans="1:10" x14ac:dyDescent="0.3">
      <c r="A9242" s="178" t="s">
        <v>270</v>
      </c>
      <c r="B9242" s="178" t="s">
        <v>239</v>
      </c>
      <c r="C9242" s="178" t="s">
        <v>1416</v>
      </c>
      <c r="D9242" s="178" t="s">
        <v>6345</v>
      </c>
      <c r="E9242" s="179">
        <v>25087</v>
      </c>
      <c r="F9242" s="180">
        <v>0</v>
      </c>
      <c r="G9242" s="180">
        <v>4642.5</v>
      </c>
      <c r="H9242" s="180">
        <v>4642.5</v>
      </c>
      <c r="I9242" s="180">
        <f t="shared" si="288"/>
        <v>9285</v>
      </c>
      <c r="J9242" s="177" t="str">
        <f t="shared" si="289"/>
        <v>Date &gt; 1920</v>
      </c>
    </row>
    <row r="9243" spans="1:10" x14ac:dyDescent="0.3">
      <c r="A9243" s="178" t="s">
        <v>270</v>
      </c>
      <c r="B9243" s="178" t="s">
        <v>239</v>
      </c>
      <c r="C9243" s="178" t="s">
        <v>1416</v>
      </c>
      <c r="D9243" s="178" t="s">
        <v>7445</v>
      </c>
      <c r="E9243" s="179">
        <v>25497</v>
      </c>
      <c r="F9243" s="180">
        <v>0</v>
      </c>
      <c r="G9243" s="180">
        <v>29076.25</v>
      </c>
      <c r="H9243" s="180">
        <v>1067.2</v>
      </c>
      <c r="I9243" s="180">
        <f t="shared" si="288"/>
        <v>30143.45</v>
      </c>
      <c r="J9243" s="177" t="str">
        <f t="shared" si="289"/>
        <v>Date &gt; 1920</v>
      </c>
    </row>
    <row r="9244" spans="1:10" x14ac:dyDescent="0.3">
      <c r="A9244" s="178" t="s">
        <v>270</v>
      </c>
      <c r="B9244" s="178" t="s">
        <v>239</v>
      </c>
      <c r="C9244" s="178" t="s">
        <v>1416</v>
      </c>
      <c r="D9244" s="178" t="s">
        <v>9035</v>
      </c>
      <c r="E9244" s="179">
        <v>26591</v>
      </c>
      <c r="F9244" s="180">
        <v>0</v>
      </c>
      <c r="G9244" s="180">
        <v>600</v>
      </c>
      <c r="H9244" s="180">
        <v>600</v>
      </c>
      <c r="I9244" s="180">
        <f t="shared" si="288"/>
        <v>1200</v>
      </c>
      <c r="J9244" s="177" t="str">
        <f t="shared" si="289"/>
        <v>Date &gt; 1920</v>
      </c>
    </row>
    <row r="9245" spans="1:10" x14ac:dyDescent="0.3">
      <c r="A9245" s="178" t="s">
        <v>270</v>
      </c>
      <c r="B9245" s="178" t="s">
        <v>239</v>
      </c>
      <c r="C9245" s="178" t="s">
        <v>1416</v>
      </c>
      <c r="D9245" s="178" t="s">
        <v>6402</v>
      </c>
      <c r="E9245" s="179">
        <v>26637</v>
      </c>
      <c r="F9245" s="180">
        <v>0</v>
      </c>
      <c r="G9245" s="180">
        <v>1000</v>
      </c>
      <c r="H9245" s="180">
        <v>1528.3</v>
      </c>
      <c r="I9245" s="180">
        <f t="shared" si="288"/>
        <v>2528.3000000000002</v>
      </c>
      <c r="J9245" s="177" t="str">
        <f t="shared" si="289"/>
        <v>Date &gt; 1920</v>
      </c>
    </row>
    <row r="9246" spans="1:10" x14ac:dyDescent="0.3">
      <c r="A9246" s="178" t="s">
        <v>270</v>
      </c>
      <c r="B9246" s="178" t="s">
        <v>239</v>
      </c>
      <c r="C9246" s="178" t="s">
        <v>1416</v>
      </c>
      <c r="D9246" s="178" t="s">
        <v>7446</v>
      </c>
      <c r="E9246" s="179">
        <v>29759</v>
      </c>
      <c r="F9246" s="180">
        <v>284072.12</v>
      </c>
      <c r="G9246" s="180">
        <v>101976.48</v>
      </c>
      <c r="H9246" s="180">
        <v>49110.51</v>
      </c>
      <c r="I9246" s="180">
        <f t="shared" si="288"/>
        <v>435159.11</v>
      </c>
      <c r="J9246" s="177" t="str">
        <f t="shared" si="289"/>
        <v>Date &gt; 1920</v>
      </c>
    </row>
    <row r="9247" spans="1:10" x14ac:dyDescent="0.3">
      <c r="A9247" s="178" t="s">
        <v>270</v>
      </c>
      <c r="B9247" s="178" t="s">
        <v>239</v>
      </c>
      <c r="C9247" s="178" t="s">
        <v>1416</v>
      </c>
      <c r="D9247" s="178" t="s">
        <v>9162</v>
      </c>
      <c r="E9247" s="179">
        <v>28312</v>
      </c>
      <c r="F9247" s="180">
        <v>0</v>
      </c>
      <c r="G9247" s="180">
        <v>1840</v>
      </c>
      <c r="H9247" s="180">
        <v>523</v>
      </c>
      <c r="I9247" s="180">
        <f t="shared" si="288"/>
        <v>2363</v>
      </c>
      <c r="J9247" s="177" t="str">
        <f t="shared" si="289"/>
        <v>Date &gt; 1920</v>
      </c>
    </row>
    <row r="9248" spans="1:10" x14ac:dyDescent="0.3">
      <c r="A9248" s="178" t="s">
        <v>270</v>
      </c>
      <c r="B9248" s="178" t="s">
        <v>239</v>
      </c>
      <c r="C9248" s="178" t="s">
        <v>1416</v>
      </c>
      <c r="D9248" s="178" t="s">
        <v>6462</v>
      </c>
      <c r="E9248" s="179">
        <v>28278</v>
      </c>
      <c r="F9248" s="180">
        <v>0</v>
      </c>
      <c r="G9248" s="180">
        <v>1200</v>
      </c>
      <c r="H9248" s="180">
        <v>650.23</v>
      </c>
      <c r="I9248" s="180">
        <f t="shared" si="288"/>
        <v>1850.23</v>
      </c>
      <c r="J9248" s="177" t="str">
        <f t="shared" si="289"/>
        <v>Date &gt; 1920</v>
      </c>
    </row>
    <row r="9249" spans="1:10" x14ac:dyDescent="0.3">
      <c r="A9249" s="178" t="s">
        <v>270</v>
      </c>
      <c r="B9249" s="178" t="s">
        <v>239</v>
      </c>
      <c r="C9249" s="178" t="s">
        <v>1416</v>
      </c>
      <c r="D9249" s="178" t="s">
        <v>9163</v>
      </c>
      <c r="E9249" s="179">
        <v>28355</v>
      </c>
      <c r="F9249" s="180">
        <v>0</v>
      </c>
      <c r="G9249" s="180">
        <v>1127.05</v>
      </c>
      <c r="H9249" s="180">
        <v>563.53</v>
      </c>
      <c r="I9249" s="180">
        <f t="shared" si="288"/>
        <v>1690.58</v>
      </c>
      <c r="J9249" s="177" t="str">
        <f t="shared" si="289"/>
        <v>Date &gt; 1920</v>
      </c>
    </row>
    <row r="9250" spans="1:10" x14ac:dyDescent="0.3">
      <c r="A9250" s="178" t="s">
        <v>270</v>
      </c>
      <c r="B9250" s="178" t="s">
        <v>239</v>
      </c>
      <c r="C9250" s="178" t="s">
        <v>1416</v>
      </c>
      <c r="D9250" s="178" t="s">
        <v>9164</v>
      </c>
      <c r="E9250" s="179">
        <v>28815</v>
      </c>
      <c r="F9250" s="180">
        <v>0</v>
      </c>
      <c r="G9250" s="180">
        <v>4167.17</v>
      </c>
      <c r="H9250" s="180">
        <v>2083.59</v>
      </c>
      <c r="I9250" s="180">
        <f t="shared" si="288"/>
        <v>6250.76</v>
      </c>
      <c r="J9250" s="177" t="str">
        <f t="shared" si="289"/>
        <v>Date &gt; 1920</v>
      </c>
    </row>
    <row r="9251" spans="1:10" x14ac:dyDescent="0.3">
      <c r="A9251" s="178" t="s">
        <v>270</v>
      </c>
      <c r="B9251" s="178" t="s">
        <v>239</v>
      </c>
      <c r="C9251" s="178" t="s">
        <v>1416</v>
      </c>
      <c r="D9251" s="178" t="s">
        <v>9165</v>
      </c>
      <c r="E9251" s="179">
        <v>29196</v>
      </c>
      <c r="F9251" s="180">
        <v>0</v>
      </c>
      <c r="G9251" s="180">
        <v>3856.82</v>
      </c>
      <c r="H9251" s="180">
        <v>1928.4</v>
      </c>
      <c r="I9251" s="180">
        <f t="shared" si="288"/>
        <v>5785.22</v>
      </c>
      <c r="J9251" s="177" t="str">
        <f t="shared" si="289"/>
        <v>Date &gt; 1920</v>
      </c>
    </row>
    <row r="9252" spans="1:10" x14ac:dyDescent="0.3">
      <c r="A9252" s="178" t="s">
        <v>270</v>
      </c>
      <c r="B9252" s="178" t="s">
        <v>239</v>
      </c>
      <c r="C9252" s="178" t="s">
        <v>1416</v>
      </c>
      <c r="D9252" s="178" t="s">
        <v>6465</v>
      </c>
      <c r="E9252" s="179">
        <v>29402</v>
      </c>
      <c r="F9252" s="180">
        <v>0</v>
      </c>
      <c r="G9252" s="180">
        <v>48436.7</v>
      </c>
      <c r="H9252" s="180">
        <v>24218.35</v>
      </c>
      <c r="I9252" s="180">
        <f t="shared" si="288"/>
        <v>72655.049999999988</v>
      </c>
      <c r="J9252" s="177" t="str">
        <f t="shared" si="289"/>
        <v>Date &gt; 1920</v>
      </c>
    </row>
    <row r="9253" spans="1:10" x14ac:dyDescent="0.3">
      <c r="A9253" s="178" t="s">
        <v>270</v>
      </c>
      <c r="B9253" s="178" t="s">
        <v>239</v>
      </c>
      <c r="C9253" s="178" t="s">
        <v>1416</v>
      </c>
      <c r="D9253" s="178" t="s">
        <v>7173</v>
      </c>
      <c r="E9253" s="179">
        <v>29941</v>
      </c>
      <c r="F9253" s="180">
        <v>0</v>
      </c>
      <c r="G9253" s="180">
        <v>38356.660000000003</v>
      </c>
      <c r="H9253" s="180">
        <v>19178.34</v>
      </c>
      <c r="I9253" s="180">
        <f t="shared" si="288"/>
        <v>57535</v>
      </c>
      <c r="J9253" s="177" t="str">
        <f t="shared" si="289"/>
        <v>Date &gt; 1920</v>
      </c>
    </row>
    <row r="9254" spans="1:10" x14ac:dyDescent="0.3">
      <c r="A9254" s="178" t="s">
        <v>270</v>
      </c>
      <c r="B9254" s="178" t="s">
        <v>239</v>
      </c>
      <c r="C9254" s="178" t="s">
        <v>1416</v>
      </c>
      <c r="D9254" s="178" t="s">
        <v>9166</v>
      </c>
      <c r="E9254" s="179">
        <v>31156</v>
      </c>
      <c r="F9254" s="180">
        <v>0</v>
      </c>
      <c r="G9254" s="180">
        <v>19600</v>
      </c>
      <c r="H9254" s="180">
        <v>9800</v>
      </c>
      <c r="I9254" s="180">
        <f t="shared" si="288"/>
        <v>29400</v>
      </c>
      <c r="J9254" s="177" t="str">
        <f t="shared" si="289"/>
        <v>Date &gt; 1920</v>
      </c>
    </row>
    <row r="9255" spans="1:10" x14ac:dyDescent="0.3">
      <c r="A9255" s="178" t="s">
        <v>270</v>
      </c>
      <c r="B9255" s="178" t="s">
        <v>239</v>
      </c>
      <c r="C9255" s="178" t="s">
        <v>1416</v>
      </c>
      <c r="D9255" s="178" t="s">
        <v>9167</v>
      </c>
      <c r="E9255" s="179">
        <v>32044</v>
      </c>
      <c r="F9255" s="180">
        <v>0</v>
      </c>
      <c r="G9255" s="180">
        <v>8709.7999999999993</v>
      </c>
      <c r="H9255" s="180">
        <v>4354.8999999999996</v>
      </c>
      <c r="I9255" s="180">
        <f t="shared" si="288"/>
        <v>13064.699999999999</v>
      </c>
      <c r="J9255" s="177" t="str">
        <f t="shared" si="289"/>
        <v>Date &gt; 1920</v>
      </c>
    </row>
    <row r="9256" spans="1:10" x14ac:dyDescent="0.3">
      <c r="A9256" s="178" t="s">
        <v>270</v>
      </c>
      <c r="B9256" s="178" t="s">
        <v>239</v>
      </c>
      <c r="C9256" s="178" t="s">
        <v>1416</v>
      </c>
      <c r="D9256" s="178" t="s">
        <v>9168</v>
      </c>
      <c r="E9256" s="179">
        <v>32401</v>
      </c>
      <c r="F9256" s="180">
        <v>0</v>
      </c>
      <c r="G9256" s="180">
        <v>9496.5499999999993</v>
      </c>
      <c r="H9256" s="180">
        <v>4748.28</v>
      </c>
      <c r="I9256" s="180">
        <f t="shared" si="288"/>
        <v>14244.829999999998</v>
      </c>
      <c r="J9256" s="177" t="str">
        <f t="shared" si="289"/>
        <v>Date &gt; 1920</v>
      </c>
    </row>
    <row r="9257" spans="1:10" x14ac:dyDescent="0.3">
      <c r="A9257" s="178" t="s">
        <v>270</v>
      </c>
      <c r="B9257" s="178" t="s">
        <v>239</v>
      </c>
      <c r="C9257" s="178" t="s">
        <v>1416</v>
      </c>
      <c r="D9257" s="178" t="s">
        <v>9169</v>
      </c>
      <c r="E9257" s="179">
        <v>32757</v>
      </c>
      <c r="F9257" s="180">
        <v>0</v>
      </c>
      <c r="G9257" s="180">
        <v>1606.99</v>
      </c>
      <c r="H9257" s="180">
        <v>803.5</v>
      </c>
      <c r="I9257" s="180">
        <f t="shared" si="288"/>
        <v>2410.4899999999998</v>
      </c>
      <c r="J9257" s="177" t="str">
        <f t="shared" si="289"/>
        <v>Date &gt; 1920</v>
      </c>
    </row>
    <row r="9258" spans="1:10" x14ac:dyDescent="0.3">
      <c r="A9258" s="178" t="s">
        <v>270</v>
      </c>
      <c r="B9258" s="178" t="s">
        <v>239</v>
      </c>
      <c r="C9258" s="178" t="s">
        <v>1416</v>
      </c>
      <c r="D9258" s="178" t="s">
        <v>9170</v>
      </c>
      <c r="E9258" s="179">
        <v>32757</v>
      </c>
      <c r="F9258" s="180">
        <v>0</v>
      </c>
      <c r="G9258" s="180">
        <v>833.34</v>
      </c>
      <c r="H9258" s="180">
        <v>416.66</v>
      </c>
      <c r="I9258" s="180">
        <f t="shared" si="288"/>
        <v>1250</v>
      </c>
      <c r="J9258" s="177" t="str">
        <f t="shared" si="289"/>
        <v>Date &gt; 1920</v>
      </c>
    </row>
    <row r="9259" spans="1:10" x14ac:dyDescent="0.3">
      <c r="A9259" s="178" t="s">
        <v>270</v>
      </c>
      <c r="B9259" s="178" t="s">
        <v>239</v>
      </c>
      <c r="C9259" s="178" t="s">
        <v>1416</v>
      </c>
      <c r="D9259" s="178" t="s">
        <v>9171</v>
      </c>
      <c r="E9259" s="179">
        <v>32990</v>
      </c>
      <c r="F9259" s="180">
        <v>0</v>
      </c>
      <c r="G9259" s="180">
        <v>14555.3</v>
      </c>
      <c r="H9259" s="180">
        <v>7277.65</v>
      </c>
      <c r="I9259" s="180">
        <f t="shared" si="288"/>
        <v>21832.949999999997</v>
      </c>
      <c r="J9259" s="177" t="str">
        <f t="shared" si="289"/>
        <v>Date &gt; 1920</v>
      </c>
    </row>
    <row r="9260" spans="1:10" x14ac:dyDescent="0.3">
      <c r="A9260" s="178" t="s">
        <v>270</v>
      </c>
      <c r="B9260" s="178" t="s">
        <v>239</v>
      </c>
      <c r="C9260" s="178" t="s">
        <v>1416</v>
      </c>
      <c r="D9260" s="178" t="s">
        <v>9171</v>
      </c>
      <c r="E9260" s="179">
        <v>33207</v>
      </c>
      <c r="F9260" s="180">
        <v>0</v>
      </c>
      <c r="G9260" s="180">
        <v>5444.7</v>
      </c>
      <c r="H9260" s="180">
        <v>10245.5</v>
      </c>
      <c r="I9260" s="180">
        <f t="shared" si="288"/>
        <v>15690.2</v>
      </c>
      <c r="J9260" s="177" t="str">
        <f t="shared" si="289"/>
        <v>Date &gt; 1920</v>
      </c>
    </row>
    <row r="9261" spans="1:10" x14ac:dyDescent="0.3">
      <c r="A9261" s="178" t="s">
        <v>270</v>
      </c>
      <c r="B9261" s="178" t="s">
        <v>239</v>
      </c>
      <c r="C9261" s="178" t="s">
        <v>1416</v>
      </c>
      <c r="D9261" s="178" t="s">
        <v>9171</v>
      </c>
      <c r="E9261" s="179">
        <v>33207</v>
      </c>
      <c r="F9261" s="180">
        <v>0</v>
      </c>
      <c r="G9261" s="180">
        <v>8000</v>
      </c>
      <c r="H9261" s="180">
        <v>0</v>
      </c>
      <c r="I9261" s="180">
        <f t="shared" si="288"/>
        <v>8000</v>
      </c>
      <c r="J9261" s="177" t="str">
        <f t="shared" si="289"/>
        <v>Date &gt; 1920</v>
      </c>
    </row>
    <row r="9262" spans="1:10" x14ac:dyDescent="0.3">
      <c r="A9262" s="178" t="s">
        <v>270</v>
      </c>
      <c r="B9262" s="178" t="s">
        <v>239</v>
      </c>
      <c r="C9262" s="178" t="s">
        <v>1416</v>
      </c>
      <c r="D9262" s="178" t="s">
        <v>9171</v>
      </c>
      <c r="E9262" s="179">
        <v>33207</v>
      </c>
      <c r="F9262" s="180">
        <v>0</v>
      </c>
      <c r="G9262" s="180">
        <v>7046.3</v>
      </c>
      <c r="H9262" s="180">
        <v>0</v>
      </c>
      <c r="I9262" s="180">
        <f t="shared" si="288"/>
        <v>7046.3</v>
      </c>
      <c r="J9262" s="177" t="str">
        <f t="shared" si="289"/>
        <v>Date &gt; 1920</v>
      </c>
    </row>
    <row r="9263" spans="1:10" x14ac:dyDescent="0.3">
      <c r="A9263" s="178" t="s">
        <v>270</v>
      </c>
      <c r="B9263" s="178" t="s">
        <v>239</v>
      </c>
      <c r="C9263" s="178" t="s">
        <v>1416</v>
      </c>
      <c r="D9263" s="178" t="s">
        <v>9171</v>
      </c>
      <c r="E9263" s="179">
        <v>33248</v>
      </c>
      <c r="F9263" s="180">
        <v>0</v>
      </c>
      <c r="G9263" s="180">
        <v>27607.26</v>
      </c>
      <c r="H9263" s="180">
        <v>13803.63</v>
      </c>
      <c r="I9263" s="180">
        <f t="shared" si="288"/>
        <v>41410.89</v>
      </c>
      <c r="J9263" s="177" t="str">
        <f t="shared" si="289"/>
        <v>Date &gt; 1920</v>
      </c>
    </row>
    <row r="9264" spans="1:10" x14ac:dyDescent="0.3">
      <c r="A9264" s="178" t="s">
        <v>270</v>
      </c>
      <c r="B9264" s="178" t="s">
        <v>239</v>
      </c>
      <c r="C9264" s="178" t="s">
        <v>1416</v>
      </c>
      <c r="D9264" s="178" t="s">
        <v>9172</v>
      </c>
      <c r="E9264" s="179">
        <v>33087</v>
      </c>
      <c r="F9264" s="180">
        <v>2630</v>
      </c>
      <c r="G9264" s="180">
        <v>1315</v>
      </c>
      <c r="H9264" s="180">
        <v>0</v>
      </c>
      <c r="I9264" s="180">
        <f t="shared" si="288"/>
        <v>3945</v>
      </c>
      <c r="J9264" s="177" t="str">
        <f t="shared" si="289"/>
        <v>Date &gt; 1920</v>
      </c>
    </row>
    <row r="9265" spans="1:10" x14ac:dyDescent="0.3">
      <c r="A9265" s="178" t="s">
        <v>270</v>
      </c>
      <c r="B9265" s="178" t="s">
        <v>239</v>
      </c>
      <c r="C9265" s="178" t="s">
        <v>1416</v>
      </c>
      <c r="D9265" s="178" t="s">
        <v>9173</v>
      </c>
      <c r="E9265" s="179">
        <v>33428</v>
      </c>
      <c r="F9265" s="180">
        <v>23679.16</v>
      </c>
      <c r="G9265" s="180">
        <v>0</v>
      </c>
      <c r="H9265" s="180">
        <v>2631.02</v>
      </c>
      <c r="I9265" s="180">
        <f t="shared" si="288"/>
        <v>26310.18</v>
      </c>
      <c r="J9265" s="177" t="str">
        <f t="shared" si="289"/>
        <v>Date &gt; 1920</v>
      </c>
    </row>
    <row r="9266" spans="1:10" x14ac:dyDescent="0.3">
      <c r="A9266" s="178" t="s">
        <v>270</v>
      </c>
      <c r="B9266" s="178" t="s">
        <v>239</v>
      </c>
      <c r="C9266" s="178" t="s">
        <v>1416</v>
      </c>
      <c r="D9266" s="178" t="s">
        <v>9173</v>
      </c>
      <c r="E9266" s="179">
        <v>33470</v>
      </c>
      <c r="F9266" s="180">
        <v>125172.13</v>
      </c>
      <c r="G9266" s="180">
        <v>836</v>
      </c>
      <c r="H9266" s="180">
        <v>14326.01</v>
      </c>
      <c r="I9266" s="180">
        <f t="shared" si="288"/>
        <v>140334.14000000001</v>
      </c>
      <c r="J9266" s="177" t="str">
        <f t="shared" si="289"/>
        <v>Date &gt; 1920</v>
      </c>
    </row>
    <row r="9267" spans="1:10" x14ac:dyDescent="0.3">
      <c r="A9267" s="178" t="s">
        <v>270</v>
      </c>
      <c r="B9267" s="178" t="s">
        <v>239</v>
      </c>
      <c r="C9267" s="178" t="s">
        <v>1416</v>
      </c>
      <c r="D9267" s="178" t="s">
        <v>9173</v>
      </c>
      <c r="E9267" s="179">
        <v>33493</v>
      </c>
      <c r="F9267" s="180">
        <v>207119.92</v>
      </c>
      <c r="G9267" s="180">
        <v>0</v>
      </c>
      <c r="H9267" s="180">
        <v>1586.06</v>
      </c>
      <c r="I9267" s="180">
        <f t="shared" si="288"/>
        <v>208705.98</v>
      </c>
      <c r="J9267" s="177" t="str">
        <f t="shared" si="289"/>
        <v>Date &gt; 1920</v>
      </c>
    </row>
    <row r="9268" spans="1:10" x14ac:dyDescent="0.3">
      <c r="A9268" s="178" t="s">
        <v>270</v>
      </c>
      <c r="B9268" s="178" t="s">
        <v>239</v>
      </c>
      <c r="C9268" s="178" t="s">
        <v>1416</v>
      </c>
      <c r="D9268" s="178" t="s">
        <v>9173</v>
      </c>
      <c r="E9268" s="179">
        <v>33493</v>
      </c>
      <c r="F9268" s="180">
        <v>55098.64</v>
      </c>
      <c r="G9268" s="180">
        <v>7554.92</v>
      </c>
      <c r="H9268" s="180">
        <v>0</v>
      </c>
      <c r="I9268" s="180">
        <f t="shared" si="288"/>
        <v>62653.56</v>
      </c>
      <c r="J9268" s="177" t="str">
        <f t="shared" si="289"/>
        <v>Date &gt; 1920</v>
      </c>
    </row>
    <row r="9269" spans="1:10" x14ac:dyDescent="0.3">
      <c r="A9269" s="178" t="s">
        <v>270</v>
      </c>
      <c r="B9269" s="178" t="s">
        <v>239</v>
      </c>
      <c r="C9269" s="178" t="s">
        <v>1416</v>
      </c>
      <c r="D9269" s="178" t="s">
        <v>9173</v>
      </c>
      <c r="E9269" s="179">
        <v>33521</v>
      </c>
      <c r="F9269" s="180">
        <v>380198.26</v>
      </c>
      <c r="G9269" s="180">
        <v>14923.53</v>
      </c>
      <c r="H9269" s="180">
        <v>49706.01</v>
      </c>
      <c r="I9269" s="180">
        <f t="shared" si="288"/>
        <v>444827.80000000005</v>
      </c>
      <c r="J9269" s="177" t="str">
        <f t="shared" si="289"/>
        <v>Date &gt; 1920</v>
      </c>
    </row>
    <row r="9270" spans="1:10" x14ac:dyDescent="0.3">
      <c r="A9270" s="178" t="s">
        <v>270</v>
      </c>
      <c r="B9270" s="178" t="s">
        <v>239</v>
      </c>
      <c r="C9270" s="178" t="s">
        <v>1416</v>
      </c>
      <c r="D9270" s="178" t="s">
        <v>9173</v>
      </c>
      <c r="E9270" s="179">
        <v>33590</v>
      </c>
      <c r="F9270" s="180">
        <v>674194.53</v>
      </c>
      <c r="G9270" s="180">
        <v>38366.720000000001</v>
      </c>
      <c r="H9270" s="180">
        <v>92439.64</v>
      </c>
      <c r="I9270" s="180">
        <f t="shared" si="288"/>
        <v>805000.89</v>
      </c>
      <c r="J9270" s="177" t="str">
        <f t="shared" si="289"/>
        <v>Date &gt; 1920</v>
      </c>
    </row>
    <row r="9271" spans="1:10" x14ac:dyDescent="0.3">
      <c r="A9271" s="178" t="s">
        <v>270</v>
      </c>
      <c r="B9271" s="178" t="s">
        <v>239</v>
      </c>
      <c r="C9271" s="178" t="s">
        <v>1416</v>
      </c>
      <c r="D9271" s="178" t="s">
        <v>9173</v>
      </c>
      <c r="E9271" s="179">
        <v>33619</v>
      </c>
      <c r="F9271" s="180">
        <v>50832.37</v>
      </c>
      <c r="G9271" s="180">
        <v>0</v>
      </c>
      <c r="H9271" s="180">
        <v>5648.03</v>
      </c>
      <c r="I9271" s="180">
        <f t="shared" si="288"/>
        <v>56480.4</v>
      </c>
      <c r="J9271" s="177" t="str">
        <f t="shared" si="289"/>
        <v>Date &gt; 1920</v>
      </c>
    </row>
    <row r="9272" spans="1:10" x14ac:dyDescent="0.3">
      <c r="A9272" s="178" t="s">
        <v>270</v>
      </c>
      <c r="B9272" s="178" t="s">
        <v>239</v>
      </c>
      <c r="C9272" s="178" t="s">
        <v>1416</v>
      </c>
      <c r="D9272" s="178" t="s">
        <v>9173</v>
      </c>
      <c r="E9272" s="179">
        <v>33653</v>
      </c>
      <c r="F9272" s="180">
        <v>51832.160000000003</v>
      </c>
      <c r="G9272" s="180">
        <v>719.64</v>
      </c>
      <c r="H9272" s="180">
        <v>6118.97</v>
      </c>
      <c r="I9272" s="180">
        <f t="shared" si="288"/>
        <v>58670.770000000004</v>
      </c>
      <c r="J9272" s="177" t="str">
        <f t="shared" si="289"/>
        <v>Date &gt; 1920</v>
      </c>
    </row>
    <row r="9273" spans="1:10" x14ac:dyDescent="0.3">
      <c r="A9273" s="178" t="s">
        <v>270</v>
      </c>
      <c r="B9273" s="178" t="s">
        <v>239</v>
      </c>
      <c r="C9273" s="178" t="s">
        <v>1416</v>
      </c>
      <c r="D9273" s="178" t="s">
        <v>9173</v>
      </c>
      <c r="E9273" s="179">
        <v>33820</v>
      </c>
      <c r="F9273" s="180">
        <v>35123.5</v>
      </c>
      <c r="G9273" s="180">
        <v>274.68</v>
      </c>
      <c r="H9273" s="180">
        <v>4039.95</v>
      </c>
      <c r="I9273" s="180">
        <f t="shared" si="288"/>
        <v>39438.129999999997</v>
      </c>
      <c r="J9273" s="177" t="str">
        <f t="shared" si="289"/>
        <v>Date &gt; 1920</v>
      </c>
    </row>
    <row r="9274" spans="1:10" x14ac:dyDescent="0.3">
      <c r="A9274" s="178" t="s">
        <v>270</v>
      </c>
      <c r="B9274" s="178" t="s">
        <v>239</v>
      </c>
      <c r="C9274" s="178" t="s">
        <v>1416</v>
      </c>
      <c r="D9274" s="178" t="s">
        <v>9173</v>
      </c>
      <c r="E9274" s="179">
        <v>33980</v>
      </c>
      <c r="F9274" s="180">
        <v>32103.14</v>
      </c>
      <c r="G9274" s="180">
        <v>5113.13</v>
      </c>
      <c r="H9274" s="180">
        <v>8051.76</v>
      </c>
      <c r="I9274" s="180">
        <f t="shared" si="288"/>
        <v>45268.03</v>
      </c>
      <c r="J9274" s="177" t="str">
        <f t="shared" si="289"/>
        <v>Date &gt; 1920</v>
      </c>
    </row>
    <row r="9275" spans="1:10" x14ac:dyDescent="0.3">
      <c r="A9275" s="178" t="s">
        <v>270</v>
      </c>
      <c r="B9275" s="178" t="s">
        <v>239</v>
      </c>
      <c r="C9275" s="178" t="s">
        <v>1416</v>
      </c>
      <c r="D9275" s="178" t="s">
        <v>9173</v>
      </c>
      <c r="E9275" s="179">
        <v>34592</v>
      </c>
      <c r="F9275" s="180">
        <v>33357.269999999997</v>
      </c>
      <c r="G9275" s="180">
        <v>106.3</v>
      </c>
      <c r="H9275" s="180">
        <v>19898.46</v>
      </c>
      <c r="I9275" s="180">
        <f t="shared" si="288"/>
        <v>53362.03</v>
      </c>
      <c r="J9275" s="177" t="str">
        <f t="shared" si="289"/>
        <v>Date &gt; 1920</v>
      </c>
    </row>
    <row r="9276" spans="1:10" x14ac:dyDescent="0.3">
      <c r="A9276" s="178" t="s">
        <v>270</v>
      </c>
      <c r="B9276" s="178" t="s">
        <v>239</v>
      </c>
      <c r="C9276" s="178" t="s">
        <v>1416</v>
      </c>
      <c r="D9276" s="178" t="s">
        <v>9173</v>
      </c>
      <c r="E9276" s="179">
        <v>35173</v>
      </c>
      <c r="F9276" s="180">
        <v>24829</v>
      </c>
      <c r="G9276" s="180">
        <v>0</v>
      </c>
      <c r="H9276" s="180">
        <v>-9646.6299999999992</v>
      </c>
      <c r="I9276" s="180">
        <f t="shared" si="288"/>
        <v>15182.37</v>
      </c>
      <c r="J9276" s="177" t="str">
        <f t="shared" si="289"/>
        <v>Date &gt; 1920</v>
      </c>
    </row>
    <row r="9277" spans="1:10" x14ac:dyDescent="0.3">
      <c r="A9277" s="178" t="s">
        <v>270</v>
      </c>
      <c r="B9277" s="178" t="s">
        <v>239</v>
      </c>
      <c r="C9277" s="178" t="s">
        <v>1416</v>
      </c>
      <c r="D9277" s="178" t="s">
        <v>9173</v>
      </c>
      <c r="E9277" s="179">
        <v>35205</v>
      </c>
      <c r="F9277" s="180">
        <v>0</v>
      </c>
      <c r="G9277" s="180">
        <v>6278.51</v>
      </c>
      <c r="H9277" s="180">
        <v>0</v>
      </c>
      <c r="I9277" s="180">
        <f t="shared" si="288"/>
        <v>6278.51</v>
      </c>
      <c r="J9277" s="177" t="str">
        <f t="shared" si="289"/>
        <v>Date &gt; 1920</v>
      </c>
    </row>
    <row r="9278" spans="1:10" x14ac:dyDescent="0.3">
      <c r="A9278" s="178" t="s">
        <v>270</v>
      </c>
      <c r="B9278" s="178" t="s">
        <v>239</v>
      </c>
      <c r="C9278" s="178" t="s">
        <v>1416</v>
      </c>
      <c r="D9278" s="178" t="s">
        <v>9174</v>
      </c>
      <c r="E9278" s="179">
        <v>33296</v>
      </c>
      <c r="F9278" s="180">
        <v>0</v>
      </c>
      <c r="G9278" s="180">
        <v>209</v>
      </c>
      <c r="H9278" s="180">
        <v>104.5</v>
      </c>
      <c r="I9278" s="180">
        <f t="shared" si="288"/>
        <v>313.5</v>
      </c>
      <c r="J9278" s="177" t="str">
        <f t="shared" si="289"/>
        <v>Date &gt; 1920</v>
      </c>
    </row>
    <row r="9279" spans="1:10" x14ac:dyDescent="0.3">
      <c r="A9279" s="178" t="s">
        <v>270</v>
      </c>
      <c r="B9279" s="178" t="s">
        <v>239</v>
      </c>
      <c r="C9279" s="178" t="s">
        <v>1416</v>
      </c>
      <c r="D9279" s="178" t="s">
        <v>9175</v>
      </c>
      <c r="E9279" s="179">
        <v>33530</v>
      </c>
      <c r="F9279" s="180">
        <v>0</v>
      </c>
      <c r="G9279" s="180">
        <v>858.08</v>
      </c>
      <c r="H9279" s="180">
        <v>429.04</v>
      </c>
      <c r="I9279" s="180">
        <f t="shared" si="288"/>
        <v>1287.1200000000001</v>
      </c>
      <c r="J9279" s="177" t="str">
        <f t="shared" si="289"/>
        <v>Date &gt; 1920</v>
      </c>
    </row>
    <row r="9280" spans="1:10" x14ac:dyDescent="0.3">
      <c r="A9280" s="178" t="s">
        <v>270</v>
      </c>
      <c r="B9280" s="178" t="s">
        <v>239</v>
      </c>
      <c r="C9280" s="178" t="s">
        <v>1416</v>
      </c>
      <c r="D9280" s="178" t="s">
        <v>9176</v>
      </c>
      <c r="E9280" s="179">
        <v>33954</v>
      </c>
      <c r="F9280" s="180">
        <v>0</v>
      </c>
      <c r="G9280" s="180">
        <v>4333.33</v>
      </c>
      <c r="H9280" s="180">
        <v>2166.67</v>
      </c>
      <c r="I9280" s="180">
        <f t="shared" si="288"/>
        <v>6500</v>
      </c>
      <c r="J9280" s="177" t="str">
        <f t="shared" si="289"/>
        <v>Date &gt; 1920</v>
      </c>
    </row>
    <row r="9281" spans="1:10" x14ac:dyDescent="0.3">
      <c r="A9281" s="178" t="s">
        <v>270</v>
      </c>
      <c r="B9281" s="178" t="s">
        <v>239</v>
      </c>
      <c r="C9281" s="178" t="s">
        <v>1416</v>
      </c>
      <c r="D9281" s="178" t="s">
        <v>9177</v>
      </c>
      <c r="E9281" s="179">
        <v>34134</v>
      </c>
      <c r="F9281" s="180">
        <v>0</v>
      </c>
      <c r="G9281" s="180">
        <v>4256.45</v>
      </c>
      <c r="H9281" s="180">
        <v>2128.2199999999998</v>
      </c>
      <c r="I9281" s="180">
        <f t="shared" si="288"/>
        <v>6384.67</v>
      </c>
      <c r="J9281" s="177" t="str">
        <f t="shared" si="289"/>
        <v>Date &gt; 1920</v>
      </c>
    </row>
    <row r="9282" spans="1:10" x14ac:dyDescent="0.3">
      <c r="A9282" s="178" t="s">
        <v>270</v>
      </c>
      <c r="B9282" s="178" t="s">
        <v>239</v>
      </c>
      <c r="C9282" s="178" t="s">
        <v>1416</v>
      </c>
      <c r="D9282" s="178" t="s">
        <v>9178</v>
      </c>
      <c r="E9282" s="179">
        <v>34409</v>
      </c>
      <c r="F9282" s="180">
        <v>0</v>
      </c>
      <c r="G9282" s="180">
        <v>231.31</v>
      </c>
      <c r="H9282" s="180">
        <v>115.66</v>
      </c>
      <c r="I9282" s="180">
        <f t="shared" si="288"/>
        <v>346.97</v>
      </c>
      <c r="J9282" s="177" t="str">
        <f t="shared" si="289"/>
        <v>Date &gt; 1920</v>
      </c>
    </row>
    <row r="9283" spans="1:10" x14ac:dyDescent="0.3">
      <c r="A9283" s="178" t="s">
        <v>270</v>
      </c>
      <c r="B9283" s="178" t="s">
        <v>239</v>
      </c>
      <c r="C9283" s="178" t="s">
        <v>1416</v>
      </c>
      <c r="D9283" s="178" t="s">
        <v>9179</v>
      </c>
      <c r="E9283" s="179">
        <v>34465</v>
      </c>
      <c r="F9283" s="180">
        <v>0</v>
      </c>
      <c r="G9283" s="180">
        <v>986.45</v>
      </c>
      <c r="H9283" s="180">
        <v>493.23</v>
      </c>
      <c r="I9283" s="180">
        <f t="shared" si="288"/>
        <v>1479.68</v>
      </c>
      <c r="J9283" s="177" t="str">
        <f t="shared" si="289"/>
        <v>Date &gt; 1920</v>
      </c>
    </row>
    <row r="9284" spans="1:10" x14ac:dyDescent="0.3">
      <c r="A9284" s="178" t="s">
        <v>270</v>
      </c>
      <c r="B9284" s="178" t="s">
        <v>239</v>
      </c>
      <c r="C9284" s="178" t="s">
        <v>1416</v>
      </c>
      <c r="D9284" s="178" t="s">
        <v>9180</v>
      </c>
      <c r="E9284" s="179">
        <v>35125</v>
      </c>
      <c r="F9284" s="180">
        <v>0</v>
      </c>
      <c r="G9284" s="180">
        <v>46000</v>
      </c>
      <c r="H9284" s="180">
        <v>23000</v>
      </c>
      <c r="I9284" s="180">
        <f t="shared" si="288"/>
        <v>69000</v>
      </c>
      <c r="J9284" s="177" t="str">
        <f t="shared" si="289"/>
        <v>Date &gt; 1920</v>
      </c>
    </row>
    <row r="9285" spans="1:10" x14ac:dyDescent="0.3">
      <c r="A9285" s="178" t="s">
        <v>270</v>
      </c>
      <c r="B9285" s="178" t="s">
        <v>239</v>
      </c>
      <c r="C9285" s="178" t="s">
        <v>1416</v>
      </c>
      <c r="D9285" s="178" t="s">
        <v>9180</v>
      </c>
      <c r="E9285" s="179">
        <v>35418</v>
      </c>
      <c r="F9285" s="180">
        <v>0</v>
      </c>
      <c r="G9285" s="180">
        <v>4845</v>
      </c>
      <c r="H9285" s="180">
        <v>2423</v>
      </c>
      <c r="I9285" s="180">
        <f t="shared" ref="I9285:I9348" si="290">SUM(F9285:H9285)</f>
        <v>7268</v>
      </c>
      <c r="J9285" s="177" t="str">
        <f t="shared" ref="J9285:J9348" si="291">IF(OR(YEAR(E9285)&gt; 1920, ISBLANK(E9285)), "Date &gt; 1920", "Sketchy date")</f>
        <v>Date &gt; 1920</v>
      </c>
    </row>
    <row r="9286" spans="1:10" x14ac:dyDescent="0.3">
      <c r="A9286" s="178" t="s">
        <v>270</v>
      </c>
      <c r="B9286" s="178" t="s">
        <v>239</v>
      </c>
      <c r="C9286" s="178" t="s">
        <v>1416</v>
      </c>
      <c r="D9286" s="178" t="s">
        <v>9181</v>
      </c>
      <c r="E9286" s="179">
        <v>35802</v>
      </c>
      <c r="F9286" s="180">
        <v>0</v>
      </c>
      <c r="G9286" s="180">
        <v>59506.3</v>
      </c>
      <c r="H9286" s="180">
        <v>39670.86</v>
      </c>
      <c r="I9286" s="180">
        <f t="shared" si="290"/>
        <v>99177.16</v>
      </c>
      <c r="J9286" s="177" t="str">
        <f t="shared" si="291"/>
        <v>Date &gt; 1920</v>
      </c>
    </row>
    <row r="9287" spans="1:10" x14ac:dyDescent="0.3">
      <c r="A9287" s="178" t="s">
        <v>270</v>
      </c>
      <c r="B9287" s="178" t="s">
        <v>239</v>
      </c>
      <c r="C9287" s="178" t="s">
        <v>1416</v>
      </c>
      <c r="D9287" s="178" t="s">
        <v>9182</v>
      </c>
      <c r="E9287" s="179">
        <v>35713</v>
      </c>
      <c r="F9287" s="180">
        <v>0</v>
      </c>
      <c r="G9287" s="180">
        <v>1446.98</v>
      </c>
      <c r="H9287" s="180">
        <v>964.66</v>
      </c>
      <c r="I9287" s="180">
        <f t="shared" si="290"/>
        <v>2411.64</v>
      </c>
      <c r="J9287" s="177" t="str">
        <f t="shared" si="291"/>
        <v>Date &gt; 1920</v>
      </c>
    </row>
    <row r="9288" spans="1:10" x14ac:dyDescent="0.3">
      <c r="A9288" s="178" t="s">
        <v>270</v>
      </c>
      <c r="B9288" s="178" t="s">
        <v>239</v>
      </c>
      <c r="C9288" s="178" t="s">
        <v>1416</v>
      </c>
      <c r="D9288" s="178" t="s">
        <v>9183</v>
      </c>
      <c r="E9288" s="179">
        <v>35727</v>
      </c>
      <c r="F9288" s="180">
        <v>0</v>
      </c>
      <c r="G9288" s="180">
        <v>2329.9699999999998</v>
      </c>
      <c r="H9288" s="180">
        <v>1553.32</v>
      </c>
      <c r="I9288" s="180">
        <f t="shared" si="290"/>
        <v>3883.29</v>
      </c>
      <c r="J9288" s="177" t="str">
        <f t="shared" si="291"/>
        <v>Date &gt; 1920</v>
      </c>
    </row>
    <row r="9289" spans="1:10" x14ac:dyDescent="0.3">
      <c r="A9289" s="178" t="s">
        <v>270</v>
      </c>
      <c r="B9289" s="178" t="s">
        <v>239</v>
      </c>
      <c r="C9289" s="178" t="s">
        <v>1416</v>
      </c>
      <c r="D9289" s="178" t="s">
        <v>9184</v>
      </c>
      <c r="E9289" s="179">
        <v>35928</v>
      </c>
      <c r="F9289" s="180">
        <v>0</v>
      </c>
      <c r="G9289" s="180">
        <v>10847.02</v>
      </c>
      <c r="H9289" s="180">
        <v>7231.35</v>
      </c>
      <c r="I9289" s="180">
        <f t="shared" si="290"/>
        <v>18078.370000000003</v>
      </c>
      <c r="J9289" s="177" t="str">
        <f t="shared" si="291"/>
        <v>Date &gt; 1920</v>
      </c>
    </row>
    <row r="9290" spans="1:10" x14ac:dyDescent="0.3">
      <c r="A9290" s="178" t="s">
        <v>270</v>
      </c>
      <c r="B9290" s="178" t="s">
        <v>239</v>
      </c>
      <c r="C9290" s="178" t="s">
        <v>1416</v>
      </c>
      <c r="D9290" s="178" t="s">
        <v>9185</v>
      </c>
      <c r="E9290" s="179">
        <v>36383</v>
      </c>
      <c r="F9290" s="180">
        <v>0</v>
      </c>
      <c r="G9290" s="180">
        <v>10227</v>
      </c>
      <c r="H9290" s="180">
        <v>6818</v>
      </c>
      <c r="I9290" s="180">
        <f t="shared" si="290"/>
        <v>17045</v>
      </c>
      <c r="J9290" s="177" t="str">
        <f t="shared" si="291"/>
        <v>Date &gt; 1920</v>
      </c>
    </row>
    <row r="9291" spans="1:10" x14ac:dyDescent="0.3">
      <c r="A9291" s="178" t="s">
        <v>270</v>
      </c>
      <c r="B9291" s="178" t="s">
        <v>239</v>
      </c>
      <c r="C9291" s="178" t="s">
        <v>1416</v>
      </c>
      <c r="D9291" s="178" t="s">
        <v>9186</v>
      </c>
      <c r="E9291" s="179">
        <v>36805</v>
      </c>
      <c r="F9291" s="180">
        <v>0</v>
      </c>
      <c r="G9291" s="180">
        <v>27571</v>
      </c>
      <c r="H9291" s="180">
        <v>27571</v>
      </c>
      <c r="I9291" s="180">
        <f t="shared" si="290"/>
        <v>55142</v>
      </c>
      <c r="J9291" s="177" t="str">
        <f t="shared" si="291"/>
        <v>Date &gt; 1920</v>
      </c>
    </row>
    <row r="9292" spans="1:10" x14ac:dyDescent="0.3">
      <c r="A9292" s="178" t="s">
        <v>270</v>
      </c>
      <c r="B9292" s="178" t="s">
        <v>239</v>
      </c>
      <c r="C9292" s="178" t="s">
        <v>1416</v>
      </c>
      <c r="D9292" s="178" t="s">
        <v>9187</v>
      </c>
      <c r="E9292" s="179">
        <v>36969</v>
      </c>
      <c r="F9292" s="180">
        <v>0</v>
      </c>
      <c r="G9292" s="180">
        <v>3095.96</v>
      </c>
      <c r="H9292" s="180">
        <v>2063.9699999999998</v>
      </c>
      <c r="I9292" s="180">
        <f t="shared" si="290"/>
        <v>5159.93</v>
      </c>
      <c r="J9292" s="177" t="str">
        <f t="shared" si="291"/>
        <v>Date &gt; 1920</v>
      </c>
    </row>
    <row r="9293" spans="1:10" x14ac:dyDescent="0.3">
      <c r="A9293" s="178" t="s">
        <v>270</v>
      </c>
      <c r="B9293" s="178" t="s">
        <v>239</v>
      </c>
      <c r="C9293" s="178" t="s">
        <v>1416</v>
      </c>
      <c r="D9293" s="178" t="s">
        <v>9188</v>
      </c>
      <c r="E9293" s="179">
        <v>37665</v>
      </c>
      <c r="F9293" s="180">
        <v>202235</v>
      </c>
      <c r="G9293" s="180">
        <v>0</v>
      </c>
      <c r="H9293" s="180">
        <v>22472.14</v>
      </c>
      <c r="I9293" s="180">
        <f t="shared" si="290"/>
        <v>224707.14</v>
      </c>
      <c r="J9293" s="177" t="str">
        <f t="shared" si="291"/>
        <v>Date &gt; 1920</v>
      </c>
    </row>
    <row r="9294" spans="1:10" x14ac:dyDescent="0.3">
      <c r="A9294" s="178" t="s">
        <v>270</v>
      </c>
      <c r="B9294" s="178" t="s">
        <v>239</v>
      </c>
      <c r="C9294" s="178" t="s">
        <v>1416</v>
      </c>
      <c r="D9294" s="178" t="s">
        <v>9188</v>
      </c>
      <c r="E9294" s="179">
        <v>37720</v>
      </c>
      <c r="F9294" s="180">
        <v>39902</v>
      </c>
      <c r="G9294" s="180">
        <v>0</v>
      </c>
      <c r="H9294" s="180">
        <v>4433</v>
      </c>
      <c r="I9294" s="180">
        <f t="shared" si="290"/>
        <v>44335</v>
      </c>
      <c r="J9294" s="177" t="str">
        <f t="shared" si="291"/>
        <v>Date &gt; 1920</v>
      </c>
    </row>
    <row r="9295" spans="1:10" x14ac:dyDescent="0.3">
      <c r="A9295" s="178" t="s">
        <v>270</v>
      </c>
      <c r="B9295" s="178" t="s">
        <v>239</v>
      </c>
      <c r="C9295" s="178" t="s">
        <v>1416</v>
      </c>
      <c r="D9295" s="178" t="s">
        <v>9188</v>
      </c>
      <c r="E9295" s="179">
        <v>37785</v>
      </c>
      <c r="F9295" s="180">
        <v>11889</v>
      </c>
      <c r="G9295" s="180">
        <v>0</v>
      </c>
      <c r="H9295" s="180">
        <v>1321</v>
      </c>
      <c r="I9295" s="180">
        <f t="shared" si="290"/>
        <v>13210</v>
      </c>
      <c r="J9295" s="177" t="str">
        <f t="shared" si="291"/>
        <v>Date &gt; 1920</v>
      </c>
    </row>
    <row r="9296" spans="1:10" x14ac:dyDescent="0.3">
      <c r="A9296" s="178" t="s">
        <v>270</v>
      </c>
      <c r="B9296" s="178" t="s">
        <v>239</v>
      </c>
      <c r="C9296" s="178" t="s">
        <v>1416</v>
      </c>
      <c r="D9296" s="178" t="s">
        <v>9188</v>
      </c>
      <c r="E9296" s="179">
        <v>37886</v>
      </c>
      <c r="F9296" s="180">
        <v>1602</v>
      </c>
      <c r="G9296" s="180">
        <v>0</v>
      </c>
      <c r="H9296" s="180">
        <v>178</v>
      </c>
      <c r="I9296" s="180">
        <f t="shared" si="290"/>
        <v>1780</v>
      </c>
      <c r="J9296" s="177" t="str">
        <f t="shared" si="291"/>
        <v>Date &gt; 1920</v>
      </c>
    </row>
    <row r="9297" spans="1:10" x14ac:dyDescent="0.3">
      <c r="A9297" s="178" t="s">
        <v>270</v>
      </c>
      <c r="B9297" s="178" t="s">
        <v>239</v>
      </c>
      <c r="C9297" s="178" t="s">
        <v>1416</v>
      </c>
      <c r="D9297" s="178" t="s">
        <v>9188</v>
      </c>
      <c r="E9297" s="179">
        <v>38447</v>
      </c>
      <c r="F9297" s="180">
        <v>42</v>
      </c>
      <c r="G9297" s="180">
        <v>0</v>
      </c>
      <c r="H9297" s="180">
        <v>5.5</v>
      </c>
      <c r="I9297" s="180">
        <f t="shared" si="290"/>
        <v>47.5</v>
      </c>
      <c r="J9297" s="177" t="str">
        <f t="shared" si="291"/>
        <v>Date &gt; 1920</v>
      </c>
    </row>
    <row r="9298" spans="1:10" x14ac:dyDescent="0.3">
      <c r="A9298" s="178" t="s">
        <v>270</v>
      </c>
      <c r="B9298" s="178" t="s">
        <v>239</v>
      </c>
      <c r="C9298" s="178" t="s">
        <v>1416</v>
      </c>
      <c r="D9298" s="178" t="s">
        <v>9188</v>
      </c>
      <c r="E9298" s="179">
        <v>38532</v>
      </c>
      <c r="F9298" s="180">
        <v>893</v>
      </c>
      <c r="G9298" s="180">
        <v>0</v>
      </c>
      <c r="H9298" s="180">
        <v>96.36</v>
      </c>
      <c r="I9298" s="180">
        <f t="shared" si="290"/>
        <v>989.36</v>
      </c>
      <c r="J9298" s="177" t="str">
        <f t="shared" si="291"/>
        <v>Date &gt; 1920</v>
      </c>
    </row>
    <row r="9299" spans="1:10" x14ac:dyDescent="0.3">
      <c r="A9299" s="178" t="s">
        <v>270</v>
      </c>
      <c r="B9299" s="178" t="s">
        <v>239</v>
      </c>
      <c r="C9299" s="178" t="s">
        <v>1416</v>
      </c>
      <c r="D9299" s="178" t="s">
        <v>9188</v>
      </c>
      <c r="E9299" s="179">
        <v>38575</v>
      </c>
      <c r="F9299" s="180">
        <v>907</v>
      </c>
      <c r="G9299" s="180">
        <v>0</v>
      </c>
      <c r="H9299" s="180">
        <v>103.64</v>
      </c>
      <c r="I9299" s="180">
        <f t="shared" si="290"/>
        <v>1010.64</v>
      </c>
      <c r="J9299" s="177" t="str">
        <f t="shared" si="291"/>
        <v>Date &gt; 1920</v>
      </c>
    </row>
    <row r="9300" spans="1:10" x14ac:dyDescent="0.3">
      <c r="A9300" s="178" t="s">
        <v>270</v>
      </c>
      <c r="B9300" s="178" t="s">
        <v>239</v>
      </c>
      <c r="C9300" s="178" t="s">
        <v>1416</v>
      </c>
      <c r="D9300" s="178" t="s">
        <v>9189</v>
      </c>
      <c r="E9300" s="179">
        <v>38022</v>
      </c>
      <c r="F9300" s="180">
        <v>94500</v>
      </c>
      <c r="G9300" s="180">
        <v>318.32</v>
      </c>
      <c r="H9300" s="180">
        <v>10603.46</v>
      </c>
      <c r="I9300" s="180">
        <f t="shared" si="290"/>
        <v>105421.78</v>
      </c>
      <c r="J9300" s="177" t="str">
        <f t="shared" si="291"/>
        <v>Date &gt; 1920</v>
      </c>
    </row>
    <row r="9301" spans="1:10" x14ac:dyDescent="0.3">
      <c r="A9301" s="178" t="s">
        <v>270</v>
      </c>
      <c r="B9301" s="178" t="s">
        <v>239</v>
      </c>
      <c r="C9301" s="178" t="s">
        <v>1416</v>
      </c>
      <c r="D9301" s="178" t="s">
        <v>9189</v>
      </c>
      <c r="E9301" s="179">
        <v>38413</v>
      </c>
      <c r="F9301" s="180">
        <v>1158</v>
      </c>
      <c r="G9301" s="180">
        <v>0</v>
      </c>
      <c r="H9301" s="180">
        <v>141.85</v>
      </c>
      <c r="I9301" s="180">
        <f t="shared" si="290"/>
        <v>1299.8499999999999</v>
      </c>
      <c r="J9301" s="177" t="str">
        <f t="shared" si="291"/>
        <v>Date &gt; 1920</v>
      </c>
    </row>
    <row r="9302" spans="1:10" x14ac:dyDescent="0.3">
      <c r="A9302" s="178" t="s">
        <v>270</v>
      </c>
      <c r="B9302" s="178" t="s">
        <v>239</v>
      </c>
      <c r="C9302" s="178" t="s">
        <v>1416</v>
      </c>
      <c r="D9302" s="178" t="s">
        <v>9190</v>
      </c>
      <c r="E9302" s="179">
        <v>38436</v>
      </c>
      <c r="F9302" s="180">
        <v>0</v>
      </c>
      <c r="G9302" s="180">
        <v>8012</v>
      </c>
      <c r="H9302" s="180">
        <v>8011.99</v>
      </c>
      <c r="I9302" s="180">
        <f t="shared" si="290"/>
        <v>16023.99</v>
      </c>
      <c r="J9302" s="177" t="str">
        <f t="shared" si="291"/>
        <v>Date &gt; 1920</v>
      </c>
    </row>
    <row r="9303" spans="1:10" x14ac:dyDescent="0.3">
      <c r="A9303" s="178" t="s">
        <v>270</v>
      </c>
      <c r="B9303" s="178" t="s">
        <v>239</v>
      </c>
      <c r="C9303" s="178" t="s">
        <v>1416</v>
      </c>
      <c r="D9303" s="178" t="s">
        <v>9191</v>
      </c>
      <c r="E9303" s="179">
        <v>38643</v>
      </c>
      <c r="F9303" s="180">
        <v>222562</v>
      </c>
      <c r="G9303" s="180">
        <v>0</v>
      </c>
      <c r="H9303" s="180">
        <v>11714.65</v>
      </c>
      <c r="I9303" s="180">
        <f t="shared" si="290"/>
        <v>234276.65</v>
      </c>
      <c r="J9303" s="177" t="str">
        <f t="shared" si="291"/>
        <v>Date &gt; 1920</v>
      </c>
    </row>
    <row r="9304" spans="1:10" x14ac:dyDescent="0.3">
      <c r="A9304" s="178" t="s">
        <v>270</v>
      </c>
      <c r="B9304" s="178" t="s">
        <v>239</v>
      </c>
      <c r="C9304" s="178" t="s">
        <v>1416</v>
      </c>
      <c r="D9304" s="178" t="s">
        <v>9191</v>
      </c>
      <c r="E9304" s="179">
        <v>38716</v>
      </c>
      <c r="F9304" s="180">
        <v>30522</v>
      </c>
      <c r="G9304" s="180">
        <v>0</v>
      </c>
      <c r="H9304" s="180">
        <v>1605.69</v>
      </c>
      <c r="I9304" s="180">
        <f t="shared" si="290"/>
        <v>32127.69</v>
      </c>
      <c r="J9304" s="177" t="str">
        <f t="shared" si="291"/>
        <v>Date &gt; 1920</v>
      </c>
    </row>
    <row r="9305" spans="1:10" x14ac:dyDescent="0.3">
      <c r="A9305" s="178" t="s">
        <v>270</v>
      </c>
      <c r="B9305" s="178" t="s">
        <v>239</v>
      </c>
      <c r="C9305" s="178" t="s">
        <v>1416</v>
      </c>
      <c r="D9305" s="178" t="s">
        <v>9191</v>
      </c>
      <c r="E9305" s="179">
        <v>38775</v>
      </c>
      <c r="F9305" s="180">
        <v>88982</v>
      </c>
      <c r="G9305" s="180">
        <v>0</v>
      </c>
      <c r="H9305" s="180">
        <v>4684.84</v>
      </c>
      <c r="I9305" s="180">
        <f t="shared" si="290"/>
        <v>93666.84</v>
      </c>
      <c r="J9305" s="177" t="str">
        <f t="shared" si="291"/>
        <v>Date &gt; 1920</v>
      </c>
    </row>
    <row r="9306" spans="1:10" x14ac:dyDescent="0.3">
      <c r="A9306" s="178" t="s">
        <v>270</v>
      </c>
      <c r="B9306" s="178" t="s">
        <v>239</v>
      </c>
      <c r="C9306" s="178" t="s">
        <v>1416</v>
      </c>
      <c r="D9306" s="178" t="s">
        <v>9191</v>
      </c>
      <c r="E9306" s="179">
        <v>38827</v>
      </c>
      <c r="F9306" s="180">
        <v>2892</v>
      </c>
      <c r="G9306" s="180">
        <v>0</v>
      </c>
      <c r="H9306" s="180">
        <v>677.82</v>
      </c>
      <c r="I9306" s="180">
        <f t="shared" si="290"/>
        <v>3569.82</v>
      </c>
      <c r="J9306" s="177" t="str">
        <f t="shared" si="291"/>
        <v>Date &gt; 1920</v>
      </c>
    </row>
    <row r="9307" spans="1:10" x14ac:dyDescent="0.3">
      <c r="A9307" s="178" t="s">
        <v>270</v>
      </c>
      <c r="B9307" s="178" t="s">
        <v>239</v>
      </c>
      <c r="C9307" s="178" t="s">
        <v>1416</v>
      </c>
      <c r="D9307" s="178" t="s">
        <v>9191</v>
      </c>
      <c r="E9307" s="179">
        <v>39290</v>
      </c>
      <c r="F9307" s="180">
        <v>10000</v>
      </c>
      <c r="G9307" s="180">
        <v>0</v>
      </c>
      <c r="H9307" s="180">
        <v>0</v>
      </c>
      <c r="I9307" s="180">
        <f t="shared" si="290"/>
        <v>10000</v>
      </c>
      <c r="J9307" s="177" t="str">
        <f t="shared" si="291"/>
        <v>Date &gt; 1920</v>
      </c>
    </row>
    <row r="9308" spans="1:10" x14ac:dyDescent="0.3">
      <c r="A9308" s="178" t="s">
        <v>270</v>
      </c>
      <c r="B9308" s="178" t="s">
        <v>239</v>
      </c>
      <c r="C9308" s="178" t="s">
        <v>1416</v>
      </c>
      <c r="D9308" s="178" t="s">
        <v>9191</v>
      </c>
      <c r="E9308" s="179">
        <v>39303</v>
      </c>
      <c r="F9308" s="180">
        <v>15370</v>
      </c>
      <c r="G9308" s="180">
        <v>0</v>
      </c>
      <c r="H9308" s="180">
        <v>810.26</v>
      </c>
      <c r="I9308" s="180">
        <f t="shared" si="290"/>
        <v>16180.26</v>
      </c>
      <c r="J9308" s="177" t="str">
        <f t="shared" si="291"/>
        <v>Date &gt; 1920</v>
      </c>
    </row>
    <row r="9309" spans="1:10" x14ac:dyDescent="0.3">
      <c r="A9309" s="178" t="s">
        <v>270</v>
      </c>
      <c r="B9309" s="178" t="s">
        <v>239</v>
      </c>
      <c r="C9309" s="178" t="s">
        <v>1416</v>
      </c>
      <c r="D9309" s="178" t="s">
        <v>9192</v>
      </c>
      <c r="E9309" s="179">
        <v>39093</v>
      </c>
      <c r="F9309" s="180">
        <v>87499</v>
      </c>
      <c r="G9309" s="180">
        <v>0</v>
      </c>
      <c r="H9309" s="180">
        <v>4963.6000000000004</v>
      </c>
      <c r="I9309" s="180">
        <f t="shared" si="290"/>
        <v>92462.6</v>
      </c>
      <c r="J9309" s="177" t="str">
        <f t="shared" si="291"/>
        <v>Date &gt; 1920</v>
      </c>
    </row>
    <row r="9310" spans="1:10" x14ac:dyDescent="0.3">
      <c r="A9310" s="178" t="s">
        <v>270</v>
      </c>
      <c r="B9310" s="178" t="s">
        <v>239</v>
      </c>
      <c r="C9310" s="178" t="s">
        <v>1416</v>
      </c>
      <c r="D9310" s="178" t="s">
        <v>9192</v>
      </c>
      <c r="E9310" s="179">
        <v>39178</v>
      </c>
      <c r="F9310" s="180">
        <v>210043</v>
      </c>
      <c r="G9310" s="180">
        <v>0</v>
      </c>
      <c r="H9310" s="180">
        <v>11055.44</v>
      </c>
      <c r="I9310" s="180">
        <f t="shared" si="290"/>
        <v>221098.44</v>
      </c>
      <c r="J9310" s="177" t="str">
        <f t="shared" si="291"/>
        <v>Date &gt; 1920</v>
      </c>
    </row>
    <row r="9311" spans="1:10" x14ac:dyDescent="0.3">
      <c r="A9311" s="178" t="s">
        <v>270</v>
      </c>
      <c r="B9311" s="178" t="s">
        <v>239</v>
      </c>
      <c r="C9311" s="178" t="s">
        <v>1416</v>
      </c>
      <c r="D9311" s="178" t="s">
        <v>9192</v>
      </c>
      <c r="E9311" s="179">
        <v>39274</v>
      </c>
      <c r="F9311" s="180">
        <v>6950</v>
      </c>
      <c r="G9311" s="180">
        <v>0</v>
      </c>
      <c r="H9311" s="180">
        <v>366.22</v>
      </c>
      <c r="I9311" s="180">
        <f t="shared" si="290"/>
        <v>7316.22</v>
      </c>
      <c r="J9311" s="177" t="str">
        <f t="shared" si="291"/>
        <v>Date &gt; 1920</v>
      </c>
    </row>
    <row r="9312" spans="1:10" x14ac:dyDescent="0.3">
      <c r="A9312" s="178" t="s">
        <v>270</v>
      </c>
      <c r="B9312" s="178" t="s">
        <v>239</v>
      </c>
      <c r="C9312" s="178" t="s">
        <v>1416</v>
      </c>
      <c r="D9312" s="178" t="s">
        <v>9192</v>
      </c>
      <c r="E9312" s="179">
        <v>39682</v>
      </c>
      <c r="F9312" s="180">
        <v>10000</v>
      </c>
      <c r="G9312" s="180">
        <v>0</v>
      </c>
      <c r="H9312" s="180">
        <v>245.87</v>
      </c>
      <c r="I9312" s="180">
        <f t="shared" si="290"/>
        <v>10245.870000000001</v>
      </c>
      <c r="J9312" s="177" t="str">
        <f t="shared" si="291"/>
        <v>Date &gt; 1920</v>
      </c>
    </row>
    <row r="9313" spans="1:10" x14ac:dyDescent="0.3">
      <c r="A9313" s="178" t="s">
        <v>270</v>
      </c>
      <c r="B9313" s="178" t="s">
        <v>239</v>
      </c>
      <c r="C9313" s="178" t="s">
        <v>1416</v>
      </c>
      <c r="D9313" s="178" t="s">
        <v>9192</v>
      </c>
      <c r="E9313" s="179">
        <v>39682</v>
      </c>
      <c r="F9313" s="180">
        <v>1486</v>
      </c>
      <c r="G9313" s="180">
        <v>0</v>
      </c>
      <c r="H9313" s="180">
        <v>0</v>
      </c>
      <c r="I9313" s="180">
        <f t="shared" si="290"/>
        <v>1486</v>
      </c>
      <c r="J9313" s="177" t="str">
        <f t="shared" si="291"/>
        <v>Date &gt; 1920</v>
      </c>
    </row>
    <row r="9314" spans="1:10" x14ac:dyDescent="0.3">
      <c r="A9314" s="178" t="s">
        <v>270</v>
      </c>
      <c r="B9314" s="178" t="s">
        <v>239</v>
      </c>
      <c r="C9314" s="178" t="s">
        <v>1416</v>
      </c>
      <c r="D9314" s="178" t="s">
        <v>9193</v>
      </c>
      <c r="E9314" s="179">
        <v>39142</v>
      </c>
      <c r="F9314" s="180">
        <v>0</v>
      </c>
      <c r="G9314" s="180">
        <v>7896</v>
      </c>
      <c r="H9314" s="180">
        <v>4100</v>
      </c>
      <c r="I9314" s="180">
        <f t="shared" si="290"/>
        <v>11996</v>
      </c>
      <c r="J9314" s="177" t="str">
        <f t="shared" si="291"/>
        <v>Date &gt; 1920</v>
      </c>
    </row>
    <row r="9315" spans="1:10" x14ac:dyDescent="0.3">
      <c r="A9315" s="178" t="s">
        <v>270</v>
      </c>
      <c r="B9315" s="178" t="s">
        <v>239</v>
      </c>
      <c r="C9315" s="178" t="s">
        <v>1416</v>
      </c>
      <c r="D9315" s="178" t="s">
        <v>9194</v>
      </c>
      <c r="E9315" s="179">
        <v>39405</v>
      </c>
      <c r="F9315" s="180">
        <v>0</v>
      </c>
      <c r="G9315" s="180">
        <v>4473</v>
      </c>
      <c r="H9315" s="180">
        <v>1917</v>
      </c>
      <c r="I9315" s="180">
        <f t="shared" si="290"/>
        <v>6390</v>
      </c>
      <c r="J9315" s="177" t="str">
        <f t="shared" si="291"/>
        <v>Date &gt; 1920</v>
      </c>
    </row>
    <row r="9316" spans="1:10" x14ac:dyDescent="0.3">
      <c r="A9316" s="178" t="s">
        <v>270</v>
      </c>
      <c r="B9316" s="178" t="s">
        <v>239</v>
      </c>
      <c r="C9316" s="178" t="s">
        <v>1416</v>
      </c>
      <c r="D9316" s="178" t="s">
        <v>9195</v>
      </c>
      <c r="E9316" s="179">
        <v>39877</v>
      </c>
      <c r="F9316" s="180">
        <v>82934</v>
      </c>
      <c r="G9316" s="180">
        <v>7394.2</v>
      </c>
      <c r="H9316" s="180">
        <v>15975.09</v>
      </c>
      <c r="I9316" s="180">
        <f t="shared" si="290"/>
        <v>106303.29</v>
      </c>
      <c r="J9316" s="177" t="str">
        <f t="shared" si="291"/>
        <v>Date &gt; 1920</v>
      </c>
    </row>
    <row r="9317" spans="1:10" x14ac:dyDescent="0.3">
      <c r="A9317" s="178" t="s">
        <v>270</v>
      </c>
      <c r="B9317" s="178" t="s">
        <v>239</v>
      </c>
      <c r="C9317" s="178" t="s">
        <v>1416</v>
      </c>
      <c r="D9317" s="178" t="s">
        <v>9195</v>
      </c>
      <c r="E9317" s="179">
        <v>40014</v>
      </c>
      <c r="F9317" s="180">
        <v>223283</v>
      </c>
      <c r="G9317" s="180">
        <v>4467.78</v>
      </c>
      <c r="H9317" s="180">
        <v>16219.52</v>
      </c>
      <c r="I9317" s="180">
        <f t="shared" si="290"/>
        <v>243970.3</v>
      </c>
      <c r="J9317" s="177" t="str">
        <f t="shared" si="291"/>
        <v>Date &gt; 1920</v>
      </c>
    </row>
    <row r="9318" spans="1:10" x14ac:dyDescent="0.3">
      <c r="A9318" s="178" t="s">
        <v>270</v>
      </c>
      <c r="B9318" s="178" t="s">
        <v>239</v>
      </c>
      <c r="C9318" s="178" t="s">
        <v>1416</v>
      </c>
      <c r="D9318" s="178" t="s">
        <v>9195</v>
      </c>
      <c r="E9318" s="179">
        <v>40147</v>
      </c>
      <c r="F9318" s="180">
        <v>55699</v>
      </c>
      <c r="G9318" s="180">
        <v>1665.89</v>
      </c>
      <c r="H9318" s="180">
        <v>907.78</v>
      </c>
      <c r="I9318" s="180">
        <f t="shared" si="290"/>
        <v>58272.67</v>
      </c>
      <c r="J9318" s="177" t="str">
        <f t="shared" si="291"/>
        <v>Date &gt; 1920</v>
      </c>
    </row>
    <row r="9319" spans="1:10" x14ac:dyDescent="0.3">
      <c r="A9319" s="178" t="s">
        <v>270</v>
      </c>
      <c r="B9319" s="178" t="s">
        <v>239</v>
      </c>
      <c r="C9319" s="178" t="s">
        <v>1416</v>
      </c>
      <c r="D9319" s="178" t="s">
        <v>9195</v>
      </c>
      <c r="E9319" s="179">
        <v>40428</v>
      </c>
      <c r="F9319" s="180">
        <v>10000</v>
      </c>
      <c r="G9319" s="180">
        <v>0</v>
      </c>
      <c r="H9319" s="180">
        <v>460.04</v>
      </c>
      <c r="I9319" s="180">
        <f t="shared" si="290"/>
        <v>10460.040000000001</v>
      </c>
      <c r="J9319" s="177" t="str">
        <f t="shared" si="291"/>
        <v>Date &gt; 1920</v>
      </c>
    </row>
    <row r="9320" spans="1:10" x14ac:dyDescent="0.3">
      <c r="A9320" s="178" t="s">
        <v>270</v>
      </c>
      <c r="B9320" s="178" t="s">
        <v>239</v>
      </c>
      <c r="C9320" s="178" t="s">
        <v>1416</v>
      </c>
      <c r="D9320" s="178" t="s">
        <v>9195</v>
      </c>
      <c r="E9320" s="179">
        <v>40428</v>
      </c>
      <c r="F9320" s="180">
        <v>5091</v>
      </c>
      <c r="G9320" s="180">
        <v>0</v>
      </c>
      <c r="H9320" s="180">
        <v>0</v>
      </c>
      <c r="I9320" s="180">
        <f t="shared" si="290"/>
        <v>5091</v>
      </c>
      <c r="J9320" s="177" t="str">
        <f t="shared" si="291"/>
        <v>Date &gt; 1920</v>
      </c>
    </row>
    <row r="9321" spans="1:10" x14ac:dyDescent="0.3">
      <c r="A9321" s="178" t="s">
        <v>270</v>
      </c>
      <c r="B9321" s="178" t="s">
        <v>239</v>
      </c>
      <c r="C9321" s="178" t="s">
        <v>1416</v>
      </c>
      <c r="D9321" s="178" t="s">
        <v>9196</v>
      </c>
      <c r="E9321" s="179">
        <v>39657</v>
      </c>
      <c r="F9321" s="180">
        <v>0</v>
      </c>
      <c r="G9321" s="180">
        <v>29067.54</v>
      </c>
      <c r="H9321" s="180">
        <v>14533.92</v>
      </c>
      <c r="I9321" s="180">
        <f t="shared" si="290"/>
        <v>43601.46</v>
      </c>
      <c r="J9321" s="177" t="str">
        <f t="shared" si="291"/>
        <v>Date &gt; 1920</v>
      </c>
    </row>
    <row r="9322" spans="1:10" x14ac:dyDescent="0.3">
      <c r="A9322" s="178" t="s">
        <v>270</v>
      </c>
      <c r="B9322" s="178" t="s">
        <v>239</v>
      </c>
      <c r="C9322" s="178" t="s">
        <v>1416</v>
      </c>
      <c r="D9322" s="178" t="s">
        <v>9196</v>
      </c>
      <c r="E9322" s="179">
        <v>39769</v>
      </c>
      <c r="F9322" s="180">
        <v>0</v>
      </c>
      <c r="G9322" s="180">
        <v>0.28999999999999998</v>
      </c>
      <c r="H9322" s="180">
        <v>944.7</v>
      </c>
      <c r="I9322" s="180">
        <f t="shared" si="290"/>
        <v>944.99</v>
      </c>
      <c r="J9322" s="177" t="str">
        <f t="shared" si="291"/>
        <v>Date &gt; 1920</v>
      </c>
    </row>
    <row r="9323" spans="1:10" x14ac:dyDescent="0.3">
      <c r="A9323" s="178" t="s">
        <v>270</v>
      </c>
      <c r="B9323" s="178" t="s">
        <v>239</v>
      </c>
      <c r="C9323" s="178" t="s">
        <v>1416</v>
      </c>
      <c r="D9323" s="178" t="s">
        <v>9196</v>
      </c>
      <c r="E9323" s="179">
        <v>39769</v>
      </c>
      <c r="F9323" s="180">
        <v>0</v>
      </c>
      <c r="G9323" s="180">
        <v>1889.41</v>
      </c>
      <c r="H9323" s="180">
        <v>0</v>
      </c>
      <c r="I9323" s="180">
        <f t="shared" si="290"/>
        <v>1889.41</v>
      </c>
      <c r="J9323" s="177" t="str">
        <f t="shared" si="291"/>
        <v>Date &gt; 1920</v>
      </c>
    </row>
    <row r="9324" spans="1:10" x14ac:dyDescent="0.3">
      <c r="A9324" s="178" t="s">
        <v>270</v>
      </c>
      <c r="B9324" s="178" t="s">
        <v>239</v>
      </c>
      <c r="C9324" s="178" t="s">
        <v>1416</v>
      </c>
      <c r="D9324" s="178" t="s">
        <v>9197</v>
      </c>
      <c r="E9324" s="179">
        <v>40014</v>
      </c>
      <c r="F9324" s="180">
        <v>37532</v>
      </c>
      <c r="G9324" s="180">
        <v>0</v>
      </c>
      <c r="H9324" s="180">
        <v>1975.71</v>
      </c>
      <c r="I9324" s="180">
        <f t="shared" si="290"/>
        <v>39507.71</v>
      </c>
      <c r="J9324" s="177" t="str">
        <f t="shared" si="291"/>
        <v>Date &gt; 1920</v>
      </c>
    </row>
    <row r="9325" spans="1:10" x14ac:dyDescent="0.3">
      <c r="A9325" s="178" t="s">
        <v>270</v>
      </c>
      <c r="B9325" s="178" t="s">
        <v>239</v>
      </c>
      <c r="C9325" s="178" t="s">
        <v>1416</v>
      </c>
      <c r="D9325" s="178" t="s">
        <v>9197</v>
      </c>
      <c r="E9325" s="179">
        <v>40147</v>
      </c>
      <c r="F9325" s="180">
        <v>3092</v>
      </c>
      <c r="G9325" s="180">
        <v>0</v>
      </c>
      <c r="H9325" s="180">
        <v>689.29</v>
      </c>
      <c r="I9325" s="180">
        <f t="shared" si="290"/>
        <v>3781.29</v>
      </c>
      <c r="J9325" s="177" t="str">
        <f t="shared" si="291"/>
        <v>Date &gt; 1920</v>
      </c>
    </row>
    <row r="9326" spans="1:10" x14ac:dyDescent="0.3">
      <c r="A9326" s="178" t="s">
        <v>270</v>
      </c>
      <c r="B9326" s="178" t="s">
        <v>239</v>
      </c>
      <c r="C9326" s="178" t="s">
        <v>1416</v>
      </c>
      <c r="D9326" s="178" t="s">
        <v>9197</v>
      </c>
      <c r="E9326" s="179">
        <v>40473</v>
      </c>
      <c r="F9326" s="180">
        <v>10000</v>
      </c>
      <c r="G9326" s="180">
        <v>0</v>
      </c>
      <c r="H9326" s="180">
        <v>0</v>
      </c>
      <c r="I9326" s="180">
        <f t="shared" si="290"/>
        <v>10000</v>
      </c>
      <c r="J9326" s="177" t="str">
        <f t="shared" si="291"/>
        <v>Date &gt; 1920</v>
      </c>
    </row>
    <row r="9327" spans="1:10" x14ac:dyDescent="0.3">
      <c r="A9327" s="178" t="s">
        <v>270</v>
      </c>
      <c r="B9327" s="178" t="s">
        <v>239</v>
      </c>
      <c r="C9327" s="178" t="s">
        <v>1416</v>
      </c>
      <c r="D9327" s="178" t="s">
        <v>9198</v>
      </c>
      <c r="E9327" s="179">
        <v>40262</v>
      </c>
      <c r="F9327" s="180">
        <v>0</v>
      </c>
      <c r="G9327" s="180">
        <v>4698.2299999999996</v>
      </c>
      <c r="H9327" s="180">
        <v>2349.11</v>
      </c>
      <c r="I9327" s="180">
        <f t="shared" si="290"/>
        <v>7047.34</v>
      </c>
      <c r="J9327" s="177" t="str">
        <f t="shared" si="291"/>
        <v>Date &gt; 1920</v>
      </c>
    </row>
    <row r="9328" spans="1:10" x14ac:dyDescent="0.3">
      <c r="A9328" s="178" t="s">
        <v>270</v>
      </c>
      <c r="B9328" s="178" t="s">
        <v>239</v>
      </c>
      <c r="C9328" s="178" t="s">
        <v>1416</v>
      </c>
      <c r="D9328" s="178" t="s">
        <v>9199</v>
      </c>
      <c r="E9328" s="179">
        <v>40561</v>
      </c>
      <c r="F9328" s="180">
        <v>0</v>
      </c>
      <c r="G9328" s="180">
        <v>3360</v>
      </c>
      <c r="H9328" s="180">
        <v>1440</v>
      </c>
      <c r="I9328" s="180">
        <f t="shared" si="290"/>
        <v>4800</v>
      </c>
      <c r="J9328" s="177" t="str">
        <f t="shared" si="291"/>
        <v>Date &gt; 1920</v>
      </c>
    </row>
    <row r="9329" spans="1:10" x14ac:dyDescent="0.3">
      <c r="A9329" s="178" t="s">
        <v>270</v>
      </c>
      <c r="B9329" s="178" t="s">
        <v>239</v>
      </c>
      <c r="C9329" s="178" t="s">
        <v>1416</v>
      </c>
      <c r="D9329" s="178" t="s">
        <v>8130</v>
      </c>
      <c r="E9329" s="179">
        <v>40877</v>
      </c>
      <c r="F9329" s="180">
        <v>725064</v>
      </c>
      <c r="G9329" s="180">
        <v>2664.95</v>
      </c>
      <c r="H9329" s="180">
        <v>40829.06</v>
      </c>
      <c r="I9329" s="180">
        <f t="shared" si="290"/>
        <v>768558.01</v>
      </c>
      <c r="J9329" s="177" t="str">
        <f t="shared" si="291"/>
        <v>Date &gt; 1920</v>
      </c>
    </row>
    <row r="9330" spans="1:10" x14ac:dyDescent="0.3">
      <c r="A9330" s="178" t="s">
        <v>270</v>
      </c>
      <c r="B9330" s="178" t="s">
        <v>239</v>
      </c>
      <c r="C9330" s="178" t="s">
        <v>1416</v>
      </c>
      <c r="D9330" s="178" t="s">
        <v>8130</v>
      </c>
      <c r="E9330" s="179">
        <v>40885</v>
      </c>
      <c r="F9330" s="180">
        <v>399776</v>
      </c>
      <c r="G9330" s="180">
        <v>1528.24</v>
      </c>
      <c r="H9330" s="180">
        <v>22570.93</v>
      </c>
      <c r="I9330" s="180">
        <f t="shared" si="290"/>
        <v>423875.17</v>
      </c>
      <c r="J9330" s="177" t="str">
        <f t="shared" si="291"/>
        <v>Date &gt; 1920</v>
      </c>
    </row>
    <row r="9331" spans="1:10" x14ac:dyDescent="0.3">
      <c r="A9331" s="178" t="s">
        <v>270</v>
      </c>
      <c r="B9331" s="178" t="s">
        <v>239</v>
      </c>
      <c r="C9331" s="178" t="s">
        <v>1416</v>
      </c>
      <c r="D9331" s="178" t="s">
        <v>8130</v>
      </c>
      <c r="E9331" s="179">
        <v>40919</v>
      </c>
      <c r="F9331" s="180">
        <v>21261</v>
      </c>
      <c r="G9331" s="180">
        <v>22.61</v>
      </c>
      <c r="H9331" s="180">
        <v>1141.3900000000001</v>
      </c>
      <c r="I9331" s="180">
        <f t="shared" si="290"/>
        <v>22425</v>
      </c>
      <c r="J9331" s="177" t="str">
        <f t="shared" si="291"/>
        <v>Date &gt; 1920</v>
      </c>
    </row>
    <row r="9332" spans="1:10" x14ac:dyDescent="0.3">
      <c r="A9332" s="178" t="s">
        <v>270</v>
      </c>
      <c r="B9332" s="178" t="s">
        <v>239</v>
      </c>
      <c r="C9332" s="178" t="s">
        <v>1416</v>
      </c>
      <c r="D9332" s="178" t="s">
        <v>8130</v>
      </c>
      <c r="E9332" s="179">
        <v>41047</v>
      </c>
      <c r="F9332" s="180">
        <v>108204</v>
      </c>
      <c r="G9332" s="180">
        <v>-623.99</v>
      </c>
      <c r="H9332" s="180">
        <v>5068.68</v>
      </c>
      <c r="I9332" s="180">
        <f t="shared" si="290"/>
        <v>112648.69</v>
      </c>
      <c r="J9332" s="177" t="str">
        <f t="shared" si="291"/>
        <v>Date &gt; 1920</v>
      </c>
    </row>
    <row r="9333" spans="1:10" x14ac:dyDescent="0.3">
      <c r="A9333" s="178" t="s">
        <v>270</v>
      </c>
      <c r="B9333" s="178" t="s">
        <v>239</v>
      </c>
      <c r="C9333" s="178" t="s">
        <v>1416</v>
      </c>
      <c r="D9333" s="178" t="s">
        <v>8130</v>
      </c>
      <c r="E9333" s="179">
        <v>41240</v>
      </c>
      <c r="F9333" s="180">
        <v>3730</v>
      </c>
      <c r="G9333" s="180">
        <v>0</v>
      </c>
      <c r="H9333" s="180">
        <v>196.37</v>
      </c>
      <c r="I9333" s="180">
        <f t="shared" si="290"/>
        <v>3926.37</v>
      </c>
      <c r="J9333" s="177" t="str">
        <f t="shared" si="291"/>
        <v>Date &gt; 1920</v>
      </c>
    </row>
    <row r="9334" spans="1:10" x14ac:dyDescent="0.3">
      <c r="A9334" s="178" t="s">
        <v>270</v>
      </c>
      <c r="B9334" s="178" t="s">
        <v>239</v>
      </c>
      <c r="C9334" s="178" t="s">
        <v>1416</v>
      </c>
      <c r="D9334" s="178" t="s">
        <v>8130</v>
      </c>
      <c r="E9334" s="179">
        <v>41667</v>
      </c>
      <c r="F9334" s="180">
        <v>30750</v>
      </c>
      <c r="G9334" s="180">
        <v>24.65</v>
      </c>
      <c r="H9334" s="180">
        <v>1643.87</v>
      </c>
      <c r="I9334" s="180">
        <f t="shared" si="290"/>
        <v>32418.52</v>
      </c>
      <c r="J9334" s="177" t="str">
        <f t="shared" si="291"/>
        <v>Date &gt; 1920</v>
      </c>
    </row>
    <row r="9335" spans="1:10" x14ac:dyDescent="0.3">
      <c r="A9335" s="178" t="s">
        <v>270</v>
      </c>
      <c r="B9335" s="178" t="s">
        <v>239</v>
      </c>
      <c r="C9335" s="178" t="s">
        <v>1416</v>
      </c>
      <c r="D9335" s="178" t="s">
        <v>9200</v>
      </c>
      <c r="E9335" s="179">
        <v>41316</v>
      </c>
      <c r="F9335" s="180">
        <v>172525</v>
      </c>
      <c r="G9335" s="180">
        <v>6168.45</v>
      </c>
      <c r="H9335" s="180">
        <v>33991.99</v>
      </c>
      <c r="I9335" s="180">
        <f t="shared" si="290"/>
        <v>212685.44</v>
      </c>
      <c r="J9335" s="177" t="str">
        <f t="shared" si="291"/>
        <v>Date &gt; 1920</v>
      </c>
    </row>
    <row r="9336" spans="1:10" x14ac:dyDescent="0.3">
      <c r="A9336" s="178" t="s">
        <v>270</v>
      </c>
      <c r="B9336" s="178" t="s">
        <v>239</v>
      </c>
      <c r="C9336" s="178" t="s">
        <v>1416</v>
      </c>
      <c r="D9336" s="178" t="s">
        <v>9200</v>
      </c>
      <c r="E9336" s="179">
        <v>41631</v>
      </c>
      <c r="F9336" s="180">
        <v>19319</v>
      </c>
      <c r="G9336" s="180">
        <v>927.14</v>
      </c>
      <c r="H9336" s="180">
        <v>5885.13</v>
      </c>
      <c r="I9336" s="180">
        <f t="shared" si="290"/>
        <v>26131.27</v>
      </c>
      <c r="J9336" s="177" t="str">
        <f t="shared" si="291"/>
        <v>Date &gt; 1920</v>
      </c>
    </row>
    <row r="9337" spans="1:10" x14ac:dyDescent="0.3">
      <c r="A9337" s="178" t="s">
        <v>270</v>
      </c>
      <c r="B9337" s="178" t="s">
        <v>239</v>
      </c>
      <c r="C9337" s="178" t="s">
        <v>1416</v>
      </c>
      <c r="D9337" s="178" t="s">
        <v>9200</v>
      </c>
      <c r="E9337" s="179">
        <v>41711</v>
      </c>
      <c r="F9337" s="180">
        <v>20313</v>
      </c>
      <c r="G9337" s="180">
        <v>0</v>
      </c>
      <c r="H9337" s="180">
        <v>0</v>
      </c>
      <c r="I9337" s="180">
        <f t="shared" si="290"/>
        <v>20313</v>
      </c>
      <c r="J9337" s="177" t="str">
        <f t="shared" si="291"/>
        <v>Date &gt; 1920</v>
      </c>
    </row>
    <row r="9338" spans="1:10" x14ac:dyDescent="0.3">
      <c r="A9338" s="178" t="s">
        <v>270</v>
      </c>
      <c r="B9338" s="178" t="s">
        <v>239</v>
      </c>
      <c r="C9338" s="178" t="s">
        <v>1416</v>
      </c>
      <c r="D9338" s="178" t="s">
        <v>9201</v>
      </c>
      <c r="E9338" s="179">
        <v>42517</v>
      </c>
      <c r="F9338" s="180">
        <v>0</v>
      </c>
      <c r="G9338" s="180">
        <v>37942.17</v>
      </c>
      <c r="H9338" s="180">
        <v>9485.5400000000009</v>
      </c>
      <c r="I9338" s="180">
        <f t="shared" si="290"/>
        <v>47427.71</v>
      </c>
      <c r="J9338" s="177" t="str">
        <f t="shared" si="291"/>
        <v>Date &gt; 1920</v>
      </c>
    </row>
    <row r="9339" spans="1:10" x14ac:dyDescent="0.3">
      <c r="A9339" s="178" t="s">
        <v>270</v>
      </c>
      <c r="B9339" s="178" t="s">
        <v>239</v>
      </c>
      <c r="C9339" s="178" t="s">
        <v>1416</v>
      </c>
      <c r="D9339" s="178" t="s">
        <v>9202</v>
      </c>
      <c r="E9339" s="179">
        <v>43563</v>
      </c>
      <c r="F9339" s="180">
        <v>0</v>
      </c>
      <c r="G9339" s="180">
        <v>115876.98</v>
      </c>
      <c r="H9339" s="180">
        <v>67268.05</v>
      </c>
      <c r="I9339" s="180">
        <f t="shared" si="290"/>
        <v>183145.03</v>
      </c>
      <c r="J9339" s="177" t="str">
        <f t="shared" si="291"/>
        <v>Date &gt; 1920</v>
      </c>
    </row>
    <row r="9340" spans="1:10" x14ac:dyDescent="0.3">
      <c r="A9340" s="178" t="s">
        <v>270</v>
      </c>
      <c r="B9340" s="178" t="s">
        <v>239</v>
      </c>
      <c r="C9340" s="178" t="s">
        <v>1416</v>
      </c>
      <c r="D9340" s="178" t="s">
        <v>9202</v>
      </c>
      <c r="E9340" s="179">
        <v>43563</v>
      </c>
      <c r="F9340" s="180">
        <v>193347</v>
      </c>
      <c r="G9340" s="180">
        <v>0</v>
      </c>
      <c r="H9340" s="180">
        <v>0</v>
      </c>
      <c r="I9340" s="180">
        <f t="shared" si="290"/>
        <v>193347</v>
      </c>
      <c r="J9340" s="177" t="str">
        <f t="shared" si="291"/>
        <v>Date &gt; 1920</v>
      </c>
    </row>
    <row r="9341" spans="1:10" x14ac:dyDescent="0.3">
      <c r="A9341" s="178" t="s">
        <v>270</v>
      </c>
      <c r="B9341" s="178" t="s">
        <v>239</v>
      </c>
      <c r="C9341" s="178" t="s">
        <v>1416</v>
      </c>
      <c r="D9341" s="178" t="s">
        <v>9202</v>
      </c>
      <c r="E9341" s="179">
        <v>43795</v>
      </c>
      <c r="F9341" s="180">
        <v>167106</v>
      </c>
      <c r="G9341" s="180">
        <v>20510.669999999998</v>
      </c>
      <c r="H9341" s="180">
        <v>14419.98</v>
      </c>
      <c r="I9341" s="180">
        <f t="shared" si="290"/>
        <v>202036.65</v>
      </c>
      <c r="J9341" s="177" t="str">
        <f t="shared" si="291"/>
        <v>Date &gt; 1920</v>
      </c>
    </row>
    <row r="9342" spans="1:10" x14ac:dyDescent="0.3">
      <c r="A9342" s="178" t="s">
        <v>270</v>
      </c>
      <c r="B9342" s="178" t="s">
        <v>239</v>
      </c>
      <c r="C9342" s="178" t="s">
        <v>1416</v>
      </c>
      <c r="D9342" s="178" t="s">
        <v>9202</v>
      </c>
      <c r="E9342" s="179">
        <v>43840</v>
      </c>
      <c r="F9342" s="180">
        <v>57505</v>
      </c>
      <c r="G9342" s="180">
        <v>3464.03</v>
      </c>
      <c r="H9342" s="180">
        <v>4084.69</v>
      </c>
      <c r="I9342" s="180">
        <f t="shared" si="290"/>
        <v>65053.72</v>
      </c>
      <c r="J9342" s="177" t="str">
        <f t="shared" si="291"/>
        <v>Date &gt; 1920</v>
      </c>
    </row>
    <row r="9343" spans="1:10" x14ac:dyDescent="0.3">
      <c r="A9343" s="178" t="s">
        <v>270</v>
      </c>
      <c r="B9343" s="178" t="s">
        <v>239</v>
      </c>
      <c r="C9343" s="178" t="s">
        <v>1416</v>
      </c>
      <c r="D9343" s="178" t="s">
        <v>9203</v>
      </c>
      <c r="E9343" s="179">
        <v>43840</v>
      </c>
      <c r="F9343" s="180">
        <v>433921</v>
      </c>
      <c r="G9343" s="180">
        <v>24106.79</v>
      </c>
      <c r="H9343" s="180">
        <v>24108.01</v>
      </c>
      <c r="I9343" s="180">
        <f t="shared" si="290"/>
        <v>482135.8</v>
      </c>
      <c r="J9343" s="177" t="str">
        <f t="shared" si="291"/>
        <v>Date &gt; 1920</v>
      </c>
    </row>
    <row r="9344" spans="1:10" x14ac:dyDescent="0.3">
      <c r="A9344" s="178" t="s">
        <v>270</v>
      </c>
      <c r="B9344" s="178" t="s">
        <v>239</v>
      </c>
      <c r="C9344" s="178" t="s">
        <v>1416</v>
      </c>
      <c r="D9344" s="178" t="s">
        <v>9203</v>
      </c>
      <c r="E9344" s="179">
        <v>44063</v>
      </c>
      <c r="F9344" s="180">
        <v>389725</v>
      </c>
      <c r="G9344" s="180">
        <v>21651.35</v>
      </c>
      <c r="H9344" s="180">
        <v>47016.09</v>
      </c>
      <c r="I9344" s="180">
        <f t="shared" si="290"/>
        <v>458392.43999999994</v>
      </c>
      <c r="J9344" s="177" t="str">
        <f t="shared" si="291"/>
        <v>Date &gt; 1920</v>
      </c>
    </row>
    <row r="9345" spans="1:10" x14ac:dyDescent="0.3">
      <c r="A9345" s="178" t="s">
        <v>270</v>
      </c>
      <c r="B9345" s="178" t="s">
        <v>239</v>
      </c>
      <c r="C9345" s="178" t="s">
        <v>1416</v>
      </c>
      <c r="D9345" s="178" t="s">
        <v>9203</v>
      </c>
      <c r="E9345" s="179">
        <v>44174</v>
      </c>
      <c r="F9345" s="180">
        <v>298333</v>
      </c>
      <c r="G9345" s="180">
        <v>20386.25</v>
      </c>
      <c r="H9345" s="180">
        <v>0</v>
      </c>
      <c r="I9345" s="180">
        <f t="shared" si="290"/>
        <v>318719.25</v>
      </c>
      <c r="J9345" s="177" t="str">
        <f t="shared" si="291"/>
        <v>Date &gt; 1920</v>
      </c>
    </row>
    <row r="9346" spans="1:10" x14ac:dyDescent="0.3">
      <c r="A9346" s="178" t="s">
        <v>270</v>
      </c>
      <c r="B9346" s="178" t="s">
        <v>239</v>
      </c>
      <c r="C9346" s="178" t="s">
        <v>1416</v>
      </c>
      <c r="D9346" s="178" t="s">
        <v>9204</v>
      </c>
      <c r="E9346" s="179">
        <v>44180</v>
      </c>
      <c r="F9346" s="180">
        <v>0</v>
      </c>
      <c r="G9346" s="180">
        <v>35895</v>
      </c>
      <c r="H9346" s="180">
        <v>11965</v>
      </c>
      <c r="I9346" s="180">
        <f t="shared" si="290"/>
        <v>47860</v>
      </c>
      <c r="J9346" s="177" t="str">
        <f t="shared" si="291"/>
        <v>Date &gt; 1920</v>
      </c>
    </row>
    <row r="9347" spans="1:10" x14ac:dyDescent="0.3">
      <c r="A9347" s="178" t="s">
        <v>270</v>
      </c>
      <c r="B9347" s="178" t="s">
        <v>239</v>
      </c>
      <c r="C9347" s="178" t="s">
        <v>1416</v>
      </c>
      <c r="D9347" s="178" t="s">
        <v>9205</v>
      </c>
      <c r="E9347" s="179">
        <v>44116</v>
      </c>
      <c r="F9347" s="180">
        <v>30000</v>
      </c>
      <c r="G9347" s="180">
        <v>0</v>
      </c>
      <c r="H9347" s="180">
        <v>0</v>
      </c>
      <c r="I9347" s="180">
        <f t="shared" si="290"/>
        <v>30000</v>
      </c>
      <c r="J9347" s="177" t="str">
        <f t="shared" si="291"/>
        <v>Date &gt; 1920</v>
      </c>
    </row>
    <row r="9348" spans="1:10" x14ac:dyDescent="0.3">
      <c r="A9348" s="178" t="s">
        <v>270</v>
      </c>
      <c r="B9348" s="178" t="s">
        <v>239</v>
      </c>
      <c r="C9348" s="178" t="s">
        <v>1416</v>
      </c>
      <c r="D9348" s="178" t="s">
        <v>6345</v>
      </c>
      <c r="E9348" s="179">
        <v>29759</v>
      </c>
      <c r="F9348" s="180">
        <v>25239.03</v>
      </c>
      <c r="G9348" s="180">
        <v>0</v>
      </c>
      <c r="H9348" s="180">
        <v>0</v>
      </c>
      <c r="I9348" s="180">
        <f t="shared" si="290"/>
        <v>25239.03</v>
      </c>
      <c r="J9348" s="177" t="str">
        <f t="shared" si="291"/>
        <v>Date &gt; 1920</v>
      </c>
    </row>
    <row r="9349" spans="1:10" x14ac:dyDescent="0.3">
      <c r="A9349" s="178" t="s">
        <v>270</v>
      </c>
      <c r="B9349" s="178" t="s">
        <v>243</v>
      </c>
      <c r="C9349" s="178" t="s">
        <v>1449</v>
      </c>
      <c r="D9349" s="178" t="s">
        <v>9206</v>
      </c>
      <c r="E9349" s="179">
        <v>17548</v>
      </c>
      <c r="F9349" s="180">
        <v>0</v>
      </c>
      <c r="G9349" s="180">
        <v>461.86</v>
      </c>
      <c r="H9349" s="180">
        <v>0</v>
      </c>
      <c r="I9349" s="180">
        <f t="shared" ref="I9349:I9412" si="292">SUM(F9349:H9349)</f>
        <v>461.86</v>
      </c>
      <c r="J9349" s="177" t="str">
        <f t="shared" ref="J9349:J9412" si="293">IF(OR(YEAR(E9349)&gt; 1920, ISBLANK(E9349)), "Date &gt; 1920", "Sketchy date")</f>
        <v>Date &gt; 1920</v>
      </c>
    </row>
    <row r="9350" spans="1:10" x14ac:dyDescent="0.3">
      <c r="A9350" s="178" t="s">
        <v>270</v>
      </c>
      <c r="B9350" s="178" t="s">
        <v>243</v>
      </c>
      <c r="C9350" s="178" t="s">
        <v>1449</v>
      </c>
      <c r="D9350" s="178" t="s">
        <v>9207</v>
      </c>
      <c r="E9350" s="179">
        <v>18234</v>
      </c>
      <c r="F9350" s="180">
        <v>0</v>
      </c>
      <c r="G9350" s="180">
        <v>3666.67</v>
      </c>
      <c r="H9350" s="180">
        <v>1858.99</v>
      </c>
      <c r="I9350" s="180">
        <f t="shared" si="292"/>
        <v>5525.66</v>
      </c>
      <c r="J9350" s="177" t="str">
        <f t="shared" si="293"/>
        <v>Date &gt; 1920</v>
      </c>
    </row>
    <row r="9351" spans="1:10" x14ac:dyDescent="0.3">
      <c r="A9351" s="178" t="s">
        <v>270</v>
      </c>
      <c r="B9351" s="178" t="s">
        <v>243</v>
      </c>
      <c r="C9351" s="178" t="s">
        <v>1449</v>
      </c>
      <c r="D9351" s="178" t="s">
        <v>9208</v>
      </c>
      <c r="E9351" s="179">
        <v>20663</v>
      </c>
      <c r="F9351" s="180">
        <v>0</v>
      </c>
      <c r="G9351" s="180">
        <v>390.35</v>
      </c>
      <c r="H9351" s="180">
        <v>195.17</v>
      </c>
      <c r="I9351" s="180">
        <f t="shared" si="292"/>
        <v>585.52</v>
      </c>
      <c r="J9351" s="177" t="str">
        <f t="shared" si="293"/>
        <v>Date &gt; 1920</v>
      </c>
    </row>
    <row r="9352" spans="1:10" x14ac:dyDescent="0.3">
      <c r="A9352" s="178" t="s">
        <v>270</v>
      </c>
      <c r="B9352" s="178" t="s">
        <v>243</v>
      </c>
      <c r="C9352" s="178" t="s">
        <v>1449</v>
      </c>
      <c r="D9352" s="178" t="s">
        <v>9209</v>
      </c>
      <c r="E9352" s="179">
        <v>21816</v>
      </c>
      <c r="F9352" s="180">
        <v>0</v>
      </c>
      <c r="G9352" s="180">
        <v>4000</v>
      </c>
      <c r="H9352" s="180">
        <v>2093.77</v>
      </c>
      <c r="I9352" s="180">
        <f t="shared" si="292"/>
        <v>6093.77</v>
      </c>
      <c r="J9352" s="177" t="str">
        <f t="shared" si="293"/>
        <v>Date &gt; 1920</v>
      </c>
    </row>
    <row r="9353" spans="1:10" x14ac:dyDescent="0.3">
      <c r="A9353" s="178" t="s">
        <v>270</v>
      </c>
      <c r="B9353" s="178" t="s">
        <v>243</v>
      </c>
      <c r="C9353" s="178" t="s">
        <v>1449</v>
      </c>
      <c r="D9353" s="178" t="s">
        <v>6836</v>
      </c>
      <c r="E9353" s="179">
        <v>22208</v>
      </c>
      <c r="F9353" s="180">
        <v>0</v>
      </c>
      <c r="G9353" s="180">
        <v>4688.75</v>
      </c>
      <c r="H9353" s="180">
        <v>2344.37</v>
      </c>
      <c r="I9353" s="180">
        <f t="shared" si="292"/>
        <v>7033.12</v>
      </c>
      <c r="J9353" s="177" t="str">
        <f t="shared" si="293"/>
        <v>Date &gt; 1920</v>
      </c>
    </row>
    <row r="9354" spans="1:10" x14ac:dyDescent="0.3">
      <c r="A9354" s="178" t="s">
        <v>270</v>
      </c>
      <c r="B9354" s="178" t="s">
        <v>243</v>
      </c>
      <c r="C9354" s="178" t="s">
        <v>1449</v>
      </c>
      <c r="D9354" s="178" t="s">
        <v>9210</v>
      </c>
      <c r="E9354" s="179">
        <v>23305</v>
      </c>
      <c r="F9354" s="180">
        <v>0</v>
      </c>
      <c r="G9354" s="180">
        <v>166.33</v>
      </c>
      <c r="H9354" s="180">
        <v>83.17</v>
      </c>
      <c r="I9354" s="180">
        <f t="shared" si="292"/>
        <v>249.5</v>
      </c>
      <c r="J9354" s="177" t="str">
        <f t="shared" si="293"/>
        <v>Date &gt; 1920</v>
      </c>
    </row>
    <row r="9355" spans="1:10" x14ac:dyDescent="0.3">
      <c r="A9355" s="178" t="s">
        <v>270</v>
      </c>
      <c r="B9355" s="178" t="s">
        <v>243</v>
      </c>
      <c r="C9355" s="178" t="s">
        <v>1449</v>
      </c>
      <c r="D9355" s="178" t="s">
        <v>9210</v>
      </c>
      <c r="E9355" s="179">
        <v>26022</v>
      </c>
      <c r="F9355" s="180">
        <v>0</v>
      </c>
      <c r="G9355" s="180">
        <v>740</v>
      </c>
      <c r="H9355" s="180">
        <v>420.65</v>
      </c>
      <c r="I9355" s="180">
        <f t="shared" si="292"/>
        <v>1160.6500000000001</v>
      </c>
      <c r="J9355" s="177" t="str">
        <f t="shared" si="293"/>
        <v>Date &gt; 1920</v>
      </c>
    </row>
    <row r="9356" spans="1:10" x14ac:dyDescent="0.3">
      <c r="A9356" s="178" t="s">
        <v>270</v>
      </c>
      <c r="B9356" s="178" t="s">
        <v>243</v>
      </c>
      <c r="C9356" s="178" t="s">
        <v>1449</v>
      </c>
      <c r="D9356" s="178" t="s">
        <v>9211</v>
      </c>
      <c r="E9356" s="179">
        <v>31196</v>
      </c>
      <c r="F9356" s="180">
        <v>0</v>
      </c>
      <c r="G9356" s="180">
        <v>7640</v>
      </c>
      <c r="H9356" s="180">
        <v>1910</v>
      </c>
      <c r="I9356" s="180">
        <f t="shared" si="292"/>
        <v>9550</v>
      </c>
      <c r="J9356" s="177" t="str">
        <f t="shared" si="293"/>
        <v>Date &gt; 1920</v>
      </c>
    </row>
    <row r="9357" spans="1:10" x14ac:dyDescent="0.3">
      <c r="A9357" s="178" t="s">
        <v>270</v>
      </c>
      <c r="B9357" s="178" t="s">
        <v>243</v>
      </c>
      <c r="C9357" s="178" t="s">
        <v>1449</v>
      </c>
      <c r="D9357" s="178" t="s">
        <v>8157</v>
      </c>
      <c r="E9357" s="179">
        <v>31855</v>
      </c>
      <c r="F9357" s="180">
        <v>0</v>
      </c>
      <c r="G9357" s="180">
        <v>2588.71</v>
      </c>
      <c r="H9357" s="180">
        <v>1294.3599999999999</v>
      </c>
      <c r="I9357" s="180">
        <f t="shared" si="292"/>
        <v>3883.0699999999997</v>
      </c>
      <c r="J9357" s="177" t="str">
        <f t="shared" si="293"/>
        <v>Date &gt; 1920</v>
      </c>
    </row>
    <row r="9358" spans="1:10" x14ac:dyDescent="0.3">
      <c r="A9358" s="178" t="s">
        <v>270</v>
      </c>
      <c r="B9358" s="178" t="s">
        <v>243</v>
      </c>
      <c r="C9358" s="178" t="s">
        <v>1449</v>
      </c>
      <c r="D9358" s="178" t="s">
        <v>9212</v>
      </c>
      <c r="E9358" s="179">
        <v>32906</v>
      </c>
      <c r="F9358" s="180">
        <v>0</v>
      </c>
      <c r="G9358" s="180">
        <v>58723.27</v>
      </c>
      <c r="H9358" s="180">
        <v>29361.64</v>
      </c>
      <c r="I9358" s="180">
        <f t="shared" si="292"/>
        <v>88084.91</v>
      </c>
      <c r="J9358" s="177" t="str">
        <f t="shared" si="293"/>
        <v>Date &gt; 1920</v>
      </c>
    </row>
    <row r="9359" spans="1:10" x14ac:dyDescent="0.3">
      <c r="A9359" s="178" t="s">
        <v>270</v>
      </c>
      <c r="B9359" s="178" t="s">
        <v>243</v>
      </c>
      <c r="C9359" s="178" t="s">
        <v>1449</v>
      </c>
      <c r="D9359" s="178" t="s">
        <v>9212</v>
      </c>
      <c r="E9359" s="179">
        <v>33190</v>
      </c>
      <c r="F9359" s="180">
        <v>0</v>
      </c>
      <c r="G9359" s="180">
        <v>31620.23</v>
      </c>
      <c r="H9359" s="180">
        <v>9034.35</v>
      </c>
      <c r="I9359" s="180">
        <f t="shared" si="292"/>
        <v>40654.58</v>
      </c>
      <c r="J9359" s="177" t="str">
        <f t="shared" si="293"/>
        <v>Date &gt; 1920</v>
      </c>
    </row>
    <row r="9360" spans="1:10" x14ac:dyDescent="0.3">
      <c r="A9360" s="178" t="s">
        <v>270</v>
      </c>
      <c r="B9360" s="178" t="s">
        <v>243</v>
      </c>
      <c r="C9360" s="178" t="s">
        <v>1449</v>
      </c>
      <c r="D9360" s="178" t="s">
        <v>9213</v>
      </c>
      <c r="E9360" s="179">
        <v>32736</v>
      </c>
      <c r="F9360" s="180">
        <v>0</v>
      </c>
      <c r="G9360" s="180">
        <v>7488</v>
      </c>
      <c r="H9360" s="180">
        <v>1872</v>
      </c>
      <c r="I9360" s="180">
        <f t="shared" si="292"/>
        <v>9360</v>
      </c>
      <c r="J9360" s="177" t="str">
        <f t="shared" si="293"/>
        <v>Date &gt; 1920</v>
      </c>
    </row>
    <row r="9361" spans="1:10" x14ac:dyDescent="0.3">
      <c r="A9361" s="178" t="s">
        <v>270</v>
      </c>
      <c r="B9361" s="178" t="s">
        <v>243</v>
      </c>
      <c r="C9361" s="178" t="s">
        <v>1449</v>
      </c>
      <c r="D9361" s="178" t="s">
        <v>9213</v>
      </c>
      <c r="E9361" s="179">
        <v>32916</v>
      </c>
      <c r="F9361" s="180">
        <v>0</v>
      </c>
      <c r="G9361" s="180">
        <v>5073.33</v>
      </c>
      <c r="H9361" s="180">
        <v>2536.67</v>
      </c>
      <c r="I9361" s="180">
        <f t="shared" si="292"/>
        <v>7610</v>
      </c>
      <c r="J9361" s="177" t="str">
        <f t="shared" si="293"/>
        <v>Date &gt; 1920</v>
      </c>
    </row>
    <row r="9362" spans="1:10" x14ac:dyDescent="0.3">
      <c r="A9362" s="178" t="s">
        <v>270</v>
      </c>
      <c r="B9362" s="178" t="s">
        <v>243</v>
      </c>
      <c r="C9362" s="178" t="s">
        <v>1449</v>
      </c>
      <c r="D9362" s="178" t="s">
        <v>9213</v>
      </c>
      <c r="E9362" s="179">
        <v>33172</v>
      </c>
      <c r="F9362" s="180">
        <v>0</v>
      </c>
      <c r="G9362" s="180">
        <v>73450.27</v>
      </c>
      <c r="H9362" s="180">
        <v>17094.23</v>
      </c>
      <c r="I9362" s="180">
        <f t="shared" si="292"/>
        <v>90544.5</v>
      </c>
      <c r="J9362" s="177" t="str">
        <f t="shared" si="293"/>
        <v>Date &gt; 1920</v>
      </c>
    </row>
    <row r="9363" spans="1:10" x14ac:dyDescent="0.3">
      <c r="A9363" s="178" t="s">
        <v>270</v>
      </c>
      <c r="B9363" s="178" t="s">
        <v>243</v>
      </c>
      <c r="C9363" s="178" t="s">
        <v>1449</v>
      </c>
      <c r="D9363" s="178" t="s">
        <v>9213</v>
      </c>
      <c r="E9363" s="179">
        <v>33429</v>
      </c>
      <c r="F9363" s="180">
        <v>0</v>
      </c>
      <c r="G9363" s="180">
        <v>5533.7</v>
      </c>
      <c r="H9363" s="180">
        <v>1383.42</v>
      </c>
      <c r="I9363" s="180">
        <f t="shared" si="292"/>
        <v>6917.12</v>
      </c>
      <c r="J9363" s="177" t="str">
        <f t="shared" si="293"/>
        <v>Date &gt; 1920</v>
      </c>
    </row>
    <row r="9364" spans="1:10" x14ac:dyDescent="0.3">
      <c r="A9364" s="178" t="s">
        <v>270</v>
      </c>
      <c r="B9364" s="178" t="s">
        <v>243</v>
      </c>
      <c r="C9364" s="178" t="s">
        <v>1449</v>
      </c>
      <c r="D9364" s="178" t="s">
        <v>9213</v>
      </c>
      <c r="E9364" s="179">
        <v>33778</v>
      </c>
      <c r="F9364" s="180">
        <v>0</v>
      </c>
      <c r="G9364" s="180">
        <v>50828.15</v>
      </c>
      <c r="H9364" s="180">
        <v>12707.05</v>
      </c>
      <c r="I9364" s="180">
        <f t="shared" si="292"/>
        <v>63535.199999999997</v>
      </c>
      <c r="J9364" s="177" t="str">
        <f t="shared" si="293"/>
        <v>Date &gt; 1920</v>
      </c>
    </row>
    <row r="9365" spans="1:10" x14ac:dyDescent="0.3">
      <c r="A9365" s="178" t="s">
        <v>270</v>
      </c>
      <c r="B9365" s="178" t="s">
        <v>243</v>
      </c>
      <c r="C9365" s="178" t="s">
        <v>1449</v>
      </c>
      <c r="D9365" s="178" t="s">
        <v>9213</v>
      </c>
      <c r="E9365" s="179">
        <v>34129</v>
      </c>
      <c r="F9365" s="180">
        <v>0</v>
      </c>
      <c r="G9365" s="180">
        <v>153350.35</v>
      </c>
      <c r="H9365" s="180">
        <v>40560.800000000003</v>
      </c>
      <c r="I9365" s="180">
        <f t="shared" si="292"/>
        <v>193911.15000000002</v>
      </c>
      <c r="J9365" s="177" t="str">
        <f t="shared" si="293"/>
        <v>Date &gt; 1920</v>
      </c>
    </row>
    <row r="9366" spans="1:10" x14ac:dyDescent="0.3">
      <c r="A9366" s="178" t="s">
        <v>270</v>
      </c>
      <c r="B9366" s="178" t="s">
        <v>243</v>
      </c>
      <c r="C9366" s="178" t="s">
        <v>1449</v>
      </c>
      <c r="D9366" s="178" t="s">
        <v>9213</v>
      </c>
      <c r="E9366" s="179">
        <v>34396</v>
      </c>
      <c r="F9366" s="180">
        <v>0</v>
      </c>
      <c r="G9366" s="180">
        <v>23427.02</v>
      </c>
      <c r="H9366" s="180">
        <v>3633.53</v>
      </c>
      <c r="I9366" s="180">
        <f t="shared" si="292"/>
        <v>27060.55</v>
      </c>
      <c r="J9366" s="177" t="str">
        <f t="shared" si="293"/>
        <v>Date &gt; 1920</v>
      </c>
    </row>
    <row r="9367" spans="1:10" x14ac:dyDescent="0.3">
      <c r="A9367" s="178" t="s">
        <v>270</v>
      </c>
      <c r="B9367" s="178" t="s">
        <v>243</v>
      </c>
      <c r="C9367" s="178" t="s">
        <v>1449</v>
      </c>
      <c r="D9367" s="178" t="s">
        <v>9213</v>
      </c>
      <c r="E9367" s="179">
        <v>35375</v>
      </c>
      <c r="F9367" s="180">
        <v>0</v>
      </c>
      <c r="G9367" s="180">
        <v>32441.9</v>
      </c>
      <c r="H9367" s="180">
        <v>12493.57</v>
      </c>
      <c r="I9367" s="180">
        <f t="shared" si="292"/>
        <v>44935.47</v>
      </c>
      <c r="J9367" s="177" t="str">
        <f t="shared" si="293"/>
        <v>Date &gt; 1920</v>
      </c>
    </row>
    <row r="9368" spans="1:10" x14ac:dyDescent="0.3">
      <c r="A9368" s="178" t="s">
        <v>270</v>
      </c>
      <c r="B9368" s="178" t="s">
        <v>243</v>
      </c>
      <c r="C9368" s="178" t="s">
        <v>1449</v>
      </c>
      <c r="D9368" s="178" t="s">
        <v>9213</v>
      </c>
      <c r="E9368" s="179">
        <v>35403</v>
      </c>
      <c r="F9368" s="180">
        <v>0</v>
      </c>
      <c r="G9368" s="180">
        <v>12245.33</v>
      </c>
      <c r="H9368" s="180">
        <v>6122.67</v>
      </c>
      <c r="I9368" s="180">
        <f t="shared" si="292"/>
        <v>18368</v>
      </c>
      <c r="J9368" s="177" t="str">
        <f t="shared" si="293"/>
        <v>Date &gt; 1920</v>
      </c>
    </row>
    <row r="9369" spans="1:10" x14ac:dyDescent="0.3">
      <c r="A9369" s="178" t="s">
        <v>270</v>
      </c>
      <c r="B9369" s="178" t="s">
        <v>243</v>
      </c>
      <c r="C9369" s="178" t="s">
        <v>1449</v>
      </c>
      <c r="D9369" s="178" t="s">
        <v>9213</v>
      </c>
      <c r="E9369" s="179">
        <v>35433</v>
      </c>
      <c r="F9369" s="180">
        <v>0</v>
      </c>
      <c r="G9369" s="180">
        <v>21059.42</v>
      </c>
      <c r="H9369" s="180">
        <v>10529.71</v>
      </c>
      <c r="I9369" s="180">
        <f t="shared" si="292"/>
        <v>31589.129999999997</v>
      </c>
      <c r="J9369" s="177" t="str">
        <f t="shared" si="293"/>
        <v>Date &gt; 1920</v>
      </c>
    </row>
    <row r="9370" spans="1:10" x14ac:dyDescent="0.3">
      <c r="A9370" s="178" t="s">
        <v>270</v>
      </c>
      <c r="B9370" s="178" t="s">
        <v>243</v>
      </c>
      <c r="C9370" s="178" t="s">
        <v>1449</v>
      </c>
      <c r="D9370" s="178" t="s">
        <v>9213</v>
      </c>
      <c r="E9370" s="179">
        <v>35473</v>
      </c>
      <c r="F9370" s="180">
        <v>0</v>
      </c>
      <c r="G9370" s="180">
        <v>11254.67</v>
      </c>
      <c r="H9370" s="180">
        <v>5627.33</v>
      </c>
      <c r="I9370" s="180">
        <f t="shared" si="292"/>
        <v>16882</v>
      </c>
      <c r="J9370" s="177" t="str">
        <f t="shared" si="293"/>
        <v>Date &gt; 1920</v>
      </c>
    </row>
    <row r="9371" spans="1:10" x14ac:dyDescent="0.3">
      <c r="A9371" s="178" t="s">
        <v>270</v>
      </c>
      <c r="B9371" s="178" t="s">
        <v>243</v>
      </c>
      <c r="C9371" s="178" t="s">
        <v>1449</v>
      </c>
      <c r="D9371" s="178" t="s">
        <v>9213</v>
      </c>
      <c r="E9371" s="179">
        <v>35495</v>
      </c>
      <c r="F9371" s="180">
        <v>0</v>
      </c>
      <c r="G9371" s="180">
        <v>27608.16</v>
      </c>
      <c r="H9371" s="180">
        <v>13804.08</v>
      </c>
      <c r="I9371" s="180">
        <f t="shared" si="292"/>
        <v>41412.239999999998</v>
      </c>
      <c r="J9371" s="177" t="str">
        <f t="shared" si="293"/>
        <v>Date &gt; 1920</v>
      </c>
    </row>
    <row r="9372" spans="1:10" x14ac:dyDescent="0.3">
      <c r="A9372" s="178" t="s">
        <v>270</v>
      </c>
      <c r="B9372" s="178" t="s">
        <v>243</v>
      </c>
      <c r="C9372" s="178" t="s">
        <v>1449</v>
      </c>
      <c r="D9372" s="178" t="s">
        <v>9213</v>
      </c>
      <c r="E9372" s="179">
        <v>35516</v>
      </c>
      <c r="F9372" s="180">
        <v>0</v>
      </c>
      <c r="G9372" s="180">
        <v>15816.26</v>
      </c>
      <c r="H9372" s="180">
        <v>14084</v>
      </c>
      <c r="I9372" s="180">
        <f t="shared" si="292"/>
        <v>29900.260000000002</v>
      </c>
      <c r="J9372" s="177" t="str">
        <f t="shared" si="293"/>
        <v>Date &gt; 1920</v>
      </c>
    </row>
    <row r="9373" spans="1:10" x14ac:dyDescent="0.3">
      <c r="A9373" s="178" t="s">
        <v>270</v>
      </c>
      <c r="B9373" s="178" t="s">
        <v>243</v>
      </c>
      <c r="C9373" s="178" t="s">
        <v>1449</v>
      </c>
      <c r="D9373" s="178" t="s">
        <v>9213</v>
      </c>
      <c r="E9373" s="179">
        <v>35516</v>
      </c>
      <c r="F9373" s="180">
        <v>0</v>
      </c>
      <c r="G9373" s="180">
        <v>12351.74</v>
      </c>
      <c r="H9373" s="180">
        <v>0</v>
      </c>
      <c r="I9373" s="180">
        <f t="shared" si="292"/>
        <v>12351.74</v>
      </c>
      <c r="J9373" s="177" t="str">
        <f t="shared" si="293"/>
        <v>Date &gt; 1920</v>
      </c>
    </row>
    <row r="9374" spans="1:10" x14ac:dyDescent="0.3">
      <c r="A9374" s="178" t="s">
        <v>270</v>
      </c>
      <c r="B9374" s="178" t="s">
        <v>243</v>
      </c>
      <c r="C9374" s="178" t="s">
        <v>1449</v>
      </c>
      <c r="D9374" s="178" t="s">
        <v>9213</v>
      </c>
      <c r="E9374" s="179">
        <v>35537</v>
      </c>
      <c r="F9374" s="180">
        <v>0</v>
      </c>
      <c r="G9374" s="180">
        <v>17204.21</v>
      </c>
      <c r="H9374" s="180">
        <v>8602.11</v>
      </c>
      <c r="I9374" s="180">
        <f t="shared" si="292"/>
        <v>25806.32</v>
      </c>
      <c r="J9374" s="177" t="str">
        <f t="shared" si="293"/>
        <v>Date &gt; 1920</v>
      </c>
    </row>
    <row r="9375" spans="1:10" x14ac:dyDescent="0.3">
      <c r="A9375" s="178" t="s">
        <v>270</v>
      </c>
      <c r="B9375" s="178" t="s">
        <v>243</v>
      </c>
      <c r="C9375" s="178" t="s">
        <v>1449</v>
      </c>
      <c r="D9375" s="178" t="s">
        <v>9213</v>
      </c>
      <c r="E9375" s="179">
        <v>35646</v>
      </c>
      <c r="F9375" s="180">
        <v>0</v>
      </c>
      <c r="G9375" s="180">
        <v>140251.95000000001</v>
      </c>
      <c r="H9375" s="180">
        <v>70125.97</v>
      </c>
      <c r="I9375" s="180">
        <f t="shared" si="292"/>
        <v>210377.92</v>
      </c>
      <c r="J9375" s="177" t="str">
        <f t="shared" si="293"/>
        <v>Date &gt; 1920</v>
      </c>
    </row>
    <row r="9376" spans="1:10" x14ac:dyDescent="0.3">
      <c r="A9376" s="178" t="s">
        <v>270</v>
      </c>
      <c r="B9376" s="178" t="s">
        <v>243</v>
      </c>
      <c r="C9376" s="178" t="s">
        <v>1449</v>
      </c>
      <c r="D9376" s="178" t="s">
        <v>9213</v>
      </c>
      <c r="E9376" s="179">
        <v>35655</v>
      </c>
      <c r="F9376" s="180">
        <v>171000</v>
      </c>
      <c r="G9376" s="180">
        <v>0</v>
      </c>
      <c r="H9376" s="180">
        <v>19000</v>
      </c>
      <c r="I9376" s="180">
        <f t="shared" si="292"/>
        <v>190000</v>
      </c>
      <c r="J9376" s="177" t="str">
        <f t="shared" si="293"/>
        <v>Date &gt; 1920</v>
      </c>
    </row>
    <row r="9377" spans="1:10" x14ac:dyDescent="0.3">
      <c r="A9377" s="178" t="s">
        <v>270</v>
      </c>
      <c r="B9377" s="178" t="s">
        <v>243</v>
      </c>
      <c r="C9377" s="178" t="s">
        <v>1449</v>
      </c>
      <c r="D9377" s="178" t="s">
        <v>9213</v>
      </c>
      <c r="E9377" s="179">
        <v>35989</v>
      </c>
      <c r="F9377" s="180">
        <v>0</v>
      </c>
      <c r="G9377" s="180">
        <v>32379.33</v>
      </c>
      <c r="H9377" s="180">
        <v>16024.54</v>
      </c>
      <c r="I9377" s="180">
        <f t="shared" si="292"/>
        <v>48403.87</v>
      </c>
      <c r="J9377" s="177" t="str">
        <f t="shared" si="293"/>
        <v>Date &gt; 1920</v>
      </c>
    </row>
    <row r="9378" spans="1:10" x14ac:dyDescent="0.3">
      <c r="A9378" s="178" t="s">
        <v>270</v>
      </c>
      <c r="B9378" s="178" t="s">
        <v>243</v>
      </c>
      <c r="C9378" s="178" t="s">
        <v>1449</v>
      </c>
      <c r="D9378" s="178" t="s">
        <v>9213</v>
      </c>
      <c r="E9378" s="179">
        <v>35989</v>
      </c>
      <c r="F9378" s="180">
        <v>0</v>
      </c>
      <c r="G9378" s="180">
        <v>-408545.43</v>
      </c>
      <c r="H9378" s="180">
        <v>-128086.35</v>
      </c>
      <c r="I9378" s="180">
        <f t="shared" si="292"/>
        <v>-536631.78</v>
      </c>
      <c r="J9378" s="177" t="str">
        <f t="shared" si="293"/>
        <v>Date &gt; 1920</v>
      </c>
    </row>
    <row r="9379" spans="1:10" x14ac:dyDescent="0.3">
      <c r="A9379" s="178" t="s">
        <v>270</v>
      </c>
      <c r="B9379" s="178" t="s">
        <v>243</v>
      </c>
      <c r="C9379" s="178" t="s">
        <v>1449</v>
      </c>
      <c r="D9379" s="178" t="s">
        <v>9213</v>
      </c>
      <c r="E9379" s="179">
        <v>36013</v>
      </c>
      <c r="F9379" s="180">
        <v>34350</v>
      </c>
      <c r="G9379" s="180">
        <v>0</v>
      </c>
      <c r="H9379" s="180">
        <v>0</v>
      </c>
      <c r="I9379" s="180">
        <f t="shared" si="292"/>
        <v>34350</v>
      </c>
      <c r="J9379" s="177" t="str">
        <f t="shared" si="293"/>
        <v>Date &gt; 1920</v>
      </c>
    </row>
    <row r="9380" spans="1:10" x14ac:dyDescent="0.3">
      <c r="A9380" s="178" t="s">
        <v>270</v>
      </c>
      <c r="B9380" s="178" t="s">
        <v>243</v>
      </c>
      <c r="C9380" s="178" t="s">
        <v>1449</v>
      </c>
      <c r="D9380" s="178" t="s">
        <v>9213</v>
      </c>
      <c r="E9380" s="179">
        <v>36013</v>
      </c>
      <c r="F9380" s="180">
        <v>0</v>
      </c>
      <c r="G9380" s="180">
        <v>69020.91</v>
      </c>
      <c r="H9380" s="180">
        <v>38328.230000000003</v>
      </c>
      <c r="I9380" s="180">
        <f t="shared" si="292"/>
        <v>107349.14000000001</v>
      </c>
      <c r="J9380" s="177" t="str">
        <f t="shared" si="293"/>
        <v>Date &gt; 1920</v>
      </c>
    </row>
    <row r="9381" spans="1:10" x14ac:dyDescent="0.3">
      <c r="A9381" s="178" t="s">
        <v>270</v>
      </c>
      <c r="B9381" s="178" t="s">
        <v>243</v>
      </c>
      <c r="C9381" s="178" t="s">
        <v>1449</v>
      </c>
      <c r="D9381" s="178" t="s">
        <v>9213</v>
      </c>
      <c r="E9381" s="179">
        <v>36013</v>
      </c>
      <c r="F9381" s="180">
        <v>0</v>
      </c>
      <c r="G9381" s="180">
        <v>16268.67</v>
      </c>
      <c r="H9381" s="180">
        <v>8134.33</v>
      </c>
      <c r="I9381" s="180">
        <f t="shared" si="292"/>
        <v>24403</v>
      </c>
      <c r="J9381" s="177" t="str">
        <f t="shared" si="293"/>
        <v>Date &gt; 1920</v>
      </c>
    </row>
    <row r="9382" spans="1:10" x14ac:dyDescent="0.3">
      <c r="A9382" s="178" t="s">
        <v>270</v>
      </c>
      <c r="B9382" s="178" t="s">
        <v>243</v>
      </c>
      <c r="C9382" s="178" t="s">
        <v>1449</v>
      </c>
      <c r="D9382" s="178" t="s">
        <v>9213</v>
      </c>
      <c r="E9382" s="179">
        <v>36041</v>
      </c>
      <c r="F9382" s="180">
        <v>0</v>
      </c>
      <c r="G9382" s="180">
        <v>6638.66</v>
      </c>
      <c r="H9382" s="180">
        <v>3319.34</v>
      </c>
      <c r="I9382" s="180">
        <f t="shared" si="292"/>
        <v>9958</v>
      </c>
      <c r="J9382" s="177" t="str">
        <f t="shared" si="293"/>
        <v>Date &gt; 1920</v>
      </c>
    </row>
    <row r="9383" spans="1:10" x14ac:dyDescent="0.3">
      <c r="A9383" s="178" t="s">
        <v>270</v>
      </c>
      <c r="B9383" s="178" t="s">
        <v>243</v>
      </c>
      <c r="C9383" s="178" t="s">
        <v>1449</v>
      </c>
      <c r="D9383" s="178" t="s">
        <v>9213</v>
      </c>
      <c r="E9383" s="179">
        <v>36077</v>
      </c>
      <c r="F9383" s="180">
        <v>0</v>
      </c>
      <c r="G9383" s="180">
        <v>3846</v>
      </c>
      <c r="H9383" s="180">
        <v>1923</v>
      </c>
      <c r="I9383" s="180">
        <f t="shared" si="292"/>
        <v>5769</v>
      </c>
      <c r="J9383" s="177" t="str">
        <f t="shared" si="293"/>
        <v>Date &gt; 1920</v>
      </c>
    </row>
    <row r="9384" spans="1:10" x14ac:dyDescent="0.3">
      <c r="A9384" s="178" t="s">
        <v>270</v>
      </c>
      <c r="B9384" s="178" t="s">
        <v>243</v>
      </c>
      <c r="C9384" s="178" t="s">
        <v>1449</v>
      </c>
      <c r="D9384" s="178" t="s">
        <v>9213</v>
      </c>
      <c r="E9384" s="179">
        <v>36108</v>
      </c>
      <c r="F9384" s="180">
        <v>0</v>
      </c>
      <c r="G9384" s="180">
        <v>2564</v>
      </c>
      <c r="H9384" s="180">
        <v>1282</v>
      </c>
      <c r="I9384" s="180">
        <f t="shared" si="292"/>
        <v>3846</v>
      </c>
      <c r="J9384" s="177" t="str">
        <f t="shared" si="293"/>
        <v>Date &gt; 1920</v>
      </c>
    </row>
    <row r="9385" spans="1:10" x14ac:dyDescent="0.3">
      <c r="A9385" s="178" t="s">
        <v>270</v>
      </c>
      <c r="B9385" s="178" t="s">
        <v>243</v>
      </c>
      <c r="C9385" s="178" t="s">
        <v>1449</v>
      </c>
      <c r="D9385" s="178" t="s">
        <v>9213</v>
      </c>
      <c r="E9385" s="179">
        <v>36140</v>
      </c>
      <c r="F9385" s="180">
        <v>0</v>
      </c>
      <c r="G9385" s="180">
        <v>9238.52</v>
      </c>
      <c r="H9385" s="180">
        <v>5800.68</v>
      </c>
      <c r="I9385" s="180">
        <f t="shared" si="292"/>
        <v>15039.2</v>
      </c>
      <c r="J9385" s="177" t="str">
        <f t="shared" si="293"/>
        <v>Date &gt; 1920</v>
      </c>
    </row>
    <row r="9386" spans="1:10" x14ac:dyDescent="0.3">
      <c r="A9386" s="178" t="s">
        <v>270</v>
      </c>
      <c r="B9386" s="178" t="s">
        <v>243</v>
      </c>
      <c r="C9386" s="178" t="s">
        <v>1449</v>
      </c>
      <c r="D9386" s="178" t="s">
        <v>9213</v>
      </c>
      <c r="E9386" s="179">
        <v>36182</v>
      </c>
      <c r="F9386" s="180">
        <v>0</v>
      </c>
      <c r="G9386" s="180">
        <v>3211.45</v>
      </c>
      <c r="H9386" s="180">
        <v>2886.45</v>
      </c>
      <c r="I9386" s="180">
        <f t="shared" si="292"/>
        <v>6097.9</v>
      </c>
      <c r="J9386" s="177" t="str">
        <f t="shared" si="293"/>
        <v>Date &gt; 1920</v>
      </c>
    </row>
    <row r="9387" spans="1:10" x14ac:dyDescent="0.3">
      <c r="A9387" s="178" t="s">
        <v>270</v>
      </c>
      <c r="B9387" s="178" t="s">
        <v>243</v>
      </c>
      <c r="C9387" s="178" t="s">
        <v>1449</v>
      </c>
      <c r="D9387" s="178" t="s">
        <v>9213</v>
      </c>
      <c r="E9387" s="179">
        <v>36189</v>
      </c>
      <c r="F9387" s="180">
        <v>0</v>
      </c>
      <c r="G9387" s="180">
        <v>3950</v>
      </c>
      <c r="H9387" s="180">
        <v>3950</v>
      </c>
      <c r="I9387" s="180">
        <f t="shared" si="292"/>
        <v>7900</v>
      </c>
      <c r="J9387" s="177" t="str">
        <f t="shared" si="293"/>
        <v>Date &gt; 1920</v>
      </c>
    </row>
    <row r="9388" spans="1:10" x14ac:dyDescent="0.3">
      <c r="A9388" s="178" t="s">
        <v>270</v>
      </c>
      <c r="B9388" s="178" t="s">
        <v>243</v>
      </c>
      <c r="C9388" s="178" t="s">
        <v>1449</v>
      </c>
      <c r="D9388" s="178" t="s">
        <v>9213</v>
      </c>
      <c r="E9388" s="179">
        <v>36285</v>
      </c>
      <c r="F9388" s="180">
        <v>0</v>
      </c>
      <c r="G9388" s="180">
        <v>54675.06</v>
      </c>
      <c r="H9388" s="180">
        <v>36450.04</v>
      </c>
      <c r="I9388" s="180">
        <f t="shared" si="292"/>
        <v>91125.1</v>
      </c>
      <c r="J9388" s="177" t="str">
        <f t="shared" si="293"/>
        <v>Date &gt; 1920</v>
      </c>
    </row>
    <row r="9389" spans="1:10" x14ac:dyDescent="0.3">
      <c r="A9389" s="178" t="s">
        <v>270</v>
      </c>
      <c r="B9389" s="178" t="s">
        <v>243</v>
      </c>
      <c r="C9389" s="178" t="s">
        <v>1449</v>
      </c>
      <c r="D9389" s="178" t="s">
        <v>9213</v>
      </c>
      <c r="E9389" s="179">
        <v>36362</v>
      </c>
      <c r="F9389" s="180">
        <v>0</v>
      </c>
      <c r="G9389" s="180">
        <v>6341.84</v>
      </c>
      <c r="H9389" s="180">
        <v>4172.22</v>
      </c>
      <c r="I9389" s="180">
        <f t="shared" si="292"/>
        <v>10514.060000000001</v>
      </c>
      <c r="J9389" s="177" t="str">
        <f t="shared" si="293"/>
        <v>Date &gt; 1920</v>
      </c>
    </row>
    <row r="9390" spans="1:10" x14ac:dyDescent="0.3">
      <c r="A9390" s="178" t="s">
        <v>270</v>
      </c>
      <c r="B9390" s="178" t="s">
        <v>243</v>
      </c>
      <c r="C9390" s="178" t="s">
        <v>1449</v>
      </c>
      <c r="D9390" s="178" t="s">
        <v>9213</v>
      </c>
      <c r="E9390" s="179">
        <v>36448</v>
      </c>
      <c r="F9390" s="180">
        <v>0</v>
      </c>
      <c r="G9390" s="180">
        <v>25247.64</v>
      </c>
      <c r="H9390" s="180">
        <v>21626.45</v>
      </c>
      <c r="I9390" s="180">
        <f t="shared" si="292"/>
        <v>46874.09</v>
      </c>
      <c r="J9390" s="177" t="str">
        <f t="shared" si="293"/>
        <v>Date &gt; 1920</v>
      </c>
    </row>
    <row r="9391" spans="1:10" x14ac:dyDescent="0.3">
      <c r="A9391" s="178" t="s">
        <v>270</v>
      </c>
      <c r="B9391" s="178" t="s">
        <v>243</v>
      </c>
      <c r="C9391" s="178" t="s">
        <v>1449</v>
      </c>
      <c r="D9391" s="178" t="s">
        <v>9213</v>
      </c>
      <c r="E9391" s="179">
        <v>36448</v>
      </c>
      <c r="F9391" s="180">
        <v>0</v>
      </c>
      <c r="G9391" s="180">
        <v>3312</v>
      </c>
      <c r="H9391" s="180">
        <v>0</v>
      </c>
      <c r="I9391" s="180">
        <f t="shared" si="292"/>
        <v>3312</v>
      </c>
      <c r="J9391" s="177" t="str">
        <f t="shared" si="293"/>
        <v>Date &gt; 1920</v>
      </c>
    </row>
    <row r="9392" spans="1:10" x14ac:dyDescent="0.3">
      <c r="A9392" s="178" t="s">
        <v>270</v>
      </c>
      <c r="B9392" s="178" t="s">
        <v>243</v>
      </c>
      <c r="C9392" s="178" t="s">
        <v>1449</v>
      </c>
      <c r="D9392" s="178" t="s">
        <v>9213</v>
      </c>
      <c r="E9392" s="179">
        <v>36448</v>
      </c>
      <c r="F9392" s="180">
        <v>0</v>
      </c>
      <c r="G9392" s="180">
        <v>-344566.74</v>
      </c>
      <c r="H9392" s="180">
        <v>0</v>
      </c>
      <c r="I9392" s="180">
        <f t="shared" si="292"/>
        <v>-344566.74</v>
      </c>
      <c r="J9392" s="177" t="str">
        <f t="shared" si="293"/>
        <v>Date &gt; 1920</v>
      </c>
    </row>
    <row r="9393" spans="1:10" x14ac:dyDescent="0.3">
      <c r="A9393" s="178" t="s">
        <v>270</v>
      </c>
      <c r="B9393" s="178" t="s">
        <v>243</v>
      </c>
      <c r="C9393" s="178" t="s">
        <v>1449</v>
      </c>
      <c r="D9393" s="178" t="s">
        <v>9213</v>
      </c>
      <c r="E9393" s="179">
        <v>36448</v>
      </c>
      <c r="F9393" s="180">
        <v>0</v>
      </c>
      <c r="G9393" s="180">
        <v>367933.65</v>
      </c>
      <c r="H9393" s="180">
        <v>0</v>
      </c>
      <c r="I9393" s="180">
        <f t="shared" si="292"/>
        <v>367933.65</v>
      </c>
      <c r="J9393" s="177" t="str">
        <f t="shared" si="293"/>
        <v>Date &gt; 1920</v>
      </c>
    </row>
    <row r="9394" spans="1:10" x14ac:dyDescent="0.3">
      <c r="A9394" s="178" t="s">
        <v>270</v>
      </c>
      <c r="B9394" s="178" t="s">
        <v>243</v>
      </c>
      <c r="C9394" s="178" t="s">
        <v>1449</v>
      </c>
      <c r="D9394" s="178" t="s">
        <v>9213</v>
      </c>
      <c r="E9394" s="179">
        <v>36866</v>
      </c>
      <c r="F9394" s="180">
        <v>0</v>
      </c>
      <c r="G9394" s="180">
        <v>2903.42</v>
      </c>
      <c r="H9394" s="180">
        <v>22152.78</v>
      </c>
      <c r="I9394" s="180">
        <f t="shared" si="292"/>
        <v>25056.199999999997</v>
      </c>
      <c r="J9394" s="177" t="str">
        <f t="shared" si="293"/>
        <v>Date &gt; 1920</v>
      </c>
    </row>
    <row r="9395" spans="1:10" x14ac:dyDescent="0.3">
      <c r="A9395" s="178" t="s">
        <v>270</v>
      </c>
      <c r="B9395" s="178" t="s">
        <v>243</v>
      </c>
      <c r="C9395" s="178" t="s">
        <v>1449</v>
      </c>
      <c r="D9395" s="178" t="s">
        <v>9213</v>
      </c>
      <c r="E9395" s="179">
        <v>37120</v>
      </c>
      <c r="F9395" s="180">
        <v>6204</v>
      </c>
      <c r="G9395" s="180">
        <v>0</v>
      </c>
      <c r="H9395" s="180">
        <v>0</v>
      </c>
      <c r="I9395" s="180">
        <f t="shared" si="292"/>
        <v>6204</v>
      </c>
      <c r="J9395" s="177" t="str">
        <f t="shared" si="293"/>
        <v>Date &gt; 1920</v>
      </c>
    </row>
    <row r="9396" spans="1:10" x14ac:dyDescent="0.3">
      <c r="A9396" s="178" t="s">
        <v>270</v>
      </c>
      <c r="B9396" s="178" t="s">
        <v>243</v>
      </c>
      <c r="C9396" s="178" t="s">
        <v>1449</v>
      </c>
      <c r="D9396" s="178" t="s">
        <v>9214</v>
      </c>
      <c r="E9396" s="209">
        <v>367</v>
      </c>
      <c r="F9396" s="180">
        <v>0</v>
      </c>
      <c r="G9396" s="180">
        <v>408545.43</v>
      </c>
      <c r="H9396" s="180">
        <v>128086.35</v>
      </c>
      <c r="I9396" s="180">
        <f t="shared" si="292"/>
        <v>536631.78</v>
      </c>
      <c r="J9396" s="177" t="str">
        <f t="shared" si="293"/>
        <v>Sketchy date</v>
      </c>
    </row>
    <row r="9397" spans="1:10" x14ac:dyDescent="0.3">
      <c r="A9397" s="178" t="s">
        <v>270</v>
      </c>
      <c r="B9397" s="178" t="s">
        <v>243</v>
      </c>
      <c r="C9397" s="178" t="s">
        <v>1449</v>
      </c>
      <c r="D9397" s="178" t="s">
        <v>9214</v>
      </c>
      <c r="E9397" s="179">
        <v>35782</v>
      </c>
      <c r="F9397" s="180">
        <v>284405</v>
      </c>
      <c r="G9397" s="180">
        <v>0</v>
      </c>
      <c r="H9397" s="180">
        <v>31600.959999999999</v>
      </c>
      <c r="I9397" s="180">
        <f t="shared" si="292"/>
        <v>316005.96000000002</v>
      </c>
      <c r="J9397" s="177" t="str">
        <f t="shared" si="293"/>
        <v>Date &gt; 1920</v>
      </c>
    </row>
    <row r="9398" spans="1:10" x14ac:dyDescent="0.3">
      <c r="A9398" s="178" t="s">
        <v>270</v>
      </c>
      <c r="B9398" s="178" t="s">
        <v>243</v>
      </c>
      <c r="C9398" s="178" t="s">
        <v>1449</v>
      </c>
      <c r="D9398" s="178" t="s">
        <v>9214</v>
      </c>
      <c r="E9398" s="179">
        <v>35864</v>
      </c>
      <c r="F9398" s="180">
        <v>142885</v>
      </c>
      <c r="G9398" s="180">
        <v>0</v>
      </c>
      <c r="H9398" s="180">
        <v>15876.75</v>
      </c>
      <c r="I9398" s="180">
        <f t="shared" si="292"/>
        <v>158761.75</v>
      </c>
      <c r="J9398" s="177" t="str">
        <f t="shared" si="293"/>
        <v>Date &gt; 1920</v>
      </c>
    </row>
    <row r="9399" spans="1:10" x14ac:dyDescent="0.3">
      <c r="A9399" s="178" t="s">
        <v>270</v>
      </c>
      <c r="B9399" s="178" t="s">
        <v>243</v>
      </c>
      <c r="C9399" s="178" t="s">
        <v>1449</v>
      </c>
      <c r="D9399" s="178" t="s">
        <v>9214</v>
      </c>
      <c r="E9399" s="179">
        <v>35943</v>
      </c>
      <c r="F9399" s="180">
        <v>14528</v>
      </c>
      <c r="G9399" s="180">
        <v>0</v>
      </c>
      <c r="H9399" s="180">
        <v>1613.98</v>
      </c>
      <c r="I9399" s="180">
        <f t="shared" si="292"/>
        <v>16141.98</v>
      </c>
      <c r="J9399" s="177" t="str">
        <f t="shared" si="293"/>
        <v>Date &gt; 1920</v>
      </c>
    </row>
    <row r="9400" spans="1:10" x14ac:dyDescent="0.3">
      <c r="A9400" s="178" t="s">
        <v>270</v>
      </c>
      <c r="B9400" s="178" t="s">
        <v>243</v>
      </c>
      <c r="C9400" s="178" t="s">
        <v>1449</v>
      </c>
      <c r="D9400" s="178" t="s">
        <v>9214</v>
      </c>
      <c r="E9400" s="179">
        <v>36013</v>
      </c>
      <c r="F9400" s="180">
        <v>161225</v>
      </c>
      <c r="G9400" s="180">
        <v>0</v>
      </c>
      <c r="H9400" s="180">
        <v>17913.689999999999</v>
      </c>
      <c r="I9400" s="180">
        <f t="shared" si="292"/>
        <v>179138.69</v>
      </c>
      <c r="J9400" s="177" t="str">
        <f t="shared" si="293"/>
        <v>Date &gt; 1920</v>
      </c>
    </row>
    <row r="9401" spans="1:10" x14ac:dyDescent="0.3">
      <c r="A9401" s="178" t="s">
        <v>270</v>
      </c>
      <c r="B9401" s="178" t="s">
        <v>243</v>
      </c>
      <c r="C9401" s="178" t="s">
        <v>1449</v>
      </c>
      <c r="D9401" s="178" t="s">
        <v>9214</v>
      </c>
      <c r="E9401" s="179">
        <v>36013</v>
      </c>
      <c r="F9401" s="180">
        <v>88529</v>
      </c>
      <c r="G9401" s="180">
        <v>0</v>
      </c>
      <c r="H9401" s="180">
        <v>41979.25</v>
      </c>
      <c r="I9401" s="180">
        <f t="shared" si="292"/>
        <v>130508.25</v>
      </c>
      <c r="J9401" s="177" t="str">
        <f t="shared" si="293"/>
        <v>Date &gt; 1920</v>
      </c>
    </row>
    <row r="9402" spans="1:10" x14ac:dyDescent="0.3">
      <c r="A9402" s="178" t="s">
        <v>270</v>
      </c>
      <c r="B9402" s="178" t="s">
        <v>243</v>
      </c>
      <c r="C9402" s="178" t="s">
        <v>1449</v>
      </c>
      <c r="D9402" s="178" t="s">
        <v>9214</v>
      </c>
      <c r="E9402" s="179">
        <v>36034</v>
      </c>
      <c r="F9402" s="180">
        <v>82441</v>
      </c>
      <c r="G9402" s="180">
        <v>0</v>
      </c>
      <c r="H9402" s="180">
        <v>55555.37</v>
      </c>
      <c r="I9402" s="180">
        <f t="shared" si="292"/>
        <v>137996.37</v>
      </c>
      <c r="J9402" s="177" t="str">
        <f t="shared" si="293"/>
        <v>Date &gt; 1920</v>
      </c>
    </row>
    <row r="9403" spans="1:10" x14ac:dyDescent="0.3">
      <c r="A9403" s="178" t="s">
        <v>270</v>
      </c>
      <c r="B9403" s="178" t="s">
        <v>243</v>
      </c>
      <c r="C9403" s="178" t="s">
        <v>1449</v>
      </c>
      <c r="D9403" s="178" t="s">
        <v>9214</v>
      </c>
      <c r="E9403" s="179">
        <v>36055</v>
      </c>
      <c r="F9403" s="180">
        <v>53166</v>
      </c>
      <c r="G9403" s="180">
        <v>0</v>
      </c>
      <c r="H9403" s="180">
        <v>19412.11</v>
      </c>
      <c r="I9403" s="180">
        <f t="shared" si="292"/>
        <v>72578.11</v>
      </c>
      <c r="J9403" s="177" t="str">
        <f t="shared" si="293"/>
        <v>Date &gt; 1920</v>
      </c>
    </row>
    <row r="9404" spans="1:10" x14ac:dyDescent="0.3">
      <c r="A9404" s="178" t="s">
        <v>270</v>
      </c>
      <c r="B9404" s="178" t="s">
        <v>243</v>
      </c>
      <c r="C9404" s="178" t="s">
        <v>1449</v>
      </c>
      <c r="D9404" s="178" t="s">
        <v>9214</v>
      </c>
      <c r="E9404" s="179">
        <v>36055</v>
      </c>
      <c r="F9404" s="180">
        <v>37829</v>
      </c>
      <c r="G9404" s="180">
        <v>0</v>
      </c>
      <c r="H9404" s="180">
        <v>0</v>
      </c>
      <c r="I9404" s="180">
        <f t="shared" si="292"/>
        <v>37829</v>
      </c>
      <c r="J9404" s="177" t="str">
        <f t="shared" si="293"/>
        <v>Date &gt; 1920</v>
      </c>
    </row>
    <row r="9405" spans="1:10" x14ac:dyDescent="0.3">
      <c r="A9405" s="178" t="s">
        <v>270</v>
      </c>
      <c r="B9405" s="178" t="s">
        <v>243</v>
      </c>
      <c r="C9405" s="178" t="s">
        <v>1449</v>
      </c>
      <c r="D9405" s="178" t="s">
        <v>9214</v>
      </c>
      <c r="E9405" s="179">
        <v>36076</v>
      </c>
      <c r="F9405" s="180">
        <v>90854</v>
      </c>
      <c r="G9405" s="180">
        <v>0</v>
      </c>
      <c r="H9405" s="180">
        <v>0</v>
      </c>
      <c r="I9405" s="180">
        <f t="shared" si="292"/>
        <v>90854</v>
      </c>
      <c r="J9405" s="177" t="str">
        <f t="shared" si="293"/>
        <v>Date &gt; 1920</v>
      </c>
    </row>
    <row r="9406" spans="1:10" x14ac:dyDescent="0.3">
      <c r="A9406" s="178" t="s">
        <v>270</v>
      </c>
      <c r="B9406" s="178" t="s">
        <v>243</v>
      </c>
      <c r="C9406" s="178" t="s">
        <v>1449</v>
      </c>
      <c r="D9406" s="178" t="s">
        <v>9214</v>
      </c>
      <c r="E9406" s="179">
        <v>36090</v>
      </c>
      <c r="F9406" s="180">
        <v>491564</v>
      </c>
      <c r="G9406" s="180">
        <v>0</v>
      </c>
      <c r="H9406" s="180">
        <v>0</v>
      </c>
      <c r="I9406" s="180">
        <f t="shared" si="292"/>
        <v>491564</v>
      </c>
      <c r="J9406" s="177" t="str">
        <f t="shared" si="293"/>
        <v>Date &gt; 1920</v>
      </c>
    </row>
    <row r="9407" spans="1:10" x14ac:dyDescent="0.3">
      <c r="A9407" s="178" t="s">
        <v>270</v>
      </c>
      <c r="B9407" s="178" t="s">
        <v>243</v>
      </c>
      <c r="C9407" s="178" t="s">
        <v>1449</v>
      </c>
      <c r="D9407" s="178" t="s">
        <v>9214</v>
      </c>
      <c r="E9407" s="179">
        <v>36111</v>
      </c>
      <c r="F9407" s="180">
        <v>66434</v>
      </c>
      <c r="G9407" s="180">
        <v>0</v>
      </c>
      <c r="H9407" s="180">
        <v>0</v>
      </c>
      <c r="I9407" s="180">
        <f t="shared" si="292"/>
        <v>66434</v>
      </c>
      <c r="J9407" s="177" t="str">
        <f t="shared" si="293"/>
        <v>Date &gt; 1920</v>
      </c>
    </row>
    <row r="9408" spans="1:10" x14ac:dyDescent="0.3">
      <c r="A9408" s="178" t="s">
        <v>270</v>
      </c>
      <c r="B9408" s="178" t="s">
        <v>243</v>
      </c>
      <c r="C9408" s="178" t="s">
        <v>1449</v>
      </c>
      <c r="D9408" s="178" t="s">
        <v>9214</v>
      </c>
      <c r="E9408" s="179">
        <v>36145</v>
      </c>
      <c r="F9408" s="180">
        <v>66188</v>
      </c>
      <c r="G9408" s="180">
        <v>0</v>
      </c>
      <c r="H9408" s="180">
        <v>0</v>
      </c>
      <c r="I9408" s="180">
        <f t="shared" si="292"/>
        <v>66188</v>
      </c>
      <c r="J9408" s="177" t="str">
        <f t="shared" si="293"/>
        <v>Date &gt; 1920</v>
      </c>
    </row>
    <row r="9409" spans="1:10" x14ac:dyDescent="0.3">
      <c r="A9409" s="178" t="s">
        <v>270</v>
      </c>
      <c r="B9409" s="178" t="s">
        <v>243</v>
      </c>
      <c r="C9409" s="178" t="s">
        <v>1449</v>
      </c>
      <c r="D9409" s="178" t="s">
        <v>9214</v>
      </c>
      <c r="E9409" s="179">
        <v>36188</v>
      </c>
      <c r="F9409" s="180">
        <v>65327</v>
      </c>
      <c r="G9409" s="180">
        <v>0</v>
      </c>
      <c r="H9409" s="180">
        <v>199935.07</v>
      </c>
      <c r="I9409" s="180">
        <f t="shared" si="292"/>
        <v>265262.07</v>
      </c>
      <c r="J9409" s="177" t="str">
        <f t="shared" si="293"/>
        <v>Date &gt; 1920</v>
      </c>
    </row>
    <row r="9410" spans="1:10" x14ac:dyDescent="0.3">
      <c r="A9410" s="178" t="s">
        <v>270</v>
      </c>
      <c r="B9410" s="178" t="s">
        <v>243</v>
      </c>
      <c r="C9410" s="178" t="s">
        <v>1449</v>
      </c>
      <c r="D9410" s="178" t="s">
        <v>9214</v>
      </c>
      <c r="E9410" s="179">
        <v>36299</v>
      </c>
      <c r="F9410" s="180">
        <v>0</v>
      </c>
      <c r="G9410" s="180">
        <v>0</v>
      </c>
      <c r="H9410" s="180">
        <v>7106.29</v>
      </c>
      <c r="I9410" s="180">
        <f t="shared" si="292"/>
        <v>7106.29</v>
      </c>
      <c r="J9410" s="177" t="str">
        <f t="shared" si="293"/>
        <v>Date &gt; 1920</v>
      </c>
    </row>
    <row r="9411" spans="1:10" x14ac:dyDescent="0.3">
      <c r="A9411" s="178" t="s">
        <v>270</v>
      </c>
      <c r="B9411" s="178" t="s">
        <v>243</v>
      </c>
      <c r="C9411" s="178" t="s">
        <v>1449</v>
      </c>
      <c r="D9411" s="178" t="s">
        <v>9214</v>
      </c>
      <c r="E9411" s="179">
        <v>36417</v>
      </c>
      <c r="F9411" s="180">
        <v>0</v>
      </c>
      <c r="G9411" s="180">
        <v>0</v>
      </c>
      <c r="H9411" s="180">
        <v>28295.93</v>
      </c>
      <c r="I9411" s="180">
        <f t="shared" si="292"/>
        <v>28295.93</v>
      </c>
      <c r="J9411" s="177" t="str">
        <f t="shared" si="293"/>
        <v>Date &gt; 1920</v>
      </c>
    </row>
    <row r="9412" spans="1:10" x14ac:dyDescent="0.3">
      <c r="A9412" s="178" t="s">
        <v>270</v>
      </c>
      <c r="B9412" s="178" t="s">
        <v>243</v>
      </c>
      <c r="C9412" s="178" t="s">
        <v>1449</v>
      </c>
      <c r="D9412" s="178" t="s">
        <v>9214</v>
      </c>
      <c r="E9412" s="179">
        <v>36439</v>
      </c>
      <c r="F9412" s="180">
        <v>0</v>
      </c>
      <c r="G9412" s="180">
        <v>0</v>
      </c>
      <c r="H9412" s="180">
        <v>9528.8799999999992</v>
      </c>
      <c r="I9412" s="180">
        <f t="shared" si="292"/>
        <v>9528.8799999999992</v>
      </c>
      <c r="J9412" s="177" t="str">
        <f t="shared" si="293"/>
        <v>Date &gt; 1920</v>
      </c>
    </row>
    <row r="9413" spans="1:10" x14ac:dyDescent="0.3">
      <c r="A9413" s="178" t="s">
        <v>270</v>
      </c>
      <c r="B9413" s="178" t="s">
        <v>243</v>
      </c>
      <c r="C9413" s="178" t="s">
        <v>1449</v>
      </c>
      <c r="D9413" s="178" t="s">
        <v>9214</v>
      </c>
      <c r="E9413" s="179">
        <v>37120</v>
      </c>
      <c r="F9413" s="180">
        <v>10194</v>
      </c>
      <c r="G9413" s="180">
        <v>0</v>
      </c>
      <c r="H9413" s="180">
        <v>0</v>
      </c>
      <c r="I9413" s="180">
        <f t="shared" ref="I9413:I9476" si="294">SUM(F9413:H9413)</f>
        <v>10194</v>
      </c>
      <c r="J9413" s="177" t="str">
        <f t="shared" ref="J9413:J9476" si="295">IF(OR(YEAR(E9413)&gt; 1920, ISBLANK(E9413)), "Date &gt; 1920", "Sketchy date")</f>
        <v>Date &gt; 1920</v>
      </c>
    </row>
    <row r="9414" spans="1:10" x14ac:dyDescent="0.3">
      <c r="A9414" s="178" t="s">
        <v>270</v>
      </c>
      <c r="B9414" s="178" t="s">
        <v>243</v>
      </c>
      <c r="C9414" s="178" t="s">
        <v>1449</v>
      </c>
      <c r="D9414" s="178" t="s">
        <v>9214</v>
      </c>
      <c r="E9414" s="179">
        <v>37120</v>
      </c>
      <c r="F9414" s="180">
        <v>0</v>
      </c>
      <c r="G9414" s="180">
        <v>-22729.68</v>
      </c>
      <c r="H9414" s="180">
        <v>0</v>
      </c>
      <c r="I9414" s="180">
        <f t="shared" si="294"/>
        <v>-22729.68</v>
      </c>
      <c r="J9414" s="177" t="str">
        <f t="shared" si="295"/>
        <v>Date &gt; 1920</v>
      </c>
    </row>
    <row r="9415" spans="1:10" x14ac:dyDescent="0.3">
      <c r="A9415" s="178" t="s">
        <v>270</v>
      </c>
      <c r="B9415" s="178" t="s">
        <v>243</v>
      </c>
      <c r="C9415" s="178" t="s">
        <v>1449</v>
      </c>
      <c r="D9415" s="178" t="s">
        <v>9214</v>
      </c>
      <c r="E9415" s="179">
        <v>37120</v>
      </c>
      <c r="F9415" s="180">
        <v>-10194</v>
      </c>
      <c r="G9415" s="180">
        <v>0</v>
      </c>
      <c r="H9415" s="180">
        <v>0</v>
      </c>
      <c r="I9415" s="180">
        <f t="shared" si="294"/>
        <v>-10194</v>
      </c>
      <c r="J9415" s="177" t="str">
        <f t="shared" si="295"/>
        <v>Date &gt; 1920</v>
      </c>
    </row>
    <row r="9416" spans="1:10" x14ac:dyDescent="0.3">
      <c r="A9416" s="178" t="s">
        <v>270</v>
      </c>
      <c r="B9416" s="178" t="s">
        <v>243</v>
      </c>
      <c r="C9416" s="178" t="s">
        <v>1449</v>
      </c>
      <c r="D9416" s="178" t="s">
        <v>9214</v>
      </c>
      <c r="E9416" s="179">
        <v>37120</v>
      </c>
      <c r="F9416" s="180">
        <v>160336</v>
      </c>
      <c r="G9416" s="180">
        <v>0</v>
      </c>
      <c r="H9416" s="180">
        <v>0</v>
      </c>
      <c r="I9416" s="180">
        <f t="shared" si="294"/>
        <v>160336</v>
      </c>
      <c r="J9416" s="177" t="str">
        <f t="shared" si="295"/>
        <v>Date &gt; 1920</v>
      </c>
    </row>
    <row r="9417" spans="1:10" x14ac:dyDescent="0.3">
      <c r="A9417" s="178" t="s">
        <v>270</v>
      </c>
      <c r="B9417" s="178" t="s">
        <v>243</v>
      </c>
      <c r="C9417" s="178" t="s">
        <v>1449</v>
      </c>
      <c r="D9417" s="178" t="s">
        <v>9215</v>
      </c>
      <c r="E9417" s="179">
        <v>36285</v>
      </c>
      <c r="F9417" s="180">
        <v>0</v>
      </c>
      <c r="G9417" s="180">
        <v>2471.7199999999998</v>
      </c>
      <c r="H9417" s="180">
        <v>1647.81</v>
      </c>
      <c r="I9417" s="180">
        <f t="shared" si="294"/>
        <v>4119.53</v>
      </c>
      <c r="J9417" s="177" t="str">
        <f t="shared" si="295"/>
        <v>Date &gt; 1920</v>
      </c>
    </row>
    <row r="9418" spans="1:10" x14ac:dyDescent="0.3">
      <c r="A9418" s="178" t="s">
        <v>270</v>
      </c>
      <c r="B9418" s="178" t="s">
        <v>243</v>
      </c>
      <c r="C9418" s="178" t="s">
        <v>1449</v>
      </c>
      <c r="D9418" s="178" t="s">
        <v>9216</v>
      </c>
      <c r="E9418" s="179">
        <v>38030</v>
      </c>
      <c r="F9418" s="180">
        <v>80486</v>
      </c>
      <c r="G9418" s="180">
        <v>0</v>
      </c>
      <c r="H9418" s="180">
        <v>8943.93</v>
      </c>
      <c r="I9418" s="180">
        <f t="shared" si="294"/>
        <v>89429.93</v>
      </c>
      <c r="J9418" s="177" t="str">
        <f t="shared" si="295"/>
        <v>Date &gt; 1920</v>
      </c>
    </row>
    <row r="9419" spans="1:10" x14ac:dyDescent="0.3">
      <c r="A9419" s="178" t="s">
        <v>270</v>
      </c>
      <c r="B9419" s="178" t="s">
        <v>243</v>
      </c>
      <c r="C9419" s="178" t="s">
        <v>1449</v>
      </c>
      <c r="D9419" s="178" t="s">
        <v>9216</v>
      </c>
      <c r="E9419" s="179">
        <v>38056</v>
      </c>
      <c r="F9419" s="180">
        <v>38702</v>
      </c>
      <c r="G9419" s="180">
        <v>10484.36</v>
      </c>
      <c r="H9419" s="180">
        <v>11289.85</v>
      </c>
      <c r="I9419" s="180">
        <f t="shared" si="294"/>
        <v>60476.21</v>
      </c>
      <c r="J9419" s="177" t="str">
        <f t="shared" si="295"/>
        <v>Date &gt; 1920</v>
      </c>
    </row>
    <row r="9420" spans="1:10" x14ac:dyDescent="0.3">
      <c r="A9420" s="178" t="s">
        <v>270</v>
      </c>
      <c r="B9420" s="178" t="s">
        <v>243</v>
      </c>
      <c r="C9420" s="178" t="s">
        <v>1449</v>
      </c>
      <c r="D9420" s="178" t="s">
        <v>9216</v>
      </c>
      <c r="E9420" s="179">
        <v>38609</v>
      </c>
      <c r="F9420" s="180">
        <v>1166</v>
      </c>
      <c r="G9420" s="180">
        <v>769.64</v>
      </c>
      <c r="H9420" s="180">
        <v>642.22</v>
      </c>
      <c r="I9420" s="180">
        <f t="shared" si="294"/>
        <v>2577.8599999999997</v>
      </c>
      <c r="J9420" s="177" t="str">
        <f t="shared" si="295"/>
        <v>Date &gt; 1920</v>
      </c>
    </row>
    <row r="9421" spans="1:10" x14ac:dyDescent="0.3">
      <c r="A9421" s="178" t="s">
        <v>270</v>
      </c>
      <c r="B9421" s="178" t="s">
        <v>243</v>
      </c>
      <c r="C9421" s="178" t="s">
        <v>1449</v>
      </c>
      <c r="D9421" s="178" t="s">
        <v>9216</v>
      </c>
      <c r="E9421" s="179">
        <v>38705</v>
      </c>
      <c r="F9421" s="180">
        <v>0</v>
      </c>
      <c r="G9421" s="180">
        <v>0</v>
      </c>
      <c r="H9421" s="180">
        <v>3011.44</v>
      </c>
      <c r="I9421" s="180">
        <f t="shared" si="294"/>
        <v>3011.44</v>
      </c>
      <c r="J9421" s="177" t="str">
        <f t="shared" si="295"/>
        <v>Date &gt; 1920</v>
      </c>
    </row>
    <row r="9422" spans="1:10" x14ac:dyDescent="0.3">
      <c r="A9422" s="178" t="s">
        <v>270</v>
      </c>
      <c r="B9422" s="178" t="s">
        <v>243</v>
      </c>
      <c r="C9422" s="178" t="s">
        <v>1449</v>
      </c>
      <c r="D9422" s="178" t="s">
        <v>9217</v>
      </c>
      <c r="E9422" s="179">
        <v>38275</v>
      </c>
      <c r="F9422" s="180">
        <v>74445</v>
      </c>
      <c r="G9422" s="180">
        <v>0</v>
      </c>
      <c r="H9422" s="180">
        <v>3919.61</v>
      </c>
      <c r="I9422" s="180">
        <f t="shared" si="294"/>
        <v>78364.61</v>
      </c>
      <c r="J9422" s="177" t="str">
        <f t="shared" si="295"/>
        <v>Date &gt; 1920</v>
      </c>
    </row>
    <row r="9423" spans="1:10" x14ac:dyDescent="0.3">
      <c r="A9423" s="178" t="s">
        <v>270</v>
      </c>
      <c r="B9423" s="178" t="s">
        <v>243</v>
      </c>
      <c r="C9423" s="178" t="s">
        <v>1449</v>
      </c>
      <c r="D9423" s="178" t="s">
        <v>9217</v>
      </c>
      <c r="E9423" s="179">
        <v>38321</v>
      </c>
      <c r="F9423" s="180">
        <v>50480</v>
      </c>
      <c r="G9423" s="180">
        <v>0</v>
      </c>
      <c r="H9423" s="180">
        <v>2655.39</v>
      </c>
      <c r="I9423" s="180">
        <f t="shared" si="294"/>
        <v>53135.39</v>
      </c>
      <c r="J9423" s="177" t="str">
        <f t="shared" si="295"/>
        <v>Date &gt; 1920</v>
      </c>
    </row>
    <row r="9424" spans="1:10" x14ac:dyDescent="0.3">
      <c r="A9424" s="178" t="s">
        <v>270</v>
      </c>
      <c r="B9424" s="178" t="s">
        <v>243</v>
      </c>
      <c r="C9424" s="178" t="s">
        <v>1449</v>
      </c>
      <c r="D9424" s="178" t="s">
        <v>9217</v>
      </c>
      <c r="E9424" s="179">
        <v>38597</v>
      </c>
      <c r="F9424" s="180">
        <v>2947</v>
      </c>
      <c r="G9424" s="180">
        <v>0</v>
      </c>
      <c r="H9424" s="180">
        <v>155.28</v>
      </c>
      <c r="I9424" s="180">
        <f t="shared" si="294"/>
        <v>3102.28</v>
      </c>
      <c r="J9424" s="177" t="str">
        <f t="shared" si="295"/>
        <v>Date &gt; 1920</v>
      </c>
    </row>
    <row r="9425" spans="1:10" x14ac:dyDescent="0.3">
      <c r="A9425" s="178" t="s">
        <v>270</v>
      </c>
      <c r="B9425" s="178" t="s">
        <v>243</v>
      </c>
      <c r="C9425" s="178" t="s">
        <v>1449</v>
      </c>
      <c r="D9425" s="178" t="s">
        <v>9218</v>
      </c>
      <c r="E9425" s="179">
        <v>39700</v>
      </c>
      <c r="F9425" s="180">
        <v>5624</v>
      </c>
      <c r="G9425" s="180">
        <v>0</v>
      </c>
      <c r="H9425" s="180">
        <v>296</v>
      </c>
      <c r="I9425" s="180">
        <f t="shared" si="294"/>
        <v>5920</v>
      </c>
      <c r="J9425" s="177" t="str">
        <f t="shared" si="295"/>
        <v>Date &gt; 1920</v>
      </c>
    </row>
    <row r="9426" spans="1:10" x14ac:dyDescent="0.3">
      <c r="A9426" s="178" t="s">
        <v>270</v>
      </c>
      <c r="B9426" s="178" t="s">
        <v>243</v>
      </c>
      <c r="C9426" s="178" t="s">
        <v>1449</v>
      </c>
      <c r="D9426" s="178" t="s">
        <v>9218</v>
      </c>
      <c r="E9426" s="179">
        <v>39714</v>
      </c>
      <c r="F9426" s="180">
        <v>5624</v>
      </c>
      <c r="G9426" s="180">
        <v>0</v>
      </c>
      <c r="H9426" s="180">
        <v>296</v>
      </c>
      <c r="I9426" s="180">
        <f t="shared" si="294"/>
        <v>5920</v>
      </c>
      <c r="J9426" s="177" t="str">
        <f t="shared" si="295"/>
        <v>Date &gt; 1920</v>
      </c>
    </row>
    <row r="9427" spans="1:10" x14ac:dyDescent="0.3">
      <c r="A9427" s="178" t="s">
        <v>270</v>
      </c>
      <c r="B9427" s="178" t="s">
        <v>243</v>
      </c>
      <c r="C9427" s="178" t="s">
        <v>1449</v>
      </c>
      <c r="D9427" s="178" t="s">
        <v>9218</v>
      </c>
      <c r="E9427" s="179">
        <v>39820</v>
      </c>
      <c r="F9427" s="180">
        <v>11248</v>
      </c>
      <c r="G9427" s="180">
        <v>0</v>
      </c>
      <c r="H9427" s="180">
        <v>592</v>
      </c>
      <c r="I9427" s="180">
        <f t="shared" si="294"/>
        <v>11840</v>
      </c>
      <c r="J9427" s="177" t="str">
        <f t="shared" si="295"/>
        <v>Date &gt; 1920</v>
      </c>
    </row>
    <row r="9428" spans="1:10" x14ac:dyDescent="0.3">
      <c r="A9428" s="178" t="s">
        <v>270</v>
      </c>
      <c r="B9428" s="178" t="s">
        <v>243</v>
      </c>
      <c r="C9428" s="178" t="s">
        <v>1449</v>
      </c>
      <c r="D9428" s="178" t="s">
        <v>9218</v>
      </c>
      <c r="E9428" s="179">
        <v>40053</v>
      </c>
      <c r="F9428" s="180">
        <v>23744</v>
      </c>
      <c r="G9428" s="180">
        <v>0</v>
      </c>
      <c r="H9428" s="180">
        <v>1505.7</v>
      </c>
      <c r="I9428" s="180">
        <f t="shared" si="294"/>
        <v>25249.7</v>
      </c>
      <c r="J9428" s="177" t="str">
        <f t="shared" si="295"/>
        <v>Date &gt; 1920</v>
      </c>
    </row>
    <row r="9429" spans="1:10" x14ac:dyDescent="0.3">
      <c r="A9429" s="178" t="s">
        <v>270</v>
      </c>
      <c r="B9429" s="178" t="s">
        <v>243</v>
      </c>
      <c r="C9429" s="178" t="s">
        <v>1449</v>
      </c>
      <c r="D9429" s="178" t="s">
        <v>9218</v>
      </c>
      <c r="E9429" s="179">
        <v>40350</v>
      </c>
      <c r="F9429" s="180">
        <v>10000</v>
      </c>
      <c r="G9429" s="180">
        <v>0</v>
      </c>
      <c r="H9429" s="180">
        <v>270.3</v>
      </c>
      <c r="I9429" s="180">
        <f t="shared" si="294"/>
        <v>10270.299999999999</v>
      </c>
      <c r="J9429" s="177" t="str">
        <f t="shared" si="295"/>
        <v>Date &gt; 1920</v>
      </c>
    </row>
    <row r="9430" spans="1:10" x14ac:dyDescent="0.3">
      <c r="A9430" s="178" t="s">
        <v>270</v>
      </c>
      <c r="B9430" s="178" t="s">
        <v>243</v>
      </c>
      <c r="C9430" s="178" t="s">
        <v>1449</v>
      </c>
      <c r="D9430" s="178" t="s">
        <v>9219</v>
      </c>
      <c r="E9430" s="179">
        <v>40079</v>
      </c>
      <c r="F9430" s="180">
        <v>24001</v>
      </c>
      <c r="G9430" s="180">
        <v>0</v>
      </c>
      <c r="H9430" s="180">
        <v>1264</v>
      </c>
      <c r="I9430" s="180">
        <f t="shared" si="294"/>
        <v>25265</v>
      </c>
      <c r="J9430" s="177" t="str">
        <f t="shared" si="295"/>
        <v>Date &gt; 1920</v>
      </c>
    </row>
    <row r="9431" spans="1:10" x14ac:dyDescent="0.3">
      <c r="A9431" s="178" t="s">
        <v>270</v>
      </c>
      <c r="B9431" s="178" t="s">
        <v>243</v>
      </c>
      <c r="C9431" s="178" t="s">
        <v>1449</v>
      </c>
      <c r="D9431" s="178" t="s">
        <v>9219</v>
      </c>
      <c r="E9431" s="179">
        <v>40107</v>
      </c>
      <c r="F9431" s="180">
        <v>232752</v>
      </c>
      <c r="G9431" s="180">
        <v>0</v>
      </c>
      <c r="H9431" s="180">
        <v>12250.86</v>
      </c>
      <c r="I9431" s="180">
        <f t="shared" si="294"/>
        <v>245002.86</v>
      </c>
      <c r="J9431" s="177" t="str">
        <f t="shared" si="295"/>
        <v>Date &gt; 1920</v>
      </c>
    </row>
    <row r="9432" spans="1:10" x14ac:dyDescent="0.3">
      <c r="A9432" s="178" t="s">
        <v>270</v>
      </c>
      <c r="B9432" s="178" t="s">
        <v>243</v>
      </c>
      <c r="C9432" s="178" t="s">
        <v>1449</v>
      </c>
      <c r="D9432" s="178" t="s">
        <v>9219</v>
      </c>
      <c r="E9432" s="179">
        <v>40156</v>
      </c>
      <c r="F9432" s="180">
        <v>55481</v>
      </c>
      <c r="G9432" s="180">
        <v>0</v>
      </c>
      <c r="H9432" s="180">
        <v>2918.76</v>
      </c>
      <c r="I9432" s="180">
        <f t="shared" si="294"/>
        <v>58399.76</v>
      </c>
      <c r="J9432" s="177" t="str">
        <f t="shared" si="295"/>
        <v>Date &gt; 1920</v>
      </c>
    </row>
    <row r="9433" spans="1:10" x14ac:dyDescent="0.3">
      <c r="A9433" s="178" t="s">
        <v>270</v>
      </c>
      <c r="B9433" s="178" t="s">
        <v>243</v>
      </c>
      <c r="C9433" s="178" t="s">
        <v>1449</v>
      </c>
      <c r="D9433" s="178" t="s">
        <v>9219</v>
      </c>
      <c r="E9433" s="179">
        <v>40220</v>
      </c>
      <c r="F9433" s="180">
        <v>29783</v>
      </c>
      <c r="G9433" s="180">
        <v>0</v>
      </c>
      <c r="H9433" s="180">
        <v>1568.52</v>
      </c>
      <c r="I9433" s="180">
        <f t="shared" si="294"/>
        <v>31351.52</v>
      </c>
      <c r="J9433" s="177" t="str">
        <f t="shared" si="295"/>
        <v>Date &gt; 1920</v>
      </c>
    </row>
    <row r="9434" spans="1:10" x14ac:dyDescent="0.3">
      <c r="A9434" s="178" t="s">
        <v>270</v>
      </c>
      <c r="B9434" s="178" t="s">
        <v>243</v>
      </c>
      <c r="C9434" s="178" t="s">
        <v>1449</v>
      </c>
      <c r="D9434" s="178" t="s">
        <v>9219</v>
      </c>
      <c r="E9434" s="179">
        <v>40659</v>
      </c>
      <c r="F9434" s="180">
        <v>7406</v>
      </c>
      <c r="G9434" s="180">
        <v>0</v>
      </c>
      <c r="H9434" s="180">
        <v>916.08</v>
      </c>
      <c r="I9434" s="180">
        <f t="shared" si="294"/>
        <v>8322.08</v>
      </c>
      <c r="J9434" s="177" t="str">
        <f t="shared" si="295"/>
        <v>Date &gt; 1920</v>
      </c>
    </row>
    <row r="9435" spans="1:10" x14ac:dyDescent="0.3">
      <c r="A9435" s="178" t="s">
        <v>270</v>
      </c>
      <c r="B9435" s="178" t="s">
        <v>243</v>
      </c>
      <c r="C9435" s="178" t="s">
        <v>1449</v>
      </c>
      <c r="D9435" s="178" t="s">
        <v>9219</v>
      </c>
      <c r="E9435" s="179">
        <v>40724</v>
      </c>
      <c r="F9435" s="180">
        <v>10000</v>
      </c>
      <c r="G9435" s="180">
        <v>0</v>
      </c>
      <c r="H9435" s="180">
        <v>0</v>
      </c>
      <c r="I9435" s="180">
        <f t="shared" si="294"/>
        <v>10000</v>
      </c>
      <c r="J9435" s="177" t="str">
        <f t="shared" si="295"/>
        <v>Date &gt; 1920</v>
      </c>
    </row>
    <row r="9436" spans="1:10" x14ac:dyDescent="0.3">
      <c r="A9436" s="178" t="s">
        <v>270</v>
      </c>
      <c r="B9436" s="178" t="s">
        <v>243</v>
      </c>
      <c r="C9436" s="178" t="s">
        <v>1449</v>
      </c>
      <c r="D9436" s="178" t="s">
        <v>9220</v>
      </c>
      <c r="E9436" s="179">
        <v>40420</v>
      </c>
      <c r="F9436" s="180">
        <v>0</v>
      </c>
      <c r="G9436" s="180">
        <v>66588</v>
      </c>
      <c r="H9436" s="180">
        <v>33294</v>
      </c>
      <c r="I9436" s="180">
        <f t="shared" si="294"/>
        <v>99882</v>
      </c>
      <c r="J9436" s="177" t="str">
        <f t="shared" si="295"/>
        <v>Date &gt; 1920</v>
      </c>
    </row>
    <row r="9437" spans="1:10" x14ac:dyDescent="0.3">
      <c r="A9437" s="178" t="s">
        <v>270</v>
      </c>
      <c r="B9437" s="178" t="s">
        <v>243</v>
      </c>
      <c r="C9437" s="178" t="s">
        <v>1449</v>
      </c>
      <c r="D9437" s="178" t="s">
        <v>9221</v>
      </c>
      <c r="E9437" s="179">
        <v>40473</v>
      </c>
      <c r="F9437" s="180">
        <v>36366</v>
      </c>
      <c r="G9437" s="180">
        <v>0</v>
      </c>
      <c r="H9437" s="180">
        <v>1914</v>
      </c>
      <c r="I9437" s="180">
        <f t="shared" si="294"/>
        <v>38280</v>
      </c>
      <c r="J9437" s="177" t="str">
        <f t="shared" si="295"/>
        <v>Date &gt; 1920</v>
      </c>
    </row>
    <row r="9438" spans="1:10" x14ac:dyDescent="0.3">
      <c r="A9438" s="178" t="s">
        <v>270</v>
      </c>
      <c r="B9438" s="178" t="s">
        <v>243</v>
      </c>
      <c r="C9438" s="178" t="s">
        <v>1449</v>
      </c>
      <c r="D9438" s="178" t="s">
        <v>9221</v>
      </c>
      <c r="E9438" s="179">
        <v>40526</v>
      </c>
      <c r="F9438" s="180">
        <v>9091</v>
      </c>
      <c r="G9438" s="180">
        <v>0</v>
      </c>
      <c r="H9438" s="180">
        <v>479</v>
      </c>
      <c r="I9438" s="180">
        <f t="shared" si="294"/>
        <v>9570</v>
      </c>
      <c r="J9438" s="177" t="str">
        <f t="shared" si="295"/>
        <v>Date &gt; 1920</v>
      </c>
    </row>
    <row r="9439" spans="1:10" x14ac:dyDescent="0.3">
      <c r="A9439" s="178" t="s">
        <v>270</v>
      </c>
      <c r="B9439" s="178" t="s">
        <v>243</v>
      </c>
      <c r="C9439" s="178" t="s">
        <v>1449</v>
      </c>
      <c r="D9439" s="178" t="s">
        <v>9221</v>
      </c>
      <c r="E9439" s="179">
        <v>40555</v>
      </c>
      <c r="F9439" s="180">
        <v>27275</v>
      </c>
      <c r="G9439" s="180">
        <v>0</v>
      </c>
      <c r="H9439" s="180">
        <v>1435</v>
      </c>
      <c r="I9439" s="180">
        <f t="shared" si="294"/>
        <v>28710</v>
      </c>
      <c r="J9439" s="177" t="str">
        <f t="shared" si="295"/>
        <v>Date &gt; 1920</v>
      </c>
    </row>
    <row r="9440" spans="1:10" x14ac:dyDescent="0.3">
      <c r="A9440" s="178" t="s">
        <v>270</v>
      </c>
      <c r="B9440" s="178" t="s">
        <v>243</v>
      </c>
      <c r="C9440" s="178" t="s">
        <v>1449</v>
      </c>
      <c r="D9440" s="178" t="s">
        <v>9221</v>
      </c>
      <c r="E9440" s="179">
        <v>41484</v>
      </c>
      <c r="F9440" s="180">
        <v>9091</v>
      </c>
      <c r="G9440" s="180">
        <v>0</v>
      </c>
      <c r="H9440" s="180">
        <v>957</v>
      </c>
      <c r="I9440" s="180">
        <f t="shared" si="294"/>
        <v>10048</v>
      </c>
      <c r="J9440" s="177" t="str">
        <f t="shared" si="295"/>
        <v>Date &gt; 1920</v>
      </c>
    </row>
    <row r="9441" spans="1:10" x14ac:dyDescent="0.3">
      <c r="A9441" s="178" t="s">
        <v>270</v>
      </c>
      <c r="B9441" s="178" t="s">
        <v>243</v>
      </c>
      <c r="C9441" s="178" t="s">
        <v>1449</v>
      </c>
      <c r="D9441" s="178" t="s">
        <v>9221</v>
      </c>
      <c r="E9441" s="179">
        <v>41869</v>
      </c>
      <c r="F9441" s="180">
        <v>9092</v>
      </c>
      <c r="G9441" s="180">
        <v>0</v>
      </c>
      <c r="H9441" s="180">
        <v>0</v>
      </c>
      <c r="I9441" s="180">
        <f t="shared" si="294"/>
        <v>9092</v>
      </c>
      <c r="J9441" s="177" t="str">
        <f t="shared" si="295"/>
        <v>Date &gt; 1920</v>
      </c>
    </row>
    <row r="9442" spans="1:10" x14ac:dyDescent="0.3">
      <c r="A9442" s="178" t="s">
        <v>270</v>
      </c>
      <c r="B9442" s="178" t="s">
        <v>243</v>
      </c>
      <c r="C9442" s="178" t="s">
        <v>1449</v>
      </c>
      <c r="D9442" s="178" t="s">
        <v>9222</v>
      </c>
      <c r="E9442" s="179">
        <v>40919</v>
      </c>
      <c r="F9442" s="180">
        <v>8360</v>
      </c>
      <c r="G9442" s="180">
        <v>0</v>
      </c>
      <c r="H9442" s="180">
        <v>440</v>
      </c>
      <c r="I9442" s="180">
        <f t="shared" si="294"/>
        <v>8800</v>
      </c>
      <c r="J9442" s="177" t="str">
        <f t="shared" si="295"/>
        <v>Date &gt; 1920</v>
      </c>
    </row>
    <row r="9443" spans="1:10" x14ac:dyDescent="0.3">
      <c r="A9443" s="178" t="s">
        <v>270</v>
      </c>
      <c r="B9443" s="178" t="s">
        <v>243</v>
      </c>
      <c r="C9443" s="178" t="s">
        <v>1449</v>
      </c>
      <c r="D9443" s="178" t="s">
        <v>9222</v>
      </c>
      <c r="E9443" s="179">
        <v>41029</v>
      </c>
      <c r="F9443" s="180">
        <v>151259</v>
      </c>
      <c r="G9443" s="180">
        <v>0</v>
      </c>
      <c r="H9443" s="180">
        <v>7962.1</v>
      </c>
      <c r="I9443" s="180">
        <f t="shared" si="294"/>
        <v>159221.1</v>
      </c>
      <c r="J9443" s="177" t="str">
        <f t="shared" si="295"/>
        <v>Date &gt; 1920</v>
      </c>
    </row>
    <row r="9444" spans="1:10" x14ac:dyDescent="0.3">
      <c r="A9444" s="178" t="s">
        <v>270</v>
      </c>
      <c r="B9444" s="178" t="s">
        <v>243</v>
      </c>
      <c r="C9444" s="178" t="s">
        <v>1449</v>
      </c>
      <c r="D9444" s="178" t="s">
        <v>9222</v>
      </c>
      <c r="E9444" s="179">
        <v>41033</v>
      </c>
      <c r="F9444" s="180">
        <v>157888</v>
      </c>
      <c r="G9444" s="180">
        <v>0</v>
      </c>
      <c r="H9444" s="180">
        <v>8836.23</v>
      </c>
      <c r="I9444" s="180">
        <f t="shared" si="294"/>
        <v>166724.23000000001</v>
      </c>
      <c r="J9444" s="177" t="str">
        <f t="shared" si="295"/>
        <v>Date &gt; 1920</v>
      </c>
    </row>
    <row r="9445" spans="1:10" x14ac:dyDescent="0.3">
      <c r="A9445" s="178" t="s">
        <v>270</v>
      </c>
      <c r="B9445" s="178" t="s">
        <v>243</v>
      </c>
      <c r="C9445" s="178" t="s">
        <v>1449</v>
      </c>
      <c r="D9445" s="178" t="s">
        <v>9222</v>
      </c>
      <c r="E9445" s="179">
        <v>41471</v>
      </c>
      <c r="F9445" s="180">
        <v>18252</v>
      </c>
      <c r="G9445" s="180">
        <v>0</v>
      </c>
      <c r="H9445" s="180">
        <v>434</v>
      </c>
      <c r="I9445" s="180">
        <f t="shared" si="294"/>
        <v>18686</v>
      </c>
      <c r="J9445" s="177" t="str">
        <f t="shared" si="295"/>
        <v>Date &gt; 1920</v>
      </c>
    </row>
    <row r="9446" spans="1:10" x14ac:dyDescent="0.3">
      <c r="A9446" s="178" t="s">
        <v>270</v>
      </c>
      <c r="B9446" s="178" t="s">
        <v>243</v>
      </c>
      <c r="C9446" s="178" t="s">
        <v>1449</v>
      </c>
      <c r="D9446" s="178" t="s">
        <v>9223</v>
      </c>
      <c r="E9446" s="179">
        <v>41145</v>
      </c>
      <c r="F9446" s="180">
        <v>0</v>
      </c>
      <c r="G9446" s="180">
        <v>51656.25</v>
      </c>
      <c r="H9446" s="180">
        <v>25828.13</v>
      </c>
      <c r="I9446" s="180">
        <f t="shared" si="294"/>
        <v>77484.38</v>
      </c>
      <c r="J9446" s="177" t="str">
        <f t="shared" si="295"/>
        <v>Date &gt; 1920</v>
      </c>
    </row>
    <row r="9447" spans="1:10" x14ac:dyDescent="0.3">
      <c r="A9447" s="178" t="s">
        <v>270</v>
      </c>
      <c r="B9447" s="178" t="s">
        <v>243</v>
      </c>
      <c r="C9447" s="178" t="s">
        <v>1449</v>
      </c>
      <c r="D9447" s="178" t="s">
        <v>9224</v>
      </c>
      <c r="E9447" s="179">
        <v>41612</v>
      </c>
      <c r="F9447" s="180">
        <v>0</v>
      </c>
      <c r="G9447" s="180">
        <v>6675.96</v>
      </c>
      <c r="H9447" s="180">
        <v>6675.96</v>
      </c>
      <c r="I9447" s="180">
        <f t="shared" si="294"/>
        <v>13351.92</v>
      </c>
      <c r="J9447" s="177" t="str">
        <f t="shared" si="295"/>
        <v>Date &gt; 1920</v>
      </c>
    </row>
    <row r="9448" spans="1:10" x14ac:dyDescent="0.3">
      <c r="A9448" s="178" t="s">
        <v>270</v>
      </c>
      <c r="B9448" s="178" t="s">
        <v>243</v>
      </c>
      <c r="C9448" s="178" t="s">
        <v>1449</v>
      </c>
      <c r="D9448" s="178" t="s">
        <v>9224</v>
      </c>
      <c r="E9448" s="179">
        <v>41667</v>
      </c>
      <c r="F9448" s="180">
        <v>0</v>
      </c>
      <c r="G9448" s="180">
        <v>1112.08</v>
      </c>
      <c r="H9448" s="180">
        <v>1112.08</v>
      </c>
      <c r="I9448" s="180">
        <f t="shared" si="294"/>
        <v>2224.16</v>
      </c>
      <c r="J9448" s="177" t="str">
        <f t="shared" si="295"/>
        <v>Date &gt; 1920</v>
      </c>
    </row>
    <row r="9449" spans="1:10" x14ac:dyDescent="0.3">
      <c r="A9449" s="178" t="s">
        <v>270</v>
      </c>
      <c r="B9449" s="178" t="s">
        <v>243</v>
      </c>
      <c r="C9449" s="178" t="s">
        <v>1449</v>
      </c>
      <c r="D9449" s="178" t="s">
        <v>9225</v>
      </c>
      <c r="E9449" s="179">
        <v>42009</v>
      </c>
      <c r="F9449" s="180">
        <v>289521</v>
      </c>
      <c r="G9449" s="180">
        <v>68774.42</v>
      </c>
      <c r="H9449" s="180">
        <v>35324.75</v>
      </c>
      <c r="I9449" s="180">
        <f t="shared" si="294"/>
        <v>393620.17</v>
      </c>
      <c r="J9449" s="177" t="str">
        <f t="shared" si="295"/>
        <v>Date &gt; 1920</v>
      </c>
    </row>
    <row r="9450" spans="1:10" x14ac:dyDescent="0.3">
      <c r="A9450" s="178" t="s">
        <v>270</v>
      </c>
      <c r="B9450" s="178" t="s">
        <v>243</v>
      </c>
      <c r="C9450" s="178" t="s">
        <v>1449</v>
      </c>
      <c r="D9450" s="178" t="s">
        <v>9225</v>
      </c>
      <c r="E9450" s="179">
        <v>42424</v>
      </c>
      <c r="F9450" s="180">
        <v>17578</v>
      </c>
      <c r="G9450" s="180">
        <v>38614.32</v>
      </c>
      <c r="H9450" s="180">
        <v>11210.03</v>
      </c>
      <c r="I9450" s="180">
        <f t="shared" si="294"/>
        <v>67402.350000000006</v>
      </c>
      <c r="J9450" s="177" t="str">
        <f t="shared" si="295"/>
        <v>Date &gt; 1920</v>
      </c>
    </row>
    <row r="9451" spans="1:10" x14ac:dyDescent="0.3">
      <c r="A9451" s="178" t="s">
        <v>270</v>
      </c>
      <c r="B9451" s="178" t="s">
        <v>243</v>
      </c>
      <c r="C9451" s="178" t="s">
        <v>1449</v>
      </c>
      <c r="D9451" s="178" t="s">
        <v>9226</v>
      </c>
      <c r="E9451" s="179">
        <v>42755</v>
      </c>
      <c r="F9451" s="180">
        <v>360211</v>
      </c>
      <c r="G9451" s="180">
        <v>31439.25</v>
      </c>
      <c r="H9451" s="180">
        <v>20013.66</v>
      </c>
      <c r="I9451" s="180">
        <f t="shared" si="294"/>
        <v>411663.91</v>
      </c>
      <c r="J9451" s="177" t="str">
        <f t="shared" si="295"/>
        <v>Date &gt; 1920</v>
      </c>
    </row>
    <row r="9452" spans="1:10" x14ac:dyDescent="0.3">
      <c r="A9452" s="178" t="s">
        <v>270</v>
      </c>
      <c r="B9452" s="178" t="s">
        <v>243</v>
      </c>
      <c r="C9452" s="178" t="s">
        <v>1449</v>
      </c>
      <c r="D9452" s="178" t="s">
        <v>9226</v>
      </c>
      <c r="E9452" s="179">
        <v>43081</v>
      </c>
      <c r="F9452" s="180">
        <v>149104</v>
      </c>
      <c r="G9452" s="180">
        <v>0</v>
      </c>
      <c r="H9452" s="180">
        <v>9564.18</v>
      </c>
      <c r="I9452" s="180">
        <f t="shared" si="294"/>
        <v>158668.18</v>
      </c>
      <c r="J9452" s="177" t="str">
        <f t="shared" si="295"/>
        <v>Date &gt; 1920</v>
      </c>
    </row>
    <row r="9453" spans="1:10" x14ac:dyDescent="0.3">
      <c r="A9453" s="178" t="s">
        <v>270</v>
      </c>
      <c r="B9453" s="178" t="s">
        <v>243</v>
      </c>
      <c r="C9453" s="178" t="s">
        <v>1449</v>
      </c>
      <c r="D9453" s="178" t="s">
        <v>9226</v>
      </c>
      <c r="E9453" s="179">
        <v>43986</v>
      </c>
      <c r="F9453" s="180">
        <v>21939</v>
      </c>
      <c r="G9453" s="180">
        <v>0</v>
      </c>
      <c r="H9453" s="180">
        <v>1682.28</v>
      </c>
      <c r="I9453" s="180">
        <f t="shared" si="294"/>
        <v>23621.279999999999</v>
      </c>
      <c r="J9453" s="177" t="str">
        <f t="shared" si="295"/>
        <v>Date &gt; 1920</v>
      </c>
    </row>
    <row r="9454" spans="1:10" x14ac:dyDescent="0.3">
      <c r="A9454" s="178" t="s">
        <v>270</v>
      </c>
      <c r="B9454" s="178" t="s">
        <v>243</v>
      </c>
      <c r="C9454" s="178" t="s">
        <v>1449</v>
      </c>
      <c r="D9454" s="178" t="s">
        <v>9227</v>
      </c>
      <c r="E9454" s="179">
        <v>43081</v>
      </c>
      <c r="F9454" s="180">
        <v>179393</v>
      </c>
      <c r="G9454" s="180">
        <v>9966.34</v>
      </c>
      <c r="H9454" s="180">
        <v>9967.3799999999992</v>
      </c>
      <c r="I9454" s="180">
        <f t="shared" si="294"/>
        <v>199326.72</v>
      </c>
      <c r="J9454" s="177" t="str">
        <f t="shared" si="295"/>
        <v>Date &gt; 1920</v>
      </c>
    </row>
    <row r="9455" spans="1:10" x14ac:dyDescent="0.3">
      <c r="A9455" s="178" t="s">
        <v>270</v>
      </c>
      <c r="B9455" s="178" t="s">
        <v>243</v>
      </c>
      <c r="C9455" s="178" t="s">
        <v>1449</v>
      </c>
      <c r="D9455" s="178" t="s">
        <v>9227</v>
      </c>
      <c r="E9455" s="179">
        <v>43389</v>
      </c>
      <c r="F9455" s="180">
        <v>224216</v>
      </c>
      <c r="G9455" s="180">
        <v>14688.38</v>
      </c>
      <c r="H9455" s="180">
        <v>14688.22</v>
      </c>
      <c r="I9455" s="180">
        <f t="shared" si="294"/>
        <v>253592.6</v>
      </c>
      <c r="J9455" s="177" t="str">
        <f t="shared" si="295"/>
        <v>Date &gt; 1920</v>
      </c>
    </row>
    <row r="9456" spans="1:10" x14ac:dyDescent="0.3">
      <c r="A9456" s="178" t="s">
        <v>270</v>
      </c>
      <c r="B9456" s="178" t="s">
        <v>243</v>
      </c>
      <c r="C9456" s="178" t="s">
        <v>1449</v>
      </c>
      <c r="D9456" s="178" t="s">
        <v>9228</v>
      </c>
      <c r="E9456" s="179">
        <v>43059</v>
      </c>
      <c r="F9456" s="180">
        <v>0</v>
      </c>
      <c r="G9456" s="180">
        <v>2208</v>
      </c>
      <c r="H9456" s="180">
        <v>552</v>
      </c>
      <c r="I9456" s="180">
        <f t="shared" si="294"/>
        <v>2760</v>
      </c>
      <c r="J9456" s="177" t="str">
        <f t="shared" si="295"/>
        <v>Date &gt; 1920</v>
      </c>
    </row>
    <row r="9457" spans="1:10" x14ac:dyDescent="0.3">
      <c r="A9457" s="178" t="s">
        <v>270</v>
      </c>
      <c r="B9457" s="178" t="s">
        <v>243</v>
      </c>
      <c r="C9457" s="178" t="s">
        <v>1449</v>
      </c>
      <c r="D9457" s="178" t="s">
        <v>9229</v>
      </c>
      <c r="E9457" s="179">
        <v>44172</v>
      </c>
      <c r="F9457" s="180">
        <v>87425</v>
      </c>
      <c r="G9457" s="180">
        <v>252.19</v>
      </c>
      <c r="H9457" s="180">
        <v>110.12</v>
      </c>
      <c r="I9457" s="180">
        <f t="shared" si="294"/>
        <v>87787.31</v>
      </c>
      <c r="J9457" s="177" t="str">
        <f t="shared" si="295"/>
        <v>Date &gt; 1920</v>
      </c>
    </row>
    <row r="9458" spans="1:10" x14ac:dyDescent="0.3">
      <c r="A9458" s="178" t="s">
        <v>270</v>
      </c>
      <c r="B9458" s="178" t="s">
        <v>243</v>
      </c>
      <c r="C9458" s="178" t="s">
        <v>1449</v>
      </c>
      <c r="D9458" s="178" t="s">
        <v>9230</v>
      </c>
      <c r="E9458" s="179">
        <v>44208</v>
      </c>
      <c r="F9458" s="180">
        <v>0</v>
      </c>
      <c r="G9458" s="180">
        <v>401488.25</v>
      </c>
      <c r="H9458" s="180">
        <v>135335.67000000001</v>
      </c>
      <c r="I9458" s="180">
        <f t="shared" si="294"/>
        <v>536823.92000000004</v>
      </c>
      <c r="J9458" s="177" t="str">
        <f t="shared" si="295"/>
        <v>Date &gt; 1920</v>
      </c>
    </row>
    <row r="9459" spans="1:10" x14ac:dyDescent="0.3">
      <c r="A9459" s="178" t="s">
        <v>270</v>
      </c>
      <c r="B9459" s="178" t="s">
        <v>245</v>
      </c>
      <c r="C9459" s="178" t="s">
        <v>1451</v>
      </c>
      <c r="D9459" s="178" t="s">
        <v>9231</v>
      </c>
      <c r="E9459" s="179">
        <v>19234</v>
      </c>
      <c r="F9459" s="180">
        <v>0</v>
      </c>
      <c r="G9459" s="180">
        <v>15903.17</v>
      </c>
      <c r="H9459" s="180">
        <v>0</v>
      </c>
      <c r="I9459" s="180">
        <f t="shared" si="294"/>
        <v>15903.17</v>
      </c>
      <c r="J9459" s="177" t="str">
        <f t="shared" si="295"/>
        <v>Date &gt; 1920</v>
      </c>
    </row>
    <row r="9460" spans="1:10" x14ac:dyDescent="0.3">
      <c r="A9460" s="178" t="s">
        <v>270</v>
      </c>
      <c r="B9460" s="178" t="s">
        <v>245</v>
      </c>
      <c r="C9460" s="178" t="s">
        <v>1451</v>
      </c>
      <c r="D9460" s="178" t="s">
        <v>9232</v>
      </c>
      <c r="E9460" s="179">
        <v>26823</v>
      </c>
      <c r="F9460" s="180">
        <v>0</v>
      </c>
      <c r="G9460" s="180">
        <v>5752.13</v>
      </c>
      <c r="H9460" s="180">
        <v>6462.14</v>
      </c>
      <c r="I9460" s="180">
        <f t="shared" si="294"/>
        <v>12214.27</v>
      </c>
      <c r="J9460" s="177" t="str">
        <f t="shared" si="295"/>
        <v>Date &gt; 1920</v>
      </c>
    </row>
    <row r="9461" spans="1:10" x14ac:dyDescent="0.3">
      <c r="A9461" s="178" t="s">
        <v>270</v>
      </c>
      <c r="B9461" s="178" t="s">
        <v>245</v>
      </c>
      <c r="C9461" s="178" t="s">
        <v>1451</v>
      </c>
      <c r="D9461" s="178" t="s">
        <v>9233</v>
      </c>
      <c r="E9461" s="179">
        <v>29045</v>
      </c>
      <c r="F9461" s="180">
        <v>0</v>
      </c>
      <c r="G9461" s="180">
        <v>179760.52</v>
      </c>
      <c r="H9461" s="180">
        <v>61114.23</v>
      </c>
      <c r="I9461" s="180">
        <f t="shared" si="294"/>
        <v>240874.75</v>
      </c>
      <c r="J9461" s="177" t="str">
        <f t="shared" si="295"/>
        <v>Date &gt; 1920</v>
      </c>
    </row>
    <row r="9462" spans="1:10" x14ac:dyDescent="0.3">
      <c r="A9462" s="178" t="s">
        <v>270</v>
      </c>
      <c r="B9462" s="178" t="s">
        <v>245</v>
      </c>
      <c r="C9462" s="178" t="s">
        <v>1451</v>
      </c>
      <c r="D9462" s="178" t="s">
        <v>9234</v>
      </c>
      <c r="E9462" s="179">
        <v>28986</v>
      </c>
      <c r="F9462" s="180">
        <v>0</v>
      </c>
      <c r="G9462" s="180">
        <v>45000</v>
      </c>
      <c r="H9462" s="180">
        <v>19501.25</v>
      </c>
      <c r="I9462" s="180">
        <f t="shared" si="294"/>
        <v>64501.25</v>
      </c>
      <c r="J9462" s="177" t="str">
        <f t="shared" si="295"/>
        <v>Date &gt; 1920</v>
      </c>
    </row>
    <row r="9463" spans="1:10" x14ac:dyDescent="0.3">
      <c r="A9463" s="178" t="s">
        <v>270</v>
      </c>
      <c r="B9463" s="178" t="s">
        <v>245</v>
      </c>
      <c r="C9463" s="178" t="s">
        <v>1451</v>
      </c>
      <c r="D9463" s="178" t="s">
        <v>6345</v>
      </c>
      <c r="E9463" s="179">
        <v>29209</v>
      </c>
      <c r="F9463" s="180">
        <v>0</v>
      </c>
      <c r="G9463" s="180">
        <v>72428.679999999993</v>
      </c>
      <c r="H9463" s="180">
        <v>18107.169999999998</v>
      </c>
      <c r="I9463" s="180">
        <f t="shared" si="294"/>
        <v>90535.849999999991</v>
      </c>
      <c r="J9463" s="177" t="str">
        <f t="shared" si="295"/>
        <v>Date &gt; 1920</v>
      </c>
    </row>
    <row r="9464" spans="1:10" x14ac:dyDescent="0.3">
      <c r="A9464" s="178" t="s">
        <v>270</v>
      </c>
      <c r="B9464" s="178" t="s">
        <v>245</v>
      </c>
      <c r="C9464" s="178" t="s">
        <v>1451</v>
      </c>
      <c r="D9464" s="178" t="s">
        <v>6995</v>
      </c>
      <c r="E9464" s="179">
        <v>29147</v>
      </c>
      <c r="F9464" s="180">
        <v>0</v>
      </c>
      <c r="G9464" s="180">
        <v>400</v>
      </c>
      <c r="H9464" s="180">
        <v>100</v>
      </c>
      <c r="I9464" s="180">
        <f t="shared" si="294"/>
        <v>500</v>
      </c>
      <c r="J9464" s="177" t="str">
        <f t="shared" si="295"/>
        <v>Date &gt; 1920</v>
      </c>
    </row>
    <row r="9465" spans="1:10" x14ac:dyDescent="0.3">
      <c r="A9465" s="178" t="s">
        <v>270</v>
      </c>
      <c r="B9465" s="178" t="s">
        <v>245</v>
      </c>
      <c r="C9465" s="178" t="s">
        <v>1451</v>
      </c>
      <c r="D9465" s="178" t="s">
        <v>7249</v>
      </c>
      <c r="E9465" s="179">
        <v>31376</v>
      </c>
      <c r="F9465" s="180">
        <v>0</v>
      </c>
      <c r="G9465" s="180">
        <v>26283.58</v>
      </c>
      <c r="H9465" s="180">
        <v>13141.77</v>
      </c>
      <c r="I9465" s="180">
        <f t="shared" si="294"/>
        <v>39425.350000000006</v>
      </c>
      <c r="J9465" s="177" t="str">
        <f t="shared" si="295"/>
        <v>Date &gt; 1920</v>
      </c>
    </row>
    <row r="9466" spans="1:10" x14ac:dyDescent="0.3">
      <c r="A9466" s="178" t="s">
        <v>270</v>
      </c>
      <c r="B9466" s="178" t="s">
        <v>245</v>
      </c>
      <c r="C9466" s="178" t="s">
        <v>1451</v>
      </c>
      <c r="D9466" s="178" t="s">
        <v>7220</v>
      </c>
      <c r="E9466" s="179">
        <v>33665</v>
      </c>
      <c r="F9466" s="180">
        <v>0</v>
      </c>
      <c r="G9466" s="180">
        <v>10000</v>
      </c>
      <c r="H9466" s="180">
        <v>5860.67</v>
      </c>
      <c r="I9466" s="180">
        <f t="shared" si="294"/>
        <v>15860.67</v>
      </c>
      <c r="J9466" s="177" t="str">
        <f t="shared" si="295"/>
        <v>Date &gt; 1920</v>
      </c>
    </row>
    <row r="9467" spans="1:10" x14ac:dyDescent="0.3">
      <c r="A9467" s="178" t="s">
        <v>270</v>
      </c>
      <c r="B9467" s="178" t="s">
        <v>245</v>
      </c>
      <c r="C9467" s="178" t="s">
        <v>1451</v>
      </c>
      <c r="D9467" s="178" t="s">
        <v>7220</v>
      </c>
      <c r="E9467" s="179">
        <v>33665</v>
      </c>
      <c r="F9467" s="180">
        <v>0</v>
      </c>
      <c r="G9467" s="180">
        <v>1721.33</v>
      </c>
      <c r="H9467" s="180">
        <v>0</v>
      </c>
      <c r="I9467" s="180">
        <f t="shared" si="294"/>
        <v>1721.33</v>
      </c>
      <c r="J9467" s="177" t="str">
        <f t="shared" si="295"/>
        <v>Date &gt; 1920</v>
      </c>
    </row>
    <row r="9468" spans="1:10" x14ac:dyDescent="0.3">
      <c r="A9468" s="178" t="s">
        <v>270</v>
      </c>
      <c r="B9468" s="178" t="s">
        <v>245</v>
      </c>
      <c r="C9468" s="178" t="s">
        <v>1451</v>
      </c>
      <c r="D9468" s="178" t="s">
        <v>9235</v>
      </c>
      <c r="E9468" s="179">
        <v>35214</v>
      </c>
      <c r="F9468" s="180">
        <v>0</v>
      </c>
      <c r="G9468" s="180">
        <v>24666.67</v>
      </c>
      <c r="H9468" s="180">
        <v>12333.33</v>
      </c>
      <c r="I9468" s="180">
        <f t="shared" si="294"/>
        <v>37000</v>
      </c>
      <c r="J9468" s="177" t="str">
        <f t="shared" si="295"/>
        <v>Date &gt; 1920</v>
      </c>
    </row>
    <row r="9469" spans="1:10" x14ac:dyDescent="0.3">
      <c r="A9469" s="178" t="s">
        <v>270</v>
      </c>
      <c r="B9469" s="178" t="s">
        <v>245</v>
      </c>
      <c r="C9469" s="178" t="s">
        <v>1451</v>
      </c>
      <c r="D9469" s="178" t="s">
        <v>6373</v>
      </c>
      <c r="E9469" s="179">
        <v>35373</v>
      </c>
      <c r="F9469" s="180">
        <v>0</v>
      </c>
      <c r="G9469" s="180">
        <v>892.87</v>
      </c>
      <c r="H9469" s="180">
        <v>446.44</v>
      </c>
      <c r="I9469" s="180">
        <f t="shared" si="294"/>
        <v>1339.31</v>
      </c>
      <c r="J9469" s="177" t="str">
        <f t="shared" si="295"/>
        <v>Date &gt; 1920</v>
      </c>
    </row>
    <row r="9470" spans="1:10" x14ac:dyDescent="0.3">
      <c r="A9470" s="178" t="s">
        <v>270</v>
      </c>
      <c r="B9470" s="178" t="s">
        <v>245</v>
      </c>
      <c r="C9470" s="178" t="s">
        <v>1451</v>
      </c>
      <c r="D9470" s="178" t="s">
        <v>9236</v>
      </c>
      <c r="E9470" s="179">
        <v>35786</v>
      </c>
      <c r="F9470" s="180">
        <v>0</v>
      </c>
      <c r="G9470" s="180">
        <v>85422.95</v>
      </c>
      <c r="H9470" s="180">
        <v>56948.62</v>
      </c>
      <c r="I9470" s="180">
        <f t="shared" si="294"/>
        <v>142371.57</v>
      </c>
      <c r="J9470" s="177" t="str">
        <f t="shared" si="295"/>
        <v>Date &gt; 1920</v>
      </c>
    </row>
    <row r="9471" spans="1:10" x14ac:dyDescent="0.3">
      <c r="A9471" s="178" t="s">
        <v>270</v>
      </c>
      <c r="B9471" s="178" t="s">
        <v>245</v>
      </c>
      <c r="C9471" s="178" t="s">
        <v>1451</v>
      </c>
      <c r="D9471" s="178" t="s">
        <v>9236</v>
      </c>
      <c r="E9471" s="179">
        <v>36076</v>
      </c>
      <c r="F9471" s="180">
        <v>0</v>
      </c>
      <c r="G9471" s="180">
        <v>2006.1</v>
      </c>
      <c r="H9471" s="180">
        <v>1337.4</v>
      </c>
      <c r="I9471" s="180">
        <f t="shared" si="294"/>
        <v>3343.5</v>
      </c>
      <c r="J9471" s="177" t="str">
        <f t="shared" si="295"/>
        <v>Date &gt; 1920</v>
      </c>
    </row>
    <row r="9472" spans="1:10" x14ac:dyDescent="0.3">
      <c r="A9472" s="178" t="s">
        <v>270</v>
      </c>
      <c r="B9472" s="178" t="s">
        <v>245</v>
      </c>
      <c r="C9472" s="178" t="s">
        <v>1451</v>
      </c>
      <c r="D9472" s="178" t="s">
        <v>9237</v>
      </c>
      <c r="E9472" s="179">
        <v>35844</v>
      </c>
      <c r="F9472" s="180">
        <v>0</v>
      </c>
      <c r="G9472" s="180">
        <v>8353.1200000000008</v>
      </c>
      <c r="H9472" s="180">
        <v>5568.75</v>
      </c>
      <c r="I9472" s="180">
        <f t="shared" si="294"/>
        <v>13921.87</v>
      </c>
      <c r="J9472" s="177" t="str">
        <f t="shared" si="295"/>
        <v>Date &gt; 1920</v>
      </c>
    </row>
    <row r="9473" spans="1:10" x14ac:dyDescent="0.3">
      <c r="A9473" s="178" t="s">
        <v>270</v>
      </c>
      <c r="B9473" s="178" t="s">
        <v>245</v>
      </c>
      <c r="C9473" s="178" t="s">
        <v>1451</v>
      </c>
      <c r="D9473" s="178" t="s">
        <v>9238</v>
      </c>
      <c r="E9473" s="179">
        <v>37652</v>
      </c>
      <c r="F9473" s="180">
        <v>0</v>
      </c>
      <c r="G9473" s="180">
        <v>48969.65</v>
      </c>
      <c r="H9473" s="180">
        <v>48969.64</v>
      </c>
      <c r="I9473" s="180">
        <f t="shared" si="294"/>
        <v>97939.290000000008</v>
      </c>
      <c r="J9473" s="177" t="str">
        <f t="shared" si="295"/>
        <v>Date &gt; 1920</v>
      </c>
    </row>
    <row r="9474" spans="1:10" x14ac:dyDescent="0.3">
      <c r="A9474" s="178" t="s">
        <v>270</v>
      </c>
      <c r="B9474" s="178" t="s">
        <v>245</v>
      </c>
      <c r="C9474" s="178" t="s">
        <v>1451</v>
      </c>
      <c r="D9474" s="178" t="s">
        <v>9238</v>
      </c>
      <c r="E9474" s="179">
        <v>37666</v>
      </c>
      <c r="F9474" s="180">
        <v>0</v>
      </c>
      <c r="G9474" s="180">
        <v>5041.51</v>
      </c>
      <c r="H9474" s="180">
        <v>13960.36</v>
      </c>
      <c r="I9474" s="180">
        <f t="shared" si="294"/>
        <v>19001.870000000003</v>
      </c>
      <c r="J9474" s="177" t="str">
        <f t="shared" si="295"/>
        <v>Date &gt; 1920</v>
      </c>
    </row>
    <row r="9475" spans="1:10" x14ac:dyDescent="0.3">
      <c r="A9475" s="178" t="s">
        <v>270</v>
      </c>
      <c r="B9475" s="178" t="s">
        <v>245</v>
      </c>
      <c r="C9475" s="178" t="s">
        <v>1451</v>
      </c>
      <c r="D9475" s="178" t="s">
        <v>9238</v>
      </c>
      <c r="E9475" s="179">
        <v>37805</v>
      </c>
      <c r="F9475" s="180">
        <v>0</v>
      </c>
      <c r="G9475" s="180">
        <v>3906.86</v>
      </c>
      <c r="H9475" s="180">
        <v>0</v>
      </c>
      <c r="I9475" s="180">
        <f t="shared" si="294"/>
        <v>3906.86</v>
      </c>
      <c r="J9475" s="177" t="str">
        <f t="shared" si="295"/>
        <v>Date &gt; 1920</v>
      </c>
    </row>
    <row r="9476" spans="1:10" x14ac:dyDescent="0.3">
      <c r="A9476" s="178" t="s">
        <v>270</v>
      </c>
      <c r="B9476" s="178" t="s">
        <v>245</v>
      </c>
      <c r="C9476" s="178" t="s">
        <v>1451</v>
      </c>
      <c r="D9476" s="178" t="s">
        <v>9238</v>
      </c>
      <c r="E9476" s="179">
        <v>37921</v>
      </c>
      <c r="F9476" s="180">
        <v>0</v>
      </c>
      <c r="G9476" s="180">
        <v>5011.9799999999996</v>
      </c>
      <c r="H9476" s="180">
        <v>0</v>
      </c>
      <c r="I9476" s="180">
        <f t="shared" si="294"/>
        <v>5011.9799999999996</v>
      </c>
      <c r="J9476" s="177" t="str">
        <f t="shared" si="295"/>
        <v>Date &gt; 1920</v>
      </c>
    </row>
    <row r="9477" spans="1:10" x14ac:dyDescent="0.3">
      <c r="A9477" s="178" t="s">
        <v>270</v>
      </c>
      <c r="B9477" s="178" t="s">
        <v>245</v>
      </c>
      <c r="C9477" s="178" t="s">
        <v>1451</v>
      </c>
      <c r="D9477" s="178" t="s">
        <v>9238</v>
      </c>
      <c r="E9477" s="179">
        <v>38012</v>
      </c>
      <c r="F9477" s="180">
        <v>0</v>
      </c>
      <c r="G9477" s="180">
        <v>954.72</v>
      </c>
      <c r="H9477" s="180">
        <v>955</v>
      </c>
      <c r="I9477" s="180">
        <f t="shared" ref="I9477:I9540" si="296">SUM(F9477:H9477)</f>
        <v>1909.72</v>
      </c>
      <c r="J9477" s="177" t="str">
        <f t="shared" ref="J9477:J9540" si="297">IF(OR(YEAR(E9477)&gt; 1920, ISBLANK(E9477)), "Date &gt; 1920", "Sketchy date")</f>
        <v>Date &gt; 1920</v>
      </c>
    </row>
    <row r="9478" spans="1:10" x14ac:dyDescent="0.3">
      <c r="A9478" s="178" t="s">
        <v>270</v>
      </c>
      <c r="B9478" s="178" t="s">
        <v>245</v>
      </c>
      <c r="C9478" s="178" t="s">
        <v>1451</v>
      </c>
      <c r="D9478" s="178" t="s">
        <v>9239</v>
      </c>
      <c r="E9478" s="179">
        <v>37706</v>
      </c>
      <c r="F9478" s="180">
        <v>0</v>
      </c>
      <c r="G9478" s="180">
        <v>30790.43</v>
      </c>
      <c r="H9478" s="180">
        <v>20526.95</v>
      </c>
      <c r="I9478" s="180">
        <f t="shared" si="296"/>
        <v>51317.380000000005</v>
      </c>
      <c r="J9478" s="177" t="str">
        <f t="shared" si="297"/>
        <v>Date &gt; 1920</v>
      </c>
    </row>
    <row r="9479" spans="1:10" x14ac:dyDescent="0.3">
      <c r="A9479" s="178" t="s">
        <v>270</v>
      </c>
      <c r="B9479" s="178" t="s">
        <v>245</v>
      </c>
      <c r="C9479" s="178" t="s">
        <v>1451</v>
      </c>
      <c r="D9479" s="178" t="s">
        <v>9240</v>
      </c>
      <c r="E9479" s="179">
        <v>38380</v>
      </c>
      <c r="F9479" s="180">
        <v>0</v>
      </c>
      <c r="G9479" s="180">
        <v>5677.5</v>
      </c>
      <c r="H9479" s="180">
        <v>5677.5</v>
      </c>
      <c r="I9479" s="180">
        <f t="shared" si="296"/>
        <v>11355</v>
      </c>
      <c r="J9479" s="177" t="str">
        <f t="shared" si="297"/>
        <v>Date &gt; 1920</v>
      </c>
    </row>
    <row r="9480" spans="1:10" x14ac:dyDescent="0.3">
      <c r="A9480" s="178" t="s">
        <v>270</v>
      </c>
      <c r="B9480" s="178" t="s">
        <v>245</v>
      </c>
      <c r="C9480" s="178" t="s">
        <v>1451</v>
      </c>
      <c r="D9480" s="178" t="s">
        <v>9241</v>
      </c>
      <c r="E9480" s="179">
        <v>38861</v>
      </c>
      <c r="F9480" s="180">
        <v>27313</v>
      </c>
      <c r="G9480" s="180">
        <v>0</v>
      </c>
      <c r="H9480" s="180">
        <v>1437.59</v>
      </c>
      <c r="I9480" s="180">
        <f t="shared" si="296"/>
        <v>28750.59</v>
      </c>
      <c r="J9480" s="177" t="str">
        <f t="shared" si="297"/>
        <v>Date &gt; 1920</v>
      </c>
    </row>
    <row r="9481" spans="1:10" x14ac:dyDescent="0.3">
      <c r="A9481" s="178" t="s">
        <v>270</v>
      </c>
      <c r="B9481" s="178" t="s">
        <v>245</v>
      </c>
      <c r="C9481" s="178" t="s">
        <v>1451</v>
      </c>
      <c r="D9481" s="178" t="s">
        <v>9241</v>
      </c>
      <c r="E9481" s="179">
        <v>39199</v>
      </c>
      <c r="F9481" s="180">
        <v>24546</v>
      </c>
      <c r="G9481" s="180">
        <v>0</v>
      </c>
      <c r="H9481" s="180">
        <v>1437.59</v>
      </c>
      <c r="I9481" s="180">
        <f t="shared" si="296"/>
        <v>25983.59</v>
      </c>
      <c r="J9481" s="177" t="str">
        <f t="shared" si="297"/>
        <v>Date &gt; 1920</v>
      </c>
    </row>
    <row r="9482" spans="1:10" x14ac:dyDescent="0.3">
      <c r="A9482" s="178" t="s">
        <v>270</v>
      </c>
      <c r="B9482" s="178" t="s">
        <v>245</v>
      </c>
      <c r="C9482" s="178" t="s">
        <v>1451</v>
      </c>
      <c r="D9482" s="178" t="s">
        <v>9241</v>
      </c>
      <c r="E9482" s="179">
        <v>39513</v>
      </c>
      <c r="F9482" s="180">
        <v>1000</v>
      </c>
      <c r="G9482" s="180">
        <v>0</v>
      </c>
      <c r="H9482" s="180">
        <v>366.02</v>
      </c>
      <c r="I9482" s="180">
        <f t="shared" si="296"/>
        <v>1366.02</v>
      </c>
      <c r="J9482" s="177" t="str">
        <f t="shared" si="297"/>
        <v>Date &gt; 1920</v>
      </c>
    </row>
    <row r="9483" spans="1:10" x14ac:dyDescent="0.3">
      <c r="A9483" s="178" t="s">
        <v>270</v>
      </c>
      <c r="B9483" s="178" t="s">
        <v>245</v>
      </c>
      <c r="C9483" s="178" t="s">
        <v>1451</v>
      </c>
      <c r="D9483" s="178" t="s">
        <v>9241</v>
      </c>
      <c r="E9483" s="179">
        <v>39604</v>
      </c>
      <c r="F9483" s="180">
        <v>8695</v>
      </c>
      <c r="G9483" s="180">
        <v>0</v>
      </c>
      <c r="H9483" s="180">
        <v>0</v>
      </c>
      <c r="I9483" s="180">
        <f t="shared" si="296"/>
        <v>8695</v>
      </c>
      <c r="J9483" s="177" t="str">
        <f t="shared" si="297"/>
        <v>Date &gt; 1920</v>
      </c>
    </row>
    <row r="9484" spans="1:10" x14ac:dyDescent="0.3">
      <c r="A9484" s="178" t="s">
        <v>270</v>
      </c>
      <c r="B9484" s="178" t="s">
        <v>245</v>
      </c>
      <c r="C9484" s="178" t="s">
        <v>1451</v>
      </c>
      <c r="D9484" s="178" t="s">
        <v>9242</v>
      </c>
      <c r="E9484" s="179">
        <v>39406</v>
      </c>
      <c r="F9484" s="180">
        <v>234929</v>
      </c>
      <c r="G9484" s="180">
        <v>4122.8599999999997</v>
      </c>
      <c r="H9484" s="180">
        <v>16757.86</v>
      </c>
      <c r="I9484" s="180">
        <f t="shared" si="296"/>
        <v>255809.71999999997</v>
      </c>
      <c r="J9484" s="177" t="str">
        <f t="shared" si="297"/>
        <v>Date &gt; 1920</v>
      </c>
    </row>
    <row r="9485" spans="1:10" x14ac:dyDescent="0.3">
      <c r="A9485" s="178" t="s">
        <v>270</v>
      </c>
      <c r="B9485" s="178" t="s">
        <v>245</v>
      </c>
      <c r="C9485" s="178" t="s">
        <v>1451</v>
      </c>
      <c r="D9485" s="178" t="s">
        <v>9242</v>
      </c>
      <c r="E9485" s="179">
        <v>39464</v>
      </c>
      <c r="F9485" s="180">
        <v>358232</v>
      </c>
      <c r="G9485" s="180">
        <v>14703.39</v>
      </c>
      <c r="H9485" s="180">
        <v>22402.33</v>
      </c>
      <c r="I9485" s="180">
        <f t="shared" si="296"/>
        <v>395337.72000000003</v>
      </c>
      <c r="J9485" s="177" t="str">
        <f t="shared" si="297"/>
        <v>Date &gt; 1920</v>
      </c>
    </row>
    <row r="9486" spans="1:10" x14ac:dyDescent="0.3">
      <c r="A9486" s="178" t="s">
        <v>270</v>
      </c>
      <c r="B9486" s="178" t="s">
        <v>245</v>
      </c>
      <c r="C9486" s="178" t="s">
        <v>1451</v>
      </c>
      <c r="D9486" s="178" t="s">
        <v>9242</v>
      </c>
      <c r="E9486" s="179">
        <v>39521</v>
      </c>
      <c r="F9486" s="180">
        <v>22627</v>
      </c>
      <c r="G9486" s="180">
        <v>0</v>
      </c>
      <c r="H9486" s="180">
        <v>1364.56</v>
      </c>
      <c r="I9486" s="180">
        <f t="shared" si="296"/>
        <v>23991.56</v>
      </c>
      <c r="J9486" s="177" t="str">
        <f t="shared" si="297"/>
        <v>Date &gt; 1920</v>
      </c>
    </row>
    <row r="9487" spans="1:10" x14ac:dyDescent="0.3">
      <c r="A9487" s="178" t="s">
        <v>270</v>
      </c>
      <c r="B9487" s="178" t="s">
        <v>245</v>
      </c>
      <c r="C9487" s="178" t="s">
        <v>1451</v>
      </c>
      <c r="D9487" s="178" t="s">
        <v>9242</v>
      </c>
      <c r="E9487" s="179">
        <v>39674</v>
      </c>
      <c r="F9487" s="180">
        <v>211433</v>
      </c>
      <c r="G9487" s="180">
        <v>0</v>
      </c>
      <c r="H9487" s="180">
        <v>17327.759999999998</v>
      </c>
      <c r="I9487" s="180">
        <f t="shared" si="296"/>
        <v>228760.76</v>
      </c>
      <c r="J9487" s="177" t="str">
        <f t="shared" si="297"/>
        <v>Date &gt; 1920</v>
      </c>
    </row>
    <row r="9488" spans="1:10" x14ac:dyDescent="0.3">
      <c r="A9488" s="178" t="s">
        <v>270</v>
      </c>
      <c r="B9488" s="178" t="s">
        <v>245</v>
      </c>
      <c r="C9488" s="178" t="s">
        <v>1451</v>
      </c>
      <c r="D9488" s="178" t="s">
        <v>9242</v>
      </c>
      <c r="E9488" s="179">
        <v>39829</v>
      </c>
      <c r="F9488" s="180">
        <v>48192</v>
      </c>
      <c r="G9488" s="180">
        <v>0</v>
      </c>
      <c r="H9488" s="180">
        <v>20378.580000000002</v>
      </c>
      <c r="I9488" s="180">
        <f t="shared" si="296"/>
        <v>68570.58</v>
      </c>
      <c r="J9488" s="177" t="str">
        <f t="shared" si="297"/>
        <v>Date &gt; 1920</v>
      </c>
    </row>
    <row r="9489" spans="1:10" x14ac:dyDescent="0.3">
      <c r="A9489" s="178" t="s">
        <v>270</v>
      </c>
      <c r="B9489" s="178" t="s">
        <v>245</v>
      </c>
      <c r="C9489" s="178" t="s">
        <v>1451</v>
      </c>
      <c r="D9489" s="178" t="s">
        <v>9242</v>
      </c>
      <c r="E9489" s="179">
        <v>40044</v>
      </c>
      <c r="F9489" s="180">
        <v>37869</v>
      </c>
      <c r="G9489" s="180">
        <v>0</v>
      </c>
      <c r="H9489" s="180">
        <v>-94.61</v>
      </c>
      <c r="I9489" s="180">
        <f t="shared" si="296"/>
        <v>37774.39</v>
      </c>
      <c r="J9489" s="177" t="str">
        <f t="shared" si="297"/>
        <v>Date &gt; 1920</v>
      </c>
    </row>
    <row r="9490" spans="1:10" x14ac:dyDescent="0.3">
      <c r="A9490" s="178" t="s">
        <v>270</v>
      </c>
      <c r="B9490" s="178" t="s">
        <v>245</v>
      </c>
      <c r="C9490" s="178" t="s">
        <v>1451</v>
      </c>
      <c r="D9490" s="178" t="s">
        <v>9243</v>
      </c>
      <c r="E9490" s="179">
        <v>39867</v>
      </c>
      <c r="F9490" s="180">
        <v>27335</v>
      </c>
      <c r="G9490" s="180">
        <v>0</v>
      </c>
      <c r="H9490" s="180">
        <v>1965</v>
      </c>
      <c r="I9490" s="180">
        <f t="shared" si="296"/>
        <v>29300</v>
      </c>
      <c r="J9490" s="177" t="str">
        <f t="shared" si="297"/>
        <v>Date &gt; 1920</v>
      </c>
    </row>
    <row r="9491" spans="1:10" x14ac:dyDescent="0.3">
      <c r="A9491" s="178" t="s">
        <v>270</v>
      </c>
      <c r="B9491" s="178" t="s">
        <v>245</v>
      </c>
      <c r="C9491" s="178" t="s">
        <v>1451</v>
      </c>
      <c r="D9491" s="178" t="s">
        <v>9243</v>
      </c>
      <c r="E9491" s="179">
        <v>39989</v>
      </c>
      <c r="F9491" s="180">
        <v>10000</v>
      </c>
      <c r="G9491" s="180">
        <v>0</v>
      </c>
      <c r="H9491" s="180">
        <v>0</v>
      </c>
      <c r="I9491" s="180">
        <f t="shared" si="296"/>
        <v>10000</v>
      </c>
      <c r="J9491" s="177" t="str">
        <f t="shared" si="297"/>
        <v>Date &gt; 1920</v>
      </c>
    </row>
    <row r="9492" spans="1:10" x14ac:dyDescent="0.3">
      <c r="A9492" s="178" t="s">
        <v>270</v>
      </c>
      <c r="B9492" s="178" t="s">
        <v>245</v>
      </c>
      <c r="C9492" s="178" t="s">
        <v>1451</v>
      </c>
      <c r="D9492" s="178" t="s">
        <v>9244</v>
      </c>
      <c r="E9492" s="179">
        <v>40147</v>
      </c>
      <c r="F9492" s="180">
        <v>0</v>
      </c>
      <c r="G9492" s="180">
        <v>14304.5</v>
      </c>
      <c r="H9492" s="180">
        <v>14304.5</v>
      </c>
      <c r="I9492" s="180">
        <f t="shared" si="296"/>
        <v>28609</v>
      </c>
      <c r="J9492" s="177" t="str">
        <f t="shared" si="297"/>
        <v>Date &gt; 1920</v>
      </c>
    </row>
    <row r="9493" spans="1:10" x14ac:dyDescent="0.3">
      <c r="A9493" s="178" t="s">
        <v>270</v>
      </c>
      <c r="B9493" s="178" t="s">
        <v>245</v>
      </c>
      <c r="C9493" s="178" t="s">
        <v>1451</v>
      </c>
      <c r="D9493" s="178" t="s">
        <v>9244</v>
      </c>
      <c r="E9493" s="179">
        <v>40270</v>
      </c>
      <c r="F9493" s="180">
        <v>0</v>
      </c>
      <c r="G9493" s="180">
        <v>5853.01</v>
      </c>
      <c r="H9493" s="180">
        <v>5853.01</v>
      </c>
      <c r="I9493" s="180">
        <f t="shared" si="296"/>
        <v>11706.02</v>
      </c>
      <c r="J9493" s="177" t="str">
        <f t="shared" si="297"/>
        <v>Date &gt; 1920</v>
      </c>
    </row>
    <row r="9494" spans="1:10" x14ac:dyDescent="0.3">
      <c r="A9494" s="178" t="s">
        <v>270</v>
      </c>
      <c r="B9494" s="178" t="s">
        <v>245</v>
      </c>
      <c r="C9494" s="178" t="s">
        <v>1451</v>
      </c>
      <c r="D9494" s="178" t="s">
        <v>9245</v>
      </c>
      <c r="E9494" s="179">
        <v>40107</v>
      </c>
      <c r="F9494" s="180">
        <v>41015</v>
      </c>
      <c r="G9494" s="180">
        <v>0</v>
      </c>
      <c r="H9494" s="180">
        <v>2685</v>
      </c>
      <c r="I9494" s="180">
        <f t="shared" si="296"/>
        <v>43700</v>
      </c>
      <c r="J9494" s="177" t="str">
        <f t="shared" si="297"/>
        <v>Date &gt; 1920</v>
      </c>
    </row>
    <row r="9495" spans="1:10" x14ac:dyDescent="0.3">
      <c r="A9495" s="178" t="s">
        <v>270</v>
      </c>
      <c r="B9495" s="178" t="s">
        <v>245</v>
      </c>
      <c r="C9495" s="178" t="s">
        <v>1451</v>
      </c>
      <c r="D9495" s="178" t="s">
        <v>9245</v>
      </c>
      <c r="E9495" s="179">
        <v>40147</v>
      </c>
      <c r="F9495" s="180">
        <v>10000</v>
      </c>
      <c r="G9495" s="180">
        <v>0</v>
      </c>
      <c r="H9495" s="180">
        <v>0</v>
      </c>
      <c r="I9495" s="180">
        <f t="shared" si="296"/>
        <v>10000</v>
      </c>
      <c r="J9495" s="177" t="str">
        <f t="shared" si="297"/>
        <v>Date &gt; 1920</v>
      </c>
    </row>
    <row r="9496" spans="1:10" x14ac:dyDescent="0.3">
      <c r="A9496" s="178" t="s">
        <v>270</v>
      </c>
      <c r="B9496" s="178" t="s">
        <v>245</v>
      </c>
      <c r="C9496" s="178" t="s">
        <v>1451</v>
      </c>
      <c r="D9496" s="178" t="s">
        <v>9246</v>
      </c>
      <c r="E9496" s="179">
        <v>40353</v>
      </c>
      <c r="F9496" s="180">
        <v>125906</v>
      </c>
      <c r="G9496" s="180">
        <v>0</v>
      </c>
      <c r="H9496" s="180">
        <v>6907.75</v>
      </c>
      <c r="I9496" s="180">
        <f t="shared" si="296"/>
        <v>132813.75</v>
      </c>
      <c r="J9496" s="177" t="str">
        <f t="shared" si="297"/>
        <v>Date &gt; 1920</v>
      </c>
    </row>
    <row r="9497" spans="1:10" x14ac:dyDescent="0.3">
      <c r="A9497" s="178" t="s">
        <v>270</v>
      </c>
      <c r="B9497" s="178" t="s">
        <v>245</v>
      </c>
      <c r="C9497" s="178" t="s">
        <v>1451</v>
      </c>
      <c r="D9497" s="178" t="s">
        <v>9246</v>
      </c>
      <c r="E9497" s="179">
        <v>40428</v>
      </c>
      <c r="F9497" s="180">
        <v>238111</v>
      </c>
      <c r="G9497" s="180">
        <v>0</v>
      </c>
      <c r="H9497" s="180">
        <v>12932.05</v>
      </c>
      <c r="I9497" s="180">
        <f t="shared" si="296"/>
        <v>251043.05</v>
      </c>
      <c r="J9497" s="177" t="str">
        <f t="shared" si="297"/>
        <v>Date &gt; 1920</v>
      </c>
    </row>
    <row r="9498" spans="1:10" x14ac:dyDescent="0.3">
      <c r="A9498" s="178" t="s">
        <v>270</v>
      </c>
      <c r="B9498" s="178" t="s">
        <v>245</v>
      </c>
      <c r="C9498" s="178" t="s">
        <v>1451</v>
      </c>
      <c r="D9498" s="178" t="s">
        <v>9246</v>
      </c>
      <c r="E9498" s="179">
        <v>40444</v>
      </c>
      <c r="F9498" s="180">
        <v>1709</v>
      </c>
      <c r="G9498" s="180">
        <v>0</v>
      </c>
      <c r="H9498" s="180">
        <v>89.85</v>
      </c>
      <c r="I9498" s="180">
        <f t="shared" si="296"/>
        <v>1798.85</v>
      </c>
      <c r="J9498" s="177" t="str">
        <f t="shared" si="297"/>
        <v>Date &gt; 1920</v>
      </c>
    </row>
    <row r="9499" spans="1:10" x14ac:dyDescent="0.3">
      <c r="A9499" s="178" t="s">
        <v>270</v>
      </c>
      <c r="B9499" s="178" t="s">
        <v>245</v>
      </c>
      <c r="C9499" s="178" t="s">
        <v>1451</v>
      </c>
      <c r="D9499" s="178" t="s">
        <v>9246</v>
      </c>
      <c r="E9499" s="179">
        <v>40568</v>
      </c>
      <c r="F9499" s="180">
        <v>115328</v>
      </c>
      <c r="G9499" s="180">
        <v>0</v>
      </c>
      <c r="H9499" s="180">
        <v>7277.76</v>
      </c>
      <c r="I9499" s="180">
        <f t="shared" si="296"/>
        <v>122605.75999999999</v>
      </c>
      <c r="J9499" s="177" t="str">
        <f t="shared" si="297"/>
        <v>Date &gt; 1920</v>
      </c>
    </row>
    <row r="9500" spans="1:10" x14ac:dyDescent="0.3">
      <c r="A9500" s="178" t="s">
        <v>270</v>
      </c>
      <c r="B9500" s="178" t="s">
        <v>245</v>
      </c>
      <c r="C9500" s="178" t="s">
        <v>1451</v>
      </c>
      <c r="D9500" s="178" t="s">
        <v>9246</v>
      </c>
      <c r="E9500" s="179">
        <v>41012</v>
      </c>
      <c r="F9500" s="180">
        <v>45005</v>
      </c>
      <c r="G9500" s="180">
        <v>0</v>
      </c>
      <c r="H9500" s="180">
        <v>481.06</v>
      </c>
      <c r="I9500" s="180">
        <f t="shared" si="296"/>
        <v>45486.06</v>
      </c>
      <c r="J9500" s="177" t="str">
        <f t="shared" si="297"/>
        <v>Date &gt; 1920</v>
      </c>
    </row>
    <row r="9501" spans="1:10" x14ac:dyDescent="0.3">
      <c r="A9501" s="178" t="s">
        <v>270</v>
      </c>
      <c r="B9501" s="178" t="s">
        <v>245</v>
      </c>
      <c r="C9501" s="178" t="s">
        <v>1451</v>
      </c>
      <c r="D9501" s="178" t="s">
        <v>9247</v>
      </c>
      <c r="E9501" s="179">
        <v>40473</v>
      </c>
      <c r="F9501" s="180">
        <v>54102</v>
      </c>
      <c r="G9501" s="180">
        <v>0</v>
      </c>
      <c r="H9501" s="180">
        <v>2848</v>
      </c>
      <c r="I9501" s="180">
        <f t="shared" si="296"/>
        <v>56950</v>
      </c>
      <c r="J9501" s="177" t="str">
        <f t="shared" si="297"/>
        <v>Date &gt; 1920</v>
      </c>
    </row>
    <row r="9502" spans="1:10" x14ac:dyDescent="0.3">
      <c r="A9502" s="178" t="s">
        <v>270</v>
      </c>
      <c r="B9502" s="178" t="s">
        <v>245</v>
      </c>
      <c r="C9502" s="178" t="s">
        <v>1451</v>
      </c>
      <c r="D9502" s="178" t="s">
        <v>9247</v>
      </c>
      <c r="E9502" s="179">
        <v>40568</v>
      </c>
      <c r="F9502" s="180">
        <v>99465</v>
      </c>
      <c r="G9502" s="180">
        <v>0</v>
      </c>
      <c r="H9502" s="180">
        <v>5235.21</v>
      </c>
      <c r="I9502" s="180">
        <f t="shared" si="296"/>
        <v>104700.21</v>
      </c>
      <c r="J9502" s="177" t="str">
        <f t="shared" si="297"/>
        <v>Date &gt; 1920</v>
      </c>
    </row>
    <row r="9503" spans="1:10" x14ac:dyDescent="0.3">
      <c r="A9503" s="178" t="s">
        <v>270</v>
      </c>
      <c r="B9503" s="178" t="s">
        <v>245</v>
      </c>
      <c r="C9503" s="178" t="s">
        <v>1451</v>
      </c>
      <c r="D9503" s="178" t="s">
        <v>9247</v>
      </c>
      <c r="E9503" s="179">
        <v>40812</v>
      </c>
      <c r="F9503" s="180">
        <v>2030</v>
      </c>
      <c r="G9503" s="180">
        <v>0</v>
      </c>
      <c r="H9503" s="180">
        <v>106.74</v>
      </c>
      <c r="I9503" s="180">
        <f t="shared" si="296"/>
        <v>2136.7399999999998</v>
      </c>
      <c r="J9503" s="177" t="str">
        <f t="shared" si="297"/>
        <v>Date &gt; 1920</v>
      </c>
    </row>
    <row r="9504" spans="1:10" x14ac:dyDescent="0.3">
      <c r="A9504" s="178" t="s">
        <v>270</v>
      </c>
      <c r="B9504" s="178" t="s">
        <v>245</v>
      </c>
      <c r="C9504" s="178" t="s">
        <v>1451</v>
      </c>
      <c r="D9504" s="178" t="s">
        <v>9247</v>
      </c>
      <c r="E9504" s="179">
        <v>40840</v>
      </c>
      <c r="F9504" s="180">
        <v>9548</v>
      </c>
      <c r="G9504" s="180">
        <v>0</v>
      </c>
      <c r="H9504" s="180">
        <v>502</v>
      </c>
      <c r="I9504" s="180">
        <f t="shared" si="296"/>
        <v>10050</v>
      </c>
      <c r="J9504" s="177" t="str">
        <f t="shared" si="297"/>
        <v>Date &gt; 1920</v>
      </c>
    </row>
    <row r="9505" spans="1:10" x14ac:dyDescent="0.3">
      <c r="A9505" s="178" t="s">
        <v>270</v>
      </c>
      <c r="B9505" s="178" t="s">
        <v>245</v>
      </c>
      <c r="C9505" s="178" t="s">
        <v>1451</v>
      </c>
      <c r="D9505" s="178" t="s">
        <v>9248</v>
      </c>
      <c r="E9505" s="179">
        <v>41038</v>
      </c>
      <c r="F9505" s="180">
        <v>0</v>
      </c>
      <c r="G9505" s="180">
        <v>11542.5</v>
      </c>
      <c r="H9505" s="180">
        <v>5771.25</v>
      </c>
      <c r="I9505" s="180">
        <f t="shared" si="296"/>
        <v>17313.75</v>
      </c>
      <c r="J9505" s="177" t="str">
        <f t="shared" si="297"/>
        <v>Date &gt; 1920</v>
      </c>
    </row>
    <row r="9506" spans="1:10" x14ac:dyDescent="0.3">
      <c r="A9506" s="178" t="s">
        <v>270</v>
      </c>
      <c r="B9506" s="178" t="s">
        <v>245</v>
      </c>
      <c r="C9506" s="178" t="s">
        <v>1451</v>
      </c>
      <c r="D9506" s="178" t="s">
        <v>9249</v>
      </c>
      <c r="E9506" s="179">
        <v>41047</v>
      </c>
      <c r="F9506" s="180">
        <v>130391</v>
      </c>
      <c r="G9506" s="180">
        <v>0</v>
      </c>
      <c r="H9506" s="180">
        <v>7389.34</v>
      </c>
      <c r="I9506" s="180">
        <f t="shared" si="296"/>
        <v>137780.34</v>
      </c>
      <c r="J9506" s="177" t="str">
        <f t="shared" si="297"/>
        <v>Date &gt; 1920</v>
      </c>
    </row>
    <row r="9507" spans="1:10" x14ac:dyDescent="0.3">
      <c r="A9507" s="178" t="s">
        <v>270</v>
      </c>
      <c r="B9507" s="178" t="s">
        <v>245</v>
      </c>
      <c r="C9507" s="178" t="s">
        <v>1451</v>
      </c>
      <c r="D9507" s="178" t="s">
        <v>9249</v>
      </c>
      <c r="E9507" s="179">
        <v>41089</v>
      </c>
      <c r="F9507" s="180">
        <v>10000</v>
      </c>
      <c r="G9507" s="180">
        <v>0</v>
      </c>
      <c r="H9507" s="180">
        <v>374.25</v>
      </c>
      <c r="I9507" s="180">
        <f t="shared" si="296"/>
        <v>10374.25</v>
      </c>
      <c r="J9507" s="177" t="str">
        <f t="shared" si="297"/>
        <v>Date &gt; 1920</v>
      </c>
    </row>
    <row r="9508" spans="1:10" x14ac:dyDescent="0.3">
      <c r="A9508" s="178" t="s">
        <v>270</v>
      </c>
      <c r="B9508" s="178" t="s">
        <v>245</v>
      </c>
      <c r="C9508" s="178" t="s">
        <v>1451</v>
      </c>
      <c r="D9508" s="178" t="s">
        <v>9249</v>
      </c>
      <c r="E9508" s="179">
        <v>41089</v>
      </c>
      <c r="F9508" s="180">
        <v>7107</v>
      </c>
      <c r="G9508" s="180">
        <v>0</v>
      </c>
      <c r="H9508" s="180">
        <v>0</v>
      </c>
      <c r="I9508" s="180">
        <f t="shared" si="296"/>
        <v>7107</v>
      </c>
      <c r="J9508" s="177" t="str">
        <f t="shared" si="297"/>
        <v>Date &gt; 1920</v>
      </c>
    </row>
    <row r="9509" spans="1:10" x14ac:dyDescent="0.3">
      <c r="A9509" s="178" t="s">
        <v>270</v>
      </c>
      <c r="B9509" s="178" t="s">
        <v>245</v>
      </c>
      <c r="C9509" s="178" t="s">
        <v>1451</v>
      </c>
      <c r="D9509" s="178" t="s">
        <v>6380</v>
      </c>
      <c r="E9509" s="179">
        <v>41257</v>
      </c>
      <c r="F9509" s="180">
        <v>119585</v>
      </c>
      <c r="G9509" s="180">
        <v>0</v>
      </c>
      <c r="H9509" s="180">
        <v>13287.74</v>
      </c>
      <c r="I9509" s="180">
        <f t="shared" si="296"/>
        <v>132872.74</v>
      </c>
      <c r="J9509" s="177" t="str">
        <f t="shared" si="297"/>
        <v>Date &gt; 1920</v>
      </c>
    </row>
    <row r="9510" spans="1:10" x14ac:dyDescent="0.3">
      <c r="A9510" s="178" t="s">
        <v>270</v>
      </c>
      <c r="B9510" s="178" t="s">
        <v>245</v>
      </c>
      <c r="C9510" s="178" t="s">
        <v>1451</v>
      </c>
      <c r="D9510" s="178" t="s">
        <v>6380</v>
      </c>
      <c r="E9510" s="179">
        <v>41333</v>
      </c>
      <c r="F9510" s="180">
        <v>15371</v>
      </c>
      <c r="G9510" s="180">
        <v>0</v>
      </c>
      <c r="H9510" s="180">
        <v>1708.44</v>
      </c>
      <c r="I9510" s="180">
        <f t="shared" si="296"/>
        <v>17079.439999999999</v>
      </c>
      <c r="J9510" s="177" t="str">
        <f t="shared" si="297"/>
        <v>Date &gt; 1920</v>
      </c>
    </row>
    <row r="9511" spans="1:10" x14ac:dyDescent="0.3">
      <c r="A9511" s="178" t="s">
        <v>270</v>
      </c>
      <c r="B9511" s="178" t="s">
        <v>245</v>
      </c>
      <c r="C9511" s="178" t="s">
        <v>1451</v>
      </c>
      <c r="D9511" s="178" t="s">
        <v>6380</v>
      </c>
      <c r="E9511" s="179">
        <v>41593</v>
      </c>
      <c r="F9511" s="180">
        <v>39733</v>
      </c>
      <c r="G9511" s="180">
        <v>0</v>
      </c>
      <c r="H9511" s="180">
        <v>6974.18</v>
      </c>
      <c r="I9511" s="180">
        <f t="shared" si="296"/>
        <v>46707.18</v>
      </c>
      <c r="J9511" s="177" t="str">
        <f t="shared" si="297"/>
        <v>Date &gt; 1920</v>
      </c>
    </row>
    <row r="9512" spans="1:10" x14ac:dyDescent="0.3">
      <c r="A9512" s="178" t="s">
        <v>270</v>
      </c>
      <c r="B9512" s="178" t="s">
        <v>245</v>
      </c>
      <c r="C9512" s="178" t="s">
        <v>1451</v>
      </c>
      <c r="D9512" s="178" t="s">
        <v>6380</v>
      </c>
      <c r="E9512" s="179">
        <v>41593</v>
      </c>
      <c r="F9512" s="180">
        <v>0</v>
      </c>
      <c r="G9512" s="180">
        <v>942.2</v>
      </c>
      <c r="H9512" s="180">
        <v>0</v>
      </c>
      <c r="I9512" s="180">
        <f t="shared" si="296"/>
        <v>942.2</v>
      </c>
      <c r="J9512" s="177" t="str">
        <f t="shared" si="297"/>
        <v>Date &gt; 1920</v>
      </c>
    </row>
    <row r="9513" spans="1:10" x14ac:dyDescent="0.3">
      <c r="A9513" s="178" t="s">
        <v>270</v>
      </c>
      <c r="B9513" s="178" t="s">
        <v>245</v>
      </c>
      <c r="C9513" s="178" t="s">
        <v>1451</v>
      </c>
      <c r="D9513" s="178" t="s">
        <v>6380</v>
      </c>
      <c r="E9513" s="179">
        <v>41744</v>
      </c>
      <c r="F9513" s="180">
        <v>600</v>
      </c>
      <c r="G9513" s="180">
        <v>0</v>
      </c>
      <c r="H9513" s="180">
        <v>0</v>
      </c>
      <c r="I9513" s="180">
        <f t="shared" si="296"/>
        <v>600</v>
      </c>
      <c r="J9513" s="177" t="str">
        <f t="shared" si="297"/>
        <v>Date &gt; 1920</v>
      </c>
    </row>
    <row r="9514" spans="1:10" x14ac:dyDescent="0.3">
      <c r="A9514" s="178" t="s">
        <v>270</v>
      </c>
      <c r="B9514" s="178" t="s">
        <v>245</v>
      </c>
      <c r="C9514" s="178" t="s">
        <v>1451</v>
      </c>
      <c r="D9514" s="178" t="s">
        <v>6380</v>
      </c>
      <c r="E9514" s="179">
        <v>41744</v>
      </c>
      <c r="F9514" s="180">
        <v>18810</v>
      </c>
      <c r="G9514" s="180">
        <v>0</v>
      </c>
      <c r="H9514" s="180">
        <v>0</v>
      </c>
      <c r="I9514" s="180">
        <f t="shared" si="296"/>
        <v>18810</v>
      </c>
      <c r="J9514" s="177" t="str">
        <f t="shared" si="297"/>
        <v>Date &gt; 1920</v>
      </c>
    </row>
    <row r="9515" spans="1:10" x14ac:dyDescent="0.3">
      <c r="A9515" s="178" t="s">
        <v>270</v>
      </c>
      <c r="B9515" s="178" t="s">
        <v>245</v>
      </c>
      <c r="C9515" s="178" t="s">
        <v>1451</v>
      </c>
      <c r="D9515" s="178" t="s">
        <v>6380</v>
      </c>
      <c r="E9515" s="179">
        <v>41744</v>
      </c>
      <c r="F9515" s="180">
        <v>11406</v>
      </c>
      <c r="G9515" s="180">
        <v>0</v>
      </c>
      <c r="H9515" s="180">
        <v>0</v>
      </c>
      <c r="I9515" s="180">
        <f t="shared" si="296"/>
        <v>11406</v>
      </c>
      <c r="J9515" s="177" t="str">
        <f t="shared" si="297"/>
        <v>Date &gt; 1920</v>
      </c>
    </row>
    <row r="9516" spans="1:10" x14ac:dyDescent="0.3">
      <c r="A9516" s="178" t="s">
        <v>270</v>
      </c>
      <c r="B9516" s="178" t="s">
        <v>245</v>
      </c>
      <c r="C9516" s="178" t="s">
        <v>1451</v>
      </c>
      <c r="D9516" s="178" t="s">
        <v>9250</v>
      </c>
      <c r="E9516" s="179">
        <v>40673</v>
      </c>
      <c r="F9516" s="180">
        <v>0</v>
      </c>
      <c r="G9516" s="180">
        <v>2589.1799999999998</v>
      </c>
      <c r="H9516" s="180">
        <v>1109.6500000000001</v>
      </c>
      <c r="I9516" s="180">
        <f t="shared" si="296"/>
        <v>3698.83</v>
      </c>
      <c r="J9516" s="177" t="str">
        <f t="shared" si="297"/>
        <v>Date &gt; 1920</v>
      </c>
    </row>
    <row r="9517" spans="1:10" x14ac:dyDescent="0.3">
      <c r="A9517" s="178" t="s">
        <v>270</v>
      </c>
      <c r="B9517" s="178" t="s">
        <v>245</v>
      </c>
      <c r="C9517" s="178" t="s">
        <v>1451</v>
      </c>
      <c r="D9517" s="178" t="s">
        <v>9251</v>
      </c>
      <c r="E9517" s="179">
        <v>41983</v>
      </c>
      <c r="F9517" s="180">
        <v>27686</v>
      </c>
      <c r="G9517" s="180">
        <v>1538.15</v>
      </c>
      <c r="H9517" s="180">
        <v>1538.9</v>
      </c>
      <c r="I9517" s="180">
        <f t="shared" si="296"/>
        <v>30763.050000000003</v>
      </c>
      <c r="J9517" s="177" t="str">
        <f t="shared" si="297"/>
        <v>Date &gt; 1920</v>
      </c>
    </row>
    <row r="9518" spans="1:10" x14ac:dyDescent="0.3">
      <c r="A9518" s="178" t="s">
        <v>270</v>
      </c>
      <c r="B9518" s="178" t="s">
        <v>245</v>
      </c>
      <c r="C9518" s="178" t="s">
        <v>1451</v>
      </c>
      <c r="D9518" s="178" t="s">
        <v>9251</v>
      </c>
      <c r="E9518" s="179">
        <v>42010</v>
      </c>
      <c r="F9518" s="180">
        <v>0</v>
      </c>
      <c r="G9518" s="180">
        <v>460.8</v>
      </c>
      <c r="H9518" s="180">
        <v>307.2</v>
      </c>
      <c r="I9518" s="180">
        <f t="shared" si="296"/>
        <v>768</v>
      </c>
      <c r="J9518" s="177" t="str">
        <f t="shared" si="297"/>
        <v>Date &gt; 1920</v>
      </c>
    </row>
    <row r="9519" spans="1:10" x14ac:dyDescent="0.3">
      <c r="A9519" s="178" t="s">
        <v>270</v>
      </c>
      <c r="B9519" s="178" t="s">
        <v>245</v>
      </c>
      <c r="C9519" s="178" t="s">
        <v>1451</v>
      </c>
      <c r="D9519" s="178" t="s">
        <v>9252</v>
      </c>
      <c r="E9519" s="179">
        <v>42375</v>
      </c>
      <c r="F9519" s="180">
        <v>30010</v>
      </c>
      <c r="G9519" s="180">
        <v>1813.61</v>
      </c>
      <c r="H9519" s="180">
        <v>1813.64</v>
      </c>
      <c r="I9519" s="180">
        <f t="shared" si="296"/>
        <v>33637.25</v>
      </c>
      <c r="J9519" s="177" t="str">
        <f t="shared" si="297"/>
        <v>Date &gt; 1920</v>
      </c>
    </row>
    <row r="9520" spans="1:10" x14ac:dyDescent="0.3">
      <c r="A9520" s="178" t="s">
        <v>270</v>
      </c>
      <c r="B9520" s="178" t="s">
        <v>245</v>
      </c>
      <c r="C9520" s="178" t="s">
        <v>1451</v>
      </c>
      <c r="D9520" s="178" t="s">
        <v>9252</v>
      </c>
      <c r="E9520" s="179">
        <v>42424</v>
      </c>
      <c r="F9520" s="180">
        <v>2635</v>
      </c>
      <c r="G9520" s="180">
        <v>0</v>
      </c>
      <c r="H9520" s="180">
        <v>0</v>
      </c>
      <c r="I9520" s="180">
        <f t="shared" si="296"/>
        <v>2635</v>
      </c>
      <c r="J9520" s="177" t="str">
        <f t="shared" si="297"/>
        <v>Date &gt; 1920</v>
      </c>
    </row>
    <row r="9521" spans="1:10" x14ac:dyDescent="0.3">
      <c r="A9521" s="178" t="s">
        <v>270</v>
      </c>
      <c r="B9521" s="178" t="s">
        <v>245</v>
      </c>
      <c r="C9521" s="178" t="s">
        <v>1451</v>
      </c>
      <c r="D9521" s="178" t="s">
        <v>9253</v>
      </c>
      <c r="E9521" s="209">
        <v>0</v>
      </c>
      <c r="F9521" s="180">
        <v>8055</v>
      </c>
      <c r="G9521" s="180">
        <v>622.5</v>
      </c>
      <c r="H9521" s="180">
        <v>622.5</v>
      </c>
      <c r="I9521" s="180">
        <f t="shared" si="296"/>
        <v>9300</v>
      </c>
      <c r="J9521" s="177" t="str">
        <f t="shared" si="297"/>
        <v>Sketchy date</v>
      </c>
    </row>
    <row r="9522" spans="1:10" x14ac:dyDescent="0.3">
      <c r="A9522" s="178" t="s">
        <v>270</v>
      </c>
      <c r="B9522" s="178" t="s">
        <v>245</v>
      </c>
      <c r="C9522" s="178" t="s">
        <v>1451</v>
      </c>
      <c r="D9522" s="178" t="s">
        <v>9253</v>
      </c>
      <c r="E9522" s="179">
        <v>43222</v>
      </c>
      <c r="F9522" s="180">
        <v>60174</v>
      </c>
      <c r="G9522" s="180">
        <v>3343</v>
      </c>
      <c r="H9522" s="180">
        <v>3343</v>
      </c>
      <c r="I9522" s="180">
        <f t="shared" si="296"/>
        <v>66860</v>
      </c>
      <c r="J9522" s="177" t="str">
        <f t="shared" si="297"/>
        <v>Date &gt; 1920</v>
      </c>
    </row>
    <row r="9523" spans="1:10" x14ac:dyDescent="0.3">
      <c r="A9523" s="178" t="s">
        <v>270</v>
      </c>
      <c r="B9523" s="178" t="s">
        <v>245</v>
      </c>
      <c r="C9523" s="178" t="s">
        <v>1451</v>
      </c>
      <c r="D9523" s="178" t="s">
        <v>9253</v>
      </c>
      <c r="E9523" s="179">
        <v>43501</v>
      </c>
      <c r="F9523" s="180">
        <v>31374</v>
      </c>
      <c r="G9523" s="180">
        <v>1743</v>
      </c>
      <c r="H9523" s="180">
        <v>1743</v>
      </c>
      <c r="I9523" s="180">
        <f t="shared" si="296"/>
        <v>34860</v>
      </c>
      <c r="J9523" s="177" t="str">
        <f t="shared" si="297"/>
        <v>Date &gt; 1920</v>
      </c>
    </row>
    <row r="9524" spans="1:10" x14ac:dyDescent="0.3">
      <c r="A9524" s="178" t="s">
        <v>270</v>
      </c>
      <c r="B9524" s="178" t="s">
        <v>245</v>
      </c>
      <c r="C9524" s="178" t="s">
        <v>1451</v>
      </c>
      <c r="D9524" s="178" t="s">
        <v>9253</v>
      </c>
      <c r="E9524" s="179">
        <v>43587</v>
      </c>
      <c r="F9524" s="180">
        <v>26892</v>
      </c>
      <c r="G9524" s="180">
        <v>1494</v>
      </c>
      <c r="H9524" s="180">
        <v>1494</v>
      </c>
      <c r="I9524" s="180">
        <f t="shared" si="296"/>
        <v>29880</v>
      </c>
      <c r="J9524" s="177" t="str">
        <f t="shared" si="297"/>
        <v>Date &gt; 1920</v>
      </c>
    </row>
    <row r="9525" spans="1:10" x14ac:dyDescent="0.3">
      <c r="A9525" s="178" t="s">
        <v>270</v>
      </c>
      <c r="B9525" s="178" t="s">
        <v>245</v>
      </c>
      <c r="C9525" s="178" t="s">
        <v>1451</v>
      </c>
      <c r="D9525" s="178" t="s">
        <v>9253</v>
      </c>
      <c r="E9525" s="179">
        <v>43773</v>
      </c>
      <c r="F9525" s="180">
        <v>44820</v>
      </c>
      <c r="G9525" s="180">
        <v>2490</v>
      </c>
      <c r="H9525" s="180">
        <v>2490</v>
      </c>
      <c r="I9525" s="180">
        <f t="shared" si="296"/>
        <v>49800</v>
      </c>
      <c r="J9525" s="177" t="str">
        <f t="shared" si="297"/>
        <v>Date &gt; 1920</v>
      </c>
    </row>
    <row r="9526" spans="1:10" x14ac:dyDescent="0.3">
      <c r="A9526" s="178" t="s">
        <v>270</v>
      </c>
      <c r="B9526" s="178" t="s">
        <v>245</v>
      </c>
      <c r="C9526" s="178" t="s">
        <v>1451</v>
      </c>
      <c r="D9526" s="178" t="s">
        <v>9253</v>
      </c>
      <c r="E9526" s="179">
        <v>43810</v>
      </c>
      <c r="F9526" s="180">
        <v>17928</v>
      </c>
      <c r="G9526" s="180">
        <v>996</v>
      </c>
      <c r="H9526" s="180">
        <v>996</v>
      </c>
      <c r="I9526" s="180">
        <f t="shared" si="296"/>
        <v>19920</v>
      </c>
      <c r="J9526" s="177" t="str">
        <f t="shared" si="297"/>
        <v>Date &gt; 1920</v>
      </c>
    </row>
    <row r="9527" spans="1:10" x14ac:dyDescent="0.3">
      <c r="A9527" s="178" t="s">
        <v>270</v>
      </c>
      <c r="B9527" s="178" t="s">
        <v>245</v>
      </c>
      <c r="C9527" s="178" t="s">
        <v>1451</v>
      </c>
      <c r="D9527" s="178" t="s">
        <v>9253</v>
      </c>
      <c r="E9527" s="179">
        <v>43840</v>
      </c>
      <c r="F9527" s="180">
        <v>15687</v>
      </c>
      <c r="G9527" s="180">
        <v>871.5</v>
      </c>
      <c r="H9527" s="180">
        <v>871.5</v>
      </c>
      <c r="I9527" s="180">
        <f t="shared" si="296"/>
        <v>17430</v>
      </c>
      <c r="J9527" s="177" t="str">
        <f t="shared" si="297"/>
        <v>Date &gt; 1920</v>
      </c>
    </row>
    <row r="9528" spans="1:10" x14ac:dyDescent="0.3">
      <c r="A9528" s="178" t="s">
        <v>270</v>
      </c>
      <c r="B9528" s="178" t="s">
        <v>245</v>
      </c>
      <c r="C9528" s="178" t="s">
        <v>1451</v>
      </c>
      <c r="D9528" s="178" t="s">
        <v>9254</v>
      </c>
      <c r="E9528" s="209">
        <v>0</v>
      </c>
      <c r="F9528" s="180">
        <v>13329</v>
      </c>
      <c r="G9528" s="180">
        <v>0</v>
      </c>
      <c r="H9528" s="180">
        <v>0</v>
      </c>
      <c r="I9528" s="180">
        <f t="shared" si="296"/>
        <v>13329</v>
      </c>
      <c r="J9528" s="177" t="str">
        <f t="shared" si="297"/>
        <v>Sketchy date</v>
      </c>
    </row>
    <row r="9529" spans="1:10" x14ac:dyDescent="0.3">
      <c r="A9529" s="178" t="s">
        <v>270</v>
      </c>
      <c r="B9529" s="178" t="s">
        <v>245</v>
      </c>
      <c r="C9529" s="178" t="s">
        <v>1451</v>
      </c>
      <c r="D9529" s="178" t="s">
        <v>9254</v>
      </c>
      <c r="E9529" s="209">
        <v>0</v>
      </c>
      <c r="F9529" s="180">
        <v>16335</v>
      </c>
      <c r="G9529" s="180">
        <v>0</v>
      </c>
      <c r="H9529" s="180">
        <v>0</v>
      </c>
      <c r="I9529" s="180">
        <f t="shared" si="296"/>
        <v>16335</v>
      </c>
      <c r="J9529" s="177" t="str">
        <f t="shared" si="297"/>
        <v>Sketchy date</v>
      </c>
    </row>
    <row r="9530" spans="1:10" x14ac:dyDescent="0.3">
      <c r="A9530" s="178" t="s">
        <v>270</v>
      </c>
      <c r="B9530" s="178" t="s">
        <v>245</v>
      </c>
      <c r="C9530" s="178" t="s">
        <v>1451</v>
      </c>
      <c r="D9530" s="178" t="s">
        <v>9254</v>
      </c>
      <c r="E9530" s="179">
        <v>43795</v>
      </c>
      <c r="F9530" s="180">
        <v>27816</v>
      </c>
      <c r="G9530" s="180">
        <v>1545.37</v>
      </c>
      <c r="H9530" s="180">
        <v>1546</v>
      </c>
      <c r="I9530" s="180">
        <f t="shared" si="296"/>
        <v>30907.37</v>
      </c>
      <c r="J9530" s="177" t="str">
        <f t="shared" si="297"/>
        <v>Date &gt; 1920</v>
      </c>
    </row>
    <row r="9531" spans="1:10" x14ac:dyDescent="0.3">
      <c r="A9531" s="178" t="s">
        <v>270</v>
      </c>
      <c r="B9531" s="178" t="s">
        <v>245</v>
      </c>
      <c r="C9531" s="178" t="s">
        <v>1451</v>
      </c>
      <c r="D9531" s="178" t="s">
        <v>9254</v>
      </c>
      <c r="E9531" s="179">
        <v>43810</v>
      </c>
      <c r="F9531" s="180">
        <v>97264</v>
      </c>
      <c r="G9531" s="180">
        <v>5403.6</v>
      </c>
      <c r="H9531" s="180">
        <v>5404.5</v>
      </c>
      <c r="I9531" s="180">
        <f t="shared" si="296"/>
        <v>108072.1</v>
      </c>
      <c r="J9531" s="177" t="str">
        <f t="shared" si="297"/>
        <v>Date &gt; 1920</v>
      </c>
    </row>
    <row r="9532" spans="1:10" x14ac:dyDescent="0.3">
      <c r="A9532" s="178" t="s">
        <v>270</v>
      </c>
      <c r="B9532" s="178" t="s">
        <v>245</v>
      </c>
      <c r="C9532" s="178" t="s">
        <v>1451</v>
      </c>
      <c r="D9532" s="178" t="s">
        <v>9254</v>
      </c>
      <c r="E9532" s="179">
        <v>43840</v>
      </c>
      <c r="F9532" s="180">
        <v>7875</v>
      </c>
      <c r="G9532" s="180">
        <v>437.5</v>
      </c>
      <c r="H9532" s="180">
        <v>437.5</v>
      </c>
      <c r="I9532" s="180">
        <f t="shared" si="296"/>
        <v>8750</v>
      </c>
      <c r="J9532" s="177" t="str">
        <f t="shared" si="297"/>
        <v>Date &gt; 1920</v>
      </c>
    </row>
    <row r="9533" spans="1:10" x14ac:dyDescent="0.3">
      <c r="A9533" s="178" t="s">
        <v>270</v>
      </c>
      <c r="B9533" s="178" t="s">
        <v>245</v>
      </c>
      <c r="C9533" s="178" t="s">
        <v>1451</v>
      </c>
      <c r="D9533" s="178" t="s">
        <v>9254</v>
      </c>
      <c r="E9533" s="179">
        <v>44063</v>
      </c>
      <c r="F9533" s="180">
        <v>14060</v>
      </c>
      <c r="G9533" s="180">
        <v>1688.53</v>
      </c>
      <c r="H9533" s="180">
        <v>1687</v>
      </c>
      <c r="I9533" s="180">
        <f t="shared" si="296"/>
        <v>17435.53</v>
      </c>
      <c r="J9533" s="177" t="str">
        <f t="shared" si="297"/>
        <v>Date &gt; 1920</v>
      </c>
    </row>
    <row r="9534" spans="1:10" x14ac:dyDescent="0.3">
      <c r="A9534" s="178" t="s">
        <v>270</v>
      </c>
      <c r="B9534" s="178" t="s">
        <v>245</v>
      </c>
      <c r="C9534" s="178" t="s">
        <v>1451</v>
      </c>
      <c r="D9534" s="178" t="s">
        <v>9255</v>
      </c>
      <c r="E9534" s="209">
        <v>0</v>
      </c>
      <c r="F9534" s="180">
        <v>1205</v>
      </c>
      <c r="G9534" s="180">
        <v>0</v>
      </c>
      <c r="H9534" s="180">
        <v>0</v>
      </c>
      <c r="I9534" s="180">
        <f t="shared" si="296"/>
        <v>1205</v>
      </c>
      <c r="J9534" s="177" t="str">
        <f t="shared" si="297"/>
        <v>Sketchy date</v>
      </c>
    </row>
    <row r="9535" spans="1:10" x14ac:dyDescent="0.3">
      <c r="A9535" s="178" t="s">
        <v>270</v>
      </c>
      <c r="B9535" s="178" t="s">
        <v>245</v>
      </c>
      <c r="C9535" s="178" t="s">
        <v>1451</v>
      </c>
      <c r="D9535" s="178" t="s">
        <v>9255</v>
      </c>
      <c r="E9535" s="209">
        <v>0</v>
      </c>
      <c r="F9535" s="180">
        <v>23066</v>
      </c>
      <c r="G9535" s="180">
        <v>0</v>
      </c>
      <c r="H9535" s="180">
        <v>0</v>
      </c>
      <c r="I9535" s="180">
        <f t="shared" si="296"/>
        <v>23066</v>
      </c>
      <c r="J9535" s="177" t="str">
        <f t="shared" si="297"/>
        <v>Sketchy date</v>
      </c>
    </row>
    <row r="9536" spans="1:10" x14ac:dyDescent="0.3">
      <c r="A9536" s="178" t="s">
        <v>270</v>
      </c>
      <c r="B9536" s="178" t="s">
        <v>245</v>
      </c>
      <c r="C9536" s="178" t="s">
        <v>1451</v>
      </c>
      <c r="D9536" s="178" t="s">
        <v>9255</v>
      </c>
      <c r="E9536" s="179">
        <v>44144</v>
      </c>
      <c r="F9536" s="180">
        <v>31398</v>
      </c>
      <c r="G9536" s="180">
        <v>0</v>
      </c>
      <c r="H9536" s="180">
        <v>0</v>
      </c>
      <c r="I9536" s="180">
        <f t="shared" si="296"/>
        <v>31398</v>
      </c>
      <c r="J9536" s="177" t="str">
        <f t="shared" si="297"/>
        <v>Date &gt; 1920</v>
      </c>
    </row>
    <row r="9537" spans="1:10" x14ac:dyDescent="0.3">
      <c r="A9537" s="178" t="s">
        <v>270</v>
      </c>
      <c r="B9537" s="178" t="s">
        <v>245</v>
      </c>
      <c r="C9537" s="178" t="s">
        <v>1451</v>
      </c>
      <c r="D9537" s="178" t="s">
        <v>9255</v>
      </c>
      <c r="E9537" s="179">
        <v>44174</v>
      </c>
      <c r="F9537" s="180">
        <v>14460</v>
      </c>
      <c r="G9537" s="180">
        <v>0</v>
      </c>
      <c r="H9537" s="180">
        <v>0</v>
      </c>
      <c r="I9537" s="180">
        <f t="shared" si="296"/>
        <v>14460</v>
      </c>
      <c r="J9537" s="177" t="str">
        <f t="shared" si="297"/>
        <v>Date &gt; 1920</v>
      </c>
    </row>
    <row r="9538" spans="1:10" x14ac:dyDescent="0.3">
      <c r="A9538" s="178" t="s">
        <v>270</v>
      </c>
      <c r="B9538" s="178" t="s">
        <v>245</v>
      </c>
      <c r="C9538" s="178" t="s">
        <v>1451</v>
      </c>
      <c r="D9538" s="178" t="s">
        <v>9255</v>
      </c>
      <c r="E9538" s="179">
        <v>44183</v>
      </c>
      <c r="F9538" s="180">
        <v>64503</v>
      </c>
      <c r="G9538" s="180">
        <v>0</v>
      </c>
      <c r="H9538" s="180">
        <v>0</v>
      </c>
      <c r="I9538" s="180">
        <f t="shared" si="296"/>
        <v>64503</v>
      </c>
      <c r="J9538" s="177" t="str">
        <f t="shared" si="297"/>
        <v>Date &gt; 1920</v>
      </c>
    </row>
    <row r="9539" spans="1:10" x14ac:dyDescent="0.3">
      <c r="A9539" s="178" t="s">
        <v>270</v>
      </c>
      <c r="B9539" s="178" t="s">
        <v>245</v>
      </c>
      <c r="C9539" s="178" t="s">
        <v>1451</v>
      </c>
      <c r="D9539" s="178" t="s">
        <v>9256</v>
      </c>
      <c r="E9539" s="179">
        <v>44238</v>
      </c>
      <c r="F9539" s="180">
        <v>30000</v>
      </c>
      <c r="G9539" s="180">
        <v>0</v>
      </c>
      <c r="H9539" s="180">
        <v>0</v>
      </c>
      <c r="I9539" s="180">
        <f t="shared" si="296"/>
        <v>30000</v>
      </c>
      <c r="J9539" s="177" t="str">
        <f t="shared" si="297"/>
        <v>Date &gt; 1920</v>
      </c>
    </row>
    <row r="9540" spans="1:10" x14ac:dyDescent="0.3">
      <c r="A9540" s="178" t="s">
        <v>270</v>
      </c>
      <c r="B9540" s="178" t="s">
        <v>247</v>
      </c>
      <c r="C9540" s="178" t="s">
        <v>5186</v>
      </c>
      <c r="D9540" s="178" t="s">
        <v>9257</v>
      </c>
      <c r="E9540" s="179">
        <v>26329</v>
      </c>
      <c r="F9540" s="180">
        <v>47591.85</v>
      </c>
      <c r="G9540" s="180">
        <v>31727.9</v>
      </c>
      <c r="H9540" s="180">
        <v>16529.97</v>
      </c>
      <c r="I9540" s="180">
        <f t="shared" si="296"/>
        <v>95849.72</v>
      </c>
      <c r="J9540" s="177" t="str">
        <f t="shared" si="297"/>
        <v>Date &gt; 1920</v>
      </c>
    </row>
    <row r="9541" spans="1:10" x14ac:dyDescent="0.3">
      <c r="A9541" s="178" t="s">
        <v>270</v>
      </c>
      <c r="B9541" s="178" t="s">
        <v>247</v>
      </c>
      <c r="C9541" s="178" t="s">
        <v>5186</v>
      </c>
      <c r="D9541" s="178" t="s">
        <v>6400</v>
      </c>
      <c r="E9541" s="179">
        <v>25101</v>
      </c>
      <c r="F9541" s="180">
        <v>0</v>
      </c>
      <c r="G9541" s="180">
        <v>2321.11</v>
      </c>
      <c r="H9541" s="180">
        <v>1160.56</v>
      </c>
      <c r="I9541" s="180">
        <f t="shared" ref="I9541:I9604" si="298">SUM(F9541:H9541)</f>
        <v>3481.67</v>
      </c>
      <c r="J9541" s="177" t="str">
        <f t="shared" ref="J9541:J9604" si="299">IF(OR(YEAR(E9541)&gt; 1920, ISBLANK(E9541)), "Date &gt; 1920", "Sketchy date")</f>
        <v>Date &gt; 1920</v>
      </c>
    </row>
    <row r="9542" spans="1:10" x14ac:dyDescent="0.3">
      <c r="A9542" s="178" t="s">
        <v>270</v>
      </c>
      <c r="B9542" s="178" t="s">
        <v>247</v>
      </c>
      <c r="C9542" s="178" t="s">
        <v>5186</v>
      </c>
      <c r="D9542" s="178" t="s">
        <v>6836</v>
      </c>
      <c r="E9542" s="179">
        <v>26140</v>
      </c>
      <c r="F9542" s="180">
        <v>0</v>
      </c>
      <c r="G9542" s="180">
        <v>14539.14</v>
      </c>
      <c r="H9542" s="180">
        <v>7269.57</v>
      </c>
      <c r="I9542" s="180">
        <f t="shared" si="298"/>
        <v>21808.71</v>
      </c>
      <c r="J9542" s="177" t="str">
        <f t="shared" si="299"/>
        <v>Date &gt; 1920</v>
      </c>
    </row>
    <row r="9543" spans="1:10" x14ac:dyDescent="0.3">
      <c r="A9543" s="178" t="s">
        <v>270</v>
      </c>
      <c r="B9543" s="178" t="s">
        <v>247</v>
      </c>
      <c r="C9543" s="178" t="s">
        <v>5186</v>
      </c>
      <c r="D9543" s="178" t="s">
        <v>6400</v>
      </c>
      <c r="E9543" s="179">
        <v>27613</v>
      </c>
      <c r="F9543" s="180">
        <v>0</v>
      </c>
      <c r="G9543" s="180">
        <v>3599.86</v>
      </c>
      <c r="H9543" s="180">
        <v>1799.93</v>
      </c>
      <c r="I9543" s="180">
        <f t="shared" si="298"/>
        <v>5399.79</v>
      </c>
      <c r="J9543" s="177" t="str">
        <f t="shared" si="299"/>
        <v>Date &gt; 1920</v>
      </c>
    </row>
    <row r="9544" spans="1:10" x14ac:dyDescent="0.3">
      <c r="A9544" s="178" t="s">
        <v>270</v>
      </c>
      <c r="B9544" s="178" t="s">
        <v>247</v>
      </c>
      <c r="C9544" s="178" t="s">
        <v>5186</v>
      </c>
      <c r="D9544" s="178" t="s">
        <v>7313</v>
      </c>
      <c r="E9544" s="179">
        <v>28604</v>
      </c>
      <c r="F9544" s="180">
        <v>0</v>
      </c>
      <c r="G9544" s="180">
        <v>13488.12</v>
      </c>
      <c r="H9544" s="180">
        <v>6744.07</v>
      </c>
      <c r="I9544" s="180">
        <f t="shared" si="298"/>
        <v>20232.190000000002</v>
      </c>
      <c r="J9544" s="177" t="str">
        <f t="shared" si="299"/>
        <v>Date &gt; 1920</v>
      </c>
    </row>
    <row r="9545" spans="1:10" x14ac:dyDescent="0.3">
      <c r="A9545" s="178" t="s">
        <v>270</v>
      </c>
      <c r="B9545" s="178" t="s">
        <v>247</v>
      </c>
      <c r="C9545" s="178" t="s">
        <v>5186</v>
      </c>
      <c r="D9545" s="178" t="s">
        <v>6462</v>
      </c>
      <c r="E9545" s="179">
        <v>29048</v>
      </c>
      <c r="F9545" s="180">
        <v>0</v>
      </c>
      <c r="G9545" s="180">
        <v>7710.92</v>
      </c>
      <c r="H9545" s="180">
        <v>5081.1400000000003</v>
      </c>
      <c r="I9545" s="180">
        <f t="shared" si="298"/>
        <v>12792.060000000001</v>
      </c>
      <c r="J9545" s="177" t="str">
        <f t="shared" si="299"/>
        <v>Date &gt; 1920</v>
      </c>
    </row>
    <row r="9546" spans="1:10" x14ac:dyDescent="0.3">
      <c r="A9546" s="178" t="s">
        <v>270</v>
      </c>
      <c r="B9546" s="178" t="s">
        <v>247</v>
      </c>
      <c r="C9546" s="178" t="s">
        <v>5186</v>
      </c>
      <c r="D9546" s="178" t="s">
        <v>8945</v>
      </c>
      <c r="E9546" s="179">
        <v>30607</v>
      </c>
      <c r="F9546" s="180">
        <v>0</v>
      </c>
      <c r="G9546" s="180">
        <v>10000</v>
      </c>
      <c r="H9546" s="180">
        <v>5000</v>
      </c>
      <c r="I9546" s="180">
        <f t="shared" si="298"/>
        <v>15000</v>
      </c>
      <c r="J9546" s="177" t="str">
        <f t="shared" si="299"/>
        <v>Date &gt; 1920</v>
      </c>
    </row>
    <row r="9547" spans="1:10" x14ac:dyDescent="0.3">
      <c r="A9547" s="178" t="s">
        <v>270</v>
      </c>
      <c r="B9547" s="178" t="s">
        <v>247</v>
      </c>
      <c r="C9547" s="178" t="s">
        <v>5186</v>
      </c>
      <c r="D9547" s="178" t="s">
        <v>9258</v>
      </c>
      <c r="E9547" s="179">
        <v>31036</v>
      </c>
      <c r="F9547" s="180">
        <v>0</v>
      </c>
      <c r="G9547" s="180">
        <v>17334.12</v>
      </c>
      <c r="H9547" s="180">
        <v>8957.07</v>
      </c>
      <c r="I9547" s="180">
        <f t="shared" si="298"/>
        <v>26291.19</v>
      </c>
      <c r="J9547" s="177" t="str">
        <f t="shared" si="299"/>
        <v>Date &gt; 1920</v>
      </c>
    </row>
    <row r="9548" spans="1:10" x14ac:dyDescent="0.3">
      <c r="A9548" s="178" t="s">
        <v>270</v>
      </c>
      <c r="B9548" s="178" t="s">
        <v>247</v>
      </c>
      <c r="C9548" s="178" t="s">
        <v>5186</v>
      </c>
      <c r="D9548" s="178" t="s">
        <v>8952</v>
      </c>
      <c r="E9548" s="179">
        <v>32080</v>
      </c>
      <c r="F9548" s="180">
        <v>0</v>
      </c>
      <c r="G9548" s="180">
        <v>570</v>
      </c>
      <c r="H9548" s="180">
        <v>285</v>
      </c>
      <c r="I9548" s="180">
        <f t="shared" si="298"/>
        <v>855</v>
      </c>
      <c r="J9548" s="177" t="str">
        <f t="shared" si="299"/>
        <v>Date &gt; 1920</v>
      </c>
    </row>
    <row r="9549" spans="1:10" x14ac:dyDescent="0.3">
      <c r="A9549" s="178" t="s">
        <v>270</v>
      </c>
      <c r="B9549" s="178" t="s">
        <v>247</v>
      </c>
      <c r="C9549" s="178" t="s">
        <v>5186</v>
      </c>
      <c r="D9549" s="178" t="s">
        <v>9259</v>
      </c>
      <c r="E9549" s="179">
        <v>33025</v>
      </c>
      <c r="F9549" s="180">
        <v>0</v>
      </c>
      <c r="G9549" s="180">
        <v>28329.65</v>
      </c>
      <c r="H9549" s="180">
        <v>14164.83</v>
      </c>
      <c r="I9549" s="180">
        <f t="shared" si="298"/>
        <v>42494.48</v>
      </c>
      <c r="J9549" s="177" t="str">
        <f t="shared" si="299"/>
        <v>Date &gt; 1920</v>
      </c>
    </row>
    <row r="9550" spans="1:10" x14ac:dyDescent="0.3">
      <c r="A9550" s="178" t="s">
        <v>270</v>
      </c>
      <c r="B9550" s="178" t="s">
        <v>247</v>
      </c>
      <c r="C9550" s="178" t="s">
        <v>5186</v>
      </c>
      <c r="D9550" s="178" t="s">
        <v>9260</v>
      </c>
      <c r="E9550" s="179">
        <v>33954</v>
      </c>
      <c r="F9550" s="180">
        <v>0</v>
      </c>
      <c r="G9550" s="180">
        <v>8000</v>
      </c>
      <c r="H9550" s="180">
        <v>4000</v>
      </c>
      <c r="I9550" s="180">
        <f t="shared" si="298"/>
        <v>12000</v>
      </c>
      <c r="J9550" s="177" t="str">
        <f t="shared" si="299"/>
        <v>Date &gt; 1920</v>
      </c>
    </row>
    <row r="9551" spans="1:10" x14ac:dyDescent="0.3">
      <c r="A9551" s="178" t="s">
        <v>270</v>
      </c>
      <c r="B9551" s="178" t="s">
        <v>247</v>
      </c>
      <c r="C9551" s="178" t="s">
        <v>5186</v>
      </c>
      <c r="D9551" s="178" t="s">
        <v>9260</v>
      </c>
      <c r="E9551" s="179">
        <v>33996</v>
      </c>
      <c r="F9551" s="180">
        <v>0</v>
      </c>
      <c r="G9551" s="180">
        <v>1127.08</v>
      </c>
      <c r="H9551" s="180">
        <v>563.54999999999995</v>
      </c>
      <c r="I9551" s="180">
        <f t="shared" si="298"/>
        <v>1690.6299999999999</v>
      </c>
      <c r="J9551" s="177" t="str">
        <f t="shared" si="299"/>
        <v>Date &gt; 1920</v>
      </c>
    </row>
    <row r="9552" spans="1:10" x14ac:dyDescent="0.3">
      <c r="A9552" s="178" t="s">
        <v>270</v>
      </c>
      <c r="B9552" s="178" t="s">
        <v>247</v>
      </c>
      <c r="C9552" s="178" t="s">
        <v>5186</v>
      </c>
      <c r="D9552" s="178" t="s">
        <v>9261</v>
      </c>
      <c r="E9552" s="179">
        <v>34465</v>
      </c>
      <c r="F9552" s="180">
        <v>0</v>
      </c>
      <c r="G9552" s="180">
        <v>8125.07</v>
      </c>
      <c r="H9552" s="180">
        <v>4062.53</v>
      </c>
      <c r="I9552" s="180">
        <f t="shared" si="298"/>
        <v>12187.6</v>
      </c>
      <c r="J9552" s="177" t="str">
        <f t="shared" si="299"/>
        <v>Date &gt; 1920</v>
      </c>
    </row>
    <row r="9553" spans="1:10" x14ac:dyDescent="0.3">
      <c r="A9553" s="178" t="s">
        <v>270</v>
      </c>
      <c r="B9553" s="178" t="s">
        <v>247</v>
      </c>
      <c r="C9553" s="178" t="s">
        <v>5186</v>
      </c>
      <c r="D9553" s="178" t="s">
        <v>8834</v>
      </c>
      <c r="E9553" s="179">
        <v>34844</v>
      </c>
      <c r="F9553" s="180">
        <v>0</v>
      </c>
      <c r="G9553" s="180">
        <v>2851.28</v>
      </c>
      <c r="H9553" s="180">
        <v>1425.63</v>
      </c>
      <c r="I9553" s="180">
        <f t="shared" si="298"/>
        <v>4276.91</v>
      </c>
      <c r="J9553" s="177" t="str">
        <f t="shared" si="299"/>
        <v>Date &gt; 1920</v>
      </c>
    </row>
    <row r="9554" spans="1:10" x14ac:dyDescent="0.3">
      <c r="A9554" s="178" t="s">
        <v>270</v>
      </c>
      <c r="B9554" s="178" t="s">
        <v>247</v>
      </c>
      <c r="C9554" s="178" t="s">
        <v>5186</v>
      </c>
      <c r="D9554" s="178" t="s">
        <v>9262</v>
      </c>
      <c r="E9554" s="179">
        <v>34522</v>
      </c>
      <c r="F9554" s="180">
        <v>0</v>
      </c>
      <c r="G9554" s="180">
        <v>61666.67</v>
      </c>
      <c r="H9554" s="180">
        <v>30833.33</v>
      </c>
      <c r="I9554" s="180">
        <f t="shared" si="298"/>
        <v>92500</v>
      </c>
      <c r="J9554" s="177" t="str">
        <f t="shared" si="299"/>
        <v>Date &gt; 1920</v>
      </c>
    </row>
    <row r="9555" spans="1:10" x14ac:dyDescent="0.3">
      <c r="A9555" s="178" t="s">
        <v>270</v>
      </c>
      <c r="B9555" s="178" t="s">
        <v>247</v>
      </c>
      <c r="C9555" s="178" t="s">
        <v>5186</v>
      </c>
      <c r="D9555" s="178" t="s">
        <v>9263</v>
      </c>
      <c r="E9555" s="179">
        <v>36517</v>
      </c>
      <c r="F9555" s="180">
        <v>0</v>
      </c>
      <c r="G9555" s="180">
        <v>2832.3</v>
      </c>
      <c r="H9555" s="180">
        <v>1888.2</v>
      </c>
      <c r="I9555" s="180">
        <f t="shared" si="298"/>
        <v>4720.5</v>
      </c>
      <c r="J9555" s="177" t="str">
        <f t="shared" si="299"/>
        <v>Date &gt; 1920</v>
      </c>
    </row>
    <row r="9556" spans="1:10" x14ac:dyDescent="0.3">
      <c r="A9556" s="178" t="s">
        <v>270</v>
      </c>
      <c r="B9556" s="178" t="s">
        <v>247</v>
      </c>
      <c r="C9556" s="178" t="s">
        <v>5186</v>
      </c>
      <c r="D9556" s="178" t="s">
        <v>6356</v>
      </c>
      <c r="E9556" s="179">
        <v>39196</v>
      </c>
      <c r="F9556" s="180">
        <v>0</v>
      </c>
      <c r="G9556" s="180">
        <v>39000</v>
      </c>
      <c r="H9556" s="180">
        <v>9750</v>
      </c>
      <c r="I9556" s="180">
        <f t="shared" si="298"/>
        <v>48750</v>
      </c>
      <c r="J9556" s="177" t="str">
        <f t="shared" si="299"/>
        <v>Date &gt; 1920</v>
      </c>
    </row>
    <row r="9557" spans="1:10" x14ac:dyDescent="0.3">
      <c r="A9557" s="178" t="s">
        <v>270</v>
      </c>
      <c r="B9557" s="178" t="s">
        <v>247</v>
      </c>
      <c r="C9557" s="178" t="s">
        <v>5186</v>
      </c>
      <c r="D9557" s="178" t="s">
        <v>6356</v>
      </c>
      <c r="E9557" s="179">
        <v>39555</v>
      </c>
      <c r="F9557" s="180">
        <v>0</v>
      </c>
      <c r="G9557" s="180">
        <v>21000</v>
      </c>
      <c r="H9557" s="180">
        <v>5250</v>
      </c>
      <c r="I9557" s="180">
        <f t="shared" si="298"/>
        <v>26250</v>
      </c>
      <c r="J9557" s="177" t="str">
        <f t="shared" si="299"/>
        <v>Date &gt; 1920</v>
      </c>
    </row>
    <row r="9558" spans="1:10" x14ac:dyDescent="0.3">
      <c r="A9558" s="178" t="s">
        <v>270</v>
      </c>
      <c r="B9558" s="178" t="s">
        <v>247</v>
      </c>
      <c r="C9558" s="178" t="s">
        <v>5186</v>
      </c>
      <c r="D9558" s="178" t="s">
        <v>9264</v>
      </c>
      <c r="E9558" s="179">
        <v>39051</v>
      </c>
      <c r="F9558" s="180">
        <v>0</v>
      </c>
      <c r="G9558" s="180">
        <v>5616.9</v>
      </c>
      <c r="H9558" s="180">
        <v>1404.22</v>
      </c>
      <c r="I9558" s="180">
        <f t="shared" si="298"/>
        <v>7021.12</v>
      </c>
      <c r="J9558" s="177" t="str">
        <f t="shared" si="299"/>
        <v>Date &gt; 1920</v>
      </c>
    </row>
    <row r="9559" spans="1:10" x14ac:dyDescent="0.3">
      <c r="A9559" s="178" t="s">
        <v>270</v>
      </c>
      <c r="B9559" s="178" t="s">
        <v>247</v>
      </c>
      <c r="C9559" s="178" t="s">
        <v>5186</v>
      </c>
      <c r="D9559" s="178" t="s">
        <v>8628</v>
      </c>
      <c r="E9559" s="179">
        <v>39540</v>
      </c>
      <c r="F9559" s="180">
        <v>0</v>
      </c>
      <c r="G9559" s="180">
        <v>22405.51</v>
      </c>
      <c r="H9559" s="180">
        <v>5601.38</v>
      </c>
      <c r="I9559" s="180">
        <f t="shared" si="298"/>
        <v>28006.89</v>
      </c>
      <c r="J9559" s="177" t="str">
        <f t="shared" si="299"/>
        <v>Date &gt; 1920</v>
      </c>
    </row>
    <row r="9560" spans="1:10" x14ac:dyDescent="0.3">
      <c r="A9560" s="178" t="s">
        <v>270</v>
      </c>
      <c r="B9560" s="178" t="s">
        <v>247</v>
      </c>
      <c r="C9560" s="178" t="s">
        <v>5186</v>
      </c>
      <c r="D9560" s="178" t="s">
        <v>9265</v>
      </c>
      <c r="E9560" s="179">
        <v>40576</v>
      </c>
      <c r="F9560" s="180">
        <v>0</v>
      </c>
      <c r="G9560" s="180">
        <v>28177.52</v>
      </c>
      <c r="H9560" s="180">
        <v>27001.21</v>
      </c>
      <c r="I9560" s="180">
        <f t="shared" si="298"/>
        <v>55178.729999999996</v>
      </c>
      <c r="J9560" s="177" t="str">
        <f t="shared" si="299"/>
        <v>Date &gt; 1920</v>
      </c>
    </row>
    <row r="9561" spans="1:10" x14ac:dyDescent="0.3">
      <c r="A9561" s="178" t="s">
        <v>270</v>
      </c>
      <c r="B9561" s="178" t="s">
        <v>247</v>
      </c>
      <c r="C9561" s="178" t="s">
        <v>5186</v>
      </c>
      <c r="D9561" s="178" t="s">
        <v>9266</v>
      </c>
      <c r="E9561" s="179">
        <v>41137</v>
      </c>
      <c r="F9561" s="180">
        <v>0</v>
      </c>
      <c r="G9561" s="180">
        <v>218494.13</v>
      </c>
      <c r="H9561" s="180">
        <v>216494.11</v>
      </c>
      <c r="I9561" s="180">
        <f t="shared" si="298"/>
        <v>434988.24</v>
      </c>
      <c r="J9561" s="177" t="str">
        <f t="shared" si="299"/>
        <v>Date &gt; 1920</v>
      </c>
    </row>
    <row r="9562" spans="1:10" x14ac:dyDescent="0.3">
      <c r="A9562" s="178" t="s">
        <v>270</v>
      </c>
      <c r="B9562" s="178" t="s">
        <v>247</v>
      </c>
      <c r="C9562" s="178" t="s">
        <v>5186</v>
      </c>
      <c r="D9562" s="178" t="s">
        <v>9266</v>
      </c>
      <c r="E9562" s="179">
        <v>41341</v>
      </c>
      <c r="F9562" s="180">
        <v>0</v>
      </c>
      <c r="G9562" s="180">
        <v>2351.87</v>
      </c>
      <c r="H9562" s="180">
        <v>4351.8900000000003</v>
      </c>
      <c r="I9562" s="180">
        <f t="shared" si="298"/>
        <v>6703.76</v>
      </c>
      <c r="J9562" s="177" t="str">
        <f t="shared" si="299"/>
        <v>Date &gt; 1920</v>
      </c>
    </row>
    <row r="9563" spans="1:10" x14ac:dyDescent="0.3">
      <c r="A9563" s="178" t="s">
        <v>270</v>
      </c>
      <c r="B9563" s="178" t="s">
        <v>247</v>
      </c>
      <c r="C9563" s="178" t="s">
        <v>5186</v>
      </c>
      <c r="D9563" s="178" t="s">
        <v>9267</v>
      </c>
      <c r="E9563" s="179">
        <v>41264</v>
      </c>
      <c r="F9563" s="180">
        <v>0</v>
      </c>
      <c r="G9563" s="180">
        <v>7601.6</v>
      </c>
      <c r="H9563" s="180">
        <v>1900.4</v>
      </c>
      <c r="I9563" s="180">
        <f t="shared" si="298"/>
        <v>9502</v>
      </c>
      <c r="J9563" s="177" t="str">
        <f t="shared" si="299"/>
        <v>Date &gt; 1920</v>
      </c>
    </row>
    <row r="9564" spans="1:10" x14ac:dyDescent="0.3">
      <c r="A9564" s="178" t="s">
        <v>270</v>
      </c>
      <c r="B9564" s="178" t="s">
        <v>247</v>
      </c>
      <c r="C9564" s="178" t="s">
        <v>5186</v>
      </c>
      <c r="D9564" s="178" t="s">
        <v>9268</v>
      </c>
      <c r="E9564" s="179">
        <v>41137</v>
      </c>
      <c r="F9564" s="180">
        <v>0</v>
      </c>
      <c r="G9564" s="180">
        <v>218494.13</v>
      </c>
      <c r="H9564" s="180">
        <v>216494.11</v>
      </c>
      <c r="I9564" s="180">
        <f t="shared" si="298"/>
        <v>434988.24</v>
      </c>
      <c r="J9564" s="177" t="str">
        <f t="shared" si="299"/>
        <v>Date &gt; 1920</v>
      </c>
    </row>
    <row r="9565" spans="1:10" x14ac:dyDescent="0.3">
      <c r="A9565" s="178" t="s">
        <v>270</v>
      </c>
      <c r="B9565" s="178" t="s">
        <v>247</v>
      </c>
      <c r="C9565" s="178" t="s">
        <v>5186</v>
      </c>
      <c r="D9565" s="178" t="s">
        <v>9268</v>
      </c>
      <c r="E9565" s="179">
        <v>41397</v>
      </c>
      <c r="F9565" s="180">
        <v>0</v>
      </c>
      <c r="G9565" s="180">
        <v>2351.87</v>
      </c>
      <c r="H9565" s="180">
        <v>4351.8900000000003</v>
      </c>
      <c r="I9565" s="180">
        <f t="shared" si="298"/>
        <v>6703.76</v>
      </c>
      <c r="J9565" s="177" t="str">
        <f t="shared" si="299"/>
        <v>Date &gt; 1920</v>
      </c>
    </row>
    <row r="9566" spans="1:10" x14ac:dyDescent="0.3">
      <c r="A9566" s="178" t="s">
        <v>270</v>
      </c>
      <c r="B9566" s="178" t="s">
        <v>247</v>
      </c>
      <c r="C9566" s="178" t="s">
        <v>5186</v>
      </c>
      <c r="D9566" s="178" t="s">
        <v>9268</v>
      </c>
      <c r="E9566" s="179">
        <v>41397</v>
      </c>
      <c r="F9566" s="180">
        <v>0</v>
      </c>
      <c r="G9566" s="180">
        <v>6239.68</v>
      </c>
      <c r="H9566" s="180">
        <v>0</v>
      </c>
      <c r="I9566" s="180">
        <f t="shared" si="298"/>
        <v>6239.68</v>
      </c>
      <c r="J9566" s="177" t="str">
        <f t="shared" si="299"/>
        <v>Date &gt; 1920</v>
      </c>
    </row>
    <row r="9567" spans="1:10" x14ac:dyDescent="0.3">
      <c r="A9567" s="178" t="s">
        <v>270</v>
      </c>
      <c r="B9567" s="178" t="s">
        <v>247</v>
      </c>
      <c r="C9567" s="178" t="s">
        <v>5186</v>
      </c>
      <c r="D9567" s="178" t="s">
        <v>9269</v>
      </c>
      <c r="E9567" s="179">
        <v>41247</v>
      </c>
      <c r="F9567" s="180">
        <v>0</v>
      </c>
      <c r="G9567" s="180">
        <v>42999.46</v>
      </c>
      <c r="H9567" s="180">
        <v>10749.87</v>
      </c>
      <c r="I9567" s="180">
        <f t="shared" si="298"/>
        <v>53749.33</v>
      </c>
      <c r="J9567" s="177" t="str">
        <f t="shared" si="299"/>
        <v>Date &gt; 1920</v>
      </c>
    </row>
    <row r="9568" spans="1:10" x14ac:dyDescent="0.3">
      <c r="A9568" s="178" t="s">
        <v>270</v>
      </c>
      <c r="B9568" s="178" t="s">
        <v>247</v>
      </c>
      <c r="C9568" s="178" t="s">
        <v>5186</v>
      </c>
      <c r="D9568" s="178" t="s">
        <v>9270</v>
      </c>
      <c r="E9568" s="179">
        <v>42293</v>
      </c>
      <c r="F9568" s="180">
        <v>0</v>
      </c>
      <c r="G9568" s="180">
        <v>11250</v>
      </c>
      <c r="H9568" s="180">
        <v>1250</v>
      </c>
      <c r="I9568" s="180">
        <f t="shared" si="298"/>
        <v>12500</v>
      </c>
      <c r="J9568" s="177" t="str">
        <f t="shared" si="299"/>
        <v>Date &gt; 1920</v>
      </c>
    </row>
    <row r="9569" spans="1:10" x14ac:dyDescent="0.3">
      <c r="A9569" s="178" t="s">
        <v>270</v>
      </c>
      <c r="B9569" s="178" t="s">
        <v>247</v>
      </c>
      <c r="C9569" s="178" t="s">
        <v>5186</v>
      </c>
      <c r="D9569" s="178" t="s">
        <v>9270</v>
      </c>
      <c r="E9569" s="179">
        <v>42382</v>
      </c>
      <c r="F9569" s="180">
        <v>0</v>
      </c>
      <c r="G9569" s="180">
        <v>501146.86</v>
      </c>
      <c r="H9569" s="180">
        <v>33759.53</v>
      </c>
      <c r="I9569" s="180">
        <f t="shared" si="298"/>
        <v>534906.39</v>
      </c>
      <c r="J9569" s="177" t="str">
        <f t="shared" si="299"/>
        <v>Date &gt; 1920</v>
      </c>
    </row>
    <row r="9570" spans="1:10" x14ac:dyDescent="0.3">
      <c r="A9570" s="178" t="s">
        <v>270</v>
      </c>
      <c r="B9570" s="178" t="s">
        <v>247</v>
      </c>
      <c r="C9570" s="178" t="s">
        <v>5186</v>
      </c>
      <c r="D9570" s="178" t="s">
        <v>9270</v>
      </c>
      <c r="E9570" s="179">
        <v>42738</v>
      </c>
      <c r="F9570" s="180">
        <v>0</v>
      </c>
      <c r="G9570" s="180">
        <v>70472.350000000006</v>
      </c>
      <c r="H9570" s="180">
        <v>29753.71</v>
      </c>
      <c r="I9570" s="180">
        <f t="shared" si="298"/>
        <v>100226.06</v>
      </c>
      <c r="J9570" s="177" t="str">
        <f t="shared" si="299"/>
        <v>Date &gt; 1920</v>
      </c>
    </row>
    <row r="9571" spans="1:10" x14ac:dyDescent="0.3">
      <c r="A9571" s="178" t="s">
        <v>270</v>
      </c>
      <c r="B9571" s="178" t="s">
        <v>247</v>
      </c>
      <c r="C9571" s="178" t="s">
        <v>5186</v>
      </c>
      <c r="D9571" s="178" t="s">
        <v>9270</v>
      </c>
      <c r="E9571" s="179">
        <v>43412</v>
      </c>
      <c r="F9571" s="180">
        <v>0</v>
      </c>
      <c r="G9571" s="180">
        <v>9507.3700000000008</v>
      </c>
      <c r="H9571" s="180">
        <v>1056.3699999999999</v>
      </c>
      <c r="I9571" s="180">
        <f t="shared" si="298"/>
        <v>10563.740000000002</v>
      </c>
      <c r="J9571" s="177" t="str">
        <f t="shared" si="299"/>
        <v>Date &gt; 1920</v>
      </c>
    </row>
    <row r="9572" spans="1:10" x14ac:dyDescent="0.3">
      <c r="A9572" s="178" t="s">
        <v>270</v>
      </c>
      <c r="B9572" s="178" t="s">
        <v>247</v>
      </c>
      <c r="C9572" s="178" t="s">
        <v>5186</v>
      </c>
      <c r="D9572" s="178" t="s">
        <v>9271</v>
      </c>
      <c r="E9572" s="209">
        <v>0</v>
      </c>
      <c r="F9572" s="180">
        <v>0</v>
      </c>
      <c r="G9572" s="180">
        <v>387</v>
      </c>
      <c r="H9572" s="180">
        <v>43</v>
      </c>
      <c r="I9572" s="180">
        <f t="shared" si="298"/>
        <v>430</v>
      </c>
      <c r="J9572" s="177" t="str">
        <f t="shared" si="299"/>
        <v>Sketchy date</v>
      </c>
    </row>
    <row r="9573" spans="1:10" x14ac:dyDescent="0.3">
      <c r="A9573" s="178" t="s">
        <v>270</v>
      </c>
      <c r="B9573" s="178" t="s">
        <v>247</v>
      </c>
      <c r="C9573" s="178" t="s">
        <v>5186</v>
      </c>
      <c r="D9573" s="178" t="s">
        <v>9271</v>
      </c>
      <c r="E9573" s="179">
        <v>43406</v>
      </c>
      <c r="F9573" s="180">
        <v>0</v>
      </c>
      <c r="G9573" s="180">
        <v>54793.599999999999</v>
      </c>
      <c r="H9573" s="180">
        <v>6088.17</v>
      </c>
      <c r="I9573" s="180">
        <f t="shared" si="298"/>
        <v>60881.77</v>
      </c>
      <c r="J9573" s="177" t="str">
        <f t="shared" si="299"/>
        <v>Date &gt; 1920</v>
      </c>
    </row>
    <row r="9574" spans="1:10" x14ac:dyDescent="0.3">
      <c r="A9574" s="178" t="s">
        <v>270</v>
      </c>
      <c r="B9574" s="178" t="s">
        <v>247</v>
      </c>
      <c r="C9574" s="178" t="s">
        <v>5186</v>
      </c>
      <c r="D9574" s="178" t="s">
        <v>9272</v>
      </c>
      <c r="E9574" s="179">
        <v>43046</v>
      </c>
      <c r="F9574" s="180">
        <v>0</v>
      </c>
      <c r="G9574" s="180">
        <v>6135.48</v>
      </c>
      <c r="H9574" s="180">
        <v>322.92</v>
      </c>
      <c r="I9574" s="180">
        <f t="shared" si="298"/>
        <v>6458.4</v>
      </c>
      <c r="J9574" s="177" t="str">
        <f t="shared" si="299"/>
        <v>Date &gt; 1920</v>
      </c>
    </row>
    <row r="9575" spans="1:10" x14ac:dyDescent="0.3">
      <c r="A9575" s="178" t="s">
        <v>270</v>
      </c>
      <c r="B9575" s="178" t="s">
        <v>247</v>
      </c>
      <c r="C9575" s="178" t="s">
        <v>5186</v>
      </c>
      <c r="D9575" s="178" t="s">
        <v>9273</v>
      </c>
      <c r="E9575" s="179">
        <v>43145</v>
      </c>
      <c r="F9575" s="180">
        <v>0</v>
      </c>
      <c r="G9575" s="180">
        <v>16867.8</v>
      </c>
      <c r="H9575" s="180">
        <v>1874.2</v>
      </c>
      <c r="I9575" s="180">
        <f t="shared" si="298"/>
        <v>18742</v>
      </c>
      <c r="J9575" s="177" t="str">
        <f t="shared" si="299"/>
        <v>Date &gt; 1920</v>
      </c>
    </row>
    <row r="9576" spans="1:10" x14ac:dyDescent="0.3">
      <c r="A9576" s="178" t="s">
        <v>270</v>
      </c>
      <c r="B9576" s="178" t="s">
        <v>247</v>
      </c>
      <c r="C9576" s="178" t="s">
        <v>5186</v>
      </c>
      <c r="D9576" s="178" t="s">
        <v>9274</v>
      </c>
      <c r="E9576" s="209">
        <v>0</v>
      </c>
      <c r="F9576" s="180">
        <v>0</v>
      </c>
      <c r="G9576" s="180">
        <v>20643.93</v>
      </c>
      <c r="H9576" s="180">
        <v>0</v>
      </c>
      <c r="I9576" s="180">
        <f t="shared" si="298"/>
        <v>20643.93</v>
      </c>
      <c r="J9576" s="177" t="str">
        <f t="shared" si="299"/>
        <v>Sketchy date</v>
      </c>
    </row>
    <row r="9577" spans="1:10" x14ac:dyDescent="0.3">
      <c r="A9577" s="178" t="s">
        <v>270</v>
      </c>
      <c r="B9577" s="178" t="s">
        <v>247</v>
      </c>
      <c r="C9577" s="178" t="s">
        <v>5186</v>
      </c>
      <c r="D9577" s="178" t="s">
        <v>9274</v>
      </c>
      <c r="E9577" s="179">
        <v>43412</v>
      </c>
      <c r="F9577" s="180">
        <v>0</v>
      </c>
      <c r="G9577" s="180">
        <v>684057.66</v>
      </c>
      <c r="H9577" s="180">
        <v>69724.88</v>
      </c>
      <c r="I9577" s="180">
        <f t="shared" si="298"/>
        <v>753782.54</v>
      </c>
      <c r="J9577" s="177" t="str">
        <f t="shared" si="299"/>
        <v>Date &gt; 1920</v>
      </c>
    </row>
    <row r="9578" spans="1:10" x14ac:dyDescent="0.3">
      <c r="A9578" s="178" t="s">
        <v>270</v>
      </c>
      <c r="B9578" s="178" t="s">
        <v>247</v>
      </c>
      <c r="C9578" s="178" t="s">
        <v>5186</v>
      </c>
      <c r="D9578" s="178" t="s">
        <v>9274</v>
      </c>
      <c r="E9578" s="179">
        <v>43654</v>
      </c>
      <c r="F9578" s="180">
        <v>0</v>
      </c>
      <c r="G9578" s="180">
        <v>127317.87</v>
      </c>
      <c r="H9578" s="180">
        <v>12977.31</v>
      </c>
      <c r="I9578" s="180">
        <f t="shared" si="298"/>
        <v>140295.18</v>
      </c>
      <c r="J9578" s="177" t="str">
        <f t="shared" si="299"/>
        <v>Date &gt; 1920</v>
      </c>
    </row>
    <row r="9579" spans="1:10" x14ac:dyDescent="0.3">
      <c r="A9579" s="178" t="s">
        <v>270</v>
      </c>
      <c r="B9579" s="178" t="s">
        <v>247</v>
      </c>
      <c r="C9579" s="178" t="s">
        <v>5186</v>
      </c>
      <c r="D9579" s="178" t="s">
        <v>9274</v>
      </c>
      <c r="E9579" s="179">
        <v>43816</v>
      </c>
      <c r="F9579" s="180">
        <v>0</v>
      </c>
      <c r="G9579" s="180">
        <v>72419.05</v>
      </c>
      <c r="H9579" s="180">
        <v>10197.81</v>
      </c>
      <c r="I9579" s="180">
        <f t="shared" si="298"/>
        <v>82616.86</v>
      </c>
      <c r="J9579" s="177" t="str">
        <f t="shared" si="299"/>
        <v>Date &gt; 1920</v>
      </c>
    </row>
    <row r="9580" spans="1:10" x14ac:dyDescent="0.3">
      <c r="A9580" s="178" t="s">
        <v>270</v>
      </c>
      <c r="B9580" s="178" t="s">
        <v>247</v>
      </c>
      <c r="C9580" s="178" t="s">
        <v>5186</v>
      </c>
      <c r="D9580" s="178" t="s">
        <v>9275</v>
      </c>
      <c r="E9580" s="209">
        <v>0</v>
      </c>
      <c r="F9580" s="180">
        <v>0</v>
      </c>
      <c r="G9580" s="180">
        <v>38285.69</v>
      </c>
      <c r="H9580" s="180">
        <v>4253.97</v>
      </c>
      <c r="I9580" s="180">
        <f t="shared" si="298"/>
        <v>42539.66</v>
      </c>
      <c r="J9580" s="177" t="str">
        <f t="shared" si="299"/>
        <v>Sketchy date</v>
      </c>
    </row>
    <row r="9581" spans="1:10" x14ac:dyDescent="0.3">
      <c r="A9581" s="178" t="s">
        <v>270</v>
      </c>
      <c r="B9581" s="178" t="s">
        <v>247</v>
      </c>
      <c r="C9581" s="178" t="s">
        <v>5186</v>
      </c>
      <c r="D9581" s="178" t="s">
        <v>9276</v>
      </c>
      <c r="E9581" s="179">
        <v>43971</v>
      </c>
      <c r="F9581" s="180">
        <v>0</v>
      </c>
      <c r="G9581" s="180">
        <v>65508.97</v>
      </c>
      <c r="H9581" s="180">
        <v>3447.84</v>
      </c>
      <c r="I9581" s="180">
        <f t="shared" si="298"/>
        <v>68956.81</v>
      </c>
      <c r="J9581" s="177" t="str">
        <f t="shared" si="299"/>
        <v>Date &gt; 1920</v>
      </c>
    </row>
    <row r="9582" spans="1:10" x14ac:dyDescent="0.3">
      <c r="A9582" s="178" t="s">
        <v>270</v>
      </c>
      <c r="B9582" s="178" t="s">
        <v>247</v>
      </c>
      <c r="C9582" s="178" t="s">
        <v>5186</v>
      </c>
      <c r="D9582" s="178" t="s">
        <v>9276</v>
      </c>
      <c r="E9582" s="179">
        <v>44145</v>
      </c>
      <c r="F9582" s="180">
        <v>0</v>
      </c>
      <c r="G9582" s="180">
        <v>21836.32</v>
      </c>
      <c r="H9582" s="180">
        <v>1149.28</v>
      </c>
      <c r="I9582" s="180">
        <f t="shared" si="298"/>
        <v>22985.599999999999</v>
      </c>
      <c r="J9582" s="177" t="str">
        <f t="shared" si="299"/>
        <v>Date &gt; 1920</v>
      </c>
    </row>
    <row r="9583" spans="1:10" x14ac:dyDescent="0.3">
      <c r="A9583" s="178" t="s">
        <v>270</v>
      </c>
      <c r="B9583" s="178" t="s">
        <v>247</v>
      </c>
      <c r="C9583" s="178" t="s">
        <v>5186</v>
      </c>
      <c r="D9583" s="178" t="s">
        <v>9277</v>
      </c>
      <c r="E9583" s="179">
        <v>44145</v>
      </c>
      <c r="F9583" s="180">
        <v>0</v>
      </c>
      <c r="G9583" s="180">
        <v>428044.08</v>
      </c>
      <c r="H9583" s="180">
        <v>30965.22</v>
      </c>
      <c r="I9583" s="180">
        <f t="shared" si="298"/>
        <v>459009.30000000005</v>
      </c>
      <c r="J9583" s="177" t="str">
        <f t="shared" si="299"/>
        <v>Date &gt; 1920</v>
      </c>
    </row>
    <row r="9584" spans="1:10" x14ac:dyDescent="0.3">
      <c r="A9584" s="178" t="s">
        <v>270</v>
      </c>
      <c r="B9584" s="178" t="s">
        <v>247</v>
      </c>
      <c r="C9584" s="178" t="s">
        <v>5186</v>
      </c>
      <c r="D9584" s="178" t="s">
        <v>9277</v>
      </c>
      <c r="E9584" s="179">
        <v>44174</v>
      </c>
      <c r="F9584" s="180">
        <v>0</v>
      </c>
      <c r="G9584" s="180">
        <v>230001.86</v>
      </c>
      <c r="H9584" s="180">
        <v>19335.41</v>
      </c>
      <c r="I9584" s="180">
        <f t="shared" si="298"/>
        <v>249337.27</v>
      </c>
      <c r="J9584" s="177" t="str">
        <f t="shared" si="299"/>
        <v>Date &gt; 1920</v>
      </c>
    </row>
    <row r="9585" spans="1:10" x14ac:dyDescent="0.3">
      <c r="A9585" s="178" t="s">
        <v>270</v>
      </c>
      <c r="B9585" s="178" t="s">
        <v>247</v>
      </c>
      <c r="C9585" s="178" t="s">
        <v>5186</v>
      </c>
      <c r="D9585" s="178" t="s">
        <v>6345</v>
      </c>
      <c r="E9585" s="179">
        <v>24457</v>
      </c>
      <c r="F9585" s="180">
        <v>2880</v>
      </c>
      <c r="G9585" s="180">
        <v>0</v>
      </c>
      <c r="H9585" s="180">
        <v>0</v>
      </c>
      <c r="I9585" s="180">
        <f t="shared" si="298"/>
        <v>2880</v>
      </c>
      <c r="J9585" s="177" t="str">
        <f t="shared" si="299"/>
        <v>Date &gt; 1920</v>
      </c>
    </row>
    <row r="9586" spans="1:10" x14ac:dyDescent="0.3">
      <c r="A9586" s="178" t="s">
        <v>270</v>
      </c>
      <c r="B9586" s="178" t="s">
        <v>247</v>
      </c>
      <c r="C9586" s="178" t="s">
        <v>5186</v>
      </c>
      <c r="D9586" s="178" t="s">
        <v>6345</v>
      </c>
      <c r="E9586" s="179">
        <v>26329</v>
      </c>
      <c r="F9586" s="180">
        <v>2031.22</v>
      </c>
      <c r="G9586" s="180">
        <v>0</v>
      </c>
      <c r="H9586" s="180">
        <v>0</v>
      </c>
      <c r="I9586" s="180">
        <f t="shared" si="298"/>
        <v>2031.22</v>
      </c>
      <c r="J9586" s="177" t="str">
        <f t="shared" si="299"/>
        <v>Date &gt; 1920</v>
      </c>
    </row>
    <row r="9587" spans="1:10" x14ac:dyDescent="0.3">
      <c r="A9587" s="178" t="s">
        <v>270</v>
      </c>
      <c r="B9587" s="178" t="s">
        <v>249</v>
      </c>
      <c r="C9587" s="178" t="s">
        <v>1453</v>
      </c>
      <c r="D9587" s="178" t="s">
        <v>9278</v>
      </c>
      <c r="E9587" s="179">
        <v>18385</v>
      </c>
      <c r="F9587" s="180">
        <v>13750</v>
      </c>
      <c r="G9587" s="180">
        <v>10667</v>
      </c>
      <c r="H9587" s="180">
        <v>7490.77</v>
      </c>
      <c r="I9587" s="180">
        <f t="shared" si="298"/>
        <v>31907.77</v>
      </c>
      <c r="J9587" s="177" t="str">
        <f t="shared" si="299"/>
        <v>Date &gt; 1920</v>
      </c>
    </row>
    <row r="9588" spans="1:10" x14ac:dyDescent="0.3">
      <c r="A9588" s="178" t="s">
        <v>270</v>
      </c>
      <c r="B9588" s="178" t="s">
        <v>249</v>
      </c>
      <c r="C9588" s="178" t="s">
        <v>1453</v>
      </c>
      <c r="D9588" s="178" t="s">
        <v>9279</v>
      </c>
      <c r="E9588" s="179">
        <v>25493</v>
      </c>
      <c r="F9588" s="180">
        <v>0</v>
      </c>
      <c r="G9588" s="180">
        <v>1000</v>
      </c>
      <c r="H9588" s="180">
        <v>1049.26</v>
      </c>
      <c r="I9588" s="180">
        <f t="shared" si="298"/>
        <v>2049.2600000000002</v>
      </c>
      <c r="J9588" s="177" t="str">
        <f t="shared" si="299"/>
        <v>Date &gt; 1920</v>
      </c>
    </row>
    <row r="9589" spans="1:10" x14ac:dyDescent="0.3">
      <c r="A9589" s="178" t="s">
        <v>270</v>
      </c>
      <c r="B9589" s="178" t="s">
        <v>249</v>
      </c>
      <c r="C9589" s="178" t="s">
        <v>1453</v>
      </c>
      <c r="D9589" s="178" t="s">
        <v>9280</v>
      </c>
      <c r="E9589" s="179">
        <v>31387</v>
      </c>
      <c r="F9589" s="180">
        <v>188277.98</v>
      </c>
      <c r="G9589" s="180">
        <v>140050</v>
      </c>
      <c r="H9589" s="180">
        <v>60975.199999999997</v>
      </c>
      <c r="I9589" s="180">
        <f t="shared" si="298"/>
        <v>389303.18</v>
      </c>
      <c r="J9589" s="177" t="str">
        <f t="shared" si="299"/>
        <v>Date &gt; 1920</v>
      </c>
    </row>
    <row r="9590" spans="1:10" x14ac:dyDescent="0.3">
      <c r="A9590" s="178" t="s">
        <v>270</v>
      </c>
      <c r="B9590" s="178" t="s">
        <v>249</v>
      </c>
      <c r="C9590" s="178" t="s">
        <v>1453</v>
      </c>
      <c r="D9590" s="178" t="s">
        <v>6404</v>
      </c>
      <c r="E9590" s="179">
        <v>27738</v>
      </c>
      <c r="F9590" s="180">
        <v>0</v>
      </c>
      <c r="G9590" s="180">
        <v>44410.14</v>
      </c>
      <c r="H9590" s="180">
        <v>11102.54</v>
      </c>
      <c r="I9590" s="180">
        <f t="shared" si="298"/>
        <v>55512.68</v>
      </c>
      <c r="J9590" s="177" t="str">
        <f t="shared" si="299"/>
        <v>Date &gt; 1920</v>
      </c>
    </row>
    <row r="9591" spans="1:10" x14ac:dyDescent="0.3">
      <c r="A9591" s="178" t="s">
        <v>270</v>
      </c>
      <c r="B9591" s="178" t="s">
        <v>249</v>
      </c>
      <c r="C9591" s="178" t="s">
        <v>1453</v>
      </c>
      <c r="D9591" s="178" t="s">
        <v>9281</v>
      </c>
      <c r="E9591" s="179">
        <v>27942</v>
      </c>
      <c r="F9591" s="180">
        <v>0</v>
      </c>
      <c r="G9591" s="180">
        <v>25140.21</v>
      </c>
      <c r="H9591" s="180">
        <v>12570.11</v>
      </c>
      <c r="I9591" s="180">
        <f t="shared" si="298"/>
        <v>37710.32</v>
      </c>
      <c r="J9591" s="177" t="str">
        <f t="shared" si="299"/>
        <v>Date &gt; 1920</v>
      </c>
    </row>
    <row r="9592" spans="1:10" x14ac:dyDescent="0.3">
      <c r="A9592" s="178" t="s">
        <v>270</v>
      </c>
      <c r="B9592" s="178" t="s">
        <v>249</v>
      </c>
      <c r="C9592" s="178" t="s">
        <v>1453</v>
      </c>
      <c r="D9592" s="178" t="s">
        <v>9282</v>
      </c>
      <c r="E9592" s="179">
        <v>29867</v>
      </c>
      <c r="F9592" s="180">
        <v>0</v>
      </c>
      <c r="G9592" s="180">
        <v>5532.65</v>
      </c>
      <c r="H9592" s="180">
        <v>2766.33</v>
      </c>
      <c r="I9592" s="180">
        <f t="shared" si="298"/>
        <v>8298.98</v>
      </c>
      <c r="J9592" s="177" t="str">
        <f t="shared" si="299"/>
        <v>Date &gt; 1920</v>
      </c>
    </row>
    <row r="9593" spans="1:10" x14ac:dyDescent="0.3">
      <c r="A9593" s="178" t="s">
        <v>270</v>
      </c>
      <c r="B9593" s="178" t="s">
        <v>249</v>
      </c>
      <c r="C9593" s="178" t="s">
        <v>1453</v>
      </c>
      <c r="D9593" s="178" t="s">
        <v>7873</v>
      </c>
      <c r="E9593" s="179">
        <v>30369</v>
      </c>
      <c r="F9593" s="180">
        <v>0</v>
      </c>
      <c r="G9593" s="180">
        <v>21986.82</v>
      </c>
      <c r="H9593" s="180">
        <v>10993.41</v>
      </c>
      <c r="I9593" s="180">
        <f t="shared" si="298"/>
        <v>32980.229999999996</v>
      </c>
      <c r="J9593" s="177" t="str">
        <f t="shared" si="299"/>
        <v>Date &gt; 1920</v>
      </c>
    </row>
    <row r="9594" spans="1:10" x14ac:dyDescent="0.3">
      <c r="A9594" s="178" t="s">
        <v>270</v>
      </c>
      <c r="B9594" s="178" t="s">
        <v>249</v>
      </c>
      <c r="C9594" s="178" t="s">
        <v>1453</v>
      </c>
      <c r="D9594" s="178" t="s">
        <v>9283</v>
      </c>
      <c r="E9594" s="179">
        <v>32164</v>
      </c>
      <c r="F9594" s="180">
        <v>0</v>
      </c>
      <c r="G9594" s="180">
        <v>101772.57</v>
      </c>
      <c r="H9594" s="180">
        <v>51118.13</v>
      </c>
      <c r="I9594" s="180">
        <f t="shared" si="298"/>
        <v>152890.70000000001</v>
      </c>
      <c r="J9594" s="177" t="str">
        <f t="shared" si="299"/>
        <v>Date &gt; 1920</v>
      </c>
    </row>
    <row r="9595" spans="1:10" x14ac:dyDescent="0.3">
      <c r="A9595" s="178" t="s">
        <v>270</v>
      </c>
      <c r="B9595" s="178" t="s">
        <v>249</v>
      </c>
      <c r="C9595" s="178" t="s">
        <v>1453</v>
      </c>
      <c r="D9595" s="178" t="s">
        <v>9284</v>
      </c>
      <c r="E9595" s="179">
        <v>32993</v>
      </c>
      <c r="F9595" s="180">
        <v>0</v>
      </c>
      <c r="G9595" s="180">
        <v>9491.33</v>
      </c>
      <c r="H9595" s="180">
        <v>4745.67</v>
      </c>
      <c r="I9595" s="180">
        <f t="shared" si="298"/>
        <v>14237</v>
      </c>
      <c r="J9595" s="177" t="str">
        <f t="shared" si="299"/>
        <v>Date &gt; 1920</v>
      </c>
    </row>
    <row r="9596" spans="1:10" x14ac:dyDescent="0.3">
      <c r="A9596" s="178" t="s">
        <v>270</v>
      </c>
      <c r="B9596" s="178" t="s">
        <v>249</v>
      </c>
      <c r="C9596" s="178" t="s">
        <v>1453</v>
      </c>
      <c r="D9596" s="178" t="s">
        <v>9285</v>
      </c>
      <c r="E9596" s="179">
        <v>33399</v>
      </c>
      <c r="F9596" s="180">
        <v>0</v>
      </c>
      <c r="G9596" s="180">
        <v>22217.08</v>
      </c>
      <c r="H9596" s="180">
        <v>11108.54</v>
      </c>
      <c r="I9596" s="180">
        <f t="shared" si="298"/>
        <v>33325.620000000003</v>
      </c>
      <c r="J9596" s="177" t="str">
        <f t="shared" si="299"/>
        <v>Date &gt; 1920</v>
      </c>
    </row>
    <row r="9597" spans="1:10" x14ac:dyDescent="0.3">
      <c r="A9597" s="178" t="s">
        <v>270</v>
      </c>
      <c r="B9597" s="178" t="s">
        <v>249</v>
      </c>
      <c r="C9597" s="178" t="s">
        <v>1453</v>
      </c>
      <c r="D9597" s="178" t="s">
        <v>9286</v>
      </c>
      <c r="E9597" s="179">
        <v>33312</v>
      </c>
      <c r="F9597" s="180">
        <v>0</v>
      </c>
      <c r="G9597" s="180">
        <v>17868.77</v>
      </c>
      <c r="H9597" s="180">
        <v>8934.3799999999992</v>
      </c>
      <c r="I9597" s="180">
        <f t="shared" si="298"/>
        <v>26803.15</v>
      </c>
      <c r="J9597" s="177" t="str">
        <f t="shared" si="299"/>
        <v>Date &gt; 1920</v>
      </c>
    </row>
    <row r="9598" spans="1:10" x14ac:dyDescent="0.3">
      <c r="A9598" s="178" t="s">
        <v>270</v>
      </c>
      <c r="B9598" s="178" t="s">
        <v>249</v>
      </c>
      <c r="C9598" s="178" t="s">
        <v>1453</v>
      </c>
      <c r="D9598" s="178" t="s">
        <v>9286</v>
      </c>
      <c r="E9598" s="179">
        <v>33343</v>
      </c>
      <c r="F9598" s="180">
        <v>0</v>
      </c>
      <c r="G9598" s="180">
        <v>4268.25</v>
      </c>
      <c r="H9598" s="180">
        <v>2134.13</v>
      </c>
      <c r="I9598" s="180">
        <f t="shared" si="298"/>
        <v>6402.38</v>
      </c>
      <c r="J9598" s="177" t="str">
        <f t="shared" si="299"/>
        <v>Date &gt; 1920</v>
      </c>
    </row>
    <row r="9599" spans="1:10" x14ac:dyDescent="0.3">
      <c r="A9599" s="178" t="s">
        <v>270</v>
      </c>
      <c r="B9599" s="178" t="s">
        <v>249</v>
      </c>
      <c r="C9599" s="178" t="s">
        <v>1453</v>
      </c>
      <c r="D9599" s="178" t="s">
        <v>9286</v>
      </c>
      <c r="E9599" s="179">
        <v>33406</v>
      </c>
      <c r="F9599" s="180">
        <v>0</v>
      </c>
      <c r="G9599" s="180">
        <v>5252.72</v>
      </c>
      <c r="H9599" s="180">
        <v>2626.36</v>
      </c>
      <c r="I9599" s="180">
        <f t="shared" si="298"/>
        <v>7879.08</v>
      </c>
      <c r="J9599" s="177" t="str">
        <f t="shared" si="299"/>
        <v>Date &gt; 1920</v>
      </c>
    </row>
    <row r="9600" spans="1:10" x14ac:dyDescent="0.3">
      <c r="A9600" s="178" t="s">
        <v>270</v>
      </c>
      <c r="B9600" s="178" t="s">
        <v>249</v>
      </c>
      <c r="C9600" s="178" t="s">
        <v>1453</v>
      </c>
      <c r="D9600" s="178" t="s">
        <v>9286</v>
      </c>
      <c r="E9600" s="179">
        <v>33494</v>
      </c>
      <c r="F9600" s="180">
        <v>0</v>
      </c>
      <c r="G9600" s="180">
        <v>42068.57</v>
      </c>
      <c r="H9600" s="180">
        <v>21034.28</v>
      </c>
      <c r="I9600" s="180">
        <f t="shared" si="298"/>
        <v>63102.85</v>
      </c>
      <c r="J9600" s="177" t="str">
        <f t="shared" si="299"/>
        <v>Date &gt; 1920</v>
      </c>
    </row>
    <row r="9601" spans="1:10" x14ac:dyDescent="0.3">
      <c r="A9601" s="178" t="s">
        <v>270</v>
      </c>
      <c r="B9601" s="178" t="s">
        <v>249</v>
      </c>
      <c r="C9601" s="178" t="s">
        <v>1453</v>
      </c>
      <c r="D9601" s="178" t="s">
        <v>9286</v>
      </c>
      <c r="E9601" s="179">
        <v>33494</v>
      </c>
      <c r="F9601" s="180">
        <v>0</v>
      </c>
      <c r="G9601" s="180">
        <v>2658.5</v>
      </c>
      <c r="H9601" s="180">
        <v>1329.26</v>
      </c>
      <c r="I9601" s="180">
        <f t="shared" si="298"/>
        <v>3987.76</v>
      </c>
      <c r="J9601" s="177" t="str">
        <f t="shared" si="299"/>
        <v>Date &gt; 1920</v>
      </c>
    </row>
    <row r="9602" spans="1:10" x14ac:dyDescent="0.3">
      <c r="A9602" s="178" t="s">
        <v>270</v>
      </c>
      <c r="B9602" s="178" t="s">
        <v>249</v>
      </c>
      <c r="C9602" s="178" t="s">
        <v>1453</v>
      </c>
      <c r="D9602" s="178" t="s">
        <v>9286</v>
      </c>
      <c r="E9602" s="179">
        <v>33516</v>
      </c>
      <c r="F9602" s="180">
        <v>0</v>
      </c>
      <c r="G9602" s="180">
        <v>6000</v>
      </c>
      <c r="H9602" s="180">
        <v>3000</v>
      </c>
      <c r="I9602" s="180">
        <f t="shared" si="298"/>
        <v>9000</v>
      </c>
      <c r="J9602" s="177" t="str">
        <f t="shared" si="299"/>
        <v>Date &gt; 1920</v>
      </c>
    </row>
    <row r="9603" spans="1:10" x14ac:dyDescent="0.3">
      <c r="A9603" s="178" t="s">
        <v>270</v>
      </c>
      <c r="B9603" s="178" t="s">
        <v>249</v>
      </c>
      <c r="C9603" s="178" t="s">
        <v>1453</v>
      </c>
      <c r="D9603" s="178" t="s">
        <v>9286</v>
      </c>
      <c r="E9603" s="179">
        <v>33571</v>
      </c>
      <c r="F9603" s="180">
        <v>0</v>
      </c>
      <c r="G9603" s="180">
        <v>2897.2</v>
      </c>
      <c r="H9603" s="180">
        <v>1448.6</v>
      </c>
      <c r="I9603" s="180">
        <f t="shared" si="298"/>
        <v>4345.7999999999993</v>
      </c>
      <c r="J9603" s="177" t="str">
        <f t="shared" si="299"/>
        <v>Date &gt; 1920</v>
      </c>
    </row>
    <row r="9604" spans="1:10" x14ac:dyDescent="0.3">
      <c r="A9604" s="178" t="s">
        <v>270</v>
      </c>
      <c r="B9604" s="178" t="s">
        <v>249</v>
      </c>
      <c r="C9604" s="178" t="s">
        <v>1453</v>
      </c>
      <c r="D9604" s="178" t="s">
        <v>9286</v>
      </c>
      <c r="E9604" s="179">
        <v>33700</v>
      </c>
      <c r="F9604" s="180">
        <v>0</v>
      </c>
      <c r="G9604" s="180">
        <v>13818.4</v>
      </c>
      <c r="H9604" s="180">
        <v>6909.19</v>
      </c>
      <c r="I9604" s="180">
        <f t="shared" si="298"/>
        <v>20727.59</v>
      </c>
      <c r="J9604" s="177" t="str">
        <f t="shared" si="299"/>
        <v>Date &gt; 1920</v>
      </c>
    </row>
    <row r="9605" spans="1:10" x14ac:dyDescent="0.3">
      <c r="A9605" s="178" t="s">
        <v>270</v>
      </c>
      <c r="B9605" s="178" t="s">
        <v>249</v>
      </c>
      <c r="C9605" s="178" t="s">
        <v>1453</v>
      </c>
      <c r="D9605" s="178" t="s">
        <v>9286</v>
      </c>
      <c r="E9605" s="179">
        <v>33735</v>
      </c>
      <c r="F9605" s="180">
        <v>0</v>
      </c>
      <c r="G9605" s="180">
        <v>11518.65</v>
      </c>
      <c r="H9605" s="180">
        <v>5759.33</v>
      </c>
      <c r="I9605" s="180">
        <f t="shared" ref="I9605:I9668" si="300">SUM(F9605:H9605)</f>
        <v>17277.98</v>
      </c>
      <c r="J9605" s="177" t="str">
        <f t="shared" ref="J9605:J9668" si="301">IF(OR(YEAR(E9605)&gt; 1920, ISBLANK(E9605)), "Date &gt; 1920", "Sketchy date")</f>
        <v>Date &gt; 1920</v>
      </c>
    </row>
    <row r="9606" spans="1:10" x14ac:dyDescent="0.3">
      <c r="A9606" s="178" t="s">
        <v>270</v>
      </c>
      <c r="B9606" s="178" t="s">
        <v>249</v>
      </c>
      <c r="C9606" s="178" t="s">
        <v>1453</v>
      </c>
      <c r="D9606" s="178" t="s">
        <v>9286</v>
      </c>
      <c r="E9606" s="179">
        <v>33826</v>
      </c>
      <c r="F9606" s="180">
        <v>0</v>
      </c>
      <c r="G9606" s="180">
        <v>8401.01</v>
      </c>
      <c r="H9606" s="180">
        <v>4200.51</v>
      </c>
      <c r="I9606" s="180">
        <f t="shared" si="300"/>
        <v>12601.52</v>
      </c>
      <c r="J9606" s="177" t="str">
        <f t="shared" si="301"/>
        <v>Date &gt; 1920</v>
      </c>
    </row>
    <row r="9607" spans="1:10" x14ac:dyDescent="0.3">
      <c r="A9607" s="178" t="s">
        <v>270</v>
      </c>
      <c r="B9607" s="178" t="s">
        <v>249</v>
      </c>
      <c r="C9607" s="178" t="s">
        <v>1453</v>
      </c>
      <c r="D9607" s="178" t="s">
        <v>9286</v>
      </c>
      <c r="E9607" s="179">
        <v>33856</v>
      </c>
      <c r="F9607" s="180">
        <v>0</v>
      </c>
      <c r="G9607" s="180">
        <v>517.97</v>
      </c>
      <c r="H9607" s="180">
        <v>258.98</v>
      </c>
      <c r="I9607" s="180">
        <f t="shared" si="300"/>
        <v>776.95</v>
      </c>
      <c r="J9607" s="177" t="str">
        <f t="shared" si="301"/>
        <v>Date &gt; 1920</v>
      </c>
    </row>
    <row r="9608" spans="1:10" x14ac:dyDescent="0.3">
      <c r="A9608" s="178" t="s">
        <v>270</v>
      </c>
      <c r="B9608" s="178" t="s">
        <v>249</v>
      </c>
      <c r="C9608" s="178" t="s">
        <v>1453</v>
      </c>
      <c r="D9608" s="178" t="s">
        <v>9286</v>
      </c>
      <c r="E9608" s="179">
        <v>34220</v>
      </c>
      <c r="F9608" s="180">
        <v>0</v>
      </c>
      <c r="G9608" s="180">
        <v>9515.1200000000008</v>
      </c>
      <c r="H9608" s="180">
        <v>4757.5600000000004</v>
      </c>
      <c r="I9608" s="180">
        <f t="shared" si="300"/>
        <v>14272.68</v>
      </c>
      <c r="J9608" s="177" t="str">
        <f t="shared" si="301"/>
        <v>Date &gt; 1920</v>
      </c>
    </row>
    <row r="9609" spans="1:10" x14ac:dyDescent="0.3">
      <c r="A9609" s="178" t="s">
        <v>270</v>
      </c>
      <c r="B9609" s="178" t="s">
        <v>249</v>
      </c>
      <c r="C9609" s="178" t="s">
        <v>1453</v>
      </c>
      <c r="D9609" s="178" t="s">
        <v>9286</v>
      </c>
      <c r="E9609" s="179">
        <v>34338</v>
      </c>
      <c r="F9609" s="180">
        <v>0</v>
      </c>
      <c r="G9609" s="180">
        <v>8534.18</v>
      </c>
      <c r="H9609" s="180">
        <v>4267.09</v>
      </c>
      <c r="I9609" s="180">
        <f t="shared" si="300"/>
        <v>12801.27</v>
      </c>
      <c r="J9609" s="177" t="str">
        <f t="shared" si="301"/>
        <v>Date &gt; 1920</v>
      </c>
    </row>
    <row r="9610" spans="1:10" x14ac:dyDescent="0.3">
      <c r="A9610" s="178" t="s">
        <v>270</v>
      </c>
      <c r="B9610" s="178" t="s">
        <v>249</v>
      </c>
      <c r="C9610" s="178" t="s">
        <v>1453</v>
      </c>
      <c r="D9610" s="178" t="s">
        <v>9286</v>
      </c>
      <c r="E9610" s="179">
        <v>35080</v>
      </c>
      <c r="F9610" s="180">
        <v>0</v>
      </c>
      <c r="G9610" s="180">
        <v>2480.66</v>
      </c>
      <c r="H9610" s="180">
        <v>1240.33</v>
      </c>
      <c r="I9610" s="180">
        <f t="shared" si="300"/>
        <v>3720.99</v>
      </c>
      <c r="J9610" s="177" t="str">
        <f t="shared" si="301"/>
        <v>Date &gt; 1920</v>
      </c>
    </row>
    <row r="9611" spans="1:10" x14ac:dyDescent="0.3">
      <c r="A9611" s="178" t="s">
        <v>270</v>
      </c>
      <c r="B9611" s="178" t="s">
        <v>249</v>
      </c>
      <c r="C9611" s="178" t="s">
        <v>1453</v>
      </c>
      <c r="D9611" s="178" t="s">
        <v>9286</v>
      </c>
      <c r="E9611" s="179">
        <v>35604</v>
      </c>
      <c r="F9611" s="180">
        <v>0</v>
      </c>
      <c r="G9611" s="180">
        <v>925.24</v>
      </c>
      <c r="H9611" s="180">
        <v>462.61</v>
      </c>
      <c r="I9611" s="180">
        <f t="shared" si="300"/>
        <v>1387.85</v>
      </c>
      <c r="J9611" s="177" t="str">
        <f t="shared" si="301"/>
        <v>Date &gt; 1920</v>
      </c>
    </row>
    <row r="9612" spans="1:10" x14ac:dyDescent="0.3">
      <c r="A9612" s="178" t="s">
        <v>270</v>
      </c>
      <c r="B9612" s="178" t="s">
        <v>249</v>
      </c>
      <c r="C9612" s="178" t="s">
        <v>1453</v>
      </c>
      <c r="D9612" s="178" t="s">
        <v>9287</v>
      </c>
      <c r="E9612" s="179">
        <v>34199</v>
      </c>
      <c r="F9612" s="180">
        <v>0</v>
      </c>
      <c r="G9612" s="180">
        <v>466434</v>
      </c>
      <c r="H9612" s="180">
        <v>51826</v>
      </c>
      <c r="I9612" s="180">
        <f t="shared" si="300"/>
        <v>518260</v>
      </c>
      <c r="J9612" s="177" t="str">
        <f t="shared" si="301"/>
        <v>Date &gt; 1920</v>
      </c>
    </row>
    <row r="9613" spans="1:10" x14ac:dyDescent="0.3">
      <c r="A9613" s="178" t="s">
        <v>270</v>
      </c>
      <c r="B9613" s="178" t="s">
        <v>249</v>
      </c>
      <c r="C9613" s="178" t="s">
        <v>1453</v>
      </c>
      <c r="D9613" s="178" t="s">
        <v>9287</v>
      </c>
      <c r="E9613" s="179">
        <v>35080</v>
      </c>
      <c r="F9613" s="180">
        <v>0</v>
      </c>
      <c r="G9613" s="180">
        <v>168518</v>
      </c>
      <c r="H9613" s="180">
        <v>19609.73</v>
      </c>
      <c r="I9613" s="180">
        <f t="shared" si="300"/>
        <v>188127.73</v>
      </c>
      <c r="J9613" s="177" t="str">
        <f t="shared" si="301"/>
        <v>Date &gt; 1920</v>
      </c>
    </row>
    <row r="9614" spans="1:10" x14ac:dyDescent="0.3">
      <c r="A9614" s="178" t="s">
        <v>270</v>
      </c>
      <c r="B9614" s="178" t="s">
        <v>249</v>
      </c>
      <c r="C9614" s="178" t="s">
        <v>1453</v>
      </c>
      <c r="D9614" s="178" t="s">
        <v>9287</v>
      </c>
      <c r="E9614" s="179">
        <v>35080</v>
      </c>
      <c r="F9614" s="180">
        <v>0</v>
      </c>
      <c r="G9614" s="180">
        <v>7969.62</v>
      </c>
      <c r="H9614" s="180">
        <v>0</v>
      </c>
      <c r="I9614" s="180">
        <f t="shared" si="300"/>
        <v>7969.62</v>
      </c>
      <c r="J9614" s="177" t="str">
        <f t="shared" si="301"/>
        <v>Date &gt; 1920</v>
      </c>
    </row>
    <row r="9615" spans="1:10" x14ac:dyDescent="0.3">
      <c r="A9615" s="178" t="s">
        <v>270</v>
      </c>
      <c r="B9615" s="178" t="s">
        <v>249</v>
      </c>
      <c r="C9615" s="178" t="s">
        <v>1453</v>
      </c>
      <c r="D9615" s="178" t="s">
        <v>9287</v>
      </c>
      <c r="E9615" s="179">
        <v>35080</v>
      </c>
      <c r="F9615" s="180">
        <v>0</v>
      </c>
      <c r="G9615" s="180">
        <v>88202.94</v>
      </c>
      <c r="H9615" s="180">
        <v>9619.4699999999993</v>
      </c>
      <c r="I9615" s="180">
        <f t="shared" si="300"/>
        <v>97822.41</v>
      </c>
      <c r="J9615" s="177" t="str">
        <f t="shared" si="301"/>
        <v>Date &gt; 1920</v>
      </c>
    </row>
    <row r="9616" spans="1:10" x14ac:dyDescent="0.3">
      <c r="A9616" s="178" t="s">
        <v>270</v>
      </c>
      <c r="B9616" s="178" t="s">
        <v>249</v>
      </c>
      <c r="C9616" s="178" t="s">
        <v>1453</v>
      </c>
      <c r="D9616" s="178" t="s">
        <v>9287</v>
      </c>
      <c r="E9616" s="179">
        <v>35100</v>
      </c>
      <c r="F9616" s="180">
        <v>0</v>
      </c>
      <c r="G9616" s="180">
        <v>14850</v>
      </c>
      <c r="H9616" s="180">
        <v>1650</v>
      </c>
      <c r="I9616" s="180">
        <f t="shared" si="300"/>
        <v>16500</v>
      </c>
      <c r="J9616" s="177" t="str">
        <f t="shared" si="301"/>
        <v>Date &gt; 1920</v>
      </c>
    </row>
    <row r="9617" spans="1:10" x14ac:dyDescent="0.3">
      <c r="A9617" s="178" t="s">
        <v>270</v>
      </c>
      <c r="B9617" s="178" t="s">
        <v>249</v>
      </c>
      <c r="C9617" s="178" t="s">
        <v>1453</v>
      </c>
      <c r="D9617" s="178" t="s">
        <v>9287</v>
      </c>
      <c r="E9617" s="179">
        <v>35125</v>
      </c>
      <c r="F9617" s="180">
        <v>0</v>
      </c>
      <c r="G9617" s="180">
        <v>6651.39</v>
      </c>
      <c r="H9617" s="180">
        <v>22.41</v>
      </c>
      <c r="I9617" s="180">
        <f t="shared" si="300"/>
        <v>6673.8</v>
      </c>
      <c r="J9617" s="177" t="str">
        <f t="shared" si="301"/>
        <v>Date &gt; 1920</v>
      </c>
    </row>
    <row r="9618" spans="1:10" x14ac:dyDescent="0.3">
      <c r="A9618" s="178" t="s">
        <v>270</v>
      </c>
      <c r="B9618" s="178" t="s">
        <v>249</v>
      </c>
      <c r="C9618" s="178" t="s">
        <v>1453</v>
      </c>
      <c r="D9618" s="178" t="s">
        <v>9287</v>
      </c>
      <c r="E9618" s="179">
        <v>35205</v>
      </c>
      <c r="F9618" s="180">
        <v>0</v>
      </c>
      <c r="G9618" s="180">
        <v>12925.05</v>
      </c>
      <c r="H9618" s="180">
        <v>12700</v>
      </c>
      <c r="I9618" s="180">
        <f t="shared" si="300"/>
        <v>25625.05</v>
      </c>
      <c r="J9618" s="177" t="str">
        <f t="shared" si="301"/>
        <v>Date &gt; 1920</v>
      </c>
    </row>
    <row r="9619" spans="1:10" x14ac:dyDescent="0.3">
      <c r="A9619" s="178" t="s">
        <v>270</v>
      </c>
      <c r="B9619" s="178" t="s">
        <v>249</v>
      </c>
      <c r="C9619" s="178" t="s">
        <v>1453</v>
      </c>
      <c r="D9619" s="178" t="s">
        <v>9287</v>
      </c>
      <c r="E9619" s="179">
        <v>35205</v>
      </c>
      <c r="F9619" s="180">
        <v>0</v>
      </c>
      <c r="G9619" s="180">
        <v>101374.95</v>
      </c>
      <c r="H9619" s="180">
        <v>0</v>
      </c>
      <c r="I9619" s="180">
        <f t="shared" si="300"/>
        <v>101374.95</v>
      </c>
      <c r="J9619" s="177" t="str">
        <f t="shared" si="301"/>
        <v>Date &gt; 1920</v>
      </c>
    </row>
    <row r="9620" spans="1:10" x14ac:dyDescent="0.3">
      <c r="A9620" s="178" t="s">
        <v>270</v>
      </c>
      <c r="B9620" s="178" t="s">
        <v>249</v>
      </c>
      <c r="C9620" s="178" t="s">
        <v>1453</v>
      </c>
      <c r="D9620" s="178" t="s">
        <v>9287</v>
      </c>
      <c r="E9620" s="179">
        <v>35604</v>
      </c>
      <c r="F9620" s="180">
        <v>0</v>
      </c>
      <c r="G9620" s="180">
        <v>13471.96</v>
      </c>
      <c r="H9620" s="180">
        <v>2394.29</v>
      </c>
      <c r="I9620" s="180">
        <f t="shared" si="300"/>
        <v>15866.25</v>
      </c>
      <c r="J9620" s="177" t="str">
        <f t="shared" si="301"/>
        <v>Date &gt; 1920</v>
      </c>
    </row>
    <row r="9621" spans="1:10" x14ac:dyDescent="0.3">
      <c r="A9621" s="178" t="s">
        <v>270</v>
      </c>
      <c r="B9621" s="178" t="s">
        <v>249</v>
      </c>
      <c r="C9621" s="178" t="s">
        <v>1453</v>
      </c>
      <c r="D9621" s="178" t="s">
        <v>9288</v>
      </c>
      <c r="E9621" s="179">
        <v>33521</v>
      </c>
      <c r="F9621" s="180">
        <v>21954.13</v>
      </c>
      <c r="G9621" s="180">
        <v>0</v>
      </c>
      <c r="H9621" s="180">
        <v>0</v>
      </c>
      <c r="I9621" s="180">
        <f t="shared" si="300"/>
        <v>21954.13</v>
      </c>
      <c r="J9621" s="177" t="str">
        <f t="shared" si="301"/>
        <v>Date &gt; 1920</v>
      </c>
    </row>
    <row r="9622" spans="1:10" x14ac:dyDescent="0.3">
      <c r="A9622" s="178" t="s">
        <v>270</v>
      </c>
      <c r="B9622" s="178" t="s">
        <v>249</v>
      </c>
      <c r="C9622" s="178" t="s">
        <v>1453</v>
      </c>
      <c r="D9622" s="178" t="s">
        <v>9288</v>
      </c>
      <c r="E9622" s="179">
        <v>33617</v>
      </c>
      <c r="F9622" s="180">
        <v>1922351.56</v>
      </c>
      <c r="G9622" s="180">
        <v>43168</v>
      </c>
      <c r="H9622" s="180">
        <v>238357.4</v>
      </c>
      <c r="I9622" s="180">
        <f t="shared" si="300"/>
        <v>2203876.96</v>
      </c>
      <c r="J9622" s="177" t="str">
        <f t="shared" si="301"/>
        <v>Date &gt; 1920</v>
      </c>
    </row>
    <row r="9623" spans="1:10" x14ac:dyDescent="0.3">
      <c r="A9623" s="178" t="s">
        <v>270</v>
      </c>
      <c r="B9623" s="178" t="s">
        <v>249</v>
      </c>
      <c r="C9623" s="178" t="s">
        <v>1453</v>
      </c>
      <c r="D9623" s="178" t="s">
        <v>9288</v>
      </c>
      <c r="E9623" s="179">
        <v>33820</v>
      </c>
      <c r="F9623" s="180">
        <v>250.42</v>
      </c>
      <c r="G9623" s="180">
        <v>0</v>
      </c>
      <c r="H9623" s="180">
        <v>0</v>
      </c>
      <c r="I9623" s="180">
        <f t="shared" si="300"/>
        <v>250.42</v>
      </c>
      <c r="J9623" s="177" t="str">
        <f t="shared" si="301"/>
        <v>Date &gt; 1920</v>
      </c>
    </row>
    <row r="9624" spans="1:10" x14ac:dyDescent="0.3">
      <c r="A9624" s="178" t="s">
        <v>270</v>
      </c>
      <c r="B9624" s="178" t="s">
        <v>249</v>
      </c>
      <c r="C9624" s="178" t="s">
        <v>1453</v>
      </c>
      <c r="D9624" s="178" t="s">
        <v>9288</v>
      </c>
      <c r="E9624" s="179">
        <v>34045</v>
      </c>
      <c r="F9624" s="180">
        <v>0</v>
      </c>
      <c r="G9624" s="180">
        <v>1423.28</v>
      </c>
      <c r="H9624" s="180">
        <v>0</v>
      </c>
      <c r="I9624" s="180">
        <f t="shared" si="300"/>
        <v>1423.28</v>
      </c>
      <c r="J9624" s="177" t="str">
        <f t="shared" si="301"/>
        <v>Date &gt; 1920</v>
      </c>
    </row>
    <row r="9625" spans="1:10" x14ac:dyDescent="0.3">
      <c r="A9625" s="178" t="s">
        <v>270</v>
      </c>
      <c r="B9625" s="178" t="s">
        <v>249</v>
      </c>
      <c r="C9625" s="178" t="s">
        <v>1453</v>
      </c>
      <c r="D9625" s="178" t="s">
        <v>9288</v>
      </c>
      <c r="E9625" s="179">
        <v>34046</v>
      </c>
      <c r="F9625" s="180">
        <v>12.53</v>
      </c>
      <c r="G9625" s="180">
        <v>0</v>
      </c>
      <c r="H9625" s="180">
        <v>0</v>
      </c>
      <c r="I9625" s="180">
        <f t="shared" si="300"/>
        <v>12.53</v>
      </c>
      <c r="J9625" s="177" t="str">
        <f t="shared" si="301"/>
        <v>Date &gt; 1920</v>
      </c>
    </row>
    <row r="9626" spans="1:10" x14ac:dyDescent="0.3">
      <c r="A9626" s="178" t="s">
        <v>270</v>
      </c>
      <c r="B9626" s="178" t="s">
        <v>249</v>
      </c>
      <c r="C9626" s="178" t="s">
        <v>1453</v>
      </c>
      <c r="D9626" s="178" t="s">
        <v>9288</v>
      </c>
      <c r="E9626" s="179">
        <v>34099</v>
      </c>
      <c r="F9626" s="180">
        <v>15949.3</v>
      </c>
      <c r="G9626" s="180">
        <v>72.12</v>
      </c>
      <c r="H9626" s="180">
        <v>1809.59</v>
      </c>
      <c r="I9626" s="180">
        <f t="shared" si="300"/>
        <v>17831.009999999998</v>
      </c>
      <c r="J9626" s="177" t="str">
        <f t="shared" si="301"/>
        <v>Date &gt; 1920</v>
      </c>
    </row>
    <row r="9627" spans="1:10" x14ac:dyDescent="0.3">
      <c r="A9627" s="178" t="s">
        <v>270</v>
      </c>
      <c r="B9627" s="178" t="s">
        <v>249</v>
      </c>
      <c r="C9627" s="178" t="s">
        <v>1453</v>
      </c>
      <c r="D9627" s="178" t="s">
        <v>9288</v>
      </c>
      <c r="E9627" s="179">
        <v>34144</v>
      </c>
      <c r="F9627" s="180">
        <v>86575.33</v>
      </c>
      <c r="G9627" s="180">
        <v>1825.8</v>
      </c>
      <c r="H9627" s="180">
        <v>10532.37</v>
      </c>
      <c r="I9627" s="180">
        <f t="shared" si="300"/>
        <v>98933.5</v>
      </c>
      <c r="J9627" s="177" t="str">
        <f t="shared" si="301"/>
        <v>Date &gt; 1920</v>
      </c>
    </row>
    <row r="9628" spans="1:10" x14ac:dyDescent="0.3">
      <c r="A9628" s="178" t="s">
        <v>270</v>
      </c>
      <c r="B9628" s="178" t="s">
        <v>249</v>
      </c>
      <c r="C9628" s="178" t="s">
        <v>1453</v>
      </c>
      <c r="D9628" s="178" t="s">
        <v>9288</v>
      </c>
      <c r="E9628" s="179">
        <v>34158</v>
      </c>
      <c r="F9628" s="180">
        <v>13585.47</v>
      </c>
      <c r="G9628" s="180">
        <v>0</v>
      </c>
      <c r="H9628" s="180">
        <v>1509.5</v>
      </c>
      <c r="I9628" s="180">
        <f t="shared" si="300"/>
        <v>15094.97</v>
      </c>
      <c r="J9628" s="177" t="str">
        <f t="shared" si="301"/>
        <v>Date &gt; 1920</v>
      </c>
    </row>
    <row r="9629" spans="1:10" x14ac:dyDescent="0.3">
      <c r="A9629" s="178" t="s">
        <v>270</v>
      </c>
      <c r="B9629" s="178" t="s">
        <v>249</v>
      </c>
      <c r="C9629" s="178" t="s">
        <v>1453</v>
      </c>
      <c r="D9629" s="178" t="s">
        <v>9288</v>
      </c>
      <c r="E9629" s="179">
        <v>34410</v>
      </c>
      <c r="F9629" s="180">
        <v>201011.74</v>
      </c>
      <c r="G9629" s="180">
        <v>0</v>
      </c>
      <c r="H9629" s="180">
        <v>26149.13</v>
      </c>
      <c r="I9629" s="180">
        <f t="shared" si="300"/>
        <v>227160.87</v>
      </c>
      <c r="J9629" s="177" t="str">
        <f t="shared" si="301"/>
        <v>Date &gt; 1920</v>
      </c>
    </row>
    <row r="9630" spans="1:10" x14ac:dyDescent="0.3">
      <c r="A9630" s="178" t="s">
        <v>270</v>
      </c>
      <c r="B9630" s="178" t="s">
        <v>249</v>
      </c>
      <c r="C9630" s="178" t="s">
        <v>1453</v>
      </c>
      <c r="D9630" s="178" t="s">
        <v>9288</v>
      </c>
      <c r="E9630" s="179">
        <v>34410</v>
      </c>
      <c r="F9630" s="180">
        <v>0</v>
      </c>
      <c r="G9630" s="180">
        <v>7629.05</v>
      </c>
      <c r="H9630" s="180">
        <v>0</v>
      </c>
      <c r="I9630" s="180">
        <f t="shared" si="300"/>
        <v>7629.05</v>
      </c>
      <c r="J9630" s="177" t="str">
        <f t="shared" si="301"/>
        <v>Date &gt; 1920</v>
      </c>
    </row>
    <row r="9631" spans="1:10" x14ac:dyDescent="0.3">
      <c r="A9631" s="178" t="s">
        <v>270</v>
      </c>
      <c r="B9631" s="178" t="s">
        <v>249</v>
      </c>
      <c r="C9631" s="178" t="s">
        <v>1453</v>
      </c>
      <c r="D9631" s="178" t="s">
        <v>9288</v>
      </c>
      <c r="E9631" s="179">
        <v>34703</v>
      </c>
      <c r="F9631" s="180">
        <v>87602.63</v>
      </c>
      <c r="G9631" s="180">
        <v>0</v>
      </c>
      <c r="H9631" s="180">
        <v>10661.02</v>
      </c>
      <c r="I9631" s="180">
        <f t="shared" si="300"/>
        <v>98263.650000000009</v>
      </c>
      <c r="J9631" s="177" t="str">
        <f t="shared" si="301"/>
        <v>Date &gt; 1920</v>
      </c>
    </row>
    <row r="9632" spans="1:10" x14ac:dyDescent="0.3">
      <c r="A9632" s="178" t="s">
        <v>270</v>
      </c>
      <c r="B9632" s="178" t="s">
        <v>249</v>
      </c>
      <c r="C9632" s="178" t="s">
        <v>1453</v>
      </c>
      <c r="D9632" s="178" t="s">
        <v>9288</v>
      </c>
      <c r="E9632" s="179">
        <v>34703</v>
      </c>
      <c r="F9632" s="180">
        <v>0</v>
      </c>
      <c r="G9632" s="180">
        <v>1854.52</v>
      </c>
      <c r="H9632" s="180">
        <v>0</v>
      </c>
      <c r="I9632" s="180">
        <f t="shared" si="300"/>
        <v>1854.52</v>
      </c>
      <c r="J9632" s="177" t="str">
        <f t="shared" si="301"/>
        <v>Date &gt; 1920</v>
      </c>
    </row>
    <row r="9633" spans="1:10" x14ac:dyDescent="0.3">
      <c r="A9633" s="178" t="s">
        <v>270</v>
      </c>
      <c r="B9633" s="178" t="s">
        <v>249</v>
      </c>
      <c r="C9633" s="178" t="s">
        <v>1453</v>
      </c>
      <c r="D9633" s="178" t="s">
        <v>9288</v>
      </c>
      <c r="E9633" s="179">
        <v>34953</v>
      </c>
      <c r="F9633" s="180">
        <v>87091.97</v>
      </c>
      <c r="G9633" s="180">
        <v>0</v>
      </c>
      <c r="H9633" s="180">
        <v>-2524.16</v>
      </c>
      <c r="I9633" s="180">
        <f t="shared" si="300"/>
        <v>84567.81</v>
      </c>
      <c r="J9633" s="177" t="str">
        <f t="shared" si="301"/>
        <v>Date &gt; 1920</v>
      </c>
    </row>
    <row r="9634" spans="1:10" x14ac:dyDescent="0.3">
      <c r="A9634" s="178" t="s">
        <v>270</v>
      </c>
      <c r="B9634" s="178" t="s">
        <v>249</v>
      </c>
      <c r="C9634" s="178" t="s">
        <v>1453</v>
      </c>
      <c r="D9634" s="178" t="s">
        <v>9288</v>
      </c>
      <c r="E9634" s="179">
        <v>34953</v>
      </c>
      <c r="F9634" s="180">
        <v>20437.919999999998</v>
      </c>
      <c r="G9634" s="180">
        <v>0</v>
      </c>
      <c r="H9634" s="180">
        <v>0</v>
      </c>
      <c r="I9634" s="180">
        <f t="shared" si="300"/>
        <v>20437.919999999998</v>
      </c>
      <c r="J9634" s="177" t="str">
        <f t="shared" si="301"/>
        <v>Date &gt; 1920</v>
      </c>
    </row>
    <row r="9635" spans="1:10" x14ac:dyDescent="0.3">
      <c r="A9635" s="178" t="s">
        <v>270</v>
      </c>
      <c r="B9635" s="178" t="s">
        <v>249</v>
      </c>
      <c r="C9635" s="178" t="s">
        <v>1453</v>
      </c>
      <c r="D9635" s="178" t="s">
        <v>9288</v>
      </c>
      <c r="E9635" s="179">
        <v>35116</v>
      </c>
      <c r="F9635" s="180">
        <v>9639.5300000000007</v>
      </c>
      <c r="G9635" s="180">
        <v>0</v>
      </c>
      <c r="H9635" s="180">
        <v>19629.27</v>
      </c>
      <c r="I9635" s="180">
        <f t="shared" si="300"/>
        <v>29268.800000000003</v>
      </c>
      <c r="J9635" s="177" t="str">
        <f t="shared" si="301"/>
        <v>Date &gt; 1920</v>
      </c>
    </row>
    <row r="9636" spans="1:10" x14ac:dyDescent="0.3">
      <c r="A9636" s="178" t="s">
        <v>270</v>
      </c>
      <c r="B9636" s="178" t="s">
        <v>249</v>
      </c>
      <c r="C9636" s="178" t="s">
        <v>1453</v>
      </c>
      <c r="D9636" s="178" t="s">
        <v>9288</v>
      </c>
      <c r="E9636" s="179">
        <v>35116</v>
      </c>
      <c r="F9636" s="180">
        <v>0</v>
      </c>
      <c r="G9636" s="180">
        <v>560.23</v>
      </c>
      <c r="H9636" s="180">
        <v>0</v>
      </c>
      <c r="I9636" s="180">
        <f t="shared" si="300"/>
        <v>560.23</v>
      </c>
      <c r="J9636" s="177" t="str">
        <f t="shared" si="301"/>
        <v>Date &gt; 1920</v>
      </c>
    </row>
    <row r="9637" spans="1:10" x14ac:dyDescent="0.3">
      <c r="A9637" s="178" t="s">
        <v>270</v>
      </c>
      <c r="B9637" s="178" t="s">
        <v>249</v>
      </c>
      <c r="C9637" s="178" t="s">
        <v>1453</v>
      </c>
      <c r="D9637" s="178" t="s">
        <v>9288</v>
      </c>
      <c r="E9637" s="179">
        <v>35173</v>
      </c>
      <c r="F9637" s="180">
        <v>0</v>
      </c>
      <c r="G9637" s="180">
        <v>10797.95</v>
      </c>
      <c r="H9637" s="180">
        <v>0</v>
      </c>
      <c r="I9637" s="180">
        <f t="shared" si="300"/>
        <v>10797.95</v>
      </c>
      <c r="J9637" s="177" t="str">
        <f t="shared" si="301"/>
        <v>Date &gt; 1920</v>
      </c>
    </row>
    <row r="9638" spans="1:10" x14ac:dyDescent="0.3">
      <c r="A9638" s="178" t="s">
        <v>270</v>
      </c>
      <c r="B9638" s="178" t="s">
        <v>249</v>
      </c>
      <c r="C9638" s="178" t="s">
        <v>1453</v>
      </c>
      <c r="D9638" s="178" t="s">
        <v>9289</v>
      </c>
      <c r="E9638" s="179">
        <v>33946</v>
      </c>
      <c r="F9638" s="180">
        <v>396941.08</v>
      </c>
      <c r="G9638" s="180">
        <v>3688.47</v>
      </c>
      <c r="H9638" s="180">
        <v>44514.400000000001</v>
      </c>
      <c r="I9638" s="180">
        <f t="shared" si="300"/>
        <v>445143.95</v>
      </c>
      <c r="J9638" s="177" t="str">
        <f t="shared" si="301"/>
        <v>Date &gt; 1920</v>
      </c>
    </row>
    <row r="9639" spans="1:10" x14ac:dyDescent="0.3">
      <c r="A9639" s="178" t="s">
        <v>270</v>
      </c>
      <c r="B9639" s="178" t="s">
        <v>249</v>
      </c>
      <c r="C9639" s="178" t="s">
        <v>1453</v>
      </c>
      <c r="D9639" s="178" t="s">
        <v>9289</v>
      </c>
      <c r="E9639" s="179">
        <v>34144</v>
      </c>
      <c r="F9639" s="180">
        <v>61303.35</v>
      </c>
      <c r="G9639" s="180">
        <v>30627.11</v>
      </c>
      <c r="H9639" s="180">
        <v>10214.48</v>
      </c>
      <c r="I9639" s="180">
        <f t="shared" si="300"/>
        <v>102144.93999999999</v>
      </c>
      <c r="J9639" s="177" t="str">
        <f t="shared" si="301"/>
        <v>Date &gt; 1920</v>
      </c>
    </row>
    <row r="9640" spans="1:10" x14ac:dyDescent="0.3">
      <c r="A9640" s="178" t="s">
        <v>270</v>
      </c>
      <c r="B9640" s="178" t="s">
        <v>249</v>
      </c>
      <c r="C9640" s="178" t="s">
        <v>1453</v>
      </c>
      <c r="D9640" s="178" t="s">
        <v>9289</v>
      </c>
      <c r="E9640" s="179">
        <v>34309</v>
      </c>
      <c r="F9640" s="180">
        <v>1395725.84</v>
      </c>
      <c r="G9640" s="180">
        <v>112484.58</v>
      </c>
      <c r="H9640" s="180">
        <v>167578.9</v>
      </c>
      <c r="I9640" s="180">
        <f t="shared" si="300"/>
        <v>1675789.32</v>
      </c>
      <c r="J9640" s="177" t="str">
        <f t="shared" si="301"/>
        <v>Date &gt; 1920</v>
      </c>
    </row>
    <row r="9641" spans="1:10" x14ac:dyDescent="0.3">
      <c r="A9641" s="178" t="s">
        <v>270</v>
      </c>
      <c r="B9641" s="178" t="s">
        <v>249</v>
      </c>
      <c r="C9641" s="178" t="s">
        <v>1453</v>
      </c>
      <c r="D9641" s="178" t="s">
        <v>9289</v>
      </c>
      <c r="E9641" s="179">
        <v>34410</v>
      </c>
      <c r="F9641" s="180">
        <v>40038.6</v>
      </c>
      <c r="G9641" s="180">
        <v>33914.65</v>
      </c>
      <c r="H9641" s="180">
        <v>8217.0400000000009</v>
      </c>
      <c r="I9641" s="180">
        <f t="shared" si="300"/>
        <v>82170.290000000008</v>
      </c>
      <c r="J9641" s="177" t="str">
        <f t="shared" si="301"/>
        <v>Date &gt; 1920</v>
      </c>
    </row>
    <row r="9642" spans="1:10" x14ac:dyDescent="0.3">
      <c r="A9642" s="178" t="s">
        <v>270</v>
      </c>
      <c r="B9642" s="178" t="s">
        <v>249</v>
      </c>
      <c r="C9642" s="178" t="s">
        <v>1453</v>
      </c>
      <c r="D9642" s="178" t="s">
        <v>9289</v>
      </c>
      <c r="E9642" s="179">
        <v>34554</v>
      </c>
      <c r="F9642" s="180">
        <v>11658.91</v>
      </c>
      <c r="G9642" s="180">
        <v>11756.34</v>
      </c>
      <c r="H9642" s="180">
        <v>2601.69</v>
      </c>
      <c r="I9642" s="180">
        <f t="shared" si="300"/>
        <v>26016.94</v>
      </c>
      <c r="J9642" s="177" t="str">
        <f t="shared" si="301"/>
        <v>Date &gt; 1920</v>
      </c>
    </row>
    <row r="9643" spans="1:10" x14ac:dyDescent="0.3">
      <c r="A9643" s="178" t="s">
        <v>270</v>
      </c>
      <c r="B9643" s="178" t="s">
        <v>249</v>
      </c>
      <c r="C9643" s="178" t="s">
        <v>1453</v>
      </c>
      <c r="D9643" s="178" t="s">
        <v>9289</v>
      </c>
      <c r="E9643" s="179">
        <v>34647</v>
      </c>
      <c r="F9643" s="180">
        <v>92982.68</v>
      </c>
      <c r="G9643" s="180">
        <v>7260.85</v>
      </c>
      <c r="H9643" s="180">
        <v>11299.14</v>
      </c>
      <c r="I9643" s="180">
        <f t="shared" si="300"/>
        <v>111542.67</v>
      </c>
      <c r="J9643" s="177" t="str">
        <f t="shared" si="301"/>
        <v>Date &gt; 1920</v>
      </c>
    </row>
    <row r="9644" spans="1:10" x14ac:dyDescent="0.3">
      <c r="A9644" s="178" t="s">
        <v>270</v>
      </c>
      <c r="B9644" s="178" t="s">
        <v>249</v>
      </c>
      <c r="C9644" s="178" t="s">
        <v>1453</v>
      </c>
      <c r="D9644" s="178" t="s">
        <v>9289</v>
      </c>
      <c r="E9644" s="179">
        <v>34703</v>
      </c>
      <c r="F9644" s="180">
        <v>20490.87</v>
      </c>
      <c r="G9644" s="180">
        <v>0</v>
      </c>
      <c r="H9644" s="180">
        <v>2568.7199999999998</v>
      </c>
      <c r="I9644" s="180">
        <f t="shared" si="300"/>
        <v>23059.59</v>
      </c>
      <c r="J9644" s="177" t="str">
        <f t="shared" si="301"/>
        <v>Date &gt; 1920</v>
      </c>
    </row>
    <row r="9645" spans="1:10" x14ac:dyDescent="0.3">
      <c r="A9645" s="178" t="s">
        <v>270</v>
      </c>
      <c r="B9645" s="178" t="s">
        <v>249</v>
      </c>
      <c r="C9645" s="178" t="s">
        <v>1453</v>
      </c>
      <c r="D9645" s="178" t="s">
        <v>9289</v>
      </c>
      <c r="E9645" s="179">
        <v>34953</v>
      </c>
      <c r="F9645" s="180">
        <v>27797.35</v>
      </c>
      <c r="G9645" s="180">
        <v>0</v>
      </c>
      <c r="H9645" s="180">
        <v>4799.63</v>
      </c>
      <c r="I9645" s="180">
        <f t="shared" si="300"/>
        <v>32596.98</v>
      </c>
      <c r="J9645" s="177" t="str">
        <f t="shared" si="301"/>
        <v>Date &gt; 1920</v>
      </c>
    </row>
    <row r="9646" spans="1:10" x14ac:dyDescent="0.3">
      <c r="A9646" s="178" t="s">
        <v>270</v>
      </c>
      <c r="B9646" s="178" t="s">
        <v>249</v>
      </c>
      <c r="C9646" s="178" t="s">
        <v>1453</v>
      </c>
      <c r="D9646" s="178" t="s">
        <v>9289</v>
      </c>
      <c r="E9646" s="179">
        <v>35025</v>
      </c>
      <c r="F9646" s="180">
        <v>0</v>
      </c>
      <c r="G9646" s="180">
        <v>0</v>
      </c>
      <c r="H9646" s="180">
        <v>786.79</v>
      </c>
      <c r="I9646" s="180">
        <f t="shared" si="300"/>
        <v>786.79</v>
      </c>
      <c r="J9646" s="177" t="str">
        <f t="shared" si="301"/>
        <v>Date &gt; 1920</v>
      </c>
    </row>
    <row r="9647" spans="1:10" x14ac:dyDescent="0.3">
      <c r="A9647" s="178" t="s">
        <v>270</v>
      </c>
      <c r="B9647" s="178" t="s">
        <v>249</v>
      </c>
      <c r="C9647" s="178" t="s">
        <v>1453</v>
      </c>
      <c r="D9647" s="178" t="s">
        <v>9289</v>
      </c>
      <c r="E9647" s="179">
        <v>35025</v>
      </c>
      <c r="F9647" s="180">
        <v>0</v>
      </c>
      <c r="G9647" s="180">
        <v>26556.81</v>
      </c>
      <c r="H9647" s="180">
        <v>0</v>
      </c>
      <c r="I9647" s="180">
        <f t="shared" si="300"/>
        <v>26556.81</v>
      </c>
      <c r="J9647" s="177" t="str">
        <f t="shared" si="301"/>
        <v>Date &gt; 1920</v>
      </c>
    </row>
    <row r="9648" spans="1:10" x14ac:dyDescent="0.3">
      <c r="A9648" s="178" t="s">
        <v>270</v>
      </c>
      <c r="B9648" s="178" t="s">
        <v>249</v>
      </c>
      <c r="C9648" s="178" t="s">
        <v>1453</v>
      </c>
      <c r="D9648" s="178" t="s">
        <v>9290</v>
      </c>
      <c r="E9648" s="179">
        <v>35012</v>
      </c>
      <c r="F9648" s="180">
        <v>0</v>
      </c>
      <c r="G9648" s="180">
        <v>6501</v>
      </c>
      <c r="H9648" s="180">
        <v>3250.5</v>
      </c>
      <c r="I9648" s="180">
        <f t="shared" si="300"/>
        <v>9751.5</v>
      </c>
      <c r="J9648" s="177" t="str">
        <f t="shared" si="301"/>
        <v>Date &gt; 1920</v>
      </c>
    </row>
    <row r="9649" spans="1:10" x14ac:dyDescent="0.3">
      <c r="A9649" s="178" t="s">
        <v>270</v>
      </c>
      <c r="B9649" s="178" t="s">
        <v>249</v>
      </c>
      <c r="C9649" s="178" t="s">
        <v>1453</v>
      </c>
      <c r="D9649" s="178" t="s">
        <v>9291</v>
      </c>
      <c r="E9649" s="179">
        <v>36134</v>
      </c>
      <c r="F9649" s="180">
        <v>0</v>
      </c>
      <c r="G9649" s="180">
        <v>66863.039999999994</v>
      </c>
      <c r="H9649" s="180">
        <v>91587.05</v>
      </c>
      <c r="I9649" s="180">
        <f t="shared" si="300"/>
        <v>158450.09</v>
      </c>
      <c r="J9649" s="177" t="str">
        <f t="shared" si="301"/>
        <v>Date &gt; 1920</v>
      </c>
    </row>
    <row r="9650" spans="1:10" x14ac:dyDescent="0.3">
      <c r="A9650" s="178" t="s">
        <v>270</v>
      </c>
      <c r="B9650" s="178" t="s">
        <v>249</v>
      </c>
      <c r="C9650" s="178" t="s">
        <v>1453</v>
      </c>
      <c r="D9650" s="178" t="s">
        <v>9292</v>
      </c>
      <c r="E9650" s="179">
        <v>35772</v>
      </c>
      <c r="F9650" s="180">
        <v>0</v>
      </c>
      <c r="G9650" s="180">
        <v>14990.72</v>
      </c>
      <c r="H9650" s="180">
        <v>9993.82</v>
      </c>
      <c r="I9650" s="180">
        <f t="shared" si="300"/>
        <v>24984.54</v>
      </c>
      <c r="J9650" s="177" t="str">
        <f t="shared" si="301"/>
        <v>Date &gt; 1920</v>
      </c>
    </row>
    <row r="9651" spans="1:10" x14ac:dyDescent="0.3">
      <c r="A9651" s="178" t="s">
        <v>270</v>
      </c>
      <c r="B9651" s="178" t="s">
        <v>249</v>
      </c>
      <c r="C9651" s="178" t="s">
        <v>1453</v>
      </c>
      <c r="D9651" s="178" t="s">
        <v>9292</v>
      </c>
      <c r="E9651" s="179">
        <v>36145</v>
      </c>
      <c r="F9651" s="180">
        <v>0</v>
      </c>
      <c r="G9651" s="180">
        <v>6009.28</v>
      </c>
      <c r="H9651" s="180">
        <v>13461.49</v>
      </c>
      <c r="I9651" s="180">
        <f t="shared" si="300"/>
        <v>19470.77</v>
      </c>
      <c r="J9651" s="177" t="str">
        <f t="shared" si="301"/>
        <v>Date &gt; 1920</v>
      </c>
    </row>
    <row r="9652" spans="1:10" x14ac:dyDescent="0.3">
      <c r="A9652" s="178" t="s">
        <v>270</v>
      </c>
      <c r="B9652" s="178" t="s">
        <v>249</v>
      </c>
      <c r="C9652" s="178" t="s">
        <v>1453</v>
      </c>
      <c r="D9652" s="178" t="s">
        <v>9292</v>
      </c>
      <c r="E9652" s="179">
        <v>36145</v>
      </c>
      <c r="F9652" s="180">
        <v>0</v>
      </c>
      <c r="G9652" s="180">
        <v>14182.94</v>
      </c>
      <c r="H9652" s="180">
        <v>0</v>
      </c>
      <c r="I9652" s="180">
        <f t="shared" si="300"/>
        <v>14182.94</v>
      </c>
      <c r="J9652" s="177" t="str">
        <f t="shared" si="301"/>
        <v>Date &gt; 1920</v>
      </c>
    </row>
    <row r="9653" spans="1:10" x14ac:dyDescent="0.3">
      <c r="A9653" s="178" t="s">
        <v>270</v>
      </c>
      <c r="B9653" s="178" t="s">
        <v>249</v>
      </c>
      <c r="C9653" s="178" t="s">
        <v>1453</v>
      </c>
      <c r="D9653" s="178" t="s">
        <v>9292</v>
      </c>
      <c r="E9653" s="179">
        <v>36164</v>
      </c>
      <c r="F9653" s="180">
        <v>0</v>
      </c>
      <c r="G9653" s="180">
        <v>4869.8999999999996</v>
      </c>
      <c r="H9653" s="180">
        <v>3246.6</v>
      </c>
      <c r="I9653" s="180">
        <f t="shared" si="300"/>
        <v>8116.5</v>
      </c>
      <c r="J9653" s="177" t="str">
        <f t="shared" si="301"/>
        <v>Date &gt; 1920</v>
      </c>
    </row>
    <row r="9654" spans="1:10" x14ac:dyDescent="0.3">
      <c r="A9654" s="178" t="s">
        <v>270</v>
      </c>
      <c r="B9654" s="178" t="s">
        <v>249</v>
      </c>
      <c r="C9654" s="178" t="s">
        <v>1453</v>
      </c>
      <c r="D9654" s="178" t="s">
        <v>9292</v>
      </c>
      <c r="E9654" s="179">
        <v>36308</v>
      </c>
      <c r="F9654" s="180">
        <v>0</v>
      </c>
      <c r="G9654" s="180">
        <v>5966.7</v>
      </c>
      <c r="H9654" s="180">
        <v>3977.8</v>
      </c>
      <c r="I9654" s="180">
        <f t="shared" si="300"/>
        <v>9944.5</v>
      </c>
      <c r="J9654" s="177" t="str">
        <f t="shared" si="301"/>
        <v>Date &gt; 1920</v>
      </c>
    </row>
    <row r="9655" spans="1:10" x14ac:dyDescent="0.3">
      <c r="A9655" s="178" t="s">
        <v>270</v>
      </c>
      <c r="B9655" s="178" t="s">
        <v>249</v>
      </c>
      <c r="C9655" s="178" t="s">
        <v>1453</v>
      </c>
      <c r="D9655" s="178" t="s">
        <v>9292</v>
      </c>
      <c r="E9655" s="179">
        <v>36763</v>
      </c>
      <c r="F9655" s="180">
        <v>0</v>
      </c>
      <c r="G9655" s="180">
        <v>7102.2</v>
      </c>
      <c r="H9655" s="180">
        <v>4734.8</v>
      </c>
      <c r="I9655" s="180">
        <f t="shared" si="300"/>
        <v>11837</v>
      </c>
      <c r="J9655" s="177" t="str">
        <f t="shared" si="301"/>
        <v>Date &gt; 1920</v>
      </c>
    </row>
    <row r="9656" spans="1:10" x14ac:dyDescent="0.3">
      <c r="A9656" s="178" t="s">
        <v>270</v>
      </c>
      <c r="B9656" s="178" t="s">
        <v>249</v>
      </c>
      <c r="C9656" s="178" t="s">
        <v>1453</v>
      </c>
      <c r="D9656" s="178" t="s">
        <v>9293</v>
      </c>
      <c r="E9656" s="179">
        <v>36134</v>
      </c>
      <c r="F9656" s="180">
        <v>0</v>
      </c>
      <c r="G9656" s="180">
        <v>15589.29</v>
      </c>
      <c r="H9656" s="180">
        <v>10392.85</v>
      </c>
      <c r="I9656" s="180">
        <f t="shared" si="300"/>
        <v>25982.14</v>
      </c>
      <c r="J9656" s="177" t="str">
        <f t="shared" si="301"/>
        <v>Date &gt; 1920</v>
      </c>
    </row>
    <row r="9657" spans="1:10" x14ac:dyDescent="0.3">
      <c r="A9657" s="178" t="s">
        <v>270</v>
      </c>
      <c r="B9657" s="178" t="s">
        <v>249</v>
      </c>
      <c r="C9657" s="178" t="s">
        <v>1453</v>
      </c>
      <c r="D9657" s="178" t="s">
        <v>9294</v>
      </c>
      <c r="E9657" s="179">
        <v>36878</v>
      </c>
      <c r="F9657" s="180">
        <v>0</v>
      </c>
      <c r="G9657" s="180">
        <v>4799.96</v>
      </c>
      <c r="H9657" s="180">
        <v>3199.98</v>
      </c>
      <c r="I9657" s="180">
        <f t="shared" si="300"/>
        <v>7999.9400000000005</v>
      </c>
      <c r="J9657" s="177" t="str">
        <f t="shared" si="301"/>
        <v>Date &gt; 1920</v>
      </c>
    </row>
    <row r="9658" spans="1:10" x14ac:dyDescent="0.3">
      <c r="A9658" s="178" t="s">
        <v>270</v>
      </c>
      <c r="B9658" s="178" t="s">
        <v>249</v>
      </c>
      <c r="C9658" s="178" t="s">
        <v>1453</v>
      </c>
      <c r="D9658" s="178" t="s">
        <v>9294</v>
      </c>
      <c r="E9658" s="179">
        <v>36881</v>
      </c>
      <c r="F9658" s="180">
        <v>0</v>
      </c>
      <c r="G9658" s="180">
        <v>2717.05</v>
      </c>
      <c r="H9658" s="180">
        <v>0</v>
      </c>
      <c r="I9658" s="180">
        <f t="shared" si="300"/>
        <v>2717.05</v>
      </c>
      <c r="J9658" s="177" t="str">
        <f t="shared" si="301"/>
        <v>Date &gt; 1920</v>
      </c>
    </row>
    <row r="9659" spans="1:10" x14ac:dyDescent="0.3">
      <c r="A9659" s="178" t="s">
        <v>270</v>
      </c>
      <c r="B9659" s="178" t="s">
        <v>249</v>
      </c>
      <c r="C9659" s="178" t="s">
        <v>1453</v>
      </c>
      <c r="D9659" s="178" t="s">
        <v>9295</v>
      </c>
      <c r="E9659" s="179">
        <v>37258</v>
      </c>
      <c r="F9659" s="180">
        <v>0</v>
      </c>
      <c r="G9659" s="180">
        <v>8596.52</v>
      </c>
      <c r="H9659" s="180">
        <v>5731.02</v>
      </c>
      <c r="I9659" s="180">
        <f t="shared" si="300"/>
        <v>14327.54</v>
      </c>
      <c r="J9659" s="177" t="str">
        <f t="shared" si="301"/>
        <v>Date &gt; 1920</v>
      </c>
    </row>
    <row r="9660" spans="1:10" x14ac:dyDescent="0.3">
      <c r="A9660" s="178" t="s">
        <v>270</v>
      </c>
      <c r="B9660" s="178" t="s">
        <v>249</v>
      </c>
      <c r="C9660" s="178" t="s">
        <v>1453</v>
      </c>
      <c r="D9660" s="178" t="s">
        <v>9296</v>
      </c>
      <c r="E9660" s="179">
        <v>37559</v>
      </c>
      <c r="F9660" s="180">
        <v>69683</v>
      </c>
      <c r="G9660" s="180">
        <v>14140.57</v>
      </c>
      <c r="H9660" s="180">
        <v>16586.12</v>
      </c>
      <c r="I9660" s="180">
        <f t="shared" si="300"/>
        <v>100409.69</v>
      </c>
      <c r="J9660" s="177" t="str">
        <f t="shared" si="301"/>
        <v>Date &gt; 1920</v>
      </c>
    </row>
    <row r="9661" spans="1:10" x14ac:dyDescent="0.3">
      <c r="A9661" s="178" t="s">
        <v>270</v>
      </c>
      <c r="B9661" s="178" t="s">
        <v>249</v>
      </c>
      <c r="C9661" s="178" t="s">
        <v>1453</v>
      </c>
      <c r="D9661" s="178" t="s">
        <v>9296</v>
      </c>
      <c r="E9661" s="179">
        <v>37665</v>
      </c>
      <c r="F9661" s="180">
        <v>98614</v>
      </c>
      <c r="G9661" s="180">
        <v>12584.53</v>
      </c>
      <c r="H9661" s="180">
        <v>17677.88</v>
      </c>
      <c r="I9661" s="180">
        <f t="shared" si="300"/>
        <v>128876.41</v>
      </c>
      <c r="J9661" s="177" t="str">
        <f t="shared" si="301"/>
        <v>Date &gt; 1920</v>
      </c>
    </row>
    <row r="9662" spans="1:10" x14ac:dyDescent="0.3">
      <c r="A9662" s="178" t="s">
        <v>270</v>
      </c>
      <c r="B9662" s="178" t="s">
        <v>249</v>
      </c>
      <c r="C9662" s="178" t="s">
        <v>1453</v>
      </c>
      <c r="D9662" s="178" t="s">
        <v>9296</v>
      </c>
      <c r="E9662" s="179">
        <v>37785</v>
      </c>
      <c r="F9662" s="180">
        <v>0</v>
      </c>
      <c r="G9662" s="180">
        <v>622.9</v>
      </c>
      <c r="H9662" s="180">
        <v>0</v>
      </c>
      <c r="I9662" s="180">
        <f t="shared" si="300"/>
        <v>622.9</v>
      </c>
      <c r="J9662" s="177" t="str">
        <f t="shared" si="301"/>
        <v>Date &gt; 1920</v>
      </c>
    </row>
    <row r="9663" spans="1:10" x14ac:dyDescent="0.3">
      <c r="A9663" s="178" t="s">
        <v>270</v>
      </c>
      <c r="B9663" s="178" t="s">
        <v>249</v>
      </c>
      <c r="C9663" s="178" t="s">
        <v>1453</v>
      </c>
      <c r="D9663" s="178" t="s">
        <v>9296</v>
      </c>
      <c r="E9663" s="179">
        <v>37830</v>
      </c>
      <c r="F9663" s="180">
        <v>-335</v>
      </c>
      <c r="G9663" s="180">
        <v>0</v>
      </c>
      <c r="H9663" s="180">
        <v>13570.64</v>
      </c>
      <c r="I9663" s="180">
        <f t="shared" si="300"/>
        <v>13235.64</v>
      </c>
      <c r="J9663" s="177" t="str">
        <f t="shared" si="301"/>
        <v>Date &gt; 1920</v>
      </c>
    </row>
    <row r="9664" spans="1:10" x14ac:dyDescent="0.3">
      <c r="A9664" s="178" t="s">
        <v>270</v>
      </c>
      <c r="B9664" s="178" t="s">
        <v>249</v>
      </c>
      <c r="C9664" s="178" t="s">
        <v>1453</v>
      </c>
      <c r="D9664" s="178" t="s">
        <v>9296</v>
      </c>
      <c r="E9664" s="179">
        <v>37830</v>
      </c>
      <c r="F9664" s="180">
        <v>0</v>
      </c>
      <c r="G9664" s="180">
        <v>3045.47</v>
      </c>
      <c r="H9664" s="180">
        <v>0</v>
      </c>
      <c r="I9664" s="180">
        <f t="shared" si="300"/>
        <v>3045.47</v>
      </c>
      <c r="J9664" s="177" t="str">
        <f t="shared" si="301"/>
        <v>Date &gt; 1920</v>
      </c>
    </row>
    <row r="9665" spans="1:10" x14ac:dyDescent="0.3">
      <c r="A9665" s="178" t="s">
        <v>270</v>
      </c>
      <c r="B9665" s="178" t="s">
        <v>249</v>
      </c>
      <c r="C9665" s="178" t="s">
        <v>1453</v>
      </c>
      <c r="D9665" s="178" t="s">
        <v>9297</v>
      </c>
      <c r="E9665" s="179">
        <v>37522</v>
      </c>
      <c r="F9665" s="180">
        <v>0</v>
      </c>
      <c r="G9665" s="180">
        <v>46141.15</v>
      </c>
      <c r="H9665" s="180">
        <v>82987</v>
      </c>
      <c r="I9665" s="180">
        <f t="shared" si="300"/>
        <v>129128.15</v>
      </c>
      <c r="J9665" s="177" t="str">
        <f t="shared" si="301"/>
        <v>Date &gt; 1920</v>
      </c>
    </row>
    <row r="9666" spans="1:10" x14ac:dyDescent="0.3">
      <c r="A9666" s="178" t="s">
        <v>270</v>
      </c>
      <c r="B9666" s="178" t="s">
        <v>249</v>
      </c>
      <c r="C9666" s="178" t="s">
        <v>1453</v>
      </c>
      <c r="D9666" s="178" t="s">
        <v>9297</v>
      </c>
      <c r="E9666" s="179">
        <v>37559</v>
      </c>
      <c r="F9666" s="180">
        <v>0</v>
      </c>
      <c r="G9666" s="180">
        <v>17705.72</v>
      </c>
      <c r="H9666" s="180">
        <v>0</v>
      </c>
      <c r="I9666" s="180">
        <f t="shared" si="300"/>
        <v>17705.72</v>
      </c>
      <c r="J9666" s="177" t="str">
        <f t="shared" si="301"/>
        <v>Date &gt; 1920</v>
      </c>
    </row>
    <row r="9667" spans="1:10" x14ac:dyDescent="0.3">
      <c r="A9667" s="178" t="s">
        <v>270</v>
      </c>
      <c r="B9667" s="178" t="s">
        <v>249</v>
      </c>
      <c r="C9667" s="178" t="s">
        <v>1453</v>
      </c>
      <c r="D9667" s="178" t="s">
        <v>9297</v>
      </c>
      <c r="E9667" s="179">
        <v>37648</v>
      </c>
      <c r="F9667" s="180">
        <v>0</v>
      </c>
      <c r="G9667" s="180">
        <v>19500.13</v>
      </c>
      <c r="H9667" s="180">
        <v>0</v>
      </c>
      <c r="I9667" s="180">
        <f t="shared" si="300"/>
        <v>19500.13</v>
      </c>
      <c r="J9667" s="177" t="str">
        <f t="shared" si="301"/>
        <v>Date &gt; 1920</v>
      </c>
    </row>
    <row r="9668" spans="1:10" x14ac:dyDescent="0.3">
      <c r="A9668" s="178" t="s">
        <v>270</v>
      </c>
      <c r="B9668" s="178" t="s">
        <v>249</v>
      </c>
      <c r="C9668" s="178" t="s">
        <v>1453</v>
      </c>
      <c r="D9668" s="178" t="s">
        <v>9297</v>
      </c>
      <c r="E9668" s="179">
        <v>37725</v>
      </c>
      <c r="F9668" s="180">
        <v>0</v>
      </c>
      <c r="G9668" s="180">
        <v>12385.98</v>
      </c>
      <c r="H9668" s="180">
        <v>79502.95</v>
      </c>
      <c r="I9668" s="180">
        <f t="shared" si="300"/>
        <v>91888.93</v>
      </c>
      <c r="J9668" s="177" t="str">
        <f t="shared" si="301"/>
        <v>Date &gt; 1920</v>
      </c>
    </row>
    <row r="9669" spans="1:10" x14ac:dyDescent="0.3">
      <c r="A9669" s="178" t="s">
        <v>270</v>
      </c>
      <c r="B9669" s="178" t="s">
        <v>249</v>
      </c>
      <c r="C9669" s="178" t="s">
        <v>1453</v>
      </c>
      <c r="D9669" s="178" t="s">
        <v>9298</v>
      </c>
      <c r="E9669" s="179">
        <v>38056</v>
      </c>
      <c r="F9669" s="180">
        <v>52412</v>
      </c>
      <c r="G9669" s="180">
        <v>0</v>
      </c>
      <c r="H9669" s="180">
        <v>5824</v>
      </c>
      <c r="I9669" s="180">
        <f t="shared" ref="I9669:I9732" si="302">SUM(F9669:H9669)</f>
        <v>58236</v>
      </c>
      <c r="J9669" s="177" t="str">
        <f t="shared" ref="J9669:J9732" si="303">IF(OR(YEAR(E9669)&gt; 1920, ISBLANK(E9669)), "Date &gt; 1920", "Sketchy date")</f>
        <v>Date &gt; 1920</v>
      </c>
    </row>
    <row r="9670" spans="1:10" x14ac:dyDescent="0.3">
      <c r="A9670" s="178" t="s">
        <v>270</v>
      </c>
      <c r="B9670" s="178" t="s">
        <v>249</v>
      </c>
      <c r="C9670" s="178" t="s">
        <v>1453</v>
      </c>
      <c r="D9670" s="178" t="s">
        <v>9298</v>
      </c>
      <c r="E9670" s="179">
        <v>38223</v>
      </c>
      <c r="F9670" s="180">
        <v>1530</v>
      </c>
      <c r="G9670" s="180">
        <v>0</v>
      </c>
      <c r="H9670" s="180">
        <v>170</v>
      </c>
      <c r="I9670" s="180">
        <f t="shared" si="302"/>
        <v>1700</v>
      </c>
      <c r="J9670" s="177" t="str">
        <f t="shared" si="303"/>
        <v>Date &gt; 1920</v>
      </c>
    </row>
    <row r="9671" spans="1:10" x14ac:dyDescent="0.3">
      <c r="A9671" s="178" t="s">
        <v>270</v>
      </c>
      <c r="B9671" s="178" t="s">
        <v>249</v>
      </c>
      <c r="C9671" s="178" t="s">
        <v>1453</v>
      </c>
      <c r="D9671" s="178" t="s">
        <v>9299</v>
      </c>
      <c r="E9671" s="179">
        <v>38132</v>
      </c>
      <c r="F9671" s="180">
        <v>0</v>
      </c>
      <c r="G9671" s="180">
        <v>12161.27</v>
      </c>
      <c r="H9671" s="180">
        <v>8107.51</v>
      </c>
      <c r="I9671" s="180">
        <f t="shared" si="302"/>
        <v>20268.78</v>
      </c>
      <c r="J9671" s="177" t="str">
        <f t="shared" si="303"/>
        <v>Date &gt; 1920</v>
      </c>
    </row>
    <row r="9672" spans="1:10" x14ac:dyDescent="0.3">
      <c r="A9672" s="178" t="s">
        <v>270</v>
      </c>
      <c r="B9672" s="178" t="s">
        <v>249</v>
      </c>
      <c r="C9672" s="178" t="s">
        <v>1453</v>
      </c>
      <c r="D9672" s="178" t="s">
        <v>9300</v>
      </c>
      <c r="E9672" s="179">
        <v>38254</v>
      </c>
      <c r="F9672" s="180">
        <v>50931</v>
      </c>
      <c r="G9672" s="180">
        <v>0</v>
      </c>
      <c r="H9672" s="180">
        <v>2682.2</v>
      </c>
      <c r="I9672" s="180">
        <f t="shared" si="302"/>
        <v>53613.2</v>
      </c>
      <c r="J9672" s="177" t="str">
        <f t="shared" si="303"/>
        <v>Date &gt; 1920</v>
      </c>
    </row>
    <row r="9673" spans="1:10" x14ac:dyDescent="0.3">
      <c r="A9673" s="178" t="s">
        <v>270</v>
      </c>
      <c r="B9673" s="178" t="s">
        <v>249</v>
      </c>
      <c r="C9673" s="178" t="s">
        <v>1453</v>
      </c>
      <c r="D9673" s="178" t="s">
        <v>9300</v>
      </c>
      <c r="E9673" s="179">
        <v>38321</v>
      </c>
      <c r="F9673" s="180">
        <v>74544</v>
      </c>
      <c r="G9673" s="180">
        <v>0</v>
      </c>
      <c r="H9673" s="180">
        <v>3922.65</v>
      </c>
      <c r="I9673" s="180">
        <f t="shared" si="302"/>
        <v>78466.649999999994</v>
      </c>
      <c r="J9673" s="177" t="str">
        <f t="shared" si="303"/>
        <v>Date &gt; 1920</v>
      </c>
    </row>
    <row r="9674" spans="1:10" x14ac:dyDescent="0.3">
      <c r="A9674" s="178" t="s">
        <v>270</v>
      </c>
      <c r="B9674" s="178" t="s">
        <v>249</v>
      </c>
      <c r="C9674" s="178" t="s">
        <v>1453</v>
      </c>
      <c r="D9674" s="178" t="s">
        <v>9300</v>
      </c>
      <c r="E9674" s="179">
        <v>38329</v>
      </c>
      <c r="F9674" s="180">
        <v>53860</v>
      </c>
      <c r="G9674" s="180">
        <v>0</v>
      </c>
      <c r="H9674" s="180">
        <v>2835.5</v>
      </c>
      <c r="I9674" s="180">
        <f t="shared" si="302"/>
        <v>56695.5</v>
      </c>
      <c r="J9674" s="177" t="str">
        <f t="shared" si="303"/>
        <v>Date &gt; 1920</v>
      </c>
    </row>
    <row r="9675" spans="1:10" x14ac:dyDescent="0.3">
      <c r="A9675" s="178" t="s">
        <v>270</v>
      </c>
      <c r="B9675" s="178" t="s">
        <v>249</v>
      </c>
      <c r="C9675" s="178" t="s">
        <v>1453</v>
      </c>
      <c r="D9675" s="178" t="s">
        <v>9300</v>
      </c>
      <c r="E9675" s="179">
        <v>38392</v>
      </c>
      <c r="F9675" s="180">
        <v>4935</v>
      </c>
      <c r="G9675" s="180">
        <v>0</v>
      </c>
      <c r="H9675" s="180">
        <v>259.12</v>
      </c>
      <c r="I9675" s="180">
        <f t="shared" si="302"/>
        <v>5194.12</v>
      </c>
      <c r="J9675" s="177" t="str">
        <f t="shared" si="303"/>
        <v>Date &gt; 1920</v>
      </c>
    </row>
    <row r="9676" spans="1:10" x14ac:dyDescent="0.3">
      <c r="A9676" s="178" t="s">
        <v>270</v>
      </c>
      <c r="B9676" s="178" t="s">
        <v>249</v>
      </c>
      <c r="C9676" s="178" t="s">
        <v>1453</v>
      </c>
      <c r="D9676" s="178" t="s">
        <v>9300</v>
      </c>
      <c r="E9676" s="179">
        <v>38448</v>
      </c>
      <c r="F9676" s="180">
        <v>1600</v>
      </c>
      <c r="G9676" s="180">
        <v>0</v>
      </c>
      <c r="H9676" s="180">
        <v>83.25</v>
      </c>
      <c r="I9676" s="180">
        <f t="shared" si="302"/>
        <v>1683.25</v>
      </c>
      <c r="J9676" s="177" t="str">
        <f t="shared" si="303"/>
        <v>Date &gt; 1920</v>
      </c>
    </row>
    <row r="9677" spans="1:10" x14ac:dyDescent="0.3">
      <c r="A9677" s="178" t="s">
        <v>270</v>
      </c>
      <c r="B9677" s="178" t="s">
        <v>249</v>
      </c>
      <c r="C9677" s="178" t="s">
        <v>1453</v>
      </c>
      <c r="D9677" s="178" t="s">
        <v>9300</v>
      </c>
      <c r="E9677" s="179">
        <v>38861</v>
      </c>
      <c r="F9677" s="180">
        <v>3295</v>
      </c>
      <c r="G9677" s="180">
        <v>0</v>
      </c>
      <c r="H9677" s="180">
        <v>173.53</v>
      </c>
      <c r="I9677" s="180">
        <f t="shared" si="302"/>
        <v>3468.53</v>
      </c>
      <c r="J9677" s="177" t="str">
        <f t="shared" si="303"/>
        <v>Date &gt; 1920</v>
      </c>
    </row>
    <row r="9678" spans="1:10" x14ac:dyDescent="0.3">
      <c r="A9678" s="178" t="s">
        <v>270</v>
      </c>
      <c r="B9678" s="178" t="s">
        <v>249</v>
      </c>
      <c r="C9678" s="178" t="s">
        <v>1453</v>
      </c>
      <c r="D9678" s="178" t="s">
        <v>9300</v>
      </c>
      <c r="E9678" s="179">
        <v>38861</v>
      </c>
      <c r="F9678" s="180">
        <v>17774</v>
      </c>
      <c r="G9678" s="180">
        <v>0</v>
      </c>
      <c r="H9678" s="180">
        <v>0</v>
      </c>
      <c r="I9678" s="180">
        <f t="shared" si="302"/>
        <v>17774</v>
      </c>
      <c r="J9678" s="177" t="str">
        <f t="shared" si="303"/>
        <v>Date &gt; 1920</v>
      </c>
    </row>
    <row r="9679" spans="1:10" x14ac:dyDescent="0.3">
      <c r="A9679" s="178" t="s">
        <v>270</v>
      </c>
      <c r="B9679" s="178" t="s">
        <v>249</v>
      </c>
      <c r="C9679" s="178" t="s">
        <v>1453</v>
      </c>
      <c r="D9679" s="178" t="s">
        <v>9301</v>
      </c>
      <c r="E9679" s="179">
        <v>38741</v>
      </c>
      <c r="F9679" s="180">
        <v>925</v>
      </c>
      <c r="G9679" s="180">
        <v>5600</v>
      </c>
      <c r="H9679" s="180">
        <v>2883</v>
      </c>
      <c r="I9679" s="180">
        <f t="shared" si="302"/>
        <v>9408</v>
      </c>
      <c r="J9679" s="177" t="str">
        <f t="shared" si="303"/>
        <v>Date &gt; 1920</v>
      </c>
    </row>
    <row r="9680" spans="1:10" x14ac:dyDescent="0.3">
      <c r="A9680" s="178" t="s">
        <v>270</v>
      </c>
      <c r="B9680" s="178" t="s">
        <v>249</v>
      </c>
      <c r="C9680" s="178" t="s">
        <v>1453</v>
      </c>
      <c r="D9680" s="178" t="s">
        <v>9301</v>
      </c>
      <c r="E9680" s="179">
        <v>38762</v>
      </c>
      <c r="F9680" s="180">
        <v>8235</v>
      </c>
      <c r="G9680" s="180">
        <v>0</v>
      </c>
      <c r="H9680" s="180">
        <v>0</v>
      </c>
      <c r="I9680" s="180">
        <f t="shared" si="302"/>
        <v>8235</v>
      </c>
      <c r="J9680" s="177" t="str">
        <f t="shared" si="303"/>
        <v>Date &gt; 1920</v>
      </c>
    </row>
    <row r="9681" spans="1:10" x14ac:dyDescent="0.3">
      <c r="A9681" s="178" t="s">
        <v>270</v>
      </c>
      <c r="B9681" s="178" t="s">
        <v>249</v>
      </c>
      <c r="C9681" s="178" t="s">
        <v>1453</v>
      </c>
      <c r="D9681" s="178" t="s">
        <v>9301</v>
      </c>
      <c r="E9681" s="179">
        <v>38908</v>
      </c>
      <c r="F9681" s="180">
        <v>0</v>
      </c>
      <c r="G9681" s="180">
        <v>7811.79</v>
      </c>
      <c r="H9681" s="180">
        <v>7811.79</v>
      </c>
      <c r="I9681" s="180">
        <f t="shared" si="302"/>
        <v>15623.58</v>
      </c>
      <c r="J9681" s="177" t="str">
        <f t="shared" si="303"/>
        <v>Date &gt; 1920</v>
      </c>
    </row>
    <row r="9682" spans="1:10" x14ac:dyDescent="0.3">
      <c r="A9682" s="178" t="s">
        <v>270</v>
      </c>
      <c r="B9682" s="178" t="s">
        <v>249</v>
      </c>
      <c r="C9682" s="178" t="s">
        <v>1453</v>
      </c>
      <c r="D9682" s="178" t="s">
        <v>9302</v>
      </c>
      <c r="E9682" s="179">
        <v>39001</v>
      </c>
      <c r="F9682" s="180">
        <v>57174</v>
      </c>
      <c r="G9682" s="180">
        <v>0</v>
      </c>
      <c r="H9682" s="180">
        <v>11259</v>
      </c>
      <c r="I9682" s="180">
        <f t="shared" si="302"/>
        <v>68433</v>
      </c>
      <c r="J9682" s="177" t="str">
        <f t="shared" si="303"/>
        <v>Date &gt; 1920</v>
      </c>
    </row>
    <row r="9683" spans="1:10" x14ac:dyDescent="0.3">
      <c r="A9683" s="178" t="s">
        <v>270</v>
      </c>
      <c r="B9683" s="178" t="s">
        <v>249</v>
      </c>
      <c r="C9683" s="178" t="s">
        <v>1453</v>
      </c>
      <c r="D9683" s="178" t="s">
        <v>9302</v>
      </c>
      <c r="E9683" s="179">
        <v>39029</v>
      </c>
      <c r="F9683" s="180">
        <v>41367</v>
      </c>
      <c r="G9683" s="180">
        <v>0</v>
      </c>
      <c r="H9683" s="180">
        <v>-5820.52</v>
      </c>
      <c r="I9683" s="180">
        <f t="shared" si="302"/>
        <v>35546.479999999996</v>
      </c>
      <c r="J9683" s="177" t="str">
        <f t="shared" si="303"/>
        <v>Date &gt; 1920</v>
      </c>
    </row>
    <row r="9684" spans="1:10" x14ac:dyDescent="0.3">
      <c r="A9684" s="178" t="s">
        <v>270</v>
      </c>
      <c r="B9684" s="178" t="s">
        <v>249</v>
      </c>
      <c r="C9684" s="178" t="s">
        <v>1453</v>
      </c>
      <c r="D9684" s="178" t="s">
        <v>9302</v>
      </c>
      <c r="E9684" s="179">
        <v>39057</v>
      </c>
      <c r="F9684" s="180">
        <v>37476</v>
      </c>
      <c r="G9684" s="180">
        <v>0</v>
      </c>
      <c r="H9684" s="180">
        <v>1971.51</v>
      </c>
      <c r="I9684" s="180">
        <f t="shared" si="302"/>
        <v>39447.51</v>
      </c>
      <c r="J9684" s="177" t="str">
        <f t="shared" si="303"/>
        <v>Date &gt; 1920</v>
      </c>
    </row>
    <row r="9685" spans="1:10" x14ac:dyDescent="0.3">
      <c r="A9685" s="178" t="s">
        <v>270</v>
      </c>
      <c r="B9685" s="178" t="s">
        <v>249</v>
      </c>
      <c r="C9685" s="178" t="s">
        <v>1453</v>
      </c>
      <c r="D9685" s="178" t="s">
        <v>9302</v>
      </c>
      <c r="E9685" s="179">
        <v>39153</v>
      </c>
      <c r="F9685" s="180">
        <v>19399</v>
      </c>
      <c r="G9685" s="180">
        <v>0</v>
      </c>
      <c r="H9685" s="180">
        <v>1021.34</v>
      </c>
      <c r="I9685" s="180">
        <f t="shared" si="302"/>
        <v>20420.34</v>
      </c>
      <c r="J9685" s="177" t="str">
        <f t="shared" si="303"/>
        <v>Date &gt; 1920</v>
      </c>
    </row>
    <row r="9686" spans="1:10" x14ac:dyDescent="0.3">
      <c r="A9686" s="178" t="s">
        <v>270</v>
      </c>
      <c r="B9686" s="178" t="s">
        <v>249</v>
      </c>
      <c r="C9686" s="178" t="s">
        <v>1453</v>
      </c>
      <c r="D9686" s="178" t="s">
        <v>9302</v>
      </c>
      <c r="E9686" s="179">
        <v>39346</v>
      </c>
      <c r="F9686" s="180">
        <v>45841</v>
      </c>
      <c r="G9686" s="180">
        <v>0</v>
      </c>
      <c r="H9686" s="180">
        <v>2412.59</v>
      </c>
      <c r="I9686" s="180">
        <f t="shared" si="302"/>
        <v>48253.59</v>
      </c>
      <c r="J9686" s="177" t="str">
        <f t="shared" si="303"/>
        <v>Date &gt; 1920</v>
      </c>
    </row>
    <row r="9687" spans="1:10" x14ac:dyDescent="0.3">
      <c r="A9687" s="178" t="s">
        <v>270</v>
      </c>
      <c r="B9687" s="178" t="s">
        <v>249</v>
      </c>
      <c r="C9687" s="178" t="s">
        <v>1453</v>
      </c>
      <c r="D9687" s="178" t="s">
        <v>9302</v>
      </c>
      <c r="E9687" s="179">
        <v>39479</v>
      </c>
      <c r="F9687" s="180">
        <v>2649</v>
      </c>
      <c r="G9687" s="180">
        <v>0</v>
      </c>
      <c r="H9687" s="180">
        <v>-103</v>
      </c>
      <c r="I9687" s="180">
        <f t="shared" si="302"/>
        <v>2546</v>
      </c>
      <c r="J9687" s="177" t="str">
        <f t="shared" si="303"/>
        <v>Date &gt; 1920</v>
      </c>
    </row>
    <row r="9688" spans="1:10" x14ac:dyDescent="0.3">
      <c r="A9688" s="178" t="s">
        <v>270</v>
      </c>
      <c r="B9688" s="178" t="s">
        <v>249</v>
      </c>
      <c r="C9688" s="178" t="s">
        <v>1453</v>
      </c>
      <c r="D9688" s="178" t="s">
        <v>9302</v>
      </c>
      <c r="E9688" s="179">
        <v>39513</v>
      </c>
      <c r="F9688" s="180">
        <v>136</v>
      </c>
      <c r="G9688" s="180">
        <v>0</v>
      </c>
      <c r="H9688" s="180">
        <v>0</v>
      </c>
      <c r="I9688" s="180">
        <f t="shared" si="302"/>
        <v>136</v>
      </c>
      <c r="J9688" s="177" t="str">
        <f t="shared" si="303"/>
        <v>Date &gt; 1920</v>
      </c>
    </row>
    <row r="9689" spans="1:10" x14ac:dyDescent="0.3">
      <c r="A9689" s="178" t="s">
        <v>270</v>
      </c>
      <c r="B9689" s="178" t="s">
        <v>249</v>
      </c>
      <c r="C9689" s="178" t="s">
        <v>1453</v>
      </c>
      <c r="D9689" s="178" t="s">
        <v>9303</v>
      </c>
      <c r="E9689" s="179">
        <v>39346</v>
      </c>
      <c r="F9689" s="180">
        <v>83677</v>
      </c>
      <c r="G9689" s="180">
        <v>14720.79</v>
      </c>
      <c r="H9689" s="180">
        <v>10709.83</v>
      </c>
      <c r="I9689" s="180">
        <f t="shared" si="302"/>
        <v>109107.62000000001</v>
      </c>
      <c r="J9689" s="177" t="str">
        <f t="shared" si="303"/>
        <v>Date &gt; 1920</v>
      </c>
    </row>
    <row r="9690" spans="1:10" x14ac:dyDescent="0.3">
      <c r="A9690" s="178" t="s">
        <v>270</v>
      </c>
      <c r="B9690" s="178" t="s">
        <v>249</v>
      </c>
      <c r="C9690" s="178" t="s">
        <v>1453</v>
      </c>
      <c r="D9690" s="178" t="s">
        <v>9303</v>
      </c>
      <c r="E9690" s="179">
        <v>39392</v>
      </c>
      <c r="F9690" s="180">
        <v>63065</v>
      </c>
      <c r="G9690" s="180">
        <v>11576</v>
      </c>
      <c r="H9690" s="180">
        <v>8368.6</v>
      </c>
      <c r="I9690" s="180">
        <f t="shared" si="302"/>
        <v>83009.600000000006</v>
      </c>
      <c r="J9690" s="177" t="str">
        <f t="shared" si="303"/>
        <v>Date &gt; 1920</v>
      </c>
    </row>
    <row r="9691" spans="1:10" x14ac:dyDescent="0.3">
      <c r="A9691" s="178" t="s">
        <v>270</v>
      </c>
      <c r="B9691" s="178" t="s">
        <v>249</v>
      </c>
      <c r="C9691" s="178" t="s">
        <v>1453</v>
      </c>
      <c r="D9691" s="178" t="s">
        <v>9303</v>
      </c>
      <c r="E9691" s="179">
        <v>39435</v>
      </c>
      <c r="F9691" s="180">
        <v>0</v>
      </c>
      <c r="G9691" s="180">
        <v>1283.9100000000001</v>
      </c>
      <c r="H9691" s="180">
        <v>946.19</v>
      </c>
      <c r="I9691" s="180">
        <f t="shared" si="302"/>
        <v>2230.1000000000004</v>
      </c>
      <c r="J9691" s="177" t="str">
        <f t="shared" si="303"/>
        <v>Date &gt; 1920</v>
      </c>
    </row>
    <row r="9692" spans="1:10" x14ac:dyDescent="0.3">
      <c r="A9692" s="178" t="s">
        <v>270</v>
      </c>
      <c r="B9692" s="178" t="s">
        <v>249</v>
      </c>
      <c r="C9692" s="178" t="s">
        <v>1453</v>
      </c>
      <c r="D9692" s="178" t="s">
        <v>9303</v>
      </c>
      <c r="E9692" s="179">
        <v>39583</v>
      </c>
      <c r="F9692" s="180">
        <v>9330</v>
      </c>
      <c r="G9692" s="180">
        <v>3769.01</v>
      </c>
      <c r="H9692" s="180">
        <v>-3762.01</v>
      </c>
      <c r="I9692" s="180">
        <f t="shared" si="302"/>
        <v>9337</v>
      </c>
      <c r="J9692" s="177" t="str">
        <f t="shared" si="303"/>
        <v>Date &gt; 1920</v>
      </c>
    </row>
    <row r="9693" spans="1:10" x14ac:dyDescent="0.3">
      <c r="A9693" s="178" t="s">
        <v>270</v>
      </c>
      <c r="B9693" s="178" t="s">
        <v>249</v>
      </c>
      <c r="C9693" s="178" t="s">
        <v>1453</v>
      </c>
      <c r="D9693" s="178" t="s">
        <v>9304</v>
      </c>
      <c r="E9693" s="179">
        <v>39332</v>
      </c>
      <c r="F9693" s="180">
        <v>0</v>
      </c>
      <c r="G9693" s="180">
        <v>7000</v>
      </c>
      <c r="H9693" s="180">
        <v>3000</v>
      </c>
      <c r="I9693" s="180">
        <f t="shared" si="302"/>
        <v>10000</v>
      </c>
      <c r="J9693" s="177" t="str">
        <f t="shared" si="303"/>
        <v>Date &gt; 1920</v>
      </c>
    </row>
    <row r="9694" spans="1:10" x14ac:dyDescent="0.3">
      <c r="A9694" s="178" t="s">
        <v>270</v>
      </c>
      <c r="B9694" s="178" t="s">
        <v>249</v>
      </c>
      <c r="C9694" s="178" t="s">
        <v>1453</v>
      </c>
      <c r="D9694" s="178" t="s">
        <v>9305</v>
      </c>
      <c r="E9694" s="179">
        <v>39682</v>
      </c>
      <c r="F9694" s="180">
        <v>1732</v>
      </c>
      <c r="G9694" s="180">
        <v>8416.25</v>
      </c>
      <c r="H9694" s="180">
        <v>534.16</v>
      </c>
      <c r="I9694" s="180">
        <f t="shared" si="302"/>
        <v>10682.41</v>
      </c>
      <c r="J9694" s="177" t="str">
        <f t="shared" si="303"/>
        <v>Date &gt; 1920</v>
      </c>
    </row>
    <row r="9695" spans="1:10" x14ac:dyDescent="0.3">
      <c r="A9695" s="178" t="s">
        <v>270</v>
      </c>
      <c r="B9695" s="178" t="s">
        <v>249</v>
      </c>
      <c r="C9695" s="178" t="s">
        <v>1453</v>
      </c>
      <c r="D9695" s="178" t="s">
        <v>9305</v>
      </c>
      <c r="E9695" s="179">
        <v>39730</v>
      </c>
      <c r="F9695" s="180">
        <v>249993</v>
      </c>
      <c r="G9695" s="180">
        <v>58241.1</v>
      </c>
      <c r="H9695" s="180">
        <v>16224.15</v>
      </c>
      <c r="I9695" s="180">
        <f t="shared" si="302"/>
        <v>324458.25</v>
      </c>
      <c r="J9695" s="177" t="str">
        <f t="shared" si="303"/>
        <v>Date &gt; 1920</v>
      </c>
    </row>
    <row r="9696" spans="1:10" x14ac:dyDescent="0.3">
      <c r="A9696" s="178" t="s">
        <v>270</v>
      </c>
      <c r="B9696" s="178" t="s">
        <v>249</v>
      </c>
      <c r="C9696" s="178" t="s">
        <v>1453</v>
      </c>
      <c r="D9696" s="178" t="s">
        <v>9305</v>
      </c>
      <c r="E9696" s="179">
        <v>39801</v>
      </c>
      <c r="F9696" s="180">
        <v>6319</v>
      </c>
      <c r="G9696" s="180">
        <v>4412.9799999999996</v>
      </c>
      <c r="H9696" s="180">
        <v>1049.02</v>
      </c>
      <c r="I9696" s="180">
        <f t="shared" si="302"/>
        <v>11781</v>
      </c>
      <c r="J9696" s="177" t="str">
        <f t="shared" si="303"/>
        <v>Date &gt; 1920</v>
      </c>
    </row>
    <row r="9697" spans="1:10" x14ac:dyDescent="0.3">
      <c r="A9697" s="178" t="s">
        <v>270</v>
      </c>
      <c r="B9697" s="178" t="s">
        <v>249</v>
      </c>
      <c r="C9697" s="178" t="s">
        <v>1453</v>
      </c>
      <c r="D9697" s="178" t="s">
        <v>9305</v>
      </c>
      <c r="E9697" s="179">
        <v>39912</v>
      </c>
      <c r="F9697" s="180">
        <v>9189</v>
      </c>
      <c r="G9697" s="180">
        <v>0</v>
      </c>
      <c r="H9697" s="180">
        <v>0</v>
      </c>
      <c r="I9697" s="180">
        <f t="shared" si="302"/>
        <v>9189</v>
      </c>
      <c r="J9697" s="177" t="str">
        <f t="shared" si="303"/>
        <v>Date &gt; 1920</v>
      </c>
    </row>
    <row r="9698" spans="1:10" x14ac:dyDescent="0.3">
      <c r="A9698" s="178" t="s">
        <v>270</v>
      </c>
      <c r="B9698" s="178" t="s">
        <v>249</v>
      </c>
      <c r="C9698" s="178" t="s">
        <v>1453</v>
      </c>
      <c r="D9698" s="178" t="s">
        <v>9306</v>
      </c>
      <c r="E9698" s="179">
        <v>39934</v>
      </c>
      <c r="F9698" s="180">
        <v>8911</v>
      </c>
      <c r="G9698" s="180">
        <v>0</v>
      </c>
      <c r="H9698" s="180">
        <v>469.64</v>
      </c>
      <c r="I9698" s="180">
        <f t="shared" si="302"/>
        <v>9380.64</v>
      </c>
      <c r="J9698" s="177" t="str">
        <f t="shared" si="303"/>
        <v>Date &gt; 1920</v>
      </c>
    </row>
    <row r="9699" spans="1:10" x14ac:dyDescent="0.3">
      <c r="A9699" s="178" t="s">
        <v>270</v>
      </c>
      <c r="B9699" s="178" t="s">
        <v>249</v>
      </c>
      <c r="C9699" s="178" t="s">
        <v>1453</v>
      </c>
      <c r="D9699" s="178" t="s">
        <v>9306</v>
      </c>
      <c r="E9699" s="179">
        <v>40024</v>
      </c>
      <c r="F9699" s="180">
        <v>10661</v>
      </c>
      <c r="G9699" s="180">
        <v>0</v>
      </c>
      <c r="H9699" s="180">
        <v>561.1</v>
      </c>
      <c r="I9699" s="180">
        <f t="shared" si="302"/>
        <v>11222.1</v>
      </c>
      <c r="J9699" s="177" t="str">
        <f t="shared" si="303"/>
        <v>Date &gt; 1920</v>
      </c>
    </row>
    <row r="9700" spans="1:10" x14ac:dyDescent="0.3">
      <c r="A9700" s="178" t="s">
        <v>270</v>
      </c>
      <c r="B9700" s="178" t="s">
        <v>249</v>
      </c>
      <c r="C9700" s="178" t="s">
        <v>1453</v>
      </c>
      <c r="D9700" s="178" t="s">
        <v>9306</v>
      </c>
      <c r="E9700" s="179">
        <v>40095</v>
      </c>
      <c r="F9700" s="180">
        <v>5021</v>
      </c>
      <c r="G9700" s="180">
        <v>0</v>
      </c>
      <c r="H9700" s="180">
        <v>263.86</v>
      </c>
      <c r="I9700" s="180">
        <f t="shared" si="302"/>
        <v>5284.86</v>
      </c>
      <c r="J9700" s="177" t="str">
        <f t="shared" si="303"/>
        <v>Date &gt; 1920</v>
      </c>
    </row>
    <row r="9701" spans="1:10" x14ac:dyDescent="0.3">
      <c r="A9701" s="178" t="s">
        <v>270</v>
      </c>
      <c r="B9701" s="178" t="s">
        <v>249</v>
      </c>
      <c r="C9701" s="178" t="s">
        <v>1453</v>
      </c>
      <c r="D9701" s="178" t="s">
        <v>9306</v>
      </c>
      <c r="E9701" s="179">
        <v>40262</v>
      </c>
      <c r="F9701" s="180">
        <v>3407</v>
      </c>
      <c r="G9701" s="180">
        <v>0</v>
      </c>
      <c r="H9701" s="180">
        <v>277.39999999999998</v>
      </c>
      <c r="I9701" s="180">
        <f t="shared" si="302"/>
        <v>3684.4</v>
      </c>
      <c r="J9701" s="177" t="str">
        <f t="shared" si="303"/>
        <v>Date &gt; 1920</v>
      </c>
    </row>
    <row r="9702" spans="1:10" x14ac:dyDescent="0.3">
      <c r="A9702" s="178" t="s">
        <v>270</v>
      </c>
      <c r="B9702" s="178" t="s">
        <v>249</v>
      </c>
      <c r="C9702" s="178" t="s">
        <v>1453</v>
      </c>
      <c r="D9702" s="178" t="s">
        <v>9306</v>
      </c>
      <c r="E9702" s="179">
        <v>40526</v>
      </c>
      <c r="F9702" s="180">
        <v>1855</v>
      </c>
      <c r="G9702" s="180">
        <v>0</v>
      </c>
      <c r="H9702" s="180">
        <v>0</v>
      </c>
      <c r="I9702" s="180">
        <f t="shared" si="302"/>
        <v>1855</v>
      </c>
      <c r="J9702" s="177" t="str">
        <f t="shared" si="303"/>
        <v>Date &gt; 1920</v>
      </c>
    </row>
    <row r="9703" spans="1:10" x14ac:dyDescent="0.3">
      <c r="A9703" s="178" t="s">
        <v>270</v>
      </c>
      <c r="B9703" s="178" t="s">
        <v>249</v>
      </c>
      <c r="C9703" s="178" t="s">
        <v>1453</v>
      </c>
      <c r="D9703" s="178" t="s">
        <v>9306</v>
      </c>
      <c r="E9703" s="179">
        <v>41029</v>
      </c>
      <c r="F9703" s="180">
        <v>6150</v>
      </c>
      <c r="G9703" s="180">
        <v>0</v>
      </c>
      <c r="H9703" s="180">
        <v>323</v>
      </c>
      <c r="I9703" s="180">
        <f t="shared" si="302"/>
        <v>6473</v>
      </c>
      <c r="J9703" s="177" t="str">
        <f t="shared" si="303"/>
        <v>Date &gt; 1920</v>
      </c>
    </row>
    <row r="9704" spans="1:10" x14ac:dyDescent="0.3">
      <c r="A9704" s="178" t="s">
        <v>270</v>
      </c>
      <c r="B9704" s="178" t="s">
        <v>249</v>
      </c>
      <c r="C9704" s="178" t="s">
        <v>1453</v>
      </c>
      <c r="D9704" s="178" t="s">
        <v>8628</v>
      </c>
      <c r="E9704" s="179">
        <v>40165</v>
      </c>
      <c r="F9704" s="180">
        <v>0</v>
      </c>
      <c r="G9704" s="180">
        <v>6999.92</v>
      </c>
      <c r="H9704" s="180">
        <v>2999.96</v>
      </c>
      <c r="I9704" s="180">
        <f t="shared" si="302"/>
        <v>9999.880000000001</v>
      </c>
      <c r="J9704" s="177" t="str">
        <f t="shared" si="303"/>
        <v>Date &gt; 1920</v>
      </c>
    </row>
    <row r="9705" spans="1:10" x14ac:dyDescent="0.3">
      <c r="A9705" s="178" t="s">
        <v>270</v>
      </c>
      <c r="B9705" s="178" t="s">
        <v>249</v>
      </c>
      <c r="C9705" s="178" t="s">
        <v>1453</v>
      </c>
      <c r="D9705" s="178" t="s">
        <v>9307</v>
      </c>
      <c r="E9705" s="179">
        <v>40428</v>
      </c>
      <c r="F9705" s="180">
        <v>3761</v>
      </c>
      <c r="G9705" s="180">
        <v>0</v>
      </c>
      <c r="H9705" s="180">
        <v>198.69</v>
      </c>
      <c r="I9705" s="180">
        <f t="shared" si="302"/>
        <v>3959.69</v>
      </c>
      <c r="J9705" s="177" t="str">
        <f t="shared" si="303"/>
        <v>Date &gt; 1920</v>
      </c>
    </row>
    <row r="9706" spans="1:10" x14ac:dyDescent="0.3">
      <c r="A9706" s="178" t="s">
        <v>270</v>
      </c>
      <c r="B9706" s="178" t="s">
        <v>249</v>
      </c>
      <c r="C9706" s="178" t="s">
        <v>1453</v>
      </c>
      <c r="D9706" s="178" t="s">
        <v>9307</v>
      </c>
      <c r="E9706" s="179">
        <v>40487</v>
      </c>
      <c r="F9706" s="180">
        <v>37620</v>
      </c>
      <c r="G9706" s="180">
        <v>0</v>
      </c>
      <c r="H9706" s="180">
        <v>2262.1799999999998</v>
      </c>
      <c r="I9706" s="180">
        <f t="shared" si="302"/>
        <v>39882.18</v>
      </c>
      <c r="J9706" s="177" t="str">
        <f t="shared" si="303"/>
        <v>Date &gt; 1920</v>
      </c>
    </row>
    <row r="9707" spans="1:10" x14ac:dyDescent="0.3">
      <c r="A9707" s="178" t="s">
        <v>270</v>
      </c>
      <c r="B9707" s="178" t="s">
        <v>249</v>
      </c>
      <c r="C9707" s="178" t="s">
        <v>1453</v>
      </c>
      <c r="D9707" s="178" t="s">
        <v>9307</v>
      </c>
      <c r="E9707" s="179">
        <v>40724</v>
      </c>
      <c r="F9707" s="180">
        <v>7565</v>
      </c>
      <c r="G9707" s="180">
        <v>0</v>
      </c>
      <c r="H9707" s="180">
        <v>116.5</v>
      </c>
      <c r="I9707" s="180">
        <f t="shared" si="302"/>
        <v>7681.5</v>
      </c>
      <c r="J9707" s="177" t="str">
        <f t="shared" si="303"/>
        <v>Date &gt; 1920</v>
      </c>
    </row>
    <row r="9708" spans="1:10" x14ac:dyDescent="0.3">
      <c r="A9708" s="178" t="s">
        <v>270</v>
      </c>
      <c r="B9708" s="178" t="s">
        <v>249</v>
      </c>
      <c r="C9708" s="178" t="s">
        <v>1453</v>
      </c>
      <c r="D9708" s="178" t="s">
        <v>9308</v>
      </c>
      <c r="E9708" s="179">
        <v>41211</v>
      </c>
      <c r="F9708" s="180">
        <v>402784</v>
      </c>
      <c r="G9708" s="180">
        <v>0</v>
      </c>
      <c r="H9708" s="180">
        <v>47605.04</v>
      </c>
      <c r="I9708" s="180">
        <f t="shared" si="302"/>
        <v>450389.04</v>
      </c>
      <c r="J9708" s="177" t="str">
        <f t="shared" si="303"/>
        <v>Date &gt; 1920</v>
      </c>
    </row>
    <row r="9709" spans="1:10" x14ac:dyDescent="0.3">
      <c r="A9709" s="178" t="s">
        <v>270</v>
      </c>
      <c r="B9709" s="178" t="s">
        <v>249</v>
      </c>
      <c r="C9709" s="178" t="s">
        <v>1453</v>
      </c>
      <c r="D9709" s="178" t="s">
        <v>9308</v>
      </c>
      <c r="E9709" s="179">
        <v>41240</v>
      </c>
      <c r="F9709" s="180">
        <v>147216</v>
      </c>
      <c r="G9709" s="180">
        <v>0</v>
      </c>
      <c r="H9709" s="180">
        <v>21922.68</v>
      </c>
      <c r="I9709" s="180">
        <f t="shared" si="302"/>
        <v>169138.68</v>
      </c>
      <c r="J9709" s="177" t="str">
        <f t="shared" si="303"/>
        <v>Date &gt; 1920</v>
      </c>
    </row>
    <row r="9710" spans="1:10" x14ac:dyDescent="0.3">
      <c r="A9710" s="178" t="s">
        <v>270</v>
      </c>
      <c r="B9710" s="178" t="s">
        <v>249</v>
      </c>
      <c r="C9710" s="178" t="s">
        <v>1453</v>
      </c>
      <c r="D9710" s="178" t="s">
        <v>9308</v>
      </c>
      <c r="E9710" s="179">
        <v>41422</v>
      </c>
      <c r="F9710" s="180">
        <v>50000</v>
      </c>
      <c r="G9710" s="180">
        <v>0</v>
      </c>
      <c r="H9710" s="180">
        <v>-558.54</v>
      </c>
      <c r="I9710" s="180">
        <f t="shared" si="302"/>
        <v>49441.46</v>
      </c>
      <c r="J9710" s="177" t="str">
        <f t="shared" si="303"/>
        <v>Date &gt; 1920</v>
      </c>
    </row>
    <row r="9711" spans="1:10" x14ac:dyDescent="0.3">
      <c r="A9711" s="178" t="s">
        <v>270</v>
      </c>
      <c r="B9711" s="178" t="s">
        <v>249</v>
      </c>
      <c r="C9711" s="178" t="s">
        <v>1453</v>
      </c>
      <c r="D9711" s="178" t="s">
        <v>9308</v>
      </c>
      <c r="E9711" s="179">
        <v>41500</v>
      </c>
      <c r="F9711" s="180">
        <v>20714</v>
      </c>
      <c r="G9711" s="180">
        <v>0</v>
      </c>
      <c r="H9711" s="180">
        <v>-23016.51</v>
      </c>
      <c r="I9711" s="180">
        <f t="shared" si="302"/>
        <v>-2302.5099999999984</v>
      </c>
      <c r="J9711" s="177" t="str">
        <f t="shared" si="303"/>
        <v>Date &gt; 1920</v>
      </c>
    </row>
    <row r="9712" spans="1:10" x14ac:dyDescent="0.3">
      <c r="A9712" s="178" t="s">
        <v>270</v>
      </c>
      <c r="B9712" s="178" t="s">
        <v>249</v>
      </c>
      <c r="C9712" s="178" t="s">
        <v>1453</v>
      </c>
      <c r="D9712" s="178" t="s">
        <v>9309</v>
      </c>
      <c r="E9712" s="179">
        <v>41423</v>
      </c>
      <c r="F9712" s="180">
        <v>0</v>
      </c>
      <c r="G9712" s="180">
        <v>23415.32</v>
      </c>
      <c r="H9712" s="180">
        <v>11707.65</v>
      </c>
      <c r="I9712" s="180">
        <f t="shared" si="302"/>
        <v>35122.97</v>
      </c>
      <c r="J9712" s="177" t="str">
        <f t="shared" si="303"/>
        <v>Date &gt; 1920</v>
      </c>
    </row>
    <row r="9713" spans="1:10" x14ac:dyDescent="0.3">
      <c r="A9713" s="178" t="s">
        <v>270</v>
      </c>
      <c r="B9713" s="178" t="s">
        <v>249</v>
      </c>
      <c r="C9713" s="178" t="s">
        <v>1453</v>
      </c>
      <c r="D9713" s="178" t="s">
        <v>9310</v>
      </c>
      <c r="E9713" s="179">
        <v>41502</v>
      </c>
      <c r="F9713" s="180">
        <v>0</v>
      </c>
      <c r="G9713" s="180">
        <v>6155.97</v>
      </c>
      <c r="H9713" s="180">
        <v>3077.99</v>
      </c>
      <c r="I9713" s="180">
        <f t="shared" si="302"/>
        <v>9233.9599999999991</v>
      </c>
      <c r="J9713" s="177" t="str">
        <f t="shared" si="303"/>
        <v>Date &gt; 1920</v>
      </c>
    </row>
    <row r="9714" spans="1:10" x14ac:dyDescent="0.3">
      <c r="A9714" s="178" t="s">
        <v>270</v>
      </c>
      <c r="B9714" s="178" t="s">
        <v>249</v>
      </c>
      <c r="C9714" s="178" t="s">
        <v>1453</v>
      </c>
      <c r="D9714" s="178" t="s">
        <v>9311</v>
      </c>
      <c r="E9714" s="179">
        <v>41618</v>
      </c>
      <c r="F9714" s="180">
        <v>0</v>
      </c>
      <c r="G9714" s="180">
        <v>12600</v>
      </c>
      <c r="H9714" s="180">
        <v>5400</v>
      </c>
      <c r="I9714" s="180">
        <f t="shared" si="302"/>
        <v>18000</v>
      </c>
      <c r="J9714" s="177" t="str">
        <f t="shared" si="303"/>
        <v>Date &gt; 1920</v>
      </c>
    </row>
    <row r="9715" spans="1:10" x14ac:dyDescent="0.3">
      <c r="A9715" s="178" t="s">
        <v>270</v>
      </c>
      <c r="B9715" s="178" t="s">
        <v>249</v>
      </c>
      <c r="C9715" s="178" t="s">
        <v>1453</v>
      </c>
      <c r="D9715" s="178" t="s">
        <v>9312</v>
      </c>
      <c r="E9715" s="179">
        <v>42027</v>
      </c>
      <c r="F9715" s="180">
        <v>151851</v>
      </c>
      <c r="G9715" s="180">
        <v>8760.98</v>
      </c>
      <c r="H9715" s="180">
        <v>8762.6299999999992</v>
      </c>
      <c r="I9715" s="180">
        <f t="shared" si="302"/>
        <v>169374.61000000002</v>
      </c>
      <c r="J9715" s="177" t="str">
        <f t="shared" si="303"/>
        <v>Date &gt; 1920</v>
      </c>
    </row>
    <row r="9716" spans="1:10" x14ac:dyDescent="0.3">
      <c r="A9716" s="178" t="s">
        <v>270</v>
      </c>
      <c r="B9716" s="178" t="s">
        <v>249</v>
      </c>
      <c r="C9716" s="178" t="s">
        <v>1453</v>
      </c>
      <c r="D9716" s="178" t="s">
        <v>9312</v>
      </c>
      <c r="E9716" s="179">
        <v>42247</v>
      </c>
      <c r="F9716" s="180">
        <v>9802</v>
      </c>
      <c r="G9716" s="180">
        <v>219.77</v>
      </c>
      <c r="H9716" s="180">
        <v>218.81</v>
      </c>
      <c r="I9716" s="180">
        <f t="shared" si="302"/>
        <v>10240.58</v>
      </c>
      <c r="J9716" s="177" t="str">
        <f t="shared" si="303"/>
        <v>Date &gt; 1920</v>
      </c>
    </row>
    <row r="9717" spans="1:10" x14ac:dyDescent="0.3">
      <c r="A9717" s="178" t="s">
        <v>270</v>
      </c>
      <c r="B9717" s="178" t="s">
        <v>249</v>
      </c>
      <c r="C9717" s="178" t="s">
        <v>1453</v>
      </c>
      <c r="D9717" s="178" t="s">
        <v>9313</v>
      </c>
      <c r="E9717" s="179">
        <v>42404</v>
      </c>
      <c r="F9717" s="180">
        <v>137946</v>
      </c>
      <c r="G9717" s="180">
        <v>9936.08</v>
      </c>
      <c r="H9717" s="180">
        <v>8232.5499999999993</v>
      </c>
      <c r="I9717" s="180">
        <f t="shared" si="302"/>
        <v>156114.62999999998</v>
      </c>
      <c r="J9717" s="177" t="str">
        <f t="shared" si="303"/>
        <v>Date &gt; 1920</v>
      </c>
    </row>
    <row r="9718" spans="1:10" x14ac:dyDescent="0.3">
      <c r="A9718" s="178" t="s">
        <v>270</v>
      </c>
      <c r="B9718" s="178" t="s">
        <v>249</v>
      </c>
      <c r="C9718" s="178" t="s">
        <v>1453</v>
      </c>
      <c r="D9718" s="178" t="s">
        <v>9313</v>
      </c>
      <c r="E9718" s="179">
        <v>42426</v>
      </c>
      <c r="F9718" s="180">
        <v>248226</v>
      </c>
      <c r="G9718" s="180">
        <v>15655.63</v>
      </c>
      <c r="H9718" s="180">
        <v>14257.06</v>
      </c>
      <c r="I9718" s="180">
        <f t="shared" si="302"/>
        <v>278138.69</v>
      </c>
      <c r="J9718" s="177" t="str">
        <f t="shared" si="303"/>
        <v>Date &gt; 1920</v>
      </c>
    </row>
    <row r="9719" spans="1:10" x14ac:dyDescent="0.3">
      <c r="A9719" s="178" t="s">
        <v>270</v>
      </c>
      <c r="B9719" s="178" t="s">
        <v>249</v>
      </c>
      <c r="C9719" s="178" t="s">
        <v>1453</v>
      </c>
      <c r="D9719" s="178" t="s">
        <v>9313</v>
      </c>
      <c r="E9719" s="179">
        <v>42634</v>
      </c>
      <c r="F9719" s="180">
        <v>134988</v>
      </c>
      <c r="G9719" s="180">
        <v>7894.85</v>
      </c>
      <c r="H9719" s="180">
        <v>7599.61</v>
      </c>
      <c r="I9719" s="180">
        <f t="shared" si="302"/>
        <v>150482.46</v>
      </c>
      <c r="J9719" s="177" t="str">
        <f t="shared" si="303"/>
        <v>Date &gt; 1920</v>
      </c>
    </row>
    <row r="9720" spans="1:10" x14ac:dyDescent="0.3">
      <c r="A9720" s="178" t="s">
        <v>270</v>
      </c>
      <c r="B9720" s="178" t="s">
        <v>249</v>
      </c>
      <c r="C9720" s="178" t="s">
        <v>1453</v>
      </c>
      <c r="D9720" s="178" t="s">
        <v>9313</v>
      </c>
      <c r="E9720" s="179">
        <v>42712</v>
      </c>
      <c r="F9720" s="180">
        <v>174252</v>
      </c>
      <c r="G9720" s="180">
        <v>12044.88</v>
      </c>
      <c r="H9720" s="180">
        <v>11446.08</v>
      </c>
      <c r="I9720" s="180">
        <f t="shared" si="302"/>
        <v>197742.96</v>
      </c>
      <c r="J9720" s="177" t="str">
        <f t="shared" si="303"/>
        <v>Date &gt; 1920</v>
      </c>
    </row>
    <row r="9721" spans="1:10" x14ac:dyDescent="0.3">
      <c r="A9721" s="178" t="s">
        <v>270</v>
      </c>
      <c r="B9721" s="178" t="s">
        <v>249</v>
      </c>
      <c r="C9721" s="178" t="s">
        <v>1453</v>
      </c>
      <c r="D9721" s="178" t="s">
        <v>9313</v>
      </c>
      <c r="E9721" s="179">
        <v>43334</v>
      </c>
      <c r="F9721" s="180">
        <v>31616</v>
      </c>
      <c r="G9721" s="180">
        <v>189.36</v>
      </c>
      <c r="H9721" s="180">
        <v>188.66</v>
      </c>
      <c r="I9721" s="180">
        <f t="shared" si="302"/>
        <v>31994.02</v>
      </c>
      <c r="J9721" s="177" t="str">
        <f t="shared" si="303"/>
        <v>Date &gt; 1920</v>
      </c>
    </row>
    <row r="9722" spans="1:10" x14ac:dyDescent="0.3">
      <c r="A9722" s="178" t="s">
        <v>270</v>
      </c>
      <c r="B9722" s="178" t="s">
        <v>249</v>
      </c>
      <c r="C9722" s="178" t="s">
        <v>1453</v>
      </c>
      <c r="D9722" s="178" t="s">
        <v>9314</v>
      </c>
      <c r="E9722" s="179">
        <v>42744</v>
      </c>
      <c r="F9722" s="180">
        <v>304004</v>
      </c>
      <c r="G9722" s="180">
        <v>16889.2</v>
      </c>
      <c r="H9722" s="180">
        <v>16890.98</v>
      </c>
      <c r="I9722" s="180">
        <f t="shared" si="302"/>
        <v>337784.18</v>
      </c>
      <c r="J9722" s="177" t="str">
        <f t="shared" si="303"/>
        <v>Date &gt; 1920</v>
      </c>
    </row>
    <row r="9723" spans="1:10" x14ac:dyDescent="0.3">
      <c r="A9723" s="178" t="s">
        <v>270</v>
      </c>
      <c r="B9723" s="178" t="s">
        <v>249</v>
      </c>
      <c r="C9723" s="178" t="s">
        <v>1453</v>
      </c>
      <c r="D9723" s="178" t="s">
        <v>9314</v>
      </c>
      <c r="E9723" s="179">
        <v>42789</v>
      </c>
      <c r="F9723" s="180">
        <v>179302</v>
      </c>
      <c r="G9723" s="180">
        <v>9961.19</v>
      </c>
      <c r="H9723" s="180">
        <v>10517.99</v>
      </c>
      <c r="I9723" s="180">
        <f t="shared" si="302"/>
        <v>199781.18</v>
      </c>
      <c r="J9723" s="177" t="str">
        <f t="shared" si="303"/>
        <v>Date &gt; 1920</v>
      </c>
    </row>
    <row r="9724" spans="1:10" x14ac:dyDescent="0.3">
      <c r="A9724" s="178" t="s">
        <v>270</v>
      </c>
      <c r="B9724" s="178" t="s">
        <v>249</v>
      </c>
      <c r="C9724" s="178" t="s">
        <v>1453</v>
      </c>
      <c r="D9724" s="178" t="s">
        <v>9314</v>
      </c>
      <c r="E9724" s="179">
        <v>43144</v>
      </c>
      <c r="F9724" s="180">
        <v>13562</v>
      </c>
      <c r="G9724" s="180">
        <v>1442.78</v>
      </c>
      <c r="H9724" s="180">
        <v>2460.29</v>
      </c>
      <c r="I9724" s="180">
        <f t="shared" si="302"/>
        <v>17465.07</v>
      </c>
      <c r="J9724" s="177" t="str">
        <f t="shared" si="303"/>
        <v>Date &gt; 1920</v>
      </c>
    </row>
    <row r="9725" spans="1:10" x14ac:dyDescent="0.3">
      <c r="A9725" s="178" t="s">
        <v>270</v>
      </c>
      <c r="B9725" s="178" t="s">
        <v>249</v>
      </c>
      <c r="C9725" s="178" t="s">
        <v>1453</v>
      </c>
      <c r="D9725" s="178" t="s">
        <v>9314</v>
      </c>
      <c r="E9725" s="179">
        <v>43334</v>
      </c>
      <c r="F9725" s="180">
        <v>12408</v>
      </c>
      <c r="G9725" s="180">
        <v>0</v>
      </c>
      <c r="H9725" s="180">
        <v>0</v>
      </c>
      <c r="I9725" s="180">
        <f t="shared" si="302"/>
        <v>12408</v>
      </c>
      <c r="J9725" s="177" t="str">
        <f t="shared" si="303"/>
        <v>Date &gt; 1920</v>
      </c>
    </row>
    <row r="9726" spans="1:10" x14ac:dyDescent="0.3">
      <c r="A9726" s="178" t="s">
        <v>270</v>
      </c>
      <c r="B9726" s="178" t="s">
        <v>249</v>
      </c>
      <c r="C9726" s="178" t="s">
        <v>1453</v>
      </c>
      <c r="D9726" s="178" t="s">
        <v>9315</v>
      </c>
      <c r="E9726" s="179">
        <v>43033</v>
      </c>
      <c r="F9726" s="180">
        <v>0</v>
      </c>
      <c r="G9726" s="180">
        <v>23999.4</v>
      </c>
      <c r="H9726" s="180">
        <v>5999.85</v>
      </c>
      <c r="I9726" s="180">
        <f t="shared" si="302"/>
        <v>29999.25</v>
      </c>
      <c r="J9726" s="177" t="str">
        <f t="shared" si="303"/>
        <v>Date &gt; 1920</v>
      </c>
    </row>
    <row r="9727" spans="1:10" x14ac:dyDescent="0.3">
      <c r="A9727" s="178" t="s">
        <v>270</v>
      </c>
      <c r="B9727" s="178" t="s">
        <v>249</v>
      </c>
      <c r="C9727" s="178" t="s">
        <v>1453</v>
      </c>
      <c r="D9727" s="178" t="s">
        <v>9316</v>
      </c>
      <c r="E9727" s="209">
        <v>0</v>
      </c>
      <c r="F9727" s="180">
        <v>0</v>
      </c>
      <c r="G9727" s="180">
        <v>48545.9</v>
      </c>
      <c r="H9727" s="180">
        <v>16181.96</v>
      </c>
      <c r="I9727" s="180">
        <f t="shared" si="302"/>
        <v>64727.86</v>
      </c>
      <c r="J9727" s="177" t="str">
        <f t="shared" si="303"/>
        <v>Sketchy date</v>
      </c>
    </row>
    <row r="9728" spans="1:10" x14ac:dyDescent="0.3">
      <c r="A9728" s="178" t="s">
        <v>270</v>
      </c>
      <c r="B9728" s="178" t="s">
        <v>249</v>
      </c>
      <c r="C9728" s="178" t="s">
        <v>1453</v>
      </c>
      <c r="D9728" s="178" t="s">
        <v>9317</v>
      </c>
      <c r="E9728" s="209">
        <v>0</v>
      </c>
      <c r="F9728" s="180">
        <v>270219</v>
      </c>
      <c r="G9728" s="180">
        <v>22510.68</v>
      </c>
      <c r="H9728" s="180">
        <v>7504.58</v>
      </c>
      <c r="I9728" s="180">
        <f t="shared" si="302"/>
        <v>300234.26</v>
      </c>
      <c r="J9728" s="177" t="str">
        <f t="shared" si="303"/>
        <v>Sketchy date</v>
      </c>
    </row>
    <row r="9729" spans="1:10" x14ac:dyDescent="0.3">
      <c r="A9729" s="178" t="s">
        <v>270</v>
      </c>
      <c r="B9729" s="178" t="s">
        <v>253</v>
      </c>
      <c r="C9729" s="178" t="s">
        <v>5226</v>
      </c>
      <c r="D9729" s="178" t="s">
        <v>9318</v>
      </c>
      <c r="E9729" s="179">
        <v>19630</v>
      </c>
      <c r="F9729" s="180">
        <v>0</v>
      </c>
      <c r="G9729" s="180">
        <v>14449</v>
      </c>
      <c r="H9729" s="180">
        <v>0</v>
      </c>
      <c r="I9729" s="180">
        <f t="shared" si="302"/>
        <v>14449</v>
      </c>
      <c r="J9729" s="177" t="str">
        <f t="shared" si="303"/>
        <v>Date &gt; 1920</v>
      </c>
    </row>
    <row r="9730" spans="1:10" x14ac:dyDescent="0.3">
      <c r="A9730" s="178" t="s">
        <v>270</v>
      </c>
      <c r="B9730" s="178" t="s">
        <v>253</v>
      </c>
      <c r="C9730" s="178" t="s">
        <v>5226</v>
      </c>
      <c r="D9730" s="178" t="s">
        <v>7484</v>
      </c>
      <c r="E9730" s="179">
        <v>27842</v>
      </c>
      <c r="F9730" s="180">
        <v>0</v>
      </c>
      <c r="G9730" s="180">
        <v>14910.24</v>
      </c>
      <c r="H9730" s="180">
        <v>3727.56</v>
      </c>
      <c r="I9730" s="180">
        <f t="shared" si="302"/>
        <v>18637.8</v>
      </c>
      <c r="J9730" s="177" t="str">
        <f t="shared" si="303"/>
        <v>Date &gt; 1920</v>
      </c>
    </row>
    <row r="9731" spans="1:10" x14ac:dyDescent="0.3">
      <c r="A9731" s="178" t="s">
        <v>270</v>
      </c>
      <c r="B9731" s="178" t="s">
        <v>253</v>
      </c>
      <c r="C9731" s="178" t="s">
        <v>5226</v>
      </c>
      <c r="D9731" s="178" t="s">
        <v>9319</v>
      </c>
      <c r="E9731" s="179">
        <v>32909</v>
      </c>
      <c r="F9731" s="180">
        <v>0</v>
      </c>
      <c r="G9731" s="180">
        <v>4052</v>
      </c>
      <c r="H9731" s="180">
        <v>1013</v>
      </c>
      <c r="I9731" s="180">
        <f t="shared" si="302"/>
        <v>5065</v>
      </c>
      <c r="J9731" s="177" t="str">
        <f t="shared" si="303"/>
        <v>Date &gt; 1920</v>
      </c>
    </row>
    <row r="9732" spans="1:10" x14ac:dyDescent="0.3">
      <c r="A9732" s="178" t="s">
        <v>270</v>
      </c>
      <c r="B9732" s="178" t="s">
        <v>253</v>
      </c>
      <c r="C9732" s="178" t="s">
        <v>5226</v>
      </c>
      <c r="D9732" s="178" t="s">
        <v>9320</v>
      </c>
      <c r="E9732" s="179">
        <v>34967</v>
      </c>
      <c r="F9732" s="180">
        <v>0</v>
      </c>
      <c r="G9732" s="180">
        <v>1600</v>
      </c>
      <c r="H9732" s="180">
        <v>400</v>
      </c>
      <c r="I9732" s="180">
        <f t="shared" si="302"/>
        <v>2000</v>
      </c>
      <c r="J9732" s="177" t="str">
        <f t="shared" si="303"/>
        <v>Date &gt; 1920</v>
      </c>
    </row>
    <row r="9733" spans="1:10" x14ac:dyDescent="0.3">
      <c r="A9733" s="178" t="s">
        <v>270</v>
      </c>
      <c r="B9733" s="178" t="s">
        <v>253</v>
      </c>
      <c r="C9733" s="178" t="s">
        <v>5226</v>
      </c>
      <c r="D9733" s="178" t="s">
        <v>9321</v>
      </c>
      <c r="E9733" s="179">
        <v>35131</v>
      </c>
      <c r="F9733" s="180">
        <v>0</v>
      </c>
      <c r="G9733" s="180">
        <v>3771.13</v>
      </c>
      <c r="H9733" s="180">
        <v>942.78</v>
      </c>
      <c r="I9733" s="180">
        <f t="shared" ref="I9733:I9796" si="304">SUM(F9733:H9733)</f>
        <v>4713.91</v>
      </c>
      <c r="J9733" s="177" t="str">
        <f t="shared" ref="J9733:J9796" si="305">IF(OR(YEAR(E9733)&gt; 1920, ISBLANK(E9733)), "Date &gt; 1920", "Sketchy date")</f>
        <v>Date &gt; 1920</v>
      </c>
    </row>
    <row r="9734" spans="1:10" x14ac:dyDescent="0.3">
      <c r="A9734" s="178" t="s">
        <v>270</v>
      </c>
      <c r="B9734" s="178" t="s">
        <v>253</v>
      </c>
      <c r="C9734" s="178" t="s">
        <v>5226</v>
      </c>
      <c r="D9734" s="178" t="s">
        <v>9322</v>
      </c>
      <c r="E9734" s="179">
        <v>35955</v>
      </c>
      <c r="F9734" s="180">
        <v>0</v>
      </c>
      <c r="G9734" s="180">
        <v>9440</v>
      </c>
      <c r="H9734" s="180">
        <v>4560</v>
      </c>
      <c r="I9734" s="180">
        <f t="shared" si="304"/>
        <v>14000</v>
      </c>
      <c r="J9734" s="177" t="str">
        <f t="shared" si="305"/>
        <v>Date &gt; 1920</v>
      </c>
    </row>
    <row r="9735" spans="1:10" x14ac:dyDescent="0.3">
      <c r="A9735" s="178" t="s">
        <v>270</v>
      </c>
      <c r="B9735" s="178" t="s">
        <v>253</v>
      </c>
      <c r="C9735" s="178" t="s">
        <v>5226</v>
      </c>
      <c r="D9735" s="178" t="s">
        <v>9323</v>
      </c>
      <c r="E9735" s="179">
        <v>36308</v>
      </c>
      <c r="F9735" s="180">
        <v>0</v>
      </c>
      <c r="G9735" s="180">
        <v>919.68</v>
      </c>
      <c r="H9735" s="180">
        <v>0</v>
      </c>
      <c r="I9735" s="180">
        <f t="shared" si="304"/>
        <v>919.68</v>
      </c>
      <c r="J9735" s="177" t="str">
        <f t="shared" si="305"/>
        <v>Date &gt; 1920</v>
      </c>
    </row>
    <row r="9736" spans="1:10" x14ac:dyDescent="0.3">
      <c r="A9736" s="178" t="s">
        <v>270</v>
      </c>
      <c r="B9736" s="178" t="s">
        <v>253</v>
      </c>
      <c r="C9736" s="178" t="s">
        <v>5226</v>
      </c>
      <c r="D9736" s="178" t="s">
        <v>9324</v>
      </c>
      <c r="E9736" s="179">
        <v>36480</v>
      </c>
      <c r="F9736" s="180">
        <v>0</v>
      </c>
      <c r="G9736" s="180">
        <v>8539.14</v>
      </c>
      <c r="H9736" s="180">
        <v>5692.76</v>
      </c>
      <c r="I9736" s="180">
        <f t="shared" si="304"/>
        <v>14231.9</v>
      </c>
      <c r="J9736" s="177" t="str">
        <f t="shared" si="305"/>
        <v>Date &gt; 1920</v>
      </c>
    </row>
    <row r="9737" spans="1:10" x14ac:dyDescent="0.3">
      <c r="A9737" s="178" t="s">
        <v>270</v>
      </c>
      <c r="B9737" s="178" t="s">
        <v>253</v>
      </c>
      <c r="C9737" s="178" t="s">
        <v>5226</v>
      </c>
      <c r="D9737" s="178" t="s">
        <v>9324</v>
      </c>
      <c r="E9737" s="179">
        <v>36693</v>
      </c>
      <c r="F9737" s="180">
        <v>0</v>
      </c>
      <c r="G9737" s="180">
        <v>26171.26</v>
      </c>
      <c r="H9737" s="180">
        <v>17420.240000000002</v>
      </c>
      <c r="I9737" s="180">
        <f t="shared" si="304"/>
        <v>43591.5</v>
      </c>
      <c r="J9737" s="177" t="str">
        <f t="shared" si="305"/>
        <v>Date &gt; 1920</v>
      </c>
    </row>
    <row r="9738" spans="1:10" x14ac:dyDescent="0.3">
      <c r="A9738" s="178" t="s">
        <v>270</v>
      </c>
      <c r="B9738" s="178" t="s">
        <v>253</v>
      </c>
      <c r="C9738" s="178" t="s">
        <v>5226</v>
      </c>
      <c r="D9738" s="178" t="s">
        <v>9324</v>
      </c>
      <c r="E9738" s="179">
        <v>37158</v>
      </c>
      <c r="F9738" s="180">
        <v>0</v>
      </c>
      <c r="G9738" s="180">
        <v>1845.13</v>
      </c>
      <c r="H9738" s="180">
        <v>1230.0899999999999</v>
      </c>
      <c r="I9738" s="180">
        <f t="shared" si="304"/>
        <v>3075.2200000000003</v>
      </c>
      <c r="J9738" s="177" t="str">
        <f t="shared" si="305"/>
        <v>Date &gt; 1920</v>
      </c>
    </row>
    <row r="9739" spans="1:10" x14ac:dyDescent="0.3">
      <c r="A9739" s="178" t="s">
        <v>270</v>
      </c>
      <c r="B9739" s="178" t="s">
        <v>253</v>
      </c>
      <c r="C9739" s="178" t="s">
        <v>5226</v>
      </c>
      <c r="D9739" s="178" t="s">
        <v>9325</v>
      </c>
      <c r="E9739" s="179">
        <v>37665</v>
      </c>
      <c r="F9739" s="180">
        <v>0</v>
      </c>
      <c r="G9739" s="180">
        <v>6511.31</v>
      </c>
      <c r="H9739" s="180">
        <v>4340.87</v>
      </c>
      <c r="I9739" s="180">
        <f t="shared" si="304"/>
        <v>10852.18</v>
      </c>
      <c r="J9739" s="177" t="str">
        <f t="shared" si="305"/>
        <v>Date &gt; 1920</v>
      </c>
    </row>
    <row r="9740" spans="1:10" x14ac:dyDescent="0.3">
      <c r="A9740" s="178" t="s">
        <v>270</v>
      </c>
      <c r="B9740" s="178" t="s">
        <v>253</v>
      </c>
      <c r="C9740" s="178" t="s">
        <v>5226</v>
      </c>
      <c r="D9740" s="178" t="s">
        <v>9325</v>
      </c>
      <c r="E9740" s="179">
        <v>37798</v>
      </c>
      <c r="F9740" s="180">
        <v>0</v>
      </c>
      <c r="G9740" s="180">
        <v>6006</v>
      </c>
      <c r="H9740" s="180">
        <v>4004</v>
      </c>
      <c r="I9740" s="180">
        <f t="shared" si="304"/>
        <v>10010</v>
      </c>
      <c r="J9740" s="177" t="str">
        <f t="shared" si="305"/>
        <v>Date &gt; 1920</v>
      </c>
    </row>
    <row r="9741" spans="1:10" x14ac:dyDescent="0.3">
      <c r="A9741" s="178" t="s">
        <v>270</v>
      </c>
      <c r="B9741" s="178" t="s">
        <v>253</v>
      </c>
      <c r="C9741" s="178" t="s">
        <v>5226</v>
      </c>
      <c r="D9741" s="178" t="s">
        <v>9326</v>
      </c>
      <c r="E9741" s="179">
        <v>38170</v>
      </c>
      <c r="F9741" s="180">
        <v>0</v>
      </c>
      <c r="G9741" s="180">
        <v>14400</v>
      </c>
      <c r="H9741" s="180">
        <v>9600</v>
      </c>
      <c r="I9741" s="180">
        <f t="shared" si="304"/>
        <v>24000</v>
      </c>
      <c r="J9741" s="177" t="str">
        <f t="shared" si="305"/>
        <v>Date &gt; 1920</v>
      </c>
    </row>
    <row r="9742" spans="1:10" x14ac:dyDescent="0.3">
      <c r="A9742" s="178" t="s">
        <v>270</v>
      </c>
      <c r="B9742" s="178" t="s">
        <v>253</v>
      </c>
      <c r="C9742" s="178" t="s">
        <v>5226</v>
      </c>
      <c r="D9742" s="178" t="s">
        <v>9326</v>
      </c>
      <c r="E9742" s="179">
        <v>38202</v>
      </c>
      <c r="F9742" s="180">
        <v>0</v>
      </c>
      <c r="G9742" s="180">
        <v>58576.05</v>
      </c>
      <c r="H9742" s="180">
        <v>39050.699999999997</v>
      </c>
      <c r="I9742" s="180">
        <f t="shared" si="304"/>
        <v>97626.75</v>
      </c>
      <c r="J9742" s="177" t="str">
        <f t="shared" si="305"/>
        <v>Date &gt; 1920</v>
      </c>
    </row>
    <row r="9743" spans="1:10" x14ac:dyDescent="0.3">
      <c r="A9743" s="178" t="s">
        <v>270</v>
      </c>
      <c r="B9743" s="178" t="s">
        <v>253</v>
      </c>
      <c r="C9743" s="178" t="s">
        <v>5226</v>
      </c>
      <c r="D9743" s="178" t="s">
        <v>9326</v>
      </c>
      <c r="E9743" s="179">
        <v>38254</v>
      </c>
      <c r="F9743" s="180">
        <v>0</v>
      </c>
      <c r="G9743" s="180">
        <v>62023.95</v>
      </c>
      <c r="H9743" s="180">
        <v>41349.300000000003</v>
      </c>
      <c r="I9743" s="180">
        <f t="shared" si="304"/>
        <v>103373.25</v>
      </c>
      <c r="J9743" s="177" t="str">
        <f t="shared" si="305"/>
        <v>Date &gt; 1920</v>
      </c>
    </row>
    <row r="9744" spans="1:10" x14ac:dyDescent="0.3">
      <c r="A9744" s="178" t="s">
        <v>270</v>
      </c>
      <c r="B9744" s="178" t="s">
        <v>253</v>
      </c>
      <c r="C9744" s="178" t="s">
        <v>5226</v>
      </c>
      <c r="D9744" s="178" t="s">
        <v>9326</v>
      </c>
      <c r="E9744" s="179">
        <v>38308</v>
      </c>
      <c r="F9744" s="180">
        <v>0</v>
      </c>
      <c r="G9744" s="180">
        <v>23455.23</v>
      </c>
      <c r="H9744" s="180">
        <v>16592.37</v>
      </c>
      <c r="I9744" s="180">
        <f t="shared" si="304"/>
        <v>40047.599999999999</v>
      </c>
      <c r="J9744" s="177" t="str">
        <f t="shared" si="305"/>
        <v>Date &gt; 1920</v>
      </c>
    </row>
    <row r="9745" spans="1:10" x14ac:dyDescent="0.3">
      <c r="A9745" s="178" t="s">
        <v>270</v>
      </c>
      <c r="B9745" s="178" t="s">
        <v>253</v>
      </c>
      <c r="C9745" s="178" t="s">
        <v>5226</v>
      </c>
      <c r="D9745" s="178" t="s">
        <v>9326</v>
      </c>
      <c r="E9745" s="179">
        <v>38377</v>
      </c>
      <c r="F9745" s="180">
        <v>0</v>
      </c>
      <c r="G9745" s="180">
        <v>6490.16</v>
      </c>
      <c r="H9745" s="180">
        <v>4326.78</v>
      </c>
      <c r="I9745" s="180">
        <f t="shared" si="304"/>
        <v>10816.939999999999</v>
      </c>
      <c r="J9745" s="177" t="str">
        <f t="shared" si="305"/>
        <v>Date &gt; 1920</v>
      </c>
    </row>
    <row r="9746" spans="1:10" x14ac:dyDescent="0.3">
      <c r="A9746" s="178" t="s">
        <v>270</v>
      </c>
      <c r="B9746" s="178" t="s">
        <v>253</v>
      </c>
      <c r="C9746" s="178" t="s">
        <v>5226</v>
      </c>
      <c r="D9746" s="178" t="s">
        <v>9326</v>
      </c>
      <c r="E9746" s="179">
        <v>38510</v>
      </c>
      <c r="F9746" s="180">
        <v>0</v>
      </c>
      <c r="G9746" s="180">
        <v>6000</v>
      </c>
      <c r="H9746" s="180">
        <v>4000</v>
      </c>
      <c r="I9746" s="180">
        <f t="shared" si="304"/>
        <v>10000</v>
      </c>
      <c r="J9746" s="177" t="str">
        <f t="shared" si="305"/>
        <v>Date &gt; 1920</v>
      </c>
    </row>
    <row r="9747" spans="1:10" x14ac:dyDescent="0.3">
      <c r="A9747" s="178" t="s">
        <v>270</v>
      </c>
      <c r="B9747" s="178" t="s">
        <v>253</v>
      </c>
      <c r="C9747" s="178" t="s">
        <v>5226</v>
      </c>
      <c r="D9747" s="178" t="s">
        <v>9326</v>
      </c>
      <c r="E9747" s="179">
        <v>38827</v>
      </c>
      <c r="F9747" s="180">
        <v>0</v>
      </c>
      <c r="G9747" s="180">
        <v>8166.83</v>
      </c>
      <c r="H9747" s="180">
        <v>5444.55</v>
      </c>
      <c r="I9747" s="180">
        <f t="shared" si="304"/>
        <v>13611.380000000001</v>
      </c>
      <c r="J9747" s="177" t="str">
        <f t="shared" si="305"/>
        <v>Date &gt; 1920</v>
      </c>
    </row>
    <row r="9748" spans="1:10" x14ac:dyDescent="0.3">
      <c r="A9748" s="178" t="s">
        <v>270</v>
      </c>
      <c r="B9748" s="178" t="s">
        <v>253</v>
      </c>
      <c r="C9748" s="178" t="s">
        <v>5226</v>
      </c>
      <c r="D9748" s="178" t="s">
        <v>9326</v>
      </c>
      <c r="E9748" s="179">
        <v>39744</v>
      </c>
      <c r="F9748" s="180">
        <v>0</v>
      </c>
      <c r="G9748" s="180">
        <v>5862.44</v>
      </c>
      <c r="H9748" s="180">
        <v>3908.3</v>
      </c>
      <c r="I9748" s="180">
        <f t="shared" si="304"/>
        <v>9770.74</v>
      </c>
      <c r="J9748" s="177" t="str">
        <f t="shared" si="305"/>
        <v>Date &gt; 1920</v>
      </c>
    </row>
    <row r="9749" spans="1:10" x14ac:dyDescent="0.3">
      <c r="A9749" s="178" t="s">
        <v>270</v>
      </c>
      <c r="B9749" s="178" t="s">
        <v>253</v>
      </c>
      <c r="C9749" s="178" t="s">
        <v>5226</v>
      </c>
      <c r="D9749" s="178" t="s">
        <v>9327</v>
      </c>
      <c r="E9749" s="179">
        <v>38524</v>
      </c>
      <c r="F9749" s="180">
        <v>0</v>
      </c>
      <c r="G9749" s="180">
        <v>2475.02</v>
      </c>
      <c r="H9749" s="180">
        <v>618.76</v>
      </c>
      <c r="I9749" s="180">
        <f t="shared" si="304"/>
        <v>3093.7799999999997</v>
      </c>
      <c r="J9749" s="177" t="str">
        <f t="shared" si="305"/>
        <v>Date &gt; 1920</v>
      </c>
    </row>
    <row r="9750" spans="1:10" x14ac:dyDescent="0.3">
      <c r="A9750" s="178" t="s">
        <v>270</v>
      </c>
      <c r="B9750" s="178" t="s">
        <v>253</v>
      </c>
      <c r="C9750" s="178" t="s">
        <v>5226</v>
      </c>
      <c r="D9750" s="178" t="s">
        <v>9328</v>
      </c>
      <c r="E9750" s="179">
        <v>38603</v>
      </c>
      <c r="F9750" s="180">
        <v>0</v>
      </c>
      <c r="G9750" s="180">
        <v>26966.720000000001</v>
      </c>
      <c r="H9750" s="180">
        <v>6741.68</v>
      </c>
      <c r="I9750" s="180">
        <f t="shared" si="304"/>
        <v>33708.400000000001</v>
      </c>
      <c r="J9750" s="177" t="str">
        <f t="shared" si="305"/>
        <v>Date &gt; 1920</v>
      </c>
    </row>
    <row r="9751" spans="1:10" x14ac:dyDescent="0.3">
      <c r="A9751" s="178" t="s">
        <v>270</v>
      </c>
      <c r="B9751" s="178" t="s">
        <v>253</v>
      </c>
      <c r="C9751" s="178" t="s">
        <v>5226</v>
      </c>
      <c r="D9751" s="178" t="s">
        <v>9329</v>
      </c>
      <c r="E9751" s="179">
        <v>38609</v>
      </c>
      <c r="F9751" s="180">
        <v>0</v>
      </c>
      <c r="G9751" s="180">
        <v>29600</v>
      </c>
      <c r="H9751" s="180">
        <v>7400</v>
      </c>
      <c r="I9751" s="180">
        <f t="shared" si="304"/>
        <v>37000</v>
      </c>
      <c r="J9751" s="177" t="str">
        <f t="shared" si="305"/>
        <v>Date &gt; 1920</v>
      </c>
    </row>
    <row r="9752" spans="1:10" x14ac:dyDescent="0.3">
      <c r="A9752" s="178" t="s">
        <v>270</v>
      </c>
      <c r="B9752" s="178" t="s">
        <v>253</v>
      </c>
      <c r="C9752" s="178" t="s">
        <v>5226</v>
      </c>
      <c r="D9752" s="178" t="s">
        <v>9330</v>
      </c>
      <c r="E9752" s="179">
        <v>42752</v>
      </c>
      <c r="F9752" s="180">
        <v>0</v>
      </c>
      <c r="G9752" s="180">
        <v>2880</v>
      </c>
      <c r="H9752" s="180">
        <v>320</v>
      </c>
      <c r="I9752" s="180">
        <f t="shared" si="304"/>
        <v>3200</v>
      </c>
      <c r="J9752" s="177" t="str">
        <f t="shared" si="305"/>
        <v>Date &gt; 1920</v>
      </c>
    </row>
    <row r="9753" spans="1:10" x14ac:dyDescent="0.3">
      <c r="A9753" s="178" t="s">
        <v>270</v>
      </c>
      <c r="B9753" s="178" t="s">
        <v>253</v>
      </c>
      <c r="C9753" s="178" t="s">
        <v>5226</v>
      </c>
      <c r="D9753" s="178" t="s">
        <v>9331</v>
      </c>
      <c r="E9753" s="179">
        <v>43242</v>
      </c>
      <c r="F9753" s="180">
        <v>0</v>
      </c>
      <c r="G9753" s="180">
        <v>10980</v>
      </c>
      <c r="H9753" s="180">
        <v>1220</v>
      </c>
      <c r="I9753" s="180">
        <f t="shared" si="304"/>
        <v>12200</v>
      </c>
      <c r="J9753" s="177" t="str">
        <f t="shared" si="305"/>
        <v>Date &gt; 1920</v>
      </c>
    </row>
    <row r="9754" spans="1:10" x14ac:dyDescent="0.3">
      <c r="A9754" s="178" t="s">
        <v>270</v>
      </c>
      <c r="B9754" s="178" t="s">
        <v>253</v>
      </c>
      <c r="C9754" s="178" t="s">
        <v>5226</v>
      </c>
      <c r="D9754" s="178" t="s">
        <v>9332</v>
      </c>
      <c r="E9754" s="179">
        <v>43242</v>
      </c>
      <c r="F9754" s="180">
        <v>0</v>
      </c>
      <c r="G9754" s="180">
        <v>6331.75</v>
      </c>
      <c r="H9754" s="180">
        <v>333.25</v>
      </c>
      <c r="I9754" s="180">
        <f t="shared" si="304"/>
        <v>6665</v>
      </c>
      <c r="J9754" s="177" t="str">
        <f t="shared" si="305"/>
        <v>Date &gt; 1920</v>
      </c>
    </row>
    <row r="9755" spans="1:10" x14ac:dyDescent="0.3">
      <c r="A9755" s="178" t="s">
        <v>270</v>
      </c>
      <c r="B9755" s="178" t="s">
        <v>253</v>
      </c>
      <c r="C9755" s="178" t="s">
        <v>5226</v>
      </c>
      <c r="D9755" s="178" t="s">
        <v>9332</v>
      </c>
      <c r="E9755" s="179">
        <v>43291</v>
      </c>
      <c r="F9755" s="180">
        <v>0</v>
      </c>
      <c r="G9755" s="180">
        <v>2869</v>
      </c>
      <c r="H9755" s="180">
        <v>151</v>
      </c>
      <c r="I9755" s="180">
        <f t="shared" si="304"/>
        <v>3020</v>
      </c>
      <c r="J9755" s="177" t="str">
        <f t="shared" si="305"/>
        <v>Date &gt; 1920</v>
      </c>
    </row>
    <row r="9756" spans="1:10" x14ac:dyDescent="0.3">
      <c r="A9756" s="178" t="s">
        <v>270</v>
      </c>
      <c r="B9756" s="178" t="s">
        <v>253</v>
      </c>
      <c r="C9756" s="178" t="s">
        <v>5226</v>
      </c>
      <c r="D9756" s="178" t="s">
        <v>9333</v>
      </c>
      <c r="E9756" s="179">
        <v>44056</v>
      </c>
      <c r="F9756" s="180">
        <v>0</v>
      </c>
      <c r="G9756" s="180">
        <v>3170.86</v>
      </c>
      <c r="H9756" s="180">
        <v>166.88</v>
      </c>
      <c r="I9756" s="180">
        <f t="shared" si="304"/>
        <v>3337.7400000000002</v>
      </c>
      <c r="J9756" s="177" t="str">
        <f t="shared" si="305"/>
        <v>Date &gt; 1920</v>
      </c>
    </row>
    <row r="9757" spans="1:10" x14ac:dyDescent="0.3">
      <c r="A9757" s="178" t="s">
        <v>3372</v>
      </c>
      <c r="B9757" s="178" t="s">
        <v>7</v>
      </c>
      <c r="C9757" s="178" t="s">
        <v>1300</v>
      </c>
      <c r="D9757" s="178" t="s">
        <v>8303</v>
      </c>
      <c r="E9757" s="179">
        <v>17814</v>
      </c>
      <c r="F9757" s="180">
        <v>0</v>
      </c>
      <c r="G9757" s="180">
        <v>2909.1</v>
      </c>
      <c r="H9757" s="180">
        <v>2909.1</v>
      </c>
      <c r="I9757" s="180">
        <f t="shared" si="304"/>
        <v>5818.2</v>
      </c>
      <c r="J9757" s="177" t="str">
        <f t="shared" si="305"/>
        <v>Date &gt; 1920</v>
      </c>
    </row>
    <row r="9758" spans="1:10" x14ac:dyDescent="0.3">
      <c r="A9758" s="178" t="s">
        <v>3372</v>
      </c>
      <c r="B9758" s="178" t="s">
        <v>7</v>
      </c>
      <c r="C9758" s="178" t="s">
        <v>1300</v>
      </c>
      <c r="D9758" s="178" t="s">
        <v>9334</v>
      </c>
      <c r="E9758" s="179">
        <v>19876</v>
      </c>
      <c r="F9758" s="180">
        <v>60736.63</v>
      </c>
      <c r="G9758" s="180">
        <v>40491.1</v>
      </c>
      <c r="H9758" s="180">
        <v>20245.53</v>
      </c>
      <c r="I9758" s="180">
        <f t="shared" si="304"/>
        <v>121473.26</v>
      </c>
      <c r="J9758" s="177" t="str">
        <f t="shared" si="305"/>
        <v>Date &gt; 1920</v>
      </c>
    </row>
    <row r="9759" spans="1:10" x14ac:dyDescent="0.3">
      <c r="A9759" s="178" t="s">
        <v>3372</v>
      </c>
      <c r="B9759" s="178" t="s">
        <v>7</v>
      </c>
      <c r="C9759" s="178" t="s">
        <v>1300</v>
      </c>
      <c r="D9759" s="178" t="s">
        <v>7170</v>
      </c>
      <c r="E9759" s="179">
        <v>19136</v>
      </c>
      <c r="F9759" s="180">
        <v>0</v>
      </c>
      <c r="G9759" s="180">
        <v>1343.34</v>
      </c>
      <c r="H9759" s="180">
        <v>1165.3399999999999</v>
      </c>
      <c r="I9759" s="180">
        <f t="shared" si="304"/>
        <v>2508.6799999999998</v>
      </c>
      <c r="J9759" s="177" t="str">
        <f t="shared" si="305"/>
        <v>Date &gt; 1920</v>
      </c>
    </row>
    <row r="9760" spans="1:10" x14ac:dyDescent="0.3">
      <c r="A9760" s="178" t="s">
        <v>3372</v>
      </c>
      <c r="B9760" s="178" t="s">
        <v>7</v>
      </c>
      <c r="C9760" s="178" t="s">
        <v>1300</v>
      </c>
      <c r="D9760" s="178" t="s">
        <v>6400</v>
      </c>
      <c r="E9760" s="179">
        <v>20018</v>
      </c>
      <c r="F9760" s="180">
        <v>0</v>
      </c>
      <c r="G9760" s="180">
        <v>1654.52</v>
      </c>
      <c r="H9760" s="180">
        <v>827.26</v>
      </c>
      <c r="I9760" s="180">
        <f t="shared" si="304"/>
        <v>2481.7799999999997</v>
      </c>
      <c r="J9760" s="177" t="str">
        <f t="shared" si="305"/>
        <v>Date &gt; 1920</v>
      </c>
    </row>
    <row r="9761" spans="1:10" x14ac:dyDescent="0.3">
      <c r="A9761" s="178" t="s">
        <v>3372</v>
      </c>
      <c r="B9761" s="178" t="s">
        <v>7</v>
      </c>
      <c r="C9761" s="178" t="s">
        <v>1300</v>
      </c>
      <c r="D9761" s="178" t="s">
        <v>6400</v>
      </c>
      <c r="E9761" s="179">
        <v>21523</v>
      </c>
      <c r="F9761" s="180">
        <v>0</v>
      </c>
      <c r="G9761" s="180">
        <v>1997.16</v>
      </c>
      <c r="H9761" s="180">
        <v>998.58</v>
      </c>
      <c r="I9761" s="180">
        <f t="shared" si="304"/>
        <v>2995.7400000000002</v>
      </c>
      <c r="J9761" s="177" t="str">
        <f t="shared" si="305"/>
        <v>Date &gt; 1920</v>
      </c>
    </row>
    <row r="9762" spans="1:10" x14ac:dyDescent="0.3">
      <c r="A9762" s="178" t="s">
        <v>3372</v>
      </c>
      <c r="B9762" s="178" t="s">
        <v>7</v>
      </c>
      <c r="C9762" s="178" t="s">
        <v>1300</v>
      </c>
      <c r="D9762" s="178" t="s">
        <v>9335</v>
      </c>
      <c r="E9762" s="179">
        <v>21821</v>
      </c>
      <c r="F9762" s="180">
        <v>0</v>
      </c>
      <c r="G9762" s="180">
        <v>4006.97</v>
      </c>
      <c r="H9762" s="180">
        <v>2003.48</v>
      </c>
      <c r="I9762" s="180">
        <f t="shared" si="304"/>
        <v>6010.45</v>
      </c>
      <c r="J9762" s="177" t="str">
        <f t="shared" si="305"/>
        <v>Date &gt; 1920</v>
      </c>
    </row>
    <row r="9763" spans="1:10" x14ac:dyDescent="0.3">
      <c r="A9763" s="178" t="s">
        <v>3372</v>
      </c>
      <c r="B9763" s="178" t="s">
        <v>7</v>
      </c>
      <c r="C9763" s="178" t="s">
        <v>1300</v>
      </c>
      <c r="D9763" s="178" t="s">
        <v>9336</v>
      </c>
      <c r="E9763" s="179">
        <v>22584</v>
      </c>
      <c r="F9763" s="180">
        <v>0</v>
      </c>
      <c r="G9763" s="180">
        <v>7939.23</v>
      </c>
      <c r="H9763" s="180">
        <v>3969.61</v>
      </c>
      <c r="I9763" s="180">
        <f t="shared" si="304"/>
        <v>11908.84</v>
      </c>
      <c r="J9763" s="177" t="str">
        <f t="shared" si="305"/>
        <v>Date &gt; 1920</v>
      </c>
    </row>
    <row r="9764" spans="1:10" x14ac:dyDescent="0.3">
      <c r="A9764" s="178" t="s">
        <v>3372</v>
      </c>
      <c r="B9764" s="178" t="s">
        <v>7</v>
      </c>
      <c r="C9764" s="178" t="s">
        <v>1300</v>
      </c>
      <c r="D9764" s="178" t="s">
        <v>9337</v>
      </c>
      <c r="E9764" s="179">
        <v>22930</v>
      </c>
      <c r="F9764" s="180">
        <v>0</v>
      </c>
      <c r="G9764" s="180">
        <v>2433.2800000000002</v>
      </c>
      <c r="H9764" s="180">
        <v>1216.6400000000001</v>
      </c>
      <c r="I9764" s="180">
        <f t="shared" si="304"/>
        <v>3649.92</v>
      </c>
      <c r="J9764" s="177" t="str">
        <f t="shared" si="305"/>
        <v>Date &gt; 1920</v>
      </c>
    </row>
    <row r="9765" spans="1:10" x14ac:dyDescent="0.3">
      <c r="A9765" s="178" t="s">
        <v>3372</v>
      </c>
      <c r="B9765" s="178" t="s">
        <v>7</v>
      </c>
      <c r="C9765" s="178" t="s">
        <v>1300</v>
      </c>
      <c r="D9765" s="178" t="s">
        <v>9338</v>
      </c>
      <c r="E9765" s="179">
        <v>26004</v>
      </c>
      <c r="F9765" s="180">
        <v>36701.75</v>
      </c>
      <c r="G9765" s="180">
        <v>25376.37</v>
      </c>
      <c r="H9765" s="180">
        <v>14051</v>
      </c>
      <c r="I9765" s="180">
        <f t="shared" si="304"/>
        <v>76129.119999999995</v>
      </c>
      <c r="J9765" s="177" t="str">
        <f t="shared" si="305"/>
        <v>Date &gt; 1920</v>
      </c>
    </row>
    <row r="9766" spans="1:10" x14ac:dyDescent="0.3">
      <c r="A9766" s="178" t="s">
        <v>3372</v>
      </c>
      <c r="B9766" s="178" t="s">
        <v>7</v>
      </c>
      <c r="C9766" s="178" t="s">
        <v>1300</v>
      </c>
      <c r="D9766" s="178" t="s">
        <v>9339</v>
      </c>
      <c r="E9766" s="179">
        <v>25160</v>
      </c>
      <c r="F9766" s="180">
        <v>0</v>
      </c>
      <c r="G9766" s="180">
        <v>7794.01</v>
      </c>
      <c r="H9766" s="180">
        <v>4980.8999999999996</v>
      </c>
      <c r="I9766" s="180">
        <f t="shared" si="304"/>
        <v>12774.91</v>
      </c>
      <c r="J9766" s="177" t="str">
        <f t="shared" si="305"/>
        <v>Date &gt; 1920</v>
      </c>
    </row>
    <row r="9767" spans="1:10" x14ac:dyDescent="0.3">
      <c r="A9767" s="178" t="s">
        <v>3372</v>
      </c>
      <c r="B9767" s="178" t="s">
        <v>7</v>
      </c>
      <c r="C9767" s="178" t="s">
        <v>1300</v>
      </c>
      <c r="D9767" s="178" t="s">
        <v>9340</v>
      </c>
      <c r="E9767" s="179">
        <v>25918</v>
      </c>
      <c r="F9767" s="180">
        <v>0</v>
      </c>
      <c r="G9767" s="180">
        <v>3729.54</v>
      </c>
      <c r="H9767" s="180">
        <v>3729.55</v>
      </c>
      <c r="I9767" s="180">
        <f t="shared" si="304"/>
        <v>7459.09</v>
      </c>
      <c r="J9767" s="177" t="str">
        <f t="shared" si="305"/>
        <v>Date &gt; 1920</v>
      </c>
    </row>
    <row r="9768" spans="1:10" x14ac:dyDescent="0.3">
      <c r="A9768" s="178" t="s">
        <v>3372</v>
      </c>
      <c r="B9768" s="178" t="s">
        <v>7</v>
      </c>
      <c r="C9768" s="178" t="s">
        <v>1300</v>
      </c>
      <c r="D9768" s="178" t="s">
        <v>7446</v>
      </c>
      <c r="E9768" s="179">
        <v>27568</v>
      </c>
      <c r="F9768" s="180">
        <v>131453.64000000001</v>
      </c>
      <c r="G9768" s="180">
        <v>94500</v>
      </c>
      <c r="H9768" s="180">
        <v>43446.51</v>
      </c>
      <c r="I9768" s="180">
        <f t="shared" si="304"/>
        <v>269400.15000000002</v>
      </c>
      <c r="J9768" s="177" t="str">
        <f t="shared" si="305"/>
        <v>Date &gt; 1920</v>
      </c>
    </row>
    <row r="9769" spans="1:10" x14ac:dyDescent="0.3">
      <c r="A9769" s="178" t="s">
        <v>3372</v>
      </c>
      <c r="B9769" s="178" t="s">
        <v>7</v>
      </c>
      <c r="C9769" s="178" t="s">
        <v>1300</v>
      </c>
      <c r="D9769" s="178" t="s">
        <v>7940</v>
      </c>
      <c r="E9769" s="179">
        <v>27071</v>
      </c>
      <c r="F9769" s="180">
        <v>0</v>
      </c>
      <c r="G9769" s="180">
        <v>12054.47</v>
      </c>
      <c r="H9769" s="180">
        <v>12054.48</v>
      </c>
      <c r="I9769" s="180">
        <f t="shared" si="304"/>
        <v>24108.949999999997</v>
      </c>
      <c r="J9769" s="177" t="str">
        <f t="shared" si="305"/>
        <v>Date &gt; 1920</v>
      </c>
    </row>
    <row r="9770" spans="1:10" x14ac:dyDescent="0.3">
      <c r="A9770" s="178" t="s">
        <v>3372</v>
      </c>
      <c r="B9770" s="178" t="s">
        <v>7</v>
      </c>
      <c r="C9770" s="178" t="s">
        <v>1300</v>
      </c>
      <c r="D9770" s="178" t="s">
        <v>9341</v>
      </c>
      <c r="E9770" s="179">
        <v>27425</v>
      </c>
      <c r="F9770" s="180">
        <v>0</v>
      </c>
      <c r="G9770" s="180">
        <v>9962.9599999999991</v>
      </c>
      <c r="H9770" s="180">
        <v>4981.49</v>
      </c>
      <c r="I9770" s="180">
        <f t="shared" si="304"/>
        <v>14944.449999999999</v>
      </c>
      <c r="J9770" s="177" t="str">
        <f t="shared" si="305"/>
        <v>Date &gt; 1920</v>
      </c>
    </row>
    <row r="9771" spans="1:10" x14ac:dyDescent="0.3">
      <c r="A9771" s="178" t="s">
        <v>3372</v>
      </c>
      <c r="B9771" s="178" t="s">
        <v>7</v>
      </c>
      <c r="C9771" s="178" t="s">
        <v>1300</v>
      </c>
      <c r="D9771" s="178" t="s">
        <v>9342</v>
      </c>
      <c r="E9771" s="179">
        <v>27885</v>
      </c>
      <c r="F9771" s="180">
        <v>0</v>
      </c>
      <c r="G9771" s="180">
        <v>29073.78</v>
      </c>
      <c r="H9771" s="180">
        <v>29073.79</v>
      </c>
      <c r="I9771" s="180">
        <f t="shared" si="304"/>
        <v>58147.57</v>
      </c>
      <c r="J9771" s="177" t="str">
        <f t="shared" si="305"/>
        <v>Date &gt; 1920</v>
      </c>
    </row>
    <row r="9772" spans="1:10" x14ac:dyDescent="0.3">
      <c r="A9772" s="178" t="s">
        <v>3372</v>
      </c>
      <c r="B9772" s="178" t="s">
        <v>7</v>
      </c>
      <c r="C9772" s="178" t="s">
        <v>1300</v>
      </c>
      <c r="D9772" s="178" t="s">
        <v>6345</v>
      </c>
      <c r="E9772" s="179">
        <v>27751</v>
      </c>
      <c r="F9772" s="180">
        <v>0</v>
      </c>
      <c r="G9772" s="180">
        <v>2835.62</v>
      </c>
      <c r="H9772" s="180">
        <v>2835.63</v>
      </c>
      <c r="I9772" s="180">
        <f t="shared" si="304"/>
        <v>5671.25</v>
      </c>
      <c r="J9772" s="177" t="str">
        <f t="shared" si="305"/>
        <v>Date &gt; 1920</v>
      </c>
    </row>
    <row r="9773" spans="1:10" x14ac:dyDescent="0.3">
      <c r="A9773" s="178" t="s">
        <v>3372</v>
      </c>
      <c r="B9773" s="178" t="s">
        <v>7</v>
      </c>
      <c r="C9773" s="178" t="s">
        <v>1300</v>
      </c>
      <c r="D9773" s="178" t="s">
        <v>7313</v>
      </c>
      <c r="E9773" s="179">
        <v>28081</v>
      </c>
      <c r="F9773" s="180">
        <v>0</v>
      </c>
      <c r="G9773" s="180">
        <v>33133.61</v>
      </c>
      <c r="H9773" s="180">
        <v>16566.810000000001</v>
      </c>
      <c r="I9773" s="180">
        <f t="shared" si="304"/>
        <v>49700.42</v>
      </c>
      <c r="J9773" s="177" t="str">
        <f t="shared" si="305"/>
        <v>Date &gt; 1920</v>
      </c>
    </row>
    <row r="9774" spans="1:10" x14ac:dyDescent="0.3">
      <c r="A9774" s="178" t="s">
        <v>3372</v>
      </c>
      <c r="B9774" s="178" t="s">
        <v>7</v>
      </c>
      <c r="C9774" s="178" t="s">
        <v>1300</v>
      </c>
      <c r="D9774" s="178" t="s">
        <v>9343</v>
      </c>
      <c r="E9774" s="179">
        <v>28906</v>
      </c>
      <c r="F9774" s="180">
        <v>0</v>
      </c>
      <c r="G9774" s="180">
        <v>33280.230000000003</v>
      </c>
      <c r="H9774" s="180">
        <v>16640.11</v>
      </c>
      <c r="I9774" s="180">
        <f t="shared" si="304"/>
        <v>49920.340000000004</v>
      </c>
      <c r="J9774" s="177" t="str">
        <f t="shared" si="305"/>
        <v>Date &gt; 1920</v>
      </c>
    </row>
    <row r="9775" spans="1:10" x14ac:dyDescent="0.3">
      <c r="A9775" s="178" t="s">
        <v>3372</v>
      </c>
      <c r="B9775" s="178" t="s">
        <v>7</v>
      </c>
      <c r="C9775" s="178" t="s">
        <v>1300</v>
      </c>
      <c r="D9775" s="178" t="s">
        <v>9344</v>
      </c>
      <c r="E9775" s="179">
        <v>30812</v>
      </c>
      <c r="F9775" s="180">
        <v>0</v>
      </c>
      <c r="G9775" s="180">
        <v>33010.300000000003</v>
      </c>
      <c r="H9775" s="180">
        <v>16505.14</v>
      </c>
      <c r="I9775" s="180">
        <f t="shared" si="304"/>
        <v>49515.44</v>
      </c>
      <c r="J9775" s="177" t="str">
        <f t="shared" si="305"/>
        <v>Date &gt; 1920</v>
      </c>
    </row>
    <row r="9776" spans="1:10" x14ac:dyDescent="0.3">
      <c r="A9776" s="178" t="s">
        <v>3372</v>
      </c>
      <c r="B9776" s="178" t="s">
        <v>7</v>
      </c>
      <c r="C9776" s="178" t="s">
        <v>1300</v>
      </c>
      <c r="D9776" s="178" t="s">
        <v>9345</v>
      </c>
      <c r="E9776" s="179">
        <v>31390</v>
      </c>
      <c r="F9776" s="180">
        <v>0</v>
      </c>
      <c r="G9776" s="180">
        <v>2667</v>
      </c>
      <c r="H9776" s="180">
        <v>1334</v>
      </c>
      <c r="I9776" s="180">
        <f t="shared" si="304"/>
        <v>4001</v>
      </c>
      <c r="J9776" s="177" t="str">
        <f t="shared" si="305"/>
        <v>Date &gt; 1920</v>
      </c>
    </row>
    <row r="9777" spans="1:10" x14ac:dyDescent="0.3">
      <c r="A9777" s="178" t="s">
        <v>3372</v>
      </c>
      <c r="B9777" s="178" t="s">
        <v>7</v>
      </c>
      <c r="C9777" s="178" t="s">
        <v>1300</v>
      </c>
      <c r="D9777" s="178" t="s">
        <v>9346</v>
      </c>
      <c r="E9777" s="179">
        <v>31390</v>
      </c>
      <c r="F9777" s="180">
        <v>0</v>
      </c>
      <c r="G9777" s="180">
        <v>9754</v>
      </c>
      <c r="H9777" s="180">
        <v>0</v>
      </c>
      <c r="I9777" s="180">
        <f t="shared" si="304"/>
        <v>9754</v>
      </c>
      <c r="J9777" s="177" t="str">
        <f t="shared" si="305"/>
        <v>Date &gt; 1920</v>
      </c>
    </row>
    <row r="9778" spans="1:10" x14ac:dyDescent="0.3">
      <c r="A9778" s="178" t="s">
        <v>3372</v>
      </c>
      <c r="B9778" s="178" t="s">
        <v>7</v>
      </c>
      <c r="C9778" s="178" t="s">
        <v>1300</v>
      </c>
      <c r="D9778" s="178" t="s">
        <v>9346</v>
      </c>
      <c r="E9778" s="179">
        <v>31496</v>
      </c>
      <c r="F9778" s="180">
        <v>0</v>
      </c>
      <c r="G9778" s="180">
        <v>879.82</v>
      </c>
      <c r="H9778" s="180">
        <v>0</v>
      </c>
      <c r="I9778" s="180">
        <f t="shared" si="304"/>
        <v>879.82</v>
      </c>
      <c r="J9778" s="177" t="str">
        <f t="shared" si="305"/>
        <v>Date &gt; 1920</v>
      </c>
    </row>
    <row r="9779" spans="1:10" x14ac:dyDescent="0.3">
      <c r="A9779" s="178" t="s">
        <v>3372</v>
      </c>
      <c r="B9779" s="178" t="s">
        <v>7</v>
      </c>
      <c r="C9779" s="178" t="s">
        <v>1300</v>
      </c>
      <c r="D9779" s="178" t="s">
        <v>9346</v>
      </c>
      <c r="E9779" s="179">
        <v>31582</v>
      </c>
      <c r="F9779" s="180">
        <v>0</v>
      </c>
      <c r="G9779" s="180">
        <v>3514</v>
      </c>
      <c r="H9779" s="180">
        <v>0</v>
      </c>
      <c r="I9779" s="180">
        <f t="shared" si="304"/>
        <v>3514</v>
      </c>
      <c r="J9779" s="177" t="str">
        <f t="shared" si="305"/>
        <v>Date &gt; 1920</v>
      </c>
    </row>
    <row r="9780" spans="1:10" x14ac:dyDescent="0.3">
      <c r="A9780" s="178" t="s">
        <v>3372</v>
      </c>
      <c r="B9780" s="178" t="s">
        <v>7</v>
      </c>
      <c r="C9780" s="178" t="s">
        <v>1300</v>
      </c>
      <c r="D9780" s="178" t="s">
        <v>9347</v>
      </c>
      <c r="E9780" s="179">
        <v>31622</v>
      </c>
      <c r="F9780" s="180">
        <v>0</v>
      </c>
      <c r="G9780" s="180">
        <v>59978.35</v>
      </c>
      <c r="H9780" s="180">
        <v>29989.17</v>
      </c>
      <c r="I9780" s="180">
        <f t="shared" si="304"/>
        <v>89967.51999999999</v>
      </c>
      <c r="J9780" s="177" t="str">
        <f t="shared" si="305"/>
        <v>Date &gt; 1920</v>
      </c>
    </row>
    <row r="9781" spans="1:10" x14ac:dyDescent="0.3">
      <c r="A9781" s="178" t="s">
        <v>3372</v>
      </c>
      <c r="B9781" s="178" t="s">
        <v>7</v>
      </c>
      <c r="C9781" s="178" t="s">
        <v>1300</v>
      </c>
      <c r="D9781" s="178" t="s">
        <v>6473</v>
      </c>
      <c r="E9781" s="179">
        <v>31691</v>
      </c>
      <c r="F9781" s="180">
        <v>0</v>
      </c>
      <c r="G9781" s="180">
        <v>7991.11</v>
      </c>
      <c r="H9781" s="180">
        <v>3995.57</v>
      </c>
      <c r="I9781" s="180">
        <f t="shared" si="304"/>
        <v>11986.68</v>
      </c>
      <c r="J9781" s="177" t="str">
        <f t="shared" si="305"/>
        <v>Date &gt; 1920</v>
      </c>
    </row>
    <row r="9782" spans="1:10" x14ac:dyDescent="0.3">
      <c r="A9782" s="178" t="s">
        <v>3372</v>
      </c>
      <c r="B9782" s="178" t="s">
        <v>7</v>
      </c>
      <c r="C9782" s="178" t="s">
        <v>1300</v>
      </c>
      <c r="D9782" s="178" t="s">
        <v>8952</v>
      </c>
      <c r="E9782" s="179">
        <v>31645</v>
      </c>
      <c r="F9782" s="180">
        <v>0</v>
      </c>
      <c r="G9782" s="180">
        <v>570</v>
      </c>
      <c r="H9782" s="180">
        <v>285</v>
      </c>
      <c r="I9782" s="180">
        <f t="shared" si="304"/>
        <v>855</v>
      </c>
      <c r="J9782" s="177" t="str">
        <f t="shared" si="305"/>
        <v>Date &gt; 1920</v>
      </c>
    </row>
    <row r="9783" spans="1:10" x14ac:dyDescent="0.3">
      <c r="A9783" s="178" t="s">
        <v>3372</v>
      </c>
      <c r="B9783" s="178" t="s">
        <v>7</v>
      </c>
      <c r="C9783" s="178" t="s">
        <v>1300</v>
      </c>
      <c r="D9783" s="178" t="s">
        <v>9348</v>
      </c>
      <c r="E9783" s="179">
        <v>31855</v>
      </c>
      <c r="F9783" s="180">
        <v>0</v>
      </c>
      <c r="G9783" s="180">
        <v>28389.33</v>
      </c>
      <c r="H9783" s="180">
        <v>14194.67</v>
      </c>
      <c r="I9783" s="180">
        <f t="shared" si="304"/>
        <v>42584</v>
      </c>
      <c r="J9783" s="177" t="str">
        <f t="shared" si="305"/>
        <v>Date &gt; 1920</v>
      </c>
    </row>
    <row r="9784" spans="1:10" x14ac:dyDescent="0.3">
      <c r="A9784" s="178" t="s">
        <v>3372</v>
      </c>
      <c r="B9784" s="178" t="s">
        <v>7</v>
      </c>
      <c r="C9784" s="178" t="s">
        <v>1300</v>
      </c>
      <c r="D9784" s="178" t="s">
        <v>9349</v>
      </c>
      <c r="E9784" s="179">
        <v>32239</v>
      </c>
      <c r="F9784" s="180">
        <v>0</v>
      </c>
      <c r="G9784" s="180">
        <v>3607.92</v>
      </c>
      <c r="H9784" s="180">
        <v>1803.96</v>
      </c>
      <c r="I9784" s="180">
        <f t="shared" si="304"/>
        <v>5411.88</v>
      </c>
      <c r="J9784" s="177" t="str">
        <f t="shared" si="305"/>
        <v>Date &gt; 1920</v>
      </c>
    </row>
    <row r="9785" spans="1:10" x14ac:dyDescent="0.3">
      <c r="A9785" s="178" t="s">
        <v>3372</v>
      </c>
      <c r="B9785" s="178" t="s">
        <v>7</v>
      </c>
      <c r="C9785" s="178" t="s">
        <v>1300</v>
      </c>
      <c r="D9785" s="178" t="s">
        <v>9350</v>
      </c>
      <c r="E9785" s="179">
        <v>32226</v>
      </c>
      <c r="F9785" s="180">
        <v>0</v>
      </c>
      <c r="G9785" s="180">
        <v>2879.33</v>
      </c>
      <c r="H9785" s="180">
        <v>1439.66</v>
      </c>
      <c r="I9785" s="180">
        <f t="shared" si="304"/>
        <v>4318.99</v>
      </c>
      <c r="J9785" s="177" t="str">
        <f t="shared" si="305"/>
        <v>Date &gt; 1920</v>
      </c>
    </row>
    <row r="9786" spans="1:10" x14ac:dyDescent="0.3">
      <c r="A9786" s="178" t="s">
        <v>3372</v>
      </c>
      <c r="B9786" s="178" t="s">
        <v>7</v>
      </c>
      <c r="C9786" s="178" t="s">
        <v>1300</v>
      </c>
      <c r="D9786" s="178" t="s">
        <v>9351</v>
      </c>
      <c r="E9786" s="179">
        <v>32804</v>
      </c>
      <c r="F9786" s="180">
        <v>0</v>
      </c>
      <c r="G9786" s="180">
        <v>108961.33</v>
      </c>
      <c r="H9786" s="180">
        <v>54480.67</v>
      </c>
      <c r="I9786" s="180">
        <f t="shared" si="304"/>
        <v>163442</v>
      </c>
      <c r="J9786" s="177" t="str">
        <f t="shared" si="305"/>
        <v>Date &gt; 1920</v>
      </c>
    </row>
    <row r="9787" spans="1:10" x14ac:dyDescent="0.3">
      <c r="A9787" s="178" t="s">
        <v>3372</v>
      </c>
      <c r="B9787" s="178" t="s">
        <v>7</v>
      </c>
      <c r="C9787" s="178" t="s">
        <v>1300</v>
      </c>
      <c r="D9787" s="178" t="s">
        <v>9351</v>
      </c>
      <c r="E9787" s="179">
        <v>33156</v>
      </c>
      <c r="F9787" s="180">
        <v>0</v>
      </c>
      <c r="G9787" s="180">
        <v>24372</v>
      </c>
      <c r="H9787" s="180">
        <v>37168.910000000003</v>
      </c>
      <c r="I9787" s="180">
        <f t="shared" si="304"/>
        <v>61540.91</v>
      </c>
      <c r="J9787" s="177" t="str">
        <f t="shared" si="305"/>
        <v>Date &gt; 1920</v>
      </c>
    </row>
    <row r="9788" spans="1:10" x14ac:dyDescent="0.3">
      <c r="A9788" s="178" t="s">
        <v>3372</v>
      </c>
      <c r="B9788" s="178" t="s">
        <v>7</v>
      </c>
      <c r="C9788" s="178" t="s">
        <v>1300</v>
      </c>
      <c r="D9788" s="178" t="s">
        <v>9351</v>
      </c>
      <c r="E9788" s="179">
        <v>33156</v>
      </c>
      <c r="F9788" s="180">
        <v>0</v>
      </c>
      <c r="G9788" s="180">
        <v>49965.82</v>
      </c>
      <c r="H9788" s="180">
        <v>0</v>
      </c>
      <c r="I9788" s="180">
        <f t="shared" si="304"/>
        <v>49965.82</v>
      </c>
      <c r="J9788" s="177" t="str">
        <f t="shared" si="305"/>
        <v>Date &gt; 1920</v>
      </c>
    </row>
    <row r="9789" spans="1:10" x14ac:dyDescent="0.3">
      <c r="A9789" s="178" t="s">
        <v>3372</v>
      </c>
      <c r="B9789" s="178" t="s">
        <v>7</v>
      </c>
      <c r="C9789" s="178" t="s">
        <v>1300</v>
      </c>
      <c r="D9789" s="178" t="s">
        <v>9351</v>
      </c>
      <c r="E9789" s="179">
        <v>33974</v>
      </c>
      <c r="F9789" s="180">
        <v>0</v>
      </c>
      <c r="G9789" s="180">
        <v>33119.300000000003</v>
      </c>
      <c r="H9789" s="180">
        <v>16559.650000000001</v>
      </c>
      <c r="I9789" s="180">
        <f t="shared" si="304"/>
        <v>49678.950000000004</v>
      </c>
      <c r="J9789" s="177" t="str">
        <f t="shared" si="305"/>
        <v>Date &gt; 1920</v>
      </c>
    </row>
    <row r="9790" spans="1:10" x14ac:dyDescent="0.3">
      <c r="A9790" s="178" t="s">
        <v>3372</v>
      </c>
      <c r="B9790" s="178" t="s">
        <v>7</v>
      </c>
      <c r="C9790" s="178" t="s">
        <v>1300</v>
      </c>
      <c r="D9790" s="178" t="s">
        <v>7249</v>
      </c>
      <c r="E9790" s="179">
        <v>32969</v>
      </c>
      <c r="F9790" s="180">
        <v>0</v>
      </c>
      <c r="G9790" s="180">
        <v>6777.72</v>
      </c>
      <c r="H9790" s="180">
        <v>3388.86</v>
      </c>
      <c r="I9790" s="180">
        <f t="shared" si="304"/>
        <v>10166.58</v>
      </c>
      <c r="J9790" s="177" t="str">
        <f t="shared" si="305"/>
        <v>Date &gt; 1920</v>
      </c>
    </row>
    <row r="9791" spans="1:10" x14ac:dyDescent="0.3">
      <c r="A9791" s="178" t="s">
        <v>3372</v>
      </c>
      <c r="B9791" s="178" t="s">
        <v>7</v>
      </c>
      <c r="C9791" s="178" t="s">
        <v>1300</v>
      </c>
      <c r="D9791" s="178" t="s">
        <v>9352</v>
      </c>
      <c r="E9791" s="179">
        <v>33064</v>
      </c>
      <c r="F9791" s="180">
        <v>0</v>
      </c>
      <c r="G9791" s="180">
        <v>2788.08</v>
      </c>
      <c r="H9791" s="180">
        <v>1394.04</v>
      </c>
      <c r="I9791" s="180">
        <f t="shared" si="304"/>
        <v>4182.12</v>
      </c>
      <c r="J9791" s="177" t="str">
        <f t="shared" si="305"/>
        <v>Date &gt; 1920</v>
      </c>
    </row>
    <row r="9792" spans="1:10" x14ac:dyDescent="0.3">
      <c r="A9792" s="178" t="s">
        <v>3372</v>
      </c>
      <c r="B9792" s="178" t="s">
        <v>7</v>
      </c>
      <c r="C9792" s="178" t="s">
        <v>1300</v>
      </c>
      <c r="D9792" s="178" t="s">
        <v>9353</v>
      </c>
      <c r="E9792" s="179">
        <v>33394</v>
      </c>
      <c r="F9792" s="180">
        <v>0</v>
      </c>
      <c r="G9792" s="180">
        <v>10000</v>
      </c>
      <c r="H9792" s="180">
        <v>5014.34</v>
      </c>
      <c r="I9792" s="180">
        <f t="shared" si="304"/>
        <v>15014.34</v>
      </c>
      <c r="J9792" s="177" t="str">
        <f t="shared" si="305"/>
        <v>Date &gt; 1920</v>
      </c>
    </row>
    <row r="9793" spans="1:10" x14ac:dyDescent="0.3">
      <c r="A9793" s="178" t="s">
        <v>3372</v>
      </c>
      <c r="B9793" s="178" t="s">
        <v>7</v>
      </c>
      <c r="C9793" s="178" t="s">
        <v>1300</v>
      </c>
      <c r="D9793" s="178" t="s">
        <v>7206</v>
      </c>
      <c r="E9793" s="179">
        <v>33394</v>
      </c>
      <c r="F9793" s="180">
        <v>0</v>
      </c>
      <c r="G9793" s="180">
        <v>3147.8</v>
      </c>
      <c r="H9793" s="180">
        <v>1573.9</v>
      </c>
      <c r="I9793" s="180">
        <f t="shared" si="304"/>
        <v>4721.7000000000007</v>
      </c>
      <c r="J9793" s="177" t="str">
        <f t="shared" si="305"/>
        <v>Date &gt; 1920</v>
      </c>
    </row>
    <row r="9794" spans="1:10" x14ac:dyDescent="0.3">
      <c r="A9794" s="178" t="s">
        <v>3372</v>
      </c>
      <c r="B9794" s="178" t="s">
        <v>7</v>
      </c>
      <c r="C9794" s="178" t="s">
        <v>1300</v>
      </c>
      <c r="D9794" s="178" t="s">
        <v>9354</v>
      </c>
      <c r="E9794" s="179">
        <v>33826</v>
      </c>
      <c r="F9794" s="180">
        <v>0</v>
      </c>
      <c r="G9794" s="180">
        <v>7123.31</v>
      </c>
      <c r="H9794" s="180">
        <v>3561.66</v>
      </c>
      <c r="I9794" s="180">
        <f t="shared" si="304"/>
        <v>10684.970000000001</v>
      </c>
      <c r="J9794" s="177" t="str">
        <f t="shared" si="305"/>
        <v>Date &gt; 1920</v>
      </c>
    </row>
    <row r="9795" spans="1:10" x14ac:dyDescent="0.3">
      <c r="A9795" s="178" t="s">
        <v>3372</v>
      </c>
      <c r="B9795" s="178" t="s">
        <v>7</v>
      </c>
      <c r="C9795" s="178" t="s">
        <v>1300</v>
      </c>
      <c r="D9795" s="178" t="s">
        <v>9355</v>
      </c>
      <c r="E9795" s="179">
        <v>34387</v>
      </c>
      <c r="F9795" s="180">
        <v>0</v>
      </c>
      <c r="G9795" s="180">
        <v>2333.33</v>
      </c>
      <c r="H9795" s="180">
        <v>1166.67</v>
      </c>
      <c r="I9795" s="180">
        <f t="shared" si="304"/>
        <v>3500</v>
      </c>
      <c r="J9795" s="177" t="str">
        <f t="shared" si="305"/>
        <v>Date &gt; 1920</v>
      </c>
    </row>
    <row r="9796" spans="1:10" x14ac:dyDescent="0.3">
      <c r="A9796" s="178" t="s">
        <v>3372</v>
      </c>
      <c r="B9796" s="178" t="s">
        <v>7</v>
      </c>
      <c r="C9796" s="178" t="s">
        <v>1300</v>
      </c>
      <c r="D9796" s="178" t="s">
        <v>9356</v>
      </c>
      <c r="E9796" s="179">
        <v>33870</v>
      </c>
      <c r="F9796" s="180">
        <v>0</v>
      </c>
      <c r="G9796" s="180">
        <v>3225.33</v>
      </c>
      <c r="H9796" s="180">
        <v>1612.67</v>
      </c>
      <c r="I9796" s="180">
        <f t="shared" si="304"/>
        <v>4838</v>
      </c>
      <c r="J9796" s="177" t="str">
        <f t="shared" si="305"/>
        <v>Date &gt; 1920</v>
      </c>
    </row>
    <row r="9797" spans="1:10" x14ac:dyDescent="0.3">
      <c r="A9797" s="178" t="s">
        <v>3372</v>
      </c>
      <c r="B9797" s="178" t="s">
        <v>7</v>
      </c>
      <c r="C9797" s="178" t="s">
        <v>1300</v>
      </c>
      <c r="D9797" s="178" t="s">
        <v>9356</v>
      </c>
      <c r="E9797" s="179">
        <v>34079</v>
      </c>
      <c r="F9797" s="180">
        <v>0</v>
      </c>
      <c r="G9797" s="180">
        <v>4774.67</v>
      </c>
      <c r="H9797" s="180">
        <v>2387.33</v>
      </c>
      <c r="I9797" s="180">
        <f t="shared" ref="I9797:I9860" si="306">SUM(F9797:H9797)</f>
        <v>7162</v>
      </c>
      <c r="J9797" s="177" t="str">
        <f t="shared" ref="J9797:J9860" si="307">IF(OR(YEAR(E9797)&gt; 1920, ISBLANK(E9797)), "Date &gt; 1920", "Sketchy date")</f>
        <v>Date &gt; 1920</v>
      </c>
    </row>
    <row r="9798" spans="1:10" x14ac:dyDescent="0.3">
      <c r="A9798" s="178" t="s">
        <v>3372</v>
      </c>
      <c r="B9798" s="178" t="s">
        <v>7</v>
      </c>
      <c r="C9798" s="178" t="s">
        <v>1300</v>
      </c>
      <c r="D9798" s="178" t="s">
        <v>9357</v>
      </c>
      <c r="E9798" s="179">
        <v>33856</v>
      </c>
      <c r="F9798" s="180">
        <v>0</v>
      </c>
      <c r="G9798" s="180">
        <v>5864.67</v>
      </c>
      <c r="H9798" s="180">
        <v>2932.33</v>
      </c>
      <c r="I9798" s="180">
        <f t="shared" si="306"/>
        <v>8797</v>
      </c>
      <c r="J9798" s="177" t="str">
        <f t="shared" si="307"/>
        <v>Date &gt; 1920</v>
      </c>
    </row>
    <row r="9799" spans="1:10" x14ac:dyDescent="0.3">
      <c r="A9799" s="178" t="s">
        <v>3372</v>
      </c>
      <c r="B9799" s="178" t="s">
        <v>7</v>
      </c>
      <c r="C9799" s="178" t="s">
        <v>1300</v>
      </c>
      <c r="D9799" s="178" t="s">
        <v>9357</v>
      </c>
      <c r="E9799" s="179">
        <v>33974</v>
      </c>
      <c r="F9799" s="180">
        <v>0</v>
      </c>
      <c r="G9799" s="180">
        <v>135.33000000000001</v>
      </c>
      <c r="H9799" s="180">
        <v>995.17</v>
      </c>
      <c r="I9799" s="180">
        <f t="shared" si="306"/>
        <v>1130.5</v>
      </c>
      <c r="J9799" s="177" t="str">
        <f t="shared" si="307"/>
        <v>Date &gt; 1920</v>
      </c>
    </row>
    <row r="9800" spans="1:10" x14ac:dyDescent="0.3">
      <c r="A9800" s="178" t="s">
        <v>3372</v>
      </c>
      <c r="B9800" s="178" t="s">
        <v>7</v>
      </c>
      <c r="C9800" s="178" t="s">
        <v>1300</v>
      </c>
      <c r="D9800" s="178" t="s">
        <v>9357</v>
      </c>
      <c r="E9800" s="179">
        <v>33974</v>
      </c>
      <c r="F9800" s="180">
        <v>0</v>
      </c>
      <c r="G9800" s="180">
        <v>1855</v>
      </c>
      <c r="H9800" s="180">
        <v>0</v>
      </c>
      <c r="I9800" s="180">
        <f t="shared" si="306"/>
        <v>1855</v>
      </c>
      <c r="J9800" s="177" t="str">
        <f t="shared" si="307"/>
        <v>Date &gt; 1920</v>
      </c>
    </row>
    <row r="9801" spans="1:10" x14ac:dyDescent="0.3">
      <c r="A9801" s="178" t="s">
        <v>3372</v>
      </c>
      <c r="B9801" s="178" t="s">
        <v>7</v>
      </c>
      <c r="C9801" s="178" t="s">
        <v>1300</v>
      </c>
      <c r="D9801" s="178" t="s">
        <v>9358</v>
      </c>
      <c r="E9801" s="179">
        <v>33906</v>
      </c>
      <c r="F9801" s="180">
        <v>0</v>
      </c>
      <c r="G9801" s="180">
        <v>2353.12</v>
      </c>
      <c r="H9801" s="180">
        <v>1176.56</v>
      </c>
      <c r="I9801" s="180">
        <f t="shared" si="306"/>
        <v>3529.68</v>
      </c>
      <c r="J9801" s="177" t="str">
        <f t="shared" si="307"/>
        <v>Date &gt; 1920</v>
      </c>
    </row>
    <row r="9802" spans="1:10" x14ac:dyDescent="0.3">
      <c r="A9802" s="178" t="s">
        <v>3372</v>
      </c>
      <c r="B9802" s="178" t="s">
        <v>7</v>
      </c>
      <c r="C9802" s="178" t="s">
        <v>1300</v>
      </c>
      <c r="D9802" s="178" t="s">
        <v>9359</v>
      </c>
      <c r="E9802" s="179">
        <v>33974</v>
      </c>
      <c r="F9802" s="180">
        <v>0</v>
      </c>
      <c r="G9802" s="180">
        <v>26000</v>
      </c>
      <c r="H9802" s="180">
        <v>13000</v>
      </c>
      <c r="I9802" s="180">
        <f t="shared" si="306"/>
        <v>39000</v>
      </c>
      <c r="J9802" s="177" t="str">
        <f t="shared" si="307"/>
        <v>Date &gt; 1920</v>
      </c>
    </row>
    <row r="9803" spans="1:10" x14ac:dyDescent="0.3">
      <c r="A9803" s="178" t="s">
        <v>3372</v>
      </c>
      <c r="B9803" s="178" t="s">
        <v>7</v>
      </c>
      <c r="C9803" s="178" t="s">
        <v>1300</v>
      </c>
      <c r="D9803" s="178" t="s">
        <v>9360</v>
      </c>
      <c r="E9803" s="179">
        <v>34191</v>
      </c>
      <c r="F9803" s="180">
        <v>0</v>
      </c>
      <c r="G9803" s="180">
        <v>586.76</v>
      </c>
      <c r="H9803" s="180">
        <v>293.38</v>
      </c>
      <c r="I9803" s="180">
        <f t="shared" si="306"/>
        <v>880.14</v>
      </c>
      <c r="J9803" s="177" t="str">
        <f t="shared" si="307"/>
        <v>Date &gt; 1920</v>
      </c>
    </row>
    <row r="9804" spans="1:10" x14ac:dyDescent="0.3">
      <c r="A9804" s="178" t="s">
        <v>3372</v>
      </c>
      <c r="B9804" s="178" t="s">
        <v>7</v>
      </c>
      <c r="C9804" s="178" t="s">
        <v>1300</v>
      </c>
      <c r="D9804" s="178" t="s">
        <v>9361</v>
      </c>
      <c r="E9804" s="179">
        <v>34338</v>
      </c>
      <c r="F9804" s="180">
        <v>0</v>
      </c>
      <c r="G9804" s="180">
        <v>1766.67</v>
      </c>
      <c r="H9804" s="180">
        <v>883.33</v>
      </c>
      <c r="I9804" s="180">
        <f t="shared" si="306"/>
        <v>2650</v>
      </c>
      <c r="J9804" s="177" t="str">
        <f t="shared" si="307"/>
        <v>Date &gt; 1920</v>
      </c>
    </row>
    <row r="9805" spans="1:10" x14ac:dyDescent="0.3">
      <c r="A9805" s="178" t="s">
        <v>3372</v>
      </c>
      <c r="B9805" s="178" t="s">
        <v>7</v>
      </c>
      <c r="C9805" s="178" t="s">
        <v>1300</v>
      </c>
      <c r="D9805" s="178" t="s">
        <v>9362</v>
      </c>
      <c r="E9805" s="179">
        <v>34191</v>
      </c>
      <c r="F9805" s="180">
        <v>0</v>
      </c>
      <c r="G9805" s="180">
        <v>102973.98</v>
      </c>
      <c r="H9805" s="180">
        <v>51486.99</v>
      </c>
      <c r="I9805" s="180">
        <f t="shared" si="306"/>
        <v>154460.97</v>
      </c>
      <c r="J9805" s="177" t="str">
        <f t="shared" si="307"/>
        <v>Date &gt; 1920</v>
      </c>
    </row>
    <row r="9806" spans="1:10" x14ac:dyDescent="0.3">
      <c r="A9806" s="178" t="s">
        <v>3372</v>
      </c>
      <c r="B9806" s="178" t="s">
        <v>7</v>
      </c>
      <c r="C9806" s="178" t="s">
        <v>1300</v>
      </c>
      <c r="D9806" s="178" t="s">
        <v>9362</v>
      </c>
      <c r="E9806" s="179">
        <v>34191</v>
      </c>
      <c r="F9806" s="180">
        <v>0</v>
      </c>
      <c r="G9806" s="180">
        <v>75093.289999999994</v>
      </c>
      <c r="H9806" s="180">
        <v>37546.660000000003</v>
      </c>
      <c r="I9806" s="180">
        <f t="shared" si="306"/>
        <v>112639.95</v>
      </c>
      <c r="J9806" s="177" t="str">
        <f t="shared" si="307"/>
        <v>Date &gt; 1920</v>
      </c>
    </row>
    <row r="9807" spans="1:10" x14ac:dyDescent="0.3">
      <c r="A9807" s="178" t="s">
        <v>3372</v>
      </c>
      <c r="B9807" s="178" t="s">
        <v>7</v>
      </c>
      <c r="C9807" s="178" t="s">
        <v>1300</v>
      </c>
      <c r="D9807" s="178" t="s">
        <v>9362</v>
      </c>
      <c r="E9807" s="179">
        <v>34382</v>
      </c>
      <c r="F9807" s="180">
        <v>0</v>
      </c>
      <c r="G9807" s="180">
        <v>33932.730000000003</v>
      </c>
      <c r="H9807" s="180">
        <v>16966.349999999999</v>
      </c>
      <c r="I9807" s="180">
        <f t="shared" si="306"/>
        <v>50899.08</v>
      </c>
      <c r="J9807" s="177" t="str">
        <f t="shared" si="307"/>
        <v>Date &gt; 1920</v>
      </c>
    </row>
    <row r="9808" spans="1:10" x14ac:dyDescent="0.3">
      <c r="A9808" s="178" t="s">
        <v>3372</v>
      </c>
      <c r="B9808" s="178" t="s">
        <v>7</v>
      </c>
      <c r="C9808" s="178" t="s">
        <v>1300</v>
      </c>
      <c r="D9808" s="178" t="s">
        <v>9363</v>
      </c>
      <c r="E9808" s="179">
        <v>35048</v>
      </c>
      <c r="F9808" s="180">
        <v>0</v>
      </c>
      <c r="G9808" s="180">
        <v>2000</v>
      </c>
      <c r="H9808" s="180">
        <v>1000</v>
      </c>
      <c r="I9808" s="180">
        <f t="shared" si="306"/>
        <v>3000</v>
      </c>
      <c r="J9808" s="177" t="str">
        <f t="shared" si="307"/>
        <v>Date &gt; 1920</v>
      </c>
    </row>
    <row r="9809" spans="1:10" x14ac:dyDescent="0.3">
      <c r="A9809" s="178" t="s">
        <v>3372</v>
      </c>
      <c r="B9809" s="178" t="s">
        <v>7</v>
      </c>
      <c r="C9809" s="178" t="s">
        <v>1300</v>
      </c>
      <c r="D9809" s="178" t="s">
        <v>9364</v>
      </c>
      <c r="E9809" s="179">
        <v>34641</v>
      </c>
      <c r="F9809" s="180">
        <v>0</v>
      </c>
      <c r="G9809" s="180">
        <v>4080.67</v>
      </c>
      <c r="H9809" s="180">
        <v>2040.33</v>
      </c>
      <c r="I9809" s="180">
        <f t="shared" si="306"/>
        <v>6121</v>
      </c>
      <c r="J9809" s="177" t="str">
        <f t="shared" si="307"/>
        <v>Date &gt; 1920</v>
      </c>
    </row>
    <row r="9810" spans="1:10" x14ac:dyDescent="0.3">
      <c r="A9810" s="178" t="s">
        <v>3372</v>
      </c>
      <c r="B9810" s="178" t="s">
        <v>7</v>
      </c>
      <c r="C9810" s="178" t="s">
        <v>1300</v>
      </c>
      <c r="D9810" s="178" t="s">
        <v>9365</v>
      </c>
      <c r="E9810" s="179">
        <v>34666</v>
      </c>
      <c r="F9810" s="180">
        <v>0</v>
      </c>
      <c r="G9810" s="180">
        <v>9595.44</v>
      </c>
      <c r="H9810" s="180">
        <v>4797.72</v>
      </c>
      <c r="I9810" s="180">
        <f t="shared" si="306"/>
        <v>14393.16</v>
      </c>
      <c r="J9810" s="177" t="str">
        <f t="shared" si="307"/>
        <v>Date &gt; 1920</v>
      </c>
    </row>
    <row r="9811" spans="1:10" x14ac:dyDescent="0.3">
      <c r="A9811" s="178" t="s">
        <v>3372</v>
      </c>
      <c r="B9811" s="178" t="s">
        <v>7</v>
      </c>
      <c r="C9811" s="178" t="s">
        <v>1300</v>
      </c>
      <c r="D9811" s="178" t="s">
        <v>9366</v>
      </c>
      <c r="E9811" s="179">
        <v>34864</v>
      </c>
      <c r="F9811" s="180">
        <v>0</v>
      </c>
      <c r="G9811" s="180">
        <v>1472.54</v>
      </c>
      <c r="H9811" s="180">
        <v>736.27</v>
      </c>
      <c r="I9811" s="180">
        <f t="shared" si="306"/>
        <v>2208.81</v>
      </c>
      <c r="J9811" s="177" t="str">
        <f t="shared" si="307"/>
        <v>Date &gt; 1920</v>
      </c>
    </row>
    <row r="9812" spans="1:10" x14ac:dyDescent="0.3">
      <c r="A9812" s="178" t="s">
        <v>3372</v>
      </c>
      <c r="B9812" s="178" t="s">
        <v>7</v>
      </c>
      <c r="C9812" s="178" t="s">
        <v>1300</v>
      </c>
      <c r="D9812" s="178" t="s">
        <v>9366</v>
      </c>
      <c r="E9812" s="179">
        <v>35039</v>
      </c>
      <c r="F9812" s="180">
        <v>0</v>
      </c>
      <c r="G9812" s="180">
        <v>7360.2</v>
      </c>
      <c r="H9812" s="180">
        <v>3680.1</v>
      </c>
      <c r="I9812" s="180">
        <f t="shared" si="306"/>
        <v>11040.3</v>
      </c>
      <c r="J9812" s="177" t="str">
        <f t="shared" si="307"/>
        <v>Date &gt; 1920</v>
      </c>
    </row>
    <row r="9813" spans="1:10" x14ac:dyDescent="0.3">
      <c r="A9813" s="178" t="s">
        <v>3372</v>
      </c>
      <c r="B9813" s="178" t="s">
        <v>7</v>
      </c>
      <c r="C9813" s="178" t="s">
        <v>1300</v>
      </c>
      <c r="D9813" s="178" t="s">
        <v>9366</v>
      </c>
      <c r="E9813" s="179">
        <v>36222</v>
      </c>
      <c r="F9813" s="180">
        <v>0</v>
      </c>
      <c r="G9813" s="180">
        <v>10259.19</v>
      </c>
      <c r="H9813" s="180">
        <v>5129.59</v>
      </c>
      <c r="I9813" s="180">
        <f t="shared" si="306"/>
        <v>15388.78</v>
      </c>
      <c r="J9813" s="177" t="str">
        <f t="shared" si="307"/>
        <v>Date &gt; 1920</v>
      </c>
    </row>
    <row r="9814" spans="1:10" x14ac:dyDescent="0.3">
      <c r="A9814" s="178" t="s">
        <v>3372</v>
      </c>
      <c r="B9814" s="178" t="s">
        <v>7</v>
      </c>
      <c r="C9814" s="178" t="s">
        <v>1300</v>
      </c>
      <c r="D9814" s="178" t="s">
        <v>9367</v>
      </c>
      <c r="E9814" s="179">
        <v>35145</v>
      </c>
      <c r="F9814" s="180">
        <v>0</v>
      </c>
      <c r="G9814" s="180">
        <v>9773.4500000000007</v>
      </c>
      <c r="H9814" s="180">
        <v>4886.7299999999996</v>
      </c>
      <c r="I9814" s="180">
        <f t="shared" si="306"/>
        <v>14660.18</v>
      </c>
      <c r="J9814" s="177" t="str">
        <f t="shared" si="307"/>
        <v>Date &gt; 1920</v>
      </c>
    </row>
    <row r="9815" spans="1:10" x14ac:dyDescent="0.3">
      <c r="A9815" s="178" t="s">
        <v>3372</v>
      </c>
      <c r="B9815" s="178" t="s">
        <v>7</v>
      </c>
      <c r="C9815" s="178" t="s">
        <v>1300</v>
      </c>
      <c r="D9815" s="178" t="s">
        <v>9368</v>
      </c>
      <c r="E9815" s="179">
        <v>35851</v>
      </c>
      <c r="F9815" s="180">
        <v>0</v>
      </c>
      <c r="G9815" s="180">
        <v>2460</v>
      </c>
      <c r="H9815" s="180">
        <v>1640</v>
      </c>
      <c r="I9815" s="180">
        <f t="shared" si="306"/>
        <v>4100</v>
      </c>
      <c r="J9815" s="177" t="str">
        <f t="shared" si="307"/>
        <v>Date &gt; 1920</v>
      </c>
    </row>
    <row r="9816" spans="1:10" x14ac:dyDescent="0.3">
      <c r="A9816" s="178" t="s">
        <v>3372</v>
      </c>
      <c r="B9816" s="178" t="s">
        <v>7</v>
      </c>
      <c r="C9816" s="178" t="s">
        <v>1300</v>
      </c>
      <c r="D9816" s="178" t="s">
        <v>9369</v>
      </c>
      <c r="E9816" s="179">
        <v>35993</v>
      </c>
      <c r="F9816" s="180">
        <v>0</v>
      </c>
      <c r="G9816" s="180">
        <v>12600</v>
      </c>
      <c r="H9816" s="180">
        <v>8599.61</v>
      </c>
      <c r="I9816" s="180">
        <f t="shared" si="306"/>
        <v>21199.61</v>
      </c>
      <c r="J9816" s="177" t="str">
        <f t="shared" si="307"/>
        <v>Date &gt; 1920</v>
      </c>
    </row>
    <row r="9817" spans="1:10" x14ac:dyDescent="0.3">
      <c r="A9817" s="178" t="s">
        <v>3372</v>
      </c>
      <c r="B9817" s="178" t="s">
        <v>7</v>
      </c>
      <c r="C9817" s="178" t="s">
        <v>1300</v>
      </c>
      <c r="D9817" s="178" t="s">
        <v>7099</v>
      </c>
      <c r="E9817" s="179">
        <v>36243</v>
      </c>
      <c r="F9817" s="180">
        <v>0</v>
      </c>
      <c r="G9817" s="180">
        <v>110436.91</v>
      </c>
      <c r="H9817" s="180">
        <v>110436.91</v>
      </c>
      <c r="I9817" s="180">
        <f t="shared" si="306"/>
        <v>220873.82</v>
      </c>
      <c r="J9817" s="177" t="str">
        <f t="shared" si="307"/>
        <v>Date &gt; 1920</v>
      </c>
    </row>
    <row r="9818" spans="1:10" x14ac:dyDescent="0.3">
      <c r="A9818" s="178" t="s">
        <v>3372</v>
      </c>
      <c r="B9818" s="178" t="s">
        <v>7</v>
      </c>
      <c r="C9818" s="178" t="s">
        <v>1300</v>
      </c>
      <c r="D9818" s="178" t="s">
        <v>7099</v>
      </c>
      <c r="E9818" s="179">
        <v>37307</v>
      </c>
      <c r="F9818" s="180">
        <v>0</v>
      </c>
      <c r="G9818" s="180">
        <v>5812.47</v>
      </c>
      <c r="H9818" s="180">
        <v>5812.47</v>
      </c>
      <c r="I9818" s="180">
        <f t="shared" si="306"/>
        <v>11624.94</v>
      </c>
      <c r="J9818" s="177" t="str">
        <f t="shared" si="307"/>
        <v>Date &gt; 1920</v>
      </c>
    </row>
    <row r="9819" spans="1:10" x14ac:dyDescent="0.3">
      <c r="A9819" s="178" t="s">
        <v>3372</v>
      </c>
      <c r="B9819" s="178" t="s">
        <v>7</v>
      </c>
      <c r="C9819" s="178" t="s">
        <v>1300</v>
      </c>
      <c r="D9819" s="178" t="s">
        <v>9370</v>
      </c>
      <c r="E9819" s="179">
        <v>36213</v>
      </c>
      <c r="F9819" s="180">
        <v>0</v>
      </c>
      <c r="G9819" s="180">
        <v>9923.98</v>
      </c>
      <c r="H9819" s="180">
        <v>6615.98</v>
      </c>
      <c r="I9819" s="180">
        <f t="shared" si="306"/>
        <v>16539.96</v>
      </c>
      <c r="J9819" s="177" t="str">
        <f t="shared" si="307"/>
        <v>Date &gt; 1920</v>
      </c>
    </row>
    <row r="9820" spans="1:10" x14ac:dyDescent="0.3">
      <c r="A9820" s="178" t="s">
        <v>3372</v>
      </c>
      <c r="B9820" s="178" t="s">
        <v>7</v>
      </c>
      <c r="C9820" s="178" t="s">
        <v>1300</v>
      </c>
      <c r="D9820" s="178" t="s">
        <v>9371</v>
      </c>
      <c r="E9820" s="179">
        <v>36140</v>
      </c>
      <c r="F9820" s="180">
        <v>0</v>
      </c>
      <c r="G9820" s="180">
        <v>25767.72</v>
      </c>
      <c r="H9820" s="180">
        <v>17178.48</v>
      </c>
      <c r="I9820" s="180">
        <f t="shared" si="306"/>
        <v>42946.2</v>
      </c>
      <c r="J9820" s="177" t="str">
        <f t="shared" si="307"/>
        <v>Date &gt; 1920</v>
      </c>
    </row>
    <row r="9821" spans="1:10" x14ac:dyDescent="0.3">
      <c r="A9821" s="178" t="s">
        <v>3372</v>
      </c>
      <c r="B9821" s="178" t="s">
        <v>7</v>
      </c>
      <c r="C9821" s="178" t="s">
        <v>1300</v>
      </c>
      <c r="D9821" s="178" t="s">
        <v>9372</v>
      </c>
      <c r="E9821" s="179">
        <v>36502</v>
      </c>
      <c r="F9821" s="180">
        <v>0</v>
      </c>
      <c r="G9821" s="180">
        <v>11715.16</v>
      </c>
      <c r="H9821" s="180">
        <v>7810.11</v>
      </c>
      <c r="I9821" s="180">
        <f t="shared" si="306"/>
        <v>19525.27</v>
      </c>
      <c r="J9821" s="177" t="str">
        <f t="shared" si="307"/>
        <v>Date &gt; 1920</v>
      </c>
    </row>
    <row r="9822" spans="1:10" x14ac:dyDescent="0.3">
      <c r="A9822" s="178" t="s">
        <v>3372</v>
      </c>
      <c r="B9822" s="178" t="s">
        <v>7</v>
      </c>
      <c r="C9822" s="178" t="s">
        <v>1300</v>
      </c>
      <c r="D9822" s="178" t="s">
        <v>7486</v>
      </c>
      <c r="E9822" s="179">
        <v>36934</v>
      </c>
      <c r="F9822" s="180">
        <v>0</v>
      </c>
      <c r="G9822" s="180">
        <v>4814.1000000000004</v>
      </c>
      <c r="H9822" s="180">
        <v>3209.4</v>
      </c>
      <c r="I9822" s="180">
        <f t="shared" si="306"/>
        <v>8023.5</v>
      </c>
      <c r="J9822" s="177" t="str">
        <f t="shared" si="307"/>
        <v>Date &gt; 1920</v>
      </c>
    </row>
    <row r="9823" spans="1:10" x14ac:dyDescent="0.3">
      <c r="A9823" s="178" t="s">
        <v>3372</v>
      </c>
      <c r="B9823" s="178" t="s">
        <v>7</v>
      </c>
      <c r="C9823" s="178" t="s">
        <v>1300</v>
      </c>
      <c r="D9823" s="178" t="s">
        <v>7486</v>
      </c>
      <c r="E9823" s="179">
        <v>37291</v>
      </c>
      <c r="F9823" s="180">
        <v>0</v>
      </c>
      <c r="G9823" s="180">
        <v>12256.2</v>
      </c>
      <c r="H9823" s="180">
        <v>8170.8</v>
      </c>
      <c r="I9823" s="180">
        <f t="shared" si="306"/>
        <v>20427</v>
      </c>
      <c r="J9823" s="177" t="str">
        <f t="shared" si="307"/>
        <v>Date &gt; 1920</v>
      </c>
    </row>
    <row r="9824" spans="1:10" x14ac:dyDescent="0.3">
      <c r="A9824" s="178" t="s">
        <v>3372</v>
      </c>
      <c r="B9824" s="178" t="s">
        <v>7</v>
      </c>
      <c r="C9824" s="178" t="s">
        <v>1300</v>
      </c>
      <c r="D9824" s="178" t="s">
        <v>7486</v>
      </c>
      <c r="E9824" s="179">
        <v>37313</v>
      </c>
      <c r="F9824" s="180">
        <v>0</v>
      </c>
      <c r="G9824" s="180">
        <v>7987.24</v>
      </c>
      <c r="H9824" s="180">
        <v>5324.82</v>
      </c>
      <c r="I9824" s="180">
        <f t="shared" si="306"/>
        <v>13312.06</v>
      </c>
      <c r="J9824" s="177" t="str">
        <f t="shared" si="307"/>
        <v>Date &gt; 1920</v>
      </c>
    </row>
    <row r="9825" spans="1:10" x14ac:dyDescent="0.3">
      <c r="A9825" s="178" t="s">
        <v>3372</v>
      </c>
      <c r="B9825" s="178" t="s">
        <v>7</v>
      </c>
      <c r="C9825" s="178" t="s">
        <v>1300</v>
      </c>
      <c r="D9825" s="178" t="s">
        <v>9373</v>
      </c>
      <c r="E9825" s="179">
        <v>37258</v>
      </c>
      <c r="F9825" s="180">
        <v>0</v>
      </c>
      <c r="G9825" s="180">
        <v>36691.89</v>
      </c>
      <c r="H9825" s="180">
        <v>24461.26</v>
      </c>
      <c r="I9825" s="180">
        <f t="shared" si="306"/>
        <v>61153.149999999994</v>
      </c>
      <c r="J9825" s="177" t="str">
        <f t="shared" si="307"/>
        <v>Date &gt; 1920</v>
      </c>
    </row>
    <row r="9826" spans="1:10" x14ac:dyDescent="0.3">
      <c r="A9826" s="178" t="s">
        <v>3372</v>
      </c>
      <c r="B9826" s="178" t="s">
        <v>7</v>
      </c>
      <c r="C9826" s="178" t="s">
        <v>1300</v>
      </c>
      <c r="D9826" s="178" t="s">
        <v>9374</v>
      </c>
      <c r="E9826" s="179">
        <v>37264</v>
      </c>
      <c r="F9826" s="180">
        <v>24282</v>
      </c>
      <c r="G9826" s="180">
        <v>0</v>
      </c>
      <c r="H9826" s="180">
        <v>2699</v>
      </c>
      <c r="I9826" s="180">
        <f t="shared" si="306"/>
        <v>26981</v>
      </c>
      <c r="J9826" s="177" t="str">
        <f t="shared" si="307"/>
        <v>Date &gt; 1920</v>
      </c>
    </row>
    <row r="9827" spans="1:10" x14ac:dyDescent="0.3">
      <c r="A9827" s="178" t="s">
        <v>3372</v>
      </c>
      <c r="B9827" s="178" t="s">
        <v>7</v>
      </c>
      <c r="C9827" s="178" t="s">
        <v>1300</v>
      </c>
      <c r="D9827" s="178" t="s">
        <v>9374</v>
      </c>
      <c r="E9827" s="179">
        <v>37314</v>
      </c>
      <c r="F9827" s="180">
        <v>26978</v>
      </c>
      <c r="G9827" s="180">
        <v>0</v>
      </c>
      <c r="H9827" s="180">
        <v>2997</v>
      </c>
      <c r="I9827" s="180">
        <f t="shared" si="306"/>
        <v>29975</v>
      </c>
      <c r="J9827" s="177" t="str">
        <f t="shared" si="307"/>
        <v>Date &gt; 1920</v>
      </c>
    </row>
    <row r="9828" spans="1:10" x14ac:dyDescent="0.3">
      <c r="A9828" s="178" t="s">
        <v>3372</v>
      </c>
      <c r="B9828" s="178" t="s">
        <v>7</v>
      </c>
      <c r="C9828" s="178" t="s">
        <v>1300</v>
      </c>
      <c r="D9828" s="178" t="s">
        <v>9374</v>
      </c>
      <c r="E9828" s="179">
        <v>37398</v>
      </c>
      <c r="F9828" s="180">
        <v>15654</v>
      </c>
      <c r="G9828" s="180">
        <v>0</v>
      </c>
      <c r="H9828" s="180">
        <v>1739.2</v>
      </c>
      <c r="I9828" s="180">
        <f t="shared" si="306"/>
        <v>17393.2</v>
      </c>
      <c r="J9828" s="177" t="str">
        <f t="shared" si="307"/>
        <v>Date &gt; 1920</v>
      </c>
    </row>
    <row r="9829" spans="1:10" x14ac:dyDescent="0.3">
      <c r="A9829" s="178" t="s">
        <v>3372</v>
      </c>
      <c r="B9829" s="178" t="s">
        <v>7</v>
      </c>
      <c r="C9829" s="178" t="s">
        <v>1300</v>
      </c>
      <c r="D9829" s="178" t="s">
        <v>9374</v>
      </c>
      <c r="E9829" s="179">
        <v>37452</v>
      </c>
      <c r="F9829" s="180">
        <v>24828</v>
      </c>
      <c r="G9829" s="180">
        <v>0</v>
      </c>
      <c r="H9829" s="180">
        <v>2758.8</v>
      </c>
      <c r="I9829" s="180">
        <f t="shared" si="306"/>
        <v>27586.799999999999</v>
      </c>
      <c r="J9829" s="177" t="str">
        <f t="shared" si="307"/>
        <v>Date &gt; 1920</v>
      </c>
    </row>
    <row r="9830" spans="1:10" x14ac:dyDescent="0.3">
      <c r="A9830" s="178" t="s">
        <v>3372</v>
      </c>
      <c r="B9830" s="178" t="s">
        <v>7</v>
      </c>
      <c r="C9830" s="178" t="s">
        <v>1300</v>
      </c>
      <c r="D9830" s="178" t="s">
        <v>9374</v>
      </c>
      <c r="E9830" s="179">
        <v>37665</v>
      </c>
      <c r="F9830" s="180">
        <v>32671</v>
      </c>
      <c r="G9830" s="180">
        <v>16431</v>
      </c>
      <c r="H9830" s="180">
        <v>14584</v>
      </c>
      <c r="I9830" s="180">
        <f t="shared" si="306"/>
        <v>63686</v>
      </c>
      <c r="J9830" s="177" t="str">
        <f t="shared" si="307"/>
        <v>Date &gt; 1920</v>
      </c>
    </row>
    <row r="9831" spans="1:10" x14ac:dyDescent="0.3">
      <c r="A9831" s="178" t="s">
        <v>3372</v>
      </c>
      <c r="B9831" s="178" t="s">
        <v>7</v>
      </c>
      <c r="C9831" s="178" t="s">
        <v>1300</v>
      </c>
      <c r="D9831" s="178" t="s">
        <v>9374</v>
      </c>
      <c r="E9831" s="179">
        <v>38223</v>
      </c>
      <c r="F9831" s="180">
        <v>10074</v>
      </c>
      <c r="G9831" s="180">
        <v>0</v>
      </c>
      <c r="H9831" s="180">
        <v>0</v>
      </c>
      <c r="I9831" s="180">
        <f t="shared" si="306"/>
        <v>10074</v>
      </c>
      <c r="J9831" s="177" t="str">
        <f t="shared" si="307"/>
        <v>Date &gt; 1920</v>
      </c>
    </row>
    <row r="9832" spans="1:10" x14ac:dyDescent="0.3">
      <c r="A9832" s="178" t="s">
        <v>3372</v>
      </c>
      <c r="B9832" s="178" t="s">
        <v>7</v>
      </c>
      <c r="C9832" s="178" t="s">
        <v>1300</v>
      </c>
      <c r="D9832" s="178" t="s">
        <v>9374</v>
      </c>
      <c r="E9832" s="179">
        <v>38338</v>
      </c>
      <c r="F9832" s="180">
        <v>0</v>
      </c>
      <c r="G9832" s="180">
        <v>5066.87</v>
      </c>
      <c r="H9832" s="180">
        <v>4498.2299999999996</v>
      </c>
      <c r="I9832" s="180">
        <f t="shared" si="306"/>
        <v>9565.0999999999985</v>
      </c>
      <c r="J9832" s="177" t="str">
        <f t="shared" si="307"/>
        <v>Date &gt; 1920</v>
      </c>
    </row>
    <row r="9833" spans="1:10" x14ac:dyDescent="0.3">
      <c r="A9833" s="178" t="s">
        <v>3372</v>
      </c>
      <c r="B9833" s="178" t="s">
        <v>7</v>
      </c>
      <c r="C9833" s="178" t="s">
        <v>1300</v>
      </c>
      <c r="D9833" s="178" t="s">
        <v>9375</v>
      </c>
      <c r="E9833" s="179">
        <v>37679</v>
      </c>
      <c r="F9833" s="180">
        <v>0</v>
      </c>
      <c r="G9833" s="180">
        <v>64777.27</v>
      </c>
      <c r="H9833" s="180">
        <v>43184.85</v>
      </c>
      <c r="I9833" s="180">
        <f t="shared" si="306"/>
        <v>107962.12</v>
      </c>
      <c r="J9833" s="177" t="str">
        <f t="shared" si="307"/>
        <v>Date &gt; 1920</v>
      </c>
    </row>
    <row r="9834" spans="1:10" x14ac:dyDescent="0.3">
      <c r="A9834" s="178" t="s">
        <v>3372</v>
      </c>
      <c r="B9834" s="178" t="s">
        <v>7</v>
      </c>
      <c r="C9834" s="178" t="s">
        <v>1300</v>
      </c>
      <c r="D9834" s="178" t="s">
        <v>9376</v>
      </c>
      <c r="E9834" s="179">
        <v>37665</v>
      </c>
      <c r="F9834" s="180">
        <v>17087</v>
      </c>
      <c r="G9834" s="180">
        <v>0</v>
      </c>
      <c r="H9834" s="180">
        <v>1899.24</v>
      </c>
      <c r="I9834" s="180">
        <f t="shared" si="306"/>
        <v>18986.240000000002</v>
      </c>
      <c r="J9834" s="177" t="str">
        <f t="shared" si="307"/>
        <v>Date &gt; 1920</v>
      </c>
    </row>
    <row r="9835" spans="1:10" x14ac:dyDescent="0.3">
      <c r="A9835" s="178" t="s">
        <v>3372</v>
      </c>
      <c r="B9835" s="178" t="s">
        <v>7</v>
      </c>
      <c r="C9835" s="178" t="s">
        <v>1300</v>
      </c>
      <c r="D9835" s="178" t="s">
        <v>9376</v>
      </c>
      <c r="E9835" s="179">
        <v>37684</v>
      </c>
      <c r="F9835" s="180">
        <v>12793</v>
      </c>
      <c r="G9835" s="180">
        <v>0</v>
      </c>
      <c r="H9835" s="180">
        <v>1420.94</v>
      </c>
      <c r="I9835" s="180">
        <f t="shared" si="306"/>
        <v>14213.94</v>
      </c>
      <c r="J9835" s="177" t="str">
        <f t="shared" si="307"/>
        <v>Date &gt; 1920</v>
      </c>
    </row>
    <row r="9836" spans="1:10" x14ac:dyDescent="0.3">
      <c r="A9836" s="178" t="s">
        <v>3372</v>
      </c>
      <c r="B9836" s="178" t="s">
        <v>7</v>
      </c>
      <c r="C9836" s="178" t="s">
        <v>1300</v>
      </c>
      <c r="D9836" s="178" t="s">
        <v>9376</v>
      </c>
      <c r="E9836" s="179">
        <v>37915</v>
      </c>
      <c r="F9836" s="180">
        <v>7985</v>
      </c>
      <c r="G9836" s="180">
        <v>0</v>
      </c>
      <c r="H9836" s="180">
        <v>888.1</v>
      </c>
      <c r="I9836" s="180">
        <f t="shared" si="306"/>
        <v>8873.1</v>
      </c>
      <c r="J9836" s="177" t="str">
        <f t="shared" si="307"/>
        <v>Date &gt; 1920</v>
      </c>
    </row>
    <row r="9837" spans="1:10" x14ac:dyDescent="0.3">
      <c r="A9837" s="178" t="s">
        <v>3372</v>
      </c>
      <c r="B9837" s="178" t="s">
        <v>7</v>
      </c>
      <c r="C9837" s="178" t="s">
        <v>1300</v>
      </c>
      <c r="D9837" s="178" t="s">
        <v>9376</v>
      </c>
      <c r="E9837" s="179">
        <v>37929</v>
      </c>
      <c r="F9837" s="180">
        <v>36669</v>
      </c>
      <c r="G9837" s="180">
        <v>0</v>
      </c>
      <c r="H9837" s="180">
        <v>4073.32</v>
      </c>
      <c r="I9837" s="180">
        <f t="shared" si="306"/>
        <v>40742.32</v>
      </c>
      <c r="J9837" s="177" t="str">
        <f t="shared" si="307"/>
        <v>Date &gt; 1920</v>
      </c>
    </row>
    <row r="9838" spans="1:10" x14ac:dyDescent="0.3">
      <c r="A9838" s="178" t="s">
        <v>3372</v>
      </c>
      <c r="B9838" s="178" t="s">
        <v>7</v>
      </c>
      <c r="C9838" s="178" t="s">
        <v>1300</v>
      </c>
      <c r="D9838" s="178" t="s">
        <v>9376</v>
      </c>
      <c r="E9838" s="179">
        <v>38065</v>
      </c>
      <c r="F9838" s="180">
        <v>26619</v>
      </c>
      <c r="G9838" s="180">
        <v>0</v>
      </c>
      <c r="H9838" s="180">
        <v>2958</v>
      </c>
      <c r="I9838" s="180">
        <f t="shared" si="306"/>
        <v>29577</v>
      </c>
      <c r="J9838" s="177" t="str">
        <f t="shared" si="307"/>
        <v>Date &gt; 1920</v>
      </c>
    </row>
    <row r="9839" spans="1:10" x14ac:dyDescent="0.3">
      <c r="A9839" s="178" t="s">
        <v>3372</v>
      </c>
      <c r="B9839" s="178" t="s">
        <v>7</v>
      </c>
      <c r="C9839" s="178" t="s">
        <v>1300</v>
      </c>
      <c r="D9839" s="178" t="s">
        <v>9376</v>
      </c>
      <c r="E9839" s="179">
        <v>38156</v>
      </c>
      <c r="F9839" s="180">
        <v>7050</v>
      </c>
      <c r="G9839" s="180">
        <v>0</v>
      </c>
      <c r="H9839" s="180">
        <v>783</v>
      </c>
      <c r="I9839" s="180">
        <f t="shared" si="306"/>
        <v>7833</v>
      </c>
      <c r="J9839" s="177" t="str">
        <f t="shared" si="307"/>
        <v>Date &gt; 1920</v>
      </c>
    </row>
    <row r="9840" spans="1:10" x14ac:dyDescent="0.3">
      <c r="A9840" s="178" t="s">
        <v>3372</v>
      </c>
      <c r="B9840" s="178" t="s">
        <v>7</v>
      </c>
      <c r="C9840" s="178" t="s">
        <v>1300</v>
      </c>
      <c r="D9840" s="178" t="s">
        <v>9377</v>
      </c>
      <c r="E9840" s="179">
        <v>38986</v>
      </c>
      <c r="F9840" s="180">
        <v>0</v>
      </c>
      <c r="G9840" s="180">
        <v>6183.15</v>
      </c>
      <c r="H9840" s="180">
        <v>4122.1000000000004</v>
      </c>
      <c r="I9840" s="180">
        <f t="shared" si="306"/>
        <v>10305.25</v>
      </c>
      <c r="J9840" s="177" t="str">
        <f t="shared" si="307"/>
        <v>Date &gt; 1920</v>
      </c>
    </row>
    <row r="9841" spans="1:10" x14ac:dyDescent="0.3">
      <c r="A9841" s="178" t="s">
        <v>3372</v>
      </c>
      <c r="B9841" s="178" t="s">
        <v>7</v>
      </c>
      <c r="C9841" s="178" t="s">
        <v>1300</v>
      </c>
      <c r="D9841" s="178" t="s">
        <v>9378</v>
      </c>
      <c r="E9841" s="179">
        <v>39037</v>
      </c>
      <c r="F9841" s="180">
        <v>47787</v>
      </c>
      <c r="G9841" s="180">
        <v>0</v>
      </c>
      <c r="H9841" s="180">
        <v>2516.5</v>
      </c>
      <c r="I9841" s="180">
        <f t="shared" si="306"/>
        <v>50303.5</v>
      </c>
      <c r="J9841" s="177" t="str">
        <f t="shared" si="307"/>
        <v>Date &gt; 1920</v>
      </c>
    </row>
    <row r="9842" spans="1:10" x14ac:dyDescent="0.3">
      <c r="A9842" s="178" t="s">
        <v>3372</v>
      </c>
      <c r="B9842" s="178" t="s">
        <v>7</v>
      </c>
      <c r="C9842" s="178" t="s">
        <v>1300</v>
      </c>
      <c r="D9842" s="178" t="s">
        <v>9378</v>
      </c>
      <c r="E9842" s="179">
        <v>39106</v>
      </c>
      <c r="F9842" s="180">
        <v>1688</v>
      </c>
      <c r="G9842" s="180">
        <v>0</v>
      </c>
      <c r="H9842" s="180">
        <v>88.5</v>
      </c>
      <c r="I9842" s="180">
        <f t="shared" si="306"/>
        <v>1776.5</v>
      </c>
      <c r="J9842" s="177" t="str">
        <f t="shared" si="307"/>
        <v>Date &gt; 1920</v>
      </c>
    </row>
    <row r="9843" spans="1:10" x14ac:dyDescent="0.3">
      <c r="A9843" s="178" t="s">
        <v>3372</v>
      </c>
      <c r="B9843" s="178" t="s">
        <v>7</v>
      </c>
      <c r="C9843" s="178" t="s">
        <v>1300</v>
      </c>
      <c r="D9843" s="178" t="s">
        <v>9379</v>
      </c>
      <c r="E9843" s="179">
        <v>39069</v>
      </c>
      <c r="F9843" s="180">
        <v>191678</v>
      </c>
      <c r="G9843" s="180">
        <v>0</v>
      </c>
      <c r="H9843" s="180">
        <v>10089.42</v>
      </c>
      <c r="I9843" s="180">
        <f t="shared" si="306"/>
        <v>201767.42</v>
      </c>
      <c r="J9843" s="177" t="str">
        <f t="shared" si="307"/>
        <v>Date &gt; 1920</v>
      </c>
    </row>
    <row r="9844" spans="1:10" x14ac:dyDescent="0.3">
      <c r="A9844" s="178" t="s">
        <v>3372</v>
      </c>
      <c r="B9844" s="178" t="s">
        <v>7</v>
      </c>
      <c r="C9844" s="178" t="s">
        <v>1300</v>
      </c>
      <c r="D9844" s="178" t="s">
        <v>9379</v>
      </c>
      <c r="E9844" s="179">
        <v>39563</v>
      </c>
      <c r="F9844" s="180">
        <v>246339</v>
      </c>
      <c r="G9844" s="180">
        <v>0</v>
      </c>
      <c r="H9844" s="180">
        <v>12964.92</v>
      </c>
      <c r="I9844" s="180">
        <f t="shared" si="306"/>
        <v>259303.92</v>
      </c>
      <c r="J9844" s="177" t="str">
        <f t="shared" si="307"/>
        <v>Date &gt; 1920</v>
      </c>
    </row>
    <row r="9845" spans="1:10" x14ac:dyDescent="0.3">
      <c r="A9845" s="178" t="s">
        <v>3372</v>
      </c>
      <c r="B9845" s="178" t="s">
        <v>7</v>
      </c>
      <c r="C9845" s="178" t="s">
        <v>1300</v>
      </c>
      <c r="D9845" s="178" t="s">
        <v>9379</v>
      </c>
      <c r="E9845" s="179">
        <v>40233</v>
      </c>
      <c r="F9845" s="180">
        <v>987</v>
      </c>
      <c r="G9845" s="180">
        <v>0</v>
      </c>
      <c r="H9845" s="180">
        <v>51.71</v>
      </c>
      <c r="I9845" s="180">
        <f t="shared" si="306"/>
        <v>1038.71</v>
      </c>
      <c r="J9845" s="177" t="str">
        <f t="shared" si="307"/>
        <v>Date &gt; 1920</v>
      </c>
    </row>
    <row r="9846" spans="1:10" x14ac:dyDescent="0.3">
      <c r="A9846" s="178" t="s">
        <v>3372</v>
      </c>
      <c r="B9846" s="178" t="s">
        <v>7</v>
      </c>
      <c r="C9846" s="178" t="s">
        <v>1300</v>
      </c>
      <c r="D9846" s="178" t="s">
        <v>9380</v>
      </c>
      <c r="E9846" s="179">
        <v>39521</v>
      </c>
      <c r="F9846" s="180">
        <v>57516</v>
      </c>
      <c r="G9846" s="180">
        <v>0</v>
      </c>
      <c r="H9846" s="180">
        <v>3028.14</v>
      </c>
      <c r="I9846" s="180">
        <f t="shared" si="306"/>
        <v>60544.14</v>
      </c>
      <c r="J9846" s="177" t="str">
        <f t="shared" si="307"/>
        <v>Date &gt; 1920</v>
      </c>
    </row>
    <row r="9847" spans="1:10" x14ac:dyDescent="0.3">
      <c r="A9847" s="178" t="s">
        <v>3372</v>
      </c>
      <c r="B9847" s="178" t="s">
        <v>7</v>
      </c>
      <c r="C9847" s="178" t="s">
        <v>1300</v>
      </c>
      <c r="D9847" s="178" t="s">
        <v>9380</v>
      </c>
      <c r="E9847" s="179">
        <v>39532</v>
      </c>
      <c r="F9847" s="180">
        <v>71791</v>
      </c>
      <c r="G9847" s="180">
        <v>0</v>
      </c>
      <c r="H9847" s="180">
        <v>3778.53</v>
      </c>
      <c r="I9847" s="180">
        <f t="shared" si="306"/>
        <v>75569.53</v>
      </c>
      <c r="J9847" s="177" t="str">
        <f t="shared" si="307"/>
        <v>Date &gt; 1920</v>
      </c>
    </row>
    <row r="9848" spans="1:10" x14ac:dyDescent="0.3">
      <c r="A9848" s="178" t="s">
        <v>3372</v>
      </c>
      <c r="B9848" s="178" t="s">
        <v>7</v>
      </c>
      <c r="C9848" s="178" t="s">
        <v>1300</v>
      </c>
      <c r="D9848" s="178" t="s">
        <v>9380</v>
      </c>
      <c r="E9848" s="179">
        <v>39685</v>
      </c>
      <c r="F9848" s="180">
        <v>170129</v>
      </c>
      <c r="G9848" s="180">
        <v>0</v>
      </c>
      <c r="H9848" s="180">
        <v>8954.58</v>
      </c>
      <c r="I9848" s="180">
        <f t="shared" si="306"/>
        <v>179083.58</v>
      </c>
      <c r="J9848" s="177" t="str">
        <f t="shared" si="307"/>
        <v>Date &gt; 1920</v>
      </c>
    </row>
    <row r="9849" spans="1:10" x14ac:dyDescent="0.3">
      <c r="A9849" s="178" t="s">
        <v>3372</v>
      </c>
      <c r="B9849" s="178" t="s">
        <v>7</v>
      </c>
      <c r="C9849" s="178" t="s">
        <v>1300</v>
      </c>
      <c r="D9849" s="178" t="s">
        <v>9380</v>
      </c>
      <c r="E9849" s="179">
        <v>39867</v>
      </c>
      <c r="F9849" s="180">
        <v>21515</v>
      </c>
      <c r="G9849" s="180">
        <v>0</v>
      </c>
      <c r="H9849" s="180">
        <v>1133.1500000000001</v>
      </c>
      <c r="I9849" s="180">
        <f t="shared" si="306"/>
        <v>22648.15</v>
      </c>
      <c r="J9849" s="177" t="str">
        <f t="shared" si="307"/>
        <v>Date &gt; 1920</v>
      </c>
    </row>
    <row r="9850" spans="1:10" x14ac:dyDescent="0.3">
      <c r="A9850" s="178" t="s">
        <v>3372</v>
      </c>
      <c r="B9850" s="178" t="s">
        <v>7</v>
      </c>
      <c r="C9850" s="178" t="s">
        <v>1300</v>
      </c>
      <c r="D9850" s="178" t="s">
        <v>9380</v>
      </c>
      <c r="E9850" s="179">
        <v>39867</v>
      </c>
      <c r="F9850" s="180">
        <v>90626</v>
      </c>
      <c r="G9850" s="180">
        <v>0</v>
      </c>
      <c r="H9850" s="180">
        <v>4769.68</v>
      </c>
      <c r="I9850" s="180">
        <f t="shared" si="306"/>
        <v>95395.68</v>
      </c>
      <c r="J9850" s="177" t="str">
        <f t="shared" si="307"/>
        <v>Date &gt; 1920</v>
      </c>
    </row>
    <row r="9851" spans="1:10" x14ac:dyDescent="0.3">
      <c r="A9851" s="178" t="s">
        <v>3372</v>
      </c>
      <c r="B9851" s="178" t="s">
        <v>7</v>
      </c>
      <c r="C9851" s="178" t="s">
        <v>1300</v>
      </c>
      <c r="D9851" s="178" t="s">
        <v>9380</v>
      </c>
      <c r="E9851" s="179">
        <v>40053</v>
      </c>
      <c r="F9851" s="180">
        <v>73830</v>
      </c>
      <c r="G9851" s="180">
        <v>0</v>
      </c>
      <c r="H9851" s="180">
        <v>3886.23</v>
      </c>
      <c r="I9851" s="180">
        <f t="shared" si="306"/>
        <v>77716.23</v>
      </c>
      <c r="J9851" s="177" t="str">
        <f t="shared" si="307"/>
        <v>Date &gt; 1920</v>
      </c>
    </row>
    <row r="9852" spans="1:10" x14ac:dyDescent="0.3">
      <c r="A9852" s="178" t="s">
        <v>3372</v>
      </c>
      <c r="B9852" s="178" t="s">
        <v>7</v>
      </c>
      <c r="C9852" s="178" t="s">
        <v>1300</v>
      </c>
      <c r="D9852" s="178" t="s">
        <v>9380</v>
      </c>
      <c r="E9852" s="179">
        <v>40121</v>
      </c>
      <c r="F9852" s="180">
        <v>14643</v>
      </c>
      <c r="G9852" s="180">
        <v>0</v>
      </c>
      <c r="H9852" s="180">
        <v>3399.69</v>
      </c>
      <c r="I9852" s="180">
        <f t="shared" si="306"/>
        <v>18042.689999999999</v>
      </c>
      <c r="J9852" s="177" t="str">
        <f t="shared" si="307"/>
        <v>Date &gt; 1920</v>
      </c>
    </row>
    <row r="9853" spans="1:10" x14ac:dyDescent="0.3">
      <c r="A9853" s="178" t="s">
        <v>3372</v>
      </c>
      <c r="B9853" s="178" t="s">
        <v>7</v>
      </c>
      <c r="C9853" s="178" t="s">
        <v>1300</v>
      </c>
      <c r="D9853" s="178" t="s">
        <v>9380</v>
      </c>
      <c r="E9853" s="179">
        <v>40632</v>
      </c>
      <c r="F9853" s="180">
        <v>50000</v>
      </c>
      <c r="G9853" s="180">
        <v>0</v>
      </c>
      <c r="H9853" s="180">
        <v>0</v>
      </c>
      <c r="I9853" s="180">
        <f t="shared" si="306"/>
        <v>50000</v>
      </c>
      <c r="J9853" s="177" t="str">
        <f t="shared" si="307"/>
        <v>Date &gt; 1920</v>
      </c>
    </row>
    <row r="9854" spans="1:10" x14ac:dyDescent="0.3">
      <c r="A9854" s="178" t="s">
        <v>3372</v>
      </c>
      <c r="B9854" s="178" t="s">
        <v>7</v>
      </c>
      <c r="C9854" s="178" t="s">
        <v>1300</v>
      </c>
      <c r="D9854" s="178" t="s">
        <v>9380</v>
      </c>
      <c r="E9854" s="179">
        <v>40632</v>
      </c>
      <c r="F9854" s="180">
        <v>2436</v>
      </c>
      <c r="G9854" s="180">
        <v>0</v>
      </c>
      <c r="H9854" s="180">
        <v>0</v>
      </c>
      <c r="I9854" s="180">
        <f t="shared" si="306"/>
        <v>2436</v>
      </c>
      <c r="J9854" s="177" t="str">
        <f t="shared" si="307"/>
        <v>Date &gt; 1920</v>
      </c>
    </row>
    <row r="9855" spans="1:10" x14ac:dyDescent="0.3">
      <c r="A9855" s="178" t="s">
        <v>3372</v>
      </c>
      <c r="B9855" s="178" t="s">
        <v>7</v>
      </c>
      <c r="C9855" s="178" t="s">
        <v>1300</v>
      </c>
      <c r="D9855" s="178" t="s">
        <v>9381</v>
      </c>
      <c r="E9855" s="179">
        <v>39867</v>
      </c>
      <c r="F9855" s="180">
        <v>604004</v>
      </c>
      <c r="G9855" s="180">
        <v>0</v>
      </c>
      <c r="H9855" s="180">
        <v>31789.87</v>
      </c>
      <c r="I9855" s="180">
        <f t="shared" si="306"/>
        <v>635793.87</v>
      </c>
      <c r="J9855" s="177" t="str">
        <f t="shared" si="307"/>
        <v>Date &gt; 1920</v>
      </c>
    </row>
    <row r="9856" spans="1:10" x14ac:dyDescent="0.3">
      <c r="A9856" s="178" t="s">
        <v>3372</v>
      </c>
      <c r="B9856" s="178" t="s">
        <v>7</v>
      </c>
      <c r="C9856" s="178" t="s">
        <v>1300</v>
      </c>
      <c r="D9856" s="178" t="s">
        <v>9381</v>
      </c>
      <c r="E9856" s="179">
        <v>40053</v>
      </c>
      <c r="F9856" s="180">
        <v>40525</v>
      </c>
      <c r="G9856" s="180">
        <v>0</v>
      </c>
      <c r="H9856" s="180">
        <v>2135.06</v>
      </c>
      <c r="I9856" s="180">
        <f t="shared" si="306"/>
        <v>42660.06</v>
      </c>
      <c r="J9856" s="177" t="str">
        <f t="shared" si="307"/>
        <v>Date &gt; 1920</v>
      </c>
    </row>
    <row r="9857" spans="1:10" x14ac:dyDescent="0.3">
      <c r="A9857" s="178" t="s">
        <v>3372</v>
      </c>
      <c r="B9857" s="178" t="s">
        <v>7</v>
      </c>
      <c r="C9857" s="178" t="s">
        <v>1300</v>
      </c>
      <c r="D9857" s="178" t="s">
        <v>9381</v>
      </c>
      <c r="E9857" s="179">
        <v>40121</v>
      </c>
      <c r="F9857" s="180">
        <v>411721</v>
      </c>
      <c r="G9857" s="180">
        <v>0</v>
      </c>
      <c r="H9857" s="180">
        <v>21669.75</v>
      </c>
      <c r="I9857" s="180">
        <f t="shared" si="306"/>
        <v>433390.75</v>
      </c>
      <c r="J9857" s="177" t="str">
        <f t="shared" si="307"/>
        <v>Date &gt; 1920</v>
      </c>
    </row>
    <row r="9858" spans="1:10" x14ac:dyDescent="0.3">
      <c r="A9858" s="178" t="s">
        <v>3372</v>
      </c>
      <c r="B9858" s="178" t="s">
        <v>7</v>
      </c>
      <c r="C9858" s="178" t="s">
        <v>1300</v>
      </c>
      <c r="D9858" s="178" t="s">
        <v>9381</v>
      </c>
      <c r="E9858" s="179">
        <v>40197</v>
      </c>
      <c r="F9858" s="180">
        <v>19595</v>
      </c>
      <c r="G9858" s="180">
        <v>0</v>
      </c>
      <c r="H9858" s="180">
        <v>2053.88</v>
      </c>
      <c r="I9858" s="180">
        <f t="shared" si="306"/>
        <v>21648.880000000001</v>
      </c>
      <c r="J9858" s="177" t="str">
        <f t="shared" si="307"/>
        <v>Date &gt; 1920</v>
      </c>
    </row>
    <row r="9859" spans="1:10" x14ac:dyDescent="0.3">
      <c r="A9859" s="178" t="s">
        <v>3372</v>
      </c>
      <c r="B9859" s="178" t="s">
        <v>7</v>
      </c>
      <c r="C9859" s="178" t="s">
        <v>1300</v>
      </c>
      <c r="D9859" s="178" t="s">
        <v>9381</v>
      </c>
      <c r="E9859" s="179">
        <v>40651</v>
      </c>
      <c r="F9859" s="180">
        <v>50000</v>
      </c>
      <c r="G9859" s="180">
        <v>0</v>
      </c>
      <c r="H9859" s="180">
        <v>1606.44</v>
      </c>
      <c r="I9859" s="180">
        <f t="shared" si="306"/>
        <v>51606.44</v>
      </c>
      <c r="J9859" s="177" t="str">
        <f t="shared" si="307"/>
        <v>Date &gt; 1920</v>
      </c>
    </row>
    <row r="9860" spans="1:10" x14ac:dyDescent="0.3">
      <c r="A9860" s="178" t="s">
        <v>3372</v>
      </c>
      <c r="B9860" s="178" t="s">
        <v>7</v>
      </c>
      <c r="C9860" s="178" t="s">
        <v>1300</v>
      </c>
      <c r="D9860" s="178" t="s">
        <v>9381</v>
      </c>
      <c r="E9860" s="179">
        <v>40651</v>
      </c>
      <c r="F9860" s="180">
        <v>19743</v>
      </c>
      <c r="G9860" s="180">
        <v>0</v>
      </c>
      <c r="H9860" s="180">
        <v>0</v>
      </c>
      <c r="I9860" s="180">
        <f t="shared" si="306"/>
        <v>19743</v>
      </c>
      <c r="J9860" s="177" t="str">
        <f t="shared" si="307"/>
        <v>Date &gt; 1920</v>
      </c>
    </row>
    <row r="9861" spans="1:10" x14ac:dyDescent="0.3">
      <c r="A9861" s="178" t="s">
        <v>3372</v>
      </c>
      <c r="B9861" s="178" t="s">
        <v>7</v>
      </c>
      <c r="C9861" s="178" t="s">
        <v>1300</v>
      </c>
      <c r="D9861" s="178" t="s">
        <v>9382</v>
      </c>
      <c r="E9861" s="179">
        <v>39877</v>
      </c>
      <c r="F9861" s="180">
        <v>533013</v>
      </c>
      <c r="G9861" s="180">
        <v>0</v>
      </c>
      <c r="H9861" s="180">
        <v>28054.65</v>
      </c>
      <c r="I9861" s="180">
        <f t="shared" ref="I9861:I9924" si="308">SUM(F9861:H9861)</f>
        <v>561067.65</v>
      </c>
      <c r="J9861" s="177" t="str">
        <f t="shared" ref="J9861:J9924" si="309">IF(OR(YEAR(E9861)&gt; 1920, ISBLANK(E9861)), "Date &gt; 1920", "Sketchy date")</f>
        <v>Date &gt; 1920</v>
      </c>
    </row>
    <row r="9862" spans="1:10" x14ac:dyDescent="0.3">
      <c r="A9862" s="178" t="s">
        <v>3372</v>
      </c>
      <c r="B9862" s="178" t="s">
        <v>7</v>
      </c>
      <c r="C9862" s="178" t="s">
        <v>1300</v>
      </c>
      <c r="D9862" s="178" t="s">
        <v>9382</v>
      </c>
      <c r="E9862" s="179">
        <v>40121</v>
      </c>
      <c r="F9862" s="180">
        <v>338987</v>
      </c>
      <c r="G9862" s="180">
        <v>0</v>
      </c>
      <c r="H9862" s="180">
        <v>19985.53</v>
      </c>
      <c r="I9862" s="180">
        <f t="shared" si="308"/>
        <v>358972.53</v>
      </c>
      <c r="J9862" s="177" t="str">
        <f t="shared" si="309"/>
        <v>Date &gt; 1920</v>
      </c>
    </row>
    <row r="9863" spans="1:10" x14ac:dyDescent="0.3">
      <c r="A9863" s="178" t="s">
        <v>3372</v>
      </c>
      <c r="B9863" s="178" t="s">
        <v>7</v>
      </c>
      <c r="C9863" s="178" t="s">
        <v>1300</v>
      </c>
      <c r="D9863" s="178" t="s">
        <v>9382</v>
      </c>
      <c r="E9863" s="179">
        <v>40651</v>
      </c>
      <c r="F9863" s="180">
        <v>50000</v>
      </c>
      <c r="G9863" s="180">
        <v>0</v>
      </c>
      <c r="H9863" s="180">
        <v>486.14</v>
      </c>
      <c r="I9863" s="180">
        <f t="shared" si="308"/>
        <v>50486.14</v>
      </c>
      <c r="J9863" s="177" t="str">
        <f t="shared" si="309"/>
        <v>Date &gt; 1920</v>
      </c>
    </row>
    <row r="9864" spans="1:10" x14ac:dyDescent="0.3">
      <c r="A9864" s="178" t="s">
        <v>3372</v>
      </c>
      <c r="B9864" s="178" t="s">
        <v>7</v>
      </c>
      <c r="C9864" s="178" t="s">
        <v>1300</v>
      </c>
      <c r="D9864" s="178" t="s">
        <v>9382</v>
      </c>
      <c r="E9864" s="179">
        <v>40651</v>
      </c>
      <c r="F9864" s="180">
        <v>36055</v>
      </c>
      <c r="G9864" s="180">
        <v>0</v>
      </c>
      <c r="H9864" s="180">
        <v>0</v>
      </c>
      <c r="I9864" s="180">
        <f t="shared" si="308"/>
        <v>36055</v>
      </c>
      <c r="J9864" s="177" t="str">
        <f t="shared" si="309"/>
        <v>Date &gt; 1920</v>
      </c>
    </row>
    <row r="9865" spans="1:10" x14ac:dyDescent="0.3">
      <c r="A9865" s="178" t="s">
        <v>3372</v>
      </c>
      <c r="B9865" s="178" t="s">
        <v>7</v>
      </c>
      <c r="C9865" s="178" t="s">
        <v>1300</v>
      </c>
      <c r="D9865" s="178" t="s">
        <v>9383</v>
      </c>
      <c r="E9865" s="179">
        <v>40078</v>
      </c>
      <c r="F9865" s="180">
        <v>1183</v>
      </c>
      <c r="G9865" s="180">
        <v>0</v>
      </c>
      <c r="H9865" s="180">
        <v>0</v>
      </c>
      <c r="I9865" s="180">
        <f t="shared" si="308"/>
        <v>1183</v>
      </c>
      <c r="J9865" s="177" t="str">
        <f t="shared" si="309"/>
        <v>Date &gt; 1920</v>
      </c>
    </row>
    <row r="9866" spans="1:10" x14ac:dyDescent="0.3">
      <c r="A9866" s="178" t="s">
        <v>3372</v>
      </c>
      <c r="B9866" s="178" t="s">
        <v>7</v>
      </c>
      <c r="C9866" s="178" t="s">
        <v>1300</v>
      </c>
      <c r="D9866" s="178" t="s">
        <v>9383</v>
      </c>
      <c r="E9866" s="179">
        <v>40119</v>
      </c>
      <c r="F9866" s="180">
        <v>412</v>
      </c>
      <c r="G9866" s="180">
        <v>0</v>
      </c>
      <c r="H9866" s="180">
        <v>0</v>
      </c>
      <c r="I9866" s="180">
        <f t="shared" si="308"/>
        <v>412</v>
      </c>
      <c r="J9866" s="177" t="str">
        <f t="shared" si="309"/>
        <v>Date &gt; 1920</v>
      </c>
    </row>
    <row r="9867" spans="1:10" x14ac:dyDescent="0.3">
      <c r="A9867" s="178" t="s">
        <v>3372</v>
      </c>
      <c r="B9867" s="178" t="s">
        <v>7</v>
      </c>
      <c r="C9867" s="178" t="s">
        <v>1300</v>
      </c>
      <c r="D9867" s="178" t="s">
        <v>9383</v>
      </c>
      <c r="E9867" s="179">
        <v>40142</v>
      </c>
      <c r="F9867" s="180">
        <v>958</v>
      </c>
      <c r="G9867" s="180">
        <v>0</v>
      </c>
      <c r="H9867" s="180">
        <v>0</v>
      </c>
      <c r="I9867" s="180">
        <f t="shared" si="308"/>
        <v>958</v>
      </c>
      <c r="J9867" s="177" t="str">
        <f t="shared" si="309"/>
        <v>Date &gt; 1920</v>
      </c>
    </row>
    <row r="9868" spans="1:10" x14ac:dyDescent="0.3">
      <c r="A9868" s="178" t="s">
        <v>3372</v>
      </c>
      <c r="B9868" s="178" t="s">
        <v>7</v>
      </c>
      <c r="C9868" s="178" t="s">
        <v>1300</v>
      </c>
      <c r="D9868" s="178" t="s">
        <v>9383</v>
      </c>
      <c r="E9868" s="179">
        <v>40197</v>
      </c>
      <c r="F9868" s="180">
        <v>530</v>
      </c>
      <c r="G9868" s="180">
        <v>0</v>
      </c>
      <c r="H9868" s="180">
        <v>0</v>
      </c>
      <c r="I9868" s="180">
        <f t="shared" si="308"/>
        <v>530</v>
      </c>
      <c r="J9868" s="177" t="str">
        <f t="shared" si="309"/>
        <v>Date &gt; 1920</v>
      </c>
    </row>
    <row r="9869" spans="1:10" x14ac:dyDescent="0.3">
      <c r="A9869" s="178" t="s">
        <v>3372</v>
      </c>
      <c r="B9869" s="178" t="s">
        <v>7</v>
      </c>
      <c r="C9869" s="178" t="s">
        <v>1300</v>
      </c>
      <c r="D9869" s="178" t="s">
        <v>9383</v>
      </c>
      <c r="E9869" s="179">
        <v>40226</v>
      </c>
      <c r="F9869" s="180">
        <v>236</v>
      </c>
      <c r="G9869" s="180">
        <v>0</v>
      </c>
      <c r="H9869" s="180">
        <v>0</v>
      </c>
      <c r="I9869" s="180">
        <f t="shared" si="308"/>
        <v>236</v>
      </c>
      <c r="J9869" s="177" t="str">
        <f t="shared" si="309"/>
        <v>Date &gt; 1920</v>
      </c>
    </row>
    <row r="9870" spans="1:10" x14ac:dyDescent="0.3">
      <c r="A9870" s="178" t="s">
        <v>3372</v>
      </c>
      <c r="B9870" s="178" t="s">
        <v>7</v>
      </c>
      <c r="C9870" s="178" t="s">
        <v>1300</v>
      </c>
      <c r="D9870" s="178" t="s">
        <v>9383</v>
      </c>
      <c r="E9870" s="179">
        <v>40262</v>
      </c>
      <c r="F9870" s="180">
        <v>327</v>
      </c>
      <c r="G9870" s="180">
        <v>0</v>
      </c>
      <c r="H9870" s="180">
        <v>0</v>
      </c>
      <c r="I9870" s="180">
        <f t="shared" si="308"/>
        <v>327</v>
      </c>
      <c r="J9870" s="177" t="str">
        <f t="shared" si="309"/>
        <v>Date &gt; 1920</v>
      </c>
    </row>
    <row r="9871" spans="1:10" x14ac:dyDescent="0.3">
      <c r="A9871" s="178" t="s">
        <v>3372</v>
      </c>
      <c r="B9871" s="178" t="s">
        <v>7</v>
      </c>
      <c r="C9871" s="178" t="s">
        <v>1300</v>
      </c>
      <c r="D9871" s="178" t="s">
        <v>9383</v>
      </c>
      <c r="E9871" s="179">
        <v>40296</v>
      </c>
      <c r="F9871" s="180">
        <v>792</v>
      </c>
      <c r="G9871" s="180">
        <v>0</v>
      </c>
      <c r="H9871" s="180">
        <v>0</v>
      </c>
      <c r="I9871" s="180">
        <f t="shared" si="308"/>
        <v>792</v>
      </c>
      <c r="J9871" s="177" t="str">
        <f t="shared" si="309"/>
        <v>Date &gt; 1920</v>
      </c>
    </row>
    <row r="9872" spans="1:10" x14ac:dyDescent="0.3">
      <c r="A9872" s="178" t="s">
        <v>3372</v>
      </c>
      <c r="B9872" s="178" t="s">
        <v>7</v>
      </c>
      <c r="C9872" s="178" t="s">
        <v>1300</v>
      </c>
      <c r="D9872" s="178" t="s">
        <v>9383</v>
      </c>
      <c r="E9872" s="179">
        <v>40338</v>
      </c>
      <c r="F9872" s="180">
        <v>512</v>
      </c>
      <c r="G9872" s="180">
        <v>0</v>
      </c>
      <c r="H9872" s="180">
        <v>0</v>
      </c>
      <c r="I9872" s="180">
        <f t="shared" si="308"/>
        <v>512</v>
      </c>
      <c r="J9872" s="177" t="str">
        <f t="shared" si="309"/>
        <v>Date &gt; 1920</v>
      </c>
    </row>
    <row r="9873" spans="1:10" x14ac:dyDescent="0.3">
      <c r="A9873" s="178" t="s">
        <v>3372</v>
      </c>
      <c r="B9873" s="178" t="s">
        <v>7</v>
      </c>
      <c r="C9873" s="178" t="s">
        <v>1300</v>
      </c>
      <c r="D9873" s="178" t="s">
        <v>9383</v>
      </c>
      <c r="E9873" s="179">
        <v>40385</v>
      </c>
      <c r="F9873" s="180">
        <v>1645</v>
      </c>
      <c r="G9873" s="180">
        <v>0</v>
      </c>
      <c r="H9873" s="180">
        <v>0</v>
      </c>
      <c r="I9873" s="180">
        <f t="shared" si="308"/>
        <v>1645</v>
      </c>
      <c r="J9873" s="177" t="str">
        <f t="shared" si="309"/>
        <v>Date &gt; 1920</v>
      </c>
    </row>
    <row r="9874" spans="1:10" x14ac:dyDescent="0.3">
      <c r="A9874" s="178" t="s">
        <v>3372</v>
      </c>
      <c r="B9874" s="178" t="s">
        <v>7</v>
      </c>
      <c r="C9874" s="178" t="s">
        <v>1300</v>
      </c>
      <c r="D9874" s="178" t="s">
        <v>9383</v>
      </c>
      <c r="E9874" s="179">
        <v>40399</v>
      </c>
      <c r="F9874" s="180">
        <v>914</v>
      </c>
      <c r="G9874" s="180">
        <v>0</v>
      </c>
      <c r="H9874" s="180">
        <v>0</v>
      </c>
      <c r="I9874" s="180">
        <f t="shared" si="308"/>
        <v>914</v>
      </c>
      <c r="J9874" s="177" t="str">
        <f t="shared" si="309"/>
        <v>Date &gt; 1920</v>
      </c>
    </row>
    <row r="9875" spans="1:10" x14ac:dyDescent="0.3">
      <c r="A9875" s="178" t="s">
        <v>3372</v>
      </c>
      <c r="B9875" s="178" t="s">
        <v>7</v>
      </c>
      <c r="C9875" s="178" t="s">
        <v>1300</v>
      </c>
      <c r="D9875" s="178" t="s">
        <v>9383</v>
      </c>
      <c r="E9875" s="179">
        <v>40415</v>
      </c>
      <c r="F9875" s="180">
        <v>34373</v>
      </c>
      <c r="G9875" s="180">
        <v>0</v>
      </c>
      <c r="H9875" s="180">
        <v>0</v>
      </c>
      <c r="I9875" s="180">
        <f t="shared" si="308"/>
        <v>34373</v>
      </c>
      <c r="J9875" s="177" t="str">
        <f t="shared" si="309"/>
        <v>Date &gt; 1920</v>
      </c>
    </row>
    <row r="9876" spans="1:10" x14ac:dyDescent="0.3">
      <c r="A9876" s="178" t="s">
        <v>3372</v>
      </c>
      <c r="B9876" s="178" t="s">
        <v>7</v>
      </c>
      <c r="C9876" s="178" t="s">
        <v>1300</v>
      </c>
      <c r="D9876" s="178" t="s">
        <v>9383</v>
      </c>
      <c r="E9876" s="179">
        <v>40434</v>
      </c>
      <c r="F9876" s="180">
        <v>139815</v>
      </c>
      <c r="G9876" s="180">
        <v>0</v>
      </c>
      <c r="H9876" s="180">
        <v>0</v>
      </c>
      <c r="I9876" s="180">
        <f t="shared" si="308"/>
        <v>139815</v>
      </c>
      <c r="J9876" s="177" t="str">
        <f t="shared" si="309"/>
        <v>Date &gt; 1920</v>
      </c>
    </row>
    <row r="9877" spans="1:10" x14ac:dyDescent="0.3">
      <c r="A9877" s="178" t="s">
        <v>3372</v>
      </c>
      <c r="B9877" s="178" t="s">
        <v>7</v>
      </c>
      <c r="C9877" s="178" t="s">
        <v>1300</v>
      </c>
      <c r="D9877" s="178" t="s">
        <v>9383</v>
      </c>
      <c r="E9877" s="179">
        <v>40483</v>
      </c>
      <c r="F9877" s="180">
        <v>66767</v>
      </c>
      <c r="G9877" s="180">
        <v>0</v>
      </c>
      <c r="H9877" s="180">
        <v>0</v>
      </c>
      <c r="I9877" s="180">
        <f t="shared" si="308"/>
        <v>66767</v>
      </c>
      <c r="J9877" s="177" t="str">
        <f t="shared" si="309"/>
        <v>Date &gt; 1920</v>
      </c>
    </row>
    <row r="9878" spans="1:10" x14ac:dyDescent="0.3">
      <c r="A9878" s="178" t="s">
        <v>3372</v>
      </c>
      <c r="B9878" s="178" t="s">
        <v>7</v>
      </c>
      <c r="C9878" s="178" t="s">
        <v>1300</v>
      </c>
      <c r="D9878" s="178" t="s">
        <v>9383</v>
      </c>
      <c r="E9878" s="179">
        <v>40541</v>
      </c>
      <c r="F9878" s="180">
        <v>30531</v>
      </c>
      <c r="G9878" s="180">
        <v>0</v>
      </c>
      <c r="H9878" s="180">
        <v>0</v>
      </c>
      <c r="I9878" s="180">
        <f t="shared" si="308"/>
        <v>30531</v>
      </c>
      <c r="J9878" s="177" t="str">
        <f t="shared" si="309"/>
        <v>Date &gt; 1920</v>
      </c>
    </row>
    <row r="9879" spans="1:10" x14ac:dyDescent="0.3">
      <c r="A9879" s="178" t="s">
        <v>3372</v>
      </c>
      <c r="B9879" s="178" t="s">
        <v>7</v>
      </c>
      <c r="C9879" s="178" t="s">
        <v>1300</v>
      </c>
      <c r="D9879" s="178" t="s">
        <v>9383</v>
      </c>
      <c r="E9879" s="179">
        <v>40598</v>
      </c>
      <c r="F9879" s="180">
        <v>838</v>
      </c>
      <c r="G9879" s="180">
        <v>0</v>
      </c>
      <c r="H9879" s="180">
        <v>0</v>
      </c>
      <c r="I9879" s="180">
        <f t="shared" si="308"/>
        <v>838</v>
      </c>
      <c r="J9879" s="177" t="str">
        <f t="shared" si="309"/>
        <v>Date &gt; 1920</v>
      </c>
    </row>
    <row r="9880" spans="1:10" x14ac:dyDescent="0.3">
      <c r="A9880" s="178" t="s">
        <v>3372</v>
      </c>
      <c r="B9880" s="178" t="s">
        <v>7</v>
      </c>
      <c r="C9880" s="178" t="s">
        <v>1300</v>
      </c>
      <c r="D9880" s="178" t="s">
        <v>9383</v>
      </c>
      <c r="E9880" s="179">
        <v>40802</v>
      </c>
      <c r="F9880" s="180">
        <v>72432</v>
      </c>
      <c r="G9880" s="180">
        <v>0</v>
      </c>
      <c r="H9880" s="180">
        <v>0</v>
      </c>
      <c r="I9880" s="180">
        <f t="shared" si="308"/>
        <v>72432</v>
      </c>
      <c r="J9880" s="177" t="str">
        <f t="shared" si="309"/>
        <v>Date &gt; 1920</v>
      </c>
    </row>
    <row r="9881" spans="1:10" x14ac:dyDescent="0.3">
      <c r="A9881" s="178" t="s">
        <v>3372</v>
      </c>
      <c r="B9881" s="178" t="s">
        <v>7</v>
      </c>
      <c r="C9881" s="178" t="s">
        <v>1300</v>
      </c>
      <c r="D9881" s="178" t="s">
        <v>9383</v>
      </c>
      <c r="E9881" s="179">
        <v>40841</v>
      </c>
      <c r="F9881" s="180">
        <v>34327</v>
      </c>
      <c r="G9881" s="180">
        <v>0</v>
      </c>
      <c r="H9881" s="180">
        <v>0</v>
      </c>
      <c r="I9881" s="180">
        <f t="shared" si="308"/>
        <v>34327</v>
      </c>
      <c r="J9881" s="177" t="str">
        <f t="shared" si="309"/>
        <v>Date &gt; 1920</v>
      </c>
    </row>
    <row r="9882" spans="1:10" x14ac:dyDescent="0.3">
      <c r="A9882" s="178" t="s">
        <v>3372</v>
      </c>
      <c r="B9882" s="178" t="s">
        <v>7</v>
      </c>
      <c r="C9882" s="178" t="s">
        <v>1300</v>
      </c>
      <c r="D9882" s="178" t="s">
        <v>9383</v>
      </c>
      <c r="E9882" s="179">
        <v>40882</v>
      </c>
      <c r="F9882" s="180">
        <v>26849</v>
      </c>
      <c r="G9882" s="180">
        <v>0</v>
      </c>
      <c r="H9882" s="180">
        <v>0</v>
      </c>
      <c r="I9882" s="180">
        <f t="shared" si="308"/>
        <v>26849</v>
      </c>
      <c r="J9882" s="177" t="str">
        <f t="shared" si="309"/>
        <v>Date &gt; 1920</v>
      </c>
    </row>
    <row r="9883" spans="1:10" x14ac:dyDescent="0.3">
      <c r="A9883" s="178" t="s">
        <v>3372</v>
      </c>
      <c r="B9883" s="178" t="s">
        <v>7</v>
      </c>
      <c r="C9883" s="178" t="s">
        <v>1300</v>
      </c>
      <c r="D9883" s="178" t="s">
        <v>9383</v>
      </c>
      <c r="E9883" s="179">
        <v>40898</v>
      </c>
      <c r="F9883" s="180">
        <v>13611</v>
      </c>
      <c r="G9883" s="180">
        <v>0</v>
      </c>
      <c r="H9883" s="180">
        <v>0</v>
      </c>
      <c r="I9883" s="180">
        <f t="shared" si="308"/>
        <v>13611</v>
      </c>
      <c r="J9883" s="177" t="str">
        <f t="shared" si="309"/>
        <v>Date &gt; 1920</v>
      </c>
    </row>
    <row r="9884" spans="1:10" x14ac:dyDescent="0.3">
      <c r="A9884" s="178" t="s">
        <v>3372</v>
      </c>
      <c r="B9884" s="178" t="s">
        <v>7</v>
      </c>
      <c r="C9884" s="178" t="s">
        <v>1300</v>
      </c>
      <c r="D9884" s="178" t="s">
        <v>9384</v>
      </c>
      <c r="E9884" s="179">
        <v>40078</v>
      </c>
      <c r="F9884" s="180">
        <v>294084</v>
      </c>
      <c r="G9884" s="180">
        <v>0</v>
      </c>
      <c r="H9884" s="180">
        <v>0</v>
      </c>
      <c r="I9884" s="180">
        <f t="shared" si="308"/>
        <v>294084</v>
      </c>
      <c r="J9884" s="177" t="str">
        <f t="shared" si="309"/>
        <v>Date &gt; 1920</v>
      </c>
    </row>
    <row r="9885" spans="1:10" x14ac:dyDescent="0.3">
      <c r="A9885" s="178" t="s">
        <v>3372</v>
      </c>
      <c r="B9885" s="178" t="s">
        <v>7</v>
      </c>
      <c r="C9885" s="178" t="s">
        <v>1300</v>
      </c>
      <c r="D9885" s="178" t="s">
        <v>9384</v>
      </c>
      <c r="E9885" s="179">
        <v>40119</v>
      </c>
      <c r="F9885" s="180">
        <v>270031</v>
      </c>
      <c r="G9885" s="180">
        <v>0</v>
      </c>
      <c r="H9885" s="180">
        <v>0</v>
      </c>
      <c r="I9885" s="180">
        <f t="shared" si="308"/>
        <v>270031</v>
      </c>
      <c r="J9885" s="177" t="str">
        <f t="shared" si="309"/>
        <v>Date &gt; 1920</v>
      </c>
    </row>
    <row r="9886" spans="1:10" x14ac:dyDescent="0.3">
      <c r="A9886" s="178" t="s">
        <v>3372</v>
      </c>
      <c r="B9886" s="178" t="s">
        <v>7</v>
      </c>
      <c r="C9886" s="178" t="s">
        <v>1300</v>
      </c>
      <c r="D9886" s="178" t="s">
        <v>9384</v>
      </c>
      <c r="E9886" s="179">
        <v>40142</v>
      </c>
      <c r="F9886" s="180">
        <v>327867</v>
      </c>
      <c r="G9886" s="180">
        <v>0</v>
      </c>
      <c r="H9886" s="180">
        <v>0</v>
      </c>
      <c r="I9886" s="180">
        <f t="shared" si="308"/>
        <v>327867</v>
      </c>
      <c r="J9886" s="177" t="str">
        <f t="shared" si="309"/>
        <v>Date &gt; 1920</v>
      </c>
    </row>
    <row r="9887" spans="1:10" x14ac:dyDescent="0.3">
      <c r="A9887" s="178" t="s">
        <v>3372</v>
      </c>
      <c r="B9887" s="178" t="s">
        <v>7</v>
      </c>
      <c r="C9887" s="178" t="s">
        <v>1300</v>
      </c>
      <c r="D9887" s="178" t="s">
        <v>9384</v>
      </c>
      <c r="E9887" s="179">
        <v>40197</v>
      </c>
      <c r="F9887" s="180">
        <v>277898</v>
      </c>
      <c r="G9887" s="180">
        <v>0</v>
      </c>
      <c r="H9887" s="180">
        <v>0</v>
      </c>
      <c r="I9887" s="180">
        <f t="shared" si="308"/>
        <v>277898</v>
      </c>
      <c r="J9887" s="177" t="str">
        <f t="shared" si="309"/>
        <v>Date &gt; 1920</v>
      </c>
    </row>
    <row r="9888" spans="1:10" x14ac:dyDescent="0.3">
      <c r="A9888" s="178" t="s">
        <v>3372</v>
      </c>
      <c r="B9888" s="178" t="s">
        <v>7</v>
      </c>
      <c r="C9888" s="178" t="s">
        <v>1300</v>
      </c>
      <c r="D9888" s="178" t="s">
        <v>9384</v>
      </c>
      <c r="E9888" s="179">
        <v>40226</v>
      </c>
      <c r="F9888" s="180">
        <v>61210</v>
      </c>
      <c r="G9888" s="180">
        <v>0</v>
      </c>
      <c r="H9888" s="180">
        <v>0</v>
      </c>
      <c r="I9888" s="180">
        <f t="shared" si="308"/>
        <v>61210</v>
      </c>
      <c r="J9888" s="177" t="str">
        <f t="shared" si="309"/>
        <v>Date &gt; 1920</v>
      </c>
    </row>
    <row r="9889" spans="1:10" x14ac:dyDescent="0.3">
      <c r="A9889" s="178" t="s">
        <v>3372</v>
      </c>
      <c r="B9889" s="178" t="s">
        <v>7</v>
      </c>
      <c r="C9889" s="178" t="s">
        <v>1300</v>
      </c>
      <c r="D9889" s="178" t="s">
        <v>9384</v>
      </c>
      <c r="E9889" s="179">
        <v>40296</v>
      </c>
      <c r="F9889" s="180">
        <v>17707</v>
      </c>
      <c r="G9889" s="180">
        <v>0</v>
      </c>
      <c r="H9889" s="180">
        <v>0</v>
      </c>
      <c r="I9889" s="180">
        <f t="shared" si="308"/>
        <v>17707</v>
      </c>
      <c r="J9889" s="177" t="str">
        <f t="shared" si="309"/>
        <v>Date &gt; 1920</v>
      </c>
    </row>
    <row r="9890" spans="1:10" x14ac:dyDescent="0.3">
      <c r="A9890" s="178" t="s">
        <v>3372</v>
      </c>
      <c r="B9890" s="178" t="s">
        <v>7</v>
      </c>
      <c r="C9890" s="178" t="s">
        <v>1300</v>
      </c>
      <c r="D9890" s="178" t="s">
        <v>9384</v>
      </c>
      <c r="E9890" s="179">
        <v>40340</v>
      </c>
      <c r="F9890" s="180">
        <v>27612</v>
      </c>
      <c r="G9890" s="180">
        <v>0</v>
      </c>
      <c r="H9890" s="180">
        <v>0</v>
      </c>
      <c r="I9890" s="180">
        <f t="shared" si="308"/>
        <v>27612</v>
      </c>
      <c r="J9890" s="177" t="str">
        <f t="shared" si="309"/>
        <v>Date &gt; 1920</v>
      </c>
    </row>
    <row r="9891" spans="1:10" x14ac:dyDescent="0.3">
      <c r="A9891" s="178" t="s">
        <v>3372</v>
      </c>
      <c r="B9891" s="178" t="s">
        <v>7</v>
      </c>
      <c r="C9891" s="178" t="s">
        <v>1300</v>
      </c>
      <c r="D9891" s="178" t="s">
        <v>9384</v>
      </c>
      <c r="E9891" s="179">
        <v>40385</v>
      </c>
      <c r="F9891" s="180">
        <v>85782</v>
      </c>
      <c r="G9891" s="180">
        <v>0</v>
      </c>
      <c r="H9891" s="180">
        <v>0</v>
      </c>
      <c r="I9891" s="180">
        <f t="shared" si="308"/>
        <v>85782</v>
      </c>
      <c r="J9891" s="177" t="str">
        <f t="shared" si="309"/>
        <v>Date &gt; 1920</v>
      </c>
    </row>
    <row r="9892" spans="1:10" x14ac:dyDescent="0.3">
      <c r="A9892" s="178" t="s">
        <v>3372</v>
      </c>
      <c r="B9892" s="178" t="s">
        <v>7</v>
      </c>
      <c r="C9892" s="178" t="s">
        <v>1300</v>
      </c>
      <c r="D9892" s="178" t="s">
        <v>9384</v>
      </c>
      <c r="E9892" s="179">
        <v>40399</v>
      </c>
      <c r="F9892" s="180">
        <v>245650</v>
      </c>
      <c r="G9892" s="180">
        <v>0</v>
      </c>
      <c r="H9892" s="180">
        <v>0</v>
      </c>
      <c r="I9892" s="180">
        <f t="shared" si="308"/>
        <v>245650</v>
      </c>
      <c r="J9892" s="177" t="str">
        <f t="shared" si="309"/>
        <v>Date &gt; 1920</v>
      </c>
    </row>
    <row r="9893" spans="1:10" x14ac:dyDescent="0.3">
      <c r="A9893" s="178" t="s">
        <v>3372</v>
      </c>
      <c r="B9893" s="178" t="s">
        <v>7</v>
      </c>
      <c r="C9893" s="178" t="s">
        <v>1300</v>
      </c>
      <c r="D9893" s="178" t="s">
        <v>9384</v>
      </c>
      <c r="E9893" s="179">
        <v>40415</v>
      </c>
      <c r="F9893" s="180">
        <v>37620</v>
      </c>
      <c r="G9893" s="180">
        <v>0</v>
      </c>
      <c r="H9893" s="180">
        <v>0</v>
      </c>
      <c r="I9893" s="180">
        <f t="shared" si="308"/>
        <v>37620</v>
      </c>
      <c r="J9893" s="177" t="str">
        <f t="shared" si="309"/>
        <v>Date &gt; 1920</v>
      </c>
    </row>
    <row r="9894" spans="1:10" x14ac:dyDescent="0.3">
      <c r="A9894" s="178" t="s">
        <v>3372</v>
      </c>
      <c r="B9894" s="178" t="s">
        <v>7</v>
      </c>
      <c r="C9894" s="178" t="s">
        <v>1300</v>
      </c>
      <c r="D9894" s="178" t="s">
        <v>9384</v>
      </c>
      <c r="E9894" s="179">
        <v>40434</v>
      </c>
      <c r="F9894" s="180">
        <v>259406</v>
      </c>
      <c r="G9894" s="180">
        <v>0</v>
      </c>
      <c r="H9894" s="180">
        <v>0</v>
      </c>
      <c r="I9894" s="180">
        <f t="shared" si="308"/>
        <v>259406</v>
      </c>
      <c r="J9894" s="177" t="str">
        <f t="shared" si="309"/>
        <v>Date &gt; 1920</v>
      </c>
    </row>
    <row r="9895" spans="1:10" x14ac:dyDescent="0.3">
      <c r="A9895" s="178" t="s">
        <v>3372</v>
      </c>
      <c r="B9895" s="178" t="s">
        <v>7</v>
      </c>
      <c r="C9895" s="178" t="s">
        <v>1300</v>
      </c>
      <c r="D9895" s="178" t="s">
        <v>9384</v>
      </c>
      <c r="E9895" s="179">
        <v>40483</v>
      </c>
      <c r="F9895" s="180">
        <v>305550</v>
      </c>
      <c r="G9895" s="180">
        <v>0</v>
      </c>
      <c r="H9895" s="180">
        <v>0</v>
      </c>
      <c r="I9895" s="180">
        <f t="shared" si="308"/>
        <v>305550</v>
      </c>
      <c r="J9895" s="177" t="str">
        <f t="shared" si="309"/>
        <v>Date &gt; 1920</v>
      </c>
    </row>
    <row r="9896" spans="1:10" x14ac:dyDescent="0.3">
      <c r="A9896" s="178" t="s">
        <v>3372</v>
      </c>
      <c r="B9896" s="178" t="s">
        <v>7</v>
      </c>
      <c r="C9896" s="178" t="s">
        <v>1300</v>
      </c>
      <c r="D9896" s="178" t="s">
        <v>9384</v>
      </c>
      <c r="E9896" s="179">
        <v>40518</v>
      </c>
      <c r="F9896" s="180">
        <v>203671</v>
      </c>
      <c r="G9896" s="180">
        <v>0</v>
      </c>
      <c r="H9896" s="180">
        <v>0</v>
      </c>
      <c r="I9896" s="180">
        <f t="shared" si="308"/>
        <v>203671</v>
      </c>
      <c r="J9896" s="177" t="str">
        <f t="shared" si="309"/>
        <v>Date &gt; 1920</v>
      </c>
    </row>
    <row r="9897" spans="1:10" x14ac:dyDescent="0.3">
      <c r="A9897" s="178" t="s">
        <v>3372</v>
      </c>
      <c r="B9897" s="178" t="s">
        <v>7</v>
      </c>
      <c r="C9897" s="178" t="s">
        <v>1300</v>
      </c>
      <c r="D9897" s="178" t="s">
        <v>9384</v>
      </c>
      <c r="E9897" s="179">
        <v>40541</v>
      </c>
      <c r="F9897" s="180">
        <v>213477</v>
      </c>
      <c r="G9897" s="180">
        <v>0</v>
      </c>
      <c r="H9897" s="180">
        <v>0</v>
      </c>
      <c r="I9897" s="180">
        <f t="shared" si="308"/>
        <v>213477</v>
      </c>
      <c r="J9897" s="177" t="str">
        <f t="shared" si="309"/>
        <v>Date &gt; 1920</v>
      </c>
    </row>
    <row r="9898" spans="1:10" x14ac:dyDescent="0.3">
      <c r="A9898" s="178" t="s">
        <v>3372</v>
      </c>
      <c r="B9898" s="178" t="s">
        <v>7</v>
      </c>
      <c r="C9898" s="178" t="s">
        <v>1300</v>
      </c>
      <c r="D9898" s="178" t="s">
        <v>9384</v>
      </c>
      <c r="E9898" s="179">
        <v>40801</v>
      </c>
      <c r="F9898" s="180">
        <v>93780</v>
      </c>
      <c r="G9898" s="180">
        <v>0</v>
      </c>
      <c r="H9898" s="180">
        <v>0</v>
      </c>
      <c r="I9898" s="180">
        <f t="shared" si="308"/>
        <v>93780</v>
      </c>
      <c r="J9898" s="177" t="str">
        <f t="shared" si="309"/>
        <v>Date &gt; 1920</v>
      </c>
    </row>
    <row r="9899" spans="1:10" x14ac:dyDescent="0.3">
      <c r="A9899" s="178" t="s">
        <v>3372</v>
      </c>
      <c r="B9899" s="178" t="s">
        <v>7</v>
      </c>
      <c r="C9899" s="178" t="s">
        <v>1300</v>
      </c>
      <c r="D9899" s="178" t="s">
        <v>9384</v>
      </c>
      <c r="E9899" s="179">
        <v>40879</v>
      </c>
      <c r="F9899" s="180">
        <v>7297</v>
      </c>
      <c r="G9899" s="180">
        <v>0</v>
      </c>
      <c r="H9899" s="180">
        <v>0</v>
      </c>
      <c r="I9899" s="180">
        <f t="shared" si="308"/>
        <v>7297</v>
      </c>
      <c r="J9899" s="177" t="str">
        <f t="shared" si="309"/>
        <v>Date &gt; 1920</v>
      </c>
    </row>
    <row r="9900" spans="1:10" x14ac:dyDescent="0.3">
      <c r="A9900" s="178" t="s">
        <v>3372</v>
      </c>
      <c r="B9900" s="178" t="s">
        <v>7</v>
      </c>
      <c r="C9900" s="178" t="s">
        <v>1300</v>
      </c>
      <c r="D9900" s="178" t="s">
        <v>9384</v>
      </c>
      <c r="E9900" s="179">
        <v>40898</v>
      </c>
      <c r="F9900" s="180">
        <v>124951</v>
      </c>
      <c r="G9900" s="180">
        <v>0</v>
      </c>
      <c r="H9900" s="180">
        <v>0</v>
      </c>
      <c r="I9900" s="180">
        <f t="shared" si="308"/>
        <v>124951</v>
      </c>
      <c r="J9900" s="177" t="str">
        <f t="shared" si="309"/>
        <v>Date &gt; 1920</v>
      </c>
    </row>
    <row r="9901" spans="1:10" x14ac:dyDescent="0.3">
      <c r="A9901" s="178" t="s">
        <v>3372</v>
      </c>
      <c r="B9901" s="178" t="s">
        <v>7</v>
      </c>
      <c r="C9901" s="178" t="s">
        <v>1300</v>
      </c>
      <c r="D9901" s="178" t="s">
        <v>9385</v>
      </c>
      <c r="E9901" s="179">
        <v>40121</v>
      </c>
      <c r="F9901" s="180">
        <v>108575</v>
      </c>
      <c r="G9901" s="180">
        <v>0</v>
      </c>
      <c r="H9901" s="180">
        <v>5715.03</v>
      </c>
      <c r="I9901" s="180">
        <f t="shared" si="308"/>
        <v>114290.03</v>
      </c>
      <c r="J9901" s="177" t="str">
        <f t="shared" si="309"/>
        <v>Date &gt; 1920</v>
      </c>
    </row>
    <row r="9902" spans="1:10" x14ac:dyDescent="0.3">
      <c r="A9902" s="178" t="s">
        <v>3372</v>
      </c>
      <c r="B9902" s="178" t="s">
        <v>7</v>
      </c>
      <c r="C9902" s="178" t="s">
        <v>1300</v>
      </c>
      <c r="D9902" s="178" t="s">
        <v>9385</v>
      </c>
      <c r="E9902" s="179">
        <v>40121</v>
      </c>
      <c r="F9902" s="180">
        <v>41619</v>
      </c>
      <c r="G9902" s="180">
        <v>0</v>
      </c>
      <c r="H9902" s="180">
        <v>2190.8000000000002</v>
      </c>
      <c r="I9902" s="180">
        <f t="shared" si="308"/>
        <v>43809.8</v>
      </c>
      <c r="J9902" s="177" t="str">
        <f t="shared" si="309"/>
        <v>Date &gt; 1920</v>
      </c>
    </row>
    <row r="9903" spans="1:10" x14ac:dyDescent="0.3">
      <c r="A9903" s="178" t="s">
        <v>3372</v>
      </c>
      <c r="B9903" s="178" t="s">
        <v>7</v>
      </c>
      <c r="C9903" s="178" t="s">
        <v>1300</v>
      </c>
      <c r="D9903" s="178" t="s">
        <v>9385</v>
      </c>
      <c r="E9903" s="179">
        <v>40147</v>
      </c>
      <c r="F9903" s="180">
        <v>29555</v>
      </c>
      <c r="G9903" s="180">
        <v>0</v>
      </c>
      <c r="H9903" s="180">
        <v>1554.82</v>
      </c>
      <c r="I9903" s="180">
        <f t="shared" si="308"/>
        <v>31109.82</v>
      </c>
      <c r="J9903" s="177" t="str">
        <f t="shared" si="309"/>
        <v>Date &gt; 1920</v>
      </c>
    </row>
    <row r="9904" spans="1:10" x14ac:dyDescent="0.3">
      <c r="A9904" s="178" t="s">
        <v>3372</v>
      </c>
      <c r="B9904" s="178" t="s">
        <v>7</v>
      </c>
      <c r="C9904" s="178" t="s">
        <v>1300</v>
      </c>
      <c r="D9904" s="178" t="s">
        <v>9385</v>
      </c>
      <c r="E9904" s="179">
        <v>40214</v>
      </c>
      <c r="F9904" s="180">
        <v>27254</v>
      </c>
      <c r="G9904" s="180">
        <v>0</v>
      </c>
      <c r="H9904" s="180">
        <v>1435.01</v>
      </c>
      <c r="I9904" s="180">
        <f t="shared" si="308"/>
        <v>28689.01</v>
      </c>
      <c r="J9904" s="177" t="str">
        <f t="shared" si="309"/>
        <v>Date &gt; 1920</v>
      </c>
    </row>
    <row r="9905" spans="1:10" x14ac:dyDescent="0.3">
      <c r="A9905" s="178" t="s">
        <v>3372</v>
      </c>
      <c r="B9905" s="178" t="s">
        <v>7</v>
      </c>
      <c r="C9905" s="178" t="s">
        <v>1300</v>
      </c>
      <c r="D9905" s="178" t="s">
        <v>9385</v>
      </c>
      <c r="E9905" s="179">
        <v>40245</v>
      </c>
      <c r="F9905" s="180">
        <v>97655</v>
      </c>
      <c r="G9905" s="180">
        <v>0</v>
      </c>
      <c r="H9905" s="180">
        <v>5140.04</v>
      </c>
      <c r="I9905" s="180">
        <f t="shared" si="308"/>
        <v>102795.04</v>
      </c>
      <c r="J9905" s="177" t="str">
        <f t="shared" si="309"/>
        <v>Date &gt; 1920</v>
      </c>
    </row>
    <row r="9906" spans="1:10" x14ac:dyDescent="0.3">
      <c r="A9906" s="178" t="s">
        <v>3372</v>
      </c>
      <c r="B9906" s="178" t="s">
        <v>7</v>
      </c>
      <c r="C9906" s="178" t="s">
        <v>1300</v>
      </c>
      <c r="D9906" s="178" t="s">
        <v>9385</v>
      </c>
      <c r="E9906" s="179">
        <v>40298</v>
      </c>
      <c r="F9906" s="180">
        <v>45946</v>
      </c>
      <c r="G9906" s="180">
        <v>0</v>
      </c>
      <c r="H9906" s="180">
        <v>2418.04</v>
      </c>
      <c r="I9906" s="180">
        <f t="shared" si="308"/>
        <v>48364.04</v>
      </c>
      <c r="J9906" s="177" t="str">
        <f t="shared" si="309"/>
        <v>Date &gt; 1920</v>
      </c>
    </row>
    <row r="9907" spans="1:10" x14ac:dyDescent="0.3">
      <c r="A9907" s="178" t="s">
        <v>3372</v>
      </c>
      <c r="B9907" s="178" t="s">
        <v>7</v>
      </c>
      <c r="C9907" s="178" t="s">
        <v>1300</v>
      </c>
      <c r="D9907" s="178" t="s">
        <v>9385</v>
      </c>
      <c r="E9907" s="179">
        <v>40298</v>
      </c>
      <c r="F9907" s="180">
        <v>51549</v>
      </c>
      <c r="G9907" s="180">
        <v>0</v>
      </c>
      <c r="H9907" s="180">
        <v>2713.68</v>
      </c>
      <c r="I9907" s="180">
        <f t="shared" si="308"/>
        <v>54262.68</v>
      </c>
      <c r="J9907" s="177" t="str">
        <f t="shared" si="309"/>
        <v>Date &gt; 1920</v>
      </c>
    </row>
    <row r="9908" spans="1:10" x14ac:dyDescent="0.3">
      <c r="A9908" s="178" t="s">
        <v>3372</v>
      </c>
      <c r="B9908" s="178" t="s">
        <v>7</v>
      </c>
      <c r="C9908" s="178" t="s">
        <v>1300</v>
      </c>
      <c r="D9908" s="178" t="s">
        <v>9385</v>
      </c>
      <c r="E9908" s="179">
        <v>40350</v>
      </c>
      <c r="F9908" s="180">
        <v>55967</v>
      </c>
      <c r="G9908" s="180">
        <v>0</v>
      </c>
      <c r="H9908" s="180">
        <v>2946.43</v>
      </c>
      <c r="I9908" s="180">
        <f t="shared" si="308"/>
        <v>58913.43</v>
      </c>
      <c r="J9908" s="177" t="str">
        <f t="shared" si="309"/>
        <v>Date &gt; 1920</v>
      </c>
    </row>
    <row r="9909" spans="1:10" x14ac:dyDescent="0.3">
      <c r="A9909" s="178" t="s">
        <v>3372</v>
      </c>
      <c r="B9909" s="178" t="s">
        <v>7</v>
      </c>
      <c r="C9909" s="178" t="s">
        <v>1300</v>
      </c>
      <c r="D9909" s="178" t="s">
        <v>9385</v>
      </c>
      <c r="E9909" s="179">
        <v>40401</v>
      </c>
      <c r="F9909" s="180">
        <v>127447</v>
      </c>
      <c r="G9909" s="180">
        <v>0</v>
      </c>
      <c r="H9909" s="180">
        <v>6708.18</v>
      </c>
      <c r="I9909" s="180">
        <f t="shared" si="308"/>
        <v>134155.18</v>
      </c>
      <c r="J9909" s="177" t="str">
        <f t="shared" si="309"/>
        <v>Date &gt; 1920</v>
      </c>
    </row>
    <row r="9910" spans="1:10" x14ac:dyDescent="0.3">
      <c r="A9910" s="178" t="s">
        <v>3372</v>
      </c>
      <c r="B9910" s="178" t="s">
        <v>7</v>
      </c>
      <c r="C9910" s="178" t="s">
        <v>1300</v>
      </c>
      <c r="D9910" s="178" t="s">
        <v>9385</v>
      </c>
      <c r="E9910" s="179">
        <v>40409</v>
      </c>
      <c r="F9910" s="180">
        <v>41688</v>
      </c>
      <c r="G9910" s="180">
        <v>0</v>
      </c>
      <c r="H9910" s="180">
        <v>2194.46</v>
      </c>
      <c r="I9910" s="180">
        <f t="shared" si="308"/>
        <v>43882.46</v>
      </c>
      <c r="J9910" s="177" t="str">
        <f t="shared" si="309"/>
        <v>Date &gt; 1920</v>
      </c>
    </row>
    <row r="9911" spans="1:10" x14ac:dyDescent="0.3">
      <c r="A9911" s="178" t="s">
        <v>3372</v>
      </c>
      <c r="B9911" s="178" t="s">
        <v>7</v>
      </c>
      <c r="C9911" s="178" t="s">
        <v>1300</v>
      </c>
      <c r="D9911" s="178" t="s">
        <v>9385</v>
      </c>
      <c r="E9911" s="179">
        <v>40444</v>
      </c>
      <c r="F9911" s="180">
        <v>266133</v>
      </c>
      <c r="G9911" s="180">
        <v>0</v>
      </c>
      <c r="H9911" s="180">
        <v>14007.94</v>
      </c>
      <c r="I9911" s="180">
        <f t="shared" si="308"/>
        <v>280140.94</v>
      </c>
      <c r="J9911" s="177" t="str">
        <f t="shared" si="309"/>
        <v>Date &gt; 1920</v>
      </c>
    </row>
    <row r="9912" spans="1:10" x14ac:dyDescent="0.3">
      <c r="A9912" s="178" t="s">
        <v>3372</v>
      </c>
      <c r="B9912" s="178" t="s">
        <v>7</v>
      </c>
      <c r="C9912" s="178" t="s">
        <v>1300</v>
      </c>
      <c r="D9912" s="178" t="s">
        <v>9385</v>
      </c>
      <c r="E9912" s="179">
        <v>40500</v>
      </c>
      <c r="F9912" s="180">
        <v>253661</v>
      </c>
      <c r="G9912" s="180">
        <v>0</v>
      </c>
      <c r="H9912" s="180">
        <v>13349.37</v>
      </c>
      <c r="I9912" s="180">
        <f t="shared" si="308"/>
        <v>267010.37</v>
      </c>
      <c r="J9912" s="177" t="str">
        <f t="shared" si="309"/>
        <v>Date &gt; 1920</v>
      </c>
    </row>
    <row r="9913" spans="1:10" x14ac:dyDescent="0.3">
      <c r="A9913" s="178" t="s">
        <v>3372</v>
      </c>
      <c r="B9913" s="178" t="s">
        <v>7</v>
      </c>
      <c r="C9913" s="178" t="s">
        <v>1300</v>
      </c>
      <c r="D9913" s="178" t="s">
        <v>9385</v>
      </c>
      <c r="E9913" s="179">
        <v>40515</v>
      </c>
      <c r="F9913" s="180">
        <v>378515</v>
      </c>
      <c r="G9913" s="180">
        <v>0</v>
      </c>
      <c r="H9913" s="180">
        <v>19921.97</v>
      </c>
      <c r="I9913" s="180">
        <f t="shared" si="308"/>
        <v>398436.97</v>
      </c>
      <c r="J9913" s="177" t="str">
        <f t="shared" si="309"/>
        <v>Date &gt; 1920</v>
      </c>
    </row>
    <row r="9914" spans="1:10" x14ac:dyDescent="0.3">
      <c r="A9914" s="178" t="s">
        <v>3372</v>
      </c>
      <c r="B9914" s="178" t="s">
        <v>7</v>
      </c>
      <c r="C9914" s="178" t="s">
        <v>1300</v>
      </c>
      <c r="D9914" s="178" t="s">
        <v>9385</v>
      </c>
      <c r="E9914" s="179">
        <v>40534</v>
      </c>
      <c r="F9914" s="180">
        <v>461239</v>
      </c>
      <c r="G9914" s="180">
        <v>0</v>
      </c>
      <c r="H9914" s="180">
        <v>24275.95</v>
      </c>
      <c r="I9914" s="180">
        <f t="shared" si="308"/>
        <v>485514.95</v>
      </c>
      <c r="J9914" s="177" t="str">
        <f t="shared" si="309"/>
        <v>Date &gt; 1920</v>
      </c>
    </row>
    <row r="9915" spans="1:10" x14ac:dyDescent="0.3">
      <c r="A9915" s="178" t="s">
        <v>3372</v>
      </c>
      <c r="B9915" s="178" t="s">
        <v>7</v>
      </c>
      <c r="C9915" s="178" t="s">
        <v>1300</v>
      </c>
      <c r="D9915" s="178" t="s">
        <v>9385</v>
      </c>
      <c r="E9915" s="179">
        <v>40616</v>
      </c>
      <c r="F9915" s="180">
        <v>81507</v>
      </c>
      <c r="G9915" s="180">
        <v>0</v>
      </c>
      <c r="H9915" s="180">
        <v>4290.3</v>
      </c>
      <c r="I9915" s="180">
        <f t="shared" si="308"/>
        <v>85797.3</v>
      </c>
      <c r="J9915" s="177" t="str">
        <f t="shared" si="309"/>
        <v>Date &gt; 1920</v>
      </c>
    </row>
    <row r="9916" spans="1:10" x14ac:dyDescent="0.3">
      <c r="A9916" s="178" t="s">
        <v>3372</v>
      </c>
      <c r="B9916" s="178" t="s">
        <v>7</v>
      </c>
      <c r="C9916" s="178" t="s">
        <v>1300</v>
      </c>
      <c r="D9916" s="178" t="s">
        <v>9385</v>
      </c>
      <c r="E9916" s="179">
        <v>40651</v>
      </c>
      <c r="F9916" s="180">
        <v>3944</v>
      </c>
      <c r="G9916" s="180">
        <v>0</v>
      </c>
      <c r="H9916" s="180">
        <v>208.16</v>
      </c>
      <c r="I9916" s="180">
        <f t="shared" si="308"/>
        <v>4152.16</v>
      </c>
      <c r="J9916" s="177" t="str">
        <f t="shared" si="309"/>
        <v>Date &gt; 1920</v>
      </c>
    </row>
    <row r="9917" spans="1:10" x14ac:dyDescent="0.3">
      <c r="A9917" s="178" t="s">
        <v>3372</v>
      </c>
      <c r="B9917" s="178" t="s">
        <v>7</v>
      </c>
      <c r="C9917" s="178" t="s">
        <v>1300</v>
      </c>
      <c r="D9917" s="178" t="s">
        <v>9385</v>
      </c>
      <c r="E9917" s="179">
        <v>40680</v>
      </c>
      <c r="F9917" s="180">
        <v>9702</v>
      </c>
      <c r="G9917" s="180">
        <v>0</v>
      </c>
      <c r="H9917" s="180">
        <v>509.88</v>
      </c>
      <c r="I9917" s="180">
        <f t="shared" si="308"/>
        <v>10211.879999999999</v>
      </c>
      <c r="J9917" s="177" t="str">
        <f t="shared" si="309"/>
        <v>Date &gt; 1920</v>
      </c>
    </row>
    <row r="9918" spans="1:10" x14ac:dyDescent="0.3">
      <c r="A9918" s="178" t="s">
        <v>3372</v>
      </c>
      <c r="B9918" s="178" t="s">
        <v>7</v>
      </c>
      <c r="C9918" s="178" t="s">
        <v>1300</v>
      </c>
      <c r="D9918" s="178" t="s">
        <v>9385</v>
      </c>
      <c r="E9918" s="179">
        <v>40770</v>
      </c>
      <c r="F9918" s="180">
        <v>4629</v>
      </c>
      <c r="G9918" s="180">
        <v>0</v>
      </c>
      <c r="H9918" s="180">
        <v>243.93</v>
      </c>
      <c r="I9918" s="180">
        <f t="shared" si="308"/>
        <v>4872.93</v>
      </c>
      <c r="J9918" s="177" t="str">
        <f t="shared" si="309"/>
        <v>Date &gt; 1920</v>
      </c>
    </row>
    <row r="9919" spans="1:10" x14ac:dyDescent="0.3">
      <c r="A9919" s="178" t="s">
        <v>3372</v>
      </c>
      <c r="B9919" s="178" t="s">
        <v>7</v>
      </c>
      <c r="C9919" s="178" t="s">
        <v>1300</v>
      </c>
      <c r="D9919" s="178" t="s">
        <v>9385</v>
      </c>
      <c r="E9919" s="179">
        <v>40812</v>
      </c>
      <c r="F9919" s="180">
        <v>27262</v>
      </c>
      <c r="G9919" s="180">
        <v>0</v>
      </c>
      <c r="H9919" s="180">
        <v>1433.54</v>
      </c>
      <c r="I9919" s="180">
        <f t="shared" si="308"/>
        <v>28695.54</v>
      </c>
      <c r="J9919" s="177" t="str">
        <f t="shared" si="309"/>
        <v>Date &gt; 1920</v>
      </c>
    </row>
    <row r="9920" spans="1:10" x14ac:dyDescent="0.3">
      <c r="A9920" s="178" t="s">
        <v>3372</v>
      </c>
      <c r="B9920" s="178" t="s">
        <v>7</v>
      </c>
      <c r="C9920" s="178" t="s">
        <v>1300</v>
      </c>
      <c r="D9920" s="178" t="s">
        <v>9385</v>
      </c>
      <c r="E9920" s="179">
        <v>40840</v>
      </c>
      <c r="F9920" s="180">
        <v>1853</v>
      </c>
      <c r="G9920" s="180">
        <v>0</v>
      </c>
      <c r="H9920" s="180">
        <v>375.12</v>
      </c>
      <c r="I9920" s="180">
        <f t="shared" si="308"/>
        <v>2228.12</v>
      </c>
      <c r="J9920" s="177" t="str">
        <f t="shared" si="309"/>
        <v>Date &gt; 1920</v>
      </c>
    </row>
    <row r="9921" spans="1:10" x14ac:dyDescent="0.3">
      <c r="A9921" s="178" t="s">
        <v>3372</v>
      </c>
      <c r="B9921" s="178" t="s">
        <v>7</v>
      </c>
      <c r="C9921" s="178" t="s">
        <v>1300</v>
      </c>
      <c r="D9921" s="178" t="s">
        <v>9385</v>
      </c>
      <c r="E9921" s="179">
        <v>41257</v>
      </c>
      <c r="F9921" s="180">
        <v>50000</v>
      </c>
      <c r="G9921" s="180">
        <v>0</v>
      </c>
      <c r="H9921" s="180">
        <v>2351.35</v>
      </c>
      <c r="I9921" s="180">
        <f t="shared" si="308"/>
        <v>52351.35</v>
      </c>
      <c r="J9921" s="177" t="str">
        <f t="shared" si="309"/>
        <v>Date &gt; 1920</v>
      </c>
    </row>
    <row r="9922" spans="1:10" x14ac:dyDescent="0.3">
      <c r="A9922" s="178" t="s">
        <v>3372</v>
      </c>
      <c r="B9922" s="178" t="s">
        <v>7</v>
      </c>
      <c r="C9922" s="178" t="s">
        <v>1300</v>
      </c>
      <c r="D9922" s="178" t="s">
        <v>9385</v>
      </c>
      <c r="E9922" s="179">
        <v>41257</v>
      </c>
      <c r="F9922" s="180">
        <v>194512</v>
      </c>
      <c r="G9922" s="180">
        <v>0</v>
      </c>
      <c r="H9922" s="180">
        <v>10237.19</v>
      </c>
      <c r="I9922" s="180">
        <f t="shared" si="308"/>
        <v>204749.19</v>
      </c>
      <c r="J9922" s="177" t="str">
        <f t="shared" si="309"/>
        <v>Date &gt; 1920</v>
      </c>
    </row>
    <row r="9923" spans="1:10" x14ac:dyDescent="0.3">
      <c r="A9923" s="178" t="s">
        <v>3372</v>
      </c>
      <c r="B9923" s="178" t="s">
        <v>7</v>
      </c>
      <c r="C9923" s="178" t="s">
        <v>1300</v>
      </c>
      <c r="D9923" s="178" t="s">
        <v>9386</v>
      </c>
      <c r="E9923" s="179">
        <v>40004</v>
      </c>
      <c r="F9923" s="180">
        <v>0</v>
      </c>
      <c r="G9923" s="180">
        <v>8239.91</v>
      </c>
      <c r="H9923" s="180">
        <v>2059.98</v>
      </c>
      <c r="I9923" s="180">
        <f t="shared" si="308"/>
        <v>10299.89</v>
      </c>
      <c r="J9923" s="177" t="str">
        <f t="shared" si="309"/>
        <v>Date &gt; 1920</v>
      </c>
    </row>
    <row r="9924" spans="1:10" x14ac:dyDescent="0.3">
      <c r="A9924" s="178" t="s">
        <v>3372</v>
      </c>
      <c r="B9924" s="178" t="s">
        <v>7</v>
      </c>
      <c r="C9924" s="178" t="s">
        <v>1300</v>
      </c>
      <c r="D9924" s="178" t="s">
        <v>9387</v>
      </c>
      <c r="E9924" s="179">
        <v>40576</v>
      </c>
      <c r="F9924" s="180">
        <v>236240</v>
      </c>
      <c r="G9924" s="180">
        <v>0</v>
      </c>
      <c r="H9924" s="180">
        <v>12434.62</v>
      </c>
      <c r="I9924" s="180">
        <f t="shared" si="308"/>
        <v>248674.62</v>
      </c>
      <c r="J9924" s="177" t="str">
        <f t="shared" si="309"/>
        <v>Date &gt; 1920</v>
      </c>
    </row>
    <row r="9925" spans="1:10" x14ac:dyDescent="0.3">
      <c r="A9925" s="178" t="s">
        <v>3372</v>
      </c>
      <c r="B9925" s="178" t="s">
        <v>7</v>
      </c>
      <c r="C9925" s="178" t="s">
        <v>1300</v>
      </c>
      <c r="D9925" s="178" t="s">
        <v>9387</v>
      </c>
      <c r="E9925" s="179">
        <v>40616</v>
      </c>
      <c r="F9925" s="180">
        <v>29977</v>
      </c>
      <c r="G9925" s="180">
        <v>0</v>
      </c>
      <c r="H9925" s="180">
        <v>1578.24</v>
      </c>
      <c r="I9925" s="180">
        <f t="shared" ref="I9925:I9988" si="310">SUM(F9925:H9925)</f>
        <v>31555.24</v>
      </c>
      <c r="J9925" s="177" t="str">
        <f t="shared" ref="J9925:J9988" si="311">IF(OR(YEAR(E9925)&gt; 1920, ISBLANK(E9925)), "Date &gt; 1920", "Sketchy date")</f>
        <v>Date &gt; 1920</v>
      </c>
    </row>
    <row r="9926" spans="1:10" x14ac:dyDescent="0.3">
      <c r="A9926" s="178" t="s">
        <v>3372</v>
      </c>
      <c r="B9926" s="178" t="s">
        <v>7</v>
      </c>
      <c r="C9926" s="178" t="s">
        <v>1300</v>
      </c>
      <c r="D9926" s="178" t="s">
        <v>9387</v>
      </c>
      <c r="E9926" s="179">
        <v>40651</v>
      </c>
      <c r="F9926" s="180">
        <v>3961</v>
      </c>
      <c r="G9926" s="180">
        <v>0</v>
      </c>
      <c r="H9926" s="180">
        <v>207.55</v>
      </c>
      <c r="I9926" s="180">
        <f t="shared" si="310"/>
        <v>4168.55</v>
      </c>
      <c r="J9926" s="177" t="str">
        <f t="shared" si="311"/>
        <v>Date &gt; 1920</v>
      </c>
    </row>
    <row r="9927" spans="1:10" x14ac:dyDescent="0.3">
      <c r="A9927" s="178" t="s">
        <v>3372</v>
      </c>
      <c r="B9927" s="178" t="s">
        <v>7</v>
      </c>
      <c r="C9927" s="178" t="s">
        <v>1300</v>
      </c>
      <c r="D9927" s="178" t="s">
        <v>9387</v>
      </c>
      <c r="E9927" s="179">
        <v>40680</v>
      </c>
      <c r="F9927" s="180">
        <v>21961</v>
      </c>
      <c r="G9927" s="180">
        <v>0</v>
      </c>
      <c r="H9927" s="180">
        <v>1156.31</v>
      </c>
      <c r="I9927" s="180">
        <f t="shared" si="310"/>
        <v>23117.31</v>
      </c>
      <c r="J9927" s="177" t="str">
        <f t="shared" si="311"/>
        <v>Date &gt; 1920</v>
      </c>
    </row>
    <row r="9928" spans="1:10" x14ac:dyDescent="0.3">
      <c r="A9928" s="178" t="s">
        <v>3372</v>
      </c>
      <c r="B9928" s="178" t="s">
        <v>7</v>
      </c>
      <c r="C9928" s="178" t="s">
        <v>1300</v>
      </c>
      <c r="D9928" s="178" t="s">
        <v>9387</v>
      </c>
      <c r="E9928" s="179">
        <v>40770</v>
      </c>
      <c r="F9928" s="180">
        <v>291050</v>
      </c>
      <c r="G9928" s="180">
        <v>0</v>
      </c>
      <c r="H9928" s="180">
        <v>15318.43</v>
      </c>
      <c r="I9928" s="180">
        <f t="shared" si="310"/>
        <v>306368.43</v>
      </c>
      <c r="J9928" s="177" t="str">
        <f t="shared" si="311"/>
        <v>Date &gt; 1920</v>
      </c>
    </row>
    <row r="9929" spans="1:10" x14ac:dyDescent="0.3">
      <c r="A9929" s="178" t="s">
        <v>3372</v>
      </c>
      <c r="B9929" s="178" t="s">
        <v>7</v>
      </c>
      <c r="C9929" s="178" t="s">
        <v>1300</v>
      </c>
      <c r="D9929" s="178" t="s">
        <v>9387</v>
      </c>
      <c r="E9929" s="179">
        <v>40812</v>
      </c>
      <c r="F9929" s="180">
        <v>176639</v>
      </c>
      <c r="G9929" s="180">
        <v>0</v>
      </c>
      <c r="H9929" s="180">
        <v>9296.32</v>
      </c>
      <c r="I9929" s="180">
        <f t="shared" si="310"/>
        <v>185935.32</v>
      </c>
      <c r="J9929" s="177" t="str">
        <f t="shared" si="311"/>
        <v>Date &gt; 1920</v>
      </c>
    </row>
    <row r="9930" spans="1:10" x14ac:dyDescent="0.3">
      <c r="A9930" s="178" t="s">
        <v>3372</v>
      </c>
      <c r="B9930" s="178" t="s">
        <v>7</v>
      </c>
      <c r="C9930" s="178" t="s">
        <v>1300</v>
      </c>
      <c r="D9930" s="178" t="s">
        <v>9387</v>
      </c>
      <c r="E9930" s="179">
        <v>40840</v>
      </c>
      <c r="F9930" s="180">
        <v>346220</v>
      </c>
      <c r="G9930" s="180">
        <v>0</v>
      </c>
      <c r="H9930" s="180">
        <v>18223.490000000002</v>
      </c>
      <c r="I9930" s="180">
        <f t="shared" si="310"/>
        <v>364443.49</v>
      </c>
      <c r="J9930" s="177" t="str">
        <f t="shared" si="311"/>
        <v>Date &gt; 1920</v>
      </c>
    </row>
    <row r="9931" spans="1:10" x14ac:dyDescent="0.3">
      <c r="A9931" s="178" t="s">
        <v>3372</v>
      </c>
      <c r="B9931" s="178" t="s">
        <v>7</v>
      </c>
      <c r="C9931" s="178" t="s">
        <v>1300</v>
      </c>
      <c r="D9931" s="178" t="s">
        <v>9387</v>
      </c>
      <c r="E9931" s="179">
        <v>40877</v>
      </c>
      <c r="F9931" s="180">
        <v>282742</v>
      </c>
      <c r="G9931" s="180">
        <v>0</v>
      </c>
      <c r="H9931" s="180">
        <v>14879.72</v>
      </c>
      <c r="I9931" s="180">
        <f t="shared" si="310"/>
        <v>297621.71999999997</v>
      </c>
      <c r="J9931" s="177" t="str">
        <f t="shared" si="311"/>
        <v>Date &gt; 1920</v>
      </c>
    </row>
    <row r="9932" spans="1:10" x14ac:dyDescent="0.3">
      <c r="A9932" s="178" t="s">
        <v>3372</v>
      </c>
      <c r="B9932" s="178" t="s">
        <v>7</v>
      </c>
      <c r="C9932" s="178" t="s">
        <v>1300</v>
      </c>
      <c r="D9932" s="178" t="s">
        <v>9387</v>
      </c>
      <c r="E9932" s="179">
        <v>40897</v>
      </c>
      <c r="F9932" s="180">
        <v>673997</v>
      </c>
      <c r="G9932" s="180">
        <v>0</v>
      </c>
      <c r="H9932" s="180">
        <v>35474.14</v>
      </c>
      <c r="I9932" s="180">
        <f t="shared" si="310"/>
        <v>709471.14</v>
      </c>
      <c r="J9932" s="177" t="str">
        <f t="shared" si="311"/>
        <v>Date &gt; 1920</v>
      </c>
    </row>
    <row r="9933" spans="1:10" x14ac:dyDescent="0.3">
      <c r="A9933" s="178" t="s">
        <v>3372</v>
      </c>
      <c r="B9933" s="178" t="s">
        <v>7</v>
      </c>
      <c r="C9933" s="178" t="s">
        <v>1300</v>
      </c>
      <c r="D9933" s="178" t="s">
        <v>9387</v>
      </c>
      <c r="E9933" s="179">
        <v>40897</v>
      </c>
      <c r="F9933" s="180">
        <v>339868</v>
      </c>
      <c r="G9933" s="180">
        <v>0</v>
      </c>
      <c r="H9933" s="180">
        <v>17887.27</v>
      </c>
      <c r="I9933" s="180">
        <f t="shared" si="310"/>
        <v>357755.27</v>
      </c>
      <c r="J9933" s="177" t="str">
        <f t="shared" si="311"/>
        <v>Date &gt; 1920</v>
      </c>
    </row>
    <row r="9934" spans="1:10" x14ac:dyDescent="0.3">
      <c r="A9934" s="178" t="s">
        <v>3372</v>
      </c>
      <c r="B9934" s="178" t="s">
        <v>7</v>
      </c>
      <c r="C9934" s="178" t="s">
        <v>1300</v>
      </c>
      <c r="D9934" s="178" t="s">
        <v>9387</v>
      </c>
      <c r="E9934" s="179">
        <v>40947</v>
      </c>
      <c r="F9934" s="180">
        <v>9310</v>
      </c>
      <c r="G9934" s="180">
        <v>0</v>
      </c>
      <c r="H9934" s="180">
        <v>490.06</v>
      </c>
      <c r="I9934" s="180">
        <f t="shared" si="310"/>
        <v>9800.06</v>
      </c>
      <c r="J9934" s="177" t="str">
        <f t="shared" si="311"/>
        <v>Date &gt; 1920</v>
      </c>
    </row>
    <row r="9935" spans="1:10" x14ac:dyDescent="0.3">
      <c r="A9935" s="178" t="s">
        <v>3372</v>
      </c>
      <c r="B9935" s="178" t="s">
        <v>7</v>
      </c>
      <c r="C9935" s="178" t="s">
        <v>1300</v>
      </c>
      <c r="D9935" s="178" t="s">
        <v>9387</v>
      </c>
      <c r="E9935" s="179">
        <v>41011</v>
      </c>
      <c r="F9935" s="180">
        <v>52160</v>
      </c>
      <c r="G9935" s="180">
        <v>0</v>
      </c>
      <c r="H9935" s="180">
        <v>2745.5</v>
      </c>
      <c r="I9935" s="180">
        <f t="shared" si="310"/>
        <v>54905.5</v>
      </c>
      <c r="J9935" s="177" t="str">
        <f t="shared" si="311"/>
        <v>Date &gt; 1920</v>
      </c>
    </row>
    <row r="9936" spans="1:10" x14ac:dyDescent="0.3">
      <c r="A9936" s="178" t="s">
        <v>3372</v>
      </c>
      <c r="B9936" s="178" t="s">
        <v>7</v>
      </c>
      <c r="C9936" s="178" t="s">
        <v>1300</v>
      </c>
      <c r="D9936" s="178" t="s">
        <v>9387</v>
      </c>
      <c r="E9936" s="179">
        <v>41047</v>
      </c>
      <c r="F9936" s="180">
        <v>228556</v>
      </c>
      <c r="G9936" s="180">
        <v>0</v>
      </c>
      <c r="H9936" s="180">
        <v>12028.79</v>
      </c>
      <c r="I9936" s="180">
        <f t="shared" si="310"/>
        <v>240584.79</v>
      </c>
      <c r="J9936" s="177" t="str">
        <f t="shared" si="311"/>
        <v>Date &gt; 1920</v>
      </c>
    </row>
    <row r="9937" spans="1:10" x14ac:dyDescent="0.3">
      <c r="A9937" s="178" t="s">
        <v>3372</v>
      </c>
      <c r="B9937" s="178" t="s">
        <v>7</v>
      </c>
      <c r="C9937" s="178" t="s">
        <v>1300</v>
      </c>
      <c r="D9937" s="178" t="s">
        <v>9387</v>
      </c>
      <c r="E9937" s="179">
        <v>41082</v>
      </c>
      <c r="F9937" s="180">
        <v>10685</v>
      </c>
      <c r="G9937" s="180">
        <v>0</v>
      </c>
      <c r="H9937" s="180">
        <v>563.16</v>
      </c>
      <c r="I9937" s="180">
        <f t="shared" si="310"/>
        <v>11248.16</v>
      </c>
      <c r="J9937" s="177" t="str">
        <f t="shared" si="311"/>
        <v>Date &gt; 1920</v>
      </c>
    </row>
    <row r="9938" spans="1:10" x14ac:dyDescent="0.3">
      <c r="A9938" s="178" t="s">
        <v>3372</v>
      </c>
      <c r="B9938" s="178" t="s">
        <v>7</v>
      </c>
      <c r="C9938" s="178" t="s">
        <v>1300</v>
      </c>
      <c r="D9938" s="178" t="s">
        <v>9387</v>
      </c>
      <c r="E9938" s="179">
        <v>41124</v>
      </c>
      <c r="F9938" s="180">
        <v>312266</v>
      </c>
      <c r="G9938" s="180">
        <v>0</v>
      </c>
      <c r="H9938" s="180">
        <v>17731.23</v>
      </c>
      <c r="I9938" s="180">
        <f t="shared" si="310"/>
        <v>329997.23</v>
      </c>
      <c r="J9938" s="177" t="str">
        <f t="shared" si="311"/>
        <v>Date &gt; 1920</v>
      </c>
    </row>
    <row r="9939" spans="1:10" x14ac:dyDescent="0.3">
      <c r="A9939" s="178" t="s">
        <v>3372</v>
      </c>
      <c r="B9939" s="178" t="s">
        <v>7</v>
      </c>
      <c r="C9939" s="178" t="s">
        <v>1300</v>
      </c>
      <c r="D9939" s="178" t="s">
        <v>9387</v>
      </c>
      <c r="E9939" s="179">
        <v>41522</v>
      </c>
      <c r="F9939" s="180">
        <v>50000</v>
      </c>
      <c r="G9939" s="180">
        <v>0</v>
      </c>
      <c r="H9939" s="180">
        <v>1334.17</v>
      </c>
      <c r="I9939" s="180">
        <f t="shared" si="310"/>
        <v>51334.17</v>
      </c>
      <c r="J9939" s="177" t="str">
        <f t="shared" si="311"/>
        <v>Date &gt; 1920</v>
      </c>
    </row>
    <row r="9940" spans="1:10" x14ac:dyDescent="0.3">
      <c r="A9940" s="178" t="s">
        <v>3372</v>
      </c>
      <c r="B9940" s="178" t="s">
        <v>7</v>
      </c>
      <c r="C9940" s="178" t="s">
        <v>1300</v>
      </c>
      <c r="D9940" s="178" t="s">
        <v>9387</v>
      </c>
      <c r="E9940" s="179">
        <v>41522</v>
      </c>
      <c r="F9940" s="180">
        <v>270893</v>
      </c>
      <c r="G9940" s="180">
        <v>0</v>
      </c>
      <c r="H9940" s="180">
        <v>0</v>
      </c>
      <c r="I9940" s="180">
        <f t="shared" si="310"/>
        <v>270893</v>
      </c>
      <c r="J9940" s="177" t="str">
        <f t="shared" si="311"/>
        <v>Date &gt; 1920</v>
      </c>
    </row>
    <row r="9941" spans="1:10" x14ac:dyDescent="0.3">
      <c r="A9941" s="178" t="s">
        <v>3372</v>
      </c>
      <c r="B9941" s="178" t="s">
        <v>7</v>
      </c>
      <c r="C9941" s="178" t="s">
        <v>1300</v>
      </c>
      <c r="D9941" s="178" t="s">
        <v>9388</v>
      </c>
      <c r="E9941" s="179">
        <v>40928</v>
      </c>
      <c r="F9941" s="180">
        <v>109900</v>
      </c>
      <c r="G9941" s="180">
        <v>0</v>
      </c>
      <c r="H9941" s="180">
        <v>5784.56</v>
      </c>
      <c r="I9941" s="180">
        <f t="shared" si="310"/>
        <v>115684.56</v>
      </c>
      <c r="J9941" s="177" t="str">
        <f t="shared" si="311"/>
        <v>Date &gt; 1920</v>
      </c>
    </row>
    <row r="9942" spans="1:10" x14ac:dyDescent="0.3">
      <c r="A9942" s="178" t="s">
        <v>3372</v>
      </c>
      <c r="B9942" s="178" t="s">
        <v>7</v>
      </c>
      <c r="C9942" s="178" t="s">
        <v>1300</v>
      </c>
      <c r="D9942" s="178" t="s">
        <v>9388</v>
      </c>
      <c r="E9942" s="179">
        <v>40983</v>
      </c>
      <c r="F9942" s="180">
        <v>8143</v>
      </c>
      <c r="G9942" s="180">
        <v>0</v>
      </c>
      <c r="H9942" s="180">
        <v>428.85</v>
      </c>
      <c r="I9942" s="180">
        <f t="shared" si="310"/>
        <v>8571.85</v>
      </c>
      <c r="J9942" s="177" t="str">
        <f t="shared" si="311"/>
        <v>Date &gt; 1920</v>
      </c>
    </row>
    <row r="9943" spans="1:10" x14ac:dyDescent="0.3">
      <c r="A9943" s="178" t="s">
        <v>3372</v>
      </c>
      <c r="B9943" s="178" t="s">
        <v>7</v>
      </c>
      <c r="C9943" s="178" t="s">
        <v>1300</v>
      </c>
      <c r="D9943" s="178" t="s">
        <v>9388</v>
      </c>
      <c r="E9943" s="179">
        <v>41011</v>
      </c>
      <c r="F9943" s="180">
        <v>4239</v>
      </c>
      <c r="G9943" s="180">
        <v>0</v>
      </c>
      <c r="H9943" s="180">
        <v>223.1</v>
      </c>
      <c r="I9943" s="180">
        <f t="shared" si="310"/>
        <v>4462.1000000000004</v>
      </c>
      <c r="J9943" s="177" t="str">
        <f t="shared" si="311"/>
        <v>Date &gt; 1920</v>
      </c>
    </row>
    <row r="9944" spans="1:10" x14ac:dyDescent="0.3">
      <c r="A9944" s="178" t="s">
        <v>3372</v>
      </c>
      <c r="B9944" s="178" t="s">
        <v>7</v>
      </c>
      <c r="C9944" s="178" t="s">
        <v>1300</v>
      </c>
      <c r="D9944" s="178" t="s">
        <v>9388</v>
      </c>
      <c r="E9944" s="179">
        <v>41047</v>
      </c>
      <c r="F9944" s="180">
        <v>11104</v>
      </c>
      <c r="G9944" s="180">
        <v>0</v>
      </c>
      <c r="H9944" s="180">
        <v>585.16</v>
      </c>
      <c r="I9944" s="180">
        <f t="shared" si="310"/>
        <v>11689.16</v>
      </c>
      <c r="J9944" s="177" t="str">
        <f t="shared" si="311"/>
        <v>Date &gt; 1920</v>
      </c>
    </row>
    <row r="9945" spans="1:10" x14ac:dyDescent="0.3">
      <c r="A9945" s="178" t="s">
        <v>3372</v>
      </c>
      <c r="B9945" s="178" t="s">
        <v>7</v>
      </c>
      <c r="C9945" s="178" t="s">
        <v>1300</v>
      </c>
      <c r="D9945" s="178" t="s">
        <v>9388</v>
      </c>
      <c r="E9945" s="179">
        <v>41082</v>
      </c>
      <c r="F9945" s="180">
        <v>1721</v>
      </c>
      <c r="G9945" s="180">
        <v>0</v>
      </c>
      <c r="H9945" s="180">
        <v>90.68</v>
      </c>
      <c r="I9945" s="180">
        <f t="shared" si="310"/>
        <v>1811.68</v>
      </c>
      <c r="J9945" s="177" t="str">
        <f t="shared" si="311"/>
        <v>Date &gt; 1920</v>
      </c>
    </row>
    <row r="9946" spans="1:10" x14ac:dyDescent="0.3">
      <c r="A9946" s="178" t="s">
        <v>3372</v>
      </c>
      <c r="B9946" s="178" t="s">
        <v>7</v>
      </c>
      <c r="C9946" s="178" t="s">
        <v>1300</v>
      </c>
      <c r="D9946" s="178" t="s">
        <v>9388</v>
      </c>
      <c r="E9946" s="179">
        <v>41124</v>
      </c>
      <c r="F9946" s="180">
        <v>138393</v>
      </c>
      <c r="G9946" s="180">
        <v>0</v>
      </c>
      <c r="H9946" s="180">
        <v>7283.77</v>
      </c>
      <c r="I9946" s="180">
        <f t="shared" si="310"/>
        <v>145676.76999999999</v>
      </c>
      <c r="J9946" s="177" t="str">
        <f t="shared" si="311"/>
        <v>Date &gt; 1920</v>
      </c>
    </row>
    <row r="9947" spans="1:10" x14ac:dyDescent="0.3">
      <c r="A9947" s="178" t="s">
        <v>3372</v>
      </c>
      <c r="B9947" s="178" t="s">
        <v>7</v>
      </c>
      <c r="C9947" s="178" t="s">
        <v>1300</v>
      </c>
      <c r="D9947" s="178" t="s">
        <v>9388</v>
      </c>
      <c r="E9947" s="179">
        <v>41148</v>
      </c>
      <c r="F9947" s="180">
        <v>413304</v>
      </c>
      <c r="G9947" s="180">
        <v>0</v>
      </c>
      <c r="H9947" s="180">
        <v>21752.7</v>
      </c>
      <c r="I9947" s="180">
        <f t="shared" si="310"/>
        <v>435056.7</v>
      </c>
      <c r="J9947" s="177" t="str">
        <f t="shared" si="311"/>
        <v>Date &gt; 1920</v>
      </c>
    </row>
    <row r="9948" spans="1:10" x14ac:dyDescent="0.3">
      <c r="A9948" s="178" t="s">
        <v>3372</v>
      </c>
      <c r="B9948" s="178" t="s">
        <v>7</v>
      </c>
      <c r="C9948" s="178" t="s">
        <v>1300</v>
      </c>
      <c r="D9948" s="178" t="s">
        <v>9388</v>
      </c>
      <c r="E9948" s="179">
        <v>41176</v>
      </c>
      <c r="F9948" s="180">
        <v>294719</v>
      </c>
      <c r="G9948" s="180">
        <v>0</v>
      </c>
      <c r="H9948" s="180">
        <v>15511.56</v>
      </c>
      <c r="I9948" s="180">
        <f t="shared" si="310"/>
        <v>310230.56</v>
      </c>
      <c r="J9948" s="177" t="str">
        <f t="shared" si="311"/>
        <v>Date &gt; 1920</v>
      </c>
    </row>
    <row r="9949" spans="1:10" x14ac:dyDescent="0.3">
      <c r="A9949" s="178" t="s">
        <v>3372</v>
      </c>
      <c r="B9949" s="178" t="s">
        <v>7</v>
      </c>
      <c r="C9949" s="178" t="s">
        <v>1300</v>
      </c>
      <c r="D9949" s="178" t="s">
        <v>9388</v>
      </c>
      <c r="E9949" s="179">
        <v>41205</v>
      </c>
      <c r="F9949" s="180">
        <v>137982</v>
      </c>
      <c r="G9949" s="180">
        <v>0</v>
      </c>
      <c r="H9949" s="180">
        <v>7261.97</v>
      </c>
      <c r="I9949" s="180">
        <f t="shared" si="310"/>
        <v>145243.97</v>
      </c>
      <c r="J9949" s="177" t="str">
        <f t="shared" si="311"/>
        <v>Date &gt; 1920</v>
      </c>
    </row>
    <row r="9950" spans="1:10" x14ac:dyDescent="0.3">
      <c r="A9950" s="178" t="s">
        <v>3372</v>
      </c>
      <c r="B9950" s="178" t="s">
        <v>7</v>
      </c>
      <c r="C9950" s="178" t="s">
        <v>1300</v>
      </c>
      <c r="D9950" s="178" t="s">
        <v>9388</v>
      </c>
      <c r="E9950" s="179">
        <v>41232</v>
      </c>
      <c r="F9950" s="180">
        <v>62809</v>
      </c>
      <c r="G9950" s="180">
        <v>0</v>
      </c>
      <c r="H9950" s="180">
        <v>3305.73</v>
      </c>
      <c r="I9950" s="180">
        <f t="shared" si="310"/>
        <v>66114.73</v>
      </c>
      <c r="J9950" s="177" t="str">
        <f t="shared" si="311"/>
        <v>Date &gt; 1920</v>
      </c>
    </row>
    <row r="9951" spans="1:10" x14ac:dyDescent="0.3">
      <c r="A9951" s="178" t="s">
        <v>3372</v>
      </c>
      <c r="B9951" s="178" t="s">
        <v>7</v>
      </c>
      <c r="C9951" s="178" t="s">
        <v>1300</v>
      </c>
      <c r="D9951" s="178" t="s">
        <v>9388</v>
      </c>
      <c r="E9951" s="179">
        <v>41290</v>
      </c>
      <c r="F9951" s="180">
        <v>54659</v>
      </c>
      <c r="G9951" s="180">
        <v>0</v>
      </c>
      <c r="H9951" s="180">
        <v>2877.67</v>
      </c>
      <c r="I9951" s="180">
        <f t="shared" si="310"/>
        <v>57536.67</v>
      </c>
      <c r="J9951" s="177" t="str">
        <f t="shared" si="311"/>
        <v>Date &gt; 1920</v>
      </c>
    </row>
    <row r="9952" spans="1:10" x14ac:dyDescent="0.3">
      <c r="A9952" s="178" t="s">
        <v>3372</v>
      </c>
      <c r="B9952" s="178" t="s">
        <v>7</v>
      </c>
      <c r="C9952" s="178" t="s">
        <v>1300</v>
      </c>
      <c r="D9952" s="178" t="s">
        <v>9388</v>
      </c>
      <c r="E9952" s="179">
        <v>41309</v>
      </c>
      <c r="F9952" s="180">
        <v>2695</v>
      </c>
      <c r="G9952" s="180">
        <v>0</v>
      </c>
      <c r="H9952" s="180">
        <v>141.80000000000001</v>
      </c>
      <c r="I9952" s="180">
        <f t="shared" si="310"/>
        <v>2836.8</v>
      </c>
      <c r="J9952" s="177" t="str">
        <f t="shared" si="311"/>
        <v>Date &gt; 1920</v>
      </c>
    </row>
    <row r="9953" spans="1:10" x14ac:dyDescent="0.3">
      <c r="A9953" s="178" t="s">
        <v>3372</v>
      </c>
      <c r="B9953" s="178" t="s">
        <v>7</v>
      </c>
      <c r="C9953" s="178" t="s">
        <v>1300</v>
      </c>
      <c r="D9953" s="178" t="s">
        <v>9388</v>
      </c>
      <c r="E9953" s="179">
        <v>41411</v>
      </c>
      <c r="F9953" s="180">
        <v>56640</v>
      </c>
      <c r="G9953" s="180">
        <v>0</v>
      </c>
      <c r="H9953" s="180">
        <v>2981.09</v>
      </c>
      <c r="I9953" s="180">
        <f t="shared" si="310"/>
        <v>59621.09</v>
      </c>
      <c r="J9953" s="177" t="str">
        <f t="shared" si="311"/>
        <v>Date &gt; 1920</v>
      </c>
    </row>
    <row r="9954" spans="1:10" x14ac:dyDescent="0.3">
      <c r="A9954" s="178" t="s">
        <v>3372</v>
      </c>
      <c r="B9954" s="178" t="s">
        <v>7</v>
      </c>
      <c r="C9954" s="178" t="s">
        <v>1300</v>
      </c>
      <c r="D9954" s="178" t="s">
        <v>9388</v>
      </c>
      <c r="E9954" s="179">
        <v>41869</v>
      </c>
      <c r="F9954" s="180">
        <v>757</v>
      </c>
      <c r="G9954" s="180">
        <v>0</v>
      </c>
      <c r="H9954" s="180">
        <v>35.21</v>
      </c>
      <c r="I9954" s="180">
        <f t="shared" si="310"/>
        <v>792.21</v>
      </c>
      <c r="J9954" s="177" t="str">
        <f t="shared" si="311"/>
        <v>Date &gt; 1920</v>
      </c>
    </row>
    <row r="9955" spans="1:10" x14ac:dyDescent="0.3">
      <c r="A9955" s="178" t="s">
        <v>3372</v>
      </c>
      <c r="B9955" s="178" t="s">
        <v>7</v>
      </c>
      <c r="C9955" s="178" t="s">
        <v>1300</v>
      </c>
      <c r="D9955" s="178" t="s">
        <v>9389</v>
      </c>
      <c r="E9955" s="179">
        <v>40991</v>
      </c>
      <c r="F9955" s="180">
        <v>0</v>
      </c>
      <c r="G9955" s="180">
        <v>22942.95</v>
      </c>
      <c r="H9955" s="180">
        <v>14606.68</v>
      </c>
      <c r="I9955" s="180">
        <f t="shared" si="310"/>
        <v>37549.630000000005</v>
      </c>
      <c r="J9955" s="177" t="str">
        <f t="shared" si="311"/>
        <v>Date &gt; 1920</v>
      </c>
    </row>
    <row r="9956" spans="1:10" x14ac:dyDescent="0.3">
      <c r="A9956" s="178" t="s">
        <v>3372</v>
      </c>
      <c r="B9956" s="178" t="s">
        <v>7</v>
      </c>
      <c r="C9956" s="178" t="s">
        <v>1300</v>
      </c>
      <c r="D9956" s="178" t="s">
        <v>9389</v>
      </c>
      <c r="E9956" s="179">
        <v>41145</v>
      </c>
      <c r="F9956" s="180">
        <v>0</v>
      </c>
      <c r="G9956" s="180">
        <v>7158.77</v>
      </c>
      <c r="H9956" s="180">
        <v>7158.76</v>
      </c>
      <c r="I9956" s="180">
        <f t="shared" si="310"/>
        <v>14317.53</v>
      </c>
      <c r="J9956" s="177" t="str">
        <f t="shared" si="311"/>
        <v>Date &gt; 1920</v>
      </c>
    </row>
    <row r="9957" spans="1:10" x14ac:dyDescent="0.3">
      <c r="A9957" s="178" t="s">
        <v>3372</v>
      </c>
      <c r="B9957" s="178" t="s">
        <v>7</v>
      </c>
      <c r="C9957" s="178" t="s">
        <v>1300</v>
      </c>
      <c r="D9957" s="178" t="s">
        <v>9390</v>
      </c>
      <c r="E9957" s="179">
        <v>41334</v>
      </c>
      <c r="F9957" s="180">
        <v>0</v>
      </c>
      <c r="G9957" s="180">
        <v>35323.58</v>
      </c>
      <c r="H9957" s="180">
        <v>15138.66</v>
      </c>
      <c r="I9957" s="180">
        <f t="shared" si="310"/>
        <v>50462.240000000005</v>
      </c>
      <c r="J9957" s="177" t="str">
        <f t="shared" si="311"/>
        <v>Date &gt; 1920</v>
      </c>
    </row>
    <row r="9958" spans="1:10" x14ac:dyDescent="0.3">
      <c r="A9958" s="178" t="s">
        <v>3372</v>
      </c>
      <c r="B9958" s="178" t="s">
        <v>7</v>
      </c>
      <c r="C9958" s="178" t="s">
        <v>1300</v>
      </c>
      <c r="D9958" s="178" t="s">
        <v>9390</v>
      </c>
      <c r="E9958" s="179">
        <v>41471</v>
      </c>
      <c r="F9958" s="180">
        <v>147864</v>
      </c>
      <c r="G9958" s="180">
        <v>31631.71</v>
      </c>
      <c r="H9958" s="180">
        <v>28343.93</v>
      </c>
      <c r="I9958" s="180">
        <f t="shared" si="310"/>
        <v>207839.63999999998</v>
      </c>
      <c r="J9958" s="177" t="str">
        <f t="shared" si="311"/>
        <v>Date &gt; 1920</v>
      </c>
    </row>
    <row r="9959" spans="1:10" x14ac:dyDescent="0.3">
      <c r="A9959" s="178" t="s">
        <v>3372</v>
      </c>
      <c r="B9959" s="178" t="s">
        <v>7</v>
      </c>
      <c r="C9959" s="178" t="s">
        <v>1300</v>
      </c>
      <c r="D9959" s="178" t="s">
        <v>9390</v>
      </c>
      <c r="E9959" s="179">
        <v>41493</v>
      </c>
      <c r="F9959" s="180">
        <v>192110</v>
      </c>
      <c r="G9959" s="180">
        <v>62917.48</v>
      </c>
      <c r="H9959" s="180">
        <v>46174.8</v>
      </c>
      <c r="I9959" s="180">
        <f t="shared" si="310"/>
        <v>301202.28000000003</v>
      </c>
      <c r="J9959" s="177" t="str">
        <f t="shared" si="311"/>
        <v>Date &gt; 1920</v>
      </c>
    </row>
    <row r="9960" spans="1:10" x14ac:dyDescent="0.3">
      <c r="A9960" s="178" t="s">
        <v>3372</v>
      </c>
      <c r="B9960" s="178" t="s">
        <v>7</v>
      </c>
      <c r="C9960" s="178" t="s">
        <v>1300</v>
      </c>
      <c r="D9960" s="178" t="s">
        <v>9390</v>
      </c>
      <c r="E9960" s="179">
        <v>41522</v>
      </c>
      <c r="F9960" s="180">
        <v>239480</v>
      </c>
      <c r="G9960" s="180">
        <v>51230.3</v>
      </c>
      <c r="H9960" s="180">
        <v>45904</v>
      </c>
      <c r="I9960" s="180">
        <f t="shared" si="310"/>
        <v>336614.3</v>
      </c>
      <c r="J9960" s="177" t="str">
        <f t="shared" si="311"/>
        <v>Date &gt; 1920</v>
      </c>
    </row>
    <row r="9961" spans="1:10" x14ac:dyDescent="0.3">
      <c r="A9961" s="178" t="s">
        <v>3372</v>
      </c>
      <c r="B9961" s="178" t="s">
        <v>7</v>
      </c>
      <c r="C9961" s="178" t="s">
        <v>1300</v>
      </c>
      <c r="D9961" s="178" t="s">
        <v>9390</v>
      </c>
      <c r="E9961" s="179">
        <v>41548</v>
      </c>
      <c r="F9961" s="180">
        <v>29790</v>
      </c>
      <c r="G9961" s="180">
        <v>6372.86</v>
      </c>
      <c r="H9961" s="180">
        <v>5710.76</v>
      </c>
      <c r="I9961" s="180">
        <f t="shared" si="310"/>
        <v>41873.620000000003</v>
      </c>
      <c r="J9961" s="177" t="str">
        <f t="shared" si="311"/>
        <v>Date &gt; 1920</v>
      </c>
    </row>
    <row r="9962" spans="1:10" x14ac:dyDescent="0.3">
      <c r="A9962" s="178" t="s">
        <v>3372</v>
      </c>
      <c r="B9962" s="178" t="s">
        <v>7</v>
      </c>
      <c r="C9962" s="178" t="s">
        <v>1300</v>
      </c>
      <c r="D9962" s="178" t="s">
        <v>9390</v>
      </c>
      <c r="E9962" s="179">
        <v>41593</v>
      </c>
      <c r="F9962" s="180">
        <v>309127</v>
      </c>
      <c r="G9962" s="180">
        <v>86931.41</v>
      </c>
      <c r="H9962" s="180">
        <v>74061.710000000006</v>
      </c>
      <c r="I9962" s="180">
        <f t="shared" si="310"/>
        <v>470120.12000000005</v>
      </c>
      <c r="J9962" s="177" t="str">
        <f t="shared" si="311"/>
        <v>Date &gt; 1920</v>
      </c>
    </row>
    <row r="9963" spans="1:10" x14ac:dyDescent="0.3">
      <c r="A9963" s="178" t="s">
        <v>3372</v>
      </c>
      <c r="B9963" s="178" t="s">
        <v>7</v>
      </c>
      <c r="C9963" s="178" t="s">
        <v>1300</v>
      </c>
      <c r="D9963" s="178" t="s">
        <v>9390</v>
      </c>
      <c r="E9963" s="179">
        <v>41625</v>
      </c>
      <c r="F9963" s="180">
        <v>0</v>
      </c>
      <c r="G9963" s="180">
        <v>61080.42</v>
      </c>
      <c r="H9963" s="180">
        <v>26177.32</v>
      </c>
      <c r="I9963" s="180">
        <f t="shared" si="310"/>
        <v>87257.739999999991</v>
      </c>
      <c r="J9963" s="177" t="str">
        <f t="shared" si="311"/>
        <v>Date &gt; 1920</v>
      </c>
    </row>
    <row r="9964" spans="1:10" x14ac:dyDescent="0.3">
      <c r="A9964" s="178" t="s">
        <v>3372</v>
      </c>
      <c r="B9964" s="178" t="s">
        <v>7</v>
      </c>
      <c r="C9964" s="178" t="s">
        <v>1300</v>
      </c>
      <c r="D9964" s="178" t="s">
        <v>9390</v>
      </c>
      <c r="E9964" s="179">
        <v>42424</v>
      </c>
      <c r="F9964" s="180">
        <v>30000</v>
      </c>
      <c r="G9964" s="180">
        <v>32662.98</v>
      </c>
      <c r="H9964" s="180">
        <v>22787.66</v>
      </c>
      <c r="I9964" s="180">
        <f t="shared" si="310"/>
        <v>85450.64</v>
      </c>
      <c r="J9964" s="177" t="str">
        <f t="shared" si="311"/>
        <v>Date &gt; 1920</v>
      </c>
    </row>
    <row r="9965" spans="1:10" x14ac:dyDescent="0.3">
      <c r="A9965" s="178" t="s">
        <v>3372</v>
      </c>
      <c r="B9965" s="178" t="s">
        <v>7</v>
      </c>
      <c r="C9965" s="178" t="s">
        <v>1300</v>
      </c>
      <c r="D9965" s="178" t="s">
        <v>9390</v>
      </c>
      <c r="E9965" s="179">
        <v>42563</v>
      </c>
      <c r="F9965" s="180">
        <v>125102</v>
      </c>
      <c r="G9965" s="180">
        <v>10450.200000000001</v>
      </c>
      <c r="H9965" s="180">
        <v>0</v>
      </c>
      <c r="I9965" s="180">
        <f t="shared" si="310"/>
        <v>135552.20000000001</v>
      </c>
      <c r="J9965" s="177" t="str">
        <f t="shared" si="311"/>
        <v>Date &gt; 1920</v>
      </c>
    </row>
    <row r="9966" spans="1:10" x14ac:dyDescent="0.3">
      <c r="A9966" s="178" t="s">
        <v>3372</v>
      </c>
      <c r="B9966" s="178" t="s">
        <v>7</v>
      </c>
      <c r="C9966" s="178" t="s">
        <v>1300</v>
      </c>
      <c r="D9966" s="178" t="s">
        <v>9391</v>
      </c>
      <c r="E9966" s="179">
        <v>41689</v>
      </c>
      <c r="F9966" s="180">
        <v>0</v>
      </c>
      <c r="G9966" s="180">
        <v>883.33</v>
      </c>
      <c r="H9966" s="180">
        <v>441.67</v>
      </c>
      <c r="I9966" s="180">
        <f t="shared" si="310"/>
        <v>1325</v>
      </c>
      <c r="J9966" s="177" t="str">
        <f t="shared" si="311"/>
        <v>Date &gt; 1920</v>
      </c>
    </row>
    <row r="9967" spans="1:10" x14ac:dyDescent="0.3">
      <c r="A9967" s="178" t="s">
        <v>3372</v>
      </c>
      <c r="B9967" s="178" t="s">
        <v>7</v>
      </c>
      <c r="C9967" s="178" t="s">
        <v>1300</v>
      </c>
      <c r="D9967" s="178" t="s">
        <v>9392</v>
      </c>
      <c r="E9967" s="179">
        <v>41869</v>
      </c>
      <c r="F9967" s="180">
        <v>0</v>
      </c>
      <c r="G9967" s="180">
        <v>5260.53</v>
      </c>
      <c r="H9967" s="180">
        <v>2254.5100000000002</v>
      </c>
      <c r="I9967" s="180">
        <f t="shared" si="310"/>
        <v>7515.04</v>
      </c>
      <c r="J9967" s="177" t="str">
        <f t="shared" si="311"/>
        <v>Date &gt; 1920</v>
      </c>
    </row>
    <row r="9968" spans="1:10" x14ac:dyDescent="0.3">
      <c r="A9968" s="178" t="s">
        <v>3372</v>
      </c>
      <c r="B9968" s="178" t="s">
        <v>7</v>
      </c>
      <c r="C9968" s="178" t="s">
        <v>1300</v>
      </c>
      <c r="D9968" s="178" t="s">
        <v>9393</v>
      </c>
      <c r="E9968" s="179">
        <v>42282</v>
      </c>
      <c r="F9968" s="180">
        <v>0</v>
      </c>
      <c r="G9968" s="180">
        <v>14998</v>
      </c>
      <c r="H9968" s="180">
        <v>3749.5</v>
      </c>
      <c r="I9968" s="180">
        <f t="shared" si="310"/>
        <v>18747.5</v>
      </c>
      <c r="J9968" s="177" t="str">
        <f t="shared" si="311"/>
        <v>Date &gt; 1920</v>
      </c>
    </row>
    <row r="9969" spans="1:10" x14ac:dyDescent="0.3">
      <c r="A9969" s="178" t="s">
        <v>3372</v>
      </c>
      <c r="B9969" s="178" t="s">
        <v>7</v>
      </c>
      <c r="C9969" s="178" t="s">
        <v>1300</v>
      </c>
      <c r="D9969" s="178" t="s">
        <v>9393</v>
      </c>
      <c r="E9969" s="179">
        <v>42417</v>
      </c>
      <c r="F9969" s="180">
        <v>0</v>
      </c>
      <c r="G9969" s="180">
        <v>23799.11</v>
      </c>
      <c r="H9969" s="180">
        <v>5949.77</v>
      </c>
      <c r="I9969" s="180">
        <f t="shared" si="310"/>
        <v>29748.880000000001</v>
      </c>
      <c r="J9969" s="177" t="str">
        <f t="shared" si="311"/>
        <v>Date &gt; 1920</v>
      </c>
    </row>
    <row r="9970" spans="1:10" x14ac:dyDescent="0.3">
      <c r="A9970" s="178" t="s">
        <v>3372</v>
      </c>
      <c r="B9970" s="178" t="s">
        <v>7</v>
      </c>
      <c r="C9970" s="178" t="s">
        <v>1300</v>
      </c>
      <c r="D9970" s="178" t="s">
        <v>9393</v>
      </c>
      <c r="E9970" s="179">
        <v>42510</v>
      </c>
      <c r="F9970" s="180">
        <v>0</v>
      </c>
      <c r="G9970" s="180">
        <v>1449.04</v>
      </c>
      <c r="H9970" s="180">
        <v>362.26</v>
      </c>
      <c r="I9970" s="180">
        <f t="shared" si="310"/>
        <v>1811.3</v>
      </c>
      <c r="J9970" s="177" t="str">
        <f t="shared" si="311"/>
        <v>Date &gt; 1920</v>
      </c>
    </row>
    <row r="9971" spans="1:10" x14ac:dyDescent="0.3">
      <c r="A9971" s="178" t="s">
        <v>3372</v>
      </c>
      <c r="B9971" s="178" t="s">
        <v>7</v>
      </c>
      <c r="C9971" s="178" t="s">
        <v>1300</v>
      </c>
      <c r="D9971" s="178" t="s">
        <v>9394</v>
      </c>
      <c r="E9971" s="179">
        <v>42443</v>
      </c>
      <c r="F9971" s="180">
        <v>0</v>
      </c>
      <c r="G9971" s="180">
        <v>2081.21</v>
      </c>
      <c r="H9971" s="180">
        <v>2082</v>
      </c>
      <c r="I9971" s="180">
        <f t="shared" si="310"/>
        <v>4163.21</v>
      </c>
      <c r="J9971" s="177" t="str">
        <f t="shared" si="311"/>
        <v>Date &gt; 1920</v>
      </c>
    </row>
    <row r="9972" spans="1:10" x14ac:dyDescent="0.3">
      <c r="A9972" s="178" t="s">
        <v>3372</v>
      </c>
      <c r="B9972" s="178" t="s">
        <v>7</v>
      </c>
      <c r="C9972" s="178" t="s">
        <v>1300</v>
      </c>
      <c r="D9972" s="178" t="s">
        <v>9394</v>
      </c>
      <c r="E9972" s="179">
        <v>42443</v>
      </c>
      <c r="F9972" s="180">
        <v>37461</v>
      </c>
      <c r="G9972" s="180">
        <v>0</v>
      </c>
      <c r="H9972" s="180">
        <v>0</v>
      </c>
      <c r="I9972" s="180">
        <f t="shared" si="310"/>
        <v>37461</v>
      </c>
      <c r="J9972" s="177" t="str">
        <f t="shared" si="311"/>
        <v>Date &gt; 1920</v>
      </c>
    </row>
    <row r="9973" spans="1:10" x14ac:dyDescent="0.3">
      <c r="A9973" s="178" t="s">
        <v>3372</v>
      </c>
      <c r="B9973" s="178" t="s">
        <v>7</v>
      </c>
      <c r="C9973" s="178" t="s">
        <v>1300</v>
      </c>
      <c r="D9973" s="178" t="s">
        <v>9394</v>
      </c>
      <c r="E9973" s="179">
        <v>42524</v>
      </c>
      <c r="F9973" s="180">
        <v>12653</v>
      </c>
      <c r="G9973" s="180">
        <v>702.91</v>
      </c>
      <c r="H9973" s="180">
        <v>702.22</v>
      </c>
      <c r="I9973" s="180">
        <f t="shared" si="310"/>
        <v>14058.13</v>
      </c>
      <c r="J9973" s="177" t="str">
        <f t="shared" si="311"/>
        <v>Date &gt; 1920</v>
      </c>
    </row>
    <row r="9974" spans="1:10" x14ac:dyDescent="0.3">
      <c r="A9974" s="178" t="s">
        <v>3372</v>
      </c>
      <c r="B9974" s="178" t="s">
        <v>7</v>
      </c>
      <c r="C9974" s="178" t="s">
        <v>1300</v>
      </c>
      <c r="D9974" s="178" t="s">
        <v>9395</v>
      </c>
      <c r="E9974" s="179">
        <v>42803</v>
      </c>
      <c r="F9974" s="180">
        <v>106222</v>
      </c>
      <c r="G9974" s="180">
        <v>46003.74</v>
      </c>
      <c r="H9974" s="180">
        <v>20535</v>
      </c>
      <c r="I9974" s="180">
        <f t="shared" si="310"/>
        <v>172760.74</v>
      </c>
      <c r="J9974" s="177" t="str">
        <f t="shared" si="311"/>
        <v>Date &gt; 1920</v>
      </c>
    </row>
    <row r="9975" spans="1:10" x14ac:dyDescent="0.3">
      <c r="A9975" s="178" t="s">
        <v>3372</v>
      </c>
      <c r="B9975" s="178" t="s">
        <v>7</v>
      </c>
      <c r="C9975" s="178" t="s">
        <v>1300</v>
      </c>
      <c r="D9975" s="178" t="s">
        <v>9395</v>
      </c>
      <c r="E9975" s="179">
        <v>42880</v>
      </c>
      <c r="F9975" s="180">
        <v>5967</v>
      </c>
      <c r="G9975" s="180">
        <v>938.05</v>
      </c>
      <c r="H9975" s="180">
        <v>0</v>
      </c>
      <c r="I9975" s="180">
        <f t="shared" si="310"/>
        <v>6905.05</v>
      </c>
      <c r="J9975" s="177" t="str">
        <f t="shared" si="311"/>
        <v>Date &gt; 1920</v>
      </c>
    </row>
    <row r="9976" spans="1:10" x14ac:dyDescent="0.3">
      <c r="A9976" s="178" t="s">
        <v>3372</v>
      </c>
      <c r="B9976" s="178" t="s">
        <v>7</v>
      </c>
      <c r="C9976" s="178" t="s">
        <v>1300</v>
      </c>
      <c r="D9976" s="178" t="s">
        <v>9395</v>
      </c>
      <c r="E9976" s="179">
        <v>43539</v>
      </c>
      <c r="F9976" s="180">
        <v>10917</v>
      </c>
      <c r="G9976" s="180">
        <v>0</v>
      </c>
      <c r="H9976" s="180">
        <v>0</v>
      </c>
      <c r="I9976" s="180">
        <f t="shared" si="310"/>
        <v>10917</v>
      </c>
      <c r="J9976" s="177" t="str">
        <f t="shared" si="311"/>
        <v>Date &gt; 1920</v>
      </c>
    </row>
    <row r="9977" spans="1:10" x14ac:dyDescent="0.3">
      <c r="A9977" s="178" t="s">
        <v>3372</v>
      </c>
      <c r="B9977" s="178" t="s">
        <v>7</v>
      </c>
      <c r="C9977" s="178" t="s">
        <v>1300</v>
      </c>
      <c r="D9977" s="178" t="s">
        <v>9396</v>
      </c>
      <c r="E9977" s="179">
        <v>43144</v>
      </c>
      <c r="F9977" s="180">
        <v>37077</v>
      </c>
      <c r="G9977" s="180">
        <v>45872.06</v>
      </c>
      <c r="H9977" s="180">
        <v>21116.42</v>
      </c>
      <c r="I9977" s="180">
        <f t="shared" si="310"/>
        <v>104065.48</v>
      </c>
      <c r="J9977" s="177" t="str">
        <f t="shared" si="311"/>
        <v>Date &gt; 1920</v>
      </c>
    </row>
    <row r="9978" spans="1:10" x14ac:dyDescent="0.3">
      <c r="A9978" s="178" t="s">
        <v>3372</v>
      </c>
      <c r="B9978" s="178" t="s">
        <v>7</v>
      </c>
      <c r="C9978" s="178" t="s">
        <v>1300</v>
      </c>
      <c r="D9978" s="178" t="s">
        <v>9396</v>
      </c>
      <c r="E9978" s="179">
        <v>43230</v>
      </c>
      <c r="F9978" s="180">
        <v>138316</v>
      </c>
      <c r="G9978" s="180">
        <v>171123.28</v>
      </c>
      <c r="H9978" s="180">
        <v>78771.42</v>
      </c>
      <c r="I9978" s="180">
        <f t="shared" si="310"/>
        <v>388210.7</v>
      </c>
      <c r="J9978" s="177" t="str">
        <f t="shared" si="311"/>
        <v>Date &gt; 1920</v>
      </c>
    </row>
    <row r="9979" spans="1:10" x14ac:dyDescent="0.3">
      <c r="A9979" s="178" t="s">
        <v>3372</v>
      </c>
      <c r="B9979" s="178" t="s">
        <v>7</v>
      </c>
      <c r="C9979" s="178" t="s">
        <v>1300</v>
      </c>
      <c r="D9979" s="178" t="s">
        <v>9396</v>
      </c>
      <c r="E9979" s="179">
        <v>43293</v>
      </c>
      <c r="F9979" s="180">
        <v>292268</v>
      </c>
      <c r="G9979" s="180">
        <v>361586.03</v>
      </c>
      <c r="H9979" s="180">
        <v>166440.94</v>
      </c>
      <c r="I9979" s="180">
        <f t="shared" si="310"/>
        <v>820294.97</v>
      </c>
      <c r="J9979" s="177" t="str">
        <f t="shared" si="311"/>
        <v>Date &gt; 1920</v>
      </c>
    </row>
    <row r="9980" spans="1:10" x14ac:dyDescent="0.3">
      <c r="A9980" s="178" t="s">
        <v>3372</v>
      </c>
      <c r="B9980" s="178" t="s">
        <v>7</v>
      </c>
      <c r="C9980" s="178" t="s">
        <v>1300</v>
      </c>
      <c r="D9980" s="178" t="s">
        <v>9396</v>
      </c>
      <c r="E9980" s="179">
        <v>43424</v>
      </c>
      <c r="F9980" s="180">
        <v>175345</v>
      </c>
      <c r="G9980" s="180">
        <v>216932.58</v>
      </c>
      <c r="H9980" s="180">
        <v>118421.22</v>
      </c>
      <c r="I9980" s="180">
        <f t="shared" si="310"/>
        <v>510698.79999999993</v>
      </c>
      <c r="J9980" s="177" t="str">
        <f t="shared" si="311"/>
        <v>Date &gt; 1920</v>
      </c>
    </row>
    <row r="9981" spans="1:10" x14ac:dyDescent="0.3">
      <c r="A9981" s="178" t="s">
        <v>3372</v>
      </c>
      <c r="B9981" s="178" t="s">
        <v>7</v>
      </c>
      <c r="C9981" s="178" t="s">
        <v>1300</v>
      </c>
      <c r="D9981" s="178" t="s">
        <v>9396</v>
      </c>
      <c r="E9981" s="179">
        <v>43602</v>
      </c>
      <c r="F9981" s="180">
        <v>46736</v>
      </c>
      <c r="G9981" s="180">
        <v>71853.91</v>
      </c>
      <c r="H9981" s="180">
        <v>0</v>
      </c>
      <c r="I9981" s="180">
        <f t="shared" si="310"/>
        <v>118589.91</v>
      </c>
      <c r="J9981" s="177" t="str">
        <f t="shared" si="311"/>
        <v>Date &gt; 1920</v>
      </c>
    </row>
    <row r="9982" spans="1:10" x14ac:dyDescent="0.3">
      <c r="A9982" s="178" t="s">
        <v>3372</v>
      </c>
      <c r="B9982" s="178" t="s">
        <v>7</v>
      </c>
      <c r="C9982" s="178" t="s">
        <v>1300</v>
      </c>
      <c r="D9982" s="178" t="s">
        <v>7052</v>
      </c>
      <c r="E9982" s="209">
        <v>0</v>
      </c>
      <c r="F9982" s="180">
        <v>125098</v>
      </c>
      <c r="G9982" s="180">
        <v>6949.89</v>
      </c>
      <c r="H9982" s="180">
        <v>6949.79</v>
      </c>
      <c r="I9982" s="180">
        <f t="shared" si="310"/>
        <v>138997.68000000002</v>
      </c>
      <c r="J9982" s="177" t="str">
        <f t="shared" si="311"/>
        <v>Sketchy date</v>
      </c>
    </row>
    <row r="9983" spans="1:10" x14ac:dyDescent="0.3">
      <c r="A9983" s="178" t="s">
        <v>3372</v>
      </c>
      <c r="B9983" s="178" t="s">
        <v>7</v>
      </c>
      <c r="C9983" s="178" t="s">
        <v>1300</v>
      </c>
      <c r="D9983" s="178" t="s">
        <v>7052</v>
      </c>
      <c r="E9983" s="179">
        <v>43957</v>
      </c>
      <c r="F9983" s="180">
        <v>53388</v>
      </c>
      <c r="G9983" s="180">
        <v>2966.02</v>
      </c>
      <c r="H9983" s="180">
        <v>2966.42</v>
      </c>
      <c r="I9983" s="180">
        <f t="shared" si="310"/>
        <v>59320.439999999995</v>
      </c>
      <c r="J9983" s="177" t="str">
        <f t="shared" si="311"/>
        <v>Date &gt; 1920</v>
      </c>
    </row>
    <row r="9984" spans="1:10" x14ac:dyDescent="0.3">
      <c r="A9984" s="178" t="s">
        <v>3372</v>
      </c>
      <c r="B9984" s="178" t="s">
        <v>7</v>
      </c>
      <c r="C9984" s="178" t="s">
        <v>1300</v>
      </c>
      <c r="D9984" s="178" t="s">
        <v>9397</v>
      </c>
      <c r="E9984" s="179">
        <v>43713</v>
      </c>
      <c r="F9984" s="180">
        <v>0</v>
      </c>
      <c r="G9984" s="180">
        <v>0</v>
      </c>
      <c r="H9984" s="180">
        <v>406</v>
      </c>
      <c r="I9984" s="180">
        <f t="shared" si="310"/>
        <v>406</v>
      </c>
      <c r="J9984" s="177" t="str">
        <f t="shared" si="311"/>
        <v>Date &gt; 1920</v>
      </c>
    </row>
    <row r="9985" spans="1:10" x14ac:dyDescent="0.3">
      <c r="A9985" s="178" t="s">
        <v>3372</v>
      </c>
      <c r="B9985" s="178" t="s">
        <v>7</v>
      </c>
      <c r="C9985" s="178" t="s">
        <v>1300</v>
      </c>
      <c r="D9985" s="178" t="s">
        <v>9397</v>
      </c>
      <c r="E9985" s="179">
        <v>43713</v>
      </c>
      <c r="F9985" s="180">
        <v>0</v>
      </c>
      <c r="G9985" s="180">
        <v>58300</v>
      </c>
      <c r="H9985" s="180">
        <v>25000</v>
      </c>
      <c r="I9985" s="180">
        <f t="shared" si="310"/>
        <v>83300</v>
      </c>
      <c r="J9985" s="177" t="str">
        <f t="shared" si="311"/>
        <v>Date &gt; 1920</v>
      </c>
    </row>
    <row r="9986" spans="1:10" x14ac:dyDescent="0.3">
      <c r="A9986" s="178" t="s">
        <v>3372</v>
      </c>
      <c r="B9986" s="178" t="s">
        <v>7</v>
      </c>
      <c r="C9986" s="178" t="s">
        <v>1300</v>
      </c>
      <c r="D9986" s="178" t="s">
        <v>9398</v>
      </c>
      <c r="E9986" s="209">
        <v>0</v>
      </c>
      <c r="F9986" s="180">
        <v>30000</v>
      </c>
      <c r="G9986" s="180">
        <v>0</v>
      </c>
      <c r="H9986" s="180">
        <v>0</v>
      </c>
      <c r="I9986" s="180">
        <f t="shared" si="310"/>
        <v>30000</v>
      </c>
      <c r="J9986" s="177" t="str">
        <f t="shared" si="311"/>
        <v>Sketchy date</v>
      </c>
    </row>
    <row r="9987" spans="1:10" x14ac:dyDescent="0.3">
      <c r="A9987" s="178" t="s">
        <v>3372</v>
      </c>
      <c r="B9987" s="178" t="s">
        <v>7</v>
      </c>
      <c r="C9987" s="178" t="s">
        <v>1300</v>
      </c>
      <c r="D9987" s="178" t="s">
        <v>6345</v>
      </c>
      <c r="E9987" s="179">
        <v>26007</v>
      </c>
      <c r="F9987" s="180">
        <v>23951.45</v>
      </c>
      <c r="G9987" s="180">
        <v>0</v>
      </c>
      <c r="H9987" s="180">
        <v>0</v>
      </c>
      <c r="I9987" s="180">
        <f t="shared" si="310"/>
        <v>23951.45</v>
      </c>
      <c r="J9987" s="177" t="str">
        <f t="shared" si="311"/>
        <v>Date &gt; 1920</v>
      </c>
    </row>
    <row r="9988" spans="1:10" x14ac:dyDescent="0.3">
      <c r="A9988" s="178" t="s">
        <v>3372</v>
      </c>
      <c r="B9988" s="178" t="s">
        <v>7</v>
      </c>
      <c r="C9988" s="178" t="s">
        <v>1300</v>
      </c>
      <c r="D9988" s="178" t="s">
        <v>6345</v>
      </c>
      <c r="E9988" s="179">
        <v>27711</v>
      </c>
      <c r="F9988" s="180">
        <v>5671.25</v>
      </c>
      <c r="G9988" s="180">
        <v>0</v>
      </c>
      <c r="H9988" s="180">
        <v>0</v>
      </c>
      <c r="I9988" s="180">
        <f t="shared" si="310"/>
        <v>5671.25</v>
      </c>
      <c r="J9988" s="177" t="str">
        <f t="shared" si="311"/>
        <v>Date &gt; 1920</v>
      </c>
    </row>
    <row r="9989" spans="1:10" x14ac:dyDescent="0.3">
      <c r="A9989" s="178" t="s">
        <v>3372</v>
      </c>
      <c r="B9989" s="178" t="s">
        <v>13</v>
      </c>
      <c r="C9989" s="178" t="s">
        <v>1303</v>
      </c>
      <c r="D9989" s="178" t="s">
        <v>9399</v>
      </c>
      <c r="E9989" s="179">
        <v>17415</v>
      </c>
      <c r="F9989" s="180">
        <v>0</v>
      </c>
      <c r="G9989" s="180">
        <v>50</v>
      </c>
      <c r="H9989" s="180">
        <v>0</v>
      </c>
      <c r="I9989" s="180">
        <f t="shared" ref="I9989:I10052" si="312">SUM(F9989:H9989)</f>
        <v>50</v>
      </c>
      <c r="J9989" s="177" t="str">
        <f t="shared" ref="J9989:J10052" si="313">IF(OR(YEAR(E9989)&gt; 1920, ISBLANK(E9989)), "Date &gt; 1920", "Sketchy date")</f>
        <v>Date &gt; 1920</v>
      </c>
    </row>
    <row r="9990" spans="1:10" x14ac:dyDescent="0.3">
      <c r="A9990" s="178" t="s">
        <v>3372</v>
      </c>
      <c r="B9990" s="178" t="s">
        <v>13</v>
      </c>
      <c r="C9990" s="178" t="s">
        <v>1303</v>
      </c>
      <c r="D9990" s="178" t="s">
        <v>9400</v>
      </c>
      <c r="E9990" s="179">
        <v>18311</v>
      </c>
      <c r="F9990" s="180">
        <v>0</v>
      </c>
      <c r="G9990" s="180">
        <v>722.17</v>
      </c>
      <c r="H9990" s="180">
        <v>361.08</v>
      </c>
      <c r="I9990" s="180">
        <f t="shared" si="312"/>
        <v>1083.25</v>
      </c>
      <c r="J9990" s="177" t="str">
        <f t="shared" si="313"/>
        <v>Date &gt; 1920</v>
      </c>
    </row>
    <row r="9991" spans="1:10" x14ac:dyDescent="0.3">
      <c r="A9991" s="178" t="s">
        <v>3372</v>
      </c>
      <c r="B9991" s="178" t="s">
        <v>13</v>
      </c>
      <c r="C9991" s="178" t="s">
        <v>1303</v>
      </c>
      <c r="D9991" s="178" t="s">
        <v>9401</v>
      </c>
      <c r="E9991" s="179">
        <v>19876</v>
      </c>
      <c r="F9991" s="180">
        <v>70489</v>
      </c>
      <c r="G9991" s="180">
        <v>46992.67</v>
      </c>
      <c r="H9991" s="180">
        <v>52</v>
      </c>
      <c r="I9991" s="180">
        <f t="shared" si="312"/>
        <v>117533.67</v>
      </c>
      <c r="J9991" s="177" t="str">
        <f t="shared" si="313"/>
        <v>Date &gt; 1920</v>
      </c>
    </row>
    <row r="9992" spans="1:10" x14ac:dyDescent="0.3">
      <c r="A9992" s="178" t="s">
        <v>3372</v>
      </c>
      <c r="B9992" s="178" t="s">
        <v>13</v>
      </c>
      <c r="C9992" s="178" t="s">
        <v>1303</v>
      </c>
      <c r="D9992" s="178" t="s">
        <v>6836</v>
      </c>
      <c r="E9992" s="179">
        <v>20010</v>
      </c>
      <c r="F9992" s="180">
        <v>8790.83</v>
      </c>
      <c r="G9992" s="180">
        <v>5782.85</v>
      </c>
      <c r="H9992" s="180">
        <v>3007.98</v>
      </c>
      <c r="I9992" s="180">
        <f t="shared" si="312"/>
        <v>17581.66</v>
      </c>
      <c r="J9992" s="177" t="str">
        <f t="shared" si="313"/>
        <v>Date &gt; 1920</v>
      </c>
    </row>
    <row r="9993" spans="1:10" x14ac:dyDescent="0.3">
      <c r="A9993" s="178" t="s">
        <v>3372</v>
      </c>
      <c r="B9993" s="178" t="s">
        <v>13</v>
      </c>
      <c r="C9993" s="178" t="s">
        <v>1303</v>
      </c>
      <c r="D9993" s="178" t="s">
        <v>9402</v>
      </c>
      <c r="E9993" s="179">
        <v>19569</v>
      </c>
      <c r="F9993" s="180">
        <v>0</v>
      </c>
      <c r="G9993" s="180">
        <v>850</v>
      </c>
      <c r="H9993" s="180">
        <v>0</v>
      </c>
      <c r="I9993" s="180">
        <f t="shared" si="312"/>
        <v>850</v>
      </c>
      <c r="J9993" s="177" t="str">
        <f t="shared" si="313"/>
        <v>Date &gt; 1920</v>
      </c>
    </row>
    <row r="9994" spans="1:10" x14ac:dyDescent="0.3">
      <c r="A9994" s="178" t="s">
        <v>3372</v>
      </c>
      <c r="B9994" s="178" t="s">
        <v>13</v>
      </c>
      <c r="C9994" s="178" t="s">
        <v>1303</v>
      </c>
      <c r="D9994" s="178" t="s">
        <v>9403</v>
      </c>
      <c r="E9994" s="179">
        <v>19662</v>
      </c>
      <c r="F9994" s="180">
        <v>0</v>
      </c>
      <c r="G9994" s="180">
        <v>805.77</v>
      </c>
      <c r="H9994" s="180">
        <v>0</v>
      </c>
      <c r="I9994" s="180">
        <f t="shared" si="312"/>
        <v>805.77</v>
      </c>
      <c r="J9994" s="177" t="str">
        <f t="shared" si="313"/>
        <v>Date &gt; 1920</v>
      </c>
    </row>
    <row r="9995" spans="1:10" x14ac:dyDescent="0.3">
      <c r="A9995" s="178" t="s">
        <v>3372</v>
      </c>
      <c r="B9995" s="178" t="s">
        <v>13</v>
      </c>
      <c r="C9995" s="178" t="s">
        <v>1303</v>
      </c>
      <c r="D9995" s="178" t="s">
        <v>6400</v>
      </c>
      <c r="E9995" s="179">
        <v>20143</v>
      </c>
      <c r="F9995" s="180">
        <v>0</v>
      </c>
      <c r="G9995" s="180">
        <v>3094.71</v>
      </c>
      <c r="H9995" s="180">
        <v>1547.36</v>
      </c>
      <c r="I9995" s="180">
        <f t="shared" si="312"/>
        <v>4642.07</v>
      </c>
      <c r="J9995" s="177" t="str">
        <f t="shared" si="313"/>
        <v>Date &gt; 1920</v>
      </c>
    </row>
    <row r="9996" spans="1:10" x14ac:dyDescent="0.3">
      <c r="A9996" s="178" t="s">
        <v>3372</v>
      </c>
      <c r="B9996" s="178" t="s">
        <v>13</v>
      </c>
      <c r="C9996" s="178" t="s">
        <v>1303</v>
      </c>
      <c r="D9996" s="178" t="s">
        <v>6533</v>
      </c>
      <c r="E9996" s="179">
        <v>22257</v>
      </c>
      <c r="F9996" s="180">
        <v>0</v>
      </c>
      <c r="G9996" s="180">
        <v>32595.46</v>
      </c>
      <c r="H9996" s="180">
        <v>16297.73</v>
      </c>
      <c r="I9996" s="180">
        <f t="shared" si="312"/>
        <v>48893.19</v>
      </c>
      <c r="J9996" s="177" t="str">
        <f t="shared" si="313"/>
        <v>Date &gt; 1920</v>
      </c>
    </row>
    <row r="9997" spans="1:10" x14ac:dyDescent="0.3">
      <c r="A9997" s="178" t="s">
        <v>3372</v>
      </c>
      <c r="B9997" s="178" t="s">
        <v>13</v>
      </c>
      <c r="C9997" s="178" t="s">
        <v>1303</v>
      </c>
      <c r="D9997" s="178" t="s">
        <v>9404</v>
      </c>
      <c r="E9997" s="179">
        <v>23251</v>
      </c>
      <c r="F9997" s="180">
        <v>13707.85</v>
      </c>
      <c r="G9997" s="180">
        <v>9000</v>
      </c>
      <c r="H9997" s="180">
        <v>4707.8500000000004</v>
      </c>
      <c r="I9997" s="180">
        <f t="shared" si="312"/>
        <v>27415.699999999997</v>
      </c>
      <c r="J9997" s="177" t="str">
        <f t="shared" si="313"/>
        <v>Date &gt; 1920</v>
      </c>
    </row>
    <row r="9998" spans="1:10" x14ac:dyDescent="0.3">
      <c r="A9998" s="178" t="s">
        <v>3372</v>
      </c>
      <c r="B9998" s="178" t="s">
        <v>13</v>
      </c>
      <c r="C9998" s="178" t="s">
        <v>1303</v>
      </c>
      <c r="D9998" s="178" t="s">
        <v>9405</v>
      </c>
      <c r="E9998" s="179">
        <v>22584</v>
      </c>
      <c r="F9998" s="180">
        <v>41412.17</v>
      </c>
      <c r="G9998" s="180">
        <v>27607.97</v>
      </c>
      <c r="H9998" s="180">
        <v>13804</v>
      </c>
      <c r="I9998" s="180">
        <f t="shared" si="312"/>
        <v>82824.14</v>
      </c>
      <c r="J9998" s="177" t="str">
        <f t="shared" si="313"/>
        <v>Date &gt; 1920</v>
      </c>
    </row>
    <row r="9999" spans="1:10" x14ac:dyDescent="0.3">
      <c r="A9999" s="178" t="s">
        <v>3372</v>
      </c>
      <c r="B9999" s="178" t="s">
        <v>13</v>
      </c>
      <c r="C9999" s="178" t="s">
        <v>1303</v>
      </c>
      <c r="D9999" s="178" t="s">
        <v>6400</v>
      </c>
      <c r="E9999" s="179">
        <v>22658</v>
      </c>
      <c r="F9999" s="180">
        <v>0</v>
      </c>
      <c r="G9999" s="180">
        <v>2082.21</v>
      </c>
      <c r="H9999" s="180">
        <v>1041.1099999999999</v>
      </c>
      <c r="I9999" s="180">
        <f t="shared" si="312"/>
        <v>3123.3199999999997</v>
      </c>
      <c r="J9999" s="177" t="str">
        <f t="shared" si="313"/>
        <v>Date &gt; 1920</v>
      </c>
    </row>
    <row r="10000" spans="1:10" x14ac:dyDescent="0.3">
      <c r="A10000" s="178" t="s">
        <v>3372</v>
      </c>
      <c r="B10000" s="178" t="s">
        <v>13</v>
      </c>
      <c r="C10000" s="178" t="s">
        <v>1303</v>
      </c>
      <c r="D10000" s="178" t="s">
        <v>9406</v>
      </c>
      <c r="E10000" s="179">
        <v>24295</v>
      </c>
      <c r="F10000" s="180">
        <v>19376.87</v>
      </c>
      <c r="G10000" s="180">
        <v>14020.05</v>
      </c>
      <c r="H10000" s="180">
        <v>8721.49</v>
      </c>
      <c r="I10000" s="180">
        <f t="shared" si="312"/>
        <v>42118.409999999996</v>
      </c>
      <c r="J10000" s="177" t="str">
        <f t="shared" si="313"/>
        <v>Date &gt; 1920</v>
      </c>
    </row>
    <row r="10001" spans="1:10" x14ac:dyDescent="0.3">
      <c r="A10001" s="178" t="s">
        <v>3372</v>
      </c>
      <c r="B10001" s="178" t="s">
        <v>13</v>
      </c>
      <c r="C10001" s="178" t="s">
        <v>1303</v>
      </c>
      <c r="D10001" s="178" t="s">
        <v>6400</v>
      </c>
      <c r="E10001" s="179">
        <v>24449</v>
      </c>
      <c r="F10001" s="180">
        <v>0</v>
      </c>
      <c r="G10001" s="180">
        <v>3135.82</v>
      </c>
      <c r="H10001" s="180">
        <v>1567.92</v>
      </c>
      <c r="I10001" s="180">
        <f t="shared" si="312"/>
        <v>4703.74</v>
      </c>
      <c r="J10001" s="177" t="str">
        <f t="shared" si="313"/>
        <v>Date &gt; 1920</v>
      </c>
    </row>
    <row r="10002" spans="1:10" x14ac:dyDescent="0.3">
      <c r="A10002" s="178" t="s">
        <v>3372</v>
      </c>
      <c r="B10002" s="178" t="s">
        <v>13</v>
      </c>
      <c r="C10002" s="178" t="s">
        <v>1303</v>
      </c>
      <c r="D10002" s="178" t="s">
        <v>6400</v>
      </c>
      <c r="E10002" s="179">
        <v>26233</v>
      </c>
      <c r="F10002" s="180">
        <v>0</v>
      </c>
      <c r="G10002" s="180">
        <v>3961.87</v>
      </c>
      <c r="H10002" s="180">
        <v>1980.93</v>
      </c>
      <c r="I10002" s="180">
        <f t="shared" si="312"/>
        <v>5942.8</v>
      </c>
      <c r="J10002" s="177" t="str">
        <f t="shared" si="313"/>
        <v>Date &gt; 1920</v>
      </c>
    </row>
    <row r="10003" spans="1:10" x14ac:dyDescent="0.3">
      <c r="A10003" s="178" t="s">
        <v>3372</v>
      </c>
      <c r="B10003" s="178" t="s">
        <v>13</v>
      </c>
      <c r="C10003" s="178" t="s">
        <v>1303</v>
      </c>
      <c r="D10003" s="178" t="s">
        <v>6400</v>
      </c>
      <c r="E10003" s="179">
        <v>28496</v>
      </c>
      <c r="F10003" s="180">
        <v>0</v>
      </c>
      <c r="G10003" s="180">
        <v>8000</v>
      </c>
      <c r="H10003" s="180">
        <v>4139.03</v>
      </c>
      <c r="I10003" s="180">
        <f t="shared" si="312"/>
        <v>12139.029999999999</v>
      </c>
      <c r="J10003" s="177" t="str">
        <f t="shared" si="313"/>
        <v>Date &gt; 1920</v>
      </c>
    </row>
    <row r="10004" spans="1:10" x14ac:dyDescent="0.3">
      <c r="A10004" s="178" t="s">
        <v>3372</v>
      </c>
      <c r="B10004" s="178" t="s">
        <v>13</v>
      </c>
      <c r="C10004" s="178" t="s">
        <v>1303</v>
      </c>
      <c r="D10004" s="178" t="s">
        <v>9407</v>
      </c>
      <c r="E10004" s="179">
        <v>29613</v>
      </c>
      <c r="F10004" s="180">
        <v>0</v>
      </c>
      <c r="G10004" s="180">
        <v>20800</v>
      </c>
      <c r="H10004" s="180">
        <v>10400</v>
      </c>
      <c r="I10004" s="180">
        <f t="shared" si="312"/>
        <v>31200</v>
      </c>
      <c r="J10004" s="177" t="str">
        <f t="shared" si="313"/>
        <v>Date &gt; 1920</v>
      </c>
    </row>
    <row r="10005" spans="1:10" x14ac:dyDescent="0.3">
      <c r="A10005" s="178" t="s">
        <v>3372</v>
      </c>
      <c r="B10005" s="178" t="s">
        <v>13</v>
      </c>
      <c r="C10005" s="178" t="s">
        <v>1303</v>
      </c>
      <c r="D10005" s="178" t="s">
        <v>7148</v>
      </c>
      <c r="E10005" s="179">
        <v>30298</v>
      </c>
      <c r="F10005" s="180">
        <v>0</v>
      </c>
      <c r="G10005" s="180">
        <v>395097.52</v>
      </c>
      <c r="H10005" s="180">
        <v>197548.77</v>
      </c>
      <c r="I10005" s="180">
        <f t="shared" si="312"/>
        <v>592646.29</v>
      </c>
      <c r="J10005" s="177" t="str">
        <f t="shared" si="313"/>
        <v>Date &gt; 1920</v>
      </c>
    </row>
    <row r="10006" spans="1:10" x14ac:dyDescent="0.3">
      <c r="A10006" s="178" t="s">
        <v>3372</v>
      </c>
      <c r="B10006" s="178" t="s">
        <v>13</v>
      </c>
      <c r="C10006" s="178" t="s">
        <v>1303</v>
      </c>
      <c r="D10006" s="178" t="s">
        <v>9408</v>
      </c>
      <c r="E10006" s="179">
        <v>30260</v>
      </c>
      <c r="F10006" s="180">
        <v>0</v>
      </c>
      <c r="G10006" s="180">
        <v>52682.93</v>
      </c>
      <c r="H10006" s="180">
        <v>26341.46</v>
      </c>
      <c r="I10006" s="180">
        <f t="shared" si="312"/>
        <v>79024.39</v>
      </c>
      <c r="J10006" s="177" t="str">
        <f t="shared" si="313"/>
        <v>Date &gt; 1920</v>
      </c>
    </row>
    <row r="10007" spans="1:10" x14ac:dyDescent="0.3">
      <c r="A10007" s="178" t="s">
        <v>3372</v>
      </c>
      <c r="B10007" s="178" t="s">
        <v>13</v>
      </c>
      <c r="C10007" s="178" t="s">
        <v>1303</v>
      </c>
      <c r="D10007" s="178" t="s">
        <v>9409</v>
      </c>
      <c r="E10007" s="179">
        <v>30638</v>
      </c>
      <c r="F10007" s="180">
        <v>0</v>
      </c>
      <c r="G10007" s="180">
        <v>215324.56</v>
      </c>
      <c r="H10007" s="180">
        <v>107662.29</v>
      </c>
      <c r="I10007" s="180">
        <f t="shared" si="312"/>
        <v>322986.84999999998</v>
      </c>
      <c r="J10007" s="177" t="str">
        <f t="shared" si="313"/>
        <v>Date &gt; 1920</v>
      </c>
    </row>
    <row r="10008" spans="1:10" x14ac:dyDescent="0.3">
      <c r="A10008" s="178" t="s">
        <v>3372</v>
      </c>
      <c r="B10008" s="178" t="s">
        <v>13</v>
      </c>
      <c r="C10008" s="178" t="s">
        <v>1303</v>
      </c>
      <c r="D10008" s="178" t="s">
        <v>6366</v>
      </c>
      <c r="E10008" s="179">
        <v>30754</v>
      </c>
      <c r="F10008" s="180">
        <v>0</v>
      </c>
      <c r="G10008" s="180">
        <v>168000</v>
      </c>
      <c r="H10008" s="180">
        <v>84000</v>
      </c>
      <c r="I10008" s="180">
        <f t="shared" si="312"/>
        <v>252000</v>
      </c>
      <c r="J10008" s="177" t="str">
        <f t="shared" si="313"/>
        <v>Date &gt; 1920</v>
      </c>
    </row>
    <row r="10009" spans="1:10" x14ac:dyDescent="0.3">
      <c r="A10009" s="178" t="s">
        <v>3372</v>
      </c>
      <c r="B10009" s="178" t="s">
        <v>13</v>
      </c>
      <c r="C10009" s="178" t="s">
        <v>1303</v>
      </c>
      <c r="D10009" s="178" t="s">
        <v>6366</v>
      </c>
      <c r="E10009" s="179">
        <v>32625</v>
      </c>
      <c r="F10009" s="180">
        <v>0</v>
      </c>
      <c r="G10009" s="180">
        <v>-52801.8</v>
      </c>
      <c r="H10009" s="180">
        <v>-58800</v>
      </c>
      <c r="I10009" s="180">
        <f t="shared" si="312"/>
        <v>-111601.8</v>
      </c>
      <c r="J10009" s="177" t="str">
        <f t="shared" si="313"/>
        <v>Date &gt; 1920</v>
      </c>
    </row>
    <row r="10010" spans="1:10" x14ac:dyDescent="0.3">
      <c r="A10010" s="178" t="s">
        <v>3372</v>
      </c>
      <c r="B10010" s="178" t="s">
        <v>13</v>
      </c>
      <c r="C10010" s="178" t="s">
        <v>1303</v>
      </c>
      <c r="D10010" s="178" t="s">
        <v>6366</v>
      </c>
      <c r="E10010" s="179">
        <v>33429</v>
      </c>
      <c r="F10010" s="180">
        <v>0</v>
      </c>
      <c r="G10010" s="180">
        <v>-113371.94</v>
      </c>
      <c r="H10010" s="180">
        <v>0</v>
      </c>
      <c r="I10010" s="180">
        <f t="shared" si="312"/>
        <v>-113371.94</v>
      </c>
      <c r="J10010" s="177" t="str">
        <f t="shared" si="313"/>
        <v>Date &gt; 1920</v>
      </c>
    </row>
    <row r="10011" spans="1:10" x14ac:dyDescent="0.3">
      <c r="A10011" s="178" t="s">
        <v>3372</v>
      </c>
      <c r="B10011" s="178" t="s">
        <v>13</v>
      </c>
      <c r="C10011" s="178" t="s">
        <v>1303</v>
      </c>
      <c r="D10011" s="178" t="s">
        <v>6366</v>
      </c>
      <c r="E10011" s="179">
        <v>33429</v>
      </c>
      <c r="F10011" s="180">
        <v>0</v>
      </c>
      <c r="G10011" s="180">
        <v>-1826.26</v>
      </c>
      <c r="H10011" s="180">
        <v>0</v>
      </c>
      <c r="I10011" s="180">
        <f t="shared" si="312"/>
        <v>-1826.26</v>
      </c>
      <c r="J10011" s="177" t="str">
        <f t="shared" si="313"/>
        <v>Date &gt; 1920</v>
      </c>
    </row>
    <row r="10012" spans="1:10" x14ac:dyDescent="0.3">
      <c r="A10012" s="178" t="s">
        <v>3372</v>
      </c>
      <c r="B10012" s="178" t="s">
        <v>13</v>
      </c>
      <c r="C10012" s="178" t="s">
        <v>1303</v>
      </c>
      <c r="D10012" s="178" t="s">
        <v>6366</v>
      </c>
      <c r="E10012" s="179">
        <v>32636</v>
      </c>
      <c r="F10012" s="180">
        <v>328500</v>
      </c>
      <c r="G10012" s="180">
        <v>0</v>
      </c>
      <c r="H10012" s="180">
        <v>36500</v>
      </c>
      <c r="I10012" s="180">
        <f t="shared" si="312"/>
        <v>365000</v>
      </c>
      <c r="J10012" s="177" t="str">
        <f t="shared" si="313"/>
        <v>Date &gt; 1920</v>
      </c>
    </row>
    <row r="10013" spans="1:10" x14ac:dyDescent="0.3">
      <c r="A10013" s="178" t="s">
        <v>3372</v>
      </c>
      <c r="B10013" s="178" t="s">
        <v>13</v>
      </c>
      <c r="C10013" s="178" t="s">
        <v>1303</v>
      </c>
      <c r="D10013" s="178" t="s">
        <v>6366</v>
      </c>
      <c r="E10013" s="179">
        <v>33436</v>
      </c>
      <c r="F10013" s="180">
        <v>113371.94</v>
      </c>
      <c r="G10013" s="180">
        <v>-113371.94</v>
      </c>
      <c r="H10013" s="180">
        <v>0</v>
      </c>
      <c r="I10013" s="180">
        <f t="shared" si="312"/>
        <v>0</v>
      </c>
      <c r="J10013" s="177" t="str">
        <f t="shared" si="313"/>
        <v>Date &gt; 1920</v>
      </c>
    </row>
    <row r="10014" spans="1:10" x14ac:dyDescent="0.3">
      <c r="A10014" s="178" t="s">
        <v>3372</v>
      </c>
      <c r="B10014" s="178" t="s">
        <v>13</v>
      </c>
      <c r="C10014" s="178" t="s">
        <v>1303</v>
      </c>
      <c r="D10014" s="178" t="s">
        <v>9410</v>
      </c>
      <c r="E10014" s="179">
        <v>31023</v>
      </c>
      <c r="F10014" s="180">
        <v>425331.20000000001</v>
      </c>
      <c r="G10014" s="180">
        <v>0</v>
      </c>
      <c r="H10014" s="180">
        <v>47259.03</v>
      </c>
      <c r="I10014" s="180">
        <f t="shared" si="312"/>
        <v>472590.23</v>
      </c>
      <c r="J10014" s="177" t="str">
        <f t="shared" si="313"/>
        <v>Date &gt; 1920</v>
      </c>
    </row>
    <row r="10015" spans="1:10" x14ac:dyDescent="0.3">
      <c r="A10015" s="178" t="s">
        <v>3372</v>
      </c>
      <c r="B10015" s="178" t="s">
        <v>13</v>
      </c>
      <c r="C10015" s="178" t="s">
        <v>1303</v>
      </c>
      <c r="D10015" s="178" t="s">
        <v>9410</v>
      </c>
      <c r="E10015" s="179">
        <v>31056</v>
      </c>
      <c r="F10015" s="180">
        <v>90104.63</v>
      </c>
      <c r="G10015" s="180">
        <v>0</v>
      </c>
      <c r="H10015" s="180">
        <v>10011.620000000001</v>
      </c>
      <c r="I10015" s="180">
        <f t="shared" si="312"/>
        <v>100116.25</v>
      </c>
      <c r="J10015" s="177" t="str">
        <f t="shared" si="313"/>
        <v>Date &gt; 1920</v>
      </c>
    </row>
    <row r="10016" spans="1:10" x14ac:dyDescent="0.3">
      <c r="A10016" s="178" t="s">
        <v>3372</v>
      </c>
      <c r="B10016" s="178" t="s">
        <v>13</v>
      </c>
      <c r="C10016" s="178" t="s">
        <v>1303</v>
      </c>
      <c r="D10016" s="178" t="s">
        <v>9410</v>
      </c>
      <c r="E10016" s="179">
        <v>31803</v>
      </c>
      <c r="F10016" s="180">
        <v>44581.01</v>
      </c>
      <c r="G10016" s="180">
        <v>0</v>
      </c>
      <c r="H10016" s="180">
        <v>4953.4399999999996</v>
      </c>
      <c r="I10016" s="180">
        <f t="shared" si="312"/>
        <v>49534.450000000004</v>
      </c>
      <c r="J10016" s="177" t="str">
        <f t="shared" si="313"/>
        <v>Date &gt; 1920</v>
      </c>
    </row>
    <row r="10017" spans="1:10" x14ac:dyDescent="0.3">
      <c r="A10017" s="178" t="s">
        <v>3372</v>
      </c>
      <c r="B10017" s="178" t="s">
        <v>13</v>
      </c>
      <c r="C10017" s="178" t="s">
        <v>1303</v>
      </c>
      <c r="D10017" s="178" t="s">
        <v>9410</v>
      </c>
      <c r="E10017" s="179">
        <v>32528</v>
      </c>
      <c r="F10017" s="180">
        <v>7841.5</v>
      </c>
      <c r="G10017" s="180">
        <v>0</v>
      </c>
      <c r="H10017" s="180">
        <v>871.27</v>
      </c>
      <c r="I10017" s="180">
        <f t="shared" si="312"/>
        <v>8712.77</v>
      </c>
      <c r="J10017" s="177" t="str">
        <f t="shared" si="313"/>
        <v>Date &gt; 1920</v>
      </c>
    </row>
    <row r="10018" spans="1:10" x14ac:dyDescent="0.3">
      <c r="A10018" s="178" t="s">
        <v>3372</v>
      </c>
      <c r="B10018" s="178" t="s">
        <v>13</v>
      </c>
      <c r="C10018" s="178" t="s">
        <v>1303</v>
      </c>
      <c r="D10018" s="178" t="s">
        <v>9410</v>
      </c>
      <c r="E10018" s="179">
        <v>33458</v>
      </c>
      <c r="F10018" s="180">
        <v>63084.959999999999</v>
      </c>
      <c r="G10018" s="180">
        <v>145.6</v>
      </c>
      <c r="H10018" s="180">
        <v>25854.25</v>
      </c>
      <c r="I10018" s="180">
        <f t="shared" si="312"/>
        <v>89084.81</v>
      </c>
      <c r="J10018" s="177" t="str">
        <f t="shared" si="313"/>
        <v>Date &gt; 1920</v>
      </c>
    </row>
    <row r="10019" spans="1:10" x14ac:dyDescent="0.3">
      <c r="A10019" s="178" t="s">
        <v>3372</v>
      </c>
      <c r="B10019" s="178" t="s">
        <v>13</v>
      </c>
      <c r="C10019" s="178" t="s">
        <v>1303</v>
      </c>
      <c r="D10019" s="178" t="s">
        <v>9411</v>
      </c>
      <c r="E10019" s="179">
        <v>32723</v>
      </c>
      <c r="F10019" s="180">
        <v>157038.29</v>
      </c>
      <c r="G10019" s="180">
        <v>75000</v>
      </c>
      <c r="H10019" s="180">
        <v>56079.15</v>
      </c>
      <c r="I10019" s="180">
        <f t="shared" si="312"/>
        <v>288117.44</v>
      </c>
      <c r="J10019" s="177" t="str">
        <f t="shared" si="313"/>
        <v>Date &gt; 1920</v>
      </c>
    </row>
    <row r="10020" spans="1:10" x14ac:dyDescent="0.3">
      <c r="A10020" s="178" t="s">
        <v>3372</v>
      </c>
      <c r="B10020" s="178" t="s">
        <v>13</v>
      </c>
      <c r="C10020" s="178" t="s">
        <v>1303</v>
      </c>
      <c r="D10020" s="178" t="s">
        <v>9411</v>
      </c>
      <c r="E10020" s="179">
        <v>33543</v>
      </c>
      <c r="F10020" s="180">
        <v>6900.4</v>
      </c>
      <c r="G10020" s="180">
        <v>14824.08</v>
      </c>
      <c r="H10020" s="180">
        <v>8470.32</v>
      </c>
      <c r="I10020" s="180">
        <f t="shared" si="312"/>
        <v>30194.799999999999</v>
      </c>
      <c r="J10020" s="177" t="str">
        <f t="shared" si="313"/>
        <v>Date &gt; 1920</v>
      </c>
    </row>
    <row r="10021" spans="1:10" x14ac:dyDescent="0.3">
      <c r="A10021" s="178" t="s">
        <v>3372</v>
      </c>
      <c r="B10021" s="178" t="s">
        <v>13</v>
      </c>
      <c r="C10021" s="178" t="s">
        <v>1303</v>
      </c>
      <c r="D10021" s="178" t="s">
        <v>9412</v>
      </c>
      <c r="E10021" s="179">
        <v>31229</v>
      </c>
      <c r="F10021" s="180">
        <v>0</v>
      </c>
      <c r="G10021" s="180">
        <v>30880.9</v>
      </c>
      <c r="H10021" s="180">
        <v>0</v>
      </c>
      <c r="I10021" s="180">
        <f t="shared" si="312"/>
        <v>30880.9</v>
      </c>
      <c r="J10021" s="177" t="str">
        <f t="shared" si="313"/>
        <v>Date &gt; 1920</v>
      </c>
    </row>
    <row r="10022" spans="1:10" x14ac:dyDescent="0.3">
      <c r="A10022" s="178" t="s">
        <v>3372</v>
      </c>
      <c r="B10022" s="178" t="s">
        <v>13</v>
      </c>
      <c r="C10022" s="178" t="s">
        <v>1303</v>
      </c>
      <c r="D10022" s="178" t="s">
        <v>9412</v>
      </c>
      <c r="E10022" s="179">
        <v>33429</v>
      </c>
      <c r="F10022" s="180">
        <v>0</v>
      </c>
      <c r="G10022" s="180">
        <v>170036.01</v>
      </c>
      <c r="H10022" s="180">
        <v>0</v>
      </c>
      <c r="I10022" s="180">
        <f t="shared" si="312"/>
        <v>170036.01</v>
      </c>
      <c r="J10022" s="177" t="str">
        <f t="shared" si="313"/>
        <v>Date &gt; 1920</v>
      </c>
    </row>
    <row r="10023" spans="1:10" x14ac:dyDescent="0.3">
      <c r="A10023" s="178" t="s">
        <v>3372</v>
      </c>
      <c r="B10023" s="178" t="s">
        <v>13</v>
      </c>
      <c r="C10023" s="178" t="s">
        <v>1303</v>
      </c>
      <c r="D10023" s="178" t="s">
        <v>9412</v>
      </c>
      <c r="E10023" s="179">
        <v>33598</v>
      </c>
      <c r="F10023" s="180">
        <v>0</v>
      </c>
      <c r="G10023" s="180">
        <v>1710</v>
      </c>
      <c r="H10023" s="180">
        <v>0</v>
      </c>
      <c r="I10023" s="180">
        <f t="shared" si="312"/>
        <v>1710</v>
      </c>
      <c r="J10023" s="177" t="str">
        <f t="shared" si="313"/>
        <v>Date &gt; 1920</v>
      </c>
    </row>
    <row r="10024" spans="1:10" x14ac:dyDescent="0.3">
      <c r="A10024" s="178" t="s">
        <v>3372</v>
      </c>
      <c r="B10024" s="178" t="s">
        <v>13</v>
      </c>
      <c r="C10024" s="178" t="s">
        <v>1303</v>
      </c>
      <c r="D10024" s="178" t="s">
        <v>9412</v>
      </c>
      <c r="E10024" s="179">
        <v>33791</v>
      </c>
      <c r="F10024" s="180">
        <v>0</v>
      </c>
      <c r="G10024" s="180">
        <v>14368.51</v>
      </c>
      <c r="H10024" s="180">
        <v>0</v>
      </c>
      <c r="I10024" s="180">
        <f t="shared" si="312"/>
        <v>14368.51</v>
      </c>
      <c r="J10024" s="177" t="str">
        <f t="shared" si="313"/>
        <v>Date &gt; 1920</v>
      </c>
    </row>
    <row r="10025" spans="1:10" x14ac:dyDescent="0.3">
      <c r="A10025" s="178" t="s">
        <v>3372</v>
      </c>
      <c r="B10025" s="178" t="s">
        <v>13</v>
      </c>
      <c r="C10025" s="178" t="s">
        <v>1303</v>
      </c>
      <c r="D10025" s="178" t="s">
        <v>9412</v>
      </c>
      <c r="E10025" s="179">
        <v>33885</v>
      </c>
      <c r="F10025" s="180">
        <v>0</v>
      </c>
      <c r="G10025" s="180">
        <v>2602.0500000000002</v>
      </c>
      <c r="H10025" s="180">
        <v>0</v>
      </c>
      <c r="I10025" s="180">
        <f t="shared" si="312"/>
        <v>2602.0500000000002</v>
      </c>
      <c r="J10025" s="177" t="str">
        <f t="shared" si="313"/>
        <v>Date &gt; 1920</v>
      </c>
    </row>
    <row r="10026" spans="1:10" x14ac:dyDescent="0.3">
      <c r="A10026" s="178" t="s">
        <v>3372</v>
      </c>
      <c r="B10026" s="178" t="s">
        <v>13</v>
      </c>
      <c r="C10026" s="178" t="s">
        <v>1303</v>
      </c>
      <c r="D10026" s="178" t="s">
        <v>9413</v>
      </c>
      <c r="E10026" s="179">
        <v>33305</v>
      </c>
      <c r="F10026" s="180">
        <v>0</v>
      </c>
      <c r="G10026" s="180">
        <v>54682.34</v>
      </c>
      <c r="H10026" s="180">
        <v>27341.17</v>
      </c>
      <c r="I10026" s="180">
        <f t="shared" si="312"/>
        <v>82023.509999999995</v>
      </c>
      <c r="J10026" s="177" t="str">
        <f t="shared" si="313"/>
        <v>Date &gt; 1920</v>
      </c>
    </row>
    <row r="10027" spans="1:10" x14ac:dyDescent="0.3">
      <c r="A10027" s="178" t="s">
        <v>3372</v>
      </c>
      <c r="B10027" s="178" t="s">
        <v>13</v>
      </c>
      <c r="C10027" s="178" t="s">
        <v>1303</v>
      </c>
      <c r="D10027" s="178" t="s">
        <v>7099</v>
      </c>
      <c r="E10027" s="179">
        <v>34718</v>
      </c>
      <c r="F10027" s="180">
        <v>0</v>
      </c>
      <c r="G10027" s="180">
        <v>60000</v>
      </c>
      <c r="H10027" s="180">
        <v>32486.05</v>
      </c>
      <c r="I10027" s="180">
        <f t="shared" si="312"/>
        <v>92486.05</v>
      </c>
      <c r="J10027" s="177" t="str">
        <f t="shared" si="313"/>
        <v>Date &gt; 1920</v>
      </c>
    </row>
    <row r="10028" spans="1:10" x14ac:dyDescent="0.3">
      <c r="A10028" s="178" t="s">
        <v>3372</v>
      </c>
      <c r="B10028" s="178" t="s">
        <v>13</v>
      </c>
      <c r="C10028" s="178" t="s">
        <v>1303</v>
      </c>
      <c r="D10028" s="178" t="s">
        <v>7099</v>
      </c>
      <c r="E10028" s="179">
        <v>34718</v>
      </c>
      <c r="F10028" s="180">
        <v>0</v>
      </c>
      <c r="G10028" s="180">
        <v>4972.09</v>
      </c>
      <c r="H10028" s="180">
        <v>0</v>
      </c>
      <c r="I10028" s="180">
        <f t="shared" si="312"/>
        <v>4972.09</v>
      </c>
      <c r="J10028" s="177" t="str">
        <f t="shared" si="313"/>
        <v>Date &gt; 1920</v>
      </c>
    </row>
    <row r="10029" spans="1:10" x14ac:dyDescent="0.3">
      <c r="A10029" s="178" t="s">
        <v>3372</v>
      </c>
      <c r="B10029" s="178" t="s">
        <v>13</v>
      </c>
      <c r="C10029" s="178" t="s">
        <v>1303</v>
      </c>
      <c r="D10029" s="178" t="s">
        <v>9414</v>
      </c>
      <c r="E10029" s="179">
        <v>34465</v>
      </c>
      <c r="F10029" s="180">
        <v>0</v>
      </c>
      <c r="G10029" s="180">
        <v>66000</v>
      </c>
      <c r="H10029" s="180">
        <v>33000</v>
      </c>
      <c r="I10029" s="180">
        <f t="shared" si="312"/>
        <v>99000</v>
      </c>
      <c r="J10029" s="177" t="str">
        <f t="shared" si="313"/>
        <v>Date &gt; 1920</v>
      </c>
    </row>
    <row r="10030" spans="1:10" x14ac:dyDescent="0.3">
      <c r="A10030" s="178" t="s">
        <v>3372</v>
      </c>
      <c r="B10030" s="178" t="s">
        <v>13</v>
      </c>
      <c r="C10030" s="178" t="s">
        <v>1303</v>
      </c>
      <c r="D10030" s="178" t="s">
        <v>8616</v>
      </c>
      <c r="E10030" s="179">
        <v>34474</v>
      </c>
      <c r="F10030" s="180">
        <v>0</v>
      </c>
      <c r="G10030" s="180">
        <v>2981.33</v>
      </c>
      <c r="H10030" s="180">
        <v>1490.67</v>
      </c>
      <c r="I10030" s="180">
        <f t="shared" si="312"/>
        <v>4472</v>
      </c>
      <c r="J10030" s="177" t="str">
        <f t="shared" si="313"/>
        <v>Date &gt; 1920</v>
      </c>
    </row>
    <row r="10031" spans="1:10" x14ac:dyDescent="0.3">
      <c r="A10031" s="178" t="s">
        <v>3372</v>
      </c>
      <c r="B10031" s="178" t="s">
        <v>13</v>
      </c>
      <c r="C10031" s="178" t="s">
        <v>1303</v>
      </c>
      <c r="D10031" s="178" t="s">
        <v>9415</v>
      </c>
      <c r="E10031" s="179">
        <v>35345</v>
      </c>
      <c r="F10031" s="180">
        <v>0</v>
      </c>
      <c r="G10031" s="180">
        <v>17435.830000000002</v>
      </c>
      <c r="H10031" s="180">
        <v>8717.92</v>
      </c>
      <c r="I10031" s="180">
        <f t="shared" si="312"/>
        <v>26153.75</v>
      </c>
      <c r="J10031" s="177" t="str">
        <f t="shared" si="313"/>
        <v>Date &gt; 1920</v>
      </c>
    </row>
    <row r="10032" spans="1:10" x14ac:dyDescent="0.3">
      <c r="A10032" s="178" t="s">
        <v>3372</v>
      </c>
      <c r="B10032" s="178" t="s">
        <v>13</v>
      </c>
      <c r="C10032" s="178" t="s">
        <v>1303</v>
      </c>
      <c r="D10032" s="178" t="s">
        <v>7376</v>
      </c>
      <c r="E10032" s="179">
        <v>35096</v>
      </c>
      <c r="F10032" s="180">
        <v>0</v>
      </c>
      <c r="G10032" s="180">
        <v>4424.59</v>
      </c>
      <c r="H10032" s="180">
        <v>2212.3000000000002</v>
      </c>
      <c r="I10032" s="180">
        <f t="shared" si="312"/>
        <v>6636.89</v>
      </c>
      <c r="J10032" s="177" t="str">
        <f t="shared" si="313"/>
        <v>Date &gt; 1920</v>
      </c>
    </row>
    <row r="10033" spans="1:10" x14ac:dyDescent="0.3">
      <c r="A10033" s="178" t="s">
        <v>3372</v>
      </c>
      <c r="B10033" s="178" t="s">
        <v>13</v>
      </c>
      <c r="C10033" s="178" t="s">
        <v>1303</v>
      </c>
      <c r="D10033" s="178" t="s">
        <v>9416</v>
      </c>
      <c r="E10033" s="179">
        <v>35878</v>
      </c>
      <c r="F10033" s="180">
        <v>0</v>
      </c>
      <c r="G10033" s="180">
        <v>5477.4</v>
      </c>
      <c r="H10033" s="180">
        <v>3651.6</v>
      </c>
      <c r="I10033" s="180">
        <f t="shared" si="312"/>
        <v>9129</v>
      </c>
      <c r="J10033" s="177" t="str">
        <f t="shared" si="313"/>
        <v>Date &gt; 1920</v>
      </c>
    </row>
    <row r="10034" spans="1:10" x14ac:dyDescent="0.3">
      <c r="A10034" s="178" t="s">
        <v>3372</v>
      </c>
      <c r="B10034" s="178" t="s">
        <v>13</v>
      </c>
      <c r="C10034" s="178" t="s">
        <v>1303</v>
      </c>
      <c r="D10034" s="178" t="s">
        <v>7376</v>
      </c>
      <c r="E10034" s="179">
        <v>36063</v>
      </c>
      <c r="F10034" s="180">
        <v>0</v>
      </c>
      <c r="G10034" s="180">
        <v>3491.53</v>
      </c>
      <c r="H10034" s="180">
        <v>2327.69</v>
      </c>
      <c r="I10034" s="180">
        <f t="shared" si="312"/>
        <v>5819.22</v>
      </c>
      <c r="J10034" s="177" t="str">
        <f t="shared" si="313"/>
        <v>Date &gt; 1920</v>
      </c>
    </row>
    <row r="10035" spans="1:10" x14ac:dyDescent="0.3">
      <c r="A10035" s="178" t="s">
        <v>3372</v>
      </c>
      <c r="B10035" s="178" t="s">
        <v>13</v>
      </c>
      <c r="C10035" s="178" t="s">
        <v>1303</v>
      </c>
      <c r="D10035" s="178" t="s">
        <v>9417</v>
      </c>
      <c r="E10035" s="179">
        <v>36839</v>
      </c>
      <c r="F10035" s="180">
        <v>895083</v>
      </c>
      <c r="G10035" s="180">
        <v>0</v>
      </c>
      <c r="H10035" s="180">
        <v>99454.56</v>
      </c>
      <c r="I10035" s="180">
        <f t="shared" si="312"/>
        <v>994537.56</v>
      </c>
      <c r="J10035" s="177" t="str">
        <f t="shared" si="313"/>
        <v>Date &gt; 1920</v>
      </c>
    </row>
    <row r="10036" spans="1:10" x14ac:dyDescent="0.3">
      <c r="A10036" s="178" t="s">
        <v>3372</v>
      </c>
      <c r="B10036" s="178" t="s">
        <v>13</v>
      </c>
      <c r="C10036" s="178" t="s">
        <v>1303</v>
      </c>
      <c r="D10036" s="178" t="s">
        <v>9417</v>
      </c>
      <c r="E10036" s="179">
        <v>36936</v>
      </c>
      <c r="F10036" s="180">
        <v>655697</v>
      </c>
      <c r="G10036" s="180">
        <v>0</v>
      </c>
      <c r="H10036" s="180">
        <v>72854.81</v>
      </c>
      <c r="I10036" s="180">
        <f t="shared" si="312"/>
        <v>728551.81</v>
      </c>
      <c r="J10036" s="177" t="str">
        <f t="shared" si="313"/>
        <v>Date &gt; 1920</v>
      </c>
    </row>
    <row r="10037" spans="1:10" x14ac:dyDescent="0.3">
      <c r="A10037" s="178" t="s">
        <v>3372</v>
      </c>
      <c r="B10037" s="178" t="s">
        <v>13</v>
      </c>
      <c r="C10037" s="178" t="s">
        <v>1303</v>
      </c>
      <c r="D10037" s="178" t="s">
        <v>9417</v>
      </c>
      <c r="E10037" s="179">
        <v>36992</v>
      </c>
      <c r="F10037" s="180">
        <v>86581</v>
      </c>
      <c r="G10037" s="180">
        <v>0</v>
      </c>
      <c r="H10037" s="180">
        <v>9619.94</v>
      </c>
      <c r="I10037" s="180">
        <f t="shared" si="312"/>
        <v>96200.94</v>
      </c>
      <c r="J10037" s="177" t="str">
        <f t="shared" si="313"/>
        <v>Date &gt; 1920</v>
      </c>
    </row>
    <row r="10038" spans="1:10" x14ac:dyDescent="0.3">
      <c r="A10038" s="178" t="s">
        <v>3372</v>
      </c>
      <c r="B10038" s="178" t="s">
        <v>13</v>
      </c>
      <c r="C10038" s="178" t="s">
        <v>1303</v>
      </c>
      <c r="D10038" s="178" t="s">
        <v>9417</v>
      </c>
      <c r="E10038" s="179">
        <v>37064</v>
      </c>
      <c r="F10038" s="180">
        <v>73566</v>
      </c>
      <c r="G10038" s="180">
        <v>0</v>
      </c>
      <c r="H10038" s="180">
        <v>8174.05</v>
      </c>
      <c r="I10038" s="180">
        <f t="shared" si="312"/>
        <v>81740.05</v>
      </c>
      <c r="J10038" s="177" t="str">
        <f t="shared" si="313"/>
        <v>Date &gt; 1920</v>
      </c>
    </row>
    <row r="10039" spans="1:10" x14ac:dyDescent="0.3">
      <c r="A10039" s="178" t="s">
        <v>3372</v>
      </c>
      <c r="B10039" s="178" t="s">
        <v>13</v>
      </c>
      <c r="C10039" s="178" t="s">
        <v>1303</v>
      </c>
      <c r="D10039" s="178" t="s">
        <v>9417</v>
      </c>
      <c r="E10039" s="179">
        <v>37194</v>
      </c>
      <c r="F10039" s="180">
        <v>130077</v>
      </c>
      <c r="G10039" s="180">
        <v>0</v>
      </c>
      <c r="H10039" s="180">
        <v>14452.78</v>
      </c>
      <c r="I10039" s="180">
        <f t="shared" si="312"/>
        <v>144529.78</v>
      </c>
      <c r="J10039" s="177" t="str">
        <f t="shared" si="313"/>
        <v>Date &gt; 1920</v>
      </c>
    </row>
    <row r="10040" spans="1:10" x14ac:dyDescent="0.3">
      <c r="A10040" s="178" t="s">
        <v>3372</v>
      </c>
      <c r="B10040" s="178" t="s">
        <v>13</v>
      </c>
      <c r="C10040" s="178" t="s">
        <v>1303</v>
      </c>
      <c r="D10040" s="178" t="s">
        <v>9417</v>
      </c>
      <c r="E10040" s="179">
        <v>37273</v>
      </c>
      <c r="F10040" s="180">
        <v>27525</v>
      </c>
      <c r="G10040" s="180">
        <v>0</v>
      </c>
      <c r="H10040" s="180">
        <v>3058.55</v>
      </c>
      <c r="I10040" s="180">
        <f t="shared" si="312"/>
        <v>30583.55</v>
      </c>
      <c r="J10040" s="177" t="str">
        <f t="shared" si="313"/>
        <v>Date &gt; 1920</v>
      </c>
    </row>
    <row r="10041" spans="1:10" x14ac:dyDescent="0.3">
      <c r="A10041" s="178" t="s">
        <v>3372</v>
      </c>
      <c r="B10041" s="178" t="s">
        <v>13</v>
      </c>
      <c r="C10041" s="178" t="s">
        <v>1303</v>
      </c>
      <c r="D10041" s="178" t="s">
        <v>9417</v>
      </c>
      <c r="E10041" s="179">
        <v>37314</v>
      </c>
      <c r="F10041" s="180">
        <v>72393</v>
      </c>
      <c r="G10041" s="180">
        <v>0</v>
      </c>
      <c r="H10041" s="180">
        <v>8043.38</v>
      </c>
      <c r="I10041" s="180">
        <f t="shared" si="312"/>
        <v>80436.38</v>
      </c>
      <c r="J10041" s="177" t="str">
        <f t="shared" si="313"/>
        <v>Date &gt; 1920</v>
      </c>
    </row>
    <row r="10042" spans="1:10" x14ac:dyDescent="0.3">
      <c r="A10042" s="178" t="s">
        <v>3372</v>
      </c>
      <c r="B10042" s="178" t="s">
        <v>13</v>
      </c>
      <c r="C10042" s="178" t="s">
        <v>1303</v>
      </c>
      <c r="D10042" s="178" t="s">
        <v>9417</v>
      </c>
      <c r="E10042" s="179">
        <v>37596</v>
      </c>
      <c r="F10042" s="180">
        <v>76166</v>
      </c>
      <c r="G10042" s="180">
        <v>0</v>
      </c>
      <c r="H10042" s="180">
        <v>8463.7999999999993</v>
      </c>
      <c r="I10042" s="180">
        <f t="shared" si="312"/>
        <v>84629.8</v>
      </c>
      <c r="J10042" s="177" t="str">
        <f t="shared" si="313"/>
        <v>Date &gt; 1920</v>
      </c>
    </row>
    <row r="10043" spans="1:10" x14ac:dyDescent="0.3">
      <c r="A10043" s="178" t="s">
        <v>3372</v>
      </c>
      <c r="B10043" s="178" t="s">
        <v>13</v>
      </c>
      <c r="C10043" s="178" t="s">
        <v>1303</v>
      </c>
      <c r="D10043" s="178" t="s">
        <v>9417</v>
      </c>
      <c r="E10043" s="179">
        <v>37749</v>
      </c>
      <c r="F10043" s="180">
        <v>58335</v>
      </c>
      <c r="G10043" s="180">
        <v>0</v>
      </c>
      <c r="H10043" s="180">
        <v>6480.76</v>
      </c>
      <c r="I10043" s="180">
        <f t="shared" si="312"/>
        <v>64815.76</v>
      </c>
      <c r="J10043" s="177" t="str">
        <f t="shared" si="313"/>
        <v>Date &gt; 1920</v>
      </c>
    </row>
    <row r="10044" spans="1:10" x14ac:dyDescent="0.3">
      <c r="A10044" s="178" t="s">
        <v>3372</v>
      </c>
      <c r="B10044" s="178" t="s">
        <v>13</v>
      </c>
      <c r="C10044" s="178" t="s">
        <v>1303</v>
      </c>
      <c r="D10044" s="178" t="s">
        <v>9417</v>
      </c>
      <c r="E10044" s="179">
        <v>38007</v>
      </c>
      <c r="F10044" s="180">
        <v>18297</v>
      </c>
      <c r="G10044" s="180">
        <v>0</v>
      </c>
      <c r="H10044" s="180">
        <v>2033</v>
      </c>
      <c r="I10044" s="180">
        <f t="shared" si="312"/>
        <v>20330</v>
      </c>
      <c r="J10044" s="177" t="str">
        <f t="shared" si="313"/>
        <v>Date &gt; 1920</v>
      </c>
    </row>
    <row r="10045" spans="1:10" x14ac:dyDescent="0.3">
      <c r="A10045" s="178" t="s">
        <v>3372</v>
      </c>
      <c r="B10045" s="178" t="s">
        <v>13</v>
      </c>
      <c r="C10045" s="178" t="s">
        <v>1303</v>
      </c>
      <c r="D10045" s="178" t="s">
        <v>9417</v>
      </c>
      <c r="E10045" s="179">
        <v>38121</v>
      </c>
      <c r="F10045" s="180">
        <v>37453</v>
      </c>
      <c r="G10045" s="180">
        <v>0</v>
      </c>
      <c r="H10045" s="180">
        <v>4161.75</v>
      </c>
      <c r="I10045" s="180">
        <f t="shared" si="312"/>
        <v>41614.75</v>
      </c>
      <c r="J10045" s="177" t="str">
        <f t="shared" si="313"/>
        <v>Date &gt; 1920</v>
      </c>
    </row>
    <row r="10046" spans="1:10" x14ac:dyDescent="0.3">
      <c r="A10046" s="178" t="s">
        <v>3372</v>
      </c>
      <c r="B10046" s="178" t="s">
        <v>13</v>
      </c>
      <c r="C10046" s="178" t="s">
        <v>1303</v>
      </c>
      <c r="D10046" s="178" t="s">
        <v>9417</v>
      </c>
      <c r="E10046" s="179">
        <v>38223</v>
      </c>
      <c r="F10046" s="180">
        <v>15129</v>
      </c>
      <c r="G10046" s="180">
        <v>0</v>
      </c>
      <c r="H10046" s="180">
        <v>1681.48</v>
      </c>
      <c r="I10046" s="180">
        <f t="shared" si="312"/>
        <v>16810.48</v>
      </c>
      <c r="J10046" s="177" t="str">
        <f t="shared" si="313"/>
        <v>Date &gt; 1920</v>
      </c>
    </row>
    <row r="10047" spans="1:10" x14ac:dyDescent="0.3">
      <c r="A10047" s="178" t="s">
        <v>3372</v>
      </c>
      <c r="B10047" s="178" t="s">
        <v>13</v>
      </c>
      <c r="C10047" s="178" t="s">
        <v>1303</v>
      </c>
      <c r="D10047" s="178" t="s">
        <v>9417</v>
      </c>
      <c r="E10047" s="179">
        <v>38229</v>
      </c>
      <c r="F10047" s="180">
        <v>18586</v>
      </c>
      <c r="G10047" s="180">
        <v>0</v>
      </c>
      <c r="H10047" s="180">
        <v>2066</v>
      </c>
      <c r="I10047" s="180">
        <f t="shared" si="312"/>
        <v>20652</v>
      </c>
      <c r="J10047" s="177" t="str">
        <f t="shared" si="313"/>
        <v>Date &gt; 1920</v>
      </c>
    </row>
    <row r="10048" spans="1:10" x14ac:dyDescent="0.3">
      <c r="A10048" s="178" t="s">
        <v>3372</v>
      </c>
      <c r="B10048" s="178" t="s">
        <v>13</v>
      </c>
      <c r="C10048" s="178" t="s">
        <v>1303</v>
      </c>
      <c r="D10048" s="178" t="s">
        <v>9418</v>
      </c>
      <c r="E10048" s="179">
        <v>37390</v>
      </c>
      <c r="F10048" s="180">
        <v>0</v>
      </c>
      <c r="G10048" s="180">
        <v>44984.959999999999</v>
      </c>
      <c r="H10048" s="180">
        <v>44984.959999999999</v>
      </c>
      <c r="I10048" s="180">
        <f t="shared" si="312"/>
        <v>89969.919999999998</v>
      </c>
      <c r="J10048" s="177" t="str">
        <f t="shared" si="313"/>
        <v>Date &gt; 1920</v>
      </c>
    </row>
    <row r="10049" spans="1:10" x14ac:dyDescent="0.3">
      <c r="A10049" s="178" t="s">
        <v>3372</v>
      </c>
      <c r="B10049" s="178" t="s">
        <v>13</v>
      </c>
      <c r="C10049" s="178" t="s">
        <v>1303</v>
      </c>
      <c r="D10049" s="178" t="s">
        <v>9418</v>
      </c>
      <c r="E10049" s="179">
        <v>37742</v>
      </c>
      <c r="F10049" s="180">
        <v>0</v>
      </c>
      <c r="G10049" s="180">
        <v>5766.44</v>
      </c>
      <c r="H10049" s="180">
        <v>5766.44</v>
      </c>
      <c r="I10049" s="180">
        <f t="shared" si="312"/>
        <v>11532.88</v>
      </c>
      <c r="J10049" s="177" t="str">
        <f t="shared" si="313"/>
        <v>Date &gt; 1920</v>
      </c>
    </row>
    <row r="10050" spans="1:10" x14ac:dyDescent="0.3">
      <c r="A10050" s="178" t="s">
        <v>3372</v>
      </c>
      <c r="B10050" s="178" t="s">
        <v>13</v>
      </c>
      <c r="C10050" s="178" t="s">
        <v>1303</v>
      </c>
      <c r="D10050" s="178" t="s">
        <v>9419</v>
      </c>
      <c r="E10050" s="179">
        <v>37746</v>
      </c>
      <c r="F10050" s="180">
        <v>0</v>
      </c>
      <c r="G10050" s="180">
        <v>61000</v>
      </c>
      <c r="H10050" s="180">
        <v>61000</v>
      </c>
      <c r="I10050" s="180">
        <f t="shared" si="312"/>
        <v>122000</v>
      </c>
      <c r="J10050" s="177" t="str">
        <f t="shared" si="313"/>
        <v>Date &gt; 1920</v>
      </c>
    </row>
    <row r="10051" spans="1:10" x14ac:dyDescent="0.3">
      <c r="A10051" s="178" t="s">
        <v>3372</v>
      </c>
      <c r="B10051" s="178" t="s">
        <v>13</v>
      </c>
      <c r="C10051" s="178" t="s">
        <v>1303</v>
      </c>
      <c r="D10051" s="178" t="s">
        <v>9419</v>
      </c>
      <c r="E10051" s="179">
        <v>37799</v>
      </c>
      <c r="F10051" s="180">
        <v>0</v>
      </c>
      <c r="G10051" s="180">
        <v>8817.66</v>
      </c>
      <c r="H10051" s="180">
        <v>12022.96</v>
      </c>
      <c r="I10051" s="180">
        <f t="shared" si="312"/>
        <v>20840.62</v>
      </c>
      <c r="J10051" s="177" t="str">
        <f t="shared" si="313"/>
        <v>Date &gt; 1920</v>
      </c>
    </row>
    <row r="10052" spans="1:10" x14ac:dyDescent="0.3">
      <c r="A10052" s="178" t="s">
        <v>3372</v>
      </c>
      <c r="B10052" s="178" t="s">
        <v>13</v>
      </c>
      <c r="C10052" s="178" t="s">
        <v>1303</v>
      </c>
      <c r="D10052" s="178" t="s">
        <v>9420</v>
      </c>
      <c r="E10052" s="179">
        <v>37244</v>
      </c>
      <c r="F10052" s="180">
        <v>286432</v>
      </c>
      <c r="G10052" s="180">
        <v>0</v>
      </c>
      <c r="H10052" s="180">
        <v>31825.82</v>
      </c>
      <c r="I10052" s="180">
        <f t="shared" si="312"/>
        <v>318257.82</v>
      </c>
      <c r="J10052" s="177" t="str">
        <f t="shared" si="313"/>
        <v>Date &gt; 1920</v>
      </c>
    </row>
    <row r="10053" spans="1:10" x14ac:dyDescent="0.3">
      <c r="A10053" s="178" t="s">
        <v>3372</v>
      </c>
      <c r="B10053" s="178" t="s">
        <v>13</v>
      </c>
      <c r="C10053" s="178" t="s">
        <v>1303</v>
      </c>
      <c r="D10053" s="178" t="s">
        <v>9420</v>
      </c>
      <c r="E10053" s="179">
        <v>37314</v>
      </c>
      <c r="F10053" s="180">
        <v>86423</v>
      </c>
      <c r="G10053" s="180">
        <v>0</v>
      </c>
      <c r="H10053" s="180">
        <v>9603.14</v>
      </c>
      <c r="I10053" s="180">
        <f t="shared" ref="I10053:I10116" si="314">SUM(F10053:H10053)</f>
        <v>96026.14</v>
      </c>
      <c r="J10053" s="177" t="str">
        <f t="shared" ref="J10053:J10116" si="315">IF(OR(YEAR(E10053)&gt; 1920, ISBLANK(E10053)), "Date &gt; 1920", "Sketchy date")</f>
        <v>Date &gt; 1920</v>
      </c>
    </row>
    <row r="10054" spans="1:10" x14ac:dyDescent="0.3">
      <c r="A10054" s="178" t="s">
        <v>3372</v>
      </c>
      <c r="B10054" s="178" t="s">
        <v>13</v>
      </c>
      <c r="C10054" s="178" t="s">
        <v>1303</v>
      </c>
      <c r="D10054" s="178" t="s">
        <v>9420</v>
      </c>
      <c r="E10054" s="179">
        <v>37596</v>
      </c>
      <c r="F10054" s="180">
        <v>17884</v>
      </c>
      <c r="G10054" s="180">
        <v>0</v>
      </c>
      <c r="H10054" s="180">
        <v>1986.66</v>
      </c>
      <c r="I10054" s="180">
        <f t="shared" si="314"/>
        <v>19870.66</v>
      </c>
      <c r="J10054" s="177" t="str">
        <f t="shared" si="315"/>
        <v>Date &gt; 1920</v>
      </c>
    </row>
    <row r="10055" spans="1:10" x14ac:dyDescent="0.3">
      <c r="A10055" s="178" t="s">
        <v>3372</v>
      </c>
      <c r="B10055" s="178" t="s">
        <v>13</v>
      </c>
      <c r="C10055" s="178" t="s">
        <v>1303</v>
      </c>
      <c r="D10055" s="178" t="s">
        <v>9420</v>
      </c>
      <c r="E10055" s="179">
        <v>37749</v>
      </c>
      <c r="F10055" s="180">
        <v>15705</v>
      </c>
      <c r="G10055" s="180">
        <v>0</v>
      </c>
      <c r="H10055" s="180">
        <v>1745</v>
      </c>
      <c r="I10055" s="180">
        <f t="shared" si="314"/>
        <v>17450</v>
      </c>
      <c r="J10055" s="177" t="str">
        <f t="shared" si="315"/>
        <v>Date &gt; 1920</v>
      </c>
    </row>
    <row r="10056" spans="1:10" x14ac:dyDescent="0.3">
      <c r="A10056" s="178" t="s">
        <v>3372</v>
      </c>
      <c r="B10056" s="178" t="s">
        <v>13</v>
      </c>
      <c r="C10056" s="178" t="s">
        <v>1303</v>
      </c>
      <c r="D10056" s="178" t="s">
        <v>9420</v>
      </c>
      <c r="E10056" s="179">
        <v>38014</v>
      </c>
      <c r="F10056" s="180">
        <v>215853</v>
      </c>
      <c r="G10056" s="180">
        <v>0</v>
      </c>
      <c r="H10056" s="180">
        <v>23984.29</v>
      </c>
      <c r="I10056" s="180">
        <f t="shared" si="314"/>
        <v>239837.29</v>
      </c>
      <c r="J10056" s="177" t="str">
        <f t="shared" si="315"/>
        <v>Date &gt; 1920</v>
      </c>
    </row>
    <row r="10057" spans="1:10" x14ac:dyDescent="0.3">
      <c r="A10057" s="178" t="s">
        <v>3372</v>
      </c>
      <c r="B10057" s="178" t="s">
        <v>13</v>
      </c>
      <c r="C10057" s="178" t="s">
        <v>1303</v>
      </c>
      <c r="D10057" s="178" t="s">
        <v>9420</v>
      </c>
      <c r="E10057" s="179">
        <v>38114</v>
      </c>
      <c r="F10057" s="180">
        <v>49447</v>
      </c>
      <c r="G10057" s="180">
        <v>0</v>
      </c>
      <c r="H10057" s="180">
        <v>5494.58</v>
      </c>
      <c r="I10057" s="180">
        <f t="shared" si="314"/>
        <v>54941.58</v>
      </c>
      <c r="J10057" s="177" t="str">
        <f t="shared" si="315"/>
        <v>Date &gt; 1920</v>
      </c>
    </row>
    <row r="10058" spans="1:10" x14ac:dyDescent="0.3">
      <c r="A10058" s="178" t="s">
        <v>3372</v>
      </c>
      <c r="B10058" s="178" t="s">
        <v>13</v>
      </c>
      <c r="C10058" s="178" t="s">
        <v>1303</v>
      </c>
      <c r="D10058" s="178" t="s">
        <v>9420</v>
      </c>
      <c r="E10058" s="179">
        <v>38223</v>
      </c>
      <c r="F10058" s="180">
        <v>162552</v>
      </c>
      <c r="G10058" s="180">
        <v>0</v>
      </c>
      <c r="H10058" s="180">
        <v>18062.060000000001</v>
      </c>
      <c r="I10058" s="180">
        <f t="shared" si="314"/>
        <v>180614.06</v>
      </c>
      <c r="J10058" s="177" t="str">
        <f t="shared" si="315"/>
        <v>Date &gt; 1920</v>
      </c>
    </row>
    <row r="10059" spans="1:10" x14ac:dyDescent="0.3">
      <c r="A10059" s="178" t="s">
        <v>3372</v>
      </c>
      <c r="B10059" s="178" t="s">
        <v>13</v>
      </c>
      <c r="C10059" s="178" t="s">
        <v>1303</v>
      </c>
      <c r="D10059" s="178" t="s">
        <v>9420</v>
      </c>
      <c r="E10059" s="179">
        <v>38337</v>
      </c>
      <c r="F10059" s="180">
        <v>14077</v>
      </c>
      <c r="G10059" s="180">
        <v>0</v>
      </c>
      <c r="H10059" s="180">
        <v>1565.07</v>
      </c>
      <c r="I10059" s="180">
        <f t="shared" si="314"/>
        <v>15642.07</v>
      </c>
      <c r="J10059" s="177" t="str">
        <f t="shared" si="315"/>
        <v>Date &gt; 1920</v>
      </c>
    </row>
    <row r="10060" spans="1:10" x14ac:dyDescent="0.3">
      <c r="A10060" s="178" t="s">
        <v>3372</v>
      </c>
      <c r="B10060" s="178" t="s">
        <v>13</v>
      </c>
      <c r="C10060" s="178" t="s">
        <v>1303</v>
      </c>
      <c r="D10060" s="178" t="s">
        <v>9420</v>
      </c>
      <c r="E10060" s="179">
        <v>38421</v>
      </c>
      <c r="F10060" s="180">
        <v>43520</v>
      </c>
      <c r="G10060" s="180">
        <v>0</v>
      </c>
      <c r="H10060" s="180">
        <v>4835.62</v>
      </c>
      <c r="I10060" s="180">
        <f t="shared" si="314"/>
        <v>48355.62</v>
      </c>
      <c r="J10060" s="177" t="str">
        <f t="shared" si="315"/>
        <v>Date &gt; 1920</v>
      </c>
    </row>
    <row r="10061" spans="1:10" x14ac:dyDescent="0.3">
      <c r="A10061" s="178" t="s">
        <v>3372</v>
      </c>
      <c r="B10061" s="178" t="s">
        <v>13</v>
      </c>
      <c r="C10061" s="178" t="s">
        <v>1303</v>
      </c>
      <c r="D10061" s="178" t="s">
        <v>9420</v>
      </c>
      <c r="E10061" s="179">
        <v>38657</v>
      </c>
      <c r="F10061" s="180">
        <v>40308</v>
      </c>
      <c r="G10061" s="180">
        <v>0</v>
      </c>
      <c r="H10061" s="180">
        <v>4477.8999999999996</v>
      </c>
      <c r="I10061" s="180">
        <f t="shared" si="314"/>
        <v>44785.9</v>
      </c>
      <c r="J10061" s="177" t="str">
        <f t="shared" si="315"/>
        <v>Date &gt; 1920</v>
      </c>
    </row>
    <row r="10062" spans="1:10" x14ac:dyDescent="0.3">
      <c r="A10062" s="178" t="s">
        <v>3372</v>
      </c>
      <c r="B10062" s="178" t="s">
        <v>13</v>
      </c>
      <c r="C10062" s="178" t="s">
        <v>1303</v>
      </c>
      <c r="D10062" s="178" t="s">
        <v>9420</v>
      </c>
      <c r="E10062" s="179">
        <v>38784</v>
      </c>
      <c r="F10062" s="180">
        <v>3180</v>
      </c>
      <c r="G10062" s="180">
        <v>0</v>
      </c>
      <c r="H10062" s="180">
        <v>352.46</v>
      </c>
      <c r="I10062" s="180">
        <f t="shared" si="314"/>
        <v>3532.46</v>
      </c>
      <c r="J10062" s="177" t="str">
        <f t="shared" si="315"/>
        <v>Date &gt; 1920</v>
      </c>
    </row>
    <row r="10063" spans="1:10" x14ac:dyDescent="0.3">
      <c r="A10063" s="178" t="s">
        <v>3372</v>
      </c>
      <c r="B10063" s="178" t="s">
        <v>13</v>
      </c>
      <c r="C10063" s="178" t="s">
        <v>1303</v>
      </c>
      <c r="D10063" s="178" t="s">
        <v>9420</v>
      </c>
      <c r="E10063" s="179">
        <v>39114</v>
      </c>
      <c r="F10063" s="180">
        <v>611717</v>
      </c>
      <c r="G10063" s="180">
        <v>0</v>
      </c>
      <c r="H10063" s="180">
        <v>67968.320000000007</v>
      </c>
      <c r="I10063" s="180">
        <f t="shared" si="314"/>
        <v>679685.32000000007</v>
      </c>
      <c r="J10063" s="177" t="str">
        <f t="shared" si="315"/>
        <v>Date &gt; 1920</v>
      </c>
    </row>
    <row r="10064" spans="1:10" x14ac:dyDescent="0.3">
      <c r="A10064" s="178" t="s">
        <v>3372</v>
      </c>
      <c r="B10064" s="178" t="s">
        <v>13</v>
      </c>
      <c r="C10064" s="178" t="s">
        <v>1303</v>
      </c>
      <c r="D10064" s="178" t="s">
        <v>9420</v>
      </c>
      <c r="E10064" s="179">
        <v>39308</v>
      </c>
      <c r="F10064" s="180">
        <v>10097</v>
      </c>
      <c r="G10064" s="180">
        <v>0</v>
      </c>
      <c r="H10064" s="180">
        <v>1121.1300000000001</v>
      </c>
      <c r="I10064" s="180">
        <f t="shared" si="314"/>
        <v>11218.130000000001</v>
      </c>
      <c r="J10064" s="177" t="str">
        <f t="shared" si="315"/>
        <v>Date &gt; 1920</v>
      </c>
    </row>
    <row r="10065" spans="1:10" x14ac:dyDescent="0.3">
      <c r="A10065" s="178" t="s">
        <v>3372</v>
      </c>
      <c r="B10065" s="178" t="s">
        <v>13</v>
      </c>
      <c r="C10065" s="178" t="s">
        <v>1303</v>
      </c>
      <c r="D10065" s="178" t="s">
        <v>9421</v>
      </c>
      <c r="E10065" s="179">
        <v>37749</v>
      </c>
      <c r="F10065" s="180">
        <v>60618</v>
      </c>
      <c r="G10065" s="180">
        <v>0</v>
      </c>
      <c r="H10065" s="180">
        <v>6736.38</v>
      </c>
      <c r="I10065" s="180">
        <f t="shared" si="314"/>
        <v>67354.38</v>
      </c>
      <c r="J10065" s="177" t="str">
        <f t="shared" si="315"/>
        <v>Date &gt; 1920</v>
      </c>
    </row>
    <row r="10066" spans="1:10" x14ac:dyDescent="0.3">
      <c r="A10066" s="178" t="s">
        <v>3372</v>
      </c>
      <c r="B10066" s="178" t="s">
        <v>13</v>
      </c>
      <c r="C10066" s="178" t="s">
        <v>1303</v>
      </c>
      <c r="D10066" s="178" t="s">
        <v>9421</v>
      </c>
      <c r="E10066" s="179">
        <v>38007</v>
      </c>
      <c r="F10066" s="180">
        <v>16020</v>
      </c>
      <c r="G10066" s="180">
        <v>0</v>
      </c>
      <c r="H10066" s="180">
        <v>1780.66</v>
      </c>
      <c r="I10066" s="180">
        <f t="shared" si="314"/>
        <v>17800.66</v>
      </c>
      <c r="J10066" s="177" t="str">
        <f t="shared" si="315"/>
        <v>Date &gt; 1920</v>
      </c>
    </row>
    <row r="10067" spans="1:10" x14ac:dyDescent="0.3">
      <c r="A10067" s="178" t="s">
        <v>3372</v>
      </c>
      <c r="B10067" s="178" t="s">
        <v>13</v>
      </c>
      <c r="C10067" s="178" t="s">
        <v>1303</v>
      </c>
      <c r="D10067" s="178" t="s">
        <v>9421</v>
      </c>
      <c r="E10067" s="179">
        <v>38121</v>
      </c>
      <c r="F10067" s="180">
        <v>71722</v>
      </c>
      <c r="G10067" s="180">
        <v>0</v>
      </c>
      <c r="H10067" s="180">
        <v>7969.22</v>
      </c>
      <c r="I10067" s="180">
        <f t="shared" si="314"/>
        <v>79691.22</v>
      </c>
      <c r="J10067" s="177" t="str">
        <f t="shared" si="315"/>
        <v>Date &gt; 1920</v>
      </c>
    </row>
    <row r="10068" spans="1:10" x14ac:dyDescent="0.3">
      <c r="A10068" s="178" t="s">
        <v>3372</v>
      </c>
      <c r="B10068" s="178" t="s">
        <v>13</v>
      </c>
      <c r="C10068" s="178" t="s">
        <v>1303</v>
      </c>
      <c r="D10068" s="178" t="s">
        <v>9421</v>
      </c>
      <c r="E10068" s="179">
        <v>38196</v>
      </c>
      <c r="F10068" s="180">
        <v>384801</v>
      </c>
      <c r="G10068" s="180">
        <v>0</v>
      </c>
      <c r="H10068" s="180">
        <v>42756.06</v>
      </c>
      <c r="I10068" s="180">
        <f t="shared" si="314"/>
        <v>427557.06</v>
      </c>
      <c r="J10068" s="177" t="str">
        <f t="shared" si="315"/>
        <v>Date &gt; 1920</v>
      </c>
    </row>
    <row r="10069" spans="1:10" x14ac:dyDescent="0.3">
      <c r="A10069" s="178" t="s">
        <v>3372</v>
      </c>
      <c r="B10069" s="178" t="s">
        <v>13</v>
      </c>
      <c r="C10069" s="178" t="s">
        <v>1303</v>
      </c>
      <c r="D10069" s="178" t="s">
        <v>9421</v>
      </c>
      <c r="E10069" s="179">
        <v>38223</v>
      </c>
      <c r="F10069" s="180">
        <v>32296</v>
      </c>
      <c r="G10069" s="180">
        <v>0</v>
      </c>
      <c r="H10069" s="180">
        <v>3587.36</v>
      </c>
      <c r="I10069" s="180">
        <f t="shared" si="314"/>
        <v>35883.360000000001</v>
      </c>
      <c r="J10069" s="177" t="str">
        <f t="shared" si="315"/>
        <v>Date &gt; 1920</v>
      </c>
    </row>
    <row r="10070" spans="1:10" x14ac:dyDescent="0.3">
      <c r="A10070" s="178" t="s">
        <v>3372</v>
      </c>
      <c r="B10070" s="178" t="s">
        <v>13</v>
      </c>
      <c r="C10070" s="178" t="s">
        <v>1303</v>
      </c>
      <c r="D10070" s="178" t="s">
        <v>9421</v>
      </c>
      <c r="E10070" s="179">
        <v>38275</v>
      </c>
      <c r="F10070" s="180">
        <v>440204</v>
      </c>
      <c r="G10070" s="180">
        <v>0</v>
      </c>
      <c r="H10070" s="180">
        <v>48912.07</v>
      </c>
      <c r="I10070" s="180">
        <f t="shared" si="314"/>
        <v>489116.07</v>
      </c>
      <c r="J10070" s="177" t="str">
        <f t="shared" si="315"/>
        <v>Date &gt; 1920</v>
      </c>
    </row>
    <row r="10071" spans="1:10" x14ac:dyDescent="0.3">
      <c r="A10071" s="178" t="s">
        <v>3372</v>
      </c>
      <c r="B10071" s="178" t="s">
        <v>13</v>
      </c>
      <c r="C10071" s="178" t="s">
        <v>1303</v>
      </c>
      <c r="D10071" s="178" t="s">
        <v>9421</v>
      </c>
      <c r="E10071" s="179">
        <v>38413</v>
      </c>
      <c r="F10071" s="180">
        <v>116444</v>
      </c>
      <c r="G10071" s="180">
        <v>0</v>
      </c>
      <c r="H10071" s="180">
        <v>12937.78</v>
      </c>
      <c r="I10071" s="180">
        <f t="shared" si="314"/>
        <v>129381.78</v>
      </c>
      <c r="J10071" s="177" t="str">
        <f t="shared" si="315"/>
        <v>Date &gt; 1920</v>
      </c>
    </row>
    <row r="10072" spans="1:10" x14ac:dyDescent="0.3">
      <c r="A10072" s="178" t="s">
        <v>3372</v>
      </c>
      <c r="B10072" s="178" t="s">
        <v>13</v>
      </c>
      <c r="C10072" s="178" t="s">
        <v>1303</v>
      </c>
      <c r="D10072" s="178" t="s">
        <v>9421</v>
      </c>
      <c r="E10072" s="179">
        <v>38421</v>
      </c>
      <c r="F10072" s="180">
        <v>37264</v>
      </c>
      <c r="G10072" s="180">
        <v>0</v>
      </c>
      <c r="H10072" s="180">
        <v>4140.68</v>
      </c>
      <c r="I10072" s="180">
        <f t="shared" si="314"/>
        <v>41404.68</v>
      </c>
      <c r="J10072" s="177" t="str">
        <f t="shared" si="315"/>
        <v>Date &gt; 1920</v>
      </c>
    </row>
    <row r="10073" spans="1:10" x14ac:dyDescent="0.3">
      <c r="A10073" s="178" t="s">
        <v>3372</v>
      </c>
      <c r="B10073" s="178" t="s">
        <v>13</v>
      </c>
      <c r="C10073" s="178" t="s">
        <v>1303</v>
      </c>
      <c r="D10073" s="178" t="s">
        <v>9421</v>
      </c>
      <c r="E10073" s="179">
        <v>38657</v>
      </c>
      <c r="F10073" s="180">
        <v>96511</v>
      </c>
      <c r="G10073" s="180">
        <v>0</v>
      </c>
      <c r="H10073" s="180">
        <v>10723.75</v>
      </c>
      <c r="I10073" s="180">
        <f t="shared" si="314"/>
        <v>107234.75</v>
      </c>
      <c r="J10073" s="177" t="str">
        <f t="shared" si="315"/>
        <v>Date &gt; 1920</v>
      </c>
    </row>
    <row r="10074" spans="1:10" x14ac:dyDescent="0.3">
      <c r="A10074" s="178" t="s">
        <v>3372</v>
      </c>
      <c r="B10074" s="178" t="s">
        <v>13</v>
      </c>
      <c r="C10074" s="178" t="s">
        <v>1303</v>
      </c>
      <c r="D10074" s="178" t="s">
        <v>9421</v>
      </c>
      <c r="E10074" s="179">
        <v>38938</v>
      </c>
      <c r="F10074" s="180">
        <v>45160</v>
      </c>
      <c r="G10074" s="180">
        <v>0</v>
      </c>
      <c r="H10074" s="180">
        <v>5016.04</v>
      </c>
      <c r="I10074" s="180">
        <f t="shared" si="314"/>
        <v>50176.04</v>
      </c>
      <c r="J10074" s="177" t="str">
        <f t="shared" si="315"/>
        <v>Date &gt; 1920</v>
      </c>
    </row>
    <row r="10075" spans="1:10" x14ac:dyDescent="0.3">
      <c r="A10075" s="178" t="s">
        <v>3372</v>
      </c>
      <c r="B10075" s="178" t="s">
        <v>13</v>
      </c>
      <c r="C10075" s="178" t="s">
        <v>1303</v>
      </c>
      <c r="D10075" s="178" t="s">
        <v>9421</v>
      </c>
      <c r="E10075" s="179">
        <v>40409</v>
      </c>
      <c r="F10075" s="180">
        <v>112746</v>
      </c>
      <c r="G10075" s="180">
        <v>0</v>
      </c>
      <c r="H10075" s="180">
        <v>12528.84</v>
      </c>
      <c r="I10075" s="180">
        <f t="shared" si="314"/>
        <v>125274.84</v>
      </c>
      <c r="J10075" s="177" t="str">
        <f t="shared" si="315"/>
        <v>Date &gt; 1920</v>
      </c>
    </row>
    <row r="10076" spans="1:10" x14ac:dyDescent="0.3">
      <c r="A10076" s="178" t="s">
        <v>3372</v>
      </c>
      <c r="B10076" s="178" t="s">
        <v>13</v>
      </c>
      <c r="C10076" s="178" t="s">
        <v>1303</v>
      </c>
      <c r="D10076" s="178" t="s">
        <v>9422</v>
      </c>
      <c r="E10076" s="179">
        <v>38014</v>
      </c>
      <c r="F10076" s="180">
        <v>65621</v>
      </c>
      <c r="G10076" s="180">
        <v>0</v>
      </c>
      <c r="H10076" s="180">
        <v>7293.03</v>
      </c>
      <c r="I10076" s="180">
        <f t="shared" si="314"/>
        <v>72914.03</v>
      </c>
      <c r="J10076" s="177" t="str">
        <f t="shared" si="315"/>
        <v>Date &gt; 1920</v>
      </c>
    </row>
    <row r="10077" spans="1:10" x14ac:dyDescent="0.3">
      <c r="A10077" s="178" t="s">
        <v>3372</v>
      </c>
      <c r="B10077" s="178" t="s">
        <v>13</v>
      </c>
      <c r="C10077" s="178" t="s">
        <v>1303</v>
      </c>
      <c r="D10077" s="178" t="s">
        <v>9422</v>
      </c>
      <c r="E10077" s="179">
        <v>38121</v>
      </c>
      <c r="F10077" s="180">
        <v>21843</v>
      </c>
      <c r="G10077" s="180">
        <v>0</v>
      </c>
      <c r="H10077" s="180">
        <v>2427.02</v>
      </c>
      <c r="I10077" s="180">
        <f t="shared" si="314"/>
        <v>24270.02</v>
      </c>
      <c r="J10077" s="177" t="str">
        <f t="shared" si="315"/>
        <v>Date &gt; 1920</v>
      </c>
    </row>
    <row r="10078" spans="1:10" x14ac:dyDescent="0.3">
      <c r="A10078" s="178" t="s">
        <v>3372</v>
      </c>
      <c r="B10078" s="178" t="s">
        <v>13</v>
      </c>
      <c r="C10078" s="178" t="s">
        <v>1303</v>
      </c>
      <c r="D10078" s="178" t="s">
        <v>9422</v>
      </c>
      <c r="E10078" s="179">
        <v>38181</v>
      </c>
      <c r="F10078" s="180">
        <v>433205</v>
      </c>
      <c r="G10078" s="180">
        <v>0</v>
      </c>
      <c r="H10078" s="180">
        <v>48133.96</v>
      </c>
      <c r="I10078" s="180">
        <f t="shared" si="314"/>
        <v>481338.96</v>
      </c>
      <c r="J10078" s="177" t="str">
        <f t="shared" si="315"/>
        <v>Date &gt; 1920</v>
      </c>
    </row>
    <row r="10079" spans="1:10" x14ac:dyDescent="0.3">
      <c r="A10079" s="178" t="s">
        <v>3372</v>
      </c>
      <c r="B10079" s="178" t="s">
        <v>13</v>
      </c>
      <c r="C10079" s="178" t="s">
        <v>1303</v>
      </c>
      <c r="D10079" s="178" t="s">
        <v>9422</v>
      </c>
      <c r="E10079" s="179">
        <v>38223</v>
      </c>
      <c r="F10079" s="180">
        <v>8251</v>
      </c>
      <c r="G10079" s="180">
        <v>0</v>
      </c>
      <c r="H10079" s="180">
        <v>915.93</v>
      </c>
      <c r="I10079" s="180">
        <f t="shared" si="314"/>
        <v>9166.93</v>
      </c>
      <c r="J10079" s="177" t="str">
        <f t="shared" si="315"/>
        <v>Date &gt; 1920</v>
      </c>
    </row>
    <row r="10080" spans="1:10" x14ac:dyDescent="0.3">
      <c r="A10080" s="178" t="s">
        <v>3372</v>
      </c>
      <c r="B10080" s="178" t="s">
        <v>13</v>
      </c>
      <c r="C10080" s="178" t="s">
        <v>1303</v>
      </c>
      <c r="D10080" s="178" t="s">
        <v>9422</v>
      </c>
      <c r="E10080" s="179">
        <v>38275</v>
      </c>
      <c r="F10080" s="180">
        <v>641807</v>
      </c>
      <c r="G10080" s="180">
        <v>0</v>
      </c>
      <c r="H10080" s="180">
        <v>71312.03</v>
      </c>
      <c r="I10080" s="180">
        <f t="shared" si="314"/>
        <v>713119.03</v>
      </c>
      <c r="J10080" s="177" t="str">
        <f t="shared" si="315"/>
        <v>Date &gt; 1920</v>
      </c>
    </row>
    <row r="10081" spans="1:10" x14ac:dyDescent="0.3">
      <c r="A10081" s="178" t="s">
        <v>3372</v>
      </c>
      <c r="B10081" s="178" t="s">
        <v>13</v>
      </c>
      <c r="C10081" s="178" t="s">
        <v>1303</v>
      </c>
      <c r="D10081" s="178" t="s">
        <v>9422</v>
      </c>
      <c r="E10081" s="179">
        <v>38337</v>
      </c>
      <c r="F10081" s="180">
        <v>711150</v>
      </c>
      <c r="G10081" s="180">
        <v>0</v>
      </c>
      <c r="H10081" s="180">
        <v>79016.84</v>
      </c>
      <c r="I10081" s="180">
        <f t="shared" si="314"/>
        <v>790166.84</v>
      </c>
      <c r="J10081" s="177" t="str">
        <f t="shared" si="315"/>
        <v>Date &gt; 1920</v>
      </c>
    </row>
    <row r="10082" spans="1:10" x14ac:dyDescent="0.3">
      <c r="A10082" s="178" t="s">
        <v>3372</v>
      </c>
      <c r="B10082" s="178" t="s">
        <v>13</v>
      </c>
      <c r="C10082" s="178" t="s">
        <v>1303</v>
      </c>
      <c r="D10082" s="178" t="s">
        <v>9422</v>
      </c>
      <c r="E10082" s="179">
        <v>38413</v>
      </c>
      <c r="F10082" s="180">
        <v>7724</v>
      </c>
      <c r="G10082" s="180">
        <v>0</v>
      </c>
      <c r="H10082" s="180">
        <v>858.17</v>
      </c>
      <c r="I10082" s="180">
        <f t="shared" si="314"/>
        <v>8582.17</v>
      </c>
      <c r="J10082" s="177" t="str">
        <f t="shared" si="315"/>
        <v>Date &gt; 1920</v>
      </c>
    </row>
    <row r="10083" spans="1:10" x14ac:dyDescent="0.3">
      <c r="A10083" s="178" t="s">
        <v>3372</v>
      </c>
      <c r="B10083" s="178" t="s">
        <v>13</v>
      </c>
      <c r="C10083" s="178" t="s">
        <v>1303</v>
      </c>
      <c r="D10083" s="178" t="s">
        <v>9422</v>
      </c>
      <c r="E10083" s="179">
        <v>38421</v>
      </c>
      <c r="F10083" s="180">
        <v>76051</v>
      </c>
      <c r="G10083" s="180">
        <v>0</v>
      </c>
      <c r="H10083" s="180">
        <v>8450.16</v>
      </c>
      <c r="I10083" s="180">
        <f t="shared" si="314"/>
        <v>84501.16</v>
      </c>
      <c r="J10083" s="177" t="str">
        <f t="shared" si="315"/>
        <v>Date &gt; 1920</v>
      </c>
    </row>
    <row r="10084" spans="1:10" x14ac:dyDescent="0.3">
      <c r="A10084" s="178" t="s">
        <v>3372</v>
      </c>
      <c r="B10084" s="178" t="s">
        <v>13</v>
      </c>
      <c r="C10084" s="178" t="s">
        <v>1303</v>
      </c>
      <c r="D10084" s="178" t="s">
        <v>9422</v>
      </c>
      <c r="E10084" s="179">
        <v>38433</v>
      </c>
      <c r="F10084" s="180">
        <v>61992</v>
      </c>
      <c r="G10084" s="180">
        <v>0</v>
      </c>
      <c r="H10084" s="180">
        <v>6888.62</v>
      </c>
      <c r="I10084" s="180">
        <f t="shared" si="314"/>
        <v>68880.62</v>
      </c>
      <c r="J10084" s="177" t="str">
        <f t="shared" si="315"/>
        <v>Date &gt; 1920</v>
      </c>
    </row>
    <row r="10085" spans="1:10" x14ac:dyDescent="0.3">
      <c r="A10085" s="178" t="s">
        <v>3372</v>
      </c>
      <c r="B10085" s="178" t="s">
        <v>13</v>
      </c>
      <c r="C10085" s="178" t="s">
        <v>1303</v>
      </c>
      <c r="D10085" s="178" t="s">
        <v>9422</v>
      </c>
      <c r="E10085" s="179">
        <v>38575</v>
      </c>
      <c r="F10085" s="180">
        <v>69147</v>
      </c>
      <c r="G10085" s="180">
        <v>0</v>
      </c>
      <c r="H10085" s="180">
        <v>7682.76</v>
      </c>
      <c r="I10085" s="180">
        <f t="shared" si="314"/>
        <v>76829.759999999995</v>
      </c>
      <c r="J10085" s="177" t="str">
        <f t="shared" si="315"/>
        <v>Date &gt; 1920</v>
      </c>
    </row>
    <row r="10086" spans="1:10" x14ac:dyDescent="0.3">
      <c r="A10086" s="178" t="s">
        <v>3372</v>
      </c>
      <c r="B10086" s="178" t="s">
        <v>13</v>
      </c>
      <c r="C10086" s="178" t="s">
        <v>1303</v>
      </c>
      <c r="D10086" s="178" t="s">
        <v>9422</v>
      </c>
      <c r="E10086" s="179">
        <v>38705</v>
      </c>
      <c r="F10086" s="180">
        <v>15605</v>
      </c>
      <c r="G10086" s="180">
        <v>0</v>
      </c>
      <c r="H10086" s="180">
        <v>1734.05</v>
      </c>
      <c r="I10086" s="180">
        <f t="shared" si="314"/>
        <v>17339.05</v>
      </c>
      <c r="J10086" s="177" t="str">
        <f t="shared" si="315"/>
        <v>Date &gt; 1920</v>
      </c>
    </row>
    <row r="10087" spans="1:10" x14ac:dyDescent="0.3">
      <c r="A10087" s="178" t="s">
        <v>3372</v>
      </c>
      <c r="B10087" s="178" t="s">
        <v>13</v>
      </c>
      <c r="C10087" s="178" t="s">
        <v>1303</v>
      </c>
      <c r="D10087" s="178" t="s">
        <v>9422</v>
      </c>
      <c r="E10087" s="179">
        <v>38775</v>
      </c>
      <c r="F10087" s="180">
        <v>4060</v>
      </c>
      <c r="G10087" s="180">
        <v>0</v>
      </c>
      <c r="H10087" s="180">
        <v>450.42</v>
      </c>
      <c r="I10087" s="180">
        <f t="shared" si="314"/>
        <v>4510.42</v>
      </c>
      <c r="J10087" s="177" t="str">
        <f t="shared" si="315"/>
        <v>Date &gt; 1920</v>
      </c>
    </row>
    <row r="10088" spans="1:10" x14ac:dyDescent="0.3">
      <c r="A10088" s="178" t="s">
        <v>3372</v>
      </c>
      <c r="B10088" s="178" t="s">
        <v>13</v>
      </c>
      <c r="C10088" s="178" t="s">
        <v>1303</v>
      </c>
      <c r="D10088" s="178" t="s">
        <v>9422</v>
      </c>
      <c r="E10088" s="179">
        <v>39114</v>
      </c>
      <c r="F10088" s="180">
        <v>46366</v>
      </c>
      <c r="G10088" s="180">
        <v>0</v>
      </c>
      <c r="H10088" s="180">
        <v>5151.8900000000003</v>
      </c>
      <c r="I10088" s="180">
        <f t="shared" si="314"/>
        <v>51517.89</v>
      </c>
      <c r="J10088" s="177" t="str">
        <f t="shared" si="315"/>
        <v>Date &gt; 1920</v>
      </c>
    </row>
    <row r="10089" spans="1:10" x14ac:dyDescent="0.3">
      <c r="A10089" s="178" t="s">
        <v>3372</v>
      </c>
      <c r="B10089" s="178" t="s">
        <v>13</v>
      </c>
      <c r="C10089" s="178" t="s">
        <v>1303</v>
      </c>
      <c r="D10089" s="178" t="s">
        <v>9422</v>
      </c>
      <c r="E10089" s="179">
        <v>39232</v>
      </c>
      <c r="F10089" s="180">
        <v>27169</v>
      </c>
      <c r="G10089" s="180">
        <v>0</v>
      </c>
      <c r="H10089" s="180">
        <v>3018.13</v>
      </c>
      <c r="I10089" s="180">
        <f t="shared" si="314"/>
        <v>30187.13</v>
      </c>
      <c r="J10089" s="177" t="str">
        <f t="shared" si="315"/>
        <v>Date &gt; 1920</v>
      </c>
    </row>
    <row r="10090" spans="1:10" x14ac:dyDescent="0.3">
      <c r="A10090" s="178" t="s">
        <v>3372</v>
      </c>
      <c r="B10090" s="178" t="s">
        <v>13</v>
      </c>
      <c r="C10090" s="178" t="s">
        <v>1303</v>
      </c>
      <c r="D10090" s="178" t="s">
        <v>9423</v>
      </c>
      <c r="E10090" s="179">
        <v>38012</v>
      </c>
      <c r="F10090" s="180">
        <v>0</v>
      </c>
      <c r="G10090" s="180">
        <v>85405.26</v>
      </c>
      <c r="H10090" s="180">
        <v>56936.86</v>
      </c>
      <c r="I10090" s="180">
        <f t="shared" si="314"/>
        <v>142342.12</v>
      </c>
      <c r="J10090" s="177" t="str">
        <f t="shared" si="315"/>
        <v>Date &gt; 1920</v>
      </c>
    </row>
    <row r="10091" spans="1:10" x14ac:dyDescent="0.3">
      <c r="A10091" s="178" t="s">
        <v>3372</v>
      </c>
      <c r="B10091" s="178" t="s">
        <v>13</v>
      </c>
      <c r="C10091" s="178" t="s">
        <v>1303</v>
      </c>
      <c r="D10091" s="178" t="s">
        <v>9423</v>
      </c>
      <c r="E10091" s="179">
        <v>38119</v>
      </c>
      <c r="F10091" s="180">
        <v>0</v>
      </c>
      <c r="G10091" s="180">
        <v>5750.54</v>
      </c>
      <c r="H10091" s="180">
        <v>3833.67</v>
      </c>
      <c r="I10091" s="180">
        <f t="shared" si="314"/>
        <v>9584.2099999999991</v>
      </c>
      <c r="J10091" s="177" t="str">
        <f t="shared" si="315"/>
        <v>Date &gt; 1920</v>
      </c>
    </row>
    <row r="10092" spans="1:10" x14ac:dyDescent="0.3">
      <c r="A10092" s="178" t="s">
        <v>3372</v>
      </c>
      <c r="B10092" s="178" t="s">
        <v>13</v>
      </c>
      <c r="C10092" s="178" t="s">
        <v>1303</v>
      </c>
      <c r="D10092" s="178" t="s">
        <v>9423</v>
      </c>
      <c r="E10092" s="179">
        <v>38274</v>
      </c>
      <c r="F10092" s="180">
        <v>0</v>
      </c>
      <c r="G10092" s="180">
        <v>224.87</v>
      </c>
      <c r="H10092" s="180">
        <v>149.91</v>
      </c>
      <c r="I10092" s="180">
        <f t="shared" si="314"/>
        <v>374.78</v>
      </c>
      <c r="J10092" s="177" t="str">
        <f t="shared" si="315"/>
        <v>Date &gt; 1920</v>
      </c>
    </row>
    <row r="10093" spans="1:10" x14ac:dyDescent="0.3">
      <c r="A10093" s="178" t="s">
        <v>3372</v>
      </c>
      <c r="B10093" s="178" t="s">
        <v>13</v>
      </c>
      <c r="C10093" s="178" t="s">
        <v>1303</v>
      </c>
      <c r="D10093" s="178" t="s">
        <v>6380</v>
      </c>
      <c r="E10093" s="179">
        <v>38421</v>
      </c>
      <c r="F10093" s="180">
        <v>0</v>
      </c>
      <c r="G10093" s="180">
        <v>23929.33</v>
      </c>
      <c r="H10093" s="180">
        <v>10255.43</v>
      </c>
      <c r="I10093" s="180">
        <f t="shared" si="314"/>
        <v>34184.76</v>
      </c>
      <c r="J10093" s="177" t="str">
        <f t="shared" si="315"/>
        <v>Date &gt; 1920</v>
      </c>
    </row>
    <row r="10094" spans="1:10" x14ac:dyDescent="0.3">
      <c r="A10094" s="178" t="s">
        <v>3372</v>
      </c>
      <c r="B10094" s="178" t="s">
        <v>13</v>
      </c>
      <c r="C10094" s="178" t="s">
        <v>1303</v>
      </c>
      <c r="D10094" s="178" t="s">
        <v>6380</v>
      </c>
      <c r="E10094" s="179">
        <v>38618</v>
      </c>
      <c r="F10094" s="180">
        <v>0</v>
      </c>
      <c r="G10094" s="180">
        <v>225607.07</v>
      </c>
      <c r="H10094" s="180">
        <v>96688.74</v>
      </c>
      <c r="I10094" s="180">
        <f t="shared" si="314"/>
        <v>322295.81</v>
      </c>
      <c r="J10094" s="177" t="str">
        <f t="shared" si="315"/>
        <v>Date &gt; 1920</v>
      </c>
    </row>
    <row r="10095" spans="1:10" x14ac:dyDescent="0.3">
      <c r="A10095" s="178" t="s">
        <v>3372</v>
      </c>
      <c r="B10095" s="178" t="s">
        <v>13</v>
      </c>
      <c r="C10095" s="178" t="s">
        <v>1303</v>
      </c>
      <c r="D10095" s="178" t="s">
        <v>6380</v>
      </c>
      <c r="E10095" s="179">
        <v>38771</v>
      </c>
      <c r="F10095" s="180">
        <v>0</v>
      </c>
      <c r="G10095" s="180">
        <v>53114.09</v>
      </c>
      <c r="H10095" s="180">
        <v>22763.19</v>
      </c>
      <c r="I10095" s="180">
        <f t="shared" si="314"/>
        <v>75877.279999999999</v>
      </c>
      <c r="J10095" s="177" t="str">
        <f t="shared" si="315"/>
        <v>Date &gt; 1920</v>
      </c>
    </row>
    <row r="10096" spans="1:10" x14ac:dyDescent="0.3">
      <c r="A10096" s="178" t="s">
        <v>3372</v>
      </c>
      <c r="B10096" s="178" t="s">
        <v>13</v>
      </c>
      <c r="C10096" s="178" t="s">
        <v>1303</v>
      </c>
      <c r="D10096" s="178" t="s">
        <v>6380</v>
      </c>
      <c r="E10096" s="179">
        <v>38908</v>
      </c>
      <c r="F10096" s="180">
        <v>0</v>
      </c>
      <c r="G10096" s="180">
        <v>14450.72</v>
      </c>
      <c r="H10096" s="180">
        <v>6193.16</v>
      </c>
      <c r="I10096" s="180">
        <f t="shared" si="314"/>
        <v>20643.879999999997</v>
      </c>
      <c r="J10096" s="177" t="str">
        <f t="shared" si="315"/>
        <v>Date &gt; 1920</v>
      </c>
    </row>
    <row r="10097" spans="1:10" x14ac:dyDescent="0.3">
      <c r="A10097" s="178" t="s">
        <v>3372</v>
      </c>
      <c r="B10097" s="178" t="s">
        <v>13</v>
      </c>
      <c r="C10097" s="178" t="s">
        <v>1303</v>
      </c>
      <c r="D10097" s="178" t="s">
        <v>6380</v>
      </c>
      <c r="E10097" s="179">
        <v>38986</v>
      </c>
      <c r="F10097" s="180">
        <v>0</v>
      </c>
      <c r="G10097" s="180">
        <v>4938.9799999999996</v>
      </c>
      <c r="H10097" s="180">
        <v>2116.71</v>
      </c>
      <c r="I10097" s="180">
        <f t="shared" si="314"/>
        <v>7055.69</v>
      </c>
      <c r="J10097" s="177" t="str">
        <f t="shared" si="315"/>
        <v>Date &gt; 1920</v>
      </c>
    </row>
    <row r="10098" spans="1:10" x14ac:dyDescent="0.3">
      <c r="A10098" s="178" t="s">
        <v>3372</v>
      </c>
      <c r="B10098" s="178" t="s">
        <v>13</v>
      </c>
      <c r="C10098" s="178" t="s">
        <v>1303</v>
      </c>
      <c r="D10098" s="178" t="s">
        <v>6380</v>
      </c>
      <c r="E10098" s="179">
        <v>39001</v>
      </c>
      <c r="F10098" s="180">
        <v>0</v>
      </c>
      <c r="G10098" s="180">
        <v>1889.14</v>
      </c>
      <c r="H10098" s="180">
        <v>2617.5</v>
      </c>
      <c r="I10098" s="180">
        <f t="shared" si="314"/>
        <v>4506.6400000000003</v>
      </c>
      <c r="J10098" s="177" t="str">
        <f t="shared" si="315"/>
        <v>Date &gt; 1920</v>
      </c>
    </row>
    <row r="10099" spans="1:10" x14ac:dyDescent="0.3">
      <c r="A10099" s="178" t="s">
        <v>3372</v>
      </c>
      <c r="B10099" s="178" t="s">
        <v>13</v>
      </c>
      <c r="C10099" s="178" t="s">
        <v>1303</v>
      </c>
      <c r="D10099" s="178" t="s">
        <v>6380</v>
      </c>
      <c r="E10099" s="179">
        <v>39001</v>
      </c>
      <c r="F10099" s="180">
        <v>0</v>
      </c>
      <c r="G10099" s="180">
        <v>4218.3599999999997</v>
      </c>
      <c r="H10099" s="180">
        <v>0</v>
      </c>
      <c r="I10099" s="180">
        <f t="shared" si="314"/>
        <v>4218.3599999999997</v>
      </c>
      <c r="J10099" s="177" t="str">
        <f t="shared" si="315"/>
        <v>Date &gt; 1920</v>
      </c>
    </row>
    <row r="10100" spans="1:10" x14ac:dyDescent="0.3">
      <c r="A10100" s="178" t="s">
        <v>3372</v>
      </c>
      <c r="B10100" s="178" t="s">
        <v>13</v>
      </c>
      <c r="C10100" s="178" t="s">
        <v>1303</v>
      </c>
      <c r="D10100" s="178" t="s">
        <v>6380</v>
      </c>
      <c r="E10100" s="179">
        <v>39113</v>
      </c>
      <c r="F10100" s="180">
        <v>0</v>
      </c>
      <c r="G10100" s="180">
        <v>14962.13</v>
      </c>
      <c r="H10100" s="180">
        <v>6412.34</v>
      </c>
      <c r="I10100" s="180">
        <f t="shared" si="314"/>
        <v>21374.47</v>
      </c>
      <c r="J10100" s="177" t="str">
        <f t="shared" si="315"/>
        <v>Date &gt; 1920</v>
      </c>
    </row>
    <row r="10101" spans="1:10" x14ac:dyDescent="0.3">
      <c r="A10101" s="178" t="s">
        <v>3372</v>
      </c>
      <c r="B10101" s="178" t="s">
        <v>13</v>
      </c>
      <c r="C10101" s="178" t="s">
        <v>1303</v>
      </c>
      <c r="D10101" s="178" t="s">
        <v>6380</v>
      </c>
      <c r="E10101" s="179">
        <v>39332</v>
      </c>
      <c r="F10101" s="180">
        <v>0</v>
      </c>
      <c r="G10101" s="180">
        <v>6857.56</v>
      </c>
      <c r="H10101" s="180">
        <v>2938.96</v>
      </c>
      <c r="I10101" s="180">
        <f t="shared" si="314"/>
        <v>9796.52</v>
      </c>
      <c r="J10101" s="177" t="str">
        <f t="shared" si="315"/>
        <v>Date &gt; 1920</v>
      </c>
    </row>
    <row r="10102" spans="1:10" x14ac:dyDescent="0.3">
      <c r="A10102" s="178" t="s">
        <v>3372</v>
      </c>
      <c r="B10102" s="178" t="s">
        <v>13</v>
      </c>
      <c r="C10102" s="178" t="s">
        <v>1303</v>
      </c>
      <c r="D10102" s="178" t="s">
        <v>9424</v>
      </c>
      <c r="E10102" s="179">
        <v>38413</v>
      </c>
      <c r="F10102" s="180">
        <v>119275</v>
      </c>
      <c r="G10102" s="180">
        <v>0</v>
      </c>
      <c r="H10102" s="180">
        <v>6278.24</v>
      </c>
      <c r="I10102" s="180">
        <f t="shared" si="314"/>
        <v>125553.24</v>
      </c>
      <c r="J10102" s="177" t="str">
        <f t="shared" si="315"/>
        <v>Date &gt; 1920</v>
      </c>
    </row>
    <row r="10103" spans="1:10" x14ac:dyDescent="0.3">
      <c r="A10103" s="178" t="s">
        <v>3372</v>
      </c>
      <c r="B10103" s="178" t="s">
        <v>13</v>
      </c>
      <c r="C10103" s="178" t="s">
        <v>1303</v>
      </c>
      <c r="D10103" s="178" t="s">
        <v>9424</v>
      </c>
      <c r="E10103" s="179">
        <v>38421</v>
      </c>
      <c r="F10103" s="180">
        <v>298798</v>
      </c>
      <c r="G10103" s="180">
        <v>0</v>
      </c>
      <c r="H10103" s="180">
        <v>15727.81</v>
      </c>
      <c r="I10103" s="180">
        <f t="shared" si="314"/>
        <v>314525.81</v>
      </c>
      <c r="J10103" s="177" t="str">
        <f t="shared" si="315"/>
        <v>Date &gt; 1920</v>
      </c>
    </row>
    <row r="10104" spans="1:10" x14ac:dyDescent="0.3">
      <c r="A10104" s="178" t="s">
        <v>3372</v>
      </c>
      <c r="B10104" s="178" t="s">
        <v>13</v>
      </c>
      <c r="C10104" s="178" t="s">
        <v>1303</v>
      </c>
      <c r="D10104" s="178" t="s">
        <v>9424</v>
      </c>
      <c r="E10104" s="179">
        <v>38623</v>
      </c>
      <c r="F10104" s="180">
        <v>345678</v>
      </c>
      <c r="G10104" s="180">
        <v>0</v>
      </c>
      <c r="H10104" s="180">
        <v>18193.25</v>
      </c>
      <c r="I10104" s="180">
        <f t="shared" si="314"/>
        <v>363871.25</v>
      </c>
      <c r="J10104" s="177" t="str">
        <f t="shared" si="315"/>
        <v>Date &gt; 1920</v>
      </c>
    </row>
    <row r="10105" spans="1:10" x14ac:dyDescent="0.3">
      <c r="A10105" s="178" t="s">
        <v>3372</v>
      </c>
      <c r="B10105" s="178" t="s">
        <v>13</v>
      </c>
      <c r="C10105" s="178" t="s">
        <v>1303</v>
      </c>
      <c r="D10105" s="178" t="s">
        <v>9424</v>
      </c>
      <c r="E10105" s="179">
        <v>38775</v>
      </c>
      <c r="F10105" s="180">
        <v>462776</v>
      </c>
      <c r="G10105" s="180">
        <v>0</v>
      </c>
      <c r="H10105" s="180">
        <v>24356.35</v>
      </c>
      <c r="I10105" s="180">
        <f t="shared" si="314"/>
        <v>487132.35</v>
      </c>
      <c r="J10105" s="177" t="str">
        <f t="shared" si="315"/>
        <v>Date &gt; 1920</v>
      </c>
    </row>
    <row r="10106" spans="1:10" x14ac:dyDescent="0.3">
      <c r="A10106" s="178" t="s">
        <v>3372</v>
      </c>
      <c r="B10106" s="178" t="s">
        <v>13</v>
      </c>
      <c r="C10106" s="178" t="s">
        <v>1303</v>
      </c>
      <c r="D10106" s="178" t="s">
        <v>9424</v>
      </c>
      <c r="E10106" s="179">
        <v>38909</v>
      </c>
      <c r="F10106" s="180">
        <v>1647</v>
      </c>
      <c r="G10106" s="180">
        <v>0</v>
      </c>
      <c r="H10106" s="180">
        <v>86.75</v>
      </c>
      <c r="I10106" s="180">
        <f t="shared" si="314"/>
        <v>1733.75</v>
      </c>
      <c r="J10106" s="177" t="str">
        <f t="shared" si="315"/>
        <v>Date &gt; 1920</v>
      </c>
    </row>
    <row r="10107" spans="1:10" x14ac:dyDescent="0.3">
      <c r="A10107" s="178" t="s">
        <v>3372</v>
      </c>
      <c r="B10107" s="178" t="s">
        <v>13</v>
      </c>
      <c r="C10107" s="178" t="s">
        <v>1303</v>
      </c>
      <c r="D10107" s="178" t="s">
        <v>9424</v>
      </c>
      <c r="E10107" s="179">
        <v>39114</v>
      </c>
      <c r="F10107" s="180">
        <v>2078</v>
      </c>
      <c r="G10107" s="180">
        <v>0</v>
      </c>
      <c r="H10107" s="180">
        <v>109</v>
      </c>
      <c r="I10107" s="180">
        <f t="shared" si="314"/>
        <v>2187</v>
      </c>
      <c r="J10107" s="177" t="str">
        <f t="shared" si="315"/>
        <v>Date &gt; 1920</v>
      </c>
    </row>
    <row r="10108" spans="1:10" x14ac:dyDescent="0.3">
      <c r="A10108" s="178" t="s">
        <v>3372</v>
      </c>
      <c r="B10108" s="178" t="s">
        <v>13</v>
      </c>
      <c r="C10108" s="178" t="s">
        <v>1303</v>
      </c>
      <c r="D10108" s="178" t="s">
        <v>9424</v>
      </c>
      <c r="E10108" s="179">
        <v>39346</v>
      </c>
      <c r="F10108" s="180">
        <v>30398</v>
      </c>
      <c r="G10108" s="180">
        <v>0</v>
      </c>
      <c r="H10108" s="180">
        <v>1990.75</v>
      </c>
      <c r="I10108" s="180">
        <f t="shared" si="314"/>
        <v>32388.75</v>
      </c>
      <c r="J10108" s="177" t="str">
        <f t="shared" si="315"/>
        <v>Date &gt; 1920</v>
      </c>
    </row>
    <row r="10109" spans="1:10" x14ac:dyDescent="0.3">
      <c r="A10109" s="178" t="s">
        <v>3372</v>
      </c>
      <c r="B10109" s="178" t="s">
        <v>13</v>
      </c>
      <c r="C10109" s="178" t="s">
        <v>1303</v>
      </c>
      <c r="D10109" s="178" t="s">
        <v>9424</v>
      </c>
      <c r="E10109" s="179">
        <v>39674</v>
      </c>
      <c r="F10109" s="180">
        <v>39845</v>
      </c>
      <c r="G10109" s="180">
        <v>0</v>
      </c>
      <c r="H10109" s="180">
        <v>1807.01</v>
      </c>
      <c r="I10109" s="180">
        <f t="shared" si="314"/>
        <v>41652.01</v>
      </c>
      <c r="J10109" s="177" t="str">
        <f t="shared" si="315"/>
        <v>Date &gt; 1920</v>
      </c>
    </row>
    <row r="10110" spans="1:10" x14ac:dyDescent="0.3">
      <c r="A10110" s="178" t="s">
        <v>3372</v>
      </c>
      <c r="B10110" s="178" t="s">
        <v>13</v>
      </c>
      <c r="C10110" s="178" t="s">
        <v>1303</v>
      </c>
      <c r="D10110" s="178" t="s">
        <v>9425</v>
      </c>
      <c r="E10110" s="179">
        <v>38775</v>
      </c>
      <c r="F10110" s="180">
        <v>2832377</v>
      </c>
      <c r="G10110" s="180">
        <v>0</v>
      </c>
      <c r="H10110" s="180">
        <v>149073.79999999999</v>
      </c>
      <c r="I10110" s="180">
        <f t="shared" si="314"/>
        <v>2981450.8</v>
      </c>
      <c r="J10110" s="177" t="str">
        <f t="shared" si="315"/>
        <v>Date &gt; 1920</v>
      </c>
    </row>
    <row r="10111" spans="1:10" x14ac:dyDescent="0.3">
      <c r="A10111" s="178" t="s">
        <v>3372</v>
      </c>
      <c r="B10111" s="178" t="s">
        <v>13</v>
      </c>
      <c r="C10111" s="178" t="s">
        <v>1303</v>
      </c>
      <c r="D10111" s="178" t="s">
        <v>9425</v>
      </c>
      <c r="E10111" s="179">
        <v>38909</v>
      </c>
      <c r="F10111" s="180">
        <v>55733</v>
      </c>
      <c r="G10111" s="180">
        <v>0</v>
      </c>
      <c r="H10111" s="180">
        <v>2932.54</v>
      </c>
      <c r="I10111" s="180">
        <f t="shared" si="314"/>
        <v>58665.54</v>
      </c>
      <c r="J10111" s="177" t="str">
        <f t="shared" si="315"/>
        <v>Date &gt; 1920</v>
      </c>
    </row>
    <row r="10112" spans="1:10" x14ac:dyDescent="0.3">
      <c r="A10112" s="178" t="s">
        <v>3372</v>
      </c>
      <c r="B10112" s="178" t="s">
        <v>13</v>
      </c>
      <c r="C10112" s="178" t="s">
        <v>1303</v>
      </c>
      <c r="D10112" s="178" t="s">
        <v>9425</v>
      </c>
      <c r="E10112" s="179">
        <v>39125</v>
      </c>
      <c r="F10112" s="180">
        <v>60185</v>
      </c>
      <c r="G10112" s="180">
        <v>0</v>
      </c>
      <c r="H10112" s="180">
        <v>3168.13</v>
      </c>
      <c r="I10112" s="180">
        <f t="shared" si="314"/>
        <v>63353.13</v>
      </c>
      <c r="J10112" s="177" t="str">
        <f t="shared" si="315"/>
        <v>Date &gt; 1920</v>
      </c>
    </row>
    <row r="10113" spans="1:10" x14ac:dyDescent="0.3">
      <c r="A10113" s="178" t="s">
        <v>3372</v>
      </c>
      <c r="B10113" s="178" t="s">
        <v>13</v>
      </c>
      <c r="C10113" s="178" t="s">
        <v>1303</v>
      </c>
      <c r="D10113" s="178" t="s">
        <v>9425</v>
      </c>
      <c r="E10113" s="179">
        <v>39346</v>
      </c>
      <c r="F10113" s="180">
        <v>119060</v>
      </c>
      <c r="G10113" s="180">
        <v>0</v>
      </c>
      <c r="H10113" s="180">
        <v>6266.18</v>
      </c>
      <c r="I10113" s="180">
        <f t="shared" si="314"/>
        <v>125326.18</v>
      </c>
      <c r="J10113" s="177" t="str">
        <f t="shared" si="315"/>
        <v>Date &gt; 1920</v>
      </c>
    </row>
    <row r="10114" spans="1:10" x14ac:dyDescent="0.3">
      <c r="A10114" s="178" t="s">
        <v>3372</v>
      </c>
      <c r="B10114" s="178" t="s">
        <v>13</v>
      </c>
      <c r="C10114" s="178" t="s">
        <v>1303</v>
      </c>
      <c r="D10114" s="178" t="s">
        <v>9425</v>
      </c>
      <c r="E10114" s="179">
        <v>39538</v>
      </c>
      <c r="F10114" s="180">
        <v>80648</v>
      </c>
      <c r="G10114" s="180">
        <v>0</v>
      </c>
      <c r="H10114" s="180">
        <v>4244.79</v>
      </c>
      <c r="I10114" s="180">
        <f t="shared" si="314"/>
        <v>84892.79</v>
      </c>
      <c r="J10114" s="177" t="str">
        <f t="shared" si="315"/>
        <v>Date &gt; 1920</v>
      </c>
    </row>
    <row r="10115" spans="1:10" x14ac:dyDescent="0.3">
      <c r="A10115" s="178" t="s">
        <v>3372</v>
      </c>
      <c r="B10115" s="178" t="s">
        <v>13</v>
      </c>
      <c r="C10115" s="178" t="s">
        <v>1303</v>
      </c>
      <c r="D10115" s="178" t="s">
        <v>9425</v>
      </c>
      <c r="E10115" s="179">
        <v>39877</v>
      </c>
      <c r="F10115" s="180">
        <v>1045</v>
      </c>
      <c r="G10115" s="180">
        <v>0</v>
      </c>
      <c r="H10115" s="180">
        <v>55</v>
      </c>
      <c r="I10115" s="180">
        <f t="shared" si="314"/>
        <v>1100</v>
      </c>
      <c r="J10115" s="177" t="str">
        <f t="shared" si="315"/>
        <v>Date &gt; 1920</v>
      </c>
    </row>
    <row r="10116" spans="1:10" x14ac:dyDescent="0.3">
      <c r="A10116" s="178" t="s">
        <v>3372</v>
      </c>
      <c r="B10116" s="178" t="s">
        <v>13</v>
      </c>
      <c r="C10116" s="178" t="s">
        <v>1303</v>
      </c>
      <c r="D10116" s="178" t="s">
        <v>9426</v>
      </c>
      <c r="E10116" s="179">
        <v>38938</v>
      </c>
      <c r="F10116" s="180">
        <v>286694</v>
      </c>
      <c r="G10116" s="180">
        <v>0</v>
      </c>
      <c r="H10116" s="180">
        <v>15090.01</v>
      </c>
      <c r="I10116" s="180">
        <f t="shared" si="314"/>
        <v>301784.01</v>
      </c>
      <c r="J10116" s="177" t="str">
        <f t="shared" si="315"/>
        <v>Date &gt; 1920</v>
      </c>
    </row>
    <row r="10117" spans="1:10" x14ac:dyDescent="0.3">
      <c r="A10117" s="178" t="s">
        <v>3372</v>
      </c>
      <c r="B10117" s="178" t="s">
        <v>13</v>
      </c>
      <c r="C10117" s="178" t="s">
        <v>1303</v>
      </c>
      <c r="D10117" s="178" t="s">
        <v>9426</v>
      </c>
      <c r="E10117" s="179">
        <v>39009</v>
      </c>
      <c r="F10117" s="180">
        <v>111597</v>
      </c>
      <c r="G10117" s="180">
        <v>111023.92</v>
      </c>
      <c r="H10117" s="180">
        <v>53454.37</v>
      </c>
      <c r="I10117" s="180">
        <f t="shared" ref="I10117:I10180" si="316">SUM(F10117:H10117)</f>
        <v>276075.28999999998</v>
      </c>
      <c r="J10117" s="177" t="str">
        <f t="shared" ref="J10117:J10180" si="317">IF(OR(YEAR(E10117)&gt; 1920, ISBLANK(E10117)), "Date &gt; 1920", "Sketchy date")</f>
        <v>Date &gt; 1920</v>
      </c>
    </row>
    <row r="10118" spans="1:10" x14ac:dyDescent="0.3">
      <c r="A10118" s="178" t="s">
        <v>3372</v>
      </c>
      <c r="B10118" s="178" t="s">
        <v>13</v>
      </c>
      <c r="C10118" s="178" t="s">
        <v>1303</v>
      </c>
      <c r="D10118" s="178" t="s">
        <v>9426</v>
      </c>
      <c r="E10118" s="179">
        <v>39049</v>
      </c>
      <c r="F10118" s="180">
        <v>410234</v>
      </c>
      <c r="G10118" s="180">
        <v>114438.41</v>
      </c>
      <c r="H10118" s="180">
        <v>70635.55</v>
      </c>
      <c r="I10118" s="180">
        <f t="shared" si="316"/>
        <v>595307.96000000008</v>
      </c>
      <c r="J10118" s="177" t="str">
        <f t="shared" si="317"/>
        <v>Date &gt; 1920</v>
      </c>
    </row>
    <row r="10119" spans="1:10" x14ac:dyDescent="0.3">
      <c r="A10119" s="178" t="s">
        <v>3372</v>
      </c>
      <c r="B10119" s="178" t="s">
        <v>13</v>
      </c>
      <c r="C10119" s="178" t="s">
        <v>1303</v>
      </c>
      <c r="D10119" s="178" t="s">
        <v>9426</v>
      </c>
      <c r="E10119" s="179">
        <v>39125</v>
      </c>
      <c r="F10119" s="180">
        <v>53667</v>
      </c>
      <c r="G10119" s="180">
        <v>14712.42</v>
      </c>
      <c r="H10119" s="180">
        <v>9131.02</v>
      </c>
      <c r="I10119" s="180">
        <f t="shared" si="316"/>
        <v>77510.44</v>
      </c>
      <c r="J10119" s="177" t="str">
        <f t="shared" si="317"/>
        <v>Date &gt; 1920</v>
      </c>
    </row>
    <row r="10120" spans="1:10" x14ac:dyDescent="0.3">
      <c r="A10120" s="178" t="s">
        <v>3372</v>
      </c>
      <c r="B10120" s="178" t="s">
        <v>13</v>
      </c>
      <c r="C10120" s="178" t="s">
        <v>1303</v>
      </c>
      <c r="D10120" s="178" t="s">
        <v>9426</v>
      </c>
      <c r="E10120" s="179">
        <v>39363</v>
      </c>
      <c r="F10120" s="180">
        <v>1929</v>
      </c>
      <c r="G10120" s="180">
        <v>538.16999999999996</v>
      </c>
      <c r="H10120" s="180">
        <v>332.83</v>
      </c>
      <c r="I10120" s="180">
        <f t="shared" si="316"/>
        <v>2800</v>
      </c>
      <c r="J10120" s="177" t="str">
        <f t="shared" si="317"/>
        <v>Date &gt; 1920</v>
      </c>
    </row>
    <row r="10121" spans="1:10" x14ac:dyDescent="0.3">
      <c r="A10121" s="178" t="s">
        <v>3372</v>
      </c>
      <c r="B10121" s="178" t="s">
        <v>13</v>
      </c>
      <c r="C10121" s="178" t="s">
        <v>1303</v>
      </c>
      <c r="D10121" s="178" t="s">
        <v>9426</v>
      </c>
      <c r="E10121" s="179">
        <v>39538</v>
      </c>
      <c r="F10121" s="180">
        <v>26215</v>
      </c>
      <c r="G10121" s="180">
        <v>7311.39</v>
      </c>
      <c r="H10121" s="180">
        <v>4513.76</v>
      </c>
      <c r="I10121" s="180">
        <f t="shared" si="316"/>
        <v>38040.15</v>
      </c>
      <c r="J10121" s="177" t="str">
        <f t="shared" si="317"/>
        <v>Date &gt; 1920</v>
      </c>
    </row>
    <row r="10122" spans="1:10" x14ac:dyDescent="0.3">
      <c r="A10122" s="178" t="s">
        <v>3372</v>
      </c>
      <c r="B10122" s="178" t="s">
        <v>13</v>
      </c>
      <c r="C10122" s="178" t="s">
        <v>1303</v>
      </c>
      <c r="D10122" s="178" t="s">
        <v>9426</v>
      </c>
      <c r="E10122" s="179">
        <v>40014</v>
      </c>
      <c r="F10122" s="180">
        <v>344489</v>
      </c>
      <c r="G10122" s="180">
        <v>-248024.31</v>
      </c>
      <c r="H10122" s="180">
        <v>-88164.69</v>
      </c>
      <c r="I10122" s="180">
        <f t="shared" si="316"/>
        <v>8300</v>
      </c>
      <c r="J10122" s="177" t="str">
        <f t="shared" si="317"/>
        <v>Date &gt; 1920</v>
      </c>
    </row>
    <row r="10123" spans="1:10" x14ac:dyDescent="0.3">
      <c r="A10123" s="178" t="s">
        <v>3372</v>
      </c>
      <c r="B10123" s="178" t="s">
        <v>13</v>
      </c>
      <c r="C10123" s="178" t="s">
        <v>1303</v>
      </c>
      <c r="D10123" s="178" t="s">
        <v>9427</v>
      </c>
      <c r="E10123" s="179">
        <v>39114</v>
      </c>
      <c r="F10123" s="180">
        <v>83853</v>
      </c>
      <c r="G10123" s="180">
        <v>0</v>
      </c>
      <c r="H10123" s="180">
        <v>4413.8500000000004</v>
      </c>
      <c r="I10123" s="180">
        <f t="shared" si="316"/>
        <v>88266.85</v>
      </c>
      <c r="J10123" s="177" t="str">
        <f t="shared" si="317"/>
        <v>Date &gt; 1920</v>
      </c>
    </row>
    <row r="10124" spans="1:10" x14ac:dyDescent="0.3">
      <c r="A10124" s="178" t="s">
        <v>3372</v>
      </c>
      <c r="B10124" s="178" t="s">
        <v>13</v>
      </c>
      <c r="C10124" s="178" t="s">
        <v>1303</v>
      </c>
      <c r="D10124" s="178" t="s">
        <v>9427</v>
      </c>
      <c r="E10124" s="179">
        <v>39337</v>
      </c>
      <c r="F10124" s="180">
        <v>897815</v>
      </c>
      <c r="G10124" s="180">
        <v>0</v>
      </c>
      <c r="H10124" s="180">
        <v>47253.01</v>
      </c>
      <c r="I10124" s="180">
        <f t="shared" si="316"/>
        <v>945068.01</v>
      </c>
      <c r="J10124" s="177" t="str">
        <f t="shared" si="317"/>
        <v>Date &gt; 1920</v>
      </c>
    </row>
    <row r="10125" spans="1:10" x14ac:dyDescent="0.3">
      <c r="A10125" s="178" t="s">
        <v>3372</v>
      </c>
      <c r="B10125" s="178" t="s">
        <v>13</v>
      </c>
      <c r="C10125" s="178" t="s">
        <v>1303</v>
      </c>
      <c r="D10125" s="178" t="s">
        <v>9427</v>
      </c>
      <c r="E10125" s="179">
        <v>39538</v>
      </c>
      <c r="F10125" s="180">
        <v>311451</v>
      </c>
      <c r="G10125" s="180">
        <v>0</v>
      </c>
      <c r="H10125" s="180">
        <v>16392.88</v>
      </c>
      <c r="I10125" s="180">
        <f t="shared" si="316"/>
        <v>327843.88</v>
      </c>
      <c r="J10125" s="177" t="str">
        <f t="shared" si="317"/>
        <v>Date &gt; 1920</v>
      </c>
    </row>
    <row r="10126" spans="1:10" x14ac:dyDescent="0.3">
      <c r="A10126" s="178" t="s">
        <v>3372</v>
      </c>
      <c r="B10126" s="178" t="s">
        <v>13</v>
      </c>
      <c r="C10126" s="178" t="s">
        <v>1303</v>
      </c>
      <c r="D10126" s="178" t="s">
        <v>9427</v>
      </c>
      <c r="E10126" s="179">
        <v>39877</v>
      </c>
      <c r="F10126" s="180">
        <v>8541</v>
      </c>
      <c r="G10126" s="180">
        <v>0</v>
      </c>
      <c r="H10126" s="180">
        <v>3080.26</v>
      </c>
      <c r="I10126" s="180">
        <f t="shared" si="316"/>
        <v>11621.26</v>
      </c>
      <c r="J10126" s="177" t="str">
        <f t="shared" si="317"/>
        <v>Date &gt; 1920</v>
      </c>
    </row>
    <row r="10127" spans="1:10" x14ac:dyDescent="0.3">
      <c r="A10127" s="178" t="s">
        <v>3372</v>
      </c>
      <c r="B10127" s="178" t="s">
        <v>13</v>
      </c>
      <c r="C10127" s="178" t="s">
        <v>1303</v>
      </c>
      <c r="D10127" s="178" t="s">
        <v>9427</v>
      </c>
      <c r="E10127" s="179">
        <v>40371</v>
      </c>
      <c r="F10127" s="180">
        <v>30611</v>
      </c>
      <c r="G10127" s="180">
        <v>0</v>
      </c>
      <c r="H10127" s="180">
        <v>-1020.96</v>
      </c>
      <c r="I10127" s="180">
        <f t="shared" si="316"/>
        <v>29590.04</v>
      </c>
      <c r="J10127" s="177" t="str">
        <f t="shared" si="317"/>
        <v>Date &gt; 1920</v>
      </c>
    </row>
    <row r="10128" spans="1:10" x14ac:dyDescent="0.3">
      <c r="A10128" s="178" t="s">
        <v>3372</v>
      </c>
      <c r="B10128" s="178" t="s">
        <v>13</v>
      </c>
      <c r="C10128" s="178" t="s">
        <v>1303</v>
      </c>
      <c r="D10128" s="178" t="s">
        <v>9428</v>
      </c>
      <c r="E10128" s="179">
        <v>39538</v>
      </c>
      <c r="F10128" s="180">
        <v>0</v>
      </c>
      <c r="G10128" s="180">
        <v>113176.01</v>
      </c>
      <c r="H10128" s="180">
        <v>0</v>
      </c>
      <c r="I10128" s="180">
        <f t="shared" si="316"/>
        <v>113176.01</v>
      </c>
      <c r="J10128" s="177" t="str">
        <f t="shared" si="317"/>
        <v>Date &gt; 1920</v>
      </c>
    </row>
    <row r="10129" spans="1:10" x14ac:dyDescent="0.3">
      <c r="A10129" s="178" t="s">
        <v>3372</v>
      </c>
      <c r="B10129" s="178" t="s">
        <v>13</v>
      </c>
      <c r="C10129" s="178" t="s">
        <v>1303</v>
      </c>
      <c r="D10129" s="178" t="s">
        <v>9428</v>
      </c>
      <c r="E10129" s="179">
        <v>39877</v>
      </c>
      <c r="F10129" s="180">
        <v>0</v>
      </c>
      <c r="G10129" s="180">
        <v>4629.37</v>
      </c>
      <c r="H10129" s="180">
        <v>0</v>
      </c>
      <c r="I10129" s="180">
        <f t="shared" si="316"/>
        <v>4629.37</v>
      </c>
      <c r="J10129" s="177" t="str">
        <f t="shared" si="317"/>
        <v>Date &gt; 1920</v>
      </c>
    </row>
    <row r="10130" spans="1:10" x14ac:dyDescent="0.3">
      <c r="A10130" s="178" t="s">
        <v>3372</v>
      </c>
      <c r="B10130" s="178" t="s">
        <v>13</v>
      </c>
      <c r="C10130" s="178" t="s">
        <v>1303</v>
      </c>
      <c r="D10130" s="178" t="s">
        <v>9386</v>
      </c>
      <c r="E10130" s="179">
        <v>39685</v>
      </c>
      <c r="F10130" s="180">
        <v>0</v>
      </c>
      <c r="G10130" s="180">
        <v>6694.3</v>
      </c>
      <c r="H10130" s="180">
        <v>1673.57</v>
      </c>
      <c r="I10130" s="180">
        <f t="shared" si="316"/>
        <v>8367.8700000000008</v>
      </c>
      <c r="J10130" s="177" t="str">
        <f t="shared" si="317"/>
        <v>Date &gt; 1920</v>
      </c>
    </row>
    <row r="10131" spans="1:10" x14ac:dyDescent="0.3">
      <c r="A10131" s="178" t="s">
        <v>3372</v>
      </c>
      <c r="B10131" s="178" t="s">
        <v>13</v>
      </c>
      <c r="C10131" s="178" t="s">
        <v>1303</v>
      </c>
      <c r="D10131" s="178" t="s">
        <v>9429</v>
      </c>
      <c r="E10131" s="179">
        <v>39877</v>
      </c>
      <c r="F10131" s="180">
        <v>20295</v>
      </c>
      <c r="G10131" s="180">
        <v>0</v>
      </c>
      <c r="H10131" s="180">
        <v>1069</v>
      </c>
      <c r="I10131" s="180">
        <f t="shared" si="316"/>
        <v>21364</v>
      </c>
      <c r="J10131" s="177" t="str">
        <f t="shared" si="317"/>
        <v>Date &gt; 1920</v>
      </c>
    </row>
    <row r="10132" spans="1:10" x14ac:dyDescent="0.3">
      <c r="A10132" s="178" t="s">
        <v>3372</v>
      </c>
      <c r="B10132" s="178" t="s">
        <v>13</v>
      </c>
      <c r="C10132" s="178" t="s">
        <v>1303</v>
      </c>
      <c r="D10132" s="178" t="s">
        <v>9429</v>
      </c>
      <c r="E10132" s="179">
        <v>39946</v>
      </c>
      <c r="F10132" s="180">
        <v>15222</v>
      </c>
      <c r="G10132" s="180">
        <v>0</v>
      </c>
      <c r="H10132" s="180">
        <v>801</v>
      </c>
      <c r="I10132" s="180">
        <f t="shared" si="316"/>
        <v>16023</v>
      </c>
      <c r="J10132" s="177" t="str">
        <f t="shared" si="317"/>
        <v>Date &gt; 1920</v>
      </c>
    </row>
    <row r="10133" spans="1:10" x14ac:dyDescent="0.3">
      <c r="A10133" s="178" t="s">
        <v>3372</v>
      </c>
      <c r="B10133" s="178" t="s">
        <v>13</v>
      </c>
      <c r="C10133" s="178" t="s">
        <v>1303</v>
      </c>
      <c r="D10133" s="178" t="s">
        <v>9429</v>
      </c>
      <c r="E10133" s="179">
        <v>40014</v>
      </c>
      <c r="F10133" s="180">
        <v>5223</v>
      </c>
      <c r="G10133" s="180">
        <v>0</v>
      </c>
      <c r="H10133" s="180">
        <v>534</v>
      </c>
      <c r="I10133" s="180">
        <f t="shared" si="316"/>
        <v>5757</v>
      </c>
      <c r="J10133" s="177" t="str">
        <f t="shared" si="317"/>
        <v>Date &gt; 1920</v>
      </c>
    </row>
    <row r="10134" spans="1:10" x14ac:dyDescent="0.3">
      <c r="A10134" s="178" t="s">
        <v>3372</v>
      </c>
      <c r="B10134" s="178" t="s">
        <v>13</v>
      </c>
      <c r="C10134" s="178" t="s">
        <v>1303</v>
      </c>
      <c r="D10134" s="178" t="s">
        <v>9429</v>
      </c>
      <c r="E10134" s="179">
        <v>40812</v>
      </c>
      <c r="F10134" s="180">
        <v>9999</v>
      </c>
      <c r="G10134" s="180">
        <v>0</v>
      </c>
      <c r="H10134" s="180">
        <v>267</v>
      </c>
      <c r="I10134" s="180">
        <f t="shared" si="316"/>
        <v>10266</v>
      </c>
      <c r="J10134" s="177" t="str">
        <f t="shared" si="317"/>
        <v>Date &gt; 1920</v>
      </c>
    </row>
    <row r="10135" spans="1:10" x14ac:dyDescent="0.3">
      <c r="A10135" s="178" t="s">
        <v>3372</v>
      </c>
      <c r="B10135" s="178" t="s">
        <v>13</v>
      </c>
      <c r="C10135" s="178" t="s">
        <v>1303</v>
      </c>
      <c r="D10135" s="178" t="s">
        <v>9430</v>
      </c>
      <c r="E10135" s="179">
        <v>41269</v>
      </c>
      <c r="F10135" s="180">
        <v>16066</v>
      </c>
      <c r="G10135" s="180">
        <v>0</v>
      </c>
      <c r="H10135" s="180">
        <v>1785.45</v>
      </c>
      <c r="I10135" s="180">
        <f t="shared" si="316"/>
        <v>17851.45</v>
      </c>
      <c r="J10135" s="177" t="str">
        <f t="shared" si="317"/>
        <v>Date &gt; 1920</v>
      </c>
    </row>
    <row r="10136" spans="1:10" x14ac:dyDescent="0.3">
      <c r="A10136" s="178" t="s">
        <v>3372</v>
      </c>
      <c r="B10136" s="178" t="s">
        <v>13</v>
      </c>
      <c r="C10136" s="178" t="s">
        <v>1303</v>
      </c>
      <c r="D10136" s="178" t="s">
        <v>9430</v>
      </c>
      <c r="E10136" s="179">
        <v>41381</v>
      </c>
      <c r="F10136" s="180">
        <v>15992</v>
      </c>
      <c r="G10136" s="180">
        <v>0</v>
      </c>
      <c r="H10136" s="180">
        <v>1777.55</v>
      </c>
      <c r="I10136" s="180">
        <f t="shared" si="316"/>
        <v>17769.55</v>
      </c>
      <c r="J10136" s="177" t="str">
        <f t="shared" si="317"/>
        <v>Date &gt; 1920</v>
      </c>
    </row>
    <row r="10137" spans="1:10" x14ac:dyDescent="0.3">
      <c r="A10137" s="178" t="s">
        <v>3372</v>
      </c>
      <c r="B10137" s="178" t="s">
        <v>13</v>
      </c>
      <c r="C10137" s="178" t="s">
        <v>1303</v>
      </c>
      <c r="D10137" s="178" t="s">
        <v>9430</v>
      </c>
      <c r="E10137" s="179">
        <v>41484</v>
      </c>
      <c r="F10137" s="180">
        <v>63290</v>
      </c>
      <c r="G10137" s="180">
        <v>0</v>
      </c>
      <c r="H10137" s="180">
        <v>7446.04</v>
      </c>
      <c r="I10137" s="180">
        <f t="shared" si="316"/>
        <v>70736.039999999994</v>
      </c>
      <c r="J10137" s="177" t="str">
        <f t="shared" si="317"/>
        <v>Date &gt; 1920</v>
      </c>
    </row>
    <row r="10138" spans="1:10" x14ac:dyDescent="0.3">
      <c r="A10138" s="178" t="s">
        <v>3372</v>
      </c>
      <c r="B10138" s="178" t="s">
        <v>13</v>
      </c>
      <c r="C10138" s="178" t="s">
        <v>1303</v>
      </c>
      <c r="D10138" s="178" t="s">
        <v>9430</v>
      </c>
      <c r="E10138" s="179">
        <v>42074</v>
      </c>
      <c r="F10138" s="180">
        <v>2500</v>
      </c>
      <c r="G10138" s="180">
        <v>0</v>
      </c>
      <c r="H10138" s="180">
        <v>688.48</v>
      </c>
      <c r="I10138" s="180">
        <f t="shared" si="316"/>
        <v>3188.48</v>
      </c>
      <c r="J10138" s="177" t="str">
        <f t="shared" si="317"/>
        <v>Date &gt; 1920</v>
      </c>
    </row>
    <row r="10139" spans="1:10" x14ac:dyDescent="0.3">
      <c r="A10139" s="178" t="s">
        <v>3372</v>
      </c>
      <c r="B10139" s="178" t="s">
        <v>13</v>
      </c>
      <c r="C10139" s="178" t="s">
        <v>1303</v>
      </c>
      <c r="D10139" s="178" t="s">
        <v>9430</v>
      </c>
      <c r="E10139" s="179">
        <v>42226</v>
      </c>
      <c r="F10139" s="180">
        <v>17809</v>
      </c>
      <c r="G10139" s="180">
        <v>0</v>
      </c>
      <c r="H10139" s="180">
        <v>74.48</v>
      </c>
      <c r="I10139" s="180">
        <f t="shared" si="316"/>
        <v>17883.48</v>
      </c>
      <c r="J10139" s="177" t="str">
        <f t="shared" si="317"/>
        <v>Date &gt; 1920</v>
      </c>
    </row>
    <row r="10140" spans="1:10" x14ac:dyDescent="0.3">
      <c r="A10140" s="178" t="s">
        <v>3372</v>
      </c>
      <c r="B10140" s="178" t="s">
        <v>13</v>
      </c>
      <c r="C10140" s="178" t="s">
        <v>1303</v>
      </c>
      <c r="D10140" s="178" t="s">
        <v>8101</v>
      </c>
      <c r="E10140" s="179">
        <v>41800</v>
      </c>
      <c r="F10140" s="180">
        <v>227090</v>
      </c>
      <c r="G10140" s="180">
        <v>0</v>
      </c>
      <c r="H10140" s="180">
        <v>26232.5</v>
      </c>
      <c r="I10140" s="180">
        <f t="shared" si="316"/>
        <v>253322.5</v>
      </c>
      <c r="J10140" s="177" t="str">
        <f t="shared" si="317"/>
        <v>Date &gt; 1920</v>
      </c>
    </row>
    <row r="10141" spans="1:10" x14ac:dyDescent="0.3">
      <c r="A10141" s="178" t="s">
        <v>3372</v>
      </c>
      <c r="B10141" s="178" t="s">
        <v>13</v>
      </c>
      <c r="C10141" s="178" t="s">
        <v>1303</v>
      </c>
      <c r="D10141" s="178" t="s">
        <v>8101</v>
      </c>
      <c r="E10141" s="179">
        <v>42226</v>
      </c>
      <c r="F10141" s="180">
        <v>9002</v>
      </c>
      <c r="G10141" s="180">
        <v>0</v>
      </c>
      <c r="H10141" s="180">
        <v>0</v>
      </c>
      <c r="I10141" s="180">
        <f t="shared" si="316"/>
        <v>9002</v>
      </c>
      <c r="J10141" s="177" t="str">
        <f t="shared" si="317"/>
        <v>Date &gt; 1920</v>
      </c>
    </row>
    <row r="10142" spans="1:10" x14ac:dyDescent="0.3">
      <c r="A10142" s="178" t="s">
        <v>3372</v>
      </c>
      <c r="B10142" s="178" t="s">
        <v>13</v>
      </c>
      <c r="C10142" s="178" t="s">
        <v>1303</v>
      </c>
      <c r="D10142" s="178" t="s">
        <v>8994</v>
      </c>
      <c r="E10142" s="179">
        <v>41859</v>
      </c>
      <c r="F10142" s="180">
        <v>0</v>
      </c>
      <c r="G10142" s="180">
        <v>15200</v>
      </c>
      <c r="H10142" s="180">
        <v>3800</v>
      </c>
      <c r="I10142" s="180">
        <f t="shared" si="316"/>
        <v>19000</v>
      </c>
      <c r="J10142" s="177" t="str">
        <f t="shared" si="317"/>
        <v>Date &gt; 1920</v>
      </c>
    </row>
    <row r="10143" spans="1:10" x14ac:dyDescent="0.3">
      <c r="A10143" s="178" t="s">
        <v>3372</v>
      </c>
      <c r="B10143" s="178" t="s">
        <v>13</v>
      </c>
      <c r="C10143" s="178" t="s">
        <v>1303</v>
      </c>
      <c r="D10143" s="178" t="s">
        <v>9431</v>
      </c>
      <c r="E10143" s="179">
        <v>42443</v>
      </c>
      <c r="F10143" s="180">
        <v>189586</v>
      </c>
      <c r="G10143" s="180">
        <v>20632.04</v>
      </c>
      <c r="H10143" s="180">
        <v>14472.46</v>
      </c>
      <c r="I10143" s="180">
        <f t="shared" si="316"/>
        <v>224690.5</v>
      </c>
      <c r="J10143" s="177" t="str">
        <f t="shared" si="317"/>
        <v>Date &gt; 1920</v>
      </c>
    </row>
    <row r="10144" spans="1:10" x14ac:dyDescent="0.3">
      <c r="A10144" s="178" t="s">
        <v>3372</v>
      </c>
      <c r="B10144" s="178" t="s">
        <v>13</v>
      </c>
      <c r="C10144" s="178" t="s">
        <v>1303</v>
      </c>
      <c r="D10144" s="178" t="s">
        <v>9431</v>
      </c>
      <c r="E10144" s="179">
        <v>42864</v>
      </c>
      <c r="F10144" s="180">
        <v>10000</v>
      </c>
      <c r="G10144" s="180">
        <v>0</v>
      </c>
      <c r="H10144" s="180">
        <v>0</v>
      </c>
      <c r="I10144" s="180">
        <f t="shared" si="316"/>
        <v>10000</v>
      </c>
      <c r="J10144" s="177" t="str">
        <f t="shared" si="317"/>
        <v>Date &gt; 1920</v>
      </c>
    </row>
    <row r="10145" spans="1:10" x14ac:dyDescent="0.3">
      <c r="A10145" s="178" t="s">
        <v>3372</v>
      </c>
      <c r="B10145" s="178" t="s">
        <v>13</v>
      </c>
      <c r="C10145" s="178" t="s">
        <v>1303</v>
      </c>
      <c r="D10145" s="178" t="s">
        <v>9431</v>
      </c>
      <c r="E10145" s="179">
        <v>43312</v>
      </c>
      <c r="F10145" s="180">
        <v>12112</v>
      </c>
      <c r="G10145" s="180">
        <v>988.96</v>
      </c>
      <c r="H10145" s="180">
        <v>709.54</v>
      </c>
      <c r="I10145" s="180">
        <f t="shared" si="316"/>
        <v>13810.5</v>
      </c>
      <c r="J10145" s="177" t="str">
        <f t="shared" si="317"/>
        <v>Date &gt; 1920</v>
      </c>
    </row>
    <row r="10146" spans="1:10" x14ac:dyDescent="0.3">
      <c r="A10146" s="178" t="s">
        <v>3372</v>
      </c>
      <c r="B10146" s="178" t="s">
        <v>13</v>
      </c>
      <c r="C10146" s="178" t="s">
        <v>1303</v>
      </c>
      <c r="D10146" s="178" t="s">
        <v>9432</v>
      </c>
      <c r="E10146" s="179">
        <v>43823</v>
      </c>
      <c r="F10146" s="180">
        <v>0</v>
      </c>
      <c r="G10146" s="180">
        <v>128293.99</v>
      </c>
      <c r="H10146" s="180">
        <v>57240</v>
      </c>
      <c r="I10146" s="180">
        <f t="shared" si="316"/>
        <v>185533.99</v>
      </c>
      <c r="J10146" s="177" t="str">
        <f t="shared" si="317"/>
        <v>Date &gt; 1920</v>
      </c>
    </row>
    <row r="10147" spans="1:10" x14ac:dyDescent="0.3">
      <c r="A10147" s="178" t="s">
        <v>3372</v>
      </c>
      <c r="B10147" s="178" t="s">
        <v>13</v>
      </c>
      <c r="C10147" s="178" t="s">
        <v>1303</v>
      </c>
      <c r="D10147" s="178" t="s">
        <v>9432</v>
      </c>
      <c r="E10147" s="179">
        <v>44134</v>
      </c>
      <c r="F10147" s="180">
        <v>0</v>
      </c>
      <c r="G10147" s="180">
        <v>3868.2</v>
      </c>
      <c r="H10147" s="180">
        <v>0</v>
      </c>
      <c r="I10147" s="180">
        <f t="shared" si="316"/>
        <v>3868.2</v>
      </c>
      <c r="J10147" s="177" t="str">
        <f t="shared" si="317"/>
        <v>Date &gt; 1920</v>
      </c>
    </row>
    <row r="10148" spans="1:10" x14ac:dyDescent="0.3">
      <c r="A10148" s="178" t="s">
        <v>3372</v>
      </c>
      <c r="B10148" s="178" t="s">
        <v>13</v>
      </c>
      <c r="C10148" s="178" t="s">
        <v>1303</v>
      </c>
      <c r="D10148" s="178" t="s">
        <v>9432</v>
      </c>
      <c r="E10148" s="179">
        <v>44244</v>
      </c>
      <c r="F10148" s="180">
        <v>0</v>
      </c>
      <c r="G10148" s="180">
        <v>14014</v>
      </c>
      <c r="H10148" s="180">
        <v>5406.93</v>
      </c>
      <c r="I10148" s="180">
        <f t="shared" si="316"/>
        <v>19420.93</v>
      </c>
      <c r="J10148" s="177" t="str">
        <f t="shared" si="317"/>
        <v>Date &gt; 1920</v>
      </c>
    </row>
    <row r="10149" spans="1:10" x14ac:dyDescent="0.3">
      <c r="A10149" s="178" t="s">
        <v>3372</v>
      </c>
      <c r="B10149" s="178" t="s">
        <v>13</v>
      </c>
      <c r="C10149" s="178" t="s">
        <v>1303</v>
      </c>
      <c r="D10149" s="178" t="s">
        <v>9433</v>
      </c>
      <c r="E10149" s="179">
        <v>44264</v>
      </c>
      <c r="F10149" s="180">
        <v>124453</v>
      </c>
      <c r="G10149" s="180">
        <v>0</v>
      </c>
      <c r="H10149" s="180">
        <v>0</v>
      </c>
      <c r="I10149" s="180">
        <f t="shared" si="316"/>
        <v>124453</v>
      </c>
      <c r="J10149" s="177" t="str">
        <f t="shared" si="317"/>
        <v>Date &gt; 1920</v>
      </c>
    </row>
    <row r="10150" spans="1:10" x14ac:dyDescent="0.3">
      <c r="A10150" s="178" t="s">
        <v>3372</v>
      </c>
      <c r="B10150" s="178" t="s">
        <v>13</v>
      </c>
      <c r="C10150" s="178" t="s">
        <v>1303</v>
      </c>
      <c r="D10150" s="178" t="s">
        <v>6345</v>
      </c>
      <c r="E10150" s="179">
        <v>19379</v>
      </c>
      <c r="F10150" s="180">
        <v>37275.620000000003</v>
      </c>
      <c r="G10150" s="180">
        <v>0</v>
      </c>
      <c r="H10150" s="180">
        <v>0</v>
      </c>
      <c r="I10150" s="180">
        <f t="shared" si="316"/>
        <v>37275.620000000003</v>
      </c>
      <c r="J10150" s="177" t="str">
        <f t="shared" si="317"/>
        <v>Date &gt; 1920</v>
      </c>
    </row>
    <row r="10151" spans="1:10" x14ac:dyDescent="0.3">
      <c r="A10151" s="178" t="s">
        <v>3372</v>
      </c>
      <c r="B10151" s="178" t="s">
        <v>13</v>
      </c>
      <c r="C10151" s="178" t="s">
        <v>1303</v>
      </c>
      <c r="D10151" s="178" t="s">
        <v>6345</v>
      </c>
      <c r="E10151" s="179">
        <v>23251</v>
      </c>
      <c r="F10151" s="180">
        <v>4691.18</v>
      </c>
      <c r="G10151" s="180">
        <v>0</v>
      </c>
      <c r="H10151" s="180">
        <v>0</v>
      </c>
      <c r="I10151" s="180">
        <f t="shared" si="316"/>
        <v>4691.18</v>
      </c>
      <c r="J10151" s="177" t="str">
        <f t="shared" si="317"/>
        <v>Date &gt; 1920</v>
      </c>
    </row>
    <row r="10152" spans="1:10" x14ac:dyDescent="0.3">
      <c r="A10152" s="178" t="s">
        <v>3372</v>
      </c>
      <c r="B10152" s="178" t="s">
        <v>29</v>
      </c>
      <c r="C10152" s="178" t="s">
        <v>1309</v>
      </c>
      <c r="D10152" s="178" t="s">
        <v>9231</v>
      </c>
      <c r="E10152" s="179">
        <v>18968</v>
      </c>
      <c r="F10152" s="180">
        <v>11333.62</v>
      </c>
      <c r="G10152" s="180">
        <v>7555.74</v>
      </c>
      <c r="H10152" s="180">
        <v>3777.88</v>
      </c>
      <c r="I10152" s="180">
        <f t="shared" si="316"/>
        <v>22667.24</v>
      </c>
      <c r="J10152" s="177" t="str">
        <f t="shared" si="317"/>
        <v>Date &gt; 1920</v>
      </c>
    </row>
    <row r="10153" spans="1:10" x14ac:dyDescent="0.3">
      <c r="A10153" s="178" t="s">
        <v>3372</v>
      </c>
      <c r="B10153" s="178" t="s">
        <v>29</v>
      </c>
      <c r="C10153" s="178" t="s">
        <v>1309</v>
      </c>
      <c r="D10153" s="178" t="s">
        <v>9434</v>
      </c>
      <c r="E10153" s="179">
        <v>22208</v>
      </c>
      <c r="F10153" s="180">
        <v>0</v>
      </c>
      <c r="G10153" s="180">
        <v>3542.65</v>
      </c>
      <c r="H10153" s="180">
        <v>1771.33</v>
      </c>
      <c r="I10153" s="180">
        <f t="shared" si="316"/>
        <v>5313.98</v>
      </c>
      <c r="J10153" s="177" t="str">
        <f t="shared" si="317"/>
        <v>Date &gt; 1920</v>
      </c>
    </row>
    <row r="10154" spans="1:10" x14ac:dyDescent="0.3">
      <c r="A10154" s="178" t="s">
        <v>3372</v>
      </c>
      <c r="B10154" s="178" t="s">
        <v>29</v>
      </c>
      <c r="C10154" s="178" t="s">
        <v>1309</v>
      </c>
      <c r="D10154" s="178" t="s">
        <v>9435</v>
      </c>
      <c r="E10154" s="179">
        <v>25616</v>
      </c>
      <c r="F10154" s="180">
        <v>0</v>
      </c>
      <c r="G10154" s="180">
        <v>566.66999999999996</v>
      </c>
      <c r="H10154" s="180">
        <v>283.33</v>
      </c>
      <c r="I10154" s="180">
        <f t="shared" si="316"/>
        <v>850</v>
      </c>
      <c r="J10154" s="177" t="str">
        <f t="shared" si="317"/>
        <v>Date &gt; 1920</v>
      </c>
    </row>
    <row r="10155" spans="1:10" x14ac:dyDescent="0.3">
      <c r="A10155" s="178" t="s">
        <v>3372</v>
      </c>
      <c r="B10155" s="178" t="s">
        <v>29</v>
      </c>
      <c r="C10155" s="178" t="s">
        <v>1309</v>
      </c>
      <c r="D10155" s="178" t="s">
        <v>9436</v>
      </c>
      <c r="E10155" s="179">
        <v>26141</v>
      </c>
      <c r="F10155" s="180">
        <v>0</v>
      </c>
      <c r="G10155" s="180">
        <v>7803.19</v>
      </c>
      <c r="H10155" s="180">
        <v>9355.17</v>
      </c>
      <c r="I10155" s="180">
        <f t="shared" si="316"/>
        <v>17158.36</v>
      </c>
      <c r="J10155" s="177" t="str">
        <f t="shared" si="317"/>
        <v>Date &gt; 1920</v>
      </c>
    </row>
    <row r="10156" spans="1:10" x14ac:dyDescent="0.3">
      <c r="A10156" s="178" t="s">
        <v>3372</v>
      </c>
      <c r="B10156" s="178" t="s">
        <v>29</v>
      </c>
      <c r="C10156" s="178" t="s">
        <v>1309</v>
      </c>
      <c r="D10156" s="178" t="s">
        <v>6402</v>
      </c>
      <c r="E10156" s="179">
        <v>27402</v>
      </c>
      <c r="F10156" s="180">
        <v>0</v>
      </c>
      <c r="G10156" s="180">
        <v>12180.46</v>
      </c>
      <c r="H10156" s="180">
        <v>3045.12</v>
      </c>
      <c r="I10156" s="180">
        <f t="shared" si="316"/>
        <v>15225.579999999998</v>
      </c>
      <c r="J10156" s="177" t="str">
        <f t="shared" si="317"/>
        <v>Date &gt; 1920</v>
      </c>
    </row>
    <row r="10157" spans="1:10" x14ac:dyDescent="0.3">
      <c r="A10157" s="178" t="s">
        <v>3372</v>
      </c>
      <c r="B10157" s="178" t="s">
        <v>29</v>
      </c>
      <c r="C10157" s="178" t="s">
        <v>1309</v>
      </c>
      <c r="D10157" s="178" t="s">
        <v>9437</v>
      </c>
      <c r="E10157" s="179">
        <v>28359</v>
      </c>
      <c r="F10157" s="180">
        <v>0</v>
      </c>
      <c r="G10157" s="180">
        <v>36000</v>
      </c>
      <c r="H10157" s="180">
        <v>9562.66</v>
      </c>
      <c r="I10157" s="180">
        <f t="shared" si="316"/>
        <v>45562.66</v>
      </c>
      <c r="J10157" s="177" t="str">
        <f t="shared" si="317"/>
        <v>Date &gt; 1920</v>
      </c>
    </row>
    <row r="10158" spans="1:10" x14ac:dyDescent="0.3">
      <c r="A10158" s="178" t="s">
        <v>3372</v>
      </c>
      <c r="B10158" s="178" t="s">
        <v>29</v>
      </c>
      <c r="C10158" s="178" t="s">
        <v>1309</v>
      </c>
      <c r="D10158" s="178" t="s">
        <v>9438</v>
      </c>
      <c r="E10158" s="179">
        <v>30754</v>
      </c>
      <c r="F10158" s="180">
        <v>413971.81</v>
      </c>
      <c r="G10158" s="180">
        <v>140739.98000000001</v>
      </c>
      <c r="H10158" s="180">
        <v>74943.62</v>
      </c>
      <c r="I10158" s="180">
        <f t="shared" si="316"/>
        <v>629655.41</v>
      </c>
      <c r="J10158" s="177" t="str">
        <f t="shared" si="317"/>
        <v>Date &gt; 1920</v>
      </c>
    </row>
    <row r="10159" spans="1:10" x14ac:dyDescent="0.3">
      <c r="A10159" s="178" t="s">
        <v>3372</v>
      </c>
      <c r="B10159" s="178" t="s">
        <v>29</v>
      </c>
      <c r="C10159" s="178" t="s">
        <v>1309</v>
      </c>
      <c r="D10159" s="178" t="s">
        <v>6345</v>
      </c>
      <c r="E10159" s="179">
        <v>28600</v>
      </c>
      <c r="F10159" s="180">
        <v>0</v>
      </c>
      <c r="G10159" s="180">
        <v>105000</v>
      </c>
      <c r="H10159" s="180">
        <v>76458.070000000007</v>
      </c>
      <c r="I10159" s="180">
        <f t="shared" si="316"/>
        <v>181458.07</v>
      </c>
      <c r="J10159" s="177" t="str">
        <f t="shared" si="317"/>
        <v>Date &gt; 1920</v>
      </c>
    </row>
    <row r="10160" spans="1:10" x14ac:dyDescent="0.3">
      <c r="A10160" s="178" t="s">
        <v>3372</v>
      </c>
      <c r="B10160" s="178" t="s">
        <v>29</v>
      </c>
      <c r="C10160" s="178" t="s">
        <v>1309</v>
      </c>
      <c r="D10160" s="178" t="s">
        <v>9439</v>
      </c>
      <c r="E10160" s="179">
        <v>29517</v>
      </c>
      <c r="F10160" s="180">
        <v>0</v>
      </c>
      <c r="G10160" s="180">
        <v>42952.4</v>
      </c>
      <c r="H10160" s="180">
        <v>21476.19</v>
      </c>
      <c r="I10160" s="180">
        <f t="shared" si="316"/>
        <v>64428.59</v>
      </c>
      <c r="J10160" s="177" t="str">
        <f t="shared" si="317"/>
        <v>Date &gt; 1920</v>
      </c>
    </row>
    <row r="10161" spans="1:10" x14ac:dyDescent="0.3">
      <c r="A10161" s="178" t="s">
        <v>3372</v>
      </c>
      <c r="B10161" s="178" t="s">
        <v>29</v>
      </c>
      <c r="C10161" s="178" t="s">
        <v>1309</v>
      </c>
      <c r="D10161" s="178" t="s">
        <v>9440</v>
      </c>
      <c r="E10161" s="179">
        <v>29977</v>
      </c>
      <c r="F10161" s="180">
        <v>0</v>
      </c>
      <c r="G10161" s="180">
        <v>31275.53</v>
      </c>
      <c r="H10161" s="180">
        <v>15637.76</v>
      </c>
      <c r="I10161" s="180">
        <f t="shared" si="316"/>
        <v>46913.29</v>
      </c>
      <c r="J10161" s="177" t="str">
        <f t="shared" si="317"/>
        <v>Date &gt; 1920</v>
      </c>
    </row>
    <row r="10162" spans="1:10" x14ac:dyDescent="0.3">
      <c r="A10162" s="178" t="s">
        <v>3372</v>
      </c>
      <c r="B10162" s="178" t="s">
        <v>29</v>
      </c>
      <c r="C10162" s="178" t="s">
        <v>1309</v>
      </c>
      <c r="D10162" s="178" t="s">
        <v>9441</v>
      </c>
      <c r="E10162" s="179">
        <v>30883</v>
      </c>
      <c r="F10162" s="180">
        <v>0</v>
      </c>
      <c r="G10162" s="180">
        <v>19015.41</v>
      </c>
      <c r="H10162" s="180">
        <v>9507.7000000000007</v>
      </c>
      <c r="I10162" s="180">
        <f t="shared" si="316"/>
        <v>28523.11</v>
      </c>
      <c r="J10162" s="177" t="str">
        <f t="shared" si="317"/>
        <v>Date &gt; 1920</v>
      </c>
    </row>
    <row r="10163" spans="1:10" x14ac:dyDescent="0.3">
      <c r="A10163" s="178" t="s">
        <v>3372</v>
      </c>
      <c r="B10163" s="178" t="s">
        <v>29</v>
      </c>
      <c r="C10163" s="178" t="s">
        <v>1309</v>
      </c>
      <c r="D10163" s="178" t="s">
        <v>9442</v>
      </c>
      <c r="E10163" s="179">
        <v>31415</v>
      </c>
      <c r="F10163" s="180">
        <v>0</v>
      </c>
      <c r="G10163" s="180">
        <v>40000</v>
      </c>
      <c r="H10163" s="180">
        <v>20000</v>
      </c>
      <c r="I10163" s="180">
        <f t="shared" si="316"/>
        <v>60000</v>
      </c>
      <c r="J10163" s="177" t="str">
        <f t="shared" si="317"/>
        <v>Date &gt; 1920</v>
      </c>
    </row>
    <row r="10164" spans="1:10" x14ac:dyDescent="0.3">
      <c r="A10164" s="178" t="s">
        <v>3372</v>
      </c>
      <c r="B10164" s="178" t="s">
        <v>29</v>
      </c>
      <c r="C10164" s="178" t="s">
        <v>1309</v>
      </c>
      <c r="D10164" s="178" t="s">
        <v>9443</v>
      </c>
      <c r="E10164" s="179">
        <v>31534</v>
      </c>
      <c r="F10164" s="180">
        <v>0</v>
      </c>
      <c r="G10164" s="180">
        <v>4921.33</v>
      </c>
      <c r="H10164" s="180">
        <v>2460.67</v>
      </c>
      <c r="I10164" s="180">
        <f t="shared" si="316"/>
        <v>7382</v>
      </c>
      <c r="J10164" s="177" t="str">
        <f t="shared" si="317"/>
        <v>Date &gt; 1920</v>
      </c>
    </row>
    <row r="10165" spans="1:10" x14ac:dyDescent="0.3">
      <c r="A10165" s="178" t="s">
        <v>3372</v>
      </c>
      <c r="B10165" s="178" t="s">
        <v>29</v>
      </c>
      <c r="C10165" s="178" t="s">
        <v>1309</v>
      </c>
      <c r="D10165" s="178" t="s">
        <v>6404</v>
      </c>
      <c r="E10165" s="179">
        <v>33267</v>
      </c>
      <c r="F10165" s="180">
        <v>0</v>
      </c>
      <c r="G10165" s="180">
        <v>40000</v>
      </c>
      <c r="H10165" s="180">
        <v>20000</v>
      </c>
      <c r="I10165" s="180">
        <f t="shared" si="316"/>
        <v>60000</v>
      </c>
      <c r="J10165" s="177" t="str">
        <f t="shared" si="317"/>
        <v>Date &gt; 1920</v>
      </c>
    </row>
    <row r="10166" spans="1:10" x14ac:dyDescent="0.3">
      <c r="A10166" s="178" t="s">
        <v>3372</v>
      </c>
      <c r="B10166" s="178" t="s">
        <v>29</v>
      </c>
      <c r="C10166" s="178" t="s">
        <v>1309</v>
      </c>
      <c r="D10166" s="178" t="s">
        <v>9444</v>
      </c>
      <c r="E10166" s="179">
        <v>33190</v>
      </c>
      <c r="F10166" s="180">
        <v>0</v>
      </c>
      <c r="G10166" s="180">
        <v>58619.64</v>
      </c>
      <c r="H10166" s="180">
        <v>29309.82</v>
      </c>
      <c r="I10166" s="180">
        <f t="shared" si="316"/>
        <v>87929.459999999992</v>
      </c>
      <c r="J10166" s="177" t="str">
        <f t="shared" si="317"/>
        <v>Date &gt; 1920</v>
      </c>
    </row>
    <row r="10167" spans="1:10" x14ac:dyDescent="0.3">
      <c r="A10167" s="178" t="s">
        <v>3372</v>
      </c>
      <c r="B10167" s="178" t="s">
        <v>29</v>
      </c>
      <c r="C10167" s="178" t="s">
        <v>1309</v>
      </c>
      <c r="D10167" s="178" t="s">
        <v>9444</v>
      </c>
      <c r="E10167" s="179">
        <v>33207</v>
      </c>
      <c r="F10167" s="180">
        <v>0</v>
      </c>
      <c r="G10167" s="180">
        <v>62028.86</v>
      </c>
      <c r="H10167" s="180">
        <v>31014.43</v>
      </c>
      <c r="I10167" s="180">
        <f t="shared" si="316"/>
        <v>93043.290000000008</v>
      </c>
      <c r="J10167" s="177" t="str">
        <f t="shared" si="317"/>
        <v>Date &gt; 1920</v>
      </c>
    </row>
    <row r="10168" spans="1:10" x14ac:dyDescent="0.3">
      <c r="A10168" s="178" t="s">
        <v>3372</v>
      </c>
      <c r="B10168" s="178" t="s">
        <v>29</v>
      </c>
      <c r="C10168" s="178" t="s">
        <v>1309</v>
      </c>
      <c r="D10168" s="178" t="s">
        <v>9444</v>
      </c>
      <c r="E10168" s="179">
        <v>33280</v>
      </c>
      <c r="F10168" s="180">
        <v>0</v>
      </c>
      <c r="G10168" s="180">
        <v>122580.87</v>
      </c>
      <c r="H10168" s="180">
        <v>61290.44</v>
      </c>
      <c r="I10168" s="180">
        <f t="shared" si="316"/>
        <v>183871.31</v>
      </c>
      <c r="J10168" s="177" t="str">
        <f t="shared" si="317"/>
        <v>Date &gt; 1920</v>
      </c>
    </row>
    <row r="10169" spans="1:10" x14ac:dyDescent="0.3">
      <c r="A10169" s="178" t="s">
        <v>3372</v>
      </c>
      <c r="B10169" s="178" t="s">
        <v>29</v>
      </c>
      <c r="C10169" s="178" t="s">
        <v>1309</v>
      </c>
      <c r="D10169" s="178" t="s">
        <v>9444</v>
      </c>
      <c r="E10169" s="179">
        <v>33497</v>
      </c>
      <c r="F10169" s="180">
        <v>0</v>
      </c>
      <c r="G10169" s="180">
        <v>28594.31</v>
      </c>
      <c r="H10169" s="180">
        <v>14297.15</v>
      </c>
      <c r="I10169" s="180">
        <f t="shared" si="316"/>
        <v>42891.46</v>
      </c>
      <c r="J10169" s="177" t="str">
        <f t="shared" si="317"/>
        <v>Date &gt; 1920</v>
      </c>
    </row>
    <row r="10170" spans="1:10" x14ac:dyDescent="0.3">
      <c r="A10170" s="178" t="s">
        <v>3372</v>
      </c>
      <c r="B10170" s="178" t="s">
        <v>29</v>
      </c>
      <c r="C10170" s="178" t="s">
        <v>1309</v>
      </c>
      <c r="D10170" s="178" t="s">
        <v>9444</v>
      </c>
      <c r="E10170" s="179">
        <v>33742</v>
      </c>
      <c r="F10170" s="180">
        <v>0</v>
      </c>
      <c r="G10170" s="180">
        <v>36176.32</v>
      </c>
      <c r="H10170" s="180">
        <v>55725.7</v>
      </c>
      <c r="I10170" s="180">
        <f t="shared" si="316"/>
        <v>91902.01999999999</v>
      </c>
      <c r="J10170" s="177" t="str">
        <f t="shared" si="317"/>
        <v>Date &gt; 1920</v>
      </c>
    </row>
    <row r="10171" spans="1:10" x14ac:dyDescent="0.3">
      <c r="A10171" s="178" t="s">
        <v>3372</v>
      </c>
      <c r="B10171" s="178" t="s">
        <v>29</v>
      </c>
      <c r="C10171" s="178" t="s">
        <v>1309</v>
      </c>
      <c r="D10171" s="178" t="s">
        <v>9444</v>
      </c>
      <c r="E10171" s="179">
        <v>33742</v>
      </c>
      <c r="F10171" s="180">
        <v>0</v>
      </c>
      <c r="G10171" s="180">
        <v>75275.070000000007</v>
      </c>
      <c r="H10171" s="180">
        <v>0</v>
      </c>
      <c r="I10171" s="180">
        <f t="shared" si="316"/>
        <v>75275.070000000007</v>
      </c>
      <c r="J10171" s="177" t="str">
        <f t="shared" si="317"/>
        <v>Date &gt; 1920</v>
      </c>
    </row>
    <row r="10172" spans="1:10" x14ac:dyDescent="0.3">
      <c r="A10172" s="178" t="s">
        <v>3372</v>
      </c>
      <c r="B10172" s="178" t="s">
        <v>29</v>
      </c>
      <c r="C10172" s="178" t="s">
        <v>1309</v>
      </c>
      <c r="D10172" s="178" t="s">
        <v>9444</v>
      </c>
      <c r="E10172" s="179">
        <v>34045</v>
      </c>
      <c r="F10172" s="180">
        <v>0</v>
      </c>
      <c r="G10172" s="180">
        <v>19864.23</v>
      </c>
      <c r="H10172" s="180">
        <v>9932.1200000000008</v>
      </c>
      <c r="I10172" s="180">
        <f t="shared" si="316"/>
        <v>29796.35</v>
      </c>
      <c r="J10172" s="177" t="str">
        <f t="shared" si="317"/>
        <v>Date &gt; 1920</v>
      </c>
    </row>
    <row r="10173" spans="1:10" x14ac:dyDescent="0.3">
      <c r="A10173" s="178" t="s">
        <v>3372</v>
      </c>
      <c r="B10173" s="178" t="s">
        <v>29</v>
      </c>
      <c r="C10173" s="178" t="s">
        <v>1309</v>
      </c>
      <c r="D10173" s="178" t="s">
        <v>9445</v>
      </c>
      <c r="E10173" s="179">
        <v>34451</v>
      </c>
      <c r="F10173" s="180">
        <v>0</v>
      </c>
      <c r="G10173" s="180">
        <v>6900</v>
      </c>
      <c r="H10173" s="180">
        <v>3450</v>
      </c>
      <c r="I10173" s="180">
        <f t="shared" si="316"/>
        <v>10350</v>
      </c>
      <c r="J10173" s="177" t="str">
        <f t="shared" si="317"/>
        <v>Date &gt; 1920</v>
      </c>
    </row>
    <row r="10174" spans="1:10" x14ac:dyDescent="0.3">
      <c r="A10174" s="178" t="s">
        <v>3372</v>
      </c>
      <c r="B10174" s="178" t="s">
        <v>29</v>
      </c>
      <c r="C10174" s="178" t="s">
        <v>1309</v>
      </c>
      <c r="D10174" s="178" t="s">
        <v>9445</v>
      </c>
      <c r="E10174" s="179">
        <v>34465</v>
      </c>
      <c r="F10174" s="180">
        <v>0</v>
      </c>
      <c r="G10174" s="180">
        <v>2390</v>
      </c>
      <c r="H10174" s="180">
        <v>1195</v>
      </c>
      <c r="I10174" s="180">
        <f t="shared" si="316"/>
        <v>3585</v>
      </c>
      <c r="J10174" s="177" t="str">
        <f t="shared" si="317"/>
        <v>Date &gt; 1920</v>
      </c>
    </row>
    <row r="10175" spans="1:10" x14ac:dyDescent="0.3">
      <c r="A10175" s="178" t="s">
        <v>3372</v>
      </c>
      <c r="B10175" s="178" t="s">
        <v>29</v>
      </c>
      <c r="C10175" s="178" t="s">
        <v>1309</v>
      </c>
      <c r="D10175" s="178" t="s">
        <v>9446</v>
      </c>
      <c r="E10175" s="179">
        <v>34570</v>
      </c>
      <c r="F10175" s="180">
        <v>0</v>
      </c>
      <c r="G10175" s="180">
        <v>6000</v>
      </c>
      <c r="H10175" s="180">
        <v>3000</v>
      </c>
      <c r="I10175" s="180">
        <f t="shared" si="316"/>
        <v>9000</v>
      </c>
      <c r="J10175" s="177" t="str">
        <f t="shared" si="317"/>
        <v>Date &gt; 1920</v>
      </c>
    </row>
    <row r="10176" spans="1:10" x14ac:dyDescent="0.3">
      <c r="A10176" s="178" t="s">
        <v>3372</v>
      </c>
      <c r="B10176" s="178" t="s">
        <v>29</v>
      </c>
      <c r="C10176" s="178" t="s">
        <v>1309</v>
      </c>
      <c r="D10176" s="178" t="s">
        <v>9446</v>
      </c>
      <c r="E10176" s="179">
        <v>34590</v>
      </c>
      <c r="F10176" s="180">
        <v>0</v>
      </c>
      <c r="G10176" s="180">
        <v>10256.08</v>
      </c>
      <c r="H10176" s="180">
        <v>5128.04</v>
      </c>
      <c r="I10176" s="180">
        <f t="shared" si="316"/>
        <v>15384.119999999999</v>
      </c>
      <c r="J10176" s="177" t="str">
        <f t="shared" si="317"/>
        <v>Date &gt; 1920</v>
      </c>
    </row>
    <row r="10177" spans="1:10" x14ac:dyDescent="0.3">
      <c r="A10177" s="178" t="s">
        <v>3372</v>
      </c>
      <c r="B10177" s="178" t="s">
        <v>29</v>
      </c>
      <c r="C10177" s="178" t="s">
        <v>1309</v>
      </c>
      <c r="D10177" s="178" t="s">
        <v>9447</v>
      </c>
      <c r="E10177" s="179">
        <v>34703</v>
      </c>
      <c r="F10177" s="180">
        <v>0</v>
      </c>
      <c r="G10177" s="180">
        <v>30000</v>
      </c>
      <c r="H10177" s="180">
        <v>15000</v>
      </c>
      <c r="I10177" s="180">
        <f t="shared" si="316"/>
        <v>45000</v>
      </c>
      <c r="J10177" s="177" t="str">
        <f t="shared" si="317"/>
        <v>Date &gt; 1920</v>
      </c>
    </row>
    <row r="10178" spans="1:10" x14ac:dyDescent="0.3">
      <c r="A10178" s="178" t="s">
        <v>3372</v>
      </c>
      <c r="B10178" s="178" t="s">
        <v>29</v>
      </c>
      <c r="C10178" s="178" t="s">
        <v>1309</v>
      </c>
      <c r="D10178" s="178" t="s">
        <v>9448</v>
      </c>
      <c r="E10178" s="179">
        <v>35878</v>
      </c>
      <c r="F10178" s="180">
        <v>0</v>
      </c>
      <c r="G10178" s="180">
        <v>3332.15</v>
      </c>
      <c r="H10178" s="180">
        <v>1666.07</v>
      </c>
      <c r="I10178" s="180">
        <f t="shared" si="316"/>
        <v>4998.22</v>
      </c>
      <c r="J10178" s="177" t="str">
        <f t="shared" si="317"/>
        <v>Date &gt; 1920</v>
      </c>
    </row>
    <row r="10179" spans="1:10" x14ac:dyDescent="0.3">
      <c r="A10179" s="178" t="s">
        <v>3372</v>
      </c>
      <c r="B10179" s="178" t="s">
        <v>29</v>
      </c>
      <c r="C10179" s="178" t="s">
        <v>1309</v>
      </c>
      <c r="D10179" s="178" t="s">
        <v>8616</v>
      </c>
      <c r="E10179" s="179">
        <v>34781</v>
      </c>
      <c r="F10179" s="180">
        <v>0</v>
      </c>
      <c r="G10179" s="180">
        <v>1483.12</v>
      </c>
      <c r="H10179" s="180">
        <v>741.56</v>
      </c>
      <c r="I10179" s="180">
        <f t="shared" si="316"/>
        <v>2224.6799999999998</v>
      </c>
      <c r="J10179" s="177" t="str">
        <f t="shared" si="317"/>
        <v>Date &gt; 1920</v>
      </c>
    </row>
    <row r="10180" spans="1:10" x14ac:dyDescent="0.3">
      <c r="A10180" s="178" t="s">
        <v>3372</v>
      </c>
      <c r="B10180" s="178" t="s">
        <v>29</v>
      </c>
      <c r="C10180" s="178" t="s">
        <v>1309</v>
      </c>
      <c r="D10180" s="178" t="s">
        <v>9449</v>
      </c>
      <c r="E10180" s="179">
        <v>35319</v>
      </c>
      <c r="F10180" s="180">
        <v>0</v>
      </c>
      <c r="G10180" s="180">
        <v>5185</v>
      </c>
      <c r="H10180" s="180">
        <v>2592.5</v>
      </c>
      <c r="I10180" s="180">
        <f t="shared" si="316"/>
        <v>7777.5</v>
      </c>
      <c r="J10180" s="177" t="str">
        <f t="shared" si="317"/>
        <v>Date &gt; 1920</v>
      </c>
    </row>
    <row r="10181" spans="1:10" x14ac:dyDescent="0.3">
      <c r="A10181" s="178" t="s">
        <v>3372</v>
      </c>
      <c r="B10181" s="178" t="s">
        <v>29</v>
      </c>
      <c r="C10181" s="178" t="s">
        <v>1309</v>
      </c>
      <c r="D10181" s="178" t="s">
        <v>9450</v>
      </c>
      <c r="E10181" s="179">
        <v>35011</v>
      </c>
      <c r="F10181" s="180">
        <v>0</v>
      </c>
      <c r="G10181" s="180">
        <v>13711.73</v>
      </c>
      <c r="H10181" s="180">
        <v>6855.86</v>
      </c>
      <c r="I10181" s="180">
        <f t="shared" ref="I10181:I10244" si="318">SUM(F10181:H10181)</f>
        <v>20567.59</v>
      </c>
      <c r="J10181" s="177" t="str">
        <f t="shared" ref="J10181:J10244" si="319">IF(OR(YEAR(E10181)&gt; 1920, ISBLANK(E10181)), "Date &gt; 1920", "Sketchy date")</f>
        <v>Date &gt; 1920</v>
      </c>
    </row>
    <row r="10182" spans="1:10" x14ac:dyDescent="0.3">
      <c r="A10182" s="178" t="s">
        <v>3372</v>
      </c>
      <c r="B10182" s="178" t="s">
        <v>29</v>
      </c>
      <c r="C10182" s="178" t="s">
        <v>1309</v>
      </c>
      <c r="D10182" s="178" t="s">
        <v>9451</v>
      </c>
      <c r="E10182" s="179">
        <v>35319</v>
      </c>
      <c r="F10182" s="180">
        <v>0</v>
      </c>
      <c r="G10182" s="180">
        <v>26000</v>
      </c>
      <c r="H10182" s="180">
        <v>13000</v>
      </c>
      <c r="I10182" s="180">
        <f t="shared" si="318"/>
        <v>39000</v>
      </c>
      <c r="J10182" s="177" t="str">
        <f t="shared" si="319"/>
        <v>Date &gt; 1920</v>
      </c>
    </row>
    <row r="10183" spans="1:10" x14ac:dyDescent="0.3">
      <c r="A10183" s="178" t="s">
        <v>3372</v>
      </c>
      <c r="B10183" s="178" t="s">
        <v>29</v>
      </c>
      <c r="C10183" s="178" t="s">
        <v>1309</v>
      </c>
      <c r="D10183" s="178" t="s">
        <v>9452</v>
      </c>
      <c r="E10183" s="179">
        <v>35319</v>
      </c>
      <c r="F10183" s="180">
        <v>0</v>
      </c>
      <c r="G10183" s="180">
        <v>3937.94</v>
      </c>
      <c r="H10183" s="180">
        <v>1968.96</v>
      </c>
      <c r="I10183" s="180">
        <f t="shared" si="318"/>
        <v>5906.9</v>
      </c>
      <c r="J10183" s="177" t="str">
        <f t="shared" si="319"/>
        <v>Date &gt; 1920</v>
      </c>
    </row>
    <row r="10184" spans="1:10" x14ac:dyDescent="0.3">
      <c r="A10184" s="178" t="s">
        <v>3372</v>
      </c>
      <c r="B10184" s="178" t="s">
        <v>29</v>
      </c>
      <c r="C10184" s="178" t="s">
        <v>1309</v>
      </c>
      <c r="D10184" s="178" t="s">
        <v>9453</v>
      </c>
      <c r="E10184" s="179">
        <v>36013</v>
      </c>
      <c r="F10184" s="180">
        <v>0</v>
      </c>
      <c r="G10184" s="180">
        <v>2697</v>
      </c>
      <c r="H10184" s="180">
        <v>1798</v>
      </c>
      <c r="I10184" s="180">
        <f t="shared" si="318"/>
        <v>4495</v>
      </c>
      <c r="J10184" s="177" t="str">
        <f t="shared" si="319"/>
        <v>Date &gt; 1920</v>
      </c>
    </row>
    <row r="10185" spans="1:10" x14ac:dyDescent="0.3">
      <c r="A10185" s="178" t="s">
        <v>3372</v>
      </c>
      <c r="B10185" s="178" t="s">
        <v>29</v>
      </c>
      <c r="C10185" s="178" t="s">
        <v>1309</v>
      </c>
      <c r="D10185" s="178" t="s">
        <v>9454</v>
      </c>
      <c r="E10185" s="179">
        <v>36182</v>
      </c>
      <c r="F10185" s="180">
        <v>0</v>
      </c>
      <c r="G10185" s="180">
        <v>30055.3</v>
      </c>
      <c r="H10185" s="180">
        <v>30055.3</v>
      </c>
      <c r="I10185" s="180">
        <f t="shared" si="318"/>
        <v>60110.6</v>
      </c>
      <c r="J10185" s="177" t="str">
        <f t="shared" si="319"/>
        <v>Date &gt; 1920</v>
      </c>
    </row>
    <row r="10186" spans="1:10" x14ac:dyDescent="0.3">
      <c r="A10186" s="178" t="s">
        <v>3372</v>
      </c>
      <c r="B10186" s="178" t="s">
        <v>29</v>
      </c>
      <c r="C10186" s="178" t="s">
        <v>1309</v>
      </c>
      <c r="D10186" s="178" t="s">
        <v>9455</v>
      </c>
      <c r="E10186" s="179">
        <v>36028</v>
      </c>
      <c r="F10186" s="180">
        <v>0</v>
      </c>
      <c r="G10186" s="180">
        <v>5000</v>
      </c>
      <c r="H10186" s="180">
        <v>5000</v>
      </c>
      <c r="I10186" s="180">
        <f t="shared" si="318"/>
        <v>10000</v>
      </c>
      <c r="J10186" s="177" t="str">
        <f t="shared" si="319"/>
        <v>Date &gt; 1920</v>
      </c>
    </row>
    <row r="10187" spans="1:10" x14ac:dyDescent="0.3">
      <c r="A10187" s="178" t="s">
        <v>3372</v>
      </c>
      <c r="B10187" s="178" t="s">
        <v>29</v>
      </c>
      <c r="C10187" s="178" t="s">
        <v>1309</v>
      </c>
      <c r="D10187" s="178" t="s">
        <v>9456</v>
      </c>
      <c r="E10187" s="179">
        <v>36182</v>
      </c>
      <c r="F10187" s="180">
        <v>0</v>
      </c>
      <c r="G10187" s="180">
        <v>17104.66</v>
      </c>
      <c r="H10187" s="180">
        <v>11403.11</v>
      </c>
      <c r="I10187" s="180">
        <f t="shared" si="318"/>
        <v>28507.77</v>
      </c>
      <c r="J10187" s="177" t="str">
        <f t="shared" si="319"/>
        <v>Date &gt; 1920</v>
      </c>
    </row>
    <row r="10188" spans="1:10" x14ac:dyDescent="0.3">
      <c r="A10188" s="178" t="s">
        <v>3372</v>
      </c>
      <c r="B10188" s="178" t="s">
        <v>29</v>
      </c>
      <c r="C10188" s="178" t="s">
        <v>1309</v>
      </c>
      <c r="D10188" s="178" t="s">
        <v>7249</v>
      </c>
      <c r="E10188" s="179">
        <v>36626</v>
      </c>
      <c r="F10188" s="180">
        <v>0</v>
      </c>
      <c r="G10188" s="180">
        <v>27000</v>
      </c>
      <c r="H10188" s="180">
        <v>27000</v>
      </c>
      <c r="I10188" s="180">
        <f t="shared" si="318"/>
        <v>54000</v>
      </c>
      <c r="J10188" s="177" t="str">
        <f t="shared" si="319"/>
        <v>Date &gt; 1920</v>
      </c>
    </row>
    <row r="10189" spans="1:10" x14ac:dyDescent="0.3">
      <c r="A10189" s="178" t="s">
        <v>3372</v>
      </c>
      <c r="B10189" s="178" t="s">
        <v>29</v>
      </c>
      <c r="C10189" s="178" t="s">
        <v>1309</v>
      </c>
      <c r="D10189" s="178" t="s">
        <v>9457</v>
      </c>
      <c r="E10189" s="179">
        <v>36626</v>
      </c>
      <c r="F10189" s="180">
        <v>0</v>
      </c>
      <c r="G10189" s="180">
        <v>19495.82</v>
      </c>
      <c r="H10189" s="180">
        <v>12997.22</v>
      </c>
      <c r="I10189" s="180">
        <f t="shared" si="318"/>
        <v>32493.040000000001</v>
      </c>
      <c r="J10189" s="177" t="str">
        <f t="shared" si="319"/>
        <v>Date &gt; 1920</v>
      </c>
    </row>
    <row r="10190" spans="1:10" x14ac:dyDescent="0.3">
      <c r="A10190" s="178" t="s">
        <v>3372</v>
      </c>
      <c r="B10190" s="178" t="s">
        <v>29</v>
      </c>
      <c r="C10190" s="178" t="s">
        <v>1309</v>
      </c>
      <c r="D10190" s="178" t="s">
        <v>9458</v>
      </c>
      <c r="E10190" s="179">
        <v>37551</v>
      </c>
      <c r="F10190" s="180">
        <v>0</v>
      </c>
      <c r="G10190" s="180">
        <v>140983.96</v>
      </c>
      <c r="H10190" s="180">
        <v>140983.94</v>
      </c>
      <c r="I10190" s="180">
        <f t="shared" si="318"/>
        <v>281967.90000000002</v>
      </c>
      <c r="J10190" s="177" t="str">
        <f t="shared" si="319"/>
        <v>Date &gt; 1920</v>
      </c>
    </row>
    <row r="10191" spans="1:10" x14ac:dyDescent="0.3">
      <c r="A10191" s="178" t="s">
        <v>3372</v>
      </c>
      <c r="B10191" s="178" t="s">
        <v>29</v>
      </c>
      <c r="C10191" s="178" t="s">
        <v>1309</v>
      </c>
      <c r="D10191" s="178" t="s">
        <v>9459</v>
      </c>
      <c r="E10191" s="179">
        <v>37896</v>
      </c>
      <c r="F10191" s="180">
        <v>22049</v>
      </c>
      <c r="G10191" s="180">
        <v>0</v>
      </c>
      <c r="H10191" s="180">
        <v>2450</v>
      </c>
      <c r="I10191" s="180">
        <f t="shared" si="318"/>
        <v>24499</v>
      </c>
      <c r="J10191" s="177" t="str">
        <f t="shared" si="319"/>
        <v>Date &gt; 1920</v>
      </c>
    </row>
    <row r="10192" spans="1:10" x14ac:dyDescent="0.3">
      <c r="A10192" s="178" t="s">
        <v>3372</v>
      </c>
      <c r="B10192" s="178" t="s">
        <v>29</v>
      </c>
      <c r="C10192" s="178" t="s">
        <v>1309</v>
      </c>
      <c r="D10192" s="178" t="s">
        <v>9459</v>
      </c>
      <c r="E10192" s="179">
        <v>38392</v>
      </c>
      <c r="F10192" s="180">
        <v>451</v>
      </c>
      <c r="G10192" s="180">
        <v>0</v>
      </c>
      <c r="H10192" s="180">
        <v>50</v>
      </c>
      <c r="I10192" s="180">
        <f t="shared" si="318"/>
        <v>501</v>
      </c>
      <c r="J10192" s="177" t="str">
        <f t="shared" si="319"/>
        <v>Date &gt; 1920</v>
      </c>
    </row>
    <row r="10193" spans="1:10" x14ac:dyDescent="0.3">
      <c r="A10193" s="178" t="s">
        <v>3372</v>
      </c>
      <c r="B10193" s="178" t="s">
        <v>29</v>
      </c>
      <c r="C10193" s="178" t="s">
        <v>1309</v>
      </c>
      <c r="D10193" s="178" t="s">
        <v>8628</v>
      </c>
      <c r="E10193" s="179">
        <v>37269</v>
      </c>
      <c r="F10193" s="180">
        <v>0</v>
      </c>
      <c r="G10193" s="180">
        <v>3635.7</v>
      </c>
      <c r="H10193" s="180">
        <v>2423.8000000000002</v>
      </c>
      <c r="I10193" s="180">
        <f t="shared" si="318"/>
        <v>6059.5</v>
      </c>
      <c r="J10193" s="177" t="str">
        <f t="shared" si="319"/>
        <v>Date &gt; 1920</v>
      </c>
    </row>
    <row r="10194" spans="1:10" x14ac:dyDescent="0.3">
      <c r="A10194" s="178" t="s">
        <v>3372</v>
      </c>
      <c r="B10194" s="178" t="s">
        <v>29</v>
      </c>
      <c r="C10194" s="178" t="s">
        <v>1309</v>
      </c>
      <c r="D10194" s="178" t="s">
        <v>9460</v>
      </c>
      <c r="E10194" s="179">
        <v>38030</v>
      </c>
      <c r="F10194" s="180">
        <v>164955</v>
      </c>
      <c r="G10194" s="180">
        <v>0</v>
      </c>
      <c r="H10194" s="180">
        <v>18329.07</v>
      </c>
      <c r="I10194" s="180">
        <f t="shared" si="318"/>
        <v>183284.07</v>
      </c>
      <c r="J10194" s="177" t="str">
        <f t="shared" si="319"/>
        <v>Date &gt; 1920</v>
      </c>
    </row>
    <row r="10195" spans="1:10" x14ac:dyDescent="0.3">
      <c r="A10195" s="178" t="s">
        <v>3372</v>
      </c>
      <c r="B10195" s="178" t="s">
        <v>29</v>
      </c>
      <c r="C10195" s="178" t="s">
        <v>1309</v>
      </c>
      <c r="D10195" s="178" t="s">
        <v>9460</v>
      </c>
      <c r="E10195" s="179">
        <v>38217</v>
      </c>
      <c r="F10195" s="180">
        <v>2179</v>
      </c>
      <c r="G10195" s="180">
        <v>0</v>
      </c>
      <c r="H10195" s="180">
        <v>242.51</v>
      </c>
      <c r="I10195" s="180">
        <f t="shared" si="318"/>
        <v>2421.5100000000002</v>
      </c>
      <c r="J10195" s="177" t="str">
        <f t="shared" si="319"/>
        <v>Date &gt; 1920</v>
      </c>
    </row>
    <row r="10196" spans="1:10" x14ac:dyDescent="0.3">
      <c r="A10196" s="178" t="s">
        <v>3372</v>
      </c>
      <c r="B10196" s="178" t="s">
        <v>29</v>
      </c>
      <c r="C10196" s="178" t="s">
        <v>1309</v>
      </c>
      <c r="D10196" s="178" t="s">
        <v>9460</v>
      </c>
      <c r="E10196" s="179">
        <v>38329</v>
      </c>
      <c r="F10196" s="180">
        <v>576</v>
      </c>
      <c r="G10196" s="180">
        <v>0</v>
      </c>
      <c r="H10196" s="180">
        <v>64</v>
      </c>
      <c r="I10196" s="180">
        <f t="shared" si="318"/>
        <v>640</v>
      </c>
      <c r="J10196" s="177" t="str">
        <f t="shared" si="319"/>
        <v>Date &gt; 1920</v>
      </c>
    </row>
    <row r="10197" spans="1:10" x14ac:dyDescent="0.3">
      <c r="A10197" s="178" t="s">
        <v>3372</v>
      </c>
      <c r="B10197" s="178" t="s">
        <v>29</v>
      </c>
      <c r="C10197" s="178" t="s">
        <v>1309</v>
      </c>
      <c r="D10197" s="178" t="s">
        <v>7040</v>
      </c>
      <c r="E10197" s="179">
        <v>37986</v>
      </c>
      <c r="F10197" s="180">
        <v>0</v>
      </c>
      <c r="G10197" s="180">
        <v>3000</v>
      </c>
      <c r="H10197" s="180">
        <v>2060</v>
      </c>
      <c r="I10197" s="180">
        <f t="shared" si="318"/>
        <v>5060</v>
      </c>
      <c r="J10197" s="177" t="str">
        <f t="shared" si="319"/>
        <v>Date &gt; 1920</v>
      </c>
    </row>
    <row r="10198" spans="1:10" x14ac:dyDescent="0.3">
      <c r="A10198" s="178" t="s">
        <v>3372</v>
      </c>
      <c r="B10198" s="178" t="s">
        <v>29</v>
      </c>
      <c r="C10198" s="178" t="s">
        <v>1309</v>
      </c>
      <c r="D10198" s="178" t="s">
        <v>9461</v>
      </c>
      <c r="E10198" s="179">
        <v>38392</v>
      </c>
      <c r="F10198" s="180">
        <v>30624</v>
      </c>
      <c r="G10198" s="180">
        <v>0</v>
      </c>
      <c r="H10198" s="180">
        <v>1612</v>
      </c>
      <c r="I10198" s="180">
        <f t="shared" si="318"/>
        <v>32236</v>
      </c>
      <c r="J10198" s="177" t="str">
        <f t="shared" si="319"/>
        <v>Date &gt; 1920</v>
      </c>
    </row>
    <row r="10199" spans="1:10" x14ac:dyDescent="0.3">
      <c r="A10199" s="178" t="s">
        <v>3372</v>
      </c>
      <c r="B10199" s="178" t="s">
        <v>29</v>
      </c>
      <c r="C10199" s="178" t="s">
        <v>1309</v>
      </c>
      <c r="D10199" s="178" t="s">
        <v>9461</v>
      </c>
      <c r="E10199" s="179">
        <v>38623</v>
      </c>
      <c r="F10199" s="180">
        <v>140097</v>
      </c>
      <c r="G10199" s="180">
        <v>0</v>
      </c>
      <c r="H10199" s="180">
        <v>7373.78</v>
      </c>
      <c r="I10199" s="180">
        <f t="shared" si="318"/>
        <v>147470.78</v>
      </c>
      <c r="J10199" s="177" t="str">
        <f t="shared" si="319"/>
        <v>Date &gt; 1920</v>
      </c>
    </row>
    <row r="10200" spans="1:10" x14ac:dyDescent="0.3">
      <c r="A10200" s="178" t="s">
        <v>3372</v>
      </c>
      <c r="B10200" s="178" t="s">
        <v>29</v>
      </c>
      <c r="C10200" s="178" t="s">
        <v>1309</v>
      </c>
      <c r="D10200" s="178" t="s">
        <v>9461</v>
      </c>
      <c r="E10200" s="179">
        <v>38799</v>
      </c>
      <c r="F10200" s="180">
        <v>121141</v>
      </c>
      <c r="G10200" s="180">
        <v>0</v>
      </c>
      <c r="H10200" s="180">
        <v>0</v>
      </c>
      <c r="I10200" s="180">
        <f t="shared" si="318"/>
        <v>121141</v>
      </c>
      <c r="J10200" s="177" t="str">
        <f t="shared" si="319"/>
        <v>Date &gt; 1920</v>
      </c>
    </row>
    <row r="10201" spans="1:10" x14ac:dyDescent="0.3">
      <c r="A10201" s="178" t="s">
        <v>3372</v>
      </c>
      <c r="B10201" s="178" t="s">
        <v>29</v>
      </c>
      <c r="C10201" s="178" t="s">
        <v>1309</v>
      </c>
      <c r="D10201" s="178" t="s">
        <v>9462</v>
      </c>
      <c r="E10201" s="179">
        <v>38476</v>
      </c>
      <c r="F10201" s="180">
        <v>0</v>
      </c>
      <c r="G10201" s="180">
        <v>8887.9</v>
      </c>
      <c r="H10201" s="180">
        <v>3809</v>
      </c>
      <c r="I10201" s="180">
        <f t="shared" si="318"/>
        <v>12696.9</v>
      </c>
      <c r="J10201" s="177" t="str">
        <f t="shared" si="319"/>
        <v>Date &gt; 1920</v>
      </c>
    </row>
    <row r="10202" spans="1:10" x14ac:dyDescent="0.3">
      <c r="A10202" s="178" t="s">
        <v>3372</v>
      </c>
      <c r="B10202" s="178" t="s">
        <v>29</v>
      </c>
      <c r="C10202" s="178" t="s">
        <v>1309</v>
      </c>
      <c r="D10202" s="178" t="s">
        <v>9463</v>
      </c>
      <c r="E10202" s="179">
        <v>38800</v>
      </c>
      <c r="F10202" s="180">
        <v>0</v>
      </c>
      <c r="G10202" s="180">
        <v>972.5</v>
      </c>
      <c r="H10202" s="180">
        <v>972.5</v>
      </c>
      <c r="I10202" s="180">
        <f t="shared" si="318"/>
        <v>1945</v>
      </c>
      <c r="J10202" s="177" t="str">
        <f t="shared" si="319"/>
        <v>Date &gt; 1920</v>
      </c>
    </row>
    <row r="10203" spans="1:10" x14ac:dyDescent="0.3">
      <c r="A10203" s="178" t="s">
        <v>3372</v>
      </c>
      <c r="B10203" s="178" t="s">
        <v>29</v>
      </c>
      <c r="C10203" s="178" t="s">
        <v>1309</v>
      </c>
      <c r="D10203" s="178" t="s">
        <v>9464</v>
      </c>
      <c r="E10203" s="179">
        <v>38884</v>
      </c>
      <c r="F10203" s="180">
        <v>18521</v>
      </c>
      <c r="G10203" s="180">
        <v>0</v>
      </c>
      <c r="H10203" s="180">
        <v>975</v>
      </c>
      <c r="I10203" s="180">
        <f t="shared" si="318"/>
        <v>19496</v>
      </c>
      <c r="J10203" s="177" t="str">
        <f t="shared" si="319"/>
        <v>Date &gt; 1920</v>
      </c>
    </row>
    <row r="10204" spans="1:10" x14ac:dyDescent="0.3">
      <c r="A10204" s="178" t="s">
        <v>3372</v>
      </c>
      <c r="B10204" s="178" t="s">
        <v>29</v>
      </c>
      <c r="C10204" s="178" t="s">
        <v>1309</v>
      </c>
      <c r="D10204" s="178" t="s">
        <v>9464</v>
      </c>
      <c r="E10204" s="179">
        <v>39049</v>
      </c>
      <c r="F10204" s="180">
        <v>21401</v>
      </c>
      <c r="G10204" s="180">
        <v>0</v>
      </c>
      <c r="H10204" s="180">
        <v>1126.75</v>
      </c>
      <c r="I10204" s="180">
        <f t="shared" si="318"/>
        <v>22527.75</v>
      </c>
      <c r="J10204" s="177" t="str">
        <f t="shared" si="319"/>
        <v>Date &gt; 1920</v>
      </c>
    </row>
    <row r="10205" spans="1:10" x14ac:dyDescent="0.3">
      <c r="A10205" s="178" t="s">
        <v>3372</v>
      </c>
      <c r="B10205" s="178" t="s">
        <v>29</v>
      </c>
      <c r="C10205" s="178" t="s">
        <v>1309</v>
      </c>
      <c r="D10205" s="178" t="s">
        <v>9464</v>
      </c>
      <c r="E10205" s="179">
        <v>39106</v>
      </c>
      <c r="F10205" s="180">
        <v>13223</v>
      </c>
      <c r="G10205" s="180">
        <v>0</v>
      </c>
      <c r="H10205" s="180">
        <v>696.05</v>
      </c>
      <c r="I10205" s="180">
        <f t="shared" si="318"/>
        <v>13919.05</v>
      </c>
      <c r="J10205" s="177" t="str">
        <f t="shared" si="319"/>
        <v>Date &gt; 1920</v>
      </c>
    </row>
    <row r="10206" spans="1:10" x14ac:dyDescent="0.3">
      <c r="A10206" s="178" t="s">
        <v>3372</v>
      </c>
      <c r="B10206" s="178" t="s">
        <v>29</v>
      </c>
      <c r="C10206" s="178" t="s">
        <v>1309</v>
      </c>
      <c r="D10206" s="178" t="s">
        <v>9464</v>
      </c>
      <c r="E10206" s="179">
        <v>39563</v>
      </c>
      <c r="F10206" s="180">
        <v>17605</v>
      </c>
      <c r="G10206" s="180">
        <v>0</v>
      </c>
      <c r="H10206" s="180">
        <v>1120.3800000000001</v>
      </c>
      <c r="I10206" s="180">
        <f t="shared" si="318"/>
        <v>18725.38</v>
      </c>
      <c r="J10206" s="177" t="str">
        <f t="shared" si="319"/>
        <v>Date &gt; 1920</v>
      </c>
    </row>
    <row r="10207" spans="1:10" x14ac:dyDescent="0.3">
      <c r="A10207" s="178" t="s">
        <v>3372</v>
      </c>
      <c r="B10207" s="178" t="s">
        <v>29</v>
      </c>
      <c r="C10207" s="178" t="s">
        <v>1309</v>
      </c>
      <c r="D10207" s="178" t="s">
        <v>9464</v>
      </c>
      <c r="E10207" s="179">
        <v>39842</v>
      </c>
      <c r="F10207" s="180">
        <v>9830</v>
      </c>
      <c r="G10207" s="180">
        <v>0</v>
      </c>
      <c r="H10207" s="180">
        <v>323</v>
      </c>
      <c r="I10207" s="180">
        <f t="shared" si="318"/>
        <v>10153</v>
      </c>
      <c r="J10207" s="177" t="str">
        <f t="shared" si="319"/>
        <v>Date &gt; 1920</v>
      </c>
    </row>
    <row r="10208" spans="1:10" x14ac:dyDescent="0.3">
      <c r="A10208" s="178" t="s">
        <v>3372</v>
      </c>
      <c r="B10208" s="178" t="s">
        <v>29</v>
      </c>
      <c r="C10208" s="178" t="s">
        <v>1309</v>
      </c>
      <c r="D10208" s="178" t="s">
        <v>7040</v>
      </c>
      <c r="E10208" s="179">
        <v>38880</v>
      </c>
      <c r="F10208" s="180">
        <v>0</v>
      </c>
      <c r="G10208" s="180">
        <v>7023.8</v>
      </c>
      <c r="H10208" s="180">
        <v>3010.2</v>
      </c>
      <c r="I10208" s="180">
        <f t="shared" si="318"/>
        <v>10034</v>
      </c>
      <c r="J10208" s="177" t="str">
        <f t="shared" si="319"/>
        <v>Date &gt; 1920</v>
      </c>
    </row>
    <row r="10209" spans="1:10" x14ac:dyDescent="0.3">
      <c r="A10209" s="178" t="s">
        <v>3372</v>
      </c>
      <c r="B10209" s="178" t="s">
        <v>29</v>
      </c>
      <c r="C10209" s="178" t="s">
        <v>1309</v>
      </c>
      <c r="D10209" s="178" t="s">
        <v>7040</v>
      </c>
      <c r="E10209" s="179">
        <v>39127</v>
      </c>
      <c r="F10209" s="180">
        <v>0</v>
      </c>
      <c r="G10209" s="180">
        <v>12824.98</v>
      </c>
      <c r="H10209" s="180">
        <v>5496.41</v>
      </c>
      <c r="I10209" s="180">
        <f t="shared" si="318"/>
        <v>18321.39</v>
      </c>
      <c r="J10209" s="177" t="str">
        <f t="shared" si="319"/>
        <v>Date &gt; 1920</v>
      </c>
    </row>
    <row r="10210" spans="1:10" x14ac:dyDescent="0.3">
      <c r="A10210" s="178" t="s">
        <v>3372</v>
      </c>
      <c r="B10210" s="178" t="s">
        <v>29</v>
      </c>
      <c r="C10210" s="178" t="s">
        <v>1309</v>
      </c>
      <c r="D10210" s="178" t="s">
        <v>9465</v>
      </c>
      <c r="E10210" s="179">
        <v>39435</v>
      </c>
      <c r="F10210" s="180">
        <v>20435</v>
      </c>
      <c r="G10210" s="180">
        <v>0</v>
      </c>
      <c r="H10210" s="180">
        <v>1076.5</v>
      </c>
      <c r="I10210" s="180">
        <f t="shared" si="318"/>
        <v>21511.5</v>
      </c>
      <c r="J10210" s="177" t="str">
        <f t="shared" si="319"/>
        <v>Date &gt; 1920</v>
      </c>
    </row>
    <row r="10211" spans="1:10" x14ac:dyDescent="0.3">
      <c r="A10211" s="178" t="s">
        <v>3372</v>
      </c>
      <c r="B10211" s="178" t="s">
        <v>29</v>
      </c>
      <c r="C10211" s="178" t="s">
        <v>1309</v>
      </c>
      <c r="D10211" s="178" t="s">
        <v>9465</v>
      </c>
      <c r="E10211" s="179">
        <v>39759</v>
      </c>
      <c r="F10211" s="180">
        <v>24344</v>
      </c>
      <c r="G10211" s="180">
        <v>0</v>
      </c>
      <c r="H10211" s="180">
        <v>1281</v>
      </c>
      <c r="I10211" s="180">
        <f t="shared" si="318"/>
        <v>25625</v>
      </c>
      <c r="J10211" s="177" t="str">
        <f t="shared" si="319"/>
        <v>Date &gt; 1920</v>
      </c>
    </row>
    <row r="10212" spans="1:10" x14ac:dyDescent="0.3">
      <c r="A10212" s="178" t="s">
        <v>3372</v>
      </c>
      <c r="B10212" s="178" t="s">
        <v>29</v>
      </c>
      <c r="C10212" s="178" t="s">
        <v>1309</v>
      </c>
      <c r="D10212" s="178" t="s">
        <v>9465</v>
      </c>
      <c r="E10212" s="179">
        <v>39877</v>
      </c>
      <c r="F10212" s="180">
        <v>21221</v>
      </c>
      <c r="G10212" s="180">
        <v>0</v>
      </c>
      <c r="H10212" s="180">
        <v>1175</v>
      </c>
      <c r="I10212" s="180">
        <f t="shared" si="318"/>
        <v>22396</v>
      </c>
      <c r="J10212" s="177" t="str">
        <f t="shared" si="319"/>
        <v>Date &gt; 1920</v>
      </c>
    </row>
    <row r="10213" spans="1:10" x14ac:dyDescent="0.3">
      <c r="A10213" s="178" t="s">
        <v>3372</v>
      </c>
      <c r="B10213" s="178" t="s">
        <v>29</v>
      </c>
      <c r="C10213" s="178" t="s">
        <v>1309</v>
      </c>
      <c r="D10213" s="178" t="s">
        <v>9465</v>
      </c>
      <c r="E10213" s="179">
        <v>40409</v>
      </c>
      <c r="F10213" s="180">
        <v>6033</v>
      </c>
      <c r="G10213" s="180">
        <v>0</v>
      </c>
      <c r="H10213" s="180">
        <v>258.5</v>
      </c>
      <c r="I10213" s="180">
        <f t="shared" si="318"/>
        <v>6291.5</v>
      </c>
      <c r="J10213" s="177" t="str">
        <f t="shared" si="319"/>
        <v>Date &gt; 1920</v>
      </c>
    </row>
    <row r="10214" spans="1:10" x14ac:dyDescent="0.3">
      <c r="A10214" s="178" t="s">
        <v>3372</v>
      </c>
      <c r="B10214" s="178" t="s">
        <v>29</v>
      </c>
      <c r="C10214" s="178" t="s">
        <v>1309</v>
      </c>
      <c r="D10214" s="178" t="s">
        <v>9466</v>
      </c>
      <c r="E10214" s="179">
        <v>39722</v>
      </c>
      <c r="F10214" s="180">
        <v>97867</v>
      </c>
      <c r="G10214" s="180">
        <v>0</v>
      </c>
      <c r="H10214" s="180">
        <v>5151.0600000000004</v>
      </c>
      <c r="I10214" s="180">
        <f t="shared" si="318"/>
        <v>103018.06</v>
      </c>
      <c r="J10214" s="177" t="str">
        <f t="shared" si="319"/>
        <v>Date &gt; 1920</v>
      </c>
    </row>
    <row r="10215" spans="1:10" x14ac:dyDescent="0.3">
      <c r="A10215" s="178" t="s">
        <v>3372</v>
      </c>
      <c r="B10215" s="178" t="s">
        <v>29</v>
      </c>
      <c r="C10215" s="178" t="s">
        <v>1309</v>
      </c>
      <c r="D10215" s="178" t="s">
        <v>9466</v>
      </c>
      <c r="E10215" s="179">
        <v>39842</v>
      </c>
      <c r="F10215" s="180">
        <v>3985</v>
      </c>
      <c r="G10215" s="180">
        <v>0</v>
      </c>
      <c r="H10215" s="180">
        <v>426</v>
      </c>
      <c r="I10215" s="180">
        <f t="shared" si="318"/>
        <v>4411</v>
      </c>
      <c r="J10215" s="177" t="str">
        <f t="shared" si="319"/>
        <v>Date &gt; 1920</v>
      </c>
    </row>
    <row r="10216" spans="1:10" x14ac:dyDescent="0.3">
      <c r="A10216" s="178" t="s">
        <v>3372</v>
      </c>
      <c r="B10216" s="178" t="s">
        <v>29</v>
      </c>
      <c r="C10216" s="178" t="s">
        <v>1309</v>
      </c>
      <c r="D10216" s="178" t="s">
        <v>9466</v>
      </c>
      <c r="E10216" s="179">
        <v>39946</v>
      </c>
      <c r="F10216" s="180">
        <v>8098</v>
      </c>
      <c r="G10216" s="180">
        <v>0</v>
      </c>
      <c r="H10216" s="180">
        <v>210.82</v>
      </c>
      <c r="I10216" s="180">
        <f t="shared" si="318"/>
        <v>8308.82</v>
      </c>
      <c r="J10216" s="177" t="str">
        <f t="shared" si="319"/>
        <v>Date &gt; 1920</v>
      </c>
    </row>
    <row r="10217" spans="1:10" x14ac:dyDescent="0.3">
      <c r="A10217" s="178" t="s">
        <v>3372</v>
      </c>
      <c r="B10217" s="178" t="s">
        <v>29</v>
      </c>
      <c r="C10217" s="178" t="s">
        <v>1309</v>
      </c>
      <c r="D10217" s="178" t="s">
        <v>9467</v>
      </c>
      <c r="E10217" s="179">
        <v>39877</v>
      </c>
      <c r="F10217" s="180">
        <v>9000</v>
      </c>
      <c r="G10217" s="180">
        <v>0</v>
      </c>
      <c r="H10217" s="180">
        <v>1000</v>
      </c>
      <c r="I10217" s="180">
        <f t="shared" si="318"/>
        <v>10000</v>
      </c>
      <c r="J10217" s="177" t="str">
        <f t="shared" si="319"/>
        <v>Date &gt; 1920</v>
      </c>
    </row>
    <row r="10218" spans="1:10" x14ac:dyDescent="0.3">
      <c r="A10218" s="178" t="s">
        <v>3372</v>
      </c>
      <c r="B10218" s="178" t="s">
        <v>29</v>
      </c>
      <c r="C10218" s="178" t="s">
        <v>1309</v>
      </c>
      <c r="D10218" s="178" t="s">
        <v>9467</v>
      </c>
      <c r="E10218" s="179">
        <v>39946</v>
      </c>
      <c r="F10218" s="180">
        <v>10000</v>
      </c>
      <c r="G10218" s="180">
        <v>0</v>
      </c>
      <c r="H10218" s="180">
        <v>0</v>
      </c>
      <c r="I10218" s="180">
        <f t="shared" si="318"/>
        <v>10000</v>
      </c>
      <c r="J10218" s="177" t="str">
        <f t="shared" si="319"/>
        <v>Date &gt; 1920</v>
      </c>
    </row>
    <row r="10219" spans="1:10" x14ac:dyDescent="0.3">
      <c r="A10219" s="178" t="s">
        <v>3372</v>
      </c>
      <c r="B10219" s="178" t="s">
        <v>29</v>
      </c>
      <c r="C10219" s="178" t="s">
        <v>1309</v>
      </c>
      <c r="D10219" s="178" t="s">
        <v>9468</v>
      </c>
      <c r="E10219" s="179">
        <v>40088</v>
      </c>
      <c r="F10219" s="180">
        <v>0</v>
      </c>
      <c r="G10219" s="180">
        <v>8951.6299999999992</v>
      </c>
      <c r="H10219" s="180">
        <v>4475.8100000000004</v>
      </c>
      <c r="I10219" s="180">
        <f t="shared" si="318"/>
        <v>13427.439999999999</v>
      </c>
      <c r="J10219" s="177" t="str">
        <f t="shared" si="319"/>
        <v>Date &gt; 1920</v>
      </c>
    </row>
    <row r="10220" spans="1:10" x14ac:dyDescent="0.3">
      <c r="A10220" s="178" t="s">
        <v>3372</v>
      </c>
      <c r="B10220" s="178" t="s">
        <v>29</v>
      </c>
      <c r="C10220" s="178" t="s">
        <v>1309</v>
      </c>
      <c r="D10220" s="178" t="s">
        <v>9469</v>
      </c>
      <c r="E10220" s="179">
        <v>40107</v>
      </c>
      <c r="F10220" s="180">
        <v>292119</v>
      </c>
      <c r="G10220" s="180">
        <v>0</v>
      </c>
      <c r="H10220" s="180">
        <v>15374.97</v>
      </c>
      <c r="I10220" s="180">
        <f t="shared" si="318"/>
        <v>307493.96999999997</v>
      </c>
      <c r="J10220" s="177" t="str">
        <f t="shared" si="319"/>
        <v>Date &gt; 1920</v>
      </c>
    </row>
    <row r="10221" spans="1:10" x14ac:dyDescent="0.3">
      <c r="A10221" s="178" t="s">
        <v>3372</v>
      </c>
      <c r="B10221" s="178" t="s">
        <v>29</v>
      </c>
      <c r="C10221" s="178" t="s">
        <v>1309</v>
      </c>
      <c r="D10221" s="178" t="s">
        <v>9469</v>
      </c>
      <c r="E10221" s="179">
        <v>40500</v>
      </c>
      <c r="F10221" s="180">
        <v>34057</v>
      </c>
      <c r="G10221" s="180">
        <v>0</v>
      </c>
      <c r="H10221" s="180">
        <v>1793</v>
      </c>
      <c r="I10221" s="180">
        <f t="shared" si="318"/>
        <v>35850</v>
      </c>
      <c r="J10221" s="177" t="str">
        <f t="shared" si="319"/>
        <v>Date &gt; 1920</v>
      </c>
    </row>
    <row r="10222" spans="1:10" x14ac:dyDescent="0.3">
      <c r="A10222" s="178" t="s">
        <v>3372</v>
      </c>
      <c r="B10222" s="178" t="s">
        <v>29</v>
      </c>
      <c r="C10222" s="178" t="s">
        <v>1309</v>
      </c>
      <c r="D10222" s="178" t="s">
        <v>9470</v>
      </c>
      <c r="E10222" s="179">
        <v>40147</v>
      </c>
      <c r="F10222" s="180">
        <v>0</v>
      </c>
      <c r="G10222" s="180">
        <v>7870.03</v>
      </c>
      <c r="H10222" s="180">
        <v>4817.67</v>
      </c>
      <c r="I10222" s="180">
        <f t="shared" si="318"/>
        <v>12687.7</v>
      </c>
      <c r="J10222" s="177" t="str">
        <f t="shared" si="319"/>
        <v>Date &gt; 1920</v>
      </c>
    </row>
    <row r="10223" spans="1:10" x14ac:dyDescent="0.3">
      <c r="A10223" s="178" t="s">
        <v>3372</v>
      </c>
      <c r="B10223" s="178" t="s">
        <v>29</v>
      </c>
      <c r="C10223" s="178" t="s">
        <v>1309</v>
      </c>
      <c r="D10223" s="178" t="s">
        <v>9470</v>
      </c>
      <c r="E10223" s="179">
        <v>40262</v>
      </c>
      <c r="F10223" s="180">
        <v>0</v>
      </c>
      <c r="G10223" s="180">
        <v>26950</v>
      </c>
      <c r="H10223" s="180">
        <v>11550</v>
      </c>
      <c r="I10223" s="180">
        <f t="shared" si="318"/>
        <v>38500</v>
      </c>
      <c r="J10223" s="177" t="str">
        <f t="shared" si="319"/>
        <v>Date &gt; 1920</v>
      </c>
    </row>
    <row r="10224" spans="1:10" x14ac:dyDescent="0.3">
      <c r="A10224" s="178" t="s">
        <v>3372</v>
      </c>
      <c r="B10224" s="178" t="s">
        <v>29</v>
      </c>
      <c r="C10224" s="178" t="s">
        <v>1309</v>
      </c>
      <c r="D10224" s="178" t="s">
        <v>9470</v>
      </c>
      <c r="E10224" s="179">
        <v>40640</v>
      </c>
      <c r="F10224" s="180">
        <v>0</v>
      </c>
      <c r="G10224" s="180">
        <v>8080.03</v>
      </c>
      <c r="H10224" s="180">
        <v>9893.9699999999993</v>
      </c>
      <c r="I10224" s="180">
        <f t="shared" si="318"/>
        <v>17974</v>
      </c>
      <c r="J10224" s="177" t="str">
        <f t="shared" si="319"/>
        <v>Date &gt; 1920</v>
      </c>
    </row>
    <row r="10225" spans="1:10" x14ac:dyDescent="0.3">
      <c r="A10225" s="178" t="s">
        <v>3372</v>
      </c>
      <c r="B10225" s="178" t="s">
        <v>29</v>
      </c>
      <c r="C10225" s="178" t="s">
        <v>1309</v>
      </c>
      <c r="D10225" s="178" t="s">
        <v>9470</v>
      </c>
      <c r="E10225" s="179">
        <v>40802</v>
      </c>
      <c r="F10225" s="180">
        <v>0</v>
      </c>
      <c r="G10225" s="180">
        <v>3006.54</v>
      </c>
      <c r="H10225" s="180">
        <v>1840.46</v>
      </c>
      <c r="I10225" s="180">
        <f t="shared" si="318"/>
        <v>4847</v>
      </c>
      <c r="J10225" s="177" t="str">
        <f t="shared" si="319"/>
        <v>Date &gt; 1920</v>
      </c>
    </row>
    <row r="10226" spans="1:10" x14ac:dyDescent="0.3">
      <c r="A10226" s="178" t="s">
        <v>3372</v>
      </c>
      <c r="B10226" s="178" t="s">
        <v>29</v>
      </c>
      <c r="C10226" s="178" t="s">
        <v>1309</v>
      </c>
      <c r="D10226" s="178" t="s">
        <v>9471</v>
      </c>
      <c r="E10226" s="179">
        <v>40702</v>
      </c>
      <c r="F10226" s="180">
        <v>284454</v>
      </c>
      <c r="G10226" s="180">
        <v>0</v>
      </c>
      <c r="H10226" s="180">
        <v>25072.55</v>
      </c>
      <c r="I10226" s="180">
        <f t="shared" si="318"/>
        <v>309526.55</v>
      </c>
      <c r="J10226" s="177" t="str">
        <f t="shared" si="319"/>
        <v>Date &gt; 1920</v>
      </c>
    </row>
    <row r="10227" spans="1:10" x14ac:dyDescent="0.3">
      <c r="A10227" s="178" t="s">
        <v>3372</v>
      </c>
      <c r="B10227" s="178" t="s">
        <v>29</v>
      </c>
      <c r="C10227" s="178" t="s">
        <v>1309</v>
      </c>
      <c r="D10227" s="178" t="s">
        <v>9471</v>
      </c>
      <c r="E10227" s="179">
        <v>40724</v>
      </c>
      <c r="F10227" s="180">
        <v>405933</v>
      </c>
      <c r="G10227" s="180">
        <v>0</v>
      </c>
      <c r="H10227" s="180">
        <v>30464.02</v>
      </c>
      <c r="I10227" s="180">
        <f t="shared" si="318"/>
        <v>436397.02</v>
      </c>
      <c r="J10227" s="177" t="str">
        <f t="shared" si="319"/>
        <v>Date &gt; 1920</v>
      </c>
    </row>
    <row r="10228" spans="1:10" x14ac:dyDescent="0.3">
      <c r="A10228" s="178" t="s">
        <v>3372</v>
      </c>
      <c r="B10228" s="178" t="s">
        <v>29</v>
      </c>
      <c r="C10228" s="178" t="s">
        <v>1309</v>
      </c>
      <c r="D10228" s="178" t="s">
        <v>9471</v>
      </c>
      <c r="E10228" s="179">
        <v>40802</v>
      </c>
      <c r="F10228" s="180">
        <v>593543</v>
      </c>
      <c r="G10228" s="180">
        <v>0</v>
      </c>
      <c r="H10228" s="180">
        <v>31240.14</v>
      </c>
      <c r="I10228" s="180">
        <f t="shared" si="318"/>
        <v>624783.14</v>
      </c>
      <c r="J10228" s="177" t="str">
        <f t="shared" si="319"/>
        <v>Date &gt; 1920</v>
      </c>
    </row>
    <row r="10229" spans="1:10" x14ac:dyDescent="0.3">
      <c r="A10229" s="178" t="s">
        <v>3372</v>
      </c>
      <c r="B10229" s="178" t="s">
        <v>29</v>
      </c>
      <c r="C10229" s="178" t="s">
        <v>1309</v>
      </c>
      <c r="D10229" s="178" t="s">
        <v>9471</v>
      </c>
      <c r="E10229" s="179">
        <v>40812</v>
      </c>
      <c r="F10229" s="180">
        <v>692693</v>
      </c>
      <c r="G10229" s="180">
        <v>0</v>
      </c>
      <c r="H10229" s="180">
        <v>36456.74</v>
      </c>
      <c r="I10229" s="180">
        <f t="shared" si="318"/>
        <v>729149.74</v>
      </c>
      <c r="J10229" s="177" t="str">
        <f t="shared" si="319"/>
        <v>Date &gt; 1920</v>
      </c>
    </row>
    <row r="10230" spans="1:10" x14ac:dyDescent="0.3">
      <c r="A10230" s="178" t="s">
        <v>3372</v>
      </c>
      <c r="B10230" s="178" t="s">
        <v>29</v>
      </c>
      <c r="C10230" s="178" t="s">
        <v>1309</v>
      </c>
      <c r="D10230" s="178" t="s">
        <v>9471</v>
      </c>
      <c r="E10230" s="179">
        <v>41029</v>
      </c>
      <c r="F10230" s="180">
        <v>286532</v>
      </c>
      <c r="G10230" s="180">
        <v>0</v>
      </c>
      <c r="H10230" s="180">
        <v>3003.39</v>
      </c>
      <c r="I10230" s="180">
        <f t="shared" si="318"/>
        <v>289535.39</v>
      </c>
      <c r="J10230" s="177" t="str">
        <f t="shared" si="319"/>
        <v>Date &gt; 1920</v>
      </c>
    </row>
    <row r="10231" spans="1:10" x14ac:dyDescent="0.3">
      <c r="A10231" s="178" t="s">
        <v>3372</v>
      </c>
      <c r="B10231" s="178" t="s">
        <v>29</v>
      </c>
      <c r="C10231" s="178" t="s">
        <v>1309</v>
      </c>
      <c r="D10231" s="178" t="s">
        <v>9471</v>
      </c>
      <c r="E10231" s="179">
        <v>41344</v>
      </c>
      <c r="F10231" s="180">
        <v>135345</v>
      </c>
      <c r="G10231" s="180">
        <v>0</v>
      </c>
      <c r="H10231" s="180">
        <v>0</v>
      </c>
      <c r="I10231" s="180">
        <f t="shared" si="318"/>
        <v>135345</v>
      </c>
      <c r="J10231" s="177" t="str">
        <f t="shared" si="319"/>
        <v>Date &gt; 1920</v>
      </c>
    </row>
    <row r="10232" spans="1:10" x14ac:dyDescent="0.3">
      <c r="A10232" s="178" t="s">
        <v>3372</v>
      </c>
      <c r="B10232" s="178" t="s">
        <v>29</v>
      </c>
      <c r="C10232" s="178" t="s">
        <v>1309</v>
      </c>
      <c r="D10232" s="178" t="s">
        <v>9471</v>
      </c>
      <c r="E10232" s="179">
        <v>41344</v>
      </c>
      <c r="F10232" s="180">
        <v>11943</v>
      </c>
      <c r="G10232" s="180">
        <v>0</v>
      </c>
      <c r="H10232" s="180">
        <v>0</v>
      </c>
      <c r="I10232" s="180">
        <f t="shared" si="318"/>
        <v>11943</v>
      </c>
      <c r="J10232" s="177" t="str">
        <f t="shared" si="319"/>
        <v>Date &gt; 1920</v>
      </c>
    </row>
    <row r="10233" spans="1:10" x14ac:dyDescent="0.3">
      <c r="A10233" s="178" t="s">
        <v>3372</v>
      </c>
      <c r="B10233" s="178" t="s">
        <v>29</v>
      </c>
      <c r="C10233" s="178" t="s">
        <v>1309</v>
      </c>
      <c r="D10233" s="178" t="s">
        <v>9472</v>
      </c>
      <c r="E10233" s="179">
        <v>40659</v>
      </c>
      <c r="F10233" s="180">
        <v>0</v>
      </c>
      <c r="G10233" s="180">
        <v>19691</v>
      </c>
      <c r="H10233" s="180">
        <v>9001.42</v>
      </c>
      <c r="I10233" s="180">
        <f t="shared" si="318"/>
        <v>28692.42</v>
      </c>
      <c r="J10233" s="177" t="str">
        <f t="shared" si="319"/>
        <v>Date &gt; 1920</v>
      </c>
    </row>
    <row r="10234" spans="1:10" x14ac:dyDescent="0.3">
      <c r="A10234" s="178" t="s">
        <v>3372</v>
      </c>
      <c r="B10234" s="178" t="s">
        <v>29</v>
      </c>
      <c r="C10234" s="178" t="s">
        <v>1309</v>
      </c>
      <c r="D10234" s="178" t="s">
        <v>9473</v>
      </c>
      <c r="E10234" s="179">
        <v>41066</v>
      </c>
      <c r="F10234" s="180">
        <v>151641</v>
      </c>
      <c r="G10234" s="180">
        <v>0</v>
      </c>
      <c r="H10234" s="180">
        <v>7982.38</v>
      </c>
      <c r="I10234" s="180">
        <f t="shared" si="318"/>
        <v>159623.38</v>
      </c>
      <c r="J10234" s="177" t="str">
        <f t="shared" si="319"/>
        <v>Date &gt; 1920</v>
      </c>
    </row>
    <row r="10235" spans="1:10" x14ac:dyDescent="0.3">
      <c r="A10235" s="178" t="s">
        <v>3372</v>
      </c>
      <c r="B10235" s="178" t="s">
        <v>29</v>
      </c>
      <c r="C10235" s="178" t="s">
        <v>1309</v>
      </c>
      <c r="D10235" s="178" t="s">
        <v>9473</v>
      </c>
      <c r="E10235" s="179">
        <v>41124</v>
      </c>
      <c r="F10235" s="180">
        <v>579837</v>
      </c>
      <c r="G10235" s="180">
        <v>0</v>
      </c>
      <c r="H10235" s="180">
        <v>30517.74</v>
      </c>
      <c r="I10235" s="180">
        <f t="shared" si="318"/>
        <v>610354.74</v>
      </c>
      <c r="J10235" s="177" t="str">
        <f t="shared" si="319"/>
        <v>Date &gt; 1920</v>
      </c>
    </row>
    <row r="10236" spans="1:10" x14ac:dyDescent="0.3">
      <c r="A10236" s="178" t="s">
        <v>3372</v>
      </c>
      <c r="B10236" s="178" t="s">
        <v>29</v>
      </c>
      <c r="C10236" s="178" t="s">
        <v>1309</v>
      </c>
      <c r="D10236" s="178" t="s">
        <v>9473</v>
      </c>
      <c r="E10236" s="179">
        <v>41170</v>
      </c>
      <c r="F10236" s="180">
        <v>389331</v>
      </c>
      <c r="G10236" s="180">
        <v>0</v>
      </c>
      <c r="H10236" s="180">
        <v>20491.18</v>
      </c>
      <c r="I10236" s="180">
        <f t="shared" si="318"/>
        <v>409822.18</v>
      </c>
      <c r="J10236" s="177" t="str">
        <f t="shared" si="319"/>
        <v>Date &gt; 1920</v>
      </c>
    </row>
    <row r="10237" spans="1:10" x14ac:dyDescent="0.3">
      <c r="A10237" s="178" t="s">
        <v>3372</v>
      </c>
      <c r="B10237" s="178" t="s">
        <v>29</v>
      </c>
      <c r="C10237" s="178" t="s">
        <v>1309</v>
      </c>
      <c r="D10237" s="178" t="s">
        <v>9473</v>
      </c>
      <c r="E10237" s="179">
        <v>41205</v>
      </c>
      <c r="F10237" s="180">
        <v>150400</v>
      </c>
      <c r="G10237" s="180">
        <v>0</v>
      </c>
      <c r="H10237" s="180">
        <v>7915.63</v>
      </c>
      <c r="I10237" s="180">
        <f t="shared" si="318"/>
        <v>158315.63</v>
      </c>
      <c r="J10237" s="177" t="str">
        <f t="shared" si="319"/>
        <v>Date &gt; 1920</v>
      </c>
    </row>
    <row r="10238" spans="1:10" x14ac:dyDescent="0.3">
      <c r="A10238" s="178" t="s">
        <v>3372</v>
      </c>
      <c r="B10238" s="178" t="s">
        <v>29</v>
      </c>
      <c r="C10238" s="178" t="s">
        <v>1309</v>
      </c>
      <c r="D10238" s="178" t="s">
        <v>9473</v>
      </c>
      <c r="E10238" s="179">
        <v>41536</v>
      </c>
      <c r="F10238" s="180">
        <v>255612</v>
      </c>
      <c r="G10238" s="180">
        <v>0</v>
      </c>
      <c r="H10238" s="180">
        <v>13453.06</v>
      </c>
      <c r="I10238" s="180">
        <f t="shared" si="318"/>
        <v>269065.06</v>
      </c>
      <c r="J10238" s="177" t="str">
        <f t="shared" si="319"/>
        <v>Date &gt; 1920</v>
      </c>
    </row>
    <row r="10239" spans="1:10" x14ac:dyDescent="0.3">
      <c r="A10239" s="178" t="s">
        <v>3372</v>
      </c>
      <c r="B10239" s="178" t="s">
        <v>29</v>
      </c>
      <c r="C10239" s="178" t="s">
        <v>1309</v>
      </c>
      <c r="D10239" s="178" t="s">
        <v>9473</v>
      </c>
      <c r="E10239" s="179">
        <v>41536</v>
      </c>
      <c r="F10239" s="180">
        <v>16930</v>
      </c>
      <c r="G10239" s="180">
        <v>0</v>
      </c>
      <c r="H10239" s="180">
        <v>0</v>
      </c>
      <c r="I10239" s="180">
        <f t="shared" si="318"/>
        <v>16930</v>
      </c>
      <c r="J10239" s="177" t="str">
        <f t="shared" si="319"/>
        <v>Date &gt; 1920</v>
      </c>
    </row>
    <row r="10240" spans="1:10" x14ac:dyDescent="0.3">
      <c r="A10240" s="178" t="s">
        <v>3372</v>
      </c>
      <c r="B10240" s="178" t="s">
        <v>29</v>
      </c>
      <c r="C10240" s="178" t="s">
        <v>1309</v>
      </c>
      <c r="D10240" s="178" t="s">
        <v>9474</v>
      </c>
      <c r="E10240" s="179">
        <v>41170</v>
      </c>
      <c r="F10240" s="180">
        <v>326274</v>
      </c>
      <c r="G10240" s="180">
        <v>17172.66</v>
      </c>
      <c r="H10240" s="180">
        <v>0</v>
      </c>
      <c r="I10240" s="180">
        <f t="shared" si="318"/>
        <v>343446.66</v>
      </c>
      <c r="J10240" s="177" t="str">
        <f t="shared" si="319"/>
        <v>Date &gt; 1920</v>
      </c>
    </row>
    <row r="10241" spans="1:10" x14ac:dyDescent="0.3">
      <c r="A10241" s="178" t="s">
        <v>3372</v>
      </c>
      <c r="B10241" s="178" t="s">
        <v>29</v>
      </c>
      <c r="C10241" s="178" t="s">
        <v>1309</v>
      </c>
      <c r="D10241" s="178" t="s">
        <v>9474</v>
      </c>
      <c r="E10241" s="179">
        <v>41205</v>
      </c>
      <c r="F10241" s="180">
        <v>398655</v>
      </c>
      <c r="G10241" s="180">
        <v>22002.11</v>
      </c>
      <c r="H10241" s="180">
        <v>0</v>
      </c>
      <c r="I10241" s="180">
        <f t="shared" si="318"/>
        <v>420657.11</v>
      </c>
      <c r="J10241" s="177" t="str">
        <f t="shared" si="319"/>
        <v>Date &gt; 1920</v>
      </c>
    </row>
    <row r="10242" spans="1:10" x14ac:dyDescent="0.3">
      <c r="A10242" s="178" t="s">
        <v>3372</v>
      </c>
      <c r="B10242" s="178" t="s">
        <v>29</v>
      </c>
      <c r="C10242" s="178" t="s">
        <v>1309</v>
      </c>
      <c r="D10242" s="178" t="s">
        <v>9474</v>
      </c>
      <c r="E10242" s="179">
        <v>41536</v>
      </c>
      <c r="F10242" s="180">
        <v>50000</v>
      </c>
      <c r="G10242" s="180">
        <v>1611.09</v>
      </c>
      <c r="H10242" s="180">
        <v>0</v>
      </c>
      <c r="I10242" s="180">
        <f t="shared" si="318"/>
        <v>51611.09</v>
      </c>
      <c r="J10242" s="177" t="str">
        <f t="shared" si="319"/>
        <v>Date &gt; 1920</v>
      </c>
    </row>
    <row r="10243" spans="1:10" x14ac:dyDescent="0.3">
      <c r="A10243" s="178" t="s">
        <v>3372</v>
      </c>
      <c r="B10243" s="178" t="s">
        <v>29</v>
      </c>
      <c r="C10243" s="178" t="s">
        <v>1309</v>
      </c>
      <c r="D10243" s="178" t="s">
        <v>9474</v>
      </c>
      <c r="E10243" s="179">
        <v>41536</v>
      </c>
      <c r="F10243" s="180">
        <v>8552</v>
      </c>
      <c r="G10243" s="180">
        <v>0</v>
      </c>
      <c r="H10243" s="180">
        <v>0</v>
      </c>
      <c r="I10243" s="180">
        <f t="shared" si="318"/>
        <v>8552</v>
      </c>
      <c r="J10243" s="177" t="str">
        <f t="shared" si="319"/>
        <v>Date &gt; 1920</v>
      </c>
    </row>
    <row r="10244" spans="1:10" x14ac:dyDescent="0.3">
      <c r="A10244" s="178" t="s">
        <v>3372</v>
      </c>
      <c r="B10244" s="178" t="s">
        <v>29</v>
      </c>
      <c r="C10244" s="178" t="s">
        <v>1309</v>
      </c>
      <c r="D10244" s="178" t="s">
        <v>9475</v>
      </c>
      <c r="E10244" s="179">
        <v>41403</v>
      </c>
      <c r="F10244" s="180">
        <v>115037</v>
      </c>
      <c r="G10244" s="180">
        <v>28007.37</v>
      </c>
      <c r="H10244" s="180">
        <v>240811.59</v>
      </c>
      <c r="I10244" s="180">
        <f t="shared" si="318"/>
        <v>383855.95999999996</v>
      </c>
      <c r="J10244" s="177" t="str">
        <f t="shared" si="319"/>
        <v>Date &gt; 1920</v>
      </c>
    </row>
    <row r="10245" spans="1:10" x14ac:dyDescent="0.3">
      <c r="A10245" s="178" t="s">
        <v>3372</v>
      </c>
      <c r="B10245" s="178" t="s">
        <v>29</v>
      </c>
      <c r="C10245" s="178" t="s">
        <v>1309</v>
      </c>
      <c r="D10245" s="178" t="s">
        <v>9475</v>
      </c>
      <c r="E10245" s="179">
        <v>41841</v>
      </c>
      <c r="F10245" s="180">
        <v>180019</v>
      </c>
      <c r="G10245" s="180">
        <v>0.02</v>
      </c>
      <c r="H10245" s="180">
        <v>-180018.99</v>
      </c>
      <c r="I10245" s="180">
        <f t="shared" ref="I10245:I10308" si="320">SUM(F10245:H10245)</f>
        <v>2.9999999998835847E-2</v>
      </c>
      <c r="J10245" s="177" t="str">
        <f t="shared" ref="J10245:J10308" si="321">IF(OR(YEAR(E10245)&gt; 1920, ISBLANK(E10245)), "Date &gt; 1920", "Sketchy date")</f>
        <v>Date &gt; 1920</v>
      </c>
    </row>
    <row r="10246" spans="1:10" x14ac:dyDescent="0.3">
      <c r="A10246" s="178" t="s">
        <v>3372</v>
      </c>
      <c r="B10246" s="178" t="s">
        <v>29</v>
      </c>
      <c r="C10246" s="178" t="s">
        <v>1309</v>
      </c>
      <c r="D10246" s="178" t="s">
        <v>9475</v>
      </c>
      <c r="E10246" s="179">
        <v>41848</v>
      </c>
      <c r="F10246" s="180">
        <v>1</v>
      </c>
      <c r="G10246" s="180">
        <v>0</v>
      </c>
      <c r="H10246" s="180">
        <v>0</v>
      </c>
      <c r="I10246" s="180">
        <f t="shared" si="320"/>
        <v>1</v>
      </c>
      <c r="J10246" s="177" t="str">
        <f t="shared" si="321"/>
        <v>Date &gt; 1920</v>
      </c>
    </row>
    <row r="10247" spans="1:10" x14ac:dyDescent="0.3">
      <c r="A10247" s="178" t="s">
        <v>3372</v>
      </c>
      <c r="B10247" s="178" t="s">
        <v>29</v>
      </c>
      <c r="C10247" s="178" t="s">
        <v>1309</v>
      </c>
      <c r="D10247" s="178" t="s">
        <v>9475</v>
      </c>
      <c r="E10247" s="179">
        <v>42151</v>
      </c>
      <c r="F10247" s="180">
        <v>325</v>
      </c>
      <c r="G10247" s="180">
        <v>30.99</v>
      </c>
      <c r="H10247" s="180">
        <v>67.81</v>
      </c>
      <c r="I10247" s="180">
        <f t="shared" si="320"/>
        <v>423.8</v>
      </c>
      <c r="J10247" s="177" t="str">
        <f t="shared" si="321"/>
        <v>Date &gt; 1920</v>
      </c>
    </row>
    <row r="10248" spans="1:10" x14ac:dyDescent="0.3">
      <c r="A10248" s="178" t="s">
        <v>3372</v>
      </c>
      <c r="B10248" s="178" t="s">
        <v>29</v>
      </c>
      <c r="C10248" s="178" t="s">
        <v>1309</v>
      </c>
      <c r="D10248" s="178" t="s">
        <v>9475</v>
      </c>
      <c r="E10248" s="179">
        <v>42247</v>
      </c>
      <c r="F10248" s="180">
        <v>59348</v>
      </c>
      <c r="G10248" s="180">
        <v>7797.68</v>
      </c>
      <c r="H10248" s="180">
        <v>16925.77</v>
      </c>
      <c r="I10248" s="180">
        <f t="shared" si="320"/>
        <v>84071.45</v>
      </c>
      <c r="J10248" s="177" t="str">
        <f t="shared" si="321"/>
        <v>Date &gt; 1920</v>
      </c>
    </row>
    <row r="10249" spans="1:10" x14ac:dyDescent="0.3">
      <c r="A10249" s="178" t="s">
        <v>3372</v>
      </c>
      <c r="B10249" s="178" t="s">
        <v>29</v>
      </c>
      <c r="C10249" s="178" t="s">
        <v>1309</v>
      </c>
      <c r="D10249" s="178" t="s">
        <v>9475</v>
      </c>
      <c r="E10249" s="179">
        <v>42662</v>
      </c>
      <c r="F10249" s="180">
        <v>-59348</v>
      </c>
      <c r="G10249" s="180">
        <v>-7797.68</v>
      </c>
      <c r="H10249" s="180">
        <v>-16925.77</v>
      </c>
      <c r="I10249" s="180">
        <f t="shared" si="320"/>
        <v>-84071.45</v>
      </c>
      <c r="J10249" s="177" t="str">
        <f t="shared" si="321"/>
        <v>Date &gt; 1920</v>
      </c>
    </row>
    <row r="10250" spans="1:10" x14ac:dyDescent="0.3">
      <c r="A10250" s="178" t="s">
        <v>3372</v>
      </c>
      <c r="B10250" s="178" t="s">
        <v>29</v>
      </c>
      <c r="C10250" s="178" t="s">
        <v>1309</v>
      </c>
      <c r="D10250" s="178" t="s">
        <v>9475</v>
      </c>
      <c r="E10250" s="179">
        <v>42670</v>
      </c>
      <c r="F10250" s="180">
        <v>50875</v>
      </c>
      <c r="G10250" s="180">
        <v>6922.12</v>
      </c>
      <c r="H10250" s="180">
        <v>15025.33</v>
      </c>
      <c r="I10250" s="180">
        <f t="shared" si="320"/>
        <v>72822.45</v>
      </c>
      <c r="J10250" s="177" t="str">
        <f t="shared" si="321"/>
        <v>Date &gt; 1920</v>
      </c>
    </row>
    <row r="10251" spans="1:10" x14ac:dyDescent="0.3">
      <c r="A10251" s="178" t="s">
        <v>3372</v>
      </c>
      <c r="B10251" s="178" t="s">
        <v>29</v>
      </c>
      <c r="C10251" s="178" t="s">
        <v>1309</v>
      </c>
      <c r="D10251" s="178" t="s">
        <v>9475</v>
      </c>
      <c r="E10251" s="179">
        <v>42712</v>
      </c>
      <c r="F10251" s="180">
        <v>22050</v>
      </c>
      <c r="G10251" s="180">
        <v>0</v>
      </c>
      <c r="H10251" s="180">
        <v>0</v>
      </c>
      <c r="I10251" s="180">
        <f t="shared" si="320"/>
        <v>22050</v>
      </c>
      <c r="J10251" s="177" t="str">
        <f t="shared" si="321"/>
        <v>Date &gt; 1920</v>
      </c>
    </row>
    <row r="10252" spans="1:10" x14ac:dyDescent="0.3">
      <c r="A10252" s="178" t="s">
        <v>3372</v>
      </c>
      <c r="B10252" s="178" t="s">
        <v>29</v>
      </c>
      <c r="C10252" s="178" t="s">
        <v>1309</v>
      </c>
      <c r="D10252" s="178" t="s">
        <v>9476</v>
      </c>
      <c r="E10252" s="179">
        <v>42590</v>
      </c>
      <c r="F10252" s="180">
        <v>122699</v>
      </c>
      <c r="G10252" s="180">
        <v>124486.39</v>
      </c>
      <c r="H10252" s="180">
        <v>36253.57</v>
      </c>
      <c r="I10252" s="180">
        <f t="shared" si="320"/>
        <v>283438.96000000002</v>
      </c>
      <c r="J10252" s="177" t="str">
        <f t="shared" si="321"/>
        <v>Date &gt; 1920</v>
      </c>
    </row>
    <row r="10253" spans="1:10" x14ac:dyDescent="0.3">
      <c r="A10253" s="178" t="s">
        <v>3372</v>
      </c>
      <c r="B10253" s="178" t="s">
        <v>29</v>
      </c>
      <c r="C10253" s="178" t="s">
        <v>1309</v>
      </c>
      <c r="D10253" s="178" t="s">
        <v>9476</v>
      </c>
      <c r="E10253" s="179">
        <v>42744</v>
      </c>
      <c r="F10253" s="180">
        <v>245025</v>
      </c>
      <c r="G10253" s="180">
        <v>290084.61</v>
      </c>
      <c r="H10253" s="180">
        <v>80422.149999999994</v>
      </c>
      <c r="I10253" s="180">
        <f t="shared" si="320"/>
        <v>615531.76</v>
      </c>
      <c r="J10253" s="177" t="str">
        <f t="shared" si="321"/>
        <v>Date &gt; 1920</v>
      </c>
    </row>
    <row r="10254" spans="1:10" x14ac:dyDescent="0.3">
      <c r="A10254" s="178" t="s">
        <v>3372</v>
      </c>
      <c r="B10254" s="178" t="s">
        <v>29</v>
      </c>
      <c r="C10254" s="178" t="s">
        <v>1309</v>
      </c>
      <c r="D10254" s="178" t="s">
        <v>9476</v>
      </c>
      <c r="E10254" s="179">
        <v>43266</v>
      </c>
      <c r="F10254" s="180">
        <v>55180</v>
      </c>
      <c r="G10254" s="180">
        <v>0</v>
      </c>
      <c r="H10254" s="180">
        <v>3991.28</v>
      </c>
      <c r="I10254" s="180">
        <f t="shared" si="320"/>
        <v>59171.28</v>
      </c>
      <c r="J10254" s="177" t="str">
        <f t="shared" si="321"/>
        <v>Date &gt; 1920</v>
      </c>
    </row>
    <row r="10255" spans="1:10" x14ac:dyDescent="0.3">
      <c r="A10255" s="178" t="s">
        <v>3372</v>
      </c>
      <c r="B10255" s="178" t="s">
        <v>29</v>
      </c>
      <c r="C10255" s="178" t="s">
        <v>1309</v>
      </c>
      <c r="D10255" s="178" t="s">
        <v>9477</v>
      </c>
      <c r="E10255" s="179">
        <v>42726</v>
      </c>
      <c r="F10255" s="180">
        <v>54153</v>
      </c>
      <c r="G10255" s="180">
        <v>6370</v>
      </c>
      <c r="H10255" s="180">
        <v>4250</v>
      </c>
      <c r="I10255" s="180">
        <f t="shared" si="320"/>
        <v>64773</v>
      </c>
      <c r="J10255" s="177" t="str">
        <f t="shared" si="321"/>
        <v>Date &gt; 1920</v>
      </c>
    </row>
    <row r="10256" spans="1:10" x14ac:dyDescent="0.3">
      <c r="A10256" s="178" t="s">
        <v>3372</v>
      </c>
      <c r="B10256" s="178" t="s">
        <v>29</v>
      </c>
      <c r="C10256" s="178" t="s">
        <v>1309</v>
      </c>
      <c r="D10256" s="178" t="s">
        <v>9477</v>
      </c>
      <c r="E10256" s="179">
        <v>42929</v>
      </c>
      <c r="F10256" s="180">
        <v>6017</v>
      </c>
      <c r="G10256" s="180">
        <v>0</v>
      </c>
      <c r="H10256" s="180">
        <v>0</v>
      </c>
      <c r="I10256" s="180">
        <f t="shared" si="320"/>
        <v>6017</v>
      </c>
      <c r="J10256" s="177" t="str">
        <f t="shared" si="321"/>
        <v>Date &gt; 1920</v>
      </c>
    </row>
    <row r="10257" spans="1:10" x14ac:dyDescent="0.3">
      <c r="A10257" s="178" t="s">
        <v>3372</v>
      </c>
      <c r="B10257" s="178" t="s">
        <v>29</v>
      </c>
      <c r="C10257" s="178" t="s">
        <v>1309</v>
      </c>
      <c r="D10257" s="178" t="s">
        <v>9478</v>
      </c>
      <c r="E10257" s="179">
        <v>43182</v>
      </c>
      <c r="F10257" s="180">
        <v>257320</v>
      </c>
      <c r="G10257" s="180">
        <v>33799.17</v>
      </c>
      <c r="H10257" s="180">
        <v>20796.29</v>
      </c>
      <c r="I10257" s="180">
        <f t="shared" si="320"/>
        <v>311915.45999999996</v>
      </c>
      <c r="J10257" s="177" t="str">
        <f t="shared" si="321"/>
        <v>Date &gt; 1920</v>
      </c>
    </row>
    <row r="10258" spans="1:10" x14ac:dyDescent="0.3">
      <c r="A10258" s="178" t="s">
        <v>3372</v>
      </c>
      <c r="B10258" s="178" t="s">
        <v>29</v>
      </c>
      <c r="C10258" s="178" t="s">
        <v>1309</v>
      </c>
      <c r="D10258" s="178" t="s">
        <v>9478</v>
      </c>
      <c r="E10258" s="179">
        <v>43244</v>
      </c>
      <c r="F10258" s="180">
        <v>34805</v>
      </c>
      <c r="G10258" s="180">
        <v>6683.98</v>
      </c>
      <c r="H10258" s="180">
        <v>4113.22</v>
      </c>
      <c r="I10258" s="180">
        <f t="shared" si="320"/>
        <v>45602.2</v>
      </c>
      <c r="J10258" s="177" t="str">
        <f t="shared" si="321"/>
        <v>Date &gt; 1920</v>
      </c>
    </row>
    <row r="10259" spans="1:10" x14ac:dyDescent="0.3">
      <c r="A10259" s="178" t="s">
        <v>3372</v>
      </c>
      <c r="B10259" s="178" t="s">
        <v>29</v>
      </c>
      <c r="C10259" s="178" t="s">
        <v>1309</v>
      </c>
      <c r="D10259" s="178" t="s">
        <v>9478</v>
      </c>
      <c r="E10259" s="179">
        <v>43893</v>
      </c>
      <c r="F10259" s="180">
        <v>32929</v>
      </c>
      <c r="G10259" s="180">
        <v>2154.98</v>
      </c>
      <c r="H10259" s="180">
        <v>1327.36</v>
      </c>
      <c r="I10259" s="180">
        <f t="shared" si="320"/>
        <v>36411.340000000004</v>
      </c>
      <c r="J10259" s="177" t="str">
        <f t="shared" si="321"/>
        <v>Date &gt; 1920</v>
      </c>
    </row>
    <row r="10260" spans="1:10" x14ac:dyDescent="0.3">
      <c r="A10260" s="178" t="s">
        <v>3372</v>
      </c>
      <c r="B10260" s="178" t="s">
        <v>29</v>
      </c>
      <c r="C10260" s="178" t="s">
        <v>1309</v>
      </c>
      <c r="D10260" s="178" t="s">
        <v>9479</v>
      </c>
      <c r="E10260" s="179">
        <v>43908</v>
      </c>
      <c r="F10260" s="180">
        <v>137610</v>
      </c>
      <c r="G10260" s="180">
        <v>8445</v>
      </c>
      <c r="H10260" s="180">
        <v>8445</v>
      </c>
      <c r="I10260" s="180">
        <f t="shared" si="320"/>
        <v>154500</v>
      </c>
      <c r="J10260" s="177" t="str">
        <f t="shared" si="321"/>
        <v>Date &gt; 1920</v>
      </c>
    </row>
    <row r="10261" spans="1:10" x14ac:dyDescent="0.3">
      <c r="A10261" s="178" t="s">
        <v>3372</v>
      </c>
      <c r="B10261" s="178" t="s">
        <v>29</v>
      </c>
      <c r="C10261" s="178" t="s">
        <v>1309</v>
      </c>
      <c r="D10261" s="178" t="s">
        <v>9480</v>
      </c>
      <c r="E10261" s="179">
        <v>44216</v>
      </c>
      <c r="F10261" s="180">
        <v>202570</v>
      </c>
      <c r="G10261" s="180">
        <v>0</v>
      </c>
      <c r="H10261" s="180">
        <v>0</v>
      </c>
      <c r="I10261" s="180">
        <f t="shared" si="320"/>
        <v>202570</v>
      </c>
      <c r="J10261" s="177" t="str">
        <f t="shared" si="321"/>
        <v>Date &gt; 1920</v>
      </c>
    </row>
    <row r="10262" spans="1:10" x14ac:dyDescent="0.3">
      <c r="A10262" s="178" t="s">
        <v>3372</v>
      </c>
      <c r="B10262" s="178" t="s">
        <v>29</v>
      </c>
      <c r="C10262" s="178" t="s">
        <v>1309</v>
      </c>
      <c r="D10262" s="178" t="s">
        <v>6345</v>
      </c>
      <c r="E10262" s="179">
        <v>18968</v>
      </c>
      <c r="F10262" s="180">
        <v>9291.8799999999992</v>
      </c>
      <c r="G10262" s="180">
        <v>0</v>
      </c>
      <c r="H10262" s="180">
        <v>0</v>
      </c>
      <c r="I10262" s="180">
        <f t="shared" si="320"/>
        <v>9291.8799999999992</v>
      </c>
      <c r="J10262" s="177" t="str">
        <f t="shared" si="321"/>
        <v>Date &gt; 1920</v>
      </c>
    </row>
    <row r="10263" spans="1:10" x14ac:dyDescent="0.3">
      <c r="A10263" s="178" t="s">
        <v>3372</v>
      </c>
      <c r="B10263" s="178" t="s">
        <v>43</v>
      </c>
      <c r="C10263" s="178" t="s">
        <v>1390</v>
      </c>
      <c r="D10263" s="178" t="s">
        <v>9481</v>
      </c>
      <c r="E10263" s="179">
        <v>22830</v>
      </c>
      <c r="F10263" s="180">
        <v>0</v>
      </c>
      <c r="G10263" s="180">
        <v>286.2</v>
      </c>
      <c r="H10263" s="180">
        <v>0</v>
      </c>
      <c r="I10263" s="180">
        <f t="shared" si="320"/>
        <v>286.2</v>
      </c>
      <c r="J10263" s="177" t="str">
        <f t="shared" si="321"/>
        <v>Date &gt; 1920</v>
      </c>
    </row>
    <row r="10264" spans="1:10" x14ac:dyDescent="0.3">
      <c r="A10264" s="178" t="s">
        <v>3372</v>
      </c>
      <c r="B10264" s="178" t="s">
        <v>43</v>
      </c>
      <c r="C10264" s="178" t="s">
        <v>1390</v>
      </c>
      <c r="D10264" s="178" t="s">
        <v>6398</v>
      </c>
      <c r="E10264" s="179">
        <v>22657</v>
      </c>
      <c r="F10264" s="180">
        <v>0</v>
      </c>
      <c r="G10264" s="180">
        <v>8690.5</v>
      </c>
      <c r="H10264" s="180">
        <v>0</v>
      </c>
      <c r="I10264" s="180">
        <f t="shared" si="320"/>
        <v>8690.5</v>
      </c>
      <c r="J10264" s="177" t="str">
        <f t="shared" si="321"/>
        <v>Date &gt; 1920</v>
      </c>
    </row>
    <row r="10265" spans="1:10" x14ac:dyDescent="0.3">
      <c r="A10265" s="178" t="s">
        <v>3372</v>
      </c>
      <c r="B10265" s="178" t="s">
        <v>43</v>
      </c>
      <c r="C10265" s="178" t="s">
        <v>1390</v>
      </c>
      <c r="D10265" s="178" t="s">
        <v>9482</v>
      </c>
      <c r="E10265" s="179">
        <v>29745</v>
      </c>
      <c r="F10265" s="180">
        <v>0</v>
      </c>
      <c r="G10265" s="180">
        <v>7527.88</v>
      </c>
      <c r="H10265" s="180">
        <v>1881.97</v>
      </c>
      <c r="I10265" s="180">
        <f t="shared" si="320"/>
        <v>9409.85</v>
      </c>
      <c r="J10265" s="177" t="str">
        <f t="shared" si="321"/>
        <v>Date &gt; 1920</v>
      </c>
    </row>
    <row r="10266" spans="1:10" x14ac:dyDescent="0.3">
      <c r="A10266" s="178" t="s">
        <v>3372</v>
      </c>
      <c r="B10266" s="178" t="s">
        <v>43</v>
      </c>
      <c r="C10266" s="178" t="s">
        <v>1390</v>
      </c>
      <c r="D10266" s="178" t="s">
        <v>6400</v>
      </c>
      <c r="E10266" s="179">
        <v>29857</v>
      </c>
      <c r="F10266" s="180">
        <v>0</v>
      </c>
      <c r="G10266" s="180">
        <v>8705.84</v>
      </c>
      <c r="H10266" s="180">
        <v>4352.92</v>
      </c>
      <c r="I10266" s="180">
        <f t="shared" si="320"/>
        <v>13058.76</v>
      </c>
      <c r="J10266" s="177" t="str">
        <f t="shared" si="321"/>
        <v>Date &gt; 1920</v>
      </c>
    </row>
    <row r="10267" spans="1:10" x14ac:dyDescent="0.3">
      <c r="A10267" s="178" t="s">
        <v>3372</v>
      </c>
      <c r="B10267" s="178" t="s">
        <v>43</v>
      </c>
      <c r="C10267" s="178" t="s">
        <v>1390</v>
      </c>
      <c r="D10267" s="178" t="s">
        <v>6402</v>
      </c>
      <c r="E10267" s="179">
        <v>30505</v>
      </c>
      <c r="F10267" s="180">
        <v>0</v>
      </c>
      <c r="G10267" s="180">
        <v>7327.33</v>
      </c>
      <c r="H10267" s="180">
        <v>3663.67</v>
      </c>
      <c r="I10267" s="180">
        <f t="shared" si="320"/>
        <v>10991</v>
      </c>
      <c r="J10267" s="177" t="str">
        <f t="shared" si="321"/>
        <v>Date &gt; 1920</v>
      </c>
    </row>
    <row r="10268" spans="1:10" x14ac:dyDescent="0.3">
      <c r="A10268" s="178" t="s">
        <v>3372</v>
      </c>
      <c r="B10268" s="178" t="s">
        <v>43</v>
      </c>
      <c r="C10268" s="178" t="s">
        <v>1390</v>
      </c>
      <c r="D10268" s="178" t="s">
        <v>7173</v>
      </c>
      <c r="E10268" s="179">
        <v>30992</v>
      </c>
      <c r="F10268" s="180">
        <v>0</v>
      </c>
      <c r="G10268" s="180">
        <v>14076.61</v>
      </c>
      <c r="H10268" s="180">
        <v>7038.31</v>
      </c>
      <c r="I10268" s="180">
        <f t="shared" si="320"/>
        <v>21114.920000000002</v>
      </c>
      <c r="J10268" s="177" t="str">
        <f t="shared" si="321"/>
        <v>Date &gt; 1920</v>
      </c>
    </row>
    <row r="10269" spans="1:10" x14ac:dyDescent="0.3">
      <c r="A10269" s="178" t="s">
        <v>3372</v>
      </c>
      <c r="B10269" s="178" t="s">
        <v>43</v>
      </c>
      <c r="C10269" s="178" t="s">
        <v>1390</v>
      </c>
      <c r="D10269" s="178" t="s">
        <v>9483</v>
      </c>
      <c r="E10269" s="179">
        <v>31376</v>
      </c>
      <c r="F10269" s="180">
        <v>0</v>
      </c>
      <c r="G10269" s="180">
        <v>41048.61</v>
      </c>
      <c r="H10269" s="180">
        <v>20524.310000000001</v>
      </c>
      <c r="I10269" s="180">
        <f t="shared" si="320"/>
        <v>61572.92</v>
      </c>
      <c r="J10269" s="177" t="str">
        <f t="shared" si="321"/>
        <v>Date &gt; 1920</v>
      </c>
    </row>
    <row r="10270" spans="1:10" x14ac:dyDescent="0.3">
      <c r="A10270" s="178" t="s">
        <v>3372</v>
      </c>
      <c r="B10270" s="178" t="s">
        <v>43</v>
      </c>
      <c r="C10270" s="178" t="s">
        <v>1390</v>
      </c>
      <c r="D10270" s="178" t="s">
        <v>9484</v>
      </c>
      <c r="E10270" s="179">
        <v>32702</v>
      </c>
      <c r="F10270" s="180">
        <v>0</v>
      </c>
      <c r="G10270" s="180">
        <v>9020.67</v>
      </c>
      <c r="H10270" s="180">
        <v>4510.33</v>
      </c>
      <c r="I10270" s="180">
        <f t="shared" si="320"/>
        <v>13531</v>
      </c>
      <c r="J10270" s="177" t="str">
        <f t="shared" si="321"/>
        <v>Date &gt; 1920</v>
      </c>
    </row>
    <row r="10271" spans="1:10" x14ac:dyDescent="0.3">
      <c r="A10271" s="178" t="s">
        <v>3372</v>
      </c>
      <c r="B10271" s="178" t="s">
        <v>43</v>
      </c>
      <c r="C10271" s="178" t="s">
        <v>1390</v>
      </c>
      <c r="D10271" s="178" t="s">
        <v>9485</v>
      </c>
      <c r="E10271" s="179">
        <v>33665</v>
      </c>
      <c r="F10271" s="180">
        <v>0</v>
      </c>
      <c r="G10271" s="180">
        <v>3200</v>
      </c>
      <c r="H10271" s="180">
        <v>1600</v>
      </c>
      <c r="I10271" s="180">
        <f t="shared" si="320"/>
        <v>4800</v>
      </c>
      <c r="J10271" s="177" t="str">
        <f t="shared" si="321"/>
        <v>Date &gt; 1920</v>
      </c>
    </row>
    <row r="10272" spans="1:10" x14ac:dyDescent="0.3">
      <c r="A10272" s="178" t="s">
        <v>3372</v>
      </c>
      <c r="B10272" s="178" t="s">
        <v>43</v>
      </c>
      <c r="C10272" s="178" t="s">
        <v>1390</v>
      </c>
      <c r="D10272" s="178" t="s">
        <v>9486</v>
      </c>
      <c r="E10272" s="179">
        <v>33959</v>
      </c>
      <c r="F10272" s="180">
        <v>0</v>
      </c>
      <c r="G10272" s="180">
        <v>7066.67</v>
      </c>
      <c r="H10272" s="180">
        <v>4899.68</v>
      </c>
      <c r="I10272" s="180">
        <f t="shared" si="320"/>
        <v>11966.35</v>
      </c>
      <c r="J10272" s="177" t="str">
        <f t="shared" si="321"/>
        <v>Date &gt; 1920</v>
      </c>
    </row>
    <row r="10273" spans="1:10" x14ac:dyDescent="0.3">
      <c r="A10273" s="178" t="s">
        <v>3372</v>
      </c>
      <c r="B10273" s="178" t="s">
        <v>43</v>
      </c>
      <c r="C10273" s="178" t="s">
        <v>1390</v>
      </c>
      <c r="D10273" s="178" t="s">
        <v>9486</v>
      </c>
      <c r="E10273" s="179">
        <v>33959</v>
      </c>
      <c r="F10273" s="180">
        <v>0</v>
      </c>
      <c r="G10273" s="180">
        <v>2732.7</v>
      </c>
      <c r="H10273" s="180">
        <v>0</v>
      </c>
      <c r="I10273" s="180">
        <f t="shared" si="320"/>
        <v>2732.7</v>
      </c>
      <c r="J10273" s="177" t="str">
        <f t="shared" si="321"/>
        <v>Date &gt; 1920</v>
      </c>
    </row>
    <row r="10274" spans="1:10" x14ac:dyDescent="0.3">
      <c r="A10274" s="178" t="s">
        <v>3372</v>
      </c>
      <c r="B10274" s="178" t="s">
        <v>43</v>
      </c>
      <c r="C10274" s="178" t="s">
        <v>1390</v>
      </c>
      <c r="D10274" s="178" t="s">
        <v>9486</v>
      </c>
      <c r="E10274" s="179">
        <v>34036</v>
      </c>
      <c r="F10274" s="180">
        <v>0</v>
      </c>
      <c r="G10274" s="180">
        <v>390.09</v>
      </c>
      <c r="H10274" s="180">
        <v>195.05</v>
      </c>
      <c r="I10274" s="180">
        <f t="shared" si="320"/>
        <v>585.14</v>
      </c>
      <c r="J10274" s="177" t="str">
        <f t="shared" si="321"/>
        <v>Date &gt; 1920</v>
      </c>
    </row>
    <row r="10275" spans="1:10" x14ac:dyDescent="0.3">
      <c r="A10275" s="178" t="s">
        <v>3372</v>
      </c>
      <c r="B10275" s="178" t="s">
        <v>43</v>
      </c>
      <c r="C10275" s="178" t="s">
        <v>1390</v>
      </c>
      <c r="D10275" s="178" t="s">
        <v>9486</v>
      </c>
      <c r="E10275" s="179">
        <v>34220</v>
      </c>
      <c r="F10275" s="180">
        <v>0</v>
      </c>
      <c r="G10275" s="180">
        <v>3641.66</v>
      </c>
      <c r="H10275" s="180">
        <v>1820.83</v>
      </c>
      <c r="I10275" s="180">
        <f t="shared" si="320"/>
        <v>5462.49</v>
      </c>
      <c r="J10275" s="177" t="str">
        <f t="shared" si="321"/>
        <v>Date &gt; 1920</v>
      </c>
    </row>
    <row r="10276" spans="1:10" x14ac:dyDescent="0.3">
      <c r="A10276" s="178" t="s">
        <v>3372</v>
      </c>
      <c r="B10276" s="178" t="s">
        <v>43</v>
      </c>
      <c r="C10276" s="178" t="s">
        <v>1390</v>
      </c>
      <c r="D10276" s="178" t="s">
        <v>9486</v>
      </c>
      <c r="E10276" s="179">
        <v>34338</v>
      </c>
      <c r="F10276" s="180">
        <v>0</v>
      </c>
      <c r="G10276" s="180">
        <v>8919.68</v>
      </c>
      <c r="H10276" s="180">
        <v>4459.84</v>
      </c>
      <c r="I10276" s="180">
        <f t="shared" si="320"/>
        <v>13379.52</v>
      </c>
      <c r="J10276" s="177" t="str">
        <f t="shared" si="321"/>
        <v>Date &gt; 1920</v>
      </c>
    </row>
    <row r="10277" spans="1:10" x14ac:dyDescent="0.3">
      <c r="A10277" s="178" t="s">
        <v>3372</v>
      </c>
      <c r="B10277" s="178" t="s">
        <v>43</v>
      </c>
      <c r="C10277" s="178" t="s">
        <v>1390</v>
      </c>
      <c r="D10277" s="178" t="s">
        <v>9486</v>
      </c>
      <c r="E10277" s="179">
        <v>34529</v>
      </c>
      <c r="F10277" s="180">
        <v>0</v>
      </c>
      <c r="G10277" s="180">
        <v>2933.02</v>
      </c>
      <c r="H10277" s="180">
        <v>1466.51</v>
      </c>
      <c r="I10277" s="180">
        <f t="shared" si="320"/>
        <v>4399.53</v>
      </c>
      <c r="J10277" s="177" t="str">
        <f t="shared" si="321"/>
        <v>Date &gt; 1920</v>
      </c>
    </row>
    <row r="10278" spans="1:10" x14ac:dyDescent="0.3">
      <c r="A10278" s="178" t="s">
        <v>3372</v>
      </c>
      <c r="B10278" s="178" t="s">
        <v>43</v>
      </c>
      <c r="C10278" s="178" t="s">
        <v>1390</v>
      </c>
      <c r="D10278" s="178" t="s">
        <v>9486</v>
      </c>
      <c r="E10278" s="179">
        <v>34687</v>
      </c>
      <c r="F10278" s="180">
        <v>0</v>
      </c>
      <c r="G10278" s="180">
        <v>87.64</v>
      </c>
      <c r="H10278" s="180">
        <v>2191.4</v>
      </c>
      <c r="I10278" s="180">
        <f t="shared" si="320"/>
        <v>2279.04</v>
      </c>
      <c r="J10278" s="177" t="str">
        <f t="shared" si="321"/>
        <v>Date &gt; 1920</v>
      </c>
    </row>
    <row r="10279" spans="1:10" x14ac:dyDescent="0.3">
      <c r="A10279" s="178" t="s">
        <v>3372</v>
      </c>
      <c r="B10279" s="178" t="s">
        <v>43</v>
      </c>
      <c r="C10279" s="178" t="s">
        <v>1390</v>
      </c>
      <c r="D10279" s="178" t="s">
        <v>9486</v>
      </c>
      <c r="E10279" s="179">
        <v>34687</v>
      </c>
      <c r="F10279" s="180">
        <v>0</v>
      </c>
      <c r="G10279" s="180">
        <v>4295.17</v>
      </c>
      <c r="H10279" s="180">
        <v>0</v>
      </c>
      <c r="I10279" s="180">
        <f t="shared" si="320"/>
        <v>4295.17</v>
      </c>
      <c r="J10279" s="177" t="str">
        <f t="shared" si="321"/>
        <v>Date &gt; 1920</v>
      </c>
    </row>
    <row r="10280" spans="1:10" x14ac:dyDescent="0.3">
      <c r="A10280" s="178" t="s">
        <v>3372</v>
      </c>
      <c r="B10280" s="178" t="s">
        <v>43</v>
      </c>
      <c r="C10280" s="178" t="s">
        <v>1390</v>
      </c>
      <c r="D10280" s="178" t="s">
        <v>9486</v>
      </c>
      <c r="E10280" s="179">
        <v>34781</v>
      </c>
      <c r="F10280" s="180">
        <v>0</v>
      </c>
      <c r="G10280" s="180">
        <v>2375.44</v>
      </c>
      <c r="H10280" s="180">
        <v>1187.73</v>
      </c>
      <c r="I10280" s="180">
        <f t="shared" si="320"/>
        <v>3563.17</v>
      </c>
      <c r="J10280" s="177" t="str">
        <f t="shared" si="321"/>
        <v>Date &gt; 1920</v>
      </c>
    </row>
    <row r="10281" spans="1:10" x14ac:dyDescent="0.3">
      <c r="A10281" s="178" t="s">
        <v>3372</v>
      </c>
      <c r="B10281" s="178" t="s">
        <v>43</v>
      </c>
      <c r="C10281" s="178" t="s">
        <v>1390</v>
      </c>
      <c r="D10281" s="178" t="s">
        <v>9486</v>
      </c>
      <c r="E10281" s="179">
        <v>34967</v>
      </c>
      <c r="F10281" s="180">
        <v>0</v>
      </c>
      <c r="G10281" s="180">
        <v>563.96</v>
      </c>
      <c r="H10281" s="180">
        <v>868.99</v>
      </c>
      <c r="I10281" s="180">
        <f t="shared" si="320"/>
        <v>1432.95</v>
      </c>
      <c r="J10281" s="177" t="str">
        <f t="shared" si="321"/>
        <v>Date &gt; 1920</v>
      </c>
    </row>
    <row r="10282" spans="1:10" x14ac:dyDescent="0.3">
      <c r="A10282" s="178" t="s">
        <v>3372</v>
      </c>
      <c r="B10282" s="178" t="s">
        <v>43</v>
      </c>
      <c r="C10282" s="178" t="s">
        <v>1390</v>
      </c>
      <c r="D10282" s="178" t="s">
        <v>9486</v>
      </c>
      <c r="E10282" s="179">
        <v>34967</v>
      </c>
      <c r="F10282" s="180">
        <v>0</v>
      </c>
      <c r="G10282" s="180">
        <v>1174.04</v>
      </c>
      <c r="H10282" s="180">
        <v>0</v>
      </c>
      <c r="I10282" s="180">
        <f t="shared" si="320"/>
        <v>1174.04</v>
      </c>
      <c r="J10282" s="177" t="str">
        <f t="shared" si="321"/>
        <v>Date &gt; 1920</v>
      </c>
    </row>
    <row r="10283" spans="1:10" x14ac:dyDescent="0.3">
      <c r="A10283" s="178" t="s">
        <v>3372</v>
      </c>
      <c r="B10283" s="178" t="s">
        <v>43</v>
      </c>
      <c r="C10283" s="178" t="s">
        <v>1390</v>
      </c>
      <c r="D10283" s="178" t="s">
        <v>9486</v>
      </c>
      <c r="E10283" s="179">
        <v>36507</v>
      </c>
      <c r="F10283" s="180">
        <v>0</v>
      </c>
      <c r="G10283" s="180">
        <v>2133.33</v>
      </c>
      <c r="H10283" s="180">
        <v>1066.67</v>
      </c>
      <c r="I10283" s="180">
        <f t="shared" si="320"/>
        <v>3200</v>
      </c>
      <c r="J10283" s="177" t="str">
        <f t="shared" si="321"/>
        <v>Date &gt; 1920</v>
      </c>
    </row>
    <row r="10284" spans="1:10" x14ac:dyDescent="0.3">
      <c r="A10284" s="178" t="s">
        <v>3372</v>
      </c>
      <c r="B10284" s="178" t="s">
        <v>43</v>
      </c>
      <c r="C10284" s="178" t="s">
        <v>1390</v>
      </c>
      <c r="D10284" s="178" t="s">
        <v>9487</v>
      </c>
      <c r="E10284" s="179">
        <v>34813</v>
      </c>
      <c r="F10284" s="180">
        <v>0</v>
      </c>
      <c r="G10284" s="180">
        <v>2532.61</v>
      </c>
      <c r="H10284" s="180">
        <v>1266.31</v>
      </c>
      <c r="I10284" s="180">
        <f t="shared" si="320"/>
        <v>3798.92</v>
      </c>
      <c r="J10284" s="177" t="str">
        <f t="shared" si="321"/>
        <v>Date &gt; 1920</v>
      </c>
    </row>
    <row r="10285" spans="1:10" x14ac:dyDescent="0.3">
      <c r="A10285" s="178" t="s">
        <v>3372</v>
      </c>
      <c r="B10285" s="178" t="s">
        <v>43</v>
      </c>
      <c r="C10285" s="178" t="s">
        <v>1390</v>
      </c>
      <c r="D10285" s="178" t="s">
        <v>9488</v>
      </c>
      <c r="E10285" s="179">
        <v>36145</v>
      </c>
      <c r="F10285" s="180">
        <v>70386</v>
      </c>
      <c r="G10285" s="180">
        <v>0</v>
      </c>
      <c r="H10285" s="180">
        <v>7822.09</v>
      </c>
      <c r="I10285" s="180">
        <f t="shared" si="320"/>
        <v>78208.09</v>
      </c>
      <c r="J10285" s="177" t="str">
        <f t="shared" si="321"/>
        <v>Date &gt; 1920</v>
      </c>
    </row>
    <row r="10286" spans="1:10" x14ac:dyDescent="0.3">
      <c r="A10286" s="178" t="s">
        <v>3372</v>
      </c>
      <c r="B10286" s="178" t="s">
        <v>43</v>
      </c>
      <c r="C10286" s="178" t="s">
        <v>1390</v>
      </c>
      <c r="D10286" s="178" t="s">
        <v>9488</v>
      </c>
      <c r="E10286" s="179">
        <v>36321</v>
      </c>
      <c r="F10286" s="180">
        <v>54333</v>
      </c>
      <c r="G10286" s="180">
        <v>0</v>
      </c>
      <c r="H10286" s="180">
        <v>6036.96</v>
      </c>
      <c r="I10286" s="180">
        <f t="shared" si="320"/>
        <v>60369.96</v>
      </c>
      <c r="J10286" s="177" t="str">
        <f t="shared" si="321"/>
        <v>Date &gt; 1920</v>
      </c>
    </row>
    <row r="10287" spans="1:10" x14ac:dyDescent="0.3">
      <c r="A10287" s="178" t="s">
        <v>3372</v>
      </c>
      <c r="B10287" s="178" t="s">
        <v>43</v>
      </c>
      <c r="C10287" s="178" t="s">
        <v>1390</v>
      </c>
      <c r="D10287" s="178" t="s">
        <v>9488</v>
      </c>
      <c r="E10287" s="179">
        <v>36405</v>
      </c>
      <c r="F10287" s="180">
        <v>8232</v>
      </c>
      <c r="G10287" s="180">
        <v>0</v>
      </c>
      <c r="H10287" s="180">
        <v>913.83</v>
      </c>
      <c r="I10287" s="180">
        <f t="shared" si="320"/>
        <v>9145.83</v>
      </c>
      <c r="J10287" s="177" t="str">
        <f t="shared" si="321"/>
        <v>Date &gt; 1920</v>
      </c>
    </row>
    <row r="10288" spans="1:10" x14ac:dyDescent="0.3">
      <c r="A10288" s="178" t="s">
        <v>3372</v>
      </c>
      <c r="B10288" s="178" t="s">
        <v>43</v>
      </c>
      <c r="C10288" s="178" t="s">
        <v>1390</v>
      </c>
      <c r="D10288" s="178" t="s">
        <v>9488</v>
      </c>
      <c r="E10288" s="179">
        <v>36614</v>
      </c>
      <c r="F10288" s="180">
        <v>701641</v>
      </c>
      <c r="G10288" s="180">
        <v>0</v>
      </c>
      <c r="H10288" s="180">
        <v>77959.56</v>
      </c>
      <c r="I10288" s="180">
        <f t="shared" si="320"/>
        <v>779600.56</v>
      </c>
      <c r="J10288" s="177" t="str">
        <f t="shared" si="321"/>
        <v>Date &gt; 1920</v>
      </c>
    </row>
    <row r="10289" spans="1:10" x14ac:dyDescent="0.3">
      <c r="A10289" s="178" t="s">
        <v>3372</v>
      </c>
      <c r="B10289" s="178" t="s">
        <v>43</v>
      </c>
      <c r="C10289" s="178" t="s">
        <v>1390</v>
      </c>
      <c r="D10289" s="178" t="s">
        <v>9488</v>
      </c>
      <c r="E10289" s="179">
        <v>36795</v>
      </c>
      <c r="F10289" s="180">
        <v>57892</v>
      </c>
      <c r="G10289" s="180">
        <v>0</v>
      </c>
      <c r="H10289" s="180">
        <v>11440.11</v>
      </c>
      <c r="I10289" s="180">
        <f t="shared" si="320"/>
        <v>69332.11</v>
      </c>
      <c r="J10289" s="177" t="str">
        <f t="shared" si="321"/>
        <v>Date &gt; 1920</v>
      </c>
    </row>
    <row r="10290" spans="1:10" x14ac:dyDescent="0.3">
      <c r="A10290" s="178" t="s">
        <v>3372</v>
      </c>
      <c r="B10290" s="178" t="s">
        <v>43</v>
      </c>
      <c r="C10290" s="178" t="s">
        <v>1390</v>
      </c>
      <c r="D10290" s="178" t="s">
        <v>9489</v>
      </c>
      <c r="E10290" s="179">
        <v>36145</v>
      </c>
      <c r="F10290" s="180">
        <v>7722</v>
      </c>
      <c r="G10290" s="180">
        <v>0</v>
      </c>
      <c r="H10290" s="180">
        <v>858</v>
      </c>
      <c r="I10290" s="180">
        <f t="shared" si="320"/>
        <v>8580</v>
      </c>
      <c r="J10290" s="177" t="str">
        <f t="shared" si="321"/>
        <v>Date &gt; 1920</v>
      </c>
    </row>
    <row r="10291" spans="1:10" x14ac:dyDescent="0.3">
      <c r="A10291" s="178" t="s">
        <v>3372</v>
      </c>
      <c r="B10291" s="178" t="s">
        <v>43</v>
      </c>
      <c r="C10291" s="178" t="s">
        <v>1390</v>
      </c>
      <c r="D10291" s="178" t="s">
        <v>9489</v>
      </c>
      <c r="E10291" s="179">
        <v>36321</v>
      </c>
      <c r="F10291" s="180">
        <v>14560</v>
      </c>
      <c r="G10291" s="180">
        <v>0</v>
      </c>
      <c r="H10291" s="180">
        <v>1618.92</v>
      </c>
      <c r="I10291" s="180">
        <f t="shared" si="320"/>
        <v>16178.92</v>
      </c>
      <c r="J10291" s="177" t="str">
        <f t="shared" si="321"/>
        <v>Date &gt; 1920</v>
      </c>
    </row>
    <row r="10292" spans="1:10" x14ac:dyDescent="0.3">
      <c r="A10292" s="178" t="s">
        <v>3372</v>
      </c>
      <c r="B10292" s="178" t="s">
        <v>43</v>
      </c>
      <c r="C10292" s="178" t="s">
        <v>1390</v>
      </c>
      <c r="D10292" s="178" t="s">
        <v>9489</v>
      </c>
      <c r="E10292" s="179">
        <v>36321</v>
      </c>
      <c r="F10292" s="180">
        <v>9719</v>
      </c>
      <c r="G10292" s="180">
        <v>0</v>
      </c>
      <c r="H10292" s="180">
        <v>1080.75</v>
      </c>
      <c r="I10292" s="180">
        <f t="shared" si="320"/>
        <v>10799.75</v>
      </c>
      <c r="J10292" s="177" t="str">
        <f t="shared" si="321"/>
        <v>Date &gt; 1920</v>
      </c>
    </row>
    <row r="10293" spans="1:10" x14ac:dyDescent="0.3">
      <c r="A10293" s="178" t="s">
        <v>3372</v>
      </c>
      <c r="B10293" s="178" t="s">
        <v>43</v>
      </c>
      <c r="C10293" s="178" t="s">
        <v>1390</v>
      </c>
      <c r="D10293" s="178" t="s">
        <v>9489</v>
      </c>
      <c r="E10293" s="179">
        <v>36405</v>
      </c>
      <c r="F10293" s="180">
        <v>2147</v>
      </c>
      <c r="G10293" s="180">
        <v>0</v>
      </c>
      <c r="H10293" s="180">
        <v>238.5</v>
      </c>
      <c r="I10293" s="180">
        <f t="shared" si="320"/>
        <v>2385.5</v>
      </c>
      <c r="J10293" s="177" t="str">
        <f t="shared" si="321"/>
        <v>Date &gt; 1920</v>
      </c>
    </row>
    <row r="10294" spans="1:10" x14ac:dyDescent="0.3">
      <c r="A10294" s="178" t="s">
        <v>3372</v>
      </c>
      <c r="B10294" s="178" t="s">
        <v>43</v>
      </c>
      <c r="C10294" s="178" t="s">
        <v>1390</v>
      </c>
      <c r="D10294" s="178" t="s">
        <v>9489</v>
      </c>
      <c r="E10294" s="179">
        <v>36515</v>
      </c>
      <c r="F10294" s="180">
        <v>8988</v>
      </c>
      <c r="G10294" s="180">
        <v>0</v>
      </c>
      <c r="H10294" s="180">
        <v>1728.22</v>
      </c>
      <c r="I10294" s="180">
        <f t="shared" si="320"/>
        <v>10716.22</v>
      </c>
      <c r="J10294" s="177" t="str">
        <f t="shared" si="321"/>
        <v>Date &gt; 1920</v>
      </c>
    </row>
    <row r="10295" spans="1:10" x14ac:dyDescent="0.3">
      <c r="A10295" s="178" t="s">
        <v>3372</v>
      </c>
      <c r="B10295" s="178" t="s">
        <v>43</v>
      </c>
      <c r="C10295" s="178" t="s">
        <v>1390</v>
      </c>
      <c r="D10295" s="178" t="s">
        <v>9489</v>
      </c>
      <c r="E10295" s="179">
        <v>36726</v>
      </c>
      <c r="F10295" s="180">
        <v>3178</v>
      </c>
      <c r="G10295" s="180">
        <v>0</v>
      </c>
      <c r="H10295" s="180">
        <v>352.69</v>
      </c>
      <c r="I10295" s="180">
        <f t="shared" si="320"/>
        <v>3530.69</v>
      </c>
      <c r="J10295" s="177" t="str">
        <f t="shared" si="321"/>
        <v>Date &gt; 1920</v>
      </c>
    </row>
    <row r="10296" spans="1:10" x14ac:dyDescent="0.3">
      <c r="A10296" s="178" t="s">
        <v>3372</v>
      </c>
      <c r="B10296" s="178" t="s">
        <v>43</v>
      </c>
      <c r="C10296" s="178" t="s">
        <v>1390</v>
      </c>
      <c r="D10296" s="178" t="s">
        <v>9489</v>
      </c>
      <c r="E10296" s="179">
        <v>37064</v>
      </c>
      <c r="F10296" s="180">
        <v>171719</v>
      </c>
      <c r="G10296" s="180">
        <v>0</v>
      </c>
      <c r="H10296" s="180">
        <v>19080.36</v>
      </c>
      <c r="I10296" s="180">
        <f t="shared" si="320"/>
        <v>190799.35999999999</v>
      </c>
      <c r="J10296" s="177" t="str">
        <f t="shared" si="321"/>
        <v>Date &gt; 1920</v>
      </c>
    </row>
    <row r="10297" spans="1:10" x14ac:dyDescent="0.3">
      <c r="A10297" s="178" t="s">
        <v>3372</v>
      </c>
      <c r="B10297" s="178" t="s">
        <v>43</v>
      </c>
      <c r="C10297" s="178" t="s">
        <v>1390</v>
      </c>
      <c r="D10297" s="178" t="s">
        <v>9489</v>
      </c>
      <c r="E10297" s="179">
        <v>37155</v>
      </c>
      <c r="F10297" s="180">
        <v>15209</v>
      </c>
      <c r="G10297" s="180">
        <v>0</v>
      </c>
      <c r="H10297" s="180">
        <v>1688.65</v>
      </c>
      <c r="I10297" s="180">
        <f t="shared" si="320"/>
        <v>16897.650000000001</v>
      </c>
      <c r="J10297" s="177" t="str">
        <f t="shared" si="321"/>
        <v>Date &gt; 1920</v>
      </c>
    </row>
    <row r="10298" spans="1:10" x14ac:dyDescent="0.3">
      <c r="A10298" s="178" t="s">
        <v>3372</v>
      </c>
      <c r="B10298" s="178" t="s">
        <v>43</v>
      </c>
      <c r="C10298" s="178" t="s">
        <v>1390</v>
      </c>
      <c r="D10298" s="178" t="s">
        <v>9490</v>
      </c>
      <c r="E10298" s="179">
        <v>36503</v>
      </c>
      <c r="F10298" s="180">
        <v>0</v>
      </c>
      <c r="G10298" s="180">
        <v>42974.559999999998</v>
      </c>
      <c r="H10298" s="180">
        <v>42974.559999999998</v>
      </c>
      <c r="I10298" s="180">
        <f t="shared" si="320"/>
        <v>85949.119999999995</v>
      </c>
      <c r="J10298" s="177" t="str">
        <f t="shared" si="321"/>
        <v>Date &gt; 1920</v>
      </c>
    </row>
    <row r="10299" spans="1:10" x14ac:dyDescent="0.3">
      <c r="A10299" s="178" t="s">
        <v>3372</v>
      </c>
      <c r="B10299" s="178" t="s">
        <v>43</v>
      </c>
      <c r="C10299" s="178" t="s">
        <v>1390</v>
      </c>
      <c r="D10299" s="178" t="s">
        <v>9491</v>
      </c>
      <c r="E10299" s="179">
        <v>37279</v>
      </c>
      <c r="F10299" s="180">
        <v>0</v>
      </c>
      <c r="G10299" s="180">
        <v>16215</v>
      </c>
      <c r="H10299" s="180">
        <v>19290.45</v>
      </c>
      <c r="I10299" s="180">
        <f t="shared" si="320"/>
        <v>35505.449999999997</v>
      </c>
      <c r="J10299" s="177" t="str">
        <f t="shared" si="321"/>
        <v>Date &gt; 1920</v>
      </c>
    </row>
    <row r="10300" spans="1:10" x14ac:dyDescent="0.3">
      <c r="A10300" s="178" t="s">
        <v>3372</v>
      </c>
      <c r="B10300" s="178" t="s">
        <v>43</v>
      </c>
      <c r="C10300" s="178" t="s">
        <v>1390</v>
      </c>
      <c r="D10300" s="178" t="s">
        <v>9491</v>
      </c>
      <c r="E10300" s="179">
        <v>37279</v>
      </c>
      <c r="F10300" s="180">
        <v>0</v>
      </c>
      <c r="G10300" s="180">
        <v>2940</v>
      </c>
      <c r="H10300" s="180">
        <v>0</v>
      </c>
      <c r="I10300" s="180">
        <f t="shared" si="320"/>
        <v>2940</v>
      </c>
      <c r="J10300" s="177" t="str">
        <f t="shared" si="321"/>
        <v>Date &gt; 1920</v>
      </c>
    </row>
    <row r="10301" spans="1:10" x14ac:dyDescent="0.3">
      <c r="A10301" s="178" t="s">
        <v>3372</v>
      </c>
      <c r="B10301" s="178" t="s">
        <v>43</v>
      </c>
      <c r="C10301" s="178" t="s">
        <v>1390</v>
      </c>
      <c r="D10301" s="178" t="s">
        <v>9491</v>
      </c>
      <c r="E10301" s="179">
        <v>37279</v>
      </c>
      <c r="F10301" s="180">
        <v>0</v>
      </c>
      <c r="G10301" s="180">
        <v>4035.45</v>
      </c>
      <c r="H10301" s="180">
        <v>0</v>
      </c>
      <c r="I10301" s="180">
        <f t="shared" si="320"/>
        <v>4035.45</v>
      </c>
      <c r="J10301" s="177" t="str">
        <f t="shared" si="321"/>
        <v>Date &gt; 1920</v>
      </c>
    </row>
    <row r="10302" spans="1:10" x14ac:dyDescent="0.3">
      <c r="A10302" s="178" t="s">
        <v>3372</v>
      </c>
      <c r="B10302" s="178" t="s">
        <v>43</v>
      </c>
      <c r="C10302" s="178" t="s">
        <v>1390</v>
      </c>
      <c r="D10302" s="178" t="s">
        <v>9492</v>
      </c>
      <c r="E10302" s="179">
        <v>37279</v>
      </c>
      <c r="F10302" s="180">
        <v>0</v>
      </c>
      <c r="G10302" s="180">
        <v>10640.45</v>
      </c>
      <c r="H10302" s="180">
        <v>7093.63</v>
      </c>
      <c r="I10302" s="180">
        <f t="shared" si="320"/>
        <v>17734.080000000002</v>
      </c>
      <c r="J10302" s="177" t="str">
        <f t="shared" si="321"/>
        <v>Date &gt; 1920</v>
      </c>
    </row>
    <row r="10303" spans="1:10" x14ac:dyDescent="0.3">
      <c r="A10303" s="178" t="s">
        <v>3372</v>
      </c>
      <c r="B10303" s="178" t="s">
        <v>43</v>
      </c>
      <c r="C10303" s="178" t="s">
        <v>1390</v>
      </c>
      <c r="D10303" s="178" t="s">
        <v>9493</v>
      </c>
      <c r="E10303" s="179">
        <v>37279</v>
      </c>
      <c r="F10303" s="180">
        <v>0</v>
      </c>
      <c r="G10303" s="180">
        <v>53951.96</v>
      </c>
      <c r="H10303" s="180">
        <v>53951.94</v>
      </c>
      <c r="I10303" s="180">
        <f t="shared" si="320"/>
        <v>107903.9</v>
      </c>
      <c r="J10303" s="177" t="str">
        <f t="shared" si="321"/>
        <v>Date &gt; 1920</v>
      </c>
    </row>
    <row r="10304" spans="1:10" x14ac:dyDescent="0.3">
      <c r="A10304" s="178" t="s">
        <v>3372</v>
      </c>
      <c r="B10304" s="178" t="s">
        <v>43</v>
      </c>
      <c r="C10304" s="178" t="s">
        <v>1390</v>
      </c>
      <c r="D10304" s="178" t="s">
        <v>9493</v>
      </c>
      <c r="E10304" s="179">
        <v>37545</v>
      </c>
      <c r="F10304" s="180">
        <v>0</v>
      </c>
      <c r="G10304" s="180">
        <v>68668.899999999994</v>
      </c>
      <c r="H10304" s="180">
        <v>85138.89</v>
      </c>
      <c r="I10304" s="180">
        <f t="shared" si="320"/>
        <v>153807.78999999998</v>
      </c>
      <c r="J10304" s="177" t="str">
        <f t="shared" si="321"/>
        <v>Date &gt; 1920</v>
      </c>
    </row>
    <row r="10305" spans="1:10" x14ac:dyDescent="0.3">
      <c r="A10305" s="178" t="s">
        <v>3372</v>
      </c>
      <c r="B10305" s="178" t="s">
        <v>43</v>
      </c>
      <c r="C10305" s="178" t="s">
        <v>1390</v>
      </c>
      <c r="D10305" s="178" t="s">
        <v>9493</v>
      </c>
      <c r="E10305" s="179">
        <v>37960</v>
      </c>
      <c r="F10305" s="180">
        <v>0</v>
      </c>
      <c r="G10305" s="180">
        <v>163.34</v>
      </c>
      <c r="H10305" s="180">
        <v>326.66000000000003</v>
      </c>
      <c r="I10305" s="180">
        <f t="shared" si="320"/>
        <v>490</v>
      </c>
      <c r="J10305" s="177" t="str">
        <f t="shared" si="321"/>
        <v>Date &gt; 1920</v>
      </c>
    </row>
    <row r="10306" spans="1:10" x14ac:dyDescent="0.3">
      <c r="A10306" s="178" t="s">
        <v>3372</v>
      </c>
      <c r="B10306" s="178" t="s">
        <v>43</v>
      </c>
      <c r="C10306" s="178" t="s">
        <v>1390</v>
      </c>
      <c r="D10306" s="178" t="s">
        <v>9494</v>
      </c>
      <c r="E10306" s="179">
        <v>37545</v>
      </c>
      <c r="F10306" s="180">
        <v>0</v>
      </c>
      <c r="G10306" s="180">
        <v>6319.2</v>
      </c>
      <c r="H10306" s="180">
        <v>4212.8</v>
      </c>
      <c r="I10306" s="180">
        <f t="shared" si="320"/>
        <v>10532</v>
      </c>
      <c r="J10306" s="177" t="str">
        <f t="shared" si="321"/>
        <v>Date &gt; 1920</v>
      </c>
    </row>
    <row r="10307" spans="1:10" x14ac:dyDescent="0.3">
      <c r="A10307" s="178" t="s">
        <v>3372</v>
      </c>
      <c r="B10307" s="178" t="s">
        <v>43</v>
      </c>
      <c r="C10307" s="178" t="s">
        <v>1390</v>
      </c>
      <c r="D10307" s="178" t="s">
        <v>9495</v>
      </c>
      <c r="E10307" s="179">
        <v>37609</v>
      </c>
      <c r="F10307" s="180">
        <v>67731</v>
      </c>
      <c r="G10307" s="180">
        <v>0</v>
      </c>
      <c r="H10307" s="180">
        <v>2525.9899999999998</v>
      </c>
      <c r="I10307" s="180">
        <f t="shared" si="320"/>
        <v>70256.990000000005</v>
      </c>
      <c r="J10307" s="177" t="str">
        <f t="shared" si="321"/>
        <v>Date &gt; 1920</v>
      </c>
    </row>
    <row r="10308" spans="1:10" x14ac:dyDescent="0.3">
      <c r="A10308" s="178" t="s">
        <v>3372</v>
      </c>
      <c r="B10308" s="178" t="s">
        <v>43</v>
      </c>
      <c r="C10308" s="178" t="s">
        <v>1390</v>
      </c>
      <c r="D10308" s="178" t="s">
        <v>9496</v>
      </c>
      <c r="E10308" s="179">
        <v>37545</v>
      </c>
      <c r="F10308" s="180">
        <v>0</v>
      </c>
      <c r="G10308" s="180">
        <v>3033</v>
      </c>
      <c r="H10308" s="180">
        <v>3033</v>
      </c>
      <c r="I10308" s="180">
        <f t="shared" si="320"/>
        <v>6066</v>
      </c>
      <c r="J10308" s="177" t="str">
        <f t="shared" si="321"/>
        <v>Date &gt; 1920</v>
      </c>
    </row>
    <row r="10309" spans="1:10" x14ac:dyDescent="0.3">
      <c r="A10309" s="178" t="s">
        <v>3372</v>
      </c>
      <c r="B10309" s="178" t="s">
        <v>43</v>
      </c>
      <c r="C10309" s="178" t="s">
        <v>1390</v>
      </c>
      <c r="D10309" s="178" t="s">
        <v>9497</v>
      </c>
      <c r="E10309" s="179">
        <v>38106</v>
      </c>
      <c r="F10309" s="180">
        <v>0</v>
      </c>
      <c r="G10309" s="180">
        <v>33373.47</v>
      </c>
      <c r="H10309" s="180">
        <v>16686.740000000002</v>
      </c>
      <c r="I10309" s="180">
        <f t="shared" ref="I10309:I10372" si="322">SUM(F10309:H10309)</f>
        <v>50060.210000000006</v>
      </c>
      <c r="J10309" s="177" t="str">
        <f t="shared" ref="J10309:J10372" si="323">IF(OR(YEAR(E10309)&gt; 1920, ISBLANK(E10309)), "Date &gt; 1920", "Sketchy date")</f>
        <v>Date &gt; 1920</v>
      </c>
    </row>
    <row r="10310" spans="1:10" x14ac:dyDescent="0.3">
      <c r="A10310" s="178" t="s">
        <v>3372</v>
      </c>
      <c r="B10310" s="178" t="s">
        <v>43</v>
      </c>
      <c r="C10310" s="178" t="s">
        <v>1390</v>
      </c>
      <c r="D10310" s="178" t="s">
        <v>9497</v>
      </c>
      <c r="E10310" s="179">
        <v>38106</v>
      </c>
      <c r="F10310" s="180">
        <v>208366</v>
      </c>
      <c r="G10310" s="180">
        <v>0</v>
      </c>
      <c r="H10310" s="180">
        <v>6466.51</v>
      </c>
      <c r="I10310" s="180">
        <f t="shared" si="322"/>
        <v>214832.51</v>
      </c>
      <c r="J10310" s="177" t="str">
        <f t="shared" si="323"/>
        <v>Date &gt; 1920</v>
      </c>
    </row>
    <row r="10311" spans="1:10" x14ac:dyDescent="0.3">
      <c r="A10311" s="178" t="s">
        <v>3372</v>
      </c>
      <c r="B10311" s="178" t="s">
        <v>43</v>
      </c>
      <c r="C10311" s="178" t="s">
        <v>1390</v>
      </c>
      <c r="D10311" s="178" t="s">
        <v>9497</v>
      </c>
      <c r="E10311" s="179">
        <v>38106</v>
      </c>
      <c r="F10311" s="180">
        <v>0</v>
      </c>
      <c r="G10311" s="180">
        <v>-33373.47</v>
      </c>
      <c r="H10311" s="180">
        <v>0</v>
      </c>
      <c r="I10311" s="180">
        <f t="shared" si="322"/>
        <v>-33373.47</v>
      </c>
      <c r="J10311" s="177" t="str">
        <f t="shared" si="323"/>
        <v>Date &gt; 1920</v>
      </c>
    </row>
    <row r="10312" spans="1:10" x14ac:dyDescent="0.3">
      <c r="A10312" s="178" t="s">
        <v>3372</v>
      </c>
      <c r="B10312" s="178" t="s">
        <v>43</v>
      </c>
      <c r="C10312" s="178" t="s">
        <v>1390</v>
      </c>
      <c r="D10312" s="178" t="s">
        <v>9497</v>
      </c>
      <c r="E10312" s="179">
        <v>38568</v>
      </c>
      <c r="F10312" s="180">
        <v>4242</v>
      </c>
      <c r="G10312" s="180">
        <v>0</v>
      </c>
      <c r="H10312" s="180">
        <v>645.5</v>
      </c>
      <c r="I10312" s="180">
        <f t="shared" si="322"/>
        <v>4887.5</v>
      </c>
      <c r="J10312" s="177" t="str">
        <f t="shared" si="323"/>
        <v>Date &gt; 1920</v>
      </c>
    </row>
    <row r="10313" spans="1:10" x14ac:dyDescent="0.3">
      <c r="A10313" s="178" t="s">
        <v>3372</v>
      </c>
      <c r="B10313" s="178" t="s">
        <v>43</v>
      </c>
      <c r="C10313" s="178" t="s">
        <v>1390</v>
      </c>
      <c r="D10313" s="178" t="s">
        <v>9497</v>
      </c>
      <c r="E10313" s="179">
        <v>38588</v>
      </c>
      <c r="F10313" s="180">
        <v>5166</v>
      </c>
      <c r="G10313" s="180">
        <v>0</v>
      </c>
      <c r="H10313" s="180">
        <v>400</v>
      </c>
      <c r="I10313" s="180">
        <f t="shared" si="322"/>
        <v>5566</v>
      </c>
      <c r="J10313" s="177" t="str">
        <f t="shared" si="323"/>
        <v>Date &gt; 1920</v>
      </c>
    </row>
    <row r="10314" spans="1:10" x14ac:dyDescent="0.3">
      <c r="A10314" s="178" t="s">
        <v>3372</v>
      </c>
      <c r="B10314" s="178" t="s">
        <v>43</v>
      </c>
      <c r="C10314" s="178" t="s">
        <v>1390</v>
      </c>
      <c r="D10314" s="178" t="s">
        <v>9498</v>
      </c>
      <c r="E10314" s="179">
        <v>38286</v>
      </c>
      <c r="F10314" s="180">
        <v>0</v>
      </c>
      <c r="G10314" s="180">
        <v>2781.75</v>
      </c>
      <c r="H10314" s="180">
        <v>1192.17</v>
      </c>
      <c r="I10314" s="180">
        <f t="shared" si="322"/>
        <v>3973.92</v>
      </c>
      <c r="J10314" s="177" t="str">
        <f t="shared" si="323"/>
        <v>Date &gt; 1920</v>
      </c>
    </row>
    <row r="10315" spans="1:10" x14ac:dyDescent="0.3">
      <c r="A10315" s="178" t="s">
        <v>3372</v>
      </c>
      <c r="B10315" s="178" t="s">
        <v>43</v>
      </c>
      <c r="C10315" s="178" t="s">
        <v>1390</v>
      </c>
      <c r="D10315" s="178" t="s">
        <v>9498</v>
      </c>
      <c r="E10315" s="179">
        <v>38414</v>
      </c>
      <c r="F10315" s="180">
        <v>0</v>
      </c>
      <c r="G10315" s="180">
        <v>2818.25</v>
      </c>
      <c r="H10315" s="180">
        <v>1207.83</v>
      </c>
      <c r="I10315" s="180">
        <f t="shared" si="322"/>
        <v>4026.08</v>
      </c>
      <c r="J10315" s="177" t="str">
        <f t="shared" si="323"/>
        <v>Date &gt; 1920</v>
      </c>
    </row>
    <row r="10316" spans="1:10" x14ac:dyDescent="0.3">
      <c r="A10316" s="178" t="s">
        <v>3372</v>
      </c>
      <c r="B10316" s="178" t="s">
        <v>43</v>
      </c>
      <c r="C10316" s="178" t="s">
        <v>1390</v>
      </c>
      <c r="D10316" s="178" t="s">
        <v>9499</v>
      </c>
      <c r="E10316" s="179">
        <v>38287</v>
      </c>
      <c r="F10316" s="180">
        <v>52287</v>
      </c>
      <c r="G10316" s="180">
        <v>0</v>
      </c>
      <c r="H10316" s="180">
        <v>2752.03</v>
      </c>
      <c r="I10316" s="180">
        <f t="shared" si="322"/>
        <v>55039.03</v>
      </c>
      <c r="J10316" s="177" t="str">
        <f t="shared" si="323"/>
        <v>Date &gt; 1920</v>
      </c>
    </row>
    <row r="10317" spans="1:10" x14ac:dyDescent="0.3">
      <c r="A10317" s="178" t="s">
        <v>3372</v>
      </c>
      <c r="B10317" s="178" t="s">
        <v>43</v>
      </c>
      <c r="C10317" s="178" t="s">
        <v>1390</v>
      </c>
      <c r="D10317" s="178" t="s">
        <v>9499</v>
      </c>
      <c r="E10317" s="179">
        <v>38413</v>
      </c>
      <c r="F10317" s="180">
        <v>19290</v>
      </c>
      <c r="G10317" s="180">
        <v>0</v>
      </c>
      <c r="H10317" s="180">
        <v>1016</v>
      </c>
      <c r="I10317" s="180">
        <f t="shared" si="322"/>
        <v>20306</v>
      </c>
      <c r="J10317" s="177" t="str">
        <f t="shared" si="323"/>
        <v>Date &gt; 1920</v>
      </c>
    </row>
    <row r="10318" spans="1:10" x14ac:dyDescent="0.3">
      <c r="A10318" s="178" t="s">
        <v>3372</v>
      </c>
      <c r="B10318" s="178" t="s">
        <v>43</v>
      </c>
      <c r="C10318" s="178" t="s">
        <v>1390</v>
      </c>
      <c r="D10318" s="178" t="s">
        <v>9499</v>
      </c>
      <c r="E10318" s="179">
        <v>38575</v>
      </c>
      <c r="F10318" s="180">
        <v>9508</v>
      </c>
      <c r="G10318" s="180">
        <v>0</v>
      </c>
      <c r="H10318" s="180">
        <v>1025.97</v>
      </c>
      <c r="I10318" s="180">
        <f t="shared" si="322"/>
        <v>10533.97</v>
      </c>
      <c r="J10318" s="177" t="str">
        <f t="shared" si="323"/>
        <v>Date &gt; 1920</v>
      </c>
    </row>
    <row r="10319" spans="1:10" x14ac:dyDescent="0.3">
      <c r="A10319" s="178" t="s">
        <v>3372</v>
      </c>
      <c r="B10319" s="178" t="s">
        <v>43</v>
      </c>
      <c r="C10319" s="178" t="s">
        <v>1390</v>
      </c>
      <c r="D10319" s="178" t="s">
        <v>9499</v>
      </c>
      <c r="E10319" s="179">
        <v>38588</v>
      </c>
      <c r="F10319" s="180">
        <v>10000</v>
      </c>
      <c r="G10319" s="180">
        <v>0</v>
      </c>
      <c r="H10319" s="180">
        <v>0</v>
      </c>
      <c r="I10319" s="180">
        <f t="shared" si="322"/>
        <v>10000</v>
      </c>
      <c r="J10319" s="177" t="str">
        <f t="shared" si="323"/>
        <v>Date &gt; 1920</v>
      </c>
    </row>
    <row r="10320" spans="1:10" x14ac:dyDescent="0.3">
      <c r="A10320" s="178" t="s">
        <v>3372</v>
      </c>
      <c r="B10320" s="178" t="s">
        <v>43</v>
      </c>
      <c r="C10320" s="178" t="s">
        <v>1390</v>
      </c>
      <c r="D10320" s="178" t="s">
        <v>9499</v>
      </c>
      <c r="E10320" s="179">
        <v>38588</v>
      </c>
      <c r="F10320" s="180">
        <v>514</v>
      </c>
      <c r="G10320" s="180">
        <v>0</v>
      </c>
      <c r="H10320" s="180">
        <v>0</v>
      </c>
      <c r="I10320" s="180">
        <f t="shared" si="322"/>
        <v>514</v>
      </c>
      <c r="J10320" s="177" t="str">
        <f t="shared" si="323"/>
        <v>Date &gt; 1920</v>
      </c>
    </row>
    <row r="10321" spans="1:10" x14ac:dyDescent="0.3">
      <c r="A10321" s="178" t="s">
        <v>3372</v>
      </c>
      <c r="B10321" s="178" t="s">
        <v>43</v>
      </c>
      <c r="C10321" s="178" t="s">
        <v>1390</v>
      </c>
      <c r="D10321" s="178" t="s">
        <v>9500</v>
      </c>
      <c r="E10321" s="179">
        <v>38617</v>
      </c>
      <c r="F10321" s="180">
        <v>402411</v>
      </c>
      <c r="G10321" s="180">
        <v>2919.31</v>
      </c>
      <c r="H10321" s="180">
        <v>229731</v>
      </c>
      <c r="I10321" s="180">
        <f t="shared" si="322"/>
        <v>635061.31000000006</v>
      </c>
      <c r="J10321" s="177" t="str">
        <f t="shared" si="323"/>
        <v>Date &gt; 1920</v>
      </c>
    </row>
    <row r="10322" spans="1:10" x14ac:dyDescent="0.3">
      <c r="A10322" s="178" t="s">
        <v>3372</v>
      </c>
      <c r="B10322" s="178" t="s">
        <v>43</v>
      </c>
      <c r="C10322" s="178" t="s">
        <v>1390</v>
      </c>
      <c r="D10322" s="178" t="s">
        <v>9500</v>
      </c>
      <c r="E10322" s="179">
        <v>38638</v>
      </c>
      <c r="F10322" s="180">
        <v>348517</v>
      </c>
      <c r="G10322" s="180">
        <v>5982.45</v>
      </c>
      <c r="H10322" s="180">
        <v>-38230.04</v>
      </c>
      <c r="I10322" s="180">
        <f t="shared" si="322"/>
        <v>316269.41000000003</v>
      </c>
      <c r="J10322" s="177" t="str">
        <f t="shared" si="323"/>
        <v>Date &gt; 1920</v>
      </c>
    </row>
    <row r="10323" spans="1:10" x14ac:dyDescent="0.3">
      <c r="A10323" s="178" t="s">
        <v>3372</v>
      </c>
      <c r="B10323" s="178" t="s">
        <v>43</v>
      </c>
      <c r="C10323" s="178" t="s">
        <v>1390</v>
      </c>
      <c r="D10323" s="178" t="s">
        <v>9500</v>
      </c>
      <c r="E10323" s="179">
        <v>38666</v>
      </c>
      <c r="F10323" s="180">
        <v>506474</v>
      </c>
      <c r="G10323" s="180">
        <v>7024.7</v>
      </c>
      <c r="H10323" s="180">
        <v>38230.04</v>
      </c>
      <c r="I10323" s="180">
        <f t="shared" si="322"/>
        <v>551728.74</v>
      </c>
      <c r="J10323" s="177" t="str">
        <f t="shared" si="323"/>
        <v>Date &gt; 1920</v>
      </c>
    </row>
    <row r="10324" spans="1:10" x14ac:dyDescent="0.3">
      <c r="A10324" s="178" t="s">
        <v>3372</v>
      </c>
      <c r="B10324" s="178" t="s">
        <v>43</v>
      </c>
      <c r="C10324" s="178" t="s">
        <v>1390</v>
      </c>
      <c r="D10324" s="178" t="s">
        <v>9500</v>
      </c>
      <c r="E10324" s="179">
        <v>38728</v>
      </c>
      <c r="F10324" s="180">
        <v>53200</v>
      </c>
      <c r="G10324" s="180">
        <v>110.29</v>
      </c>
      <c r="H10324" s="180">
        <v>0</v>
      </c>
      <c r="I10324" s="180">
        <f t="shared" si="322"/>
        <v>53310.29</v>
      </c>
      <c r="J10324" s="177" t="str">
        <f t="shared" si="323"/>
        <v>Date &gt; 1920</v>
      </c>
    </row>
    <row r="10325" spans="1:10" x14ac:dyDescent="0.3">
      <c r="A10325" s="178" t="s">
        <v>3372</v>
      </c>
      <c r="B10325" s="178" t="s">
        <v>43</v>
      </c>
      <c r="C10325" s="178" t="s">
        <v>1390</v>
      </c>
      <c r="D10325" s="178" t="s">
        <v>9500</v>
      </c>
      <c r="E10325" s="179">
        <v>38741</v>
      </c>
      <c r="F10325" s="180">
        <v>73891</v>
      </c>
      <c r="G10325" s="180">
        <v>8749.49</v>
      </c>
      <c r="H10325" s="180">
        <v>0</v>
      </c>
      <c r="I10325" s="180">
        <f t="shared" si="322"/>
        <v>82640.490000000005</v>
      </c>
      <c r="J10325" s="177" t="str">
        <f t="shared" si="323"/>
        <v>Date &gt; 1920</v>
      </c>
    </row>
    <row r="10326" spans="1:10" x14ac:dyDescent="0.3">
      <c r="A10326" s="178" t="s">
        <v>3372</v>
      </c>
      <c r="B10326" s="178" t="s">
        <v>43</v>
      </c>
      <c r="C10326" s="178" t="s">
        <v>1390</v>
      </c>
      <c r="D10326" s="178" t="s">
        <v>9500</v>
      </c>
      <c r="E10326" s="179">
        <v>38751</v>
      </c>
      <c r="F10326" s="180">
        <v>46079</v>
      </c>
      <c r="G10326" s="180">
        <v>0</v>
      </c>
      <c r="H10326" s="180">
        <v>0</v>
      </c>
      <c r="I10326" s="180">
        <f t="shared" si="322"/>
        <v>46079</v>
      </c>
      <c r="J10326" s="177" t="str">
        <f t="shared" si="323"/>
        <v>Date &gt; 1920</v>
      </c>
    </row>
    <row r="10327" spans="1:10" x14ac:dyDescent="0.3">
      <c r="A10327" s="178" t="s">
        <v>3372</v>
      </c>
      <c r="B10327" s="178" t="s">
        <v>43</v>
      </c>
      <c r="C10327" s="178" t="s">
        <v>1390</v>
      </c>
      <c r="D10327" s="178" t="s">
        <v>9500</v>
      </c>
      <c r="E10327" s="179">
        <v>38897</v>
      </c>
      <c r="F10327" s="180">
        <v>15085</v>
      </c>
      <c r="G10327" s="180">
        <v>428.01</v>
      </c>
      <c r="H10327" s="180">
        <v>0</v>
      </c>
      <c r="I10327" s="180">
        <f t="shared" si="322"/>
        <v>15513.01</v>
      </c>
      <c r="J10327" s="177" t="str">
        <f t="shared" si="323"/>
        <v>Date &gt; 1920</v>
      </c>
    </row>
    <row r="10328" spans="1:10" x14ac:dyDescent="0.3">
      <c r="A10328" s="178" t="s">
        <v>3372</v>
      </c>
      <c r="B10328" s="178" t="s">
        <v>43</v>
      </c>
      <c r="C10328" s="178" t="s">
        <v>1390</v>
      </c>
      <c r="D10328" s="178" t="s">
        <v>9500</v>
      </c>
      <c r="E10328" s="179">
        <v>38938</v>
      </c>
      <c r="F10328" s="180">
        <v>72494</v>
      </c>
      <c r="G10328" s="180">
        <v>1515.75</v>
      </c>
      <c r="H10328" s="180">
        <v>0</v>
      </c>
      <c r="I10328" s="180">
        <f t="shared" si="322"/>
        <v>74009.75</v>
      </c>
      <c r="J10328" s="177" t="str">
        <f t="shared" si="323"/>
        <v>Date &gt; 1920</v>
      </c>
    </row>
    <row r="10329" spans="1:10" x14ac:dyDescent="0.3">
      <c r="A10329" s="178" t="s">
        <v>3372</v>
      </c>
      <c r="B10329" s="178" t="s">
        <v>43</v>
      </c>
      <c r="C10329" s="178" t="s">
        <v>1390</v>
      </c>
      <c r="D10329" s="178" t="s">
        <v>9500</v>
      </c>
      <c r="E10329" s="179">
        <v>38938</v>
      </c>
      <c r="F10329" s="180">
        <v>16342</v>
      </c>
      <c r="G10329" s="180">
        <v>0</v>
      </c>
      <c r="H10329" s="180">
        <v>0</v>
      </c>
      <c r="I10329" s="180">
        <f t="shared" si="322"/>
        <v>16342</v>
      </c>
      <c r="J10329" s="177" t="str">
        <f t="shared" si="323"/>
        <v>Date &gt; 1920</v>
      </c>
    </row>
    <row r="10330" spans="1:10" x14ac:dyDescent="0.3">
      <c r="A10330" s="178" t="s">
        <v>3372</v>
      </c>
      <c r="B10330" s="178" t="s">
        <v>43</v>
      </c>
      <c r="C10330" s="178" t="s">
        <v>1390</v>
      </c>
      <c r="D10330" s="178" t="s">
        <v>9500</v>
      </c>
      <c r="E10330" s="179">
        <v>39196</v>
      </c>
      <c r="F10330" s="180">
        <v>70447</v>
      </c>
      <c r="G10330" s="180">
        <v>0</v>
      </c>
      <c r="H10330" s="180">
        <v>0</v>
      </c>
      <c r="I10330" s="180">
        <f t="shared" si="322"/>
        <v>70447</v>
      </c>
      <c r="J10330" s="177" t="str">
        <f t="shared" si="323"/>
        <v>Date &gt; 1920</v>
      </c>
    </row>
    <row r="10331" spans="1:10" x14ac:dyDescent="0.3">
      <c r="A10331" s="178" t="s">
        <v>3372</v>
      </c>
      <c r="B10331" s="178" t="s">
        <v>43</v>
      </c>
      <c r="C10331" s="178" t="s">
        <v>1390</v>
      </c>
      <c r="D10331" s="178" t="s">
        <v>9500</v>
      </c>
      <c r="E10331" s="179">
        <v>39406</v>
      </c>
      <c r="F10331" s="180">
        <v>18763</v>
      </c>
      <c r="G10331" s="180">
        <v>0</v>
      </c>
      <c r="H10331" s="180">
        <v>0</v>
      </c>
      <c r="I10331" s="180">
        <f t="shared" si="322"/>
        <v>18763</v>
      </c>
      <c r="J10331" s="177" t="str">
        <f t="shared" si="323"/>
        <v>Date &gt; 1920</v>
      </c>
    </row>
    <row r="10332" spans="1:10" x14ac:dyDescent="0.3">
      <c r="A10332" s="178" t="s">
        <v>3372</v>
      </c>
      <c r="B10332" s="178" t="s">
        <v>43</v>
      </c>
      <c r="C10332" s="178" t="s">
        <v>1390</v>
      </c>
      <c r="D10332" s="178" t="s">
        <v>9500</v>
      </c>
      <c r="E10332" s="179">
        <v>40071</v>
      </c>
      <c r="F10332" s="180">
        <v>33214</v>
      </c>
      <c r="G10332" s="180">
        <v>0</v>
      </c>
      <c r="H10332" s="180">
        <v>0</v>
      </c>
      <c r="I10332" s="180">
        <f t="shared" si="322"/>
        <v>33214</v>
      </c>
      <c r="J10332" s="177" t="str">
        <f t="shared" si="323"/>
        <v>Date &gt; 1920</v>
      </c>
    </row>
    <row r="10333" spans="1:10" x14ac:dyDescent="0.3">
      <c r="A10333" s="178" t="s">
        <v>3372</v>
      </c>
      <c r="B10333" s="178" t="s">
        <v>43</v>
      </c>
      <c r="C10333" s="178" t="s">
        <v>1390</v>
      </c>
      <c r="D10333" s="178" t="s">
        <v>9501</v>
      </c>
      <c r="E10333" s="179">
        <v>40500</v>
      </c>
      <c r="F10333" s="180">
        <v>170395</v>
      </c>
      <c r="G10333" s="180">
        <v>0</v>
      </c>
      <c r="H10333" s="180">
        <v>8969.02</v>
      </c>
      <c r="I10333" s="180">
        <f t="shared" si="322"/>
        <v>179364.02</v>
      </c>
      <c r="J10333" s="177" t="str">
        <f t="shared" si="323"/>
        <v>Date &gt; 1920</v>
      </c>
    </row>
    <row r="10334" spans="1:10" x14ac:dyDescent="0.3">
      <c r="A10334" s="178" t="s">
        <v>3372</v>
      </c>
      <c r="B10334" s="178" t="s">
        <v>43</v>
      </c>
      <c r="C10334" s="178" t="s">
        <v>1390</v>
      </c>
      <c r="D10334" s="178" t="s">
        <v>9501</v>
      </c>
      <c r="E10334" s="179">
        <v>40526</v>
      </c>
      <c r="F10334" s="180">
        <v>122476</v>
      </c>
      <c r="G10334" s="180">
        <v>0</v>
      </c>
      <c r="H10334" s="180">
        <v>6446.61</v>
      </c>
      <c r="I10334" s="180">
        <f t="shared" si="322"/>
        <v>128922.61</v>
      </c>
      <c r="J10334" s="177" t="str">
        <f t="shared" si="323"/>
        <v>Date &gt; 1920</v>
      </c>
    </row>
    <row r="10335" spans="1:10" x14ac:dyDescent="0.3">
      <c r="A10335" s="178" t="s">
        <v>3372</v>
      </c>
      <c r="B10335" s="178" t="s">
        <v>43</v>
      </c>
      <c r="C10335" s="178" t="s">
        <v>1390</v>
      </c>
      <c r="D10335" s="178" t="s">
        <v>9501</v>
      </c>
      <c r="E10335" s="179">
        <v>40616</v>
      </c>
      <c r="F10335" s="180">
        <v>11164</v>
      </c>
      <c r="G10335" s="180">
        <v>0</v>
      </c>
      <c r="H10335" s="180">
        <v>588.51</v>
      </c>
      <c r="I10335" s="180">
        <f t="shared" si="322"/>
        <v>11752.51</v>
      </c>
      <c r="J10335" s="177" t="str">
        <f t="shared" si="323"/>
        <v>Date &gt; 1920</v>
      </c>
    </row>
    <row r="10336" spans="1:10" x14ac:dyDescent="0.3">
      <c r="A10336" s="178" t="s">
        <v>3372</v>
      </c>
      <c r="B10336" s="178" t="s">
        <v>43</v>
      </c>
      <c r="C10336" s="178" t="s">
        <v>1390</v>
      </c>
      <c r="D10336" s="178" t="s">
        <v>9501</v>
      </c>
      <c r="E10336" s="179">
        <v>40939</v>
      </c>
      <c r="F10336" s="180">
        <v>8965</v>
      </c>
      <c r="G10336" s="180">
        <v>0</v>
      </c>
      <c r="H10336" s="180">
        <v>995.86</v>
      </c>
      <c r="I10336" s="180">
        <f t="shared" si="322"/>
        <v>9960.86</v>
      </c>
      <c r="J10336" s="177" t="str">
        <f t="shared" si="323"/>
        <v>Date &gt; 1920</v>
      </c>
    </row>
    <row r="10337" spans="1:10" x14ac:dyDescent="0.3">
      <c r="A10337" s="178" t="s">
        <v>3372</v>
      </c>
      <c r="B10337" s="178" t="s">
        <v>43</v>
      </c>
      <c r="C10337" s="178" t="s">
        <v>1390</v>
      </c>
      <c r="D10337" s="178" t="s">
        <v>9501</v>
      </c>
      <c r="E10337" s="179">
        <v>41422</v>
      </c>
      <c r="F10337" s="180">
        <v>10000</v>
      </c>
      <c r="G10337" s="180">
        <v>0</v>
      </c>
      <c r="H10337" s="180">
        <v>904.5</v>
      </c>
      <c r="I10337" s="180">
        <f t="shared" si="322"/>
        <v>10904.5</v>
      </c>
      <c r="J10337" s="177" t="str">
        <f t="shared" si="323"/>
        <v>Date &gt; 1920</v>
      </c>
    </row>
    <row r="10338" spans="1:10" x14ac:dyDescent="0.3">
      <c r="A10338" s="178" t="s">
        <v>3372</v>
      </c>
      <c r="B10338" s="178" t="s">
        <v>43</v>
      </c>
      <c r="C10338" s="178" t="s">
        <v>1390</v>
      </c>
      <c r="D10338" s="178" t="s">
        <v>9501</v>
      </c>
      <c r="E10338" s="179">
        <v>41422</v>
      </c>
      <c r="F10338" s="180">
        <v>9470</v>
      </c>
      <c r="G10338" s="180">
        <v>0</v>
      </c>
      <c r="H10338" s="180">
        <v>0</v>
      </c>
      <c r="I10338" s="180">
        <f t="shared" si="322"/>
        <v>9470</v>
      </c>
      <c r="J10338" s="177" t="str">
        <f t="shared" si="323"/>
        <v>Date &gt; 1920</v>
      </c>
    </row>
    <row r="10339" spans="1:10" x14ac:dyDescent="0.3">
      <c r="A10339" s="178" t="s">
        <v>3372</v>
      </c>
      <c r="B10339" s="178" t="s">
        <v>43</v>
      </c>
      <c r="C10339" s="178" t="s">
        <v>1390</v>
      </c>
      <c r="D10339" s="178" t="s">
        <v>9502</v>
      </c>
      <c r="E10339" s="179">
        <v>40802</v>
      </c>
      <c r="F10339" s="180">
        <v>0</v>
      </c>
      <c r="G10339" s="180">
        <v>3500</v>
      </c>
      <c r="H10339" s="180">
        <v>1500</v>
      </c>
      <c r="I10339" s="180">
        <f t="shared" si="322"/>
        <v>5000</v>
      </c>
      <c r="J10339" s="177" t="str">
        <f t="shared" si="323"/>
        <v>Date &gt; 1920</v>
      </c>
    </row>
    <row r="10340" spans="1:10" x14ac:dyDescent="0.3">
      <c r="A10340" s="178" t="s">
        <v>3372</v>
      </c>
      <c r="B10340" s="178" t="s">
        <v>43</v>
      </c>
      <c r="C10340" s="178" t="s">
        <v>1390</v>
      </c>
      <c r="D10340" s="178" t="s">
        <v>9503</v>
      </c>
      <c r="E10340" s="179">
        <v>40939</v>
      </c>
      <c r="F10340" s="180">
        <v>161734</v>
      </c>
      <c r="G10340" s="180">
        <v>0</v>
      </c>
      <c r="H10340" s="180">
        <v>8512.81</v>
      </c>
      <c r="I10340" s="180">
        <f t="shared" si="322"/>
        <v>170246.81</v>
      </c>
      <c r="J10340" s="177" t="str">
        <f t="shared" si="323"/>
        <v>Date &gt; 1920</v>
      </c>
    </row>
    <row r="10341" spans="1:10" x14ac:dyDescent="0.3">
      <c r="A10341" s="178" t="s">
        <v>3372</v>
      </c>
      <c r="B10341" s="178" t="s">
        <v>43</v>
      </c>
      <c r="C10341" s="178" t="s">
        <v>1390</v>
      </c>
      <c r="D10341" s="178" t="s">
        <v>9503</v>
      </c>
      <c r="E10341" s="179">
        <v>41344</v>
      </c>
      <c r="F10341" s="180">
        <v>35771</v>
      </c>
      <c r="G10341" s="180">
        <v>0</v>
      </c>
      <c r="H10341" s="180">
        <v>2668</v>
      </c>
      <c r="I10341" s="180">
        <f t="shared" si="322"/>
        <v>38439</v>
      </c>
      <c r="J10341" s="177" t="str">
        <f t="shared" si="323"/>
        <v>Date &gt; 1920</v>
      </c>
    </row>
    <row r="10342" spans="1:10" x14ac:dyDescent="0.3">
      <c r="A10342" s="178" t="s">
        <v>3372</v>
      </c>
      <c r="B10342" s="178" t="s">
        <v>43</v>
      </c>
      <c r="C10342" s="178" t="s">
        <v>1390</v>
      </c>
      <c r="D10342" s="178" t="s">
        <v>9503</v>
      </c>
      <c r="E10342" s="179">
        <v>41800</v>
      </c>
      <c r="F10342" s="180">
        <v>18646</v>
      </c>
      <c r="G10342" s="180">
        <v>0</v>
      </c>
      <c r="H10342" s="180">
        <v>196</v>
      </c>
      <c r="I10342" s="180">
        <f t="shared" si="322"/>
        <v>18842</v>
      </c>
      <c r="J10342" s="177" t="str">
        <f t="shared" si="323"/>
        <v>Date &gt; 1920</v>
      </c>
    </row>
    <row r="10343" spans="1:10" x14ac:dyDescent="0.3">
      <c r="A10343" s="178" t="s">
        <v>3372</v>
      </c>
      <c r="B10343" s="178" t="s">
        <v>43</v>
      </c>
      <c r="C10343" s="178" t="s">
        <v>1390</v>
      </c>
      <c r="D10343" s="178" t="s">
        <v>9504</v>
      </c>
      <c r="E10343" s="179">
        <v>41513</v>
      </c>
      <c r="F10343" s="180">
        <v>0</v>
      </c>
      <c r="G10343" s="180">
        <v>9925.6299999999992</v>
      </c>
      <c r="H10343" s="180">
        <v>1830.62</v>
      </c>
      <c r="I10343" s="180">
        <f t="shared" si="322"/>
        <v>11756.25</v>
      </c>
      <c r="J10343" s="177" t="str">
        <f t="shared" si="323"/>
        <v>Date &gt; 1920</v>
      </c>
    </row>
    <row r="10344" spans="1:10" x14ac:dyDescent="0.3">
      <c r="A10344" s="178" t="s">
        <v>3372</v>
      </c>
      <c r="B10344" s="178" t="s">
        <v>43</v>
      </c>
      <c r="C10344" s="178" t="s">
        <v>1390</v>
      </c>
      <c r="D10344" s="178" t="s">
        <v>9505</v>
      </c>
      <c r="E10344" s="179">
        <v>41632</v>
      </c>
      <c r="F10344" s="180">
        <v>18409</v>
      </c>
      <c r="G10344" s="180">
        <v>4670.1000000000004</v>
      </c>
      <c r="H10344" s="180">
        <v>6888.9</v>
      </c>
      <c r="I10344" s="180">
        <f t="shared" si="322"/>
        <v>29968</v>
      </c>
      <c r="J10344" s="177" t="str">
        <f t="shared" si="323"/>
        <v>Date &gt; 1920</v>
      </c>
    </row>
    <row r="10345" spans="1:10" x14ac:dyDescent="0.3">
      <c r="A10345" s="178" t="s">
        <v>3372</v>
      </c>
      <c r="B10345" s="178" t="s">
        <v>43</v>
      </c>
      <c r="C10345" s="178" t="s">
        <v>1390</v>
      </c>
      <c r="D10345" s="178" t="s">
        <v>9505</v>
      </c>
      <c r="E10345" s="179">
        <v>42074</v>
      </c>
      <c r="F10345" s="180">
        <v>2046</v>
      </c>
      <c r="G10345" s="180">
        <v>115.57</v>
      </c>
      <c r="H10345" s="180">
        <v>170.42</v>
      </c>
      <c r="I10345" s="180">
        <f t="shared" si="322"/>
        <v>2331.9900000000002</v>
      </c>
      <c r="J10345" s="177" t="str">
        <f t="shared" si="323"/>
        <v>Date &gt; 1920</v>
      </c>
    </row>
    <row r="10346" spans="1:10" x14ac:dyDescent="0.3">
      <c r="A10346" s="178" t="s">
        <v>3372</v>
      </c>
      <c r="B10346" s="178" t="s">
        <v>43</v>
      </c>
      <c r="C10346" s="178" t="s">
        <v>1390</v>
      </c>
      <c r="D10346" s="178" t="s">
        <v>9506</v>
      </c>
      <c r="E10346" s="179">
        <v>42074</v>
      </c>
      <c r="F10346" s="180">
        <v>104512</v>
      </c>
      <c r="G10346" s="180">
        <v>17231.919999999998</v>
      </c>
      <c r="H10346" s="180">
        <v>9380.14</v>
      </c>
      <c r="I10346" s="180">
        <f t="shared" si="322"/>
        <v>131124.06</v>
      </c>
      <c r="J10346" s="177" t="str">
        <f t="shared" si="323"/>
        <v>Date &gt; 1920</v>
      </c>
    </row>
    <row r="10347" spans="1:10" x14ac:dyDescent="0.3">
      <c r="A10347" s="178" t="s">
        <v>3372</v>
      </c>
      <c r="B10347" s="178" t="s">
        <v>43</v>
      </c>
      <c r="C10347" s="178" t="s">
        <v>1390</v>
      </c>
      <c r="D10347" s="178" t="s">
        <v>9506</v>
      </c>
      <c r="E10347" s="179">
        <v>42494</v>
      </c>
      <c r="F10347" s="180">
        <v>17166</v>
      </c>
      <c r="G10347" s="180">
        <v>0</v>
      </c>
      <c r="H10347" s="180">
        <v>0</v>
      </c>
      <c r="I10347" s="180">
        <f t="shared" si="322"/>
        <v>17166</v>
      </c>
      <c r="J10347" s="177" t="str">
        <f t="shared" si="323"/>
        <v>Date &gt; 1920</v>
      </c>
    </row>
    <row r="10348" spans="1:10" x14ac:dyDescent="0.3">
      <c r="A10348" s="178" t="s">
        <v>3372</v>
      </c>
      <c r="B10348" s="178" t="s">
        <v>43</v>
      </c>
      <c r="C10348" s="178" t="s">
        <v>1390</v>
      </c>
      <c r="D10348" s="178" t="s">
        <v>9507</v>
      </c>
      <c r="E10348" s="179">
        <v>42803</v>
      </c>
      <c r="F10348" s="180">
        <v>171780</v>
      </c>
      <c r="G10348" s="180">
        <v>12766</v>
      </c>
      <c r="H10348" s="180">
        <v>26835.82</v>
      </c>
      <c r="I10348" s="180">
        <f t="shared" si="322"/>
        <v>211381.82</v>
      </c>
      <c r="J10348" s="177" t="str">
        <f t="shared" si="323"/>
        <v>Date &gt; 1920</v>
      </c>
    </row>
    <row r="10349" spans="1:10" x14ac:dyDescent="0.3">
      <c r="A10349" s="178" t="s">
        <v>3372</v>
      </c>
      <c r="B10349" s="178" t="s">
        <v>43</v>
      </c>
      <c r="C10349" s="178" t="s">
        <v>1390</v>
      </c>
      <c r="D10349" s="178" t="s">
        <v>9507</v>
      </c>
      <c r="E10349" s="179">
        <v>42880</v>
      </c>
      <c r="F10349" s="180">
        <v>61413</v>
      </c>
      <c r="G10349" s="180">
        <v>4563.88</v>
      </c>
      <c r="H10349" s="180">
        <v>9459.16</v>
      </c>
      <c r="I10349" s="180">
        <f t="shared" si="322"/>
        <v>75436.040000000008</v>
      </c>
      <c r="J10349" s="177" t="str">
        <f t="shared" si="323"/>
        <v>Date &gt; 1920</v>
      </c>
    </row>
    <row r="10350" spans="1:10" x14ac:dyDescent="0.3">
      <c r="A10350" s="178" t="s">
        <v>3372</v>
      </c>
      <c r="B10350" s="178" t="s">
        <v>43</v>
      </c>
      <c r="C10350" s="178" t="s">
        <v>1390</v>
      </c>
      <c r="D10350" s="178" t="s">
        <v>9507</v>
      </c>
      <c r="E10350" s="179">
        <v>42926</v>
      </c>
      <c r="F10350" s="180">
        <v>130300</v>
      </c>
      <c r="G10350" s="180">
        <v>9683.2099999999991</v>
      </c>
      <c r="H10350" s="180">
        <v>20069.919999999998</v>
      </c>
      <c r="I10350" s="180">
        <f t="shared" si="322"/>
        <v>160053.13</v>
      </c>
      <c r="J10350" s="177" t="str">
        <f t="shared" si="323"/>
        <v>Date &gt; 1920</v>
      </c>
    </row>
    <row r="10351" spans="1:10" x14ac:dyDescent="0.3">
      <c r="A10351" s="178" t="s">
        <v>3372</v>
      </c>
      <c r="B10351" s="178" t="s">
        <v>43</v>
      </c>
      <c r="C10351" s="178" t="s">
        <v>1390</v>
      </c>
      <c r="D10351" s="178" t="s">
        <v>9507</v>
      </c>
      <c r="E10351" s="179">
        <v>42962</v>
      </c>
      <c r="F10351" s="180">
        <v>342234</v>
      </c>
      <c r="G10351" s="180">
        <v>25433.19</v>
      </c>
      <c r="H10351" s="180">
        <v>52716.18</v>
      </c>
      <c r="I10351" s="180">
        <f t="shared" si="322"/>
        <v>420383.37</v>
      </c>
      <c r="J10351" s="177" t="str">
        <f t="shared" si="323"/>
        <v>Date &gt; 1920</v>
      </c>
    </row>
    <row r="10352" spans="1:10" x14ac:dyDescent="0.3">
      <c r="A10352" s="178" t="s">
        <v>3372</v>
      </c>
      <c r="B10352" s="178" t="s">
        <v>43</v>
      </c>
      <c r="C10352" s="178" t="s">
        <v>1390</v>
      </c>
      <c r="D10352" s="178" t="s">
        <v>9507</v>
      </c>
      <c r="E10352" s="179">
        <v>42975</v>
      </c>
      <c r="F10352" s="180">
        <v>75534</v>
      </c>
      <c r="G10352" s="180">
        <v>5613.36</v>
      </c>
      <c r="H10352" s="180">
        <v>11635.42</v>
      </c>
      <c r="I10352" s="180">
        <f t="shared" si="322"/>
        <v>92782.78</v>
      </c>
      <c r="J10352" s="177" t="str">
        <f t="shared" si="323"/>
        <v>Date &gt; 1920</v>
      </c>
    </row>
    <row r="10353" spans="1:10" x14ac:dyDescent="0.3">
      <c r="A10353" s="178" t="s">
        <v>3372</v>
      </c>
      <c r="B10353" s="178" t="s">
        <v>43</v>
      </c>
      <c r="C10353" s="178" t="s">
        <v>1390</v>
      </c>
      <c r="D10353" s="178" t="s">
        <v>9507</v>
      </c>
      <c r="E10353" s="179">
        <v>43081</v>
      </c>
      <c r="F10353" s="180">
        <v>21810</v>
      </c>
      <c r="G10353" s="180">
        <v>1620.85</v>
      </c>
      <c r="H10353" s="180">
        <v>3360.15</v>
      </c>
      <c r="I10353" s="180">
        <f t="shared" si="322"/>
        <v>26791</v>
      </c>
      <c r="J10353" s="177" t="str">
        <f t="shared" si="323"/>
        <v>Date &gt; 1920</v>
      </c>
    </row>
    <row r="10354" spans="1:10" x14ac:dyDescent="0.3">
      <c r="A10354" s="178" t="s">
        <v>3372</v>
      </c>
      <c r="B10354" s="178" t="s">
        <v>43</v>
      </c>
      <c r="C10354" s="178" t="s">
        <v>1390</v>
      </c>
      <c r="D10354" s="178" t="s">
        <v>9507</v>
      </c>
      <c r="E10354" s="179">
        <v>43266</v>
      </c>
      <c r="F10354" s="180">
        <v>59129</v>
      </c>
      <c r="G10354" s="180">
        <v>5938.02</v>
      </c>
      <c r="H10354" s="180">
        <v>12307.99</v>
      </c>
      <c r="I10354" s="180">
        <f t="shared" si="322"/>
        <v>77375.010000000009</v>
      </c>
      <c r="J10354" s="177" t="str">
        <f t="shared" si="323"/>
        <v>Date &gt; 1920</v>
      </c>
    </row>
    <row r="10355" spans="1:10" x14ac:dyDescent="0.3">
      <c r="A10355" s="178" t="s">
        <v>3372</v>
      </c>
      <c r="B10355" s="178" t="s">
        <v>43</v>
      </c>
      <c r="C10355" s="178" t="s">
        <v>1390</v>
      </c>
      <c r="D10355" s="178" t="s">
        <v>9507</v>
      </c>
      <c r="E10355" s="179">
        <v>43928</v>
      </c>
      <c r="F10355" s="180">
        <v>20774</v>
      </c>
      <c r="G10355" s="180">
        <v>0</v>
      </c>
      <c r="H10355" s="180">
        <v>0</v>
      </c>
      <c r="I10355" s="180">
        <f t="shared" si="322"/>
        <v>20774</v>
      </c>
      <c r="J10355" s="177" t="str">
        <f t="shared" si="323"/>
        <v>Date &gt; 1920</v>
      </c>
    </row>
    <row r="10356" spans="1:10" x14ac:dyDescent="0.3">
      <c r="A10356" s="178" t="s">
        <v>3372</v>
      </c>
      <c r="B10356" s="178" t="s">
        <v>43</v>
      </c>
      <c r="C10356" s="178" t="s">
        <v>1390</v>
      </c>
      <c r="D10356" s="178" t="s">
        <v>9508</v>
      </c>
      <c r="E10356" s="179">
        <v>43957</v>
      </c>
      <c r="F10356" s="180">
        <v>27504</v>
      </c>
      <c r="G10356" s="180">
        <v>1528.05</v>
      </c>
      <c r="H10356" s="180">
        <v>1528.95</v>
      </c>
      <c r="I10356" s="180">
        <f t="shared" si="322"/>
        <v>30561</v>
      </c>
      <c r="J10356" s="177" t="str">
        <f t="shared" si="323"/>
        <v>Date &gt; 1920</v>
      </c>
    </row>
    <row r="10357" spans="1:10" x14ac:dyDescent="0.3">
      <c r="A10357" s="178" t="s">
        <v>3372</v>
      </c>
      <c r="B10357" s="178" t="s">
        <v>43</v>
      </c>
      <c r="C10357" s="178" t="s">
        <v>1390</v>
      </c>
      <c r="D10357" s="178" t="s">
        <v>9509</v>
      </c>
      <c r="E10357" s="179">
        <v>44062</v>
      </c>
      <c r="F10357" s="180">
        <v>0</v>
      </c>
      <c r="G10357" s="180">
        <v>26925</v>
      </c>
      <c r="H10357" s="180">
        <v>8975</v>
      </c>
      <c r="I10357" s="180">
        <f t="shared" si="322"/>
        <v>35900</v>
      </c>
      <c r="J10357" s="177" t="str">
        <f t="shared" si="323"/>
        <v>Date &gt; 1920</v>
      </c>
    </row>
    <row r="10358" spans="1:10" x14ac:dyDescent="0.3">
      <c r="A10358" s="178" t="s">
        <v>3372</v>
      </c>
      <c r="B10358" s="178" t="s">
        <v>43</v>
      </c>
      <c r="C10358" s="178" t="s">
        <v>1390</v>
      </c>
      <c r="D10358" s="178" t="s">
        <v>9510</v>
      </c>
      <c r="E10358" s="179">
        <v>44216</v>
      </c>
      <c r="F10358" s="180">
        <v>346826</v>
      </c>
      <c r="G10358" s="180">
        <v>0</v>
      </c>
      <c r="H10358" s="180">
        <v>0</v>
      </c>
      <c r="I10358" s="180">
        <f t="shared" si="322"/>
        <v>346826</v>
      </c>
      <c r="J10358" s="177" t="str">
        <f t="shared" si="323"/>
        <v>Date &gt; 1920</v>
      </c>
    </row>
    <row r="10359" spans="1:10" x14ac:dyDescent="0.3">
      <c r="A10359" s="178" t="s">
        <v>3372</v>
      </c>
      <c r="B10359" s="178" t="s">
        <v>43</v>
      </c>
      <c r="C10359" s="178" t="s">
        <v>1390</v>
      </c>
      <c r="D10359" s="178" t="s">
        <v>9511</v>
      </c>
      <c r="E10359" s="179">
        <v>44180</v>
      </c>
      <c r="F10359" s="180">
        <v>30000</v>
      </c>
      <c r="G10359" s="180">
        <v>0</v>
      </c>
      <c r="H10359" s="180">
        <v>0</v>
      </c>
      <c r="I10359" s="180">
        <f t="shared" si="322"/>
        <v>30000</v>
      </c>
      <c r="J10359" s="177" t="str">
        <f t="shared" si="323"/>
        <v>Date &gt; 1920</v>
      </c>
    </row>
    <row r="10360" spans="1:10" x14ac:dyDescent="0.3">
      <c r="A10360" s="178" t="s">
        <v>3372</v>
      </c>
      <c r="B10360" s="178" t="s">
        <v>55</v>
      </c>
      <c r="C10360" s="178" t="s">
        <v>1325</v>
      </c>
      <c r="D10360" s="178" t="s">
        <v>9512</v>
      </c>
      <c r="E10360" s="179">
        <v>18650</v>
      </c>
      <c r="F10360" s="180">
        <v>10413.450000000001</v>
      </c>
      <c r="G10360" s="180">
        <v>10000</v>
      </c>
      <c r="H10360" s="180">
        <v>413.45</v>
      </c>
      <c r="I10360" s="180">
        <f t="shared" si="322"/>
        <v>20826.900000000001</v>
      </c>
      <c r="J10360" s="177" t="str">
        <f t="shared" si="323"/>
        <v>Date &gt; 1920</v>
      </c>
    </row>
    <row r="10361" spans="1:10" x14ac:dyDescent="0.3">
      <c r="A10361" s="178" t="s">
        <v>3372</v>
      </c>
      <c r="B10361" s="178" t="s">
        <v>55</v>
      </c>
      <c r="C10361" s="178" t="s">
        <v>1325</v>
      </c>
      <c r="D10361" s="178" t="s">
        <v>9513</v>
      </c>
      <c r="E10361" s="179">
        <v>25799</v>
      </c>
      <c r="F10361" s="180">
        <v>6760</v>
      </c>
      <c r="G10361" s="180">
        <v>3200</v>
      </c>
      <c r="H10361" s="180">
        <v>3732.32</v>
      </c>
      <c r="I10361" s="180">
        <f t="shared" si="322"/>
        <v>13692.32</v>
      </c>
      <c r="J10361" s="177" t="str">
        <f t="shared" si="323"/>
        <v>Date &gt; 1920</v>
      </c>
    </row>
    <row r="10362" spans="1:10" x14ac:dyDescent="0.3">
      <c r="A10362" s="178" t="s">
        <v>3372</v>
      </c>
      <c r="B10362" s="178" t="s">
        <v>55</v>
      </c>
      <c r="C10362" s="178" t="s">
        <v>1325</v>
      </c>
      <c r="D10362" s="178" t="s">
        <v>6462</v>
      </c>
      <c r="E10362" s="179">
        <v>26698</v>
      </c>
      <c r="F10362" s="180">
        <v>0</v>
      </c>
      <c r="G10362" s="180">
        <v>865.37</v>
      </c>
      <c r="H10362" s="180">
        <v>865.38</v>
      </c>
      <c r="I10362" s="180">
        <f t="shared" si="322"/>
        <v>1730.75</v>
      </c>
      <c r="J10362" s="177" t="str">
        <f t="shared" si="323"/>
        <v>Date &gt; 1920</v>
      </c>
    </row>
    <row r="10363" spans="1:10" x14ac:dyDescent="0.3">
      <c r="A10363" s="178" t="s">
        <v>3372</v>
      </c>
      <c r="B10363" s="178" t="s">
        <v>55</v>
      </c>
      <c r="C10363" s="178" t="s">
        <v>1325</v>
      </c>
      <c r="D10363" s="178" t="s">
        <v>9514</v>
      </c>
      <c r="E10363" s="179">
        <v>30273</v>
      </c>
      <c r="F10363" s="180">
        <v>0</v>
      </c>
      <c r="G10363" s="180">
        <v>2011.57</v>
      </c>
      <c r="H10363" s="180">
        <v>1005.78</v>
      </c>
      <c r="I10363" s="180">
        <f t="shared" si="322"/>
        <v>3017.35</v>
      </c>
      <c r="J10363" s="177" t="str">
        <f t="shared" si="323"/>
        <v>Date &gt; 1920</v>
      </c>
    </row>
    <row r="10364" spans="1:10" x14ac:dyDescent="0.3">
      <c r="A10364" s="178" t="s">
        <v>3372</v>
      </c>
      <c r="B10364" s="178" t="s">
        <v>55</v>
      </c>
      <c r="C10364" s="178" t="s">
        <v>1325</v>
      </c>
      <c r="D10364" s="178" t="s">
        <v>7021</v>
      </c>
      <c r="E10364" s="179">
        <v>31058</v>
      </c>
      <c r="F10364" s="180">
        <v>0</v>
      </c>
      <c r="G10364" s="180">
        <v>17251.23</v>
      </c>
      <c r="H10364" s="180">
        <v>8625.61</v>
      </c>
      <c r="I10364" s="180">
        <f t="shared" si="322"/>
        <v>25876.84</v>
      </c>
      <c r="J10364" s="177" t="str">
        <f t="shared" si="323"/>
        <v>Date &gt; 1920</v>
      </c>
    </row>
    <row r="10365" spans="1:10" x14ac:dyDescent="0.3">
      <c r="A10365" s="178" t="s">
        <v>3372</v>
      </c>
      <c r="B10365" s="178" t="s">
        <v>55</v>
      </c>
      <c r="C10365" s="178" t="s">
        <v>1325</v>
      </c>
      <c r="D10365" s="178" t="s">
        <v>9515</v>
      </c>
      <c r="E10365" s="179">
        <v>34165</v>
      </c>
      <c r="F10365" s="180">
        <v>620123.66</v>
      </c>
      <c r="G10365" s="180">
        <v>707.09</v>
      </c>
      <c r="H10365" s="180">
        <v>69756.100000000006</v>
      </c>
      <c r="I10365" s="180">
        <f t="shared" si="322"/>
        <v>690586.85</v>
      </c>
      <c r="J10365" s="177" t="str">
        <f t="shared" si="323"/>
        <v>Date &gt; 1920</v>
      </c>
    </row>
    <row r="10366" spans="1:10" x14ac:dyDescent="0.3">
      <c r="A10366" s="178" t="s">
        <v>3372</v>
      </c>
      <c r="B10366" s="178" t="s">
        <v>55</v>
      </c>
      <c r="C10366" s="178" t="s">
        <v>1325</v>
      </c>
      <c r="D10366" s="178" t="s">
        <v>9515</v>
      </c>
      <c r="E10366" s="179">
        <v>34347</v>
      </c>
      <c r="F10366" s="180">
        <v>711913.25</v>
      </c>
      <c r="G10366" s="180">
        <v>0</v>
      </c>
      <c r="H10366" s="180">
        <v>79269.16</v>
      </c>
      <c r="I10366" s="180">
        <f t="shared" si="322"/>
        <v>791182.41</v>
      </c>
      <c r="J10366" s="177" t="str">
        <f t="shared" si="323"/>
        <v>Date &gt; 1920</v>
      </c>
    </row>
    <row r="10367" spans="1:10" x14ac:dyDescent="0.3">
      <c r="A10367" s="178" t="s">
        <v>3372</v>
      </c>
      <c r="B10367" s="178" t="s">
        <v>55</v>
      </c>
      <c r="C10367" s="178" t="s">
        <v>1325</v>
      </c>
      <c r="D10367" s="178" t="s">
        <v>9515</v>
      </c>
      <c r="E10367" s="179">
        <v>34347</v>
      </c>
      <c r="F10367" s="180">
        <v>0</v>
      </c>
      <c r="G10367" s="180">
        <v>335.41</v>
      </c>
      <c r="H10367" s="180">
        <v>0</v>
      </c>
      <c r="I10367" s="180">
        <f t="shared" si="322"/>
        <v>335.41</v>
      </c>
      <c r="J10367" s="177" t="str">
        <f t="shared" si="323"/>
        <v>Date &gt; 1920</v>
      </c>
    </row>
    <row r="10368" spans="1:10" x14ac:dyDescent="0.3">
      <c r="A10368" s="178" t="s">
        <v>3372</v>
      </c>
      <c r="B10368" s="178" t="s">
        <v>55</v>
      </c>
      <c r="C10368" s="178" t="s">
        <v>1325</v>
      </c>
      <c r="D10368" s="178" t="s">
        <v>9515</v>
      </c>
      <c r="E10368" s="179">
        <v>34359</v>
      </c>
      <c r="F10368" s="180">
        <v>54053.55</v>
      </c>
      <c r="G10368" s="180">
        <v>0</v>
      </c>
      <c r="H10368" s="180">
        <v>6005.95</v>
      </c>
      <c r="I10368" s="180">
        <f t="shared" si="322"/>
        <v>60059.5</v>
      </c>
      <c r="J10368" s="177" t="str">
        <f t="shared" si="323"/>
        <v>Date &gt; 1920</v>
      </c>
    </row>
    <row r="10369" spans="1:10" x14ac:dyDescent="0.3">
      <c r="A10369" s="178" t="s">
        <v>3372</v>
      </c>
      <c r="B10369" s="178" t="s">
        <v>55</v>
      </c>
      <c r="C10369" s="178" t="s">
        <v>1325</v>
      </c>
      <c r="D10369" s="178" t="s">
        <v>9515</v>
      </c>
      <c r="E10369" s="179">
        <v>34486</v>
      </c>
      <c r="F10369" s="180">
        <v>219915.18</v>
      </c>
      <c r="G10369" s="180">
        <v>0</v>
      </c>
      <c r="H10369" s="180">
        <v>24463.68</v>
      </c>
      <c r="I10369" s="180">
        <f t="shared" si="322"/>
        <v>244378.86</v>
      </c>
      <c r="J10369" s="177" t="str">
        <f t="shared" si="323"/>
        <v>Date &gt; 1920</v>
      </c>
    </row>
    <row r="10370" spans="1:10" x14ac:dyDescent="0.3">
      <c r="A10370" s="178" t="s">
        <v>3372</v>
      </c>
      <c r="B10370" s="178" t="s">
        <v>55</v>
      </c>
      <c r="C10370" s="178" t="s">
        <v>1325</v>
      </c>
      <c r="D10370" s="178" t="s">
        <v>9515</v>
      </c>
      <c r="E10370" s="179">
        <v>34486</v>
      </c>
      <c r="F10370" s="180">
        <v>0</v>
      </c>
      <c r="G10370" s="180">
        <v>57.34</v>
      </c>
      <c r="H10370" s="180">
        <v>0</v>
      </c>
      <c r="I10370" s="180">
        <f t="shared" si="322"/>
        <v>57.34</v>
      </c>
      <c r="J10370" s="177" t="str">
        <f t="shared" si="323"/>
        <v>Date &gt; 1920</v>
      </c>
    </row>
    <row r="10371" spans="1:10" x14ac:dyDescent="0.3">
      <c r="A10371" s="178" t="s">
        <v>3372</v>
      </c>
      <c r="B10371" s="178" t="s">
        <v>55</v>
      </c>
      <c r="C10371" s="178" t="s">
        <v>1325</v>
      </c>
      <c r="D10371" s="178" t="s">
        <v>9515</v>
      </c>
      <c r="E10371" s="179">
        <v>34568</v>
      </c>
      <c r="F10371" s="180">
        <v>146294.35999999999</v>
      </c>
      <c r="G10371" s="180">
        <v>0</v>
      </c>
      <c r="H10371" s="180">
        <v>15205.11</v>
      </c>
      <c r="I10371" s="180">
        <f t="shared" si="322"/>
        <v>161499.46999999997</v>
      </c>
      <c r="J10371" s="177" t="str">
        <f t="shared" si="323"/>
        <v>Date &gt; 1920</v>
      </c>
    </row>
    <row r="10372" spans="1:10" x14ac:dyDescent="0.3">
      <c r="A10372" s="178" t="s">
        <v>3372</v>
      </c>
      <c r="B10372" s="178" t="s">
        <v>55</v>
      </c>
      <c r="C10372" s="178" t="s">
        <v>1325</v>
      </c>
      <c r="D10372" s="178" t="s">
        <v>9515</v>
      </c>
      <c r="E10372" s="179">
        <v>34667</v>
      </c>
      <c r="F10372" s="180">
        <v>0</v>
      </c>
      <c r="G10372" s="180">
        <v>4900.16</v>
      </c>
      <c r="H10372" s="180">
        <v>0</v>
      </c>
      <c r="I10372" s="180">
        <f t="shared" si="322"/>
        <v>4900.16</v>
      </c>
      <c r="J10372" s="177" t="str">
        <f t="shared" si="323"/>
        <v>Date &gt; 1920</v>
      </c>
    </row>
    <row r="10373" spans="1:10" x14ac:dyDescent="0.3">
      <c r="A10373" s="178" t="s">
        <v>3372</v>
      </c>
      <c r="B10373" s="178" t="s">
        <v>55</v>
      </c>
      <c r="C10373" s="178" t="s">
        <v>1325</v>
      </c>
      <c r="D10373" s="178" t="s">
        <v>9515</v>
      </c>
      <c r="E10373" s="179">
        <v>34781</v>
      </c>
      <c r="F10373" s="180">
        <v>262845</v>
      </c>
      <c r="G10373" s="180">
        <v>352000</v>
      </c>
      <c r="H10373" s="180">
        <v>0</v>
      </c>
      <c r="I10373" s="180">
        <f t="shared" ref="I10373:I10436" si="324">SUM(F10373:H10373)</f>
        <v>614845</v>
      </c>
      <c r="J10373" s="177" t="str">
        <f t="shared" ref="J10373:J10436" si="325">IF(OR(YEAR(E10373)&gt; 1920, ISBLANK(E10373)), "Date &gt; 1920", "Sketchy date")</f>
        <v>Date &gt; 1920</v>
      </c>
    </row>
    <row r="10374" spans="1:10" x14ac:dyDescent="0.3">
      <c r="A10374" s="178" t="s">
        <v>3372</v>
      </c>
      <c r="B10374" s="178" t="s">
        <v>55</v>
      </c>
      <c r="C10374" s="178" t="s">
        <v>1325</v>
      </c>
      <c r="D10374" s="178" t="s">
        <v>9515</v>
      </c>
      <c r="E10374" s="179">
        <v>34829</v>
      </c>
      <c r="F10374" s="180">
        <v>0</v>
      </c>
      <c r="G10374" s="180">
        <v>91967.64</v>
      </c>
      <c r="H10374" s="180">
        <v>31000</v>
      </c>
      <c r="I10374" s="180">
        <f t="shared" si="324"/>
        <v>122967.64</v>
      </c>
      <c r="J10374" s="177" t="str">
        <f t="shared" si="325"/>
        <v>Date &gt; 1920</v>
      </c>
    </row>
    <row r="10375" spans="1:10" x14ac:dyDescent="0.3">
      <c r="A10375" s="178" t="s">
        <v>3372</v>
      </c>
      <c r="B10375" s="178" t="s">
        <v>55</v>
      </c>
      <c r="C10375" s="178" t="s">
        <v>1325</v>
      </c>
      <c r="D10375" s="178" t="s">
        <v>9515</v>
      </c>
      <c r="E10375" s="179">
        <v>35193</v>
      </c>
      <c r="F10375" s="180">
        <v>0</v>
      </c>
      <c r="G10375" s="180">
        <v>305.22000000000003</v>
      </c>
      <c r="H10375" s="180">
        <v>0</v>
      </c>
      <c r="I10375" s="180">
        <f t="shared" si="324"/>
        <v>305.22000000000003</v>
      </c>
      <c r="J10375" s="177" t="str">
        <f t="shared" si="325"/>
        <v>Date &gt; 1920</v>
      </c>
    </row>
    <row r="10376" spans="1:10" x14ac:dyDescent="0.3">
      <c r="A10376" s="178" t="s">
        <v>3372</v>
      </c>
      <c r="B10376" s="178" t="s">
        <v>55</v>
      </c>
      <c r="C10376" s="178" t="s">
        <v>1325</v>
      </c>
      <c r="D10376" s="178" t="s">
        <v>9516</v>
      </c>
      <c r="E10376" s="179">
        <v>34687</v>
      </c>
      <c r="F10376" s="180">
        <v>0</v>
      </c>
      <c r="G10376" s="180">
        <v>58710.61</v>
      </c>
      <c r="H10376" s="180">
        <v>29355.31</v>
      </c>
      <c r="I10376" s="180">
        <f t="shared" si="324"/>
        <v>88065.919999999998</v>
      </c>
      <c r="J10376" s="177" t="str">
        <f t="shared" si="325"/>
        <v>Date &gt; 1920</v>
      </c>
    </row>
    <row r="10377" spans="1:10" x14ac:dyDescent="0.3">
      <c r="A10377" s="178" t="s">
        <v>3372</v>
      </c>
      <c r="B10377" s="178" t="s">
        <v>55</v>
      </c>
      <c r="C10377" s="178" t="s">
        <v>1325</v>
      </c>
      <c r="D10377" s="178" t="s">
        <v>9517</v>
      </c>
      <c r="E10377" s="179">
        <v>35094</v>
      </c>
      <c r="F10377" s="180">
        <v>0</v>
      </c>
      <c r="G10377" s="180">
        <v>2000</v>
      </c>
      <c r="H10377" s="180">
        <v>1000</v>
      </c>
      <c r="I10377" s="180">
        <f t="shared" si="324"/>
        <v>3000</v>
      </c>
      <c r="J10377" s="177" t="str">
        <f t="shared" si="325"/>
        <v>Date &gt; 1920</v>
      </c>
    </row>
    <row r="10378" spans="1:10" x14ac:dyDescent="0.3">
      <c r="A10378" s="178" t="s">
        <v>3372</v>
      </c>
      <c r="B10378" s="178" t="s">
        <v>55</v>
      </c>
      <c r="C10378" s="178" t="s">
        <v>1325</v>
      </c>
      <c r="D10378" s="178" t="s">
        <v>9518</v>
      </c>
      <c r="E10378" s="179">
        <v>35332</v>
      </c>
      <c r="F10378" s="180">
        <v>0</v>
      </c>
      <c r="G10378" s="180">
        <v>34180.239999999998</v>
      </c>
      <c r="H10378" s="180">
        <v>17090.12</v>
      </c>
      <c r="I10378" s="180">
        <f t="shared" si="324"/>
        <v>51270.36</v>
      </c>
      <c r="J10378" s="177" t="str">
        <f t="shared" si="325"/>
        <v>Date &gt; 1920</v>
      </c>
    </row>
    <row r="10379" spans="1:10" x14ac:dyDescent="0.3">
      <c r="A10379" s="178" t="s">
        <v>3372</v>
      </c>
      <c r="B10379" s="178" t="s">
        <v>55</v>
      </c>
      <c r="C10379" s="178" t="s">
        <v>1325</v>
      </c>
      <c r="D10379" s="178" t="s">
        <v>9518</v>
      </c>
      <c r="E10379" s="179">
        <v>35345</v>
      </c>
      <c r="F10379" s="180">
        <v>0</v>
      </c>
      <c r="G10379" s="180">
        <v>74932.800000000003</v>
      </c>
      <c r="H10379" s="180">
        <v>37466.379999999997</v>
      </c>
      <c r="I10379" s="180">
        <f t="shared" si="324"/>
        <v>112399.18</v>
      </c>
      <c r="J10379" s="177" t="str">
        <f t="shared" si="325"/>
        <v>Date &gt; 1920</v>
      </c>
    </row>
    <row r="10380" spans="1:10" x14ac:dyDescent="0.3">
      <c r="A10380" s="178" t="s">
        <v>3372</v>
      </c>
      <c r="B10380" s="178" t="s">
        <v>55</v>
      </c>
      <c r="C10380" s="178" t="s">
        <v>1325</v>
      </c>
      <c r="D10380" s="178" t="s">
        <v>9518</v>
      </c>
      <c r="E10380" s="179">
        <v>35374</v>
      </c>
      <c r="F10380" s="180">
        <v>0</v>
      </c>
      <c r="G10380" s="180">
        <v>87613.91</v>
      </c>
      <c r="H10380" s="180">
        <v>43806.95</v>
      </c>
      <c r="I10380" s="180">
        <f t="shared" si="324"/>
        <v>131420.85999999999</v>
      </c>
      <c r="J10380" s="177" t="str">
        <f t="shared" si="325"/>
        <v>Date &gt; 1920</v>
      </c>
    </row>
    <row r="10381" spans="1:10" x14ac:dyDescent="0.3">
      <c r="A10381" s="178" t="s">
        <v>3372</v>
      </c>
      <c r="B10381" s="178" t="s">
        <v>55</v>
      </c>
      <c r="C10381" s="178" t="s">
        <v>1325</v>
      </c>
      <c r="D10381" s="178" t="s">
        <v>9518</v>
      </c>
      <c r="E10381" s="179">
        <v>35417</v>
      </c>
      <c r="F10381" s="180">
        <v>0</v>
      </c>
      <c r="G10381" s="180">
        <v>2580.83</v>
      </c>
      <c r="H10381" s="180">
        <v>1290.43</v>
      </c>
      <c r="I10381" s="180">
        <f t="shared" si="324"/>
        <v>3871.26</v>
      </c>
      <c r="J10381" s="177" t="str">
        <f t="shared" si="325"/>
        <v>Date &gt; 1920</v>
      </c>
    </row>
    <row r="10382" spans="1:10" x14ac:dyDescent="0.3">
      <c r="A10382" s="178" t="s">
        <v>3372</v>
      </c>
      <c r="B10382" s="178" t="s">
        <v>55</v>
      </c>
      <c r="C10382" s="178" t="s">
        <v>1325</v>
      </c>
      <c r="D10382" s="178" t="s">
        <v>9518</v>
      </c>
      <c r="E10382" s="179">
        <v>35460</v>
      </c>
      <c r="F10382" s="180">
        <v>0</v>
      </c>
      <c r="G10382" s="180">
        <v>4860.21</v>
      </c>
      <c r="H10382" s="180">
        <v>2430.09</v>
      </c>
      <c r="I10382" s="180">
        <f t="shared" si="324"/>
        <v>7290.3</v>
      </c>
      <c r="J10382" s="177" t="str">
        <f t="shared" si="325"/>
        <v>Date &gt; 1920</v>
      </c>
    </row>
    <row r="10383" spans="1:10" x14ac:dyDescent="0.3">
      <c r="A10383" s="178" t="s">
        <v>3372</v>
      </c>
      <c r="B10383" s="178" t="s">
        <v>55</v>
      </c>
      <c r="C10383" s="178" t="s">
        <v>1325</v>
      </c>
      <c r="D10383" s="178" t="s">
        <v>9518</v>
      </c>
      <c r="E10383" s="179">
        <v>35697</v>
      </c>
      <c r="F10383" s="180">
        <v>0</v>
      </c>
      <c r="G10383" s="180">
        <v>17848.009999999998</v>
      </c>
      <c r="H10383" s="180">
        <v>8924.01</v>
      </c>
      <c r="I10383" s="180">
        <f t="shared" si="324"/>
        <v>26772.019999999997</v>
      </c>
      <c r="J10383" s="177" t="str">
        <f t="shared" si="325"/>
        <v>Date &gt; 1920</v>
      </c>
    </row>
    <row r="10384" spans="1:10" x14ac:dyDescent="0.3">
      <c r="A10384" s="178" t="s">
        <v>3372</v>
      </c>
      <c r="B10384" s="178" t="s">
        <v>55</v>
      </c>
      <c r="C10384" s="178" t="s">
        <v>1325</v>
      </c>
      <c r="D10384" s="178" t="s">
        <v>9519</v>
      </c>
      <c r="E10384" s="179">
        <v>36041</v>
      </c>
      <c r="F10384" s="180">
        <v>0</v>
      </c>
      <c r="G10384" s="180">
        <v>8545.2099999999991</v>
      </c>
      <c r="H10384" s="180">
        <v>5696.81</v>
      </c>
      <c r="I10384" s="180">
        <f t="shared" si="324"/>
        <v>14242.02</v>
      </c>
      <c r="J10384" s="177" t="str">
        <f t="shared" si="325"/>
        <v>Date &gt; 1920</v>
      </c>
    </row>
    <row r="10385" spans="1:10" x14ac:dyDescent="0.3">
      <c r="A10385" s="178" t="s">
        <v>3372</v>
      </c>
      <c r="B10385" s="178" t="s">
        <v>55</v>
      </c>
      <c r="C10385" s="178" t="s">
        <v>1325</v>
      </c>
      <c r="D10385" s="178" t="s">
        <v>9519</v>
      </c>
      <c r="E10385" s="179">
        <v>36088</v>
      </c>
      <c r="F10385" s="180">
        <v>0</v>
      </c>
      <c r="G10385" s="180">
        <v>30635.89</v>
      </c>
      <c r="H10385" s="180">
        <v>20423.93</v>
      </c>
      <c r="I10385" s="180">
        <f t="shared" si="324"/>
        <v>51059.82</v>
      </c>
      <c r="J10385" s="177" t="str">
        <f t="shared" si="325"/>
        <v>Date &gt; 1920</v>
      </c>
    </row>
    <row r="10386" spans="1:10" x14ac:dyDescent="0.3">
      <c r="A10386" s="178" t="s">
        <v>3372</v>
      </c>
      <c r="B10386" s="178" t="s">
        <v>55</v>
      </c>
      <c r="C10386" s="178" t="s">
        <v>1325</v>
      </c>
      <c r="D10386" s="178" t="s">
        <v>9519</v>
      </c>
      <c r="E10386" s="179">
        <v>36119</v>
      </c>
      <c r="F10386" s="180">
        <v>0</v>
      </c>
      <c r="G10386" s="180">
        <v>4420.0600000000004</v>
      </c>
      <c r="H10386" s="180">
        <v>2133.6999999999998</v>
      </c>
      <c r="I10386" s="180">
        <f t="shared" si="324"/>
        <v>6553.76</v>
      </c>
      <c r="J10386" s="177" t="str">
        <f t="shared" si="325"/>
        <v>Date &gt; 1920</v>
      </c>
    </row>
    <row r="10387" spans="1:10" x14ac:dyDescent="0.3">
      <c r="A10387" s="178" t="s">
        <v>3372</v>
      </c>
      <c r="B10387" s="178" t="s">
        <v>55</v>
      </c>
      <c r="C10387" s="178" t="s">
        <v>1325</v>
      </c>
      <c r="D10387" s="178" t="s">
        <v>9519</v>
      </c>
      <c r="E10387" s="179">
        <v>36362</v>
      </c>
      <c r="F10387" s="180">
        <v>0</v>
      </c>
      <c r="G10387" s="180">
        <v>17750</v>
      </c>
      <c r="H10387" s="180">
        <v>11833</v>
      </c>
      <c r="I10387" s="180">
        <f t="shared" si="324"/>
        <v>29583</v>
      </c>
      <c r="J10387" s="177" t="str">
        <f t="shared" si="325"/>
        <v>Date &gt; 1920</v>
      </c>
    </row>
    <row r="10388" spans="1:10" x14ac:dyDescent="0.3">
      <c r="A10388" s="178" t="s">
        <v>3372</v>
      </c>
      <c r="B10388" s="178" t="s">
        <v>55</v>
      </c>
      <c r="C10388" s="178" t="s">
        <v>1325</v>
      </c>
      <c r="D10388" s="178" t="s">
        <v>9520</v>
      </c>
      <c r="E10388" s="179">
        <v>37552</v>
      </c>
      <c r="F10388" s="180">
        <v>0</v>
      </c>
      <c r="G10388" s="180">
        <v>3802.56</v>
      </c>
      <c r="H10388" s="180">
        <v>2535.04</v>
      </c>
      <c r="I10388" s="180">
        <f t="shared" si="324"/>
        <v>6337.6</v>
      </c>
      <c r="J10388" s="177" t="str">
        <f t="shared" si="325"/>
        <v>Date &gt; 1920</v>
      </c>
    </row>
    <row r="10389" spans="1:10" x14ac:dyDescent="0.3">
      <c r="A10389" s="178" t="s">
        <v>3372</v>
      </c>
      <c r="B10389" s="178" t="s">
        <v>55</v>
      </c>
      <c r="C10389" s="178" t="s">
        <v>1325</v>
      </c>
      <c r="D10389" s="178" t="s">
        <v>8869</v>
      </c>
      <c r="E10389" s="179">
        <v>37679</v>
      </c>
      <c r="F10389" s="180">
        <v>0</v>
      </c>
      <c r="G10389" s="180">
        <v>2886.48</v>
      </c>
      <c r="H10389" s="180">
        <v>1924.32</v>
      </c>
      <c r="I10389" s="180">
        <f t="shared" si="324"/>
        <v>4810.8</v>
      </c>
      <c r="J10389" s="177" t="str">
        <f t="shared" si="325"/>
        <v>Date &gt; 1920</v>
      </c>
    </row>
    <row r="10390" spans="1:10" x14ac:dyDescent="0.3">
      <c r="A10390" s="178" t="s">
        <v>3372</v>
      </c>
      <c r="B10390" s="178" t="s">
        <v>55</v>
      </c>
      <c r="C10390" s="178" t="s">
        <v>1325</v>
      </c>
      <c r="D10390" s="178" t="s">
        <v>8869</v>
      </c>
      <c r="E10390" s="179">
        <v>37754</v>
      </c>
      <c r="F10390" s="180">
        <v>0</v>
      </c>
      <c r="G10390" s="180">
        <v>178.81</v>
      </c>
      <c r="H10390" s="180">
        <v>119.2</v>
      </c>
      <c r="I10390" s="180">
        <f t="shared" si="324"/>
        <v>298.01</v>
      </c>
      <c r="J10390" s="177" t="str">
        <f t="shared" si="325"/>
        <v>Date &gt; 1920</v>
      </c>
    </row>
    <row r="10391" spans="1:10" x14ac:dyDescent="0.3">
      <c r="A10391" s="178" t="s">
        <v>3372</v>
      </c>
      <c r="B10391" s="178" t="s">
        <v>55</v>
      </c>
      <c r="C10391" s="178" t="s">
        <v>1325</v>
      </c>
      <c r="D10391" s="178" t="s">
        <v>9521</v>
      </c>
      <c r="E10391" s="179">
        <v>39069</v>
      </c>
      <c r="F10391" s="180">
        <v>337655</v>
      </c>
      <c r="G10391" s="180">
        <v>0</v>
      </c>
      <c r="H10391" s="180">
        <v>17772.43</v>
      </c>
      <c r="I10391" s="180">
        <f t="shared" si="324"/>
        <v>355427.43</v>
      </c>
      <c r="J10391" s="177" t="str">
        <f t="shared" si="325"/>
        <v>Date &gt; 1920</v>
      </c>
    </row>
    <row r="10392" spans="1:10" x14ac:dyDescent="0.3">
      <c r="A10392" s="178" t="s">
        <v>3372</v>
      </c>
      <c r="B10392" s="178" t="s">
        <v>55</v>
      </c>
      <c r="C10392" s="178" t="s">
        <v>1325</v>
      </c>
      <c r="D10392" s="178" t="s">
        <v>9521</v>
      </c>
      <c r="E10392" s="179">
        <v>39216</v>
      </c>
      <c r="F10392" s="180">
        <v>14962</v>
      </c>
      <c r="G10392" s="180">
        <v>0</v>
      </c>
      <c r="H10392" s="180">
        <v>787.53</v>
      </c>
      <c r="I10392" s="180">
        <f t="shared" si="324"/>
        <v>15749.53</v>
      </c>
      <c r="J10392" s="177" t="str">
        <f t="shared" si="325"/>
        <v>Date &gt; 1920</v>
      </c>
    </row>
    <row r="10393" spans="1:10" x14ac:dyDescent="0.3">
      <c r="A10393" s="178" t="s">
        <v>3372</v>
      </c>
      <c r="B10393" s="178" t="s">
        <v>55</v>
      </c>
      <c r="C10393" s="178" t="s">
        <v>1325</v>
      </c>
      <c r="D10393" s="178" t="s">
        <v>9521</v>
      </c>
      <c r="E10393" s="179">
        <v>39785</v>
      </c>
      <c r="F10393" s="180">
        <v>36229</v>
      </c>
      <c r="G10393" s="180">
        <v>0</v>
      </c>
      <c r="H10393" s="180">
        <v>1907.04</v>
      </c>
      <c r="I10393" s="180">
        <f t="shared" si="324"/>
        <v>38136.04</v>
      </c>
      <c r="J10393" s="177" t="str">
        <f t="shared" si="325"/>
        <v>Date &gt; 1920</v>
      </c>
    </row>
    <row r="10394" spans="1:10" x14ac:dyDescent="0.3">
      <c r="A10394" s="178" t="s">
        <v>3372</v>
      </c>
      <c r="B10394" s="178" t="s">
        <v>55</v>
      </c>
      <c r="C10394" s="178" t="s">
        <v>1325</v>
      </c>
      <c r="D10394" s="178" t="s">
        <v>9522</v>
      </c>
      <c r="E10394" s="179">
        <v>38245</v>
      </c>
      <c r="F10394" s="180">
        <v>14</v>
      </c>
      <c r="G10394" s="180">
        <v>0</v>
      </c>
      <c r="H10394" s="180">
        <v>1.75</v>
      </c>
      <c r="I10394" s="180">
        <f t="shared" si="324"/>
        <v>15.75</v>
      </c>
      <c r="J10394" s="177" t="str">
        <f t="shared" si="325"/>
        <v>Date &gt; 1920</v>
      </c>
    </row>
    <row r="10395" spans="1:10" x14ac:dyDescent="0.3">
      <c r="A10395" s="178" t="s">
        <v>3372</v>
      </c>
      <c r="B10395" s="178" t="s">
        <v>55</v>
      </c>
      <c r="C10395" s="178" t="s">
        <v>1325</v>
      </c>
      <c r="D10395" s="178" t="s">
        <v>9522</v>
      </c>
      <c r="E10395" s="179">
        <v>38371</v>
      </c>
      <c r="F10395" s="180">
        <v>17743</v>
      </c>
      <c r="G10395" s="180">
        <v>0</v>
      </c>
      <c r="H10395" s="180">
        <v>933.9</v>
      </c>
      <c r="I10395" s="180">
        <f t="shared" si="324"/>
        <v>18676.900000000001</v>
      </c>
      <c r="J10395" s="177" t="str">
        <f t="shared" si="325"/>
        <v>Date &gt; 1920</v>
      </c>
    </row>
    <row r="10396" spans="1:10" x14ac:dyDescent="0.3">
      <c r="A10396" s="178" t="s">
        <v>3372</v>
      </c>
      <c r="B10396" s="178" t="s">
        <v>55</v>
      </c>
      <c r="C10396" s="178" t="s">
        <v>1325</v>
      </c>
      <c r="D10396" s="178" t="s">
        <v>9522</v>
      </c>
      <c r="E10396" s="179">
        <v>38812</v>
      </c>
      <c r="F10396" s="180">
        <v>13916</v>
      </c>
      <c r="G10396" s="180">
        <v>0</v>
      </c>
      <c r="H10396" s="180">
        <v>2584</v>
      </c>
      <c r="I10396" s="180">
        <f t="shared" si="324"/>
        <v>16500</v>
      </c>
      <c r="J10396" s="177" t="str">
        <f t="shared" si="325"/>
        <v>Date &gt; 1920</v>
      </c>
    </row>
    <row r="10397" spans="1:10" x14ac:dyDescent="0.3">
      <c r="A10397" s="178" t="s">
        <v>3372</v>
      </c>
      <c r="B10397" s="178" t="s">
        <v>55</v>
      </c>
      <c r="C10397" s="178" t="s">
        <v>1325</v>
      </c>
      <c r="D10397" s="178" t="s">
        <v>9523</v>
      </c>
      <c r="E10397" s="179">
        <v>39820</v>
      </c>
      <c r="F10397" s="180">
        <v>59905</v>
      </c>
      <c r="G10397" s="180">
        <v>0</v>
      </c>
      <c r="H10397" s="180">
        <v>2200.42</v>
      </c>
      <c r="I10397" s="180">
        <f t="shared" si="324"/>
        <v>62105.42</v>
      </c>
      <c r="J10397" s="177" t="str">
        <f t="shared" si="325"/>
        <v>Date &gt; 1920</v>
      </c>
    </row>
    <row r="10398" spans="1:10" x14ac:dyDescent="0.3">
      <c r="A10398" s="178" t="s">
        <v>3372</v>
      </c>
      <c r="B10398" s="178" t="s">
        <v>55</v>
      </c>
      <c r="C10398" s="178" t="s">
        <v>1325</v>
      </c>
      <c r="D10398" s="178" t="s">
        <v>9523</v>
      </c>
      <c r="E10398" s="179">
        <v>40245</v>
      </c>
      <c r="F10398" s="180">
        <v>10000</v>
      </c>
      <c r="G10398" s="180">
        <v>0</v>
      </c>
      <c r="H10398" s="180">
        <v>1479.58</v>
      </c>
      <c r="I10398" s="180">
        <f t="shared" si="324"/>
        <v>11479.58</v>
      </c>
      <c r="J10398" s="177" t="str">
        <f t="shared" si="325"/>
        <v>Date &gt; 1920</v>
      </c>
    </row>
    <row r="10399" spans="1:10" x14ac:dyDescent="0.3">
      <c r="A10399" s="178" t="s">
        <v>3372</v>
      </c>
      <c r="B10399" s="178" t="s">
        <v>55</v>
      </c>
      <c r="C10399" s="178" t="s">
        <v>1325</v>
      </c>
      <c r="D10399" s="178" t="s">
        <v>9523</v>
      </c>
      <c r="E10399" s="179">
        <v>40245</v>
      </c>
      <c r="F10399" s="180">
        <v>6309</v>
      </c>
      <c r="G10399" s="180">
        <v>0</v>
      </c>
      <c r="H10399" s="180">
        <v>332.31</v>
      </c>
      <c r="I10399" s="180">
        <f t="shared" si="324"/>
        <v>6641.31</v>
      </c>
      <c r="J10399" s="177" t="str">
        <f t="shared" si="325"/>
        <v>Date &gt; 1920</v>
      </c>
    </row>
    <row r="10400" spans="1:10" x14ac:dyDescent="0.3">
      <c r="A10400" s="178" t="s">
        <v>3372</v>
      </c>
      <c r="B10400" s="178" t="s">
        <v>55</v>
      </c>
      <c r="C10400" s="178" t="s">
        <v>1325</v>
      </c>
      <c r="D10400" s="178" t="s">
        <v>9524</v>
      </c>
      <c r="E10400" s="179">
        <v>40197</v>
      </c>
      <c r="F10400" s="180">
        <v>87587</v>
      </c>
      <c r="G10400" s="180">
        <v>0</v>
      </c>
      <c r="H10400" s="180">
        <v>5135.9799999999996</v>
      </c>
      <c r="I10400" s="180">
        <f t="shared" si="324"/>
        <v>92722.98</v>
      </c>
      <c r="J10400" s="177" t="str">
        <f t="shared" si="325"/>
        <v>Date &gt; 1920</v>
      </c>
    </row>
    <row r="10401" spans="1:10" x14ac:dyDescent="0.3">
      <c r="A10401" s="178" t="s">
        <v>3372</v>
      </c>
      <c r="B10401" s="178" t="s">
        <v>55</v>
      </c>
      <c r="C10401" s="178" t="s">
        <v>1325</v>
      </c>
      <c r="D10401" s="178" t="s">
        <v>9524</v>
      </c>
      <c r="E10401" s="179">
        <v>40233</v>
      </c>
      <c r="F10401" s="180">
        <v>9999</v>
      </c>
      <c r="G10401" s="180">
        <v>0</v>
      </c>
      <c r="H10401" s="180">
        <v>0</v>
      </c>
      <c r="I10401" s="180">
        <f t="shared" si="324"/>
        <v>9999</v>
      </c>
      <c r="J10401" s="177" t="str">
        <f t="shared" si="325"/>
        <v>Date &gt; 1920</v>
      </c>
    </row>
    <row r="10402" spans="1:10" x14ac:dyDescent="0.3">
      <c r="A10402" s="178" t="s">
        <v>3372</v>
      </c>
      <c r="B10402" s="178" t="s">
        <v>55</v>
      </c>
      <c r="C10402" s="178" t="s">
        <v>1325</v>
      </c>
      <c r="D10402" s="178" t="s">
        <v>9525</v>
      </c>
      <c r="E10402" s="179">
        <v>40466</v>
      </c>
      <c r="F10402" s="180">
        <v>0</v>
      </c>
      <c r="G10402" s="180">
        <v>7424</v>
      </c>
      <c r="H10402" s="180">
        <v>7424</v>
      </c>
      <c r="I10402" s="180">
        <f t="shared" si="324"/>
        <v>14848</v>
      </c>
      <c r="J10402" s="177" t="str">
        <f t="shared" si="325"/>
        <v>Date &gt; 1920</v>
      </c>
    </row>
    <row r="10403" spans="1:10" x14ac:dyDescent="0.3">
      <c r="A10403" s="178" t="s">
        <v>3372</v>
      </c>
      <c r="B10403" s="178" t="s">
        <v>55</v>
      </c>
      <c r="C10403" s="178" t="s">
        <v>1325</v>
      </c>
      <c r="D10403" s="178" t="s">
        <v>9526</v>
      </c>
      <c r="E10403" s="179">
        <v>40863</v>
      </c>
      <c r="F10403" s="180">
        <v>4275</v>
      </c>
      <c r="G10403" s="180">
        <v>0</v>
      </c>
      <c r="H10403" s="180">
        <v>225</v>
      </c>
      <c r="I10403" s="180">
        <f t="shared" si="324"/>
        <v>4500</v>
      </c>
      <c r="J10403" s="177" t="str">
        <f t="shared" si="325"/>
        <v>Date &gt; 1920</v>
      </c>
    </row>
    <row r="10404" spans="1:10" x14ac:dyDescent="0.3">
      <c r="A10404" s="178" t="s">
        <v>3372</v>
      </c>
      <c r="B10404" s="178" t="s">
        <v>55</v>
      </c>
      <c r="C10404" s="178" t="s">
        <v>1325</v>
      </c>
      <c r="D10404" s="178" t="s">
        <v>9526</v>
      </c>
      <c r="E10404" s="179">
        <v>40885</v>
      </c>
      <c r="F10404" s="180">
        <v>2843</v>
      </c>
      <c r="G10404" s="180">
        <v>0</v>
      </c>
      <c r="H10404" s="180">
        <v>149.66</v>
      </c>
      <c r="I10404" s="180">
        <f t="shared" si="324"/>
        <v>2992.66</v>
      </c>
      <c r="J10404" s="177" t="str">
        <f t="shared" si="325"/>
        <v>Date &gt; 1920</v>
      </c>
    </row>
    <row r="10405" spans="1:10" x14ac:dyDescent="0.3">
      <c r="A10405" s="178" t="s">
        <v>3372</v>
      </c>
      <c r="B10405" s="178" t="s">
        <v>55</v>
      </c>
      <c r="C10405" s="178" t="s">
        <v>1325</v>
      </c>
      <c r="D10405" s="178" t="s">
        <v>9526</v>
      </c>
      <c r="E10405" s="179">
        <v>40898</v>
      </c>
      <c r="F10405" s="180">
        <v>2425</v>
      </c>
      <c r="G10405" s="180">
        <v>0</v>
      </c>
      <c r="H10405" s="180">
        <v>128.08000000000001</v>
      </c>
      <c r="I10405" s="180">
        <f t="shared" si="324"/>
        <v>2553.08</v>
      </c>
      <c r="J10405" s="177" t="str">
        <f t="shared" si="325"/>
        <v>Date &gt; 1920</v>
      </c>
    </row>
    <row r="10406" spans="1:10" x14ac:dyDescent="0.3">
      <c r="A10406" s="178" t="s">
        <v>3372</v>
      </c>
      <c r="B10406" s="178" t="s">
        <v>55</v>
      </c>
      <c r="C10406" s="178" t="s">
        <v>1325</v>
      </c>
      <c r="D10406" s="178" t="s">
        <v>9526</v>
      </c>
      <c r="E10406" s="179">
        <v>40947</v>
      </c>
      <c r="F10406" s="180">
        <v>3174</v>
      </c>
      <c r="G10406" s="180">
        <v>0</v>
      </c>
      <c r="H10406" s="180">
        <v>167.43</v>
      </c>
      <c r="I10406" s="180">
        <f t="shared" si="324"/>
        <v>3341.43</v>
      </c>
      <c r="J10406" s="177" t="str">
        <f t="shared" si="325"/>
        <v>Date &gt; 1920</v>
      </c>
    </row>
    <row r="10407" spans="1:10" x14ac:dyDescent="0.3">
      <c r="A10407" s="178" t="s">
        <v>3372</v>
      </c>
      <c r="B10407" s="178" t="s">
        <v>55</v>
      </c>
      <c r="C10407" s="178" t="s">
        <v>1325</v>
      </c>
      <c r="D10407" s="178" t="s">
        <v>9526</v>
      </c>
      <c r="E10407" s="179">
        <v>41082</v>
      </c>
      <c r="F10407" s="180">
        <v>10274</v>
      </c>
      <c r="G10407" s="180">
        <v>0</v>
      </c>
      <c r="H10407" s="180">
        <v>540.9</v>
      </c>
      <c r="I10407" s="180">
        <f t="shared" si="324"/>
        <v>10814.9</v>
      </c>
      <c r="J10407" s="177" t="str">
        <f t="shared" si="325"/>
        <v>Date &gt; 1920</v>
      </c>
    </row>
    <row r="10408" spans="1:10" x14ac:dyDescent="0.3">
      <c r="A10408" s="178" t="s">
        <v>3372</v>
      </c>
      <c r="B10408" s="178" t="s">
        <v>55</v>
      </c>
      <c r="C10408" s="178" t="s">
        <v>1325</v>
      </c>
      <c r="D10408" s="178" t="s">
        <v>9526</v>
      </c>
      <c r="E10408" s="179">
        <v>41213</v>
      </c>
      <c r="F10408" s="180">
        <v>6909</v>
      </c>
      <c r="G10408" s="180">
        <v>0</v>
      </c>
      <c r="H10408" s="180">
        <v>716.18</v>
      </c>
      <c r="I10408" s="180">
        <f t="shared" si="324"/>
        <v>7625.18</v>
      </c>
      <c r="J10408" s="177" t="str">
        <f t="shared" si="325"/>
        <v>Date &gt; 1920</v>
      </c>
    </row>
    <row r="10409" spans="1:10" x14ac:dyDescent="0.3">
      <c r="A10409" s="178" t="s">
        <v>3372</v>
      </c>
      <c r="B10409" s="178" t="s">
        <v>55</v>
      </c>
      <c r="C10409" s="178" t="s">
        <v>1325</v>
      </c>
      <c r="D10409" s="178" t="s">
        <v>9526</v>
      </c>
      <c r="E10409" s="179">
        <v>41333</v>
      </c>
      <c r="F10409" s="180">
        <v>8409</v>
      </c>
      <c r="G10409" s="180">
        <v>0</v>
      </c>
      <c r="H10409" s="180">
        <v>90</v>
      </c>
      <c r="I10409" s="180">
        <f t="shared" si="324"/>
        <v>8499</v>
      </c>
      <c r="J10409" s="177" t="str">
        <f t="shared" si="325"/>
        <v>Date &gt; 1920</v>
      </c>
    </row>
    <row r="10410" spans="1:10" x14ac:dyDescent="0.3">
      <c r="A10410" s="178" t="s">
        <v>3372</v>
      </c>
      <c r="B10410" s="178" t="s">
        <v>55</v>
      </c>
      <c r="C10410" s="178" t="s">
        <v>1325</v>
      </c>
      <c r="D10410" s="178" t="s">
        <v>9527</v>
      </c>
      <c r="E10410" s="179">
        <v>42117</v>
      </c>
      <c r="F10410" s="180">
        <v>20663</v>
      </c>
      <c r="G10410" s="180">
        <v>1148.02</v>
      </c>
      <c r="H10410" s="180">
        <v>1149.43</v>
      </c>
      <c r="I10410" s="180">
        <f t="shared" si="324"/>
        <v>22960.45</v>
      </c>
      <c r="J10410" s="177" t="str">
        <f t="shared" si="325"/>
        <v>Date &gt; 1920</v>
      </c>
    </row>
    <row r="10411" spans="1:10" x14ac:dyDescent="0.3">
      <c r="A10411" s="178" t="s">
        <v>3372</v>
      </c>
      <c r="B10411" s="178" t="s">
        <v>55</v>
      </c>
      <c r="C10411" s="178" t="s">
        <v>1325</v>
      </c>
      <c r="D10411" s="178" t="s">
        <v>9527</v>
      </c>
      <c r="E10411" s="179">
        <v>42151</v>
      </c>
      <c r="F10411" s="180">
        <v>172265</v>
      </c>
      <c r="G10411" s="180">
        <v>9570.31</v>
      </c>
      <c r="H10411" s="180">
        <v>10767.07</v>
      </c>
      <c r="I10411" s="180">
        <f t="shared" si="324"/>
        <v>192602.38</v>
      </c>
      <c r="J10411" s="177" t="str">
        <f t="shared" si="325"/>
        <v>Date &gt; 1920</v>
      </c>
    </row>
    <row r="10412" spans="1:10" x14ac:dyDescent="0.3">
      <c r="A10412" s="178" t="s">
        <v>3372</v>
      </c>
      <c r="B10412" s="178" t="s">
        <v>55</v>
      </c>
      <c r="C10412" s="178" t="s">
        <v>1325</v>
      </c>
      <c r="D10412" s="178" t="s">
        <v>9527</v>
      </c>
      <c r="E10412" s="179">
        <v>42940</v>
      </c>
      <c r="F10412" s="180">
        <v>10561</v>
      </c>
      <c r="G10412" s="180">
        <v>1198.17</v>
      </c>
      <c r="H10412" s="180">
        <v>0</v>
      </c>
      <c r="I10412" s="180">
        <f t="shared" si="324"/>
        <v>11759.17</v>
      </c>
      <c r="J10412" s="177" t="str">
        <f t="shared" si="325"/>
        <v>Date &gt; 1920</v>
      </c>
    </row>
    <row r="10413" spans="1:10" x14ac:dyDescent="0.3">
      <c r="A10413" s="178" t="s">
        <v>3372</v>
      </c>
      <c r="B10413" s="178" t="s">
        <v>55</v>
      </c>
      <c r="C10413" s="178" t="s">
        <v>1325</v>
      </c>
      <c r="D10413" s="178" t="s">
        <v>9527</v>
      </c>
      <c r="E10413" s="179">
        <v>43266</v>
      </c>
      <c r="F10413" s="180">
        <v>14507</v>
      </c>
      <c r="G10413" s="180">
        <v>0</v>
      </c>
      <c r="H10413" s="180">
        <v>0</v>
      </c>
      <c r="I10413" s="180">
        <f t="shared" si="324"/>
        <v>14507</v>
      </c>
      <c r="J10413" s="177" t="str">
        <f t="shared" si="325"/>
        <v>Date &gt; 1920</v>
      </c>
    </row>
    <row r="10414" spans="1:10" x14ac:dyDescent="0.3">
      <c r="A10414" s="178" t="s">
        <v>3372</v>
      </c>
      <c r="B10414" s="178" t="s">
        <v>55</v>
      </c>
      <c r="C10414" s="178" t="s">
        <v>1325</v>
      </c>
      <c r="D10414" s="178" t="s">
        <v>9528</v>
      </c>
      <c r="E10414" s="179">
        <v>42431</v>
      </c>
      <c r="F10414" s="180">
        <v>0</v>
      </c>
      <c r="G10414" s="180">
        <v>15600</v>
      </c>
      <c r="H10414" s="180">
        <v>3900</v>
      </c>
      <c r="I10414" s="180">
        <f t="shared" si="324"/>
        <v>19500</v>
      </c>
      <c r="J10414" s="177" t="str">
        <f t="shared" si="325"/>
        <v>Date &gt; 1920</v>
      </c>
    </row>
    <row r="10415" spans="1:10" x14ac:dyDescent="0.3">
      <c r="A10415" s="178" t="s">
        <v>3372</v>
      </c>
      <c r="B10415" s="178" t="s">
        <v>55</v>
      </c>
      <c r="C10415" s="178" t="s">
        <v>1325</v>
      </c>
      <c r="D10415" s="178" t="s">
        <v>9529</v>
      </c>
      <c r="E10415" s="179">
        <v>42775</v>
      </c>
      <c r="F10415" s="180">
        <v>177561</v>
      </c>
      <c r="G10415" s="180">
        <v>9864.5300000000007</v>
      </c>
      <c r="H10415" s="180">
        <v>9865.16</v>
      </c>
      <c r="I10415" s="180">
        <f t="shared" si="324"/>
        <v>197290.69</v>
      </c>
      <c r="J10415" s="177" t="str">
        <f t="shared" si="325"/>
        <v>Date &gt; 1920</v>
      </c>
    </row>
    <row r="10416" spans="1:10" x14ac:dyDescent="0.3">
      <c r="A10416" s="178" t="s">
        <v>3372</v>
      </c>
      <c r="B10416" s="178" t="s">
        <v>55</v>
      </c>
      <c r="C10416" s="178" t="s">
        <v>1325</v>
      </c>
      <c r="D10416" s="178" t="s">
        <v>9529</v>
      </c>
      <c r="E10416" s="179">
        <v>42929</v>
      </c>
      <c r="F10416" s="180">
        <v>55480</v>
      </c>
      <c r="G10416" s="180">
        <v>3082.25</v>
      </c>
      <c r="H10416" s="180">
        <v>3082.83</v>
      </c>
      <c r="I10416" s="180">
        <f t="shared" si="324"/>
        <v>61645.08</v>
      </c>
      <c r="J10416" s="177" t="str">
        <f t="shared" si="325"/>
        <v>Date &gt; 1920</v>
      </c>
    </row>
    <row r="10417" spans="1:10" x14ac:dyDescent="0.3">
      <c r="A10417" s="178" t="s">
        <v>3372</v>
      </c>
      <c r="B10417" s="178" t="s">
        <v>55</v>
      </c>
      <c r="C10417" s="178" t="s">
        <v>1325</v>
      </c>
      <c r="D10417" s="178" t="s">
        <v>9529</v>
      </c>
      <c r="E10417" s="179">
        <v>43059</v>
      </c>
      <c r="F10417" s="180">
        <v>355155</v>
      </c>
      <c r="G10417" s="180">
        <v>20725.82</v>
      </c>
      <c r="H10417" s="180">
        <v>20725.400000000001</v>
      </c>
      <c r="I10417" s="180">
        <f t="shared" si="324"/>
        <v>396606.22000000003</v>
      </c>
      <c r="J10417" s="177" t="str">
        <f t="shared" si="325"/>
        <v>Date &gt; 1920</v>
      </c>
    </row>
    <row r="10418" spans="1:10" x14ac:dyDescent="0.3">
      <c r="A10418" s="178" t="s">
        <v>3372</v>
      </c>
      <c r="B10418" s="178" t="s">
        <v>55</v>
      </c>
      <c r="C10418" s="178" t="s">
        <v>1325</v>
      </c>
      <c r="D10418" s="178" t="s">
        <v>9529</v>
      </c>
      <c r="E10418" s="179">
        <v>43868</v>
      </c>
      <c r="F10418" s="180">
        <v>60454</v>
      </c>
      <c r="G10418" s="180">
        <v>2363.56</v>
      </c>
      <c r="H10418" s="180">
        <v>2363.59</v>
      </c>
      <c r="I10418" s="180">
        <f t="shared" si="324"/>
        <v>65181.149999999994</v>
      </c>
      <c r="J10418" s="177" t="str">
        <f t="shared" si="325"/>
        <v>Date &gt; 1920</v>
      </c>
    </row>
    <row r="10419" spans="1:10" x14ac:dyDescent="0.3">
      <c r="A10419" s="178" t="s">
        <v>3372</v>
      </c>
      <c r="B10419" s="178" t="s">
        <v>55</v>
      </c>
      <c r="C10419" s="178" t="s">
        <v>1325</v>
      </c>
      <c r="D10419" s="178" t="s">
        <v>9530</v>
      </c>
      <c r="E10419" s="179">
        <v>43102</v>
      </c>
      <c r="F10419" s="180">
        <v>209281</v>
      </c>
      <c r="G10419" s="180">
        <v>11626.77</v>
      </c>
      <c r="H10419" s="180">
        <v>11627.53</v>
      </c>
      <c r="I10419" s="180">
        <f t="shared" si="324"/>
        <v>232535.3</v>
      </c>
      <c r="J10419" s="177" t="str">
        <f t="shared" si="325"/>
        <v>Date &gt; 1920</v>
      </c>
    </row>
    <row r="10420" spans="1:10" x14ac:dyDescent="0.3">
      <c r="A10420" s="178" t="s">
        <v>3372</v>
      </c>
      <c r="B10420" s="178" t="s">
        <v>55</v>
      </c>
      <c r="C10420" s="178" t="s">
        <v>1325</v>
      </c>
      <c r="D10420" s="178" t="s">
        <v>9530</v>
      </c>
      <c r="E10420" s="179">
        <v>43501</v>
      </c>
      <c r="F10420" s="180">
        <v>22879</v>
      </c>
      <c r="G10420" s="180">
        <v>1568</v>
      </c>
      <c r="H10420" s="180">
        <v>1568.13</v>
      </c>
      <c r="I10420" s="180">
        <f t="shared" si="324"/>
        <v>26015.13</v>
      </c>
      <c r="J10420" s="177" t="str">
        <f t="shared" si="325"/>
        <v>Date &gt; 1920</v>
      </c>
    </row>
    <row r="10421" spans="1:10" x14ac:dyDescent="0.3">
      <c r="A10421" s="178" t="s">
        <v>3372</v>
      </c>
      <c r="B10421" s="178" t="s">
        <v>55</v>
      </c>
      <c r="C10421" s="178" t="s">
        <v>1325</v>
      </c>
      <c r="D10421" s="178" t="s">
        <v>9531</v>
      </c>
      <c r="E10421" s="179">
        <v>44155</v>
      </c>
      <c r="F10421" s="180">
        <v>14467</v>
      </c>
      <c r="G10421" s="180">
        <v>0</v>
      </c>
      <c r="H10421" s="180">
        <v>0</v>
      </c>
      <c r="I10421" s="180">
        <f t="shared" si="324"/>
        <v>14467</v>
      </c>
      <c r="J10421" s="177" t="str">
        <f t="shared" si="325"/>
        <v>Date &gt; 1920</v>
      </c>
    </row>
    <row r="10422" spans="1:10" x14ac:dyDescent="0.3">
      <c r="A10422" s="178" t="s">
        <v>3372</v>
      </c>
      <c r="B10422" s="178" t="s">
        <v>55</v>
      </c>
      <c r="C10422" s="178" t="s">
        <v>1325</v>
      </c>
      <c r="D10422" s="178" t="s">
        <v>6345</v>
      </c>
      <c r="E10422" s="179">
        <v>18582</v>
      </c>
      <c r="F10422" s="180">
        <v>3375</v>
      </c>
      <c r="G10422" s="180">
        <v>0</v>
      </c>
      <c r="H10422" s="180">
        <v>51</v>
      </c>
      <c r="I10422" s="180">
        <f t="shared" si="324"/>
        <v>3426</v>
      </c>
      <c r="J10422" s="177" t="str">
        <f t="shared" si="325"/>
        <v>Date &gt; 1920</v>
      </c>
    </row>
    <row r="10423" spans="1:10" x14ac:dyDescent="0.3">
      <c r="A10423" s="178" t="s">
        <v>3372</v>
      </c>
      <c r="B10423" s="178" t="s">
        <v>55</v>
      </c>
      <c r="C10423" s="178" t="s">
        <v>1325</v>
      </c>
      <c r="D10423" s="178" t="s">
        <v>6345</v>
      </c>
      <c r="E10423" s="179">
        <v>25734</v>
      </c>
      <c r="F10423" s="180">
        <v>2250</v>
      </c>
      <c r="G10423" s="180">
        <v>0</v>
      </c>
      <c r="H10423" s="180">
        <v>0</v>
      </c>
      <c r="I10423" s="180">
        <f t="shared" si="324"/>
        <v>2250</v>
      </c>
      <c r="J10423" s="177" t="str">
        <f t="shared" si="325"/>
        <v>Date &gt; 1920</v>
      </c>
    </row>
    <row r="10424" spans="1:10" x14ac:dyDescent="0.3">
      <c r="A10424" s="178" t="s">
        <v>3372</v>
      </c>
      <c r="B10424" s="178" t="s">
        <v>69</v>
      </c>
      <c r="C10424" s="178" t="s">
        <v>1333</v>
      </c>
      <c r="D10424" s="178" t="s">
        <v>9532</v>
      </c>
      <c r="E10424" s="179">
        <v>18381</v>
      </c>
      <c r="F10424" s="180">
        <v>34884.76</v>
      </c>
      <c r="G10424" s="180">
        <v>20930.86</v>
      </c>
      <c r="H10424" s="180">
        <v>13979.31</v>
      </c>
      <c r="I10424" s="180">
        <f t="shared" si="324"/>
        <v>69794.930000000008</v>
      </c>
      <c r="J10424" s="177" t="str">
        <f t="shared" si="325"/>
        <v>Date &gt; 1920</v>
      </c>
    </row>
    <row r="10425" spans="1:10" x14ac:dyDescent="0.3">
      <c r="A10425" s="178" t="s">
        <v>3372</v>
      </c>
      <c r="B10425" s="178" t="s">
        <v>69</v>
      </c>
      <c r="C10425" s="178" t="s">
        <v>1333</v>
      </c>
      <c r="D10425" s="178" t="s">
        <v>9533</v>
      </c>
      <c r="E10425" s="179">
        <v>18765</v>
      </c>
      <c r="F10425" s="180">
        <v>20424.91</v>
      </c>
      <c r="G10425" s="180">
        <v>13616.6</v>
      </c>
      <c r="H10425" s="180">
        <v>6808.31</v>
      </c>
      <c r="I10425" s="180">
        <f t="shared" si="324"/>
        <v>40849.82</v>
      </c>
      <c r="J10425" s="177" t="str">
        <f t="shared" si="325"/>
        <v>Date &gt; 1920</v>
      </c>
    </row>
    <row r="10426" spans="1:10" x14ac:dyDescent="0.3">
      <c r="A10426" s="178" t="s">
        <v>3372</v>
      </c>
      <c r="B10426" s="178" t="s">
        <v>69</v>
      </c>
      <c r="C10426" s="178" t="s">
        <v>1333</v>
      </c>
      <c r="D10426" s="178" t="s">
        <v>9534</v>
      </c>
      <c r="E10426" s="179">
        <v>20068</v>
      </c>
      <c r="F10426" s="180">
        <v>0</v>
      </c>
      <c r="G10426" s="180">
        <v>39241.660000000003</v>
      </c>
      <c r="H10426" s="180">
        <v>19620.830000000002</v>
      </c>
      <c r="I10426" s="180">
        <f t="shared" si="324"/>
        <v>58862.490000000005</v>
      </c>
      <c r="J10426" s="177" t="str">
        <f t="shared" si="325"/>
        <v>Date &gt; 1920</v>
      </c>
    </row>
    <row r="10427" spans="1:10" x14ac:dyDescent="0.3">
      <c r="A10427" s="178" t="s">
        <v>3372</v>
      </c>
      <c r="B10427" s="178" t="s">
        <v>69</v>
      </c>
      <c r="C10427" s="178" t="s">
        <v>1333</v>
      </c>
      <c r="D10427" s="178" t="s">
        <v>9535</v>
      </c>
      <c r="E10427" s="179">
        <v>20355</v>
      </c>
      <c r="F10427" s="180">
        <v>0</v>
      </c>
      <c r="G10427" s="180">
        <v>2846.83</v>
      </c>
      <c r="H10427" s="180">
        <v>1423.42</v>
      </c>
      <c r="I10427" s="180">
        <f t="shared" si="324"/>
        <v>4270.25</v>
      </c>
      <c r="J10427" s="177" t="str">
        <f t="shared" si="325"/>
        <v>Date &gt; 1920</v>
      </c>
    </row>
    <row r="10428" spans="1:10" x14ac:dyDescent="0.3">
      <c r="A10428" s="178" t="s">
        <v>3372</v>
      </c>
      <c r="B10428" s="178" t="s">
        <v>69</v>
      </c>
      <c r="C10428" s="178" t="s">
        <v>1333</v>
      </c>
      <c r="D10428" s="178" t="s">
        <v>8471</v>
      </c>
      <c r="E10428" s="179">
        <v>20830</v>
      </c>
      <c r="F10428" s="180">
        <v>0</v>
      </c>
      <c r="G10428" s="180">
        <v>4429.3500000000004</v>
      </c>
      <c r="H10428" s="180">
        <v>2214.6799999999998</v>
      </c>
      <c r="I10428" s="180">
        <f t="shared" si="324"/>
        <v>6644.0300000000007</v>
      </c>
      <c r="J10428" s="177" t="str">
        <f t="shared" si="325"/>
        <v>Date &gt; 1920</v>
      </c>
    </row>
    <row r="10429" spans="1:10" x14ac:dyDescent="0.3">
      <c r="A10429" s="178" t="s">
        <v>3372</v>
      </c>
      <c r="B10429" s="178" t="s">
        <v>69</v>
      </c>
      <c r="C10429" s="178" t="s">
        <v>1333</v>
      </c>
      <c r="D10429" s="178" t="s">
        <v>6400</v>
      </c>
      <c r="E10429" s="179">
        <v>21506</v>
      </c>
      <c r="F10429" s="180">
        <v>0</v>
      </c>
      <c r="G10429" s="180">
        <v>2723.09</v>
      </c>
      <c r="H10429" s="180">
        <v>1361.54</v>
      </c>
      <c r="I10429" s="180">
        <f t="shared" si="324"/>
        <v>4084.63</v>
      </c>
      <c r="J10429" s="177" t="str">
        <f t="shared" si="325"/>
        <v>Date &gt; 1920</v>
      </c>
    </row>
    <row r="10430" spans="1:10" x14ac:dyDescent="0.3">
      <c r="A10430" s="178" t="s">
        <v>3372</v>
      </c>
      <c r="B10430" s="178" t="s">
        <v>69</v>
      </c>
      <c r="C10430" s="178" t="s">
        <v>1333</v>
      </c>
      <c r="D10430" s="178" t="s">
        <v>9536</v>
      </c>
      <c r="E10430" s="179">
        <v>22340</v>
      </c>
      <c r="F10430" s="180">
        <v>36564.589999999997</v>
      </c>
      <c r="G10430" s="180">
        <v>24376.400000000001</v>
      </c>
      <c r="H10430" s="180">
        <v>12188.2</v>
      </c>
      <c r="I10430" s="180">
        <f t="shared" si="324"/>
        <v>73129.19</v>
      </c>
      <c r="J10430" s="177" t="str">
        <f t="shared" si="325"/>
        <v>Date &gt; 1920</v>
      </c>
    </row>
    <row r="10431" spans="1:10" x14ac:dyDescent="0.3">
      <c r="A10431" s="178" t="s">
        <v>3372</v>
      </c>
      <c r="B10431" s="178" t="s">
        <v>69</v>
      </c>
      <c r="C10431" s="178" t="s">
        <v>1333</v>
      </c>
      <c r="D10431" s="178" t="s">
        <v>6400</v>
      </c>
      <c r="E10431" s="179">
        <v>22558</v>
      </c>
      <c r="F10431" s="180">
        <v>0</v>
      </c>
      <c r="G10431" s="180">
        <v>4567.68</v>
      </c>
      <c r="H10431" s="180">
        <v>2283.84</v>
      </c>
      <c r="I10431" s="180">
        <f t="shared" si="324"/>
        <v>6851.52</v>
      </c>
      <c r="J10431" s="177" t="str">
        <f t="shared" si="325"/>
        <v>Date &gt; 1920</v>
      </c>
    </row>
    <row r="10432" spans="1:10" x14ac:dyDescent="0.3">
      <c r="A10432" s="178" t="s">
        <v>3372</v>
      </c>
      <c r="B10432" s="178" t="s">
        <v>69</v>
      </c>
      <c r="C10432" s="178" t="s">
        <v>1333</v>
      </c>
      <c r="D10432" s="178" t="s">
        <v>9537</v>
      </c>
      <c r="E10432" s="179">
        <v>22658</v>
      </c>
      <c r="F10432" s="180">
        <v>0</v>
      </c>
      <c r="G10432" s="180">
        <v>400</v>
      </c>
      <c r="H10432" s="180">
        <v>259.22000000000003</v>
      </c>
      <c r="I10432" s="180">
        <f t="shared" si="324"/>
        <v>659.22</v>
      </c>
      <c r="J10432" s="177" t="str">
        <f t="shared" si="325"/>
        <v>Date &gt; 1920</v>
      </c>
    </row>
    <row r="10433" spans="1:10" x14ac:dyDescent="0.3">
      <c r="A10433" s="178" t="s">
        <v>3372</v>
      </c>
      <c r="B10433" s="178" t="s">
        <v>69</v>
      </c>
      <c r="C10433" s="178" t="s">
        <v>1333</v>
      </c>
      <c r="D10433" s="178" t="s">
        <v>9538</v>
      </c>
      <c r="E10433" s="179">
        <v>23008</v>
      </c>
      <c r="F10433" s="180">
        <v>0</v>
      </c>
      <c r="G10433" s="180">
        <v>4150.43</v>
      </c>
      <c r="H10433" s="180">
        <v>2075.2199999999998</v>
      </c>
      <c r="I10433" s="180">
        <f t="shared" si="324"/>
        <v>6225.65</v>
      </c>
      <c r="J10433" s="177" t="str">
        <f t="shared" si="325"/>
        <v>Date &gt; 1920</v>
      </c>
    </row>
    <row r="10434" spans="1:10" x14ac:dyDescent="0.3">
      <c r="A10434" s="178" t="s">
        <v>3372</v>
      </c>
      <c r="B10434" s="178" t="s">
        <v>69</v>
      </c>
      <c r="C10434" s="178" t="s">
        <v>1333</v>
      </c>
      <c r="D10434" s="178" t="s">
        <v>9539</v>
      </c>
      <c r="E10434" s="179">
        <v>24156</v>
      </c>
      <c r="F10434" s="180">
        <v>29221.03</v>
      </c>
      <c r="G10434" s="180">
        <v>21668.45</v>
      </c>
      <c r="H10434" s="180">
        <v>14556.02</v>
      </c>
      <c r="I10434" s="180">
        <f t="shared" si="324"/>
        <v>65445.5</v>
      </c>
      <c r="J10434" s="177" t="str">
        <f t="shared" si="325"/>
        <v>Date &gt; 1920</v>
      </c>
    </row>
    <row r="10435" spans="1:10" x14ac:dyDescent="0.3">
      <c r="A10435" s="178" t="s">
        <v>3372</v>
      </c>
      <c r="B10435" s="178" t="s">
        <v>69</v>
      </c>
      <c r="C10435" s="178" t="s">
        <v>1333</v>
      </c>
      <c r="D10435" s="178" t="s">
        <v>9540</v>
      </c>
      <c r="E10435" s="179">
        <v>24954</v>
      </c>
      <c r="F10435" s="180">
        <v>55265.11</v>
      </c>
      <c r="G10435" s="180">
        <v>29668.48</v>
      </c>
      <c r="H10435" s="180">
        <v>30449.41</v>
      </c>
      <c r="I10435" s="180">
        <f t="shared" si="324"/>
        <v>115383</v>
      </c>
      <c r="J10435" s="177" t="str">
        <f t="shared" si="325"/>
        <v>Date &gt; 1920</v>
      </c>
    </row>
    <row r="10436" spans="1:10" x14ac:dyDescent="0.3">
      <c r="A10436" s="178" t="s">
        <v>3372</v>
      </c>
      <c r="B10436" s="178" t="s">
        <v>69</v>
      </c>
      <c r="C10436" s="178" t="s">
        <v>1333</v>
      </c>
      <c r="D10436" s="178" t="s">
        <v>9541</v>
      </c>
      <c r="E10436" s="179">
        <v>27072</v>
      </c>
      <c r="F10436" s="180">
        <v>61448.04</v>
      </c>
      <c r="G10436" s="180">
        <v>12289.61</v>
      </c>
      <c r="H10436" s="180">
        <v>8193.07</v>
      </c>
      <c r="I10436" s="180">
        <f t="shared" si="324"/>
        <v>81930.720000000001</v>
      </c>
      <c r="J10436" s="177" t="str">
        <f t="shared" si="325"/>
        <v>Date &gt; 1920</v>
      </c>
    </row>
    <row r="10437" spans="1:10" x14ac:dyDescent="0.3">
      <c r="A10437" s="178" t="s">
        <v>3372</v>
      </c>
      <c r="B10437" s="178" t="s">
        <v>69</v>
      </c>
      <c r="C10437" s="178" t="s">
        <v>1333</v>
      </c>
      <c r="D10437" s="178" t="s">
        <v>9541</v>
      </c>
      <c r="E10437" s="179">
        <v>27247</v>
      </c>
      <c r="F10437" s="180">
        <v>203531.08</v>
      </c>
      <c r="G10437" s="180">
        <v>40706.21</v>
      </c>
      <c r="H10437" s="180">
        <v>27137.48</v>
      </c>
      <c r="I10437" s="180">
        <f t="shared" ref="I10437:I10500" si="326">SUM(F10437:H10437)</f>
        <v>271374.76999999996</v>
      </c>
      <c r="J10437" s="177" t="str">
        <f t="shared" ref="J10437:J10500" si="327">IF(OR(YEAR(E10437)&gt; 1920, ISBLANK(E10437)), "Date &gt; 1920", "Sketchy date")</f>
        <v>Date &gt; 1920</v>
      </c>
    </row>
    <row r="10438" spans="1:10" x14ac:dyDescent="0.3">
      <c r="A10438" s="178" t="s">
        <v>3372</v>
      </c>
      <c r="B10438" s="178" t="s">
        <v>69</v>
      </c>
      <c r="C10438" s="178" t="s">
        <v>1333</v>
      </c>
      <c r="D10438" s="178" t="s">
        <v>9541</v>
      </c>
      <c r="E10438" s="179">
        <v>27311</v>
      </c>
      <c r="F10438" s="180">
        <v>284258.96000000002</v>
      </c>
      <c r="G10438" s="180">
        <v>56851.8</v>
      </c>
      <c r="H10438" s="180">
        <v>37901.19</v>
      </c>
      <c r="I10438" s="180">
        <f t="shared" si="326"/>
        <v>379011.95</v>
      </c>
      <c r="J10438" s="177" t="str">
        <f t="shared" si="327"/>
        <v>Date &gt; 1920</v>
      </c>
    </row>
    <row r="10439" spans="1:10" x14ac:dyDescent="0.3">
      <c r="A10439" s="178" t="s">
        <v>3372</v>
      </c>
      <c r="B10439" s="178" t="s">
        <v>69</v>
      </c>
      <c r="C10439" s="178" t="s">
        <v>1333</v>
      </c>
      <c r="D10439" s="178" t="s">
        <v>9541</v>
      </c>
      <c r="E10439" s="179">
        <v>27397</v>
      </c>
      <c r="F10439" s="180">
        <v>106488.05</v>
      </c>
      <c r="G10439" s="180">
        <v>21297.599999999999</v>
      </c>
      <c r="H10439" s="180">
        <v>14198.41</v>
      </c>
      <c r="I10439" s="180">
        <f t="shared" si="326"/>
        <v>141984.06</v>
      </c>
      <c r="J10439" s="177" t="str">
        <f t="shared" si="327"/>
        <v>Date &gt; 1920</v>
      </c>
    </row>
    <row r="10440" spans="1:10" x14ac:dyDescent="0.3">
      <c r="A10440" s="178" t="s">
        <v>3372</v>
      </c>
      <c r="B10440" s="178" t="s">
        <v>69</v>
      </c>
      <c r="C10440" s="178" t="s">
        <v>1333</v>
      </c>
      <c r="D10440" s="178" t="s">
        <v>9541</v>
      </c>
      <c r="E10440" s="179">
        <v>27569</v>
      </c>
      <c r="F10440" s="180">
        <v>16786.61</v>
      </c>
      <c r="G10440" s="180">
        <v>3357.33</v>
      </c>
      <c r="H10440" s="180">
        <v>2238.2199999999998</v>
      </c>
      <c r="I10440" s="180">
        <f t="shared" si="326"/>
        <v>22382.160000000003</v>
      </c>
      <c r="J10440" s="177" t="str">
        <f t="shared" si="327"/>
        <v>Date &gt; 1920</v>
      </c>
    </row>
    <row r="10441" spans="1:10" x14ac:dyDescent="0.3">
      <c r="A10441" s="178" t="s">
        <v>3372</v>
      </c>
      <c r="B10441" s="178" t="s">
        <v>69</v>
      </c>
      <c r="C10441" s="178" t="s">
        <v>1333</v>
      </c>
      <c r="D10441" s="178" t="s">
        <v>9541</v>
      </c>
      <c r="E10441" s="179">
        <v>28033</v>
      </c>
      <c r="F10441" s="180">
        <v>63875.26</v>
      </c>
      <c r="G10441" s="180">
        <v>25954.58</v>
      </c>
      <c r="H10441" s="180">
        <v>9155.9</v>
      </c>
      <c r="I10441" s="180">
        <f t="shared" si="326"/>
        <v>98985.739999999991</v>
      </c>
      <c r="J10441" s="177" t="str">
        <f t="shared" si="327"/>
        <v>Date &gt; 1920</v>
      </c>
    </row>
    <row r="10442" spans="1:10" x14ac:dyDescent="0.3">
      <c r="A10442" s="178" t="s">
        <v>3372</v>
      </c>
      <c r="B10442" s="178" t="s">
        <v>69</v>
      </c>
      <c r="C10442" s="178" t="s">
        <v>1333</v>
      </c>
      <c r="D10442" s="178" t="s">
        <v>9541</v>
      </c>
      <c r="E10442" s="179">
        <v>33210</v>
      </c>
      <c r="F10442" s="180">
        <v>87742.399999999994</v>
      </c>
      <c r="G10442" s="180">
        <v>6512.87</v>
      </c>
      <c r="H10442" s="180">
        <v>-44640.24</v>
      </c>
      <c r="I10442" s="180">
        <f t="shared" si="326"/>
        <v>49615.029999999992</v>
      </c>
      <c r="J10442" s="177" t="str">
        <f t="shared" si="327"/>
        <v>Date &gt; 1920</v>
      </c>
    </row>
    <row r="10443" spans="1:10" x14ac:dyDescent="0.3">
      <c r="A10443" s="178" t="s">
        <v>3372</v>
      </c>
      <c r="B10443" s="178" t="s">
        <v>69</v>
      </c>
      <c r="C10443" s="178" t="s">
        <v>1333</v>
      </c>
      <c r="D10443" s="178" t="s">
        <v>9541</v>
      </c>
      <c r="E10443" s="179">
        <v>33235</v>
      </c>
      <c r="F10443" s="180">
        <v>0</v>
      </c>
      <c r="G10443" s="180">
        <v>55641.57</v>
      </c>
      <c r="H10443" s="180">
        <v>0</v>
      </c>
      <c r="I10443" s="180">
        <f t="shared" si="326"/>
        <v>55641.57</v>
      </c>
      <c r="J10443" s="177" t="str">
        <f t="shared" si="327"/>
        <v>Date &gt; 1920</v>
      </c>
    </row>
    <row r="10444" spans="1:10" x14ac:dyDescent="0.3">
      <c r="A10444" s="178" t="s">
        <v>3372</v>
      </c>
      <c r="B10444" s="178" t="s">
        <v>69</v>
      </c>
      <c r="C10444" s="178" t="s">
        <v>1333</v>
      </c>
      <c r="D10444" s="178" t="s">
        <v>6806</v>
      </c>
      <c r="E10444" s="179">
        <v>27862</v>
      </c>
      <c r="F10444" s="180">
        <v>22960</v>
      </c>
      <c r="G10444" s="180">
        <v>57016</v>
      </c>
      <c r="H10444" s="180">
        <v>16494</v>
      </c>
      <c r="I10444" s="180">
        <f t="shared" si="326"/>
        <v>96470</v>
      </c>
      <c r="J10444" s="177" t="str">
        <f t="shared" si="327"/>
        <v>Date &gt; 1920</v>
      </c>
    </row>
    <row r="10445" spans="1:10" x14ac:dyDescent="0.3">
      <c r="A10445" s="178" t="s">
        <v>3372</v>
      </c>
      <c r="B10445" s="178" t="s">
        <v>69</v>
      </c>
      <c r="C10445" s="178" t="s">
        <v>1333</v>
      </c>
      <c r="D10445" s="178" t="s">
        <v>9542</v>
      </c>
      <c r="E10445" s="179">
        <v>28444</v>
      </c>
      <c r="F10445" s="180">
        <v>0</v>
      </c>
      <c r="G10445" s="180">
        <v>14526.1</v>
      </c>
      <c r="H10445" s="180">
        <v>14526.1</v>
      </c>
      <c r="I10445" s="180">
        <f t="shared" si="326"/>
        <v>29052.2</v>
      </c>
      <c r="J10445" s="177" t="str">
        <f t="shared" si="327"/>
        <v>Date &gt; 1920</v>
      </c>
    </row>
    <row r="10446" spans="1:10" x14ac:dyDescent="0.3">
      <c r="A10446" s="178" t="s">
        <v>3372</v>
      </c>
      <c r="B10446" s="178" t="s">
        <v>69</v>
      </c>
      <c r="C10446" s="178" t="s">
        <v>1333</v>
      </c>
      <c r="D10446" s="178" t="s">
        <v>6462</v>
      </c>
      <c r="E10446" s="179">
        <v>28571</v>
      </c>
      <c r="F10446" s="180">
        <v>0</v>
      </c>
      <c r="G10446" s="180">
        <v>11473.33</v>
      </c>
      <c r="H10446" s="180">
        <v>5736.67</v>
      </c>
      <c r="I10446" s="180">
        <f t="shared" si="326"/>
        <v>17210</v>
      </c>
      <c r="J10446" s="177" t="str">
        <f t="shared" si="327"/>
        <v>Date &gt; 1920</v>
      </c>
    </row>
    <row r="10447" spans="1:10" x14ac:dyDescent="0.3">
      <c r="A10447" s="178" t="s">
        <v>3372</v>
      </c>
      <c r="B10447" s="178" t="s">
        <v>69</v>
      </c>
      <c r="C10447" s="178" t="s">
        <v>1333</v>
      </c>
      <c r="D10447" s="178" t="s">
        <v>9543</v>
      </c>
      <c r="E10447" s="179">
        <v>28828</v>
      </c>
      <c r="F10447" s="180">
        <v>56203.16</v>
      </c>
      <c r="G10447" s="180">
        <v>0</v>
      </c>
      <c r="H10447" s="180">
        <v>6244.8</v>
      </c>
      <c r="I10447" s="180">
        <f t="shared" si="326"/>
        <v>62447.960000000006</v>
      </c>
      <c r="J10447" s="177" t="str">
        <f t="shared" si="327"/>
        <v>Date &gt; 1920</v>
      </c>
    </row>
    <row r="10448" spans="1:10" x14ac:dyDescent="0.3">
      <c r="A10448" s="178" t="s">
        <v>3372</v>
      </c>
      <c r="B10448" s="178" t="s">
        <v>69</v>
      </c>
      <c r="C10448" s="178" t="s">
        <v>1333</v>
      </c>
      <c r="D10448" s="178" t="s">
        <v>9543</v>
      </c>
      <c r="E10448" s="179">
        <v>28888</v>
      </c>
      <c r="F10448" s="180">
        <v>239188.41</v>
      </c>
      <c r="G10448" s="180">
        <v>0</v>
      </c>
      <c r="H10448" s="180">
        <v>26576.49</v>
      </c>
      <c r="I10448" s="180">
        <f t="shared" si="326"/>
        <v>265764.90000000002</v>
      </c>
      <c r="J10448" s="177" t="str">
        <f t="shared" si="327"/>
        <v>Date &gt; 1920</v>
      </c>
    </row>
    <row r="10449" spans="1:10" x14ac:dyDescent="0.3">
      <c r="A10449" s="178" t="s">
        <v>3372</v>
      </c>
      <c r="B10449" s="178" t="s">
        <v>69</v>
      </c>
      <c r="C10449" s="178" t="s">
        <v>1333</v>
      </c>
      <c r="D10449" s="178" t="s">
        <v>9543</v>
      </c>
      <c r="E10449" s="179">
        <v>29067</v>
      </c>
      <c r="F10449" s="180">
        <v>62910.25</v>
      </c>
      <c r="G10449" s="180">
        <v>0</v>
      </c>
      <c r="H10449" s="180">
        <v>6690.03</v>
      </c>
      <c r="I10449" s="180">
        <f t="shared" si="326"/>
        <v>69600.28</v>
      </c>
      <c r="J10449" s="177" t="str">
        <f t="shared" si="327"/>
        <v>Date &gt; 1920</v>
      </c>
    </row>
    <row r="10450" spans="1:10" x14ac:dyDescent="0.3">
      <c r="A10450" s="178" t="s">
        <v>3372</v>
      </c>
      <c r="B10450" s="178" t="s">
        <v>69</v>
      </c>
      <c r="C10450" s="178" t="s">
        <v>1333</v>
      </c>
      <c r="D10450" s="178" t="s">
        <v>9543</v>
      </c>
      <c r="E10450" s="179">
        <v>29333</v>
      </c>
      <c r="F10450" s="180">
        <v>14298.18</v>
      </c>
      <c r="G10450" s="180">
        <v>0</v>
      </c>
      <c r="H10450" s="180">
        <v>1588.68</v>
      </c>
      <c r="I10450" s="180">
        <f t="shared" si="326"/>
        <v>15886.86</v>
      </c>
      <c r="J10450" s="177" t="str">
        <f t="shared" si="327"/>
        <v>Date &gt; 1920</v>
      </c>
    </row>
    <row r="10451" spans="1:10" x14ac:dyDescent="0.3">
      <c r="A10451" s="178" t="s">
        <v>3372</v>
      </c>
      <c r="B10451" s="178" t="s">
        <v>69</v>
      </c>
      <c r="C10451" s="178" t="s">
        <v>1333</v>
      </c>
      <c r="D10451" s="178" t="s">
        <v>9543</v>
      </c>
      <c r="E10451" s="179">
        <v>33172</v>
      </c>
      <c r="F10451" s="180">
        <v>7015.64</v>
      </c>
      <c r="G10451" s="180">
        <v>2314</v>
      </c>
      <c r="H10451" s="180">
        <v>2546.23</v>
      </c>
      <c r="I10451" s="180">
        <f t="shared" si="326"/>
        <v>11875.869999999999</v>
      </c>
      <c r="J10451" s="177" t="str">
        <f t="shared" si="327"/>
        <v>Date &gt; 1920</v>
      </c>
    </row>
    <row r="10452" spans="1:10" x14ac:dyDescent="0.3">
      <c r="A10452" s="178" t="s">
        <v>3372</v>
      </c>
      <c r="B10452" s="178" t="s">
        <v>69</v>
      </c>
      <c r="C10452" s="178" t="s">
        <v>1333</v>
      </c>
      <c r="D10452" s="178" t="s">
        <v>9544</v>
      </c>
      <c r="E10452" s="179">
        <v>32493</v>
      </c>
      <c r="F10452" s="180">
        <v>88229.49</v>
      </c>
      <c r="G10452" s="180">
        <v>6971.19</v>
      </c>
      <c r="H10452" s="180">
        <v>10577.85</v>
      </c>
      <c r="I10452" s="180">
        <f t="shared" si="326"/>
        <v>105778.53000000001</v>
      </c>
      <c r="J10452" s="177" t="str">
        <f t="shared" si="327"/>
        <v>Date &gt; 1920</v>
      </c>
    </row>
    <row r="10453" spans="1:10" x14ac:dyDescent="0.3">
      <c r="A10453" s="178" t="s">
        <v>3372</v>
      </c>
      <c r="B10453" s="178" t="s">
        <v>69</v>
      </c>
      <c r="C10453" s="178" t="s">
        <v>1333</v>
      </c>
      <c r="D10453" s="178" t="s">
        <v>9545</v>
      </c>
      <c r="E10453" s="179">
        <v>32148</v>
      </c>
      <c r="F10453" s="180">
        <v>623466.56999999995</v>
      </c>
      <c r="G10453" s="180">
        <v>175160.53</v>
      </c>
      <c r="H10453" s="180">
        <v>97331.53</v>
      </c>
      <c r="I10453" s="180">
        <f t="shared" si="326"/>
        <v>895958.63</v>
      </c>
      <c r="J10453" s="177" t="str">
        <f t="shared" si="327"/>
        <v>Date &gt; 1920</v>
      </c>
    </row>
    <row r="10454" spans="1:10" x14ac:dyDescent="0.3">
      <c r="A10454" s="178" t="s">
        <v>3372</v>
      </c>
      <c r="B10454" s="178" t="s">
        <v>69</v>
      </c>
      <c r="C10454" s="178" t="s">
        <v>1333</v>
      </c>
      <c r="D10454" s="178" t="s">
        <v>9545</v>
      </c>
      <c r="E10454" s="179">
        <v>32422</v>
      </c>
      <c r="F10454" s="180">
        <v>2301.4299999999998</v>
      </c>
      <c r="G10454" s="180">
        <v>221.4</v>
      </c>
      <c r="H10454" s="180">
        <v>303.52999999999997</v>
      </c>
      <c r="I10454" s="180">
        <f t="shared" si="326"/>
        <v>2826.3599999999997</v>
      </c>
      <c r="J10454" s="177" t="str">
        <f t="shared" si="327"/>
        <v>Date &gt; 1920</v>
      </c>
    </row>
    <row r="10455" spans="1:10" x14ac:dyDescent="0.3">
      <c r="A10455" s="178" t="s">
        <v>3372</v>
      </c>
      <c r="B10455" s="178" t="s">
        <v>69</v>
      </c>
      <c r="C10455" s="178" t="s">
        <v>1333</v>
      </c>
      <c r="D10455" s="178" t="s">
        <v>9545</v>
      </c>
      <c r="E10455" s="179">
        <v>33416</v>
      </c>
      <c r="F10455" s="180">
        <v>-22998.67</v>
      </c>
      <c r="G10455" s="180">
        <v>26274.13</v>
      </c>
      <c r="H10455" s="180">
        <v>3042.66</v>
      </c>
      <c r="I10455" s="180">
        <f t="shared" si="326"/>
        <v>6318.1200000000026</v>
      </c>
      <c r="J10455" s="177" t="str">
        <f t="shared" si="327"/>
        <v>Date &gt; 1920</v>
      </c>
    </row>
    <row r="10456" spans="1:10" x14ac:dyDescent="0.3">
      <c r="A10456" s="178" t="s">
        <v>3372</v>
      </c>
      <c r="B10456" s="178" t="s">
        <v>69</v>
      </c>
      <c r="C10456" s="178" t="s">
        <v>1333</v>
      </c>
      <c r="D10456" s="178" t="s">
        <v>9546</v>
      </c>
      <c r="E10456" s="179">
        <v>31833</v>
      </c>
      <c r="F10456" s="180">
        <v>0</v>
      </c>
      <c r="G10456" s="180">
        <v>10000</v>
      </c>
      <c r="H10456" s="180">
        <v>5000</v>
      </c>
      <c r="I10456" s="180">
        <f t="shared" si="326"/>
        <v>15000</v>
      </c>
      <c r="J10456" s="177" t="str">
        <f t="shared" si="327"/>
        <v>Date &gt; 1920</v>
      </c>
    </row>
    <row r="10457" spans="1:10" x14ac:dyDescent="0.3">
      <c r="A10457" s="178" t="s">
        <v>3372</v>
      </c>
      <c r="B10457" s="178" t="s">
        <v>69</v>
      </c>
      <c r="C10457" s="178" t="s">
        <v>1333</v>
      </c>
      <c r="D10457" s="178" t="s">
        <v>9165</v>
      </c>
      <c r="E10457" s="179">
        <v>31756</v>
      </c>
      <c r="F10457" s="180">
        <v>0</v>
      </c>
      <c r="G10457" s="180">
        <v>60255.21</v>
      </c>
      <c r="H10457" s="180">
        <v>30127.61</v>
      </c>
      <c r="I10457" s="180">
        <f t="shared" si="326"/>
        <v>90382.82</v>
      </c>
      <c r="J10457" s="177" t="str">
        <f t="shared" si="327"/>
        <v>Date &gt; 1920</v>
      </c>
    </row>
    <row r="10458" spans="1:10" x14ac:dyDescent="0.3">
      <c r="A10458" s="178" t="s">
        <v>3372</v>
      </c>
      <c r="B10458" s="178" t="s">
        <v>69</v>
      </c>
      <c r="C10458" s="178" t="s">
        <v>1333</v>
      </c>
      <c r="D10458" s="178" t="s">
        <v>8952</v>
      </c>
      <c r="E10458" s="179">
        <v>31811</v>
      </c>
      <c r="F10458" s="180">
        <v>0</v>
      </c>
      <c r="G10458" s="180">
        <v>640.89</v>
      </c>
      <c r="H10458" s="180">
        <v>250</v>
      </c>
      <c r="I10458" s="180">
        <f t="shared" si="326"/>
        <v>890.89</v>
      </c>
      <c r="J10458" s="177" t="str">
        <f t="shared" si="327"/>
        <v>Date &gt; 1920</v>
      </c>
    </row>
    <row r="10459" spans="1:10" x14ac:dyDescent="0.3">
      <c r="A10459" s="178" t="s">
        <v>3372</v>
      </c>
      <c r="B10459" s="178" t="s">
        <v>69</v>
      </c>
      <c r="C10459" s="178" t="s">
        <v>1333</v>
      </c>
      <c r="D10459" s="178" t="s">
        <v>9547</v>
      </c>
      <c r="E10459" s="179">
        <v>31980</v>
      </c>
      <c r="F10459" s="180">
        <v>0</v>
      </c>
      <c r="G10459" s="180">
        <v>66295.45</v>
      </c>
      <c r="H10459" s="180">
        <v>33147.74</v>
      </c>
      <c r="I10459" s="180">
        <f t="shared" si="326"/>
        <v>99443.19</v>
      </c>
      <c r="J10459" s="177" t="str">
        <f t="shared" si="327"/>
        <v>Date &gt; 1920</v>
      </c>
    </row>
    <row r="10460" spans="1:10" x14ac:dyDescent="0.3">
      <c r="A10460" s="178" t="s">
        <v>3372</v>
      </c>
      <c r="B10460" s="178" t="s">
        <v>69</v>
      </c>
      <c r="C10460" s="178" t="s">
        <v>1333</v>
      </c>
      <c r="D10460" s="178" t="s">
        <v>9547</v>
      </c>
      <c r="E10460" s="179">
        <v>32008</v>
      </c>
      <c r="F10460" s="180">
        <v>0</v>
      </c>
      <c r="G10460" s="180">
        <v>26162.52</v>
      </c>
      <c r="H10460" s="180">
        <v>13081.25</v>
      </c>
      <c r="I10460" s="180">
        <f t="shared" si="326"/>
        <v>39243.770000000004</v>
      </c>
      <c r="J10460" s="177" t="str">
        <f t="shared" si="327"/>
        <v>Date &gt; 1920</v>
      </c>
    </row>
    <row r="10461" spans="1:10" x14ac:dyDescent="0.3">
      <c r="A10461" s="178" t="s">
        <v>3372</v>
      </c>
      <c r="B10461" s="178" t="s">
        <v>69</v>
      </c>
      <c r="C10461" s="178" t="s">
        <v>1333</v>
      </c>
      <c r="D10461" s="178" t="s">
        <v>9547</v>
      </c>
      <c r="E10461" s="179">
        <v>32043</v>
      </c>
      <c r="F10461" s="180">
        <v>0</v>
      </c>
      <c r="G10461" s="180">
        <v>27586.51</v>
      </c>
      <c r="H10461" s="180">
        <v>13793.26</v>
      </c>
      <c r="I10461" s="180">
        <f t="shared" si="326"/>
        <v>41379.769999999997</v>
      </c>
      <c r="J10461" s="177" t="str">
        <f t="shared" si="327"/>
        <v>Date &gt; 1920</v>
      </c>
    </row>
    <row r="10462" spans="1:10" x14ac:dyDescent="0.3">
      <c r="A10462" s="178" t="s">
        <v>3372</v>
      </c>
      <c r="B10462" s="178" t="s">
        <v>69</v>
      </c>
      <c r="C10462" s="178" t="s">
        <v>1333</v>
      </c>
      <c r="D10462" s="178" t="s">
        <v>9547</v>
      </c>
      <c r="E10462" s="179">
        <v>32070</v>
      </c>
      <c r="F10462" s="180">
        <v>0</v>
      </c>
      <c r="G10462" s="180">
        <v>39073.43</v>
      </c>
      <c r="H10462" s="180">
        <v>19536.71</v>
      </c>
      <c r="I10462" s="180">
        <f t="shared" si="326"/>
        <v>58610.14</v>
      </c>
      <c r="J10462" s="177" t="str">
        <f t="shared" si="327"/>
        <v>Date &gt; 1920</v>
      </c>
    </row>
    <row r="10463" spans="1:10" x14ac:dyDescent="0.3">
      <c r="A10463" s="178" t="s">
        <v>3372</v>
      </c>
      <c r="B10463" s="178" t="s">
        <v>69</v>
      </c>
      <c r="C10463" s="178" t="s">
        <v>1333</v>
      </c>
      <c r="D10463" s="178" t="s">
        <v>9547</v>
      </c>
      <c r="E10463" s="179">
        <v>32122</v>
      </c>
      <c r="F10463" s="180">
        <v>0</v>
      </c>
      <c r="G10463" s="180">
        <v>15349.04</v>
      </c>
      <c r="H10463" s="180">
        <v>7674.5</v>
      </c>
      <c r="I10463" s="180">
        <f t="shared" si="326"/>
        <v>23023.54</v>
      </c>
      <c r="J10463" s="177" t="str">
        <f t="shared" si="327"/>
        <v>Date &gt; 1920</v>
      </c>
    </row>
    <row r="10464" spans="1:10" x14ac:dyDescent="0.3">
      <c r="A10464" s="178" t="s">
        <v>3372</v>
      </c>
      <c r="B10464" s="178" t="s">
        <v>69</v>
      </c>
      <c r="C10464" s="178" t="s">
        <v>1333</v>
      </c>
      <c r="D10464" s="178" t="s">
        <v>9547</v>
      </c>
      <c r="E10464" s="179">
        <v>32135</v>
      </c>
      <c r="F10464" s="180">
        <v>0</v>
      </c>
      <c r="G10464" s="180">
        <v>12377.94</v>
      </c>
      <c r="H10464" s="180">
        <v>6188.96</v>
      </c>
      <c r="I10464" s="180">
        <f t="shared" si="326"/>
        <v>18566.900000000001</v>
      </c>
      <c r="J10464" s="177" t="str">
        <f t="shared" si="327"/>
        <v>Date &gt; 1920</v>
      </c>
    </row>
    <row r="10465" spans="1:10" x14ac:dyDescent="0.3">
      <c r="A10465" s="178" t="s">
        <v>3372</v>
      </c>
      <c r="B10465" s="178" t="s">
        <v>69</v>
      </c>
      <c r="C10465" s="178" t="s">
        <v>1333</v>
      </c>
      <c r="D10465" s="178" t="s">
        <v>9547</v>
      </c>
      <c r="E10465" s="179">
        <v>32385</v>
      </c>
      <c r="F10465" s="180">
        <v>0</v>
      </c>
      <c r="G10465" s="180">
        <v>1184.8399999999999</v>
      </c>
      <c r="H10465" s="180">
        <v>592.41999999999996</v>
      </c>
      <c r="I10465" s="180">
        <f t="shared" si="326"/>
        <v>1777.2599999999998</v>
      </c>
      <c r="J10465" s="177" t="str">
        <f t="shared" si="327"/>
        <v>Date &gt; 1920</v>
      </c>
    </row>
    <row r="10466" spans="1:10" x14ac:dyDescent="0.3">
      <c r="A10466" s="178" t="s">
        <v>3372</v>
      </c>
      <c r="B10466" s="178" t="s">
        <v>69</v>
      </c>
      <c r="C10466" s="178" t="s">
        <v>1333</v>
      </c>
      <c r="D10466" s="178" t="s">
        <v>9547</v>
      </c>
      <c r="E10466" s="179">
        <v>32500</v>
      </c>
      <c r="F10466" s="180">
        <v>0</v>
      </c>
      <c r="G10466" s="180">
        <v>1321.86</v>
      </c>
      <c r="H10466" s="180">
        <v>660.94</v>
      </c>
      <c r="I10466" s="180">
        <f t="shared" si="326"/>
        <v>1982.8</v>
      </c>
      <c r="J10466" s="177" t="str">
        <f t="shared" si="327"/>
        <v>Date &gt; 1920</v>
      </c>
    </row>
    <row r="10467" spans="1:10" x14ac:dyDescent="0.3">
      <c r="A10467" s="178" t="s">
        <v>3372</v>
      </c>
      <c r="B10467" s="178" t="s">
        <v>69</v>
      </c>
      <c r="C10467" s="178" t="s">
        <v>1333</v>
      </c>
      <c r="D10467" s="178" t="s">
        <v>9547</v>
      </c>
      <c r="E10467" s="179">
        <v>32598</v>
      </c>
      <c r="F10467" s="180">
        <v>0</v>
      </c>
      <c r="G10467" s="180">
        <v>5689.75</v>
      </c>
      <c r="H10467" s="180">
        <v>2844.87</v>
      </c>
      <c r="I10467" s="180">
        <f t="shared" si="326"/>
        <v>8534.619999999999</v>
      </c>
      <c r="J10467" s="177" t="str">
        <f t="shared" si="327"/>
        <v>Date &gt; 1920</v>
      </c>
    </row>
    <row r="10468" spans="1:10" x14ac:dyDescent="0.3">
      <c r="A10468" s="178" t="s">
        <v>3372</v>
      </c>
      <c r="B10468" s="178" t="s">
        <v>69</v>
      </c>
      <c r="C10468" s="178" t="s">
        <v>1333</v>
      </c>
      <c r="D10468" s="178" t="s">
        <v>9547</v>
      </c>
      <c r="E10468" s="179">
        <v>33073</v>
      </c>
      <c r="F10468" s="180">
        <v>0</v>
      </c>
      <c r="G10468" s="180">
        <v>1353.35</v>
      </c>
      <c r="H10468" s="180">
        <v>676.68</v>
      </c>
      <c r="I10468" s="180">
        <f t="shared" si="326"/>
        <v>2030.0299999999997</v>
      </c>
      <c r="J10468" s="177" t="str">
        <f t="shared" si="327"/>
        <v>Date &gt; 1920</v>
      </c>
    </row>
    <row r="10469" spans="1:10" x14ac:dyDescent="0.3">
      <c r="A10469" s="178" t="s">
        <v>3372</v>
      </c>
      <c r="B10469" s="178" t="s">
        <v>69</v>
      </c>
      <c r="C10469" s="178" t="s">
        <v>1333</v>
      </c>
      <c r="D10469" s="178" t="s">
        <v>9547</v>
      </c>
      <c r="E10469" s="179">
        <v>34064</v>
      </c>
      <c r="F10469" s="180">
        <v>0</v>
      </c>
      <c r="G10469" s="180">
        <v>202.86</v>
      </c>
      <c r="H10469" s="180">
        <v>101.43</v>
      </c>
      <c r="I10469" s="180">
        <f t="shared" si="326"/>
        <v>304.29000000000002</v>
      </c>
      <c r="J10469" s="177" t="str">
        <f t="shared" si="327"/>
        <v>Date &gt; 1920</v>
      </c>
    </row>
    <row r="10470" spans="1:10" x14ac:dyDescent="0.3">
      <c r="A10470" s="178" t="s">
        <v>3372</v>
      </c>
      <c r="B10470" s="178" t="s">
        <v>69</v>
      </c>
      <c r="C10470" s="178" t="s">
        <v>1333</v>
      </c>
      <c r="D10470" s="178" t="s">
        <v>9548</v>
      </c>
      <c r="E10470" s="179">
        <v>32797</v>
      </c>
      <c r="F10470" s="180">
        <v>412694.42</v>
      </c>
      <c r="G10470" s="180">
        <v>619.5</v>
      </c>
      <c r="H10470" s="180">
        <v>46164.67</v>
      </c>
      <c r="I10470" s="180">
        <f t="shared" si="326"/>
        <v>459478.58999999997</v>
      </c>
      <c r="J10470" s="177" t="str">
        <f t="shared" si="327"/>
        <v>Date &gt; 1920</v>
      </c>
    </row>
    <row r="10471" spans="1:10" x14ac:dyDescent="0.3">
      <c r="A10471" s="178" t="s">
        <v>3372</v>
      </c>
      <c r="B10471" s="178" t="s">
        <v>69</v>
      </c>
      <c r="C10471" s="178" t="s">
        <v>1333</v>
      </c>
      <c r="D10471" s="178" t="s">
        <v>9548</v>
      </c>
      <c r="E10471" s="179">
        <v>32863</v>
      </c>
      <c r="F10471" s="180">
        <v>67305.58</v>
      </c>
      <c r="G10471" s="180">
        <v>15916.71</v>
      </c>
      <c r="H10471" s="180">
        <v>15436.72</v>
      </c>
      <c r="I10471" s="180">
        <f t="shared" si="326"/>
        <v>98659.010000000009</v>
      </c>
      <c r="J10471" s="177" t="str">
        <f t="shared" si="327"/>
        <v>Date &gt; 1920</v>
      </c>
    </row>
    <row r="10472" spans="1:10" x14ac:dyDescent="0.3">
      <c r="A10472" s="178" t="s">
        <v>3372</v>
      </c>
      <c r="B10472" s="178" t="s">
        <v>69</v>
      </c>
      <c r="C10472" s="178" t="s">
        <v>1333</v>
      </c>
      <c r="D10472" s="178" t="s">
        <v>9548</v>
      </c>
      <c r="E10472" s="179">
        <v>33477</v>
      </c>
      <c r="F10472" s="180">
        <v>0</v>
      </c>
      <c r="G10472" s="180">
        <v>-13073.86</v>
      </c>
      <c r="H10472" s="180">
        <v>-885.54</v>
      </c>
      <c r="I10472" s="180">
        <f t="shared" si="326"/>
        <v>-13959.400000000001</v>
      </c>
      <c r="J10472" s="177" t="str">
        <f t="shared" si="327"/>
        <v>Date &gt; 1920</v>
      </c>
    </row>
    <row r="10473" spans="1:10" x14ac:dyDescent="0.3">
      <c r="A10473" s="178" t="s">
        <v>3372</v>
      </c>
      <c r="B10473" s="178" t="s">
        <v>69</v>
      </c>
      <c r="C10473" s="178" t="s">
        <v>1333</v>
      </c>
      <c r="D10473" s="178" t="s">
        <v>9548</v>
      </c>
      <c r="E10473" s="179">
        <v>33477</v>
      </c>
      <c r="F10473" s="180">
        <v>50862.18</v>
      </c>
      <c r="G10473" s="180">
        <v>0</v>
      </c>
      <c r="H10473" s="180">
        <v>0</v>
      </c>
      <c r="I10473" s="180">
        <f t="shared" si="326"/>
        <v>50862.18</v>
      </c>
      <c r="J10473" s="177" t="str">
        <f t="shared" si="327"/>
        <v>Date &gt; 1920</v>
      </c>
    </row>
    <row r="10474" spans="1:10" x14ac:dyDescent="0.3">
      <c r="A10474" s="178" t="s">
        <v>3372</v>
      </c>
      <c r="B10474" s="178" t="s">
        <v>69</v>
      </c>
      <c r="C10474" s="178" t="s">
        <v>1333</v>
      </c>
      <c r="D10474" s="178" t="s">
        <v>9549</v>
      </c>
      <c r="E10474" s="179">
        <v>32590</v>
      </c>
      <c r="F10474" s="180">
        <v>0</v>
      </c>
      <c r="G10474" s="180">
        <v>26456.1</v>
      </c>
      <c r="H10474" s="180">
        <v>13228.05</v>
      </c>
      <c r="I10474" s="180">
        <f t="shared" si="326"/>
        <v>39684.149999999994</v>
      </c>
      <c r="J10474" s="177" t="str">
        <f t="shared" si="327"/>
        <v>Date &gt; 1920</v>
      </c>
    </row>
    <row r="10475" spans="1:10" x14ac:dyDescent="0.3">
      <c r="A10475" s="178" t="s">
        <v>3372</v>
      </c>
      <c r="B10475" s="178" t="s">
        <v>69</v>
      </c>
      <c r="C10475" s="178" t="s">
        <v>1333</v>
      </c>
      <c r="D10475" s="178" t="s">
        <v>7357</v>
      </c>
      <c r="E10475" s="179">
        <v>33458</v>
      </c>
      <c r="F10475" s="180">
        <v>29017.19</v>
      </c>
      <c r="G10475" s="180">
        <v>0</v>
      </c>
      <c r="H10475" s="180">
        <v>3224.14</v>
      </c>
      <c r="I10475" s="180">
        <f t="shared" si="326"/>
        <v>32241.329999999998</v>
      </c>
      <c r="J10475" s="177" t="str">
        <f t="shared" si="327"/>
        <v>Date &gt; 1920</v>
      </c>
    </row>
    <row r="10476" spans="1:10" x14ac:dyDescent="0.3">
      <c r="A10476" s="178" t="s">
        <v>3372</v>
      </c>
      <c r="B10476" s="178" t="s">
        <v>69</v>
      </c>
      <c r="C10476" s="178" t="s">
        <v>1333</v>
      </c>
      <c r="D10476" s="178" t="s">
        <v>7357</v>
      </c>
      <c r="E10476" s="179">
        <v>33506</v>
      </c>
      <c r="F10476" s="180">
        <v>22506.43</v>
      </c>
      <c r="G10476" s="180">
        <v>0</v>
      </c>
      <c r="H10476" s="180">
        <v>2500.71</v>
      </c>
      <c r="I10476" s="180">
        <f t="shared" si="326"/>
        <v>25007.14</v>
      </c>
      <c r="J10476" s="177" t="str">
        <f t="shared" si="327"/>
        <v>Date &gt; 1920</v>
      </c>
    </row>
    <row r="10477" spans="1:10" x14ac:dyDescent="0.3">
      <c r="A10477" s="178" t="s">
        <v>3372</v>
      </c>
      <c r="B10477" s="178" t="s">
        <v>69</v>
      </c>
      <c r="C10477" s="178" t="s">
        <v>1333</v>
      </c>
      <c r="D10477" s="178" t="s">
        <v>7357</v>
      </c>
      <c r="E10477" s="179">
        <v>33653</v>
      </c>
      <c r="F10477" s="180">
        <v>3635.98</v>
      </c>
      <c r="G10477" s="180">
        <v>0</v>
      </c>
      <c r="H10477" s="180">
        <v>403.99</v>
      </c>
      <c r="I10477" s="180">
        <f t="shared" si="326"/>
        <v>4039.9700000000003</v>
      </c>
      <c r="J10477" s="177" t="str">
        <f t="shared" si="327"/>
        <v>Date &gt; 1920</v>
      </c>
    </row>
    <row r="10478" spans="1:10" x14ac:dyDescent="0.3">
      <c r="A10478" s="178" t="s">
        <v>3372</v>
      </c>
      <c r="B10478" s="178" t="s">
        <v>69</v>
      </c>
      <c r="C10478" s="178" t="s">
        <v>1333</v>
      </c>
      <c r="D10478" s="178" t="s">
        <v>8203</v>
      </c>
      <c r="E10478" s="179">
        <v>33665</v>
      </c>
      <c r="F10478" s="180">
        <v>0</v>
      </c>
      <c r="G10478" s="180">
        <v>86150.67</v>
      </c>
      <c r="H10478" s="180">
        <v>43075.33</v>
      </c>
      <c r="I10478" s="180">
        <f t="shared" si="326"/>
        <v>129226</v>
      </c>
      <c r="J10478" s="177" t="str">
        <f t="shared" si="327"/>
        <v>Date &gt; 1920</v>
      </c>
    </row>
    <row r="10479" spans="1:10" x14ac:dyDescent="0.3">
      <c r="A10479" s="178" t="s">
        <v>3372</v>
      </c>
      <c r="B10479" s="178" t="s">
        <v>69</v>
      </c>
      <c r="C10479" s="178" t="s">
        <v>1333</v>
      </c>
      <c r="D10479" s="178" t="s">
        <v>9550</v>
      </c>
      <c r="E10479" s="179">
        <v>33954</v>
      </c>
      <c r="F10479" s="180">
        <v>0</v>
      </c>
      <c r="G10479" s="180">
        <v>61873.97</v>
      </c>
      <c r="H10479" s="180">
        <v>30936.98</v>
      </c>
      <c r="I10479" s="180">
        <f t="shared" si="326"/>
        <v>92810.95</v>
      </c>
      <c r="J10479" s="177" t="str">
        <f t="shared" si="327"/>
        <v>Date &gt; 1920</v>
      </c>
    </row>
    <row r="10480" spans="1:10" x14ac:dyDescent="0.3">
      <c r="A10480" s="178" t="s">
        <v>3372</v>
      </c>
      <c r="B10480" s="178" t="s">
        <v>69</v>
      </c>
      <c r="C10480" s="178" t="s">
        <v>1333</v>
      </c>
      <c r="D10480" s="178" t="s">
        <v>9550</v>
      </c>
      <c r="E10480" s="179">
        <v>34016</v>
      </c>
      <c r="F10480" s="180">
        <v>0</v>
      </c>
      <c r="G10480" s="180">
        <v>8735</v>
      </c>
      <c r="H10480" s="180">
        <v>4367.5</v>
      </c>
      <c r="I10480" s="180">
        <f t="shared" si="326"/>
        <v>13102.5</v>
      </c>
      <c r="J10480" s="177" t="str">
        <f t="shared" si="327"/>
        <v>Date &gt; 1920</v>
      </c>
    </row>
    <row r="10481" spans="1:10" x14ac:dyDescent="0.3">
      <c r="A10481" s="178" t="s">
        <v>3372</v>
      </c>
      <c r="B10481" s="178" t="s">
        <v>69</v>
      </c>
      <c r="C10481" s="178" t="s">
        <v>1333</v>
      </c>
      <c r="D10481" s="178" t="s">
        <v>9550</v>
      </c>
      <c r="E10481" s="179">
        <v>34016</v>
      </c>
      <c r="F10481" s="180">
        <v>0</v>
      </c>
      <c r="G10481" s="180">
        <v>3373.19</v>
      </c>
      <c r="H10481" s="180">
        <v>1686.6</v>
      </c>
      <c r="I10481" s="180">
        <f t="shared" si="326"/>
        <v>5059.79</v>
      </c>
      <c r="J10481" s="177" t="str">
        <f t="shared" si="327"/>
        <v>Date &gt; 1920</v>
      </c>
    </row>
    <row r="10482" spans="1:10" x14ac:dyDescent="0.3">
      <c r="A10482" s="178" t="s">
        <v>3372</v>
      </c>
      <c r="B10482" s="178" t="s">
        <v>69</v>
      </c>
      <c r="C10482" s="178" t="s">
        <v>1333</v>
      </c>
      <c r="D10482" s="178" t="s">
        <v>9550</v>
      </c>
      <c r="E10482" s="179">
        <v>34169</v>
      </c>
      <c r="F10482" s="180">
        <v>0</v>
      </c>
      <c r="G10482" s="180">
        <v>1750.91</v>
      </c>
      <c r="H10482" s="180">
        <v>875.45</v>
      </c>
      <c r="I10482" s="180">
        <f t="shared" si="326"/>
        <v>2626.36</v>
      </c>
      <c r="J10482" s="177" t="str">
        <f t="shared" si="327"/>
        <v>Date &gt; 1920</v>
      </c>
    </row>
    <row r="10483" spans="1:10" x14ac:dyDescent="0.3">
      <c r="A10483" s="178" t="s">
        <v>3372</v>
      </c>
      <c r="B10483" s="178" t="s">
        <v>69</v>
      </c>
      <c r="C10483" s="178" t="s">
        <v>1333</v>
      </c>
      <c r="D10483" s="178" t="s">
        <v>9551</v>
      </c>
      <c r="E10483" s="179">
        <v>34366</v>
      </c>
      <c r="F10483" s="180">
        <v>23451.37</v>
      </c>
      <c r="G10483" s="180">
        <v>0</v>
      </c>
      <c r="H10483" s="180">
        <v>2605.71</v>
      </c>
      <c r="I10483" s="180">
        <f t="shared" si="326"/>
        <v>26057.079999999998</v>
      </c>
      <c r="J10483" s="177" t="str">
        <f t="shared" si="327"/>
        <v>Date &gt; 1920</v>
      </c>
    </row>
    <row r="10484" spans="1:10" x14ac:dyDescent="0.3">
      <c r="A10484" s="178" t="s">
        <v>3372</v>
      </c>
      <c r="B10484" s="178" t="s">
        <v>69</v>
      </c>
      <c r="C10484" s="178" t="s">
        <v>1333</v>
      </c>
      <c r="D10484" s="178" t="s">
        <v>9551</v>
      </c>
      <c r="E10484" s="179">
        <v>34465</v>
      </c>
      <c r="F10484" s="180">
        <v>53161.22</v>
      </c>
      <c r="G10484" s="180">
        <v>0</v>
      </c>
      <c r="H10484" s="180">
        <v>5906.8</v>
      </c>
      <c r="I10484" s="180">
        <f t="shared" si="326"/>
        <v>59068.020000000004</v>
      </c>
      <c r="J10484" s="177" t="str">
        <f t="shared" si="327"/>
        <v>Date &gt; 1920</v>
      </c>
    </row>
    <row r="10485" spans="1:10" x14ac:dyDescent="0.3">
      <c r="A10485" s="178" t="s">
        <v>3372</v>
      </c>
      <c r="B10485" s="178" t="s">
        <v>69</v>
      </c>
      <c r="C10485" s="178" t="s">
        <v>1333</v>
      </c>
      <c r="D10485" s="178" t="s">
        <v>9551</v>
      </c>
      <c r="E10485" s="179">
        <v>34781</v>
      </c>
      <c r="F10485" s="180">
        <v>7828.43</v>
      </c>
      <c r="G10485" s="180">
        <v>0</v>
      </c>
      <c r="H10485" s="180">
        <v>869.82</v>
      </c>
      <c r="I10485" s="180">
        <f t="shared" si="326"/>
        <v>8698.25</v>
      </c>
      <c r="J10485" s="177" t="str">
        <f t="shared" si="327"/>
        <v>Date &gt; 1920</v>
      </c>
    </row>
    <row r="10486" spans="1:10" x14ac:dyDescent="0.3">
      <c r="A10486" s="178" t="s">
        <v>3372</v>
      </c>
      <c r="B10486" s="178" t="s">
        <v>69</v>
      </c>
      <c r="C10486" s="178" t="s">
        <v>1333</v>
      </c>
      <c r="D10486" s="178" t="s">
        <v>9552</v>
      </c>
      <c r="E10486" s="179">
        <v>34765</v>
      </c>
      <c r="F10486" s="180">
        <v>0</v>
      </c>
      <c r="G10486" s="180">
        <v>5988</v>
      </c>
      <c r="H10486" s="180">
        <v>2994</v>
      </c>
      <c r="I10486" s="180">
        <f t="shared" si="326"/>
        <v>8982</v>
      </c>
      <c r="J10486" s="177" t="str">
        <f t="shared" si="327"/>
        <v>Date &gt; 1920</v>
      </c>
    </row>
    <row r="10487" spans="1:10" x14ac:dyDescent="0.3">
      <c r="A10487" s="178" t="s">
        <v>3372</v>
      </c>
      <c r="B10487" s="178" t="s">
        <v>69</v>
      </c>
      <c r="C10487" s="178" t="s">
        <v>1333</v>
      </c>
      <c r="D10487" s="178" t="s">
        <v>9552</v>
      </c>
      <c r="E10487" s="179">
        <v>35291</v>
      </c>
      <c r="F10487" s="180">
        <v>0</v>
      </c>
      <c r="G10487" s="180">
        <v>3051.67</v>
      </c>
      <c r="H10487" s="180">
        <v>1525.83</v>
      </c>
      <c r="I10487" s="180">
        <f t="shared" si="326"/>
        <v>4577.5</v>
      </c>
      <c r="J10487" s="177" t="str">
        <f t="shared" si="327"/>
        <v>Date &gt; 1920</v>
      </c>
    </row>
    <row r="10488" spans="1:10" x14ac:dyDescent="0.3">
      <c r="A10488" s="178" t="s">
        <v>3372</v>
      </c>
      <c r="B10488" s="178" t="s">
        <v>69</v>
      </c>
      <c r="C10488" s="178" t="s">
        <v>1333</v>
      </c>
      <c r="D10488" s="178" t="s">
        <v>9552</v>
      </c>
      <c r="E10488" s="179">
        <v>35915</v>
      </c>
      <c r="F10488" s="180">
        <v>0</v>
      </c>
      <c r="G10488" s="180">
        <v>115.67</v>
      </c>
      <c r="H10488" s="180">
        <v>57.83</v>
      </c>
      <c r="I10488" s="180">
        <f t="shared" si="326"/>
        <v>173.5</v>
      </c>
      <c r="J10488" s="177" t="str">
        <f t="shared" si="327"/>
        <v>Date &gt; 1920</v>
      </c>
    </row>
    <row r="10489" spans="1:10" x14ac:dyDescent="0.3">
      <c r="A10489" s="178" t="s">
        <v>3372</v>
      </c>
      <c r="B10489" s="178" t="s">
        <v>69</v>
      </c>
      <c r="C10489" s="178" t="s">
        <v>1333</v>
      </c>
      <c r="D10489" s="178" t="s">
        <v>9553</v>
      </c>
      <c r="E10489" s="179">
        <v>34765</v>
      </c>
      <c r="F10489" s="180">
        <v>0</v>
      </c>
      <c r="G10489" s="180">
        <v>8402.33</v>
      </c>
      <c r="H10489" s="180">
        <v>4201.17</v>
      </c>
      <c r="I10489" s="180">
        <f t="shared" si="326"/>
        <v>12603.5</v>
      </c>
      <c r="J10489" s="177" t="str">
        <f t="shared" si="327"/>
        <v>Date &gt; 1920</v>
      </c>
    </row>
    <row r="10490" spans="1:10" x14ac:dyDescent="0.3">
      <c r="A10490" s="178" t="s">
        <v>3372</v>
      </c>
      <c r="B10490" s="178" t="s">
        <v>69</v>
      </c>
      <c r="C10490" s="178" t="s">
        <v>1333</v>
      </c>
      <c r="D10490" s="178" t="s">
        <v>9553</v>
      </c>
      <c r="E10490" s="179">
        <v>35291</v>
      </c>
      <c r="F10490" s="180">
        <v>0</v>
      </c>
      <c r="G10490" s="180">
        <v>198.34</v>
      </c>
      <c r="H10490" s="180">
        <v>99.16</v>
      </c>
      <c r="I10490" s="180">
        <f t="shared" si="326"/>
        <v>297.5</v>
      </c>
      <c r="J10490" s="177" t="str">
        <f t="shared" si="327"/>
        <v>Date &gt; 1920</v>
      </c>
    </row>
    <row r="10491" spans="1:10" x14ac:dyDescent="0.3">
      <c r="A10491" s="178" t="s">
        <v>3372</v>
      </c>
      <c r="B10491" s="178" t="s">
        <v>69</v>
      </c>
      <c r="C10491" s="178" t="s">
        <v>1333</v>
      </c>
      <c r="D10491" s="178" t="s">
        <v>9553</v>
      </c>
      <c r="E10491" s="179">
        <v>35467</v>
      </c>
      <c r="F10491" s="180">
        <v>0</v>
      </c>
      <c r="G10491" s="180">
        <v>21399.33</v>
      </c>
      <c r="H10491" s="180">
        <v>24699.67</v>
      </c>
      <c r="I10491" s="180">
        <f t="shared" si="326"/>
        <v>46099</v>
      </c>
      <c r="J10491" s="177" t="str">
        <f t="shared" si="327"/>
        <v>Date &gt; 1920</v>
      </c>
    </row>
    <row r="10492" spans="1:10" x14ac:dyDescent="0.3">
      <c r="A10492" s="178" t="s">
        <v>3372</v>
      </c>
      <c r="B10492" s="178" t="s">
        <v>69</v>
      </c>
      <c r="C10492" s="178" t="s">
        <v>1333</v>
      </c>
      <c r="D10492" s="178" t="s">
        <v>9553</v>
      </c>
      <c r="E10492" s="179">
        <v>35467</v>
      </c>
      <c r="F10492" s="180">
        <v>0</v>
      </c>
      <c r="G10492" s="180">
        <v>28000</v>
      </c>
      <c r="H10492" s="180">
        <v>0</v>
      </c>
      <c r="I10492" s="180">
        <f t="shared" si="326"/>
        <v>28000</v>
      </c>
      <c r="J10492" s="177" t="str">
        <f t="shared" si="327"/>
        <v>Date &gt; 1920</v>
      </c>
    </row>
    <row r="10493" spans="1:10" x14ac:dyDescent="0.3">
      <c r="A10493" s="178" t="s">
        <v>3372</v>
      </c>
      <c r="B10493" s="178" t="s">
        <v>69</v>
      </c>
      <c r="C10493" s="178" t="s">
        <v>1333</v>
      </c>
      <c r="D10493" s="178" t="s">
        <v>9553</v>
      </c>
      <c r="E10493" s="179">
        <v>35643</v>
      </c>
      <c r="F10493" s="180">
        <v>0</v>
      </c>
      <c r="G10493" s="180">
        <v>1229.42</v>
      </c>
      <c r="H10493" s="180">
        <v>0</v>
      </c>
      <c r="I10493" s="180">
        <f t="shared" si="326"/>
        <v>1229.42</v>
      </c>
      <c r="J10493" s="177" t="str">
        <f t="shared" si="327"/>
        <v>Date &gt; 1920</v>
      </c>
    </row>
    <row r="10494" spans="1:10" x14ac:dyDescent="0.3">
      <c r="A10494" s="178" t="s">
        <v>3372</v>
      </c>
      <c r="B10494" s="178" t="s">
        <v>69</v>
      </c>
      <c r="C10494" s="178" t="s">
        <v>1333</v>
      </c>
      <c r="D10494" s="178" t="s">
        <v>9554</v>
      </c>
      <c r="E10494" s="179">
        <v>34570</v>
      </c>
      <c r="F10494" s="180">
        <v>0</v>
      </c>
      <c r="G10494" s="180">
        <v>56000</v>
      </c>
      <c r="H10494" s="180">
        <v>28000</v>
      </c>
      <c r="I10494" s="180">
        <f t="shared" si="326"/>
        <v>84000</v>
      </c>
      <c r="J10494" s="177" t="str">
        <f t="shared" si="327"/>
        <v>Date &gt; 1920</v>
      </c>
    </row>
    <row r="10495" spans="1:10" x14ac:dyDescent="0.3">
      <c r="A10495" s="178" t="s">
        <v>3372</v>
      </c>
      <c r="B10495" s="178" t="s">
        <v>69</v>
      </c>
      <c r="C10495" s="178" t="s">
        <v>1333</v>
      </c>
      <c r="D10495" s="178" t="s">
        <v>9554</v>
      </c>
      <c r="E10495" s="179">
        <v>34626</v>
      </c>
      <c r="F10495" s="180">
        <v>0</v>
      </c>
      <c r="G10495" s="180">
        <v>3486.33</v>
      </c>
      <c r="H10495" s="180">
        <v>1743.17</v>
      </c>
      <c r="I10495" s="180">
        <f t="shared" si="326"/>
        <v>5229.5</v>
      </c>
      <c r="J10495" s="177" t="str">
        <f t="shared" si="327"/>
        <v>Date &gt; 1920</v>
      </c>
    </row>
    <row r="10496" spans="1:10" x14ac:dyDescent="0.3">
      <c r="A10496" s="178" t="s">
        <v>3372</v>
      </c>
      <c r="B10496" s="178" t="s">
        <v>69</v>
      </c>
      <c r="C10496" s="178" t="s">
        <v>1333</v>
      </c>
      <c r="D10496" s="178" t="s">
        <v>9555</v>
      </c>
      <c r="E10496" s="179">
        <v>34603</v>
      </c>
      <c r="F10496" s="180">
        <v>0</v>
      </c>
      <c r="G10496" s="180">
        <v>15816.11</v>
      </c>
      <c r="H10496" s="180">
        <v>7908.05</v>
      </c>
      <c r="I10496" s="180">
        <f t="shared" si="326"/>
        <v>23724.16</v>
      </c>
      <c r="J10496" s="177" t="str">
        <f t="shared" si="327"/>
        <v>Date &gt; 1920</v>
      </c>
    </row>
    <row r="10497" spans="1:10" x14ac:dyDescent="0.3">
      <c r="A10497" s="178" t="s">
        <v>3372</v>
      </c>
      <c r="B10497" s="178" t="s">
        <v>69</v>
      </c>
      <c r="C10497" s="178" t="s">
        <v>1333</v>
      </c>
      <c r="D10497" s="178" t="s">
        <v>9555</v>
      </c>
      <c r="E10497" s="179">
        <v>34759</v>
      </c>
      <c r="F10497" s="180">
        <v>0</v>
      </c>
      <c r="G10497" s="180">
        <v>22183.89</v>
      </c>
      <c r="H10497" s="180">
        <v>11091.95</v>
      </c>
      <c r="I10497" s="180">
        <f t="shared" si="326"/>
        <v>33275.839999999997</v>
      </c>
      <c r="J10497" s="177" t="str">
        <f t="shared" si="327"/>
        <v>Date &gt; 1920</v>
      </c>
    </row>
    <row r="10498" spans="1:10" x14ac:dyDescent="0.3">
      <c r="A10498" s="178" t="s">
        <v>3372</v>
      </c>
      <c r="B10498" s="178" t="s">
        <v>69</v>
      </c>
      <c r="C10498" s="178" t="s">
        <v>1333</v>
      </c>
      <c r="D10498" s="178" t="s">
        <v>9555</v>
      </c>
      <c r="E10498" s="179">
        <v>34829</v>
      </c>
      <c r="F10498" s="180">
        <v>0</v>
      </c>
      <c r="G10498" s="180">
        <v>13020.12</v>
      </c>
      <c r="H10498" s="180">
        <v>6510.05</v>
      </c>
      <c r="I10498" s="180">
        <f t="shared" si="326"/>
        <v>19530.170000000002</v>
      </c>
      <c r="J10498" s="177" t="str">
        <f t="shared" si="327"/>
        <v>Date &gt; 1920</v>
      </c>
    </row>
    <row r="10499" spans="1:10" x14ac:dyDescent="0.3">
      <c r="A10499" s="178" t="s">
        <v>3372</v>
      </c>
      <c r="B10499" s="178" t="s">
        <v>69</v>
      </c>
      <c r="C10499" s="178" t="s">
        <v>1333</v>
      </c>
      <c r="D10499" s="178" t="s">
        <v>9555</v>
      </c>
      <c r="E10499" s="179">
        <v>34892</v>
      </c>
      <c r="F10499" s="180">
        <v>0</v>
      </c>
      <c r="G10499" s="180">
        <v>1979.88</v>
      </c>
      <c r="H10499" s="180">
        <v>989.95</v>
      </c>
      <c r="I10499" s="180">
        <f t="shared" si="326"/>
        <v>2969.83</v>
      </c>
      <c r="J10499" s="177" t="str">
        <f t="shared" si="327"/>
        <v>Date &gt; 1920</v>
      </c>
    </row>
    <row r="10500" spans="1:10" x14ac:dyDescent="0.3">
      <c r="A10500" s="178" t="s">
        <v>3372</v>
      </c>
      <c r="B10500" s="178" t="s">
        <v>69</v>
      </c>
      <c r="C10500" s="178" t="s">
        <v>1333</v>
      </c>
      <c r="D10500" s="178" t="s">
        <v>9555</v>
      </c>
      <c r="E10500" s="179">
        <v>35643</v>
      </c>
      <c r="F10500" s="180">
        <v>0</v>
      </c>
      <c r="G10500" s="180">
        <v>9617.2099999999991</v>
      </c>
      <c r="H10500" s="180">
        <v>0</v>
      </c>
      <c r="I10500" s="180">
        <f t="shared" si="326"/>
        <v>9617.2099999999991</v>
      </c>
      <c r="J10500" s="177" t="str">
        <f t="shared" si="327"/>
        <v>Date &gt; 1920</v>
      </c>
    </row>
    <row r="10501" spans="1:10" x14ac:dyDescent="0.3">
      <c r="A10501" s="178" t="s">
        <v>3372</v>
      </c>
      <c r="B10501" s="178" t="s">
        <v>69</v>
      </c>
      <c r="C10501" s="178" t="s">
        <v>1333</v>
      </c>
      <c r="D10501" s="178" t="s">
        <v>9556</v>
      </c>
      <c r="E10501" s="179">
        <v>34765</v>
      </c>
      <c r="F10501" s="180">
        <v>0</v>
      </c>
      <c r="G10501" s="180">
        <v>6559.17</v>
      </c>
      <c r="H10501" s="180">
        <v>3279.58</v>
      </c>
      <c r="I10501" s="180">
        <f t="shared" ref="I10501:I10564" si="328">SUM(F10501:H10501)</f>
        <v>9838.75</v>
      </c>
      <c r="J10501" s="177" t="str">
        <f t="shared" ref="J10501:J10564" si="329">IF(OR(YEAR(E10501)&gt; 1920, ISBLANK(E10501)), "Date &gt; 1920", "Sketchy date")</f>
        <v>Date &gt; 1920</v>
      </c>
    </row>
    <row r="10502" spans="1:10" x14ac:dyDescent="0.3">
      <c r="A10502" s="178" t="s">
        <v>3372</v>
      </c>
      <c r="B10502" s="178" t="s">
        <v>69</v>
      </c>
      <c r="C10502" s="178" t="s">
        <v>1333</v>
      </c>
      <c r="D10502" s="178" t="s">
        <v>9556</v>
      </c>
      <c r="E10502" s="179">
        <v>35291</v>
      </c>
      <c r="F10502" s="180">
        <v>0</v>
      </c>
      <c r="G10502" s="180">
        <v>260.66000000000003</v>
      </c>
      <c r="H10502" s="180">
        <v>130.34</v>
      </c>
      <c r="I10502" s="180">
        <f t="shared" si="328"/>
        <v>391</v>
      </c>
      <c r="J10502" s="177" t="str">
        <f t="shared" si="329"/>
        <v>Date &gt; 1920</v>
      </c>
    </row>
    <row r="10503" spans="1:10" x14ac:dyDescent="0.3">
      <c r="A10503" s="178" t="s">
        <v>3372</v>
      </c>
      <c r="B10503" s="178" t="s">
        <v>69</v>
      </c>
      <c r="C10503" s="178" t="s">
        <v>1333</v>
      </c>
      <c r="D10503" s="178" t="s">
        <v>9556</v>
      </c>
      <c r="E10503" s="179">
        <v>35342</v>
      </c>
      <c r="F10503" s="180">
        <v>0</v>
      </c>
      <c r="G10503" s="180">
        <v>7180.17</v>
      </c>
      <c r="H10503" s="180">
        <v>3590.08</v>
      </c>
      <c r="I10503" s="180">
        <f t="shared" si="328"/>
        <v>10770.25</v>
      </c>
      <c r="J10503" s="177" t="str">
        <f t="shared" si="329"/>
        <v>Date &gt; 1920</v>
      </c>
    </row>
    <row r="10504" spans="1:10" x14ac:dyDescent="0.3">
      <c r="A10504" s="178" t="s">
        <v>3372</v>
      </c>
      <c r="B10504" s="178" t="s">
        <v>69</v>
      </c>
      <c r="C10504" s="178" t="s">
        <v>1333</v>
      </c>
      <c r="D10504" s="178" t="s">
        <v>9557</v>
      </c>
      <c r="E10504" s="179">
        <v>35783</v>
      </c>
      <c r="F10504" s="180">
        <v>0</v>
      </c>
      <c r="G10504" s="180">
        <v>67980.12</v>
      </c>
      <c r="H10504" s="180">
        <v>67980.12</v>
      </c>
      <c r="I10504" s="180">
        <f t="shared" si="328"/>
        <v>135960.24</v>
      </c>
      <c r="J10504" s="177" t="str">
        <f t="shared" si="329"/>
        <v>Date &gt; 1920</v>
      </c>
    </row>
    <row r="10505" spans="1:10" x14ac:dyDescent="0.3">
      <c r="A10505" s="178" t="s">
        <v>3372</v>
      </c>
      <c r="B10505" s="178" t="s">
        <v>69</v>
      </c>
      <c r="C10505" s="178" t="s">
        <v>1333</v>
      </c>
      <c r="D10505" s="178" t="s">
        <v>9558</v>
      </c>
      <c r="E10505" s="179">
        <v>36284</v>
      </c>
      <c r="F10505" s="180">
        <v>0</v>
      </c>
      <c r="G10505" s="180">
        <v>4206.62</v>
      </c>
      <c r="H10505" s="180">
        <v>2804.41</v>
      </c>
      <c r="I10505" s="180">
        <f t="shared" si="328"/>
        <v>7011.03</v>
      </c>
      <c r="J10505" s="177" t="str">
        <f t="shared" si="329"/>
        <v>Date &gt; 1920</v>
      </c>
    </row>
    <row r="10506" spans="1:10" x14ac:dyDescent="0.3">
      <c r="A10506" s="178" t="s">
        <v>3372</v>
      </c>
      <c r="B10506" s="178" t="s">
        <v>69</v>
      </c>
      <c r="C10506" s="178" t="s">
        <v>1333</v>
      </c>
      <c r="D10506" s="178" t="s">
        <v>9559</v>
      </c>
      <c r="E10506" s="179">
        <v>37896</v>
      </c>
      <c r="F10506" s="180">
        <v>278510</v>
      </c>
      <c r="G10506" s="180">
        <v>0</v>
      </c>
      <c r="H10506" s="180">
        <v>30946.560000000001</v>
      </c>
      <c r="I10506" s="180">
        <f t="shared" si="328"/>
        <v>309456.56</v>
      </c>
      <c r="J10506" s="177" t="str">
        <f t="shared" si="329"/>
        <v>Date &gt; 1920</v>
      </c>
    </row>
    <row r="10507" spans="1:10" x14ac:dyDescent="0.3">
      <c r="A10507" s="178" t="s">
        <v>3372</v>
      </c>
      <c r="B10507" s="178" t="s">
        <v>69</v>
      </c>
      <c r="C10507" s="178" t="s">
        <v>1333</v>
      </c>
      <c r="D10507" s="178" t="s">
        <v>9559</v>
      </c>
      <c r="E10507" s="179">
        <v>37991</v>
      </c>
      <c r="F10507" s="180">
        <v>22756</v>
      </c>
      <c r="G10507" s="180">
        <v>0</v>
      </c>
      <c r="H10507" s="180">
        <v>2528.25</v>
      </c>
      <c r="I10507" s="180">
        <f t="shared" si="328"/>
        <v>25284.25</v>
      </c>
      <c r="J10507" s="177" t="str">
        <f t="shared" si="329"/>
        <v>Date &gt; 1920</v>
      </c>
    </row>
    <row r="10508" spans="1:10" x14ac:dyDescent="0.3">
      <c r="A10508" s="178" t="s">
        <v>3372</v>
      </c>
      <c r="B10508" s="178" t="s">
        <v>69</v>
      </c>
      <c r="C10508" s="178" t="s">
        <v>1333</v>
      </c>
      <c r="D10508" s="178" t="s">
        <v>9559</v>
      </c>
      <c r="E10508" s="179">
        <v>38022</v>
      </c>
      <c r="F10508" s="180">
        <v>59109</v>
      </c>
      <c r="G10508" s="180">
        <v>0</v>
      </c>
      <c r="H10508" s="180">
        <v>6567.97</v>
      </c>
      <c r="I10508" s="180">
        <f t="shared" si="328"/>
        <v>65676.97</v>
      </c>
      <c r="J10508" s="177" t="str">
        <f t="shared" si="329"/>
        <v>Date &gt; 1920</v>
      </c>
    </row>
    <row r="10509" spans="1:10" x14ac:dyDescent="0.3">
      <c r="A10509" s="178" t="s">
        <v>3372</v>
      </c>
      <c r="B10509" s="178" t="s">
        <v>69</v>
      </c>
      <c r="C10509" s="178" t="s">
        <v>1333</v>
      </c>
      <c r="D10509" s="178" t="s">
        <v>9559</v>
      </c>
      <c r="E10509" s="179">
        <v>38588</v>
      </c>
      <c r="F10509" s="180">
        <v>22723</v>
      </c>
      <c r="G10509" s="180">
        <v>0</v>
      </c>
      <c r="H10509" s="180">
        <v>2524.91</v>
      </c>
      <c r="I10509" s="180">
        <f t="shared" si="328"/>
        <v>25247.91</v>
      </c>
      <c r="J10509" s="177" t="str">
        <f t="shared" si="329"/>
        <v>Date &gt; 1920</v>
      </c>
    </row>
    <row r="10510" spans="1:10" x14ac:dyDescent="0.3">
      <c r="A10510" s="178" t="s">
        <v>3372</v>
      </c>
      <c r="B10510" s="178" t="s">
        <v>69</v>
      </c>
      <c r="C10510" s="178" t="s">
        <v>1333</v>
      </c>
      <c r="D10510" s="178" t="s">
        <v>9560</v>
      </c>
      <c r="E10510" s="179">
        <v>38952</v>
      </c>
      <c r="F10510" s="180">
        <v>436330</v>
      </c>
      <c r="G10510" s="180">
        <v>0</v>
      </c>
      <c r="H10510" s="180">
        <v>22966.22</v>
      </c>
      <c r="I10510" s="180">
        <f t="shared" si="328"/>
        <v>459296.22</v>
      </c>
      <c r="J10510" s="177" t="str">
        <f t="shared" si="329"/>
        <v>Date &gt; 1920</v>
      </c>
    </row>
    <row r="10511" spans="1:10" x14ac:dyDescent="0.3">
      <c r="A10511" s="178" t="s">
        <v>3372</v>
      </c>
      <c r="B10511" s="178" t="s">
        <v>69</v>
      </c>
      <c r="C10511" s="178" t="s">
        <v>1333</v>
      </c>
      <c r="D10511" s="178" t="s">
        <v>9560</v>
      </c>
      <c r="E10511" s="179">
        <v>39498</v>
      </c>
      <c r="F10511" s="180">
        <v>36170</v>
      </c>
      <c r="G10511" s="180">
        <v>0</v>
      </c>
      <c r="H10511" s="180">
        <v>4533.78</v>
      </c>
      <c r="I10511" s="180">
        <f t="shared" si="328"/>
        <v>40703.78</v>
      </c>
      <c r="J10511" s="177" t="str">
        <f t="shared" si="329"/>
        <v>Date &gt; 1920</v>
      </c>
    </row>
    <row r="10512" spans="1:10" x14ac:dyDescent="0.3">
      <c r="A10512" s="178" t="s">
        <v>3372</v>
      </c>
      <c r="B10512" s="178" t="s">
        <v>69</v>
      </c>
      <c r="C10512" s="178" t="s">
        <v>1333</v>
      </c>
      <c r="D10512" s="178" t="s">
        <v>9560</v>
      </c>
      <c r="E10512" s="179">
        <v>40044</v>
      </c>
      <c r="F10512" s="180">
        <v>50000</v>
      </c>
      <c r="G10512" s="180">
        <v>0</v>
      </c>
      <c r="H10512" s="180">
        <v>0</v>
      </c>
      <c r="I10512" s="180">
        <f t="shared" si="328"/>
        <v>50000</v>
      </c>
      <c r="J10512" s="177" t="str">
        <f t="shared" si="329"/>
        <v>Date &gt; 1920</v>
      </c>
    </row>
    <row r="10513" spans="1:10" x14ac:dyDescent="0.3">
      <c r="A10513" s="178" t="s">
        <v>3372</v>
      </c>
      <c r="B10513" s="178" t="s">
        <v>69</v>
      </c>
      <c r="C10513" s="178" t="s">
        <v>1333</v>
      </c>
      <c r="D10513" s="178" t="s">
        <v>9560</v>
      </c>
      <c r="E10513" s="179">
        <v>40044</v>
      </c>
      <c r="F10513" s="180">
        <v>40557</v>
      </c>
      <c r="G10513" s="180">
        <v>0</v>
      </c>
      <c r="H10513" s="180">
        <v>0</v>
      </c>
      <c r="I10513" s="180">
        <f t="shared" si="328"/>
        <v>40557</v>
      </c>
      <c r="J10513" s="177" t="str">
        <f t="shared" si="329"/>
        <v>Date &gt; 1920</v>
      </c>
    </row>
    <row r="10514" spans="1:10" x14ac:dyDescent="0.3">
      <c r="A10514" s="178" t="s">
        <v>3372</v>
      </c>
      <c r="B10514" s="178" t="s">
        <v>69</v>
      </c>
      <c r="C10514" s="178" t="s">
        <v>1333</v>
      </c>
      <c r="D10514" s="178" t="s">
        <v>9561</v>
      </c>
      <c r="E10514" s="179">
        <v>39216</v>
      </c>
      <c r="F10514" s="180">
        <v>136204</v>
      </c>
      <c r="G10514" s="180">
        <v>0</v>
      </c>
      <c r="H10514" s="180">
        <v>7169.73</v>
      </c>
      <c r="I10514" s="180">
        <f t="shared" si="328"/>
        <v>143373.73000000001</v>
      </c>
      <c r="J10514" s="177" t="str">
        <f t="shared" si="329"/>
        <v>Date &gt; 1920</v>
      </c>
    </row>
    <row r="10515" spans="1:10" x14ac:dyDescent="0.3">
      <c r="A10515" s="178" t="s">
        <v>3372</v>
      </c>
      <c r="B10515" s="178" t="s">
        <v>69</v>
      </c>
      <c r="C10515" s="178" t="s">
        <v>1333</v>
      </c>
      <c r="D10515" s="178" t="s">
        <v>9561</v>
      </c>
      <c r="E10515" s="179">
        <v>39563</v>
      </c>
      <c r="F10515" s="180">
        <v>12446</v>
      </c>
      <c r="G10515" s="180">
        <v>0</v>
      </c>
      <c r="H10515" s="180">
        <v>665</v>
      </c>
      <c r="I10515" s="180">
        <f t="shared" si="328"/>
        <v>13111</v>
      </c>
      <c r="J10515" s="177" t="str">
        <f t="shared" si="329"/>
        <v>Date &gt; 1920</v>
      </c>
    </row>
    <row r="10516" spans="1:10" x14ac:dyDescent="0.3">
      <c r="A10516" s="178" t="s">
        <v>3372</v>
      </c>
      <c r="B10516" s="178" t="s">
        <v>69</v>
      </c>
      <c r="C10516" s="178" t="s">
        <v>1333</v>
      </c>
      <c r="D10516" s="178" t="s">
        <v>9561</v>
      </c>
      <c r="E10516" s="179">
        <v>39912</v>
      </c>
      <c r="F10516" s="180">
        <v>5962</v>
      </c>
      <c r="G10516" s="180">
        <v>0</v>
      </c>
      <c r="H10516" s="180">
        <v>303</v>
      </c>
      <c r="I10516" s="180">
        <f t="shared" si="328"/>
        <v>6265</v>
      </c>
      <c r="J10516" s="177" t="str">
        <f t="shared" si="329"/>
        <v>Date &gt; 1920</v>
      </c>
    </row>
    <row r="10517" spans="1:10" x14ac:dyDescent="0.3">
      <c r="A10517" s="178" t="s">
        <v>3372</v>
      </c>
      <c r="B10517" s="178" t="s">
        <v>69</v>
      </c>
      <c r="C10517" s="178" t="s">
        <v>1333</v>
      </c>
      <c r="D10517" s="178" t="s">
        <v>9562</v>
      </c>
      <c r="E10517" s="179">
        <v>39532</v>
      </c>
      <c r="F10517" s="180">
        <v>29900</v>
      </c>
      <c r="G10517" s="180">
        <v>0</v>
      </c>
      <c r="H10517" s="180">
        <v>2100</v>
      </c>
      <c r="I10517" s="180">
        <f t="shared" si="328"/>
        <v>32000</v>
      </c>
      <c r="J10517" s="177" t="str">
        <f t="shared" si="329"/>
        <v>Date &gt; 1920</v>
      </c>
    </row>
    <row r="10518" spans="1:10" x14ac:dyDescent="0.3">
      <c r="A10518" s="178" t="s">
        <v>3372</v>
      </c>
      <c r="B10518" s="178" t="s">
        <v>69</v>
      </c>
      <c r="C10518" s="178" t="s">
        <v>1333</v>
      </c>
      <c r="D10518" s="178" t="s">
        <v>9562</v>
      </c>
      <c r="E10518" s="179">
        <v>39946</v>
      </c>
      <c r="F10518" s="180">
        <v>10000</v>
      </c>
      <c r="G10518" s="180">
        <v>0</v>
      </c>
      <c r="H10518" s="180">
        <v>0</v>
      </c>
      <c r="I10518" s="180">
        <f t="shared" si="328"/>
        <v>10000</v>
      </c>
      <c r="J10518" s="177" t="str">
        <f t="shared" si="329"/>
        <v>Date &gt; 1920</v>
      </c>
    </row>
    <row r="10519" spans="1:10" x14ac:dyDescent="0.3">
      <c r="A10519" s="178" t="s">
        <v>3372</v>
      </c>
      <c r="B10519" s="178" t="s">
        <v>69</v>
      </c>
      <c r="C10519" s="178" t="s">
        <v>1333</v>
      </c>
      <c r="D10519" s="178" t="s">
        <v>9562</v>
      </c>
      <c r="E10519" s="179">
        <v>39946</v>
      </c>
      <c r="F10519" s="180">
        <v>4496</v>
      </c>
      <c r="G10519" s="180">
        <v>0</v>
      </c>
      <c r="H10519" s="180">
        <v>237.24</v>
      </c>
      <c r="I10519" s="180">
        <f t="shared" si="328"/>
        <v>4733.24</v>
      </c>
      <c r="J10519" s="177" t="str">
        <f t="shared" si="329"/>
        <v>Date &gt; 1920</v>
      </c>
    </row>
    <row r="10520" spans="1:10" x14ac:dyDescent="0.3">
      <c r="A10520" s="178" t="s">
        <v>3372</v>
      </c>
      <c r="B10520" s="178" t="s">
        <v>69</v>
      </c>
      <c r="C10520" s="178" t="s">
        <v>1333</v>
      </c>
      <c r="D10520" s="178" t="s">
        <v>9563</v>
      </c>
      <c r="E10520" s="179">
        <v>39925</v>
      </c>
      <c r="F10520" s="180">
        <v>71432</v>
      </c>
      <c r="G10520" s="180">
        <v>0</v>
      </c>
      <c r="H10520" s="180">
        <v>3761.02</v>
      </c>
      <c r="I10520" s="180">
        <f t="shared" si="328"/>
        <v>75193.02</v>
      </c>
      <c r="J10520" s="177" t="str">
        <f t="shared" si="329"/>
        <v>Date &gt; 1920</v>
      </c>
    </row>
    <row r="10521" spans="1:10" x14ac:dyDescent="0.3">
      <c r="A10521" s="178" t="s">
        <v>3372</v>
      </c>
      <c r="B10521" s="178" t="s">
        <v>69</v>
      </c>
      <c r="C10521" s="178" t="s">
        <v>1333</v>
      </c>
      <c r="D10521" s="178" t="s">
        <v>9563</v>
      </c>
      <c r="E10521" s="179">
        <v>40702</v>
      </c>
      <c r="F10521" s="180">
        <v>17173</v>
      </c>
      <c r="G10521" s="180">
        <v>0</v>
      </c>
      <c r="H10521" s="180">
        <v>904.21</v>
      </c>
      <c r="I10521" s="180">
        <f t="shared" si="328"/>
        <v>18077.21</v>
      </c>
      <c r="J10521" s="177" t="str">
        <f t="shared" si="329"/>
        <v>Date &gt; 1920</v>
      </c>
    </row>
    <row r="10522" spans="1:10" x14ac:dyDescent="0.3">
      <c r="A10522" s="178" t="s">
        <v>3372</v>
      </c>
      <c r="B10522" s="178" t="s">
        <v>69</v>
      </c>
      <c r="C10522" s="178" t="s">
        <v>1333</v>
      </c>
      <c r="D10522" s="178" t="s">
        <v>9563</v>
      </c>
      <c r="E10522" s="179">
        <v>40974</v>
      </c>
      <c r="F10522" s="180">
        <v>5405</v>
      </c>
      <c r="G10522" s="180">
        <v>0</v>
      </c>
      <c r="H10522" s="180">
        <v>283</v>
      </c>
      <c r="I10522" s="180">
        <f t="shared" si="328"/>
        <v>5688</v>
      </c>
      <c r="J10522" s="177" t="str">
        <f t="shared" si="329"/>
        <v>Date &gt; 1920</v>
      </c>
    </row>
    <row r="10523" spans="1:10" x14ac:dyDescent="0.3">
      <c r="A10523" s="178" t="s">
        <v>3372</v>
      </c>
      <c r="B10523" s="178" t="s">
        <v>69</v>
      </c>
      <c r="C10523" s="178" t="s">
        <v>1333</v>
      </c>
      <c r="D10523" s="178" t="s">
        <v>9564</v>
      </c>
      <c r="E10523" s="179">
        <v>40326</v>
      </c>
      <c r="F10523" s="180">
        <v>182850</v>
      </c>
      <c r="G10523" s="180">
        <v>0</v>
      </c>
      <c r="H10523" s="180">
        <v>9763.33</v>
      </c>
      <c r="I10523" s="180">
        <f t="shared" si="328"/>
        <v>192613.33</v>
      </c>
      <c r="J10523" s="177" t="str">
        <f t="shared" si="329"/>
        <v>Date &gt; 1920</v>
      </c>
    </row>
    <row r="10524" spans="1:10" x14ac:dyDescent="0.3">
      <c r="A10524" s="178" t="s">
        <v>3372</v>
      </c>
      <c r="B10524" s="178" t="s">
        <v>69</v>
      </c>
      <c r="C10524" s="178" t="s">
        <v>1333</v>
      </c>
      <c r="D10524" s="178" t="s">
        <v>9564</v>
      </c>
      <c r="E10524" s="179">
        <v>40500</v>
      </c>
      <c r="F10524" s="180">
        <v>2993</v>
      </c>
      <c r="G10524" s="180">
        <v>0</v>
      </c>
      <c r="H10524" s="180">
        <v>18.5</v>
      </c>
      <c r="I10524" s="180">
        <f t="shared" si="328"/>
        <v>3011.5</v>
      </c>
      <c r="J10524" s="177" t="str">
        <f t="shared" si="329"/>
        <v>Date &gt; 1920</v>
      </c>
    </row>
    <row r="10525" spans="1:10" x14ac:dyDescent="0.3">
      <c r="A10525" s="178" t="s">
        <v>3372</v>
      </c>
      <c r="B10525" s="178" t="s">
        <v>69</v>
      </c>
      <c r="C10525" s="178" t="s">
        <v>1333</v>
      </c>
      <c r="D10525" s="178" t="s">
        <v>9565</v>
      </c>
      <c r="E10525" s="179">
        <v>40518</v>
      </c>
      <c r="F10525" s="180">
        <v>0</v>
      </c>
      <c r="G10525" s="180">
        <v>7190.5</v>
      </c>
      <c r="H10525" s="180">
        <v>7190.49</v>
      </c>
      <c r="I10525" s="180">
        <f t="shared" si="328"/>
        <v>14380.99</v>
      </c>
      <c r="J10525" s="177" t="str">
        <f t="shared" si="329"/>
        <v>Date &gt; 1920</v>
      </c>
    </row>
    <row r="10526" spans="1:10" x14ac:dyDescent="0.3">
      <c r="A10526" s="178" t="s">
        <v>3372</v>
      </c>
      <c r="B10526" s="178" t="s">
        <v>69</v>
      </c>
      <c r="C10526" s="178" t="s">
        <v>1333</v>
      </c>
      <c r="D10526" s="178" t="s">
        <v>9566</v>
      </c>
      <c r="E10526" s="179">
        <v>40487</v>
      </c>
      <c r="F10526" s="180">
        <v>224609</v>
      </c>
      <c r="G10526" s="180">
        <v>0</v>
      </c>
      <c r="H10526" s="180">
        <v>12222.89</v>
      </c>
      <c r="I10526" s="180">
        <f t="shared" si="328"/>
        <v>236831.89</v>
      </c>
      <c r="J10526" s="177" t="str">
        <f t="shared" si="329"/>
        <v>Date &gt; 1920</v>
      </c>
    </row>
    <row r="10527" spans="1:10" x14ac:dyDescent="0.3">
      <c r="A10527" s="178" t="s">
        <v>3372</v>
      </c>
      <c r="B10527" s="178" t="s">
        <v>69</v>
      </c>
      <c r="C10527" s="178" t="s">
        <v>1333</v>
      </c>
      <c r="D10527" s="178" t="s">
        <v>9566</v>
      </c>
      <c r="E10527" s="179">
        <v>40702</v>
      </c>
      <c r="F10527" s="180">
        <v>835052</v>
      </c>
      <c r="G10527" s="180">
        <v>0</v>
      </c>
      <c r="H10527" s="180">
        <v>54176.18</v>
      </c>
      <c r="I10527" s="180">
        <f t="shared" si="328"/>
        <v>889228.18</v>
      </c>
      <c r="J10527" s="177" t="str">
        <f t="shared" si="329"/>
        <v>Date &gt; 1920</v>
      </c>
    </row>
    <row r="10528" spans="1:10" x14ac:dyDescent="0.3">
      <c r="A10528" s="178" t="s">
        <v>3372</v>
      </c>
      <c r="B10528" s="178" t="s">
        <v>69</v>
      </c>
      <c r="C10528" s="178" t="s">
        <v>1333</v>
      </c>
      <c r="D10528" s="178" t="s">
        <v>9566</v>
      </c>
      <c r="E10528" s="179">
        <v>40724</v>
      </c>
      <c r="F10528" s="180">
        <v>387002</v>
      </c>
      <c r="G10528" s="180">
        <v>0</v>
      </c>
      <c r="H10528" s="180">
        <v>20368</v>
      </c>
      <c r="I10528" s="180">
        <f t="shared" si="328"/>
        <v>407370</v>
      </c>
      <c r="J10528" s="177" t="str">
        <f t="shared" si="329"/>
        <v>Date &gt; 1920</v>
      </c>
    </row>
    <row r="10529" spans="1:10" x14ac:dyDescent="0.3">
      <c r="A10529" s="178" t="s">
        <v>3372</v>
      </c>
      <c r="B10529" s="178" t="s">
        <v>69</v>
      </c>
      <c r="C10529" s="178" t="s">
        <v>1333</v>
      </c>
      <c r="D10529" s="178" t="s">
        <v>9566</v>
      </c>
      <c r="E10529" s="179">
        <v>40920</v>
      </c>
      <c r="F10529" s="180">
        <v>166459</v>
      </c>
      <c r="G10529" s="180">
        <v>0</v>
      </c>
      <c r="H10529" s="180">
        <v>6904.05</v>
      </c>
      <c r="I10529" s="180">
        <f t="shared" si="328"/>
        <v>173363.05</v>
      </c>
      <c r="J10529" s="177" t="str">
        <f t="shared" si="329"/>
        <v>Date &gt; 1920</v>
      </c>
    </row>
    <row r="10530" spans="1:10" x14ac:dyDescent="0.3">
      <c r="A10530" s="178" t="s">
        <v>3372</v>
      </c>
      <c r="B10530" s="178" t="s">
        <v>69</v>
      </c>
      <c r="C10530" s="178" t="s">
        <v>1333</v>
      </c>
      <c r="D10530" s="178" t="s">
        <v>9566</v>
      </c>
      <c r="E10530" s="179">
        <v>41376</v>
      </c>
      <c r="F10530" s="180">
        <v>119631</v>
      </c>
      <c r="G10530" s="180">
        <v>0</v>
      </c>
      <c r="H10530" s="180">
        <v>-2072.79</v>
      </c>
      <c r="I10530" s="180">
        <f t="shared" si="328"/>
        <v>117558.21</v>
      </c>
      <c r="J10530" s="177" t="str">
        <f t="shared" si="329"/>
        <v>Date &gt; 1920</v>
      </c>
    </row>
    <row r="10531" spans="1:10" x14ac:dyDescent="0.3">
      <c r="A10531" s="178" t="s">
        <v>3372</v>
      </c>
      <c r="B10531" s="178" t="s">
        <v>69</v>
      </c>
      <c r="C10531" s="178" t="s">
        <v>1333</v>
      </c>
      <c r="D10531" s="178" t="s">
        <v>9567</v>
      </c>
      <c r="E10531" s="179">
        <v>40919</v>
      </c>
      <c r="F10531" s="180">
        <v>20267</v>
      </c>
      <c r="G10531" s="180">
        <v>0</v>
      </c>
      <c r="H10531" s="180">
        <v>1067</v>
      </c>
      <c r="I10531" s="180">
        <f t="shared" si="328"/>
        <v>21334</v>
      </c>
      <c r="J10531" s="177" t="str">
        <f t="shared" si="329"/>
        <v>Date &gt; 1920</v>
      </c>
    </row>
    <row r="10532" spans="1:10" x14ac:dyDescent="0.3">
      <c r="A10532" s="178" t="s">
        <v>3372</v>
      </c>
      <c r="B10532" s="178" t="s">
        <v>69</v>
      </c>
      <c r="C10532" s="178" t="s">
        <v>1333</v>
      </c>
      <c r="D10532" s="178" t="s">
        <v>9567</v>
      </c>
      <c r="E10532" s="179">
        <v>41436</v>
      </c>
      <c r="F10532" s="180">
        <v>48595</v>
      </c>
      <c r="G10532" s="180">
        <v>0</v>
      </c>
      <c r="H10532" s="180">
        <v>2558.12</v>
      </c>
      <c r="I10532" s="180">
        <f t="shared" si="328"/>
        <v>51153.120000000003</v>
      </c>
      <c r="J10532" s="177" t="str">
        <f t="shared" si="329"/>
        <v>Date &gt; 1920</v>
      </c>
    </row>
    <row r="10533" spans="1:10" x14ac:dyDescent="0.3">
      <c r="A10533" s="178" t="s">
        <v>3372</v>
      </c>
      <c r="B10533" s="178" t="s">
        <v>69</v>
      </c>
      <c r="C10533" s="178" t="s">
        <v>1333</v>
      </c>
      <c r="D10533" s="178" t="s">
        <v>9568</v>
      </c>
      <c r="E10533" s="179">
        <v>41333</v>
      </c>
      <c r="F10533" s="180">
        <v>232113</v>
      </c>
      <c r="G10533" s="180">
        <v>0</v>
      </c>
      <c r="H10533" s="180">
        <v>25790.799999999999</v>
      </c>
      <c r="I10533" s="180">
        <f t="shared" si="328"/>
        <v>257903.8</v>
      </c>
      <c r="J10533" s="177" t="str">
        <f t="shared" si="329"/>
        <v>Date &gt; 1920</v>
      </c>
    </row>
    <row r="10534" spans="1:10" x14ac:dyDescent="0.3">
      <c r="A10534" s="178" t="s">
        <v>3372</v>
      </c>
      <c r="B10534" s="178" t="s">
        <v>69</v>
      </c>
      <c r="C10534" s="178" t="s">
        <v>1333</v>
      </c>
      <c r="D10534" s="178" t="s">
        <v>9568</v>
      </c>
      <c r="E10534" s="179">
        <v>41522</v>
      </c>
      <c r="F10534" s="180">
        <v>2073094</v>
      </c>
      <c r="G10534" s="180">
        <v>2130.66</v>
      </c>
      <c r="H10534" s="180">
        <v>231258.43</v>
      </c>
      <c r="I10534" s="180">
        <f t="shared" si="328"/>
        <v>2306483.09</v>
      </c>
      <c r="J10534" s="177" t="str">
        <f t="shared" si="329"/>
        <v>Date &gt; 1920</v>
      </c>
    </row>
    <row r="10535" spans="1:10" x14ac:dyDescent="0.3">
      <c r="A10535" s="178" t="s">
        <v>3372</v>
      </c>
      <c r="B10535" s="178" t="s">
        <v>69</v>
      </c>
      <c r="C10535" s="178" t="s">
        <v>1333</v>
      </c>
      <c r="D10535" s="178" t="s">
        <v>9568</v>
      </c>
      <c r="E10535" s="179">
        <v>41593</v>
      </c>
      <c r="F10535" s="180">
        <v>1385171</v>
      </c>
      <c r="G10535" s="180">
        <v>28940.080000000002</v>
      </c>
      <c r="H10535" s="180">
        <v>131760.87</v>
      </c>
      <c r="I10535" s="180">
        <f t="shared" si="328"/>
        <v>1545871.9500000002</v>
      </c>
      <c r="J10535" s="177" t="str">
        <f t="shared" si="329"/>
        <v>Date &gt; 1920</v>
      </c>
    </row>
    <row r="10536" spans="1:10" x14ac:dyDescent="0.3">
      <c r="A10536" s="178" t="s">
        <v>3372</v>
      </c>
      <c r="B10536" s="178" t="s">
        <v>69</v>
      </c>
      <c r="C10536" s="178" t="s">
        <v>1333</v>
      </c>
      <c r="D10536" s="178" t="s">
        <v>9568</v>
      </c>
      <c r="E10536" s="179">
        <v>41677</v>
      </c>
      <c r="F10536" s="180">
        <v>128122</v>
      </c>
      <c r="G10536" s="180">
        <v>30870.09</v>
      </c>
      <c r="H10536" s="180">
        <v>0</v>
      </c>
      <c r="I10536" s="180">
        <f t="shared" si="328"/>
        <v>158992.09</v>
      </c>
      <c r="J10536" s="177" t="str">
        <f t="shared" si="329"/>
        <v>Date &gt; 1920</v>
      </c>
    </row>
    <row r="10537" spans="1:10" x14ac:dyDescent="0.3">
      <c r="A10537" s="178" t="s">
        <v>3372</v>
      </c>
      <c r="B10537" s="178" t="s">
        <v>69</v>
      </c>
      <c r="C10537" s="178" t="s">
        <v>1333</v>
      </c>
      <c r="D10537" s="178" t="s">
        <v>9568</v>
      </c>
      <c r="E10537" s="179">
        <v>41711</v>
      </c>
      <c r="F10537" s="180">
        <v>100</v>
      </c>
      <c r="G10537" s="180">
        <v>0</v>
      </c>
      <c r="H10537" s="180">
        <v>0</v>
      </c>
      <c r="I10537" s="180">
        <f t="shared" si="328"/>
        <v>100</v>
      </c>
      <c r="J10537" s="177" t="str">
        <f t="shared" si="329"/>
        <v>Date &gt; 1920</v>
      </c>
    </row>
    <row r="10538" spans="1:10" x14ac:dyDescent="0.3">
      <c r="A10538" s="178" t="s">
        <v>3372</v>
      </c>
      <c r="B10538" s="178" t="s">
        <v>69</v>
      </c>
      <c r="C10538" s="178" t="s">
        <v>1333</v>
      </c>
      <c r="D10538" s="178" t="s">
        <v>9568</v>
      </c>
      <c r="E10538" s="179">
        <v>42608</v>
      </c>
      <c r="F10538" s="180">
        <v>369520</v>
      </c>
      <c r="G10538" s="180">
        <v>3727.11</v>
      </c>
      <c r="H10538" s="180">
        <v>0</v>
      </c>
      <c r="I10538" s="180">
        <f t="shared" si="328"/>
        <v>373247.11</v>
      </c>
      <c r="J10538" s="177" t="str">
        <f t="shared" si="329"/>
        <v>Date &gt; 1920</v>
      </c>
    </row>
    <row r="10539" spans="1:10" x14ac:dyDescent="0.3">
      <c r="A10539" s="178" t="s">
        <v>3372</v>
      </c>
      <c r="B10539" s="178" t="s">
        <v>69</v>
      </c>
      <c r="C10539" s="178" t="s">
        <v>1333</v>
      </c>
      <c r="D10539" s="178" t="s">
        <v>9569</v>
      </c>
      <c r="E10539" s="179">
        <v>41521</v>
      </c>
      <c r="F10539" s="180">
        <v>0</v>
      </c>
      <c r="G10539" s="180">
        <v>27531.47</v>
      </c>
      <c r="H10539" s="180">
        <v>27531.47</v>
      </c>
      <c r="I10539" s="180">
        <f t="shared" si="328"/>
        <v>55062.94</v>
      </c>
      <c r="J10539" s="177" t="str">
        <f t="shared" si="329"/>
        <v>Date &gt; 1920</v>
      </c>
    </row>
    <row r="10540" spans="1:10" x14ac:dyDescent="0.3">
      <c r="A10540" s="178" t="s">
        <v>3372</v>
      </c>
      <c r="B10540" s="178" t="s">
        <v>69</v>
      </c>
      <c r="C10540" s="178" t="s">
        <v>1333</v>
      </c>
      <c r="D10540" s="178" t="s">
        <v>9570</v>
      </c>
      <c r="E10540" s="179">
        <v>41521</v>
      </c>
      <c r="F10540" s="180">
        <v>0</v>
      </c>
      <c r="G10540" s="180">
        <v>35593.39</v>
      </c>
      <c r="H10540" s="180">
        <v>0</v>
      </c>
      <c r="I10540" s="180">
        <f t="shared" si="328"/>
        <v>35593.39</v>
      </c>
      <c r="J10540" s="177" t="str">
        <f t="shared" si="329"/>
        <v>Date &gt; 1920</v>
      </c>
    </row>
    <row r="10541" spans="1:10" x14ac:dyDescent="0.3">
      <c r="A10541" s="178" t="s">
        <v>3372</v>
      </c>
      <c r="B10541" s="178" t="s">
        <v>69</v>
      </c>
      <c r="C10541" s="178" t="s">
        <v>1333</v>
      </c>
      <c r="D10541" s="178" t="s">
        <v>9570</v>
      </c>
      <c r="E10541" s="179">
        <v>41675</v>
      </c>
      <c r="F10541" s="180">
        <v>0</v>
      </c>
      <c r="G10541" s="180">
        <v>181349.61</v>
      </c>
      <c r="H10541" s="180">
        <v>0</v>
      </c>
      <c r="I10541" s="180">
        <f t="shared" si="328"/>
        <v>181349.61</v>
      </c>
      <c r="J10541" s="177" t="str">
        <f t="shared" si="329"/>
        <v>Date &gt; 1920</v>
      </c>
    </row>
    <row r="10542" spans="1:10" x14ac:dyDescent="0.3">
      <c r="A10542" s="178" t="s">
        <v>3372</v>
      </c>
      <c r="B10542" s="178" t="s">
        <v>69</v>
      </c>
      <c r="C10542" s="178" t="s">
        <v>1333</v>
      </c>
      <c r="D10542" s="178" t="s">
        <v>9571</v>
      </c>
      <c r="E10542" s="179">
        <v>42443</v>
      </c>
      <c r="F10542" s="180">
        <v>32255</v>
      </c>
      <c r="G10542" s="180">
        <v>60373.99</v>
      </c>
      <c r="H10542" s="180">
        <v>16438.09</v>
      </c>
      <c r="I10542" s="180">
        <f t="shared" si="328"/>
        <v>109067.07999999999</v>
      </c>
      <c r="J10542" s="177" t="str">
        <f t="shared" si="329"/>
        <v>Date &gt; 1920</v>
      </c>
    </row>
    <row r="10543" spans="1:10" x14ac:dyDescent="0.3">
      <c r="A10543" s="178" t="s">
        <v>3372</v>
      </c>
      <c r="B10543" s="178" t="s">
        <v>69</v>
      </c>
      <c r="C10543" s="178" t="s">
        <v>1333</v>
      </c>
      <c r="D10543" s="178" t="s">
        <v>9571</v>
      </c>
      <c r="E10543" s="179">
        <v>42621</v>
      </c>
      <c r="F10543" s="180">
        <v>15267</v>
      </c>
      <c r="G10543" s="180">
        <v>20334.13</v>
      </c>
      <c r="H10543" s="180">
        <v>5902.84</v>
      </c>
      <c r="I10543" s="180">
        <f t="shared" si="328"/>
        <v>41503.97</v>
      </c>
      <c r="J10543" s="177" t="str">
        <f t="shared" si="329"/>
        <v>Date &gt; 1920</v>
      </c>
    </row>
    <row r="10544" spans="1:10" x14ac:dyDescent="0.3">
      <c r="A10544" s="178" t="s">
        <v>3372</v>
      </c>
      <c r="B10544" s="178" t="s">
        <v>69</v>
      </c>
      <c r="C10544" s="178" t="s">
        <v>1333</v>
      </c>
      <c r="D10544" s="178" t="s">
        <v>9571</v>
      </c>
      <c r="E10544" s="179">
        <v>42846</v>
      </c>
      <c r="F10544" s="180">
        <v>4397</v>
      </c>
      <c r="G10544" s="180">
        <v>0</v>
      </c>
      <c r="H10544" s="180">
        <v>0</v>
      </c>
      <c r="I10544" s="180">
        <f t="shared" si="328"/>
        <v>4397</v>
      </c>
      <c r="J10544" s="177" t="str">
        <f t="shared" si="329"/>
        <v>Date &gt; 1920</v>
      </c>
    </row>
    <row r="10545" spans="1:10" x14ac:dyDescent="0.3">
      <c r="A10545" s="178" t="s">
        <v>3372</v>
      </c>
      <c r="B10545" s="178" t="s">
        <v>69</v>
      </c>
      <c r="C10545" s="178" t="s">
        <v>1333</v>
      </c>
      <c r="D10545" s="178" t="s">
        <v>9572</v>
      </c>
      <c r="E10545" s="179">
        <v>42775</v>
      </c>
      <c r="F10545" s="180">
        <v>298236</v>
      </c>
      <c r="G10545" s="180">
        <v>317924.76</v>
      </c>
      <c r="H10545" s="180">
        <v>107578.28</v>
      </c>
      <c r="I10545" s="180">
        <f t="shared" si="328"/>
        <v>723739.04</v>
      </c>
      <c r="J10545" s="177" t="str">
        <f t="shared" si="329"/>
        <v>Date &gt; 1920</v>
      </c>
    </row>
    <row r="10546" spans="1:10" x14ac:dyDescent="0.3">
      <c r="A10546" s="178" t="s">
        <v>3372</v>
      </c>
      <c r="B10546" s="178" t="s">
        <v>69</v>
      </c>
      <c r="C10546" s="178" t="s">
        <v>1333</v>
      </c>
      <c r="D10546" s="178" t="s">
        <v>9572</v>
      </c>
      <c r="E10546" s="179">
        <v>43390</v>
      </c>
      <c r="F10546" s="180">
        <v>13405</v>
      </c>
      <c r="G10546" s="180">
        <v>45134.48</v>
      </c>
      <c r="H10546" s="180">
        <v>-1875.12</v>
      </c>
      <c r="I10546" s="180">
        <f t="shared" si="328"/>
        <v>56664.36</v>
      </c>
      <c r="J10546" s="177" t="str">
        <f t="shared" si="329"/>
        <v>Date &gt; 1920</v>
      </c>
    </row>
    <row r="10547" spans="1:10" x14ac:dyDescent="0.3">
      <c r="A10547" s="178" t="s">
        <v>3372</v>
      </c>
      <c r="B10547" s="178" t="s">
        <v>69</v>
      </c>
      <c r="C10547" s="178" t="s">
        <v>1333</v>
      </c>
      <c r="D10547" s="178" t="s">
        <v>9572</v>
      </c>
      <c r="E10547" s="179">
        <v>43587</v>
      </c>
      <c r="F10547" s="180">
        <v>27368</v>
      </c>
      <c r="G10547" s="180">
        <v>0</v>
      </c>
      <c r="H10547" s="180">
        <v>0</v>
      </c>
      <c r="I10547" s="180">
        <f t="shared" si="328"/>
        <v>27368</v>
      </c>
      <c r="J10547" s="177" t="str">
        <f t="shared" si="329"/>
        <v>Date &gt; 1920</v>
      </c>
    </row>
    <row r="10548" spans="1:10" x14ac:dyDescent="0.3">
      <c r="A10548" s="178" t="s">
        <v>3372</v>
      </c>
      <c r="B10548" s="178" t="s">
        <v>69</v>
      </c>
      <c r="C10548" s="178" t="s">
        <v>1333</v>
      </c>
      <c r="D10548" s="178" t="s">
        <v>9573</v>
      </c>
      <c r="E10548" s="179">
        <v>43539</v>
      </c>
      <c r="F10548" s="180">
        <v>63343</v>
      </c>
      <c r="G10548" s="180">
        <v>3519.08</v>
      </c>
      <c r="H10548" s="180">
        <v>3519.48</v>
      </c>
      <c r="I10548" s="180">
        <f t="shared" si="328"/>
        <v>70381.56</v>
      </c>
      <c r="J10548" s="177" t="str">
        <f t="shared" si="329"/>
        <v>Date &gt; 1920</v>
      </c>
    </row>
    <row r="10549" spans="1:10" x14ac:dyDescent="0.3">
      <c r="A10549" s="178" t="s">
        <v>3372</v>
      </c>
      <c r="B10549" s="178" t="s">
        <v>69</v>
      </c>
      <c r="C10549" s="178" t="s">
        <v>1333</v>
      </c>
      <c r="D10549" s="178" t="s">
        <v>9573</v>
      </c>
      <c r="E10549" s="179">
        <v>43753</v>
      </c>
      <c r="F10549" s="180">
        <v>39856</v>
      </c>
      <c r="G10549" s="180">
        <v>2756.15</v>
      </c>
      <c r="H10549" s="180">
        <v>2755.87</v>
      </c>
      <c r="I10549" s="180">
        <f t="shared" si="328"/>
        <v>45368.020000000004</v>
      </c>
      <c r="J10549" s="177" t="str">
        <f t="shared" si="329"/>
        <v>Date &gt; 1920</v>
      </c>
    </row>
    <row r="10550" spans="1:10" x14ac:dyDescent="0.3">
      <c r="A10550" s="178" t="s">
        <v>3372</v>
      </c>
      <c r="B10550" s="178" t="s">
        <v>69</v>
      </c>
      <c r="C10550" s="178" t="s">
        <v>1333</v>
      </c>
      <c r="D10550" s="178" t="s">
        <v>9574</v>
      </c>
      <c r="E10550" s="179">
        <v>43455</v>
      </c>
      <c r="F10550" s="180">
        <v>0</v>
      </c>
      <c r="G10550" s="180">
        <v>30318.37</v>
      </c>
      <c r="H10550" s="180">
        <v>12993.58</v>
      </c>
      <c r="I10550" s="180">
        <f t="shared" si="328"/>
        <v>43311.95</v>
      </c>
      <c r="J10550" s="177" t="str">
        <f t="shared" si="329"/>
        <v>Date &gt; 1920</v>
      </c>
    </row>
    <row r="10551" spans="1:10" x14ac:dyDescent="0.3">
      <c r="A10551" s="178" t="s">
        <v>3372</v>
      </c>
      <c r="B10551" s="178" t="s">
        <v>69</v>
      </c>
      <c r="C10551" s="178" t="s">
        <v>1333</v>
      </c>
      <c r="D10551" s="178" t="s">
        <v>9575</v>
      </c>
      <c r="E10551" s="179">
        <v>43760</v>
      </c>
      <c r="F10551" s="180">
        <v>0</v>
      </c>
      <c r="G10551" s="180">
        <v>11689.89</v>
      </c>
      <c r="H10551" s="180">
        <v>5009.95</v>
      </c>
      <c r="I10551" s="180">
        <f t="shared" si="328"/>
        <v>16699.84</v>
      </c>
      <c r="J10551" s="177" t="str">
        <f t="shared" si="329"/>
        <v>Date &gt; 1920</v>
      </c>
    </row>
    <row r="10552" spans="1:10" x14ac:dyDescent="0.3">
      <c r="A10552" s="178" t="s">
        <v>3372</v>
      </c>
      <c r="B10552" s="178" t="s">
        <v>69</v>
      </c>
      <c r="C10552" s="178" t="s">
        <v>1333</v>
      </c>
      <c r="D10552" s="178" t="s">
        <v>9575</v>
      </c>
      <c r="E10552" s="179">
        <v>43936</v>
      </c>
      <c r="F10552" s="180">
        <v>0</v>
      </c>
      <c r="G10552" s="180">
        <v>117153.88</v>
      </c>
      <c r="H10552" s="180">
        <v>50208.800000000003</v>
      </c>
      <c r="I10552" s="180">
        <f t="shared" si="328"/>
        <v>167362.68</v>
      </c>
      <c r="J10552" s="177" t="str">
        <f t="shared" si="329"/>
        <v>Date &gt; 1920</v>
      </c>
    </row>
    <row r="10553" spans="1:10" x14ac:dyDescent="0.3">
      <c r="A10553" s="178" t="s">
        <v>3372</v>
      </c>
      <c r="B10553" s="178" t="s">
        <v>69</v>
      </c>
      <c r="C10553" s="178" t="s">
        <v>1333</v>
      </c>
      <c r="D10553" s="178" t="s">
        <v>9575</v>
      </c>
      <c r="E10553" s="179">
        <v>44041</v>
      </c>
      <c r="F10553" s="180">
        <v>0</v>
      </c>
      <c r="G10553" s="180">
        <v>16208.51</v>
      </c>
      <c r="H10553" s="180">
        <v>6946.5</v>
      </c>
      <c r="I10553" s="180">
        <f t="shared" si="328"/>
        <v>23155.010000000002</v>
      </c>
      <c r="J10553" s="177" t="str">
        <f t="shared" si="329"/>
        <v>Date &gt; 1920</v>
      </c>
    </row>
    <row r="10554" spans="1:10" x14ac:dyDescent="0.3">
      <c r="A10554" s="178" t="s">
        <v>3372</v>
      </c>
      <c r="B10554" s="178" t="s">
        <v>69</v>
      </c>
      <c r="C10554" s="178" t="s">
        <v>1333</v>
      </c>
      <c r="D10554" s="178" t="s">
        <v>9575</v>
      </c>
      <c r="E10554" s="179">
        <v>44041</v>
      </c>
      <c r="F10554" s="180">
        <v>0</v>
      </c>
      <c r="G10554" s="180">
        <v>22654.81</v>
      </c>
      <c r="H10554" s="180">
        <v>9709.2099999999991</v>
      </c>
      <c r="I10554" s="180">
        <f t="shared" si="328"/>
        <v>32364.02</v>
      </c>
      <c r="J10554" s="177" t="str">
        <f t="shared" si="329"/>
        <v>Date &gt; 1920</v>
      </c>
    </row>
    <row r="10555" spans="1:10" x14ac:dyDescent="0.3">
      <c r="A10555" s="178" t="s">
        <v>3372</v>
      </c>
      <c r="B10555" s="178" t="s">
        <v>69</v>
      </c>
      <c r="C10555" s="178" t="s">
        <v>1333</v>
      </c>
      <c r="D10555" s="178" t="s">
        <v>9576</v>
      </c>
      <c r="E10555" s="209">
        <v>0</v>
      </c>
      <c r="F10555" s="180">
        <v>647746</v>
      </c>
      <c r="G10555" s="180">
        <v>38845.82</v>
      </c>
      <c r="H10555" s="180">
        <v>38847.449999999997</v>
      </c>
      <c r="I10555" s="180">
        <f t="shared" si="328"/>
        <v>725439.2699999999</v>
      </c>
      <c r="J10555" s="177" t="str">
        <f t="shared" si="329"/>
        <v>Sketchy date</v>
      </c>
    </row>
    <row r="10556" spans="1:10" x14ac:dyDescent="0.3">
      <c r="A10556" s="178" t="s">
        <v>3372</v>
      </c>
      <c r="B10556" s="178" t="s">
        <v>69</v>
      </c>
      <c r="C10556" s="178" t="s">
        <v>1333</v>
      </c>
      <c r="D10556" s="178" t="s">
        <v>9576</v>
      </c>
      <c r="E10556" s="179">
        <v>43957</v>
      </c>
      <c r="F10556" s="180">
        <v>148054</v>
      </c>
      <c r="G10556" s="180">
        <v>8225.23</v>
      </c>
      <c r="H10556" s="180">
        <v>8225.52</v>
      </c>
      <c r="I10556" s="180">
        <f t="shared" si="328"/>
        <v>164504.75</v>
      </c>
      <c r="J10556" s="177" t="str">
        <f t="shared" si="329"/>
        <v>Date &gt; 1920</v>
      </c>
    </row>
    <row r="10557" spans="1:10" x14ac:dyDescent="0.3">
      <c r="A10557" s="178" t="s">
        <v>3372</v>
      </c>
      <c r="B10557" s="178" t="s">
        <v>69</v>
      </c>
      <c r="C10557" s="178" t="s">
        <v>1333</v>
      </c>
      <c r="D10557" s="178" t="s">
        <v>9577</v>
      </c>
      <c r="E10557" s="179">
        <v>44279</v>
      </c>
      <c r="F10557" s="180">
        <v>259588</v>
      </c>
      <c r="G10557" s="180">
        <v>102541.29</v>
      </c>
      <c r="H10557" s="180">
        <v>44031.519999999997</v>
      </c>
      <c r="I10557" s="180">
        <f t="shared" si="328"/>
        <v>406160.81</v>
      </c>
      <c r="J10557" s="177" t="str">
        <f t="shared" si="329"/>
        <v>Date &gt; 1920</v>
      </c>
    </row>
    <row r="10558" spans="1:10" x14ac:dyDescent="0.3">
      <c r="A10558" s="178" t="s">
        <v>3372</v>
      </c>
      <c r="B10558" s="178" t="s">
        <v>69</v>
      </c>
      <c r="C10558" s="178" t="s">
        <v>1333</v>
      </c>
      <c r="D10558" s="178" t="s">
        <v>9578</v>
      </c>
      <c r="E10558" s="179">
        <v>44238</v>
      </c>
      <c r="F10558" s="180">
        <v>29999</v>
      </c>
      <c r="G10558" s="180">
        <v>0</v>
      </c>
      <c r="H10558" s="180">
        <v>0</v>
      </c>
      <c r="I10558" s="180">
        <f t="shared" si="328"/>
        <v>29999</v>
      </c>
      <c r="J10558" s="177" t="str">
        <f t="shared" si="329"/>
        <v>Date &gt; 1920</v>
      </c>
    </row>
    <row r="10559" spans="1:10" x14ac:dyDescent="0.3">
      <c r="A10559" s="178" t="s">
        <v>3372</v>
      </c>
      <c r="B10559" s="178" t="s">
        <v>69</v>
      </c>
      <c r="C10559" s="178" t="s">
        <v>1333</v>
      </c>
      <c r="D10559" s="178" t="s">
        <v>6345</v>
      </c>
      <c r="E10559" s="179">
        <v>17814</v>
      </c>
      <c r="F10559" s="180">
        <v>8000</v>
      </c>
      <c r="G10559" s="180">
        <v>0</v>
      </c>
      <c r="H10559" s="180">
        <v>24000</v>
      </c>
      <c r="I10559" s="180">
        <f t="shared" si="328"/>
        <v>32000</v>
      </c>
      <c r="J10559" s="177" t="str">
        <f t="shared" si="329"/>
        <v>Date &gt; 1920</v>
      </c>
    </row>
    <row r="10560" spans="1:10" x14ac:dyDescent="0.3">
      <c r="A10560" s="178" t="s">
        <v>3372</v>
      </c>
      <c r="B10560" s="178" t="s">
        <v>69</v>
      </c>
      <c r="C10560" s="178" t="s">
        <v>1333</v>
      </c>
      <c r="D10560" s="178" t="s">
        <v>6345</v>
      </c>
      <c r="E10560" s="179">
        <v>22340</v>
      </c>
      <c r="F10560" s="180">
        <v>16267.19</v>
      </c>
      <c r="G10560" s="180">
        <v>0</v>
      </c>
      <c r="H10560" s="180">
        <v>0</v>
      </c>
      <c r="I10560" s="180">
        <f t="shared" si="328"/>
        <v>16267.19</v>
      </c>
      <c r="J10560" s="177" t="str">
        <f t="shared" si="329"/>
        <v>Date &gt; 1920</v>
      </c>
    </row>
    <row r="10561" spans="1:10" x14ac:dyDescent="0.3">
      <c r="A10561" s="178" t="s">
        <v>3372</v>
      </c>
      <c r="B10561" s="178" t="s">
        <v>69</v>
      </c>
      <c r="C10561" s="178" t="s">
        <v>1333</v>
      </c>
      <c r="D10561" s="178" t="s">
        <v>6345</v>
      </c>
      <c r="E10561" s="179">
        <v>24889</v>
      </c>
      <c r="F10561" s="180">
        <v>9592.77</v>
      </c>
      <c r="G10561" s="180">
        <v>0</v>
      </c>
      <c r="H10561" s="180">
        <v>0</v>
      </c>
      <c r="I10561" s="180">
        <f t="shared" si="328"/>
        <v>9592.77</v>
      </c>
      <c r="J10561" s="177" t="str">
        <f t="shared" si="329"/>
        <v>Date &gt; 1920</v>
      </c>
    </row>
    <row r="10562" spans="1:10" x14ac:dyDescent="0.3">
      <c r="A10562" s="178" t="s">
        <v>3372</v>
      </c>
      <c r="B10562" s="178" t="s">
        <v>69</v>
      </c>
      <c r="C10562" s="178" t="s">
        <v>1333</v>
      </c>
      <c r="D10562" s="178" t="s">
        <v>6345</v>
      </c>
      <c r="E10562" s="179">
        <v>33235</v>
      </c>
      <c r="F10562" s="180">
        <v>0</v>
      </c>
      <c r="G10562" s="180">
        <v>5077</v>
      </c>
      <c r="H10562" s="180">
        <v>0</v>
      </c>
      <c r="I10562" s="180">
        <f t="shared" si="328"/>
        <v>5077</v>
      </c>
      <c r="J10562" s="177" t="str">
        <f t="shared" si="329"/>
        <v>Date &gt; 1920</v>
      </c>
    </row>
    <row r="10563" spans="1:10" x14ac:dyDescent="0.3">
      <c r="A10563" s="178" t="s">
        <v>3372</v>
      </c>
      <c r="B10563" s="178" t="s">
        <v>71</v>
      </c>
      <c r="C10563" s="178" t="s">
        <v>1335</v>
      </c>
      <c r="D10563" s="178"/>
      <c r="E10563" s="179">
        <v>17365</v>
      </c>
      <c r="F10563" s="180">
        <v>0</v>
      </c>
      <c r="G10563" s="180">
        <v>3046.29</v>
      </c>
      <c r="H10563" s="180">
        <v>1785.21</v>
      </c>
      <c r="I10563" s="180">
        <f t="shared" si="328"/>
        <v>4831.5</v>
      </c>
      <c r="J10563" s="177" t="str">
        <f t="shared" si="329"/>
        <v>Date &gt; 1920</v>
      </c>
    </row>
    <row r="10564" spans="1:10" x14ac:dyDescent="0.3">
      <c r="A10564" s="178" t="s">
        <v>3372</v>
      </c>
      <c r="B10564" s="178" t="s">
        <v>71</v>
      </c>
      <c r="C10564" s="178" t="s">
        <v>1335</v>
      </c>
      <c r="D10564" s="178"/>
      <c r="E10564" s="179">
        <v>17365</v>
      </c>
      <c r="F10564" s="180">
        <v>0</v>
      </c>
      <c r="G10564" s="180">
        <v>1784.75</v>
      </c>
      <c r="H10564" s="180">
        <v>2098.25</v>
      </c>
      <c r="I10564" s="180">
        <f t="shared" si="328"/>
        <v>3883</v>
      </c>
      <c r="J10564" s="177" t="str">
        <f t="shared" si="329"/>
        <v>Date &gt; 1920</v>
      </c>
    </row>
    <row r="10565" spans="1:10" x14ac:dyDescent="0.3">
      <c r="A10565" s="178" t="s">
        <v>3372</v>
      </c>
      <c r="B10565" s="178" t="s">
        <v>71</v>
      </c>
      <c r="C10565" s="178" t="s">
        <v>1335</v>
      </c>
      <c r="D10565" s="178"/>
      <c r="E10565" s="179">
        <v>17365</v>
      </c>
      <c r="F10565" s="180">
        <v>0</v>
      </c>
      <c r="G10565" s="180">
        <v>3124</v>
      </c>
      <c r="H10565" s="180">
        <v>10277.219999999999</v>
      </c>
      <c r="I10565" s="180">
        <f t="shared" ref="I10565:I10628" si="330">SUM(F10565:H10565)</f>
        <v>13401.22</v>
      </c>
      <c r="J10565" s="177" t="str">
        <f t="shared" ref="J10565:J10628" si="331">IF(OR(YEAR(E10565)&gt; 1920, ISBLANK(E10565)), "Date &gt; 1920", "Sketchy date")</f>
        <v>Date &gt; 1920</v>
      </c>
    </row>
    <row r="10566" spans="1:10" x14ac:dyDescent="0.3">
      <c r="A10566" s="178" t="s">
        <v>3372</v>
      </c>
      <c r="B10566" s="178" t="s">
        <v>71</v>
      </c>
      <c r="C10566" s="178" t="s">
        <v>1335</v>
      </c>
      <c r="D10566" s="178"/>
      <c r="E10566" s="179">
        <v>17464</v>
      </c>
      <c r="F10566" s="180">
        <v>0</v>
      </c>
      <c r="G10566" s="180">
        <v>786.47</v>
      </c>
      <c r="H10566" s="180">
        <v>788.41</v>
      </c>
      <c r="I10566" s="180">
        <f t="shared" si="330"/>
        <v>1574.88</v>
      </c>
      <c r="J10566" s="177" t="str">
        <f t="shared" si="331"/>
        <v>Date &gt; 1920</v>
      </c>
    </row>
    <row r="10567" spans="1:10" x14ac:dyDescent="0.3">
      <c r="A10567" s="178" t="s">
        <v>3372</v>
      </c>
      <c r="B10567" s="178" t="s">
        <v>71</v>
      </c>
      <c r="C10567" s="178" t="s">
        <v>1335</v>
      </c>
      <c r="D10567" s="178"/>
      <c r="E10567" s="179">
        <v>17365</v>
      </c>
      <c r="F10567" s="180">
        <v>0</v>
      </c>
      <c r="G10567" s="180">
        <v>120</v>
      </c>
      <c r="H10567" s="180">
        <v>120</v>
      </c>
      <c r="I10567" s="180">
        <f t="shared" si="330"/>
        <v>240</v>
      </c>
      <c r="J10567" s="177" t="str">
        <f t="shared" si="331"/>
        <v>Date &gt; 1920</v>
      </c>
    </row>
    <row r="10568" spans="1:10" x14ac:dyDescent="0.3">
      <c r="A10568" s="178" t="s">
        <v>3372</v>
      </c>
      <c r="B10568" s="178" t="s">
        <v>71</v>
      </c>
      <c r="C10568" s="178" t="s">
        <v>1335</v>
      </c>
      <c r="D10568" s="178"/>
      <c r="E10568" s="179">
        <v>17365</v>
      </c>
      <c r="F10568" s="180">
        <v>0</v>
      </c>
      <c r="G10568" s="180">
        <v>175.65</v>
      </c>
      <c r="H10568" s="180">
        <v>175.65</v>
      </c>
      <c r="I10568" s="180">
        <f t="shared" si="330"/>
        <v>351.3</v>
      </c>
      <c r="J10568" s="177" t="str">
        <f t="shared" si="331"/>
        <v>Date &gt; 1920</v>
      </c>
    </row>
    <row r="10569" spans="1:10" x14ac:dyDescent="0.3">
      <c r="A10569" s="178" t="s">
        <v>3372</v>
      </c>
      <c r="B10569" s="178" t="s">
        <v>71</v>
      </c>
      <c r="C10569" s="178" t="s">
        <v>1335</v>
      </c>
      <c r="D10569" s="178"/>
      <c r="E10569" s="179">
        <v>17919</v>
      </c>
      <c r="F10569" s="180">
        <v>0</v>
      </c>
      <c r="G10569" s="180">
        <v>1062.98</v>
      </c>
      <c r="H10569" s="180">
        <v>1062.98</v>
      </c>
      <c r="I10569" s="180">
        <f t="shared" si="330"/>
        <v>2125.96</v>
      </c>
      <c r="J10569" s="177" t="str">
        <f t="shared" si="331"/>
        <v>Date &gt; 1920</v>
      </c>
    </row>
    <row r="10570" spans="1:10" x14ac:dyDescent="0.3">
      <c r="A10570" s="178" t="s">
        <v>3372</v>
      </c>
      <c r="B10570" s="178" t="s">
        <v>71</v>
      </c>
      <c r="C10570" s="178" t="s">
        <v>1335</v>
      </c>
      <c r="D10570" s="178" t="s">
        <v>9036</v>
      </c>
      <c r="E10570" s="179">
        <v>17485</v>
      </c>
      <c r="F10570" s="180">
        <v>0</v>
      </c>
      <c r="G10570" s="180">
        <v>591.5</v>
      </c>
      <c r="H10570" s="180">
        <v>591.5</v>
      </c>
      <c r="I10570" s="180">
        <f t="shared" si="330"/>
        <v>1183</v>
      </c>
      <c r="J10570" s="177" t="str">
        <f t="shared" si="331"/>
        <v>Date &gt; 1920</v>
      </c>
    </row>
    <row r="10571" spans="1:10" x14ac:dyDescent="0.3">
      <c r="A10571" s="178" t="s">
        <v>3372</v>
      </c>
      <c r="B10571" s="178" t="s">
        <v>71</v>
      </c>
      <c r="C10571" s="178" t="s">
        <v>1335</v>
      </c>
      <c r="D10571" s="178" t="s">
        <v>9579</v>
      </c>
      <c r="E10571" s="179">
        <v>17884</v>
      </c>
      <c r="F10571" s="180">
        <v>0</v>
      </c>
      <c r="G10571" s="180">
        <v>1426.5</v>
      </c>
      <c r="H10571" s="180">
        <v>1426.5</v>
      </c>
      <c r="I10571" s="180">
        <f t="shared" si="330"/>
        <v>2853</v>
      </c>
      <c r="J10571" s="177" t="str">
        <f t="shared" si="331"/>
        <v>Date &gt; 1920</v>
      </c>
    </row>
    <row r="10572" spans="1:10" x14ac:dyDescent="0.3">
      <c r="A10572" s="178" t="s">
        <v>3372</v>
      </c>
      <c r="B10572" s="178" t="s">
        <v>71</v>
      </c>
      <c r="C10572" s="178" t="s">
        <v>1335</v>
      </c>
      <c r="D10572" s="178" t="s">
        <v>9580</v>
      </c>
      <c r="E10572" s="179">
        <v>18245</v>
      </c>
      <c r="F10572" s="180">
        <v>26550.720000000001</v>
      </c>
      <c r="G10572" s="180">
        <v>20658.560000000001</v>
      </c>
      <c r="H10572" s="180">
        <v>5892.17</v>
      </c>
      <c r="I10572" s="180">
        <f t="shared" si="330"/>
        <v>53101.45</v>
      </c>
      <c r="J10572" s="177" t="str">
        <f t="shared" si="331"/>
        <v>Date &gt; 1920</v>
      </c>
    </row>
    <row r="10573" spans="1:10" x14ac:dyDescent="0.3">
      <c r="A10573" s="178" t="s">
        <v>3372</v>
      </c>
      <c r="B10573" s="178" t="s">
        <v>71</v>
      </c>
      <c r="C10573" s="178" t="s">
        <v>1335</v>
      </c>
      <c r="D10573" s="178" t="s">
        <v>9581</v>
      </c>
      <c r="E10573" s="179">
        <v>17855</v>
      </c>
      <c r="F10573" s="180">
        <v>0</v>
      </c>
      <c r="G10573" s="180">
        <v>400</v>
      </c>
      <c r="H10573" s="180">
        <v>103</v>
      </c>
      <c r="I10573" s="180">
        <f t="shared" si="330"/>
        <v>503</v>
      </c>
      <c r="J10573" s="177" t="str">
        <f t="shared" si="331"/>
        <v>Date &gt; 1920</v>
      </c>
    </row>
    <row r="10574" spans="1:10" x14ac:dyDescent="0.3">
      <c r="A10574" s="178" t="s">
        <v>3372</v>
      </c>
      <c r="B10574" s="178" t="s">
        <v>71</v>
      </c>
      <c r="C10574" s="178" t="s">
        <v>1335</v>
      </c>
      <c r="D10574" s="178" t="s">
        <v>9582</v>
      </c>
      <c r="E10574" s="179">
        <v>18392</v>
      </c>
      <c r="F10574" s="180">
        <v>0</v>
      </c>
      <c r="G10574" s="180">
        <v>75</v>
      </c>
      <c r="H10574" s="180">
        <v>0</v>
      </c>
      <c r="I10574" s="180">
        <f t="shared" si="330"/>
        <v>75</v>
      </c>
      <c r="J10574" s="177" t="str">
        <f t="shared" si="331"/>
        <v>Date &gt; 1920</v>
      </c>
    </row>
    <row r="10575" spans="1:10" x14ac:dyDescent="0.3">
      <c r="A10575" s="178" t="s">
        <v>3372</v>
      </c>
      <c r="B10575" s="178" t="s">
        <v>71</v>
      </c>
      <c r="C10575" s="178" t="s">
        <v>1335</v>
      </c>
      <c r="D10575" s="178" t="s">
        <v>9583</v>
      </c>
      <c r="E10575" s="179">
        <v>18993</v>
      </c>
      <c r="F10575" s="180">
        <v>0</v>
      </c>
      <c r="G10575" s="180">
        <v>300</v>
      </c>
      <c r="H10575" s="180">
        <v>556.15</v>
      </c>
      <c r="I10575" s="180">
        <f t="shared" si="330"/>
        <v>856.15</v>
      </c>
      <c r="J10575" s="177" t="str">
        <f t="shared" si="331"/>
        <v>Date &gt; 1920</v>
      </c>
    </row>
    <row r="10576" spans="1:10" x14ac:dyDescent="0.3">
      <c r="A10576" s="178" t="s">
        <v>3372</v>
      </c>
      <c r="B10576" s="178" t="s">
        <v>71</v>
      </c>
      <c r="C10576" s="178" t="s">
        <v>1335</v>
      </c>
      <c r="D10576" s="178" t="s">
        <v>9584</v>
      </c>
      <c r="E10576" s="179">
        <v>20452</v>
      </c>
      <c r="F10576" s="180">
        <v>0</v>
      </c>
      <c r="G10576" s="180">
        <v>978.13</v>
      </c>
      <c r="H10576" s="180">
        <v>489.07</v>
      </c>
      <c r="I10576" s="180">
        <f t="shared" si="330"/>
        <v>1467.2</v>
      </c>
      <c r="J10576" s="177" t="str">
        <f t="shared" si="331"/>
        <v>Date &gt; 1920</v>
      </c>
    </row>
    <row r="10577" spans="1:10" x14ac:dyDescent="0.3">
      <c r="A10577" s="178" t="s">
        <v>3372</v>
      </c>
      <c r="B10577" s="178" t="s">
        <v>71</v>
      </c>
      <c r="C10577" s="178" t="s">
        <v>1335</v>
      </c>
      <c r="D10577" s="178" t="s">
        <v>9585</v>
      </c>
      <c r="E10577" s="179">
        <v>22733</v>
      </c>
      <c r="F10577" s="180">
        <v>24394.76</v>
      </c>
      <c r="G10577" s="180">
        <v>16263.17</v>
      </c>
      <c r="H10577" s="180">
        <v>8131.59</v>
      </c>
      <c r="I10577" s="180">
        <f t="shared" si="330"/>
        <v>48789.520000000004</v>
      </c>
      <c r="J10577" s="177" t="str">
        <f t="shared" si="331"/>
        <v>Date &gt; 1920</v>
      </c>
    </row>
    <row r="10578" spans="1:10" x14ac:dyDescent="0.3">
      <c r="A10578" s="178" t="s">
        <v>3372</v>
      </c>
      <c r="B10578" s="178" t="s">
        <v>71</v>
      </c>
      <c r="C10578" s="178" t="s">
        <v>1335</v>
      </c>
      <c r="D10578" s="178" t="s">
        <v>6400</v>
      </c>
      <c r="E10578" s="179">
        <v>22605</v>
      </c>
      <c r="F10578" s="180">
        <v>0</v>
      </c>
      <c r="G10578" s="180">
        <v>2075.6</v>
      </c>
      <c r="H10578" s="180">
        <v>1037.8</v>
      </c>
      <c r="I10578" s="180">
        <f t="shared" si="330"/>
        <v>3113.3999999999996</v>
      </c>
      <c r="J10578" s="177" t="str">
        <f t="shared" si="331"/>
        <v>Date &gt; 1920</v>
      </c>
    </row>
    <row r="10579" spans="1:10" x14ac:dyDescent="0.3">
      <c r="A10579" s="178" t="s">
        <v>3372</v>
      </c>
      <c r="B10579" s="178" t="s">
        <v>71</v>
      </c>
      <c r="C10579" s="178" t="s">
        <v>1335</v>
      </c>
      <c r="D10579" s="178" t="s">
        <v>9586</v>
      </c>
      <c r="E10579" s="179">
        <v>24114</v>
      </c>
      <c r="F10579" s="180">
        <v>21958.75</v>
      </c>
      <c r="G10579" s="180">
        <v>14650.43</v>
      </c>
      <c r="H10579" s="180">
        <v>7342.1</v>
      </c>
      <c r="I10579" s="180">
        <f t="shared" si="330"/>
        <v>43951.28</v>
      </c>
      <c r="J10579" s="177" t="str">
        <f t="shared" si="331"/>
        <v>Date &gt; 1920</v>
      </c>
    </row>
    <row r="10580" spans="1:10" x14ac:dyDescent="0.3">
      <c r="A10580" s="178" t="s">
        <v>3372</v>
      </c>
      <c r="B10580" s="178" t="s">
        <v>71</v>
      </c>
      <c r="C10580" s="178" t="s">
        <v>1335</v>
      </c>
      <c r="D10580" s="178" t="s">
        <v>6400</v>
      </c>
      <c r="E10580" s="179">
        <v>24729</v>
      </c>
      <c r="F10580" s="180">
        <v>0</v>
      </c>
      <c r="G10580" s="180">
        <v>4000</v>
      </c>
      <c r="H10580" s="180">
        <v>2000.16</v>
      </c>
      <c r="I10580" s="180">
        <f t="shared" si="330"/>
        <v>6000.16</v>
      </c>
      <c r="J10580" s="177" t="str">
        <f t="shared" si="331"/>
        <v>Date &gt; 1920</v>
      </c>
    </row>
    <row r="10581" spans="1:10" x14ac:dyDescent="0.3">
      <c r="A10581" s="178" t="s">
        <v>3372</v>
      </c>
      <c r="B10581" s="178" t="s">
        <v>71</v>
      </c>
      <c r="C10581" s="178" t="s">
        <v>1335</v>
      </c>
      <c r="D10581" s="178" t="s">
        <v>7249</v>
      </c>
      <c r="E10581" s="179">
        <v>25300</v>
      </c>
      <c r="F10581" s="180">
        <v>0</v>
      </c>
      <c r="G10581" s="180">
        <v>3800</v>
      </c>
      <c r="H10581" s="180">
        <v>5817</v>
      </c>
      <c r="I10581" s="180">
        <f t="shared" si="330"/>
        <v>9617</v>
      </c>
      <c r="J10581" s="177" t="str">
        <f t="shared" si="331"/>
        <v>Date &gt; 1920</v>
      </c>
    </row>
    <row r="10582" spans="1:10" x14ac:dyDescent="0.3">
      <c r="A10582" s="178" t="s">
        <v>3372</v>
      </c>
      <c r="B10582" s="178" t="s">
        <v>71</v>
      </c>
      <c r="C10582" s="178" t="s">
        <v>1335</v>
      </c>
      <c r="D10582" s="178" t="s">
        <v>9587</v>
      </c>
      <c r="E10582" s="179">
        <v>26204</v>
      </c>
      <c r="F10582" s="180">
        <v>0</v>
      </c>
      <c r="G10582" s="180">
        <v>12026.8</v>
      </c>
      <c r="H10582" s="180">
        <v>12026.8</v>
      </c>
      <c r="I10582" s="180">
        <f t="shared" si="330"/>
        <v>24053.599999999999</v>
      </c>
      <c r="J10582" s="177" t="str">
        <f t="shared" si="331"/>
        <v>Date &gt; 1920</v>
      </c>
    </row>
    <row r="10583" spans="1:10" x14ac:dyDescent="0.3">
      <c r="A10583" s="178" t="s">
        <v>3372</v>
      </c>
      <c r="B10583" s="178" t="s">
        <v>71</v>
      </c>
      <c r="C10583" s="178" t="s">
        <v>1335</v>
      </c>
      <c r="D10583" s="178" t="s">
        <v>9588</v>
      </c>
      <c r="E10583" s="179">
        <v>25868</v>
      </c>
      <c r="F10583" s="180">
        <v>0</v>
      </c>
      <c r="G10583" s="180">
        <v>2435</v>
      </c>
      <c r="H10583" s="180">
        <v>2435</v>
      </c>
      <c r="I10583" s="180">
        <f t="shared" si="330"/>
        <v>4870</v>
      </c>
      <c r="J10583" s="177" t="str">
        <f t="shared" si="331"/>
        <v>Date &gt; 1920</v>
      </c>
    </row>
    <row r="10584" spans="1:10" x14ac:dyDescent="0.3">
      <c r="A10584" s="178" t="s">
        <v>3372</v>
      </c>
      <c r="B10584" s="178" t="s">
        <v>71</v>
      </c>
      <c r="C10584" s="178" t="s">
        <v>1335</v>
      </c>
      <c r="D10584" s="178" t="s">
        <v>6462</v>
      </c>
      <c r="E10584" s="179">
        <v>27033</v>
      </c>
      <c r="F10584" s="180">
        <v>0</v>
      </c>
      <c r="G10584" s="180">
        <v>658</v>
      </c>
      <c r="H10584" s="180">
        <v>658</v>
      </c>
      <c r="I10584" s="180">
        <f t="shared" si="330"/>
        <v>1316</v>
      </c>
      <c r="J10584" s="177" t="str">
        <f t="shared" si="331"/>
        <v>Date &gt; 1920</v>
      </c>
    </row>
    <row r="10585" spans="1:10" x14ac:dyDescent="0.3">
      <c r="A10585" s="178" t="s">
        <v>3372</v>
      </c>
      <c r="B10585" s="178" t="s">
        <v>71</v>
      </c>
      <c r="C10585" s="178" t="s">
        <v>1335</v>
      </c>
      <c r="D10585" s="178" t="s">
        <v>6400</v>
      </c>
      <c r="E10585" s="179">
        <v>26666</v>
      </c>
      <c r="F10585" s="180">
        <v>0</v>
      </c>
      <c r="G10585" s="180">
        <v>6529.47</v>
      </c>
      <c r="H10585" s="180">
        <v>3264.73</v>
      </c>
      <c r="I10585" s="180">
        <f t="shared" si="330"/>
        <v>9794.2000000000007</v>
      </c>
      <c r="J10585" s="177" t="str">
        <f t="shared" si="331"/>
        <v>Date &gt; 1920</v>
      </c>
    </row>
    <row r="10586" spans="1:10" x14ac:dyDescent="0.3">
      <c r="A10586" s="178" t="s">
        <v>3372</v>
      </c>
      <c r="B10586" s="178" t="s">
        <v>71</v>
      </c>
      <c r="C10586" s="178" t="s">
        <v>1335</v>
      </c>
      <c r="D10586" s="178" t="s">
        <v>6400</v>
      </c>
      <c r="E10586" s="179">
        <v>27360</v>
      </c>
      <c r="F10586" s="180">
        <v>0</v>
      </c>
      <c r="G10586" s="180">
        <v>10184</v>
      </c>
      <c r="H10586" s="180">
        <v>6718</v>
      </c>
      <c r="I10586" s="180">
        <f t="shared" si="330"/>
        <v>16902</v>
      </c>
      <c r="J10586" s="177" t="str">
        <f t="shared" si="331"/>
        <v>Date &gt; 1920</v>
      </c>
    </row>
    <row r="10587" spans="1:10" x14ac:dyDescent="0.3">
      <c r="A10587" s="178" t="s">
        <v>3372</v>
      </c>
      <c r="B10587" s="178" t="s">
        <v>71</v>
      </c>
      <c r="C10587" s="178" t="s">
        <v>1335</v>
      </c>
      <c r="D10587" s="178" t="s">
        <v>8597</v>
      </c>
      <c r="E10587" s="179">
        <v>28199</v>
      </c>
      <c r="F10587" s="180">
        <v>0</v>
      </c>
      <c r="G10587" s="180">
        <v>10795.64</v>
      </c>
      <c r="H10587" s="180">
        <v>10795.65</v>
      </c>
      <c r="I10587" s="180">
        <f t="shared" si="330"/>
        <v>21591.29</v>
      </c>
      <c r="J10587" s="177" t="str">
        <f t="shared" si="331"/>
        <v>Date &gt; 1920</v>
      </c>
    </row>
    <row r="10588" spans="1:10" x14ac:dyDescent="0.3">
      <c r="A10588" s="178" t="s">
        <v>3372</v>
      </c>
      <c r="B10588" s="178" t="s">
        <v>71</v>
      </c>
      <c r="C10588" s="178" t="s">
        <v>1335</v>
      </c>
      <c r="D10588" s="178" t="s">
        <v>9589</v>
      </c>
      <c r="E10588" s="179">
        <v>28495</v>
      </c>
      <c r="F10588" s="180">
        <v>0</v>
      </c>
      <c r="G10588" s="180">
        <v>3917.15</v>
      </c>
      <c r="H10588" s="180">
        <v>3917.15</v>
      </c>
      <c r="I10588" s="180">
        <f t="shared" si="330"/>
        <v>7834.3</v>
      </c>
      <c r="J10588" s="177" t="str">
        <f t="shared" si="331"/>
        <v>Date &gt; 1920</v>
      </c>
    </row>
    <row r="10589" spans="1:10" x14ac:dyDescent="0.3">
      <c r="A10589" s="178" t="s">
        <v>3372</v>
      </c>
      <c r="B10589" s="178" t="s">
        <v>71</v>
      </c>
      <c r="C10589" s="178" t="s">
        <v>1335</v>
      </c>
      <c r="D10589" s="178" t="s">
        <v>6366</v>
      </c>
      <c r="E10589" s="179">
        <v>29983</v>
      </c>
      <c r="F10589" s="180">
        <v>0</v>
      </c>
      <c r="G10589" s="180">
        <v>176136.36</v>
      </c>
      <c r="H10589" s="180">
        <v>88068.19</v>
      </c>
      <c r="I10589" s="180">
        <f t="shared" si="330"/>
        <v>264204.55</v>
      </c>
      <c r="J10589" s="177" t="str">
        <f t="shared" si="331"/>
        <v>Date &gt; 1920</v>
      </c>
    </row>
    <row r="10590" spans="1:10" x14ac:dyDescent="0.3">
      <c r="A10590" s="178" t="s">
        <v>3372</v>
      </c>
      <c r="B10590" s="178" t="s">
        <v>71</v>
      </c>
      <c r="C10590" s="178" t="s">
        <v>1335</v>
      </c>
      <c r="D10590" s="178" t="s">
        <v>7484</v>
      </c>
      <c r="E10590" s="179">
        <v>29972</v>
      </c>
      <c r="F10590" s="180">
        <v>0</v>
      </c>
      <c r="G10590" s="180">
        <v>400000</v>
      </c>
      <c r="H10590" s="180">
        <v>200000</v>
      </c>
      <c r="I10590" s="180">
        <f t="shared" si="330"/>
        <v>600000</v>
      </c>
      <c r="J10590" s="177" t="str">
        <f t="shared" si="331"/>
        <v>Date &gt; 1920</v>
      </c>
    </row>
    <row r="10591" spans="1:10" x14ac:dyDescent="0.3">
      <c r="A10591" s="178" t="s">
        <v>3372</v>
      </c>
      <c r="B10591" s="178" t="s">
        <v>71</v>
      </c>
      <c r="C10591" s="178" t="s">
        <v>1335</v>
      </c>
      <c r="D10591" s="178" t="s">
        <v>9590</v>
      </c>
      <c r="E10591" s="179">
        <v>31044</v>
      </c>
      <c r="F10591" s="180">
        <v>0</v>
      </c>
      <c r="G10591" s="180">
        <v>70335.11</v>
      </c>
      <c r="H10591" s="180">
        <v>35167.56</v>
      </c>
      <c r="I10591" s="180">
        <f t="shared" si="330"/>
        <v>105502.67</v>
      </c>
      <c r="J10591" s="177" t="str">
        <f t="shared" si="331"/>
        <v>Date &gt; 1920</v>
      </c>
    </row>
    <row r="10592" spans="1:10" x14ac:dyDescent="0.3">
      <c r="A10592" s="178" t="s">
        <v>3372</v>
      </c>
      <c r="B10592" s="178" t="s">
        <v>71</v>
      </c>
      <c r="C10592" s="178" t="s">
        <v>1335</v>
      </c>
      <c r="D10592" s="178" t="s">
        <v>9591</v>
      </c>
      <c r="E10592" s="179">
        <v>31750</v>
      </c>
      <c r="F10592" s="180">
        <v>0</v>
      </c>
      <c r="G10592" s="180">
        <v>12573.09</v>
      </c>
      <c r="H10592" s="180">
        <v>6286.57</v>
      </c>
      <c r="I10592" s="180">
        <f t="shared" si="330"/>
        <v>18859.66</v>
      </c>
      <c r="J10592" s="177" t="str">
        <f t="shared" si="331"/>
        <v>Date &gt; 1920</v>
      </c>
    </row>
    <row r="10593" spans="1:10" x14ac:dyDescent="0.3">
      <c r="A10593" s="178" t="s">
        <v>3372</v>
      </c>
      <c r="B10593" s="178" t="s">
        <v>71</v>
      </c>
      <c r="C10593" s="178" t="s">
        <v>1335</v>
      </c>
      <c r="D10593" s="178" t="s">
        <v>8952</v>
      </c>
      <c r="E10593" s="179">
        <v>31811</v>
      </c>
      <c r="F10593" s="180">
        <v>0</v>
      </c>
      <c r="G10593" s="180">
        <v>992.33</v>
      </c>
      <c r="H10593" s="180">
        <v>496.17</v>
      </c>
      <c r="I10593" s="180">
        <f t="shared" si="330"/>
        <v>1488.5</v>
      </c>
      <c r="J10593" s="177" t="str">
        <f t="shared" si="331"/>
        <v>Date &gt; 1920</v>
      </c>
    </row>
    <row r="10594" spans="1:10" x14ac:dyDescent="0.3">
      <c r="A10594" s="178" t="s">
        <v>3372</v>
      </c>
      <c r="B10594" s="178" t="s">
        <v>71</v>
      </c>
      <c r="C10594" s="178" t="s">
        <v>1335</v>
      </c>
      <c r="D10594" s="178" t="s">
        <v>9592</v>
      </c>
      <c r="E10594" s="179">
        <v>32428</v>
      </c>
      <c r="F10594" s="180">
        <v>0</v>
      </c>
      <c r="G10594" s="180">
        <v>2666.67</v>
      </c>
      <c r="H10594" s="180">
        <v>1333.33</v>
      </c>
      <c r="I10594" s="180">
        <f t="shared" si="330"/>
        <v>4000</v>
      </c>
      <c r="J10594" s="177" t="str">
        <f t="shared" si="331"/>
        <v>Date &gt; 1920</v>
      </c>
    </row>
    <row r="10595" spans="1:10" x14ac:dyDescent="0.3">
      <c r="A10595" s="178" t="s">
        <v>3372</v>
      </c>
      <c r="B10595" s="178" t="s">
        <v>71</v>
      </c>
      <c r="C10595" s="178" t="s">
        <v>1335</v>
      </c>
      <c r="D10595" s="178" t="s">
        <v>9593</v>
      </c>
      <c r="E10595" s="179">
        <v>32414</v>
      </c>
      <c r="F10595" s="180">
        <v>0</v>
      </c>
      <c r="G10595" s="180">
        <v>15266.67</v>
      </c>
      <c r="H10595" s="180">
        <v>7633.33</v>
      </c>
      <c r="I10595" s="180">
        <f t="shared" si="330"/>
        <v>22900</v>
      </c>
      <c r="J10595" s="177" t="str">
        <f t="shared" si="331"/>
        <v>Date &gt; 1920</v>
      </c>
    </row>
    <row r="10596" spans="1:10" x14ac:dyDescent="0.3">
      <c r="A10596" s="178" t="s">
        <v>3372</v>
      </c>
      <c r="B10596" s="178" t="s">
        <v>71</v>
      </c>
      <c r="C10596" s="178" t="s">
        <v>1335</v>
      </c>
      <c r="D10596" s="178" t="s">
        <v>7447</v>
      </c>
      <c r="E10596" s="179">
        <v>32818</v>
      </c>
      <c r="F10596" s="180">
        <v>0</v>
      </c>
      <c r="G10596" s="180">
        <v>12401.43</v>
      </c>
      <c r="H10596" s="180">
        <v>6200.72</v>
      </c>
      <c r="I10596" s="180">
        <f t="shared" si="330"/>
        <v>18602.150000000001</v>
      </c>
      <c r="J10596" s="177" t="str">
        <f t="shared" si="331"/>
        <v>Date &gt; 1920</v>
      </c>
    </row>
    <row r="10597" spans="1:10" x14ac:dyDescent="0.3">
      <c r="A10597" s="178" t="s">
        <v>3372</v>
      </c>
      <c r="B10597" s="178" t="s">
        <v>71</v>
      </c>
      <c r="C10597" s="178" t="s">
        <v>1335</v>
      </c>
      <c r="D10597" s="178" t="s">
        <v>7447</v>
      </c>
      <c r="E10597" s="179">
        <v>33235</v>
      </c>
      <c r="F10597" s="180">
        <v>0</v>
      </c>
      <c r="G10597" s="180">
        <v>3962.37</v>
      </c>
      <c r="H10597" s="180">
        <v>1981.18</v>
      </c>
      <c r="I10597" s="180">
        <f t="shared" si="330"/>
        <v>5943.55</v>
      </c>
      <c r="J10597" s="177" t="str">
        <f t="shared" si="331"/>
        <v>Date &gt; 1920</v>
      </c>
    </row>
    <row r="10598" spans="1:10" x14ac:dyDescent="0.3">
      <c r="A10598" s="178" t="s">
        <v>3372</v>
      </c>
      <c r="B10598" s="178" t="s">
        <v>71</v>
      </c>
      <c r="C10598" s="178" t="s">
        <v>1335</v>
      </c>
      <c r="D10598" s="178" t="s">
        <v>8350</v>
      </c>
      <c r="E10598" s="179">
        <v>34060</v>
      </c>
      <c r="F10598" s="180">
        <v>0</v>
      </c>
      <c r="G10598" s="180">
        <v>14127.04</v>
      </c>
      <c r="H10598" s="180">
        <v>7063.52</v>
      </c>
      <c r="I10598" s="180">
        <f t="shared" si="330"/>
        <v>21190.560000000001</v>
      </c>
      <c r="J10598" s="177" t="str">
        <f t="shared" si="331"/>
        <v>Date &gt; 1920</v>
      </c>
    </row>
    <row r="10599" spans="1:10" x14ac:dyDescent="0.3">
      <c r="A10599" s="178" t="s">
        <v>3372</v>
      </c>
      <c r="B10599" s="178" t="s">
        <v>71</v>
      </c>
      <c r="C10599" s="178" t="s">
        <v>1335</v>
      </c>
      <c r="D10599" s="178" t="s">
        <v>8350</v>
      </c>
      <c r="E10599" s="179">
        <v>34338</v>
      </c>
      <c r="F10599" s="180">
        <v>0</v>
      </c>
      <c r="G10599" s="180">
        <v>7888.1</v>
      </c>
      <c r="H10599" s="180">
        <v>3944.05</v>
      </c>
      <c r="I10599" s="180">
        <f t="shared" si="330"/>
        <v>11832.150000000001</v>
      </c>
      <c r="J10599" s="177" t="str">
        <f t="shared" si="331"/>
        <v>Date &gt; 1920</v>
      </c>
    </row>
    <row r="10600" spans="1:10" x14ac:dyDescent="0.3">
      <c r="A10600" s="178" t="s">
        <v>3372</v>
      </c>
      <c r="B10600" s="178" t="s">
        <v>71</v>
      </c>
      <c r="C10600" s="178" t="s">
        <v>1335</v>
      </c>
      <c r="D10600" s="178" t="s">
        <v>8350</v>
      </c>
      <c r="E10600" s="179">
        <v>34625</v>
      </c>
      <c r="F10600" s="180">
        <v>0</v>
      </c>
      <c r="G10600" s="180">
        <v>637.07000000000005</v>
      </c>
      <c r="H10600" s="180">
        <v>318.52999999999997</v>
      </c>
      <c r="I10600" s="180">
        <f t="shared" si="330"/>
        <v>955.6</v>
      </c>
      <c r="J10600" s="177" t="str">
        <f t="shared" si="331"/>
        <v>Date &gt; 1920</v>
      </c>
    </row>
    <row r="10601" spans="1:10" x14ac:dyDescent="0.3">
      <c r="A10601" s="178" t="s">
        <v>3372</v>
      </c>
      <c r="B10601" s="178" t="s">
        <v>71</v>
      </c>
      <c r="C10601" s="178" t="s">
        <v>1335</v>
      </c>
      <c r="D10601" s="178" t="s">
        <v>6372</v>
      </c>
      <c r="E10601" s="179">
        <v>34409</v>
      </c>
      <c r="F10601" s="180">
        <v>0</v>
      </c>
      <c r="G10601" s="180">
        <v>3666.67</v>
      </c>
      <c r="H10601" s="180">
        <v>1833.33</v>
      </c>
      <c r="I10601" s="180">
        <f t="shared" si="330"/>
        <v>5500</v>
      </c>
      <c r="J10601" s="177" t="str">
        <f t="shared" si="331"/>
        <v>Date &gt; 1920</v>
      </c>
    </row>
    <row r="10602" spans="1:10" x14ac:dyDescent="0.3">
      <c r="A10602" s="178" t="s">
        <v>3372</v>
      </c>
      <c r="B10602" s="178" t="s">
        <v>71</v>
      </c>
      <c r="C10602" s="178" t="s">
        <v>1335</v>
      </c>
      <c r="D10602" s="178" t="s">
        <v>9594</v>
      </c>
      <c r="E10602" s="179">
        <v>34338</v>
      </c>
      <c r="F10602" s="180">
        <v>0</v>
      </c>
      <c r="G10602" s="180">
        <v>8000</v>
      </c>
      <c r="H10602" s="180">
        <v>5401</v>
      </c>
      <c r="I10602" s="180">
        <f t="shared" si="330"/>
        <v>13401</v>
      </c>
      <c r="J10602" s="177" t="str">
        <f t="shared" si="331"/>
        <v>Date &gt; 1920</v>
      </c>
    </row>
    <row r="10603" spans="1:10" x14ac:dyDescent="0.3">
      <c r="A10603" s="178" t="s">
        <v>3372</v>
      </c>
      <c r="B10603" s="178" t="s">
        <v>71</v>
      </c>
      <c r="C10603" s="178" t="s">
        <v>1335</v>
      </c>
      <c r="D10603" s="178" t="s">
        <v>9594</v>
      </c>
      <c r="E10603" s="179">
        <v>34338</v>
      </c>
      <c r="F10603" s="180">
        <v>0</v>
      </c>
      <c r="G10603" s="180">
        <v>2802</v>
      </c>
      <c r="H10603" s="180">
        <v>0</v>
      </c>
      <c r="I10603" s="180">
        <f t="shared" si="330"/>
        <v>2802</v>
      </c>
      <c r="J10603" s="177" t="str">
        <f t="shared" si="331"/>
        <v>Date &gt; 1920</v>
      </c>
    </row>
    <row r="10604" spans="1:10" x14ac:dyDescent="0.3">
      <c r="A10604" s="178" t="s">
        <v>3372</v>
      </c>
      <c r="B10604" s="178" t="s">
        <v>71</v>
      </c>
      <c r="C10604" s="178" t="s">
        <v>1335</v>
      </c>
      <c r="D10604" s="178" t="s">
        <v>9595</v>
      </c>
      <c r="E10604" s="179">
        <v>34570</v>
      </c>
      <c r="F10604" s="180">
        <v>0</v>
      </c>
      <c r="G10604" s="180">
        <v>3090.66</v>
      </c>
      <c r="H10604" s="180">
        <v>1545.34</v>
      </c>
      <c r="I10604" s="180">
        <f t="shared" si="330"/>
        <v>4636</v>
      </c>
      <c r="J10604" s="177" t="str">
        <f t="shared" si="331"/>
        <v>Date &gt; 1920</v>
      </c>
    </row>
    <row r="10605" spans="1:10" x14ac:dyDescent="0.3">
      <c r="A10605" s="178" t="s">
        <v>3372</v>
      </c>
      <c r="B10605" s="178" t="s">
        <v>71</v>
      </c>
      <c r="C10605" s="178" t="s">
        <v>1335</v>
      </c>
      <c r="D10605" s="178" t="s">
        <v>9595</v>
      </c>
      <c r="E10605" s="179">
        <v>34613</v>
      </c>
      <c r="F10605" s="180">
        <v>0</v>
      </c>
      <c r="G10605" s="180">
        <v>18718.82</v>
      </c>
      <c r="H10605" s="180">
        <v>9359.4</v>
      </c>
      <c r="I10605" s="180">
        <f t="shared" si="330"/>
        <v>28078.22</v>
      </c>
      <c r="J10605" s="177" t="str">
        <f t="shared" si="331"/>
        <v>Date &gt; 1920</v>
      </c>
    </row>
    <row r="10606" spans="1:10" x14ac:dyDescent="0.3">
      <c r="A10606" s="178" t="s">
        <v>3372</v>
      </c>
      <c r="B10606" s="178" t="s">
        <v>71</v>
      </c>
      <c r="C10606" s="178" t="s">
        <v>1335</v>
      </c>
      <c r="D10606" s="178" t="s">
        <v>9595</v>
      </c>
      <c r="E10606" s="179">
        <v>34641</v>
      </c>
      <c r="F10606" s="180">
        <v>0</v>
      </c>
      <c r="G10606" s="180">
        <v>25779.19</v>
      </c>
      <c r="H10606" s="180">
        <v>12889.6</v>
      </c>
      <c r="I10606" s="180">
        <f t="shared" si="330"/>
        <v>38668.79</v>
      </c>
      <c r="J10606" s="177" t="str">
        <f t="shared" si="331"/>
        <v>Date &gt; 1920</v>
      </c>
    </row>
    <row r="10607" spans="1:10" x14ac:dyDescent="0.3">
      <c r="A10607" s="178" t="s">
        <v>3372</v>
      </c>
      <c r="B10607" s="178" t="s">
        <v>71</v>
      </c>
      <c r="C10607" s="178" t="s">
        <v>1335</v>
      </c>
      <c r="D10607" s="178" t="s">
        <v>9595</v>
      </c>
      <c r="E10607" s="179">
        <v>34681</v>
      </c>
      <c r="F10607" s="180">
        <v>0</v>
      </c>
      <c r="G10607" s="180">
        <v>21339.53</v>
      </c>
      <c r="H10607" s="180">
        <v>10669.77</v>
      </c>
      <c r="I10607" s="180">
        <f t="shared" si="330"/>
        <v>32009.3</v>
      </c>
      <c r="J10607" s="177" t="str">
        <f t="shared" si="331"/>
        <v>Date &gt; 1920</v>
      </c>
    </row>
    <row r="10608" spans="1:10" x14ac:dyDescent="0.3">
      <c r="A10608" s="178" t="s">
        <v>3372</v>
      </c>
      <c r="B10608" s="178" t="s">
        <v>71</v>
      </c>
      <c r="C10608" s="178" t="s">
        <v>1335</v>
      </c>
      <c r="D10608" s="178" t="s">
        <v>9595</v>
      </c>
      <c r="E10608" s="179">
        <v>34689</v>
      </c>
      <c r="F10608" s="180">
        <v>0</v>
      </c>
      <c r="G10608" s="180">
        <v>52957.45</v>
      </c>
      <c r="H10608" s="180">
        <v>26478.69</v>
      </c>
      <c r="I10608" s="180">
        <f t="shared" si="330"/>
        <v>79436.14</v>
      </c>
      <c r="J10608" s="177" t="str">
        <f t="shared" si="331"/>
        <v>Date &gt; 1920</v>
      </c>
    </row>
    <row r="10609" spans="1:10" x14ac:dyDescent="0.3">
      <c r="A10609" s="178" t="s">
        <v>3372</v>
      </c>
      <c r="B10609" s="178" t="s">
        <v>71</v>
      </c>
      <c r="C10609" s="178" t="s">
        <v>1335</v>
      </c>
      <c r="D10609" s="178" t="s">
        <v>9595</v>
      </c>
      <c r="E10609" s="179">
        <v>34746</v>
      </c>
      <c r="F10609" s="180">
        <v>0</v>
      </c>
      <c r="G10609" s="180">
        <v>17751.05</v>
      </c>
      <c r="H10609" s="180">
        <v>8875.5499999999993</v>
      </c>
      <c r="I10609" s="180">
        <f t="shared" si="330"/>
        <v>26626.6</v>
      </c>
      <c r="J10609" s="177" t="str">
        <f t="shared" si="331"/>
        <v>Date &gt; 1920</v>
      </c>
    </row>
    <row r="10610" spans="1:10" x14ac:dyDescent="0.3">
      <c r="A10610" s="178" t="s">
        <v>3372</v>
      </c>
      <c r="B10610" s="178" t="s">
        <v>71</v>
      </c>
      <c r="C10610" s="178" t="s">
        <v>1335</v>
      </c>
      <c r="D10610" s="178" t="s">
        <v>9595</v>
      </c>
      <c r="E10610" s="179">
        <v>34761</v>
      </c>
      <c r="F10610" s="180">
        <v>0</v>
      </c>
      <c r="G10610" s="180">
        <v>7630.41</v>
      </c>
      <c r="H10610" s="180">
        <v>3815.19</v>
      </c>
      <c r="I10610" s="180">
        <f t="shared" si="330"/>
        <v>11445.6</v>
      </c>
      <c r="J10610" s="177" t="str">
        <f t="shared" si="331"/>
        <v>Date &gt; 1920</v>
      </c>
    </row>
    <row r="10611" spans="1:10" x14ac:dyDescent="0.3">
      <c r="A10611" s="178" t="s">
        <v>3372</v>
      </c>
      <c r="B10611" s="178" t="s">
        <v>71</v>
      </c>
      <c r="C10611" s="178" t="s">
        <v>1335</v>
      </c>
      <c r="D10611" s="178" t="s">
        <v>9595</v>
      </c>
      <c r="E10611" s="179">
        <v>34799</v>
      </c>
      <c r="F10611" s="180">
        <v>0</v>
      </c>
      <c r="G10611" s="180">
        <v>10893.96</v>
      </c>
      <c r="H10611" s="180">
        <v>5446.99</v>
      </c>
      <c r="I10611" s="180">
        <f t="shared" si="330"/>
        <v>16340.949999999999</v>
      </c>
      <c r="J10611" s="177" t="str">
        <f t="shared" si="331"/>
        <v>Date &gt; 1920</v>
      </c>
    </row>
    <row r="10612" spans="1:10" x14ac:dyDescent="0.3">
      <c r="A10612" s="178" t="s">
        <v>3372</v>
      </c>
      <c r="B10612" s="178" t="s">
        <v>71</v>
      </c>
      <c r="C10612" s="178" t="s">
        <v>1335</v>
      </c>
      <c r="D10612" s="178" t="s">
        <v>9595</v>
      </c>
      <c r="E10612" s="179">
        <v>34844</v>
      </c>
      <c r="F10612" s="180">
        <v>0</v>
      </c>
      <c r="G10612" s="180">
        <v>5343.84</v>
      </c>
      <c r="H10612" s="180">
        <v>2671.91</v>
      </c>
      <c r="I10612" s="180">
        <f t="shared" si="330"/>
        <v>8015.75</v>
      </c>
      <c r="J10612" s="177" t="str">
        <f t="shared" si="331"/>
        <v>Date &gt; 1920</v>
      </c>
    </row>
    <row r="10613" spans="1:10" x14ac:dyDescent="0.3">
      <c r="A10613" s="178" t="s">
        <v>3372</v>
      </c>
      <c r="B10613" s="178" t="s">
        <v>71</v>
      </c>
      <c r="C10613" s="178" t="s">
        <v>1335</v>
      </c>
      <c r="D10613" s="178" t="s">
        <v>9595</v>
      </c>
      <c r="E10613" s="179">
        <v>34988</v>
      </c>
      <c r="F10613" s="180">
        <v>0</v>
      </c>
      <c r="G10613" s="180">
        <v>18495.09</v>
      </c>
      <c r="H10613" s="180">
        <v>9247.56</v>
      </c>
      <c r="I10613" s="180">
        <f t="shared" si="330"/>
        <v>27742.65</v>
      </c>
      <c r="J10613" s="177" t="str">
        <f t="shared" si="331"/>
        <v>Date &gt; 1920</v>
      </c>
    </row>
    <row r="10614" spans="1:10" x14ac:dyDescent="0.3">
      <c r="A10614" s="178" t="s">
        <v>3372</v>
      </c>
      <c r="B10614" s="178" t="s">
        <v>71</v>
      </c>
      <c r="C10614" s="178" t="s">
        <v>1335</v>
      </c>
      <c r="D10614" s="178" t="s">
        <v>9595</v>
      </c>
      <c r="E10614" s="179">
        <v>35643</v>
      </c>
      <c r="F10614" s="180">
        <v>0</v>
      </c>
      <c r="G10614" s="180">
        <v>23789.79</v>
      </c>
      <c r="H10614" s="180">
        <v>0</v>
      </c>
      <c r="I10614" s="180">
        <f t="shared" si="330"/>
        <v>23789.79</v>
      </c>
      <c r="J10614" s="177" t="str">
        <f t="shared" si="331"/>
        <v>Date &gt; 1920</v>
      </c>
    </row>
    <row r="10615" spans="1:10" x14ac:dyDescent="0.3">
      <c r="A10615" s="178" t="s">
        <v>3372</v>
      </c>
      <c r="B10615" s="178" t="s">
        <v>71</v>
      </c>
      <c r="C10615" s="178" t="s">
        <v>1335</v>
      </c>
      <c r="D10615" s="178" t="s">
        <v>7099</v>
      </c>
      <c r="E10615" s="179">
        <v>34603</v>
      </c>
      <c r="F10615" s="180">
        <v>0</v>
      </c>
      <c r="G10615" s="180">
        <v>30556.91</v>
      </c>
      <c r="H10615" s="180">
        <v>15278.45</v>
      </c>
      <c r="I10615" s="180">
        <f t="shared" si="330"/>
        <v>45835.360000000001</v>
      </c>
      <c r="J10615" s="177" t="str">
        <f t="shared" si="331"/>
        <v>Date &gt; 1920</v>
      </c>
    </row>
    <row r="10616" spans="1:10" x14ac:dyDescent="0.3">
      <c r="A10616" s="178" t="s">
        <v>3372</v>
      </c>
      <c r="B10616" s="178" t="s">
        <v>71</v>
      </c>
      <c r="C10616" s="178" t="s">
        <v>1335</v>
      </c>
      <c r="D10616" s="178" t="s">
        <v>7099</v>
      </c>
      <c r="E10616" s="179">
        <v>34603</v>
      </c>
      <c r="F10616" s="180">
        <v>0</v>
      </c>
      <c r="G10616" s="180">
        <v>24067.93</v>
      </c>
      <c r="H10616" s="180">
        <v>12033.97</v>
      </c>
      <c r="I10616" s="180">
        <f t="shared" si="330"/>
        <v>36101.9</v>
      </c>
      <c r="J10616" s="177" t="str">
        <f t="shared" si="331"/>
        <v>Date &gt; 1920</v>
      </c>
    </row>
    <row r="10617" spans="1:10" x14ac:dyDescent="0.3">
      <c r="A10617" s="178" t="s">
        <v>3372</v>
      </c>
      <c r="B10617" s="178" t="s">
        <v>71</v>
      </c>
      <c r="C10617" s="178" t="s">
        <v>1335</v>
      </c>
      <c r="D10617" s="178" t="s">
        <v>7099</v>
      </c>
      <c r="E10617" s="179">
        <v>35256</v>
      </c>
      <c r="F10617" s="180">
        <v>0</v>
      </c>
      <c r="G10617" s="180">
        <v>29375.16</v>
      </c>
      <c r="H10617" s="180">
        <v>14687.58</v>
      </c>
      <c r="I10617" s="180">
        <f t="shared" si="330"/>
        <v>44062.74</v>
      </c>
      <c r="J10617" s="177" t="str">
        <f t="shared" si="331"/>
        <v>Date &gt; 1920</v>
      </c>
    </row>
    <row r="10618" spans="1:10" x14ac:dyDescent="0.3">
      <c r="A10618" s="178" t="s">
        <v>3372</v>
      </c>
      <c r="B10618" s="178" t="s">
        <v>71</v>
      </c>
      <c r="C10618" s="178" t="s">
        <v>1335</v>
      </c>
      <c r="D10618" s="178" t="s">
        <v>7099</v>
      </c>
      <c r="E10618" s="179">
        <v>35643</v>
      </c>
      <c r="F10618" s="180">
        <v>0</v>
      </c>
      <c r="G10618" s="180">
        <v>6547.83</v>
      </c>
      <c r="H10618" s="180">
        <v>0</v>
      </c>
      <c r="I10618" s="180">
        <f t="shared" si="330"/>
        <v>6547.83</v>
      </c>
      <c r="J10618" s="177" t="str">
        <f t="shared" si="331"/>
        <v>Date &gt; 1920</v>
      </c>
    </row>
    <row r="10619" spans="1:10" x14ac:dyDescent="0.3">
      <c r="A10619" s="178" t="s">
        <v>3372</v>
      </c>
      <c r="B10619" s="178" t="s">
        <v>71</v>
      </c>
      <c r="C10619" s="178" t="s">
        <v>1335</v>
      </c>
      <c r="D10619" s="178" t="s">
        <v>7376</v>
      </c>
      <c r="E10619" s="179">
        <v>35193</v>
      </c>
      <c r="F10619" s="180">
        <v>0</v>
      </c>
      <c r="G10619" s="180">
        <v>2396</v>
      </c>
      <c r="H10619" s="180">
        <v>1198</v>
      </c>
      <c r="I10619" s="180">
        <f t="shared" si="330"/>
        <v>3594</v>
      </c>
      <c r="J10619" s="177" t="str">
        <f t="shared" si="331"/>
        <v>Date &gt; 1920</v>
      </c>
    </row>
    <row r="10620" spans="1:10" x14ac:dyDescent="0.3">
      <c r="A10620" s="178" t="s">
        <v>3372</v>
      </c>
      <c r="B10620" s="178" t="s">
        <v>71</v>
      </c>
      <c r="C10620" s="178" t="s">
        <v>1335</v>
      </c>
      <c r="D10620" s="178" t="s">
        <v>9596</v>
      </c>
      <c r="E10620" s="179">
        <v>35878</v>
      </c>
      <c r="F10620" s="180">
        <v>0</v>
      </c>
      <c r="G10620" s="180">
        <v>74000</v>
      </c>
      <c r="H10620" s="180">
        <v>37000</v>
      </c>
      <c r="I10620" s="180">
        <f t="shared" si="330"/>
        <v>111000</v>
      </c>
      <c r="J10620" s="177" t="str">
        <f t="shared" si="331"/>
        <v>Date &gt; 1920</v>
      </c>
    </row>
    <row r="10621" spans="1:10" x14ac:dyDescent="0.3">
      <c r="A10621" s="178" t="s">
        <v>3372</v>
      </c>
      <c r="B10621" s="178" t="s">
        <v>71</v>
      </c>
      <c r="C10621" s="178" t="s">
        <v>1335</v>
      </c>
      <c r="D10621" s="178" t="s">
        <v>9597</v>
      </c>
      <c r="E10621" s="179">
        <v>36028</v>
      </c>
      <c r="F10621" s="180">
        <v>0</v>
      </c>
      <c r="G10621" s="180">
        <v>15900</v>
      </c>
      <c r="H10621" s="180">
        <v>10600</v>
      </c>
      <c r="I10621" s="180">
        <f t="shared" si="330"/>
        <v>26500</v>
      </c>
      <c r="J10621" s="177" t="str">
        <f t="shared" si="331"/>
        <v>Date &gt; 1920</v>
      </c>
    </row>
    <row r="10622" spans="1:10" x14ac:dyDescent="0.3">
      <c r="A10622" s="178" t="s">
        <v>3372</v>
      </c>
      <c r="B10622" s="178" t="s">
        <v>71</v>
      </c>
      <c r="C10622" s="178" t="s">
        <v>1335</v>
      </c>
      <c r="D10622" s="178" t="s">
        <v>9598</v>
      </c>
      <c r="E10622" s="179">
        <v>36992</v>
      </c>
      <c r="F10622" s="180">
        <v>304604</v>
      </c>
      <c r="G10622" s="180">
        <v>0</v>
      </c>
      <c r="H10622" s="180">
        <v>33846.199999999997</v>
      </c>
      <c r="I10622" s="180">
        <f t="shared" si="330"/>
        <v>338450.2</v>
      </c>
      <c r="J10622" s="177" t="str">
        <f t="shared" si="331"/>
        <v>Date &gt; 1920</v>
      </c>
    </row>
    <row r="10623" spans="1:10" x14ac:dyDescent="0.3">
      <c r="A10623" s="178" t="s">
        <v>3372</v>
      </c>
      <c r="B10623" s="178" t="s">
        <v>71</v>
      </c>
      <c r="C10623" s="178" t="s">
        <v>1335</v>
      </c>
      <c r="D10623" s="178" t="s">
        <v>9598</v>
      </c>
      <c r="E10623" s="179">
        <v>37264</v>
      </c>
      <c r="F10623" s="180">
        <v>76172</v>
      </c>
      <c r="G10623" s="180">
        <v>0</v>
      </c>
      <c r="H10623" s="180">
        <v>8463.0400000000009</v>
      </c>
      <c r="I10623" s="180">
        <f t="shared" si="330"/>
        <v>84635.040000000008</v>
      </c>
      <c r="J10623" s="177" t="str">
        <f t="shared" si="331"/>
        <v>Date &gt; 1920</v>
      </c>
    </row>
    <row r="10624" spans="1:10" x14ac:dyDescent="0.3">
      <c r="A10624" s="178" t="s">
        <v>3372</v>
      </c>
      <c r="B10624" s="178" t="s">
        <v>71</v>
      </c>
      <c r="C10624" s="178" t="s">
        <v>1335</v>
      </c>
      <c r="D10624" s="178" t="s">
        <v>9598</v>
      </c>
      <c r="E10624" s="179">
        <v>37720</v>
      </c>
      <c r="F10624" s="180">
        <v>90976</v>
      </c>
      <c r="G10624" s="180">
        <v>0</v>
      </c>
      <c r="H10624" s="180">
        <v>10109.41</v>
      </c>
      <c r="I10624" s="180">
        <f t="shared" si="330"/>
        <v>101085.41</v>
      </c>
      <c r="J10624" s="177" t="str">
        <f t="shared" si="331"/>
        <v>Date &gt; 1920</v>
      </c>
    </row>
    <row r="10625" spans="1:10" x14ac:dyDescent="0.3">
      <c r="A10625" s="178" t="s">
        <v>3372</v>
      </c>
      <c r="B10625" s="178" t="s">
        <v>71</v>
      </c>
      <c r="C10625" s="178" t="s">
        <v>1335</v>
      </c>
      <c r="D10625" s="178" t="s">
        <v>9598</v>
      </c>
      <c r="E10625" s="179">
        <v>37825</v>
      </c>
      <c r="F10625" s="180">
        <v>46876</v>
      </c>
      <c r="G10625" s="180">
        <v>0</v>
      </c>
      <c r="H10625" s="180">
        <v>5208.71</v>
      </c>
      <c r="I10625" s="180">
        <f t="shared" si="330"/>
        <v>52084.71</v>
      </c>
      <c r="J10625" s="177" t="str">
        <f t="shared" si="331"/>
        <v>Date &gt; 1920</v>
      </c>
    </row>
    <row r="10626" spans="1:10" x14ac:dyDescent="0.3">
      <c r="A10626" s="178" t="s">
        <v>3372</v>
      </c>
      <c r="B10626" s="178" t="s">
        <v>71</v>
      </c>
      <c r="C10626" s="178" t="s">
        <v>1335</v>
      </c>
      <c r="D10626" s="178" t="s">
        <v>9599</v>
      </c>
      <c r="E10626" s="179">
        <v>36985</v>
      </c>
      <c r="F10626" s="180">
        <v>0</v>
      </c>
      <c r="G10626" s="180">
        <v>44703.54</v>
      </c>
      <c r="H10626" s="180">
        <v>29802.37</v>
      </c>
      <c r="I10626" s="180">
        <f t="shared" si="330"/>
        <v>74505.91</v>
      </c>
      <c r="J10626" s="177" t="str">
        <f t="shared" si="331"/>
        <v>Date &gt; 1920</v>
      </c>
    </row>
    <row r="10627" spans="1:10" x14ac:dyDescent="0.3">
      <c r="A10627" s="178" t="s">
        <v>3372</v>
      </c>
      <c r="B10627" s="178" t="s">
        <v>71</v>
      </c>
      <c r="C10627" s="178" t="s">
        <v>1335</v>
      </c>
      <c r="D10627" s="178" t="s">
        <v>9599</v>
      </c>
      <c r="E10627" s="179">
        <v>37393</v>
      </c>
      <c r="F10627" s="180">
        <v>0</v>
      </c>
      <c r="G10627" s="180">
        <v>4636.38</v>
      </c>
      <c r="H10627" s="180">
        <v>3090.92</v>
      </c>
      <c r="I10627" s="180">
        <f t="shared" si="330"/>
        <v>7727.3</v>
      </c>
      <c r="J10627" s="177" t="str">
        <f t="shared" si="331"/>
        <v>Date &gt; 1920</v>
      </c>
    </row>
    <row r="10628" spans="1:10" x14ac:dyDescent="0.3">
      <c r="A10628" s="178" t="s">
        <v>3372</v>
      </c>
      <c r="B10628" s="178" t="s">
        <v>71</v>
      </c>
      <c r="C10628" s="178" t="s">
        <v>1335</v>
      </c>
      <c r="D10628" s="178" t="s">
        <v>9599</v>
      </c>
      <c r="E10628" s="179">
        <v>37714</v>
      </c>
      <c r="F10628" s="180">
        <v>0</v>
      </c>
      <c r="G10628" s="180">
        <v>4214.1400000000003</v>
      </c>
      <c r="H10628" s="180">
        <v>2809.42</v>
      </c>
      <c r="I10628" s="180">
        <f t="shared" si="330"/>
        <v>7023.56</v>
      </c>
      <c r="J10628" s="177" t="str">
        <f t="shared" si="331"/>
        <v>Date &gt; 1920</v>
      </c>
    </row>
    <row r="10629" spans="1:10" x14ac:dyDescent="0.3">
      <c r="A10629" s="178" t="s">
        <v>3372</v>
      </c>
      <c r="B10629" s="178" t="s">
        <v>71</v>
      </c>
      <c r="C10629" s="178" t="s">
        <v>1335</v>
      </c>
      <c r="D10629" s="178" t="s">
        <v>9599</v>
      </c>
      <c r="E10629" s="179">
        <v>37816</v>
      </c>
      <c r="F10629" s="180">
        <v>0</v>
      </c>
      <c r="G10629" s="180">
        <v>5355.41</v>
      </c>
      <c r="H10629" s="180">
        <v>3570.27</v>
      </c>
      <c r="I10629" s="180">
        <f t="shared" ref="I10629:I10692" si="332">SUM(F10629:H10629)</f>
        <v>8925.68</v>
      </c>
      <c r="J10629" s="177" t="str">
        <f t="shared" ref="J10629:J10692" si="333">IF(OR(YEAR(E10629)&gt; 1920, ISBLANK(E10629)), "Date &gt; 1920", "Sketchy date")</f>
        <v>Date &gt; 1920</v>
      </c>
    </row>
    <row r="10630" spans="1:10" x14ac:dyDescent="0.3">
      <c r="A10630" s="178" t="s">
        <v>3372</v>
      </c>
      <c r="B10630" s="178" t="s">
        <v>71</v>
      </c>
      <c r="C10630" s="178" t="s">
        <v>1335</v>
      </c>
      <c r="D10630" s="178" t="s">
        <v>9600</v>
      </c>
      <c r="E10630" s="179">
        <v>37998</v>
      </c>
      <c r="F10630" s="180">
        <v>50624</v>
      </c>
      <c r="G10630" s="180">
        <v>0</v>
      </c>
      <c r="H10630" s="180">
        <v>5624.88</v>
      </c>
      <c r="I10630" s="180">
        <f t="shared" si="332"/>
        <v>56248.88</v>
      </c>
      <c r="J10630" s="177" t="str">
        <f t="shared" si="333"/>
        <v>Date &gt; 1920</v>
      </c>
    </row>
    <row r="10631" spans="1:10" x14ac:dyDescent="0.3">
      <c r="A10631" s="178" t="s">
        <v>3372</v>
      </c>
      <c r="B10631" s="178" t="s">
        <v>71</v>
      </c>
      <c r="C10631" s="178" t="s">
        <v>1335</v>
      </c>
      <c r="D10631" s="178" t="s">
        <v>9600</v>
      </c>
      <c r="E10631" s="179">
        <v>38106</v>
      </c>
      <c r="F10631" s="180">
        <v>44924</v>
      </c>
      <c r="G10631" s="180">
        <v>0</v>
      </c>
      <c r="H10631" s="180">
        <v>4992</v>
      </c>
      <c r="I10631" s="180">
        <f t="shared" si="332"/>
        <v>49916</v>
      </c>
      <c r="J10631" s="177" t="str">
        <f t="shared" si="333"/>
        <v>Date &gt; 1920</v>
      </c>
    </row>
    <row r="10632" spans="1:10" x14ac:dyDescent="0.3">
      <c r="A10632" s="178" t="s">
        <v>3372</v>
      </c>
      <c r="B10632" s="178" t="s">
        <v>71</v>
      </c>
      <c r="C10632" s="178" t="s">
        <v>1335</v>
      </c>
      <c r="D10632" s="178" t="s">
        <v>9600</v>
      </c>
      <c r="E10632" s="179">
        <v>38300</v>
      </c>
      <c r="F10632" s="180">
        <v>43895</v>
      </c>
      <c r="G10632" s="180">
        <v>0</v>
      </c>
      <c r="H10632" s="180">
        <v>4877.4399999999996</v>
      </c>
      <c r="I10632" s="180">
        <f t="shared" si="332"/>
        <v>48772.44</v>
      </c>
      <c r="J10632" s="177" t="str">
        <f t="shared" si="333"/>
        <v>Date &gt; 1920</v>
      </c>
    </row>
    <row r="10633" spans="1:10" x14ac:dyDescent="0.3">
      <c r="A10633" s="178" t="s">
        <v>3372</v>
      </c>
      <c r="B10633" s="178" t="s">
        <v>71</v>
      </c>
      <c r="C10633" s="178" t="s">
        <v>1335</v>
      </c>
      <c r="D10633" s="178" t="s">
        <v>9600</v>
      </c>
      <c r="E10633" s="179">
        <v>38784</v>
      </c>
      <c r="F10633" s="180">
        <v>4407</v>
      </c>
      <c r="G10633" s="180">
        <v>0</v>
      </c>
      <c r="H10633" s="180">
        <v>490.47</v>
      </c>
      <c r="I10633" s="180">
        <f t="shared" si="332"/>
        <v>4897.47</v>
      </c>
      <c r="J10633" s="177" t="str">
        <f t="shared" si="333"/>
        <v>Date &gt; 1920</v>
      </c>
    </row>
    <row r="10634" spans="1:10" x14ac:dyDescent="0.3">
      <c r="A10634" s="178" t="s">
        <v>3372</v>
      </c>
      <c r="B10634" s="178" t="s">
        <v>71</v>
      </c>
      <c r="C10634" s="178" t="s">
        <v>1335</v>
      </c>
      <c r="D10634" s="178" t="s">
        <v>9601</v>
      </c>
      <c r="E10634" s="179">
        <v>38447</v>
      </c>
      <c r="F10634" s="180">
        <v>296858</v>
      </c>
      <c r="G10634" s="180">
        <v>0</v>
      </c>
      <c r="H10634" s="180">
        <v>15625.39</v>
      </c>
      <c r="I10634" s="180">
        <f t="shared" si="332"/>
        <v>312483.39</v>
      </c>
      <c r="J10634" s="177" t="str">
        <f t="shared" si="333"/>
        <v>Date &gt; 1920</v>
      </c>
    </row>
    <row r="10635" spans="1:10" x14ac:dyDescent="0.3">
      <c r="A10635" s="178" t="s">
        <v>3372</v>
      </c>
      <c r="B10635" s="178" t="s">
        <v>71</v>
      </c>
      <c r="C10635" s="178" t="s">
        <v>1335</v>
      </c>
      <c r="D10635" s="178" t="s">
        <v>9601</v>
      </c>
      <c r="E10635" s="179">
        <v>38762</v>
      </c>
      <c r="F10635" s="180">
        <v>6208</v>
      </c>
      <c r="G10635" s="180">
        <v>0</v>
      </c>
      <c r="H10635" s="180">
        <v>326.85000000000002</v>
      </c>
      <c r="I10635" s="180">
        <f t="shared" si="332"/>
        <v>6534.85</v>
      </c>
      <c r="J10635" s="177" t="str">
        <f t="shared" si="333"/>
        <v>Date &gt; 1920</v>
      </c>
    </row>
    <row r="10636" spans="1:10" x14ac:dyDescent="0.3">
      <c r="A10636" s="178" t="s">
        <v>3372</v>
      </c>
      <c r="B10636" s="178" t="s">
        <v>71</v>
      </c>
      <c r="C10636" s="178" t="s">
        <v>1335</v>
      </c>
      <c r="D10636" s="178" t="s">
        <v>9601</v>
      </c>
      <c r="E10636" s="179">
        <v>38972</v>
      </c>
      <c r="F10636" s="180">
        <v>880</v>
      </c>
      <c r="G10636" s="180">
        <v>0</v>
      </c>
      <c r="H10636" s="180">
        <v>44.66</v>
      </c>
      <c r="I10636" s="180">
        <f t="shared" si="332"/>
        <v>924.66</v>
      </c>
      <c r="J10636" s="177" t="str">
        <f t="shared" si="333"/>
        <v>Date &gt; 1920</v>
      </c>
    </row>
    <row r="10637" spans="1:10" x14ac:dyDescent="0.3">
      <c r="A10637" s="178" t="s">
        <v>3372</v>
      </c>
      <c r="B10637" s="178" t="s">
        <v>71</v>
      </c>
      <c r="C10637" s="178" t="s">
        <v>1335</v>
      </c>
      <c r="D10637" s="178" t="s">
        <v>9602</v>
      </c>
      <c r="E10637" s="179">
        <v>38666</v>
      </c>
      <c r="F10637" s="180">
        <v>0</v>
      </c>
      <c r="G10637" s="180">
        <v>16498.3</v>
      </c>
      <c r="H10637" s="180">
        <v>7070.7</v>
      </c>
      <c r="I10637" s="180">
        <f t="shared" si="332"/>
        <v>23569</v>
      </c>
      <c r="J10637" s="177" t="str">
        <f t="shared" si="333"/>
        <v>Date &gt; 1920</v>
      </c>
    </row>
    <row r="10638" spans="1:10" x14ac:dyDescent="0.3">
      <c r="A10638" s="178" t="s">
        <v>3372</v>
      </c>
      <c r="B10638" s="178" t="s">
        <v>71</v>
      </c>
      <c r="C10638" s="178" t="s">
        <v>1335</v>
      </c>
      <c r="D10638" s="178" t="s">
        <v>9603</v>
      </c>
      <c r="E10638" s="179">
        <v>38762</v>
      </c>
      <c r="F10638" s="180">
        <v>425550</v>
      </c>
      <c r="G10638" s="180">
        <v>0</v>
      </c>
      <c r="H10638" s="180">
        <v>23591.58</v>
      </c>
      <c r="I10638" s="180">
        <f t="shared" si="332"/>
        <v>449141.58</v>
      </c>
      <c r="J10638" s="177" t="str">
        <f t="shared" si="333"/>
        <v>Date &gt; 1920</v>
      </c>
    </row>
    <row r="10639" spans="1:10" x14ac:dyDescent="0.3">
      <c r="A10639" s="178" t="s">
        <v>3372</v>
      </c>
      <c r="B10639" s="178" t="s">
        <v>71</v>
      </c>
      <c r="C10639" s="178" t="s">
        <v>1335</v>
      </c>
      <c r="D10639" s="178" t="s">
        <v>9603</v>
      </c>
      <c r="E10639" s="179">
        <v>39302</v>
      </c>
      <c r="F10639" s="180">
        <v>-150000</v>
      </c>
      <c r="G10639" s="180">
        <v>0</v>
      </c>
      <c r="H10639" s="180">
        <v>0</v>
      </c>
      <c r="I10639" s="180">
        <f t="shared" si="332"/>
        <v>-150000</v>
      </c>
      <c r="J10639" s="177" t="str">
        <f t="shared" si="333"/>
        <v>Date &gt; 1920</v>
      </c>
    </row>
    <row r="10640" spans="1:10" x14ac:dyDescent="0.3">
      <c r="A10640" s="178" t="s">
        <v>3372</v>
      </c>
      <c r="B10640" s="178" t="s">
        <v>71</v>
      </c>
      <c r="C10640" s="178" t="s">
        <v>1335</v>
      </c>
      <c r="D10640" s="178" t="s">
        <v>9603</v>
      </c>
      <c r="E10640" s="179">
        <v>39302</v>
      </c>
      <c r="F10640" s="180">
        <v>-10000</v>
      </c>
      <c r="G10640" s="180">
        <v>0</v>
      </c>
      <c r="H10640" s="180">
        <v>0</v>
      </c>
      <c r="I10640" s="180">
        <f t="shared" si="332"/>
        <v>-10000</v>
      </c>
      <c r="J10640" s="177" t="str">
        <f t="shared" si="333"/>
        <v>Date &gt; 1920</v>
      </c>
    </row>
    <row r="10641" spans="1:10" x14ac:dyDescent="0.3">
      <c r="A10641" s="178" t="s">
        <v>3372</v>
      </c>
      <c r="B10641" s="178" t="s">
        <v>71</v>
      </c>
      <c r="C10641" s="178" t="s">
        <v>1335</v>
      </c>
      <c r="D10641" s="178" t="s">
        <v>9603</v>
      </c>
      <c r="E10641" s="179">
        <v>39302</v>
      </c>
      <c r="F10641" s="180">
        <v>150000</v>
      </c>
      <c r="G10641" s="180">
        <v>0</v>
      </c>
      <c r="H10641" s="180">
        <v>0</v>
      </c>
      <c r="I10641" s="180">
        <f t="shared" si="332"/>
        <v>150000</v>
      </c>
      <c r="J10641" s="177" t="str">
        <f t="shared" si="333"/>
        <v>Date &gt; 1920</v>
      </c>
    </row>
    <row r="10642" spans="1:10" x14ac:dyDescent="0.3">
      <c r="A10642" s="178" t="s">
        <v>3372</v>
      </c>
      <c r="B10642" s="178" t="s">
        <v>71</v>
      </c>
      <c r="C10642" s="178" t="s">
        <v>1335</v>
      </c>
      <c r="D10642" s="178" t="s">
        <v>9603</v>
      </c>
      <c r="E10642" s="179">
        <v>39308</v>
      </c>
      <c r="F10642" s="180">
        <v>10000</v>
      </c>
      <c r="G10642" s="180">
        <v>1558.42</v>
      </c>
      <c r="H10642" s="180">
        <v>13016.94</v>
      </c>
      <c r="I10642" s="180">
        <f t="shared" si="332"/>
        <v>24575.360000000001</v>
      </c>
      <c r="J10642" s="177" t="str">
        <f t="shared" si="333"/>
        <v>Date &gt; 1920</v>
      </c>
    </row>
    <row r="10643" spans="1:10" x14ac:dyDescent="0.3">
      <c r="A10643" s="178" t="s">
        <v>3372</v>
      </c>
      <c r="B10643" s="178" t="s">
        <v>71</v>
      </c>
      <c r="C10643" s="178" t="s">
        <v>1335</v>
      </c>
      <c r="D10643" s="178" t="s">
        <v>9603</v>
      </c>
      <c r="E10643" s="179">
        <v>39308</v>
      </c>
      <c r="F10643" s="180">
        <v>75331</v>
      </c>
      <c r="G10643" s="180">
        <v>0</v>
      </c>
      <c r="H10643" s="180">
        <v>0</v>
      </c>
      <c r="I10643" s="180">
        <f t="shared" si="332"/>
        <v>75331</v>
      </c>
      <c r="J10643" s="177" t="str">
        <f t="shared" si="333"/>
        <v>Date &gt; 1920</v>
      </c>
    </row>
    <row r="10644" spans="1:10" x14ac:dyDescent="0.3">
      <c r="A10644" s="178" t="s">
        <v>3372</v>
      </c>
      <c r="B10644" s="178" t="s">
        <v>71</v>
      </c>
      <c r="C10644" s="178" t="s">
        <v>1335</v>
      </c>
      <c r="D10644" s="178" t="s">
        <v>9603</v>
      </c>
      <c r="E10644" s="179">
        <v>39308</v>
      </c>
      <c r="F10644" s="180">
        <v>0</v>
      </c>
      <c r="G10644" s="180">
        <v>22349.58</v>
      </c>
      <c r="H10644" s="180">
        <v>0</v>
      </c>
      <c r="I10644" s="180">
        <f t="shared" si="332"/>
        <v>22349.58</v>
      </c>
      <c r="J10644" s="177" t="str">
        <f t="shared" si="333"/>
        <v>Date &gt; 1920</v>
      </c>
    </row>
    <row r="10645" spans="1:10" x14ac:dyDescent="0.3">
      <c r="A10645" s="178" t="s">
        <v>3372</v>
      </c>
      <c r="B10645" s="178" t="s">
        <v>71</v>
      </c>
      <c r="C10645" s="178" t="s">
        <v>1335</v>
      </c>
      <c r="D10645" s="178" t="s">
        <v>9604</v>
      </c>
      <c r="E10645" s="179">
        <v>39216</v>
      </c>
      <c r="F10645" s="180">
        <v>0</v>
      </c>
      <c r="G10645" s="180">
        <v>4473.75</v>
      </c>
      <c r="H10645" s="180">
        <v>1917.32</v>
      </c>
      <c r="I10645" s="180">
        <f t="shared" si="332"/>
        <v>6391.07</v>
      </c>
      <c r="J10645" s="177" t="str">
        <f t="shared" si="333"/>
        <v>Date &gt; 1920</v>
      </c>
    </row>
    <row r="10646" spans="1:10" x14ac:dyDescent="0.3">
      <c r="A10646" s="178" t="s">
        <v>3372</v>
      </c>
      <c r="B10646" s="178" t="s">
        <v>71</v>
      </c>
      <c r="C10646" s="178" t="s">
        <v>1335</v>
      </c>
      <c r="D10646" s="178" t="s">
        <v>9605</v>
      </c>
      <c r="E10646" s="179">
        <v>39538</v>
      </c>
      <c r="F10646" s="180">
        <v>371107</v>
      </c>
      <c r="G10646" s="180">
        <v>0</v>
      </c>
      <c r="H10646" s="180">
        <v>19533.46</v>
      </c>
      <c r="I10646" s="180">
        <f t="shared" si="332"/>
        <v>390640.46</v>
      </c>
      <c r="J10646" s="177" t="str">
        <f t="shared" si="333"/>
        <v>Date &gt; 1920</v>
      </c>
    </row>
    <row r="10647" spans="1:10" x14ac:dyDescent="0.3">
      <c r="A10647" s="178" t="s">
        <v>3372</v>
      </c>
      <c r="B10647" s="178" t="s">
        <v>71</v>
      </c>
      <c r="C10647" s="178" t="s">
        <v>1335</v>
      </c>
      <c r="D10647" s="178" t="s">
        <v>9605</v>
      </c>
      <c r="E10647" s="179">
        <v>39842</v>
      </c>
      <c r="F10647" s="180">
        <v>117911</v>
      </c>
      <c r="G10647" s="180">
        <v>0</v>
      </c>
      <c r="H10647" s="180">
        <v>6205.04</v>
      </c>
      <c r="I10647" s="180">
        <f t="shared" si="332"/>
        <v>124116.04</v>
      </c>
      <c r="J10647" s="177" t="str">
        <f t="shared" si="333"/>
        <v>Date &gt; 1920</v>
      </c>
    </row>
    <row r="10648" spans="1:10" x14ac:dyDescent="0.3">
      <c r="A10648" s="178" t="s">
        <v>3372</v>
      </c>
      <c r="B10648" s="178" t="s">
        <v>71</v>
      </c>
      <c r="C10648" s="178" t="s">
        <v>1335</v>
      </c>
      <c r="D10648" s="178" t="s">
        <v>9605</v>
      </c>
      <c r="E10648" s="179">
        <v>39899</v>
      </c>
      <c r="F10648" s="180">
        <v>76284</v>
      </c>
      <c r="G10648" s="180">
        <v>0</v>
      </c>
      <c r="H10648" s="180">
        <v>5145.6499999999996</v>
      </c>
      <c r="I10648" s="180">
        <f t="shared" si="332"/>
        <v>81429.649999999994</v>
      </c>
      <c r="J10648" s="177" t="str">
        <f t="shared" si="333"/>
        <v>Date &gt; 1920</v>
      </c>
    </row>
    <row r="10649" spans="1:10" x14ac:dyDescent="0.3">
      <c r="A10649" s="178" t="s">
        <v>3372</v>
      </c>
      <c r="B10649" s="178" t="s">
        <v>71</v>
      </c>
      <c r="C10649" s="178" t="s">
        <v>1335</v>
      </c>
      <c r="D10649" s="178" t="s">
        <v>9605</v>
      </c>
      <c r="E10649" s="179">
        <v>40276</v>
      </c>
      <c r="F10649" s="180">
        <v>40886</v>
      </c>
      <c r="G10649" s="180">
        <v>0</v>
      </c>
      <c r="H10649" s="180">
        <v>1021.05</v>
      </c>
      <c r="I10649" s="180">
        <f t="shared" si="332"/>
        <v>41907.050000000003</v>
      </c>
      <c r="J10649" s="177" t="str">
        <f t="shared" si="333"/>
        <v>Date &gt; 1920</v>
      </c>
    </row>
    <row r="10650" spans="1:10" x14ac:dyDescent="0.3">
      <c r="A10650" s="178" t="s">
        <v>3372</v>
      </c>
      <c r="B10650" s="178" t="s">
        <v>71</v>
      </c>
      <c r="C10650" s="178" t="s">
        <v>1335</v>
      </c>
      <c r="D10650" s="178" t="s">
        <v>9606</v>
      </c>
      <c r="E10650" s="179">
        <v>40245</v>
      </c>
      <c r="F10650" s="180">
        <v>289873</v>
      </c>
      <c r="G10650" s="180">
        <v>0</v>
      </c>
      <c r="H10650" s="180">
        <v>15685.85</v>
      </c>
      <c r="I10650" s="180">
        <f t="shared" si="332"/>
        <v>305558.84999999998</v>
      </c>
      <c r="J10650" s="177" t="str">
        <f t="shared" si="333"/>
        <v>Date &gt; 1920</v>
      </c>
    </row>
    <row r="10651" spans="1:10" x14ac:dyDescent="0.3">
      <c r="A10651" s="178" t="s">
        <v>3372</v>
      </c>
      <c r="B10651" s="178" t="s">
        <v>71</v>
      </c>
      <c r="C10651" s="178" t="s">
        <v>1335</v>
      </c>
      <c r="D10651" s="178" t="s">
        <v>9606</v>
      </c>
      <c r="E10651" s="179">
        <v>40340</v>
      </c>
      <c r="F10651" s="180">
        <v>10000</v>
      </c>
      <c r="G10651" s="180">
        <v>0</v>
      </c>
      <c r="H10651" s="180">
        <v>97.79</v>
      </c>
      <c r="I10651" s="180">
        <f t="shared" si="332"/>
        <v>10097.790000000001</v>
      </c>
      <c r="J10651" s="177" t="str">
        <f t="shared" si="333"/>
        <v>Date &gt; 1920</v>
      </c>
    </row>
    <row r="10652" spans="1:10" x14ac:dyDescent="0.3">
      <c r="A10652" s="178" t="s">
        <v>3372</v>
      </c>
      <c r="B10652" s="178" t="s">
        <v>71</v>
      </c>
      <c r="C10652" s="178" t="s">
        <v>1335</v>
      </c>
      <c r="D10652" s="178" t="s">
        <v>9606</v>
      </c>
      <c r="E10652" s="179">
        <v>40371</v>
      </c>
      <c r="F10652" s="180">
        <v>996</v>
      </c>
      <c r="G10652" s="180">
        <v>0</v>
      </c>
      <c r="H10652" s="180">
        <v>0</v>
      </c>
      <c r="I10652" s="180">
        <f t="shared" si="332"/>
        <v>996</v>
      </c>
      <c r="J10652" s="177" t="str">
        <f t="shared" si="333"/>
        <v>Date &gt; 1920</v>
      </c>
    </row>
    <row r="10653" spans="1:10" x14ac:dyDescent="0.3">
      <c r="A10653" s="178" t="s">
        <v>3372</v>
      </c>
      <c r="B10653" s="178" t="s">
        <v>71</v>
      </c>
      <c r="C10653" s="178" t="s">
        <v>1335</v>
      </c>
      <c r="D10653" s="178" t="s">
        <v>9607</v>
      </c>
      <c r="E10653" s="179">
        <v>40340</v>
      </c>
      <c r="F10653" s="180">
        <v>15382</v>
      </c>
      <c r="G10653" s="180">
        <v>0</v>
      </c>
      <c r="H10653" s="180">
        <v>1336.75</v>
      </c>
      <c r="I10653" s="180">
        <f t="shared" si="332"/>
        <v>16718.75</v>
      </c>
      <c r="J10653" s="177" t="str">
        <f t="shared" si="333"/>
        <v>Date &gt; 1920</v>
      </c>
    </row>
    <row r="10654" spans="1:10" x14ac:dyDescent="0.3">
      <c r="A10654" s="178" t="s">
        <v>3372</v>
      </c>
      <c r="B10654" s="178" t="s">
        <v>71</v>
      </c>
      <c r="C10654" s="178" t="s">
        <v>1335</v>
      </c>
      <c r="D10654" s="178" t="s">
        <v>9607</v>
      </c>
      <c r="E10654" s="179">
        <v>40350</v>
      </c>
      <c r="F10654" s="180">
        <v>10000</v>
      </c>
      <c r="G10654" s="180">
        <v>0</v>
      </c>
      <c r="H10654" s="180">
        <v>0</v>
      </c>
      <c r="I10654" s="180">
        <f t="shared" si="332"/>
        <v>10000</v>
      </c>
      <c r="J10654" s="177" t="str">
        <f t="shared" si="333"/>
        <v>Date &gt; 1920</v>
      </c>
    </row>
    <row r="10655" spans="1:10" x14ac:dyDescent="0.3">
      <c r="A10655" s="178" t="s">
        <v>3372</v>
      </c>
      <c r="B10655" s="178" t="s">
        <v>71</v>
      </c>
      <c r="C10655" s="178" t="s">
        <v>1335</v>
      </c>
      <c r="D10655" s="178" t="s">
        <v>9608</v>
      </c>
      <c r="E10655" s="179">
        <v>40651</v>
      </c>
      <c r="F10655" s="180">
        <v>0</v>
      </c>
      <c r="G10655" s="180">
        <v>49366.93</v>
      </c>
      <c r="H10655" s="180">
        <v>24683.46</v>
      </c>
      <c r="I10655" s="180">
        <f t="shared" si="332"/>
        <v>74050.39</v>
      </c>
      <c r="J10655" s="177" t="str">
        <f t="shared" si="333"/>
        <v>Date &gt; 1920</v>
      </c>
    </row>
    <row r="10656" spans="1:10" x14ac:dyDescent="0.3">
      <c r="A10656" s="178" t="s">
        <v>3372</v>
      </c>
      <c r="B10656" s="178" t="s">
        <v>71</v>
      </c>
      <c r="C10656" s="178" t="s">
        <v>1335</v>
      </c>
      <c r="D10656" s="178" t="s">
        <v>9608</v>
      </c>
      <c r="E10656" s="179">
        <v>40702</v>
      </c>
      <c r="F10656" s="180">
        <v>530052</v>
      </c>
      <c r="G10656" s="180">
        <v>750.26</v>
      </c>
      <c r="H10656" s="180">
        <v>29521.88</v>
      </c>
      <c r="I10656" s="180">
        <f t="shared" si="332"/>
        <v>560324.14</v>
      </c>
      <c r="J10656" s="177" t="str">
        <f t="shared" si="333"/>
        <v>Date &gt; 1920</v>
      </c>
    </row>
    <row r="10657" spans="1:10" x14ac:dyDescent="0.3">
      <c r="A10657" s="178" t="s">
        <v>3372</v>
      </c>
      <c r="B10657" s="178" t="s">
        <v>71</v>
      </c>
      <c r="C10657" s="178" t="s">
        <v>1335</v>
      </c>
      <c r="D10657" s="178" t="s">
        <v>9608</v>
      </c>
      <c r="E10657" s="179">
        <v>40802</v>
      </c>
      <c r="F10657" s="180">
        <v>563235</v>
      </c>
      <c r="G10657" s="180">
        <v>5110.4399999999996</v>
      </c>
      <c r="H10657" s="180">
        <v>40697.199999999997</v>
      </c>
      <c r="I10657" s="180">
        <f t="shared" si="332"/>
        <v>609042.6399999999</v>
      </c>
      <c r="J10657" s="177" t="str">
        <f t="shared" si="333"/>
        <v>Date &gt; 1920</v>
      </c>
    </row>
    <row r="10658" spans="1:10" x14ac:dyDescent="0.3">
      <c r="A10658" s="178" t="s">
        <v>3372</v>
      </c>
      <c r="B10658" s="178" t="s">
        <v>71</v>
      </c>
      <c r="C10658" s="178" t="s">
        <v>1335</v>
      </c>
      <c r="D10658" s="178" t="s">
        <v>9608</v>
      </c>
      <c r="E10658" s="179">
        <v>40812</v>
      </c>
      <c r="F10658" s="180">
        <v>601790</v>
      </c>
      <c r="G10658" s="180">
        <v>2221.65</v>
      </c>
      <c r="H10658" s="180">
        <v>36479.120000000003</v>
      </c>
      <c r="I10658" s="180">
        <f t="shared" si="332"/>
        <v>640490.77</v>
      </c>
      <c r="J10658" s="177" t="str">
        <f t="shared" si="333"/>
        <v>Date &gt; 1920</v>
      </c>
    </row>
    <row r="10659" spans="1:10" x14ac:dyDescent="0.3">
      <c r="A10659" s="178" t="s">
        <v>3372</v>
      </c>
      <c r="B10659" s="178" t="s">
        <v>71</v>
      </c>
      <c r="C10659" s="178" t="s">
        <v>1335</v>
      </c>
      <c r="D10659" s="178" t="s">
        <v>9608</v>
      </c>
      <c r="E10659" s="179">
        <v>41012</v>
      </c>
      <c r="F10659" s="180">
        <v>795853</v>
      </c>
      <c r="G10659" s="180">
        <v>4220.58</v>
      </c>
      <c r="H10659" s="180">
        <v>65071.98</v>
      </c>
      <c r="I10659" s="180">
        <f t="shared" si="332"/>
        <v>865145.55999999994</v>
      </c>
      <c r="J10659" s="177" t="str">
        <f t="shared" si="333"/>
        <v>Date &gt; 1920</v>
      </c>
    </row>
    <row r="10660" spans="1:10" x14ac:dyDescent="0.3">
      <c r="A10660" s="178" t="s">
        <v>3372</v>
      </c>
      <c r="B10660" s="178" t="s">
        <v>71</v>
      </c>
      <c r="C10660" s="178" t="s">
        <v>1335</v>
      </c>
      <c r="D10660" s="178" t="s">
        <v>9608</v>
      </c>
      <c r="E10660" s="179">
        <v>41012</v>
      </c>
      <c r="F10660" s="180">
        <v>0</v>
      </c>
      <c r="G10660" s="180">
        <v>10805.72</v>
      </c>
      <c r="H10660" s="180">
        <v>0</v>
      </c>
      <c r="I10660" s="180">
        <f t="shared" si="332"/>
        <v>10805.72</v>
      </c>
      <c r="J10660" s="177" t="str">
        <f t="shared" si="333"/>
        <v>Date &gt; 1920</v>
      </c>
    </row>
    <row r="10661" spans="1:10" x14ac:dyDescent="0.3">
      <c r="A10661" s="178" t="s">
        <v>3372</v>
      </c>
      <c r="B10661" s="178" t="s">
        <v>71</v>
      </c>
      <c r="C10661" s="178" t="s">
        <v>1335</v>
      </c>
      <c r="D10661" s="178" t="s">
        <v>9608</v>
      </c>
      <c r="E10661" s="179">
        <v>41317</v>
      </c>
      <c r="F10661" s="180">
        <v>50000</v>
      </c>
      <c r="G10661" s="180">
        <v>0</v>
      </c>
      <c r="H10661" s="180">
        <v>0</v>
      </c>
      <c r="I10661" s="180">
        <f t="shared" si="332"/>
        <v>50000</v>
      </c>
      <c r="J10661" s="177" t="str">
        <f t="shared" si="333"/>
        <v>Date &gt; 1920</v>
      </c>
    </row>
    <row r="10662" spans="1:10" x14ac:dyDescent="0.3">
      <c r="A10662" s="178" t="s">
        <v>3372</v>
      </c>
      <c r="B10662" s="178" t="s">
        <v>71</v>
      </c>
      <c r="C10662" s="178" t="s">
        <v>1335</v>
      </c>
      <c r="D10662" s="178" t="s">
        <v>9608</v>
      </c>
      <c r="E10662" s="179">
        <v>41317</v>
      </c>
      <c r="F10662" s="180">
        <v>63090</v>
      </c>
      <c r="G10662" s="180">
        <v>0</v>
      </c>
      <c r="H10662" s="180">
        <v>0</v>
      </c>
      <c r="I10662" s="180">
        <f t="shared" si="332"/>
        <v>63090</v>
      </c>
      <c r="J10662" s="177" t="str">
        <f t="shared" si="333"/>
        <v>Date &gt; 1920</v>
      </c>
    </row>
    <row r="10663" spans="1:10" x14ac:dyDescent="0.3">
      <c r="A10663" s="178" t="s">
        <v>3372</v>
      </c>
      <c r="B10663" s="178" t="s">
        <v>71</v>
      </c>
      <c r="C10663" s="178" t="s">
        <v>1335</v>
      </c>
      <c r="D10663" s="178" t="s">
        <v>9609</v>
      </c>
      <c r="E10663" s="179">
        <v>40983</v>
      </c>
      <c r="F10663" s="180">
        <v>402657</v>
      </c>
      <c r="G10663" s="180">
        <v>0</v>
      </c>
      <c r="H10663" s="180">
        <v>21194.44</v>
      </c>
      <c r="I10663" s="180">
        <f t="shared" si="332"/>
        <v>423851.44</v>
      </c>
      <c r="J10663" s="177" t="str">
        <f t="shared" si="333"/>
        <v>Date &gt; 1920</v>
      </c>
    </row>
    <row r="10664" spans="1:10" x14ac:dyDescent="0.3">
      <c r="A10664" s="178" t="s">
        <v>3372</v>
      </c>
      <c r="B10664" s="178" t="s">
        <v>71</v>
      </c>
      <c r="C10664" s="178" t="s">
        <v>1335</v>
      </c>
      <c r="D10664" s="178" t="s">
        <v>9609</v>
      </c>
      <c r="E10664" s="179">
        <v>41176</v>
      </c>
      <c r="F10664" s="180">
        <v>237530</v>
      </c>
      <c r="G10664" s="180">
        <v>0</v>
      </c>
      <c r="H10664" s="180">
        <v>12501.39</v>
      </c>
      <c r="I10664" s="180">
        <f t="shared" si="332"/>
        <v>250031.39</v>
      </c>
      <c r="J10664" s="177" t="str">
        <f t="shared" si="333"/>
        <v>Date &gt; 1920</v>
      </c>
    </row>
    <row r="10665" spans="1:10" x14ac:dyDescent="0.3">
      <c r="A10665" s="178" t="s">
        <v>3372</v>
      </c>
      <c r="B10665" s="178" t="s">
        <v>71</v>
      </c>
      <c r="C10665" s="178" t="s">
        <v>1335</v>
      </c>
      <c r="D10665" s="178" t="s">
        <v>9609</v>
      </c>
      <c r="E10665" s="179">
        <v>41220</v>
      </c>
      <c r="F10665" s="180">
        <v>13832</v>
      </c>
      <c r="G10665" s="180">
        <v>0</v>
      </c>
      <c r="H10665" s="180">
        <v>727.56</v>
      </c>
      <c r="I10665" s="180">
        <f t="shared" si="332"/>
        <v>14559.56</v>
      </c>
      <c r="J10665" s="177" t="str">
        <f t="shared" si="333"/>
        <v>Date &gt; 1920</v>
      </c>
    </row>
    <row r="10666" spans="1:10" x14ac:dyDescent="0.3">
      <c r="A10666" s="178" t="s">
        <v>3372</v>
      </c>
      <c r="B10666" s="178" t="s">
        <v>71</v>
      </c>
      <c r="C10666" s="178" t="s">
        <v>1335</v>
      </c>
      <c r="D10666" s="178" t="s">
        <v>9609</v>
      </c>
      <c r="E10666" s="179">
        <v>41596</v>
      </c>
      <c r="F10666" s="180">
        <v>490016</v>
      </c>
      <c r="G10666" s="180">
        <v>0</v>
      </c>
      <c r="H10666" s="180">
        <v>26195.45</v>
      </c>
      <c r="I10666" s="180">
        <f t="shared" si="332"/>
        <v>516211.45</v>
      </c>
      <c r="J10666" s="177" t="str">
        <f t="shared" si="333"/>
        <v>Date &gt; 1920</v>
      </c>
    </row>
    <row r="10667" spans="1:10" x14ac:dyDescent="0.3">
      <c r="A10667" s="178" t="s">
        <v>3372</v>
      </c>
      <c r="B10667" s="178" t="s">
        <v>71</v>
      </c>
      <c r="C10667" s="178" t="s">
        <v>1335</v>
      </c>
      <c r="D10667" s="178" t="s">
        <v>9609</v>
      </c>
      <c r="E10667" s="179">
        <v>42074</v>
      </c>
      <c r="F10667" s="180">
        <v>2600</v>
      </c>
      <c r="G10667" s="180">
        <v>0</v>
      </c>
      <c r="H10667" s="180">
        <v>116.96</v>
      </c>
      <c r="I10667" s="180">
        <f t="shared" si="332"/>
        <v>2716.96</v>
      </c>
      <c r="J10667" s="177" t="str">
        <f t="shared" si="333"/>
        <v>Date &gt; 1920</v>
      </c>
    </row>
    <row r="10668" spans="1:10" x14ac:dyDescent="0.3">
      <c r="A10668" s="178" t="s">
        <v>3372</v>
      </c>
      <c r="B10668" s="178" t="s">
        <v>71</v>
      </c>
      <c r="C10668" s="178" t="s">
        <v>1335</v>
      </c>
      <c r="D10668" s="178" t="s">
        <v>9609</v>
      </c>
      <c r="E10668" s="179">
        <v>42101</v>
      </c>
      <c r="F10668" s="180">
        <v>82916</v>
      </c>
      <c r="G10668" s="180">
        <v>0</v>
      </c>
      <c r="H10668" s="180">
        <v>3978.91</v>
      </c>
      <c r="I10668" s="180">
        <f t="shared" si="332"/>
        <v>86894.91</v>
      </c>
      <c r="J10668" s="177" t="str">
        <f t="shared" si="333"/>
        <v>Date &gt; 1920</v>
      </c>
    </row>
    <row r="10669" spans="1:10" x14ac:dyDescent="0.3">
      <c r="A10669" s="178" t="s">
        <v>3372</v>
      </c>
      <c r="B10669" s="178" t="s">
        <v>71</v>
      </c>
      <c r="C10669" s="178" t="s">
        <v>1335</v>
      </c>
      <c r="D10669" s="178" t="s">
        <v>7518</v>
      </c>
      <c r="E10669" s="179">
        <v>41002</v>
      </c>
      <c r="F10669" s="180">
        <v>0</v>
      </c>
      <c r="G10669" s="180">
        <v>99581.95</v>
      </c>
      <c r="H10669" s="180">
        <v>100014.69</v>
      </c>
      <c r="I10669" s="180">
        <f t="shared" si="332"/>
        <v>199596.64</v>
      </c>
      <c r="J10669" s="177" t="str">
        <f t="shared" si="333"/>
        <v>Date &gt; 1920</v>
      </c>
    </row>
    <row r="10670" spans="1:10" x14ac:dyDescent="0.3">
      <c r="A10670" s="178" t="s">
        <v>3372</v>
      </c>
      <c r="B10670" s="178" t="s">
        <v>71</v>
      </c>
      <c r="C10670" s="178" t="s">
        <v>1335</v>
      </c>
      <c r="D10670" s="178" t="s">
        <v>7518</v>
      </c>
      <c r="E10670" s="179">
        <v>41219</v>
      </c>
      <c r="F10670" s="180">
        <v>0</v>
      </c>
      <c r="G10670" s="180">
        <v>20492.080000000002</v>
      </c>
      <c r="H10670" s="180">
        <v>20059.34</v>
      </c>
      <c r="I10670" s="180">
        <f t="shared" si="332"/>
        <v>40551.42</v>
      </c>
      <c r="J10670" s="177" t="str">
        <f t="shared" si="333"/>
        <v>Date &gt; 1920</v>
      </c>
    </row>
    <row r="10671" spans="1:10" x14ac:dyDescent="0.3">
      <c r="A10671" s="178" t="s">
        <v>3372</v>
      </c>
      <c r="B10671" s="178" t="s">
        <v>71</v>
      </c>
      <c r="C10671" s="178" t="s">
        <v>1335</v>
      </c>
      <c r="D10671" s="178" t="s">
        <v>9610</v>
      </c>
      <c r="E10671" s="179">
        <v>41002</v>
      </c>
      <c r="F10671" s="180">
        <v>0</v>
      </c>
      <c r="G10671" s="180">
        <v>113005.9</v>
      </c>
      <c r="H10671" s="180">
        <v>108308.47</v>
      </c>
      <c r="I10671" s="180">
        <f t="shared" si="332"/>
        <v>221314.37</v>
      </c>
      <c r="J10671" s="177" t="str">
        <f t="shared" si="333"/>
        <v>Date &gt; 1920</v>
      </c>
    </row>
    <row r="10672" spans="1:10" x14ac:dyDescent="0.3">
      <c r="A10672" s="178" t="s">
        <v>3372</v>
      </c>
      <c r="B10672" s="178" t="s">
        <v>71</v>
      </c>
      <c r="C10672" s="178" t="s">
        <v>1335</v>
      </c>
      <c r="D10672" s="178" t="s">
        <v>9610</v>
      </c>
      <c r="E10672" s="179">
        <v>41219</v>
      </c>
      <c r="F10672" s="180">
        <v>0</v>
      </c>
      <c r="G10672" s="180">
        <v>896.84</v>
      </c>
      <c r="H10672" s="180">
        <v>896.85</v>
      </c>
      <c r="I10672" s="180">
        <f t="shared" si="332"/>
        <v>1793.69</v>
      </c>
      <c r="J10672" s="177" t="str">
        <f t="shared" si="333"/>
        <v>Date &gt; 1920</v>
      </c>
    </row>
    <row r="10673" spans="1:10" x14ac:dyDescent="0.3">
      <c r="A10673" s="178" t="s">
        <v>3372</v>
      </c>
      <c r="B10673" s="178" t="s">
        <v>71</v>
      </c>
      <c r="C10673" s="178" t="s">
        <v>1335</v>
      </c>
      <c r="D10673" s="178" t="s">
        <v>9610</v>
      </c>
      <c r="E10673" s="179">
        <v>41423</v>
      </c>
      <c r="F10673" s="180">
        <v>0</v>
      </c>
      <c r="G10673" s="180">
        <v>5856.87</v>
      </c>
      <c r="H10673" s="180">
        <v>10554.27</v>
      </c>
      <c r="I10673" s="180">
        <f t="shared" si="332"/>
        <v>16411.14</v>
      </c>
      <c r="J10673" s="177" t="str">
        <f t="shared" si="333"/>
        <v>Date &gt; 1920</v>
      </c>
    </row>
    <row r="10674" spans="1:10" x14ac:dyDescent="0.3">
      <c r="A10674" s="178" t="s">
        <v>3372</v>
      </c>
      <c r="B10674" s="178" t="s">
        <v>71</v>
      </c>
      <c r="C10674" s="178" t="s">
        <v>1335</v>
      </c>
      <c r="D10674" s="178" t="s">
        <v>9611</v>
      </c>
      <c r="E10674" s="179">
        <v>40980</v>
      </c>
      <c r="F10674" s="180">
        <v>0</v>
      </c>
      <c r="G10674" s="180">
        <v>7737.75</v>
      </c>
      <c r="H10674" s="180">
        <v>3868.88</v>
      </c>
      <c r="I10674" s="180">
        <f t="shared" si="332"/>
        <v>11606.630000000001</v>
      </c>
      <c r="J10674" s="177" t="str">
        <f t="shared" si="333"/>
        <v>Date &gt; 1920</v>
      </c>
    </row>
    <row r="10675" spans="1:10" x14ac:dyDescent="0.3">
      <c r="A10675" s="178" t="s">
        <v>3372</v>
      </c>
      <c r="B10675" s="178" t="s">
        <v>71</v>
      </c>
      <c r="C10675" s="178" t="s">
        <v>1335</v>
      </c>
      <c r="D10675" s="178" t="s">
        <v>9612</v>
      </c>
      <c r="E10675" s="179">
        <v>41401</v>
      </c>
      <c r="F10675" s="180">
        <v>54850</v>
      </c>
      <c r="G10675" s="180">
        <v>0</v>
      </c>
      <c r="H10675" s="180">
        <v>6095</v>
      </c>
      <c r="I10675" s="180">
        <f t="shared" si="332"/>
        <v>60945</v>
      </c>
      <c r="J10675" s="177" t="str">
        <f t="shared" si="333"/>
        <v>Date &gt; 1920</v>
      </c>
    </row>
    <row r="10676" spans="1:10" x14ac:dyDescent="0.3">
      <c r="A10676" s="178" t="s">
        <v>3372</v>
      </c>
      <c r="B10676" s="178" t="s">
        <v>71</v>
      </c>
      <c r="C10676" s="178" t="s">
        <v>1335</v>
      </c>
      <c r="D10676" s="178" t="s">
        <v>9612</v>
      </c>
      <c r="E10676" s="179">
        <v>41841</v>
      </c>
      <c r="F10676" s="180">
        <v>46709</v>
      </c>
      <c r="G10676" s="180">
        <v>0</v>
      </c>
      <c r="H10676" s="180">
        <v>5190.5</v>
      </c>
      <c r="I10676" s="180">
        <f t="shared" si="332"/>
        <v>51899.5</v>
      </c>
      <c r="J10676" s="177" t="str">
        <f t="shared" si="333"/>
        <v>Date &gt; 1920</v>
      </c>
    </row>
    <row r="10677" spans="1:10" x14ac:dyDescent="0.3">
      <c r="A10677" s="178" t="s">
        <v>3372</v>
      </c>
      <c r="B10677" s="178" t="s">
        <v>71</v>
      </c>
      <c r="C10677" s="178" t="s">
        <v>1335</v>
      </c>
      <c r="D10677" s="178" t="s">
        <v>9612</v>
      </c>
      <c r="E10677" s="179">
        <v>42130</v>
      </c>
      <c r="F10677" s="180">
        <v>21721</v>
      </c>
      <c r="G10677" s="180">
        <v>0</v>
      </c>
      <c r="H10677" s="180">
        <v>3934.5</v>
      </c>
      <c r="I10677" s="180">
        <f t="shared" si="332"/>
        <v>25655.5</v>
      </c>
      <c r="J10677" s="177" t="str">
        <f t="shared" si="333"/>
        <v>Date &gt; 1920</v>
      </c>
    </row>
    <row r="10678" spans="1:10" x14ac:dyDescent="0.3">
      <c r="A10678" s="178" t="s">
        <v>3372</v>
      </c>
      <c r="B10678" s="178" t="s">
        <v>71</v>
      </c>
      <c r="C10678" s="178" t="s">
        <v>1335</v>
      </c>
      <c r="D10678" s="178" t="s">
        <v>9612</v>
      </c>
      <c r="E10678" s="179">
        <v>42608</v>
      </c>
      <c r="F10678" s="180">
        <v>12887</v>
      </c>
      <c r="G10678" s="180">
        <v>0</v>
      </c>
      <c r="H10678" s="180">
        <v>-89.5</v>
      </c>
      <c r="I10678" s="180">
        <f t="shared" si="332"/>
        <v>12797.5</v>
      </c>
      <c r="J10678" s="177" t="str">
        <f t="shared" si="333"/>
        <v>Date &gt; 1920</v>
      </c>
    </row>
    <row r="10679" spans="1:10" x14ac:dyDescent="0.3">
      <c r="A10679" s="178" t="s">
        <v>3372</v>
      </c>
      <c r="B10679" s="178" t="s">
        <v>71</v>
      </c>
      <c r="C10679" s="178" t="s">
        <v>1335</v>
      </c>
      <c r="D10679" s="178" t="s">
        <v>9613</v>
      </c>
      <c r="E10679" s="179">
        <v>41773</v>
      </c>
      <c r="F10679" s="180">
        <v>28458</v>
      </c>
      <c r="G10679" s="180">
        <v>0</v>
      </c>
      <c r="H10679" s="180">
        <v>3162</v>
      </c>
      <c r="I10679" s="180">
        <f t="shared" si="332"/>
        <v>31620</v>
      </c>
      <c r="J10679" s="177" t="str">
        <f t="shared" si="333"/>
        <v>Date &gt; 1920</v>
      </c>
    </row>
    <row r="10680" spans="1:10" x14ac:dyDescent="0.3">
      <c r="A10680" s="178" t="s">
        <v>3372</v>
      </c>
      <c r="B10680" s="178" t="s">
        <v>71</v>
      </c>
      <c r="C10680" s="178" t="s">
        <v>1335</v>
      </c>
      <c r="D10680" s="178" t="s">
        <v>9613</v>
      </c>
      <c r="E10680" s="179">
        <v>42130</v>
      </c>
      <c r="F10680" s="180">
        <v>3052</v>
      </c>
      <c r="G10680" s="180">
        <v>0</v>
      </c>
      <c r="H10680" s="180">
        <v>728</v>
      </c>
      <c r="I10680" s="180">
        <f t="shared" si="332"/>
        <v>3780</v>
      </c>
      <c r="J10680" s="177" t="str">
        <f t="shared" si="333"/>
        <v>Date &gt; 1920</v>
      </c>
    </row>
    <row r="10681" spans="1:10" x14ac:dyDescent="0.3">
      <c r="A10681" s="178" t="s">
        <v>3372</v>
      </c>
      <c r="B10681" s="178" t="s">
        <v>71</v>
      </c>
      <c r="C10681" s="178" t="s">
        <v>1335</v>
      </c>
      <c r="D10681" s="178" t="s">
        <v>9613</v>
      </c>
      <c r="E10681" s="179">
        <v>42608</v>
      </c>
      <c r="F10681" s="180">
        <v>3500</v>
      </c>
      <c r="G10681" s="180">
        <v>0</v>
      </c>
      <c r="H10681" s="180">
        <v>0</v>
      </c>
      <c r="I10681" s="180">
        <f t="shared" si="332"/>
        <v>3500</v>
      </c>
      <c r="J10681" s="177" t="str">
        <f t="shared" si="333"/>
        <v>Date &gt; 1920</v>
      </c>
    </row>
    <row r="10682" spans="1:10" x14ac:dyDescent="0.3">
      <c r="A10682" s="178" t="s">
        <v>3372</v>
      </c>
      <c r="B10682" s="178" t="s">
        <v>71</v>
      </c>
      <c r="C10682" s="178" t="s">
        <v>1335</v>
      </c>
      <c r="D10682" s="178" t="s">
        <v>9614</v>
      </c>
      <c r="E10682" s="179">
        <v>41922</v>
      </c>
      <c r="F10682" s="180">
        <v>0</v>
      </c>
      <c r="G10682" s="180">
        <v>75050.48</v>
      </c>
      <c r="H10682" s="180">
        <v>18762.61</v>
      </c>
      <c r="I10682" s="180">
        <f t="shared" si="332"/>
        <v>93813.09</v>
      </c>
      <c r="J10682" s="177" t="str">
        <f t="shared" si="333"/>
        <v>Date &gt; 1920</v>
      </c>
    </row>
    <row r="10683" spans="1:10" x14ac:dyDescent="0.3">
      <c r="A10683" s="178" t="s">
        <v>3372</v>
      </c>
      <c r="B10683" s="178" t="s">
        <v>71</v>
      </c>
      <c r="C10683" s="178" t="s">
        <v>1335</v>
      </c>
      <c r="D10683" s="178" t="s">
        <v>9614</v>
      </c>
      <c r="E10683" s="179">
        <v>42137</v>
      </c>
      <c r="F10683" s="180">
        <v>0</v>
      </c>
      <c r="G10683" s="180">
        <v>121345.56</v>
      </c>
      <c r="H10683" s="180">
        <v>30336.400000000001</v>
      </c>
      <c r="I10683" s="180">
        <f t="shared" si="332"/>
        <v>151681.96</v>
      </c>
      <c r="J10683" s="177" t="str">
        <f t="shared" si="333"/>
        <v>Date &gt; 1920</v>
      </c>
    </row>
    <row r="10684" spans="1:10" x14ac:dyDescent="0.3">
      <c r="A10684" s="178" t="s">
        <v>3372</v>
      </c>
      <c r="B10684" s="178" t="s">
        <v>71</v>
      </c>
      <c r="C10684" s="178" t="s">
        <v>1335</v>
      </c>
      <c r="D10684" s="178" t="s">
        <v>9615</v>
      </c>
      <c r="E10684" s="179">
        <v>42466</v>
      </c>
      <c r="F10684" s="180">
        <v>206835</v>
      </c>
      <c r="G10684" s="180">
        <v>29580.77</v>
      </c>
      <c r="H10684" s="180">
        <v>31770.51</v>
      </c>
      <c r="I10684" s="180">
        <f t="shared" si="332"/>
        <v>268186.27999999997</v>
      </c>
      <c r="J10684" s="177" t="str">
        <f t="shared" si="333"/>
        <v>Date &gt; 1920</v>
      </c>
    </row>
    <row r="10685" spans="1:10" x14ac:dyDescent="0.3">
      <c r="A10685" s="178" t="s">
        <v>3372</v>
      </c>
      <c r="B10685" s="178" t="s">
        <v>71</v>
      </c>
      <c r="C10685" s="178" t="s">
        <v>1335</v>
      </c>
      <c r="D10685" s="178" t="s">
        <v>9615</v>
      </c>
      <c r="E10685" s="179">
        <v>42633</v>
      </c>
      <c r="F10685" s="180">
        <v>331149</v>
      </c>
      <c r="G10685" s="180">
        <v>62539.14</v>
      </c>
      <c r="H10685" s="180">
        <v>26389.99</v>
      </c>
      <c r="I10685" s="180">
        <f t="shared" si="332"/>
        <v>420078.13</v>
      </c>
      <c r="J10685" s="177" t="str">
        <f t="shared" si="333"/>
        <v>Date &gt; 1920</v>
      </c>
    </row>
    <row r="10686" spans="1:10" x14ac:dyDescent="0.3">
      <c r="A10686" s="178" t="s">
        <v>3372</v>
      </c>
      <c r="B10686" s="178" t="s">
        <v>71</v>
      </c>
      <c r="C10686" s="178" t="s">
        <v>1335</v>
      </c>
      <c r="D10686" s="178" t="s">
        <v>9615</v>
      </c>
      <c r="E10686" s="179">
        <v>42776</v>
      </c>
      <c r="F10686" s="180">
        <v>26044</v>
      </c>
      <c r="G10686" s="180">
        <v>6329.58</v>
      </c>
      <c r="H10686" s="180">
        <v>0</v>
      </c>
      <c r="I10686" s="180">
        <f t="shared" si="332"/>
        <v>32373.58</v>
      </c>
      <c r="J10686" s="177" t="str">
        <f t="shared" si="333"/>
        <v>Date &gt; 1920</v>
      </c>
    </row>
    <row r="10687" spans="1:10" x14ac:dyDescent="0.3">
      <c r="A10687" s="178" t="s">
        <v>3372</v>
      </c>
      <c r="B10687" s="178" t="s">
        <v>71</v>
      </c>
      <c r="C10687" s="178" t="s">
        <v>1335</v>
      </c>
      <c r="D10687" s="178" t="s">
        <v>9615</v>
      </c>
      <c r="E10687" s="179">
        <v>42822</v>
      </c>
      <c r="F10687" s="180">
        <v>0</v>
      </c>
      <c r="G10687" s="180">
        <v>8268.52</v>
      </c>
      <c r="H10687" s="180">
        <v>0</v>
      </c>
      <c r="I10687" s="180">
        <f t="shared" si="332"/>
        <v>8268.52</v>
      </c>
      <c r="J10687" s="177" t="str">
        <f t="shared" si="333"/>
        <v>Date &gt; 1920</v>
      </c>
    </row>
    <row r="10688" spans="1:10" x14ac:dyDescent="0.3">
      <c r="A10688" s="178" t="s">
        <v>3372</v>
      </c>
      <c r="B10688" s="178" t="s">
        <v>71</v>
      </c>
      <c r="C10688" s="178" t="s">
        <v>1335</v>
      </c>
      <c r="D10688" s="178" t="s">
        <v>9615</v>
      </c>
      <c r="E10688" s="179">
        <v>42822</v>
      </c>
      <c r="F10688" s="180">
        <v>0</v>
      </c>
      <c r="G10688" s="180">
        <v>4064.99</v>
      </c>
      <c r="H10688" s="180">
        <v>0</v>
      </c>
      <c r="I10688" s="180">
        <f t="shared" si="332"/>
        <v>4064.99</v>
      </c>
      <c r="J10688" s="177" t="str">
        <f t="shared" si="333"/>
        <v>Date &gt; 1920</v>
      </c>
    </row>
    <row r="10689" spans="1:10" x14ac:dyDescent="0.3">
      <c r="A10689" s="178" t="s">
        <v>3372</v>
      </c>
      <c r="B10689" s="178" t="s">
        <v>71</v>
      </c>
      <c r="C10689" s="178" t="s">
        <v>1335</v>
      </c>
      <c r="D10689" s="178" t="s">
        <v>9615</v>
      </c>
      <c r="E10689" s="179">
        <v>43312</v>
      </c>
      <c r="F10689" s="180">
        <v>143147</v>
      </c>
      <c r="G10689" s="180">
        <v>36356.239999999998</v>
      </c>
      <c r="H10689" s="180">
        <v>8090.26</v>
      </c>
      <c r="I10689" s="180">
        <f t="shared" si="332"/>
        <v>187593.5</v>
      </c>
      <c r="J10689" s="177" t="str">
        <f t="shared" si="333"/>
        <v>Date &gt; 1920</v>
      </c>
    </row>
    <row r="10690" spans="1:10" x14ac:dyDescent="0.3">
      <c r="A10690" s="178" t="s">
        <v>3372</v>
      </c>
      <c r="B10690" s="178" t="s">
        <v>71</v>
      </c>
      <c r="C10690" s="178" t="s">
        <v>1335</v>
      </c>
      <c r="D10690" s="178" t="s">
        <v>9616</v>
      </c>
      <c r="E10690" s="179">
        <v>43054</v>
      </c>
      <c r="F10690" s="180">
        <v>0</v>
      </c>
      <c r="G10690" s="180">
        <v>58138.559999999998</v>
      </c>
      <c r="H10690" s="180">
        <v>14534.64</v>
      </c>
      <c r="I10690" s="180">
        <f t="shared" si="332"/>
        <v>72673.2</v>
      </c>
      <c r="J10690" s="177" t="str">
        <f t="shared" si="333"/>
        <v>Date &gt; 1920</v>
      </c>
    </row>
    <row r="10691" spans="1:10" x14ac:dyDescent="0.3">
      <c r="A10691" s="178" t="s">
        <v>3372</v>
      </c>
      <c r="B10691" s="178" t="s">
        <v>71</v>
      </c>
      <c r="C10691" s="178" t="s">
        <v>1335</v>
      </c>
      <c r="D10691" s="178" t="s">
        <v>9617</v>
      </c>
      <c r="E10691" s="179">
        <v>43587</v>
      </c>
      <c r="F10691" s="180">
        <v>226212</v>
      </c>
      <c r="G10691" s="180">
        <v>12939.98</v>
      </c>
      <c r="H10691" s="180">
        <v>12940.66</v>
      </c>
      <c r="I10691" s="180">
        <f t="shared" si="332"/>
        <v>252092.64</v>
      </c>
      <c r="J10691" s="177" t="str">
        <f t="shared" si="333"/>
        <v>Date &gt; 1920</v>
      </c>
    </row>
    <row r="10692" spans="1:10" x14ac:dyDescent="0.3">
      <c r="A10692" s="178" t="s">
        <v>3372</v>
      </c>
      <c r="B10692" s="178" t="s">
        <v>71</v>
      </c>
      <c r="C10692" s="178" t="s">
        <v>1335</v>
      </c>
      <c r="D10692" s="178" t="s">
        <v>9618</v>
      </c>
      <c r="E10692" s="179">
        <v>43412</v>
      </c>
      <c r="F10692" s="180">
        <v>0</v>
      </c>
      <c r="G10692" s="180">
        <v>132102.74</v>
      </c>
      <c r="H10692" s="180">
        <v>96172.26</v>
      </c>
      <c r="I10692" s="180">
        <f t="shared" si="332"/>
        <v>228275</v>
      </c>
      <c r="J10692" s="177" t="str">
        <f t="shared" si="333"/>
        <v>Date &gt; 1920</v>
      </c>
    </row>
    <row r="10693" spans="1:10" x14ac:dyDescent="0.3">
      <c r="A10693" s="178" t="s">
        <v>3372</v>
      </c>
      <c r="B10693" s="178" t="s">
        <v>71</v>
      </c>
      <c r="C10693" s="178" t="s">
        <v>1335</v>
      </c>
      <c r="D10693" s="178" t="s">
        <v>9618</v>
      </c>
      <c r="E10693" s="179">
        <v>43558</v>
      </c>
      <c r="F10693" s="180">
        <v>0</v>
      </c>
      <c r="G10693" s="180">
        <v>242869.18</v>
      </c>
      <c r="H10693" s="180">
        <v>176605.81</v>
      </c>
      <c r="I10693" s="180">
        <f t="shared" ref="I10693:I10756" si="334">SUM(F10693:H10693)</f>
        <v>419474.99</v>
      </c>
      <c r="J10693" s="177" t="str">
        <f t="shared" ref="J10693:J10756" si="335">IF(OR(YEAR(E10693)&gt; 1920, ISBLANK(E10693)), "Date &gt; 1920", "Sketchy date")</f>
        <v>Date &gt; 1920</v>
      </c>
    </row>
    <row r="10694" spans="1:10" x14ac:dyDescent="0.3">
      <c r="A10694" s="178" t="s">
        <v>3372</v>
      </c>
      <c r="B10694" s="178" t="s">
        <v>71</v>
      </c>
      <c r="C10694" s="178" t="s">
        <v>1335</v>
      </c>
      <c r="D10694" s="178" t="s">
        <v>9618</v>
      </c>
      <c r="E10694" s="179">
        <v>43829</v>
      </c>
      <c r="F10694" s="180">
        <v>0</v>
      </c>
      <c r="G10694" s="180">
        <v>189403.49</v>
      </c>
      <c r="H10694" s="180">
        <v>-13578.07</v>
      </c>
      <c r="I10694" s="180">
        <f t="shared" si="334"/>
        <v>175825.41999999998</v>
      </c>
      <c r="J10694" s="177" t="str">
        <f t="shared" si="335"/>
        <v>Date &gt; 1920</v>
      </c>
    </row>
    <row r="10695" spans="1:10" x14ac:dyDescent="0.3">
      <c r="A10695" s="178" t="s">
        <v>3372</v>
      </c>
      <c r="B10695" s="178" t="s">
        <v>71</v>
      </c>
      <c r="C10695" s="178" t="s">
        <v>1335</v>
      </c>
      <c r="D10695" s="178" t="s">
        <v>9618</v>
      </c>
      <c r="E10695" s="179">
        <v>43852</v>
      </c>
      <c r="F10695" s="180">
        <v>0</v>
      </c>
      <c r="G10695" s="180">
        <v>35571.99</v>
      </c>
      <c r="H10695" s="180">
        <v>0</v>
      </c>
      <c r="I10695" s="180">
        <f t="shared" si="334"/>
        <v>35571.99</v>
      </c>
      <c r="J10695" s="177" t="str">
        <f t="shared" si="335"/>
        <v>Date &gt; 1920</v>
      </c>
    </row>
    <row r="10696" spans="1:10" x14ac:dyDescent="0.3">
      <c r="A10696" s="178" t="s">
        <v>3372</v>
      </c>
      <c r="B10696" s="178" t="s">
        <v>71</v>
      </c>
      <c r="C10696" s="178" t="s">
        <v>1335</v>
      </c>
      <c r="D10696" s="178" t="s">
        <v>9619</v>
      </c>
      <c r="E10696" s="179">
        <v>43872</v>
      </c>
      <c r="F10696" s="180">
        <v>0</v>
      </c>
      <c r="G10696" s="180">
        <v>80219.06</v>
      </c>
      <c r="H10696" s="180">
        <v>0</v>
      </c>
      <c r="I10696" s="180">
        <f t="shared" si="334"/>
        <v>80219.06</v>
      </c>
      <c r="J10696" s="177" t="str">
        <f t="shared" si="335"/>
        <v>Date &gt; 1920</v>
      </c>
    </row>
    <row r="10697" spans="1:10" x14ac:dyDescent="0.3">
      <c r="A10697" s="178" t="s">
        <v>3372</v>
      </c>
      <c r="B10697" s="178" t="s">
        <v>71</v>
      </c>
      <c r="C10697" s="178" t="s">
        <v>1335</v>
      </c>
      <c r="D10697" s="178" t="s">
        <v>9619</v>
      </c>
      <c r="E10697" s="179">
        <v>44168</v>
      </c>
      <c r="F10697" s="180">
        <v>0</v>
      </c>
      <c r="G10697" s="180">
        <v>42330.94</v>
      </c>
      <c r="H10697" s="180">
        <v>0</v>
      </c>
      <c r="I10697" s="180">
        <f t="shared" si="334"/>
        <v>42330.94</v>
      </c>
      <c r="J10697" s="177" t="str">
        <f t="shared" si="335"/>
        <v>Date &gt; 1920</v>
      </c>
    </row>
    <row r="10698" spans="1:10" x14ac:dyDescent="0.3">
      <c r="A10698" s="178" t="s">
        <v>3372</v>
      </c>
      <c r="B10698" s="178" t="s">
        <v>71</v>
      </c>
      <c r="C10698" s="178" t="s">
        <v>1335</v>
      </c>
      <c r="D10698" s="178" t="s">
        <v>9619</v>
      </c>
      <c r="E10698" s="179">
        <v>44202</v>
      </c>
      <c r="F10698" s="180">
        <v>0</v>
      </c>
      <c r="G10698" s="180">
        <v>12569.06</v>
      </c>
      <c r="H10698" s="180">
        <v>0</v>
      </c>
      <c r="I10698" s="180">
        <f t="shared" si="334"/>
        <v>12569.06</v>
      </c>
      <c r="J10698" s="177" t="str">
        <f t="shared" si="335"/>
        <v>Date &gt; 1920</v>
      </c>
    </row>
    <row r="10699" spans="1:10" x14ac:dyDescent="0.3">
      <c r="A10699" s="178" t="s">
        <v>3372</v>
      </c>
      <c r="B10699" s="178" t="s">
        <v>71</v>
      </c>
      <c r="C10699" s="178" t="s">
        <v>1335</v>
      </c>
      <c r="D10699" s="178" t="s">
        <v>9620</v>
      </c>
      <c r="E10699" s="209">
        <v>0</v>
      </c>
      <c r="F10699" s="180">
        <v>30000</v>
      </c>
      <c r="G10699" s="180">
        <v>0</v>
      </c>
      <c r="H10699" s="180">
        <v>0</v>
      </c>
      <c r="I10699" s="180">
        <f t="shared" si="334"/>
        <v>30000</v>
      </c>
      <c r="J10699" s="177" t="str">
        <f t="shared" si="335"/>
        <v>Sketchy date</v>
      </c>
    </row>
    <row r="10700" spans="1:10" x14ac:dyDescent="0.3">
      <c r="A10700" s="178" t="s">
        <v>3372</v>
      </c>
      <c r="B10700" s="178" t="s">
        <v>189</v>
      </c>
      <c r="C10700" s="178" t="s">
        <v>1338</v>
      </c>
      <c r="D10700" s="178" t="s">
        <v>7445</v>
      </c>
      <c r="E10700" s="179">
        <v>25875</v>
      </c>
      <c r="F10700" s="180">
        <v>0</v>
      </c>
      <c r="G10700" s="180">
        <v>34128.28</v>
      </c>
      <c r="H10700" s="180">
        <v>0</v>
      </c>
      <c r="I10700" s="180">
        <f t="shared" si="334"/>
        <v>34128.28</v>
      </c>
      <c r="J10700" s="177" t="str">
        <f t="shared" si="335"/>
        <v>Date &gt; 1920</v>
      </c>
    </row>
    <row r="10701" spans="1:10" x14ac:dyDescent="0.3">
      <c r="A10701" s="178" t="s">
        <v>3372</v>
      </c>
      <c r="B10701" s="178" t="s">
        <v>189</v>
      </c>
      <c r="C10701" s="178" t="s">
        <v>1338</v>
      </c>
      <c r="D10701" s="178" t="s">
        <v>6345</v>
      </c>
      <c r="E10701" s="179">
        <v>25533</v>
      </c>
      <c r="F10701" s="180">
        <v>0</v>
      </c>
      <c r="G10701" s="180">
        <v>10000</v>
      </c>
      <c r="H10701" s="180">
        <v>17712.68</v>
      </c>
      <c r="I10701" s="180">
        <f t="shared" si="334"/>
        <v>27712.68</v>
      </c>
      <c r="J10701" s="177" t="str">
        <f t="shared" si="335"/>
        <v>Date &gt; 1920</v>
      </c>
    </row>
    <row r="10702" spans="1:10" x14ac:dyDescent="0.3">
      <c r="A10702" s="178" t="s">
        <v>3372</v>
      </c>
      <c r="B10702" s="178" t="s">
        <v>189</v>
      </c>
      <c r="C10702" s="178" t="s">
        <v>1338</v>
      </c>
      <c r="D10702" s="178" t="s">
        <v>9621</v>
      </c>
      <c r="E10702" s="179">
        <v>29910</v>
      </c>
      <c r="F10702" s="180">
        <v>211458.5</v>
      </c>
      <c r="G10702" s="180">
        <v>55503.5</v>
      </c>
      <c r="H10702" s="180">
        <v>41406.269999999997</v>
      </c>
      <c r="I10702" s="180">
        <f t="shared" si="334"/>
        <v>308368.27</v>
      </c>
      <c r="J10702" s="177" t="str">
        <f t="shared" si="335"/>
        <v>Date &gt; 1920</v>
      </c>
    </row>
    <row r="10703" spans="1:10" x14ac:dyDescent="0.3">
      <c r="A10703" s="178" t="s">
        <v>3372</v>
      </c>
      <c r="B10703" s="178" t="s">
        <v>189</v>
      </c>
      <c r="C10703" s="178" t="s">
        <v>1338</v>
      </c>
      <c r="D10703" s="178" t="s">
        <v>8471</v>
      </c>
      <c r="E10703" s="179">
        <v>28691</v>
      </c>
      <c r="F10703" s="180">
        <v>37188.39</v>
      </c>
      <c r="G10703" s="180">
        <v>8179.97</v>
      </c>
      <c r="H10703" s="180">
        <v>5700.74</v>
      </c>
      <c r="I10703" s="180">
        <f t="shared" si="334"/>
        <v>51069.1</v>
      </c>
      <c r="J10703" s="177" t="str">
        <f t="shared" si="335"/>
        <v>Date &gt; 1920</v>
      </c>
    </row>
    <row r="10704" spans="1:10" x14ac:dyDescent="0.3">
      <c r="A10704" s="178" t="s">
        <v>3372</v>
      </c>
      <c r="B10704" s="178" t="s">
        <v>189</v>
      </c>
      <c r="C10704" s="178" t="s">
        <v>1338</v>
      </c>
      <c r="D10704" s="178" t="s">
        <v>7313</v>
      </c>
      <c r="E10704" s="179">
        <v>29272</v>
      </c>
      <c r="F10704" s="180">
        <v>0</v>
      </c>
      <c r="G10704" s="180">
        <v>24831.71</v>
      </c>
      <c r="H10704" s="180">
        <v>12415.85</v>
      </c>
      <c r="I10704" s="180">
        <f t="shared" si="334"/>
        <v>37247.56</v>
      </c>
      <c r="J10704" s="177" t="str">
        <f t="shared" si="335"/>
        <v>Date &gt; 1920</v>
      </c>
    </row>
    <row r="10705" spans="1:10" x14ac:dyDescent="0.3">
      <c r="A10705" s="178" t="s">
        <v>3372</v>
      </c>
      <c r="B10705" s="178" t="s">
        <v>189</v>
      </c>
      <c r="C10705" s="178" t="s">
        <v>1338</v>
      </c>
      <c r="D10705" s="178" t="s">
        <v>7173</v>
      </c>
      <c r="E10705" s="179">
        <v>29992</v>
      </c>
      <c r="F10705" s="180">
        <v>0</v>
      </c>
      <c r="G10705" s="180">
        <v>21885.26</v>
      </c>
      <c r="H10705" s="180">
        <v>10942.63</v>
      </c>
      <c r="I10705" s="180">
        <f t="shared" si="334"/>
        <v>32827.89</v>
      </c>
      <c r="J10705" s="177" t="str">
        <f t="shared" si="335"/>
        <v>Date &gt; 1920</v>
      </c>
    </row>
    <row r="10706" spans="1:10" x14ac:dyDescent="0.3">
      <c r="A10706" s="178" t="s">
        <v>3372</v>
      </c>
      <c r="B10706" s="178" t="s">
        <v>189</v>
      </c>
      <c r="C10706" s="178" t="s">
        <v>1338</v>
      </c>
      <c r="D10706" s="178" t="s">
        <v>9622</v>
      </c>
      <c r="E10706" s="179">
        <v>29992</v>
      </c>
      <c r="F10706" s="180">
        <v>0</v>
      </c>
      <c r="G10706" s="180">
        <v>9644.0499999999993</v>
      </c>
      <c r="H10706" s="180">
        <v>4822.03</v>
      </c>
      <c r="I10706" s="180">
        <f t="shared" si="334"/>
        <v>14466.079999999998</v>
      </c>
      <c r="J10706" s="177" t="str">
        <f t="shared" si="335"/>
        <v>Date &gt; 1920</v>
      </c>
    </row>
    <row r="10707" spans="1:10" x14ac:dyDescent="0.3">
      <c r="A10707" s="178" t="s">
        <v>3372</v>
      </c>
      <c r="B10707" s="178" t="s">
        <v>189</v>
      </c>
      <c r="C10707" s="178" t="s">
        <v>1338</v>
      </c>
      <c r="D10707" s="178" t="s">
        <v>7147</v>
      </c>
      <c r="E10707" s="179">
        <v>30320</v>
      </c>
      <c r="F10707" s="180">
        <v>0</v>
      </c>
      <c r="G10707" s="180">
        <v>637.16999999999996</v>
      </c>
      <c r="H10707" s="180">
        <v>216</v>
      </c>
      <c r="I10707" s="180">
        <f t="shared" si="334"/>
        <v>853.17</v>
      </c>
      <c r="J10707" s="177" t="str">
        <f t="shared" si="335"/>
        <v>Date &gt; 1920</v>
      </c>
    </row>
    <row r="10708" spans="1:10" x14ac:dyDescent="0.3">
      <c r="A10708" s="178" t="s">
        <v>3372</v>
      </c>
      <c r="B10708" s="178" t="s">
        <v>189</v>
      </c>
      <c r="C10708" s="178" t="s">
        <v>1338</v>
      </c>
      <c r="D10708" s="178" t="s">
        <v>9623</v>
      </c>
      <c r="E10708" s="179">
        <v>32038</v>
      </c>
      <c r="F10708" s="180">
        <v>0</v>
      </c>
      <c r="G10708" s="180">
        <v>14936.7</v>
      </c>
      <c r="H10708" s="180">
        <v>7468.35</v>
      </c>
      <c r="I10708" s="180">
        <f t="shared" si="334"/>
        <v>22405.050000000003</v>
      </c>
      <c r="J10708" s="177" t="str">
        <f t="shared" si="335"/>
        <v>Date &gt; 1920</v>
      </c>
    </row>
    <row r="10709" spans="1:10" x14ac:dyDescent="0.3">
      <c r="A10709" s="178" t="s">
        <v>3372</v>
      </c>
      <c r="B10709" s="178" t="s">
        <v>189</v>
      </c>
      <c r="C10709" s="178" t="s">
        <v>1338</v>
      </c>
      <c r="D10709" s="178" t="s">
        <v>9623</v>
      </c>
      <c r="E10709" s="179">
        <v>32535</v>
      </c>
      <c r="F10709" s="180">
        <v>0</v>
      </c>
      <c r="G10709" s="180">
        <v>7787.91</v>
      </c>
      <c r="H10709" s="180">
        <v>3893.95</v>
      </c>
      <c r="I10709" s="180">
        <f t="shared" si="334"/>
        <v>11681.86</v>
      </c>
      <c r="J10709" s="177" t="str">
        <f t="shared" si="335"/>
        <v>Date &gt; 1920</v>
      </c>
    </row>
    <row r="10710" spans="1:10" x14ac:dyDescent="0.3">
      <c r="A10710" s="178" t="s">
        <v>3372</v>
      </c>
      <c r="B10710" s="178" t="s">
        <v>189</v>
      </c>
      <c r="C10710" s="178" t="s">
        <v>1338</v>
      </c>
      <c r="D10710" s="178" t="s">
        <v>9624</v>
      </c>
      <c r="E10710" s="179">
        <v>32440</v>
      </c>
      <c r="F10710" s="180">
        <v>0</v>
      </c>
      <c r="G10710" s="180">
        <v>13936.67</v>
      </c>
      <c r="H10710" s="180">
        <v>6968.33</v>
      </c>
      <c r="I10710" s="180">
        <f t="shared" si="334"/>
        <v>20905</v>
      </c>
      <c r="J10710" s="177" t="str">
        <f t="shared" si="335"/>
        <v>Date &gt; 1920</v>
      </c>
    </row>
    <row r="10711" spans="1:10" x14ac:dyDescent="0.3">
      <c r="A10711" s="178" t="s">
        <v>3372</v>
      </c>
      <c r="B10711" s="178" t="s">
        <v>189</v>
      </c>
      <c r="C10711" s="178" t="s">
        <v>1338</v>
      </c>
      <c r="D10711" s="178" t="s">
        <v>9625</v>
      </c>
      <c r="E10711" s="179">
        <v>32729</v>
      </c>
      <c r="F10711" s="180">
        <v>83945.37</v>
      </c>
      <c r="G10711" s="180">
        <v>245.18</v>
      </c>
      <c r="H10711" s="180">
        <v>9449.86</v>
      </c>
      <c r="I10711" s="180">
        <f t="shared" si="334"/>
        <v>93640.409999999989</v>
      </c>
      <c r="J10711" s="177" t="str">
        <f t="shared" si="335"/>
        <v>Date &gt; 1920</v>
      </c>
    </row>
    <row r="10712" spans="1:10" x14ac:dyDescent="0.3">
      <c r="A10712" s="178" t="s">
        <v>3372</v>
      </c>
      <c r="B10712" s="178" t="s">
        <v>189</v>
      </c>
      <c r="C10712" s="178" t="s">
        <v>1338</v>
      </c>
      <c r="D10712" s="178" t="s">
        <v>9625</v>
      </c>
      <c r="E10712" s="179">
        <v>32744</v>
      </c>
      <c r="F10712" s="180">
        <v>55762.98</v>
      </c>
      <c r="G10712" s="180">
        <v>0</v>
      </c>
      <c r="H10712" s="180">
        <v>6195.88</v>
      </c>
      <c r="I10712" s="180">
        <f t="shared" si="334"/>
        <v>61958.86</v>
      </c>
      <c r="J10712" s="177" t="str">
        <f t="shared" si="335"/>
        <v>Date &gt; 1920</v>
      </c>
    </row>
    <row r="10713" spans="1:10" x14ac:dyDescent="0.3">
      <c r="A10713" s="178" t="s">
        <v>3372</v>
      </c>
      <c r="B10713" s="178" t="s">
        <v>189</v>
      </c>
      <c r="C10713" s="178" t="s">
        <v>1338</v>
      </c>
      <c r="D10713" s="178" t="s">
        <v>9625</v>
      </c>
      <c r="E10713" s="179">
        <v>32765</v>
      </c>
      <c r="F10713" s="180">
        <v>58806.89</v>
      </c>
      <c r="G10713" s="180">
        <v>658.86</v>
      </c>
      <c r="H10713" s="180">
        <v>6863.53</v>
      </c>
      <c r="I10713" s="180">
        <f t="shared" si="334"/>
        <v>66329.279999999999</v>
      </c>
      <c r="J10713" s="177" t="str">
        <f t="shared" si="335"/>
        <v>Date &gt; 1920</v>
      </c>
    </row>
    <row r="10714" spans="1:10" x14ac:dyDescent="0.3">
      <c r="A10714" s="178" t="s">
        <v>3372</v>
      </c>
      <c r="B10714" s="178" t="s">
        <v>189</v>
      </c>
      <c r="C10714" s="178" t="s">
        <v>1338</v>
      </c>
      <c r="D10714" s="178" t="s">
        <v>9625</v>
      </c>
      <c r="E10714" s="179">
        <v>32777</v>
      </c>
      <c r="F10714" s="180">
        <v>16930.28</v>
      </c>
      <c r="G10714" s="180">
        <v>1000.67</v>
      </c>
      <c r="H10714" s="180">
        <v>2381.4699999999998</v>
      </c>
      <c r="I10714" s="180">
        <f t="shared" si="334"/>
        <v>20312.419999999998</v>
      </c>
      <c r="J10714" s="177" t="str">
        <f t="shared" si="335"/>
        <v>Date &gt; 1920</v>
      </c>
    </row>
    <row r="10715" spans="1:10" x14ac:dyDescent="0.3">
      <c r="A10715" s="178" t="s">
        <v>3372</v>
      </c>
      <c r="B10715" s="178" t="s">
        <v>189</v>
      </c>
      <c r="C10715" s="178" t="s">
        <v>1338</v>
      </c>
      <c r="D10715" s="178" t="s">
        <v>9625</v>
      </c>
      <c r="E10715" s="179">
        <v>32804</v>
      </c>
      <c r="F10715" s="180">
        <v>134548.59</v>
      </c>
      <c r="G10715" s="180">
        <v>2452.9899999999998</v>
      </c>
      <c r="H10715" s="180">
        <v>16176.36</v>
      </c>
      <c r="I10715" s="180">
        <f t="shared" si="334"/>
        <v>153177.94</v>
      </c>
      <c r="J10715" s="177" t="str">
        <f t="shared" si="335"/>
        <v>Date &gt; 1920</v>
      </c>
    </row>
    <row r="10716" spans="1:10" x14ac:dyDescent="0.3">
      <c r="A10716" s="178" t="s">
        <v>3372</v>
      </c>
      <c r="B10716" s="178" t="s">
        <v>189</v>
      </c>
      <c r="C10716" s="178" t="s">
        <v>1338</v>
      </c>
      <c r="D10716" s="178" t="s">
        <v>9625</v>
      </c>
      <c r="E10716" s="179">
        <v>32834</v>
      </c>
      <c r="F10716" s="180">
        <v>17572.59</v>
      </c>
      <c r="G10716" s="180">
        <v>0</v>
      </c>
      <c r="H10716" s="180">
        <v>1952.5</v>
      </c>
      <c r="I10716" s="180">
        <f t="shared" si="334"/>
        <v>19525.09</v>
      </c>
      <c r="J10716" s="177" t="str">
        <f t="shared" si="335"/>
        <v>Date &gt; 1920</v>
      </c>
    </row>
    <row r="10717" spans="1:10" x14ac:dyDescent="0.3">
      <c r="A10717" s="178" t="s">
        <v>3372</v>
      </c>
      <c r="B10717" s="178" t="s">
        <v>189</v>
      </c>
      <c r="C10717" s="178" t="s">
        <v>1338</v>
      </c>
      <c r="D10717" s="178" t="s">
        <v>9625</v>
      </c>
      <c r="E10717" s="179">
        <v>32877</v>
      </c>
      <c r="F10717" s="180">
        <v>47963.88</v>
      </c>
      <c r="G10717" s="180">
        <v>151.18</v>
      </c>
      <c r="H10717" s="180">
        <v>5404.93</v>
      </c>
      <c r="I10717" s="180">
        <f t="shared" si="334"/>
        <v>53519.99</v>
      </c>
      <c r="J10717" s="177" t="str">
        <f t="shared" si="335"/>
        <v>Date &gt; 1920</v>
      </c>
    </row>
    <row r="10718" spans="1:10" x14ac:dyDescent="0.3">
      <c r="A10718" s="178" t="s">
        <v>3372</v>
      </c>
      <c r="B10718" s="178" t="s">
        <v>189</v>
      </c>
      <c r="C10718" s="178" t="s">
        <v>1338</v>
      </c>
      <c r="D10718" s="178" t="s">
        <v>9625</v>
      </c>
      <c r="E10718" s="179">
        <v>33120</v>
      </c>
      <c r="F10718" s="180">
        <v>41291.83</v>
      </c>
      <c r="G10718" s="180">
        <v>800.86</v>
      </c>
      <c r="H10718" s="180">
        <v>4988.41</v>
      </c>
      <c r="I10718" s="180">
        <f t="shared" si="334"/>
        <v>47081.100000000006</v>
      </c>
      <c r="J10718" s="177" t="str">
        <f t="shared" si="335"/>
        <v>Date &gt; 1920</v>
      </c>
    </row>
    <row r="10719" spans="1:10" x14ac:dyDescent="0.3">
      <c r="A10719" s="178" t="s">
        <v>3372</v>
      </c>
      <c r="B10719" s="178" t="s">
        <v>189</v>
      </c>
      <c r="C10719" s="178" t="s">
        <v>1338</v>
      </c>
      <c r="D10719" s="178" t="s">
        <v>9625</v>
      </c>
      <c r="E10719" s="179">
        <v>33169</v>
      </c>
      <c r="F10719" s="180">
        <v>38823.51</v>
      </c>
      <c r="G10719" s="180">
        <v>793.73</v>
      </c>
      <c r="H10719" s="180">
        <v>4710.62</v>
      </c>
      <c r="I10719" s="180">
        <f t="shared" si="334"/>
        <v>44327.860000000008</v>
      </c>
      <c r="J10719" s="177" t="str">
        <f t="shared" si="335"/>
        <v>Date &gt; 1920</v>
      </c>
    </row>
    <row r="10720" spans="1:10" x14ac:dyDescent="0.3">
      <c r="A10720" s="178" t="s">
        <v>3372</v>
      </c>
      <c r="B10720" s="178" t="s">
        <v>189</v>
      </c>
      <c r="C10720" s="178" t="s">
        <v>1338</v>
      </c>
      <c r="D10720" s="178" t="s">
        <v>9625</v>
      </c>
      <c r="E10720" s="179">
        <v>33309</v>
      </c>
      <c r="F10720" s="180">
        <v>4153.59</v>
      </c>
      <c r="G10720" s="180">
        <v>717.04</v>
      </c>
      <c r="H10720" s="180">
        <v>819.95</v>
      </c>
      <c r="I10720" s="180">
        <f t="shared" si="334"/>
        <v>5690.58</v>
      </c>
      <c r="J10720" s="177" t="str">
        <f t="shared" si="335"/>
        <v>Date &gt; 1920</v>
      </c>
    </row>
    <row r="10721" spans="1:10" x14ac:dyDescent="0.3">
      <c r="A10721" s="178" t="s">
        <v>3372</v>
      </c>
      <c r="B10721" s="178" t="s">
        <v>189</v>
      </c>
      <c r="C10721" s="178" t="s">
        <v>1338</v>
      </c>
      <c r="D10721" s="178" t="s">
        <v>8628</v>
      </c>
      <c r="E10721" s="179">
        <v>35075</v>
      </c>
      <c r="F10721" s="180">
        <v>0</v>
      </c>
      <c r="G10721" s="180">
        <v>11823.97</v>
      </c>
      <c r="H10721" s="180">
        <v>5911.99</v>
      </c>
      <c r="I10721" s="180">
        <f t="shared" si="334"/>
        <v>17735.96</v>
      </c>
      <c r="J10721" s="177" t="str">
        <f t="shared" si="335"/>
        <v>Date &gt; 1920</v>
      </c>
    </row>
    <row r="10722" spans="1:10" x14ac:dyDescent="0.3">
      <c r="A10722" s="178" t="s">
        <v>3372</v>
      </c>
      <c r="B10722" s="178" t="s">
        <v>189</v>
      </c>
      <c r="C10722" s="178" t="s">
        <v>1338</v>
      </c>
      <c r="D10722" s="178" t="s">
        <v>6373</v>
      </c>
      <c r="E10722" s="179">
        <v>35300</v>
      </c>
      <c r="F10722" s="180">
        <v>0</v>
      </c>
      <c r="G10722" s="180">
        <v>1250.8800000000001</v>
      </c>
      <c r="H10722" s="180">
        <v>625.44000000000005</v>
      </c>
      <c r="I10722" s="180">
        <f t="shared" si="334"/>
        <v>1876.3200000000002</v>
      </c>
      <c r="J10722" s="177" t="str">
        <f t="shared" si="335"/>
        <v>Date &gt; 1920</v>
      </c>
    </row>
    <row r="10723" spans="1:10" x14ac:dyDescent="0.3">
      <c r="A10723" s="178" t="s">
        <v>3372</v>
      </c>
      <c r="B10723" s="178" t="s">
        <v>189</v>
      </c>
      <c r="C10723" s="178" t="s">
        <v>1338</v>
      </c>
      <c r="D10723" s="178" t="s">
        <v>7375</v>
      </c>
      <c r="E10723" s="179">
        <v>35772</v>
      </c>
      <c r="F10723" s="180">
        <v>0</v>
      </c>
      <c r="G10723" s="180">
        <v>6400</v>
      </c>
      <c r="H10723" s="180">
        <v>3200</v>
      </c>
      <c r="I10723" s="180">
        <f t="shared" si="334"/>
        <v>9600</v>
      </c>
      <c r="J10723" s="177" t="str">
        <f t="shared" si="335"/>
        <v>Date &gt; 1920</v>
      </c>
    </row>
    <row r="10724" spans="1:10" x14ac:dyDescent="0.3">
      <c r="A10724" s="178" t="s">
        <v>3372</v>
      </c>
      <c r="B10724" s="178" t="s">
        <v>189</v>
      </c>
      <c r="C10724" s="178" t="s">
        <v>1338</v>
      </c>
      <c r="D10724" s="178" t="s">
        <v>9626</v>
      </c>
      <c r="E10724" s="179">
        <v>35772</v>
      </c>
      <c r="F10724" s="180">
        <v>0</v>
      </c>
      <c r="G10724" s="180">
        <v>9724</v>
      </c>
      <c r="H10724" s="180">
        <v>4862</v>
      </c>
      <c r="I10724" s="180">
        <f t="shared" si="334"/>
        <v>14586</v>
      </c>
      <c r="J10724" s="177" t="str">
        <f t="shared" si="335"/>
        <v>Date &gt; 1920</v>
      </c>
    </row>
    <row r="10725" spans="1:10" x14ac:dyDescent="0.3">
      <c r="A10725" s="178" t="s">
        <v>3372</v>
      </c>
      <c r="B10725" s="178" t="s">
        <v>189</v>
      </c>
      <c r="C10725" s="178" t="s">
        <v>1338</v>
      </c>
      <c r="D10725" s="178" t="s">
        <v>9627</v>
      </c>
      <c r="E10725" s="179">
        <v>36028</v>
      </c>
      <c r="F10725" s="180">
        <v>0</v>
      </c>
      <c r="G10725" s="180">
        <v>32400</v>
      </c>
      <c r="H10725" s="180">
        <v>21650.44</v>
      </c>
      <c r="I10725" s="180">
        <f t="shared" si="334"/>
        <v>54050.44</v>
      </c>
      <c r="J10725" s="177" t="str">
        <f t="shared" si="335"/>
        <v>Date &gt; 1920</v>
      </c>
    </row>
    <row r="10726" spans="1:10" x14ac:dyDescent="0.3">
      <c r="A10726" s="178" t="s">
        <v>3372</v>
      </c>
      <c r="B10726" s="178" t="s">
        <v>189</v>
      </c>
      <c r="C10726" s="178" t="s">
        <v>1338</v>
      </c>
      <c r="D10726" s="178" t="s">
        <v>8203</v>
      </c>
      <c r="E10726" s="179">
        <v>35993</v>
      </c>
      <c r="F10726" s="180">
        <v>0</v>
      </c>
      <c r="G10726" s="180">
        <v>53215.13</v>
      </c>
      <c r="H10726" s="180">
        <v>35476.76</v>
      </c>
      <c r="I10726" s="180">
        <f t="shared" si="334"/>
        <v>88691.89</v>
      </c>
      <c r="J10726" s="177" t="str">
        <f t="shared" si="335"/>
        <v>Date &gt; 1920</v>
      </c>
    </row>
    <row r="10727" spans="1:10" x14ac:dyDescent="0.3">
      <c r="A10727" s="178" t="s">
        <v>3372</v>
      </c>
      <c r="B10727" s="178" t="s">
        <v>189</v>
      </c>
      <c r="C10727" s="178" t="s">
        <v>1338</v>
      </c>
      <c r="D10727" s="178" t="s">
        <v>9628</v>
      </c>
      <c r="E10727" s="179">
        <v>36439</v>
      </c>
      <c r="F10727" s="180">
        <v>0</v>
      </c>
      <c r="G10727" s="180">
        <v>3234.33</v>
      </c>
      <c r="H10727" s="180">
        <v>2156.2199999999998</v>
      </c>
      <c r="I10727" s="180">
        <f t="shared" si="334"/>
        <v>5390.5499999999993</v>
      </c>
      <c r="J10727" s="177" t="str">
        <f t="shared" si="335"/>
        <v>Date &gt; 1920</v>
      </c>
    </row>
    <row r="10728" spans="1:10" x14ac:dyDescent="0.3">
      <c r="A10728" s="178" t="s">
        <v>3372</v>
      </c>
      <c r="B10728" s="178" t="s">
        <v>189</v>
      </c>
      <c r="C10728" s="178" t="s">
        <v>1338</v>
      </c>
      <c r="D10728" s="178" t="s">
        <v>9629</v>
      </c>
      <c r="E10728" s="179">
        <v>36439</v>
      </c>
      <c r="F10728" s="180">
        <v>0</v>
      </c>
      <c r="G10728" s="180">
        <v>6000</v>
      </c>
      <c r="H10728" s="180">
        <v>4069.5</v>
      </c>
      <c r="I10728" s="180">
        <f t="shared" si="334"/>
        <v>10069.5</v>
      </c>
      <c r="J10728" s="177" t="str">
        <f t="shared" si="335"/>
        <v>Date &gt; 1920</v>
      </c>
    </row>
    <row r="10729" spans="1:10" x14ac:dyDescent="0.3">
      <c r="A10729" s="178" t="s">
        <v>3372</v>
      </c>
      <c r="B10729" s="178" t="s">
        <v>189</v>
      </c>
      <c r="C10729" s="178" t="s">
        <v>1338</v>
      </c>
      <c r="D10729" s="178" t="s">
        <v>9630</v>
      </c>
      <c r="E10729" s="179">
        <v>37237</v>
      </c>
      <c r="F10729" s="180">
        <v>9637</v>
      </c>
      <c r="G10729" s="180">
        <v>0</v>
      </c>
      <c r="H10729" s="180">
        <v>1071.7</v>
      </c>
      <c r="I10729" s="180">
        <f t="shared" si="334"/>
        <v>10708.7</v>
      </c>
      <c r="J10729" s="177" t="str">
        <f t="shared" si="335"/>
        <v>Date &gt; 1920</v>
      </c>
    </row>
    <row r="10730" spans="1:10" x14ac:dyDescent="0.3">
      <c r="A10730" s="178" t="s">
        <v>3372</v>
      </c>
      <c r="B10730" s="178" t="s">
        <v>189</v>
      </c>
      <c r="C10730" s="178" t="s">
        <v>1338</v>
      </c>
      <c r="D10730" s="178" t="s">
        <v>9630</v>
      </c>
      <c r="E10730" s="179">
        <v>37314</v>
      </c>
      <c r="F10730" s="180">
        <v>2254</v>
      </c>
      <c r="G10730" s="180">
        <v>0</v>
      </c>
      <c r="H10730" s="180">
        <v>250.59</v>
      </c>
      <c r="I10730" s="180">
        <f t="shared" si="334"/>
        <v>2504.59</v>
      </c>
      <c r="J10730" s="177" t="str">
        <f t="shared" si="335"/>
        <v>Date &gt; 1920</v>
      </c>
    </row>
    <row r="10731" spans="1:10" x14ac:dyDescent="0.3">
      <c r="A10731" s="178" t="s">
        <v>3372</v>
      </c>
      <c r="B10731" s="178" t="s">
        <v>189</v>
      </c>
      <c r="C10731" s="178" t="s">
        <v>1338</v>
      </c>
      <c r="D10731" s="178" t="s">
        <v>9630</v>
      </c>
      <c r="E10731" s="179">
        <v>37320</v>
      </c>
      <c r="F10731" s="180">
        <v>2509</v>
      </c>
      <c r="G10731" s="180">
        <v>0</v>
      </c>
      <c r="H10731" s="180">
        <v>279.29000000000002</v>
      </c>
      <c r="I10731" s="180">
        <f t="shared" si="334"/>
        <v>2788.29</v>
      </c>
      <c r="J10731" s="177" t="str">
        <f t="shared" si="335"/>
        <v>Date &gt; 1920</v>
      </c>
    </row>
    <row r="10732" spans="1:10" x14ac:dyDescent="0.3">
      <c r="A10732" s="178" t="s">
        <v>3372</v>
      </c>
      <c r="B10732" s="178" t="s">
        <v>189</v>
      </c>
      <c r="C10732" s="178" t="s">
        <v>1338</v>
      </c>
      <c r="D10732" s="178" t="s">
        <v>9630</v>
      </c>
      <c r="E10732" s="179">
        <v>37341</v>
      </c>
      <c r="F10732" s="180">
        <v>2664</v>
      </c>
      <c r="G10732" s="180">
        <v>0</v>
      </c>
      <c r="H10732" s="180">
        <v>295.56</v>
      </c>
      <c r="I10732" s="180">
        <f t="shared" si="334"/>
        <v>2959.56</v>
      </c>
      <c r="J10732" s="177" t="str">
        <f t="shared" si="335"/>
        <v>Date &gt; 1920</v>
      </c>
    </row>
    <row r="10733" spans="1:10" x14ac:dyDescent="0.3">
      <c r="A10733" s="178" t="s">
        <v>3372</v>
      </c>
      <c r="B10733" s="178" t="s">
        <v>189</v>
      </c>
      <c r="C10733" s="178" t="s">
        <v>1338</v>
      </c>
      <c r="D10733" s="178" t="s">
        <v>9630</v>
      </c>
      <c r="E10733" s="179">
        <v>37398</v>
      </c>
      <c r="F10733" s="180">
        <v>2686</v>
      </c>
      <c r="G10733" s="180">
        <v>0</v>
      </c>
      <c r="H10733" s="180">
        <v>298.94</v>
      </c>
      <c r="I10733" s="180">
        <f t="shared" si="334"/>
        <v>2984.94</v>
      </c>
      <c r="J10733" s="177" t="str">
        <f t="shared" si="335"/>
        <v>Date &gt; 1920</v>
      </c>
    </row>
    <row r="10734" spans="1:10" x14ac:dyDescent="0.3">
      <c r="A10734" s="178" t="s">
        <v>3372</v>
      </c>
      <c r="B10734" s="178" t="s">
        <v>189</v>
      </c>
      <c r="C10734" s="178" t="s">
        <v>1338</v>
      </c>
      <c r="D10734" s="178" t="s">
        <v>9630</v>
      </c>
      <c r="E10734" s="179">
        <v>37438</v>
      </c>
      <c r="F10734" s="180">
        <v>9425</v>
      </c>
      <c r="G10734" s="180">
        <v>0</v>
      </c>
      <c r="H10734" s="180">
        <v>1046.53</v>
      </c>
      <c r="I10734" s="180">
        <f t="shared" si="334"/>
        <v>10471.530000000001</v>
      </c>
      <c r="J10734" s="177" t="str">
        <f t="shared" si="335"/>
        <v>Date &gt; 1920</v>
      </c>
    </row>
    <row r="10735" spans="1:10" x14ac:dyDescent="0.3">
      <c r="A10735" s="178" t="s">
        <v>3372</v>
      </c>
      <c r="B10735" s="178" t="s">
        <v>189</v>
      </c>
      <c r="C10735" s="178" t="s">
        <v>1338</v>
      </c>
      <c r="D10735" s="178" t="s">
        <v>9630</v>
      </c>
      <c r="E10735" s="179">
        <v>37494</v>
      </c>
      <c r="F10735" s="180">
        <v>3707</v>
      </c>
      <c r="G10735" s="180">
        <v>0</v>
      </c>
      <c r="H10735" s="180">
        <v>412.45</v>
      </c>
      <c r="I10735" s="180">
        <f t="shared" si="334"/>
        <v>4119.45</v>
      </c>
      <c r="J10735" s="177" t="str">
        <f t="shared" si="335"/>
        <v>Date &gt; 1920</v>
      </c>
    </row>
    <row r="10736" spans="1:10" x14ac:dyDescent="0.3">
      <c r="A10736" s="178" t="s">
        <v>3372</v>
      </c>
      <c r="B10736" s="178" t="s">
        <v>189</v>
      </c>
      <c r="C10736" s="178" t="s">
        <v>1338</v>
      </c>
      <c r="D10736" s="178" t="s">
        <v>9630</v>
      </c>
      <c r="E10736" s="179">
        <v>37559</v>
      </c>
      <c r="F10736" s="180">
        <v>277</v>
      </c>
      <c r="G10736" s="180">
        <v>0</v>
      </c>
      <c r="H10736" s="180">
        <v>30.74</v>
      </c>
      <c r="I10736" s="180">
        <f t="shared" si="334"/>
        <v>307.74</v>
      </c>
      <c r="J10736" s="177" t="str">
        <f t="shared" si="335"/>
        <v>Date &gt; 1920</v>
      </c>
    </row>
    <row r="10737" spans="1:10" x14ac:dyDescent="0.3">
      <c r="A10737" s="178" t="s">
        <v>3372</v>
      </c>
      <c r="B10737" s="178" t="s">
        <v>189</v>
      </c>
      <c r="C10737" s="178" t="s">
        <v>1338</v>
      </c>
      <c r="D10737" s="178" t="s">
        <v>9630</v>
      </c>
      <c r="E10737" s="179">
        <v>37596</v>
      </c>
      <c r="F10737" s="180">
        <v>12737</v>
      </c>
      <c r="G10737" s="180">
        <v>0</v>
      </c>
      <c r="H10737" s="180">
        <v>1414.69</v>
      </c>
      <c r="I10737" s="180">
        <f t="shared" si="334"/>
        <v>14151.69</v>
      </c>
      <c r="J10737" s="177" t="str">
        <f t="shared" si="335"/>
        <v>Date &gt; 1920</v>
      </c>
    </row>
    <row r="10738" spans="1:10" x14ac:dyDescent="0.3">
      <c r="A10738" s="178" t="s">
        <v>3372</v>
      </c>
      <c r="B10738" s="178" t="s">
        <v>189</v>
      </c>
      <c r="C10738" s="178" t="s">
        <v>1338</v>
      </c>
      <c r="D10738" s="178" t="s">
        <v>9630</v>
      </c>
      <c r="E10738" s="179">
        <v>37929</v>
      </c>
      <c r="F10738" s="180">
        <v>2252</v>
      </c>
      <c r="G10738" s="180">
        <v>0</v>
      </c>
      <c r="H10738" s="180">
        <v>250.21</v>
      </c>
      <c r="I10738" s="180">
        <f t="shared" si="334"/>
        <v>2502.21</v>
      </c>
      <c r="J10738" s="177" t="str">
        <f t="shared" si="335"/>
        <v>Date &gt; 1920</v>
      </c>
    </row>
    <row r="10739" spans="1:10" x14ac:dyDescent="0.3">
      <c r="A10739" s="178" t="s">
        <v>3372</v>
      </c>
      <c r="B10739" s="178" t="s">
        <v>189</v>
      </c>
      <c r="C10739" s="178" t="s">
        <v>1338</v>
      </c>
      <c r="D10739" s="178" t="s">
        <v>9631</v>
      </c>
      <c r="E10739" s="179">
        <v>37977</v>
      </c>
      <c r="F10739" s="180">
        <v>15264</v>
      </c>
      <c r="G10739" s="180">
        <v>0</v>
      </c>
      <c r="H10739" s="180">
        <v>1696.8</v>
      </c>
      <c r="I10739" s="180">
        <f t="shared" si="334"/>
        <v>16960.8</v>
      </c>
      <c r="J10739" s="177" t="str">
        <f t="shared" si="335"/>
        <v>Date &gt; 1920</v>
      </c>
    </row>
    <row r="10740" spans="1:10" x14ac:dyDescent="0.3">
      <c r="A10740" s="178" t="s">
        <v>3372</v>
      </c>
      <c r="B10740" s="178" t="s">
        <v>189</v>
      </c>
      <c r="C10740" s="178" t="s">
        <v>1338</v>
      </c>
      <c r="D10740" s="178" t="s">
        <v>9631</v>
      </c>
      <c r="E10740" s="179">
        <v>37991</v>
      </c>
      <c r="F10740" s="180">
        <v>16351</v>
      </c>
      <c r="G10740" s="180">
        <v>0</v>
      </c>
      <c r="H10740" s="180">
        <v>4379.7700000000004</v>
      </c>
      <c r="I10740" s="180">
        <f t="shared" si="334"/>
        <v>20730.77</v>
      </c>
      <c r="J10740" s="177" t="str">
        <f t="shared" si="335"/>
        <v>Date &gt; 1920</v>
      </c>
    </row>
    <row r="10741" spans="1:10" x14ac:dyDescent="0.3">
      <c r="A10741" s="178" t="s">
        <v>3372</v>
      </c>
      <c r="B10741" s="178" t="s">
        <v>189</v>
      </c>
      <c r="C10741" s="178" t="s">
        <v>1338</v>
      </c>
      <c r="D10741" s="178" t="s">
        <v>9631</v>
      </c>
      <c r="E10741" s="179">
        <v>38022</v>
      </c>
      <c r="F10741" s="180">
        <v>313298</v>
      </c>
      <c r="G10741" s="180">
        <v>0</v>
      </c>
      <c r="H10741" s="180">
        <v>34811.97</v>
      </c>
      <c r="I10741" s="180">
        <f t="shared" si="334"/>
        <v>348109.97</v>
      </c>
      <c r="J10741" s="177" t="str">
        <f t="shared" si="335"/>
        <v>Date &gt; 1920</v>
      </c>
    </row>
    <row r="10742" spans="1:10" x14ac:dyDescent="0.3">
      <c r="A10742" s="178" t="s">
        <v>3372</v>
      </c>
      <c r="B10742" s="178" t="s">
        <v>189</v>
      </c>
      <c r="C10742" s="178" t="s">
        <v>1338</v>
      </c>
      <c r="D10742" s="178" t="s">
        <v>9631</v>
      </c>
      <c r="E10742" s="179">
        <v>38071</v>
      </c>
      <c r="F10742" s="180">
        <v>26771</v>
      </c>
      <c r="G10742" s="180">
        <v>0</v>
      </c>
      <c r="H10742" s="180">
        <v>2974.87</v>
      </c>
      <c r="I10742" s="180">
        <f t="shared" si="334"/>
        <v>29745.87</v>
      </c>
      <c r="J10742" s="177" t="str">
        <f t="shared" si="335"/>
        <v>Date &gt; 1920</v>
      </c>
    </row>
    <row r="10743" spans="1:10" x14ac:dyDescent="0.3">
      <c r="A10743" s="178" t="s">
        <v>3372</v>
      </c>
      <c r="B10743" s="178" t="s">
        <v>189</v>
      </c>
      <c r="C10743" s="178" t="s">
        <v>1338</v>
      </c>
      <c r="D10743" s="178" t="s">
        <v>9631</v>
      </c>
      <c r="E10743" s="179">
        <v>38156</v>
      </c>
      <c r="F10743" s="180">
        <v>2310</v>
      </c>
      <c r="G10743" s="180">
        <v>0</v>
      </c>
      <c r="H10743" s="180">
        <v>255.99</v>
      </c>
      <c r="I10743" s="180">
        <f t="shared" si="334"/>
        <v>2565.9899999999998</v>
      </c>
      <c r="J10743" s="177" t="str">
        <f t="shared" si="335"/>
        <v>Date &gt; 1920</v>
      </c>
    </row>
    <row r="10744" spans="1:10" x14ac:dyDescent="0.3">
      <c r="A10744" s="178" t="s">
        <v>3372</v>
      </c>
      <c r="B10744" s="178" t="s">
        <v>189</v>
      </c>
      <c r="C10744" s="178" t="s">
        <v>1338</v>
      </c>
      <c r="D10744" s="178" t="s">
        <v>9631</v>
      </c>
      <c r="E10744" s="179">
        <v>38321</v>
      </c>
      <c r="F10744" s="180">
        <v>1915</v>
      </c>
      <c r="G10744" s="180">
        <v>0</v>
      </c>
      <c r="H10744" s="180">
        <v>100.93</v>
      </c>
      <c r="I10744" s="180">
        <f t="shared" si="334"/>
        <v>2015.93</v>
      </c>
      <c r="J10744" s="177" t="str">
        <f t="shared" si="335"/>
        <v>Date &gt; 1920</v>
      </c>
    </row>
    <row r="10745" spans="1:10" x14ac:dyDescent="0.3">
      <c r="A10745" s="178" t="s">
        <v>3372</v>
      </c>
      <c r="B10745" s="178" t="s">
        <v>189</v>
      </c>
      <c r="C10745" s="178" t="s">
        <v>1338</v>
      </c>
      <c r="D10745" s="178" t="s">
        <v>9631</v>
      </c>
      <c r="E10745" s="179">
        <v>38337</v>
      </c>
      <c r="F10745" s="180">
        <v>3178</v>
      </c>
      <c r="G10745" s="180">
        <v>0</v>
      </c>
      <c r="H10745" s="180">
        <v>159.66999999999999</v>
      </c>
      <c r="I10745" s="180">
        <f t="shared" si="334"/>
        <v>3337.67</v>
      </c>
      <c r="J10745" s="177" t="str">
        <f t="shared" si="335"/>
        <v>Date &gt; 1920</v>
      </c>
    </row>
    <row r="10746" spans="1:10" x14ac:dyDescent="0.3">
      <c r="A10746" s="178" t="s">
        <v>3372</v>
      </c>
      <c r="B10746" s="178" t="s">
        <v>189</v>
      </c>
      <c r="C10746" s="178" t="s">
        <v>1338</v>
      </c>
      <c r="D10746" s="178" t="s">
        <v>9631</v>
      </c>
      <c r="E10746" s="179">
        <v>38413</v>
      </c>
      <c r="F10746" s="180">
        <v>2219</v>
      </c>
      <c r="G10746" s="180">
        <v>0</v>
      </c>
      <c r="H10746" s="180">
        <v>0</v>
      </c>
      <c r="I10746" s="180">
        <f t="shared" si="334"/>
        <v>2219</v>
      </c>
      <c r="J10746" s="177" t="str">
        <f t="shared" si="335"/>
        <v>Date &gt; 1920</v>
      </c>
    </row>
    <row r="10747" spans="1:10" x14ac:dyDescent="0.3">
      <c r="A10747" s="178" t="s">
        <v>3372</v>
      </c>
      <c r="B10747" s="178" t="s">
        <v>189</v>
      </c>
      <c r="C10747" s="178" t="s">
        <v>1338</v>
      </c>
      <c r="D10747" s="178" t="s">
        <v>9631</v>
      </c>
      <c r="E10747" s="179">
        <v>38447</v>
      </c>
      <c r="F10747" s="180">
        <v>10994</v>
      </c>
      <c r="G10747" s="180">
        <v>0</v>
      </c>
      <c r="H10747" s="180">
        <v>0</v>
      </c>
      <c r="I10747" s="180">
        <f t="shared" si="334"/>
        <v>10994</v>
      </c>
      <c r="J10747" s="177" t="str">
        <f t="shared" si="335"/>
        <v>Date &gt; 1920</v>
      </c>
    </row>
    <row r="10748" spans="1:10" x14ac:dyDescent="0.3">
      <c r="A10748" s="178" t="s">
        <v>3372</v>
      </c>
      <c r="B10748" s="178" t="s">
        <v>189</v>
      </c>
      <c r="C10748" s="178" t="s">
        <v>1338</v>
      </c>
      <c r="D10748" s="178" t="s">
        <v>9631</v>
      </c>
      <c r="E10748" s="179">
        <v>38477</v>
      </c>
      <c r="F10748" s="180">
        <v>165</v>
      </c>
      <c r="G10748" s="180">
        <v>0</v>
      </c>
      <c r="H10748" s="180">
        <v>0</v>
      </c>
      <c r="I10748" s="180">
        <f t="shared" si="334"/>
        <v>165</v>
      </c>
      <c r="J10748" s="177" t="str">
        <f t="shared" si="335"/>
        <v>Date &gt; 1920</v>
      </c>
    </row>
    <row r="10749" spans="1:10" x14ac:dyDescent="0.3">
      <c r="A10749" s="178" t="s">
        <v>3372</v>
      </c>
      <c r="B10749" s="178" t="s">
        <v>189</v>
      </c>
      <c r="C10749" s="178" t="s">
        <v>1338</v>
      </c>
      <c r="D10749" s="178" t="s">
        <v>9631</v>
      </c>
      <c r="E10749" s="179">
        <v>39020</v>
      </c>
      <c r="F10749" s="180">
        <v>6955</v>
      </c>
      <c r="G10749" s="180">
        <v>0</v>
      </c>
      <c r="H10749" s="180">
        <v>0</v>
      </c>
      <c r="I10749" s="180">
        <f t="shared" si="334"/>
        <v>6955</v>
      </c>
      <c r="J10749" s="177" t="str">
        <f t="shared" si="335"/>
        <v>Date &gt; 1920</v>
      </c>
    </row>
    <row r="10750" spans="1:10" x14ac:dyDescent="0.3">
      <c r="A10750" s="178" t="s">
        <v>3372</v>
      </c>
      <c r="B10750" s="178" t="s">
        <v>189</v>
      </c>
      <c r="C10750" s="178" t="s">
        <v>1338</v>
      </c>
      <c r="D10750" s="178" t="s">
        <v>9631</v>
      </c>
      <c r="E10750" s="179">
        <v>39064</v>
      </c>
      <c r="F10750" s="180">
        <v>46171</v>
      </c>
      <c r="G10750" s="180">
        <v>0</v>
      </c>
      <c r="H10750" s="180">
        <v>0</v>
      </c>
      <c r="I10750" s="180">
        <f t="shared" si="334"/>
        <v>46171</v>
      </c>
      <c r="J10750" s="177" t="str">
        <f t="shared" si="335"/>
        <v>Date &gt; 1920</v>
      </c>
    </row>
    <row r="10751" spans="1:10" x14ac:dyDescent="0.3">
      <c r="A10751" s="178" t="s">
        <v>3372</v>
      </c>
      <c r="B10751" s="178" t="s">
        <v>189</v>
      </c>
      <c r="C10751" s="178" t="s">
        <v>1338</v>
      </c>
      <c r="D10751" s="178" t="s">
        <v>9632</v>
      </c>
      <c r="E10751" s="179">
        <v>38321</v>
      </c>
      <c r="F10751" s="180">
        <v>10290</v>
      </c>
      <c r="G10751" s="180">
        <v>0</v>
      </c>
      <c r="H10751" s="180">
        <v>542.54</v>
      </c>
      <c r="I10751" s="180">
        <f t="shared" si="334"/>
        <v>10832.54</v>
      </c>
      <c r="J10751" s="177" t="str">
        <f t="shared" si="335"/>
        <v>Date &gt; 1920</v>
      </c>
    </row>
    <row r="10752" spans="1:10" x14ac:dyDescent="0.3">
      <c r="A10752" s="178" t="s">
        <v>3372</v>
      </c>
      <c r="B10752" s="178" t="s">
        <v>189</v>
      </c>
      <c r="C10752" s="178" t="s">
        <v>1338</v>
      </c>
      <c r="D10752" s="178" t="s">
        <v>9632</v>
      </c>
      <c r="E10752" s="179">
        <v>38337</v>
      </c>
      <c r="F10752" s="180">
        <v>2259</v>
      </c>
      <c r="G10752" s="180">
        <v>0</v>
      </c>
      <c r="H10752" s="180">
        <v>118.76</v>
      </c>
      <c r="I10752" s="180">
        <f t="shared" si="334"/>
        <v>2377.7600000000002</v>
      </c>
      <c r="J10752" s="177" t="str">
        <f t="shared" si="335"/>
        <v>Date &gt; 1920</v>
      </c>
    </row>
    <row r="10753" spans="1:10" x14ac:dyDescent="0.3">
      <c r="A10753" s="178" t="s">
        <v>3372</v>
      </c>
      <c r="B10753" s="178" t="s">
        <v>189</v>
      </c>
      <c r="C10753" s="178" t="s">
        <v>1338</v>
      </c>
      <c r="D10753" s="178" t="s">
        <v>9632</v>
      </c>
      <c r="E10753" s="179">
        <v>38413</v>
      </c>
      <c r="F10753" s="180">
        <v>32077</v>
      </c>
      <c r="G10753" s="180">
        <v>0</v>
      </c>
      <c r="H10753" s="180">
        <v>1688.48</v>
      </c>
      <c r="I10753" s="180">
        <f t="shared" si="334"/>
        <v>33765.480000000003</v>
      </c>
      <c r="J10753" s="177" t="str">
        <f t="shared" si="335"/>
        <v>Date &gt; 1920</v>
      </c>
    </row>
    <row r="10754" spans="1:10" x14ac:dyDescent="0.3">
      <c r="A10754" s="178" t="s">
        <v>3372</v>
      </c>
      <c r="B10754" s="178" t="s">
        <v>189</v>
      </c>
      <c r="C10754" s="178" t="s">
        <v>1338</v>
      </c>
      <c r="D10754" s="178" t="s">
        <v>9632</v>
      </c>
      <c r="E10754" s="179">
        <v>38447</v>
      </c>
      <c r="F10754" s="180">
        <v>94274</v>
      </c>
      <c r="G10754" s="180">
        <v>0</v>
      </c>
      <c r="H10754" s="180">
        <v>4961.8999999999996</v>
      </c>
      <c r="I10754" s="180">
        <f t="shared" si="334"/>
        <v>99235.9</v>
      </c>
      <c r="J10754" s="177" t="str">
        <f t="shared" si="335"/>
        <v>Date &gt; 1920</v>
      </c>
    </row>
    <row r="10755" spans="1:10" x14ac:dyDescent="0.3">
      <c r="A10755" s="178" t="s">
        <v>3372</v>
      </c>
      <c r="B10755" s="178" t="s">
        <v>189</v>
      </c>
      <c r="C10755" s="178" t="s">
        <v>1338</v>
      </c>
      <c r="D10755" s="178" t="s">
        <v>9632</v>
      </c>
      <c r="E10755" s="179">
        <v>38477</v>
      </c>
      <c r="F10755" s="180">
        <v>580</v>
      </c>
      <c r="G10755" s="180">
        <v>0</v>
      </c>
      <c r="H10755" s="180">
        <v>30.06</v>
      </c>
      <c r="I10755" s="180">
        <f t="shared" si="334"/>
        <v>610.05999999999995</v>
      </c>
      <c r="J10755" s="177" t="str">
        <f t="shared" si="335"/>
        <v>Date &gt; 1920</v>
      </c>
    </row>
    <row r="10756" spans="1:10" x14ac:dyDescent="0.3">
      <c r="A10756" s="178" t="s">
        <v>3372</v>
      </c>
      <c r="B10756" s="178" t="s">
        <v>189</v>
      </c>
      <c r="C10756" s="178" t="s">
        <v>1338</v>
      </c>
      <c r="D10756" s="178" t="s">
        <v>9632</v>
      </c>
      <c r="E10756" s="179">
        <v>38909</v>
      </c>
      <c r="F10756" s="180">
        <v>1120</v>
      </c>
      <c r="G10756" s="180">
        <v>0</v>
      </c>
      <c r="H10756" s="180">
        <v>58.26</v>
      </c>
      <c r="I10756" s="180">
        <f t="shared" si="334"/>
        <v>1178.26</v>
      </c>
      <c r="J10756" s="177" t="str">
        <f t="shared" si="335"/>
        <v>Date &gt; 1920</v>
      </c>
    </row>
    <row r="10757" spans="1:10" x14ac:dyDescent="0.3">
      <c r="A10757" s="178" t="s">
        <v>3372</v>
      </c>
      <c r="B10757" s="178" t="s">
        <v>189</v>
      </c>
      <c r="C10757" s="178" t="s">
        <v>1338</v>
      </c>
      <c r="D10757" s="178" t="s">
        <v>9632</v>
      </c>
      <c r="E10757" s="179">
        <v>38952</v>
      </c>
      <c r="F10757" s="180">
        <v>6833</v>
      </c>
      <c r="G10757" s="180">
        <v>0</v>
      </c>
      <c r="H10757" s="180">
        <v>0</v>
      </c>
      <c r="I10757" s="180">
        <f t="shared" ref="I10757:I10820" si="336">SUM(F10757:H10757)</f>
        <v>6833</v>
      </c>
      <c r="J10757" s="177" t="str">
        <f t="shared" ref="J10757:J10820" si="337">IF(OR(YEAR(E10757)&gt; 1920, ISBLANK(E10757)), "Date &gt; 1920", "Sketchy date")</f>
        <v>Date &gt; 1920</v>
      </c>
    </row>
    <row r="10758" spans="1:10" x14ac:dyDescent="0.3">
      <c r="A10758" s="178" t="s">
        <v>3372</v>
      </c>
      <c r="B10758" s="178" t="s">
        <v>189</v>
      </c>
      <c r="C10758" s="178" t="s">
        <v>1338</v>
      </c>
      <c r="D10758" s="178" t="s">
        <v>7040</v>
      </c>
      <c r="E10758" s="179">
        <v>38729</v>
      </c>
      <c r="F10758" s="180">
        <v>0</v>
      </c>
      <c r="G10758" s="180">
        <v>3203.4</v>
      </c>
      <c r="H10758" s="180">
        <v>1372.89</v>
      </c>
      <c r="I10758" s="180">
        <f t="shared" si="336"/>
        <v>4576.29</v>
      </c>
      <c r="J10758" s="177" t="str">
        <f t="shared" si="337"/>
        <v>Date &gt; 1920</v>
      </c>
    </row>
    <row r="10759" spans="1:10" x14ac:dyDescent="0.3">
      <c r="A10759" s="178" t="s">
        <v>3372</v>
      </c>
      <c r="B10759" s="178" t="s">
        <v>189</v>
      </c>
      <c r="C10759" s="178" t="s">
        <v>1338</v>
      </c>
      <c r="D10759" s="178" t="s">
        <v>9633</v>
      </c>
      <c r="E10759" s="179">
        <v>39069</v>
      </c>
      <c r="F10759" s="180">
        <v>318779</v>
      </c>
      <c r="G10759" s="180">
        <v>0</v>
      </c>
      <c r="H10759" s="180">
        <v>16780.05</v>
      </c>
      <c r="I10759" s="180">
        <f t="shared" si="336"/>
        <v>335559.05</v>
      </c>
      <c r="J10759" s="177" t="str">
        <f t="shared" si="337"/>
        <v>Date &gt; 1920</v>
      </c>
    </row>
    <row r="10760" spans="1:10" x14ac:dyDescent="0.3">
      <c r="A10760" s="178" t="s">
        <v>3372</v>
      </c>
      <c r="B10760" s="178" t="s">
        <v>189</v>
      </c>
      <c r="C10760" s="178" t="s">
        <v>1338</v>
      </c>
      <c r="D10760" s="178" t="s">
        <v>9633</v>
      </c>
      <c r="E10760" s="179">
        <v>39435</v>
      </c>
      <c r="F10760" s="180">
        <v>32265</v>
      </c>
      <c r="G10760" s="180">
        <v>0</v>
      </c>
      <c r="H10760" s="180">
        <v>1697.77</v>
      </c>
      <c r="I10760" s="180">
        <f t="shared" si="336"/>
        <v>33962.769999999997</v>
      </c>
      <c r="J10760" s="177" t="str">
        <f t="shared" si="337"/>
        <v>Date &gt; 1920</v>
      </c>
    </row>
    <row r="10761" spans="1:10" x14ac:dyDescent="0.3">
      <c r="A10761" s="178" t="s">
        <v>3372</v>
      </c>
      <c r="B10761" s="178" t="s">
        <v>189</v>
      </c>
      <c r="C10761" s="178" t="s">
        <v>1338</v>
      </c>
      <c r="D10761" s="178" t="s">
        <v>9634</v>
      </c>
      <c r="E10761" s="179">
        <v>39604</v>
      </c>
      <c r="F10761" s="180">
        <v>140000</v>
      </c>
      <c r="G10761" s="180">
        <v>35473.82</v>
      </c>
      <c r="H10761" s="180">
        <v>22966.7</v>
      </c>
      <c r="I10761" s="180">
        <f t="shared" si="336"/>
        <v>198440.52000000002</v>
      </c>
      <c r="J10761" s="177" t="str">
        <f t="shared" si="337"/>
        <v>Date &gt; 1920</v>
      </c>
    </row>
    <row r="10762" spans="1:10" x14ac:dyDescent="0.3">
      <c r="A10762" s="178" t="s">
        <v>3372</v>
      </c>
      <c r="B10762" s="178" t="s">
        <v>189</v>
      </c>
      <c r="C10762" s="178" t="s">
        <v>1338</v>
      </c>
      <c r="D10762" s="178" t="s">
        <v>9634</v>
      </c>
      <c r="E10762" s="179">
        <v>39875</v>
      </c>
      <c r="F10762" s="180">
        <v>10000</v>
      </c>
      <c r="G10762" s="180">
        <v>605.82000000000005</v>
      </c>
      <c r="H10762" s="180">
        <v>390.74</v>
      </c>
      <c r="I10762" s="180">
        <f t="shared" si="336"/>
        <v>10996.56</v>
      </c>
      <c r="J10762" s="177" t="str">
        <f t="shared" si="337"/>
        <v>Date &gt; 1920</v>
      </c>
    </row>
    <row r="10763" spans="1:10" x14ac:dyDescent="0.3">
      <c r="A10763" s="178" t="s">
        <v>3372</v>
      </c>
      <c r="B10763" s="178" t="s">
        <v>189</v>
      </c>
      <c r="C10763" s="178" t="s">
        <v>1338</v>
      </c>
      <c r="D10763" s="178" t="s">
        <v>9634</v>
      </c>
      <c r="E10763" s="179">
        <v>39875</v>
      </c>
      <c r="F10763" s="180">
        <v>1588</v>
      </c>
      <c r="G10763" s="180">
        <v>0</v>
      </c>
      <c r="H10763" s="180">
        <v>0</v>
      </c>
      <c r="I10763" s="180">
        <f t="shared" si="336"/>
        <v>1588</v>
      </c>
      <c r="J10763" s="177" t="str">
        <f t="shared" si="337"/>
        <v>Date &gt; 1920</v>
      </c>
    </row>
    <row r="10764" spans="1:10" x14ac:dyDescent="0.3">
      <c r="A10764" s="178" t="s">
        <v>3372</v>
      </c>
      <c r="B10764" s="178" t="s">
        <v>189</v>
      </c>
      <c r="C10764" s="178" t="s">
        <v>1338</v>
      </c>
      <c r="D10764" s="178" t="s">
        <v>9635</v>
      </c>
      <c r="E10764" s="179">
        <v>40071</v>
      </c>
      <c r="F10764" s="180">
        <v>185587</v>
      </c>
      <c r="G10764" s="180">
        <v>0</v>
      </c>
      <c r="H10764" s="180">
        <v>9769.15</v>
      </c>
      <c r="I10764" s="180">
        <f t="shared" si="336"/>
        <v>195356.15</v>
      </c>
      <c r="J10764" s="177" t="str">
        <f t="shared" si="337"/>
        <v>Date &gt; 1920</v>
      </c>
    </row>
    <row r="10765" spans="1:10" x14ac:dyDescent="0.3">
      <c r="A10765" s="178" t="s">
        <v>3372</v>
      </c>
      <c r="B10765" s="178" t="s">
        <v>189</v>
      </c>
      <c r="C10765" s="178" t="s">
        <v>1338</v>
      </c>
      <c r="D10765" s="178" t="s">
        <v>9635</v>
      </c>
      <c r="E10765" s="179">
        <v>40659</v>
      </c>
      <c r="F10765" s="180">
        <v>10022</v>
      </c>
      <c r="G10765" s="180">
        <v>0</v>
      </c>
      <c r="H10765" s="180">
        <v>526.05999999999995</v>
      </c>
      <c r="I10765" s="180">
        <f t="shared" si="336"/>
        <v>10548.06</v>
      </c>
      <c r="J10765" s="177" t="str">
        <f t="shared" si="337"/>
        <v>Date &gt; 1920</v>
      </c>
    </row>
    <row r="10766" spans="1:10" x14ac:dyDescent="0.3">
      <c r="A10766" s="178" t="s">
        <v>3372</v>
      </c>
      <c r="B10766" s="178" t="s">
        <v>189</v>
      </c>
      <c r="C10766" s="178" t="s">
        <v>1338</v>
      </c>
      <c r="D10766" s="178" t="s">
        <v>9635</v>
      </c>
      <c r="E10766" s="179">
        <v>40659</v>
      </c>
      <c r="F10766" s="180">
        <v>11683</v>
      </c>
      <c r="G10766" s="180">
        <v>0</v>
      </c>
      <c r="H10766" s="180">
        <v>0</v>
      </c>
      <c r="I10766" s="180">
        <f t="shared" si="336"/>
        <v>11683</v>
      </c>
      <c r="J10766" s="177" t="str">
        <f t="shared" si="337"/>
        <v>Date &gt; 1920</v>
      </c>
    </row>
    <row r="10767" spans="1:10" x14ac:dyDescent="0.3">
      <c r="A10767" s="178" t="s">
        <v>3372</v>
      </c>
      <c r="B10767" s="178" t="s">
        <v>189</v>
      </c>
      <c r="C10767" s="178" t="s">
        <v>1338</v>
      </c>
      <c r="D10767" s="178" t="s">
        <v>9636</v>
      </c>
      <c r="E10767" s="179">
        <v>39899</v>
      </c>
      <c r="F10767" s="180">
        <v>13480</v>
      </c>
      <c r="G10767" s="180">
        <v>0</v>
      </c>
      <c r="H10767" s="180">
        <v>1236</v>
      </c>
      <c r="I10767" s="180">
        <f t="shared" si="336"/>
        <v>14716</v>
      </c>
      <c r="J10767" s="177" t="str">
        <f t="shared" si="337"/>
        <v>Date &gt; 1920</v>
      </c>
    </row>
    <row r="10768" spans="1:10" x14ac:dyDescent="0.3">
      <c r="A10768" s="178" t="s">
        <v>3372</v>
      </c>
      <c r="B10768" s="178" t="s">
        <v>189</v>
      </c>
      <c r="C10768" s="178" t="s">
        <v>1338</v>
      </c>
      <c r="D10768" s="178" t="s">
        <v>9636</v>
      </c>
      <c r="E10768" s="179">
        <v>40331</v>
      </c>
      <c r="F10768" s="180">
        <v>407</v>
      </c>
      <c r="G10768" s="180">
        <v>0</v>
      </c>
      <c r="H10768" s="180">
        <v>21.98</v>
      </c>
      <c r="I10768" s="180">
        <f t="shared" si="336"/>
        <v>428.98</v>
      </c>
      <c r="J10768" s="177" t="str">
        <f t="shared" si="337"/>
        <v>Date &gt; 1920</v>
      </c>
    </row>
    <row r="10769" spans="1:10" x14ac:dyDescent="0.3">
      <c r="A10769" s="178" t="s">
        <v>3372</v>
      </c>
      <c r="B10769" s="178" t="s">
        <v>189</v>
      </c>
      <c r="C10769" s="178" t="s">
        <v>1338</v>
      </c>
      <c r="D10769" s="178" t="s">
        <v>9636</v>
      </c>
      <c r="E10769" s="179">
        <v>40340</v>
      </c>
      <c r="F10769" s="180">
        <v>10000</v>
      </c>
      <c r="G10769" s="180">
        <v>0</v>
      </c>
      <c r="H10769" s="180">
        <v>0</v>
      </c>
      <c r="I10769" s="180">
        <f t="shared" si="336"/>
        <v>10000</v>
      </c>
      <c r="J10769" s="177" t="str">
        <f t="shared" si="337"/>
        <v>Date &gt; 1920</v>
      </c>
    </row>
    <row r="10770" spans="1:10" x14ac:dyDescent="0.3">
      <c r="A10770" s="178" t="s">
        <v>3372</v>
      </c>
      <c r="B10770" s="178" t="s">
        <v>189</v>
      </c>
      <c r="C10770" s="178" t="s">
        <v>1338</v>
      </c>
      <c r="D10770" s="178" t="s">
        <v>6415</v>
      </c>
      <c r="E10770" s="179">
        <v>40378</v>
      </c>
      <c r="F10770" s="180">
        <v>0</v>
      </c>
      <c r="G10770" s="180">
        <v>38585.14</v>
      </c>
      <c r="H10770" s="180">
        <v>19298.36</v>
      </c>
      <c r="I10770" s="180">
        <f t="shared" si="336"/>
        <v>57883.5</v>
      </c>
      <c r="J10770" s="177" t="str">
        <f t="shared" si="337"/>
        <v>Date &gt; 1920</v>
      </c>
    </row>
    <row r="10771" spans="1:10" x14ac:dyDescent="0.3">
      <c r="A10771" s="178" t="s">
        <v>3372</v>
      </c>
      <c r="B10771" s="178" t="s">
        <v>189</v>
      </c>
      <c r="C10771" s="178" t="s">
        <v>1338</v>
      </c>
      <c r="D10771" s="178" t="s">
        <v>9637</v>
      </c>
      <c r="E10771" s="179">
        <v>41278</v>
      </c>
      <c r="F10771" s="180">
        <v>195383</v>
      </c>
      <c r="G10771" s="180">
        <v>0</v>
      </c>
      <c r="H10771" s="180">
        <v>21709.77</v>
      </c>
      <c r="I10771" s="180">
        <f t="shared" si="336"/>
        <v>217092.77</v>
      </c>
      <c r="J10771" s="177" t="str">
        <f t="shared" si="337"/>
        <v>Date &gt; 1920</v>
      </c>
    </row>
    <row r="10772" spans="1:10" x14ac:dyDescent="0.3">
      <c r="A10772" s="178" t="s">
        <v>3372</v>
      </c>
      <c r="B10772" s="178" t="s">
        <v>189</v>
      </c>
      <c r="C10772" s="178" t="s">
        <v>1338</v>
      </c>
      <c r="D10772" s="178" t="s">
        <v>9637</v>
      </c>
      <c r="E10772" s="179">
        <v>41299</v>
      </c>
      <c r="F10772" s="180">
        <v>51393</v>
      </c>
      <c r="G10772" s="180">
        <v>0</v>
      </c>
      <c r="H10772" s="180">
        <v>5710.9</v>
      </c>
      <c r="I10772" s="180">
        <f t="shared" si="336"/>
        <v>57103.9</v>
      </c>
      <c r="J10772" s="177" t="str">
        <f t="shared" si="337"/>
        <v>Date &gt; 1920</v>
      </c>
    </row>
    <row r="10773" spans="1:10" x14ac:dyDescent="0.3">
      <c r="A10773" s="178" t="s">
        <v>3372</v>
      </c>
      <c r="B10773" s="178" t="s">
        <v>189</v>
      </c>
      <c r="C10773" s="178" t="s">
        <v>1338</v>
      </c>
      <c r="D10773" s="178" t="s">
        <v>9637</v>
      </c>
      <c r="E10773" s="179">
        <v>41744</v>
      </c>
      <c r="F10773" s="180">
        <v>140889</v>
      </c>
      <c r="G10773" s="180">
        <v>0</v>
      </c>
      <c r="H10773" s="180">
        <v>19507.96</v>
      </c>
      <c r="I10773" s="180">
        <f t="shared" si="336"/>
        <v>160396.96</v>
      </c>
      <c r="J10773" s="177" t="str">
        <f t="shared" si="337"/>
        <v>Date &gt; 1920</v>
      </c>
    </row>
    <row r="10774" spans="1:10" x14ac:dyDescent="0.3">
      <c r="A10774" s="178" t="s">
        <v>3372</v>
      </c>
      <c r="B10774" s="178" t="s">
        <v>189</v>
      </c>
      <c r="C10774" s="178" t="s">
        <v>1338</v>
      </c>
      <c r="D10774" s="178" t="s">
        <v>9637</v>
      </c>
      <c r="E10774" s="179">
        <v>42052</v>
      </c>
      <c r="F10774" s="180">
        <v>36441</v>
      </c>
      <c r="G10774" s="180">
        <v>0</v>
      </c>
      <c r="H10774" s="180">
        <v>196.74</v>
      </c>
      <c r="I10774" s="180">
        <f t="shared" si="336"/>
        <v>36637.74</v>
      </c>
      <c r="J10774" s="177" t="str">
        <f t="shared" si="337"/>
        <v>Date &gt; 1920</v>
      </c>
    </row>
    <row r="10775" spans="1:10" x14ac:dyDescent="0.3">
      <c r="A10775" s="178" t="s">
        <v>3372</v>
      </c>
      <c r="B10775" s="178" t="s">
        <v>189</v>
      </c>
      <c r="C10775" s="178" t="s">
        <v>1338</v>
      </c>
      <c r="D10775" s="178" t="s">
        <v>9638</v>
      </c>
      <c r="E10775" s="179">
        <v>42375</v>
      </c>
      <c r="F10775" s="180">
        <v>76869</v>
      </c>
      <c r="G10775" s="180">
        <v>41238.75</v>
      </c>
      <c r="H10775" s="180">
        <v>13511.1</v>
      </c>
      <c r="I10775" s="180">
        <f t="shared" si="336"/>
        <v>131618.85</v>
      </c>
      <c r="J10775" s="177" t="str">
        <f t="shared" si="337"/>
        <v>Date &gt; 1920</v>
      </c>
    </row>
    <row r="10776" spans="1:10" x14ac:dyDescent="0.3">
      <c r="A10776" s="178" t="s">
        <v>3372</v>
      </c>
      <c r="B10776" s="178" t="s">
        <v>189</v>
      </c>
      <c r="C10776" s="178" t="s">
        <v>1338</v>
      </c>
      <c r="D10776" s="178" t="s">
        <v>9638</v>
      </c>
      <c r="E10776" s="179">
        <v>42962</v>
      </c>
      <c r="F10776" s="180">
        <v>109973</v>
      </c>
      <c r="G10776" s="180">
        <v>10162.64</v>
      </c>
      <c r="H10776" s="180">
        <v>7436.14</v>
      </c>
      <c r="I10776" s="180">
        <f t="shared" si="336"/>
        <v>127571.78</v>
      </c>
      <c r="J10776" s="177" t="str">
        <f t="shared" si="337"/>
        <v>Date &gt; 1920</v>
      </c>
    </row>
    <row r="10777" spans="1:10" x14ac:dyDescent="0.3">
      <c r="A10777" s="178" t="s">
        <v>3372</v>
      </c>
      <c r="B10777" s="178" t="s">
        <v>189</v>
      </c>
      <c r="C10777" s="178" t="s">
        <v>1338</v>
      </c>
      <c r="D10777" s="178" t="s">
        <v>9638</v>
      </c>
      <c r="E10777" s="179">
        <v>43200</v>
      </c>
      <c r="F10777" s="180">
        <v>12913</v>
      </c>
      <c r="G10777" s="180">
        <v>2533.3200000000002</v>
      </c>
      <c r="H10777" s="180">
        <v>856.37</v>
      </c>
      <c r="I10777" s="180">
        <f t="shared" si="336"/>
        <v>16302.69</v>
      </c>
      <c r="J10777" s="177" t="str">
        <f t="shared" si="337"/>
        <v>Date &gt; 1920</v>
      </c>
    </row>
    <row r="10778" spans="1:10" x14ac:dyDescent="0.3">
      <c r="A10778" s="178" t="s">
        <v>3372</v>
      </c>
      <c r="B10778" s="178" t="s">
        <v>189</v>
      </c>
      <c r="C10778" s="178" t="s">
        <v>1338</v>
      </c>
      <c r="D10778" s="178" t="s">
        <v>9639</v>
      </c>
      <c r="E10778" s="179">
        <v>42655</v>
      </c>
      <c r="F10778" s="180">
        <v>0</v>
      </c>
      <c r="G10778" s="180">
        <v>2719.2</v>
      </c>
      <c r="H10778" s="180">
        <v>679.8</v>
      </c>
      <c r="I10778" s="180">
        <f t="shared" si="336"/>
        <v>3399</v>
      </c>
      <c r="J10778" s="177" t="str">
        <f t="shared" si="337"/>
        <v>Date &gt; 1920</v>
      </c>
    </row>
    <row r="10779" spans="1:10" x14ac:dyDescent="0.3">
      <c r="A10779" s="178" t="s">
        <v>3372</v>
      </c>
      <c r="B10779" s="178" t="s">
        <v>189</v>
      </c>
      <c r="C10779" s="178" t="s">
        <v>1338</v>
      </c>
      <c r="D10779" s="178" t="s">
        <v>9640</v>
      </c>
      <c r="E10779" s="179">
        <v>43059</v>
      </c>
      <c r="F10779" s="180">
        <v>237333</v>
      </c>
      <c r="G10779" s="180">
        <v>13185.25</v>
      </c>
      <c r="H10779" s="180">
        <v>13186.64</v>
      </c>
      <c r="I10779" s="180">
        <f t="shared" si="336"/>
        <v>263704.89</v>
      </c>
      <c r="J10779" s="177" t="str">
        <f t="shared" si="337"/>
        <v>Date &gt; 1920</v>
      </c>
    </row>
    <row r="10780" spans="1:10" x14ac:dyDescent="0.3">
      <c r="A10780" s="178" t="s">
        <v>3372</v>
      </c>
      <c r="B10780" s="178" t="s">
        <v>189</v>
      </c>
      <c r="C10780" s="178" t="s">
        <v>1338</v>
      </c>
      <c r="D10780" s="178" t="s">
        <v>9640</v>
      </c>
      <c r="E10780" s="179">
        <v>43312</v>
      </c>
      <c r="F10780" s="180">
        <v>54434</v>
      </c>
      <c r="G10780" s="180">
        <v>3024.1</v>
      </c>
      <c r="H10780" s="180">
        <v>3024.01</v>
      </c>
      <c r="I10780" s="180">
        <f t="shared" si="336"/>
        <v>60482.11</v>
      </c>
      <c r="J10780" s="177" t="str">
        <f t="shared" si="337"/>
        <v>Date &gt; 1920</v>
      </c>
    </row>
    <row r="10781" spans="1:10" x14ac:dyDescent="0.3">
      <c r="A10781" s="178" t="s">
        <v>3372</v>
      </c>
      <c r="B10781" s="178" t="s">
        <v>189</v>
      </c>
      <c r="C10781" s="178" t="s">
        <v>1338</v>
      </c>
      <c r="D10781" s="178" t="s">
        <v>9640</v>
      </c>
      <c r="E10781" s="179">
        <v>43412</v>
      </c>
      <c r="F10781" s="180">
        <v>73281</v>
      </c>
      <c r="G10781" s="180">
        <v>4071.14</v>
      </c>
      <c r="H10781" s="180">
        <v>4070.65</v>
      </c>
      <c r="I10781" s="180">
        <f t="shared" si="336"/>
        <v>81422.789999999994</v>
      </c>
      <c r="J10781" s="177" t="str">
        <f t="shared" si="337"/>
        <v>Date &gt; 1920</v>
      </c>
    </row>
    <row r="10782" spans="1:10" x14ac:dyDescent="0.3">
      <c r="A10782" s="178" t="s">
        <v>3372</v>
      </c>
      <c r="B10782" s="178" t="s">
        <v>189</v>
      </c>
      <c r="C10782" s="178" t="s">
        <v>1338</v>
      </c>
      <c r="D10782" s="178" t="s">
        <v>9640</v>
      </c>
      <c r="E10782" s="179">
        <v>43501</v>
      </c>
      <c r="F10782" s="180">
        <v>55496</v>
      </c>
      <c r="G10782" s="180">
        <v>3083.15</v>
      </c>
      <c r="H10782" s="180">
        <v>3083.76</v>
      </c>
      <c r="I10782" s="180">
        <f t="shared" si="336"/>
        <v>61662.91</v>
      </c>
      <c r="J10782" s="177" t="str">
        <f t="shared" si="337"/>
        <v>Date &gt; 1920</v>
      </c>
    </row>
    <row r="10783" spans="1:10" x14ac:dyDescent="0.3">
      <c r="A10783" s="178" t="s">
        <v>3372</v>
      </c>
      <c r="B10783" s="178" t="s">
        <v>189</v>
      </c>
      <c r="C10783" s="178" t="s">
        <v>1338</v>
      </c>
      <c r="D10783" s="178" t="s">
        <v>9640</v>
      </c>
      <c r="E10783" s="179">
        <v>43753</v>
      </c>
      <c r="F10783" s="180">
        <v>7233</v>
      </c>
      <c r="G10783" s="180">
        <v>401.81</v>
      </c>
      <c r="H10783" s="180">
        <v>401.51</v>
      </c>
      <c r="I10783" s="180">
        <f t="shared" si="336"/>
        <v>8036.3200000000006</v>
      </c>
      <c r="J10783" s="177" t="str">
        <f t="shared" si="337"/>
        <v>Date &gt; 1920</v>
      </c>
    </row>
    <row r="10784" spans="1:10" x14ac:dyDescent="0.3">
      <c r="A10784" s="178" t="s">
        <v>3372</v>
      </c>
      <c r="B10784" s="178" t="s">
        <v>81</v>
      </c>
      <c r="C10784" s="178" t="s">
        <v>1344</v>
      </c>
      <c r="D10784" s="178" t="s">
        <v>6345</v>
      </c>
      <c r="E10784" s="179">
        <v>25286</v>
      </c>
      <c r="F10784" s="180">
        <v>0</v>
      </c>
      <c r="G10784" s="180">
        <v>100000</v>
      </c>
      <c r="H10784" s="180">
        <v>23433.1</v>
      </c>
      <c r="I10784" s="180">
        <f t="shared" si="336"/>
        <v>123433.1</v>
      </c>
      <c r="J10784" s="177" t="str">
        <f t="shared" si="337"/>
        <v>Date &gt; 1920</v>
      </c>
    </row>
    <row r="10785" spans="1:10" x14ac:dyDescent="0.3">
      <c r="A10785" s="178" t="s">
        <v>3372</v>
      </c>
      <c r="B10785" s="178" t="s">
        <v>81</v>
      </c>
      <c r="C10785" s="178" t="s">
        <v>1344</v>
      </c>
      <c r="D10785" s="178" t="s">
        <v>9641</v>
      </c>
      <c r="E10785" s="179">
        <v>25514</v>
      </c>
      <c r="F10785" s="180">
        <v>0</v>
      </c>
      <c r="G10785" s="180">
        <v>28812.9</v>
      </c>
      <c r="H10785" s="180">
        <v>0</v>
      </c>
      <c r="I10785" s="180">
        <f t="shared" si="336"/>
        <v>28812.9</v>
      </c>
      <c r="J10785" s="177" t="str">
        <f t="shared" si="337"/>
        <v>Date &gt; 1920</v>
      </c>
    </row>
    <row r="10786" spans="1:10" x14ac:dyDescent="0.3">
      <c r="A10786" s="178" t="s">
        <v>3372</v>
      </c>
      <c r="B10786" s="178" t="s">
        <v>81</v>
      </c>
      <c r="C10786" s="178" t="s">
        <v>1344</v>
      </c>
      <c r="D10786" s="178" t="s">
        <v>9642</v>
      </c>
      <c r="E10786" s="179">
        <v>26407</v>
      </c>
      <c r="F10786" s="180">
        <v>0</v>
      </c>
      <c r="G10786" s="180">
        <v>12399.5</v>
      </c>
      <c r="H10786" s="180">
        <v>12399.51</v>
      </c>
      <c r="I10786" s="180">
        <f t="shared" si="336"/>
        <v>24799.010000000002</v>
      </c>
      <c r="J10786" s="177" t="str">
        <f t="shared" si="337"/>
        <v>Date &gt; 1920</v>
      </c>
    </row>
    <row r="10787" spans="1:10" x14ac:dyDescent="0.3">
      <c r="A10787" s="178" t="s">
        <v>3372</v>
      </c>
      <c r="B10787" s="178" t="s">
        <v>81</v>
      </c>
      <c r="C10787" s="178" t="s">
        <v>1344</v>
      </c>
      <c r="D10787" s="178" t="s">
        <v>6365</v>
      </c>
      <c r="E10787" s="179">
        <v>29564</v>
      </c>
      <c r="F10787" s="180">
        <v>0</v>
      </c>
      <c r="G10787" s="180">
        <v>41157.78</v>
      </c>
      <c r="H10787" s="180">
        <v>20578.900000000001</v>
      </c>
      <c r="I10787" s="180">
        <f t="shared" si="336"/>
        <v>61736.68</v>
      </c>
      <c r="J10787" s="177" t="str">
        <f t="shared" si="337"/>
        <v>Date &gt; 1920</v>
      </c>
    </row>
    <row r="10788" spans="1:10" x14ac:dyDescent="0.3">
      <c r="A10788" s="178" t="s">
        <v>3372</v>
      </c>
      <c r="B10788" s="178" t="s">
        <v>81</v>
      </c>
      <c r="C10788" s="178" t="s">
        <v>1344</v>
      </c>
      <c r="D10788" s="178" t="s">
        <v>6402</v>
      </c>
      <c r="E10788" s="179">
        <v>29586</v>
      </c>
      <c r="F10788" s="180">
        <v>0</v>
      </c>
      <c r="G10788" s="180">
        <v>5876.82</v>
      </c>
      <c r="H10788" s="180">
        <v>2938.41</v>
      </c>
      <c r="I10788" s="180">
        <f t="shared" si="336"/>
        <v>8815.23</v>
      </c>
      <c r="J10788" s="177" t="str">
        <f t="shared" si="337"/>
        <v>Date &gt; 1920</v>
      </c>
    </row>
    <row r="10789" spans="1:10" x14ac:dyDescent="0.3">
      <c r="A10789" s="178" t="s">
        <v>3372</v>
      </c>
      <c r="B10789" s="178" t="s">
        <v>81</v>
      </c>
      <c r="C10789" s="178" t="s">
        <v>1344</v>
      </c>
      <c r="D10789" s="178" t="s">
        <v>9643</v>
      </c>
      <c r="E10789" s="179">
        <v>31065</v>
      </c>
      <c r="F10789" s="180">
        <v>0</v>
      </c>
      <c r="G10789" s="180">
        <v>11550.94</v>
      </c>
      <c r="H10789" s="180">
        <v>5966.13</v>
      </c>
      <c r="I10789" s="180">
        <f t="shared" si="336"/>
        <v>17517.07</v>
      </c>
      <c r="J10789" s="177" t="str">
        <f t="shared" si="337"/>
        <v>Date &gt; 1920</v>
      </c>
    </row>
    <row r="10790" spans="1:10" x14ac:dyDescent="0.3">
      <c r="A10790" s="178" t="s">
        <v>3372</v>
      </c>
      <c r="B10790" s="178" t="s">
        <v>81</v>
      </c>
      <c r="C10790" s="178" t="s">
        <v>1344</v>
      </c>
      <c r="D10790" s="178" t="s">
        <v>9644</v>
      </c>
      <c r="E10790" s="179">
        <v>31202</v>
      </c>
      <c r="F10790" s="180">
        <v>0</v>
      </c>
      <c r="G10790" s="180">
        <v>2600</v>
      </c>
      <c r="H10790" s="180">
        <v>1300</v>
      </c>
      <c r="I10790" s="180">
        <f t="shared" si="336"/>
        <v>3900</v>
      </c>
      <c r="J10790" s="177" t="str">
        <f t="shared" si="337"/>
        <v>Date &gt; 1920</v>
      </c>
    </row>
    <row r="10791" spans="1:10" x14ac:dyDescent="0.3">
      <c r="A10791" s="178" t="s">
        <v>3372</v>
      </c>
      <c r="B10791" s="178" t="s">
        <v>81</v>
      </c>
      <c r="C10791" s="178" t="s">
        <v>1344</v>
      </c>
      <c r="D10791" s="178" t="s">
        <v>9645</v>
      </c>
      <c r="E10791" s="179">
        <v>31205</v>
      </c>
      <c r="F10791" s="180">
        <v>0</v>
      </c>
      <c r="G10791" s="180">
        <v>23702.66</v>
      </c>
      <c r="H10791" s="180">
        <v>11851.34</v>
      </c>
      <c r="I10791" s="180">
        <f t="shared" si="336"/>
        <v>35554</v>
      </c>
      <c r="J10791" s="177" t="str">
        <f t="shared" si="337"/>
        <v>Date &gt; 1920</v>
      </c>
    </row>
    <row r="10792" spans="1:10" x14ac:dyDescent="0.3">
      <c r="A10792" s="178" t="s">
        <v>3372</v>
      </c>
      <c r="B10792" s="178" t="s">
        <v>81</v>
      </c>
      <c r="C10792" s="178" t="s">
        <v>1344</v>
      </c>
      <c r="D10792" s="178" t="s">
        <v>7021</v>
      </c>
      <c r="E10792" s="179">
        <v>32849</v>
      </c>
      <c r="F10792" s="180">
        <v>0</v>
      </c>
      <c r="G10792" s="180">
        <v>7059.66</v>
      </c>
      <c r="H10792" s="180">
        <v>3529.84</v>
      </c>
      <c r="I10792" s="180">
        <f t="shared" si="336"/>
        <v>10589.5</v>
      </c>
      <c r="J10792" s="177" t="str">
        <f t="shared" si="337"/>
        <v>Date &gt; 1920</v>
      </c>
    </row>
    <row r="10793" spans="1:10" x14ac:dyDescent="0.3">
      <c r="A10793" s="178" t="s">
        <v>3372</v>
      </c>
      <c r="B10793" s="178" t="s">
        <v>81</v>
      </c>
      <c r="C10793" s="178" t="s">
        <v>1344</v>
      </c>
      <c r="D10793" s="178" t="s">
        <v>9646</v>
      </c>
      <c r="E10793" s="179">
        <v>33544</v>
      </c>
      <c r="F10793" s="180">
        <v>0</v>
      </c>
      <c r="G10793" s="180">
        <v>4666.67</v>
      </c>
      <c r="H10793" s="180">
        <v>2333.33</v>
      </c>
      <c r="I10793" s="180">
        <f t="shared" si="336"/>
        <v>7000</v>
      </c>
      <c r="J10793" s="177" t="str">
        <f t="shared" si="337"/>
        <v>Date &gt; 1920</v>
      </c>
    </row>
    <row r="10794" spans="1:10" x14ac:dyDescent="0.3">
      <c r="A10794" s="178" t="s">
        <v>3372</v>
      </c>
      <c r="B10794" s="178" t="s">
        <v>81</v>
      </c>
      <c r="C10794" s="178" t="s">
        <v>1344</v>
      </c>
      <c r="D10794" s="178" t="s">
        <v>7249</v>
      </c>
      <c r="E10794" s="179">
        <v>33920</v>
      </c>
      <c r="F10794" s="180">
        <v>0</v>
      </c>
      <c r="G10794" s="180">
        <v>8000</v>
      </c>
      <c r="H10794" s="180">
        <v>4000</v>
      </c>
      <c r="I10794" s="180">
        <f t="shared" si="336"/>
        <v>12000</v>
      </c>
      <c r="J10794" s="177" t="str">
        <f t="shared" si="337"/>
        <v>Date &gt; 1920</v>
      </c>
    </row>
    <row r="10795" spans="1:10" x14ac:dyDescent="0.3">
      <c r="A10795" s="178" t="s">
        <v>3372</v>
      </c>
      <c r="B10795" s="178" t="s">
        <v>81</v>
      </c>
      <c r="C10795" s="178" t="s">
        <v>1344</v>
      </c>
      <c r="D10795" s="178" t="s">
        <v>9647</v>
      </c>
      <c r="E10795" s="179">
        <v>34080</v>
      </c>
      <c r="F10795" s="180">
        <v>0</v>
      </c>
      <c r="G10795" s="180">
        <v>10259.98</v>
      </c>
      <c r="H10795" s="180">
        <v>5129.99</v>
      </c>
      <c r="I10795" s="180">
        <f t="shared" si="336"/>
        <v>15389.97</v>
      </c>
      <c r="J10795" s="177" t="str">
        <f t="shared" si="337"/>
        <v>Date &gt; 1920</v>
      </c>
    </row>
    <row r="10796" spans="1:10" x14ac:dyDescent="0.3">
      <c r="A10796" s="178" t="s">
        <v>3372</v>
      </c>
      <c r="B10796" s="178" t="s">
        <v>81</v>
      </c>
      <c r="C10796" s="178" t="s">
        <v>1344</v>
      </c>
      <c r="D10796" s="178" t="s">
        <v>9648</v>
      </c>
      <c r="E10796" s="179">
        <v>34856</v>
      </c>
      <c r="F10796" s="180">
        <v>0</v>
      </c>
      <c r="G10796" s="180">
        <v>10967.08</v>
      </c>
      <c r="H10796" s="180">
        <v>5483.54</v>
      </c>
      <c r="I10796" s="180">
        <f t="shared" si="336"/>
        <v>16450.62</v>
      </c>
      <c r="J10796" s="177" t="str">
        <f t="shared" si="337"/>
        <v>Date &gt; 1920</v>
      </c>
    </row>
    <row r="10797" spans="1:10" x14ac:dyDescent="0.3">
      <c r="A10797" s="178" t="s">
        <v>3372</v>
      </c>
      <c r="B10797" s="178" t="s">
        <v>81</v>
      </c>
      <c r="C10797" s="178" t="s">
        <v>1344</v>
      </c>
      <c r="D10797" s="178" t="s">
        <v>9649</v>
      </c>
      <c r="E10797" s="179">
        <v>34864</v>
      </c>
      <c r="F10797" s="180">
        <v>0</v>
      </c>
      <c r="G10797" s="180">
        <v>6045.7</v>
      </c>
      <c r="H10797" s="180">
        <v>3022.85</v>
      </c>
      <c r="I10797" s="180">
        <f t="shared" si="336"/>
        <v>9068.5499999999993</v>
      </c>
      <c r="J10797" s="177" t="str">
        <f t="shared" si="337"/>
        <v>Date &gt; 1920</v>
      </c>
    </row>
    <row r="10798" spans="1:10" x14ac:dyDescent="0.3">
      <c r="A10798" s="178" t="s">
        <v>3372</v>
      </c>
      <c r="B10798" s="178" t="s">
        <v>81</v>
      </c>
      <c r="C10798" s="178" t="s">
        <v>1344</v>
      </c>
      <c r="D10798" s="178" t="s">
        <v>9649</v>
      </c>
      <c r="E10798" s="179">
        <v>35439</v>
      </c>
      <c r="F10798" s="180">
        <v>0</v>
      </c>
      <c r="G10798" s="180">
        <v>2986.59</v>
      </c>
      <c r="H10798" s="180">
        <v>1493.3</v>
      </c>
      <c r="I10798" s="180">
        <f t="shared" si="336"/>
        <v>4479.8900000000003</v>
      </c>
      <c r="J10798" s="177" t="str">
        <f t="shared" si="337"/>
        <v>Date &gt; 1920</v>
      </c>
    </row>
    <row r="10799" spans="1:10" x14ac:dyDescent="0.3">
      <c r="A10799" s="178" t="s">
        <v>3372</v>
      </c>
      <c r="B10799" s="178" t="s">
        <v>81</v>
      </c>
      <c r="C10799" s="178" t="s">
        <v>1344</v>
      </c>
      <c r="D10799" s="178" t="s">
        <v>9650</v>
      </c>
      <c r="E10799" s="179">
        <v>34985</v>
      </c>
      <c r="F10799" s="180">
        <v>0</v>
      </c>
      <c r="G10799" s="180">
        <v>67630.240000000005</v>
      </c>
      <c r="H10799" s="180">
        <v>33815.120000000003</v>
      </c>
      <c r="I10799" s="180">
        <f t="shared" si="336"/>
        <v>101445.36000000002</v>
      </c>
      <c r="J10799" s="177" t="str">
        <f t="shared" si="337"/>
        <v>Date &gt; 1920</v>
      </c>
    </row>
    <row r="10800" spans="1:10" x14ac:dyDescent="0.3">
      <c r="A10800" s="178" t="s">
        <v>3372</v>
      </c>
      <c r="B10800" s="178" t="s">
        <v>81</v>
      </c>
      <c r="C10800" s="178" t="s">
        <v>1344</v>
      </c>
      <c r="D10800" s="178" t="s">
        <v>9650</v>
      </c>
      <c r="E10800" s="179">
        <v>35080</v>
      </c>
      <c r="F10800" s="180">
        <v>0</v>
      </c>
      <c r="G10800" s="180">
        <v>54835.08</v>
      </c>
      <c r="H10800" s="180">
        <v>27417.53</v>
      </c>
      <c r="I10800" s="180">
        <f t="shared" si="336"/>
        <v>82252.61</v>
      </c>
      <c r="J10800" s="177" t="str">
        <f t="shared" si="337"/>
        <v>Date &gt; 1920</v>
      </c>
    </row>
    <row r="10801" spans="1:10" x14ac:dyDescent="0.3">
      <c r="A10801" s="178" t="s">
        <v>3372</v>
      </c>
      <c r="B10801" s="178" t="s">
        <v>81</v>
      </c>
      <c r="C10801" s="178" t="s">
        <v>1344</v>
      </c>
      <c r="D10801" s="178" t="s">
        <v>9650</v>
      </c>
      <c r="E10801" s="179">
        <v>35125</v>
      </c>
      <c r="F10801" s="180">
        <v>0</v>
      </c>
      <c r="G10801" s="180">
        <v>175935.54</v>
      </c>
      <c r="H10801" s="180">
        <v>87967.79</v>
      </c>
      <c r="I10801" s="180">
        <f t="shared" si="336"/>
        <v>263903.33</v>
      </c>
      <c r="J10801" s="177" t="str">
        <f t="shared" si="337"/>
        <v>Date &gt; 1920</v>
      </c>
    </row>
    <row r="10802" spans="1:10" x14ac:dyDescent="0.3">
      <c r="A10802" s="178" t="s">
        <v>3372</v>
      </c>
      <c r="B10802" s="178" t="s">
        <v>81</v>
      </c>
      <c r="C10802" s="178" t="s">
        <v>1344</v>
      </c>
      <c r="D10802" s="178" t="s">
        <v>9650</v>
      </c>
      <c r="E10802" s="179">
        <v>35131</v>
      </c>
      <c r="F10802" s="180">
        <v>0</v>
      </c>
      <c r="G10802" s="180">
        <v>18516.169999999998</v>
      </c>
      <c r="H10802" s="180">
        <v>9258.11</v>
      </c>
      <c r="I10802" s="180">
        <f t="shared" si="336"/>
        <v>27774.28</v>
      </c>
      <c r="J10802" s="177" t="str">
        <f t="shared" si="337"/>
        <v>Date &gt; 1920</v>
      </c>
    </row>
    <row r="10803" spans="1:10" x14ac:dyDescent="0.3">
      <c r="A10803" s="178" t="s">
        <v>3372</v>
      </c>
      <c r="B10803" s="178" t="s">
        <v>81</v>
      </c>
      <c r="C10803" s="178" t="s">
        <v>1344</v>
      </c>
      <c r="D10803" s="178" t="s">
        <v>9650</v>
      </c>
      <c r="E10803" s="179">
        <v>35305</v>
      </c>
      <c r="F10803" s="180">
        <v>0</v>
      </c>
      <c r="G10803" s="180">
        <v>39057.1</v>
      </c>
      <c r="H10803" s="180">
        <v>19528.52</v>
      </c>
      <c r="I10803" s="180">
        <f t="shared" si="336"/>
        <v>58585.619999999995</v>
      </c>
      <c r="J10803" s="177" t="str">
        <f t="shared" si="337"/>
        <v>Date &gt; 1920</v>
      </c>
    </row>
    <row r="10804" spans="1:10" x14ac:dyDescent="0.3">
      <c r="A10804" s="178" t="s">
        <v>3372</v>
      </c>
      <c r="B10804" s="178" t="s">
        <v>81</v>
      </c>
      <c r="C10804" s="178" t="s">
        <v>1344</v>
      </c>
      <c r="D10804" s="178" t="s">
        <v>9650</v>
      </c>
      <c r="E10804" s="179">
        <v>36119</v>
      </c>
      <c r="F10804" s="180">
        <v>0</v>
      </c>
      <c r="G10804" s="180">
        <v>33599.56</v>
      </c>
      <c r="H10804" s="180">
        <v>16799.78</v>
      </c>
      <c r="I10804" s="180">
        <f t="shared" si="336"/>
        <v>50399.34</v>
      </c>
      <c r="J10804" s="177" t="str">
        <f t="shared" si="337"/>
        <v>Date &gt; 1920</v>
      </c>
    </row>
    <row r="10805" spans="1:10" x14ac:dyDescent="0.3">
      <c r="A10805" s="178" t="s">
        <v>3372</v>
      </c>
      <c r="B10805" s="178" t="s">
        <v>81</v>
      </c>
      <c r="C10805" s="178" t="s">
        <v>1344</v>
      </c>
      <c r="D10805" s="178" t="s">
        <v>6366</v>
      </c>
      <c r="E10805" s="179">
        <v>34933</v>
      </c>
      <c r="F10805" s="180">
        <v>0</v>
      </c>
      <c r="G10805" s="180">
        <v>26764.73</v>
      </c>
      <c r="H10805" s="180">
        <v>13382.37</v>
      </c>
      <c r="I10805" s="180">
        <f t="shared" si="336"/>
        <v>40147.1</v>
      </c>
      <c r="J10805" s="177" t="str">
        <f t="shared" si="337"/>
        <v>Date &gt; 1920</v>
      </c>
    </row>
    <row r="10806" spans="1:10" x14ac:dyDescent="0.3">
      <c r="A10806" s="178" t="s">
        <v>3372</v>
      </c>
      <c r="B10806" s="178" t="s">
        <v>81</v>
      </c>
      <c r="C10806" s="178" t="s">
        <v>1344</v>
      </c>
      <c r="D10806" s="178" t="s">
        <v>6366</v>
      </c>
      <c r="E10806" s="179">
        <v>35115</v>
      </c>
      <c r="F10806" s="180">
        <v>0</v>
      </c>
      <c r="G10806" s="180">
        <v>11785.34</v>
      </c>
      <c r="H10806" s="180">
        <v>5892.66</v>
      </c>
      <c r="I10806" s="180">
        <f t="shared" si="336"/>
        <v>17678</v>
      </c>
      <c r="J10806" s="177" t="str">
        <f t="shared" si="337"/>
        <v>Date &gt; 1920</v>
      </c>
    </row>
    <row r="10807" spans="1:10" x14ac:dyDescent="0.3">
      <c r="A10807" s="178" t="s">
        <v>3372</v>
      </c>
      <c r="B10807" s="178" t="s">
        <v>81</v>
      </c>
      <c r="C10807" s="178" t="s">
        <v>1344</v>
      </c>
      <c r="D10807" s="178" t="s">
        <v>6366</v>
      </c>
      <c r="E10807" s="179">
        <v>35473</v>
      </c>
      <c r="F10807" s="180">
        <v>0</v>
      </c>
      <c r="G10807" s="180">
        <v>1449.93</v>
      </c>
      <c r="H10807" s="180">
        <v>724.97</v>
      </c>
      <c r="I10807" s="180">
        <f t="shared" si="336"/>
        <v>2174.9</v>
      </c>
      <c r="J10807" s="177" t="str">
        <f t="shared" si="337"/>
        <v>Date &gt; 1920</v>
      </c>
    </row>
    <row r="10808" spans="1:10" x14ac:dyDescent="0.3">
      <c r="A10808" s="178" t="s">
        <v>3372</v>
      </c>
      <c r="B10808" s="178" t="s">
        <v>81</v>
      </c>
      <c r="C10808" s="178" t="s">
        <v>1344</v>
      </c>
      <c r="D10808" s="178" t="s">
        <v>6366</v>
      </c>
      <c r="E10808" s="179">
        <v>37881</v>
      </c>
      <c r="F10808" s="180">
        <v>0</v>
      </c>
      <c r="G10808" s="180">
        <v>9966.73</v>
      </c>
      <c r="H10808" s="180">
        <v>4983.37</v>
      </c>
      <c r="I10808" s="180">
        <f t="shared" si="336"/>
        <v>14950.099999999999</v>
      </c>
      <c r="J10808" s="177" t="str">
        <f t="shared" si="337"/>
        <v>Date &gt; 1920</v>
      </c>
    </row>
    <row r="10809" spans="1:10" x14ac:dyDescent="0.3">
      <c r="A10809" s="178" t="s">
        <v>3372</v>
      </c>
      <c r="B10809" s="178" t="s">
        <v>81</v>
      </c>
      <c r="C10809" s="178" t="s">
        <v>1344</v>
      </c>
      <c r="D10809" s="178" t="s">
        <v>9651</v>
      </c>
      <c r="E10809" s="179">
        <v>36271</v>
      </c>
      <c r="F10809" s="180">
        <v>0</v>
      </c>
      <c r="G10809" s="180">
        <v>32433</v>
      </c>
      <c r="H10809" s="180">
        <v>24000</v>
      </c>
      <c r="I10809" s="180">
        <f t="shared" si="336"/>
        <v>56433</v>
      </c>
      <c r="J10809" s="177" t="str">
        <f t="shared" si="337"/>
        <v>Date &gt; 1920</v>
      </c>
    </row>
    <row r="10810" spans="1:10" x14ac:dyDescent="0.3">
      <c r="A10810" s="178" t="s">
        <v>3372</v>
      </c>
      <c r="B10810" s="178" t="s">
        <v>81</v>
      </c>
      <c r="C10810" s="178" t="s">
        <v>1344</v>
      </c>
      <c r="D10810" s="178" t="s">
        <v>7040</v>
      </c>
      <c r="E10810" s="179">
        <v>37915</v>
      </c>
      <c r="F10810" s="180">
        <v>0</v>
      </c>
      <c r="G10810" s="180">
        <v>15600</v>
      </c>
      <c r="H10810" s="180">
        <v>10400</v>
      </c>
      <c r="I10810" s="180">
        <f t="shared" si="336"/>
        <v>26000</v>
      </c>
      <c r="J10810" s="177" t="str">
        <f t="shared" si="337"/>
        <v>Date &gt; 1920</v>
      </c>
    </row>
    <row r="10811" spans="1:10" x14ac:dyDescent="0.3">
      <c r="A10811" s="178" t="s">
        <v>3372</v>
      </c>
      <c r="B10811" s="178" t="s">
        <v>81</v>
      </c>
      <c r="C10811" s="178" t="s">
        <v>1344</v>
      </c>
      <c r="D10811" s="178" t="s">
        <v>7040</v>
      </c>
      <c r="E10811" s="179">
        <v>37965</v>
      </c>
      <c r="F10811" s="180">
        <v>0</v>
      </c>
      <c r="G10811" s="180">
        <v>2116.5</v>
      </c>
      <c r="H10811" s="180">
        <v>1411</v>
      </c>
      <c r="I10811" s="180">
        <f t="shared" si="336"/>
        <v>3527.5</v>
      </c>
      <c r="J10811" s="177" t="str">
        <f t="shared" si="337"/>
        <v>Date &gt; 1920</v>
      </c>
    </row>
    <row r="10812" spans="1:10" x14ac:dyDescent="0.3">
      <c r="A10812" s="178" t="s">
        <v>3372</v>
      </c>
      <c r="B10812" s="178" t="s">
        <v>81</v>
      </c>
      <c r="C10812" s="178" t="s">
        <v>1344</v>
      </c>
      <c r="D10812" s="178" t="s">
        <v>9652</v>
      </c>
      <c r="E10812" s="179">
        <v>38329</v>
      </c>
      <c r="F10812" s="180">
        <v>0</v>
      </c>
      <c r="G10812" s="180">
        <v>3000</v>
      </c>
      <c r="H10812" s="180">
        <v>3000</v>
      </c>
      <c r="I10812" s="180">
        <f t="shared" si="336"/>
        <v>6000</v>
      </c>
      <c r="J10812" s="177" t="str">
        <f t="shared" si="337"/>
        <v>Date &gt; 1920</v>
      </c>
    </row>
    <row r="10813" spans="1:10" x14ac:dyDescent="0.3">
      <c r="A10813" s="178" t="s">
        <v>3372</v>
      </c>
      <c r="B10813" s="178" t="s">
        <v>81</v>
      </c>
      <c r="C10813" s="178" t="s">
        <v>1344</v>
      </c>
      <c r="D10813" s="178" t="s">
        <v>9652</v>
      </c>
      <c r="E10813" s="179">
        <v>38371</v>
      </c>
      <c r="F10813" s="180">
        <v>0</v>
      </c>
      <c r="G10813" s="180">
        <v>880.73</v>
      </c>
      <c r="H10813" s="180">
        <v>880.72</v>
      </c>
      <c r="I10813" s="180">
        <f t="shared" si="336"/>
        <v>1761.45</v>
      </c>
      <c r="J10813" s="177" t="str">
        <f t="shared" si="337"/>
        <v>Date &gt; 1920</v>
      </c>
    </row>
    <row r="10814" spans="1:10" x14ac:dyDescent="0.3">
      <c r="A10814" s="178" t="s">
        <v>3372</v>
      </c>
      <c r="B10814" s="178" t="s">
        <v>81</v>
      </c>
      <c r="C10814" s="178" t="s">
        <v>1344</v>
      </c>
      <c r="D10814" s="178" t="s">
        <v>9321</v>
      </c>
      <c r="E10814" s="179">
        <v>40119</v>
      </c>
      <c r="F10814" s="180">
        <v>0</v>
      </c>
      <c r="G10814" s="180">
        <v>46400</v>
      </c>
      <c r="H10814" s="180">
        <v>11600</v>
      </c>
      <c r="I10814" s="180">
        <f t="shared" si="336"/>
        <v>58000</v>
      </c>
      <c r="J10814" s="177" t="str">
        <f t="shared" si="337"/>
        <v>Date &gt; 1920</v>
      </c>
    </row>
    <row r="10815" spans="1:10" x14ac:dyDescent="0.3">
      <c r="A10815" s="178" t="s">
        <v>3372</v>
      </c>
      <c r="B10815" s="178" t="s">
        <v>81</v>
      </c>
      <c r="C10815" s="178" t="s">
        <v>1344</v>
      </c>
      <c r="D10815" s="178" t="s">
        <v>9653</v>
      </c>
      <c r="E10815" s="179">
        <v>39632</v>
      </c>
      <c r="F10815" s="180">
        <v>0</v>
      </c>
      <c r="G10815" s="180">
        <v>79476.509999999995</v>
      </c>
      <c r="H10815" s="180">
        <v>19869.12</v>
      </c>
      <c r="I10815" s="180">
        <f t="shared" si="336"/>
        <v>99345.62999999999</v>
      </c>
      <c r="J10815" s="177" t="str">
        <f t="shared" si="337"/>
        <v>Date &gt; 1920</v>
      </c>
    </row>
    <row r="10816" spans="1:10" x14ac:dyDescent="0.3">
      <c r="A10816" s="178" t="s">
        <v>3372</v>
      </c>
      <c r="B10816" s="178" t="s">
        <v>81</v>
      </c>
      <c r="C10816" s="178" t="s">
        <v>1344</v>
      </c>
      <c r="D10816" s="178" t="s">
        <v>9654</v>
      </c>
      <c r="E10816" s="179">
        <v>39820</v>
      </c>
      <c r="F10816" s="180">
        <v>0</v>
      </c>
      <c r="G10816" s="180">
        <v>71069.56</v>
      </c>
      <c r="H10816" s="180">
        <v>17767.39</v>
      </c>
      <c r="I10816" s="180">
        <f t="shared" si="336"/>
        <v>88836.95</v>
      </c>
      <c r="J10816" s="177" t="str">
        <f t="shared" si="337"/>
        <v>Date &gt; 1920</v>
      </c>
    </row>
    <row r="10817" spans="1:10" x14ac:dyDescent="0.3">
      <c r="A10817" s="178" t="s">
        <v>3372</v>
      </c>
      <c r="B10817" s="178" t="s">
        <v>81</v>
      </c>
      <c r="C10817" s="178" t="s">
        <v>1344</v>
      </c>
      <c r="D10817" s="178" t="s">
        <v>9654</v>
      </c>
      <c r="E10817" s="179">
        <v>40024</v>
      </c>
      <c r="F10817" s="180">
        <v>0</v>
      </c>
      <c r="G10817" s="180">
        <v>3906.44</v>
      </c>
      <c r="H10817" s="180">
        <v>976.61</v>
      </c>
      <c r="I10817" s="180">
        <f t="shared" si="336"/>
        <v>4883.05</v>
      </c>
      <c r="J10817" s="177" t="str">
        <f t="shared" si="337"/>
        <v>Date &gt; 1920</v>
      </c>
    </row>
    <row r="10818" spans="1:10" x14ac:dyDescent="0.3">
      <c r="A10818" s="178" t="s">
        <v>3372</v>
      </c>
      <c r="B10818" s="178" t="s">
        <v>81</v>
      </c>
      <c r="C10818" s="178" t="s">
        <v>1344</v>
      </c>
      <c r="D10818" s="178" t="s">
        <v>9655</v>
      </c>
      <c r="E10818" s="179">
        <v>40228</v>
      </c>
      <c r="F10818" s="180">
        <v>0</v>
      </c>
      <c r="G10818" s="180">
        <v>66044.66</v>
      </c>
      <c r="H10818" s="180">
        <v>16511.16</v>
      </c>
      <c r="I10818" s="180">
        <f t="shared" si="336"/>
        <v>82555.820000000007</v>
      </c>
      <c r="J10818" s="177" t="str">
        <f t="shared" si="337"/>
        <v>Date &gt; 1920</v>
      </c>
    </row>
    <row r="10819" spans="1:10" x14ac:dyDescent="0.3">
      <c r="A10819" s="178" t="s">
        <v>3372</v>
      </c>
      <c r="B10819" s="178" t="s">
        <v>81</v>
      </c>
      <c r="C10819" s="178" t="s">
        <v>1344</v>
      </c>
      <c r="D10819" s="178" t="s">
        <v>9656</v>
      </c>
      <c r="E10819" s="179">
        <v>41030</v>
      </c>
      <c r="F10819" s="180">
        <v>9500</v>
      </c>
      <c r="G10819" s="180">
        <v>0</v>
      </c>
      <c r="H10819" s="180">
        <v>500</v>
      </c>
      <c r="I10819" s="180">
        <f t="shared" si="336"/>
        <v>10000</v>
      </c>
      <c r="J10819" s="177" t="str">
        <f t="shared" si="337"/>
        <v>Date &gt; 1920</v>
      </c>
    </row>
    <row r="10820" spans="1:10" x14ac:dyDescent="0.3">
      <c r="A10820" s="178" t="s">
        <v>3372</v>
      </c>
      <c r="B10820" s="178" t="s">
        <v>81</v>
      </c>
      <c r="C10820" s="178" t="s">
        <v>1344</v>
      </c>
      <c r="D10820" s="178" t="s">
        <v>9656</v>
      </c>
      <c r="E10820" s="179">
        <v>41089</v>
      </c>
      <c r="F10820" s="180">
        <v>9500</v>
      </c>
      <c r="G10820" s="180">
        <v>0</v>
      </c>
      <c r="H10820" s="180">
        <v>500</v>
      </c>
      <c r="I10820" s="180">
        <f t="shared" si="336"/>
        <v>10000</v>
      </c>
      <c r="J10820" s="177" t="str">
        <f t="shared" si="337"/>
        <v>Date &gt; 1920</v>
      </c>
    </row>
    <row r="10821" spans="1:10" x14ac:dyDescent="0.3">
      <c r="A10821" s="178" t="s">
        <v>3372</v>
      </c>
      <c r="B10821" s="178" t="s">
        <v>81</v>
      </c>
      <c r="C10821" s="178" t="s">
        <v>1344</v>
      </c>
      <c r="D10821" s="178" t="s">
        <v>9656</v>
      </c>
      <c r="E10821" s="179">
        <v>41170</v>
      </c>
      <c r="F10821" s="180">
        <v>18500</v>
      </c>
      <c r="G10821" s="180">
        <v>0</v>
      </c>
      <c r="H10821" s="180">
        <v>1000</v>
      </c>
      <c r="I10821" s="180">
        <f t="shared" ref="I10821:I10884" si="338">SUM(F10821:H10821)</f>
        <v>19500</v>
      </c>
      <c r="J10821" s="177" t="str">
        <f t="shared" ref="J10821:J10884" si="339">IF(OR(YEAR(E10821)&gt; 1920, ISBLANK(E10821)), "Date &gt; 1920", "Sketchy date")</f>
        <v>Date &gt; 1920</v>
      </c>
    </row>
    <row r="10822" spans="1:10" x14ac:dyDescent="0.3">
      <c r="A10822" s="178" t="s">
        <v>3372</v>
      </c>
      <c r="B10822" s="178" t="s">
        <v>81</v>
      </c>
      <c r="C10822" s="178" t="s">
        <v>1344</v>
      </c>
      <c r="D10822" s="178" t="s">
        <v>9656</v>
      </c>
      <c r="E10822" s="179">
        <v>41278</v>
      </c>
      <c r="F10822" s="180">
        <v>10000</v>
      </c>
      <c r="G10822" s="180">
        <v>0</v>
      </c>
      <c r="H10822" s="180">
        <v>500</v>
      </c>
      <c r="I10822" s="180">
        <f t="shared" si="338"/>
        <v>10500</v>
      </c>
      <c r="J10822" s="177" t="str">
        <f t="shared" si="339"/>
        <v>Date &gt; 1920</v>
      </c>
    </row>
    <row r="10823" spans="1:10" x14ac:dyDescent="0.3">
      <c r="A10823" s="178" t="s">
        <v>3372</v>
      </c>
      <c r="B10823" s="178" t="s">
        <v>81</v>
      </c>
      <c r="C10823" s="178" t="s">
        <v>1344</v>
      </c>
      <c r="D10823" s="178" t="s">
        <v>9657</v>
      </c>
      <c r="E10823" s="179">
        <v>41333</v>
      </c>
      <c r="F10823" s="180">
        <v>6201</v>
      </c>
      <c r="G10823" s="180">
        <v>0</v>
      </c>
      <c r="H10823" s="180">
        <v>689</v>
      </c>
      <c r="I10823" s="180">
        <f t="shared" si="338"/>
        <v>6890</v>
      </c>
      <c r="J10823" s="177" t="str">
        <f t="shared" si="339"/>
        <v>Date &gt; 1920</v>
      </c>
    </row>
    <row r="10824" spans="1:10" x14ac:dyDescent="0.3">
      <c r="A10824" s="178" t="s">
        <v>3372</v>
      </c>
      <c r="B10824" s="178" t="s">
        <v>81</v>
      </c>
      <c r="C10824" s="178" t="s">
        <v>1344</v>
      </c>
      <c r="D10824" s="178" t="s">
        <v>9657</v>
      </c>
      <c r="E10824" s="179">
        <v>41436</v>
      </c>
      <c r="F10824" s="180">
        <v>18603</v>
      </c>
      <c r="G10824" s="180">
        <v>0</v>
      </c>
      <c r="H10824" s="180">
        <v>2067</v>
      </c>
      <c r="I10824" s="180">
        <f t="shared" si="338"/>
        <v>20670</v>
      </c>
      <c r="J10824" s="177" t="str">
        <f t="shared" si="339"/>
        <v>Date &gt; 1920</v>
      </c>
    </row>
    <row r="10825" spans="1:10" x14ac:dyDescent="0.3">
      <c r="A10825" s="178" t="s">
        <v>3372</v>
      </c>
      <c r="B10825" s="178" t="s">
        <v>81</v>
      </c>
      <c r="C10825" s="178" t="s">
        <v>1344</v>
      </c>
      <c r="D10825" s="178" t="s">
        <v>9657</v>
      </c>
      <c r="E10825" s="179">
        <v>41493</v>
      </c>
      <c r="F10825" s="180">
        <v>6201</v>
      </c>
      <c r="G10825" s="180">
        <v>0</v>
      </c>
      <c r="H10825" s="180">
        <v>689</v>
      </c>
      <c r="I10825" s="180">
        <f t="shared" si="338"/>
        <v>6890</v>
      </c>
      <c r="J10825" s="177" t="str">
        <f t="shared" si="339"/>
        <v>Date &gt; 1920</v>
      </c>
    </row>
    <row r="10826" spans="1:10" x14ac:dyDescent="0.3">
      <c r="A10826" s="178" t="s">
        <v>3372</v>
      </c>
      <c r="B10826" s="178" t="s">
        <v>81</v>
      </c>
      <c r="C10826" s="178" t="s">
        <v>1344</v>
      </c>
      <c r="D10826" s="178" t="s">
        <v>9657</v>
      </c>
      <c r="E10826" s="179">
        <v>41562</v>
      </c>
      <c r="F10826" s="180">
        <v>6201</v>
      </c>
      <c r="G10826" s="180">
        <v>0</v>
      </c>
      <c r="H10826" s="180">
        <v>689</v>
      </c>
      <c r="I10826" s="180">
        <f t="shared" si="338"/>
        <v>6890</v>
      </c>
      <c r="J10826" s="177" t="str">
        <f t="shared" si="339"/>
        <v>Date &gt; 1920</v>
      </c>
    </row>
    <row r="10827" spans="1:10" x14ac:dyDescent="0.3">
      <c r="A10827" s="178" t="s">
        <v>3372</v>
      </c>
      <c r="B10827" s="178" t="s">
        <v>81</v>
      </c>
      <c r="C10827" s="178" t="s">
        <v>1344</v>
      </c>
      <c r="D10827" s="178" t="s">
        <v>9657</v>
      </c>
      <c r="E10827" s="179">
        <v>41667</v>
      </c>
      <c r="F10827" s="180">
        <v>3100</v>
      </c>
      <c r="G10827" s="180">
        <v>0</v>
      </c>
      <c r="H10827" s="180">
        <v>345</v>
      </c>
      <c r="I10827" s="180">
        <f t="shared" si="338"/>
        <v>3445</v>
      </c>
      <c r="J10827" s="177" t="str">
        <f t="shared" si="339"/>
        <v>Date &gt; 1920</v>
      </c>
    </row>
    <row r="10828" spans="1:10" x14ac:dyDescent="0.3">
      <c r="A10828" s="178" t="s">
        <v>3372</v>
      </c>
      <c r="B10828" s="178" t="s">
        <v>81</v>
      </c>
      <c r="C10828" s="178" t="s">
        <v>1344</v>
      </c>
      <c r="D10828" s="178" t="s">
        <v>9657</v>
      </c>
      <c r="E10828" s="179">
        <v>41859</v>
      </c>
      <c r="F10828" s="180">
        <v>12402</v>
      </c>
      <c r="G10828" s="180">
        <v>0</v>
      </c>
      <c r="H10828" s="180">
        <v>1378</v>
      </c>
      <c r="I10828" s="180">
        <f t="shared" si="338"/>
        <v>13780</v>
      </c>
      <c r="J10828" s="177" t="str">
        <f t="shared" si="339"/>
        <v>Date &gt; 1920</v>
      </c>
    </row>
    <row r="10829" spans="1:10" x14ac:dyDescent="0.3">
      <c r="A10829" s="178" t="s">
        <v>3372</v>
      </c>
      <c r="B10829" s="178" t="s">
        <v>81</v>
      </c>
      <c r="C10829" s="178" t="s">
        <v>1344</v>
      </c>
      <c r="D10829" s="178" t="s">
        <v>9657</v>
      </c>
      <c r="E10829" s="179">
        <v>42173</v>
      </c>
      <c r="F10829" s="180">
        <v>9302</v>
      </c>
      <c r="G10829" s="180">
        <v>0</v>
      </c>
      <c r="H10829" s="180">
        <v>1033</v>
      </c>
      <c r="I10829" s="180">
        <f t="shared" si="338"/>
        <v>10335</v>
      </c>
      <c r="J10829" s="177" t="str">
        <f t="shared" si="339"/>
        <v>Date &gt; 1920</v>
      </c>
    </row>
    <row r="10830" spans="1:10" x14ac:dyDescent="0.3">
      <c r="A10830" s="178" t="s">
        <v>3372</v>
      </c>
      <c r="B10830" s="178" t="s">
        <v>81</v>
      </c>
      <c r="C10830" s="178" t="s">
        <v>1344</v>
      </c>
      <c r="D10830" s="178" t="s">
        <v>9658</v>
      </c>
      <c r="E10830" s="179">
        <v>41428</v>
      </c>
      <c r="F10830" s="180">
        <v>0</v>
      </c>
      <c r="G10830" s="180">
        <v>2735.51</v>
      </c>
      <c r="H10830" s="180">
        <v>2735.51</v>
      </c>
      <c r="I10830" s="180">
        <f t="shared" si="338"/>
        <v>5471.02</v>
      </c>
      <c r="J10830" s="177" t="str">
        <f t="shared" si="339"/>
        <v>Date &gt; 1920</v>
      </c>
    </row>
    <row r="10831" spans="1:10" x14ac:dyDescent="0.3">
      <c r="A10831" s="178" t="s">
        <v>3372</v>
      </c>
      <c r="B10831" s="178" t="s">
        <v>81</v>
      </c>
      <c r="C10831" s="178" t="s">
        <v>1344</v>
      </c>
      <c r="D10831" s="178" t="s">
        <v>9658</v>
      </c>
      <c r="E10831" s="179">
        <v>41554</v>
      </c>
      <c r="F10831" s="180">
        <v>0</v>
      </c>
      <c r="G10831" s="180">
        <v>1674.55</v>
      </c>
      <c r="H10831" s="180">
        <v>714.55</v>
      </c>
      <c r="I10831" s="180">
        <f t="shared" si="338"/>
        <v>2389.1</v>
      </c>
      <c r="J10831" s="177" t="str">
        <f t="shared" si="339"/>
        <v>Date &gt; 1920</v>
      </c>
    </row>
    <row r="10832" spans="1:10" x14ac:dyDescent="0.3">
      <c r="A10832" s="178" t="s">
        <v>3372</v>
      </c>
      <c r="B10832" s="178" t="s">
        <v>81</v>
      </c>
      <c r="C10832" s="178" t="s">
        <v>1344</v>
      </c>
      <c r="D10832" s="178" t="s">
        <v>9659</v>
      </c>
      <c r="E10832" s="179">
        <v>41689</v>
      </c>
      <c r="F10832" s="180">
        <v>0</v>
      </c>
      <c r="G10832" s="180">
        <v>6913.25</v>
      </c>
      <c r="H10832" s="180">
        <v>6913.24</v>
      </c>
      <c r="I10832" s="180">
        <f t="shared" si="338"/>
        <v>13826.49</v>
      </c>
      <c r="J10832" s="177" t="str">
        <f t="shared" si="339"/>
        <v>Date &gt; 1920</v>
      </c>
    </row>
    <row r="10833" spans="1:10" x14ac:dyDescent="0.3">
      <c r="A10833" s="178" t="s">
        <v>3372</v>
      </c>
      <c r="B10833" s="178" t="s">
        <v>81</v>
      </c>
      <c r="C10833" s="178" t="s">
        <v>1344</v>
      </c>
      <c r="D10833" s="178" t="s">
        <v>9660</v>
      </c>
      <c r="E10833" s="179">
        <v>41983</v>
      </c>
      <c r="F10833" s="180">
        <v>217698</v>
      </c>
      <c r="G10833" s="180">
        <v>12094.36</v>
      </c>
      <c r="H10833" s="180">
        <v>12094.85</v>
      </c>
      <c r="I10833" s="180">
        <f t="shared" si="338"/>
        <v>241887.21</v>
      </c>
      <c r="J10833" s="177" t="str">
        <f t="shared" si="339"/>
        <v>Date &gt; 1920</v>
      </c>
    </row>
    <row r="10834" spans="1:10" x14ac:dyDescent="0.3">
      <c r="A10834" s="178" t="s">
        <v>3372</v>
      </c>
      <c r="B10834" s="178" t="s">
        <v>81</v>
      </c>
      <c r="C10834" s="178" t="s">
        <v>1344</v>
      </c>
      <c r="D10834" s="178" t="s">
        <v>9660</v>
      </c>
      <c r="E10834" s="179">
        <v>42009</v>
      </c>
      <c r="F10834" s="180">
        <v>111307</v>
      </c>
      <c r="G10834" s="180">
        <v>6183.75</v>
      </c>
      <c r="H10834" s="180">
        <v>6184.25</v>
      </c>
      <c r="I10834" s="180">
        <f t="shared" si="338"/>
        <v>123675</v>
      </c>
      <c r="J10834" s="177" t="str">
        <f t="shared" si="339"/>
        <v>Date &gt; 1920</v>
      </c>
    </row>
    <row r="10835" spans="1:10" x14ac:dyDescent="0.3">
      <c r="A10835" s="178" t="s">
        <v>3372</v>
      </c>
      <c r="B10835" s="178" t="s">
        <v>81</v>
      </c>
      <c r="C10835" s="178" t="s">
        <v>1344</v>
      </c>
      <c r="D10835" s="178" t="s">
        <v>9660</v>
      </c>
      <c r="E10835" s="179">
        <v>42027</v>
      </c>
      <c r="F10835" s="180">
        <v>724987</v>
      </c>
      <c r="G10835" s="180">
        <v>85608.48</v>
      </c>
      <c r="H10835" s="180">
        <v>52548.22</v>
      </c>
      <c r="I10835" s="180">
        <f t="shared" si="338"/>
        <v>863143.7</v>
      </c>
      <c r="J10835" s="177" t="str">
        <f t="shared" si="339"/>
        <v>Date &gt; 1920</v>
      </c>
    </row>
    <row r="10836" spans="1:10" x14ac:dyDescent="0.3">
      <c r="A10836" s="178" t="s">
        <v>3372</v>
      </c>
      <c r="B10836" s="178" t="s">
        <v>81</v>
      </c>
      <c r="C10836" s="178" t="s">
        <v>1344</v>
      </c>
      <c r="D10836" s="178" t="s">
        <v>9660</v>
      </c>
      <c r="E10836" s="179">
        <v>42375</v>
      </c>
      <c r="F10836" s="180">
        <v>83941</v>
      </c>
      <c r="G10836" s="180">
        <v>5731.97</v>
      </c>
      <c r="H10836" s="180">
        <v>3992.36</v>
      </c>
      <c r="I10836" s="180">
        <f t="shared" si="338"/>
        <v>93665.33</v>
      </c>
      <c r="J10836" s="177" t="str">
        <f t="shared" si="339"/>
        <v>Date &gt; 1920</v>
      </c>
    </row>
    <row r="10837" spans="1:10" x14ac:dyDescent="0.3">
      <c r="A10837" s="178" t="s">
        <v>3372</v>
      </c>
      <c r="B10837" s="178" t="s">
        <v>81</v>
      </c>
      <c r="C10837" s="178" t="s">
        <v>1344</v>
      </c>
      <c r="D10837" s="178" t="s">
        <v>9661</v>
      </c>
      <c r="E10837" s="179">
        <v>42139</v>
      </c>
      <c r="F10837" s="180">
        <v>0</v>
      </c>
      <c r="G10837" s="180">
        <v>4118.16</v>
      </c>
      <c r="H10837" s="180">
        <v>1029.54</v>
      </c>
      <c r="I10837" s="180">
        <f t="shared" si="338"/>
        <v>5147.7</v>
      </c>
      <c r="J10837" s="177" t="str">
        <f t="shared" si="339"/>
        <v>Date &gt; 1920</v>
      </c>
    </row>
    <row r="10838" spans="1:10" x14ac:dyDescent="0.3">
      <c r="A10838" s="178" t="s">
        <v>3372</v>
      </c>
      <c r="B10838" s="178" t="s">
        <v>81</v>
      </c>
      <c r="C10838" s="178" t="s">
        <v>1344</v>
      </c>
      <c r="D10838" s="178" t="s">
        <v>9662</v>
      </c>
      <c r="E10838" s="179">
        <v>42359</v>
      </c>
      <c r="F10838" s="180">
        <v>503259</v>
      </c>
      <c r="G10838" s="180">
        <v>27958.880000000001</v>
      </c>
      <c r="H10838" s="180">
        <v>27959.69</v>
      </c>
      <c r="I10838" s="180">
        <f t="shared" si="338"/>
        <v>559177.56999999995</v>
      </c>
      <c r="J10838" s="177" t="str">
        <f t="shared" si="339"/>
        <v>Date &gt; 1920</v>
      </c>
    </row>
    <row r="10839" spans="1:10" x14ac:dyDescent="0.3">
      <c r="A10839" s="178" t="s">
        <v>3372</v>
      </c>
      <c r="B10839" s="178" t="s">
        <v>81</v>
      </c>
      <c r="C10839" s="178" t="s">
        <v>1344</v>
      </c>
      <c r="D10839" s="178" t="s">
        <v>9662</v>
      </c>
      <c r="E10839" s="179">
        <v>42389</v>
      </c>
      <c r="F10839" s="180">
        <v>1146108</v>
      </c>
      <c r="G10839" s="180">
        <v>64564.68</v>
      </c>
      <c r="H10839" s="180">
        <v>64565.87</v>
      </c>
      <c r="I10839" s="180">
        <f t="shared" si="338"/>
        <v>1275238.55</v>
      </c>
      <c r="J10839" s="177" t="str">
        <f t="shared" si="339"/>
        <v>Date &gt; 1920</v>
      </c>
    </row>
    <row r="10840" spans="1:10" x14ac:dyDescent="0.3">
      <c r="A10840" s="178" t="s">
        <v>3372</v>
      </c>
      <c r="B10840" s="178" t="s">
        <v>81</v>
      </c>
      <c r="C10840" s="178" t="s">
        <v>1344</v>
      </c>
      <c r="D10840" s="178" t="s">
        <v>9662</v>
      </c>
      <c r="E10840" s="179">
        <v>42712</v>
      </c>
      <c r="F10840" s="180">
        <v>150000</v>
      </c>
      <c r="G10840" s="180">
        <v>9289.44</v>
      </c>
      <c r="H10840" s="180">
        <v>9287.44</v>
      </c>
      <c r="I10840" s="180">
        <f t="shared" si="338"/>
        <v>168576.88</v>
      </c>
      <c r="J10840" s="177" t="str">
        <f t="shared" si="339"/>
        <v>Date &gt; 1920</v>
      </c>
    </row>
    <row r="10841" spans="1:10" x14ac:dyDescent="0.3">
      <c r="A10841" s="178" t="s">
        <v>3372</v>
      </c>
      <c r="B10841" s="178" t="s">
        <v>81</v>
      </c>
      <c r="C10841" s="178" t="s">
        <v>1344</v>
      </c>
      <c r="D10841" s="178" t="s">
        <v>9662</v>
      </c>
      <c r="E10841" s="179">
        <v>43539</v>
      </c>
      <c r="F10841" s="180">
        <v>46847</v>
      </c>
      <c r="G10841" s="180">
        <v>0</v>
      </c>
      <c r="H10841" s="180">
        <v>0</v>
      </c>
      <c r="I10841" s="180">
        <f t="shared" si="338"/>
        <v>46847</v>
      </c>
      <c r="J10841" s="177" t="str">
        <f t="shared" si="339"/>
        <v>Date &gt; 1920</v>
      </c>
    </row>
    <row r="10842" spans="1:10" x14ac:dyDescent="0.3">
      <c r="A10842" s="178" t="s">
        <v>3372</v>
      </c>
      <c r="B10842" s="178" t="s">
        <v>81</v>
      </c>
      <c r="C10842" s="178" t="s">
        <v>1344</v>
      </c>
      <c r="D10842" s="178" t="s">
        <v>9663</v>
      </c>
      <c r="E10842" s="209">
        <v>0</v>
      </c>
      <c r="F10842" s="180">
        <v>39415</v>
      </c>
      <c r="G10842" s="180">
        <v>2189.6999999999998</v>
      </c>
      <c r="H10842" s="180">
        <v>2189.3000000000002</v>
      </c>
      <c r="I10842" s="180">
        <f t="shared" si="338"/>
        <v>43794</v>
      </c>
      <c r="J10842" s="177" t="str">
        <f t="shared" si="339"/>
        <v>Sketchy date</v>
      </c>
    </row>
    <row r="10843" spans="1:10" x14ac:dyDescent="0.3">
      <c r="A10843" s="178" t="s">
        <v>3372</v>
      </c>
      <c r="B10843" s="178" t="s">
        <v>81</v>
      </c>
      <c r="C10843" s="178" t="s">
        <v>1344</v>
      </c>
      <c r="D10843" s="178" t="s">
        <v>9663</v>
      </c>
      <c r="E10843" s="179">
        <v>42775</v>
      </c>
      <c r="F10843" s="180">
        <v>28301</v>
      </c>
      <c r="G10843" s="180">
        <v>1572.3</v>
      </c>
      <c r="H10843" s="180">
        <v>1572.7</v>
      </c>
      <c r="I10843" s="180">
        <f t="shared" si="338"/>
        <v>31446</v>
      </c>
      <c r="J10843" s="177" t="str">
        <f t="shared" si="339"/>
        <v>Date &gt; 1920</v>
      </c>
    </row>
    <row r="10844" spans="1:10" x14ac:dyDescent="0.3">
      <c r="A10844" s="178" t="s">
        <v>3372</v>
      </c>
      <c r="B10844" s="178" t="s">
        <v>81</v>
      </c>
      <c r="C10844" s="178" t="s">
        <v>1344</v>
      </c>
      <c r="D10844" s="178" t="s">
        <v>9663</v>
      </c>
      <c r="E10844" s="179">
        <v>42975</v>
      </c>
      <c r="F10844" s="180">
        <v>105106</v>
      </c>
      <c r="G10844" s="180">
        <v>5839.2</v>
      </c>
      <c r="H10844" s="180">
        <v>5838.8</v>
      </c>
      <c r="I10844" s="180">
        <f t="shared" si="338"/>
        <v>116784</v>
      </c>
      <c r="J10844" s="177" t="str">
        <f t="shared" si="339"/>
        <v>Date &gt; 1920</v>
      </c>
    </row>
    <row r="10845" spans="1:10" x14ac:dyDescent="0.3">
      <c r="A10845" s="178" t="s">
        <v>3372</v>
      </c>
      <c r="B10845" s="178" t="s">
        <v>81</v>
      </c>
      <c r="C10845" s="178" t="s">
        <v>1344</v>
      </c>
      <c r="D10845" s="178" t="s">
        <v>9663</v>
      </c>
      <c r="E10845" s="179">
        <v>43144</v>
      </c>
      <c r="F10845" s="180">
        <v>13138</v>
      </c>
      <c r="G10845" s="180">
        <v>729.9</v>
      </c>
      <c r="H10845" s="180">
        <v>730.1</v>
      </c>
      <c r="I10845" s="180">
        <f t="shared" si="338"/>
        <v>14598</v>
      </c>
      <c r="J10845" s="177" t="str">
        <f t="shared" si="339"/>
        <v>Date &gt; 1920</v>
      </c>
    </row>
    <row r="10846" spans="1:10" x14ac:dyDescent="0.3">
      <c r="A10846" s="178" t="s">
        <v>3372</v>
      </c>
      <c r="B10846" s="178" t="s">
        <v>81</v>
      </c>
      <c r="C10846" s="178" t="s">
        <v>1344</v>
      </c>
      <c r="D10846" s="178" t="s">
        <v>9663</v>
      </c>
      <c r="E10846" s="179">
        <v>43389</v>
      </c>
      <c r="F10846" s="180">
        <v>19707</v>
      </c>
      <c r="G10846" s="180">
        <v>1094.8499999999999</v>
      </c>
      <c r="H10846" s="180">
        <v>1095.1500000000001</v>
      </c>
      <c r="I10846" s="180">
        <f t="shared" si="338"/>
        <v>21897</v>
      </c>
      <c r="J10846" s="177" t="str">
        <f t="shared" si="339"/>
        <v>Date &gt; 1920</v>
      </c>
    </row>
    <row r="10847" spans="1:10" x14ac:dyDescent="0.3">
      <c r="A10847" s="178" t="s">
        <v>3372</v>
      </c>
      <c r="B10847" s="178" t="s">
        <v>81</v>
      </c>
      <c r="C10847" s="178" t="s">
        <v>1344</v>
      </c>
      <c r="D10847" s="178" t="s">
        <v>9663</v>
      </c>
      <c r="E10847" s="179">
        <v>43518</v>
      </c>
      <c r="F10847" s="180">
        <v>15328</v>
      </c>
      <c r="G10847" s="180">
        <v>851.55</v>
      </c>
      <c r="H10847" s="180">
        <v>851.45</v>
      </c>
      <c r="I10847" s="180">
        <f t="shared" si="338"/>
        <v>17031</v>
      </c>
      <c r="J10847" s="177" t="str">
        <f t="shared" si="339"/>
        <v>Date &gt; 1920</v>
      </c>
    </row>
    <row r="10848" spans="1:10" x14ac:dyDescent="0.3">
      <c r="A10848" s="178" t="s">
        <v>3372</v>
      </c>
      <c r="B10848" s="178" t="s">
        <v>81</v>
      </c>
      <c r="C10848" s="178" t="s">
        <v>1344</v>
      </c>
      <c r="D10848" s="178" t="s">
        <v>9664</v>
      </c>
      <c r="E10848" s="179">
        <v>43795</v>
      </c>
      <c r="F10848" s="180">
        <v>14004</v>
      </c>
      <c r="G10848" s="180">
        <v>778</v>
      </c>
      <c r="H10848" s="180">
        <v>778</v>
      </c>
      <c r="I10848" s="180">
        <f t="shared" si="338"/>
        <v>15560</v>
      </c>
      <c r="J10848" s="177" t="str">
        <f t="shared" si="339"/>
        <v>Date &gt; 1920</v>
      </c>
    </row>
    <row r="10849" spans="1:10" x14ac:dyDescent="0.3">
      <c r="A10849" s="178" t="s">
        <v>3372</v>
      </c>
      <c r="B10849" s="178" t="s">
        <v>81</v>
      </c>
      <c r="C10849" s="178" t="s">
        <v>1344</v>
      </c>
      <c r="D10849" s="178" t="s">
        <v>9664</v>
      </c>
      <c r="E10849" s="179">
        <v>43957</v>
      </c>
      <c r="F10849" s="180">
        <v>15754</v>
      </c>
      <c r="G10849" s="180">
        <v>875.25</v>
      </c>
      <c r="H10849" s="180">
        <v>875.75</v>
      </c>
      <c r="I10849" s="180">
        <f t="shared" si="338"/>
        <v>17505</v>
      </c>
      <c r="J10849" s="177" t="str">
        <f t="shared" si="339"/>
        <v>Date &gt; 1920</v>
      </c>
    </row>
    <row r="10850" spans="1:10" x14ac:dyDescent="0.3">
      <c r="A10850" s="178" t="s">
        <v>3372</v>
      </c>
      <c r="B10850" s="178" t="s">
        <v>81</v>
      </c>
      <c r="C10850" s="178" t="s">
        <v>1344</v>
      </c>
      <c r="D10850" s="178" t="s">
        <v>9664</v>
      </c>
      <c r="E10850" s="179">
        <v>44092</v>
      </c>
      <c r="F10850" s="180">
        <v>2642</v>
      </c>
      <c r="G10850" s="180">
        <v>291.75</v>
      </c>
      <c r="H10850" s="180">
        <v>291.25</v>
      </c>
      <c r="I10850" s="180">
        <f t="shared" si="338"/>
        <v>3225</v>
      </c>
      <c r="J10850" s="177" t="str">
        <f t="shared" si="339"/>
        <v>Date &gt; 1920</v>
      </c>
    </row>
    <row r="10851" spans="1:10" x14ac:dyDescent="0.3">
      <c r="A10851" s="178" t="s">
        <v>3372</v>
      </c>
      <c r="B10851" s="178" t="s">
        <v>81</v>
      </c>
      <c r="C10851" s="178" t="s">
        <v>1344</v>
      </c>
      <c r="D10851" s="178" t="s">
        <v>9665</v>
      </c>
      <c r="E10851" s="179">
        <v>44183</v>
      </c>
      <c r="F10851" s="180">
        <v>520474</v>
      </c>
      <c r="G10851" s="180">
        <v>221378.24</v>
      </c>
      <c r="H10851" s="180">
        <v>94876.25</v>
      </c>
      <c r="I10851" s="180">
        <f t="shared" si="338"/>
        <v>836728.49</v>
      </c>
      <c r="J10851" s="177" t="str">
        <f t="shared" si="339"/>
        <v>Date &gt; 1920</v>
      </c>
    </row>
    <row r="10852" spans="1:10" x14ac:dyDescent="0.3">
      <c r="A10852" s="178" t="s">
        <v>3372</v>
      </c>
      <c r="B10852" s="178" t="s">
        <v>81</v>
      </c>
      <c r="C10852" s="178" t="s">
        <v>1344</v>
      </c>
      <c r="D10852" s="178" t="s">
        <v>9665</v>
      </c>
      <c r="E10852" s="179">
        <v>44265</v>
      </c>
      <c r="F10852" s="180">
        <v>127401</v>
      </c>
      <c r="G10852" s="180">
        <v>26059.56</v>
      </c>
      <c r="H10852" s="180">
        <v>11168.11</v>
      </c>
      <c r="I10852" s="180">
        <f t="shared" si="338"/>
        <v>164628.66999999998</v>
      </c>
      <c r="J10852" s="177" t="str">
        <f t="shared" si="339"/>
        <v>Date &gt; 1920</v>
      </c>
    </row>
    <row r="10853" spans="1:10" x14ac:dyDescent="0.3">
      <c r="A10853" s="178" t="s">
        <v>3372</v>
      </c>
      <c r="B10853" s="178" t="s">
        <v>81</v>
      </c>
      <c r="C10853" s="178" t="s">
        <v>1344</v>
      </c>
      <c r="D10853" s="178" t="s">
        <v>9666</v>
      </c>
      <c r="E10853" s="179">
        <v>44258</v>
      </c>
      <c r="F10853" s="180">
        <v>30000</v>
      </c>
      <c r="G10853" s="180">
        <v>0</v>
      </c>
      <c r="H10853" s="180">
        <v>0</v>
      </c>
      <c r="I10853" s="180">
        <f t="shared" si="338"/>
        <v>30000</v>
      </c>
      <c r="J10853" s="177" t="str">
        <f t="shared" si="339"/>
        <v>Date &gt; 1920</v>
      </c>
    </row>
    <row r="10854" spans="1:10" x14ac:dyDescent="0.3">
      <c r="A10854" s="178" t="s">
        <v>3372</v>
      </c>
      <c r="B10854" s="178" t="s">
        <v>89</v>
      </c>
      <c r="C10854" s="178" t="s">
        <v>4085</v>
      </c>
      <c r="D10854" s="178" t="s">
        <v>9667</v>
      </c>
      <c r="E10854" s="179">
        <v>32519</v>
      </c>
      <c r="F10854" s="180">
        <v>0</v>
      </c>
      <c r="G10854" s="180">
        <v>1950.98</v>
      </c>
      <c r="H10854" s="180">
        <v>975.49</v>
      </c>
      <c r="I10854" s="180">
        <f t="shared" si="338"/>
        <v>2926.4700000000003</v>
      </c>
      <c r="J10854" s="177" t="str">
        <f t="shared" si="339"/>
        <v>Date &gt; 1920</v>
      </c>
    </row>
    <row r="10855" spans="1:10" x14ac:dyDescent="0.3">
      <c r="A10855" s="178" t="s">
        <v>3372</v>
      </c>
      <c r="B10855" s="178" t="s">
        <v>89</v>
      </c>
      <c r="C10855" s="178" t="s">
        <v>4085</v>
      </c>
      <c r="D10855" s="178" t="s">
        <v>9668</v>
      </c>
      <c r="E10855" s="179">
        <v>32159</v>
      </c>
      <c r="F10855" s="180">
        <v>0</v>
      </c>
      <c r="G10855" s="180">
        <v>2666.67</v>
      </c>
      <c r="H10855" s="180">
        <v>1333.33</v>
      </c>
      <c r="I10855" s="180">
        <f t="shared" si="338"/>
        <v>4000</v>
      </c>
      <c r="J10855" s="177" t="str">
        <f t="shared" si="339"/>
        <v>Date &gt; 1920</v>
      </c>
    </row>
    <row r="10856" spans="1:10" x14ac:dyDescent="0.3">
      <c r="A10856" s="178" t="s">
        <v>3372</v>
      </c>
      <c r="B10856" s="178" t="s">
        <v>89</v>
      </c>
      <c r="C10856" s="178" t="s">
        <v>4085</v>
      </c>
      <c r="D10856" s="178" t="s">
        <v>9669</v>
      </c>
      <c r="E10856" s="179">
        <v>33037</v>
      </c>
      <c r="F10856" s="180">
        <v>0</v>
      </c>
      <c r="G10856" s="180">
        <v>3540.63</v>
      </c>
      <c r="H10856" s="180">
        <v>1770.31</v>
      </c>
      <c r="I10856" s="180">
        <f t="shared" si="338"/>
        <v>5310.9400000000005</v>
      </c>
      <c r="J10856" s="177" t="str">
        <f t="shared" si="339"/>
        <v>Date &gt; 1920</v>
      </c>
    </row>
    <row r="10857" spans="1:10" x14ac:dyDescent="0.3">
      <c r="A10857" s="178" t="s">
        <v>3372</v>
      </c>
      <c r="B10857" s="178" t="s">
        <v>89</v>
      </c>
      <c r="C10857" s="178" t="s">
        <v>4085</v>
      </c>
      <c r="D10857" s="178" t="s">
        <v>9669</v>
      </c>
      <c r="E10857" s="179">
        <v>33163</v>
      </c>
      <c r="F10857" s="180">
        <v>0</v>
      </c>
      <c r="G10857" s="180">
        <v>2760.29</v>
      </c>
      <c r="H10857" s="180">
        <v>1380.15</v>
      </c>
      <c r="I10857" s="180">
        <f t="shared" si="338"/>
        <v>4140.4400000000005</v>
      </c>
      <c r="J10857" s="177" t="str">
        <f t="shared" si="339"/>
        <v>Date &gt; 1920</v>
      </c>
    </row>
    <row r="10858" spans="1:10" x14ac:dyDescent="0.3">
      <c r="A10858" s="178" t="s">
        <v>3372</v>
      </c>
      <c r="B10858" s="178" t="s">
        <v>89</v>
      </c>
      <c r="C10858" s="178" t="s">
        <v>4085</v>
      </c>
      <c r="D10858" s="178" t="s">
        <v>9669</v>
      </c>
      <c r="E10858" s="179">
        <v>33368</v>
      </c>
      <c r="F10858" s="180">
        <v>0</v>
      </c>
      <c r="G10858" s="180">
        <v>5419.59</v>
      </c>
      <c r="H10858" s="180">
        <v>2709.8</v>
      </c>
      <c r="I10858" s="180">
        <f t="shared" si="338"/>
        <v>8129.39</v>
      </c>
      <c r="J10858" s="177" t="str">
        <f t="shared" si="339"/>
        <v>Date &gt; 1920</v>
      </c>
    </row>
    <row r="10859" spans="1:10" x14ac:dyDescent="0.3">
      <c r="A10859" s="178" t="s">
        <v>3372</v>
      </c>
      <c r="B10859" s="178" t="s">
        <v>89</v>
      </c>
      <c r="C10859" s="178" t="s">
        <v>4085</v>
      </c>
      <c r="D10859" s="178" t="s">
        <v>9669</v>
      </c>
      <c r="E10859" s="179">
        <v>33791</v>
      </c>
      <c r="F10859" s="180">
        <v>0</v>
      </c>
      <c r="G10859" s="180">
        <v>546.16</v>
      </c>
      <c r="H10859" s="180">
        <v>273.07</v>
      </c>
      <c r="I10859" s="180">
        <f t="shared" si="338"/>
        <v>819.23</v>
      </c>
      <c r="J10859" s="177" t="str">
        <f t="shared" si="339"/>
        <v>Date &gt; 1920</v>
      </c>
    </row>
    <row r="10860" spans="1:10" x14ac:dyDescent="0.3">
      <c r="A10860" s="178" t="s">
        <v>3372</v>
      </c>
      <c r="B10860" s="178" t="s">
        <v>89</v>
      </c>
      <c r="C10860" s="178" t="s">
        <v>4085</v>
      </c>
      <c r="D10860" s="178" t="s">
        <v>9669</v>
      </c>
      <c r="E10860" s="179">
        <v>34080</v>
      </c>
      <c r="F10860" s="180">
        <v>0</v>
      </c>
      <c r="G10860" s="180">
        <v>3235.83</v>
      </c>
      <c r="H10860" s="180">
        <v>1617.92</v>
      </c>
      <c r="I10860" s="180">
        <f t="shared" si="338"/>
        <v>4853.75</v>
      </c>
      <c r="J10860" s="177" t="str">
        <f t="shared" si="339"/>
        <v>Date &gt; 1920</v>
      </c>
    </row>
    <row r="10861" spans="1:10" x14ac:dyDescent="0.3">
      <c r="A10861" s="178" t="s">
        <v>3372</v>
      </c>
      <c r="B10861" s="178" t="s">
        <v>89</v>
      </c>
      <c r="C10861" s="178" t="s">
        <v>4085</v>
      </c>
      <c r="D10861" s="178" t="s">
        <v>9669</v>
      </c>
      <c r="E10861" s="179">
        <v>34129</v>
      </c>
      <c r="F10861" s="180">
        <v>0</v>
      </c>
      <c r="G10861" s="180">
        <v>304.8</v>
      </c>
      <c r="H10861" s="180">
        <v>1089.29</v>
      </c>
      <c r="I10861" s="180">
        <f t="shared" si="338"/>
        <v>1394.09</v>
      </c>
      <c r="J10861" s="177" t="str">
        <f t="shared" si="339"/>
        <v>Date &gt; 1920</v>
      </c>
    </row>
    <row r="10862" spans="1:10" x14ac:dyDescent="0.3">
      <c r="A10862" s="178" t="s">
        <v>3372</v>
      </c>
      <c r="B10862" s="178" t="s">
        <v>89</v>
      </c>
      <c r="C10862" s="178" t="s">
        <v>4085</v>
      </c>
      <c r="D10862" s="178" t="s">
        <v>9669</v>
      </c>
      <c r="E10862" s="179">
        <v>34129</v>
      </c>
      <c r="F10862" s="180">
        <v>0</v>
      </c>
      <c r="G10862" s="180">
        <v>-3540.63</v>
      </c>
      <c r="H10862" s="180">
        <v>0</v>
      </c>
      <c r="I10862" s="180">
        <f t="shared" si="338"/>
        <v>-3540.63</v>
      </c>
      <c r="J10862" s="177" t="str">
        <f t="shared" si="339"/>
        <v>Date &gt; 1920</v>
      </c>
    </row>
    <row r="10863" spans="1:10" x14ac:dyDescent="0.3">
      <c r="A10863" s="178" t="s">
        <v>3372</v>
      </c>
      <c r="B10863" s="178" t="s">
        <v>89</v>
      </c>
      <c r="C10863" s="178" t="s">
        <v>4085</v>
      </c>
      <c r="D10863" s="178" t="s">
        <v>9669</v>
      </c>
      <c r="E10863" s="179">
        <v>34129</v>
      </c>
      <c r="F10863" s="180">
        <v>0</v>
      </c>
      <c r="G10863" s="180">
        <v>5414.39</v>
      </c>
      <c r="H10863" s="180">
        <v>0</v>
      </c>
      <c r="I10863" s="180">
        <f t="shared" si="338"/>
        <v>5414.39</v>
      </c>
      <c r="J10863" s="177" t="str">
        <f t="shared" si="339"/>
        <v>Date &gt; 1920</v>
      </c>
    </row>
    <row r="10864" spans="1:10" x14ac:dyDescent="0.3">
      <c r="A10864" s="178" t="s">
        <v>3372</v>
      </c>
      <c r="B10864" s="178" t="s">
        <v>89</v>
      </c>
      <c r="C10864" s="178" t="s">
        <v>4085</v>
      </c>
      <c r="D10864" s="178" t="s">
        <v>9669</v>
      </c>
      <c r="E10864" s="179">
        <v>34474</v>
      </c>
      <c r="F10864" s="180">
        <v>0</v>
      </c>
      <c r="G10864" s="180">
        <v>585.61</v>
      </c>
      <c r="H10864" s="180">
        <v>292.79000000000002</v>
      </c>
      <c r="I10864" s="180">
        <f t="shared" si="338"/>
        <v>878.40000000000009</v>
      </c>
      <c r="J10864" s="177" t="str">
        <f t="shared" si="339"/>
        <v>Date &gt; 1920</v>
      </c>
    </row>
    <row r="10865" spans="1:10" x14ac:dyDescent="0.3">
      <c r="A10865" s="178" t="s">
        <v>3372</v>
      </c>
      <c r="B10865" s="178" t="s">
        <v>89</v>
      </c>
      <c r="C10865" s="178" t="s">
        <v>4085</v>
      </c>
      <c r="D10865" s="178" t="s">
        <v>9670</v>
      </c>
      <c r="E10865" s="179">
        <v>34474</v>
      </c>
      <c r="F10865" s="180">
        <v>0</v>
      </c>
      <c r="G10865" s="180">
        <v>11394</v>
      </c>
      <c r="H10865" s="180">
        <v>5697</v>
      </c>
      <c r="I10865" s="180">
        <f t="shared" si="338"/>
        <v>17091</v>
      </c>
      <c r="J10865" s="177" t="str">
        <f t="shared" si="339"/>
        <v>Date &gt; 1920</v>
      </c>
    </row>
    <row r="10866" spans="1:10" x14ac:dyDescent="0.3">
      <c r="A10866" s="178" t="s">
        <v>3372</v>
      </c>
      <c r="B10866" s="178" t="s">
        <v>89</v>
      </c>
      <c r="C10866" s="178" t="s">
        <v>4085</v>
      </c>
      <c r="D10866" s="178" t="s">
        <v>9670</v>
      </c>
      <c r="E10866" s="179">
        <v>34737</v>
      </c>
      <c r="F10866" s="180">
        <v>0</v>
      </c>
      <c r="G10866" s="180">
        <v>2578.34</v>
      </c>
      <c r="H10866" s="180">
        <v>1289.1600000000001</v>
      </c>
      <c r="I10866" s="180">
        <f t="shared" si="338"/>
        <v>3867.5</v>
      </c>
      <c r="J10866" s="177" t="str">
        <f t="shared" si="339"/>
        <v>Date &gt; 1920</v>
      </c>
    </row>
    <row r="10867" spans="1:10" x14ac:dyDescent="0.3">
      <c r="A10867" s="178" t="s">
        <v>3372</v>
      </c>
      <c r="B10867" s="178" t="s">
        <v>89</v>
      </c>
      <c r="C10867" s="178" t="s">
        <v>4085</v>
      </c>
      <c r="D10867" s="178" t="s">
        <v>9670</v>
      </c>
      <c r="E10867" s="179">
        <v>35319</v>
      </c>
      <c r="F10867" s="180">
        <v>0</v>
      </c>
      <c r="G10867" s="180">
        <v>34717.660000000003</v>
      </c>
      <c r="H10867" s="180">
        <v>17358.84</v>
      </c>
      <c r="I10867" s="180">
        <f t="shared" si="338"/>
        <v>52076.5</v>
      </c>
      <c r="J10867" s="177" t="str">
        <f t="shared" si="339"/>
        <v>Date &gt; 1920</v>
      </c>
    </row>
    <row r="10868" spans="1:10" x14ac:dyDescent="0.3">
      <c r="A10868" s="178" t="s">
        <v>3372</v>
      </c>
      <c r="B10868" s="178" t="s">
        <v>89</v>
      </c>
      <c r="C10868" s="178" t="s">
        <v>4085</v>
      </c>
      <c r="D10868" s="178" t="s">
        <v>9671</v>
      </c>
      <c r="E10868" s="179">
        <v>34732</v>
      </c>
      <c r="F10868" s="180">
        <v>0</v>
      </c>
      <c r="G10868" s="180">
        <v>9496.9699999999993</v>
      </c>
      <c r="H10868" s="180">
        <v>4748.4799999999996</v>
      </c>
      <c r="I10868" s="180">
        <f t="shared" si="338"/>
        <v>14245.449999999999</v>
      </c>
      <c r="J10868" s="177" t="str">
        <f t="shared" si="339"/>
        <v>Date &gt; 1920</v>
      </c>
    </row>
    <row r="10869" spans="1:10" x14ac:dyDescent="0.3">
      <c r="A10869" s="178" t="s">
        <v>3372</v>
      </c>
      <c r="B10869" s="178" t="s">
        <v>89</v>
      </c>
      <c r="C10869" s="178" t="s">
        <v>4085</v>
      </c>
      <c r="D10869" s="178" t="s">
        <v>9671</v>
      </c>
      <c r="E10869" s="179">
        <v>35025</v>
      </c>
      <c r="F10869" s="180">
        <v>0</v>
      </c>
      <c r="G10869" s="180">
        <v>111205.19</v>
      </c>
      <c r="H10869" s="180">
        <v>55602.6</v>
      </c>
      <c r="I10869" s="180">
        <f t="shared" si="338"/>
        <v>166807.79</v>
      </c>
      <c r="J10869" s="177" t="str">
        <f t="shared" si="339"/>
        <v>Date &gt; 1920</v>
      </c>
    </row>
    <row r="10870" spans="1:10" x14ac:dyDescent="0.3">
      <c r="A10870" s="178" t="s">
        <v>3372</v>
      </c>
      <c r="B10870" s="178" t="s">
        <v>89</v>
      </c>
      <c r="C10870" s="178" t="s">
        <v>4085</v>
      </c>
      <c r="D10870" s="178" t="s">
        <v>9671</v>
      </c>
      <c r="E10870" s="179">
        <v>35125</v>
      </c>
      <c r="F10870" s="180">
        <v>0</v>
      </c>
      <c r="G10870" s="180">
        <v>32631.17</v>
      </c>
      <c r="H10870" s="180">
        <v>16315.59</v>
      </c>
      <c r="I10870" s="180">
        <f t="shared" si="338"/>
        <v>48946.759999999995</v>
      </c>
      <c r="J10870" s="177" t="str">
        <f t="shared" si="339"/>
        <v>Date &gt; 1920</v>
      </c>
    </row>
    <row r="10871" spans="1:10" x14ac:dyDescent="0.3">
      <c r="A10871" s="178" t="s">
        <v>3372</v>
      </c>
      <c r="B10871" s="178" t="s">
        <v>89</v>
      </c>
      <c r="C10871" s="178" t="s">
        <v>4085</v>
      </c>
      <c r="D10871" s="178" t="s">
        <v>9671</v>
      </c>
      <c r="E10871" s="179">
        <v>35256</v>
      </c>
      <c r="F10871" s="180">
        <v>0</v>
      </c>
      <c r="G10871" s="180">
        <v>38463.480000000003</v>
      </c>
      <c r="H10871" s="180">
        <v>19231.740000000002</v>
      </c>
      <c r="I10871" s="180">
        <f t="shared" si="338"/>
        <v>57695.22</v>
      </c>
      <c r="J10871" s="177" t="str">
        <f t="shared" si="339"/>
        <v>Date &gt; 1920</v>
      </c>
    </row>
    <row r="10872" spans="1:10" x14ac:dyDescent="0.3">
      <c r="A10872" s="178" t="s">
        <v>3372</v>
      </c>
      <c r="B10872" s="178" t="s">
        <v>89</v>
      </c>
      <c r="C10872" s="178" t="s">
        <v>4085</v>
      </c>
      <c r="D10872" s="178" t="s">
        <v>9214</v>
      </c>
      <c r="E10872" s="179">
        <v>35354</v>
      </c>
      <c r="F10872" s="180">
        <v>0</v>
      </c>
      <c r="G10872" s="180">
        <v>266200.37</v>
      </c>
      <c r="H10872" s="180">
        <v>39145.839999999997</v>
      </c>
      <c r="I10872" s="180">
        <f t="shared" si="338"/>
        <v>305346.20999999996</v>
      </c>
      <c r="J10872" s="177" t="str">
        <f t="shared" si="339"/>
        <v>Date &gt; 1920</v>
      </c>
    </row>
    <row r="10873" spans="1:10" x14ac:dyDescent="0.3">
      <c r="A10873" s="178" t="s">
        <v>3372</v>
      </c>
      <c r="B10873" s="178" t="s">
        <v>89</v>
      </c>
      <c r="C10873" s="178" t="s">
        <v>4085</v>
      </c>
      <c r="D10873" s="178" t="s">
        <v>9214</v>
      </c>
      <c r="E10873" s="179">
        <v>35433</v>
      </c>
      <c r="F10873" s="180">
        <v>0</v>
      </c>
      <c r="G10873" s="180">
        <v>265964.76</v>
      </c>
      <c r="H10873" s="180">
        <v>131936.73000000001</v>
      </c>
      <c r="I10873" s="180">
        <f t="shared" si="338"/>
        <v>397901.49</v>
      </c>
      <c r="J10873" s="177" t="str">
        <f t="shared" si="339"/>
        <v>Date &gt; 1920</v>
      </c>
    </row>
    <row r="10874" spans="1:10" x14ac:dyDescent="0.3">
      <c r="A10874" s="178" t="s">
        <v>3372</v>
      </c>
      <c r="B10874" s="178" t="s">
        <v>89</v>
      </c>
      <c r="C10874" s="178" t="s">
        <v>4085</v>
      </c>
      <c r="D10874" s="178" t="s">
        <v>9214</v>
      </c>
      <c r="E10874" s="179">
        <v>35713</v>
      </c>
      <c r="F10874" s="180">
        <v>0</v>
      </c>
      <c r="G10874" s="180">
        <v>143306.68</v>
      </c>
      <c r="H10874" s="180">
        <v>92493.95</v>
      </c>
      <c r="I10874" s="180">
        <f t="shared" si="338"/>
        <v>235800.63</v>
      </c>
      <c r="J10874" s="177" t="str">
        <f t="shared" si="339"/>
        <v>Date &gt; 1920</v>
      </c>
    </row>
    <row r="10875" spans="1:10" x14ac:dyDescent="0.3">
      <c r="A10875" s="178" t="s">
        <v>3372</v>
      </c>
      <c r="B10875" s="178" t="s">
        <v>89</v>
      </c>
      <c r="C10875" s="178" t="s">
        <v>4085</v>
      </c>
      <c r="D10875" s="178" t="s">
        <v>9214</v>
      </c>
      <c r="E10875" s="179">
        <v>36134</v>
      </c>
      <c r="F10875" s="180">
        <v>0</v>
      </c>
      <c r="G10875" s="180">
        <v>151868.19</v>
      </c>
      <c r="H10875" s="180">
        <v>50093.48</v>
      </c>
      <c r="I10875" s="180">
        <f t="shared" si="338"/>
        <v>201961.67</v>
      </c>
      <c r="J10875" s="177" t="str">
        <f t="shared" si="339"/>
        <v>Date &gt; 1920</v>
      </c>
    </row>
    <row r="10876" spans="1:10" x14ac:dyDescent="0.3">
      <c r="A10876" s="178" t="s">
        <v>3372</v>
      </c>
      <c r="B10876" s="178" t="s">
        <v>89</v>
      </c>
      <c r="C10876" s="178" t="s">
        <v>4085</v>
      </c>
      <c r="D10876" s="178" t="s">
        <v>9214</v>
      </c>
      <c r="E10876" s="179">
        <v>36788</v>
      </c>
      <c r="F10876" s="180">
        <v>0</v>
      </c>
      <c r="G10876" s="180">
        <v>20536.419999999998</v>
      </c>
      <c r="H10876" s="180">
        <v>10268.23</v>
      </c>
      <c r="I10876" s="180">
        <f t="shared" si="338"/>
        <v>30804.649999999998</v>
      </c>
      <c r="J10876" s="177" t="str">
        <f t="shared" si="339"/>
        <v>Date &gt; 1920</v>
      </c>
    </row>
    <row r="10877" spans="1:10" x14ac:dyDescent="0.3">
      <c r="A10877" s="178" t="s">
        <v>3372</v>
      </c>
      <c r="B10877" s="178" t="s">
        <v>89</v>
      </c>
      <c r="C10877" s="178" t="s">
        <v>4085</v>
      </c>
      <c r="D10877" s="178" t="s">
        <v>7151</v>
      </c>
      <c r="E10877" s="179">
        <v>36909</v>
      </c>
      <c r="F10877" s="180">
        <v>0</v>
      </c>
      <c r="G10877" s="180">
        <v>81025.149999999994</v>
      </c>
      <c r="H10877" s="180">
        <v>54016.77</v>
      </c>
      <c r="I10877" s="180">
        <f t="shared" si="338"/>
        <v>135041.91999999998</v>
      </c>
      <c r="J10877" s="177" t="str">
        <f t="shared" si="339"/>
        <v>Date &gt; 1920</v>
      </c>
    </row>
    <row r="10878" spans="1:10" x14ac:dyDescent="0.3">
      <c r="A10878" s="178" t="s">
        <v>3372</v>
      </c>
      <c r="B10878" s="178" t="s">
        <v>89</v>
      </c>
      <c r="C10878" s="178" t="s">
        <v>4085</v>
      </c>
      <c r="D10878" s="178" t="s">
        <v>7151</v>
      </c>
      <c r="E10878" s="179">
        <v>37187</v>
      </c>
      <c r="F10878" s="180">
        <v>0</v>
      </c>
      <c r="G10878" s="180">
        <v>27458.12</v>
      </c>
      <c r="H10878" s="180">
        <v>18305.41</v>
      </c>
      <c r="I10878" s="180">
        <f t="shared" si="338"/>
        <v>45763.53</v>
      </c>
      <c r="J10878" s="177" t="str">
        <f t="shared" si="339"/>
        <v>Date &gt; 1920</v>
      </c>
    </row>
    <row r="10879" spans="1:10" x14ac:dyDescent="0.3">
      <c r="A10879" s="178" t="s">
        <v>3372</v>
      </c>
      <c r="B10879" s="178" t="s">
        <v>89</v>
      </c>
      <c r="C10879" s="178" t="s">
        <v>4085</v>
      </c>
      <c r="D10879" s="178" t="s">
        <v>6402</v>
      </c>
      <c r="E10879" s="179">
        <v>37706</v>
      </c>
      <c r="F10879" s="180">
        <v>0</v>
      </c>
      <c r="G10879" s="180">
        <v>39573.89</v>
      </c>
      <c r="H10879" s="180">
        <v>39573.82</v>
      </c>
      <c r="I10879" s="180">
        <f t="shared" si="338"/>
        <v>79147.709999999992</v>
      </c>
      <c r="J10879" s="177" t="str">
        <f t="shared" si="339"/>
        <v>Date &gt; 1920</v>
      </c>
    </row>
    <row r="10880" spans="1:10" x14ac:dyDescent="0.3">
      <c r="A10880" s="178" t="s">
        <v>3372</v>
      </c>
      <c r="B10880" s="178" t="s">
        <v>89</v>
      </c>
      <c r="C10880" s="178" t="s">
        <v>4085</v>
      </c>
      <c r="D10880" s="178" t="s">
        <v>6402</v>
      </c>
      <c r="E10880" s="179">
        <v>38016</v>
      </c>
      <c r="F10880" s="180">
        <v>0</v>
      </c>
      <c r="G10880" s="180">
        <v>2926.11</v>
      </c>
      <c r="H10880" s="180">
        <v>2926.18</v>
      </c>
      <c r="I10880" s="180">
        <f t="shared" si="338"/>
        <v>5852.29</v>
      </c>
      <c r="J10880" s="177" t="str">
        <f t="shared" si="339"/>
        <v>Date &gt; 1920</v>
      </c>
    </row>
    <row r="10881" spans="1:10" x14ac:dyDescent="0.3">
      <c r="A10881" s="178" t="s">
        <v>3372</v>
      </c>
      <c r="B10881" s="178" t="s">
        <v>89</v>
      </c>
      <c r="C10881" s="178" t="s">
        <v>4085</v>
      </c>
      <c r="D10881" s="178" t="s">
        <v>6402</v>
      </c>
      <c r="E10881" s="179">
        <v>38044</v>
      </c>
      <c r="F10881" s="180">
        <v>0</v>
      </c>
      <c r="G10881" s="180">
        <v>758.36</v>
      </c>
      <c r="H10881" s="180">
        <v>758.28</v>
      </c>
      <c r="I10881" s="180">
        <f t="shared" si="338"/>
        <v>1516.6399999999999</v>
      </c>
      <c r="J10881" s="177" t="str">
        <f t="shared" si="339"/>
        <v>Date &gt; 1920</v>
      </c>
    </row>
    <row r="10882" spans="1:10" x14ac:dyDescent="0.3">
      <c r="A10882" s="178" t="s">
        <v>3372</v>
      </c>
      <c r="B10882" s="178" t="s">
        <v>89</v>
      </c>
      <c r="C10882" s="178" t="s">
        <v>4085</v>
      </c>
      <c r="D10882" s="178" t="s">
        <v>7220</v>
      </c>
      <c r="E10882" s="179">
        <v>37183</v>
      </c>
      <c r="F10882" s="180">
        <v>0</v>
      </c>
      <c r="G10882" s="180">
        <v>10254.31</v>
      </c>
      <c r="H10882" s="180">
        <v>6836.21</v>
      </c>
      <c r="I10882" s="180">
        <f t="shared" si="338"/>
        <v>17090.52</v>
      </c>
      <c r="J10882" s="177" t="str">
        <f t="shared" si="339"/>
        <v>Date &gt; 1920</v>
      </c>
    </row>
    <row r="10883" spans="1:10" x14ac:dyDescent="0.3">
      <c r="A10883" s="178" t="s">
        <v>3372</v>
      </c>
      <c r="B10883" s="178" t="s">
        <v>89</v>
      </c>
      <c r="C10883" s="178" t="s">
        <v>4085</v>
      </c>
      <c r="D10883" s="178" t="s">
        <v>9284</v>
      </c>
      <c r="E10883" s="179">
        <v>38014</v>
      </c>
      <c r="F10883" s="180">
        <v>0</v>
      </c>
      <c r="G10883" s="180">
        <v>7886.7</v>
      </c>
      <c r="H10883" s="180">
        <v>5257.8</v>
      </c>
      <c r="I10883" s="180">
        <f t="shared" si="338"/>
        <v>13144.5</v>
      </c>
      <c r="J10883" s="177" t="str">
        <f t="shared" si="339"/>
        <v>Date &gt; 1920</v>
      </c>
    </row>
    <row r="10884" spans="1:10" x14ac:dyDescent="0.3">
      <c r="A10884" s="178" t="s">
        <v>3372</v>
      </c>
      <c r="B10884" s="178" t="s">
        <v>89</v>
      </c>
      <c r="C10884" s="178" t="s">
        <v>4085</v>
      </c>
      <c r="D10884" s="178" t="s">
        <v>9284</v>
      </c>
      <c r="E10884" s="179">
        <v>38363</v>
      </c>
      <c r="F10884" s="180">
        <v>0</v>
      </c>
      <c r="G10884" s="180">
        <v>10113.299999999999</v>
      </c>
      <c r="H10884" s="180">
        <v>5142.2</v>
      </c>
      <c r="I10884" s="180">
        <f t="shared" si="338"/>
        <v>15255.5</v>
      </c>
      <c r="J10884" s="177" t="str">
        <f t="shared" si="339"/>
        <v>Date &gt; 1920</v>
      </c>
    </row>
    <row r="10885" spans="1:10" x14ac:dyDescent="0.3">
      <c r="A10885" s="178" t="s">
        <v>3372</v>
      </c>
      <c r="B10885" s="178" t="s">
        <v>89</v>
      </c>
      <c r="C10885" s="178" t="s">
        <v>4085</v>
      </c>
      <c r="D10885" s="178" t="s">
        <v>9284</v>
      </c>
      <c r="E10885" s="179">
        <v>38363</v>
      </c>
      <c r="F10885" s="180">
        <v>0</v>
      </c>
      <c r="G10885" s="180">
        <v>6866.4</v>
      </c>
      <c r="H10885" s="180">
        <v>0</v>
      </c>
      <c r="I10885" s="180">
        <f t="shared" ref="I10885:I10948" si="340">SUM(F10885:H10885)</f>
        <v>6866.4</v>
      </c>
      <c r="J10885" s="177" t="str">
        <f t="shared" ref="J10885:J10948" si="341">IF(OR(YEAR(E10885)&gt; 1920, ISBLANK(E10885)), "Date &gt; 1920", "Sketchy date")</f>
        <v>Date &gt; 1920</v>
      </c>
    </row>
    <row r="10886" spans="1:10" x14ac:dyDescent="0.3">
      <c r="A10886" s="178" t="s">
        <v>3372</v>
      </c>
      <c r="B10886" s="178" t="s">
        <v>89</v>
      </c>
      <c r="C10886" s="178" t="s">
        <v>4085</v>
      </c>
      <c r="D10886" s="178" t="s">
        <v>9284</v>
      </c>
      <c r="E10886" s="179">
        <v>38981</v>
      </c>
      <c r="F10886" s="180">
        <v>0</v>
      </c>
      <c r="G10886" s="180">
        <v>16733.599999999999</v>
      </c>
      <c r="H10886" s="180">
        <v>0</v>
      </c>
      <c r="I10886" s="180">
        <f t="shared" si="340"/>
        <v>16733.599999999999</v>
      </c>
      <c r="J10886" s="177" t="str">
        <f t="shared" si="341"/>
        <v>Date &gt; 1920</v>
      </c>
    </row>
    <row r="10887" spans="1:10" x14ac:dyDescent="0.3">
      <c r="A10887" s="178" t="s">
        <v>3372</v>
      </c>
      <c r="B10887" s="178" t="s">
        <v>89</v>
      </c>
      <c r="C10887" s="178" t="s">
        <v>4085</v>
      </c>
      <c r="D10887" s="178" t="s">
        <v>9672</v>
      </c>
      <c r="E10887" s="179">
        <v>38986</v>
      </c>
      <c r="F10887" s="180">
        <v>0</v>
      </c>
      <c r="G10887" s="180">
        <v>54048</v>
      </c>
      <c r="H10887" s="180">
        <v>13512</v>
      </c>
      <c r="I10887" s="180">
        <f t="shared" si="340"/>
        <v>67560</v>
      </c>
      <c r="J10887" s="177" t="str">
        <f t="shared" si="341"/>
        <v>Date &gt; 1920</v>
      </c>
    </row>
    <row r="10888" spans="1:10" x14ac:dyDescent="0.3">
      <c r="A10888" s="178" t="s">
        <v>3372</v>
      </c>
      <c r="B10888" s="178" t="s">
        <v>89</v>
      </c>
      <c r="C10888" s="178" t="s">
        <v>4085</v>
      </c>
      <c r="D10888" s="178" t="s">
        <v>9672</v>
      </c>
      <c r="E10888" s="179">
        <v>39232</v>
      </c>
      <c r="F10888" s="180">
        <v>0</v>
      </c>
      <c r="G10888" s="180">
        <v>5424</v>
      </c>
      <c r="H10888" s="180">
        <v>3367.25</v>
      </c>
      <c r="I10888" s="180">
        <f t="shared" si="340"/>
        <v>8791.25</v>
      </c>
      <c r="J10888" s="177" t="str">
        <f t="shared" si="341"/>
        <v>Date &gt; 1920</v>
      </c>
    </row>
    <row r="10889" spans="1:10" x14ac:dyDescent="0.3">
      <c r="A10889" s="178" t="s">
        <v>3372</v>
      </c>
      <c r="B10889" s="178" t="s">
        <v>89</v>
      </c>
      <c r="C10889" s="178" t="s">
        <v>4085</v>
      </c>
      <c r="D10889" s="178" t="s">
        <v>9672</v>
      </c>
      <c r="E10889" s="179">
        <v>40030</v>
      </c>
      <c r="F10889" s="180">
        <v>0</v>
      </c>
      <c r="G10889" s="180">
        <v>192</v>
      </c>
      <c r="H10889" s="180">
        <v>0</v>
      </c>
      <c r="I10889" s="180">
        <f t="shared" si="340"/>
        <v>192</v>
      </c>
      <c r="J10889" s="177" t="str">
        <f t="shared" si="341"/>
        <v>Date &gt; 1920</v>
      </c>
    </row>
    <row r="10890" spans="1:10" x14ac:dyDescent="0.3">
      <c r="A10890" s="178" t="s">
        <v>3372</v>
      </c>
      <c r="B10890" s="178" t="s">
        <v>89</v>
      </c>
      <c r="C10890" s="178" t="s">
        <v>4085</v>
      </c>
      <c r="D10890" s="178" t="s">
        <v>9672</v>
      </c>
      <c r="E10890" s="179">
        <v>40030</v>
      </c>
      <c r="F10890" s="180">
        <v>0</v>
      </c>
      <c r="G10890" s="180">
        <v>7232</v>
      </c>
      <c r="H10890" s="180">
        <v>-155.25</v>
      </c>
      <c r="I10890" s="180">
        <f t="shared" si="340"/>
        <v>7076.75</v>
      </c>
      <c r="J10890" s="177" t="str">
        <f t="shared" si="341"/>
        <v>Date &gt; 1920</v>
      </c>
    </row>
    <row r="10891" spans="1:10" x14ac:dyDescent="0.3">
      <c r="A10891" s="178" t="s">
        <v>3372</v>
      </c>
      <c r="B10891" s="178" t="s">
        <v>89</v>
      </c>
      <c r="C10891" s="178" t="s">
        <v>4085</v>
      </c>
      <c r="D10891" s="178" t="s">
        <v>9673</v>
      </c>
      <c r="E10891" s="179">
        <v>39486</v>
      </c>
      <c r="F10891" s="180">
        <v>0</v>
      </c>
      <c r="G10891" s="180">
        <v>477655.71</v>
      </c>
      <c r="H10891" s="180">
        <v>233919.46</v>
      </c>
      <c r="I10891" s="180">
        <f t="shared" si="340"/>
        <v>711575.17</v>
      </c>
      <c r="J10891" s="177" t="str">
        <f t="shared" si="341"/>
        <v>Date &gt; 1920</v>
      </c>
    </row>
    <row r="10892" spans="1:10" x14ac:dyDescent="0.3">
      <c r="A10892" s="178" t="s">
        <v>3372</v>
      </c>
      <c r="B10892" s="178" t="s">
        <v>89</v>
      </c>
      <c r="C10892" s="178" t="s">
        <v>4085</v>
      </c>
      <c r="D10892" s="178" t="s">
        <v>9673</v>
      </c>
      <c r="E10892" s="179">
        <v>39560</v>
      </c>
      <c r="F10892" s="180">
        <v>0</v>
      </c>
      <c r="G10892" s="180">
        <v>4834.29</v>
      </c>
      <c r="H10892" s="180">
        <v>1301.54</v>
      </c>
      <c r="I10892" s="180">
        <f t="shared" si="340"/>
        <v>6135.83</v>
      </c>
      <c r="J10892" s="177" t="str">
        <f t="shared" si="341"/>
        <v>Date &gt; 1920</v>
      </c>
    </row>
    <row r="10893" spans="1:10" x14ac:dyDescent="0.3">
      <c r="A10893" s="178" t="s">
        <v>3372</v>
      </c>
      <c r="B10893" s="178" t="s">
        <v>89</v>
      </c>
      <c r="C10893" s="178" t="s">
        <v>4085</v>
      </c>
      <c r="D10893" s="178" t="s">
        <v>9674</v>
      </c>
      <c r="E10893" s="179">
        <v>39848</v>
      </c>
      <c r="F10893" s="180">
        <v>0</v>
      </c>
      <c r="G10893" s="180">
        <v>167735.28</v>
      </c>
      <c r="H10893" s="180">
        <v>46759.94</v>
      </c>
      <c r="I10893" s="180">
        <f t="shared" si="340"/>
        <v>214495.22</v>
      </c>
      <c r="J10893" s="177" t="str">
        <f t="shared" si="341"/>
        <v>Date &gt; 1920</v>
      </c>
    </row>
    <row r="10894" spans="1:10" x14ac:dyDescent="0.3">
      <c r="A10894" s="178" t="s">
        <v>3372</v>
      </c>
      <c r="B10894" s="178" t="s">
        <v>89</v>
      </c>
      <c r="C10894" s="178" t="s">
        <v>4085</v>
      </c>
      <c r="D10894" s="178" t="s">
        <v>9674</v>
      </c>
      <c r="E10894" s="179">
        <v>40228</v>
      </c>
      <c r="F10894" s="180">
        <v>0</v>
      </c>
      <c r="G10894" s="180">
        <v>26501.43</v>
      </c>
      <c r="H10894" s="180">
        <v>7387.87</v>
      </c>
      <c r="I10894" s="180">
        <f t="shared" si="340"/>
        <v>33889.300000000003</v>
      </c>
      <c r="J10894" s="177" t="str">
        <f t="shared" si="341"/>
        <v>Date &gt; 1920</v>
      </c>
    </row>
    <row r="10895" spans="1:10" x14ac:dyDescent="0.3">
      <c r="A10895" s="178" t="s">
        <v>3372</v>
      </c>
      <c r="B10895" s="178" t="s">
        <v>89</v>
      </c>
      <c r="C10895" s="178" t="s">
        <v>4085</v>
      </c>
      <c r="D10895" s="178" t="s">
        <v>9674</v>
      </c>
      <c r="E10895" s="179">
        <v>40554</v>
      </c>
      <c r="F10895" s="180">
        <v>0</v>
      </c>
      <c r="G10895" s="180">
        <v>5763.29</v>
      </c>
      <c r="H10895" s="180">
        <v>1612.19</v>
      </c>
      <c r="I10895" s="180">
        <f t="shared" si="340"/>
        <v>7375.48</v>
      </c>
      <c r="J10895" s="177" t="str">
        <f t="shared" si="341"/>
        <v>Date &gt; 1920</v>
      </c>
    </row>
    <row r="10896" spans="1:10" x14ac:dyDescent="0.3">
      <c r="A10896" s="178" t="s">
        <v>3372</v>
      </c>
      <c r="B10896" s="178" t="s">
        <v>89</v>
      </c>
      <c r="C10896" s="178" t="s">
        <v>4085</v>
      </c>
      <c r="D10896" s="178" t="s">
        <v>9675</v>
      </c>
      <c r="E10896" s="179">
        <v>40228</v>
      </c>
      <c r="F10896" s="180">
        <v>0</v>
      </c>
      <c r="G10896" s="180">
        <v>42769.85</v>
      </c>
      <c r="H10896" s="180">
        <v>10692.46</v>
      </c>
      <c r="I10896" s="180">
        <f t="shared" si="340"/>
        <v>53462.31</v>
      </c>
      <c r="J10896" s="177" t="str">
        <f t="shared" si="341"/>
        <v>Date &gt; 1920</v>
      </c>
    </row>
    <row r="10897" spans="1:10" x14ac:dyDescent="0.3">
      <c r="A10897" s="178" t="s">
        <v>3372</v>
      </c>
      <c r="B10897" s="178" t="s">
        <v>89</v>
      </c>
      <c r="C10897" s="178" t="s">
        <v>4085</v>
      </c>
      <c r="D10897" s="178" t="s">
        <v>9675</v>
      </c>
      <c r="E10897" s="179">
        <v>40549</v>
      </c>
      <c r="F10897" s="180">
        <v>0</v>
      </c>
      <c r="G10897" s="180">
        <v>3106.15</v>
      </c>
      <c r="H10897" s="180">
        <v>776.54</v>
      </c>
      <c r="I10897" s="180">
        <f t="shared" si="340"/>
        <v>3882.69</v>
      </c>
      <c r="J10897" s="177" t="str">
        <f t="shared" si="341"/>
        <v>Date &gt; 1920</v>
      </c>
    </row>
    <row r="10898" spans="1:10" x14ac:dyDescent="0.3">
      <c r="A10898" s="178" t="s">
        <v>3372</v>
      </c>
      <c r="B10898" s="178" t="s">
        <v>89</v>
      </c>
      <c r="C10898" s="178" t="s">
        <v>4085</v>
      </c>
      <c r="D10898" s="178" t="s">
        <v>9676</v>
      </c>
      <c r="E10898" s="179">
        <v>40752</v>
      </c>
      <c r="F10898" s="180">
        <v>0</v>
      </c>
      <c r="G10898" s="180">
        <v>11447.68</v>
      </c>
      <c r="H10898" s="180">
        <v>9504.82</v>
      </c>
      <c r="I10898" s="180">
        <f t="shared" si="340"/>
        <v>20952.5</v>
      </c>
      <c r="J10898" s="177" t="str">
        <f t="shared" si="341"/>
        <v>Date &gt; 1920</v>
      </c>
    </row>
    <row r="10899" spans="1:10" x14ac:dyDescent="0.3">
      <c r="A10899" s="178" t="s">
        <v>3372</v>
      </c>
      <c r="B10899" s="178" t="s">
        <v>89</v>
      </c>
      <c r="C10899" s="178" t="s">
        <v>4085</v>
      </c>
      <c r="D10899" s="178" t="s">
        <v>9676</v>
      </c>
      <c r="E10899" s="179">
        <v>40991</v>
      </c>
      <c r="F10899" s="180">
        <v>0</v>
      </c>
      <c r="G10899" s="180">
        <v>12592.32</v>
      </c>
      <c r="H10899" s="180">
        <v>10455.18</v>
      </c>
      <c r="I10899" s="180">
        <f t="shared" si="340"/>
        <v>23047.5</v>
      </c>
      <c r="J10899" s="177" t="str">
        <f t="shared" si="341"/>
        <v>Date &gt; 1920</v>
      </c>
    </row>
    <row r="10900" spans="1:10" x14ac:dyDescent="0.3">
      <c r="A10900" s="178" t="s">
        <v>3372</v>
      </c>
      <c r="B10900" s="178" t="s">
        <v>89</v>
      </c>
      <c r="C10900" s="178" t="s">
        <v>4085</v>
      </c>
      <c r="D10900" s="178" t="s">
        <v>9677</v>
      </c>
      <c r="E10900" s="179">
        <v>40554</v>
      </c>
      <c r="F10900" s="180">
        <v>0</v>
      </c>
      <c r="G10900" s="180">
        <v>6648.88</v>
      </c>
      <c r="H10900" s="180">
        <v>6648.88</v>
      </c>
      <c r="I10900" s="180">
        <f t="shared" si="340"/>
        <v>13297.76</v>
      </c>
      <c r="J10900" s="177" t="str">
        <f t="shared" si="341"/>
        <v>Date &gt; 1920</v>
      </c>
    </row>
    <row r="10901" spans="1:10" x14ac:dyDescent="0.3">
      <c r="A10901" s="178" t="s">
        <v>3372</v>
      </c>
      <c r="B10901" s="178" t="s">
        <v>89</v>
      </c>
      <c r="C10901" s="178" t="s">
        <v>4085</v>
      </c>
      <c r="D10901" s="178" t="s">
        <v>9677</v>
      </c>
      <c r="E10901" s="179">
        <v>40816</v>
      </c>
      <c r="F10901" s="180">
        <v>0</v>
      </c>
      <c r="G10901" s="180">
        <v>4444.13</v>
      </c>
      <c r="H10901" s="180">
        <v>4444.12</v>
      </c>
      <c r="I10901" s="180">
        <f t="shared" si="340"/>
        <v>8888.25</v>
      </c>
      <c r="J10901" s="177" t="str">
        <f t="shared" si="341"/>
        <v>Date &gt; 1920</v>
      </c>
    </row>
    <row r="10902" spans="1:10" x14ac:dyDescent="0.3">
      <c r="A10902" s="178" t="s">
        <v>3372</v>
      </c>
      <c r="B10902" s="178" t="s">
        <v>89</v>
      </c>
      <c r="C10902" s="178" t="s">
        <v>4085</v>
      </c>
      <c r="D10902" s="178" t="s">
        <v>9677</v>
      </c>
      <c r="E10902" s="179">
        <v>40816</v>
      </c>
      <c r="F10902" s="180">
        <v>0</v>
      </c>
      <c r="G10902" s="180">
        <v>746.99</v>
      </c>
      <c r="H10902" s="180">
        <v>747</v>
      </c>
      <c r="I10902" s="180">
        <f t="shared" si="340"/>
        <v>1493.99</v>
      </c>
      <c r="J10902" s="177" t="str">
        <f t="shared" si="341"/>
        <v>Date &gt; 1920</v>
      </c>
    </row>
    <row r="10903" spans="1:10" x14ac:dyDescent="0.3">
      <c r="A10903" s="178" t="s">
        <v>3372</v>
      </c>
      <c r="B10903" s="178" t="s">
        <v>89</v>
      </c>
      <c r="C10903" s="178" t="s">
        <v>4085</v>
      </c>
      <c r="D10903" s="178" t="s">
        <v>9678</v>
      </c>
      <c r="E10903" s="179">
        <v>40455</v>
      </c>
      <c r="F10903" s="180">
        <v>0</v>
      </c>
      <c r="G10903" s="180">
        <v>4000</v>
      </c>
      <c r="H10903" s="180">
        <v>1000</v>
      </c>
      <c r="I10903" s="180">
        <f t="shared" si="340"/>
        <v>5000</v>
      </c>
      <c r="J10903" s="177" t="str">
        <f t="shared" si="341"/>
        <v>Date &gt; 1920</v>
      </c>
    </row>
    <row r="10904" spans="1:10" x14ac:dyDescent="0.3">
      <c r="A10904" s="178" t="s">
        <v>3372</v>
      </c>
      <c r="B10904" s="178" t="s">
        <v>89</v>
      </c>
      <c r="C10904" s="178" t="s">
        <v>4085</v>
      </c>
      <c r="D10904" s="178" t="s">
        <v>9679</v>
      </c>
      <c r="E10904" s="179">
        <v>40554</v>
      </c>
      <c r="F10904" s="180">
        <v>0</v>
      </c>
      <c r="G10904" s="180">
        <v>19870.72</v>
      </c>
      <c r="H10904" s="180">
        <v>19870.689999999999</v>
      </c>
      <c r="I10904" s="180">
        <f t="shared" si="340"/>
        <v>39741.410000000003</v>
      </c>
      <c r="J10904" s="177" t="str">
        <f t="shared" si="341"/>
        <v>Date &gt; 1920</v>
      </c>
    </row>
    <row r="10905" spans="1:10" x14ac:dyDescent="0.3">
      <c r="A10905" s="178" t="s">
        <v>3372</v>
      </c>
      <c r="B10905" s="178" t="s">
        <v>89</v>
      </c>
      <c r="C10905" s="178" t="s">
        <v>4085</v>
      </c>
      <c r="D10905" s="178" t="s">
        <v>9679</v>
      </c>
      <c r="E10905" s="179">
        <v>40816</v>
      </c>
      <c r="F10905" s="180">
        <v>0</v>
      </c>
      <c r="G10905" s="180">
        <v>3051.11</v>
      </c>
      <c r="H10905" s="180">
        <v>3051.15</v>
      </c>
      <c r="I10905" s="180">
        <f t="shared" si="340"/>
        <v>6102.26</v>
      </c>
      <c r="J10905" s="177" t="str">
        <f t="shared" si="341"/>
        <v>Date &gt; 1920</v>
      </c>
    </row>
    <row r="10906" spans="1:10" x14ac:dyDescent="0.3">
      <c r="A10906" s="178" t="s">
        <v>3372</v>
      </c>
      <c r="B10906" s="178" t="s">
        <v>89</v>
      </c>
      <c r="C10906" s="178" t="s">
        <v>4085</v>
      </c>
      <c r="D10906" s="178" t="s">
        <v>9680</v>
      </c>
      <c r="E10906" s="179">
        <v>41341</v>
      </c>
      <c r="F10906" s="180">
        <v>0</v>
      </c>
      <c r="G10906" s="180">
        <v>22948.799999999999</v>
      </c>
      <c r="H10906" s="180">
        <v>5737.2</v>
      </c>
      <c r="I10906" s="180">
        <f t="shared" si="340"/>
        <v>28686</v>
      </c>
      <c r="J10906" s="177" t="str">
        <f t="shared" si="341"/>
        <v>Date &gt; 1920</v>
      </c>
    </row>
    <row r="10907" spans="1:10" x14ac:dyDescent="0.3">
      <c r="A10907" s="178" t="s">
        <v>3372</v>
      </c>
      <c r="B10907" s="178" t="s">
        <v>89</v>
      </c>
      <c r="C10907" s="178" t="s">
        <v>4085</v>
      </c>
      <c r="D10907" s="178" t="s">
        <v>9681</v>
      </c>
      <c r="E10907" s="179">
        <v>41437</v>
      </c>
      <c r="F10907" s="180">
        <v>0</v>
      </c>
      <c r="G10907" s="180">
        <v>100004.78</v>
      </c>
      <c r="H10907" s="180">
        <v>25166.2</v>
      </c>
      <c r="I10907" s="180">
        <f t="shared" si="340"/>
        <v>125170.98</v>
      </c>
      <c r="J10907" s="177" t="str">
        <f t="shared" si="341"/>
        <v>Date &gt; 1920</v>
      </c>
    </row>
    <row r="10908" spans="1:10" x14ac:dyDescent="0.3">
      <c r="A10908" s="178" t="s">
        <v>3372</v>
      </c>
      <c r="B10908" s="178" t="s">
        <v>89</v>
      </c>
      <c r="C10908" s="178" t="s">
        <v>4085</v>
      </c>
      <c r="D10908" s="178" t="s">
        <v>6519</v>
      </c>
      <c r="E10908" s="179">
        <v>42278</v>
      </c>
      <c r="F10908" s="180">
        <v>0</v>
      </c>
      <c r="G10908" s="180">
        <v>55625.62</v>
      </c>
      <c r="H10908" s="180">
        <v>6180.62</v>
      </c>
      <c r="I10908" s="180">
        <f t="shared" si="340"/>
        <v>61806.240000000005</v>
      </c>
      <c r="J10908" s="177" t="str">
        <f t="shared" si="341"/>
        <v>Date &gt; 1920</v>
      </c>
    </row>
    <row r="10909" spans="1:10" x14ac:dyDescent="0.3">
      <c r="A10909" s="178" t="s">
        <v>3372</v>
      </c>
      <c r="B10909" s="178" t="s">
        <v>89</v>
      </c>
      <c r="C10909" s="178" t="s">
        <v>4085</v>
      </c>
      <c r="D10909" s="178" t="s">
        <v>9682</v>
      </c>
      <c r="E10909" s="179">
        <v>42278</v>
      </c>
      <c r="F10909" s="180">
        <v>0</v>
      </c>
      <c r="G10909" s="180">
        <v>4151.25</v>
      </c>
      <c r="H10909" s="180">
        <v>461.25</v>
      </c>
      <c r="I10909" s="180">
        <f t="shared" si="340"/>
        <v>4612.5</v>
      </c>
      <c r="J10909" s="177" t="str">
        <f t="shared" si="341"/>
        <v>Date &gt; 1920</v>
      </c>
    </row>
    <row r="10910" spans="1:10" x14ac:dyDescent="0.3">
      <c r="A10910" s="178" t="s">
        <v>3372</v>
      </c>
      <c r="B10910" s="178" t="s">
        <v>89</v>
      </c>
      <c r="C10910" s="178" t="s">
        <v>4085</v>
      </c>
      <c r="D10910" s="178" t="s">
        <v>9683</v>
      </c>
      <c r="E10910" s="179">
        <v>42695</v>
      </c>
      <c r="F10910" s="180">
        <v>0</v>
      </c>
      <c r="G10910" s="180">
        <v>68310</v>
      </c>
      <c r="H10910" s="180">
        <v>7590</v>
      </c>
      <c r="I10910" s="180">
        <f t="shared" si="340"/>
        <v>75900</v>
      </c>
      <c r="J10910" s="177" t="str">
        <f t="shared" si="341"/>
        <v>Date &gt; 1920</v>
      </c>
    </row>
    <row r="10911" spans="1:10" x14ac:dyDescent="0.3">
      <c r="A10911" s="178" t="s">
        <v>3372</v>
      </c>
      <c r="B10911" s="178" t="s">
        <v>89</v>
      </c>
      <c r="C10911" s="178" t="s">
        <v>4085</v>
      </c>
      <c r="D10911" s="178" t="s">
        <v>9683</v>
      </c>
      <c r="E10911" s="179">
        <v>42814</v>
      </c>
      <c r="F10911" s="180">
        <v>0</v>
      </c>
      <c r="G10911" s="180">
        <v>35190</v>
      </c>
      <c r="H10911" s="180">
        <v>3910</v>
      </c>
      <c r="I10911" s="180">
        <f t="shared" si="340"/>
        <v>39100</v>
      </c>
      <c r="J10911" s="177" t="str">
        <f t="shared" si="341"/>
        <v>Date &gt; 1920</v>
      </c>
    </row>
    <row r="10912" spans="1:10" x14ac:dyDescent="0.3">
      <c r="A10912" s="178" t="s">
        <v>3372</v>
      </c>
      <c r="B10912" s="178" t="s">
        <v>89</v>
      </c>
      <c r="C10912" s="178" t="s">
        <v>4085</v>
      </c>
      <c r="D10912" s="178" t="s">
        <v>9684</v>
      </c>
      <c r="E10912" s="179">
        <v>43017</v>
      </c>
      <c r="F10912" s="180">
        <v>0</v>
      </c>
      <c r="G10912" s="180">
        <v>725721.9</v>
      </c>
      <c r="H10912" s="180">
        <v>80635.759999999995</v>
      </c>
      <c r="I10912" s="180">
        <f t="shared" si="340"/>
        <v>806357.66</v>
      </c>
      <c r="J10912" s="177" t="str">
        <f t="shared" si="341"/>
        <v>Date &gt; 1920</v>
      </c>
    </row>
    <row r="10913" spans="1:10" x14ac:dyDescent="0.3">
      <c r="A10913" s="178" t="s">
        <v>3372</v>
      </c>
      <c r="B10913" s="178" t="s">
        <v>89</v>
      </c>
      <c r="C10913" s="178" t="s">
        <v>4085</v>
      </c>
      <c r="D10913" s="178" t="s">
        <v>9684</v>
      </c>
      <c r="E10913" s="179">
        <v>43188</v>
      </c>
      <c r="F10913" s="180">
        <v>0</v>
      </c>
      <c r="G10913" s="180">
        <v>84731.21</v>
      </c>
      <c r="H10913" s="180">
        <v>9414.59</v>
      </c>
      <c r="I10913" s="180">
        <f t="shared" si="340"/>
        <v>94145.8</v>
      </c>
      <c r="J10913" s="177" t="str">
        <f t="shared" si="341"/>
        <v>Date &gt; 1920</v>
      </c>
    </row>
    <row r="10914" spans="1:10" x14ac:dyDescent="0.3">
      <c r="A10914" s="178" t="s">
        <v>3372</v>
      </c>
      <c r="B10914" s="178" t="s">
        <v>89</v>
      </c>
      <c r="C10914" s="178" t="s">
        <v>4085</v>
      </c>
      <c r="D10914" s="178" t="s">
        <v>9684</v>
      </c>
      <c r="E10914" s="179">
        <v>43425</v>
      </c>
      <c r="F10914" s="180">
        <v>0</v>
      </c>
      <c r="G10914" s="180">
        <v>42655.43</v>
      </c>
      <c r="H10914" s="180">
        <v>4739.49</v>
      </c>
      <c r="I10914" s="180">
        <f t="shared" si="340"/>
        <v>47394.92</v>
      </c>
      <c r="J10914" s="177" t="str">
        <f t="shared" si="341"/>
        <v>Date &gt; 1920</v>
      </c>
    </row>
    <row r="10915" spans="1:10" x14ac:dyDescent="0.3">
      <c r="A10915" s="178" t="s">
        <v>3372</v>
      </c>
      <c r="B10915" s="178" t="s">
        <v>89</v>
      </c>
      <c r="C10915" s="178" t="s">
        <v>4085</v>
      </c>
      <c r="D10915" s="178" t="s">
        <v>9685</v>
      </c>
      <c r="E10915" s="179">
        <v>42951</v>
      </c>
      <c r="F10915" s="180">
        <v>0</v>
      </c>
      <c r="G10915" s="180">
        <v>10003.5</v>
      </c>
      <c r="H10915" s="180">
        <v>1115.5</v>
      </c>
      <c r="I10915" s="180">
        <f t="shared" si="340"/>
        <v>11119</v>
      </c>
      <c r="J10915" s="177" t="str">
        <f t="shared" si="341"/>
        <v>Date &gt; 1920</v>
      </c>
    </row>
    <row r="10916" spans="1:10" x14ac:dyDescent="0.3">
      <c r="A10916" s="178" t="s">
        <v>3372</v>
      </c>
      <c r="B10916" s="178" t="s">
        <v>89</v>
      </c>
      <c r="C10916" s="178" t="s">
        <v>4085</v>
      </c>
      <c r="D10916" s="178" t="s">
        <v>9654</v>
      </c>
      <c r="E10916" s="179">
        <v>43434</v>
      </c>
      <c r="F10916" s="180">
        <v>0</v>
      </c>
      <c r="G10916" s="180">
        <v>106565.72</v>
      </c>
      <c r="H10916" s="180">
        <v>5608.72</v>
      </c>
      <c r="I10916" s="180">
        <f t="shared" si="340"/>
        <v>112174.44</v>
      </c>
      <c r="J10916" s="177" t="str">
        <f t="shared" si="341"/>
        <v>Date &gt; 1920</v>
      </c>
    </row>
    <row r="10917" spans="1:10" x14ac:dyDescent="0.3">
      <c r="A10917" s="178" t="s">
        <v>3372</v>
      </c>
      <c r="B10917" s="178" t="s">
        <v>89</v>
      </c>
      <c r="C10917" s="178" t="s">
        <v>4085</v>
      </c>
      <c r="D10917" s="178" t="s">
        <v>9654</v>
      </c>
      <c r="E10917" s="179">
        <v>43488</v>
      </c>
      <c r="F10917" s="180">
        <v>0</v>
      </c>
      <c r="G10917" s="180">
        <v>22901.94</v>
      </c>
      <c r="H10917" s="180">
        <v>1205.3699999999999</v>
      </c>
      <c r="I10917" s="180">
        <f t="shared" si="340"/>
        <v>24107.309999999998</v>
      </c>
      <c r="J10917" s="177" t="str">
        <f t="shared" si="341"/>
        <v>Date &gt; 1920</v>
      </c>
    </row>
    <row r="10918" spans="1:10" x14ac:dyDescent="0.3">
      <c r="A10918" s="178" t="s">
        <v>3372</v>
      </c>
      <c r="B10918" s="178" t="s">
        <v>89</v>
      </c>
      <c r="C10918" s="178" t="s">
        <v>4085</v>
      </c>
      <c r="D10918" s="178" t="s">
        <v>9654</v>
      </c>
      <c r="E10918" s="179">
        <v>43510</v>
      </c>
      <c r="F10918" s="180">
        <v>0</v>
      </c>
      <c r="G10918" s="180">
        <v>1330</v>
      </c>
      <c r="H10918" s="180">
        <v>70</v>
      </c>
      <c r="I10918" s="180">
        <f t="shared" si="340"/>
        <v>1400</v>
      </c>
      <c r="J10918" s="177" t="str">
        <f t="shared" si="341"/>
        <v>Date &gt; 1920</v>
      </c>
    </row>
    <row r="10919" spans="1:10" x14ac:dyDescent="0.3">
      <c r="A10919" s="178" t="s">
        <v>3372</v>
      </c>
      <c r="B10919" s="178" t="s">
        <v>89</v>
      </c>
      <c r="C10919" s="178" t="s">
        <v>4085</v>
      </c>
      <c r="D10919" s="178" t="s">
        <v>9686</v>
      </c>
      <c r="E10919" s="209">
        <v>0</v>
      </c>
      <c r="F10919" s="180">
        <v>0</v>
      </c>
      <c r="G10919" s="180">
        <v>8122.5</v>
      </c>
      <c r="H10919" s="180">
        <v>427.5</v>
      </c>
      <c r="I10919" s="180">
        <f t="shared" si="340"/>
        <v>8550</v>
      </c>
      <c r="J10919" s="177" t="str">
        <f t="shared" si="341"/>
        <v>Sketchy date</v>
      </c>
    </row>
    <row r="10920" spans="1:10" x14ac:dyDescent="0.3">
      <c r="A10920" s="178" t="s">
        <v>3372</v>
      </c>
      <c r="B10920" s="178" t="s">
        <v>97</v>
      </c>
      <c r="C10920" s="178" t="s">
        <v>1356</v>
      </c>
      <c r="D10920" s="178" t="s">
        <v>9687</v>
      </c>
      <c r="E10920" s="179">
        <v>18092</v>
      </c>
      <c r="F10920" s="180">
        <v>13746.01</v>
      </c>
      <c r="G10920" s="180">
        <v>9164.01</v>
      </c>
      <c r="H10920" s="180">
        <v>4582.0200000000004</v>
      </c>
      <c r="I10920" s="180">
        <f t="shared" si="340"/>
        <v>27492.04</v>
      </c>
      <c r="J10920" s="177" t="str">
        <f t="shared" si="341"/>
        <v>Date &gt; 1920</v>
      </c>
    </row>
    <row r="10921" spans="1:10" x14ac:dyDescent="0.3">
      <c r="A10921" s="178" t="s">
        <v>3372</v>
      </c>
      <c r="B10921" s="178" t="s">
        <v>97</v>
      </c>
      <c r="C10921" s="178" t="s">
        <v>1356</v>
      </c>
      <c r="D10921" s="178" t="s">
        <v>9688</v>
      </c>
      <c r="E10921" s="179">
        <v>19235</v>
      </c>
      <c r="F10921" s="180">
        <v>6124.89</v>
      </c>
      <c r="G10921" s="180">
        <v>4083.56</v>
      </c>
      <c r="H10921" s="180">
        <v>2042.23</v>
      </c>
      <c r="I10921" s="180">
        <f t="shared" si="340"/>
        <v>12250.68</v>
      </c>
      <c r="J10921" s="177" t="str">
        <f t="shared" si="341"/>
        <v>Date &gt; 1920</v>
      </c>
    </row>
    <row r="10922" spans="1:10" x14ac:dyDescent="0.3">
      <c r="A10922" s="178" t="s">
        <v>3372</v>
      </c>
      <c r="B10922" s="178" t="s">
        <v>97</v>
      </c>
      <c r="C10922" s="178" t="s">
        <v>1356</v>
      </c>
      <c r="D10922" s="178" t="s">
        <v>9689</v>
      </c>
      <c r="E10922" s="179">
        <v>19044</v>
      </c>
      <c r="F10922" s="180">
        <v>0</v>
      </c>
      <c r="G10922" s="180">
        <v>185.3</v>
      </c>
      <c r="H10922" s="180">
        <v>0</v>
      </c>
      <c r="I10922" s="180">
        <f t="shared" si="340"/>
        <v>185.3</v>
      </c>
      <c r="J10922" s="177" t="str">
        <f t="shared" si="341"/>
        <v>Date &gt; 1920</v>
      </c>
    </row>
    <row r="10923" spans="1:10" x14ac:dyDescent="0.3">
      <c r="A10923" s="178" t="s">
        <v>3372</v>
      </c>
      <c r="B10923" s="178" t="s">
        <v>97</v>
      </c>
      <c r="C10923" s="178" t="s">
        <v>1356</v>
      </c>
      <c r="D10923" s="178" t="s">
        <v>9036</v>
      </c>
      <c r="E10923" s="179">
        <v>19739</v>
      </c>
      <c r="F10923" s="180">
        <v>0</v>
      </c>
      <c r="G10923" s="180">
        <v>1000</v>
      </c>
      <c r="H10923" s="180">
        <v>894</v>
      </c>
      <c r="I10923" s="180">
        <f t="shared" si="340"/>
        <v>1894</v>
      </c>
      <c r="J10923" s="177" t="str">
        <f t="shared" si="341"/>
        <v>Date &gt; 1920</v>
      </c>
    </row>
    <row r="10924" spans="1:10" x14ac:dyDescent="0.3">
      <c r="A10924" s="178" t="s">
        <v>3372</v>
      </c>
      <c r="B10924" s="178" t="s">
        <v>97</v>
      </c>
      <c r="C10924" s="178" t="s">
        <v>1356</v>
      </c>
      <c r="D10924" s="178" t="s">
        <v>9690</v>
      </c>
      <c r="E10924" s="179">
        <v>20747</v>
      </c>
      <c r="F10924" s="180">
        <v>0</v>
      </c>
      <c r="G10924" s="180">
        <v>2400</v>
      </c>
      <c r="H10924" s="180">
        <v>1690.75</v>
      </c>
      <c r="I10924" s="180">
        <f t="shared" si="340"/>
        <v>4090.75</v>
      </c>
      <c r="J10924" s="177" t="str">
        <f t="shared" si="341"/>
        <v>Date &gt; 1920</v>
      </c>
    </row>
    <row r="10925" spans="1:10" x14ac:dyDescent="0.3">
      <c r="A10925" s="178" t="s">
        <v>3372</v>
      </c>
      <c r="B10925" s="178" t="s">
        <v>97</v>
      </c>
      <c r="C10925" s="178" t="s">
        <v>1356</v>
      </c>
      <c r="D10925" s="178" t="s">
        <v>9691</v>
      </c>
      <c r="E10925" s="179">
        <v>25282</v>
      </c>
      <c r="F10925" s="180">
        <v>34495.5</v>
      </c>
      <c r="G10925" s="180">
        <v>21700</v>
      </c>
      <c r="H10925" s="180">
        <v>21834.07</v>
      </c>
      <c r="I10925" s="180">
        <f t="shared" si="340"/>
        <v>78029.570000000007</v>
      </c>
      <c r="J10925" s="177" t="str">
        <f t="shared" si="341"/>
        <v>Date &gt; 1920</v>
      </c>
    </row>
    <row r="10926" spans="1:10" x14ac:dyDescent="0.3">
      <c r="A10926" s="178" t="s">
        <v>3372</v>
      </c>
      <c r="B10926" s="178" t="s">
        <v>97</v>
      </c>
      <c r="C10926" s="178" t="s">
        <v>1356</v>
      </c>
      <c r="D10926" s="178" t="s">
        <v>6345</v>
      </c>
      <c r="E10926" s="179">
        <v>25282</v>
      </c>
      <c r="F10926" s="180">
        <v>9100.52</v>
      </c>
      <c r="G10926" s="180">
        <v>0</v>
      </c>
      <c r="H10926" s="180">
        <v>0</v>
      </c>
      <c r="I10926" s="180">
        <f t="shared" si="340"/>
        <v>9100.52</v>
      </c>
      <c r="J10926" s="177" t="str">
        <f t="shared" si="341"/>
        <v>Date &gt; 1920</v>
      </c>
    </row>
    <row r="10927" spans="1:10" x14ac:dyDescent="0.3">
      <c r="A10927" s="178" t="s">
        <v>3372</v>
      </c>
      <c r="B10927" s="178" t="s">
        <v>97</v>
      </c>
      <c r="C10927" s="178" t="s">
        <v>1356</v>
      </c>
      <c r="D10927" s="178" t="s">
        <v>9336</v>
      </c>
      <c r="E10927" s="179">
        <v>25112</v>
      </c>
      <c r="F10927" s="180">
        <v>0</v>
      </c>
      <c r="G10927" s="180">
        <v>6700</v>
      </c>
      <c r="H10927" s="180">
        <v>3403.93</v>
      </c>
      <c r="I10927" s="180">
        <f t="shared" si="340"/>
        <v>10103.93</v>
      </c>
      <c r="J10927" s="177" t="str">
        <f t="shared" si="341"/>
        <v>Date &gt; 1920</v>
      </c>
    </row>
    <row r="10928" spans="1:10" x14ac:dyDescent="0.3">
      <c r="A10928" s="178" t="s">
        <v>3372</v>
      </c>
      <c r="B10928" s="178" t="s">
        <v>97</v>
      </c>
      <c r="C10928" s="178" t="s">
        <v>1356</v>
      </c>
      <c r="D10928" s="178" t="s">
        <v>6400</v>
      </c>
      <c r="E10928" s="179">
        <v>27079</v>
      </c>
      <c r="F10928" s="180">
        <v>0</v>
      </c>
      <c r="G10928" s="180">
        <v>5400</v>
      </c>
      <c r="H10928" s="180">
        <v>2711.98</v>
      </c>
      <c r="I10928" s="180">
        <f t="shared" si="340"/>
        <v>8111.98</v>
      </c>
      <c r="J10928" s="177" t="str">
        <f t="shared" si="341"/>
        <v>Date &gt; 1920</v>
      </c>
    </row>
    <row r="10929" spans="1:10" x14ac:dyDescent="0.3">
      <c r="A10929" s="178" t="s">
        <v>3372</v>
      </c>
      <c r="B10929" s="178" t="s">
        <v>97</v>
      </c>
      <c r="C10929" s="178" t="s">
        <v>1356</v>
      </c>
      <c r="D10929" s="178" t="s">
        <v>7313</v>
      </c>
      <c r="E10929" s="179">
        <v>29055</v>
      </c>
      <c r="F10929" s="180">
        <v>0</v>
      </c>
      <c r="G10929" s="180">
        <v>23921.53</v>
      </c>
      <c r="H10929" s="180">
        <v>11960.77</v>
      </c>
      <c r="I10929" s="180">
        <f t="shared" si="340"/>
        <v>35882.300000000003</v>
      </c>
      <c r="J10929" s="177" t="str">
        <f t="shared" si="341"/>
        <v>Date &gt; 1920</v>
      </c>
    </row>
    <row r="10930" spans="1:10" x14ac:dyDescent="0.3">
      <c r="A10930" s="178" t="s">
        <v>3372</v>
      </c>
      <c r="B10930" s="178" t="s">
        <v>97</v>
      </c>
      <c r="C10930" s="178" t="s">
        <v>1356</v>
      </c>
      <c r="D10930" s="178" t="s">
        <v>9692</v>
      </c>
      <c r="E10930" s="179">
        <v>31583</v>
      </c>
      <c r="F10930" s="180">
        <v>0</v>
      </c>
      <c r="G10930" s="180">
        <v>77188.639999999999</v>
      </c>
      <c r="H10930" s="180">
        <v>38594.32</v>
      </c>
      <c r="I10930" s="180">
        <f t="shared" si="340"/>
        <v>115782.95999999999</v>
      </c>
      <c r="J10930" s="177" t="str">
        <f t="shared" si="341"/>
        <v>Date &gt; 1920</v>
      </c>
    </row>
    <row r="10931" spans="1:10" x14ac:dyDescent="0.3">
      <c r="A10931" s="178" t="s">
        <v>3372</v>
      </c>
      <c r="B10931" s="178" t="s">
        <v>97</v>
      </c>
      <c r="C10931" s="178" t="s">
        <v>1356</v>
      </c>
      <c r="D10931" s="178" t="s">
        <v>7173</v>
      </c>
      <c r="E10931" s="179">
        <v>32286</v>
      </c>
      <c r="F10931" s="180">
        <v>0</v>
      </c>
      <c r="G10931" s="180">
        <v>5400</v>
      </c>
      <c r="H10931" s="180">
        <v>2700</v>
      </c>
      <c r="I10931" s="180">
        <f t="shared" si="340"/>
        <v>8100</v>
      </c>
      <c r="J10931" s="177" t="str">
        <f t="shared" si="341"/>
        <v>Date &gt; 1920</v>
      </c>
    </row>
    <row r="10932" spans="1:10" x14ac:dyDescent="0.3">
      <c r="A10932" s="178" t="s">
        <v>3372</v>
      </c>
      <c r="B10932" s="178" t="s">
        <v>97</v>
      </c>
      <c r="C10932" s="178" t="s">
        <v>1356</v>
      </c>
      <c r="D10932" s="178" t="s">
        <v>9693</v>
      </c>
      <c r="E10932" s="179">
        <v>33371</v>
      </c>
      <c r="F10932" s="180">
        <v>0</v>
      </c>
      <c r="G10932" s="180">
        <v>2800</v>
      </c>
      <c r="H10932" s="180">
        <v>1564.77</v>
      </c>
      <c r="I10932" s="180">
        <f t="shared" si="340"/>
        <v>4364.7700000000004</v>
      </c>
      <c r="J10932" s="177" t="str">
        <f t="shared" si="341"/>
        <v>Date &gt; 1920</v>
      </c>
    </row>
    <row r="10933" spans="1:10" x14ac:dyDescent="0.3">
      <c r="A10933" s="178" t="s">
        <v>3372</v>
      </c>
      <c r="B10933" s="178" t="s">
        <v>97</v>
      </c>
      <c r="C10933" s="178" t="s">
        <v>1356</v>
      </c>
      <c r="D10933" s="178" t="s">
        <v>9694</v>
      </c>
      <c r="E10933" s="179">
        <v>34338</v>
      </c>
      <c r="F10933" s="180">
        <v>0</v>
      </c>
      <c r="G10933" s="180">
        <v>2828.09</v>
      </c>
      <c r="H10933" s="180">
        <v>1414.04</v>
      </c>
      <c r="I10933" s="180">
        <f t="shared" si="340"/>
        <v>4242.13</v>
      </c>
      <c r="J10933" s="177" t="str">
        <f t="shared" si="341"/>
        <v>Date &gt; 1920</v>
      </c>
    </row>
    <row r="10934" spans="1:10" x14ac:dyDescent="0.3">
      <c r="A10934" s="178" t="s">
        <v>3372</v>
      </c>
      <c r="B10934" s="178" t="s">
        <v>97</v>
      </c>
      <c r="C10934" s="178" t="s">
        <v>1356</v>
      </c>
      <c r="D10934" s="178" t="s">
        <v>9695</v>
      </c>
      <c r="E10934" s="179">
        <v>36679</v>
      </c>
      <c r="F10934" s="180">
        <v>0</v>
      </c>
      <c r="G10934" s="180">
        <v>14734.17</v>
      </c>
      <c r="H10934" s="180">
        <v>9822.7800000000007</v>
      </c>
      <c r="I10934" s="180">
        <f t="shared" si="340"/>
        <v>24556.95</v>
      </c>
      <c r="J10934" s="177" t="str">
        <f t="shared" si="341"/>
        <v>Date &gt; 1920</v>
      </c>
    </row>
    <row r="10935" spans="1:10" x14ac:dyDescent="0.3">
      <c r="A10935" s="178" t="s">
        <v>3372</v>
      </c>
      <c r="B10935" s="178" t="s">
        <v>97</v>
      </c>
      <c r="C10935" s="178" t="s">
        <v>1356</v>
      </c>
      <c r="D10935" s="178" t="s">
        <v>9695</v>
      </c>
      <c r="E10935" s="179">
        <v>36788</v>
      </c>
      <c r="F10935" s="180">
        <v>0</v>
      </c>
      <c r="G10935" s="180">
        <v>96689.19</v>
      </c>
      <c r="H10935" s="180">
        <v>64459.46</v>
      </c>
      <c r="I10935" s="180">
        <f t="shared" si="340"/>
        <v>161148.65</v>
      </c>
      <c r="J10935" s="177" t="str">
        <f t="shared" si="341"/>
        <v>Date &gt; 1920</v>
      </c>
    </row>
    <row r="10936" spans="1:10" x14ac:dyDescent="0.3">
      <c r="A10936" s="178" t="s">
        <v>3372</v>
      </c>
      <c r="B10936" s="178" t="s">
        <v>97</v>
      </c>
      <c r="C10936" s="178" t="s">
        <v>1356</v>
      </c>
      <c r="D10936" s="178" t="s">
        <v>9695</v>
      </c>
      <c r="E10936" s="179">
        <v>36795</v>
      </c>
      <c r="F10936" s="180">
        <v>0</v>
      </c>
      <c r="G10936" s="180">
        <v>3776.64</v>
      </c>
      <c r="H10936" s="180">
        <v>2517.7600000000002</v>
      </c>
      <c r="I10936" s="180">
        <f t="shared" si="340"/>
        <v>6294.4</v>
      </c>
      <c r="J10936" s="177" t="str">
        <f t="shared" si="341"/>
        <v>Date &gt; 1920</v>
      </c>
    </row>
    <row r="10937" spans="1:10" x14ac:dyDescent="0.3">
      <c r="A10937" s="178" t="s">
        <v>3372</v>
      </c>
      <c r="B10937" s="178" t="s">
        <v>97</v>
      </c>
      <c r="C10937" s="178" t="s">
        <v>1356</v>
      </c>
      <c r="D10937" s="178" t="s">
        <v>9696</v>
      </c>
      <c r="E10937" s="179">
        <v>38217</v>
      </c>
      <c r="F10937" s="180">
        <v>77842</v>
      </c>
      <c r="G10937" s="180">
        <v>0</v>
      </c>
      <c r="H10937" s="180">
        <v>4098.6099999999997</v>
      </c>
      <c r="I10937" s="180">
        <f t="shared" si="340"/>
        <v>81940.61</v>
      </c>
      <c r="J10937" s="177" t="str">
        <f t="shared" si="341"/>
        <v>Date &gt; 1920</v>
      </c>
    </row>
    <row r="10938" spans="1:10" x14ac:dyDescent="0.3">
      <c r="A10938" s="178" t="s">
        <v>3372</v>
      </c>
      <c r="B10938" s="178" t="s">
        <v>97</v>
      </c>
      <c r="C10938" s="178" t="s">
        <v>1356</v>
      </c>
      <c r="D10938" s="178" t="s">
        <v>9696</v>
      </c>
      <c r="E10938" s="179">
        <v>38295</v>
      </c>
      <c r="F10938" s="180">
        <v>2137</v>
      </c>
      <c r="G10938" s="180">
        <v>0</v>
      </c>
      <c r="H10938" s="180">
        <v>111.6</v>
      </c>
      <c r="I10938" s="180">
        <f t="shared" si="340"/>
        <v>2248.6</v>
      </c>
      <c r="J10938" s="177" t="str">
        <f t="shared" si="341"/>
        <v>Date &gt; 1920</v>
      </c>
    </row>
    <row r="10939" spans="1:10" x14ac:dyDescent="0.3">
      <c r="A10939" s="178" t="s">
        <v>3372</v>
      </c>
      <c r="B10939" s="178" t="s">
        <v>97</v>
      </c>
      <c r="C10939" s="178" t="s">
        <v>1356</v>
      </c>
      <c r="D10939" s="178" t="s">
        <v>3474</v>
      </c>
      <c r="E10939" s="179">
        <v>38545</v>
      </c>
      <c r="F10939" s="180">
        <v>0</v>
      </c>
      <c r="G10939" s="180">
        <v>8200.5</v>
      </c>
      <c r="H10939" s="180">
        <v>3514.5</v>
      </c>
      <c r="I10939" s="180">
        <f t="shared" si="340"/>
        <v>11715</v>
      </c>
      <c r="J10939" s="177" t="str">
        <f t="shared" si="341"/>
        <v>Date &gt; 1920</v>
      </c>
    </row>
    <row r="10940" spans="1:10" x14ac:dyDescent="0.3">
      <c r="A10940" s="178" t="s">
        <v>3372</v>
      </c>
      <c r="B10940" s="178" t="s">
        <v>97</v>
      </c>
      <c r="C10940" s="178" t="s">
        <v>1356</v>
      </c>
      <c r="D10940" s="178" t="s">
        <v>9697</v>
      </c>
      <c r="E10940" s="179">
        <v>38638</v>
      </c>
      <c r="F10940" s="180">
        <v>120790</v>
      </c>
      <c r="G10940" s="180">
        <v>0</v>
      </c>
      <c r="H10940" s="180">
        <v>6359.25</v>
      </c>
      <c r="I10940" s="180">
        <f t="shared" si="340"/>
        <v>127149.25</v>
      </c>
      <c r="J10940" s="177" t="str">
        <f t="shared" si="341"/>
        <v>Date &gt; 1920</v>
      </c>
    </row>
    <row r="10941" spans="1:10" x14ac:dyDescent="0.3">
      <c r="A10941" s="178" t="s">
        <v>3372</v>
      </c>
      <c r="B10941" s="178" t="s">
        <v>97</v>
      </c>
      <c r="C10941" s="178" t="s">
        <v>1356</v>
      </c>
      <c r="D10941" s="178" t="s">
        <v>9697</v>
      </c>
      <c r="E10941" s="179">
        <v>38657</v>
      </c>
      <c r="F10941" s="180">
        <v>93575</v>
      </c>
      <c r="G10941" s="180">
        <v>0</v>
      </c>
      <c r="H10941" s="180">
        <v>4925.67</v>
      </c>
      <c r="I10941" s="180">
        <f t="shared" si="340"/>
        <v>98500.67</v>
      </c>
      <c r="J10941" s="177" t="str">
        <f t="shared" si="341"/>
        <v>Date &gt; 1920</v>
      </c>
    </row>
    <row r="10942" spans="1:10" x14ac:dyDescent="0.3">
      <c r="A10942" s="178" t="s">
        <v>3372</v>
      </c>
      <c r="B10942" s="178" t="s">
        <v>97</v>
      </c>
      <c r="C10942" s="178" t="s">
        <v>1356</v>
      </c>
      <c r="D10942" s="178" t="s">
        <v>9697</v>
      </c>
      <c r="E10942" s="179">
        <v>38686</v>
      </c>
      <c r="F10942" s="180">
        <v>93210</v>
      </c>
      <c r="G10942" s="180">
        <v>0</v>
      </c>
      <c r="H10942" s="180">
        <v>4904.8900000000003</v>
      </c>
      <c r="I10942" s="180">
        <f t="shared" si="340"/>
        <v>98114.89</v>
      </c>
      <c r="J10942" s="177" t="str">
        <f t="shared" si="341"/>
        <v>Date &gt; 1920</v>
      </c>
    </row>
    <row r="10943" spans="1:10" x14ac:dyDescent="0.3">
      <c r="A10943" s="178" t="s">
        <v>3372</v>
      </c>
      <c r="B10943" s="178" t="s">
        <v>97</v>
      </c>
      <c r="C10943" s="178" t="s">
        <v>1356</v>
      </c>
      <c r="D10943" s="178" t="s">
        <v>9697</v>
      </c>
      <c r="E10943" s="179">
        <v>38728</v>
      </c>
      <c r="F10943" s="180">
        <v>70517</v>
      </c>
      <c r="G10943" s="180">
        <v>0</v>
      </c>
      <c r="H10943" s="180">
        <v>3712.56</v>
      </c>
      <c r="I10943" s="180">
        <f t="shared" si="340"/>
        <v>74229.56</v>
      </c>
      <c r="J10943" s="177" t="str">
        <f t="shared" si="341"/>
        <v>Date &gt; 1920</v>
      </c>
    </row>
    <row r="10944" spans="1:10" x14ac:dyDescent="0.3">
      <c r="A10944" s="178" t="s">
        <v>3372</v>
      </c>
      <c r="B10944" s="178" t="s">
        <v>97</v>
      </c>
      <c r="C10944" s="178" t="s">
        <v>1356</v>
      </c>
      <c r="D10944" s="178" t="s">
        <v>9697</v>
      </c>
      <c r="E10944" s="179">
        <v>38775</v>
      </c>
      <c r="F10944" s="180">
        <v>4816</v>
      </c>
      <c r="G10944" s="180">
        <v>0</v>
      </c>
      <c r="H10944" s="180">
        <v>318.67</v>
      </c>
      <c r="I10944" s="180">
        <f t="shared" si="340"/>
        <v>5134.67</v>
      </c>
      <c r="J10944" s="177" t="str">
        <f t="shared" si="341"/>
        <v>Date &gt; 1920</v>
      </c>
    </row>
    <row r="10945" spans="1:10" x14ac:dyDescent="0.3">
      <c r="A10945" s="178" t="s">
        <v>3372</v>
      </c>
      <c r="B10945" s="178" t="s">
        <v>97</v>
      </c>
      <c r="C10945" s="178" t="s">
        <v>1356</v>
      </c>
      <c r="D10945" s="178" t="s">
        <v>9697</v>
      </c>
      <c r="E10945" s="179">
        <v>39125</v>
      </c>
      <c r="F10945" s="180">
        <v>10000</v>
      </c>
      <c r="G10945" s="180">
        <v>0</v>
      </c>
      <c r="H10945" s="180">
        <v>1051.73</v>
      </c>
      <c r="I10945" s="180">
        <f t="shared" si="340"/>
        <v>11051.73</v>
      </c>
      <c r="J10945" s="177" t="str">
        <f t="shared" si="341"/>
        <v>Date &gt; 1920</v>
      </c>
    </row>
    <row r="10946" spans="1:10" x14ac:dyDescent="0.3">
      <c r="A10946" s="178" t="s">
        <v>3372</v>
      </c>
      <c r="B10946" s="178" t="s">
        <v>97</v>
      </c>
      <c r="C10946" s="178" t="s">
        <v>1356</v>
      </c>
      <c r="D10946" s="178" t="s">
        <v>9697</v>
      </c>
      <c r="E10946" s="179">
        <v>39196</v>
      </c>
      <c r="F10946" s="180">
        <v>11261</v>
      </c>
      <c r="G10946" s="180">
        <v>0</v>
      </c>
      <c r="H10946" s="180">
        <v>-2</v>
      </c>
      <c r="I10946" s="180">
        <f t="shared" si="340"/>
        <v>11259</v>
      </c>
      <c r="J10946" s="177" t="str">
        <f t="shared" si="341"/>
        <v>Date &gt; 1920</v>
      </c>
    </row>
    <row r="10947" spans="1:10" x14ac:dyDescent="0.3">
      <c r="A10947" s="178" t="s">
        <v>3372</v>
      </c>
      <c r="B10947" s="178" t="s">
        <v>97</v>
      </c>
      <c r="C10947" s="178" t="s">
        <v>1356</v>
      </c>
      <c r="D10947" s="178" t="s">
        <v>9698</v>
      </c>
      <c r="E10947" s="179">
        <v>39001</v>
      </c>
      <c r="F10947" s="180">
        <v>45518</v>
      </c>
      <c r="G10947" s="180">
        <v>0</v>
      </c>
      <c r="H10947" s="180">
        <v>2396.08</v>
      </c>
      <c r="I10947" s="180">
        <f t="shared" si="340"/>
        <v>47914.080000000002</v>
      </c>
      <c r="J10947" s="177" t="str">
        <f t="shared" si="341"/>
        <v>Date &gt; 1920</v>
      </c>
    </row>
    <row r="10948" spans="1:10" x14ac:dyDescent="0.3">
      <c r="A10948" s="178" t="s">
        <v>3372</v>
      </c>
      <c r="B10948" s="178" t="s">
        <v>97</v>
      </c>
      <c r="C10948" s="178" t="s">
        <v>1356</v>
      </c>
      <c r="D10948" s="178" t="s">
        <v>9698</v>
      </c>
      <c r="E10948" s="179">
        <v>39029</v>
      </c>
      <c r="F10948" s="180">
        <v>66290</v>
      </c>
      <c r="G10948" s="180">
        <v>0</v>
      </c>
      <c r="H10948" s="180">
        <v>3490.91</v>
      </c>
      <c r="I10948" s="180">
        <f t="shared" si="340"/>
        <v>69780.91</v>
      </c>
      <c r="J10948" s="177" t="str">
        <f t="shared" si="341"/>
        <v>Date &gt; 1920</v>
      </c>
    </row>
    <row r="10949" spans="1:10" x14ac:dyDescent="0.3">
      <c r="A10949" s="178" t="s">
        <v>3372</v>
      </c>
      <c r="B10949" s="178" t="s">
        <v>97</v>
      </c>
      <c r="C10949" s="178" t="s">
        <v>1356</v>
      </c>
      <c r="D10949" s="178" t="s">
        <v>9698</v>
      </c>
      <c r="E10949" s="179">
        <v>39084</v>
      </c>
      <c r="F10949" s="180">
        <v>46817</v>
      </c>
      <c r="G10949" s="180">
        <v>0</v>
      </c>
      <c r="H10949" s="180">
        <v>2954.87</v>
      </c>
      <c r="I10949" s="180">
        <f t="shared" ref="I10949:I11012" si="342">SUM(F10949:H10949)</f>
        <v>49771.87</v>
      </c>
      <c r="J10949" s="177" t="str">
        <f t="shared" ref="J10949:J11012" si="343">IF(OR(YEAR(E10949)&gt; 1920, ISBLANK(E10949)), "Date &gt; 1920", "Sketchy date")</f>
        <v>Date &gt; 1920</v>
      </c>
    </row>
    <row r="10950" spans="1:10" x14ac:dyDescent="0.3">
      <c r="A10950" s="178" t="s">
        <v>3372</v>
      </c>
      <c r="B10950" s="178" t="s">
        <v>97</v>
      </c>
      <c r="C10950" s="178" t="s">
        <v>1356</v>
      </c>
      <c r="D10950" s="178" t="s">
        <v>9698</v>
      </c>
      <c r="E10950" s="179">
        <v>39479</v>
      </c>
      <c r="F10950" s="180">
        <v>8607</v>
      </c>
      <c r="G10950" s="180">
        <v>0</v>
      </c>
      <c r="H10950" s="180">
        <v>33.14</v>
      </c>
      <c r="I10950" s="180">
        <f t="shared" si="342"/>
        <v>8640.14</v>
      </c>
      <c r="J10950" s="177" t="str">
        <f t="shared" si="343"/>
        <v>Date &gt; 1920</v>
      </c>
    </row>
    <row r="10951" spans="1:10" x14ac:dyDescent="0.3">
      <c r="A10951" s="178" t="s">
        <v>3372</v>
      </c>
      <c r="B10951" s="178" t="s">
        <v>97</v>
      </c>
      <c r="C10951" s="178" t="s">
        <v>1356</v>
      </c>
      <c r="D10951" s="178" t="s">
        <v>9699</v>
      </c>
      <c r="E10951" s="179">
        <v>39260</v>
      </c>
      <c r="F10951" s="180">
        <v>0</v>
      </c>
      <c r="G10951" s="180">
        <v>1348.61</v>
      </c>
      <c r="H10951" s="180">
        <v>577.97</v>
      </c>
      <c r="I10951" s="180">
        <f t="shared" si="342"/>
        <v>1926.58</v>
      </c>
      <c r="J10951" s="177" t="str">
        <f t="shared" si="343"/>
        <v>Date &gt; 1920</v>
      </c>
    </row>
    <row r="10952" spans="1:10" x14ac:dyDescent="0.3">
      <c r="A10952" s="178" t="s">
        <v>3372</v>
      </c>
      <c r="B10952" s="178" t="s">
        <v>97</v>
      </c>
      <c r="C10952" s="178" t="s">
        <v>1356</v>
      </c>
      <c r="D10952" s="178" t="s">
        <v>9700</v>
      </c>
      <c r="E10952" s="179">
        <v>39899</v>
      </c>
      <c r="F10952" s="180">
        <v>120509</v>
      </c>
      <c r="G10952" s="180">
        <v>0</v>
      </c>
      <c r="H10952" s="180">
        <v>6869</v>
      </c>
      <c r="I10952" s="180">
        <f t="shared" si="342"/>
        <v>127378</v>
      </c>
      <c r="J10952" s="177" t="str">
        <f t="shared" si="343"/>
        <v>Date &gt; 1920</v>
      </c>
    </row>
    <row r="10953" spans="1:10" x14ac:dyDescent="0.3">
      <c r="A10953" s="178" t="s">
        <v>3372</v>
      </c>
      <c r="B10953" s="178" t="s">
        <v>97</v>
      </c>
      <c r="C10953" s="178" t="s">
        <v>1356</v>
      </c>
      <c r="D10953" s="178" t="s">
        <v>9700</v>
      </c>
      <c r="E10953" s="179">
        <v>40371</v>
      </c>
      <c r="F10953" s="180">
        <v>10000</v>
      </c>
      <c r="G10953" s="180">
        <v>0</v>
      </c>
      <c r="H10953" s="180">
        <v>0</v>
      </c>
      <c r="I10953" s="180">
        <f t="shared" si="342"/>
        <v>10000</v>
      </c>
      <c r="J10953" s="177" t="str">
        <f t="shared" si="343"/>
        <v>Date &gt; 1920</v>
      </c>
    </row>
    <row r="10954" spans="1:10" x14ac:dyDescent="0.3">
      <c r="A10954" s="178" t="s">
        <v>3372</v>
      </c>
      <c r="B10954" s="178" t="s">
        <v>97</v>
      </c>
      <c r="C10954" s="178" t="s">
        <v>1356</v>
      </c>
      <c r="D10954" s="178" t="s">
        <v>9700</v>
      </c>
      <c r="E10954" s="179">
        <v>40401</v>
      </c>
      <c r="F10954" s="180">
        <v>17974</v>
      </c>
      <c r="G10954" s="180">
        <v>0</v>
      </c>
      <c r="H10954" s="180">
        <v>946.7</v>
      </c>
      <c r="I10954" s="180">
        <f t="shared" si="342"/>
        <v>18920.7</v>
      </c>
      <c r="J10954" s="177" t="str">
        <f t="shared" si="343"/>
        <v>Date &gt; 1920</v>
      </c>
    </row>
    <row r="10955" spans="1:10" x14ac:dyDescent="0.3">
      <c r="A10955" s="178" t="s">
        <v>3372</v>
      </c>
      <c r="B10955" s="178" t="s">
        <v>97</v>
      </c>
      <c r="C10955" s="178" t="s">
        <v>1356</v>
      </c>
      <c r="D10955" s="178" t="s">
        <v>9701</v>
      </c>
      <c r="E10955" s="179">
        <v>40298</v>
      </c>
      <c r="F10955" s="180">
        <v>18500</v>
      </c>
      <c r="G10955" s="180">
        <v>0</v>
      </c>
      <c r="H10955" s="180">
        <v>1452</v>
      </c>
      <c r="I10955" s="180">
        <f t="shared" si="342"/>
        <v>19952</v>
      </c>
      <c r="J10955" s="177" t="str">
        <f t="shared" si="343"/>
        <v>Date &gt; 1920</v>
      </c>
    </row>
    <row r="10956" spans="1:10" x14ac:dyDescent="0.3">
      <c r="A10956" s="178" t="s">
        <v>3372</v>
      </c>
      <c r="B10956" s="178" t="s">
        <v>97</v>
      </c>
      <c r="C10956" s="178" t="s">
        <v>1356</v>
      </c>
      <c r="D10956" s="178" t="s">
        <v>9701</v>
      </c>
      <c r="E10956" s="179">
        <v>40526</v>
      </c>
      <c r="F10956" s="180">
        <v>10000</v>
      </c>
      <c r="G10956" s="180">
        <v>0</v>
      </c>
      <c r="H10956" s="180">
        <v>48</v>
      </c>
      <c r="I10956" s="180">
        <f t="shared" si="342"/>
        <v>10048</v>
      </c>
      <c r="J10956" s="177" t="str">
        <f t="shared" si="343"/>
        <v>Date &gt; 1920</v>
      </c>
    </row>
    <row r="10957" spans="1:10" x14ac:dyDescent="0.3">
      <c r="A10957" s="178" t="s">
        <v>3372</v>
      </c>
      <c r="B10957" s="178" t="s">
        <v>97</v>
      </c>
      <c r="C10957" s="178" t="s">
        <v>1356</v>
      </c>
      <c r="D10957" s="178" t="s">
        <v>9702</v>
      </c>
      <c r="E10957" s="179">
        <v>40596</v>
      </c>
      <c r="F10957" s="180">
        <v>415741</v>
      </c>
      <c r="G10957" s="180">
        <v>0</v>
      </c>
      <c r="H10957" s="180">
        <v>21882.6</v>
      </c>
      <c r="I10957" s="180">
        <f t="shared" si="342"/>
        <v>437623.6</v>
      </c>
      <c r="J10957" s="177" t="str">
        <f t="shared" si="343"/>
        <v>Date &gt; 1920</v>
      </c>
    </row>
    <row r="10958" spans="1:10" x14ac:dyDescent="0.3">
      <c r="A10958" s="178" t="s">
        <v>3372</v>
      </c>
      <c r="B10958" s="178" t="s">
        <v>97</v>
      </c>
      <c r="C10958" s="178" t="s">
        <v>1356</v>
      </c>
      <c r="D10958" s="178" t="s">
        <v>9702</v>
      </c>
      <c r="E10958" s="179">
        <v>40802</v>
      </c>
      <c r="F10958" s="180">
        <v>13032</v>
      </c>
      <c r="G10958" s="180">
        <v>0</v>
      </c>
      <c r="H10958" s="180">
        <v>686.2</v>
      </c>
      <c r="I10958" s="180">
        <f t="shared" si="342"/>
        <v>13718.2</v>
      </c>
      <c r="J10958" s="177" t="str">
        <f t="shared" si="343"/>
        <v>Date &gt; 1920</v>
      </c>
    </row>
    <row r="10959" spans="1:10" x14ac:dyDescent="0.3">
      <c r="A10959" s="178" t="s">
        <v>3372</v>
      </c>
      <c r="B10959" s="178" t="s">
        <v>97</v>
      </c>
      <c r="C10959" s="178" t="s">
        <v>1356</v>
      </c>
      <c r="D10959" s="178" t="s">
        <v>9702</v>
      </c>
      <c r="E10959" s="179">
        <v>40889</v>
      </c>
      <c r="F10959" s="180">
        <v>60599</v>
      </c>
      <c r="G10959" s="180">
        <v>0</v>
      </c>
      <c r="H10959" s="180">
        <v>3771.2</v>
      </c>
      <c r="I10959" s="180">
        <f t="shared" si="342"/>
        <v>64370.2</v>
      </c>
      <c r="J10959" s="177" t="str">
        <f t="shared" si="343"/>
        <v>Date &gt; 1920</v>
      </c>
    </row>
    <row r="10960" spans="1:10" x14ac:dyDescent="0.3">
      <c r="A10960" s="178" t="s">
        <v>3372</v>
      </c>
      <c r="B10960" s="178" t="s">
        <v>97</v>
      </c>
      <c r="C10960" s="178" t="s">
        <v>1356</v>
      </c>
      <c r="D10960" s="178" t="s">
        <v>9702</v>
      </c>
      <c r="E10960" s="179">
        <v>41333</v>
      </c>
      <c r="F10960" s="180">
        <v>50000</v>
      </c>
      <c r="G10960" s="180">
        <v>0</v>
      </c>
      <c r="H10960" s="180">
        <v>2048</v>
      </c>
      <c r="I10960" s="180">
        <f t="shared" si="342"/>
        <v>52048</v>
      </c>
      <c r="J10960" s="177" t="str">
        <f t="shared" si="343"/>
        <v>Date &gt; 1920</v>
      </c>
    </row>
    <row r="10961" spans="1:10" x14ac:dyDescent="0.3">
      <c r="A10961" s="178" t="s">
        <v>3372</v>
      </c>
      <c r="B10961" s="178" t="s">
        <v>97</v>
      </c>
      <c r="C10961" s="178" t="s">
        <v>1356</v>
      </c>
      <c r="D10961" s="178" t="s">
        <v>9702</v>
      </c>
      <c r="E10961" s="179">
        <v>41333</v>
      </c>
      <c r="F10961" s="180">
        <v>2940</v>
      </c>
      <c r="G10961" s="180">
        <v>0</v>
      </c>
      <c r="H10961" s="180">
        <v>0</v>
      </c>
      <c r="I10961" s="180">
        <f t="shared" si="342"/>
        <v>2940</v>
      </c>
      <c r="J10961" s="177" t="str">
        <f t="shared" si="343"/>
        <v>Date &gt; 1920</v>
      </c>
    </row>
    <row r="10962" spans="1:10" x14ac:dyDescent="0.3">
      <c r="A10962" s="178" t="s">
        <v>3372</v>
      </c>
      <c r="B10962" s="178" t="s">
        <v>97</v>
      </c>
      <c r="C10962" s="178" t="s">
        <v>1356</v>
      </c>
      <c r="D10962" s="178" t="s">
        <v>9703</v>
      </c>
      <c r="E10962" s="179">
        <v>40886</v>
      </c>
      <c r="F10962" s="180">
        <v>392079</v>
      </c>
      <c r="G10962" s="180">
        <v>0</v>
      </c>
      <c r="H10962" s="180">
        <v>20636.91</v>
      </c>
      <c r="I10962" s="180">
        <f t="shared" si="342"/>
        <v>412715.91</v>
      </c>
      <c r="J10962" s="177" t="str">
        <f t="shared" si="343"/>
        <v>Date &gt; 1920</v>
      </c>
    </row>
    <row r="10963" spans="1:10" x14ac:dyDescent="0.3">
      <c r="A10963" s="178" t="s">
        <v>3372</v>
      </c>
      <c r="B10963" s="178" t="s">
        <v>97</v>
      </c>
      <c r="C10963" s="178" t="s">
        <v>1356</v>
      </c>
      <c r="D10963" s="178" t="s">
        <v>9703</v>
      </c>
      <c r="E10963" s="179">
        <v>41333</v>
      </c>
      <c r="F10963" s="180">
        <v>79471</v>
      </c>
      <c r="G10963" s="180">
        <v>0</v>
      </c>
      <c r="H10963" s="180">
        <v>4974.68</v>
      </c>
      <c r="I10963" s="180">
        <f t="shared" si="342"/>
        <v>84445.68</v>
      </c>
      <c r="J10963" s="177" t="str">
        <f t="shared" si="343"/>
        <v>Date &gt; 1920</v>
      </c>
    </row>
    <row r="10964" spans="1:10" x14ac:dyDescent="0.3">
      <c r="A10964" s="178" t="s">
        <v>3372</v>
      </c>
      <c r="B10964" s="178" t="s">
        <v>97</v>
      </c>
      <c r="C10964" s="178" t="s">
        <v>1356</v>
      </c>
      <c r="D10964" s="178" t="s">
        <v>9703</v>
      </c>
      <c r="E10964" s="179">
        <v>41333</v>
      </c>
      <c r="F10964" s="180">
        <v>18634</v>
      </c>
      <c r="G10964" s="180">
        <v>0</v>
      </c>
      <c r="H10964" s="180">
        <v>188.15</v>
      </c>
      <c r="I10964" s="180">
        <f t="shared" si="342"/>
        <v>18822.150000000001</v>
      </c>
      <c r="J10964" s="177" t="str">
        <f t="shared" si="343"/>
        <v>Date &gt; 1920</v>
      </c>
    </row>
    <row r="10965" spans="1:10" x14ac:dyDescent="0.3">
      <c r="A10965" s="178" t="s">
        <v>3372</v>
      </c>
      <c r="B10965" s="178" t="s">
        <v>97</v>
      </c>
      <c r="C10965" s="178" t="s">
        <v>1356</v>
      </c>
      <c r="D10965" s="178" t="s">
        <v>9704</v>
      </c>
      <c r="E10965" s="179">
        <v>42088</v>
      </c>
      <c r="F10965" s="180">
        <v>9172</v>
      </c>
      <c r="G10965" s="180">
        <v>16214.29</v>
      </c>
      <c r="H10965" s="180">
        <v>4436.57</v>
      </c>
      <c r="I10965" s="180">
        <f t="shared" si="342"/>
        <v>29822.86</v>
      </c>
      <c r="J10965" s="177" t="str">
        <f t="shared" si="343"/>
        <v>Date &gt; 1920</v>
      </c>
    </row>
    <row r="10966" spans="1:10" x14ac:dyDescent="0.3">
      <c r="A10966" s="178" t="s">
        <v>3372</v>
      </c>
      <c r="B10966" s="178" t="s">
        <v>97</v>
      </c>
      <c r="C10966" s="178" t="s">
        <v>1356</v>
      </c>
      <c r="D10966" s="178" t="s">
        <v>9704</v>
      </c>
      <c r="E10966" s="179">
        <v>42775</v>
      </c>
      <c r="F10966" s="180">
        <v>43478</v>
      </c>
      <c r="G10966" s="180">
        <v>9250.14</v>
      </c>
      <c r="H10966" s="180">
        <v>4228.4799999999996</v>
      </c>
      <c r="I10966" s="180">
        <f t="shared" si="342"/>
        <v>56956.619999999995</v>
      </c>
      <c r="J10966" s="177" t="str">
        <f t="shared" si="343"/>
        <v>Date &gt; 1920</v>
      </c>
    </row>
    <row r="10967" spans="1:10" x14ac:dyDescent="0.3">
      <c r="A10967" s="178" t="s">
        <v>3372</v>
      </c>
      <c r="B10967" s="178" t="s">
        <v>97</v>
      </c>
      <c r="C10967" s="178" t="s">
        <v>1356</v>
      </c>
      <c r="D10967" s="178" t="s">
        <v>9704</v>
      </c>
      <c r="E10967" s="179">
        <v>42814</v>
      </c>
      <c r="F10967" s="180">
        <v>0</v>
      </c>
      <c r="G10967" s="180">
        <v>316.85000000000002</v>
      </c>
      <c r="H10967" s="180">
        <v>79.209999999999994</v>
      </c>
      <c r="I10967" s="180">
        <f t="shared" si="342"/>
        <v>396.06</v>
      </c>
      <c r="J10967" s="177" t="str">
        <f t="shared" si="343"/>
        <v>Date &gt; 1920</v>
      </c>
    </row>
    <row r="10968" spans="1:10" x14ac:dyDescent="0.3">
      <c r="A10968" s="178" t="s">
        <v>3372</v>
      </c>
      <c r="B10968" s="178" t="s">
        <v>97</v>
      </c>
      <c r="C10968" s="178" t="s">
        <v>1356</v>
      </c>
      <c r="D10968" s="178" t="s">
        <v>9704</v>
      </c>
      <c r="E10968" s="179">
        <v>43703</v>
      </c>
      <c r="F10968" s="180">
        <v>4562</v>
      </c>
      <c r="G10968" s="180">
        <v>0</v>
      </c>
      <c r="H10968" s="180">
        <v>6.29</v>
      </c>
      <c r="I10968" s="180">
        <f t="shared" si="342"/>
        <v>4568.29</v>
      </c>
      <c r="J10968" s="177" t="str">
        <f t="shared" si="343"/>
        <v>Date &gt; 1920</v>
      </c>
    </row>
    <row r="10969" spans="1:10" x14ac:dyDescent="0.3">
      <c r="A10969" s="178" t="s">
        <v>3372</v>
      </c>
      <c r="B10969" s="178" t="s">
        <v>97</v>
      </c>
      <c r="C10969" s="178" t="s">
        <v>1356</v>
      </c>
      <c r="D10969" s="178" t="s">
        <v>9705</v>
      </c>
      <c r="E10969" s="179">
        <v>42487</v>
      </c>
      <c r="F10969" s="180">
        <v>0</v>
      </c>
      <c r="G10969" s="180">
        <v>4831.16</v>
      </c>
      <c r="H10969" s="180">
        <v>1207.79</v>
      </c>
      <c r="I10969" s="180">
        <f t="shared" si="342"/>
        <v>6038.95</v>
      </c>
      <c r="J10969" s="177" t="str">
        <f t="shared" si="343"/>
        <v>Date &gt; 1920</v>
      </c>
    </row>
    <row r="10970" spans="1:10" x14ac:dyDescent="0.3">
      <c r="A10970" s="178" t="s">
        <v>3372</v>
      </c>
      <c r="B10970" s="178" t="s">
        <v>97</v>
      </c>
      <c r="C10970" s="178" t="s">
        <v>1356</v>
      </c>
      <c r="D10970" s="178" t="s">
        <v>9706</v>
      </c>
      <c r="E10970" s="179">
        <v>42726</v>
      </c>
      <c r="F10970" s="180">
        <v>25649</v>
      </c>
      <c r="G10970" s="180">
        <v>1424.95</v>
      </c>
      <c r="H10970" s="180">
        <v>1425.06</v>
      </c>
      <c r="I10970" s="180">
        <f t="shared" si="342"/>
        <v>28499.010000000002</v>
      </c>
      <c r="J10970" s="177" t="str">
        <f t="shared" si="343"/>
        <v>Date &gt; 1920</v>
      </c>
    </row>
    <row r="10971" spans="1:10" x14ac:dyDescent="0.3">
      <c r="A10971" s="178" t="s">
        <v>3372</v>
      </c>
      <c r="B10971" s="178" t="s">
        <v>97</v>
      </c>
      <c r="C10971" s="178" t="s">
        <v>1356</v>
      </c>
      <c r="D10971" s="178" t="s">
        <v>9706</v>
      </c>
      <c r="E10971" s="179">
        <v>42775</v>
      </c>
      <c r="F10971" s="180">
        <v>65021.01</v>
      </c>
      <c r="G10971" s="180">
        <v>3612.34</v>
      </c>
      <c r="H10971" s="180">
        <v>3613.44</v>
      </c>
      <c r="I10971" s="180">
        <f t="shared" si="342"/>
        <v>72246.790000000008</v>
      </c>
      <c r="J10971" s="177" t="str">
        <f t="shared" si="343"/>
        <v>Date &gt; 1920</v>
      </c>
    </row>
    <row r="10972" spans="1:10" x14ac:dyDescent="0.3">
      <c r="A10972" s="178" t="s">
        <v>3372</v>
      </c>
      <c r="B10972" s="178" t="s">
        <v>97</v>
      </c>
      <c r="C10972" s="178" t="s">
        <v>1356</v>
      </c>
      <c r="D10972" s="178" t="s">
        <v>9706</v>
      </c>
      <c r="E10972" s="179">
        <v>42940</v>
      </c>
      <c r="F10972" s="180">
        <v>91716.99</v>
      </c>
      <c r="G10972" s="180">
        <v>5095.3999999999996</v>
      </c>
      <c r="H10972" s="180">
        <v>5095.6899999999996</v>
      </c>
      <c r="I10972" s="180">
        <f t="shared" si="342"/>
        <v>101908.08</v>
      </c>
      <c r="J10972" s="177" t="str">
        <f t="shared" si="343"/>
        <v>Date &gt; 1920</v>
      </c>
    </row>
    <row r="10973" spans="1:10" x14ac:dyDescent="0.3">
      <c r="A10973" s="178" t="s">
        <v>3372</v>
      </c>
      <c r="B10973" s="178" t="s">
        <v>97</v>
      </c>
      <c r="C10973" s="178" t="s">
        <v>1356</v>
      </c>
      <c r="D10973" s="178" t="s">
        <v>9706</v>
      </c>
      <c r="E10973" s="179">
        <v>43132</v>
      </c>
      <c r="F10973" s="180">
        <v>36313</v>
      </c>
      <c r="G10973" s="180">
        <v>3002.62</v>
      </c>
      <c r="H10973" s="180">
        <v>3002.64</v>
      </c>
      <c r="I10973" s="180">
        <f t="shared" si="342"/>
        <v>42318.26</v>
      </c>
      <c r="J10973" s="177" t="str">
        <f t="shared" si="343"/>
        <v>Date &gt; 1920</v>
      </c>
    </row>
    <row r="10974" spans="1:10" x14ac:dyDescent="0.3">
      <c r="A10974" s="178" t="s">
        <v>3372</v>
      </c>
      <c r="B10974" s="178" t="s">
        <v>97</v>
      </c>
      <c r="C10974" s="178" t="s">
        <v>1356</v>
      </c>
      <c r="D10974" s="178" t="s">
        <v>9706</v>
      </c>
      <c r="E10974" s="179">
        <v>43868</v>
      </c>
      <c r="F10974" s="180">
        <v>21438</v>
      </c>
      <c r="G10974" s="180">
        <v>205.72</v>
      </c>
      <c r="H10974" s="180">
        <v>204.82</v>
      </c>
      <c r="I10974" s="180">
        <f t="shared" si="342"/>
        <v>21848.54</v>
      </c>
      <c r="J10974" s="177" t="str">
        <f t="shared" si="343"/>
        <v>Date &gt; 1920</v>
      </c>
    </row>
    <row r="10975" spans="1:10" x14ac:dyDescent="0.3">
      <c r="A10975" s="178" t="s">
        <v>3372</v>
      </c>
      <c r="B10975" s="178" t="s">
        <v>97</v>
      </c>
      <c r="C10975" s="178" t="s">
        <v>1356</v>
      </c>
      <c r="D10975" s="178" t="s">
        <v>9707</v>
      </c>
      <c r="E10975" s="179">
        <v>42531</v>
      </c>
      <c r="F10975" s="180">
        <v>0</v>
      </c>
      <c r="G10975" s="180">
        <v>11220</v>
      </c>
      <c r="H10975" s="180">
        <v>2430</v>
      </c>
      <c r="I10975" s="180">
        <f t="shared" si="342"/>
        <v>13650</v>
      </c>
      <c r="J10975" s="177" t="str">
        <f t="shared" si="343"/>
        <v>Date &gt; 1920</v>
      </c>
    </row>
    <row r="10976" spans="1:10" x14ac:dyDescent="0.3">
      <c r="A10976" s="178" t="s">
        <v>3372</v>
      </c>
      <c r="B10976" s="178" t="s">
        <v>97</v>
      </c>
      <c r="C10976" s="178" t="s">
        <v>1356</v>
      </c>
      <c r="D10976" s="178" t="s">
        <v>7391</v>
      </c>
      <c r="E10976" s="179">
        <v>43097</v>
      </c>
      <c r="F10976" s="180">
        <v>0</v>
      </c>
      <c r="G10976" s="180">
        <v>2625</v>
      </c>
      <c r="H10976" s="180">
        <v>875</v>
      </c>
      <c r="I10976" s="180">
        <f t="shared" si="342"/>
        <v>3500</v>
      </c>
      <c r="J10976" s="177" t="str">
        <f t="shared" si="343"/>
        <v>Date &gt; 1920</v>
      </c>
    </row>
    <row r="10977" spans="1:10" x14ac:dyDescent="0.3">
      <c r="A10977" s="178" t="s">
        <v>3372</v>
      </c>
      <c r="B10977" s="178" t="s">
        <v>97</v>
      </c>
      <c r="C10977" s="178" t="s">
        <v>1356</v>
      </c>
      <c r="D10977" s="178" t="s">
        <v>9708</v>
      </c>
      <c r="E10977" s="179">
        <v>43474</v>
      </c>
      <c r="F10977" s="180">
        <v>0</v>
      </c>
      <c r="G10977" s="180">
        <v>6000</v>
      </c>
      <c r="H10977" s="180">
        <v>2000</v>
      </c>
      <c r="I10977" s="180">
        <f t="shared" si="342"/>
        <v>8000</v>
      </c>
      <c r="J10977" s="177" t="str">
        <f t="shared" si="343"/>
        <v>Date &gt; 1920</v>
      </c>
    </row>
    <row r="10978" spans="1:10" x14ac:dyDescent="0.3">
      <c r="A10978" s="178" t="s">
        <v>3372</v>
      </c>
      <c r="B10978" s="178" t="s">
        <v>97</v>
      </c>
      <c r="C10978" s="178" t="s">
        <v>1356</v>
      </c>
      <c r="D10978" s="178" t="s">
        <v>9709</v>
      </c>
      <c r="E10978" s="179">
        <v>43587</v>
      </c>
      <c r="F10978" s="180">
        <v>31105</v>
      </c>
      <c r="G10978" s="180">
        <v>1728.08</v>
      </c>
      <c r="H10978" s="180">
        <v>20512</v>
      </c>
      <c r="I10978" s="180">
        <f t="shared" si="342"/>
        <v>53345.08</v>
      </c>
      <c r="J10978" s="177" t="str">
        <f t="shared" si="343"/>
        <v>Date &gt; 1920</v>
      </c>
    </row>
    <row r="10979" spans="1:10" x14ac:dyDescent="0.3">
      <c r="A10979" s="178" t="s">
        <v>3372</v>
      </c>
      <c r="B10979" s="178" t="s">
        <v>97</v>
      </c>
      <c r="C10979" s="178" t="s">
        <v>1356</v>
      </c>
      <c r="D10979" s="178" t="s">
        <v>9709</v>
      </c>
      <c r="E10979" s="179">
        <v>43602</v>
      </c>
      <c r="F10979" s="180">
        <v>79395</v>
      </c>
      <c r="G10979" s="180">
        <v>4410.8500000000004</v>
      </c>
      <c r="H10979" s="180">
        <v>-7949.35</v>
      </c>
      <c r="I10979" s="180">
        <f t="shared" si="342"/>
        <v>75856.5</v>
      </c>
      <c r="J10979" s="177" t="str">
        <f t="shared" si="343"/>
        <v>Date &gt; 1920</v>
      </c>
    </row>
    <row r="10980" spans="1:10" x14ac:dyDescent="0.3">
      <c r="A10980" s="178" t="s">
        <v>3372</v>
      </c>
      <c r="B10980" s="178" t="s">
        <v>97</v>
      </c>
      <c r="C10980" s="178" t="s">
        <v>1356</v>
      </c>
      <c r="D10980" s="178" t="s">
        <v>9709</v>
      </c>
      <c r="E10980" s="179">
        <v>43682</v>
      </c>
      <c r="F10980" s="180">
        <v>33073</v>
      </c>
      <c r="G10980" s="180">
        <v>1837.37</v>
      </c>
      <c r="H10980" s="180">
        <v>1837.08</v>
      </c>
      <c r="I10980" s="180">
        <f t="shared" si="342"/>
        <v>36747.450000000004</v>
      </c>
      <c r="J10980" s="177" t="str">
        <f t="shared" si="343"/>
        <v>Date &gt; 1920</v>
      </c>
    </row>
    <row r="10981" spans="1:10" x14ac:dyDescent="0.3">
      <c r="A10981" s="178" t="s">
        <v>3372</v>
      </c>
      <c r="B10981" s="178" t="s">
        <v>97</v>
      </c>
      <c r="C10981" s="178" t="s">
        <v>1356</v>
      </c>
      <c r="D10981" s="178" t="s">
        <v>9709</v>
      </c>
      <c r="E10981" s="179">
        <v>43795</v>
      </c>
      <c r="F10981" s="180">
        <v>20132</v>
      </c>
      <c r="G10981" s="180">
        <v>1118.46</v>
      </c>
      <c r="H10981" s="180">
        <v>1118.73</v>
      </c>
      <c r="I10981" s="180">
        <f t="shared" si="342"/>
        <v>22369.19</v>
      </c>
      <c r="J10981" s="177" t="str">
        <f t="shared" si="343"/>
        <v>Date &gt; 1920</v>
      </c>
    </row>
    <row r="10982" spans="1:10" x14ac:dyDescent="0.3">
      <c r="A10982" s="178" t="s">
        <v>3372</v>
      </c>
      <c r="B10982" s="178" t="s">
        <v>97</v>
      </c>
      <c r="C10982" s="178" t="s">
        <v>1356</v>
      </c>
      <c r="D10982" s="178" t="s">
        <v>9709</v>
      </c>
      <c r="E10982" s="179">
        <v>43868</v>
      </c>
      <c r="F10982" s="180">
        <v>16864</v>
      </c>
      <c r="G10982" s="180">
        <v>936.9</v>
      </c>
      <c r="H10982" s="180">
        <v>937.1</v>
      </c>
      <c r="I10982" s="180">
        <f t="shared" si="342"/>
        <v>18738</v>
      </c>
      <c r="J10982" s="177" t="str">
        <f t="shared" si="343"/>
        <v>Date &gt; 1920</v>
      </c>
    </row>
    <row r="10983" spans="1:10" x14ac:dyDescent="0.3">
      <c r="A10983" s="178" t="s">
        <v>3372</v>
      </c>
      <c r="B10983" s="178" t="s">
        <v>97</v>
      </c>
      <c r="C10983" s="178" t="s">
        <v>1356</v>
      </c>
      <c r="D10983" s="178" t="s">
        <v>9710</v>
      </c>
      <c r="E10983" s="179">
        <v>44207</v>
      </c>
      <c r="F10983" s="180">
        <v>169564</v>
      </c>
      <c r="G10983" s="180">
        <v>0</v>
      </c>
      <c r="H10983" s="180">
        <v>0</v>
      </c>
      <c r="I10983" s="180">
        <f t="shared" si="342"/>
        <v>169564</v>
      </c>
      <c r="J10983" s="177" t="str">
        <f t="shared" si="343"/>
        <v>Date &gt; 1920</v>
      </c>
    </row>
    <row r="10984" spans="1:10" x14ac:dyDescent="0.3">
      <c r="A10984" s="178" t="s">
        <v>3372</v>
      </c>
      <c r="B10984" s="178" t="s">
        <v>97</v>
      </c>
      <c r="C10984" s="178" t="s">
        <v>1356</v>
      </c>
      <c r="D10984" s="178" t="s">
        <v>9711</v>
      </c>
      <c r="E10984" s="209">
        <v>0</v>
      </c>
      <c r="F10984" s="180">
        <v>0</v>
      </c>
      <c r="G10984" s="180">
        <v>8962.5</v>
      </c>
      <c r="H10984" s="180">
        <v>2987.5</v>
      </c>
      <c r="I10984" s="180">
        <f t="shared" si="342"/>
        <v>11950</v>
      </c>
      <c r="J10984" s="177" t="str">
        <f t="shared" si="343"/>
        <v>Sketchy date</v>
      </c>
    </row>
    <row r="10985" spans="1:10" x14ac:dyDescent="0.3">
      <c r="A10985" s="178" t="s">
        <v>3372</v>
      </c>
      <c r="B10985" s="178" t="s">
        <v>97</v>
      </c>
      <c r="C10985" s="178" t="s">
        <v>1356</v>
      </c>
      <c r="D10985" s="178" t="s">
        <v>9712</v>
      </c>
      <c r="E10985" s="179">
        <v>44183</v>
      </c>
      <c r="F10985" s="180">
        <v>20278</v>
      </c>
      <c r="G10985" s="180">
        <v>0</v>
      </c>
      <c r="H10985" s="180">
        <v>0</v>
      </c>
      <c r="I10985" s="180">
        <f t="shared" si="342"/>
        <v>20278</v>
      </c>
      <c r="J10985" s="177" t="str">
        <f t="shared" si="343"/>
        <v>Date &gt; 1920</v>
      </c>
    </row>
    <row r="10986" spans="1:10" x14ac:dyDescent="0.3">
      <c r="A10986" s="178" t="s">
        <v>3372</v>
      </c>
      <c r="B10986" s="178" t="s">
        <v>97</v>
      </c>
      <c r="C10986" s="178" t="s">
        <v>1356</v>
      </c>
      <c r="D10986" s="178" t="s">
        <v>9712</v>
      </c>
      <c r="E10986" s="179">
        <v>44238</v>
      </c>
      <c r="F10986" s="180">
        <v>9180</v>
      </c>
      <c r="G10986" s="180">
        <v>0</v>
      </c>
      <c r="H10986" s="180">
        <v>0</v>
      </c>
      <c r="I10986" s="180">
        <f t="shared" si="342"/>
        <v>9180</v>
      </c>
      <c r="J10986" s="177" t="str">
        <f t="shared" si="343"/>
        <v>Date &gt; 1920</v>
      </c>
    </row>
    <row r="10987" spans="1:10" x14ac:dyDescent="0.3">
      <c r="A10987" s="178" t="s">
        <v>3372</v>
      </c>
      <c r="B10987" s="178" t="s">
        <v>39</v>
      </c>
      <c r="C10987" s="178" t="s">
        <v>1357</v>
      </c>
      <c r="D10987" s="178" t="s">
        <v>9713</v>
      </c>
      <c r="E10987" s="179">
        <v>25616</v>
      </c>
      <c r="F10987" s="180">
        <v>13541.4</v>
      </c>
      <c r="G10987" s="180">
        <v>14063.45</v>
      </c>
      <c r="H10987" s="180">
        <v>0</v>
      </c>
      <c r="I10987" s="180">
        <f t="shared" si="342"/>
        <v>27604.85</v>
      </c>
      <c r="J10987" s="177" t="str">
        <f t="shared" si="343"/>
        <v>Date &gt; 1920</v>
      </c>
    </row>
    <row r="10988" spans="1:10" x14ac:dyDescent="0.3">
      <c r="A10988" s="178" t="s">
        <v>3372</v>
      </c>
      <c r="B10988" s="178" t="s">
        <v>39</v>
      </c>
      <c r="C10988" s="178" t="s">
        <v>1357</v>
      </c>
      <c r="D10988" s="178" t="s">
        <v>6345</v>
      </c>
      <c r="E10988" s="179">
        <v>25118</v>
      </c>
      <c r="F10988" s="180">
        <v>0</v>
      </c>
      <c r="G10988" s="180">
        <v>10000</v>
      </c>
      <c r="H10988" s="180">
        <v>40844.35</v>
      </c>
      <c r="I10988" s="180">
        <f t="shared" si="342"/>
        <v>50844.35</v>
      </c>
      <c r="J10988" s="177" t="str">
        <f t="shared" si="343"/>
        <v>Date &gt; 1920</v>
      </c>
    </row>
    <row r="10989" spans="1:10" x14ac:dyDescent="0.3">
      <c r="A10989" s="178" t="s">
        <v>3372</v>
      </c>
      <c r="B10989" s="178" t="s">
        <v>39</v>
      </c>
      <c r="C10989" s="178" t="s">
        <v>1357</v>
      </c>
      <c r="D10989" s="178" t="s">
        <v>7170</v>
      </c>
      <c r="E10989" s="179">
        <v>25616</v>
      </c>
      <c r="F10989" s="180">
        <v>2833.5</v>
      </c>
      <c r="G10989" s="180">
        <v>2833.5</v>
      </c>
      <c r="H10989" s="180">
        <v>0</v>
      </c>
      <c r="I10989" s="180">
        <f t="shared" si="342"/>
        <v>5667</v>
      </c>
      <c r="J10989" s="177" t="str">
        <f t="shared" si="343"/>
        <v>Date &gt; 1920</v>
      </c>
    </row>
    <row r="10990" spans="1:10" x14ac:dyDescent="0.3">
      <c r="A10990" s="178" t="s">
        <v>3372</v>
      </c>
      <c r="B10990" s="178" t="s">
        <v>39</v>
      </c>
      <c r="C10990" s="178" t="s">
        <v>1357</v>
      </c>
      <c r="D10990" s="178" t="s">
        <v>9714</v>
      </c>
      <c r="E10990" s="179">
        <v>25541</v>
      </c>
      <c r="F10990" s="180">
        <v>0</v>
      </c>
      <c r="G10990" s="180">
        <v>59222.68</v>
      </c>
      <c r="H10990" s="180">
        <v>29611.35</v>
      </c>
      <c r="I10990" s="180">
        <f t="shared" si="342"/>
        <v>88834.03</v>
      </c>
      <c r="J10990" s="177" t="str">
        <f t="shared" si="343"/>
        <v>Date &gt; 1920</v>
      </c>
    </row>
    <row r="10991" spans="1:10" x14ac:dyDescent="0.3">
      <c r="A10991" s="178" t="s">
        <v>3372</v>
      </c>
      <c r="B10991" s="178" t="s">
        <v>39</v>
      </c>
      <c r="C10991" s="178" t="s">
        <v>1357</v>
      </c>
      <c r="D10991" s="178" t="s">
        <v>6400</v>
      </c>
      <c r="E10991" s="179">
        <v>26325</v>
      </c>
      <c r="F10991" s="180">
        <v>0</v>
      </c>
      <c r="G10991" s="180">
        <v>9937.35</v>
      </c>
      <c r="H10991" s="180">
        <v>4968.67</v>
      </c>
      <c r="I10991" s="180">
        <f t="shared" si="342"/>
        <v>14906.02</v>
      </c>
      <c r="J10991" s="177" t="str">
        <f t="shared" si="343"/>
        <v>Date &gt; 1920</v>
      </c>
    </row>
    <row r="10992" spans="1:10" x14ac:dyDescent="0.3">
      <c r="A10992" s="178" t="s">
        <v>3372</v>
      </c>
      <c r="B10992" s="178" t="s">
        <v>39</v>
      </c>
      <c r="C10992" s="178" t="s">
        <v>1357</v>
      </c>
      <c r="D10992" s="178" t="s">
        <v>7814</v>
      </c>
      <c r="E10992" s="179">
        <v>26871</v>
      </c>
      <c r="F10992" s="180">
        <v>0</v>
      </c>
      <c r="G10992" s="180">
        <v>4724.8599999999997</v>
      </c>
      <c r="H10992" s="180">
        <v>4724.87</v>
      </c>
      <c r="I10992" s="180">
        <f t="shared" si="342"/>
        <v>9449.73</v>
      </c>
      <c r="J10992" s="177" t="str">
        <f t="shared" si="343"/>
        <v>Date &gt; 1920</v>
      </c>
    </row>
    <row r="10993" spans="1:10" x14ac:dyDescent="0.3">
      <c r="A10993" s="178" t="s">
        <v>3372</v>
      </c>
      <c r="B10993" s="178" t="s">
        <v>39</v>
      </c>
      <c r="C10993" s="178" t="s">
        <v>1357</v>
      </c>
      <c r="D10993" s="178" t="s">
        <v>6400</v>
      </c>
      <c r="E10993" s="179">
        <v>28442</v>
      </c>
      <c r="F10993" s="180">
        <v>0</v>
      </c>
      <c r="G10993" s="180">
        <v>4465.01</v>
      </c>
      <c r="H10993" s="180">
        <v>2232.5100000000002</v>
      </c>
      <c r="I10993" s="180">
        <f t="shared" si="342"/>
        <v>6697.52</v>
      </c>
      <c r="J10993" s="177" t="str">
        <f t="shared" si="343"/>
        <v>Date &gt; 1920</v>
      </c>
    </row>
    <row r="10994" spans="1:10" x14ac:dyDescent="0.3">
      <c r="A10994" s="178" t="s">
        <v>3372</v>
      </c>
      <c r="B10994" s="178" t="s">
        <v>39</v>
      </c>
      <c r="C10994" s="178" t="s">
        <v>1357</v>
      </c>
      <c r="D10994" s="178" t="s">
        <v>9715</v>
      </c>
      <c r="E10994" s="179">
        <v>30214</v>
      </c>
      <c r="F10994" s="180">
        <v>0</v>
      </c>
      <c r="G10994" s="180">
        <v>48831</v>
      </c>
      <c r="H10994" s="180">
        <v>24415.5</v>
      </c>
      <c r="I10994" s="180">
        <f t="shared" si="342"/>
        <v>73246.5</v>
      </c>
      <c r="J10994" s="177" t="str">
        <f t="shared" si="343"/>
        <v>Date &gt; 1920</v>
      </c>
    </row>
    <row r="10995" spans="1:10" x14ac:dyDescent="0.3">
      <c r="A10995" s="178" t="s">
        <v>3372</v>
      </c>
      <c r="B10995" s="178" t="s">
        <v>39</v>
      </c>
      <c r="C10995" s="178" t="s">
        <v>1357</v>
      </c>
      <c r="D10995" s="178" t="s">
        <v>6350</v>
      </c>
      <c r="E10995" s="179">
        <v>34276</v>
      </c>
      <c r="F10995" s="180">
        <v>0</v>
      </c>
      <c r="G10995" s="180">
        <v>14098.8</v>
      </c>
      <c r="H10995" s="180">
        <v>7049.4</v>
      </c>
      <c r="I10995" s="180">
        <f t="shared" si="342"/>
        <v>21148.199999999997</v>
      </c>
      <c r="J10995" s="177" t="str">
        <f t="shared" si="343"/>
        <v>Date &gt; 1920</v>
      </c>
    </row>
    <row r="10996" spans="1:10" x14ac:dyDescent="0.3">
      <c r="A10996" s="178" t="s">
        <v>3372</v>
      </c>
      <c r="B10996" s="178" t="s">
        <v>39</v>
      </c>
      <c r="C10996" s="178" t="s">
        <v>1357</v>
      </c>
      <c r="D10996" s="178" t="s">
        <v>9716</v>
      </c>
      <c r="E10996" s="179">
        <v>34267</v>
      </c>
      <c r="F10996" s="180">
        <v>0</v>
      </c>
      <c r="G10996" s="180">
        <v>11335.86</v>
      </c>
      <c r="H10996" s="180">
        <v>5667.93</v>
      </c>
      <c r="I10996" s="180">
        <f t="shared" si="342"/>
        <v>17003.79</v>
      </c>
      <c r="J10996" s="177" t="str">
        <f t="shared" si="343"/>
        <v>Date &gt; 1920</v>
      </c>
    </row>
    <row r="10997" spans="1:10" x14ac:dyDescent="0.3">
      <c r="A10997" s="178" t="s">
        <v>3372</v>
      </c>
      <c r="B10997" s="178" t="s">
        <v>39</v>
      </c>
      <c r="C10997" s="178" t="s">
        <v>1357</v>
      </c>
      <c r="D10997" s="178" t="s">
        <v>7453</v>
      </c>
      <c r="E10997" s="179">
        <v>34638</v>
      </c>
      <c r="F10997" s="180">
        <v>0</v>
      </c>
      <c r="G10997" s="180">
        <v>3195</v>
      </c>
      <c r="H10997" s="180">
        <v>1597.5</v>
      </c>
      <c r="I10997" s="180">
        <f t="shared" si="342"/>
        <v>4792.5</v>
      </c>
      <c r="J10997" s="177" t="str">
        <f t="shared" si="343"/>
        <v>Date &gt; 1920</v>
      </c>
    </row>
    <row r="10998" spans="1:10" x14ac:dyDescent="0.3">
      <c r="A10998" s="178" t="s">
        <v>3372</v>
      </c>
      <c r="B10998" s="178" t="s">
        <v>39</v>
      </c>
      <c r="C10998" s="178" t="s">
        <v>1357</v>
      </c>
      <c r="D10998" s="178" t="s">
        <v>7453</v>
      </c>
      <c r="E10998" s="179">
        <v>34666</v>
      </c>
      <c r="F10998" s="180">
        <v>0</v>
      </c>
      <c r="G10998" s="180">
        <v>186.67</v>
      </c>
      <c r="H10998" s="180">
        <v>93.33</v>
      </c>
      <c r="I10998" s="180">
        <f t="shared" si="342"/>
        <v>280</v>
      </c>
      <c r="J10998" s="177" t="str">
        <f t="shared" si="343"/>
        <v>Date &gt; 1920</v>
      </c>
    </row>
    <row r="10999" spans="1:10" x14ac:dyDescent="0.3">
      <c r="A10999" s="178" t="s">
        <v>3372</v>
      </c>
      <c r="B10999" s="178" t="s">
        <v>39</v>
      </c>
      <c r="C10999" s="178" t="s">
        <v>1357</v>
      </c>
      <c r="D10999" s="178" t="s">
        <v>9717</v>
      </c>
      <c r="E10999" s="179">
        <v>36136</v>
      </c>
      <c r="F10999" s="180">
        <v>0</v>
      </c>
      <c r="G10999" s="180">
        <v>7368.31</v>
      </c>
      <c r="H10999" s="180">
        <v>4912.2</v>
      </c>
      <c r="I10999" s="180">
        <f t="shared" si="342"/>
        <v>12280.51</v>
      </c>
      <c r="J10999" s="177" t="str">
        <f t="shared" si="343"/>
        <v>Date &gt; 1920</v>
      </c>
    </row>
    <row r="11000" spans="1:10" x14ac:dyDescent="0.3">
      <c r="A11000" s="178" t="s">
        <v>3372</v>
      </c>
      <c r="B11000" s="178" t="s">
        <v>39</v>
      </c>
      <c r="C11000" s="178" t="s">
        <v>1357</v>
      </c>
      <c r="D11000" s="178" t="s">
        <v>9717</v>
      </c>
      <c r="E11000" s="179">
        <v>36213</v>
      </c>
      <c r="F11000" s="180">
        <v>0</v>
      </c>
      <c r="G11000" s="180">
        <v>2700</v>
      </c>
      <c r="H11000" s="180">
        <v>1800</v>
      </c>
      <c r="I11000" s="180">
        <f t="shared" si="342"/>
        <v>4500</v>
      </c>
      <c r="J11000" s="177" t="str">
        <f t="shared" si="343"/>
        <v>Date &gt; 1920</v>
      </c>
    </row>
    <row r="11001" spans="1:10" x14ac:dyDescent="0.3">
      <c r="A11001" s="178" t="s">
        <v>3372</v>
      </c>
      <c r="B11001" s="178" t="s">
        <v>39</v>
      </c>
      <c r="C11001" s="178" t="s">
        <v>1357</v>
      </c>
      <c r="D11001" s="178" t="s">
        <v>9718</v>
      </c>
      <c r="E11001" s="179">
        <v>36720</v>
      </c>
      <c r="F11001" s="180">
        <v>0</v>
      </c>
      <c r="G11001" s="180">
        <v>37022.6</v>
      </c>
      <c r="H11001" s="180">
        <v>24681.74</v>
      </c>
      <c r="I11001" s="180">
        <f t="shared" si="342"/>
        <v>61704.34</v>
      </c>
      <c r="J11001" s="177" t="str">
        <f t="shared" si="343"/>
        <v>Date &gt; 1920</v>
      </c>
    </row>
    <row r="11002" spans="1:10" x14ac:dyDescent="0.3">
      <c r="A11002" s="178" t="s">
        <v>3372</v>
      </c>
      <c r="B11002" s="178" t="s">
        <v>39</v>
      </c>
      <c r="C11002" s="178" t="s">
        <v>1357</v>
      </c>
      <c r="D11002" s="178" t="s">
        <v>9719</v>
      </c>
      <c r="E11002" s="179">
        <v>36878</v>
      </c>
      <c r="F11002" s="180">
        <v>0</v>
      </c>
      <c r="G11002" s="180">
        <v>10500</v>
      </c>
      <c r="H11002" s="180">
        <v>7000</v>
      </c>
      <c r="I11002" s="180">
        <f t="shared" si="342"/>
        <v>17500</v>
      </c>
      <c r="J11002" s="177" t="str">
        <f t="shared" si="343"/>
        <v>Date &gt; 1920</v>
      </c>
    </row>
    <row r="11003" spans="1:10" x14ac:dyDescent="0.3">
      <c r="A11003" s="178" t="s">
        <v>3372</v>
      </c>
      <c r="B11003" s="178" t="s">
        <v>39</v>
      </c>
      <c r="C11003" s="178" t="s">
        <v>1357</v>
      </c>
      <c r="D11003" s="178" t="s">
        <v>9720</v>
      </c>
      <c r="E11003" s="179">
        <v>38477</v>
      </c>
      <c r="F11003" s="180">
        <v>47500</v>
      </c>
      <c r="G11003" s="180">
        <v>0</v>
      </c>
      <c r="H11003" s="180">
        <v>2500</v>
      </c>
      <c r="I11003" s="180">
        <f t="shared" si="342"/>
        <v>50000</v>
      </c>
      <c r="J11003" s="177" t="str">
        <f t="shared" si="343"/>
        <v>Date &gt; 1920</v>
      </c>
    </row>
    <row r="11004" spans="1:10" x14ac:dyDescent="0.3">
      <c r="A11004" s="178" t="s">
        <v>3372</v>
      </c>
      <c r="B11004" s="178" t="s">
        <v>39</v>
      </c>
      <c r="C11004" s="178" t="s">
        <v>1357</v>
      </c>
      <c r="D11004" s="178" t="s">
        <v>9720</v>
      </c>
      <c r="E11004" s="179">
        <v>38972</v>
      </c>
      <c r="F11004" s="180">
        <v>7526</v>
      </c>
      <c r="G11004" s="180">
        <v>0</v>
      </c>
      <c r="H11004" s="180">
        <v>397</v>
      </c>
      <c r="I11004" s="180">
        <f t="shared" si="342"/>
        <v>7923</v>
      </c>
      <c r="J11004" s="177" t="str">
        <f t="shared" si="343"/>
        <v>Date &gt; 1920</v>
      </c>
    </row>
    <row r="11005" spans="1:10" x14ac:dyDescent="0.3">
      <c r="A11005" s="178" t="s">
        <v>3372</v>
      </c>
      <c r="B11005" s="178" t="s">
        <v>39</v>
      </c>
      <c r="C11005" s="178" t="s">
        <v>1357</v>
      </c>
      <c r="D11005" s="178" t="s">
        <v>9721</v>
      </c>
      <c r="E11005" s="179">
        <v>38784</v>
      </c>
      <c r="F11005" s="180">
        <v>0</v>
      </c>
      <c r="G11005" s="180">
        <v>44100</v>
      </c>
      <c r="H11005" s="180">
        <v>18900</v>
      </c>
      <c r="I11005" s="180">
        <f t="shared" si="342"/>
        <v>63000</v>
      </c>
      <c r="J11005" s="177" t="str">
        <f t="shared" si="343"/>
        <v>Date &gt; 1920</v>
      </c>
    </row>
    <row r="11006" spans="1:10" x14ac:dyDescent="0.3">
      <c r="A11006" s="178" t="s">
        <v>3372</v>
      </c>
      <c r="B11006" s="178" t="s">
        <v>39</v>
      </c>
      <c r="C11006" s="178" t="s">
        <v>1357</v>
      </c>
      <c r="D11006" s="178" t="s">
        <v>9722</v>
      </c>
      <c r="E11006" s="179">
        <v>39092</v>
      </c>
      <c r="F11006" s="180">
        <v>103428</v>
      </c>
      <c r="G11006" s="180">
        <v>0</v>
      </c>
      <c r="H11006" s="180">
        <v>5444.37</v>
      </c>
      <c r="I11006" s="180">
        <f t="shared" si="342"/>
        <v>108872.37</v>
      </c>
      <c r="J11006" s="177" t="str">
        <f t="shared" si="343"/>
        <v>Date &gt; 1920</v>
      </c>
    </row>
    <row r="11007" spans="1:10" x14ac:dyDescent="0.3">
      <c r="A11007" s="178" t="s">
        <v>3372</v>
      </c>
      <c r="B11007" s="178" t="s">
        <v>39</v>
      </c>
      <c r="C11007" s="178" t="s">
        <v>1357</v>
      </c>
      <c r="D11007" s="178" t="s">
        <v>9722</v>
      </c>
      <c r="E11007" s="179">
        <v>39196</v>
      </c>
      <c r="F11007" s="180">
        <v>181760</v>
      </c>
      <c r="G11007" s="180">
        <v>0</v>
      </c>
      <c r="H11007" s="180">
        <v>9566.98</v>
      </c>
      <c r="I11007" s="180">
        <f t="shared" si="342"/>
        <v>191326.98</v>
      </c>
      <c r="J11007" s="177" t="str">
        <f t="shared" si="343"/>
        <v>Date &gt; 1920</v>
      </c>
    </row>
    <row r="11008" spans="1:10" x14ac:dyDescent="0.3">
      <c r="A11008" s="178" t="s">
        <v>3372</v>
      </c>
      <c r="B11008" s="178" t="s">
        <v>39</v>
      </c>
      <c r="C11008" s="178" t="s">
        <v>1357</v>
      </c>
      <c r="D11008" s="178" t="s">
        <v>9722</v>
      </c>
      <c r="E11008" s="179">
        <v>39346</v>
      </c>
      <c r="F11008" s="180">
        <v>101250</v>
      </c>
      <c r="G11008" s="180">
        <v>0</v>
      </c>
      <c r="H11008" s="180">
        <v>5329.2</v>
      </c>
      <c r="I11008" s="180">
        <f t="shared" si="342"/>
        <v>106579.2</v>
      </c>
      <c r="J11008" s="177" t="str">
        <f t="shared" si="343"/>
        <v>Date &gt; 1920</v>
      </c>
    </row>
    <row r="11009" spans="1:10" x14ac:dyDescent="0.3">
      <c r="A11009" s="178" t="s">
        <v>3372</v>
      </c>
      <c r="B11009" s="178" t="s">
        <v>39</v>
      </c>
      <c r="C11009" s="178" t="s">
        <v>1357</v>
      </c>
      <c r="D11009" s="178" t="s">
        <v>9722</v>
      </c>
      <c r="E11009" s="179">
        <v>39435</v>
      </c>
      <c r="F11009" s="180">
        <v>33462</v>
      </c>
      <c r="G11009" s="180">
        <v>0</v>
      </c>
      <c r="H11009" s="180">
        <v>1759.45</v>
      </c>
      <c r="I11009" s="180">
        <f t="shared" si="342"/>
        <v>35221.449999999997</v>
      </c>
      <c r="J11009" s="177" t="str">
        <f t="shared" si="343"/>
        <v>Date &gt; 1920</v>
      </c>
    </row>
    <row r="11010" spans="1:10" x14ac:dyDescent="0.3">
      <c r="A11010" s="178" t="s">
        <v>3372</v>
      </c>
      <c r="B11010" s="178" t="s">
        <v>39</v>
      </c>
      <c r="C11010" s="178" t="s">
        <v>1357</v>
      </c>
      <c r="D11010" s="178" t="s">
        <v>9722</v>
      </c>
      <c r="E11010" s="179">
        <v>39675</v>
      </c>
      <c r="F11010" s="180">
        <v>-10000</v>
      </c>
      <c r="G11010" s="180">
        <v>0</v>
      </c>
      <c r="H11010" s="180">
        <v>230.84</v>
      </c>
      <c r="I11010" s="180">
        <f t="shared" si="342"/>
        <v>-9769.16</v>
      </c>
      <c r="J11010" s="177" t="str">
        <f t="shared" si="343"/>
        <v>Date &gt; 1920</v>
      </c>
    </row>
    <row r="11011" spans="1:10" x14ac:dyDescent="0.3">
      <c r="A11011" s="178" t="s">
        <v>3372</v>
      </c>
      <c r="B11011" s="178" t="s">
        <v>39</v>
      </c>
      <c r="C11011" s="178" t="s">
        <v>1357</v>
      </c>
      <c r="D11011" s="178" t="s">
        <v>9722</v>
      </c>
      <c r="E11011" s="179">
        <v>39675</v>
      </c>
      <c r="F11011" s="180">
        <v>10000</v>
      </c>
      <c r="G11011" s="180">
        <v>0</v>
      </c>
      <c r="H11011" s="180">
        <v>0</v>
      </c>
      <c r="I11011" s="180">
        <f t="shared" si="342"/>
        <v>10000</v>
      </c>
      <c r="J11011" s="177" t="str">
        <f t="shared" si="343"/>
        <v>Date &gt; 1920</v>
      </c>
    </row>
    <row r="11012" spans="1:10" x14ac:dyDescent="0.3">
      <c r="A11012" s="178" t="s">
        <v>3372</v>
      </c>
      <c r="B11012" s="178" t="s">
        <v>39</v>
      </c>
      <c r="C11012" s="178" t="s">
        <v>1357</v>
      </c>
      <c r="D11012" s="178" t="s">
        <v>9722</v>
      </c>
      <c r="E11012" s="179">
        <v>39685</v>
      </c>
      <c r="F11012" s="180">
        <v>4385</v>
      </c>
      <c r="G11012" s="180">
        <v>0</v>
      </c>
      <c r="H11012" s="180">
        <v>0</v>
      </c>
      <c r="I11012" s="180">
        <f t="shared" si="342"/>
        <v>4385</v>
      </c>
      <c r="J11012" s="177" t="str">
        <f t="shared" si="343"/>
        <v>Date &gt; 1920</v>
      </c>
    </row>
    <row r="11013" spans="1:10" x14ac:dyDescent="0.3">
      <c r="A11013" s="178" t="s">
        <v>3372</v>
      </c>
      <c r="B11013" s="178" t="s">
        <v>39</v>
      </c>
      <c r="C11013" s="178" t="s">
        <v>1357</v>
      </c>
      <c r="D11013" s="178" t="s">
        <v>9386</v>
      </c>
      <c r="E11013" s="179">
        <v>40024</v>
      </c>
      <c r="F11013" s="180">
        <v>0</v>
      </c>
      <c r="G11013" s="180">
        <v>6668.54</v>
      </c>
      <c r="H11013" s="180">
        <v>1667.13</v>
      </c>
      <c r="I11013" s="180">
        <f t="shared" ref="I11013:I11076" si="344">SUM(F11013:H11013)</f>
        <v>8335.67</v>
      </c>
      <c r="J11013" s="177" t="str">
        <f t="shared" ref="J11013:J11076" si="345">IF(OR(YEAR(E11013)&gt; 1920, ISBLANK(E11013)), "Date &gt; 1920", "Sketchy date")</f>
        <v>Date &gt; 1920</v>
      </c>
    </row>
    <row r="11014" spans="1:10" x14ac:dyDescent="0.3">
      <c r="A11014" s="178" t="s">
        <v>3372</v>
      </c>
      <c r="B11014" s="178" t="s">
        <v>39</v>
      </c>
      <c r="C11014" s="178" t="s">
        <v>1357</v>
      </c>
      <c r="D11014" s="178" t="s">
        <v>9723</v>
      </c>
      <c r="E11014" s="179">
        <v>40526</v>
      </c>
      <c r="F11014" s="180">
        <v>3081</v>
      </c>
      <c r="G11014" s="180">
        <v>0</v>
      </c>
      <c r="H11014" s="180">
        <v>162.19999999999999</v>
      </c>
      <c r="I11014" s="180">
        <f t="shared" si="344"/>
        <v>3243.2</v>
      </c>
      <c r="J11014" s="177" t="str">
        <f t="shared" si="345"/>
        <v>Date &gt; 1920</v>
      </c>
    </row>
    <row r="11015" spans="1:10" x14ac:dyDescent="0.3">
      <c r="A11015" s="178" t="s">
        <v>3372</v>
      </c>
      <c r="B11015" s="178" t="s">
        <v>39</v>
      </c>
      <c r="C11015" s="178" t="s">
        <v>1357</v>
      </c>
      <c r="D11015" s="178" t="s">
        <v>9723</v>
      </c>
      <c r="E11015" s="179">
        <v>40534</v>
      </c>
      <c r="F11015" s="180">
        <v>7566</v>
      </c>
      <c r="G11015" s="180">
        <v>0</v>
      </c>
      <c r="H11015" s="180">
        <v>398.7</v>
      </c>
      <c r="I11015" s="180">
        <f t="shared" si="344"/>
        <v>7964.7</v>
      </c>
      <c r="J11015" s="177" t="str">
        <f t="shared" si="345"/>
        <v>Date &gt; 1920</v>
      </c>
    </row>
    <row r="11016" spans="1:10" x14ac:dyDescent="0.3">
      <c r="A11016" s="178" t="s">
        <v>3372</v>
      </c>
      <c r="B11016" s="178" t="s">
        <v>39</v>
      </c>
      <c r="C11016" s="178" t="s">
        <v>1357</v>
      </c>
      <c r="D11016" s="178" t="s">
        <v>9723</v>
      </c>
      <c r="E11016" s="179">
        <v>40554</v>
      </c>
      <c r="F11016" s="180">
        <v>2618</v>
      </c>
      <c r="G11016" s="180">
        <v>0</v>
      </c>
      <c r="H11016" s="180">
        <v>137.57</v>
      </c>
      <c r="I11016" s="180">
        <f t="shared" si="344"/>
        <v>2755.57</v>
      </c>
      <c r="J11016" s="177" t="str">
        <f t="shared" si="345"/>
        <v>Date &gt; 1920</v>
      </c>
    </row>
    <row r="11017" spans="1:10" x14ac:dyDescent="0.3">
      <c r="A11017" s="178" t="s">
        <v>3372</v>
      </c>
      <c r="B11017" s="178" t="s">
        <v>39</v>
      </c>
      <c r="C11017" s="178" t="s">
        <v>1357</v>
      </c>
      <c r="D11017" s="178" t="s">
        <v>9723</v>
      </c>
      <c r="E11017" s="179">
        <v>40604</v>
      </c>
      <c r="F11017" s="180">
        <v>4027</v>
      </c>
      <c r="G11017" s="180">
        <v>0</v>
      </c>
      <c r="H11017" s="180">
        <v>212.22</v>
      </c>
      <c r="I11017" s="180">
        <f t="shared" si="344"/>
        <v>4239.22</v>
      </c>
      <c r="J11017" s="177" t="str">
        <f t="shared" si="345"/>
        <v>Date &gt; 1920</v>
      </c>
    </row>
    <row r="11018" spans="1:10" x14ac:dyDescent="0.3">
      <c r="A11018" s="178" t="s">
        <v>3372</v>
      </c>
      <c r="B11018" s="178" t="s">
        <v>39</v>
      </c>
      <c r="C11018" s="178" t="s">
        <v>1357</v>
      </c>
      <c r="D11018" s="178" t="s">
        <v>9723</v>
      </c>
      <c r="E11018" s="179">
        <v>40718</v>
      </c>
      <c r="F11018" s="180">
        <v>4513</v>
      </c>
      <c r="G11018" s="180">
        <v>0</v>
      </c>
      <c r="H11018" s="180">
        <v>237.66</v>
      </c>
      <c r="I11018" s="180">
        <f t="shared" si="344"/>
        <v>4750.66</v>
      </c>
      <c r="J11018" s="177" t="str">
        <f t="shared" si="345"/>
        <v>Date &gt; 1920</v>
      </c>
    </row>
    <row r="11019" spans="1:10" x14ac:dyDescent="0.3">
      <c r="A11019" s="178" t="s">
        <v>3372</v>
      </c>
      <c r="B11019" s="178" t="s">
        <v>39</v>
      </c>
      <c r="C11019" s="178" t="s">
        <v>1357</v>
      </c>
      <c r="D11019" s="178" t="s">
        <v>9723</v>
      </c>
      <c r="E11019" s="179">
        <v>40802</v>
      </c>
      <c r="F11019" s="180">
        <v>22216</v>
      </c>
      <c r="G11019" s="180">
        <v>0</v>
      </c>
      <c r="H11019" s="180">
        <v>1169.57</v>
      </c>
      <c r="I11019" s="180">
        <f t="shared" si="344"/>
        <v>23385.57</v>
      </c>
      <c r="J11019" s="177" t="str">
        <f t="shared" si="345"/>
        <v>Date &gt; 1920</v>
      </c>
    </row>
    <row r="11020" spans="1:10" x14ac:dyDescent="0.3">
      <c r="A11020" s="178" t="s">
        <v>3372</v>
      </c>
      <c r="B11020" s="178" t="s">
        <v>39</v>
      </c>
      <c r="C11020" s="178" t="s">
        <v>1357</v>
      </c>
      <c r="D11020" s="178" t="s">
        <v>9723</v>
      </c>
      <c r="E11020" s="179">
        <v>40812</v>
      </c>
      <c r="F11020" s="180">
        <v>18937</v>
      </c>
      <c r="G11020" s="180">
        <v>0</v>
      </c>
      <c r="H11020" s="180">
        <v>996.39</v>
      </c>
      <c r="I11020" s="180">
        <f t="shared" si="344"/>
        <v>19933.39</v>
      </c>
      <c r="J11020" s="177" t="str">
        <f t="shared" si="345"/>
        <v>Date &gt; 1920</v>
      </c>
    </row>
    <row r="11021" spans="1:10" x14ac:dyDescent="0.3">
      <c r="A11021" s="178" t="s">
        <v>3372</v>
      </c>
      <c r="B11021" s="178" t="s">
        <v>39</v>
      </c>
      <c r="C11021" s="178" t="s">
        <v>1357</v>
      </c>
      <c r="D11021" s="178" t="s">
        <v>9723</v>
      </c>
      <c r="E11021" s="179">
        <v>40854</v>
      </c>
      <c r="F11021" s="180">
        <v>27814</v>
      </c>
      <c r="G11021" s="180">
        <v>0</v>
      </c>
      <c r="H11021" s="180">
        <v>1463.78</v>
      </c>
      <c r="I11021" s="180">
        <f t="shared" si="344"/>
        <v>29277.78</v>
      </c>
      <c r="J11021" s="177" t="str">
        <f t="shared" si="345"/>
        <v>Date &gt; 1920</v>
      </c>
    </row>
    <row r="11022" spans="1:10" x14ac:dyDescent="0.3">
      <c r="A11022" s="178" t="s">
        <v>3372</v>
      </c>
      <c r="B11022" s="178" t="s">
        <v>39</v>
      </c>
      <c r="C11022" s="178" t="s">
        <v>1357</v>
      </c>
      <c r="D11022" s="178" t="s">
        <v>9723</v>
      </c>
      <c r="E11022" s="179">
        <v>40886</v>
      </c>
      <c r="F11022" s="180">
        <v>17468</v>
      </c>
      <c r="G11022" s="180">
        <v>0</v>
      </c>
      <c r="H11022" s="180">
        <v>919.49</v>
      </c>
      <c r="I11022" s="180">
        <f t="shared" si="344"/>
        <v>18387.490000000002</v>
      </c>
      <c r="J11022" s="177" t="str">
        <f t="shared" si="345"/>
        <v>Date &gt; 1920</v>
      </c>
    </row>
    <row r="11023" spans="1:10" x14ac:dyDescent="0.3">
      <c r="A11023" s="178" t="s">
        <v>3372</v>
      </c>
      <c r="B11023" s="178" t="s">
        <v>39</v>
      </c>
      <c r="C11023" s="178" t="s">
        <v>1357</v>
      </c>
      <c r="D11023" s="178" t="s">
        <v>9723</v>
      </c>
      <c r="E11023" s="179">
        <v>40898</v>
      </c>
      <c r="F11023" s="180">
        <v>8618</v>
      </c>
      <c r="G11023" s="180">
        <v>0</v>
      </c>
      <c r="H11023" s="180">
        <v>453.61</v>
      </c>
      <c r="I11023" s="180">
        <f t="shared" si="344"/>
        <v>9071.61</v>
      </c>
      <c r="J11023" s="177" t="str">
        <f t="shared" si="345"/>
        <v>Date &gt; 1920</v>
      </c>
    </row>
    <row r="11024" spans="1:10" x14ac:dyDescent="0.3">
      <c r="A11024" s="178" t="s">
        <v>3372</v>
      </c>
      <c r="B11024" s="178" t="s">
        <v>39</v>
      </c>
      <c r="C11024" s="178" t="s">
        <v>1357</v>
      </c>
      <c r="D11024" s="178" t="s">
        <v>9723</v>
      </c>
      <c r="E11024" s="179">
        <v>40983</v>
      </c>
      <c r="F11024" s="180">
        <v>2033</v>
      </c>
      <c r="G11024" s="180">
        <v>0</v>
      </c>
      <c r="H11024" s="180">
        <v>106.91</v>
      </c>
      <c r="I11024" s="180">
        <f t="shared" si="344"/>
        <v>2139.91</v>
      </c>
      <c r="J11024" s="177" t="str">
        <f t="shared" si="345"/>
        <v>Date &gt; 1920</v>
      </c>
    </row>
    <row r="11025" spans="1:10" x14ac:dyDescent="0.3">
      <c r="A11025" s="178" t="s">
        <v>3372</v>
      </c>
      <c r="B11025" s="178" t="s">
        <v>39</v>
      </c>
      <c r="C11025" s="178" t="s">
        <v>1357</v>
      </c>
      <c r="D11025" s="178" t="s">
        <v>9723</v>
      </c>
      <c r="E11025" s="179">
        <v>40995</v>
      </c>
      <c r="F11025" s="180">
        <v>6029</v>
      </c>
      <c r="G11025" s="180">
        <v>0</v>
      </c>
      <c r="H11025" s="180">
        <v>317.18</v>
      </c>
      <c r="I11025" s="180">
        <f t="shared" si="344"/>
        <v>6346.18</v>
      </c>
      <c r="J11025" s="177" t="str">
        <f t="shared" si="345"/>
        <v>Date &gt; 1920</v>
      </c>
    </row>
    <row r="11026" spans="1:10" x14ac:dyDescent="0.3">
      <c r="A11026" s="178" t="s">
        <v>3372</v>
      </c>
      <c r="B11026" s="178" t="s">
        <v>39</v>
      </c>
      <c r="C11026" s="178" t="s">
        <v>1357</v>
      </c>
      <c r="D11026" s="178" t="s">
        <v>9723</v>
      </c>
      <c r="E11026" s="179">
        <v>41120</v>
      </c>
      <c r="F11026" s="180">
        <v>11970</v>
      </c>
      <c r="G11026" s="180">
        <v>0</v>
      </c>
      <c r="H11026" s="180">
        <v>629.72</v>
      </c>
      <c r="I11026" s="180">
        <f t="shared" si="344"/>
        <v>12599.72</v>
      </c>
      <c r="J11026" s="177" t="str">
        <f t="shared" si="345"/>
        <v>Date &gt; 1920</v>
      </c>
    </row>
    <row r="11027" spans="1:10" x14ac:dyDescent="0.3">
      <c r="A11027" s="178" t="s">
        <v>3372</v>
      </c>
      <c r="B11027" s="178" t="s">
        <v>39</v>
      </c>
      <c r="C11027" s="178" t="s">
        <v>1357</v>
      </c>
      <c r="D11027" s="178" t="s">
        <v>9723</v>
      </c>
      <c r="E11027" s="179">
        <v>41213</v>
      </c>
      <c r="F11027" s="180">
        <v>1256</v>
      </c>
      <c r="G11027" s="180">
        <v>0</v>
      </c>
      <c r="H11027" s="180">
        <v>66.86</v>
      </c>
      <c r="I11027" s="180">
        <f t="shared" si="344"/>
        <v>1322.86</v>
      </c>
      <c r="J11027" s="177" t="str">
        <f t="shared" si="345"/>
        <v>Date &gt; 1920</v>
      </c>
    </row>
    <row r="11028" spans="1:10" x14ac:dyDescent="0.3">
      <c r="A11028" s="178" t="s">
        <v>3372</v>
      </c>
      <c r="B11028" s="178" t="s">
        <v>39</v>
      </c>
      <c r="C11028" s="178" t="s">
        <v>1357</v>
      </c>
      <c r="D11028" s="178" t="s">
        <v>9724</v>
      </c>
      <c r="E11028" s="179">
        <v>40715</v>
      </c>
      <c r="F11028" s="180">
        <v>0</v>
      </c>
      <c r="G11028" s="180">
        <v>537.44000000000005</v>
      </c>
      <c r="H11028" s="180">
        <v>537.42999999999995</v>
      </c>
      <c r="I11028" s="180">
        <f t="shared" si="344"/>
        <v>1074.8699999999999</v>
      </c>
      <c r="J11028" s="177" t="str">
        <f t="shared" si="345"/>
        <v>Date &gt; 1920</v>
      </c>
    </row>
    <row r="11029" spans="1:10" x14ac:dyDescent="0.3">
      <c r="A11029" s="178" t="s">
        <v>3372</v>
      </c>
      <c r="B11029" s="178" t="s">
        <v>39</v>
      </c>
      <c r="C11029" s="178" t="s">
        <v>1357</v>
      </c>
      <c r="D11029" s="178" t="s">
        <v>9725</v>
      </c>
      <c r="E11029" s="179">
        <v>41269</v>
      </c>
      <c r="F11029" s="180">
        <v>150637</v>
      </c>
      <c r="G11029" s="180">
        <v>10370</v>
      </c>
      <c r="H11029" s="180">
        <v>27719.599999999999</v>
      </c>
      <c r="I11029" s="180">
        <f t="shared" si="344"/>
        <v>188726.6</v>
      </c>
      <c r="J11029" s="177" t="str">
        <f t="shared" si="345"/>
        <v>Date &gt; 1920</v>
      </c>
    </row>
    <row r="11030" spans="1:10" x14ac:dyDescent="0.3">
      <c r="A11030" s="178" t="s">
        <v>3372</v>
      </c>
      <c r="B11030" s="178" t="s">
        <v>39</v>
      </c>
      <c r="C11030" s="178" t="s">
        <v>1357</v>
      </c>
      <c r="D11030" s="178" t="s">
        <v>9725</v>
      </c>
      <c r="E11030" s="179">
        <v>41859</v>
      </c>
      <c r="F11030" s="180">
        <v>35003</v>
      </c>
      <c r="G11030" s="180">
        <v>0</v>
      </c>
      <c r="H11030" s="180">
        <v>1356.4</v>
      </c>
      <c r="I11030" s="180">
        <f t="shared" si="344"/>
        <v>36359.4</v>
      </c>
      <c r="J11030" s="177" t="str">
        <f t="shared" si="345"/>
        <v>Date &gt; 1920</v>
      </c>
    </row>
    <row r="11031" spans="1:10" x14ac:dyDescent="0.3">
      <c r="A11031" s="178" t="s">
        <v>3372</v>
      </c>
      <c r="B11031" s="178" t="s">
        <v>39</v>
      </c>
      <c r="C11031" s="178" t="s">
        <v>1357</v>
      </c>
      <c r="D11031" s="178" t="s">
        <v>9726</v>
      </c>
      <c r="E11031" s="179">
        <v>41103</v>
      </c>
      <c r="F11031" s="180">
        <v>0</v>
      </c>
      <c r="G11031" s="180">
        <v>1500</v>
      </c>
      <c r="H11031" s="180">
        <v>1500</v>
      </c>
      <c r="I11031" s="180">
        <f t="shared" si="344"/>
        <v>3000</v>
      </c>
      <c r="J11031" s="177" t="str">
        <f t="shared" si="345"/>
        <v>Date &gt; 1920</v>
      </c>
    </row>
    <row r="11032" spans="1:10" x14ac:dyDescent="0.3">
      <c r="A11032" s="178" t="s">
        <v>3372</v>
      </c>
      <c r="B11032" s="178" t="s">
        <v>39</v>
      </c>
      <c r="C11032" s="178" t="s">
        <v>1357</v>
      </c>
      <c r="D11032" s="178" t="s">
        <v>9727</v>
      </c>
      <c r="E11032" s="179">
        <v>41677</v>
      </c>
      <c r="F11032" s="180">
        <v>395833</v>
      </c>
      <c r="G11032" s="180">
        <v>0</v>
      </c>
      <c r="H11032" s="180">
        <v>15336.28</v>
      </c>
      <c r="I11032" s="180">
        <f t="shared" si="344"/>
        <v>411169.28000000003</v>
      </c>
      <c r="J11032" s="177" t="str">
        <f t="shared" si="345"/>
        <v>Date &gt; 1920</v>
      </c>
    </row>
    <row r="11033" spans="1:10" x14ac:dyDescent="0.3">
      <c r="A11033" s="178" t="s">
        <v>3372</v>
      </c>
      <c r="B11033" s="178" t="s">
        <v>39</v>
      </c>
      <c r="C11033" s="178" t="s">
        <v>1357</v>
      </c>
      <c r="D11033" s="178" t="s">
        <v>9727</v>
      </c>
      <c r="E11033" s="179">
        <v>42461</v>
      </c>
      <c r="F11033" s="180">
        <v>56230</v>
      </c>
      <c r="G11033" s="180">
        <v>5322.63</v>
      </c>
      <c r="H11033" s="180">
        <v>0</v>
      </c>
      <c r="I11033" s="180">
        <f t="shared" si="344"/>
        <v>61552.63</v>
      </c>
      <c r="J11033" s="177" t="str">
        <f t="shared" si="345"/>
        <v>Date &gt; 1920</v>
      </c>
    </row>
    <row r="11034" spans="1:10" x14ac:dyDescent="0.3">
      <c r="A11034" s="178" t="s">
        <v>3372</v>
      </c>
      <c r="B11034" s="178" t="s">
        <v>39</v>
      </c>
      <c r="C11034" s="178" t="s">
        <v>1357</v>
      </c>
      <c r="D11034" s="178" t="s">
        <v>9728</v>
      </c>
      <c r="E11034" s="179">
        <v>42431</v>
      </c>
      <c r="F11034" s="180">
        <v>0</v>
      </c>
      <c r="G11034" s="180">
        <v>39762.9</v>
      </c>
      <c r="H11034" s="180">
        <v>0</v>
      </c>
      <c r="I11034" s="180">
        <f t="shared" si="344"/>
        <v>39762.9</v>
      </c>
      <c r="J11034" s="177" t="str">
        <f t="shared" si="345"/>
        <v>Date &gt; 1920</v>
      </c>
    </row>
    <row r="11035" spans="1:10" x14ac:dyDescent="0.3">
      <c r="A11035" s="178" t="s">
        <v>3372</v>
      </c>
      <c r="B11035" s="178" t="s">
        <v>39</v>
      </c>
      <c r="C11035" s="178" t="s">
        <v>1357</v>
      </c>
      <c r="D11035" s="178" t="s">
        <v>9729</v>
      </c>
      <c r="E11035" s="179">
        <v>41709</v>
      </c>
      <c r="F11035" s="180">
        <v>0</v>
      </c>
      <c r="G11035" s="180">
        <v>6564</v>
      </c>
      <c r="H11035" s="180">
        <v>2813.14</v>
      </c>
      <c r="I11035" s="180">
        <f t="shared" si="344"/>
        <v>9377.14</v>
      </c>
      <c r="J11035" s="177" t="str">
        <f t="shared" si="345"/>
        <v>Date &gt; 1920</v>
      </c>
    </row>
    <row r="11036" spans="1:10" x14ac:dyDescent="0.3">
      <c r="A11036" s="178" t="s">
        <v>3372</v>
      </c>
      <c r="B11036" s="178" t="s">
        <v>39</v>
      </c>
      <c r="C11036" s="178" t="s">
        <v>1357</v>
      </c>
      <c r="D11036" s="178" t="s">
        <v>9730</v>
      </c>
      <c r="E11036" s="179">
        <v>42248</v>
      </c>
      <c r="F11036" s="180">
        <v>0</v>
      </c>
      <c r="G11036" s="180">
        <v>16070.14</v>
      </c>
      <c r="H11036" s="180">
        <v>4017.53</v>
      </c>
      <c r="I11036" s="180">
        <f t="shared" si="344"/>
        <v>20087.669999999998</v>
      </c>
      <c r="J11036" s="177" t="str">
        <f t="shared" si="345"/>
        <v>Date &gt; 1920</v>
      </c>
    </row>
    <row r="11037" spans="1:10" x14ac:dyDescent="0.3">
      <c r="A11037" s="178" t="s">
        <v>3372</v>
      </c>
      <c r="B11037" s="178" t="s">
        <v>39</v>
      </c>
      <c r="C11037" s="178" t="s">
        <v>1357</v>
      </c>
      <c r="D11037" s="178" t="s">
        <v>7138</v>
      </c>
      <c r="E11037" s="179">
        <v>42550</v>
      </c>
      <c r="F11037" s="180">
        <v>0</v>
      </c>
      <c r="G11037" s="180">
        <v>10874.5</v>
      </c>
      <c r="H11037" s="180">
        <v>7249.67</v>
      </c>
      <c r="I11037" s="180">
        <f t="shared" si="344"/>
        <v>18124.169999999998</v>
      </c>
      <c r="J11037" s="177" t="str">
        <f t="shared" si="345"/>
        <v>Date &gt; 1920</v>
      </c>
    </row>
    <row r="11038" spans="1:10" x14ac:dyDescent="0.3">
      <c r="A11038" s="178" t="s">
        <v>3372</v>
      </c>
      <c r="B11038" s="178" t="s">
        <v>39</v>
      </c>
      <c r="C11038" s="178" t="s">
        <v>1357</v>
      </c>
      <c r="D11038" s="178" t="s">
        <v>9731</v>
      </c>
      <c r="E11038" s="179">
        <v>43038</v>
      </c>
      <c r="F11038" s="180">
        <v>126339</v>
      </c>
      <c r="G11038" s="180">
        <v>9300</v>
      </c>
      <c r="H11038" s="180">
        <v>20744</v>
      </c>
      <c r="I11038" s="180">
        <f t="shared" si="344"/>
        <v>156383</v>
      </c>
      <c r="J11038" s="177" t="str">
        <f t="shared" si="345"/>
        <v>Date &gt; 1920</v>
      </c>
    </row>
    <row r="11039" spans="1:10" x14ac:dyDescent="0.3">
      <c r="A11039" s="178" t="s">
        <v>3372</v>
      </c>
      <c r="B11039" s="178" t="s">
        <v>39</v>
      </c>
      <c r="C11039" s="178" t="s">
        <v>1357</v>
      </c>
      <c r="D11039" s="178" t="s">
        <v>9731</v>
      </c>
      <c r="E11039" s="179">
        <v>43266</v>
      </c>
      <c r="F11039" s="180">
        <v>23254</v>
      </c>
      <c r="G11039" s="180">
        <v>0</v>
      </c>
      <c r="H11039" s="180">
        <v>0</v>
      </c>
      <c r="I11039" s="180">
        <f t="shared" si="344"/>
        <v>23254</v>
      </c>
      <c r="J11039" s="177" t="str">
        <f t="shared" si="345"/>
        <v>Date &gt; 1920</v>
      </c>
    </row>
    <row r="11040" spans="1:10" x14ac:dyDescent="0.3">
      <c r="A11040" s="178" t="s">
        <v>3372</v>
      </c>
      <c r="B11040" s="178" t="s">
        <v>39</v>
      </c>
      <c r="C11040" s="178" t="s">
        <v>1357</v>
      </c>
      <c r="D11040" s="178" t="s">
        <v>9732</v>
      </c>
      <c r="E11040" s="179">
        <v>43602</v>
      </c>
      <c r="F11040" s="180">
        <v>25681</v>
      </c>
      <c r="G11040" s="180">
        <v>1426.74</v>
      </c>
      <c r="H11040" s="180">
        <v>1427.02</v>
      </c>
      <c r="I11040" s="180">
        <f t="shared" si="344"/>
        <v>28534.760000000002</v>
      </c>
      <c r="J11040" s="177" t="str">
        <f t="shared" si="345"/>
        <v>Date &gt; 1920</v>
      </c>
    </row>
    <row r="11041" spans="1:10" x14ac:dyDescent="0.3">
      <c r="A11041" s="178" t="s">
        <v>3372</v>
      </c>
      <c r="B11041" s="178" t="s">
        <v>39</v>
      </c>
      <c r="C11041" s="178" t="s">
        <v>1357</v>
      </c>
      <c r="D11041" s="178" t="s">
        <v>9732</v>
      </c>
      <c r="E11041" s="179">
        <v>43719</v>
      </c>
      <c r="F11041" s="180">
        <v>91830</v>
      </c>
      <c r="G11041" s="180">
        <v>5101.67</v>
      </c>
      <c r="H11041" s="180">
        <v>5101.7700000000004</v>
      </c>
      <c r="I11041" s="180">
        <f t="shared" si="344"/>
        <v>102033.44</v>
      </c>
      <c r="J11041" s="177" t="str">
        <f t="shared" si="345"/>
        <v>Date &gt; 1920</v>
      </c>
    </row>
    <row r="11042" spans="1:10" x14ac:dyDescent="0.3">
      <c r="A11042" s="178" t="s">
        <v>3372</v>
      </c>
      <c r="B11042" s="178" t="s">
        <v>39</v>
      </c>
      <c r="C11042" s="178" t="s">
        <v>1357</v>
      </c>
      <c r="D11042" s="178" t="s">
        <v>9732</v>
      </c>
      <c r="E11042" s="179">
        <v>43928</v>
      </c>
      <c r="F11042" s="180">
        <v>43590</v>
      </c>
      <c r="G11042" s="180">
        <v>2421.67</v>
      </c>
      <c r="H11042" s="180">
        <v>2421.71</v>
      </c>
      <c r="I11042" s="180">
        <f t="shared" si="344"/>
        <v>48433.38</v>
      </c>
      <c r="J11042" s="177" t="str">
        <f t="shared" si="345"/>
        <v>Date &gt; 1920</v>
      </c>
    </row>
    <row r="11043" spans="1:10" x14ac:dyDescent="0.3">
      <c r="A11043" s="178" t="s">
        <v>3372</v>
      </c>
      <c r="B11043" s="178" t="s">
        <v>39</v>
      </c>
      <c r="C11043" s="178" t="s">
        <v>1357</v>
      </c>
      <c r="D11043" s="178" t="s">
        <v>9733</v>
      </c>
      <c r="E11043" s="179">
        <v>44204</v>
      </c>
      <c r="F11043" s="180">
        <v>0</v>
      </c>
      <c r="G11043" s="180">
        <v>7140</v>
      </c>
      <c r="H11043" s="180">
        <v>3060</v>
      </c>
      <c r="I11043" s="180">
        <f t="shared" si="344"/>
        <v>10200</v>
      </c>
      <c r="J11043" s="177" t="str">
        <f t="shared" si="345"/>
        <v>Date &gt; 1920</v>
      </c>
    </row>
    <row r="11044" spans="1:10" x14ac:dyDescent="0.3">
      <c r="A11044" s="178" t="s">
        <v>3372</v>
      </c>
      <c r="B11044" s="178" t="s">
        <v>39</v>
      </c>
      <c r="C11044" s="178" t="s">
        <v>1357</v>
      </c>
      <c r="D11044" s="178" t="s">
        <v>9734</v>
      </c>
      <c r="E11044" s="179">
        <v>44134</v>
      </c>
      <c r="F11044" s="180">
        <v>8912</v>
      </c>
      <c r="G11044" s="180">
        <v>0</v>
      </c>
      <c r="H11044" s="180">
        <v>0</v>
      </c>
      <c r="I11044" s="180">
        <f t="shared" si="344"/>
        <v>8912</v>
      </c>
      <c r="J11044" s="177" t="str">
        <f t="shared" si="345"/>
        <v>Date &gt; 1920</v>
      </c>
    </row>
    <row r="11045" spans="1:10" x14ac:dyDescent="0.3">
      <c r="A11045" s="178" t="s">
        <v>3372</v>
      </c>
      <c r="B11045" s="178" t="s">
        <v>107</v>
      </c>
      <c r="C11045" s="178" t="s">
        <v>1360</v>
      </c>
      <c r="D11045" s="178" t="s">
        <v>9735</v>
      </c>
      <c r="E11045" s="179">
        <v>24604</v>
      </c>
      <c r="F11045" s="180">
        <v>17716.18</v>
      </c>
      <c r="G11045" s="180">
        <v>11600</v>
      </c>
      <c r="H11045" s="180">
        <v>6116.19</v>
      </c>
      <c r="I11045" s="180">
        <f t="shared" si="344"/>
        <v>35432.370000000003</v>
      </c>
      <c r="J11045" s="177" t="str">
        <f t="shared" si="345"/>
        <v>Date &gt; 1920</v>
      </c>
    </row>
    <row r="11046" spans="1:10" x14ac:dyDescent="0.3">
      <c r="A11046" s="178" t="s">
        <v>3372</v>
      </c>
      <c r="B11046" s="178" t="s">
        <v>107</v>
      </c>
      <c r="C11046" s="178" t="s">
        <v>1360</v>
      </c>
      <c r="D11046" s="178" t="s">
        <v>6345</v>
      </c>
      <c r="E11046" s="179">
        <v>24604</v>
      </c>
      <c r="F11046" s="180">
        <v>28776.69</v>
      </c>
      <c r="G11046" s="180">
        <v>0</v>
      </c>
      <c r="H11046" s="180">
        <v>0</v>
      </c>
      <c r="I11046" s="180">
        <f t="shared" si="344"/>
        <v>28776.69</v>
      </c>
      <c r="J11046" s="177" t="str">
        <f t="shared" si="345"/>
        <v>Date &gt; 1920</v>
      </c>
    </row>
    <row r="11047" spans="1:10" x14ac:dyDescent="0.3">
      <c r="A11047" s="178" t="s">
        <v>3372</v>
      </c>
      <c r="B11047" s="178" t="s">
        <v>107</v>
      </c>
      <c r="C11047" s="178" t="s">
        <v>1360</v>
      </c>
      <c r="D11047" s="178" t="s">
        <v>6881</v>
      </c>
      <c r="E11047" s="179">
        <v>24505</v>
      </c>
      <c r="F11047" s="180">
        <v>0</v>
      </c>
      <c r="G11047" s="180">
        <v>1300</v>
      </c>
      <c r="H11047" s="180">
        <v>1364.04</v>
      </c>
      <c r="I11047" s="180">
        <f t="shared" si="344"/>
        <v>2664.04</v>
      </c>
      <c r="J11047" s="177" t="str">
        <f t="shared" si="345"/>
        <v>Date &gt; 1920</v>
      </c>
    </row>
    <row r="11048" spans="1:10" x14ac:dyDescent="0.3">
      <c r="A11048" s="178" t="s">
        <v>3372</v>
      </c>
      <c r="B11048" s="178" t="s">
        <v>107</v>
      </c>
      <c r="C11048" s="178" t="s">
        <v>1360</v>
      </c>
      <c r="D11048" s="178" t="s">
        <v>9736</v>
      </c>
      <c r="E11048" s="179">
        <v>24505</v>
      </c>
      <c r="F11048" s="180">
        <v>0</v>
      </c>
      <c r="G11048" s="180">
        <v>3300</v>
      </c>
      <c r="H11048" s="180">
        <v>3626.72</v>
      </c>
      <c r="I11048" s="180">
        <f t="shared" si="344"/>
        <v>6926.7199999999993</v>
      </c>
      <c r="J11048" s="177" t="str">
        <f t="shared" si="345"/>
        <v>Date &gt; 1920</v>
      </c>
    </row>
    <row r="11049" spans="1:10" x14ac:dyDescent="0.3">
      <c r="A11049" s="178" t="s">
        <v>3372</v>
      </c>
      <c r="B11049" s="178" t="s">
        <v>107</v>
      </c>
      <c r="C11049" s="178" t="s">
        <v>1360</v>
      </c>
      <c r="D11049" s="178" t="s">
        <v>7865</v>
      </c>
      <c r="E11049" s="179">
        <v>24797</v>
      </c>
      <c r="F11049" s="180">
        <v>0</v>
      </c>
      <c r="G11049" s="180">
        <v>1007.27</v>
      </c>
      <c r="H11049" s="180">
        <v>1007.28</v>
      </c>
      <c r="I11049" s="180">
        <f t="shared" si="344"/>
        <v>2014.55</v>
      </c>
      <c r="J11049" s="177" t="str">
        <f t="shared" si="345"/>
        <v>Date &gt; 1920</v>
      </c>
    </row>
    <row r="11050" spans="1:10" x14ac:dyDescent="0.3">
      <c r="A11050" s="178" t="s">
        <v>3372</v>
      </c>
      <c r="B11050" s="178" t="s">
        <v>107</v>
      </c>
      <c r="C11050" s="178" t="s">
        <v>1360</v>
      </c>
      <c r="D11050" s="178" t="s">
        <v>9737</v>
      </c>
      <c r="E11050" s="179">
        <v>26184</v>
      </c>
      <c r="F11050" s="180">
        <v>0</v>
      </c>
      <c r="G11050" s="180">
        <v>86000</v>
      </c>
      <c r="H11050" s="180">
        <v>43087.85</v>
      </c>
      <c r="I11050" s="180">
        <f t="shared" si="344"/>
        <v>129087.85</v>
      </c>
      <c r="J11050" s="177" t="str">
        <f t="shared" si="345"/>
        <v>Date &gt; 1920</v>
      </c>
    </row>
    <row r="11051" spans="1:10" x14ac:dyDescent="0.3">
      <c r="A11051" s="178" t="s">
        <v>3372</v>
      </c>
      <c r="B11051" s="178" t="s">
        <v>107</v>
      </c>
      <c r="C11051" s="178" t="s">
        <v>1360</v>
      </c>
      <c r="D11051" s="178" t="s">
        <v>8952</v>
      </c>
      <c r="E11051" s="179">
        <v>31919</v>
      </c>
      <c r="F11051" s="180">
        <v>0</v>
      </c>
      <c r="G11051" s="180">
        <v>570</v>
      </c>
      <c r="H11051" s="180">
        <v>285</v>
      </c>
      <c r="I11051" s="180">
        <f t="shared" si="344"/>
        <v>855</v>
      </c>
      <c r="J11051" s="177" t="str">
        <f t="shared" si="345"/>
        <v>Date &gt; 1920</v>
      </c>
    </row>
    <row r="11052" spans="1:10" x14ac:dyDescent="0.3">
      <c r="A11052" s="178" t="s">
        <v>3372</v>
      </c>
      <c r="B11052" s="178" t="s">
        <v>107</v>
      </c>
      <c r="C11052" s="178" t="s">
        <v>1360</v>
      </c>
      <c r="D11052" s="178" t="s">
        <v>9738</v>
      </c>
      <c r="E11052" s="179">
        <v>31980</v>
      </c>
      <c r="F11052" s="180">
        <v>0</v>
      </c>
      <c r="G11052" s="180">
        <v>3886.66</v>
      </c>
      <c r="H11052" s="180">
        <v>1943.34</v>
      </c>
      <c r="I11052" s="180">
        <f t="shared" si="344"/>
        <v>5830</v>
      </c>
      <c r="J11052" s="177" t="str">
        <f t="shared" si="345"/>
        <v>Date &gt; 1920</v>
      </c>
    </row>
    <row r="11053" spans="1:10" x14ac:dyDescent="0.3">
      <c r="A11053" s="178" t="s">
        <v>3372</v>
      </c>
      <c r="B11053" s="178" t="s">
        <v>107</v>
      </c>
      <c r="C11053" s="178" t="s">
        <v>1360</v>
      </c>
      <c r="D11053" s="178" t="s">
        <v>9739</v>
      </c>
      <c r="E11053" s="179">
        <v>32492</v>
      </c>
      <c r="F11053" s="180">
        <v>0</v>
      </c>
      <c r="G11053" s="180">
        <v>56061.29</v>
      </c>
      <c r="H11053" s="180">
        <v>28030.65</v>
      </c>
      <c r="I11053" s="180">
        <f t="shared" si="344"/>
        <v>84091.94</v>
      </c>
      <c r="J11053" s="177" t="str">
        <f t="shared" si="345"/>
        <v>Date &gt; 1920</v>
      </c>
    </row>
    <row r="11054" spans="1:10" x14ac:dyDescent="0.3">
      <c r="A11054" s="178" t="s">
        <v>3372</v>
      </c>
      <c r="B11054" s="178" t="s">
        <v>107</v>
      </c>
      <c r="C11054" s="178" t="s">
        <v>1360</v>
      </c>
      <c r="D11054" s="178" t="s">
        <v>9739</v>
      </c>
      <c r="E11054" s="179">
        <v>32514</v>
      </c>
      <c r="F11054" s="180">
        <v>0</v>
      </c>
      <c r="G11054" s="180">
        <v>14149.05</v>
      </c>
      <c r="H11054" s="180">
        <v>7074.52</v>
      </c>
      <c r="I11054" s="180">
        <f t="shared" si="344"/>
        <v>21223.57</v>
      </c>
      <c r="J11054" s="177" t="str">
        <f t="shared" si="345"/>
        <v>Date &gt; 1920</v>
      </c>
    </row>
    <row r="11055" spans="1:10" x14ac:dyDescent="0.3">
      <c r="A11055" s="178" t="s">
        <v>3372</v>
      </c>
      <c r="B11055" s="178" t="s">
        <v>107</v>
      </c>
      <c r="C11055" s="178" t="s">
        <v>1360</v>
      </c>
      <c r="D11055" s="178" t="s">
        <v>9739</v>
      </c>
      <c r="E11055" s="179">
        <v>33037</v>
      </c>
      <c r="F11055" s="180">
        <v>0</v>
      </c>
      <c r="G11055" s="180">
        <v>8274.23</v>
      </c>
      <c r="H11055" s="180">
        <v>4137.1099999999997</v>
      </c>
      <c r="I11055" s="180">
        <f t="shared" si="344"/>
        <v>12411.34</v>
      </c>
      <c r="J11055" s="177" t="str">
        <f t="shared" si="345"/>
        <v>Date &gt; 1920</v>
      </c>
    </row>
    <row r="11056" spans="1:10" x14ac:dyDescent="0.3">
      <c r="A11056" s="178" t="s">
        <v>3372</v>
      </c>
      <c r="B11056" s="178" t="s">
        <v>107</v>
      </c>
      <c r="C11056" s="178" t="s">
        <v>1360</v>
      </c>
      <c r="D11056" s="178" t="s">
        <v>6366</v>
      </c>
      <c r="E11056" s="179">
        <v>32966</v>
      </c>
      <c r="F11056" s="180">
        <v>0</v>
      </c>
      <c r="G11056" s="180">
        <v>44333.33</v>
      </c>
      <c r="H11056" s="180">
        <v>61666.67</v>
      </c>
      <c r="I11056" s="180">
        <f t="shared" si="344"/>
        <v>106000</v>
      </c>
      <c r="J11056" s="177" t="str">
        <f t="shared" si="345"/>
        <v>Date &gt; 1920</v>
      </c>
    </row>
    <row r="11057" spans="1:10" x14ac:dyDescent="0.3">
      <c r="A11057" s="178" t="s">
        <v>3372</v>
      </c>
      <c r="B11057" s="178" t="s">
        <v>107</v>
      </c>
      <c r="C11057" s="178" t="s">
        <v>1360</v>
      </c>
      <c r="D11057" s="178" t="s">
        <v>6366</v>
      </c>
      <c r="E11057" s="179">
        <v>33219</v>
      </c>
      <c r="F11057" s="180">
        <v>0</v>
      </c>
      <c r="G11057" s="180">
        <v>95666.67</v>
      </c>
      <c r="H11057" s="180">
        <v>64377.8</v>
      </c>
      <c r="I11057" s="180">
        <f t="shared" si="344"/>
        <v>160044.47</v>
      </c>
      <c r="J11057" s="177" t="str">
        <f t="shared" si="345"/>
        <v>Date &gt; 1920</v>
      </c>
    </row>
    <row r="11058" spans="1:10" x14ac:dyDescent="0.3">
      <c r="A11058" s="178" t="s">
        <v>3372</v>
      </c>
      <c r="B11058" s="178" t="s">
        <v>107</v>
      </c>
      <c r="C11058" s="178" t="s">
        <v>1360</v>
      </c>
      <c r="D11058" s="178" t="s">
        <v>6366</v>
      </c>
      <c r="E11058" s="179">
        <v>33219</v>
      </c>
      <c r="F11058" s="180">
        <v>0</v>
      </c>
      <c r="G11058" s="180">
        <v>18228.669999999998</v>
      </c>
      <c r="H11058" s="180">
        <v>0</v>
      </c>
      <c r="I11058" s="180">
        <f t="shared" si="344"/>
        <v>18228.669999999998</v>
      </c>
      <c r="J11058" s="177" t="str">
        <f t="shared" si="345"/>
        <v>Date &gt; 1920</v>
      </c>
    </row>
    <row r="11059" spans="1:10" x14ac:dyDescent="0.3">
      <c r="A11059" s="178" t="s">
        <v>3372</v>
      </c>
      <c r="B11059" s="178" t="s">
        <v>107</v>
      </c>
      <c r="C11059" s="178" t="s">
        <v>1360</v>
      </c>
      <c r="D11059" s="178" t="s">
        <v>6366</v>
      </c>
      <c r="E11059" s="179">
        <v>33686</v>
      </c>
      <c r="F11059" s="180">
        <v>0</v>
      </c>
      <c r="G11059" s="180">
        <v>7588.08</v>
      </c>
      <c r="H11059" s="180">
        <v>6666.67</v>
      </c>
      <c r="I11059" s="180">
        <f t="shared" si="344"/>
        <v>14254.75</v>
      </c>
      <c r="J11059" s="177" t="str">
        <f t="shared" si="345"/>
        <v>Date &gt; 1920</v>
      </c>
    </row>
    <row r="11060" spans="1:10" x14ac:dyDescent="0.3">
      <c r="A11060" s="178" t="s">
        <v>3372</v>
      </c>
      <c r="B11060" s="178" t="s">
        <v>107</v>
      </c>
      <c r="C11060" s="178" t="s">
        <v>1360</v>
      </c>
      <c r="D11060" s="178" t="s">
        <v>6366</v>
      </c>
      <c r="E11060" s="179">
        <v>33686</v>
      </c>
      <c r="F11060" s="180">
        <v>0</v>
      </c>
      <c r="G11060" s="180">
        <v>5745.25</v>
      </c>
      <c r="H11060" s="180">
        <v>0</v>
      </c>
      <c r="I11060" s="180">
        <f t="shared" si="344"/>
        <v>5745.25</v>
      </c>
      <c r="J11060" s="177" t="str">
        <f t="shared" si="345"/>
        <v>Date &gt; 1920</v>
      </c>
    </row>
    <row r="11061" spans="1:10" x14ac:dyDescent="0.3">
      <c r="A11061" s="178" t="s">
        <v>3372</v>
      </c>
      <c r="B11061" s="178" t="s">
        <v>107</v>
      </c>
      <c r="C11061" s="178" t="s">
        <v>1360</v>
      </c>
      <c r="D11061" s="178" t="s">
        <v>6366</v>
      </c>
      <c r="E11061" s="179">
        <v>34638</v>
      </c>
      <c r="F11061" s="180">
        <v>0</v>
      </c>
      <c r="G11061" s="180">
        <v>-171562</v>
      </c>
      <c r="H11061" s="180">
        <v>-60046.7</v>
      </c>
      <c r="I11061" s="180">
        <f t="shared" si="344"/>
        <v>-231608.7</v>
      </c>
      <c r="J11061" s="177" t="str">
        <f t="shared" si="345"/>
        <v>Date &gt; 1920</v>
      </c>
    </row>
    <row r="11062" spans="1:10" x14ac:dyDescent="0.3">
      <c r="A11062" s="178" t="s">
        <v>3372</v>
      </c>
      <c r="B11062" s="178" t="s">
        <v>107</v>
      </c>
      <c r="C11062" s="178" t="s">
        <v>1360</v>
      </c>
      <c r="D11062" s="178" t="s">
        <v>6366</v>
      </c>
      <c r="E11062" s="179">
        <v>34638</v>
      </c>
      <c r="F11062" s="180">
        <v>231608.7</v>
      </c>
      <c r="G11062" s="180">
        <v>0</v>
      </c>
      <c r="H11062" s="180">
        <v>0</v>
      </c>
      <c r="I11062" s="180">
        <f t="shared" si="344"/>
        <v>231608.7</v>
      </c>
      <c r="J11062" s="177" t="str">
        <f t="shared" si="345"/>
        <v>Date &gt; 1920</v>
      </c>
    </row>
    <row r="11063" spans="1:10" x14ac:dyDescent="0.3">
      <c r="A11063" s="178" t="s">
        <v>3372</v>
      </c>
      <c r="B11063" s="178" t="s">
        <v>107</v>
      </c>
      <c r="C11063" s="178" t="s">
        <v>1360</v>
      </c>
      <c r="D11063" s="178" t="s">
        <v>6366</v>
      </c>
      <c r="E11063" s="179">
        <v>35864</v>
      </c>
      <c r="F11063" s="180">
        <v>0</v>
      </c>
      <c r="G11063" s="180">
        <v>139.07</v>
      </c>
      <c r="H11063" s="180">
        <v>6001.54</v>
      </c>
      <c r="I11063" s="180">
        <f t="shared" si="344"/>
        <v>6140.61</v>
      </c>
      <c r="J11063" s="177" t="str">
        <f t="shared" si="345"/>
        <v>Date &gt; 1920</v>
      </c>
    </row>
    <row r="11064" spans="1:10" x14ac:dyDescent="0.3">
      <c r="A11064" s="178" t="s">
        <v>3372</v>
      </c>
      <c r="B11064" s="178" t="s">
        <v>107</v>
      </c>
      <c r="C11064" s="178" t="s">
        <v>1360</v>
      </c>
      <c r="D11064" s="178" t="s">
        <v>6366</v>
      </c>
      <c r="E11064" s="179">
        <v>35864</v>
      </c>
      <c r="F11064" s="180">
        <v>82632</v>
      </c>
      <c r="G11064" s="180">
        <v>0</v>
      </c>
      <c r="H11064" s="180">
        <v>0</v>
      </c>
      <c r="I11064" s="180">
        <f t="shared" si="344"/>
        <v>82632</v>
      </c>
      <c r="J11064" s="177" t="str">
        <f t="shared" si="345"/>
        <v>Date &gt; 1920</v>
      </c>
    </row>
    <row r="11065" spans="1:10" x14ac:dyDescent="0.3">
      <c r="A11065" s="178" t="s">
        <v>3372</v>
      </c>
      <c r="B11065" s="178" t="s">
        <v>107</v>
      </c>
      <c r="C11065" s="178" t="s">
        <v>1360</v>
      </c>
      <c r="D11065" s="178" t="s">
        <v>9740</v>
      </c>
      <c r="E11065" s="179">
        <v>33686</v>
      </c>
      <c r="F11065" s="180">
        <v>0</v>
      </c>
      <c r="G11065" s="180">
        <v>2156.16</v>
      </c>
      <c r="H11065" s="180">
        <v>1078.08</v>
      </c>
      <c r="I11065" s="180">
        <f t="shared" si="344"/>
        <v>3234.24</v>
      </c>
      <c r="J11065" s="177" t="str">
        <f t="shared" si="345"/>
        <v>Date &gt; 1920</v>
      </c>
    </row>
    <row r="11066" spans="1:10" x14ac:dyDescent="0.3">
      <c r="A11066" s="178" t="s">
        <v>3372</v>
      </c>
      <c r="B11066" s="178" t="s">
        <v>107</v>
      </c>
      <c r="C11066" s="178" t="s">
        <v>1360</v>
      </c>
      <c r="D11066" s="178" t="s">
        <v>9741</v>
      </c>
      <c r="E11066" s="179">
        <v>34158</v>
      </c>
      <c r="F11066" s="180">
        <v>100652.08</v>
      </c>
      <c r="G11066" s="180">
        <v>0</v>
      </c>
      <c r="H11066" s="180">
        <v>11183.56</v>
      </c>
      <c r="I11066" s="180">
        <f t="shared" si="344"/>
        <v>111835.64</v>
      </c>
      <c r="J11066" s="177" t="str">
        <f t="shared" si="345"/>
        <v>Date &gt; 1920</v>
      </c>
    </row>
    <row r="11067" spans="1:10" x14ac:dyDescent="0.3">
      <c r="A11067" s="178" t="s">
        <v>3372</v>
      </c>
      <c r="B11067" s="178" t="s">
        <v>107</v>
      </c>
      <c r="C11067" s="178" t="s">
        <v>1360</v>
      </c>
      <c r="D11067" s="178" t="s">
        <v>9741</v>
      </c>
      <c r="E11067" s="179">
        <v>34199</v>
      </c>
      <c r="F11067" s="180">
        <v>48137.279999999999</v>
      </c>
      <c r="G11067" s="180">
        <v>0</v>
      </c>
      <c r="H11067" s="180">
        <v>5348.58</v>
      </c>
      <c r="I11067" s="180">
        <f t="shared" si="344"/>
        <v>53485.86</v>
      </c>
      <c r="J11067" s="177" t="str">
        <f t="shared" si="345"/>
        <v>Date &gt; 1920</v>
      </c>
    </row>
    <row r="11068" spans="1:10" x14ac:dyDescent="0.3">
      <c r="A11068" s="178" t="s">
        <v>3372</v>
      </c>
      <c r="B11068" s="178" t="s">
        <v>107</v>
      </c>
      <c r="C11068" s="178" t="s">
        <v>1360</v>
      </c>
      <c r="D11068" s="178" t="s">
        <v>9741</v>
      </c>
      <c r="E11068" s="179">
        <v>34220</v>
      </c>
      <c r="F11068" s="180">
        <v>16949.439999999999</v>
      </c>
      <c r="G11068" s="180">
        <v>0</v>
      </c>
      <c r="H11068" s="180">
        <v>1883.27</v>
      </c>
      <c r="I11068" s="180">
        <f t="shared" si="344"/>
        <v>18832.71</v>
      </c>
      <c r="J11068" s="177" t="str">
        <f t="shared" si="345"/>
        <v>Date &gt; 1920</v>
      </c>
    </row>
    <row r="11069" spans="1:10" x14ac:dyDescent="0.3">
      <c r="A11069" s="178" t="s">
        <v>3372</v>
      </c>
      <c r="B11069" s="178" t="s">
        <v>107</v>
      </c>
      <c r="C11069" s="178" t="s">
        <v>1360</v>
      </c>
      <c r="D11069" s="178" t="s">
        <v>9741</v>
      </c>
      <c r="E11069" s="179">
        <v>34246</v>
      </c>
      <c r="F11069" s="180">
        <v>282785.69</v>
      </c>
      <c r="G11069" s="180">
        <v>0</v>
      </c>
      <c r="H11069" s="180">
        <v>31420.639999999999</v>
      </c>
      <c r="I11069" s="180">
        <f t="shared" si="344"/>
        <v>314206.33</v>
      </c>
      <c r="J11069" s="177" t="str">
        <f t="shared" si="345"/>
        <v>Date &gt; 1920</v>
      </c>
    </row>
    <row r="11070" spans="1:10" x14ac:dyDescent="0.3">
      <c r="A11070" s="178" t="s">
        <v>3372</v>
      </c>
      <c r="B11070" s="178" t="s">
        <v>107</v>
      </c>
      <c r="C11070" s="178" t="s">
        <v>1360</v>
      </c>
      <c r="D11070" s="178" t="s">
        <v>9741</v>
      </c>
      <c r="E11070" s="179">
        <v>34276</v>
      </c>
      <c r="F11070" s="180">
        <v>228728.97</v>
      </c>
      <c r="G11070" s="180">
        <v>0</v>
      </c>
      <c r="H11070" s="180">
        <v>25414.32</v>
      </c>
      <c r="I11070" s="180">
        <f t="shared" si="344"/>
        <v>254143.29</v>
      </c>
      <c r="J11070" s="177" t="str">
        <f t="shared" si="345"/>
        <v>Date &gt; 1920</v>
      </c>
    </row>
    <row r="11071" spans="1:10" x14ac:dyDescent="0.3">
      <c r="A11071" s="178" t="s">
        <v>3372</v>
      </c>
      <c r="B11071" s="178" t="s">
        <v>107</v>
      </c>
      <c r="C11071" s="178" t="s">
        <v>1360</v>
      </c>
      <c r="D11071" s="178" t="s">
        <v>9741</v>
      </c>
      <c r="E11071" s="179">
        <v>34416</v>
      </c>
      <c r="F11071" s="180">
        <v>343489.46</v>
      </c>
      <c r="G11071" s="180">
        <v>0</v>
      </c>
      <c r="H11071" s="180">
        <v>38165.49</v>
      </c>
      <c r="I11071" s="180">
        <f t="shared" si="344"/>
        <v>381654.95</v>
      </c>
      <c r="J11071" s="177" t="str">
        <f t="shared" si="345"/>
        <v>Date &gt; 1920</v>
      </c>
    </row>
    <row r="11072" spans="1:10" x14ac:dyDescent="0.3">
      <c r="A11072" s="178" t="s">
        <v>3372</v>
      </c>
      <c r="B11072" s="178" t="s">
        <v>107</v>
      </c>
      <c r="C11072" s="178" t="s">
        <v>1360</v>
      </c>
      <c r="D11072" s="178" t="s">
        <v>9741</v>
      </c>
      <c r="E11072" s="179">
        <v>34465</v>
      </c>
      <c r="F11072" s="180">
        <v>34297.660000000003</v>
      </c>
      <c r="G11072" s="180">
        <v>0</v>
      </c>
      <c r="H11072" s="180">
        <v>3810.85</v>
      </c>
      <c r="I11072" s="180">
        <f t="shared" si="344"/>
        <v>38108.51</v>
      </c>
      <c r="J11072" s="177" t="str">
        <f t="shared" si="345"/>
        <v>Date &gt; 1920</v>
      </c>
    </row>
    <row r="11073" spans="1:10" x14ac:dyDescent="0.3">
      <c r="A11073" s="178" t="s">
        <v>3372</v>
      </c>
      <c r="B11073" s="178" t="s">
        <v>107</v>
      </c>
      <c r="C11073" s="178" t="s">
        <v>1360</v>
      </c>
      <c r="D11073" s="178" t="s">
        <v>9741</v>
      </c>
      <c r="E11073" s="179">
        <v>34554</v>
      </c>
      <c r="F11073" s="180">
        <v>283421.12</v>
      </c>
      <c r="G11073" s="180">
        <v>0</v>
      </c>
      <c r="H11073" s="180">
        <v>31491.23</v>
      </c>
      <c r="I11073" s="180">
        <f t="shared" si="344"/>
        <v>314912.34999999998</v>
      </c>
      <c r="J11073" s="177" t="str">
        <f t="shared" si="345"/>
        <v>Date &gt; 1920</v>
      </c>
    </row>
    <row r="11074" spans="1:10" x14ac:dyDescent="0.3">
      <c r="A11074" s="178" t="s">
        <v>3372</v>
      </c>
      <c r="B11074" s="178" t="s">
        <v>107</v>
      </c>
      <c r="C11074" s="178" t="s">
        <v>1360</v>
      </c>
      <c r="D11074" s="178" t="s">
        <v>9741</v>
      </c>
      <c r="E11074" s="179">
        <v>34598</v>
      </c>
      <c r="F11074" s="180">
        <v>79271.87</v>
      </c>
      <c r="G11074" s="180">
        <v>0</v>
      </c>
      <c r="H11074" s="180">
        <v>8808</v>
      </c>
      <c r="I11074" s="180">
        <f t="shared" si="344"/>
        <v>88079.87</v>
      </c>
      <c r="J11074" s="177" t="str">
        <f t="shared" si="345"/>
        <v>Date &gt; 1920</v>
      </c>
    </row>
    <row r="11075" spans="1:10" x14ac:dyDescent="0.3">
      <c r="A11075" s="178" t="s">
        <v>3372</v>
      </c>
      <c r="B11075" s="178" t="s">
        <v>107</v>
      </c>
      <c r="C11075" s="178" t="s">
        <v>1360</v>
      </c>
      <c r="D11075" s="178" t="s">
        <v>9741</v>
      </c>
      <c r="E11075" s="179">
        <v>34598</v>
      </c>
      <c r="F11075" s="180">
        <v>389815.33</v>
      </c>
      <c r="G11075" s="180">
        <v>0</v>
      </c>
      <c r="H11075" s="180">
        <v>43312.81</v>
      </c>
      <c r="I11075" s="180">
        <f t="shared" si="344"/>
        <v>433128.14</v>
      </c>
      <c r="J11075" s="177" t="str">
        <f t="shared" si="345"/>
        <v>Date &gt; 1920</v>
      </c>
    </row>
    <row r="11076" spans="1:10" x14ac:dyDescent="0.3">
      <c r="A11076" s="178" t="s">
        <v>3372</v>
      </c>
      <c r="B11076" s="178" t="s">
        <v>107</v>
      </c>
      <c r="C11076" s="178" t="s">
        <v>1360</v>
      </c>
      <c r="D11076" s="178" t="s">
        <v>9741</v>
      </c>
      <c r="E11076" s="179">
        <v>34638</v>
      </c>
      <c r="F11076" s="180">
        <v>244815.37</v>
      </c>
      <c r="G11076" s="180">
        <v>0</v>
      </c>
      <c r="H11076" s="180">
        <v>27201.71</v>
      </c>
      <c r="I11076" s="180">
        <f t="shared" si="344"/>
        <v>272017.08</v>
      </c>
      <c r="J11076" s="177" t="str">
        <f t="shared" si="345"/>
        <v>Date &gt; 1920</v>
      </c>
    </row>
    <row r="11077" spans="1:10" x14ac:dyDescent="0.3">
      <c r="A11077" s="178" t="s">
        <v>3372</v>
      </c>
      <c r="B11077" s="178" t="s">
        <v>107</v>
      </c>
      <c r="C11077" s="178" t="s">
        <v>1360</v>
      </c>
      <c r="D11077" s="178" t="s">
        <v>9741</v>
      </c>
      <c r="E11077" s="179">
        <v>34710</v>
      </c>
      <c r="F11077" s="180">
        <v>164896.35999999999</v>
      </c>
      <c r="G11077" s="180">
        <v>0</v>
      </c>
      <c r="H11077" s="180">
        <v>18321.810000000001</v>
      </c>
      <c r="I11077" s="180">
        <f t="shared" ref="I11077:I11140" si="346">SUM(F11077:H11077)</f>
        <v>183218.16999999998</v>
      </c>
      <c r="J11077" s="177" t="str">
        <f t="shared" ref="J11077:J11140" si="347">IF(OR(YEAR(E11077)&gt; 1920, ISBLANK(E11077)), "Date &gt; 1920", "Sketchy date")</f>
        <v>Date &gt; 1920</v>
      </c>
    </row>
    <row r="11078" spans="1:10" x14ac:dyDescent="0.3">
      <c r="A11078" s="178" t="s">
        <v>3372</v>
      </c>
      <c r="B11078" s="178" t="s">
        <v>107</v>
      </c>
      <c r="C11078" s="178" t="s">
        <v>1360</v>
      </c>
      <c r="D11078" s="178" t="s">
        <v>9741</v>
      </c>
      <c r="E11078" s="179">
        <v>34751</v>
      </c>
      <c r="F11078" s="180">
        <v>79631.44</v>
      </c>
      <c r="G11078" s="180">
        <v>0</v>
      </c>
      <c r="H11078" s="180">
        <v>29070.13</v>
      </c>
      <c r="I11078" s="180">
        <f t="shared" si="346"/>
        <v>108701.57</v>
      </c>
      <c r="J11078" s="177" t="str">
        <f t="shared" si="347"/>
        <v>Date &gt; 1920</v>
      </c>
    </row>
    <row r="11079" spans="1:10" x14ac:dyDescent="0.3">
      <c r="A11079" s="178" t="s">
        <v>3372</v>
      </c>
      <c r="B11079" s="178" t="s">
        <v>107</v>
      </c>
      <c r="C11079" s="178" t="s">
        <v>1360</v>
      </c>
      <c r="D11079" s="178" t="s">
        <v>9741</v>
      </c>
      <c r="E11079" s="179">
        <v>35864</v>
      </c>
      <c r="F11079" s="180">
        <v>245857.93</v>
      </c>
      <c r="G11079" s="180">
        <v>0</v>
      </c>
      <c r="H11079" s="180">
        <v>28562.36</v>
      </c>
      <c r="I11079" s="180">
        <f t="shared" si="346"/>
        <v>274420.28999999998</v>
      </c>
      <c r="J11079" s="177" t="str">
        <f t="shared" si="347"/>
        <v>Date &gt; 1920</v>
      </c>
    </row>
    <row r="11080" spans="1:10" x14ac:dyDescent="0.3">
      <c r="A11080" s="178" t="s">
        <v>3372</v>
      </c>
      <c r="B11080" s="178" t="s">
        <v>107</v>
      </c>
      <c r="C11080" s="178" t="s">
        <v>1360</v>
      </c>
      <c r="D11080" s="178" t="s">
        <v>9741</v>
      </c>
      <c r="E11080" s="179">
        <v>35864</v>
      </c>
      <c r="F11080" s="180">
        <v>9363.07</v>
      </c>
      <c r="G11080" s="180">
        <v>0</v>
      </c>
      <c r="H11080" s="180">
        <v>0</v>
      </c>
      <c r="I11080" s="180">
        <f t="shared" si="346"/>
        <v>9363.07</v>
      </c>
      <c r="J11080" s="177" t="str">
        <f t="shared" si="347"/>
        <v>Date &gt; 1920</v>
      </c>
    </row>
    <row r="11081" spans="1:10" x14ac:dyDescent="0.3">
      <c r="A11081" s="178" t="s">
        <v>3372</v>
      </c>
      <c r="B11081" s="178" t="s">
        <v>107</v>
      </c>
      <c r="C11081" s="178" t="s">
        <v>1360</v>
      </c>
      <c r="D11081" s="178" t="s">
        <v>9742</v>
      </c>
      <c r="E11081" s="179">
        <v>34129</v>
      </c>
      <c r="F11081" s="180">
        <v>0</v>
      </c>
      <c r="G11081" s="180">
        <v>44853.55</v>
      </c>
      <c r="H11081" s="180">
        <v>22426.78</v>
      </c>
      <c r="I11081" s="180">
        <f t="shared" si="346"/>
        <v>67280.33</v>
      </c>
      <c r="J11081" s="177" t="str">
        <f t="shared" si="347"/>
        <v>Date &gt; 1920</v>
      </c>
    </row>
    <row r="11082" spans="1:10" x14ac:dyDescent="0.3">
      <c r="A11082" s="178" t="s">
        <v>3372</v>
      </c>
      <c r="B11082" s="178" t="s">
        <v>107</v>
      </c>
      <c r="C11082" s="178" t="s">
        <v>1360</v>
      </c>
      <c r="D11082" s="178" t="s">
        <v>9742</v>
      </c>
      <c r="E11082" s="179">
        <v>34150</v>
      </c>
      <c r="F11082" s="180">
        <v>0</v>
      </c>
      <c r="G11082" s="180">
        <v>1733.17</v>
      </c>
      <c r="H11082" s="180">
        <v>866.58</v>
      </c>
      <c r="I11082" s="180">
        <f t="shared" si="346"/>
        <v>2599.75</v>
      </c>
      <c r="J11082" s="177" t="str">
        <f t="shared" si="347"/>
        <v>Date &gt; 1920</v>
      </c>
    </row>
    <row r="11083" spans="1:10" x14ac:dyDescent="0.3">
      <c r="A11083" s="178" t="s">
        <v>3372</v>
      </c>
      <c r="B11083" s="178" t="s">
        <v>107</v>
      </c>
      <c r="C11083" s="178" t="s">
        <v>1360</v>
      </c>
      <c r="D11083" s="178" t="s">
        <v>9742</v>
      </c>
      <c r="E11083" s="179">
        <v>36271</v>
      </c>
      <c r="F11083" s="180">
        <v>0</v>
      </c>
      <c r="G11083" s="180">
        <v>10796.7</v>
      </c>
      <c r="H11083" s="180">
        <v>5398.33</v>
      </c>
      <c r="I11083" s="180">
        <f t="shared" si="346"/>
        <v>16195.03</v>
      </c>
      <c r="J11083" s="177" t="str">
        <f t="shared" si="347"/>
        <v>Date &gt; 1920</v>
      </c>
    </row>
    <row r="11084" spans="1:10" x14ac:dyDescent="0.3">
      <c r="A11084" s="178" t="s">
        <v>3372</v>
      </c>
      <c r="B11084" s="178" t="s">
        <v>107</v>
      </c>
      <c r="C11084" s="178" t="s">
        <v>1360</v>
      </c>
      <c r="D11084" s="178" t="s">
        <v>9743</v>
      </c>
      <c r="E11084" s="179">
        <v>35355</v>
      </c>
      <c r="F11084" s="180">
        <v>0</v>
      </c>
      <c r="G11084" s="180">
        <v>87135.07</v>
      </c>
      <c r="H11084" s="180">
        <v>43567.53</v>
      </c>
      <c r="I11084" s="180">
        <f t="shared" si="346"/>
        <v>130702.6</v>
      </c>
      <c r="J11084" s="177" t="str">
        <f t="shared" si="347"/>
        <v>Date &gt; 1920</v>
      </c>
    </row>
    <row r="11085" spans="1:10" x14ac:dyDescent="0.3">
      <c r="A11085" s="178" t="s">
        <v>3372</v>
      </c>
      <c r="B11085" s="178" t="s">
        <v>107</v>
      </c>
      <c r="C11085" s="178" t="s">
        <v>1360</v>
      </c>
      <c r="D11085" s="178" t="s">
        <v>9744</v>
      </c>
      <c r="E11085" s="179">
        <v>36439</v>
      </c>
      <c r="F11085" s="180">
        <v>0</v>
      </c>
      <c r="G11085" s="180">
        <v>53825.440000000002</v>
      </c>
      <c r="H11085" s="180">
        <v>46030.87</v>
      </c>
      <c r="I11085" s="180">
        <f t="shared" si="346"/>
        <v>99856.31</v>
      </c>
      <c r="J11085" s="177" t="str">
        <f t="shared" si="347"/>
        <v>Date &gt; 1920</v>
      </c>
    </row>
    <row r="11086" spans="1:10" x14ac:dyDescent="0.3">
      <c r="A11086" s="178" t="s">
        <v>3372</v>
      </c>
      <c r="B11086" s="178" t="s">
        <v>107</v>
      </c>
      <c r="C11086" s="178" t="s">
        <v>1360</v>
      </c>
      <c r="D11086" s="178" t="s">
        <v>9744</v>
      </c>
      <c r="E11086" s="179">
        <v>36468</v>
      </c>
      <c r="F11086" s="180">
        <v>0</v>
      </c>
      <c r="G11086" s="180">
        <v>54584.43</v>
      </c>
      <c r="H11086" s="180">
        <v>46679.9</v>
      </c>
      <c r="I11086" s="180">
        <f t="shared" si="346"/>
        <v>101264.33</v>
      </c>
      <c r="J11086" s="177" t="str">
        <f t="shared" si="347"/>
        <v>Date &gt; 1920</v>
      </c>
    </row>
    <row r="11087" spans="1:10" x14ac:dyDescent="0.3">
      <c r="A11087" s="178" t="s">
        <v>3372</v>
      </c>
      <c r="B11087" s="178" t="s">
        <v>107</v>
      </c>
      <c r="C11087" s="178" t="s">
        <v>1360</v>
      </c>
      <c r="D11087" s="178" t="s">
        <v>9744</v>
      </c>
      <c r="E11087" s="179">
        <v>36502</v>
      </c>
      <c r="F11087" s="180">
        <v>0</v>
      </c>
      <c r="G11087" s="180">
        <v>37460</v>
      </c>
      <c r="H11087" s="180">
        <v>32035.35</v>
      </c>
      <c r="I11087" s="180">
        <f t="shared" si="346"/>
        <v>69495.350000000006</v>
      </c>
      <c r="J11087" s="177" t="str">
        <f t="shared" si="347"/>
        <v>Date &gt; 1920</v>
      </c>
    </row>
    <row r="11088" spans="1:10" x14ac:dyDescent="0.3">
      <c r="A11088" s="178" t="s">
        <v>3372</v>
      </c>
      <c r="B11088" s="178" t="s">
        <v>107</v>
      </c>
      <c r="C11088" s="178" t="s">
        <v>1360</v>
      </c>
      <c r="D11088" s="178" t="s">
        <v>9744</v>
      </c>
      <c r="E11088" s="179">
        <v>36536</v>
      </c>
      <c r="F11088" s="180">
        <v>0</v>
      </c>
      <c r="G11088" s="180">
        <v>97473.07</v>
      </c>
      <c r="H11088" s="180">
        <v>83183.72</v>
      </c>
      <c r="I11088" s="180">
        <f t="shared" si="346"/>
        <v>180656.79</v>
      </c>
      <c r="J11088" s="177" t="str">
        <f t="shared" si="347"/>
        <v>Date &gt; 1920</v>
      </c>
    </row>
    <row r="11089" spans="1:10" x14ac:dyDescent="0.3">
      <c r="A11089" s="178" t="s">
        <v>3372</v>
      </c>
      <c r="B11089" s="178" t="s">
        <v>107</v>
      </c>
      <c r="C11089" s="178" t="s">
        <v>1360</v>
      </c>
      <c r="D11089" s="178" t="s">
        <v>9744</v>
      </c>
      <c r="E11089" s="179">
        <v>36572</v>
      </c>
      <c r="F11089" s="180">
        <v>0</v>
      </c>
      <c r="G11089" s="180">
        <v>25806.720000000001</v>
      </c>
      <c r="H11089" s="180">
        <v>21993.82</v>
      </c>
      <c r="I11089" s="180">
        <f t="shared" si="346"/>
        <v>47800.54</v>
      </c>
      <c r="J11089" s="177" t="str">
        <f t="shared" si="347"/>
        <v>Date &gt; 1920</v>
      </c>
    </row>
    <row r="11090" spans="1:10" x14ac:dyDescent="0.3">
      <c r="A11090" s="178" t="s">
        <v>3372</v>
      </c>
      <c r="B11090" s="178" t="s">
        <v>107</v>
      </c>
      <c r="C11090" s="178" t="s">
        <v>1360</v>
      </c>
      <c r="D11090" s="178" t="s">
        <v>9744</v>
      </c>
      <c r="E11090" s="179">
        <v>36587</v>
      </c>
      <c r="F11090" s="180">
        <v>0</v>
      </c>
      <c r="G11090" s="180">
        <v>22326.52</v>
      </c>
      <c r="H11090" s="180">
        <v>19512.43</v>
      </c>
      <c r="I11090" s="180">
        <f t="shared" si="346"/>
        <v>41838.949999999997</v>
      </c>
      <c r="J11090" s="177" t="str">
        <f t="shared" si="347"/>
        <v>Date &gt; 1920</v>
      </c>
    </row>
    <row r="11091" spans="1:10" x14ac:dyDescent="0.3">
      <c r="A11091" s="178" t="s">
        <v>3372</v>
      </c>
      <c r="B11091" s="178" t="s">
        <v>107</v>
      </c>
      <c r="C11091" s="178" t="s">
        <v>1360</v>
      </c>
      <c r="D11091" s="178" t="s">
        <v>9744</v>
      </c>
      <c r="E11091" s="179">
        <v>36614</v>
      </c>
      <c r="F11091" s="180">
        <v>0</v>
      </c>
      <c r="G11091" s="180">
        <v>1486.69</v>
      </c>
      <c r="H11091" s="180">
        <v>1271.4100000000001</v>
      </c>
      <c r="I11091" s="180">
        <f t="shared" si="346"/>
        <v>2758.1000000000004</v>
      </c>
      <c r="J11091" s="177" t="str">
        <f t="shared" si="347"/>
        <v>Date &gt; 1920</v>
      </c>
    </row>
    <row r="11092" spans="1:10" x14ac:dyDescent="0.3">
      <c r="A11092" s="178" t="s">
        <v>3372</v>
      </c>
      <c r="B11092" s="178" t="s">
        <v>107</v>
      </c>
      <c r="C11092" s="178" t="s">
        <v>1360</v>
      </c>
      <c r="D11092" s="178" t="s">
        <v>9744</v>
      </c>
      <c r="E11092" s="179">
        <v>36679</v>
      </c>
      <c r="F11092" s="180">
        <v>0</v>
      </c>
      <c r="G11092" s="180">
        <v>4160.5200000000004</v>
      </c>
      <c r="H11092" s="180">
        <v>3060.5</v>
      </c>
      <c r="I11092" s="180">
        <f t="shared" si="346"/>
        <v>7221.02</v>
      </c>
      <c r="J11092" s="177" t="str">
        <f t="shared" si="347"/>
        <v>Date &gt; 1920</v>
      </c>
    </row>
    <row r="11093" spans="1:10" x14ac:dyDescent="0.3">
      <c r="A11093" s="178" t="s">
        <v>3372</v>
      </c>
      <c r="B11093" s="178" t="s">
        <v>107</v>
      </c>
      <c r="C11093" s="178" t="s">
        <v>1360</v>
      </c>
      <c r="D11093" s="178" t="s">
        <v>9745</v>
      </c>
      <c r="E11093" s="179">
        <v>36383</v>
      </c>
      <c r="F11093" s="180">
        <v>70674</v>
      </c>
      <c r="G11093" s="180">
        <v>41826.29</v>
      </c>
      <c r="H11093" s="180">
        <v>47330.96</v>
      </c>
      <c r="I11093" s="180">
        <f t="shared" si="346"/>
        <v>159831.25</v>
      </c>
      <c r="J11093" s="177" t="str">
        <f t="shared" si="347"/>
        <v>Date &gt; 1920</v>
      </c>
    </row>
    <row r="11094" spans="1:10" x14ac:dyDescent="0.3">
      <c r="A11094" s="178" t="s">
        <v>3372</v>
      </c>
      <c r="B11094" s="178" t="s">
        <v>107</v>
      </c>
      <c r="C11094" s="178" t="s">
        <v>1360</v>
      </c>
      <c r="D11094" s="178" t="s">
        <v>9745</v>
      </c>
      <c r="E11094" s="179">
        <v>36419</v>
      </c>
      <c r="F11094" s="180">
        <v>113002</v>
      </c>
      <c r="G11094" s="180">
        <v>54614.43</v>
      </c>
      <c r="H11094" s="180">
        <v>62852</v>
      </c>
      <c r="I11094" s="180">
        <f t="shared" si="346"/>
        <v>230468.43</v>
      </c>
      <c r="J11094" s="177" t="str">
        <f t="shared" si="347"/>
        <v>Date &gt; 1920</v>
      </c>
    </row>
    <row r="11095" spans="1:10" x14ac:dyDescent="0.3">
      <c r="A11095" s="178" t="s">
        <v>3372</v>
      </c>
      <c r="B11095" s="178" t="s">
        <v>107</v>
      </c>
      <c r="C11095" s="178" t="s">
        <v>1360</v>
      </c>
      <c r="D11095" s="178" t="s">
        <v>9745</v>
      </c>
      <c r="E11095" s="179">
        <v>36439</v>
      </c>
      <c r="F11095" s="180">
        <v>148681</v>
      </c>
      <c r="G11095" s="180">
        <v>50588.9</v>
      </c>
      <c r="H11095" s="180">
        <v>71957.100000000006</v>
      </c>
      <c r="I11095" s="180">
        <f t="shared" si="346"/>
        <v>271227</v>
      </c>
      <c r="J11095" s="177" t="str">
        <f t="shared" si="347"/>
        <v>Date &gt; 1920</v>
      </c>
    </row>
    <row r="11096" spans="1:10" x14ac:dyDescent="0.3">
      <c r="A11096" s="178" t="s">
        <v>3372</v>
      </c>
      <c r="B11096" s="178" t="s">
        <v>107</v>
      </c>
      <c r="C11096" s="178" t="s">
        <v>1360</v>
      </c>
      <c r="D11096" s="178" t="s">
        <v>9745</v>
      </c>
      <c r="E11096" s="179">
        <v>36468</v>
      </c>
      <c r="F11096" s="180">
        <v>106511</v>
      </c>
      <c r="G11096" s="180">
        <v>50047.47</v>
      </c>
      <c r="H11096" s="180">
        <v>64659.34</v>
      </c>
      <c r="I11096" s="180">
        <f t="shared" si="346"/>
        <v>221217.81</v>
      </c>
      <c r="J11096" s="177" t="str">
        <f t="shared" si="347"/>
        <v>Date &gt; 1920</v>
      </c>
    </row>
    <row r="11097" spans="1:10" x14ac:dyDescent="0.3">
      <c r="A11097" s="178" t="s">
        <v>3372</v>
      </c>
      <c r="B11097" s="178" t="s">
        <v>107</v>
      </c>
      <c r="C11097" s="178" t="s">
        <v>1360</v>
      </c>
      <c r="D11097" s="178" t="s">
        <v>9745</v>
      </c>
      <c r="E11097" s="179">
        <v>36489</v>
      </c>
      <c r="F11097" s="180">
        <v>173521</v>
      </c>
      <c r="G11097" s="180">
        <v>55091.64</v>
      </c>
      <c r="H11097" s="180">
        <v>75109.67</v>
      </c>
      <c r="I11097" s="180">
        <f t="shared" si="346"/>
        <v>303722.31</v>
      </c>
      <c r="J11097" s="177" t="str">
        <f t="shared" si="347"/>
        <v>Date &gt; 1920</v>
      </c>
    </row>
    <row r="11098" spans="1:10" x14ac:dyDescent="0.3">
      <c r="A11098" s="178" t="s">
        <v>3372</v>
      </c>
      <c r="B11098" s="178" t="s">
        <v>107</v>
      </c>
      <c r="C11098" s="178" t="s">
        <v>1360</v>
      </c>
      <c r="D11098" s="178" t="s">
        <v>9745</v>
      </c>
      <c r="E11098" s="179">
        <v>36545</v>
      </c>
      <c r="F11098" s="180">
        <v>100382</v>
      </c>
      <c r="G11098" s="180">
        <v>46904.45</v>
      </c>
      <c r="H11098" s="180">
        <v>56505.5</v>
      </c>
      <c r="I11098" s="180">
        <f t="shared" si="346"/>
        <v>203791.95</v>
      </c>
      <c r="J11098" s="177" t="str">
        <f t="shared" si="347"/>
        <v>Date &gt; 1920</v>
      </c>
    </row>
    <row r="11099" spans="1:10" x14ac:dyDescent="0.3">
      <c r="A11099" s="178" t="s">
        <v>3372</v>
      </c>
      <c r="B11099" s="178" t="s">
        <v>107</v>
      </c>
      <c r="C11099" s="178" t="s">
        <v>1360</v>
      </c>
      <c r="D11099" s="178" t="s">
        <v>9745</v>
      </c>
      <c r="E11099" s="179">
        <v>36572</v>
      </c>
      <c r="F11099" s="180">
        <v>13618</v>
      </c>
      <c r="G11099" s="180">
        <v>5839.16</v>
      </c>
      <c r="H11099" s="180">
        <v>8881.23</v>
      </c>
      <c r="I11099" s="180">
        <f t="shared" si="346"/>
        <v>28338.39</v>
      </c>
      <c r="J11099" s="177" t="str">
        <f t="shared" si="347"/>
        <v>Date &gt; 1920</v>
      </c>
    </row>
    <row r="11100" spans="1:10" x14ac:dyDescent="0.3">
      <c r="A11100" s="178" t="s">
        <v>3372</v>
      </c>
      <c r="B11100" s="178" t="s">
        <v>107</v>
      </c>
      <c r="C11100" s="178" t="s">
        <v>1360</v>
      </c>
      <c r="D11100" s="178" t="s">
        <v>9745</v>
      </c>
      <c r="E11100" s="179">
        <v>36614</v>
      </c>
      <c r="F11100" s="180">
        <v>2395</v>
      </c>
      <c r="G11100" s="180">
        <v>6560.23</v>
      </c>
      <c r="H11100" s="180">
        <v>5678.2</v>
      </c>
      <c r="I11100" s="180">
        <f t="shared" si="346"/>
        <v>14633.43</v>
      </c>
      <c r="J11100" s="177" t="str">
        <f t="shared" si="347"/>
        <v>Date &gt; 1920</v>
      </c>
    </row>
    <row r="11101" spans="1:10" x14ac:dyDescent="0.3">
      <c r="A11101" s="178" t="s">
        <v>3372</v>
      </c>
      <c r="B11101" s="178" t="s">
        <v>107</v>
      </c>
      <c r="C11101" s="178" t="s">
        <v>1360</v>
      </c>
      <c r="D11101" s="178" t="s">
        <v>9745</v>
      </c>
      <c r="E11101" s="179">
        <v>36679</v>
      </c>
      <c r="F11101" s="180">
        <v>1276</v>
      </c>
      <c r="G11101" s="180">
        <v>533.89</v>
      </c>
      <c r="H11101" s="180">
        <v>0</v>
      </c>
      <c r="I11101" s="180">
        <f t="shared" si="346"/>
        <v>1809.8899999999999</v>
      </c>
      <c r="J11101" s="177" t="str">
        <f t="shared" si="347"/>
        <v>Date &gt; 1920</v>
      </c>
    </row>
    <row r="11102" spans="1:10" x14ac:dyDescent="0.3">
      <c r="A11102" s="178" t="s">
        <v>3372</v>
      </c>
      <c r="B11102" s="178" t="s">
        <v>107</v>
      </c>
      <c r="C11102" s="178" t="s">
        <v>1360</v>
      </c>
      <c r="D11102" s="178" t="s">
        <v>9745</v>
      </c>
      <c r="E11102" s="179">
        <v>36881</v>
      </c>
      <c r="F11102" s="180">
        <v>23096</v>
      </c>
      <c r="G11102" s="180">
        <v>18309.54</v>
      </c>
      <c r="H11102" s="180">
        <v>0</v>
      </c>
      <c r="I11102" s="180">
        <f t="shared" si="346"/>
        <v>41405.54</v>
      </c>
      <c r="J11102" s="177" t="str">
        <f t="shared" si="347"/>
        <v>Date &gt; 1920</v>
      </c>
    </row>
    <row r="11103" spans="1:10" x14ac:dyDescent="0.3">
      <c r="A11103" s="178" t="s">
        <v>3372</v>
      </c>
      <c r="B11103" s="178" t="s">
        <v>107</v>
      </c>
      <c r="C11103" s="178" t="s">
        <v>1360</v>
      </c>
      <c r="D11103" s="178" t="s">
        <v>9745</v>
      </c>
      <c r="E11103" s="179">
        <v>37040</v>
      </c>
      <c r="F11103" s="180">
        <v>6695</v>
      </c>
      <c r="G11103" s="180">
        <v>0</v>
      </c>
      <c r="H11103" s="180">
        <v>0</v>
      </c>
      <c r="I11103" s="180">
        <f t="shared" si="346"/>
        <v>6695</v>
      </c>
      <c r="J11103" s="177" t="str">
        <f t="shared" si="347"/>
        <v>Date &gt; 1920</v>
      </c>
    </row>
    <row r="11104" spans="1:10" x14ac:dyDescent="0.3">
      <c r="A11104" s="178" t="s">
        <v>3372</v>
      </c>
      <c r="B11104" s="178" t="s">
        <v>107</v>
      </c>
      <c r="C11104" s="178" t="s">
        <v>1360</v>
      </c>
      <c r="D11104" s="178" t="s">
        <v>9745</v>
      </c>
      <c r="E11104" s="179">
        <v>37293</v>
      </c>
      <c r="F11104" s="180">
        <v>9850</v>
      </c>
      <c r="G11104" s="180">
        <v>0</v>
      </c>
      <c r="H11104" s="180">
        <v>0</v>
      </c>
      <c r="I11104" s="180">
        <f t="shared" si="346"/>
        <v>9850</v>
      </c>
      <c r="J11104" s="177" t="str">
        <f t="shared" si="347"/>
        <v>Date &gt; 1920</v>
      </c>
    </row>
    <row r="11105" spans="1:10" x14ac:dyDescent="0.3">
      <c r="A11105" s="178" t="s">
        <v>3372</v>
      </c>
      <c r="B11105" s="178" t="s">
        <v>107</v>
      </c>
      <c r="C11105" s="178" t="s">
        <v>1360</v>
      </c>
      <c r="D11105" s="178" t="s">
        <v>9745</v>
      </c>
      <c r="E11105" s="179">
        <v>37293</v>
      </c>
      <c r="F11105" s="180">
        <v>0</v>
      </c>
      <c r="G11105" s="180">
        <v>0</v>
      </c>
      <c r="H11105" s="180">
        <v>78832.210000000006</v>
      </c>
      <c r="I11105" s="180">
        <f t="shared" si="346"/>
        <v>78832.210000000006</v>
      </c>
      <c r="J11105" s="177" t="str">
        <f t="shared" si="347"/>
        <v>Date &gt; 1920</v>
      </c>
    </row>
    <row r="11106" spans="1:10" x14ac:dyDescent="0.3">
      <c r="A11106" s="178" t="s">
        <v>3372</v>
      </c>
      <c r="B11106" s="178" t="s">
        <v>107</v>
      </c>
      <c r="C11106" s="178" t="s">
        <v>1360</v>
      </c>
      <c r="D11106" s="178" t="s">
        <v>9746</v>
      </c>
      <c r="E11106" s="179">
        <v>37194</v>
      </c>
      <c r="F11106" s="180">
        <v>0</v>
      </c>
      <c r="G11106" s="180">
        <v>7162.75</v>
      </c>
      <c r="H11106" s="180">
        <v>7162.75</v>
      </c>
      <c r="I11106" s="180">
        <f t="shared" si="346"/>
        <v>14325.5</v>
      </c>
      <c r="J11106" s="177" t="str">
        <f t="shared" si="347"/>
        <v>Date &gt; 1920</v>
      </c>
    </row>
    <row r="11107" spans="1:10" x14ac:dyDescent="0.3">
      <c r="A11107" s="178" t="s">
        <v>3372</v>
      </c>
      <c r="B11107" s="178" t="s">
        <v>107</v>
      </c>
      <c r="C11107" s="178" t="s">
        <v>1360</v>
      </c>
      <c r="D11107" s="178" t="s">
        <v>9747</v>
      </c>
      <c r="E11107" s="179">
        <v>36952</v>
      </c>
      <c r="F11107" s="180">
        <v>0</v>
      </c>
      <c r="G11107" s="180">
        <v>4109.5200000000004</v>
      </c>
      <c r="H11107" s="180">
        <v>2739.68</v>
      </c>
      <c r="I11107" s="180">
        <f t="shared" si="346"/>
        <v>6849.2000000000007</v>
      </c>
      <c r="J11107" s="177" t="str">
        <f t="shared" si="347"/>
        <v>Date &gt; 1920</v>
      </c>
    </row>
    <row r="11108" spans="1:10" x14ac:dyDescent="0.3">
      <c r="A11108" s="178" t="s">
        <v>3372</v>
      </c>
      <c r="B11108" s="178" t="s">
        <v>107</v>
      </c>
      <c r="C11108" s="178" t="s">
        <v>1360</v>
      </c>
      <c r="D11108" s="178" t="s">
        <v>9748</v>
      </c>
      <c r="E11108" s="179">
        <v>37264</v>
      </c>
      <c r="F11108" s="180">
        <v>148551</v>
      </c>
      <c r="G11108" s="180">
        <v>0</v>
      </c>
      <c r="H11108" s="180">
        <v>16505.96</v>
      </c>
      <c r="I11108" s="180">
        <f t="shared" si="346"/>
        <v>165056.95999999999</v>
      </c>
      <c r="J11108" s="177" t="str">
        <f t="shared" si="347"/>
        <v>Date &gt; 1920</v>
      </c>
    </row>
    <row r="11109" spans="1:10" x14ac:dyDescent="0.3">
      <c r="A11109" s="178" t="s">
        <v>3372</v>
      </c>
      <c r="B11109" s="178" t="s">
        <v>107</v>
      </c>
      <c r="C11109" s="178" t="s">
        <v>1360</v>
      </c>
      <c r="D11109" s="178" t="s">
        <v>9749</v>
      </c>
      <c r="E11109" s="179">
        <v>38421</v>
      </c>
      <c r="F11109" s="180">
        <v>182738</v>
      </c>
      <c r="G11109" s="180">
        <v>0</v>
      </c>
      <c r="H11109" s="180">
        <v>14207</v>
      </c>
      <c r="I11109" s="180">
        <f t="shared" si="346"/>
        <v>196945</v>
      </c>
      <c r="J11109" s="177" t="str">
        <f t="shared" si="347"/>
        <v>Date &gt; 1920</v>
      </c>
    </row>
    <row r="11110" spans="1:10" x14ac:dyDescent="0.3">
      <c r="A11110" s="178" t="s">
        <v>3372</v>
      </c>
      <c r="B11110" s="178" t="s">
        <v>107</v>
      </c>
      <c r="C11110" s="178" t="s">
        <v>1360</v>
      </c>
      <c r="D11110" s="178" t="s">
        <v>9749</v>
      </c>
      <c r="E11110" s="179">
        <v>38986</v>
      </c>
      <c r="F11110" s="180">
        <v>13856</v>
      </c>
      <c r="G11110" s="180">
        <v>302.69</v>
      </c>
      <c r="H11110" s="180">
        <v>0</v>
      </c>
      <c r="I11110" s="180">
        <f t="shared" si="346"/>
        <v>14158.69</v>
      </c>
      <c r="J11110" s="177" t="str">
        <f t="shared" si="347"/>
        <v>Date &gt; 1920</v>
      </c>
    </row>
    <row r="11111" spans="1:10" x14ac:dyDescent="0.3">
      <c r="A11111" s="178" t="s">
        <v>3372</v>
      </c>
      <c r="B11111" s="178" t="s">
        <v>107</v>
      </c>
      <c r="C11111" s="178" t="s">
        <v>1360</v>
      </c>
      <c r="D11111" s="178" t="s">
        <v>9749</v>
      </c>
      <c r="E11111" s="179">
        <v>39260</v>
      </c>
      <c r="F11111" s="180">
        <v>36573</v>
      </c>
      <c r="G11111" s="180">
        <v>104.3</v>
      </c>
      <c r="H11111" s="180">
        <v>0</v>
      </c>
      <c r="I11111" s="180">
        <f t="shared" si="346"/>
        <v>36677.300000000003</v>
      </c>
      <c r="J11111" s="177" t="str">
        <f t="shared" si="347"/>
        <v>Date &gt; 1920</v>
      </c>
    </row>
    <row r="11112" spans="1:10" x14ac:dyDescent="0.3">
      <c r="A11112" s="178" t="s">
        <v>3372</v>
      </c>
      <c r="B11112" s="178" t="s">
        <v>107</v>
      </c>
      <c r="C11112" s="178" t="s">
        <v>1360</v>
      </c>
      <c r="D11112" s="178" t="s">
        <v>9750</v>
      </c>
      <c r="E11112" s="179">
        <v>38986</v>
      </c>
      <c r="F11112" s="180">
        <v>173860</v>
      </c>
      <c r="G11112" s="180">
        <v>0</v>
      </c>
      <c r="H11112" s="180">
        <v>9150.82</v>
      </c>
      <c r="I11112" s="180">
        <f t="shared" si="346"/>
        <v>183010.82</v>
      </c>
      <c r="J11112" s="177" t="str">
        <f t="shared" si="347"/>
        <v>Date &gt; 1920</v>
      </c>
    </row>
    <row r="11113" spans="1:10" x14ac:dyDescent="0.3">
      <c r="A11113" s="178" t="s">
        <v>3372</v>
      </c>
      <c r="B11113" s="178" t="s">
        <v>107</v>
      </c>
      <c r="C11113" s="178" t="s">
        <v>1360</v>
      </c>
      <c r="D11113" s="178" t="s">
        <v>9750</v>
      </c>
      <c r="E11113" s="179">
        <v>39301</v>
      </c>
      <c r="F11113" s="180">
        <v>13017</v>
      </c>
      <c r="G11113" s="180">
        <v>0</v>
      </c>
      <c r="H11113" s="180">
        <v>1212</v>
      </c>
      <c r="I11113" s="180">
        <f t="shared" si="346"/>
        <v>14229</v>
      </c>
      <c r="J11113" s="177" t="str">
        <f t="shared" si="347"/>
        <v>Date &gt; 1920</v>
      </c>
    </row>
    <row r="11114" spans="1:10" x14ac:dyDescent="0.3">
      <c r="A11114" s="178" t="s">
        <v>3372</v>
      </c>
      <c r="B11114" s="178" t="s">
        <v>107</v>
      </c>
      <c r="C11114" s="178" t="s">
        <v>1360</v>
      </c>
      <c r="D11114" s="178" t="s">
        <v>9750</v>
      </c>
      <c r="E11114" s="179">
        <v>39435</v>
      </c>
      <c r="F11114" s="180">
        <v>10000</v>
      </c>
      <c r="G11114" s="180">
        <v>0</v>
      </c>
      <c r="H11114" s="180">
        <v>0</v>
      </c>
      <c r="I11114" s="180">
        <f t="shared" si="346"/>
        <v>10000</v>
      </c>
      <c r="J11114" s="177" t="str">
        <f t="shared" si="347"/>
        <v>Date &gt; 1920</v>
      </c>
    </row>
    <row r="11115" spans="1:10" x14ac:dyDescent="0.3">
      <c r="A11115" s="178" t="s">
        <v>3372</v>
      </c>
      <c r="B11115" s="178" t="s">
        <v>107</v>
      </c>
      <c r="C11115" s="178" t="s">
        <v>1360</v>
      </c>
      <c r="D11115" s="178" t="s">
        <v>9751</v>
      </c>
      <c r="E11115" s="179">
        <v>39337</v>
      </c>
      <c r="F11115" s="180">
        <v>292100</v>
      </c>
      <c r="G11115" s="180">
        <v>0</v>
      </c>
      <c r="H11115" s="180">
        <v>15900</v>
      </c>
      <c r="I11115" s="180">
        <f t="shared" si="346"/>
        <v>308000</v>
      </c>
      <c r="J11115" s="177" t="str">
        <f t="shared" si="347"/>
        <v>Date &gt; 1920</v>
      </c>
    </row>
    <row r="11116" spans="1:10" x14ac:dyDescent="0.3">
      <c r="A11116" s="178" t="s">
        <v>3372</v>
      </c>
      <c r="B11116" s="178" t="s">
        <v>107</v>
      </c>
      <c r="C11116" s="178" t="s">
        <v>1360</v>
      </c>
      <c r="D11116" s="178" t="s">
        <v>9751</v>
      </c>
      <c r="E11116" s="179">
        <v>39700</v>
      </c>
      <c r="F11116" s="180">
        <v>10000</v>
      </c>
      <c r="G11116" s="180">
        <v>0</v>
      </c>
      <c r="H11116" s="180">
        <v>339.58</v>
      </c>
      <c r="I11116" s="180">
        <f t="shared" si="346"/>
        <v>10339.58</v>
      </c>
      <c r="J11116" s="177" t="str">
        <f t="shared" si="347"/>
        <v>Date &gt; 1920</v>
      </c>
    </row>
    <row r="11117" spans="1:10" x14ac:dyDescent="0.3">
      <c r="A11117" s="178" t="s">
        <v>3372</v>
      </c>
      <c r="B11117" s="178" t="s">
        <v>107</v>
      </c>
      <c r="C11117" s="178" t="s">
        <v>1360</v>
      </c>
      <c r="D11117" s="178" t="s">
        <v>9751</v>
      </c>
      <c r="E11117" s="179">
        <v>39700</v>
      </c>
      <c r="F11117" s="180">
        <v>6452</v>
      </c>
      <c r="G11117" s="180">
        <v>0</v>
      </c>
      <c r="H11117" s="180">
        <v>0</v>
      </c>
      <c r="I11117" s="180">
        <f t="shared" si="346"/>
        <v>6452</v>
      </c>
      <c r="J11117" s="177" t="str">
        <f t="shared" si="347"/>
        <v>Date &gt; 1920</v>
      </c>
    </row>
    <row r="11118" spans="1:10" x14ac:dyDescent="0.3">
      <c r="A11118" s="178" t="s">
        <v>3372</v>
      </c>
      <c r="B11118" s="178" t="s">
        <v>107</v>
      </c>
      <c r="C11118" s="178" t="s">
        <v>1360</v>
      </c>
      <c r="D11118" s="178" t="s">
        <v>9752</v>
      </c>
      <c r="E11118" s="179">
        <v>39583</v>
      </c>
      <c r="F11118" s="180">
        <v>19095</v>
      </c>
      <c r="G11118" s="180">
        <v>0</v>
      </c>
      <c r="H11118" s="180">
        <v>1005</v>
      </c>
      <c r="I11118" s="180">
        <f t="shared" si="346"/>
        <v>20100</v>
      </c>
      <c r="J11118" s="177" t="str">
        <f t="shared" si="347"/>
        <v>Date &gt; 1920</v>
      </c>
    </row>
    <row r="11119" spans="1:10" x14ac:dyDescent="0.3">
      <c r="A11119" s="178" t="s">
        <v>3372</v>
      </c>
      <c r="B11119" s="178" t="s">
        <v>107</v>
      </c>
      <c r="C11119" s="178" t="s">
        <v>1360</v>
      </c>
      <c r="D11119" s="178" t="s">
        <v>9752</v>
      </c>
      <c r="E11119" s="179">
        <v>40371</v>
      </c>
      <c r="F11119" s="180">
        <v>9405</v>
      </c>
      <c r="G11119" s="180">
        <v>0</v>
      </c>
      <c r="H11119" s="180">
        <v>495</v>
      </c>
      <c r="I11119" s="180">
        <f t="shared" si="346"/>
        <v>9900</v>
      </c>
      <c r="J11119" s="177" t="str">
        <f t="shared" si="347"/>
        <v>Date &gt; 1920</v>
      </c>
    </row>
    <row r="11120" spans="1:10" x14ac:dyDescent="0.3">
      <c r="A11120" s="178" t="s">
        <v>3372</v>
      </c>
      <c r="B11120" s="178" t="s">
        <v>107</v>
      </c>
      <c r="C11120" s="178" t="s">
        <v>1360</v>
      </c>
      <c r="D11120" s="178" t="s">
        <v>9753</v>
      </c>
      <c r="E11120" s="179">
        <v>39785</v>
      </c>
      <c r="F11120" s="180">
        <v>47189</v>
      </c>
      <c r="G11120" s="180">
        <v>0</v>
      </c>
      <c r="H11120" s="180">
        <v>2484.3000000000002</v>
      </c>
      <c r="I11120" s="180">
        <f t="shared" si="346"/>
        <v>49673.3</v>
      </c>
      <c r="J11120" s="177" t="str">
        <f t="shared" si="347"/>
        <v>Date &gt; 1920</v>
      </c>
    </row>
    <row r="11121" spans="1:10" x14ac:dyDescent="0.3">
      <c r="A11121" s="178" t="s">
        <v>3372</v>
      </c>
      <c r="B11121" s="178" t="s">
        <v>107</v>
      </c>
      <c r="C11121" s="178" t="s">
        <v>1360</v>
      </c>
      <c r="D11121" s="178" t="s">
        <v>9753</v>
      </c>
      <c r="E11121" s="179">
        <v>39912</v>
      </c>
      <c r="F11121" s="180">
        <v>3317</v>
      </c>
      <c r="G11121" s="180">
        <v>0</v>
      </c>
      <c r="H11121" s="180">
        <v>175.13</v>
      </c>
      <c r="I11121" s="180">
        <f t="shared" si="346"/>
        <v>3492.13</v>
      </c>
      <c r="J11121" s="177" t="str">
        <f t="shared" si="347"/>
        <v>Date &gt; 1920</v>
      </c>
    </row>
    <row r="11122" spans="1:10" x14ac:dyDescent="0.3">
      <c r="A11122" s="178" t="s">
        <v>3372</v>
      </c>
      <c r="B11122" s="178" t="s">
        <v>107</v>
      </c>
      <c r="C11122" s="178" t="s">
        <v>1360</v>
      </c>
      <c r="D11122" s="178" t="s">
        <v>9753</v>
      </c>
      <c r="E11122" s="179">
        <v>40147</v>
      </c>
      <c r="F11122" s="180">
        <v>20434</v>
      </c>
      <c r="G11122" s="180">
        <v>0</v>
      </c>
      <c r="H11122" s="180">
        <v>1600.57</v>
      </c>
      <c r="I11122" s="180">
        <f t="shared" si="346"/>
        <v>22034.57</v>
      </c>
      <c r="J11122" s="177" t="str">
        <f t="shared" si="347"/>
        <v>Date &gt; 1920</v>
      </c>
    </row>
    <row r="11123" spans="1:10" x14ac:dyDescent="0.3">
      <c r="A11123" s="178" t="s">
        <v>3372</v>
      </c>
      <c r="B11123" s="178" t="s">
        <v>107</v>
      </c>
      <c r="C11123" s="178" t="s">
        <v>1360</v>
      </c>
      <c r="D11123" s="178" t="s">
        <v>9753</v>
      </c>
      <c r="E11123" s="179">
        <v>40245</v>
      </c>
      <c r="F11123" s="180">
        <v>10000</v>
      </c>
      <c r="G11123" s="180">
        <v>0</v>
      </c>
      <c r="H11123" s="180">
        <v>0</v>
      </c>
      <c r="I11123" s="180">
        <f t="shared" si="346"/>
        <v>10000</v>
      </c>
      <c r="J11123" s="177" t="str">
        <f t="shared" si="347"/>
        <v>Date &gt; 1920</v>
      </c>
    </row>
    <row r="11124" spans="1:10" x14ac:dyDescent="0.3">
      <c r="A11124" s="178" t="s">
        <v>3372</v>
      </c>
      <c r="B11124" s="178" t="s">
        <v>107</v>
      </c>
      <c r="C11124" s="178" t="s">
        <v>1360</v>
      </c>
      <c r="D11124" s="178" t="s">
        <v>9753</v>
      </c>
      <c r="E11124" s="179">
        <v>40245</v>
      </c>
      <c r="F11124" s="180">
        <v>1912</v>
      </c>
      <c r="G11124" s="180">
        <v>0</v>
      </c>
      <c r="H11124" s="180">
        <v>100.08</v>
      </c>
      <c r="I11124" s="180">
        <f t="shared" si="346"/>
        <v>2012.08</v>
      </c>
      <c r="J11124" s="177" t="str">
        <f t="shared" si="347"/>
        <v>Date &gt; 1920</v>
      </c>
    </row>
    <row r="11125" spans="1:10" x14ac:dyDescent="0.3">
      <c r="A11125" s="178" t="s">
        <v>3372</v>
      </c>
      <c r="B11125" s="178" t="s">
        <v>107</v>
      </c>
      <c r="C11125" s="178" t="s">
        <v>1360</v>
      </c>
      <c r="D11125" s="178" t="s">
        <v>9754</v>
      </c>
      <c r="E11125" s="179">
        <v>40107</v>
      </c>
      <c r="F11125" s="180">
        <v>50800</v>
      </c>
      <c r="G11125" s="180">
        <v>0</v>
      </c>
      <c r="H11125" s="180">
        <v>3200</v>
      </c>
      <c r="I11125" s="180">
        <f t="shared" si="346"/>
        <v>54000</v>
      </c>
      <c r="J11125" s="177" t="str">
        <f t="shared" si="347"/>
        <v>Date &gt; 1920</v>
      </c>
    </row>
    <row r="11126" spans="1:10" x14ac:dyDescent="0.3">
      <c r="A11126" s="178" t="s">
        <v>3372</v>
      </c>
      <c r="B11126" s="178" t="s">
        <v>107</v>
      </c>
      <c r="C11126" s="178" t="s">
        <v>1360</v>
      </c>
      <c r="D11126" s="178" t="s">
        <v>9754</v>
      </c>
      <c r="E11126" s="179">
        <v>40487</v>
      </c>
      <c r="F11126" s="180">
        <v>10000</v>
      </c>
      <c r="G11126" s="180">
        <v>0</v>
      </c>
      <c r="H11126" s="180">
        <v>0</v>
      </c>
      <c r="I11126" s="180">
        <f t="shared" si="346"/>
        <v>10000</v>
      </c>
      <c r="J11126" s="177" t="str">
        <f t="shared" si="347"/>
        <v>Date &gt; 1920</v>
      </c>
    </row>
    <row r="11127" spans="1:10" x14ac:dyDescent="0.3">
      <c r="A11127" s="178" t="s">
        <v>3372</v>
      </c>
      <c r="B11127" s="178" t="s">
        <v>107</v>
      </c>
      <c r="C11127" s="178" t="s">
        <v>1360</v>
      </c>
      <c r="D11127" s="178" t="s">
        <v>9755</v>
      </c>
      <c r="E11127" s="179">
        <v>40136</v>
      </c>
      <c r="F11127" s="180">
        <v>15148</v>
      </c>
      <c r="G11127" s="180">
        <v>0</v>
      </c>
      <c r="H11127" s="180">
        <v>797.57</v>
      </c>
      <c r="I11127" s="180">
        <f t="shared" si="346"/>
        <v>15945.57</v>
      </c>
      <c r="J11127" s="177" t="str">
        <f t="shared" si="347"/>
        <v>Date &gt; 1920</v>
      </c>
    </row>
    <row r="11128" spans="1:10" x14ac:dyDescent="0.3">
      <c r="A11128" s="178" t="s">
        <v>3372</v>
      </c>
      <c r="B11128" s="178" t="s">
        <v>107</v>
      </c>
      <c r="C11128" s="178" t="s">
        <v>1360</v>
      </c>
      <c r="D11128" s="178" t="s">
        <v>9755</v>
      </c>
      <c r="E11128" s="179">
        <v>40214</v>
      </c>
      <c r="F11128" s="180">
        <v>143056</v>
      </c>
      <c r="G11128" s="180">
        <v>0</v>
      </c>
      <c r="H11128" s="180">
        <v>7529.85</v>
      </c>
      <c r="I11128" s="180">
        <f t="shared" si="346"/>
        <v>150585.85</v>
      </c>
      <c r="J11128" s="177" t="str">
        <f t="shared" si="347"/>
        <v>Date &gt; 1920</v>
      </c>
    </row>
    <row r="11129" spans="1:10" x14ac:dyDescent="0.3">
      <c r="A11129" s="178" t="s">
        <v>3372</v>
      </c>
      <c r="B11129" s="178" t="s">
        <v>107</v>
      </c>
      <c r="C11129" s="178" t="s">
        <v>1360</v>
      </c>
      <c r="D11129" s="178" t="s">
        <v>9755</v>
      </c>
      <c r="E11129" s="179">
        <v>40298</v>
      </c>
      <c r="F11129" s="180">
        <v>84551</v>
      </c>
      <c r="G11129" s="180">
        <v>0</v>
      </c>
      <c r="H11129" s="180">
        <v>4449.67</v>
      </c>
      <c r="I11129" s="180">
        <f t="shared" si="346"/>
        <v>89000.67</v>
      </c>
      <c r="J11129" s="177" t="str">
        <f t="shared" si="347"/>
        <v>Date &gt; 1920</v>
      </c>
    </row>
    <row r="11130" spans="1:10" x14ac:dyDescent="0.3">
      <c r="A11130" s="178" t="s">
        <v>3372</v>
      </c>
      <c r="B11130" s="178" t="s">
        <v>107</v>
      </c>
      <c r="C11130" s="178" t="s">
        <v>1360</v>
      </c>
      <c r="D11130" s="178" t="s">
        <v>9755</v>
      </c>
      <c r="E11130" s="179">
        <v>40350</v>
      </c>
      <c r="F11130" s="180">
        <v>108185</v>
      </c>
      <c r="G11130" s="180">
        <v>0</v>
      </c>
      <c r="H11130" s="180">
        <v>6144.97</v>
      </c>
      <c r="I11130" s="180">
        <f t="shared" si="346"/>
        <v>114329.97</v>
      </c>
      <c r="J11130" s="177" t="str">
        <f t="shared" si="347"/>
        <v>Date &gt; 1920</v>
      </c>
    </row>
    <row r="11131" spans="1:10" x14ac:dyDescent="0.3">
      <c r="A11131" s="178" t="s">
        <v>3372</v>
      </c>
      <c r="B11131" s="178" t="s">
        <v>107</v>
      </c>
      <c r="C11131" s="178" t="s">
        <v>1360</v>
      </c>
      <c r="D11131" s="178" t="s">
        <v>9755</v>
      </c>
      <c r="E11131" s="179">
        <v>40651</v>
      </c>
      <c r="F11131" s="180">
        <v>10000</v>
      </c>
      <c r="G11131" s="180">
        <v>0</v>
      </c>
      <c r="H11131" s="180">
        <v>75.819999999999993</v>
      </c>
      <c r="I11131" s="180">
        <f t="shared" si="346"/>
        <v>10075.82</v>
      </c>
      <c r="J11131" s="177" t="str">
        <f t="shared" si="347"/>
        <v>Date &gt; 1920</v>
      </c>
    </row>
    <row r="11132" spans="1:10" x14ac:dyDescent="0.3">
      <c r="A11132" s="178" t="s">
        <v>3372</v>
      </c>
      <c r="B11132" s="178" t="s">
        <v>107</v>
      </c>
      <c r="C11132" s="178" t="s">
        <v>1360</v>
      </c>
      <c r="D11132" s="178" t="s">
        <v>9755</v>
      </c>
      <c r="E11132" s="179">
        <v>40651</v>
      </c>
      <c r="F11132" s="180">
        <v>21809</v>
      </c>
      <c r="G11132" s="180">
        <v>0</v>
      </c>
      <c r="H11132" s="180">
        <v>0</v>
      </c>
      <c r="I11132" s="180">
        <f t="shared" si="346"/>
        <v>21809</v>
      </c>
      <c r="J11132" s="177" t="str">
        <f t="shared" si="347"/>
        <v>Date &gt; 1920</v>
      </c>
    </row>
    <row r="11133" spans="1:10" x14ac:dyDescent="0.3">
      <c r="A11133" s="178" t="s">
        <v>3372</v>
      </c>
      <c r="B11133" s="178" t="s">
        <v>107</v>
      </c>
      <c r="C11133" s="178" t="s">
        <v>1360</v>
      </c>
      <c r="D11133" s="178" t="s">
        <v>9756</v>
      </c>
      <c r="E11133" s="179">
        <v>40466</v>
      </c>
      <c r="F11133" s="180">
        <v>0</v>
      </c>
      <c r="G11133" s="180">
        <v>6666.67</v>
      </c>
      <c r="H11133" s="180">
        <v>7726.04</v>
      </c>
      <c r="I11133" s="180">
        <f t="shared" si="346"/>
        <v>14392.71</v>
      </c>
      <c r="J11133" s="177" t="str">
        <f t="shared" si="347"/>
        <v>Date &gt; 1920</v>
      </c>
    </row>
    <row r="11134" spans="1:10" x14ac:dyDescent="0.3">
      <c r="A11134" s="178" t="s">
        <v>3372</v>
      </c>
      <c r="B11134" s="178" t="s">
        <v>107</v>
      </c>
      <c r="C11134" s="178" t="s">
        <v>1360</v>
      </c>
      <c r="D11134" s="178" t="s">
        <v>9756</v>
      </c>
      <c r="E11134" s="179">
        <v>40466</v>
      </c>
      <c r="F11134" s="180">
        <v>0</v>
      </c>
      <c r="G11134" s="180">
        <v>1059.3800000000001</v>
      </c>
      <c r="H11134" s="180">
        <v>0</v>
      </c>
      <c r="I11134" s="180">
        <f t="shared" si="346"/>
        <v>1059.3800000000001</v>
      </c>
      <c r="J11134" s="177" t="str">
        <f t="shared" si="347"/>
        <v>Date &gt; 1920</v>
      </c>
    </row>
    <row r="11135" spans="1:10" x14ac:dyDescent="0.3">
      <c r="A11135" s="178" t="s">
        <v>3372</v>
      </c>
      <c r="B11135" s="178" t="s">
        <v>107</v>
      </c>
      <c r="C11135" s="178" t="s">
        <v>1360</v>
      </c>
      <c r="D11135" s="178" t="s">
        <v>9756</v>
      </c>
      <c r="E11135" s="179">
        <v>40700</v>
      </c>
      <c r="F11135" s="180">
        <v>0</v>
      </c>
      <c r="G11135" s="180">
        <v>7144.87</v>
      </c>
      <c r="H11135" s="180">
        <v>7144.87</v>
      </c>
      <c r="I11135" s="180">
        <f t="shared" si="346"/>
        <v>14289.74</v>
      </c>
      <c r="J11135" s="177" t="str">
        <f t="shared" si="347"/>
        <v>Date &gt; 1920</v>
      </c>
    </row>
    <row r="11136" spans="1:10" x14ac:dyDescent="0.3">
      <c r="A11136" s="178" t="s">
        <v>3372</v>
      </c>
      <c r="B11136" s="178" t="s">
        <v>107</v>
      </c>
      <c r="C11136" s="178" t="s">
        <v>1360</v>
      </c>
      <c r="D11136" s="178" t="s">
        <v>9757</v>
      </c>
      <c r="E11136" s="179">
        <v>41047</v>
      </c>
      <c r="F11136" s="180">
        <v>76250</v>
      </c>
      <c r="G11136" s="180">
        <v>0</v>
      </c>
      <c r="H11136" s="180">
        <v>4015.19</v>
      </c>
      <c r="I11136" s="180">
        <f t="shared" si="346"/>
        <v>80265.19</v>
      </c>
      <c r="J11136" s="177" t="str">
        <f t="shared" si="347"/>
        <v>Date &gt; 1920</v>
      </c>
    </row>
    <row r="11137" spans="1:10" x14ac:dyDescent="0.3">
      <c r="A11137" s="178" t="s">
        <v>3372</v>
      </c>
      <c r="B11137" s="178" t="s">
        <v>107</v>
      </c>
      <c r="C11137" s="178" t="s">
        <v>1360</v>
      </c>
      <c r="D11137" s="178" t="s">
        <v>9757</v>
      </c>
      <c r="E11137" s="179">
        <v>41290</v>
      </c>
      <c r="F11137" s="180">
        <v>2756</v>
      </c>
      <c r="G11137" s="180">
        <v>0</v>
      </c>
      <c r="H11137" s="180">
        <v>144</v>
      </c>
      <c r="I11137" s="180">
        <f t="shared" si="346"/>
        <v>2900</v>
      </c>
      <c r="J11137" s="177" t="str">
        <f t="shared" si="347"/>
        <v>Date &gt; 1920</v>
      </c>
    </row>
    <row r="11138" spans="1:10" x14ac:dyDescent="0.3">
      <c r="A11138" s="178" t="s">
        <v>3372</v>
      </c>
      <c r="B11138" s="178" t="s">
        <v>107</v>
      </c>
      <c r="C11138" s="178" t="s">
        <v>1360</v>
      </c>
      <c r="D11138" s="178" t="s">
        <v>9758</v>
      </c>
      <c r="E11138" s="179">
        <v>40918</v>
      </c>
      <c r="F11138" s="180">
        <v>0</v>
      </c>
      <c r="G11138" s="180">
        <v>1642.8</v>
      </c>
      <c r="H11138" s="180">
        <v>704.06</v>
      </c>
      <c r="I11138" s="180">
        <f t="shared" si="346"/>
        <v>2346.8599999999997</v>
      </c>
      <c r="J11138" s="177" t="str">
        <f t="shared" si="347"/>
        <v>Date &gt; 1920</v>
      </c>
    </row>
    <row r="11139" spans="1:10" x14ac:dyDescent="0.3">
      <c r="A11139" s="178" t="s">
        <v>3372</v>
      </c>
      <c r="B11139" s="178" t="s">
        <v>107</v>
      </c>
      <c r="C11139" s="178" t="s">
        <v>1360</v>
      </c>
      <c r="D11139" s="178" t="s">
        <v>9759</v>
      </c>
      <c r="E11139" s="179">
        <v>41376</v>
      </c>
      <c r="F11139" s="180">
        <v>45648</v>
      </c>
      <c r="G11139" s="180">
        <v>11676.45</v>
      </c>
      <c r="H11139" s="180">
        <v>11474.56</v>
      </c>
      <c r="I11139" s="180">
        <f t="shared" si="346"/>
        <v>68799.009999999995</v>
      </c>
      <c r="J11139" s="177" t="str">
        <f t="shared" si="347"/>
        <v>Date &gt; 1920</v>
      </c>
    </row>
    <row r="11140" spans="1:10" x14ac:dyDescent="0.3">
      <c r="A11140" s="178" t="s">
        <v>3372</v>
      </c>
      <c r="B11140" s="178" t="s">
        <v>107</v>
      </c>
      <c r="C11140" s="178" t="s">
        <v>1360</v>
      </c>
      <c r="D11140" s="178" t="s">
        <v>9759</v>
      </c>
      <c r="E11140" s="179">
        <v>41493</v>
      </c>
      <c r="F11140" s="180">
        <v>5073</v>
      </c>
      <c r="G11140" s="180">
        <v>0</v>
      </c>
      <c r="H11140" s="180">
        <v>0</v>
      </c>
      <c r="I11140" s="180">
        <f t="shared" si="346"/>
        <v>5073</v>
      </c>
      <c r="J11140" s="177" t="str">
        <f t="shared" si="347"/>
        <v>Date &gt; 1920</v>
      </c>
    </row>
    <row r="11141" spans="1:10" x14ac:dyDescent="0.3">
      <c r="A11141" s="178" t="s">
        <v>3372</v>
      </c>
      <c r="B11141" s="178" t="s">
        <v>107</v>
      </c>
      <c r="C11141" s="178" t="s">
        <v>1360</v>
      </c>
      <c r="D11141" s="178" t="s">
        <v>9760</v>
      </c>
      <c r="E11141" s="179">
        <v>41677</v>
      </c>
      <c r="F11141" s="180">
        <v>33885</v>
      </c>
      <c r="G11141" s="180">
        <v>0</v>
      </c>
      <c r="H11141" s="180">
        <v>3765.5</v>
      </c>
      <c r="I11141" s="180">
        <f t="shared" ref="I11141:I11204" si="348">SUM(F11141:H11141)</f>
        <v>37650.5</v>
      </c>
      <c r="J11141" s="177" t="str">
        <f t="shared" ref="J11141:J11204" si="349">IF(OR(YEAR(E11141)&gt; 1920, ISBLANK(E11141)), "Date &gt; 1920", "Sketchy date")</f>
        <v>Date &gt; 1920</v>
      </c>
    </row>
    <row r="11142" spans="1:10" x14ac:dyDescent="0.3">
      <c r="A11142" s="178" t="s">
        <v>3372</v>
      </c>
      <c r="B11142" s="178" t="s">
        <v>107</v>
      </c>
      <c r="C11142" s="178" t="s">
        <v>1360</v>
      </c>
      <c r="D11142" s="178" t="s">
        <v>9760</v>
      </c>
      <c r="E11142" s="179">
        <v>41841</v>
      </c>
      <c r="F11142" s="180">
        <v>26991</v>
      </c>
      <c r="G11142" s="180">
        <v>0</v>
      </c>
      <c r="H11142" s="180">
        <v>2999</v>
      </c>
      <c r="I11142" s="180">
        <f t="shared" si="348"/>
        <v>29990</v>
      </c>
      <c r="J11142" s="177" t="str">
        <f t="shared" si="349"/>
        <v>Date &gt; 1920</v>
      </c>
    </row>
    <row r="11143" spans="1:10" x14ac:dyDescent="0.3">
      <c r="A11143" s="178" t="s">
        <v>3372</v>
      </c>
      <c r="B11143" s="178" t="s">
        <v>107</v>
      </c>
      <c r="C11143" s="178" t="s">
        <v>1360</v>
      </c>
      <c r="D11143" s="178" t="s">
        <v>9760</v>
      </c>
      <c r="E11143" s="179">
        <v>41877</v>
      </c>
      <c r="F11143" s="180">
        <v>26797</v>
      </c>
      <c r="G11143" s="180">
        <v>0</v>
      </c>
      <c r="H11143" s="180">
        <v>2977.5</v>
      </c>
      <c r="I11143" s="180">
        <f t="shared" si="348"/>
        <v>29774.5</v>
      </c>
      <c r="J11143" s="177" t="str">
        <f t="shared" si="349"/>
        <v>Date &gt; 1920</v>
      </c>
    </row>
    <row r="11144" spans="1:10" x14ac:dyDescent="0.3">
      <c r="A11144" s="178" t="s">
        <v>3372</v>
      </c>
      <c r="B11144" s="178" t="s">
        <v>107</v>
      </c>
      <c r="C11144" s="178" t="s">
        <v>1360</v>
      </c>
      <c r="D11144" s="178" t="s">
        <v>9760</v>
      </c>
      <c r="E11144" s="179">
        <v>41983</v>
      </c>
      <c r="F11144" s="180">
        <v>10300</v>
      </c>
      <c r="G11144" s="180">
        <v>0</v>
      </c>
      <c r="H11144" s="180">
        <v>1145</v>
      </c>
      <c r="I11144" s="180">
        <f t="shared" si="348"/>
        <v>11445</v>
      </c>
      <c r="J11144" s="177" t="str">
        <f t="shared" si="349"/>
        <v>Date &gt; 1920</v>
      </c>
    </row>
    <row r="11145" spans="1:10" x14ac:dyDescent="0.3">
      <c r="A11145" s="178" t="s">
        <v>3372</v>
      </c>
      <c r="B11145" s="178" t="s">
        <v>107</v>
      </c>
      <c r="C11145" s="178" t="s">
        <v>1360</v>
      </c>
      <c r="D11145" s="178" t="s">
        <v>9760</v>
      </c>
      <c r="E11145" s="179">
        <v>41983</v>
      </c>
      <c r="F11145" s="180">
        <v>32547</v>
      </c>
      <c r="G11145" s="180">
        <v>0</v>
      </c>
      <c r="H11145" s="180">
        <v>3616</v>
      </c>
      <c r="I11145" s="180">
        <f t="shared" si="348"/>
        <v>36163</v>
      </c>
      <c r="J11145" s="177" t="str">
        <f t="shared" si="349"/>
        <v>Date &gt; 1920</v>
      </c>
    </row>
    <row r="11146" spans="1:10" x14ac:dyDescent="0.3">
      <c r="A11146" s="178" t="s">
        <v>3372</v>
      </c>
      <c r="B11146" s="178" t="s">
        <v>107</v>
      </c>
      <c r="C11146" s="178" t="s">
        <v>1360</v>
      </c>
      <c r="D11146" s="178" t="s">
        <v>9760</v>
      </c>
      <c r="E11146" s="179">
        <v>42009</v>
      </c>
      <c r="F11146" s="180">
        <v>18362</v>
      </c>
      <c r="G11146" s="180">
        <v>0</v>
      </c>
      <c r="H11146" s="180">
        <v>2040.5</v>
      </c>
      <c r="I11146" s="180">
        <f t="shared" si="348"/>
        <v>20402.5</v>
      </c>
      <c r="J11146" s="177" t="str">
        <f t="shared" si="349"/>
        <v>Date &gt; 1920</v>
      </c>
    </row>
    <row r="11147" spans="1:10" x14ac:dyDescent="0.3">
      <c r="A11147" s="178" t="s">
        <v>3372</v>
      </c>
      <c r="B11147" s="178" t="s">
        <v>107</v>
      </c>
      <c r="C11147" s="178" t="s">
        <v>1360</v>
      </c>
      <c r="D11147" s="178" t="s">
        <v>9760</v>
      </c>
      <c r="E11147" s="179">
        <v>42088</v>
      </c>
      <c r="F11147" s="180">
        <v>21859</v>
      </c>
      <c r="G11147" s="180">
        <v>0</v>
      </c>
      <c r="H11147" s="180">
        <v>2429</v>
      </c>
      <c r="I11147" s="180">
        <f t="shared" si="348"/>
        <v>24288</v>
      </c>
      <c r="J11147" s="177" t="str">
        <f t="shared" si="349"/>
        <v>Date &gt; 1920</v>
      </c>
    </row>
    <row r="11148" spans="1:10" x14ac:dyDescent="0.3">
      <c r="A11148" s="178" t="s">
        <v>3372</v>
      </c>
      <c r="B11148" s="178" t="s">
        <v>107</v>
      </c>
      <c r="C11148" s="178" t="s">
        <v>1360</v>
      </c>
      <c r="D11148" s="178" t="s">
        <v>9760</v>
      </c>
      <c r="E11148" s="179">
        <v>42247</v>
      </c>
      <c r="F11148" s="180">
        <v>12767</v>
      </c>
      <c r="G11148" s="180">
        <v>0</v>
      </c>
      <c r="H11148" s="180">
        <v>1418</v>
      </c>
      <c r="I11148" s="180">
        <f t="shared" si="348"/>
        <v>14185</v>
      </c>
      <c r="J11148" s="177" t="str">
        <f t="shared" si="349"/>
        <v>Date &gt; 1920</v>
      </c>
    </row>
    <row r="11149" spans="1:10" x14ac:dyDescent="0.3">
      <c r="A11149" s="178" t="s">
        <v>3372</v>
      </c>
      <c r="B11149" s="178" t="s">
        <v>107</v>
      </c>
      <c r="C11149" s="178" t="s">
        <v>1360</v>
      </c>
      <c r="D11149" s="178" t="s">
        <v>9760</v>
      </c>
      <c r="E11149" s="179">
        <v>42345</v>
      </c>
      <c r="F11149" s="180">
        <v>707</v>
      </c>
      <c r="G11149" s="180">
        <v>0</v>
      </c>
      <c r="H11149" s="180">
        <v>79</v>
      </c>
      <c r="I11149" s="180">
        <f t="shared" si="348"/>
        <v>786</v>
      </c>
      <c r="J11149" s="177" t="str">
        <f t="shared" si="349"/>
        <v>Date &gt; 1920</v>
      </c>
    </row>
    <row r="11150" spans="1:10" x14ac:dyDescent="0.3">
      <c r="A11150" s="178" t="s">
        <v>3372</v>
      </c>
      <c r="B11150" s="178" t="s">
        <v>107</v>
      </c>
      <c r="C11150" s="178" t="s">
        <v>1360</v>
      </c>
      <c r="D11150" s="178" t="s">
        <v>9760</v>
      </c>
      <c r="E11150" s="179">
        <v>42443</v>
      </c>
      <c r="F11150" s="180">
        <v>5608</v>
      </c>
      <c r="G11150" s="180">
        <v>0</v>
      </c>
      <c r="H11150" s="180">
        <v>642</v>
      </c>
      <c r="I11150" s="180">
        <f t="shared" si="348"/>
        <v>6250</v>
      </c>
      <c r="J11150" s="177" t="str">
        <f t="shared" si="349"/>
        <v>Date &gt; 1920</v>
      </c>
    </row>
    <row r="11151" spans="1:10" x14ac:dyDescent="0.3">
      <c r="A11151" s="178" t="s">
        <v>3372</v>
      </c>
      <c r="B11151" s="178" t="s">
        <v>107</v>
      </c>
      <c r="C11151" s="178" t="s">
        <v>1360</v>
      </c>
      <c r="D11151" s="178" t="s">
        <v>9760</v>
      </c>
      <c r="E11151" s="179">
        <v>42538</v>
      </c>
      <c r="F11151" s="180">
        <v>16180</v>
      </c>
      <c r="G11151" s="180">
        <v>0</v>
      </c>
      <c r="H11151" s="180">
        <v>1778</v>
      </c>
      <c r="I11151" s="180">
        <f t="shared" si="348"/>
        <v>17958</v>
      </c>
      <c r="J11151" s="177" t="str">
        <f t="shared" si="349"/>
        <v>Date &gt; 1920</v>
      </c>
    </row>
    <row r="11152" spans="1:10" x14ac:dyDescent="0.3">
      <c r="A11152" s="178" t="s">
        <v>3372</v>
      </c>
      <c r="B11152" s="178" t="s">
        <v>107</v>
      </c>
      <c r="C11152" s="178" t="s">
        <v>1360</v>
      </c>
      <c r="D11152" s="178" t="s">
        <v>9761</v>
      </c>
      <c r="E11152" s="179">
        <v>42009</v>
      </c>
      <c r="F11152" s="180">
        <v>23778</v>
      </c>
      <c r="G11152" s="180">
        <v>1321.05</v>
      </c>
      <c r="H11152" s="180">
        <v>1321.95</v>
      </c>
      <c r="I11152" s="180">
        <f t="shared" si="348"/>
        <v>26421</v>
      </c>
      <c r="J11152" s="177" t="str">
        <f t="shared" si="349"/>
        <v>Date &gt; 1920</v>
      </c>
    </row>
    <row r="11153" spans="1:10" x14ac:dyDescent="0.3">
      <c r="A11153" s="178" t="s">
        <v>3372</v>
      </c>
      <c r="B11153" s="178" t="s">
        <v>107</v>
      </c>
      <c r="C11153" s="178" t="s">
        <v>1360</v>
      </c>
      <c r="D11153" s="178" t="s">
        <v>9761</v>
      </c>
      <c r="E11153" s="179">
        <v>42088</v>
      </c>
      <c r="F11153" s="180">
        <v>74508</v>
      </c>
      <c r="G11153" s="180">
        <v>4139.29</v>
      </c>
      <c r="H11153" s="180">
        <v>4138.51</v>
      </c>
      <c r="I11153" s="180">
        <f t="shared" si="348"/>
        <v>82785.799999999988</v>
      </c>
      <c r="J11153" s="177" t="str">
        <f t="shared" si="349"/>
        <v>Date &gt; 1920</v>
      </c>
    </row>
    <row r="11154" spans="1:10" x14ac:dyDescent="0.3">
      <c r="A11154" s="178" t="s">
        <v>3372</v>
      </c>
      <c r="B11154" s="178" t="s">
        <v>107</v>
      </c>
      <c r="C11154" s="178" t="s">
        <v>1360</v>
      </c>
      <c r="D11154" s="178" t="s">
        <v>9761</v>
      </c>
      <c r="E11154" s="179">
        <v>42247</v>
      </c>
      <c r="F11154" s="180">
        <v>61742</v>
      </c>
      <c r="G11154" s="180">
        <v>3430.12</v>
      </c>
      <c r="H11154" s="180">
        <v>3430.28</v>
      </c>
      <c r="I11154" s="180">
        <f t="shared" si="348"/>
        <v>68602.400000000009</v>
      </c>
      <c r="J11154" s="177" t="str">
        <f t="shared" si="349"/>
        <v>Date &gt; 1920</v>
      </c>
    </row>
    <row r="11155" spans="1:10" x14ac:dyDescent="0.3">
      <c r="A11155" s="178" t="s">
        <v>3372</v>
      </c>
      <c r="B11155" s="178" t="s">
        <v>107</v>
      </c>
      <c r="C11155" s="178" t="s">
        <v>1360</v>
      </c>
      <c r="D11155" s="178" t="s">
        <v>9761</v>
      </c>
      <c r="E11155" s="179">
        <v>42345</v>
      </c>
      <c r="F11155" s="180">
        <v>151</v>
      </c>
      <c r="G11155" s="180">
        <v>464.7</v>
      </c>
      <c r="H11155" s="180">
        <v>465.3</v>
      </c>
      <c r="I11155" s="180">
        <f t="shared" si="348"/>
        <v>1081</v>
      </c>
      <c r="J11155" s="177" t="str">
        <f t="shared" si="349"/>
        <v>Date &gt; 1920</v>
      </c>
    </row>
    <row r="11156" spans="1:10" x14ac:dyDescent="0.3">
      <c r="A11156" s="178" t="s">
        <v>3372</v>
      </c>
      <c r="B11156" s="178" t="s">
        <v>107</v>
      </c>
      <c r="C11156" s="178" t="s">
        <v>1360</v>
      </c>
      <c r="D11156" s="178" t="s">
        <v>9761</v>
      </c>
      <c r="E11156" s="179">
        <v>42424</v>
      </c>
      <c r="F11156" s="180">
        <v>12246</v>
      </c>
      <c r="G11156" s="180">
        <v>1417.25</v>
      </c>
      <c r="H11156" s="180">
        <v>521.59</v>
      </c>
      <c r="I11156" s="180">
        <f t="shared" si="348"/>
        <v>14184.84</v>
      </c>
      <c r="J11156" s="177" t="str">
        <f t="shared" si="349"/>
        <v>Date &gt; 1920</v>
      </c>
    </row>
    <row r="11157" spans="1:10" x14ac:dyDescent="0.3">
      <c r="A11157" s="178" t="s">
        <v>3372</v>
      </c>
      <c r="B11157" s="178" t="s">
        <v>107</v>
      </c>
      <c r="C11157" s="178" t="s">
        <v>1360</v>
      </c>
      <c r="D11157" s="178" t="s">
        <v>9762</v>
      </c>
      <c r="E11157" s="179">
        <v>42345</v>
      </c>
      <c r="F11157" s="180">
        <v>6429</v>
      </c>
      <c r="G11157" s="180">
        <v>401.72</v>
      </c>
      <c r="H11157" s="180">
        <v>369.28</v>
      </c>
      <c r="I11157" s="180">
        <f t="shared" si="348"/>
        <v>7200</v>
      </c>
      <c r="J11157" s="177" t="str">
        <f t="shared" si="349"/>
        <v>Date &gt; 1920</v>
      </c>
    </row>
    <row r="11158" spans="1:10" x14ac:dyDescent="0.3">
      <c r="A11158" s="178" t="s">
        <v>3372</v>
      </c>
      <c r="B11158" s="178" t="s">
        <v>107</v>
      </c>
      <c r="C11158" s="178" t="s">
        <v>1360</v>
      </c>
      <c r="D11158" s="178" t="s">
        <v>9762</v>
      </c>
      <c r="E11158" s="179">
        <v>42359</v>
      </c>
      <c r="F11158" s="180">
        <v>1528657</v>
      </c>
      <c r="G11158" s="180">
        <v>96642.94</v>
      </c>
      <c r="H11158" s="180">
        <v>87855.360000000001</v>
      </c>
      <c r="I11158" s="180">
        <f t="shared" si="348"/>
        <v>1713155.3</v>
      </c>
      <c r="J11158" s="177" t="str">
        <f t="shared" si="349"/>
        <v>Date &gt; 1920</v>
      </c>
    </row>
    <row r="11159" spans="1:10" x14ac:dyDescent="0.3">
      <c r="A11159" s="178" t="s">
        <v>3372</v>
      </c>
      <c r="B11159" s="178" t="s">
        <v>107</v>
      </c>
      <c r="C11159" s="178" t="s">
        <v>1360</v>
      </c>
      <c r="D11159" s="178" t="s">
        <v>9762</v>
      </c>
      <c r="E11159" s="179">
        <v>42443</v>
      </c>
      <c r="F11159" s="180">
        <v>222183</v>
      </c>
      <c r="G11159" s="180">
        <v>13485.61</v>
      </c>
      <c r="H11159" s="180">
        <v>12629.09</v>
      </c>
      <c r="I11159" s="180">
        <f t="shared" si="348"/>
        <v>248297.69999999998</v>
      </c>
      <c r="J11159" s="177" t="str">
        <f t="shared" si="349"/>
        <v>Date &gt; 1920</v>
      </c>
    </row>
    <row r="11160" spans="1:10" x14ac:dyDescent="0.3">
      <c r="A11160" s="178" t="s">
        <v>3372</v>
      </c>
      <c r="B11160" s="178" t="s">
        <v>107</v>
      </c>
      <c r="C11160" s="178" t="s">
        <v>1360</v>
      </c>
      <c r="D11160" s="178" t="s">
        <v>9762</v>
      </c>
      <c r="E11160" s="179">
        <v>42563</v>
      </c>
      <c r="F11160" s="180">
        <v>12860</v>
      </c>
      <c r="G11160" s="180">
        <v>803.44</v>
      </c>
      <c r="H11160" s="180">
        <v>736.56</v>
      </c>
      <c r="I11160" s="180">
        <f t="shared" si="348"/>
        <v>14400</v>
      </c>
      <c r="J11160" s="177" t="str">
        <f t="shared" si="349"/>
        <v>Date &gt; 1920</v>
      </c>
    </row>
    <row r="11161" spans="1:10" x14ac:dyDescent="0.3">
      <c r="A11161" s="178" t="s">
        <v>3372</v>
      </c>
      <c r="B11161" s="178" t="s">
        <v>107</v>
      </c>
      <c r="C11161" s="178" t="s">
        <v>1360</v>
      </c>
      <c r="D11161" s="178" t="s">
        <v>9762</v>
      </c>
      <c r="E11161" s="179">
        <v>42744</v>
      </c>
      <c r="F11161" s="180">
        <v>152451</v>
      </c>
      <c r="G11161" s="180">
        <v>9478.26</v>
      </c>
      <c r="H11161" s="180">
        <v>8720.98</v>
      </c>
      <c r="I11161" s="180">
        <f t="shared" si="348"/>
        <v>170650.24000000002</v>
      </c>
      <c r="J11161" s="177" t="str">
        <f t="shared" si="349"/>
        <v>Date &gt; 1920</v>
      </c>
    </row>
    <row r="11162" spans="1:10" x14ac:dyDescent="0.3">
      <c r="A11162" s="178" t="s">
        <v>3372</v>
      </c>
      <c r="B11162" s="178" t="s">
        <v>107</v>
      </c>
      <c r="C11162" s="178" t="s">
        <v>1360</v>
      </c>
      <c r="D11162" s="178" t="s">
        <v>9763</v>
      </c>
      <c r="E11162" s="179">
        <v>43006</v>
      </c>
      <c r="F11162" s="180">
        <v>0</v>
      </c>
      <c r="G11162" s="180">
        <v>33113.919999999998</v>
      </c>
      <c r="H11162" s="180">
        <v>8278.48</v>
      </c>
      <c r="I11162" s="180">
        <f t="shared" si="348"/>
        <v>41392.399999999994</v>
      </c>
      <c r="J11162" s="177" t="str">
        <f t="shared" si="349"/>
        <v>Date &gt; 1920</v>
      </c>
    </row>
    <row r="11163" spans="1:10" x14ac:dyDescent="0.3">
      <c r="A11163" s="178" t="s">
        <v>3372</v>
      </c>
      <c r="B11163" s="178" t="s">
        <v>107</v>
      </c>
      <c r="C11163" s="178" t="s">
        <v>1360</v>
      </c>
      <c r="D11163" s="178" t="s">
        <v>9764</v>
      </c>
      <c r="E11163" s="179">
        <v>43087</v>
      </c>
      <c r="F11163" s="180">
        <v>0</v>
      </c>
      <c r="G11163" s="180">
        <v>8400</v>
      </c>
      <c r="H11163" s="180">
        <v>2100</v>
      </c>
      <c r="I11163" s="180">
        <f t="shared" si="348"/>
        <v>10500</v>
      </c>
      <c r="J11163" s="177" t="str">
        <f t="shared" si="349"/>
        <v>Date &gt; 1920</v>
      </c>
    </row>
    <row r="11164" spans="1:10" x14ac:dyDescent="0.3">
      <c r="A11164" s="178" t="s">
        <v>3372</v>
      </c>
      <c r="B11164" s="178" t="s">
        <v>107</v>
      </c>
      <c r="C11164" s="178" t="s">
        <v>1360</v>
      </c>
      <c r="D11164" s="178" t="s">
        <v>9016</v>
      </c>
      <c r="E11164" s="209">
        <v>0</v>
      </c>
      <c r="F11164" s="180">
        <v>0</v>
      </c>
      <c r="G11164" s="180">
        <v>11497.92</v>
      </c>
      <c r="H11164" s="180">
        <v>15406.08</v>
      </c>
      <c r="I11164" s="180">
        <f t="shared" si="348"/>
        <v>26904</v>
      </c>
      <c r="J11164" s="177" t="str">
        <f t="shared" si="349"/>
        <v>Sketchy date</v>
      </c>
    </row>
    <row r="11165" spans="1:10" x14ac:dyDescent="0.3">
      <c r="A11165" s="178" t="s">
        <v>3372</v>
      </c>
      <c r="B11165" s="178" t="s">
        <v>107</v>
      </c>
      <c r="C11165" s="178" t="s">
        <v>1360</v>
      </c>
      <c r="D11165" s="178" t="s">
        <v>9016</v>
      </c>
      <c r="E11165" s="179">
        <v>44145</v>
      </c>
      <c r="F11165" s="180">
        <v>0</v>
      </c>
      <c r="G11165" s="180">
        <v>38062.080000000002</v>
      </c>
      <c r="H11165" s="180">
        <v>5833.92</v>
      </c>
      <c r="I11165" s="180">
        <f t="shared" si="348"/>
        <v>43896</v>
      </c>
      <c r="J11165" s="177" t="str">
        <f t="shared" si="349"/>
        <v>Date &gt; 1920</v>
      </c>
    </row>
    <row r="11166" spans="1:10" x14ac:dyDescent="0.3">
      <c r="A11166" s="178" t="s">
        <v>3372</v>
      </c>
      <c r="B11166" s="178" t="s">
        <v>107</v>
      </c>
      <c r="C11166" s="178" t="s">
        <v>1360</v>
      </c>
      <c r="D11166" s="178" t="s">
        <v>9765</v>
      </c>
      <c r="E11166" s="179">
        <v>43389</v>
      </c>
      <c r="F11166" s="180">
        <v>65435</v>
      </c>
      <c r="G11166" s="180">
        <v>5239.29</v>
      </c>
      <c r="H11166" s="180">
        <v>4323.71</v>
      </c>
      <c r="I11166" s="180">
        <f t="shared" si="348"/>
        <v>74998</v>
      </c>
      <c r="J11166" s="177" t="str">
        <f t="shared" si="349"/>
        <v>Date &gt; 1920</v>
      </c>
    </row>
    <row r="11167" spans="1:10" x14ac:dyDescent="0.3">
      <c r="A11167" s="178" t="s">
        <v>3372</v>
      </c>
      <c r="B11167" s="178" t="s">
        <v>107</v>
      </c>
      <c r="C11167" s="178" t="s">
        <v>1360</v>
      </c>
      <c r="D11167" s="178" t="s">
        <v>9765</v>
      </c>
      <c r="E11167" s="179">
        <v>43501</v>
      </c>
      <c r="F11167" s="180">
        <v>327798</v>
      </c>
      <c r="G11167" s="180">
        <v>26245.97</v>
      </c>
      <c r="H11167" s="180">
        <v>24268.21</v>
      </c>
      <c r="I11167" s="180">
        <f t="shared" si="348"/>
        <v>378312.18</v>
      </c>
      <c r="J11167" s="177" t="str">
        <f t="shared" si="349"/>
        <v>Date &gt; 1920</v>
      </c>
    </row>
    <row r="11168" spans="1:10" x14ac:dyDescent="0.3">
      <c r="A11168" s="178" t="s">
        <v>3372</v>
      </c>
      <c r="B11168" s="178" t="s">
        <v>107</v>
      </c>
      <c r="C11168" s="178" t="s">
        <v>1360</v>
      </c>
      <c r="D11168" s="178" t="s">
        <v>9765</v>
      </c>
      <c r="E11168" s="179">
        <v>43774</v>
      </c>
      <c r="F11168" s="180">
        <v>343975</v>
      </c>
      <c r="G11168" s="180">
        <v>33325.94</v>
      </c>
      <c r="H11168" s="180">
        <v>24884.12</v>
      </c>
      <c r="I11168" s="180">
        <f t="shared" si="348"/>
        <v>402185.06</v>
      </c>
      <c r="J11168" s="177" t="str">
        <f t="shared" si="349"/>
        <v>Date &gt; 1920</v>
      </c>
    </row>
    <row r="11169" spans="1:10" x14ac:dyDescent="0.3">
      <c r="A11169" s="178" t="s">
        <v>3372</v>
      </c>
      <c r="B11169" s="178" t="s">
        <v>107</v>
      </c>
      <c r="C11169" s="178" t="s">
        <v>1360</v>
      </c>
      <c r="D11169" s="178" t="s">
        <v>9766</v>
      </c>
      <c r="E11169" s="209">
        <v>0</v>
      </c>
      <c r="F11169" s="180">
        <v>23629</v>
      </c>
      <c r="G11169" s="180">
        <v>0</v>
      </c>
      <c r="H11169" s="180">
        <v>0</v>
      </c>
      <c r="I11169" s="180">
        <f t="shared" si="348"/>
        <v>23629</v>
      </c>
      <c r="J11169" s="177" t="str">
        <f t="shared" si="349"/>
        <v>Sketchy date</v>
      </c>
    </row>
    <row r="11170" spans="1:10" x14ac:dyDescent="0.3">
      <c r="A11170" s="178" t="s">
        <v>3372</v>
      </c>
      <c r="B11170" s="178" t="s">
        <v>107</v>
      </c>
      <c r="C11170" s="178" t="s">
        <v>1360</v>
      </c>
      <c r="D11170" s="178" t="s">
        <v>9767</v>
      </c>
      <c r="E11170" s="179">
        <v>28821</v>
      </c>
      <c r="F11170" s="180">
        <v>0</v>
      </c>
      <c r="G11170" s="180">
        <v>24152.400000000001</v>
      </c>
      <c r="H11170" s="180">
        <v>6038.1</v>
      </c>
      <c r="I11170" s="180">
        <f t="shared" si="348"/>
        <v>30190.5</v>
      </c>
      <c r="J11170" s="177" t="str">
        <f t="shared" si="349"/>
        <v>Date &gt; 1920</v>
      </c>
    </row>
    <row r="11171" spans="1:10" x14ac:dyDescent="0.3">
      <c r="A11171" s="178" t="s">
        <v>3372</v>
      </c>
      <c r="B11171" s="178" t="s">
        <v>111</v>
      </c>
      <c r="C11171" s="178" t="s">
        <v>1362</v>
      </c>
      <c r="D11171" s="178" t="s">
        <v>9768</v>
      </c>
      <c r="E11171" s="179">
        <v>18034</v>
      </c>
      <c r="F11171" s="180">
        <v>0</v>
      </c>
      <c r="G11171" s="180">
        <v>886.2</v>
      </c>
      <c r="H11171" s="180">
        <v>0</v>
      </c>
      <c r="I11171" s="180">
        <f t="shared" si="348"/>
        <v>886.2</v>
      </c>
      <c r="J11171" s="177" t="str">
        <f t="shared" si="349"/>
        <v>Date &gt; 1920</v>
      </c>
    </row>
    <row r="11172" spans="1:10" x14ac:dyDescent="0.3">
      <c r="A11172" s="178" t="s">
        <v>3372</v>
      </c>
      <c r="B11172" s="178" t="s">
        <v>111</v>
      </c>
      <c r="C11172" s="178" t="s">
        <v>1362</v>
      </c>
      <c r="D11172" s="178" t="s">
        <v>9769</v>
      </c>
      <c r="E11172" s="179">
        <v>19400</v>
      </c>
      <c r="F11172" s="180">
        <v>6603.3</v>
      </c>
      <c r="G11172" s="180">
        <v>5000</v>
      </c>
      <c r="H11172" s="180">
        <v>1603.3</v>
      </c>
      <c r="I11172" s="180">
        <f t="shared" si="348"/>
        <v>13206.599999999999</v>
      </c>
      <c r="J11172" s="177" t="str">
        <f t="shared" si="349"/>
        <v>Date &gt; 1920</v>
      </c>
    </row>
    <row r="11173" spans="1:10" x14ac:dyDescent="0.3">
      <c r="A11173" s="178" t="s">
        <v>3372</v>
      </c>
      <c r="B11173" s="178" t="s">
        <v>111</v>
      </c>
      <c r="C11173" s="178" t="s">
        <v>1362</v>
      </c>
      <c r="D11173" s="178" t="s">
        <v>9770</v>
      </c>
      <c r="E11173" s="179">
        <v>19707</v>
      </c>
      <c r="F11173" s="180">
        <v>0</v>
      </c>
      <c r="G11173" s="180">
        <v>2200</v>
      </c>
      <c r="H11173" s="180">
        <v>1212.95</v>
      </c>
      <c r="I11173" s="180">
        <f t="shared" si="348"/>
        <v>3412.95</v>
      </c>
      <c r="J11173" s="177" t="str">
        <f t="shared" si="349"/>
        <v>Date &gt; 1920</v>
      </c>
    </row>
    <row r="11174" spans="1:10" x14ac:dyDescent="0.3">
      <c r="A11174" s="178" t="s">
        <v>3372</v>
      </c>
      <c r="B11174" s="178" t="s">
        <v>111</v>
      </c>
      <c r="C11174" s="178" t="s">
        <v>1362</v>
      </c>
      <c r="D11174" s="178" t="s">
        <v>9771</v>
      </c>
      <c r="E11174" s="179">
        <v>24832</v>
      </c>
      <c r="F11174" s="180">
        <v>30069.81</v>
      </c>
      <c r="G11174" s="180">
        <v>20046.54</v>
      </c>
      <c r="H11174" s="180">
        <v>10023.27</v>
      </c>
      <c r="I11174" s="180">
        <f t="shared" si="348"/>
        <v>60139.62000000001</v>
      </c>
      <c r="J11174" s="177" t="str">
        <f t="shared" si="349"/>
        <v>Date &gt; 1920</v>
      </c>
    </row>
    <row r="11175" spans="1:10" x14ac:dyDescent="0.3">
      <c r="A11175" s="178" t="s">
        <v>3372</v>
      </c>
      <c r="B11175" s="178" t="s">
        <v>111</v>
      </c>
      <c r="C11175" s="178" t="s">
        <v>1362</v>
      </c>
      <c r="D11175" s="178" t="s">
        <v>9772</v>
      </c>
      <c r="E11175" s="179">
        <v>24792</v>
      </c>
      <c r="F11175" s="180">
        <v>8100</v>
      </c>
      <c r="G11175" s="180">
        <v>5500</v>
      </c>
      <c r="H11175" s="180">
        <v>3049.13</v>
      </c>
      <c r="I11175" s="180">
        <f t="shared" si="348"/>
        <v>16649.13</v>
      </c>
      <c r="J11175" s="177" t="str">
        <f t="shared" si="349"/>
        <v>Date &gt; 1920</v>
      </c>
    </row>
    <row r="11176" spans="1:10" x14ac:dyDescent="0.3">
      <c r="A11176" s="178" t="s">
        <v>3372</v>
      </c>
      <c r="B11176" s="178" t="s">
        <v>111</v>
      </c>
      <c r="C11176" s="178" t="s">
        <v>1362</v>
      </c>
      <c r="D11176" s="178" t="s">
        <v>6400</v>
      </c>
      <c r="E11176" s="179">
        <v>24119</v>
      </c>
      <c r="F11176" s="180">
        <v>0</v>
      </c>
      <c r="G11176" s="180">
        <v>3304.9</v>
      </c>
      <c r="H11176" s="180">
        <v>1652.45</v>
      </c>
      <c r="I11176" s="180">
        <f t="shared" si="348"/>
        <v>4957.3500000000004</v>
      </c>
      <c r="J11176" s="177" t="str">
        <f t="shared" si="349"/>
        <v>Date &gt; 1920</v>
      </c>
    </row>
    <row r="11177" spans="1:10" x14ac:dyDescent="0.3">
      <c r="A11177" s="178" t="s">
        <v>3372</v>
      </c>
      <c r="B11177" s="178" t="s">
        <v>111</v>
      </c>
      <c r="C11177" s="178" t="s">
        <v>1362</v>
      </c>
      <c r="D11177" s="178" t="s">
        <v>9773</v>
      </c>
      <c r="E11177" s="179">
        <v>25233</v>
      </c>
      <c r="F11177" s="180">
        <v>0</v>
      </c>
      <c r="G11177" s="180">
        <v>11964.6</v>
      </c>
      <c r="H11177" s="180">
        <v>11964.64</v>
      </c>
      <c r="I11177" s="180">
        <f t="shared" si="348"/>
        <v>23929.239999999998</v>
      </c>
      <c r="J11177" s="177" t="str">
        <f t="shared" si="349"/>
        <v>Date &gt; 1920</v>
      </c>
    </row>
    <row r="11178" spans="1:10" x14ac:dyDescent="0.3">
      <c r="A11178" s="178" t="s">
        <v>3372</v>
      </c>
      <c r="B11178" s="178" t="s">
        <v>111</v>
      </c>
      <c r="C11178" s="178" t="s">
        <v>1362</v>
      </c>
      <c r="D11178" s="178" t="s">
        <v>6400</v>
      </c>
      <c r="E11178" s="179">
        <v>26372</v>
      </c>
      <c r="F11178" s="180">
        <v>0</v>
      </c>
      <c r="G11178" s="180">
        <v>3087.33</v>
      </c>
      <c r="H11178" s="180">
        <v>1543.67</v>
      </c>
      <c r="I11178" s="180">
        <f t="shared" si="348"/>
        <v>4631</v>
      </c>
      <c r="J11178" s="177" t="str">
        <f t="shared" si="349"/>
        <v>Date &gt; 1920</v>
      </c>
    </row>
    <row r="11179" spans="1:10" x14ac:dyDescent="0.3">
      <c r="A11179" s="178" t="s">
        <v>3372</v>
      </c>
      <c r="B11179" s="178" t="s">
        <v>111</v>
      </c>
      <c r="C11179" s="178" t="s">
        <v>1362</v>
      </c>
      <c r="D11179" s="178" t="s">
        <v>9774</v>
      </c>
      <c r="E11179" s="179">
        <v>31185</v>
      </c>
      <c r="F11179" s="180">
        <v>260500.65</v>
      </c>
      <c r="G11179" s="180">
        <v>7435.04</v>
      </c>
      <c r="H11179" s="180">
        <v>32662.05</v>
      </c>
      <c r="I11179" s="180">
        <f t="shared" si="348"/>
        <v>300597.74</v>
      </c>
      <c r="J11179" s="177" t="str">
        <f t="shared" si="349"/>
        <v>Date &gt; 1920</v>
      </c>
    </row>
    <row r="11180" spans="1:10" x14ac:dyDescent="0.3">
      <c r="A11180" s="178" t="s">
        <v>3372</v>
      </c>
      <c r="B11180" s="178" t="s">
        <v>111</v>
      </c>
      <c r="C11180" s="178" t="s">
        <v>1362</v>
      </c>
      <c r="D11180" s="178" t="s">
        <v>6402</v>
      </c>
      <c r="E11180" s="179">
        <v>29371</v>
      </c>
      <c r="F11180" s="180">
        <v>0</v>
      </c>
      <c r="G11180" s="180">
        <v>12200.03</v>
      </c>
      <c r="H11180" s="180">
        <v>6100.02</v>
      </c>
      <c r="I11180" s="180">
        <f t="shared" si="348"/>
        <v>18300.050000000003</v>
      </c>
      <c r="J11180" s="177" t="str">
        <f t="shared" si="349"/>
        <v>Date &gt; 1920</v>
      </c>
    </row>
    <row r="11181" spans="1:10" x14ac:dyDescent="0.3">
      <c r="A11181" s="178" t="s">
        <v>3372</v>
      </c>
      <c r="B11181" s="178" t="s">
        <v>111</v>
      </c>
      <c r="C11181" s="178" t="s">
        <v>1362</v>
      </c>
      <c r="D11181" s="178" t="s">
        <v>9775</v>
      </c>
      <c r="E11181" s="179">
        <v>29630</v>
      </c>
      <c r="F11181" s="180">
        <v>0</v>
      </c>
      <c r="G11181" s="180">
        <v>309.31</v>
      </c>
      <c r="H11181" s="180">
        <v>0</v>
      </c>
      <c r="I11181" s="180">
        <f t="shared" si="348"/>
        <v>309.31</v>
      </c>
      <c r="J11181" s="177" t="str">
        <f t="shared" si="349"/>
        <v>Date &gt; 1920</v>
      </c>
    </row>
    <row r="11182" spans="1:10" x14ac:dyDescent="0.3">
      <c r="A11182" s="178" t="s">
        <v>3372</v>
      </c>
      <c r="B11182" s="178" t="s">
        <v>111</v>
      </c>
      <c r="C11182" s="178" t="s">
        <v>1362</v>
      </c>
      <c r="D11182" s="178" t="s">
        <v>6400</v>
      </c>
      <c r="E11182" s="179">
        <v>32422</v>
      </c>
      <c r="F11182" s="180">
        <v>0</v>
      </c>
      <c r="G11182" s="180">
        <v>14553.34</v>
      </c>
      <c r="H11182" s="180">
        <v>7276.65</v>
      </c>
      <c r="I11182" s="180">
        <f t="shared" si="348"/>
        <v>21829.989999999998</v>
      </c>
      <c r="J11182" s="177" t="str">
        <f t="shared" si="349"/>
        <v>Date &gt; 1920</v>
      </c>
    </row>
    <row r="11183" spans="1:10" x14ac:dyDescent="0.3">
      <c r="A11183" s="178" t="s">
        <v>3372</v>
      </c>
      <c r="B11183" s="178" t="s">
        <v>111</v>
      </c>
      <c r="C11183" s="178" t="s">
        <v>1362</v>
      </c>
      <c r="D11183" s="178" t="s">
        <v>9776</v>
      </c>
      <c r="E11183" s="179">
        <v>29927</v>
      </c>
      <c r="F11183" s="180">
        <v>0</v>
      </c>
      <c r="G11183" s="180">
        <v>2174.04</v>
      </c>
      <c r="H11183" s="180">
        <v>1087.02</v>
      </c>
      <c r="I11183" s="180">
        <f t="shared" si="348"/>
        <v>3261.06</v>
      </c>
      <c r="J11183" s="177" t="str">
        <f t="shared" si="349"/>
        <v>Date &gt; 1920</v>
      </c>
    </row>
    <row r="11184" spans="1:10" x14ac:dyDescent="0.3">
      <c r="A11184" s="178" t="s">
        <v>3372</v>
      </c>
      <c r="B11184" s="178" t="s">
        <v>111</v>
      </c>
      <c r="C11184" s="178" t="s">
        <v>1362</v>
      </c>
      <c r="D11184" s="178" t="s">
        <v>7348</v>
      </c>
      <c r="E11184" s="179">
        <v>30393</v>
      </c>
      <c r="F11184" s="180">
        <v>0</v>
      </c>
      <c r="G11184" s="180">
        <v>18560</v>
      </c>
      <c r="H11184" s="180">
        <v>9280</v>
      </c>
      <c r="I11184" s="180">
        <f t="shared" si="348"/>
        <v>27840</v>
      </c>
      <c r="J11184" s="177" t="str">
        <f t="shared" si="349"/>
        <v>Date &gt; 1920</v>
      </c>
    </row>
    <row r="11185" spans="1:10" x14ac:dyDescent="0.3">
      <c r="A11185" s="178" t="s">
        <v>3372</v>
      </c>
      <c r="B11185" s="178" t="s">
        <v>111</v>
      </c>
      <c r="C11185" s="178" t="s">
        <v>1362</v>
      </c>
      <c r="D11185" s="178" t="s">
        <v>9777</v>
      </c>
      <c r="E11185" s="179">
        <v>31075</v>
      </c>
      <c r="F11185" s="180">
        <v>0</v>
      </c>
      <c r="G11185" s="180">
        <v>16166.66</v>
      </c>
      <c r="H11185" s="180">
        <v>8083.34</v>
      </c>
      <c r="I11185" s="180">
        <f t="shared" si="348"/>
        <v>24250</v>
      </c>
      <c r="J11185" s="177" t="str">
        <f t="shared" si="349"/>
        <v>Date &gt; 1920</v>
      </c>
    </row>
    <row r="11186" spans="1:10" x14ac:dyDescent="0.3">
      <c r="A11186" s="178" t="s">
        <v>3372</v>
      </c>
      <c r="B11186" s="178" t="s">
        <v>111</v>
      </c>
      <c r="C11186" s="178" t="s">
        <v>1362</v>
      </c>
      <c r="D11186" s="178" t="s">
        <v>9778</v>
      </c>
      <c r="E11186" s="179">
        <v>31085</v>
      </c>
      <c r="F11186" s="180">
        <v>0</v>
      </c>
      <c r="G11186" s="180">
        <v>4960</v>
      </c>
      <c r="H11186" s="180">
        <v>2480</v>
      </c>
      <c r="I11186" s="180">
        <f t="shared" si="348"/>
        <v>7440</v>
      </c>
      <c r="J11186" s="177" t="str">
        <f t="shared" si="349"/>
        <v>Date &gt; 1920</v>
      </c>
    </row>
    <row r="11187" spans="1:10" x14ac:dyDescent="0.3">
      <c r="A11187" s="178" t="s">
        <v>3372</v>
      </c>
      <c r="B11187" s="178" t="s">
        <v>111</v>
      </c>
      <c r="C11187" s="178" t="s">
        <v>1362</v>
      </c>
      <c r="D11187" s="178" t="s">
        <v>9779</v>
      </c>
      <c r="E11187" s="179">
        <v>31394</v>
      </c>
      <c r="F11187" s="180">
        <v>0</v>
      </c>
      <c r="G11187" s="180">
        <v>11014.28</v>
      </c>
      <c r="H11187" s="180">
        <v>2753.57</v>
      </c>
      <c r="I11187" s="180">
        <f t="shared" si="348"/>
        <v>13767.85</v>
      </c>
      <c r="J11187" s="177" t="str">
        <f t="shared" si="349"/>
        <v>Date &gt; 1920</v>
      </c>
    </row>
    <row r="11188" spans="1:10" x14ac:dyDescent="0.3">
      <c r="A11188" s="178" t="s">
        <v>3372</v>
      </c>
      <c r="B11188" s="178" t="s">
        <v>111</v>
      </c>
      <c r="C11188" s="178" t="s">
        <v>1362</v>
      </c>
      <c r="D11188" s="178" t="s">
        <v>9780</v>
      </c>
      <c r="E11188" s="179">
        <v>31789</v>
      </c>
      <c r="F11188" s="180">
        <v>0</v>
      </c>
      <c r="G11188" s="180">
        <v>12224.01</v>
      </c>
      <c r="H11188" s="180">
        <v>6112.02</v>
      </c>
      <c r="I11188" s="180">
        <f t="shared" si="348"/>
        <v>18336.03</v>
      </c>
      <c r="J11188" s="177" t="str">
        <f t="shared" si="349"/>
        <v>Date &gt; 1920</v>
      </c>
    </row>
    <row r="11189" spans="1:10" x14ac:dyDescent="0.3">
      <c r="A11189" s="178" t="s">
        <v>3372</v>
      </c>
      <c r="B11189" s="178" t="s">
        <v>111</v>
      </c>
      <c r="C11189" s="178" t="s">
        <v>1362</v>
      </c>
      <c r="D11189" s="178" t="s">
        <v>9781</v>
      </c>
      <c r="E11189" s="179">
        <v>32797</v>
      </c>
      <c r="F11189" s="180">
        <v>0</v>
      </c>
      <c r="G11189" s="180">
        <v>447.89</v>
      </c>
      <c r="H11189" s="180">
        <v>0</v>
      </c>
      <c r="I11189" s="180">
        <f t="shared" si="348"/>
        <v>447.89</v>
      </c>
      <c r="J11189" s="177" t="str">
        <f t="shared" si="349"/>
        <v>Date &gt; 1920</v>
      </c>
    </row>
    <row r="11190" spans="1:10" x14ac:dyDescent="0.3">
      <c r="A11190" s="178" t="s">
        <v>3372</v>
      </c>
      <c r="B11190" s="178" t="s">
        <v>111</v>
      </c>
      <c r="C11190" s="178" t="s">
        <v>1362</v>
      </c>
      <c r="D11190" s="178" t="s">
        <v>9782</v>
      </c>
      <c r="E11190" s="179">
        <v>32797</v>
      </c>
      <c r="F11190" s="180">
        <v>0</v>
      </c>
      <c r="G11190" s="180">
        <v>10261.32</v>
      </c>
      <c r="H11190" s="180">
        <v>5130.66</v>
      </c>
      <c r="I11190" s="180">
        <f t="shared" si="348"/>
        <v>15391.98</v>
      </c>
      <c r="J11190" s="177" t="str">
        <f t="shared" si="349"/>
        <v>Date &gt; 1920</v>
      </c>
    </row>
    <row r="11191" spans="1:10" x14ac:dyDescent="0.3">
      <c r="A11191" s="178" t="s">
        <v>3372</v>
      </c>
      <c r="B11191" s="178" t="s">
        <v>111</v>
      </c>
      <c r="C11191" s="178" t="s">
        <v>1362</v>
      </c>
      <c r="D11191" s="178" t="s">
        <v>9783</v>
      </c>
      <c r="E11191" s="179">
        <v>32948</v>
      </c>
      <c r="F11191" s="180">
        <v>0</v>
      </c>
      <c r="G11191" s="180">
        <v>3804.35</v>
      </c>
      <c r="H11191" s="180">
        <v>1902.17</v>
      </c>
      <c r="I11191" s="180">
        <f t="shared" si="348"/>
        <v>5706.52</v>
      </c>
      <c r="J11191" s="177" t="str">
        <f t="shared" si="349"/>
        <v>Date &gt; 1920</v>
      </c>
    </row>
    <row r="11192" spans="1:10" x14ac:dyDescent="0.3">
      <c r="A11192" s="178" t="s">
        <v>3372</v>
      </c>
      <c r="B11192" s="178" t="s">
        <v>111</v>
      </c>
      <c r="C11192" s="178" t="s">
        <v>1362</v>
      </c>
      <c r="D11192" s="178" t="s">
        <v>9784</v>
      </c>
      <c r="E11192" s="179">
        <v>33235</v>
      </c>
      <c r="F11192" s="180">
        <v>0</v>
      </c>
      <c r="G11192" s="180">
        <v>6400</v>
      </c>
      <c r="H11192" s="180">
        <v>3200</v>
      </c>
      <c r="I11192" s="180">
        <f t="shared" si="348"/>
        <v>9600</v>
      </c>
      <c r="J11192" s="177" t="str">
        <f t="shared" si="349"/>
        <v>Date &gt; 1920</v>
      </c>
    </row>
    <row r="11193" spans="1:10" x14ac:dyDescent="0.3">
      <c r="A11193" s="178" t="s">
        <v>3372</v>
      </c>
      <c r="B11193" s="178" t="s">
        <v>111</v>
      </c>
      <c r="C11193" s="178" t="s">
        <v>1362</v>
      </c>
      <c r="D11193" s="178" t="s">
        <v>9785</v>
      </c>
      <c r="E11193" s="179">
        <v>33220</v>
      </c>
      <c r="F11193" s="180">
        <v>0</v>
      </c>
      <c r="G11193" s="180">
        <v>3000</v>
      </c>
      <c r="H11193" s="180">
        <v>1500</v>
      </c>
      <c r="I11193" s="180">
        <f t="shared" si="348"/>
        <v>4500</v>
      </c>
      <c r="J11193" s="177" t="str">
        <f t="shared" si="349"/>
        <v>Date &gt; 1920</v>
      </c>
    </row>
    <row r="11194" spans="1:10" x14ac:dyDescent="0.3">
      <c r="A11194" s="178" t="s">
        <v>3372</v>
      </c>
      <c r="B11194" s="178" t="s">
        <v>111</v>
      </c>
      <c r="C11194" s="178" t="s">
        <v>1362</v>
      </c>
      <c r="D11194" s="178" t="s">
        <v>9366</v>
      </c>
      <c r="E11194" s="179">
        <v>34080</v>
      </c>
      <c r="F11194" s="180">
        <v>0</v>
      </c>
      <c r="G11194" s="180">
        <v>23687.33</v>
      </c>
      <c r="H11194" s="180">
        <v>11843.67</v>
      </c>
      <c r="I11194" s="180">
        <f t="shared" si="348"/>
        <v>35531</v>
      </c>
      <c r="J11194" s="177" t="str">
        <f t="shared" si="349"/>
        <v>Date &gt; 1920</v>
      </c>
    </row>
    <row r="11195" spans="1:10" x14ac:dyDescent="0.3">
      <c r="A11195" s="178" t="s">
        <v>3372</v>
      </c>
      <c r="B11195" s="178" t="s">
        <v>111</v>
      </c>
      <c r="C11195" s="178" t="s">
        <v>1362</v>
      </c>
      <c r="D11195" s="178" t="s">
        <v>9786</v>
      </c>
      <c r="E11195" s="179">
        <v>34613</v>
      </c>
      <c r="F11195" s="180">
        <v>222594.85</v>
      </c>
      <c r="G11195" s="180">
        <v>12843.9</v>
      </c>
      <c r="H11195" s="180">
        <v>32452.3</v>
      </c>
      <c r="I11195" s="180">
        <f t="shared" si="348"/>
        <v>267891.05</v>
      </c>
      <c r="J11195" s="177" t="str">
        <f t="shared" si="349"/>
        <v>Date &gt; 1920</v>
      </c>
    </row>
    <row r="11196" spans="1:10" x14ac:dyDescent="0.3">
      <c r="A11196" s="178" t="s">
        <v>3372</v>
      </c>
      <c r="B11196" s="178" t="s">
        <v>111</v>
      </c>
      <c r="C11196" s="178" t="s">
        <v>1362</v>
      </c>
      <c r="D11196" s="178" t="s">
        <v>9786</v>
      </c>
      <c r="E11196" s="179">
        <v>34638</v>
      </c>
      <c r="F11196" s="180">
        <v>378319.92</v>
      </c>
      <c r="G11196" s="180">
        <v>54636.84</v>
      </c>
      <c r="H11196" s="180">
        <v>70996.820000000007</v>
      </c>
      <c r="I11196" s="180">
        <f t="shared" si="348"/>
        <v>503953.58</v>
      </c>
      <c r="J11196" s="177" t="str">
        <f t="shared" si="349"/>
        <v>Date &gt; 1920</v>
      </c>
    </row>
    <row r="11197" spans="1:10" x14ac:dyDescent="0.3">
      <c r="A11197" s="178" t="s">
        <v>3372</v>
      </c>
      <c r="B11197" s="178" t="s">
        <v>111</v>
      </c>
      <c r="C11197" s="178" t="s">
        <v>1362</v>
      </c>
      <c r="D11197" s="178" t="s">
        <v>9786</v>
      </c>
      <c r="E11197" s="179">
        <v>34638</v>
      </c>
      <c r="F11197" s="180">
        <v>23095.38</v>
      </c>
      <c r="G11197" s="180">
        <v>2088.8000000000002</v>
      </c>
      <c r="H11197" s="180">
        <v>4421.1400000000003</v>
      </c>
      <c r="I11197" s="180">
        <f t="shared" si="348"/>
        <v>29605.32</v>
      </c>
      <c r="J11197" s="177" t="str">
        <f t="shared" si="349"/>
        <v>Date &gt; 1920</v>
      </c>
    </row>
    <row r="11198" spans="1:10" x14ac:dyDescent="0.3">
      <c r="A11198" s="178" t="s">
        <v>3372</v>
      </c>
      <c r="B11198" s="178" t="s">
        <v>111</v>
      </c>
      <c r="C11198" s="178" t="s">
        <v>1362</v>
      </c>
      <c r="D11198" s="178" t="s">
        <v>9786</v>
      </c>
      <c r="E11198" s="179">
        <v>34667</v>
      </c>
      <c r="F11198" s="180">
        <v>102673.03</v>
      </c>
      <c r="G11198" s="180">
        <v>11354.97</v>
      </c>
      <c r="H11198" s="180">
        <v>18980.89</v>
      </c>
      <c r="I11198" s="180">
        <f t="shared" si="348"/>
        <v>133008.89000000001</v>
      </c>
      <c r="J11198" s="177" t="str">
        <f t="shared" si="349"/>
        <v>Date &gt; 1920</v>
      </c>
    </row>
    <row r="11199" spans="1:10" x14ac:dyDescent="0.3">
      <c r="A11199" s="178" t="s">
        <v>3372</v>
      </c>
      <c r="B11199" s="178" t="s">
        <v>111</v>
      </c>
      <c r="C11199" s="178" t="s">
        <v>1362</v>
      </c>
      <c r="D11199" s="178" t="s">
        <v>9786</v>
      </c>
      <c r="E11199" s="179">
        <v>34703</v>
      </c>
      <c r="F11199" s="180">
        <v>73578.31</v>
      </c>
      <c r="G11199" s="180">
        <v>0</v>
      </c>
      <c r="H11199" s="180">
        <v>8175.37</v>
      </c>
      <c r="I11199" s="180">
        <f t="shared" si="348"/>
        <v>81753.679999999993</v>
      </c>
      <c r="J11199" s="177" t="str">
        <f t="shared" si="349"/>
        <v>Date &gt; 1920</v>
      </c>
    </row>
    <row r="11200" spans="1:10" x14ac:dyDescent="0.3">
      <c r="A11200" s="178" t="s">
        <v>3372</v>
      </c>
      <c r="B11200" s="178" t="s">
        <v>111</v>
      </c>
      <c r="C11200" s="178" t="s">
        <v>1362</v>
      </c>
      <c r="D11200" s="178" t="s">
        <v>9786</v>
      </c>
      <c r="E11200" s="179">
        <v>34751</v>
      </c>
      <c r="F11200" s="180">
        <v>75895.81</v>
      </c>
      <c r="G11200" s="180">
        <v>6864.21</v>
      </c>
      <c r="H11200" s="180">
        <v>14528.71</v>
      </c>
      <c r="I11200" s="180">
        <f t="shared" si="348"/>
        <v>97288.73000000001</v>
      </c>
      <c r="J11200" s="177" t="str">
        <f t="shared" si="349"/>
        <v>Date &gt; 1920</v>
      </c>
    </row>
    <row r="11201" spans="1:10" x14ac:dyDescent="0.3">
      <c r="A11201" s="178" t="s">
        <v>3372</v>
      </c>
      <c r="B11201" s="178" t="s">
        <v>111</v>
      </c>
      <c r="C11201" s="178" t="s">
        <v>1362</v>
      </c>
      <c r="D11201" s="178" t="s">
        <v>9786</v>
      </c>
      <c r="E11201" s="179">
        <v>34753</v>
      </c>
      <c r="F11201" s="180">
        <v>35392.81</v>
      </c>
      <c r="G11201" s="180">
        <v>0</v>
      </c>
      <c r="H11201" s="180">
        <v>3932.53</v>
      </c>
      <c r="I11201" s="180">
        <f t="shared" si="348"/>
        <v>39325.339999999997</v>
      </c>
      <c r="J11201" s="177" t="str">
        <f t="shared" si="349"/>
        <v>Date &gt; 1920</v>
      </c>
    </row>
    <row r="11202" spans="1:10" x14ac:dyDescent="0.3">
      <c r="A11202" s="178" t="s">
        <v>3372</v>
      </c>
      <c r="B11202" s="178" t="s">
        <v>111</v>
      </c>
      <c r="C11202" s="178" t="s">
        <v>1362</v>
      </c>
      <c r="D11202" s="178" t="s">
        <v>9786</v>
      </c>
      <c r="E11202" s="179">
        <v>34886</v>
      </c>
      <c r="F11202" s="180">
        <v>225801.77</v>
      </c>
      <c r="G11202" s="180">
        <v>24350.3</v>
      </c>
      <c r="H11202" s="180">
        <v>37264.21</v>
      </c>
      <c r="I11202" s="180">
        <f t="shared" si="348"/>
        <v>287416.27999999997</v>
      </c>
      <c r="J11202" s="177" t="str">
        <f t="shared" si="349"/>
        <v>Date &gt; 1920</v>
      </c>
    </row>
    <row r="11203" spans="1:10" x14ac:dyDescent="0.3">
      <c r="A11203" s="178" t="s">
        <v>3372</v>
      </c>
      <c r="B11203" s="178" t="s">
        <v>111</v>
      </c>
      <c r="C11203" s="178" t="s">
        <v>1362</v>
      </c>
      <c r="D11203" s="178" t="s">
        <v>9786</v>
      </c>
      <c r="E11203" s="179">
        <v>35025</v>
      </c>
      <c r="F11203" s="180">
        <v>58335.25</v>
      </c>
      <c r="G11203" s="180">
        <v>2382.23</v>
      </c>
      <c r="H11203" s="180">
        <v>7672.84</v>
      </c>
      <c r="I11203" s="180">
        <f t="shared" si="348"/>
        <v>68390.320000000007</v>
      </c>
      <c r="J11203" s="177" t="str">
        <f t="shared" si="349"/>
        <v>Date &gt; 1920</v>
      </c>
    </row>
    <row r="11204" spans="1:10" x14ac:dyDescent="0.3">
      <c r="A11204" s="178" t="s">
        <v>3372</v>
      </c>
      <c r="B11204" s="178" t="s">
        <v>111</v>
      </c>
      <c r="C11204" s="178" t="s">
        <v>1362</v>
      </c>
      <c r="D11204" s="178" t="s">
        <v>9786</v>
      </c>
      <c r="E11204" s="179">
        <v>35100</v>
      </c>
      <c r="F11204" s="180">
        <v>36575.08</v>
      </c>
      <c r="G11204" s="180">
        <v>10812.44</v>
      </c>
      <c r="H11204" s="180">
        <v>9632.89</v>
      </c>
      <c r="I11204" s="180">
        <f t="shared" si="348"/>
        <v>57020.41</v>
      </c>
      <c r="J11204" s="177" t="str">
        <f t="shared" si="349"/>
        <v>Date &gt; 1920</v>
      </c>
    </row>
    <row r="11205" spans="1:10" x14ac:dyDescent="0.3">
      <c r="A11205" s="178" t="s">
        <v>3372</v>
      </c>
      <c r="B11205" s="178" t="s">
        <v>111</v>
      </c>
      <c r="C11205" s="178" t="s">
        <v>1362</v>
      </c>
      <c r="D11205" s="178" t="s">
        <v>9786</v>
      </c>
      <c r="E11205" s="179">
        <v>35202</v>
      </c>
      <c r="F11205" s="180">
        <v>70099</v>
      </c>
      <c r="G11205" s="180">
        <v>7667.62</v>
      </c>
      <c r="H11205" s="180">
        <v>11084.53</v>
      </c>
      <c r="I11205" s="180">
        <f t="shared" ref="I11205:I11268" si="350">SUM(F11205:H11205)</f>
        <v>88851.15</v>
      </c>
      <c r="J11205" s="177" t="str">
        <f t="shared" ref="J11205:J11268" si="351">IF(OR(YEAR(E11205)&gt; 1920, ISBLANK(E11205)), "Date &gt; 1920", "Sketchy date")</f>
        <v>Date &gt; 1920</v>
      </c>
    </row>
    <row r="11206" spans="1:10" x14ac:dyDescent="0.3">
      <c r="A11206" s="178" t="s">
        <v>3372</v>
      </c>
      <c r="B11206" s="178" t="s">
        <v>111</v>
      </c>
      <c r="C11206" s="178" t="s">
        <v>1362</v>
      </c>
      <c r="D11206" s="178" t="s">
        <v>9786</v>
      </c>
      <c r="E11206" s="179">
        <v>35417</v>
      </c>
      <c r="F11206" s="180">
        <v>89411</v>
      </c>
      <c r="G11206" s="180">
        <v>13555.62</v>
      </c>
      <c r="H11206" s="180">
        <v>6895.38</v>
      </c>
      <c r="I11206" s="180">
        <f t="shared" si="350"/>
        <v>109862</v>
      </c>
      <c r="J11206" s="177" t="str">
        <f t="shared" si="351"/>
        <v>Date &gt; 1920</v>
      </c>
    </row>
    <row r="11207" spans="1:10" x14ac:dyDescent="0.3">
      <c r="A11207" s="178" t="s">
        <v>3372</v>
      </c>
      <c r="B11207" s="178" t="s">
        <v>111</v>
      </c>
      <c r="C11207" s="178" t="s">
        <v>1362</v>
      </c>
      <c r="D11207" s="178" t="s">
        <v>8203</v>
      </c>
      <c r="E11207" s="179">
        <v>34064</v>
      </c>
      <c r="F11207" s="180">
        <v>0</v>
      </c>
      <c r="G11207" s="180">
        <v>3827.61</v>
      </c>
      <c r="H11207" s="180">
        <v>1913.81</v>
      </c>
      <c r="I11207" s="180">
        <f t="shared" si="350"/>
        <v>5741.42</v>
      </c>
      <c r="J11207" s="177" t="str">
        <f t="shared" si="351"/>
        <v>Date &gt; 1920</v>
      </c>
    </row>
    <row r="11208" spans="1:10" x14ac:dyDescent="0.3">
      <c r="A11208" s="178" t="s">
        <v>3372</v>
      </c>
      <c r="B11208" s="178" t="s">
        <v>111</v>
      </c>
      <c r="C11208" s="178" t="s">
        <v>1362</v>
      </c>
      <c r="D11208" s="178" t="s">
        <v>9787</v>
      </c>
      <c r="E11208" s="179">
        <v>34227</v>
      </c>
      <c r="F11208" s="180">
        <v>0</v>
      </c>
      <c r="G11208" s="180">
        <v>33548.080000000002</v>
      </c>
      <c r="H11208" s="180">
        <v>16774.04</v>
      </c>
      <c r="I11208" s="180">
        <f t="shared" si="350"/>
        <v>50322.12</v>
      </c>
      <c r="J11208" s="177" t="str">
        <f t="shared" si="351"/>
        <v>Date &gt; 1920</v>
      </c>
    </row>
    <row r="11209" spans="1:10" x14ac:dyDescent="0.3">
      <c r="A11209" s="178" t="s">
        <v>3372</v>
      </c>
      <c r="B11209" s="178" t="s">
        <v>111</v>
      </c>
      <c r="C11209" s="178" t="s">
        <v>1362</v>
      </c>
      <c r="D11209" s="178" t="s">
        <v>9787</v>
      </c>
      <c r="E11209" s="179">
        <v>34410</v>
      </c>
      <c r="F11209" s="180">
        <v>0</v>
      </c>
      <c r="G11209" s="180">
        <v>28076.080000000002</v>
      </c>
      <c r="H11209" s="180">
        <v>14038.04</v>
      </c>
      <c r="I11209" s="180">
        <f t="shared" si="350"/>
        <v>42114.12</v>
      </c>
      <c r="J11209" s="177" t="str">
        <f t="shared" si="351"/>
        <v>Date &gt; 1920</v>
      </c>
    </row>
    <row r="11210" spans="1:10" x14ac:dyDescent="0.3">
      <c r="A11210" s="178" t="s">
        <v>3372</v>
      </c>
      <c r="B11210" s="178" t="s">
        <v>111</v>
      </c>
      <c r="C11210" s="178" t="s">
        <v>1362</v>
      </c>
      <c r="D11210" s="178" t="s">
        <v>9787</v>
      </c>
      <c r="E11210" s="179">
        <v>34638</v>
      </c>
      <c r="F11210" s="180">
        <v>0</v>
      </c>
      <c r="G11210" s="180">
        <v>4375.84</v>
      </c>
      <c r="H11210" s="180">
        <v>2187.92</v>
      </c>
      <c r="I11210" s="180">
        <f t="shared" si="350"/>
        <v>6563.76</v>
      </c>
      <c r="J11210" s="177" t="str">
        <f t="shared" si="351"/>
        <v>Date &gt; 1920</v>
      </c>
    </row>
    <row r="11211" spans="1:10" x14ac:dyDescent="0.3">
      <c r="A11211" s="178" t="s">
        <v>3372</v>
      </c>
      <c r="B11211" s="178" t="s">
        <v>111</v>
      </c>
      <c r="C11211" s="178" t="s">
        <v>1362</v>
      </c>
      <c r="D11211" s="178" t="s">
        <v>9787</v>
      </c>
      <c r="E11211" s="179">
        <v>34687</v>
      </c>
      <c r="F11211" s="180">
        <v>0</v>
      </c>
      <c r="G11211" s="180">
        <v>5108</v>
      </c>
      <c r="H11211" s="180">
        <v>2554</v>
      </c>
      <c r="I11211" s="180">
        <f t="shared" si="350"/>
        <v>7662</v>
      </c>
      <c r="J11211" s="177" t="str">
        <f t="shared" si="351"/>
        <v>Date &gt; 1920</v>
      </c>
    </row>
    <row r="11212" spans="1:10" x14ac:dyDescent="0.3">
      <c r="A11212" s="178" t="s">
        <v>3372</v>
      </c>
      <c r="B11212" s="178" t="s">
        <v>111</v>
      </c>
      <c r="C11212" s="178" t="s">
        <v>1362</v>
      </c>
      <c r="D11212" s="178" t="s">
        <v>9788</v>
      </c>
      <c r="E11212" s="179">
        <v>34347</v>
      </c>
      <c r="F11212" s="180">
        <v>0</v>
      </c>
      <c r="G11212" s="180">
        <v>7800</v>
      </c>
      <c r="H11212" s="180">
        <v>3900</v>
      </c>
      <c r="I11212" s="180">
        <f t="shared" si="350"/>
        <v>11700</v>
      </c>
      <c r="J11212" s="177" t="str">
        <f t="shared" si="351"/>
        <v>Date &gt; 1920</v>
      </c>
    </row>
    <row r="11213" spans="1:10" x14ac:dyDescent="0.3">
      <c r="A11213" s="178" t="s">
        <v>3372</v>
      </c>
      <c r="B11213" s="178" t="s">
        <v>111</v>
      </c>
      <c r="C11213" s="178" t="s">
        <v>1362</v>
      </c>
      <c r="D11213" s="178" t="s">
        <v>9789</v>
      </c>
      <c r="E11213" s="179">
        <v>34486</v>
      </c>
      <c r="F11213" s="180">
        <v>0</v>
      </c>
      <c r="G11213" s="180">
        <v>66000</v>
      </c>
      <c r="H11213" s="180">
        <v>33000</v>
      </c>
      <c r="I11213" s="180">
        <f t="shared" si="350"/>
        <v>99000</v>
      </c>
      <c r="J11213" s="177" t="str">
        <f t="shared" si="351"/>
        <v>Date &gt; 1920</v>
      </c>
    </row>
    <row r="11214" spans="1:10" x14ac:dyDescent="0.3">
      <c r="A11214" s="178" t="s">
        <v>3372</v>
      </c>
      <c r="B11214" s="178" t="s">
        <v>111</v>
      </c>
      <c r="C11214" s="178" t="s">
        <v>1362</v>
      </c>
      <c r="D11214" s="178" t="s">
        <v>9790</v>
      </c>
      <c r="E11214" s="179">
        <v>34681</v>
      </c>
      <c r="F11214" s="180">
        <v>0</v>
      </c>
      <c r="G11214" s="180">
        <v>2989.93</v>
      </c>
      <c r="H11214" s="180">
        <v>1494.97</v>
      </c>
      <c r="I11214" s="180">
        <f t="shared" si="350"/>
        <v>4484.8999999999996</v>
      </c>
      <c r="J11214" s="177" t="str">
        <f t="shared" si="351"/>
        <v>Date &gt; 1920</v>
      </c>
    </row>
    <row r="11215" spans="1:10" x14ac:dyDescent="0.3">
      <c r="A11215" s="178" t="s">
        <v>3372</v>
      </c>
      <c r="B11215" s="178" t="s">
        <v>111</v>
      </c>
      <c r="C11215" s="178" t="s">
        <v>1362</v>
      </c>
      <c r="D11215" s="178" t="s">
        <v>6426</v>
      </c>
      <c r="E11215" s="179">
        <v>35166</v>
      </c>
      <c r="F11215" s="180">
        <v>0</v>
      </c>
      <c r="G11215" s="180">
        <v>6050</v>
      </c>
      <c r="H11215" s="180">
        <v>3025</v>
      </c>
      <c r="I11215" s="180">
        <f t="shared" si="350"/>
        <v>9075</v>
      </c>
      <c r="J11215" s="177" t="str">
        <f t="shared" si="351"/>
        <v>Date &gt; 1920</v>
      </c>
    </row>
    <row r="11216" spans="1:10" x14ac:dyDescent="0.3">
      <c r="A11216" s="178" t="s">
        <v>3372</v>
      </c>
      <c r="B11216" s="178" t="s">
        <v>111</v>
      </c>
      <c r="C11216" s="178" t="s">
        <v>1362</v>
      </c>
      <c r="D11216" s="178" t="s">
        <v>9791</v>
      </c>
      <c r="E11216" s="179">
        <v>35802</v>
      </c>
      <c r="F11216" s="180">
        <v>0</v>
      </c>
      <c r="G11216" s="180">
        <v>4824.13</v>
      </c>
      <c r="H11216" s="180">
        <v>3216.08</v>
      </c>
      <c r="I11216" s="180">
        <f t="shared" si="350"/>
        <v>8040.21</v>
      </c>
      <c r="J11216" s="177" t="str">
        <f t="shared" si="351"/>
        <v>Date &gt; 1920</v>
      </c>
    </row>
    <row r="11217" spans="1:10" x14ac:dyDescent="0.3">
      <c r="A11217" s="178" t="s">
        <v>3372</v>
      </c>
      <c r="B11217" s="178" t="s">
        <v>111</v>
      </c>
      <c r="C11217" s="178" t="s">
        <v>1362</v>
      </c>
      <c r="D11217" s="178" t="s">
        <v>9791</v>
      </c>
      <c r="E11217" s="179">
        <v>36243</v>
      </c>
      <c r="F11217" s="180">
        <v>0</v>
      </c>
      <c r="G11217" s="180">
        <v>1475.87</v>
      </c>
      <c r="H11217" s="180">
        <v>5885.32</v>
      </c>
      <c r="I11217" s="180">
        <f t="shared" si="350"/>
        <v>7361.19</v>
      </c>
      <c r="J11217" s="177" t="str">
        <f t="shared" si="351"/>
        <v>Date &gt; 1920</v>
      </c>
    </row>
    <row r="11218" spans="1:10" x14ac:dyDescent="0.3">
      <c r="A11218" s="178" t="s">
        <v>3372</v>
      </c>
      <c r="B11218" s="178" t="s">
        <v>111</v>
      </c>
      <c r="C11218" s="178" t="s">
        <v>1362</v>
      </c>
      <c r="D11218" s="178" t="s">
        <v>9791</v>
      </c>
      <c r="E11218" s="179">
        <v>36243</v>
      </c>
      <c r="F11218" s="180">
        <v>0</v>
      </c>
      <c r="G11218" s="180">
        <v>7352.11</v>
      </c>
      <c r="H11218" s="180">
        <v>0</v>
      </c>
      <c r="I11218" s="180">
        <f t="shared" si="350"/>
        <v>7352.11</v>
      </c>
      <c r="J11218" s="177" t="str">
        <f t="shared" si="351"/>
        <v>Date &gt; 1920</v>
      </c>
    </row>
    <row r="11219" spans="1:10" x14ac:dyDescent="0.3">
      <c r="A11219" s="178" t="s">
        <v>3372</v>
      </c>
      <c r="B11219" s="178" t="s">
        <v>111</v>
      </c>
      <c r="C11219" s="178" t="s">
        <v>1362</v>
      </c>
      <c r="D11219" s="178" t="s">
        <v>9791</v>
      </c>
      <c r="E11219" s="179">
        <v>37791</v>
      </c>
      <c r="F11219" s="180">
        <v>0</v>
      </c>
      <c r="G11219" s="180">
        <v>1497.73</v>
      </c>
      <c r="H11219" s="180">
        <v>2531.92</v>
      </c>
      <c r="I11219" s="180">
        <f t="shared" si="350"/>
        <v>4029.65</v>
      </c>
      <c r="J11219" s="177" t="str">
        <f t="shared" si="351"/>
        <v>Date &gt; 1920</v>
      </c>
    </row>
    <row r="11220" spans="1:10" x14ac:dyDescent="0.3">
      <c r="A11220" s="178" t="s">
        <v>3372</v>
      </c>
      <c r="B11220" s="178" t="s">
        <v>111</v>
      </c>
      <c r="C11220" s="178" t="s">
        <v>1362</v>
      </c>
      <c r="D11220" s="178" t="s">
        <v>7346</v>
      </c>
      <c r="E11220" s="179">
        <v>35727</v>
      </c>
      <c r="F11220" s="180">
        <v>0</v>
      </c>
      <c r="G11220" s="180">
        <v>8407.9599999999991</v>
      </c>
      <c r="H11220" s="180">
        <v>5605.31</v>
      </c>
      <c r="I11220" s="180">
        <f t="shared" si="350"/>
        <v>14013.27</v>
      </c>
      <c r="J11220" s="177" t="str">
        <f t="shared" si="351"/>
        <v>Date &gt; 1920</v>
      </c>
    </row>
    <row r="11221" spans="1:10" x14ac:dyDescent="0.3">
      <c r="A11221" s="178" t="s">
        <v>3372</v>
      </c>
      <c r="B11221" s="178" t="s">
        <v>111</v>
      </c>
      <c r="C11221" s="178" t="s">
        <v>1362</v>
      </c>
      <c r="D11221" s="178" t="s">
        <v>9792</v>
      </c>
      <c r="E11221" s="179">
        <v>17938</v>
      </c>
      <c r="F11221" s="180">
        <v>9949.4</v>
      </c>
      <c r="G11221" s="180">
        <v>5000</v>
      </c>
      <c r="H11221" s="180">
        <v>5514.54</v>
      </c>
      <c r="I11221" s="180">
        <f t="shared" si="350"/>
        <v>20463.939999999999</v>
      </c>
      <c r="J11221" s="177" t="str">
        <f t="shared" si="351"/>
        <v>Date &gt; 1920</v>
      </c>
    </row>
    <row r="11222" spans="1:10" x14ac:dyDescent="0.3">
      <c r="A11222" s="178" t="s">
        <v>3372</v>
      </c>
      <c r="B11222" s="178" t="s">
        <v>111</v>
      </c>
      <c r="C11222" s="178" t="s">
        <v>1362</v>
      </c>
      <c r="D11222" s="178" t="s">
        <v>9793</v>
      </c>
      <c r="E11222" s="179">
        <v>36480</v>
      </c>
      <c r="F11222" s="180">
        <v>0</v>
      </c>
      <c r="G11222" s="180">
        <v>61189.36</v>
      </c>
      <c r="H11222" s="180">
        <v>50510.87</v>
      </c>
      <c r="I11222" s="180">
        <f t="shared" si="350"/>
        <v>111700.23000000001</v>
      </c>
      <c r="J11222" s="177" t="str">
        <f t="shared" si="351"/>
        <v>Date &gt; 1920</v>
      </c>
    </row>
    <row r="11223" spans="1:10" x14ac:dyDescent="0.3">
      <c r="A11223" s="178" t="s">
        <v>3372</v>
      </c>
      <c r="B11223" s="178" t="s">
        <v>111</v>
      </c>
      <c r="C11223" s="178" t="s">
        <v>1362</v>
      </c>
      <c r="D11223" s="178" t="s">
        <v>9793</v>
      </c>
      <c r="E11223" s="179">
        <v>36502</v>
      </c>
      <c r="F11223" s="180">
        <v>0</v>
      </c>
      <c r="G11223" s="180">
        <v>17561.77</v>
      </c>
      <c r="H11223" s="180">
        <v>13549.28</v>
      </c>
      <c r="I11223" s="180">
        <f t="shared" si="350"/>
        <v>31111.050000000003</v>
      </c>
      <c r="J11223" s="177" t="str">
        <f t="shared" si="351"/>
        <v>Date &gt; 1920</v>
      </c>
    </row>
    <row r="11224" spans="1:10" x14ac:dyDescent="0.3">
      <c r="A11224" s="178" t="s">
        <v>3372</v>
      </c>
      <c r="B11224" s="178" t="s">
        <v>111</v>
      </c>
      <c r="C11224" s="178" t="s">
        <v>1362</v>
      </c>
      <c r="D11224" s="178" t="s">
        <v>9793</v>
      </c>
      <c r="E11224" s="179">
        <v>36515</v>
      </c>
      <c r="F11224" s="180">
        <v>0</v>
      </c>
      <c r="G11224" s="180">
        <v>33265.58</v>
      </c>
      <c r="H11224" s="180">
        <v>26959.53</v>
      </c>
      <c r="I11224" s="180">
        <f t="shared" si="350"/>
        <v>60225.11</v>
      </c>
      <c r="J11224" s="177" t="str">
        <f t="shared" si="351"/>
        <v>Date &gt; 1920</v>
      </c>
    </row>
    <row r="11225" spans="1:10" x14ac:dyDescent="0.3">
      <c r="A11225" s="178" t="s">
        <v>3372</v>
      </c>
      <c r="B11225" s="178" t="s">
        <v>111</v>
      </c>
      <c r="C11225" s="178" t="s">
        <v>1362</v>
      </c>
      <c r="D11225" s="178" t="s">
        <v>9793</v>
      </c>
      <c r="E11225" s="179">
        <v>36588</v>
      </c>
      <c r="F11225" s="180">
        <v>0</v>
      </c>
      <c r="G11225" s="180">
        <v>8644.0499999999993</v>
      </c>
      <c r="H11225" s="180">
        <v>5762.7</v>
      </c>
      <c r="I11225" s="180">
        <f t="shared" si="350"/>
        <v>14406.75</v>
      </c>
      <c r="J11225" s="177" t="str">
        <f t="shared" si="351"/>
        <v>Date &gt; 1920</v>
      </c>
    </row>
    <row r="11226" spans="1:10" x14ac:dyDescent="0.3">
      <c r="A11226" s="178" t="s">
        <v>3372</v>
      </c>
      <c r="B11226" s="178" t="s">
        <v>111</v>
      </c>
      <c r="C11226" s="178" t="s">
        <v>1362</v>
      </c>
      <c r="D11226" s="178" t="s">
        <v>9793</v>
      </c>
      <c r="E11226" s="179">
        <v>36658</v>
      </c>
      <c r="F11226" s="180">
        <v>0</v>
      </c>
      <c r="G11226" s="180">
        <v>3454.21</v>
      </c>
      <c r="H11226" s="180">
        <v>2302.81</v>
      </c>
      <c r="I11226" s="180">
        <f t="shared" si="350"/>
        <v>5757.02</v>
      </c>
      <c r="J11226" s="177" t="str">
        <f t="shared" si="351"/>
        <v>Date &gt; 1920</v>
      </c>
    </row>
    <row r="11227" spans="1:10" x14ac:dyDescent="0.3">
      <c r="A11227" s="178" t="s">
        <v>3372</v>
      </c>
      <c r="B11227" s="178" t="s">
        <v>111</v>
      </c>
      <c r="C11227" s="178" t="s">
        <v>1362</v>
      </c>
      <c r="D11227" s="178" t="s">
        <v>9793</v>
      </c>
      <c r="E11227" s="179">
        <v>36776</v>
      </c>
      <c r="F11227" s="180">
        <v>0</v>
      </c>
      <c r="G11227" s="180">
        <v>36872.58</v>
      </c>
      <c r="H11227" s="180">
        <v>26652.37</v>
      </c>
      <c r="I11227" s="180">
        <f t="shared" si="350"/>
        <v>63524.95</v>
      </c>
      <c r="J11227" s="177" t="str">
        <f t="shared" si="351"/>
        <v>Date &gt; 1920</v>
      </c>
    </row>
    <row r="11228" spans="1:10" x14ac:dyDescent="0.3">
      <c r="A11228" s="178" t="s">
        <v>3372</v>
      </c>
      <c r="B11228" s="178" t="s">
        <v>111</v>
      </c>
      <c r="C11228" s="178" t="s">
        <v>1362</v>
      </c>
      <c r="D11228" s="178" t="s">
        <v>9793</v>
      </c>
      <c r="E11228" s="179">
        <v>36915</v>
      </c>
      <c r="F11228" s="180">
        <v>0</v>
      </c>
      <c r="G11228" s="180">
        <v>36512.449999999997</v>
      </c>
      <c r="H11228" s="180">
        <v>26110.34</v>
      </c>
      <c r="I11228" s="180">
        <f t="shared" si="350"/>
        <v>62622.789999999994</v>
      </c>
      <c r="J11228" s="177" t="str">
        <f t="shared" si="351"/>
        <v>Date &gt; 1920</v>
      </c>
    </row>
    <row r="11229" spans="1:10" x14ac:dyDescent="0.3">
      <c r="A11229" s="178" t="s">
        <v>3372</v>
      </c>
      <c r="B11229" s="178" t="s">
        <v>111</v>
      </c>
      <c r="C11229" s="178" t="s">
        <v>1362</v>
      </c>
      <c r="D11229" s="178" t="s">
        <v>9793</v>
      </c>
      <c r="E11229" s="179">
        <v>37783</v>
      </c>
      <c r="F11229" s="180">
        <v>0</v>
      </c>
      <c r="G11229" s="180">
        <v>0</v>
      </c>
      <c r="H11229" s="180">
        <v>652.1</v>
      </c>
      <c r="I11229" s="180">
        <f t="shared" si="350"/>
        <v>652.1</v>
      </c>
      <c r="J11229" s="177" t="str">
        <f t="shared" si="351"/>
        <v>Date &gt; 1920</v>
      </c>
    </row>
    <row r="11230" spans="1:10" x14ac:dyDescent="0.3">
      <c r="A11230" s="178" t="s">
        <v>3372</v>
      </c>
      <c r="B11230" s="178" t="s">
        <v>111</v>
      </c>
      <c r="C11230" s="178" t="s">
        <v>1362</v>
      </c>
      <c r="D11230" s="178" t="s">
        <v>9794</v>
      </c>
      <c r="E11230" s="179">
        <v>36658</v>
      </c>
      <c r="F11230" s="180">
        <v>0</v>
      </c>
      <c r="G11230" s="180">
        <v>1890</v>
      </c>
      <c r="H11230" s="180">
        <v>1260</v>
      </c>
      <c r="I11230" s="180">
        <f t="shared" si="350"/>
        <v>3150</v>
      </c>
      <c r="J11230" s="177" t="str">
        <f t="shared" si="351"/>
        <v>Date &gt; 1920</v>
      </c>
    </row>
    <row r="11231" spans="1:10" x14ac:dyDescent="0.3">
      <c r="A11231" s="178" t="s">
        <v>3372</v>
      </c>
      <c r="B11231" s="178" t="s">
        <v>111</v>
      </c>
      <c r="C11231" s="178" t="s">
        <v>1362</v>
      </c>
      <c r="D11231" s="178" t="s">
        <v>9795</v>
      </c>
      <c r="E11231" s="179">
        <v>37174</v>
      </c>
      <c r="F11231" s="180">
        <v>0</v>
      </c>
      <c r="G11231" s="180">
        <v>46626.55</v>
      </c>
      <c r="H11231" s="180">
        <v>43200.22</v>
      </c>
      <c r="I11231" s="180">
        <f t="shared" si="350"/>
        <v>89826.77</v>
      </c>
      <c r="J11231" s="177" t="str">
        <f t="shared" si="351"/>
        <v>Date &gt; 1920</v>
      </c>
    </row>
    <row r="11232" spans="1:10" x14ac:dyDescent="0.3">
      <c r="A11232" s="178" t="s">
        <v>3372</v>
      </c>
      <c r="B11232" s="178" t="s">
        <v>111</v>
      </c>
      <c r="C11232" s="178" t="s">
        <v>1362</v>
      </c>
      <c r="D11232" s="178" t="s">
        <v>9795</v>
      </c>
      <c r="E11232" s="179">
        <v>37221</v>
      </c>
      <c r="F11232" s="180">
        <v>0</v>
      </c>
      <c r="G11232" s="180">
        <v>13133.49</v>
      </c>
      <c r="H11232" s="180">
        <v>12164.55</v>
      </c>
      <c r="I11232" s="180">
        <f t="shared" si="350"/>
        <v>25298.04</v>
      </c>
      <c r="J11232" s="177" t="str">
        <f t="shared" si="351"/>
        <v>Date &gt; 1920</v>
      </c>
    </row>
    <row r="11233" spans="1:10" x14ac:dyDescent="0.3">
      <c r="A11233" s="178" t="s">
        <v>3372</v>
      </c>
      <c r="B11233" s="178" t="s">
        <v>111</v>
      </c>
      <c r="C11233" s="178" t="s">
        <v>1362</v>
      </c>
      <c r="D11233" s="178" t="s">
        <v>9795</v>
      </c>
      <c r="E11233" s="179">
        <v>37320</v>
      </c>
      <c r="F11233" s="180">
        <v>0</v>
      </c>
      <c r="G11233" s="180">
        <v>6311.47</v>
      </c>
      <c r="H11233" s="180">
        <v>6030.93</v>
      </c>
      <c r="I11233" s="180">
        <f t="shared" si="350"/>
        <v>12342.400000000001</v>
      </c>
      <c r="J11233" s="177" t="str">
        <f t="shared" si="351"/>
        <v>Date &gt; 1920</v>
      </c>
    </row>
    <row r="11234" spans="1:10" x14ac:dyDescent="0.3">
      <c r="A11234" s="178" t="s">
        <v>3372</v>
      </c>
      <c r="B11234" s="178" t="s">
        <v>111</v>
      </c>
      <c r="C11234" s="178" t="s">
        <v>1362</v>
      </c>
      <c r="D11234" s="178" t="s">
        <v>9795</v>
      </c>
      <c r="E11234" s="179">
        <v>37449</v>
      </c>
      <c r="F11234" s="180">
        <v>0</v>
      </c>
      <c r="G11234" s="180">
        <v>10618.32</v>
      </c>
      <c r="H11234" s="180">
        <v>9914.4699999999993</v>
      </c>
      <c r="I11234" s="180">
        <f t="shared" si="350"/>
        <v>20532.79</v>
      </c>
      <c r="J11234" s="177" t="str">
        <f t="shared" si="351"/>
        <v>Date &gt; 1920</v>
      </c>
    </row>
    <row r="11235" spans="1:10" x14ac:dyDescent="0.3">
      <c r="A11235" s="178" t="s">
        <v>3372</v>
      </c>
      <c r="B11235" s="178" t="s">
        <v>111</v>
      </c>
      <c r="C11235" s="178" t="s">
        <v>1362</v>
      </c>
      <c r="D11235" s="178" t="s">
        <v>9795</v>
      </c>
      <c r="E11235" s="179">
        <v>37502</v>
      </c>
      <c r="F11235" s="180">
        <v>0</v>
      </c>
      <c r="G11235" s="180">
        <v>1586.64</v>
      </c>
      <c r="H11235" s="180">
        <v>1426.77</v>
      </c>
      <c r="I11235" s="180">
        <f t="shared" si="350"/>
        <v>3013.41</v>
      </c>
      <c r="J11235" s="177" t="str">
        <f t="shared" si="351"/>
        <v>Date &gt; 1920</v>
      </c>
    </row>
    <row r="11236" spans="1:10" x14ac:dyDescent="0.3">
      <c r="A11236" s="178" t="s">
        <v>3372</v>
      </c>
      <c r="B11236" s="178" t="s">
        <v>111</v>
      </c>
      <c r="C11236" s="178" t="s">
        <v>1362</v>
      </c>
      <c r="D11236" s="178" t="s">
        <v>9796</v>
      </c>
      <c r="E11236" s="179">
        <v>37232</v>
      </c>
      <c r="F11236" s="180">
        <v>0</v>
      </c>
      <c r="G11236" s="180">
        <v>22335.599999999999</v>
      </c>
      <c r="H11236" s="180">
        <v>14890.4</v>
      </c>
      <c r="I11236" s="180">
        <f t="shared" si="350"/>
        <v>37226</v>
      </c>
      <c r="J11236" s="177" t="str">
        <f t="shared" si="351"/>
        <v>Date &gt; 1920</v>
      </c>
    </row>
    <row r="11237" spans="1:10" x14ac:dyDescent="0.3">
      <c r="A11237" s="178" t="s">
        <v>3372</v>
      </c>
      <c r="B11237" s="178" t="s">
        <v>111</v>
      </c>
      <c r="C11237" s="178" t="s">
        <v>1362</v>
      </c>
      <c r="D11237" s="178" t="s">
        <v>9797</v>
      </c>
      <c r="E11237" s="179">
        <v>37551</v>
      </c>
      <c r="F11237" s="180">
        <v>0</v>
      </c>
      <c r="G11237" s="180">
        <v>9600</v>
      </c>
      <c r="H11237" s="180">
        <v>6400</v>
      </c>
      <c r="I11237" s="180">
        <f t="shared" si="350"/>
        <v>16000</v>
      </c>
      <c r="J11237" s="177" t="str">
        <f t="shared" si="351"/>
        <v>Date &gt; 1920</v>
      </c>
    </row>
    <row r="11238" spans="1:10" x14ac:dyDescent="0.3">
      <c r="A11238" s="178" t="s">
        <v>3372</v>
      </c>
      <c r="B11238" s="178" t="s">
        <v>111</v>
      </c>
      <c r="C11238" s="178" t="s">
        <v>1362</v>
      </c>
      <c r="D11238" s="178" t="s">
        <v>9798</v>
      </c>
      <c r="E11238" s="179">
        <v>37679</v>
      </c>
      <c r="F11238" s="180">
        <v>0</v>
      </c>
      <c r="G11238" s="180">
        <v>11301.01</v>
      </c>
      <c r="H11238" s="180">
        <v>7534</v>
      </c>
      <c r="I11238" s="180">
        <f t="shared" si="350"/>
        <v>18835.010000000002</v>
      </c>
      <c r="J11238" s="177" t="str">
        <f t="shared" si="351"/>
        <v>Date &gt; 1920</v>
      </c>
    </row>
    <row r="11239" spans="1:10" x14ac:dyDescent="0.3">
      <c r="A11239" s="178" t="s">
        <v>3372</v>
      </c>
      <c r="B11239" s="178" t="s">
        <v>111</v>
      </c>
      <c r="C11239" s="178" t="s">
        <v>1362</v>
      </c>
      <c r="D11239" s="178" t="s">
        <v>9799</v>
      </c>
      <c r="E11239" s="179">
        <v>38196</v>
      </c>
      <c r="F11239" s="180">
        <v>42659</v>
      </c>
      <c r="G11239" s="180">
        <v>0</v>
      </c>
      <c r="H11239" s="180">
        <v>4740</v>
      </c>
      <c r="I11239" s="180">
        <f t="shared" si="350"/>
        <v>47399</v>
      </c>
      <c r="J11239" s="177" t="str">
        <f t="shared" si="351"/>
        <v>Date &gt; 1920</v>
      </c>
    </row>
    <row r="11240" spans="1:10" x14ac:dyDescent="0.3">
      <c r="A11240" s="178" t="s">
        <v>3372</v>
      </c>
      <c r="B11240" s="178" t="s">
        <v>111</v>
      </c>
      <c r="C11240" s="178" t="s">
        <v>1362</v>
      </c>
      <c r="D11240" s="178" t="s">
        <v>9799</v>
      </c>
      <c r="E11240" s="179">
        <v>38217</v>
      </c>
      <c r="F11240" s="180">
        <v>11313</v>
      </c>
      <c r="G11240" s="180">
        <v>0</v>
      </c>
      <c r="H11240" s="180">
        <v>1257.4000000000001</v>
      </c>
      <c r="I11240" s="180">
        <f t="shared" si="350"/>
        <v>12570.4</v>
      </c>
      <c r="J11240" s="177" t="str">
        <f t="shared" si="351"/>
        <v>Date &gt; 1920</v>
      </c>
    </row>
    <row r="11241" spans="1:10" x14ac:dyDescent="0.3">
      <c r="A11241" s="178" t="s">
        <v>3372</v>
      </c>
      <c r="B11241" s="178" t="s">
        <v>111</v>
      </c>
      <c r="C11241" s="178" t="s">
        <v>1362</v>
      </c>
      <c r="D11241" s="178" t="s">
        <v>9799</v>
      </c>
      <c r="E11241" s="179">
        <v>38477</v>
      </c>
      <c r="F11241" s="180">
        <v>12313</v>
      </c>
      <c r="G11241" s="180">
        <v>0</v>
      </c>
      <c r="H11241" s="180">
        <v>1368</v>
      </c>
      <c r="I11241" s="180">
        <f t="shared" si="350"/>
        <v>13681</v>
      </c>
      <c r="J11241" s="177" t="str">
        <f t="shared" si="351"/>
        <v>Date &gt; 1920</v>
      </c>
    </row>
    <row r="11242" spans="1:10" x14ac:dyDescent="0.3">
      <c r="A11242" s="178" t="s">
        <v>3372</v>
      </c>
      <c r="B11242" s="178" t="s">
        <v>111</v>
      </c>
      <c r="C11242" s="178" t="s">
        <v>1362</v>
      </c>
      <c r="D11242" s="178" t="s">
        <v>9799</v>
      </c>
      <c r="E11242" s="179">
        <v>38812</v>
      </c>
      <c r="F11242" s="180">
        <v>7451</v>
      </c>
      <c r="G11242" s="180">
        <v>0</v>
      </c>
      <c r="H11242" s="180">
        <v>828.54</v>
      </c>
      <c r="I11242" s="180">
        <f t="shared" si="350"/>
        <v>8279.5400000000009</v>
      </c>
      <c r="J11242" s="177" t="str">
        <f t="shared" si="351"/>
        <v>Date &gt; 1920</v>
      </c>
    </row>
    <row r="11243" spans="1:10" x14ac:dyDescent="0.3">
      <c r="A11243" s="178" t="s">
        <v>3372</v>
      </c>
      <c r="B11243" s="178" t="s">
        <v>111</v>
      </c>
      <c r="C11243" s="178" t="s">
        <v>1362</v>
      </c>
      <c r="D11243" s="178" t="s">
        <v>9799</v>
      </c>
      <c r="E11243" s="179">
        <v>39163</v>
      </c>
      <c r="F11243" s="180">
        <v>1080</v>
      </c>
      <c r="G11243" s="180">
        <v>0</v>
      </c>
      <c r="H11243" s="180">
        <v>120</v>
      </c>
      <c r="I11243" s="180">
        <f t="shared" si="350"/>
        <v>1200</v>
      </c>
      <c r="J11243" s="177" t="str">
        <f t="shared" si="351"/>
        <v>Date &gt; 1920</v>
      </c>
    </row>
    <row r="11244" spans="1:10" x14ac:dyDescent="0.3">
      <c r="A11244" s="178" t="s">
        <v>3372</v>
      </c>
      <c r="B11244" s="178" t="s">
        <v>111</v>
      </c>
      <c r="C11244" s="178" t="s">
        <v>1362</v>
      </c>
      <c r="D11244" s="178" t="s">
        <v>9800</v>
      </c>
      <c r="E11244" s="179">
        <v>38477</v>
      </c>
      <c r="F11244" s="180">
        <v>86775</v>
      </c>
      <c r="G11244" s="180">
        <v>0</v>
      </c>
      <c r="H11244" s="180">
        <v>4568.09</v>
      </c>
      <c r="I11244" s="180">
        <f t="shared" si="350"/>
        <v>91343.09</v>
      </c>
      <c r="J11244" s="177" t="str">
        <f t="shared" si="351"/>
        <v>Date &gt; 1920</v>
      </c>
    </row>
    <row r="11245" spans="1:10" x14ac:dyDescent="0.3">
      <c r="A11245" s="178" t="s">
        <v>3372</v>
      </c>
      <c r="B11245" s="178" t="s">
        <v>111</v>
      </c>
      <c r="C11245" s="178" t="s">
        <v>1362</v>
      </c>
      <c r="D11245" s="178" t="s">
        <v>9800</v>
      </c>
      <c r="E11245" s="179">
        <v>39020</v>
      </c>
      <c r="F11245" s="180">
        <v>1140</v>
      </c>
      <c r="G11245" s="180">
        <v>0</v>
      </c>
      <c r="H11245" s="180">
        <v>60</v>
      </c>
      <c r="I11245" s="180">
        <f t="shared" si="350"/>
        <v>1200</v>
      </c>
      <c r="J11245" s="177" t="str">
        <f t="shared" si="351"/>
        <v>Date &gt; 1920</v>
      </c>
    </row>
    <row r="11246" spans="1:10" x14ac:dyDescent="0.3">
      <c r="A11246" s="178" t="s">
        <v>3372</v>
      </c>
      <c r="B11246" s="178" t="s">
        <v>111</v>
      </c>
      <c r="C11246" s="178" t="s">
        <v>1362</v>
      </c>
      <c r="D11246" s="178" t="s">
        <v>9800</v>
      </c>
      <c r="E11246" s="179">
        <v>39240</v>
      </c>
      <c r="F11246" s="180">
        <v>-2383</v>
      </c>
      <c r="G11246" s="180">
        <v>0</v>
      </c>
      <c r="H11246" s="180">
        <v>-127</v>
      </c>
      <c r="I11246" s="180">
        <f t="shared" si="350"/>
        <v>-2510</v>
      </c>
      <c r="J11246" s="177" t="str">
        <f t="shared" si="351"/>
        <v>Date &gt; 1920</v>
      </c>
    </row>
    <row r="11247" spans="1:10" x14ac:dyDescent="0.3">
      <c r="A11247" s="178" t="s">
        <v>3372</v>
      </c>
      <c r="B11247" s="178" t="s">
        <v>111</v>
      </c>
      <c r="C11247" s="178" t="s">
        <v>1362</v>
      </c>
      <c r="D11247" s="178" t="s">
        <v>9801</v>
      </c>
      <c r="E11247" s="179">
        <v>38811</v>
      </c>
      <c r="F11247" s="180">
        <v>0</v>
      </c>
      <c r="G11247" s="180">
        <v>11187.47</v>
      </c>
      <c r="H11247" s="180">
        <v>6712.21</v>
      </c>
      <c r="I11247" s="180">
        <f t="shared" si="350"/>
        <v>17899.68</v>
      </c>
      <c r="J11247" s="177" t="str">
        <f t="shared" si="351"/>
        <v>Date &gt; 1920</v>
      </c>
    </row>
    <row r="11248" spans="1:10" x14ac:dyDescent="0.3">
      <c r="A11248" s="178" t="s">
        <v>3372</v>
      </c>
      <c r="B11248" s="178" t="s">
        <v>111</v>
      </c>
      <c r="C11248" s="178" t="s">
        <v>1362</v>
      </c>
      <c r="D11248" s="178" t="s">
        <v>9802</v>
      </c>
      <c r="E11248" s="179">
        <v>38812</v>
      </c>
      <c r="F11248" s="180">
        <v>73455</v>
      </c>
      <c r="G11248" s="180">
        <v>0</v>
      </c>
      <c r="H11248" s="180">
        <v>3868.26</v>
      </c>
      <c r="I11248" s="180">
        <f t="shared" si="350"/>
        <v>77323.259999999995</v>
      </c>
      <c r="J11248" s="177" t="str">
        <f t="shared" si="351"/>
        <v>Date &gt; 1920</v>
      </c>
    </row>
    <row r="11249" spans="1:10" x14ac:dyDescent="0.3">
      <c r="A11249" s="178" t="s">
        <v>3372</v>
      </c>
      <c r="B11249" s="178" t="s">
        <v>111</v>
      </c>
      <c r="C11249" s="178" t="s">
        <v>1362</v>
      </c>
      <c r="D11249" s="178" t="s">
        <v>9802</v>
      </c>
      <c r="E11249" s="179">
        <v>39240</v>
      </c>
      <c r="F11249" s="180">
        <v>2280</v>
      </c>
      <c r="G11249" s="180">
        <v>0</v>
      </c>
      <c r="H11249" s="180">
        <v>120</v>
      </c>
      <c r="I11249" s="180">
        <f t="shared" si="350"/>
        <v>2400</v>
      </c>
      <c r="J11249" s="177" t="str">
        <f t="shared" si="351"/>
        <v>Date &gt; 1920</v>
      </c>
    </row>
    <row r="11250" spans="1:10" x14ac:dyDescent="0.3">
      <c r="A11250" s="178" t="s">
        <v>3372</v>
      </c>
      <c r="B11250" s="178" t="s">
        <v>111</v>
      </c>
      <c r="C11250" s="178" t="s">
        <v>1362</v>
      </c>
      <c r="D11250" s="178" t="s">
        <v>9386</v>
      </c>
      <c r="E11250" s="179">
        <v>39008</v>
      </c>
      <c r="F11250" s="180">
        <v>0</v>
      </c>
      <c r="G11250" s="180">
        <v>5188.78</v>
      </c>
      <c r="H11250" s="180">
        <v>2223.7600000000002</v>
      </c>
      <c r="I11250" s="180">
        <f t="shared" si="350"/>
        <v>7412.54</v>
      </c>
      <c r="J11250" s="177" t="str">
        <f t="shared" si="351"/>
        <v>Date &gt; 1920</v>
      </c>
    </row>
    <row r="11251" spans="1:10" x14ac:dyDescent="0.3">
      <c r="A11251" s="178" t="s">
        <v>3372</v>
      </c>
      <c r="B11251" s="178" t="s">
        <v>111</v>
      </c>
      <c r="C11251" s="178" t="s">
        <v>1362</v>
      </c>
      <c r="D11251" s="178" t="s">
        <v>9803</v>
      </c>
      <c r="E11251" s="179">
        <v>39140</v>
      </c>
      <c r="F11251" s="180">
        <v>17226</v>
      </c>
      <c r="G11251" s="180">
        <v>0</v>
      </c>
      <c r="H11251" s="180">
        <v>907.29</v>
      </c>
      <c r="I11251" s="180">
        <f t="shared" si="350"/>
        <v>18133.29</v>
      </c>
      <c r="J11251" s="177" t="str">
        <f t="shared" si="351"/>
        <v>Date &gt; 1920</v>
      </c>
    </row>
    <row r="11252" spans="1:10" x14ac:dyDescent="0.3">
      <c r="A11252" s="178" t="s">
        <v>3372</v>
      </c>
      <c r="B11252" s="178" t="s">
        <v>111</v>
      </c>
      <c r="C11252" s="178" t="s">
        <v>1362</v>
      </c>
      <c r="D11252" s="178" t="s">
        <v>9803</v>
      </c>
      <c r="E11252" s="179">
        <v>39240</v>
      </c>
      <c r="F11252" s="180">
        <v>25421</v>
      </c>
      <c r="G11252" s="180">
        <v>0</v>
      </c>
      <c r="H11252" s="180">
        <v>1337.87</v>
      </c>
      <c r="I11252" s="180">
        <f t="shared" si="350"/>
        <v>26758.87</v>
      </c>
      <c r="J11252" s="177" t="str">
        <f t="shared" si="351"/>
        <v>Date &gt; 1920</v>
      </c>
    </row>
    <row r="11253" spans="1:10" x14ac:dyDescent="0.3">
      <c r="A11253" s="178" t="s">
        <v>3372</v>
      </c>
      <c r="B11253" s="178" t="s">
        <v>111</v>
      </c>
      <c r="C11253" s="178" t="s">
        <v>1362</v>
      </c>
      <c r="D11253" s="178" t="s">
        <v>9803</v>
      </c>
      <c r="E11253" s="179">
        <v>39842</v>
      </c>
      <c r="F11253" s="180">
        <v>1901</v>
      </c>
      <c r="G11253" s="180">
        <v>0</v>
      </c>
      <c r="H11253" s="180">
        <v>100</v>
      </c>
      <c r="I11253" s="180">
        <f t="shared" si="350"/>
        <v>2001</v>
      </c>
      <c r="J11253" s="177" t="str">
        <f t="shared" si="351"/>
        <v>Date &gt; 1920</v>
      </c>
    </row>
    <row r="11254" spans="1:10" x14ac:dyDescent="0.3">
      <c r="A11254" s="178" t="s">
        <v>3372</v>
      </c>
      <c r="B11254" s="178" t="s">
        <v>111</v>
      </c>
      <c r="C11254" s="178" t="s">
        <v>1362</v>
      </c>
      <c r="D11254" s="178" t="s">
        <v>9804</v>
      </c>
      <c r="E11254" s="179">
        <v>39216</v>
      </c>
      <c r="F11254" s="180">
        <v>0</v>
      </c>
      <c r="G11254" s="180">
        <v>2468.4899999999998</v>
      </c>
      <c r="H11254" s="180">
        <v>1057.92</v>
      </c>
      <c r="I11254" s="180">
        <f t="shared" si="350"/>
        <v>3526.41</v>
      </c>
      <c r="J11254" s="177" t="str">
        <f t="shared" si="351"/>
        <v>Date &gt; 1920</v>
      </c>
    </row>
    <row r="11255" spans="1:10" x14ac:dyDescent="0.3">
      <c r="A11255" s="178" t="s">
        <v>3372</v>
      </c>
      <c r="B11255" s="178" t="s">
        <v>111</v>
      </c>
      <c r="C11255" s="178" t="s">
        <v>1362</v>
      </c>
      <c r="D11255" s="178" t="s">
        <v>9805</v>
      </c>
      <c r="E11255" s="179">
        <v>39435</v>
      </c>
      <c r="F11255" s="180">
        <v>168332</v>
      </c>
      <c r="G11255" s="180">
        <v>14688.55</v>
      </c>
      <c r="H11255" s="180">
        <v>15156.83</v>
      </c>
      <c r="I11255" s="180">
        <f t="shared" si="350"/>
        <v>198177.37999999998</v>
      </c>
      <c r="J11255" s="177" t="str">
        <f t="shared" si="351"/>
        <v>Date &gt; 1920</v>
      </c>
    </row>
    <row r="11256" spans="1:10" x14ac:dyDescent="0.3">
      <c r="A11256" s="178" t="s">
        <v>3372</v>
      </c>
      <c r="B11256" s="178" t="s">
        <v>111</v>
      </c>
      <c r="C11256" s="178" t="s">
        <v>1362</v>
      </c>
      <c r="D11256" s="178" t="s">
        <v>9805</v>
      </c>
      <c r="E11256" s="179">
        <v>39498</v>
      </c>
      <c r="F11256" s="180">
        <v>112785</v>
      </c>
      <c r="G11256" s="180">
        <v>9841.36</v>
      </c>
      <c r="H11256" s="180">
        <v>10153.25</v>
      </c>
      <c r="I11256" s="180">
        <f t="shared" si="350"/>
        <v>132779.60999999999</v>
      </c>
      <c r="J11256" s="177" t="str">
        <f t="shared" si="351"/>
        <v>Date &gt; 1920</v>
      </c>
    </row>
    <row r="11257" spans="1:10" x14ac:dyDescent="0.3">
      <c r="A11257" s="178" t="s">
        <v>3372</v>
      </c>
      <c r="B11257" s="178" t="s">
        <v>111</v>
      </c>
      <c r="C11257" s="178" t="s">
        <v>1362</v>
      </c>
      <c r="D11257" s="178" t="s">
        <v>9805</v>
      </c>
      <c r="E11257" s="179">
        <v>39548</v>
      </c>
      <c r="F11257" s="180">
        <v>58883</v>
      </c>
      <c r="G11257" s="180">
        <v>6138.86</v>
      </c>
      <c r="H11257" s="180">
        <v>6333.51</v>
      </c>
      <c r="I11257" s="180">
        <f t="shared" si="350"/>
        <v>71355.37</v>
      </c>
      <c r="J11257" s="177" t="str">
        <f t="shared" si="351"/>
        <v>Date &gt; 1920</v>
      </c>
    </row>
    <row r="11258" spans="1:10" x14ac:dyDescent="0.3">
      <c r="A11258" s="178" t="s">
        <v>3372</v>
      </c>
      <c r="B11258" s="178" t="s">
        <v>111</v>
      </c>
      <c r="C11258" s="178" t="s">
        <v>1362</v>
      </c>
      <c r="D11258" s="178" t="s">
        <v>9805</v>
      </c>
      <c r="E11258" s="179">
        <v>40444</v>
      </c>
      <c r="F11258" s="180">
        <v>-21512</v>
      </c>
      <c r="G11258" s="180">
        <v>37321.31</v>
      </c>
      <c r="H11258" s="180">
        <v>14258.73</v>
      </c>
      <c r="I11258" s="180">
        <f t="shared" si="350"/>
        <v>30068.039999999997</v>
      </c>
      <c r="J11258" s="177" t="str">
        <f t="shared" si="351"/>
        <v>Date &gt; 1920</v>
      </c>
    </row>
    <row r="11259" spans="1:10" x14ac:dyDescent="0.3">
      <c r="A11259" s="178" t="s">
        <v>3372</v>
      </c>
      <c r="B11259" s="178" t="s">
        <v>111</v>
      </c>
      <c r="C11259" s="178" t="s">
        <v>1362</v>
      </c>
      <c r="D11259" s="178" t="s">
        <v>6415</v>
      </c>
      <c r="E11259" s="179">
        <v>39483</v>
      </c>
      <c r="F11259" s="180">
        <v>0</v>
      </c>
      <c r="G11259" s="180">
        <v>6002.73</v>
      </c>
      <c r="H11259" s="180">
        <v>2572.6</v>
      </c>
      <c r="I11259" s="180">
        <f t="shared" si="350"/>
        <v>8575.33</v>
      </c>
      <c r="J11259" s="177" t="str">
        <f t="shared" si="351"/>
        <v>Date &gt; 1920</v>
      </c>
    </row>
    <row r="11260" spans="1:10" x14ac:dyDescent="0.3">
      <c r="A11260" s="178" t="s">
        <v>3372</v>
      </c>
      <c r="B11260" s="178" t="s">
        <v>111</v>
      </c>
      <c r="C11260" s="178" t="s">
        <v>1362</v>
      </c>
      <c r="D11260" s="178" t="s">
        <v>9806</v>
      </c>
      <c r="E11260" s="179">
        <v>40014</v>
      </c>
      <c r="F11260" s="180">
        <v>31663</v>
      </c>
      <c r="G11260" s="180">
        <v>0</v>
      </c>
      <c r="H11260" s="180">
        <v>2657.15</v>
      </c>
      <c r="I11260" s="180">
        <f t="shared" si="350"/>
        <v>34320.15</v>
      </c>
      <c r="J11260" s="177" t="str">
        <f t="shared" si="351"/>
        <v>Date &gt; 1920</v>
      </c>
    </row>
    <row r="11261" spans="1:10" x14ac:dyDescent="0.3">
      <c r="A11261" s="178" t="s">
        <v>3372</v>
      </c>
      <c r="B11261" s="178" t="s">
        <v>111</v>
      </c>
      <c r="C11261" s="178" t="s">
        <v>1362</v>
      </c>
      <c r="D11261" s="178" t="s">
        <v>9806</v>
      </c>
      <c r="E11261" s="179">
        <v>40095</v>
      </c>
      <c r="F11261" s="180">
        <v>123250</v>
      </c>
      <c r="G11261" s="180">
        <v>0</v>
      </c>
      <c r="H11261" s="180">
        <v>6336.53</v>
      </c>
      <c r="I11261" s="180">
        <f t="shared" si="350"/>
        <v>129586.53</v>
      </c>
      <c r="J11261" s="177" t="str">
        <f t="shared" si="351"/>
        <v>Date &gt; 1920</v>
      </c>
    </row>
    <row r="11262" spans="1:10" x14ac:dyDescent="0.3">
      <c r="A11262" s="178" t="s">
        <v>3372</v>
      </c>
      <c r="B11262" s="178" t="s">
        <v>111</v>
      </c>
      <c r="C11262" s="178" t="s">
        <v>1362</v>
      </c>
      <c r="D11262" s="178" t="s">
        <v>9806</v>
      </c>
      <c r="E11262" s="179">
        <v>40165</v>
      </c>
      <c r="F11262" s="180">
        <v>5967</v>
      </c>
      <c r="G11262" s="180">
        <v>0</v>
      </c>
      <c r="H11262" s="180">
        <v>0</v>
      </c>
      <c r="I11262" s="180">
        <f t="shared" si="350"/>
        <v>5967</v>
      </c>
      <c r="J11262" s="177" t="str">
        <f t="shared" si="351"/>
        <v>Date &gt; 1920</v>
      </c>
    </row>
    <row r="11263" spans="1:10" x14ac:dyDescent="0.3">
      <c r="A11263" s="178" t="s">
        <v>3372</v>
      </c>
      <c r="B11263" s="178" t="s">
        <v>111</v>
      </c>
      <c r="C11263" s="178" t="s">
        <v>1362</v>
      </c>
      <c r="D11263" s="178" t="s">
        <v>9806</v>
      </c>
      <c r="E11263" s="179">
        <v>40766</v>
      </c>
      <c r="F11263" s="180">
        <v>10000</v>
      </c>
      <c r="G11263" s="180">
        <v>0</v>
      </c>
      <c r="H11263" s="180">
        <v>0</v>
      </c>
      <c r="I11263" s="180">
        <f t="shared" si="350"/>
        <v>10000</v>
      </c>
      <c r="J11263" s="177" t="str">
        <f t="shared" si="351"/>
        <v>Date &gt; 1920</v>
      </c>
    </row>
    <row r="11264" spans="1:10" x14ac:dyDescent="0.3">
      <c r="A11264" s="178" t="s">
        <v>3372</v>
      </c>
      <c r="B11264" s="178" t="s">
        <v>111</v>
      </c>
      <c r="C11264" s="178" t="s">
        <v>1362</v>
      </c>
      <c r="D11264" s="178" t="s">
        <v>9806</v>
      </c>
      <c r="E11264" s="179">
        <v>40766</v>
      </c>
      <c r="F11264" s="180">
        <v>1109</v>
      </c>
      <c r="G11264" s="180">
        <v>0</v>
      </c>
      <c r="H11264" s="180">
        <v>0</v>
      </c>
      <c r="I11264" s="180">
        <f t="shared" si="350"/>
        <v>1109</v>
      </c>
      <c r="J11264" s="177" t="str">
        <f t="shared" si="351"/>
        <v>Date &gt; 1920</v>
      </c>
    </row>
    <row r="11265" spans="1:10" x14ac:dyDescent="0.3">
      <c r="A11265" s="178" t="s">
        <v>3372</v>
      </c>
      <c r="B11265" s="178" t="s">
        <v>111</v>
      </c>
      <c r="C11265" s="178" t="s">
        <v>1362</v>
      </c>
      <c r="D11265" s="178" t="s">
        <v>9807</v>
      </c>
      <c r="E11265" s="179">
        <v>40165</v>
      </c>
      <c r="F11265" s="180">
        <v>67968</v>
      </c>
      <c r="G11265" s="180">
        <v>0</v>
      </c>
      <c r="H11265" s="180">
        <v>3578.62</v>
      </c>
      <c r="I11265" s="180">
        <f t="shared" si="350"/>
        <v>71546.62</v>
      </c>
      <c r="J11265" s="177" t="str">
        <f t="shared" si="351"/>
        <v>Date &gt; 1920</v>
      </c>
    </row>
    <row r="11266" spans="1:10" x14ac:dyDescent="0.3">
      <c r="A11266" s="178" t="s">
        <v>3372</v>
      </c>
      <c r="B11266" s="178" t="s">
        <v>111</v>
      </c>
      <c r="C11266" s="178" t="s">
        <v>1362</v>
      </c>
      <c r="D11266" s="178" t="s">
        <v>9807</v>
      </c>
      <c r="E11266" s="179">
        <v>40444</v>
      </c>
      <c r="F11266" s="180">
        <v>26592</v>
      </c>
      <c r="G11266" s="180">
        <v>0</v>
      </c>
      <c r="H11266" s="180">
        <v>1398.5</v>
      </c>
      <c r="I11266" s="180">
        <f t="shared" si="350"/>
        <v>27990.5</v>
      </c>
      <c r="J11266" s="177" t="str">
        <f t="shared" si="351"/>
        <v>Date &gt; 1920</v>
      </c>
    </row>
    <row r="11267" spans="1:10" x14ac:dyDescent="0.3">
      <c r="A11267" s="178" t="s">
        <v>3372</v>
      </c>
      <c r="B11267" s="178" t="s">
        <v>111</v>
      </c>
      <c r="C11267" s="178" t="s">
        <v>1362</v>
      </c>
      <c r="D11267" s="178" t="s">
        <v>9807</v>
      </c>
      <c r="E11267" s="179">
        <v>40766</v>
      </c>
      <c r="F11267" s="180">
        <v>4240</v>
      </c>
      <c r="G11267" s="180">
        <v>0</v>
      </c>
      <c r="H11267" s="180">
        <v>222.88</v>
      </c>
      <c r="I11267" s="180">
        <f t="shared" si="350"/>
        <v>4462.88</v>
      </c>
      <c r="J11267" s="177" t="str">
        <f t="shared" si="351"/>
        <v>Date &gt; 1920</v>
      </c>
    </row>
    <row r="11268" spans="1:10" x14ac:dyDescent="0.3">
      <c r="A11268" s="178" t="s">
        <v>3372</v>
      </c>
      <c r="B11268" s="178" t="s">
        <v>111</v>
      </c>
      <c r="C11268" s="178" t="s">
        <v>1362</v>
      </c>
      <c r="D11268" s="178" t="s">
        <v>9807</v>
      </c>
      <c r="E11268" s="179">
        <v>41292</v>
      </c>
      <c r="F11268" s="180">
        <v>653</v>
      </c>
      <c r="G11268" s="180">
        <v>0</v>
      </c>
      <c r="H11268" s="180">
        <v>35.15</v>
      </c>
      <c r="I11268" s="180">
        <f t="shared" si="350"/>
        <v>688.15</v>
      </c>
      <c r="J11268" s="177" t="str">
        <f t="shared" si="351"/>
        <v>Date &gt; 1920</v>
      </c>
    </row>
    <row r="11269" spans="1:10" x14ac:dyDescent="0.3">
      <c r="A11269" s="178" t="s">
        <v>3372</v>
      </c>
      <c r="B11269" s="178" t="s">
        <v>111</v>
      </c>
      <c r="C11269" s="178" t="s">
        <v>1362</v>
      </c>
      <c r="D11269" s="178" t="s">
        <v>9808</v>
      </c>
      <c r="E11269" s="179">
        <v>41033</v>
      </c>
      <c r="F11269" s="180">
        <v>304367</v>
      </c>
      <c r="G11269" s="180">
        <v>0</v>
      </c>
      <c r="H11269" s="180">
        <v>16020.38</v>
      </c>
      <c r="I11269" s="180">
        <f t="shared" ref="I11269:I11332" si="352">SUM(F11269:H11269)</f>
        <v>320387.38</v>
      </c>
      <c r="J11269" s="177" t="str">
        <f t="shared" ref="J11269:J11332" si="353">IF(OR(YEAR(E11269)&gt; 1920, ISBLANK(E11269)), "Date &gt; 1920", "Sketchy date")</f>
        <v>Date &gt; 1920</v>
      </c>
    </row>
    <row r="11270" spans="1:10" x14ac:dyDescent="0.3">
      <c r="A11270" s="178" t="s">
        <v>3372</v>
      </c>
      <c r="B11270" s="178" t="s">
        <v>111</v>
      </c>
      <c r="C11270" s="178" t="s">
        <v>1362</v>
      </c>
      <c r="D11270" s="178" t="s">
        <v>9808</v>
      </c>
      <c r="E11270" s="179">
        <v>41352</v>
      </c>
      <c r="F11270" s="180">
        <v>25623</v>
      </c>
      <c r="G11270" s="180">
        <v>0</v>
      </c>
      <c r="H11270" s="180">
        <v>1514.32</v>
      </c>
      <c r="I11270" s="180">
        <f t="shared" si="352"/>
        <v>27137.32</v>
      </c>
      <c r="J11270" s="177" t="str">
        <f t="shared" si="353"/>
        <v>Date &gt; 1920</v>
      </c>
    </row>
    <row r="11271" spans="1:10" x14ac:dyDescent="0.3">
      <c r="A11271" s="178" t="s">
        <v>3372</v>
      </c>
      <c r="B11271" s="178" t="s">
        <v>111</v>
      </c>
      <c r="C11271" s="178" t="s">
        <v>1362</v>
      </c>
      <c r="D11271" s="178" t="s">
        <v>9808</v>
      </c>
      <c r="E11271" s="179">
        <v>41536</v>
      </c>
      <c r="F11271" s="180">
        <v>15935</v>
      </c>
      <c r="G11271" s="180">
        <v>0</v>
      </c>
      <c r="H11271" s="180">
        <v>672.26</v>
      </c>
      <c r="I11271" s="180">
        <f t="shared" si="352"/>
        <v>16607.259999999998</v>
      </c>
      <c r="J11271" s="177" t="str">
        <f t="shared" si="353"/>
        <v>Date &gt; 1920</v>
      </c>
    </row>
    <row r="11272" spans="1:10" x14ac:dyDescent="0.3">
      <c r="A11272" s="178" t="s">
        <v>3372</v>
      </c>
      <c r="B11272" s="178" t="s">
        <v>111</v>
      </c>
      <c r="C11272" s="178" t="s">
        <v>1362</v>
      </c>
      <c r="D11272" s="178" t="s">
        <v>9809</v>
      </c>
      <c r="E11272" s="179">
        <v>41352</v>
      </c>
      <c r="F11272" s="180">
        <v>485943</v>
      </c>
      <c r="G11272" s="180">
        <v>0</v>
      </c>
      <c r="H11272" s="180">
        <v>57385.32</v>
      </c>
      <c r="I11272" s="180">
        <f t="shared" si="352"/>
        <v>543328.31999999995</v>
      </c>
      <c r="J11272" s="177" t="str">
        <f t="shared" si="353"/>
        <v>Date &gt; 1920</v>
      </c>
    </row>
    <row r="11273" spans="1:10" x14ac:dyDescent="0.3">
      <c r="A11273" s="178" t="s">
        <v>3372</v>
      </c>
      <c r="B11273" s="178" t="s">
        <v>111</v>
      </c>
      <c r="C11273" s="178" t="s">
        <v>1362</v>
      </c>
      <c r="D11273" s="178" t="s">
        <v>9809</v>
      </c>
      <c r="E11273" s="179">
        <v>41436</v>
      </c>
      <c r="F11273" s="180">
        <v>34027</v>
      </c>
      <c r="G11273" s="180">
        <v>0</v>
      </c>
      <c r="H11273" s="180">
        <v>389.43</v>
      </c>
      <c r="I11273" s="180">
        <f t="shared" si="352"/>
        <v>34416.43</v>
      </c>
      <c r="J11273" s="177" t="str">
        <f t="shared" si="353"/>
        <v>Date &gt; 1920</v>
      </c>
    </row>
    <row r="11274" spans="1:10" x14ac:dyDescent="0.3">
      <c r="A11274" s="178" t="s">
        <v>3372</v>
      </c>
      <c r="B11274" s="178" t="s">
        <v>111</v>
      </c>
      <c r="C11274" s="178" t="s">
        <v>1362</v>
      </c>
      <c r="D11274" s="178" t="s">
        <v>9810</v>
      </c>
      <c r="E11274" s="179">
        <v>41379</v>
      </c>
      <c r="F11274" s="180">
        <v>0</v>
      </c>
      <c r="G11274" s="180">
        <v>13173</v>
      </c>
      <c r="H11274" s="180">
        <v>11315.03</v>
      </c>
      <c r="I11274" s="180">
        <f t="shared" si="352"/>
        <v>24488.03</v>
      </c>
      <c r="J11274" s="177" t="str">
        <f t="shared" si="353"/>
        <v>Date &gt; 1920</v>
      </c>
    </row>
    <row r="11275" spans="1:10" x14ac:dyDescent="0.3">
      <c r="A11275" s="178" t="s">
        <v>3372</v>
      </c>
      <c r="B11275" s="178" t="s">
        <v>111</v>
      </c>
      <c r="C11275" s="178" t="s">
        <v>1362</v>
      </c>
      <c r="D11275" s="178" t="s">
        <v>9811</v>
      </c>
      <c r="E11275" s="179">
        <v>41543</v>
      </c>
      <c r="F11275" s="180">
        <v>0</v>
      </c>
      <c r="G11275" s="180">
        <v>83068.259999999995</v>
      </c>
      <c r="H11275" s="180">
        <v>41694.14</v>
      </c>
      <c r="I11275" s="180">
        <f t="shared" si="352"/>
        <v>124762.4</v>
      </c>
      <c r="J11275" s="177" t="str">
        <f t="shared" si="353"/>
        <v>Date &gt; 1920</v>
      </c>
    </row>
    <row r="11276" spans="1:10" x14ac:dyDescent="0.3">
      <c r="A11276" s="178" t="s">
        <v>3372</v>
      </c>
      <c r="B11276" s="178" t="s">
        <v>111</v>
      </c>
      <c r="C11276" s="178" t="s">
        <v>1362</v>
      </c>
      <c r="D11276" s="178" t="s">
        <v>9811</v>
      </c>
      <c r="E11276" s="179">
        <v>41557</v>
      </c>
      <c r="F11276" s="180">
        <v>0</v>
      </c>
      <c r="G11276" s="180">
        <v>29363.55</v>
      </c>
      <c r="H11276" s="180">
        <v>14681.78</v>
      </c>
      <c r="I11276" s="180">
        <f t="shared" si="352"/>
        <v>44045.33</v>
      </c>
      <c r="J11276" s="177" t="str">
        <f t="shared" si="353"/>
        <v>Date &gt; 1920</v>
      </c>
    </row>
    <row r="11277" spans="1:10" x14ac:dyDescent="0.3">
      <c r="A11277" s="178" t="s">
        <v>3372</v>
      </c>
      <c r="B11277" s="178" t="s">
        <v>111</v>
      </c>
      <c r="C11277" s="178" t="s">
        <v>1362</v>
      </c>
      <c r="D11277" s="178" t="s">
        <v>9812</v>
      </c>
      <c r="E11277" s="179">
        <v>41618</v>
      </c>
      <c r="F11277" s="180">
        <v>11421</v>
      </c>
      <c r="G11277" s="180">
        <v>0</v>
      </c>
      <c r="H11277" s="180">
        <v>1269</v>
      </c>
      <c r="I11277" s="180">
        <f t="shared" si="352"/>
        <v>12690</v>
      </c>
      <c r="J11277" s="177" t="str">
        <f t="shared" si="353"/>
        <v>Date &gt; 1920</v>
      </c>
    </row>
    <row r="11278" spans="1:10" x14ac:dyDescent="0.3">
      <c r="A11278" s="178" t="s">
        <v>3372</v>
      </c>
      <c r="B11278" s="178" t="s">
        <v>111</v>
      </c>
      <c r="C11278" s="178" t="s">
        <v>1362</v>
      </c>
      <c r="D11278" s="178" t="s">
        <v>9812</v>
      </c>
      <c r="E11278" s="179">
        <v>41649</v>
      </c>
      <c r="F11278" s="180">
        <v>10659</v>
      </c>
      <c r="G11278" s="180">
        <v>0</v>
      </c>
      <c r="H11278" s="180">
        <v>1185</v>
      </c>
      <c r="I11278" s="180">
        <f t="shared" si="352"/>
        <v>11844</v>
      </c>
      <c r="J11278" s="177" t="str">
        <f t="shared" si="353"/>
        <v>Date &gt; 1920</v>
      </c>
    </row>
    <row r="11279" spans="1:10" x14ac:dyDescent="0.3">
      <c r="A11279" s="178" t="s">
        <v>3372</v>
      </c>
      <c r="B11279" s="178" t="s">
        <v>111</v>
      </c>
      <c r="C11279" s="178" t="s">
        <v>1362</v>
      </c>
      <c r="D11279" s="178" t="s">
        <v>9812</v>
      </c>
      <c r="E11279" s="179">
        <v>41744</v>
      </c>
      <c r="F11279" s="180">
        <v>4569</v>
      </c>
      <c r="G11279" s="180">
        <v>0</v>
      </c>
      <c r="H11279" s="180">
        <v>507</v>
      </c>
      <c r="I11279" s="180">
        <f t="shared" si="352"/>
        <v>5076</v>
      </c>
      <c r="J11279" s="177" t="str">
        <f t="shared" si="353"/>
        <v>Date &gt; 1920</v>
      </c>
    </row>
    <row r="11280" spans="1:10" x14ac:dyDescent="0.3">
      <c r="A11280" s="178" t="s">
        <v>3372</v>
      </c>
      <c r="B11280" s="178" t="s">
        <v>111</v>
      </c>
      <c r="C11280" s="178" t="s">
        <v>1362</v>
      </c>
      <c r="D11280" s="178" t="s">
        <v>9812</v>
      </c>
      <c r="E11280" s="179">
        <v>41744</v>
      </c>
      <c r="F11280" s="180">
        <v>8375</v>
      </c>
      <c r="G11280" s="180">
        <v>0</v>
      </c>
      <c r="H11280" s="180">
        <v>931</v>
      </c>
      <c r="I11280" s="180">
        <f t="shared" si="352"/>
        <v>9306</v>
      </c>
      <c r="J11280" s="177" t="str">
        <f t="shared" si="353"/>
        <v>Date &gt; 1920</v>
      </c>
    </row>
    <row r="11281" spans="1:10" x14ac:dyDescent="0.3">
      <c r="A11281" s="178" t="s">
        <v>3372</v>
      </c>
      <c r="B11281" s="178" t="s">
        <v>111</v>
      </c>
      <c r="C11281" s="178" t="s">
        <v>1362</v>
      </c>
      <c r="D11281" s="178" t="s">
        <v>9812</v>
      </c>
      <c r="E11281" s="179">
        <v>41800</v>
      </c>
      <c r="F11281" s="180">
        <v>3807</v>
      </c>
      <c r="G11281" s="180">
        <v>0</v>
      </c>
      <c r="H11281" s="180">
        <v>423</v>
      </c>
      <c r="I11281" s="180">
        <f t="shared" si="352"/>
        <v>4230</v>
      </c>
      <c r="J11281" s="177" t="str">
        <f t="shared" si="353"/>
        <v>Date &gt; 1920</v>
      </c>
    </row>
    <row r="11282" spans="1:10" x14ac:dyDescent="0.3">
      <c r="A11282" s="178" t="s">
        <v>3372</v>
      </c>
      <c r="B11282" s="178" t="s">
        <v>111</v>
      </c>
      <c r="C11282" s="178" t="s">
        <v>1362</v>
      </c>
      <c r="D11282" s="178" t="s">
        <v>9812</v>
      </c>
      <c r="E11282" s="179">
        <v>41841</v>
      </c>
      <c r="F11282" s="180">
        <v>5330</v>
      </c>
      <c r="G11282" s="180">
        <v>0</v>
      </c>
      <c r="H11282" s="180">
        <v>592</v>
      </c>
      <c r="I11282" s="180">
        <f t="shared" si="352"/>
        <v>5922</v>
      </c>
      <c r="J11282" s="177" t="str">
        <f t="shared" si="353"/>
        <v>Date &gt; 1920</v>
      </c>
    </row>
    <row r="11283" spans="1:10" x14ac:dyDescent="0.3">
      <c r="A11283" s="178" t="s">
        <v>3372</v>
      </c>
      <c r="B11283" s="178" t="s">
        <v>111</v>
      </c>
      <c r="C11283" s="178" t="s">
        <v>1362</v>
      </c>
      <c r="D11283" s="178" t="s">
        <v>9812</v>
      </c>
      <c r="E11283" s="179">
        <v>41841</v>
      </c>
      <c r="F11283" s="180">
        <v>9137</v>
      </c>
      <c r="G11283" s="180">
        <v>0</v>
      </c>
      <c r="H11283" s="180">
        <v>1015</v>
      </c>
      <c r="I11283" s="180">
        <f t="shared" si="352"/>
        <v>10152</v>
      </c>
      <c r="J11283" s="177" t="str">
        <f t="shared" si="353"/>
        <v>Date &gt; 1920</v>
      </c>
    </row>
    <row r="11284" spans="1:10" x14ac:dyDescent="0.3">
      <c r="A11284" s="178" t="s">
        <v>3372</v>
      </c>
      <c r="B11284" s="178" t="s">
        <v>111</v>
      </c>
      <c r="C11284" s="178" t="s">
        <v>1362</v>
      </c>
      <c r="D11284" s="178" t="s">
        <v>9812</v>
      </c>
      <c r="E11284" s="179">
        <v>41983</v>
      </c>
      <c r="F11284" s="180">
        <v>15228</v>
      </c>
      <c r="G11284" s="180">
        <v>0</v>
      </c>
      <c r="H11284" s="180">
        <v>2454</v>
      </c>
      <c r="I11284" s="180">
        <f t="shared" si="352"/>
        <v>17682</v>
      </c>
      <c r="J11284" s="177" t="str">
        <f t="shared" si="353"/>
        <v>Date &gt; 1920</v>
      </c>
    </row>
    <row r="11285" spans="1:10" x14ac:dyDescent="0.3">
      <c r="A11285" s="178" t="s">
        <v>3372</v>
      </c>
      <c r="B11285" s="178" t="s">
        <v>111</v>
      </c>
      <c r="C11285" s="178" t="s">
        <v>1362</v>
      </c>
      <c r="D11285" s="178" t="s">
        <v>9812</v>
      </c>
      <c r="E11285" s="179">
        <v>42608</v>
      </c>
      <c r="F11285" s="180">
        <v>3800</v>
      </c>
      <c r="G11285" s="180">
        <v>0</v>
      </c>
      <c r="H11285" s="180">
        <v>84</v>
      </c>
      <c r="I11285" s="180">
        <f t="shared" si="352"/>
        <v>3884</v>
      </c>
      <c r="J11285" s="177" t="str">
        <f t="shared" si="353"/>
        <v>Date &gt; 1920</v>
      </c>
    </row>
    <row r="11286" spans="1:10" x14ac:dyDescent="0.3">
      <c r="A11286" s="178" t="s">
        <v>3372</v>
      </c>
      <c r="B11286" s="178" t="s">
        <v>111</v>
      </c>
      <c r="C11286" s="178" t="s">
        <v>1362</v>
      </c>
      <c r="D11286" s="178" t="s">
        <v>9812</v>
      </c>
      <c r="E11286" s="179">
        <v>42653</v>
      </c>
      <c r="F11286" s="180">
        <v>3814</v>
      </c>
      <c r="G11286" s="180">
        <v>0</v>
      </c>
      <c r="H11286" s="180">
        <v>0</v>
      </c>
      <c r="I11286" s="180">
        <f t="shared" si="352"/>
        <v>3814</v>
      </c>
      <c r="J11286" s="177" t="str">
        <f t="shared" si="353"/>
        <v>Date &gt; 1920</v>
      </c>
    </row>
    <row r="11287" spans="1:10" x14ac:dyDescent="0.3">
      <c r="A11287" s="178" t="s">
        <v>3372</v>
      </c>
      <c r="B11287" s="178" t="s">
        <v>111</v>
      </c>
      <c r="C11287" s="178" t="s">
        <v>1362</v>
      </c>
      <c r="D11287" s="178" t="s">
        <v>9462</v>
      </c>
      <c r="E11287" s="179">
        <v>41548</v>
      </c>
      <c r="F11287" s="180">
        <v>0</v>
      </c>
      <c r="G11287" s="180">
        <v>2551.5</v>
      </c>
      <c r="H11287" s="180">
        <v>1093.5</v>
      </c>
      <c r="I11287" s="180">
        <f t="shared" si="352"/>
        <v>3645</v>
      </c>
      <c r="J11287" s="177" t="str">
        <f t="shared" si="353"/>
        <v>Date &gt; 1920</v>
      </c>
    </row>
    <row r="11288" spans="1:10" x14ac:dyDescent="0.3">
      <c r="A11288" s="178" t="s">
        <v>3372</v>
      </c>
      <c r="B11288" s="178" t="s">
        <v>111</v>
      </c>
      <c r="C11288" s="178" t="s">
        <v>1362</v>
      </c>
      <c r="D11288" s="178" t="s">
        <v>9462</v>
      </c>
      <c r="E11288" s="179">
        <v>41612</v>
      </c>
      <c r="F11288" s="180">
        <v>0</v>
      </c>
      <c r="G11288" s="180">
        <v>40067.56</v>
      </c>
      <c r="H11288" s="180">
        <v>17171.810000000001</v>
      </c>
      <c r="I11288" s="180">
        <f t="shared" si="352"/>
        <v>57239.369999999995</v>
      </c>
      <c r="J11288" s="177" t="str">
        <f t="shared" si="353"/>
        <v>Date &gt; 1920</v>
      </c>
    </row>
    <row r="11289" spans="1:10" x14ac:dyDescent="0.3">
      <c r="A11289" s="178" t="s">
        <v>3372</v>
      </c>
      <c r="B11289" s="178" t="s">
        <v>111</v>
      </c>
      <c r="C11289" s="178" t="s">
        <v>1362</v>
      </c>
      <c r="D11289" s="178" t="s">
        <v>9462</v>
      </c>
      <c r="E11289" s="179">
        <v>41628</v>
      </c>
      <c r="F11289" s="180">
        <v>0</v>
      </c>
      <c r="G11289" s="180">
        <v>3809.82</v>
      </c>
      <c r="H11289" s="180">
        <v>1632.78</v>
      </c>
      <c r="I11289" s="180">
        <f t="shared" si="352"/>
        <v>5442.6</v>
      </c>
      <c r="J11289" s="177" t="str">
        <f t="shared" si="353"/>
        <v>Date &gt; 1920</v>
      </c>
    </row>
    <row r="11290" spans="1:10" x14ac:dyDescent="0.3">
      <c r="A11290" s="178" t="s">
        <v>3372</v>
      </c>
      <c r="B11290" s="178" t="s">
        <v>111</v>
      </c>
      <c r="C11290" s="178" t="s">
        <v>1362</v>
      </c>
      <c r="D11290" s="178" t="s">
        <v>9462</v>
      </c>
      <c r="E11290" s="179">
        <v>41655</v>
      </c>
      <c r="F11290" s="180">
        <v>0</v>
      </c>
      <c r="G11290" s="180">
        <v>567</v>
      </c>
      <c r="H11290" s="180">
        <v>243</v>
      </c>
      <c r="I11290" s="180">
        <f t="shared" si="352"/>
        <v>810</v>
      </c>
      <c r="J11290" s="177" t="str">
        <f t="shared" si="353"/>
        <v>Date &gt; 1920</v>
      </c>
    </row>
    <row r="11291" spans="1:10" x14ac:dyDescent="0.3">
      <c r="A11291" s="178" t="s">
        <v>3372</v>
      </c>
      <c r="B11291" s="178" t="s">
        <v>111</v>
      </c>
      <c r="C11291" s="178" t="s">
        <v>1362</v>
      </c>
      <c r="D11291" s="178" t="s">
        <v>9813</v>
      </c>
      <c r="E11291" s="179">
        <v>42173</v>
      </c>
      <c r="F11291" s="180">
        <v>13088</v>
      </c>
      <c r="G11291" s="180">
        <v>727.14</v>
      </c>
      <c r="H11291" s="180">
        <v>727.7</v>
      </c>
      <c r="I11291" s="180">
        <f t="shared" si="352"/>
        <v>14542.84</v>
      </c>
      <c r="J11291" s="177" t="str">
        <f t="shared" si="353"/>
        <v>Date &gt; 1920</v>
      </c>
    </row>
    <row r="11292" spans="1:10" x14ac:dyDescent="0.3">
      <c r="A11292" s="178" t="s">
        <v>3372</v>
      </c>
      <c r="B11292" s="178" t="s">
        <v>111</v>
      </c>
      <c r="C11292" s="178" t="s">
        <v>1362</v>
      </c>
      <c r="D11292" s="178" t="s">
        <v>9813</v>
      </c>
      <c r="E11292" s="179">
        <v>42206</v>
      </c>
      <c r="F11292" s="180">
        <v>11934</v>
      </c>
      <c r="G11292" s="180">
        <v>663</v>
      </c>
      <c r="H11292" s="180">
        <v>663</v>
      </c>
      <c r="I11292" s="180">
        <f t="shared" si="352"/>
        <v>13260</v>
      </c>
      <c r="J11292" s="177" t="str">
        <f t="shared" si="353"/>
        <v>Date &gt; 1920</v>
      </c>
    </row>
    <row r="11293" spans="1:10" x14ac:dyDescent="0.3">
      <c r="A11293" s="178" t="s">
        <v>3372</v>
      </c>
      <c r="B11293" s="178" t="s">
        <v>111</v>
      </c>
      <c r="C11293" s="178" t="s">
        <v>1362</v>
      </c>
      <c r="D11293" s="178" t="s">
        <v>9813</v>
      </c>
      <c r="E11293" s="179">
        <v>42284</v>
      </c>
      <c r="F11293" s="180">
        <v>11934</v>
      </c>
      <c r="G11293" s="180">
        <v>663</v>
      </c>
      <c r="H11293" s="180">
        <v>662.99</v>
      </c>
      <c r="I11293" s="180">
        <f t="shared" si="352"/>
        <v>13259.99</v>
      </c>
      <c r="J11293" s="177" t="str">
        <f t="shared" si="353"/>
        <v>Date &gt; 1920</v>
      </c>
    </row>
    <row r="11294" spans="1:10" x14ac:dyDescent="0.3">
      <c r="A11294" s="178" t="s">
        <v>3372</v>
      </c>
      <c r="B11294" s="178" t="s">
        <v>111</v>
      </c>
      <c r="C11294" s="178" t="s">
        <v>1362</v>
      </c>
      <c r="D11294" s="178" t="s">
        <v>9813</v>
      </c>
      <c r="E11294" s="179">
        <v>42326</v>
      </c>
      <c r="F11294" s="180">
        <v>54896</v>
      </c>
      <c r="G11294" s="180">
        <v>3049.8</v>
      </c>
      <c r="H11294" s="180">
        <v>3050.21</v>
      </c>
      <c r="I11294" s="180">
        <f t="shared" si="352"/>
        <v>60996.01</v>
      </c>
      <c r="J11294" s="177" t="str">
        <f t="shared" si="353"/>
        <v>Date &gt; 1920</v>
      </c>
    </row>
    <row r="11295" spans="1:10" x14ac:dyDescent="0.3">
      <c r="A11295" s="178" t="s">
        <v>3372</v>
      </c>
      <c r="B11295" s="178" t="s">
        <v>111</v>
      </c>
      <c r="C11295" s="178" t="s">
        <v>1362</v>
      </c>
      <c r="D11295" s="178" t="s">
        <v>9813</v>
      </c>
      <c r="E11295" s="179">
        <v>42359</v>
      </c>
      <c r="F11295" s="180">
        <v>9547</v>
      </c>
      <c r="G11295" s="180">
        <v>530.4</v>
      </c>
      <c r="H11295" s="180">
        <v>530.61</v>
      </c>
      <c r="I11295" s="180">
        <f t="shared" si="352"/>
        <v>10608.01</v>
      </c>
      <c r="J11295" s="177" t="str">
        <f t="shared" si="353"/>
        <v>Date &gt; 1920</v>
      </c>
    </row>
    <row r="11296" spans="1:10" x14ac:dyDescent="0.3">
      <c r="A11296" s="178" t="s">
        <v>3372</v>
      </c>
      <c r="B11296" s="178" t="s">
        <v>111</v>
      </c>
      <c r="C11296" s="178" t="s">
        <v>1362</v>
      </c>
      <c r="D11296" s="178" t="s">
        <v>9813</v>
      </c>
      <c r="E11296" s="179">
        <v>42375</v>
      </c>
      <c r="F11296" s="180">
        <v>23868</v>
      </c>
      <c r="G11296" s="180">
        <v>1326</v>
      </c>
      <c r="H11296" s="180">
        <v>1326.01</v>
      </c>
      <c r="I11296" s="180">
        <f t="shared" si="352"/>
        <v>26520.01</v>
      </c>
      <c r="J11296" s="177" t="str">
        <f t="shared" si="353"/>
        <v>Date &gt; 1920</v>
      </c>
    </row>
    <row r="11297" spans="1:10" x14ac:dyDescent="0.3">
      <c r="A11297" s="178" t="s">
        <v>3372</v>
      </c>
      <c r="B11297" s="178" t="s">
        <v>111</v>
      </c>
      <c r="C11297" s="178" t="s">
        <v>1362</v>
      </c>
      <c r="D11297" s="178" t="s">
        <v>9813</v>
      </c>
      <c r="E11297" s="179">
        <v>42481</v>
      </c>
      <c r="F11297" s="180">
        <v>23868</v>
      </c>
      <c r="G11297" s="180">
        <v>1326.64</v>
      </c>
      <c r="H11297" s="180">
        <v>1326.32</v>
      </c>
      <c r="I11297" s="180">
        <f t="shared" si="352"/>
        <v>26520.959999999999</v>
      </c>
      <c r="J11297" s="177" t="str">
        <f t="shared" si="353"/>
        <v>Date &gt; 1920</v>
      </c>
    </row>
    <row r="11298" spans="1:10" x14ac:dyDescent="0.3">
      <c r="A11298" s="178" t="s">
        <v>3372</v>
      </c>
      <c r="B11298" s="178" t="s">
        <v>111</v>
      </c>
      <c r="C11298" s="178" t="s">
        <v>1362</v>
      </c>
      <c r="D11298" s="178" t="s">
        <v>9813</v>
      </c>
      <c r="E11298" s="179">
        <v>42590</v>
      </c>
      <c r="F11298" s="180">
        <v>16708</v>
      </c>
      <c r="G11298" s="180">
        <v>928.2</v>
      </c>
      <c r="H11298" s="180">
        <v>927.81</v>
      </c>
      <c r="I11298" s="180">
        <f t="shared" si="352"/>
        <v>18564.010000000002</v>
      </c>
      <c r="J11298" s="177" t="str">
        <f t="shared" si="353"/>
        <v>Date &gt; 1920</v>
      </c>
    </row>
    <row r="11299" spans="1:10" x14ac:dyDescent="0.3">
      <c r="A11299" s="178" t="s">
        <v>3372</v>
      </c>
      <c r="B11299" s="178" t="s">
        <v>111</v>
      </c>
      <c r="C11299" s="178" t="s">
        <v>1362</v>
      </c>
      <c r="D11299" s="178" t="s">
        <v>9813</v>
      </c>
      <c r="E11299" s="179">
        <v>42653</v>
      </c>
      <c r="F11299" s="180">
        <v>9547</v>
      </c>
      <c r="G11299" s="180">
        <v>530.4</v>
      </c>
      <c r="H11299" s="180">
        <v>530.61</v>
      </c>
      <c r="I11299" s="180">
        <f t="shared" si="352"/>
        <v>10608.01</v>
      </c>
      <c r="J11299" s="177" t="str">
        <f t="shared" si="353"/>
        <v>Date &gt; 1920</v>
      </c>
    </row>
    <row r="11300" spans="1:10" x14ac:dyDescent="0.3">
      <c r="A11300" s="178" t="s">
        <v>3372</v>
      </c>
      <c r="B11300" s="178" t="s">
        <v>111</v>
      </c>
      <c r="C11300" s="178" t="s">
        <v>1362</v>
      </c>
      <c r="D11300" s="178" t="s">
        <v>9813</v>
      </c>
      <c r="E11300" s="179">
        <v>42670</v>
      </c>
      <c r="F11300" s="180">
        <v>7160</v>
      </c>
      <c r="G11300" s="180">
        <v>397.8</v>
      </c>
      <c r="H11300" s="180">
        <v>398.21</v>
      </c>
      <c r="I11300" s="180">
        <f t="shared" si="352"/>
        <v>7956.01</v>
      </c>
      <c r="J11300" s="177" t="str">
        <f t="shared" si="353"/>
        <v>Date &gt; 1920</v>
      </c>
    </row>
    <row r="11301" spans="1:10" x14ac:dyDescent="0.3">
      <c r="A11301" s="178" t="s">
        <v>3372</v>
      </c>
      <c r="B11301" s="178" t="s">
        <v>111</v>
      </c>
      <c r="C11301" s="178" t="s">
        <v>1362</v>
      </c>
      <c r="D11301" s="178" t="s">
        <v>9813</v>
      </c>
      <c r="E11301" s="179">
        <v>42712</v>
      </c>
      <c r="F11301" s="180">
        <v>2387</v>
      </c>
      <c r="G11301" s="180">
        <v>132.6</v>
      </c>
      <c r="H11301" s="180">
        <v>132.41</v>
      </c>
      <c r="I11301" s="180">
        <f t="shared" si="352"/>
        <v>2652.0099999999998</v>
      </c>
      <c r="J11301" s="177" t="str">
        <f t="shared" si="353"/>
        <v>Date &gt; 1920</v>
      </c>
    </row>
    <row r="11302" spans="1:10" x14ac:dyDescent="0.3">
      <c r="A11302" s="178" t="s">
        <v>3372</v>
      </c>
      <c r="B11302" s="178" t="s">
        <v>111</v>
      </c>
      <c r="C11302" s="178" t="s">
        <v>1362</v>
      </c>
      <c r="D11302" s="178" t="s">
        <v>9813</v>
      </c>
      <c r="E11302" s="179">
        <v>42789</v>
      </c>
      <c r="F11302" s="180">
        <v>2387</v>
      </c>
      <c r="G11302" s="180">
        <v>132.6</v>
      </c>
      <c r="H11302" s="180">
        <v>132.41999999999999</v>
      </c>
      <c r="I11302" s="180">
        <f t="shared" si="352"/>
        <v>2652.02</v>
      </c>
      <c r="J11302" s="177" t="str">
        <f t="shared" si="353"/>
        <v>Date &gt; 1920</v>
      </c>
    </row>
    <row r="11303" spans="1:10" x14ac:dyDescent="0.3">
      <c r="A11303" s="178" t="s">
        <v>3372</v>
      </c>
      <c r="B11303" s="178" t="s">
        <v>111</v>
      </c>
      <c r="C11303" s="178" t="s">
        <v>1362</v>
      </c>
      <c r="D11303" s="178" t="s">
        <v>9813</v>
      </c>
      <c r="E11303" s="179">
        <v>42929</v>
      </c>
      <c r="F11303" s="180">
        <v>2387</v>
      </c>
      <c r="G11303" s="180">
        <v>132.6</v>
      </c>
      <c r="H11303" s="180">
        <v>132.41</v>
      </c>
      <c r="I11303" s="180">
        <f t="shared" si="352"/>
        <v>2652.0099999999998</v>
      </c>
      <c r="J11303" s="177" t="str">
        <f t="shared" si="353"/>
        <v>Date &gt; 1920</v>
      </c>
    </row>
    <row r="11304" spans="1:10" x14ac:dyDescent="0.3">
      <c r="A11304" s="178" t="s">
        <v>3372</v>
      </c>
      <c r="B11304" s="178" t="s">
        <v>111</v>
      </c>
      <c r="C11304" s="178" t="s">
        <v>1362</v>
      </c>
      <c r="D11304" s="178" t="s">
        <v>9813</v>
      </c>
      <c r="E11304" s="179">
        <v>43357</v>
      </c>
      <c r="F11304" s="180">
        <v>26101</v>
      </c>
      <c r="G11304" s="180">
        <v>2782.82</v>
      </c>
      <c r="H11304" s="180">
        <v>2782.29</v>
      </c>
      <c r="I11304" s="180">
        <f t="shared" si="352"/>
        <v>31666.11</v>
      </c>
      <c r="J11304" s="177" t="str">
        <f t="shared" si="353"/>
        <v>Date &gt; 1920</v>
      </c>
    </row>
    <row r="11305" spans="1:10" x14ac:dyDescent="0.3">
      <c r="A11305" s="178" t="s">
        <v>3372</v>
      </c>
      <c r="B11305" s="178" t="s">
        <v>111</v>
      </c>
      <c r="C11305" s="178" t="s">
        <v>1362</v>
      </c>
      <c r="D11305" s="178" t="s">
        <v>9813</v>
      </c>
      <c r="E11305" s="179">
        <v>43640</v>
      </c>
      <c r="F11305" s="180">
        <v>24000</v>
      </c>
      <c r="G11305" s="180">
        <v>0</v>
      </c>
      <c r="H11305" s="180">
        <v>0</v>
      </c>
      <c r="I11305" s="180">
        <f t="shared" si="352"/>
        <v>24000</v>
      </c>
      <c r="J11305" s="177" t="str">
        <f t="shared" si="353"/>
        <v>Date &gt; 1920</v>
      </c>
    </row>
    <row r="11306" spans="1:10" x14ac:dyDescent="0.3">
      <c r="A11306" s="178" t="s">
        <v>3372</v>
      </c>
      <c r="B11306" s="178" t="s">
        <v>111</v>
      </c>
      <c r="C11306" s="178" t="s">
        <v>1362</v>
      </c>
      <c r="D11306" s="178" t="s">
        <v>9814</v>
      </c>
      <c r="E11306" s="179">
        <v>42962</v>
      </c>
      <c r="F11306" s="180">
        <v>0</v>
      </c>
      <c r="G11306" s="180">
        <v>1364.09</v>
      </c>
      <c r="H11306" s="180">
        <v>909.48</v>
      </c>
      <c r="I11306" s="180">
        <f t="shared" si="352"/>
        <v>2273.5699999999997</v>
      </c>
      <c r="J11306" s="177" t="str">
        <f t="shared" si="353"/>
        <v>Date &gt; 1920</v>
      </c>
    </row>
    <row r="11307" spans="1:10" x14ac:dyDescent="0.3">
      <c r="A11307" s="178" t="s">
        <v>3372</v>
      </c>
      <c r="B11307" s="178" t="s">
        <v>111</v>
      </c>
      <c r="C11307" s="178" t="s">
        <v>1362</v>
      </c>
      <c r="D11307" s="178" t="s">
        <v>9815</v>
      </c>
      <c r="E11307" s="209">
        <v>0</v>
      </c>
      <c r="F11307" s="180">
        <v>2249</v>
      </c>
      <c r="G11307" s="180">
        <v>462.65</v>
      </c>
      <c r="H11307" s="180">
        <v>1568.45</v>
      </c>
      <c r="I11307" s="180">
        <f t="shared" si="352"/>
        <v>4280.1000000000004</v>
      </c>
      <c r="J11307" s="177" t="str">
        <f t="shared" si="353"/>
        <v>Sketchy date</v>
      </c>
    </row>
    <row r="11308" spans="1:10" x14ac:dyDescent="0.3">
      <c r="A11308" s="178" t="s">
        <v>3372</v>
      </c>
      <c r="B11308" s="178" t="s">
        <v>111</v>
      </c>
      <c r="C11308" s="178" t="s">
        <v>1362</v>
      </c>
      <c r="D11308" s="178" t="s">
        <v>9815</v>
      </c>
      <c r="E11308" s="179">
        <v>43452</v>
      </c>
      <c r="F11308" s="180">
        <v>90022</v>
      </c>
      <c r="G11308" s="180">
        <v>5001.25</v>
      </c>
      <c r="H11308" s="180">
        <v>5001.6400000000003</v>
      </c>
      <c r="I11308" s="180">
        <f t="shared" si="352"/>
        <v>100024.89</v>
      </c>
      <c r="J11308" s="177" t="str">
        <f t="shared" si="353"/>
        <v>Date &gt; 1920</v>
      </c>
    </row>
    <row r="11309" spans="1:10" x14ac:dyDescent="0.3">
      <c r="A11309" s="178" t="s">
        <v>3372</v>
      </c>
      <c r="B11309" s="178" t="s">
        <v>111</v>
      </c>
      <c r="C11309" s="178" t="s">
        <v>1362</v>
      </c>
      <c r="D11309" s="178" t="s">
        <v>9815</v>
      </c>
      <c r="E11309" s="179">
        <v>43563</v>
      </c>
      <c r="F11309" s="180">
        <v>41409</v>
      </c>
      <c r="G11309" s="180">
        <v>2300.54</v>
      </c>
      <c r="H11309" s="180">
        <v>2301.36</v>
      </c>
      <c r="I11309" s="180">
        <f t="shared" si="352"/>
        <v>46010.9</v>
      </c>
      <c r="J11309" s="177" t="str">
        <f t="shared" si="353"/>
        <v>Date &gt; 1920</v>
      </c>
    </row>
    <row r="11310" spans="1:10" x14ac:dyDescent="0.3">
      <c r="A11310" s="178" t="s">
        <v>3372</v>
      </c>
      <c r="B11310" s="178" t="s">
        <v>111</v>
      </c>
      <c r="C11310" s="178" t="s">
        <v>1362</v>
      </c>
      <c r="D11310" s="178" t="s">
        <v>9815</v>
      </c>
      <c r="E11310" s="179">
        <v>43602</v>
      </c>
      <c r="F11310" s="180">
        <v>17784</v>
      </c>
      <c r="G11310" s="180">
        <v>988</v>
      </c>
      <c r="H11310" s="180">
        <v>988</v>
      </c>
      <c r="I11310" s="180">
        <f t="shared" si="352"/>
        <v>19760</v>
      </c>
      <c r="J11310" s="177" t="str">
        <f t="shared" si="353"/>
        <v>Date &gt; 1920</v>
      </c>
    </row>
    <row r="11311" spans="1:10" x14ac:dyDescent="0.3">
      <c r="A11311" s="178" t="s">
        <v>3372</v>
      </c>
      <c r="B11311" s="178" t="s">
        <v>111</v>
      </c>
      <c r="C11311" s="178" t="s">
        <v>1362</v>
      </c>
      <c r="D11311" s="178" t="s">
        <v>9815</v>
      </c>
      <c r="E11311" s="179">
        <v>43753</v>
      </c>
      <c r="F11311" s="180">
        <v>8781</v>
      </c>
      <c r="G11311" s="180">
        <v>487.8</v>
      </c>
      <c r="H11311" s="180">
        <v>487.2</v>
      </c>
      <c r="I11311" s="180">
        <f t="shared" si="352"/>
        <v>9756</v>
      </c>
      <c r="J11311" s="177" t="str">
        <f t="shared" si="353"/>
        <v>Date &gt; 1920</v>
      </c>
    </row>
    <row r="11312" spans="1:10" x14ac:dyDescent="0.3">
      <c r="A11312" s="178" t="s">
        <v>3372</v>
      </c>
      <c r="B11312" s="178" t="s">
        <v>111</v>
      </c>
      <c r="C11312" s="178" t="s">
        <v>1362</v>
      </c>
      <c r="D11312" s="178" t="s">
        <v>9815</v>
      </c>
      <c r="E11312" s="179">
        <v>43840</v>
      </c>
      <c r="F11312" s="180">
        <v>19371</v>
      </c>
      <c r="G11312" s="180">
        <v>1076.2</v>
      </c>
      <c r="H11312" s="180">
        <v>1076.8</v>
      </c>
      <c r="I11312" s="180">
        <f t="shared" si="352"/>
        <v>21524</v>
      </c>
      <c r="J11312" s="177" t="str">
        <f t="shared" si="353"/>
        <v>Date &gt; 1920</v>
      </c>
    </row>
    <row r="11313" spans="1:10" x14ac:dyDescent="0.3">
      <c r="A11313" s="178" t="s">
        <v>3372</v>
      </c>
      <c r="B11313" s="178" t="s">
        <v>111</v>
      </c>
      <c r="C11313" s="178" t="s">
        <v>1362</v>
      </c>
      <c r="D11313" s="178" t="s">
        <v>9815</v>
      </c>
      <c r="E11313" s="179">
        <v>43957</v>
      </c>
      <c r="F11313" s="180">
        <v>15967</v>
      </c>
      <c r="G11313" s="180">
        <v>887.05</v>
      </c>
      <c r="H11313" s="180">
        <v>886.95</v>
      </c>
      <c r="I11313" s="180">
        <f t="shared" si="352"/>
        <v>17741</v>
      </c>
      <c r="J11313" s="177" t="str">
        <f t="shared" si="353"/>
        <v>Date &gt; 1920</v>
      </c>
    </row>
    <row r="11314" spans="1:10" x14ac:dyDescent="0.3">
      <c r="A11314" s="178" t="s">
        <v>3372</v>
      </c>
      <c r="B11314" s="178" t="s">
        <v>111</v>
      </c>
      <c r="C11314" s="178" t="s">
        <v>1362</v>
      </c>
      <c r="D11314" s="178" t="s">
        <v>9815</v>
      </c>
      <c r="E11314" s="179">
        <v>44092</v>
      </c>
      <c r="F11314" s="180">
        <v>26979</v>
      </c>
      <c r="G11314" s="180">
        <v>1498.85</v>
      </c>
      <c r="H11314" s="180">
        <v>1499.15</v>
      </c>
      <c r="I11314" s="180">
        <f t="shared" si="352"/>
        <v>29977</v>
      </c>
      <c r="J11314" s="177" t="str">
        <f t="shared" si="353"/>
        <v>Date &gt; 1920</v>
      </c>
    </row>
    <row r="11315" spans="1:10" x14ac:dyDescent="0.3">
      <c r="A11315" s="178" t="s">
        <v>3372</v>
      </c>
      <c r="B11315" s="178" t="s">
        <v>111</v>
      </c>
      <c r="C11315" s="178" t="s">
        <v>1362</v>
      </c>
      <c r="D11315" s="178" t="s">
        <v>9815</v>
      </c>
      <c r="E11315" s="179">
        <v>44123</v>
      </c>
      <c r="F11315" s="180">
        <v>12817</v>
      </c>
      <c r="G11315" s="180">
        <v>712.05</v>
      </c>
      <c r="H11315" s="180">
        <v>711.95</v>
      </c>
      <c r="I11315" s="180">
        <f t="shared" si="352"/>
        <v>14241</v>
      </c>
      <c r="J11315" s="177" t="str">
        <f t="shared" si="353"/>
        <v>Date &gt; 1920</v>
      </c>
    </row>
    <row r="11316" spans="1:10" x14ac:dyDescent="0.3">
      <c r="A11316" s="178" t="s">
        <v>3372</v>
      </c>
      <c r="B11316" s="178" t="s">
        <v>111</v>
      </c>
      <c r="C11316" s="178" t="s">
        <v>1362</v>
      </c>
      <c r="D11316" s="178" t="s">
        <v>9816</v>
      </c>
      <c r="E11316" s="209">
        <v>0</v>
      </c>
      <c r="F11316" s="180">
        <v>20646</v>
      </c>
      <c r="G11316" s="180">
        <v>8424.64</v>
      </c>
      <c r="H11316" s="180">
        <v>2805.49</v>
      </c>
      <c r="I11316" s="180">
        <f t="shared" si="352"/>
        <v>31876.129999999997</v>
      </c>
      <c r="J11316" s="177" t="str">
        <f t="shared" si="353"/>
        <v>Sketchy date</v>
      </c>
    </row>
    <row r="11317" spans="1:10" x14ac:dyDescent="0.3">
      <c r="A11317" s="178" t="s">
        <v>3372</v>
      </c>
      <c r="B11317" s="178" t="s">
        <v>111</v>
      </c>
      <c r="C11317" s="178" t="s">
        <v>1362</v>
      </c>
      <c r="D11317" s="178" t="s">
        <v>9817</v>
      </c>
      <c r="E11317" s="179">
        <v>44116</v>
      </c>
      <c r="F11317" s="180">
        <v>30000</v>
      </c>
      <c r="G11317" s="180">
        <v>0</v>
      </c>
      <c r="H11317" s="180">
        <v>0</v>
      </c>
      <c r="I11317" s="180">
        <f t="shared" si="352"/>
        <v>30000</v>
      </c>
      <c r="J11317" s="177" t="str">
        <f t="shared" si="353"/>
        <v>Date &gt; 1920</v>
      </c>
    </row>
    <row r="11318" spans="1:10" x14ac:dyDescent="0.3">
      <c r="A11318" s="178" t="s">
        <v>3372</v>
      </c>
      <c r="B11318" s="178" t="s">
        <v>111</v>
      </c>
      <c r="C11318" s="178" t="s">
        <v>1362</v>
      </c>
      <c r="D11318" s="178" t="s">
        <v>9818</v>
      </c>
      <c r="E11318" s="179">
        <v>30355</v>
      </c>
      <c r="F11318" s="180">
        <v>248228.3</v>
      </c>
      <c r="G11318" s="180">
        <v>0</v>
      </c>
      <c r="H11318" s="180">
        <v>0</v>
      </c>
      <c r="I11318" s="180">
        <f t="shared" si="352"/>
        <v>248228.3</v>
      </c>
      <c r="J11318" s="177" t="str">
        <f t="shared" si="353"/>
        <v>Date &gt; 1920</v>
      </c>
    </row>
    <row r="11319" spans="1:10" x14ac:dyDescent="0.3">
      <c r="A11319" s="178" t="s">
        <v>3372</v>
      </c>
      <c r="B11319" s="178" t="s">
        <v>115</v>
      </c>
      <c r="C11319" s="178" t="s">
        <v>1368</v>
      </c>
      <c r="D11319" s="178" t="s">
        <v>9819</v>
      </c>
      <c r="E11319" s="179">
        <v>24184</v>
      </c>
      <c r="F11319" s="180">
        <v>7829.16</v>
      </c>
      <c r="G11319" s="180">
        <v>4590</v>
      </c>
      <c r="H11319" s="180">
        <v>3239.16</v>
      </c>
      <c r="I11319" s="180">
        <f t="shared" si="352"/>
        <v>15658.32</v>
      </c>
      <c r="J11319" s="177" t="str">
        <f t="shared" si="353"/>
        <v>Date &gt; 1920</v>
      </c>
    </row>
    <row r="11320" spans="1:10" x14ac:dyDescent="0.3">
      <c r="A11320" s="178" t="s">
        <v>3372</v>
      </c>
      <c r="B11320" s="178" t="s">
        <v>115</v>
      </c>
      <c r="C11320" s="178" t="s">
        <v>1368</v>
      </c>
      <c r="D11320" s="178" t="s">
        <v>9820</v>
      </c>
      <c r="E11320" s="179">
        <v>27407</v>
      </c>
      <c r="F11320" s="180">
        <v>66212.47</v>
      </c>
      <c r="G11320" s="180">
        <v>35512.769999999997</v>
      </c>
      <c r="H11320" s="180">
        <v>35512.78</v>
      </c>
      <c r="I11320" s="180">
        <f t="shared" si="352"/>
        <v>137238.01999999999</v>
      </c>
      <c r="J11320" s="177" t="str">
        <f t="shared" si="353"/>
        <v>Date &gt; 1920</v>
      </c>
    </row>
    <row r="11321" spans="1:10" x14ac:dyDescent="0.3">
      <c r="A11321" s="178" t="s">
        <v>3372</v>
      </c>
      <c r="B11321" s="178" t="s">
        <v>115</v>
      </c>
      <c r="C11321" s="178" t="s">
        <v>1368</v>
      </c>
      <c r="D11321" s="178" t="s">
        <v>6400</v>
      </c>
      <c r="E11321" s="179">
        <v>27383</v>
      </c>
      <c r="F11321" s="180">
        <v>0</v>
      </c>
      <c r="G11321" s="180">
        <v>2410.3000000000002</v>
      </c>
      <c r="H11321" s="180">
        <v>1205.1500000000001</v>
      </c>
      <c r="I11321" s="180">
        <f t="shared" si="352"/>
        <v>3615.4500000000003</v>
      </c>
      <c r="J11321" s="177" t="str">
        <f t="shared" si="353"/>
        <v>Date &gt; 1920</v>
      </c>
    </row>
    <row r="11322" spans="1:10" x14ac:dyDescent="0.3">
      <c r="A11322" s="178" t="s">
        <v>3372</v>
      </c>
      <c r="B11322" s="178" t="s">
        <v>115</v>
      </c>
      <c r="C11322" s="178" t="s">
        <v>1368</v>
      </c>
      <c r="D11322" s="178" t="s">
        <v>9821</v>
      </c>
      <c r="E11322" s="179">
        <v>27528</v>
      </c>
      <c r="F11322" s="180">
        <v>0</v>
      </c>
      <c r="G11322" s="180">
        <v>14391.67</v>
      </c>
      <c r="H11322" s="180">
        <v>14485.24</v>
      </c>
      <c r="I11322" s="180">
        <f t="shared" si="352"/>
        <v>28876.91</v>
      </c>
      <c r="J11322" s="177" t="str">
        <f t="shared" si="353"/>
        <v>Date &gt; 1920</v>
      </c>
    </row>
    <row r="11323" spans="1:10" x14ac:dyDescent="0.3">
      <c r="A11323" s="178" t="s">
        <v>3372</v>
      </c>
      <c r="B11323" s="178" t="s">
        <v>115</v>
      </c>
      <c r="C11323" s="178" t="s">
        <v>1368</v>
      </c>
      <c r="D11323" s="178" t="s">
        <v>9822</v>
      </c>
      <c r="E11323" s="179">
        <v>27465</v>
      </c>
      <c r="F11323" s="180">
        <v>0</v>
      </c>
      <c r="G11323" s="180">
        <v>4408.5</v>
      </c>
      <c r="H11323" s="180">
        <v>4730.74</v>
      </c>
      <c r="I11323" s="180">
        <f t="shared" si="352"/>
        <v>9139.24</v>
      </c>
      <c r="J11323" s="177" t="str">
        <f t="shared" si="353"/>
        <v>Date &gt; 1920</v>
      </c>
    </row>
    <row r="11324" spans="1:10" x14ac:dyDescent="0.3">
      <c r="A11324" s="178" t="s">
        <v>3372</v>
      </c>
      <c r="B11324" s="178" t="s">
        <v>115</v>
      </c>
      <c r="C11324" s="178" t="s">
        <v>1368</v>
      </c>
      <c r="D11324" s="178" t="s">
        <v>6400</v>
      </c>
      <c r="E11324" s="179">
        <v>30242</v>
      </c>
      <c r="F11324" s="180">
        <v>0</v>
      </c>
      <c r="G11324" s="180">
        <v>8400</v>
      </c>
      <c r="H11324" s="180">
        <v>4200</v>
      </c>
      <c r="I11324" s="180">
        <f t="shared" si="352"/>
        <v>12600</v>
      </c>
      <c r="J11324" s="177" t="str">
        <f t="shared" si="353"/>
        <v>Date &gt; 1920</v>
      </c>
    </row>
    <row r="11325" spans="1:10" x14ac:dyDescent="0.3">
      <c r="A11325" s="178" t="s">
        <v>3372</v>
      </c>
      <c r="B11325" s="178" t="s">
        <v>115</v>
      </c>
      <c r="C11325" s="178" t="s">
        <v>1368</v>
      </c>
      <c r="D11325" s="178" t="s">
        <v>9823</v>
      </c>
      <c r="E11325" s="179">
        <v>30193</v>
      </c>
      <c r="F11325" s="180">
        <v>0</v>
      </c>
      <c r="G11325" s="180">
        <v>6266</v>
      </c>
      <c r="H11325" s="180">
        <v>3133</v>
      </c>
      <c r="I11325" s="180">
        <f t="shared" si="352"/>
        <v>9399</v>
      </c>
      <c r="J11325" s="177" t="str">
        <f t="shared" si="353"/>
        <v>Date &gt; 1920</v>
      </c>
    </row>
    <row r="11326" spans="1:10" x14ac:dyDescent="0.3">
      <c r="A11326" s="178" t="s">
        <v>3372</v>
      </c>
      <c r="B11326" s="178" t="s">
        <v>115</v>
      </c>
      <c r="C11326" s="178" t="s">
        <v>1368</v>
      </c>
      <c r="D11326" s="178" t="s">
        <v>6405</v>
      </c>
      <c r="E11326" s="179">
        <v>32414</v>
      </c>
      <c r="F11326" s="180">
        <v>0</v>
      </c>
      <c r="G11326" s="180">
        <v>1775.35</v>
      </c>
      <c r="H11326" s="180">
        <v>650</v>
      </c>
      <c r="I11326" s="180">
        <f t="shared" si="352"/>
        <v>2425.35</v>
      </c>
      <c r="J11326" s="177" t="str">
        <f t="shared" si="353"/>
        <v>Date &gt; 1920</v>
      </c>
    </row>
    <row r="11327" spans="1:10" x14ac:dyDescent="0.3">
      <c r="A11327" s="178" t="s">
        <v>3372</v>
      </c>
      <c r="B11327" s="178" t="s">
        <v>115</v>
      </c>
      <c r="C11327" s="178" t="s">
        <v>1368</v>
      </c>
      <c r="D11327" s="178" t="s">
        <v>9824</v>
      </c>
      <c r="E11327" s="179">
        <v>33267</v>
      </c>
      <c r="F11327" s="180">
        <v>0</v>
      </c>
      <c r="G11327" s="180">
        <v>12000</v>
      </c>
      <c r="H11327" s="180">
        <v>6000</v>
      </c>
      <c r="I11327" s="180">
        <f t="shared" si="352"/>
        <v>18000</v>
      </c>
      <c r="J11327" s="177" t="str">
        <f t="shared" si="353"/>
        <v>Date &gt; 1920</v>
      </c>
    </row>
    <row r="11328" spans="1:10" x14ac:dyDescent="0.3">
      <c r="A11328" s="178" t="s">
        <v>3372</v>
      </c>
      <c r="B11328" s="178" t="s">
        <v>115</v>
      </c>
      <c r="C11328" s="178" t="s">
        <v>1368</v>
      </c>
      <c r="D11328" s="178" t="s">
        <v>9824</v>
      </c>
      <c r="E11328" s="179">
        <v>33343</v>
      </c>
      <c r="F11328" s="180">
        <v>0</v>
      </c>
      <c r="G11328" s="180">
        <v>5932.15</v>
      </c>
      <c r="H11328" s="180">
        <v>2966.08</v>
      </c>
      <c r="I11328" s="180">
        <f t="shared" si="352"/>
        <v>8898.23</v>
      </c>
      <c r="J11328" s="177" t="str">
        <f t="shared" si="353"/>
        <v>Date &gt; 1920</v>
      </c>
    </row>
    <row r="11329" spans="1:10" x14ac:dyDescent="0.3">
      <c r="A11329" s="178" t="s">
        <v>3372</v>
      </c>
      <c r="B11329" s="178" t="s">
        <v>115</v>
      </c>
      <c r="C11329" s="178" t="s">
        <v>1368</v>
      </c>
      <c r="D11329" s="178" t="s">
        <v>8265</v>
      </c>
      <c r="E11329" s="179">
        <v>33778</v>
      </c>
      <c r="F11329" s="180">
        <v>0</v>
      </c>
      <c r="G11329" s="180">
        <v>72000</v>
      </c>
      <c r="H11329" s="180">
        <v>40488.910000000003</v>
      </c>
      <c r="I11329" s="180">
        <f t="shared" si="352"/>
        <v>112488.91</v>
      </c>
      <c r="J11329" s="177" t="str">
        <f t="shared" si="353"/>
        <v>Date &gt; 1920</v>
      </c>
    </row>
    <row r="11330" spans="1:10" x14ac:dyDescent="0.3">
      <c r="A11330" s="178" t="s">
        <v>3372</v>
      </c>
      <c r="B11330" s="178" t="s">
        <v>115</v>
      </c>
      <c r="C11330" s="178" t="s">
        <v>1368</v>
      </c>
      <c r="D11330" s="178" t="s">
        <v>8265</v>
      </c>
      <c r="E11330" s="179">
        <v>33778</v>
      </c>
      <c r="F11330" s="180">
        <v>0</v>
      </c>
      <c r="G11330" s="180">
        <v>4400</v>
      </c>
      <c r="H11330" s="180">
        <v>0</v>
      </c>
      <c r="I11330" s="180">
        <f t="shared" si="352"/>
        <v>4400</v>
      </c>
      <c r="J11330" s="177" t="str">
        <f t="shared" si="353"/>
        <v>Date &gt; 1920</v>
      </c>
    </row>
    <row r="11331" spans="1:10" x14ac:dyDescent="0.3">
      <c r="A11331" s="178" t="s">
        <v>3372</v>
      </c>
      <c r="B11331" s="178" t="s">
        <v>115</v>
      </c>
      <c r="C11331" s="178" t="s">
        <v>1368</v>
      </c>
      <c r="D11331" s="178" t="s">
        <v>8265</v>
      </c>
      <c r="E11331" s="179">
        <v>33778</v>
      </c>
      <c r="F11331" s="180">
        <v>0</v>
      </c>
      <c r="G11331" s="180">
        <v>4577.82</v>
      </c>
      <c r="H11331" s="180">
        <v>0</v>
      </c>
      <c r="I11331" s="180">
        <f t="shared" si="352"/>
        <v>4577.82</v>
      </c>
      <c r="J11331" s="177" t="str">
        <f t="shared" si="353"/>
        <v>Date &gt; 1920</v>
      </c>
    </row>
    <row r="11332" spans="1:10" x14ac:dyDescent="0.3">
      <c r="A11332" s="178" t="s">
        <v>3372</v>
      </c>
      <c r="B11332" s="178" t="s">
        <v>115</v>
      </c>
      <c r="C11332" s="178" t="s">
        <v>1368</v>
      </c>
      <c r="D11332" s="178" t="s">
        <v>9449</v>
      </c>
      <c r="E11332" s="179">
        <v>34003</v>
      </c>
      <c r="F11332" s="180">
        <v>0</v>
      </c>
      <c r="G11332" s="180">
        <v>4394.45</v>
      </c>
      <c r="H11332" s="180">
        <v>2197.2199999999998</v>
      </c>
      <c r="I11332" s="180">
        <f t="shared" si="352"/>
        <v>6591.67</v>
      </c>
      <c r="J11332" s="177" t="str">
        <f t="shared" si="353"/>
        <v>Date &gt; 1920</v>
      </c>
    </row>
    <row r="11333" spans="1:10" x14ac:dyDescent="0.3">
      <c r="A11333" s="178" t="s">
        <v>3372</v>
      </c>
      <c r="B11333" s="178" t="s">
        <v>115</v>
      </c>
      <c r="C11333" s="178" t="s">
        <v>1368</v>
      </c>
      <c r="D11333" s="178" t="s">
        <v>9825</v>
      </c>
      <c r="E11333" s="179">
        <v>33870</v>
      </c>
      <c r="F11333" s="180">
        <v>0</v>
      </c>
      <c r="G11333" s="180">
        <v>1953.24</v>
      </c>
      <c r="H11333" s="180">
        <v>976.62</v>
      </c>
      <c r="I11333" s="180">
        <f t="shared" ref="I11333:I11396" si="354">SUM(F11333:H11333)</f>
        <v>2929.86</v>
      </c>
      <c r="J11333" s="177" t="str">
        <f t="shared" ref="J11333:J11396" si="355">IF(OR(YEAR(E11333)&gt; 1920, ISBLANK(E11333)), "Date &gt; 1920", "Sketchy date")</f>
        <v>Date &gt; 1920</v>
      </c>
    </row>
    <row r="11334" spans="1:10" x14ac:dyDescent="0.3">
      <c r="A11334" s="178" t="s">
        <v>3372</v>
      </c>
      <c r="B11334" s="178" t="s">
        <v>115</v>
      </c>
      <c r="C11334" s="178" t="s">
        <v>1368</v>
      </c>
      <c r="D11334" s="178" t="s">
        <v>9826</v>
      </c>
      <c r="E11334" s="179">
        <v>33882</v>
      </c>
      <c r="F11334" s="180">
        <v>0</v>
      </c>
      <c r="G11334" s="180">
        <v>9634.75</v>
      </c>
      <c r="H11334" s="180">
        <v>4817.37</v>
      </c>
      <c r="I11334" s="180">
        <f t="shared" si="354"/>
        <v>14452.119999999999</v>
      </c>
      <c r="J11334" s="177" t="str">
        <f t="shared" si="355"/>
        <v>Date &gt; 1920</v>
      </c>
    </row>
    <row r="11335" spans="1:10" x14ac:dyDescent="0.3">
      <c r="A11335" s="178" t="s">
        <v>3372</v>
      </c>
      <c r="B11335" s="178" t="s">
        <v>115</v>
      </c>
      <c r="C11335" s="178" t="s">
        <v>1368</v>
      </c>
      <c r="D11335" s="178" t="s">
        <v>9827</v>
      </c>
      <c r="E11335" s="179">
        <v>34409</v>
      </c>
      <c r="F11335" s="180">
        <v>0</v>
      </c>
      <c r="G11335" s="180">
        <v>116000</v>
      </c>
      <c r="H11335" s="180">
        <v>66976.160000000003</v>
      </c>
      <c r="I11335" s="180">
        <f t="shared" si="354"/>
        <v>182976.16</v>
      </c>
      <c r="J11335" s="177" t="str">
        <f t="shared" si="355"/>
        <v>Date &gt; 1920</v>
      </c>
    </row>
    <row r="11336" spans="1:10" x14ac:dyDescent="0.3">
      <c r="A11336" s="178" t="s">
        <v>3372</v>
      </c>
      <c r="B11336" s="178" t="s">
        <v>115</v>
      </c>
      <c r="C11336" s="178" t="s">
        <v>1368</v>
      </c>
      <c r="D11336" s="178" t="s">
        <v>9827</v>
      </c>
      <c r="E11336" s="179">
        <v>34409</v>
      </c>
      <c r="F11336" s="180">
        <v>0</v>
      </c>
      <c r="G11336" s="180">
        <v>17952.38</v>
      </c>
      <c r="H11336" s="180">
        <v>0</v>
      </c>
      <c r="I11336" s="180">
        <f t="shared" si="354"/>
        <v>17952.38</v>
      </c>
      <c r="J11336" s="177" t="str">
        <f t="shared" si="355"/>
        <v>Date &gt; 1920</v>
      </c>
    </row>
    <row r="11337" spans="1:10" x14ac:dyDescent="0.3">
      <c r="A11337" s="178" t="s">
        <v>3372</v>
      </c>
      <c r="B11337" s="178" t="s">
        <v>115</v>
      </c>
      <c r="C11337" s="178" t="s">
        <v>1368</v>
      </c>
      <c r="D11337" s="178" t="s">
        <v>7412</v>
      </c>
      <c r="E11337" s="179">
        <v>34474</v>
      </c>
      <c r="F11337" s="180">
        <v>0</v>
      </c>
      <c r="G11337" s="180">
        <v>2800</v>
      </c>
      <c r="H11337" s="180">
        <v>1400</v>
      </c>
      <c r="I11337" s="180">
        <f t="shared" si="354"/>
        <v>4200</v>
      </c>
      <c r="J11337" s="177" t="str">
        <f t="shared" si="355"/>
        <v>Date &gt; 1920</v>
      </c>
    </row>
    <row r="11338" spans="1:10" x14ac:dyDescent="0.3">
      <c r="A11338" s="178" t="s">
        <v>3372</v>
      </c>
      <c r="B11338" s="178" t="s">
        <v>115</v>
      </c>
      <c r="C11338" s="178" t="s">
        <v>1368</v>
      </c>
      <c r="D11338" s="178" t="s">
        <v>7412</v>
      </c>
      <c r="E11338" s="179">
        <v>34512</v>
      </c>
      <c r="F11338" s="180">
        <v>0</v>
      </c>
      <c r="G11338" s="180">
        <v>425.6</v>
      </c>
      <c r="H11338" s="180">
        <v>212.8</v>
      </c>
      <c r="I11338" s="180">
        <f t="shared" si="354"/>
        <v>638.40000000000009</v>
      </c>
      <c r="J11338" s="177" t="str">
        <f t="shared" si="355"/>
        <v>Date &gt; 1920</v>
      </c>
    </row>
    <row r="11339" spans="1:10" x14ac:dyDescent="0.3">
      <c r="A11339" s="178" t="s">
        <v>3372</v>
      </c>
      <c r="B11339" s="178" t="s">
        <v>115</v>
      </c>
      <c r="C11339" s="178" t="s">
        <v>1368</v>
      </c>
      <c r="D11339" s="178" t="s">
        <v>9828</v>
      </c>
      <c r="E11339" s="179">
        <v>34396</v>
      </c>
      <c r="F11339" s="180">
        <v>0</v>
      </c>
      <c r="G11339" s="180">
        <v>1245.43</v>
      </c>
      <c r="H11339" s="180">
        <v>622.72</v>
      </c>
      <c r="I11339" s="180">
        <f t="shared" si="354"/>
        <v>1868.15</v>
      </c>
      <c r="J11339" s="177" t="str">
        <f t="shared" si="355"/>
        <v>Date &gt; 1920</v>
      </c>
    </row>
    <row r="11340" spans="1:10" x14ac:dyDescent="0.3">
      <c r="A11340" s="178" t="s">
        <v>3372</v>
      </c>
      <c r="B11340" s="178" t="s">
        <v>115</v>
      </c>
      <c r="C11340" s="178" t="s">
        <v>1368</v>
      </c>
      <c r="D11340" s="178" t="s">
        <v>9829</v>
      </c>
      <c r="E11340" s="179">
        <v>35019</v>
      </c>
      <c r="F11340" s="180">
        <v>0</v>
      </c>
      <c r="G11340" s="180">
        <v>14000</v>
      </c>
      <c r="H11340" s="180">
        <v>8535.3799999999992</v>
      </c>
      <c r="I11340" s="180">
        <f t="shared" si="354"/>
        <v>22535.379999999997</v>
      </c>
      <c r="J11340" s="177" t="str">
        <f t="shared" si="355"/>
        <v>Date &gt; 1920</v>
      </c>
    </row>
    <row r="11341" spans="1:10" x14ac:dyDescent="0.3">
      <c r="A11341" s="178" t="s">
        <v>3372</v>
      </c>
      <c r="B11341" s="178" t="s">
        <v>115</v>
      </c>
      <c r="C11341" s="178" t="s">
        <v>1368</v>
      </c>
      <c r="D11341" s="178" t="s">
        <v>9829</v>
      </c>
      <c r="E11341" s="179">
        <v>35019</v>
      </c>
      <c r="F11341" s="180">
        <v>0</v>
      </c>
      <c r="G11341" s="180">
        <v>3070.75</v>
      </c>
      <c r="H11341" s="180">
        <v>0</v>
      </c>
      <c r="I11341" s="180">
        <f t="shared" si="354"/>
        <v>3070.75</v>
      </c>
      <c r="J11341" s="177" t="str">
        <f t="shared" si="355"/>
        <v>Date &gt; 1920</v>
      </c>
    </row>
    <row r="11342" spans="1:10" x14ac:dyDescent="0.3">
      <c r="A11342" s="178" t="s">
        <v>3372</v>
      </c>
      <c r="B11342" s="178" t="s">
        <v>115</v>
      </c>
      <c r="C11342" s="178" t="s">
        <v>1368</v>
      </c>
      <c r="D11342" s="178" t="s">
        <v>9830</v>
      </c>
      <c r="E11342" s="179">
        <v>34948</v>
      </c>
      <c r="F11342" s="180">
        <v>0</v>
      </c>
      <c r="G11342" s="180">
        <v>3000</v>
      </c>
      <c r="H11342" s="180">
        <v>1500</v>
      </c>
      <c r="I11342" s="180">
        <f t="shared" si="354"/>
        <v>4500</v>
      </c>
      <c r="J11342" s="177" t="str">
        <f t="shared" si="355"/>
        <v>Date &gt; 1920</v>
      </c>
    </row>
    <row r="11343" spans="1:10" x14ac:dyDescent="0.3">
      <c r="A11343" s="178" t="s">
        <v>3372</v>
      </c>
      <c r="B11343" s="178" t="s">
        <v>115</v>
      </c>
      <c r="C11343" s="178" t="s">
        <v>1368</v>
      </c>
      <c r="D11343" s="178" t="s">
        <v>7376</v>
      </c>
      <c r="E11343" s="179">
        <v>35025</v>
      </c>
      <c r="F11343" s="180">
        <v>0</v>
      </c>
      <c r="G11343" s="180">
        <v>746.32</v>
      </c>
      <c r="H11343" s="180">
        <v>373.16</v>
      </c>
      <c r="I11343" s="180">
        <f t="shared" si="354"/>
        <v>1119.48</v>
      </c>
      <c r="J11343" s="177" t="str">
        <f t="shared" si="355"/>
        <v>Date &gt; 1920</v>
      </c>
    </row>
    <row r="11344" spans="1:10" x14ac:dyDescent="0.3">
      <c r="A11344" s="178" t="s">
        <v>3372</v>
      </c>
      <c r="B11344" s="178" t="s">
        <v>115</v>
      </c>
      <c r="C11344" s="178" t="s">
        <v>1368</v>
      </c>
      <c r="D11344" s="178" t="s">
        <v>9831</v>
      </c>
      <c r="E11344" s="179">
        <v>36182</v>
      </c>
      <c r="F11344" s="180">
        <v>0</v>
      </c>
      <c r="G11344" s="180">
        <v>15000</v>
      </c>
      <c r="H11344" s="180">
        <v>10000</v>
      </c>
      <c r="I11344" s="180">
        <f t="shared" si="354"/>
        <v>25000</v>
      </c>
      <c r="J11344" s="177" t="str">
        <f t="shared" si="355"/>
        <v>Date &gt; 1920</v>
      </c>
    </row>
    <row r="11345" spans="1:10" x14ac:dyDescent="0.3">
      <c r="A11345" s="178" t="s">
        <v>3372</v>
      </c>
      <c r="B11345" s="178" t="s">
        <v>115</v>
      </c>
      <c r="C11345" s="178" t="s">
        <v>1368</v>
      </c>
      <c r="D11345" s="178" t="s">
        <v>9831</v>
      </c>
      <c r="E11345" s="179">
        <v>36223</v>
      </c>
      <c r="F11345" s="180">
        <v>0</v>
      </c>
      <c r="G11345" s="180">
        <v>586.51</v>
      </c>
      <c r="H11345" s="180">
        <v>391.01</v>
      </c>
      <c r="I11345" s="180">
        <f t="shared" si="354"/>
        <v>977.52</v>
      </c>
      <c r="J11345" s="177" t="str">
        <f t="shared" si="355"/>
        <v>Date &gt; 1920</v>
      </c>
    </row>
    <row r="11346" spans="1:10" x14ac:dyDescent="0.3">
      <c r="A11346" s="178" t="s">
        <v>3372</v>
      </c>
      <c r="B11346" s="178" t="s">
        <v>115</v>
      </c>
      <c r="C11346" s="178" t="s">
        <v>1368</v>
      </c>
      <c r="D11346" s="178" t="s">
        <v>9832</v>
      </c>
      <c r="E11346" s="179">
        <v>36234</v>
      </c>
      <c r="F11346" s="180">
        <v>0</v>
      </c>
      <c r="G11346" s="180">
        <v>4710.5</v>
      </c>
      <c r="H11346" s="180">
        <v>3140.33</v>
      </c>
      <c r="I11346" s="180">
        <f t="shared" si="354"/>
        <v>7850.83</v>
      </c>
      <c r="J11346" s="177" t="str">
        <f t="shared" si="355"/>
        <v>Date &gt; 1920</v>
      </c>
    </row>
    <row r="11347" spans="1:10" x14ac:dyDescent="0.3">
      <c r="A11347" s="178" t="s">
        <v>3372</v>
      </c>
      <c r="B11347" s="178" t="s">
        <v>115</v>
      </c>
      <c r="C11347" s="178" t="s">
        <v>1368</v>
      </c>
      <c r="D11347" s="178" t="s">
        <v>9833</v>
      </c>
      <c r="E11347" s="179">
        <v>36480</v>
      </c>
      <c r="F11347" s="180">
        <v>0</v>
      </c>
      <c r="G11347" s="180">
        <v>14400</v>
      </c>
      <c r="H11347" s="180">
        <v>9725.3799999999992</v>
      </c>
      <c r="I11347" s="180">
        <f t="shared" si="354"/>
        <v>24125.379999999997</v>
      </c>
      <c r="J11347" s="177" t="str">
        <f t="shared" si="355"/>
        <v>Date &gt; 1920</v>
      </c>
    </row>
    <row r="11348" spans="1:10" x14ac:dyDescent="0.3">
      <c r="A11348" s="178" t="s">
        <v>3372</v>
      </c>
      <c r="B11348" s="178" t="s">
        <v>115</v>
      </c>
      <c r="C11348" s="178" t="s">
        <v>1368</v>
      </c>
      <c r="D11348" s="178" t="s">
        <v>9834</v>
      </c>
      <c r="E11348" s="179">
        <v>36839</v>
      </c>
      <c r="F11348" s="180">
        <v>0</v>
      </c>
      <c r="G11348" s="180">
        <v>2100</v>
      </c>
      <c r="H11348" s="180">
        <v>1400</v>
      </c>
      <c r="I11348" s="180">
        <f t="shared" si="354"/>
        <v>3500</v>
      </c>
      <c r="J11348" s="177" t="str">
        <f t="shared" si="355"/>
        <v>Date &gt; 1920</v>
      </c>
    </row>
    <row r="11349" spans="1:10" x14ac:dyDescent="0.3">
      <c r="A11349" s="178" t="s">
        <v>3372</v>
      </c>
      <c r="B11349" s="178" t="s">
        <v>115</v>
      </c>
      <c r="C11349" s="178" t="s">
        <v>1368</v>
      </c>
      <c r="D11349" s="178" t="s">
        <v>9835</v>
      </c>
      <c r="E11349" s="179">
        <v>36826</v>
      </c>
      <c r="F11349" s="180">
        <v>0</v>
      </c>
      <c r="G11349" s="180">
        <v>10901.83</v>
      </c>
      <c r="H11349" s="180">
        <v>10901.84</v>
      </c>
      <c r="I11349" s="180">
        <f t="shared" si="354"/>
        <v>21803.67</v>
      </c>
      <c r="J11349" s="177" t="str">
        <f t="shared" si="355"/>
        <v>Date &gt; 1920</v>
      </c>
    </row>
    <row r="11350" spans="1:10" x14ac:dyDescent="0.3">
      <c r="A11350" s="178" t="s">
        <v>3372</v>
      </c>
      <c r="B11350" s="178" t="s">
        <v>115</v>
      </c>
      <c r="C11350" s="178" t="s">
        <v>1368</v>
      </c>
      <c r="D11350" s="178" t="s">
        <v>9835</v>
      </c>
      <c r="E11350" s="179">
        <v>36839</v>
      </c>
      <c r="F11350" s="180">
        <v>0</v>
      </c>
      <c r="G11350" s="180">
        <v>2098.17</v>
      </c>
      <c r="H11350" s="180">
        <v>1767.26</v>
      </c>
      <c r="I11350" s="180">
        <f t="shared" si="354"/>
        <v>3865.4300000000003</v>
      </c>
      <c r="J11350" s="177" t="str">
        <f t="shared" si="355"/>
        <v>Date &gt; 1920</v>
      </c>
    </row>
    <row r="11351" spans="1:10" x14ac:dyDescent="0.3">
      <c r="A11351" s="178" t="s">
        <v>3372</v>
      </c>
      <c r="B11351" s="178" t="s">
        <v>115</v>
      </c>
      <c r="C11351" s="178" t="s">
        <v>1368</v>
      </c>
      <c r="D11351" s="178" t="s">
        <v>9836</v>
      </c>
      <c r="E11351" s="179">
        <v>36901</v>
      </c>
      <c r="F11351" s="180">
        <v>0</v>
      </c>
      <c r="G11351" s="180">
        <v>16687.25</v>
      </c>
      <c r="H11351" s="180">
        <v>11124.83</v>
      </c>
      <c r="I11351" s="180">
        <f t="shared" si="354"/>
        <v>27812.080000000002</v>
      </c>
      <c r="J11351" s="177" t="str">
        <f t="shared" si="355"/>
        <v>Date &gt; 1920</v>
      </c>
    </row>
    <row r="11352" spans="1:10" x14ac:dyDescent="0.3">
      <c r="A11352" s="178" t="s">
        <v>3372</v>
      </c>
      <c r="B11352" s="178" t="s">
        <v>115</v>
      </c>
      <c r="C11352" s="178" t="s">
        <v>1368</v>
      </c>
      <c r="D11352" s="178" t="s">
        <v>9836</v>
      </c>
      <c r="E11352" s="179">
        <v>37551</v>
      </c>
      <c r="F11352" s="180">
        <v>0</v>
      </c>
      <c r="G11352" s="180">
        <v>3412.75</v>
      </c>
      <c r="H11352" s="180">
        <v>2275.17</v>
      </c>
      <c r="I11352" s="180">
        <f t="shared" si="354"/>
        <v>5687.92</v>
      </c>
      <c r="J11352" s="177" t="str">
        <f t="shared" si="355"/>
        <v>Date &gt; 1920</v>
      </c>
    </row>
    <row r="11353" spans="1:10" x14ac:dyDescent="0.3">
      <c r="A11353" s="178" t="s">
        <v>3372</v>
      </c>
      <c r="B11353" s="178" t="s">
        <v>115</v>
      </c>
      <c r="C11353" s="178" t="s">
        <v>1368</v>
      </c>
      <c r="D11353" s="178" t="s">
        <v>9836</v>
      </c>
      <c r="E11353" s="179">
        <v>37600</v>
      </c>
      <c r="F11353" s="180">
        <v>0</v>
      </c>
      <c r="G11353" s="180">
        <v>1412.51</v>
      </c>
      <c r="H11353" s="180">
        <v>941.67</v>
      </c>
      <c r="I11353" s="180">
        <f t="shared" si="354"/>
        <v>2354.1799999999998</v>
      </c>
      <c r="J11353" s="177" t="str">
        <f t="shared" si="355"/>
        <v>Date &gt; 1920</v>
      </c>
    </row>
    <row r="11354" spans="1:10" x14ac:dyDescent="0.3">
      <c r="A11354" s="178" t="s">
        <v>3372</v>
      </c>
      <c r="B11354" s="178" t="s">
        <v>115</v>
      </c>
      <c r="C11354" s="178" t="s">
        <v>1368</v>
      </c>
      <c r="D11354" s="178" t="s">
        <v>9837</v>
      </c>
      <c r="E11354" s="179">
        <v>37994</v>
      </c>
      <c r="F11354" s="180">
        <v>0</v>
      </c>
      <c r="G11354" s="180">
        <v>23590.06</v>
      </c>
      <c r="H11354" s="180">
        <v>21347.84</v>
      </c>
      <c r="I11354" s="180">
        <f t="shared" si="354"/>
        <v>44937.9</v>
      </c>
      <c r="J11354" s="177" t="str">
        <f t="shared" si="355"/>
        <v>Date &gt; 1920</v>
      </c>
    </row>
    <row r="11355" spans="1:10" x14ac:dyDescent="0.3">
      <c r="A11355" s="178" t="s">
        <v>3372</v>
      </c>
      <c r="B11355" s="178" t="s">
        <v>115</v>
      </c>
      <c r="C11355" s="178" t="s">
        <v>1368</v>
      </c>
      <c r="D11355" s="178" t="s">
        <v>9837</v>
      </c>
      <c r="E11355" s="179">
        <v>38252</v>
      </c>
      <c r="F11355" s="180">
        <v>0</v>
      </c>
      <c r="G11355" s="180">
        <v>85272.83</v>
      </c>
      <c r="H11355" s="180">
        <v>84616.92</v>
      </c>
      <c r="I11355" s="180">
        <f t="shared" si="354"/>
        <v>169889.75</v>
      </c>
      <c r="J11355" s="177" t="str">
        <f t="shared" si="355"/>
        <v>Date &gt; 1920</v>
      </c>
    </row>
    <row r="11356" spans="1:10" x14ac:dyDescent="0.3">
      <c r="A11356" s="178" t="s">
        <v>3372</v>
      </c>
      <c r="B11356" s="178" t="s">
        <v>115</v>
      </c>
      <c r="C11356" s="178" t="s">
        <v>1368</v>
      </c>
      <c r="D11356" s="178" t="s">
        <v>9837</v>
      </c>
      <c r="E11356" s="179">
        <v>38295</v>
      </c>
      <c r="F11356" s="180">
        <v>0</v>
      </c>
      <c r="G11356" s="180">
        <v>248331.51</v>
      </c>
      <c r="H11356" s="180">
        <v>222977.17</v>
      </c>
      <c r="I11356" s="180">
        <f t="shared" si="354"/>
        <v>471308.68000000005</v>
      </c>
      <c r="J11356" s="177" t="str">
        <f t="shared" si="355"/>
        <v>Date &gt; 1920</v>
      </c>
    </row>
    <row r="11357" spans="1:10" x14ac:dyDescent="0.3">
      <c r="A11357" s="178" t="s">
        <v>3372</v>
      </c>
      <c r="B11357" s="178" t="s">
        <v>115</v>
      </c>
      <c r="C11357" s="178" t="s">
        <v>1368</v>
      </c>
      <c r="D11357" s="178" t="s">
        <v>9837</v>
      </c>
      <c r="E11357" s="179">
        <v>38954</v>
      </c>
      <c r="F11357" s="180">
        <v>0</v>
      </c>
      <c r="G11357" s="180">
        <v>56719.199999999997</v>
      </c>
      <c r="H11357" s="180">
        <v>44495.32</v>
      </c>
      <c r="I11357" s="180">
        <f t="shared" si="354"/>
        <v>101214.51999999999</v>
      </c>
      <c r="J11357" s="177" t="str">
        <f t="shared" si="355"/>
        <v>Date &gt; 1920</v>
      </c>
    </row>
    <row r="11358" spans="1:10" x14ac:dyDescent="0.3">
      <c r="A11358" s="178" t="s">
        <v>3372</v>
      </c>
      <c r="B11358" s="178" t="s">
        <v>115</v>
      </c>
      <c r="C11358" s="178" t="s">
        <v>1368</v>
      </c>
      <c r="D11358" s="178" t="s">
        <v>9837</v>
      </c>
      <c r="E11358" s="179">
        <v>39182</v>
      </c>
      <c r="F11358" s="180">
        <v>0</v>
      </c>
      <c r="G11358" s="180">
        <v>21275.57</v>
      </c>
      <c r="H11358" s="180">
        <v>523.79999999999995</v>
      </c>
      <c r="I11358" s="180">
        <f t="shared" si="354"/>
        <v>21799.37</v>
      </c>
      <c r="J11358" s="177" t="str">
        <f t="shared" si="355"/>
        <v>Date &gt; 1920</v>
      </c>
    </row>
    <row r="11359" spans="1:10" x14ac:dyDescent="0.3">
      <c r="A11359" s="178" t="s">
        <v>3372</v>
      </c>
      <c r="B11359" s="178" t="s">
        <v>115</v>
      </c>
      <c r="C11359" s="178" t="s">
        <v>1368</v>
      </c>
      <c r="D11359" s="178" t="s">
        <v>9838</v>
      </c>
      <c r="E11359" s="179">
        <v>37994</v>
      </c>
      <c r="F11359" s="180">
        <v>0</v>
      </c>
      <c r="G11359" s="180">
        <v>21000</v>
      </c>
      <c r="H11359" s="180">
        <v>27660.19</v>
      </c>
      <c r="I11359" s="180">
        <f t="shared" si="354"/>
        <v>48660.19</v>
      </c>
      <c r="J11359" s="177" t="str">
        <f t="shared" si="355"/>
        <v>Date &gt; 1920</v>
      </c>
    </row>
    <row r="11360" spans="1:10" x14ac:dyDescent="0.3">
      <c r="A11360" s="178" t="s">
        <v>3372</v>
      </c>
      <c r="B11360" s="178" t="s">
        <v>115</v>
      </c>
      <c r="C11360" s="178" t="s">
        <v>1368</v>
      </c>
      <c r="D11360" s="178" t="s">
        <v>9838</v>
      </c>
      <c r="E11360" s="179">
        <v>37994</v>
      </c>
      <c r="F11360" s="180">
        <v>0</v>
      </c>
      <c r="G11360" s="180">
        <v>10226.709999999999</v>
      </c>
      <c r="H11360" s="180">
        <v>0</v>
      </c>
      <c r="I11360" s="180">
        <f t="shared" si="354"/>
        <v>10226.709999999999</v>
      </c>
      <c r="J11360" s="177" t="str">
        <f t="shared" si="355"/>
        <v>Date &gt; 1920</v>
      </c>
    </row>
    <row r="11361" spans="1:10" x14ac:dyDescent="0.3">
      <c r="A11361" s="178" t="s">
        <v>3372</v>
      </c>
      <c r="B11361" s="178" t="s">
        <v>115</v>
      </c>
      <c r="C11361" s="178" t="s">
        <v>1368</v>
      </c>
      <c r="D11361" s="178" t="s">
        <v>9838</v>
      </c>
      <c r="E11361" s="179">
        <v>38618</v>
      </c>
      <c r="F11361" s="180">
        <v>0</v>
      </c>
      <c r="G11361" s="180">
        <v>13978.14</v>
      </c>
      <c r="H11361" s="180">
        <v>7613.1</v>
      </c>
      <c r="I11361" s="180">
        <f t="shared" si="354"/>
        <v>21591.239999999998</v>
      </c>
      <c r="J11361" s="177" t="str">
        <f t="shared" si="355"/>
        <v>Date &gt; 1920</v>
      </c>
    </row>
    <row r="11362" spans="1:10" x14ac:dyDescent="0.3">
      <c r="A11362" s="178" t="s">
        <v>3372</v>
      </c>
      <c r="B11362" s="178" t="s">
        <v>115</v>
      </c>
      <c r="C11362" s="178" t="s">
        <v>1368</v>
      </c>
      <c r="D11362" s="178" t="s">
        <v>9838</v>
      </c>
      <c r="E11362" s="179">
        <v>39147</v>
      </c>
      <c r="F11362" s="180">
        <v>0</v>
      </c>
      <c r="G11362" s="180">
        <v>0</v>
      </c>
      <c r="H11362" s="180">
        <v>1712.47</v>
      </c>
      <c r="I11362" s="180">
        <f t="shared" si="354"/>
        <v>1712.47</v>
      </c>
      <c r="J11362" s="177" t="str">
        <f t="shared" si="355"/>
        <v>Date &gt; 1920</v>
      </c>
    </row>
    <row r="11363" spans="1:10" x14ac:dyDescent="0.3">
      <c r="A11363" s="178" t="s">
        <v>3372</v>
      </c>
      <c r="B11363" s="178" t="s">
        <v>115</v>
      </c>
      <c r="C11363" s="178" t="s">
        <v>1368</v>
      </c>
      <c r="D11363" s="178" t="s">
        <v>9839</v>
      </c>
      <c r="E11363" s="179">
        <v>38007</v>
      </c>
      <c r="F11363" s="180">
        <v>102584</v>
      </c>
      <c r="G11363" s="180">
        <v>22725.03</v>
      </c>
      <c r="H11363" s="180">
        <v>21139.279999999999</v>
      </c>
      <c r="I11363" s="180">
        <f t="shared" si="354"/>
        <v>146448.31</v>
      </c>
      <c r="J11363" s="177" t="str">
        <f t="shared" si="355"/>
        <v>Date &gt; 1920</v>
      </c>
    </row>
    <row r="11364" spans="1:10" x14ac:dyDescent="0.3">
      <c r="A11364" s="178" t="s">
        <v>3372</v>
      </c>
      <c r="B11364" s="178" t="s">
        <v>115</v>
      </c>
      <c r="C11364" s="178" t="s">
        <v>1368</v>
      </c>
      <c r="D11364" s="178" t="s">
        <v>9839</v>
      </c>
      <c r="E11364" s="179">
        <v>38245</v>
      </c>
      <c r="F11364" s="180">
        <v>7366</v>
      </c>
      <c r="G11364" s="180">
        <v>-750.05</v>
      </c>
      <c r="H11364" s="180">
        <v>496.8</v>
      </c>
      <c r="I11364" s="180">
        <f t="shared" si="354"/>
        <v>7112.75</v>
      </c>
      <c r="J11364" s="177" t="str">
        <f t="shared" si="355"/>
        <v>Date &gt; 1920</v>
      </c>
    </row>
    <row r="11365" spans="1:10" x14ac:dyDescent="0.3">
      <c r="A11365" s="178" t="s">
        <v>3372</v>
      </c>
      <c r="B11365" s="178" t="s">
        <v>115</v>
      </c>
      <c r="C11365" s="178" t="s">
        <v>1368</v>
      </c>
      <c r="D11365" s="178" t="s">
        <v>9839</v>
      </c>
      <c r="E11365" s="179">
        <v>38275</v>
      </c>
      <c r="F11365" s="180">
        <v>16327</v>
      </c>
      <c r="G11365" s="180">
        <v>0</v>
      </c>
      <c r="H11365" s="180">
        <v>1813.63</v>
      </c>
      <c r="I11365" s="180">
        <f t="shared" si="354"/>
        <v>18140.63</v>
      </c>
      <c r="J11365" s="177" t="str">
        <f t="shared" si="355"/>
        <v>Date &gt; 1920</v>
      </c>
    </row>
    <row r="11366" spans="1:10" x14ac:dyDescent="0.3">
      <c r="A11366" s="178" t="s">
        <v>3372</v>
      </c>
      <c r="B11366" s="178" t="s">
        <v>115</v>
      </c>
      <c r="C11366" s="178" t="s">
        <v>1368</v>
      </c>
      <c r="D11366" s="178" t="s">
        <v>9839</v>
      </c>
      <c r="E11366" s="179">
        <v>38489</v>
      </c>
      <c r="F11366" s="180">
        <v>73723</v>
      </c>
      <c r="G11366" s="180">
        <v>9901.2000000000007</v>
      </c>
      <c r="H11366" s="180">
        <v>19289.29</v>
      </c>
      <c r="I11366" s="180">
        <f t="shared" si="354"/>
        <v>102913.48999999999</v>
      </c>
      <c r="J11366" s="177" t="str">
        <f t="shared" si="355"/>
        <v>Date &gt; 1920</v>
      </c>
    </row>
    <row r="11367" spans="1:10" x14ac:dyDescent="0.3">
      <c r="A11367" s="178" t="s">
        <v>3372</v>
      </c>
      <c r="B11367" s="178" t="s">
        <v>115</v>
      </c>
      <c r="C11367" s="178" t="s">
        <v>1368</v>
      </c>
      <c r="D11367" s="178" t="s">
        <v>9839</v>
      </c>
      <c r="E11367" s="179">
        <v>38960</v>
      </c>
      <c r="F11367" s="180">
        <v>30000</v>
      </c>
      <c r="G11367" s="180">
        <v>0</v>
      </c>
      <c r="H11367" s="180">
        <v>10491.65</v>
      </c>
      <c r="I11367" s="180">
        <f t="shared" si="354"/>
        <v>40491.65</v>
      </c>
      <c r="J11367" s="177" t="str">
        <f t="shared" si="355"/>
        <v>Date &gt; 1920</v>
      </c>
    </row>
    <row r="11368" spans="1:10" x14ac:dyDescent="0.3">
      <c r="A11368" s="178" t="s">
        <v>3372</v>
      </c>
      <c r="B11368" s="178" t="s">
        <v>115</v>
      </c>
      <c r="C11368" s="178" t="s">
        <v>1368</v>
      </c>
      <c r="D11368" s="178" t="s">
        <v>9839</v>
      </c>
      <c r="E11368" s="179">
        <v>39181</v>
      </c>
      <c r="F11368" s="180">
        <v>0</v>
      </c>
      <c r="G11368" s="180">
        <v>0</v>
      </c>
      <c r="H11368" s="180">
        <v>1312.83</v>
      </c>
      <c r="I11368" s="180">
        <f t="shared" si="354"/>
        <v>1312.83</v>
      </c>
      <c r="J11368" s="177" t="str">
        <f t="shared" si="355"/>
        <v>Date &gt; 1920</v>
      </c>
    </row>
    <row r="11369" spans="1:10" x14ac:dyDescent="0.3">
      <c r="A11369" s="178" t="s">
        <v>3372</v>
      </c>
      <c r="B11369" s="178" t="s">
        <v>115</v>
      </c>
      <c r="C11369" s="178" t="s">
        <v>1368</v>
      </c>
      <c r="D11369" s="178" t="s">
        <v>9840</v>
      </c>
      <c r="E11369" s="179">
        <v>38373</v>
      </c>
      <c r="F11369" s="180">
        <v>0</v>
      </c>
      <c r="G11369" s="180">
        <v>36921.01</v>
      </c>
      <c r="H11369" s="180">
        <v>13906.29</v>
      </c>
      <c r="I11369" s="180">
        <f t="shared" si="354"/>
        <v>50827.3</v>
      </c>
      <c r="J11369" s="177" t="str">
        <f t="shared" si="355"/>
        <v>Date &gt; 1920</v>
      </c>
    </row>
    <row r="11370" spans="1:10" x14ac:dyDescent="0.3">
      <c r="A11370" s="178" t="s">
        <v>3372</v>
      </c>
      <c r="B11370" s="178" t="s">
        <v>115</v>
      </c>
      <c r="C11370" s="178" t="s">
        <v>1368</v>
      </c>
      <c r="D11370" s="178" t="s">
        <v>9841</v>
      </c>
      <c r="E11370" s="179">
        <v>38295</v>
      </c>
      <c r="F11370" s="180">
        <v>14716</v>
      </c>
      <c r="G11370" s="180">
        <v>0</v>
      </c>
      <c r="H11370" s="180">
        <v>775.33</v>
      </c>
      <c r="I11370" s="180">
        <f t="shared" si="354"/>
        <v>15491.33</v>
      </c>
      <c r="J11370" s="177" t="str">
        <f t="shared" si="355"/>
        <v>Date &gt; 1920</v>
      </c>
    </row>
    <row r="11371" spans="1:10" x14ac:dyDescent="0.3">
      <c r="A11371" s="178" t="s">
        <v>3372</v>
      </c>
      <c r="B11371" s="178" t="s">
        <v>115</v>
      </c>
      <c r="C11371" s="178" t="s">
        <v>1368</v>
      </c>
      <c r="D11371" s="178" t="s">
        <v>9841</v>
      </c>
      <c r="E11371" s="179">
        <v>38343</v>
      </c>
      <c r="F11371" s="180">
        <v>22695</v>
      </c>
      <c r="G11371" s="180">
        <v>0</v>
      </c>
      <c r="H11371" s="180">
        <v>1194.02</v>
      </c>
      <c r="I11371" s="180">
        <f t="shared" si="354"/>
        <v>23889.02</v>
      </c>
      <c r="J11371" s="177" t="str">
        <f t="shared" si="355"/>
        <v>Date &gt; 1920</v>
      </c>
    </row>
    <row r="11372" spans="1:10" x14ac:dyDescent="0.3">
      <c r="A11372" s="178" t="s">
        <v>3372</v>
      </c>
      <c r="B11372" s="178" t="s">
        <v>115</v>
      </c>
      <c r="C11372" s="178" t="s">
        <v>1368</v>
      </c>
      <c r="D11372" s="178" t="s">
        <v>9841</v>
      </c>
      <c r="E11372" s="179">
        <v>38371</v>
      </c>
      <c r="F11372" s="180">
        <v>83040</v>
      </c>
      <c r="G11372" s="180">
        <v>0</v>
      </c>
      <c r="H11372" s="180">
        <v>4370.37</v>
      </c>
      <c r="I11372" s="180">
        <f t="shared" si="354"/>
        <v>87410.37</v>
      </c>
      <c r="J11372" s="177" t="str">
        <f t="shared" si="355"/>
        <v>Date &gt; 1920</v>
      </c>
    </row>
    <row r="11373" spans="1:10" x14ac:dyDescent="0.3">
      <c r="A11373" s="178" t="s">
        <v>3372</v>
      </c>
      <c r="B11373" s="178" t="s">
        <v>115</v>
      </c>
      <c r="C11373" s="178" t="s">
        <v>1368</v>
      </c>
      <c r="D11373" s="178" t="s">
        <v>9841</v>
      </c>
      <c r="E11373" s="179">
        <v>38406</v>
      </c>
      <c r="F11373" s="180">
        <v>91399</v>
      </c>
      <c r="G11373" s="180">
        <v>0</v>
      </c>
      <c r="H11373" s="180">
        <v>4810.28</v>
      </c>
      <c r="I11373" s="180">
        <f t="shared" si="354"/>
        <v>96209.279999999999</v>
      </c>
      <c r="J11373" s="177" t="str">
        <f t="shared" si="355"/>
        <v>Date &gt; 1920</v>
      </c>
    </row>
    <row r="11374" spans="1:10" x14ac:dyDescent="0.3">
      <c r="A11374" s="178" t="s">
        <v>3372</v>
      </c>
      <c r="B11374" s="178" t="s">
        <v>115</v>
      </c>
      <c r="C11374" s="178" t="s">
        <v>1368</v>
      </c>
      <c r="D11374" s="178" t="s">
        <v>9841</v>
      </c>
      <c r="E11374" s="179">
        <v>38897</v>
      </c>
      <c r="F11374" s="180">
        <v>21145</v>
      </c>
      <c r="G11374" s="180">
        <v>0</v>
      </c>
      <c r="H11374" s="180">
        <v>1114.19</v>
      </c>
      <c r="I11374" s="180">
        <f t="shared" si="354"/>
        <v>22259.19</v>
      </c>
      <c r="J11374" s="177" t="str">
        <f t="shared" si="355"/>
        <v>Date &gt; 1920</v>
      </c>
    </row>
    <row r="11375" spans="1:10" x14ac:dyDescent="0.3">
      <c r="A11375" s="178" t="s">
        <v>3372</v>
      </c>
      <c r="B11375" s="178" t="s">
        <v>115</v>
      </c>
      <c r="C11375" s="178" t="s">
        <v>1368</v>
      </c>
      <c r="D11375" s="178" t="s">
        <v>9842</v>
      </c>
      <c r="E11375" s="179">
        <v>39057</v>
      </c>
      <c r="F11375" s="180">
        <v>36145</v>
      </c>
      <c r="G11375" s="180">
        <v>0</v>
      </c>
      <c r="H11375" s="180">
        <v>1903.35</v>
      </c>
      <c r="I11375" s="180">
        <f t="shared" si="354"/>
        <v>38048.35</v>
      </c>
      <c r="J11375" s="177" t="str">
        <f t="shared" si="355"/>
        <v>Date &gt; 1920</v>
      </c>
    </row>
    <row r="11376" spans="1:10" x14ac:dyDescent="0.3">
      <c r="A11376" s="178" t="s">
        <v>3372</v>
      </c>
      <c r="B11376" s="178" t="s">
        <v>115</v>
      </c>
      <c r="C11376" s="178" t="s">
        <v>1368</v>
      </c>
      <c r="D11376" s="178" t="s">
        <v>9842</v>
      </c>
      <c r="E11376" s="179">
        <v>39196</v>
      </c>
      <c r="F11376" s="180">
        <v>36426</v>
      </c>
      <c r="G11376" s="180">
        <v>0</v>
      </c>
      <c r="H11376" s="180">
        <v>1917.19</v>
      </c>
      <c r="I11376" s="180">
        <f t="shared" si="354"/>
        <v>38343.19</v>
      </c>
      <c r="J11376" s="177" t="str">
        <f t="shared" si="355"/>
        <v>Date &gt; 1920</v>
      </c>
    </row>
    <row r="11377" spans="1:10" x14ac:dyDescent="0.3">
      <c r="A11377" s="178" t="s">
        <v>3372</v>
      </c>
      <c r="B11377" s="178" t="s">
        <v>115</v>
      </c>
      <c r="C11377" s="178" t="s">
        <v>1368</v>
      </c>
      <c r="D11377" s="178" t="s">
        <v>9842</v>
      </c>
      <c r="E11377" s="179">
        <v>39785</v>
      </c>
      <c r="F11377" s="180">
        <v>9950</v>
      </c>
      <c r="G11377" s="180">
        <v>0</v>
      </c>
      <c r="H11377" s="180">
        <v>523</v>
      </c>
      <c r="I11377" s="180">
        <f t="shared" si="354"/>
        <v>10473</v>
      </c>
      <c r="J11377" s="177" t="str">
        <f t="shared" si="355"/>
        <v>Date &gt; 1920</v>
      </c>
    </row>
    <row r="11378" spans="1:10" x14ac:dyDescent="0.3">
      <c r="A11378" s="178" t="s">
        <v>3372</v>
      </c>
      <c r="B11378" s="178" t="s">
        <v>115</v>
      </c>
      <c r="C11378" s="178" t="s">
        <v>1368</v>
      </c>
      <c r="D11378" s="178" t="s">
        <v>9843</v>
      </c>
      <c r="E11378" s="179">
        <v>39498</v>
      </c>
      <c r="F11378" s="180">
        <v>48777</v>
      </c>
      <c r="G11378" s="180">
        <v>0</v>
      </c>
      <c r="H11378" s="180">
        <v>4049.7</v>
      </c>
      <c r="I11378" s="180">
        <f t="shared" si="354"/>
        <v>52826.7</v>
      </c>
      <c r="J11378" s="177" t="str">
        <f t="shared" si="355"/>
        <v>Date &gt; 1920</v>
      </c>
    </row>
    <row r="11379" spans="1:10" x14ac:dyDescent="0.3">
      <c r="A11379" s="178" t="s">
        <v>3372</v>
      </c>
      <c r="B11379" s="178" t="s">
        <v>115</v>
      </c>
      <c r="C11379" s="178" t="s">
        <v>1368</v>
      </c>
      <c r="D11379" s="178" t="s">
        <v>9843</v>
      </c>
      <c r="E11379" s="179">
        <v>39616</v>
      </c>
      <c r="F11379" s="180">
        <v>34988</v>
      </c>
      <c r="G11379" s="180">
        <v>0</v>
      </c>
      <c r="H11379" s="180">
        <v>885.3</v>
      </c>
      <c r="I11379" s="180">
        <f t="shared" si="354"/>
        <v>35873.300000000003</v>
      </c>
      <c r="J11379" s="177" t="str">
        <f t="shared" si="355"/>
        <v>Date &gt; 1920</v>
      </c>
    </row>
    <row r="11380" spans="1:10" x14ac:dyDescent="0.3">
      <c r="A11380" s="178" t="s">
        <v>3372</v>
      </c>
      <c r="B11380" s="178" t="s">
        <v>115</v>
      </c>
      <c r="C11380" s="178" t="s">
        <v>1368</v>
      </c>
      <c r="D11380" s="178" t="s">
        <v>9843</v>
      </c>
      <c r="E11380" s="179">
        <v>39934</v>
      </c>
      <c r="F11380" s="180">
        <v>9913</v>
      </c>
      <c r="G11380" s="180">
        <v>0</v>
      </c>
      <c r="H11380" s="180">
        <v>0</v>
      </c>
      <c r="I11380" s="180">
        <f t="shared" si="354"/>
        <v>9913</v>
      </c>
      <c r="J11380" s="177" t="str">
        <f t="shared" si="355"/>
        <v>Date &gt; 1920</v>
      </c>
    </row>
    <row r="11381" spans="1:10" x14ac:dyDescent="0.3">
      <c r="A11381" s="178" t="s">
        <v>3372</v>
      </c>
      <c r="B11381" s="178" t="s">
        <v>115</v>
      </c>
      <c r="C11381" s="178" t="s">
        <v>1368</v>
      </c>
      <c r="D11381" s="178" t="s">
        <v>9844</v>
      </c>
      <c r="E11381" s="179">
        <v>39730</v>
      </c>
      <c r="F11381" s="180">
        <v>2375</v>
      </c>
      <c r="G11381" s="180">
        <v>23474.35</v>
      </c>
      <c r="H11381" s="180">
        <v>1360.49</v>
      </c>
      <c r="I11381" s="180">
        <f t="shared" si="354"/>
        <v>27209.84</v>
      </c>
      <c r="J11381" s="177" t="str">
        <f t="shared" si="355"/>
        <v>Date &gt; 1920</v>
      </c>
    </row>
    <row r="11382" spans="1:10" x14ac:dyDescent="0.3">
      <c r="A11382" s="178" t="s">
        <v>3372</v>
      </c>
      <c r="B11382" s="178" t="s">
        <v>115</v>
      </c>
      <c r="C11382" s="178" t="s">
        <v>1368</v>
      </c>
      <c r="D11382" s="178" t="s">
        <v>9844</v>
      </c>
      <c r="E11382" s="179">
        <v>39730</v>
      </c>
      <c r="F11382" s="180">
        <v>259295</v>
      </c>
      <c r="G11382" s="180">
        <v>14125.25</v>
      </c>
      <c r="H11382" s="180">
        <v>15569.56</v>
      </c>
      <c r="I11382" s="180">
        <f t="shared" si="354"/>
        <v>288989.81</v>
      </c>
      <c r="J11382" s="177" t="str">
        <f t="shared" si="355"/>
        <v>Date &gt; 1920</v>
      </c>
    </row>
    <row r="11383" spans="1:10" x14ac:dyDescent="0.3">
      <c r="A11383" s="178" t="s">
        <v>3372</v>
      </c>
      <c r="B11383" s="178" t="s">
        <v>115</v>
      </c>
      <c r="C11383" s="178" t="s">
        <v>1368</v>
      </c>
      <c r="D11383" s="178" t="s">
        <v>9844</v>
      </c>
      <c r="E11383" s="179">
        <v>39771</v>
      </c>
      <c r="F11383" s="180">
        <v>312602</v>
      </c>
      <c r="G11383" s="180">
        <v>86700.04</v>
      </c>
      <c r="H11383" s="180">
        <v>26996.87</v>
      </c>
      <c r="I11383" s="180">
        <f t="shared" si="354"/>
        <v>426298.91</v>
      </c>
      <c r="J11383" s="177" t="str">
        <f t="shared" si="355"/>
        <v>Date &gt; 1920</v>
      </c>
    </row>
    <row r="11384" spans="1:10" x14ac:dyDescent="0.3">
      <c r="A11384" s="178" t="s">
        <v>3372</v>
      </c>
      <c r="B11384" s="178" t="s">
        <v>115</v>
      </c>
      <c r="C11384" s="178" t="s">
        <v>1368</v>
      </c>
      <c r="D11384" s="178" t="s">
        <v>9844</v>
      </c>
      <c r="E11384" s="179">
        <v>39934</v>
      </c>
      <c r="F11384" s="180">
        <v>59041</v>
      </c>
      <c r="G11384" s="180">
        <v>29128.47</v>
      </c>
      <c r="H11384" s="180">
        <v>12645.08</v>
      </c>
      <c r="I11384" s="180">
        <f t="shared" si="354"/>
        <v>100814.55</v>
      </c>
      <c r="J11384" s="177" t="str">
        <f t="shared" si="355"/>
        <v>Date &gt; 1920</v>
      </c>
    </row>
    <row r="11385" spans="1:10" x14ac:dyDescent="0.3">
      <c r="A11385" s="178" t="s">
        <v>3372</v>
      </c>
      <c r="B11385" s="178" t="s">
        <v>115</v>
      </c>
      <c r="C11385" s="178" t="s">
        <v>1368</v>
      </c>
      <c r="D11385" s="178" t="s">
        <v>9844</v>
      </c>
      <c r="E11385" s="179">
        <v>39934</v>
      </c>
      <c r="F11385" s="180">
        <v>0</v>
      </c>
      <c r="G11385" s="180">
        <v>36355.83</v>
      </c>
      <c r="H11385" s="180">
        <v>0</v>
      </c>
      <c r="I11385" s="180">
        <f t="shared" si="354"/>
        <v>36355.83</v>
      </c>
      <c r="J11385" s="177" t="str">
        <f t="shared" si="355"/>
        <v>Date &gt; 1920</v>
      </c>
    </row>
    <row r="11386" spans="1:10" x14ac:dyDescent="0.3">
      <c r="A11386" s="178" t="s">
        <v>3372</v>
      </c>
      <c r="B11386" s="178" t="s">
        <v>115</v>
      </c>
      <c r="C11386" s="178" t="s">
        <v>1368</v>
      </c>
      <c r="D11386" s="178" t="s">
        <v>9844</v>
      </c>
      <c r="E11386" s="179">
        <v>40121</v>
      </c>
      <c r="F11386" s="180">
        <v>50000</v>
      </c>
      <c r="G11386" s="180">
        <v>0</v>
      </c>
      <c r="H11386" s="180">
        <v>0</v>
      </c>
      <c r="I11386" s="180">
        <f t="shared" si="354"/>
        <v>50000</v>
      </c>
      <c r="J11386" s="177" t="str">
        <f t="shared" si="355"/>
        <v>Date &gt; 1920</v>
      </c>
    </row>
    <row r="11387" spans="1:10" x14ac:dyDescent="0.3">
      <c r="A11387" s="178" t="s">
        <v>3372</v>
      </c>
      <c r="B11387" s="178" t="s">
        <v>115</v>
      </c>
      <c r="C11387" s="178" t="s">
        <v>1368</v>
      </c>
      <c r="D11387" s="178" t="s">
        <v>9844</v>
      </c>
      <c r="E11387" s="179">
        <v>40121</v>
      </c>
      <c r="F11387" s="180">
        <v>0</v>
      </c>
      <c r="G11387" s="180">
        <v>2764.8</v>
      </c>
      <c r="H11387" s="180">
        <v>0</v>
      </c>
      <c r="I11387" s="180">
        <f t="shared" si="354"/>
        <v>2764.8</v>
      </c>
      <c r="J11387" s="177" t="str">
        <f t="shared" si="355"/>
        <v>Date &gt; 1920</v>
      </c>
    </row>
    <row r="11388" spans="1:10" x14ac:dyDescent="0.3">
      <c r="A11388" s="178" t="s">
        <v>3372</v>
      </c>
      <c r="B11388" s="178" t="s">
        <v>115</v>
      </c>
      <c r="C11388" s="178" t="s">
        <v>1368</v>
      </c>
      <c r="D11388" s="178" t="s">
        <v>9844</v>
      </c>
      <c r="E11388" s="179">
        <v>40220</v>
      </c>
      <c r="F11388" s="180">
        <v>22417</v>
      </c>
      <c r="G11388" s="180">
        <v>0</v>
      </c>
      <c r="H11388" s="180">
        <v>0</v>
      </c>
      <c r="I11388" s="180">
        <f t="shared" si="354"/>
        <v>22417</v>
      </c>
      <c r="J11388" s="177" t="str">
        <f t="shared" si="355"/>
        <v>Date &gt; 1920</v>
      </c>
    </row>
    <row r="11389" spans="1:10" x14ac:dyDescent="0.3">
      <c r="A11389" s="178" t="s">
        <v>3372</v>
      </c>
      <c r="B11389" s="178" t="s">
        <v>115</v>
      </c>
      <c r="C11389" s="178" t="s">
        <v>1368</v>
      </c>
      <c r="D11389" s="178" t="s">
        <v>9845</v>
      </c>
      <c r="E11389" s="179">
        <v>40071</v>
      </c>
      <c r="F11389" s="180">
        <v>45570</v>
      </c>
      <c r="G11389" s="180">
        <v>0</v>
      </c>
      <c r="H11389" s="180">
        <v>2448.17</v>
      </c>
      <c r="I11389" s="180">
        <f t="shared" si="354"/>
        <v>48018.17</v>
      </c>
      <c r="J11389" s="177" t="str">
        <f t="shared" si="355"/>
        <v>Date &gt; 1920</v>
      </c>
    </row>
    <row r="11390" spans="1:10" x14ac:dyDescent="0.3">
      <c r="A11390" s="178" t="s">
        <v>3372</v>
      </c>
      <c r="B11390" s="178" t="s">
        <v>115</v>
      </c>
      <c r="C11390" s="178" t="s">
        <v>1368</v>
      </c>
      <c r="D11390" s="178" t="s">
        <v>9845</v>
      </c>
      <c r="E11390" s="179">
        <v>40766</v>
      </c>
      <c r="F11390" s="180">
        <v>10000</v>
      </c>
      <c r="G11390" s="180">
        <v>0</v>
      </c>
      <c r="H11390" s="180">
        <v>476.57</v>
      </c>
      <c r="I11390" s="180">
        <f t="shared" si="354"/>
        <v>10476.57</v>
      </c>
      <c r="J11390" s="177" t="str">
        <f t="shared" si="355"/>
        <v>Date &gt; 1920</v>
      </c>
    </row>
    <row r="11391" spans="1:10" x14ac:dyDescent="0.3">
      <c r="A11391" s="178" t="s">
        <v>3372</v>
      </c>
      <c r="B11391" s="178" t="s">
        <v>115</v>
      </c>
      <c r="C11391" s="178" t="s">
        <v>1368</v>
      </c>
      <c r="D11391" s="178" t="s">
        <v>9845</v>
      </c>
      <c r="E11391" s="179">
        <v>40766</v>
      </c>
      <c r="F11391" s="180">
        <v>3213</v>
      </c>
      <c r="G11391" s="180">
        <v>0</v>
      </c>
      <c r="H11391" s="180">
        <v>168.44</v>
      </c>
      <c r="I11391" s="180">
        <f t="shared" si="354"/>
        <v>3381.44</v>
      </c>
      <c r="J11391" s="177" t="str">
        <f t="shared" si="355"/>
        <v>Date &gt; 1920</v>
      </c>
    </row>
    <row r="11392" spans="1:10" x14ac:dyDescent="0.3">
      <c r="A11392" s="178" t="s">
        <v>3372</v>
      </c>
      <c r="B11392" s="178" t="s">
        <v>115</v>
      </c>
      <c r="C11392" s="178" t="s">
        <v>1368</v>
      </c>
      <c r="D11392" s="178" t="s">
        <v>9472</v>
      </c>
      <c r="E11392" s="179">
        <v>42183</v>
      </c>
      <c r="F11392" s="180">
        <v>0</v>
      </c>
      <c r="G11392" s="180">
        <v>27279</v>
      </c>
      <c r="H11392" s="180">
        <v>16123.95</v>
      </c>
      <c r="I11392" s="180">
        <f t="shared" si="354"/>
        <v>43402.95</v>
      </c>
      <c r="J11392" s="177" t="str">
        <f t="shared" si="355"/>
        <v>Date &gt; 1920</v>
      </c>
    </row>
    <row r="11393" spans="1:10" x14ac:dyDescent="0.3">
      <c r="A11393" s="178" t="s">
        <v>3372</v>
      </c>
      <c r="B11393" s="178" t="s">
        <v>115</v>
      </c>
      <c r="C11393" s="178" t="s">
        <v>1368</v>
      </c>
      <c r="D11393" s="178" t="s">
        <v>9846</v>
      </c>
      <c r="E11393" s="179">
        <v>40724</v>
      </c>
      <c r="F11393" s="180">
        <v>155000</v>
      </c>
      <c r="G11393" s="180">
        <v>0</v>
      </c>
      <c r="H11393" s="180">
        <v>8685</v>
      </c>
      <c r="I11393" s="180">
        <f t="shared" si="354"/>
        <v>163685</v>
      </c>
      <c r="J11393" s="177" t="str">
        <f t="shared" si="355"/>
        <v>Date &gt; 1920</v>
      </c>
    </row>
    <row r="11394" spans="1:10" x14ac:dyDescent="0.3">
      <c r="A11394" s="178" t="s">
        <v>3372</v>
      </c>
      <c r="B11394" s="178" t="s">
        <v>115</v>
      </c>
      <c r="C11394" s="178" t="s">
        <v>1368</v>
      </c>
      <c r="D11394" s="178" t="s">
        <v>9846</v>
      </c>
      <c r="E11394" s="179">
        <v>41029</v>
      </c>
      <c r="F11394" s="180">
        <v>3865</v>
      </c>
      <c r="G11394" s="180">
        <v>0</v>
      </c>
      <c r="H11394" s="180">
        <v>0</v>
      </c>
      <c r="I11394" s="180">
        <f t="shared" si="354"/>
        <v>3865</v>
      </c>
      <c r="J11394" s="177" t="str">
        <f t="shared" si="355"/>
        <v>Date &gt; 1920</v>
      </c>
    </row>
    <row r="11395" spans="1:10" x14ac:dyDescent="0.3">
      <c r="A11395" s="178" t="s">
        <v>3372</v>
      </c>
      <c r="B11395" s="178" t="s">
        <v>115</v>
      </c>
      <c r="C11395" s="178" t="s">
        <v>1368</v>
      </c>
      <c r="D11395" s="178" t="s">
        <v>7138</v>
      </c>
      <c r="E11395" s="179">
        <v>40802</v>
      </c>
      <c r="F11395" s="180">
        <v>0</v>
      </c>
      <c r="G11395" s="180">
        <v>9002.3799999999992</v>
      </c>
      <c r="H11395" s="180">
        <v>9002.3799999999992</v>
      </c>
      <c r="I11395" s="180">
        <f t="shared" si="354"/>
        <v>18004.759999999998</v>
      </c>
      <c r="J11395" s="177" t="str">
        <f t="shared" si="355"/>
        <v>Date &gt; 1920</v>
      </c>
    </row>
    <row r="11396" spans="1:10" x14ac:dyDescent="0.3">
      <c r="A11396" s="178" t="s">
        <v>3372</v>
      </c>
      <c r="B11396" s="178" t="s">
        <v>115</v>
      </c>
      <c r="C11396" s="178" t="s">
        <v>1368</v>
      </c>
      <c r="D11396" s="178" t="s">
        <v>9847</v>
      </c>
      <c r="E11396" s="179">
        <v>41120</v>
      </c>
      <c r="F11396" s="180">
        <v>87341</v>
      </c>
      <c r="G11396" s="180">
        <v>0</v>
      </c>
      <c r="H11396" s="180">
        <v>4664.3500000000004</v>
      </c>
      <c r="I11396" s="180">
        <f t="shared" si="354"/>
        <v>92005.35</v>
      </c>
      <c r="J11396" s="177" t="str">
        <f t="shared" si="355"/>
        <v>Date &gt; 1920</v>
      </c>
    </row>
    <row r="11397" spans="1:10" x14ac:dyDescent="0.3">
      <c r="A11397" s="178" t="s">
        <v>3372</v>
      </c>
      <c r="B11397" s="178" t="s">
        <v>115</v>
      </c>
      <c r="C11397" s="178" t="s">
        <v>1368</v>
      </c>
      <c r="D11397" s="178" t="s">
        <v>9847</v>
      </c>
      <c r="E11397" s="179">
        <v>41316</v>
      </c>
      <c r="F11397" s="180">
        <v>7088</v>
      </c>
      <c r="G11397" s="180">
        <v>0</v>
      </c>
      <c r="H11397" s="180">
        <v>306.05</v>
      </c>
      <c r="I11397" s="180">
        <f t="shared" ref="I11397:I11460" si="356">SUM(F11397:H11397)</f>
        <v>7394.05</v>
      </c>
      <c r="J11397" s="177" t="str">
        <f t="shared" ref="J11397:J11460" si="357">IF(OR(YEAR(E11397)&gt; 1920, ISBLANK(E11397)), "Date &gt; 1920", "Sketchy date")</f>
        <v>Date &gt; 1920</v>
      </c>
    </row>
    <row r="11398" spans="1:10" x14ac:dyDescent="0.3">
      <c r="A11398" s="178" t="s">
        <v>3372</v>
      </c>
      <c r="B11398" s="178" t="s">
        <v>115</v>
      </c>
      <c r="C11398" s="178" t="s">
        <v>1368</v>
      </c>
      <c r="D11398" s="178" t="s">
        <v>9848</v>
      </c>
      <c r="E11398" s="179">
        <v>41269</v>
      </c>
      <c r="F11398" s="180">
        <v>57771</v>
      </c>
      <c r="G11398" s="180">
        <v>0</v>
      </c>
      <c r="H11398" s="180">
        <v>6419.43</v>
      </c>
      <c r="I11398" s="180">
        <f t="shared" si="356"/>
        <v>64190.43</v>
      </c>
      <c r="J11398" s="177" t="str">
        <f t="shared" si="357"/>
        <v>Date &gt; 1920</v>
      </c>
    </row>
    <row r="11399" spans="1:10" x14ac:dyDescent="0.3">
      <c r="A11399" s="178" t="s">
        <v>3372</v>
      </c>
      <c r="B11399" s="178" t="s">
        <v>115</v>
      </c>
      <c r="C11399" s="178" t="s">
        <v>1368</v>
      </c>
      <c r="D11399" s="178" t="s">
        <v>9848</v>
      </c>
      <c r="E11399" s="179">
        <v>41649</v>
      </c>
      <c r="F11399" s="180">
        <v>365994</v>
      </c>
      <c r="G11399" s="180">
        <v>0</v>
      </c>
      <c r="H11399" s="180">
        <v>43122.87</v>
      </c>
      <c r="I11399" s="180">
        <f t="shared" si="356"/>
        <v>409116.87</v>
      </c>
      <c r="J11399" s="177" t="str">
        <f t="shared" si="357"/>
        <v>Date &gt; 1920</v>
      </c>
    </row>
    <row r="11400" spans="1:10" x14ac:dyDescent="0.3">
      <c r="A11400" s="178" t="s">
        <v>3372</v>
      </c>
      <c r="B11400" s="178" t="s">
        <v>115</v>
      </c>
      <c r="C11400" s="178" t="s">
        <v>1368</v>
      </c>
      <c r="D11400" s="178" t="s">
        <v>9848</v>
      </c>
      <c r="E11400" s="179">
        <v>42173</v>
      </c>
      <c r="F11400" s="180">
        <v>56522</v>
      </c>
      <c r="G11400" s="180">
        <v>0</v>
      </c>
      <c r="H11400" s="180">
        <v>2775.33</v>
      </c>
      <c r="I11400" s="180">
        <f t="shared" si="356"/>
        <v>59297.33</v>
      </c>
      <c r="J11400" s="177" t="str">
        <f t="shared" si="357"/>
        <v>Date &gt; 1920</v>
      </c>
    </row>
    <row r="11401" spans="1:10" x14ac:dyDescent="0.3">
      <c r="A11401" s="178" t="s">
        <v>3372</v>
      </c>
      <c r="B11401" s="178" t="s">
        <v>115</v>
      </c>
      <c r="C11401" s="178" t="s">
        <v>1368</v>
      </c>
      <c r="D11401" s="178" t="s">
        <v>9849</v>
      </c>
      <c r="E11401" s="179">
        <v>41823</v>
      </c>
      <c r="F11401" s="180">
        <v>0</v>
      </c>
      <c r="G11401" s="180">
        <v>5976.04</v>
      </c>
      <c r="H11401" s="180">
        <v>2988.01</v>
      </c>
      <c r="I11401" s="180">
        <f t="shared" si="356"/>
        <v>8964.0499999999993</v>
      </c>
      <c r="J11401" s="177" t="str">
        <f t="shared" si="357"/>
        <v>Date &gt; 1920</v>
      </c>
    </row>
    <row r="11402" spans="1:10" x14ac:dyDescent="0.3">
      <c r="A11402" s="178" t="s">
        <v>3372</v>
      </c>
      <c r="B11402" s="178" t="s">
        <v>115</v>
      </c>
      <c r="C11402" s="178" t="s">
        <v>1368</v>
      </c>
      <c r="D11402" s="178" t="s">
        <v>9850</v>
      </c>
      <c r="E11402" s="179">
        <v>42039</v>
      </c>
      <c r="F11402" s="180">
        <v>59582</v>
      </c>
      <c r="G11402" s="180">
        <v>3394.58</v>
      </c>
      <c r="H11402" s="180">
        <v>3394.95</v>
      </c>
      <c r="I11402" s="180">
        <f t="shared" si="356"/>
        <v>66371.53</v>
      </c>
      <c r="J11402" s="177" t="str">
        <f t="shared" si="357"/>
        <v>Date &gt; 1920</v>
      </c>
    </row>
    <row r="11403" spans="1:10" x14ac:dyDescent="0.3">
      <c r="A11403" s="178" t="s">
        <v>3372</v>
      </c>
      <c r="B11403" s="178" t="s">
        <v>115</v>
      </c>
      <c r="C11403" s="178" t="s">
        <v>1368</v>
      </c>
      <c r="D11403" s="178" t="s">
        <v>9850</v>
      </c>
      <c r="E11403" s="179">
        <v>42538</v>
      </c>
      <c r="F11403" s="180">
        <v>3793</v>
      </c>
      <c r="G11403" s="180">
        <v>126.33</v>
      </c>
      <c r="H11403" s="180">
        <v>127.25</v>
      </c>
      <c r="I11403" s="180">
        <f t="shared" si="356"/>
        <v>4046.58</v>
      </c>
      <c r="J11403" s="177" t="str">
        <f t="shared" si="357"/>
        <v>Date &gt; 1920</v>
      </c>
    </row>
    <row r="11404" spans="1:10" x14ac:dyDescent="0.3">
      <c r="A11404" s="178" t="s">
        <v>3372</v>
      </c>
      <c r="B11404" s="178" t="s">
        <v>115</v>
      </c>
      <c r="C11404" s="178" t="s">
        <v>1368</v>
      </c>
      <c r="D11404" s="178" t="s">
        <v>9851</v>
      </c>
      <c r="E11404" s="179">
        <v>42513</v>
      </c>
      <c r="F11404" s="180">
        <v>493897</v>
      </c>
      <c r="G11404" s="180">
        <v>29948.67</v>
      </c>
      <c r="H11404" s="180">
        <v>29948.81</v>
      </c>
      <c r="I11404" s="180">
        <f t="shared" si="356"/>
        <v>553794.48</v>
      </c>
      <c r="J11404" s="177" t="str">
        <f t="shared" si="357"/>
        <v>Date &gt; 1920</v>
      </c>
    </row>
    <row r="11405" spans="1:10" x14ac:dyDescent="0.3">
      <c r="A11405" s="178" t="s">
        <v>3372</v>
      </c>
      <c r="B11405" s="178" t="s">
        <v>115</v>
      </c>
      <c r="C11405" s="178" t="s">
        <v>1368</v>
      </c>
      <c r="D11405" s="178" t="s">
        <v>9851</v>
      </c>
      <c r="E11405" s="179">
        <v>43132</v>
      </c>
      <c r="F11405" s="180">
        <v>45179</v>
      </c>
      <c r="G11405" s="180">
        <v>0</v>
      </c>
      <c r="H11405" s="180">
        <v>0</v>
      </c>
      <c r="I11405" s="180">
        <f t="shared" si="356"/>
        <v>45179</v>
      </c>
      <c r="J11405" s="177" t="str">
        <f t="shared" si="357"/>
        <v>Date &gt; 1920</v>
      </c>
    </row>
    <row r="11406" spans="1:10" x14ac:dyDescent="0.3">
      <c r="A11406" s="178" t="s">
        <v>3372</v>
      </c>
      <c r="B11406" s="178" t="s">
        <v>115</v>
      </c>
      <c r="C11406" s="178" t="s">
        <v>1368</v>
      </c>
      <c r="D11406" s="178" t="s">
        <v>9852</v>
      </c>
      <c r="E11406" s="179">
        <v>42670</v>
      </c>
      <c r="F11406" s="180">
        <v>18900</v>
      </c>
      <c r="G11406" s="180">
        <v>1050</v>
      </c>
      <c r="H11406" s="180">
        <v>1050</v>
      </c>
      <c r="I11406" s="180">
        <f t="shared" si="356"/>
        <v>21000</v>
      </c>
      <c r="J11406" s="177" t="str">
        <f t="shared" si="357"/>
        <v>Date &gt; 1920</v>
      </c>
    </row>
    <row r="11407" spans="1:10" x14ac:dyDescent="0.3">
      <c r="A11407" s="178" t="s">
        <v>3372</v>
      </c>
      <c r="B11407" s="178" t="s">
        <v>115</v>
      </c>
      <c r="C11407" s="178" t="s">
        <v>1368</v>
      </c>
      <c r="D11407" s="178" t="s">
        <v>9852</v>
      </c>
      <c r="E11407" s="179">
        <v>42818</v>
      </c>
      <c r="F11407" s="180">
        <v>78300</v>
      </c>
      <c r="G11407" s="180">
        <v>4947.95</v>
      </c>
      <c r="H11407" s="180">
        <v>4950</v>
      </c>
      <c r="I11407" s="180">
        <f t="shared" si="356"/>
        <v>88197.95</v>
      </c>
      <c r="J11407" s="177" t="str">
        <f t="shared" si="357"/>
        <v>Date &gt; 1920</v>
      </c>
    </row>
    <row r="11408" spans="1:10" x14ac:dyDescent="0.3">
      <c r="A11408" s="178" t="s">
        <v>3372</v>
      </c>
      <c r="B11408" s="178" t="s">
        <v>115</v>
      </c>
      <c r="C11408" s="178" t="s">
        <v>1368</v>
      </c>
      <c r="D11408" s="178" t="s">
        <v>9852</v>
      </c>
      <c r="E11408" s="179">
        <v>42940</v>
      </c>
      <c r="F11408" s="180">
        <v>19763</v>
      </c>
      <c r="G11408" s="180">
        <v>2.0499999999999998</v>
      </c>
      <c r="H11408" s="180">
        <v>0</v>
      </c>
      <c r="I11408" s="180">
        <f t="shared" si="356"/>
        <v>19765.05</v>
      </c>
      <c r="J11408" s="177" t="str">
        <f t="shared" si="357"/>
        <v>Date &gt; 1920</v>
      </c>
    </row>
    <row r="11409" spans="1:10" x14ac:dyDescent="0.3">
      <c r="A11409" s="178" t="s">
        <v>3372</v>
      </c>
      <c r="B11409" s="178" t="s">
        <v>115</v>
      </c>
      <c r="C11409" s="178" t="s">
        <v>1368</v>
      </c>
      <c r="D11409" s="178" t="s">
        <v>9853</v>
      </c>
      <c r="E11409" s="179">
        <v>43047</v>
      </c>
      <c r="F11409" s="180">
        <v>129945</v>
      </c>
      <c r="G11409" s="180">
        <v>12213.61</v>
      </c>
      <c r="H11409" s="180">
        <v>9430.2999999999993</v>
      </c>
      <c r="I11409" s="180">
        <f t="shared" si="356"/>
        <v>151588.90999999997</v>
      </c>
      <c r="J11409" s="177" t="str">
        <f t="shared" si="357"/>
        <v>Date &gt; 1920</v>
      </c>
    </row>
    <row r="11410" spans="1:10" x14ac:dyDescent="0.3">
      <c r="A11410" s="178" t="s">
        <v>3372</v>
      </c>
      <c r="B11410" s="178" t="s">
        <v>115</v>
      </c>
      <c r="C11410" s="178" t="s">
        <v>1368</v>
      </c>
      <c r="D11410" s="178" t="s">
        <v>9853</v>
      </c>
      <c r="E11410" s="179">
        <v>43200</v>
      </c>
      <c r="F11410" s="180">
        <v>12756</v>
      </c>
      <c r="G11410" s="180">
        <v>967.25</v>
      </c>
      <c r="H11410" s="180">
        <v>749.95</v>
      </c>
      <c r="I11410" s="180">
        <f t="shared" si="356"/>
        <v>14473.2</v>
      </c>
      <c r="J11410" s="177" t="str">
        <f t="shared" si="357"/>
        <v>Date &gt; 1920</v>
      </c>
    </row>
    <row r="11411" spans="1:10" x14ac:dyDescent="0.3">
      <c r="A11411" s="178" t="s">
        <v>3372</v>
      </c>
      <c r="B11411" s="178" t="s">
        <v>115</v>
      </c>
      <c r="C11411" s="178" t="s">
        <v>1368</v>
      </c>
      <c r="D11411" s="178" t="s">
        <v>7121</v>
      </c>
      <c r="E11411" s="179">
        <v>44202</v>
      </c>
      <c r="F11411" s="180">
        <v>198679</v>
      </c>
      <c r="G11411" s="180">
        <v>0</v>
      </c>
      <c r="H11411" s="180">
        <v>0</v>
      </c>
      <c r="I11411" s="180">
        <f t="shared" si="356"/>
        <v>198679</v>
      </c>
      <c r="J11411" s="177" t="str">
        <f t="shared" si="357"/>
        <v>Date &gt; 1920</v>
      </c>
    </row>
    <row r="11412" spans="1:10" x14ac:dyDescent="0.3">
      <c r="A11412" s="178" t="s">
        <v>3372</v>
      </c>
      <c r="B11412" s="178" t="s">
        <v>115</v>
      </c>
      <c r="C11412" s="178" t="s">
        <v>1368</v>
      </c>
      <c r="D11412" s="178" t="s">
        <v>9854</v>
      </c>
      <c r="E11412" s="179">
        <v>44134</v>
      </c>
      <c r="F11412" s="180">
        <v>20000</v>
      </c>
      <c r="G11412" s="180">
        <v>0</v>
      </c>
      <c r="H11412" s="180">
        <v>0</v>
      </c>
      <c r="I11412" s="180">
        <f t="shared" si="356"/>
        <v>20000</v>
      </c>
      <c r="J11412" s="177" t="str">
        <f t="shared" si="357"/>
        <v>Date &gt; 1920</v>
      </c>
    </row>
    <row r="11413" spans="1:10" x14ac:dyDescent="0.3">
      <c r="A11413" s="178" t="s">
        <v>3372</v>
      </c>
      <c r="B11413" s="178" t="s">
        <v>127</v>
      </c>
      <c r="C11413" s="178" t="s">
        <v>1410</v>
      </c>
      <c r="D11413" s="178" t="s">
        <v>9855</v>
      </c>
      <c r="E11413" s="179">
        <v>22252</v>
      </c>
      <c r="F11413" s="180">
        <v>0</v>
      </c>
      <c r="G11413" s="180">
        <v>7701.28</v>
      </c>
      <c r="H11413" s="180">
        <v>0</v>
      </c>
      <c r="I11413" s="180">
        <f t="shared" si="356"/>
        <v>7701.28</v>
      </c>
      <c r="J11413" s="177" t="str">
        <f t="shared" si="357"/>
        <v>Date &gt; 1920</v>
      </c>
    </row>
    <row r="11414" spans="1:10" x14ac:dyDescent="0.3">
      <c r="A11414" s="178" t="s">
        <v>3372</v>
      </c>
      <c r="B11414" s="178" t="s">
        <v>127</v>
      </c>
      <c r="C11414" s="178" t="s">
        <v>1410</v>
      </c>
      <c r="D11414" s="178" t="s">
        <v>8471</v>
      </c>
      <c r="E11414" s="179">
        <v>23053</v>
      </c>
      <c r="F11414" s="180">
        <v>0</v>
      </c>
      <c r="G11414" s="180">
        <v>3603</v>
      </c>
      <c r="H11414" s="180">
        <v>1801.5</v>
      </c>
      <c r="I11414" s="180">
        <f t="shared" si="356"/>
        <v>5404.5</v>
      </c>
      <c r="J11414" s="177" t="str">
        <f t="shared" si="357"/>
        <v>Date &gt; 1920</v>
      </c>
    </row>
    <row r="11415" spans="1:10" x14ac:dyDescent="0.3">
      <c r="A11415" s="178" t="s">
        <v>3372</v>
      </c>
      <c r="B11415" s="178" t="s">
        <v>127</v>
      </c>
      <c r="C11415" s="178" t="s">
        <v>1410</v>
      </c>
      <c r="D11415" s="178" t="s">
        <v>9856</v>
      </c>
      <c r="E11415" s="179">
        <v>35491</v>
      </c>
      <c r="F11415" s="180">
        <v>26773.07</v>
      </c>
      <c r="G11415" s="180">
        <v>17848.71</v>
      </c>
      <c r="H11415" s="180">
        <v>8924.36</v>
      </c>
      <c r="I11415" s="180">
        <f t="shared" si="356"/>
        <v>53546.14</v>
      </c>
      <c r="J11415" s="177" t="str">
        <f t="shared" si="357"/>
        <v>Date &gt; 1920</v>
      </c>
    </row>
    <row r="11416" spans="1:10" x14ac:dyDescent="0.3">
      <c r="A11416" s="178" t="s">
        <v>3372</v>
      </c>
      <c r="B11416" s="178" t="s">
        <v>127</v>
      </c>
      <c r="C11416" s="178" t="s">
        <v>1410</v>
      </c>
      <c r="D11416" s="178" t="s">
        <v>6400</v>
      </c>
      <c r="E11416" s="179">
        <v>24729</v>
      </c>
      <c r="F11416" s="180">
        <v>0</v>
      </c>
      <c r="G11416" s="180">
        <v>2688.03</v>
      </c>
      <c r="H11416" s="180">
        <v>1344.02</v>
      </c>
      <c r="I11416" s="180">
        <f t="shared" si="356"/>
        <v>4032.05</v>
      </c>
      <c r="J11416" s="177" t="str">
        <f t="shared" si="357"/>
        <v>Date &gt; 1920</v>
      </c>
    </row>
    <row r="11417" spans="1:10" x14ac:dyDescent="0.3">
      <c r="A11417" s="178" t="s">
        <v>3372</v>
      </c>
      <c r="B11417" s="178" t="s">
        <v>127</v>
      </c>
      <c r="C11417" s="178" t="s">
        <v>1410</v>
      </c>
      <c r="D11417" s="178" t="s">
        <v>6400</v>
      </c>
      <c r="E11417" s="179">
        <v>27299</v>
      </c>
      <c r="F11417" s="180">
        <v>0</v>
      </c>
      <c r="G11417" s="180">
        <v>3884.89</v>
      </c>
      <c r="H11417" s="180">
        <v>1942.45</v>
      </c>
      <c r="I11417" s="180">
        <f t="shared" si="356"/>
        <v>5827.34</v>
      </c>
      <c r="J11417" s="177" t="str">
        <f t="shared" si="357"/>
        <v>Date &gt; 1920</v>
      </c>
    </row>
    <row r="11418" spans="1:10" x14ac:dyDescent="0.3">
      <c r="A11418" s="178" t="s">
        <v>3372</v>
      </c>
      <c r="B11418" s="178" t="s">
        <v>127</v>
      </c>
      <c r="C11418" s="178" t="s">
        <v>1410</v>
      </c>
      <c r="D11418" s="178" t="s">
        <v>7526</v>
      </c>
      <c r="E11418" s="179">
        <v>28723</v>
      </c>
      <c r="F11418" s="180">
        <v>0</v>
      </c>
      <c r="G11418" s="180">
        <v>47894.22</v>
      </c>
      <c r="H11418" s="180">
        <v>23947.11</v>
      </c>
      <c r="I11418" s="180">
        <f t="shared" si="356"/>
        <v>71841.33</v>
      </c>
      <c r="J11418" s="177" t="str">
        <f t="shared" si="357"/>
        <v>Date &gt; 1920</v>
      </c>
    </row>
    <row r="11419" spans="1:10" x14ac:dyDescent="0.3">
      <c r="A11419" s="178" t="s">
        <v>3372</v>
      </c>
      <c r="B11419" s="178" t="s">
        <v>127</v>
      </c>
      <c r="C11419" s="178" t="s">
        <v>1410</v>
      </c>
      <c r="D11419" s="178" t="s">
        <v>9857</v>
      </c>
      <c r="E11419" s="179">
        <v>30433</v>
      </c>
      <c r="F11419" s="180">
        <v>0</v>
      </c>
      <c r="G11419" s="180">
        <v>4398.6499999999996</v>
      </c>
      <c r="H11419" s="180">
        <v>2199.33</v>
      </c>
      <c r="I11419" s="180">
        <f t="shared" si="356"/>
        <v>6597.98</v>
      </c>
      <c r="J11419" s="177" t="str">
        <f t="shared" si="357"/>
        <v>Date &gt; 1920</v>
      </c>
    </row>
    <row r="11420" spans="1:10" x14ac:dyDescent="0.3">
      <c r="A11420" s="178" t="s">
        <v>3372</v>
      </c>
      <c r="B11420" s="178" t="s">
        <v>127</v>
      </c>
      <c r="C11420" s="178" t="s">
        <v>1410</v>
      </c>
      <c r="D11420" s="178" t="s">
        <v>9858</v>
      </c>
      <c r="E11420" s="179">
        <v>30279</v>
      </c>
      <c r="F11420" s="180">
        <v>0</v>
      </c>
      <c r="G11420" s="180">
        <v>1152.6099999999999</v>
      </c>
      <c r="H11420" s="180">
        <v>504</v>
      </c>
      <c r="I11420" s="180">
        <f t="shared" si="356"/>
        <v>1656.61</v>
      </c>
      <c r="J11420" s="177" t="str">
        <f t="shared" si="357"/>
        <v>Date &gt; 1920</v>
      </c>
    </row>
    <row r="11421" spans="1:10" x14ac:dyDescent="0.3">
      <c r="A11421" s="178" t="s">
        <v>3372</v>
      </c>
      <c r="B11421" s="178" t="s">
        <v>127</v>
      </c>
      <c r="C11421" s="178" t="s">
        <v>1410</v>
      </c>
      <c r="D11421" s="178" t="s">
        <v>9859</v>
      </c>
      <c r="E11421" s="179">
        <v>32400</v>
      </c>
      <c r="F11421" s="180">
        <v>0</v>
      </c>
      <c r="G11421" s="180">
        <v>26742.04</v>
      </c>
      <c r="H11421" s="180">
        <v>13371.02</v>
      </c>
      <c r="I11421" s="180">
        <f t="shared" si="356"/>
        <v>40113.06</v>
      </c>
      <c r="J11421" s="177" t="str">
        <f t="shared" si="357"/>
        <v>Date &gt; 1920</v>
      </c>
    </row>
    <row r="11422" spans="1:10" x14ac:dyDescent="0.3">
      <c r="A11422" s="178" t="s">
        <v>3372</v>
      </c>
      <c r="B11422" s="178" t="s">
        <v>127</v>
      </c>
      <c r="C11422" s="178" t="s">
        <v>1410</v>
      </c>
      <c r="D11422" s="178" t="s">
        <v>9860</v>
      </c>
      <c r="E11422" s="179">
        <v>32212</v>
      </c>
      <c r="F11422" s="180">
        <v>0</v>
      </c>
      <c r="G11422" s="180">
        <v>5572.94</v>
      </c>
      <c r="H11422" s="180">
        <v>2786.47</v>
      </c>
      <c r="I11422" s="180">
        <f t="shared" si="356"/>
        <v>8359.41</v>
      </c>
      <c r="J11422" s="177" t="str">
        <f t="shared" si="357"/>
        <v>Date &gt; 1920</v>
      </c>
    </row>
    <row r="11423" spans="1:10" x14ac:dyDescent="0.3">
      <c r="A11423" s="178" t="s">
        <v>3372</v>
      </c>
      <c r="B11423" s="178" t="s">
        <v>127</v>
      </c>
      <c r="C11423" s="178" t="s">
        <v>1410</v>
      </c>
      <c r="D11423" s="178" t="s">
        <v>9861</v>
      </c>
      <c r="E11423" s="179">
        <v>32902</v>
      </c>
      <c r="F11423" s="180">
        <v>0</v>
      </c>
      <c r="G11423" s="180">
        <v>6347.76</v>
      </c>
      <c r="H11423" s="180">
        <v>3173.88</v>
      </c>
      <c r="I11423" s="180">
        <f t="shared" si="356"/>
        <v>9521.64</v>
      </c>
      <c r="J11423" s="177" t="str">
        <f t="shared" si="357"/>
        <v>Date &gt; 1920</v>
      </c>
    </row>
    <row r="11424" spans="1:10" x14ac:dyDescent="0.3">
      <c r="A11424" s="178" t="s">
        <v>3372</v>
      </c>
      <c r="B11424" s="178" t="s">
        <v>127</v>
      </c>
      <c r="C11424" s="178" t="s">
        <v>1410</v>
      </c>
      <c r="D11424" s="178" t="s">
        <v>9862</v>
      </c>
      <c r="E11424" s="179">
        <v>33207</v>
      </c>
      <c r="F11424" s="180">
        <v>0</v>
      </c>
      <c r="G11424" s="180">
        <v>46000</v>
      </c>
      <c r="H11424" s="180">
        <v>23000</v>
      </c>
      <c r="I11424" s="180">
        <f t="shared" si="356"/>
        <v>69000</v>
      </c>
      <c r="J11424" s="177" t="str">
        <f t="shared" si="357"/>
        <v>Date &gt; 1920</v>
      </c>
    </row>
    <row r="11425" spans="1:10" x14ac:dyDescent="0.3">
      <c r="A11425" s="178" t="s">
        <v>3372</v>
      </c>
      <c r="B11425" s="178" t="s">
        <v>127</v>
      </c>
      <c r="C11425" s="178" t="s">
        <v>1410</v>
      </c>
      <c r="D11425" s="178" t="s">
        <v>9862</v>
      </c>
      <c r="E11425" s="179">
        <v>33235</v>
      </c>
      <c r="F11425" s="180">
        <v>0</v>
      </c>
      <c r="G11425" s="180">
        <v>5266.97</v>
      </c>
      <c r="H11425" s="180">
        <v>2633.48</v>
      </c>
      <c r="I11425" s="180">
        <f t="shared" si="356"/>
        <v>7900.4500000000007</v>
      </c>
      <c r="J11425" s="177" t="str">
        <f t="shared" si="357"/>
        <v>Date &gt; 1920</v>
      </c>
    </row>
    <row r="11426" spans="1:10" x14ac:dyDescent="0.3">
      <c r="A11426" s="178" t="s">
        <v>3372</v>
      </c>
      <c r="B11426" s="178" t="s">
        <v>127</v>
      </c>
      <c r="C11426" s="178" t="s">
        <v>1410</v>
      </c>
      <c r="D11426" s="178" t="s">
        <v>9863</v>
      </c>
      <c r="E11426" s="179">
        <v>33130</v>
      </c>
      <c r="F11426" s="180">
        <v>0</v>
      </c>
      <c r="G11426" s="180">
        <v>6600</v>
      </c>
      <c r="H11426" s="180">
        <v>3300</v>
      </c>
      <c r="I11426" s="180">
        <f t="shared" si="356"/>
        <v>9900</v>
      </c>
      <c r="J11426" s="177" t="str">
        <f t="shared" si="357"/>
        <v>Date &gt; 1920</v>
      </c>
    </row>
    <row r="11427" spans="1:10" x14ac:dyDescent="0.3">
      <c r="A11427" s="178" t="s">
        <v>3372</v>
      </c>
      <c r="B11427" s="178" t="s">
        <v>127</v>
      </c>
      <c r="C11427" s="178" t="s">
        <v>1410</v>
      </c>
      <c r="D11427" s="178" t="s">
        <v>9864</v>
      </c>
      <c r="E11427" s="179">
        <v>33303</v>
      </c>
      <c r="F11427" s="180">
        <v>0</v>
      </c>
      <c r="G11427" s="180">
        <v>5600</v>
      </c>
      <c r="H11427" s="180">
        <v>2800</v>
      </c>
      <c r="I11427" s="180">
        <f t="shared" si="356"/>
        <v>8400</v>
      </c>
      <c r="J11427" s="177" t="str">
        <f t="shared" si="357"/>
        <v>Date &gt; 1920</v>
      </c>
    </row>
    <row r="11428" spans="1:10" x14ac:dyDescent="0.3">
      <c r="A11428" s="178" t="s">
        <v>3372</v>
      </c>
      <c r="B11428" s="178" t="s">
        <v>127</v>
      </c>
      <c r="C11428" s="178" t="s">
        <v>1410</v>
      </c>
      <c r="D11428" s="178" t="s">
        <v>6350</v>
      </c>
      <c r="E11428" s="179">
        <v>33394</v>
      </c>
      <c r="F11428" s="180">
        <v>0</v>
      </c>
      <c r="G11428" s="180">
        <v>7000</v>
      </c>
      <c r="H11428" s="180">
        <v>4036</v>
      </c>
      <c r="I11428" s="180">
        <f t="shared" si="356"/>
        <v>11036</v>
      </c>
      <c r="J11428" s="177" t="str">
        <f t="shared" si="357"/>
        <v>Date &gt; 1920</v>
      </c>
    </row>
    <row r="11429" spans="1:10" x14ac:dyDescent="0.3">
      <c r="A11429" s="178" t="s">
        <v>3372</v>
      </c>
      <c r="B11429" s="178" t="s">
        <v>127</v>
      </c>
      <c r="C11429" s="178" t="s">
        <v>1410</v>
      </c>
      <c r="D11429" s="178" t="s">
        <v>9865</v>
      </c>
      <c r="E11429" s="179">
        <v>33700</v>
      </c>
      <c r="F11429" s="180">
        <v>0</v>
      </c>
      <c r="G11429" s="180">
        <v>26229.39</v>
      </c>
      <c r="H11429" s="180">
        <v>13114.7</v>
      </c>
      <c r="I11429" s="180">
        <f t="shared" si="356"/>
        <v>39344.089999999997</v>
      </c>
      <c r="J11429" s="177" t="str">
        <f t="shared" si="357"/>
        <v>Date &gt; 1920</v>
      </c>
    </row>
    <row r="11430" spans="1:10" x14ac:dyDescent="0.3">
      <c r="A11430" s="178" t="s">
        <v>3372</v>
      </c>
      <c r="B11430" s="178" t="s">
        <v>127</v>
      </c>
      <c r="C11430" s="178" t="s">
        <v>1410</v>
      </c>
      <c r="D11430" s="178" t="s">
        <v>7249</v>
      </c>
      <c r="E11430" s="179">
        <v>33882</v>
      </c>
      <c r="F11430" s="180">
        <v>0</v>
      </c>
      <c r="G11430" s="180">
        <v>26800</v>
      </c>
      <c r="H11430" s="180">
        <v>14098.7</v>
      </c>
      <c r="I11430" s="180">
        <f t="shared" si="356"/>
        <v>40898.699999999997</v>
      </c>
      <c r="J11430" s="177" t="str">
        <f t="shared" si="357"/>
        <v>Date &gt; 1920</v>
      </c>
    </row>
    <row r="11431" spans="1:10" x14ac:dyDescent="0.3">
      <c r="A11431" s="178" t="s">
        <v>3372</v>
      </c>
      <c r="B11431" s="178" t="s">
        <v>127</v>
      </c>
      <c r="C11431" s="178" t="s">
        <v>1410</v>
      </c>
      <c r="D11431" s="178" t="s">
        <v>7180</v>
      </c>
      <c r="E11431" s="179">
        <v>34379</v>
      </c>
      <c r="F11431" s="180">
        <v>0</v>
      </c>
      <c r="G11431" s="180">
        <v>15933</v>
      </c>
      <c r="H11431" s="180">
        <v>10357.200000000001</v>
      </c>
      <c r="I11431" s="180">
        <f t="shared" si="356"/>
        <v>26290.2</v>
      </c>
      <c r="J11431" s="177" t="str">
        <f t="shared" si="357"/>
        <v>Date &gt; 1920</v>
      </c>
    </row>
    <row r="11432" spans="1:10" x14ac:dyDescent="0.3">
      <c r="A11432" s="178" t="s">
        <v>3372</v>
      </c>
      <c r="B11432" s="178" t="s">
        <v>127</v>
      </c>
      <c r="C11432" s="178" t="s">
        <v>1410</v>
      </c>
      <c r="D11432" s="178" t="s">
        <v>7180</v>
      </c>
      <c r="E11432" s="179">
        <v>34379</v>
      </c>
      <c r="F11432" s="180">
        <v>0</v>
      </c>
      <c r="G11432" s="180">
        <v>4781.3999999999996</v>
      </c>
      <c r="H11432" s="180">
        <v>0</v>
      </c>
      <c r="I11432" s="180">
        <f t="shared" si="356"/>
        <v>4781.3999999999996</v>
      </c>
      <c r="J11432" s="177" t="str">
        <f t="shared" si="357"/>
        <v>Date &gt; 1920</v>
      </c>
    </row>
    <row r="11433" spans="1:10" x14ac:dyDescent="0.3">
      <c r="A11433" s="178" t="s">
        <v>3372</v>
      </c>
      <c r="B11433" s="178" t="s">
        <v>127</v>
      </c>
      <c r="C11433" s="178" t="s">
        <v>1410</v>
      </c>
      <c r="D11433" s="178" t="s">
        <v>9866</v>
      </c>
      <c r="E11433" s="179">
        <v>34338</v>
      </c>
      <c r="F11433" s="180">
        <v>0</v>
      </c>
      <c r="G11433" s="180">
        <v>961.71</v>
      </c>
      <c r="H11433" s="180">
        <v>480.86</v>
      </c>
      <c r="I11433" s="180">
        <f t="shared" si="356"/>
        <v>1442.5700000000002</v>
      </c>
      <c r="J11433" s="177" t="str">
        <f t="shared" si="357"/>
        <v>Date &gt; 1920</v>
      </c>
    </row>
    <row r="11434" spans="1:10" x14ac:dyDescent="0.3">
      <c r="A11434" s="178" t="s">
        <v>3372</v>
      </c>
      <c r="B11434" s="178" t="s">
        <v>127</v>
      </c>
      <c r="C11434" s="178" t="s">
        <v>1410</v>
      </c>
      <c r="D11434" s="178" t="s">
        <v>7180</v>
      </c>
      <c r="E11434" s="179">
        <v>34872</v>
      </c>
      <c r="F11434" s="180">
        <v>0</v>
      </c>
      <c r="G11434" s="180">
        <v>13668.93</v>
      </c>
      <c r="H11434" s="180">
        <v>6834.47</v>
      </c>
      <c r="I11434" s="180">
        <f t="shared" si="356"/>
        <v>20503.400000000001</v>
      </c>
      <c r="J11434" s="177" t="str">
        <f t="shared" si="357"/>
        <v>Date &gt; 1920</v>
      </c>
    </row>
    <row r="11435" spans="1:10" x14ac:dyDescent="0.3">
      <c r="A11435" s="178" t="s">
        <v>3372</v>
      </c>
      <c r="B11435" s="178" t="s">
        <v>127</v>
      </c>
      <c r="C11435" s="178" t="s">
        <v>1410</v>
      </c>
      <c r="D11435" s="178" t="s">
        <v>6372</v>
      </c>
      <c r="E11435" s="179">
        <v>34347</v>
      </c>
      <c r="F11435" s="180">
        <v>0</v>
      </c>
      <c r="G11435" s="180">
        <v>3333.33</v>
      </c>
      <c r="H11435" s="180">
        <v>1666.67</v>
      </c>
      <c r="I11435" s="180">
        <f t="shared" si="356"/>
        <v>5000</v>
      </c>
      <c r="J11435" s="177" t="str">
        <f t="shared" si="357"/>
        <v>Date &gt; 1920</v>
      </c>
    </row>
    <row r="11436" spans="1:10" x14ac:dyDescent="0.3">
      <c r="A11436" s="178" t="s">
        <v>3372</v>
      </c>
      <c r="B11436" s="178" t="s">
        <v>127</v>
      </c>
      <c r="C11436" s="178" t="s">
        <v>1410</v>
      </c>
      <c r="D11436" s="178" t="s">
        <v>7249</v>
      </c>
      <c r="E11436" s="179">
        <v>34347</v>
      </c>
      <c r="F11436" s="180">
        <v>0</v>
      </c>
      <c r="G11436" s="180">
        <v>18000</v>
      </c>
      <c r="H11436" s="180">
        <v>9000</v>
      </c>
      <c r="I11436" s="180">
        <f t="shared" si="356"/>
        <v>27000</v>
      </c>
      <c r="J11436" s="177" t="str">
        <f t="shared" si="357"/>
        <v>Date &gt; 1920</v>
      </c>
    </row>
    <row r="11437" spans="1:10" x14ac:dyDescent="0.3">
      <c r="A11437" s="178" t="s">
        <v>3372</v>
      </c>
      <c r="B11437" s="178" t="s">
        <v>127</v>
      </c>
      <c r="C11437" s="178" t="s">
        <v>1410</v>
      </c>
      <c r="D11437" s="178" t="s">
        <v>7249</v>
      </c>
      <c r="E11437" s="179">
        <v>34379</v>
      </c>
      <c r="F11437" s="180">
        <v>0</v>
      </c>
      <c r="G11437" s="180">
        <v>3040.33</v>
      </c>
      <c r="H11437" s="180">
        <v>1520.17</v>
      </c>
      <c r="I11437" s="180">
        <f t="shared" si="356"/>
        <v>4560.5</v>
      </c>
      <c r="J11437" s="177" t="str">
        <f t="shared" si="357"/>
        <v>Date &gt; 1920</v>
      </c>
    </row>
    <row r="11438" spans="1:10" x14ac:dyDescent="0.3">
      <c r="A11438" s="178" t="s">
        <v>3372</v>
      </c>
      <c r="B11438" s="178" t="s">
        <v>127</v>
      </c>
      <c r="C11438" s="178" t="s">
        <v>1410</v>
      </c>
      <c r="D11438" s="178" t="s">
        <v>9867</v>
      </c>
      <c r="E11438" s="179">
        <v>34575</v>
      </c>
      <c r="F11438" s="180">
        <v>0</v>
      </c>
      <c r="G11438" s="180">
        <v>5790</v>
      </c>
      <c r="H11438" s="180">
        <v>2895</v>
      </c>
      <c r="I11438" s="180">
        <f t="shared" si="356"/>
        <v>8685</v>
      </c>
      <c r="J11438" s="177" t="str">
        <f t="shared" si="357"/>
        <v>Date &gt; 1920</v>
      </c>
    </row>
    <row r="11439" spans="1:10" x14ac:dyDescent="0.3">
      <c r="A11439" s="178" t="s">
        <v>3372</v>
      </c>
      <c r="B11439" s="178" t="s">
        <v>127</v>
      </c>
      <c r="C11439" s="178" t="s">
        <v>1410</v>
      </c>
      <c r="D11439" s="178" t="s">
        <v>6404</v>
      </c>
      <c r="E11439" s="179">
        <v>34512</v>
      </c>
      <c r="F11439" s="180">
        <v>0</v>
      </c>
      <c r="G11439" s="180">
        <v>42000</v>
      </c>
      <c r="H11439" s="180">
        <v>21000</v>
      </c>
      <c r="I11439" s="180">
        <f t="shared" si="356"/>
        <v>63000</v>
      </c>
      <c r="J11439" s="177" t="str">
        <f t="shared" si="357"/>
        <v>Date &gt; 1920</v>
      </c>
    </row>
    <row r="11440" spans="1:10" x14ac:dyDescent="0.3">
      <c r="A11440" s="178" t="s">
        <v>3372</v>
      </c>
      <c r="B11440" s="178" t="s">
        <v>127</v>
      </c>
      <c r="C11440" s="178" t="s">
        <v>1410</v>
      </c>
      <c r="D11440" s="178" t="s">
        <v>8203</v>
      </c>
      <c r="E11440" s="179">
        <v>34379</v>
      </c>
      <c r="F11440" s="180">
        <v>0</v>
      </c>
      <c r="G11440" s="180">
        <v>4828</v>
      </c>
      <c r="H11440" s="180">
        <v>2414</v>
      </c>
      <c r="I11440" s="180">
        <f t="shared" si="356"/>
        <v>7242</v>
      </c>
      <c r="J11440" s="177" t="str">
        <f t="shared" si="357"/>
        <v>Date &gt; 1920</v>
      </c>
    </row>
    <row r="11441" spans="1:10" x14ac:dyDescent="0.3">
      <c r="A11441" s="178" t="s">
        <v>3372</v>
      </c>
      <c r="B11441" s="178" t="s">
        <v>127</v>
      </c>
      <c r="C11441" s="178" t="s">
        <v>1410</v>
      </c>
      <c r="D11441" s="178" t="s">
        <v>9868</v>
      </c>
      <c r="E11441" s="179">
        <v>34575</v>
      </c>
      <c r="F11441" s="180">
        <v>0</v>
      </c>
      <c r="G11441" s="180">
        <v>21848.2</v>
      </c>
      <c r="H11441" s="180">
        <v>10924.1</v>
      </c>
      <c r="I11441" s="180">
        <f t="shared" si="356"/>
        <v>32772.300000000003</v>
      </c>
      <c r="J11441" s="177" t="str">
        <f t="shared" si="357"/>
        <v>Date &gt; 1920</v>
      </c>
    </row>
    <row r="11442" spans="1:10" x14ac:dyDescent="0.3">
      <c r="A11442" s="178" t="s">
        <v>3372</v>
      </c>
      <c r="B11442" s="178" t="s">
        <v>127</v>
      </c>
      <c r="C11442" s="178" t="s">
        <v>1410</v>
      </c>
      <c r="D11442" s="178" t="s">
        <v>9869</v>
      </c>
      <c r="E11442" s="179">
        <v>34534</v>
      </c>
      <c r="F11442" s="180">
        <v>0</v>
      </c>
      <c r="G11442" s="180">
        <v>6000</v>
      </c>
      <c r="H11442" s="180">
        <v>3000</v>
      </c>
      <c r="I11442" s="180">
        <f t="shared" si="356"/>
        <v>9000</v>
      </c>
      <c r="J11442" s="177" t="str">
        <f t="shared" si="357"/>
        <v>Date &gt; 1920</v>
      </c>
    </row>
    <row r="11443" spans="1:10" x14ac:dyDescent="0.3">
      <c r="A11443" s="178" t="s">
        <v>3372</v>
      </c>
      <c r="B11443" s="178" t="s">
        <v>127</v>
      </c>
      <c r="C11443" s="178" t="s">
        <v>1410</v>
      </c>
      <c r="D11443" s="178" t="s">
        <v>3474</v>
      </c>
      <c r="E11443" s="179">
        <v>34534</v>
      </c>
      <c r="F11443" s="180">
        <v>0</v>
      </c>
      <c r="G11443" s="180">
        <v>10000</v>
      </c>
      <c r="H11443" s="180">
        <v>5442.5</v>
      </c>
      <c r="I11443" s="180">
        <f t="shared" si="356"/>
        <v>15442.5</v>
      </c>
      <c r="J11443" s="177" t="str">
        <f t="shared" si="357"/>
        <v>Date &gt; 1920</v>
      </c>
    </row>
    <row r="11444" spans="1:10" x14ac:dyDescent="0.3">
      <c r="A11444" s="178" t="s">
        <v>3372</v>
      </c>
      <c r="B11444" s="178" t="s">
        <v>127</v>
      </c>
      <c r="C11444" s="178" t="s">
        <v>1410</v>
      </c>
      <c r="D11444" s="178" t="s">
        <v>8152</v>
      </c>
      <c r="E11444" s="179">
        <v>34829</v>
      </c>
      <c r="F11444" s="180">
        <v>0</v>
      </c>
      <c r="G11444" s="180">
        <v>14363.33</v>
      </c>
      <c r="H11444" s="180">
        <v>7181.67</v>
      </c>
      <c r="I11444" s="180">
        <f t="shared" si="356"/>
        <v>21545</v>
      </c>
      <c r="J11444" s="177" t="str">
        <f t="shared" si="357"/>
        <v>Date &gt; 1920</v>
      </c>
    </row>
    <row r="11445" spans="1:10" x14ac:dyDescent="0.3">
      <c r="A11445" s="178" t="s">
        <v>3372</v>
      </c>
      <c r="B11445" s="178" t="s">
        <v>127</v>
      </c>
      <c r="C11445" s="178" t="s">
        <v>1410</v>
      </c>
      <c r="D11445" s="178" t="s">
        <v>8152</v>
      </c>
      <c r="E11445" s="179">
        <v>36915</v>
      </c>
      <c r="F11445" s="180">
        <v>0</v>
      </c>
      <c r="G11445" s="180">
        <v>6491.67</v>
      </c>
      <c r="H11445" s="180">
        <v>3245.83</v>
      </c>
      <c r="I11445" s="180">
        <f t="shared" si="356"/>
        <v>9737.5</v>
      </c>
      <c r="J11445" s="177" t="str">
        <f t="shared" si="357"/>
        <v>Date &gt; 1920</v>
      </c>
    </row>
    <row r="11446" spans="1:10" x14ac:dyDescent="0.3">
      <c r="A11446" s="178" t="s">
        <v>3372</v>
      </c>
      <c r="B11446" s="178" t="s">
        <v>127</v>
      </c>
      <c r="C11446" s="178" t="s">
        <v>1410</v>
      </c>
      <c r="D11446" s="178" t="s">
        <v>8152</v>
      </c>
      <c r="E11446" s="179">
        <v>37551</v>
      </c>
      <c r="F11446" s="180">
        <v>0</v>
      </c>
      <c r="G11446" s="180">
        <v>1145</v>
      </c>
      <c r="H11446" s="180">
        <v>572.5</v>
      </c>
      <c r="I11446" s="180">
        <f t="shared" si="356"/>
        <v>1717.5</v>
      </c>
      <c r="J11446" s="177" t="str">
        <f t="shared" si="357"/>
        <v>Date &gt; 1920</v>
      </c>
    </row>
    <row r="11447" spans="1:10" x14ac:dyDescent="0.3">
      <c r="A11447" s="178" t="s">
        <v>3372</v>
      </c>
      <c r="B11447" s="178" t="s">
        <v>127</v>
      </c>
      <c r="C11447" s="178" t="s">
        <v>1410</v>
      </c>
      <c r="D11447" s="178" t="s">
        <v>7114</v>
      </c>
      <c r="E11447" s="179">
        <v>34844</v>
      </c>
      <c r="F11447" s="180">
        <v>0</v>
      </c>
      <c r="G11447" s="180">
        <v>18000</v>
      </c>
      <c r="H11447" s="180">
        <v>9035.99</v>
      </c>
      <c r="I11447" s="180">
        <f t="shared" si="356"/>
        <v>27035.989999999998</v>
      </c>
      <c r="J11447" s="177" t="str">
        <f t="shared" si="357"/>
        <v>Date &gt; 1920</v>
      </c>
    </row>
    <row r="11448" spans="1:10" x14ac:dyDescent="0.3">
      <c r="A11448" s="178" t="s">
        <v>3372</v>
      </c>
      <c r="B11448" s="178" t="s">
        <v>127</v>
      </c>
      <c r="C11448" s="178" t="s">
        <v>1410</v>
      </c>
      <c r="D11448" s="178" t="s">
        <v>9870</v>
      </c>
      <c r="E11448" s="179">
        <v>34736</v>
      </c>
      <c r="F11448" s="180">
        <v>0</v>
      </c>
      <c r="G11448" s="180">
        <v>1347.78</v>
      </c>
      <c r="H11448" s="180">
        <v>698.9</v>
      </c>
      <c r="I11448" s="180">
        <f t="shared" si="356"/>
        <v>2046.6799999999998</v>
      </c>
      <c r="J11448" s="177" t="str">
        <f t="shared" si="357"/>
        <v>Date &gt; 1920</v>
      </c>
    </row>
    <row r="11449" spans="1:10" x14ac:dyDescent="0.3">
      <c r="A11449" s="178" t="s">
        <v>3372</v>
      </c>
      <c r="B11449" s="178" t="s">
        <v>127</v>
      </c>
      <c r="C11449" s="178" t="s">
        <v>1410</v>
      </c>
      <c r="D11449" s="178" t="s">
        <v>7376</v>
      </c>
      <c r="E11449" s="179">
        <v>35039</v>
      </c>
      <c r="F11449" s="180">
        <v>0</v>
      </c>
      <c r="G11449" s="180">
        <v>577.33000000000004</v>
      </c>
      <c r="H11449" s="180">
        <v>288.67</v>
      </c>
      <c r="I11449" s="180">
        <f t="shared" si="356"/>
        <v>866</v>
      </c>
      <c r="J11449" s="177" t="str">
        <f t="shared" si="357"/>
        <v>Date &gt; 1920</v>
      </c>
    </row>
    <row r="11450" spans="1:10" x14ac:dyDescent="0.3">
      <c r="A11450" s="178" t="s">
        <v>3372</v>
      </c>
      <c r="B11450" s="178" t="s">
        <v>127</v>
      </c>
      <c r="C11450" s="178" t="s">
        <v>1410</v>
      </c>
      <c r="D11450" s="178" t="s">
        <v>9871</v>
      </c>
      <c r="E11450" s="179">
        <v>35643</v>
      </c>
      <c r="F11450" s="180">
        <v>0</v>
      </c>
      <c r="G11450" s="180">
        <v>18281.7</v>
      </c>
      <c r="H11450" s="180">
        <v>9140.85</v>
      </c>
      <c r="I11450" s="180">
        <f t="shared" si="356"/>
        <v>27422.550000000003</v>
      </c>
      <c r="J11450" s="177" t="str">
        <f t="shared" si="357"/>
        <v>Date &gt; 1920</v>
      </c>
    </row>
    <row r="11451" spans="1:10" x14ac:dyDescent="0.3">
      <c r="A11451" s="178" t="s">
        <v>3372</v>
      </c>
      <c r="B11451" s="178" t="s">
        <v>127</v>
      </c>
      <c r="C11451" s="178" t="s">
        <v>1410</v>
      </c>
      <c r="D11451" s="178" t="s">
        <v>7376</v>
      </c>
      <c r="E11451" s="179">
        <v>35699</v>
      </c>
      <c r="F11451" s="180">
        <v>0</v>
      </c>
      <c r="G11451" s="180">
        <v>1125.79</v>
      </c>
      <c r="H11451" s="180">
        <v>750.53</v>
      </c>
      <c r="I11451" s="180">
        <f t="shared" si="356"/>
        <v>1876.32</v>
      </c>
      <c r="J11451" s="177" t="str">
        <f t="shared" si="357"/>
        <v>Date &gt; 1920</v>
      </c>
    </row>
    <row r="11452" spans="1:10" x14ac:dyDescent="0.3">
      <c r="A11452" s="178" t="s">
        <v>3372</v>
      </c>
      <c r="B11452" s="178" t="s">
        <v>127</v>
      </c>
      <c r="C11452" s="178" t="s">
        <v>1410</v>
      </c>
      <c r="D11452" s="178" t="s">
        <v>6519</v>
      </c>
      <c r="E11452" s="179">
        <v>37187</v>
      </c>
      <c r="F11452" s="180">
        <v>0</v>
      </c>
      <c r="G11452" s="180">
        <v>2858.1</v>
      </c>
      <c r="H11452" s="180">
        <v>1905.4</v>
      </c>
      <c r="I11452" s="180">
        <f t="shared" si="356"/>
        <v>4763.5</v>
      </c>
      <c r="J11452" s="177" t="str">
        <f t="shared" si="357"/>
        <v>Date &gt; 1920</v>
      </c>
    </row>
    <row r="11453" spans="1:10" x14ac:dyDescent="0.3">
      <c r="A11453" s="178" t="s">
        <v>3372</v>
      </c>
      <c r="B11453" s="178" t="s">
        <v>127</v>
      </c>
      <c r="C11453" s="178" t="s">
        <v>1410</v>
      </c>
      <c r="D11453" s="178" t="s">
        <v>6519</v>
      </c>
      <c r="E11453" s="179">
        <v>37550</v>
      </c>
      <c r="F11453" s="180">
        <v>0</v>
      </c>
      <c r="G11453" s="180">
        <v>6043.44</v>
      </c>
      <c r="H11453" s="180">
        <v>4028.96</v>
      </c>
      <c r="I11453" s="180">
        <f t="shared" si="356"/>
        <v>10072.4</v>
      </c>
      <c r="J11453" s="177" t="str">
        <f t="shared" si="357"/>
        <v>Date &gt; 1920</v>
      </c>
    </row>
    <row r="11454" spans="1:10" x14ac:dyDescent="0.3">
      <c r="A11454" s="178" t="s">
        <v>3372</v>
      </c>
      <c r="B11454" s="178" t="s">
        <v>127</v>
      </c>
      <c r="C11454" s="178" t="s">
        <v>1410</v>
      </c>
      <c r="D11454" s="178" t="s">
        <v>6519</v>
      </c>
      <c r="E11454" s="179">
        <v>37816</v>
      </c>
      <c r="F11454" s="180">
        <v>0</v>
      </c>
      <c r="G11454" s="180">
        <v>98.46</v>
      </c>
      <c r="H11454" s="180">
        <v>65.64</v>
      </c>
      <c r="I11454" s="180">
        <f t="shared" si="356"/>
        <v>164.1</v>
      </c>
      <c r="J11454" s="177" t="str">
        <f t="shared" si="357"/>
        <v>Date &gt; 1920</v>
      </c>
    </row>
    <row r="11455" spans="1:10" x14ac:dyDescent="0.3">
      <c r="A11455" s="178" t="s">
        <v>3372</v>
      </c>
      <c r="B11455" s="178" t="s">
        <v>127</v>
      </c>
      <c r="C11455" s="178" t="s">
        <v>1410</v>
      </c>
      <c r="D11455" s="178" t="s">
        <v>6519</v>
      </c>
      <c r="E11455" s="179">
        <v>38125</v>
      </c>
      <c r="F11455" s="180">
        <v>0</v>
      </c>
      <c r="G11455" s="180">
        <v>6628.47</v>
      </c>
      <c r="H11455" s="180">
        <v>4418.9799999999996</v>
      </c>
      <c r="I11455" s="180">
        <f t="shared" si="356"/>
        <v>11047.45</v>
      </c>
      <c r="J11455" s="177" t="str">
        <f t="shared" si="357"/>
        <v>Date &gt; 1920</v>
      </c>
    </row>
    <row r="11456" spans="1:10" x14ac:dyDescent="0.3">
      <c r="A11456" s="178" t="s">
        <v>3372</v>
      </c>
      <c r="B11456" s="178" t="s">
        <v>127</v>
      </c>
      <c r="C11456" s="178" t="s">
        <v>1410</v>
      </c>
      <c r="D11456" s="178" t="s">
        <v>9872</v>
      </c>
      <c r="E11456" s="179">
        <v>37816</v>
      </c>
      <c r="F11456" s="180">
        <v>0</v>
      </c>
      <c r="G11456" s="180">
        <v>18354.61</v>
      </c>
      <c r="H11456" s="180">
        <v>12236.41</v>
      </c>
      <c r="I11456" s="180">
        <f t="shared" si="356"/>
        <v>30591.02</v>
      </c>
      <c r="J11456" s="177" t="str">
        <f t="shared" si="357"/>
        <v>Date &gt; 1920</v>
      </c>
    </row>
    <row r="11457" spans="1:10" x14ac:dyDescent="0.3">
      <c r="A11457" s="178" t="s">
        <v>3372</v>
      </c>
      <c r="B11457" s="178" t="s">
        <v>127</v>
      </c>
      <c r="C11457" s="178" t="s">
        <v>1410</v>
      </c>
      <c r="D11457" s="178" t="s">
        <v>9872</v>
      </c>
      <c r="E11457" s="179">
        <v>38121</v>
      </c>
      <c r="F11457" s="180">
        <v>0</v>
      </c>
      <c r="G11457" s="180">
        <v>1145.3900000000001</v>
      </c>
      <c r="H11457" s="180">
        <v>9471.33</v>
      </c>
      <c r="I11457" s="180">
        <f t="shared" si="356"/>
        <v>10616.72</v>
      </c>
      <c r="J11457" s="177" t="str">
        <f t="shared" si="357"/>
        <v>Date &gt; 1920</v>
      </c>
    </row>
    <row r="11458" spans="1:10" x14ac:dyDescent="0.3">
      <c r="A11458" s="178" t="s">
        <v>3372</v>
      </c>
      <c r="B11458" s="178" t="s">
        <v>127</v>
      </c>
      <c r="C11458" s="178" t="s">
        <v>1410</v>
      </c>
      <c r="D11458" s="178" t="s">
        <v>9872</v>
      </c>
      <c r="E11458" s="179">
        <v>38121</v>
      </c>
      <c r="F11458" s="180">
        <v>0</v>
      </c>
      <c r="G11458" s="180">
        <v>4800</v>
      </c>
      <c r="H11458" s="180">
        <v>0</v>
      </c>
      <c r="I11458" s="180">
        <f t="shared" si="356"/>
        <v>4800</v>
      </c>
      <c r="J11458" s="177" t="str">
        <f t="shared" si="357"/>
        <v>Date &gt; 1920</v>
      </c>
    </row>
    <row r="11459" spans="1:10" x14ac:dyDescent="0.3">
      <c r="A11459" s="178" t="s">
        <v>3372</v>
      </c>
      <c r="B11459" s="178" t="s">
        <v>127</v>
      </c>
      <c r="C11459" s="178" t="s">
        <v>1410</v>
      </c>
      <c r="D11459" s="178" t="s">
        <v>9872</v>
      </c>
      <c r="E11459" s="179">
        <v>38121</v>
      </c>
      <c r="F11459" s="180">
        <v>0</v>
      </c>
      <c r="G11459" s="180">
        <v>8261.61</v>
      </c>
      <c r="H11459" s="180">
        <v>0</v>
      </c>
      <c r="I11459" s="180">
        <f t="shared" si="356"/>
        <v>8261.61</v>
      </c>
      <c r="J11459" s="177" t="str">
        <f t="shared" si="357"/>
        <v>Date &gt; 1920</v>
      </c>
    </row>
    <row r="11460" spans="1:10" x14ac:dyDescent="0.3">
      <c r="A11460" s="178" t="s">
        <v>3372</v>
      </c>
      <c r="B11460" s="178" t="s">
        <v>127</v>
      </c>
      <c r="C11460" s="178" t="s">
        <v>1410</v>
      </c>
      <c r="D11460" s="178" t="s">
        <v>9873</v>
      </c>
      <c r="E11460" s="179">
        <v>38156</v>
      </c>
      <c r="F11460" s="180">
        <v>148483</v>
      </c>
      <c r="G11460" s="180">
        <v>0</v>
      </c>
      <c r="H11460" s="180">
        <v>16498.28</v>
      </c>
      <c r="I11460" s="180">
        <f t="shared" si="356"/>
        <v>164981.28</v>
      </c>
      <c r="J11460" s="177" t="str">
        <f t="shared" si="357"/>
        <v>Date &gt; 1920</v>
      </c>
    </row>
    <row r="11461" spans="1:10" x14ac:dyDescent="0.3">
      <c r="A11461" s="178" t="s">
        <v>3372</v>
      </c>
      <c r="B11461" s="178" t="s">
        <v>127</v>
      </c>
      <c r="C11461" s="178" t="s">
        <v>1410</v>
      </c>
      <c r="D11461" s="178" t="s">
        <v>9874</v>
      </c>
      <c r="E11461" s="179">
        <v>38121</v>
      </c>
      <c r="F11461" s="180">
        <v>0</v>
      </c>
      <c r="G11461" s="180">
        <v>25615.8</v>
      </c>
      <c r="H11461" s="180">
        <v>17077.2</v>
      </c>
      <c r="I11461" s="180">
        <f t="shared" ref="I11461:I11524" si="358">SUM(F11461:H11461)</f>
        <v>42693</v>
      </c>
      <c r="J11461" s="177" t="str">
        <f t="shared" ref="J11461:J11524" si="359">IF(OR(YEAR(E11461)&gt; 1920, ISBLANK(E11461)), "Date &gt; 1920", "Sketchy date")</f>
        <v>Date &gt; 1920</v>
      </c>
    </row>
    <row r="11462" spans="1:10" x14ac:dyDescent="0.3">
      <c r="A11462" s="178" t="s">
        <v>3372</v>
      </c>
      <c r="B11462" s="178" t="s">
        <v>127</v>
      </c>
      <c r="C11462" s="178" t="s">
        <v>1410</v>
      </c>
      <c r="D11462" s="178" t="s">
        <v>9874</v>
      </c>
      <c r="E11462" s="179">
        <v>38800</v>
      </c>
      <c r="F11462" s="180">
        <v>0</v>
      </c>
      <c r="G11462" s="180">
        <v>2742.45</v>
      </c>
      <c r="H11462" s="180">
        <v>1828.3</v>
      </c>
      <c r="I11462" s="180">
        <f t="shared" si="358"/>
        <v>4570.75</v>
      </c>
      <c r="J11462" s="177" t="str">
        <f t="shared" si="359"/>
        <v>Date &gt; 1920</v>
      </c>
    </row>
    <row r="11463" spans="1:10" x14ac:dyDescent="0.3">
      <c r="A11463" s="178" t="s">
        <v>3372</v>
      </c>
      <c r="B11463" s="178" t="s">
        <v>127</v>
      </c>
      <c r="C11463" s="178" t="s">
        <v>1410</v>
      </c>
      <c r="D11463" s="178" t="s">
        <v>9875</v>
      </c>
      <c r="E11463" s="179">
        <v>38321</v>
      </c>
      <c r="F11463" s="180">
        <v>228729</v>
      </c>
      <c r="G11463" s="180">
        <v>0</v>
      </c>
      <c r="H11463" s="180">
        <v>12038.52</v>
      </c>
      <c r="I11463" s="180">
        <f t="shared" si="358"/>
        <v>240767.52</v>
      </c>
      <c r="J11463" s="177" t="str">
        <f t="shared" si="359"/>
        <v>Date &gt; 1920</v>
      </c>
    </row>
    <row r="11464" spans="1:10" x14ac:dyDescent="0.3">
      <c r="A11464" s="178" t="s">
        <v>3372</v>
      </c>
      <c r="B11464" s="178" t="s">
        <v>127</v>
      </c>
      <c r="C11464" s="178" t="s">
        <v>1410</v>
      </c>
      <c r="D11464" s="178" t="s">
        <v>9875</v>
      </c>
      <c r="E11464" s="179">
        <v>38413</v>
      </c>
      <c r="F11464" s="180">
        <v>97140</v>
      </c>
      <c r="G11464" s="180">
        <v>0</v>
      </c>
      <c r="H11464" s="180">
        <v>3113.82</v>
      </c>
      <c r="I11464" s="180">
        <f t="shared" si="358"/>
        <v>100253.82</v>
      </c>
      <c r="J11464" s="177" t="str">
        <f t="shared" si="359"/>
        <v>Date &gt; 1920</v>
      </c>
    </row>
    <row r="11465" spans="1:10" x14ac:dyDescent="0.3">
      <c r="A11465" s="178" t="s">
        <v>3372</v>
      </c>
      <c r="B11465" s="178" t="s">
        <v>127</v>
      </c>
      <c r="C11465" s="178" t="s">
        <v>1410</v>
      </c>
      <c r="D11465" s="178" t="s">
        <v>9875</v>
      </c>
      <c r="E11465" s="179">
        <v>38434</v>
      </c>
      <c r="F11465" s="180">
        <v>124131</v>
      </c>
      <c r="G11465" s="180">
        <v>0</v>
      </c>
      <c r="H11465" s="180">
        <v>15785.03</v>
      </c>
      <c r="I11465" s="180">
        <f t="shared" si="358"/>
        <v>139916.03</v>
      </c>
      <c r="J11465" s="177" t="str">
        <f t="shared" si="359"/>
        <v>Date &gt; 1920</v>
      </c>
    </row>
    <row r="11466" spans="1:10" x14ac:dyDescent="0.3">
      <c r="A11466" s="178" t="s">
        <v>3372</v>
      </c>
      <c r="B11466" s="178" t="s">
        <v>127</v>
      </c>
      <c r="C11466" s="178" t="s">
        <v>1410</v>
      </c>
      <c r="D11466" s="178" t="s">
        <v>9875</v>
      </c>
      <c r="E11466" s="179">
        <v>38434</v>
      </c>
      <c r="F11466" s="180">
        <v>137790</v>
      </c>
      <c r="G11466" s="180">
        <v>0</v>
      </c>
      <c r="H11466" s="180">
        <v>0</v>
      </c>
      <c r="I11466" s="180">
        <f t="shared" si="358"/>
        <v>137790</v>
      </c>
      <c r="J11466" s="177" t="str">
        <f t="shared" si="359"/>
        <v>Date &gt; 1920</v>
      </c>
    </row>
    <row r="11467" spans="1:10" x14ac:dyDescent="0.3">
      <c r="A11467" s="178" t="s">
        <v>3372</v>
      </c>
      <c r="B11467" s="178" t="s">
        <v>127</v>
      </c>
      <c r="C11467" s="178" t="s">
        <v>1410</v>
      </c>
      <c r="D11467" s="178" t="s">
        <v>9875</v>
      </c>
      <c r="E11467" s="179">
        <v>38952</v>
      </c>
      <c r="F11467" s="180">
        <v>2710</v>
      </c>
      <c r="G11467" s="180">
        <v>0</v>
      </c>
      <c r="H11467" s="180">
        <v>141.58000000000001</v>
      </c>
      <c r="I11467" s="180">
        <f t="shared" si="358"/>
        <v>2851.58</v>
      </c>
      <c r="J11467" s="177" t="str">
        <f t="shared" si="359"/>
        <v>Date &gt; 1920</v>
      </c>
    </row>
    <row r="11468" spans="1:10" x14ac:dyDescent="0.3">
      <c r="A11468" s="178" t="s">
        <v>3372</v>
      </c>
      <c r="B11468" s="178" t="s">
        <v>127</v>
      </c>
      <c r="C11468" s="178" t="s">
        <v>1410</v>
      </c>
      <c r="D11468" s="178" t="s">
        <v>9875</v>
      </c>
      <c r="E11468" s="179">
        <v>38952</v>
      </c>
      <c r="F11468" s="180">
        <v>14287</v>
      </c>
      <c r="G11468" s="180">
        <v>0</v>
      </c>
      <c r="H11468" s="180">
        <v>0</v>
      </c>
      <c r="I11468" s="180">
        <f t="shared" si="358"/>
        <v>14287</v>
      </c>
      <c r="J11468" s="177" t="str">
        <f t="shared" si="359"/>
        <v>Date &gt; 1920</v>
      </c>
    </row>
    <row r="11469" spans="1:10" x14ac:dyDescent="0.3">
      <c r="A11469" s="178" t="s">
        <v>3372</v>
      </c>
      <c r="B11469" s="178" t="s">
        <v>127</v>
      </c>
      <c r="C11469" s="178" t="s">
        <v>1410</v>
      </c>
      <c r="D11469" s="178" t="s">
        <v>7518</v>
      </c>
      <c r="E11469" s="179">
        <v>39001</v>
      </c>
      <c r="F11469" s="180">
        <v>0</v>
      </c>
      <c r="G11469" s="180">
        <v>51252.66</v>
      </c>
      <c r="H11469" s="180">
        <v>51252.66</v>
      </c>
      <c r="I11469" s="180">
        <f t="shared" si="358"/>
        <v>102505.32</v>
      </c>
      <c r="J11469" s="177" t="str">
        <f t="shared" si="359"/>
        <v>Date &gt; 1920</v>
      </c>
    </row>
    <row r="11470" spans="1:10" x14ac:dyDescent="0.3">
      <c r="A11470" s="178" t="s">
        <v>3372</v>
      </c>
      <c r="B11470" s="178" t="s">
        <v>127</v>
      </c>
      <c r="C11470" s="178" t="s">
        <v>1410</v>
      </c>
      <c r="D11470" s="178" t="s">
        <v>7518</v>
      </c>
      <c r="E11470" s="179">
        <v>39069</v>
      </c>
      <c r="F11470" s="180">
        <v>0</v>
      </c>
      <c r="G11470" s="180">
        <v>24225</v>
      </c>
      <c r="H11470" s="180">
        <v>24225</v>
      </c>
      <c r="I11470" s="180">
        <f t="shared" si="358"/>
        <v>48450</v>
      </c>
      <c r="J11470" s="177" t="str">
        <f t="shared" si="359"/>
        <v>Date &gt; 1920</v>
      </c>
    </row>
    <row r="11471" spans="1:10" x14ac:dyDescent="0.3">
      <c r="A11471" s="178" t="s">
        <v>3372</v>
      </c>
      <c r="B11471" s="178" t="s">
        <v>127</v>
      </c>
      <c r="C11471" s="178" t="s">
        <v>1410</v>
      </c>
      <c r="D11471" s="178" t="s">
        <v>7518</v>
      </c>
      <c r="E11471" s="179">
        <v>39435</v>
      </c>
      <c r="F11471" s="180">
        <v>0</v>
      </c>
      <c r="G11471" s="180">
        <v>9062.82</v>
      </c>
      <c r="H11471" s="180">
        <v>9062.81</v>
      </c>
      <c r="I11471" s="180">
        <f t="shared" si="358"/>
        <v>18125.629999999997</v>
      </c>
      <c r="J11471" s="177" t="str">
        <f t="shared" si="359"/>
        <v>Date &gt; 1920</v>
      </c>
    </row>
    <row r="11472" spans="1:10" x14ac:dyDescent="0.3">
      <c r="A11472" s="178" t="s">
        <v>3372</v>
      </c>
      <c r="B11472" s="178" t="s">
        <v>127</v>
      </c>
      <c r="C11472" s="178" t="s">
        <v>1410</v>
      </c>
      <c r="D11472" s="178" t="s">
        <v>9876</v>
      </c>
      <c r="E11472" s="179">
        <v>39009</v>
      </c>
      <c r="F11472" s="180">
        <v>8318</v>
      </c>
      <c r="G11472" s="180">
        <v>0</v>
      </c>
      <c r="H11472" s="180">
        <v>438</v>
      </c>
      <c r="I11472" s="180">
        <f t="shared" si="358"/>
        <v>8756</v>
      </c>
      <c r="J11472" s="177" t="str">
        <f t="shared" si="359"/>
        <v>Date &gt; 1920</v>
      </c>
    </row>
    <row r="11473" spans="1:10" x14ac:dyDescent="0.3">
      <c r="A11473" s="178" t="s">
        <v>3372</v>
      </c>
      <c r="B11473" s="178" t="s">
        <v>127</v>
      </c>
      <c r="C11473" s="178" t="s">
        <v>1410</v>
      </c>
      <c r="D11473" s="178" t="s">
        <v>9876</v>
      </c>
      <c r="E11473" s="179">
        <v>39037</v>
      </c>
      <c r="F11473" s="180">
        <v>11343</v>
      </c>
      <c r="G11473" s="180">
        <v>0</v>
      </c>
      <c r="H11473" s="180">
        <v>597</v>
      </c>
      <c r="I11473" s="180">
        <f t="shared" si="358"/>
        <v>11940</v>
      </c>
      <c r="J11473" s="177" t="str">
        <f t="shared" si="359"/>
        <v>Date &gt; 1920</v>
      </c>
    </row>
    <row r="11474" spans="1:10" x14ac:dyDescent="0.3">
      <c r="A11474" s="178" t="s">
        <v>3372</v>
      </c>
      <c r="B11474" s="178" t="s">
        <v>127</v>
      </c>
      <c r="C11474" s="178" t="s">
        <v>1410</v>
      </c>
      <c r="D11474" s="178" t="s">
        <v>9876</v>
      </c>
      <c r="E11474" s="179">
        <v>39290</v>
      </c>
      <c r="F11474" s="180">
        <v>21867</v>
      </c>
      <c r="G11474" s="180">
        <v>0</v>
      </c>
      <c r="H11474" s="180">
        <v>1535.5</v>
      </c>
      <c r="I11474" s="180">
        <f t="shared" si="358"/>
        <v>23402.5</v>
      </c>
      <c r="J11474" s="177" t="str">
        <f t="shared" si="359"/>
        <v>Date &gt; 1920</v>
      </c>
    </row>
    <row r="11475" spans="1:10" x14ac:dyDescent="0.3">
      <c r="A11475" s="178" t="s">
        <v>3372</v>
      </c>
      <c r="B11475" s="178" t="s">
        <v>127</v>
      </c>
      <c r="C11475" s="178" t="s">
        <v>1410</v>
      </c>
      <c r="D11475" s="178" t="s">
        <v>9876</v>
      </c>
      <c r="E11475" s="179">
        <v>39842</v>
      </c>
      <c r="F11475" s="180">
        <v>9249</v>
      </c>
      <c r="G11475" s="180">
        <v>0</v>
      </c>
      <c r="H11475" s="180">
        <v>102.5</v>
      </c>
      <c r="I11475" s="180">
        <f t="shared" si="358"/>
        <v>9351.5</v>
      </c>
      <c r="J11475" s="177" t="str">
        <f t="shared" si="359"/>
        <v>Date &gt; 1920</v>
      </c>
    </row>
    <row r="11476" spans="1:10" x14ac:dyDescent="0.3">
      <c r="A11476" s="178" t="s">
        <v>3372</v>
      </c>
      <c r="B11476" s="178" t="s">
        <v>127</v>
      </c>
      <c r="C11476" s="178" t="s">
        <v>1410</v>
      </c>
      <c r="D11476" s="178" t="s">
        <v>9877</v>
      </c>
      <c r="E11476" s="179">
        <v>39604</v>
      </c>
      <c r="F11476" s="180">
        <v>63119</v>
      </c>
      <c r="G11476" s="180">
        <v>0</v>
      </c>
      <c r="H11476" s="180">
        <v>3322.2</v>
      </c>
      <c r="I11476" s="180">
        <f t="shared" si="358"/>
        <v>66441.2</v>
      </c>
      <c r="J11476" s="177" t="str">
        <f t="shared" si="359"/>
        <v>Date &gt; 1920</v>
      </c>
    </row>
    <row r="11477" spans="1:10" x14ac:dyDescent="0.3">
      <c r="A11477" s="178" t="s">
        <v>3372</v>
      </c>
      <c r="B11477" s="178" t="s">
        <v>127</v>
      </c>
      <c r="C11477" s="178" t="s">
        <v>1410</v>
      </c>
      <c r="D11477" s="178" t="s">
        <v>9877</v>
      </c>
      <c r="E11477" s="179">
        <v>39820</v>
      </c>
      <c r="F11477" s="180">
        <v>63443</v>
      </c>
      <c r="G11477" s="180">
        <v>0</v>
      </c>
      <c r="H11477" s="180">
        <v>3339.8</v>
      </c>
      <c r="I11477" s="180">
        <f t="shared" si="358"/>
        <v>66782.8</v>
      </c>
      <c r="J11477" s="177" t="str">
        <f t="shared" si="359"/>
        <v>Date &gt; 1920</v>
      </c>
    </row>
    <row r="11478" spans="1:10" x14ac:dyDescent="0.3">
      <c r="A11478" s="178" t="s">
        <v>3372</v>
      </c>
      <c r="B11478" s="178" t="s">
        <v>127</v>
      </c>
      <c r="C11478" s="178" t="s">
        <v>1410</v>
      </c>
      <c r="D11478" s="178" t="s">
        <v>9877</v>
      </c>
      <c r="E11478" s="179">
        <v>39891</v>
      </c>
      <c r="F11478" s="180">
        <v>3088</v>
      </c>
      <c r="G11478" s="180">
        <v>0</v>
      </c>
      <c r="H11478" s="180">
        <v>546</v>
      </c>
      <c r="I11478" s="180">
        <f t="shared" si="358"/>
        <v>3634</v>
      </c>
      <c r="J11478" s="177" t="str">
        <f t="shared" si="359"/>
        <v>Date &gt; 1920</v>
      </c>
    </row>
    <row r="11479" spans="1:10" x14ac:dyDescent="0.3">
      <c r="A11479" s="178" t="s">
        <v>3372</v>
      </c>
      <c r="B11479" s="178" t="s">
        <v>127</v>
      </c>
      <c r="C11479" s="178" t="s">
        <v>1410</v>
      </c>
      <c r="D11479" s="178" t="s">
        <v>9877</v>
      </c>
      <c r="E11479" s="179">
        <v>40500</v>
      </c>
      <c r="F11479" s="180">
        <v>8921</v>
      </c>
      <c r="G11479" s="180">
        <v>0</v>
      </c>
      <c r="H11479" s="180">
        <v>85.42</v>
      </c>
      <c r="I11479" s="180">
        <f t="shared" si="358"/>
        <v>9006.42</v>
      </c>
      <c r="J11479" s="177" t="str">
        <f t="shared" si="359"/>
        <v>Date &gt; 1920</v>
      </c>
    </row>
    <row r="11480" spans="1:10" x14ac:dyDescent="0.3">
      <c r="A11480" s="178" t="s">
        <v>3372</v>
      </c>
      <c r="B11480" s="178" t="s">
        <v>127</v>
      </c>
      <c r="C11480" s="178" t="s">
        <v>1410</v>
      </c>
      <c r="D11480" s="178" t="s">
        <v>9878</v>
      </c>
      <c r="E11480" s="179">
        <v>39577</v>
      </c>
      <c r="F11480" s="180">
        <v>0</v>
      </c>
      <c r="G11480" s="180">
        <v>9215.65</v>
      </c>
      <c r="H11480" s="180">
        <v>9215.65</v>
      </c>
      <c r="I11480" s="180">
        <f t="shared" si="358"/>
        <v>18431.3</v>
      </c>
      <c r="J11480" s="177" t="str">
        <f t="shared" si="359"/>
        <v>Date &gt; 1920</v>
      </c>
    </row>
    <row r="11481" spans="1:10" x14ac:dyDescent="0.3">
      <c r="A11481" s="178" t="s">
        <v>3372</v>
      </c>
      <c r="B11481" s="178" t="s">
        <v>127</v>
      </c>
      <c r="C11481" s="178" t="s">
        <v>1410</v>
      </c>
      <c r="D11481" s="178" t="s">
        <v>9879</v>
      </c>
      <c r="E11481" s="179">
        <v>39771</v>
      </c>
      <c r="F11481" s="180">
        <v>672386</v>
      </c>
      <c r="G11481" s="180">
        <v>408315.78</v>
      </c>
      <c r="H11481" s="180">
        <v>74742.509999999995</v>
      </c>
      <c r="I11481" s="180">
        <f t="shared" si="358"/>
        <v>1155444.29</v>
      </c>
      <c r="J11481" s="177" t="str">
        <f t="shared" si="359"/>
        <v>Date &gt; 1920</v>
      </c>
    </row>
    <row r="11482" spans="1:10" x14ac:dyDescent="0.3">
      <c r="A11482" s="178" t="s">
        <v>3372</v>
      </c>
      <c r="B11482" s="178" t="s">
        <v>127</v>
      </c>
      <c r="C11482" s="178" t="s">
        <v>1410</v>
      </c>
      <c r="D11482" s="178" t="s">
        <v>9879</v>
      </c>
      <c r="E11482" s="179">
        <v>39820</v>
      </c>
      <c r="F11482" s="180">
        <v>14049</v>
      </c>
      <c r="G11482" s="180">
        <v>3863.9</v>
      </c>
      <c r="H11482" s="180">
        <v>4152.7700000000004</v>
      </c>
      <c r="I11482" s="180">
        <f t="shared" si="358"/>
        <v>22065.670000000002</v>
      </c>
      <c r="J11482" s="177" t="str">
        <f t="shared" si="359"/>
        <v>Date &gt; 1920</v>
      </c>
    </row>
    <row r="11483" spans="1:10" x14ac:dyDescent="0.3">
      <c r="A11483" s="178" t="s">
        <v>3372</v>
      </c>
      <c r="B11483" s="178" t="s">
        <v>127</v>
      </c>
      <c r="C11483" s="178" t="s">
        <v>1410</v>
      </c>
      <c r="D11483" s="178" t="s">
        <v>9879</v>
      </c>
      <c r="E11483" s="179">
        <v>39891</v>
      </c>
      <c r="F11483" s="180">
        <v>0</v>
      </c>
      <c r="G11483" s="180">
        <v>725.17</v>
      </c>
      <c r="H11483" s="180">
        <v>650.24</v>
      </c>
      <c r="I11483" s="180">
        <f t="shared" si="358"/>
        <v>1375.4099999999999</v>
      </c>
      <c r="J11483" s="177" t="str">
        <f t="shared" si="359"/>
        <v>Date &gt; 1920</v>
      </c>
    </row>
    <row r="11484" spans="1:10" x14ac:dyDescent="0.3">
      <c r="A11484" s="178" t="s">
        <v>3372</v>
      </c>
      <c r="B11484" s="178" t="s">
        <v>127</v>
      </c>
      <c r="C11484" s="178" t="s">
        <v>1410</v>
      </c>
      <c r="D11484" s="178" t="s">
        <v>9879</v>
      </c>
      <c r="E11484" s="179">
        <v>39933</v>
      </c>
      <c r="F11484" s="180">
        <v>0</v>
      </c>
      <c r="G11484" s="180">
        <v>77669.149999999994</v>
      </c>
      <c r="H11484" s="180">
        <v>19461.900000000001</v>
      </c>
      <c r="I11484" s="180">
        <f t="shared" si="358"/>
        <v>97131.049999999988</v>
      </c>
      <c r="J11484" s="177" t="str">
        <f t="shared" si="359"/>
        <v>Date &gt; 1920</v>
      </c>
    </row>
    <row r="11485" spans="1:10" x14ac:dyDescent="0.3">
      <c r="A11485" s="178" t="s">
        <v>3372</v>
      </c>
      <c r="B11485" s="178" t="s">
        <v>127</v>
      </c>
      <c r="C11485" s="178" t="s">
        <v>1410</v>
      </c>
      <c r="D11485" s="178" t="s">
        <v>9879</v>
      </c>
      <c r="E11485" s="179">
        <v>40016</v>
      </c>
      <c r="F11485" s="180">
        <v>0</v>
      </c>
      <c r="G11485" s="180">
        <v>27877.69</v>
      </c>
      <c r="H11485" s="180">
        <v>6969.42</v>
      </c>
      <c r="I11485" s="180">
        <f t="shared" si="358"/>
        <v>34847.11</v>
      </c>
      <c r="J11485" s="177" t="str">
        <f t="shared" si="359"/>
        <v>Date &gt; 1920</v>
      </c>
    </row>
    <row r="11486" spans="1:10" x14ac:dyDescent="0.3">
      <c r="A11486" s="178" t="s">
        <v>3372</v>
      </c>
      <c r="B11486" s="178" t="s">
        <v>127</v>
      </c>
      <c r="C11486" s="178" t="s">
        <v>1410</v>
      </c>
      <c r="D11486" s="178" t="s">
        <v>9879</v>
      </c>
      <c r="E11486" s="179">
        <v>40659</v>
      </c>
      <c r="F11486" s="180">
        <v>50000</v>
      </c>
      <c r="G11486" s="180">
        <v>0</v>
      </c>
      <c r="H11486" s="180">
        <v>0</v>
      </c>
      <c r="I11486" s="180">
        <f t="shared" si="358"/>
        <v>50000</v>
      </c>
      <c r="J11486" s="177" t="str">
        <f t="shared" si="359"/>
        <v>Date &gt; 1920</v>
      </c>
    </row>
    <row r="11487" spans="1:10" x14ac:dyDescent="0.3">
      <c r="A11487" s="178" t="s">
        <v>3372</v>
      </c>
      <c r="B11487" s="178" t="s">
        <v>127</v>
      </c>
      <c r="C11487" s="178" t="s">
        <v>1410</v>
      </c>
      <c r="D11487" s="178" t="s">
        <v>9879</v>
      </c>
      <c r="E11487" s="179">
        <v>40659</v>
      </c>
      <c r="F11487" s="180">
        <v>2445</v>
      </c>
      <c r="G11487" s="180">
        <v>0</v>
      </c>
      <c r="H11487" s="180">
        <v>0</v>
      </c>
      <c r="I11487" s="180">
        <f t="shared" si="358"/>
        <v>2445</v>
      </c>
      <c r="J11487" s="177" t="str">
        <f t="shared" si="359"/>
        <v>Date &gt; 1920</v>
      </c>
    </row>
    <row r="11488" spans="1:10" x14ac:dyDescent="0.3">
      <c r="A11488" s="178" t="s">
        <v>3372</v>
      </c>
      <c r="B11488" s="178" t="s">
        <v>127</v>
      </c>
      <c r="C11488" s="178" t="s">
        <v>1410</v>
      </c>
      <c r="D11488" s="178" t="s">
        <v>9880</v>
      </c>
      <c r="E11488" s="179">
        <v>39974</v>
      </c>
      <c r="F11488" s="180">
        <v>160643</v>
      </c>
      <c r="G11488" s="180">
        <v>18501.96</v>
      </c>
      <c r="H11488" s="180">
        <v>13081.9</v>
      </c>
      <c r="I11488" s="180">
        <f t="shared" si="358"/>
        <v>192226.86</v>
      </c>
      <c r="J11488" s="177" t="str">
        <f t="shared" si="359"/>
        <v>Date &gt; 1920</v>
      </c>
    </row>
    <row r="11489" spans="1:10" x14ac:dyDescent="0.3">
      <c r="A11489" s="178" t="s">
        <v>3372</v>
      </c>
      <c r="B11489" s="178" t="s">
        <v>127</v>
      </c>
      <c r="C11489" s="178" t="s">
        <v>1410</v>
      </c>
      <c r="D11489" s="178" t="s">
        <v>9880</v>
      </c>
      <c r="E11489" s="179">
        <v>40071</v>
      </c>
      <c r="F11489" s="180">
        <v>845258</v>
      </c>
      <c r="G11489" s="180">
        <v>64888.67</v>
      </c>
      <c r="H11489" s="180">
        <v>60708.81</v>
      </c>
      <c r="I11489" s="180">
        <f t="shared" si="358"/>
        <v>970855.48</v>
      </c>
      <c r="J11489" s="177" t="str">
        <f t="shared" si="359"/>
        <v>Date &gt; 1920</v>
      </c>
    </row>
    <row r="11490" spans="1:10" x14ac:dyDescent="0.3">
      <c r="A11490" s="178" t="s">
        <v>3372</v>
      </c>
      <c r="B11490" s="178" t="s">
        <v>127</v>
      </c>
      <c r="C11490" s="178" t="s">
        <v>1410</v>
      </c>
      <c r="D11490" s="178" t="s">
        <v>9880</v>
      </c>
      <c r="E11490" s="179">
        <v>40107</v>
      </c>
      <c r="F11490" s="180">
        <v>153626</v>
      </c>
      <c r="G11490" s="180">
        <v>1058.0999999999999</v>
      </c>
      <c r="H11490" s="180">
        <v>8352.4</v>
      </c>
      <c r="I11490" s="180">
        <f t="shared" si="358"/>
        <v>163036.5</v>
      </c>
      <c r="J11490" s="177" t="str">
        <f t="shared" si="359"/>
        <v>Date &gt; 1920</v>
      </c>
    </row>
    <row r="11491" spans="1:10" x14ac:dyDescent="0.3">
      <c r="A11491" s="178" t="s">
        <v>3372</v>
      </c>
      <c r="B11491" s="178" t="s">
        <v>127</v>
      </c>
      <c r="C11491" s="178" t="s">
        <v>1410</v>
      </c>
      <c r="D11491" s="178" t="s">
        <v>9880</v>
      </c>
      <c r="E11491" s="179">
        <v>40651</v>
      </c>
      <c r="F11491" s="180">
        <v>-4577</v>
      </c>
      <c r="G11491" s="180">
        <v>4533.95</v>
      </c>
      <c r="H11491" s="180">
        <v>890.08</v>
      </c>
      <c r="I11491" s="180">
        <f t="shared" si="358"/>
        <v>847.02999999999986</v>
      </c>
      <c r="J11491" s="177" t="str">
        <f t="shared" si="359"/>
        <v>Date &gt; 1920</v>
      </c>
    </row>
    <row r="11492" spans="1:10" x14ac:dyDescent="0.3">
      <c r="A11492" s="178" t="s">
        <v>3372</v>
      </c>
      <c r="B11492" s="178" t="s">
        <v>127</v>
      </c>
      <c r="C11492" s="178" t="s">
        <v>1410</v>
      </c>
      <c r="D11492" s="178" t="s">
        <v>9881</v>
      </c>
      <c r="E11492" s="179">
        <v>40183</v>
      </c>
      <c r="F11492" s="180">
        <v>68349</v>
      </c>
      <c r="G11492" s="180">
        <v>0</v>
      </c>
      <c r="H11492" s="180">
        <v>3597.6</v>
      </c>
      <c r="I11492" s="180">
        <f t="shared" si="358"/>
        <v>71946.600000000006</v>
      </c>
      <c r="J11492" s="177" t="str">
        <f t="shared" si="359"/>
        <v>Date &gt; 1920</v>
      </c>
    </row>
    <row r="11493" spans="1:10" x14ac:dyDescent="0.3">
      <c r="A11493" s="178" t="s">
        <v>3372</v>
      </c>
      <c r="B11493" s="178" t="s">
        <v>127</v>
      </c>
      <c r="C11493" s="178" t="s">
        <v>1410</v>
      </c>
      <c r="D11493" s="178" t="s">
        <v>9881</v>
      </c>
      <c r="E11493" s="179">
        <v>40651</v>
      </c>
      <c r="F11493" s="180">
        <v>16651</v>
      </c>
      <c r="G11493" s="180">
        <v>0</v>
      </c>
      <c r="H11493" s="180">
        <v>876.08</v>
      </c>
      <c r="I11493" s="180">
        <f t="shared" si="358"/>
        <v>17527.080000000002</v>
      </c>
      <c r="J11493" s="177" t="str">
        <f t="shared" si="359"/>
        <v>Date &gt; 1920</v>
      </c>
    </row>
    <row r="11494" spans="1:10" x14ac:dyDescent="0.3">
      <c r="A11494" s="178" t="s">
        <v>3372</v>
      </c>
      <c r="B11494" s="178" t="s">
        <v>127</v>
      </c>
      <c r="C11494" s="178" t="s">
        <v>1410</v>
      </c>
      <c r="D11494" s="178" t="s">
        <v>9881</v>
      </c>
      <c r="E11494" s="179">
        <v>40680</v>
      </c>
      <c r="F11494" s="180">
        <v>12667</v>
      </c>
      <c r="G11494" s="180">
        <v>0</v>
      </c>
      <c r="H11494" s="180">
        <v>0</v>
      </c>
      <c r="I11494" s="180">
        <f t="shared" si="358"/>
        <v>12667</v>
      </c>
      <c r="J11494" s="177" t="str">
        <f t="shared" si="359"/>
        <v>Date &gt; 1920</v>
      </c>
    </row>
    <row r="11495" spans="1:10" x14ac:dyDescent="0.3">
      <c r="A11495" s="178" t="s">
        <v>3372</v>
      </c>
      <c r="B11495" s="178" t="s">
        <v>127</v>
      </c>
      <c r="C11495" s="178" t="s">
        <v>1410</v>
      </c>
      <c r="D11495" s="178" t="s">
        <v>9882</v>
      </c>
      <c r="E11495" s="179">
        <v>40200</v>
      </c>
      <c r="F11495" s="180">
        <v>0</v>
      </c>
      <c r="G11495" s="180">
        <v>69876.45</v>
      </c>
      <c r="H11495" s="180">
        <v>75655.02</v>
      </c>
      <c r="I11495" s="180">
        <f t="shared" si="358"/>
        <v>145531.47</v>
      </c>
      <c r="J11495" s="177" t="str">
        <f t="shared" si="359"/>
        <v>Date &gt; 1920</v>
      </c>
    </row>
    <row r="11496" spans="1:10" x14ac:dyDescent="0.3">
      <c r="A11496" s="178" t="s">
        <v>3372</v>
      </c>
      <c r="B11496" s="178" t="s">
        <v>127</v>
      </c>
      <c r="C11496" s="178" t="s">
        <v>1410</v>
      </c>
      <c r="D11496" s="178" t="s">
        <v>9882</v>
      </c>
      <c r="E11496" s="179">
        <v>40281</v>
      </c>
      <c r="F11496" s="180">
        <v>0</v>
      </c>
      <c r="G11496" s="180">
        <v>3577.81</v>
      </c>
      <c r="H11496" s="180">
        <v>0</v>
      </c>
      <c r="I11496" s="180">
        <f t="shared" si="358"/>
        <v>3577.81</v>
      </c>
      <c r="J11496" s="177" t="str">
        <f t="shared" si="359"/>
        <v>Date &gt; 1920</v>
      </c>
    </row>
    <row r="11497" spans="1:10" x14ac:dyDescent="0.3">
      <c r="A11497" s="178" t="s">
        <v>3372</v>
      </c>
      <c r="B11497" s="178" t="s">
        <v>127</v>
      </c>
      <c r="C11497" s="178" t="s">
        <v>1410</v>
      </c>
      <c r="D11497" s="178" t="s">
        <v>9882</v>
      </c>
      <c r="E11497" s="179">
        <v>40296</v>
      </c>
      <c r="F11497" s="180">
        <v>0</v>
      </c>
      <c r="G11497" s="180">
        <v>436.87</v>
      </c>
      <c r="H11497" s="180">
        <v>0</v>
      </c>
      <c r="I11497" s="180">
        <f t="shared" si="358"/>
        <v>436.87</v>
      </c>
      <c r="J11497" s="177" t="str">
        <f t="shared" si="359"/>
        <v>Date &gt; 1920</v>
      </c>
    </row>
    <row r="11498" spans="1:10" x14ac:dyDescent="0.3">
      <c r="A11498" s="178" t="s">
        <v>3372</v>
      </c>
      <c r="B11498" s="178" t="s">
        <v>127</v>
      </c>
      <c r="C11498" s="178" t="s">
        <v>1410</v>
      </c>
      <c r="D11498" s="178" t="s">
        <v>9883</v>
      </c>
      <c r="E11498" s="179">
        <v>40428</v>
      </c>
      <c r="F11498" s="180">
        <v>86259</v>
      </c>
      <c r="G11498" s="180">
        <v>0</v>
      </c>
      <c r="H11498" s="180">
        <v>4540.71</v>
      </c>
      <c r="I11498" s="180">
        <f t="shared" si="358"/>
        <v>90799.71</v>
      </c>
      <c r="J11498" s="177" t="str">
        <f t="shared" si="359"/>
        <v>Date &gt; 1920</v>
      </c>
    </row>
    <row r="11499" spans="1:10" x14ac:dyDescent="0.3">
      <c r="A11499" s="178" t="s">
        <v>3372</v>
      </c>
      <c r="B11499" s="178" t="s">
        <v>127</v>
      </c>
      <c r="C11499" s="178" t="s">
        <v>1410</v>
      </c>
      <c r="D11499" s="178" t="s">
        <v>9883</v>
      </c>
      <c r="E11499" s="179">
        <v>40515</v>
      </c>
      <c r="F11499" s="180">
        <v>8550</v>
      </c>
      <c r="G11499" s="180">
        <v>0</v>
      </c>
      <c r="H11499" s="180">
        <v>892.13</v>
      </c>
      <c r="I11499" s="180">
        <f t="shared" si="358"/>
        <v>9442.1299999999992</v>
      </c>
      <c r="J11499" s="177" t="str">
        <f t="shared" si="359"/>
        <v>Date &gt; 1920</v>
      </c>
    </row>
    <row r="11500" spans="1:10" x14ac:dyDescent="0.3">
      <c r="A11500" s="178" t="s">
        <v>3372</v>
      </c>
      <c r="B11500" s="178" t="s">
        <v>127</v>
      </c>
      <c r="C11500" s="178" t="s">
        <v>1410</v>
      </c>
      <c r="D11500" s="178" t="s">
        <v>9883</v>
      </c>
      <c r="E11500" s="179">
        <v>40766</v>
      </c>
      <c r="F11500" s="180">
        <v>9999</v>
      </c>
      <c r="G11500" s="180">
        <v>0</v>
      </c>
      <c r="H11500" s="180">
        <v>83.88</v>
      </c>
      <c r="I11500" s="180">
        <f t="shared" si="358"/>
        <v>10082.879999999999</v>
      </c>
      <c r="J11500" s="177" t="str">
        <f t="shared" si="359"/>
        <v>Date &gt; 1920</v>
      </c>
    </row>
    <row r="11501" spans="1:10" x14ac:dyDescent="0.3">
      <c r="A11501" s="178" t="s">
        <v>3372</v>
      </c>
      <c r="B11501" s="178" t="s">
        <v>127</v>
      </c>
      <c r="C11501" s="178" t="s">
        <v>1410</v>
      </c>
      <c r="D11501" s="178" t="s">
        <v>9468</v>
      </c>
      <c r="E11501" s="179">
        <v>40415</v>
      </c>
      <c r="F11501" s="180">
        <v>0</v>
      </c>
      <c r="G11501" s="180">
        <v>9821.07</v>
      </c>
      <c r="H11501" s="180">
        <v>4910.46</v>
      </c>
      <c r="I11501" s="180">
        <f t="shared" si="358"/>
        <v>14731.529999999999</v>
      </c>
      <c r="J11501" s="177" t="str">
        <f t="shared" si="359"/>
        <v>Date &gt; 1920</v>
      </c>
    </row>
    <row r="11502" spans="1:10" x14ac:dyDescent="0.3">
      <c r="A11502" s="178" t="s">
        <v>3372</v>
      </c>
      <c r="B11502" s="178" t="s">
        <v>127</v>
      </c>
      <c r="C11502" s="178" t="s">
        <v>1410</v>
      </c>
      <c r="D11502" s="178" t="s">
        <v>9884</v>
      </c>
      <c r="E11502" s="179">
        <v>40598</v>
      </c>
      <c r="F11502" s="180">
        <v>0</v>
      </c>
      <c r="G11502" s="180">
        <v>29493.21</v>
      </c>
      <c r="H11502" s="180">
        <v>29493.21</v>
      </c>
      <c r="I11502" s="180">
        <f t="shared" si="358"/>
        <v>58986.42</v>
      </c>
      <c r="J11502" s="177" t="str">
        <f t="shared" si="359"/>
        <v>Date &gt; 1920</v>
      </c>
    </row>
    <row r="11503" spans="1:10" x14ac:dyDescent="0.3">
      <c r="A11503" s="178" t="s">
        <v>3372</v>
      </c>
      <c r="B11503" s="178" t="s">
        <v>127</v>
      </c>
      <c r="C11503" s="178" t="s">
        <v>1410</v>
      </c>
      <c r="D11503" s="178" t="s">
        <v>9885</v>
      </c>
      <c r="E11503" s="179">
        <v>40694</v>
      </c>
      <c r="F11503" s="180">
        <v>0</v>
      </c>
      <c r="G11503" s="180">
        <v>43817.56</v>
      </c>
      <c r="H11503" s="180">
        <v>79156.740000000005</v>
      </c>
      <c r="I11503" s="180">
        <f t="shared" si="358"/>
        <v>122974.3</v>
      </c>
      <c r="J11503" s="177" t="str">
        <f t="shared" si="359"/>
        <v>Date &gt; 1920</v>
      </c>
    </row>
    <row r="11504" spans="1:10" x14ac:dyDescent="0.3">
      <c r="A11504" s="178" t="s">
        <v>3372</v>
      </c>
      <c r="B11504" s="178" t="s">
        <v>127</v>
      </c>
      <c r="C11504" s="178" t="s">
        <v>1410</v>
      </c>
      <c r="D11504" s="178" t="s">
        <v>9885</v>
      </c>
      <c r="E11504" s="179">
        <v>40870</v>
      </c>
      <c r="F11504" s="180">
        <v>0</v>
      </c>
      <c r="G11504" s="180">
        <v>35339.18</v>
      </c>
      <c r="H11504" s="180">
        <v>0</v>
      </c>
      <c r="I11504" s="180">
        <f t="shared" si="358"/>
        <v>35339.18</v>
      </c>
      <c r="J11504" s="177" t="str">
        <f t="shared" si="359"/>
        <v>Date &gt; 1920</v>
      </c>
    </row>
    <row r="11505" spans="1:10" x14ac:dyDescent="0.3">
      <c r="A11505" s="178" t="s">
        <v>3372</v>
      </c>
      <c r="B11505" s="178" t="s">
        <v>127</v>
      </c>
      <c r="C11505" s="178" t="s">
        <v>1410</v>
      </c>
      <c r="D11505" s="178" t="s">
        <v>9886</v>
      </c>
      <c r="E11505" s="179">
        <v>41269</v>
      </c>
      <c r="F11505" s="180">
        <v>6358</v>
      </c>
      <c r="G11505" s="180">
        <v>0</v>
      </c>
      <c r="H11505" s="180">
        <v>707</v>
      </c>
      <c r="I11505" s="180">
        <f t="shared" si="358"/>
        <v>7065</v>
      </c>
      <c r="J11505" s="177" t="str">
        <f t="shared" si="359"/>
        <v>Date &gt; 1920</v>
      </c>
    </row>
    <row r="11506" spans="1:10" x14ac:dyDescent="0.3">
      <c r="A11506" s="178" t="s">
        <v>3372</v>
      </c>
      <c r="B11506" s="178" t="s">
        <v>127</v>
      </c>
      <c r="C11506" s="178" t="s">
        <v>1410</v>
      </c>
      <c r="D11506" s="178" t="s">
        <v>9886</v>
      </c>
      <c r="E11506" s="179">
        <v>41667</v>
      </c>
      <c r="F11506" s="180">
        <v>37133</v>
      </c>
      <c r="G11506" s="180">
        <v>0</v>
      </c>
      <c r="H11506" s="180">
        <v>4126.28</v>
      </c>
      <c r="I11506" s="180">
        <f t="shared" si="358"/>
        <v>41259.279999999999</v>
      </c>
      <c r="J11506" s="177" t="str">
        <f t="shared" si="359"/>
        <v>Date &gt; 1920</v>
      </c>
    </row>
    <row r="11507" spans="1:10" x14ac:dyDescent="0.3">
      <c r="A11507" s="178" t="s">
        <v>3372</v>
      </c>
      <c r="B11507" s="178" t="s">
        <v>127</v>
      </c>
      <c r="C11507" s="178" t="s">
        <v>1410</v>
      </c>
      <c r="D11507" s="178" t="s">
        <v>9887</v>
      </c>
      <c r="E11507" s="179">
        <v>41649</v>
      </c>
      <c r="F11507" s="180">
        <v>320435</v>
      </c>
      <c r="G11507" s="180">
        <v>0</v>
      </c>
      <c r="H11507" s="180">
        <v>35605.17</v>
      </c>
      <c r="I11507" s="180">
        <f t="shared" si="358"/>
        <v>356040.17</v>
      </c>
      <c r="J11507" s="177" t="str">
        <f t="shared" si="359"/>
        <v>Date &gt; 1920</v>
      </c>
    </row>
    <row r="11508" spans="1:10" x14ac:dyDescent="0.3">
      <c r="A11508" s="178" t="s">
        <v>3372</v>
      </c>
      <c r="B11508" s="178" t="s">
        <v>127</v>
      </c>
      <c r="C11508" s="178" t="s">
        <v>1410</v>
      </c>
      <c r="D11508" s="178" t="s">
        <v>9887</v>
      </c>
      <c r="E11508" s="179">
        <v>41800</v>
      </c>
      <c r="F11508" s="180">
        <v>15666</v>
      </c>
      <c r="G11508" s="180">
        <v>0</v>
      </c>
      <c r="H11508" s="180">
        <v>1740.87</v>
      </c>
      <c r="I11508" s="180">
        <f t="shared" si="358"/>
        <v>17406.87</v>
      </c>
      <c r="J11508" s="177" t="str">
        <f t="shared" si="359"/>
        <v>Date &gt; 1920</v>
      </c>
    </row>
    <row r="11509" spans="1:10" x14ac:dyDescent="0.3">
      <c r="A11509" s="178" t="s">
        <v>3372</v>
      </c>
      <c r="B11509" s="178" t="s">
        <v>127</v>
      </c>
      <c r="C11509" s="178" t="s">
        <v>1410</v>
      </c>
      <c r="D11509" s="178" t="s">
        <v>9887</v>
      </c>
      <c r="E11509" s="179">
        <v>41927</v>
      </c>
      <c r="F11509" s="180">
        <v>2843</v>
      </c>
      <c r="G11509" s="180">
        <v>0</v>
      </c>
      <c r="H11509" s="180">
        <v>316.26</v>
      </c>
      <c r="I11509" s="180">
        <f t="shared" si="358"/>
        <v>3159.26</v>
      </c>
      <c r="J11509" s="177" t="str">
        <f t="shared" si="359"/>
        <v>Date &gt; 1920</v>
      </c>
    </row>
    <row r="11510" spans="1:10" x14ac:dyDescent="0.3">
      <c r="A11510" s="178" t="s">
        <v>3372</v>
      </c>
      <c r="B11510" s="178" t="s">
        <v>127</v>
      </c>
      <c r="C11510" s="178" t="s">
        <v>1410</v>
      </c>
      <c r="D11510" s="178" t="s">
        <v>9887</v>
      </c>
      <c r="E11510" s="179">
        <v>42404</v>
      </c>
      <c r="F11510" s="180">
        <v>40391</v>
      </c>
      <c r="G11510" s="180">
        <v>0</v>
      </c>
      <c r="H11510" s="180">
        <v>4337.7</v>
      </c>
      <c r="I11510" s="180">
        <f t="shared" si="358"/>
        <v>44728.7</v>
      </c>
      <c r="J11510" s="177" t="str">
        <f t="shared" si="359"/>
        <v>Date &gt; 1920</v>
      </c>
    </row>
    <row r="11511" spans="1:10" x14ac:dyDescent="0.3">
      <c r="A11511" s="178" t="s">
        <v>3372</v>
      </c>
      <c r="B11511" s="178" t="s">
        <v>127</v>
      </c>
      <c r="C11511" s="178" t="s">
        <v>1410</v>
      </c>
      <c r="D11511" s="178" t="s">
        <v>9888</v>
      </c>
      <c r="E11511" s="179">
        <v>42074</v>
      </c>
      <c r="F11511" s="180">
        <v>15683</v>
      </c>
      <c r="G11511" s="180">
        <v>871.3</v>
      </c>
      <c r="H11511" s="180">
        <v>871.7</v>
      </c>
      <c r="I11511" s="180">
        <f t="shared" si="358"/>
        <v>17426</v>
      </c>
      <c r="J11511" s="177" t="str">
        <f t="shared" si="359"/>
        <v>Date &gt; 1920</v>
      </c>
    </row>
    <row r="11512" spans="1:10" x14ac:dyDescent="0.3">
      <c r="A11512" s="178" t="s">
        <v>3372</v>
      </c>
      <c r="B11512" s="178" t="s">
        <v>127</v>
      </c>
      <c r="C11512" s="178" t="s">
        <v>1410</v>
      </c>
      <c r="D11512" s="178" t="s">
        <v>9888</v>
      </c>
      <c r="E11512" s="179">
        <v>42443</v>
      </c>
      <c r="F11512" s="180">
        <v>3966</v>
      </c>
      <c r="G11512" s="180">
        <v>220.35</v>
      </c>
      <c r="H11512" s="180">
        <v>220.65</v>
      </c>
      <c r="I11512" s="180">
        <f t="shared" si="358"/>
        <v>4407</v>
      </c>
      <c r="J11512" s="177" t="str">
        <f t="shared" si="359"/>
        <v>Date &gt; 1920</v>
      </c>
    </row>
    <row r="11513" spans="1:10" x14ac:dyDescent="0.3">
      <c r="A11513" s="178" t="s">
        <v>3372</v>
      </c>
      <c r="B11513" s="178" t="s">
        <v>127</v>
      </c>
      <c r="C11513" s="178" t="s">
        <v>1410</v>
      </c>
      <c r="D11513" s="178" t="s">
        <v>9888</v>
      </c>
      <c r="E11513" s="179">
        <v>42880</v>
      </c>
      <c r="F11513" s="180">
        <v>9458</v>
      </c>
      <c r="G11513" s="180">
        <v>525.45000000000005</v>
      </c>
      <c r="H11513" s="180">
        <v>525.54999999999995</v>
      </c>
      <c r="I11513" s="180">
        <f t="shared" si="358"/>
        <v>10509</v>
      </c>
      <c r="J11513" s="177" t="str">
        <f t="shared" si="359"/>
        <v>Date &gt; 1920</v>
      </c>
    </row>
    <row r="11514" spans="1:10" x14ac:dyDescent="0.3">
      <c r="A11514" s="178" t="s">
        <v>3372</v>
      </c>
      <c r="B11514" s="178" t="s">
        <v>127</v>
      </c>
      <c r="C11514" s="178" t="s">
        <v>1410</v>
      </c>
      <c r="D11514" s="178" t="s">
        <v>9888</v>
      </c>
      <c r="E11514" s="179">
        <v>43018</v>
      </c>
      <c r="F11514" s="180">
        <v>2136</v>
      </c>
      <c r="G11514" s="180">
        <v>118.65</v>
      </c>
      <c r="H11514" s="180">
        <v>118.35</v>
      </c>
      <c r="I11514" s="180">
        <f t="shared" si="358"/>
        <v>2373</v>
      </c>
      <c r="J11514" s="177" t="str">
        <f t="shared" si="359"/>
        <v>Date &gt; 1920</v>
      </c>
    </row>
    <row r="11515" spans="1:10" x14ac:dyDescent="0.3">
      <c r="A11515" s="178" t="s">
        <v>3372</v>
      </c>
      <c r="B11515" s="178" t="s">
        <v>127</v>
      </c>
      <c r="C11515" s="178" t="s">
        <v>1410</v>
      </c>
      <c r="D11515" s="178" t="s">
        <v>9888</v>
      </c>
      <c r="E11515" s="179">
        <v>43182</v>
      </c>
      <c r="F11515" s="180">
        <v>1967</v>
      </c>
      <c r="G11515" s="180">
        <v>254.25</v>
      </c>
      <c r="H11515" s="180">
        <v>253.75</v>
      </c>
      <c r="I11515" s="180">
        <f t="shared" si="358"/>
        <v>2475</v>
      </c>
      <c r="J11515" s="177" t="str">
        <f t="shared" si="359"/>
        <v>Date &gt; 1920</v>
      </c>
    </row>
    <row r="11516" spans="1:10" x14ac:dyDescent="0.3">
      <c r="A11516" s="178" t="s">
        <v>3372</v>
      </c>
      <c r="B11516" s="178" t="s">
        <v>127</v>
      </c>
      <c r="C11516" s="178" t="s">
        <v>1410</v>
      </c>
      <c r="D11516" s="178" t="s">
        <v>9888</v>
      </c>
      <c r="E11516" s="179">
        <v>43602</v>
      </c>
      <c r="F11516" s="180">
        <v>2610</v>
      </c>
      <c r="G11516" s="180">
        <v>0</v>
      </c>
      <c r="H11516" s="180">
        <v>0</v>
      </c>
      <c r="I11516" s="180">
        <f t="shared" si="358"/>
        <v>2610</v>
      </c>
      <c r="J11516" s="177" t="str">
        <f t="shared" si="359"/>
        <v>Date &gt; 1920</v>
      </c>
    </row>
    <row r="11517" spans="1:10" x14ac:dyDescent="0.3">
      <c r="A11517" s="178" t="s">
        <v>3372</v>
      </c>
      <c r="B11517" s="178" t="s">
        <v>127</v>
      </c>
      <c r="C11517" s="178" t="s">
        <v>1410</v>
      </c>
      <c r="D11517" s="178" t="s">
        <v>9889</v>
      </c>
      <c r="E11517" s="179">
        <v>42466</v>
      </c>
      <c r="F11517" s="180">
        <v>159520</v>
      </c>
      <c r="G11517" s="180">
        <v>17156.11</v>
      </c>
      <c r="H11517" s="180">
        <v>11365.4</v>
      </c>
      <c r="I11517" s="180">
        <f t="shared" si="358"/>
        <v>188041.50999999998</v>
      </c>
      <c r="J11517" s="177" t="str">
        <f t="shared" si="359"/>
        <v>Date &gt; 1920</v>
      </c>
    </row>
    <row r="11518" spans="1:10" x14ac:dyDescent="0.3">
      <c r="A11518" s="178" t="s">
        <v>3372</v>
      </c>
      <c r="B11518" s="178" t="s">
        <v>127</v>
      </c>
      <c r="C11518" s="178" t="s">
        <v>1410</v>
      </c>
      <c r="D11518" s="178" t="s">
        <v>9889</v>
      </c>
      <c r="E11518" s="179">
        <v>42608</v>
      </c>
      <c r="F11518" s="180">
        <v>10343</v>
      </c>
      <c r="G11518" s="180">
        <v>4.8600000000000003</v>
      </c>
      <c r="H11518" s="180">
        <v>3.36</v>
      </c>
      <c r="I11518" s="180">
        <f t="shared" si="358"/>
        <v>10351.220000000001</v>
      </c>
      <c r="J11518" s="177" t="str">
        <f t="shared" si="359"/>
        <v>Date &gt; 1920</v>
      </c>
    </row>
    <row r="11519" spans="1:10" x14ac:dyDescent="0.3">
      <c r="A11519" s="178" t="s">
        <v>3372</v>
      </c>
      <c r="B11519" s="178" t="s">
        <v>127</v>
      </c>
      <c r="C11519" s="178" t="s">
        <v>1410</v>
      </c>
      <c r="D11519" s="178" t="s">
        <v>9890</v>
      </c>
      <c r="E11519" s="179">
        <v>43867</v>
      </c>
      <c r="F11519" s="180">
        <v>462500</v>
      </c>
      <c r="G11519" s="180">
        <v>27511.85</v>
      </c>
      <c r="H11519" s="180">
        <v>27512.32</v>
      </c>
      <c r="I11519" s="180">
        <f t="shared" si="358"/>
        <v>517524.17</v>
      </c>
      <c r="J11519" s="177" t="str">
        <f t="shared" si="359"/>
        <v>Date &gt; 1920</v>
      </c>
    </row>
    <row r="11520" spans="1:10" x14ac:dyDescent="0.3">
      <c r="A11520" s="178" t="s">
        <v>3372</v>
      </c>
      <c r="B11520" s="178" t="s">
        <v>127</v>
      </c>
      <c r="C11520" s="178" t="s">
        <v>1410</v>
      </c>
      <c r="D11520" s="178" t="s">
        <v>9891</v>
      </c>
      <c r="E11520" s="179">
        <v>43839</v>
      </c>
      <c r="F11520" s="180">
        <v>0</v>
      </c>
      <c r="G11520" s="180">
        <v>129000</v>
      </c>
      <c r="H11520" s="180">
        <v>43000</v>
      </c>
      <c r="I11520" s="180">
        <f t="shared" si="358"/>
        <v>172000</v>
      </c>
      <c r="J11520" s="177" t="str">
        <f t="shared" si="359"/>
        <v>Date &gt; 1920</v>
      </c>
    </row>
    <row r="11521" spans="1:10" x14ac:dyDescent="0.3">
      <c r="A11521" s="178" t="s">
        <v>3372</v>
      </c>
      <c r="B11521" s="178" t="s">
        <v>127</v>
      </c>
      <c r="C11521" s="178" t="s">
        <v>1410</v>
      </c>
      <c r="D11521" s="178" t="s">
        <v>9892</v>
      </c>
      <c r="E11521" s="179">
        <v>44134</v>
      </c>
      <c r="F11521" s="180">
        <v>30000</v>
      </c>
      <c r="G11521" s="180">
        <v>0</v>
      </c>
      <c r="H11521" s="180">
        <v>0</v>
      </c>
      <c r="I11521" s="180">
        <f t="shared" si="358"/>
        <v>30000</v>
      </c>
      <c r="J11521" s="177" t="str">
        <f t="shared" si="359"/>
        <v>Date &gt; 1920</v>
      </c>
    </row>
    <row r="11522" spans="1:10" x14ac:dyDescent="0.3">
      <c r="A11522" s="178" t="s">
        <v>3372</v>
      </c>
      <c r="B11522" s="178" t="s">
        <v>133</v>
      </c>
      <c r="C11522" s="178" t="s">
        <v>1378</v>
      </c>
      <c r="D11522" s="178" t="s">
        <v>9893</v>
      </c>
      <c r="E11522" s="179">
        <v>18993</v>
      </c>
      <c r="F11522" s="180">
        <v>114885.82</v>
      </c>
      <c r="G11522" s="180">
        <v>97878.57</v>
      </c>
      <c r="H11522" s="180">
        <v>18459.68</v>
      </c>
      <c r="I11522" s="180">
        <f t="shared" si="358"/>
        <v>231224.07</v>
      </c>
      <c r="J11522" s="177" t="str">
        <f t="shared" si="359"/>
        <v>Date &gt; 1920</v>
      </c>
    </row>
    <row r="11523" spans="1:10" x14ac:dyDescent="0.3">
      <c r="A11523" s="178" t="s">
        <v>3372</v>
      </c>
      <c r="B11523" s="178" t="s">
        <v>133</v>
      </c>
      <c r="C11523" s="178" t="s">
        <v>1378</v>
      </c>
      <c r="D11523" s="178" t="s">
        <v>9894</v>
      </c>
      <c r="E11523" s="179">
        <v>18337</v>
      </c>
      <c r="F11523" s="180">
        <v>1099.05</v>
      </c>
      <c r="G11523" s="180">
        <v>934.19</v>
      </c>
      <c r="H11523" s="180">
        <v>164.86</v>
      </c>
      <c r="I11523" s="180">
        <f t="shared" si="358"/>
        <v>2198.1</v>
      </c>
      <c r="J11523" s="177" t="str">
        <f t="shared" si="359"/>
        <v>Date &gt; 1920</v>
      </c>
    </row>
    <row r="11524" spans="1:10" x14ac:dyDescent="0.3">
      <c r="A11524" s="178" t="s">
        <v>3372</v>
      </c>
      <c r="B11524" s="178" t="s">
        <v>133</v>
      </c>
      <c r="C11524" s="178" t="s">
        <v>1378</v>
      </c>
      <c r="D11524" s="178" t="s">
        <v>9895</v>
      </c>
      <c r="E11524" s="179">
        <v>18152</v>
      </c>
      <c r="F11524" s="180">
        <v>3750</v>
      </c>
      <c r="G11524" s="180">
        <v>3187.5</v>
      </c>
      <c r="H11524" s="180">
        <v>562.5</v>
      </c>
      <c r="I11524" s="180">
        <f t="shared" si="358"/>
        <v>7500</v>
      </c>
      <c r="J11524" s="177" t="str">
        <f t="shared" si="359"/>
        <v>Date &gt; 1920</v>
      </c>
    </row>
    <row r="11525" spans="1:10" x14ac:dyDescent="0.3">
      <c r="A11525" s="178" t="s">
        <v>3372</v>
      </c>
      <c r="B11525" s="178" t="s">
        <v>133</v>
      </c>
      <c r="C11525" s="178" t="s">
        <v>1378</v>
      </c>
      <c r="D11525" s="178" t="s">
        <v>9896</v>
      </c>
      <c r="E11525" s="179">
        <v>19400</v>
      </c>
      <c r="F11525" s="180">
        <v>43853.71</v>
      </c>
      <c r="G11525" s="180">
        <v>28066.38</v>
      </c>
      <c r="H11525" s="180">
        <v>15787.34</v>
      </c>
      <c r="I11525" s="180">
        <f t="shared" ref="I11525:I11588" si="360">SUM(F11525:H11525)</f>
        <v>87707.43</v>
      </c>
      <c r="J11525" s="177" t="str">
        <f t="shared" ref="J11525:J11588" si="361">IF(OR(YEAR(E11525)&gt; 1920, ISBLANK(E11525)), "Date &gt; 1920", "Sketchy date")</f>
        <v>Date &gt; 1920</v>
      </c>
    </row>
    <row r="11526" spans="1:10" x14ac:dyDescent="0.3">
      <c r="A11526" s="178" t="s">
        <v>3372</v>
      </c>
      <c r="B11526" s="178" t="s">
        <v>133</v>
      </c>
      <c r="C11526" s="178" t="s">
        <v>1378</v>
      </c>
      <c r="D11526" s="178" t="s">
        <v>9897</v>
      </c>
      <c r="E11526" s="179">
        <v>19696</v>
      </c>
      <c r="F11526" s="180">
        <v>0</v>
      </c>
      <c r="G11526" s="180">
        <v>17486.62</v>
      </c>
      <c r="H11526" s="180">
        <v>8743.31</v>
      </c>
      <c r="I11526" s="180">
        <f t="shared" si="360"/>
        <v>26229.93</v>
      </c>
      <c r="J11526" s="177" t="str">
        <f t="shared" si="361"/>
        <v>Date &gt; 1920</v>
      </c>
    </row>
    <row r="11527" spans="1:10" x14ac:dyDescent="0.3">
      <c r="A11527" s="178" t="s">
        <v>3372</v>
      </c>
      <c r="B11527" s="178" t="s">
        <v>133</v>
      </c>
      <c r="C11527" s="178" t="s">
        <v>1378</v>
      </c>
      <c r="D11527" s="178" t="s">
        <v>9898</v>
      </c>
      <c r="E11527" s="179">
        <v>20991</v>
      </c>
      <c r="F11527" s="180">
        <v>0</v>
      </c>
      <c r="G11527" s="180">
        <v>3100</v>
      </c>
      <c r="H11527" s="180">
        <v>1556.17</v>
      </c>
      <c r="I11527" s="180">
        <f t="shared" si="360"/>
        <v>4656.17</v>
      </c>
      <c r="J11527" s="177" t="str">
        <f t="shared" si="361"/>
        <v>Date &gt; 1920</v>
      </c>
    </row>
    <row r="11528" spans="1:10" x14ac:dyDescent="0.3">
      <c r="A11528" s="178" t="s">
        <v>3372</v>
      </c>
      <c r="B11528" s="178" t="s">
        <v>133</v>
      </c>
      <c r="C11528" s="178" t="s">
        <v>1378</v>
      </c>
      <c r="D11528" s="178" t="s">
        <v>6400</v>
      </c>
      <c r="E11528" s="179">
        <v>21114</v>
      </c>
      <c r="F11528" s="180">
        <v>0</v>
      </c>
      <c r="G11528" s="180">
        <v>6655.55</v>
      </c>
      <c r="H11528" s="180">
        <v>3327.78</v>
      </c>
      <c r="I11528" s="180">
        <f t="shared" si="360"/>
        <v>9983.33</v>
      </c>
      <c r="J11528" s="177" t="str">
        <f t="shared" si="361"/>
        <v>Date &gt; 1920</v>
      </c>
    </row>
    <row r="11529" spans="1:10" x14ac:dyDescent="0.3">
      <c r="A11529" s="178" t="s">
        <v>3372</v>
      </c>
      <c r="B11529" s="178" t="s">
        <v>133</v>
      </c>
      <c r="C11529" s="178" t="s">
        <v>1378</v>
      </c>
      <c r="D11529" s="178" t="s">
        <v>9899</v>
      </c>
      <c r="E11529" s="179">
        <v>21443</v>
      </c>
      <c r="F11529" s="180">
        <v>0</v>
      </c>
      <c r="G11529" s="180">
        <v>500</v>
      </c>
      <c r="H11529" s="180">
        <v>265.97000000000003</v>
      </c>
      <c r="I11529" s="180">
        <f t="shared" si="360"/>
        <v>765.97</v>
      </c>
      <c r="J11529" s="177" t="str">
        <f t="shared" si="361"/>
        <v>Date &gt; 1920</v>
      </c>
    </row>
    <row r="11530" spans="1:10" x14ac:dyDescent="0.3">
      <c r="A11530" s="178" t="s">
        <v>3372</v>
      </c>
      <c r="B11530" s="178" t="s">
        <v>133</v>
      </c>
      <c r="C11530" s="178" t="s">
        <v>1378</v>
      </c>
      <c r="D11530" s="178" t="s">
        <v>8471</v>
      </c>
      <c r="E11530" s="179">
        <v>22746</v>
      </c>
      <c r="F11530" s="180">
        <v>13824.19</v>
      </c>
      <c r="G11530" s="180">
        <v>9000</v>
      </c>
      <c r="H11530" s="180">
        <v>5085.2</v>
      </c>
      <c r="I11530" s="180">
        <f t="shared" si="360"/>
        <v>27909.390000000003</v>
      </c>
      <c r="J11530" s="177" t="str">
        <f t="shared" si="361"/>
        <v>Date &gt; 1920</v>
      </c>
    </row>
    <row r="11531" spans="1:10" x14ac:dyDescent="0.3">
      <c r="A11531" s="178" t="s">
        <v>3372</v>
      </c>
      <c r="B11531" s="178" t="s">
        <v>133</v>
      </c>
      <c r="C11531" s="178" t="s">
        <v>1378</v>
      </c>
      <c r="D11531" s="178" t="s">
        <v>9900</v>
      </c>
      <c r="E11531" s="179">
        <v>23330</v>
      </c>
      <c r="F11531" s="180">
        <v>0</v>
      </c>
      <c r="G11531" s="180">
        <v>2539.2600000000002</v>
      </c>
      <c r="H11531" s="180">
        <v>1269.6300000000001</v>
      </c>
      <c r="I11531" s="180">
        <f t="shared" si="360"/>
        <v>3808.8900000000003</v>
      </c>
      <c r="J11531" s="177" t="str">
        <f t="shared" si="361"/>
        <v>Date &gt; 1920</v>
      </c>
    </row>
    <row r="11532" spans="1:10" x14ac:dyDescent="0.3">
      <c r="A11532" s="178" t="s">
        <v>3372</v>
      </c>
      <c r="B11532" s="178" t="s">
        <v>133</v>
      </c>
      <c r="C11532" s="178" t="s">
        <v>1378</v>
      </c>
      <c r="D11532" s="178" t="s">
        <v>9901</v>
      </c>
      <c r="E11532" s="179">
        <v>41765</v>
      </c>
      <c r="F11532" s="180">
        <v>0</v>
      </c>
      <c r="G11532" s="180">
        <v>31199.03</v>
      </c>
      <c r="H11532" s="180">
        <v>31199.03</v>
      </c>
      <c r="I11532" s="180">
        <f t="shared" si="360"/>
        <v>62398.06</v>
      </c>
      <c r="J11532" s="177" t="str">
        <f t="shared" si="361"/>
        <v>Date &gt; 1920</v>
      </c>
    </row>
    <row r="11533" spans="1:10" x14ac:dyDescent="0.3">
      <c r="A11533" s="178" t="s">
        <v>3372</v>
      </c>
      <c r="B11533" s="178" t="s">
        <v>133</v>
      </c>
      <c r="C11533" s="178" t="s">
        <v>1378</v>
      </c>
      <c r="D11533" s="178" t="s">
        <v>9901</v>
      </c>
      <c r="E11533" s="179">
        <v>42079</v>
      </c>
      <c r="F11533" s="180">
        <v>0</v>
      </c>
      <c r="G11533" s="180">
        <v>3899.25</v>
      </c>
      <c r="H11533" s="180">
        <v>3899.25</v>
      </c>
      <c r="I11533" s="180">
        <f t="shared" si="360"/>
        <v>7798.5</v>
      </c>
      <c r="J11533" s="177" t="str">
        <f t="shared" si="361"/>
        <v>Date &gt; 1920</v>
      </c>
    </row>
    <row r="11534" spans="1:10" x14ac:dyDescent="0.3">
      <c r="A11534" s="178" t="s">
        <v>3372</v>
      </c>
      <c r="B11534" s="178" t="s">
        <v>133</v>
      </c>
      <c r="C11534" s="178" t="s">
        <v>1378</v>
      </c>
      <c r="D11534" s="178" t="s">
        <v>9902</v>
      </c>
      <c r="E11534" s="179">
        <v>41773</v>
      </c>
      <c r="F11534" s="180">
        <v>131792</v>
      </c>
      <c r="G11534" s="180">
        <v>0</v>
      </c>
      <c r="H11534" s="180">
        <v>14838.59</v>
      </c>
      <c r="I11534" s="180">
        <f t="shared" si="360"/>
        <v>146630.59</v>
      </c>
      <c r="J11534" s="177" t="str">
        <f t="shared" si="361"/>
        <v>Date &gt; 1920</v>
      </c>
    </row>
    <row r="11535" spans="1:10" x14ac:dyDescent="0.3">
      <c r="A11535" s="178" t="s">
        <v>3372</v>
      </c>
      <c r="B11535" s="178" t="s">
        <v>133</v>
      </c>
      <c r="C11535" s="178" t="s">
        <v>1378</v>
      </c>
      <c r="D11535" s="178" t="s">
        <v>9902</v>
      </c>
      <c r="E11535" s="179">
        <v>42471</v>
      </c>
      <c r="F11535" s="180">
        <v>13235</v>
      </c>
      <c r="G11535" s="180">
        <v>0</v>
      </c>
      <c r="H11535" s="180">
        <v>1277.19</v>
      </c>
      <c r="I11535" s="180">
        <f t="shared" si="360"/>
        <v>14512.19</v>
      </c>
      <c r="J11535" s="177" t="str">
        <f t="shared" si="361"/>
        <v>Date &gt; 1920</v>
      </c>
    </row>
    <row r="11536" spans="1:10" x14ac:dyDescent="0.3">
      <c r="A11536" s="178" t="s">
        <v>3372</v>
      </c>
      <c r="B11536" s="178" t="s">
        <v>133</v>
      </c>
      <c r="C11536" s="178" t="s">
        <v>1378</v>
      </c>
      <c r="D11536" s="178" t="s">
        <v>9903</v>
      </c>
      <c r="E11536" s="179">
        <v>41767</v>
      </c>
      <c r="F11536" s="180">
        <v>0</v>
      </c>
      <c r="G11536" s="180">
        <v>66619.3</v>
      </c>
      <c r="H11536" s="180">
        <v>28551.13</v>
      </c>
      <c r="I11536" s="180">
        <f t="shared" si="360"/>
        <v>95170.430000000008</v>
      </c>
      <c r="J11536" s="177" t="str">
        <f t="shared" si="361"/>
        <v>Date &gt; 1920</v>
      </c>
    </row>
    <row r="11537" spans="1:10" x14ac:dyDescent="0.3">
      <c r="A11537" s="178" t="s">
        <v>3372</v>
      </c>
      <c r="B11537" s="178" t="s">
        <v>133</v>
      </c>
      <c r="C11537" s="178" t="s">
        <v>1378</v>
      </c>
      <c r="D11537" s="178" t="s">
        <v>9903</v>
      </c>
      <c r="E11537" s="179">
        <v>42304</v>
      </c>
      <c r="F11537" s="180">
        <v>0</v>
      </c>
      <c r="G11537" s="180">
        <v>9517.0499999999993</v>
      </c>
      <c r="H11537" s="180">
        <v>-9517.0499999999993</v>
      </c>
      <c r="I11537" s="180">
        <f t="shared" si="360"/>
        <v>0</v>
      </c>
      <c r="J11537" s="177" t="str">
        <f t="shared" si="361"/>
        <v>Date &gt; 1920</v>
      </c>
    </row>
    <row r="11538" spans="1:10" x14ac:dyDescent="0.3">
      <c r="A11538" s="178" t="s">
        <v>3372</v>
      </c>
      <c r="B11538" s="178" t="s">
        <v>133</v>
      </c>
      <c r="C11538" s="178" t="s">
        <v>1378</v>
      </c>
      <c r="D11538" s="178" t="s">
        <v>9904</v>
      </c>
      <c r="E11538" s="179">
        <v>42110</v>
      </c>
      <c r="F11538" s="180">
        <v>0</v>
      </c>
      <c r="G11538" s="180">
        <v>100168.59</v>
      </c>
      <c r="H11538" s="180">
        <v>24542.14</v>
      </c>
      <c r="I11538" s="180">
        <f t="shared" si="360"/>
        <v>124710.73</v>
      </c>
      <c r="J11538" s="177" t="str">
        <f t="shared" si="361"/>
        <v>Date &gt; 1920</v>
      </c>
    </row>
    <row r="11539" spans="1:10" x14ac:dyDescent="0.3">
      <c r="A11539" s="178" t="s">
        <v>3372</v>
      </c>
      <c r="B11539" s="178" t="s">
        <v>133</v>
      </c>
      <c r="C11539" s="178" t="s">
        <v>1378</v>
      </c>
      <c r="D11539" s="178" t="s">
        <v>9905</v>
      </c>
      <c r="E11539" s="179">
        <v>42088</v>
      </c>
      <c r="F11539" s="180">
        <v>436384</v>
      </c>
      <c r="G11539" s="180">
        <v>26567.24</v>
      </c>
      <c r="H11539" s="180">
        <v>26937.46</v>
      </c>
      <c r="I11539" s="180">
        <f t="shared" si="360"/>
        <v>489888.7</v>
      </c>
      <c r="J11539" s="177" t="str">
        <f t="shared" si="361"/>
        <v>Date &gt; 1920</v>
      </c>
    </row>
    <row r="11540" spans="1:10" x14ac:dyDescent="0.3">
      <c r="A11540" s="178" t="s">
        <v>3372</v>
      </c>
      <c r="B11540" s="178" t="s">
        <v>133</v>
      </c>
      <c r="C11540" s="178" t="s">
        <v>1378</v>
      </c>
      <c r="D11540" s="178" t="s">
        <v>9905</v>
      </c>
      <c r="E11540" s="179">
        <v>42788</v>
      </c>
      <c r="F11540" s="180">
        <v>48487</v>
      </c>
      <c r="G11540" s="180">
        <v>370.05</v>
      </c>
      <c r="H11540" s="180">
        <v>0</v>
      </c>
      <c r="I11540" s="180">
        <f t="shared" si="360"/>
        <v>48857.05</v>
      </c>
      <c r="J11540" s="177" t="str">
        <f t="shared" si="361"/>
        <v>Date &gt; 1920</v>
      </c>
    </row>
    <row r="11541" spans="1:10" x14ac:dyDescent="0.3">
      <c r="A11541" s="178" t="s">
        <v>3372</v>
      </c>
      <c r="B11541" s="178" t="s">
        <v>133</v>
      </c>
      <c r="C11541" s="178" t="s">
        <v>1378</v>
      </c>
      <c r="D11541" s="178" t="s">
        <v>9905</v>
      </c>
      <c r="E11541" s="179">
        <v>42934</v>
      </c>
      <c r="F11541" s="180">
        <v>-44418</v>
      </c>
      <c r="G11541" s="180">
        <v>-2467.62</v>
      </c>
      <c r="H11541" s="180">
        <v>0</v>
      </c>
      <c r="I11541" s="180">
        <f t="shared" si="360"/>
        <v>-46885.62</v>
      </c>
      <c r="J11541" s="177" t="str">
        <f t="shared" si="361"/>
        <v>Date &gt; 1920</v>
      </c>
    </row>
    <row r="11542" spans="1:10" x14ac:dyDescent="0.3">
      <c r="A11542" s="178" t="s">
        <v>3372</v>
      </c>
      <c r="B11542" s="178" t="s">
        <v>133</v>
      </c>
      <c r="C11542" s="178" t="s">
        <v>1378</v>
      </c>
      <c r="D11542" s="178" t="s">
        <v>9905</v>
      </c>
      <c r="E11542" s="179">
        <v>42940</v>
      </c>
      <c r="F11542" s="180">
        <v>8000</v>
      </c>
      <c r="G11542" s="180">
        <v>0</v>
      </c>
      <c r="H11542" s="180">
        <v>0</v>
      </c>
      <c r="I11542" s="180">
        <f t="shared" si="360"/>
        <v>8000</v>
      </c>
      <c r="J11542" s="177" t="str">
        <f t="shared" si="361"/>
        <v>Date &gt; 1920</v>
      </c>
    </row>
    <row r="11543" spans="1:10" x14ac:dyDescent="0.3">
      <c r="A11543" s="178" t="s">
        <v>3372</v>
      </c>
      <c r="B11543" s="178" t="s">
        <v>133</v>
      </c>
      <c r="C11543" s="178" t="s">
        <v>1378</v>
      </c>
      <c r="D11543" s="178" t="s">
        <v>9905</v>
      </c>
      <c r="E11543" s="179">
        <v>43602</v>
      </c>
      <c r="F11543" s="180">
        <v>84673</v>
      </c>
      <c r="G11543" s="180">
        <v>370.05</v>
      </c>
      <c r="H11543" s="180">
        <v>0</v>
      </c>
      <c r="I11543" s="180">
        <f t="shared" si="360"/>
        <v>85043.05</v>
      </c>
      <c r="J11543" s="177" t="str">
        <f t="shared" si="361"/>
        <v>Date &gt; 1920</v>
      </c>
    </row>
    <row r="11544" spans="1:10" x14ac:dyDescent="0.3">
      <c r="A11544" s="178" t="s">
        <v>3372</v>
      </c>
      <c r="B11544" s="178" t="s">
        <v>133</v>
      </c>
      <c r="C11544" s="178" t="s">
        <v>1378</v>
      </c>
      <c r="D11544" s="178" t="s">
        <v>9906</v>
      </c>
      <c r="E11544" s="179">
        <v>42424</v>
      </c>
      <c r="F11544" s="180">
        <v>355226</v>
      </c>
      <c r="G11544" s="180">
        <v>19734.900000000001</v>
      </c>
      <c r="H11544" s="180">
        <v>19737.02</v>
      </c>
      <c r="I11544" s="180">
        <f t="shared" si="360"/>
        <v>394697.92000000004</v>
      </c>
      <c r="J11544" s="177" t="str">
        <f t="shared" si="361"/>
        <v>Date &gt; 1920</v>
      </c>
    </row>
    <row r="11545" spans="1:10" x14ac:dyDescent="0.3">
      <c r="A11545" s="178" t="s">
        <v>3372</v>
      </c>
      <c r="B11545" s="178" t="s">
        <v>133</v>
      </c>
      <c r="C11545" s="178" t="s">
        <v>1378</v>
      </c>
      <c r="D11545" s="178" t="s">
        <v>9906</v>
      </c>
      <c r="E11545" s="179">
        <v>42803</v>
      </c>
      <c r="F11545" s="180">
        <v>20361</v>
      </c>
      <c r="G11545" s="180">
        <v>1131.1400000000001</v>
      </c>
      <c r="H11545" s="180">
        <v>1130.71</v>
      </c>
      <c r="I11545" s="180">
        <f t="shared" si="360"/>
        <v>22622.85</v>
      </c>
      <c r="J11545" s="177" t="str">
        <f t="shared" si="361"/>
        <v>Date &gt; 1920</v>
      </c>
    </row>
    <row r="11546" spans="1:10" x14ac:dyDescent="0.3">
      <c r="A11546" s="178" t="s">
        <v>3372</v>
      </c>
      <c r="B11546" s="178" t="s">
        <v>133</v>
      </c>
      <c r="C11546" s="178" t="s">
        <v>1378</v>
      </c>
      <c r="D11546" s="178" t="s">
        <v>9906</v>
      </c>
      <c r="E11546" s="179">
        <v>43602</v>
      </c>
      <c r="F11546" s="180">
        <v>10003</v>
      </c>
      <c r="G11546" s="180">
        <v>555.75</v>
      </c>
      <c r="H11546" s="180">
        <v>556.24</v>
      </c>
      <c r="I11546" s="180">
        <f t="shared" si="360"/>
        <v>11114.99</v>
      </c>
      <c r="J11546" s="177" t="str">
        <f t="shared" si="361"/>
        <v>Date &gt; 1920</v>
      </c>
    </row>
    <row r="11547" spans="1:10" x14ac:dyDescent="0.3">
      <c r="A11547" s="178" t="s">
        <v>3372</v>
      </c>
      <c r="B11547" s="178" t="s">
        <v>133</v>
      </c>
      <c r="C11547" s="178" t="s">
        <v>1378</v>
      </c>
      <c r="D11547" s="178" t="s">
        <v>9907</v>
      </c>
      <c r="E11547" s="179">
        <v>42405</v>
      </c>
      <c r="F11547" s="180">
        <v>0</v>
      </c>
      <c r="G11547" s="180">
        <v>539283.89</v>
      </c>
      <c r="H11547" s="180">
        <v>134820.97</v>
      </c>
      <c r="I11547" s="180">
        <f t="shared" si="360"/>
        <v>674104.86</v>
      </c>
      <c r="J11547" s="177" t="str">
        <f t="shared" si="361"/>
        <v>Date &gt; 1920</v>
      </c>
    </row>
    <row r="11548" spans="1:10" x14ac:dyDescent="0.3">
      <c r="A11548" s="178" t="s">
        <v>3372</v>
      </c>
      <c r="B11548" s="178" t="s">
        <v>133</v>
      </c>
      <c r="C11548" s="178" t="s">
        <v>1378</v>
      </c>
      <c r="D11548" s="178" t="s">
        <v>9908</v>
      </c>
      <c r="E11548" s="179">
        <v>42408</v>
      </c>
      <c r="F11548" s="180">
        <v>0</v>
      </c>
      <c r="G11548" s="180">
        <v>46749.599999999999</v>
      </c>
      <c r="H11548" s="180">
        <v>11687.4</v>
      </c>
      <c r="I11548" s="180">
        <f t="shared" si="360"/>
        <v>58437</v>
      </c>
      <c r="J11548" s="177" t="str">
        <f t="shared" si="361"/>
        <v>Date &gt; 1920</v>
      </c>
    </row>
    <row r="11549" spans="1:10" x14ac:dyDescent="0.3">
      <c r="A11549" s="178" t="s">
        <v>3372</v>
      </c>
      <c r="B11549" s="178" t="s">
        <v>133</v>
      </c>
      <c r="C11549" s="178" t="s">
        <v>1378</v>
      </c>
      <c r="D11549" s="178" t="s">
        <v>9909</v>
      </c>
      <c r="E11549" s="179">
        <v>43038</v>
      </c>
      <c r="F11549" s="180">
        <v>164430</v>
      </c>
      <c r="G11549" s="180">
        <v>6766.02</v>
      </c>
      <c r="H11549" s="180">
        <v>11872.88</v>
      </c>
      <c r="I11549" s="180">
        <f t="shared" si="360"/>
        <v>183068.9</v>
      </c>
      <c r="J11549" s="177" t="str">
        <f t="shared" si="361"/>
        <v>Date &gt; 1920</v>
      </c>
    </row>
    <row r="11550" spans="1:10" x14ac:dyDescent="0.3">
      <c r="A11550" s="178" t="s">
        <v>3372</v>
      </c>
      <c r="B11550" s="178" t="s">
        <v>133</v>
      </c>
      <c r="C11550" s="178" t="s">
        <v>1378</v>
      </c>
      <c r="D11550" s="178" t="s">
        <v>9909</v>
      </c>
      <c r="E11550" s="179">
        <v>43986</v>
      </c>
      <c r="F11550" s="180">
        <v>13648</v>
      </c>
      <c r="G11550" s="180">
        <v>630.33000000000004</v>
      </c>
      <c r="H11550" s="180">
        <v>518.63</v>
      </c>
      <c r="I11550" s="180">
        <f t="shared" si="360"/>
        <v>14796.96</v>
      </c>
      <c r="J11550" s="177" t="str">
        <f t="shared" si="361"/>
        <v>Date &gt; 1920</v>
      </c>
    </row>
    <row r="11551" spans="1:10" x14ac:dyDescent="0.3">
      <c r="A11551" s="178" t="s">
        <v>3372</v>
      </c>
      <c r="B11551" s="178" t="s">
        <v>133</v>
      </c>
      <c r="C11551" s="178" t="s">
        <v>1378</v>
      </c>
      <c r="D11551" s="178" t="s">
        <v>9910</v>
      </c>
      <c r="E11551" s="179">
        <v>42801</v>
      </c>
      <c r="F11551" s="180">
        <v>0</v>
      </c>
      <c r="G11551" s="180">
        <v>13769.14</v>
      </c>
      <c r="H11551" s="180">
        <v>9179.42</v>
      </c>
      <c r="I11551" s="180">
        <f t="shared" si="360"/>
        <v>22948.559999999998</v>
      </c>
      <c r="J11551" s="177" t="str">
        <f t="shared" si="361"/>
        <v>Date &gt; 1920</v>
      </c>
    </row>
    <row r="11552" spans="1:10" x14ac:dyDescent="0.3">
      <c r="A11552" s="178" t="s">
        <v>3372</v>
      </c>
      <c r="B11552" s="178" t="s">
        <v>133</v>
      </c>
      <c r="C11552" s="178" t="s">
        <v>1378</v>
      </c>
      <c r="D11552" s="178" t="s">
        <v>9910</v>
      </c>
      <c r="E11552" s="179">
        <v>43046</v>
      </c>
      <c r="F11552" s="180">
        <v>0</v>
      </c>
      <c r="G11552" s="180">
        <v>59730.86</v>
      </c>
      <c r="H11552" s="180">
        <v>18320.580000000002</v>
      </c>
      <c r="I11552" s="180">
        <f t="shared" si="360"/>
        <v>78051.44</v>
      </c>
      <c r="J11552" s="177" t="str">
        <f t="shared" si="361"/>
        <v>Date &gt; 1920</v>
      </c>
    </row>
    <row r="11553" spans="1:10" x14ac:dyDescent="0.3">
      <c r="A11553" s="178" t="s">
        <v>3372</v>
      </c>
      <c r="B11553" s="178" t="s">
        <v>133</v>
      </c>
      <c r="C11553" s="178" t="s">
        <v>1378</v>
      </c>
      <c r="D11553" s="178" t="s">
        <v>6400</v>
      </c>
      <c r="E11553" s="179">
        <v>23347</v>
      </c>
      <c r="F11553" s="180">
        <v>0</v>
      </c>
      <c r="G11553" s="180">
        <v>6965.48</v>
      </c>
      <c r="H11553" s="180">
        <v>3482.74</v>
      </c>
      <c r="I11553" s="180">
        <f t="shared" si="360"/>
        <v>10448.219999999999</v>
      </c>
      <c r="J11553" s="177" t="str">
        <f t="shared" si="361"/>
        <v>Date &gt; 1920</v>
      </c>
    </row>
    <row r="11554" spans="1:10" x14ac:dyDescent="0.3">
      <c r="A11554" s="178" t="s">
        <v>3372</v>
      </c>
      <c r="B11554" s="178" t="s">
        <v>133</v>
      </c>
      <c r="C11554" s="178" t="s">
        <v>1378</v>
      </c>
      <c r="D11554" s="178" t="s">
        <v>9911</v>
      </c>
      <c r="E11554" s="179">
        <v>43277</v>
      </c>
      <c r="F11554" s="180">
        <v>139284</v>
      </c>
      <c r="G11554" s="180">
        <v>7738.02</v>
      </c>
      <c r="H11554" s="180">
        <v>7738.47</v>
      </c>
      <c r="I11554" s="180">
        <f t="shared" si="360"/>
        <v>154760.49</v>
      </c>
      <c r="J11554" s="177" t="str">
        <f t="shared" si="361"/>
        <v>Date &gt; 1920</v>
      </c>
    </row>
    <row r="11555" spans="1:10" x14ac:dyDescent="0.3">
      <c r="A11555" s="178" t="s">
        <v>3372</v>
      </c>
      <c r="B11555" s="178" t="s">
        <v>133</v>
      </c>
      <c r="C11555" s="178" t="s">
        <v>1378</v>
      </c>
      <c r="D11555" s="178" t="s">
        <v>9911</v>
      </c>
      <c r="E11555" s="179">
        <v>43424</v>
      </c>
      <c r="F11555" s="180">
        <v>782361</v>
      </c>
      <c r="G11555" s="180">
        <v>43464.53</v>
      </c>
      <c r="H11555" s="180">
        <v>43465.01</v>
      </c>
      <c r="I11555" s="180">
        <f t="shared" si="360"/>
        <v>869290.54</v>
      </c>
      <c r="J11555" s="177" t="str">
        <f t="shared" si="361"/>
        <v>Date &gt; 1920</v>
      </c>
    </row>
    <row r="11556" spans="1:10" x14ac:dyDescent="0.3">
      <c r="A11556" s="178" t="s">
        <v>3372</v>
      </c>
      <c r="B11556" s="178" t="s">
        <v>133</v>
      </c>
      <c r="C11556" s="178" t="s">
        <v>1378</v>
      </c>
      <c r="D11556" s="178" t="s">
        <v>9911</v>
      </c>
      <c r="E11556" s="179">
        <v>43439</v>
      </c>
      <c r="F11556" s="180">
        <v>97801</v>
      </c>
      <c r="G11556" s="180">
        <v>5433.38</v>
      </c>
      <c r="H11556" s="180">
        <v>5433.22</v>
      </c>
      <c r="I11556" s="180">
        <f t="shared" si="360"/>
        <v>108667.6</v>
      </c>
      <c r="J11556" s="177" t="str">
        <f t="shared" si="361"/>
        <v>Date &gt; 1920</v>
      </c>
    </row>
    <row r="11557" spans="1:10" x14ac:dyDescent="0.3">
      <c r="A11557" s="178" t="s">
        <v>3372</v>
      </c>
      <c r="B11557" s="178" t="s">
        <v>133</v>
      </c>
      <c r="C11557" s="178" t="s">
        <v>1378</v>
      </c>
      <c r="D11557" s="178" t="s">
        <v>9911</v>
      </c>
      <c r="E11557" s="179">
        <v>43539</v>
      </c>
      <c r="F11557" s="180">
        <v>612991</v>
      </c>
      <c r="G11557" s="180">
        <v>34728.379999999997</v>
      </c>
      <c r="H11557" s="180">
        <v>34729.040000000001</v>
      </c>
      <c r="I11557" s="180">
        <f t="shared" si="360"/>
        <v>682448.42</v>
      </c>
      <c r="J11557" s="177" t="str">
        <f t="shared" si="361"/>
        <v>Date &gt; 1920</v>
      </c>
    </row>
    <row r="11558" spans="1:10" x14ac:dyDescent="0.3">
      <c r="A11558" s="178" t="s">
        <v>3372</v>
      </c>
      <c r="B11558" s="178" t="s">
        <v>133</v>
      </c>
      <c r="C11558" s="178" t="s">
        <v>1378</v>
      </c>
      <c r="D11558" s="178" t="s">
        <v>9912</v>
      </c>
      <c r="E11558" s="179">
        <v>43539</v>
      </c>
      <c r="F11558" s="180">
        <v>60937</v>
      </c>
      <c r="G11558" s="180">
        <v>29450.68</v>
      </c>
      <c r="H11558" s="180">
        <v>22191.05</v>
      </c>
      <c r="I11558" s="180">
        <f t="shared" si="360"/>
        <v>112578.73</v>
      </c>
      <c r="J11558" s="177" t="str">
        <f t="shared" si="361"/>
        <v>Date &gt; 1920</v>
      </c>
    </row>
    <row r="11559" spans="1:10" x14ac:dyDescent="0.3">
      <c r="A11559" s="178" t="s">
        <v>3372</v>
      </c>
      <c r="B11559" s="178" t="s">
        <v>133</v>
      </c>
      <c r="C11559" s="178" t="s">
        <v>1378</v>
      </c>
      <c r="D11559" s="178" t="s">
        <v>9913</v>
      </c>
      <c r="E11559" s="179">
        <v>22965</v>
      </c>
      <c r="F11559" s="180">
        <v>0</v>
      </c>
      <c r="G11559" s="180">
        <v>993.8</v>
      </c>
      <c r="H11559" s="180">
        <v>496.9</v>
      </c>
      <c r="I11559" s="180">
        <f t="shared" si="360"/>
        <v>1490.6999999999998</v>
      </c>
      <c r="J11559" s="177" t="str">
        <f t="shared" si="361"/>
        <v>Date &gt; 1920</v>
      </c>
    </row>
    <row r="11560" spans="1:10" x14ac:dyDescent="0.3">
      <c r="A11560" s="178" t="s">
        <v>3372</v>
      </c>
      <c r="B11560" s="178" t="s">
        <v>133</v>
      </c>
      <c r="C11560" s="178" t="s">
        <v>1378</v>
      </c>
      <c r="D11560" s="178" t="s">
        <v>7313</v>
      </c>
      <c r="E11560" s="179">
        <v>24538</v>
      </c>
      <c r="F11560" s="180">
        <v>0</v>
      </c>
      <c r="G11560" s="180">
        <v>19714.240000000002</v>
      </c>
      <c r="H11560" s="180">
        <v>9857.1200000000008</v>
      </c>
      <c r="I11560" s="180">
        <f t="shared" si="360"/>
        <v>29571.360000000001</v>
      </c>
      <c r="J11560" s="177" t="str">
        <f t="shared" si="361"/>
        <v>Date &gt; 1920</v>
      </c>
    </row>
    <row r="11561" spans="1:10" x14ac:dyDescent="0.3">
      <c r="A11561" s="178" t="s">
        <v>3372</v>
      </c>
      <c r="B11561" s="178" t="s">
        <v>133</v>
      </c>
      <c r="C11561" s="178" t="s">
        <v>1378</v>
      </c>
      <c r="D11561" s="178" t="s">
        <v>9914</v>
      </c>
      <c r="E11561" s="179">
        <v>25014</v>
      </c>
      <c r="F11561" s="180">
        <v>0</v>
      </c>
      <c r="G11561" s="180">
        <v>16393.13</v>
      </c>
      <c r="H11561" s="180">
        <v>49179.39</v>
      </c>
      <c r="I11561" s="180">
        <f t="shared" si="360"/>
        <v>65572.52</v>
      </c>
      <c r="J11561" s="177" t="str">
        <f t="shared" si="361"/>
        <v>Date &gt; 1920</v>
      </c>
    </row>
    <row r="11562" spans="1:10" x14ac:dyDescent="0.3">
      <c r="A11562" s="178" t="s">
        <v>3372</v>
      </c>
      <c r="B11562" s="178" t="s">
        <v>133</v>
      </c>
      <c r="C11562" s="178" t="s">
        <v>1378</v>
      </c>
      <c r="D11562" s="178" t="s">
        <v>9914</v>
      </c>
      <c r="E11562" s="179">
        <v>25035</v>
      </c>
      <c r="F11562" s="180">
        <v>0</v>
      </c>
      <c r="G11562" s="180">
        <v>6890.62</v>
      </c>
      <c r="H11562" s="180">
        <v>20671.88</v>
      </c>
      <c r="I11562" s="180">
        <f t="shared" si="360"/>
        <v>27562.5</v>
      </c>
      <c r="J11562" s="177" t="str">
        <f t="shared" si="361"/>
        <v>Date &gt; 1920</v>
      </c>
    </row>
    <row r="11563" spans="1:10" x14ac:dyDescent="0.3">
      <c r="A11563" s="178" t="s">
        <v>3372</v>
      </c>
      <c r="B11563" s="178" t="s">
        <v>133</v>
      </c>
      <c r="C11563" s="178" t="s">
        <v>1378</v>
      </c>
      <c r="D11563" s="178" t="s">
        <v>9914</v>
      </c>
      <c r="E11563" s="179">
        <v>25092</v>
      </c>
      <c r="F11563" s="180">
        <v>0</v>
      </c>
      <c r="G11563" s="180">
        <v>9300.31</v>
      </c>
      <c r="H11563" s="180">
        <v>27900.92</v>
      </c>
      <c r="I11563" s="180">
        <f t="shared" si="360"/>
        <v>37201.229999999996</v>
      </c>
      <c r="J11563" s="177" t="str">
        <f t="shared" si="361"/>
        <v>Date &gt; 1920</v>
      </c>
    </row>
    <row r="11564" spans="1:10" x14ac:dyDescent="0.3">
      <c r="A11564" s="178" t="s">
        <v>3372</v>
      </c>
      <c r="B11564" s="178" t="s">
        <v>133</v>
      </c>
      <c r="C11564" s="178" t="s">
        <v>1378</v>
      </c>
      <c r="D11564" s="178" t="s">
        <v>9914</v>
      </c>
      <c r="E11564" s="179">
        <v>25136</v>
      </c>
      <c r="F11564" s="180">
        <v>0</v>
      </c>
      <c r="G11564" s="180">
        <v>9473.6200000000008</v>
      </c>
      <c r="H11564" s="180">
        <v>28420.880000000001</v>
      </c>
      <c r="I11564" s="180">
        <f t="shared" si="360"/>
        <v>37894.5</v>
      </c>
      <c r="J11564" s="177" t="str">
        <f t="shared" si="361"/>
        <v>Date &gt; 1920</v>
      </c>
    </row>
    <row r="11565" spans="1:10" x14ac:dyDescent="0.3">
      <c r="A11565" s="178" t="s">
        <v>3372</v>
      </c>
      <c r="B11565" s="178" t="s">
        <v>133</v>
      </c>
      <c r="C11565" s="178" t="s">
        <v>1378</v>
      </c>
      <c r="D11565" s="178" t="s">
        <v>9914</v>
      </c>
      <c r="E11565" s="179">
        <v>25524</v>
      </c>
      <c r="F11565" s="180">
        <v>0</v>
      </c>
      <c r="G11565" s="180">
        <v>86002.15</v>
      </c>
      <c r="H11565" s="180">
        <v>258006.44</v>
      </c>
      <c r="I11565" s="180">
        <f t="shared" si="360"/>
        <v>344008.58999999997</v>
      </c>
      <c r="J11565" s="177" t="str">
        <f t="shared" si="361"/>
        <v>Date &gt; 1920</v>
      </c>
    </row>
    <row r="11566" spans="1:10" x14ac:dyDescent="0.3">
      <c r="A11566" s="178" t="s">
        <v>3372</v>
      </c>
      <c r="B11566" s="178" t="s">
        <v>133</v>
      </c>
      <c r="C11566" s="178" t="s">
        <v>1378</v>
      </c>
      <c r="D11566" s="178" t="s">
        <v>9914</v>
      </c>
      <c r="E11566" s="179">
        <v>25811</v>
      </c>
      <c r="F11566" s="180">
        <v>245692.79999999999</v>
      </c>
      <c r="G11566" s="180">
        <v>137955.75</v>
      </c>
      <c r="H11566" s="180">
        <v>-110422.23</v>
      </c>
      <c r="I11566" s="180">
        <f t="shared" si="360"/>
        <v>273226.32</v>
      </c>
      <c r="J11566" s="177" t="str">
        <f t="shared" si="361"/>
        <v>Date &gt; 1920</v>
      </c>
    </row>
    <row r="11567" spans="1:10" x14ac:dyDescent="0.3">
      <c r="A11567" s="178" t="s">
        <v>3372</v>
      </c>
      <c r="B11567" s="178" t="s">
        <v>133</v>
      </c>
      <c r="C11567" s="178" t="s">
        <v>1378</v>
      </c>
      <c r="D11567" s="178" t="s">
        <v>9914</v>
      </c>
      <c r="E11567" s="179">
        <v>27864</v>
      </c>
      <c r="F11567" s="180">
        <v>33480.83</v>
      </c>
      <c r="G11567" s="180">
        <v>67234.42</v>
      </c>
      <c r="H11567" s="180">
        <v>206674.36</v>
      </c>
      <c r="I11567" s="180">
        <f t="shared" si="360"/>
        <v>307389.61</v>
      </c>
      <c r="J11567" s="177" t="str">
        <f t="shared" si="361"/>
        <v>Date &gt; 1920</v>
      </c>
    </row>
    <row r="11568" spans="1:10" x14ac:dyDescent="0.3">
      <c r="A11568" s="178" t="s">
        <v>3372</v>
      </c>
      <c r="B11568" s="178" t="s">
        <v>133</v>
      </c>
      <c r="C11568" s="178" t="s">
        <v>1378</v>
      </c>
      <c r="D11568" s="178" t="s">
        <v>9915</v>
      </c>
      <c r="E11568" s="179">
        <v>26091</v>
      </c>
      <c r="F11568" s="180">
        <v>0</v>
      </c>
      <c r="G11568" s="180">
        <v>75000</v>
      </c>
      <c r="H11568" s="180">
        <v>87948.02</v>
      </c>
      <c r="I11568" s="180">
        <f t="shared" si="360"/>
        <v>162948.02000000002</v>
      </c>
      <c r="J11568" s="177" t="str">
        <f t="shared" si="361"/>
        <v>Date &gt; 1920</v>
      </c>
    </row>
    <row r="11569" spans="1:10" x14ac:dyDescent="0.3">
      <c r="A11569" s="178" t="s">
        <v>3372</v>
      </c>
      <c r="B11569" s="178" t="s">
        <v>133</v>
      </c>
      <c r="C11569" s="178" t="s">
        <v>1378</v>
      </c>
      <c r="D11569" s="178" t="s">
        <v>9916</v>
      </c>
      <c r="E11569" s="179">
        <v>27051</v>
      </c>
      <c r="F11569" s="180">
        <v>0</v>
      </c>
      <c r="G11569" s="180">
        <v>9609.94</v>
      </c>
      <c r="H11569" s="180">
        <v>11959.94</v>
      </c>
      <c r="I11569" s="180">
        <f t="shared" si="360"/>
        <v>21569.88</v>
      </c>
      <c r="J11569" s="177" t="str">
        <f t="shared" si="361"/>
        <v>Date &gt; 1920</v>
      </c>
    </row>
    <row r="11570" spans="1:10" x14ac:dyDescent="0.3">
      <c r="A11570" s="178" t="s">
        <v>3372</v>
      </c>
      <c r="B11570" s="178" t="s">
        <v>133</v>
      </c>
      <c r="C11570" s="178" t="s">
        <v>1378</v>
      </c>
      <c r="D11570" s="178" t="s">
        <v>9917</v>
      </c>
      <c r="E11570" s="179">
        <v>26687</v>
      </c>
      <c r="F11570" s="180">
        <v>0</v>
      </c>
      <c r="G11570" s="180">
        <v>4483.33</v>
      </c>
      <c r="H11570" s="180">
        <v>2241.67</v>
      </c>
      <c r="I11570" s="180">
        <f t="shared" si="360"/>
        <v>6725</v>
      </c>
      <c r="J11570" s="177" t="str">
        <f t="shared" si="361"/>
        <v>Date &gt; 1920</v>
      </c>
    </row>
    <row r="11571" spans="1:10" x14ac:dyDescent="0.3">
      <c r="A11571" s="178" t="s">
        <v>3372</v>
      </c>
      <c r="B11571" s="178" t="s">
        <v>133</v>
      </c>
      <c r="C11571" s="178" t="s">
        <v>1378</v>
      </c>
      <c r="D11571" s="178" t="s">
        <v>9918</v>
      </c>
      <c r="E11571" s="179">
        <v>28431</v>
      </c>
      <c r="F11571" s="180">
        <v>548438.64</v>
      </c>
      <c r="G11571" s="180">
        <v>453667.49</v>
      </c>
      <c r="H11571" s="180">
        <v>297645.8</v>
      </c>
      <c r="I11571" s="180">
        <f t="shared" si="360"/>
        <v>1299751.93</v>
      </c>
      <c r="J11571" s="177" t="str">
        <f t="shared" si="361"/>
        <v>Date &gt; 1920</v>
      </c>
    </row>
    <row r="11572" spans="1:10" x14ac:dyDescent="0.3">
      <c r="A11572" s="178" t="s">
        <v>3372</v>
      </c>
      <c r="B11572" s="178" t="s">
        <v>133</v>
      </c>
      <c r="C11572" s="178" t="s">
        <v>1378</v>
      </c>
      <c r="D11572" s="178" t="s">
        <v>8471</v>
      </c>
      <c r="E11572" s="179">
        <v>28087</v>
      </c>
      <c r="F11572" s="180">
        <v>63478.3</v>
      </c>
      <c r="G11572" s="180">
        <v>46915.5</v>
      </c>
      <c r="H11572" s="180">
        <v>29922.71</v>
      </c>
      <c r="I11572" s="180">
        <f t="shared" si="360"/>
        <v>140316.51</v>
      </c>
      <c r="J11572" s="177" t="str">
        <f t="shared" si="361"/>
        <v>Date &gt; 1920</v>
      </c>
    </row>
    <row r="11573" spans="1:10" x14ac:dyDescent="0.3">
      <c r="A11573" s="178" t="s">
        <v>3372</v>
      </c>
      <c r="B11573" s="178" t="s">
        <v>133</v>
      </c>
      <c r="C11573" s="178" t="s">
        <v>1378</v>
      </c>
      <c r="D11573" s="178" t="s">
        <v>6473</v>
      </c>
      <c r="E11573" s="179">
        <v>27876</v>
      </c>
      <c r="F11573" s="180">
        <v>3961.8</v>
      </c>
      <c r="G11573" s="180">
        <v>857.46</v>
      </c>
      <c r="H11573" s="180">
        <v>593.34</v>
      </c>
      <c r="I11573" s="180">
        <f t="shared" si="360"/>
        <v>5412.6</v>
      </c>
      <c r="J11573" s="177" t="str">
        <f t="shared" si="361"/>
        <v>Date &gt; 1920</v>
      </c>
    </row>
    <row r="11574" spans="1:10" x14ac:dyDescent="0.3">
      <c r="A11574" s="178" t="s">
        <v>3372</v>
      </c>
      <c r="B11574" s="178" t="s">
        <v>133</v>
      </c>
      <c r="C11574" s="178" t="s">
        <v>1378</v>
      </c>
      <c r="D11574" s="178" t="s">
        <v>7330</v>
      </c>
      <c r="E11574" s="179">
        <v>27792</v>
      </c>
      <c r="F11574" s="180">
        <v>0</v>
      </c>
      <c r="G11574" s="180">
        <v>7589.04</v>
      </c>
      <c r="H11574" s="180">
        <v>3794.52</v>
      </c>
      <c r="I11574" s="180">
        <f t="shared" si="360"/>
        <v>11383.56</v>
      </c>
      <c r="J11574" s="177" t="str">
        <f t="shared" si="361"/>
        <v>Date &gt; 1920</v>
      </c>
    </row>
    <row r="11575" spans="1:10" x14ac:dyDescent="0.3">
      <c r="A11575" s="178" t="s">
        <v>3372</v>
      </c>
      <c r="B11575" s="178" t="s">
        <v>133</v>
      </c>
      <c r="C11575" s="178" t="s">
        <v>1378</v>
      </c>
      <c r="D11575" s="178" t="s">
        <v>7330</v>
      </c>
      <c r="E11575" s="179">
        <v>27796</v>
      </c>
      <c r="F11575" s="180">
        <v>0</v>
      </c>
      <c r="G11575" s="180">
        <v>7520</v>
      </c>
      <c r="H11575" s="180">
        <v>3760</v>
      </c>
      <c r="I11575" s="180">
        <f t="shared" si="360"/>
        <v>11280</v>
      </c>
      <c r="J11575" s="177" t="str">
        <f t="shared" si="361"/>
        <v>Date &gt; 1920</v>
      </c>
    </row>
    <row r="11576" spans="1:10" x14ac:dyDescent="0.3">
      <c r="A11576" s="178" t="s">
        <v>3372</v>
      </c>
      <c r="B11576" s="178" t="s">
        <v>133</v>
      </c>
      <c r="C11576" s="178" t="s">
        <v>1378</v>
      </c>
      <c r="D11576" s="178" t="s">
        <v>7025</v>
      </c>
      <c r="E11576" s="179">
        <v>31981</v>
      </c>
      <c r="F11576" s="180">
        <v>167754</v>
      </c>
      <c r="G11576" s="180">
        <v>0</v>
      </c>
      <c r="H11576" s="180">
        <v>51972.67</v>
      </c>
      <c r="I11576" s="180">
        <f t="shared" si="360"/>
        <v>219726.66999999998</v>
      </c>
      <c r="J11576" s="177" t="str">
        <f t="shared" si="361"/>
        <v>Date &gt; 1920</v>
      </c>
    </row>
    <row r="11577" spans="1:10" x14ac:dyDescent="0.3">
      <c r="A11577" s="178" t="s">
        <v>3372</v>
      </c>
      <c r="B11577" s="178" t="s">
        <v>133</v>
      </c>
      <c r="C11577" s="178" t="s">
        <v>1378</v>
      </c>
      <c r="D11577" s="178" t="s">
        <v>6345</v>
      </c>
      <c r="E11577" s="179">
        <v>32343</v>
      </c>
      <c r="F11577" s="180">
        <v>0</v>
      </c>
      <c r="G11577" s="180">
        <v>529136.89</v>
      </c>
      <c r="H11577" s="180">
        <v>141679.66</v>
      </c>
      <c r="I11577" s="180">
        <f t="shared" si="360"/>
        <v>670816.55000000005</v>
      </c>
      <c r="J11577" s="177" t="str">
        <f t="shared" si="361"/>
        <v>Date &gt; 1920</v>
      </c>
    </row>
    <row r="11578" spans="1:10" x14ac:dyDescent="0.3">
      <c r="A11578" s="178" t="s">
        <v>3372</v>
      </c>
      <c r="B11578" s="178" t="s">
        <v>133</v>
      </c>
      <c r="C11578" s="178" t="s">
        <v>1378</v>
      </c>
      <c r="D11578" s="178" t="s">
        <v>9919</v>
      </c>
      <c r="E11578" s="179">
        <v>28604</v>
      </c>
      <c r="F11578" s="180">
        <v>0</v>
      </c>
      <c r="G11578" s="180">
        <v>4663.33</v>
      </c>
      <c r="H11578" s="180">
        <v>2331.67</v>
      </c>
      <c r="I11578" s="180">
        <f t="shared" si="360"/>
        <v>6995</v>
      </c>
      <c r="J11578" s="177" t="str">
        <f t="shared" si="361"/>
        <v>Date &gt; 1920</v>
      </c>
    </row>
    <row r="11579" spans="1:10" x14ac:dyDescent="0.3">
      <c r="A11579" s="178" t="s">
        <v>3372</v>
      </c>
      <c r="B11579" s="178" t="s">
        <v>133</v>
      </c>
      <c r="C11579" s="178" t="s">
        <v>1378</v>
      </c>
      <c r="D11579" s="178" t="s">
        <v>9920</v>
      </c>
      <c r="E11579" s="179">
        <v>32038</v>
      </c>
      <c r="F11579" s="180">
        <v>20857.169999999998</v>
      </c>
      <c r="G11579" s="180">
        <v>0</v>
      </c>
      <c r="H11579" s="180">
        <v>4325.42</v>
      </c>
      <c r="I11579" s="180">
        <f t="shared" si="360"/>
        <v>25182.589999999997</v>
      </c>
      <c r="J11579" s="177" t="str">
        <f t="shared" si="361"/>
        <v>Date &gt; 1920</v>
      </c>
    </row>
    <row r="11580" spans="1:10" x14ac:dyDescent="0.3">
      <c r="A11580" s="178" t="s">
        <v>3372</v>
      </c>
      <c r="B11580" s="178" t="s">
        <v>133</v>
      </c>
      <c r="C11580" s="178" t="s">
        <v>1378</v>
      </c>
      <c r="D11580" s="178" t="s">
        <v>7330</v>
      </c>
      <c r="E11580" s="179">
        <v>30265</v>
      </c>
      <c r="F11580" s="180">
        <v>0</v>
      </c>
      <c r="G11580" s="180">
        <v>15435.33</v>
      </c>
      <c r="H11580" s="180">
        <v>7717.67</v>
      </c>
      <c r="I11580" s="180">
        <f t="shared" si="360"/>
        <v>23153</v>
      </c>
      <c r="J11580" s="177" t="str">
        <f t="shared" si="361"/>
        <v>Date &gt; 1920</v>
      </c>
    </row>
    <row r="11581" spans="1:10" x14ac:dyDescent="0.3">
      <c r="A11581" s="178" t="s">
        <v>3372</v>
      </c>
      <c r="B11581" s="178" t="s">
        <v>133</v>
      </c>
      <c r="C11581" s="178" t="s">
        <v>1378</v>
      </c>
      <c r="D11581" s="178" t="s">
        <v>8606</v>
      </c>
      <c r="E11581" s="179">
        <v>31463</v>
      </c>
      <c r="F11581" s="180">
        <v>528000</v>
      </c>
      <c r="G11581" s="180">
        <v>60000</v>
      </c>
      <c r="H11581" s="180">
        <v>140877.95000000001</v>
      </c>
      <c r="I11581" s="180">
        <f t="shared" si="360"/>
        <v>728877.95</v>
      </c>
      <c r="J11581" s="177" t="str">
        <f t="shared" si="361"/>
        <v>Date &gt; 1920</v>
      </c>
    </row>
    <row r="11582" spans="1:10" x14ac:dyDescent="0.3">
      <c r="A11582" s="178" t="s">
        <v>3372</v>
      </c>
      <c r="B11582" s="178" t="s">
        <v>133</v>
      </c>
      <c r="C11582" s="178" t="s">
        <v>1378</v>
      </c>
      <c r="D11582" s="178" t="s">
        <v>9921</v>
      </c>
      <c r="E11582" s="179">
        <v>30235</v>
      </c>
      <c r="F11582" s="180">
        <v>0</v>
      </c>
      <c r="G11582" s="180">
        <v>9479.33</v>
      </c>
      <c r="H11582" s="180">
        <v>4739.67</v>
      </c>
      <c r="I11582" s="180">
        <f t="shared" si="360"/>
        <v>14219</v>
      </c>
      <c r="J11582" s="177" t="str">
        <f t="shared" si="361"/>
        <v>Date &gt; 1920</v>
      </c>
    </row>
    <row r="11583" spans="1:10" x14ac:dyDescent="0.3">
      <c r="A11583" s="178" t="s">
        <v>3372</v>
      </c>
      <c r="B11583" s="178" t="s">
        <v>133</v>
      </c>
      <c r="C11583" s="178" t="s">
        <v>1378</v>
      </c>
      <c r="D11583" s="178" t="s">
        <v>9922</v>
      </c>
      <c r="E11583" s="179">
        <v>30671</v>
      </c>
      <c r="F11583" s="180">
        <v>337500</v>
      </c>
      <c r="G11583" s="180">
        <v>45677.48</v>
      </c>
      <c r="H11583" s="180">
        <v>52070.73</v>
      </c>
      <c r="I11583" s="180">
        <f t="shared" si="360"/>
        <v>435248.20999999996</v>
      </c>
      <c r="J11583" s="177" t="str">
        <f t="shared" si="361"/>
        <v>Date &gt; 1920</v>
      </c>
    </row>
    <row r="11584" spans="1:10" x14ac:dyDescent="0.3">
      <c r="A11584" s="178" t="s">
        <v>3372</v>
      </c>
      <c r="B11584" s="178" t="s">
        <v>133</v>
      </c>
      <c r="C11584" s="178" t="s">
        <v>1378</v>
      </c>
      <c r="D11584" s="178" t="s">
        <v>9922</v>
      </c>
      <c r="E11584" s="179">
        <v>32020</v>
      </c>
      <c r="F11584" s="180">
        <v>37500</v>
      </c>
      <c r="G11584" s="180">
        <v>25559.360000000001</v>
      </c>
      <c r="H11584" s="180">
        <v>3002.74</v>
      </c>
      <c r="I11584" s="180">
        <f t="shared" si="360"/>
        <v>66062.100000000006</v>
      </c>
      <c r="J11584" s="177" t="str">
        <f t="shared" si="361"/>
        <v>Date &gt; 1920</v>
      </c>
    </row>
    <row r="11585" spans="1:10" x14ac:dyDescent="0.3">
      <c r="A11585" s="178" t="s">
        <v>3372</v>
      </c>
      <c r="B11585" s="178" t="s">
        <v>133</v>
      </c>
      <c r="C11585" s="178" t="s">
        <v>1378</v>
      </c>
      <c r="D11585" s="178" t="s">
        <v>9922</v>
      </c>
      <c r="E11585" s="179">
        <v>32342</v>
      </c>
      <c r="F11585" s="180">
        <v>37500</v>
      </c>
      <c r="G11585" s="180">
        <v>14373.82</v>
      </c>
      <c r="H11585" s="180">
        <v>272.16000000000003</v>
      </c>
      <c r="I11585" s="180">
        <f t="shared" si="360"/>
        <v>52145.98</v>
      </c>
      <c r="J11585" s="177" t="str">
        <f t="shared" si="361"/>
        <v>Date &gt; 1920</v>
      </c>
    </row>
    <row r="11586" spans="1:10" x14ac:dyDescent="0.3">
      <c r="A11586" s="178" t="s">
        <v>3372</v>
      </c>
      <c r="B11586" s="178" t="s">
        <v>133</v>
      </c>
      <c r="C11586" s="178" t="s">
        <v>1378</v>
      </c>
      <c r="D11586" s="178" t="s">
        <v>9923</v>
      </c>
      <c r="E11586" s="179">
        <v>32038</v>
      </c>
      <c r="F11586" s="180">
        <v>10939.5</v>
      </c>
      <c r="G11586" s="180">
        <v>3170.3</v>
      </c>
      <c r="H11586" s="180">
        <v>1567.75</v>
      </c>
      <c r="I11586" s="180">
        <f t="shared" si="360"/>
        <v>15677.55</v>
      </c>
      <c r="J11586" s="177" t="str">
        <f t="shared" si="361"/>
        <v>Date &gt; 1920</v>
      </c>
    </row>
    <row r="11587" spans="1:10" x14ac:dyDescent="0.3">
      <c r="A11587" s="178" t="s">
        <v>3372</v>
      </c>
      <c r="B11587" s="178" t="s">
        <v>133</v>
      </c>
      <c r="C11587" s="178" t="s">
        <v>1378</v>
      </c>
      <c r="D11587" s="178" t="s">
        <v>9924</v>
      </c>
      <c r="E11587" s="179">
        <v>30572</v>
      </c>
      <c r="F11587" s="180">
        <v>0</v>
      </c>
      <c r="G11587" s="180">
        <v>2862</v>
      </c>
      <c r="H11587" s="180">
        <v>1431</v>
      </c>
      <c r="I11587" s="180">
        <f t="shared" si="360"/>
        <v>4293</v>
      </c>
      <c r="J11587" s="177" t="str">
        <f t="shared" si="361"/>
        <v>Date &gt; 1920</v>
      </c>
    </row>
    <row r="11588" spans="1:10" x14ac:dyDescent="0.3">
      <c r="A11588" s="178" t="s">
        <v>3372</v>
      </c>
      <c r="B11588" s="178" t="s">
        <v>133</v>
      </c>
      <c r="C11588" s="178" t="s">
        <v>1378</v>
      </c>
      <c r="D11588" s="178" t="s">
        <v>9925</v>
      </c>
      <c r="E11588" s="179">
        <v>30915</v>
      </c>
      <c r="F11588" s="180">
        <v>132564.6</v>
      </c>
      <c r="G11588" s="180">
        <v>0</v>
      </c>
      <c r="H11588" s="180">
        <v>14729.4</v>
      </c>
      <c r="I11588" s="180">
        <f t="shared" si="360"/>
        <v>147294</v>
      </c>
      <c r="J11588" s="177" t="str">
        <f t="shared" si="361"/>
        <v>Date &gt; 1920</v>
      </c>
    </row>
    <row r="11589" spans="1:10" x14ac:dyDescent="0.3">
      <c r="A11589" s="178" t="s">
        <v>3372</v>
      </c>
      <c r="B11589" s="178" t="s">
        <v>133</v>
      </c>
      <c r="C11589" s="178" t="s">
        <v>1378</v>
      </c>
      <c r="D11589" s="178" t="s">
        <v>9926</v>
      </c>
      <c r="E11589" s="179">
        <v>32000</v>
      </c>
      <c r="F11589" s="180">
        <v>0</v>
      </c>
      <c r="G11589" s="180">
        <v>23241.85</v>
      </c>
      <c r="H11589" s="180">
        <v>11620.93</v>
      </c>
      <c r="I11589" s="180">
        <f t="shared" ref="I11589:I11652" si="362">SUM(F11589:H11589)</f>
        <v>34862.78</v>
      </c>
      <c r="J11589" s="177" t="str">
        <f t="shared" ref="J11589:J11652" si="363">IF(OR(YEAR(E11589)&gt; 1920, ISBLANK(E11589)), "Date &gt; 1920", "Sketchy date")</f>
        <v>Date &gt; 1920</v>
      </c>
    </row>
    <row r="11590" spans="1:10" x14ac:dyDescent="0.3">
      <c r="A11590" s="178" t="s">
        <v>3372</v>
      </c>
      <c r="B11590" s="178" t="s">
        <v>133</v>
      </c>
      <c r="C11590" s="178" t="s">
        <v>1378</v>
      </c>
      <c r="D11590" s="178" t="s">
        <v>8566</v>
      </c>
      <c r="E11590" s="179">
        <v>32000</v>
      </c>
      <c r="F11590" s="180">
        <v>0</v>
      </c>
      <c r="G11590" s="180">
        <v>38645.519999999997</v>
      </c>
      <c r="H11590" s="180">
        <v>25483.73</v>
      </c>
      <c r="I11590" s="180">
        <f t="shared" si="362"/>
        <v>64129.25</v>
      </c>
      <c r="J11590" s="177" t="str">
        <f t="shared" si="363"/>
        <v>Date &gt; 1920</v>
      </c>
    </row>
    <row r="11591" spans="1:10" x14ac:dyDescent="0.3">
      <c r="A11591" s="178" t="s">
        <v>3372</v>
      </c>
      <c r="B11591" s="178" t="s">
        <v>133</v>
      </c>
      <c r="C11591" s="178" t="s">
        <v>1378</v>
      </c>
      <c r="D11591" s="178" t="s">
        <v>9927</v>
      </c>
      <c r="E11591" s="179">
        <v>32706</v>
      </c>
      <c r="F11591" s="180">
        <v>228571.34</v>
      </c>
      <c r="G11591" s="180">
        <v>67453.070000000007</v>
      </c>
      <c r="H11591" s="180">
        <v>60567.16</v>
      </c>
      <c r="I11591" s="180">
        <f t="shared" si="362"/>
        <v>356591.57000000007</v>
      </c>
      <c r="J11591" s="177" t="str">
        <f t="shared" si="363"/>
        <v>Date &gt; 1920</v>
      </c>
    </row>
    <row r="11592" spans="1:10" x14ac:dyDescent="0.3">
      <c r="A11592" s="178" t="s">
        <v>3372</v>
      </c>
      <c r="B11592" s="178" t="s">
        <v>133</v>
      </c>
      <c r="C11592" s="178" t="s">
        <v>1378</v>
      </c>
      <c r="D11592" s="178" t="s">
        <v>9927</v>
      </c>
      <c r="E11592" s="179">
        <v>32771</v>
      </c>
      <c r="F11592" s="180">
        <v>83244.69</v>
      </c>
      <c r="G11592" s="180">
        <v>31617.43</v>
      </c>
      <c r="H11592" s="180">
        <v>35307.360000000001</v>
      </c>
      <c r="I11592" s="180">
        <f t="shared" si="362"/>
        <v>150169.47999999998</v>
      </c>
      <c r="J11592" s="177" t="str">
        <f t="shared" si="363"/>
        <v>Date &gt; 1920</v>
      </c>
    </row>
    <row r="11593" spans="1:10" x14ac:dyDescent="0.3">
      <c r="A11593" s="178" t="s">
        <v>3372</v>
      </c>
      <c r="B11593" s="178" t="s">
        <v>133</v>
      </c>
      <c r="C11593" s="178" t="s">
        <v>1378</v>
      </c>
      <c r="D11593" s="178" t="s">
        <v>9927</v>
      </c>
      <c r="E11593" s="179">
        <v>32811</v>
      </c>
      <c r="F11593" s="180">
        <v>104682.63</v>
      </c>
      <c r="G11593" s="180">
        <v>6955.24</v>
      </c>
      <c r="H11593" s="180">
        <v>17092.03</v>
      </c>
      <c r="I11593" s="180">
        <f t="shared" si="362"/>
        <v>128729.90000000001</v>
      </c>
      <c r="J11593" s="177" t="str">
        <f t="shared" si="363"/>
        <v>Date &gt; 1920</v>
      </c>
    </row>
    <row r="11594" spans="1:10" x14ac:dyDescent="0.3">
      <c r="A11594" s="178" t="s">
        <v>3372</v>
      </c>
      <c r="B11594" s="178" t="s">
        <v>133</v>
      </c>
      <c r="C11594" s="178" t="s">
        <v>1378</v>
      </c>
      <c r="D11594" s="178" t="s">
        <v>9927</v>
      </c>
      <c r="E11594" s="179">
        <v>33946</v>
      </c>
      <c r="F11594" s="180">
        <v>27715.34</v>
      </c>
      <c r="G11594" s="180">
        <v>-27715.34</v>
      </c>
      <c r="H11594" s="180">
        <v>3446.63</v>
      </c>
      <c r="I11594" s="180">
        <f t="shared" si="362"/>
        <v>3446.63</v>
      </c>
      <c r="J11594" s="177" t="str">
        <f t="shared" si="363"/>
        <v>Date &gt; 1920</v>
      </c>
    </row>
    <row r="11595" spans="1:10" x14ac:dyDescent="0.3">
      <c r="A11595" s="178" t="s">
        <v>3372</v>
      </c>
      <c r="B11595" s="178" t="s">
        <v>133</v>
      </c>
      <c r="C11595" s="178" t="s">
        <v>1378</v>
      </c>
      <c r="D11595" s="178" t="s">
        <v>9927</v>
      </c>
      <c r="E11595" s="179">
        <v>34052</v>
      </c>
      <c r="F11595" s="180">
        <v>0</v>
      </c>
      <c r="G11595" s="180">
        <v>-7835.9</v>
      </c>
      <c r="H11595" s="180">
        <v>-2742.57</v>
      </c>
      <c r="I11595" s="180">
        <f t="shared" si="362"/>
        <v>-10578.47</v>
      </c>
      <c r="J11595" s="177" t="str">
        <f t="shared" si="363"/>
        <v>Date &gt; 1920</v>
      </c>
    </row>
    <row r="11596" spans="1:10" x14ac:dyDescent="0.3">
      <c r="A11596" s="178" t="s">
        <v>3372</v>
      </c>
      <c r="B11596" s="178" t="s">
        <v>133</v>
      </c>
      <c r="C11596" s="178" t="s">
        <v>1378</v>
      </c>
      <c r="D11596" s="178" t="s">
        <v>9927</v>
      </c>
      <c r="E11596" s="179">
        <v>34052</v>
      </c>
      <c r="F11596" s="180">
        <v>44421.4</v>
      </c>
      <c r="G11596" s="180">
        <v>0</v>
      </c>
      <c r="H11596" s="180">
        <v>0</v>
      </c>
      <c r="I11596" s="180">
        <f t="shared" si="362"/>
        <v>44421.4</v>
      </c>
      <c r="J11596" s="177" t="str">
        <f t="shared" si="363"/>
        <v>Date &gt; 1920</v>
      </c>
    </row>
    <row r="11597" spans="1:10" x14ac:dyDescent="0.3">
      <c r="A11597" s="178" t="s">
        <v>3372</v>
      </c>
      <c r="B11597" s="178" t="s">
        <v>133</v>
      </c>
      <c r="C11597" s="178" t="s">
        <v>1378</v>
      </c>
      <c r="D11597" s="178" t="s">
        <v>9928</v>
      </c>
      <c r="E11597" s="179">
        <v>34164</v>
      </c>
      <c r="F11597" s="180">
        <v>0</v>
      </c>
      <c r="G11597" s="180">
        <v>22973.18</v>
      </c>
      <c r="H11597" s="180">
        <v>0</v>
      </c>
      <c r="I11597" s="180">
        <f t="shared" si="362"/>
        <v>22973.18</v>
      </c>
      <c r="J11597" s="177" t="str">
        <f t="shared" si="363"/>
        <v>Date &gt; 1920</v>
      </c>
    </row>
    <row r="11598" spans="1:10" x14ac:dyDescent="0.3">
      <c r="A11598" s="178" t="s">
        <v>3372</v>
      </c>
      <c r="B11598" s="178" t="s">
        <v>133</v>
      </c>
      <c r="C11598" s="178" t="s">
        <v>1378</v>
      </c>
      <c r="D11598" s="178" t="s">
        <v>9928</v>
      </c>
      <c r="E11598" s="179">
        <v>34164</v>
      </c>
      <c r="F11598" s="180">
        <v>0</v>
      </c>
      <c r="G11598" s="180">
        <v>3026.82</v>
      </c>
      <c r="H11598" s="180">
        <v>0</v>
      </c>
      <c r="I11598" s="180">
        <f t="shared" si="362"/>
        <v>3026.82</v>
      </c>
      <c r="J11598" s="177" t="str">
        <f t="shared" si="363"/>
        <v>Date &gt; 1920</v>
      </c>
    </row>
    <row r="11599" spans="1:10" x14ac:dyDescent="0.3">
      <c r="A11599" s="178" t="s">
        <v>3372</v>
      </c>
      <c r="B11599" s="178" t="s">
        <v>133</v>
      </c>
      <c r="C11599" s="178" t="s">
        <v>1378</v>
      </c>
      <c r="D11599" s="178" t="s">
        <v>9928</v>
      </c>
      <c r="E11599" s="179">
        <v>34164</v>
      </c>
      <c r="F11599" s="180">
        <v>0</v>
      </c>
      <c r="G11599" s="180">
        <v>33559.49</v>
      </c>
      <c r="H11599" s="180">
        <v>0</v>
      </c>
      <c r="I11599" s="180">
        <f t="shared" si="362"/>
        <v>33559.49</v>
      </c>
      <c r="J11599" s="177" t="str">
        <f t="shared" si="363"/>
        <v>Date &gt; 1920</v>
      </c>
    </row>
    <row r="11600" spans="1:10" x14ac:dyDescent="0.3">
      <c r="A11600" s="178" t="s">
        <v>3372</v>
      </c>
      <c r="B11600" s="178" t="s">
        <v>133</v>
      </c>
      <c r="C11600" s="178" t="s">
        <v>1378</v>
      </c>
      <c r="D11600" s="178" t="s">
        <v>9928</v>
      </c>
      <c r="E11600" s="179">
        <v>34246</v>
      </c>
      <c r="F11600" s="180">
        <v>0</v>
      </c>
      <c r="G11600" s="180">
        <v>33162.980000000003</v>
      </c>
      <c r="H11600" s="180">
        <v>0</v>
      </c>
      <c r="I11600" s="180">
        <f t="shared" si="362"/>
        <v>33162.980000000003</v>
      </c>
      <c r="J11600" s="177" t="str">
        <f t="shared" si="363"/>
        <v>Date &gt; 1920</v>
      </c>
    </row>
    <row r="11601" spans="1:10" x14ac:dyDescent="0.3">
      <c r="A11601" s="178" t="s">
        <v>3372</v>
      </c>
      <c r="B11601" s="178" t="s">
        <v>133</v>
      </c>
      <c r="C11601" s="178" t="s">
        <v>1378</v>
      </c>
      <c r="D11601" s="178" t="s">
        <v>9928</v>
      </c>
      <c r="E11601" s="179">
        <v>34296</v>
      </c>
      <c r="F11601" s="180">
        <v>0</v>
      </c>
      <c r="G11601" s="180">
        <v>39883.94</v>
      </c>
      <c r="H11601" s="180">
        <v>0</v>
      </c>
      <c r="I11601" s="180">
        <f t="shared" si="362"/>
        <v>39883.94</v>
      </c>
      <c r="J11601" s="177" t="str">
        <f t="shared" si="363"/>
        <v>Date &gt; 1920</v>
      </c>
    </row>
    <row r="11602" spans="1:10" x14ac:dyDescent="0.3">
      <c r="A11602" s="178" t="s">
        <v>3372</v>
      </c>
      <c r="B11602" s="178" t="s">
        <v>133</v>
      </c>
      <c r="C11602" s="178" t="s">
        <v>1378</v>
      </c>
      <c r="D11602" s="178" t="s">
        <v>9928</v>
      </c>
      <c r="E11602" s="179">
        <v>34338</v>
      </c>
      <c r="F11602" s="180">
        <v>0</v>
      </c>
      <c r="G11602" s="180">
        <v>21833.09</v>
      </c>
      <c r="H11602" s="180">
        <v>0</v>
      </c>
      <c r="I11602" s="180">
        <f t="shared" si="362"/>
        <v>21833.09</v>
      </c>
      <c r="J11602" s="177" t="str">
        <f t="shared" si="363"/>
        <v>Date &gt; 1920</v>
      </c>
    </row>
    <row r="11603" spans="1:10" x14ac:dyDescent="0.3">
      <c r="A11603" s="178" t="s">
        <v>3372</v>
      </c>
      <c r="B11603" s="178" t="s">
        <v>133</v>
      </c>
      <c r="C11603" s="178" t="s">
        <v>1378</v>
      </c>
      <c r="D11603" s="178" t="s">
        <v>9928</v>
      </c>
      <c r="E11603" s="179">
        <v>34367</v>
      </c>
      <c r="F11603" s="180">
        <v>0</v>
      </c>
      <c r="G11603" s="180">
        <v>10945.89</v>
      </c>
      <c r="H11603" s="180">
        <v>0</v>
      </c>
      <c r="I11603" s="180">
        <f t="shared" si="362"/>
        <v>10945.89</v>
      </c>
      <c r="J11603" s="177" t="str">
        <f t="shared" si="363"/>
        <v>Date &gt; 1920</v>
      </c>
    </row>
    <row r="11604" spans="1:10" x14ac:dyDescent="0.3">
      <c r="A11604" s="178" t="s">
        <v>3372</v>
      </c>
      <c r="B11604" s="178" t="s">
        <v>133</v>
      </c>
      <c r="C11604" s="178" t="s">
        <v>1378</v>
      </c>
      <c r="D11604" s="178" t="s">
        <v>9929</v>
      </c>
      <c r="E11604" s="179">
        <v>34338</v>
      </c>
      <c r="F11604" s="180">
        <v>0</v>
      </c>
      <c r="G11604" s="180">
        <v>12333.33</v>
      </c>
      <c r="H11604" s="180">
        <v>6166.67</v>
      </c>
      <c r="I11604" s="180">
        <f t="shared" si="362"/>
        <v>18500</v>
      </c>
      <c r="J11604" s="177" t="str">
        <f t="shared" si="363"/>
        <v>Date &gt; 1920</v>
      </c>
    </row>
    <row r="11605" spans="1:10" x14ac:dyDescent="0.3">
      <c r="A11605" s="178" t="s">
        <v>3372</v>
      </c>
      <c r="B11605" s="178" t="s">
        <v>133</v>
      </c>
      <c r="C11605" s="178" t="s">
        <v>1378</v>
      </c>
      <c r="D11605" s="178" t="s">
        <v>9930</v>
      </c>
      <c r="E11605" s="179">
        <v>33417</v>
      </c>
      <c r="F11605" s="180">
        <v>2041</v>
      </c>
      <c r="G11605" s="180">
        <v>4371.42</v>
      </c>
      <c r="H11605" s="180">
        <v>1246.5</v>
      </c>
      <c r="I11605" s="180">
        <f t="shared" si="362"/>
        <v>7658.92</v>
      </c>
      <c r="J11605" s="177" t="str">
        <f t="shared" si="363"/>
        <v>Date &gt; 1920</v>
      </c>
    </row>
    <row r="11606" spans="1:10" x14ac:dyDescent="0.3">
      <c r="A11606" s="178" t="s">
        <v>3372</v>
      </c>
      <c r="B11606" s="178" t="s">
        <v>133</v>
      </c>
      <c r="C11606" s="178" t="s">
        <v>1378</v>
      </c>
      <c r="D11606" s="178" t="s">
        <v>9930</v>
      </c>
      <c r="E11606" s="179">
        <v>33436</v>
      </c>
      <c r="F11606" s="180">
        <v>80743.31</v>
      </c>
      <c r="G11606" s="180">
        <v>172280.53</v>
      </c>
      <c r="H11606" s="180">
        <v>18600.43</v>
      </c>
      <c r="I11606" s="180">
        <f t="shared" si="362"/>
        <v>271624.27</v>
      </c>
      <c r="J11606" s="177" t="str">
        <f t="shared" si="363"/>
        <v>Date &gt; 1920</v>
      </c>
    </row>
    <row r="11607" spans="1:10" x14ac:dyDescent="0.3">
      <c r="A11607" s="178" t="s">
        <v>3372</v>
      </c>
      <c r="B11607" s="178" t="s">
        <v>133</v>
      </c>
      <c r="C11607" s="178" t="s">
        <v>1378</v>
      </c>
      <c r="D11607" s="178" t="s">
        <v>9930</v>
      </c>
      <c r="E11607" s="179">
        <v>33477</v>
      </c>
      <c r="F11607" s="180">
        <v>70484.06</v>
      </c>
      <c r="G11607" s="180">
        <v>279868.96999999997</v>
      </c>
      <c r="H11607" s="180">
        <v>80364.89</v>
      </c>
      <c r="I11607" s="180">
        <f t="shared" si="362"/>
        <v>430717.92</v>
      </c>
      <c r="J11607" s="177" t="str">
        <f t="shared" si="363"/>
        <v>Date &gt; 1920</v>
      </c>
    </row>
    <row r="11608" spans="1:10" x14ac:dyDescent="0.3">
      <c r="A11608" s="178" t="s">
        <v>3372</v>
      </c>
      <c r="B11608" s="178" t="s">
        <v>133</v>
      </c>
      <c r="C11608" s="178" t="s">
        <v>1378</v>
      </c>
      <c r="D11608" s="178" t="s">
        <v>9930</v>
      </c>
      <c r="E11608" s="179">
        <v>33493</v>
      </c>
      <c r="F11608" s="180">
        <v>251464.73</v>
      </c>
      <c r="G11608" s="180">
        <v>240030.95</v>
      </c>
      <c r="H11608" s="180">
        <v>89306.32</v>
      </c>
      <c r="I11608" s="180">
        <f t="shared" si="362"/>
        <v>580802</v>
      </c>
      <c r="J11608" s="177" t="str">
        <f t="shared" si="363"/>
        <v>Date &gt; 1920</v>
      </c>
    </row>
    <row r="11609" spans="1:10" x14ac:dyDescent="0.3">
      <c r="A11609" s="178" t="s">
        <v>3372</v>
      </c>
      <c r="B11609" s="178" t="s">
        <v>133</v>
      </c>
      <c r="C11609" s="178" t="s">
        <v>1378</v>
      </c>
      <c r="D11609" s="178" t="s">
        <v>9930</v>
      </c>
      <c r="E11609" s="179">
        <v>33521</v>
      </c>
      <c r="F11609" s="180">
        <v>16922.72</v>
      </c>
      <c r="G11609" s="180">
        <v>143948.13</v>
      </c>
      <c r="H11609" s="180">
        <v>52341.42</v>
      </c>
      <c r="I11609" s="180">
        <f t="shared" si="362"/>
        <v>213212.27000000002</v>
      </c>
      <c r="J11609" s="177" t="str">
        <f t="shared" si="363"/>
        <v>Date &gt; 1920</v>
      </c>
    </row>
    <row r="11610" spans="1:10" x14ac:dyDescent="0.3">
      <c r="A11610" s="178" t="s">
        <v>3372</v>
      </c>
      <c r="B11610" s="178" t="s">
        <v>133</v>
      </c>
      <c r="C11610" s="178" t="s">
        <v>1378</v>
      </c>
      <c r="D11610" s="178" t="s">
        <v>9930</v>
      </c>
      <c r="E11610" s="179">
        <v>34010</v>
      </c>
      <c r="F11610" s="180">
        <v>165950.49</v>
      </c>
      <c r="G11610" s="180">
        <v>-54278.37</v>
      </c>
      <c r="H11610" s="180">
        <v>-394.39</v>
      </c>
      <c r="I11610" s="180">
        <f t="shared" si="362"/>
        <v>111277.73</v>
      </c>
      <c r="J11610" s="177" t="str">
        <f t="shared" si="363"/>
        <v>Date &gt; 1920</v>
      </c>
    </row>
    <row r="11611" spans="1:10" x14ac:dyDescent="0.3">
      <c r="A11611" s="178" t="s">
        <v>3372</v>
      </c>
      <c r="B11611" s="178" t="s">
        <v>133</v>
      </c>
      <c r="C11611" s="178" t="s">
        <v>1378</v>
      </c>
      <c r="D11611" s="178" t="s">
        <v>9930</v>
      </c>
      <c r="E11611" s="179">
        <v>34844</v>
      </c>
      <c r="F11611" s="180">
        <v>35855.519999999997</v>
      </c>
      <c r="G11611" s="180">
        <v>51979.62</v>
      </c>
      <c r="H11611" s="180">
        <v>45136.44</v>
      </c>
      <c r="I11611" s="180">
        <f t="shared" si="362"/>
        <v>132971.58000000002</v>
      </c>
      <c r="J11611" s="177" t="str">
        <f t="shared" si="363"/>
        <v>Date &gt; 1920</v>
      </c>
    </row>
    <row r="11612" spans="1:10" x14ac:dyDescent="0.3">
      <c r="A11612" s="178" t="s">
        <v>3372</v>
      </c>
      <c r="B11612" s="178" t="s">
        <v>133</v>
      </c>
      <c r="C11612" s="178" t="s">
        <v>1378</v>
      </c>
      <c r="D11612" s="178" t="s">
        <v>9931</v>
      </c>
      <c r="E11612" s="179">
        <v>33486</v>
      </c>
      <c r="F11612" s="180">
        <v>63974.97</v>
      </c>
      <c r="G11612" s="180">
        <v>0</v>
      </c>
      <c r="H11612" s="180">
        <v>7108.33</v>
      </c>
      <c r="I11612" s="180">
        <f t="shared" si="362"/>
        <v>71083.3</v>
      </c>
      <c r="J11612" s="177" t="str">
        <f t="shared" si="363"/>
        <v>Date &gt; 1920</v>
      </c>
    </row>
    <row r="11613" spans="1:10" x14ac:dyDescent="0.3">
      <c r="A11613" s="178" t="s">
        <v>3372</v>
      </c>
      <c r="B11613" s="178" t="s">
        <v>133</v>
      </c>
      <c r="C11613" s="178" t="s">
        <v>1378</v>
      </c>
      <c r="D11613" s="178" t="s">
        <v>9931</v>
      </c>
      <c r="E11613" s="179">
        <v>33513</v>
      </c>
      <c r="F11613" s="180">
        <v>501702.24</v>
      </c>
      <c r="G11613" s="180">
        <v>0</v>
      </c>
      <c r="H11613" s="180">
        <v>55744.69</v>
      </c>
      <c r="I11613" s="180">
        <f t="shared" si="362"/>
        <v>557446.92999999993</v>
      </c>
      <c r="J11613" s="177" t="str">
        <f t="shared" si="363"/>
        <v>Date &gt; 1920</v>
      </c>
    </row>
    <row r="11614" spans="1:10" x14ac:dyDescent="0.3">
      <c r="A11614" s="178" t="s">
        <v>3372</v>
      </c>
      <c r="B11614" s="178" t="s">
        <v>133</v>
      </c>
      <c r="C11614" s="178" t="s">
        <v>1378</v>
      </c>
      <c r="D11614" s="178" t="s">
        <v>9931</v>
      </c>
      <c r="E11614" s="179">
        <v>33536</v>
      </c>
      <c r="F11614" s="180">
        <v>101795.44</v>
      </c>
      <c r="G11614" s="180">
        <v>0</v>
      </c>
      <c r="H11614" s="180">
        <v>11310.6</v>
      </c>
      <c r="I11614" s="180">
        <f t="shared" si="362"/>
        <v>113106.04000000001</v>
      </c>
      <c r="J11614" s="177" t="str">
        <f t="shared" si="363"/>
        <v>Date &gt; 1920</v>
      </c>
    </row>
    <row r="11615" spans="1:10" x14ac:dyDescent="0.3">
      <c r="A11615" s="178" t="s">
        <v>3372</v>
      </c>
      <c r="B11615" s="178" t="s">
        <v>133</v>
      </c>
      <c r="C11615" s="178" t="s">
        <v>1378</v>
      </c>
      <c r="D11615" s="178" t="s">
        <v>9931</v>
      </c>
      <c r="E11615" s="179">
        <v>33550</v>
      </c>
      <c r="F11615" s="180">
        <v>85015.13</v>
      </c>
      <c r="G11615" s="180">
        <v>0</v>
      </c>
      <c r="H11615" s="180">
        <v>9446.1299999999992</v>
      </c>
      <c r="I11615" s="180">
        <f t="shared" si="362"/>
        <v>94461.260000000009</v>
      </c>
      <c r="J11615" s="177" t="str">
        <f t="shared" si="363"/>
        <v>Date &gt; 1920</v>
      </c>
    </row>
    <row r="11616" spans="1:10" x14ac:dyDescent="0.3">
      <c r="A11616" s="178" t="s">
        <v>3372</v>
      </c>
      <c r="B11616" s="178" t="s">
        <v>133</v>
      </c>
      <c r="C11616" s="178" t="s">
        <v>1378</v>
      </c>
      <c r="D11616" s="178" t="s">
        <v>9931</v>
      </c>
      <c r="E11616" s="179">
        <v>33609</v>
      </c>
      <c r="F11616" s="180">
        <v>78002.5</v>
      </c>
      <c r="G11616" s="180">
        <v>0</v>
      </c>
      <c r="H11616" s="180">
        <v>-26188.87</v>
      </c>
      <c r="I11616" s="180">
        <f t="shared" si="362"/>
        <v>51813.630000000005</v>
      </c>
      <c r="J11616" s="177" t="str">
        <f t="shared" si="363"/>
        <v>Date &gt; 1920</v>
      </c>
    </row>
    <row r="11617" spans="1:10" x14ac:dyDescent="0.3">
      <c r="A11617" s="178" t="s">
        <v>3372</v>
      </c>
      <c r="B11617" s="178" t="s">
        <v>133</v>
      </c>
      <c r="C11617" s="178" t="s">
        <v>1378</v>
      </c>
      <c r="D11617" s="178" t="s">
        <v>9931</v>
      </c>
      <c r="E11617" s="179">
        <v>33609</v>
      </c>
      <c r="F11617" s="180">
        <v>250961.81</v>
      </c>
      <c r="G11617" s="180">
        <v>0</v>
      </c>
      <c r="H11617" s="180">
        <v>0</v>
      </c>
      <c r="I11617" s="180">
        <f t="shared" si="362"/>
        <v>250961.81</v>
      </c>
      <c r="J11617" s="177" t="str">
        <f t="shared" si="363"/>
        <v>Date &gt; 1920</v>
      </c>
    </row>
    <row r="11618" spans="1:10" x14ac:dyDescent="0.3">
      <c r="A11618" s="178" t="s">
        <v>3372</v>
      </c>
      <c r="B11618" s="178" t="s">
        <v>133</v>
      </c>
      <c r="C11618" s="178" t="s">
        <v>1378</v>
      </c>
      <c r="D11618" s="178" t="s">
        <v>9931</v>
      </c>
      <c r="E11618" s="179">
        <v>34396</v>
      </c>
      <c r="F11618" s="180">
        <v>4500</v>
      </c>
      <c r="G11618" s="180">
        <v>0</v>
      </c>
      <c r="H11618" s="180">
        <v>500</v>
      </c>
      <c r="I11618" s="180">
        <f t="shared" si="362"/>
        <v>5000</v>
      </c>
      <c r="J11618" s="177" t="str">
        <f t="shared" si="363"/>
        <v>Date &gt; 1920</v>
      </c>
    </row>
    <row r="11619" spans="1:10" x14ac:dyDescent="0.3">
      <c r="A11619" s="178" t="s">
        <v>3372</v>
      </c>
      <c r="B11619" s="178" t="s">
        <v>133</v>
      </c>
      <c r="C11619" s="178" t="s">
        <v>1378</v>
      </c>
      <c r="D11619" s="178" t="s">
        <v>9931</v>
      </c>
      <c r="E11619" s="179">
        <v>34554</v>
      </c>
      <c r="F11619" s="180">
        <v>94681.91</v>
      </c>
      <c r="G11619" s="180">
        <v>0</v>
      </c>
      <c r="H11619" s="180">
        <v>14170.11</v>
      </c>
      <c r="I11619" s="180">
        <f t="shared" si="362"/>
        <v>108852.02</v>
      </c>
      <c r="J11619" s="177" t="str">
        <f t="shared" si="363"/>
        <v>Date &gt; 1920</v>
      </c>
    </row>
    <row r="11620" spans="1:10" x14ac:dyDescent="0.3">
      <c r="A11620" s="178" t="s">
        <v>3372</v>
      </c>
      <c r="B11620" s="178" t="s">
        <v>133</v>
      </c>
      <c r="C11620" s="178" t="s">
        <v>1378</v>
      </c>
      <c r="D11620" s="178" t="s">
        <v>9931</v>
      </c>
      <c r="E11620" s="179">
        <v>34592</v>
      </c>
      <c r="F11620" s="180">
        <v>31949.1</v>
      </c>
      <c r="G11620" s="180">
        <v>0</v>
      </c>
      <c r="H11620" s="180">
        <v>0</v>
      </c>
      <c r="I11620" s="180">
        <f t="shared" si="362"/>
        <v>31949.1</v>
      </c>
      <c r="J11620" s="177" t="str">
        <f t="shared" si="363"/>
        <v>Date &gt; 1920</v>
      </c>
    </row>
    <row r="11621" spans="1:10" x14ac:dyDescent="0.3">
      <c r="A11621" s="178" t="s">
        <v>3372</v>
      </c>
      <c r="B11621" s="178" t="s">
        <v>133</v>
      </c>
      <c r="C11621" s="178" t="s">
        <v>1378</v>
      </c>
      <c r="D11621" s="178" t="s">
        <v>9932</v>
      </c>
      <c r="E11621" s="179">
        <v>33516</v>
      </c>
      <c r="F11621" s="180">
        <v>0</v>
      </c>
      <c r="G11621" s="180">
        <v>247276.65</v>
      </c>
      <c r="H11621" s="180">
        <v>123638.33</v>
      </c>
      <c r="I11621" s="180">
        <f t="shared" si="362"/>
        <v>370914.98</v>
      </c>
      <c r="J11621" s="177" t="str">
        <f t="shared" si="363"/>
        <v>Date &gt; 1920</v>
      </c>
    </row>
    <row r="11622" spans="1:10" x14ac:dyDescent="0.3">
      <c r="A11622" s="178" t="s">
        <v>3372</v>
      </c>
      <c r="B11622" s="178" t="s">
        <v>133</v>
      </c>
      <c r="C11622" s="178" t="s">
        <v>1378</v>
      </c>
      <c r="D11622" s="178" t="s">
        <v>9932</v>
      </c>
      <c r="E11622" s="179">
        <v>34353</v>
      </c>
      <c r="F11622" s="180">
        <v>0</v>
      </c>
      <c r="G11622" s="180">
        <v>6723.35</v>
      </c>
      <c r="H11622" s="180">
        <v>19361.669999999998</v>
      </c>
      <c r="I11622" s="180">
        <f t="shared" si="362"/>
        <v>26085.019999999997</v>
      </c>
      <c r="J11622" s="177" t="str">
        <f t="shared" si="363"/>
        <v>Date &gt; 1920</v>
      </c>
    </row>
    <row r="11623" spans="1:10" x14ac:dyDescent="0.3">
      <c r="A11623" s="178" t="s">
        <v>3372</v>
      </c>
      <c r="B11623" s="178" t="s">
        <v>133</v>
      </c>
      <c r="C11623" s="178" t="s">
        <v>1378</v>
      </c>
      <c r="D11623" s="178" t="s">
        <v>9932</v>
      </c>
      <c r="E11623" s="179">
        <v>34353</v>
      </c>
      <c r="F11623" s="180">
        <v>0</v>
      </c>
      <c r="G11623" s="180">
        <v>8000</v>
      </c>
      <c r="H11623" s="180">
        <v>0</v>
      </c>
      <c r="I11623" s="180">
        <f t="shared" si="362"/>
        <v>8000</v>
      </c>
      <c r="J11623" s="177" t="str">
        <f t="shared" si="363"/>
        <v>Date &gt; 1920</v>
      </c>
    </row>
    <row r="11624" spans="1:10" x14ac:dyDescent="0.3">
      <c r="A11624" s="178" t="s">
        <v>3372</v>
      </c>
      <c r="B11624" s="178" t="s">
        <v>133</v>
      </c>
      <c r="C11624" s="178" t="s">
        <v>1378</v>
      </c>
      <c r="D11624" s="178" t="s">
        <v>9932</v>
      </c>
      <c r="E11624" s="179">
        <v>34353</v>
      </c>
      <c r="F11624" s="180">
        <v>0</v>
      </c>
      <c r="G11624" s="180">
        <v>24957.88</v>
      </c>
      <c r="H11624" s="180">
        <v>0</v>
      </c>
      <c r="I11624" s="180">
        <f t="shared" si="362"/>
        <v>24957.88</v>
      </c>
      <c r="J11624" s="177" t="str">
        <f t="shared" si="363"/>
        <v>Date &gt; 1920</v>
      </c>
    </row>
    <row r="11625" spans="1:10" x14ac:dyDescent="0.3">
      <c r="A11625" s="178" t="s">
        <v>3372</v>
      </c>
      <c r="B11625" s="178" t="s">
        <v>133</v>
      </c>
      <c r="C11625" s="178" t="s">
        <v>1378</v>
      </c>
      <c r="D11625" s="178" t="s">
        <v>8350</v>
      </c>
      <c r="E11625" s="179">
        <v>34703</v>
      </c>
      <c r="F11625" s="180">
        <v>78646</v>
      </c>
      <c r="G11625" s="180">
        <v>0</v>
      </c>
      <c r="H11625" s="180">
        <v>8738.44</v>
      </c>
      <c r="I11625" s="180">
        <f t="shared" si="362"/>
        <v>87384.44</v>
      </c>
      <c r="J11625" s="177" t="str">
        <f t="shared" si="363"/>
        <v>Date &gt; 1920</v>
      </c>
    </row>
    <row r="11626" spans="1:10" x14ac:dyDescent="0.3">
      <c r="A11626" s="178" t="s">
        <v>3372</v>
      </c>
      <c r="B11626" s="178" t="s">
        <v>133</v>
      </c>
      <c r="C11626" s="178" t="s">
        <v>1378</v>
      </c>
      <c r="D11626" s="178" t="s">
        <v>9743</v>
      </c>
      <c r="E11626" s="179">
        <v>33856</v>
      </c>
      <c r="F11626" s="180">
        <v>0</v>
      </c>
      <c r="G11626" s="180">
        <v>22528</v>
      </c>
      <c r="H11626" s="180">
        <v>11264</v>
      </c>
      <c r="I11626" s="180">
        <f t="shared" si="362"/>
        <v>33792</v>
      </c>
      <c r="J11626" s="177" t="str">
        <f t="shared" si="363"/>
        <v>Date &gt; 1920</v>
      </c>
    </row>
    <row r="11627" spans="1:10" x14ac:dyDescent="0.3">
      <c r="A11627" s="178" t="s">
        <v>3372</v>
      </c>
      <c r="B11627" s="178" t="s">
        <v>133</v>
      </c>
      <c r="C11627" s="178" t="s">
        <v>1378</v>
      </c>
      <c r="D11627" s="178" t="s">
        <v>9551</v>
      </c>
      <c r="E11627" s="179">
        <v>34338</v>
      </c>
      <c r="F11627" s="180">
        <v>43821.31</v>
      </c>
      <c r="G11627" s="180">
        <v>0</v>
      </c>
      <c r="H11627" s="180">
        <v>4869.03</v>
      </c>
      <c r="I11627" s="180">
        <f t="shared" si="362"/>
        <v>48690.34</v>
      </c>
      <c r="J11627" s="177" t="str">
        <f t="shared" si="363"/>
        <v>Date &gt; 1920</v>
      </c>
    </row>
    <row r="11628" spans="1:10" x14ac:dyDescent="0.3">
      <c r="A11628" s="178" t="s">
        <v>3372</v>
      </c>
      <c r="B11628" s="178" t="s">
        <v>133</v>
      </c>
      <c r="C11628" s="178" t="s">
        <v>1378</v>
      </c>
      <c r="D11628" s="178" t="s">
        <v>9551</v>
      </c>
      <c r="E11628" s="179">
        <v>34451</v>
      </c>
      <c r="F11628" s="180">
        <v>37132.65</v>
      </c>
      <c r="G11628" s="180">
        <v>0</v>
      </c>
      <c r="H11628" s="180">
        <v>4125.8500000000004</v>
      </c>
      <c r="I11628" s="180">
        <f t="shared" si="362"/>
        <v>41258.5</v>
      </c>
      <c r="J11628" s="177" t="str">
        <f t="shared" si="363"/>
        <v>Date &gt; 1920</v>
      </c>
    </row>
    <row r="11629" spans="1:10" x14ac:dyDescent="0.3">
      <c r="A11629" s="178" t="s">
        <v>3372</v>
      </c>
      <c r="B11629" s="178" t="s">
        <v>133</v>
      </c>
      <c r="C11629" s="178" t="s">
        <v>1378</v>
      </c>
      <c r="D11629" s="178" t="s">
        <v>9551</v>
      </c>
      <c r="E11629" s="179">
        <v>34568</v>
      </c>
      <c r="F11629" s="180">
        <v>14840.24</v>
      </c>
      <c r="G11629" s="180">
        <v>0</v>
      </c>
      <c r="H11629" s="180">
        <v>1648.92</v>
      </c>
      <c r="I11629" s="180">
        <f t="shared" si="362"/>
        <v>16489.16</v>
      </c>
      <c r="J11629" s="177" t="str">
        <f t="shared" si="363"/>
        <v>Date &gt; 1920</v>
      </c>
    </row>
    <row r="11630" spans="1:10" x14ac:dyDescent="0.3">
      <c r="A11630" s="178" t="s">
        <v>3372</v>
      </c>
      <c r="B11630" s="178" t="s">
        <v>133</v>
      </c>
      <c r="C11630" s="178" t="s">
        <v>1378</v>
      </c>
      <c r="D11630" s="178" t="s">
        <v>9551</v>
      </c>
      <c r="E11630" s="179">
        <v>34638</v>
      </c>
      <c r="F11630" s="180">
        <v>1510.2</v>
      </c>
      <c r="G11630" s="180">
        <v>0</v>
      </c>
      <c r="H11630" s="180">
        <v>167.8</v>
      </c>
      <c r="I11630" s="180">
        <f t="shared" si="362"/>
        <v>1678</v>
      </c>
      <c r="J11630" s="177" t="str">
        <f t="shared" si="363"/>
        <v>Date &gt; 1920</v>
      </c>
    </row>
    <row r="11631" spans="1:10" x14ac:dyDescent="0.3">
      <c r="A11631" s="178" t="s">
        <v>3372</v>
      </c>
      <c r="B11631" s="178" t="s">
        <v>133</v>
      </c>
      <c r="C11631" s="178" t="s">
        <v>1378</v>
      </c>
      <c r="D11631" s="178" t="s">
        <v>9551</v>
      </c>
      <c r="E11631" s="179">
        <v>35319</v>
      </c>
      <c r="F11631" s="180">
        <v>37695</v>
      </c>
      <c r="G11631" s="180">
        <v>0</v>
      </c>
      <c r="H11631" s="180">
        <v>4188.3999999999996</v>
      </c>
      <c r="I11631" s="180">
        <f t="shared" si="362"/>
        <v>41883.4</v>
      </c>
      <c r="J11631" s="177" t="str">
        <f t="shared" si="363"/>
        <v>Date &gt; 1920</v>
      </c>
    </row>
    <row r="11632" spans="1:10" x14ac:dyDescent="0.3">
      <c r="A11632" s="178" t="s">
        <v>3372</v>
      </c>
      <c r="B11632" s="178" t="s">
        <v>133</v>
      </c>
      <c r="C11632" s="178" t="s">
        <v>1378</v>
      </c>
      <c r="D11632" s="178" t="s">
        <v>9551</v>
      </c>
      <c r="E11632" s="179">
        <v>35342</v>
      </c>
      <c r="F11632" s="180">
        <v>0.6</v>
      </c>
      <c r="G11632" s="180">
        <v>0</v>
      </c>
      <c r="H11632" s="180">
        <v>0</v>
      </c>
      <c r="I11632" s="180">
        <f t="shared" si="362"/>
        <v>0.6</v>
      </c>
      <c r="J11632" s="177" t="str">
        <f t="shared" si="363"/>
        <v>Date &gt; 1920</v>
      </c>
    </row>
    <row r="11633" spans="1:10" x14ac:dyDescent="0.3">
      <c r="A11633" s="178" t="s">
        <v>3372</v>
      </c>
      <c r="B11633" s="178" t="s">
        <v>133</v>
      </c>
      <c r="C11633" s="178" t="s">
        <v>1378</v>
      </c>
      <c r="D11633" s="178" t="s">
        <v>9551</v>
      </c>
      <c r="E11633" s="179">
        <v>35342</v>
      </c>
      <c r="F11633" s="180">
        <v>10967.4</v>
      </c>
      <c r="G11633" s="180">
        <v>0</v>
      </c>
      <c r="H11633" s="180">
        <v>0</v>
      </c>
      <c r="I11633" s="180">
        <f t="shared" si="362"/>
        <v>10967.4</v>
      </c>
      <c r="J11633" s="177" t="str">
        <f t="shared" si="363"/>
        <v>Date &gt; 1920</v>
      </c>
    </row>
    <row r="11634" spans="1:10" x14ac:dyDescent="0.3">
      <c r="A11634" s="178" t="s">
        <v>3372</v>
      </c>
      <c r="B11634" s="178" t="s">
        <v>133</v>
      </c>
      <c r="C11634" s="178" t="s">
        <v>1378</v>
      </c>
      <c r="D11634" s="178" t="s">
        <v>9933</v>
      </c>
      <c r="E11634" s="179">
        <v>33968</v>
      </c>
      <c r="F11634" s="180">
        <v>0</v>
      </c>
      <c r="G11634" s="180">
        <v>3049.34</v>
      </c>
      <c r="H11634" s="180">
        <v>1524.66</v>
      </c>
      <c r="I11634" s="180">
        <f t="shared" si="362"/>
        <v>4574</v>
      </c>
      <c r="J11634" s="177" t="str">
        <f t="shared" si="363"/>
        <v>Date &gt; 1920</v>
      </c>
    </row>
    <row r="11635" spans="1:10" x14ac:dyDescent="0.3">
      <c r="A11635" s="178" t="s">
        <v>3372</v>
      </c>
      <c r="B11635" s="178" t="s">
        <v>133</v>
      </c>
      <c r="C11635" s="178" t="s">
        <v>1378</v>
      </c>
      <c r="D11635" s="178" t="s">
        <v>7099</v>
      </c>
      <c r="E11635" s="179">
        <v>34681</v>
      </c>
      <c r="F11635" s="180">
        <v>0</v>
      </c>
      <c r="G11635" s="180">
        <v>80000</v>
      </c>
      <c r="H11635" s="180">
        <v>40000</v>
      </c>
      <c r="I11635" s="180">
        <f t="shared" si="362"/>
        <v>120000</v>
      </c>
      <c r="J11635" s="177" t="str">
        <f t="shared" si="363"/>
        <v>Date &gt; 1920</v>
      </c>
    </row>
    <row r="11636" spans="1:10" x14ac:dyDescent="0.3">
      <c r="A11636" s="178" t="s">
        <v>3372</v>
      </c>
      <c r="B11636" s="178" t="s">
        <v>133</v>
      </c>
      <c r="C11636" s="178" t="s">
        <v>1378</v>
      </c>
      <c r="D11636" s="178" t="s">
        <v>7099</v>
      </c>
      <c r="E11636" s="179">
        <v>34736</v>
      </c>
      <c r="F11636" s="180">
        <v>0</v>
      </c>
      <c r="G11636" s="180">
        <v>27642.39</v>
      </c>
      <c r="H11636" s="180">
        <v>13821.19</v>
      </c>
      <c r="I11636" s="180">
        <f t="shared" si="362"/>
        <v>41463.58</v>
      </c>
      <c r="J11636" s="177" t="str">
        <f t="shared" si="363"/>
        <v>Date &gt; 1920</v>
      </c>
    </row>
    <row r="11637" spans="1:10" x14ac:dyDescent="0.3">
      <c r="A11637" s="178" t="s">
        <v>3372</v>
      </c>
      <c r="B11637" s="178" t="s">
        <v>133</v>
      </c>
      <c r="C11637" s="178" t="s">
        <v>1378</v>
      </c>
      <c r="D11637" s="178" t="s">
        <v>9934</v>
      </c>
      <c r="E11637" s="179">
        <v>34626</v>
      </c>
      <c r="F11637" s="180">
        <v>125511.41</v>
      </c>
      <c r="G11637" s="180">
        <v>0</v>
      </c>
      <c r="H11637" s="180">
        <v>13945.7</v>
      </c>
      <c r="I11637" s="180">
        <f t="shared" si="362"/>
        <v>139457.11000000002</v>
      </c>
      <c r="J11637" s="177" t="str">
        <f t="shared" si="363"/>
        <v>Date &gt; 1920</v>
      </c>
    </row>
    <row r="11638" spans="1:10" x14ac:dyDescent="0.3">
      <c r="A11638" s="178" t="s">
        <v>3372</v>
      </c>
      <c r="B11638" s="178" t="s">
        <v>133</v>
      </c>
      <c r="C11638" s="178" t="s">
        <v>1378</v>
      </c>
      <c r="D11638" s="178" t="s">
        <v>9934</v>
      </c>
      <c r="E11638" s="179">
        <v>34626</v>
      </c>
      <c r="F11638" s="180">
        <v>41316.85</v>
      </c>
      <c r="G11638" s="180">
        <v>0</v>
      </c>
      <c r="H11638" s="180">
        <v>4590.76</v>
      </c>
      <c r="I11638" s="180">
        <f t="shared" si="362"/>
        <v>45907.61</v>
      </c>
      <c r="J11638" s="177" t="str">
        <f t="shared" si="363"/>
        <v>Date &gt; 1920</v>
      </c>
    </row>
    <row r="11639" spans="1:10" x14ac:dyDescent="0.3">
      <c r="A11639" s="178" t="s">
        <v>3372</v>
      </c>
      <c r="B11639" s="178" t="s">
        <v>133</v>
      </c>
      <c r="C11639" s="178" t="s">
        <v>1378</v>
      </c>
      <c r="D11639" s="178" t="s">
        <v>9934</v>
      </c>
      <c r="E11639" s="179">
        <v>34703</v>
      </c>
      <c r="F11639" s="180">
        <v>27196.26</v>
      </c>
      <c r="G11639" s="180">
        <v>0</v>
      </c>
      <c r="H11639" s="180">
        <v>3021.8</v>
      </c>
      <c r="I11639" s="180">
        <f t="shared" si="362"/>
        <v>30218.059999999998</v>
      </c>
      <c r="J11639" s="177" t="str">
        <f t="shared" si="363"/>
        <v>Date &gt; 1920</v>
      </c>
    </row>
    <row r="11640" spans="1:10" x14ac:dyDescent="0.3">
      <c r="A11640" s="178" t="s">
        <v>3372</v>
      </c>
      <c r="B11640" s="178" t="s">
        <v>133</v>
      </c>
      <c r="C11640" s="178" t="s">
        <v>1378</v>
      </c>
      <c r="D11640" s="178" t="s">
        <v>9934</v>
      </c>
      <c r="E11640" s="179">
        <v>35002</v>
      </c>
      <c r="F11640" s="180">
        <v>43924.2</v>
      </c>
      <c r="G11640" s="180">
        <v>0</v>
      </c>
      <c r="H11640" s="180">
        <v>4880.47</v>
      </c>
      <c r="I11640" s="180">
        <f t="shared" si="362"/>
        <v>48804.67</v>
      </c>
      <c r="J11640" s="177" t="str">
        <f t="shared" si="363"/>
        <v>Date &gt; 1920</v>
      </c>
    </row>
    <row r="11641" spans="1:10" x14ac:dyDescent="0.3">
      <c r="A11641" s="178" t="s">
        <v>3372</v>
      </c>
      <c r="B11641" s="178" t="s">
        <v>133</v>
      </c>
      <c r="C11641" s="178" t="s">
        <v>1378</v>
      </c>
      <c r="D11641" s="178" t="s">
        <v>9934</v>
      </c>
      <c r="E11641" s="179">
        <v>35039</v>
      </c>
      <c r="F11641" s="180">
        <v>13422.34</v>
      </c>
      <c r="G11641" s="180">
        <v>0</v>
      </c>
      <c r="H11641" s="180">
        <v>1491.37</v>
      </c>
      <c r="I11641" s="180">
        <f t="shared" si="362"/>
        <v>14913.71</v>
      </c>
      <c r="J11641" s="177" t="str">
        <f t="shared" si="363"/>
        <v>Date &gt; 1920</v>
      </c>
    </row>
    <row r="11642" spans="1:10" x14ac:dyDescent="0.3">
      <c r="A11642" s="178" t="s">
        <v>3372</v>
      </c>
      <c r="B11642" s="178" t="s">
        <v>133</v>
      </c>
      <c r="C11642" s="178" t="s">
        <v>1378</v>
      </c>
      <c r="D11642" s="178" t="s">
        <v>9934</v>
      </c>
      <c r="E11642" s="179">
        <v>35319</v>
      </c>
      <c r="F11642" s="180">
        <v>22853</v>
      </c>
      <c r="G11642" s="180">
        <v>9086.64</v>
      </c>
      <c r="H11642" s="180">
        <v>11653.77</v>
      </c>
      <c r="I11642" s="180">
        <f t="shared" si="362"/>
        <v>43593.41</v>
      </c>
      <c r="J11642" s="177" t="str">
        <f t="shared" si="363"/>
        <v>Date &gt; 1920</v>
      </c>
    </row>
    <row r="11643" spans="1:10" x14ac:dyDescent="0.3">
      <c r="A11643" s="178" t="s">
        <v>3372</v>
      </c>
      <c r="B11643" s="178" t="s">
        <v>133</v>
      </c>
      <c r="C11643" s="178" t="s">
        <v>1378</v>
      </c>
      <c r="D11643" s="178" t="s">
        <v>9934</v>
      </c>
      <c r="E11643" s="179">
        <v>35342</v>
      </c>
      <c r="F11643" s="180">
        <v>41133</v>
      </c>
      <c r="G11643" s="180">
        <v>0</v>
      </c>
      <c r="H11643" s="180">
        <v>1</v>
      </c>
      <c r="I11643" s="180">
        <f t="shared" si="362"/>
        <v>41134</v>
      </c>
      <c r="J11643" s="177" t="str">
        <f t="shared" si="363"/>
        <v>Date &gt; 1920</v>
      </c>
    </row>
    <row r="11644" spans="1:10" x14ac:dyDescent="0.3">
      <c r="A11644" s="178" t="s">
        <v>3372</v>
      </c>
      <c r="B11644" s="178" t="s">
        <v>133</v>
      </c>
      <c r="C11644" s="178" t="s">
        <v>1378</v>
      </c>
      <c r="D11644" s="178" t="s">
        <v>9935</v>
      </c>
      <c r="E11644" s="179">
        <v>35048</v>
      </c>
      <c r="F11644" s="180">
        <v>0</v>
      </c>
      <c r="G11644" s="180">
        <v>212993.71</v>
      </c>
      <c r="H11644" s="180">
        <v>106496.85</v>
      </c>
      <c r="I11644" s="180">
        <f t="shared" si="362"/>
        <v>319490.56</v>
      </c>
      <c r="J11644" s="177" t="str">
        <f t="shared" si="363"/>
        <v>Date &gt; 1920</v>
      </c>
    </row>
    <row r="11645" spans="1:10" x14ac:dyDescent="0.3">
      <c r="A11645" s="178" t="s">
        <v>3372</v>
      </c>
      <c r="B11645" s="178" t="s">
        <v>133</v>
      </c>
      <c r="C11645" s="178" t="s">
        <v>1378</v>
      </c>
      <c r="D11645" s="178" t="s">
        <v>9935</v>
      </c>
      <c r="E11645" s="179">
        <v>35097</v>
      </c>
      <c r="F11645" s="180">
        <v>0</v>
      </c>
      <c r="G11645" s="180">
        <v>114609.88</v>
      </c>
      <c r="H11645" s="180">
        <v>57304.95</v>
      </c>
      <c r="I11645" s="180">
        <f t="shared" si="362"/>
        <v>171914.83000000002</v>
      </c>
      <c r="J11645" s="177" t="str">
        <f t="shared" si="363"/>
        <v>Date &gt; 1920</v>
      </c>
    </row>
    <row r="11646" spans="1:10" x14ac:dyDescent="0.3">
      <c r="A11646" s="178" t="s">
        <v>3372</v>
      </c>
      <c r="B11646" s="178" t="s">
        <v>133</v>
      </c>
      <c r="C11646" s="178" t="s">
        <v>1378</v>
      </c>
      <c r="D11646" s="178" t="s">
        <v>9935</v>
      </c>
      <c r="E11646" s="179">
        <v>35256</v>
      </c>
      <c r="F11646" s="180">
        <v>0</v>
      </c>
      <c r="G11646" s="180">
        <v>151844.62</v>
      </c>
      <c r="H11646" s="180">
        <v>75922.31</v>
      </c>
      <c r="I11646" s="180">
        <f t="shared" si="362"/>
        <v>227766.93</v>
      </c>
      <c r="J11646" s="177" t="str">
        <f t="shared" si="363"/>
        <v>Date &gt; 1920</v>
      </c>
    </row>
    <row r="11647" spans="1:10" x14ac:dyDescent="0.3">
      <c r="A11647" s="178" t="s">
        <v>3372</v>
      </c>
      <c r="B11647" s="178" t="s">
        <v>133</v>
      </c>
      <c r="C11647" s="178" t="s">
        <v>1378</v>
      </c>
      <c r="D11647" s="178" t="s">
        <v>9935</v>
      </c>
      <c r="E11647" s="179">
        <v>35305</v>
      </c>
      <c r="F11647" s="180">
        <v>0</v>
      </c>
      <c r="G11647" s="180">
        <v>231774.65</v>
      </c>
      <c r="H11647" s="180">
        <v>115887.31</v>
      </c>
      <c r="I11647" s="180">
        <f t="shared" si="362"/>
        <v>347661.95999999996</v>
      </c>
      <c r="J11647" s="177" t="str">
        <f t="shared" si="363"/>
        <v>Date &gt; 1920</v>
      </c>
    </row>
    <row r="11648" spans="1:10" x14ac:dyDescent="0.3">
      <c r="A11648" s="178" t="s">
        <v>3372</v>
      </c>
      <c r="B11648" s="178" t="s">
        <v>133</v>
      </c>
      <c r="C11648" s="178" t="s">
        <v>1378</v>
      </c>
      <c r="D11648" s="178" t="s">
        <v>9935</v>
      </c>
      <c r="E11648" s="179">
        <v>35374</v>
      </c>
      <c r="F11648" s="180">
        <v>0</v>
      </c>
      <c r="G11648" s="180">
        <v>28354.29</v>
      </c>
      <c r="H11648" s="180">
        <v>14177.15</v>
      </c>
      <c r="I11648" s="180">
        <f t="shared" si="362"/>
        <v>42531.44</v>
      </c>
      <c r="J11648" s="177" t="str">
        <f t="shared" si="363"/>
        <v>Date &gt; 1920</v>
      </c>
    </row>
    <row r="11649" spans="1:10" x14ac:dyDescent="0.3">
      <c r="A11649" s="178" t="s">
        <v>3372</v>
      </c>
      <c r="B11649" s="178" t="s">
        <v>133</v>
      </c>
      <c r="C11649" s="178" t="s">
        <v>1378</v>
      </c>
      <c r="D11649" s="178" t="s">
        <v>9935</v>
      </c>
      <c r="E11649" s="179">
        <v>35433</v>
      </c>
      <c r="F11649" s="180">
        <v>0</v>
      </c>
      <c r="G11649" s="180">
        <v>8139.66</v>
      </c>
      <c r="H11649" s="180">
        <v>4069.83</v>
      </c>
      <c r="I11649" s="180">
        <f t="shared" si="362"/>
        <v>12209.49</v>
      </c>
      <c r="J11649" s="177" t="str">
        <f t="shared" si="363"/>
        <v>Date &gt; 1920</v>
      </c>
    </row>
    <row r="11650" spans="1:10" x14ac:dyDescent="0.3">
      <c r="A11650" s="178" t="s">
        <v>3372</v>
      </c>
      <c r="B11650" s="178" t="s">
        <v>133</v>
      </c>
      <c r="C11650" s="178" t="s">
        <v>1378</v>
      </c>
      <c r="D11650" s="178" t="s">
        <v>9935</v>
      </c>
      <c r="E11650" s="179">
        <v>35473</v>
      </c>
      <c r="F11650" s="180">
        <v>0</v>
      </c>
      <c r="G11650" s="180">
        <v>15577.84</v>
      </c>
      <c r="H11650" s="180">
        <v>7788.91</v>
      </c>
      <c r="I11650" s="180">
        <f t="shared" si="362"/>
        <v>23366.75</v>
      </c>
      <c r="J11650" s="177" t="str">
        <f t="shared" si="363"/>
        <v>Date &gt; 1920</v>
      </c>
    </row>
    <row r="11651" spans="1:10" x14ac:dyDescent="0.3">
      <c r="A11651" s="178" t="s">
        <v>3372</v>
      </c>
      <c r="B11651" s="178" t="s">
        <v>133</v>
      </c>
      <c r="C11651" s="178" t="s">
        <v>1378</v>
      </c>
      <c r="D11651" s="178" t="s">
        <v>9935</v>
      </c>
      <c r="E11651" s="179">
        <v>36339</v>
      </c>
      <c r="F11651" s="180">
        <v>0</v>
      </c>
      <c r="G11651" s="180">
        <v>136756.84</v>
      </c>
      <c r="H11651" s="180">
        <v>68378.42</v>
      </c>
      <c r="I11651" s="180">
        <f t="shared" si="362"/>
        <v>205135.26</v>
      </c>
      <c r="J11651" s="177" t="str">
        <f t="shared" si="363"/>
        <v>Date &gt; 1920</v>
      </c>
    </row>
    <row r="11652" spans="1:10" x14ac:dyDescent="0.3">
      <c r="A11652" s="178" t="s">
        <v>3372</v>
      </c>
      <c r="B11652" s="178" t="s">
        <v>133</v>
      </c>
      <c r="C11652" s="178" t="s">
        <v>1378</v>
      </c>
      <c r="D11652" s="178" t="s">
        <v>9936</v>
      </c>
      <c r="E11652" s="179">
        <v>34736</v>
      </c>
      <c r="F11652" s="180">
        <v>0</v>
      </c>
      <c r="G11652" s="180">
        <v>24850</v>
      </c>
      <c r="H11652" s="180">
        <v>12425</v>
      </c>
      <c r="I11652" s="180">
        <f t="shared" si="362"/>
        <v>37275</v>
      </c>
      <c r="J11652" s="177" t="str">
        <f t="shared" si="363"/>
        <v>Date &gt; 1920</v>
      </c>
    </row>
    <row r="11653" spans="1:10" x14ac:dyDescent="0.3">
      <c r="A11653" s="178" t="s">
        <v>3372</v>
      </c>
      <c r="B11653" s="178" t="s">
        <v>133</v>
      </c>
      <c r="C11653" s="178" t="s">
        <v>1378</v>
      </c>
      <c r="D11653" s="178" t="s">
        <v>9937</v>
      </c>
      <c r="E11653" s="179">
        <v>34844</v>
      </c>
      <c r="F11653" s="180">
        <v>0</v>
      </c>
      <c r="G11653" s="180">
        <v>3922.62</v>
      </c>
      <c r="H11653" s="180">
        <v>1961.31</v>
      </c>
      <c r="I11653" s="180">
        <f t="shared" ref="I11653:I11716" si="364">SUM(F11653:H11653)</f>
        <v>5883.93</v>
      </c>
      <c r="J11653" s="177" t="str">
        <f t="shared" ref="J11653:J11716" si="365">IF(OR(YEAR(E11653)&gt; 1920, ISBLANK(E11653)), "Date &gt; 1920", "Sketchy date")</f>
        <v>Date &gt; 1920</v>
      </c>
    </row>
    <row r="11654" spans="1:10" x14ac:dyDescent="0.3">
      <c r="A11654" s="178" t="s">
        <v>3372</v>
      </c>
      <c r="B11654" s="178" t="s">
        <v>133</v>
      </c>
      <c r="C11654" s="178" t="s">
        <v>1378</v>
      </c>
      <c r="D11654" s="178" t="s">
        <v>7376</v>
      </c>
      <c r="E11654" s="179">
        <v>35167</v>
      </c>
      <c r="F11654" s="180">
        <v>0</v>
      </c>
      <c r="G11654" s="180">
        <v>6974.76</v>
      </c>
      <c r="H11654" s="180">
        <v>3487.38</v>
      </c>
      <c r="I11654" s="180">
        <f t="shared" si="364"/>
        <v>10462.14</v>
      </c>
      <c r="J11654" s="177" t="str">
        <f t="shared" si="365"/>
        <v>Date &gt; 1920</v>
      </c>
    </row>
    <row r="11655" spans="1:10" x14ac:dyDescent="0.3">
      <c r="A11655" s="178" t="s">
        <v>3372</v>
      </c>
      <c r="B11655" s="178" t="s">
        <v>133</v>
      </c>
      <c r="C11655" s="178" t="s">
        <v>1378</v>
      </c>
      <c r="D11655" s="178" t="s">
        <v>9063</v>
      </c>
      <c r="E11655" s="179">
        <v>35355</v>
      </c>
      <c r="F11655" s="180">
        <v>0</v>
      </c>
      <c r="G11655" s="180">
        <v>65672.160000000003</v>
      </c>
      <c r="H11655" s="180">
        <v>32836.080000000002</v>
      </c>
      <c r="I11655" s="180">
        <f t="shared" si="364"/>
        <v>98508.24</v>
      </c>
      <c r="J11655" s="177" t="str">
        <f t="shared" si="365"/>
        <v>Date &gt; 1920</v>
      </c>
    </row>
    <row r="11656" spans="1:10" x14ac:dyDescent="0.3">
      <c r="A11656" s="178" t="s">
        <v>3372</v>
      </c>
      <c r="B11656" s="178" t="s">
        <v>133</v>
      </c>
      <c r="C11656" s="178" t="s">
        <v>1378</v>
      </c>
      <c r="D11656" s="178" t="s">
        <v>6533</v>
      </c>
      <c r="E11656" s="179">
        <v>35403</v>
      </c>
      <c r="F11656" s="180">
        <v>0</v>
      </c>
      <c r="G11656" s="180">
        <v>97726.05</v>
      </c>
      <c r="H11656" s="180">
        <v>192245.04</v>
      </c>
      <c r="I11656" s="180">
        <f t="shared" si="364"/>
        <v>289971.09000000003</v>
      </c>
      <c r="J11656" s="177" t="str">
        <f t="shared" si="365"/>
        <v>Date &gt; 1920</v>
      </c>
    </row>
    <row r="11657" spans="1:10" x14ac:dyDescent="0.3">
      <c r="A11657" s="178" t="s">
        <v>3372</v>
      </c>
      <c r="B11657" s="178" t="s">
        <v>133</v>
      </c>
      <c r="C11657" s="178" t="s">
        <v>1378</v>
      </c>
      <c r="D11657" s="178" t="s">
        <v>6533</v>
      </c>
      <c r="E11657" s="179">
        <v>35433</v>
      </c>
      <c r="F11657" s="180">
        <v>0</v>
      </c>
      <c r="G11657" s="180">
        <v>75776.38</v>
      </c>
      <c r="H11657" s="180">
        <v>135704.63</v>
      </c>
      <c r="I11657" s="180">
        <f t="shared" si="364"/>
        <v>211481.01</v>
      </c>
      <c r="J11657" s="177" t="str">
        <f t="shared" si="365"/>
        <v>Date &gt; 1920</v>
      </c>
    </row>
    <row r="11658" spans="1:10" x14ac:dyDescent="0.3">
      <c r="A11658" s="178" t="s">
        <v>3372</v>
      </c>
      <c r="B11658" s="178" t="s">
        <v>133</v>
      </c>
      <c r="C11658" s="178" t="s">
        <v>1378</v>
      </c>
      <c r="D11658" s="178" t="s">
        <v>6533</v>
      </c>
      <c r="E11658" s="179">
        <v>35467</v>
      </c>
      <c r="F11658" s="180">
        <v>0</v>
      </c>
      <c r="G11658" s="180">
        <v>78104.039999999994</v>
      </c>
      <c r="H11658" s="180">
        <v>147630.35999999999</v>
      </c>
      <c r="I11658" s="180">
        <f t="shared" si="364"/>
        <v>225734.39999999997</v>
      </c>
      <c r="J11658" s="177" t="str">
        <f t="shared" si="365"/>
        <v>Date &gt; 1920</v>
      </c>
    </row>
    <row r="11659" spans="1:10" x14ac:dyDescent="0.3">
      <c r="A11659" s="178" t="s">
        <v>3372</v>
      </c>
      <c r="B11659" s="178" t="s">
        <v>133</v>
      </c>
      <c r="C11659" s="178" t="s">
        <v>1378</v>
      </c>
      <c r="D11659" s="178" t="s">
        <v>6533</v>
      </c>
      <c r="E11659" s="179">
        <v>35495</v>
      </c>
      <c r="F11659" s="180">
        <v>0</v>
      </c>
      <c r="G11659" s="180">
        <v>30154.7</v>
      </c>
      <c r="H11659" s="180">
        <v>56997.59</v>
      </c>
      <c r="I11659" s="180">
        <f t="shared" si="364"/>
        <v>87152.29</v>
      </c>
      <c r="J11659" s="177" t="str">
        <f t="shared" si="365"/>
        <v>Date &gt; 1920</v>
      </c>
    </row>
    <row r="11660" spans="1:10" x14ac:dyDescent="0.3">
      <c r="A11660" s="178" t="s">
        <v>3372</v>
      </c>
      <c r="B11660" s="178" t="s">
        <v>133</v>
      </c>
      <c r="C11660" s="178" t="s">
        <v>1378</v>
      </c>
      <c r="D11660" s="178" t="s">
        <v>6533</v>
      </c>
      <c r="E11660" s="179">
        <v>35537</v>
      </c>
      <c r="F11660" s="180">
        <v>0</v>
      </c>
      <c r="G11660" s="180">
        <v>51617.74</v>
      </c>
      <c r="H11660" s="180">
        <v>97566.39</v>
      </c>
      <c r="I11660" s="180">
        <f t="shared" si="364"/>
        <v>149184.13</v>
      </c>
      <c r="J11660" s="177" t="str">
        <f t="shared" si="365"/>
        <v>Date &gt; 1920</v>
      </c>
    </row>
    <row r="11661" spans="1:10" x14ac:dyDescent="0.3">
      <c r="A11661" s="178" t="s">
        <v>3372</v>
      </c>
      <c r="B11661" s="178" t="s">
        <v>133</v>
      </c>
      <c r="C11661" s="178" t="s">
        <v>1378</v>
      </c>
      <c r="D11661" s="178" t="s">
        <v>6533</v>
      </c>
      <c r="E11661" s="179">
        <v>35586</v>
      </c>
      <c r="F11661" s="180">
        <v>0</v>
      </c>
      <c r="G11661" s="180">
        <v>120429.5</v>
      </c>
      <c r="H11661" s="180">
        <v>135258.48000000001</v>
      </c>
      <c r="I11661" s="180">
        <f t="shared" si="364"/>
        <v>255687.98</v>
      </c>
      <c r="J11661" s="177" t="str">
        <f t="shared" si="365"/>
        <v>Date &gt; 1920</v>
      </c>
    </row>
    <row r="11662" spans="1:10" x14ac:dyDescent="0.3">
      <c r="A11662" s="178" t="s">
        <v>3372</v>
      </c>
      <c r="B11662" s="178" t="s">
        <v>133</v>
      </c>
      <c r="C11662" s="178" t="s">
        <v>1378</v>
      </c>
      <c r="D11662" s="178" t="s">
        <v>6533</v>
      </c>
      <c r="E11662" s="179">
        <v>35626</v>
      </c>
      <c r="F11662" s="180">
        <v>0</v>
      </c>
      <c r="G11662" s="180">
        <v>105158.05</v>
      </c>
      <c r="H11662" s="180">
        <v>198766.91</v>
      </c>
      <c r="I11662" s="180">
        <f t="shared" si="364"/>
        <v>303924.96000000002</v>
      </c>
      <c r="J11662" s="177" t="str">
        <f t="shared" si="365"/>
        <v>Date &gt; 1920</v>
      </c>
    </row>
    <row r="11663" spans="1:10" x14ac:dyDescent="0.3">
      <c r="A11663" s="178" t="s">
        <v>3372</v>
      </c>
      <c r="B11663" s="178" t="s">
        <v>133</v>
      </c>
      <c r="C11663" s="178" t="s">
        <v>1378</v>
      </c>
      <c r="D11663" s="178" t="s">
        <v>6533</v>
      </c>
      <c r="E11663" s="179">
        <v>35664</v>
      </c>
      <c r="F11663" s="180">
        <v>0</v>
      </c>
      <c r="G11663" s="180">
        <v>49366.68</v>
      </c>
      <c r="H11663" s="180">
        <v>93109.32</v>
      </c>
      <c r="I11663" s="180">
        <f t="shared" si="364"/>
        <v>142476</v>
      </c>
      <c r="J11663" s="177" t="str">
        <f t="shared" si="365"/>
        <v>Date &gt; 1920</v>
      </c>
    </row>
    <row r="11664" spans="1:10" x14ac:dyDescent="0.3">
      <c r="A11664" s="178" t="s">
        <v>3372</v>
      </c>
      <c r="B11664" s="178" t="s">
        <v>133</v>
      </c>
      <c r="C11664" s="178" t="s">
        <v>1378</v>
      </c>
      <c r="D11664" s="178" t="s">
        <v>6533</v>
      </c>
      <c r="E11664" s="179">
        <v>35688</v>
      </c>
      <c r="F11664" s="180">
        <v>0</v>
      </c>
      <c r="G11664" s="180">
        <v>22276.42</v>
      </c>
      <c r="H11664" s="180">
        <v>134681.34</v>
      </c>
      <c r="I11664" s="180">
        <f t="shared" si="364"/>
        <v>156957.76000000001</v>
      </c>
      <c r="J11664" s="177" t="str">
        <f t="shared" si="365"/>
        <v>Date &gt; 1920</v>
      </c>
    </row>
    <row r="11665" spans="1:10" x14ac:dyDescent="0.3">
      <c r="A11665" s="178" t="s">
        <v>3372</v>
      </c>
      <c r="B11665" s="178" t="s">
        <v>133</v>
      </c>
      <c r="C11665" s="178" t="s">
        <v>1378</v>
      </c>
      <c r="D11665" s="178" t="s">
        <v>6533</v>
      </c>
      <c r="E11665" s="179">
        <v>35900</v>
      </c>
      <c r="F11665" s="180">
        <v>0</v>
      </c>
      <c r="G11665" s="180">
        <v>9390.44</v>
      </c>
      <c r="H11665" s="180">
        <v>12965.06</v>
      </c>
      <c r="I11665" s="180">
        <f t="shared" si="364"/>
        <v>22355.5</v>
      </c>
      <c r="J11665" s="177" t="str">
        <f t="shared" si="365"/>
        <v>Date &gt; 1920</v>
      </c>
    </row>
    <row r="11666" spans="1:10" x14ac:dyDescent="0.3">
      <c r="A11666" s="178" t="s">
        <v>3372</v>
      </c>
      <c r="B11666" s="178" t="s">
        <v>133</v>
      </c>
      <c r="C11666" s="178" t="s">
        <v>1378</v>
      </c>
      <c r="D11666" s="178" t="s">
        <v>9938</v>
      </c>
      <c r="E11666" s="179">
        <v>35656</v>
      </c>
      <c r="F11666" s="180">
        <v>201784</v>
      </c>
      <c r="G11666" s="180">
        <v>0</v>
      </c>
      <c r="H11666" s="180">
        <v>22421.03</v>
      </c>
      <c r="I11666" s="180">
        <f t="shared" si="364"/>
        <v>224205.03</v>
      </c>
      <c r="J11666" s="177" t="str">
        <f t="shared" si="365"/>
        <v>Date &gt; 1920</v>
      </c>
    </row>
    <row r="11667" spans="1:10" x14ac:dyDescent="0.3">
      <c r="A11667" s="178" t="s">
        <v>3372</v>
      </c>
      <c r="B11667" s="178" t="s">
        <v>133</v>
      </c>
      <c r="C11667" s="178" t="s">
        <v>1378</v>
      </c>
      <c r="D11667" s="178" t="s">
        <v>9938</v>
      </c>
      <c r="E11667" s="179">
        <v>35697</v>
      </c>
      <c r="F11667" s="180">
        <v>232920</v>
      </c>
      <c r="G11667" s="180">
        <v>0</v>
      </c>
      <c r="H11667" s="180">
        <v>25879.47</v>
      </c>
      <c r="I11667" s="180">
        <f t="shared" si="364"/>
        <v>258799.47</v>
      </c>
      <c r="J11667" s="177" t="str">
        <f t="shared" si="365"/>
        <v>Date &gt; 1920</v>
      </c>
    </row>
    <row r="11668" spans="1:10" x14ac:dyDescent="0.3">
      <c r="A11668" s="178" t="s">
        <v>3372</v>
      </c>
      <c r="B11668" s="178" t="s">
        <v>133</v>
      </c>
      <c r="C11668" s="178" t="s">
        <v>1378</v>
      </c>
      <c r="D11668" s="178" t="s">
        <v>9938</v>
      </c>
      <c r="E11668" s="179">
        <v>35751</v>
      </c>
      <c r="F11668" s="180">
        <v>365486</v>
      </c>
      <c r="G11668" s="180">
        <v>0</v>
      </c>
      <c r="H11668" s="180">
        <v>40610.29</v>
      </c>
      <c r="I11668" s="180">
        <f t="shared" si="364"/>
        <v>406096.29</v>
      </c>
      <c r="J11668" s="177" t="str">
        <f t="shared" si="365"/>
        <v>Date &gt; 1920</v>
      </c>
    </row>
    <row r="11669" spans="1:10" x14ac:dyDescent="0.3">
      <c r="A11669" s="178" t="s">
        <v>3372</v>
      </c>
      <c r="B11669" s="178" t="s">
        <v>133</v>
      </c>
      <c r="C11669" s="178" t="s">
        <v>1378</v>
      </c>
      <c r="D11669" s="178" t="s">
        <v>9938</v>
      </c>
      <c r="E11669" s="179">
        <v>35851</v>
      </c>
      <c r="F11669" s="180">
        <v>44586</v>
      </c>
      <c r="G11669" s="180">
        <v>0</v>
      </c>
      <c r="H11669" s="180">
        <v>94247.31</v>
      </c>
      <c r="I11669" s="180">
        <f t="shared" si="364"/>
        <v>138833.31</v>
      </c>
      <c r="J11669" s="177" t="str">
        <f t="shared" si="365"/>
        <v>Date &gt; 1920</v>
      </c>
    </row>
    <row r="11670" spans="1:10" x14ac:dyDescent="0.3">
      <c r="A11670" s="178" t="s">
        <v>3372</v>
      </c>
      <c r="B11670" s="178" t="s">
        <v>133</v>
      </c>
      <c r="C11670" s="178" t="s">
        <v>1378</v>
      </c>
      <c r="D11670" s="178" t="s">
        <v>9938</v>
      </c>
      <c r="E11670" s="179">
        <v>35851</v>
      </c>
      <c r="F11670" s="180">
        <v>0</v>
      </c>
      <c r="G11670" s="180">
        <v>112339.07</v>
      </c>
      <c r="H11670" s="180">
        <v>0</v>
      </c>
      <c r="I11670" s="180">
        <f t="shared" si="364"/>
        <v>112339.07</v>
      </c>
      <c r="J11670" s="177" t="str">
        <f t="shared" si="365"/>
        <v>Date &gt; 1920</v>
      </c>
    </row>
    <row r="11671" spans="1:10" x14ac:dyDescent="0.3">
      <c r="A11671" s="178" t="s">
        <v>3372</v>
      </c>
      <c r="B11671" s="178" t="s">
        <v>133</v>
      </c>
      <c r="C11671" s="178" t="s">
        <v>1378</v>
      </c>
      <c r="D11671" s="178" t="s">
        <v>9938</v>
      </c>
      <c r="E11671" s="179">
        <v>36004</v>
      </c>
      <c r="F11671" s="180">
        <v>0</v>
      </c>
      <c r="G11671" s="180">
        <v>113425.68</v>
      </c>
      <c r="H11671" s="180">
        <v>80127.12</v>
      </c>
      <c r="I11671" s="180">
        <f t="shared" si="364"/>
        <v>193552.8</v>
      </c>
      <c r="J11671" s="177" t="str">
        <f t="shared" si="365"/>
        <v>Date &gt; 1920</v>
      </c>
    </row>
    <row r="11672" spans="1:10" x14ac:dyDescent="0.3">
      <c r="A11672" s="178" t="s">
        <v>3372</v>
      </c>
      <c r="B11672" s="178" t="s">
        <v>133</v>
      </c>
      <c r="C11672" s="178" t="s">
        <v>1378</v>
      </c>
      <c r="D11672" s="178" t="s">
        <v>9938</v>
      </c>
      <c r="E11672" s="179">
        <v>36213</v>
      </c>
      <c r="F11672" s="180">
        <v>4685</v>
      </c>
      <c r="G11672" s="180">
        <v>0</v>
      </c>
      <c r="H11672" s="180">
        <v>24691.73</v>
      </c>
      <c r="I11672" s="180">
        <f t="shared" si="364"/>
        <v>29376.73</v>
      </c>
      <c r="J11672" s="177" t="str">
        <f t="shared" si="365"/>
        <v>Date &gt; 1920</v>
      </c>
    </row>
    <row r="11673" spans="1:10" x14ac:dyDescent="0.3">
      <c r="A11673" s="178" t="s">
        <v>3372</v>
      </c>
      <c r="B11673" s="178" t="s">
        <v>133</v>
      </c>
      <c r="C11673" s="178" t="s">
        <v>1378</v>
      </c>
      <c r="D11673" s="178" t="s">
        <v>9938</v>
      </c>
      <c r="E11673" s="179">
        <v>36213</v>
      </c>
      <c r="F11673" s="180">
        <v>0</v>
      </c>
      <c r="G11673" s="180">
        <v>17937.75</v>
      </c>
      <c r="H11673" s="180">
        <v>0</v>
      </c>
      <c r="I11673" s="180">
        <f t="shared" si="364"/>
        <v>17937.75</v>
      </c>
      <c r="J11673" s="177" t="str">
        <f t="shared" si="365"/>
        <v>Date &gt; 1920</v>
      </c>
    </row>
    <row r="11674" spans="1:10" x14ac:dyDescent="0.3">
      <c r="A11674" s="178" t="s">
        <v>3372</v>
      </c>
      <c r="B11674" s="178" t="s">
        <v>133</v>
      </c>
      <c r="C11674" s="178" t="s">
        <v>1378</v>
      </c>
      <c r="D11674" s="178" t="s">
        <v>9938</v>
      </c>
      <c r="E11674" s="179">
        <v>36614</v>
      </c>
      <c r="F11674" s="180">
        <v>192474</v>
      </c>
      <c r="G11674" s="180">
        <v>0</v>
      </c>
      <c r="H11674" s="180">
        <v>32779.57</v>
      </c>
      <c r="I11674" s="180">
        <f t="shared" si="364"/>
        <v>225253.57</v>
      </c>
      <c r="J11674" s="177" t="str">
        <f t="shared" si="365"/>
        <v>Date &gt; 1920</v>
      </c>
    </row>
    <row r="11675" spans="1:10" x14ac:dyDescent="0.3">
      <c r="A11675" s="178" t="s">
        <v>3372</v>
      </c>
      <c r="B11675" s="178" t="s">
        <v>133</v>
      </c>
      <c r="C11675" s="178" t="s">
        <v>1378</v>
      </c>
      <c r="D11675" s="178" t="s">
        <v>9938</v>
      </c>
      <c r="E11675" s="179">
        <v>36614</v>
      </c>
      <c r="F11675" s="180">
        <v>0</v>
      </c>
      <c r="G11675" s="180">
        <v>17088.849999999999</v>
      </c>
      <c r="H11675" s="180">
        <v>0</v>
      </c>
      <c r="I11675" s="180">
        <f t="shared" si="364"/>
        <v>17088.849999999999</v>
      </c>
      <c r="J11675" s="177" t="str">
        <f t="shared" si="365"/>
        <v>Date &gt; 1920</v>
      </c>
    </row>
    <row r="11676" spans="1:10" x14ac:dyDescent="0.3">
      <c r="A11676" s="178" t="s">
        <v>3372</v>
      </c>
      <c r="B11676" s="178" t="s">
        <v>133</v>
      </c>
      <c r="C11676" s="178" t="s">
        <v>1378</v>
      </c>
      <c r="D11676" s="178" t="s">
        <v>9938</v>
      </c>
      <c r="E11676" s="179">
        <v>36686</v>
      </c>
      <c r="F11676" s="180">
        <v>0</v>
      </c>
      <c r="G11676" s="180">
        <v>2565.98</v>
      </c>
      <c r="H11676" s="180">
        <v>1710.66</v>
      </c>
      <c r="I11676" s="180">
        <f t="shared" si="364"/>
        <v>4276.6400000000003</v>
      </c>
      <c r="J11676" s="177" t="str">
        <f t="shared" si="365"/>
        <v>Date &gt; 1920</v>
      </c>
    </row>
    <row r="11677" spans="1:10" x14ac:dyDescent="0.3">
      <c r="A11677" s="178" t="s">
        <v>3372</v>
      </c>
      <c r="B11677" s="178" t="s">
        <v>133</v>
      </c>
      <c r="C11677" s="178" t="s">
        <v>1378</v>
      </c>
      <c r="D11677" s="178" t="s">
        <v>9938</v>
      </c>
      <c r="E11677" s="179">
        <v>36691</v>
      </c>
      <c r="F11677" s="180">
        <v>0</v>
      </c>
      <c r="G11677" s="180">
        <v>5642.67</v>
      </c>
      <c r="H11677" s="180">
        <v>6144</v>
      </c>
      <c r="I11677" s="180">
        <f t="shared" si="364"/>
        <v>11786.67</v>
      </c>
      <c r="J11677" s="177" t="str">
        <f t="shared" si="365"/>
        <v>Date &gt; 1920</v>
      </c>
    </row>
    <row r="11678" spans="1:10" x14ac:dyDescent="0.3">
      <c r="A11678" s="178" t="s">
        <v>3372</v>
      </c>
      <c r="B11678" s="178" t="s">
        <v>133</v>
      </c>
      <c r="C11678" s="178" t="s">
        <v>1378</v>
      </c>
      <c r="D11678" s="178" t="s">
        <v>9939</v>
      </c>
      <c r="E11678" s="179">
        <v>35864</v>
      </c>
      <c r="F11678" s="180">
        <v>0</v>
      </c>
      <c r="G11678" s="180">
        <v>468065.59</v>
      </c>
      <c r="H11678" s="180">
        <v>572089.41</v>
      </c>
      <c r="I11678" s="180">
        <f t="shared" si="364"/>
        <v>1040155</v>
      </c>
      <c r="J11678" s="177" t="str">
        <f t="shared" si="365"/>
        <v>Date &gt; 1920</v>
      </c>
    </row>
    <row r="11679" spans="1:10" x14ac:dyDescent="0.3">
      <c r="A11679" s="178" t="s">
        <v>3372</v>
      </c>
      <c r="B11679" s="178" t="s">
        <v>133</v>
      </c>
      <c r="C11679" s="178" t="s">
        <v>1378</v>
      </c>
      <c r="D11679" s="178" t="s">
        <v>9939</v>
      </c>
      <c r="E11679" s="179">
        <v>36063</v>
      </c>
      <c r="F11679" s="180">
        <v>0</v>
      </c>
      <c r="G11679" s="180">
        <v>14934.41</v>
      </c>
      <c r="H11679" s="180">
        <v>18253.53</v>
      </c>
      <c r="I11679" s="180">
        <f t="shared" si="364"/>
        <v>33187.94</v>
      </c>
      <c r="J11679" s="177" t="str">
        <f t="shared" si="365"/>
        <v>Date &gt; 1920</v>
      </c>
    </row>
    <row r="11680" spans="1:10" x14ac:dyDescent="0.3">
      <c r="A11680" s="178" t="s">
        <v>3372</v>
      </c>
      <c r="B11680" s="178" t="s">
        <v>133</v>
      </c>
      <c r="C11680" s="178" t="s">
        <v>1378</v>
      </c>
      <c r="D11680" s="178" t="s">
        <v>9940</v>
      </c>
      <c r="E11680" s="179">
        <v>35747</v>
      </c>
      <c r="F11680" s="180">
        <v>0</v>
      </c>
      <c r="G11680" s="180">
        <v>43585.03</v>
      </c>
      <c r="H11680" s="180">
        <v>29056.69</v>
      </c>
      <c r="I11680" s="180">
        <f t="shared" si="364"/>
        <v>72641.72</v>
      </c>
      <c r="J11680" s="177" t="str">
        <f t="shared" si="365"/>
        <v>Date &gt; 1920</v>
      </c>
    </row>
    <row r="11681" spans="1:10" x14ac:dyDescent="0.3">
      <c r="A11681" s="178" t="s">
        <v>3372</v>
      </c>
      <c r="B11681" s="178" t="s">
        <v>133</v>
      </c>
      <c r="C11681" s="178" t="s">
        <v>1378</v>
      </c>
      <c r="D11681" s="178" t="s">
        <v>9941</v>
      </c>
      <c r="E11681" s="179">
        <v>36063</v>
      </c>
      <c r="F11681" s="180">
        <v>0</v>
      </c>
      <c r="G11681" s="180">
        <v>65212.71</v>
      </c>
      <c r="H11681" s="180">
        <v>43475.14</v>
      </c>
      <c r="I11681" s="180">
        <f t="shared" si="364"/>
        <v>108687.85</v>
      </c>
      <c r="J11681" s="177" t="str">
        <f t="shared" si="365"/>
        <v>Date &gt; 1920</v>
      </c>
    </row>
    <row r="11682" spans="1:10" x14ac:dyDescent="0.3">
      <c r="A11682" s="178" t="s">
        <v>3372</v>
      </c>
      <c r="B11682" s="178" t="s">
        <v>133</v>
      </c>
      <c r="C11682" s="178" t="s">
        <v>1378</v>
      </c>
      <c r="D11682" s="178" t="s">
        <v>9941</v>
      </c>
      <c r="E11682" s="179">
        <v>36101</v>
      </c>
      <c r="F11682" s="180">
        <v>0</v>
      </c>
      <c r="G11682" s="180">
        <v>72345.53</v>
      </c>
      <c r="H11682" s="180">
        <v>48230.35</v>
      </c>
      <c r="I11682" s="180">
        <f t="shared" si="364"/>
        <v>120575.88</v>
      </c>
      <c r="J11682" s="177" t="str">
        <f t="shared" si="365"/>
        <v>Date &gt; 1920</v>
      </c>
    </row>
    <row r="11683" spans="1:10" x14ac:dyDescent="0.3">
      <c r="A11683" s="178" t="s">
        <v>3372</v>
      </c>
      <c r="B11683" s="178" t="s">
        <v>133</v>
      </c>
      <c r="C11683" s="178" t="s">
        <v>1378</v>
      </c>
      <c r="D11683" s="178" t="s">
        <v>9941</v>
      </c>
      <c r="E11683" s="179">
        <v>36119</v>
      </c>
      <c r="F11683" s="180">
        <v>0</v>
      </c>
      <c r="G11683" s="180">
        <v>73069.59</v>
      </c>
      <c r="H11683" s="180">
        <v>48713.07</v>
      </c>
      <c r="I11683" s="180">
        <f t="shared" si="364"/>
        <v>121782.66</v>
      </c>
      <c r="J11683" s="177" t="str">
        <f t="shared" si="365"/>
        <v>Date &gt; 1920</v>
      </c>
    </row>
    <row r="11684" spans="1:10" x14ac:dyDescent="0.3">
      <c r="A11684" s="178" t="s">
        <v>3372</v>
      </c>
      <c r="B11684" s="178" t="s">
        <v>133</v>
      </c>
      <c r="C11684" s="178" t="s">
        <v>1378</v>
      </c>
      <c r="D11684" s="178" t="s">
        <v>9941</v>
      </c>
      <c r="E11684" s="179">
        <v>36202</v>
      </c>
      <c r="F11684" s="180">
        <v>0</v>
      </c>
      <c r="G11684" s="180">
        <v>8692.99</v>
      </c>
      <c r="H11684" s="180">
        <v>7624.07</v>
      </c>
      <c r="I11684" s="180">
        <f t="shared" si="364"/>
        <v>16317.06</v>
      </c>
      <c r="J11684" s="177" t="str">
        <f t="shared" si="365"/>
        <v>Date &gt; 1920</v>
      </c>
    </row>
    <row r="11685" spans="1:10" x14ac:dyDescent="0.3">
      <c r="A11685" s="178" t="s">
        <v>3372</v>
      </c>
      <c r="B11685" s="178" t="s">
        <v>133</v>
      </c>
      <c r="C11685" s="178" t="s">
        <v>1378</v>
      </c>
      <c r="D11685" s="178" t="s">
        <v>9941</v>
      </c>
      <c r="E11685" s="179">
        <v>36385</v>
      </c>
      <c r="F11685" s="180">
        <v>0</v>
      </c>
      <c r="G11685" s="180">
        <v>19223.96</v>
      </c>
      <c r="H11685" s="180">
        <v>12912.22</v>
      </c>
      <c r="I11685" s="180">
        <f t="shared" si="364"/>
        <v>32136.18</v>
      </c>
      <c r="J11685" s="177" t="str">
        <f t="shared" si="365"/>
        <v>Date &gt; 1920</v>
      </c>
    </row>
    <row r="11686" spans="1:10" x14ac:dyDescent="0.3">
      <c r="A11686" s="178" t="s">
        <v>3372</v>
      </c>
      <c r="B11686" s="178" t="s">
        <v>133</v>
      </c>
      <c r="C11686" s="178" t="s">
        <v>1378</v>
      </c>
      <c r="D11686" s="178" t="s">
        <v>9941</v>
      </c>
      <c r="E11686" s="179">
        <v>36588</v>
      </c>
      <c r="F11686" s="180">
        <v>0</v>
      </c>
      <c r="G11686" s="180">
        <v>109087.34</v>
      </c>
      <c r="H11686" s="180">
        <v>71845.149999999994</v>
      </c>
      <c r="I11686" s="180">
        <f t="shared" si="364"/>
        <v>180932.49</v>
      </c>
      <c r="J11686" s="177" t="str">
        <f t="shared" si="365"/>
        <v>Date &gt; 1920</v>
      </c>
    </row>
    <row r="11687" spans="1:10" x14ac:dyDescent="0.3">
      <c r="A11687" s="178" t="s">
        <v>3372</v>
      </c>
      <c r="B11687" s="178" t="s">
        <v>133</v>
      </c>
      <c r="C11687" s="178" t="s">
        <v>1378</v>
      </c>
      <c r="D11687" s="178" t="s">
        <v>9942</v>
      </c>
      <c r="E11687" s="179">
        <v>35989</v>
      </c>
      <c r="F11687" s="180">
        <v>0</v>
      </c>
      <c r="G11687" s="180">
        <v>3000</v>
      </c>
      <c r="H11687" s="180">
        <v>2000</v>
      </c>
      <c r="I11687" s="180">
        <f t="shared" si="364"/>
        <v>5000</v>
      </c>
      <c r="J11687" s="177" t="str">
        <f t="shared" si="365"/>
        <v>Date &gt; 1920</v>
      </c>
    </row>
    <row r="11688" spans="1:10" x14ac:dyDescent="0.3">
      <c r="A11688" s="178" t="s">
        <v>3372</v>
      </c>
      <c r="B11688" s="178" t="s">
        <v>133</v>
      </c>
      <c r="C11688" s="178" t="s">
        <v>1378</v>
      </c>
      <c r="D11688" s="178" t="s">
        <v>7249</v>
      </c>
      <c r="E11688" s="179">
        <v>36182</v>
      </c>
      <c r="F11688" s="180">
        <v>0</v>
      </c>
      <c r="G11688" s="180">
        <v>71606.39</v>
      </c>
      <c r="H11688" s="180">
        <v>71677.179999999993</v>
      </c>
      <c r="I11688" s="180">
        <f t="shared" si="364"/>
        <v>143283.57</v>
      </c>
      <c r="J11688" s="177" t="str">
        <f t="shared" si="365"/>
        <v>Date &gt; 1920</v>
      </c>
    </row>
    <row r="11689" spans="1:10" x14ac:dyDescent="0.3">
      <c r="A11689" s="178" t="s">
        <v>3372</v>
      </c>
      <c r="B11689" s="178" t="s">
        <v>133</v>
      </c>
      <c r="C11689" s="178" t="s">
        <v>1378</v>
      </c>
      <c r="D11689" s="178" t="s">
        <v>7249</v>
      </c>
      <c r="E11689" s="179">
        <v>36385</v>
      </c>
      <c r="F11689" s="180">
        <v>0</v>
      </c>
      <c r="G11689" s="180">
        <v>19610.36</v>
      </c>
      <c r="H11689" s="180">
        <v>19614.080000000002</v>
      </c>
      <c r="I11689" s="180">
        <f t="shared" si="364"/>
        <v>39224.44</v>
      </c>
      <c r="J11689" s="177" t="str">
        <f t="shared" si="365"/>
        <v>Date &gt; 1920</v>
      </c>
    </row>
    <row r="11690" spans="1:10" x14ac:dyDescent="0.3">
      <c r="A11690" s="178" t="s">
        <v>3372</v>
      </c>
      <c r="B11690" s="178" t="s">
        <v>133</v>
      </c>
      <c r="C11690" s="178" t="s">
        <v>1378</v>
      </c>
      <c r="D11690" s="178" t="s">
        <v>7249</v>
      </c>
      <c r="E11690" s="179">
        <v>36588</v>
      </c>
      <c r="F11690" s="180">
        <v>0</v>
      </c>
      <c r="G11690" s="180">
        <v>12893.5</v>
      </c>
      <c r="H11690" s="180">
        <v>12893.5</v>
      </c>
      <c r="I11690" s="180">
        <f t="shared" si="364"/>
        <v>25787</v>
      </c>
      <c r="J11690" s="177" t="str">
        <f t="shared" si="365"/>
        <v>Date &gt; 1920</v>
      </c>
    </row>
    <row r="11691" spans="1:10" x14ac:dyDescent="0.3">
      <c r="A11691" s="178" t="s">
        <v>3372</v>
      </c>
      <c r="B11691" s="178" t="s">
        <v>133</v>
      </c>
      <c r="C11691" s="178" t="s">
        <v>1378</v>
      </c>
      <c r="D11691" s="178" t="s">
        <v>9943</v>
      </c>
      <c r="E11691" s="179">
        <v>36515</v>
      </c>
      <c r="F11691" s="180">
        <v>0</v>
      </c>
      <c r="G11691" s="180">
        <v>171589.73</v>
      </c>
      <c r="H11691" s="180">
        <v>114393.14</v>
      </c>
      <c r="I11691" s="180">
        <f t="shared" si="364"/>
        <v>285982.87</v>
      </c>
      <c r="J11691" s="177" t="str">
        <f t="shared" si="365"/>
        <v>Date &gt; 1920</v>
      </c>
    </row>
    <row r="11692" spans="1:10" x14ac:dyDescent="0.3">
      <c r="A11692" s="178" t="s">
        <v>3372</v>
      </c>
      <c r="B11692" s="178" t="s">
        <v>133</v>
      </c>
      <c r="C11692" s="178" t="s">
        <v>1378</v>
      </c>
      <c r="D11692" s="178" t="s">
        <v>9943</v>
      </c>
      <c r="E11692" s="179">
        <v>36563</v>
      </c>
      <c r="F11692" s="180">
        <v>0</v>
      </c>
      <c r="G11692" s="180">
        <v>3131.86</v>
      </c>
      <c r="H11692" s="180">
        <v>2087.91</v>
      </c>
      <c r="I11692" s="180">
        <f t="shared" si="364"/>
        <v>5219.7700000000004</v>
      </c>
      <c r="J11692" s="177" t="str">
        <f t="shared" si="365"/>
        <v>Date &gt; 1920</v>
      </c>
    </row>
    <row r="11693" spans="1:10" x14ac:dyDescent="0.3">
      <c r="A11693" s="178" t="s">
        <v>3372</v>
      </c>
      <c r="B11693" s="178" t="s">
        <v>133</v>
      </c>
      <c r="C11693" s="178" t="s">
        <v>1378</v>
      </c>
      <c r="D11693" s="178" t="s">
        <v>9943</v>
      </c>
      <c r="E11693" s="179">
        <v>36626</v>
      </c>
      <c r="F11693" s="180">
        <v>0</v>
      </c>
      <c r="G11693" s="180">
        <v>20878.41</v>
      </c>
      <c r="H11693" s="180">
        <v>13918.95</v>
      </c>
      <c r="I11693" s="180">
        <f t="shared" si="364"/>
        <v>34797.360000000001</v>
      </c>
      <c r="J11693" s="177" t="str">
        <f t="shared" si="365"/>
        <v>Date &gt; 1920</v>
      </c>
    </row>
    <row r="11694" spans="1:10" x14ac:dyDescent="0.3">
      <c r="A11694" s="178" t="s">
        <v>3372</v>
      </c>
      <c r="B11694" s="178" t="s">
        <v>133</v>
      </c>
      <c r="C11694" s="178" t="s">
        <v>1378</v>
      </c>
      <c r="D11694" s="178" t="s">
        <v>6470</v>
      </c>
      <c r="E11694" s="179">
        <v>36507</v>
      </c>
      <c r="F11694" s="180">
        <v>0</v>
      </c>
      <c r="G11694" s="180">
        <v>15264.98</v>
      </c>
      <c r="H11694" s="180">
        <v>10176.65</v>
      </c>
      <c r="I11694" s="180">
        <f t="shared" si="364"/>
        <v>25441.629999999997</v>
      </c>
      <c r="J11694" s="177" t="str">
        <f t="shared" si="365"/>
        <v>Date &gt; 1920</v>
      </c>
    </row>
    <row r="11695" spans="1:10" x14ac:dyDescent="0.3">
      <c r="A11695" s="178" t="s">
        <v>3372</v>
      </c>
      <c r="B11695" s="178" t="s">
        <v>133</v>
      </c>
      <c r="C11695" s="178" t="s">
        <v>1378</v>
      </c>
      <c r="D11695" s="178" t="s">
        <v>6470</v>
      </c>
      <c r="E11695" s="179">
        <v>36588</v>
      </c>
      <c r="F11695" s="180">
        <v>0</v>
      </c>
      <c r="G11695" s="180">
        <v>6673.8</v>
      </c>
      <c r="H11695" s="180">
        <v>4449.2</v>
      </c>
      <c r="I11695" s="180">
        <f t="shared" si="364"/>
        <v>11123</v>
      </c>
      <c r="J11695" s="177" t="str">
        <f t="shared" si="365"/>
        <v>Date &gt; 1920</v>
      </c>
    </row>
    <row r="11696" spans="1:10" x14ac:dyDescent="0.3">
      <c r="A11696" s="178" t="s">
        <v>3372</v>
      </c>
      <c r="B11696" s="178" t="s">
        <v>133</v>
      </c>
      <c r="C11696" s="178" t="s">
        <v>1378</v>
      </c>
      <c r="D11696" s="178" t="s">
        <v>9944</v>
      </c>
      <c r="E11696" s="179">
        <v>36747</v>
      </c>
      <c r="F11696" s="180">
        <v>0</v>
      </c>
      <c r="G11696" s="180">
        <v>11781.98</v>
      </c>
      <c r="H11696" s="180">
        <v>7854.66</v>
      </c>
      <c r="I11696" s="180">
        <f t="shared" si="364"/>
        <v>19636.64</v>
      </c>
      <c r="J11696" s="177" t="str">
        <f t="shared" si="365"/>
        <v>Date &gt; 1920</v>
      </c>
    </row>
    <row r="11697" spans="1:10" x14ac:dyDescent="0.3">
      <c r="A11697" s="178" t="s">
        <v>3372</v>
      </c>
      <c r="B11697" s="178" t="s">
        <v>133</v>
      </c>
      <c r="C11697" s="178" t="s">
        <v>1378</v>
      </c>
      <c r="D11697" s="178" t="s">
        <v>9945</v>
      </c>
      <c r="E11697" s="179">
        <v>37449</v>
      </c>
      <c r="F11697" s="180">
        <v>0</v>
      </c>
      <c r="G11697" s="180">
        <v>50664.61</v>
      </c>
      <c r="H11697" s="180">
        <v>33776.410000000003</v>
      </c>
      <c r="I11697" s="180">
        <f t="shared" si="364"/>
        <v>84441.02</v>
      </c>
      <c r="J11697" s="177" t="str">
        <f t="shared" si="365"/>
        <v>Date &gt; 1920</v>
      </c>
    </row>
    <row r="11698" spans="1:10" x14ac:dyDescent="0.3">
      <c r="A11698" s="178" t="s">
        <v>3372</v>
      </c>
      <c r="B11698" s="178" t="s">
        <v>133</v>
      </c>
      <c r="C11698" s="178" t="s">
        <v>1378</v>
      </c>
      <c r="D11698" s="178" t="s">
        <v>9945</v>
      </c>
      <c r="E11698" s="179">
        <v>37551</v>
      </c>
      <c r="F11698" s="180">
        <v>0</v>
      </c>
      <c r="G11698" s="180">
        <v>43431.45</v>
      </c>
      <c r="H11698" s="180">
        <v>28954.29</v>
      </c>
      <c r="I11698" s="180">
        <f t="shared" si="364"/>
        <v>72385.739999999991</v>
      </c>
      <c r="J11698" s="177" t="str">
        <f t="shared" si="365"/>
        <v>Date &gt; 1920</v>
      </c>
    </row>
    <row r="11699" spans="1:10" x14ac:dyDescent="0.3">
      <c r="A11699" s="178" t="s">
        <v>3372</v>
      </c>
      <c r="B11699" s="178" t="s">
        <v>133</v>
      </c>
      <c r="C11699" s="178" t="s">
        <v>1378</v>
      </c>
      <c r="D11699" s="178" t="s">
        <v>9945</v>
      </c>
      <c r="E11699" s="179">
        <v>38106</v>
      </c>
      <c r="F11699" s="180">
        <v>0</v>
      </c>
      <c r="G11699" s="180">
        <v>7903.94</v>
      </c>
      <c r="H11699" s="180">
        <v>5269.3</v>
      </c>
      <c r="I11699" s="180">
        <f t="shared" si="364"/>
        <v>13173.24</v>
      </c>
      <c r="J11699" s="177" t="str">
        <f t="shared" si="365"/>
        <v>Date &gt; 1920</v>
      </c>
    </row>
    <row r="11700" spans="1:10" x14ac:dyDescent="0.3">
      <c r="A11700" s="178" t="s">
        <v>3372</v>
      </c>
      <c r="B11700" s="178" t="s">
        <v>133</v>
      </c>
      <c r="C11700" s="178" t="s">
        <v>1378</v>
      </c>
      <c r="D11700" s="178" t="s">
        <v>9945</v>
      </c>
      <c r="E11700" s="179">
        <v>38380</v>
      </c>
      <c r="F11700" s="180">
        <v>0</v>
      </c>
      <c r="G11700" s="180">
        <v>2787.07</v>
      </c>
      <c r="H11700" s="180">
        <v>1858.04</v>
      </c>
      <c r="I11700" s="180">
        <f t="shared" si="364"/>
        <v>4645.1100000000006</v>
      </c>
      <c r="J11700" s="177" t="str">
        <f t="shared" si="365"/>
        <v>Date &gt; 1920</v>
      </c>
    </row>
    <row r="11701" spans="1:10" x14ac:dyDescent="0.3">
      <c r="A11701" s="178" t="s">
        <v>3372</v>
      </c>
      <c r="B11701" s="178" t="s">
        <v>133</v>
      </c>
      <c r="C11701" s="178" t="s">
        <v>1378</v>
      </c>
      <c r="D11701" s="178" t="s">
        <v>9946</v>
      </c>
      <c r="E11701" s="179">
        <v>37442</v>
      </c>
      <c r="F11701" s="180">
        <v>109517</v>
      </c>
      <c r="G11701" s="180">
        <v>4088.68</v>
      </c>
      <c r="H11701" s="180">
        <v>13359.25</v>
      </c>
      <c r="I11701" s="180">
        <f t="shared" si="364"/>
        <v>126964.93</v>
      </c>
      <c r="J11701" s="177" t="str">
        <f t="shared" si="365"/>
        <v>Date &gt; 1920</v>
      </c>
    </row>
    <row r="11702" spans="1:10" x14ac:dyDescent="0.3">
      <c r="A11702" s="178" t="s">
        <v>3372</v>
      </c>
      <c r="B11702" s="178" t="s">
        <v>133</v>
      </c>
      <c r="C11702" s="178" t="s">
        <v>1378</v>
      </c>
      <c r="D11702" s="178" t="s">
        <v>9946</v>
      </c>
      <c r="E11702" s="179">
        <v>37810</v>
      </c>
      <c r="F11702" s="180">
        <v>40483</v>
      </c>
      <c r="G11702" s="180">
        <v>1511.32</v>
      </c>
      <c r="H11702" s="180">
        <v>7040.75</v>
      </c>
      <c r="I11702" s="180">
        <f t="shared" si="364"/>
        <v>49035.07</v>
      </c>
      <c r="J11702" s="177" t="str">
        <f t="shared" si="365"/>
        <v>Date &gt; 1920</v>
      </c>
    </row>
    <row r="11703" spans="1:10" x14ac:dyDescent="0.3">
      <c r="A11703" s="178" t="s">
        <v>3372</v>
      </c>
      <c r="B11703" s="178" t="s">
        <v>133</v>
      </c>
      <c r="C11703" s="178" t="s">
        <v>1378</v>
      </c>
      <c r="D11703" s="178" t="s">
        <v>9946</v>
      </c>
      <c r="E11703" s="179">
        <v>38351</v>
      </c>
      <c r="F11703" s="180">
        <v>0</v>
      </c>
      <c r="G11703" s="180">
        <v>635.5</v>
      </c>
      <c r="H11703" s="180">
        <v>2322.34</v>
      </c>
      <c r="I11703" s="180">
        <f t="shared" si="364"/>
        <v>2957.84</v>
      </c>
      <c r="J11703" s="177" t="str">
        <f t="shared" si="365"/>
        <v>Date &gt; 1920</v>
      </c>
    </row>
    <row r="11704" spans="1:10" x14ac:dyDescent="0.3">
      <c r="A11704" s="178" t="s">
        <v>3372</v>
      </c>
      <c r="B11704" s="178" t="s">
        <v>133</v>
      </c>
      <c r="C11704" s="178" t="s">
        <v>1378</v>
      </c>
      <c r="D11704" s="178" t="s">
        <v>9946</v>
      </c>
      <c r="E11704" s="179">
        <v>38568</v>
      </c>
      <c r="F11704" s="180">
        <v>17075</v>
      </c>
      <c r="G11704" s="180">
        <v>0</v>
      </c>
      <c r="H11704" s="180">
        <v>0</v>
      </c>
      <c r="I11704" s="180">
        <f t="shared" si="364"/>
        <v>17075</v>
      </c>
      <c r="J11704" s="177" t="str">
        <f t="shared" si="365"/>
        <v>Date &gt; 1920</v>
      </c>
    </row>
    <row r="11705" spans="1:10" x14ac:dyDescent="0.3">
      <c r="A11705" s="178" t="s">
        <v>3372</v>
      </c>
      <c r="B11705" s="178" t="s">
        <v>133</v>
      </c>
      <c r="C11705" s="178" t="s">
        <v>1378</v>
      </c>
      <c r="D11705" s="178" t="s">
        <v>9947</v>
      </c>
      <c r="E11705" s="179">
        <v>38106</v>
      </c>
      <c r="F11705" s="180">
        <v>0</v>
      </c>
      <c r="G11705" s="180">
        <v>30000</v>
      </c>
      <c r="H11705" s="180">
        <v>20000</v>
      </c>
      <c r="I11705" s="180">
        <f t="shared" si="364"/>
        <v>50000</v>
      </c>
      <c r="J11705" s="177" t="str">
        <f t="shared" si="365"/>
        <v>Date &gt; 1920</v>
      </c>
    </row>
    <row r="11706" spans="1:10" x14ac:dyDescent="0.3">
      <c r="A11706" s="178" t="s">
        <v>3372</v>
      </c>
      <c r="B11706" s="178" t="s">
        <v>133</v>
      </c>
      <c r="C11706" s="178" t="s">
        <v>1378</v>
      </c>
      <c r="D11706" s="178" t="s">
        <v>9948</v>
      </c>
      <c r="E11706" s="179">
        <v>37679</v>
      </c>
      <c r="F11706" s="180">
        <v>0</v>
      </c>
      <c r="G11706" s="180">
        <v>9375.2999999999993</v>
      </c>
      <c r="H11706" s="180">
        <v>9375.2800000000007</v>
      </c>
      <c r="I11706" s="180">
        <f t="shared" si="364"/>
        <v>18750.580000000002</v>
      </c>
      <c r="J11706" s="177" t="str">
        <f t="shared" si="365"/>
        <v>Date &gt; 1920</v>
      </c>
    </row>
    <row r="11707" spans="1:10" x14ac:dyDescent="0.3">
      <c r="A11707" s="178" t="s">
        <v>3372</v>
      </c>
      <c r="B11707" s="178" t="s">
        <v>133</v>
      </c>
      <c r="C11707" s="178" t="s">
        <v>1378</v>
      </c>
      <c r="D11707" s="178" t="s">
        <v>9948</v>
      </c>
      <c r="E11707" s="179">
        <v>37816</v>
      </c>
      <c r="F11707" s="180">
        <v>0</v>
      </c>
      <c r="G11707" s="180">
        <v>116512.95</v>
      </c>
      <c r="H11707" s="180">
        <v>116512.97</v>
      </c>
      <c r="I11707" s="180">
        <f t="shared" si="364"/>
        <v>233025.91999999998</v>
      </c>
      <c r="J11707" s="177" t="str">
        <f t="shared" si="365"/>
        <v>Date &gt; 1920</v>
      </c>
    </row>
    <row r="11708" spans="1:10" x14ac:dyDescent="0.3">
      <c r="A11708" s="178" t="s">
        <v>3372</v>
      </c>
      <c r="B11708" s="178" t="s">
        <v>133</v>
      </c>
      <c r="C11708" s="178" t="s">
        <v>1378</v>
      </c>
      <c r="D11708" s="178" t="s">
        <v>9948</v>
      </c>
      <c r="E11708" s="179">
        <v>37994</v>
      </c>
      <c r="F11708" s="180">
        <v>0</v>
      </c>
      <c r="G11708" s="180">
        <v>22132.720000000001</v>
      </c>
      <c r="H11708" s="180">
        <v>22132.69</v>
      </c>
      <c r="I11708" s="180">
        <f t="shared" si="364"/>
        <v>44265.41</v>
      </c>
      <c r="J11708" s="177" t="str">
        <f t="shared" si="365"/>
        <v>Date &gt; 1920</v>
      </c>
    </row>
    <row r="11709" spans="1:10" x14ac:dyDescent="0.3">
      <c r="A11709" s="178" t="s">
        <v>3372</v>
      </c>
      <c r="B11709" s="178" t="s">
        <v>133</v>
      </c>
      <c r="C11709" s="178" t="s">
        <v>1378</v>
      </c>
      <c r="D11709" s="178" t="s">
        <v>9949</v>
      </c>
      <c r="E11709" s="179">
        <v>37915</v>
      </c>
      <c r="F11709" s="180">
        <v>208934</v>
      </c>
      <c r="G11709" s="180">
        <v>0</v>
      </c>
      <c r="H11709" s="180">
        <v>23216.52</v>
      </c>
      <c r="I11709" s="180">
        <f t="shared" si="364"/>
        <v>232150.52</v>
      </c>
      <c r="J11709" s="177" t="str">
        <f t="shared" si="365"/>
        <v>Date &gt; 1920</v>
      </c>
    </row>
    <row r="11710" spans="1:10" x14ac:dyDescent="0.3">
      <c r="A11710" s="178" t="s">
        <v>3372</v>
      </c>
      <c r="B11710" s="178" t="s">
        <v>133</v>
      </c>
      <c r="C11710" s="178" t="s">
        <v>1378</v>
      </c>
      <c r="D11710" s="178" t="s">
        <v>9949</v>
      </c>
      <c r="E11710" s="179">
        <v>38106</v>
      </c>
      <c r="F11710" s="180">
        <v>8488</v>
      </c>
      <c r="G11710" s="180">
        <v>0</v>
      </c>
      <c r="H11710" s="180">
        <v>941.48</v>
      </c>
      <c r="I11710" s="180">
        <f t="shared" si="364"/>
        <v>9429.48</v>
      </c>
      <c r="J11710" s="177" t="str">
        <f t="shared" si="365"/>
        <v>Date &gt; 1920</v>
      </c>
    </row>
    <row r="11711" spans="1:10" x14ac:dyDescent="0.3">
      <c r="A11711" s="178" t="s">
        <v>3372</v>
      </c>
      <c r="B11711" s="178" t="s">
        <v>133</v>
      </c>
      <c r="C11711" s="178" t="s">
        <v>1378</v>
      </c>
      <c r="D11711" s="178" t="s">
        <v>9949</v>
      </c>
      <c r="E11711" s="179">
        <v>38434</v>
      </c>
      <c r="F11711" s="180">
        <v>5664</v>
      </c>
      <c r="G11711" s="180">
        <v>0</v>
      </c>
      <c r="H11711" s="180">
        <v>629.91</v>
      </c>
      <c r="I11711" s="180">
        <f t="shared" si="364"/>
        <v>6293.91</v>
      </c>
      <c r="J11711" s="177" t="str">
        <f t="shared" si="365"/>
        <v>Date &gt; 1920</v>
      </c>
    </row>
    <row r="11712" spans="1:10" x14ac:dyDescent="0.3">
      <c r="A11712" s="178" t="s">
        <v>3372</v>
      </c>
      <c r="B11712" s="178" t="s">
        <v>133</v>
      </c>
      <c r="C11712" s="178" t="s">
        <v>1378</v>
      </c>
      <c r="D11712" s="178" t="s">
        <v>7397</v>
      </c>
      <c r="E11712" s="179">
        <v>37915</v>
      </c>
      <c r="F11712" s="180">
        <v>0</v>
      </c>
      <c r="G11712" s="180">
        <v>13178.25</v>
      </c>
      <c r="H11712" s="180">
        <v>8785.5</v>
      </c>
      <c r="I11712" s="180">
        <f t="shared" si="364"/>
        <v>21963.75</v>
      </c>
      <c r="J11712" s="177" t="str">
        <f t="shared" si="365"/>
        <v>Date &gt; 1920</v>
      </c>
    </row>
    <row r="11713" spans="1:10" x14ac:dyDescent="0.3">
      <c r="A11713" s="178" t="s">
        <v>3372</v>
      </c>
      <c r="B11713" s="178" t="s">
        <v>133</v>
      </c>
      <c r="C11713" s="178" t="s">
        <v>1378</v>
      </c>
      <c r="D11713" s="178" t="s">
        <v>9950</v>
      </c>
      <c r="E11713" s="179">
        <v>38106</v>
      </c>
      <c r="F11713" s="180">
        <v>0</v>
      </c>
      <c r="G11713" s="180">
        <v>50586.720000000001</v>
      </c>
      <c r="H11713" s="180">
        <v>33724.480000000003</v>
      </c>
      <c r="I11713" s="180">
        <f t="shared" si="364"/>
        <v>84311.200000000012</v>
      </c>
      <c r="J11713" s="177" t="str">
        <f t="shared" si="365"/>
        <v>Date &gt; 1920</v>
      </c>
    </row>
    <row r="11714" spans="1:10" x14ac:dyDescent="0.3">
      <c r="A11714" s="178" t="s">
        <v>3372</v>
      </c>
      <c r="B11714" s="178" t="s">
        <v>133</v>
      </c>
      <c r="C11714" s="178" t="s">
        <v>1378</v>
      </c>
      <c r="D11714" s="178" t="s">
        <v>9950</v>
      </c>
      <c r="E11714" s="179">
        <v>38380</v>
      </c>
      <c r="F11714" s="180">
        <v>0</v>
      </c>
      <c r="G11714" s="180">
        <v>35278.36</v>
      </c>
      <c r="H11714" s="180">
        <v>23518.91</v>
      </c>
      <c r="I11714" s="180">
        <f t="shared" si="364"/>
        <v>58797.270000000004</v>
      </c>
      <c r="J11714" s="177" t="str">
        <f t="shared" si="365"/>
        <v>Date &gt; 1920</v>
      </c>
    </row>
    <row r="11715" spans="1:10" x14ac:dyDescent="0.3">
      <c r="A11715" s="178" t="s">
        <v>3372</v>
      </c>
      <c r="B11715" s="178" t="s">
        <v>133</v>
      </c>
      <c r="C11715" s="178" t="s">
        <v>1378</v>
      </c>
      <c r="D11715" s="178" t="s">
        <v>9950</v>
      </c>
      <c r="E11715" s="179">
        <v>38734</v>
      </c>
      <c r="F11715" s="180">
        <v>0</v>
      </c>
      <c r="G11715" s="180">
        <v>19534.47</v>
      </c>
      <c r="H11715" s="180">
        <v>13022.98</v>
      </c>
      <c r="I11715" s="180">
        <f t="shared" si="364"/>
        <v>32557.45</v>
      </c>
      <c r="J11715" s="177" t="str">
        <f t="shared" si="365"/>
        <v>Date &gt; 1920</v>
      </c>
    </row>
    <row r="11716" spans="1:10" x14ac:dyDescent="0.3">
      <c r="A11716" s="178" t="s">
        <v>3372</v>
      </c>
      <c r="B11716" s="178" t="s">
        <v>133</v>
      </c>
      <c r="C11716" s="178" t="s">
        <v>1378</v>
      </c>
      <c r="D11716" s="178" t="s">
        <v>9950</v>
      </c>
      <c r="E11716" s="179">
        <v>38800</v>
      </c>
      <c r="F11716" s="180">
        <v>0</v>
      </c>
      <c r="G11716" s="180">
        <v>18753.650000000001</v>
      </c>
      <c r="H11716" s="180">
        <v>12502.44</v>
      </c>
      <c r="I11716" s="180">
        <f t="shared" si="364"/>
        <v>31256.090000000004</v>
      </c>
      <c r="J11716" s="177" t="str">
        <f t="shared" si="365"/>
        <v>Date &gt; 1920</v>
      </c>
    </row>
    <row r="11717" spans="1:10" x14ac:dyDescent="0.3">
      <c r="A11717" s="178" t="s">
        <v>3372</v>
      </c>
      <c r="B11717" s="178" t="s">
        <v>133</v>
      </c>
      <c r="C11717" s="178" t="s">
        <v>1378</v>
      </c>
      <c r="D11717" s="178" t="s">
        <v>9950</v>
      </c>
      <c r="E11717" s="179">
        <v>38979</v>
      </c>
      <c r="F11717" s="180">
        <v>0</v>
      </c>
      <c r="G11717" s="180">
        <v>19846.8</v>
      </c>
      <c r="H11717" s="180">
        <v>13231.19</v>
      </c>
      <c r="I11717" s="180">
        <f t="shared" ref="I11717:I11780" si="366">SUM(F11717:H11717)</f>
        <v>33077.99</v>
      </c>
      <c r="J11717" s="177" t="str">
        <f t="shared" ref="J11717:J11780" si="367">IF(OR(YEAR(E11717)&gt; 1920, ISBLANK(E11717)), "Date &gt; 1920", "Sketchy date")</f>
        <v>Date &gt; 1920</v>
      </c>
    </row>
    <row r="11718" spans="1:10" x14ac:dyDescent="0.3">
      <c r="A11718" s="178" t="s">
        <v>3372</v>
      </c>
      <c r="B11718" s="178" t="s">
        <v>133</v>
      </c>
      <c r="C11718" s="178" t="s">
        <v>1378</v>
      </c>
      <c r="D11718" s="178" t="s">
        <v>9950</v>
      </c>
      <c r="E11718" s="179">
        <v>39225</v>
      </c>
      <c r="F11718" s="180">
        <v>0</v>
      </c>
      <c r="G11718" s="180">
        <v>70212.320000000007</v>
      </c>
      <c r="H11718" s="180">
        <v>30091</v>
      </c>
      <c r="I11718" s="180">
        <f t="shared" si="366"/>
        <v>100303.32</v>
      </c>
      <c r="J11718" s="177" t="str">
        <f t="shared" si="367"/>
        <v>Date &gt; 1920</v>
      </c>
    </row>
    <row r="11719" spans="1:10" x14ac:dyDescent="0.3">
      <c r="A11719" s="178" t="s">
        <v>3372</v>
      </c>
      <c r="B11719" s="178" t="s">
        <v>133</v>
      </c>
      <c r="C11719" s="178" t="s">
        <v>1378</v>
      </c>
      <c r="D11719" s="178" t="s">
        <v>9950</v>
      </c>
      <c r="E11719" s="179">
        <v>39352</v>
      </c>
      <c r="F11719" s="180">
        <v>0</v>
      </c>
      <c r="G11719" s="180">
        <v>9185.93</v>
      </c>
      <c r="H11719" s="180">
        <v>3936.83</v>
      </c>
      <c r="I11719" s="180">
        <f t="shared" si="366"/>
        <v>13122.76</v>
      </c>
      <c r="J11719" s="177" t="str">
        <f t="shared" si="367"/>
        <v>Date &gt; 1920</v>
      </c>
    </row>
    <row r="11720" spans="1:10" x14ac:dyDescent="0.3">
      <c r="A11720" s="178" t="s">
        <v>3372</v>
      </c>
      <c r="B11720" s="178" t="s">
        <v>133</v>
      </c>
      <c r="C11720" s="178" t="s">
        <v>1378</v>
      </c>
      <c r="D11720" s="178" t="s">
        <v>9951</v>
      </c>
      <c r="E11720" s="179">
        <v>38149</v>
      </c>
      <c r="F11720" s="180">
        <v>150000</v>
      </c>
      <c r="G11720" s="180">
        <v>22340</v>
      </c>
      <c r="H11720" s="180">
        <v>27864.99</v>
      </c>
      <c r="I11720" s="180">
        <f t="shared" si="366"/>
        <v>200204.99</v>
      </c>
      <c r="J11720" s="177" t="str">
        <f t="shared" si="367"/>
        <v>Date &gt; 1920</v>
      </c>
    </row>
    <row r="11721" spans="1:10" x14ac:dyDescent="0.3">
      <c r="A11721" s="178" t="s">
        <v>3372</v>
      </c>
      <c r="B11721" s="178" t="s">
        <v>133</v>
      </c>
      <c r="C11721" s="178" t="s">
        <v>1378</v>
      </c>
      <c r="D11721" s="178" t="s">
        <v>9952</v>
      </c>
      <c r="E11721" s="179">
        <v>38377</v>
      </c>
      <c r="F11721" s="180">
        <v>6222</v>
      </c>
      <c r="G11721" s="180">
        <v>0</v>
      </c>
      <c r="H11721" s="180">
        <v>328.11</v>
      </c>
      <c r="I11721" s="180">
        <f t="shared" si="366"/>
        <v>6550.11</v>
      </c>
      <c r="J11721" s="177" t="str">
        <f t="shared" si="367"/>
        <v>Date &gt; 1920</v>
      </c>
    </row>
    <row r="11722" spans="1:10" x14ac:dyDescent="0.3">
      <c r="A11722" s="178" t="s">
        <v>3372</v>
      </c>
      <c r="B11722" s="178" t="s">
        <v>133</v>
      </c>
      <c r="C11722" s="178" t="s">
        <v>1378</v>
      </c>
      <c r="D11722" s="178" t="s">
        <v>9952</v>
      </c>
      <c r="E11722" s="179">
        <v>38477</v>
      </c>
      <c r="F11722" s="180">
        <v>55859</v>
      </c>
      <c r="G11722" s="180">
        <v>0</v>
      </c>
      <c r="H11722" s="180">
        <v>2939.43</v>
      </c>
      <c r="I11722" s="180">
        <f t="shared" si="366"/>
        <v>58798.43</v>
      </c>
      <c r="J11722" s="177" t="str">
        <f t="shared" si="367"/>
        <v>Date &gt; 1920</v>
      </c>
    </row>
    <row r="11723" spans="1:10" x14ac:dyDescent="0.3">
      <c r="A11723" s="178" t="s">
        <v>3372</v>
      </c>
      <c r="B11723" s="178" t="s">
        <v>133</v>
      </c>
      <c r="C11723" s="178" t="s">
        <v>1378</v>
      </c>
      <c r="D11723" s="178" t="s">
        <v>9952</v>
      </c>
      <c r="E11723" s="179">
        <v>38741</v>
      </c>
      <c r="F11723" s="180">
        <v>134638</v>
      </c>
      <c r="G11723" s="180">
        <v>0</v>
      </c>
      <c r="H11723" s="180">
        <v>7087.08</v>
      </c>
      <c r="I11723" s="180">
        <f t="shared" si="366"/>
        <v>141725.07999999999</v>
      </c>
      <c r="J11723" s="177" t="str">
        <f t="shared" si="367"/>
        <v>Date &gt; 1920</v>
      </c>
    </row>
    <row r="11724" spans="1:10" x14ac:dyDescent="0.3">
      <c r="A11724" s="178" t="s">
        <v>3372</v>
      </c>
      <c r="B11724" s="178" t="s">
        <v>133</v>
      </c>
      <c r="C11724" s="178" t="s">
        <v>1378</v>
      </c>
      <c r="D11724" s="178" t="s">
        <v>9952</v>
      </c>
      <c r="E11724" s="179">
        <v>39009</v>
      </c>
      <c r="F11724" s="180">
        <v>11918</v>
      </c>
      <c r="G11724" s="180">
        <v>0</v>
      </c>
      <c r="H11724" s="180">
        <v>626.54</v>
      </c>
      <c r="I11724" s="180">
        <f t="shared" si="366"/>
        <v>12544.54</v>
      </c>
      <c r="J11724" s="177" t="str">
        <f t="shared" si="367"/>
        <v>Date &gt; 1920</v>
      </c>
    </row>
    <row r="11725" spans="1:10" x14ac:dyDescent="0.3">
      <c r="A11725" s="178" t="s">
        <v>3372</v>
      </c>
      <c r="B11725" s="178" t="s">
        <v>133</v>
      </c>
      <c r="C11725" s="178" t="s">
        <v>1378</v>
      </c>
      <c r="D11725" s="178" t="s">
        <v>9953</v>
      </c>
      <c r="E11725" s="179">
        <v>38757</v>
      </c>
      <c r="F11725" s="180">
        <v>0</v>
      </c>
      <c r="G11725" s="180">
        <v>429389.12</v>
      </c>
      <c r="H11725" s="180">
        <v>184023.9</v>
      </c>
      <c r="I11725" s="180">
        <f t="shared" si="366"/>
        <v>613413.02</v>
      </c>
      <c r="J11725" s="177" t="str">
        <f t="shared" si="367"/>
        <v>Date &gt; 1920</v>
      </c>
    </row>
    <row r="11726" spans="1:10" x14ac:dyDescent="0.3">
      <c r="A11726" s="178" t="s">
        <v>3372</v>
      </c>
      <c r="B11726" s="178" t="s">
        <v>133</v>
      </c>
      <c r="C11726" s="178" t="s">
        <v>1378</v>
      </c>
      <c r="D11726" s="178" t="s">
        <v>9953</v>
      </c>
      <c r="E11726" s="179">
        <v>38979</v>
      </c>
      <c r="F11726" s="180">
        <v>0</v>
      </c>
      <c r="G11726" s="180">
        <v>113315.29</v>
      </c>
      <c r="H11726" s="180">
        <v>41157.43</v>
      </c>
      <c r="I11726" s="180">
        <f t="shared" si="366"/>
        <v>154472.72</v>
      </c>
      <c r="J11726" s="177" t="str">
        <f t="shared" si="367"/>
        <v>Date &gt; 1920</v>
      </c>
    </row>
    <row r="11727" spans="1:10" x14ac:dyDescent="0.3">
      <c r="A11727" s="178" t="s">
        <v>3372</v>
      </c>
      <c r="B11727" s="178" t="s">
        <v>133</v>
      </c>
      <c r="C11727" s="178" t="s">
        <v>1378</v>
      </c>
      <c r="D11727" s="178" t="s">
        <v>9953</v>
      </c>
      <c r="E11727" s="179">
        <v>39435</v>
      </c>
      <c r="F11727" s="180">
        <v>0</v>
      </c>
      <c r="G11727" s="180">
        <v>6601.18</v>
      </c>
      <c r="H11727" s="180">
        <v>10235.34</v>
      </c>
      <c r="I11727" s="180">
        <f t="shared" si="366"/>
        <v>16836.52</v>
      </c>
      <c r="J11727" s="177" t="str">
        <f t="shared" si="367"/>
        <v>Date &gt; 1920</v>
      </c>
    </row>
    <row r="11728" spans="1:10" x14ac:dyDescent="0.3">
      <c r="A11728" s="178" t="s">
        <v>3372</v>
      </c>
      <c r="B11728" s="178" t="s">
        <v>133</v>
      </c>
      <c r="C11728" s="178" t="s">
        <v>1378</v>
      </c>
      <c r="D11728" s="178" t="s">
        <v>7518</v>
      </c>
      <c r="E11728" s="179">
        <v>39020</v>
      </c>
      <c r="F11728" s="180">
        <v>0</v>
      </c>
      <c r="G11728" s="180">
        <v>83412.22</v>
      </c>
      <c r="H11728" s="180">
        <v>79689.81</v>
      </c>
      <c r="I11728" s="180">
        <f t="shared" si="366"/>
        <v>163102.03</v>
      </c>
      <c r="J11728" s="177" t="str">
        <f t="shared" si="367"/>
        <v>Date &gt; 1920</v>
      </c>
    </row>
    <row r="11729" spans="1:10" x14ac:dyDescent="0.3">
      <c r="A11729" s="178" t="s">
        <v>3372</v>
      </c>
      <c r="B11729" s="178" t="s">
        <v>133</v>
      </c>
      <c r="C11729" s="178" t="s">
        <v>1378</v>
      </c>
      <c r="D11729" s="178" t="s">
        <v>9954</v>
      </c>
      <c r="E11729" s="179">
        <v>39363</v>
      </c>
      <c r="F11729" s="180">
        <v>763381</v>
      </c>
      <c r="G11729" s="180">
        <v>76576.960000000006</v>
      </c>
      <c r="H11729" s="180">
        <v>72998.259999999995</v>
      </c>
      <c r="I11729" s="180">
        <f t="shared" si="366"/>
        <v>912956.22</v>
      </c>
      <c r="J11729" s="177" t="str">
        <f t="shared" si="367"/>
        <v>Date &gt; 1920</v>
      </c>
    </row>
    <row r="11730" spans="1:10" x14ac:dyDescent="0.3">
      <c r="A11730" s="178" t="s">
        <v>3372</v>
      </c>
      <c r="B11730" s="178" t="s">
        <v>133</v>
      </c>
      <c r="C11730" s="178" t="s">
        <v>1378</v>
      </c>
      <c r="D11730" s="178" t="s">
        <v>9954</v>
      </c>
      <c r="E11730" s="179">
        <v>39435</v>
      </c>
      <c r="F11730" s="180">
        <v>1059777</v>
      </c>
      <c r="G11730" s="180">
        <v>394416.52</v>
      </c>
      <c r="H11730" s="180">
        <v>377842.35</v>
      </c>
      <c r="I11730" s="180">
        <f t="shared" si="366"/>
        <v>1832035.87</v>
      </c>
      <c r="J11730" s="177" t="str">
        <f t="shared" si="367"/>
        <v>Date &gt; 1920</v>
      </c>
    </row>
    <row r="11731" spans="1:10" x14ac:dyDescent="0.3">
      <c r="A11731" s="178" t="s">
        <v>3372</v>
      </c>
      <c r="B11731" s="178" t="s">
        <v>133</v>
      </c>
      <c r="C11731" s="178" t="s">
        <v>1378</v>
      </c>
      <c r="D11731" s="178" t="s">
        <v>9954</v>
      </c>
      <c r="E11731" s="179">
        <v>39435</v>
      </c>
      <c r="F11731" s="180">
        <v>2907493</v>
      </c>
      <c r="G11731" s="180">
        <v>0</v>
      </c>
      <c r="H11731" s="180">
        <v>0</v>
      </c>
      <c r="I11731" s="180">
        <f t="shared" si="366"/>
        <v>2907493</v>
      </c>
      <c r="J11731" s="177" t="str">
        <f t="shared" si="367"/>
        <v>Date &gt; 1920</v>
      </c>
    </row>
    <row r="11732" spans="1:10" x14ac:dyDescent="0.3">
      <c r="A11732" s="178" t="s">
        <v>3372</v>
      </c>
      <c r="B11732" s="178" t="s">
        <v>133</v>
      </c>
      <c r="C11732" s="178" t="s">
        <v>1378</v>
      </c>
      <c r="D11732" s="178" t="s">
        <v>9954</v>
      </c>
      <c r="E11732" s="179">
        <v>39521</v>
      </c>
      <c r="F11732" s="180">
        <v>0</v>
      </c>
      <c r="G11732" s="180">
        <v>83229.740000000005</v>
      </c>
      <c r="H11732" s="180">
        <v>79339.070000000007</v>
      </c>
      <c r="I11732" s="180">
        <f t="shared" si="366"/>
        <v>162568.81</v>
      </c>
      <c r="J11732" s="177" t="str">
        <f t="shared" si="367"/>
        <v>Date &gt; 1920</v>
      </c>
    </row>
    <row r="11733" spans="1:10" x14ac:dyDescent="0.3">
      <c r="A11733" s="178" t="s">
        <v>3372</v>
      </c>
      <c r="B11733" s="178" t="s">
        <v>133</v>
      </c>
      <c r="C11733" s="178" t="s">
        <v>1378</v>
      </c>
      <c r="D11733" s="178" t="s">
        <v>9954</v>
      </c>
      <c r="E11733" s="179">
        <v>39521</v>
      </c>
      <c r="F11733" s="180">
        <v>829703</v>
      </c>
      <c r="G11733" s="180">
        <v>0</v>
      </c>
      <c r="H11733" s="180">
        <v>0</v>
      </c>
      <c r="I11733" s="180">
        <f t="shared" si="366"/>
        <v>829703</v>
      </c>
      <c r="J11733" s="177" t="str">
        <f t="shared" si="367"/>
        <v>Date &gt; 1920</v>
      </c>
    </row>
    <row r="11734" spans="1:10" x14ac:dyDescent="0.3">
      <c r="A11734" s="178" t="s">
        <v>3372</v>
      </c>
      <c r="B11734" s="178" t="s">
        <v>133</v>
      </c>
      <c r="C11734" s="178" t="s">
        <v>1378</v>
      </c>
      <c r="D11734" s="178" t="s">
        <v>9954</v>
      </c>
      <c r="E11734" s="179">
        <v>40044</v>
      </c>
      <c r="F11734" s="180">
        <v>0</v>
      </c>
      <c r="G11734" s="180">
        <v>32923.519999999997</v>
      </c>
      <c r="H11734" s="180">
        <v>29515.58</v>
      </c>
      <c r="I11734" s="180">
        <f t="shared" si="366"/>
        <v>62439.1</v>
      </c>
      <c r="J11734" s="177" t="str">
        <f t="shared" si="367"/>
        <v>Date &gt; 1920</v>
      </c>
    </row>
    <row r="11735" spans="1:10" x14ac:dyDescent="0.3">
      <c r="A11735" s="178" t="s">
        <v>3372</v>
      </c>
      <c r="B11735" s="178" t="s">
        <v>133</v>
      </c>
      <c r="C11735" s="178" t="s">
        <v>1378</v>
      </c>
      <c r="D11735" s="178" t="s">
        <v>9954</v>
      </c>
      <c r="E11735" s="179">
        <v>40044</v>
      </c>
      <c r="F11735" s="180">
        <v>192804</v>
      </c>
      <c r="G11735" s="180">
        <v>0</v>
      </c>
      <c r="H11735" s="180">
        <v>0</v>
      </c>
      <c r="I11735" s="180">
        <f t="shared" si="366"/>
        <v>192804</v>
      </c>
      <c r="J11735" s="177" t="str">
        <f t="shared" si="367"/>
        <v>Date &gt; 1920</v>
      </c>
    </row>
    <row r="11736" spans="1:10" x14ac:dyDescent="0.3">
      <c r="A11736" s="178" t="s">
        <v>3372</v>
      </c>
      <c r="B11736" s="178" t="s">
        <v>133</v>
      </c>
      <c r="C11736" s="178" t="s">
        <v>1378</v>
      </c>
      <c r="D11736" s="178" t="s">
        <v>9954</v>
      </c>
      <c r="E11736" s="179">
        <v>40673</v>
      </c>
      <c r="F11736" s="180">
        <v>50000</v>
      </c>
      <c r="G11736" s="180">
        <v>0</v>
      </c>
      <c r="H11736" s="180">
        <v>0</v>
      </c>
      <c r="I11736" s="180">
        <f t="shared" si="366"/>
        <v>50000</v>
      </c>
      <c r="J11736" s="177" t="str">
        <f t="shared" si="367"/>
        <v>Date &gt; 1920</v>
      </c>
    </row>
    <row r="11737" spans="1:10" x14ac:dyDescent="0.3">
      <c r="A11737" s="178" t="s">
        <v>3372</v>
      </c>
      <c r="B11737" s="178" t="s">
        <v>133</v>
      </c>
      <c r="C11737" s="178" t="s">
        <v>1378</v>
      </c>
      <c r="D11737" s="178" t="s">
        <v>9954</v>
      </c>
      <c r="E11737" s="179">
        <v>40686</v>
      </c>
      <c r="F11737" s="180">
        <v>50000</v>
      </c>
      <c r="G11737" s="180">
        <v>0</v>
      </c>
      <c r="H11737" s="180">
        <v>0</v>
      </c>
      <c r="I11737" s="180">
        <f t="shared" si="366"/>
        <v>50000</v>
      </c>
      <c r="J11737" s="177" t="str">
        <f t="shared" si="367"/>
        <v>Date &gt; 1920</v>
      </c>
    </row>
    <row r="11738" spans="1:10" x14ac:dyDescent="0.3">
      <c r="A11738" s="178" t="s">
        <v>3372</v>
      </c>
      <c r="B11738" s="178" t="s">
        <v>133</v>
      </c>
      <c r="C11738" s="178" t="s">
        <v>1378</v>
      </c>
      <c r="D11738" s="178" t="s">
        <v>9954</v>
      </c>
      <c r="E11738" s="179">
        <v>40686</v>
      </c>
      <c r="F11738" s="180">
        <v>216239</v>
      </c>
      <c r="G11738" s="180">
        <v>0</v>
      </c>
      <c r="H11738" s="180">
        <v>0</v>
      </c>
      <c r="I11738" s="180">
        <f t="shared" si="366"/>
        <v>216239</v>
      </c>
      <c r="J11738" s="177" t="str">
        <f t="shared" si="367"/>
        <v>Date &gt; 1920</v>
      </c>
    </row>
    <row r="11739" spans="1:10" x14ac:dyDescent="0.3">
      <c r="A11739" s="178" t="s">
        <v>3372</v>
      </c>
      <c r="B11739" s="178" t="s">
        <v>133</v>
      </c>
      <c r="C11739" s="178" t="s">
        <v>1378</v>
      </c>
      <c r="D11739" s="178" t="s">
        <v>9955</v>
      </c>
      <c r="E11739" s="179">
        <v>39435</v>
      </c>
      <c r="F11739" s="180">
        <v>0</v>
      </c>
      <c r="G11739" s="180">
        <v>58527.71</v>
      </c>
      <c r="H11739" s="180">
        <v>25083.31</v>
      </c>
      <c r="I11739" s="180">
        <f t="shared" si="366"/>
        <v>83611.02</v>
      </c>
      <c r="J11739" s="177" t="str">
        <f t="shared" si="367"/>
        <v>Date &gt; 1920</v>
      </c>
    </row>
    <row r="11740" spans="1:10" x14ac:dyDescent="0.3">
      <c r="A11740" s="178" t="s">
        <v>3372</v>
      </c>
      <c r="B11740" s="178" t="s">
        <v>133</v>
      </c>
      <c r="C11740" s="178" t="s">
        <v>1378</v>
      </c>
      <c r="D11740" s="178" t="s">
        <v>9956</v>
      </c>
      <c r="E11740" s="179">
        <v>39491</v>
      </c>
      <c r="F11740" s="180">
        <v>0</v>
      </c>
      <c r="G11740" s="180">
        <v>60729.63</v>
      </c>
      <c r="H11740" s="180">
        <v>26026.98</v>
      </c>
      <c r="I11740" s="180">
        <f t="shared" si="366"/>
        <v>86756.61</v>
      </c>
      <c r="J11740" s="177" t="str">
        <f t="shared" si="367"/>
        <v>Date &gt; 1920</v>
      </c>
    </row>
    <row r="11741" spans="1:10" x14ac:dyDescent="0.3">
      <c r="A11741" s="178" t="s">
        <v>3372</v>
      </c>
      <c r="B11741" s="178" t="s">
        <v>133</v>
      </c>
      <c r="C11741" s="178" t="s">
        <v>1378</v>
      </c>
      <c r="D11741" s="178" t="s">
        <v>9957</v>
      </c>
      <c r="E11741" s="179">
        <v>39785</v>
      </c>
      <c r="F11741" s="180">
        <v>216106</v>
      </c>
      <c r="G11741" s="180">
        <v>24174.17</v>
      </c>
      <c r="H11741" s="180">
        <v>12646.41</v>
      </c>
      <c r="I11741" s="180">
        <f t="shared" si="366"/>
        <v>252926.58</v>
      </c>
      <c r="J11741" s="177" t="str">
        <f t="shared" si="367"/>
        <v>Date &gt; 1920</v>
      </c>
    </row>
    <row r="11742" spans="1:10" x14ac:dyDescent="0.3">
      <c r="A11742" s="178" t="s">
        <v>3372</v>
      </c>
      <c r="B11742" s="178" t="s">
        <v>133</v>
      </c>
      <c r="C11742" s="178" t="s">
        <v>1378</v>
      </c>
      <c r="D11742" s="178" t="s">
        <v>9958</v>
      </c>
      <c r="E11742" s="179">
        <v>40071</v>
      </c>
      <c r="F11742" s="180">
        <v>150166</v>
      </c>
      <c r="G11742" s="180">
        <v>0</v>
      </c>
      <c r="H11742" s="180">
        <v>0</v>
      </c>
      <c r="I11742" s="180">
        <f t="shared" si="366"/>
        <v>150166</v>
      </c>
      <c r="J11742" s="177" t="str">
        <f t="shared" si="367"/>
        <v>Date &gt; 1920</v>
      </c>
    </row>
    <row r="11743" spans="1:10" x14ac:dyDescent="0.3">
      <c r="A11743" s="178" t="s">
        <v>3372</v>
      </c>
      <c r="B11743" s="178" t="s">
        <v>133</v>
      </c>
      <c r="C11743" s="178" t="s">
        <v>1378</v>
      </c>
      <c r="D11743" s="178" t="s">
        <v>9958</v>
      </c>
      <c r="E11743" s="179">
        <v>40078</v>
      </c>
      <c r="F11743" s="180">
        <v>21411</v>
      </c>
      <c r="G11743" s="180">
        <v>0</v>
      </c>
      <c r="H11743" s="180">
        <v>0</v>
      </c>
      <c r="I11743" s="180">
        <f t="shared" si="366"/>
        <v>21411</v>
      </c>
      <c r="J11743" s="177" t="str">
        <f t="shared" si="367"/>
        <v>Date &gt; 1920</v>
      </c>
    </row>
    <row r="11744" spans="1:10" x14ac:dyDescent="0.3">
      <c r="A11744" s="178" t="s">
        <v>3372</v>
      </c>
      <c r="B11744" s="178" t="s">
        <v>133</v>
      </c>
      <c r="C11744" s="178" t="s">
        <v>1378</v>
      </c>
      <c r="D11744" s="178" t="s">
        <v>9958</v>
      </c>
      <c r="E11744" s="179">
        <v>40092</v>
      </c>
      <c r="F11744" s="180">
        <v>437408</v>
      </c>
      <c r="G11744" s="180">
        <v>0</v>
      </c>
      <c r="H11744" s="180">
        <v>0</v>
      </c>
      <c r="I11744" s="180">
        <f t="shared" si="366"/>
        <v>437408</v>
      </c>
      <c r="J11744" s="177" t="str">
        <f t="shared" si="367"/>
        <v>Date &gt; 1920</v>
      </c>
    </row>
    <row r="11745" spans="1:10" x14ac:dyDescent="0.3">
      <c r="A11745" s="178" t="s">
        <v>3372</v>
      </c>
      <c r="B11745" s="178" t="s">
        <v>133</v>
      </c>
      <c r="C11745" s="178" t="s">
        <v>1378</v>
      </c>
      <c r="D11745" s="178" t="s">
        <v>9958</v>
      </c>
      <c r="E11745" s="179">
        <v>40133</v>
      </c>
      <c r="F11745" s="180">
        <v>50716</v>
      </c>
      <c r="G11745" s="180">
        <v>0</v>
      </c>
      <c r="H11745" s="180">
        <v>0</v>
      </c>
      <c r="I11745" s="180">
        <f t="shared" si="366"/>
        <v>50716</v>
      </c>
      <c r="J11745" s="177" t="str">
        <f t="shared" si="367"/>
        <v>Date &gt; 1920</v>
      </c>
    </row>
    <row r="11746" spans="1:10" x14ac:dyDescent="0.3">
      <c r="A11746" s="178" t="s">
        <v>3372</v>
      </c>
      <c r="B11746" s="178" t="s">
        <v>133</v>
      </c>
      <c r="C11746" s="178" t="s">
        <v>1378</v>
      </c>
      <c r="D11746" s="178" t="s">
        <v>9958</v>
      </c>
      <c r="E11746" s="179">
        <v>40163</v>
      </c>
      <c r="F11746" s="180">
        <v>395024</v>
      </c>
      <c r="G11746" s="180">
        <v>0</v>
      </c>
      <c r="H11746" s="180">
        <v>0</v>
      </c>
      <c r="I11746" s="180">
        <f t="shared" si="366"/>
        <v>395024</v>
      </c>
      <c r="J11746" s="177" t="str">
        <f t="shared" si="367"/>
        <v>Date &gt; 1920</v>
      </c>
    </row>
    <row r="11747" spans="1:10" x14ac:dyDescent="0.3">
      <c r="A11747" s="178" t="s">
        <v>3372</v>
      </c>
      <c r="B11747" s="178" t="s">
        <v>133</v>
      </c>
      <c r="C11747" s="178" t="s">
        <v>1378</v>
      </c>
      <c r="D11747" s="178" t="s">
        <v>9958</v>
      </c>
      <c r="E11747" s="179">
        <v>40226</v>
      </c>
      <c r="F11747" s="180">
        <v>16258</v>
      </c>
      <c r="G11747" s="180">
        <v>0</v>
      </c>
      <c r="H11747" s="180">
        <v>0</v>
      </c>
      <c r="I11747" s="180">
        <f t="shared" si="366"/>
        <v>16258</v>
      </c>
      <c r="J11747" s="177" t="str">
        <f t="shared" si="367"/>
        <v>Date &gt; 1920</v>
      </c>
    </row>
    <row r="11748" spans="1:10" x14ac:dyDescent="0.3">
      <c r="A11748" s="178" t="s">
        <v>3372</v>
      </c>
      <c r="B11748" s="178" t="s">
        <v>133</v>
      </c>
      <c r="C11748" s="178" t="s">
        <v>1378</v>
      </c>
      <c r="D11748" s="178" t="s">
        <v>9958</v>
      </c>
      <c r="E11748" s="179">
        <v>40262</v>
      </c>
      <c r="F11748" s="180">
        <v>1218</v>
      </c>
      <c r="G11748" s="180">
        <v>0</v>
      </c>
      <c r="H11748" s="180">
        <v>0</v>
      </c>
      <c r="I11748" s="180">
        <f t="shared" si="366"/>
        <v>1218</v>
      </c>
      <c r="J11748" s="177" t="str">
        <f t="shared" si="367"/>
        <v>Date &gt; 1920</v>
      </c>
    </row>
    <row r="11749" spans="1:10" x14ac:dyDescent="0.3">
      <c r="A11749" s="178" t="s">
        <v>3372</v>
      </c>
      <c r="B11749" s="178" t="s">
        <v>133</v>
      </c>
      <c r="C11749" s="178" t="s">
        <v>1378</v>
      </c>
      <c r="D11749" s="178" t="s">
        <v>9958</v>
      </c>
      <c r="E11749" s="179">
        <v>40296</v>
      </c>
      <c r="F11749" s="180">
        <v>8240</v>
      </c>
      <c r="G11749" s="180">
        <v>0</v>
      </c>
      <c r="H11749" s="180">
        <v>0</v>
      </c>
      <c r="I11749" s="180">
        <f t="shared" si="366"/>
        <v>8240</v>
      </c>
      <c r="J11749" s="177" t="str">
        <f t="shared" si="367"/>
        <v>Date &gt; 1920</v>
      </c>
    </row>
    <row r="11750" spans="1:10" x14ac:dyDescent="0.3">
      <c r="A11750" s="178" t="s">
        <v>3372</v>
      </c>
      <c r="B11750" s="178" t="s">
        <v>133</v>
      </c>
      <c r="C11750" s="178" t="s">
        <v>1378</v>
      </c>
      <c r="D11750" s="178" t="s">
        <v>9958</v>
      </c>
      <c r="E11750" s="179">
        <v>40340</v>
      </c>
      <c r="F11750" s="180">
        <v>32083</v>
      </c>
      <c r="G11750" s="180">
        <v>0</v>
      </c>
      <c r="H11750" s="180">
        <v>0</v>
      </c>
      <c r="I11750" s="180">
        <f t="shared" si="366"/>
        <v>32083</v>
      </c>
      <c r="J11750" s="177" t="str">
        <f t="shared" si="367"/>
        <v>Date &gt; 1920</v>
      </c>
    </row>
    <row r="11751" spans="1:10" x14ac:dyDescent="0.3">
      <c r="A11751" s="178" t="s">
        <v>3372</v>
      </c>
      <c r="B11751" s="178" t="s">
        <v>133</v>
      </c>
      <c r="C11751" s="178" t="s">
        <v>1378</v>
      </c>
      <c r="D11751" s="178" t="s">
        <v>9958</v>
      </c>
      <c r="E11751" s="179">
        <v>40441</v>
      </c>
      <c r="F11751" s="180">
        <v>15925</v>
      </c>
      <c r="G11751" s="180">
        <v>0</v>
      </c>
      <c r="H11751" s="180">
        <v>0</v>
      </c>
      <c r="I11751" s="180">
        <f t="shared" si="366"/>
        <v>15925</v>
      </c>
      <c r="J11751" s="177" t="str">
        <f t="shared" si="367"/>
        <v>Date &gt; 1920</v>
      </c>
    </row>
    <row r="11752" spans="1:10" x14ac:dyDescent="0.3">
      <c r="A11752" s="178" t="s">
        <v>3372</v>
      </c>
      <c r="B11752" s="178" t="s">
        <v>133</v>
      </c>
      <c r="C11752" s="178" t="s">
        <v>1378</v>
      </c>
      <c r="D11752" s="178" t="s">
        <v>9959</v>
      </c>
      <c r="E11752" s="179">
        <v>40079</v>
      </c>
      <c r="F11752" s="180">
        <v>34516</v>
      </c>
      <c r="G11752" s="180">
        <v>0</v>
      </c>
      <c r="H11752" s="180">
        <v>11570.18</v>
      </c>
      <c r="I11752" s="180">
        <f t="shared" si="366"/>
        <v>46086.18</v>
      </c>
      <c r="J11752" s="177" t="str">
        <f t="shared" si="367"/>
        <v>Date &gt; 1920</v>
      </c>
    </row>
    <row r="11753" spans="1:10" x14ac:dyDescent="0.3">
      <c r="A11753" s="178" t="s">
        <v>3372</v>
      </c>
      <c r="B11753" s="178" t="s">
        <v>133</v>
      </c>
      <c r="C11753" s="178" t="s">
        <v>1378</v>
      </c>
      <c r="D11753" s="178" t="s">
        <v>9959</v>
      </c>
      <c r="E11753" s="179">
        <v>40171</v>
      </c>
      <c r="F11753" s="180">
        <v>98779</v>
      </c>
      <c r="G11753" s="180">
        <v>0</v>
      </c>
      <c r="H11753" s="180">
        <v>5930.15</v>
      </c>
      <c r="I11753" s="180">
        <f t="shared" si="366"/>
        <v>104709.15</v>
      </c>
      <c r="J11753" s="177" t="str">
        <f t="shared" si="367"/>
        <v>Date &gt; 1920</v>
      </c>
    </row>
    <row r="11754" spans="1:10" x14ac:dyDescent="0.3">
      <c r="A11754" s="178" t="s">
        <v>3372</v>
      </c>
      <c r="B11754" s="178" t="s">
        <v>133</v>
      </c>
      <c r="C11754" s="178" t="s">
        <v>1378</v>
      </c>
      <c r="D11754" s="178" t="s">
        <v>9959</v>
      </c>
      <c r="E11754" s="179">
        <v>40317</v>
      </c>
      <c r="F11754" s="180">
        <v>18455</v>
      </c>
      <c r="G11754" s="180">
        <v>0</v>
      </c>
      <c r="H11754" s="180">
        <v>971.36</v>
      </c>
      <c r="I11754" s="180">
        <f t="shared" si="366"/>
        <v>19426.36</v>
      </c>
      <c r="J11754" s="177" t="str">
        <f t="shared" si="367"/>
        <v>Date &gt; 1920</v>
      </c>
    </row>
    <row r="11755" spans="1:10" x14ac:dyDescent="0.3">
      <c r="A11755" s="178" t="s">
        <v>3372</v>
      </c>
      <c r="B11755" s="178" t="s">
        <v>133</v>
      </c>
      <c r="C11755" s="178" t="s">
        <v>1378</v>
      </c>
      <c r="D11755" s="178" t="s">
        <v>9959</v>
      </c>
      <c r="E11755" s="179">
        <v>40898</v>
      </c>
      <c r="F11755" s="180">
        <v>37913</v>
      </c>
      <c r="G11755" s="180">
        <v>0</v>
      </c>
      <c r="H11755" s="180">
        <v>1775.31</v>
      </c>
      <c r="I11755" s="180">
        <f t="shared" si="366"/>
        <v>39688.31</v>
      </c>
      <c r="J11755" s="177" t="str">
        <f t="shared" si="367"/>
        <v>Date &gt; 1920</v>
      </c>
    </row>
    <row r="11756" spans="1:10" x14ac:dyDescent="0.3">
      <c r="A11756" s="178" t="s">
        <v>3372</v>
      </c>
      <c r="B11756" s="178" t="s">
        <v>133</v>
      </c>
      <c r="C11756" s="178" t="s">
        <v>1378</v>
      </c>
      <c r="D11756" s="178" t="s">
        <v>9959</v>
      </c>
      <c r="E11756" s="179">
        <v>40898</v>
      </c>
      <c r="F11756" s="180">
        <v>5506</v>
      </c>
      <c r="G11756" s="180">
        <v>0</v>
      </c>
      <c r="H11756" s="180">
        <v>0</v>
      </c>
      <c r="I11756" s="180">
        <f t="shared" si="366"/>
        <v>5506</v>
      </c>
      <c r="J11756" s="177" t="str">
        <f t="shared" si="367"/>
        <v>Date &gt; 1920</v>
      </c>
    </row>
    <row r="11757" spans="1:10" x14ac:dyDescent="0.3">
      <c r="A11757" s="178" t="s">
        <v>3372</v>
      </c>
      <c r="B11757" s="178" t="s">
        <v>133</v>
      </c>
      <c r="C11757" s="178" t="s">
        <v>1378</v>
      </c>
      <c r="D11757" s="178" t="s">
        <v>9960</v>
      </c>
      <c r="E11757" s="179">
        <v>40897</v>
      </c>
      <c r="F11757" s="180">
        <v>0</v>
      </c>
      <c r="G11757" s="180">
        <v>9600</v>
      </c>
      <c r="H11757" s="180">
        <v>9600</v>
      </c>
      <c r="I11757" s="180">
        <f t="shared" si="366"/>
        <v>19200</v>
      </c>
      <c r="J11757" s="177" t="str">
        <f t="shared" si="367"/>
        <v>Date &gt; 1920</v>
      </c>
    </row>
    <row r="11758" spans="1:10" x14ac:dyDescent="0.3">
      <c r="A11758" s="178" t="s">
        <v>3372</v>
      </c>
      <c r="B11758" s="178" t="s">
        <v>133</v>
      </c>
      <c r="C11758" s="178" t="s">
        <v>1378</v>
      </c>
      <c r="D11758" s="178" t="s">
        <v>9961</v>
      </c>
      <c r="E11758" s="179">
        <v>40262</v>
      </c>
      <c r="F11758" s="180">
        <v>0</v>
      </c>
      <c r="G11758" s="180">
        <v>97399.33</v>
      </c>
      <c r="H11758" s="180">
        <v>48699.67</v>
      </c>
      <c r="I11758" s="180">
        <f t="shared" si="366"/>
        <v>146099</v>
      </c>
      <c r="J11758" s="177" t="str">
        <f t="shared" si="367"/>
        <v>Date &gt; 1920</v>
      </c>
    </row>
    <row r="11759" spans="1:10" x14ac:dyDescent="0.3">
      <c r="A11759" s="178" t="s">
        <v>3372</v>
      </c>
      <c r="B11759" s="178" t="s">
        <v>133</v>
      </c>
      <c r="C11759" s="178" t="s">
        <v>1378</v>
      </c>
      <c r="D11759" s="178" t="s">
        <v>9962</v>
      </c>
      <c r="E11759" s="179">
        <v>41040</v>
      </c>
      <c r="F11759" s="180">
        <v>0</v>
      </c>
      <c r="G11759" s="180">
        <v>5862.5</v>
      </c>
      <c r="H11759" s="180">
        <v>2512.5</v>
      </c>
      <c r="I11759" s="180">
        <f t="shared" si="366"/>
        <v>8375</v>
      </c>
      <c r="J11759" s="177" t="str">
        <f t="shared" si="367"/>
        <v>Date &gt; 1920</v>
      </c>
    </row>
    <row r="11760" spans="1:10" x14ac:dyDescent="0.3">
      <c r="A11760" s="178" t="s">
        <v>3372</v>
      </c>
      <c r="B11760" s="178" t="s">
        <v>133</v>
      </c>
      <c r="C11760" s="178" t="s">
        <v>1378</v>
      </c>
      <c r="D11760" s="178" t="s">
        <v>9963</v>
      </c>
      <c r="E11760" s="179">
        <v>40598</v>
      </c>
      <c r="F11760" s="180">
        <v>0</v>
      </c>
      <c r="G11760" s="180">
        <v>64607.49</v>
      </c>
      <c r="H11760" s="180">
        <v>34726.28</v>
      </c>
      <c r="I11760" s="180">
        <f t="shared" si="366"/>
        <v>99333.76999999999</v>
      </c>
      <c r="J11760" s="177" t="str">
        <f t="shared" si="367"/>
        <v>Date &gt; 1920</v>
      </c>
    </row>
    <row r="11761" spans="1:10" x14ac:dyDescent="0.3">
      <c r="A11761" s="178" t="s">
        <v>3372</v>
      </c>
      <c r="B11761" s="178" t="s">
        <v>133</v>
      </c>
      <c r="C11761" s="178" t="s">
        <v>1378</v>
      </c>
      <c r="D11761" s="178" t="s">
        <v>9963</v>
      </c>
      <c r="E11761" s="179">
        <v>40897</v>
      </c>
      <c r="F11761" s="180">
        <v>0</v>
      </c>
      <c r="G11761" s="180">
        <v>65491.01</v>
      </c>
      <c r="H11761" s="180">
        <v>32607.22</v>
      </c>
      <c r="I11761" s="180">
        <f t="shared" si="366"/>
        <v>98098.23000000001</v>
      </c>
      <c r="J11761" s="177" t="str">
        <f t="shared" si="367"/>
        <v>Date &gt; 1920</v>
      </c>
    </row>
    <row r="11762" spans="1:10" x14ac:dyDescent="0.3">
      <c r="A11762" s="178" t="s">
        <v>3372</v>
      </c>
      <c r="B11762" s="178" t="s">
        <v>133</v>
      </c>
      <c r="C11762" s="178" t="s">
        <v>1378</v>
      </c>
      <c r="D11762" s="178" t="s">
        <v>9964</v>
      </c>
      <c r="E11762" s="179">
        <v>41045</v>
      </c>
      <c r="F11762" s="180">
        <v>0</v>
      </c>
      <c r="G11762" s="180">
        <v>120712.22</v>
      </c>
      <c r="H11762" s="180">
        <v>51733.8</v>
      </c>
      <c r="I11762" s="180">
        <f t="shared" si="366"/>
        <v>172446.02000000002</v>
      </c>
      <c r="J11762" s="177" t="str">
        <f t="shared" si="367"/>
        <v>Date &gt; 1920</v>
      </c>
    </row>
    <row r="11763" spans="1:10" x14ac:dyDescent="0.3">
      <c r="A11763" s="178" t="s">
        <v>3372</v>
      </c>
      <c r="B11763" s="178" t="s">
        <v>133</v>
      </c>
      <c r="C11763" s="178" t="s">
        <v>1378</v>
      </c>
      <c r="D11763" s="178" t="s">
        <v>9965</v>
      </c>
      <c r="E11763" s="179">
        <v>40430</v>
      </c>
      <c r="F11763" s="180">
        <v>0</v>
      </c>
      <c r="G11763" s="180">
        <v>820952.95</v>
      </c>
      <c r="H11763" s="180">
        <v>351836.97</v>
      </c>
      <c r="I11763" s="180">
        <f t="shared" si="366"/>
        <v>1172789.92</v>
      </c>
      <c r="J11763" s="177" t="str">
        <f t="shared" si="367"/>
        <v>Date &gt; 1920</v>
      </c>
    </row>
    <row r="11764" spans="1:10" x14ac:dyDescent="0.3">
      <c r="A11764" s="178" t="s">
        <v>3372</v>
      </c>
      <c r="B11764" s="178" t="s">
        <v>133</v>
      </c>
      <c r="C11764" s="178" t="s">
        <v>1378</v>
      </c>
      <c r="D11764" s="178" t="s">
        <v>7518</v>
      </c>
      <c r="E11764" s="179">
        <v>40925</v>
      </c>
      <c r="F11764" s="180">
        <v>0</v>
      </c>
      <c r="G11764" s="180">
        <v>55265.09</v>
      </c>
      <c r="H11764" s="180">
        <v>55265.06</v>
      </c>
      <c r="I11764" s="180">
        <f t="shared" si="366"/>
        <v>110530.15</v>
      </c>
      <c r="J11764" s="177" t="str">
        <f t="shared" si="367"/>
        <v>Date &gt; 1920</v>
      </c>
    </row>
    <row r="11765" spans="1:10" x14ac:dyDescent="0.3">
      <c r="A11765" s="178" t="s">
        <v>3372</v>
      </c>
      <c r="B11765" s="178" t="s">
        <v>133</v>
      </c>
      <c r="C11765" s="178" t="s">
        <v>1378</v>
      </c>
      <c r="D11765" s="178" t="s">
        <v>7518</v>
      </c>
      <c r="E11765" s="179">
        <v>41186</v>
      </c>
      <c r="F11765" s="180">
        <v>0</v>
      </c>
      <c r="G11765" s="180">
        <v>52645.68</v>
      </c>
      <c r="H11765" s="180">
        <v>52645.67</v>
      </c>
      <c r="I11765" s="180">
        <f t="shared" si="366"/>
        <v>105291.35</v>
      </c>
      <c r="J11765" s="177" t="str">
        <f t="shared" si="367"/>
        <v>Date &gt; 1920</v>
      </c>
    </row>
    <row r="11766" spans="1:10" x14ac:dyDescent="0.3">
      <c r="A11766" s="178" t="s">
        <v>3372</v>
      </c>
      <c r="B11766" s="178" t="s">
        <v>133</v>
      </c>
      <c r="C11766" s="178" t="s">
        <v>1378</v>
      </c>
      <c r="D11766" s="178" t="s">
        <v>9966</v>
      </c>
      <c r="E11766" s="179">
        <v>41040</v>
      </c>
      <c r="F11766" s="180">
        <v>0</v>
      </c>
      <c r="G11766" s="180">
        <v>31100.28</v>
      </c>
      <c r="H11766" s="180">
        <v>31100.27</v>
      </c>
      <c r="I11766" s="180">
        <f t="shared" si="366"/>
        <v>62200.55</v>
      </c>
      <c r="J11766" s="177" t="str">
        <f t="shared" si="367"/>
        <v>Date &gt; 1920</v>
      </c>
    </row>
    <row r="11767" spans="1:10" x14ac:dyDescent="0.3">
      <c r="A11767" s="178" t="s">
        <v>3372</v>
      </c>
      <c r="B11767" s="178" t="s">
        <v>133</v>
      </c>
      <c r="C11767" s="178" t="s">
        <v>1378</v>
      </c>
      <c r="D11767" s="178" t="s">
        <v>9967</v>
      </c>
      <c r="E11767" s="179">
        <v>41046</v>
      </c>
      <c r="F11767" s="180">
        <v>0</v>
      </c>
      <c r="G11767" s="180">
        <v>201625.11</v>
      </c>
      <c r="H11767" s="180">
        <v>88277.99</v>
      </c>
      <c r="I11767" s="180">
        <f t="shared" si="366"/>
        <v>289903.09999999998</v>
      </c>
      <c r="J11767" s="177" t="str">
        <f t="shared" si="367"/>
        <v>Date &gt; 1920</v>
      </c>
    </row>
    <row r="11768" spans="1:10" x14ac:dyDescent="0.3">
      <c r="A11768" s="178" t="s">
        <v>3372</v>
      </c>
      <c r="B11768" s="178" t="s">
        <v>133</v>
      </c>
      <c r="C11768" s="178" t="s">
        <v>1378</v>
      </c>
      <c r="D11768" s="178" t="s">
        <v>9968</v>
      </c>
      <c r="E11768" s="179">
        <v>41192</v>
      </c>
      <c r="F11768" s="180">
        <v>0</v>
      </c>
      <c r="G11768" s="180">
        <v>119758.72</v>
      </c>
      <c r="H11768" s="180">
        <v>51325.15</v>
      </c>
      <c r="I11768" s="180">
        <f t="shared" si="366"/>
        <v>171083.87</v>
      </c>
      <c r="J11768" s="177" t="str">
        <f t="shared" si="367"/>
        <v>Date &gt; 1920</v>
      </c>
    </row>
    <row r="11769" spans="1:10" x14ac:dyDescent="0.3">
      <c r="A11769" s="178" t="s">
        <v>3372</v>
      </c>
      <c r="B11769" s="178" t="s">
        <v>133</v>
      </c>
      <c r="C11769" s="178" t="s">
        <v>1378</v>
      </c>
      <c r="D11769" s="178" t="s">
        <v>9969</v>
      </c>
      <c r="E11769" s="179">
        <v>41402</v>
      </c>
      <c r="F11769" s="180">
        <v>0</v>
      </c>
      <c r="G11769" s="180">
        <v>700000</v>
      </c>
      <c r="H11769" s="180">
        <v>700000</v>
      </c>
      <c r="I11769" s="180">
        <f t="shared" si="366"/>
        <v>1400000</v>
      </c>
      <c r="J11769" s="177" t="str">
        <f t="shared" si="367"/>
        <v>Date &gt; 1920</v>
      </c>
    </row>
    <row r="11770" spans="1:10" x14ac:dyDescent="0.3">
      <c r="A11770" s="178" t="s">
        <v>3372</v>
      </c>
      <c r="B11770" s="178" t="s">
        <v>133</v>
      </c>
      <c r="C11770" s="178" t="s">
        <v>1378</v>
      </c>
      <c r="D11770" s="178" t="s">
        <v>9970</v>
      </c>
      <c r="E11770" s="179">
        <v>41401</v>
      </c>
      <c r="F11770" s="180">
        <v>135236</v>
      </c>
      <c r="G11770" s="180">
        <v>0</v>
      </c>
      <c r="H11770" s="180">
        <v>15027.66</v>
      </c>
      <c r="I11770" s="180">
        <f t="shared" si="366"/>
        <v>150263.66</v>
      </c>
      <c r="J11770" s="177" t="str">
        <f t="shared" si="367"/>
        <v>Date &gt; 1920</v>
      </c>
    </row>
    <row r="11771" spans="1:10" x14ac:dyDescent="0.3">
      <c r="A11771" s="178" t="s">
        <v>3372</v>
      </c>
      <c r="B11771" s="178" t="s">
        <v>133</v>
      </c>
      <c r="C11771" s="178" t="s">
        <v>1378</v>
      </c>
      <c r="D11771" s="178" t="s">
        <v>9970</v>
      </c>
      <c r="E11771" s="179">
        <v>41592</v>
      </c>
      <c r="F11771" s="180">
        <v>14020</v>
      </c>
      <c r="G11771" s="180">
        <v>0</v>
      </c>
      <c r="H11771" s="180">
        <v>1558.37</v>
      </c>
      <c r="I11771" s="180">
        <f t="shared" si="366"/>
        <v>15578.369999999999</v>
      </c>
      <c r="J11771" s="177" t="str">
        <f t="shared" si="367"/>
        <v>Date &gt; 1920</v>
      </c>
    </row>
    <row r="11772" spans="1:10" x14ac:dyDescent="0.3">
      <c r="A11772" s="178" t="s">
        <v>3372</v>
      </c>
      <c r="B11772" s="178" t="s">
        <v>133</v>
      </c>
      <c r="C11772" s="178" t="s">
        <v>1378</v>
      </c>
      <c r="D11772" s="178" t="s">
        <v>9971</v>
      </c>
      <c r="E11772" s="179">
        <v>41453</v>
      </c>
      <c r="F11772" s="180">
        <v>0</v>
      </c>
      <c r="G11772" s="180">
        <v>18278.62</v>
      </c>
      <c r="H11772" s="180">
        <v>9139.31</v>
      </c>
      <c r="I11772" s="180">
        <f t="shared" si="366"/>
        <v>27417.93</v>
      </c>
      <c r="J11772" s="177" t="str">
        <f t="shared" si="367"/>
        <v>Date &gt; 1920</v>
      </c>
    </row>
    <row r="11773" spans="1:10" x14ac:dyDescent="0.3">
      <c r="A11773" s="178" t="s">
        <v>3372</v>
      </c>
      <c r="B11773" s="178" t="s">
        <v>133</v>
      </c>
      <c r="C11773" s="178" t="s">
        <v>1378</v>
      </c>
      <c r="D11773" s="178" t="s">
        <v>9972</v>
      </c>
      <c r="E11773" s="179">
        <v>41765</v>
      </c>
      <c r="F11773" s="180">
        <v>0</v>
      </c>
      <c r="G11773" s="180">
        <v>17333.98</v>
      </c>
      <c r="H11773" s="180">
        <v>7428.84</v>
      </c>
      <c r="I11773" s="180">
        <f t="shared" si="366"/>
        <v>24762.82</v>
      </c>
      <c r="J11773" s="177" t="str">
        <f t="shared" si="367"/>
        <v>Date &gt; 1920</v>
      </c>
    </row>
    <row r="11774" spans="1:10" x14ac:dyDescent="0.3">
      <c r="A11774" s="178" t="s">
        <v>3372</v>
      </c>
      <c r="B11774" s="178" t="s">
        <v>133</v>
      </c>
      <c r="C11774" s="178" t="s">
        <v>1378</v>
      </c>
      <c r="D11774" s="178" t="s">
        <v>9972</v>
      </c>
      <c r="E11774" s="179">
        <v>42079</v>
      </c>
      <c r="F11774" s="180">
        <v>0</v>
      </c>
      <c r="G11774" s="180">
        <v>50784.58</v>
      </c>
      <c r="H11774" s="180">
        <v>21764.83</v>
      </c>
      <c r="I11774" s="180">
        <f t="shared" si="366"/>
        <v>72549.41</v>
      </c>
      <c r="J11774" s="177" t="str">
        <f t="shared" si="367"/>
        <v>Date &gt; 1920</v>
      </c>
    </row>
    <row r="11775" spans="1:10" x14ac:dyDescent="0.3">
      <c r="A11775" s="178" t="s">
        <v>3372</v>
      </c>
      <c r="B11775" s="178" t="s">
        <v>133</v>
      </c>
      <c r="C11775" s="178" t="s">
        <v>1378</v>
      </c>
      <c r="D11775" s="178" t="s">
        <v>9972</v>
      </c>
      <c r="E11775" s="179">
        <v>42396</v>
      </c>
      <c r="F11775" s="180">
        <v>0</v>
      </c>
      <c r="G11775" s="180">
        <v>30422.6</v>
      </c>
      <c r="H11775" s="180">
        <v>13038.25</v>
      </c>
      <c r="I11775" s="180">
        <f t="shared" si="366"/>
        <v>43460.85</v>
      </c>
      <c r="J11775" s="177" t="str">
        <f t="shared" si="367"/>
        <v>Date &gt; 1920</v>
      </c>
    </row>
    <row r="11776" spans="1:10" x14ac:dyDescent="0.3">
      <c r="A11776" s="178" t="s">
        <v>3372</v>
      </c>
      <c r="B11776" s="178" t="s">
        <v>133</v>
      </c>
      <c r="C11776" s="178" t="s">
        <v>1378</v>
      </c>
      <c r="D11776" s="178" t="s">
        <v>9972</v>
      </c>
      <c r="E11776" s="179">
        <v>42797</v>
      </c>
      <c r="F11776" s="180">
        <v>0</v>
      </c>
      <c r="G11776" s="180">
        <v>40626.42</v>
      </c>
      <c r="H11776" s="180">
        <v>17411.32</v>
      </c>
      <c r="I11776" s="180">
        <f t="shared" si="366"/>
        <v>58037.74</v>
      </c>
      <c r="J11776" s="177" t="str">
        <f t="shared" si="367"/>
        <v>Date &gt; 1920</v>
      </c>
    </row>
    <row r="11777" spans="1:10" x14ac:dyDescent="0.3">
      <c r="A11777" s="178" t="s">
        <v>3372</v>
      </c>
      <c r="B11777" s="178" t="s">
        <v>137</v>
      </c>
      <c r="C11777" s="178" t="s">
        <v>1432</v>
      </c>
      <c r="D11777" s="178" t="s">
        <v>9973</v>
      </c>
      <c r="E11777" s="179">
        <v>17084</v>
      </c>
      <c r="F11777" s="180">
        <v>0</v>
      </c>
      <c r="G11777" s="180">
        <v>36458.769999999997</v>
      </c>
      <c r="H11777" s="180">
        <v>36458.78</v>
      </c>
      <c r="I11777" s="180">
        <f t="shared" si="366"/>
        <v>72917.549999999988</v>
      </c>
      <c r="J11777" s="177" t="str">
        <f t="shared" si="367"/>
        <v>Date &gt; 1920</v>
      </c>
    </row>
    <row r="11778" spans="1:10" x14ac:dyDescent="0.3">
      <c r="A11778" s="178" t="s">
        <v>3372</v>
      </c>
      <c r="B11778" s="178" t="s">
        <v>137</v>
      </c>
      <c r="C11778" s="178" t="s">
        <v>1432</v>
      </c>
      <c r="D11778" s="178" t="s">
        <v>9974</v>
      </c>
      <c r="E11778" s="179">
        <v>17155</v>
      </c>
      <c r="F11778" s="180">
        <v>0</v>
      </c>
      <c r="G11778" s="180">
        <v>920</v>
      </c>
      <c r="H11778" s="180">
        <v>920</v>
      </c>
      <c r="I11778" s="180">
        <f t="shared" si="366"/>
        <v>1840</v>
      </c>
      <c r="J11778" s="177" t="str">
        <f t="shared" si="367"/>
        <v>Date &gt; 1920</v>
      </c>
    </row>
    <row r="11779" spans="1:10" x14ac:dyDescent="0.3">
      <c r="A11779" s="178" t="s">
        <v>3372</v>
      </c>
      <c r="B11779" s="178" t="s">
        <v>137</v>
      </c>
      <c r="C11779" s="178" t="s">
        <v>1432</v>
      </c>
      <c r="D11779" s="178" t="s">
        <v>9975</v>
      </c>
      <c r="E11779" s="179">
        <v>17155</v>
      </c>
      <c r="F11779" s="180">
        <v>0</v>
      </c>
      <c r="G11779" s="180">
        <v>749.64</v>
      </c>
      <c r="H11779" s="180">
        <v>749.64</v>
      </c>
      <c r="I11779" s="180">
        <f t="shared" si="366"/>
        <v>1499.28</v>
      </c>
      <c r="J11779" s="177" t="str">
        <f t="shared" si="367"/>
        <v>Date &gt; 1920</v>
      </c>
    </row>
    <row r="11780" spans="1:10" x14ac:dyDescent="0.3">
      <c r="A11780" s="178" t="s">
        <v>3372</v>
      </c>
      <c r="B11780" s="178" t="s">
        <v>137</v>
      </c>
      <c r="C11780" s="178" t="s">
        <v>1432</v>
      </c>
      <c r="D11780" s="178" t="s">
        <v>9035</v>
      </c>
      <c r="E11780" s="179">
        <v>17870</v>
      </c>
      <c r="F11780" s="180">
        <v>0</v>
      </c>
      <c r="G11780" s="180">
        <v>494.18</v>
      </c>
      <c r="H11780" s="180">
        <v>494.18</v>
      </c>
      <c r="I11780" s="180">
        <f t="shared" si="366"/>
        <v>988.36</v>
      </c>
      <c r="J11780" s="177" t="str">
        <f t="shared" si="367"/>
        <v>Date &gt; 1920</v>
      </c>
    </row>
    <row r="11781" spans="1:10" x14ac:dyDescent="0.3">
      <c r="A11781" s="178" t="s">
        <v>3372</v>
      </c>
      <c r="B11781" s="178" t="s">
        <v>137</v>
      </c>
      <c r="C11781" s="178" t="s">
        <v>1432</v>
      </c>
      <c r="D11781" s="178" t="s">
        <v>9976</v>
      </c>
      <c r="E11781" s="179">
        <v>17870</v>
      </c>
      <c r="F11781" s="180">
        <v>0</v>
      </c>
      <c r="G11781" s="180">
        <v>572.08000000000004</v>
      </c>
      <c r="H11781" s="180">
        <v>572.07000000000005</v>
      </c>
      <c r="I11781" s="180">
        <f t="shared" ref="I11781:I11844" si="368">SUM(F11781:H11781)</f>
        <v>1144.1500000000001</v>
      </c>
      <c r="J11781" s="177" t="str">
        <f t="shared" ref="J11781:J11844" si="369">IF(OR(YEAR(E11781)&gt; 1920, ISBLANK(E11781)), "Date &gt; 1920", "Sketchy date")</f>
        <v>Date &gt; 1920</v>
      </c>
    </row>
    <row r="11782" spans="1:10" x14ac:dyDescent="0.3">
      <c r="A11782" s="178" t="s">
        <v>3372</v>
      </c>
      <c r="B11782" s="178" t="s">
        <v>137</v>
      </c>
      <c r="C11782" s="178" t="s">
        <v>1432</v>
      </c>
      <c r="D11782" s="178" t="s">
        <v>9977</v>
      </c>
      <c r="E11782" s="179">
        <v>18097</v>
      </c>
      <c r="F11782" s="180">
        <v>22960.43</v>
      </c>
      <c r="G11782" s="180">
        <v>22990.87</v>
      </c>
      <c r="H11782" s="180">
        <v>30.44</v>
      </c>
      <c r="I11782" s="180">
        <f t="shared" si="368"/>
        <v>45981.740000000005</v>
      </c>
      <c r="J11782" s="177" t="str">
        <f t="shared" si="369"/>
        <v>Date &gt; 1920</v>
      </c>
    </row>
    <row r="11783" spans="1:10" x14ac:dyDescent="0.3">
      <c r="A11783" s="178" t="s">
        <v>3372</v>
      </c>
      <c r="B11783" s="178" t="s">
        <v>137</v>
      </c>
      <c r="C11783" s="178" t="s">
        <v>1432</v>
      </c>
      <c r="D11783" s="178" t="s">
        <v>8471</v>
      </c>
      <c r="E11783" s="179">
        <v>18097</v>
      </c>
      <c r="F11783" s="180">
        <v>5684.79</v>
      </c>
      <c r="G11783" s="180">
        <v>5684.79</v>
      </c>
      <c r="H11783" s="180">
        <v>0</v>
      </c>
      <c r="I11783" s="180">
        <f t="shared" si="368"/>
        <v>11369.58</v>
      </c>
      <c r="J11783" s="177" t="str">
        <f t="shared" si="369"/>
        <v>Date &gt; 1920</v>
      </c>
    </row>
    <row r="11784" spans="1:10" x14ac:dyDescent="0.3">
      <c r="A11784" s="178" t="s">
        <v>3372</v>
      </c>
      <c r="B11784" s="178" t="s">
        <v>137</v>
      </c>
      <c r="C11784" s="178" t="s">
        <v>1432</v>
      </c>
      <c r="D11784" s="178" t="s">
        <v>9978</v>
      </c>
      <c r="E11784" s="179">
        <v>18175</v>
      </c>
      <c r="F11784" s="180">
        <v>0</v>
      </c>
      <c r="G11784" s="180">
        <v>1645.9</v>
      </c>
      <c r="H11784" s="180">
        <v>0</v>
      </c>
      <c r="I11784" s="180">
        <f t="shared" si="368"/>
        <v>1645.9</v>
      </c>
      <c r="J11784" s="177" t="str">
        <f t="shared" si="369"/>
        <v>Date &gt; 1920</v>
      </c>
    </row>
    <row r="11785" spans="1:10" x14ac:dyDescent="0.3">
      <c r="A11785" s="178" t="s">
        <v>3372</v>
      </c>
      <c r="B11785" s="178" t="s">
        <v>137</v>
      </c>
      <c r="C11785" s="178" t="s">
        <v>1432</v>
      </c>
      <c r="D11785" s="178" t="s">
        <v>6400</v>
      </c>
      <c r="E11785" s="179">
        <v>18392</v>
      </c>
      <c r="F11785" s="180">
        <v>1473.45</v>
      </c>
      <c r="G11785" s="180">
        <v>1473.46</v>
      </c>
      <c r="H11785" s="180">
        <v>0</v>
      </c>
      <c r="I11785" s="180">
        <f t="shared" si="368"/>
        <v>2946.91</v>
      </c>
      <c r="J11785" s="177" t="str">
        <f t="shared" si="369"/>
        <v>Date &gt; 1920</v>
      </c>
    </row>
    <row r="11786" spans="1:10" x14ac:dyDescent="0.3">
      <c r="A11786" s="178" t="s">
        <v>3372</v>
      </c>
      <c r="B11786" s="178" t="s">
        <v>137</v>
      </c>
      <c r="C11786" s="178" t="s">
        <v>1432</v>
      </c>
      <c r="D11786" s="178" t="s">
        <v>9979</v>
      </c>
      <c r="E11786" s="179">
        <v>19358</v>
      </c>
      <c r="F11786" s="180">
        <v>0</v>
      </c>
      <c r="G11786" s="180">
        <v>13000</v>
      </c>
      <c r="H11786" s="180">
        <v>233.17</v>
      </c>
      <c r="I11786" s="180">
        <f t="shared" si="368"/>
        <v>13233.17</v>
      </c>
      <c r="J11786" s="177" t="str">
        <f t="shared" si="369"/>
        <v>Date &gt; 1920</v>
      </c>
    </row>
    <row r="11787" spans="1:10" x14ac:dyDescent="0.3">
      <c r="A11787" s="178" t="s">
        <v>3372</v>
      </c>
      <c r="B11787" s="178" t="s">
        <v>137</v>
      </c>
      <c r="C11787" s="178" t="s">
        <v>1432</v>
      </c>
      <c r="D11787" s="178" t="s">
        <v>9980</v>
      </c>
      <c r="E11787" s="179">
        <v>43760</v>
      </c>
      <c r="F11787" s="180">
        <v>0</v>
      </c>
      <c r="G11787" s="180">
        <v>35000</v>
      </c>
      <c r="H11787" s="180">
        <v>15000</v>
      </c>
      <c r="I11787" s="180">
        <f t="shared" si="368"/>
        <v>50000</v>
      </c>
      <c r="J11787" s="177" t="str">
        <f t="shared" si="369"/>
        <v>Date &gt; 1920</v>
      </c>
    </row>
    <row r="11788" spans="1:10" x14ac:dyDescent="0.3">
      <c r="A11788" s="178" t="s">
        <v>3372</v>
      </c>
      <c r="B11788" s="178" t="s">
        <v>137</v>
      </c>
      <c r="C11788" s="178" t="s">
        <v>1432</v>
      </c>
      <c r="D11788" s="178" t="s">
        <v>9980</v>
      </c>
      <c r="E11788" s="179">
        <v>44077</v>
      </c>
      <c r="F11788" s="180">
        <v>0</v>
      </c>
      <c r="G11788" s="180">
        <v>32379.06</v>
      </c>
      <c r="H11788" s="180">
        <v>13876.74</v>
      </c>
      <c r="I11788" s="180">
        <f t="shared" si="368"/>
        <v>46255.8</v>
      </c>
      <c r="J11788" s="177" t="str">
        <f t="shared" si="369"/>
        <v>Date &gt; 1920</v>
      </c>
    </row>
    <row r="11789" spans="1:10" x14ac:dyDescent="0.3">
      <c r="A11789" s="178" t="s">
        <v>3372</v>
      </c>
      <c r="B11789" s="178" t="s">
        <v>137</v>
      </c>
      <c r="C11789" s="178" t="s">
        <v>1432</v>
      </c>
      <c r="D11789" s="178" t="s">
        <v>9981</v>
      </c>
      <c r="E11789" s="179">
        <v>44279</v>
      </c>
      <c r="F11789" s="180">
        <v>0</v>
      </c>
      <c r="G11789" s="180">
        <v>172217.5</v>
      </c>
      <c r="H11789" s="180">
        <v>73807.5</v>
      </c>
      <c r="I11789" s="180">
        <f t="shared" si="368"/>
        <v>246025</v>
      </c>
      <c r="J11789" s="177" t="str">
        <f t="shared" si="369"/>
        <v>Date &gt; 1920</v>
      </c>
    </row>
    <row r="11790" spans="1:10" x14ac:dyDescent="0.3">
      <c r="A11790" s="178" t="s">
        <v>3372</v>
      </c>
      <c r="B11790" s="178" t="s">
        <v>137</v>
      </c>
      <c r="C11790" s="178" t="s">
        <v>1432</v>
      </c>
      <c r="D11790" s="178" t="s">
        <v>9982</v>
      </c>
      <c r="E11790" s="179">
        <v>20074</v>
      </c>
      <c r="F11790" s="180">
        <v>0</v>
      </c>
      <c r="G11790" s="180">
        <v>18762.189999999999</v>
      </c>
      <c r="H11790" s="180">
        <v>9381.1</v>
      </c>
      <c r="I11790" s="180">
        <f t="shared" si="368"/>
        <v>28143.29</v>
      </c>
      <c r="J11790" s="177" t="str">
        <f t="shared" si="369"/>
        <v>Date &gt; 1920</v>
      </c>
    </row>
    <row r="11791" spans="1:10" x14ac:dyDescent="0.3">
      <c r="A11791" s="178" t="s">
        <v>3372</v>
      </c>
      <c r="B11791" s="178" t="s">
        <v>137</v>
      </c>
      <c r="C11791" s="178" t="s">
        <v>1432</v>
      </c>
      <c r="D11791" s="178" t="s">
        <v>6400</v>
      </c>
      <c r="E11791" s="179">
        <v>20795</v>
      </c>
      <c r="F11791" s="180">
        <v>0</v>
      </c>
      <c r="G11791" s="180">
        <v>1881.08</v>
      </c>
      <c r="H11791" s="180">
        <v>940.54</v>
      </c>
      <c r="I11791" s="180">
        <f t="shared" si="368"/>
        <v>2821.62</v>
      </c>
      <c r="J11791" s="177" t="str">
        <f t="shared" si="369"/>
        <v>Date &gt; 1920</v>
      </c>
    </row>
    <row r="11792" spans="1:10" x14ac:dyDescent="0.3">
      <c r="A11792" s="178" t="s">
        <v>3372</v>
      </c>
      <c r="B11792" s="178" t="s">
        <v>137</v>
      </c>
      <c r="C11792" s="178" t="s">
        <v>1432</v>
      </c>
      <c r="D11792" s="178" t="s">
        <v>6400</v>
      </c>
      <c r="E11792" s="179">
        <v>21907</v>
      </c>
      <c r="F11792" s="180">
        <v>0</v>
      </c>
      <c r="G11792" s="180">
        <v>2722.64</v>
      </c>
      <c r="H11792" s="180">
        <v>1361.32</v>
      </c>
      <c r="I11792" s="180">
        <f t="shared" si="368"/>
        <v>4083.96</v>
      </c>
      <c r="J11792" s="177" t="str">
        <f t="shared" si="369"/>
        <v>Date &gt; 1920</v>
      </c>
    </row>
    <row r="11793" spans="1:10" x14ac:dyDescent="0.3">
      <c r="A11793" s="178" t="s">
        <v>3372</v>
      </c>
      <c r="B11793" s="178" t="s">
        <v>137</v>
      </c>
      <c r="C11793" s="178" t="s">
        <v>1432</v>
      </c>
      <c r="D11793" s="178" t="s">
        <v>9983</v>
      </c>
      <c r="E11793" s="179">
        <v>22222</v>
      </c>
      <c r="F11793" s="180">
        <v>0</v>
      </c>
      <c r="G11793" s="180">
        <v>1868.35</v>
      </c>
      <c r="H11793" s="180">
        <v>934.18</v>
      </c>
      <c r="I11793" s="180">
        <f t="shared" si="368"/>
        <v>2802.5299999999997</v>
      </c>
      <c r="J11793" s="177" t="str">
        <f t="shared" si="369"/>
        <v>Date &gt; 1920</v>
      </c>
    </row>
    <row r="11794" spans="1:10" x14ac:dyDescent="0.3">
      <c r="A11794" s="178" t="s">
        <v>3372</v>
      </c>
      <c r="B11794" s="178" t="s">
        <v>137</v>
      </c>
      <c r="C11794" s="178" t="s">
        <v>1432</v>
      </c>
      <c r="D11794" s="178" t="s">
        <v>9984</v>
      </c>
      <c r="E11794" s="179">
        <v>23400</v>
      </c>
      <c r="F11794" s="180">
        <v>0</v>
      </c>
      <c r="G11794" s="180">
        <v>3907.53</v>
      </c>
      <c r="H11794" s="180">
        <v>1953.76</v>
      </c>
      <c r="I11794" s="180">
        <f t="shared" si="368"/>
        <v>5861.29</v>
      </c>
      <c r="J11794" s="177" t="str">
        <f t="shared" si="369"/>
        <v>Date &gt; 1920</v>
      </c>
    </row>
    <row r="11795" spans="1:10" x14ac:dyDescent="0.3">
      <c r="A11795" s="178" t="s">
        <v>3372</v>
      </c>
      <c r="B11795" s="178" t="s">
        <v>137</v>
      </c>
      <c r="C11795" s="178" t="s">
        <v>1432</v>
      </c>
      <c r="D11795" s="178" t="s">
        <v>6836</v>
      </c>
      <c r="E11795" s="179">
        <v>24960</v>
      </c>
      <c r="F11795" s="180">
        <v>0</v>
      </c>
      <c r="G11795" s="180">
        <v>5479.15</v>
      </c>
      <c r="H11795" s="180">
        <v>2739.58</v>
      </c>
      <c r="I11795" s="180">
        <f t="shared" si="368"/>
        <v>8218.73</v>
      </c>
      <c r="J11795" s="177" t="str">
        <f t="shared" si="369"/>
        <v>Date &gt; 1920</v>
      </c>
    </row>
    <row r="11796" spans="1:10" x14ac:dyDescent="0.3">
      <c r="A11796" s="178" t="s">
        <v>3372</v>
      </c>
      <c r="B11796" s="178" t="s">
        <v>137</v>
      </c>
      <c r="C11796" s="178" t="s">
        <v>1432</v>
      </c>
      <c r="D11796" s="178" t="s">
        <v>6400</v>
      </c>
      <c r="E11796" s="179">
        <v>25181</v>
      </c>
      <c r="F11796" s="180">
        <v>0</v>
      </c>
      <c r="G11796" s="180">
        <v>2510.38</v>
      </c>
      <c r="H11796" s="180">
        <v>1255.2</v>
      </c>
      <c r="I11796" s="180">
        <f t="shared" si="368"/>
        <v>3765.58</v>
      </c>
      <c r="J11796" s="177" t="str">
        <f t="shared" si="369"/>
        <v>Date &gt; 1920</v>
      </c>
    </row>
    <row r="11797" spans="1:10" x14ac:dyDescent="0.3">
      <c r="A11797" s="178" t="s">
        <v>3372</v>
      </c>
      <c r="B11797" s="178" t="s">
        <v>137</v>
      </c>
      <c r="C11797" s="178" t="s">
        <v>1432</v>
      </c>
      <c r="D11797" s="178" t="s">
        <v>9985</v>
      </c>
      <c r="E11797" s="179">
        <v>26261</v>
      </c>
      <c r="F11797" s="180">
        <v>0</v>
      </c>
      <c r="G11797" s="180">
        <v>7160.3</v>
      </c>
      <c r="H11797" s="180">
        <v>8367.36</v>
      </c>
      <c r="I11797" s="180">
        <f t="shared" si="368"/>
        <v>15527.66</v>
      </c>
      <c r="J11797" s="177" t="str">
        <f t="shared" si="369"/>
        <v>Date &gt; 1920</v>
      </c>
    </row>
    <row r="11798" spans="1:10" x14ac:dyDescent="0.3">
      <c r="A11798" s="178" t="s">
        <v>3372</v>
      </c>
      <c r="B11798" s="178" t="s">
        <v>137</v>
      </c>
      <c r="C11798" s="178" t="s">
        <v>1432</v>
      </c>
      <c r="D11798" s="178" t="s">
        <v>6400</v>
      </c>
      <c r="E11798" s="179">
        <v>26610</v>
      </c>
      <c r="F11798" s="180">
        <v>0</v>
      </c>
      <c r="G11798" s="180">
        <v>3832.31</v>
      </c>
      <c r="H11798" s="180">
        <v>1916.15</v>
      </c>
      <c r="I11798" s="180">
        <f t="shared" si="368"/>
        <v>5748.46</v>
      </c>
      <c r="J11798" s="177" t="str">
        <f t="shared" si="369"/>
        <v>Date &gt; 1920</v>
      </c>
    </row>
    <row r="11799" spans="1:10" x14ac:dyDescent="0.3">
      <c r="A11799" s="178" t="s">
        <v>3372</v>
      </c>
      <c r="B11799" s="178" t="s">
        <v>137</v>
      </c>
      <c r="C11799" s="178" t="s">
        <v>1432</v>
      </c>
      <c r="D11799" s="178" t="s">
        <v>9986</v>
      </c>
      <c r="E11799" s="179">
        <v>27011</v>
      </c>
      <c r="F11799" s="180">
        <v>0</v>
      </c>
      <c r="G11799" s="180">
        <v>29366.11</v>
      </c>
      <c r="H11799" s="180">
        <v>14683.05</v>
      </c>
      <c r="I11799" s="180">
        <f t="shared" si="368"/>
        <v>44049.16</v>
      </c>
      <c r="J11799" s="177" t="str">
        <f t="shared" si="369"/>
        <v>Date &gt; 1920</v>
      </c>
    </row>
    <row r="11800" spans="1:10" x14ac:dyDescent="0.3">
      <c r="A11800" s="178" t="s">
        <v>3372</v>
      </c>
      <c r="B11800" s="178" t="s">
        <v>137</v>
      </c>
      <c r="C11800" s="178" t="s">
        <v>1432</v>
      </c>
      <c r="D11800" s="178" t="s">
        <v>6365</v>
      </c>
      <c r="E11800" s="179">
        <v>27012</v>
      </c>
      <c r="F11800" s="180">
        <v>0</v>
      </c>
      <c r="G11800" s="180">
        <v>13243.37</v>
      </c>
      <c r="H11800" s="180">
        <v>3310.84</v>
      </c>
      <c r="I11800" s="180">
        <f t="shared" si="368"/>
        <v>16554.21</v>
      </c>
      <c r="J11800" s="177" t="str">
        <f t="shared" si="369"/>
        <v>Date &gt; 1920</v>
      </c>
    </row>
    <row r="11801" spans="1:10" x14ac:dyDescent="0.3">
      <c r="A11801" s="178" t="s">
        <v>3372</v>
      </c>
      <c r="B11801" s="178" t="s">
        <v>137</v>
      </c>
      <c r="C11801" s="178" t="s">
        <v>1432</v>
      </c>
      <c r="D11801" s="178" t="s">
        <v>7446</v>
      </c>
      <c r="E11801" s="179">
        <v>30914</v>
      </c>
      <c r="F11801" s="180">
        <v>476107.31</v>
      </c>
      <c r="G11801" s="180">
        <v>99157.31</v>
      </c>
      <c r="H11801" s="180">
        <v>82099.88</v>
      </c>
      <c r="I11801" s="180">
        <f t="shared" si="368"/>
        <v>657364.5</v>
      </c>
      <c r="J11801" s="177" t="str">
        <f t="shared" si="369"/>
        <v>Date &gt; 1920</v>
      </c>
    </row>
    <row r="11802" spans="1:10" x14ac:dyDescent="0.3">
      <c r="A11802" s="178" t="s">
        <v>3372</v>
      </c>
      <c r="B11802" s="178" t="s">
        <v>137</v>
      </c>
      <c r="C11802" s="178" t="s">
        <v>1432</v>
      </c>
      <c r="D11802" s="178" t="s">
        <v>6345</v>
      </c>
      <c r="E11802" s="179">
        <v>30915</v>
      </c>
      <c r="F11802" s="180">
        <v>330683.48</v>
      </c>
      <c r="G11802" s="180">
        <v>106079.92</v>
      </c>
      <c r="H11802" s="180">
        <v>84034.37</v>
      </c>
      <c r="I11802" s="180">
        <f t="shared" si="368"/>
        <v>520797.76999999996</v>
      </c>
      <c r="J11802" s="177" t="str">
        <f t="shared" si="369"/>
        <v>Date &gt; 1920</v>
      </c>
    </row>
    <row r="11803" spans="1:10" x14ac:dyDescent="0.3">
      <c r="A11803" s="178" t="s">
        <v>3372</v>
      </c>
      <c r="B11803" s="178" t="s">
        <v>137</v>
      </c>
      <c r="C11803" s="178" t="s">
        <v>1432</v>
      </c>
      <c r="D11803" s="178" t="s">
        <v>6462</v>
      </c>
      <c r="E11803" s="179">
        <v>29192</v>
      </c>
      <c r="F11803" s="180">
        <v>0</v>
      </c>
      <c r="G11803" s="180">
        <v>17973.330000000002</v>
      </c>
      <c r="H11803" s="180">
        <v>8986.67</v>
      </c>
      <c r="I11803" s="180">
        <f t="shared" si="368"/>
        <v>26960</v>
      </c>
      <c r="J11803" s="177" t="str">
        <f t="shared" si="369"/>
        <v>Date &gt; 1920</v>
      </c>
    </row>
    <row r="11804" spans="1:10" x14ac:dyDescent="0.3">
      <c r="A11804" s="178" t="s">
        <v>3372</v>
      </c>
      <c r="B11804" s="178" t="s">
        <v>137</v>
      </c>
      <c r="C11804" s="178" t="s">
        <v>1432</v>
      </c>
      <c r="D11804" s="178" t="s">
        <v>6365</v>
      </c>
      <c r="E11804" s="179">
        <v>29546</v>
      </c>
      <c r="F11804" s="180">
        <v>0</v>
      </c>
      <c r="G11804" s="180">
        <v>34999.75</v>
      </c>
      <c r="H11804" s="180">
        <v>17499.88</v>
      </c>
      <c r="I11804" s="180">
        <f t="shared" si="368"/>
        <v>52499.630000000005</v>
      </c>
      <c r="J11804" s="177" t="str">
        <f t="shared" si="369"/>
        <v>Date &gt; 1920</v>
      </c>
    </row>
    <row r="11805" spans="1:10" x14ac:dyDescent="0.3">
      <c r="A11805" s="178" t="s">
        <v>3372</v>
      </c>
      <c r="B11805" s="178" t="s">
        <v>137</v>
      </c>
      <c r="C11805" s="178" t="s">
        <v>1432</v>
      </c>
      <c r="D11805" s="178" t="s">
        <v>6400</v>
      </c>
      <c r="E11805" s="179">
        <v>29854</v>
      </c>
      <c r="F11805" s="180">
        <v>0</v>
      </c>
      <c r="G11805" s="180">
        <v>6014.56</v>
      </c>
      <c r="H11805" s="180">
        <v>3007.29</v>
      </c>
      <c r="I11805" s="180">
        <f t="shared" si="368"/>
        <v>9021.85</v>
      </c>
      <c r="J11805" s="177" t="str">
        <f t="shared" si="369"/>
        <v>Date &gt; 1920</v>
      </c>
    </row>
    <row r="11806" spans="1:10" x14ac:dyDescent="0.3">
      <c r="A11806" s="178" t="s">
        <v>3372</v>
      </c>
      <c r="B11806" s="178" t="s">
        <v>137</v>
      </c>
      <c r="C11806" s="178" t="s">
        <v>1432</v>
      </c>
      <c r="D11806" s="178" t="s">
        <v>6366</v>
      </c>
      <c r="E11806" s="179">
        <v>31058</v>
      </c>
      <c r="F11806" s="180">
        <v>0</v>
      </c>
      <c r="G11806" s="180">
        <v>234412.79999999999</v>
      </c>
      <c r="H11806" s="180">
        <v>119609.81</v>
      </c>
      <c r="I11806" s="180">
        <f t="shared" si="368"/>
        <v>354022.61</v>
      </c>
      <c r="J11806" s="177" t="str">
        <f t="shared" si="369"/>
        <v>Date &gt; 1920</v>
      </c>
    </row>
    <row r="11807" spans="1:10" x14ac:dyDescent="0.3">
      <c r="A11807" s="178" t="s">
        <v>3372</v>
      </c>
      <c r="B11807" s="178" t="s">
        <v>137</v>
      </c>
      <c r="C11807" s="178" t="s">
        <v>1432</v>
      </c>
      <c r="D11807" s="178" t="s">
        <v>6366</v>
      </c>
      <c r="E11807" s="179">
        <v>31282</v>
      </c>
      <c r="F11807" s="180">
        <v>0</v>
      </c>
      <c r="G11807" s="180">
        <v>52600.15</v>
      </c>
      <c r="H11807" s="180">
        <v>26711.119999999999</v>
      </c>
      <c r="I11807" s="180">
        <f t="shared" si="368"/>
        <v>79311.27</v>
      </c>
      <c r="J11807" s="177" t="str">
        <f t="shared" si="369"/>
        <v>Date &gt; 1920</v>
      </c>
    </row>
    <row r="11808" spans="1:10" x14ac:dyDescent="0.3">
      <c r="A11808" s="178" t="s">
        <v>3372</v>
      </c>
      <c r="B11808" s="178" t="s">
        <v>137</v>
      </c>
      <c r="C11808" s="178" t="s">
        <v>1432</v>
      </c>
      <c r="D11808" s="178" t="s">
        <v>6366</v>
      </c>
      <c r="E11808" s="179">
        <v>31847</v>
      </c>
      <c r="F11808" s="180">
        <v>0</v>
      </c>
      <c r="G11808" s="180">
        <v>146771.85</v>
      </c>
      <c r="H11808" s="180">
        <v>73521.62</v>
      </c>
      <c r="I11808" s="180">
        <f t="shared" si="368"/>
        <v>220293.47</v>
      </c>
      <c r="J11808" s="177" t="str">
        <f t="shared" si="369"/>
        <v>Date &gt; 1920</v>
      </c>
    </row>
    <row r="11809" spans="1:10" x14ac:dyDescent="0.3">
      <c r="A11809" s="178" t="s">
        <v>3372</v>
      </c>
      <c r="B11809" s="178" t="s">
        <v>137</v>
      </c>
      <c r="C11809" s="178" t="s">
        <v>1432</v>
      </c>
      <c r="D11809" s="178" t="s">
        <v>6366</v>
      </c>
      <c r="E11809" s="179">
        <v>32051</v>
      </c>
      <c r="F11809" s="180">
        <v>0</v>
      </c>
      <c r="G11809" s="180">
        <v>99003.02</v>
      </c>
      <c r="H11809" s="180">
        <v>63142.5</v>
      </c>
      <c r="I11809" s="180">
        <f t="shared" si="368"/>
        <v>162145.52000000002</v>
      </c>
      <c r="J11809" s="177" t="str">
        <f t="shared" si="369"/>
        <v>Date &gt; 1920</v>
      </c>
    </row>
    <row r="11810" spans="1:10" x14ac:dyDescent="0.3">
      <c r="A11810" s="178" t="s">
        <v>3372</v>
      </c>
      <c r="B11810" s="178" t="s">
        <v>137</v>
      </c>
      <c r="C11810" s="178" t="s">
        <v>1432</v>
      </c>
      <c r="D11810" s="178" t="s">
        <v>6366</v>
      </c>
      <c r="E11810" s="179">
        <v>32192</v>
      </c>
      <c r="F11810" s="180">
        <v>0</v>
      </c>
      <c r="G11810" s="180">
        <v>9978</v>
      </c>
      <c r="H11810" s="180">
        <v>-4954.25</v>
      </c>
      <c r="I11810" s="180">
        <f t="shared" si="368"/>
        <v>5023.75</v>
      </c>
      <c r="J11810" s="177" t="str">
        <f t="shared" si="369"/>
        <v>Date &gt; 1920</v>
      </c>
    </row>
    <row r="11811" spans="1:10" x14ac:dyDescent="0.3">
      <c r="A11811" s="178" t="s">
        <v>3372</v>
      </c>
      <c r="B11811" s="178" t="s">
        <v>137</v>
      </c>
      <c r="C11811" s="178" t="s">
        <v>1432</v>
      </c>
      <c r="D11811" s="178" t="s">
        <v>6366</v>
      </c>
      <c r="E11811" s="179">
        <v>32205</v>
      </c>
      <c r="F11811" s="180">
        <v>0</v>
      </c>
      <c r="G11811" s="180">
        <v>1512</v>
      </c>
      <c r="H11811" s="180">
        <v>-1512</v>
      </c>
      <c r="I11811" s="180">
        <f t="shared" si="368"/>
        <v>0</v>
      </c>
      <c r="J11811" s="177" t="str">
        <f t="shared" si="369"/>
        <v>Date &gt; 1920</v>
      </c>
    </row>
    <row r="11812" spans="1:10" x14ac:dyDescent="0.3">
      <c r="A11812" s="178" t="s">
        <v>3372</v>
      </c>
      <c r="B11812" s="178" t="s">
        <v>137</v>
      </c>
      <c r="C11812" s="178" t="s">
        <v>1432</v>
      </c>
      <c r="D11812" s="178" t="s">
        <v>6366</v>
      </c>
      <c r="E11812" s="179">
        <v>32903</v>
      </c>
      <c r="F11812" s="180">
        <v>0</v>
      </c>
      <c r="G11812" s="180">
        <v>43348.63</v>
      </c>
      <c r="H11812" s="180">
        <v>21674.31</v>
      </c>
      <c r="I11812" s="180">
        <f t="shared" si="368"/>
        <v>65022.94</v>
      </c>
      <c r="J11812" s="177" t="str">
        <f t="shared" si="369"/>
        <v>Date &gt; 1920</v>
      </c>
    </row>
    <row r="11813" spans="1:10" x14ac:dyDescent="0.3">
      <c r="A11813" s="178" t="s">
        <v>3372</v>
      </c>
      <c r="B11813" s="178" t="s">
        <v>137</v>
      </c>
      <c r="C11813" s="178" t="s">
        <v>1432</v>
      </c>
      <c r="D11813" s="178" t="s">
        <v>6366</v>
      </c>
      <c r="E11813" s="179">
        <v>33149</v>
      </c>
      <c r="F11813" s="180">
        <v>0</v>
      </c>
      <c r="G11813" s="180">
        <v>573.1</v>
      </c>
      <c r="H11813" s="180">
        <v>286.55</v>
      </c>
      <c r="I11813" s="180">
        <f t="shared" si="368"/>
        <v>859.65000000000009</v>
      </c>
      <c r="J11813" s="177" t="str">
        <f t="shared" si="369"/>
        <v>Date &gt; 1920</v>
      </c>
    </row>
    <row r="11814" spans="1:10" x14ac:dyDescent="0.3">
      <c r="A11814" s="178" t="s">
        <v>3372</v>
      </c>
      <c r="B11814" s="178" t="s">
        <v>137</v>
      </c>
      <c r="C11814" s="178" t="s">
        <v>1432</v>
      </c>
      <c r="D11814" s="178" t="s">
        <v>6366</v>
      </c>
      <c r="E11814" s="179">
        <v>33228</v>
      </c>
      <c r="F11814" s="180">
        <v>0</v>
      </c>
      <c r="G11814" s="180">
        <v>17254.79</v>
      </c>
      <c r="H11814" s="180">
        <v>21091.78</v>
      </c>
      <c r="I11814" s="180">
        <f t="shared" si="368"/>
        <v>38346.57</v>
      </c>
      <c r="J11814" s="177" t="str">
        <f t="shared" si="369"/>
        <v>Date &gt; 1920</v>
      </c>
    </row>
    <row r="11815" spans="1:10" x14ac:dyDescent="0.3">
      <c r="A11815" s="178" t="s">
        <v>3372</v>
      </c>
      <c r="B11815" s="178" t="s">
        <v>137</v>
      </c>
      <c r="C11815" s="178" t="s">
        <v>1432</v>
      </c>
      <c r="D11815" s="178" t="s">
        <v>6366</v>
      </c>
      <c r="E11815" s="179">
        <v>33268</v>
      </c>
      <c r="F11815" s="180">
        <v>0</v>
      </c>
      <c r="G11815" s="180">
        <v>8342.92</v>
      </c>
      <c r="H11815" s="180">
        <v>-8272.92</v>
      </c>
      <c r="I11815" s="180">
        <f t="shared" si="368"/>
        <v>70</v>
      </c>
      <c r="J11815" s="177" t="str">
        <f t="shared" si="369"/>
        <v>Date &gt; 1920</v>
      </c>
    </row>
    <row r="11816" spans="1:10" x14ac:dyDescent="0.3">
      <c r="A11816" s="178" t="s">
        <v>3372</v>
      </c>
      <c r="B11816" s="178" t="s">
        <v>137</v>
      </c>
      <c r="C11816" s="178" t="s">
        <v>1432</v>
      </c>
      <c r="D11816" s="178" t="s">
        <v>6366</v>
      </c>
      <c r="E11816" s="179">
        <v>33338</v>
      </c>
      <c r="F11816" s="180">
        <v>0</v>
      </c>
      <c r="G11816" s="180">
        <v>35361.56</v>
      </c>
      <c r="H11816" s="180">
        <v>17680.79</v>
      </c>
      <c r="I11816" s="180">
        <f t="shared" si="368"/>
        <v>53042.35</v>
      </c>
      <c r="J11816" s="177" t="str">
        <f t="shared" si="369"/>
        <v>Date &gt; 1920</v>
      </c>
    </row>
    <row r="11817" spans="1:10" x14ac:dyDescent="0.3">
      <c r="A11817" s="178" t="s">
        <v>3372</v>
      </c>
      <c r="B11817" s="178" t="s">
        <v>137</v>
      </c>
      <c r="C11817" s="178" t="s">
        <v>1432</v>
      </c>
      <c r="D11817" s="178" t="s">
        <v>6366</v>
      </c>
      <c r="E11817" s="179">
        <v>33812</v>
      </c>
      <c r="F11817" s="180">
        <v>0</v>
      </c>
      <c r="G11817" s="180">
        <v>370.12</v>
      </c>
      <c r="H11817" s="180">
        <v>185.06</v>
      </c>
      <c r="I11817" s="180">
        <f t="shared" si="368"/>
        <v>555.18000000000006</v>
      </c>
      <c r="J11817" s="177" t="str">
        <f t="shared" si="369"/>
        <v>Date &gt; 1920</v>
      </c>
    </row>
    <row r="11818" spans="1:10" x14ac:dyDescent="0.3">
      <c r="A11818" s="178" t="s">
        <v>3372</v>
      </c>
      <c r="B11818" s="178" t="s">
        <v>137</v>
      </c>
      <c r="C11818" s="178" t="s">
        <v>1432</v>
      </c>
      <c r="D11818" s="178" t="s">
        <v>6366</v>
      </c>
      <c r="E11818" s="179">
        <v>34016</v>
      </c>
      <c r="F11818" s="180">
        <v>0</v>
      </c>
      <c r="G11818" s="180">
        <v>14471.06</v>
      </c>
      <c r="H11818" s="180">
        <v>23702.15</v>
      </c>
      <c r="I11818" s="180">
        <f t="shared" si="368"/>
        <v>38173.21</v>
      </c>
      <c r="J11818" s="177" t="str">
        <f t="shared" si="369"/>
        <v>Date &gt; 1920</v>
      </c>
    </row>
    <row r="11819" spans="1:10" x14ac:dyDescent="0.3">
      <c r="A11819" s="178" t="s">
        <v>3372</v>
      </c>
      <c r="B11819" s="178" t="s">
        <v>137</v>
      </c>
      <c r="C11819" s="178" t="s">
        <v>1432</v>
      </c>
      <c r="D11819" s="178" t="s">
        <v>6366</v>
      </c>
      <c r="E11819" s="179">
        <v>34016</v>
      </c>
      <c r="F11819" s="180">
        <v>0</v>
      </c>
      <c r="G11819" s="180">
        <v>32933.25</v>
      </c>
      <c r="H11819" s="180">
        <v>0</v>
      </c>
      <c r="I11819" s="180">
        <f t="shared" si="368"/>
        <v>32933.25</v>
      </c>
      <c r="J11819" s="177" t="str">
        <f t="shared" si="369"/>
        <v>Date &gt; 1920</v>
      </c>
    </row>
    <row r="11820" spans="1:10" x14ac:dyDescent="0.3">
      <c r="A11820" s="178" t="s">
        <v>3372</v>
      </c>
      <c r="B11820" s="178" t="s">
        <v>137</v>
      </c>
      <c r="C11820" s="178" t="s">
        <v>1432</v>
      </c>
      <c r="D11820" s="178" t="s">
        <v>6366</v>
      </c>
      <c r="E11820" s="179">
        <v>35145</v>
      </c>
      <c r="F11820" s="180">
        <v>0</v>
      </c>
      <c r="G11820" s="180">
        <v>23301.1</v>
      </c>
      <c r="H11820" s="180">
        <v>11650.55</v>
      </c>
      <c r="I11820" s="180">
        <f t="shared" si="368"/>
        <v>34951.649999999994</v>
      </c>
      <c r="J11820" s="177" t="str">
        <f t="shared" si="369"/>
        <v>Date &gt; 1920</v>
      </c>
    </row>
    <row r="11821" spans="1:10" x14ac:dyDescent="0.3">
      <c r="A11821" s="178" t="s">
        <v>3372</v>
      </c>
      <c r="B11821" s="178" t="s">
        <v>137</v>
      </c>
      <c r="C11821" s="178" t="s">
        <v>1432</v>
      </c>
      <c r="D11821" s="178" t="s">
        <v>7147</v>
      </c>
      <c r="E11821" s="179">
        <v>32909</v>
      </c>
      <c r="F11821" s="180">
        <v>0</v>
      </c>
      <c r="G11821" s="180">
        <v>751.5</v>
      </c>
      <c r="H11821" s="180">
        <v>216</v>
      </c>
      <c r="I11821" s="180">
        <f t="shared" si="368"/>
        <v>967.5</v>
      </c>
      <c r="J11821" s="177" t="str">
        <f t="shared" si="369"/>
        <v>Date &gt; 1920</v>
      </c>
    </row>
    <row r="11822" spans="1:10" x14ac:dyDescent="0.3">
      <c r="A11822" s="178" t="s">
        <v>3372</v>
      </c>
      <c r="B11822" s="178" t="s">
        <v>137</v>
      </c>
      <c r="C11822" s="178" t="s">
        <v>1432</v>
      </c>
      <c r="D11822" s="178" t="s">
        <v>9987</v>
      </c>
      <c r="E11822" s="179">
        <v>31034</v>
      </c>
      <c r="F11822" s="180">
        <v>0</v>
      </c>
      <c r="G11822" s="180">
        <v>23428.06</v>
      </c>
      <c r="H11822" s="180">
        <v>11714.03</v>
      </c>
      <c r="I11822" s="180">
        <f t="shared" si="368"/>
        <v>35142.090000000004</v>
      </c>
      <c r="J11822" s="177" t="str">
        <f t="shared" si="369"/>
        <v>Date &gt; 1920</v>
      </c>
    </row>
    <row r="11823" spans="1:10" x14ac:dyDescent="0.3">
      <c r="A11823" s="178" t="s">
        <v>3372</v>
      </c>
      <c r="B11823" s="178" t="s">
        <v>137</v>
      </c>
      <c r="C11823" s="178" t="s">
        <v>1432</v>
      </c>
      <c r="D11823" s="178" t="s">
        <v>6365</v>
      </c>
      <c r="E11823" s="179">
        <v>31020</v>
      </c>
      <c r="F11823" s="180">
        <v>0</v>
      </c>
      <c r="G11823" s="180">
        <v>25000</v>
      </c>
      <c r="H11823" s="180">
        <v>15328.08</v>
      </c>
      <c r="I11823" s="180">
        <f t="shared" si="368"/>
        <v>40328.080000000002</v>
      </c>
      <c r="J11823" s="177" t="str">
        <f t="shared" si="369"/>
        <v>Date &gt; 1920</v>
      </c>
    </row>
    <row r="11824" spans="1:10" x14ac:dyDescent="0.3">
      <c r="A11824" s="178" t="s">
        <v>3372</v>
      </c>
      <c r="B11824" s="178" t="s">
        <v>137</v>
      </c>
      <c r="C11824" s="178" t="s">
        <v>1432</v>
      </c>
      <c r="D11824" s="178" t="s">
        <v>9988</v>
      </c>
      <c r="E11824" s="179">
        <v>31068</v>
      </c>
      <c r="F11824" s="180">
        <v>0</v>
      </c>
      <c r="G11824" s="180">
        <v>11810</v>
      </c>
      <c r="H11824" s="180">
        <v>5905</v>
      </c>
      <c r="I11824" s="180">
        <f t="shared" si="368"/>
        <v>17715</v>
      </c>
      <c r="J11824" s="177" t="str">
        <f t="shared" si="369"/>
        <v>Date &gt; 1920</v>
      </c>
    </row>
    <row r="11825" spans="1:10" x14ac:dyDescent="0.3">
      <c r="A11825" s="178" t="s">
        <v>3372</v>
      </c>
      <c r="B11825" s="178" t="s">
        <v>137</v>
      </c>
      <c r="C11825" s="178" t="s">
        <v>1432</v>
      </c>
      <c r="D11825" s="178" t="s">
        <v>9988</v>
      </c>
      <c r="E11825" s="179">
        <v>32909</v>
      </c>
      <c r="F11825" s="180">
        <v>0</v>
      </c>
      <c r="G11825" s="180">
        <v>4190</v>
      </c>
      <c r="H11825" s="180">
        <v>3430</v>
      </c>
      <c r="I11825" s="180">
        <f t="shared" si="368"/>
        <v>7620</v>
      </c>
      <c r="J11825" s="177" t="str">
        <f t="shared" si="369"/>
        <v>Date &gt; 1920</v>
      </c>
    </row>
    <row r="11826" spans="1:10" x14ac:dyDescent="0.3">
      <c r="A11826" s="178" t="s">
        <v>3372</v>
      </c>
      <c r="B11826" s="178" t="s">
        <v>137</v>
      </c>
      <c r="C11826" s="178" t="s">
        <v>1432</v>
      </c>
      <c r="D11826" s="178" t="s">
        <v>9989</v>
      </c>
      <c r="E11826" s="179">
        <v>31449</v>
      </c>
      <c r="F11826" s="180">
        <v>0</v>
      </c>
      <c r="G11826" s="180">
        <v>31453.24</v>
      </c>
      <c r="H11826" s="180">
        <v>15726.62</v>
      </c>
      <c r="I11826" s="180">
        <f t="shared" si="368"/>
        <v>47179.86</v>
      </c>
      <c r="J11826" s="177" t="str">
        <f t="shared" si="369"/>
        <v>Date &gt; 1920</v>
      </c>
    </row>
    <row r="11827" spans="1:10" x14ac:dyDescent="0.3">
      <c r="A11827" s="178" t="s">
        <v>3372</v>
      </c>
      <c r="B11827" s="178" t="s">
        <v>137</v>
      </c>
      <c r="C11827" s="178" t="s">
        <v>1432</v>
      </c>
      <c r="D11827" s="178" t="s">
        <v>9990</v>
      </c>
      <c r="E11827" s="179">
        <v>31324</v>
      </c>
      <c r="F11827" s="180">
        <v>0</v>
      </c>
      <c r="G11827" s="180">
        <v>5800</v>
      </c>
      <c r="H11827" s="180">
        <v>3000</v>
      </c>
      <c r="I11827" s="180">
        <f t="shared" si="368"/>
        <v>8800</v>
      </c>
      <c r="J11827" s="177" t="str">
        <f t="shared" si="369"/>
        <v>Date &gt; 1920</v>
      </c>
    </row>
    <row r="11828" spans="1:10" x14ac:dyDescent="0.3">
      <c r="A11828" s="178" t="s">
        <v>3372</v>
      </c>
      <c r="B11828" s="178" t="s">
        <v>137</v>
      </c>
      <c r="C11828" s="178" t="s">
        <v>1432</v>
      </c>
      <c r="D11828" s="178" t="s">
        <v>6400</v>
      </c>
      <c r="E11828" s="179">
        <v>31660</v>
      </c>
      <c r="F11828" s="180">
        <v>0</v>
      </c>
      <c r="G11828" s="180">
        <v>7736.45</v>
      </c>
      <c r="H11828" s="180">
        <v>3868.23</v>
      </c>
      <c r="I11828" s="180">
        <f t="shared" si="368"/>
        <v>11604.68</v>
      </c>
      <c r="J11828" s="177" t="str">
        <f t="shared" si="369"/>
        <v>Date &gt; 1920</v>
      </c>
    </row>
    <row r="11829" spans="1:10" x14ac:dyDescent="0.3">
      <c r="A11829" s="178" t="s">
        <v>3372</v>
      </c>
      <c r="B11829" s="178" t="s">
        <v>137</v>
      </c>
      <c r="C11829" s="178" t="s">
        <v>1432</v>
      </c>
      <c r="D11829" s="178" t="s">
        <v>8604</v>
      </c>
      <c r="E11829" s="179">
        <v>32070</v>
      </c>
      <c r="F11829" s="180">
        <v>0</v>
      </c>
      <c r="G11829" s="180">
        <v>20000</v>
      </c>
      <c r="H11829" s="180">
        <v>11740.26</v>
      </c>
      <c r="I11829" s="180">
        <f t="shared" si="368"/>
        <v>31740.260000000002</v>
      </c>
      <c r="J11829" s="177" t="str">
        <f t="shared" si="369"/>
        <v>Date &gt; 1920</v>
      </c>
    </row>
    <row r="11830" spans="1:10" x14ac:dyDescent="0.3">
      <c r="A11830" s="178" t="s">
        <v>3372</v>
      </c>
      <c r="B11830" s="178" t="s">
        <v>137</v>
      </c>
      <c r="C11830" s="178" t="s">
        <v>1432</v>
      </c>
      <c r="D11830" s="178" t="s">
        <v>9991</v>
      </c>
      <c r="E11830" s="179">
        <v>32219</v>
      </c>
      <c r="F11830" s="180">
        <v>0</v>
      </c>
      <c r="G11830" s="180">
        <v>16815.16</v>
      </c>
      <c r="H11830" s="180">
        <v>8407.58</v>
      </c>
      <c r="I11830" s="180">
        <f t="shared" si="368"/>
        <v>25222.739999999998</v>
      </c>
      <c r="J11830" s="177" t="str">
        <f t="shared" si="369"/>
        <v>Date &gt; 1920</v>
      </c>
    </row>
    <row r="11831" spans="1:10" x14ac:dyDescent="0.3">
      <c r="A11831" s="178" t="s">
        <v>3372</v>
      </c>
      <c r="B11831" s="178" t="s">
        <v>137</v>
      </c>
      <c r="C11831" s="178" t="s">
        <v>1432</v>
      </c>
      <c r="D11831" s="178" t="s">
        <v>9992</v>
      </c>
      <c r="E11831" s="179">
        <v>32076</v>
      </c>
      <c r="F11831" s="180">
        <v>0</v>
      </c>
      <c r="G11831" s="180">
        <v>4430.66</v>
      </c>
      <c r="H11831" s="180">
        <v>2215.34</v>
      </c>
      <c r="I11831" s="180">
        <f t="shared" si="368"/>
        <v>6646</v>
      </c>
      <c r="J11831" s="177" t="str">
        <f t="shared" si="369"/>
        <v>Date &gt; 1920</v>
      </c>
    </row>
    <row r="11832" spans="1:10" x14ac:dyDescent="0.3">
      <c r="A11832" s="178" t="s">
        <v>3372</v>
      </c>
      <c r="B11832" s="178" t="s">
        <v>137</v>
      </c>
      <c r="C11832" s="178" t="s">
        <v>1432</v>
      </c>
      <c r="D11832" s="178" t="s">
        <v>9993</v>
      </c>
      <c r="E11832" s="179">
        <v>32127</v>
      </c>
      <c r="F11832" s="180">
        <v>0</v>
      </c>
      <c r="G11832" s="180">
        <v>16800</v>
      </c>
      <c r="H11832" s="180">
        <v>11541.72</v>
      </c>
      <c r="I11832" s="180">
        <f t="shared" si="368"/>
        <v>28341.72</v>
      </c>
      <c r="J11832" s="177" t="str">
        <f t="shared" si="369"/>
        <v>Date &gt; 1920</v>
      </c>
    </row>
    <row r="11833" spans="1:10" x14ac:dyDescent="0.3">
      <c r="A11833" s="178" t="s">
        <v>3372</v>
      </c>
      <c r="B11833" s="178" t="s">
        <v>137</v>
      </c>
      <c r="C11833" s="178" t="s">
        <v>1432</v>
      </c>
      <c r="D11833" s="178" t="s">
        <v>9994</v>
      </c>
      <c r="E11833" s="179">
        <v>32500</v>
      </c>
      <c r="F11833" s="180">
        <v>0</v>
      </c>
      <c r="G11833" s="180">
        <v>15325</v>
      </c>
      <c r="H11833" s="180">
        <v>7663</v>
      </c>
      <c r="I11833" s="180">
        <f t="shared" si="368"/>
        <v>22988</v>
      </c>
      <c r="J11833" s="177" t="str">
        <f t="shared" si="369"/>
        <v>Date &gt; 1920</v>
      </c>
    </row>
    <row r="11834" spans="1:10" x14ac:dyDescent="0.3">
      <c r="A11834" s="178" t="s">
        <v>3372</v>
      </c>
      <c r="B11834" s="178" t="s">
        <v>137</v>
      </c>
      <c r="C11834" s="178" t="s">
        <v>1432</v>
      </c>
      <c r="D11834" s="178" t="s">
        <v>9995</v>
      </c>
      <c r="E11834" s="179">
        <v>32500</v>
      </c>
      <c r="F11834" s="180">
        <v>0</v>
      </c>
      <c r="G11834" s="180">
        <v>13346.7</v>
      </c>
      <c r="H11834" s="180">
        <v>6673.35</v>
      </c>
      <c r="I11834" s="180">
        <f t="shared" si="368"/>
        <v>20020.050000000003</v>
      </c>
      <c r="J11834" s="177" t="str">
        <f t="shared" si="369"/>
        <v>Date &gt; 1920</v>
      </c>
    </row>
    <row r="11835" spans="1:10" x14ac:dyDescent="0.3">
      <c r="A11835" s="178" t="s">
        <v>3372</v>
      </c>
      <c r="B11835" s="178" t="s">
        <v>137</v>
      </c>
      <c r="C11835" s="178" t="s">
        <v>1432</v>
      </c>
      <c r="D11835" s="178" t="s">
        <v>9996</v>
      </c>
      <c r="E11835" s="179">
        <v>34227</v>
      </c>
      <c r="F11835" s="180">
        <v>0</v>
      </c>
      <c r="G11835" s="180">
        <v>27704</v>
      </c>
      <c r="H11835" s="180">
        <v>13852</v>
      </c>
      <c r="I11835" s="180">
        <f t="shared" si="368"/>
        <v>41556</v>
      </c>
      <c r="J11835" s="177" t="str">
        <f t="shared" si="369"/>
        <v>Date &gt; 1920</v>
      </c>
    </row>
    <row r="11836" spans="1:10" x14ac:dyDescent="0.3">
      <c r="A11836" s="178" t="s">
        <v>3372</v>
      </c>
      <c r="B11836" s="178" t="s">
        <v>137</v>
      </c>
      <c r="C11836" s="178" t="s">
        <v>1432</v>
      </c>
      <c r="D11836" s="178" t="s">
        <v>9997</v>
      </c>
      <c r="E11836" s="179">
        <v>34227</v>
      </c>
      <c r="F11836" s="180">
        <v>0</v>
      </c>
      <c r="G11836" s="180">
        <v>88088.51</v>
      </c>
      <c r="H11836" s="180">
        <v>44044.26</v>
      </c>
      <c r="I11836" s="180">
        <f t="shared" si="368"/>
        <v>132132.76999999999</v>
      </c>
      <c r="J11836" s="177" t="str">
        <f t="shared" si="369"/>
        <v>Date &gt; 1920</v>
      </c>
    </row>
    <row r="11837" spans="1:10" x14ac:dyDescent="0.3">
      <c r="A11837" s="178" t="s">
        <v>3372</v>
      </c>
      <c r="B11837" s="178" t="s">
        <v>137</v>
      </c>
      <c r="C11837" s="178" t="s">
        <v>1432</v>
      </c>
      <c r="D11837" s="178" t="s">
        <v>9997</v>
      </c>
      <c r="E11837" s="179">
        <v>34522</v>
      </c>
      <c r="F11837" s="180">
        <v>0</v>
      </c>
      <c r="G11837" s="180">
        <v>97244.82</v>
      </c>
      <c r="H11837" s="180">
        <v>48622.41</v>
      </c>
      <c r="I11837" s="180">
        <f t="shared" si="368"/>
        <v>145867.23000000001</v>
      </c>
      <c r="J11837" s="177" t="str">
        <f t="shared" si="369"/>
        <v>Date &gt; 1920</v>
      </c>
    </row>
    <row r="11838" spans="1:10" x14ac:dyDescent="0.3">
      <c r="A11838" s="178" t="s">
        <v>3372</v>
      </c>
      <c r="B11838" s="178" t="s">
        <v>137</v>
      </c>
      <c r="C11838" s="178" t="s">
        <v>1432</v>
      </c>
      <c r="D11838" s="178" t="s">
        <v>9997</v>
      </c>
      <c r="E11838" s="179">
        <v>34985</v>
      </c>
      <c r="F11838" s="180">
        <v>0</v>
      </c>
      <c r="G11838" s="180">
        <v>84432.4</v>
      </c>
      <c r="H11838" s="180">
        <v>42216.19</v>
      </c>
      <c r="I11838" s="180">
        <f t="shared" si="368"/>
        <v>126648.59</v>
      </c>
      <c r="J11838" s="177" t="str">
        <f t="shared" si="369"/>
        <v>Date &gt; 1920</v>
      </c>
    </row>
    <row r="11839" spans="1:10" x14ac:dyDescent="0.3">
      <c r="A11839" s="178" t="s">
        <v>3372</v>
      </c>
      <c r="B11839" s="178" t="s">
        <v>137</v>
      </c>
      <c r="C11839" s="178" t="s">
        <v>1432</v>
      </c>
      <c r="D11839" s="178" t="s">
        <v>9997</v>
      </c>
      <c r="E11839" s="179">
        <v>35019</v>
      </c>
      <c r="F11839" s="180">
        <v>0</v>
      </c>
      <c r="G11839" s="180">
        <v>42182.53</v>
      </c>
      <c r="H11839" s="180">
        <v>21091.26</v>
      </c>
      <c r="I11839" s="180">
        <f t="shared" si="368"/>
        <v>63273.789999999994</v>
      </c>
      <c r="J11839" s="177" t="str">
        <f t="shared" si="369"/>
        <v>Date &gt; 1920</v>
      </c>
    </row>
    <row r="11840" spans="1:10" x14ac:dyDescent="0.3">
      <c r="A11840" s="178" t="s">
        <v>3372</v>
      </c>
      <c r="B11840" s="178" t="s">
        <v>137</v>
      </c>
      <c r="C11840" s="178" t="s">
        <v>1432</v>
      </c>
      <c r="D11840" s="178" t="s">
        <v>9997</v>
      </c>
      <c r="E11840" s="179">
        <v>35125</v>
      </c>
      <c r="F11840" s="180">
        <v>0</v>
      </c>
      <c r="G11840" s="180">
        <v>32483.63</v>
      </c>
      <c r="H11840" s="180">
        <v>16241.82</v>
      </c>
      <c r="I11840" s="180">
        <f t="shared" si="368"/>
        <v>48725.45</v>
      </c>
      <c r="J11840" s="177" t="str">
        <f t="shared" si="369"/>
        <v>Date &gt; 1920</v>
      </c>
    </row>
    <row r="11841" spans="1:10" x14ac:dyDescent="0.3">
      <c r="A11841" s="178" t="s">
        <v>3372</v>
      </c>
      <c r="B11841" s="178" t="s">
        <v>137</v>
      </c>
      <c r="C11841" s="178" t="s">
        <v>1432</v>
      </c>
      <c r="D11841" s="178" t="s">
        <v>9997</v>
      </c>
      <c r="E11841" s="179">
        <v>35283</v>
      </c>
      <c r="F11841" s="180">
        <v>0</v>
      </c>
      <c r="G11841" s="180">
        <v>18970.77</v>
      </c>
      <c r="H11841" s="180">
        <v>20483.25</v>
      </c>
      <c r="I11841" s="180">
        <f t="shared" si="368"/>
        <v>39454.020000000004</v>
      </c>
      <c r="J11841" s="177" t="str">
        <f t="shared" si="369"/>
        <v>Date &gt; 1920</v>
      </c>
    </row>
    <row r="11842" spans="1:10" x14ac:dyDescent="0.3">
      <c r="A11842" s="178" t="s">
        <v>3372</v>
      </c>
      <c r="B11842" s="178" t="s">
        <v>137</v>
      </c>
      <c r="C11842" s="178" t="s">
        <v>1432</v>
      </c>
      <c r="D11842" s="178" t="s">
        <v>9997</v>
      </c>
      <c r="E11842" s="179">
        <v>35283</v>
      </c>
      <c r="F11842" s="180">
        <v>0</v>
      </c>
      <c r="G11842" s="180">
        <v>21995.72</v>
      </c>
      <c r="H11842" s="180">
        <v>0</v>
      </c>
      <c r="I11842" s="180">
        <f t="shared" si="368"/>
        <v>21995.72</v>
      </c>
      <c r="J11842" s="177" t="str">
        <f t="shared" si="369"/>
        <v>Date &gt; 1920</v>
      </c>
    </row>
    <row r="11843" spans="1:10" x14ac:dyDescent="0.3">
      <c r="A11843" s="178" t="s">
        <v>3372</v>
      </c>
      <c r="B11843" s="178" t="s">
        <v>137</v>
      </c>
      <c r="C11843" s="178" t="s">
        <v>1432</v>
      </c>
      <c r="D11843" s="178" t="s">
        <v>9997</v>
      </c>
      <c r="E11843" s="179">
        <v>35374</v>
      </c>
      <c r="F11843" s="180">
        <v>0</v>
      </c>
      <c r="G11843" s="180">
        <v>36278.68</v>
      </c>
      <c r="H11843" s="180">
        <v>18139.34</v>
      </c>
      <c r="I11843" s="180">
        <f t="shared" si="368"/>
        <v>54418.020000000004</v>
      </c>
      <c r="J11843" s="177" t="str">
        <f t="shared" si="369"/>
        <v>Date &gt; 1920</v>
      </c>
    </row>
    <row r="11844" spans="1:10" x14ac:dyDescent="0.3">
      <c r="A11844" s="178" t="s">
        <v>3372</v>
      </c>
      <c r="B11844" s="178" t="s">
        <v>137</v>
      </c>
      <c r="C11844" s="178" t="s">
        <v>1432</v>
      </c>
      <c r="D11844" s="178" t="s">
        <v>9997</v>
      </c>
      <c r="E11844" s="179">
        <v>35433</v>
      </c>
      <c r="F11844" s="180">
        <v>0</v>
      </c>
      <c r="G11844" s="180">
        <v>51914.720000000001</v>
      </c>
      <c r="H11844" s="180">
        <v>25957.360000000001</v>
      </c>
      <c r="I11844" s="180">
        <f t="shared" si="368"/>
        <v>77872.08</v>
      </c>
      <c r="J11844" s="177" t="str">
        <f t="shared" si="369"/>
        <v>Date &gt; 1920</v>
      </c>
    </row>
    <row r="11845" spans="1:10" x14ac:dyDescent="0.3">
      <c r="A11845" s="178" t="s">
        <v>3372</v>
      </c>
      <c r="B11845" s="178" t="s">
        <v>137</v>
      </c>
      <c r="C11845" s="178" t="s">
        <v>1432</v>
      </c>
      <c r="D11845" s="178" t="s">
        <v>9997</v>
      </c>
      <c r="E11845" s="179">
        <v>35664</v>
      </c>
      <c r="F11845" s="180">
        <v>0</v>
      </c>
      <c r="G11845" s="180">
        <v>26022.93</v>
      </c>
      <c r="H11845" s="180">
        <v>13011.46</v>
      </c>
      <c r="I11845" s="180">
        <f t="shared" ref="I11845:I11908" si="370">SUM(F11845:H11845)</f>
        <v>39034.39</v>
      </c>
      <c r="J11845" s="177" t="str">
        <f t="shared" ref="J11845:J11908" si="371">IF(OR(YEAR(E11845)&gt; 1920, ISBLANK(E11845)), "Date &gt; 1920", "Sketchy date")</f>
        <v>Date &gt; 1920</v>
      </c>
    </row>
    <row r="11846" spans="1:10" x14ac:dyDescent="0.3">
      <c r="A11846" s="178" t="s">
        <v>3372</v>
      </c>
      <c r="B11846" s="178" t="s">
        <v>137</v>
      </c>
      <c r="C11846" s="178" t="s">
        <v>1432</v>
      </c>
      <c r="D11846" s="178" t="s">
        <v>9997</v>
      </c>
      <c r="E11846" s="179">
        <v>35684</v>
      </c>
      <c r="F11846" s="180">
        <v>0</v>
      </c>
      <c r="G11846" s="180">
        <v>-125040</v>
      </c>
      <c r="H11846" s="180">
        <v>-43764</v>
      </c>
      <c r="I11846" s="180">
        <f t="shared" si="370"/>
        <v>-168804</v>
      </c>
      <c r="J11846" s="177" t="str">
        <f t="shared" si="371"/>
        <v>Date &gt; 1920</v>
      </c>
    </row>
    <row r="11847" spans="1:10" x14ac:dyDescent="0.3">
      <c r="A11847" s="178" t="s">
        <v>3372</v>
      </c>
      <c r="B11847" s="178" t="s">
        <v>137</v>
      </c>
      <c r="C11847" s="178" t="s">
        <v>1432</v>
      </c>
      <c r="D11847" s="178" t="s">
        <v>9997</v>
      </c>
      <c r="E11847" s="179">
        <v>35684</v>
      </c>
      <c r="F11847" s="180">
        <v>168804</v>
      </c>
      <c r="G11847" s="180">
        <v>0</v>
      </c>
      <c r="H11847" s="180">
        <v>0</v>
      </c>
      <c r="I11847" s="180">
        <f t="shared" si="370"/>
        <v>168804</v>
      </c>
      <c r="J11847" s="177" t="str">
        <f t="shared" si="371"/>
        <v>Date &gt; 1920</v>
      </c>
    </row>
    <row r="11848" spans="1:10" x14ac:dyDescent="0.3">
      <c r="A11848" s="178" t="s">
        <v>3372</v>
      </c>
      <c r="B11848" s="178" t="s">
        <v>137</v>
      </c>
      <c r="C11848" s="178" t="s">
        <v>1432</v>
      </c>
      <c r="D11848" s="178" t="s">
        <v>9997</v>
      </c>
      <c r="E11848" s="179">
        <v>35802</v>
      </c>
      <c r="F11848" s="180">
        <v>0</v>
      </c>
      <c r="G11848" s="180">
        <v>4434.8100000000004</v>
      </c>
      <c r="H11848" s="180">
        <v>2217.4</v>
      </c>
      <c r="I11848" s="180">
        <f t="shared" si="370"/>
        <v>6652.2100000000009</v>
      </c>
      <c r="J11848" s="177" t="str">
        <f t="shared" si="371"/>
        <v>Date &gt; 1920</v>
      </c>
    </row>
    <row r="11849" spans="1:10" x14ac:dyDescent="0.3">
      <c r="A11849" s="178" t="s">
        <v>3372</v>
      </c>
      <c r="B11849" s="178" t="s">
        <v>137</v>
      </c>
      <c r="C11849" s="178" t="s">
        <v>1432</v>
      </c>
      <c r="D11849" s="178" t="s">
        <v>9998</v>
      </c>
      <c r="E11849" s="179">
        <v>34904</v>
      </c>
      <c r="F11849" s="180">
        <v>127978.32</v>
      </c>
      <c r="G11849" s="180">
        <v>0</v>
      </c>
      <c r="H11849" s="180">
        <v>14219.81</v>
      </c>
      <c r="I11849" s="180">
        <f t="shared" si="370"/>
        <v>142198.13</v>
      </c>
      <c r="J11849" s="177" t="str">
        <f t="shared" si="371"/>
        <v>Date &gt; 1920</v>
      </c>
    </row>
    <row r="11850" spans="1:10" x14ac:dyDescent="0.3">
      <c r="A11850" s="178" t="s">
        <v>3372</v>
      </c>
      <c r="B11850" s="178" t="s">
        <v>137</v>
      </c>
      <c r="C11850" s="178" t="s">
        <v>1432</v>
      </c>
      <c r="D11850" s="178" t="s">
        <v>9998</v>
      </c>
      <c r="E11850" s="179">
        <v>34926</v>
      </c>
      <c r="F11850" s="180">
        <v>168786.25</v>
      </c>
      <c r="G11850" s="180">
        <v>0</v>
      </c>
      <c r="H11850" s="180">
        <v>18754.03</v>
      </c>
      <c r="I11850" s="180">
        <f t="shared" si="370"/>
        <v>187540.28</v>
      </c>
      <c r="J11850" s="177" t="str">
        <f t="shared" si="371"/>
        <v>Date &gt; 1920</v>
      </c>
    </row>
    <row r="11851" spans="1:10" x14ac:dyDescent="0.3">
      <c r="A11851" s="178" t="s">
        <v>3372</v>
      </c>
      <c r="B11851" s="178" t="s">
        <v>137</v>
      </c>
      <c r="C11851" s="178" t="s">
        <v>1432</v>
      </c>
      <c r="D11851" s="178" t="s">
        <v>9998</v>
      </c>
      <c r="E11851" s="179">
        <v>34953</v>
      </c>
      <c r="F11851" s="180">
        <v>253120.66</v>
      </c>
      <c r="G11851" s="180">
        <v>0</v>
      </c>
      <c r="H11851" s="180">
        <v>28124.52</v>
      </c>
      <c r="I11851" s="180">
        <f t="shared" si="370"/>
        <v>281245.18</v>
      </c>
      <c r="J11851" s="177" t="str">
        <f t="shared" si="371"/>
        <v>Date &gt; 1920</v>
      </c>
    </row>
    <row r="11852" spans="1:10" x14ac:dyDescent="0.3">
      <c r="A11852" s="178" t="s">
        <v>3372</v>
      </c>
      <c r="B11852" s="178" t="s">
        <v>137</v>
      </c>
      <c r="C11852" s="178" t="s">
        <v>1432</v>
      </c>
      <c r="D11852" s="178" t="s">
        <v>9998</v>
      </c>
      <c r="E11852" s="179">
        <v>34991</v>
      </c>
      <c r="F11852" s="180">
        <v>749816.23</v>
      </c>
      <c r="G11852" s="180">
        <v>0</v>
      </c>
      <c r="H11852" s="180">
        <v>83312.899999999994</v>
      </c>
      <c r="I11852" s="180">
        <f t="shared" si="370"/>
        <v>833129.13</v>
      </c>
      <c r="J11852" s="177" t="str">
        <f t="shared" si="371"/>
        <v>Date &gt; 1920</v>
      </c>
    </row>
    <row r="11853" spans="1:10" x14ac:dyDescent="0.3">
      <c r="A11853" s="178" t="s">
        <v>3372</v>
      </c>
      <c r="B11853" s="178" t="s">
        <v>137</v>
      </c>
      <c r="C11853" s="178" t="s">
        <v>1432</v>
      </c>
      <c r="D11853" s="178" t="s">
        <v>9998</v>
      </c>
      <c r="E11853" s="179">
        <v>35025</v>
      </c>
      <c r="F11853" s="180">
        <v>108378.16</v>
      </c>
      <c r="G11853" s="180">
        <v>0</v>
      </c>
      <c r="H11853" s="180">
        <v>12042.02</v>
      </c>
      <c r="I11853" s="180">
        <f t="shared" si="370"/>
        <v>120420.18000000001</v>
      </c>
      <c r="J11853" s="177" t="str">
        <f t="shared" si="371"/>
        <v>Date &gt; 1920</v>
      </c>
    </row>
    <row r="11854" spans="1:10" x14ac:dyDescent="0.3">
      <c r="A11854" s="178" t="s">
        <v>3372</v>
      </c>
      <c r="B11854" s="178" t="s">
        <v>137</v>
      </c>
      <c r="C11854" s="178" t="s">
        <v>1432</v>
      </c>
      <c r="D11854" s="178" t="s">
        <v>9998</v>
      </c>
      <c r="E11854" s="179">
        <v>35048</v>
      </c>
      <c r="F11854" s="180">
        <v>20503.8</v>
      </c>
      <c r="G11854" s="180">
        <v>0</v>
      </c>
      <c r="H11854" s="180">
        <v>2278.19</v>
      </c>
      <c r="I11854" s="180">
        <f t="shared" si="370"/>
        <v>22781.989999999998</v>
      </c>
      <c r="J11854" s="177" t="str">
        <f t="shared" si="371"/>
        <v>Date &gt; 1920</v>
      </c>
    </row>
    <row r="11855" spans="1:10" x14ac:dyDescent="0.3">
      <c r="A11855" s="178" t="s">
        <v>3372</v>
      </c>
      <c r="B11855" s="178" t="s">
        <v>137</v>
      </c>
      <c r="C11855" s="178" t="s">
        <v>1432</v>
      </c>
      <c r="D11855" s="178" t="s">
        <v>9998</v>
      </c>
      <c r="E11855" s="179">
        <v>35100</v>
      </c>
      <c r="F11855" s="180">
        <v>38756.58</v>
      </c>
      <c r="G11855" s="180">
        <v>0</v>
      </c>
      <c r="H11855" s="180">
        <v>6576.71</v>
      </c>
      <c r="I11855" s="180">
        <f t="shared" si="370"/>
        <v>45333.29</v>
      </c>
      <c r="J11855" s="177" t="str">
        <f t="shared" si="371"/>
        <v>Date &gt; 1920</v>
      </c>
    </row>
    <row r="11856" spans="1:10" x14ac:dyDescent="0.3">
      <c r="A11856" s="178" t="s">
        <v>3372</v>
      </c>
      <c r="B11856" s="178" t="s">
        <v>137</v>
      </c>
      <c r="C11856" s="178" t="s">
        <v>1432</v>
      </c>
      <c r="D11856" s="178" t="s">
        <v>9998</v>
      </c>
      <c r="E11856" s="179">
        <v>35100</v>
      </c>
      <c r="F11856" s="180">
        <v>0</v>
      </c>
      <c r="G11856" s="180">
        <v>4540.78</v>
      </c>
      <c r="H11856" s="180">
        <v>0</v>
      </c>
      <c r="I11856" s="180">
        <f t="shared" si="370"/>
        <v>4540.78</v>
      </c>
      <c r="J11856" s="177" t="str">
        <f t="shared" si="371"/>
        <v>Date &gt; 1920</v>
      </c>
    </row>
    <row r="11857" spans="1:10" x14ac:dyDescent="0.3">
      <c r="A11857" s="178" t="s">
        <v>3372</v>
      </c>
      <c r="B11857" s="178" t="s">
        <v>137</v>
      </c>
      <c r="C11857" s="178" t="s">
        <v>1432</v>
      </c>
      <c r="D11857" s="178" t="s">
        <v>9998</v>
      </c>
      <c r="E11857" s="179">
        <v>35460</v>
      </c>
      <c r="F11857" s="180">
        <v>0</v>
      </c>
      <c r="G11857" s="180">
        <v>0</v>
      </c>
      <c r="H11857" s="180">
        <v>16728.57</v>
      </c>
      <c r="I11857" s="180">
        <f t="shared" si="370"/>
        <v>16728.57</v>
      </c>
      <c r="J11857" s="177" t="str">
        <f t="shared" si="371"/>
        <v>Date &gt; 1920</v>
      </c>
    </row>
    <row r="11858" spans="1:10" x14ac:dyDescent="0.3">
      <c r="A11858" s="178" t="s">
        <v>3372</v>
      </c>
      <c r="B11858" s="178" t="s">
        <v>137</v>
      </c>
      <c r="C11858" s="178" t="s">
        <v>1432</v>
      </c>
      <c r="D11858" s="178" t="s">
        <v>9998</v>
      </c>
      <c r="E11858" s="179">
        <v>35460</v>
      </c>
      <c r="F11858" s="180">
        <v>0</v>
      </c>
      <c r="G11858" s="180">
        <v>33457.15</v>
      </c>
      <c r="H11858" s="180">
        <v>0</v>
      </c>
      <c r="I11858" s="180">
        <f t="shared" si="370"/>
        <v>33457.15</v>
      </c>
      <c r="J11858" s="177" t="str">
        <f t="shared" si="371"/>
        <v>Date &gt; 1920</v>
      </c>
    </row>
    <row r="11859" spans="1:10" x14ac:dyDescent="0.3">
      <c r="A11859" s="178" t="s">
        <v>3372</v>
      </c>
      <c r="B11859" s="178" t="s">
        <v>137</v>
      </c>
      <c r="C11859" s="178" t="s">
        <v>1432</v>
      </c>
      <c r="D11859" s="178" t="s">
        <v>9998</v>
      </c>
      <c r="E11859" s="179">
        <v>35684</v>
      </c>
      <c r="F11859" s="180">
        <v>0</v>
      </c>
      <c r="G11859" s="180">
        <v>-37997.93</v>
      </c>
      <c r="H11859" s="180">
        <v>-13299.07</v>
      </c>
      <c r="I11859" s="180">
        <f t="shared" si="370"/>
        <v>-51297</v>
      </c>
      <c r="J11859" s="177" t="str">
        <f t="shared" si="371"/>
        <v>Date &gt; 1920</v>
      </c>
    </row>
    <row r="11860" spans="1:10" x14ac:dyDescent="0.3">
      <c r="A11860" s="178" t="s">
        <v>3372</v>
      </c>
      <c r="B11860" s="178" t="s">
        <v>137</v>
      </c>
      <c r="C11860" s="178" t="s">
        <v>1432</v>
      </c>
      <c r="D11860" s="178" t="s">
        <v>9998</v>
      </c>
      <c r="E11860" s="179">
        <v>35684</v>
      </c>
      <c r="F11860" s="180">
        <v>51297</v>
      </c>
      <c r="G11860" s="180">
        <v>0</v>
      </c>
      <c r="H11860" s="180">
        <v>0</v>
      </c>
      <c r="I11860" s="180">
        <f t="shared" si="370"/>
        <v>51297</v>
      </c>
      <c r="J11860" s="177" t="str">
        <f t="shared" si="371"/>
        <v>Date &gt; 1920</v>
      </c>
    </row>
    <row r="11861" spans="1:10" x14ac:dyDescent="0.3">
      <c r="A11861" s="178" t="s">
        <v>3372</v>
      </c>
      <c r="B11861" s="178" t="s">
        <v>137</v>
      </c>
      <c r="C11861" s="178" t="s">
        <v>1432</v>
      </c>
      <c r="D11861" s="178" t="s">
        <v>6419</v>
      </c>
      <c r="E11861" s="179">
        <v>34724</v>
      </c>
      <c r="F11861" s="180">
        <v>0</v>
      </c>
      <c r="G11861" s="180">
        <v>32000</v>
      </c>
      <c r="H11861" s="180">
        <v>16188</v>
      </c>
      <c r="I11861" s="180">
        <f t="shared" si="370"/>
        <v>48188</v>
      </c>
      <c r="J11861" s="177" t="str">
        <f t="shared" si="371"/>
        <v>Date &gt; 1920</v>
      </c>
    </row>
    <row r="11862" spans="1:10" x14ac:dyDescent="0.3">
      <c r="A11862" s="178" t="s">
        <v>3372</v>
      </c>
      <c r="B11862" s="178" t="s">
        <v>137</v>
      </c>
      <c r="C11862" s="178" t="s">
        <v>1432</v>
      </c>
      <c r="D11862" s="178" t="s">
        <v>9999</v>
      </c>
      <c r="E11862" s="179">
        <v>34829</v>
      </c>
      <c r="F11862" s="180">
        <v>0</v>
      </c>
      <c r="G11862" s="180">
        <v>41058.26</v>
      </c>
      <c r="H11862" s="180">
        <v>20529.14</v>
      </c>
      <c r="I11862" s="180">
        <f t="shared" si="370"/>
        <v>61587.4</v>
      </c>
      <c r="J11862" s="177" t="str">
        <f t="shared" si="371"/>
        <v>Date &gt; 1920</v>
      </c>
    </row>
    <row r="11863" spans="1:10" x14ac:dyDescent="0.3">
      <c r="A11863" s="178" t="s">
        <v>3372</v>
      </c>
      <c r="B11863" s="178" t="s">
        <v>137</v>
      </c>
      <c r="C11863" s="178" t="s">
        <v>1432</v>
      </c>
      <c r="D11863" s="178" t="s">
        <v>9126</v>
      </c>
      <c r="E11863" s="179">
        <v>34998</v>
      </c>
      <c r="F11863" s="180">
        <v>0</v>
      </c>
      <c r="G11863" s="180">
        <v>36778</v>
      </c>
      <c r="H11863" s="180">
        <v>18389</v>
      </c>
      <c r="I11863" s="180">
        <f t="shared" si="370"/>
        <v>55167</v>
      </c>
      <c r="J11863" s="177" t="str">
        <f t="shared" si="371"/>
        <v>Date &gt; 1920</v>
      </c>
    </row>
    <row r="11864" spans="1:10" x14ac:dyDescent="0.3">
      <c r="A11864" s="178" t="s">
        <v>3372</v>
      </c>
      <c r="B11864" s="178" t="s">
        <v>137</v>
      </c>
      <c r="C11864" s="178" t="s">
        <v>1432</v>
      </c>
      <c r="D11864" s="178" t="s">
        <v>9126</v>
      </c>
      <c r="E11864" s="179">
        <v>35100</v>
      </c>
      <c r="F11864" s="180">
        <v>0</v>
      </c>
      <c r="G11864" s="180">
        <v>222</v>
      </c>
      <c r="H11864" s="180">
        <v>322.42</v>
      </c>
      <c r="I11864" s="180">
        <f t="shared" si="370"/>
        <v>544.42000000000007</v>
      </c>
      <c r="J11864" s="177" t="str">
        <f t="shared" si="371"/>
        <v>Date &gt; 1920</v>
      </c>
    </row>
    <row r="11865" spans="1:10" x14ac:dyDescent="0.3">
      <c r="A11865" s="178" t="s">
        <v>3372</v>
      </c>
      <c r="B11865" s="178" t="s">
        <v>137</v>
      </c>
      <c r="C11865" s="178" t="s">
        <v>1432</v>
      </c>
      <c r="D11865" s="178" t="s">
        <v>9126</v>
      </c>
      <c r="E11865" s="179">
        <v>35100</v>
      </c>
      <c r="F11865" s="180">
        <v>0</v>
      </c>
      <c r="G11865" s="180">
        <v>422.84</v>
      </c>
      <c r="H11865" s="180">
        <v>0</v>
      </c>
      <c r="I11865" s="180">
        <f t="shared" si="370"/>
        <v>422.84</v>
      </c>
      <c r="J11865" s="177" t="str">
        <f t="shared" si="371"/>
        <v>Date &gt; 1920</v>
      </c>
    </row>
    <row r="11866" spans="1:10" x14ac:dyDescent="0.3">
      <c r="A11866" s="178" t="s">
        <v>3372</v>
      </c>
      <c r="B11866" s="178" t="s">
        <v>137</v>
      </c>
      <c r="C11866" s="178" t="s">
        <v>1432</v>
      </c>
      <c r="D11866" s="178" t="s">
        <v>10000</v>
      </c>
      <c r="E11866" s="179">
        <v>35277</v>
      </c>
      <c r="F11866" s="180">
        <v>145340</v>
      </c>
      <c r="G11866" s="180">
        <v>0</v>
      </c>
      <c r="H11866" s="180">
        <v>16149.93</v>
      </c>
      <c r="I11866" s="180">
        <f t="shared" si="370"/>
        <v>161489.93</v>
      </c>
      <c r="J11866" s="177" t="str">
        <f t="shared" si="371"/>
        <v>Date &gt; 1920</v>
      </c>
    </row>
    <row r="11867" spans="1:10" x14ac:dyDescent="0.3">
      <c r="A11867" s="178" t="s">
        <v>3372</v>
      </c>
      <c r="B11867" s="178" t="s">
        <v>137</v>
      </c>
      <c r="C11867" s="178" t="s">
        <v>1432</v>
      </c>
      <c r="D11867" s="178" t="s">
        <v>10000</v>
      </c>
      <c r="E11867" s="179">
        <v>35291</v>
      </c>
      <c r="F11867" s="180">
        <v>154943</v>
      </c>
      <c r="G11867" s="180">
        <v>195733.2</v>
      </c>
      <c r="H11867" s="180">
        <v>39016.42</v>
      </c>
      <c r="I11867" s="180">
        <f t="shared" si="370"/>
        <v>389692.62</v>
      </c>
      <c r="J11867" s="177" t="str">
        <f t="shared" si="371"/>
        <v>Date &gt; 1920</v>
      </c>
    </row>
    <row r="11868" spans="1:10" x14ac:dyDescent="0.3">
      <c r="A11868" s="178" t="s">
        <v>3372</v>
      </c>
      <c r="B11868" s="178" t="s">
        <v>137</v>
      </c>
      <c r="C11868" s="178" t="s">
        <v>1432</v>
      </c>
      <c r="D11868" s="178" t="s">
        <v>10000</v>
      </c>
      <c r="E11868" s="179">
        <v>35327</v>
      </c>
      <c r="F11868" s="180">
        <v>100251</v>
      </c>
      <c r="G11868" s="180">
        <v>76678.78</v>
      </c>
      <c r="H11868" s="180">
        <v>19658.2</v>
      </c>
      <c r="I11868" s="180">
        <f t="shared" si="370"/>
        <v>196587.98</v>
      </c>
      <c r="J11868" s="177" t="str">
        <f t="shared" si="371"/>
        <v>Date &gt; 1920</v>
      </c>
    </row>
    <row r="11869" spans="1:10" x14ac:dyDescent="0.3">
      <c r="A11869" s="178" t="s">
        <v>3372</v>
      </c>
      <c r="B11869" s="178" t="s">
        <v>137</v>
      </c>
      <c r="C11869" s="178" t="s">
        <v>1432</v>
      </c>
      <c r="D11869" s="178" t="s">
        <v>10000</v>
      </c>
      <c r="E11869" s="179">
        <v>35354</v>
      </c>
      <c r="F11869" s="180">
        <v>129073</v>
      </c>
      <c r="G11869" s="180">
        <v>24659.95</v>
      </c>
      <c r="H11869" s="180">
        <v>24627.66</v>
      </c>
      <c r="I11869" s="180">
        <f t="shared" si="370"/>
        <v>178360.61000000002</v>
      </c>
      <c r="J11869" s="177" t="str">
        <f t="shared" si="371"/>
        <v>Date &gt; 1920</v>
      </c>
    </row>
    <row r="11870" spans="1:10" x14ac:dyDescent="0.3">
      <c r="A11870" s="178" t="s">
        <v>3372</v>
      </c>
      <c r="B11870" s="178" t="s">
        <v>137</v>
      </c>
      <c r="C11870" s="178" t="s">
        <v>1432</v>
      </c>
      <c r="D11870" s="178" t="s">
        <v>10000</v>
      </c>
      <c r="E11870" s="179">
        <v>35354</v>
      </c>
      <c r="F11870" s="180">
        <v>0</v>
      </c>
      <c r="G11870" s="180">
        <v>68084.490000000005</v>
      </c>
      <c r="H11870" s="180">
        <v>0</v>
      </c>
      <c r="I11870" s="180">
        <f t="shared" si="370"/>
        <v>68084.490000000005</v>
      </c>
      <c r="J11870" s="177" t="str">
        <f t="shared" si="371"/>
        <v>Date &gt; 1920</v>
      </c>
    </row>
    <row r="11871" spans="1:10" x14ac:dyDescent="0.3">
      <c r="A11871" s="178" t="s">
        <v>3372</v>
      </c>
      <c r="B11871" s="178" t="s">
        <v>137</v>
      </c>
      <c r="C11871" s="178" t="s">
        <v>1432</v>
      </c>
      <c r="D11871" s="178" t="s">
        <v>10000</v>
      </c>
      <c r="E11871" s="179">
        <v>35391</v>
      </c>
      <c r="F11871" s="180">
        <v>356703</v>
      </c>
      <c r="G11871" s="180">
        <v>0</v>
      </c>
      <c r="H11871" s="180">
        <v>49728.1</v>
      </c>
      <c r="I11871" s="180">
        <f t="shared" si="370"/>
        <v>406431.1</v>
      </c>
      <c r="J11871" s="177" t="str">
        <f t="shared" si="371"/>
        <v>Date &gt; 1920</v>
      </c>
    </row>
    <row r="11872" spans="1:10" x14ac:dyDescent="0.3">
      <c r="A11872" s="178" t="s">
        <v>3372</v>
      </c>
      <c r="B11872" s="178" t="s">
        <v>137</v>
      </c>
      <c r="C11872" s="178" t="s">
        <v>1432</v>
      </c>
      <c r="D11872" s="178" t="s">
        <v>10000</v>
      </c>
      <c r="E11872" s="179">
        <v>35391</v>
      </c>
      <c r="F11872" s="180">
        <v>0</v>
      </c>
      <c r="G11872" s="180">
        <v>89027.91</v>
      </c>
      <c r="H11872" s="180">
        <v>0</v>
      </c>
      <c r="I11872" s="180">
        <f t="shared" si="370"/>
        <v>89027.91</v>
      </c>
      <c r="J11872" s="177" t="str">
        <f t="shared" si="371"/>
        <v>Date &gt; 1920</v>
      </c>
    </row>
    <row r="11873" spans="1:10" x14ac:dyDescent="0.3">
      <c r="A11873" s="178" t="s">
        <v>3372</v>
      </c>
      <c r="B11873" s="178" t="s">
        <v>137</v>
      </c>
      <c r="C11873" s="178" t="s">
        <v>1432</v>
      </c>
      <c r="D11873" s="178" t="s">
        <v>10000</v>
      </c>
      <c r="E11873" s="179">
        <v>35417</v>
      </c>
      <c r="F11873" s="180">
        <v>17343</v>
      </c>
      <c r="G11873" s="180">
        <v>0</v>
      </c>
      <c r="H11873" s="180">
        <v>3450.13</v>
      </c>
      <c r="I11873" s="180">
        <f t="shared" si="370"/>
        <v>20793.13</v>
      </c>
      <c r="J11873" s="177" t="str">
        <f t="shared" si="371"/>
        <v>Date &gt; 1920</v>
      </c>
    </row>
    <row r="11874" spans="1:10" x14ac:dyDescent="0.3">
      <c r="A11874" s="178" t="s">
        <v>3372</v>
      </c>
      <c r="B11874" s="178" t="s">
        <v>137</v>
      </c>
      <c r="C11874" s="178" t="s">
        <v>1432</v>
      </c>
      <c r="D11874" s="178" t="s">
        <v>10000</v>
      </c>
      <c r="E11874" s="179">
        <v>35417</v>
      </c>
      <c r="F11874" s="180">
        <v>0</v>
      </c>
      <c r="G11874" s="180">
        <v>15831.73</v>
      </c>
      <c r="H11874" s="180">
        <v>0</v>
      </c>
      <c r="I11874" s="180">
        <f t="shared" si="370"/>
        <v>15831.73</v>
      </c>
      <c r="J11874" s="177" t="str">
        <f t="shared" si="371"/>
        <v>Date &gt; 1920</v>
      </c>
    </row>
    <row r="11875" spans="1:10" x14ac:dyDescent="0.3">
      <c r="A11875" s="178" t="s">
        <v>3372</v>
      </c>
      <c r="B11875" s="178" t="s">
        <v>137</v>
      </c>
      <c r="C11875" s="178" t="s">
        <v>1432</v>
      </c>
      <c r="D11875" s="178" t="s">
        <v>10000</v>
      </c>
      <c r="E11875" s="179">
        <v>35495</v>
      </c>
      <c r="F11875" s="180">
        <v>20193</v>
      </c>
      <c r="G11875" s="180">
        <v>0</v>
      </c>
      <c r="H11875" s="180">
        <v>5546.73</v>
      </c>
      <c r="I11875" s="180">
        <f t="shared" si="370"/>
        <v>25739.73</v>
      </c>
      <c r="J11875" s="177" t="str">
        <f t="shared" si="371"/>
        <v>Date &gt; 1920</v>
      </c>
    </row>
    <row r="11876" spans="1:10" x14ac:dyDescent="0.3">
      <c r="A11876" s="178" t="s">
        <v>3372</v>
      </c>
      <c r="B11876" s="178" t="s">
        <v>137</v>
      </c>
      <c r="C11876" s="178" t="s">
        <v>1432</v>
      </c>
      <c r="D11876" s="178" t="s">
        <v>10000</v>
      </c>
      <c r="E11876" s="179">
        <v>35495</v>
      </c>
      <c r="F11876" s="180">
        <v>0</v>
      </c>
      <c r="G11876" s="180">
        <v>29845.24</v>
      </c>
      <c r="H11876" s="180">
        <v>0</v>
      </c>
      <c r="I11876" s="180">
        <f t="shared" si="370"/>
        <v>29845.24</v>
      </c>
      <c r="J11876" s="177" t="str">
        <f t="shared" si="371"/>
        <v>Date &gt; 1920</v>
      </c>
    </row>
    <row r="11877" spans="1:10" x14ac:dyDescent="0.3">
      <c r="A11877" s="178" t="s">
        <v>3372</v>
      </c>
      <c r="B11877" s="178" t="s">
        <v>137</v>
      </c>
      <c r="C11877" s="178" t="s">
        <v>1432</v>
      </c>
      <c r="D11877" s="178" t="s">
        <v>10000</v>
      </c>
      <c r="E11877" s="179">
        <v>35604</v>
      </c>
      <c r="F11877" s="180">
        <v>0</v>
      </c>
      <c r="G11877" s="180">
        <v>12692.7</v>
      </c>
      <c r="H11877" s="180">
        <v>3074.95</v>
      </c>
      <c r="I11877" s="180">
        <f t="shared" si="370"/>
        <v>15767.650000000001</v>
      </c>
      <c r="J11877" s="177" t="str">
        <f t="shared" si="371"/>
        <v>Date &gt; 1920</v>
      </c>
    </row>
    <row r="11878" spans="1:10" x14ac:dyDescent="0.3">
      <c r="A11878" s="178" t="s">
        <v>3372</v>
      </c>
      <c r="B11878" s="178" t="s">
        <v>137</v>
      </c>
      <c r="C11878" s="178" t="s">
        <v>1432</v>
      </c>
      <c r="D11878" s="178" t="s">
        <v>10000</v>
      </c>
      <c r="E11878" s="179">
        <v>35802</v>
      </c>
      <c r="F11878" s="180">
        <v>0</v>
      </c>
      <c r="G11878" s="180">
        <v>47828.27</v>
      </c>
      <c r="H11878" s="180">
        <v>3662.43</v>
      </c>
      <c r="I11878" s="180">
        <f t="shared" si="370"/>
        <v>51490.7</v>
      </c>
      <c r="J11878" s="177" t="str">
        <f t="shared" si="371"/>
        <v>Date &gt; 1920</v>
      </c>
    </row>
    <row r="11879" spans="1:10" x14ac:dyDescent="0.3">
      <c r="A11879" s="178" t="s">
        <v>3372</v>
      </c>
      <c r="B11879" s="178" t="s">
        <v>137</v>
      </c>
      <c r="C11879" s="178" t="s">
        <v>1432</v>
      </c>
      <c r="D11879" s="178" t="s">
        <v>10000</v>
      </c>
      <c r="E11879" s="179">
        <v>36041</v>
      </c>
      <c r="F11879" s="180">
        <v>0</v>
      </c>
      <c r="G11879" s="180">
        <v>7745</v>
      </c>
      <c r="H11879" s="180">
        <v>1298.1500000000001</v>
      </c>
      <c r="I11879" s="180">
        <f t="shared" si="370"/>
        <v>9043.15</v>
      </c>
      <c r="J11879" s="177" t="str">
        <f t="shared" si="371"/>
        <v>Date &gt; 1920</v>
      </c>
    </row>
    <row r="11880" spans="1:10" x14ac:dyDescent="0.3">
      <c r="A11880" s="178" t="s">
        <v>3372</v>
      </c>
      <c r="B11880" s="178" t="s">
        <v>137</v>
      </c>
      <c r="C11880" s="178" t="s">
        <v>1432</v>
      </c>
      <c r="D11880" s="178" t="s">
        <v>10000</v>
      </c>
      <c r="E11880" s="179">
        <v>36258</v>
      </c>
      <c r="F11880" s="180">
        <v>0</v>
      </c>
      <c r="G11880" s="180">
        <v>-58108.15</v>
      </c>
      <c r="H11880" s="180">
        <v>-298.44</v>
      </c>
      <c r="I11880" s="180">
        <f t="shared" si="370"/>
        <v>-58406.590000000004</v>
      </c>
      <c r="J11880" s="177" t="str">
        <f t="shared" si="371"/>
        <v>Date &gt; 1920</v>
      </c>
    </row>
    <row r="11881" spans="1:10" x14ac:dyDescent="0.3">
      <c r="A11881" s="178" t="s">
        <v>3372</v>
      </c>
      <c r="B11881" s="178" t="s">
        <v>137</v>
      </c>
      <c r="C11881" s="178" t="s">
        <v>1432</v>
      </c>
      <c r="D11881" s="178" t="s">
        <v>10000</v>
      </c>
      <c r="E11881" s="179">
        <v>36258</v>
      </c>
      <c r="F11881" s="180">
        <v>61398</v>
      </c>
      <c r="G11881" s="180">
        <v>0</v>
      </c>
      <c r="H11881" s="180">
        <v>0</v>
      </c>
      <c r="I11881" s="180">
        <f t="shared" si="370"/>
        <v>61398</v>
      </c>
      <c r="J11881" s="177" t="str">
        <f t="shared" si="371"/>
        <v>Date &gt; 1920</v>
      </c>
    </row>
    <row r="11882" spans="1:10" x14ac:dyDescent="0.3">
      <c r="A11882" s="178" t="s">
        <v>3372</v>
      </c>
      <c r="B11882" s="178" t="s">
        <v>137</v>
      </c>
      <c r="C11882" s="178" t="s">
        <v>1432</v>
      </c>
      <c r="D11882" s="178" t="s">
        <v>10001</v>
      </c>
      <c r="E11882" s="179">
        <v>36151</v>
      </c>
      <c r="F11882" s="180">
        <v>0</v>
      </c>
      <c r="G11882" s="180">
        <v>10800</v>
      </c>
      <c r="H11882" s="180">
        <v>8434.07</v>
      </c>
      <c r="I11882" s="180">
        <f t="shared" si="370"/>
        <v>19234.07</v>
      </c>
      <c r="J11882" s="177" t="str">
        <f t="shared" si="371"/>
        <v>Date &gt; 1920</v>
      </c>
    </row>
    <row r="11883" spans="1:10" x14ac:dyDescent="0.3">
      <c r="A11883" s="178" t="s">
        <v>3372</v>
      </c>
      <c r="B11883" s="178" t="s">
        <v>137</v>
      </c>
      <c r="C11883" s="178" t="s">
        <v>1432</v>
      </c>
      <c r="D11883" s="178" t="s">
        <v>10002</v>
      </c>
      <c r="E11883" s="179">
        <v>36150</v>
      </c>
      <c r="F11883" s="180">
        <v>0</v>
      </c>
      <c r="G11883" s="180">
        <v>27157.5</v>
      </c>
      <c r="H11883" s="180">
        <v>18105</v>
      </c>
      <c r="I11883" s="180">
        <f t="shared" si="370"/>
        <v>45262.5</v>
      </c>
      <c r="J11883" s="177" t="str">
        <f t="shared" si="371"/>
        <v>Date &gt; 1920</v>
      </c>
    </row>
    <row r="11884" spans="1:10" x14ac:dyDescent="0.3">
      <c r="A11884" s="178" t="s">
        <v>3372</v>
      </c>
      <c r="B11884" s="178" t="s">
        <v>137</v>
      </c>
      <c r="C11884" s="178" t="s">
        <v>1432</v>
      </c>
      <c r="D11884" s="178" t="s">
        <v>10003</v>
      </c>
      <c r="E11884" s="179">
        <v>36392</v>
      </c>
      <c r="F11884" s="180">
        <v>0</v>
      </c>
      <c r="G11884" s="180">
        <v>8400</v>
      </c>
      <c r="H11884" s="180">
        <v>8861.4599999999991</v>
      </c>
      <c r="I11884" s="180">
        <f t="shared" si="370"/>
        <v>17261.46</v>
      </c>
      <c r="J11884" s="177" t="str">
        <f t="shared" si="371"/>
        <v>Date &gt; 1920</v>
      </c>
    </row>
    <row r="11885" spans="1:10" x14ac:dyDescent="0.3">
      <c r="A11885" s="178" t="s">
        <v>3372</v>
      </c>
      <c r="B11885" s="178" t="s">
        <v>137</v>
      </c>
      <c r="C11885" s="178" t="s">
        <v>1432</v>
      </c>
      <c r="D11885" s="178" t="s">
        <v>10004</v>
      </c>
      <c r="E11885" s="179">
        <v>36515</v>
      </c>
      <c r="F11885" s="180">
        <v>0</v>
      </c>
      <c r="G11885" s="180">
        <v>7604.1</v>
      </c>
      <c r="H11885" s="180">
        <v>5069.3999999999996</v>
      </c>
      <c r="I11885" s="180">
        <f t="shared" si="370"/>
        <v>12673.5</v>
      </c>
      <c r="J11885" s="177" t="str">
        <f t="shared" si="371"/>
        <v>Date &gt; 1920</v>
      </c>
    </row>
    <row r="11886" spans="1:10" x14ac:dyDescent="0.3">
      <c r="A11886" s="178" t="s">
        <v>3372</v>
      </c>
      <c r="B11886" s="178" t="s">
        <v>137</v>
      </c>
      <c r="C11886" s="178" t="s">
        <v>1432</v>
      </c>
      <c r="D11886" s="178" t="s">
        <v>10005</v>
      </c>
      <c r="E11886" s="179">
        <v>36805</v>
      </c>
      <c r="F11886" s="180">
        <v>0</v>
      </c>
      <c r="G11886" s="180">
        <v>5870.49</v>
      </c>
      <c r="H11886" s="180">
        <v>3913.66</v>
      </c>
      <c r="I11886" s="180">
        <f t="shared" si="370"/>
        <v>9784.15</v>
      </c>
      <c r="J11886" s="177" t="str">
        <f t="shared" si="371"/>
        <v>Date &gt; 1920</v>
      </c>
    </row>
    <row r="11887" spans="1:10" x14ac:dyDescent="0.3">
      <c r="A11887" s="178" t="s">
        <v>3372</v>
      </c>
      <c r="B11887" s="178" t="s">
        <v>137</v>
      </c>
      <c r="C11887" s="178" t="s">
        <v>1432</v>
      </c>
      <c r="D11887" s="178" t="s">
        <v>10006</v>
      </c>
      <c r="E11887" s="179">
        <v>36788</v>
      </c>
      <c r="F11887" s="180">
        <v>0</v>
      </c>
      <c r="G11887" s="180">
        <v>24306</v>
      </c>
      <c r="H11887" s="180">
        <v>16610.36</v>
      </c>
      <c r="I11887" s="180">
        <f t="shared" si="370"/>
        <v>40916.36</v>
      </c>
      <c r="J11887" s="177" t="str">
        <f t="shared" si="371"/>
        <v>Date &gt; 1920</v>
      </c>
    </row>
    <row r="11888" spans="1:10" x14ac:dyDescent="0.3">
      <c r="A11888" s="178" t="s">
        <v>3372</v>
      </c>
      <c r="B11888" s="178" t="s">
        <v>137</v>
      </c>
      <c r="C11888" s="178" t="s">
        <v>1432</v>
      </c>
      <c r="D11888" s="178" t="s">
        <v>10007</v>
      </c>
      <c r="E11888" s="179">
        <v>36921</v>
      </c>
      <c r="F11888" s="180">
        <v>0</v>
      </c>
      <c r="G11888" s="180">
        <v>30460.67</v>
      </c>
      <c r="H11888" s="180">
        <v>20307.11</v>
      </c>
      <c r="I11888" s="180">
        <f t="shared" si="370"/>
        <v>50767.78</v>
      </c>
      <c r="J11888" s="177" t="str">
        <f t="shared" si="371"/>
        <v>Date &gt; 1920</v>
      </c>
    </row>
    <row r="11889" spans="1:10" x14ac:dyDescent="0.3">
      <c r="A11889" s="178" t="s">
        <v>3372</v>
      </c>
      <c r="B11889" s="178" t="s">
        <v>137</v>
      </c>
      <c r="C11889" s="178" t="s">
        <v>1432</v>
      </c>
      <c r="D11889" s="178" t="s">
        <v>10008</v>
      </c>
      <c r="E11889" s="179">
        <v>37155</v>
      </c>
      <c r="F11889" s="180">
        <v>39557</v>
      </c>
      <c r="G11889" s="180">
        <v>227877.92</v>
      </c>
      <c r="H11889" s="180">
        <v>184446</v>
      </c>
      <c r="I11889" s="180">
        <f t="shared" si="370"/>
        <v>451880.92000000004</v>
      </c>
      <c r="J11889" s="177" t="str">
        <f t="shared" si="371"/>
        <v>Date &gt; 1920</v>
      </c>
    </row>
    <row r="11890" spans="1:10" x14ac:dyDescent="0.3">
      <c r="A11890" s="178" t="s">
        <v>3372</v>
      </c>
      <c r="B11890" s="178" t="s">
        <v>137</v>
      </c>
      <c r="C11890" s="178" t="s">
        <v>1432</v>
      </c>
      <c r="D11890" s="178" t="s">
        <v>10008</v>
      </c>
      <c r="E11890" s="179">
        <v>37175</v>
      </c>
      <c r="F11890" s="180">
        <v>37094</v>
      </c>
      <c r="G11890" s="180">
        <v>166902.14000000001</v>
      </c>
      <c r="H11890" s="180">
        <v>139522.17000000001</v>
      </c>
      <c r="I11890" s="180">
        <f t="shared" si="370"/>
        <v>343518.31000000006</v>
      </c>
      <c r="J11890" s="177" t="str">
        <f t="shared" si="371"/>
        <v>Date &gt; 1920</v>
      </c>
    </row>
    <row r="11891" spans="1:10" x14ac:dyDescent="0.3">
      <c r="A11891" s="178" t="s">
        <v>3372</v>
      </c>
      <c r="B11891" s="178" t="s">
        <v>137</v>
      </c>
      <c r="C11891" s="178" t="s">
        <v>1432</v>
      </c>
      <c r="D11891" s="178" t="s">
        <v>10008</v>
      </c>
      <c r="E11891" s="179">
        <v>37209</v>
      </c>
      <c r="F11891" s="180">
        <v>18541</v>
      </c>
      <c r="G11891" s="180">
        <v>252794.53</v>
      </c>
      <c r="H11891" s="180">
        <v>273183.17</v>
      </c>
      <c r="I11891" s="180">
        <f t="shared" si="370"/>
        <v>544518.69999999995</v>
      </c>
      <c r="J11891" s="177" t="str">
        <f t="shared" si="371"/>
        <v>Date &gt; 1920</v>
      </c>
    </row>
    <row r="11892" spans="1:10" x14ac:dyDescent="0.3">
      <c r="A11892" s="178" t="s">
        <v>3372</v>
      </c>
      <c r="B11892" s="178" t="s">
        <v>137</v>
      </c>
      <c r="C11892" s="178" t="s">
        <v>1432</v>
      </c>
      <c r="D11892" s="178" t="s">
        <v>10008</v>
      </c>
      <c r="E11892" s="179">
        <v>37223</v>
      </c>
      <c r="F11892" s="180">
        <v>39388</v>
      </c>
      <c r="G11892" s="180">
        <v>192586.75</v>
      </c>
      <c r="H11892" s="180">
        <v>141218.66</v>
      </c>
      <c r="I11892" s="180">
        <f t="shared" si="370"/>
        <v>373193.41000000003</v>
      </c>
      <c r="J11892" s="177" t="str">
        <f t="shared" si="371"/>
        <v>Date &gt; 1920</v>
      </c>
    </row>
    <row r="11893" spans="1:10" x14ac:dyDescent="0.3">
      <c r="A11893" s="178" t="s">
        <v>3372</v>
      </c>
      <c r="B11893" s="178" t="s">
        <v>137</v>
      </c>
      <c r="C11893" s="178" t="s">
        <v>1432</v>
      </c>
      <c r="D11893" s="178" t="s">
        <v>10008</v>
      </c>
      <c r="E11893" s="179">
        <v>37273</v>
      </c>
      <c r="F11893" s="180">
        <v>2289</v>
      </c>
      <c r="G11893" s="180">
        <v>94583.32</v>
      </c>
      <c r="H11893" s="180">
        <v>0</v>
      </c>
      <c r="I11893" s="180">
        <f t="shared" si="370"/>
        <v>96872.320000000007</v>
      </c>
      <c r="J11893" s="177" t="str">
        <f t="shared" si="371"/>
        <v>Date &gt; 1920</v>
      </c>
    </row>
    <row r="11894" spans="1:10" x14ac:dyDescent="0.3">
      <c r="A11894" s="178" t="s">
        <v>3372</v>
      </c>
      <c r="B11894" s="178" t="s">
        <v>137</v>
      </c>
      <c r="C11894" s="178" t="s">
        <v>1432</v>
      </c>
      <c r="D11894" s="178" t="s">
        <v>10008</v>
      </c>
      <c r="E11894" s="179">
        <v>37393</v>
      </c>
      <c r="F11894" s="180">
        <v>0</v>
      </c>
      <c r="G11894" s="180">
        <v>4019.34</v>
      </c>
      <c r="H11894" s="180">
        <v>0</v>
      </c>
      <c r="I11894" s="180">
        <f t="shared" si="370"/>
        <v>4019.34</v>
      </c>
      <c r="J11894" s="177" t="str">
        <f t="shared" si="371"/>
        <v>Date &gt; 1920</v>
      </c>
    </row>
    <row r="11895" spans="1:10" x14ac:dyDescent="0.3">
      <c r="A11895" s="178" t="s">
        <v>3372</v>
      </c>
      <c r="B11895" s="178" t="s">
        <v>137</v>
      </c>
      <c r="C11895" s="178" t="s">
        <v>1432</v>
      </c>
      <c r="D11895" s="178" t="s">
        <v>10008</v>
      </c>
      <c r="E11895" s="179">
        <v>37484</v>
      </c>
      <c r="F11895" s="180">
        <v>13131</v>
      </c>
      <c r="G11895" s="180">
        <v>0</v>
      </c>
      <c r="H11895" s="180">
        <v>0</v>
      </c>
      <c r="I11895" s="180">
        <f t="shared" si="370"/>
        <v>13131</v>
      </c>
      <c r="J11895" s="177" t="str">
        <f t="shared" si="371"/>
        <v>Date &gt; 1920</v>
      </c>
    </row>
    <row r="11896" spans="1:10" x14ac:dyDescent="0.3">
      <c r="A11896" s="178" t="s">
        <v>3372</v>
      </c>
      <c r="B11896" s="178" t="s">
        <v>137</v>
      </c>
      <c r="C11896" s="178" t="s">
        <v>1432</v>
      </c>
      <c r="D11896" s="178" t="s">
        <v>10009</v>
      </c>
      <c r="E11896" s="179">
        <v>37349</v>
      </c>
      <c r="F11896" s="180">
        <v>0</v>
      </c>
      <c r="G11896" s="180">
        <v>4149.74</v>
      </c>
      <c r="H11896" s="180">
        <v>2766.49</v>
      </c>
      <c r="I11896" s="180">
        <f t="shared" si="370"/>
        <v>6916.23</v>
      </c>
      <c r="J11896" s="177" t="str">
        <f t="shared" si="371"/>
        <v>Date &gt; 1920</v>
      </c>
    </row>
    <row r="11897" spans="1:10" x14ac:dyDescent="0.3">
      <c r="A11897" s="178" t="s">
        <v>3372</v>
      </c>
      <c r="B11897" s="178" t="s">
        <v>137</v>
      </c>
      <c r="C11897" s="178" t="s">
        <v>1432</v>
      </c>
      <c r="D11897" s="178" t="s">
        <v>10009</v>
      </c>
      <c r="E11897" s="179">
        <v>37700</v>
      </c>
      <c r="F11897" s="180">
        <v>0</v>
      </c>
      <c r="G11897" s="180">
        <v>50019.35</v>
      </c>
      <c r="H11897" s="180">
        <v>33346.239999999998</v>
      </c>
      <c r="I11897" s="180">
        <f t="shared" si="370"/>
        <v>83365.59</v>
      </c>
      <c r="J11897" s="177" t="str">
        <f t="shared" si="371"/>
        <v>Date &gt; 1920</v>
      </c>
    </row>
    <row r="11898" spans="1:10" x14ac:dyDescent="0.3">
      <c r="A11898" s="178" t="s">
        <v>3372</v>
      </c>
      <c r="B11898" s="178" t="s">
        <v>137</v>
      </c>
      <c r="C11898" s="178" t="s">
        <v>1432</v>
      </c>
      <c r="D11898" s="178" t="s">
        <v>10010</v>
      </c>
      <c r="E11898" s="179">
        <v>37174</v>
      </c>
      <c r="F11898" s="180">
        <v>0</v>
      </c>
      <c r="G11898" s="180">
        <v>209389.96</v>
      </c>
      <c r="H11898" s="180">
        <v>270477.71999999997</v>
      </c>
      <c r="I11898" s="180">
        <f t="shared" si="370"/>
        <v>479867.67999999993</v>
      </c>
      <c r="J11898" s="177" t="str">
        <f t="shared" si="371"/>
        <v>Date &gt; 1920</v>
      </c>
    </row>
    <row r="11899" spans="1:10" x14ac:dyDescent="0.3">
      <c r="A11899" s="178" t="s">
        <v>3372</v>
      </c>
      <c r="B11899" s="178" t="s">
        <v>137</v>
      </c>
      <c r="C11899" s="178" t="s">
        <v>1432</v>
      </c>
      <c r="D11899" s="178" t="s">
        <v>10010</v>
      </c>
      <c r="E11899" s="179">
        <v>37209</v>
      </c>
      <c r="F11899" s="180">
        <v>0</v>
      </c>
      <c r="G11899" s="180">
        <v>13005.96</v>
      </c>
      <c r="H11899" s="180">
        <v>16800.34</v>
      </c>
      <c r="I11899" s="180">
        <f t="shared" si="370"/>
        <v>29806.3</v>
      </c>
      <c r="J11899" s="177" t="str">
        <f t="shared" si="371"/>
        <v>Date &gt; 1920</v>
      </c>
    </row>
    <row r="11900" spans="1:10" x14ac:dyDescent="0.3">
      <c r="A11900" s="178" t="s">
        <v>3372</v>
      </c>
      <c r="B11900" s="178" t="s">
        <v>137</v>
      </c>
      <c r="C11900" s="178" t="s">
        <v>1432</v>
      </c>
      <c r="D11900" s="178" t="s">
        <v>10010</v>
      </c>
      <c r="E11900" s="179">
        <v>37258</v>
      </c>
      <c r="F11900" s="180">
        <v>0</v>
      </c>
      <c r="G11900" s="180">
        <v>28131.57</v>
      </c>
      <c r="H11900" s="180">
        <v>36338.699999999997</v>
      </c>
      <c r="I11900" s="180">
        <f t="shared" si="370"/>
        <v>64470.27</v>
      </c>
      <c r="J11900" s="177" t="str">
        <f t="shared" si="371"/>
        <v>Date &gt; 1920</v>
      </c>
    </row>
    <row r="11901" spans="1:10" x14ac:dyDescent="0.3">
      <c r="A11901" s="178" t="s">
        <v>3372</v>
      </c>
      <c r="B11901" s="178" t="s">
        <v>137</v>
      </c>
      <c r="C11901" s="178" t="s">
        <v>1432</v>
      </c>
      <c r="D11901" s="178" t="s">
        <v>10010</v>
      </c>
      <c r="E11901" s="179">
        <v>37273</v>
      </c>
      <c r="F11901" s="180">
        <v>0</v>
      </c>
      <c r="G11901" s="180">
        <v>8041.91</v>
      </c>
      <c r="H11901" s="180">
        <v>12430.59</v>
      </c>
      <c r="I11901" s="180">
        <f t="shared" si="370"/>
        <v>20472.5</v>
      </c>
      <c r="J11901" s="177" t="str">
        <f t="shared" si="371"/>
        <v>Date &gt; 1920</v>
      </c>
    </row>
    <row r="11902" spans="1:10" x14ac:dyDescent="0.3">
      <c r="A11902" s="178" t="s">
        <v>3372</v>
      </c>
      <c r="B11902" s="178" t="s">
        <v>137</v>
      </c>
      <c r="C11902" s="178" t="s">
        <v>1432</v>
      </c>
      <c r="D11902" s="178" t="s">
        <v>10010</v>
      </c>
      <c r="E11902" s="179">
        <v>37298</v>
      </c>
      <c r="F11902" s="180">
        <v>0</v>
      </c>
      <c r="G11902" s="180">
        <v>21976.01</v>
      </c>
      <c r="H11902" s="180">
        <v>28494.83</v>
      </c>
      <c r="I11902" s="180">
        <f t="shared" si="370"/>
        <v>50470.84</v>
      </c>
      <c r="J11902" s="177" t="str">
        <f t="shared" si="371"/>
        <v>Date &gt; 1920</v>
      </c>
    </row>
    <row r="11903" spans="1:10" x14ac:dyDescent="0.3">
      <c r="A11903" s="178" t="s">
        <v>3372</v>
      </c>
      <c r="B11903" s="178" t="s">
        <v>137</v>
      </c>
      <c r="C11903" s="178" t="s">
        <v>1432</v>
      </c>
      <c r="D11903" s="178" t="s">
        <v>10010</v>
      </c>
      <c r="E11903" s="179">
        <v>37341</v>
      </c>
      <c r="F11903" s="180">
        <v>0</v>
      </c>
      <c r="G11903" s="180">
        <v>4719.21</v>
      </c>
      <c r="H11903" s="180">
        <v>7662.37</v>
      </c>
      <c r="I11903" s="180">
        <f t="shared" si="370"/>
        <v>12381.58</v>
      </c>
      <c r="J11903" s="177" t="str">
        <f t="shared" si="371"/>
        <v>Date &gt; 1920</v>
      </c>
    </row>
    <row r="11904" spans="1:10" x14ac:dyDescent="0.3">
      <c r="A11904" s="178" t="s">
        <v>3372</v>
      </c>
      <c r="B11904" s="178" t="s">
        <v>137</v>
      </c>
      <c r="C11904" s="178" t="s">
        <v>1432</v>
      </c>
      <c r="D11904" s="178" t="s">
        <v>10010</v>
      </c>
      <c r="E11904" s="179">
        <v>37529</v>
      </c>
      <c r="F11904" s="180">
        <v>0</v>
      </c>
      <c r="G11904" s="180">
        <v>3072.38</v>
      </c>
      <c r="H11904" s="180">
        <v>253.45</v>
      </c>
      <c r="I11904" s="180">
        <f t="shared" si="370"/>
        <v>3325.83</v>
      </c>
      <c r="J11904" s="177" t="str">
        <f t="shared" si="371"/>
        <v>Date &gt; 1920</v>
      </c>
    </row>
    <row r="11905" spans="1:10" x14ac:dyDescent="0.3">
      <c r="A11905" s="178" t="s">
        <v>3372</v>
      </c>
      <c r="B11905" s="178" t="s">
        <v>137</v>
      </c>
      <c r="C11905" s="178" t="s">
        <v>1432</v>
      </c>
      <c r="D11905" s="178" t="s">
        <v>10011</v>
      </c>
      <c r="E11905" s="179">
        <v>37349</v>
      </c>
      <c r="F11905" s="180">
        <v>0</v>
      </c>
      <c r="G11905" s="180">
        <v>150668.29</v>
      </c>
      <c r="H11905" s="180">
        <v>802620.15</v>
      </c>
      <c r="I11905" s="180">
        <f t="shared" si="370"/>
        <v>953288.44000000006</v>
      </c>
      <c r="J11905" s="177" t="str">
        <f t="shared" si="371"/>
        <v>Date &gt; 1920</v>
      </c>
    </row>
    <row r="11906" spans="1:10" x14ac:dyDescent="0.3">
      <c r="A11906" s="178" t="s">
        <v>3372</v>
      </c>
      <c r="B11906" s="178" t="s">
        <v>137</v>
      </c>
      <c r="C11906" s="178" t="s">
        <v>1432</v>
      </c>
      <c r="D11906" s="178" t="s">
        <v>10011</v>
      </c>
      <c r="E11906" s="179">
        <v>37390</v>
      </c>
      <c r="F11906" s="180">
        <v>0</v>
      </c>
      <c r="G11906" s="180">
        <v>175865.52</v>
      </c>
      <c r="H11906" s="180">
        <v>710539.2</v>
      </c>
      <c r="I11906" s="180">
        <f t="shared" si="370"/>
        <v>886404.72</v>
      </c>
      <c r="J11906" s="177" t="str">
        <f t="shared" si="371"/>
        <v>Date &gt; 1920</v>
      </c>
    </row>
    <row r="11907" spans="1:10" x14ac:dyDescent="0.3">
      <c r="A11907" s="178" t="s">
        <v>3372</v>
      </c>
      <c r="B11907" s="178" t="s">
        <v>137</v>
      </c>
      <c r="C11907" s="178" t="s">
        <v>1432</v>
      </c>
      <c r="D11907" s="178" t="s">
        <v>10011</v>
      </c>
      <c r="E11907" s="179">
        <v>37435</v>
      </c>
      <c r="F11907" s="180">
        <v>0</v>
      </c>
      <c r="G11907" s="180">
        <v>107816.83</v>
      </c>
      <c r="H11907" s="180">
        <v>457868.05</v>
      </c>
      <c r="I11907" s="180">
        <f t="shared" si="370"/>
        <v>565684.88</v>
      </c>
      <c r="J11907" s="177" t="str">
        <f t="shared" si="371"/>
        <v>Date &gt; 1920</v>
      </c>
    </row>
    <row r="11908" spans="1:10" x14ac:dyDescent="0.3">
      <c r="A11908" s="178" t="s">
        <v>3372</v>
      </c>
      <c r="B11908" s="178" t="s">
        <v>137</v>
      </c>
      <c r="C11908" s="178" t="s">
        <v>1432</v>
      </c>
      <c r="D11908" s="178" t="s">
        <v>10011</v>
      </c>
      <c r="E11908" s="179">
        <v>37476</v>
      </c>
      <c r="F11908" s="180">
        <v>0</v>
      </c>
      <c r="G11908" s="180">
        <v>46308.800000000003</v>
      </c>
      <c r="H11908" s="180">
        <v>191469.23</v>
      </c>
      <c r="I11908" s="180">
        <f t="shared" si="370"/>
        <v>237778.03000000003</v>
      </c>
      <c r="J11908" s="177" t="str">
        <f t="shared" si="371"/>
        <v>Date &gt; 1920</v>
      </c>
    </row>
    <row r="11909" spans="1:10" x14ac:dyDescent="0.3">
      <c r="A11909" s="178" t="s">
        <v>3372</v>
      </c>
      <c r="B11909" s="178" t="s">
        <v>137</v>
      </c>
      <c r="C11909" s="178" t="s">
        <v>1432</v>
      </c>
      <c r="D11909" s="178" t="s">
        <v>10011</v>
      </c>
      <c r="E11909" s="179">
        <v>37529</v>
      </c>
      <c r="F11909" s="180">
        <v>0</v>
      </c>
      <c r="G11909" s="180">
        <v>8662.76</v>
      </c>
      <c r="H11909" s="180">
        <v>43991.26</v>
      </c>
      <c r="I11909" s="180">
        <f t="shared" ref="I11909:I11972" si="372">SUM(F11909:H11909)</f>
        <v>52654.020000000004</v>
      </c>
      <c r="J11909" s="177" t="str">
        <f t="shared" ref="J11909:J11972" si="373">IF(OR(YEAR(E11909)&gt; 1920, ISBLANK(E11909)), "Date &gt; 1920", "Sketchy date")</f>
        <v>Date &gt; 1920</v>
      </c>
    </row>
    <row r="11910" spans="1:10" x14ac:dyDescent="0.3">
      <c r="A11910" s="178" t="s">
        <v>3372</v>
      </c>
      <c r="B11910" s="178" t="s">
        <v>137</v>
      </c>
      <c r="C11910" s="178" t="s">
        <v>1432</v>
      </c>
      <c r="D11910" s="178" t="s">
        <v>10011</v>
      </c>
      <c r="E11910" s="179">
        <v>37754</v>
      </c>
      <c r="F11910" s="180">
        <v>0</v>
      </c>
      <c r="G11910" s="180">
        <v>10677.8</v>
      </c>
      <c r="H11910" s="180">
        <v>180148.76</v>
      </c>
      <c r="I11910" s="180">
        <f t="shared" si="372"/>
        <v>190826.56</v>
      </c>
      <c r="J11910" s="177" t="str">
        <f t="shared" si="373"/>
        <v>Date &gt; 1920</v>
      </c>
    </row>
    <row r="11911" spans="1:10" x14ac:dyDescent="0.3">
      <c r="A11911" s="178" t="s">
        <v>3372</v>
      </c>
      <c r="B11911" s="178" t="s">
        <v>137</v>
      </c>
      <c r="C11911" s="178" t="s">
        <v>1432</v>
      </c>
      <c r="D11911" s="178" t="s">
        <v>10012</v>
      </c>
      <c r="E11911" s="179">
        <v>37449</v>
      </c>
      <c r="F11911" s="180">
        <v>0</v>
      </c>
      <c r="G11911" s="180">
        <v>162192.26</v>
      </c>
      <c r="H11911" s="180">
        <v>108368.18</v>
      </c>
      <c r="I11911" s="180">
        <f t="shared" si="372"/>
        <v>270560.44</v>
      </c>
      <c r="J11911" s="177" t="str">
        <f t="shared" si="373"/>
        <v>Date &gt; 1920</v>
      </c>
    </row>
    <row r="11912" spans="1:10" x14ac:dyDescent="0.3">
      <c r="A11912" s="178" t="s">
        <v>3372</v>
      </c>
      <c r="B11912" s="178" t="s">
        <v>137</v>
      </c>
      <c r="C11912" s="178" t="s">
        <v>1432</v>
      </c>
      <c r="D11912" s="178" t="s">
        <v>10012</v>
      </c>
      <c r="E11912" s="179">
        <v>37484</v>
      </c>
      <c r="F11912" s="180">
        <v>46012</v>
      </c>
      <c r="G11912" s="180">
        <v>80767.86</v>
      </c>
      <c r="H11912" s="180">
        <v>93082.19</v>
      </c>
      <c r="I11912" s="180">
        <f t="shared" si="372"/>
        <v>219862.05</v>
      </c>
      <c r="J11912" s="177" t="str">
        <f t="shared" si="373"/>
        <v>Date &gt; 1920</v>
      </c>
    </row>
    <row r="11913" spans="1:10" x14ac:dyDescent="0.3">
      <c r="A11913" s="178" t="s">
        <v>3372</v>
      </c>
      <c r="B11913" s="178" t="s">
        <v>137</v>
      </c>
      <c r="C11913" s="178" t="s">
        <v>1432</v>
      </c>
      <c r="D11913" s="178" t="s">
        <v>10012</v>
      </c>
      <c r="E11913" s="179">
        <v>37537</v>
      </c>
      <c r="F11913" s="180">
        <v>79851</v>
      </c>
      <c r="G11913" s="180">
        <v>149697.06</v>
      </c>
      <c r="H11913" s="180">
        <v>110824.73</v>
      </c>
      <c r="I11913" s="180">
        <f t="shared" si="372"/>
        <v>340372.79</v>
      </c>
      <c r="J11913" s="177" t="str">
        <f t="shared" si="373"/>
        <v>Date &gt; 1920</v>
      </c>
    </row>
    <row r="11914" spans="1:10" x14ac:dyDescent="0.3">
      <c r="A11914" s="178" t="s">
        <v>3372</v>
      </c>
      <c r="B11914" s="178" t="s">
        <v>137</v>
      </c>
      <c r="C11914" s="178" t="s">
        <v>1432</v>
      </c>
      <c r="D11914" s="178" t="s">
        <v>10012</v>
      </c>
      <c r="E11914" s="179">
        <v>37580</v>
      </c>
      <c r="F11914" s="180">
        <v>11293</v>
      </c>
      <c r="G11914" s="180">
        <v>55768.67</v>
      </c>
      <c r="H11914" s="180">
        <v>71078.39</v>
      </c>
      <c r="I11914" s="180">
        <f t="shared" si="372"/>
        <v>138140.06</v>
      </c>
      <c r="J11914" s="177" t="str">
        <f t="shared" si="373"/>
        <v>Date &gt; 1920</v>
      </c>
    </row>
    <row r="11915" spans="1:10" x14ac:dyDescent="0.3">
      <c r="A11915" s="178" t="s">
        <v>3372</v>
      </c>
      <c r="B11915" s="178" t="s">
        <v>137</v>
      </c>
      <c r="C11915" s="178" t="s">
        <v>1432</v>
      </c>
      <c r="D11915" s="178" t="s">
        <v>10012</v>
      </c>
      <c r="E11915" s="179">
        <v>37594</v>
      </c>
      <c r="F11915" s="180">
        <v>0</v>
      </c>
      <c r="G11915" s="180">
        <v>22927.88</v>
      </c>
      <c r="H11915" s="180">
        <v>46528.51</v>
      </c>
      <c r="I11915" s="180">
        <f t="shared" si="372"/>
        <v>69456.39</v>
      </c>
      <c r="J11915" s="177" t="str">
        <f t="shared" si="373"/>
        <v>Date &gt; 1920</v>
      </c>
    </row>
    <row r="11916" spans="1:10" x14ac:dyDescent="0.3">
      <c r="A11916" s="178" t="s">
        <v>3372</v>
      </c>
      <c r="B11916" s="178" t="s">
        <v>137</v>
      </c>
      <c r="C11916" s="178" t="s">
        <v>1432</v>
      </c>
      <c r="D11916" s="178" t="s">
        <v>10012</v>
      </c>
      <c r="E11916" s="179">
        <v>37649</v>
      </c>
      <c r="F11916" s="180">
        <v>12844</v>
      </c>
      <c r="G11916" s="180">
        <v>38420.18</v>
      </c>
      <c r="H11916" s="180">
        <v>56942.84</v>
      </c>
      <c r="I11916" s="180">
        <f t="shared" si="372"/>
        <v>108207.01999999999</v>
      </c>
      <c r="J11916" s="177" t="str">
        <f t="shared" si="373"/>
        <v>Date &gt; 1920</v>
      </c>
    </row>
    <row r="11917" spans="1:10" x14ac:dyDescent="0.3">
      <c r="A11917" s="178" t="s">
        <v>3372</v>
      </c>
      <c r="B11917" s="178" t="s">
        <v>137</v>
      </c>
      <c r="C11917" s="178" t="s">
        <v>1432</v>
      </c>
      <c r="D11917" s="178" t="s">
        <v>10012</v>
      </c>
      <c r="E11917" s="179">
        <v>38280</v>
      </c>
      <c r="F11917" s="180">
        <v>0</v>
      </c>
      <c r="G11917" s="180">
        <v>5440.74</v>
      </c>
      <c r="H11917" s="180">
        <v>4638.04</v>
      </c>
      <c r="I11917" s="180">
        <f t="shared" si="372"/>
        <v>10078.779999999999</v>
      </c>
      <c r="J11917" s="177" t="str">
        <f t="shared" si="373"/>
        <v>Date &gt; 1920</v>
      </c>
    </row>
    <row r="11918" spans="1:10" x14ac:dyDescent="0.3">
      <c r="A11918" s="178" t="s">
        <v>3372</v>
      </c>
      <c r="B11918" s="178" t="s">
        <v>137</v>
      </c>
      <c r="C11918" s="178" t="s">
        <v>1432</v>
      </c>
      <c r="D11918" s="178" t="s">
        <v>10012</v>
      </c>
      <c r="E11918" s="179">
        <v>38392</v>
      </c>
      <c r="F11918" s="180">
        <v>0</v>
      </c>
      <c r="G11918" s="180">
        <v>26164.799999999999</v>
      </c>
      <c r="H11918" s="180">
        <v>-10087.799999999999</v>
      </c>
      <c r="I11918" s="180">
        <f t="shared" si="372"/>
        <v>16077</v>
      </c>
      <c r="J11918" s="177" t="str">
        <f t="shared" si="373"/>
        <v>Date &gt; 1920</v>
      </c>
    </row>
    <row r="11919" spans="1:10" x14ac:dyDescent="0.3">
      <c r="A11919" s="178" t="s">
        <v>3372</v>
      </c>
      <c r="B11919" s="178" t="s">
        <v>137</v>
      </c>
      <c r="C11919" s="178" t="s">
        <v>1432</v>
      </c>
      <c r="D11919" s="178" t="s">
        <v>10012</v>
      </c>
      <c r="E11919" s="179">
        <v>38398</v>
      </c>
      <c r="F11919" s="180">
        <v>0</v>
      </c>
      <c r="G11919" s="180">
        <v>0</v>
      </c>
      <c r="H11919" s="180">
        <v>1</v>
      </c>
      <c r="I11919" s="180">
        <f t="shared" si="372"/>
        <v>1</v>
      </c>
      <c r="J11919" s="177" t="str">
        <f t="shared" si="373"/>
        <v>Date &gt; 1920</v>
      </c>
    </row>
    <row r="11920" spans="1:10" x14ac:dyDescent="0.3">
      <c r="A11920" s="178" t="s">
        <v>3372</v>
      </c>
      <c r="B11920" s="178" t="s">
        <v>137</v>
      </c>
      <c r="C11920" s="178" t="s">
        <v>1432</v>
      </c>
      <c r="D11920" s="178" t="s">
        <v>10013</v>
      </c>
      <c r="E11920" s="179">
        <v>37714</v>
      </c>
      <c r="F11920" s="180">
        <v>0</v>
      </c>
      <c r="G11920" s="180">
        <v>14800</v>
      </c>
      <c r="H11920" s="180">
        <v>9894.83</v>
      </c>
      <c r="I11920" s="180">
        <f t="shared" si="372"/>
        <v>24694.83</v>
      </c>
      <c r="J11920" s="177" t="str">
        <f t="shared" si="373"/>
        <v>Date &gt; 1920</v>
      </c>
    </row>
    <row r="11921" spans="1:10" x14ac:dyDescent="0.3">
      <c r="A11921" s="178" t="s">
        <v>3372</v>
      </c>
      <c r="B11921" s="178" t="s">
        <v>137</v>
      </c>
      <c r="C11921" s="178" t="s">
        <v>1432</v>
      </c>
      <c r="D11921" s="178" t="s">
        <v>10014</v>
      </c>
      <c r="E11921" s="179">
        <v>37915</v>
      </c>
      <c r="F11921" s="180">
        <v>0</v>
      </c>
      <c r="G11921" s="180">
        <v>33000</v>
      </c>
      <c r="H11921" s="180">
        <v>23636.080000000002</v>
      </c>
      <c r="I11921" s="180">
        <f t="shared" si="372"/>
        <v>56636.08</v>
      </c>
      <c r="J11921" s="177" t="str">
        <f t="shared" si="373"/>
        <v>Date &gt; 1920</v>
      </c>
    </row>
    <row r="11922" spans="1:10" x14ac:dyDescent="0.3">
      <c r="A11922" s="178" t="s">
        <v>3372</v>
      </c>
      <c r="B11922" s="178" t="s">
        <v>137</v>
      </c>
      <c r="C11922" s="178" t="s">
        <v>1432</v>
      </c>
      <c r="D11922" s="178" t="s">
        <v>10015</v>
      </c>
      <c r="E11922" s="179">
        <v>38007</v>
      </c>
      <c r="F11922" s="180">
        <v>0</v>
      </c>
      <c r="G11922" s="180">
        <v>8050</v>
      </c>
      <c r="H11922" s="180">
        <v>3569.16</v>
      </c>
      <c r="I11922" s="180">
        <f t="shared" si="372"/>
        <v>11619.16</v>
      </c>
      <c r="J11922" s="177" t="str">
        <f t="shared" si="373"/>
        <v>Date &gt; 1920</v>
      </c>
    </row>
    <row r="11923" spans="1:10" x14ac:dyDescent="0.3">
      <c r="A11923" s="178" t="s">
        <v>3372</v>
      </c>
      <c r="B11923" s="178" t="s">
        <v>137</v>
      </c>
      <c r="C11923" s="178" t="s">
        <v>1432</v>
      </c>
      <c r="D11923" s="178" t="s">
        <v>10016</v>
      </c>
      <c r="E11923" s="179">
        <v>38275</v>
      </c>
      <c r="F11923" s="180">
        <v>167034</v>
      </c>
      <c r="G11923" s="180">
        <v>3864.03</v>
      </c>
      <c r="H11923" s="180">
        <v>10447.629999999999</v>
      </c>
      <c r="I11923" s="180">
        <f t="shared" si="372"/>
        <v>181345.66</v>
      </c>
      <c r="J11923" s="177" t="str">
        <f t="shared" si="373"/>
        <v>Date &gt; 1920</v>
      </c>
    </row>
    <row r="11924" spans="1:10" x14ac:dyDescent="0.3">
      <c r="A11924" s="178" t="s">
        <v>3372</v>
      </c>
      <c r="B11924" s="178" t="s">
        <v>137</v>
      </c>
      <c r="C11924" s="178" t="s">
        <v>1432</v>
      </c>
      <c r="D11924" s="178" t="s">
        <v>10016</v>
      </c>
      <c r="E11924" s="179">
        <v>38343</v>
      </c>
      <c r="F11924" s="180">
        <v>139278</v>
      </c>
      <c r="G11924" s="180">
        <v>880.08</v>
      </c>
      <c r="H11924" s="180">
        <v>7709.09</v>
      </c>
      <c r="I11924" s="180">
        <f t="shared" si="372"/>
        <v>147867.16999999998</v>
      </c>
      <c r="J11924" s="177" t="str">
        <f t="shared" si="373"/>
        <v>Date &gt; 1920</v>
      </c>
    </row>
    <row r="11925" spans="1:10" x14ac:dyDescent="0.3">
      <c r="A11925" s="178" t="s">
        <v>3372</v>
      </c>
      <c r="B11925" s="178" t="s">
        <v>137</v>
      </c>
      <c r="C11925" s="178" t="s">
        <v>1432</v>
      </c>
      <c r="D11925" s="178" t="s">
        <v>10016</v>
      </c>
      <c r="E11925" s="179">
        <v>38364</v>
      </c>
      <c r="F11925" s="180">
        <v>217694</v>
      </c>
      <c r="G11925" s="180">
        <v>642.95000000000005</v>
      </c>
      <c r="H11925" s="180">
        <v>11732.2</v>
      </c>
      <c r="I11925" s="180">
        <f t="shared" si="372"/>
        <v>230069.15000000002</v>
      </c>
      <c r="J11925" s="177" t="str">
        <f t="shared" si="373"/>
        <v>Date &gt; 1920</v>
      </c>
    </row>
    <row r="11926" spans="1:10" x14ac:dyDescent="0.3">
      <c r="A11926" s="178" t="s">
        <v>3372</v>
      </c>
      <c r="B11926" s="178" t="s">
        <v>137</v>
      </c>
      <c r="C11926" s="178" t="s">
        <v>1432</v>
      </c>
      <c r="D11926" s="178" t="s">
        <v>10016</v>
      </c>
      <c r="E11926" s="179">
        <v>38447</v>
      </c>
      <c r="F11926" s="180">
        <v>64827</v>
      </c>
      <c r="G11926" s="180">
        <v>280.02</v>
      </c>
      <c r="H11926" s="180">
        <v>3532.49</v>
      </c>
      <c r="I11926" s="180">
        <f t="shared" si="372"/>
        <v>68639.509999999995</v>
      </c>
      <c r="J11926" s="177" t="str">
        <f t="shared" si="373"/>
        <v>Date &gt; 1920</v>
      </c>
    </row>
    <row r="11927" spans="1:10" x14ac:dyDescent="0.3">
      <c r="A11927" s="178" t="s">
        <v>3372</v>
      </c>
      <c r="B11927" s="178" t="s">
        <v>137</v>
      </c>
      <c r="C11927" s="178" t="s">
        <v>1432</v>
      </c>
      <c r="D11927" s="178" t="s">
        <v>10016</v>
      </c>
      <c r="E11927" s="179">
        <v>38524</v>
      </c>
      <c r="F11927" s="180">
        <v>134245</v>
      </c>
      <c r="G11927" s="180">
        <v>3990.19</v>
      </c>
      <c r="H11927" s="180">
        <v>8775.58</v>
      </c>
      <c r="I11927" s="180">
        <f t="shared" si="372"/>
        <v>147010.76999999999</v>
      </c>
      <c r="J11927" s="177" t="str">
        <f t="shared" si="373"/>
        <v>Date &gt; 1920</v>
      </c>
    </row>
    <row r="11928" spans="1:10" x14ac:dyDescent="0.3">
      <c r="A11928" s="178" t="s">
        <v>3372</v>
      </c>
      <c r="B11928" s="178" t="s">
        <v>137</v>
      </c>
      <c r="C11928" s="178" t="s">
        <v>1432</v>
      </c>
      <c r="D11928" s="178" t="s">
        <v>10016</v>
      </c>
      <c r="E11928" s="179">
        <v>38546</v>
      </c>
      <c r="F11928" s="180">
        <v>145620</v>
      </c>
      <c r="G11928" s="180">
        <v>8212.5</v>
      </c>
      <c r="H11928" s="180">
        <v>11183.95</v>
      </c>
      <c r="I11928" s="180">
        <f t="shared" si="372"/>
        <v>165016.45000000001</v>
      </c>
      <c r="J11928" s="177" t="str">
        <f t="shared" si="373"/>
        <v>Date &gt; 1920</v>
      </c>
    </row>
    <row r="11929" spans="1:10" x14ac:dyDescent="0.3">
      <c r="A11929" s="178" t="s">
        <v>3372</v>
      </c>
      <c r="B11929" s="178" t="s">
        <v>137</v>
      </c>
      <c r="C11929" s="178" t="s">
        <v>1432</v>
      </c>
      <c r="D11929" s="178" t="s">
        <v>10016</v>
      </c>
      <c r="E11929" s="179">
        <v>38575</v>
      </c>
      <c r="F11929" s="180">
        <v>336231</v>
      </c>
      <c r="G11929" s="180">
        <v>17806.98</v>
      </c>
      <c r="H11929" s="180">
        <v>25326.99</v>
      </c>
      <c r="I11929" s="180">
        <f t="shared" si="372"/>
        <v>379364.97</v>
      </c>
      <c r="J11929" s="177" t="str">
        <f t="shared" si="373"/>
        <v>Date &gt; 1920</v>
      </c>
    </row>
    <row r="11930" spans="1:10" x14ac:dyDescent="0.3">
      <c r="A11930" s="178" t="s">
        <v>3372</v>
      </c>
      <c r="B11930" s="178" t="s">
        <v>137</v>
      </c>
      <c r="C11930" s="178" t="s">
        <v>1432</v>
      </c>
      <c r="D11930" s="178" t="s">
        <v>10016</v>
      </c>
      <c r="E11930" s="179">
        <v>38609</v>
      </c>
      <c r="F11930" s="180">
        <v>259002</v>
      </c>
      <c r="G11930" s="180">
        <v>8385.98</v>
      </c>
      <c r="H11930" s="180">
        <v>17226.97</v>
      </c>
      <c r="I11930" s="180">
        <f t="shared" si="372"/>
        <v>284614.94999999995</v>
      </c>
      <c r="J11930" s="177" t="str">
        <f t="shared" si="373"/>
        <v>Date &gt; 1920</v>
      </c>
    </row>
    <row r="11931" spans="1:10" x14ac:dyDescent="0.3">
      <c r="A11931" s="178" t="s">
        <v>3372</v>
      </c>
      <c r="B11931" s="178" t="s">
        <v>137</v>
      </c>
      <c r="C11931" s="178" t="s">
        <v>1432</v>
      </c>
      <c r="D11931" s="178" t="s">
        <v>10016</v>
      </c>
      <c r="E11931" s="179">
        <v>38663</v>
      </c>
      <c r="F11931" s="180">
        <v>69967</v>
      </c>
      <c r="G11931" s="180">
        <v>219.25</v>
      </c>
      <c r="H11931" s="180">
        <v>3776.5</v>
      </c>
      <c r="I11931" s="180">
        <f t="shared" si="372"/>
        <v>73962.75</v>
      </c>
      <c r="J11931" s="177" t="str">
        <f t="shared" si="373"/>
        <v>Date &gt; 1920</v>
      </c>
    </row>
    <row r="11932" spans="1:10" x14ac:dyDescent="0.3">
      <c r="A11932" s="178" t="s">
        <v>3372</v>
      </c>
      <c r="B11932" s="178" t="s">
        <v>137</v>
      </c>
      <c r="C11932" s="178" t="s">
        <v>1432</v>
      </c>
      <c r="D11932" s="178" t="s">
        <v>10016</v>
      </c>
      <c r="E11932" s="179">
        <v>38693</v>
      </c>
      <c r="F11932" s="180">
        <v>43794</v>
      </c>
      <c r="G11932" s="180">
        <v>134.41999999999999</v>
      </c>
      <c r="H11932" s="180">
        <v>2362.27</v>
      </c>
      <c r="I11932" s="180">
        <f t="shared" si="372"/>
        <v>46290.689999999995</v>
      </c>
      <c r="J11932" s="177" t="str">
        <f t="shared" si="373"/>
        <v>Date &gt; 1920</v>
      </c>
    </row>
    <row r="11933" spans="1:10" x14ac:dyDescent="0.3">
      <c r="A11933" s="178" t="s">
        <v>3372</v>
      </c>
      <c r="B11933" s="178" t="s">
        <v>137</v>
      </c>
      <c r="C11933" s="178" t="s">
        <v>1432</v>
      </c>
      <c r="D11933" s="178" t="s">
        <v>10016</v>
      </c>
      <c r="E11933" s="179">
        <v>38741</v>
      </c>
      <c r="F11933" s="180">
        <v>55425</v>
      </c>
      <c r="G11933" s="180">
        <v>573.6</v>
      </c>
      <c r="H11933" s="180">
        <v>7402.57</v>
      </c>
      <c r="I11933" s="180">
        <f t="shared" si="372"/>
        <v>63401.17</v>
      </c>
      <c r="J11933" s="177" t="str">
        <f t="shared" si="373"/>
        <v>Date &gt; 1920</v>
      </c>
    </row>
    <row r="11934" spans="1:10" x14ac:dyDescent="0.3">
      <c r="A11934" s="178" t="s">
        <v>3372</v>
      </c>
      <c r="B11934" s="178" t="s">
        <v>137</v>
      </c>
      <c r="C11934" s="178" t="s">
        <v>1432</v>
      </c>
      <c r="D11934" s="178" t="s">
        <v>10016</v>
      </c>
      <c r="E11934" s="179">
        <v>38798</v>
      </c>
      <c r="F11934" s="180">
        <v>9872</v>
      </c>
      <c r="G11934" s="180">
        <v>140.6</v>
      </c>
      <c r="H11934" s="180">
        <v>579.37</v>
      </c>
      <c r="I11934" s="180">
        <f t="shared" si="372"/>
        <v>10591.970000000001</v>
      </c>
      <c r="J11934" s="177" t="str">
        <f t="shared" si="373"/>
        <v>Date &gt; 1920</v>
      </c>
    </row>
    <row r="11935" spans="1:10" x14ac:dyDescent="0.3">
      <c r="A11935" s="178" t="s">
        <v>3372</v>
      </c>
      <c r="B11935" s="178" t="s">
        <v>137</v>
      </c>
      <c r="C11935" s="178" t="s">
        <v>1432</v>
      </c>
      <c r="D11935" s="178" t="s">
        <v>10016</v>
      </c>
      <c r="E11935" s="179">
        <v>39106</v>
      </c>
      <c r="F11935" s="180">
        <v>13783</v>
      </c>
      <c r="G11935" s="180">
        <v>537.61</v>
      </c>
      <c r="H11935" s="180">
        <v>4181.3900000000003</v>
      </c>
      <c r="I11935" s="180">
        <f t="shared" si="372"/>
        <v>18502</v>
      </c>
      <c r="J11935" s="177" t="str">
        <f t="shared" si="373"/>
        <v>Date &gt; 1920</v>
      </c>
    </row>
    <row r="11936" spans="1:10" x14ac:dyDescent="0.3">
      <c r="A11936" s="178" t="s">
        <v>3372</v>
      </c>
      <c r="B11936" s="178" t="s">
        <v>137</v>
      </c>
      <c r="C11936" s="178" t="s">
        <v>1432</v>
      </c>
      <c r="D11936" s="178" t="s">
        <v>10016</v>
      </c>
      <c r="E11936" s="179">
        <v>39274</v>
      </c>
      <c r="F11936" s="180">
        <v>44068</v>
      </c>
      <c r="G11936" s="180">
        <v>1033.8599999999999</v>
      </c>
      <c r="H11936" s="180">
        <v>0</v>
      </c>
      <c r="I11936" s="180">
        <f t="shared" si="372"/>
        <v>45101.86</v>
      </c>
      <c r="J11936" s="177" t="str">
        <f t="shared" si="373"/>
        <v>Date &gt; 1920</v>
      </c>
    </row>
    <row r="11937" spans="1:10" x14ac:dyDescent="0.3">
      <c r="A11937" s="178" t="s">
        <v>3372</v>
      </c>
      <c r="B11937" s="178" t="s">
        <v>137</v>
      </c>
      <c r="C11937" s="178" t="s">
        <v>1432</v>
      </c>
      <c r="D11937" s="178" t="s">
        <v>10016</v>
      </c>
      <c r="E11937" s="179">
        <v>39419</v>
      </c>
      <c r="F11937" s="180">
        <v>9661</v>
      </c>
      <c r="G11937" s="180">
        <v>278.56</v>
      </c>
      <c r="H11937" s="180">
        <v>0</v>
      </c>
      <c r="I11937" s="180">
        <f t="shared" si="372"/>
        <v>9939.56</v>
      </c>
      <c r="J11937" s="177" t="str">
        <f t="shared" si="373"/>
        <v>Date &gt; 1920</v>
      </c>
    </row>
    <row r="11938" spans="1:10" x14ac:dyDescent="0.3">
      <c r="A11938" s="178" t="s">
        <v>3372</v>
      </c>
      <c r="B11938" s="178" t="s">
        <v>137</v>
      </c>
      <c r="C11938" s="178" t="s">
        <v>1432</v>
      </c>
      <c r="D11938" s="178" t="s">
        <v>10017</v>
      </c>
      <c r="E11938" s="179">
        <v>38239</v>
      </c>
      <c r="F11938" s="180">
        <v>0</v>
      </c>
      <c r="G11938" s="180">
        <v>29576.23</v>
      </c>
      <c r="H11938" s="180">
        <v>12675.52</v>
      </c>
      <c r="I11938" s="180">
        <f t="shared" si="372"/>
        <v>42251.75</v>
      </c>
      <c r="J11938" s="177" t="str">
        <f t="shared" si="373"/>
        <v>Date &gt; 1920</v>
      </c>
    </row>
    <row r="11939" spans="1:10" x14ac:dyDescent="0.3">
      <c r="A11939" s="178" t="s">
        <v>3372</v>
      </c>
      <c r="B11939" s="178" t="s">
        <v>137</v>
      </c>
      <c r="C11939" s="178" t="s">
        <v>1432</v>
      </c>
      <c r="D11939" s="178" t="s">
        <v>10018</v>
      </c>
      <c r="E11939" s="179">
        <v>38406</v>
      </c>
      <c r="F11939" s="180">
        <v>0</v>
      </c>
      <c r="G11939" s="180">
        <v>6605.87</v>
      </c>
      <c r="H11939" s="180">
        <v>2831.08</v>
      </c>
      <c r="I11939" s="180">
        <f t="shared" si="372"/>
        <v>9436.9500000000007</v>
      </c>
      <c r="J11939" s="177" t="str">
        <f t="shared" si="373"/>
        <v>Date &gt; 1920</v>
      </c>
    </row>
    <row r="11940" spans="1:10" x14ac:dyDescent="0.3">
      <c r="A11940" s="178" t="s">
        <v>3372</v>
      </c>
      <c r="B11940" s="178" t="s">
        <v>137</v>
      </c>
      <c r="C11940" s="178" t="s">
        <v>1432</v>
      </c>
      <c r="D11940" s="178" t="s">
        <v>10019</v>
      </c>
      <c r="E11940" s="179">
        <v>38663</v>
      </c>
      <c r="F11940" s="180">
        <v>123311</v>
      </c>
      <c r="G11940" s="180">
        <v>0</v>
      </c>
      <c r="H11940" s="180">
        <v>54704.73</v>
      </c>
      <c r="I11940" s="180">
        <f t="shared" si="372"/>
        <v>178015.73</v>
      </c>
      <c r="J11940" s="177" t="str">
        <f t="shared" si="373"/>
        <v>Date &gt; 1920</v>
      </c>
    </row>
    <row r="11941" spans="1:10" x14ac:dyDescent="0.3">
      <c r="A11941" s="178" t="s">
        <v>3372</v>
      </c>
      <c r="B11941" s="178" t="s">
        <v>137</v>
      </c>
      <c r="C11941" s="178" t="s">
        <v>1432</v>
      </c>
      <c r="D11941" s="178" t="s">
        <v>10019</v>
      </c>
      <c r="E11941" s="179">
        <v>38741</v>
      </c>
      <c r="F11941" s="180">
        <v>23127</v>
      </c>
      <c r="G11941" s="180">
        <v>0</v>
      </c>
      <c r="H11941" s="180">
        <v>10347.15</v>
      </c>
      <c r="I11941" s="180">
        <f t="shared" si="372"/>
        <v>33474.15</v>
      </c>
      <c r="J11941" s="177" t="str">
        <f t="shared" si="373"/>
        <v>Date &gt; 1920</v>
      </c>
    </row>
    <row r="11942" spans="1:10" x14ac:dyDescent="0.3">
      <c r="A11942" s="178" t="s">
        <v>3372</v>
      </c>
      <c r="B11942" s="178" t="s">
        <v>137</v>
      </c>
      <c r="C11942" s="178" t="s">
        <v>1432</v>
      </c>
      <c r="D11942" s="178" t="s">
        <v>10019</v>
      </c>
      <c r="E11942" s="179">
        <v>38798</v>
      </c>
      <c r="F11942" s="180">
        <v>31222</v>
      </c>
      <c r="G11942" s="180">
        <v>0</v>
      </c>
      <c r="H11942" s="180">
        <v>4164.16</v>
      </c>
      <c r="I11942" s="180">
        <f t="shared" si="372"/>
        <v>35386.160000000003</v>
      </c>
      <c r="J11942" s="177" t="str">
        <f t="shared" si="373"/>
        <v>Date &gt; 1920</v>
      </c>
    </row>
    <row r="11943" spans="1:10" x14ac:dyDescent="0.3">
      <c r="A11943" s="178" t="s">
        <v>3372</v>
      </c>
      <c r="B11943" s="178" t="s">
        <v>137</v>
      </c>
      <c r="C11943" s="178" t="s">
        <v>1432</v>
      </c>
      <c r="D11943" s="178" t="s">
        <v>10019</v>
      </c>
      <c r="E11943" s="179">
        <v>38831</v>
      </c>
      <c r="F11943" s="180">
        <v>100000</v>
      </c>
      <c r="G11943" s="180">
        <v>0</v>
      </c>
      <c r="H11943" s="180">
        <v>0</v>
      </c>
      <c r="I11943" s="180">
        <f t="shared" si="372"/>
        <v>100000</v>
      </c>
      <c r="J11943" s="177" t="str">
        <f t="shared" si="373"/>
        <v>Date &gt; 1920</v>
      </c>
    </row>
    <row r="11944" spans="1:10" x14ac:dyDescent="0.3">
      <c r="A11944" s="178" t="s">
        <v>3372</v>
      </c>
      <c r="B11944" s="178" t="s">
        <v>137</v>
      </c>
      <c r="C11944" s="178" t="s">
        <v>1432</v>
      </c>
      <c r="D11944" s="178" t="s">
        <v>10019</v>
      </c>
      <c r="E11944" s="179">
        <v>38884</v>
      </c>
      <c r="F11944" s="180">
        <v>201904</v>
      </c>
      <c r="G11944" s="180">
        <v>0</v>
      </c>
      <c r="H11944" s="180">
        <v>20756.2</v>
      </c>
      <c r="I11944" s="180">
        <f t="shared" si="372"/>
        <v>222660.2</v>
      </c>
      <c r="J11944" s="177" t="str">
        <f t="shared" si="373"/>
        <v>Date &gt; 1920</v>
      </c>
    </row>
    <row r="11945" spans="1:10" x14ac:dyDescent="0.3">
      <c r="A11945" s="178" t="s">
        <v>3372</v>
      </c>
      <c r="B11945" s="178" t="s">
        <v>137</v>
      </c>
      <c r="C11945" s="178" t="s">
        <v>1432</v>
      </c>
      <c r="D11945" s="178" t="s">
        <v>10019</v>
      </c>
      <c r="E11945" s="179">
        <v>38923</v>
      </c>
      <c r="F11945" s="180">
        <v>407755</v>
      </c>
      <c r="G11945" s="180">
        <v>0</v>
      </c>
      <c r="H11945" s="180">
        <v>32492.14</v>
      </c>
      <c r="I11945" s="180">
        <f t="shared" si="372"/>
        <v>440247.14</v>
      </c>
      <c r="J11945" s="177" t="str">
        <f t="shared" si="373"/>
        <v>Date &gt; 1920</v>
      </c>
    </row>
    <row r="11946" spans="1:10" x14ac:dyDescent="0.3">
      <c r="A11946" s="178" t="s">
        <v>3372</v>
      </c>
      <c r="B11946" s="178" t="s">
        <v>137</v>
      </c>
      <c r="C11946" s="178" t="s">
        <v>1432</v>
      </c>
      <c r="D11946" s="178" t="s">
        <v>10019</v>
      </c>
      <c r="E11946" s="179">
        <v>38946</v>
      </c>
      <c r="F11946" s="180">
        <v>705412</v>
      </c>
      <c r="G11946" s="180">
        <v>0</v>
      </c>
      <c r="H11946" s="180">
        <v>51999.29</v>
      </c>
      <c r="I11946" s="180">
        <f t="shared" si="372"/>
        <v>757411.29</v>
      </c>
      <c r="J11946" s="177" t="str">
        <f t="shared" si="373"/>
        <v>Date &gt; 1920</v>
      </c>
    </row>
    <row r="11947" spans="1:10" x14ac:dyDescent="0.3">
      <c r="A11947" s="178" t="s">
        <v>3372</v>
      </c>
      <c r="B11947" s="178" t="s">
        <v>137</v>
      </c>
      <c r="C11947" s="178" t="s">
        <v>1432</v>
      </c>
      <c r="D11947" s="178" t="s">
        <v>10019</v>
      </c>
      <c r="E11947" s="179">
        <v>38979</v>
      </c>
      <c r="F11947" s="180">
        <v>642340</v>
      </c>
      <c r="G11947" s="180">
        <v>0</v>
      </c>
      <c r="H11947" s="180">
        <v>48855.55</v>
      </c>
      <c r="I11947" s="180">
        <f t="shared" si="372"/>
        <v>691195.55</v>
      </c>
      <c r="J11947" s="177" t="str">
        <f t="shared" si="373"/>
        <v>Date &gt; 1920</v>
      </c>
    </row>
    <row r="11948" spans="1:10" x14ac:dyDescent="0.3">
      <c r="A11948" s="178" t="s">
        <v>3372</v>
      </c>
      <c r="B11948" s="178" t="s">
        <v>137</v>
      </c>
      <c r="C11948" s="178" t="s">
        <v>1432</v>
      </c>
      <c r="D11948" s="178" t="s">
        <v>10019</v>
      </c>
      <c r="E11948" s="179">
        <v>39009</v>
      </c>
      <c r="F11948" s="180">
        <v>373610</v>
      </c>
      <c r="G11948" s="180">
        <v>0</v>
      </c>
      <c r="H11948" s="180">
        <v>36955.78</v>
      </c>
      <c r="I11948" s="180">
        <f t="shared" si="372"/>
        <v>410565.78</v>
      </c>
      <c r="J11948" s="177" t="str">
        <f t="shared" si="373"/>
        <v>Date &gt; 1920</v>
      </c>
    </row>
    <row r="11949" spans="1:10" x14ac:dyDescent="0.3">
      <c r="A11949" s="178" t="s">
        <v>3372</v>
      </c>
      <c r="B11949" s="178" t="s">
        <v>137</v>
      </c>
      <c r="C11949" s="178" t="s">
        <v>1432</v>
      </c>
      <c r="D11949" s="178" t="s">
        <v>10019</v>
      </c>
      <c r="E11949" s="179">
        <v>39035</v>
      </c>
      <c r="F11949" s="180">
        <v>0</v>
      </c>
      <c r="G11949" s="180">
        <v>0</v>
      </c>
      <c r="H11949" s="180">
        <v>22590.32</v>
      </c>
      <c r="I11949" s="180">
        <f t="shared" si="372"/>
        <v>22590.32</v>
      </c>
      <c r="J11949" s="177" t="str">
        <f t="shared" si="373"/>
        <v>Date &gt; 1920</v>
      </c>
    </row>
    <row r="11950" spans="1:10" x14ac:dyDescent="0.3">
      <c r="A11950" s="178" t="s">
        <v>3372</v>
      </c>
      <c r="B11950" s="178" t="s">
        <v>137</v>
      </c>
      <c r="C11950" s="178" t="s">
        <v>1432</v>
      </c>
      <c r="D11950" s="178" t="s">
        <v>10019</v>
      </c>
      <c r="E11950" s="179">
        <v>39106</v>
      </c>
      <c r="F11950" s="180">
        <v>0</v>
      </c>
      <c r="G11950" s="180">
        <v>0</v>
      </c>
      <c r="H11950" s="180">
        <v>17482.63</v>
      </c>
      <c r="I11950" s="180">
        <f t="shared" si="372"/>
        <v>17482.63</v>
      </c>
      <c r="J11950" s="177" t="str">
        <f t="shared" si="373"/>
        <v>Date &gt; 1920</v>
      </c>
    </row>
    <row r="11951" spans="1:10" x14ac:dyDescent="0.3">
      <c r="A11951" s="178" t="s">
        <v>3372</v>
      </c>
      <c r="B11951" s="178" t="s">
        <v>137</v>
      </c>
      <c r="C11951" s="178" t="s">
        <v>1432</v>
      </c>
      <c r="D11951" s="178" t="s">
        <v>10019</v>
      </c>
      <c r="E11951" s="179">
        <v>39548</v>
      </c>
      <c r="F11951" s="180">
        <v>20000</v>
      </c>
      <c r="G11951" s="180">
        <v>0</v>
      </c>
      <c r="H11951" s="180">
        <v>2318</v>
      </c>
      <c r="I11951" s="180">
        <f t="shared" si="372"/>
        <v>22318</v>
      </c>
      <c r="J11951" s="177" t="str">
        <f t="shared" si="373"/>
        <v>Date &gt; 1920</v>
      </c>
    </row>
    <row r="11952" spans="1:10" x14ac:dyDescent="0.3">
      <c r="A11952" s="178" t="s">
        <v>3372</v>
      </c>
      <c r="B11952" s="178" t="s">
        <v>137</v>
      </c>
      <c r="C11952" s="178" t="s">
        <v>1432</v>
      </c>
      <c r="D11952" s="178" t="s">
        <v>10019</v>
      </c>
      <c r="E11952" s="179">
        <v>39974</v>
      </c>
      <c r="F11952" s="180">
        <v>30000</v>
      </c>
      <c r="G11952" s="180">
        <v>0</v>
      </c>
      <c r="H11952" s="180">
        <v>-11408.79</v>
      </c>
      <c r="I11952" s="180">
        <f t="shared" si="372"/>
        <v>18591.21</v>
      </c>
      <c r="J11952" s="177" t="str">
        <f t="shared" si="373"/>
        <v>Date &gt; 1920</v>
      </c>
    </row>
    <row r="11953" spans="1:10" x14ac:dyDescent="0.3">
      <c r="A11953" s="178" t="s">
        <v>3372</v>
      </c>
      <c r="B11953" s="178" t="s">
        <v>137</v>
      </c>
      <c r="C11953" s="178" t="s">
        <v>1432</v>
      </c>
      <c r="D11953" s="178" t="s">
        <v>10019</v>
      </c>
      <c r="E11953" s="179">
        <v>39974</v>
      </c>
      <c r="F11953" s="180">
        <v>111580</v>
      </c>
      <c r="G11953" s="180">
        <v>0</v>
      </c>
      <c r="H11953" s="180">
        <v>0</v>
      </c>
      <c r="I11953" s="180">
        <f t="shared" si="372"/>
        <v>111580</v>
      </c>
      <c r="J11953" s="177" t="str">
        <f t="shared" si="373"/>
        <v>Date &gt; 1920</v>
      </c>
    </row>
    <row r="11954" spans="1:10" x14ac:dyDescent="0.3">
      <c r="A11954" s="178" t="s">
        <v>3372</v>
      </c>
      <c r="B11954" s="178" t="s">
        <v>137</v>
      </c>
      <c r="C11954" s="178" t="s">
        <v>1432</v>
      </c>
      <c r="D11954" s="178" t="s">
        <v>10020</v>
      </c>
      <c r="E11954" s="179">
        <v>39049</v>
      </c>
      <c r="F11954" s="180">
        <v>802230</v>
      </c>
      <c r="G11954" s="180">
        <v>0</v>
      </c>
      <c r="H11954" s="180">
        <v>91494.85</v>
      </c>
      <c r="I11954" s="180">
        <f t="shared" si="372"/>
        <v>893724.85</v>
      </c>
      <c r="J11954" s="177" t="str">
        <f t="shared" si="373"/>
        <v>Date &gt; 1920</v>
      </c>
    </row>
    <row r="11955" spans="1:10" x14ac:dyDescent="0.3">
      <c r="A11955" s="178" t="s">
        <v>3372</v>
      </c>
      <c r="B11955" s="178" t="s">
        <v>137</v>
      </c>
      <c r="C11955" s="178" t="s">
        <v>1432</v>
      </c>
      <c r="D11955" s="178" t="s">
        <v>10020</v>
      </c>
      <c r="E11955" s="179">
        <v>39084</v>
      </c>
      <c r="F11955" s="180">
        <v>298003</v>
      </c>
      <c r="G11955" s="180">
        <v>0</v>
      </c>
      <c r="H11955" s="180">
        <v>26435.56</v>
      </c>
      <c r="I11955" s="180">
        <f t="shared" si="372"/>
        <v>324438.56</v>
      </c>
      <c r="J11955" s="177" t="str">
        <f t="shared" si="373"/>
        <v>Date &gt; 1920</v>
      </c>
    </row>
    <row r="11956" spans="1:10" x14ac:dyDescent="0.3">
      <c r="A11956" s="178" t="s">
        <v>3372</v>
      </c>
      <c r="B11956" s="178" t="s">
        <v>137</v>
      </c>
      <c r="C11956" s="178" t="s">
        <v>1432</v>
      </c>
      <c r="D11956" s="178" t="s">
        <v>10020</v>
      </c>
      <c r="E11956" s="179">
        <v>39106</v>
      </c>
      <c r="F11956" s="180">
        <v>27004</v>
      </c>
      <c r="G11956" s="180">
        <v>0</v>
      </c>
      <c r="H11956" s="180">
        <v>1420.55</v>
      </c>
      <c r="I11956" s="180">
        <f t="shared" si="372"/>
        <v>28424.55</v>
      </c>
      <c r="J11956" s="177" t="str">
        <f t="shared" si="373"/>
        <v>Date &gt; 1920</v>
      </c>
    </row>
    <row r="11957" spans="1:10" x14ac:dyDescent="0.3">
      <c r="A11957" s="178" t="s">
        <v>3372</v>
      </c>
      <c r="B11957" s="178" t="s">
        <v>137</v>
      </c>
      <c r="C11957" s="178" t="s">
        <v>1432</v>
      </c>
      <c r="D11957" s="178" t="s">
        <v>10020</v>
      </c>
      <c r="E11957" s="179">
        <v>39170</v>
      </c>
      <c r="F11957" s="180">
        <v>67194</v>
      </c>
      <c r="G11957" s="180">
        <v>0</v>
      </c>
      <c r="H11957" s="180">
        <v>8964</v>
      </c>
      <c r="I11957" s="180">
        <f t="shared" si="372"/>
        <v>76158</v>
      </c>
      <c r="J11957" s="177" t="str">
        <f t="shared" si="373"/>
        <v>Date &gt; 1920</v>
      </c>
    </row>
    <row r="11958" spans="1:10" x14ac:dyDescent="0.3">
      <c r="A11958" s="178" t="s">
        <v>3372</v>
      </c>
      <c r="B11958" s="178" t="s">
        <v>137</v>
      </c>
      <c r="C11958" s="178" t="s">
        <v>1432</v>
      </c>
      <c r="D11958" s="178" t="s">
        <v>10020</v>
      </c>
      <c r="E11958" s="179">
        <v>39260</v>
      </c>
      <c r="F11958" s="180">
        <v>326903</v>
      </c>
      <c r="G11958" s="180">
        <v>0</v>
      </c>
      <c r="H11958" s="180">
        <v>17792.169999999998</v>
      </c>
      <c r="I11958" s="180">
        <f t="shared" si="372"/>
        <v>344695.17</v>
      </c>
      <c r="J11958" s="177" t="str">
        <f t="shared" si="373"/>
        <v>Date &gt; 1920</v>
      </c>
    </row>
    <row r="11959" spans="1:10" x14ac:dyDescent="0.3">
      <c r="A11959" s="178" t="s">
        <v>3372</v>
      </c>
      <c r="B11959" s="178" t="s">
        <v>137</v>
      </c>
      <c r="C11959" s="178" t="s">
        <v>1432</v>
      </c>
      <c r="D11959" s="178" t="s">
        <v>10020</v>
      </c>
      <c r="E11959" s="179">
        <v>39282</v>
      </c>
      <c r="F11959" s="180">
        <v>2489076</v>
      </c>
      <c r="G11959" s="180">
        <v>0</v>
      </c>
      <c r="H11959" s="180">
        <v>113157.87</v>
      </c>
      <c r="I11959" s="180">
        <f t="shared" si="372"/>
        <v>2602233.87</v>
      </c>
      <c r="J11959" s="177" t="str">
        <f t="shared" si="373"/>
        <v>Date &gt; 1920</v>
      </c>
    </row>
    <row r="11960" spans="1:10" x14ac:dyDescent="0.3">
      <c r="A11960" s="178" t="s">
        <v>3372</v>
      </c>
      <c r="B11960" s="178" t="s">
        <v>137</v>
      </c>
      <c r="C11960" s="178" t="s">
        <v>1432</v>
      </c>
      <c r="D11960" s="178" t="s">
        <v>10020</v>
      </c>
      <c r="E11960" s="179">
        <v>39321</v>
      </c>
      <c r="F11960" s="180">
        <v>376909</v>
      </c>
      <c r="G11960" s="180">
        <v>0</v>
      </c>
      <c r="H11960" s="180">
        <v>0</v>
      </c>
      <c r="I11960" s="180">
        <f t="shared" si="372"/>
        <v>376909</v>
      </c>
      <c r="J11960" s="177" t="str">
        <f t="shared" si="373"/>
        <v>Date &gt; 1920</v>
      </c>
    </row>
    <row r="11961" spans="1:10" x14ac:dyDescent="0.3">
      <c r="A11961" s="178" t="s">
        <v>3372</v>
      </c>
      <c r="B11961" s="178" t="s">
        <v>137</v>
      </c>
      <c r="C11961" s="178" t="s">
        <v>1432</v>
      </c>
      <c r="D11961" s="178" t="s">
        <v>10020</v>
      </c>
      <c r="E11961" s="179">
        <v>39346</v>
      </c>
      <c r="F11961" s="180">
        <v>171144</v>
      </c>
      <c r="G11961" s="180">
        <v>0</v>
      </c>
      <c r="H11961" s="180">
        <v>0</v>
      </c>
      <c r="I11961" s="180">
        <f t="shared" si="372"/>
        <v>171144</v>
      </c>
      <c r="J11961" s="177" t="str">
        <f t="shared" si="373"/>
        <v>Date &gt; 1920</v>
      </c>
    </row>
    <row r="11962" spans="1:10" x14ac:dyDescent="0.3">
      <c r="A11962" s="178" t="s">
        <v>3372</v>
      </c>
      <c r="B11962" s="178" t="s">
        <v>137</v>
      </c>
      <c r="C11962" s="178" t="s">
        <v>1432</v>
      </c>
      <c r="D11962" s="178" t="s">
        <v>10020</v>
      </c>
      <c r="E11962" s="179">
        <v>39406</v>
      </c>
      <c r="F11962" s="180">
        <v>56265</v>
      </c>
      <c r="G11962" s="180">
        <v>0</v>
      </c>
      <c r="H11962" s="180">
        <v>0</v>
      </c>
      <c r="I11962" s="180">
        <f t="shared" si="372"/>
        <v>56265</v>
      </c>
      <c r="J11962" s="177" t="str">
        <f t="shared" si="373"/>
        <v>Date &gt; 1920</v>
      </c>
    </row>
    <row r="11963" spans="1:10" x14ac:dyDescent="0.3">
      <c r="A11963" s="178" t="s">
        <v>3372</v>
      </c>
      <c r="B11963" s="178" t="s">
        <v>137</v>
      </c>
      <c r="C11963" s="178" t="s">
        <v>1432</v>
      </c>
      <c r="D11963" s="178" t="s">
        <v>10020</v>
      </c>
      <c r="E11963" s="179">
        <v>39435</v>
      </c>
      <c r="F11963" s="180">
        <v>116581</v>
      </c>
      <c r="G11963" s="180">
        <v>0</v>
      </c>
      <c r="H11963" s="180">
        <v>0</v>
      </c>
      <c r="I11963" s="180">
        <f t="shared" si="372"/>
        <v>116581</v>
      </c>
      <c r="J11963" s="177" t="str">
        <f t="shared" si="373"/>
        <v>Date &gt; 1920</v>
      </c>
    </row>
    <row r="11964" spans="1:10" x14ac:dyDescent="0.3">
      <c r="A11964" s="178" t="s">
        <v>3372</v>
      </c>
      <c r="B11964" s="178" t="s">
        <v>137</v>
      </c>
      <c r="C11964" s="178" t="s">
        <v>1432</v>
      </c>
      <c r="D11964" s="178" t="s">
        <v>10020</v>
      </c>
      <c r="E11964" s="179">
        <v>39486</v>
      </c>
      <c r="F11964" s="180">
        <v>26313</v>
      </c>
      <c r="G11964" s="180">
        <v>0</v>
      </c>
      <c r="H11964" s="180">
        <v>0</v>
      </c>
      <c r="I11964" s="180">
        <f t="shared" si="372"/>
        <v>26313</v>
      </c>
      <c r="J11964" s="177" t="str">
        <f t="shared" si="373"/>
        <v>Date &gt; 1920</v>
      </c>
    </row>
    <row r="11965" spans="1:10" x14ac:dyDescent="0.3">
      <c r="A11965" s="178" t="s">
        <v>3372</v>
      </c>
      <c r="B11965" s="178" t="s">
        <v>137</v>
      </c>
      <c r="C11965" s="178" t="s">
        <v>1432</v>
      </c>
      <c r="D11965" s="178" t="s">
        <v>10020</v>
      </c>
      <c r="E11965" s="179">
        <v>39771</v>
      </c>
      <c r="F11965" s="180">
        <v>108506</v>
      </c>
      <c r="G11965" s="180">
        <v>0</v>
      </c>
      <c r="H11965" s="180">
        <v>0</v>
      </c>
      <c r="I11965" s="180">
        <f t="shared" si="372"/>
        <v>108506</v>
      </c>
      <c r="J11965" s="177" t="str">
        <f t="shared" si="373"/>
        <v>Date &gt; 1920</v>
      </c>
    </row>
    <row r="11966" spans="1:10" x14ac:dyDescent="0.3">
      <c r="A11966" s="178" t="s">
        <v>3372</v>
      </c>
      <c r="B11966" s="178" t="s">
        <v>137</v>
      </c>
      <c r="C11966" s="178" t="s">
        <v>1432</v>
      </c>
      <c r="D11966" s="178" t="s">
        <v>10020</v>
      </c>
      <c r="E11966" s="179">
        <v>40262</v>
      </c>
      <c r="F11966" s="180">
        <v>39124</v>
      </c>
      <c r="G11966" s="180">
        <v>0</v>
      </c>
      <c r="H11966" s="180">
        <v>0</v>
      </c>
      <c r="I11966" s="180">
        <f t="shared" si="372"/>
        <v>39124</v>
      </c>
      <c r="J11966" s="177" t="str">
        <f t="shared" si="373"/>
        <v>Date &gt; 1920</v>
      </c>
    </row>
    <row r="11967" spans="1:10" x14ac:dyDescent="0.3">
      <c r="A11967" s="178" t="s">
        <v>3372</v>
      </c>
      <c r="B11967" s="178" t="s">
        <v>137</v>
      </c>
      <c r="C11967" s="178" t="s">
        <v>1432</v>
      </c>
      <c r="D11967" s="178" t="s">
        <v>10021</v>
      </c>
      <c r="E11967" s="179">
        <v>39069</v>
      </c>
      <c r="F11967" s="180">
        <v>0</v>
      </c>
      <c r="G11967" s="180">
        <v>18886.14</v>
      </c>
      <c r="H11967" s="180">
        <v>8094.06</v>
      </c>
      <c r="I11967" s="180">
        <f t="shared" si="372"/>
        <v>26980.2</v>
      </c>
      <c r="J11967" s="177" t="str">
        <f t="shared" si="373"/>
        <v>Date &gt; 1920</v>
      </c>
    </row>
    <row r="11968" spans="1:10" x14ac:dyDescent="0.3">
      <c r="A11968" s="178" t="s">
        <v>3372</v>
      </c>
      <c r="B11968" s="178" t="s">
        <v>137</v>
      </c>
      <c r="C11968" s="178" t="s">
        <v>1432</v>
      </c>
      <c r="D11968" s="178" t="s">
        <v>10022</v>
      </c>
      <c r="E11968" s="179">
        <v>39367</v>
      </c>
      <c r="F11968" s="180">
        <v>0</v>
      </c>
      <c r="G11968" s="180">
        <v>34885.769999999997</v>
      </c>
      <c r="H11968" s="180">
        <v>14951.04</v>
      </c>
      <c r="I11968" s="180">
        <f t="shared" si="372"/>
        <v>49836.81</v>
      </c>
      <c r="J11968" s="177" t="str">
        <f t="shared" si="373"/>
        <v>Date &gt; 1920</v>
      </c>
    </row>
    <row r="11969" spans="1:10" x14ac:dyDescent="0.3">
      <c r="A11969" s="178" t="s">
        <v>3372</v>
      </c>
      <c r="B11969" s="178" t="s">
        <v>137</v>
      </c>
      <c r="C11969" s="178" t="s">
        <v>1432</v>
      </c>
      <c r="D11969" s="178" t="s">
        <v>10023</v>
      </c>
      <c r="E11969" s="179">
        <v>39479</v>
      </c>
      <c r="F11969" s="180">
        <v>0</v>
      </c>
      <c r="G11969" s="180">
        <v>13197.03</v>
      </c>
      <c r="H11969" s="180">
        <v>5655.87</v>
      </c>
      <c r="I11969" s="180">
        <f t="shared" si="372"/>
        <v>18852.900000000001</v>
      </c>
      <c r="J11969" s="177" t="str">
        <f t="shared" si="373"/>
        <v>Date &gt; 1920</v>
      </c>
    </row>
    <row r="11970" spans="1:10" x14ac:dyDescent="0.3">
      <c r="A11970" s="178" t="s">
        <v>3372</v>
      </c>
      <c r="B11970" s="178" t="s">
        <v>137</v>
      </c>
      <c r="C11970" s="178" t="s">
        <v>1432</v>
      </c>
      <c r="D11970" s="178" t="s">
        <v>10024</v>
      </c>
      <c r="E11970" s="179">
        <v>39714</v>
      </c>
      <c r="F11970" s="180">
        <v>101240</v>
      </c>
      <c r="G11970" s="180">
        <v>0</v>
      </c>
      <c r="H11970" s="180">
        <v>5855</v>
      </c>
      <c r="I11970" s="180">
        <f t="shared" si="372"/>
        <v>107095</v>
      </c>
      <c r="J11970" s="177" t="str">
        <f t="shared" si="373"/>
        <v>Date &gt; 1920</v>
      </c>
    </row>
    <row r="11971" spans="1:10" x14ac:dyDescent="0.3">
      <c r="A11971" s="178" t="s">
        <v>3372</v>
      </c>
      <c r="B11971" s="178" t="s">
        <v>137</v>
      </c>
      <c r="C11971" s="178" t="s">
        <v>1432</v>
      </c>
      <c r="D11971" s="178" t="s">
        <v>10024</v>
      </c>
      <c r="E11971" s="179">
        <v>40262</v>
      </c>
      <c r="F11971" s="180">
        <v>10000</v>
      </c>
      <c r="G11971" s="180">
        <v>0</v>
      </c>
      <c r="H11971" s="180">
        <v>0</v>
      </c>
      <c r="I11971" s="180">
        <f t="shared" si="372"/>
        <v>10000</v>
      </c>
      <c r="J11971" s="177" t="str">
        <f t="shared" si="373"/>
        <v>Date &gt; 1920</v>
      </c>
    </row>
    <row r="11972" spans="1:10" x14ac:dyDescent="0.3">
      <c r="A11972" s="178" t="s">
        <v>3372</v>
      </c>
      <c r="B11972" s="178" t="s">
        <v>137</v>
      </c>
      <c r="C11972" s="178" t="s">
        <v>1432</v>
      </c>
      <c r="D11972" s="178" t="s">
        <v>10025</v>
      </c>
      <c r="E11972" s="179">
        <v>40171</v>
      </c>
      <c r="F11972" s="180">
        <v>71915</v>
      </c>
      <c r="G11972" s="180">
        <v>0</v>
      </c>
      <c r="H11972" s="180">
        <v>3785</v>
      </c>
      <c r="I11972" s="180">
        <f t="shared" si="372"/>
        <v>75700</v>
      </c>
      <c r="J11972" s="177" t="str">
        <f t="shared" si="373"/>
        <v>Date &gt; 1920</v>
      </c>
    </row>
    <row r="11973" spans="1:10" x14ac:dyDescent="0.3">
      <c r="A11973" s="178" t="s">
        <v>3372</v>
      </c>
      <c r="B11973" s="178" t="s">
        <v>137</v>
      </c>
      <c r="C11973" s="178" t="s">
        <v>1432</v>
      </c>
      <c r="D11973" s="178" t="s">
        <v>10025</v>
      </c>
      <c r="E11973" s="179">
        <v>40616</v>
      </c>
      <c r="F11973" s="180">
        <v>11909</v>
      </c>
      <c r="G11973" s="180">
        <v>0</v>
      </c>
      <c r="H11973" s="180">
        <v>626.88</v>
      </c>
      <c r="I11973" s="180">
        <f t="shared" ref="I11973:I12036" si="374">SUM(F11973:H11973)</f>
        <v>12535.88</v>
      </c>
      <c r="J11973" s="177" t="str">
        <f t="shared" ref="J11973:J12036" si="375">IF(OR(YEAR(E11973)&gt; 1920, ISBLANK(E11973)), "Date &gt; 1920", "Sketchy date")</f>
        <v>Date &gt; 1920</v>
      </c>
    </row>
    <row r="11974" spans="1:10" x14ac:dyDescent="0.3">
      <c r="A11974" s="178" t="s">
        <v>3372</v>
      </c>
      <c r="B11974" s="178" t="s">
        <v>137</v>
      </c>
      <c r="C11974" s="178" t="s">
        <v>1432</v>
      </c>
      <c r="D11974" s="178" t="s">
        <v>7033</v>
      </c>
      <c r="E11974" s="179">
        <v>40156</v>
      </c>
      <c r="F11974" s="180">
        <v>0</v>
      </c>
      <c r="G11974" s="180">
        <v>12411</v>
      </c>
      <c r="H11974" s="180">
        <v>5319</v>
      </c>
      <c r="I11974" s="180">
        <f t="shared" si="374"/>
        <v>17730</v>
      </c>
      <c r="J11974" s="177" t="str">
        <f t="shared" si="375"/>
        <v>Date &gt; 1920</v>
      </c>
    </row>
    <row r="11975" spans="1:10" x14ac:dyDescent="0.3">
      <c r="A11975" s="178" t="s">
        <v>3372</v>
      </c>
      <c r="B11975" s="178" t="s">
        <v>137</v>
      </c>
      <c r="C11975" s="178" t="s">
        <v>1432</v>
      </c>
      <c r="D11975" s="178" t="s">
        <v>10026</v>
      </c>
      <c r="E11975" s="179">
        <v>40200</v>
      </c>
      <c r="F11975" s="180">
        <v>0</v>
      </c>
      <c r="G11975" s="180">
        <v>12076</v>
      </c>
      <c r="H11975" s="180">
        <v>6039.31</v>
      </c>
      <c r="I11975" s="180">
        <f t="shared" si="374"/>
        <v>18115.310000000001</v>
      </c>
      <c r="J11975" s="177" t="str">
        <f t="shared" si="375"/>
        <v>Date &gt; 1920</v>
      </c>
    </row>
    <row r="11976" spans="1:10" x14ac:dyDescent="0.3">
      <c r="A11976" s="178" t="s">
        <v>3372</v>
      </c>
      <c r="B11976" s="178" t="s">
        <v>137</v>
      </c>
      <c r="C11976" s="178" t="s">
        <v>1432</v>
      </c>
      <c r="D11976" s="178" t="s">
        <v>10027</v>
      </c>
      <c r="E11976" s="179">
        <v>40576</v>
      </c>
      <c r="F11976" s="180">
        <v>0</v>
      </c>
      <c r="G11976" s="180">
        <v>37184</v>
      </c>
      <c r="H11976" s="180">
        <v>18593</v>
      </c>
      <c r="I11976" s="180">
        <f t="shared" si="374"/>
        <v>55777</v>
      </c>
      <c r="J11976" s="177" t="str">
        <f t="shared" si="375"/>
        <v>Date &gt; 1920</v>
      </c>
    </row>
    <row r="11977" spans="1:10" x14ac:dyDescent="0.3">
      <c r="A11977" s="178" t="s">
        <v>3372</v>
      </c>
      <c r="B11977" s="178" t="s">
        <v>137</v>
      </c>
      <c r="C11977" s="178" t="s">
        <v>1432</v>
      </c>
      <c r="D11977" s="178" t="s">
        <v>10028</v>
      </c>
      <c r="E11977" s="179">
        <v>40466</v>
      </c>
      <c r="F11977" s="180">
        <v>0</v>
      </c>
      <c r="G11977" s="180">
        <v>47523</v>
      </c>
      <c r="H11977" s="180">
        <v>20367.3</v>
      </c>
      <c r="I11977" s="180">
        <f t="shared" si="374"/>
        <v>67890.3</v>
      </c>
      <c r="J11977" s="177" t="str">
        <f t="shared" si="375"/>
        <v>Date &gt; 1920</v>
      </c>
    </row>
    <row r="11978" spans="1:10" x14ac:dyDescent="0.3">
      <c r="A11978" s="178" t="s">
        <v>3372</v>
      </c>
      <c r="B11978" s="178" t="s">
        <v>137</v>
      </c>
      <c r="C11978" s="178" t="s">
        <v>1432</v>
      </c>
      <c r="D11978" s="178" t="s">
        <v>8390</v>
      </c>
      <c r="E11978" s="179">
        <v>40548</v>
      </c>
      <c r="F11978" s="180">
        <v>0</v>
      </c>
      <c r="G11978" s="180">
        <v>15757</v>
      </c>
      <c r="H11978" s="180">
        <v>6753</v>
      </c>
      <c r="I11978" s="180">
        <f t="shared" si="374"/>
        <v>22510</v>
      </c>
      <c r="J11978" s="177" t="str">
        <f t="shared" si="375"/>
        <v>Date &gt; 1920</v>
      </c>
    </row>
    <row r="11979" spans="1:10" x14ac:dyDescent="0.3">
      <c r="A11979" s="178" t="s">
        <v>3372</v>
      </c>
      <c r="B11979" s="178" t="s">
        <v>137</v>
      </c>
      <c r="C11979" s="178" t="s">
        <v>1432</v>
      </c>
      <c r="D11979" s="178" t="s">
        <v>10029</v>
      </c>
      <c r="E11979" s="179">
        <v>40763</v>
      </c>
      <c r="F11979" s="180">
        <v>0</v>
      </c>
      <c r="G11979" s="180">
        <v>42796.82</v>
      </c>
      <c r="H11979" s="180">
        <v>18341.48</v>
      </c>
      <c r="I11979" s="180">
        <f t="shared" si="374"/>
        <v>61138.3</v>
      </c>
      <c r="J11979" s="177" t="str">
        <f t="shared" si="375"/>
        <v>Date &gt; 1920</v>
      </c>
    </row>
    <row r="11980" spans="1:10" x14ac:dyDescent="0.3">
      <c r="A11980" s="178" t="s">
        <v>3372</v>
      </c>
      <c r="B11980" s="178" t="s">
        <v>137</v>
      </c>
      <c r="C11980" s="178" t="s">
        <v>1432</v>
      </c>
      <c r="D11980" s="178" t="s">
        <v>10029</v>
      </c>
      <c r="E11980" s="179">
        <v>40805</v>
      </c>
      <c r="F11980" s="180">
        <v>0</v>
      </c>
      <c r="G11980" s="180">
        <v>165718.20000000001</v>
      </c>
      <c r="H11980" s="180">
        <v>71022.11</v>
      </c>
      <c r="I11980" s="180">
        <f t="shared" si="374"/>
        <v>236740.31</v>
      </c>
      <c r="J11980" s="177" t="str">
        <f t="shared" si="375"/>
        <v>Date &gt; 1920</v>
      </c>
    </row>
    <row r="11981" spans="1:10" x14ac:dyDescent="0.3">
      <c r="A11981" s="178" t="s">
        <v>3372</v>
      </c>
      <c r="B11981" s="178" t="s">
        <v>137</v>
      </c>
      <c r="C11981" s="178" t="s">
        <v>1432</v>
      </c>
      <c r="D11981" s="178" t="s">
        <v>10029</v>
      </c>
      <c r="E11981" s="179">
        <v>40812</v>
      </c>
      <c r="F11981" s="180">
        <v>0</v>
      </c>
      <c r="G11981" s="180">
        <v>198072.23</v>
      </c>
      <c r="H11981" s="180">
        <v>84888.09</v>
      </c>
      <c r="I11981" s="180">
        <f t="shared" si="374"/>
        <v>282960.32</v>
      </c>
      <c r="J11981" s="177" t="str">
        <f t="shared" si="375"/>
        <v>Date &gt; 1920</v>
      </c>
    </row>
    <row r="11982" spans="1:10" x14ac:dyDescent="0.3">
      <c r="A11982" s="178" t="s">
        <v>3372</v>
      </c>
      <c r="B11982" s="178" t="s">
        <v>137</v>
      </c>
      <c r="C11982" s="178" t="s">
        <v>1432</v>
      </c>
      <c r="D11982" s="178" t="s">
        <v>10029</v>
      </c>
      <c r="E11982" s="179">
        <v>41219</v>
      </c>
      <c r="F11982" s="180">
        <v>0</v>
      </c>
      <c r="G11982" s="180">
        <v>146286.04999999999</v>
      </c>
      <c r="H11982" s="180">
        <v>62693.99</v>
      </c>
      <c r="I11982" s="180">
        <f t="shared" si="374"/>
        <v>208980.03999999998</v>
      </c>
      <c r="J11982" s="177" t="str">
        <f t="shared" si="375"/>
        <v>Date &gt; 1920</v>
      </c>
    </row>
    <row r="11983" spans="1:10" x14ac:dyDescent="0.3">
      <c r="A11983" s="178" t="s">
        <v>3372</v>
      </c>
      <c r="B11983" s="178" t="s">
        <v>137</v>
      </c>
      <c r="C11983" s="178" t="s">
        <v>1432</v>
      </c>
      <c r="D11983" s="178" t="s">
        <v>10029</v>
      </c>
      <c r="E11983" s="179">
        <v>41261</v>
      </c>
      <c r="F11983" s="180">
        <v>0</v>
      </c>
      <c r="G11983" s="180">
        <v>22897.03</v>
      </c>
      <c r="H11983" s="180">
        <v>12921.83</v>
      </c>
      <c r="I11983" s="180">
        <f t="shared" si="374"/>
        <v>35818.86</v>
      </c>
      <c r="J11983" s="177" t="str">
        <f t="shared" si="375"/>
        <v>Date &gt; 1920</v>
      </c>
    </row>
    <row r="11984" spans="1:10" x14ac:dyDescent="0.3">
      <c r="A11984" s="178" t="s">
        <v>3372</v>
      </c>
      <c r="B11984" s="178" t="s">
        <v>137</v>
      </c>
      <c r="C11984" s="178" t="s">
        <v>1432</v>
      </c>
      <c r="D11984" s="178" t="s">
        <v>10029</v>
      </c>
      <c r="E11984" s="179">
        <v>41554</v>
      </c>
      <c r="F11984" s="180">
        <v>0</v>
      </c>
      <c r="G11984" s="180">
        <v>601.49</v>
      </c>
      <c r="H11984" s="180">
        <v>0</v>
      </c>
      <c r="I11984" s="180">
        <f t="shared" si="374"/>
        <v>601.49</v>
      </c>
      <c r="J11984" s="177" t="str">
        <f t="shared" si="375"/>
        <v>Date &gt; 1920</v>
      </c>
    </row>
    <row r="11985" spans="1:10" x14ac:dyDescent="0.3">
      <c r="A11985" s="178" t="s">
        <v>3372</v>
      </c>
      <c r="B11985" s="178" t="s">
        <v>137</v>
      </c>
      <c r="C11985" s="178" t="s">
        <v>1432</v>
      </c>
      <c r="D11985" s="178" t="s">
        <v>10030</v>
      </c>
      <c r="E11985" s="179">
        <v>40921</v>
      </c>
      <c r="F11985" s="180">
        <v>266450</v>
      </c>
      <c r="G11985" s="180">
        <v>0</v>
      </c>
      <c r="H11985" s="180">
        <v>14295</v>
      </c>
      <c r="I11985" s="180">
        <f t="shared" si="374"/>
        <v>280745</v>
      </c>
      <c r="J11985" s="177" t="str">
        <f t="shared" si="375"/>
        <v>Date &gt; 1920</v>
      </c>
    </row>
    <row r="11986" spans="1:10" x14ac:dyDescent="0.3">
      <c r="A11986" s="178" t="s">
        <v>3372</v>
      </c>
      <c r="B11986" s="178" t="s">
        <v>137</v>
      </c>
      <c r="C11986" s="178" t="s">
        <v>1432</v>
      </c>
      <c r="D11986" s="178" t="s">
        <v>10030</v>
      </c>
      <c r="E11986" s="179">
        <v>41381</v>
      </c>
      <c r="F11986" s="180">
        <v>10000</v>
      </c>
      <c r="G11986" s="180">
        <v>0</v>
      </c>
      <c r="H11986" s="180">
        <v>594.22</v>
      </c>
      <c r="I11986" s="180">
        <f t="shared" si="374"/>
        <v>10594.22</v>
      </c>
      <c r="J11986" s="177" t="str">
        <f t="shared" si="375"/>
        <v>Date &gt; 1920</v>
      </c>
    </row>
    <row r="11987" spans="1:10" x14ac:dyDescent="0.3">
      <c r="A11987" s="178" t="s">
        <v>3372</v>
      </c>
      <c r="B11987" s="178" t="s">
        <v>137</v>
      </c>
      <c r="C11987" s="178" t="s">
        <v>1432</v>
      </c>
      <c r="D11987" s="178" t="s">
        <v>10030</v>
      </c>
      <c r="E11987" s="179">
        <v>41381</v>
      </c>
      <c r="F11987" s="180">
        <v>6423</v>
      </c>
      <c r="G11987" s="180">
        <v>0</v>
      </c>
      <c r="H11987" s="180">
        <v>0</v>
      </c>
      <c r="I11987" s="180">
        <f t="shared" si="374"/>
        <v>6423</v>
      </c>
      <c r="J11987" s="177" t="str">
        <f t="shared" si="375"/>
        <v>Date &gt; 1920</v>
      </c>
    </row>
    <row r="11988" spans="1:10" x14ac:dyDescent="0.3">
      <c r="A11988" s="178" t="s">
        <v>3372</v>
      </c>
      <c r="B11988" s="178" t="s">
        <v>137</v>
      </c>
      <c r="C11988" s="178" t="s">
        <v>1432</v>
      </c>
      <c r="D11988" s="178" t="s">
        <v>6357</v>
      </c>
      <c r="E11988" s="179">
        <v>40865</v>
      </c>
      <c r="F11988" s="180">
        <v>0</v>
      </c>
      <c r="G11988" s="180">
        <v>51058</v>
      </c>
      <c r="H11988" s="180">
        <v>21822.799999999999</v>
      </c>
      <c r="I11988" s="180">
        <f t="shared" si="374"/>
        <v>72880.800000000003</v>
      </c>
      <c r="J11988" s="177" t="str">
        <f t="shared" si="375"/>
        <v>Date &gt; 1920</v>
      </c>
    </row>
    <row r="11989" spans="1:10" x14ac:dyDescent="0.3">
      <c r="A11989" s="178" t="s">
        <v>3372</v>
      </c>
      <c r="B11989" s="178" t="s">
        <v>137</v>
      </c>
      <c r="C11989" s="178" t="s">
        <v>1432</v>
      </c>
      <c r="D11989" s="178" t="s">
        <v>10031</v>
      </c>
      <c r="E11989" s="179">
        <v>40918</v>
      </c>
      <c r="F11989" s="180">
        <v>0</v>
      </c>
      <c r="G11989" s="180">
        <v>28142</v>
      </c>
      <c r="H11989" s="180">
        <v>12061.2</v>
      </c>
      <c r="I11989" s="180">
        <f t="shared" si="374"/>
        <v>40203.199999999997</v>
      </c>
      <c r="J11989" s="177" t="str">
        <f t="shared" si="375"/>
        <v>Date &gt; 1920</v>
      </c>
    </row>
    <row r="11990" spans="1:10" x14ac:dyDescent="0.3">
      <c r="A11990" s="178" t="s">
        <v>3372</v>
      </c>
      <c r="B11990" s="178" t="s">
        <v>137</v>
      </c>
      <c r="C11990" s="178" t="s">
        <v>1432</v>
      </c>
      <c r="D11990" s="178" t="s">
        <v>10032</v>
      </c>
      <c r="E11990" s="179">
        <v>41047</v>
      </c>
      <c r="F11990" s="180">
        <v>0</v>
      </c>
      <c r="G11990" s="180">
        <v>12527.23</v>
      </c>
      <c r="H11990" s="180">
        <v>5368.81</v>
      </c>
      <c r="I11990" s="180">
        <f t="shared" si="374"/>
        <v>17896.04</v>
      </c>
      <c r="J11990" s="177" t="str">
        <f t="shared" si="375"/>
        <v>Date &gt; 1920</v>
      </c>
    </row>
    <row r="11991" spans="1:10" x14ac:dyDescent="0.3">
      <c r="A11991" s="178" t="s">
        <v>3372</v>
      </c>
      <c r="B11991" s="178" t="s">
        <v>137</v>
      </c>
      <c r="C11991" s="178" t="s">
        <v>1432</v>
      </c>
      <c r="D11991" s="178" t="s">
        <v>10032</v>
      </c>
      <c r="E11991" s="179">
        <v>41065</v>
      </c>
      <c r="F11991" s="180">
        <v>0</v>
      </c>
      <c r="G11991" s="180">
        <v>118508.89</v>
      </c>
      <c r="H11991" s="180">
        <v>50789.52</v>
      </c>
      <c r="I11991" s="180">
        <f t="shared" si="374"/>
        <v>169298.41</v>
      </c>
      <c r="J11991" s="177" t="str">
        <f t="shared" si="375"/>
        <v>Date &gt; 1920</v>
      </c>
    </row>
    <row r="11992" spans="1:10" x14ac:dyDescent="0.3">
      <c r="A11992" s="178" t="s">
        <v>3372</v>
      </c>
      <c r="B11992" s="178" t="s">
        <v>137</v>
      </c>
      <c r="C11992" s="178" t="s">
        <v>1432</v>
      </c>
      <c r="D11992" s="178" t="s">
        <v>10032</v>
      </c>
      <c r="E11992" s="179">
        <v>41081</v>
      </c>
      <c r="F11992" s="180">
        <v>0</v>
      </c>
      <c r="G11992" s="180">
        <v>285672.09000000003</v>
      </c>
      <c r="H11992" s="180">
        <v>170491.8</v>
      </c>
      <c r="I11992" s="180">
        <f t="shared" si="374"/>
        <v>456163.89</v>
      </c>
      <c r="J11992" s="177" t="str">
        <f t="shared" si="375"/>
        <v>Date &gt; 1920</v>
      </c>
    </row>
    <row r="11993" spans="1:10" x14ac:dyDescent="0.3">
      <c r="A11993" s="178" t="s">
        <v>3372</v>
      </c>
      <c r="B11993" s="178" t="s">
        <v>137</v>
      </c>
      <c r="C11993" s="178" t="s">
        <v>1432</v>
      </c>
      <c r="D11993" s="178" t="s">
        <v>10032</v>
      </c>
      <c r="E11993" s="179">
        <v>41109</v>
      </c>
      <c r="F11993" s="180">
        <v>0</v>
      </c>
      <c r="G11993" s="180">
        <v>70071.179999999993</v>
      </c>
      <c r="H11993" s="180">
        <v>37297.33</v>
      </c>
      <c r="I11993" s="180">
        <f t="shared" si="374"/>
        <v>107368.51</v>
      </c>
      <c r="J11993" s="177" t="str">
        <f t="shared" si="375"/>
        <v>Date &gt; 1920</v>
      </c>
    </row>
    <row r="11994" spans="1:10" x14ac:dyDescent="0.3">
      <c r="A11994" s="178" t="s">
        <v>3372</v>
      </c>
      <c r="B11994" s="178" t="s">
        <v>137</v>
      </c>
      <c r="C11994" s="178" t="s">
        <v>1432</v>
      </c>
      <c r="D11994" s="178" t="s">
        <v>10032</v>
      </c>
      <c r="E11994" s="179">
        <v>41145</v>
      </c>
      <c r="F11994" s="180">
        <v>0</v>
      </c>
      <c r="G11994" s="180">
        <v>134152.64000000001</v>
      </c>
      <c r="H11994" s="180">
        <v>59274.21</v>
      </c>
      <c r="I11994" s="180">
        <f t="shared" si="374"/>
        <v>193426.85</v>
      </c>
      <c r="J11994" s="177" t="str">
        <f t="shared" si="375"/>
        <v>Date &gt; 1920</v>
      </c>
    </row>
    <row r="11995" spans="1:10" x14ac:dyDescent="0.3">
      <c r="A11995" s="178" t="s">
        <v>3372</v>
      </c>
      <c r="B11995" s="178" t="s">
        <v>137</v>
      </c>
      <c r="C11995" s="178" t="s">
        <v>1432</v>
      </c>
      <c r="D11995" s="178" t="s">
        <v>10032</v>
      </c>
      <c r="E11995" s="179">
        <v>41192</v>
      </c>
      <c r="F11995" s="180">
        <v>0</v>
      </c>
      <c r="G11995" s="180">
        <v>114781.88</v>
      </c>
      <c r="H11995" s="180">
        <v>48814.78</v>
      </c>
      <c r="I11995" s="180">
        <f t="shared" si="374"/>
        <v>163596.66</v>
      </c>
      <c r="J11995" s="177" t="str">
        <f t="shared" si="375"/>
        <v>Date &gt; 1920</v>
      </c>
    </row>
    <row r="11996" spans="1:10" x14ac:dyDescent="0.3">
      <c r="A11996" s="178" t="s">
        <v>3372</v>
      </c>
      <c r="B11996" s="178" t="s">
        <v>137</v>
      </c>
      <c r="C11996" s="178" t="s">
        <v>1432</v>
      </c>
      <c r="D11996" s="178" t="s">
        <v>10032</v>
      </c>
      <c r="E11996" s="179">
        <v>41341</v>
      </c>
      <c r="F11996" s="180">
        <v>0</v>
      </c>
      <c r="G11996" s="180">
        <v>41308.81</v>
      </c>
      <c r="H11996" s="180">
        <v>0</v>
      </c>
      <c r="I11996" s="180">
        <f t="shared" si="374"/>
        <v>41308.81</v>
      </c>
      <c r="J11996" s="177" t="str">
        <f t="shared" si="375"/>
        <v>Date &gt; 1920</v>
      </c>
    </row>
    <row r="11997" spans="1:10" x14ac:dyDescent="0.3">
      <c r="A11997" s="178" t="s">
        <v>3372</v>
      </c>
      <c r="B11997" s="178" t="s">
        <v>137</v>
      </c>
      <c r="C11997" s="178" t="s">
        <v>1432</v>
      </c>
      <c r="D11997" s="178" t="s">
        <v>10032</v>
      </c>
      <c r="E11997" s="179">
        <v>41486</v>
      </c>
      <c r="F11997" s="180">
        <v>0</v>
      </c>
      <c r="G11997" s="180">
        <v>3242.66</v>
      </c>
      <c r="H11997" s="180">
        <v>0</v>
      </c>
      <c r="I11997" s="180">
        <f t="shared" si="374"/>
        <v>3242.66</v>
      </c>
      <c r="J11997" s="177" t="str">
        <f t="shared" si="375"/>
        <v>Date &gt; 1920</v>
      </c>
    </row>
    <row r="11998" spans="1:10" x14ac:dyDescent="0.3">
      <c r="A11998" s="178" t="s">
        <v>3372</v>
      </c>
      <c r="B11998" s="178" t="s">
        <v>137</v>
      </c>
      <c r="C11998" s="178" t="s">
        <v>1432</v>
      </c>
      <c r="D11998" s="178" t="s">
        <v>10033</v>
      </c>
      <c r="E11998" s="179">
        <v>41075</v>
      </c>
      <c r="F11998" s="180">
        <v>0</v>
      </c>
      <c r="G11998" s="180">
        <v>62165.62</v>
      </c>
      <c r="H11998" s="180">
        <v>31082.81</v>
      </c>
      <c r="I11998" s="180">
        <f t="shared" si="374"/>
        <v>93248.430000000008</v>
      </c>
      <c r="J11998" s="177" t="str">
        <f t="shared" si="375"/>
        <v>Date &gt; 1920</v>
      </c>
    </row>
    <row r="11999" spans="1:10" x14ac:dyDescent="0.3">
      <c r="A11999" s="178" t="s">
        <v>3372</v>
      </c>
      <c r="B11999" s="178" t="s">
        <v>137</v>
      </c>
      <c r="C11999" s="178" t="s">
        <v>1432</v>
      </c>
      <c r="D11999" s="178" t="s">
        <v>10034</v>
      </c>
      <c r="E11999" s="179">
        <v>41344</v>
      </c>
      <c r="F11999" s="180">
        <v>23422</v>
      </c>
      <c r="G11999" s="180">
        <v>0</v>
      </c>
      <c r="H11999" s="180">
        <v>2602.64</v>
      </c>
      <c r="I11999" s="180">
        <f t="shared" si="374"/>
        <v>26024.639999999999</v>
      </c>
      <c r="J11999" s="177" t="str">
        <f t="shared" si="375"/>
        <v>Date &gt; 1920</v>
      </c>
    </row>
    <row r="12000" spans="1:10" x14ac:dyDescent="0.3">
      <c r="A12000" s="178" t="s">
        <v>3372</v>
      </c>
      <c r="B12000" s="178" t="s">
        <v>137</v>
      </c>
      <c r="C12000" s="178" t="s">
        <v>1432</v>
      </c>
      <c r="D12000" s="178" t="s">
        <v>10034</v>
      </c>
      <c r="E12000" s="179">
        <v>41976</v>
      </c>
      <c r="F12000" s="180">
        <v>2498</v>
      </c>
      <c r="G12000" s="180">
        <v>0</v>
      </c>
      <c r="H12000" s="180">
        <v>460</v>
      </c>
      <c r="I12000" s="180">
        <f t="shared" si="374"/>
        <v>2958</v>
      </c>
      <c r="J12000" s="177" t="str">
        <f t="shared" si="375"/>
        <v>Date &gt; 1920</v>
      </c>
    </row>
    <row r="12001" spans="1:10" x14ac:dyDescent="0.3">
      <c r="A12001" s="178" t="s">
        <v>3372</v>
      </c>
      <c r="B12001" s="178" t="s">
        <v>137</v>
      </c>
      <c r="C12001" s="178" t="s">
        <v>1432</v>
      </c>
      <c r="D12001" s="178" t="s">
        <v>10034</v>
      </c>
      <c r="E12001" s="179">
        <v>42247</v>
      </c>
      <c r="F12001" s="180">
        <v>2611</v>
      </c>
      <c r="G12001" s="180">
        <v>0</v>
      </c>
      <c r="H12001" s="180">
        <v>107.86</v>
      </c>
      <c r="I12001" s="180">
        <f t="shared" si="374"/>
        <v>2718.86</v>
      </c>
      <c r="J12001" s="177" t="str">
        <f t="shared" si="375"/>
        <v>Date &gt; 1920</v>
      </c>
    </row>
    <row r="12002" spans="1:10" x14ac:dyDescent="0.3">
      <c r="A12002" s="178" t="s">
        <v>3372</v>
      </c>
      <c r="B12002" s="178" t="s">
        <v>137</v>
      </c>
      <c r="C12002" s="178" t="s">
        <v>1432</v>
      </c>
      <c r="D12002" s="178" t="s">
        <v>10035</v>
      </c>
      <c r="E12002" s="179">
        <v>41214</v>
      </c>
      <c r="F12002" s="180">
        <v>0</v>
      </c>
      <c r="G12002" s="180">
        <v>8427.6299999999992</v>
      </c>
      <c r="H12002" s="180">
        <v>4388.82</v>
      </c>
      <c r="I12002" s="180">
        <f t="shared" si="374"/>
        <v>12816.449999999999</v>
      </c>
      <c r="J12002" s="177" t="str">
        <f t="shared" si="375"/>
        <v>Date &gt; 1920</v>
      </c>
    </row>
    <row r="12003" spans="1:10" x14ac:dyDescent="0.3">
      <c r="A12003" s="178" t="s">
        <v>3372</v>
      </c>
      <c r="B12003" s="178" t="s">
        <v>137</v>
      </c>
      <c r="C12003" s="178" t="s">
        <v>1432</v>
      </c>
      <c r="D12003" s="178" t="s">
        <v>10036</v>
      </c>
      <c r="E12003" s="179">
        <v>41229</v>
      </c>
      <c r="F12003" s="180">
        <v>0</v>
      </c>
      <c r="G12003" s="180">
        <v>53186.239999999998</v>
      </c>
      <c r="H12003" s="180">
        <v>22794.1</v>
      </c>
      <c r="I12003" s="180">
        <f t="shared" si="374"/>
        <v>75980.34</v>
      </c>
      <c r="J12003" s="177" t="str">
        <f t="shared" si="375"/>
        <v>Date &gt; 1920</v>
      </c>
    </row>
    <row r="12004" spans="1:10" x14ac:dyDescent="0.3">
      <c r="A12004" s="178" t="s">
        <v>3372</v>
      </c>
      <c r="B12004" s="178" t="s">
        <v>137</v>
      </c>
      <c r="C12004" s="178" t="s">
        <v>1432</v>
      </c>
      <c r="D12004" s="178" t="s">
        <v>10036</v>
      </c>
      <c r="E12004" s="179">
        <v>41340</v>
      </c>
      <c r="F12004" s="180">
        <v>0</v>
      </c>
      <c r="G12004" s="180">
        <v>1613.86</v>
      </c>
      <c r="H12004" s="180">
        <v>691.65</v>
      </c>
      <c r="I12004" s="180">
        <f t="shared" si="374"/>
        <v>2305.5099999999998</v>
      </c>
      <c r="J12004" s="177" t="str">
        <f t="shared" si="375"/>
        <v>Date &gt; 1920</v>
      </c>
    </row>
    <row r="12005" spans="1:10" x14ac:dyDescent="0.3">
      <c r="A12005" s="178" t="s">
        <v>3372</v>
      </c>
      <c r="B12005" s="178" t="s">
        <v>137</v>
      </c>
      <c r="C12005" s="178" t="s">
        <v>1432</v>
      </c>
      <c r="D12005" s="178" t="s">
        <v>10036</v>
      </c>
      <c r="E12005" s="179">
        <v>41486</v>
      </c>
      <c r="F12005" s="180">
        <v>0</v>
      </c>
      <c r="G12005" s="180">
        <v>79043.240000000005</v>
      </c>
      <c r="H12005" s="180">
        <v>33875.67</v>
      </c>
      <c r="I12005" s="180">
        <f t="shared" si="374"/>
        <v>112918.91</v>
      </c>
      <c r="J12005" s="177" t="str">
        <f t="shared" si="375"/>
        <v>Date &gt; 1920</v>
      </c>
    </row>
    <row r="12006" spans="1:10" x14ac:dyDescent="0.3">
      <c r="A12006" s="178" t="s">
        <v>3372</v>
      </c>
      <c r="B12006" s="178" t="s">
        <v>137</v>
      </c>
      <c r="C12006" s="178" t="s">
        <v>1432</v>
      </c>
      <c r="D12006" s="178" t="s">
        <v>10036</v>
      </c>
      <c r="E12006" s="179">
        <v>41527</v>
      </c>
      <c r="F12006" s="180">
        <v>0</v>
      </c>
      <c r="G12006" s="180">
        <v>375979.28</v>
      </c>
      <c r="H12006" s="180">
        <v>161133.97</v>
      </c>
      <c r="I12006" s="180">
        <f t="shared" si="374"/>
        <v>537113.25</v>
      </c>
      <c r="J12006" s="177" t="str">
        <f t="shared" si="375"/>
        <v>Date &gt; 1920</v>
      </c>
    </row>
    <row r="12007" spans="1:10" x14ac:dyDescent="0.3">
      <c r="A12007" s="178" t="s">
        <v>3372</v>
      </c>
      <c r="B12007" s="178" t="s">
        <v>137</v>
      </c>
      <c r="C12007" s="178" t="s">
        <v>1432</v>
      </c>
      <c r="D12007" s="178" t="s">
        <v>10036</v>
      </c>
      <c r="E12007" s="179">
        <v>41548</v>
      </c>
      <c r="F12007" s="180">
        <v>0</v>
      </c>
      <c r="G12007" s="180">
        <v>75943.520000000004</v>
      </c>
      <c r="H12007" s="180">
        <v>32547.21</v>
      </c>
      <c r="I12007" s="180">
        <f t="shared" si="374"/>
        <v>108490.73000000001</v>
      </c>
      <c r="J12007" s="177" t="str">
        <f t="shared" si="375"/>
        <v>Date &gt; 1920</v>
      </c>
    </row>
    <row r="12008" spans="1:10" x14ac:dyDescent="0.3">
      <c r="A12008" s="178" t="s">
        <v>3372</v>
      </c>
      <c r="B12008" s="178" t="s">
        <v>137</v>
      </c>
      <c r="C12008" s="178" t="s">
        <v>1432</v>
      </c>
      <c r="D12008" s="178" t="s">
        <v>10036</v>
      </c>
      <c r="E12008" s="179">
        <v>41583</v>
      </c>
      <c r="F12008" s="180">
        <v>0</v>
      </c>
      <c r="G12008" s="180">
        <v>490406.64</v>
      </c>
      <c r="H12008" s="180">
        <v>210174.28</v>
      </c>
      <c r="I12008" s="180">
        <f t="shared" si="374"/>
        <v>700580.92</v>
      </c>
      <c r="J12008" s="177" t="str">
        <f t="shared" si="375"/>
        <v>Date &gt; 1920</v>
      </c>
    </row>
    <row r="12009" spans="1:10" x14ac:dyDescent="0.3">
      <c r="A12009" s="178" t="s">
        <v>3372</v>
      </c>
      <c r="B12009" s="178" t="s">
        <v>137</v>
      </c>
      <c r="C12009" s="178" t="s">
        <v>1432</v>
      </c>
      <c r="D12009" s="178" t="s">
        <v>10036</v>
      </c>
      <c r="E12009" s="179">
        <v>41605</v>
      </c>
      <c r="F12009" s="180">
        <v>0</v>
      </c>
      <c r="G12009" s="180">
        <v>398727.62</v>
      </c>
      <c r="H12009" s="180">
        <v>170883.26</v>
      </c>
      <c r="I12009" s="180">
        <f t="shared" si="374"/>
        <v>569610.88</v>
      </c>
      <c r="J12009" s="177" t="str">
        <f t="shared" si="375"/>
        <v>Date &gt; 1920</v>
      </c>
    </row>
    <row r="12010" spans="1:10" x14ac:dyDescent="0.3">
      <c r="A12010" s="178" t="s">
        <v>3372</v>
      </c>
      <c r="B12010" s="178" t="s">
        <v>137</v>
      </c>
      <c r="C12010" s="178" t="s">
        <v>1432</v>
      </c>
      <c r="D12010" s="178" t="s">
        <v>10036</v>
      </c>
      <c r="E12010" s="179">
        <v>42268</v>
      </c>
      <c r="F12010" s="180">
        <v>0</v>
      </c>
      <c r="G12010" s="180">
        <v>104327.91</v>
      </c>
      <c r="H12010" s="180">
        <v>44711.99</v>
      </c>
      <c r="I12010" s="180">
        <f t="shared" si="374"/>
        <v>149039.9</v>
      </c>
      <c r="J12010" s="177" t="str">
        <f t="shared" si="375"/>
        <v>Date &gt; 1920</v>
      </c>
    </row>
    <row r="12011" spans="1:10" x14ac:dyDescent="0.3">
      <c r="A12011" s="178" t="s">
        <v>3372</v>
      </c>
      <c r="B12011" s="178" t="s">
        <v>137</v>
      </c>
      <c r="C12011" s="178" t="s">
        <v>1432</v>
      </c>
      <c r="D12011" s="178" t="s">
        <v>10037</v>
      </c>
      <c r="E12011" s="179">
        <v>41292</v>
      </c>
      <c r="F12011" s="180">
        <v>0</v>
      </c>
      <c r="G12011" s="180">
        <v>13657</v>
      </c>
      <c r="H12011" s="180">
        <v>5853</v>
      </c>
      <c r="I12011" s="180">
        <f t="shared" si="374"/>
        <v>19510</v>
      </c>
      <c r="J12011" s="177" t="str">
        <f t="shared" si="375"/>
        <v>Date &gt; 1920</v>
      </c>
    </row>
    <row r="12012" spans="1:10" x14ac:dyDescent="0.3">
      <c r="A12012" s="178" t="s">
        <v>3372</v>
      </c>
      <c r="B12012" s="178" t="s">
        <v>137</v>
      </c>
      <c r="C12012" s="178" t="s">
        <v>1432</v>
      </c>
      <c r="D12012" s="178" t="s">
        <v>10038</v>
      </c>
      <c r="E12012" s="179">
        <v>41397</v>
      </c>
      <c r="F12012" s="180">
        <v>0</v>
      </c>
      <c r="G12012" s="180">
        <v>5340.85</v>
      </c>
      <c r="H12012" s="180">
        <v>2288.94</v>
      </c>
      <c r="I12012" s="180">
        <f t="shared" si="374"/>
        <v>7629.7900000000009</v>
      </c>
      <c r="J12012" s="177" t="str">
        <f t="shared" si="375"/>
        <v>Date &gt; 1920</v>
      </c>
    </row>
    <row r="12013" spans="1:10" x14ac:dyDescent="0.3">
      <c r="A12013" s="178" t="s">
        <v>3372</v>
      </c>
      <c r="B12013" s="178" t="s">
        <v>137</v>
      </c>
      <c r="C12013" s="178" t="s">
        <v>1432</v>
      </c>
      <c r="D12013" s="178" t="s">
        <v>10039</v>
      </c>
      <c r="E12013" s="179">
        <v>41612</v>
      </c>
      <c r="F12013" s="180">
        <v>0</v>
      </c>
      <c r="G12013" s="180">
        <v>113747.14</v>
      </c>
      <c r="H12013" s="180">
        <v>48748.78</v>
      </c>
      <c r="I12013" s="180">
        <f t="shared" si="374"/>
        <v>162495.91999999998</v>
      </c>
      <c r="J12013" s="177" t="str">
        <f t="shared" si="375"/>
        <v>Date &gt; 1920</v>
      </c>
    </row>
    <row r="12014" spans="1:10" x14ac:dyDescent="0.3">
      <c r="A12014" s="178" t="s">
        <v>3372</v>
      </c>
      <c r="B12014" s="178" t="s">
        <v>137</v>
      </c>
      <c r="C12014" s="178" t="s">
        <v>1432</v>
      </c>
      <c r="D12014" s="178" t="s">
        <v>10040</v>
      </c>
      <c r="E12014" s="179">
        <v>41677</v>
      </c>
      <c r="F12014" s="180">
        <v>258291</v>
      </c>
      <c r="G12014" s="180">
        <v>0</v>
      </c>
      <c r="H12014" s="180">
        <v>31888.05</v>
      </c>
      <c r="I12014" s="180">
        <f t="shared" si="374"/>
        <v>290179.05</v>
      </c>
      <c r="J12014" s="177" t="str">
        <f t="shared" si="375"/>
        <v>Date &gt; 1920</v>
      </c>
    </row>
    <row r="12015" spans="1:10" x14ac:dyDescent="0.3">
      <c r="A12015" s="178" t="s">
        <v>3372</v>
      </c>
      <c r="B12015" s="178" t="s">
        <v>137</v>
      </c>
      <c r="C12015" s="178" t="s">
        <v>1432</v>
      </c>
      <c r="D12015" s="178" t="s">
        <v>10040</v>
      </c>
      <c r="E12015" s="179">
        <v>42880</v>
      </c>
      <c r="F12015" s="180">
        <v>28700</v>
      </c>
      <c r="G12015" s="180">
        <v>0</v>
      </c>
      <c r="H12015" s="180">
        <v>0</v>
      </c>
      <c r="I12015" s="180">
        <f t="shared" si="374"/>
        <v>28700</v>
      </c>
      <c r="J12015" s="177" t="str">
        <f t="shared" si="375"/>
        <v>Date &gt; 1920</v>
      </c>
    </row>
    <row r="12016" spans="1:10" x14ac:dyDescent="0.3">
      <c r="A12016" s="178" t="s">
        <v>3372</v>
      </c>
      <c r="B12016" s="178" t="s">
        <v>137</v>
      </c>
      <c r="C12016" s="178" t="s">
        <v>1432</v>
      </c>
      <c r="D12016" s="178" t="s">
        <v>10040</v>
      </c>
      <c r="E12016" s="179">
        <v>42880</v>
      </c>
      <c r="F12016" s="180">
        <v>4791</v>
      </c>
      <c r="G12016" s="180">
        <v>0</v>
      </c>
      <c r="H12016" s="180">
        <v>0</v>
      </c>
      <c r="I12016" s="180">
        <f t="shared" si="374"/>
        <v>4791</v>
      </c>
      <c r="J12016" s="177" t="str">
        <f t="shared" si="375"/>
        <v>Date &gt; 1920</v>
      </c>
    </row>
    <row r="12017" spans="1:10" x14ac:dyDescent="0.3">
      <c r="A12017" s="178" t="s">
        <v>3372</v>
      </c>
      <c r="B12017" s="178" t="s">
        <v>137</v>
      </c>
      <c r="C12017" s="178" t="s">
        <v>1432</v>
      </c>
      <c r="D12017" s="178" t="s">
        <v>10041</v>
      </c>
      <c r="E12017" s="179">
        <v>41570</v>
      </c>
      <c r="F12017" s="180">
        <v>0</v>
      </c>
      <c r="G12017" s="180">
        <v>96491.79</v>
      </c>
      <c r="H12017" s="180">
        <v>41353.620000000003</v>
      </c>
      <c r="I12017" s="180">
        <f t="shared" si="374"/>
        <v>137845.41</v>
      </c>
      <c r="J12017" s="177" t="str">
        <f t="shared" si="375"/>
        <v>Date &gt; 1920</v>
      </c>
    </row>
    <row r="12018" spans="1:10" x14ac:dyDescent="0.3">
      <c r="A12018" s="178" t="s">
        <v>3372</v>
      </c>
      <c r="B12018" s="178" t="s">
        <v>137</v>
      </c>
      <c r="C12018" s="178" t="s">
        <v>1432</v>
      </c>
      <c r="D12018" s="178" t="s">
        <v>10041</v>
      </c>
      <c r="E12018" s="179">
        <v>41583</v>
      </c>
      <c r="F12018" s="180">
        <v>0</v>
      </c>
      <c r="G12018" s="180">
        <v>198789.48</v>
      </c>
      <c r="H12018" s="180">
        <v>85195.49</v>
      </c>
      <c r="I12018" s="180">
        <f t="shared" si="374"/>
        <v>283984.97000000003</v>
      </c>
      <c r="J12018" s="177" t="str">
        <f t="shared" si="375"/>
        <v>Date &gt; 1920</v>
      </c>
    </row>
    <row r="12019" spans="1:10" x14ac:dyDescent="0.3">
      <c r="A12019" s="178" t="s">
        <v>3372</v>
      </c>
      <c r="B12019" s="178" t="s">
        <v>137</v>
      </c>
      <c r="C12019" s="178" t="s">
        <v>1432</v>
      </c>
      <c r="D12019" s="178" t="s">
        <v>10041</v>
      </c>
      <c r="E12019" s="179">
        <v>41605</v>
      </c>
      <c r="F12019" s="180">
        <v>0</v>
      </c>
      <c r="G12019" s="180">
        <v>92537.2</v>
      </c>
      <c r="H12019" s="180">
        <v>39658.800000000003</v>
      </c>
      <c r="I12019" s="180">
        <f t="shared" si="374"/>
        <v>132196</v>
      </c>
      <c r="J12019" s="177" t="str">
        <f t="shared" si="375"/>
        <v>Date &gt; 1920</v>
      </c>
    </row>
    <row r="12020" spans="1:10" x14ac:dyDescent="0.3">
      <c r="A12020" s="178" t="s">
        <v>3372</v>
      </c>
      <c r="B12020" s="178" t="s">
        <v>137</v>
      </c>
      <c r="C12020" s="178" t="s">
        <v>1432</v>
      </c>
      <c r="D12020" s="178" t="s">
        <v>10041</v>
      </c>
      <c r="E12020" s="179">
        <v>42268</v>
      </c>
      <c r="F12020" s="180">
        <v>0</v>
      </c>
      <c r="G12020" s="180">
        <v>96262.54</v>
      </c>
      <c r="H12020" s="180">
        <v>-44204.82</v>
      </c>
      <c r="I12020" s="180">
        <f t="shared" si="374"/>
        <v>52057.719999999994</v>
      </c>
      <c r="J12020" s="177" t="str">
        <f t="shared" si="375"/>
        <v>Date &gt; 1920</v>
      </c>
    </row>
    <row r="12021" spans="1:10" x14ac:dyDescent="0.3">
      <c r="A12021" s="178" t="s">
        <v>3372</v>
      </c>
      <c r="B12021" s="178" t="s">
        <v>137</v>
      </c>
      <c r="C12021" s="178" t="s">
        <v>1432</v>
      </c>
      <c r="D12021" s="178" t="s">
        <v>10042</v>
      </c>
      <c r="E12021" s="179">
        <v>41710</v>
      </c>
      <c r="F12021" s="180">
        <v>0</v>
      </c>
      <c r="G12021" s="180">
        <v>19632.41</v>
      </c>
      <c r="H12021" s="180">
        <v>8413.89</v>
      </c>
      <c r="I12021" s="180">
        <f t="shared" si="374"/>
        <v>28046.3</v>
      </c>
      <c r="J12021" s="177" t="str">
        <f t="shared" si="375"/>
        <v>Date &gt; 1920</v>
      </c>
    </row>
    <row r="12022" spans="1:10" x14ac:dyDescent="0.3">
      <c r="A12022" s="178" t="s">
        <v>3372</v>
      </c>
      <c r="B12022" s="178" t="s">
        <v>137</v>
      </c>
      <c r="C12022" s="178" t="s">
        <v>1432</v>
      </c>
      <c r="D12022" s="178" t="s">
        <v>10043</v>
      </c>
      <c r="E12022" s="179">
        <v>41859</v>
      </c>
      <c r="F12022" s="180">
        <v>0</v>
      </c>
      <c r="G12022" s="180">
        <v>22425.15</v>
      </c>
      <c r="H12022" s="180">
        <v>5606.28</v>
      </c>
      <c r="I12022" s="180">
        <f t="shared" si="374"/>
        <v>28031.43</v>
      </c>
      <c r="J12022" s="177" t="str">
        <f t="shared" si="375"/>
        <v>Date &gt; 1920</v>
      </c>
    </row>
    <row r="12023" spans="1:10" x14ac:dyDescent="0.3">
      <c r="A12023" s="178" t="s">
        <v>3372</v>
      </c>
      <c r="B12023" s="178" t="s">
        <v>137</v>
      </c>
      <c r="C12023" s="178" t="s">
        <v>1432</v>
      </c>
      <c r="D12023" s="178" t="s">
        <v>10044</v>
      </c>
      <c r="E12023" s="179">
        <v>41967</v>
      </c>
      <c r="F12023" s="180">
        <v>0</v>
      </c>
      <c r="G12023" s="180">
        <v>32000</v>
      </c>
      <c r="H12023" s="180">
        <v>8000</v>
      </c>
      <c r="I12023" s="180">
        <f t="shared" si="374"/>
        <v>40000</v>
      </c>
      <c r="J12023" s="177" t="str">
        <f t="shared" si="375"/>
        <v>Date &gt; 1920</v>
      </c>
    </row>
    <row r="12024" spans="1:10" x14ac:dyDescent="0.3">
      <c r="A12024" s="178" t="s">
        <v>3372</v>
      </c>
      <c r="B12024" s="178" t="s">
        <v>137</v>
      </c>
      <c r="C12024" s="178" t="s">
        <v>1432</v>
      </c>
      <c r="D12024" s="178" t="s">
        <v>10045</v>
      </c>
      <c r="E12024" s="179">
        <v>42443</v>
      </c>
      <c r="F12024" s="180">
        <v>88690</v>
      </c>
      <c r="G12024" s="180">
        <v>4927.24</v>
      </c>
      <c r="H12024" s="180">
        <v>4927.57</v>
      </c>
      <c r="I12024" s="180">
        <f t="shared" si="374"/>
        <v>98544.81</v>
      </c>
      <c r="J12024" s="177" t="str">
        <f t="shared" si="375"/>
        <v>Date &gt; 1920</v>
      </c>
    </row>
    <row r="12025" spans="1:10" x14ac:dyDescent="0.3">
      <c r="A12025" s="178" t="s">
        <v>3372</v>
      </c>
      <c r="B12025" s="178" t="s">
        <v>137</v>
      </c>
      <c r="C12025" s="178" t="s">
        <v>1432</v>
      </c>
      <c r="D12025" s="178" t="s">
        <v>10045</v>
      </c>
      <c r="E12025" s="179">
        <v>42590</v>
      </c>
      <c r="F12025" s="180">
        <v>82197</v>
      </c>
      <c r="G12025" s="180">
        <v>4566.53</v>
      </c>
      <c r="H12025" s="180">
        <v>4567.0200000000004</v>
      </c>
      <c r="I12025" s="180">
        <f t="shared" si="374"/>
        <v>91330.55</v>
      </c>
      <c r="J12025" s="177" t="str">
        <f t="shared" si="375"/>
        <v>Date &gt; 1920</v>
      </c>
    </row>
    <row r="12026" spans="1:10" x14ac:dyDescent="0.3">
      <c r="A12026" s="178" t="s">
        <v>3372</v>
      </c>
      <c r="B12026" s="178" t="s">
        <v>137</v>
      </c>
      <c r="C12026" s="178" t="s">
        <v>1432</v>
      </c>
      <c r="D12026" s="178" t="s">
        <v>10045</v>
      </c>
      <c r="E12026" s="179">
        <v>42712</v>
      </c>
      <c r="F12026" s="180">
        <v>19783</v>
      </c>
      <c r="G12026" s="180">
        <v>1099.06</v>
      </c>
      <c r="H12026" s="180">
        <v>1099.1400000000001</v>
      </c>
      <c r="I12026" s="180">
        <f t="shared" si="374"/>
        <v>21981.200000000001</v>
      </c>
      <c r="J12026" s="177" t="str">
        <f t="shared" si="375"/>
        <v>Date &gt; 1920</v>
      </c>
    </row>
    <row r="12027" spans="1:10" x14ac:dyDescent="0.3">
      <c r="A12027" s="178" t="s">
        <v>3372</v>
      </c>
      <c r="B12027" s="178" t="s">
        <v>137</v>
      </c>
      <c r="C12027" s="178" t="s">
        <v>1432</v>
      </c>
      <c r="D12027" s="178" t="s">
        <v>10045</v>
      </c>
      <c r="E12027" s="179">
        <v>42775</v>
      </c>
      <c r="F12027" s="180">
        <v>1875</v>
      </c>
      <c r="G12027" s="180">
        <v>104.21</v>
      </c>
      <c r="H12027" s="180">
        <v>104.95</v>
      </c>
      <c r="I12027" s="180">
        <f t="shared" si="374"/>
        <v>2084.16</v>
      </c>
      <c r="J12027" s="177" t="str">
        <f t="shared" si="375"/>
        <v>Date &gt; 1920</v>
      </c>
    </row>
    <row r="12028" spans="1:10" x14ac:dyDescent="0.3">
      <c r="A12028" s="178" t="s">
        <v>3372</v>
      </c>
      <c r="B12028" s="178" t="s">
        <v>137</v>
      </c>
      <c r="C12028" s="178" t="s">
        <v>1432</v>
      </c>
      <c r="D12028" s="178" t="s">
        <v>10045</v>
      </c>
      <c r="E12028" s="179">
        <v>42789</v>
      </c>
      <c r="F12028" s="180">
        <v>17052</v>
      </c>
      <c r="G12028" s="180">
        <v>947.31</v>
      </c>
      <c r="H12028" s="180">
        <v>946.97</v>
      </c>
      <c r="I12028" s="180">
        <f t="shared" si="374"/>
        <v>18946.280000000002</v>
      </c>
      <c r="J12028" s="177" t="str">
        <f t="shared" si="375"/>
        <v>Date &gt; 1920</v>
      </c>
    </row>
    <row r="12029" spans="1:10" x14ac:dyDescent="0.3">
      <c r="A12029" s="178" t="s">
        <v>3372</v>
      </c>
      <c r="B12029" s="178" t="s">
        <v>137</v>
      </c>
      <c r="C12029" s="178" t="s">
        <v>1432</v>
      </c>
      <c r="D12029" s="178" t="s">
        <v>10045</v>
      </c>
      <c r="E12029" s="179">
        <v>42940</v>
      </c>
      <c r="F12029" s="180">
        <v>20000</v>
      </c>
      <c r="G12029" s="180">
        <v>5472.33</v>
      </c>
      <c r="H12029" s="180">
        <v>5472.26</v>
      </c>
      <c r="I12029" s="180">
        <f t="shared" si="374"/>
        <v>30944.590000000004</v>
      </c>
      <c r="J12029" s="177" t="str">
        <f t="shared" si="375"/>
        <v>Date &gt; 1920</v>
      </c>
    </row>
    <row r="12030" spans="1:10" x14ac:dyDescent="0.3">
      <c r="A12030" s="178" t="s">
        <v>3372</v>
      </c>
      <c r="B12030" s="178" t="s">
        <v>137</v>
      </c>
      <c r="C12030" s="178" t="s">
        <v>1432</v>
      </c>
      <c r="D12030" s="178" t="s">
        <v>10045</v>
      </c>
      <c r="E12030" s="179">
        <v>43230</v>
      </c>
      <c r="F12030" s="180">
        <v>60383</v>
      </c>
      <c r="G12030" s="180">
        <v>343.97</v>
      </c>
      <c r="H12030" s="180">
        <v>344.45</v>
      </c>
      <c r="I12030" s="180">
        <f t="shared" si="374"/>
        <v>61071.42</v>
      </c>
      <c r="J12030" s="177" t="str">
        <f t="shared" si="375"/>
        <v>Date &gt; 1920</v>
      </c>
    </row>
    <row r="12031" spans="1:10" x14ac:dyDescent="0.3">
      <c r="A12031" s="178" t="s">
        <v>3372</v>
      </c>
      <c r="B12031" s="178" t="s">
        <v>137</v>
      </c>
      <c r="C12031" s="178" t="s">
        <v>1432</v>
      </c>
      <c r="D12031" s="178" t="s">
        <v>10045</v>
      </c>
      <c r="E12031" s="179">
        <v>43703</v>
      </c>
      <c r="F12031" s="180">
        <v>6184.99</v>
      </c>
      <c r="G12031" s="180">
        <v>343.56</v>
      </c>
      <c r="H12031" s="180">
        <v>342.59</v>
      </c>
      <c r="I12031" s="180">
        <f t="shared" si="374"/>
        <v>6871.14</v>
      </c>
      <c r="J12031" s="177" t="str">
        <f t="shared" si="375"/>
        <v>Date &gt; 1920</v>
      </c>
    </row>
    <row r="12032" spans="1:10" x14ac:dyDescent="0.3">
      <c r="A12032" s="178" t="s">
        <v>3372</v>
      </c>
      <c r="B12032" s="178" t="s">
        <v>137</v>
      </c>
      <c r="C12032" s="178" t="s">
        <v>1432</v>
      </c>
      <c r="D12032" s="178" t="s">
        <v>10045</v>
      </c>
      <c r="E12032" s="179">
        <v>43928</v>
      </c>
      <c r="F12032" s="180">
        <v>24302</v>
      </c>
      <c r="G12032" s="180">
        <v>-0.41</v>
      </c>
      <c r="H12032" s="180">
        <v>0.14000000000000001</v>
      </c>
      <c r="I12032" s="180">
        <f t="shared" si="374"/>
        <v>24301.73</v>
      </c>
      <c r="J12032" s="177" t="str">
        <f t="shared" si="375"/>
        <v>Date &gt; 1920</v>
      </c>
    </row>
    <row r="12033" spans="1:10" x14ac:dyDescent="0.3">
      <c r="A12033" s="178" t="s">
        <v>3372</v>
      </c>
      <c r="B12033" s="178" t="s">
        <v>137</v>
      </c>
      <c r="C12033" s="178" t="s">
        <v>1432</v>
      </c>
      <c r="D12033" s="178" t="s">
        <v>10046</v>
      </c>
      <c r="E12033" s="179">
        <v>43266</v>
      </c>
      <c r="F12033" s="180">
        <v>32438</v>
      </c>
      <c r="G12033" s="180">
        <v>1802.18</v>
      </c>
      <c r="H12033" s="180">
        <v>1803.46</v>
      </c>
      <c r="I12033" s="180">
        <f t="shared" si="374"/>
        <v>36043.64</v>
      </c>
      <c r="J12033" s="177" t="str">
        <f t="shared" si="375"/>
        <v>Date &gt; 1920</v>
      </c>
    </row>
    <row r="12034" spans="1:10" x14ac:dyDescent="0.3">
      <c r="A12034" s="178" t="s">
        <v>3372</v>
      </c>
      <c r="B12034" s="178" t="s">
        <v>137</v>
      </c>
      <c r="C12034" s="178" t="s">
        <v>1432</v>
      </c>
      <c r="D12034" s="178" t="s">
        <v>10046</v>
      </c>
      <c r="E12034" s="179">
        <v>43452</v>
      </c>
      <c r="F12034" s="180">
        <v>544302</v>
      </c>
      <c r="G12034" s="180">
        <v>32095.1</v>
      </c>
      <c r="H12034" s="180">
        <v>32095.82</v>
      </c>
      <c r="I12034" s="180">
        <f t="shared" si="374"/>
        <v>608492.91999999993</v>
      </c>
      <c r="J12034" s="177" t="str">
        <f t="shared" si="375"/>
        <v>Date &gt; 1920</v>
      </c>
    </row>
    <row r="12035" spans="1:10" x14ac:dyDescent="0.3">
      <c r="A12035" s="178" t="s">
        <v>3372</v>
      </c>
      <c r="B12035" s="178" t="s">
        <v>137</v>
      </c>
      <c r="C12035" s="178" t="s">
        <v>1432</v>
      </c>
      <c r="D12035" s="178" t="s">
        <v>10047</v>
      </c>
      <c r="E12035" s="179">
        <v>43689</v>
      </c>
      <c r="F12035" s="180">
        <v>0</v>
      </c>
      <c r="G12035" s="180">
        <v>28000</v>
      </c>
      <c r="H12035" s="180">
        <v>12000</v>
      </c>
      <c r="I12035" s="180">
        <f t="shared" si="374"/>
        <v>40000</v>
      </c>
      <c r="J12035" s="177" t="str">
        <f t="shared" si="375"/>
        <v>Date &gt; 1920</v>
      </c>
    </row>
    <row r="12036" spans="1:10" x14ac:dyDescent="0.3">
      <c r="A12036" s="178" t="s">
        <v>3372</v>
      </c>
      <c r="B12036" s="178" t="s">
        <v>137</v>
      </c>
      <c r="C12036" s="178" t="s">
        <v>1432</v>
      </c>
      <c r="D12036" s="178" t="s">
        <v>10048</v>
      </c>
      <c r="E12036" s="209">
        <v>0</v>
      </c>
      <c r="F12036" s="180">
        <v>69000</v>
      </c>
      <c r="G12036" s="180">
        <v>0</v>
      </c>
      <c r="H12036" s="180">
        <v>0</v>
      </c>
      <c r="I12036" s="180">
        <f t="shared" si="374"/>
        <v>69000</v>
      </c>
      <c r="J12036" s="177" t="str">
        <f t="shared" si="375"/>
        <v>Sketchy date</v>
      </c>
    </row>
    <row r="12037" spans="1:10" x14ac:dyDescent="0.3">
      <c r="A12037" s="178" t="s">
        <v>3372</v>
      </c>
      <c r="B12037" s="178" t="s">
        <v>163</v>
      </c>
      <c r="C12037" s="178" t="s">
        <v>1392</v>
      </c>
      <c r="D12037" s="178" t="s">
        <v>10049</v>
      </c>
      <c r="E12037" s="179">
        <v>17412</v>
      </c>
      <c r="F12037" s="180">
        <v>0</v>
      </c>
      <c r="G12037" s="180">
        <v>625.25</v>
      </c>
      <c r="H12037" s="180">
        <v>746.56</v>
      </c>
      <c r="I12037" s="180">
        <f t="shared" ref="I12037:I12100" si="376">SUM(F12037:H12037)</f>
        <v>1371.81</v>
      </c>
      <c r="J12037" s="177" t="str">
        <f t="shared" ref="J12037:J12100" si="377">IF(OR(YEAR(E12037)&gt; 1920, ISBLANK(E12037)), "Date &gt; 1920", "Sketchy date")</f>
        <v>Date &gt; 1920</v>
      </c>
    </row>
    <row r="12038" spans="1:10" x14ac:dyDescent="0.3">
      <c r="A12038" s="178" t="s">
        <v>3372</v>
      </c>
      <c r="B12038" s="178" t="s">
        <v>163</v>
      </c>
      <c r="C12038" s="178" t="s">
        <v>1392</v>
      </c>
      <c r="D12038" s="178" t="s">
        <v>10050</v>
      </c>
      <c r="E12038" s="179">
        <v>18296</v>
      </c>
      <c r="F12038" s="180">
        <v>33026.339999999997</v>
      </c>
      <c r="G12038" s="180">
        <v>22008.2</v>
      </c>
      <c r="H12038" s="180">
        <v>11548.79</v>
      </c>
      <c r="I12038" s="180">
        <f t="shared" si="376"/>
        <v>66583.329999999987</v>
      </c>
      <c r="J12038" s="177" t="str">
        <f t="shared" si="377"/>
        <v>Date &gt; 1920</v>
      </c>
    </row>
    <row r="12039" spans="1:10" x14ac:dyDescent="0.3">
      <c r="A12039" s="178" t="s">
        <v>3372</v>
      </c>
      <c r="B12039" s="178" t="s">
        <v>163</v>
      </c>
      <c r="C12039" s="178" t="s">
        <v>1392</v>
      </c>
      <c r="D12039" s="178" t="s">
        <v>9768</v>
      </c>
      <c r="E12039" s="179">
        <v>18071</v>
      </c>
      <c r="F12039" s="180">
        <v>0</v>
      </c>
      <c r="G12039" s="180">
        <v>650</v>
      </c>
      <c r="H12039" s="180">
        <v>145.25</v>
      </c>
      <c r="I12039" s="180">
        <f t="shared" si="376"/>
        <v>795.25</v>
      </c>
      <c r="J12039" s="177" t="str">
        <f t="shared" si="377"/>
        <v>Date &gt; 1920</v>
      </c>
    </row>
    <row r="12040" spans="1:10" x14ac:dyDescent="0.3">
      <c r="A12040" s="178" t="s">
        <v>3372</v>
      </c>
      <c r="B12040" s="178" t="s">
        <v>163</v>
      </c>
      <c r="C12040" s="178" t="s">
        <v>1392</v>
      </c>
      <c r="D12040" s="178" t="s">
        <v>10051</v>
      </c>
      <c r="E12040" s="179">
        <v>18762</v>
      </c>
      <c r="F12040" s="180">
        <v>19882.330000000002</v>
      </c>
      <c r="G12040" s="180">
        <v>13187.22</v>
      </c>
      <c r="H12040" s="180">
        <v>6695.12</v>
      </c>
      <c r="I12040" s="180">
        <f t="shared" si="376"/>
        <v>39764.670000000006</v>
      </c>
      <c r="J12040" s="177" t="str">
        <f t="shared" si="377"/>
        <v>Date &gt; 1920</v>
      </c>
    </row>
    <row r="12041" spans="1:10" x14ac:dyDescent="0.3">
      <c r="A12041" s="178" t="s">
        <v>3372</v>
      </c>
      <c r="B12041" s="178" t="s">
        <v>163</v>
      </c>
      <c r="C12041" s="178" t="s">
        <v>1392</v>
      </c>
      <c r="D12041" s="178" t="s">
        <v>10052</v>
      </c>
      <c r="E12041" s="179">
        <v>19119</v>
      </c>
      <c r="F12041" s="180">
        <v>62236.78</v>
      </c>
      <c r="G12041" s="180">
        <v>4268.41</v>
      </c>
      <c r="H12041" s="180">
        <v>22245.09</v>
      </c>
      <c r="I12041" s="180">
        <f t="shared" si="376"/>
        <v>88750.28</v>
      </c>
      <c r="J12041" s="177" t="str">
        <f t="shared" si="377"/>
        <v>Date &gt; 1920</v>
      </c>
    </row>
    <row r="12042" spans="1:10" x14ac:dyDescent="0.3">
      <c r="A12042" s="178" t="s">
        <v>3372</v>
      </c>
      <c r="B12042" s="178" t="s">
        <v>163</v>
      </c>
      <c r="C12042" s="178" t="s">
        <v>1392</v>
      </c>
      <c r="D12042" s="178" t="s">
        <v>10053</v>
      </c>
      <c r="E12042" s="179">
        <v>19616</v>
      </c>
      <c r="F12042" s="180">
        <v>0</v>
      </c>
      <c r="G12042" s="180">
        <v>8585.84</v>
      </c>
      <c r="H12042" s="180">
        <v>1972.9</v>
      </c>
      <c r="I12042" s="180">
        <f t="shared" si="376"/>
        <v>10558.74</v>
      </c>
      <c r="J12042" s="177" t="str">
        <f t="shared" si="377"/>
        <v>Date &gt; 1920</v>
      </c>
    </row>
    <row r="12043" spans="1:10" x14ac:dyDescent="0.3">
      <c r="A12043" s="178" t="s">
        <v>3372</v>
      </c>
      <c r="B12043" s="178" t="s">
        <v>163</v>
      </c>
      <c r="C12043" s="178" t="s">
        <v>1392</v>
      </c>
      <c r="D12043" s="178" t="s">
        <v>9210</v>
      </c>
      <c r="E12043" s="179">
        <v>20432</v>
      </c>
      <c r="F12043" s="180">
        <v>0</v>
      </c>
      <c r="G12043" s="180">
        <v>254.31</v>
      </c>
      <c r="H12043" s="180">
        <v>127.15</v>
      </c>
      <c r="I12043" s="180">
        <f t="shared" si="376"/>
        <v>381.46000000000004</v>
      </c>
      <c r="J12043" s="177" t="str">
        <f t="shared" si="377"/>
        <v>Date &gt; 1920</v>
      </c>
    </row>
    <row r="12044" spans="1:10" x14ac:dyDescent="0.3">
      <c r="A12044" s="178" t="s">
        <v>3372</v>
      </c>
      <c r="B12044" s="178" t="s">
        <v>163</v>
      </c>
      <c r="C12044" s="178" t="s">
        <v>1392</v>
      </c>
      <c r="D12044" s="178" t="s">
        <v>10054</v>
      </c>
      <c r="E12044" s="179">
        <v>21223</v>
      </c>
      <c r="F12044" s="180">
        <v>0</v>
      </c>
      <c r="G12044" s="180">
        <v>2200</v>
      </c>
      <c r="H12044" s="180">
        <v>1329.08</v>
      </c>
      <c r="I12044" s="180">
        <f t="shared" si="376"/>
        <v>3529.08</v>
      </c>
      <c r="J12044" s="177" t="str">
        <f t="shared" si="377"/>
        <v>Date &gt; 1920</v>
      </c>
    </row>
    <row r="12045" spans="1:10" x14ac:dyDescent="0.3">
      <c r="A12045" s="178" t="s">
        <v>3372</v>
      </c>
      <c r="B12045" s="178" t="s">
        <v>163</v>
      </c>
      <c r="C12045" s="178" t="s">
        <v>1392</v>
      </c>
      <c r="D12045" s="178" t="s">
        <v>10055</v>
      </c>
      <c r="E12045" s="179">
        <v>21832</v>
      </c>
      <c r="F12045" s="180">
        <v>0</v>
      </c>
      <c r="G12045" s="180">
        <v>221.51</v>
      </c>
      <c r="H12045" s="180">
        <v>110.75</v>
      </c>
      <c r="I12045" s="180">
        <f t="shared" si="376"/>
        <v>332.26</v>
      </c>
      <c r="J12045" s="177" t="str">
        <f t="shared" si="377"/>
        <v>Date &gt; 1920</v>
      </c>
    </row>
    <row r="12046" spans="1:10" x14ac:dyDescent="0.3">
      <c r="A12046" s="178" t="s">
        <v>3372</v>
      </c>
      <c r="B12046" s="178" t="s">
        <v>163</v>
      </c>
      <c r="C12046" s="178" t="s">
        <v>1392</v>
      </c>
      <c r="D12046" s="178" t="s">
        <v>10056</v>
      </c>
      <c r="E12046" s="179">
        <v>22620</v>
      </c>
      <c r="F12046" s="180">
        <v>0</v>
      </c>
      <c r="G12046" s="180">
        <v>2400</v>
      </c>
      <c r="H12046" s="180">
        <v>1374.05</v>
      </c>
      <c r="I12046" s="180">
        <f t="shared" si="376"/>
        <v>3774.05</v>
      </c>
      <c r="J12046" s="177" t="str">
        <f t="shared" si="377"/>
        <v>Date &gt; 1920</v>
      </c>
    </row>
    <row r="12047" spans="1:10" x14ac:dyDescent="0.3">
      <c r="A12047" s="178" t="s">
        <v>3372</v>
      </c>
      <c r="B12047" s="178" t="s">
        <v>163</v>
      </c>
      <c r="C12047" s="178" t="s">
        <v>1392</v>
      </c>
      <c r="D12047" s="178" t="s">
        <v>10057</v>
      </c>
      <c r="E12047" s="179">
        <v>27338</v>
      </c>
      <c r="F12047" s="180">
        <v>34017.35</v>
      </c>
      <c r="G12047" s="180">
        <v>22678.23</v>
      </c>
      <c r="H12047" s="180">
        <v>11339.12</v>
      </c>
      <c r="I12047" s="180">
        <f t="shared" si="376"/>
        <v>68034.7</v>
      </c>
      <c r="J12047" s="177" t="str">
        <f t="shared" si="377"/>
        <v>Date &gt; 1920</v>
      </c>
    </row>
    <row r="12048" spans="1:10" x14ac:dyDescent="0.3">
      <c r="A12048" s="178" t="s">
        <v>3372</v>
      </c>
      <c r="B12048" s="178" t="s">
        <v>163</v>
      </c>
      <c r="C12048" s="178" t="s">
        <v>1392</v>
      </c>
      <c r="D12048" s="178" t="s">
        <v>10058</v>
      </c>
      <c r="E12048" s="179">
        <v>23357</v>
      </c>
      <c r="F12048" s="180">
        <v>0</v>
      </c>
      <c r="G12048" s="180">
        <v>4097.3900000000003</v>
      </c>
      <c r="H12048" s="180">
        <v>2048.69</v>
      </c>
      <c r="I12048" s="180">
        <f t="shared" si="376"/>
        <v>6146.08</v>
      </c>
      <c r="J12048" s="177" t="str">
        <f t="shared" si="377"/>
        <v>Date &gt; 1920</v>
      </c>
    </row>
    <row r="12049" spans="1:10" x14ac:dyDescent="0.3">
      <c r="A12049" s="178" t="s">
        <v>3372</v>
      </c>
      <c r="B12049" s="178" t="s">
        <v>163</v>
      </c>
      <c r="C12049" s="178" t="s">
        <v>1392</v>
      </c>
      <c r="D12049" s="178" t="s">
        <v>10059</v>
      </c>
      <c r="E12049" s="179">
        <v>24293</v>
      </c>
      <c r="F12049" s="180">
        <v>14102.18</v>
      </c>
      <c r="G12049" s="180">
        <v>9500</v>
      </c>
      <c r="H12049" s="180">
        <v>5561.9</v>
      </c>
      <c r="I12049" s="180">
        <f t="shared" si="376"/>
        <v>29164.080000000002</v>
      </c>
      <c r="J12049" s="177" t="str">
        <f t="shared" si="377"/>
        <v>Date &gt; 1920</v>
      </c>
    </row>
    <row r="12050" spans="1:10" x14ac:dyDescent="0.3">
      <c r="A12050" s="178" t="s">
        <v>3372</v>
      </c>
      <c r="B12050" s="178" t="s">
        <v>163</v>
      </c>
      <c r="C12050" s="178" t="s">
        <v>1392</v>
      </c>
      <c r="D12050" s="178" t="s">
        <v>6836</v>
      </c>
      <c r="E12050" s="179">
        <v>24184</v>
      </c>
      <c r="F12050" s="180">
        <v>3850</v>
      </c>
      <c r="G12050" s="180">
        <v>2566.66</v>
      </c>
      <c r="H12050" s="180">
        <v>2107.87</v>
      </c>
      <c r="I12050" s="180">
        <f t="shared" si="376"/>
        <v>8524.5299999999988</v>
      </c>
      <c r="J12050" s="177" t="str">
        <f t="shared" si="377"/>
        <v>Date &gt; 1920</v>
      </c>
    </row>
    <row r="12051" spans="1:10" x14ac:dyDescent="0.3">
      <c r="A12051" s="178" t="s">
        <v>3372</v>
      </c>
      <c r="B12051" s="178" t="s">
        <v>163</v>
      </c>
      <c r="C12051" s="178" t="s">
        <v>1392</v>
      </c>
      <c r="D12051" s="178" t="s">
        <v>6400</v>
      </c>
      <c r="E12051" s="179">
        <v>24063</v>
      </c>
      <c r="F12051" s="180">
        <v>0</v>
      </c>
      <c r="G12051" s="180">
        <v>2630.47</v>
      </c>
      <c r="H12051" s="180">
        <v>1315.23</v>
      </c>
      <c r="I12051" s="180">
        <f t="shared" si="376"/>
        <v>3945.7</v>
      </c>
      <c r="J12051" s="177" t="str">
        <f t="shared" si="377"/>
        <v>Date &gt; 1920</v>
      </c>
    </row>
    <row r="12052" spans="1:10" x14ac:dyDescent="0.3">
      <c r="A12052" s="178" t="s">
        <v>3372</v>
      </c>
      <c r="B12052" s="178" t="s">
        <v>163</v>
      </c>
      <c r="C12052" s="178" t="s">
        <v>1392</v>
      </c>
      <c r="D12052" s="178" t="s">
        <v>10060</v>
      </c>
      <c r="E12052" s="179">
        <v>24338</v>
      </c>
      <c r="F12052" s="180">
        <v>0</v>
      </c>
      <c r="G12052" s="180">
        <v>240.5</v>
      </c>
      <c r="H12052" s="180">
        <v>240.5</v>
      </c>
      <c r="I12052" s="180">
        <f t="shared" si="376"/>
        <v>481</v>
      </c>
      <c r="J12052" s="177" t="str">
        <f t="shared" si="377"/>
        <v>Date &gt; 1920</v>
      </c>
    </row>
    <row r="12053" spans="1:10" x14ac:dyDescent="0.3">
      <c r="A12053" s="178" t="s">
        <v>3372</v>
      </c>
      <c r="B12053" s="178" t="s">
        <v>163</v>
      </c>
      <c r="C12053" s="178" t="s">
        <v>1392</v>
      </c>
      <c r="D12053" s="178" t="s">
        <v>7313</v>
      </c>
      <c r="E12053" s="179">
        <v>25560</v>
      </c>
      <c r="F12053" s="180">
        <v>0</v>
      </c>
      <c r="G12053" s="180">
        <v>7923.28</v>
      </c>
      <c r="H12053" s="180">
        <v>3961.65</v>
      </c>
      <c r="I12053" s="180">
        <f t="shared" si="376"/>
        <v>11884.93</v>
      </c>
      <c r="J12053" s="177" t="str">
        <f t="shared" si="377"/>
        <v>Date &gt; 1920</v>
      </c>
    </row>
    <row r="12054" spans="1:10" x14ac:dyDescent="0.3">
      <c r="A12054" s="178" t="s">
        <v>3372</v>
      </c>
      <c r="B12054" s="178" t="s">
        <v>163</v>
      </c>
      <c r="C12054" s="178" t="s">
        <v>1392</v>
      </c>
      <c r="D12054" s="178" t="s">
        <v>10061</v>
      </c>
      <c r="E12054" s="179">
        <v>27528</v>
      </c>
      <c r="F12054" s="180">
        <v>0</v>
      </c>
      <c r="G12054" s="180">
        <v>7333.33</v>
      </c>
      <c r="H12054" s="180">
        <v>3666.67</v>
      </c>
      <c r="I12054" s="180">
        <f t="shared" si="376"/>
        <v>11000</v>
      </c>
      <c r="J12054" s="177" t="str">
        <f t="shared" si="377"/>
        <v>Date &gt; 1920</v>
      </c>
    </row>
    <row r="12055" spans="1:10" x14ac:dyDescent="0.3">
      <c r="A12055" s="178" t="s">
        <v>3372</v>
      </c>
      <c r="B12055" s="178" t="s">
        <v>163</v>
      </c>
      <c r="C12055" s="178" t="s">
        <v>1392</v>
      </c>
      <c r="D12055" s="178" t="s">
        <v>6400</v>
      </c>
      <c r="E12055" s="179">
        <v>27627</v>
      </c>
      <c r="F12055" s="180">
        <v>0</v>
      </c>
      <c r="G12055" s="180">
        <v>8520.68</v>
      </c>
      <c r="H12055" s="180">
        <v>4260.34</v>
      </c>
      <c r="I12055" s="180">
        <f t="shared" si="376"/>
        <v>12781.02</v>
      </c>
      <c r="J12055" s="177" t="str">
        <f t="shared" si="377"/>
        <v>Date &gt; 1920</v>
      </c>
    </row>
    <row r="12056" spans="1:10" x14ac:dyDescent="0.3">
      <c r="A12056" s="178" t="s">
        <v>3372</v>
      </c>
      <c r="B12056" s="178" t="s">
        <v>163</v>
      </c>
      <c r="C12056" s="178" t="s">
        <v>1392</v>
      </c>
      <c r="D12056" s="178" t="s">
        <v>10062</v>
      </c>
      <c r="E12056" s="179">
        <v>28388</v>
      </c>
      <c r="F12056" s="180">
        <v>0</v>
      </c>
      <c r="G12056" s="180">
        <v>13039.73</v>
      </c>
      <c r="H12056" s="180">
        <v>13039.73</v>
      </c>
      <c r="I12056" s="180">
        <f t="shared" si="376"/>
        <v>26079.46</v>
      </c>
      <c r="J12056" s="177" t="str">
        <f t="shared" si="377"/>
        <v>Date &gt; 1920</v>
      </c>
    </row>
    <row r="12057" spans="1:10" x14ac:dyDescent="0.3">
      <c r="A12057" s="178" t="s">
        <v>3372</v>
      </c>
      <c r="B12057" s="178" t="s">
        <v>163</v>
      </c>
      <c r="C12057" s="178" t="s">
        <v>1392</v>
      </c>
      <c r="D12057" s="178" t="s">
        <v>7330</v>
      </c>
      <c r="E12057" s="179">
        <v>28355</v>
      </c>
      <c r="F12057" s="180">
        <v>0</v>
      </c>
      <c r="G12057" s="180">
        <v>11267.33</v>
      </c>
      <c r="H12057" s="180">
        <v>5633.67</v>
      </c>
      <c r="I12057" s="180">
        <f t="shared" si="376"/>
        <v>16901</v>
      </c>
      <c r="J12057" s="177" t="str">
        <f t="shared" si="377"/>
        <v>Date &gt; 1920</v>
      </c>
    </row>
    <row r="12058" spans="1:10" x14ac:dyDescent="0.3">
      <c r="A12058" s="178" t="s">
        <v>3372</v>
      </c>
      <c r="B12058" s="178" t="s">
        <v>163</v>
      </c>
      <c r="C12058" s="178" t="s">
        <v>1392</v>
      </c>
      <c r="D12058" s="178" t="s">
        <v>10063</v>
      </c>
      <c r="E12058" s="179">
        <v>29550</v>
      </c>
      <c r="F12058" s="180">
        <v>0</v>
      </c>
      <c r="G12058" s="180">
        <v>60857.56</v>
      </c>
      <c r="H12058" s="180">
        <v>30428.78</v>
      </c>
      <c r="I12058" s="180">
        <f t="shared" si="376"/>
        <v>91286.34</v>
      </c>
      <c r="J12058" s="177" t="str">
        <f t="shared" si="377"/>
        <v>Date &gt; 1920</v>
      </c>
    </row>
    <row r="12059" spans="1:10" x14ac:dyDescent="0.3">
      <c r="A12059" s="178" t="s">
        <v>3372</v>
      </c>
      <c r="B12059" s="178" t="s">
        <v>163</v>
      </c>
      <c r="C12059" s="178" t="s">
        <v>1392</v>
      </c>
      <c r="D12059" s="178" t="s">
        <v>10064</v>
      </c>
      <c r="E12059" s="179">
        <v>29481</v>
      </c>
      <c r="F12059" s="180">
        <v>0</v>
      </c>
      <c r="G12059" s="180">
        <v>4094.67</v>
      </c>
      <c r="H12059" s="180">
        <v>2047.33</v>
      </c>
      <c r="I12059" s="180">
        <f t="shared" si="376"/>
        <v>6142</v>
      </c>
      <c r="J12059" s="177" t="str">
        <f t="shared" si="377"/>
        <v>Date &gt; 1920</v>
      </c>
    </row>
    <row r="12060" spans="1:10" x14ac:dyDescent="0.3">
      <c r="A12060" s="178" t="s">
        <v>3372</v>
      </c>
      <c r="B12060" s="178" t="s">
        <v>163</v>
      </c>
      <c r="C12060" s="178" t="s">
        <v>1392</v>
      </c>
      <c r="D12060" s="178" t="s">
        <v>10065</v>
      </c>
      <c r="E12060" s="179">
        <v>29550</v>
      </c>
      <c r="F12060" s="180">
        <v>0</v>
      </c>
      <c r="G12060" s="180">
        <v>2462.27</v>
      </c>
      <c r="H12060" s="180">
        <v>1231.1300000000001</v>
      </c>
      <c r="I12060" s="180">
        <f t="shared" si="376"/>
        <v>3693.4</v>
      </c>
      <c r="J12060" s="177" t="str">
        <f t="shared" si="377"/>
        <v>Date &gt; 1920</v>
      </c>
    </row>
    <row r="12061" spans="1:10" x14ac:dyDescent="0.3">
      <c r="A12061" s="178" t="s">
        <v>3372</v>
      </c>
      <c r="B12061" s="178" t="s">
        <v>163</v>
      </c>
      <c r="C12061" s="178" t="s">
        <v>1392</v>
      </c>
      <c r="D12061" s="178" t="s">
        <v>10066</v>
      </c>
      <c r="E12061" s="179">
        <v>32429</v>
      </c>
      <c r="F12061" s="180">
        <v>1556570.2</v>
      </c>
      <c r="G12061" s="180">
        <v>69712.63</v>
      </c>
      <c r="H12061" s="180">
        <v>208520.28</v>
      </c>
      <c r="I12061" s="180">
        <f t="shared" si="376"/>
        <v>1834803.11</v>
      </c>
      <c r="J12061" s="177" t="str">
        <f t="shared" si="377"/>
        <v>Date &gt; 1920</v>
      </c>
    </row>
    <row r="12062" spans="1:10" x14ac:dyDescent="0.3">
      <c r="A12062" s="178" t="s">
        <v>3372</v>
      </c>
      <c r="B12062" s="178" t="s">
        <v>163</v>
      </c>
      <c r="C12062" s="178" t="s">
        <v>1392</v>
      </c>
      <c r="D12062" s="178" t="s">
        <v>10066</v>
      </c>
      <c r="E12062" s="179">
        <v>33486</v>
      </c>
      <c r="F12062" s="180">
        <v>88725.7</v>
      </c>
      <c r="G12062" s="180">
        <v>6172.6</v>
      </c>
      <c r="H12062" s="180">
        <v>35389.919999999998</v>
      </c>
      <c r="I12062" s="180">
        <f t="shared" si="376"/>
        <v>130288.22</v>
      </c>
      <c r="J12062" s="177" t="str">
        <f t="shared" si="377"/>
        <v>Date &gt; 1920</v>
      </c>
    </row>
    <row r="12063" spans="1:10" x14ac:dyDescent="0.3">
      <c r="A12063" s="178" t="s">
        <v>3372</v>
      </c>
      <c r="B12063" s="178" t="s">
        <v>163</v>
      </c>
      <c r="C12063" s="178" t="s">
        <v>1392</v>
      </c>
      <c r="D12063" s="178" t="s">
        <v>10067</v>
      </c>
      <c r="E12063" s="179">
        <v>32227</v>
      </c>
      <c r="F12063" s="180">
        <v>666293.29</v>
      </c>
      <c r="G12063" s="180">
        <v>0</v>
      </c>
      <c r="H12063" s="180">
        <v>75172.850000000006</v>
      </c>
      <c r="I12063" s="180">
        <f t="shared" si="376"/>
        <v>741466.14</v>
      </c>
      <c r="J12063" s="177" t="str">
        <f t="shared" si="377"/>
        <v>Date &gt; 1920</v>
      </c>
    </row>
    <row r="12064" spans="1:10" x14ac:dyDescent="0.3">
      <c r="A12064" s="178" t="s">
        <v>3372</v>
      </c>
      <c r="B12064" s="178" t="s">
        <v>163</v>
      </c>
      <c r="C12064" s="178" t="s">
        <v>1392</v>
      </c>
      <c r="D12064" s="178" t="s">
        <v>10068</v>
      </c>
      <c r="E12064" s="179">
        <v>31023</v>
      </c>
      <c r="F12064" s="180">
        <v>42277.93</v>
      </c>
      <c r="G12064" s="180">
        <v>1760.35</v>
      </c>
      <c r="H12064" s="180">
        <v>5577.73</v>
      </c>
      <c r="I12064" s="180">
        <f t="shared" si="376"/>
        <v>49616.009999999995</v>
      </c>
      <c r="J12064" s="177" t="str">
        <f t="shared" si="377"/>
        <v>Date &gt; 1920</v>
      </c>
    </row>
    <row r="12065" spans="1:10" x14ac:dyDescent="0.3">
      <c r="A12065" s="178" t="s">
        <v>3372</v>
      </c>
      <c r="B12065" s="178" t="s">
        <v>163</v>
      </c>
      <c r="C12065" s="178" t="s">
        <v>1392</v>
      </c>
      <c r="D12065" s="178" t="s">
        <v>10068</v>
      </c>
      <c r="E12065" s="179">
        <v>31037</v>
      </c>
      <c r="F12065" s="180">
        <v>27183.17</v>
      </c>
      <c r="G12065" s="180">
        <v>6523.65</v>
      </c>
      <c r="H12065" s="180">
        <v>6282.17</v>
      </c>
      <c r="I12065" s="180">
        <f t="shared" si="376"/>
        <v>39988.99</v>
      </c>
      <c r="J12065" s="177" t="str">
        <f t="shared" si="377"/>
        <v>Date &gt; 1920</v>
      </c>
    </row>
    <row r="12066" spans="1:10" x14ac:dyDescent="0.3">
      <c r="A12066" s="178" t="s">
        <v>3372</v>
      </c>
      <c r="B12066" s="178" t="s">
        <v>163</v>
      </c>
      <c r="C12066" s="178" t="s">
        <v>1392</v>
      </c>
      <c r="D12066" s="178" t="s">
        <v>10068</v>
      </c>
      <c r="E12066" s="179">
        <v>31100</v>
      </c>
      <c r="F12066" s="180">
        <v>3796.81</v>
      </c>
      <c r="G12066" s="180">
        <v>1035.5</v>
      </c>
      <c r="H12066" s="180">
        <v>939.62</v>
      </c>
      <c r="I12066" s="180">
        <f t="shared" si="376"/>
        <v>5771.9299999999994</v>
      </c>
      <c r="J12066" s="177" t="str">
        <f t="shared" si="377"/>
        <v>Date &gt; 1920</v>
      </c>
    </row>
    <row r="12067" spans="1:10" x14ac:dyDescent="0.3">
      <c r="A12067" s="178" t="s">
        <v>3372</v>
      </c>
      <c r="B12067" s="178" t="s">
        <v>163</v>
      </c>
      <c r="C12067" s="178" t="s">
        <v>1392</v>
      </c>
      <c r="D12067" s="178" t="s">
        <v>10068</v>
      </c>
      <c r="E12067" s="179">
        <v>31230</v>
      </c>
      <c r="F12067" s="180">
        <v>12602.68</v>
      </c>
      <c r="G12067" s="180">
        <v>2050.7399999999998</v>
      </c>
      <c r="H12067" s="180">
        <v>2425.66</v>
      </c>
      <c r="I12067" s="180">
        <f t="shared" si="376"/>
        <v>17079.080000000002</v>
      </c>
      <c r="J12067" s="177" t="str">
        <f t="shared" si="377"/>
        <v>Date &gt; 1920</v>
      </c>
    </row>
    <row r="12068" spans="1:10" x14ac:dyDescent="0.3">
      <c r="A12068" s="178" t="s">
        <v>3372</v>
      </c>
      <c r="B12068" s="178" t="s">
        <v>163</v>
      </c>
      <c r="C12068" s="178" t="s">
        <v>1392</v>
      </c>
      <c r="D12068" s="178" t="s">
        <v>10068</v>
      </c>
      <c r="E12068" s="179">
        <v>31264</v>
      </c>
      <c r="F12068" s="180">
        <v>20225.05</v>
      </c>
      <c r="G12068" s="180">
        <v>1219.1600000000001</v>
      </c>
      <c r="H12068" s="180">
        <v>2856.82</v>
      </c>
      <c r="I12068" s="180">
        <f t="shared" si="376"/>
        <v>24301.03</v>
      </c>
      <c r="J12068" s="177" t="str">
        <f t="shared" si="377"/>
        <v>Date &gt; 1920</v>
      </c>
    </row>
    <row r="12069" spans="1:10" x14ac:dyDescent="0.3">
      <c r="A12069" s="178" t="s">
        <v>3372</v>
      </c>
      <c r="B12069" s="178" t="s">
        <v>163</v>
      </c>
      <c r="C12069" s="178" t="s">
        <v>1392</v>
      </c>
      <c r="D12069" s="178" t="s">
        <v>10068</v>
      </c>
      <c r="E12069" s="179">
        <v>31296</v>
      </c>
      <c r="F12069" s="180">
        <v>0</v>
      </c>
      <c r="G12069" s="180">
        <v>1424.18</v>
      </c>
      <c r="H12069" s="180">
        <v>3141.26</v>
      </c>
      <c r="I12069" s="180">
        <f t="shared" si="376"/>
        <v>4565.4400000000005</v>
      </c>
      <c r="J12069" s="177" t="str">
        <f t="shared" si="377"/>
        <v>Date &gt; 1920</v>
      </c>
    </row>
    <row r="12070" spans="1:10" x14ac:dyDescent="0.3">
      <c r="A12070" s="178" t="s">
        <v>3372</v>
      </c>
      <c r="B12070" s="178" t="s">
        <v>163</v>
      </c>
      <c r="C12070" s="178" t="s">
        <v>1392</v>
      </c>
      <c r="D12070" s="178" t="s">
        <v>10068</v>
      </c>
      <c r="E12070" s="179">
        <v>31327</v>
      </c>
      <c r="F12070" s="180">
        <v>8705.0499999999993</v>
      </c>
      <c r="G12070" s="180">
        <v>937.64</v>
      </c>
      <c r="H12070" s="180">
        <v>1436.05</v>
      </c>
      <c r="I12070" s="180">
        <f t="shared" si="376"/>
        <v>11078.739999999998</v>
      </c>
      <c r="J12070" s="177" t="str">
        <f t="shared" si="377"/>
        <v>Date &gt; 1920</v>
      </c>
    </row>
    <row r="12071" spans="1:10" x14ac:dyDescent="0.3">
      <c r="A12071" s="178" t="s">
        <v>3372</v>
      </c>
      <c r="B12071" s="178" t="s">
        <v>163</v>
      </c>
      <c r="C12071" s="178" t="s">
        <v>1392</v>
      </c>
      <c r="D12071" s="178" t="s">
        <v>10068</v>
      </c>
      <c r="E12071" s="179">
        <v>31373</v>
      </c>
      <c r="F12071" s="180">
        <v>0</v>
      </c>
      <c r="G12071" s="180">
        <v>126.68</v>
      </c>
      <c r="H12071" s="180">
        <v>63.33</v>
      </c>
      <c r="I12071" s="180">
        <f t="shared" si="376"/>
        <v>190.01</v>
      </c>
      <c r="J12071" s="177" t="str">
        <f t="shared" si="377"/>
        <v>Date &gt; 1920</v>
      </c>
    </row>
    <row r="12072" spans="1:10" x14ac:dyDescent="0.3">
      <c r="A12072" s="178" t="s">
        <v>3372</v>
      </c>
      <c r="B12072" s="178" t="s">
        <v>163</v>
      </c>
      <c r="C12072" s="178" t="s">
        <v>1392</v>
      </c>
      <c r="D12072" s="178" t="s">
        <v>10068</v>
      </c>
      <c r="E12072" s="179">
        <v>31390</v>
      </c>
      <c r="F12072" s="180">
        <v>-6246.43</v>
      </c>
      <c r="G12072" s="180">
        <v>6246.43</v>
      </c>
      <c r="H12072" s="180">
        <v>0</v>
      </c>
      <c r="I12072" s="180">
        <f t="shared" si="376"/>
        <v>0</v>
      </c>
      <c r="J12072" s="177" t="str">
        <f t="shared" si="377"/>
        <v>Date &gt; 1920</v>
      </c>
    </row>
    <row r="12073" spans="1:10" x14ac:dyDescent="0.3">
      <c r="A12073" s="178" t="s">
        <v>3372</v>
      </c>
      <c r="B12073" s="178" t="s">
        <v>163</v>
      </c>
      <c r="C12073" s="178" t="s">
        <v>1392</v>
      </c>
      <c r="D12073" s="178" t="s">
        <v>10068</v>
      </c>
      <c r="E12073" s="179">
        <v>31446</v>
      </c>
      <c r="F12073" s="180">
        <v>17960.330000000002</v>
      </c>
      <c r="G12073" s="180">
        <v>666.87</v>
      </c>
      <c r="H12073" s="180">
        <v>1367.16</v>
      </c>
      <c r="I12073" s="180">
        <f t="shared" si="376"/>
        <v>19994.36</v>
      </c>
      <c r="J12073" s="177" t="str">
        <f t="shared" si="377"/>
        <v>Date &gt; 1920</v>
      </c>
    </row>
    <row r="12074" spans="1:10" x14ac:dyDescent="0.3">
      <c r="A12074" s="178" t="s">
        <v>3372</v>
      </c>
      <c r="B12074" s="178" t="s">
        <v>163</v>
      </c>
      <c r="C12074" s="178" t="s">
        <v>1392</v>
      </c>
      <c r="D12074" s="178" t="s">
        <v>10068</v>
      </c>
      <c r="E12074" s="179">
        <v>33486</v>
      </c>
      <c r="F12074" s="180">
        <v>0</v>
      </c>
      <c r="G12074" s="180">
        <v>1010.83</v>
      </c>
      <c r="H12074" s="180">
        <v>1642.57</v>
      </c>
      <c r="I12074" s="180">
        <f t="shared" si="376"/>
        <v>2653.4</v>
      </c>
      <c r="J12074" s="177" t="str">
        <f t="shared" si="377"/>
        <v>Date &gt; 1920</v>
      </c>
    </row>
    <row r="12075" spans="1:10" x14ac:dyDescent="0.3">
      <c r="A12075" s="178" t="s">
        <v>3372</v>
      </c>
      <c r="B12075" s="178" t="s">
        <v>163</v>
      </c>
      <c r="C12075" s="178" t="s">
        <v>1392</v>
      </c>
      <c r="D12075" s="178" t="s">
        <v>10068</v>
      </c>
      <c r="E12075" s="179">
        <v>33486</v>
      </c>
      <c r="F12075" s="180">
        <v>1577.6</v>
      </c>
      <c r="G12075" s="180">
        <v>0</v>
      </c>
      <c r="H12075" s="180">
        <v>0</v>
      </c>
      <c r="I12075" s="180">
        <f t="shared" si="376"/>
        <v>1577.6</v>
      </c>
      <c r="J12075" s="177" t="str">
        <f t="shared" si="377"/>
        <v>Date &gt; 1920</v>
      </c>
    </row>
    <row r="12076" spans="1:10" x14ac:dyDescent="0.3">
      <c r="A12076" s="178" t="s">
        <v>3372</v>
      </c>
      <c r="B12076" s="178" t="s">
        <v>163</v>
      </c>
      <c r="C12076" s="178" t="s">
        <v>1392</v>
      </c>
      <c r="D12076" s="178" t="s">
        <v>10069</v>
      </c>
      <c r="E12076" s="179">
        <v>32126</v>
      </c>
      <c r="F12076" s="180">
        <v>0</v>
      </c>
      <c r="G12076" s="180">
        <v>11710.72</v>
      </c>
      <c r="H12076" s="180">
        <v>5855.36</v>
      </c>
      <c r="I12076" s="180">
        <f t="shared" si="376"/>
        <v>17566.079999999998</v>
      </c>
      <c r="J12076" s="177" t="str">
        <f t="shared" si="377"/>
        <v>Date &gt; 1920</v>
      </c>
    </row>
    <row r="12077" spans="1:10" x14ac:dyDescent="0.3">
      <c r="A12077" s="178" t="s">
        <v>3372</v>
      </c>
      <c r="B12077" s="178" t="s">
        <v>163</v>
      </c>
      <c r="C12077" s="178" t="s">
        <v>1392</v>
      </c>
      <c r="D12077" s="178" t="s">
        <v>10070</v>
      </c>
      <c r="E12077" s="179">
        <v>31691</v>
      </c>
      <c r="F12077" s="180">
        <v>0</v>
      </c>
      <c r="G12077" s="180">
        <v>1792</v>
      </c>
      <c r="H12077" s="180">
        <v>896</v>
      </c>
      <c r="I12077" s="180">
        <f t="shared" si="376"/>
        <v>2688</v>
      </c>
      <c r="J12077" s="177" t="str">
        <f t="shared" si="377"/>
        <v>Date &gt; 1920</v>
      </c>
    </row>
    <row r="12078" spans="1:10" x14ac:dyDescent="0.3">
      <c r="A12078" s="178" t="s">
        <v>3372</v>
      </c>
      <c r="B12078" s="178" t="s">
        <v>163</v>
      </c>
      <c r="C12078" s="178" t="s">
        <v>1392</v>
      </c>
      <c r="D12078" s="178" t="s">
        <v>7369</v>
      </c>
      <c r="E12078" s="179">
        <v>31931</v>
      </c>
      <c r="F12078" s="180">
        <v>0</v>
      </c>
      <c r="G12078" s="180">
        <v>11200.27</v>
      </c>
      <c r="H12078" s="180">
        <v>5600.13</v>
      </c>
      <c r="I12078" s="180">
        <f t="shared" si="376"/>
        <v>16800.400000000001</v>
      </c>
      <c r="J12078" s="177" t="str">
        <f t="shared" si="377"/>
        <v>Date &gt; 1920</v>
      </c>
    </row>
    <row r="12079" spans="1:10" x14ac:dyDescent="0.3">
      <c r="A12079" s="178" t="s">
        <v>3372</v>
      </c>
      <c r="B12079" s="178" t="s">
        <v>163</v>
      </c>
      <c r="C12079" s="178" t="s">
        <v>1392</v>
      </c>
      <c r="D12079" s="178" t="s">
        <v>7355</v>
      </c>
      <c r="E12079" s="179">
        <v>32860</v>
      </c>
      <c r="F12079" s="180">
        <v>0</v>
      </c>
      <c r="G12079" s="180">
        <v>1843.92</v>
      </c>
      <c r="H12079" s="180">
        <v>921.96</v>
      </c>
      <c r="I12079" s="180">
        <f t="shared" si="376"/>
        <v>2765.88</v>
      </c>
      <c r="J12079" s="177" t="str">
        <f t="shared" si="377"/>
        <v>Date &gt; 1920</v>
      </c>
    </row>
    <row r="12080" spans="1:10" x14ac:dyDescent="0.3">
      <c r="A12080" s="178" t="s">
        <v>3372</v>
      </c>
      <c r="B12080" s="178" t="s">
        <v>163</v>
      </c>
      <c r="C12080" s="178" t="s">
        <v>1392</v>
      </c>
      <c r="D12080" s="178" t="s">
        <v>10071</v>
      </c>
      <c r="E12080" s="179">
        <v>32324</v>
      </c>
      <c r="F12080" s="180">
        <v>0</v>
      </c>
      <c r="G12080" s="180">
        <v>13974.4</v>
      </c>
      <c r="H12080" s="180">
        <v>6987.2</v>
      </c>
      <c r="I12080" s="180">
        <f t="shared" si="376"/>
        <v>20961.599999999999</v>
      </c>
      <c r="J12080" s="177" t="str">
        <f t="shared" si="377"/>
        <v>Date &gt; 1920</v>
      </c>
    </row>
    <row r="12081" spans="1:10" x14ac:dyDescent="0.3">
      <c r="A12081" s="178" t="s">
        <v>3372</v>
      </c>
      <c r="B12081" s="178" t="s">
        <v>163</v>
      </c>
      <c r="C12081" s="178" t="s">
        <v>1392</v>
      </c>
      <c r="D12081" s="178" t="s">
        <v>10072</v>
      </c>
      <c r="E12081" s="179">
        <v>32707</v>
      </c>
      <c r="F12081" s="180">
        <v>0</v>
      </c>
      <c r="G12081" s="180">
        <v>27161.43</v>
      </c>
      <c r="H12081" s="180">
        <v>14838.13</v>
      </c>
      <c r="I12081" s="180">
        <f t="shared" si="376"/>
        <v>41999.56</v>
      </c>
      <c r="J12081" s="177" t="str">
        <f t="shared" si="377"/>
        <v>Date &gt; 1920</v>
      </c>
    </row>
    <row r="12082" spans="1:10" x14ac:dyDescent="0.3">
      <c r="A12082" s="178" t="s">
        <v>3372</v>
      </c>
      <c r="B12082" s="178" t="s">
        <v>163</v>
      </c>
      <c r="C12082" s="178" t="s">
        <v>1392</v>
      </c>
      <c r="D12082" s="178" t="s">
        <v>7873</v>
      </c>
      <c r="E12082" s="179">
        <v>33394</v>
      </c>
      <c r="F12082" s="180">
        <v>0</v>
      </c>
      <c r="G12082" s="180">
        <v>45333.33</v>
      </c>
      <c r="H12082" s="180">
        <v>22666.67</v>
      </c>
      <c r="I12082" s="180">
        <f t="shared" si="376"/>
        <v>68000</v>
      </c>
      <c r="J12082" s="177" t="str">
        <f t="shared" si="377"/>
        <v>Date &gt; 1920</v>
      </c>
    </row>
    <row r="12083" spans="1:10" x14ac:dyDescent="0.3">
      <c r="A12083" s="178" t="s">
        <v>3372</v>
      </c>
      <c r="B12083" s="178" t="s">
        <v>163</v>
      </c>
      <c r="C12083" s="178" t="s">
        <v>1392</v>
      </c>
      <c r="D12083" s="178" t="s">
        <v>10073</v>
      </c>
      <c r="E12083" s="179">
        <v>33394</v>
      </c>
      <c r="F12083" s="180">
        <v>0</v>
      </c>
      <c r="G12083" s="180">
        <v>36000</v>
      </c>
      <c r="H12083" s="180">
        <v>18000</v>
      </c>
      <c r="I12083" s="180">
        <f t="shared" si="376"/>
        <v>54000</v>
      </c>
      <c r="J12083" s="177" t="str">
        <f t="shared" si="377"/>
        <v>Date &gt; 1920</v>
      </c>
    </row>
    <row r="12084" spans="1:10" x14ac:dyDescent="0.3">
      <c r="A12084" s="178" t="s">
        <v>3372</v>
      </c>
      <c r="B12084" s="178" t="s">
        <v>163</v>
      </c>
      <c r="C12084" s="178" t="s">
        <v>1392</v>
      </c>
      <c r="D12084" s="178" t="s">
        <v>10074</v>
      </c>
      <c r="E12084" s="179">
        <v>33856</v>
      </c>
      <c r="F12084" s="180">
        <v>0</v>
      </c>
      <c r="G12084" s="180">
        <v>80403.520000000004</v>
      </c>
      <c r="H12084" s="180">
        <v>40201.760000000002</v>
      </c>
      <c r="I12084" s="180">
        <f t="shared" si="376"/>
        <v>120605.28</v>
      </c>
      <c r="J12084" s="177" t="str">
        <f t="shared" si="377"/>
        <v>Date &gt; 1920</v>
      </c>
    </row>
    <row r="12085" spans="1:10" x14ac:dyDescent="0.3">
      <c r="A12085" s="178" t="s">
        <v>3372</v>
      </c>
      <c r="B12085" s="178" t="s">
        <v>163</v>
      </c>
      <c r="C12085" s="178" t="s">
        <v>1392</v>
      </c>
      <c r="D12085" s="178" t="s">
        <v>10074</v>
      </c>
      <c r="E12085" s="179">
        <v>34016</v>
      </c>
      <c r="F12085" s="180">
        <v>0</v>
      </c>
      <c r="G12085" s="180">
        <v>133596.48000000001</v>
      </c>
      <c r="H12085" s="180">
        <v>66798.240000000005</v>
      </c>
      <c r="I12085" s="180">
        <f t="shared" si="376"/>
        <v>200394.72000000003</v>
      </c>
      <c r="J12085" s="177" t="str">
        <f t="shared" si="377"/>
        <v>Date &gt; 1920</v>
      </c>
    </row>
    <row r="12086" spans="1:10" x14ac:dyDescent="0.3">
      <c r="A12086" s="178" t="s">
        <v>3372</v>
      </c>
      <c r="B12086" s="178" t="s">
        <v>163</v>
      </c>
      <c r="C12086" s="178" t="s">
        <v>1392</v>
      </c>
      <c r="D12086" s="178" t="s">
        <v>10074</v>
      </c>
      <c r="E12086" s="179">
        <v>34361</v>
      </c>
      <c r="F12086" s="180">
        <v>0</v>
      </c>
      <c r="G12086" s="180">
        <v>26528.17</v>
      </c>
      <c r="H12086" s="180">
        <v>14000</v>
      </c>
      <c r="I12086" s="180">
        <f t="shared" si="376"/>
        <v>40528.17</v>
      </c>
      <c r="J12086" s="177" t="str">
        <f t="shared" si="377"/>
        <v>Date &gt; 1920</v>
      </c>
    </row>
    <row r="12087" spans="1:10" x14ac:dyDescent="0.3">
      <c r="A12087" s="178" t="s">
        <v>3372</v>
      </c>
      <c r="B12087" s="178" t="s">
        <v>163</v>
      </c>
      <c r="C12087" s="178" t="s">
        <v>1392</v>
      </c>
      <c r="D12087" s="178" t="s">
        <v>6350</v>
      </c>
      <c r="E12087" s="179">
        <v>34338</v>
      </c>
      <c r="F12087" s="180">
        <v>0</v>
      </c>
      <c r="G12087" s="180">
        <v>9627.61</v>
      </c>
      <c r="H12087" s="180">
        <v>4813.8</v>
      </c>
      <c r="I12087" s="180">
        <f t="shared" si="376"/>
        <v>14441.41</v>
      </c>
      <c r="J12087" s="177" t="str">
        <f t="shared" si="377"/>
        <v>Date &gt; 1920</v>
      </c>
    </row>
    <row r="12088" spans="1:10" x14ac:dyDescent="0.3">
      <c r="A12088" s="178" t="s">
        <v>3372</v>
      </c>
      <c r="B12088" s="178" t="s">
        <v>163</v>
      </c>
      <c r="C12088" s="178" t="s">
        <v>1392</v>
      </c>
      <c r="D12088" s="178" t="s">
        <v>10075</v>
      </c>
      <c r="E12088" s="179">
        <v>34904</v>
      </c>
      <c r="F12088" s="180">
        <v>0</v>
      </c>
      <c r="G12088" s="180">
        <v>19537.93</v>
      </c>
      <c r="H12088" s="180">
        <v>9768.9699999999993</v>
      </c>
      <c r="I12088" s="180">
        <f t="shared" si="376"/>
        <v>29306.9</v>
      </c>
      <c r="J12088" s="177" t="str">
        <f t="shared" si="377"/>
        <v>Date &gt; 1920</v>
      </c>
    </row>
    <row r="12089" spans="1:10" x14ac:dyDescent="0.3">
      <c r="A12089" s="178" t="s">
        <v>3372</v>
      </c>
      <c r="B12089" s="178" t="s">
        <v>163</v>
      </c>
      <c r="C12089" s="178" t="s">
        <v>1392</v>
      </c>
      <c r="D12089" s="178" t="s">
        <v>10075</v>
      </c>
      <c r="E12089" s="179">
        <v>35319</v>
      </c>
      <c r="F12089" s="180">
        <v>0</v>
      </c>
      <c r="G12089" s="180">
        <v>13850.14</v>
      </c>
      <c r="H12089" s="180">
        <v>6925.07</v>
      </c>
      <c r="I12089" s="180">
        <f t="shared" si="376"/>
        <v>20775.21</v>
      </c>
      <c r="J12089" s="177" t="str">
        <f t="shared" si="377"/>
        <v>Date &gt; 1920</v>
      </c>
    </row>
    <row r="12090" spans="1:10" x14ac:dyDescent="0.3">
      <c r="A12090" s="178" t="s">
        <v>3372</v>
      </c>
      <c r="B12090" s="178" t="s">
        <v>163</v>
      </c>
      <c r="C12090" s="178" t="s">
        <v>1392</v>
      </c>
      <c r="D12090" s="178" t="s">
        <v>10075</v>
      </c>
      <c r="E12090" s="179">
        <v>36776</v>
      </c>
      <c r="F12090" s="180">
        <v>0</v>
      </c>
      <c r="G12090" s="180">
        <v>10611.93</v>
      </c>
      <c r="H12090" s="180">
        <v>5305.96</v>
      </c>
      <c r="I12090" s="180">
        <f t="shared" si="376"/>
        <v>15917.89</v>
      </c>
      <c r="J12090" s="177" t="str">
        <f t="shared" si="377"/>
        <v>Date &gt; 1920</v>
      </c>
    </row>
    <row r="12091" spans="1:10" x14ac:dyDescent="0.3">
      <c r="A12091" s="178" t="s">
        <v>3372</v>
      </c>
      <c r="B12091" s="178" t="s">
        <v>163</v>
      </c>
      <c r="C12091" s="178" t="s">
        <v>1392</v>
      </c>
      <c r="D12091" s="178" t="s">
        <v>10076</v>
      </c>
      <c r="E12091" s="179">
        <v>34919</v>
      </c>
      <c r="F12091" s="180">
        <v>0</v>
      </c>
      <c r="G12091" s="180">
        <v>65035.1</v>
      </c>
      <c r="H12091" s="180">
        <v>0</v>
      </c>
      <c r="I12091" s="180">
        <f t="shared" si="376"/>
        <v>65035.1</v>
      </c>
      <c r="J12091" s="177" t="str">
        <f t="shared" si="377"/>
        <v>Date &gt; 1920</v>
      </c>
    </row>
    <row r="12092" spans="1:10" x14ac:dyDescent="0.3">
      <c r="A12092" s="178" t="s">
        <v>3372</v>
      </c>
      <c r="B12092" s="178" t="s">
        <v>163</v>
      </c>
      <c r="C12092" s="178" t="s">
        <v>1392</v>
      </c>
      <c r="D12092" s="178" t="s">
        <v>10076</v>
      </c>
      <c r="E12092" s="179">
        <v>34999</v>
      </c>
      <c r="F12092" s="180">
        <v>0</v>
      </c>
      <c r="G12092" s="180">
        <v>423248.65</v>
      </c>
      <c r="H12092" s="180">
        <v>0</v>
      </c>
      <c r="I12092" s="180">
        <f t="shared" si="376"/>
        <v>423248.65</v>
      </c>
      <c r="J12092" s="177" t="str">
        <f t="shared" si="377"/>
        <v>Date &gt; 1920</v>
      </c>
    </row>
    <row r="12093" spans="1:10" x14ac:dyDescent="0.3">
      <c r="A12093" s="178" t="s">
        <v>3372</v>
      </c>
      <c r="B12093" s="178" t="s">
        <v>163</v>
      </c>
      <c r="C12093" s="178" t="s">
        <v>1392</v>
      </c>
      <c r="D12093" s="178" t="s">
        <v>10076</v>
      </c>
      <c r="E12093" s="179">
        <v>35072</v>
      </c>
      <c r="F12093" s="180">
        <v>0</v>
      </c>
      <c r="G12093" s="180">
        <v>242793.08</v>
      </c>
      <c r="H12093" s="180">
        <v>0</v>
      </c>
      <c r="I12093" s="180">
        <f t="shared" si="376"/>
        <v>242793.08</v>
      </c>
      <c r="J12093" s="177" t="str">
        <f t="shared" si="377"/>
        <v>Date &gt; 1920</v>
      </c>
    </row>
    <row r="12094" spans="1:10" x14ac:dyDescent="0.3">
      <c r="A12094" s="178" t="s">
        <v>3372</v>
      </c>
      <c r="B12094" s="178" t="s">
        <v>163</v>
      </c>
      <c r="C12094" s="178" t="s">
        <v>1392</v>
      </c>
      <c r="D12094" s="178" t="s">
        <v>10076</v>
      </c>
      <c r="E12094" s="179">
        <v>35088</v>
      </c>
      <c r="F12094" s="180">
        <v>0</v>
      </c>
      <c r="G12094" s="180">
        <v>0</v>
      </c>
      <c r="H12094" s="180">
        <v>264388.8</v>
      </c>
      <c r="I12094" s="180">
        <f t="shared" si="376"/>
        <v>264388.8</v>
      </c>
      <c r="J12094" s="177" t="str">
        <f t="shared" si="377"/>
        <v>Date &gt; 1920</v>
      </c>
    </row>
    <row r="12095" spans="1:10" x14ac:dyDescent="0.3">
      <c r="A12095" s="178" t="s">
        <v>3372</v>
      </c>
      <c r="B12095" s="178" t="s">
        <v>163</v>
      </c>
      <c r="C12095" s="178" t="s">
        <v>1392</v>
      </c>
      <c r="D12095" s="178" t="s">
        <v>10076</v>
      </c>
      <c r="E12095" s="179">
        <v>35215</v>
      </c>
      <c r="F12095" s="180">
        <v>0</v>
      </c>
      <c r="G12095" s="180">
        <v>0</v>
      </c>
      <c r="H12095" s="180">
        <v>112170.3</v>
      </c>
      <c r="I12095" s="180">
        <f t="shared" si="376"/>
        <v>112170.3</v>
      </c>
      <c r="J12095" s="177" t="str">
        <f t="shared" si="377"/>
        <v>Date &gt; 1920</v>
      </c>
    </row>
    <row r="12096" spans="1:10" x14ac:dyDescent="0.3">
      <c r="A12096" s="178" t="s">
        <v>3372</v>
      </c>
      <c r="B12096" s="178" t="s">
        <v>163</v>
      </c>
      <c r="C12096" s="178" t="s">
        <v>1392</v>
      </c>
      <c r="D12096" s="178" t="s">
        <v>10076</v>
      </c>
      <c r="E12096" s="179">
        <v>35305</v>
      </c>
      <c r="F12096" s="180">
        <v>0</v>
      </c>
      <c r="G12096" s="180">
        <v>0</v>
      </c>
      <c r="H12096" s="180">
        <v>123764.06</v>
      </c>
      <c r="I12096" s="180">
        <f t="shared" si="376"/>
        <v>123764.06</v>
      </c>
      <c r="J12096" s="177" t="str">
        <f t="shared" si="377"/>
        <v>Date &gt; 1920</v>
      </c>
    </row>
    <row r="12097" spans="1:10" x14ac:dyDescent="0.3">
      <c r="A12097" s="178" t="s">
        <v>3372</v>
      </c>
      <c r="B12097" s="178" t="s">
        <v>163</v>
      </c>
      <c r="C12097" s="178" t="s">
        <v>1392</v>
      </c>
      <c r="D12097" s="178" t="s">
        <v>10076</v>
      </c>
      <c r="E12097" s="179">
        <v>35802</v>
      </c>
      <c r="F12097" s="180">
        <v>0</v>
      </c>
      <c r="G12097" s="180">
        <v>1609.04</v>
      </c>
      <c r="H12097" s="180">
        <v>23095.67</v>
      </c>
      <c r="I12097" s="180">
        <f t="shared" si="376"/>
        <v>24704.71</v>
      </c>
      <c r="J12097" s="177" t="str">
        <f t="shared" si="377"/>
        <v>Date &gt; 1920</v>
      </c>
    </row>
    <row r="12098" spans="1:10" x14ac:dyDescent="0.3">
      <c r="A12098" s="178" t="s">
        <v>3372</v>
      </c>
      <c r="B12098" s="178" t="s">
        <v>163</v>
      </c>
      <c r="C12098" s="178" t="s">
        <v>1392</v>
      </c>
      <c r="D12098" s="178" t="s">
        <v>7220</v>
      </c>
      <c r="E12098" s="179">
        <v>34687</v>
      </c>
      <c r="F12098" s="180">
        <v>0</v>
      </c>
      <c r="G12098" s="180">
        <v>3049.8</v>
      </c>
      <c r="H12098" s="180">
        <v>1524.9</v>
      </c>
      <c r="I12098" s="180">
        <f t="shared" si="376"/>
        <v>4574.7000000000007</v>
      </c>
      <c r="J12098" s="177" t="str">
        <f t="shared" si="377"/>
        <v>Date &gt; 1920</v>
      </c>
    </row>
    <row r="12099" spans="1:10" x14ac:dyDescent="0.3">
      <c r="A12099" s="178" t="s">
        <v>3372</v>
      </c>
      <c r="B12099" s="178" t="s">
        <v>163</v>
      </c>
      <c r="C12099" s="178" t="s">
        <v>1392</v>
      </c>
      <c r="D12099" s="178" t="s">
        <v>10077</v>
      </c>
      <c r="E12099" s="179">
        <v>35074</v>
      </c>
      <c r="F12099" s="180">
        <v>0</v>
      </c>
      <c r="G12099" s="180">
        <v>10000</v>
      </c>
      <c r="H12099" s="180">
        <v>5000</v>
      </c>
      <c r="I12099" s="180">
        <f t="shared" si="376"/>
        <v>15000</v>
      </c>
      <c r="J12099" s="177" t="str">
        <f t="shared" si="377"/>
        <v>Date &gt; 1920</v>
      </c>
    </row>
    <row r="12100" spans="1:10" x14ac:dyDescent="0.3">
      <c r="A12100" s="178" t="s">
        <v>3372</v>
      </c>
      <c r="B12100" s="178" t="s">
        <v>163</v>
      </c>
      <c r="C12100" s="178" t="s">
        <v>1392</v>
      </c>
      <c r="D12100" s="178" t="s">
        <v>7414</v>
      </c>
      <c r="E12100" s="179">
        <v>35089</v>
      </c>
      <c r="F12100" s="180">
        <v>0</v>
      </c>
      <c r="G12100" s="180">
        <v>48033.440000000002</v>
      </c>
      <c r="H12100" s="180">
        <v>24016.720000000001</v>
      </c>
      <c r="I12100" s="180">
        <f t="shared" si="376"/>
        <v>72050.16</v>
      </c>
      <c r="J12100" s="177" t="str">
        <f t="shared" si="377"/>
        <v>Date &gt; 1920</v>
      </c>
    </row>
    <row r="12101" spans="1:10" x14ac:dyDescent="0.3">
      <c r="A12101" s="178" t="s">
        <v>3372</v>
      </c>
      <c r="B12101" s="178" t="s">
        <v>163</v>
      </c>
      <c r="C12101" s="178" t="s">
        <v>1392</v>
      </c>
      <c r="D12101" s="178" t="s">
        <v>10078</v>
      </c>
      <c r="E12101" s="179">
        <v>35604</v>
      </c>
      <c r="F12101" s="180">
        <v>0</v>
      </c>
      <c r="G12101" s="180">
        <v>65419.33</v>
      </c>
      <c r="H12101" s="180">
        <v>32709.67</v>
      </c>
      <c r="I12101" s="180">
        <f t="shared" ref="I12101:I12164" si="378">SUM(F12101:H12101)</f>
        <v>98129</v>
      </c>
      <c r="J12101" s="177" t="str">
        <f t="shared" ref="J12101:J12164" si="379">IF(OR(YEAR(E12101)&gt; 1920, ISBLANK(E12101)), "Date &gt; 1920", "Sketchy date")</f>
        <v>Date &gt; 1920</v>
      </c>
    </row>
    <row r="12102" spans="1:10" x14ac:dyDescent="0.3">
      <c r="A12102" s="178" t="s">
        <v>3372</v>
      </c>
      <c r="B12102" s="178" t="s">
        <v>163</v>
      </c>
      <c r="C12102" s="178" t="s">
        <v>1392</v>
      </c>
      <c r="D12102" s="178" t="s">
        <v>7376</v>
      </c>
      <c r="E12102" s="179">
        <v>35802</v>
      </c>
      <c r="F12102" s="180">
        <v>0</v>
      </c>
      <c r="G12102" s="180">
        <v>1907.53</v>
      </c>
      <c r="H12102" s="180">
        <v>1271.68</v>
      </c>
      <c r="I12102" s="180">
        <f t="shared" si="378"/>
        <v>3179.21</v>
      </c>
      <c r="J12102" s="177" t="str">
        <f t="shared" si="379"/>
        <v>Date &gt; 1920</v>
      </c>
    </row>
    <row r="12103" spans="1:10" x14ac:dyDescent="0.3">
      <c r="A12103" s="178" t="s">
        <v>3372</v>
      </c>
      <c r="B12103" s="178" t="s">
        <v>163</v>
      </c>
      <c r="C12103" s="178" t="s">
        <v>1392</v>
      </c>
      <c r="D12103" s="178" t="s">
        <v>10079</v>
      </c>
      <c r="E12103" s="179">
        <v>35802</v>
      </c>
      <c r="F12103" s="180">
        <v>0</v>
      </c>
      <c r="G12103" s="180">
        <v>4800</v>
      </c>
      <c r="H12103" s="180">
        <v>3200</v>
      </c>
      <c r="I12103" s="180">
        <f t="shared" si="378"/>
        <v>8000</v>
      </c>
      <c r="J12103" s="177" t="str">
        <f t="shared" si="379"/>
        <v>Date &gt; 1920</v>
      </c>
    </row>
    <row r="12104" spans="1:10" x14ac:dyDescent="0.3">
      <c r="A12104" s="178" t="s">
        <v>3372</v>
      </c>
      <c r="B12104" s="178" t="s">
        <v>163</v>
      </c>
      <c r="C12104" s="178" t="s">
        <v>1392</v>
      </c>
      <c r="D12104" s="178" t="s">
        <v>10080</v>
      </c>
      <c r="E12104" s="179">
        <v>36507</v>
      </c>
      <c r="F12104" s="180">
        <v>0</v>
      </c>
      <c r="G12104" s="180">
        <v>6624</v>
      </c>
      <c r="H12104" s="180">
        <v>4416</v>
      </c>
      <c r="I12104" s="180">
        <f t="shared" si="378"/>
        <v>11040</v>
      </c>
      <c r="J12104" s="177" t="str">
        <f t="shared" si="379"/>
        <v>Date &gt; 1920</v>
      </c>
    </row>
    <row r="12105" spans="1:10" x14ac:dyDescent="0.3">
      <c r="A12105" s="178" t="s">
        <v>3372</v>
      </c>
      <c r="B12105" s="178" t="s">
        <v>163</v>
      </c>
      <c r="C12105" s="178" t="s">
        <v>1392</v>
      </c>
      <c r="D12105" s="178" t="s">
        <v>10081</v>
      </c>
      <c r="E12105" s="179">
        <v>36502</v>
      </c>
      <c r="F12105" s="180">
        <v>0</v>
      </c>
      <c r="G12105" s="180">
        <v>10482.5</v>
      </c>
      <c r="H12105" s="180">
        <v>10482.5</v>
      </c>
      <c r="I12105" s="180">
        <f t="shared" si="378"/>
        <v>20965</v>
      </c>
      <c r="J12105" s="177" t="str">
        <f t="shared" si="379"/>
        <v>Date &gt; 1920</v>
      </c>
    </row>
    <row r="12106" spans="1:10" x14ac:dyDescent="0.3">
      <c r="A12106" s="178" t="s">
        <v>3372</v>
      </c>
      <c r="B12106" s="178" t="s">
        <v>163</v>
      </c>
      <c r="C12106" s="178" t="s">
        <v>1392</v>
      </c>
      <c r="D12106" s="178" t="s">
        <v>6347</v>
      </c>
      <c r="E12106" s="179">
        <v>36839</v>
      </c>
      <c r="F12106" s="180">
        <v>0</v>
      </c>
      <c r="G12106" s="180">
        <v>6000</v>
      </c>
      <c r="H12106" s="180">
        <v>4000</v>
      </c>
      <c r="I12106" s="180">
        <f t="shared" si="378"/>
        <v>10000</v>
      </c>
      <c r="J12106" s="177" t="str">
        <f t="shared" si="379"/>
        <v>Date &gt; 1920</v>
      </c>
    </row>
    <row r="12107" spans="1:10" x14ac:dyDescent="0.3">
      <c r="A12107" s="178" t="s">
        <v>3372</v>
      </c>
      <c r="B12107" s="178" t="s">
        <v>163</v>
      </c>
      <c r="C12107" s="178" t="s">
        <v>1392</v>
      </c>
      <c r="D12107" s="178" t="s">
        <v>10082</v>
      </c>
      <c r="E12107" s="179">
        <v>36952</v>
      </c>
      <c r="F12107" s="180">
        <v>0</v>
      </c>
      <c r="G12107" s="180">
        <v>17200</v>
      </c>
      <c r="H12107" s="180">
        <v>16800</v>
      </c>
      <c r="I12107" s="180">
        <f t="shared" si="378"/>
        <v>34000</v>
      </c>
      <c r="J12107" s="177" t="str">
        <f t="shared" si="379"/>
        <v>Date &gt; 1920</v>
      </c>
    </row>
    <row r="12108" spans="1:10" x14ac:dyDescent="0.3">
      <c r="A12108" s="178" t="s">
        <v>3372</v>
      </c>
      <c r="B12108" s="178" t="s">
        <v>163</v>
      </c>
      <c r="C12108" s="178" t="s">
        <v>1392</v>
      </c>
      <c r="D12108" s="178" t="s">
        <v>10083</v>
      </c>
      <c r="E12108" s="179">
        <v>37435</v>
      </c>
      <c r="F12108" s="180">
        <v>0</v>
      </c>
      <c r="G12108" s="180">
        <v>34084.49</v>
      </c>
      <c r="H12108" s="180">
        <v>25667.09</v>
      </c>
      <c r="I12108" s="180">
        <f t="shared" si="378"/>
        <v>59751.58</v>
      </c>
      <c r="J12108" s="177" t="str">
        <f t="shared" si="379"/>
        <v>Date &gt; 1920</v>
      </c>
    </row>
    <row r="12109" spans="1:10" x14ac:dyDescent="0.3">
      <c r="A12109" s="178" t="s">
        <v>3372</v>
      </c>
      <c r="B12109" s="178" t="s">
        <v>163</v>
      </c>
      <c r="C12109" s="178" t="s">
        <v>1392</v>
      </c>
      <c r="D12109" s="178" t="s">
        <v>10084</v>
      </c>
      <c r="E12109" s="179">
        <v>37684</v>
      </c>
      <c r="F12109" s="180">
        <v>0</v>
      </c>
      <c r="G12109" s="180">
        <v>10974.38</v>
      </c>
      <c r="H12109" s="180">
        <v>10974.37</v>
      </c>
      <c r="I12109" s="180">
        <f t="shared" si="378"/>
        <v>21948.75</v>
      </c>
      <c r="J12109" s="177" t="str">
        <f t="shared" si="379"/>
        <v>Date &gt; 1920</v>
      </c>
    </row>
    <row r="12110" spans="1:10" x14ac:dyDescent="0.3">
      <c r="A12110" s="178" t="s">
        <v>3372</v>
      </c>
      <c r="B12110" s="178" t="s">
        <v>163</v>
      </c>
      <c r="C12110" s="178" t="s">
        <v>1392</v>
      </c>
      <c r="D12110" s="178" t="s">
        <v>10085</v>
      </c>
      <c r="E12110" s="179">
        <v>38050</v>
      </c>
      <c r="F12110" s="180">
        <v>26695</v>
      </c>
      <c r="G12110" s="180">
        <v>0</v>
      </c>
      <c r="H12110" s="180">
        <v>2967.05</v>
      </c>
      <c r="I12110" s="180">
        <f t="shared" si="378"/>
        <v>29662.05</v>
      </c>
      <c r="J12110" s="177" t="str">
        <f t="shared" si="379"/>
        <v>Date &gt; 1920</v>
      </c>
    </row>
    <row r="12111" spans="1:10" x14ac:dyDescent="0.3">
      <c r="A12111" s="178" t="s">
        <v>3372</v>
      </c>
      <c r="B12111" s="178" t="s">
        <v>163</v>
      </c>
      <c r="C12111" s="178" t="s">
        <v>1392</v>
      </c>
      <c r="D12111" s="178" t="s">
        <v>10085</v>
      </c>
      <c r="E12111" s="179">
        <v>38477</v>
      </c>
      <c r="F12111" s="180">
        <v>24656</v>
      </c>
      <c r="G12111" s="180">
        <v>0</v>
      </c>
      <c r="H12111" s="180">
        <v>2740.2</v>
      </c>
      <c r="I12111" s="180">
        <f t="shared" si="378"/>
        <v>27396.2</v>
      </c>
      <c r="J12111" s="177" t="str">
        <f t="shared" si="379"/>
        <v>Date &gt; 1920</v>
      </c>
    </row>
    <row r="12112" spans="1:10" x14ac:dyDescent="0.3">
      <c r="A12112" s="178" t="s">
        <v>3372</v>
      </c>
      <c r="B12112" s="178" t="s">
        <v>163</v>
      </c>
      <c r="C12112" s="178" t="s">
        <v>1392</v>
      </c>
      <c r="D12112" s="178" t="s">
        <v>10085</v>
      </c>
      <c r="E12112" s="179">
        <v>38875</v>
      </c>
      <c r="F12112" s="180">
        <v>15177</v>
      </c>
      <c r="G12112" s="180">
        <v>0</v>
      </c>
      <c r="H12112" s="180">
        <v>1686.72</v>
      </c>
      <c r="I12112" s="180">
        <f t="shared" si="378"/>
        <v>16863.72</v>
      </c>
      <c r="J12112" s="177" t="str">
        <f t="shared" si="379"/>
        <v>Date &gt; 1920</v>
      </c>
    </row>
    <row r="12113" spans="1:10" x14ac:dyDescent="0.3">
      <c r="A12113" s="178" t="s">
        <v>3372</v>
      </c>
      <c r="B12113" s="178" t="s">
        <v>163</v>
      </c>
      <c r="C12113" s="178" t="s">
        <v>1392</v>
      </c>
      <c r="D12113" s="178" t="s">
        <v>10085</v>
      </c>
      <c r="E12113" s="179">
        <v>39148</v>
      </c>
      <c r="F12113" s="180">
        <v>66342</v>
      </c>
      <c r="G12113" s="180">
        <v>0</v>
      </c>
      <c r="H12113" s="180">
        <v>7370.42</v>
      </c>
      <c r="I12113" s="180">
        <f t="shared" si="378"/>
        <v>73712.42</v>
      </c>
      <c r="J12113" s="177" t="str">
        <f t="shared" si="379"/>
        <v>Date &gt; 1920</v>
      </c>
    </row>
    <row r="12114" spans="1:10" x14ac:dyDescent="0.3">
      <c r="A12114" s="178" t="s">
        <v>3372</v>
      </c>
      <c r="B12114" s="178" t="s">
        <v>163</v>
      </c>
      <c r="C12114" s="178" t="s">
        <v>1392</v>
      </c>
      <c r="D12114" s="178" t="s">
        <v>10085</v>
      </c>
      <c r="E12114" s="179">
        <v>39301</v>
      </c>
      <c r="F12114" s="180">
        <v>22830</v>
      </c>
      <c r="G12114" s="180">
        <v>0</v>
      </c>
      <c r="H12114" s="180">
        <v>2536.61</v>
      </c>
      <c r="I12114" s="180">
        <f t="shared" si="378"/>
        <v>25366.61</v>
      </c>
      <c r="J12114" s="177" t="str">
        <f t="shared" si="379"/>
        <v>Date &gt; 1920</v>
      </c>
    </row>
    <row r="12115" spans="1:10" x14ac:dyDescent="0.3">
      <c r="A12115" s="178" t="s">
        <v>3372</v>
      </c>
      <c r="B12115" s="178" t="s">
        <v>163</v>
      </c>
      <c r="C12115" s="178" t="s">
        <v>1392</v>
      </c>
      <c r="D12115" s="178" t="s">
        <v>10085</v>
      </c>
      <c r="E12115" s="179">
        <v>39301</v>
      </c>
      <c r="F12115" s="180">
        <v>4967</v>
      </c>
      <c r="G12115" s="180">
        <v>0</v>
      </c>
      <c r="H12115" s="180">
        <v>0</v>
      </c>
      <c r="I12115" s="180">
        <f t="shared" si="378"/>
        <v>4967</v>
      </c>
      <c r="J12115" s="177" t="str">
        <f t="shared" si="379"/>
        <v>Date &gt; 1920</v>
      </c>
    </row>
    <row r="12116" spans="1:10" x14ac:dyDescent="0.3">
      <c r="A12116" s="178" t="s">
        <v>3372</v>
      </c>
      <c r="B12116" s="178" t="s">
        <v>163</v>
      </c>
      <c r="C12116" s="178" t="s">
        <v>1392</v>
      </c>
      <c r="D12116" s="178" t="s">
        <v>10086</v>
      </c>
      <c r="E12116" s="179">
        <v>38477</v>
      </c>
      <c r="F12116" s="180">
        <v>216286</v>
      </c>
      <c r="G12116" s="180">
        <v>0</v>
      </c>
      <c r="H12116" s="180">
        <v>11385.19</v>
      </c>
      <c r="I12116" s="180">
        <f t="shared" si="378"/>
        <v>227671.19</v>
      </c>
      <c r="J12116" s="177" t="str">
        <f t="shared" si="379"/>
        <v>Date &gt; 1920</v>
      </c>
    </row>
    <row r="12117" spans="1:10" x14ac:dyDescent="0.3">
      <c r="A12117" s="178" t="s">
        <v>3372</v>
      </c>
      <c r="B12117" s="178" t="s">
        <v>163</v>
      </c>
      <c r="C12117" s="178" t="s">
        <v>1392</v>
      </c>
      <c r="D12117" s="178" t="s">
        <v>10086</v>
      </c>
      <c r="E12117" s="179">
        <v>38623</v>
      </c>
      <c r="F12117" s="180">
        <v>24371</v>
      </c>
      <c r="G12117" s="180">
        <v>0</v>
      </c>
      <c r="H12117" s="180">
        <v>1282.75</v>
      </c>
      <c r="I12117" s="180">
        <f t="shared" si="378"/>
        <v>25653.75</v>
      </c>
      <c r="J12117" s="177" t="str">
        <f t="shared" si="379"/>
        <v>Date &gt; 1920</v>
      </c>
    </row>
    <row r="12118" spans="1:10" x14ac:dyDescent="0.3">
      <c r="A12118" s="178" t="s">
        <v>3372</v>
      </c>
      <c r="B12118" s="178" t="s">
        <v>163</v>
      </c>
      <c r="C12118" s="178" t="s">
        <v>1392</v>
      </c>
      <c r="D12118" s="178" t="s">
        <v>10086</v>
      </c>
      <c r="E12118" s="179">
        <v>38986</v>
      </c>
      <c r="F12118" s="180">
        <v>8288</v>
      </c>
      <c r="G12118" s="180">
        <v>0</v>
      </c>
      <c r="H12118" s="180">
        <v>435.6</v>
      </c>
      <c r="I12118" s="180">
        <f t="shared" si="378"/>
        <v>8723.6</v>
      </c>
      <c r="J12118" s="177" t="str">
        <f t="shared" si="379"/>
        <v>Date &gt; 1920</v>
      </c>
    </row>
    <row r="12119" spans="1:10" x14ac:dyDescent="0.3">
      <c r="A12119" s="178" t="s">
        <v>3372</v>
      </c>
      <c r="B12119" s="178" t="s">
        <v>163</v>
      </c>
      <c r="C12119" s="178" t="s">
        <v>1392</v>
      </c>
      <c r="D12119" s="178" t="s">
        <v>10087</v>
      </c>
      <c r="E12119" s="179">
        <v>38972</v>
      </c>
      <c r="F12119" s="180">
        <v>268001</v>
      </c>
      <c r="G12119" s="180">
        <v>0</v>
      </c>
      <c r="H12119" s="180">
        <v>14106.66</v>
      </c>
      <c r="I12119" s="180">
        <f t="shared" si="378"/>
        <v>282107.65999999997</v>
      </c>
      <c r="J12119" s="177" t="str">
        <f t="shared" si="379"/>
        <v>Date &gt; 1920</v>
      </c>
    </row>
    <row r="12120" spans="1:10" x14ac:dyDescent="0.3">
      <c r="A12120" s="178" t="s">
        <v>3372</v>
      </c>
      <c r="B12120" s="178" t="s">
        <v>163</v>
      </c>
      <c r="C12120" s="178" t="s">
        <v>1392</v>
      </c>
      <c r="D12120" s="178" t="s">
        <v>10087</v>
      </c>
      <c r="E12120" s="179">
        <v>39254</v>
      </c>
      <c r="F12120" s="180">
        <v>1299</v>
      </c>
      <c r="G12120" s="180">
        <v>0</v>
      </c>
      <c r="H12120" s="180">
        <v>593.34</v>
      </c>
      <c r="I12120" s="180">
        <f t="shared" si="378"/>
        <v>1892.3400000000001</v>
      </c>
      <c r="J12120" s="177" t="str">
        <f t="shared" si="379"/>
        <v>Date &gt; 1920</v>
      </c>
    </row>
    <row r="12121" spans="1:10" x14ac:dyDescent="0.3">
      <c r="A12121" s="178" t="s">
        <v>3372</v>
      </c>
      <c r="B12121" s="178" t="s">
        <v>163</v>
      </c>
      <c r="C12121" s="178" t="s">
        <v>1392</v>
      </c>
      <c r="D12121" s="178" t="s">
        <v>10087</v>
      </c>
      <c r="E12121" s="179">
        <v>39685</v>
      </c>
      <c r="F12121" s="180">
        <v>10000</v>
      </c>
      <c r="G12121" s="180">
        <v>0</v>
      </c>
      <c r="H12121" s="180">
        <v>876.11</v>
      </c>
      <c r="I12121" s="180">
        <f t="shared" si="378"/>
        <v>10876.11</v>
      </c>
      <c r="J12121" s="177" t="str">
        <f t="shared" si="379"/>
        <v>Date &gt; 1920</v>
      </c>
    </row>
    <row r="12122" spans="1:10" x14ac:dyDescent="0.3">
      <c r="A12122" s="178" t="s">
        <v>3372</v>
      </c>
      <c r="B12122" s="178" t="s">
        <v>163</v>
      </c>
      <c r="C12122" s="178" t="s">
        <v>1392</v>
      </c>
      <c r="D12122" s="178" t="s">
        <v>10087</v>
      </c>
      <c r="E12122" s="179">
        <v>39685</v>
      </c>
      <c r="F12122" s="180">
        <v>16646</v>
      </c>
      <c r="G12122" s="180">
        <v>0</v>
      </c>
      <c r="H12122" s="180">
        <v>0</v>
      </c>
      <c r="I12122" s="180">
        <f t="shared" si="378"/>
        <v>16646</v>
      </c>
      <c r="J12122" s="177" t="str">
        <f t="shared" si="379"/>
        <v>Date &gt; 1920</v>
      </c>
    </row>
    <row r="12123" spans="1:10" x14ac:dyDescent="0.3">
      <c r="A12123" s="178" t="s">
        <v>3372</v>
      </c>
      <c r="B12123" s="178" t="s">
        <v>163</v>
      </c>
      <c r="C12123" s="178" t="s">
        <v>1392</v>
      </c>
      <c r="D12123" s="178" t="s">
        <v>10088</v>
      </c>
      <c r="E12123" s="179">
        <v>39337</v>
      </c>
      <c r="F12123" s="180">
        <v>69296</v>
      </c>
      <c r="G12123" s="180">
        <v>0</v>
      </c>
      <c r="H12123" s="180">
        <v>3647.58</v>
      </c>
      <c r="I12123" s="180">
        <f t="shared" si="378"/>
        <v>72943.58</v>
      </c>
      <c r="J12123" s="177" t="str">
        <f t="shared" si="379"/>
        <v>Date &gt; 1920</v>
      </c>
    </row>
    <row r="12124" spans="1:10" x14ac:dyDescent="0.3">
      <c r="A12124" s="178" t="s">
        <v>3372</v>
      </c>
      <c r="B12124" s="178" t="s">
        <v>163</v>
      </c>
      <c r="C12124" s="178" t="s">
        <v>1392</v>
      </c>
      <c r="D12124" s="178" t="s">
        <v>10088</v>
      </c>
      <c r="E12124" s="179">
        <v>39548</v>
      </c>
      <c r="F12124" s="180">
        <v>33939</v>
      </c>
      <c r="G12124" s="180">
        <v>0</v>
      </c>
      <c r="H12124" s="180">
        <v>1786.8</v>
      </c>
      <c r="I12124" s="180">
        <f t="shared" si="378"/>
        <v>35725.800000000003</v>
      </c>
      <c r="J12124" s="177" t="str">
        <f t="shared" si="379"/>
        <v>Date &gt; 1920</v>
      </c>
    </row>
    <row r="12125" spans="1:10" x14ac:dyDescent="0.3">
      <c r="A12125" s="178" t="s">
        <v>3372</v>
      </c>
      <c r="B12125" s="178" t="s">
        <v>163</v>
      </c>
      <c r="C12125" s="178" t="s">
        <v>1392</v>
      </c>
      <c r="D12125" s="178" t="s">
        <v>10088</v>
      </c>
      <c r="E12125" s="179">
        <v>39946</v>
      </c>
      <c r="F12125" s="180">
        <v>3330</v>
      </c>
      <c r="G12125" s="180">
        <v>0</v>
      </c>
      <c r="H12125" s="180">
        <v>700.62</v>
      </c>
      <c r="I12125" s="180">
        <f t="shared" si="378"/>
        <v>4030.62</v>
      </c>
      <c r="J12125" s="177" t="str">
        <f t="shared" si="379"/>
        <v>Date &gt; 1920</v>
      </c>
    </row>
    <row r="12126" spans="1:10" x14ac:dyDescent="0.3">
      <c r="A12126" s="178" t="s">
        <v>3372</v>
      </c>
      <c r="B12126" s="178" t="s">
        <v>163</v>
      </c>
      <c r="C12126" s="178" t="s">
        <v>1392</v>
      </c>
      <c r="D12126" s="178" t="s">
        <v>10088</v>
      </c>
      <c r="E12126" s="179">
        <v>40500</v>
      </c>
      <c r="F12126" s="180">
        <v>9911</v>
      </c>
      <c r="G12126" s="180">
        <v>0</v>
      </c>
      <c r="H12126" s="180">
        <v>-5.46</v>
      </c>
      <c r="I12126" s="180">
        <f t="shared" si="378"/>
        <v>9905.5400000000009</v>
      </c>
      <c r="J12126" s="177" t="str">
        <f t="shared" si="379"/>
        <v>Date &gt; 1920</v>
      </c>
    </row>
    <row r="12127" spans="1:10" x14ac:dyDescent="0.3">
      <c r="A12127" s="178" t="s">
        <v>3372</v>
      </c>
      <c r="B12127" s="178" t="s">
        <v>163</v>
      </c>
      <c r="C12127" s="178" t="s">
        <v>1392</v>
      </c>
      <c r="D12127" s="178" t="s">
        <v>10089</v>
      </c>
      <c r="E12127" s="179">
        <v>40085</v>
      </c>
      <c r="F12127" s="180">
        <v>0</v>
      </c>
      <c r="G12127" s="180">
        <v>4247.3900000000003</v>
      </c>
      <c r="H12127" s="180">
        <v>2123.69</v>
      </c>
      <c r="I12127" s="180">
        <f t="shared" si="378"/>
        <v>6371.08</v>
      </c>
      <c r="J12127" s="177" t="str">
        <f t="shared" si="379"/>
        <v>Date &gt; 1920</v>
      </c>
    </row>
    <row r="12128" spans="1:10" x14ac:dyDescent="0.3">
      <c r="A12128" s="178" t="s">
        <v>3372</v>
      </c>
      <c r="B12128" s="178" t="s">
        <v>163</v>
      </c>
      <c r="C12128" s="178" t="s">
        <v>1392</v>
      </c>
      <c r="D12128" s="178" t="s">
        <v>10090</v>
      </c>
      <c r="E12128" s="179">
        <v>40651</v>
      </c>
      <c r="F12128" s="180">
        <v>0</v>
      </c>
      <c r="G12128" s="180">
        <v>29122.5</v>
      </c>
      <c r="H12128" s="180">
        <v>39490.5</v>
      </c>
      <c r="I12128" s="180">
        <f t="shared" si="378"/>
        <v>68613</v>
      </c>
      <c r="J12128" s="177" t="str">
        <f t="shared" si="379"/>
        <v>Date &gt; 1920</v>
      </c>
    </row>
    <row r="12129" spans="1:10" x14ac:dyDescent="0.3">
      <c r="A12129" s="178" t="s">
        <v>3372</v>
      </c>
      <c r="B12129" s="178" t="s">
        <v>163</v>
      </c>
      <c r="C12129" s="178" t="s">
        <v>1392</v>
      </c>
      <c r="D12129" s="178" t="s">
        <v>10090</v>
      </c>
      <c r="E12129" s="179">
        <v>40651</v>
      </c>
      <c r="F12129" s="180">
        <v>0</v>
      </c>
      <c r="G12129" s="180">
        <v>10368</v>
      </c>
      <c r="H12129" s="180">
        <v>0</v>
      </c>
      <c r="I12129" s="180">
        <f t="shared" si="378"/>
        <v>10368</v>
      </c>
      <c r="J12129" s="177" t="str">
        <f t="shared" si="379"/>
        <v>Date &gt; 1920</v>
      </c>
    </row>
    <row r="12130" spans="1:10" x14ac:dyDescent="0.3">
      <c r="A12130" s="178" t="s">
        <v>3372</v>
      </c>
      <c r="B12130" s="178" t="s">
        <v>163</v>
      </c>
      <c r="C12130" s="178" t="s">
        <v>1392</v>
      </c>
      <c r="D12130" s="178" t="s">
        <v>10091</v>
      </c>
      <c r="E12130" s="179">
        <v>40428</v>
      </c>
      <c r="F12130" s="180">
        <v>267809</v>
      </c>
      <c r="G12130" s="180">
        <v>0</v>
      </c>
      <c r="H12130" s="180">
        <v>14095.23</v>
      </c>
      <c r="I12130" s="180">
        <f t="shared" si="378"/>
        <v>281904.23</v>
      </c>
      <c r="J12130" s="177" t="str">
        <f t="shared" si="379"/>
        <v>Date &gt; 1920</v>
      </c>
    </row>
    <row r="12131" spans="1:10" x14ac:dyDescent="0.3">
      <c r="A12131" s="178" t="s">
        <v>3372</v>
      </c>
      <c r="B12131" s="178" t="s">
        <v>163</v>
      </c>
      <c r="C12131" s="178" t="s">
        <v>1392</v>
      </c>
      <c r="D12131" s="178" t="s">
        <v>10091</v>
      </c>
      <c r="E12131" s="179">
        <v>40659</v>
      </c>
      <c r="F12131" s="180">
        <v>144096</v>
      </c>
      <c r="G12131" s="180">
        <v>0</v>
      </c>
      <c r="H12131" s="180">
        <v>7584.7</v>
      </c>
      <c r="I12131" s="180">
        <f t="shared" si="378"/>
        <v>151680.70000000001</v>
      </c>
      <c r="J12131" s="177" t="str">
        <f t="shared" si="379"/>
        <v>Date &gt; 1920</v>
      </c>
    </row>
    <row r="12132" spans="1:10" x14ac:dyDescent="0.3">
      <c r="A12132" s="178" t="s">
        <v>3372</v>
      </c>
      <c r="B12132" s="178" t="s">
        <v>163</v>
      </c>
      <c r="C12132" s="178" t="s">
        <v>1392</v>
      </c>
      <c r="D12132" s="178" t="s">
        <v>10091</v>
      </c>
      <c r="E12132" s="179">
        <v>41012</v>
      </c>
      <c r="F12132" s="180">
        <v>10537</v>
      </c>
      <c r="G12132" s="180">
        <v>0</v>
      </c>
      <c r="H12132" s="180">
        <v>554.63</v>
      </c>
      <c r="I12132" s="180">
        <f t="shared" si="378"/>
        <v>11091.63</v>
      </c>
      <c r="J12132" s="177" t="str">
        <f t="shared" si="379"/>
        <v>Date &gt; 1920</v>
      </c>
    </row>
    <row r="12133" spans="1:10" x14ac:dyDescent="0.3">
      <c r="A12133" s="178" t="s">
        <v>3372</v>
      </c>
      <c r="B12133" s="178" t="s">
        <v>163</v>
      </c>
      <c r="C12133" s="178" t="s">
        <v>1392</v>
      </c>
      <c r="D12133" s="178" t="s">
        <v>10091</v>
      </c>
      <c r="E12133" s="179">
        <v>41355</v>
      </c>
      <c r="F12133" s="180">
        <v>36075</v>
      </c>
      <c r="G12133" s="180">
        <v>0</v>
      </c>
      <c r="H12133" s="180">
        <v>1943.14</v>
      </c>
      <c r="I12133" s="180">
        <f t="shared" si="378"/>
        <v>38018.14</v>
      </c>
      <c r="J12133" s="177" t="str">
        <f t="shared" si="379"/>
        <v>Date &gt; 1920</v>
      </c>
    </row>
    <row r="12134" spans="1:10" x14ac:dyDescent="0.3">
      <c r="A12134" s="178" t="s">
        <v>3372</v>
      </c>
      <c r="B12134" s="178" t="s">
        <v>163</v>
      </c>
      <c r="C12134" s="178" t="s">
        <v>1392</v>
      </c>
      <c r="D12134" s="178" t="s">
        <v>10091</v>
      </c>
      <c r="E12134" s="179">
        <v>41522</v>
      </c>
      <c r="F12134" s="180">
        <v>50947</v>
      </c>
      <c r="G12134" s="180">
        <v>0</v>
      </c>
      <c r="H12134" s="180">
        <v>2636.3</v>
      </c>
      <c r="I12134" s="180">
        <f t="shared" si="378"/>
        <v>53583.3</v>
      </c>
      <c r="J12134" s="177" t="str">
        <f t="shared" si="379"/>
        <v>Date &gt; 1920</v>
      </c>
    </row>
    <row r="12135" spans="1:10" x14ac:dyDescent="0.3">
      <c r="A12135" s="178" t="s">
        <v>3372</v>
      </c>
      <c r="B12135" s="178" t="s">
        <v>163</v>
      </c>
      <c r="C12135" s="178" t="s">
        <v>1392</v>
      </c>
      <c r="D12135" s="178" t="s">
        <v>10092</v>
      </c>
      <c r="E12135" s="179">
        <v>40680</v>
      </c>
      <c r="F12135" s="180">
        <v>110040</v>
      </c>
      <c r="G12135" s="180">
        <v>0</v>
      </c>
      <c r="H12135" s="180">
        <v>5793.29</v>
      </c>
      <c r="I12135" s="180">
        <f t="shared" si="378"/>
        <v>115833.29</v>
      </c>
      <c r="J12135" s="177" t="str">
        <f t="shared" si="379"/>
        <v>Date &gt; 1920</v>
      </c>
    </row>
    <row r="12136" spans="1:10" x14ac:dyDescent="0.3">
      <c r="A12136" s="178" t="s">
        <v>3372</v>
      </c>
      <c r="B12136" s="178" t="s">
        <v>163</v>
      </c>
      <c r="C12136" s="178" t="s">
        <v>1392</v>
      </c>
      <c r="D12136" s="178" t="s">
        <v>10092</v>
      </c>
      <c r="E12136" s="179">
        <v>40802</v>
      </c>
      <c r="F12136" s="180">
        <v>318802</v>
      </c>
      <c r="G12136" s="180">
        <v>0</v>
      </c>
      <c r="H12136" s="180">
        <v>16778.72</v>
      </c>
      <c r="I12136" s="180">
        <f t="shared" si="378"/>
        <v>335580.72</v>
      </c>
      <c r="J12136" s="177" t="str">
        <f t="shared" si="379"/>
        <v>Date &gt; 1920</v>
      </c>
    </row>
    <row r="12137" spans="1:10" x14ac:dyDescent="0.3">
      <c r="A12137" s="178" t="s">
        <v>3372</v>
      </c>
      <c r="B12137" s="178" t="s">
        <v>163</v>
      </c>
      <c r="C12137" s="178" t="s">
        <v>1392</v>
      </c>
      <c r="D12137" s="178" t="s">
        <v>10092</v>
      </c>
      <c r="E12137" s="179">
        <v>40863</v>
      </c>
      <c r="F12137" s="180">
        <v>919185</v>
      </c>
      <c r="G12137" s="180">
        <v>0</v>
      </c>
      <c r="H12137" s="180">
        <v>48377.91</v>
      </c>
      <c r="I12137" s="180">
        <f t="shared" si="378"/>
        <v>967562.91</v>
      </c>
      <c r="J12137" s="177" t="str">
        <f t="shared" si="379"/>
        <v>Date &gt; 1920</v>
      </c>
    </row>
    <row r="12138" spans="1:10" x14ac:dyDescent="0.3">
      <c r="A12138" s="178" t="s">
        <v>3372</v>
      </c>
      <c r="B12138" s="178" t="s">
        <v>163</v>
      </c>
      <c r="C12138" s="178" t="s">
        <v>1392</v>
      </c>
      <c r="D12138" s="178" t="s">
        <v>10092</v>
      </c>
      <c r="E12138" s="179">
        <v>41030</v>
      </c>
      <c r="F12138" s="180">
        <v>216754</v>
      </c>
      <c r="G12138" s="180">
        <v>0</v>
      </c>
      <c r="H12138" s="180">
        <v>-8591.57</v>
      </c>
      <c r="I12138" s="180">
        <f t="shared" si="378"/>
        <v>208162.43</v>
      </c>
      <c r="J12138" s="177" t="str">
        <f t="shared" si="379"/>
        <v>Date &gt; 1920</v>
      </c>
    </row>
    <row r="12139" spans="1:10" x14ac:dyDescent="0.3">
      <c r="A12139" s="178" t="s">
        <v>3372</v>
      </c>
      <c r="B12139" s="178" t="s">
        <v>163</v>
      </c>
      <c r="C12139" s="178" t="s">
        <v>1392</v>
      </c>
      <c r="D12139" s="178" t="s">
        <v>10092</v>
      </c>
      <c r="E12139" s="179">
        <v>41355</v>
      </c>
      <c r="F12139" s="180">
        <v>113</v>
      </c>
      <c r="G12139" s="180">
        <v>0</v>
      </c>
      <c r="H12139" s="180">
        <v>23456.49</v>
      </c>
      <c r="I12139" s="180">
        <f t="shared" si="378"/>
        <v>23569.49</v>
      </c>
      <c r="J12139" s="177" t="str">
        <f t="shared" si="379"/>
        <v>Date &gt; 1920</v>
      </c>
    </row>
    <row r="12140" spans="1:10" x14ac:dyDescent="0.3">
      <c r="A12140" s="178" t="s">
        <v>3372</v>
      </c>
      <c r="B12140" s="178" t="s">
        <v>163</v>
      </c>
      <c r="C12140" s="178" t="s">
        <v>1392</v>
      </c>
      <c r="D12140" s="178" t="s">
        <v>10092</v>
      </c>
      <c r="E12140" s="179">
        <v>41983</v>
      </c>
      <c r="F12140" s="180">
        <v>113493</v>
      </c>
      <c r="G12140" s="180">
        <v>0</v>
      </c>
      <c r="H12140" s="180">
        <v>2523.02</v>
      </c>
      <c r="I12140" s="180">
        <f t="shared" si="378"/>
        <v>116016.02</v>
      </c>
      <c r="J12140" s="177" t="str">
        <f t="shared" si="379"/>
        <v>Date &gt; 1920</v>
      </c>
    </row>
    <row r="12141" spans="1:10" x14ac:dyDescent="0.3">
      <c r="A12141" s="178" t="s">
        <v>3372</v>
      </c>
      <c r="B12141" s="178" t="s">
        <v>163</v>
      </c>
      <c r="C12141" s="178" t="s">
        <v>1392</v>
      </c>
      <c r="D12141" s="178" t="s">
        <v>10093</v>
      </c>
      <c r="E12141" s="179">
        <v>40812</v>
      </c>
      <c r="F12141" s="180">
        <v>0</v>
      </c>
      <c r="G12141" s="180">
        <v>93012.98</v>
      </c>
      <c r="H12141" s="180">
        <v>46499.51</v>
      </c>
      <c r="I12141" s="180">
        <f t="shared" si="378"/>
        <v>139512.49</v>
      </c>
      <c r="J12141" s="177" t="str">
        <f t="shared" si="379"/>
        <v>Date &gt; 1920</v>
      </c>
    </row>
    <row r="12142" spans="1:10" x14ac:dyDescent="0.3">
      <c r="A12142" s="178" t="s">
        <v>3372</v>
      </c>
      <c r="B12142" s="178" t="s">
        <v>163</v>
      </c>
      <c r="C12142" s="178" t="s">
        <v>1392</v>
      </c>
      <c r="D12142" s="178" t="s">
        <v>10094</v>
      </c>
      <c r="E12142" s="179">
        <v>40995</v>
      </c>
      <c r="F12142" s="180">
        <v>279908</v>
      </c>
      <c r="G12142" s="180">
        <v>0</v>
      </c>
      <c r="H12142" s="180">
        <v>14732.85</v>
      </c>
      <c r="I12142" s="180">
        <f t="shared" si="378"/>
        <v>294640.84999999998</v>
      </c>
      <c r="J12142" s="177" t="str">
        <f t="shared" si="379"/>
        <v>Date &gt; 1920</v>
      </c>
    </row>
    <row r="12143" spans="1:10" x14ac:dyDescent="0.3">
      <c r="A12143" s="178" t="s">
        <v>3372</v>
      </c>
      <c r="B12143" s="178" t="s">
        <v>163</v>
      </c>
      <c r="C12143" s="178" t="s">
        <v>1392</v>
      </c>
      <c r="D12143" s="178" t="s">
        <v>10094</v>
      </c>
      <c r="E12143" s="179">
        <v>41033</v>
      </c>
      <c r="F12143" s="180">
        <v>254384</v>
      </c>
      <c r="G12143" s="180">
        <v>0</v>
      </c>
      <c r="H12143" s="180">
        <v>13389.88</v>
      </c>
      <c r="I12143" s="180">
        <f t="shared" si="378"/>
        <v>267773.88</v>
      </c>
      <c r="J12143" s="177" t="str">
        <f t="shared" si="379"/>
        <v>Date &gt; 1920</v>
      </c>
    </row>
    <row r="12144" spans="1:10" x14ac:dyDescent="0.3">
      <c r="A12144" s="178" t="s">
        <v>3372</v>
      </c>
      <c r="B12144" s="178" t="s">
        <v>163</v>
      </c>
      <c r="C12144" s="178" t="s">
        <v>1392</v>
      </c>
      <c r="D12144" s="178" t="s">
        <v>10094</v>
      </c>
      <c r="E12144" s="179">
        <v>41176</v>
      </c>
      <c r="F12144" s="180">
        <v>1477208</v>
      </c>
      <c r="G12144" s="180">
        <v>0</v>
      </c>
      <c r="H12144" s="180">
        <v>77746.960000000006</v>
      </c>
      <c r="I12144" s="180">
        <f t="shared" si="378"/>
        <v>1554954.96</v>
      </c>
      <c r="J12144" s="177" t="str">
        <f t="shared" si="379"/>
        <v>Date &gt; 1920</v>
      </c>
    </row>
    <row r="12145" spans="1:10" x14ac:dyDescent="0.3">
      <c r="A12145" s="178" t="s">
        <v>3372</v>
      </c>
      <c r="B12145" s="178" t="s">
        <v>163</v>
      </c>
      <c r="C12145" s="178" t="s">
        <v>1392</v>
      </c>
      <c r="D12145" s="178" t="s">
        <v>10094</v>
      </c>
      <c r="E12145" s="179">
        <v>41376</v>
      </c>
      <c r="F12145" s="180">
        <v>1258300</v>
      </c>
      <c r="G12145" s="180">
        <v>0</v>
      </c>
      <c r="H12145" s="180">
        <v>66227.59</v>
      </c>
      <c r="I12145" s="180">
        <f t="shared" si="378"/>
        <v>1324527.5900000001</v>
      </c>
      <c r="J12145" s="177" t="str">
        <f t="shared" si="379"/>
        <v>Date &gt; 1920</v>
      </c>
    </row>
    <row r="12146" spans="1:10" x14ac:dyDescent="0.3">
      <c r="A12146" s="178" t="s">
        <v>3372</v>
      </c>
      <c r="B12146" s="178" t="s">
        <v>163</v>
      </c>
      <c r="C12146" s="178" t="s">
        <v>1392</v>
      </c>
      <c r="D12146" s="178" t="s">
        <v>10094</v>
      </c>
      <c r="E12146" s="179">
        <v>41773</v>
      </c>
      <c r="F12146" s="180">
        <v>94962</v>
      </c>
      <c r="G12146" s="180">
        <v>0</v>
      </c>
      <c r="H12146" s="180">
        <v>14077.82</v>
      </c>
      <c r="I12146" s="180">
        <f t="shared" si="378"/>
        <v>109039.82</v>
      </c>
      <c r="J12146" s="177" t="str">
        <f t="shared" si="379"/>
        <v>Date &gt; 1920</v>
      </c>
    </row>
    <row r="12147" spans="1:10" x14ac:dyDescent="0.3">
      <c r="A12147" s="178" t="s">
        <v>3372</v>
      </c>
      <c r="B12147" s="178" t="s">
        <v>163</v>
      </c>
      <c r="C12147" s="178" t="s">
        <v>1392</v>
      </c>
      <c r="D12147" s="178" t="s">
        <v>10094</v>
      </c>
      <c r="E12147" s="179">
        <v>42117</v>
      </c>
      <c r="F12147" s="180">
        <v>2</v>
      </c>
      <c r="G12147" s="180">
        <v>0</v>
      </c>
      <c r="H12147" s="180">
        <v>0</v>
      </c>
      <c r="I12147" s="180">
        <f t="shared" si="378"/>
        <v>2</v>
      </c>
      <c r="J12147" s="177" t="str">
        <f t="shared" si="379"/>
        <v>Date &gt; 1920</v>
      </c>
    </row>
    <row r="12148" spans="1:10" x14ac:dyDescent="0.3">
      <c r="A12148" s="178" t="s">
        <v>3372</v>
      </c>
      <c r="B12148" s="178" t="s">
        <v>163</v>
      </c>
      <c r="C12148" s="178" t="s">
        <v>1392</v>
      </c>
      <c r="D12148" s="178" t="s">
        <v>10094</v>
      </c>
      <c r="E12148" s="179">
        <v>42117</v>
      </c>
      <c r="F12148" s="180">
        <v>174028</v>
      </c>
      <c r="G12148" s="180">
        <v>0</v>
      </c>
      <c r="H12148" s="180">
        <v>79.22</v>
      </c>
      <c r="I12148" s="180">
        <f t="shared" si="378"/>
        <v>174107.22</v>
      </c>
      <c r="J12148" s="177" t="str">
        <f t="shared" si="379"/>
        <v>Date &gt; 1920</v>
      </c>
    </row>
    <row r="12149" spans="1:10" x14ac:dyDescent="0.3">
      <c r="A12149" s="178" t="s">
        <v>3372</v>
      </c>
      <c r="B12149" s="178" t="s">
        <v>163</v>
      </c>
      <c r="C12149" s="178" t="s">
        <v>1392</v>
      </c>
      <c r="D12149" s="178" t="s">
        <v>10095</v>
      </c>
      <c r="E12149" s="179">
        <v>40876</v>
      </c>
      <c r="F12149" s="180">
        <v>0</v>
      </c>
      <c r="G12149" s="180">
        <v>-2221.3000000000002</v>
      </c>
      <c r="H12149" s="180">
        <v>12439.36</v>
      </c>
      <c r="I12149" s="180">
        <f t="shared" si="378"/>
        <v>10218.060000000001</v>
      </c>
      <c r="J12149" s="177" t="str">
        <f t="shared" si="379"/>
        <v>Date &gt; 1920</v>
      </c>
    </row>
    <row r="12150" spans="1:10" x14ac:dyDescent="0.3">
      <c r="A12150" s="178" t="s">
        <v>3372</v>
      </c>
      <c r="B12150" s="178" t="s">
        <v>163</v>
      </c>
      <c r="C12150" s="178" t="s">
        <v>1392</v>
      </c>
      <c r="D12150" s="178" t="s">
        <v>10096</v>
      </c>
      <c r="E12150" s="179">
        <v>41422</v>
      </c>
      <c r="F12150" s="180">
        <v>1122394</v>
      </c>
      <c r="G12150" s="180">
        <v>0</v>
      </c>
      <c r="H12150" s="180">
        <v>124711.61</v>
      </c>
      <c r="I12150" s="180">
        <f t="shared" si="378"/>
        <v>1247105.6100000001</v>
      </c>
      <c r="J12150" s="177" t="str">
        <f t="shared" si="379"/>
        <v>Date &gt; 1920</v>
      </c>
    </row>
    <row r="12151" spans="1:10" x14ac:dyDescent="0.3">
      <c r="A12151" s="178" t="s">
        <v>3372</v>
      </c>
      <c r="B12151" s="178" t="s">
        <v>163</v>
      </c>
      <c r="C12151" s="178" t="s">
        <v>1392</v>
      </c>
      <c r="D12151" s="178" t="s">
        <v>10096</v>
      </c>
      <c r="E12151" s="179">
        <v>41901</v>
      </c>
      <c r="F12151" s="180">
        <v>593884</v>
      </c>
      <c r="G12151" s="180">
        <v>151772</v>
      </c>
      <c r="H12151" s="180">
        <v>73646.64</v>
      </c>
      <c r="I12151" s="180">
        <f t="shared" si="378"/>
        <v>819302.64</v>
      </c>
      <c r="J12151" s="177" t="str">
        <f t="shared" si="379"/>
        <v>Date &gt; 1920</v>
      </c>
    </row>
    <row r="12152" spans="1:10" x14ac:dyDescent="0.3">
      <c r="A12152" s="178" t="s">
        <v>3372</v>
      </c>
      <c r="B12152" s="178" t="s">
        <v>163</v>
      </c>
      <c r="C12152" s="178" t="s">
        <v>1392</v>
      </c>
      <c r="D12152" s="178" t="s">
        <v>10096</v>
      </c>
      <c r="E12152" s="179">
        <v>42775</v>
      </c>
      <c r="F12152" s="180">
        <v>164002</v>
      </c>
      <c r="G12152" s="180">
        <v>6547.95</v>
      </c>
      <c r="H12152" s="180">
        <v>10562.79</v>
      </c>
      <c r="I12152" s="180">
        <f t="shared" si="378"/>
        <v>181112.74000000002</v>
      </c>
      <c r="J12152" s="177" t="str">
        <f t="shared" si="379"/>
        <v>Date &gt; 1920</v>
      </c>
    </row>
    <row r="12153" spans="1:10" x14ac:dyDescent="0.3">
      <c r="A12153" s="178" t="s">
        <v>3372</v>
      </c>
      <c r="B12153" s="178" t="s">
        <v>163</v>
      </c>
      <c r="C12153" s="178" t="s">
        <v>1392</v>
      </c>
      <c r="D12153" s="178" t="s">
        <v>10097</v>
      </c>
      <c r="E12153" s="179">
        <v>41579</v>
      </c>
      <c r="F12153" s="180">
        <v>0</v>
      </c>
      <c r="G12153" s="180">
        <v>11197</v>
      </c>
      <c r="H12153" s="180">
        <v>11197</v>
      </c>
      <c r="I12153" s="180">
        <f t="shared" si="378"/>
        <v>22394</v>
      </c>
      <c r="J12153" s="177" t="str">
        <f t="shared" si="379"/>
        <v>Date &gt; 1920</v>
      </c>
    </row>
    <row r="12154" spans="1:10" x14ac:dyDescent="0.3">
      <c r="A12154" s="178" t="s">
        <v>3372</v>
      </c>
      <c r="B12154" s="178" t="s">
        <v>163</v>
      </c>
      <c r="C12154" s="178" t="s">
        <v>1392</v>
      </c>
      <c r="D12154" s="178" t="s">
        <v>10098</v>
      </c>
      <c r="E12154" s="179">
        <v>41397</v>
      </c>
      <c r="F12154" s="180">
        <v>0</v>
      </c>
      <c r="G12154" s="180">
        <v>101080.06</v>
      </c>
      <c r="H12154" s="180">
        <v>50540.03</v>
      </c>
      <c r="I12154" s="180">
        <f t="shared" si="378"/>
        <v>151620.09</v>
      </c>
      <c r="J12154" s="177" t="str">
        <f t="shared" si="379"/>
        <v>Date &gt; 1920</v>
      </c>
    </row>
    <row r="12155" spans="1:10" x14ac:dyDescent="0.3">
      <c r="A12155" s="178" t="s">
        <v>3372</v>
      </c>
      <c r="B12155" s="178" t="s">
        <v>163</v>
      </c>
      <c r="C12155" s="178" t="s">
        <v>1392</v>
      </c>
      <c r="D12155" s="178" t="s">
        <v>10099</v>
      </c>
      <c r="E12155" s="179">
        <v>41901</v>
      </c>
      <c r="F12155" s="180">
        <v>259773</v>
      </c>
      <c r="G12155" s="180">
        <v>14431.89</v>
      </c>
      <c r="H12155" s="180">
        <v>14432.86</v>
      </c>
      <c r="I12155" s="180">
        <f t="shared" si="378"/>
        <v>288637.75</v>
      </c>
      <c r="J12155" s="177" t="str">
        <f t="shared" si="379"/>
        <v>Date &gt; 1920</v>
      </c>
    </row>
    <row r="12156" spans="1:10" x14ac:dyDescent="0.3">
      <c r="A12156" s="178" t="s">
        <v>3372</v>
      </c>
      <c r="B12156" s="178" t="s">
        <v>163</v>
      </c>
      <c r="C12156" s="178" t="s">
        <v>1392</v>
      </c>
      <c r="D12156" s="178" t="s">
        <v>10099</v>
      </c>
      <c r="E12156" s="179">
        <v>42027</v>
      </c>
      <c r="F12156" s="180">
        <v>2005440</v>
      </c>
      <c r="G12156" s="180">
        <v>117810.87</v>
      </c>
      <c r="H12156" s="180">
        <v>113145.22</v>
      </c>
      <c r="I12156" s="180">
        <f t="shared" si="378"/>
        <v>2236396.0900000003</v>
      </c>
      <c r="J12156" s="177" t="str">
        <f t="shared" si="379"/>
        <v>Date &gt; 1920</v>
      </c>
    </row>
    <row r="12157" spans="1:10" x14ac:dyDescent="0.3">
      <c r="A12157" s="178" t="s">
        <v>3372</v>
      </c>
      <c r="B12157" s="178" t="s">
        <v>163</v>
      </c>
      <c r="C12157" s="178" t="s">
        <v>1392</v>
      </c>
      <c r="D12157" s="178" t="s">
        <v>10099</v>
      </c>
      <c r="E12157" s="179">
        <v>42173</v>
      </c>
      <c r="F12157" s="180">
        <v>375347</v>
      </c>
      <c r="G12157" s="180">
        <v>28137.14</v>
      </c>
      <c r="H12157" s="180">
        <v>37790.879999999997</v>
      </c>
      <c r="I12157" s="180">
        <f t="shared" si="378"/>
        <v>441275.02</v>
      </c>
      <c r="J12157" s="177" t="str">
        <f t="shared" si="379"/>
        <v>Date &gt; 1920</v>
      </c>
    </row>
    <row r="12158" spans="1:10" x14ac:dyDescent="0.3">
      <c r="A12158" s="178" t="s">
        <v>3372</v>
      </c>
      <c r="B12158" s="178" t="s">
        <v>163</v>
      </c>
      <c r="C12158" s="178" t="s">
        <v>1392</v>
      </c>
      <c r="D12158" s="178" t="s">
        <v>10099</v>
      </c>
      <c r="E12158" s="179">
        <v>42818</v>
      </c>
      <c r="F12158" s="180">
        <v>253341</v>
      </c>
      <c r="G12158" s="180">
        <v>7432.34</v>
      </c>
      <c r="H12158" s="180">
        <v>0</v>
      </c>
      <c r="I12158" s="180">
        <f t="shared" si="378"/>
        <v>260773.34</v>
      </c>
      <c r="J12158" s="177" t="str">
        <f t="shared" si="379"/>
        <v>Date &gt; 1920</v>
      </c>
    </row>
    <row r="12159" spans="1:10" x14ac:dyDescent="0.3">
      <c r="A12159" s="178" t="s">
        <v>3372</v>
      </c>
      <c r="B12159" s="178" t="s">
        <v>163</v>
      </c>
      <c r="C12159" s="178" t="s">
        <v>1392</v>
      </c>
      <c r="D12159" s="178" t="s">
        <v>10100</v>
      </c>
      <c r="E12159" s="179">
        <v>41905</v>
      </c>
      <c r="F12159" s="180">
        <v>0</v>
      </c>
      <c r="G12159" s="180">
        <v>230115</v>
      </c>
      <c r="H12159" s="180">
        <v>0</v>
      </c>
      <c r="I12159" s="180">
        <f t="shared" si="378"/>
        <v>230115</v>
      </c>
      <c r="J12159" s="177" t="str">
        <f t="shared" si="379"/>
        <v>Date &gt; 1920</v>
      </c>
    </row>
    <row r="12160" spans="1:10" x14ac:dyDescent="0.3">
      <c r="A12160" s="178" t="s">
        <v>3372</v>
      </c>
      <c r="B12160" s="178" t="s">
        <v>163</v>
      </c>
      <c r="C12160" s="178" t="s">
        <v>1392</v>
      </c>
      <c r="D12160" s="178" t="s">
        <v>10101</v>
      </c>
      <c r="E12160" s="179">
        <v>42289</v>
      </c>
      <c r="F12160" s="180">
        <v>0</v>
      </c>
      <c r="G12160" s="180">
        <v>87700</v>
      </c>
      <c r="H12160" s="180">
        <v>0</v>
      </c>
      <c r="I12160" s="180">
        <f t="shared" si="378"/>
        <v>87700</v>
      </c>
      <c r="J12160" s="177" t="str">
        <f t="shared" si="379"/>
        <v>Date &gt; 1920</v>
      </c>
    </row>
    <row r="12161" spans="1:10" x14ac:dyDescent="0.3">
      <c r="A12161" s="178" t="s">
        <v>3372</v>
      </c>
      <c r="B12161" s="178" t="s">
        <v>163</v>
      </c>
      <c r="C12161" s="178" t="s">
        <v>1392</v>
      </c>
      <c r="D12161" s="178" t="s">
        <v>10102</v>
      </c>
      <c r="E12161" s="179">
        <v>41898</v>
      </c>
      <c r="F12161" s="180">
        <v>0</v>
      </c>
      <c r="G12161" s="180">
        <v>35432.93</v>
      </c>
      <c r="H12161" s="180">
        <v>8858.23</v>
      </c>
      <c r="I12161" s="180">
        <f t="shared" si="378"/>
        <v>44291.16</v>
      </c>
      <c r="J12161" s="177" t="str">
        <f t="shared" si="379"/>
        <v>Date &gt; 1920</v>
      </c>
    </row>
    <row r="12162" spans="1:10" x14ac:dyDescent="0.3">
      <c r="A12162" s="178" t="s">
        <v>3372</v>
      </c>
      <c r="B12162" s="178" t="s">
        <v>163</v>
      </c>
      <c r="C12162" s="178" t="s">
        <v>1392</v>
      </c>
      <c r="D12162" s="178" t="s">
        <v>9965</v>
      </c>
      <c r="E12162" s="179">
        <v>41976</v>
      </c>
      <c r="F12162" s="180">
        <v>720000</v>
      </c>
      <c r="G12162" s="180">
        <v>22919.87</v>
      </c>
      <c r="H12162" s="180">
        <v>22920.73</v>
      </c>
      <c r="I12162" s="180">
        <f t="shared" si="378"/>
        <v>765840.6</v>
      </c>
      <c r="J12162" s="177" t="str">
        <f t="shared" si="379"/>
        <v>Date &gt; 1920</v>
      </c>
    </row>
    <row r="12163" spans="1:10" x14ac:dyDescent="0.3">
      <c r="A12163" s="178" t="s">
        <v>3372</v>
      </c>
      <c r="B12163" s="178" t="s">
        <v>163</v>
      </c>
      <c r="C12163" s="178" t="s">
        <v>1392</v>
      </c>
      <c r="D12163" s="178" t="s">
        <v>9965</v>
      </c>
      <c r="E12163" s="179">
        <v>42590</v>
      </c>
      <c r="F12163" s="180">
        <v>119704</v>
      </c>
      <c r="G12163" s="180">
        <v>0</v>
      </c>
      <c r="H12163" s="180">
        <v>0</v>
      </c>
      <c r="I12163" s="180">
        <f t="shared" si="378"/>
        <v>119704</v>
      </c>
      <c r="J12163" s="177" t="str">
        <f t="shared" si="379"/>
        <v>Date &gt; 1920</v>
      </c>
    </row>
    <row r="12164" spans="1:10" x14ac:dyDescent="0.3">
      <c r="A12164" s="178" t="s">
        <v>3372</v>
      </c>
      <c r="B12164" s="178" t="s">
        <v>163</v>
      </c>
      <c r="C12164" s="178" t="s">
        <v>1392</v>
      </c>
      <c r="D12164" s="178" t="s">
        <v>9965</v>
      </c>
      <c r="E12164" s="179">
        <v>43312</v>
      </c>
      <c r="F12164" s="180">
        <v>46500</v>
      </c>
      <c r="G12164" s="180">
        <v>1443.7</v>
      </c>
      <c r="H12164" s="180">
        <v>1444.2</v>
      </c>
      <c r="I12164" s="180">
        <f t="shared" si="378"/>
        <v>49387.899999999994</v>
      </c>
      <c r="J12164" s="177" t="str">
        <f t="shared" si="379"/>
        <v>Date &gt; 1920</v>
      </c>
    </row>
    <row r="12165" spans="1:10" x14ac:dyDescent="0.3">
      <c r="A12165" s="178" t="s">
        <v>3372</v>
      </c>
      <c r="B12165" s="178" t="s">
        <v>163</v>
      </c>
      <c r="C12165" s="178" t="s">
        <v>1392</v>
      </c>
      <c r="D12165" s="178" t="s">
        <v>9965</v>
      </c>
      <c r="E12165" s="179">
        <v>43775</v>
      </c>
      <c r="F12165" s="180">
        <v>46500</v>
      </c>
      <c r="G12165" s="180">
        <v>181.27</v>
      </c>
      <c r="H12165" s="180">
        <v>179.96</v>
      </c>
      <c r="I12165" s="180">
        <f t="shared" ref="I12165:I12228" si="380">SUM(F12165:H12165)</f>
        <v>46861.229999999996</v>
      </c>
      <c r="J12165" s="177" t="str">
        <f t="shared" ref="J12165:J12228" si="381">IF(OR(YEAR(E12165)&gt; 1920, ISBLANK(E12165)), "Date &gt; 1920", "Sketchy date")</f>
        <v>Date &gt; 1920</v>
      </c>
    </row>
    <row r="12166" spans="1:10" x14ac:dyDescent="0.3">
      <c r="A12166" s="178" t="s">
        <v>3372</v>
      </c>
      <c r="B12166" s="178" t="s">
        <v>163</v>
      </c>
      <c r="C12166" s="178" t="s">
        <v>1392</v>
      </c>
      <c r="D12166" s="178" t="s">
        <v>10103</v>
      </c>
      <c r="E12166" s="179">
        <v>42268</v>
      </c>
      <c r="F12166" s="180">
        <v>0</v>
      </c>
      <c r="G12166" s="180">
        <v>58486.92</v>
      </c>
      <c r="H12166" s="180">
        <v>14621.73</v>
      </c>
      <c r="I12166" s="180">
        <f t="shared" si="380"/>
        <v>73108.649999999994</v>
      </c>
      <c r="J12166" s="177" t="str">
        <f t="shared" si="381"/>
        <v>Date &gt; 1920</v>
      </c>
    </row>
    <row r="12167" spans="1:10" x14ac:dyDescent="0.3">
      <c r="A12167" s="178" t="s">
        <v>3372</v>
      </c>
      <c r="B12167" s="178" t="s">
        <v>163</v>
      </c>
      <c r="C12167" s="178" t="s">
        <v>1392</v>
      </c>
      <c r="D12167" s="178" t="s">
        <v>10103</v>
      </c>
      <c r="E12167" s="179">
        <v>43061</v>
      </c>
      <c r="F12167" s="180">
        <v>0</v>
      </c>
      <c r="G12167" s="180">
        <v>35821.879999999997</v>
      </c>
      <c r="H12167" s="180">
        <v>8955.4699999999993</v>
      </c>
      <c r="I12167" s="180">
        <f t="shared" si="380"/>
        <v>44777.35</v>
      </c>
      <c r="J12167" s="177" t="str">
        <f t="shared" si="381"/>
        <v>Date &gt; 1920</v>
      </c>
    </row>
    <row r="12168" spans="1:10" x14ac:dyDescent="0.3">
      <c r="A12168" s="178" t="s">
        <v>3372</v>
      </c>
      <c r="B12168" s="178" t="s">
        <v>163</v>
      </c>
      <c r="C12168" s="178" t="s">
        <v>1392</v>
      </c>
      <c r="D12168" s="178" t="s">
        <v>10104</v>
      </c>
      <c r="E12168" s="179">
        <v>43188</v>
      </c>
      <c r="F12168" s="180">
        <v>0</v>
      </c>
      <c r="G12168" s="180">
        <v>11760</v>
      </c>
      <c r="H12168" s="180">
        <v>5040</v>
      </c>
      <c r="I12168" s="180">
        <f t="shared" si="380"/>
        <v>16800</v>
      </c>
      <c r="J12168" s="177" t="str">
        <f t="shared" si="381"/>
        <v>Date &gt; 1920</v>
      </c>
    </row>
    <row r="12169" spans="1:10" x14ac:dyDescent="0.3">
      <c r="A12169" s="178" t="s">
        <v>3372</v>
      </c>
      <c r="B12169" s="178" t="s">
        <v>163</v>
      </c>
      <c r="C12169" s="178" t="s">
        <v>1392</v>
      </c>
      <c r="D12169" s="178" t="s">
        <v>10105</v>
      </c>
      <c r="E12169" s="179">
        <v>43719</v>
      </c>
      <c r="F12169" s="180">
        <v>80631</v>
      </c>
      <c r="G12169" s="180">
        <v>4479.55</v>
      </c>
      <c r="H12169" s="180">
        <v>4480.41</v>
      </c>
      <c r="I12169" s="180">
        <f t="shared" si="380"/>
        <v>89590.96</v>
      </c>
      <c r="J12169" s="177" t="str">
        <f t="shared" si="381"/>
        <v>Date &gt; 1920</v>
      </c>
    </row>
    <row r="12170" spans="1:10" x14ac:dyDescent="0.3">
      <c r="A12170" s="178" t="s">
        <v>3372</v>
      </c>
      <c r="B12170" s="178" t="s">
        <v>163</v>
      </c>
      <c r="C12170" s="178" t="s">
        <v>1392</v>
      </c>
      <c r="D12170" s="178" t="s">
        <v>10106</v>
      </c>
      <c r="E12170" s="179">
        <v>44216</v>
      </c>
      <c r="F12170" s="180">
        <v>12804</v>
      </c>
      <c r="G12170" s="180">
        <v>13381.5</v>
      </c>
      <c r="H12170" s="180">
        <v>6150</v>
      </c>
      <c r="I12170" s="180">
        <f t="shared" si="380"/>
        <v>32335.5</v>
      </c>
      <c r="J12170" s="177" t="str">
        <f t="shared" si="381"/>
        <v>Date &gt; 1920</v>
      </c>
    </row>
    <row r="12171" spans="1:10" x14ac:dyDescent="0.3">
      <c r="A12171" s="178" t="s">
        <v>3372</v>
      </c>
      <c r="B12171" s="178" t="s">
        <v>163</v>
      </c>
      <c r="C12171" s="178" t="s">
        <v>1392</v>
      </c>
      <c r="D12171" s="178" t="s">
        <v>10107</v>
      </c>
      <c r="E12171" s="209">
        <v>0</v>
      </c>
      <c r="F12171" s="180">
        <v>24899</v>
      </c>
      <c r="G12171" s="180">
        <v>0</v>
      </c>
      <c r="H12171" s="180">
        <v>0</v>
      </c>
      <c r="I12171" s="180">
        <f t="shared" si="380"/>
        <v>24899</v>
      </c>
      <c r="J12171" s="177" t="str">
        <f t="shared" si="381"/>
        <v>Sketchy date</v>
      </c>
    </row>
    <row r="12172" spans="1:10" x14ac:dyDescent="0.3">
      <c r="A12172" s="178" t="s">
        <v>3372</v>
      </c>
      <c r="B12172" s="178" t="s">
        <v>167</v>
      </c>
      <c r="C12172" s="178" t="s">
        <v>4561</v>
      </c>
      <c r="D12172" s="178" t="s">
        <v>10108</v>
      </c>
      <c r="E12172" s="179">
        <v>25881</v>
      </c>
      <c r="F12172" s="180">
        <v>0</v>
      </c>
      <c r="G12172" s="180">
        <v>130000</v>
      </c>
      <c r="H12172" s="180">
        <v>62643.46</v>
      </c>
      <c r="I12172" s="180">
        <f t="shared" si="380"/>
        <v>192643.46</v>
      </c>
      <c r="J12172" s="177" t="str">
        <f t="shared" si="381"/>
        <v>Date &gt; 1920</v>
      </c>
    </row>
    <row r="12173" spans="1:10" x14ac:dyDescent="0.3">
      <c r="A12173" s="178" t="s">
        <v>3372</v>
      </c>
      <c r="B12173" s="178" t="s">
        <v>167</v>
      </c>
      <c r="C12173" s="178" t="s">
        <v>4561</v>
      </c>
      <c r="D12173" s="178" t="s">
        <v>6345</v>
      </c>
      <c r="E12173" s="179">
        <v>26063</v>
      </c>
      <c r="F12173" s="180">
        <v>0</v>
      </c>
      <c r="G12173" s="180">
        <v>10000</v>
      </c>
      <c r="H12173" s="180">
        <v>77790.13</v>
      </c>
      <c r="I12173" s="180">
        <f t="shared" si="380"/>
        <v>87790.13</v>
      </c>
      <c r="J12173" s="177" t="str">
        <f t="shared" si="381"/>
        <v>Date &gt; 1920</v>
      </c>
    </row>
    <row r="12174" spans="1:10" x14ac:dyDescent="0.3">
      <c r="A12174" s="178" t="s">
        <v>3372</v>
      </c>
      <c r="B12174" s="178" t="s">
        <v>167</v>
      </c>
      <c r="C12174" s="178" t="s">
        <v>4561</v>
      </c>
      <c r="D12174" s="178" t="s">
        <v>10109</v>
      </c>
      <c r="E12174" s="179">
        <v>26274</v>
      </c>
      <c r="F12174" s="180">
        <v>0</v>
      </c>
      <c r="G12174" s="180">
        <v>37500</v>
      </c>
      <c r="H12174" s="180">
        <v>46122.85</v>
      </c>
      <c r="I12174" s="180">
        <f t="shared" si="380"/>
        <v>83622.850000000006</v>
      </c>
      <c r="J12174" s="177" t="str">
        <f t="shared" si="381"/>
        <v>Date &gt; 1920</v>
      </c>
    </row>
    <row r="12175" spans="1:10" x14ac:dyDescent="0.3">
      <c r="A12175" s="178" t="s">
        <v>3372</v>
      </c>
      <c r="B12175" s="178" t="s">
        <v>167</v>
      </c>
      <c r="C12175" s="178" t="s">
        <v>4561</v>
      </c>
      <c r="D12175" s="178" t="s">
        <v>6462</v>
      </c>
      <c r="E12175" s="179">
        <v>27446</v>
      </c>
      <c r="F12175" s="180">
        <v>0</v>
      </c>
      <c r="G12175" s="180">
        <v>11145</v>
      </c>
      <c r="H12175" s="180">
        <v>5573</v>
      </c>
      <c r="I12175" s="180">
        <f t="shared" si="380"/>
        <v>16718</v>
      </c>
      <c r="J12175" s="177" t="str">
        <f t="shared" si="381"/>
        <v>Date &gt; 1920</v>
      </c>
    </row>
    <row r="12176" spans="1:10" x14ac:dyDescent="0.3">
      <c r="A12176" s="178" t="s">
        <v>3372</v>
      </c>
      <c r="B12176" s="178" t="s">
        <v>167</v>
      </c>
      <c r="C12176" s="178" t="s">
        <v>4561</v>
      </c>
      <c r="D12176" s="178" t="s">
        <v>10110</v>
      </c>
      <c r="E12176" s="179">
        <v>28143</v>
      </c>
      <c r="F12176" s="180">
        <v>0</v>
      </c>
      <c r="G12176" s="180">
        <v>12000</v>
      </c>
      <c r="H12176" s="180">
        <v>3739.2</v>
      </c>
      <c r="I12176" s="180">
        <f t="shared" si="380"/>
        <v>15739.2</v>
      </c>
      <c r="J12176" s="177" t="str">
        <f t="shared" si="381"/>
        <v>Date &gt; 1920</v>
      </c>
    </row>
    <row r="12177" spans="1:10" x14ac:dyDescent="0.3">
      <c r="A12177" s="178" t="s">
        <v>3372</v>
      </c>
      <c r="B12177" s="178" t="s">
        <v>167</v>
      </c>
      <c r="C12177" s="178" t="s">
        <v>4561</v>
      </c>
      <c r="D12177" s="178" t="s">
        <v>10111</v>
      </c>
      <c r="E12177" s="179">
        <v>30911</v>
      </c>
      <c r="F12177" s="180">
        <v>0</v>
      </c>
      <c r="G12177" s="180">
        <v>189477.82</v>
      </c>
      <c r="H12177" s="180">
        <v>94738.92</v>
      </c>
      <c r="I12177" s="180">
        <f t="shared" si="380"/>
        <v>284216.74</v>
      </c>
      <c r="J12177" s="177" t="str">
        <f t="shared" si="381"/>
        <v>Date &gt; 1920</v>
      </c>
    </row>
    <row r="12178" spans="1:10" x14ac:dyDescent="0.3">
      <c r="A12178" s="178" t="s">
        <v>3372</v>
      </c>
      <c r="B12178" s="178" t="s">
        <v>167</v>
      </c>
      <c r="C12178" s="178" t="s">
        <v>4561</v>
      </c>
      <c r="D12178" s="178" t="s">
        <v>10112</v>
      </c>
      <c r="E12178" s="179">
        <v>31149</v>
      </c>
      <c r="F12178" s="180">
        <v>0</v>
      </c>
      <c r="G12178" s="180">
        <v>13535.39</v>
      </c>
      <c r="H12178" s="180">
        <v>6767.7</v>
      </c>
      <c r="I12178" s="180">
        <f t="shared" si="380"/>
        <v>20303.09</v>
      </c>
      <c r="J12178" s="177" t="str">
        <f t="shared" si="381"/>
        <v>Date &gt; 1920</v>
      </c>
    </row>
    <row r="12179" spans="1:10" x14ac:dyDescent="0.3">
      <c r="A12179" s="178" t="s">
        <v>3372</v>
      </c>
      <c r="B12179" s="178" t="s">
        <v>167</v>
      </c>
      <c r="C12179" s="178" t="s">
        <v>4561</v>
      </c>
      <c r="D12179" s="178" t="s">
        <v>6350</v>
      </c>
      <c r="E12179" s="179">
        <v>31383</v>
      </c>
      <c r="F12179" s="180">
        <v>0</v>
      </c>
      <c r="G12179" s="180">
        <v>5483.33</v>
      </c>
      <c r="H12179" s="180">
        <v>2741.67</v>
      </c>
      <c r="I12179" s="180">
        <f t="shared" si="380"/>
        <v>8225</v>
      </c>
      <c r="J12179" s="177" t="str">
        <f t="shared" si="381"/>
        <v>Date &gt; 1920</v>
      </c>
    </row>
    <row r="12180" spans="1:10" x14ac:dyDescent="0.3">
      <c r="A12180" s="178" t="s">
        <v>3372</v>
      </c>
      <c r="B12180" s="178" t="s">
        <v>167</v>
      </c>
      <c r="C12180" s="178" t="s">
        <v>4561</v>
      </c>
      <c r="D12180" s="178" t="s">
        <v>10113</v>
      </c>
      <c r="E12180" s="179">
        <v>32191</v>
      </c>
      <c r="F12180" s="180">
        <v>0</v>
      </c>
      <c r="G12180" s="180">
        <v>143132.98000000001</v>
      </c>
      <c r="H12180" s="180">
        <v>71566.490000000005</v>
      </c>
      <c r="I12180" s="180">
        <f t="shared" si="380"/>
        <v>214699.47000000003</v>
      </c>
      <c r="J12180" s="177" t="str">
        <f t="shared" si="381"/>
        <v>Date &gt; 1920</v>
      </c>
    </row>
    <row r="12181" spans="1:10" x14ac:dyDescent="0.3">
      <c r="A12181" s="178" t="s">
        <v>3372</v>
      </c>
      <c r="B12181" s="178" t="s">
        <v>167</v>
      </c>
      <c r="C12181" s="178" t="s">
        <v>4561</v>
      </c>
      <c r="D12181" s="178" t="s">
        <v>10114</v>
      </c>
      <c r="E12181" s="179">
        <v>32449</v>
      </c>
      <c r="F12181" s="180">
        <v>0</v>
      </c>
      <c r="G12181" s="180">
        <v>1400</v>
      </c>
      <c r="H12181" s="180">
        <v>1266.69</v>
      </c>
      <c r="I12181" s="180">
        <f t="shared" si="380"/>
        <v>2666.69</v>
      </c>
      <c r="J12181" s="177" t="str">
        <f t="shared" si="381"/>
        <v>Date &gt; 1920</v>
      </c>
    </row>
    <row r="12182" spans="1:10" x14ac:dyDescent="0.3">
      <c r="A12182" s="178" t="s">
        <v>3372</v>
      </c>
      <c r="B12182" s="178" t="s">
        <v>167</v>
      </c>
      <c r="C12182" s="178" t="s">
        <v>4561</v>
      </c>
      <c r="D12182" s="178" t="s">
        <v>10115</v>
      </c>
      <c r="E12182" s="179">
        <v>33267</v>
      </c>
      <c r="F12182" s="180">
        <v>0</v>
      </c>
      <c r="G12182" s="180">
        <v>11000</v>
      </c>
      <c r="H12182" s="180">
        <v>5882.28</v>
      </c>
      <c r="I12182" s="180">
        <f t="shared" si="380"/>
        <v>16882.28</v>
      </c>
      <c r="J12182" s="177" t="str">
        <f t="shared" si="381"/>
        <v>Date &gt; 1920</v>
      </c>
    </row>
    <row r="12183" spans="1:10" x14ac:dyDescent="0.3">
      <c r="A12183" s="178" t="s">
        <v>3372</v>
      </c>
      <c r="B12183" s="178" t="s">
        <v>167</v>
      </c>
      <c r="C12183" s="178" t="s">
        <v>4561</v>
      </c>
      <c r="D12183" s="178" t="s">
        <v>7894</v>
      </c>
      <c r="E12183" s="179">
        <v>33516</v>
      </c>
      <c r="F12183" s="180">
        <v>0</v>
      </c>
      <c r="G12183" s="180">
        <v>15578.36</v>
      </c>
      <c r="H12183" s="180">
        <v>7789.19</v>
      </c>
      <c r="I12183" s="180">
        <f t="shared" si="380"/>
        <v>23367.55</v>
      </c>
      <c r="J12183" s="177" t="str">
        <f t="shared" si="381"/>
        <v>Date &gt; 1920</v>
      </c>
    </row>
    <row r="12184" spans="1:10" x14ac:dyDescent="0.3">
      <c r="A12184" s="178" t="s">
        <v>3372</v>
      </c>
      <c r="B12184" s="178" t="s">
        <v>167</v>
      </c>
      <c r="C12184" s="178" t="s">
        <v>4561</v>
      </c>
      <c r="D12184" s="178" t="s">
        <v>10116</v>
      </c>
      <c r="E12184" s="179">
        <v>34379</v>
      </c>
      <c r="F12184" s="180">
        <v>0</v>
      </c>
      <c r="G12184" s="180">
        <v>3186.92</v>
      </c>
      <c r="H12184" s="180">
        <v>1593.46</v>
      </c>
      <c r="I12184" s="180">
        <f t="shared" si="380"/>
        <v>4780.38</v>
      </c>
      <c r="J12184" s="177" t="str">
        <f t="shared" si="381"/>
        <v>Date &gt; 1920</v>
      </c>
    </row>
    <row r="12185" spans="1:10" x14ac:dyDescent="0.3">
      <c r="A12185" s="178" t="s">
        <v>3372</v>
      </c>
      <c r="B12185" s="178" t="s">
        <v>167</v>
      </c>
      <c r="C12185" s="178" t="s">
        <v>4561</v>
      </c>
      <c r="D12185" s="178" t="s">
        <v>7173</v>
      </c>
      <c r="E12185" s="179">
        <v>35355</v>
      </c>
      <c r="F12185" s="180">
        <v>0</v>
      </c>
      <c r="G12185" s="180">
        <v>108000</v>
      </c>
      <c r="H12185" s="180">
        <v>58061.07</v>
      </c>
      <c r="I12185" s="180">
        <f t="shared" si="380"/>
        <v>166061.07</v>
      </c>
      <c r="J12185" s="177" t="str">
        <f t="shared" si="381"/>
        <v>Date &gt; 1920</v>
      </c>
    </row>
    <row r="12186" spans="1:10" x14ac:dyDescent="0.3">
      <c r="A12186" s="178" t="s">
        <v>3372</v>
      </c>
      <c r="B12186" s="178" t="s">
        <v>167</v>
      </c>
      <c r="C12186" s="178" t="s">
        <v>4561</v>
      </c>
      <c r="D12186" s="178" t="s">
        <v>10117</v>
      </c>
      <c r="E12186" s="179">
        <v>35664</v>
      </c>
      <c r="F12186" s="180">
        <v>0</v>
      </c>
      <c r="G12186" s="180">
        <v>24409</v>
      </c>
      <c r="H12186" s="180">
        <v>19000</v>
      </c>
      <c r="I12186" s="180">
        <f t="shared" si="380"/>
        <v>43409</v>
      </c>
      <c r="J12186" s="177" t="str">
        <f t="shared" si="381"/>
        <v>Date &gt; 1920</v>
      </c>
    </row>
    <row r="12187" spans="1:10" x14ac:dyDescent="0.3">
      <c r="A12187" s="178" t="s">
        <v>3372</v>
      </c>
      <c r="B12187" s="178" t="s">
        <v>167</v>
      </c>
      <c r="C12187" s="178" t="s">
        <v>4561</v>
      </c>
      <c r="D12187" s="178" t="s">
        <v>10118</v>
      </c>
      <c r="E12187" s="179">
        <v>35783</v>
      </c>
      <c r="F12187" s="180">
        <v>0</v>
      </c>
      <c r="G12187" s="180">
        <v>49529.53</v>
      </c>
      <c r="H12187" s="180">
        <v>33019.69</v>
      </c>
      <c r="I12187" s="180">
        <f t="shared" si="380"/>
        <v>82549.22</v>
      </c>
      <c r="J12187" s="177" t="str">
        <f t="shared" si="381"/>
        <v>Date &gt; 1920</v>
      </c>
    </row>
    <row r="12188" spans="1:10" x14ac:dyDescent="0.3">
      <c r="A12188" s="178" t="s">
        <v>3372</v>
      </c>
      <c r="B12188" s="178" t="s">
        <v>167</v>
      </c>
      <c r="C12188" s="178" t="s">
        <v>4561</v>
      </c>
      <c r="D12188" s="178" t="s">
        <v>10119</v>
      </c>
      <c r="E12188" s="179">
        <v>36220</v>
      </c>
      <c r="F12188" s="180">
        <v>0</v>
      </c>
      <c r="G12188" s="180">
        <v>4543.49</v>
      </c>
      <c r="H12188" s="180">
        <v>3029</v>
      </c>
      <c r="I12188" s="180">
        <f t="shared" si="380"/>
        <v>7572.49</v>
      </c>
      <c r="J12188" s="177" t="str">
        <f t="shared" si="381"/>
        <v>Date &gt; 1920</v>
      </c>
    </row>
    <row r="12189" spans="1:10" x14ac:dyDescent="0.3">
      <c r="A12189" s="178" t="s">
        <v>3372</v>
      </c>
      <c r="B12189" s="178" t="s">
        <v>167</v>
      </c>
      <c r="C12189" s="178" t="s">
        <v>4561</v>
      </c>
      <c r="D12189" s="178" t="s">
        <v>10119</v>
      </c>
      <c r="E12189" s="179">
        <v>36451</v>
      </c>
      <c r="F12189" s="180">
        <v>0</v>
      </c>
      <c r="G12189" s="180">
        <v>436.51</v>
      </c>
      <c r="H12189" s="180">
        <v>5819.91</v>
      </c>
      <c r="I12189" s="180">
        <f t="shared" si="380"/>
        <v>6256.42</v>
      </c>
      <c r="J12189" s="177" t="str">
        <f t="shared" si="381"/>
        <v>Date &gt; 1920</v>
      </c>
    </row>
    <row r="12190" spans="1:10" x14ac:dyDescent="0.3">
      <c r="A12190" s="178" t="s">
        <v>3372</v>
      </c>
      <c r="B12190" s="178" t="s">
        <v>167</v>
      </c>
      <c r="C12190" s="178" t="s">
        <v>4561</v>
      </c>
      <c r="D12190" s="178" t="s">
        <v>10119</v>
      </c>
      <c r="E12190" s="179">
        <v>36451</v>
      </c>
      <c r="F12190" s="180">
        <v>0</v>
      </c>
      <c r="G12190" s="180">
        <v>8293.36</v>
      </c>
      <c r="H12190" s="180">
        <v>0</v>
      </c>
      <c r="I12190" s="180">
        <f t="shared" si="380"/>
        <v>8293.36</v>
      </c>
      <c r="J12190" s="177" t="str">
        <f t="shared" si="381"/>
        <v>Date &gt; 1920</v>
      </c>
    </row>
    <row r="12191" spans="1:10" x14ac:dyDescent="0.3">
      <c r="A12191" s="178" t="s">
        <v>3372</v>
      </c>
      <c r="B12191" s="178" t="s">
        <v>167</v>
      </c>
      <c r="C12191" s="178" t="s">
        <v>4561</v>
      </c>
      <c r="D12191" s="178" t="s">
        <v>10119</v>
      </c>
      <c r="E12191" s="179">
        <v>36502</v>
      </c>
      <c r="F12191" s="180">
        <v>0</v>
      </c>
      <c r="G12191" s="180">
        <v>10803.67</v>
      </c>
      <c r="H12191" s="180">
        <v>7202.45</v>
      </c>
      <c r="I12191" s="180">
        <f t="shared" si="380"/>
        <v>18006.12</v>
      </c>
      <c r="J12191" s="177" t="str">
        <f t="shared" si="381"/>
        <v>Date &gt; 1920</v>
      </c>
    </row>
    <row r="12192" spans="1:10" x14ac:dyDescent="0.3">
      <c r="A12192" s="178" t="s">
        <v>3372</v>
      </c>
      <c r="B12192" s="178" t="s">
        <v>167</v>
      </c>
      <c r="C12192" s="178" t="s">
        <v>4561</v>
      </c>
      <c r="D12192" s="178" t="s">
        <v>10120</v>
      </c>
      <c r="E12192" s="179">
        <v>37187</v>
      </c>
      <c r="F12192" s="180">
        <v>0</v>
      </c>
      <c r="G12192" s="180">
        <v>68880</v>
      </c>
      <c r="H12192" s="180">
        <v>51449.96</v>
      </c>
      <c r="I12192" s="180">
        <f t="shared" si="380"/>
        <v>120329.95999999999</v>
      </c>
      <c r="J12192" s="177" t="str">
        <f t="shared" si="381"/>
        <v>Date &gt; 1920</v>
      </c>
    </row>
    <row r="12193" spans="1:10" x14ac:dyDescent="0.3">
      <c r="A12193" s="178" t="s">
        <v>3372</v>
      </c>
      <c r="B12193" s="178" t="s">
        <v>167</v>
      </c>
      <c r="C12193" s="178" t="s">
        <v>4561</v>
      </c>
      <c r="D12193" s="178" t="s">
        <v>10121</v>
      </c>
      <c r="E12193" s="179">
        <v>36969</v>
      </c>
      <c r="F12193" s="180">
        <v>0</v>
      </c>
      <c r="G12193" s="180">
        <v>11684.04</v>
      </c>
      <c r="H12193" s="180">
        <v>11684.04</v>
      </c>
      <c r="I12193" s="180">
        <f t="shared" si="380"/>
        <v>23368.080000000002</v>
      </c>
      <c r="J12193" s="177" t="str">
        <f t="shared" si="381"/>
        <v>Date &gt; 1920</v>
      </c>
    </row>
    <row r="12194" spans="1:10" x14ac:dyDescent="0.3">
      <c r="A12194" s="178" t="s">
        <v>3372</v>
      </c>
      <c r="B12194" s="178" t="s">
        <v>167</v>
      </c>
      <c r="C12194" s="178" t="s">
        <v>4561</v>
      </c>
      <c r="D12194" s="178" t="s">
        <v>10122</v>
      </c>
      <c r="E12194" s="179">
        <v>37529</v>
      </c>
      <c r="F12194" s="180">
        <v>0</v>
      </c>
      <c r="G12194" s="180">
        <v>10432.36</v>
      </c>
      <c r="H12194" s="180">
        <v>6954.91</v>
      </c>
      <c r="I12194" s="180">
        <f t="shared" si="380"/>
        <v>17387.27</v>
      </c>
      <c r="J12194" s="177" t="str">
        <f t="shared" si="381"/>
        <v>Date &gt; 1920</v>
      </c>
    </row>
    <row r="12195" spans="1:10" x14ac:dyDescent="0.3">
      <c r="A12195" s="178" t="s">
        <v>3372</v>
      </c>
      <c r="B12195" s="178" t="s">
        <v>167</v>
      </c>
      <c r="C12195" s="178" t="s">
        <v>4561</v>
      </c>
      <c r="D12195" s="178" t="s">
        <v>10123</v>
      </c>
      <c r="E12195" s="179">
        <v>37529</v>
      </c>
      <c r="F12195" s="180">
        <v>0</v>
      </c>
      <c r="G12195" s="180">
        <v>4177.5200000000004</v>
      </c>
      <c r="H12195" s="180">
        <v>2785.02</v>
      </c>
      <c r="I12195" s="180">
        <f t="shared" si="380"/>
        <v>6962.5400000000009</v>
      </c>
      <c r="J12195" s="177" t="str">
        <f t="shared" si="381"/>
        <v>Date &gt; 1920</v>
      </c>
    </row>
    <row r="12196" spans="1:10" x14ac:dyDescent="0.3">
      <c r="A12196" s="178" t="s">
        <v>3372</v>
      </c>
      <c r="B12196" s="178" t="s">
        <v>167</v>
      </c>
      <c r="C12196" s="178" t="s">
        <v>4561</v>
      </c>
      <c r="D12196" s="178" t="s">
        <v>10124</v>
      </c>
      <c r="E12196" s="179">
        <v>37834</v>
      </c>
      <c r="F12196" s="180">
        <v>0</v>
      </c>
      <c r="G12196" s="180">
        <v>75334.179999999993</v>
      </c>
      <c r="H12196" s="180">
        <v>18902.349999999999</v>
      </c>
      <c r="I12196" s="180">
        <f t="shared" si="380"/>
        <v>94236.53</v>
      </c>
      <c r="J12196" s="177" t="str">
        <f t="shared" si="381"/>
        <v>Date &gt; 1920</v>
      </c>
    </row>
    <row r="12197" spans="1:10" x14ac:dyDescent="0.3">
      <c r="A12197" s="178" t="s">
        <v>3372</v>
      </c>
      <c r="B12197" s="178" t="s">
        <v>167</v>
      </c>
      <c r="C12197" s="178" t="s">
        <v>4561</v>
      </c>
      <c r="D12197" s="178" t="s">
        <v>10124</v>
      </c>
      <c r="E12197" s="179">
        <v>37872</v>
      </c>
      <c r="F12197" s="180">
        <v>0</v>
      </c>
      <c r="G12197" s="180">
        <v>155617.19</v>
      </c>
      <c r="H12197" s="180">
        <v>38904.29</v>
      </c>
      <c r="I12197" s="180">
        <f t="shared" si="380"/>
        <v>194521.48</v>
      </c>
      <c r="J12197" s="177" t="str">
        <f t="shared" si="381"/>
        <v>Date &gt; 1920</v>
      </c>
    </row>
    <row r="12198" spans="1:10" x14ac:dyDescent="0.3">
      <c r="A12198" s="178" t="s">
        <v>3372</v>
      </c>
      <c r="B12198" s="178" t="s">
        <v>167</v>
      </c>
      <c r="C12198" s="178" t="s">
        <v>4561</v>
      </c>
      <c r="D12198" s="178" t="s">
        <v>10124</v>
      </c>
      <c r="E12198" s="179">
        <v>37896</v>
      </c>
      <c r="F12198" s="180">
        <v>0</v>
      </c>
      <c r="G12198" s="180">
        <v>491147.81</v>
      </c>
      <c r="H12198" s="180">
        <v>122787.04</v>
      </c>
      <c r="I12198" s="180">
        <f t="shared" si="380"/>
        <v>613934.85</v>
      </c>
      <c r="J12198" s="177" t="str">
        <f t="shared" si="381"/>
        <v>Date &gt; 1920</v>
      </c>
    </row>
    <row r="12199" spans="1:10" x14ac:dyDescent="0.3">
      <c r="A12199" s="178" t="s">
        <v>3372</v>
      </c>
      <c r="B12199" s="178" t="s">
        <v>167</v>
      </c>
      <c r="C12199" s="178" t="s">
        <v>4561</v>
      </c>
      <c r="D12199" s="178" t="s">
        <v>10124</v>
      </c>
      <c r="E12199" s="179">
        <v>37959</v>
      </c>
      <c r="F12199" s="180">
        <v>0</v>
      </c>
      <c r="G12199" s="180">
        <v>83882.19</v>
      </c>
      <c r="H12199" s="180">
        <v>22755.87</v>
      </c>
      <c r="I12199" s="180">
        <f t="shared" si="380"/>
        <v>106638.06</v>
      </c>
      <c r="J12199" s="177" t="str">
        <f t="shared" si="381"/>
        <v>Date &gt; 1920</v>
      </c>
    </row>
    <row r="12200" spans="1:10" x14ac:dyDescent="0.3">
      <c r="A12200" s="178" t="s">
        <v>3372</v>
      </c>
      <c r="B12200" s="178" t="s">
        <v>167</v>
      </c>
      <c r="C12200" s="178" t="s">
        <v>4561</v>
      </c>
      <c r="D12200" s="178" t="s">
        <v>10124</v>
      </c>
      <c r="E12200" s="179">
        <v>38113</v>
      </c>
      <c r="F12200" s="180">
        <v>0</v>
      </c>
      <c r="G12200" s="180">
        <v>6718.63</v>
      </c>
      <c r="H12200" s="180">
        <v>40314.160000000003</v>
      </c>
      <c r="I12200" s="180">
        <f t="shared" si="380"/>
        <v>47032.79</v>
      </c>
      <c r="J12200" s="177" t="str">
        <f t="shared" si="381"/>
        <v>Date &gt; 1920</v>
      </c>
    </row>
    <row r="12201" spans="1:10" x14ac:dyDescent="0.3">
      <c r="A12201" s="178" t="s">
        <v>3372</v>
      </c>
      <c r="B12201" s="178" t="s">
        <v>167</v>
      </c>
      <c r="C12201" s="178" t="s">
        <v>4561</v>
      </c>
      <c r="D12201" s="178" t="s">
        <v>10124</v>
      </c>
      <c r="E12201" s="179">
        <v>38113</v>
      </c>
      <c r="F12201" s="180">
        <v>0</v>
      </c>
      <c r="G12201" s="180">
        <v>83681.89</v>
      </c>
      <c r="H12201" s="180">
        <v>0</v>
      </c>
      <c r="I12201" s="180">
        <f t="shared" si="380"/>
        <v>83681.89</v>
      </c>
      <c r="J12201" s="177" t="str">
        <f t="shared" si="381"/>
        <v>Date &gt; 1920</v>
      </c>
    </row>
    <row r="12202" spans="1:10" x14ac:dyDescent="0.3">
      <c r="A12202" s="178" t="s">
        <v>3372</v>
      </c>
      <c r="B12202" s="178" t="s">
        <v>167</v>
      </c>
      <c r="C12202" s="178" t="s">
        <v>4561</v>
      </c>
      <c r="D12202" s="178" t="s">
        <v>6415</v>
      </c>
      <c r="E12202" s="179">
        <v>40403</v>
      </c>
      <c r="F12202" s="180">
        <v>0</v>
      </c>
      <c r="G12202" s="180">
        <v>31417.5</v>
      </c>
      <c r="H12202" s="180">
        <v>15708.75</v>
      </c>
      <c r="I12202" s="180">
        <f t="shared" si="380"/>
        <v>47126.25</v>
      </c>
      <c r="J12202" s="177" t="str">
        <f t="shared" si="381"/>
        <v>Date &gt; 1920</v>
      </c>
    </row>
    <row r="12203" spans="1:10" x14ac:dyDescent="0.3">
      <c r="A12203" s="178" t="s">
        <v>3372</v>
      </c>
      <c r="B12203" s="178" t="s">
        <v>167</v>
      </c>
      <c r="C12203" s="178" t="s">
        <v>4561</v>
      </c>
      <c r="D12203" s="178" t="s">
        <v>10125</v>
      </c>
      <c r="E12203" s="179">
        <v>40571</v>
      </c>
      <c r="F12203" s="180">
        <v>0</v>
      </c>
      <c r="G12203" s="180">
        <v>54606.11</v>
      </c>
      <c r="H12203" s="180">
        <v>54850.64</v>
      </c>
      <c r="I12203" s="180">
        <f t="shared" si="380"/>
        <v>109456.75</v>
      </c>
      <c r="J12203" s="177" t="str">
        <f t="shared" si="381"/>
        <v>Date &gt; 1920</v>
      </c>
    </row>
    <row r="12204" spans="1:10" x14ac:dyDescent="0.3">
      <c r="A12204" s="178" t="s">
        <v>3372</v>
      </c>
      <c r="B12204" s="178" t="s">
        <v>167</v>
      </c>
      <c r="C12204" s="178" t="s">
        <v>4561</v>
      </c>
      <c r="D12204" s="178" t="s">
        <v>10125</v>
      </c>
      <c r="E12204" s="179">
        <v>40718</v>
      </c>
      <c r="F12204" s="180">
        <v>0</v>
      </c>
      <c r="G12204" s="180">
        <v>47687.519999999997</v>
      </c>
      <c r="H12204" s="180">
        <v>47687.51</v>
      </c>
      <c r="I12204" s="180">
        <f t="shared" si="380"/>
        <v>95375.03</v>
      </c>
      <c r="J12204" s="177" t="str">
        <f t="shared" si="381"/>
        <v>Date &gt; 1920</v>
      </c>
    </row>
    <row r="12205" spans="1:10" x14ac:dyDescent="0.3">
      <c r="A12205" s="178" t="s">
        <v>3372</v>
      </c>
      <c r="B12205" s="178" t="s">
        <v>167</v>
      </c>
      <c r="C12205" s="178" t="s">
        <v>4561</v>
      </c>
      <c r="D12205" s="178" t="s">
        <v>10125</v>
      </c>
      <c r="E12205" s="179">
        <v>40752</v>
      </c>
      <c r="F12205" s="180">
        <v>0</v>
      </c>
      <c r="G12205" s="180">
        <v>43137.04</v>
      </c>
      <c r="H12205" s="180">
        <v>43137.05</v>
      </c>
      <c r="I12205" s="180">
        <f t="shared" si="380"/>
        <v>86274.09</v>
      </c>
      <c r="J12205" s="177" t="str">
        <f t="shared" si="381"/>
        <v>Date &gt; 1920</v>
      </c>
    </row>
    <row r="12206" spans="1:10" x14ac:dyDescent="0.3">
      <c r="A12206" s="178" t="s">
        <v>3372</v>
      </c>
      <c r="B12206" s="178" t="s">
        <v>167</v>
      </c>
      <c r="C12206" s="178" t="s">
        <v>4561</v>
      </c>
      <c r="D12206" s="178" t="s">
        <v>10125</v>
      </c>
      <c r="E12206" s="179">
        <v>40808</v>
      </c>
      <c r="F12206" s="180">
        <v>0</v>
      </c>
      <c r="G12206" s="180">
        <v>1200</v>
      </c>
      <c r="H12206" s="180">
        <v>1200</v>
      </c>
      <c r="I12206" s="180">
        <f t="shared" si="380"/>
        <v>2400</v>
      </c>
      <c r="J12206" s="177" t="str">
        <f t="shared" si="381"/>
        <v>Date &gt; 1920</v>
      </c>
    </row>
    <row r="12207" spans="1:10" x14ac:dyDescent="0.3">
      <c r="A12207" s="178" t="s">
        <v>3372</v>
      </c>
      <c r="B12207" s="178" t="s">
        <v>167</v>
      </c>
      <c r="C12207" s="178" t="s">
        <v>4561</v>
      </c>
      <c r="D12207" s="178" t="s">
        <v>10125</v>
      </c>
      <c r="E12207" s="179">
        <v>40946</v>
      </c>
      <c r="F12207" s="180">
        <v>0</v>
      </c>
      <c r="G12207" s="180">
        <v>31737.759999999998</v>
      </c>
      <c r="H12207" s="180">
        <v>32767.34</v>
      </c>
      <c r="I12207" s="180">
        <f t="shared" si="380"/>
        <v>64505.1</v>
      </c>
      <c r="J12207" s="177" t="str">
        <f t="shared" si="381"/>
        <v>Date &gt; 1920</v>
      </c>
    </row>
    <row r="12208" spans="1:10" x14ac:dyDescent="0.3">
      <c r="A12208" s="178" t="s">
        <v>3372</v>
      </c>
      <c r="B12208" s="178" t="s">
        <v>167</v>
      </c>
      <c r="C12208" s="178" t="s">
        <v>4561</v>
      </c>
      <c r="D12208" s="178" t="s">
        <v>10125</v>
      </c>
      <c r="E12208" s="179">
        <v>41065</v>
      </c>
      <c r="F12208" s="180">
        <v>0</v>
      </c>
      <c r="G12208" s="180">
        <v>1556.75</v>
      </c>
      <c r="H12208" s="180">
        <v>1569.62</v>
      </c>
      <c r="I12208" s="180">
        <f t="shared" si="380"/>
        <v>3126.37</v>
      </c>
      <c r="J12208" s="177" t="str">
        <f t="shared" si="381"/>
        <v>Date &gt; 1920</v>
      </c>
    </row>
    <row r="12209" spans="1:10" x14ac:dyDescent="0.3">
      <c r="A12209" s="178" t="s">
        <v>3372</v>
      </c>
      <c r="B12209" s="178" t="s">
        <v>167</v>
      </c>
      <c r="C12209" s="178" t="s">
        <v>4561</v>
      </c>
      <c r="D12209" s="178" t="s">
        <v>10126</v>
      </c>
      <c r="E12209" s="179">
        <v>41164</v>
      </c>
      <c r="F12209" s="180">
        <v>0</v>
      </c>
      <c r="G12209" s="180">
        <v>4250</v>
      </c>
      <c r="H12209" s="180">
        <v>4250</v>
      </c>
      <c r="I12209" s="180">
        <f t="shared" si="380"/>
        <v>8500</v>
      </c>
      <c r="J12209" s="177" t="str">
        <f t="shared" si="381"/>
        <v>Date &gt; 1920</v>
      </c>
    </row>
    <row r="12210" spans="1:10" x14ac:dyDescent="0.3">
      <c r="A12210" s="178" t="s">
        <v>3372</v>
      </c>
      <c r="B12210" s="178" t="s">
        <v>167</v>
      </c>
      <c r="C12210" s="178" t="s">
        <v>4561</v>
      </c>
      <c r="D12210" s="178" t="s">
        <v>10127</v>
      </c>
      <c r="E12210" s="179">
        <v>41990</v>
      </c>
      <c r="F12210" s="180">
        <v>0</v>
      </c>
      <c r="G12210" s="180">
        <v>9135.39</v>
      </c>
      <c r="H12210" s="180">
        <v>2283.84</v>
      </c>
      <c r="I12210" s="180">
        <f t="shared" si="380"/>
        <v>11419.23</v>
      </c>
      <c r="J12210" s="177" t="str">
        <f t="shared" si="381"/>
        <v>Date &gt; 1920</v>
      </c>
    </row>
    <row r="12211" spans="1:10" x14ac:dyDescent="0.3">
      <c r="A12211" s="178" t="s">
        <v>3372</v>
      </c>
      <c r="B12211" s="178" t="s">
        <v>167</v>
      </c>
      <c r="C12211" s="178" t="s">
        <v>4561</v>
      </c>
      <c r="D12211" s="178" t="s">
        <v>10128</v>
      </c>
      <c r="E12211" s="179">
        <v>41554</v>
      </c>
      <c r="F12211" s="180">
        <v>0</v>
      </c>
      <c r="G12211" s="180">
        <v>25000</v>
      </c>
      <c r="H12211" s="180">
        <v>25000</v>
      </c>
      <c r="I12211" s="180">
        <f t="shared" si="380"/>
        <v>50000</v>
      </c>
      <c r="J12211" s="177" t="str">
        <f t="shared" si="381"/>
        <v>Date &gt; 1920</v>
      </c>
    </row>
    <row r="12212" spans="1:10" x14ac:dyDescent="0.3">
      <c r="A12212" s="178" t="s">
        <v>3372</v>
      </c>
      <c r="B12212" s="178" t="s">
        <v>167</v>
      </c>
      <c r="C12212" s="178" t="s">
        <v>4561</v>
      </c>
      <c r="D12212" s="178" t="s">
        <v>10129</v>
      </c>
      <c r="E12212" s="179">
        <v>42032</v>
      </c>
      <c r="F12212" s="180">
        <v>0</v>
      </c>
      <c r="G12212" s="180">
        <v>47610</v>
      </c>
      <c r="H12212" s="180">
        <v>5290</v>
      </c>
      <c r="I12212" s="180">
        <f t="shared" si="380"/>
        <v>52900</v>
      </c>
      <c r="J12212" s="177" t="str">
        <f t="shared" si="381"/>
        <v>Date &gt; 1920</v>
      </c>
    </row>
    <row r="12213" spans="1:10" x14ac:dyDescent="0.3">
      <c r="A12213" s="178" t="s">
        <v>3372</v>
      </c>
      <c r="B12213" s="178" t="s">
        <v>167</v>
      </c>
      <c r="C12213" s="178" t="s">
        <v>4561</v>
      </c>
      <c r="D12213" s="178" t="s">
        <v>10130</v>
      </c>
      <c r="E12213" s="179">
        <v>42604</v>
      </c>
      <c r="F12213" s="180">
        <v>0</v>
      </c>
      <c r="G12213" s="180">
        <v>197258.13</v>
      </c>
      <c r="H12213" s="180">
        <v>21917.57</v>
      </c>
      <c r="I12213" s="180">
        <f t="shared" si="380"/>
        <v>219175.7</v>
      </c>
      <c r="J12213" s="177" t="str">
        <f t="shared" si="381"/>
        <v>Date &gt; 1920</v>
      </c>
    </row>
    <row r="12214" spans="1:10" x14ac:dyDescent="0.3">
      <c r="A12214" s="178" t="s">
        <v>3372</v>
      </c>
      <c r="B12214" s="178" t="s">
        <v>167</v>
      </c>
      <c r="C12214" s="178" t="s">
        <v>4561</v>
      </c>
      <c r="D12214" s="178" t="s">
        <v>10131</v>
      </c>
      <c r="E12214" s="179">
        <v>43781</v>
      </c>
      <c r="F12214" s="180">
        <v>0</v>
      </c>
      <c r="G12214" s="180">
        <v>14853.36</v>
      </c>
      <c r="H12214" s="180">
        <v>781.76</v>
      </c>
      <c r="I12214" s="180">
        <f t="shared" si="380"/>
        <v>15635.12</v>
      </c>
      <c r="J12214" s="177" t="str">
        <f t="shared" si="381"/>
        <v>Date &gt; 1920</v>
      </c>
    </row>
    <row r="12215" spans="1:10" x14ac:dyDescent="0.3">
      <c r="A12215" s="178" t="s">
        <v>3372</v>
      </c>
      <c r="B12215" s="178" t="s">
        <v>167</v>
      </c>
      <c r="C12215" s="178" t="s">
        <v>4561</v>
      </c>
      <c r="D12215" s="178" t="s">
        <v>10132</v>
      </c>
      <c r="E12215" s="179">
        <v>43956</v>
      </c>
      <c r="F12215" s="180">
        <v>0</v>
      </c>
      <c r="G12215" s="180">
        <v>428141.64</v>
      </c>
      <c r="H12215" s="180">
        <v>25010</v>
      </c>
      <c r="I12215" s="180">
        <f t="shared" si="380"/>
        <v>453151.64</v>
      </c>
      <c r="J12215" s="177" t="str">
        <f t="shared" si="381"/>
        <v>Date &gt; 1920</v>
      </c>
    </row>
    <row r="12216" spans="1:10" x14ac:dyDescent="0.3">
      <c r="A12216" s="178" t="s">
        <v>3372</v>
      </c>
      <c r="B12216" s="178" t="s">
        <v>167</v>
      </c>
      <c r="C12216" s="178" t="s">
        <v>4561</v>
      </c>
      <c r="D12216" s="178" t="s">
        <v>10132</v>
      </c>
      <c r="E12216" s="179">
        <v>44062</v>
      </c>
      <c r="F12216" s="180">
        <v>0</v>
      </c>
      <c r="G12216" s="180">
        <v>31190.3</v>
      </c>
      <c r="H12216" s="180">
        <v>-834.63</v>
      </c>
      <c r="I12216" s="180">
        <f t="shared" si="380"/>
        <v>30355.67</v>
      </c>
      <c r="J12216" s="177" t="str">
        <f t="shared" si="381"/>
        <v>Date &gt; 1920</v>
      </c>
    </row>
    <row r="12217" spans="1:10" x14ac:dyDescent="0.3">
      <c r="A12217" s="178" t="s">
        <v>3372</v>
      </c>
      <c r="B12217" s="178" t="s">
        <v>167</v>
      </c>
      <c r="C12217" s="178" t="s">
        <v>4561</v>
      </c>
      <c r="D12217" s="178" t="s">
        <v>10132</v>
      </c>
      <c r="E12217" s="179">
        <v>44118</v>
      </c>
      <c r="F12217" s="180">
        <v>0</v>
      </c>
      <c r="G12217" s="180">
        <v>3990</v>
      </c>
      <c r="H12217" s="180">
        <v>210</v>
      </c>
      <c r="I12217" s="180">
        <f t="shared" si="380"/>
        <v>4200</v>
      </c>
      <c r="J12217" s="177" t="str">
        <f t="shared" si="381"/>
        <v>Date &gt; 1920</v>
      </c>
    </row>
    <row r="12218" spans="1:10" x14ac:dyDescent="0.3">
      <c r="A12218" s="178" t="s">
        <v>3372</v>
      </c>
      <c r="B12218" s="178" t="s">
        <v>167</v>
      </c>
      <c r="C12218" s="178" t="s">
        <v>4561</v>
      </c>
      <c r="D12218" s="178" t="s">
        <v>10133</v>
      </c>
      <c r="E12218" s="179">
        <v>44217</v>
      </c>
      <c r="F12218" s="180">
        <v>0</v>
      </c>
      <c r="G12218" s="180">
        <v>20003.2</v>
      </c>
      <c r="H12218" s="180">
        <v>8571</v>
      </c>
      <c r="I12218" s="180">
        <f t="shared" si="380"/>
        <v>28574.2</v>
      </c>
      <c r="J12218" s="177" t="str">
        <f t="shared" si="381"/>
        <v>Date &gt; 1920</v>
      </c>
    </row>
    <row r="12219" spans="1:10" x14ac:dyDescent="0.3">
      <c r="A12219" s="178" t="s">
        <v>3372</v>
      </c>
      <c r="B12219" s="178" t="s">
        <v>167</v>
      </c>
      <c r="C12219" s="178" t="s">
        <v>4561</v>
      </c>
      <c r="D12219" s="178" t="s">
        <v>9767</v>
      </c>
      <c r="E12219" s="179">
        <v>29266</v>
      </c>
      <c r="F12219" s="180">
        <v>0</v>
      </c>
      <c r="G12219" s="180">
        <v>11200</v>
      </c>
      <c r="H12219" s="180">
        <v>2800</v>
      </c>
      <c r="I12219" s="180">
        <f t="shared" si="380"/>
        <v>14000</v>
      </c>
      <c r="J12219" s="177" t="str">
        <f t="shared" si="381"/>
        <v>Date &gt; 1920</v>
      </c>
    </row>
    <row r="12220" spans="1:10" x14ac:dyDescent="0.3">
      <c r="A12220" s="178" t="s">
        <v>3372</v>
      </c>
      <c r="B12220" s="178" t="s">
        <v>173</v>
      </c>
      <c r="C12220" s="178" t="s">
        <v>1398</v>
      </c>
      <c r="D12220" s="178" t="s">
        <v>7814</v>
      </c>
      <c r="E12220" s="179">
        <v>17292</v>
      </c>
      <c r="F12220" s="180">
        <v>0</v>
      </c>
      <c r="G12220" s="180">
        <v>4305.4399999999996</v>
      </c>
      <c r="H12220" s="180">
        <v>4305.4399999999996</v>
      </c>
      <c r="I12220" s="180">
        <f t="shared" si="380"/>
        <v>8610.8799999999992</v>
      </c>
      <c r="J12220" s="177" t="str">
        <f t="shared" si="381"/>
        <v>Date &gt; 1920</v>
      </c>
    </row>
    <row r="12221" spans="1:10" x14ac:dyDescent="0.3">
      <c r="A12221" s="178" t="s">
        <v>3372</v>
      </c>
      <c r="B12221" s="178" t="s">
        <v>173</v>
      </c>
      <c r="C12221" s="178" t="s">
        <v>1398</v>
      </c>
      <c r="D12221" s="178" t="s">
        <v>7442</v>
      </c>
      <c r="E12221" s="179">
        <v>17227</v>
      </c>
      <c r="F12221" s="180">
        <v>0</v>
      </c>
      <c r="G12221" s="180">
        <v>36334.07</v>
      </c>
      <c r="H12221" s="180">
        <v>36334.050000000003</v>
      </c>
      <c r="I12221" s="180">
        <f t="shared" si="380"/>
        <v>72668.12</v>
      </c>
      <c r="J12221" s="177" t="str">
        <f t="shared" si="381"/>
        <v>Date &gt; 1920</v>
      </c>
    </row>
    <row r="12222" spans="1:10" x14ac:dyDescent="0.3">
      <c r="A12222" s="178" t="s">
        <v>3372</v>
      </c>
      <c r="B12222" s="178" t="s">
        <v>173</v>
      </c>
      <c r="C12222" s="178" t="s">
        <v>1398</v>
      </c>
      <c r="D12222" s="178"/>
      <c r="E12222" s="179">
        <v>17813</v>
      </c>
      <c r="F12222" s="180">
        <v>0</v>
      </c>
      <c r="G12222" s="180">
        <v>35000</v>
      </c>
      <c r="H12222" s="180">
        <v>668.28</v>
      </c>
      <c r="I12222" s="180">
        <f t="shared" si="380"/>
        <v>35668.28</v>
      </c>
      <c r="J12222" s="177" t="str">
        <f t="shared" si="381"/>
        <v>Date &gt; 1920</v>
      </c>
    </row>
    <row r="12223" spans="1:10" x14ac:dyDescent="0.3">
      <c r="A12223" s="178" t="s">
        <v>3372</v>
      </c>
      <c r="B12223" s="178" t="s">
        <v>173</v>
      </c>
      <c r="C12223" s="178" t="s">
        <v>1398</v>
      </c>
      <c r="D12223" s="178" t="s">
        <v>10134</v>
      </c>
      <c r="E12223" s="179">
        <v>18190</v>
      </c>
      <c r="F12223" s="180">
        <v>700</v>
      </c>
      <c r="G12223" s="180">
        <v>700</v>
      </c>
      <c r="H12223" s="180">
        <v>0</v>
      </c>
      <c r="I12223" s="180">
        <f t="shared" si="380"/>
        <v>1400</v>
      </c>
      <c r="J12223" s="177" t="str">
        <f t="shared" si="381"/>
        <v>Date &gt; 1920</v>
      </c>
    </row>
    <row r="12224" spans="1:10" x14ac:dyDescent="0.3">
      <c r="A12224" s="178" t="s">
        <v>3372</v>
      </c>
      <c r="B12224" s="178" t="s">
        <v>173</v>
      </c>
      <c r="C12224" s="178" t="s">
        <v>1398</v>
      </c>
      <c r="D12224" s="178" t="s">
        <v>10135</v>
      </c>
      <c r="E12224" s="179">
        <v>18385</v>
      </c>
      <c r="F12224" s="180">
        <v>25403.18</v>
      </c>
      <c r="G12224" s="180">
        <v>16907.12</v>
      </c>
      <c r="H12224" s="180">
        <v>8496.06</v>
      </c>
      <c r="I12224" s="180">
        <f t="shared" si="380"/>
        <v>50806.36</v>
      </c>
      <c r="J12224" s="177" t="str">
        <f t="shared" si="381"/>
        <v>Date &gt; 1920</v>
      </c>
    </row>
    <row r="12225" spans="1:10" x14ac:dyDescent="0.3">
      <c r="A12225" s="178" t="s">
        <v>3372</v>
      </c>
      <c r="B12225" s="178" t="s">
        <v>173</v>
      </c>
      <c r="C12225" s="178" t="s">
        <v>1398</v>
      </c>
      <c r="D12225" s="178" t="s">
        <v>10136</v>
      </c>
      <c r="E12225" s="179">
        <v>19177</v>
      </c>
      <c r="F12225" s="180">
        <v>3275.36</v>
      </c>
      <c r="G12225" s="180">
        <v>3275.36</v>
      </c>
      <c r="H12225" s="180">
        <v>0</v>
      </c>
      <c r="I12225" s="180">
        <f t="shared" si="380"/>
        <v>6550.72</v>
      </c>
      <c r="J12225" s="177" t="str">
        <f t="shared" si="381"/>
        <v>Date &gt; 1920</v>
      </c>
    </row>
    <row r="12226" spans="1:10" x14ac:dyDescent="0.3">
      <c r="A12226" s="178" t="s">
        <v>3372</v>
      </c>
      <c r="B12226" s="178" t="s">
        <v>173</v>
      </c>
      <c r="C12226" s="178" t="s">
        <v>1398</v>
      </c>
      <c r="D12226" s="178" t="s">
        <v>6836</v>
      </c>
      <c r="E12226" s="179">
        <v>19035</v>
      </c>
      <c r="F12226" s="180">
        <v>0</v>
      </c>
      <c r="G12226" s="180">
        <v>7537.94</v>
      </c>
      <c r="H12226" s="180">
        <v>0</v>
      </c>
      <c r="I12226" s="180">
        <f t="shared" si="380"/>
        <v>7537.94</v>
      </c>
      <c r="J12226" s="177" t="str">
        <f t="shared" si="381"/>
        <v>Date &gt; 1920</v>
      </c>
    </row>
    <row r="12227" spans="1:10" x14ac:dyDescent="0.3">
      <c r="A12227" s="178" t="s">
        <v>3372</v>
      </c>
      <c r="B12227" s="178" t="s">
        <v>173</v>
      </c>
      <c r="C12227" s="178" t="s">
        <v>1398</v>
      </c>
      <c r="D12227" s="178" t="s">
        <v>10137</v>
      </c>
      <c r="E12227" s="179">
        <v>20099</v>
      </c>
      <c r="F12227" s="180">
        <v>0</v>
      </c>
      <c r="G12227" s="180">
        <v>186.67</v>
      </c>
      <c r="H12227" s="180">
        <v>0</v>
      </c>
      <c r="I12227" s="180">
        <f t="shared" si="380"/>
        <v>186.67</v>
      </c>
      <c r="J12227" s="177" t="str">
        <f t="shared" si="381"/>
        <v>Date &gt; 1920</v>
      </c>
    </row>
    <row r="12228" spans="1:10" x14ac:dyDescent="0.3">
      <c r="A12228" s="178" t="s">
        <v>3372</v>
      </c>
      <c r="B12228" s="178" t="s">
        <v>173</v>
      </c>
      <c r="C12228" s="178" t="s">
        <v>1398</v>
      </c>
      <c r="D12228" s="178" t="s">
        <v>10138</v>
      </c>
      <c r="E12228" s="179">
        <v>20045</v>
      </c>
      <c r="F12228" s="180">
        <v>0</v>
      </c>
      <c r="G12228" s="180">
        <v>865.05</v>
      </c>
      <c r="H12228" s="180">
        <v>432.52</v>
      </c>
      <c r="I12228" s="180">
        <f t="shared" si="380"/>
        <v>1297.57</v>
      </c>
      <c r="J12228" s="177" t="str">
        <f t="shared" si="381"/>
        <v>Date &gt; 1920</v>
      </c>
    </row>
    <row r="12229" spans="1:10" x14ac:dyDescent="0.3">
      <c r="A12229" s="178" t="s">
        <v>3372</v>
      </c>
      <c r="B12229" s="178" t="s">
        <v>173</v>
      </c>
      <c r="C12229" s="178" t="s">
        <v>1398</v>
      </c>
      <c r="D12229" s="178" t="s">
        <v>10139</v>
      </c>
      <c r="E12229" s="209">
        <v>0</v>
      </c>
      <c r="F12229" s="180">
        <v>49221</v>
      </c>
      <c r="G12229" s="180">
        <v>0</v>
      </c>
      <c r="H12229" s="180">
        <v>0</v>
      </c>
      <c r="I12229" s="180">
        <f t="shared" ref="I12229:I12292" si="382">SUM(F12229:H12229)</f>
        <v>49221</v>
      </c>
      <c r="J12229" s="177" t="str">
        <f t="shared" ref="J12229:J12292" si="383">IF(OR(YEAR(E12229)&gt; 1920, ISBLANK(E12229)), "Date &gt; 1920", "Sketchy date")</f>
        <v>Sketchy date</v>
      </c>
    </row>
    <row r="12230" spans="1:10" x14ac:dyDescent="0.3">
      <c r="A12230" s="178" t="s">
        <v>3372</v>
      </c>
      <c r="B12230" s="178" t="s">
        <v>173</v>
      </c>
      <c r="C12230" s="178" t="s">
        <v>1398</v>
      </c>
      <c r="D12230" s="178" t="s">
        <v>10140</v>
      </c>
      <c r="E12230" s="179">
        <v>44050</v>
      </c>
      <c r="F12230" s="180">
        <v>0</v>
      </c>
      <c r="G12230" s="180">
        <v>700</v>
      </c>
      <c r="H12230" s="180">
        <v>300</v>
      </c>
      <c r="I12230" s="180">
        <f t="shared" si="382"/>
        <v>1000</v>
      </c>
      <c r="J12230" s="177" t="str">
        <f t="shared" si="383"/>
        <v>Date &gt; 1920</v>
      </c>
    </row>
    <row r="12231" spans="1:10" x14ac:dyDescent="0.3">
      <c r="A12231" s="178" t="s">
        <v>3372</v>
      </c>
      <c r="B12231" s="178" t="s">
        <v>173</v>
      </c>
      <c r="C12231" s="178" t="s">
        <v>1398</v>
      </c>
      <c r="D12231" s="178" t="s">
        <v>10140</v>
      </c>
      <c r="E12231" s="179">
        <v>44050</v>
      </c>
      <c r="F12231" s="180">
        <v>0</v>
      </c>
      <c r="G12231" s="180">
        <v>7667.56</v>
      </c>
      <c r="H12231" s="180">
        <v>3286.1</v>
      </c>
      <c r="I12231" s="180">
        <f t="shared" si="382"/>
        <v>10953.66</v>
      </c>
      <c r="J12231" s="177" t="str">
        <f t="shared" si="383"/>
        <v>Date &gt; 1920</v>
      </c>
    </row>
    <row r="12232" spans="1:10" x14ac:dyDescent="0.3">
      <c r="A12232" s="178" t="s">
        <v>3372</v>
      </c>
      <c r="B12232" s="178" t="s">
        <v>173</v>
      </c>
      <c r="C12232" s="178" t="s">
        <v>1398</v>
      </c>
      <c r="D12232" s="178" t="s">
        <v>6400</v>
      </c>
      <c r="E12232" s="179">
        <v>20782</v>
      </c>
      <c r="F12232" s="180">
        <v>0</v>
      </c>
      <c r="G12232" s="180">
        <v>3000.27</v>
      </c>
      <c r="H12232" s="180">
        <v>1500.14</v>
      </c>
      <c r="I12232" s="180">
        <f t="shared" si="382"/>
        <v>4500.41</v>
      </c>
      <c r="J12232" s="177" t="str">
        <f t="shared" si="383"/>
        <v>Date &gt; 1920</v>
      </c>
    </row>
    <row r="12233" spans="1:10" x14ac:dyDescent="0.3">
      <c r="A12233" s="178" t="s">
        <v>3372</v>
      </c>
      <c r="B12233" s="178" t="s">
        <v>173</v>
      </c>
      <c r="C12233" s="178" t="s">
        <v>1398</v>
      </c>
      <c r="D12233" s="178" t="s">
        <v>10141</v>
      </c>
      <c r="E12233" s="179">
        <v>20733</v>
      </c>
      <c r="F12233" s="180">
        <v>0</v>
      </c>
      <c r="G12233" s="180">
        <v>600</v>
      </c>
      <c r="H12233" s="180">
        <v>354.75</v>
      </c>
      <c r="I12233" s="180">
        <f t="shared" si="382"/>
        <v>954.75</v>
      </c>
      <c r="J12233" s="177" t="str">
        <f t="shared" si="383"/>
        <v>Date &gt; 1920</v>
      </c>
    </row>
    <row r="12234" spans="1:10" x14ac:dyDescent="0.3">
      <c r="A12234" s="178" t="s">
        <v>3372</v>
      </c>
      <c r="B12234" s="178" t="s">
        <v>173</v>
      </c>
      <c r="C12234" s="178" t="s">
        <v>1398</v>
      </c>
      <c r="D12234" s="178" t="s">
        <v>10142</v>
      </c>
      <c r="E12234" s="179">
        <v>23791</v>
      </c>
      <c r="F12234" s="180">
        <v>42862.62</v>
      </c>
      <c r="G12234" s="180">
        <v>28669.95</v>
      </c>
      <c r="H12234" s="180">
        <v>14477.27</v>
      </c>
      <c r="I12234" s="180">
        <f t="shared" si="382"/>
        <v>86009.840000000011</v>
      </c>
      <c r="J12234" s="177" t="str">
        <f t="shared" si="383"/>
        <v>Date &gt; 1920</v>
      </c>
    </row>
    <row r="12235" spans="1:10" x14ac:dyDescent="0.3">
      <c r="A12235" s="178" t="s">
        <v>3372</v>
      </c>
      <c r="B12235" s="178" t="s">
        <v>173</v>
      </c>
      <c r="C12235" s="178" t="s">
        <v>1398</v>
      </c>
      <c r="D12235" s="178" t="s">
        <v>6400</v>
      </c>
      <c r="E12235" s="179">
        <v>22560</v>
      </c>
      <c r="F12235" s="180">
        <v>0</v>
      </c>
      <c r="G12235" s="180">
        <v>2008.7</v>
      </c>
      <c r="H12235" s="180">
        <v>1004.35</v>
      </c>
      <c r="I12235" s="180">
        <f t="shared" si="382"/>
        <v>3013.05</v>
      </c>
      <c r="J12235" s="177" t="str">
        <f t="shared" si="383"/>
        <v>Date &gt; 1920</v>
      </c>
    </row>
    <row r="12236" spans="1:10" x14ac:dyDescent="0.3">
      <c r="A12236" s="178" t="s">
        <v>3372</v>
      </c>
      <c r="B12236" s="178" t="s">
        <v>173</v>
      </c>
      <c r="C12236" s="178" t="s">
        <v>1398</v>
      </c>
      <c r="D12236" s="178" t="s">
        <v>10143</v>
      </c>
      <c r="E12236" s="179">
        <v>24287</v>
      </c>
      <c r="F12236" s="180">
        <v>7055.15</v>
      </c>
      <c r="G12236" s="180">
        <v>4703.4399999999996</v>
      </c>
      <c r="H12236" s="180">
        <v>2351.7199999999998</v>
      </c>
      <c r="I12236" s="180">
        <f t="shared" si="382"/>
        <v>14110.31</v>
      </c>
      <c r="J12236" s="177" t="str">
        <f t="shared" si="383"/>
        <v>Date &gt; 1920</v>
      </c>
    </row>
    <row r="12237" spans="1:10" x14ac:dyDescent="0.3">
      <c r="A12237" s="178" t="s">
        <v>3372</v>
      </c>
      <c r="B12237" s="178" t="s">
        <v>173</v>
      </c>
      <c r="C12237" s="178" t="s">
        <v>1398</v>
      </c>
      <c r="D12237" s="178" t="s">
        <v>10144</v>
      </c>
      <c r="E12237" s="179">
        <v>24260</v>
      </c>
      <c r="F12237" s="180">
        <v>0</v>
      </c>
      <c r="G12237" s="180">
        <v>2293.66</v>
      </c>
      <c r="H12237" s="180">
        <v>1146.83</v>
      </c>
      <c r="I12237" s="180">
        <f t="shared" si="382"/>
        <v>3440.49</v>
      </c>
      <c r="J12237" s="177" t="str">
        <f t="shared" si="383"/>
        <v>Date &gt; 1920</v>
      </c>
    </row>
    <row r="12238" spans="1:10" x14ac:dyDescent="0.3">
      <c r="A12238" s="178" t="s">
        <v>3372</v>
      </c>
      <c r="B12238" s="178" t="s">
        <v>173</v>
      </c>
      <c r="C12238" s="178" t="s">
        <v>1398</v>
      </c>
      <c r="D12238" s="178" t="s">
        <v>10145</v>
      </c>
      <c r="E12238" s="179">
        <v>24078</v>
      </c>
      <c r="F12238" s="180">
        <v>0</v>
      </c>
      <c r="G12238" s="180">
        <v>135.63</v>
      </c>
      <c r="H12238" s="180">
        <v>135.62</v>
      </c>
      <c r="I12238" s="180">
        <f t="shared" si="382"/>
        <v>271.25</v>
      </c>
      <c r="J12238" s="177" t="str">
        <f t="shared" si="383"/>
        <v>Date &gt; 1920</v>
      </c>
    </row>
    <row r="12239" spans="1:10" x14ac:dyDescent="0.3">
      <c r="A12239" s="178" t="s">
        <v>3372</v>
      </c>
      <c r="B12239" s="178" t="s">
        <v>173</v>
      </c>
      <c r="C12239" s="178" t="s">
        <v>1398</v>
      </c>
      <c r="D12239" s="178" t="s">
        <v>10146</v>
      </c>
      <c r="E12239" s="179">
        <v>24728</v>
      </c>
      <c r="F12239" s="180">
        <v>0</v>
      </c>
      <c r="G12239" s="180">
        <v>1160.71</v>
      </c>
      <c r="H12239" s="180">
        <v>1160.71</v>
      </c>
      <c r="I12239" s="180">
        <f t="shared" si="382"/>
        <v>2321.42</v>
      </c>
      <c r="J12239" s="177" t="str">
        <f t="shared" si="383"/>
        <v>Date &gt; 1920</v>
      </c>
    </row>
    <row r="12240" spans="1:10" x14ac:dyDescent="0.3">
      <c r="A12240" s="178" t="s">
        <v>3372</v>
      </c>
      <c r="B12240" s="178" t="s">
        <v>173</v>
      </c>
      <c r="C12240" s="178" t="s">
        <v>1398</v>
      </c>
      <c r="D12240" s="178" t="s">
        <v>10147</v>
      </c>
      <c r="E12240" s="179">
        <v>25146</v>
      </c>
      <c r="F12240" s="180">
        <v>0</v>
      </c>
      <c r="G12240" s="180">
        <v>1519.04</v>
      </c>
      <c r="H12240" s="180">
        <v>1519.04</v>
      </c>
      <c r="I12240" s="180">
        <f t="shared" si="382"/>
        <v>3038.08</v>
      </c>
      <c r="J12240" s="177" t="str">
        <f t="shared" si="383"/>
        <v>Date &gt; 1920</v>
      </c>
    </row>
    <row r="12241" spans="1:10" x14ac:dyDescent="0.3">
      <c r="A12241" s="178" t="s">
        <v>3372</v>
      </c>
      <c r="B12241" s="178" t="s">
        <v>173</v>
      </c>
      <c r="C12241" s="178" t="s">
        <v>1398</v>
      </c>
      <c r="D12241" s="178" t="s">
        <v>6400</v>
      </c>
      <c r="E12241" s="179">
        <v>25906</v>
      </c>
      <c r="F12241" s="180">
        <v>0</v>
      </c>
      <c r="G12241" s="180">
        <v>4294.67</v>
      </c>
      <c r="H12241" s="180">
        <v>2147.33</v>
      </c>
      <c r="I12241" s="180">
        <f t="shared" si="382"/>
        <v>6442</v>
      </c>
      <c r="J12241" s="177" t="str">
        <f t="shared" si="383"/>
        <v>Date &gt; 1920</v>
      </c>
    </row>
    <row r="12242" spans="1:10" x14ac:dyDescent="0.3">
      <c r="A12242" s="178" t="s">
        <v>3372</v>
      </c>
      <c r="B12242" s="178" t="s">
        <v>173</v>
      </c>
      <c r="C12242" s="178" t="s">
        <v>1398</v>
      </c>
      <c r="D12242" s="178" t="s">
        <v>7330</v>
      </c>
      <c r="E12242" s="179">
        <v>26227</v>
      </c>
      <c r="F12242" s="180">
        <v>0</v>
      </c>
      <c r="G12242" s="180">
        <v>2674.77</v>
      </c>
      <c r="H12242" s="180">
        <v>2674.77</v>
      </c>
      <c r="I12242" s="180">
        <f t="shared" si="382"/>
        <v>5349.54</v>
      </c>
      <c r="J12242" s="177" t="str">
        <f t="shared" si="383"/>
        <v>Date &gt; 1920</v>
      </c>
    </row>
    <row r="12243" spans="1:10" x14ac:dyDescent="0.3">
      <c r="A12243" s="178" t="s">
        <v>3372</v>
      </c>
      <c r="B12243" s="178" t="s">
        <v>173</v>
      </c>
      <c r="C12243" s="178" t="s">
        <v>1398</v>
      </c>
      <c r="D12243" s="178" t="s">
        <v>6400</v>
      </c>
      <c r="E12243" s="179">
        <v>27653</v>
      </c>
      <c r="F12243" s="180">
        <v>0</v>
      </c>
      <c r="G12243" s="180">
        <v>5770.46</v>
      </c>
      <c r="H12243" s="180">
        <v>2885.24</v>
      </c>
      <c r="I12243" s="180">
        <f t="shared" si="382"/>
        <v>8655.7000000000007</v>
      </c>
      <c r="J12243" s="177" t="str">
        <f t="shared" si="383"/>
        <v>Date &gt; 1920</v>
      </c>
    </row>
    <row r="12244" spans="1:10" x14ac:dyDescent="0.3">
      <c r="A12244" s="178" t="s">
        <v>3372</v>
      </c>
      <c r="B12244" s="178" t="s">
        <v>173</v>
      </c>
      <c r="C12244" s="178" t="s">
        <v>1398</v>
      </c>
      <c r="D12244" s="178" t="s">
        <v>10148</v>
      </c>
      <c r="E12244" s="179">
        <v>29217</v>
      </c>
      <c r="F12244" s="180">
        <v>0</v>
      </c>
      <c r="G12244" s="180">
        <v>103490.1</v>
      </c>
      <c r="H12244" s="180">
        <v>51745.05</v>
      </c>
      <c r="I12244" s="180">
        <f t="shared" si="382"/>
        <v>155235.15000000002</v>
      </c>
      <c r="J12244" s="177" t="str">
        <f t="shared" si="383"/>
        <v>Date &gt; 1920</v>
      </c>
    </row>
    <row r="12245" spans="1:10" x14ac:dyDescent="0.3">
      <c r="A12245" s="178" t="s">
        <v>3372</v>
      </c>
      <c r="B12245" s="178" t="s">
        <v>173</v>
      </c>
      <c r="C12245" s="178" t="s">
        <v>1398</v>
      </c>
      <c r="D12245" s="178" t="s">
        <v>6402</v>
      </c>
      <c r="E12245" s="179">
        <v>28823</v>
      </c>
      <c r="F12245" s="180">
        <v>0</v>
      </c>
      <c r="G12245" s="180">
        <v>22021.17</v>
      </c>
      <c r="H12245" s="180">
        <v>11010.59</v>
      </c>
      <c r="I12245" s="180">
        <f t="shared" si="382"/>
        <v>33031.759999999995</v>
      </c>
      <c r="J12245" s="177" t="str">
        <f t="shared" si="383"/>
        <v>Date &gt; 1920</v>
      </c>
    </row>
    <row r="12246" spans="1:10" x14ac:dyDescent="0.3">
      <c r="A12246" s="178" t="s">
        <v>3372</v>
      </c>
      <c r="B12246" s="178" t="s">
        <v>173</v>
      </c>
      <c r="C12246" s="178" t="s">
        <v>1398</v>
      </c>
      <c r="D12246" s="178" t="s">
        <v>10149</v>
      </c>
      <c r="E12246" s="179">
        <v>28901</v>
      </c>
      <c r="F12246" s="180">
        <v>0</v>
      </c>
      <c r="G12246" s="180">
        <v>690</v>
      </c>
      <c r="H12246" s="180">
        <v>398.04</v>
      </c>
      <c r="I12246" s="180">
        <f t="shared" si="382"/>
        <v>1088.04</v>
      </c>
      <c r="J12246" s="177" t="str">
        <f t="shared" si="383"/>
        <v>Date &gt; 1920</v>
      </c>
    </row>
    <row r="12247" spans="1:10" x14ac:dyDescent="0.3">
      <c r="A12247" s="178" t="s">
        <v>3372</v>
      </c>
      <c r="B12247" s="178" t="s">
        <v>173</v>
      </c>
      <c r="C12247" s="178" t="s">
        <v>1398</v>
      </c>
      <c r="D12247" s="178" t="s">
        <v>10150</v>
      </c>
      <c r="E12247" s="179">
        <v>29704</v>
      </c>
      <c r="F12247" s="180">
        <v>0</v>
      </c>
      <c r="G12247" s="180">
        <v>7262.27</v>
      </c>
      <c r="H12247" s="180">
        <v>3631.14</v>
      </c>
      <c r="I12247" s="180">
        <f t="shared" si="382"/>
        <v>10893.41</v>
      </c>
      <c r="J12247" s="177" t="str">
        <f t="shared" si="383"/>
        <v>Date &gt; 1920</v>
      </c>
    </row>
    <row r="12248" spans="1:10" x14ac:dyDescent="0.3">
      <c r="A12248" s="178" t="s">
        <v>3372</v>
      </c>
      <c r="B12248" s="178" t="s">
        <v>173</v>
      </c>
      <c r="C12248" s="178" t="s">
        <v>1398</v>
      </c>
      <c r="D12248" s="178" t="s">
        <v>6419</v>
      </c>
      <c r="E12248" s="179">
        <v>29816</v>
      </c>
      <c r="F12248" s="180">
        <v>0</v>
      </c>
      <c r="G12248" s="180">
        <v>4000</v>
      </c>
      <c r="H12248" s="180">
        <v>4044.09</v>
      </c>
      <c r="I12248" s="180">
        <f t="shared" si="382"/>
        <v>8044.09</v>
      </c>
      <c r="J12248" s="177" t="str">
        <f t="shared" si="383"/>
        <v>Date &gt; 1920</v>
      </c>
    </row>
    <row r="12249" spans="1:10" x14ac:dyDescent="0.3">
      <c r="A12249" s="178" t="s">
        <v>3372</v>
      </c>
      <c r="B12249" s="178" t="s">
        <v>173</v>
      </c>
      <c r="C12249" s="178" t="s">
        <v>1398</v>
      </c>
      <c r="D12249" s="178" t="s">
        <v>6400</v>
      </c>
      <c r="E12249" s="179">
        <v>29846</v>
      </c>
      <c r="F12249" s="180">
        <v>0</v>
      </c>
      <c r="G12249" s="180">
        <v>16252.37</v>
      </c>
      <c r="H12249" s="180">
        <v>8126.18</v>
      </c>
      <c r="I12249" s="180">
        <f t="shared" si="382"/>
        <v>24378.550000000003</v>
      </c>
      <c r="J12249" s="177" t="str">
        <f t="shared" si="383"/>
        <v>Date &gt; 1920</v>
      </c>
    </row>
    <row r="12250" spans="1:10" x14ac:dyDescent="0.3">
      <c r="A12250" s="178" t="s">
        <v>3372</v>
      </c>
      <c r="B12250" s="178" t="s">
        <v>173</v>
      </c>
      <c r="C12250" s="178" t="s">
        <v>1398</v>
      </c>
      <c r="D12250" s="178" t="s">
        <v>10151</v>
      </c>
      <c r="E12250" s="179">
        <v>31427</v>
      </c>
      <c r="F12250" s="180">
        <v>0</v>
      </c>
      <c r="G12250" s="180">
        <v>10000</v>
      </c>
      <c r="H12250" s="180">
        <v>5000</v>
      </c>
      <c r="I12250" s="180">
        <f t="shared" si="382"/>
        <v>15000</v>
      </c>
      <c r="J12250" s="177" t="str">
        <f t="shared" si="383"/>
        <v>Date &gt; 1920</v>
      </c>
    </row>
    <row r="12251" spans="1:10" x14ac:dyDescent="0.3">
      <c r="A12251" s="178" t="s">
        <v>3372</v>
      </c>
      <c r="B12251" s="178" t="s">
        <v>173</v>
      </c>
      <c r="C12251" s="178" t="s">
        <v>1398</v>
      </c>
      <c r="D12251" s="178" t="s">
        <v>7330</v>
      </c>
      <c r="E12251" s="179">
        <v>30295</v>
      </c>
      <c r="F12251" s="180">
        <v>0</v>
      </c>
      <c r="G12251" s="180">
        <v>16005.94</v>
      </c>
      <c r="H12251" s="180">
        <v>8002.97</v>
      </c>
      <c r="I12251" s="180">
        <f t="shared" si="382"/>
        <v>24008.91</v>
      </c>
      <c r="J12251" s="177" t="str">
        <f t="shared" si="383"/>
        <v>Date &gt; 1920</v>
      </c>
    </row>
    <row r="12252" spans="1:10" x14ac:dyDescent="0.3">
      <c r="A12252" s="178" t="s">
        <v>3372</v>
      </c>
      <c r="B12252" s="178" t="s">
        <v>173</v>
      </c>
      <c r="C12252" s="178" t="s">
        <v>1398</v>
      </c>
      <c r="D12252" s="178" t="s">
        <v>10152</v>
      </c>
      <c r="E12252" s="179">
        <v>31393</v>
      </c>
      <c r="F12252" s="180">
        <v>0</v>
      </c>
      <c r="G12252" s="180">
        <v>5539</v>
      </c>
      <c r="H12252" s="180">
        <v>2841.44</v>
      </c>
      <c r="I12252" s="180">
        <f t="shared" si="382"/>
        <v>8380.44</v>
      </c>
      <c r="J12252" s="177" t="str">
        <f t="shared" si="383"/>
        <v>Date &gt; 1920</v>
      </c>
    </row>
    <row r="12253" spans="1:10" x14ac:dyDescent="0.3">
      <c r="A12253" s="178" t="s">
        <v>3372</v>
      </c>
      <c r="B12253" s="178" t="s">
        <v>173</v>
      </c>
      <c r="C12253" s="178" t="s">
        <v>1398</v>
      </c>
      <c r="D12253" s="178" t="s">
        <v>10153</v>
      </c>
      <c r="E12253" s="179">
        <v>31392</v>
      </c>
      <c r="F12253" s="180">
        <v>0</v>
      </c>
      <c r="G12253" s="180">
        <v>12000</v>
      </c>
      <c r="H12253" s="180">
        <v>10346.049999999999</v>
      </c>
      <c r="I12253" s="180">
        <f t="shared" si="382"/>
        <v>22346.05</v>
      </c>
      <c r="J12253" s="177" t="str">
        <f t="shared" si="383"/>
        <v>Date &gt; 1920</v>
      </c>
    </row>
    <row r="12254" spans="1:10" x14ac:dyDescent="0.3">
      <c r="A12254" s="178" t="s">
        <v>3372</v>
      </c>
      <c r="B12254" s="178" t="s">
        <v>173</v>
      </c>
      <c r="C12254" s="178" t="s">
        <v>1398</v>
      </c>
      <c r="D12254" s="178" t="s">
        <v>10154</v>
      </c>
      <c r="E12254" s="179">
        <v>32400</v>
      </c>
      <c r="F12254" s="180">
        <v>0</v>
      </c>
      <c r="G12254" s="180">
        <v>666.67</v>
      </c>
      <c r="H12254" s="180">
        <v>333.33</v>
      </c>
      <c r="I12254" s="180">
        <f t="shared" si="382"/>
        <v>1000</v>
      </c>
      <c r="J12254" s="177" t="str">
        <f t="shared" si="383"/>
        <v>Date &gt; 1920</v>
      </c>
    </row>
    <row r="12255" spans="1:10" x14ac:dyDescent="0.3">
      <c r="A12255" s="178" t="s">
        <v>3372</v>
      </c>
      <c r="B12255" s="178" t="s">
        <v>173</v>
      </c>
      <c r="C12255" s="178" t="s">
        <v>1398</v>
      </c>
      <c r="D12255" s="178" t="s">
        <v>10155</v>
      </c>
      <c r="E12255" s="179">
        <v>32478</v>
      </c>
      <c r="F12255" s="180">
        <v>0</v>
      </c>
      <c r="G12255" s="180">
        <v>18426.66</v>
      </c>
      <c r="H12255" s="180">
        <v>9213.33</v>
      </c>
      <c r="I12255" s="180">
        <f t="shared" si="382"/>
        <v>27639.989999999998</v>
      </c>
      <c r="J12255" s="177" t="str">
        <f t="shared" si="383"/>
        <v>Date &gt; 1920</v>
      </c>
    </row>
    <row r="12256" spans="1:10" x14ac:dyDescent="0.3">
      <c r="A12256" s="178" t="s">
        <v>3372</v>
      </c>
      <c r="B12256" s="178" t="s">
        <v>173</v>
      </c>
      <c r="C12256" s="178" t="s">
        <v>1398</v>
      </c>
      <c r="D12256" s="178" t="s">
        <v>10156</v>
      </c>
      <c r="E12256" s="179">
        <v>32702</v>
      </c>
      <c r="F12256" s="180">
        <v>0</v>
      </c>
      <c r="G12256" s="180">
        <v>328.33</v>
      </c>
      <c r="H12256" s="180">
        <v>164.67</v>
      </c>
      <c r="I12256" s="180">
        <f t="shared" si="382"/>
        <v>493</v>
      </c>
      <c r="J12256" s="177" t="str">
        <f t="shared" si="383"/>
        <v>Date &gt; 1920</v>
      </c>
    </row>
    <row r="12257" spans="1:10" x14ac:dyDescent="0.3">
      <c r="A12257" s="178" t="s">
        <v>3372</v>
      </c>
      <c r="B12257" s="178" t="s">
        <v>173</v>
      </c>
      <c r="C12257" s="178" t="s">
        <v>1398</v>
      </c>
      <c r="D12257" s="178" t="s">
        <v>10157</v>
      </c>
      <c r="E12257" s="179">
        <v>32678</v>
      </c>
      <c r="F12257" s="180">
        <v>0</v>
      </c>
      <c r="G12257" s="180">
        <v>2728.25</v>
      </c>
      <c r="H12257" s="180">
        <v>1364.13</v>
      </c>
      <c r="I12257" s="180">
        <f t="shared" si="382"/>
        <v>4092.38</v>
      </c>
      <c r="J12257" s="177" t="str">
        <f t="shared" si="383"/>
        <v>Date &gt; 1920</v>
      </c>
    </row>
    <row r="12258" spans="1:10" x14ac:dyDescent="0.3">
      <c r="A12258" s="178" t="s">
        <v>3372</v>
      </c>
      <c r="B12258" s="178" t="s">
        <v>173</v>
      </c>
      <c r="C12258" s="178" t="s">
        <v>1398</v>
      </c>
      <c r="D12258" s="178" t="s">
        <v>10158</v>
      </c>
      <c r="E12258" s="179">
        <v>33544</v>
      </c>
      <c r="F12258" s="180">
        <v>0</v>
      </c>
      <c r="G12258" s="180">
        <v>39607.33</v>
      </c>
      <c r="H12258" s="180">
        <v>42305.84</v>
      </c>
      <c r="I12258" s="180">
        <f t="shared" si="382"/>
        <v>81913.17</v>
      </c>
      <c r="J12258" s="177" t="str">
        <f t="shared" si="383"/>
        <v>Date &gt; 1920</v>
      </c>
    </row>
    <row r="12259" spans="1:10" x14ac:dyDescent="0.3">
      <c r="A12259" s="178" t="s">
        <v>3372</v>
      </c>
      <c r="B12259" s="178" t="s">
        <v>173</v>
      </c>
      <c r="C12259" s="178" t="s">
        <v>1398</v>
      </c>
      <c r="D12259" s="178" t="s">
        <v>10158</v>
      </c>
      <c r="E12259" s="179">
        <v>33544</v>
      </c>
      <c r="F12259" s="180">
        <v>0</v>
      </c>
      <c r="G12259" s="180">
        <v>45004.36</v>
      </c>
      <c r="H12259" s="180">
        <v>0</v>
      </c>
      <c r="I12259" s="180">
        <f t="shared" si="382"/>
        <v>45004.36</v>
      </c>
      <c r="J12259" s="177" t="str">
        <f t="shared" si="383"/>
        <v>Date &gt; 1920</v>
      </c>
    </row>
    <row r="12260" spans="1:10" x14ac:dyDescent="0.3">
      <c r="A12260" s="178" t="s">
        <v>3372</v>
      </c>
      <c r="B12260" s="178" t="s">
        <v>173</v>
      </c>
      <c r="C12260" s="178" t="s">
        <v>1398</v>
      </c>
      <c r="D12260" s="178" t="s">
        <v>10158</v>
      </c>
      <c r="E12260" s="179">
        <v>33778</v>
      </c>
      <c r="F12260" s="180">
        <v>0</v>
      </c>
      <c r="G12260" s="180">
        <v>19483.3</v>
      </c>
      <c r="H12260" s="180">
        <v>9741.66</v>
      </c>
      <c r="I12260" s="180">
        <f t="shared" si="382"/>
        <v>29224.959999999999</v>
      </c>
      <c r="J12260" s="177" t="str">
        <f t="shared" si="383"/>
        <v>Date &gt; 1920</v>
      </c>
    </row>
    <row r="12261" spans="1:10" x14ac:dyDescent="0.3">
      <c r="A12261" s="178" t="s">
        <v>3372</v>
      </c>
      <c r="B12261" s="178" t="s">
        <v>173</v>
      </c>
      <c r="C12261" s="178" t="s">
        <v>1398</v>
      </c>
      <c r="D12261" s="178" t="s">
        <v>10158</v>
      </c>
      <c r="E12261" s="179">
        <v>34164</v>
      </c>
      <c r="F12261" s="180">
        <v>0</v>
      </c>
      <c r="G12261" s="180">
        <v>2905.01</v>
      </c>
      <c r="H12261" s="180">
        <v>1452.5</v>
      </c>
      <c r="I12261" s="180">
        <f t="shared" si="382"/>
        <v>4357.51</v>
      </c>
      <c r="J12261" s="177" t="str">
        <f t="shared" si="383"/>
        <v>Date &gt; 1920</v>
      </c>
    </row>
    <row r="12262" spans="1:10" x14ac:dyDescent="0.3">
      <c r="A12262" s="178" t="s">
        <v>3372</v>
      </c>
      <c r="B12262" s="178" t="s">
        <v>173</v>
      </c>
      <c r="C12262" s="178" t="s">
        <v>1398</v>
      </c>
      <c r="D12262" s="178" t="s">
        <v>10158</v>
      </c>
      <c r="E12262" s="179">
        <v>34592</v>
      </c>
      <c r="F12262" s="180">
        <v>0</v>
      </c>
      <c r="G12262" s="180">
        <v>15750.21</v>
      </c>
      <c r="H12262" s="180">
        <v>7875.1</v>
      </c>
      <c r="I12262" s="180">
        <f t="shared" si="382"/>
        <v>23625.309999999998</v>
      </c>
      <c r="J12262" s="177" t="str">
        <f t="shared" si="383"/>
        <v>Date &gt; 1920</v>
      </c>
    </row>
    <row r="12263" spans="1:10" x14ac:dyDescent="0.3">
      <c r="A12263" s="178" t="s">
        <v>3372</v>
      </c>
      <c r="B12263" s="178" t="s">
        <v>173</v>
      </c>
      <c r="C12263" s="178" t="s">
        <v>1398</v>
      </c>
      <c r="D12263" s="178" t="s">
        <v>10158</v>
      </c>
      <c r="E12263" s="179">
        <v>34999</v>
      </c>
      <c r="F12263" s="180">
        <v>0</v>
      </c>
      <c r="G12263" s="180">
        <v>1685.9</v>
      </c>
      <c r="H12263" s="180">
        <v>842.95</v>
      </c>
      <c r="I12263" s="180">
        <f t="shared" si="382"/>
        <v>2528.8500000000004</v>
      </c>
      <c r="J12263" s="177" t="str">
        <f t="shared" si="383"/>
        <v>Date &gt; 1920</v>
      </c>
    </row>
    <row r="12264" spans="1:10" x14ac:dyDescent="0.3">
      <c r="A12264" s="178" t="s">
        <v>3372</v>
      </c>
      <c r="B12264" s="178" t="s">
        <v>173</v>
      </c>
      <c r="C12264" s="178" t="s">
        <v>1398</v>
      </c>
      <c r="D12264" s="178" t="s">
        <v>10158</v>
      </c>
      <c r="E12264" s="179">
        <v>36693</v>
      </c>
      <c r="F12264" s="180">
        <v>0</v>
      </c>
      <c r="G12264" s="180">
        <v>10127.719999999999</v>
      </c>
      <c r="H12264" s="180">
        <v>0</v>
      </c>
      <c r="I12264" s="180">
        <f t="shared" si="382"/>
        <v>10127.719999999999</v>
      </c>
      <c r="J12264" s="177" t="str">
        <f t="shared" si="383"/>
        <v>Date &gt; 1920</v>
      </c>
    </row>
    <row r="12265" spans="1:10" x14ac:dyDescent="0.3">
      <c r="A12265" s="178" t="s">
        <v>3372</v>
      </c>
      <c r="B12265" s="178" t="s">
        <v>173</v>
      </c>
      <c r="C12265" s="178" t="s">
        <v>1398</v>
      </c>
      <c r="D12265" s="178" t="s">
        <v>10158</v>
      </c>
      <c r="E12265" s="179">
        <v>36878</v>
      </c>
      <c r="F12265" s="180">
        <v>0</v>
      </c>
      <c r="G12265" s="180">
        <v>17866.39</v>
      </c>
      <c r="H12265" s="180">
        <v>11910.92</v>
      </c>
      <c r="I12265" s="180">
        <f t="shared" si="382"/>
        <v>29777.309999999998</v>
      </c>
      <c r="J12265" s="177" t="str">
        <f t="shared" si="383"/>
        <v>Date &gt; 1920</v>
      </c>
    </row>
    <row r="12266" spans="1:10" x14ac:dyDescent="0.3">
      <c r="A12266" s="178" t="s">
        <v>3372</v>
      </c>
      <c r="B12266" s="178" t="s">
        <v>173</v>
      </c>
      <c r="C12266" s="178" t="s">
        <v>1398</v>
      </c>
      <c r="D12266" s="178" t="s">
        <v>10158</v>
      </c>
      <c r="E12266" s="179">
        <v>37771</v>
      </c>
      <c r="F12266" s="180">
        <v>0</v>
      </c>
      <c r="G12266" s="180">
        <v>6680.34</v>
      </c>
      <c r="H12266" s="180">
        <v>4453.57</v>
      </c>
      <c r="I12266" s="180">
        <f t="shared" si="382"/>
        <v>11133.91</v>
      </c>
      <c r="J12266" s="177" t="str">
        <f t="shared" si="383"/>
        <v>Date &gt; 1920</v>
      </c>
    </row>
    <row r="12267" spans="1:10" x14ac:dyDescent="0.3">
      <c r="A12267" s="178" t="s">
        <v>3372</v>
      </c>
      <c r="B12267" s="178" t="s">
        <v>173</v>
      </c>
      <c r="C12267" s="178" t="s">
        <v>1398</v>
      </c>
      <c r="D12267" s="178" t="s">
        <v>8325</v>
      </c>
      <c r="E12267" s="179">
        <v>33011</v>
      </c>
      <c r="F12267" s="180">
        <v>0</v>
      </c>
      <c r="G12267" s="180">
        <v>33618.67</v>
      </c>
      <c r="H12267" s="180">
        <v>16809.330000000002</v>
      </c>
      <c r="I12267" s="180">
        <f t="shared" si="382"/>
        <v>50428</v>
      </c>
      <c r="J12267" s="177" t="str">
        <f t="shared" si="383"/>
        <v>Date &gt; 1920</v>
      </c>
    </row>
    <row r="12268" spans="1:10" x14ac:dyDescent="0.3">
      <c r="A12268" s="178" t="s">
        <v>3372</v>
      </c>
      <c r="B12268" s="178" t="s">
        <v>173</v>
      </c>
      <c r="C12268" s="178" t="s">
        <v>1398</v>
      </c>
      <c r="D12268" s="178" t="s">
        <v>8265</v>
      </c>
      <c r="E12268" s="179">
        <v>33219</v>
      </c>
      <c r="F12268" s="180">
        <v>0</v>
      </c>
      <c r="G12268" s="180">
        <v>12849.57</v>
      </c>
      <c r="H12268" s="180">
        <v>6424.79</v>
      </c>
      <c r="I12268" s="180">
        <f t="shared" si="382"/>
        <v>19274.36</v>
      </c>
      <c r="J12268" s="177" t="str">
        <f t="shared" si="383"/>
        <v>Date &gt; 1920</v>
      </c>
    </row>
    <row r="12269" spans="1:10" x14ac:dyDescent="0.3">
      <c r="A12269" s="178" t="s">
        <v>3372</v>
      </c>
      <c r="B12269" s="178" t="s">
        <v>173</v>
      </c>
      <c r="C12269" s="178" t="s">
        <v>1398</v>
      </c>
      <c r="D12269" s="178" t="s">
        <v>10159</v>
      </c>
      <c r="E12269" s="179">
        <v>33326</v>
      </c>
      <c r="F12269" s="180">
        <v>0</v>
      </c>
      <c r="G12269" s="180">
        <v>16986</v>
      </c>
      <c r="H12269" s="180">
        <v>8493.01</v>
      </c>
      <c r="I12269" s="180">
        <f t="shared" si="382"/>
        <v>25479.010000000002</v>
      </c>
      <c r="J12269" s="177" t="str">
        <f t="shared" si="383"/>
        <v>Date &gt; 1920</v>
      </c>
    </row>
    <row r="12270" spans="1:10" x14ac:dyDescent="0.3">
      <c r="A12270" s="178" t="s">
        <v>3372</v>
      </c>
      <c r="B12270" s="178" t="s">
        <v>173</v>
      </c>
      <c r="C12270" s="178" t="s">
        <v>1398</v>
      </c>
      <c r="D12270" s="178" t="s">
        <v>10160</v>
      </c>
      <c r="E12270" s="179">
        <v>33516</v>
      </c>
      <c r="F12270" s="180">
        <v>0</v>
      </c>
      <c r="G12270" s="180">
        <v>12000</v>
      </c>
      <c r="H12270" s="180">
        <v>6000</v>
      </c>
      <c r="I12270" s="180">
        <f t="shared" si="382"/>
        <v>18000</v>
      </c>
      <c r="J12270" s="177" t="str">
        <f t="shared" si="383"/>
        <v>Date &gt; 1920</v>
      </c>
    </row>
    <row r="12271" spans="1:10" x14ac:dyDescent="0.3">
      <c r="A12271" s="178" t="s">
        <v>3372</v>
      </c>
      <c r="B12271" s="178" t="s">
        <v>173</v>
      </c>
      <c r="C12271" s="178" t="s">
        <v>1398</v>
      </c>
      <c r="D12271" s="178" t="s">
        <v>9362</v>
      </c>
      <c r="E12271" s="179">
        <v>33617</v>
      </c>
      <c r="F12271" s="180">
        <v>0</v>
      </c>
      <c r="G12271" s="180">
        <v>67616.66</v>
      </c>
      <c r="H12271" s="180">
        <v>33808.33</v>
      </c>
      <c r="I12271" s="180">
        <f t="shared" si="382"/>
        <v>101424.99</v>
      </c>
      <c r="J12271" s="177" t="str">
        <f t="shared" si="383"/>
        <v>Date &gt; 1920</v>
      </c>
    </row>
    <row r="12272" spans="1:10" x14ac:dyDescent="0.3">
      <c r="A12272" s="178" t="s">
        <v>3372</v>
      </c>
      <c r="B12272" s="178" t="s">
        <v>173</v>
      </c>
      <c r="C12272" s="178" t="s">
        <v>1398</v>
      </c>
      <c r="D12272" s="178" t="s">
        <v>10161</v>
      </c>
      <c r="E12272" s="179">
        <v>33686</v>
      </c>
      <c r="F12272" s="180">
        <v>0</v>
      </c>
      <c r="G12272" s="180">
        <v>6617.13</v>
      </c>
      <c r="H12272" s="180">
        <v>3308.57</v>
      </c>
      <c r="I12272" s="180">
        <f t="shared" si="382"/>
        <v>9925.7000000000007</v>
      </c>
      <c r="J12272" s="177" t="str">
        <f t="shared" si="383"/>
        <v>Date &gt; 1920</v>
      </c>
    </row>
    <row r="12273" spans="1:10" x14ac:dyDescent="0.3">
      <c r="A12273" s="178" t="s">
        <v>3372</v>
      </c>
      <c r="B12273" s="178" t="s">
        <v>173</v>
      </c>
      <c r="C12273" s="178" t="s">
        <v>1398</v>
      </c>
      <c r="D12273" s="178" t="s">
        <v>10161</v>
      </c>
      <c r="E12273" s="179">
        <v>34613</v>
      </c>
      <c r="F12273" s="180">
        <v>0</v>
      </c>
      <c r="G12273" s="180">
        <v>2695.2</v>
      </c>
      <c r="H12273" s="180">
        <v>1347.6</v>
      </c>
      <c r="I12273" s="180">
        <f t="shared" si="382"/>
        <v>4042.7999999999997</v>
      </c>
      <c r="J12273" s="177" t="str">
        <f t="shared" si="383"/>
        <v>Date &gt; 1920</v>
      </c>
    </row>
    <row r="12274" spans="1:10" x14ac:dyDescent="0.3">
      <c r="A12274" s="178" t="s">
        <v>3372</v>
      </c>
      <c r="B12274" s="178" t="s">
        <v>173</v>
      </c>
      <c r="C12274" s="178" t="s">
        <v>1398</v>
      </c>
      <c r="D12274" s="178" t="s">
        <v>10162</v>
      </c>
      <c r="E12274" s="179">
        <v>33954</v>
      </c>
      <c r="F12274" s="180">
        <v>0</v>
      </c>
      <c r="G12274" s="180">
        <v>38414.660000000003</v>
      </c>
      <c r="H12274" s="180">
        <v>19207.34</v>
      </c>
      <c r="I12274" s="180">
        <f t="shared" si="382"/>
        <v>57622</v>
      </c>
      <c r="J12274" s="177" t="str">
        <f t="shared" si="383"/>
        <v>Date &gt; 1920</v>
      </c>
    </row>
    <row r="12275" spans="1:10" x14ac:dyDescent="0.3">
      <c r="A12275" s="178" t="s">
        <v>3372</v>
      </c>
      <c r="B12275" s="178" t="s">
        <v>173</v>
      </c>
      <c r="C12275" s="178" t="s">
        <v>1398</v>
      </c>
      <c r="D12275" s="178" t="s">
        <v>10163</v>
      </c>
      <c r="E12275" s="179">
        <v>35783</v>
      </c>
      <c r="F12275" s="180">
        <v>0</v>
      </c>
      <c r="G12275" s="180">
        <v>26000</v>
      </c>
      <c r="H12275" s="180">
        <v>13000</v>
      </c>
      <c r="I12275" s="180">
        <f t="shared" si="382"/>
        <v>39000</v>
      </c>
      <c r="J12275" s="177" t="str">
        <f t="shared" si="383"/>
        <v>Date &gt; 1920</v>
      </c>
    </row>
    <row r="12276" spans="1:10" x14ac:dyDescent="0.3">
      <c r="A12276" s="178" t="s">
        <v>3372</v>
      </c>
      <c r="B12276" s="178" t="s">
        <v>173</v>
      </c>
      <c r="C12276" s="178" t="s">
        <v>1398</v>
      </c>
      <c r="D12276" s="178" t="s">
        <v>10163</v>
      </c>
      <c r="E12276" s="179">
        <v>35851</v>
      </c>
      <c r="F12276" s="180">
        <v>0</v>
      </c>
      <c r="G12276" s="180">
        <v>25480</v>
      </c>
      <c r="H12276" s="180">
        <v>12740</v>
      </c>
      <c r="I12276" s="180">
        <f t="shared" si="382"/>
        <v>38220</v>
      </c>
      <c r="J12276" s="177" t="str">
        <f t="shared" si="383"/>
        <v>Date &gt; 1920</v>
      </c>
    </row>
    <row r="12277" spans="1:10" x14ac:dyDescent="0.3">
      <c r="A12277" s="178" t="s">
        <v>3372</v>
      </c>
      <c r="B12277" s="178" t="s">
        <v>173</v>
      </c>
      <c r="C12277" s="178" t="s">
        <v>1398</v>
      </c>
      <c r="D12277" s="178" t="s">
        <v>10164</v>
      </c>
      <c r="E12277" s="179">
        <v>34638</v>
      </c>
      <c r="F12277" s="180">
        <v>377340.84</v>
      </c>
      <c r="G12277" s="180">
        <v>0</v>
      </c>
      <c r="H12277" s="180">
        <v>41926.76</v>
      </c>
      <c r="I12277" s="180">
        <f t="shared" si="382"/>
        <v>419267.60000000003</v>
      </c>
      <c r="J12277" s="177" t="str">
        <f t="shared" si="383"/>
        <v>Date &gt; 1920</v>
      </c>
    </row>
    <row r="12278" spans="1:10" x14ac:dyDescent="0.3">
      <c r="A12278" s="178" t="s">
        <v>3372</v>
      </c>
      <c r="B12278" s="178" t="s">
        <v>173</v>
      </c>
      <c r="C12278" s="178" t="s">
        <v>1398</v>
      </c>
      <c r="D12278" s="178" t="s">
        <v>10164</v>
      </c>
      <c r="E12278" s="179">
        <v>34687</v>
      </c>
      <c r="F12278" s="180">
        <v>142470</v>
      </c>
      <c r="G12278" s="180">
        <v>0</v>
      </c>
      <c r="H12278" s="180">
        <v>15830</v>
      </c>
      <c r="I12278" s="180">
        <f t="shared" si="382"/>
        <v>158300</v>
      </c>
      <c r="J12278" s="177" t="str">
        <f t="shared" si="383"/>
        <v>Date &gt; 1920</v>
      </c>
    </row>
    <row r="12279" spans="1:10" x14ac:dyDescent="0.3">
      <c r="A12279" s="178" t="s">
        <v>3372</v>
      </c>
      <c r="B12279" s="178" t="s">
        <v>173</v>
      </c>
      <c r="C12279" s="178" t="s">
        <v>1398</v>
      </c>
      <c r="D12279" s="178" t="s">
        <v>10164</v>
      </c>
      <c r="E12279" s="179">
        <v>34781</v>
      </c>
      <c r="F12279" s="180">
        <v>83790.16</v>
      </c>
      <c r="G12279" s="180">
        <v>0</v>
      </c>
      <c r="H12279" s="180">
        <v>9310.24</v>
      </c>
      <c r="I12279" s="180">
        <f t="shared" si="382"/>
        <v>93100.400000000009</v>
      </c>
      <c r="J12279" s="177" t="str">
        <f t="shared" si="383"/>
        <v>Date &gt; 1920</v>
      </c>
    </row>
    <row r="12280" spans="1:10" x14ac:dyDescent="0.3">
      <c r="A12280" s="178" t="s">
        <v>3372</v>
      </c>
      <c r="B12280" s="178" t="s">
        <v>173</v>
      </c>
      <c r="C12280" s="178" t="s">
        <v>1398</v>
      </c>
      <c r="D12280" s="178" t="s">
        <v>10164</v>
      </c>
      <c r="E12280" s="179">
        <v>36552</v>
      </c>
      <c r="F12280" s="180">
        <v>150900</v>
      </c>
      <c r="G12280" s="180">
        <v>0</v>
      </c>
      <c r="H12280" s="180">
        <v>15090</v>
      </c>
      <c r="I12280" s="180">
        <f t="shared" si="382"/>
        <v>165990</v>
      </c>
      <c r="J12280" s="177" t="str">
        <f t="shared" si="383"/>
        <v>Date &gt; 1920</v>
      </c>
    </row>
    <row r="12281" spans="1:10" x14ac:dyDescent="0.3">
      <c r="A12281" s="178" t="s">
        <v>3372</v>
      </c>
      <c r="B12281" s="178" t="s">
        <v>173</v>
      </c>
      <c r="C12281" s="178" t="s">
        <v>1398</v>
      </c>
      <c r="D12281" s="178" t="s">
        <v>10164</v>
      </c>
      <c r="E12281" s="179">
        <v>37539</v>
      </c>
      <c r="F12281" s="180">
        <v>107028</v>
      </c>
      <c r="G12281" s="180">
        <v>0</v>
      </c>
      <c r="H12281" s="180">
        <v>11892</v>
      </c>
      <c r="I12281" s="180">
        <f t="shared" si="382"/>
        <v>118920</v>
      </c>
      <c r="J12281" s="177" t="str">
        <f t="shared" si="383"/>
        <v>Date &gt; 1920</v>
      </c>
    </row>
    <row r="12282" spans="1:10" x14ac:dyDescent="0.3">
      <c r="A12282" s="178" t="s">
        <v>3372</v>
      </c>
      <c r="B12282" s="178" t="s">
        <v>173</v>
      </c>
      <c r="C12282" s="178" t="s">
        <v>1398</v>
      </c>
      <c r="D12282" s="178" t="s">
        <v>10165</v>
      </c>
      <c r="E12282" s="179">
        <v>34211</v>
      </c>
      <c r="F12282" s="180">
        <v>0</v>
      </c>
      <c r="G12282" s="180">
        <v>7349.48</v>
      </c>
      <c r="H12282" s="180">
        <v>3674.74</v>
      </c>
      <c r="I12282" s="180">
        <f t="shared" si="382"/>
        <v>11024.22</v>
      </c>
      <c r="J12282" s="177" t="str">
        <f t="shared" si="383"/>
        <v>Date &gt; 1920</v>
      </c>
    </row>
    <row r="12283" spans="1:10" x14ac:dyDescent="0.3">
      <c r="A12283" s="178" t="s">
        <v>3372</v>
      </c>
      <c r="B12283" s="178" t="s">
        <v>173</v>
      </c>
      <c r="C12283" s="178" t="s">
        <v>1398</v>
      </c>
      <c r="D12283" s="178" t="s">
        <v>10166</v>
      </c>
      <c r="E12283" s="179">
        <v>34687</v>
      </c>
      <c r="F12283" s="180">
        <v>452208.6</v>
      </c>
      <c r="G12283" s="180">
        <v>0</v>
      </c>
      <c r="H12283" s="180">
        <v>50245.4</v>
      </c>
      <c r="I12283" s="180">
        <f t="shared" si="382"/>
        <v>502454</v>
      </c>
      <c r="J12283" s="177" t="str">
        <f t="shared" si="383"/>
        <v>Date &gt; 1920</v>
      </c>
    </row>
    <row r="12284" spans="1:10" x14ac:dyDescent="0.3">
      <c r="A12284" s="178" t="s">
        <v>3372</v>
      </c>
      <c r="B12284" s="178" t="s">
        <v>173</v>
      </c>
      <c r="C12284" s="178" t="s">
        <v>1398</v>
      </c>
      <c r="D12284" s="178" t="s">
        <v>10166</v>
      </c>
      <c r="E12284" s="179">
        <v>34781</v>
      </c>
      <c r="F12284" s="180">
        <v>113861.86</v>
      </c>
      <c r="G12284" s="180">
        <v>0</v>
      </c>
      <c r="H12284" s="180">
        <v>12651.31</v>
      </c>
      <c r="I12284" s="180">
        <f t="shared" si="382"/>
        <v>126513.17</v>
      </c>
      <c r="J12284" s="177" t="str">
        <f t="shared" si="383"/>
        <v>Date &gt; 1920</v>
      </c>
    </row>
    <row r="12285" spans="1:10" x14ac:dyDescent="0.3">
      <c r="A12285" s="178" t="s">
        <v>3372</v>
      </c>
      <c r="B12285" s="178" t="s">
        <v>173</v>
      </c>
      <c r="C12285" s="178" t="s">
        <v>1398</v>
      </c>
      <c r="D12285" s="178" t="s">
        <v>10166</v>
      </c>
      <c r="E12285" s="179">
        <v>34935</v>
      </c>
      <c r="F12285" s="180">
        <v>321857.55</v>
      </c>
      <c r="G12285" s="180">
        <v>0</v>
      </c>
      <c r="H12285" s="180">
        <v>35761.949999999997</v>
      </c>
      <c r="I12285" s="180">
        <f t="shared" si="382"/>
        <v>357619.5</v>
      </c>
      <c r="J12285" s="177" t="str">
        <f t="shared" si="383"/>
        <v>Date &gt; 1920</v>
      </c>
    </row>
    <row r="12286" spans="1:10" x14ac:dyDescent="0.3">
      <c r="A12286" s="178" t="s">
        <v>3372</v>
      </c>
      <c r="B12286" s="178" t="s">
        <v>173</v>
      </c>
      <c r="C12286" s="178" t="s">
        <v>1398</v>
      </c>
      <c r="D12286" s="178" t="s">
        <v>10166</v>
      </c>
      <c r="E12286" s="179">
        <v>35831</v>
      </c>
      <c r="F12286" s="180">
        <v>121500</v>
      </c>
      <c r="G12286" s="180">
        <v>0</v>
      </c>
      <c r="H12286" s="180">
        <v>13500</v>
      </c>
      <c r="I12286" s="180">
        <f t="shared" si="382"/>
        <v>135000</v>
      </c>
      <c r="J12286" s="177" t="str">
        <f t="shared" si="383"/>
        <v>Date &gt; 1920</v>
      </c>
    </row>
    <row r="12287" spans="1:10" x14ac:dyDescent="0.3">
      <c r="A12287" s="178" t="s">
        <v>3372</v>
      </c>
      <c r="B12287" s="178" t="s">
        <v>173</v>
      </c>
      <c r="C12287" s="178" t="s">
        <v>1398</v>
      </c>
      <c r="D12287" s="178" t="s">
        <v>10166</v>
      </c>
      <c r="E12287" s="179">
        <v>35943</v>
      </c>
      <c r="F12287" s="180">
        <v>19242</v>
      </c>
      <c r="G12287" s="180">
        <v>0</v>
      </c>
      <c r="H12287" s="180">
        <v>2138</v>
      </c>
      <c r="I12287" s="180">
        <f t="shared" si="382"/>
        <v>21380</v>
      </c>
      <c r="J12287" s="177" t="str">
        <f t="shared" si="383"/>
        <v>Date &gt; 1920</v>
      </c>
    </row>
    <row r="12288" spans="1:10" x14ac:dyDescent="0.3">
      <c r="A12288" s="178" t="s">
        <v>3372</v>
      </c>
      <c r="B12288" s="178" t="s">
        <v>173</v>
      </c>
      <c r="C12288" s="178" t="s">
        <v>1398</v>
      </c>
      <c r="D12288" s="178" t="s">
        <v>10166</v>
      </c>
      <c r="E12288" s="179">
        <v>36145</v>
      </c>
      <c r="F12288" s="180">
        <v>211529</v>
      </c>
      <c r="G12288" s="180">
        <v>0</v>
      </c>
      <c r="H12288" s="180">
        <v>23503.34</v>
      </c>
      <c r="I12288" s="180">
        <f t="shared" si="382"/>
        <v>235032.34</v>
      </c>
      <c r="J12288" s="177" t="str">
        <f t="shared" si="383"/>
        <v>Date &gt; 1920</v>
      </c>
    </row>
    <row r="12289" spans="1:10" x14ac:dyDescent="0.3">
      <c r="A12289" s="178" t="s">
        <v>3372</v>
      </c>
      <c r="B12289" s="178" t="s">
        <v>173</v>
      </c>
      <c r="C12289" s="178" t="s">
        <v>1398</v>
      </c>
      <c r="D12289" s="178" t="s">
        <v>10166</v>
      </c>
      <c r="E12289" s="179">
        <v>36439</v>
      </c>
      <c r="F12289" s="180">
        <v>0.99</v>
      </c>
      <c r="G12289" s="180">
        <v>0</v>
      </c>
      <c r="H12289" s="180">
        <v>0</v>
      </c>
      <c r="I12289" s="180">
        <f t="shared" si="382"/>
        <v>0.99</v>
      </c>
      <c r="J12289" s="177" t="str">
        <f t="shared" si="383"/>
        <v>Date &gt; 1920</v>
      </c>
    </row>
    <row r="12290" spans="1:10" x14ac:dyDescent="0.3">
      <c r="A12290" s="178" t="s">
        <v>3372</v>
      </c>
      <c r="B12290" s="178" t="s">
        <v>173</v>
      </c>
      <c r="C12290" s="178" t="s">
        <v>1398</v>
      </c>
      <c r="D12290" s="178" t="s">
        <v>10166</v>
      </c>
      <c r="E12290" s="179">
        <v>36439</v>
      </c>
      <c r="F12290" s="180">
        <v>106343.01</v>
      </c>
      <c r="G12290" s="180">
        <v>0</v>
      </c>
      <c r="H12290" s="180">
        <v>0</v>
      </c>
      <c r="I12290" s="180">
        <f t="shared" si="382"/>
        <v>106343.01</v>
      </c>
      <c r="J12290" s="177" t="str">
        <f t="shared" si="383"/>
        <v>Date &gt; 1920</v>
      </c>
    </row>
    <row r="12291" spans="1:10" x14ac:dyDescent="0.3">
      <c r="A12291" s="178" t="s">
        <v>3372</v>
      </c>
      <c r="B12291" s="178" t="s">
        <v>173</v>
      </c>
      <c r="C12291" s="178" t="s">
        <v>1398</v>
      </c>
      <c r="D12291" s="178" t="s">
        <v>10167</v>
      </c>
      <c r="E12291" s="179">
        <v>34534</v>
      </c>
      <c r="F12291" s="180">
        <v>0</v>
      </c>
      <c r="G12291" s="180">
        <v>148254.94</v>
      </c>
      <c r="H12291" s="180">
        <v>74127.47</v>
      </c>
      <c r="I12291" s="180">
        <f t="shared" si="382"/>
        <v>222382.41</v>
      </c>
      <c r="J12291" s="177" t="str">
        <f t="shared" si="383"/>
        <v>Date &gt; 1920</v>
      </c>
    </row>
    <row r="12292" spans="1:10" x14ac:dyDescent="0.3">
      <c r="A12292" s="178" t="s">
        <v>3372</v>
      </c>
      <c r="B12292" s="178" t="s">
        <v>173</v>
      </c>
      <c r="C12292" s="178" t="s">
        <v>1398</v>
      </c>
      <c r="D12292" s="178" t="s">
        <v>10167</v>
      </c>
      <c r="E12292" s="179">
        <v>34570</v>
      </c>
      <c r="F12292" s="180">
        <v>0</v>
      </c>
      <c r="G12292" s="180">
        <v>60466.39</v>
      </c>
      <c r="H12292" s="180">
        <v>30233.19</v>
      </c>
      <c r="I12292" s="180">
        <f t="shared" si="382"/>
        <v>90699.58</v>
      </c>
      <c r="J12292" s="177" t="str">
        <f t="shared" si="383"/>
        <v>Date &gt; 1920</v>
      </c>
    </row>
    <row r="12293" spans="1:10" x14ac:dyDescent="0.3">
      <c r="A12293" s="178" t="s">
        <v>3372</v>
      </c>
      <c r="B12293" s="178" t="s">
        <v>173</v>
      </c>
      <c r="C12293" s="178" t="s">
        <v>1398</v>
      </c>
      <c r="D12293" s="178" t="s">
        <v>10167</v>
      </c>
      <c r="E12293" s="179">
        <v>34999</v>
      </c>
      <c r="F12293" s="180">
        <v>0</v>
      </c>
      <c r="G12293" s="180">
        <v>107278.67</v>
      </c>
      <c r="H12293" s="180">
        <v>53639.34</v>
      </c>
      <c r="I12293" s="180">
        <f t="shared" ref="I12293:I12356" si="384">SUM(F12293:H12293)</f>
        <v>160918.01</v>
      </c>
      <c r="J12293" s="177" t="str">
        <f t="shared" ref="J12293:J12356" si="385">IF(OR(YEAR(E12293)&gt; 1920, ISBLANK(E12293)), "Date &gt; 1920", "Sketchy date")</f>
        <v>Date &gt; 1920</v>
      </c>
    </row>
    <row r="12294" spans="1:10" x14ac:dyDescent="0.3">
      <c r="A12294" s="178" t="s">
        <v>3372</v>
      </c>
      <c r="B12294" s="178" t="s">
        <v>173</v>
      </c>
      <c r="C12294" s="178" t="s">
        <v>1398</v>
      </c>
      <c r="D12294" s="178" t="s">
        <v>10167</v>
      </c>
      <c r="E12294" s="179">
        <v>35167</v>
      </c>
      <c r="F12294" s="180">
        <v>0</v>
      </c>
      <c r="G12294" s="180">
        <v>59713.74</v>
      </c>
      <c r="H12294" s="180">
        <v>29856.87</v>
      </c>
      <c r="I12294" s="180">
        <f t="shared" si="384"/>
        <v>89570.61</v>
      </c>
      <c r="J12294" s="177" t="str">
        <f t="shared" si="385"/>
        <v>Date &gt; 1920</v>
      </c>
    </row>
    <row r="12295" spans="1:10" x14ac:dyDescent="0.3">
      <c r="A12295" s="178" t="s">
        <v>3372</v>
      </c>
      <c r="B12295" s="178" t="s">
        <v>173</v>
      </c>
      <c r="C12295" s="178" t="s">
        <v>1398</v>
      </c>
      <c r="D12295" s="178" t="s">
        <v>10167</v>
      </c>
      <c r="E12295" s="179">
        <v>36635</v>
      </c>
      <c r="F12295" s="180">
        <v>0</v>
      </c>
      <c r="G12295" s="180">
        <v>26105.74</v>
      </c>
      <c r="H12295" s="180">
        <v>0</v>
      </c>
      <c r="I12295" s="180">
        <f t="shared" si="384"/>
        <v>26105.74</v>
      </c>
      <c r="J12295" s="177" t="str">
        <f t="shared" si="385"/>
        <v>Date &gt; 1920</v>
      </c>
    </row>
    <row r="12296" spans="1:10" x14ac:dyDescent="0.3">
      <c r="A12296" s="178" t="s">
        <v>3372</v>
      </c>
      <c r="B12296" s="178" t="s">
        <v>173</v>
      </c>
      <c r="C12296" s="178" t="s">
        <v>1398</v>
      </c>
      <c r="D12296" s="178" t="s">
        <v>10168</v>
      </c>
      <c r="E12296" s="179">
        <v>34886</v>
      </c>
      <c r="F12296" s="180">
        <v>70389.070000000007</v>
      </c>
      <c r="G12296" s="180">
        <v>0</v>
      </c>
      <c r="H12296" s="180">
        <v>7821.01</v>
      </c>
      <c r="I12296" s="180">
        <f t="shared" si="384"/>
        <v>78210.080000000002</v>
      </c>
      <c r="J12296" s="177" t="str">
        <f t="shared" si="385"/>
        <v>Date &gt; 1920</v>
      </c>
    </row>
    <row r="12297" spans="1:10" x14ac:dyDescent="0.3">
      <c r="A12297" s="178" t="s">
        <v>3372</v>
      </c>
      <c r="B12297" s="178" t="s">
        <v>173</v>
      </c>
      <c r="C12297" s="178" t="s">
        <v>1398</v>
      </c>
      <c r="D12297" s="178" t="s">
        <v>10168</v>
      </c>
      <c r="E12297" s="179">
        <v>34904</v>
      </c>
      <c r="F12297" s="180">
        <v>331527.40999999997</v>
      </c>
      <c r="G12297" s="180">
        <v>0</v>
      </c>
      <c r="H12297" s="180">
        <v>36836.370000000003</v>
      </c>
      <c r="I12297" s="180">
        <f t="shared" si="384"/>
        <v>368363.77999999997</v>
      </c>
      <c r="J12297" s="177" t="str">
        <f t="shared" si="385"/>
        <v>Date &gt; 1920</v>
      </c>
    </row>
    <row r="12298" spans="1:10" x14ac:dyDescent="0.3">
      <c r="A12298" s="178" t="s">
        <v>3372</v>
      </c>
      <c r="B12298" s="178" t="s">
        <v>173</v>
      </c>
      <c r="C12298" s="178" t="s">
        <v>1398</v>
      </c>
      <c r="D12298" s="178" t="s">
        <v>10168</v>
      </c>
      <c r="E12298" s="179">
        <v>34919</v>
      </c>
      <c r="F12298" s="180">
        <v>322088.63</v>
      </c>
      <c r="G12298" s="180">
        <v>0</v>
      </c>
      <c r="H12298" s="180">
        <v>35787.629999999997</v>
      </c>
      <c r="I12298" s="180">
        <f t="shared" si="384"/>
        <v>357876.26</v>
      </c>
      <c r="J12298" s="177" t="str">
        <f t="shared" si="385"/>
        <v>Date &gt; 1920</v>
      </c>
    </row>
    <row r="12299" spans="1:10" x14ac:dyDescent="0.3">
      <c r="A12299" s="178" t="s">
        <v>3372</v>
      </c>
      <c r="B12299" s="178" t="s">
        <v>173</v>
      </c>
      <c r="C12299" s="178" t="s">
        <v>1398</v>
      </c>
      <c r="D12299" s="178" t="s">
        <v>10168</v>
      </c>
      <c r="E12299" s="179">
        <v>34953</v>
      </c>
      <c r="F12299" s="180">
        <v>292071.08</v>
      </c>
      <c r="G12299" s="180">
        <v>0</v>
      </c>
      <c r="H12299" s="180">
        <v>32452.33</v>
      </c>
      <c r="I12299" s="180">
        <f t="shared" si="384"/>
        <v>324523.41000000003</v>
      </c>
      <c r="J12299" s="177" t="str">
        <f t="shared" si="385"/>
        <v>Date &gt; 1920</v>
      </c>
    </row>
    <row r="12300" spans="1:10" x14ac:dyDescent="0.3">
      <c r="A12300" s="178" t="s">
        <v>3372</v>
      </c>
      <c r="B12300" s="178" t="s">
        <v>173</v>
      </c>
      <c r="C12300" s="178" t="s">
        <v>1398</v>
      </c>
      <c r="D12300" s="178" t="s">
        <v>10168</v>
      </c>
      <c r="E12300" s="179">
        <v>34991</v>
      </c>
      <c r="F12300" s="180">
        <v>180948.41</v>
      </c>
      <c r="G12300" s="180">
        <v>0</v>
      </c>
      <c r="H12300" s="180">
        <v>20105.39</v>
      </c>
      <c r="I12300" s="180">
        <f t="shared" si="384"/>
        <v>201053.8</v>
      </c>
      <c r="J12300" s="177" t="str">
        <f t="shared" si="385"/>
        <v>Date &gt; 1920</v>
      </c>
    </row>
    <row r="12301" spans="1:10" x14ac:dyDescent="0.3">
      <c r="A12301" s="178" t="s">
        <v>3372</v>
      </c>
      <c r="B12301" s="178" t="s">
        <v>173</v>
      </c>
      <c r="C12301" s="178" t="s">
        <v>1398</v>
      </c>
      <c r="D12301" s="178" t="s">
        <v>10168</v>
      </c>
      <c r="E12301" s="179">
        <v>35025</v>
      </c>
      <c r="F12301" s="180">
        <v>55505.41</v>
      </c>
      <c r="G12301" s="180">
        <v>0</v>
      </c>
      <c r="H12301" s="180">
        <v>12589.27</v>
      </c>
      <c r="I12301" s="180">
        <f t="shared" si="384"/>
        <v>68094.680000000008</v>
      </c>
      <c r="J12301" s="177" t="str">
        <f t="shared" si="385"/>
        <v>Date &gt; 1920</v>
      </c>
    </row>
    <row r="12302" spans="1:10" x14ac:dyDescent="0.3">
      <c r="A12302" s="178" t="s">
        <v>3372</v>
      </c>
      <c r="B12302" s="178" t="s">
        <v>173</v>
      </c>
      <c r="C12302" s="178" t="s">
        <v>1398</v>
      </c>
      <c r="D12302" s="178" t="s">
        <v>10168</v>
      </c>
      <c r="E12302" s="179">
        <v>35025</v>
      </c>
      <c r="F12302" s="180">
        <v>0</v>
      </c>
      <c r="G12302" s="180">
        <v>0</v>
      </c>
      <c r="H12302" s="180">
        <v>0</v>
      </c>
      <c r="I12302" s="180">
        <f t="shared" si="384"/>
        <v>0</v>
      </c>
      <c r="J12302" s="177" t="str">
        <f t="shared" si="385"/>
        <v>Date &gt; 1920</v>
      </c>
    </row>
    <row r="12303" spans="1:10" x14ac:dyDescent="0.3">
      <c r="A12303" s="178" t="s">
        <v>3372</v>
      </c>
      <c r="B12303" s="178" t="s">
        <v>173</v>
      </c>
      <c r="C12303" s="178" t="s">
        <v>1398</v>
      </c>
      <c r="D12303" s="178" t="s">
        <v>10168</v>
      </c>
      <c r="E12303" s="179">
        <v>35100</v>
      </c>
      <c r="F12303" s="180">
        <v>43710.34</v>
      </c>
      <c r="G12303" s="180">
        <v>0</v>
      </c>
      <c r="H12303" s="180">
        <v>5059.51</v>
      </c>
      <c r="I12303" s="180">
        <f t="shared" si="384"/>
        <v>48769.85</v>
      </c>
      <c r="J12303" s="177" t="str">
        <f t="shared" si="385"/>
        <v>Date &gt; 1920</v>
      </c>
    </row>
    <row r="12304" spans="1:10" x14ac:dyDescent="0.3">
      <c r="A12304" s="178" t="s">
        <v>3372</v>
      </c>
      <c r="B12304" s="178" t="s">
        <v>173</v>
      </c>
      <c r="C12304" s="178" t="s">
        <v>1398</v>
      </c>
      <c r="D12304" s="178" t="s">
        <v>10168</v>
      </c>
      <c r="E12304" s="179">
        <v>35100</v>
      </c>
      <c r="F12304" s="180">
        <v>0</v>
      </c>
      <c r="G12304" s="180">
        <v>0</v>
      </c>
      <c r="H12304" s="180">
        <v>0</v>
      </c>
      <c r="I12304" s="180">
        <f t="shared" si="384"/>
        <v>0</v>
      </c>
      <c r="J12304" s="177" t="str">
        <f t="shared" si="385"/>
        <v>Date &gt; 1920</v>
      </c>
    </row>
    <row r="12305" spans="1:10" x14ac:dyDescent="0.3">
      <c r="A12305" s="178" t="s">
        <v>3372</v>
      </c>
      <c r="B12305" s="178" t="s">
        <v>173</v>
      </c>
      <c r="C12305" s="178" t="s">
        <v>1398</v>
      </c>
      <c r="D12305" s="178" t="s">
        <v>10168</v>
      </c>
      <c r="E12305" s="179">
        <v>35258</v>
      </c>
      <c r="F12305" s="180">
        <v>29050</v>
      </c>
      <c r="G12305" s="180">
        <v>0</v>
      </c>
      <c r="H12305" s="180">
        <v>3295.57</v>
      </c>
      <c r="I12305" s="180">
        <f t="shared" si="384"/>
        <v>32345.57</v>
      </c>
      <c r="J12305" s="177" t="str">
        <f t="shared" si="385"/>
        <v>Date &gt; 1920</v>
      </c>
    </row>
    <row r="12306" spans="1:10" x14ac:dyDescent="0.3">
      <c r="A12306" s="178" t="s">
        <v>3372</v>
      </c>
      <c r="B12306" s="178" t="s">
        <v>173</v>
      </c>
      <c r="C12306" s="178" t="s">
        <v>1398</v>
      </c>
      <c r="D12306" s="178" t="s">
        <v>10168</v>
      </c>
      <c r="E12306" s="179">
        <v>35258</v>
      </c>
      <c r="F12306" s="180">
        <v>0</v>
      </c>
      <c r="G12306" s="180">
        <v>0</v>
      </c>
      <c r="H12306" s="180">
        <v>0</v>
      </c>
      <c r="I12306" s="180">
        <f t="shared" si="384"/>
        <v>0</v>
      </c>
      <c r="J12306" s="177" t="str">
        <f t="shared" si="385"/>
        <v>Date &gt; 1920</v>
      </c>
    </row>
    <row r="12307" spans="1:10" x14ac:dyDescent="0.3">
      <c r="A12307" s="178" t="s">
        <v>3372</v>
      </c>
      <c r="B12307" s="178" t="s">
        <v>173</v>
      </c>
      <c r="C12307" s="178" t="s">
        <v>1398</v>
      </c>
      <c r="D12307" s="178" t="s">
        <v>10168</v>
      </c>
      <c r="E12307" s="179">
        <v>35377</v>
      </c>
      <c r="F12307" s="180">
        <v>13386</v>
      </c>
      <c r="G12307" s="180">
        <v>0</v>
      </c>
      <c r="H12307" s="180">
        <v>1555.79</v>
      </c>
      <c r="I12307" s="180">
        <f t="shared" si="384"/>
        <v>14941.79</v>
      </c>
      <c r="J12307" s="177" t="str">
        <f t="shared" si="385"/>
        <v>Date &gt; 1920</v>
      </c>
    </row>
    <row r="12308" spans="1:10" x14ac:dyDescent="0.3">
      <c r="A12308" s="178" t="s">
        <v>3372</v>
      </c>
      <c r="B12308" s="178" t="s">
        <v>173</v>
      </c>
      <c r="C12308" s="178" t="s">
        <v>1398</v>
      </c>
      <c r="D12308" s="178" t="s">
        <v>10168</v>
      </c>
      <c r="E12308" s="179">
        <v>35377</v>
      </c>
      <c r="F12308" s="180">
        <v>0</v>
      </c>
      <c r="G12308" s="180">
        <v>0</v>
      </c>
      <c r="H12308" s="180">
        <v>0</v>
      </c>
      <c r="I12308" s="180">
        <f t="shared" si="384"/>
        <v>0</v>
      </c>
      <c r="J12308" s="177" t="str">
        <f t="shared" si="385"/>
        <v>Date &gt; 1920</v>
      </c>
    </row>
    <row r="12309" spans="1:10" x14ac:dyDescent="0.3">
      <c r="A12309" s="178" t="s">
        <v>3372</v>
      </c>
      <c r="B12309" s="178" t="s">
        <v>173</v>
      </c>
      <c r="C12309" s="178" t="s">
        <v>1398</v>
      </c>
      <c r="D12309" s="178" t="s">
        <v>10168</v>
      </c>
      <c r="E12309" s="179">
        <v>35482</v>
      </c>
      <c r="F12309" s="180">
        <v>229323</v>
      </c>
      <c r="G12309" s="180">
        <v>0</v>
      </c>
      <c r="H12309" s="180">
        <v>44854.34</v>
      </c>
      <c r="I12309" s="180">
        <f t="shared" si="384"/>
        <v>274177.33999999997</v>
      </c>
      <c r="J12309" s="177" t="str">
        <f t="shared" si="385"/>
        <v>Date &gt; 1920</v>
      </c>
    </row>
    <row r="12310" spans="1:10" x14ac:dyDescent="0.3">
      <c r="A12310" s="178" t="s">
        <v>3372</v>
      </c>
      <c r="B12310" s="178" t="s">
        <v>173</v>
      </c>
      <c r="C12310" s="178" t="s">
        <v>1398</v>
      </c>
      <c r="D12310" s="178" t="s">
        <v>10168</v>
      </c>
      <c r="E12310" s="179">
        <v>35783</v>
      </c>
      <c r="F12310" s="180">
        <v>0</v>
      </c>
      <c r="G12310" s="180">
        <v>2700</v>
      </c>
      <c r="H12310" s="180">
        <v>1800</v>
      </c>
      <c r="I12310" s="180">
        <f t="shared" si="384"/>
        <v>4500</v>
      </c>
      <c r="J12310" s="177" t="str">
        <f t="shared" si="385"/>
        <v>Date &gt; 1920</v>
      </c>
    </row>
    <row r="12311" spans="1:10" x14ac:dyDescent="0.3">
      <c r="A12311" s="178" t="s">
        <v>3372</v>
      </c>
      <c r="B12311" s="178" t="s">
        <v>173</v>
      </c>
      <c r="C12311" s="178" t="s">
        <v>1398</v>
      </c>
      <c r="D12311" s="178" t="s">
        <v>7249</v>
      </c>
      <c r="E12311" s="179">
        <v>34626</v>
      </c>
      <c r="F12311" s="180">
        <v>0</v>
      </c>
      <c r="G12311" s="180">
        <v>95262.8</v>
      </c>
      <c r="H12311" s="180">
        <v>47631.41</v>
      </c>
      <c r="I12311" s="180">
        <f t="shared" si="384"/>
        <v>142894.21000000002</v>
      </c>
      <c r="J12311" s="177" t="str">
        <f t="shared" si="385"/>
        <v>Date &gt; 1920</v>
      </c>
    </row>
    <row r="12312" spans="1:10" x14ac:dyDescent="0.3">
      <c r="A12312" s="178" t="s">
        <v>3372</v>
      </c>
      <c r="B12312" s="178" t="s">
        <v>173</v>
      </c>
      <c r="C12312" s="178" t="s">
        <v>1398</v>
      </c>
      <c r="D12312" s="178" t="s">
        <v>7249</v>
      </c>
      <c r="E12312" s="179">
        <v>34681</v>
      </c>
      <c r="F12312" s="180">
        <v>0</v>
      </c>
      <c r="G12312" s="180">
        <v>17787.16</v>
      </c>
      <c r="H12312" s="180">
        <v>8893.59</v>
      </c>
      <c r="I12312" s="180">
        <f t="shared" si="384"/>
        <v>26680.75</v>
      </c>
      <c r="J12312" s="177" t="str">
        <f t="shared" si="385"/>
        <v>Date &gt; 1920</v>
      </c>
    </row>
    <row r="12313" spans="1:10" x14ac:dyDescent="0.3">
      <c r="A12313" s="178" t="s">
        <v>3372</v>
      </c>
      <c r="B12313" s="178" t="s">
        <v>173</v>
      </c>
      <c r="C12313" s="178" t="s">
        <v>1398</v>
      </c>
      <c r="D12313" s="178" t="s">
        <v>7249</v>
      </c>
      <c r="E12313" s="179">
        <v>35025</v>
      </c>
      <c r="F12313" s="180">
        <v>0</v>
      </c>
      <c r="G12313" s="180">
        <v>39343.65</v>
      </c>
      <c r="H12313" s="180">
        <v>19671.830000000002</v>
      </c>
      <c r="I12313" s="180">
        <f t="shared" si="384"/>
        <v>59015.48</v>
      </c>
      <c r="J12313" s="177" t="str">
        <f t="shared" si="385"/>
        <v>Date &gt; 1920</v>
      </c>
    </row>
    <row r="12314" spans="1:10" x14ac:dyDescent="0.3">
      <c r="A12314" s="178" t="s">
        <v>3372</v>
      </c>
      <c r="B12314" s="178" t="s">
        <v>173</v>
      </c>
      <c r="C12314" s="178" t="s">
        <v>1398</v>
      </c>
      <c r="D12314" s="178" t="s">
        <v>7249</v>
      </c>
      <c r="E12314" s="179">
        <v>35039</v>
      </c>
      <c r="F12314" s="180">
        <v>0</v>
      </c>
      <c r="G12314" s="180">
        <v>4375.7</v>
      </c>
      <c r="H12314" s="180">
        <v>2187.85</v>
      </c>
      <c r="I12314" s="180">
        <f t="shared" si="384"/>
        <v>6563.5499999999993</v>
      </c>
      <c r="J12314" s="177" t="str">
        <f t="shared" si="385"/>
        <v>Date &gt; 1920</v>
      </c>
    </row>
    <row r="12315" spans="1:10" x14ac:dyDescent="0.3">
      <c r="A12315" s="178" t="s">
        <v>3372</v>
      </c>
      <c r="B12315" s="178" t="s">
        <v>173</v>
      </c>
      <c r="C12315" s="178" t="s">
        <v>1398</v>
      </c>
      <c r="D12315" s="178" t="s">
        <v>7249</v>
      </c>
      <c r="E12315" s="179">
        <v>35048</v>
      </c>
      <c r="F12315" s="180">
        <v>0</v>
      </c>
      <c r="G12315" s="180">
        <v>3230.69</v>
      </c>
      <c r="H12315" s="180">
        <v>1615.32</v>
      </c>
      <c r="I12315" s="180">
        <f t="shared" si="384"/>
        <v>4846.01</v>
      </c>
      <c r="J12315" s="177" t="str">
        <f t="shared" si="385"/>
        <v>Date &gt; 1920</v>
      </c>
    </row>
    <row r="12316" spans="1:10" x14ac:dyDescent="0.3">
      <c r="A12316" s="178" t="s">
        <v>3372</v>
      </c>
      <c r="B12316" s="178" t="s">
        <v>173</v>
      </c>
      <c r="C12316" s="178" t="s">
        <v>1398</v>
      </c>
      <c r="D12316" s="178" t="s">
        <v>7249</v>
      </c>
      <c r="E12316" s="179">
        <v>35628</v>
      </c>
      <c r="F12316" s="180">
        <v>0</v>
      </c>
      <c r="G12316" s="180">
        <v>8252.24</v>
      </c>
      <c r="H12316" s="180">
        <v>0</v>
      </c>
      <c r="I12316" s="180">
        <f t="shared" si="384"/>
        <v>8252.24</v>
      </c>
      <c r="J12316" s="177" t="str">
        <f t="shared" si="385"/>
        <v>Date &gt; 1920</v>
      </c>
    </row>
    <row r="12317" spans="1:10" x14ac:dyDescent="0.3">
      <c r="A12317" s="178" t="s">
        <v>3372</v>
      </c>
      <c r="B12317" s="178" t="s">
        <v>173</v>
      </c>
      <c r="C12317" s="178" t="s">
        <v>1398</v>
      </c>
      <c r="D12317" s="178" t="s">
        <v>10169</v>
      </c>
      <c r="E12317" s="179">
        <v>34718</v>
      </c>
      <c r="F12317" s="180">
        <v>0</v>
      </c>
      <c r="G12317" s="180">
        <v>8783.33</v>
      </c>
      <c r="H12317" s="180">
        <v>4391.67</v>
      </c>
      <c r="I12317" s="180">
        <f t="shared" si="384"/>
        <v>13175</v>
      </c>
      <c r="J12317" s="177" t="str">
        <f t="shared" si="385"/>
        <v>Date &gt; 1920</v>
      </c>
    </row>
    <row r="12318" spans="1:10" x14ac:dyDescent="0.3">
      <c r="A12318" s="178" t="s">
        <v>3372</v>
      </c>
      <c r="B12318" s="178" t="s">
        <v>173</v>
      </c>
      <c r="C12318" s="178" t="s">
        <v>1398</v>
      </c>
      <c r="D12318" s="178" t="s">
        <v>10170</v>
      </c>
      <c r="E12318" s="179">
        <v>34751</v>
      </c>
      <c r="F12318" s="180">
        <v>0</v>
      </c>
      <c r="G12318" s="180">
        <v>10000</v>
      </c>
      <c r="H12318" s="180">
        <v>5000</v>
      </c>
      <c r="I12318" s="180">
        <f t="shared" si="384"/>
        <v>15000</v>
      </c>
      <c r="J12318" s="177" t="str">
        <f t="shared" si="385"/>
        <v>Date &gt; 1920</v>
      </c>
    </row>
    <row r="12319" spans="1:10" x14ac:dyDescent="0.3">
      <c r="A12319" s="178" t="s">
        <v>3372</v>
      </c>
      <c r="B12319" s="178" t="s">
        <v>173</v>
      </c>
      <c r="C12319" s="178" t="s">
        <v>1398</v>
      </c>
      <c r="D12319" s="178" t="s">
        <v>10171</v>
      </c>
      <c r="E12319" s="179">
        <v>35258</v>
      </c>
      <c r="F12319" s="180">
        <v>225115</v>
      </c>
      <c r="G12319" s="180">
        <v>0</v>
      </c>
      <c r="H12319" s="180">
        <v>25013.43</v>
      </c>
      <c r="I12319" s="180">
        <f t="shared" si="384"/>
        <v>250128.43</v>
      </c>
      <c r="J12319" s="177" t="str">
        <f t="shared" si="385"/>
        <v>Date &gt; 1920</v>
      </c>
    </row>
    <row r="12320" spans="1:10" x14ac:dyDescent="0.3">
      <c r="A12320" s="178" t="s">
        <v>3372</v>
      </c>
      <c r="B12320" s="178" t="s">
        <v>173</v>
      </c>
      <c r="C12320" s="178" t="s">
        <v>1398</v>
      </c>
      <c r="D12320" s="178" t="s">
        <v>10171</v>
      </c>
      <c r="E12320" s="179">
        <v>35305</v>
      </c>
      <c r="F12320" s="180">
        <v>327711</v>
      </c>
      <c r="G12320" s="180">
        <v>0</v>
      </c>
      <c r="H12320" s="180">
        <v>36411.65</v>
      </c>
      <c r="I12320" s="180">
        <f t="shared" si="384"/>
        <v>364122.65</v>
      </c>
      <c r="J12320" s="177" t="str">
        <f t="shared" si="385"/>
        <v>Date &gt; 1920</v>
      </c>
    </row>
    <row r="12321" spans="1:10" x14ac:dyDescent="0.3">
      <c r="A12321" s="178" t="s">
        <v>3372</v>
      </c>
      <c r="B12321" s="178" t="s">
        <v>173</v>
      </c>
      <c r="C12321" s="178" t="s">
        <v>1398</v>
      </c>
      <c r="D12321" s="178" t="s">
        <v>10171</v>
      </c>
      <c r="E12321" s="179">
        <v>35319</v>
      </c>
      <c r="F12321" s="180">
        <v>1305505</v>
      </c>
      <c r="G12321" s="180">
        <v>0</v>
      </c>
      <c r="H12321" s="180">
        <v>145056.45000000001</v>
      </c>
      <c r="I12321" s="180">
        <f t="shared" si="384"/>
        <v>1450561.45</v>
      </c>
      <c r="J12321" s="177" t="str">
        <f t="shared" si="385"/>
        <v>Date &gt; 1920</v>
      </c>
    </row>
    <row r="12322" spans="1:10" x14ac:dyDescent="0.3">
      <c r="A12322" s="178" t="s">
        <v>3372</v>
      </c>
      <c r="B12322" s="178" t="s">
        <v>173</v>
      </c>
      <c r="C12322" s="178" t="s">
        <v>1398</v>
      </c>
      <c r="D12322" s="178" t="s">
        <v>10171</v>
      </c>
      <c r="E12322" s="179">
        <v>35354</v>
      </c>
      <c r="F12322" s="180">
        <v>162760</v>
      </c>
      <c r="G12322" s="180">
        <v>0</v>
      </c>
      <c r="H12322" s="180">
        <v>18084.330000000002</v>
      </c>
      <c r="I12322" s="180">
        <f t="shared" si="384"/>
        <v>180844.33000000002</v>
      </c>
      <c r="J12322" s="177" t="str">
        <f t="shared" si="385"/>
        <v>Date &gt; 1920</v>
      </c>
    </row>
    <row r="12323" spans="1:10" x14ac:dyDescent="0.3">
      <c r="A12323" s="178" t="s">
        <v>3372</v>
      </c>
      <c r="B12323" s="178" t="s">
        <v>173</v>
      </c>
      <c r="C12323" s="178" t="s">
        <v>1398</v>
      </c>
      <c r="D12323" s="178" t="s">
        <v>10171</v>
      </c>
      <c r="E12323" s="179">
        <v>35362</v>
      </c>
      <c r="F12323" s="180">
        <v>3243</v>
      </c>
      <c r="G12323" s="180">
        <v>124518.15</v>
      </c>
      <c r="H12323" s="180">
        <v>62620.28</v>
      </c>
      <c r="I12323" s="180">
        <f t="shared" si="384"/>
        <v>190381.43</v>
      </c>
      <c r="J12323" s="177" t="str">
        <f t="shared" si="385"/>
        <v>Date &gt; 1920</v>
      </c>
    </row>
    <row r="12324" spans="1:10" x14ac:dyDescent="0.3">
      <c r="A12324" s="178" t="s">
        <v>3372</v>
      </c>
      <c r="B12324" s="178" t="s">
        <v>173</v>
      </c>
      <c r="C12324" s="178" t="s">
        <v>1398</v>
      </c>
      <c r="D12324" s="178" t="s">
        <v>10171</v>
      </c>
      <c r="E12324" s="179">
        <v>35391</v>
      </c>
      <c r="F12324" s="180">
        <v>136411</v>
      </c>
      <c r="G12324" s="180">
        <v>0</v>
      </c>
      <c r="H12324" s="180">
        <v>15157.58</v>
      </c>
      <c r="I12324" s="180">
        <f t="shared" si="384"/>
        <v>151568.57999999999</v>
      </c>
      <c r="J12324" s="177" t="str">
        <f t="shared" si="385"/>
        <v>Date &gt; 1920</v>
      </c>
    </row>
    <row r="12325" spans="1:10" x14ac:dyDescent="0.3">
      <c r="A12325" s="178" t="s">
        <v>3372</v>
      </c>
      <c r="B12325" s="178" t="s">
        <v>173</v>
      </c>
      <c r="C12325" s="178" t="s">
        <v>1398</v>
      </c>
      <c r="D12325" s="178" t="s">
        <v>10171</v>
      </c>
      <c r="E12325" s="179">
        <v>35417</v>
      </c>
      <c r="F12325" s="180">
        <v>75745</v>
      </c>
      <c r="G12325" s="180">
        <v>0</v>
      </c>
      <c r="H12325" s="180">
        <v>8415.23</v>
      </c>
      <c r="I12325" s="180">
        <f t="shared" si="384"/>
        <v>84160.23</v>
      </c>
      <c r="J12325" s="177" t="str">
        <f t="shared" si="385"/>
        <v>Date &gt; 1920</v>
      </c>
    </row>
    <row r="12326" spans="1:10" x14ac:dyDescent="0.3">
      <c r="A12326" s="178" t="s">
        <v>3372</v>
      </c>
      <c r="B12326" s="178" t="s">
        <v>173</v>
      </c>
      <c r="C12326" s="178" t="s">
        <v>1398</v>
      </c>
      <c r="D12326" s="178" t="s">
        <v>10171</v>
      </c>
      <c r="E12326" s="179">
        <v>35537</v>
      </c>
      <c r="F12326" s="180">
        <v>19038</v>
      </c>
      <c r="G12326" s="180">
        <v>0</v>
      </c>
      <c r="H12326" s="180">
        <v>2115.89</v>
      </c>
      <c r="I12326" s="180">
        <f t="shared" si="384"/>
        <v>21153.89</v>
      </c>
      <c r="J12326" s="177" t="str">
        <f t="shared" si="385"/>
        <v>Date &gt; 1920</v>
      </c>
    </row>
    <row r="12327" spans="1:10" x14ac:dyDescent="0.3">
      <c r="A12327" s="178" t="s">
        <v>3372</v>
      </c>
      <c r="B12327" s="178" t="s">
        <v>173</v>
      </c>
      <c r="C12327" s="178" t="s">
        <v>1398</v>
      </c>
      <c r="D12327" s="178" t="s">
        <v>10171</v>
      </c>
      <c r="E12327" s="179">
        <v>35656</v>
      </c>
      <c r="F12327" s="180">
        <v>14941</v>
      </c>
      <c r="G12327" s="180">
        <v>0</v>
      </c>
      <c r="H12327" s="180">
        <v>1659.77</v>
      </c>
      <c r="I12327" s="180">
        <f t="shared" si="384"/>
        <v>16600.77</v>
      </c>
      <c r="J12327" s="177" t="str">
        <f t="shared" si="385"/>
        <v>Date &gt; 1920</v>
      </c>
    </row>
    <row r="12328" spans="1:10" x14ac:dyDescent="0.3">
      <c r="A12328" s="178" t="s">
        <v>3372</v>
      </c>
      <c r="B12328" s="178" t="s">
        <v>173</v>
      </c>
      <c r="C12328" s="178" t="s">
        <v>1398</v>
      </c>
      <c r="D12328" s="178" t="s">
        <v>10171</v>
      </c>
      <c r="E12328" s="179">
        <v>35783</v>
      </c>
      <c r="F12328" s="180">
        <v>0</v>
      </c>
      <c r="G12328" s="180">
        <v>75481.850000000006</v>
      </c>
      <c r="H12328" s="180">
        <v>39965.39</v>
      </c>
      <c r="I12328" s="180">
        <f t="shared" si="384"/>
        <v>115447.24</v>
      </c>
      <c r="J12328" s="177" t="str">
        <f t="shared" si="385"/>
        <v>Date &gt; 1920</v>
      </c>
    </row>
    <row r="12329" spans="1:10" x14ac:dyDescent="0.3">
      <c r="A12329" s="178" t="s">
        <v>3372</v>
      </c>
      <c r="B12329" s="178" t="s">
        <v>173</v>
      </c>
      <c r="C12329" s="178" t="s">
        <v>1398</v>
      </c>
      <c r="D12329" s="178" t="s">
        <v>10171</v>
      </c>
      <c r="E12329" s="179">
        <v>35894</v>
      </c>
      <c r="F12329" s="180">
        <v>20031</v>
      </c>
      <c r="G12329" s="180">
        <v>0</v>
      </c>
      <c r="H12329" s="180">
        <v>0</v>
      </c>
      <c r="I12329" s="180">
        <f t="shared" si="384"/>
        <v>20031</v>
      </c>
      <c r="J12329" s="177" t="str">
        <f t="shared" si="385"/>
        <v>Date &gt; 1920</v>
      </c>
    </row>
    <row r="12330" spans="1:10" x14ac:dyDescent="0.3">
      <c r="A12330" s="178" t="s">
        <v>3372</v>
      </c>
      <c r="B12330" s="178" t="s">
        <v>173</v>
      </c>
      <c r="C12330" s="178" t="s">
        <v>1398</v>
      </c>
      <c r="D12330" s="178" t="s">
        <v>10171</v>
      </c>
      <c r="E12330" s="179">
        <v>36299</v>
      </c>
      <c r="F12330" s="180">
        <v>184768</v>
      </c>
      <c r="G12330" s="180">
        <v>-119324.33</v>
      </c>
      <c r="H12330" s="180">
        <v>-21678.37</v>
      </c>
      <c r="I12330" s="180">
        <f t="shared" si="384"/>
        <v>43765.3</v>
      </c>
      <c r="J12330" s="177" t="str">
        <f t="shared" si="385"/>
        <v>Date &gt; 1920</v>
      </c>
    </row>
    <row r="12331" spans="1:10" x14ac:dyDescent="0.3">
      <c r="A12331" s="178" t="s">
        <v>3372</v>
      </c>
      <c r="B12331" s="178" t="s">
        <v>173</v>
      </c>
      <c r="C12331" s="178" t="s">
        <v>1398</v>
      </c>
      <c r="D12331" s="178" t="s">
        <v>7376</v>
      </c>
      <c r="E12331" s="179">
        <v>35145</v>
      </c>
      <c r="F12331" s="180">
        <v>0</v>
      </c>
      <c r="G12331" s="180">
        <v>2541</v>
      </c>
      <c r="H12331" s="180">
        <v>1270.5</v>
      </c>
      <c r="I12331" s="180">
        <f t="shared" si="384"/>
        <v>3811.5</v>
      </c>
      <c r="J12331" s="177" t="str">
        <f t="shared" si="385"/>
        <v>Date &gt; 1920</v>
      </c>
    </row>
    <row r="12332" spans="1:10" x14ac:dyDescent="0.3">
      <c r="A12332" s="178" t="s">
        <v>3372</v>
      </c>
      <c r="B12332" s="178" t="s">
        <v>173</v>
      </c>
      <c r="C12332" s="178" t="s">
        <v>1398</v>
      </c>
      <c r="D12332" s="178" t="s">
        <v>10172</v>
      </c>
      <c r="E12332" s="179">
        <v>35632</v>
      </c>
      <c r="F12332" s="180">
        <v>65133</v>
      </c>
      <c r="G12332" s="180">
        <v>29698.3</v>
      </c>
      <c r="H12332" s="180">
        <v>73241.38</v>
      </c>
      <c r="I12332" s="180">
        <f t="shared" si="384"/>
        <v>168072.68</v>
      </c>
      <c r="J12332" s="177" t="str">
        <f t="shared" si="385"/>
        <v>Date &gt; 1920</v>
      </c>
    </row>
    <row r="12333" spans="1:10" x14ac:dyDescent="0.3">
      <c r="A12333" s="178" t="s">
        <v>3372</v>
      </c>
      <c r="B12333" s="178" t="s">
        <v>173</v>
      </c>
      <c r="C12333" s="178" t="s">
        <v>1398</v>
      </c>
      <c r="D12333" s="178" t="s">
        <v>10172</v>
      </c>
      <c r="E12333" s="179">
        <v>35663</v>
      </c>
      <c r="F12333" s="180">
        <v>0</v>
      </c>
      <c r="G12333" s="180">
        <v>21575.07</v>
      </c>
      <c r="H12333" s="180">
        <v>14383.38</v>
      </c>
      <c r="I12333" s="180">
        <f t="shared" si="384"/>
        <v>35958.449999999997</v>
      </c>
      <c r="J12333" s="177" t="str">
        <f t="shared" si="385"/>
        <v>Date &gt; 1920</v>
      </c>
    </row>
    <row r="12334" spans="1:10" x14ac:dyDescent="0.3">
      <c r="A12334" s="178" t="s">
        <v>3372</v>
      </c>
      <c r="B12334" s="178" t="s">
        <v>173</v>
      </c>
      <c r="C12334" s="178" t="s">
        <v>1398</v>
      </c>
      <c r="D12334" s="178" t="s">
        <v>10172</v>
      </c>
      <c r="E12334" s="179">
        <v>35671</v>
      </c>
      <c r="F12334" s="180">
        <v>122694</v>
      </c>
      <c r="G12334" s="180">
        <v>22358.560000000001</v>
      </c>
      <c r="H12334" s="180">
        <v>49763.6</v>
      </c>
      <c r="I12334" s="180">
        <f t="shared" si="384"/>
        <v>194816.16</v>
      </c>
      <c r="J12334" s="177" t="str">
        <f t="shared" si="385"/>
        <v>Date &gt; 1920</v>
      </c>
    </row>
    <row r="12335" spans="1:10" x14ac:dyDescent="0.3">
      <c r="A12335" s="178" t="s">
        <v>3372</v>
      </c>
      <c r="B12335" s="178" t="s">
        <v>173</v>
      </c>
      <c r="C12335" s="178" t="s">
        <v>1398</v>
      </c>
      <c r="D12335" s="178" t="s">
        <v>10172</v>
      </c>
      <c r="E12335" s="179">
        <v>35697</v>
      </c>
      <c r="F12335" s="180">
        <v>150111</v>
      </c>
      <c r="G12335" s="180">
        <v>19230.849999999999</v>
      </c>
      <c r="H12335" s="180">
        <v>39977.129999999997</v>
      </c>
      <c r="I12335" s="180">
        <f t="shared" si="384"/>
        <v>209318.98</v>
      </c>
      <c r="J12335" s="177" t="str">
        <f t="shared" si="385"/>
        <v>Date &gt; 1920</v>
      </c>
    </row>
    <row r="12336" spans="1:10" x14ac:dyDescent="0.3">
      <c r="A12336" s="178" t="s">
        <v>3372</v>
      </c>
      <c r="B12336" s="178" t="s">
        <v>173</v>
      </c>
      <c r="C12336" s="178" t="s">
        <v>1398</v>
      </c>
      <c r="D12336" s="178" t="s">
        <v>10172</v>
      </c>
      <c r="E12336" s="179">
        <v>35719</v>
      </c>
      <c r="F12336" s="180">
        <v>297654</v>
      </c>
      <c r="G12336" s="180">
        <v>5020.5600000000004</v>
      </c>
      <c r="H12336" s="180">
        <v>37061.550000000003</v>
      </c>
      <c r="I12336" s="180">
        <f t="shared" si="384"/>
        <v>339736.11</v>
      </c>
      <c r="J12336" s="177" t="str">
        <f t="shared" si="385"/>
        <v>Date &gt; 1920</v>
      </c>
    </row>
    <row r="12337" spans="1:10" x14ac:dyDescent="0.3">
      <c r="A12337" s="178" t="s">
        <v>3372</v>
      </c>
      <c r="B12337" s="178" t="s">
        <v>173</v>
      </c>
      <c r="C12337" s="178" t="s">
        <v>1398</v>
      </c>
      <c r="D12337" s="178" t="s">
        <v>10172</v>
      </c>
      <c r="E12337" s="179">
        <v>35751</v>
      </c>
      <c r="F12337" s="180">
        <v>337780</v>
      </c>
      <c r="G12337" s="180">
        <v>28490.5</v>
      </c>
      <c r="H12337" s="180">
        <v>90490.67</v>
      </c>
      <c r="I12337" s="180">
        <f t="shared" si="384"/>
        <v>456761.17</v>
      </c>
      <c r="J12337" s="177" t="str">
        <f t="shared" si="385"/>
        <v>Date &gt; 1920</v>
      </c>
    </row>
    <row r="12338" spans="1:10" x14ac:dyDescent="0.3">
      <c r="A12338" s="178" t="s">
        <v>3372</v>
      </c>
      <c r="B12338" s="178" t="s">
        <v>173</v>
      </c>
      <c r="C12338" s="178" t="s">
        <v>1398</v>
      </c>
      <c r="D12338" s="178" t="s">
        <v>10172</v>
      </c>
      <c r="E12338" s="179">
        <v>35782</v>
      </c>
      <c r="F12338" s="180">
        <v>597507</v>
      </c>
      <c r="G12338" s="180">
        <v>19814.57</v>
      </c>
      <c r="H12338" s="180">
        <v>83082.289999999994</v>
      </c>
      <c r="I12338" s="180">
        <f t="shared" si="384"/>
        <v>700403.86</v>
      </c>
      <c r="J12338" s="177" t="str">
        <f t="shared" si="385"/>
        <v>Date &gt; 1920</v>
      </c>
    </row>
    <row r="12339" spans="1:10" x14ac:dyDescent="0.3">
      <c r="A12339" s="178" t="s">
        <v>3372</v>
      </c>
      <c r="B12339" s="178" t="s">
        <v>173</v>
      </c>
      <c r="C12339" s="178" t="s">
        <v>1398</v>
      </c>
      <c r="D12339" s="178" t="s">
        <v>10172</v>
      </c>
      <c r="E12339" s="179">
        <v>35811</v>
      </c>
      <c r="F12339" s="180">
        <v>146412</v>
      </c>
      <c r="G12339" s="180">
        <v>6157.56</v>
      </c>
      <c r="H12339" s="180">
        <v>0</v>
      </c>
      <c r="I12339" s="180">
        <f t="shared" si="384"/>
        <v>152569.56</v>
      </c>
      <c r="J12339" s="177" t="str">
        <f t="shared" si="385"/>
        <v>Date &gt; 1920</v>
      </c>
    </row>
    <row r="12340" spans="1:10" x14ac:dyDescent="0.3">
      <c r="A12340" s="178" t="s">
        <v>3372</v>
      </c>
      <c r="B12340" s="178" t="s">
        <v>173</v>
      </c>
      <c r="C12340" s="178" t="s">
        <v>1398</v>
      </c>
      <c r="D12340" s="178" t="s">
        <v>10172</v>
      </c>
      <c r="E12340" s="179">
        <v>35993</v>
      </c>
      <c r="F12340" s="180">
        <v>84069</v>
      </c>
      <c r="G12340" s="180">
        <v>0</v>
      </c>
      <c r="H12340" s="180">
        <v>0</v>
      </c>
      <c r="I12340" s="180">
        <f t="shared" si="384"/>
        <v>84069</v>
      </c>
      <c r="J12340" s="177" t="str">
        <f t="shared" si="385"/>
        <v>Date &gt; 1920</v>
      </c>
    </row>
    <row r="12341" spans="1:10" x14ac:dyDescent="0.3">
      <c r="A12341" s="178" t="s">
        <v>3372</v>
      </c>
      <c r="B12341" s="178" t="s">
        <v>173</v>
      </c>
      <c r="C12341" s="178" t="s">
        <v>1398</v>
      </c>
      <c r="D12341" s="178" t="s">
        <v>10172</v>
      </c>
      <c r="E12341" s="179">
        <v>36090</v>
      </c>
      <c r="F12341" s="180">
        <v>5133</v>
      </c>
      <c r="G12341" s="180">
        <v>0</v>
      </c>
      <c r="H12341" s="180">
        <v>0</v>
      </c>
      <c r="I12341" s="180">
        <f t="shared" si="384"/>
        <v>5133</v>
      </c>
      <c r="J12341" s="177" t="str">
        <f t="shared" si="385"/>
        <v>Date &gt; 1920</v>
      </c>
    </row>
    <row r="12342" spans="1:10" x14ac:dyDescent="0.3">
      <c r="A12342" s="178" t="s">
        <v>3372</v>
      </c>
      <c r="B12342" s="178" t="s">
        <v>173</v>
      </c>
      <c r="C12342" s="178" t="s">
        <v>1398</v>
      </c>
      <c r="D12342" s="178" t="s">
        <v>10172</v>
      </c>
      <c r="E12342" s="179">
        <v>36136</v>
      </c>
      <c r="F12342" s="180">
        <v>53094</v>
      </c>
      <c r="G12342" s="180">
        <v>4351.16</v>
      </c>
      <c r="H12342" s="180">
        <v>0</v>
      </c>
      <c r="I12342" s="180">
        <f t="shared" si="384"/>
        <v>57445.16</v>
      </c>
      <c r="J12342" s="177" t="str">
        <f t="shared" si="385"/>
        <v>Date &gt; 1920</v>
      </c>
    </row>
    <row r="12343" spans="1:10" x14ac:dyDescent="0.3">
      <c r="A12343" s="178" t="s">
        <v>3372</v>
      </c>
      <c r="B12343" s="178" t="s">
        <v>173</v>
      </c>
      <c r="C12343" s="178" t="s">
        <v>1398</v>
      </c>
      <c r="D12343" s="178" t="s">
        <v>10172</v>
      </c>
      <c r="E12343" s="179">
        <v>36258</v>
      </c>
      <c r="F12343" s="180">
        <v>33409</v>
      </c>
      <c r="G12343" s="180">
        <v>2793.81</v>
      </c>
      <c r="H12343" s="180">
        <v>0</v>
      </c>
      <c r="I12343" s="180">
        <f t="shared" si="384"/>
        <v>36202.81</v>
      </c>
      <c r="J12343" s="177" t="str">
        <f t="shared" si="385"/>
        <v>Date &gt; 1920</v>
      </c>
    </row>
    <row r="12344" spans="1:10" x14ac:dyDescent="0.3">
      <c r="A12344" s="178" t="s">
        <v>3372</v>
      </c>
      <c r="B12344" s="178" t="s">
        <v>173</v>
      </c>
      <c r="C12344" s="178" t="s">
        <v>1398</v>
      </c>
      <c r="D12344" s="178" t="s">
        <v>10172</v>
      </c>
      <c r="E12344" s="179">
        <v>36354</v>
      </c>
      <c r="F12344" s="180">
        <v>54815</v>
      </c>
      <c r="G12344" s="180">
        <v>4877.2700000000004</v>
      </c>
      <c r="H12344" s="180">
        <v>0</v>
      </c>
      <c r="I12344" s="180">
        <f t="shared" si="384"/>
        <v>59692.270000000004</v>
      </c>
      <c r="J12344" s="177" t="str">
        <f t="shared" si="385"/>
        <v>Date &gt; 1920</v>
      </c>
    </row>
    <row r="12345" spans="1:10" x14ac:dyDescent="0.3">
      <c r="A12345" s="178" t="s">
        <v>3372</v>
      </c>
      <c r="B12345" s="178" t="s">
        <v>173</v>
      </c>
      <c r="C12345" s="178" t="s">
        <v>1398</v>
      </c>
      <c r="D12345" s="178" t="s">
        <v>10172</v>
      </c>
      <c r="E12345" s="179">
        <v>36552</v>
      </c>
      <c r="F12345" s="180">
        <v>89189</v>
      </c>
      <c r="G12345" s="180">
        <v>7994.28</v>
      </c>
      <c r="H12345" s="180">
        <v>-43693.13</v>
      </c>
      <c r="I12345" s="180">
        <f t="shared" si="384"/>
        <v>53490.15</v>
      </c>
      <c r="J12345" s="177" t="str">
        <f t="shared" si="385"/>
        <v>Date &gt; 1920</v>
      </c>
    </row>
    <row r="12346" spans="1:10" x14ac:dyDescent="0.3">
      <c r="A12346" s="178" t="s">
        <v>3372</v>
      </c>
      <c r="B12346" s="178" t="s">
        <v>173</v>
      </c>
      <c r="C12346" s="178" t="s">
        <v>1398</v>
      </c>
      <c r="D12346" s="178" t="s">
        <v>10172</v>
      </c>
      <c r="E12346" s="179">
        <v>36572</v>
      </c>
      <c r="F12346" s="180">
        <v>27571</v>
      </c>
      <c r="G12346" s="180">
        <v>0</v>
      </c>
      <c r="H12346" s="180">
        <v>0</v>
      </c>
      <c r="I12346" s="180">
        <f t="shared" si="384"/>
        <v>27571</v>
      </c>
      <c r="J12346" s="177" t="str">
        <f t="shared" si="385"/>
        <v>Date &gt; 1920</v>
      </c>
    </row>
    <row r="12347" spans="1:10" x14ac:dyDescent="0.3">
      <c r="A12347" s="178" t="s">
        <v>3372</v>
      </c>
      <c r="B12347" s="178" t="s">
        <v>173</v>
      </c>
      <c r="C12347" s="178" t="s">
        <v>1398</v>
      </c>
      <c r="D12347" s="178" t="s">
        <v>10172</v>
      </c>
      <c r="E12347" s="179">
        <v>36644</v>
      </c>
      <c r="F12347" s="180">
        <v>0</v>
      </c>
      <c r="G12347" s="180">
        <v>2533.5</v>
      </c>
      <c r="H12347" s="180">
        <v>0</v>
      </c>
      <c r="I12347" s="180">
        <f t="shared" si="384"/>
        <v>2533.5</v>
      </c>
      <c r="J12347" s="177" t="str">
        <f t="shared" si="385"/>
        <v>Date &gt; 1920</v>
      </c>
    </row>
    <row r="12348" spans="1:10" x14ac:dyDescent="0.3">
      <c r="A12348" s="178" t="s">
        <v>3372</v>
      </c>
      <c r="B12348" s="178" t="s">
        <v>173</v>
      </c>
      <c r="C12348" s="178" t="s">
        <v>1398</v>
      </c>
      <c r="D12348" s="178" t="s">
        <v>10172</v>
      </c>
      <c r="E12348" s="179">
        <v>36693</v>
      </c>
      <c r="F12348" s="180">
        <v>0</v>
      </c>
      <c r="G12348" s="180">
        <v>6104.01</v>
      </c>
      <c r="H12348" s="180">
        <v>0</v>
      </c>
      <c r="I12348" s="180">
        <f t="shared" si="384"/>
        <v>6104.01</v>
      </c>
      <c r="J12348" s="177" t="str">
        <f t="shared" si="385"/>
        <v>Date &gt; 1920</v>
      </c>
    </row>
    <row r="12349" spans="1:10" x14ac:dyDescent="0.3">
      <c r="A12349" s="178" t="s">
        <v>3372</v>
      </c>
      <c r="B12349" s="178" t="s">
        <v>173</v>
      </c>
      <c r="C12349" s="178" t="s">
        <v>1398</v>
      </c>
      <c r="D12349" s="178" t="s">
        <v>10173</v>
      </c>
      <c r="E12349" s="179">
        <v>35943</v>
      </c>
      <c r="F12349" s="180">
        <v>59889</v>
      </c>
      <c r="G12349" s="180">
        <v>3147.01</v>
      </c>
      <c r="H12349" s="180">
        <v>9265.51</v>
      </c>
      <c r="I12349" s="180">
        <f t="shared" si="384"/>
        <v>72301.52</v>
      </c>
      <c r="J12349" s="177" t="str">
        <f t="shared" si="385"/>
        <v>Date &gt; 1920</v>
      </c>
    </row>
    <row r="12350" spans="1:10" x14ac:dyDescent="0.3">
      <c r="A12350" s="178" t="s">
        <v>3372</v>
      </c>
      <c r="B12350" s="178" t="s">
        <v>173</v>
      </c>
      <c r="C12350" s="178" t="s">
        <v>1398</v>
      </c>
      <c r="D12350" s="178" t="s">
        <v>10173</v>
      </c>
      <c r="E12350" s="179">
        <v>35993</v>
      </c>
      <c r="F12350" s="180">
        <v>110783</v>
      </c>
      <c r="G12350" s="180">
        <v>19901.39</v>
      </c>
      <c r="H12350" s="180">
        <v>28817.91</v>
      </c>
      <c r="I12350" s="180">
        <f t="shared" si="384"/>
        <v>159502.29999999999</v>
      </c>
      <c r="J12350" s="177" t="str">
        <f t="shared" si="385"/>
        <v>Date &gt; 1920</v>
      </c>
    </row>
    <row r="12351" spans="1:10" x14ac:dyDescent="0.3">
      <c r="A12351" s="178" t="s">
        <v>3372</v>
      </c>
      <c r="B12351" s="178" t="s">
        <v>173</v>
      </c>
      <c r="C12351" s="178" t="s">
        <v>1398</v>
      </c>
      <c r="D12351" s="178" t="s">
        <v>10173</v>
      </c>
      <c r="E12351" s="179">
        <v>35993</v>
      </c>
      <c r="F12351" s="180">
        <v>1291218</v>
      </c>
      <c r="G12351" s="180">
        <v>338984.57</v>
      </c>
      <c r="H12351" s="180">
        <v>412246.33</v>
      </c>
      <c r="I12351" s="180">
        <f t="shared" si="384"/>
        <v>2042448.9000000001</v>
      </c>
      <c r="J12351" s="177" t="str">
        <f t="shared" si="385"/>
        <v>Date &gt; 1920</v>
      </c>
    </row>
    <row r="12352" spans="1:10" x14ac:dyDescent="0.3">
      <c r="A12352" s="178" t="s">
        <v>3372</v>
      </c>
      <c r="B12352" s="178" t="s">
        <v>173</v>
      </c>
      <c r="C12352" s="178" t="s">
        <v>1398</v>
      </c>
      <c r="D12352" s="178" t="s">
        <v>10173</v>
      </c>
      <c r="E12352" s="179">
        <v>36026</v>
      </c>
      <c r="F12352" s="180">
        <v>79572</v>
      </c>
      <c r="G12352" s="180">
        <v>20870.669999999998</v>
      </c>
      <c r="H12352" s="180">
        <v>26152.97</v>
      </c>
      <c r="I12352" s="180">
        <f t="shared" si="384"/>
        <v>126595.64</v>
      </c>
      <c r="J12352" s="177" t="str">
        <f t="shared" si="385"/>
        <v>Date &gt; 1920</v>
      </c>
    </row>
    <row r="12353" spans="1:10" x14ac:dyDescent="0.3">
      <c r="A12353" s="178" t="s">
        <v>3372</v>
      </c>
      <c r="B12353" s="178" t="s">
        <v>173</v>
      </c>
      <c r="C12353" s="178" t="s">
        <v>1398</v>
      </c>
      <c r="D12353" s="178" t="s">
        <v>10173</v>
      </c>
      <c r="E12353" s="179">
        <v>36055</v>
      </c>
      <c r="F12353" s="180">
        <v>156757</v>
      </c>
      <c r="G12353" s="180">
        <v>24048.97</v>
      </c>
      <c r="H12353" s="180">
        <v>37367.47</v>
      </c>
      <c r="I12353" s="180">
        <f t="shared" si="384"/>
        <v>218173.44</v>
      </c>
      <c r="J12353" s="177" t="str">
        <f t="shared" si="385"/>
        <v>Date &gt; 1920</v>
      </c>
    </row>
    <row r="12354" spans="1:10" x14ac:dyDescent="0.3">
      <c r="A12354" s="178" t="s">
        <v>3372</v>
      </c>
      <c r="B12354" s="178" t="s">
        <v>173</v>
      </c>
      <c r="C12354" s="178" t="s">
        <v>1398</v>
      </c>
      <c r="D12354" s="178" t="s">
        <v>10173</v>
      </c>
      <c r="E12354" s="179">
        <v>36090</v>
      </c>
      <c r="F12354" s="180">
        <v>58146</v>
      </c>
      <c r="G12354" s="180">
        <v>23129.17</v>
      </c>
      <c r="H12354" s="180">
        <v>25646</v>
      </c>
      <c r="I12354" s="180">
        <f t="shared" si="384"/>
        <v>106921.17</v>
      </c>
      <c r="J12354" s="177" t="str">
        <f t="shared" si="385"/>
        <v>Date &gt; 1920</v>
      </c>
    </row>
    <row r="12355" spans="1:10" x14ac:dyDescent="0.3">
      <c r="A12355" s="178" t="s">
        <v>3372</v>
      </c>
      <c r="B12355" s="178" t="s">
        <v>173</v>
      </c>
      <c r="C12355" s="178" t="s">
        <v>1398</v>
      </c>
      <c r="D12355" s="178" t="s">
        <v>10173</v>
      </c>
      <c r="E12355" s="179">
        <v>36111</v>
      </c>
      <c r="F12355" s="180">
        <v>102512</v>
      </c>
      <c r="G12355" s="180">
        <v>21079.79</v>
      </c>
      <c r="H12355" s="180">
        <v>28876.91</v>
      </c>
      <c r="I12355" s="180">
        <f t="shared" si="384"/>
        <v>152468.70000000001</v>
      </c>
      <c r="J12355" s="177" t="str">
        <f t="shared" si="385"/>
        <v>Date &gt; 1920</v>
      </c>
    </row>
    <row r="12356" spans="1:10" x14ac:dyDescent="0.3">
      <c r="A12356" s="178" t="s">
        <v>3372</v>
      </c>
      <c r="B12356" s="178" t="s">
        <v>173</v>
      </c>
      <c r="C12356" s="178" t="s">
        <v>1398</v>
      </c>
      <c r="D12356" s="178" t="s">
        <v>10173</v>
      </c>
      <c r="E12356" s="179">
        <v>36188</v>
      </c>
      <c r="F12356" s="180">
        <v>74973</v>
      </c>
      <c r="G12356" s="180">
        <v>8138.43</v>
      </c>
      <c r="H12356" s="180">
        <v>22604.49</v>
      </c>
      <c r="I12356" s="180">
        <f t="shared" si="384"/>
        <v>105715.92</v>
      </c>
      <c r="J12356" s="177" t="str">
        <f t="shared" si="385"/>
        <v>Date &gt; 1920</v>
      </c>
    </row>
    <row r="12357" spans="1:10" x14ac:dyDescent="0.3">
      <c r="A12357" s="178" t="s">
        <v>3372</v>
      </c>
      <c r="B12357" s="178" t="s">
        <v>173</v>
      </c>
      <c r="C12357" s="178" t="s">
        <v>1398</v>
      </c>
      <c r="D12357" s="178" t="s">
        <v>10173</v>
      </c>
      <c r="E12357" s="179">
        <v>36286</v>
      </c>
      <c r="F12357" s="180">
        <v>6466</v>
      </c>
      <c r="G12357" s="180">
        <v>0</v>
      </c>
      <c r="H12357" s="180">
        <v>1867.02</v>
      </c>
      <c r="I12357" s="180">
        <f t="shared" ref="I12357:I12420" si="386">SUM(F12357:H12357)</f>
        <v>8333.02</v>
      </c>
      <c r="J12357" s="177" t="str">
        <f t="shared" ref="J12357:J12420" si="387">IF(OR(YEAR(E12357)&gt; 1920, ISBLANK(E12357)), "Date &gt; 1920", "Sketchy date")</f>
        <v>Date &gt; 1920</v>
      </c>
    </row>
    <row r="12358" spans="1:10" x14ac:dyDescent="0.3">
      <c r="A12358" s="178" t="s">
        <v>3372</v>
      </c>
      <c r="B12358" s="178" t="s">
        <v>173</v>
      </c>
      <c r="C12358" s="178" t="s">
        <v>1398</v>
      </c>
      <c r="D12358" s="178" t="s">
        <v>10173</v>
      </c>
      <c r="E12358" s="179">
        <v>36383</v>
      </c>
      <c r="F12358" s="180">
        <v>13768</v>
      </c>
      <c r="G12358" s="180">
        <v>0</v>
      </c>
      <c r="H12358" s="180">
        <v>26655.39</v>
      </c>
      <c r="I12358" s="180">
        <f t="shared" si="386"/>
        <v>40423.39</v>
      </c>
      <c r="J12358" s="177" t="str">
        <f t="shared" si="387"/>
        <v>Date &gt; 1920</v>
      </c>
    </row>
    <row r="12359" spans="1:10" x14ac:dyDescent="0.3">
      <c r="A12359" s="178" t="s">
        <v>3372</v>
      </c>
      <c r="B12359" s="178" t="s">
        <v>173</v>
      </c>
      <c r="C12359" s="178" t="s">
        <v>1398</v>
      </c>
      <c r="D12359" s="178" t="s">
        <v>10173</v>
      </c>
      <c r="E12359" s="179">
        <v>36419</v>
      </c>
      <c r="F12359" s="180">
        <v>39214</v>
      </c>
      <c r="G12359" s="180">
        <v>0</v>
      </c>
      <c r="H12359" s="180">
        <v>0</v>
      </c>
      <c r="I12359" s="180">
        <f t="shared" si="386"/>
        <v>39214</v>
      </c>
      <c r="J12359" s="177" t="str">
        <f t="shared" si="387"/>
        <v>Date &gt; 1920</v>
      </c>
    </row>
    <row r="12360" spans="1:10" x14ac:dyDescent="0.3">
      <c r="A12360" s="178" t="s">
        <v>3372</v>
      </c>
      <c r="B12360" s="178" t="s">
        <v>173</v>
      </c>
      <c r="C12360" s="178" t="s">
        <v>1398</v>
      </c>
      <c r="D12360" s="178" t="s">
        <v>10173</v>
      </c>
      <c r="E12360" s="179">
        <v>36572</v>
      </c>
      <c r="F12360" s="180">
        <v>27261</v>
      </c>
      <c r="G12360" s="180">
        <v>0</v>
      </c>
      <c r="H12360" s="180">
        <v>0</v>
      </c>
      <c r="I12360" s="180">
        <f t="shared" si="386"/>
        <v>27261</v>
      </c>
      <c r="J12360" s="177" t="str">
        <f t="shared" si="387"/>
        <v>Date &gt; 1920</v>
      </c>
    </row>
    <row r="12361" spans="1:10" x14ac:dyDescent="0.3">
      <c r="A12361" s="178" t="s">
        <v>3372</v>
      </c>
      <c r="B12361" s="178" t="s">
        <v>173</v>
      </c>
      <c r="C12361" s="178" t="s">
        <v>1398</v>
      </c>
      <c r="D12361" s="178" t="s">
        <v>10173</v>
      </c>
      <c r="E12361" s="179">
        <v>36663</v>
      </c>
      <c r="F12361" s="180">
        <v>125941</v>
      </c>
      <c r="G12361" s="180">
        <v>0</v>
      </c>
      <c r="H12361" s="180">
        <v>-45489.79</v>
      </c>
      <c r="I12361" s="180">
        <f t="shared" si="386"/>
        <v>80451.209999999992</v>
      </c>
      <c r="J12361" s="177" t="str">
        <f t="shared" si="387"/>
        <v>Date &gt; 1920</v>
      </c>
    </row>
    <row r="12362" spans="1:10" x14ac:dyDescent="0.3">
      <c r="A12362" s="178" t="s">
        <v>3372</v>
      </c>
      <c r="B12362" s="178" t="s">
        <v>173</v>
      </c>
      <c r="C12362" s="178" t="s">
        <v>1398</v>
      </c>
      <c r="D12362" s="178" t="s">
        <v>10173</v>
      </c>
      <c r="E12362" s="179">
        <v>36696</v>
      </c>
      <c r="F12362" s="180">
        <v>164505</v>
      </c>
      <c r="G12362" s="180">
        <v>0</v>
      </c>
      <c r="H12362" s="180">
        <v>-213.8</v>
      </c>
      <c r="I12362" s="180">
        <f t="shared" si="386"/>
        <v>164291.20000000001</v>
      </c>
      <c r="J12362" s="177" t="str">
        <f t="shared" si="387"/>
        <v>Date &gt; 1920</v>
      </c>
    </row>
    <row r="12363" spans="1:10" x14ac:dyDescent="0.3">
      <c r="A12363" s="178" t="s">
        <v>3372</v>
      </c>
      <c r="B12363" s="178" t="s">
        <v>173</v>
      </c>
      <c r="C12363" s="178" t="s">
        <v>1398</v>
      </c>
      <c r="D12363" s="178" t="s">
        <v>9651</v>
      </c>
      <c r="E12363" s="179">
        <v>35941</v>
      </c>
      <c r="F12363" s="180">
        <v>0</v>
      </c>
      <c r="G12363" s="180">
        <v>61447.519999999997</v>
      </c>
      <c r="H12363" s="180">
        <v>61447.519999999997</v>
      </c>
      <c r="I12363" s="180">
        <f t="shared" si="386"/>
        <v>122895.03999999999</v>
      </c>
      <c r="J12363" s="177" t="str">
        <f t="shared" si="387"/>
        <v>Date &gt; 1920</v>
      </c>
    </row>
    <row r="12364" spans="1:10" x14ac:dyDescent="0.3">
      <c r="A12364" s="178" t="s">
        <v>3372</v>
      </c>
      <c r="B12364" s="178" t="s">
        <v>173</v>
      </c>
      <c r="C12364" s="178" t="s">
        <v>1398</v>
      </c>
      <c r="D12364" s="178" t="s">
        <v>9651</v>
      </c>
      <c r="E12364" s="179">
        <v>36134</v>
      </c>
      <c r="F12364" s="180">
        <v>0</v>
      </c>
      <c r="G12364" s="180">
        <v>13126.56</v>
      </c>
      <c r="H12364" s="180">
        <v>13126.56</v>
      </c>
      <c r="I12364" s="180">
        <f t="shared" si="386"/>
        <v>26253.119999999999</v>
      </c>
      <c r="J12364" s="177" t="str">
        <f t="shared" si="387"/>
        <v>Date &gt; 1920</v>
      </c>
    </row>
    <row r="12365" spans="1:10" x14ac:dyDescent="0.3">
      <c r="A12365" s="178" t="s">
        <v>3372</v>
      </c>
      <c r="B12365" s="178" t="s">
        <v>173</v>
      </c>
      <c r="C12365" s="178" t="s">
        <v>1398</v>
      </c>
      <c r="D12365" s="178" t="s">
        <v>9651</v>
      </c>
      <c r="E12365" s="179">
        <v>36321</v>
      </c>
      <c r="F12365" s="180">
        <v>0</v>
      </c>
      <c r="G12365" s="180">
        <v>-1456.08</v>
      </c>
      <c r="H12365" s="180">
        <v>14425.92</v>
      </c>
      <c r="I12365" s="180">
        <f t="shared" si="386"/>
        <v>12969.84</v>
      </c>
      <c r="J12365" s="177" t="str">
        <f t="shared" si="387"/>
        <v>Date &gt; 1920</v>
      </c>
    </row>
    <row r="12366" spans="1:10" x14ac:dyDescent="0.3">
      <c r="A12366" s="178" t="s">
        <v>3372</v>
      </c>
      <c r="B12366" s="178" t="s">
        <v>173</v>
      </c>
      <c r="C12366" s="178" t="s">
        <v>1398</v>
      </c>
      <c r="D12366" s="178" t="s">
        <v>9651</v>
      </c>
      <c r="E12366" s="179">
        <v>36621</v>
      </c>
      <c r="F12366" s="180">
        <v>0</v>
      </c>
      <c r="G12366" s="180">
        <v>12000</v>
      </c>
      <c r="H12366" s="180">
        <v>0</v>
      </c>
      <c r="I12366" s="180">
        <f t="shared" si="386"/>
        <v>12000</v>
      </c>
      <c r="J12366" s="177" t="str">
        <f t="shared" si="387"/>
        <v>Date &gt; 1920</v>
      </c>
    </row>
    <row r="12367" spans="1:10" x14ac:dyDescent="0.3">
      <c r="A12367" s="178" t="s">
        <v>3372</v>
      </c>
      <c r="B12367" s="178" t="s">
        <v>173</v>
      </c>
      <c r="C12367" s="178" t="s">
        <v>1398</v>
      </c>
      <c r="D12367" s="178" t="s">
        <v>6404</v>
      </c>
      <c r="E12367" s="179">
        <v>36192</v>
      </c>
      <c r="F12367" s="180">
        <v>0</v>
      </c>
      <c r="G12367" s="180">
        <v>7737.75</v>
      </c>
      <c r="H12367" s="180">
        <v>5158.5</v>
      </c>
      <c r="I12367" s="180">
        <f t="shared" si="386"/>
        <v>12896.25</v>
      </c>
      <c r="J12367" s="177" t="str">
        <f t="shared" si="387"/>
        <v>Date &gt; 1920</v>
      </c>
    </row>
    <row r="12368" spans="1:10" x14ac:dyDescent="0.3">
      <c r="A12368" s="178" t="s">
        <v>3372</v>
      </c>
      <c r="B12368" s="178" t="s">
        <v>173</v>
      </c>
      <c r="C12368" s="178" t="s">
        <v>1398</v>
      </c>
      <c r="D12368" s="178" t="s">
        <v>6404</v>
      </c>
      <c r="E12368" s="179">
        <v>36223</v>
      </c>
      <c r="F12368" s="180">
        <v>0</v>
      </c>
      <c r="G12368" s="180">
        <v>23267.4</v>
      </c>
      <c r="H12368" s="180">
        <v>15511.6</v>
      </c>
      <c r="I12368" s="180">
        <f t="shared" si="386"/>
        <v>38779</v>
      </c>
      <c r="J12368" s="177" t="str">
        <f t="shared" si="387"/>
        <v>Date &gt; 1920</v>
      </c>
    </row>
    <row r="12369" spans="1:10" x14ac:dyDescent="0.3">
      <c r="A12369" s="178" t="s">
        <v>3372</v>
      </c>
      <c r="B12369" s="178" t="s">
        <v>173</v>
      </c>
      <c r="C12369" s="178" t="s">
        <v>1398</v>
      </c>
      <c r="D12369" s="178" t="s">
        <v>6404</v>
      </c>
      <c r="E12369" s="179">
        <v>36248</v>
      </c>
      <c r="F12369" s="180">
        <v>0</v>
      </c>
      <c r="G12369" s="180">
        <v>27010.59</v>
      </c>
      <c r="H12369" s="180">
        <v>18007.060000000001</v>
      </c>
      <c r="I12369" s="180">
        <f t="shared" si="386"/>
        <v>45017.65</v>
      </c>
      <c r="J12369" s="177" t="str">
        <f t="shared" si="387"/>
        <v>Date &gt; 1920</v>
      </c>
    </row>
    <row r="12370" spans="1:10" x14ac:dyDescent="0.3">
      <c r="A12370" s="178" t="s">
        <v>3372</v>
      </c>
      <c r="B12370" s="178" t="s">
        <v>173</v>
      </c>
      <c r="C12370" s="178" t="s">
        <v>1398</v>
      </c>
      <c r="D12370" s="178" t="s">
        <v>6404</v>
      </c>
      <c r="E12370" s="179">
        <v>36276</v>
      </c>
      <c r="F12370" s="180">
        <v>0</v>
      </c>
      <c r="G12370" s="180">
        <v>73009.02</v>
      </c>
      <c r="H12370" s="180">
        <v>48672.68</v>
      </c>
      <c r="I12370" s="180">
        <f t="shared" si="386"/>
        <v>121681.70000000001</v>
      </c>
      <c r="J12370" s="177" t="str">
        <f t="shared" si="387"/>
        <v>Date &gt; 1920</v>
      </c>
    </row>
    <row r="12371" spans="1:10" x14ac:dyDescent="0.3">
      <c r="A12371" s="178" t="s">
        <v>3372</v>
      </c>
      <c r="B12371" s="178" t="s">
        <v>173</v>
      </c>
      <c r="C12371" s="178" t="s">
        <v>1398</v>
      </c>
      <c r="D12371" s="178" t="s">
        <v>6404</v>
      </c>
      <c r="E12371" s="179">
        <v>36299</v>
      </c>
      <c r="F12371" s="180">
        <v>0</v>
      </c>
      <c r="G12371" s="180">
        <v>35690.550000000003</v>
      </c>
      <c r="H12371" s="180">
        <v>23793.7</v>
      </c>
      <c r="I12371" s="180">
        <f t="shared" si="386"/>
        <v>59484.25</v>
      </c>
      <c r="J12371" s="177" t="str">
        <f t="shared" si="387"/>
        <v>Date &gt; 1920</v>
      </c>
    </row>
    <row r="12372" spans="1:10" x14ac:dyDescent="0.3">
      <c r="A12372" s="178" t="s">
        <v>3372</v>
      </c>
      <c r="B12372" s="178" t="s">
        <v>173</v>
      </c>
      <c r="C12372" s="178" t="s">
        <v>1398</v>
      </c>
      <c r="D12372" s="178" t="s">
        <v>6404</v>
      </c>
      <c r="E12372" s="179">
        <v>36308</v>
      </c>
      <c r="F12372" s="180">
        <v>0</v>
      </c>
      <c r="G12372" s="180">
        <v>30034.44</v>
      </c>
      <c r="H12372" s="180">
        <v>20022.96</v>
      </c>
      <c r="I12372" s="180">
        <f t="shared" si="386"/>
        <v>50057.399999999994</v>
      </c>
      <c r="J12372" s="177" t="str">
        <f t="shared" si="387"/>
        <v>Date &gt; 1920</v>
      </c>
    </row>
    <row r="12373" spans="1:10" x14ac:dyDescent="0.3">
      <c r="A12373" s="178" t="s">
        <v>3372</v>
      </c>
      <c r="B12373" s="178" t="s">
        <v>173</v>
      </c>
      <c r="C12373" s="178" t="s">
        <v>1398</v>
      </c>
      <c r="D12373" s="178" t="s">
        <v>6404</v>
      </c>
      <c r="E12373" s="179">
        <v>36448</v>
      </c>
      <c r="F12373" s="180">
        <v>0</v>
      </c>
      <c r="G12373" s="180">
        <v>53973.87</v>
      </c>
      <c r="H12373" s="180">
        <v>35982.58</v>
      </c>
      <c r="I12373" s="180">
        <f t="shared" si="386"/>
        <v>89956.450000000012</v>
      </c>
      <c r="J12373" s="177" t="str">
        <f t="shared" si="387"/>
        <v>Date &gt; 1920</v>
      </c>
    </row>
    <row r="12374" spans="1:10" x14ac:dyDescent="0.3">
      <c r="A12374" s="178" t="s">
        <v>3372</v>
      </c>
      <c r="B12374" s="178" t="s">
        <v>173</v>
      </c>
      <c r="C12374" s="178" t="s">
        <v>1398</v>
      </c>
      <c r="D12374" s="178" t="s">
        <v>6404</v>
      </c>
      <c r="E12374" s="179">
        <v>36480</v>
      </c>
      <c r="F12374" s="180">
        <v>0</v>
      </c>
      <c r="G12374" s="180">
        <v>8395.98</v>
      </c>
      <c r="H12374" s="180">
        <v>5597.32</v>
      </c>
      <c r="I12374" s="180">
        <f t="shared" si="386"/>
        <v>13993.3</v>
      </c>
      <c r="J12374" s="177" t="str">
        <f t="shared" si="387"/>
        <v>Date &gt; 1920</v>
      </c>
    </row>
    <row r="12375" spans="1:10" x14ac:dyDescent="0.3">
      <c r="A12375" s="178" t="s">
        <v>3372</v>
      </c>
      <c r="B12375" s="178" t="s">
        <v>173</v>
      </c>
      <c r="C12375" s="178" t="s">
        <v>1398</v>
      </c>
      <c r="D12375" s="178" t="s">
        <v>6404</v>
      </c>
      <c r="E12375" s="179">
        <v>36635</v>
      </c>
      <c r="F12375" s="180">
        <v>0</v>
      </c>
      <c r="G12375" s="180">
        <v>3080.4</v>
      </c>
      <c r="H12375" s="180">
        <v>2053.6</v>
      </c>
      <c r="I12375" s="180">
        <f t="shared" si="386"/>
        <v>5134</v>
      </c>
      <c r="J12375" s="177" t="str">
        <f t="shared" si="387"/>
        <v>Date &gt; 1920</v>
      </c>
    </row>
    <row r="12376" spans="1:10" x14ac:dyDescent="0.3">
      <c r="A12376" s="178" t="s">
        <v>3372</v>
      </c>
      <c r="B12376" s="178" t="s">
        <v>173</v>
      </c>
      <c r="C12376" s="178" t="s">
        <v>1398</v>
      </c>
      <c r="D12376" s="178" t="s">
        <v>6462</v>
      </c>
      <c r="E12376" s="179">
        <v>36383</v>
      </c>
      <c r="F12376" s="180">
        <v>0</v>
      </c>
      <c r="G12376" s="180">
        <v>106265.62</v>
      </c>
      <c r="H12376" s="180">
        <v>70843.740000000005</v>
      </c>
      <c r="I12376" s="180">
        <f t="shared" si="386"/>
        <v>177109.36</v>
      </c>
      <c r="J12376" s="177" t="str">
        <f t="shared" si="387"/>
        <v>Date &gt; 1920</v>
      </c>
    </row>
    <row r="12377" spans="1:10" x14ac:dyDescent="0.3">
      <c r="A12377" s="178" t="s">
        <v>3372</v>
      </c>
      <c r="B12377" s="178" t="s">
        <v>173</v>
      </c>
      <c r="C12377" s="178" t="s">
        <v>1398</v>
      </c>
      <c r="D12377" s="178" t="s">
        <v>9825</v>
      </c>
      <c r="E12377" s="179">
        <v>36635</v>
      </c>
      <c r="F12377" s="180">
        <v>0</v>
      </c>
      <c r="G12377" s="180">
        <v>24000</v>
      </c>
      <c r="H12377" s="180">
        <v>16000</v>
      </c>
      <c r="I12377" s="180">
        <f t="shared" si="386"/>
        <v>40000</v>
      </c>
      <c r="J12377" s="177" t="str">
        <f t="shared" si="387"/>
        <v>Date &gt; 1920</v>
      </c>
    </row>
    <row r="12378" spans="1:10" x14ac:dyDescent="0.3">
      <c r="A12378" s="178" t="s">
        <v>3372</v>
      </c>
      <c r="B12378" s="178" t="s">
        <v>173</v>
      </c>
      <c r="C12378" s="178" t="s">
        <v>1398</v>
      </c>
      <c r="D12378" s="178" t="s">
        <v>7249</v>
      </c>
      <c r="E12378" s="179">
        <v>36468</v>
      </c>
      <c r="F12378" s="180">
        <v>0</v>
      </c>
      <c r="G12378" s="180">
        <v>10293.09</v>
      </c>
      <c r="H12378" s="180">
        <v>10293.08</v>
      </c>
      <c r="I12378" s="180">
        <f t="shared" si="386"/>
        <v>20586.169999999998</v>
      </c>
      <c r="J12378" s="177" t="str">
        <f t="shared" si="387"/>
        <v>Date &gt; 1920</v>
      </c>
    </row>
    <row r="12379" spans="1:10" x14ac:dyDescent="0.3">
      <c r="A12379" s="178" t="s">
        <v>3372</v>
      </c>
      <c r="B12379" s="178" t="s">
        <v>173</v>
      </c>
      <c r="C12379" s="178" t="s">
        <v>1398</v>
      </c>
      <c r="D12379" s="178" t="s">
        <v>7280</v>
      </c>
      <c r="E12379" s="179">
        <v>36563</v>
      </c>
      <c r="F12379" s="180">
        <v>0</v>
      </c>
      <c r="G12379" s="180">
        <v>35402.400000000001</v>
      </c>
      <c r="H12379" s="180">
        <v>23601.599999999999</v>
      </c>
      <c r="I12379" s="180">
        <f t="shared" si="386"/>
        <v>59004</v>
      </c>
      <c r="J12379" s="177" t="str">
        <f t="shared" si="387"/>
        <v>Date &gt; 1920</v>
      </c>
    </row>
    <row r="12380" spans="1:10" x14ac:dyDescent="0.3">
      <c r="A12380" s="178" t="s">
        <v>3372</v>
      </c>
      <c r="B12380" s="178" t="s">
        <v>173</v>
      </c>
      <c r="C12380" s="178" t="s">
        <v>1398</v>
      </c>
      <c r="D12380" s="178" t="s">
        <v>8866</v>
      </c>
      <c r="E12380" s="179">
        <v>36563</v>
      </c>
      <c r="F12380" s="180">
        <v>0</v>
      </c>
      <c r="G12380" s="180">
        <v>15525</v>
      </c>
      <c r="H12380" s="180">
        <v>10350</v>
      </c>
      <c r="I12380" s="180">
        <f t="shared" si="386"/>
        <v>25875</v>
      </c>
      <c r="J12380" s="177" t="str">
        <f t="shared" si="387"/>
        <v>Date &gt; 1920</v>
      </c>
    </row>
    <row r="12381" spans="1:10" x14ac:dyDescent="0.3">
      <c r="A12381" s="178" t="s">
        <v>3372</v>
      </c>
      <c r="B12381" s="178" t="s">
        <v>173</v>
      </c>
      <c r="C12381" s="178" t="s">
        <v>1398</v>
      </c>
      <c r="D12381" s="178" t="s">
        <v>8866</v>
      </c>
      <c r="E12381" s="179">
        <v>36635</v>
      </c>
      <c r="F12381" s="180">
        <v>0</v>
      </c>
      <c r="G12381" s="180">
        <v>33284.74</v>
      </c>
      <c r="H12381" s="180">
        <v>22189.83</v>
      </c>
      <c r="I12381" s="180">
        <f t="shared" si="386"/>
        <v>55474.57</v>
      </c>
      <c r="J12381" s="177" t="str">
        <f t="shared" si="387"/>
        <v>Date &gt; 1920</v>
      </c>
    </row>
    <row r="12382" spans="1:10" x14ac:dyDescent="0.3">
      <c r="A12382" s="178" t="s">
        <v>3372</v>
      </c>
      <c r="B12382" s="178" t="s">
        <v>173</v>
      </c>
      <c r="C12382" s="178" t="s">
        <v>1398</v>
      </c>
      <c r="D12382" s="178" t="s">
        <v>8866</v>
      </c>
      <c r="E12382" s="179">
        <v>36878</v>
      </c>
      <c r="F12382" s="180">
        <v>0</v>
      </c>
      <c r="G12382" s="180">
        <v>46822.67</v>
      </c>
      <c r="H12382" s="180">
        <v>31215.119999999999</v>
      </c>
      <c r="I12382" s="180">
        <f t="shared" si="386"/>
        <v>78037.789999999994</v>
      </c>
      <c r="J12382" s="177" t="str">
        <f t="shared" si="387"/>
        <v>Date &gt; 1920</v>
      </c>
    </row>
    <row r="12383" spans="1:10" x14ac:dyDescent="0.3">
      <c r="A12383" s="178" t="s">
        <v>3372</v>
      </c>
      <c r="B12383" s="178" t="s">
        <v>173</v>
      </c>
      <c r="C12383" s="178" t="s">
        <v>1398</v>
      </c>
      <c r="D12383" s="178" t="s">
        <v>8866</v>
      </c>
      <c r="E12383" s="179">
        <v>37271</v>
      </c>
      <c r="F12383" s="180">
        <v>0</v>
      </c>
      <c r="G12383" s="180">
        <v>577.59</v>
      </c>
      <c r="H12383" s="180">
        <v>13056.26</v>
      </c>
      <c r="I12383" s="180">
        <f t="shared" si="386"/>
        <v>13633.85</v>
      </c>
      <c r="J12383" s="177" t="str">
        <f t="shared" si="387"/>
        <v>Date &gt; 1920</v>
      </c>
    </row>
    <row r="12384" spans="1:10" x14ac:dyDescent="0.3">
      <c r="A12384" s="178" t="s">
        <v>3372</v>
      </c>
      <c r="B12384" s="178" t="s">
        <v>173</v>
      </c>
      <c r="C12384" s="178" t="s">
        <v>1398</v>
      </c>
      <c r="D12384" s="178" t="s">
        <v>8866</v>
      </c>
      <c r="E12384" s="179">
        <v>37271</v>
      </c>
      <c r="F12384" s="180">
        <v>0</v>
      </c>
      <c r="G12384" s="180">
        <v>19006.77</v>
      </c>
      <c r="H12384" s="180">
        <v>0</v>
      </c>
      <c r="I12384" s="180">
        <f t="shared" si="386"/>
        <v>19006.77</v>
      </c>
      <c r="J12384" s="177" t="str">
        <f t="shared" si="387"/>
        <v>Date &gt; 1920</v>
      </c>
    </row>
    <row r="12385" spans="1:10" x14ac:dyDescent="0.3">
      <c r="A12385" s="178" t="s">
        <v>3372</v>
      </c>
      <c r="B12385" s="178" t="s">
        <v>173</v>
      </c>
      <c r="C12385" s="178" t="s">
        <v>1398</v>
      </c>
      <c r="D12385" s="178" t="s">
        <v>10174</v>
      </c>
      <c r="E12385" s="179">
        <v>36621</v>
      </c>
      <c r="F12385" s="180">
        <v>0</v>
      </c>
      <c r="G12385" s="180">
        <v>18658.349999999999</v>
      </c>
      <c r="H12385" s="180">
        <v>12438.9</v>
      </c>
      <c r="I12385" s="180">
        <f t="shared" si="386"/>
        <v>31097.25</v>
      </c>
      <c r="J12385" s="177" t="str">
        <f t="shared" si="387"/>
        <v>Date &gt; 1920</v>
      </c>
    </row>
    <row r="12386" spans="1:10" x14ac:dyDescent="0.3">
      <c r="A12386" s="178" t="s">
        <v>3372</v>
      </c>
      <c r="B12386" s="178" t="s">
        <v>173</v>
      </c>
      <c r="C12386" s="178" t="s">
        <v>1398</v>
      </c>
      <c r="D12386" s="178" t="s">
        <v>10175</v>
      </c>
      <c r="E12386" s="179">
        <v>37609</v>
      </c>
      <c r="F12386" s="180">
        <v>0</v>
      </c>
      <c r="G12386" s="180">
        <v>9471.69</v>
      </c>
      <c r="H12386" s="180">
        <v>9471.69</v>
      </c>
      <c r="I12386" s="180">
        <f t="shared" si="386"/>
        <v>18943.38</v>
      </c>
      <c r="J12386" s="177" t="str">
        <f t="shared" si="387"/>
        <v>Date &gt; 1920</v>
      </c>
    </row>
    <row r="12387" spans="1:10" x14ac:dyDescent="0.3">
      <c r="A12387" s="178" t="s">
        <v>3372</v>
      </c>
      <c r="B12387" s="178" t="s">
        <v>173</v>
      </c>
      <c r="C12387" s="178" t="s">
        <v>1398</v>
      </c>
      <c r="D12387" s="178" t="s">
        <v>10176</v>
      </c>
      <c r="E12387" s="179">
        <v>37484</v>
      </c>
      <c r="F12387" s="180">
        <v>0</v>
      </c>
      <c r="G12387" s="180">
        <v>16800</v>
      </c>
      <c r="H12387" s="180">
        <v>11200</v>
      </c>
      <c r="I12387" s="180">
        <f t="shared" si="386"/>
        <v>28000</v>
      </c>
      <c r="J12387" s="177" t="str">
        <f t="shared" si="387"/>
        <v>Date &gt; 1920</v>
      </c>
    </row>
    <row r="12388" spans="1:10" x14ac:dyDescent="0.3">
      <c r="A12388" s="178" t="s">
        <v>3372</v>
      </c>
      <c r="B12388" s="178" t="s">
        <v>173</v>
      </c>
      <c r="C12388" s="178" t="s">
        <v>1398</v>
      </c>
      <c r="D12388" s="178" t="s">
        <v>10177</v>
      </c>
      <c r="E12388" s="179">
        <v>37600</v>
      </c>
      <c r="F12388" s="180">
        <v>0</v>
      </c>
      <c r="G12388" s="180">
        <v>6767.01</v>
      </c>
      <c r="H12388" s="180">
        <v>6766.99</v>
      </c>
      <c r="I12388" s="180">
        <f t="shared" si="386"/>
        <v>13534</v>
      </c>
      <c r="J12388" s="177" t="str">
        <f t="shared" si="387"/>
        <v>Date &gt; 1920</v>
      </c>
    </row>
    <row r="12389" spans="1:10" x14ac:dyDescent="0.3">
      <c r="A12389" s="178" t="s">
        <v>3372</v>
      </c>
      <c r="B12389" s="178" t="s">
        <v>173</v>
      </c>
      <c r="C12389" s="178" t="s">
        <v>1398</v>
      </c>
      <c r="D12389" s="178" t="s">
        <v>10178</v>
      </c>
      <c r="E12389" s="179">
        <v>37973</v>
      </c>
      <c r="F12389" s="180">
        <v>156804</v>
      </c>
      <c r="G12389" s="180">
        <v>0</v>
      </c>
      <c r="H12389" s="180">
        <v>17423.61</v>
      </c>
      <c r="I12389" s="180">
        <f t="shared" si="386"/>
        <v>174227.61</v>
      </c>
      <c r="J12389" s="177" t="str">
        <f t="shared" si="387"/>
        <v>Date &gt; 1920</v>
      </c>
    </row>
    <row r="12390" spans="1:10" x14ac:dyDescent="0.3">
      <c r="A12390" s="178" t="s">
        <v>3372</v>
      </c>
      <c r="B12390" s="178" t="s">
        <v>173</v>
      </c>
      <c r="C12390" s="178" t="s">
        <v>1398</v>
      </c>
      <c r="D12390" s="178" t="s">
        <v>10178</v>
      </c>
      <c r="E12390" s="179">
        <v>38321</v>
      </c>
      <c r="F12390" s="180">
        <v>17076</v>
      </c>
      <c r="G12390" s="180">
        <v>0</v>
      </c>
      <c r="H12390" s="180">
        <v>1896.39</v>
      </c>
      <c r="I12390" s="180">
        <f t="shared" si="386"/>
        <v>18972.39</v>
      </c>
      <c r="J12390" s="177" t="str">
        <f t="shared" si="387"/>
        <v>Date &gt; 1920</v>
      </c>
    </row>
    <row r="12391" spans="1:10" x14ac:dyDescent="0.3">
      <c r="A12391" s="178" t="s">
        <v>3372</v>
      </c>
      <c r="B12391" s="178" t="s">
        <v>173</v>
      </c>
      <c r="C12391" s="178" t="s">
        <v>1398</v>
      </c>
      <c r="D12391" s="178" t="s">
        <v>10178</v>
      </c>
      <c r="E12391" s="179">
        <v>38609</v>
      </c>
      <c r="F12391" s="180">
        <v>5008</v>
      </c>
      <c r="G12391" s="180">
        <v>0</v>
      </c>
      <c r="H12391" s="180">
        <v>0</v>
      </c>
      <c r="I12391" s="180">
        <f t="shared" si="386"/>
        <v>5008</v>
      </c>
      <c r="J12391" s="177" t="str">
        <f t="shared" si="387"/>
        <v>Date &gt; 1920</v>
      </c>
    </row>
    <row r="12392" spans="1:10" x14ac:dyDescent="0.3">
      <c r="A12392" s="178" t="s">
        <v>3372</v>
      </c>
      <c r="B12392" s="178" t="s">
        <v>173</v>
      </c>
      <c r="C12392" s="178" t="s">
        <v>1398</v>
      </c>
      <c r="D12392" s="178" t="s">
        <v>6415</v>
      </c>
      <c r="E12392" s="179">
        <v>37992</v>
      </c>
      <c r="F12392" s="180">
        <v>0</v>
      </c>
      <c r="G12392" s="180">
        <v>12268.07</v>
      </c>
      <c r="H12392" s="180">
        <v>5257.75</v>
      </c>
      <c r="I12392" s="180">
        <f t="shared" si="386"/>
        <v>17525.82</v>
      </c>
      <c r="J12392" s="177" t="str">
        <f t="shared" si="387"/>
        <v>Date &gt; 1920</v>
      </c>
    </row>
    <row r="12393" spans="1:10" x14ac:dyDescent="0.3">
      <c r="A12393" s="178" t="s">
        <v>3372</v>
      </c>
      <c r="B12393" s="178" t="s">
        <v>173</v>
      </c>
      <c r="C12393" s="178" t="s">
        <v>1398</v>
      </c>
      <c r="D12393" s="178" t="s">
        <v>10179</v>
      </c>
      <c r="E12393" s="179">
        <v>38359</v>
      </c>
      <c r="F12393" s="180">
        <v>175004</v>
      </c>
      <c r="G12393" s="180">
        <v>0</v>
      </c>
      <c r="H12393" s="180">
        <v>9212.07</v>
      </c>
      <c r="I12393" s="180">
        <f t="shared" si="386"/>
        <v>184216.07</v>
      </c>
      <c r="J12393" s="177" t="str">
        <f t="shared" si="387"/>
        <v>Date &gt; 1920</v>
      </c>
    </row>
    <row r="12394" spans="1:10" x14ac:dyDescent="0.3">
      <c r="A12394" s="178" t="s">
        <v>3372</v>
      </c>
      <c r="B12394" s="178" t="s">
        <v>173</v>
      </c>
      <c r="C12394" s="178" t="s">
        <v>1398</v>
      </c>
      <c r="D12394" s="178" t="s">
        <v>10179</v>
      </c>
      <c r="E12394" s="179">
        <v>38371</v>
      </c>
      <c r="F12394" s="180">
        <v>144088</v>
      </c>
      <c r="G12394" s="180">
        <v>0</v>
      </c>
      <c r="H12394" s="180">
        <v>9757.73</v>
      </c>
      <c r="I12394" s="180">
        <f t="shared" si="386"/>
        <v>153845.73000000001</v>
      </c>
      <c r="J12394" s="177" t="str">
        <f t="shared" si="387"/>
        <v>Date &gt; 1920</v>
      </c>
    </row>
    <row r="12395" spans="1:10" x14ac:dyDescent="0.3">
      <c r="A12395" s="178" t="s">
        <v>3372</v>
      </c>
      <c r="B12395" s="178" t="s">
        <v>173</v>
      </c>
      <c r="C12395" s="178" t="s">
        <v>1398</v>
      </c>
      <c r="D12395" s="178" t="s">
        <v>10179</v>
      </c>
      <c r="E12395" s="179">
        <v>38392</v>
      </c>
      <c r="F12395" s="180">
        <v>41308</v>
      </c>
      <c r="G12395" s="180">
        <v>0</v>
      </c>
      <c r="H12395" s="180">
        <v>0</v>
      </c>
      <c r="I12395" s="180">
        <f t="shared" si="386"/>
        <v>41308</v>
      </c>
      <c r="J12395" s="177" t="str">
        <f t="shared" si="387"/>
        <v>Date &gt; 1920</v>
      </c>
    </row>
    <row r="12396" spans="1:10" x14ac:dyDescent="0.3">
      <c r="A12396" s="178" t="s">
        <v>3372</v>
      </c>
      <c r="B12396" s="178" t="s">
        <v>173</v>
      </c>
      <c r="C12396" s="178" t="s">
        <v>1398</v>
      </c>
      <c r="D12396" s="178" t="s">
        <v>10179</v>
      </c>
      <c r="E12396" s="179">
        <v>38741</v>
      </c>
      <c r="F12396" s="180">
        <v>75101</v>
      </c>
      <c r="G12396" s="180">
        <v>0</v>
      </c>
      <c r="H12396" s="180">
        <v>3952.52</v>
      </c>
      <c r="I12396" s="180">
        <f t="shared" si="386"/>
        <v>79053.52</v>
      </c>
      <c r="J12396" s="177" t="str">
        <f t="shared" si="387"/>
        <v>Date &gt; 1920</v>
      </c>
    </row>
    <row r="12397" spans="1:10" x14ac:dyDescent="0.3">
      <c r="A12397" s="178" t="s">
        <v>3372</v>
      </c>
      <c r="B12397" s="178" t="s">
        <v>173</v>
      </c>
      <c r="C12397" s="178" t="s">
        <v>1398</v>
      </c>
      <c r="D12397" s="178" t="s">
        <v>10179</v>
      </c>
      <c r="E12397" s="179">
        <v>39148</v>
      </c>
      <c r="F12397" s="180">
        <v>19854</v>
      </c>
      <c r="G12397" s="180">
        <v>0</v>
      </c>
      <c r="H12397" s="180">
        <v>1044.75</v>
      </c>
      <c r="I12397" s="180">
        <f t="shared" si="386"/>
        <v>20898.75</v>
      </c>
      <c r="J12397" s="177" t="str">
        <f t="shared" si="387"/>
        <v>Date &gt; 1920</v>
      </c>
    </row>
    <row r="12398" spans="1:10" x14ac:dyDescent="0.3">
      <c r="A12398" s="178" t="s">
        <v>3372</v>
      </c>
      <c r="B12398" s="178" t="s">
        <v>173</v>
      </c>
      <c r="C12398" s="178" t="s">
        <v>1398</v>
      </c>
      <c r="D12398" s="178" t="s">
        <v>10179</v>
      </c>
      <c r="E12398" s="179">
        <v>39513</v>
      </c>
      <c r="F12398" s="180">
        <v>950</v>
      </c>
      <c r="G12398" s="180">
        <v>0</v>
      </c>
      <c r="H12398" s="180">
        <v>50</v>
      </c>
      <c r="I12398" s="180">
        <f t="shared" si="386"/>
        <v>1000</v>
      </c>
      <c r="J12398" s="177" t="str">
        <f t="shared" si="387"/>
        <v>Date &gt; 1920</v>
      </c>
    </row>
    <row r="12399" spans="1:10" x14ac:dyDescent="0.3">
      <c r="A12399" s="178" t="s">
        <v>3372</v>
      </c>
      <c r="B12399" s="178" t="s">
        <v>173</v>
      </c>
      <c r="C12399" s="178" t="s">
        <v>1398</v>
      </c>
      <c r="D12399" s="178" t="s">
        <v>10180</v>
      </c>
      <c r="E12399" s="179">
        <v>38741</v>
      </c>
      <c r="F12399" s="180">
        <v>8983</v>
      </c>
      <c r="G12399" s="180">
        <v>0</v>
      </c>
      <c r="H12399" s="180">
        <v>473.61</v>
      </c>
      <c r="I12399" s="180">
        <f t="shared" si="386"/>
        <v>9456.61</v>
      </c>
      <c r="J12399" s="177" t="str">
        <f t="shared" si="387"/>
        <v>Date &gt; 1920</v>
      </c>
    </row>
    <row r="12400" spans="1:10" x14ac:dyDescent="0.3">
      <c r="A12400" s="178" t="s">
        <v>3372</v>
      </c>
      <c r="B12400" s="178" t="s">
        <v>173</v>
      </c>
      <c r="C12400" s="178" t="s">
        <v>1398</v>
      </c>
      <c r="D12400" s="178" t="s">
        <v>10180</v>
      </c>
      <c r="E12400" s="179">
        <v>38897</v>
      </c>
      <c r="F12400" s="180">
        <v>19002</v>
      </c>
      <c r="G12400" s="180">
        <v>0</v>
      </c>
      <c r="H12400" s="180">
        <v>999.86</v>
      </c>
      <c r="I12400" s="180">
        <f t="shared" si="386"/>
        <v>20001.86</v>
      </c>
      <c r="J12400" s="177" t="str">
        <f t="shared" si="387"/>
        <v>Date &gt; 1920</v>
      </c>
    </row>
    <row r="12401" spans="1:10" x14ac:dyDescent="0.3">
      <c r="A12401" s="178" t="s">
        <v>3372</v>
      </c>
      <c r="B12401" s="178" t="s">
        <v>173</v>
      </c>
      <c r="C12401" s="178" t="s">
        <v>1398</v>
      </c>
      <c r="D12401" s="178" t="s">
        <v>10180</v>
      </c>
      <c r="E12401" s="179">
        <v>39049</v>
      </c>
      <c r="F12401" s="180">
        <v>1915</v>
      </c>
      <c r="G12401" s="180">
        <v>0</v>
      </c>
      <c r="H12401" s="180">
        <v>608.73</v>
      </c>
      <c r="I12401" s="180">
        <f t="shared" si="386"/>
        <v>2523.73</v>
      </c>
      <c r="J12401" s="177" t="str">
        <f t="shared" si="387"/>
        <v>Date &gt; 1920</v>
      </c>
    </row>
    <row r="12402" spans="1:10" x14ac:dyDescent="0.3">
      <c r="A12402" s="178" t="s">
        <v>3372</v>
      </c>
      <c r="B12402" s="178" t="s">
        <v>173</v>
      </c>
      <c r="C12402" s="178" t="s">
        <v>1398</v>
      </c>
      <c r="D12402" s="178" t="s">
        <v>10180</v>
      </c>
      <c r="E12402" s="179">
        <v>39532</v>
      </c>
      <c r="F12402" s="180">
        <v>1000</v>
      </c>
      <c r="G12402" s="180">
        <v>0</v>
      </c>
      <c r="H12402" s="180">
        <v>0</v>
      </c>
      <c r="I12402" s="180">
        <f t="shared" si="386"/>
        <v>1000</v>
      </c>
      <c r="J12402" s="177" t="str">
        <f t="shared" si="387"/>
        <v>Date &gt; 1920</v>
      </c>
    </row>
    <row r="12403" spans="1:10" x14ac:dyDescent="0.3">
      <c r="A12403" s="178" t="s">
        <v>3372</v>
      </c>
      <c r="B12403" s="178" t="s">
        <v>173</v>
      </c>
      <c r="C12403" s="178" t="s">
        <v>1398</v>
      </c>
      <c r="D12403" s="178" t="s">
        <v>10180</v>
      </c>
      <c r="E12403" s="179">
        <v>39563</v>
      </c>
      <c r="F12403" s="180">
        <v>8658</v>
      </c>
      <c r="G12403" s="180">
        <v>0</v>
      </c>
      <c r="H12403" s="180">
        <v>0</v>
      </c>
      <c r="I12403" s="180">
        <f t="shared" si="386"/>
        <v>8658</v>
      </c>
      <c r="J12403" s="177" t="str">
        <f t="shared" si="387"/>
        <v>Date &gt; 1920</v>
      </c>
    </row>
    <row r="12404" spans="1:10" x14ac:dyDescent="0.3">
      <c r="A12404" s="178" t="s">
        <v>3372</v>
      </c>
      <c r="B12404" s="178" t="s">
        <v>173</v>
      </c>
      <c r="C12404" s="178" t="s">
        <v>1398</v>
      </c>
      <c r="D12404" s="178" t="s">
        <v>10181</v>
      </c>
      <c r="E12404" s="179">
        <v>38736</v>
      </c>
      <c r="F12404" s="180">
        <v>0</v>
      </c>
      <c r="G12404" s="180">
        <v>9713.66</v>
      </c>
      <c r="H12404" s="180">
        <v>10772.8</v>
      </c>
      <c r="I12404" s="180">
        <f t="shared" si="386"/>
        <v>20486.46</v>
      </c>
      <c r="J12404" s="177" t="str">
        <f t="shared" si="387"/>
        <v>Date &gt; 1920</v>
      </c>
    </row>
    <row r="12405" spans="1:10" x14ac:dyDescent="0.3">
      <c r="A12405" s="178" t="s">
        <v>3372</v>
      </c>
      <c r="B12405" s="178" t="s">
        <v>173</v>
      </c>
      <c r="C12405" s="178" t="s">
        <v>1398</v>
      </c>
      <c r="D12405" s="178" t="s">
        <v>10181</v>
      </c>
      <c r="E12405" s="179">
        <v>38736</v>
      </c>
      <c r="F12405" s="180">
        <v>0</v>
      </c>
      <c r="G12405" s="180">
        <v>1059.1400000000001</v>
      </c>
      <c r="H12405" s="180">
        <v>0</v>
      </c>
      <c r="I12405" s="180">
        <f t="shared" si="386"/>
        <v>1059.1400000000001</v>
      </c>
      <c r="J12405" s="177" t="str">
        <f t="shared" si="387"/>
        <v>Date &gt; 1920</v>
      </c>
    </row>
    <row r="12406" spans="1:10" x14ac:dyDescent="0.3">
      <c r="A12406" s="178" t="s">
        <v>3372</v>
      </c>
      <c r="B12406" s="178" t="s">
        <v>173</v>
      </c>
      <c r="C12406" s="178" t="s">
        <v>1398</v>
      </c>
      <c r="D12406" s="178" t="s">
        <v>10182</v>
      </c>
      <c r="E12406" s="179">
        <v>39049</v>
      </c>
      <c r="F12406" s="180">
        <v>135852</v>
      </c>
      <c r="G12406" s="180">
        <v>0</v>
      </c>
      <c r="H12406" s="180">
        <v>7151.1</v>
      </c>
      <c r="I12406" s="180">
        <f t="shared" si="386"/>
        <v>143003.1</v>
      </c>
      <c r="J12406" s="177" t="str">
        <f t="shared" si="387"/>
        <v>Date &gt; 1920</v>
      </c>
    </row>
    <row r="12407" spans="1:10" x14ac:dyDescent="0.3">
      <c r="A12407" s="178" t="s">
        <v>3372</v>
      </c>
      <c r="B12407" s="178" t="s">
        <v>173</v>
      </c>
      <c r="C12407" s="178" t="s">
        <v>1398</v>
      </c>
      <c r="D12407" s="178" t="s">
        <v>10182</v>
      </c>
      <c r="E12407" s="179">
        <v>39435</v>
      </c>
      <c r="F12407" s="180">
        <v>22393</v>
      </c>
      <c r="G12407" s="180">
        <v>0</v>
      </c>
      <c r="H12407" s="180">
        <v>1648.48</v>
      </c>
      <c r="I12407" s="180">
        <f t="shared" si="386"/>
        <v>24041.48</v>
      </c>
      <c r="J12407" s="177" t="str">
        <f t="shared" si="387"/>
        <v>Date &gt; 1920</v>
      </c>
    </row>
    <row r="12408" spans="1:10" x14ac:dyDescent="0.3">
      <c r="A12408" s="178" t="s">
        <v>3372</v>
      </c>
      <c r="B12408" s="178" t="s">
        <v>173</v>
      </c>
      <c r="C12408" s="178" t="s">
        <v>1398</v>
      </c>
      <c r="D12408" s="178" t="s">
        <v>10182</v>
      </c>
      <c r="E12408" s="179">
        <v>39532</v>
      </c>
      <c r="F12408" s="180">
        <v>10000</v>
      </c>
      <c r="G12408" s="180">
        <v>0</v>
      </c>
      <c r="H12408" s="180">
        <v>55.42</v>
      </c>
      <c r="I12408" s="180">
        <f t="shared" si="386"/>
        <v>10055.42</v>
      </c>
      <c r="J12408" s="177" t="str">
        <f t="shared" si="387"/>
        <v>Date &gt; 1920</v>
      </c>
    </row>
    <row r="12409" spans="1:10" x14ac:dyDescent="0.3">
      <c r="A12409" s="178" t="s">
        <v>3372</v>
      </c>
      <c r="B12409" s="178" t="s">
        <v>173</v>
      </c>
      <c r="C12409" s="178" t="s">
        <v>1398</v>
      </c>
      <c r="D12409" s="178" t="s">
        <v>10182</v>
      </c>
      <c r="E12409" s="179">
        <v>39583</v>
      </c>
      <c r="F12409" s="180">
        <v>25004</v>
      </c>
      <c r="G12409" s="180">
        <v>0</v>
      </c>
      <c r="H12409" s="180">
        <v>0</v>
      </c>
      <c r="I12409" s="180">
        <f t="shared" si="386"/>
        <v>25004</v>
      </c>
      <c r="J12409" s="177" t="str">
        <f t="shared" si="387"/>
        <v>Date &gt; 1920</v>
      </c>
    </row>
    <row r="12410" spans="1:10" x14ac:dyDescent="0.3">
      <c r="A12410" s="178" t="s">
        <v>3372</v>
      </c>
      <c r="B12410" s="178" t="s">
        <v>173</v>
      </c>
      <c r="C12410" s="178" t="s">
        <v>1398</v>
      </c>
      <c r="D12410" s="178" t="s">
        <v>10183</v>
      </c>
      <c r="E12410" s="179">
        <v>39479</v>
      </c>
      <c r="F12410" s="180">
        <v>145509</v>
      </c>
      <c r="G12410" s="180">
        <v>0</v>
      </c>
      <c r="H12410" s="180">
        <v>7659.45</v>
      </c>
      <c r="I12410" s="180">
        <f t="shared" si="386"/>
        <v>153168.45000000001</v>
      </c>
      <c r="J12410" s="177" t="str">
        <f t="shared" si="387"/>
        <v>Date &gt; 1920</v>
      </c>
    </row>
    <row r="12411" spans="1:10" x14ac:dyDescent="0.3">
      <c r="A12411" s="178" t="s">
        <v>3372</v>
      </c>
      <c r="B12411" s="178" t="s">
        <v>173</v>
      </c>
      <c r="C12411" s="178" t="s">
        <v>1398</v>
      </c>
      <c r="D12411" s="178" t="s">
        <v>10183</v>
      </c>
      <c r="E12411" s="179">
        <v>39521</v>
      </c>
      <c r="F12411" s="180">
        <v>178923</v>
      </c>
      <c r="G12411" s="180">
        <v>0</v>
      </c>
      <c r="H12411" s="180">
        <v>9416.9500000000007</v>
      </c>
      <c r="I12411" s="180">
        <f t="shared" si="386"/>
        <v>188339.95</v>
      </c>
      <c r="J12411" s="177" t="str">
        <f t="shared" si="387"/>
        <v>Date &gt; 1920</v>
      </c>
    </row>
    <row r="12412" spans="1:10" x14ac:dyDescent="0.3">
      <c r="A12412" s="178" t="s">
        <v>3372</v>
      </c>
      <c r="B12412" s="178" t="s">
        <v>173</v>
      </c>
      <c r="C12412" s="178" t="s">
        <v>1398</v>
      </c>
      <c r="D12412" s="178" t="s">
        <v>10183</v>
      </c>
      <c r="E12412" s="179">
        <v>39736</v>
      </c>
      <c r="F12412" s="180">
        <v>63704</v>
      </c>
      <c r="G12412" s="180">
        <v>0</v>
      </c>
      <c r="H12412" s="180">
        <v>3352.28</v>
      </c>
      <c r="I12412" s="180">
        <f t="shared" si="386"/>
        <v>67056.28</v>
      </c>
      <c r="J12412" s="177" t="str">
        <f t="shared" si="387"/>
        <v>Date &gt; 1920</v>
      </c>
    </row>
    <row r="12413" spans="1:10" x14ac:dyDescent="0.3">
      <c r="A12413" s="178" t="s">
        <v>3372</v>
      </c>
      <c r="B12413" s="178" t="s">
        <v>173</v>
      </c>
      <c r="C12413" s="178" t="s">
        <v>1398</v>
      </c>
      <c r="D12413" s="178" t="s">
        <v>10183</v>
      </c>
      <c r="E12413" s="179">
        <v>40651</v>
      </c>
      <c r="F12413" s="180">
        <v>13009</v>
      </c>
      <c r="G12413" s="180">
        <v>0</v>
      </c>
      <c r="H12413" s="180">
        <v>685.45</v>
      </c>
      <c r="I12413" s="180">
        <f t="shared" si="386"/>
        <v>13694.45</v>
      </c>
      <c r="J12413" s="177" t="str">
        <f t="shared" si="387"/>
        <v>Date &gt; 1920</v>
      </c>
    </row>
    <row r="12414" spans="1:10" x14ac:dyDescent="0.3">
      <c r="A12414" s="178" t="s">
        <v>3372</v>
      </c>
      <c r="B12414" s="178" t="s">
        <v>173</v>
      </c>
      <c r="C12414" s="178" t="s">
        <v>1398</v>
      </c>
      <c r="D12414" s="178" t="s">
        <v>10184</v>
      </c>
      <c r="E12414" s="179">
        <v>39857</v>
      </c>
      <c r="F12414" s="180">
        <v>0</v>
      </c>
      <c r="G12414" s="180">
        <v>12869.78</v>
      </c>
      <c r="H12414" s="180">
        <v>3920</v>
      </c>
      <c r="I12414" s="180">
        <f t="shared" si="386"/>
        <v>16789.78</v>
      </c>
      <c r="J12414" s="177" t="str">
        <f t="shared" si="387"/>
        <v>Date &gt; 1920</v>
      </c>
    </row>
    <row r="12415" spans="1:10" x14ac:dyDescent="0.3">
      <c r="A12415" s="178" t="s">
        <v>3372</v>
      </c>
      <c r="B12415" s="178" t="s">
        <v>173</v>
      </c>
      <c r="C12415" s="178" t="s">
        <v>1398</v>
      </c>
      <c r="D12415" s="178" t="s">
        <v>10185</v>
      </c>
      <c r="E12415" s="179">
        <v>39685</v>
      </c>
      <c r="F12415" s="180">
        <v>124912</v>
      </c>
      <c r="G12415" s="180">
        <v>14855.19</v>
      </c>
      <c r="H12415" s="180">
        <v>7357.02</v>
      </c>
      <c r="I12415" s="180">
        <f t="shared" si="386"/>
        <v>147124.21</v>
      </c>
      <c r="J12415" s="177" t="str">
        <f t="shared" si="387"/>
        <v>Date &gt; 1920</v>
      </c>
    </row>
    <row r="12416" spans="1:10" x14ac:dyDescent="0.3">
      <c r="A12416" s="178" t="s">
        <v>3372</v>
      </c>
      <c r="B12416" s="178" t="s">
        <v>173</v>
      </c>
      <c r="C12416" s="178" t="s">
        <v>1398</v>
      </c>
      <c r="D12416" s="178" t="s">
        <v>10185</v>
      </c>
      <c r="E12416" s="179">
        <v>39736</v>
      </c>
      <c r="F12416" s="180">
        <v>649294</v>
      </c>
      <c r="G12416" s="180">
        <v>85049.42</v>
      </c>
      <c r="H12416" s="180">
        <v>38650.050000000003</v>
      </c>
      <c r="I12416" s="180">
        <f t="shared" si="386"/>
        <v>772993.47000000009</v>
      </c>
      <c r="J12416" s="177" t="str">
        <f t="shared" si="387"/>
        <v>Date &gt; 1920</v>
      </c>
    </row>
    <row r="12417" spans="1:10" x14ac:dyDescent="0.3">
      <c r="A12417" s="178" t="s">
        <v>3372</v>
      </c>
      <c r="B12417" s="178" t="s">
        <v>173</v>
      </c>
      <c r="C12417" s="178" t="s">
        <v>1398</v>
      </c>
      <c r="D12417" s="178" t="s">
        <v>10185</v>
      </c>
      <c r="E12417" s="179">
        <v>39829</v>
      </c>
      <c r="F12417" s="180">
        <v>695121</v>
      </c>
      <c r="G12417" s="180">
        <v>167568.15</v>
      </c>
      <c r="H12417" s="180">
        <v>45403.79</v>
      </c>
      <c r="I12417" s="180">
        <f t="shared" si="386"/>
        <v>908092.94000000006</v>
      </c>
      <c r="J12417" s="177" t="str">
        <f t="shared" si="387"/>
        <v>Date &gt; 1920</v>
      </c>
    </row>
    <row r="12418" spans="1:10" x14ac:dyDescent="0.3">
      <c r="A12418" s="178" t="s">
        <v>3372</v>
      </c>
      <c r="B12418" s="178" t="s">
        <v>173</v>
      </c>
      <c r="C12418" s="178" t="s">
        <v>1398</v>
      </c>
      <c r="D12418" s="178" t="s">
        <v>10185</v>
      </c>
      <c r="E12418" s="179">
        <v>40053</v>
      </c>
      <c r="F12418" s="180">
        <v>72076</v>
      </c>
      <c r="G12418" s="180">
        <v>20779.419999999998</v>
      </c>
      <c r="H12418" s="180">
        <v>4888.01</v>
      </c>
      <c r="I12418" s="180">
        <f t="shared" si="386"/>
        <v>97743.43</v>
      </c>
      <c r="J12418" s="177" t="str">
        <f t="shared" si="387"/>
        <v>Date &gt; 1920</v>
      </c>
    </row>
    <row r="12419" spans="1:10" x14ac:dyDescent="0.3">
      <c r="A12419" s="178" t="s">
        <v>3372</v>
      </c>
      <c r="B12419" s="178" t="s">
        <v>173</v>
      </c>
      <c r="C12419" s="178" t="s">
        <v>1398</v>
      </c>
      <c r="D12419" s="178" t="s">
        <v>10185</v>
      </c>
      <c r="E12419" s="179">
        <v>40071</v>
      </c>
      <c r="F12419" s="180">
        <v>3354</v>
      </c>
      <c r="G12419" s="180">
        <v>0</v>
      </c>
      <c r="H12419" s="180">
        <v>176.08</v>
      </c>
      <c r="I12419" s="180">
        <f t="shared" si="386"/>
        <v>3530.08</v>
      </c>
      <c r="J12419" s="177" t="str">
        <f t="shared" si="387"/>
        <v>Date &gt; 1920</v>
      </c>
    </row>
    <row r="12420" spans="1:10" x14ac:dyDescent="0.3">
      <c r="A12420" s="178" t="s">
        <v>3372</v>
      </c>
      <c r="B12420" s="178" t="s">
        <v>173</v>
      </c>
      <c r="C12420" s="178" t="s">
        <v>1398</v>
      </c>
      <c r="D12420" s="178" t="s">
        <v>10185</v>
      </c>
      <c r="E12420" s="179">
        <v>40183</v>
      </c>
      <c r="F12420" s="180">
        <v>9210</v>
      </c>
      <c r="G12420" s="180">
        <v>0</v>
      </c>
      <c r="H12420" s="180">
        <v>485.48</v>
      </c>
      <c r="I12420" s="180">
        <f t="shared" si="386"/>
        <v>9695.48</v>
      </c>
      <c r="J12420" s="177" t="str">
        <f t="shared" si="387"/>
        <v>Date &gt; 1920</v>
      </c>
    </row>
    <row r="12421" spans="1:10" x14ac:dyDescent="0.3">
      <c r="A12421" s="178" t="s">
        <v>3372</v>
      </c>
      <c r="B12421" s="178" t="s">
        <v>173</v>
      </c>
      <c r="C12421" s="178" t="s">
        <v>1398</v>
      </c>
      <c r="D12421" s="178" t="s">
        <v>10185</v>
      </c>
      <c r="E12421" s="179">
        <v>40534</v>
      </c>
      <c r="F12421" s="180">
        <v>12187</v>
      </c>
      <c r="G12421" s="180">
        <v>13122.46</v>
      </c>
      <c r="H12421" s="180">
        <v>1331.95</v>
      </c>
      <c r="I12421" s="180">
        <f t="shared" ref="I12421:I12484" si="388">SUM(F12421:H12421)</f>
        <v>26641.41</v>
      </c>
      <c r="J12421" s="177" t="str">
        <f t="shared" ref="J12421:J12484" si="389">IF(OR(YEAR(E12421)&gt; 1920, ISBLANK(E12421)), "Date &gt; 1920", "Sketchy date")</f>
        <v>Date &gt; 1920</v>
      </c>
    </row>
    <row r="12422" spans="1:10" x14ac:dyDescent="0.3">
      <c r="A12422" s="178" t="s">
        <v>3372</v>
      </c>
      <c r="B12422" s="178" t="s">
        <v>173</v>
      </c>
      <c r="C12422" s="178" t="s">
        <v>1398</v>
      </c>
      <c r="D12422" s="178" t="s">
        <v>10185</v>
      </c>
      <c r="E12422" s="179">
        <v>40595</v>
      </c>
      <c r="F12422" s="180">
        <v>119276</v>
      </c>
      <c r="G12422" s="180">
        <v>15775.34</v>
      </c>
      <c r="H12422" s="180">
        <v>8494.83</v>
      </c>
      <c r="I12422" s="180">
        <f t="shared" si="388"/>
        <v>143546.16999999998</v>
      </c>
      <c r="J12422" s="177" t="str">
        <f t="shared" si="389"/>
        <v>Date &gt; 1920</v>
      </c>
    </row>
    <row r="12423" spans="1:10" x14ac:dyDescent="0.3">
      <c r="A12423" s="178" t="s">
        <v>3372</v>
      </c>
      <c r="B12423" s="178" t="s">
        <v>173</v>
      </c>
      <c r="C12423" s="178" t="s">
        <v>1398</v>
      </c>
      <c r="D12423" s="178" t="s">
        <v>10185</v>
      </c>
      <c r="E12423" s="179">
        <v>41170</v>
      </c>
      <c r="F12423" s="180">
        <v>11219</v>
      </c>
      <c r="G12423" s="180">
        <v>86.48</v>
      </c>
      <c r="H12423" s="180">
        <v>-792.24</v>
      </c>
      <c r="I12423" s="180">
        <f t="shared" si="388"/>
        <v>10513.24</v>
      </c>
      <c r="J12423" s="177" t="str">
        <f t="shared" si="389"/>
        <v>Date &gt; 1920</v>
      </c>
    </row>
    <row r="12424" spans="1:10" x14ac:dyDescent="0.3">
      <c r="A12424" s="178" t="s">
        <v>3372</v>
      </c>
      <c r="B12424" s="178" t="s">
        <v>173</v>
      </c>
      <c r="C12424" s="178" t="s">
        <v>1398</v>
      </c>
      <c r="D12424" s="178" t="s">
        <v>10186</v>
      </c>
      <c r="E12424" s="179">
        <v>39867</v>
      </c>
      <c r="F12424" s="180">
        <v>514104</v>
      </c>
      <c r="G12424" s="180">
        <v>0</v>
      </c>
      <c r="H12424" s="180">
        <v>27058.62</v>
      </c>
      <c r="I12424" s="180">
        <f t="shared" si="388"/>
        <v>541162.62</v>
      </c>
      <c r="J12424" s="177" t="str">
        <f t="shared" si="389"/>
        <v>Date &gt; 1920</v>
      </c>
    </row>
    <row r="12425" spans="1:10" x14ac:dyDescent="0.3">
      <c r="A12425" s="178" t="s">
        <v>3372</v>
      </c>
      <c r="B12425" s="178" t="s">
        <v>173</v>
      </c>
      <c r="C12425" s="178" t="s">
        <v>1398</v>
      </c>
      <c r="D12425" s="178" t="s">
        <v>10186</v>
      </c>
      <c r="E12425" s="179">
        <v>40053</v>
      </c>
      <c r="F12425" s="180">
        <v>835376</v>
      </c>
      <c r="G12425" s="180">
        <v>0</v>
      </c>
      <c r="H12425" s="180">
        <v>43968.21</v>
      </c>
      <c r="I12425" s="180">
        <f t="shared" si="388"/>
        <v>879344.21</v>
      </c>
      <c r="J12425" s="177" t="str">
        <f t="shared" si="389"/>
        <v>Date &gt; 1920</v>
      </c>
    </row>
    <row r="12426" spans="1:10" x14ac:dyDescent="0.3">
      <c r="A12426" s="178" t="s">
        <v>3372</v>
      </c>
      <c r="B12426" s="178" t="s">
        <v>173</v>
      </c>
      <c r="C12426" s="178" t="s">
        <v>1398</v>
      </c>
      <c r="D12426" s="178" t="s">
        <v>10186</v>
      </c>
      <c r="E12426" s="179">
        <v>40071</v>
      </c>
      <c r="F12426" s="180">
        <v>350330</v>
      </c>
      <c r="G12426" s="180">
        <v>0</v>
      </c>
      <c r="H12426" s="180">
        <v>18437.86</v>
      </c>
      <c r="I12426" s="180">
        <f t="shared" si="388"/>
        <v>368767.86</v>
      </c>
      <c r="J12426" s="177" t="str">
        <f t="shared" si="389"/>
        <v>Date &gt; 1920</v>
      </c>
    </row>
    <row r="12427" spans="1:10" x14ac:dyDescent="0.3">
      <c r="A12427" s="178" t="s">
        <v>3372</v>
      </c>
      <c r="B12427" s="178" t="s">
        <v>173</v>
      </c>
      <c r="C12427" s="178" t="s">
        <v>1398</v>
      </c>
      <c r="D12427" s="178" t="s">
        <v>10186</v>
      </c>
      <c r="E12427" s="179">
        <v>40183</v>
      </c>
      <c r="F12427" s="180">
        <v>107091</v>
      </c>
      <c r="G12427" s="180">
        <v>0</v>
      </c>
      <c r="H12427" s="180">
        <v>5636.7</v>
      </c>
      <c r="I12427" s="180">
        <f t="shared" si="388"/>
        <v>112727.7</v>
      </c>
      <c r="J12427" s="177" t="str">
        <f t="shared" si="389"/>
        <v>Date &gt; 1920</v>
      </c>
    </row>
    <row r="12428" spans="1:10" x14ac:dyDescent="0.3">
      <c r="A12428" s="178" t="s">
        <v>3372</v>
      </c>
      <c r="B12428" s="178" t="s">
        <v>173</v>
      </c>
      <c r="C12428" s="178" t="s">
        <v>1398</v>
      </c>
      <c r="D12428" s="178" t="s">
        <v>10186</v>
      </c>
      <c r="E12428" s="179">
        <v>40596</v>
      </c>
      <c r="F12428" s="180">
        <v>214604</v>
      </c>
      <c r="G12428" s="180">
        <v>0</v>
      </c>
      <c r="H12428" s="180">
        <v>11295.49</v>
      </c>
      <c r="I12428" s="180">
        <f t="shared" si="388"/>
        <v>225899.49</v>
      </c>
      <c r="J12428" s="177" t="str">
        <f t="shared" si="389"/>
        <v>Date &gt; 1920</v>
      </c>
    </row>
    <row r="12429" spans="1:10" x14ac:dyDescent="0.3">
      <c r="A12429" s="178" t="s">
        <v>3372</v>
      </c>
      <c r="B12429" s="178" t="s">
        <v>173</v>
      </c>
      <c r="C12429" s="178" t="s">
        <v>1398</v>
      </c>
      <c r="D12429" s="178" t="s">
        <v>10186</v>
      </c>
      <c r="E12429" s="179">
        <v>41170</v>
      </c>
      <c r="F12429" s="180">
        <v>130683</v>
      </c>
      <c r="G12429" s="180">
        <v>0</v>
      </c>
      <c r="H12429" s="180">
        <v>6876.87</v>
      </c>
      <c r="I12429" s="180">
        <f t="shared" si="388"/>
        <v>137559.87</v>
      </c>
      <c r="J12429" s="177" t="str">
        <f t="shared" si="389"/>
        <v>Date &gt; 1920</v>
      </c>
    </row>
    <row r="12430" spans="1:10" x14ac:dyDescent="0.3">
      <c r="A12430" s="178" t="s">
        <v>3372</v>
      </c>
      <c r="B12430" s="178" t="s">
        <v>173</v>
      </c>
      <c r="C12430" s="178" t="s">
        <v>1398</v>
      </c>
      <c r="D12430" s="178" t="s">
        <v>7918</v>
      </c>
      <c r="E12430" s="179">
        <v>40024</v>
      </c>
      <c r="F12430" s="180">
        <v>0</v>
      </c>
      <c r="G12430" s="180">
        <v>5816.63</v>
      </c>
      <c r="H12430" s="180">
        <v>1454.16</v>
      </c>
      <c r="I12430" s="180">
        <f t="shared" si="388"/>
        <v>7270.79</v>
      </c>
      <c r="J12430" s="177" t="str">
        <f t="shared" si="389"/>
        <v>Date &gt; 1920</v>
      </c>
    </row>
    <row r="12431" spans="1:10" x14ac:dyDescent="0.3">
      <c r="A12431" s="178" t="s">
        <v>3372</v>
      </c>
      <c r="B12431" s="178" t="s">
        <v>173</v>
      </c>
      <c r="C12431" s="178" t="s">
        <v>1398</v>
      </c>
      <c r="D12431" s="178" t="s">
        <v>9565</v>
      </c>
      <c r="E12431" s="179">
        <v>40526</v>
      </c>
      <c r="F12431" s="180">
        <v>0</v>
      </c>
      <c r="G12431" s="180">
        <v>2745</v>
      </c>
      <c r="H12431" s="180">
        <v>2745</v>
      </c>
      <c r="I12431" s="180">
        <f t="shared" si="388"/>
        <v>5490</v>
      </c>
      <c r="J12431" s="177" t="str">
        <f t="shared" si="389"/>
        <v>Date &gt; 1920</v>
      </c>
    </row>
    <row r="12432" spans="1:10" x14ac:dyDescent="0.3">
      <c r="A12432" s="178" t="s">
        <v>3372</v>
      </c>
      <c r="B12432" s="178" t="s">
        <v>173</v>
      </c>
      <c r="C12432" s="178" t="s">
        <v>1398</v>
      </c>
      <c r="D12432" s="178" t="s">
        <v>10187</v>
      </c>
      <c r="E12432" s="179">
        <v>40651</v>
      </c>
      <c r="F12432" s="180">
        <v>68355</v>
      </c>
      <c r="G12432" s="180">
        <v>0</v>
      </c>
      <c r="H12432" s="180">
        <v>3597.84</v>
      </c>
      <c r="I12432" s="180">
        <f t="shared" si="388"/>
        <v>71952.84</v>
      </c>
      <c r="J12432" s="177" t="str">
        <f t="shared" si="389"/>
        <v>Date &gt; 1920</v>
      </c>
    </row>
    <row r="12433" spans="1:10" x14ac:dyDescent="0.3">
      <c r="A12433" s="178" t="s">
        <v>3372</v>
      </c>
      <c r="B12433" s="178" t="s">
        <v>173</v>
      </c>
      <c r="C12433" s="178" t="s">
        <v>1398</v>
      </c>
      <c r="D12433" s="178" t="s">
        <v>10187</v>
      </c>
      <c r="E12433" s="179">
        <v>40770</v>
      </c>
      <c r="F12433" s="180">
        <v>7209</v>
      </c>
      <c r="G12433" s="180">
        <v>0</v>
      </c>
      <c r="H12433" s="180">
        <v>379.8</v>
      </c>
      <c r="I12433" s="180">
        <f t="shared" si="388"/>
        <v>7588.8</v>
      </c>
      <c r="J12433" s="177" t="str">
        <f t="shared" si="389"/>
        <v>Date &gt; 1920</v>
      </c>
    </row>
    <row r="12434" spans="1:10" x14ac:dyDescent="0.3">
      <c r="A12434" s="178" t="s">
        <v>3372</v>
      </c>
      <c r="B12434" s="178" t="s">
        <v>173</v>
      </c>
      <c r="C12434" s="178" t="s">
        <v>1398</v>
      </c>
      <c r="D12434" s="178" t="s">
        <v>10187</v>
      </c>
      <c r="E12434" s="179">
        <v>40947</v>
      </c>
      <c r="F12434" s="180">
        <v>3002</v>
      </c>
      <c r="G12434" s="180">
        <v>0</v>
      </c>
      <c r="H12434" s="180">
        <v>450.11</v>
      </c>
      <c r="I12434" s="180">
        <f t="shared" si="388"/>
        <v>3452.11</v>
      </c>
      <c r="J12434" s="177" t="str">
        <f t="shared" si="389"/>
        <v>Date &gt; 1920</v>
      </c>
    </row>
    <row r="12435" spans="1:10" x14ac:dyDescent="0.3">
      <c r="A12435" s="178" t="s">
        <v>3372</v>
      </c>
      <c r="B12435" s="178" t="s">
        <v>173</v>
      </c>
      <c r="C12435" s="178" t="s">
        <v>1398</v>
      </c>
      <c r="D12435" s="178" t="s">
        <v>10187</v>
      </c>
      <c r="E12435" s="179">
        <v>41269</v>
      </c>
      <c r="F12435" s="180">
        <v>4610</v>
      </c>
      <c r="G12435" s="180">
        <v>0</v>
      </c>
      <c r="H12435" s="180">
        <v>-49.12</v>
      </c>
      <c r="I12435" s="180">
        <f t="shared" si="388"/>
        <v>4560.88</v>
      </c>
      <c r="J12435" s="177" t="str">
        <f t="shared" si="389"/>
        <v>Date &gt; 1920</v>
      </c>
    </row>
    <row r="12436" spans="1:10" x14ac:dyDescent="0.3">
      <c r="A12436" s="178" t="s">
        <v>3372</v>
      </c>
      <c r="B12436" s="178" t="s">
        <v>173</v>
      </c>
      <c r="C12436" s="178" t="s">
        <v>1398</v>
      </c>
      <c r="D12436" s="178" t="s">
        <v>10188</v>
      </c>
      <c r="E12436" s="179">
        <v>40939</v>
      </c>
      <c r="F12436" s="180">
        <v>280193</v>
      </c>
      <c r="G12436" s="180">
        <v>0</v>
      </c>
      <c r="H12436" s="180">
        <v>14748.77</v>
      </c>
      <c r="I12436" s="180">
        <f t="shared" si="388"/>
        <v>294941.77</v>
      </c>
      <c r="J12436" s="177" t="str">
        <f t="shared" si="389"/>
        <v>Date &gt; 1920</v>
      </c>
    </row>
    <row r="12437" spans="1:10" x14ac:dyDescent="0.3">
      <c r="A12437" s="178" t="s">
        <v>3372</v>
      </c>
      <c r="B12437" s="178" t="s">
        <v>173</v>
      </c>
      <c r="C12437" s="178" t="s">
        <v>1398</v>
      </c>
      <c r="D12437" s="178" t="s">
        <v>10188</v>
      </c>
      <c r="E12437" s="179">
        <v>41029</v>
      </c>
      <c r="F12437" s="180">
        <v>41683</v>
      </c>
      <c r="G12437" s="180">
        <v>0</v>
      </c>
      <c r="H12437" s="180">
        <v>2537.89</v>
      </c>
      <c r="I12437" s="180">
        <f t="shared" si="388"/>
        <v>44220.89</v>
      </c>
      <c r="J12437" s="177" t="str">
        <f t="shared" si="389"/>
        <v>Date &gt; 1920</v>
      </c>
    </row>
    <row r="12438" spans="1:10" x14ac:dyDescent="0.3">
      <c r="A12438" s="178" t="s">
        <v>3372</v>
      </c>
      <c r="B12438" s="178" t="s">
        <v>173</v>
      </c>
      <c r="C12438" s="178" t="s">
        <v>1398</v>
      </c>
      <c r="D12438" s="178" t="s">
        <v>10188</v>
      </c>
      <c r="E12438" s="179">
        <v>41316</v>
      </c>
      <c r="F12438" s="180">
        <v>7810</v>
      </c>
      <c r="G12438" s="180">
        <v>0</v>
      </c>
      <c r="H12438" s="180">
        <v>67.25</v>
      </c>
      <c r="I12438" s="180">
        <f t="shared" si="388"/>
        <v>7877.25</v>
      </c>
      <c r="J12438" s="177" t="str">
        <f t="shared" si="389"/>
        <v>Date &gt; 1920</v>
      </c>
    </row>
    <row r="12439" spans="1:10" x14ac:dyDescent="0.3">
      <c r="A12439" s="178" t="s">
        <v>3372</v>
      </c>
      <c r="B12439" s="178" t="s">
        <v>173</v>
      </c>
      <c r="C12439" s="178" t="s">
        <v>1398</v>
      </c>
      <c r="D12439" s="178" t="s">
        <v>10189</v>
      </c>
      <c r="E12439" s="179">
        <v>41116</v>
      </c>
      <c r="F12439" s="180">
        <v>0</v>
      </c>
      <c r="G12439" s="180">
        <v>103306.92</v>
      </c>
      <c r="H12439" s="180">
        <v>51653.440000000002</v>
      </c>
      <c r="I12439" s="180">
        <f t="shared" si="388"/>
        <v>154960.35999999999</v>
      </c>
      <c r="J12439" s="177" t="str">
        <f t="shared" si="389"/>
        <v>Date &gt; 1920</v>
      </c>
    </row>
    <row r="12440" spans="1:10" x14ac:dyDescent="0.3">
      <c r="A12440" s="178" t="s">
        <v>3372</v>
      </c>
      <c r="B12440" s="178" t="s">
        <v>173</v>
      </c>
      <c r="C12440" s="178" t="s">
        <v>1398</v>
      </c>
      <c r="D12440" s="178" t="s">
        <v>10190</v>
      </c>
      <c r="E12440" s="179">
        <v>41264</v>
      </c>
      <c r="F12440" s="180">
        <v>0</v>
      </c>
      <c r="G12440" s="180">
        <v>15341.66</v>
      </c>
      <c r="H12440" s="180">
        <v>8170.83</v>
      </c>
      <c r="I12440" s="180">
        <f t="shared" si="388"/>
        <v>23512.489999999998</v>
      </c>
      <c r="J12440" s="177" t="str">
        <f t="shared" si="389"/>
        <v>Date &gt; 1920</v>
      </c>
    </row>
    <row r="12441" spans="1:10" x14ac:dyDescent="0.3">
      <c r="A12441" s="178" t="s">
        <v>3372</v>
      </c>
      <c r="B12441" s="178" t="s">
        <v>173</v>
      </c>
      <c r="C12441" s="178" t="s">
        <v>1398</v>
      </c>
      <c r="D12441" s="178" t="s">
        <v>10191</v>
      </c>
      <c r="E12441" s="179">
        <v>41711</v>
      </c>
      <c r="F12441" s="180">
        <v>69447</v>
      </c>
      <c r="G12441" s="180">
        <v>0</v>
      </c>
      <c r="H12441" s="180">
        <v>7717</v>
      </c>
      <c r="I12441" s="180">
        <f t="shared" si="388"/>
        <v>77164</v>
      </c>
      <c r="J12441" s="177" t="str">
        <f t="shared" si="389"/>
        <v>Date &gt; 1920</v>
      </c>
    </row>
    <row r="12442" spans="1:10" x14ac:dyDescent="0.3">
      <c r="A12442" s="178" t="s">
        <v>3372</v>
      </c>
      <c r="B12442" s="178" t="s">
        <v>173</v>
      </c>
      <c r="C12442" s="178" t="s">
        <v>1398</v>
      </c>
      <c r="D12442" s="178" t="s">
        <v>10191</v>
      </c>
      <c r="E12442" s="179">
        <v>42052</v>
      </c>
      <c r="F12442" s="180">
        <v>47349</v>
      </c>
      <c r="G12442" s="180">
        <v>6488.7</v>
      </c>
      <c r="H12442" s="180">
        <v>-1227.7</v>
      </c>
      <c r="I12442" s="180">
        <f t="shared" si="388"/>
        <v>52610</v>
      </c>
      <c r="J12442" s="177" t="str">
        <f t="shared" si="389"/>
        <v>Date &gt; 1920</v>
      </c>
    </row>
    <row r="12443" spans="1:10" x14ac:dyDescent="0.3">
      <c r="A12443" s="178" t="s">
        <v>3372</v>
      </c>
      <c r="B12443" s="178" t="s">
        <v>173</v>
      </c>
      <c r="C12443" s="178" t="s">
        <v>1398</v>
      </c>
      <c r="D12443" s="178" t="s">
        <v>10191</v>
      </c>
      <c r="E12443" s="179">
        <v>42404</v>
      </c>
      <c r="F12443" s="180">
        <v>36820</v>
      </c>
      <c r="G12443" s="180">
        <v>2284.85</v>
      </c>
      <c r="H12443" s="180">
        <v>2285.15</v>
      </c>
      <c r="I12443" s="180">
        <f t="shared" si="388"/>
        <v>41390</v>
      </c>
      <c r="J12443" s="177" t="str">
        <f t="shared" si="389"/>
        <v>Date &gt; 1920</v>
      </c>
    </row>
    <row r="12444" spans="1:10" x14ac:dyDescent="0.3">
      <c r="A12444" s="178" t="s">
        <v>3372</v>
      </c>
      <c r="B12444" s="178" t="s">
        <v>173</v>
      </c>
      <c r="C12444" s="178" t="s">
        <v>1398</v>
      </c>
      <c r="D12444" s="178" t="s">
        <v>10191</v>
      </c>
      <c r="E12444" s="179">
        <v>42846</v>
      </c>
      <c r="F12444" s="180">
        <v>4307</v>
      </c>
      <c r="G12444" s="180">
        <v>0</v>
      </c>
      <c r="H12444" s="180">
        <v>0</v>
      </c>
      <c r="I12444" s="180">
        <f t="shared" si="388"/>
        <v>4307</v>
      </c>
      <c r="J12444" s="177" t="str">
        <f t="shared" si="389"/>
        <v>Date &gt; 1920</v>
      </c>
    </row>
    <row r="12445" spans="1:10" x14ac:dyDescent="0.3">
      <c r="A12445" s="178" t="s">
        <v>3372</v>
      </c>
      <c r="B12445" s="178" t="s">
        <v>173</v>
      </c>
      <c r="C12445" s="178" t="s">
        <v>1398</v>
      </c>
      <c r="D12445" s="178" t="s">
        <v>10191</v>
      </c>
      <c r="E12445" s="179">
        <v>43357</v>
      </c>
      <c r="F12445" s="180">
        <v>4932</v>
      </c>
      <c r="G12445" s="180">
        <v>273.95</v>
      </c>
      <c r="H12445" s="180">
        <v>273.05</v>
      </c>
      <c r="I12445" s="180">
        <f t="shared" si="388"/>
        <v>5479</v>
      </c>
      <c r="J12445" s="177" t="str">
        <f t="shared" si="389"/>
        <v>Date &gt; 1920</v>
      </c>
    </row>
    <row r="12446" spans="1:10" x14ac:dyDescent="0.3">
      <c r="A12446" s="178" t="s">
        <v>3372</v>
      </c>
      <c r="B12446" s="178" t="s">
        <v>173</v>
      </c>
      <c r="C12446" s="178" t="s">
        <v>1398</v>
      </c>
      <c r="D12446" s="178" t="s">
        <v>10192</v>
      </c>
      <c r="E12446" s="179">
        <v>41689</v>
      </c>
      <c r="F12446" s="180">
        <v>0</v>
      </c>
      <c r="G12446" s="180">
        <v>10866.66</v>
      </c>
      <c r="H12446" s="180">
        <v>5433.33</v>
      </c>
      <c r="I12446" s="180">
        <f t="shared" si="388"/>
        <v>16299.99</v>
      </c>
      <c r="J12446" s="177" t="str">
        <f t="shared" si="389"/>
        <v>Date &gt; 1920</v>
      </c>
    </row>
    <row r="12447" spans="1:10" x14ac:dyDescent="0.3">
      <c r="A12447" s="178" t="s">
        <v>3372</v>
      </c>
      <c r="B12447" s="178" t="s">
        <v>173</v>
      </c>
      <c r="C12447" s="178" t="s">
        <v>1398</v>
      </c>
      <c r="D12447" s="178" t="s">
        <v>9155</v>
      </c>
      <c r="E12447" s="179">
        <v>42052</v>
      </c>
      <c r="F12447" s="180">
        <v>0</v>
      </c>
      <c r="G12447" s="180">
        <v>9091.39</v>
      </c>
      <c r="H12447" s="180">
        <v>6060.93</v>
      </c>
      <c r="I12447" s="180">
        <f t="shared" si="388"/>
        <v>15152.32</v>
      </c>
      <c r="J12447" s="177" t="str">
        <f t="shared" si="389"/>
        <v>Date &gt; 1920</v>
      </c>
    </row>
    <row r="12448" spans="1:10" x14ac:dyDescent="0.3">
      <c r="A12448" s="178" t="s">
        <v>3372</v>
      </c>
      <c r="B12448" s="178" t="s">
        <v>173</v>
      </c>
      <c r="C12448" s="178" t="s">
        <v>1398</v>
      </c>
      <c r="D12448" s="178" t="s">
        <v>10193</v>
      </c>
      <c r="E12448" s="179">
        <v>42009</v>
      </c>
      <c r="F12448" s="180">
        <v>214941</v>
      </c>
      <c r="G12448" s="180">
        <v>71028.36</v>
      </c>
      <c r="H12448" s="180">
        <v>26713.69</v>
      </c>
      <c r="I12448" s="180">
        <f t="shared" si="388"/>
        <v>312683.05</v>
      </c>
      <c r="J12448" s="177" t="str">
        <f t="shared" si="389"/>
        <v>Date &gt; 1920</v>
      </c>
    </row>
    <row r="12449" spans="1:10" x14ac:dyDescent="0.3">
      <c r="A12449" s="178" t="s">
        <v>3372</v>
      </c>
      <c r="B12449" s="178" t="s">
        <v>173</v>
      </c>
      <c r="C12449" s="178" t="s">
        <v>1398</v>
      </c>
      <c r="D12449" s="178" t="s">
        <v>10193</v>
      </c>
      <c r="E12449" s="179">
        <v>42326</v>
      </c>
      <c r="F12449" s="180">
        <v>19773</v>
      </c>
      <c r="G12449" s="180">
        <v>12349.22</v>
      </c>
      <c r="H12449" s="180">
        <v>4765.4799999999996</v>
      </c>
      <c r="I12449" s="180">
        <f t="shared" si="388"/>
        <v>36887.699999999997</v>
      </c>
      <c r="J12449" s="177" t="str">
        <f t="shared" si="389"/>
        <v>Date &gt; 1920</v>
      </c>
    </row>
    <row r="12450" spans="1:10" x14ac:dyDescent="0.3">
      <c r="A12450" s="178" t="s">
        <v>3372</v>
      </c>
      <c r="B12450" s="178" t="s">
        <v>173</v>
      </c>
      <c r="C12450" s="178" t="s">
        <v>1398</v>
      </c>
      <c r="D12450" s="178" t="s">
        <v>10193</v>
      </c>
      <c r="E12450" s="179">
        <v>42524</v>
      </c>
      <c r="F12450" s="180">
        <v>21016</v>
      </c>
      <c r="G12450" s="180">
        <v>166.7</v>
      </c>
      <c r="H12450" s="180">
        <v>63.11</v>
      </c>
      <c r="I12450" s="180">
        <f t="shared" si="388"/>
        <v>21245.81</v>
      </c>
      <c r="J12450" s="177" t="str">
        <f t="shared" si="389"/>
        <v>Date &gt; 1920</v>
      </c>
    </row>
    <row r="12451" spans="1:10" x14ac:dyDescent="0.3">
      <c r="A12451" s="178" t="s">
        <v>3372</v>
      </c>
      <c r="B12451" s="178" t="s">
        <v>173</v>
      </c>
      <c r="C12451" s="178" t="s">
        <v>1398</v>
      </c>
      <c r="D12451" s="178" t="s">
        <v>10194</v>
      </c>
      <c r="E12451" s="179">
        <v>42481</v>
      </c>
      <c r="F12451" s="180">
        <v>189636</v>
      </c>
      <c r="G12451" s="180">
        <v>208597.37</v>
      </c>
      <c r="H12451" s="180">
        <v>60678.04</v>
      </c>
      <c r="I12451" s="180">
        <f t="shared" si="388"/>
        <v>458911.41</v>
      </c>
      <c r="J12451" s="177" t="str">
        <f t="shared" si="389"/>
        <v>Date &gt; 1920</v>
      </c>
    </row>
    <row r="12452" spans="1:10" x14ac:dyDescent="0.3">
      <c r="A12452" s="178" t="s">
        <v>3372</v>
      </c>
      <c r="B12452" s="178" t="s">
        <v>173</v>
      </c>
      <c r="C12452" s="178" t="s">
        <v>1398</v>
      </c>
      <c r="D12452" s="178" t="s">
        <v>10194</v>
      </c>
      <c r="E12452" s="179">
        <v>42873</v>
      </c>
      <c r="F12452" s="180">
        <v>0</v>
      </c>
      <c r="G12452" s="180">
        <v>13098.63</v>
      </c>
      <c r="H12452" s="180">
        <v>3525.96</v>
      </c>
      <c r="I12452" s="180">
        <f t="shared" si="388"/>
        <v>16624.59</v>
      </c>
      <c r="J12452" s="177" t="str">
        <f t="shared" si="389"/>
        <v>Date &gt; 1920</v>
      </c>
    </row>
    <row r="12453" spans="1:10" x14ac:dyDescent="0.3">
      <c r="A12453" s="178" t="s">
        <v>3372</v>
      </c>
      <c r="B12453" s="178" t="s">
        <v>173</v>
      </c>
      <c r="C12453" s="178" t="s">
        <v>1398</v>
      </c>
      <c r="D12453" s="178" t="s">
        <v>10194</v>
      </c>
      <c r="E12453" s="179">
        <v>43266</v>
      </c>
      <c r="F12453" s="180">
        <v>26338</v>
      </c>
      <c r="G12453" s="180">
        <v>0</v>
      </c>
      <c r="H12453" s="180">
        <v>0</v>
      </c>
      <c r="I12453" s="180">
        <f t="shared" si="388"/>
        <v>26338</v>
      </c>
      <c r="J12453" s="177" t="str">
        <f t="shared" si="389"/>
        <v>Date &gt; 1920</v>
      </c>
    </row>
    <row r="12454" spans="1:10" x14ac:dyDescent="0.3">
      <c r="A12454" s="178" t="s">
        <v>3372</v>
      </c>
      <c r="B12454" s="178" t="s">
        <v>173</v>
      </c>
      <c r="C12454" s="178" t="s">
        <v>1398</v>
      </c>
      <c r="D12454" s="178" t="s">
        <v>10195</v>
      </c>
      <c r="E12454" s="179">
        <v>42068</v>
      </c>
      <c r="F12454" s="180">
        <v>0</v>
      </c>
      <c r="G12454" s="180">
        <v>6107.14</v>
      </c>
      <c r="H12454" s="180">
        <v>1526.78</v>
      </c>
      <c r="I12454" s="180">
        <f t="shared" si="388"/>
        <v>7633.92</v>
      </c>
      <c r="J12454" s="177" t="str">
        <f t="shared" si="389"/>
        <v>Date &gt; 1920</v>
      </c>
    </row>
    <row r="12455" spans="1:10" x14ac:dyDescent="0.3">
      <c r="A12455" s="178" t="s">
        <v>3372</v>
      </c>
      <c r="B12455" s="178" t="s">
        <v>173</v>
      </c>
      <c r="C12455" s="178" t="s">
        <v>1398</v>
      </c>
      <c r="D12455" s="178" t="s">
        <v>10195</v>
      </c>
      <c r="E12455" s="179">
        <v>42388</v>
      </c>
      <c r="F12455" s="180">
        <v>0</v>
      </c>
      <c r="G12455" s="180">
        <v>6680</v>
      </c>
      <c r="H12455" s="180">
        <v>1670</v>
      </c>
      <c r="I12455" s="180">
        <f t="shared" si="388"/>
        <v>8350</v>
      </c>
      <c r="J12455" s="177" t="str">
        <f t="shared" si="389"/>
        <v>Date &gt; 1920</v>
      </c>
    </row>
    <row r="12456" spans="1:10" x14ac:dyDescent="0.3">
      <c r="A12456" s="178" t="s">
        <v>3372</v>
      </c>
      <c r="B12456" s="178" t="s">
        <v>173</v>
      </c>
      <c r="C12456" s="178" t="s">
        <v>1398</v>
      </c>
      <c r="D12456" s="178" t="s">
        <v>10196</v>
      </c>
      <c r="E12456" s="179">
        <v>42835</v>
      </c>
      <c r="F12456" s="180">
        <v>183887</v>
      </c>
      <c r="G12456" s="180">
        <v>11948.16</v>
      </c>
      <c r="H12456" s="180">
        <v>11897</v>
      </c>
      <c r="I12456" s="180">
        <f t="shared" si="388"/>
        <v>207732.16</v>
      </c>
      <c r="J12456" s="177" t="str">
        <f t="shared" si="389"/>
        <v>Date &gt; 1920</v>
      </c>
    </row>
    <row r="12457" spans="1:10" x14ac:dyDescent="0.3">
      <c r="A12457" s="178" t="s">
        <v>3372</v>
      </c>
      <c r="B12457" s="178" t="s">
        <v>173</v>
      </c>
      <c r="C12457" s="178" t="s">
        <v>1398</v>
      </c>
      <c r="D12457" s="178" t="s">
        <v>10196</v>
      </c>
      <c r="E12457" s="179">
        <v>43957</v>
      </c>
      <c r="F12457" s="180">
        <v>15116</v>
      </c>
      <c r="G12457" s="180">
        <v>1232.21</v>
      </c>
      <c r="H12457" s="180">
        <v>-304.88</v>
      </c>
      <c r="I12457" s="180">
        <f t="shared" si="388"/>
        <v>16043.33</v>
      </c>
      <c r="J12457" s="177" t="str">
        <f t="shared" si="389"/>
        <v>Date &gt; 1920</v>
      </c>
    </row>
    <row r="12458" spans="1:10" x14ac:dyDescent="0.3">
      <c r="A12458" s="178" t="s">
        <v>3372</v>
      </c>
      <c r="B12458" s="178" t="s">
        <v>173</v>
      </c>
      <c r="C12458" s="178" t="s">
        <v>1398</v>
      </c>
      <c r="D12458" s="178" t="s">
        <v>10197</v>
      </c>
      <c r="E12458" s="179">
        <v>43053</v>
      </c>
      <c r="F12458" s="180">
        <v>0</v>
      </c>
      <c r="G12458" s="180">
        <v>46740</v>
      </c>
      <c r="H12458" s="180">
        <v>31160</v>
      </c>
      <c r="I12458" s="180">
        <f t="shared" si="388"/>
        <v>77900</v>
      </c>
      <c r="J12458" s="177" t="str">
        <f t="shared" si="389"/>
        <v>Date &gt; 1920</v>
      </c>
    </row>
    <row r="12459" spans="1:10" x14ac:dyDescent="0.3">
      <c r="A12459" s="178" t="s">
        <v>3372</v>
      </c>
      <c r="B12459" s="178" t="s">
        <v>173</v>
      </c>
      <c r="C12459" s="178" t="s">
        <v>1398</v>
      </c>
      <c r="D12459" s="178" t="s">
        <v>10197</v>
      </c>
      <c r="E12459" s="179">
        <v>43230</v>
      </c>
      <c r="F12459" s="180">
        <v>0</v>
      </c>
      <c r="G12459" s="180">
        <v>9519</v>
      </c>
      <c r="H12459" s="180">
        <v>6346</v>
      </c>
      <c r="I12459" s="180">
        <f t="shared" si="388"/>
        <v>15865</v>
      </c>
      <c r="J12459" s="177" t="str">
        <f t="shared" si="389"/>
        <v>Date &gt; 1920</v>
      </c>
    </row>
    <row r="12460" spans="1:10" x14ac:dyDescent="0.3">
      <c r="A12460" s="178" t="s">
        <v>3372</v>
      </c>
      <c r="B12460" s="178" t="s">
        <v>173</v>
      </c>
      <c r="C12460" s="178" t="s">
        <v>1398</v>
      </c>
      <c r="D12460" s="178" t="s">
        <v>10198</v>
      </c>
      <c r="E12460" s="209">
        <v>0</v>
      </c>
      <c r="F12460" s="180">
        <v>300607</v>
      </c>
      <c r="G12460" s="180">
        <v>11901.12</v>
      </c>
      <c r="H12460" s="180">
        <v>18534</v>
      </c>
      <c r="I12460" s="180">
        <f t="shared" si="388"/>
        <v>331042.12</v>
      </c>
      <c r="J12460" s="177" t="str">
        <f t="shared" si="389"/>
        <v>Sketchy date</v>
      </c>
    </row>
    <row r="12461" spans="1:10" x14ac:dyDescent="0.3">
      <c r="A12461" s="178" t="s">
        <v>3372</v>
      </c>
      <c r="B12461" s="178" t="s">
        <v>173</v>
      </c>
      <c r="C12461" s="178" t="s">
        <v>1398</v>
      </c>
      <c r="D12461" s="178" t="s">
        <v>9569</v>
      </c>
      <c r="E12461" s="179">
        <v>43686</v>
      </c>
      <c r="F12461" s="180">
        <v>0</v>
      </c>
      <c r="G12461" s="180">
        <v>53584.76</v>
      </c>
      <c r="H12461" s="180">
        <v>22964.89</v>
      </c>
      <c r="I12461" s="180">
        <f t="shared" si="388"/>
        <v>76549.649999999994</v>
      </c>
      <c r="J12461" s="177" t="str">
        <f t="shared" si="389"/>
        <v>Date &gt; 1920</v>
      </c>
    </row>
    <row r="12462" spans="1:10" x14ac:dyDescent="0.3">
      <c r="A12462" s="178" t="s">
        <v>3372</v>
      </c>
      <c r="B12462" s="178" t="s">
        <v>173</v>
      </c>
      <c r="C12462" s="178" t="s">
        <v>1398</v>
      </c>
      <c r="D12462" s="178" t="s">
        <v>9569</v>
      </c>
      <c r="E12462" s="179">
        <v>44145</v>
      </c>
      <c r="F12462" s="180">
        <v>0</v>
      </c>
      <c r="G12462" s="180">
        <v>58733.39</v>
      </c>
      <c r="H12462" s="180">
        <v>25171.46</v>
      </c>
      <c r="I12462" s="180">
        <f t="shared" si="388"/>
        <v>83904.85</v>
      </c>
      <c r="J12462" s="177" t="str">
        <f t="shared" si="389"/>
        <v>Date &gt; 1920</v>
      </c>
    </row>
    <row r="12463" spans="1:10" x14ac:dyDescent="0.3">
      <c r="A12463" s="178" t="s">
        <v>3372</v>
      </c>
      <c r="B12463" s="178" t="s">
        <v>173</v>
      </c>
      <c r="C12463" s="178" t="s">
        <v>1398</v>
      </c>
      <c r="D12463" s="178" t="s">
        <v>10199</v>
      </c>
      <c r="E12463" s="179">
        <v>44286</v>
      </c>
      <c r="F12463" s="180">
        <v>30000</v>
      </c>
      <c r="G12463" s="180">
        <v>0</v>
      </c>
      <c r="H12463" s="180">
        <v>0</v>
      </c>
      <c r="I12463" s="180">
        <f t="shared" si="388"/>
        <v>30000</v>
      </c>
      <c r="J12463" s="177" t="str">
        <f t="shared" si="389"/>
        <v>Date &gt; 1920</v>
      </c>
    </row>
    <row r="12464" spans="1:10" x14ac:dyDescent="0.3">
      <c r="A12464" s="178" t="s">
        <v>3372</v>
      </c>
      <c r="B12464" s="178" t="s">
        <v>187</v>
      </c>
      <c r="C12464" s="178" t="s">
        <v>1406</v>
      </c>
      <c r="D12464" s="178" t="s">
        <v>10200</v>
      </c>
      <c r="E12464" s="179">
        <v>17142</v>
      </c>
      <c r="F12464" s="180">
        <v>0</v>
      </c>
      <c r="G12464" s="180">
        <v>3618.37</v>
      </c>
      <c r="H12464" s="180">
        <v>0</v>
      </c>
      <c r="I12464" s="180">
        <f t="shared" si="388"/>
        <v>3618.37</v>
      </c>
      <c r="J12464" s="177" t="str">
        <f t="shared" si="389"/>
        <v>Date &gt; 1920</v>
      </c>
    </row>
    <row r="12465" spans="1:10" x14ac:dyDescent="0.3">
      <c r="A12465" s="178" t="s">
        <v>3372</v>
      </c>
      <c r="B12465" s="178" t="s">
        <v>187</v>
      </c>
      <c r="C12465" s="178" t="s">
        <v>1406</v>
      </c>
      <c r="D12465" s="178" t="s">
        <v>10201</v>
      </c>
      <c r="E12465" s="179">
        <v>17483</v>
      </c>
      <c r="F12465" s="180">
        <v>0</v>
      </c>
      <c r="G12465" s="180">
        <v>4639.71</v>
      </c>
      <c r="H12465" s="180">
        <v>0</v>
      </c>
      <c r="I12465" s="180">
        <f t="shared" si="388"/>
        <v>4639.71</v>
      </c>
      <c r="J12465" s="177" t="str">
        <f t="shared" si="389"/>
        <v>Date &gt; 1920</v>
      </c>
    </row>
    <row r="12466" spans="1:10" x14ac:dyDescent="0.3">
      <c r="A12466" s="178" t="s">
        <v>3372</v>
      </c>
      <c r="B12466" s="178" t="s">
        <v>187</v>
      </c>
      <c r="C12466" s="178" t="s">
        <v>1406</v>
      </c>
      <c r="D12466" s="178" t="s">
        <v>10202</v>
      </c>
      <c r="E12466" s="179">
        <v>17861</v>
      </c>
      <c r="F12466" s="180">
        <v>0</v>
      </c>
      <c r="G12466" s="180">
        <v>1197.28</v>
      </c>
      <c r="H12466" s="180">
        <v>598.64</v>
      </c>
      <c r="I12466" s="180">
        <f t="shared" si="388"/>
        <v>1795.92</v>
      </c>
      <c r="J12466" s="177" t="str">
        <f t="shared" si="389"/>
        <v>Date &gt; 1920</v>
      </c>
    </row>
    <row r="12467" spans="1:10" x14ac:dyDescent="0.3">
      <c r="A12467" s="178" t="s">
        <v>3372</v>
      </c>
      <c r="B12467" s="178" t="s">
        <v>187</v>
      </c>
      <c r="C12467" s="178" t="s">
        <v>1406</v>
      </c>
      <c r="D12467" s="178" t="s">
        <v>10203</v>
      </c>
      <c r="E12467" s="179">
        <v>17861</v>
      </c>
      <c r="F12467" s="180">
        <v>0</v>
      </c>
      <c r="G12467" s="180">
        <v>4779.34</v>
      </c>
      <c r="H12467" s="180">
        <v>359.92</v>
      </c>
      <c r="I12467" s="180">
        <f t="shared" si="388"/>
        <v>5139.26</v>
      </c>
      <c r="J12467" s="177" t="str">
        <f t="shared" si="389"/>
        <v>Date &gt; 1920</v>
      </c>
    </row>
    <row r="12468" spans="1:10" x14ac:dyDescent="0.3">
      <c r="A12468" s="178" t="s">
        <v>3372</v>
      </c>
      <c r="B12468" s="178" t="s">
        <v>187</v>
      </c>
      <c r="C12468" s="178" t="s">
        <v>1406</v>
      </c>
      <c r="D12468" s="178" t="s">
        <v>10204</v>
      </c>
      <c r="E12468" s="179">
        <v>18262</v>
      </c>
      <c r="F12468" s="180">
        <v>0</v>
      </c>
      <c r="G12468" s="180">
        <v>331</v>
      </c>
      <c r="H12468" s="180">
        <v>165.5</v>
      </c>
      <c r="I12468" s="180">
        <f t="shared" si="388"/>
        <v>496.5</v>
      </c>
      <c r="J12468" s="177" t="str">
        <f t="shared" si="389"/>
        <v>Date &gt; 1920</v>
      </c>
    </row>
    <row r="12469" spans="1:10" x14ac:dyDescent="0.3">
      <c r="A12469" s="178" t="s">
        <v>3372</v>
      </c>
      <c r="B12469" s="178" t="s">
        <v>187</v>
      </c>
      <c r="C12469" s="178" t="s">
        <v>1406</v>
      </c>
      <c r="D12469" s="178" t="s">
        <v>10205</v>
      </c>
      <c r="E12469" s="179">
        <v>19876</v>
      </c>
      <c r="F12469" s="180">
        <v>29065.43</v>
      </c>
      <c r="G12469" s="180">
        <v>25000</v>
      </c>
      <c r="H12469" s="180">
        <v>4065.43</v>
      </c>
      <c r="I12469" s="180">
        <f t="shared" si="388"/>
        <v>58130.86</v>
      </c>
      <c r="J12469" s="177" t="str">
        <f t="shared" si="389"/>
        <v>Date &gt; 1920</v>
      </c>
    </row>
    <row r="12470" spans="1:10" x14ac:dyDescent="0.3">
      <c r="A12470" s="178" t="s">
        <v>3372</v>
      </c>
      <c r="B12470" s="178" t="s">
        <v>187</v>
      </c>
      <c r="C12470" s="178" t="s">
        <v>1406</v>
      </c>
      <c r="D12470" s="178" t="s">
        <v>6836</v>
      </c>
      <c r="E12470" s="179">
        <v>19770</v>
      </c>
      <c r="F12470" s="180">
        <v>0</v>
      </c>
      <c r="G12470" s="180">
        <v>3575.71</v>
      </c>
      <c r="H12470" s="180">
        <v>1787.85</v>
      </c>
      <c r="I12470" s="180">
        <f t="shared" si="388"/>
        <v>5363.5599999999995</v>
      </c>
      <c r="J12470" s="177" t="str">
        <f t="shared" si="389"/>
        <v>Date &gt; 1920</v>
      </c>
    </row>
    <row r="12471" spans="1:10" x14ac:dyDescent="0.3">
      <c r="A12471" s="178" t="s">
        <v>3372</v>
      </c>
      <c r="B12471" s="178" t="s">
        <v>187</v>
      </c>
      <c r="C12471" s="178" t="s">
        <v>1406</v>
      </c>
      <c r="D12471" s="178" t="s">
        <v>10206</v>
      </c>
      <c r="E12471" s="179">
        <v>20697</v>
      </c>
      <c r="F12471" s="180">
        <v>0</v>
      </c>
      <c r="G12471" s="180">
        <v>11999.17</v>
      </c>
      <c r="H12471" s="180">
        <v>5999.58</v>
      </c>
      <c r="I12471" s="180">
        <f t="shared" si="388"/>
        <v>17998.75</v>
      </c>
      <c r="J12471" s="177" t="str">
        <f t="shared" si="389"/>
        <v>Date &gt; 1920</v>
      </c>
    </row>
    <row r="12472" spans="1:10" x14ac:dyDescent="0.3">
      <c r="A12472" s="178" t="s">
        <v>3372</v>
      </c>
      <c r="B12472" s="178" t="s">
        <v>187</v>
      </c>
      <c r="C12472" s="178" t="s">
        <v>1406</v>
      </c>
      <c r="D12472" s="178" t="s">
        <v>10207</v>
      </c>
      <c r="E12472" s="179">
        <v>20806</v>
      </c>
      <c r="F12472" s="180">
        <v>0</v>
      </c>
      <c r="G12472" s="180">
        <v>620.73</v>
      </c>
      <c r="H12472" s="180">
        <v>310.37</v>
      </c>
      <c r="I12472" s="180">
        <f t="shared" si="388"/>
        <v>931.1</v>
      </c>
      <c r="J12472" s="177" t="str">
        <f t="shared" si="389"/>
        <v>Date &gt; 1920</v>
      </c>
    </row>
    <row r="12473" spans="1:10" x14ac:dyDescent="0.3">
      <c r="A12473" s="178" t="s">
        <v>3372</v>
      </c>
      <c r="B12473" s="178" t="s">
        <v>187</v>
      </c>
      <c r="C12473" s="178" t="s">
        <v>1406</v>
      </c>
      <c r="D12473" s="178" t="s">
        <v>10208</v>
      </c>
      <c r="E12473" s="179">
        <v>21457</v>
      </c>
      <c r="F12473" s="180">
        <v>0</v>
      </c>
      <c r="G12473" s="180">
        <v>6021.31</v>
      </c>
      <c r="H12473" s="180">
        <v>3010.65</v>
      </c>
      <c r="I12473" s="180">
        <f t="shared" si="388"/>
        <v>9031.9600000000009</v>
      </c>
      <c r="J12473" s="177" t="str">
        <f t="shared" si="389"/>
        <v>Date &gt; 1920</v>
      </c>
    </row>
    <row r="12474" spans="1:10" x14ac:dyDescent="0.3">
      <c r="A12474" s="178" t="s">
        <v>3372</v>
      </c>
      <c r="B12474" s="178" t="s">
        <v>187</v>
      </c>
      <c r="C12474" s="178" t="s">
        <v>1406</v>
      </c>
      <c r="D12474" s="178" t="s">
        <v>10209</v>
      </c>
      <c r="E12474" s="179">
        <v>22539</v>
      </c>
      <c r="F12474" s="180">
        <v>0</v>
      </c>
      <c r="G12474" s="180">
        <v>188.34</v>
      </c>
      <c r="H12474" s="180">
        <v>94.17</v>
      </c>
      <c r="I12474" s="180">
        <f t="shared" si="388"/>
        <v>282.51</v>
      </c>
      <c r="J12474" s="177" t="str">
        <f t="shared" si="389"/>
        <v>Date &gt; 1920</v>
      </c>
    </row>
    <row r="12475" spans="1:10" x14ac:dyDescent="0.3">
      <c r="A12475" s="178" t="s">
        <v>3372</v>
      </c>
      <c r="B12475" s="178" t="s">
        <v>187</v>
      </c>
      <c r="C12475" s="178" t="s">
        <v>1406</v>
      </c>
      <c r="D12475" s="178" t="s">
        <v>10210</v>
      </c>
      <c r="E12475" s="179">
        <v>24174</v>
      </c>
      <c r="F12475" s="180">
        <v>26525.25</v>
      </c>
      <c r="G12475" s="180">
        <v>17683.5</v>
      </c>
      <c r="H12475" s="180">
        <v>8841.75</v>
      </c>
      <c r="I12475" s="180">
        <f t="shared" si="388"/>
        <v>53050.5</v>
      </c>
      <c r="J12475" s="177" t="str">
        <f t="shared" si="389"/>
        <v>Date &gt; 1920</v>
      </c>
    </row>
    <row r="12476" spans="1:10" x14ac:dyDescent="0.3">
      <c r="A12476" s="178" t="s">
        <v>3372</v>
      </c>
      <c r="B12476" s="178" t="s">
        <v>187</v>
      </c>
      <c r="C12476" s="178" t="s">
        <v>1406</v>
      </c>
      <c r="D12476" s="178" t="s">
        <v>6345</v>
      </c>
      <c r="E12476" s="179">
        <v>24170</v>
      </c>
      <c r="F12476" s="180">
        <v>151.75</v>
      </c>
      <c r="G12476" s="180">
        <v>0</v>
      </c>
      <c r="H12476" s="180">
        <v>0</v>
      </c>
      <c r="I12476" s="180">
        <f t="shared" si="388"/>
        <v>151.75</v>
      </c>
      <c r="J12476" s="177" t="str">
        <f t="shared" si="389"/>
        <v>Date &gt; 1920</v>
      </c>
    </row>
    <row r="12477" spans="1:10" x14ac:dyDescent="0.3">
      <c r="A12477" s="178" t="s">
        <v>3372</v>
      </c>
      <c r="B12477" s="178" t="s">
        <v>187</v>
      </c>
      <c r="C12477" s="178" t="s">
        <v>1406</v>
      </c>
      <c r="D12477" s="178" t="s">
        <v>6836</v>
      </c>
      <c r="E12477" s="179">
        <v>24483</v>
      </c>
      <c r="F12477" s="180">
        <v>0</v>
      </c>
      <c r="G12477" s="180">
        <v>4400</v>
      </c>
      <c r="H12477" s="180">
        <v>4961.1400000000003</v>
      </c>
      <c r="I12477" s="180">
        <f t="shared" si="388"/>
        <v>9361.14</v>
      </c>
      <c r="J12477" s="177" t="str">
        <f t="shared" si="389"/>
        <v>Date &gt; 1920</v>
      </c>
    </row>
    <row r="12478" spans="1:10" x14ac:dyDescent="0.3">
      <c r="A12478" s="178" t="s">
        <v>3372</v>
      </c>
      <c r="B12478" s="178" t="s">
        <v>187</v>
      </c>
      <c r="C12478" s="178" t="s">
        <v>1406</v>
      </c>
      <c r="D12478" s="178" t="s">
        <v>10211</v>
      </c>
      <c r="E12478" s="179">
        <v>24761</v>
      </c>
      <c r="F12478" s="180">
        <v>0</v>
      </c>
      <c r="G12478" s="180">
        <v>2306.52</v>
      </c>
      <c r="H12478" s="180">
        <v>1153.26</v>
      </c>
      <c r="I12478" s="180">
        <f t="shared" si="388"/>
        <v>3459.7799999999997</v>
      </c>
      <c r="J12478" s="177" t="str">
        <f t="shared" si="389"/>
        <v>Date &gt; 1920</v>
      </c>
    </row>
    <row r="12479" spans="1:10" x14ac:dyDescent="0.3">
      <c r="A12479" s="178" t="s">
        <v>3372</v>
      </c>
      <c r="B12479" s="178" t="s">
        <v>187</v>
      </c>
      <c r="C12479" s="178" t="s">
        <v>1406</v>
      </c>
      <c r="D12479" s="178" t="s">
        <v>10212</v>
      </c>
      <c r="E12479" s="179">
        <v>26246</v>
      </c>
      <c r="F12479" s="180">
        <v>0</v>
      </c>
      <c r="G12479" s="180">
        <v>3055.96</v>
      </c>
      <c r="H12479" s="180">
        <v>3055.96</v>
      </c>
      <c r="I12479" s="180">
        <f t="shared" si="388"/>
        <v>6111.92</v>
      </c>
      <c r="J12479" s="177" t="str">
        <f t="shared" si="389"/>
        <v>Date &gt; 1920</v>
      </c>
    </row>
    <row r="12480" spans="1:10" x14ac:dyDescent="0.3">
      <c r="A12480" s="178" t="s">
        <v>3372</v>
      </c>
      <c r="B12480" s="178" t="s">
        <v>187</v>
      </c>
      <c r="C12480" s="178" t="s">
        <v>1406</v>
      </c>
      <c r="D12480" s="178" t="s">
        <v>6400</v>
      </c>
      <c r="E12480" s="179">
        <v>26576</v>
      </c>
      <c r="F12480" s="180">
        <v>0</v>
      </c>
      <c r="G12480" s="180">
        <v>3538.78</v>
      </c>
      <c r="H12480" s="180">
        <v>1769.39</v>
      </c>
      <c r="I12480" s="180">
        <f t="shared" si="388"/>
        <v>5308.17</v>
      </c>
      <c r="J12480" s="177" t="str">
        <f t="shared" si="389"/>
        <v>Date &gt; 1920</v>
      </c>
    </row>
    <row r="12481" spans="1:10" x14ac:dyDescent="0.3">
      <c r="A12481" s="178" t="s">
        <v>3372</v>
      </c>
      <c r="B12481" s="178" t="s">
        <v>187</v>
      </c>
      <c r="C12481" s="178" t="s">
        <v>1406</v>
      </c>
      <c r="D12481" s="178" t="s">
        <v>7313</v>
      </c>
      <c r="E12481" s="179">
        <v>27744</v>
      </c>
      <c r="F12481" s="180">
        <v>0</v>
      </c>
      <c r="G12481" s="180">
        <v>19165.3</v>
      </c>
      <c r="H12481" s="180">
        <v>9582.65</v>
      </c>
      <c r="I12481" s="180">
        <f t="shared" si="388"/>
        <v>28747.949999999997</v>
      </c>
      <c r="J12481" s="177" t="str">
        <f t="shared" si="389"/>
        <v>Date &gt; 1920</v>
      </c>
    </row>
    <row r="12482" spans="1:10" x14ac:dyDescent="0.3">
      <c r="A12482" s="178" t="s">
        <v>3372</v>
      </c>
      <c r="B12482" s="178" t="s">
        <v>187</v>
      </c>
      <c r="C12482" s="178" t="s">
        <v>1406</v>
      </c>
      <c r="D12482" s="178" t="s">
        <v>10213</v>
      </c>
      <c r="E12482" s="179">
        <v>32352</v>
      </c>
      <c r="F12482" s="180">
        <v>339833.24</v>
      </c>
      <c r="G12482" s="180">
        <v>30567.37</v>
      </c>
      <c r="H12482" s="180">
        <v>118371.56</v>
      </c>
      <c r="I12482" s="180">
        <f t="shared" si="388"/>
        <v>488772.17</v>
      </c>
      <c r="J12482" s="177" t="str">
        <f t="shared" si="389"/>
        <v>Date &gt; 1920</v>
      </c>
    </row>
    <row r="12483" spans="1:10" x14ac:dyDescent="0.3">
      <c r="A12483" s="178" t="s">
        <v>3372</v>
      </c>
      <c r="B12483" s="178" t="s">
        <v>187</v>
      </c>
      <c r="C12483" s="178" t="s">
        <v>1406</v>
      </c>
      <c r="D12483" s="178" t="s">
        <v>6345</v>
      </c>
      <c r="E12483" s="179">
        <v>29354</v>
      </c>
      <c r="F12483" s="180">
        <v>0</v>
      </c>
      <c r="G12483" s="180">
        <v>100000</v>
      </c>
      <c r="H12483" s="180">
        <v>84600</v>
      </c>
      <c r="I12483" s="180">
        <f t="shared" si="388"/>
        <v>184600</v>
      </c>
      <c r="J12483" s="177" t="str">
        <f t="shared" si="389"/>
        <v>Date &gt; 1920</v>
      </c>
    </row>
    <row r="12484" spans="1:10" x14ac:dyDescent="0.3">
      <c r="A12484" s="178" t="s">
        <v>3372</v>
      </c>
      <c r="B12484" s="178" t="s">
        <v>187</v>
      </c>
      <c r="C12484" s="178" t="s">
        <v>1406</v>
      </c>
      <c r="D12484" s="178" t="s">
        <v>6345</v>
      </c>
      <c r="E12484" s="179">
        <v>29749</v>
      </c>
      <c r="F12484" s="180">
        <v>0</v>
      </c>
      <c r="G12484" s="180">
        <v>125900</v>
      </c>
      <c r="H12484" s="180">
        <v>0</v>
      </c>
      <c r="I12484" s="180">
        <f t="shared" si="388"/>
        <v>125900</v>
      </c>
      <c r="J12484" s="177" t="str">
        <f t="shared" si="389"/>
        <v>Date &gt; 1920</v>
      </c>
    </row>
    <row r="12485" spans="1:10" x14ac:dyDescent="0.3">
      <c r="A12485" s="178" t="s">
        <v>3372</v>
      </c>
      <c r="B12485" s="178" t="s">
        <v>187</v>
      </c>
      <c r="C12485" s="178" t="s">
        <v>1406</v>
      </c>
      <c r="D12485" s="178" t="s">
        <v>7865</v>
      </c>
      <c r="E12485" s="179">
        <v>30376</v>
      </c>
      <c r="F12485" s="180">
        <v>0</v>
      </c>
      <c r="G12485" s="180">
        <v>5549.42</v>
      </c>
      <c r="H12485" s="180">
        <v>2774.72</v>
      </c>
      <c r="I12485" s="180">
        <f t="shared" ref="I12485:I12548" si="390">SUM(F12485:H12485)</f>
        <v>8324.14</v>
      </c>
      <c r="J12485" s="177" t="str">
        <f t="shared" ref="J12485:J12548" si="391">IF(OR(YEAR(E12485)&gt; 1920, ISBLANK(E12485)), "Date &gt; 1920", "Sketchy date")</f>
        <v>Date &gt; 1920</v>
      </c>
    </row>
    <row r="12486" spans="1:10" x14ac:dyDescent="0.3">
      <c r="A12486" s="178" t="s">
        <v>3372</v>
      </c>
      <c r="B12486" s="178" t="s">
        <v>187</v>
      </c>
      <c r="C12486" s="178" t="s">
        <v>1406</v>
      </c>
      <c r="D12486" s="178" t="s">
        <v>10214</v>
      </c>
      <c r="E12486" s="179">
        <v>31446</v>
      </c>
      <c r="F12486" s="180">
        <v>0</v>
      </c>
      <c r="G12486" s="180">
        <v>148435.84</v>
      </c>
      <c r="H12486" s="180">
        <v>76271.399999999994</v>
      </c>
      <c r="I12486" s="180">
        <f t="shared" si="390"/>
        <v>224707.24</v>
      </c>
      <c r="J12486" s="177" t="str">
        <f t="shared" si="391"/>
        <v>Date &gt; 1920</v>
      </c>
    </row>
    <row r="12487" spans="1:10" x14ac:dyDescent="0.3">
      <c r="A12487" s="178" t="s">
        <v>3372</v>
      </c>
      <c r="B12487" s="178" t="s">
        <v>187</v>
      </c>
      <c r="C12487" s="178" t="s">
        <v>1406</v>
      </c>
      <c r="D12487" s="178" t="s">
        <v>6345</v>
      </c>
      <c r="E12487" s="179">
        <v>31770</v>
      </c>
      <c r="F12487" s="180">
        <v>0</v>
      </c>
      <c r="G12487" s="180">
        <v>17530.66</v>
      </c>
      <c r="H12487" s="180">
        <v>8765.34</v>
      </c>
      <c r="I12487" s="180">
        <f t="shared" si="390"/>
        <v>26296</v>
      </c>
      <c r="J12487" s="177" t="str">
        <f t="shared" si="391"/>
        <v>Date &gt; 1920</v>
      </c>
    </row>
    <row r="12488" spans="1:10" x14ac:dyDescent="0.3">
      <c r="A12488" s="178" t="s">
        <v>3372</v>
      </c>
      <c r="B12488" s="178" t="s">
        <v>187</v>
      </c>
      <c r="C12488" s="178" t="s">
        <v>1406</v>
      </c>
      <c r="D12488" s="178" t="s">
        <v>7878</v>
      </c>
      <c r="E12488" s="179">
        <v>32080</v>
      </c>
      <c r="F12488" s="180">
        <v>0</v>
      </c>
      <c r="G12488" s="180">
        <v>20000</v>
      </c>
      <c r="H12488" s="180">
        <v>17935.259999999998</v>
      </c>
      <c r="I12488" s="180">
        <f t="shared" si="390"/>
        <v>37935.259999999995</v>
      </c>
      <c r="J12488" s="177" t="str">
        <f t="shared" si="391"/>
        <v>Date &gt; 1920</v>
      </c>
    </row>
    <row r="12489" spans="1:10" x14ac:dyDescent="0.3">
      <c r="A12489" s="178" t="s">
        <v>3372</v>
      </c>
      <c r="B12489" s="178" t="s">
        <v>187</v>
      </c>
      <c r="C12489" s="178" t="s">
        <v>1406</v>
      </c>
      <c r="D12489" s="178" t="s">
        <v>10215</v>
      </c>
      <c r="E12489" s="179">
        <v>31968</v>
      </c>
      <c r="F12489" s="180">
        <v>0</v>
      </c>
      <c r="G12489" s="180">
        <v>14352.66</v>
      </c>
      <c r="H12489" s="180">
        <v>7176.34</v>
      </c>
      <c r="I12489" s="180">
        <f t="shared" si="390"/>
        <v>21529</v>
      </c>
      <c r="J12489" s="177" t="str">
        <f t="shared" si="391"/>
        <v>Date &gt; 1920</v>
      </c>
    </row>
    <row r="12490" spans="1:10" x14ac:dyDescent="0.3">
      <c r="A12490" s="178" t="s">
        <v>3372</v>
      </c>
      <c r="B12490" s="178" t="s">
        <v>187</v>
      </c>
      <c r="C12490" s="178" t="s">
        <v>1406</v>
      </c>
      <c r="D12490" s="178" t="s">
        <v>7418</v>
      </c>
      <c r="E12490" s="179">
        <v>32400</v>
      </c>
      <c r="F12490" s="180">
        <v>0</v>
      </c>
      <c r="G12490" s="180">
        <v>585</v>
      </c>
      <c r="H12490" s="180">
        <v>292.5</v>
      </c>
      <c r="I12490" s="180">
        <f t="shared" si="390"/>
        <v>877.5</v>
      </c>
      <c r="J12490" s="177" t="str">
        <f t="shared" si="391"/>
        <v>Date &gt; 1920</v>
      </c>
    </row>
    <row r="12491" spans="1:10" x14ac:dyDescent="0.3">
      <c r="A12491" s="178" t="s">
        <v>3372</v>
      </c>
      <c r="B12491" s="178" t="s">
        <v>187</v>
      </c>
      <c r="C12491" s="178" t="s">
        <v>1406</v>
      </c>
      <c r="D12491" s="178" t="s">
        <v>7894</v>
      </c>
      <c r="E12491" s="179">
        <v>32849</v>
      </c>
      <c r="F12491" s="180">
        <v>0</v>
      </c>
      <c r="G12491" s="180">
        <v>22090.57</v>
      </c>
      <c r="H12491" s="180">
        <v>11045.29</v>
      </c>
      <c r="I12491" s="180">
        <f t="shared" si="390"/>
        <v>33135.86</v>
      </c>
      <c r="J12491" s="177" t="str">
        <f t="shared" si="391"/>
        <v>Date &gt; 1920</v>
      </c>
    </row>
    <row r="12492" spans="1:10" x14ac:dyDescent="0.3">
      <c r="A12492" s="178" t="s">
        <v>3372</v>
      </c>
      <c r="B12492" s="178" t="s">
        <v>187</v>
      </c>
      <c r="C12492" s="178" t="s">
        <v>1406</v>
      </c>
      <c r="D12492" s="178" t="s">
        <v>8945</v>
      </c>
      <c r="E12492" s="179">
        <v>33182</v>
      </c>
      <c r="F12492" s="180">
        <v>0</v>
      </c>
      <c r="G12492" s="180">
        <v>16000</v>
      </c>
      <c r="H12492" s="180">
        <v>9393.7800000000007</v>
      </c>
      <c r="I12492" s="180">
        <f t="shared" si="390"/>
        <v>25393.78</v>
      </c>
      <c r="J12492" s="177" t="str">
        <f t="shared" si="391"/>
        <v>Date &gt; 1920</v>
      </c>
    </row>
    <row r="12493" spans="1:10" x14ac:dyDescent="0.3">
      <c r="A12493" s="178" t="s">
        <v>3372</v>
      </c>
      <c r="B12493" s="178" t="s">
        <v>187</v>
      </c>
      <c r="C12493" s="178" t="s">
        <v>1406</v>
      </c>
      <c r="D12493" s="178" t="s">
        <v>10216</v>
      </c>
      <c r="E12493" s="179">
        <v>33826</v>
      </c>
      <c r="F12493" s="180">
        <v>0</v>
      </c>
      <c r="G12493" s="180">
        <v>8466.66</v>
      </c>
      <c r="H12493" s="180">
        <v>4233.34</v>
      </c>
      <c r="I12493" s="180">
        <f t="shared" si="390"/>
        <v>12700</v>
      </c>
      <c r="J12493" s="177" t="str">
        <f t="shared" si="391"/>
        <v>Date &gt; 1920</v>
      </c>
    </row>
    <row r="12494" spans="1:10" x14ac:dyDescent="0.3">
      <c r="A12494" s="178" t="s">
        <v>3372</v>
      </c>
      <c r="B12494" s="178" t="s">
        <v>187</v>
      </c>
      <c r="C12494" s="178" t="s">
        <v>1406</v>
      </c>
      <c r="D12494" s="178" t="s">
        <v>10217</v>
      </c>
      <c r="E12494" s="179">
        <v>34134</v>
      </c>
      <c r="F12494" s="180">
        <v>0</v>
      </c>
      <c r="G12494" s="180">
        <v>33000</v>
      </c>
      <c r="H12494" s="180">
        <v>16810.39</v>
      </c>
      <c r="I12494" s="180">
        <f t="shared" si="390"/>
        <v>49810.39</v>
      </c>
      <c r="J12494" s="177" t="str">
        <f t="shared" si="391"/>
        <v>Date &gt; 1920</v>
      </c>
    </row>
    <row r="12495" spans="1:10" x14ac:dyDescent="0.3">
      <c r="A12495" s="178" t="s">
        <v>3372</v>
      </c>
      <c r="B12495" s="178" t="s">
        <v>187</v>
      </c>
      <c r="C12495" s="178" t="s">
        <v>1406</v>
      </c>
      <c r="D12495" s="178" t="s">
        <v>8952</v>
      </c>
      <c r="E12495" s="179">
        <v>34016</v>
      </c>
      <c r="F12495" s="180">
        <v>0</v>
      </c>
      <c r="G12495" s="180">
        <v>800</v>
      </c>
      <c r="H12495" s="180">
        <v>446.88</v>
      </c>
      <c r="I12495" s="180">
        <f t="shared" si="390"/>
        <v>1246.8800000000001</v>
      </c>
      <c r="J12495" s="177" t="str">
        <f t="shared" si="391"/>
        <v>Date &gt; 1920</v>
      </c>
    </row>
    <row r="12496" spans="1:10" x14ac:dyDescent="0.3">
      <c r="A12496" s="178" t="s">
        <v>3372</v>
      </c>
      <c r="B12496" s="178" t="s">
        <v>187</v>
      </c>
      <c r="C12496" s="178" t="s">
        <v>1406</v>
      </c>
      <c r="D12496" s="178" t="s">
        <v>10218</v>
      </c>
      <c r="E12496" s="179">
        <v>34718</v>
      </c>
      <c r="F12496" s="180">
        <v>0</v>
      </c>
      <c r="G12496" s="180">
        <v>25025.41</v>
      </c>
      <c r="H12496" s="180">
        <v>12512.7</v>
      </c>
      <c r="I12496" s="180">
        <f t="shared" si="390"/>
        <v>37538.11</v>
      </c>
      <c r="J12496" s="177" t="str">
        <f t="shared" si="391"/>
        <v>Date &gt; 1920</v>
      </c>
    </row>
    <row r="12497" spans="1:10" x14ac:dyDescent="0.3">
      <c r="A12497" s="178" t="s">
        <v>3372</v>
      </c>
      <c r="B12497" s="178" t="s">
        <v>187</v>
      </c>
      <c r="C12497" s="178" t="s">
        <v>1406</v>
      </c>
      <c r="D12497" s="178" t="s">
        <v>10219</v>
      </c>
      <c r="E12497" s="179">
        <v>35006</v>
      </c>
      <c r="F12497" s="180">
        <v>0</v>
      </c>
      <c r="G12497" s="180">
        <v>10550.9</v>
      </c>
      <c r="H12497" s="180">
        <v>5275.45</v>
      </c>
      <c r="I12497" s="180">
        <f t="shared" si="390"/>
        <v>15826.349999999999</v>
      </c>
      <c r="J12497" s="177" t="str">
        <f t="shared" si="391"/>
        <v>Date &gt; 1920</v>
      </c>
    </row>
    <row r="12498" spans="1:10" x14ac:dyDescent="0.3">
      <c r="A12498" s="178" t="s">
        <v>3372</v>
      </c>
      <c r="B12498" s="178" t="s">
        <v>187</v>
      </c>
      <c r="C12498" s="178" t="s">
        <v>1406</v>
      </c>
      <c r="D12498" s="178" t="s">
        <v>7376</v>
      </c>
      <c r="E12498" s="179">
        <v>35039</v>
      </c>
      <c r="F12498" s="180">
        <v>0</v>
      </c>
      <c r="G12498" s="180">
        <v>2673.38</v>
      </c>
      <c r="H12498" s="180">
        <v>1336.69</v>
      </c>
      <c r="I12498" s="180">
        <f t="shared" si="390"/>
        <v>4010.07</v>
      </c>
      <c r="J12498" s="177" t="str">
        <f t="shared" si="391"/>
        <v>Date &gt; 1920</v>
      </c>
    </row>
    <row r="12499" spans="1:10" x14ac:dyDescent="0.3">
      <c r="A12499" s="178" t="s">
        <v>3372</v>
      </c>
      <c r="B12499" s="178" t="s">
        <v>187</v>
      </c>
      <c r="C12499" s="178" t="s">
        <v>1406</v>
      </c>
      <c r="D12499" s="178" t="s">
        <v>7355</v>
      </c>
      <c r="E12499" s="179">
        <v>35319</v>
      </c>
      <c r="F12499" s="180">
        <v>0</v>
      </c>
      <c r="G12499" s="180">
        <v>3200</v>
      </c>
      <c r="H12499" s="180">
        <v>1600</v>
      </c>
      <c r="I12499" s="180">
        <f t="shared" si="390"/>
        <v>4800</v>
      </c>
      <c r="J12499" s="177" t="str">
        <f t="shared" si="391"/>
        <v>Date &gt; 1920</v>
      </c>
    </row>
    <row r="12500" spans="1:10" x14ac:dyDescent="0.3">
      <c r="A12500" s="178" t="s">
        <v>3372</v>
      </c>
      <c r="B12500" s="178" t="s">
        <v>187</v>
      </c>
      <c r="C12500" s="178" t="s">
        <v>1406</v>
      </c>
      <c r="D12500" s="178" t="s">
        <v>10220</v>
      </c>
      <c r="E12500" s="179">
        <v>36189</v>
      </c>
      <c r="F12500" s="180">
        <v>0</v>
      </c>
      <c r="G12500" s="180">
        <v>69832.789999999994</v>
      </c>
      <c r="H12500" s="180">
        <v>69832.789999999994</v>
      </c>
      <c r="I12500" s="180">
        <f t="shared" si="390"/>
        <v>139665.57999999999</v>
      </c>
      <c r="J12500" s="177" t="str">
        <f t="shared" si="391"/>
        <v>Date &gt; 1920</v>
      </c>
    </row>
    <row r="12501" spans="1:10" x14ac:dyDescent="0.3">
      <c r="A12501" s="178" t="s">
        <v>3372</v>
      </c>
      <c r="B12501" s="178" t="s">
        <v>187</v>
      </c>
      <c r="C12501" s="178" t="s">
        <v>1406</v>
      </c>
      <c r="D12501" s="178" t="s">
        <v>10220</v>
      </c>
      <c r="E12501" s="179">
        <v>36220</v>
      </c>
      <c r="F12501" s="180">
        <v>0</v>
      </c>
      <c r="G12501" s="180">
        <v>4072.96</v>
      </c>
      <c r="H12501" s="180">
        <v>4072.95</v>
      </c>
      <c r="I12501" s="180">
        <f t="shared" si="390"/>
        <v>8145.91</v>
      </c>
      <c r="J12501" s="177" t="str">
        <f t="shared" si="391"/>
        <v>Date &gt; 1920</v>
      </c>
    </row>
    <row r="12502" spans="1:10" x14ac:dyDescent="0.3">
      <c r="A12502" s="178" t="s">
        <v>3372</v>
      </c>
      <c r="B12502" s="178" t="s">
        <v>187</v>
      </c>
      <c r="C12502" s="178" t="s">
        <v>1406</v>
      </c>
      <c r="D12502" s="178" t="s">
        <v>10221</v>
      </c>
      <c r="E12502" s="179">
        <v>37559</v>
      </c>
      <c r="F12502" s="180">
        <v>0</v>
      </c>
      <c r="G12502" s="180">
        <v>34200</v>
      </c>
      <c r="H12502" s="180">
        <v>22800</v>
      </c>
      <c r="I12502" s="180">
        <f t="shared" si="390"/>
        <v>57000</v>
      </c>
      <c r="J12502" s="177" t="str">
        <f t="shared" si="391"/>
        <v>Date &gt; 1920</v>
      </c>
    </row>
    <row r="12503" spans="1:10" x14ac:dyDescent="0.3">
      <c r="A12503" s="178" t="s">
        <v>3372</v>
      </c>
      <c r="B12503" s="178" t="s">
        <v>187</v>
      </c>
      <c r="C12503" s="178" t="s">
        <v>1406</v>
      </c>
      <c r="D12503" s="178" t="s">
        <v>10221</v>
      </c>
      <c r="E12503" s="179">
        <v>37809</v>
      </c>
      <c r="F12503" s="180">
        <v>0</v>
      </c>
      <c r="G12503" s="180">
        <v>0</v>
      </c>
      <c r="H12503" s="180">
        <v>-22800</v>
      </c>
      <c r="I12503" s="180">
        <f t="shared" si="390"/>
        <v>-22800</v>
      </c>
      <c r="J12503" s="177" t="str">
        <f t="shared" si="391"/>
        <v>Date &gt; 1920</v>
      </c>
    </row>
    <row r="12504" spans="1:10" x14ac:dyDescent="0.3">
      <c r="A12504" s="178" t="s">
        <v>3372</v>
      </c>
      <c r="B12504" s="178" t="s">
        <v>187</v>
      </c>
      <c r="C12504" s="178" t="s">
        <v>1406</v>
      </c>
      <c r="D12504" s="178" t="s">
        <v>10222</v>
      </c>
      <c r="E12504" s="179">
        <v>37825</v>
      </c>
      <c r="F12504" s="180">
        <v>0</v>
      </c>
      <c r="G12504" s="180">
        <v>34200</v>
      </c>
      <c r="H12504" s="180">
        <v>22800</v>
      </c>
      <c r="I12504" s="180">
        <f t="shared" si="390"/>
        <v>57000</v>
      </c>
      <c r="J12504" s="177" t="str">
        <f t="shared" si="391"/>
        <v>Date &gt; 1920</v>
      </c>
    </row>
    <row r="12505" spans="1:10" x14ac:dyDescent="0.3">
      <c r="A12505" s="178" t="s">
        <v>3372</v>
      </c>
      <c r="B12505" s="178" t="s">
        <v>187</v>
      </c>
      <c r="C12505" s="178" t="s">
        <v>1406</v>
      </c>
      <c r="D12505" s="178" t="s">
        <v>10222</v>
      </c>
      <c r="E12505" s="179">
        <v>37825</v>
      </c>
      <c r="F12505" s="180">
        <v>97381</v>
      </c>
      <c r="G12505" s="180">
        <v>0</v>
      </c>
      <c r="H12505" s="180">
        <v>-11979</v>
      </c>
      <c r="I12505" s="180">
        <f t="shared" si="390"/>
        <v>85402</v>
      </c>
      <c r="J12505" s="177" t="str">
        <f t="shared" si="391"/>
        <v>Date &gt; 1920</v>
      </c>
    </row>
    <row r="12506" spans="1:10" x14ac:dyDescent="0.3">
      <c r="A12506" s="178" t="s">
        <v>3372</v>
      </c>
      <c r="B12506" s="178" t="s">
        <v>187</v>
      </c>
      <c r="C12506" s="178" t="s">
        <v>1406</v>
      </c>
      <c r="D12506" s="178" t="s">
        <v>10222</v>
      </c>
      <c r="E12506" s="179">
        <v>37825</v>
      </c>
      <c r="F12506" s="180">
        <v>0</v>
      </c>
      <c r="G12506" s="180">
        <v>-34200</v>
      </c>
      <c r="H12506" s="180">
        <v>0</v>
      </c>
      <c r="I12506" s="180">
        <f t="shared" si="390"/>
        <v>-34200</v>
      </c>
      <c r="J12506" s="177" t="str">
        <f t="shared" si="391"/>
        <v>Date &gt; 1920</v>
      </c>
    </row>
    <row r="12507" spans="1:10" x14ac:dyDescent="0.3">
      <c r="A12507" s="178" t="s">
        <v>3372</v>
      </c>
      <c r="B12507" s="178" t="s">
        <v>187</v>
      </c>
      <c r="C12507" s="178" t="s">
        <v>1406</v>
      </c>
      <c r="D12507" s="178" t="s">
        <v>10222</v>
      </c>
      <c r="E12507" s="179">
        <v>37845</v>
      </c>
      <c r="F12507" s="180">
        <v>171043</v>
      </c>
      <c r="G12507" s="180">
        <v>0</v>
      </c>
      <c r="H12507" s="180">
        <v>19004.93</v>
      </c>
      <c r="I12507" s="180">
        <f t="shared" si="390"/>
        <v>190047.93</v>
      </c>
      <c r="J12507" s="177" t="str">
        <f t="shared" si="391"/>
        <v>Date &gt; 1920</v>
      </c>
    </row>
    <row r="12508" spans="1:10" x14ac:dyDescent="0.3">
      <c r="A12508" s="178" t="s">
        <v>3372</v>
      </c>
      <c r="B12508" s="178" t="s">
        <v>187</v>
      </c>
      <c r="C12508" s="178" t="s">
        <v>1406</v>
      </c>
      <c r="D12508" s="178" t="s">
        <v>10222</v>
      </c>
      <c r="E12508" s="179">
        <v>37860</v>
      </c>
      <c r="F12508" s="180">
        <v>395239</v>
      </c>
      <c r="G12508" s="180">
        <v>0</v>
      </c>
      <c r="H12508" s="180">
        <v>43915.38</v>
      </c>
      <c r="I12508" s="180">
        <f t="shared" si="390"/>
        <v>439154.38</v>
      </c>
      <c r="J12508" s="177" t="str">
        <f t="shared" si="391"/>
        <v>Date &gt; 1920</v>
      </c>
    </row>
    <row r="12509" spans="1:10" x14ac:dyDescent="0.3">
      <c r="A12509" s="178" t="s">
        <v>3372</v>
      </c>
      <c r="B12509" s="178" t="s">
        <v>187</v>
      </c>
      <c r="C12509" s="178" t="s">
        <v>1406</v>
      </c>
      <c r="D12509" s="178" t="s">
        <v>10222</v>
      </c>
      <c r="E12509" s="179">
        <v>37872</v>
      </c>
      <c r="F12509" s="180">
        <v>54804</v>
      </c>
      <c r="G12509" s="180">
        <v>0</v>
      </c>
      <c r="H12509" s="180">
        <v>8589.51</v>
      </c>
      <c r="I12509" s="180">
        <f t="shared" si="390"/>
        <v>63393.51</v>
      </c>
      <c r="J12509" s="177" t="str">
        <f t="shared" si="391"/>
        <v>Date &gt; 1920</v>
      </c>
    </row>
    <row r="12510" spans="1:10" x14ac:dyDescent="0.3">
      <c r="A12510" s="178" t="s">
        <v>3372</v>
      </c>
      <c r="B12510" s="178" t="s">
        <v>187</v>
      </c>
      <c r="C12510" s="178" t="s">
        <v>1406</v>
      </c>
      <c r="D12510" s="178" t="s">
        <v>10222</v>
      </c>
      <c r="E12510" s="179">
        <v>37896</v>
      </c>
      <c r="F12510" s="180">
        <v>538474</v>
      </c>
      <c r="G12510" s="180">
        <v>0</v>
      </c>
      <c r="H12510" s="180">
        <v>61332.88</v>
      </c>
      <c r="I12510" s="180">
        <f t="shared" si="390"/>
        <v>599806.88</v>
      </c>
      <c r="J12510" s="177" t="str">
        <f t="shared" si="391"/>
        <v>Date &gt; 1920</v>
      </c>
    </row>
    <row r="12511" spans="1:10" x14ac:dyDescent="0.3">
      <c r="A12511" s="178" t="s">
        <v>3372</v>
      </c>
      <c r="B12511" s="178" t="s">
        <v>187</v>
      </c>
      <c r="C12511" s="178" t="s">
        <v>1406</v>
      </c>
      <c r="D12511" s="178" t="s">
        <v>10222</v>
      </c>
      <c r="E12511" s="179">
        <v>37896</v>
      </c>
      <c r="F12511" s="180">
        <v>0</v>
      </c>
      <c r="G12511" s="180">
        <v>6003.15</v>
      </c>
      <c r="H12511" s="180">
        <v>0</v>
      </c>
      <c r="I12511" s="180">
        <f t="shared" si="390"/>
        <v>6003.15</v>
      </c>
      <c r="J12511" s="177" t="str">
        <f t="shared" si="391"/>
        <v>Date &gt; 1920</v>
      </c>
    </row>
    <row r="12512" spans="1:10" x14ac:dyDescent="0.3">
      <c r="A12512" s="178" t="s">
        <v>3372</v>
      </c>
      <c r="B12512" s="178" t="s">
        <v>187</v>
      </c>
      <c r="C12512" s="178" t="s">
        <v>1406</v>
      </c>
      <c r="D12512" s="178" t="s">
        <v>10222</v>
      </c>
      <c r="E12512" s="179">
        <v>37937</v>
      </c>
      <c r="F12512" s="180">
        <v>173283</v>
      </c>
      <c r="G12512" s="180">
        <v>0</v>
      </c>
      <c r="H12512" s="180">
        <v>19421.84</v>
      </c>
      <c r="I12512" s="180">
        <f t="shared" si="390"/>
        <v>192704.84</v>
      </c>
      <c r="J12512" s="177" t="str">
        <f t="shared" si="391"/>
        <v>Date &gt; 1920</v>
      </c>
    </row>
    <row r="12513" spans="1:10" x14ac:dyDescent="0.3">
      <c r="A12513" s="178" t="s">
        <v>3372</v>
      </c>
      <c r="B12513" s="178" t="s">
        <v>187</v>
      </c>
      <c r="C12513" s="178" t="s">
        <v>1406</v>
      </c>
      <c r="D12513" s="178" t="s">
        <v>10222</v>
      </c>
      <c r="E12513" s="179">
        <v>37977</v>
      </c>
      <c r="F12513" s="180">
        <v>87307</v>
      </c>
      <c r="G12513" s="180">
        <v>0</v>
      </c>
      <c r="H12513" s="180">
        <v>10747.53</v>
      </c>
      <c r="I12513" s="180">
        <f t="shared" si="390"/>
        <v>98054.53</v>
      </c>
      <c r="J12513" s="177" t="str">
        <f t="shared" si="391"/>
        <v>Date &gt; 1920</v>
      </c>
    </row>
    <row r="12514" spans="1:10" x14ac:dyDescent="0.3">
      <c r="A12514" s="178" t="s">
        <v>3372</v>
      </c>
      <c r="B12514" s="178" t="s">
        <v>187</v>
      </c>
      <c r="C12514" s="178" t="s">
        <v>1406</v>
      </c>
      <c r="D12514" s="178" t="s">
        <v>10222</v>
      </c>
      <c r="E12514" s="179">
        <v>37977</v>
      </c>
      <c r="F12514" s="180">
        <v>0</v>
      </c>
      <c r="G12514" s="180">
        <v>356.85</v>
      </c>
      <c r="H12514" s="180">
        <v>0</v>
      </c>
      <c r="I12514" s="180">
        <f t="shared" si="390"/>
        <v>356.85</v>
      </c>
      <c r="J12514" s="177" t="str">
        <f t="shared" si="391"/>
        <v>Date &gt; 1920</v>
      </c>
    </row>
    <row r="12515" spans="1:10" x14ac:dyDescent="0.3">
      <c r="A12515" s="178" t="s">
        <v>3372</v>
      </c>
      <c r="B12515" s="178" t="s">
        <v>187</v>
      </c>
      <c r="C12515" s="178" t="s">
        <v>1406</v>
      </c>
      <c r="D12515" s="178" t="s">
        <v>10222</v>
      </c>
      <c r="E12515" s="179">
        <v>38007</v>
      </c>
      <c r="F12515" s="180">
        <v>8603</v>
      </c>
      <c r="G12515" s="180">
        <v>0</v>
      </c>
      <c r="H12515" s="180">
        <v>984.14</v>
      </c>
      <c r="I12515" s="180">
        <f t="shared" si="390"/>
        <v>9587.14</v>
      </c>
      <c r="J12515" s="177" t="str">
        <f t="shared" si="391"/>
        <v>Date &gt; 1920</v>
      </c>
    </row>
    <row r="12516" spans="1:10" x14ac:dyDescent="0.3">
      <c r="A12516" s="178" t="s">
        <v>3372</v>
      </c>
      <c r="B12516" s="178" t="s">
        <v>187</v>
      </c>
      <c r="C12516" s="178" t="s">
        <v>1406</v>
      </c>
      <c r="D12516" s="178" t="s">
        <v>10222</v>
      </c>
      <c r="E12516" s="179">
        <v>38056</v>
      </c>
      <c r="F12516" s="180">
        <v>10107</v>
      </c>
      <c r="G12516" s="180">
        <v>0</v>
      </c>
      <c r="H12516" s="180">
        <v>1156.1600000000001</v>
      </c>
      <c r="I12516" s="180">
        <f t="shared" si="390"/>
        <v>11263.16</v>
      </c>
      <c r="J12516" s="177" t="str">
        <f t="shared" si="391"/>
        <v>Date &gt; 1920</v>
      </c>
    </row>
    <row r="12517" spans="1:10" x14ac:dyDescent="0.3">
      <c r="A12517" s="178" t="s">
        <v>3372</v>
      </c>
      <c r="B12517" s="178" t="s">
        <v>187</v>
      </c>
      <c r="C12517" s="178" t="s">
        <v>1406</v>
      </c>
      <c r="D12517" s="178" t="s">
        <v>10222</v>
      </c>
      <c r="E12517" s="179">
        <v>38196</v>
      </c>
      <c r="F12517" s="180">
        <v>52642</v>
      </c>
      <c r="G12517" s="180">
        <v>0</v>
      </c>
      <c r="H12517" s="180">
        <v>5546.63</v>
      </c>
      <c r="I12517" s="180">
        <f t="shared" si="390"/>
        <v>58188.63</v>
      </c>
      <c r="J12517" s="177" t="str">
        <f t="shared" si="391"/>
        <v>Date &gt; 1920</v>
      </c>
    </row>
    <row r="12518" spans="1:10" x14ac:dyDescent="0.3">
      <c r="A12518" s="178" t="s">
        <v>3372</v>
      </c>
      <c r="B12518" s="178" t="s">
        <v>187</v>
      </c>
      <c r="C12518" s="178" t="s">
        <v>1406</v>
      </c>
      <c r="D12518" s="178" t="s">
        <v>10222</v>
      </c>
      <c r="E12518" s="179">
        <v>38254</v>
      </c>
      <c r="F12518" s="180">
        <v>6637</v>
      </c>
      <c r="G12518" s="180">
        <v>0</v>
      </c>
      <c r="H12518" s="180">
        <v>0</v>
      </c>
      <c r="I12518" s="180">
        <f t="shared" si="390"/>
        <v>6637</v>
      </c>
      <c r="J12518" s="177" t="str">
        <f t="shared" si="391"/>
        <v>Date &gt; 1920</v>
      </c>
    </row>
    <row r="12519" spans="1:10" x14ac:dyDescent="0.3">
      <c r="A12519" s="178" t="s">
        <v>3372</v>
      </c>
      <c r="B12519" s="178" t="s">
        <v>187</v>
      </c>
      <c r="C12519" s="178" t="s">
        <v>1406</v>
      </c>
      <c r="D12519" s="178" t="s">
        <v>10222</v>
      </c>
      <c r="E12519" s="179">
        <v>38588</v>
      </c>
      <c r="F12519" s="180">
        <v>22736</v>
      </c>
      <c r="G12519" s="180">
        <v>0</v>
      </c>
      <c r="H12519" s="180">
        <v>0</v>
      </c>
      <c r="I12519" s="180">
        <f t="shared" si="390"/>
        <v>22736</v>
      </c>
      <c r="J12519" s="177" t="str">
        <f t="shared" si="391"/>
        <v>Date &gt; 1920</v>
      </c>
    </row>
    <row r="12520" spans="1:10" x14ac:dyDescent="0.3">
      <c r="A12520" s="178" t="s">
        <v>3372</v>
      </c>
      <c r="B12520" s="178" t="s">
        <v>187</v>
      </c>
      <c r="C12520" s="178" t="s">
        <v>1406</v>
      </c>
      <c r="D12520" s="178" t="s">
        <v>10222</v>
      </c>
      <c r="E12520" s="179">
        <v>38643</v>
      </c>
      <c r="F12520" s="180">
        <v>0</v>
      </c>
      <c r="G12520" s="180">
        <v>1681.88</v>
      </c>
      <c r="H12520" s="180">
        <v>3818.74</v>
      </c>
      <c r="I12520" s="180">
        <f t="shared" si="390"/>
        <v>5500.62</v>
      </c>
      <c r="J12520" s="177" t="str">
        <f t="shared" si="391"/>
        <v>Date &gt; 1920</v>
      </c>
    </row>
    <row r="12521" spans="1:10" x14ac:dyDescent="0.3">
      <c r="A12521" s="178" t="s">
        <v>3372</v>
      </c>
      <c r="B12521" s="178" t="s">
        <v>187</v>
      </c>
      <c r="C12521" s="178" t="s">
        <v>1406</v>
      </c>
      <c r="D12521" s="178" t="s">
        <v>10223</v>
      </c>
      <c r="E12521" s="179">
        <v>38545</v>
      </c>
      <c r="F12521" s="180">
        <v>0</v>
      </c>
      <c r="G12521" s="180">
        <v>5697.75</v>
      </c>
      <c r="H12521" s="180">
        <v>5697.75</v>
      </c>
      <c r="I12521" s="180">
        <f t="shared" si="390"/>
        <v>11395.5</v>
      </c>
      <c r="J12521" s="177" t="str">
        <f t="shared" si="391"/>
        <v>Date &gt; 1920</v>
      </c>
    </row>
    <row r="12522" spans="1:10" x14ac:dyDescent="0.3">
      <c r="A12522" s="178" t="s">
        <v>3372</v>
      </c>
      <c r="B12522" s="178" t="s">
        <v>187</v>
      </c>
      <c r="C12522" s="178" t="s">
        <v>1406</v>
      </c>
      <c r="D12522" s="178" t="s">
        <v>10223</v>
      </c>
      <c r="E12522" s="179">
        <v>38646</v>
      </c>
      <c r="F12522" s="180">
        <v>0</v>
      </c>
      <c r="G12522" s="180">
        <v>1563.76</v>
      </c>
      <c r="H12522" s="180">
        <v>1563.76</v>
      </c>
      <c r="I12522" s="180">
        <f t="shared" si="390"/>
        <v>3127.52</v>
      </c>
      <c r="J12522" s="177" t="str">
        <f t="shared" si="391"/>
        <v>Date &gt; 1920</v>
      </c>
    </row>
    <row r="12523" spans="1:10" x14ac:dyDescent="0.3">
      <c r="A12523" s="178" t="s">
        <v>3372</v>
      </c>
      <c r="B12523" s="178" t="s">
        <v>187</v>
      </c>
      <c r="C12523" s="178" t="s">
        <v>1406</v>
      </c>
      <c r="D12523" s="178" t="s">
        <v>10223</v>
      </c>
      <c r="E12523" s="179">
        <v>38716</v>
      </c>
      <c r="F12523" s="180">
        <v>0</v>
      </c>
      <c r="G12523" s="180">
        <v>1343.3</v>
      </c>
      <c r="H12523" s="180">
        <v>1343.3</v>
      </c>
      <c r="I12523" s="180">
        <f t="shared" si="390"/>
        <v>2686.6</v>
      </c>
      <c r="J12523" s="177" t="str">
        <f t="shared" si="391"/>
        <v>Date &gt; 1920</v>
      </c>
    </row>
    <row r="12524" spans="1:10" x14ac:dyDescent="0.3">
      <c r="A12524" s="178" t="s">
        <v>3372</v>
      </c>
      <c r="B12524" s="178" t="s">
        <v>187</v>
      </c>
      <c r="C12524" s="178" t="s">
        <v>1406</v>
      </c>
      <c r="D12524" s="178" t="s">
        <v>9992</v>
      </c>
      <c r="E12524" s="179">
        <v>38597</v>
      </c>
      <c r="F12524" s="180">
        <v>0</v>
      </c>
      <c r="G12524" s="180">
        <v>29061.08</v>
      </c>
      <c r="H12524" s="180">
        <v>12454.75</v>
      </c>
      <c r="I12524" s="180">
        <f t="shared" si="390"/>
        <v>41515.83</v>
      </c>
      <c r="J12524" s="177" t="str">
        <f t="shared" si="391"/>
        <v>Date &gt; 1920</v>
      </c>
    </row>
    <row r="12525" spans="1:10" x14ac:dyDescent="0.3">
      <c r="A12525" s="178" t="s">
        <v>3372</v>
      </c>
      <c r="B12525" s="178" t="s">
        <v>187</v>
      </c>
      <c r="C12525" s="178" t="s">
        <v>1406</v>
      </c>
      <c r="D12525" s="178" t="s">
        <v>10224</v>
      </c>
      <c r="E12525" s="179">
        <v>38657</v>
      </c>
      <c r="F12525" s="180">
        <v>115687</v>
      </c>
      <c r="G12525" s="180">
        <v>0</v>
      </c>
      <c r="H12525" s="180">
        <v>6615.82</v>
      </c>
      <c r="I12525" s="180">
        <f t="shared" si="390"/>
        <v>122302.82</v>
      </c>
      <c r="J12525" s="177" t="str">
        <f t="shared" si="391"/>
        <v>Date &gt; 1920</v>
      </c>
    </row>
    <row r="12526" spans="1:10" x14ac:dyDescent="0.3">
      <c r="A12526" s="178" t="s">
        <v>3372</v>
      </c>
      <c r="B12526" s="178" t="s">
        <v>187</v>
      </c>
      <c r="C12526" s="178" t="s">
        <v>1406</v>
      </c>
      <c r="D12526" s="178" t="s">
        <v>10224</v>
      </c>
      <c r="E12526" s="179">
        <v>38741</v>
      </c>
      <c r="F12526" s="180">
        <v>10000</v>
      </c>
      <c r="G12526" s="180">
        <v>0</v>
      </c>
      <c r="H12526" s="180">
        <v>0</v>
      </c>
      <c r="I12526" s="180">
        <f t="shared" si="390"/>
        <v>10000</v>
      </c>
      <c r="J12526" s="177" t="str">
        <f t="shared" si="391"/>
        <v>Date &gt; 1920</v>
      </c>
    </row>
    <row r="12527" spans="1:10" x14ac:dyDescent="0.3">
      <c r="A12527" s="178" t="s">
        <v>3372</v>
      </c>
      <c r="B12527" s="178" t="s">
        <v>187</v>
      </c>
      <c r="C12527" s="178" t="s">
        <v>1406</v>
      </c>
      <c r="D12527" s="178" t="s">
        <v>10225</v>
      </c>
      <c r="E12527" s="179">
        <v>39043</v>
      </c>
      <c r="F12527" s="180">
        <v>0</v>
      </c>
      <c r="G12527" s="180">
        <v>24114.32</v>
      </c>
      <c r="H12527" s="180">
        <v>24114.32</v>
      </c>
      <c r="I12527" s="180">
        <f t="shared" si="390"/>
        <v>48228.639999999999</v>
      </c>
      <c r="J12527" s="177" t="str">
        <f t="shared" si="391"/>
        <v>Date &gt; 1920</v>
      </c>
    </row>
    <row r="12528" spans="1:10" x14ac:dyDescent="0.3">
      <c r="A12528" s="178" t="s">
        <v>3372</v>
      </c>
      <c r="B12528" s="178" t="s">
        <v>187</v>
      </c>
      <c r="C12528" s="178" t="s">
        <v>1406</v>
      </c>
      <c r="D12528" s="178" t="s">
        <v>10226</v>
      </c>
      <c r="E12528" s="179">
        <v>39363</v>
      </c>
      <c r="F12528" s="180">
        <v>68147</v>
      </c>
      <c r="G12528" s="180">
        <v>0</v>
      </c>
      <c r="H12528" s="180">
        <v>14858.32</v>
      </c>
      <c r="I12528" s="180">
        <f t="shared" si="390"/>
        <v>83005.320000000007</v>
      </c>
      <c r="J12528" s="177" t="str">
        <f t="shared" si="391"/>
        <v>Date &gt; 1920</v>
      </c>
    </row>
    <row r="12529" spans="1:10" x14ac:dyDescent="0.3">
      <c r="A12529" s="178" t="s">
        <v>3372</v>
      </c>
      <c r="B12529" s="178" t="s">
        <v>187</v>
      </c>
      <c r="C12529" s="178" t="s">
        <v>1406</v>
      </c>
      <c r="D12529" s="178" t="s">
        <v>10226</v>
      </c>
      <c r="E12529" s="179">
        <v>39392</v>
      </c>
      <c r="F12529" s="180">
        <v>10499</v>
      </c>
      <c r="G12529" s="180">
        <v>12684.24</v>
      </c>
      <c r="H12529" s="180">
        <v>3503.42</v>
      </c>
      <c r="I12529" s="180">
        <f t="shared" si="390"/>
        <v>26686.659999999996</v>
      </c>
      <c r="J12529" s="177" t="str">
        <f t="shared" si="391"/>
        <v>Date &gt; 1920</v>
      </c>
    </row>
    <row r="12530" spans="1:10" x14ac:dyDescent="0.3">
      <c r="A12530" s="178" t="s">
        <v>3372</v>
      </c>
      <c r="B12530" s="178" t="s">
        <v>187</v>
      </c>
      <c r="C12530" s="178" t="s">
        <v>1406</v>
      </c>
      <c r="D12530" s="178" t="s">
        <v>10226</v>
      </c>
      <c r="E12530" s="179">
        <v>39435</v>
      </c>
      <c r="F12530" s="180">
        <v>33373</v>
      </c>
      <c r="G12530" s="180">
        <v>16741.13</v>
      </c>
      <c r="H12530" s="180">
        <v>20516.97</v>
      </c>
      <c r="I12530" s="180">
        <f t="shared" si="390"/>
        <v>70631.100000000006</v>
      </c>
      <c r="J12530" s="177" t="str">
        <f t="shared" si="391"/>
        <v>Date &gt; 1920</v>
      </c>
    </row>
    <row r="12531" spans="1:10" x14ac:dyDescent="0.3">
      <c r="A12531" s="178" t="s">
        <v>3372</v>
      </c>
      <c r="B12531" s="178" t="s">
        <v>187</v>
      </c>
      <c r="C12531" s="178" t="s">
        <v>1406</v>
      </c>
      <c r="D12531" s="178" t="s">
        <v>10226</v>
      </c>
      <c r="E12531" s="179">
        <v>39486</v>
      </c>
      <c r="F12531" s="180">
        <v>52726</v>
      </c>
      <c r="G12531" s="180">
        <v>26077.98</v>
      </c>
      <c r="H12531" s="180">
        <v>32011.62</v>
      </c>
      <c r="I12531" s="180">
        <f t="shared" si="390"/>
        <v>110815.59999999999</v>
      </c>
      <c r="J12531" s="177" t="str">
        <f t="shared" si="391"/>
        <v>Date &gt; 1920</v>
      </c>
    </row>
    <row r="12532" spans="1:10" x14ac:dyDescent="0.3">
      <c r="A12532" s="178" t="s">
        <v>3372</v>
      </c>
      <c r="B12532" s="178" t="s">
        <v>187</v>
      </c>
      <c r="C12532" s="178" t="s">
        <v>1406</v>
      </c>
      <c r="D12532" s="178" t="s">
        <v>10226</v>
      </c>
      <c r="E12532" s="179">
        <v>39532</v>
      </c>
      <c r="F12532" s="180">
        <v>49763</v>
      </c>
      <c r="G12532" s="180">
        <v>19909.88</v>
      </c>
      <c r="H12532" s="180">
        <v>24996.18</v>
      </c>
      <c r="I12532" s="180">
        <f t="shared" si="390"/>
        <v>94669.06</v>
      </c>
      <c r="J12532" s="177" t="str">
        <f t="shared" si="391"/>
        <v>Date &gt; 1920</v>
      </c>
    </row>
    <row r="12533" spans="1:10" x14ac:dyDescent="0.3">
      <c r="A12533" s="178" t="s">
        <v>3372</v>
      </c>
      <c r="B12533" s="178" t="s">
        <v>187</v>
      </c>
      <c r="C12533" s="178" t="s">
        <v>1406</v>
      </c>
      <c r="D12533" s="178" t="s">
        <v>10226</v>
      </c>
      <c r="E12533" s="179">
        <v>39616</v>
      </c>
      <c r="F12533" s="180">
        <v>0</v>
      </c>
      <c r="G12533" s="180">
        <v>7327.29</v>
      </c>
      <c r="H12533" s="180">
        <v>9471.5499999999993</v>
      </c>
      <c r="I12533" s="180">
        <f t="shared" si="390"/>
        <v>16798.84</v>
      </c>
      <c r="J12533" s="177" t="str">
        <f t="shared" si="391"/>
        <v>Date &gt; 1920</v>
      </c>
    </row>
    <row r="12534" spans="1:10" x14ac:dyDescent="0.3">
      <c r="A12534" s="178" t="s">
        <v>3372</v>
      </c>
      <c r="B12534" s="178" t="s">
        <v>187</v>
      </c>
      <c r="C12534" s="178" t="s">
        <v>1406</v>
      </c>
      <c r="D12534" s="178" t="s">
        <v>10226</v>
      </c>
      <c r="E12534" s="179">
        <v>40340</v>
      </c>
      <c r="F12534" s="180">
        <v>10000</v>
      </c>
      <c r="G12534" s="180">
        <v>39211.480000000003</v>
      </c>
      <c r="H12534" s="180">
        <v>43542.94</v>
      </c>
      <c r="I12534" s="180">
        <f t="shared" si="390"/>
        <v>92754.420000000013</v>
      </c>
      <c r="J12534" s="177" t="str">
        <f t="shared" si="391"/>
        <v>Date &gt; 1920</v>
      </c>
    </row>
    <row r="12535" spans="1:10" x14ac:dyDescent="0.3">
      <c r="A12535" s="178" t="s">
        <v>3372</v>
      </c>
      <c r="B12535" s="178" t="s">
        <v>187</v>
      </c>
      <c r="C12535" s="178" t="s">
        <v>1406</v>
      </c>
      <c r="D12535" s="178" t="s">
        <v>10226</v>
      </c>
      <c r="E12535" s="179">
        <v>40350</v>
      </c>
      <c r="F12535" s="180">
        <v>4595</v>
      </c>
      <c r="G12535" s="180">
        <v>0</v>
      </c>
      <c r="H12535" s="180">
        <v>0</v>
      </c>
      <c r="I12535" s="180">
        <f t="shared" si="390"/>
        <v>4595</v>
      </c>
      <c r="J12535" s="177" t="str">
        <f t="shared" si="391"/>
        <v>Date &gt; 1920</v>
      </c>
    </row>
    <row r="12536" spans="1:10" x14ac:dyDescent="0.3">
      <c r="A12536" s="178" t="s">
        <v>3372</v>
      </c>
      <c r="B12536" s="178" t="s">
        <v>187</v>
      </c>
      <c r="C12536" s="178" t="s">
        <v>1406</v>
      </c>
      <c r="D12536" s="178" t="s">
        <v>10227</v>
      </c>
      <c r="E12536" s="179">
        <v>39771</v>
      </c>
      <c r="F12536" s="180">
        <v>123861</v>
      </c>
      <c r="G12536" s="180">
        <v>0</v>
      </c>
      <c r="H12536" s="180">
        <v>6519.5</v>
      </c>
      <c r="I12536" s="180">
        <f t="shared" si="390"/>
        <v>130380.5</v>
      </c>
      <c r="J12536" s="177" t="str">
        <f t="shared" si="391"/>
        <v>Date &gt; 1920</v>
      </c>
    </row>
    <row r="12537" spans="1:10" x14ac:dyDescent="0.3">
      <c r="A12537" s="178" t="s">
        <v>3372</v>
      </c>
      <c r="B12537" s="178" t="s">
        <v>187</v>
      </c>
      <c r="C12537" s="178" t="s">
        <v>1406</v>
      </c>
      <c r="D12537" s="178" t="s">
        <v>10227</v>
      </c>
      <c r="E12537" s="179">
        <v>39793</v>
      </c>
      <c r="F12537" s="180">
        <v>51289</v>
      </c>
      <c r="G12537" s="180">
        <v>0</v>
      </c>
      <c r="H12537" s="180">
        <v>2699.04</v>
      </c>
      <c r="I12537" s="180">
        <f t="shared" si="390"/>
        <v>53988.04</v>
      </c>
      <c r="J12537" s="177" t="str">
        <f t="shared" si="391"/>
        <v>Date &gt; 1920</v>
      </c>
    </row>
    <row r="12538" spans="1:10" x14ac:dyDescent="0.3">
      <c r="A12538" s="178" t="s">
        <v>3372</v>
      </c>
      <c r="B12538" s="178" t="s">
        <v>187</v>
      </c>
      <c r="C12538" s="178" t="s">
        <v>1406</v>
      </c>
      <c r="D12538" s="178" t="s">
        <v>10227</v>
      </c>
      <c r="E12538" s="179">
        <v>39829</v>
      </c>
      <c r="F12538" s="180">
        <v>4879</v>
      </c>
      <c r="G12538" s="180">
        <v>0</v>
      </c>
      <c r="H12538" s="180">
        <v>399.78</v>
      </c>
      <c r="I12538" s="180">
        <f t="shared" si="390"/>
        <v>5278.78</v>
      </c>
      <c r="J12538" s="177" t="str">
        <f t="shared" si="391"/>
        <v>Date &gt; 1920</v>
      </c>
    </row>
    <row r="12539" spans="1:10" x14ac:dyDescent="0.3">
      <c r="A12539" s="178" t="s">
        <v>3372</v>
      </c>
      <c r="B12539" s="178" t="s">
        <v>187</v>
      </c>
      <c r="C12539" s="178" t="s">
        <v>1406</v>
      </c>
      <c r="D12539" s="178" t="s">
        <v>10227</v>
      </c>
      <c r="E12539" s="179">
        <v>40298</v>
      </c>
      <c r="F12539" s="180">
        <v>2710</v>
      </c>
      <c r="G12539" s="180">
        <v>0</v>
      </c>
      <c r="H12539" s="180">
        <v>0</v>
      </c>
      <c r="I12539" s="180">
        <f t="shared" si="390"/>
        <v>2710</v>
      </c>
      <c r="J12539" s="177" t="str">
        <f t="shared" si="391"/>
        <v>Date &gt; 1920</v>
      </c>
    </row>
    <row r="12540" spans="1:10" x14ac:dyDescent="0.3">
      <c r="A12540" s="178" t="s">
        <v>3372</v>
      </c>
      <c r="B12540" s="178" t="s">
        <v>187</v>
      </c>
      <c r="C12540" s="178" t="s">
        <v>1406</v>
      </c>
      <c r="D12540" s="178" t="s">
        <v>6519</v>
      </c>
      <c r="E12540" s="179">
        <v>40340</v>
      </c>
      <c r="F12540" s="180">
        <v>11383</v>
      </c>
      <c r="G12540" s="180">
        <v>0</v>
      </c>
      <c r="H12540" s="180">
        <v>599.26</v>
      </c>
      <c r="I12540" s="180">
        <f t="shared" si="390"/>
        <v>11982.26</v>
      </c>
      <c r="J12540" s="177" t="str">
        <f t="shared" si="391"/>
        <v>Date &gt; 1920</v>
      </c>
    </row>
    <row r="12541" spans="1:10" x14ac:dyDescent="0.3">
      <c r="A12541" s="178" t="s">
        <v>3372</v>
      </c>
      <c r="B12541" s="178" t="s">
        <v>187</v>
      </c>
      <c r="C12541" s="178" t="s">
        <v>1406</v>
      </c>
      <c r="D12541" s="178" t="s">
        <v>6519</v>
      </c>
      <c r="E12541" s="179">
        <v>40428</v>
      </c>
      <c r="F12541" s="180">
        <v>41738</v>
      </c>
      <c r="G12541" s="180">
        <v>0</v>
      </c>
      <c r="H12541" s="180">
        <v>2196.94</v>
      </c>
      <c r="I12541" s="180">
        <f t="shared" si="390"/>
        <v>43934.94</v>
      </c>
      <c r="J12541" s="177" t="str">
        <f t="shared" si="391"/>
        <v>Date &gt; 1920</v>
      </c>
    </row>
    <row r="12542" spans="1:10" x14ac:dyDescent="0.3">
      <c r="A12542" s="178" t="s">
        <v>3372</v>
      </c>
      <c r="B12542" s="178" t="s">
        <v>187</v>
      </c>
      <c r="C12542" s="178" t="s">
        <v>1406</v>
      </c>
      <c r="D12542" s="178" t="s">
        <v>6519</v>
      </c>
      <c r="E12542" s="179">
        <v>40473</v>
      </c>
      <c r="F12542" s="180">
        <v>7589</v>
      </c>
      <c r="G12542" s="180">
        <v>0</v>
      </c>
      <c r="H12542" s="180">
        <v>399.17</v>
      </c>
      <c r="I12542" s="180">
        <f t="shared" si="390"/>
        <v>7988.17</v>
      </c>
      <c r="J12542" s="177" t="str">
        <f t="shared" si="391"/>
        <v>Date &gt; 1920</v>
      </c>
    </row>
    <row r="12543" spans="1:10" x14ac:dyDescent="0.3">
      <c r="A12543" s="178" t="s">
        <v>3372</v>
      </c>
      <c r="B12543" s="178" t="s">
        <v>187</v>
      </c>
      <c r="C12543" s="178" t="s">
        <v>1406</v>
      </c>
      <c r="D12543" s="178" t="s">
        <v>6519</v>
      </c>
      <c r="E12543" s="179">
        <v>40632</v>
      </c>
      <c r="F12543" s="180">
        <v>3794</v>
      </c>
      <c r="G12543" s="180">
        <v>0</v>
      </c>
      <c r="H12543" s="180">
        <v>200.08</v>
      </c>
      <c r="I12543" s="180">
        <f t="shared" si="390"/>
        <v>3994.08</v>
      </c>
      <c r="J12543" s="177" t="str">
        <f t="shared" si="391"/>
        <v>Date &gt; 1920</v>
      </c>
    </row>
    <row r="12544" spans="1:10" x14ac:dyDescent="0.3">
      <c r="A12544" s="178" t="s">
        <v>3372</v>
      </c>
      <c r="B12544" s="178" t="s">
        <v>187</v>
      </c>
      <c r="C12544" s="178" t="s">
        <v>1406</v>
      </c>
      <c r="D12544" s="178" t="s">
        <v>6519</v>
      </c>
      <c r="E12544" s="179">
        <v>40724</v>
      </c>
      <c r="F12544" s="180">
        <v>759</v>
      </c>
      <c r="G12544" s="180">
        <v>0</v>
      </c>
      <c r="H12544" s="180">
        <v>39.82</v>
      </c>
      <c r="I12544" s="180">
        <f t="shared" si="390"/>
        <v>798.82</v>
      </c>
      <c r="J12544" s="177" t="str">
        <f t="shared" si="391"/>
        <v>Date &gt; 1920</v>
      </c>
    </row>
    <row r="12545" spans="1:10" x14ac:dyDescent="0.3">
      <c r="A12545" s="178" t="s">
        <v>3372</v>
      </c>
      <c r="B12545" s="178" t="s">
        <v>187</v>
      </c>
      <c r="C12545" s="178" t="s">
        <v>1406</v>
      </c>
      <c r="D12545" s="178" t="s">
        <v>6519</v>
      </c>
      <c r="E12545" s="179">
        <v>41232</v>
      </c>
      <c r="F12545" s="180">
        <v>625</v>
      </c>
      <c r="G12545" s="180">
        <v>0</v>
      </c>
      <c r="H12545" s="180">
        <v>254.09</v>
      </c>
      <c r="I12545" s="180">
        <f t="shared" si="390"/>
        <v>879.09</v>
      </c>
      <c r="J12545" s="177" t="str">
        <f t="shared" si="391"/>
        <v>Date &gt; 1920</v>
      </c>
    </row>
    <row r="12546" spans="1:10" x14ac:dyDescent="0.3">
      <c r="A12546" s="178" t="s">
        <v>3372</v>
      </c>
      <c r="B12546" s="178" t="s">
        <v>187</v>
      </c>
      <c r="C12546" s="178" t="s">
        <v>1406</v>
      </c>
      <c r="D12546" s="178" t="s">
        <v>6519</v>
      </c>
      <c r="E12546" s="179">
        <v>41548</v>
      </c>
      <c r="F12546" s="180">
        <v>2411</v>
      </c>
      <c r="G12546" s="180">
        <v>0</v>
      </c>
      <c r="H12546" s="180">
        <v>120.45</v>
      </c>
      <c r="I12546" s="180">
        <f t="shared" si="390"/>
        <v>2531.4499999999998</v>
      </c>
      <c r="J12546" s="177" t="str">
        <f t="shared" si="391"/>
        <v>Date &gt; 1920</v>
      </c>
    </row>
    <row r="12547" spans="1:10" x14ac:dyDescent="0.3">
      <c r="A12547" s="178" t="s">
        <v>3372</v>
      </c>
      <c r="B12547" s="178" t="s">
        <v>187</v>
      </c>
      <c r="C12547" s="178" t="s">
        <v>1406</v>
      </c>
      <c r="D12547" s="178" t="s">
        <v>6519</v>
      </c>
      <c r="E12547" s="179">
        <v>42151</v>
      </c>
      <c r="F12547" s="180">
        <v>7589</v>
      </c>
      <c r="G12547" s="180">
        <v>0</v>
      </c>
      <c r="H12547" s="180">
        <v>184.19</v>
      </c>
      <c r="I12547" s="180">
        <f t="shared" si="390"/>
        <v>7773.19</v>
      </c>
      <c r="J12547" s="177" t="str">
        <f t="shared" si="391"/>
        <v>Date &gt; 1920</v>
      </c>
    </row>
    <row r="12548" spans="1:10" x14ac:dyDescent="0.3">
      <c r="A12548" s="178" t="s">
        <v>3372</v>
      </c>
      <c r="B12548" s="178" t="s">
        <v>187</v>
      </c>
      <c r="C12548" s="178" t="s">
        <v>1406</v>
      </c>
      <c r="D12548" s="178" t="s">
        <v>10228</v>
      </c>
      <c r="E12548" s="179">
        <v>40702</v>
      </c>
      <c r="F12548" s="180">
        <v>35600</v>
      </c>
      <c r="G12548" s="180">
        <v>0</v>
      </c>
      <c r="H12548" s="180">
        <v>2400</v>
      </c>
      <c r="I12548" s="180">
        <f t="shared" si="390"/>
        <v>38000</v>
      </c>
      <c r="J12548" s="177" t="str">
        <f t="shared" si="391"/>
        <v>Date &gt; 1920</v>
      </c>
    </row>
    <row r="12549" spans="1:10" x14ac:dyDescent="0.3">
      <c r="A12549" s="178" t="s">
        <v>3372</v>
      </c>
      <c r="B12549" s="178" t="s">
        <v>187</v>
      </c>
      <c r="C12549" s="178" t="s">
        <v>1406</v>
      </c>
      <c r="D12549" s="178" t="s">
        <v>10228</v>
      </c>
      <c r="E12549" s="179">
        <v>40995</v>
      </c>
      <c r="F12549" s="180">
        <v>0</v>
      </c>
      <c r="G12549" s="180">
        <v>5601.37</v>
      </c>
      <c r="H12549" s="180">
        <v>0</v>
      </c>
      <c r="I12549" s="180">
        <f t="shared" ref="I12549:I12612" si="392">SUM(F12549:H12549)</f>
        <v>5601.37</v>
      </c>
      <c r="J12549" s="177" t="str">
        <f t="shared" ref="J12549:J12612" si="393">IF(OR(YEAR(E12549)&gt; 1920, ISBLANK(E12549)), "Date &gt; 1920", "Sketchy date")</f>
        <v>Date &gt; 1920</v>
      </c>
    </row>
    <row r="12550" spans="1:10" x14ac:dyDescent="0.3">
      <c r="A12550" s="178" t="s">
        <v>3372</v>
      </c>
      <c r="B12550" s="178" t="s">
        <v>187</v>
      </c>
      <c r="C12550" s="178" t="s">
        <v>1406</v>
      </c>
      <c r="D12550" s="178" t="s">
        <v>10228</v>
      </c>
      <c r="E12550" s="179">
        <v>40995</v>
      </c>
      <c r="F12550" s="180">
        <v>1024</v>
      </c>
      <c r="G12550" s="180">
        <v>0</v>
      </c>
      <c r="H12550" s="180">
        <v>2308.92</v>
      </c>
      <c r="I12550" s="180">
        <f t="shared" si="392"/>
        <v>3332.92</v>
      </c>
      <c r="J12550" s="177" t="str">
        <f t="shared" si="393"/>
        <v>Date &gt; 1920</v>
      </c>
    </row>
    <row r="12551" spans="1:10" x14ac:dyDescent="0.3">
      <c r="A12551" s="178" t="s">
        <v>3372</v>
      </c>
      <c r="B12551" s="178" t="s">
        <v>187</v>
      </c>
      <c r="C12551" s="178" t="s">
        <v>1406</v>
      </c>
      <c r="D12551" s="178" t="s">
        <v>10228</v>
      </c>
      <c r="E12551" s="179">
        <v>40995</v>
      </c>
      <c r="F12551" s="180">
        <v>1977</v>
      </c>
      <c r="G12551" s="180">
        <v>0</v>
      </c>
      <c r="H12551" s="180">
        <v>0</v>
      </c>
      <c r="I12551" s="180">
        <f t="shared" si="392"/>
        <v>1977</v>
      </c>
      <c r="J12551" s="177" t="str">
        <f t="shared" si="393"/>
        <v>Date &gt; 1920</v>
      </c>
    </row>
    <row r="12552" spans="1:10" x14ac:dyDescent="0.3">
      <c r="A12552" s="178" t="s">
        <v>3372</v>
      </c>
      <c r="B12552" s="178" t="s">
        <v>187</v>
      </c>
      <c r="C12552" s="178" t="s">
        <v>1406</v>
      </c>
      <c r="D12552" s="178" t="s">
        <v>10229</v>
      </c>
      <c r="E12552" s="179">
        <v>40864</v>
      </c>
      <c r="F12552" s="180">
        <v>5429</v>
      </c>
      <c r="G12552" s="180">
        <v>0</v>
      </c>
      <c r="H12552" s="180">
        <v>286.63</v>
      </c>
      <c r="I12552" s="180">
        <f t="shared" si="392"/>
        <v>5715.63</v>
      </c>
      <c r="J12552" s="177" t="str">
        <f t="shared" si="393"/>
        <v>Date &gt; 1920</v>
      </c>
    </row>
    <row r="12553" spans="1:10" x14ac:dyDescent="0.3">
      <c r="A12553" s="178" t="s">
        <v>3372</v>
      </c>
      <c r="B12553" s="178" t="s">
        <v>187</v>
      </c>
      <c r="C12553" s="178" t="s">
        <v>1406</v>
      </c>
      <c r="D12553" s="178" t="s">
        <v>10229</v>
      </c>
      <c r="E12553" s="179">
        <v>40995</v>
      </c>
      <c r="F12553" s="180">
        <v>28319</v>
      </c>
      <c r="G12553" s="180">
        <v>0</v>
      </c>
      <c r="H12553" s="180">
        <v>2016.75</v>
      </c>
      <c r="I12553" s="180">
        <f t="shared" si="392"/>
        <v>30335.75</v>
      </c>
      <c r="J12553" s="177" t="str">
        <f t="shared" si="393"/>
        <v>Date &gt; 1920</v>
      </c>
    </row>
    <row r="12554" spans="1:10" x14ac:dyDescent="0.3">
      <c r="A12554" s="178" t="s">
        <v>3372</v>
      </c>
      <c r="B12554" s="178" t="s">
        <v>187</v>
      </c>
      <c r="C12554" s="178" t="s">
        <v>1406</v>
      </c>
      <c r="D12554" s="178" t="s">
        <v>10229</v>
      </c>
      <c r="E12554" s="179">
        <v>41269</v>
      </c>
      <c r="F12554" s="180">
        <v>9009</v>
      </c>
      <c r="G12554" s="180">
        <v>0</v>
      </c>
      <c r="H12554" s="180">
        <v>0</v>
      </c>
      <c r="I12554" s="180">
        <f t="shared" si="392"/>
        <v>9009</v>
      </c>
      <c r="J12554" s="177" t="str">
        <f t="shared" si="393"/>
        <v>Date &gt; 1920</v>
      </c>
    </row>
    <row r="12555" spans="1:10" x14ac:dyDescent="0.3">
      <c r="A12555" s="178" t="s">
        <v>3372</v>
      </c>
      <c r="B12555" s="178" t="s">
        <v>187</v>
      </c>
      <c r="C12555" s="178" t="s">
        <v>1406</v>
      </c>
      <c r="D12555" s="178" t="s">
        <v>10230</v>
      </c>
      <c r="E12555" s="179">
        <v>41220</v>
      </c>
      <c r="F12555" s="180">
        <v>31288</v>
      </c>
      <c r="G12555" s="180">
        <v>1332.43</v>
      </c>
      <c r="H12555" s="180">
        <v>4809.57</v>
      </c>
      <c r="I12555" s="180">
        <f t="shared" si="392"/>
        <v>37430</v>
      </c>
      <c r="J12555" s="177" t="str">
        <f t="shared" si="393"/>
        <v>Date &gt; 1920</v>
      </c>
    </row>
    <row r="12556" spans="1:10" x14ac:dyDescent="0.3">
      <c r="A12556" s="178" t="s">
        <v>3372</v>
      </c>
      <c r="B12556" s="178" t="s">
        <v>187</v>
      </c>
      <c r="C12556" s="178" t="s">
        <v>1406</v>
      </c>
      <c r="D12556" s="178" t="s">
        <v>10230</v>
      </c>
      <c r="E12556" s="179">
        <v>41232</v>
      </c>
      <c r="F12556" s="180">
        <v>8088</v>
      </c>
      <c r="G12556" s="180">
        <v>81.87</v>
      </c>
      <c r="H12556" s="180">
        <v>979.93</v>
      </c>
      <c r="I12556" s="180">
        <f t="shared" si="392"/>
        <v>9149.7999999999993</v>
      </c>
      <c r="J12556" s="177" t="str">
        <f t="shared" si="393"/>
        <v>Date &gt; 1920</v>
      </c>
    </row>
    <row r="12557" spans="1:10" x14ac:dyDescent="0.3">
      <c r="A12557" s="178" t="s">
        <v>3372</v>
      </c>
      <c r="B12557" s="178" t="s">
        <v>187</v>
      </c>
      <c r="C12557" s="178" t="s">
        <v>1406</v>
      </c>
      <c r="D12557" s="178" t="s">
        <v>10230</v>
      </c>
      <c r="E12557" s="179">
        <v>41290</v>
      </c>
      <c r="F12557" s="180">
        <v>6237</v>
      </c>
      <c r="G12557" s="180">
        <v>265.63</v>
      </c>
      <c r="H12557" s="180">
        <v>959.39</v>
      </c>
      <c r="I12557" s="180">
        <f t="shared" si="392"/>
        <v>7462.02</v>
      </c>
      <c r="J12557" s="177" t="str">
        <f t="shared" si="393"/>
        <v>Date &gt; 1920</v>
      </c>
    </row>
    <row r="12558" spans="1:10" x14ac:dyDescent="0.3">
      <c r="A12558" s="178" t="s">
        <v>3372</v>
      </c>
      <c r="B12558" s="178" t="s">
        <v>187</v>
      </c>
      <c r="C12558" s="178" t="s">
        <v>1406</v>
      </c>
      <c r="D12558" s="178" t="s">
        <v>10230</v>
      </c>
      <c r="E12558" s="179">
        <v>41381</v>
      </c>
      <c r="F12558" s="180">
        <v>194598</v>
      </c>
      <c r="G12558" s="180">
        <v>191.6</v>
      </c>
      <c r="H12558" s="180">
        <v>21814.23</v>
      </c>
      <c r="I12558" s="180">
        <f t="shared" si="392"/>
        <v>216603.83000000002</v>
      </c>
      <c r="J12558" s="177" t="str">
        <f t="shared" si="393"/>
        <v>Date &gt; 1920</v>
      </c>
    </row>
    <row r="12559" spans="1:10" x14ac:dyDescent="0.3">
      <c r="A12559" s="178" t="s">
        <v>3372</v>
      </c>
      <c r="B12559" s="178" t="s">
        <v>187</v>
      </c>
      <c r="C12559" s="178" t="s">
        <v>1406</v>
      </c>
      <c r="D12559" s="178" t="s">
        <v>10230</v>
      </c>
      <c r="E12559" s="179">
        <v>41440</v>
      </c>
      <c r="F12559" s="180">
        <v>6079</v>
      </c>
      <c r="G12559" s="180">
        <v>29.38</v>
      </c>
      <c r="H12559" s="180">
        <v>704.13</v>
      </c>
      <c r="I12559" s="180">
        <f t="shared" si="392"/>
        <v>6812.51</v>
      </c>
      <c r="J12559" s="177" t="str">
        <f t="shared" si="393"/>
        <v>Date &gt; 1920</v>
      </c>
    </row>
    <row r="12560" spans="1:10" x14ac:dyDescent="0.3">
      <c r="A12560" s="178" t="s">
        <v>3372</v>
      </c>
      <c r="B12560" s="178" t="s">
        <v>187</v>
      </c>
      <c r="C12560" s="178" t="s">
        <v>1406</v>
      </c>
      <c r="D12560" s="178" t="s">
        <v>10230</v>
      </c>
      <c r="E12560" s="179">
        <v>41493</v>
      </c>
      <c r="F12560" s="180">
        <v>128347</v>
      </c>
      <c r="G12560" s="180">
        <v>121.04</v>
      </c>
      <c r="H12560" s="180">
        <v>14381.25</v>
      </c>
      <c r="I12560" s="180">
        <f t="shared" si="392"/>
        <v>142849.28999999998</v>
      </c>
      <c r="J12560" s="177" t="str">
        <f t="shared" si="393"/>
        <v>Date &gt; 1920</v>
      </c>
    </row>
    <row r="12561" spans="1:10" x14ac:dyDescent="0.3">
      <c r="A12561" s="178" t="s">
        <v>3372</v>
      </c>
      <c r="B12561" s="178" t="s">
        <v>187</v>
      </c>
      <c r="C12561" s="178" t="s">
        <v>1406</v>
      </c>
      <c r="D12561" s="178" t="s">
        <v>10230</v>
      </c>
      <c r="E12561" s="179">
        <v>41522</v>
      </c>
      <c r="F12561" s="180">
        <v>141075</v>
      </c>
      <c r="G12561" s="180">
        <v>4375.7700000000004</v>
      </c>
      <c r="H12561" s="180">
        <v>20051.41</v>
      </c>
      <c r="I12561" s="180">
        <f t="shared" si="392"/>
        <v>165502.18</v>
      </c>
      <c r="J12561" s="177" t="str">
        <f t="shared" si="393"/>
        <v>Date &gt; 1920</v>
      </c>
    </row>
    <row r="12562" spans="1:10" x14ac:dyDescent="0.3">
      <c r="A12562" s="178" t="s">
        <v>3372</v>
      </c>
      <c r="B12562" s="178" t="s">
        <v>187</v>
      </c>
      <c r="C12562" s="178" t="s">
        <v>1406</v>
      </c>
      <c r="D12562" s="178" t="s">
        <v>10230</v>
      </c>
      <c r="E12562" s="179">
        <v>41548</v>
      </c>
      <c r="F12562" s="180">
        <v>25525</v>
      </c>
      <c r="G12562" s="180">
        <v>18142.96</v>
      </c>
      <c r="H12562" s="180">
        <v>28442.47</v>
      </c>
      <c r="I12562" s="180">
        <f t="shared" si="392"/>
        <v>72110.429999999993</v>
      </c>
      <c r="J12562" s="177" t="str">
        <f t="shared" si="393"/>
        <v>Date &gt; 1920</v>
      </c>
    </row>
    <row r="12563" spans="1:10" x14ac:dyDescent="0.3">
      <c r="A12563" s="178" t="s">
        <v>3372</v>
      </c>
      <c r="B12563" s="178" t="s">
        <v>187</v>
      </c>
      <c r="C12563" s="178" t="s">
        <v>1406</v>
      </c>
      <c r="D12563" s="178" t="s">
        <v>10230</v>
      </c>
      <c r="E12563" s="179">
        <v>42424</v>
      </c>
      <c r="F12563" s="180">
        <v>96444</v>
      </c>
      <c r="G12563" s="180">
        <v>781.38</v>
      </c>
      <c r="H12563" s="180">
        <v>0</v>
      </c>
      <c r="I12563" s="180">
        <f t="shared" si="392"/>
        <v>97225.38</v>
      </c>
      <c r="J12563" s="177" t="str">
        <f t="shared" si="393"/>
        <v>Date &gt; 1920</v>
      </c>
    </row>
    <row r="12564" spans="1:10" x14ac:dyDescent="0.3">
      <c r="A12564" s="178" t="s">
        <v>3372</v>
      </c>
      <c r="B12564" s="178" t="s">
        <v>187</v>
      </c>
      <c r="C12564" s="178" t="s">
        <v>1406</v>
      </c>
      <c r="D12564" s="178" t="s">
        <v>10231</v>
      </c>
      <c r="E12564" s="179">
        <v>41962</v>
      </c>
      <c r="F12564" s="180">
        <v>0</v>
      </c>
      <c r="G12564" s="180">
        <v>11748</v>
      </c>
      <c r="H12564" s="180">
        <v>2937</v>
      </c>
      <c r="I12564" s="180">
        <f t="shared" si="392"/>
        <v>14685</v>
      </c>
      <c r="J12564" s="177" t="str">
        <f t="shared" si="393"/>
        <v>Date &gt; 1920</v>
      </c>
    </row>
    <row r="12565" spans="1:10" x14ac:dyDescent="0.3">
      <c r="A12565" s="178" t="s">
        <v>3372</v>
      </c>
      <c r="B12565" s="178" t="s">
        <v>187</v>
      </c>
      <c r="C12565" s="178" t="s">
        <v>1406</v>
      </c>
      <c r="D12565" s="178" t="s">
        <v>10231</v>
      </c>
      <c r="E12565" s="179">
        <v>42074</v>
      </c>
      <c r="F12565" s="180">
        <v>0</v>
      </c>
      <c r="G12565" s="180">
        <v>6397.6</v>
      </c>
      <c r="H12565" s="180">
        <v>1599.4</v>
      </c>
      <c r="I12565" s="180">
        <f t="shared" si="392"/>
        <v>7997</v>
      </c>
      <c r="J12565" s="177" t="str">
        <f t="shared" si="393"/>
        <v>Date &gt; 1920</v>
      </c>
    </row>
    <row r="12566" spans="1:10" x14ac:dyDescent="0.3">
      <c r="A12566" s="178" t="s">
        <v>3372</v>
      </c>
      <c r="B12566" s="178" t="s">
        <v>187</v>
      </c>
      <c r="C12566" s="178" t="s">
        <v>1406</v>
      </c>
      <c r="D12566" s="178" t="s">
        <v>10231</v>
      </c>
      <c r="E12566" s="179">
        <v>42206</v>
      </c>
      <c r="F12566" s="180">
        <v>0</v>
      </c>
      <c r="G12566" s="180">
        <v>110617.36</v>
      </c>
      <c r="H12566" s="180">
        <v>27654.34</v>
      </c>
      <c r="I12566" s="180">
        <f t="shared" si="392"/>
        <v>138271.70000000001</v>
      </c>
      <c r="J12566" s="177" t="str">
        <f t="shared" si="393"/>
        <v>Date &gt; 1920</v>
      </c>
    </row>
    <row r="12567" spans="1:10" x14ac:dyDescent="0.3">
      <c r="A12567" s="178" t="s">
        <v>3372</v>
      </c>
      <c r="B12567" s="178" t="s">
        <v>187</v>
      </c>
      <c r="C12567" s="178" t="s">
        <v>1406</v>
      </c>
      <c r="D12567" s="178" t="s">
        <v>10231</v>
      </c>
      <c r="E12567" s="179">
        <v>42410</v>
      </c>
      <c r="F12567" s="180">
        <v>0</v>
      </c>
      <c r="G12567" s="180">
        <v>5447.06</v>
      </c>
      <c r="H12567" s="180">
        <v>1361.76</v>
      </c>
      <c r="I12567" s="180">
        <f t="shared" si="392"/>
        <v>6808.8200000000006</v>
      </c>
      <c r="J12567" s="177" t="str">
        <f t="shared" si="393"/>
        <v>Date &gt; 1920</v>
      </c>
    </row>
    <row r="12568" spans="1:10" x14ac:dyDescent="0.3">
      <c r="A12568" s="178" t="s">
        <v>3372</v>
      </c>
      <c r="B12568" s="178" t="s">
        <v>187</v>
      </c>
      <c r="C12568" s="178" t="s">
        <v>1406</v>
      </c>
      <c r="D12568" s="178" t="s">
        <v>10232</v>
      </c>
      <c r="E12568" s="179">
        <v>42139</v>
      </c>
      <c r="F12568" s="180">
        <v>0</v>
      </c>
      <c r="G12568" s="180">
        <v>9463.24</v>
      </c>
      <c r="H12568" s="180">
        <v>6308.82</v>
      </c>
      <c r="I12568" s="180">
        <f t="shared" si="392"/>
        <v>15772.06</v>
      </c>
      <c r="J12568" s="177" t="str">
        <f t="shared" si="393"/>
        <v>Date &gt; 1920</v>
      </c>
    </row>
    <row r="12569" spans="1:10" x14ac:dyDescent="0.3">
      <c r="A12569" s="178" t="s">
        <v>3372</v>
      </c>
      <c r="B12569" s="178" t="s">
        <v>187</v>
      </c>
      <c r="C12569" s="178" t="s">
        <v>1406</v>
      </c>
      <c r="D12569" s="178" t="s">
        <v>10233</v>
      </c>
      <c r="E12569" s="179">
        <v>42789</v>
      </c>
      <c r="F12569" s="180">
        <v>463320</v>
      </c>
      <c r="G12569" s="180">
        <v>27929.94</v>
      </c>
      <c r="H12569" s="180">
        <v>27930.880000000001</v>
      </c>
      <c r="I12569" s="180">
        <f t="shared" si="392"/>
        <v>519180.82</v>
      </c>
      <c r="J12569" s="177" t="str">
        <f t="shared" si="393"/>
        <v>Date &gt; 1920</v>
      </c>
    </row>
    <row r="12570" spans="1:10" x14ac:dyDescent="0.3">
      <c r="A12570" s="178" t="s">
        <v>3372</v>
      </c>
      <c r="B12570" s="178" t="s">
        <v>187</v>
      </c>
      <c r="C12570" s="178" t="s">
        <v>1406</v>
      </c>
      <c r="D12570" s="178" t="s">
        <v>10233</v>
      </c>
      <c r="E12570" s="179">
        <v>42818</v>
      </c>
      <c r="F12570" s="180">
        <v>39418</v>
      </c>
      <c r="G12570" s="180">
        <v>0</v>
      </c>
      <c r="H12570" s="180">
        <v>0</v>
      </c>
      <c r="I12570" s="180">
        <f t="shared" si="392"/>
        <v>39418</v>
      </c>
      <c r="J12570" s="177" t="str">
        <f t="shared" si="393"/>
        <v>Date &gt; 1920</v>
      </c>
    </row>
    <row r="12571" spans="1:10" x14ac:dyDescent="0.3">
      <c r="A12571" s="178" t="s">
        <v>3372</v>
      </c>
      <c r="B12571" s="178" t="s">
        <v>187</v>
      </c>
      <c r="C12571" s="178" t="s">
        <v>1406</v>
      </c>
      <c r="D12571" s="178" t="s">
        <v>10234</v>
      </c>
      <c r="E12571" s="179">
        <v>43182</v>
      </c>
      <c r="F12571" s="180">
        <v>113301</v>
      </c>
      <c r="G12571" s="180">
        <v>6994</v>
      </c>
      <c r="H12571" s="180">
        <v>6994</v>
      </c>
      <c r="I12571" s="180">
        <f t="shared" si="392"/>
        <v>127289</v>
      </c>
      <c r="J12571" s="177" t="str">
        <f t="shared" si="393"/>
        <v>Date &gt; 1920</v>
      </c>
    </row>
    <row r="12572" spans="1:10" x14ac:dyDescent="0.3">
      <c r="A12572" s="178" t="s">
        <v>3372</v>
      </c>
      <c r="B12572" s="178" t="s">
        <v>187</v>
      </c>
      <c r="C12572" s="178" t="s">
        <v>1406</v>
      </c>
      <c r="D12572" s="178" t="s">
        <v>10235</v>
      </c>
      <c r="E12572" s="209">
        <v>0</v>
      </c>
      <c r="F12572" s="180">
        <v>66965</v>
      </c>
      <c r="G12572" s="180">
        <v>16205.19</v>
      </c>
      <c r="H12572" s="180">
        <v>8485.27</v>
      </c>
      <c r="I12572" s="180">
        <f t="shared" si="392"/>
        <v>91655.46</v>
      </c>
      <c r="J12572" s="177" t="str">
        <f t="shared" si="393"/>
        <v>Sketchy date</v>
      </c>
    </row>
    <row r="12573" spans="1:10" x14ac:dyDescent="0.3">
      <c r="A12573" s="178" t="s">
        <v>3372</v>
      </c>
      <c r="B12573" s="178" t="s">
        <v>187</v>
      </c>
      <c r="C12573" s="178" t="s">
        <v>1406</v>
      </c>
      <c r="D12573" s="178" t="s">
        <v>10235</v>
      </c>
      <c r="E12573" s="179">
        <v>44216</v>
      </c>
      <c r="F12573" s="180">
        <v>41345</v>
      </c>
      <c r="G12573" s="180">
        <v>9026.7099999999991</v>
      </c>
      <c r="H12573" s="180">
        <v>4541.9799999999996</v>
      </c>
      <c r="I12573" s="180">
        <f t="shared" si="392"/>
        <v>54913.69</v>
      </c>
      <c r="J12573" s="177" t="str">
        <f t="shared" si="393"/>
        <v>Date &gt; 1920</v>
      </c>
    </row>
    <row r="12574" spans="1:10" x14ac:dyDescent="0.3">
      <c r="A12574" s="178" t="s">
        <v>3372</v>
      </c>
      <c r="B12574" s="178" t="s">
        <v>187</v>
      </c>
      <c r="C12574" s="178" t="s">
        <v>1406</v>
      </c>
      <c r="D12574" s="178" t="s">
        <v>10236</v>
      </c>
      <c r="E12574" s="179">
        <v>28874</v>
      </c>
      <c r="F12574" s="180">
        <v>27888.66</v>
      </c>
      <c r="G12574" s="180">
        <v>0</v>
      </c>
      <c r="H12574" s="180">
        <v>3098.74</v>
      </c>
      <c r="I12574" s="180">
        <f t="shared" si="392"/>
        <v>30987.4</v>
      </c>
      <c r="J12574" s="177" t="str">
        <f t="shared" si="393"/>
        <v>Date &gt; 1920</v>
      </c>
    </row>
    <row r="12575" spans="1:10" x14ac:dyDescent="0.3">
      <c r="A12575" s="178" t="s">
        <v>3372</v>
      </c>
      <c r="B12575" s="178" t="s">
        <v>187</v>
      </c>
      <c r="C12575" s="178" t="s">
        <v>1406</v>
      </c>
      <c r="D12575" s="178" t="s">
        <v>10236</v>
      </c>
      <c r="E12575" s="179">
        <v>29530</v>
      </c>
      <c r="F12575" s="180">
        <v>166140</v>
      </c>
      <c r="G12575" s="180">
        <v>0</v>
      </c>
      <c r="H12575" s="180">
        <v>18460</v>
      </c>
      <c r="I12575" s="180">
        <f t="shared" si="392"/>
        <v>184600</v>
      </c>
      <c r="J12575" s="177" t="str">
        <f t="shared" si="393"/>
        <v>Date &gt; 1920</v>
      </c>
    </row>
    <row r="12576" spans="1:10" x14ac:dyDescent="0.3">
      <c r="A12576" s="178" t="s">
        <v>3372</v>
      </c>
      <c r="B12576" s="178" t="s">
        <v>195</v>
      </c>
      <c r="C12576" s="178" t="s">
        <v>1412</v>
      </c>
      <c r="D12576" s="178"/>
      <c r="E12576" s="179">
        <v>17309</v>
      </c>
      <c r="F12576" s="180">
        <v>0</v>
      </c>
      <c r="G12576" s="180">
        <v>1016.86</v>
      </c>
      <c r="H12576" s="180">
        <v>1016.87</v>
      </c>
      <c r="I12576" s="180">
        <f t="shared" si="392"/>
        <v>2033.73</v>
      </c>
      <c r="J12576" s="177" t="str">
        <f t="shared" si="393"/>
        <v>Date &gt; 1920</v>
      </c>
    </row>
    <row r="12577" spans="1:10" x14ac:dyDescent="0.3">
      <c r="A12577" s="178" t="s">
        <v>3372</v>
      </c>
      <c r="B12577" s="178" t="s">
        <v>195</v>
      </c>
      <c r="C12577" s="178" t="s">
        <v>1412</v>
      </c>
      <c r="D12577" s="178" t="s">
        <v>10237</v>
      </c>
      <c r="E12577" s="179">
        <v>22563</v>
      </c>
      <c r="F12577" s="180">
        <v>0</v>
      </c>
      <c r="G12577" s="180">
        <v>7060.13</v>
      </c>
      <c r="H12577" s="180">
        <v>3530.07</v>
      </c>
      <c r="I12577" s="180">
        <f t="shared" si="392"/>
        <v>10590.2</v>
      </c>
      <c r="J12577" s="177" t="str">
        <f t="shared" si="393"/>
        <v>Date &gt; 1920</v>
      </c>
    </row>
    <row r="12578" spans="1:10" x14ac:dyDescent="0.3">
      <c r="A12578" s="178" t="s">
        <v>3372</v>
      </c>
      <c r="B12578" s="178" t="s">
        <v>195</v>
      </c>
      <c r="C12578" s="178" t="s">
        <v>1412</v>
      </c>
      <c r="D12578" s="178" t="s">
        <v>10238</v>
      </c>
      <c r="E12578" s="179">
        <v>24618</v>
      </c>
      <c r="F12578" s="180">
        <v>34117.25</v>
      </c>
      <c r="G12578" s="180">
        <v>22744.83</v>
      </c>
      <c r="H12578" s="180">
        <v>11372.42</v>
      </c>
      <c r="I12578" s="180">
        <f t="shared" si="392"/>
        <v>68234.5</v>
      </c>
      <c r="J12578" s="177" t="str">
        <f t="shared" si="393"/>
        <v>Date &gt; 1920</v>
      </c>
    </row>
    <row r="12579" spans="1:10" x14ac:dyDescent="0.3">
      <c r="A12579" s="178" t="s">
        <v>3372</v>
      </c>
      <c r="B12579" s="178" t="s">
        <v>195</v>
      </c>
      <c r="C12579" s="178" t="s">
        <v>1412</v>
      </c>
      <c r="D12579" s="178" t="s">
        <v>6400</v>
      </c>
      <c r="E12579" s="179">
        <v>25113</v>
      </c>
      <c r="F12579" s="180">
        <v>0</v>
      </c>
      <c r="G12579" s="180">
        <v>1640</v>
      </c>
      <c r="H12579" s="180">
        <v>879.75</v>
      </c>
      <c r="I12579" s="180">
        <f t="shared" si="392"/>
        <v>2519.75</v>
      </c>
      <c r="J12579" s="177" t="str">
        <f t="shared" si="393"/>
        <v>Date &gt; 1920</v>
      </c>
    </row>
    <row r="12580" spans="1:10" x14ac:dyDescent="0.3">
      <c r="A12580" s="178" t="s">
        <v>3372</v>
      </c>
      <c r="B12580" s="178" t="s">
        <v>195</v>
      </c>
      <c r="C12580" s="178" t="s">
        <v>1412</v>
      </c>
      <c r="D12580" s="178" t="s">
        <v>6400</v>
      </c>
      <c r="E12580" s="179">
        <v>26917</v>
      </c>
      <c r="F12580" s="180">
        <v>0</v>
      </c>
      <c r="G12580" s="180">
        <v>1910.17</v>
      </c>
      <c r="H12580" s="180">
        <v>655.08000000000004</v>
      </c>
      <c r="I12580" s="180">
        <f t="shared" si="392"/>
        <v>2565.25</v>
      </c>
      <c r="J12580" s="177" t="str">
        <f t="shared" si="393"/>
        <v>Date &gt; 1920</v>
      </c>
    </row>
    <row r="12581" spans="1:10" x14ac:dyDescent="0.3">
      <c r="A12581" s="178" t="s">
        <v>3372</v>
      </c>
      <c r="B12581" s="178" t="s">
        <v>195</v>
      </c>
      <c r="C12581" s="178" t="s">
        <v>1412</v>
      </c>
      <c r="D12581" s="178" t="s">
        <v>7173</v>
      </c>
      <c r="E12581" s="179">
        <v>29220</v>
      </c>
      <c r="F12581" s="180">
        <v>0</v>
      </c>
      <c r="G12581" s="180">
        <v>59299.75</v>
      </c>
      <c r="H12581" s="180">
        <v>29649.87</v>
      </c>
      <c r="I12581" s="180">
        <f t="shared" si="392"/>
        <v>88949.62</v>
      </c>
      <c r="J12581" s="177" t="str">
        <f t="shared" si="393"/>
        <v>Date &gt; 1920</v>
      </c>
    </row>
    <row r="12582" spans="1:10" x14ac:dyDescent="0.3">
      <c r="A12582" s="178" t="s">
        <v>3372</v>
      </c>
      <c r="B12582" s="178" t="s">
        <v>195</v>
      </c>
      <c r="C12582" s="178" t="s">
        <v>1412</v>
      </c>
      <c r="D12582" s="178" t="s">
        <v>10239</v>
      </c>
      <c r="E12582" s="179">
        <v>30008</v>
      </c>
      <c r="F12582" s="180">
        <v>0</v>
      </c>
      <c r="G12582" s="180">
        <v>9173.33</v>
      </c>
      <c r="H12582" s="180">
        <v>4586.67</v>
      </c>
      <c r="I12582" s="180">
        <f t="shared" si="392"/>
        <v>13760</v>
      </c>
      <c r="J12582" s="177" t="str">
        <f t="shared" si="393"/>
        <v>Date &gt; 1920</v>
      </c>
    </row>
    <row r="12583" spans="1:10" x14ac:dyDescent="0.3">
      <c r="A12583" s="178" t="s">
        <v>3372</v>
      </c>
      <c r="B12583" s="178" t="s">
        <v>195</v>
      </c>
      <c r="C12583" s="178" t="s">
        <v>1412</v>
      </c>
      <c r="D12583" s="178" t="s">
        <v>10240</v>
      </c>
      <c r="E12583" s="179">
        <v>31323</v>
      </c>
      <c r="F12583" s="180">
        <v>109342.54</v>
      </c>
      <c r="G12583" s="180">
        <v>8178.21</v>
      </c>
      <c r="H12583" s="180">
        <v>16238.28</v>
      </c>
      <c r="I12583" s="180">
        <f t="shared" si="392"/>
        <v>133759.03</v>
      </c>
      <c r="J12583" s="177" t="str">
        <f t="shared" si="393"/>
        <v>Date &gt; 1920</v>
      </c>
    </row>
    <row r="12584" spans="1:10" x14ac:dyDescent="0.3">
      <c r="A12584" s="178" t="s">
        <v>3372</v>
      </c>
      <c r="B12584" s="178" t="s">
        <v>195</v>
      </c>
      <c r="C12584" s="178" t="s">
        <v>1412</v>
      </c>
      <c r="D12584" s="178" t="s">
        <v>10240</v>
      </c>
      <c r="E12584" s="179">
        <v>31350</v>
      </c>
      <c r="F12584" s="180">
        <v>230151.54</v>
      </c>
      <c r="G12584" s="180">
        <v>43683.12</v>
      </c>
      <c r="H12584" s="180">
        <v>47413.96</v>
      </c>
      <c r="I12584" s="180">
        <f t="shared" si="392"/>
        <v>321248.62000000005</v>
      </c>
      <c r="J12584" s="177" t="str">
        <f t="shared" si="393"/>
        <v>Date &gt; 1920</v>
      </c>
    </row>
    <row r="12585" spans="1:10" x14ac:dyDescent="0.3">
      <c r="A12585" s="178" t="s">
        <v>3372</v>
      </c>
      <c r="B12585" s="178" t="s">
        <v>195</v>
      </c>
      <c r="C12585" s="178" t="s">
        <v>1412</v>
      </c>
      <c r="D12585" s="178" t="s">
        <v>10240</v>
      </c>
      <c r="E12585" s="179">
        <v>31408</v>
      </c>
      <c r="F12585" s="180">
        <v>125841.31</v>
      </c>
      <c r="G12585" s="180">
        <v>15387.59</v>
      </c>
      <c r="H12585" s="180">
        <v>23137.46</v>
      </c>
      <c r="I12585" s="180">
        <f t="shared" si="392"/>
        <v>164366.35999999999</v>
      </c>
      <c r="J12585" s="177" t="str">
        <f t="shared" si="393"/>
        <v>Date &gt; 1920</v>
      </c>
    </row>
    <row r="12586" spans="1:10" x14ac:dyDescent="0.3">
      <c r="A12586" s="178" t="s">
        <v>3372</v>
      </c>
      <c r="B12586" s="178" t="s">
        <v>195</v>
      </c>
      <c r="C12586" s="178" t="s">
        <v>1412</v>
      </c>
      <c r="D12586" s="178" t="s">
        <v>10240</v>
      </c>
      <c r="E12586" s="179">
        <v>31436</v>
      </c>
      <c r="F12586" s="180">
        <v>13151.66</v>
      </c>
      <c r="G12586" s="180">
        <v>0</v>
      </c>
      <c r="H12586" s="180">
        <v>0</v>
      </c>
      <c r="I12586" s="180">
        <f t="shared" si="392"/>
        <v>13151.66</v>
      </c>
      <c r="J12586" s="177" t="str">
        <f t="shared" si="393"/>
        <v>Date &gt; 1920</v>
      </c>
    </row>
    <row r="12587" spans="1:10" x14ac:dyDescent="0.3">
      <c r="A12587" s="178" t="s">
        <v>3372</v>
      </c>
      <c r="B12587" s="178" t="s">
        <v>195</v>
      </c>
      <c r="C12587" s="178" t="s">
        <v>1412</v>
      </c>
      <c r="D12587" s="178" t="s">
        <v>10240</v>
      </c>
      <c r="E12587" s="179">
        <v>31604</v>
      </c>
      <c r="F12587" s="180">
        <v>14637.43</v>
      </c>
      <c r="G12587" s="180">
        <v>649.29</v>
      </c>
      <c r="H12587" s="180">
        <v>1951.01</v>
      </c>
      <c r="I12587" s="180">
        <f t="shared" si="392"/>
        <v>17237.73</v>
      </c>
      <c r="J12587" s="177" t="str">
        <f t="shared" si="393"/>
        <v>Date &gt; 1920</v>
      </c>
    </row>
    <row r="12588" spans="1:10" x14ac:dyDescent="0.3">
      <c r="A12588" s="178" t="s">
        <v>3372</v>
      </c>
      <c r="B12588" s="178" t="s">
        <v>195</v>
      </c>
      <c r="C12588" s="178" t="s">
        <v>1412</v>
      </c>
      <c r="D12588" s="178" t="s">
        <v>10240</v>
      </c>
      <c r="E12588" s="179">
        <v>31747</v>
      </c>
      <c r="F12588" s="180">
        <v>5711.06</v>
      </c>
      <c r="G12588" s="180">
        <v>419.75</v>
      </c>
      <c r="H12588" s="180">
        <v>844.43</v>
      </c>
      <c r="I12588" s="180">
        <f t="shared" si="392"/>
        <v>6975.2400000000007</v>
      </c>
      <c r="J12588" s="177" t="str">
        <f t="shared" si="393"/>
        <v>Date &gt; 1920</v>
      </c>
    </row>
    <row r="12589" spans="1:10" x14ac:dyDescent="0.3">
      <c r="A12589" s="178" t="s">
        <v>3372</v>
      </c>
      <c r="B12589" s="178" t="s">
        <v>195</v>
      </c>
      <c r="C12589" s="178" t="s">
        <v>1412</v>
      </c>
      <c r="D12589" s="178" t="s">
        <v>10240</v>
      </c>
      <c r="E12589" s="179">
        <v>31835</v>
      </c>
      <c r="F12589" s="180">
        <v>33984.449999999997</v>
      </c>
      <c r="G12589" s="180">
        <v>4685.4799999999996</v>
      </c>
      <c r="H12589" s="180">
        <v>6118.77</v>
      </c>
      <c r="I12589" s="180">
        <f t="shared" si="392"/>
        <v>44788.7</v>
      </c>
      <c r="J12589" s="177" t="str">
        <f t="shared" si="393"/>
        <v>Date &gt; 1920</v>
      </c>
    </row>
    <row r="12590" spans="1:10" x14ac:dyDescent="0.3">
      <c r="A12590" s="178" t="s">
        <v>3372</v>
      </c>
      <c r="B12590" s="178" t="s">
        <v>195</v>
      </c>
      <c r="C12590" s="178" t="s">
        <v>1412</v>
      </c>
      <c r="D12590" s="178" t="s">
        <v>10240</v>
      </c>
      <c r="E12590" s="179">
        <v>32422</v>
      </c>
      <c r="F12590" s="180">
        <v>1103.3599999999999</v>
      </c>
      <c r="G12590" s="180">
        <v>160.18</v>
      </c>
      <c r="H12590" s="180">
        <v>202.68</v>
      </c>
      <c r="I12590" s="180">
        <f t="shared" si="392"/>
        <v>1466.22</v>
      </c>
      <c r="J12590" s="177" t="str">
        <f t="shared" si="393"/>
        <v>Date &gt; 1920</v>
      </c>
    </row>
    <row r="12591" spans="1:10" x14ac:dyDescent="0.3">
      <c r="A12591" s="178" t="s">
        <v>3372</v>
      </c>
      <c r="B12591" s="178" t="s">
        <v>195</v>
      </c>
      <c r="C12591" s="178" t="s">
        <v>1412</v>
      </c>
      <c r="D12591" s="178" t="s">
        <v>10240</v>
      </c>
      <c r="E12591" s="179">
        <v>33196</v>
      </c>
      <c r="F12591" s="180">
        <v>-5532.31</v>
      </c>
      <c r="G12591" s="180">
        <v>675.37</v>
      </c>
      <c r="H12591" s="180">
        <v>-277.07</v>
      </c>
      <c r="I12591" s="180">
        <f t="shared" si="392"/>
        <v>-5134.01</v>
      </c>
      <c r="J12591" s="177" t="str">
        <f t="shared" si="393"/>
        <v>Date &gt; 1920</v>
      </c>
    </row>
    <row r="12592" spans="1:10" x14ac:dyDescent="0.3">
      <c r="A12592" s="178" t="s">
        <v>3372</v>
      </c>
      <c r="B12592" s="178" t="s">
        <v>195</v>
      </c>
      <c r="C12592" s="178" t="s">
        <v>1412</v>
      </c>
      <c r="D12592" s="178" t="s">
        <v>10241</v>
      </c>
      <c r="E12592" s="179">
        <v>31436</v>
      </c>
      <c r="F12592" s="180">
        <v>70087.11</v>
      </c>
      <c r="G12592" s="180">
        <v>5825.4</v>
      </c>
      <c r="H12592" s="180">
        <v>10700.15</v>
      </c>
      <c r="I12592" s="180">
        <f t="shared" si="392"/>
        <v>86612.659999999989</v>
      </c>
      <c r="J12592" s="177" t="str">
        <f t="shared" si="393"/>
        <v>Date &gt; 1920</v>
      </c>
    </row>
    <row r="12593" spans="1:10" x14ac:dyDescent="0.3">
      <c r="A12593" s="178" t="s">
        <v>3372</v>
      </c>
      <c r="B12593" s="178" t="s">
        <v>195</v>
      </c>
      <c r="C12593" s="178" t="s">
        <v>1412</v>
      </c>
      <c r="D12593" s="178" t="s">
        <v>10241</v>
      </c>
      <c r="E12593" s="179">
        <v>31546</v>
      </c>
      <c r="F12593" s="180">
        <v>42908.61</v>
      </c>
      <c r="G12593" s="180">
        <v>799.59</v>
      </c>
      <c r="H12593" s="180">
        <v>5167.42</v>
      </c>
      <c r="I12593" s="180">
        <f t="shared" si="392"/>
        <v>48875.619999999995</v>
      </c>
      <c r="J12593" s="177" t="str">
        <f t="shared" si="393"/>
        <v>Date &gt; 1920</v>
      </c>
    </row>
    <row r="12594" spans="1:10" x14ac:dyDescent="0.3">
      <c r="A12594" s="178" t="s">
        <v>3372</v>
      </c>
      <c r="B12594" s="178" t="s">
        <v>195</v>
      </c>
      <c r="C12594" s="178" t="s">
        <v>1412</v>
      </c>
      <c r="D12594" s="178" t="s">
        <v>10241</v>
      </c>
      <c r="E12594" s="179">
        <v>32099</v>
      </c>
      <c r="F12594" s="180">
        <v>11004.28</v>
      </c>
      <c r="G12594" s="180">
        <v>369.7</v>
      </c>
      <c r="H12594" s="180">
        <v>2132.4299999999998</v>
      </c>
      <c r="I12594" s="180">
        <f t="shared" si="392"/>
        <v>13506.410000000002</v>
      </c>
      <c r="J12594" s="177" t="str">
        <f t="shared" si="393"/>
        <v>Date &gt; 1920</v>
      </c>
    </row>
    <row r="12595" spans="1:10" x14ac:dyDescent="0.3">
      <c r="A12595" s="178" t="s">
        <v>3372</v>
      </c>
      <c r="B12595" s="178" t="s">
        <v>195</v>
      </c>
      <c r="C12595" s="178" t="s">
        <v>1412</v>
      </c>
      <c r="D12595" s="178" t="s">
        <v>10241</v>
      </c>
      <c r="E12595" s="179">
        <v>33211</v>
      </c>
      <c r="F12595" s="180">
        <v>9212.36</v>
      </c>
      <c r="G12595" s="180">
        <v>70.650000000000006</v>
      </c>
      <c r="H12595" s="180">
        <v>334.03</v>
      </c>
      <c r="I12595" s="180">
        <f t="shared" si="392"/>
        <v>9617.0400000000009</v>
      </c>
      <c r="J12595" s="177" t="str">
        <f t="shared" si="393"/>
        <v>Date &gt; 1920</v>
      </c>
    </row>
    <row r="12596" spans="1:10" x14ac:dyDescent="0.3">
      <c r="A12596" s="178" t="s">
        <v>3372</v>
      </c>
      <c r="B12596" s="178" t="s">
        <v>195</v>
      </c>
      <c r="C12596" s="178" t="s">
        <v>1412</v>
      </c>
      <c r="D12596" s="178" t="s">
        <v>6345</v>
      </c>
      <c r="E12596" s="179">
        <v>32393</v>
      </c>
      <c r="F12596" s="180">
        <v>231900</v>
      </c>
      <c r="G12596" s="180">
        <v>0</v>
      </c>
      <c r="H12596" s="180">
        <v>25766.67</v>
      </c>
      <c r="I12596" s="180">
        <f t="shared" si="392"/>
        <v>257666.66999999998</v>
      </c>
      <c r="J12596" s="177" t="str">
        <f t="shared" si="393"/>
        <v>Date &gt; 1920</v>
      </c>
    </row>
    <row r="12597" spans="1:10" x14ac:dyDescent="0.3">
      <c r="A12597" s="178" t="s">
        <v>3372</v>
      </c>
      <c r="B12597" s="178" t="s">
        <v>195</v>
      </c>
      <c r="C12597" s="178" t="s">
        <v>1412</v>
      </c>
      <c r="D12597" s="178" t="s">
        <v>6345</v>
      </c>
      <c r="E12597" s="179">
        <v>33196</v>
      </c>
      <c r="F12597" s="180">
        <v>5532.31</v>
      </c>
      <c r="G12597" s="180">
        <v>0</v>
      </c>
      <c r="H12597" s="180">
        <v>614.70000000000005</v>
      </c>
      <c r="I12597" s="180">
        <f t="shared" si="392"/>
        <v>6147.01</v>
      </c>
      <c r="J12597" s="177" t="str">
        <f t="shared" si="393"/>
        <v>Date &gt; 1920</v>
      </c>
    </row>
    <row r="12598" spans="1:10" x14ac:dyDescent="0.3">
      <c r="A12598" s="178" t="s">
        <v>3372</v>
      </c>
      <c r="B12598" s="178" t="s">
        <v>195</v>
      </c>
      <c r="C12598" s="178" t="s">
        <v>1412</v>
      </c>
      <c r="D12598" s="178" t="s">
        <v>6345</v>
      </c>
      <c r="E12598" s="179">
        <v>33196</v>
      </c>
      <c r="F12598" s="180">
        <v>4064.29</v>
      </c>
      <c r="G12598" s="180">
        <v>0</v>
      </c>
      <c r="H12598" s="180">
        <v>451.59</v>
      </c>
      <c r="I12598" s="180">
        <f t="shared" si="392"/>
        <v>4515.88</v>
      </c>
      <c r="J12598" s="177" t="str">
        <f t="shared" si="393"/>
        <v>Date &gt; 1920</v>
      </c>
    </row>
    <row r="12599" spans="1:10" x14ac:dyDescent="0.3">
      <c r="A12599" s="178" t="s">
        <v>3372</v>
      </c>
      <c r="B12599" s="178" t="s">
        <v>195</v>
      </c>
      <c r="C12599" s="178" t="s">
        <v>1412</v>
      </c>
      <c r="D12599" s="178" t="s">
        <v>7418</v>
      </c>
      <c r="E12599" s="179">
        <v>32093</v>
      </c>
      <c r="F12599" s="180">
        <v>0</v>
      </c>
      <c r="G12599" s="180">
        <v>1360.25</v>
      </c>
      <c r="H12599" s="180">
        <v>720</v>
      </c>
      <c r="I12599" s="180">
        <f t="shared" si="392"/>
        <v>2080.25</v>
      </c>
      <c r="J12599" s="177" t="str">
        <f t="shared" si="393"/>
        <v>Date &gt; 1920</v>
      </c>
    </row>
    <row r="12600" spans="1:10" x14ac:dyDescent="0.3">
      <c r="A12600" s="178" t="s">
        <v>3372</v>
      </c>
      <c r="B12600" s="178" t="s">
        <v>195</v>
      </c>
      <c r="C12600" s="178" t="s">
        <v>1412</v>
      </c>
      <c r="D12600" s="178" t="s">
        <v>10242</v>
      </c>
      <c r="E12600" s="179">
        <v>32132</v>
      </c>
      <c r="F12600" s="180">
        <v>0</v>
      </c>
      <c r="G12600" s="180">
        <v>20597.02</v>
      </c>
      <c r="H12600" s="180">
        <v>10298.51</v>
      </c>
      <c r="I12600" s="180">
        <f t="shared" si="392"/>
        <v>30895.53</v>
      </c>
      <c r="J12600" s="177" t="str">
        <f t="shared" si="393"/>
        <v>Date &gt; 1920</v>
      </c>
    </row>
    <row r="12601" spans="1:10" x14ac:dyDescent="0.3">
      <c r="A12601" s="178" t="s">
        <v>3372</v>
      </c>
      <c r="B12601" s="178" t="s">
        <v>195</v>
      </c>
      <c r="C12601" s="178" t="s">
        <v>1412</v>
      </c>
      <c r="D12601" s="178" t="s">
        <v>10243</v>
      </c>
      <c r="E12601" s="179">
        <v>32408</v>
      </c>
      <c r="F12601" s="180">
        <v>0</v>
      </c>
      <c r="G12601" s="180">
        <v>4733.33</v>
      </c>
      <c r="H12601" s="180">
        <v>2366.67</v>
      </c>
      <c r="I12601" s="180">
        <f t="shared" si="392"/>
        <v>7100</v>
      </c>
      <c r="J12601" s="177" t="str">
        <f t="shared" si="393"/>
        <v>Date &gt; 1920</v>
      </c>
    </row>
    <row r="12602" spans="1:10" x14ac:dyDescent="0.3">
      <c r="A12602" s="178" t="s">
        <v>3372</v>
      </c>
      <c r="B12602" s="178" t="s">
        <v>195</v>
      </c>
      <c r="C12602" s="178" t="s">
        <v>1412</v>
      </c>
      <c r="D12602" s="178" t="s">
        <v>10244</v>
      </c>
      <c r="E12602" s="179">
        <v>32892</v>
      </c>
      <c r="F12602" s="180">
        <v>0</v>
      </c>
      <c r="G12602" s="180">
        <v>22773.919999999998</v>
      </c>
      <c r="H12602" s="180">
        <v>11386.96</v>
      </c>
      <c r="I12602" s="180">
        <f t="shared" si="392"/>
        <v>34160.879999999997</v>
      </c>
      <c r="J12602" s="177" t="str">
        <f t="shared" si="393"/>
        <v>Date &gt; 1920</v>
      </c>
    </row>
    <row r="12603" spans="1:10" x14ac:dyDescent="0.3">
      <c r="A12603" s="178" t="s">
        <v>3372</v>
      </c>
      <c r="B12603" s="178" t="s">
        <v>195</v>
      </c>
      <c r="C12603" s="178" t="s">
        <v>1412</v>
      </c>
      <c r="D12603" s="178" t="s">
        <v>6404</v>
      </c>
      <c r="E12603" s="179">
        <v>32990</v>
      </c>
      <c r="F12603" s="180">
        <v>0</v>
      </c>
      <c r="G12603" s="180">
        <v>53380.74</v>
      </c>
      <c r="H12603" s="180">
        <v>26690.36</v>
      </c>
      <c r="I12603" s="180">
        <f t="shared" si="392"/>
        <v>80071.100000000006</v>
      </c>
      <c r="J12603" s="177" t="str">
        <f t="shared" si="393"/>
        <v>Date &gt; 1920</v>
      </c>
    </row>
    <row r="12604" spans="1:10" x14ac:dyDescent="0.3">
      <c r="A12604" s="178" t="s">
        <v>3372</v>
      </c>
      <c r="B12604" s="178" t="s">
        <v>195</v>
      </c>
      <c r="C12604" s="178" t="s">
        <v>1412</v>
      </c>
      <c r="D12604" s="178" t="s">
        <v>6404</v>
      </c>
      <c r="E12604" s="179">
        <v>33273</v>
      </c>
      <c r="F12604" s="180">
        <v>0</v>
      </c>
      <c r="G12604" s="180">
        <v>93352.85</v>
      </c>
      <c r="H12604" s="180">
        <v>46676.44</v>
      </c>
      <c r="I12604" s="180">
        <f t="shared" si="392"/>
        <v>140029.29</v>
      </c>
      <c r="J12604" s="177" t="str">
        <f t="shared" si="393"/>
        <v>Date &gt; 1920</v>
      </c>
    </row>
    <row r="12605" spans="1:10" x14ac:dyDescent="0.3">
      <c r="A12605" s="178" t="s">
        <v>3372</v>
      </c>
      <c r="B12605" s="178" t="s">
        <v>195</v>
      </c>
      <c r="C12605" s="178" t="s">
        <v>1412</v>
      </c>
      <c r="D12605" s="178" t="s">
        <v>10245</v>
      </c>
      <c r="E12605" s="179">
        <v>33182</v>
      </c>
      <c r="F12605" s="180">
        <v>0</v>
      </c>
      <c r="G12605" s="180">
        <v>123056.34</v>
      </c>
      <c r="H12605" s="180">
        <v>61528.17</v>
      </c>
      <c r="I12605" s="180">
        <f t="shared" si="392"/>
        <v>184584.51</v>
      </c>
      <c r="J12605" s="177" t="str">
        <f t="shared" si="393"/>
        <v>Date &gt; 1920</v>
      </c>
    </row>
    <row r="12606" spans="1:10" x14ac:dyDescent="0.3">
      <c r="A12606" s="178" t="s">
        <v>3372</v>
      </c>
      <c r="B12606" s="178" t="s">
        <v>195</v>
      </c>
      <c r="C12606" s="178" t="s">
        <v>1412</v>
      </c>
      <c r="D12606" s="178" t="s">
        <v>10246</v>
      </c>
      <c r="E12606" s="179">
        <v>33980</v>
      </c>
      <c r="F12606" s="180">
        <v>0</v>
      </c>
      <c r="G12606" s="180">
        <v>76906.59</v>
      </c>
      <c r="H12606" s="180">
        <v>38453.279999999999</v>
      </c>
      <c r="I12606" s="180">
        <f t="shared" si="392"/>
        <v>115359.87</v>
      </c>
      <c r="J12606" s="177" t="str">
        <f t="shared" si="393"/>
        <v>Date &gt; 1920</v>
      </c>
    </row>
    <row r="12607" spans="1:10" x14ac:dyDescent="0.3">
      <c r="A12607" s="178" t="s">
        <v>3372</v>
      </c>
      <c r="B12607" s="178" t="s">
        <v>195</v>
      </c>
      <c r="C12607" s="178" t="s">
        <v>1412</v>
      </c>
      <c r="D12607" s="178" t="s">
        <v>10246</v>
      </c>
      <c r="E12607" s="179">
        <v>34036</v>
      </c>
      <c r="F12607" s="180">
        <v>0</v>
      </c>
      <c r="G12607" s="180">
        <v>11765.75</v>
      </c>
      <c r="H12607" s="180">
        <v>5882.89</v>
      </c>
      <c r="I12607" s="180">
        <f t="shared" si="392"/>
        <v>17648.64</v>
      </c>
      <c r="J12607" s="177" t="str">
        <f t="shared" si="393"/>
        <v>Date &gt; 1920</v>
      </c>
    </row>
    <row r="12608" spans="1:10" x14ac:dyDescent="0.3">
      <c r="A12608" s="178" t="s">
        <v>3372</v>
      </c>
      <c r="B12608" s="178" t="s">
        <v>195</v>
      </c>
      <c r="C12608" s="178" t="s">
        <v>1412</v>
      </c>
      <c r="D12608" s="178" t="s">
        <v>10246</v>
      </c>
      <c r="E12608" s="179">
        <v>34164</v>
      </c>
      <c r="F12608" s="180">
        <v>0</v>
      </c>
      <c r="G12608" s="180">
        <v>5669.84</v>
      </c>
      <c r="H12608" s="180">
        <v>2834.93</v>
      </c>
      <c r="I12608" s="180">
        <f t="shared" si="392"/>
        <v>8504.77</v>
      </c>
      <c r="J12608" s="177" t="str">
        <f t="shared" si="393"/>
        <v>Date &gt; 1920</v>
      </c>
    </row>
    <row r="12609" spans="1:10" x14ac:dyDescent="0.3">
      <c r="A12609" s="178" t="s">
        <v>3372</v>
      </c>
      <c r="B12609" s="178" t="s">
        <v>195</v>
      </c>
      <c r="C12609" s="178" t="s">
        <v>1412</v>
      </c>
      <c r="D12609" s="178" t="s">
        <v>10246</v>
      </c>
      <c r="E12609" s="179">
        <v>34191</v>
      </c>
      <c r="F12609" s="180">
        <v>0</v>
      </c>
      <c r="G12609" s="180">
        <v>2657.82</v>
      </c>
      <c r="H12609" s="180">
        <v>1328.9</v>
      </c>
      <c r="I12609" s="180">
        <f t="shared" si="392"/>
        <v>3986.7200000000003</v>
      </c>
      <c r="J12609" s="177" t="str">
        <f t="shared" si="393"/>
        <v>Date &gt; 1920</v>
      </c>
    </row>
    <row r="12610" spans="1:10" x14ac:dyDescent="0.3">
      <c r="A12610" s="178" t="s">
        <v>3372</v>
      </c>
      <c r="B12610" s="178" t="s">
        <v>195</v>
      </c>
      <c r="C12610" s="178" t="s">
        <v>1412</v>
      </c>
      <c r="D12610" s="178" t="s">
        <v>10246</v>
      </c>
      <c r="E12610" s="179">
        <v>34317</v>
      </c>
      <c r="F12610" s="180">
        <v>0</v>
      </c>
      <c r="G12610" s="180">
        <v>1234.92</v>
      </c>
      <c r="H12610" s="180">
        <v>617.46</v>
      </c>
      <c r="I12610" s="180">
        <f t="shared" si="392"/>
        <v>1852.38</v>
      </c>
      <c r="J12610" s="177" t="str">
        <f t="shared" si="393"/>
        <v>Date &gt; 1920</v>
      </c>
    </row>
    <row r="12611" spans="1:10" x14ac:dyDescent="0.3">
      <c r="A12611" s="178" t="s">
        <v>3372</v>
      </c>
      <c r="B12611" s="178" t="s">
        <v>195</v>
      </c>
      <c r="C12611" s="178" t="s">
        <v>1412</v>
      </c>
      <c r="D12611" s="178" t="s">
        <v>10247</v>
      </c>
      <c r="E12611" s="179">
        <v>34227</v>
      </c>
      <c r="F12611" s="180">
        <v>0</v>
      </c>
      <c r="G12611" s="180">
        <v>12698.34</v>
      </c>
      <c r="H12611" s="180">
        <v>6349.16</v>
      </c>
      <c r="I12611" s="180">
        <f t="shared" si="392"/>
        <v>19047.5</v>
      </c>
      <c r="J12611" s="177" t="str">
        <f t="shared" si="393"/>
        <v>Date &gt; 1920</v>
      </c>
    </row>
    <row r="12612" spans="1:10" x14ac:dyDescent="0.3">
      <c r="A12612" s="178" t="s">
        <v>3372</v>
      </c>
      <c r="B12612" s="178" t="s">
        <v>195</v>
      </c>
      <c r="C12612" s="178" t="s">
        <v>1412</v>
      </c>
      <c r="D12612" s="178" t="s">
        <v>10247</v>
      </c>
      <c r="E12612" s="179">
        <v>34309</v>
      </c>
      <c r="F12612" s="180">
        <v>0</v>
      </c>
      <c r="G12612" s="180">
        <v>90962.25</v>
      </c>
      <c r="H12612" s="180">
        <v>45481.14</v>
      </c>
      <c r="I12612" s="180">
        <f t="shared" si="392"/>
        <v>136443.39000000001</v>
      </c>
      <c r="J12612" s="177" t="str">
        <f t="shared" si="393"/>
        <v>Date &gt; 1920</v>
      </c>
    </row>
    <row r="12613" spans="1:10" x14ac:dyDescent="0.3">
      <c r="A12613" s="178" t="s">
        <v>3372</v>
      </c>
      <c r="B12613" s="178" t="s">
        <v>195</v>
      </c>
      <c r="C12613" s="178" t="s">
        <v>1412</v>
      </c>
      <c r="D12613" s="178" t="s">
        <v>10247</v>
      </c>
      <c r="E12613" s="179">
        <v>34522</v>
      </c>
      <c r="F12613" s="180">
        <v>0</v>
      </c>
      <c r="G12613" s="180">
        <v>14081.2</v>
      </c>
      <c r="H12613" s="180">
        <v>7040.59</v>
      </c>
      <c r="I12613" s="180">
        <f t="shared" ref="I12613:I12676" si="394">SUM(F12613:H12613)</f>
        <v>21121.79</v>
      </c>
      <c r="J12613" s="177" t="str">
        <f t="shared" ref="J12613:J12676" si="395">IF(OR(YEAR(E12613)&gt; 1920, ISBLANK(E12613)), "Date &gt; 1920", "Sketchy date")</f>
        <v>Date &gt; 1920</v>
      </c>
    </row>
    <row r="12614" spans="1:10" x14ac:dyDescent="0.3">
      <c r="A12614" s="178" t="s">
        <v>3372</v>
      </c>
      <c r="B12614" s="178" t="s">
        <v>195</v>
      </c>
      <c r="C12614" s="178" t="s">
        <v>1412</v>
      </c>
      <c r="D12614" s="178" t="s">
        <v>10248</v>
      </c>
      <c r="E12614" s="179">
        <v>34761</v>
      </c>
      <c r="F12614" s="180">
        <v>0</v>
      </c>
      <c r="G12614" s="180">
        <v>23466.53</v>
      </c>
      <c r="H12614" s="180">
        <v>11733.27</v>
      </c>
      <c r="I12614" s="180">
        <f t="shared" si="394"/>
        <v>35199.800000000003</v>
      </c>
      <c r="J12614" s="177" t="str">
        <f t="shared" si="395"/>
        <v>Date &gt; 1920</v>
      </c>
    </row>
    <row r="12615" spans="1:10" x14ac:dyDescent="0.3">
      <c r="A12615" s="178" t="s">
        <v>3372</v>
      </c>
      <c r="B12615" s="178" t="s">
        <v>195</v>
      </c>
      <c r="C12615" s="178" t="s">
        <v>1412</v>
      </c>
      <c r="D12615" s="178" t="s">
        <v>10248</v>
      </c>
      <c r="E12615" s="179">
        <v>37785</v>
      </c>
      <c r="F12615" s="180">
        <v>0</v>
      </c>
      <c r="G12615" s="180">
        <v>6533.47</v>
      </c>
      <c r="H12615" s="180">
        <v>3266.73</v>
      </c>
      <c r="I12615" s="180">
        <f t="shared" si="394"/>
        <v>9800.2000000000007</v>
      </c>
      <c r="J12615" s="177" t="str">
        <f t="shared" si="395"/>
        <v>Date &gt; 1920</v>
      </c>
    </row>
    <row r="12616" spans="1:10" x14ac:dyDescent="0.3">
      <c r="A12616" s="178" t="s">
        <v>3372</v>
      </c>
      <c r="B12616" s="178" t="s">
        <v>195</v>
      </c>
      <c r="C12616" s="178" t="s">
        <v>1412</v>
      </c>
      <c r="D12616" s="178" t="s">
        <v>10249</v>
      </c>
      <c r="E12616" s="179">
        <v>34781</v>
      </c>
      <c r="F12616" s="180">
        <v>0</v>
      </c>
      <c r="G12616" s="180">
        <v>54000</v>
      </c>
      <c r="H12616" s="180">
        <v>27000</v>
      </c>
      <c r="I12616" s="180">
        <f t="shared" si="394"/>
        <v>81000</v>
      </c>
      <c r="J12616" s="177" t="str">
        <f t="shared" si="395"/>
        <v>Date &gt; 1920</v>
      </c>
    </row>
    <row r="12617" spans="1:10" x14ac:dyDescent="0.3">
      <c r="A12617" s="178" t="s">
        <v>3372</v>
      </c>
      <c r="B12617" s="178" t="s">
        <v>195</v>
      </c>
      <c r="C12617" s="178" t="s">
        <v>1412</v>
      </c>
      <c r="D12617" s="178" t="s">
        <v>10249</v>
      </c>
      <c r="E12617" s="179">
        <v>34844</v>
      </c>
      <c r="F12617" s="180">
        <v>0</v>
      </c>
      <c r="G12617" s="180">
        <v>6000</v>
      </c>
      <c r="H12617" s="180">
        <v>3000</v>
      </c>
      <c r="I12617" s="180">
        <f t="shared" si="394"/>
        <v>9000</v>
      </c>
      <c r="J12617" s="177" t="str">
        <f t="shared" si="395"/>
        <v>Date &gt; 1920</v>
      </c>
    </row>
    <row r="12618" spans="1:10" x14ac:dyDescent="0.3">
      <c r="A12618" s="178" t="s">
        <v>3372</v>
      </c>
      <c r="B12618" s="178" t="s">
        <v>195</v>
      </c>
      <c r="C12618" s="178" t="s">
        <v>1412</v>
      </c>
      <c r="D12618" s="178" t="s">
        <v>10250</v>
      </c>
      <c r="E12618" s="179">
        <v>37785</v>
      </c>
      <c r="F12618" s="180">
        <v>0</v>
      </c>
      <c r="G12618" s="180">
        <v>30000</v>
      </c>
      <c r="H12618" s="180">
        <v>15000</v>
      </c>
      <c r="I12618" s="180">
        <f t="shared" si="394"/>
        <v>45000</v>
      </c>
      <c r="J12618" s="177" t="str">
        <f t="shared" si="395"/>
        <v>Date &gt; 1920</v>
      </c>
    </row>
    <row r="12619" spans="1:10" x14ac:dyDescent="0.3">
      <c r="A12619" s="178" t="s">
        <v>3372</v>
      </c>
      <c r="B12619" s="178" t="s">
        <v>195</v>
      </c>
      <c r="C12619" s="178" t="s">
        <v>1412</v>
      </c>
      <c r="D12619" s="178" t="s">
        <v>6373</v>
      </c>
      <c r="E12619" s="179">
        <v>35403</v>
      </c>
      <c r="F12619" s="180">
        <v>0</v>
      </c>
      <c r="G12619" s="180">
        <v>1961.17</v>
      </c>
      <c r="H12619" s="180">
        <v>980.59</v>
      </c>
      <c r="I12619" s="180">
        <f t="shared" si="394"/>
        <v>2941.76</v>
      </c>
      <c r="J12619" s="177" t="str">
        <f t="shared" si="395"/>
        <v>Date &gt; 1920</v>
      </c>
    </row>
    <row r="12620" spans="1:10" x14ac:dyDescent="0.3">
      <c r="A12620" s="178" t="s">
        <v>3372</v>
      </c>
      <c r="B12620" s="178" t="s">
        <v>195</v>
      </c>
      <c r="C12620" s="178" t="s">
        <v>1412</v>
      </c>
      <c r="D12620" s="178" t="s">
        <v>10251</v>
      </c>
      <c r="E12620" s="179">
        <v>35941</v>
      </c>
      <c r="F12620" s="180">
        <v>0</v>
      </c>
      <c r="G12620" s="180">
        <v>113220</v>
      </c>
      <c r="H12620" s="180">
        <v>75480</v>
      </c>
      <c r="I12620" s="180">
        <f t="shared" si="394"/>
        <v>188700</v>
      </c>
      <c r="J12620" s="177" t="str">
        <f t="shared" si="395"/>
        <v>Date &gt; 1920</v>
      </c>
    </row>
    <row r="12621" spans="1:10" x14ac:dyDescent="0.3">
      <c r="A12621" s="178" t="s">
        <v>3372</v>
      </c>
      <c r="B12621" s="178" t="s">
        <v>195</v>
      </c>
      <c r="C12621" s="178" t="s">
        <v>1412</v>
      </c>
      <c r="D12621" s="178" t="s">
        <v>10251</v>
      </c>
      <c r="E12621" s="179">
        <v>37785</v>
      </c>
      <c r="F12621" s="180">
        <v>0</v>
      </c>
      <c r="G12621" s="180">
        <v>19980</v>
      </c>
      <c r="H12621" s="180">
        <v>13320</v>
      </c>
      <c r="I12621" s="180">
        <f t="shared" si="394"/>
        <v>33300</v>
      </c>
      <c r="J12621" s="177" t="str">
        <f t="shared" si="395"/>
        <v>Date &gt; 1920</v>
      </c>
    </row>
    <row r="12622" spans="1:10" x14ac:dyDescent="0.3">
      <c r="A12622" s="178" t="s">
        <v>3372</v>
      </c>
      <c r="B12622" s="178" t="s">
        <v>195</v>
      </c>
      <c r="C12622" s="178" t="s">
        <v>1412</v>
      </c>
      <c r="D12622" s="178" t="s">
        <v>7511</v>
      </c>
      <c r="E12622" s="179">
        <v>37537</v>
      </c>
      <c r="F12622" s="180">
        <v>0</v>
      </c>
      <c r="G12622" s="180">
        <v>6906.76</v>
      </c>
      <c r="H12622" s="180">
        <v>4604.51</v>
      </c>
      <c r="I12622" s="180">
        <f t="shared" si="394"/>
        <v>11511.27</v>
      </c>
      <c r="J12622" s="177" t="str">
        <f t="shared" si="395"/>
        <v>Date &gt; 1920</v>
      </c>
    </row>
    <row r="12623" spans="1:10" x14ac:dyDescent="0.3">
      <c r="A12623" s="178" t="s">
        <v>3372</v>
      </c>
      <c r="B12623" s="178" t="s">
        <v>195</v>
      </c>
      <c r="C12623" s="178" t="s">
        <v>1412</v>
      </c>
      <c r="D12623" s="178" t="s">
        <v>10252</v>
      </c>
      <c r="E12623" s="179">
        <v>36649</v>
      </c>
      <c r="F12623" s="180">
        <v>529359</v>
      </c>
      <c r="G12623" s="180">
        <v>0</v>
      </c>
      <c r="H12623" s="180">
        <v>58818</v>
      </c>
      <c r="I12623" s="180">
        <f t="shared" si="394"/>
        <v>588177</v>
      </c>
      <c r="J12623" s="177" t="str">
        <f t="shared" si="395"/>
        <v>Date &gt; 1920</v>
      </c>
    </row>
    <row r="12624" spans="1:10" x14ac:dyDescent="0.3">
      <c r="A12624" s="178" t="s">
        <v>3372</v>
      </c>
      <c r="B12624" s="178" t="s">
        <v>195</v>
      </c>
      <c r="C12624" s="178" t="s">
        <v>1412</v>
      </c>
      <c r="D12624" s="178" t="s">
        <v>10252</v>
      </c>
      <c r="E12624" s="179">
        <v>36663</v>
      </c>
      <c r="F12624" s="180">
        <v>91403</v>
      </c>
      <c r="G12624" s="180">
        <v>0</v>
      </c>
      <c r="H12624" s="180">
        <v>-56610</v>
      </c>
      <c r="I12624" s="180">
        <f t="shared" si="394"/>
        <v>34793</v>
      </c>
      <c r="J12624" s="177" t="str">
        <f t="shared" si="395"/>
        <v>Date &gt; 1920</v>
      </c>
    </row>
    <row r="12625" spans="1:10" x14ac:dyDescent="0.3">
      <c r="A12625" s="178" t="s">
        <v>3372</v>
      </c>
      <c r="B12625" s="178" t="s">
        <v>195</v>
      </c>
      <c r="C12625" s="178" t="s">
        <v>1412</v>
      </c>
      <c r="D12625" s="178" t="s">
        <v>10252</v>
      </c>
      <c r="E12625" s="179">
        <v>37508</v>
      </c>
      <c r="F12625" s="180">
        <v>93114</v>
      </c>
      <c r="G12625" s="180">
        <v>0</v>
      </c>
      <c r="H12625" s="180">
        <v>88622.83</v>
      </c>
      <c r="I12625" s="180">
        <f t="shared" si="394"/>
        <v>181736.83000000002</v>
      </c>
      <c r="J12625" s="177" t="str">
        <f t="shared" si="395"/>
        <v>Date &gt; 1920</v>
      </c>
    </row>
    <row r="12626" spans="1:10" x14ac:dyDescent="0.3">
      <c r="A12626" s="178" t="s">
        <v>3372</v>
      </c>
      <c r="B12626" s="178" t="s">
        <v>195</v>
      </c>
      <c r="C12626" s="178" t="s">
        <v>1412</v>
      </c>
      <c r="D12626" s="178" t="s">
        <v>10253</v>
      </c>
      <c r="E12626" s="179">
        <v>36439</v>
      </c>
      <c r="F12626" s="180">
        <v>264008</v>
      </c>
      <c r="G12626" s="180">
        <v>0</v>
      </c>
      <c r="H12626" s="180">
        <v>29334.9</v>
      </c>
      <c r="I12626" s="180">
        <f t="shared" si="394"/>
        <v>293342.90000000002</v>
      </c>
      <c r="J12626" s="177" t="str">
        <f t="shared" si="395"/>
        <v>Date &gt; 1920</v>
      </c>
    </row>
    <row r="12627" spans="1:10" x14ac:dyDescent="0.3">
      <c r="A12627" s="178" t="s">
        <v>3372</v>
      </c>
      <c r="B12627" s="178" t="s">
        <v>195</v>
      </c>
      <c r="C12627" s="178" t="s">
        <v>1412</v>
      </c>
      <c r="D12627" s="178" t="s">
        <v>10253</v>
      </c>
      <c r="E12627" s="179">
        <v>36453</v>
      </c>
      <c r="F12627" s="180">
        <v>616739</v>
      </c>
      <c r="G12627" s="180">
        <v>0</v>
      </c>
      <c r="H12627" s="180">
        <v>68525.97</v>
      </c>
      <c r="I12627" s="180">
        <f t="shared" si="394"/>
        <v>685264.97</v>
      </c>
      <c r="J12627" s="177" t="str">
        <f t="shared" si="395"/>
        <v>Date &gt; 1920</v>
      </c>
    </row>
    <row r="12628" spans="1:10" x14ac:dyDescent="0.3">
      <c r="A12628" s="178" t="s">
        <v>3372</v>
      </c>
      <c r="B12628" s="178" t="s">
        <v>195</v>
      </c>
      <c r="C12628" s="178" t="s">
        <v>1412</v>
      </c>
      <c r="D12628" s="178" t="s">
        <v>10253</v>
      </c>
      <c r="E12628" s="179">
        <v>36530</v>
      </c>
      <c r="F12628" s="180">
        <v>804765</v>
      </c>
      <c r="G12628" s="180">
        <v>0</v>
      </c>
      <c r="H12628" s="180">
        <v>89419.12</v>
      </c>
      <c r="I12628" s="180">
        <f t="shared" si="394"/>
        <v>894184.12</v>
      </c>
      <c r="J12628" s="177" t="str">
        <f t="shared" si="395"/>
        <v>Date &gt; 1920</v>
      </c>
    </row>
    <row r="12629" spans="1:10" x14ac:dyDescent="0.3">
      <c r="A12629" s="178" t="s">
        <v>3372</v>
      </c>
      <c r="B12629" s="178" t="s">
        <v>195</v>
      </c>
      <c r="C12629" s="178" t="s">
        <v>1412</v>
      </c>
      <c r="D12629" s="178" t="s">
        <v>10253</v>
      </c>
      <c r="E12629" s="179">
        <v>36552</v>
      </c>
      <c r="F12629" s="180">
        <v>25066</v>
      </c>
      <c r="G12629" s="180">
        <v>0</v>
      </c>
      <c r="H12629" s="180">
        <v>2784.77</v>
      </c>
      <c r="I12629" s="180">
        <f t="shared" si="394"/>
        <v>27850.77</v>
      </c>
      <c r="J12629" s="177" t="str">
        <f t="shared" si="395"/>
        <v>Date &gt; 1920</v>
      </c>
    </row>
    <row r="12630" spans="1:10" x14ac:dyDescent="0.3">
      <c r="A12630" s="178" t="s">
        <v>3372</v>
      </c>
      <c r="B12630" s="178" t="s">
        <v>195</v>
      </c>
      <c r="C12630" s="178" t="s">
        <v>1412</v>
      </c>
      <c r="D12630" s="178" t="s">
        <v>10253</v>
      </c>
      <c r="E12630" s="179">
        <v>36663</v>
      </c>
      <c r="F12630" s="180">
        <v>13565</v>
      </c>
      <c r="G12630" s="180">
        <v>0</v>
      </c>
      <c r="H12630" s="180">
        <v>1507.13</v>
      </c>
      <c r="I12630" s="180">
        <f t="shared" si="394"/>
        <v>15072.130000000001</v>
      </c>
      <c r="J12630" s="177" t="str">
        <f t="shared" si="395"/>
        <v>Date &gt; 1920</v>
      </c>
    </row>
    <row r="12631" spans="1:10" x14ac:dyDescent="0.3">
      <c r="A12631" s="178" t="s">
        <v>3372</v>
      </c>
      <c r="B12631" s="178" t="s">
        <v>195</v>
      </c>
      <c r="C12631" s="178" t="s">
        <v>1412</v>
      </c>
      <c r="D12631" s="178" t="s">
        <v>10253</v>
      </c>
      <c r="E12631" s="179">
        <v>36696</v>
      </c>
      <c r="F12631" s="180">
        <v>27592</v>
      </c>
      <c r="G12631" s="180">
        <v>0</v>
      </c>
      <c r="H12631" s="180">
        <v>3065.87</v>
      </c>
      <c r="I12631" s="180">
        <f t="shared" si="394"/>
        <v>30657.87</v>
      </c>
      <c r="J12631" s="177" t="str">
        <f t="shared" si="395"/>
        <v>Date &gt; 1920</v>
      </c>
    </row>
    <row r="12632" spans="1:10" x14ac:dyDescent="0.3">
      <c r="A12632" s="178" t="s">
        <v>3372</v>
      </c>
      <c r="B12632" s="178" t="s">
        <v>195</v>
      </c>
      <c r="C12632" s="178" t="s">
        <v>1412</v>
      </c>
      <c r="D12632" s="178" t="s">
        <v>10253</v>
      </c>
      <c r="E12632" s="179">
        <v>36788</v>
      </c>
      <c r="F12632" s="180">
        <v>24332</v>
      </c>
      <c r="G12632" s="180">
        <v>0</v>
      </c>
      <c r="H12632" s="180">
        <v>2703.42</v>
      </c>
      <c r="I12632" s="180">
        <f t="shared" si="394"/>
        <v>27035.42</v>
      </c>
      <c r="J12632" s="177" t="str">
        <f t="shared" si="395"/>
        <v>Date &gt; 1920</v>
      </c>
    </row>
    <row r="12633" spans="1:10" x14ac:dyDescent="0.3">
      <c r="A12633" s="178" t="s">
        <v>3372</v>
      </c>
      <c r="B12633" s="178" t="s">
        <v>195</v>
      </c>
      <c r="C12633" s="178" t="s">
        <v>1412</v>
      </c>
      <c r="D12633" s="178" t="s">
        <v>10253</v>
      </c>
      <c r="E12633" s="179">
        <v>36832</v>
      </c>
      <c r="F12633" s="180">
        <v>63089</v>
      </c>
      <c r="G12633" s="180">
        <v>0</v>
      </c>
      <c r="H12633" s="180">
        <v>7008.82</v>
      </c>
      <c r="I12633" s="180">
        <f t="shared" si="394"/>
        <v>70097.820000000007</v>
      </c>
      <c r="J12633" s="177" t="str">
        <f t="shared" si="395"/>
        <v>Date &gt; 1920</v>
      </c>
    </row>
    <row r="12634" spans="1:10" x14ac:dyDescent="0.3">
      <c r="A12634" s="178" t="s">
        <v>3372</v>
      </c>
      <c r="B12634" s="178" t="s">
        <v>195</v>
      </c>
      <c r="C12634" s="178" t="s">
        <v>1412</v>
      </c>
      <c r="D12634" s="178" t="s">
        <v>10253</v>
      </c>
      <c r="E12634" s="179">
        <v>37860</v>
      </c>
      <c r="F12634" s="180">
        <v>275873</v>
      </c>
      <c r="G12634" s="180">
        <v>0</v>
      </c>
      <c r="H12634" s="180">
        <v>31875.18</v>
      </c>
      <c r="I12634" s="180">
        <f t="shared" si="394"/>
        <v>307748.18</v>
      </c>
      <c r="J12634" s="177" t="str">
        <f t="shared" si="395"/>
        <v>Date &gt; 1920</v>
      </c>
    </row>
    <row r="12635" spans="1:10" x14ac:dyDescent="0.3">
      <c r="A12635" s="178" t="s">
        <v>3372</v>
      </c>
      <c r="B12635" s="178" t="s">
        <v>195</v>
      </c>
      <c r="C12635" s="178" t="s">
        <v>1412</v>
      </c>
      <c r="D12635" s="178" t="s">
        <v>10254</v>
      </c>
      <c r="E12635" s="179">
        <v>36530</v>
      </c>
      <c r="F12635" s="180">
        <v>125420</v>
      </c>
      <c r="G12635" s="180">
        <v>0</v>
      </c>
      <c r="H12635" s="180">
        <v>13936.31</v>
      </c>
      <c r="I12635" s="180">
        <f t="shared" si="394"/>
        <v>139356.31</v>
      </c>
      <c r="J12635" s="177" t="str">
        <f t="shared" si="395"/>
        <v>Date &gt; 1920</v>
      </c>
    </row>
    <row r="12636" spans="1:10" x14ac:dyDescent="0.3">
      <c r="A12636" s="178" t="s">
        <v>3372</v>
      </c>
      <c r="B12636" s="178" t="s">
        <v>195</v>
      </c>
      <c r="C12636" s="178" t="s">
        <v>1412</v>
      </c>
      <c r="D12636" s="178" t="s">
        <v>10254</v>
      </c>
      <c r="E12636" s="179">
        <v>36552</v>
      </c>
      <c r="F12636" s="180">
        <v>107945</v>
      </c>
      <c r="G12636" s="180">
        <v>0</v>
      </c>
      <c r="H12636" s="180">
        <v>11993.92</v>
      </c>
      <c r="I12636" s="180">
        <f t="shared" si="394"/>
        <v>119938.92</v>
      </c>
      <c r="J12636" s="177" t="str">
        <f t="shared" si="395"/>
        <v>Date &gt; 1920</v>
      </c>
    </row>
    <row r="12637" spans="1:10" x14ac:dyDescent="0.3">
      <c r="A12637" s="178" t="s">
        <v>3372</v>
      </c>
      <c r="B12637" s="178" t="s">
        <v>195</v>
      </c>
      <c r="C12637" s="178" t="s">
        <v>1412</v>
      </c>
      <c r="D12637" s="178" t="s">
        <v>10254</v>
      </c>
      <c r="E12637" s="179">
        <v>36663</v>
      </c>
      <c r="F12637" s="180">
        <v>480146</v>
      </c>
      <c r="G12637" s="180">
        <v>0</v>
      </c>
      <c r="H12637" s="180">
        <v>53349.78</v>
      </c>
      <c r="I12637" s="180">
        <f t="shared" si="394"/>
        <v>533495.78</v>
      </c>
      <c r="J12637" s="177" t="str">
        <f t="shared" si="395"/>
        <v>Date &gt; 1920</v>
      </c>
    </row>
    <row r="12638" spans="1:10" x14ac:dyDescent="0.3">
      <c r="A12638" s="178" t="s">
        <v>3372</v>
      </c>
      <c r="B12638" s="178" t="s">
        <v>195</v>
      </c>
      <c r="C12638" s="178" t="s">
        <v>1412</v>
      </c>
      <c r="D12638" s="178" t="s">
        <v>10254</v>
      </c>
      <c r="E12638" s="179">
        <v>36696</v>
      </c>
      <c r="F12638" s="180">
        <v>852022</v>
      </c>
      <c r="G12638" s="180">
        <v>0</v>
      </c>
      <c r="H12638" s="180">
        <v>94668.36</v>
      </c>
      <c r="I12638" s="180">
        <f t="shared" si="394"/>
        <v>946690.36</v>
      </c>
      <c r="J12638" s="177" t="str">
        <f t="shared" si="395"/>
        <v>Date &gt; 1920</v>
      </c>
    </row>
    <row r="12639" spans="1:10" x14ac:dyDescent="0.3">
      <c r="A12639" s="178" t="s">
        <v>3372</v>
      </c>
      <c r="B12639" s="178" t="s">
        <v>195</v>
      </c>
      <c r="C12639" s="178" t="s">
        <v>1412</v>
      </c>
      <c r="D12639" s="178" t="s">
        <v>10254</v>
      </c>
      <c r="E12639" s="179">
        <v>36788</v>
      </c>
      <c r="F12639" s="180">
        <v>204683</v>
      </c>
      <c r="G12639" s="180">
        <v>0</v>
      </c>
      <c r="H12639" s="180">
        <v>22742.400000000001</v>
      </c>
      <c r="I12639" s="180">
        <f t="shared" si="394"/>
        <v>227425.4</v>
      </c>
      <c r="J12639" s="177" t="str">
        <f t="shared" si="395"/>
        <v>Date &gt; 1920</v>
      </c>
    </row>
    <row r="12640" spans="1:10" x14ac:dyDescent="0.3">
      <c r="A12640" s="178" t="s">
        <v>3372</v>
      </c>
      <c r="B12640" s="178" t="s">
        <v>195</v>
      </c>
      <c r="C12640" s="178" t="s">
        <v>1412</v>
      </c>
      <c r="D12640" s="178" t="s">
        <v>10254</v>
      </c>
      <c r="E12640" s="179">
        <v>36832</v>
      </c>
      <c r="F12640" s="180">
        <v>31802</v>
      </c>
      <c r="G12640" s="180">
        <v>0</v>
      </c>
      <c r="H12640" s="180">
        <v>3534.3</v>
      </c>
      <c r="I12640" s="180">
        <f t="shared" si="394"/>
        <v>35336.300000000003</v>
      </c>
      <c r="J12640" s="177" t="str">
        <f t="shared" si="395"/>
        <v>Date &gt; 1920</v>
      </c>
    </row>
    <row r="12641" spans="1:10" x14ac:dyDescent="0.3">
      <c r="A12641" s="178" t="s">
        <v>3372</v>
      </c>
      <c r="B12641" s="178" t="s">
        <v>195</v>
      </c>
      <c r="C12641" s="178" t="s">
        <v>1412</v>
      </c>
      <c r="D12641" s="178" t="s">
        <v>10254</v>
      </c>
      <c r="E12641" s="179">
        <v>37354</v>
      </c>
      <c r="F12641" s="180">
        <v>46620</v>
      </c>
      <c r="G12641" s="180">
        <v>0</v>
      </c>
      <c r="H12641" s="180">
        <v>5179.68</v>
      </c>
      <c r="I12641" s="180">
        <f t="shared" si="394"/>
        <v>51799.68</v>
      </c>
      <c r="J12641" s="177" t="str">
        <f t="shared" si="395"/>
        <v>Date &gt; 1920</v>
      </c>
    </row>
    <row r="12642" spans="1:10" x14ac:dyDescent="0.3">
      <c r="A12642" s="178" t="s">
        <v>3372</v>
      </c>
      <c r="B12642" s="178" t="s">
        <v>195</v>
      </c>
      <c r="C12642" s="178" t="s">
        <v>1412</v>
      </c>
      <c r="D12642" s="178" t="s">
        <v>10254</v>
      </c>
      <c r="E12642" s="179">
        <v>37494</v>
      </c>
      <c r="F12642" s="180">
        <v>248362</v>
      </c>
      <c r="G12642" s="180">
        <v>0</v>
      </c>
      <c r="H12642" s="180">
        <v>27595.25</v>
      </c>
      <c r="I12642" s="180">
        <f t="shared" si="394"/>
        <v>275957.25</v>
      </c>
      <c r="J12642" s="177" t="str">
        <f t="shared" si="395"/>
        <v>Date &gt; 1920</v>
      </c>
    </row>
    <row r="12643" spans="1:10" x14ac:dyDescent="0.3">
      <c r="A12643" s="178" t="s">
        <v>3372</v>
      </c>
      <c r="B12643" s="178" t="s">
        <v>195</v>
      </c>
      <c r="C12643" s="178" t="s">
        <v>1412</v>
      </c>
      <c r="D12643" s="178" t="s">
        <v>10254</v>
      </c>
      <c r="E12643" s="179">
        <v>38923</v>
      </c>
      <c r="F12643" s="180">
        <v>314550</v>
      </c>
      <c r="G12643" s="180">
        <v>0</v>
      </c>
      <c r="H12643" s="180">
        <v>0</v>
      </c>
      <c r="I12643" s="180">
        <f t="shared" si="394"/>
        <v>314550</v>
      </c>
      <c r="J12643" s="177" t="str">
        <f t="shared" si="395"/>
        <v>Date &gt; 1920</v>
      </c>
    </row>
    <row r="12644" spans="1:10" x14ac:dyDescent="0.3">
      <c r="A12644" s="178" t="s">
        <v>3372</v>
      </c>
      <c r="B12644" s="178" t="s">
        <v>195</v>
      </c>
      <c r="C12644" s="178" t="s">
        <v>1412</v>
      </c>
      <c r="D12644" s="178" t="s">
        <v>8707</v>
      </c>
      <c r="E12644" s="179">
        <v>36952</v>
      </c>
      <c r="F12644" s="180">
        <v>0</v>
      </c>
      <c r="G12644" s="180">
        <v>35000</v>
      </c>
      <c r="H12644" s="180">
        <v>0</v>
      </c>
      <c r="I12644" s="180">
        <f t="shared" si="394"/>
        <v>35000</v>
      </c>
      <c r="J12644" s="177" t="str">
        <f t="shared" si="395"/>
        <v>Date &gt; 1920</v>
      </c>
    </row>
    <row r="12645" spans="1:10" x14ac:dyDescent="0.3">
      <c r="A12645" s="178" t="s">
        <v>3372</v>
      </c>
      <c r="B12645" s="178" t="s">
        <v>195</v>
      </c>
      <c r="C12645" s="178" t="s">
        <v>1412</v>
      </c>
      <c r="D12645" s="178" t="s">
        <v>10255</v>
      </c>
      <c r="E12645" s="179">
        <v>38071</v>
      </c>
      <c r="F12645" s="180">
        <v>469398</v>
      </c>
      <c r="G12645" s="180">
        <v>0</v>
      </c>
      <c r="H12645" s="180">
        <v>52157.79</v>
      </c>
      <c r="I12645" s="180">
        <f t="shared" si="394"/>
        <v>521555.79</v>
      </c>
      <c r="J12645" s="177" t="str">
        <f t="shared" si="395"/>
        <v>Date &gt; 1920</v>
      </c>
    </row>
    <row r="12646" spans="1:10" x14ac:dyDescent="0.3">
      <c r="A12646" s="178" t="s">
        <v>3372</v>
      </c>
      <c r="B12646" s="178" t="s">
        <v>195</v>
      </c>
      <c r="C12646" s="178" t="s">
        <v>1412</v>
      </c>
      <c r="D12646" s="178" t="s">
        <v>10255</v>
      </c>
      <c r="E12646" s="179">
        <v>38359</v>
      </c>
      <c r="F12646" s="180">
        <v>53502</v>
      </c>
      <c r="G12646" s="180">
        <v>0</v>
      </c>
      <c r="H12646" s="180">
        <v>5942.21</v>
      </c>
      <c r="I12646" s="180">
        <f t="shared" si="394"/>
        <v>59444.21</v>
      </c>
      <c r="J12646" s="177" t="str">
        <f t="shared" si="395"/>
        <v>Date &gt; 1920</v>
      </c>
    </row>
    <row r="12647" spans="1:10" x14ac:dyDescent="0.3">
      <c r="A12647" s="178" t="s">
        <v>3372</v>
      </c>
      <c r="B12647" s="178" t="s">
        <v>195</v>
      </c>
      <c r="C12647" s="178" t="s">
        <v>1412</v>
      </c>
      <c r="D12647" s="178" t="s">
        <v>10255</v>
      </c>
      <c r="E12647" s="179">
        <v>38799</v>
      </c>
      <c r="F12647" s="180">
        <v>15721</v>
      </c>
      <c r="G12647" s="180">
        <v>0</v>
      </c>
      <c r="H12647" s="180">
        <v>0</v>
      </c>
      <c r="I12647" s="180">
        <f t="shared" si="394"/>
        <v>15721</v>
      </c>
      <c r="J12647" s="177" t="str">
        <f t="shared" si="395"/>
        <v>Date &gt; 1920</v>
      </c>
    </row>
    <row r="12648" spans="1:10" x14ac:dyDescent="0.3">
      <c r="A12648" s="178" t="s">
        <v>3372</v>
      </c>
      <c r="B12648" s="178" t="s">
        <v>195</v>
      </c>
      <c r="C12648" s="178" t="s">
        <v>1412</v>
      </c>
      <c r="D12648" s="178" t="s">
        <v>6415</v>
      </c>
      <c r="E12648" s="179">
        <v>37609</v>
      </c>
      <c r="F12648" s="180">
        <v>0</v>
      </c>
      <c r="G12648" s="180">
        <v>5591.25</v>
      </c>
      <c r="H12648" s="180">
        <v>3727.5</v>
      </c>
      <c r="I12648" s="180">
        <f t="shared" si="394"/>
        <v>9318.75</v>
      </c>
      <c r="J12648" s="177" t="str">
        <f t="shared" si="395"/>
        <v>Date &gt; 1920</v>
      </c>
    </row>
    <row r="12649" spans="1:10" x14ac:dyDescent="0.3">
      <c r="A12649" s="178" t="s">
        <v>3372</v>
      </c>
      <c r="B12649" s="178" t="s">
        <v>195</v>
      </c>
      <c r="C12649" s="178" t="s">
        <v>1412</v>
      </c>
      <c r="D12649" s="178" t="s">
        <v>6415</v>
      </c>
      <c r="E12649" s="179">
        <v>37648</v>
      </c>
      <c r="F12649" s="180">
        <v>0</v>
      </c>
      <c r="G12649" s="180">
        <v>279.57</v>
      </c>
      <c r="H12649" s="180">
        <v>186.38</v>
      </c>
      <c r="I12649" s="180">
        <f t="shared" si="394"/>
        <v>465.95</v>
      </c>
      <c r="J12649" s="177" t="str">
        <f t="shared" si="395"/>
        <v>Date &gt; 1920</v>
      </c>
    </row>
    <row r="12650" spans="1:10" x14ac:dyDescent="0.3">
      <c r="A12650" s="178" t="s">
        <v>3372</v>
      </c>
      <c r="B12650" s="178" t="s">
        <v>195</v>
      </c>
      <c r="C12650" s="178" t="s">
        <v>1412</v>
      </c>
      <c r="D12650" s="178" t="s">
        <v>10256</v>
      </c>
      <c r="E12650" s="179">
        <v>38663</v>
      </c>
      <c r="F12650" s="180">
        <v>128700</v>
      </c>
      <c r="G12650" s="180">
        <v>0</v>
      </c>
      <c r="H12650" s="180">
        <v>6854.24</v>
      </c>
      <c r="I12650" s="180">
        <f t="shared" si="394"/>
        <v>135554.23999999999</v>
      </c>
      <c r="J12650" s="177" t="str">
        <f t="shared" si="395"/>
        <v>Date &gt; 1920</v>
      </c>
    </row>
    <row r="12651" spans="1:10" x14ac:dyDescent="0.3">
      <c r="A12651" s="178" t="s">
        <v>3372</v>
      </c>
      <c r="B12651" s="178" t="s">
        <v>195</v>
      </c>
      <c r="C12651" s="178" t="s">
        <v>1412</v>
      </c>
      <c r="D12651" s="178" t="s">
        <v>10256</v>
      </c>
      <c r="E12651" s="179">
        <v>38923</v>
      </c>
      <c r="F12651" s="180">
        <v>1523</v>
      </c>
      <c r="G12651" s="180">
        <v>0</v>
      </c>
      <c r="H12651" s="180">
        <v>0</v>
      </c>
      <c r="I12651" s="180">
        <f t="shared" si="394"/>
        <v>1523</v>
      </c>
      <c r="J12651" s="177" t="str">
        <f t="shared" si="395"/>
        <v>Date &gt; 1920</v>
      </c>
    </row>
    <row r="12652" spans="1:10" x14ac:dyDescent="0.3">
      <c r="A12652" s="178" t="s">
        <v>3372</v>
      </c>
      <c r="B12652" s="178" t="s">
        <v>195</v>
      </c>
      <c r="C12652" s="178" t="s">
        <v>1412</v>
      </c>
      <c r="D12652" s="178" t="s">
        <v>10257</v>
      </c>
      <c r="E12652" s="179">
        <v>39303</v>
      </c>
      <c r="F12652" s="180">
        <v>102600</v>
      </c>
      <c r="G12652" s="180">
        <v>0</v>
      </c>
      <c r="H12652" s="180">
        <v>5400</v>
      </c>
      <c r="I12652" s="180">
        <f t="shared" si="394"/>
        <v>108000</v>
      </c>
      <c r="J12652" s="177" t="str">
        <f t="shared" si="395"/>
        <v>Date &gt; 1920</v>
      </c>
    </row>
    <row r="12653" spans="1:10" x14ac:dyDescent="0.3">
      <c r="A12653" s="178" t="s">
        <v>3372</v>
      </c>
      <c r="B12653" s="178" t="s">
        <v>195</v>
      </c>
      <c r="C12653" s="178" t="s">
        <v>1412</v>
      </c>
      <c r="D12653" s="178" t="s">
        <v>10257</v>
      </c>
      <c r="E12653" s="179">
        <v>39521</v>
      </c>
      <c r="F12653" s="180">
        <v>45600</v>
      </c>
      <c r="G12653" s="180">
        <v>0</v>
      </c>
      <c r="H12653" s="180">
        <v>2400</v>
      </c>
      <c r="I12653" s="180">
        <f t="shared" si="394"/>
        <v>48000</v>
      </c>
      <c r="J12653" s="177" t="str">
        <f t="shared" si="395"/>
        <v>Date &gt; 1920</v>
      </c>
    </row>
    <row r="12654" spans="1:10" x14ac:dyDescent="0.3">
      <c r="A12654" s="178" t="s">
        <v>3372</v>
      </c>
      <c r="B12654" s="178" t="s">
        <v>195</v>
      </c>
      <c r="C12654" s="178" t="s">
        <v>1412</v>
      </c>
      <c r="D12654" s="178" t="s">
        <v>10257</v>
      </c>
      <c r="E12654" s="179">
        <v>39685</v>
      </c>
      <c r="F12654" s="180">
        <v>22300</v>
      </c>
      <c r="G12654" s="180">
        <v>0</v>
      </c>
      <c r="H12654" s="180">
        <v>1241.3</v>
      </c>
      <c r="I12654" s="180">
        <f t="shared" si="394"/>
        <v>23541.3</v>
      </c>
      <c r="J12654" s="177" t="str">
        <f t="shared" si="395"/>
        <v>Date &gt; 1920</v>
      </c>
    </row>
    <row r="12655" spans="1:10" x14ac:dyDescent="0.3">
      <c r="A12655" s="178" t="s">
        <v>3372</v>
      </c>
      <c r="B12655" s="178" t="s">
        <v>195</v>
      </c>
      <c r="C12655" s="178" t="s">
        <v>1412</v>
      </c>
      <c r="D12655" s="178" t="s">
        <v>10257</v>
      </c>
      <c r="E12655" s="179">
        <v>40371</v>
      </c>
      <c r="F12655" s="180">
        <v>6871</v>
      </c>
      <c r="G12655" s="180">
        <v>0</v>
      </c>
      <c r="H12655" s="180">
        <v>294.05</v>
      </c>
      <c r="I12655" s="180">
        <f t="shared" si="394"/>
        <v>7165.05</v>
      </c>
      <c r="J12655" s="177" t="str">
        <f t="shared" si="395"/>
        <v>Date &gt; 1920</v>
      </c>
    </row>
    <row r="12656" spans="1:10" x14ac:dyDescent="0.3">
      <c r="A12656" s="178" t="s">
        <v>3372</v>
      </c>
      <c r="B12656" s="178" t="s">
        <v>195</v>
      </c>
      <c r="C12656" s="178" t="s">
        <v>1412</v>
      </c>
      <c r="D12656" s="178" t="s">
        <v>10258</v>
      </c>
      <c r="E12656" s="179">
        <v>39303</v>
      </c>
      <c r="F12656" s="180">
        <v>226511</v>
      </c>
      <c r="G12656" s="180">
        <v>141140.07</v>
      </c>
      <c r="H12656" s="180">
        <v>72411.87</v>
      </c>
      <c r="I12656" s="180">
        <f t="shared" si="394"/>
        <v>440062.94</v>
      </c>
      <c r="J12656" s="177" t="str">
        <f t="shared" si="395"/>
        <v>Date &gt; 1920</v>
      </c>
    </row>
    <row r="12657" spans="1:10" x14ac:dyDescent="0.3">
      <c r="A12657" s="178" t="s">
        <v>3372</v>
      </c>
      <c r="B12657" s="178" t="s">
        <v>195</v>
      </c>
      <c r="C12657" s="178" t="s">
        <v>1412</v>
      </c>
      <c r="D12657" s="178" t="s">
        <v>10258</v>
      </c>
      <c r="E12657" s="179">
        <v>39521</v>
      </c>
      <c r="F12657" s="180">
        <v>14418</v>
      </c>
      <c r="G12657" s="180">
        <v>8983.4599999999991</v>
      </c>
      <c r="H12657" s="180">
        <v>4608.22</v>
      </c>
      <c r="I12657" s="180">
        <f t="shared" si="394"/>
        <v>28009.68</v>
      </c>
      <c r="J12657" s="177" t="str">
        <f t="shared" si="395"/>
        <v>Date &gt; 1920</v>
      </c>
    </row>
    <row r="12658" spans="1:10" x14ac:dyDescent="0.3">
      <c r="A12658" s="178" t="s">
        <v>3372</v>
      </c>
      <c r="B12658" s="178" t="s">
        <v>195</v>
      </c>
      <c r="C12658" s="178" t="s">
        <v>1412</v>
      </c>
      <c r="D12658" s="178" t="s">
        <v>10258</v>
      </c>
      <c r="E12658" s="179">
        <v>40024</v>
      </c>
      <c r="F12658" s="180">
        <v>38348</v>
      </c>
      <c r="G12658" s="180">
        <v>27029.11</v>
      </c>
      <c r="H12658" s="180">
        <v>13867.41</v>
      </c>
      <c r="I12658" s="180">
        <f t="shared" si="394"/>
        <v>79244.52</v>
      </c>
      <c r="J12658" s="177" t="str">
        <f t="shared" si="395"/>
        <v>Date &gt; 1920</v>
      </c>
    </row>
    <row r="12659" spans="1:10" x14ac:dyDescent="0.3">
      <c r="A12659" s="178" t="s">
        <v>3372</v>
      </c>
      <c r="B12659" s="178" t="s">
        <v>195</v>
      </c>
      <c r="C12659" s="178" t="s">
        <v>1412</v>
      </c>
      <c r="D12659" s="178" t="s">
        <v>10258</v>
      </c>
      <c r="E12659" s="179">
        <v>40326</v>
      </c>
      <c r="F12659" s="180">
        <v>10000</v>
      </c>
      <c r="G12659" s="180">
        <v>3095.89</v>
      </c>
      <c r="H12659" s="180">
        <v>1586.97</v>
      </c>
      <c r="I12659" s="180">
        <f t="shared" si="394"/>
        <v>14682.859999999999</v>
      </c>
      <c r="J12659" s="177" t="str">
        <f t="shared" si="395"/>
        <v>Date &gt; 1920</v>
      </c>
    </row>
    <row r="12660" spans="1:10" x14ac:dyDescent="0.3">
      <c r="A12660" s="178" t="s">
        <v>3372</v>
      </c>
      <c r="B12660" s="178" t="s">
        <v>195</v>
      </c>
      <c r="C12660" s="178" t="s">
        <v>1412</v>
      </c>
      <c r="D12660" s="178" t="s">
        <v>10258</v>
      </c>
      <c r="E12660" s="179">
        <v>40326</v>
      </c>
      <c r="F12660" s="180">
        <v>7616</v>
      </c>
      <c r="G12660" s="180">
        <v>0</v>
      </c>
      <c r="H12660" s="180">
        <v>0</v>
      </c>
      <c r="I12660" s="180">
        <f t="shared" si="394"/>
        <v>7616</v>
      </c>
      <c r="J12660" s="177" t="str">
        <f t="shared" si="395"/>
        <v>Date &gt; 1920</v>
      </c>
    </row>
    <row r="12661" spans="1:10" x14ac:dyDescent="0.3">
      <c r="A12661" s="178" t="s">
        <v>3372</v>
      </c>
      <c r="B12661" s="178" t="s">
        <v>195</v>
      </c>
      <c r="C12661" s="178" t="s">
        <v>1412</v>
      </c>
      <c r="D12661" s="178" t="s">
        <v>10259</v>
      </c>
      <c r="E12661" s="179">
        <v>39993</v>
      </c>
      <c r="F12661" s="180">
        <v>0</v>
      </c>
      <c r="G12661" s="180">
        <v>12064.74</v>
      </c>
      <c r="H12661" s="180">
        <v>3016.18</v>
      </c>
      <c r="I12661" s="180">
        <f t="shared" si="394"/>
        <v>15080.92</v>
      </c>
      <c r="J12661" s="177" t="str">
        <f t="shared" si="395"/>
        <v>Date &gt; 1920</v>
      </c>
    </row>
    <row r="12662" spans="1:10" x14ac:dyDescent="0.3">
      <c r="A12662" s="178" t="s">
        <v>3372</v>
      </c>
      <c r="B12662" s="178" t="s">
        <v>195</v>
      </c>
      <c r="C12662" s="178" t="s">
        <v>1412</v>
      </c>
      <c r="D12662" s="178" t="s">
        <v>10260</v>
      </c>
      <c r="E12662" s="179">
        <v>40214</v>
      </c>
      <c r="F12662" s="180">
        <v>15024</v>
      </c>
      <c r="G12662" s="180">
        <v>0</v>
      </c>
      <c r="H12662" s="180">
        <v>791.62</v>
      </c>
      <c r="I12662" s="180">
        <f t="shared" si="394"/>
        <v>15815.62</v>
      </c>
      <c r="J12662" s="177" t="str">
        <f t="shared" si="395"/>
        <v>Date &gt; 1920</v>
      </c>
    </row>
    <row r="12663" spans="1:10" x14ac:dyDescent="0.3">
      <c r="A12663" s="178" t="s">
        <v>3372</v>
      </c>
      <c r="B12663" s="178" t="s">
        <v>195</v>
      </c>
      <c r="C12663" s="178" t="s">
        <v>1412</v>
      </c>
      <c r="D12663" s="178" t="s">
        <v>10260</v>
      </c>
      <c r="E12663" s="179">
        <v>40233</v>
      </c>
      <c r="F12663" s="180">
        <v>121330</v>
      </c>
      <c r="G12663" s="180">
        <v>0</v>
      </c>
      <c r="H12663" s="180">
        <v>6385.43</v>
      </c>
      <c r="I12663" s="180">
        <f t="shared" si="394"/>
        <v>127715.43</v>
      </c>
      <c r="J12663" s="177" t="str">
        <f t="shared" si="395"/>
        <v>Date &gt; 1920</v>
      </c>
    </row>
    <row r="12664" spans="1:10" x14ac:dyDescent="0.3">
      <c r="A12664" s="178" t="s">
        <v>3372</v>
      </c>
      <c r="B12664" s="178" t="s">
        <v>195</v>
      </c>
      <c r="C12664" s="178" t="s">
        <v>1412</v>
      </c>
      <c r="D12664" s="178" t="s">
        <v>10260</v>
      </c>
      <c r="E12664" s="179">
        <v>40473</v>
      </c>
      <c r="F12664" s="180">
        <v>11020</v>
      </c>
      <c r="G12664" s="180">
        <v>0</v>
      </c>
      <c r="H12664" s="180">
        <v>581.37</v>
      </c>
      <c r="I12664" s="180">
        <f t="shared" si="394"/>
        <v>11601.37</v>
      </c>
      <c r="J12664" s="177" t="str">
        <f t="shared" si="395"/>
        <v>Date &gt; 1920</v>
      </c>
    </row>
    <row r="12665" spans="1:10" x14ac:dyDescent="0.3">
      <c r="A12665" s="178" t="s">
        <v>3372</v>
      </c>
      <c r="B12665" s="178" t="s">
        <v>195</v>
      </c>
      <c r="C12665" s="178" t="s">
        <v>1412</v>
      </c>
      <c r="D12665" s="178" t="s">
        <v>10260</v>
      </c>
      <c r="E12665" s="179">
        <v>40526</v>
      </c>
      <c r="F12665" s="180">
        <v>2164</v>
      </c>
      <c r="G12665" s="180">
        <v>0</v>
      </c>
      <c r="H12665" s="180">
        <v>482.71</v>
      </c>
      <c r="I12665" s="180">
        <f t="shared" si="394"/>
        <v>2646.71</v>
      </c>
      <c r="J12665" s="177" t="str">
        <f t="shared" si="395"/>
        <v>Date &gt; 1920</v>
      </c>
    </row>
    <row r="12666" spans="1:10" x14ac:dyDescent="0.3">
      <c r="A12666" s="178" t="s">
        <v>3372</v>
      </c>
      <c r="B12666" s="178" t="s">
        <v>195</v>
      </c>
      <c r="C12666" s="178" t="s">
        <v>1412</v>
      </c>
      <c r="D12666" s="178" t="s">
        <v>10260</v>
      </c>
      <c r="E12666" s="179">
        <v>40766</v>
      </c>
      <c r="F12666" s="180">
        <v>7002</v>
      </c>
      <c r="G12666" s="180">
        <v>0</v>
      </c>
      <c r="H12666" s="180">
        <v>-2</v>
      </c>
      <c r="I12666" s="180">
        <f t="shared" si="394"/>
        <v>7000</v>
      </c>
      <c r="J12666" s="177" t="str">
        <f t="shared" si="395"/>
        <v>Date &gt; 1920</v>
      </c>
    </row>
    <row r="12667" spans="1:10" x14ac:dyDescent="0.3">
      <c r="A12667" s="178" t="s">
        <v>3372</v>
      </c>
      <c r="B12667" s="178" t="s">
        <v>195</v>
      </c>
      <c r="C12667" s="178" t="s">
        <v>1412</v>
      </c>
      <c r="D12667" s="178" t="s">
        <v>10261</v>
      </c>
      <c r="E12667" s="179">
        <v>40395</v>
      </c>
      <c r="F12667" s="180">
        <v>0</v>
      </c>
      <c r="G12667" s="180">
        <v>5040</v>
      </c>
      <c r="H12667" s="180">
        <v>2160</v>
      </c>
      <c r="I12667" s="180">
        <f t="shared" si="394"/>
        <v>7200</v>
      </c>
      <c r="J12667" s="177" t="str">
        <f t="shared" si="395"/>
        <v>Date &gt; 1920</v>
      </c>
    </row>
    <row r="12668" spans="1:10" x14ac:dyDescent="0.3">
      <c r="A12668" s="178" t="s">
        <v>3372</v>
      </c>
      <c r="B12668" s="178" t="s">
        <v>195</v>
      </c>
      <c r="C12668" s="178" t="s">
        <v>1412</v>
      </c>
      <c r="D12668" s="178" t="s">
        <v>10262</v>
      </c>
      <c r="E12668" s="179">
        <v>40576</v>
      </c>
      <c r="F12668" s="180">
        <v>0</v>
      </c>
      <c r="G12668" s="180">
        <v>101910.65</v>
      </c>
      <c r="H12668" s="180">
        <v>48761.8</v>
      </c>
      <c r="I12668" s="180">
        <f t="shared" si="394"/>
        <v>150672.45000000001</v>
      </c>
      <c r="J12668" s="177" t="str">
        <f t="shared" si="395"/>
        <v>Date &gt; 1920</v>
      </c>
    </row>
    <row r="12669" spans="1:10" x14ac:dyDescent="0.3">
      <c r="A12669" s="178" t="s">
        <v>3372</v>
      </c>
      <c r="B12669" s="178" t="s">
        <v>195</v>
      </c>
      <c r="C12669" s="178" t="s">
        <v>1412</v>
      </c>
      <c r="D12669" s="178" t="s">
        <v>10262</v>
      </c>
      <c r="E12669" s="179">
        <v>40801</v>
      </c>
      <c r="F12669" s="180">
        <v>0</v>
      </c>
      <c r="G12669" s="180">
        <v>601.16</v>
      </c>
      <c r="H12669" s="180">
        <v>300.58</v>
      </c>
      <c r="I12669" s="180">
        <f t="shared" si="394"/>
        <v>901.74</v>
      </c>
      <c r="J12669" s="177" t="str">
        <f t="shared" si="395"/>
        <v>Date &gt; 1920</v>
      </c>
    </row>
    <row r="12670" spans="1:10" x14ac:dyDescent="0.3">
      <c r="A12670" s="178" t="s">
        <v>3372</v>
      </c>
      <c r="B12670" s="178" t="s">
        <v>195</v>
      </c>
      <c r="C12670" s="178" t="s">
        <v>1412</v>
      </c>
      <c r="D12670" s="178" t="s">
        <v>10263</v>
      </c>
      <c r="E12670" s="179">
        <v>40865</v>
      </c>
      <c r="F12670" s="180">
        <v>0</v>
      </c>
      <c r="G12670" s="180">
        <v>4250</v>
      </c>
      <c r="H12670" s="180">
        <v>4250</v>
      </c>
      <c r="I12670" s="180">
        <f t="shared" si="394"/>
        <v>8500</v>
      </c>
      <c r="J12670" s="177" t="str">
        <f t="shared" si="395"/>
        <v>Date &gt; 1920</v>
      </c>
    </row>
    <row r="12671" spans="1:10" x14ac:dyDescent="0.3">
      <c r="A12671" s="178" t="s">
        <v>3372</v>
      </c>
      <c r="B12671" s="178" t="s">
        <v>195</v>
      </c>
      <c r="C12671" s="178" t="s">
        <v>1412</v>
      </c>
      <c r="D12671" s="178" t="s">
        <v>10264</v>
      </c>
      <c r="E12671" s="179">
        <v>40947</v>
      </c>
      <c r="F12671" s="180">
        <v>17767</v>
      </c>
      <c r="G12671" s="180">
        <v>0</v>
      </c>
      <c r="H12671" s="180">
        <v>936.12</v>
      </c>
      <c r="I12671" s="180">
        <f t="shared" si="394"/>
        <v>18703.12</v>
      </c>
      <c r="J12671" s="177" t="str">
        <f t="shared" si="395"/>
        <v>Date &gt; 1920</v>
      </c>
    </row>
    <row r="12672" spans="1:10" x14ac:dyDescent="0.3">
      <c r="A12672" s="178" t="s">
        <v>3372</v>
      </c>
      <c r="B12672" s="178" t="s">
        <v>195</v>
      </c>
      <c r="C12672" s="178" t="s">
        <v>1412</v>
      </c>
      <c r="D12672" s="178" t="s">
        <v>10264</v>
      </c>
      <c r="E12672" s="179">
        <v>41186</v>
      </c>
      <c r="F12672" s="180">
        <v>212011</v>
      </c>
      <c r="G12672" s="180">
        <v>0</v>
      </c>
      <c r="H12672" s="180">
        <v>11158.72</v>
      </c>
      <c r="I12672" s="180">
        <f t="shared" si="394"/>
        <v>223169.72</v>
      </c>
      <c r="J12672" s="177" t="str">
        <f t="shared" si="395"/>
        <v>Date &gt; 1920</v>
      </c>
    </row>
    <row r="12673" spans="1:10" x14ac:dyDescent="0.3">
      <c r="A12673" s="178" t="s">
        <v>3372</v>
      </c>
      <c r="B12673" s="178" t="s">
        <v>195</v>
      </c>
      <c r="C12673" s="178" t="s">
        <v>1412</v>
      </c>
      <c r="D12673" s="178" t="s">
        <v>10264</v>
      </c>
      <c r="E12673" s="179">
        <v>41333</v>
      </c>
      <c r="F12673" s="180">
        <v>14938</v>
      </c>
      <c r="G12673" s="180">
        <v>0</v>
      </c>
      <c r="H12673" s="180">
        <v>787</v>
      </c>
      <c r="I12673" s="180">
        <f t="shared" si="394"/>
        <v>15725</v>
      </c>
      <c r="J12673" s="177" t="str">
        <f t="shared" si="395"/>
        <v>Date &gt; 1920</v>
      </c>
    </row>
    <row r="12674" spans="1:10" x14ac:dyDescent="0.3">
      <c r="A12674" s="178" t="s">
        <v>3372</v>
      </c>
      <c r="B12674" s="178" t="s">
        <v>195</v>
      </c>
      <c r="C12674" s="178" t="s">
        <v>1412</v>
      </c>
      <c r="D12674" s="178" t="s">
        <v>10264</v>
      </c>
      <c r="E12674" s="179">
        <v>41596</v>
      </c>
      <c r="F12674" s="180">
        <v>33317</v>
      </c>
      <c r="G12674" s="180">
        <v>0</v>
      </c>
      <c r="H12674" s="180">
        <v>1753.78</v>
      </c>
      <c r="I12674" s="180">
        <f t="shared" si="394"/>
        <v>35070.78</v>
      </c>
      <c r="J12674" s="177" t="str">
        <f t="shared" si="395"/>
        <v>Date &gt; 1920</v>
      </c>
    </row>
    <row r="12675" spans="1:10" x14ac:dyDescent="0.3">
      <c r="A12675" s="178" t="s">
        <v>3372</v>
      </c>
      <c r="B12675" s="178" t="s">
        <v>195</v>
      </c>
      <c r="C12675" s="178" t="s">
        <v>1412</v>
      </c>
      <c r="D12675" s="178" t="s">
        <v>10264</v>
      </c>
      <c r="E12675" s="179">
        <v>41631</v>
      </c>
      <c r="F12675" s="180">
        <v>1758</v>
      </c>
      <c r="G12675" s="180">
        <v>0</v>
      </c>
      <c r="H12675" s="180">
        <v>92</v>
      </c>
      <c r="I12675" s="180">
        <f t="shared" si="394"/>
        <v>1850</v>
      </c>
      <c r="J12675" s="177" t="str">
        <f t="shared" si="395"/>
        <v>Date &gt; 1920</v>
      </c>
    </row>
    <row r="12676" spans="1:10" x14ac:dyDescent="0.3">
      <c r="A12676" s="178" t="s">
        <v>3372</v>
      </c>
      <c r="B12676" s="178" t="s">
        <v>195</v>
      </c>
      <c r="C12676" s="178" t="s">
        <v>1412</v>
      </c>
      <c r="D12676" s="178" t="s">
        <v>10265</v>
      </c>
      <c r="E12676" s="179">
        <v>41058</v>
      </c>
      <c r="F12676" s="180">
        <v>0</v>
      </c>
      <c r="G12676" s="180">
        <v>23936.95</v>
      </c>
      <c r="H12676" s="180">
        <v>11968.46</v>
      </c>
      <c r="I12676" s="180">
        <f t="shared" si="394"/>
        <v>35905.410000000003</v>
      </c>
      <c r="J12676" s="177" t="str">
        <f t="shared" si="395"/>
        <v>Date &gt; 1920</v>
      </c>
    </row>
    <row r="12677" spans="1:10" x14ac:dyDescent="0.3">
      <c r="A12677" s="178" t="s">
        <v>3372</v>
      </c>
      <c r="B12677" s="178" t="s">
        <v>195</v>
      </c>
      <c r="C12677" s="178" t="s">
        <v>1412</v>
      </c>
      <c r="D12677" s="178" t="s">
        <v>10266</v>
      </c>
      <c r="E12677" s="179">
        <v>41257</v>
      </c>
      <c r="F12677" s="180">
        <v>114396</v>
      </c>
      <c r="G12677" s="180">
        <v>0</v>
      </c>
      <c r="H12677" s="180">
        <v>13822.23</v>
      </c>
      <c r="I12677" s="180">
        <f t="shared" ref="I12677:I12740" si="396">SUM(F12677:H12677)</f>
        <v>128218.23</v>
      </c>
      <c r="J12677" s="177" t="str">
        <f t="shared" ref="J12677:J12740" si="397">IF(OR(YEAR(E12677)&gt; 1920, ISBLANK(E12677)), "Date &gt; 1920", "Sketchy date")</f>
        <v>Date &gt; 1920</v>
      </c>
    </row>
    <row r="12678" spans="1:10" x14ac:dyDescent="0.3">
      <c r="A12678" s="178" t="s">
        <v>3372</v>
      </c>
      <c r="B12678" s="178" t="s">
        <v>195</v>
      </c>
      <c r="C12678" s="178" t="s">
        <v>1412</v>
      </c>
      <c r="D12678" s="178" t="s">
        <v>10266</v>
      </c>
      <c r="E12678" s="179">
        <v>41493</v>
      </c>
      <c r="F12678" s="180">
        <v>10000</v>
      </c>
      <c r="G12678" s="180">
        <v>0</v>
      </c>
      <c r="H12678" s="180">
        <v>0</v>
      </c>
      <c r="I12678" s="180">
        <f t="shared" si="396"/>
        <v>10000</v>
      </c>
      <c r="J12678" s="177" t="str">
        <f t="shared" si="397"/>
        <v>Date &gt; 1920</v>
      </c>
    </row>
    <row r="12679" spans="1:10" x14ac:dyDescent="0.3">
      <c r="A12679" s="178" t="s">
        <v>3372</v>
      </c>
      <c r="B12679" s="178" t="s">
        <v>195</v>
      </c>
      <c r="C12679" s="178" t="s">
        <v>1412</v>
      </c>
      <c r="D12679" s="178" t="s">
        <v>10267</v>
      </c>
      <c r="E12679" s="179">
        <v>41186</v>
      </c>
      <c r="F12679" s="180">
        <v>0</v>
      </c>
      <c r="G12679" s="180">
        <v>14551.33</v>
      </c>
      <c r="H12679" s="180">
        <v>5525.66</v>
      </c>
      <c r="I12679" s="180">
        <f t="shared" si="396"/>
        <v>20076.989999999998</v>
      </c>
      <c r="J12679" s="177" t="str">
        <f t="shared" si="397"/>
        <v>Date &gt; 1920</v>
      </c>
    </row>
    <row r="12680" spans="1:10" x14ac:dyDescent="0.3">
      <c r="A12680" s="178" t="s">
        <v>3372</v>
      </c>
      <c r="B12680" s="178" t="s">
        <v>195</v>
      </c>
      <c r="C12680" s="178" t="s">
        <v>1412</v>
      </c>
      <c r="D12680" s="178" t="s">
        <v>10268</v>
      </c>
      <c r="E12680" s="179">
        <v>41284</v>
      </c>
      <c r="F12680" s="180">
        <v>0</v>
      </c>
      <c r="G12680" s="180">
        <v>93500</v>
      </c>
      <c r="H12680" s="180">
        <v>0</v>
      </c>
      <c r="I12680" s="180">
        <f t="shared" si="396"/>
        <v>93500</v>
      </c>
      <c r="J12680" s="177" t="str">
        <f t="shared" si="397"/>
        <v>Date &gt; 1920</v>
      </c>
    </row>
    <row r="12681" spans="1:10" x14ac:dyDescent="0.3">
      <c r="A12681" s="178" t="s">
        <v>3372</v>
      </c>
      <c r="B12681" s="178" t="s">
        <v>195</v>
      </c>
      <c r="C12681" s="178" t="s">
        <v>1412</v>
      </c>
      <c r="D12681" s="178" t="s">
        <v>10269</v>
      </c>
      <c r="E12681" s="179">
        <v>41296</v>
      </c>
      <c r="F12681" s="180">
        <v>0</v>
      </c>
      <c r="G12681" s="180">
        <v>6842.5</v>
      </c>
      <c r="H12681" s="180">
        <v>4727.5</v>
      </c>
      <c r="I12681" s="180">
        <f t="shared" si="396"/>
        <v>11570</v>
      </c>
      <c r="J12681" s="177" t="str">
        <f t="shared" si="397"/>
        <v>Date &gt; 1920</v>
      </c>
    </row>
    <row r="12682" spans="1:10" x14ac:dyDescent="0.3">
      <c r="A12682" s="178" t="s">
        <v>3372</v>
      </c>
      <c r="B12682" s="178" t="s">
        <v>195</v>
      </c>
      <c r="C12682" s="178" t="s">
        <v>1412</v>
      </c>
      <c r="D12682" s="178" t="s">
        <v>445</v>
      </c>
      <c r="E12682" s="179">
        <v>41649</v>
      </c>
      <c r="F12682" s="180">
        <v>57154</v>
      </c>
      <c r="G12682" s="180">
        <v>0</v>
      </c>
      <c r="H12682" s="180">
        <v>6350.68</v>
      </c>
      <c r="I12682" s="180">
        <f t="shared" si="396"/>
        <v>63504.68</v>
      </c>
      <c r="J12682" s="177" t="str">
        <f t="shared" si="397"/>
        <v>Date &gt; 1920</v>
      </c>
    </row>
    <row r="12683" spans="1:10" x14ac:dyDescent="0.3">
      <c r="A12683" s="178" t="s">
        <v>3372</v>
      </c>
      <c r="B12683" s="178" t="s">
        <v>195</v>
      </c>
      <c r="C12683" s="178" t="s">
        <v>1412</v>
      </c>
      <c r="D12683" s="178" t="s">
        <v>445</v>
      </c>
      <c r="E12683" s="179">
        <v>41869</v>
      </c>
      <c r="F12683" s="180">
        <v>95916</v>
      </c>
      <c r="G12683" s="180">
        <v>24749.07</v>
      </c>
      <c r="H12683" s="180">
        <v>6365.75</v>
      </c>
      <c r="I12683" s="180">
        <f t="shared" si="396"/>
        <v>127030.82</v>
      </c>
      <c r="J12683" s="177" t="str">
        <f t="shared" si="397"/>
        <v>Date &gt; 1920</v>
      </c>
    </row>
    <row r="12684" spans="1:10" x14ac:dyDescent="0.3">
      <c r="A12684" s="178" t="s">
        <v>3372</v>
      </c>
      <c r="B12684" s="178" t="s">
        <v>195</v>
      </c>
      <c r="C12684" s="178" t="s">
        <v>1412</v>
      </c>
      <c r="D12684" s="178" t="s">
        <v>445</v>
      </c>
      <c r="E12684" s="179">
        <v>42404</v>
      </c>
      <c r="F12684" s="180">
        <v>11184</v>
      </c>
      <c r="G12684" s="180">
        <v>1141</v>
      </c>
      <c r="H12684" s="180">
        <v>601.04</v>
      </c>
      <c r="I12684" s="180">
        <f t="shared" si="396"/>
        <v>12926.04</v>
      </c>
      <c r="J12684" s="177" t="str">
        <f t="shared" si="397"/>
        <v>Date &gt; 1920</v>
      </c>
    </row>
    <row r="12685" spans="1:10" x14ac:dyDescent="0.3">
      <c r="A12685" s="178" t="s">
        <v>3372</v>
      </c>
      <c r="B12685" s="178" t="s">
        <v>195</v>
      </c>
      <c r="C12685" s="178" t="s">
        <v>1412</v>
      </c>
      <c r="D12685" s="178" t="s">
        <v>10270</v>
      </c>
      <c r="E12685" s="179">
        <v>42424</v>
      </c>
      <c r="F12685" s="180">
        <v>45535</v>
      </c>
      <c r="G12685" s="180">
        <v>23466.3</v>
      </c>
      <c r="H12685" s="180">
        <v>7761.2</v>
      </c>
      <c r="I12685" s="180">
        <f t="shared" si="396"/>
        <v>76762.5</v>
      </c>
      <c r="J12685" s="177" t="str">
        <f t="shared" si="397"/>
        <v>Date &gt; 1920</v>
      </c>
    </row>
    <row r="12686" spans="1:10" x14ac:dyDescent="0.3">
      <c r="A12686" s="178" t="s">
        <v>3372</v>
      </c>
      <c r="B12686" s="178" t="s">
        <v>195</v>
      </c>
      <c r="C12686" s="178" t="s">
        <v>1412</v>
      </c>
      <c r="D12686" s="178" t="s">
        <v>10270</v>
      </c>
      <c r="E12686" s="179">
        <v>42755</v>
      </c>
      <c r="F12686" s="180">
        <v>192858</v>
      </c>
      <c r="G12686" s="180">
        <v>109288.49</v>
      </c>
      <c r="H12686" s="180">
        <v>36143.949999999997</v>
      </c>
      <c r="I12686" s="180">
        <f t="shared" si="396"/>
        <v>338290.44</v>
      </c>
      <c r="J12686" s="177" t="str">
        <f t="shared" si="397"/>
        <v>Date &gt; 1920</v>
      </c>
    </row>
    <row r="12687" spans="1:10" x14ac:dyDescent="0.3">
      <c r="A12687" s="178" t="s">
        <v>3372</v>
      </c>
      <c r="B12687" s="178" t="s">
        <v>195</v>
      </c>
      <c r="C12687" s="178" t="s">
        <v>1412</v>
      </c>
      <c r="D12687" s="178" t="s">
        <v>10270</v>
      </c>
      <c r="E12687" s="179">
        <v>43132</v>
      </c>
      <c r="F12687" s="180">
        <v>18849</v>
      </c>
      <c r="G12687" s="180">
        <v>0</v>
      </c>
      <c r="H12687" s="180">
        <v>0</v>
      </c>
      <c r="I12687" s="180">
        <f t="shared" si="396"/>
        <v>18849</v>
      </c>
      <c r="J12687" s="177" t="str">
        <f t="shared" si="397"/>
        <v>Date &gt; 1920</v>
      </c>
    </row>
    <row r="12688" spans="1:10" x14ac:dyDescent="0.3">
      <c r="A12688" s="178" t="s">
        <v>3372</v>
      </c>
      <c r="B12688" s="178" t="s">
        <v>195</v>
      </c>
      <c r="C12688" s="178" t="s">
        <v>1412</v>
      </c>
      <c r="D12688" s="178" t="s">
        <v>10271</v>
      </c>
      <c r="E12688" s="179">
        <v>42170</v>
      </c>
      <c r="F12688" s="180">
        <v>0</v>
      </c>
      <c r="G12688" s="180">
        <v>77401.289999999994</v>
      </c>
      <c r="H12688" s="180">
        <v>19350.32</v>
      </c>
      <c r="I12688" s="180">
        <f t="shared" si="396"/>
        <v>96751.609999999986</v>
      </c>
      <c r="J12688" s="177" t="str">
        <f t="shared" si="397"/>
        <v>Date &gt; 1920</v>
      </c>
    </row>
    <row r="12689" spans="1:10" x14ac:dyDescent="0.3">
      <c r="A12689" s="178" t="s">
        <v>3372</v>
      </c>
      <c r="B12689" s="178" t="s">
        <v>195</v>
      </c>
      <c r="C12689" s="178" t="s">
        <v>1412</v>
      </c>
      <c r="D12689" s="178" t="s">
        <v>10271</v>
      </c>
      <c r="E12689" s="179">
        <v>42214</v>
      </c>
      <c r="F12689" s="180">
        <v>0</v>
      </c>
      <c r="G12689" s="180">
        <v>44280</v>
      </c>
      <c r="H12689" s="180">
        <v>11070</v>
      </c>
      <c r="I12689" s="180">
        <f t="shared" si="396"/>
        <v>55350</v>
      </c>
      <c r="J12689" s="177" t="str">
        <f t="shared" si="397"/>
        <v>Date &gt; 1920</v>
      </c>
    </row>
    <row r="12690" spans="1:10" x14ac:dyDescent="0.3">
      <c r="A12690" s="178" t="s">
        <v>3372</v>
      </c>
      <c r="B12690" s="178" t="s">
        <v>195</v>
      </c>
      <c r="C12690" s="178" t="s">
        <v>1412</v>
      </c>
      <c r="D12690" s="178" t="s">
        <v>10271</v>
      </c>
      <c r="E12690" s="179">
        <v>42787</v>
      </c>
      <c r="F12690" s="180">
        <v>0</v>
      </c>
      <c r="G12690" s="180">
        <v>3712.65</v>
      </c>
      <c r="H12690" s="180">
        <v>928.16</v>
      </c>
      <c r="I12690" s="180">
        <f t="shared" si="396"/>
        <v>4640.8100000000004</v>
      </c>
      <c r="J12690" s="177" t="str">
        <f t="shared" si="397"/>
        <v>Date &gt; 1920</v>
      </c>
    </row>
    <row r="12691" spans="1:10" x14ac:dyDescent="0.3">
      <c r="A12691" s="178" t="s">
        <v>3372</v>
      </c>
      <c r="B12691" s="178" t="s">
        <v>195</v>
      </c>
      <c r="C12691" s="178" t="s">
        <v>1412</v>
      </c>
      <c r="D12691" s="178" t="s">
        <v>10272</v>
      </c>
      <c r="E12691" s="179">
        <v>42929</v>
      </c>
      <c r="F12691" s="180">
        <v>24968</v>
      </c>
      <c r="G12691" s="180">
        <v>0</v>
      </c>
      <c r="H12691" s="180">
        <v>2970</v>
      </c>
      <c r="I12691" s="180">
        <f t="shared" si="396"/>
        <v>27938</v>
      </c>
      <c r="J12691" s="177" t="str">
        <f t="shared" si="397"/>
        <v>Date &gt; 1920</v>
      </c>
    </row>
    <row r="12692" spans="1:10" x14ac:dyDescent="0.3">
      <c r="A12692" s="178" t="s">
        <v>3372</v>
      </c>
      <c r="B12692" s="178" t="s">
        <v>195</v>
      </c>
      <c r="C12692" s="178" t="s">
        <v>1412</v>
      </c>
      <c r="D12692" s="178" t="s">
        <v>10272</v>
      </c>
      <c r="E12692" s="179">
        <v>43132</v>
      </c>
      <c r="F12692" s="180">
        <v>1762</v>
      </c>
      <c r="G12692" s="180">
        <v>0</v>
      </c>
      <c r="H12692" s="180">
        <v>0</v>
      </c>
      <c r="I12692" s="180">
        <f t="shared" si="396"/>
        <v>1762</v>
      </c>
      <c r="J12692" s="177" t="str">
        <f t="shared" si="397"/>
        <v>Date &gt; 1920</v>
      </c>
    </row>
    <row r="12693" spans="1:10" x14ac:dyDescent="0.3">
      <c r="A12693" s="178" t="s">
        <v>3372</v>
      </c>
      <c r="B12693" s="178" t="s">
        <v>195</v>
      </c>
      <c r="C12693" s="178" t="s">
        <v>1412</v>
      </c>
      <c r="D12693" s="178" t="s">
        <v>10273</v>
      </c>
      <c r="E12693" s="179">
        <v>43230</v>
      </c>
      <c r="F12693" s="180">
        <v>204415</v>
      </c>
      <c r="G12693" s="180">
        <v>54670.36</v>
      </c>
      <c r="H12693" s="180">
        <v>30364.65</v>
      </c>
      <c r="I12693" s="180">
        <f t="shared" si="396"/>
        <v>289450.01</v>
      </c>
      <c r="J12693" s="177" t="str">
        <f t="shared" si="397"/>
        <v>Date &gt; 1920</v>
      </c>
    </row>
    <row r="12694" spans="1:10" x14ac:dyDescent="0.3">
      <c r="A12694" s="178" t="s">
        <v>3372</v>
      </c>
      <c r="B12694" s="178" t="s">
        <v>195</v>
      </c>
      <c r="C12694" s="178" t="s">
        <v>1412</v>
      </c>
      <c r="D12694" s="178" t="s">
        <v>10273</v>
      </c>
      <c r="E12694" s="179">
        <v>43563</v>
      </c>
      <c r="F12694" s="180">
        <v>2861</v>
      </c>
      <c r="G12694" s="180">
        <v>883.85</v>
      </c>
      <c r="H12694" s="180">
        <v>469.26</v>
      </c>
      <c r="I12694" s="180">
        <f t="shared" si="396"/>
        <v>4214.1099999999997</v>
      </c>
      <c r="J12694" s="177" t="str">
        <f t="shared" si="397"/>
        <v>Date &gt; 1920</v>
      </c>
    </row>
    <row r="12695" spans="1:10" x14ac:dyDescent="0.3">
      <c r="A12695" s="178" t="s">
        <v>3372</v>
      </c>
      <c r="B12695" s="178" t="s">
        <v>195</v>
      </c>
      <c r="C12695" s="178" t="s">
        <v>1412</v>
      </c>
      <c r="D12695" s="178" t="s">
        <v>10273</v>
      </c>
      <c r="E12695" s="179">
        <v>43774</v>
      </c>
      <c r="F12695" s="180">
        <v>1656</v>
      </c>
      <c r="G12695" s="180">
        <v>92</v>
      </c>
      <c r="H12695" s="180">
        <v>92</v>
      </c>
      <c r="I12695" s="180">
        <f t="shared" si="396"/>
        <v>1840</v>
      </c>
      <c r="J12695" s="177" t="str">
        <f t="shared" si="397"/>
        <v>Date &gt; 1920</v>
      </c>
    </row>
    <row r="12696" spans="1:10" x14ac:dyDescent="0.3">
      <c r="A12696" s="178" t="s">
        <v>3372</v>
      </c>
      <c r="B12696" s="178" t="s">
        <v>195</v>
      </c>
      <c r="C12696" s="178" t="s">
        <v>1412</v>
      </c>
      <c r="D12696" s="178" t="s">
        <v>10273</v>
      </c>
      <c r="E12696" s="179">
        <v>43957</v>
      </c>
      <c r="F12696" s="180">
        <v>525</v>
      </c>
      <c r="G12696" s="180">
        <v>29.21</v>
      </c>
      <c r="H12696" s="180">
        <v>-178.38</v>
      </c>
      <c r="I12696" s="180">
        <f t="shared" si="396"/>
        <v>375.83000000000004</v>
      </c>
      <c r="J12696" s="177" t="str">
        <f t="shared" si="397"/>
        <v>Date &gt; 1920</v>
      </c>
    </row>
    <row r="12697" spans="1:10" x14ac:dyDescent="0.3">
      <c r="A12697" s="178" t="s">
        <v>3372</v>
      </c>
      <c r="B12697" s="178" t="s">
        <v>195</v>
      </c>
      <c r="C12697" s="178" t="s">
        <v>1412</v>
      </c>
      <c r="D12697" s="178" t="s">
        <v>10274</v>
      </c>
      <c r="E12697" s="209">
        <v>0</v>
      </c>
      <c r="F12697" s="180">
        <v>0</v>
      </c>
      <c r="G12697" s="180">
        <v>7155.04</v>
      </c>
      <c r="H12697" s="180">
        <v>3066.44</v>
      </c>
      <c r="I12697" s="180">
        <f t="shared" si="396"/>
        <v>10221.48</v>
      </c>
      <c r="J12697" s="177" t="str">
        <f t="shared" si="397"/>
        <v>Sketchy date</v>
      </c>
    </row>
    <row r="12698" spans="1:10" x14ac:dyDescent="0.3">
      <c r="A12698" s="178" t="s">
        <v>3372</v>
      </c>
      <c r="B12698" s="178" t="s">
        <v>195</v>
      </c>
      <c r="C12698" s="178" t="s">
        <v>1412</v>
      </c>
      <c r="D12698" s="178" t="s">
        <v>10274</v>
      </c>
      <c r="E12698" s="209">
        <v>0</v>
      </c>
      <c r="F12698" s="180">
        <v>0</v>
      </c>
      <c r="G12698" s="180">
        <v>28481.55</v>
      </c>
      <c r="H12698" s="180">
        <v>12206.38</v>
      </c>
      <c r="I12698" s="180">
        <f t="shared" si="396"/>
        <v>40687.93</v>
      </c>
      <c r="J12698" s="177" t="str">
        <f t="shared" si="397"/>
        <v>Sketchy date</v>
      </c>
    </row>
    <row r="12699" spans="1:10" x14ac:dyDescent="0.3">
      <c r="A12699" s="178" t="s">
        <v>3372</v>
      </c>
      <c r="B12699" s="178" t="s">
        <v>195</v>
      </c>
      <c r="C12699" s="178" t="s">
        <v>1412</v>
      </c>
      <c r="D12699" s="178" t="s">
        <v>10274</v>
      </c>
      <c r="E12699" s="179">
        <v>43963</v>
      </c>
      <c r="F12699" s="180">
        <v>0</v>
      </c>
      <c r="G12699" s="180">
        <v>41651.78</v>
      </c>
      <c r="H12699" s="180">
        <v>17850.759999999998</v>
      </c>
      <c r="I12699" s="180">
        <f t="shared" si="396"/>
        <v>59502.539999999994</v>
      </c>
      <c r="J12699" s="177" t="str">
        <f t="shared" si="397"/>
        <v>Date &gt; 1920</v>
      </c>
    </row>
    <row r="12700" spans="1:10" x14ac:dyDescent="0.3">
      <c r="A12700" s="178" t="s">
        <v>3372</v>
      </c>
      <c r="B12700" s="178" t="s">
        <v>195</v>
      </c>
      <c r="C12700" s="178" t="s">
        <v>1412</v>
      </c>
      <c r="D12700" s="178" t="s">
        <v>10275</v>
      </c>
      <c r="E12700" s="209">
        <v>0</v>
      </c>
      <c r="F12700" s="180">
        <v>0</v>
      </c>
      <c r="G12700" s="180">
        <v>6157.27</v>
      </c>
      <c r="H12700" s="180">
        <v>2638.83</v>
      </c>
      <c r="I12700" s="180">
        <f t="shared" si="396"/>
        <v>8796.1</v>
      </c>
      <c r="J12700" s="177" t="str">
        <f t="shared" si="397"/>
        <v>Sketchy date</v>
      </c>
    </row>
    <row r="12701" spans="1:10" x14ac:dyDescent="0.3">
      <c r="A12701" s="178" t="s">
        <v>3372</v>
      </c>
      <c r="B12701" s="178" t="s">
        <v>197</v>
      </c>
      <c r="C12701" s="178" t="s">
        <v>1414</v>
      </c>
      <c r="D12701" s="178" t="s">
        <v>10276</v>
      </c>
      <c r="E12701" s="179">
        <v>17176</v>
      </c>
      <c r="F12701" s="180">
        <v>0</v>
      </c>
      <c r="G12701" s="180">
        <v>2842.91</v>
      </c>
      <c r="H12701" s="180">
        <v>947.64</v>
      </c>
      <c r="I12701" s="180">
        <f t="shared" si="396"/>
        <v>3790.5499999999997</v>
      </c>
      <c r="J12701" s="177" t="str">
        <f t="shared" si="397"/>
        <v>Date &gt; 1920</v>
      </c>
    </row>
    <row r="12702" spans="1:10" x14ac:dyDescent="0.3">
      <c r="A12702" s="178" t="s">
        <v>3372</v>
      </c>
      <c r="B12702" s="178" t="s">
        <v>197</v>
      </c>
      <c r="C12702" s="178" t="s">
        <v>1414</v>
      </c>
      <c r="D12702" s="178" t="s">
        <v>6345</v>
      </c>
      <c r="E12702" s="179">
        <v>17769</v>
      </c>
      <c r="F12702" s="180">
        <v>4250</v>
      </c>
      <c r="G12702" s="180">
        <v>0</v>
      </c>
      <c r="H12702" s="180">
        <v>12750</v>
      </c>
      <c r="I12702" s="180">
        <f t="shared" si="396"/>
        <v>17000</v>
      </c>
      <c r="J12702" s="177" t="str">
        <f t="shared" si="397"/>
        <v>Date &gt; 1920</v>
      </c>
    </row>
    <row r="12703" spans="1:10" x14ac:dyDescent="0.3">
      <c r="A12703" s="178" t="s">
        <v>3372</v>
      </c>
      <c r="B12703" s="178" t="s">
        <v>197</v>
      </c>
      <c r="C12703" s="178" t="s">
        <v>1414</v>
      </c>
      <c r="D12703" s="178" t="s">
        <v>10277</v>
      </c>
      <c r="E12703" s="179">
        <v>17952</v>
      </c>
      <c r="F12703" s="180">
        <v>17399.39</v>
      </c>
      <c r="G12703" s="180">
        <v>11199.7</v>
      </c>
      <c r="H12703" s="180">
        <v>6199.7</v>
      </c>
      <c r="I12703" s="180">
        <f t="shared" si="396"/>
        <v>34798.79</v>
      </c>
      <c r="J12703" s="177" t="str">
        <f t="shared" si="397"/>
        <v>Date &gt; 1920</v>
      </c>
    </row>
    <row r="12704" spans="1:10" x14ac:dyDescent="0.3">
      <c r="A12704" s="178" t="s">
        <v>3372</v>
      </c>
      <c r="B12704" s="178" t="s">
        <v>197</v>
      </c>
      <c r="C12704" s="178" t="s">
        <v>1414</v>
      </c>
      <c r="D12704" s="178" t="s">
        <v>10278</v>
      </c>
      <c r="E12704" s="179">
        <v>17834</v>
      </c>
      <c r="F12704" s="180">
        <v>0</v>
      </c>
      <c r="G12704" s="180">
        <v>332.36</v>
      </c>
      <c r="H12704" s="180">
        <v>332.35</v>
      </c>
      <c r="I12704" s="180">
        <f t="shared" si="396"/>
        <v>664.71</v>
      </c>
      <c r="J12704" s="177" t="str">
        <f t="shared" si="397"/>
        <v>Date &gt; 1920</v>
      </c>
    </row>
    <row r="12705" spans="1:10" x14ac:dyDescent="0.3">
      <c r="A12705" s="178" t="s">
        <v>3372</v>
      </c>
      <c r="B12705" s="178" t="s">
        <v>197</v>
      </c>
      <c r="C12705" s="178" t="s">
        <v>1414</v>
      </c>
      <c r="D12705" s="178" t="s">
        <v>10279</v>
      </c>
      <c r="E12705" s="179">
        <v>19946</v>
      </c>
      <c r="F12705" s="180">
        <v>0</v>
      </c>
      <c r="G12705" s="180">
        <v>539.04999999999995</v>
      </c>
      <c r="H12705" s="180">
        <v>0</v>
      </c>
      <c r="I12705" s="180">
        <f t="shared" si="396"/>
        <v>539.04999999999995</v>
      </c>
      <c r="J12705" s="177" t="str">
        <f t="shared" si="397"/>
        <v>Date &gt; 1920</v>
      </c>
    </row>
    <row r="12706" spans="1:10" x14ac:dyDescent="0.3">
      <c r="A12706" s="178" t="s">
        <v>3372</v>
      </c>
      <c r="B12706" s="178" t="s">
        <v>197</v>
      </c>
      <c r="C12706" s="178" t="s">
        <v>1414</v>
      </c>
      <c r="D12706" s="178" t="s">
        <v>10280</v>
      </c>
      <c r="E12706" s="179">
        <v>22245</v>
      </c>
      <c r="F12706" s="180">
        <v>0</v>
      </c>
      <c r="G12706" s="180">
        <v>2088.4699999999998</v>
      </c>
      <c r="H12706" s="180">
        <v>1044.23</v>
      </c>
      <c r="I12706" s="180">
        <f t="shared" si="396"/>
        <v>3132.7</v>
      </c>
      <c r="J12706" s="177" t="str">
        <f t="shared" si="397"/>
        <v>Date &gt; 1920</v>
      </c>
    </row>
    <row r="12707" spans="1:10" x14ac:dyDescent="0.3">
      <c r="A12707" s="178" t="s">
        <v>3372</v>
      </c>
      <c r="B12707" s="178" t="s">
        <v>197</v>
      </c>
      <c r="C12707" s="178" t="s">
        <v>1414</v>
      </c>
      <c r="D12707" s="178" t="s">
        <v>10281</v>
      </c>
      <c r="E12707" s="179">
        <v>22787</v>
      </c>
      <c r="F12707" s="180">
        <v>27152.400000000001</v>
      </c>
      <c r="G12707" s="180">
        <v>18314.27</v>
      </c>
      <c r="H12707" s="180">
        <v>9476.14</v>
      </c>
      <c r="I12707" s="180">
        <f t="shared" si="396"/>
        <v>54942.81</v>
      </c>
      <c r="J12707" s="177" t="str">
        <f t="shared" si="397"/>
        <v>Date &gt; 1920</v>
      </c>
    </row>
    <row r="12708" spans="1:10" x14ac:dyDescent="0.3">
      <c r="A12708" s="178" t="s">
        <v>3372</v>
      </c>
      <c r="B12708" s="178" t="s">
        <v>197</v>
      </c>
      <c r="C12708" s="178" t="s">
        <v>1414</v>
      </c>
      <c r="D12708" s="178" t="s">
        <v>6345</v>
      </c>
      <c r="E12708" s="179">
        <v>22773</v>
      </c>
      <c r="F12708" s="180">
        <v>1740.42</v>
      </c>
      <c r="G12708" s="180">
        <v>0</v>
      </c>
      <c r="H12708" s="180">
        <v>0</v>
      </c>
      <c r="I12708" s="180">
        <f t="shared" si="396"/>
        <v>1740.42</v>
      </c>
      <c r="J12708" s="177" t="str">
        <f t="shared" si="397"/>
        <v>Date &gt; 1920</v>
      </c>
    </row>
    <row r="12709" spans="1:10" x14ac:dyDescent="0.3">
      <c r="A12709" s="178" t="s">
        <v>3372</v>
      </c>
      <c r="B12709" s="178" t="s">
        <v>197</v>
      </c>
      <c r="C12709" s="178" t="s">
        <v>1414</v>
      </c>
      <c r="D12709" s="178" t="s">
        <v>9336</v>
      </c>
      <c r="E12709" s="179">
        <v>22712</v>
      </c>
      <c r="F12709" s="180">
        <v>0</v>
      </c>
      <c r="G12709" s="180">
        <v>3289.25</v>
      </c>
      <c r="H12709" s="180">
        <v>1644.62</v>
      </c>
      <c r="I12709" s="180">
        <f t="shared" si="396"/>
        <v>4933.87</v>
      </c>
      <c r="J12709" s="177" t="str">
        <f t="shared" si="397"/>
        <v>Date &gt; 1920</v>
      </c>
    </row>
    <row r="12710" spans="1:10" x14ac:dyDescent="0.3">
      <c r="A12710" s="178" t="s">
        <v>3372</v>
      </c>
      <c r="B12710" s="178" t="s">
        <v>197</v>
      </c>
      <c r="C12710" s="178" t="s">
        <v>1414</v>
      </c>
      <c r="D12710" s="178" t="s">
        <v>10282</v>
      </c>
      <c r="E12710" s="179">
        <v>23068</v>
      </c>
      <c r="F12710" s="180">
        <v>0</v>
      </c>
      <c r="G12710" s="180">
        <v>1373.77</v>
      </c>
      <c r="H12710" s="180">
        <v>686.89</v>
      </c>
      <c r="I12710" s="180">
        <f t="shared" si="396"/>
        <v>2060.66</v>
      </c>
      <c r="J12710" s="177" t="str">
        <f t="shared" si="397"/>
        <v>Date &gt; 1920</v>
      </c>
    </row>
    <row r="12711" spans="1:10" x14ac:dyDescent="0.3">
      <c r="A12711" s="178" t="s">
        <v>3372</v>
      </c>
      <c r="B12711" s="178" t="s">
        <v>197</v>
      </c>
      <c r="C12711" s="178" t="s">
        <v>1414</v>
      </c>
      <c r="D12711" s="178" t="s">
        <v>7822</v>
      </c>
      <c r="E12711" s="179">
        <v>24450</v>
      </c>
      <c r="F12711" s="180">
        <v>0</v>
      </c>
      <c r="G12711" s="180">
        <v>1782.76</v>
      </c>
      <c r="H12711" s="180">
        <v>891.39</v>
      </c>
      <c r="I12711" s="180">
        <f t="shared" si="396"/>
        <v>2674.15</v>
      </c>
      <c r="J12711" s="177" t="str">
        <f t="shared" si="397"/>
        <v>Date &gt; 1920</v>
      </c>
    </row>
    <row r="12712" spans="1:10" x14ac:dyDescent="0.3">
      <c r="A12712" s="178" t="s">
        <v>3372</v>
      </c>
      <c r="B12712" s="178" t="s">
        <v>197</v>
      </c>
      <c r="C12712" s="178" t="s">
        <v>1414</v>
      </c>
      <c r="D12712" s="178" t="s">
        <v>10283</v>
      </c>
      <c r="E12712" s="179">
        <v>28543</v>
      </c>
      <c r="F12712" s="180">
        <v>204940.9</v>
      </c>
      <c r="G12712" s="180">
        <v>42304.12</v>
      </c>
      <c r="H12712" s="180">
        <v>30369.39</v>
      </c>
      <c r="I12712" s="180">
        <f t="shared" si="396"/>
        <v>277614.40999999997</v>
      </c>
      <c r="J12712" s="177" t="str">
        <f t="shared" si="397"/>
        <v>Date &gt; 1920</v>
      </c>
    </row>
    <row r="12713" spans="1:10" x14ac:dyDescent="0.3">
      <c r="A12713" s="178" t="s">
        <v>3372</v>
      </c>
      <c r="B12713" s="178" t="s">
        <v>197</v>
      </c>
      <c r="C12713" s="178" t="s">
        <v>1414</v>
      </c>
      <c r="D12713" s="178" t="s">
        <v>6345</v>
      </c>
      <c r="E12713" s="179">
        <v>27592</v>
      </c>
      <c r="F12713" s="180">
        <v>0</v>
      </c>
      <c r="G12713" s="180">
        <v>6917.06</v>
      </c>
      <c r="H12713" s="180">
        <v>4611.37</v>
      </c>
      <c r="I12713" s="180">
        <f t="shared" si="396"/>
        <v>11528.43</v>
      </c>
      <c r="J12713" s="177" t="str">
        <f t="shared" si="397"/>
        <v>Date &gt; 1920</v>
      </c>
    </row>
    <row r="12714" spans="1:10" x14ac:dyDescent="0.3">
      <c r="A12714" s="178" t="s">
        <v>3372</v>
      </c>
      <c r="B12714" s="178" t="s">
        <v>197</v>
      </c>
      <c r="C12714" s="178" t="s">
        <v>1414</v>
      </c>
      <c r="D12714" s="178" t="s">
        <v>6462</v>
      </c>
      <c r="E12714" s="179">
        <v>28158</v>
      </c>
      <c r="F12714" s="180">
        <v>0</v>
      </c>
      <c r="G12714" s="180">
        <v>11476.66</v>
      </c>
      <c r="H12714" s="180">
        <v>5738.34</v>
      </c>
      <c r="I12714" s="180">
        <f t="shared" si="396"/>
        <v>17215</v>
      </c>
      <c r="J12714" s="177" t="str">
        <f t="shared" si="397"/>
        <v>Date &gt; 1920</v>
      </c>
    </row>
    <row r="12715" spans="1:10" x14ac:dyDescent="0.3">
      <c r="A12715" s="178" t="s">
        <v>3372</v>
      </c>
      <c r="B12715" s="178" t="s">
        <v>197</v>
      </c>
      <c r="C12715" s="178" t="s">
        <v>1414</v>
      </c>
      <c r="D12715" s="178" t="s">
        <v>10284</v>
      </c>
      <c r="E12715" s="179">
        <v>31896</v>
      </c>
      <c r="F12715" s="180">
        <v>0</v>
      </c>
      <c r="G12715" s="180">
        <v>153279.76999999999</v>
      </c>
      <c r="H12715" s="180">
        <v>45368.28</v>
      </c>
      <c r="I12715" s="180">
        <f t="shared" si="396"/>
        <v>198648.05</v>
      </c>
      <c r="J12715" s="177" t="str">
        <f t="shared" si="397"/>
        <v>Date &gt; 1920</v>
      </c>
    </row>
    <row r="12716" spans="1:10" x14ac:dyDescent="0.3">
      <c r="A12716" s="178" t="s">
        <v>3372</v>
      </c>
      <c r="B12716" s="178" t="s">
        <v>197</v>
      </c>
      <c r="C12716" s="178" t="s">
        <v>1414</v>
      </c>
      <c r="D12716" s="178" t="s">
        <v>6400</v>
      </c>
      <c r="E12716" s="179">
        <v>31811</v>
      </c>
      <c r="F12716" s="180">
        <v>0</v>
      </c>
      <c r="G12716" s="180">
        <v>6600</v>
      </c>
      <c r="H12716" s="180">
        <v>9103.58</v>
      </c>
      <c r="I12716" s="180">
        <f t="shared" si="396"/>
        <v>15703.58</v>
      </c>
      <c r="J12716" s="177" t="str">
        <f t="shared" si="397"/>
        <v>Date &gt; 1920</v>
      </c>
    </row>
    <row r="12717" spans="1:10" x14ac:dyDescent="0.3">
      <c r="A12717" s="178" t="s">
        <v>3372</v>
      </c>
      <c r="B12717" s="178" t="s">
        <v>197</v>
      </c>
      <c r="C12717" s="178" t="s">
        <v>1414</v>
      </c>
      <c r="D12717" s="178" t="s">
        <v>10285</v>
      </c>
      <c r="E12717" s="179">
        <v>31810</v>
      </c>
      <c r="F12717" s="180">
        <v>0</v>
      </c>
      <c r="G12717" s="180">
        <v>14433</v>
      </c>
      <c r="H12717" s="180">
        <v>7217</v>
      </c>
      <c r="I12717" s="180">
        <f t="shared" si="396"/>
        <v>21650</v>
      </c>
      <c r="J12717" s="177" t="str">
        <f t="shared" si="397"/>
        <v>Date &gt; 1920</v>
      </c>
    </row>
    <row r="12718" spans="1:10" x14ac:dyDescent="0.3">
      <c r="A12718" s="178" t="s">
        <v>3372</v>
      </c>
      <c r="B12718" s="178" t="s">
        <v>197</v>
      </c>
      <c r="C12718" s="178" t="s">
        <v>1414</v>
      </c>
      <c r="D12718" s="178" t="s">
        <v>10286</v>
      </c>
      <c r="E12718" s="179">
        <v>32198</v>
      </c>
      <c r="F12718" s="180">
        <v>0</v>
      </c>
      <c r="G12718" s="180">
        <v>4800</v>
      </c>
      <c r="H12718" s="180">
        <v>2400</v>
      </c>
      <c r="I12718" s="180">
        <f t="shared" si="396"/>
        <v>7200</v>
      </c>
      <c r="J12718" s="177" t="str">
        <f t="shared" si="397"/>
        <v>Date &gt; 1920</v>
      </c>
    </row>
    <row r="12719" spans="1:10" x14ac:dyDescent="0.3">
      <c r="A12719" s="178" t="s">
        <v>3372</v>
      </c>
      <c r="B12719" s="178" t="s">
        <v>197</v>
      </c>
      <c r="C12719" s="178" t="s">
        <v>1414</v>
      </c>
      <c r="D12719" s="178" t="s">
        <v>10287</v>
      </c>
      <c r="E12719" s="179">
        <v>32304</v>
      </c>
      <c r="F12719" s="180">
        <v>0</v>
      </c>
      <c r="G12719" s="180">
        <v>9333.33</v>
      </c>
      <c r="H12719" s="180">
        <v>4666.67</v>
      </c>
      <c r="I12719" s="180">
        <f t="shared" si="396"/>
        <v>14000</v>
      </c>
      <c r="J12719" s="177" t="str">
        <f t="shared" si="397"/>
        <v>Date &gt; 1920</v>
      </c>
    </row>
    <row r="12720" spans="1:10" x14ac:dyDescent="0.3">
      <c r="A12720" s="178" t="s">
        <v>3372</v>
      </c>
      <c r="B12720" s="178" t="s">
        <v>197</v>
      </c>
      <c r="C12720" s="178" t="s">
        <v>1414</v>
      </c>
      <c r="D12720" s="178" t="s">
        <v>9990</v>
      </c>
      <c r="E12720" s="179">
        <v>32797</v>
      </c>
      <c r="F12720" s="180">
        <v>0</v>
      </c>
      <c r="G12720" s="180">
        <v>19333.330000000002</v>
      </c>
      <c r="H12720" s="180">
        <v>9666.67</v>
      </c>
      <c r="I12720" s="180">
        <f t="shared" si="396"/>
        <v>29000</v>
      </c>
      <c r="J12720" s="177" t="str">
        <f t="shared" si="397"/>
        <v>Date &gt; 1920</v>
      </c>
    </row>
    <row r="12721" spans="1:10" x14ac:dyDescent="0.3">
      <c r="A12721" s="178" t="s">
        <v>3372</v>
      </c>
      <c r="B12721" s="178" t="s">
        <v>197</v>
      </c>
      <c r="C12721" s="178" t="s">
        <v>1414</v>
      </c>
      <c r="D12721" s="178" t="s">
        <v>10288</v>
      </c>
      <c r="E12721" s="179">
        <v>32993</v>
      </c>
      <c r="F12721" s="180">
        <v>0</v>
      </c>
      <c r="G12721" s="180">
        <v>1262.73</v>
      </c>
      <c r="H12721" s="180">
        <v>631.37</v>
      </c>
      <c r="I12721" s="180">
        <f t="shared" si="396"/>
        <v>1894.1</v>
      </c>
      <c r="J12721" s="177" t="str">
        <f t="shared" si="397"/>
        <v>Date &gt; 1920</v>
      </c>
    </row>
    <row r="12722" spans="1:10" x14ac:dyDescent="0.3">
      <c r="A12722" s="178" t="s">
        <v>3372</v>
      </c>
      <c r="B12722" s="178" t="s">
        <v>197</v>
      </c>
      <c r="C12722" s="178" t="s">
        <v>1414</v>
      </c>
      <c r="D12722" s="178" t="s">
        <v>8351</v>
      </c>
      <c r="E12722" s="179">
        <v>33455</v>
      </c>
      <c r="F12722" s="180">
        <v>0</v>
      </c>
      <c r="G12722" s="180">
        <v>1823.33</v>
      </c>
      <c r="H12722" s="180">
        <v>911.67</v>
      </c>
      <c r="I12722" s="180">
        <f t="shared" si="396"/>
        <v>2735</v>
      </c>
      <c r="J12722" s="177" t="str">
        <f t="shared" si="397"/>
        <v>Date &gt; 1920</v>
      </c>
    </row>
    <row r="12723" spans="1:10" x14ac:dyDescent="0.3">
      <c r="A12723" s="178" t="s">
        <v>3372</v>
      </c>
      <c r="B12723" s="178" t="s">
        <v>197</v>
      </c>
      <c r="C12723" s="178" t="s">
        <v>1414</v>
      </c>
      <c r="D12723" s="178" t="s">
        <v>10289</v>
      </c>
      <c r="E12723" s="179">
        <v>34296</v>
      </c>
      <c r="F12723" s="180">
        <v>0</v>
      </c>
      <c r="G12723" s="180">
        <v>16115.6</v>
      </c>
      <c r="H12723" s="180">
        <v>8057.8</v>
      </c>
      <c r="I12723" s="180">
        <f t="shared" si="396"/>
        <v>24173.4</v>
      </c>
      <c r="J12723" s="177" t="str">
        <f t="shared" si="397"/>
        <v>Date &gt; 1920</v>
      </c>
    </row>
    <row r="12724" spans="1:10" x14ac:dyDescent="0.3">
      <c r="A12724" s="178" t="s">
        <v>3372</v>
      </c>
      <c r="B12724" s="178" t="s">
        <v>197</v>
      </c>
      <c r="C12724" s="178" t="s">
        <v>1414</v>
      </c>
      <c r="D12724" s="178" t="s">
        <v>10289</v>
      </c>
      <c r="E12724" s="179">
        <v>34512</v>
      </c>
      <c r="F12724" s="180">
        <v>0</v>
      </c>
      <c r="G12724" s="180">
        <v>45286.71</v>
      </c>
      <c r="H12724" s="180">
        <v>22643.35</v>
      </c>
      <c r="I12724" s="180">
        <f t="shared" si="396"/>
        <v>67930.06</v>
      </c>
      <c r="J12724" s="177" t="str">
        <f t="shared" si="397"/>
        <v>Date &gt; 1920</v>
      </c>
    </row>
    <row r="12725" spans="1:10" x14ac:dyDescent="0.3">
      <c r="A12725" s="178" t="s">
        <v>3372</v>
      </c>
      <c r="B12725" s="178" t="s">
        <v>197</v>
      </c>
      <c r="C12725" s="178" t="s">
        <v>1414</v>
      </c>
      <c r="D12725" s="178" t="s">
        <v>10289</v>
      </c>
      <c r="E12725" s="179">
        <v>34681</v>
      </c>
      <c r="F12725" s="180">
        <v>0</v>
      </c>
      <c r="G12725" s="180">
        <v>9124.16</v>
      </c>
      <c r="H12725" s="180">
        <v>4562.09</v>
      </c>
      <c r="I12725" s="180">
        <f t="shared" si="396"/>
        <v>13686.25</v>
      </c>
      <c r="J12725" s="177" t="str">
        <f t="shared" si="397"/>
        <v>Date &gt; 1920</v>
      </c>
    </row>
    <row r="12726" spans="1:10" x14ac:dyDescent="0.3">
      <c r="A12726" s="178" t="s">
        <v>3372</v>
      </c>
      <c r="B12726" s="178" t="s">
        <v>197</v>
      </c>
      <c r="C12726" s="178" t="s">
        <v>1414</v>
      </c>
      <c r="D12726" s="178" t="s">
        <v>10289</v>
      </c>
      <c r="E12726" s="179">
        <v>34864</v>
      </c>
      <c r="F12726" s="180">
        <v>0</v>
      </c>
      <c r="G12726" s="180">
        <v>8072.03</v>
      </c>
      <c r="H12726" s="180">
        <v>4036.01</v>
      </c>
      <c r="I12726" s="180">
        <f t="shared" si="396"/>
        <v>12108.04</v>
      </c>
      <c r="J12726" s="177" t="str">
        <f t="shared" si="397"/>
        <v>Date &gt; 1920</v>
      </c>
    </row>
    <row r="12727" spans="1:10" x14ac:dyDescent="0.3">
      <c r="A12727" s="178" t="s">
        <v>3372</v>
      </c>
      <c r="B12727" s="178" t="s">
        <v>197</v>
      </c>
      <c r="C12727" s="178" t="s">
        <v>1414</v>
      </c>
      <c r="D12727" s="178" t="s">
        <v>10289</v>
      </c>
      <c r="E12727" s="179">
        <v>35030</v>
      </c>
      <c r="F12727" s="180">
        <v>0</v>
      </c>
      <c r="G12727" s="180">
        <v>3295.13</v>
      </c>
      <c r="H12727" s="180">
        <v>1647.57</v>
      </c>
      <c r="I12727" s="180">
        <f t="shared" si="396"/>
        <v>4942.7</v>
      </c>
      <c r="J12727" s="177" t="str">
        <f t="shared" si="397"/>
        <v>Date &gt; 1920</v>
      </c>
    </row>
    <row r="12728" spans="1:10" x14ac:dyDescent="0.3">
      <c r="A12728" s="178" t="s">
        <v>3372</v>
      </c>
      <c r="B12728" s="178" t="s">
        <v>197</v>
      </c>
      <c r="C12728" s="178" t="s">
        <v>1414</v>
      </c>
      <c r="D12728" s="178" t="s">
        <v>10289</v>
      </c>
      <c r="E12728" s="179">
        <v>35080</v>
      </c>
      <c r="F12728" s="180">
        <v>0</v>
      </c>
      <c r="G12728" s="180">
        <v>1472.34</v>
      </c>
      <c r="H12728" s="180">
        <v>736.16</v>
      </c>
      <c r="I12728" s="180">
        <f t="shared" si="396"/>
        <v>2208.5</v>
      </c>
      <c r="J12728" s="177" t="str">
        <f t="shared" si="397"/>
        <v>Date &gt; 1920</v>
      </c>
    </row>
    <row r="12729" spans="1:10" x14ac:dyDescent="0.3">
      <c r="A12729" s="178" t="s">
        <v>3372</v>
      </c>
      <c r="B12729" s="178" t="s">
        <v>197</v>
      </c>
      <c r="C12729" s="178" t="s">
        <v>1414</v>
      </c>
      <c r="D12729" s="178" t="s">
        <v>10289</v>
      </c>
      <c r="E12729" s="179">
        <v>35125</v>
      </c>
      <c r="F12729" s="180">
        <v>0</v>
      </c>
      <c r="G12729" s="180">
        <v>848.39</v>
      </c>
      <c r="H12729" s="180">
        <v>424.2</v>
      </c>
      <c r="I12729" s="180">
        <f t="shared" si="396"/>
        <v>1272.5899999999999</v>
      </c>
      <c r="J12729" s="177" t="str">
        <f t="shared" si="397"/>
        <v>Date &gt; 1920</v>
      </c>
    </row>
    <row r="12730" spans="1:10" x14ac:dyDescent="0.3">
      <c r="A12730" s="178" t="s">
        <v>3372</v>
      </c>
      <c r="B12730" s="178" t="s">
        <v>197</v>
      </c>
      <c r="C12730" s="178" t="s">
        <v>1414</v>
      </c>
      <c r="D12730" s="178" t="s">
        <v>10289</v>
      </c>
      <c r="E12730" s="179">
        <v>35166</v>
      </c>
      <c r="F12730" s="180">
        <v>0</v>
      </c>
      <c r="G12730" s="180">
        <v>1385.01</v>
      </c>
      <c r="H12730" s="180">
        <v>692.51</v>
      </c>
      <c r="I12730" s="180">
        <f t="shared" si="396"/>
        <v>2077.52</v>
      </c>
      <c r="J12730" s="177" t="str">
        <f t="shared" si="397"/>
        <v>Date &gt; 1920</v>
      </c>
    </row>
    <row r="12731" spans="1:10" x14ac:dyDescent="0.3">
      <c r="A12731" s="178" t="s">
        <v>3372</v>
      </c>
      <c r="B12731" s="178" t="s">
        <v>197</v>
      </c>
      <c r="C12731" s="178" t="s">
        <v>1414</v>
      </c>
      <c r="D12731" s="178" t="s">
        <v>10290</v>
      </c>
      <c r="E12731" s="179">
        <v>34985</v>
      </c>
      <c r="F12731" s="180">
        <v>0</v>
      </c>
      <c r="G12731" s="180">
        <v>198283.14</v>
      </c>
      <c r="H12731" s="180">
        <v>99141.57</v>
      </c>
      <c r="I12731" s="180">
        <f t="shared" si="396"/>
        <v>297424.71000000002</v>
      </c>
      <c r="J12731" s="177" t="str">
        <f t="shared" si="397"/>
        <v>Date &gt; 1920</v>
      </c>
    </row>
    <row r="12732" spans="1:10" x14ac:dyDescent="0.3">
      <c r="A12732" s="178" t="s">
        <v>3372</v>
      </c>
      <c r="B12732" s="178" t="s">
        <v>197</v>
      </c>
      <c r="C12732" s="178" t="s">
        <v>1414</v>
      </c>
      <c r="D12732" s="178" t="s">
        <v>10290</v>
      </c>
      <c r="E12732" s="179">
        <v>35019</v>
      </c>
      <c r="F12732" s="180">
        <v>0</v>
      </c>
      <c r="G12732" s="180">
        <v>357151.12</v>
      </c>
      <c r="H12732" s="180">
        <v>178575.56</v>
      </c>
      <c r="I12732" s="180">
        <f t="shared" si="396"/>
        <v>535726.67999999993</v>
      </c>
      <c r="J12732" s="177" t="str">
        <f t="shared" si="397"/>
        <v>Date &gt; 1920</v>
      </c>
    </row>
    <row r="12733" spans="1:10" x14ac:dyDescent="0.3">
      <c r="A12733" s="178" t="s">
        <v>3372</v>
      </c>
      <c r="B12733" s="178" t="s">
        <v>197</v>
      </c>
      <c r="C12733" s="178" t="s">
        <v>1414</v>
      </c>
      <c r="D12733" s="178" t="s">
        <v>10290</v>
      </c>
      <c r="E12733" s="179">
        <v>35039</v>
      </c>
      <c r="F12733" s="180">
        <v>0</v>
      </c>
      <c r="G12733" s="180">
        <v>18393.28</v>
      </c>
      <c r="H12733" s="180">
        <v>9196.65</v>
      </c>
      <c r="I12733" s="180">
        <f t="shared" si="396"/>
        <v>27589.93</v>
      </c>
      <c r="J12733" s="177" t="str">
        <f t="shared" si="397"/>
        <v>Date &gt; 1920</v>
      </c>
    </row>
    <row r="12734" spans="1:10" x14ac:dyDescent="0.3">
      <c r="A12734" s="178" t="s">
        <v>3372</v>
      </c>
      <c r="B12734" s="178" t="s">
        <v>197</v>
      </c>
      <c r="C12734" s="178" t="s">
        <v>1414</v>
      </c>
      <c r="D12734" s="178" t="s">
        <v>10290</v>
      </c>
      <c r="E12734" s="179">
        <v>35080</v>
      </c>
      <c r="F12734" s="180">
        <v>0</v>
      </c>
      <c r="G12734" s="180">
        <v>74835.94</v>
      </c>
      <c r="H12734" s="180">
        <v>37417.949999999997</v>
      </c>
      <c r="I12734" s="180">
        <f t="shared" si="396"/>
        <v>112253.89</v>
      </c>
      <c r="J12734" s="177" t="str">
        <f t="shared" si="397"/>
        <v>Date &gt; 1920</v>
      </c>
    </row>
    <row r="12735" spans="1:10" x14ac:dyDescent="0.3">
      <c r="A12735" s="178" t="s">
        <v>3372</v>
      </c>
      <c r="B12735" s="178" t="s">
        <v>197</v>
      </c>
      <c r="C12735" s="178" t="s">
        <v>1414</v>
      </c>
      <c r="D12735" s="178" t="s">
        <v>10290</v>
      </c>
      <c r="E12735" s="179">
        <v>35115</v>
      </c>
      <c r="F12735" s="180">
        <v>0</v>
      </c>
      <c r="G12735" s="180">
        <v>17530.080000000002</v>
      </c>
      <c r="H12735" s="180">
        <v>8765.0300000000007</v>
      </c>
      <c r="I12735" s="180">
        <f t="shared" si="396"/>
        <v>26295.11</v>
      </c>
      <c r="J12735" s="177" t="str">
        <f t="shared" si="397"/>
        <v>Date &gt; 1920</v>
      </c>
    </row>
    <row r="12736" spans="1:10" x14ac:dyDescent="0.3">
      <c r="A12736" s="178" t="s">
        <v>3372</v>
      </c>
      <c r="B12736" s="178" t="s">
        <v>197</v>
      </c>
      <c r="C12736" s="178" t="s">
        <v>1414</v>
      </c>
      <c r="D12736" s="178" t="s">
        <v>10290</v>
      </c>
      <c r="E12736" s="179">
        <v>35319</v>
      </c>
      <c r="F12736" s="180">
        <v>0</v>
      </c>
      <c r="G12736" s="180">
        <v>33025.35</v>
      </c>
      <c r="H12736" s="180">
        <v>16512.689999999999</v>
      </c>
      <c r="I12736" s="180">
        <f t="shared" si="396"/>
        <v>49538.039999999994</v>
      </c>
      <c r="J12736" s="177" t="str">
        <f t="shared" si="397"/>
        <v>Date &gt; 1920</v>
      </c>
    </row>
    <row r="12737" spans="1:10" x14ac:dyDescent="0.3">
      <c r="A12737" s="178" t="s">
        <v>3372</v>
      </c>
      <c r="B12737" s="178" t="s">
        <v>197</v>
      </c>
      <c r="C12737" s="178" t="s">
        <v>1414</v>
      </c>
      <c r="D12737" s="178" t="s">
        <v>10290</v>
      </c>
      <c r="E12737" s="179">
        <v>35403</v>
      </c>
      <c r="F12737" s="180">
        <v>0</v>
      </c>
      <c r="G12737" s="180">
        <v>3938.28</v>
      </c>
      <c r="H12737" s="180">
        <v>1969.14</v>
      </c>
      <c r="I12737" s="180">
        <f t="shared" si="396"/>
        <v>5907.42</v>
      </c>
      <c r="J12737" s="177" t="str">
        <f t="shared" si="397"/>
        <v>Date &gt; 1920</v>
      </c>
    </row>
    <row r="12738" spans="1:10" x14ac:dyDescent="0.3">
      <c r="A12738" s="178" t="s">
        <v>3372</v>
      </c>
      <c r="B12738" s="178" t="s">
        <v>197</v>
      </c>
      <c r="C12738" s="178" t="s">
        <v>1414</v>
      </c>
      <c r="D12738" s="178" t="s">
        <v>10290</v>
      </c>
      <c r="E12738" s="179">
        <v>35439</v>
      </c>
      <c r="F12738" s="180">
        <v>0</v>
      </c>
      <c r="G12738" s="180">
        <v>16842.810000000001</v>
      </c>
      <c r="H12738" s="180">
        <v>21292.01</v>
      </c>
      <c r="I12738" s="180">
        <f t="shared" si="396"/>
        <v>38134.82</v>
      </c>
      <c r="J12738" s="177" t="str">
        <f t="shared" si="397"/>
        <v>Date &gt; 1920</v>
      </c>
    </row>
    <row r="12739" spans="1:10" x14ac:dyDescent="0.3">
      <c r="A12739" s="178" t="s">
        <v>3372</v>
      </c>
      <c r="B12739" s="178" t="s">
        <v>197</v>
      </c>
      <c r="C12739" s="178" t="s">
        <v>1414</v>
      </c>
      <c r="D12739" s="178" t="s">
        <v>10290</v>
      </c>
      <c r="E12739" s="179">
        <v>35713</v>
      </c>
      <c r="F12739" s="180">
        <v>0</v>
      </c>
      <c r="G12739" s="180">
        <v>7722.36</v>
      </c>
      <c r="H12739" s="180">
        <v>-7722.36</v>
      </c>
      <c r="I12739" s="180">
        <f t="shared" si="396"/>
        <v>0</v>
      </c>
      <c r="J12739" s="177" t="str">
        <f t="shared" si="397"/>
        <v>Date &gt; 1920</v>
      </c>
    </row>
    <row r="12740" spans="1:10" x14ac:dyDescent="0.3">
      <c r="A12740" s="178" t="s">
        <v>3372</v>
      </c>
      <c r="B12740" s="178" t="s">
        <v>197</v>
      </c>
      <c r="C12740" s="178" t="s">
        <v>1414</v>
      </c>
      <c r="D12740" s="178" t="s">
        <v>10290</v>
      </c>
      <c r="E12740" s="179">
        <v>35723</v>
      </c>
      <c r="F12740" s="180">
        <v>0</v>
      </c>
      <c r="G12740" s="180">
        <v>6343.86</v>
      </c>
      <c r="H12740" s="180">
        <v>4229.24</v>
      </c>
      <c r="I12740" s="180">
        <f t="shared" si="396"/>
        <v>10573.099999999999</v>
      </c>
      <c r="J12740" s="177" t="str">
        <f t="shared" si="397"/>
        <v>Date &gt; 1920</v>
      </c>
    </row>
    <row r="12741" spans="1:10" x14ac:dyDescent="0.3">
      <c r="A12741" s="178" t="s">
        <v>3372</v>
      </c>
      <c r="B12741" s="178" t="s">
        <v>197</v>
      </c>
      <c r="C12741" s="178" t="s">
        <v>1414</v>
      </c>
      <c r="D12741" s="178" t="s">
        <v>10290</v>
      </c>
      <c r="E12741" s="179">
        <v>35902</v>
      </c>
      <c r="F12741" s="180">
        <v>0</v>
      </c>
      <c r="G12741" s="180">
        <v>2303.14</v>
      </c>
      <c r="H12741" s="180">
        <v>1535.42</v>
      </c>
      <c r="I12741" s="180">
        <f t="shared" ref="I12741:I12804" si="398">SUM(F12741:H12741)</f>
        <v>3838.56</v>
      </c>
      <c r="J12741" s="177" t="str">
        <f t="shared" ref="J12741:J12804" si="399">IF(OR(YEAR(E12741)&gt; 1920, ISBLANK(E12741)), "Date &gt; 1920", "Sketchy date")</f>
        <v>Date &gt; 1920</v>
      </c>
    </row>
    <row r="12742" spans="1:10" x14ac:dyDescent="0.3">
      <c r="A12742" s="178" t="s">
        <v>3372</v>
      </c>
      <c r="B12742" s="178" t="s">
        <v>197</v>
      </c>
      <c r="C12742" s="178" t="s">
        <v>1414</v>
      </c>
      <c r="D12742" s="178" t="s">
        <v>10291</v>
      </c>
      <c r="E12742" s="179">
        <v>35193</v>
      </c>
      <c r="F12742" s="180">
        <v>0</v>
      </c>
      <c r="G12742" s="180">
        <v>3660</v>
      </c>
      <c r="H12742" s="180">
        <v>1830</v>
      </c>
      <c r="I12742" s="180">
        <f t="shared" si="398"/>
        <v>5490</v>
      </c>
      <c r="J12742" s="177" t="str">
        <f t="shared" si="399"/>
        <v>Date &gt; 1920</v>
      </c>
    </row>
    <row r="12743" spans="1:10" x14ac:dyDescent="0.3">
      <c r="A12743" s="178" t="s">
        <v>3372</v>
      </c>
      <c r="B12743" s="178" t="s">
        <v>197</v>
      </c>
      <c r="C12743" s="178" t="s">
        <v>1414</v>
      </c>
      <c r="D12743" s="178" t="s">
        <v>10292</v>
      </c>
      <c r="E12743" s="179">
        <v>35811</v>
      </c>
      <c r="F12743" s="180">
        <v>0</v>
      </c>
      <c r="G12743" s="180">
        <v>8492.94</v>
      </c>
      <c r="H12743" s="180">
        <v>8492.93</v>
      </c>
      <c r="I12743" s="180">
        <f t="shared" si="398"/>
        <v>16985.870000000003</v>
      </c>
      <c r="J12743" s="177" t="str">
        <f t="shared" si="399"/>
        <v>Date &gt; 1920</v>
      </c>
    </row>
    <row r="12744" spans="1:10" x14ac:dyDescent="0.3">
      <c r="A12744" s="178" t="s">
        <v>3372</v>
      </c>
      <c r="B12744" s="178" t="s">
        <v>197</v>
      </c>
      <c r="C12744" s="178" t="s">
        <v>1414</v>
      </c>
      <c r="D12744" s="178" t="s">
        <v>10293</v>
      </c>
      <c r="E12744" s="179">
        <v>36063</v>
      </c>
      <c r="F12744" s="180">
        <v>0</v>
      </c>
      <c r="G12744" s="180">
        <v>5100</v>
      </c>
      <c r="H12744" s="180">
        <v>4085.12</v>
      </c>
      <c r="I12744" s="180">
        <f t="shared" si="398"/>
        <v>9185.119999999999</v>
      </c>
      <c r="J12744" s="177" t="str">
        <f t="shared" si="399"/>
        <v>Date &gt; 1920</v>
      </c>
    </row>
    <row r="12745" spans="1:10" x14ac:dyDescent="0.3">
      <c r="A12745" s="178" t="s">
        <v>3372</v>
      </c>
      <c r="B12745" s="178" t="s">
        <v>197</v>
      </c>
      <c r="C12745" s="178" t="s">
        <v>1414</v>
      </c>
      <c r="D12745" s="178" t="s">
        <v>10293</v>
      </c>
      <c r="E12745" s="179">
        <v>36063</v>
      </c>
      <c r="F12745" s="180">
        <v>0</v>
      </c>
      <c r="G12745" s="180">
        <v>1027.68</v>
      </c>
      <c r="H12745" s="180">
        <v>0</v>
      </c>
      <c r="I12745" s="180">
        <f t="shared" si="398"/>
        <v>1027.68</v>
      </c>
      <c r="J12745" s="177" t="str">
        <f t="shared" si="399"/>
        <v>Date &gt; 1920</v>
      </c>
    </row>
    <row r="12746" spans="1:10" x14ac:dyDescent="0.3">
      <c r="A12746" s="178" t="s">
        <v>3372</v>
      </c>
      <c r="B12746" s="178" t="s">
        <v>197</v>
      </c>
      <c r="C12746" s="178" t="s">
        <v>1414</v>
      </c>
      <c r="D12746" s="178" t="s">
        <v>10294</v>
      </c>
      <c r="E12746" s="179">
        <v>36202</v>
      </c>
      <c r="F12746" s="180">
        <v>0</v>
      </c>
      <c r="G12746" s="180">
        <v>61577.86</v>
      </c>
      <c r="H12746" s="180">
        <v>61577.87</v>
      </c>
      <c r="I12746" s="180">
        <f t="shared" si="398"/>
        <v>123155.73000000001</v>
      </c>
      <c r="J12746" s="177" t="str">
        <f t="shared" si="399"/>
        <v>Date &gt; 1920</v>
      </c>
    </row>
    <row r="12747" spans="1:10" x14ac:dyDescent="0.3">
      <c r="A12747" s="178" t="s">
        <v>3372</v>
      </c>
      <c r="B12747" s="178" t="s">
        <v>197</v>
      </c>
      <c r="C12747" s="178" t="s">
        <v>1414</v>
      </c>
      <c r="D12747" s="178" t="s">
        <v>10294</v>
      </c>
      <c r="E12747" s="179">
        <v>36299</v>
      </c>
      <c r="F12747" s="180">
        <v>0</v>
      </c>
      <c r="G12747" s="180">
        <v>15349.1</v>
      </c>
      <c r="H12747" s="180">
        <v>15349.09</v>
      </c>
      <c r="I12747" s="180">
        <f t="shared" si="398"/>
        <v>30698.190000000002</v>
      </c>
      <c r="J12747" s="177" t="str">
        <f t="shared" si="399"/>
        <v>Date &gt; 1920</v>
      </c>
    </row>
    <row r="12748" spans="1:10" x14ac:dyDescent="0.3">
      <c r="A12748" s="178" t="s">
        <v>3372</v>
      </c>
      <c r="B12748" s="178" t="s">
        <v>197</v>
      </c>
      <c r="C12748" s="178" t="s">
        <v>1414</v>
      </c>
      <c r="D12748" s="178" t="s">
        <v>10294</v>
      </c>
      <c r="E12748" s="179">
        <v>36321</v>
      </c>
      <c r="F12748" s="180">
        <v>0</v>
      </c>
      <c r="G12748" s="180">
        <v>345.18</v>
      </c>
      <c r="H12748" s="180">
        <v>345.17</v>
      </c>
      <c r="I12748" s="180">
        <f t="shared" si="398"/>
        <v>690.35</v>
      </c>
      <c r="J12748" s="177" t="str">
        <f t="shared" si="399"/>
        <v>Date &gt; 1920</v>
      </c>
    </row>
    <row r="12749" spans="1:10" x14ac:dyDescent="0.3">
      <c r="A12749" s="178" t="s">
        <v>3372</v>
      </c>
      <c r="B12749" s="178" t="s">
        <v>197</v>
      </c>
      <c r="C12749" s="178" t="s">
        <v>1414</v>
      </c>
      <c r="D12749" s="178" t="s">
        <v>10294</v>
      </c>
      <c r="E12749" s="179">
        <v>36530</v>
      </c>
      <c r="F12749" s="180">
        <v>0</v>
      </c>
      <c r="G12749" s="180">
        <v>7727.86</v>
      </c>
      <c r="H12749" s="180">
        <v>11518.55</v>
      </c>
      <c r="I12749" s="180">
        <f t="shared" si="398"/>
        <v>19246.41</v>
      </c>
      <c r="J12749" s="177" t="str">
        <f t="shared" si="399"/>
        <v>Date &gt; 1920</v>
      </c>
    </row>
    <row r="12750" spans="1:10" x14ac:dyDescent="0.3">
      <c r="A12750" s="178" t="s">
        <v>3372</v>
      </c>
      <c r="B12750" s="178" t="s">
        <v>197</v>
      </c>
      <c r="C12750" s="178" t="s">
        <v>1414</v>
      </c>
      <c r="D12750" s="178" t="s">
        <v>10295</v>
      </c>
      <c r="E12750" s="179">
        <v>36594</v>
      </c>
      <c r="F12750" s="180">
        <v>0</v>
      </c>
      <c r="G12750" s="180">
        <v>15000</v>
      </c>
      <c r="H12750" s="180">
        <v>10000</v>
      </c>
      <c r="I12750" s="180">
        <f t="shared" si="398"/>
        <v>25000</v>
      </c>
      <c r="J12750" s="177" t="str">
        <f t="shared" si="399"/>
        <v>Date &gt; 1920</v>
      </c>
    </row>
    <row r="12751" spans="1:10" x14ac:dyDescent="0.3">
      <c r="A12751" s="178" t="s">
        <v>3372</v>
      </c>
      <c r="B12751" s="178" t="s">
        <v>197</v>
      </c>
      <c r="C12751" s="178" t="s">
        <v>1414</v>
      </c>
      <c r="D12751" s="178" t="s">
        <v>10296</v>
      </c>
      <c r="E12751" s="179">
        <v>37011</v>
      </c>
      <c r="F12751" s="180">
        <v>0</v>
      </c>
      <c r="G12751" s="180">
        <v>15151.2</v>
      </c>
      <c r="H12751" s="180">
        <v>10100.799999999999</v>
      </c>
      <c r="I12751" s="180">
        <f t="shared" si="398"/>
        <v>25252</v>
      </c>
      <c r="J12751" s="177" t="str">
        <f t="shared" si="399"/>
        <v>Date &gt; 1920</v>
      </c>
    </row>
    <row r="12752" spans="1:10" x14ac:dyDescent="0.3">
      <c r="A12752" s="178" t="s">
        <v>3372</v>
      </c>
      <c r="B12752" s="178" t="s">
        <v>197</v>
      </c>
      <c r="C12752" s="178" t="s">
        <v>1414</v>
      </c>
      <c r="D12752" s="178" t="s">
        <v>10296</v>
      </c>
      <c r="E12752" s="179">
        <v>37113</v>
      </c>
      <c r="F12752" s="180">
        <v>0</v>
      </c>
      <c r="G12752" s="180">
        <v>5240.3999999999996</v>
      </c>
      <c r="H12752" s="180">
        <v>3493.6</v>
      </c>
      <c r="I12752" s="180">
        <f t="shared" si="398"/>
        <v>8734</v>
      </c>
      <c r="J12752" s="177" t="str">
        <f t="shared" si="399"/>
        <v>Date &gt; 1920</v>
      </c>
    </row>
    <row r="12753" spans="1:10" x14ac:dyDescent="0.3">
      <c r="A12753" s="178" t="s">
        <v>3372</v>
      </c>
      <c r="B12753" s="178" t="s">
        <v>197</v>
      </c>
      <c r="C12753" s="178" t="s">
        <v>1414</v>
      </c>
      <c r="D12753" s="178" t="s">
        <v>10296</v>
      </c>
      <c r="E12753" s="179">
        <v>37125</v>
      </c>
      <c r="F12753" s="180">
        <v>0</v>
      </c>
      <c r="G12753" s="180">
        <v>2400</v>
      </c>
      <c r="H12753" s="180">
        <v>1600</v>
      </c>
      <c r="I12753" s="180">
        <f t="shared" si="398"/>
        <v>4000</v>
      </c>
      <c r="J12753" s="177" t="str">
        <f t="shared" si="399"/>
        <v>Date &gt; 1920</v>
      </c>
    </row>
    <row r="12754" spans="1:10" x14ac:dyDescent="0.3">
      <c r="A12754" s="178" t="s">
        <v>3372</v>
      </c>
      <c r="B12754" s="178" t="s">
        <v>197</v>
      </c>
      <c r="C12754" s="178" t="s">
        <v>1414</v>
      </c>
      <c r="D12754" s="178" t="s">
        <v>10296</v>
      </c>
      <c r="E12754" s="179">
        <v>37379</v>
      </c>
      <c r="F12754" s="180">
        <v>0</v>
      </c>
      <c r="G12754" s="180">
        <v>1010.4</v>
      </c>
      <c r="H12754" s="180">
        <v>673.6</v>
      </c>
      <c r="I12754" s="180">
        <f t="shared" si="398"/>
        <v>1684</v>
      </c>
      <c r="J12754" s="177" t="str">
        <f t="shared" si="399"/>
        <v>Date &gt; 1920</v>
      </c>
    </row>
    <row r="12755" spans="1:10" x14ac:dyDescent="0.3">
      <c r="A12755" s="178" t="s">
        <v>3372</v>
      </c>
      <c r="B12755" s="178" t="s">
        <v>197</v>
      </c>
      <c r="C12755" s="178" t="s">
        <v>1414</v>
      </c>
      <c r="D12755" s="178" t="s">
        <v>10297</v>
      </c>
      <c r="E12755" s="179">
        <v>37242</v>
      </c>
      <c r="F12755" s="180">
        <v>0</v>
      </c>
      <c r="G12755" s="180">
        <v>52981.21</v>
      </c>
      <c r="H12755" s="180">
        <v>35320.81</v>
      </c>
      <c r="I12755" s="180">
        <f t="shared" si="398"/>
        <v>88302.01999999999</v>
      </c>
      <c r="J12755" s="177" t="str">
        <f t="shared" si="399"/>
        <v>Date &gt; 1920</v>
      </c>
    </row>
    <row r="12756" spans="1:10" x14ac:dyDescent="0.3">
      <c r="A12756" s="178" t="s">
        <v>3372</v>
      </c>
      <c r="B12756" s="178" t="s">
        <v>197</v>
      </c>
      <c r="C12756" s="178" t="s">
        <v>1414</v>
      </c>
      <c r="D12756" s="178" t="s">
        <v>10297</v>
      </c>
      <c r="E12756" s="179">
        <v>37372</v>
      </c>
      <c r="F12756" s="180">
        <v>0</v>
      </c>
      <c r="G12756" s="180">
        <v>28312.04</v>
      </c>
      <c r="H12756" s="180">
        <v>18874.68</v>
      </c>
      <c r="I12756" s="180">
        <f t="shared" si="398"/>
        <v>47186.720000000001</v>
      </c>
      <c r="J12756" s="177" t="str">
        <f t="shared" si="399"/>
        <v>Date &gt; 1920</v>
      </c>
    </row>
    <row r="12757" spans="1:10" x14ac:dyDescent="0.3">
      <c r="A12757" s="178" t="s">
        <v>3372</v>
      </c>
      <c r="B12757" s="178" t="s">
        <v>197</v>
      </c>
      <c r="C12757" s="178" t="s">
        <v>1414</v>
      </c>
      <c r="D12757" s="178" t="s">
        <v>10297</v>
      </c>
      <c r="E12757" s="179">
        <v>37463</v>
      </c>
      <c r="F12757" s="180">
        <v>0</v>
      </c>
      <c r="G12757" s="180">
        <v>17066.599999999999</v>
      </c>
      <c r="H12757" s="180">
        <v>11377.74</v>
      </c>
      <c r="I12757" s="180">
        <f t="shared" si="398"/>
        <v>28444.339999999997</v>
      </c>
      <c r="J12757" s="177" t="str">
        <f t="shared" si="399"/>
        <v>Date &gt; 1920</v>
      </c>
    </row>
    <row r="12758" spans="1:10" x14ac:dyDescent="0.3">
      <c r="A12758" s="178" t="s">
        <v>3372</v>
      </c>
      <c r="B12758" s="178" t="s">
        <v>197</v>
      </c>
      <c r="C12758" s="178" t="s">
        <v>1414</v>
      </c>
      <c r="D12758" s="178" t="s">
        <v>10297</v>
      </c>
      <c r="E12758" s="179">
        <v>37491</v>
      </c>
      <c r="F12758" s="180">
        <v>0</v>
      </c>
      <c r="G12758" s="180">
        <v>481.15</v>
      </c>
      <c r="H12758" s="180">
        <v>320.77</v>
      </c>
      <c r="I12758" s="180">
        <f t="shared" si="398"/>
        <v>801.92</v>
      </c>
      <c r="J12758" s="177" t="str">
        <f t="shared" si="399"/>
        <v>Date &gt; 1920</v>
      </c>
    </row>
    <row r="12759" spans="1:10" x14ac:dyDescent="0.3">
      <c r="A12759" s="178" t="s">
        <v>3372</v>
      </c>
      <c r="B12759" s="178" t="s">
        <v>197</v>
      </c>
      <c r="C12759" s="178" t="s">
        <v>1414</v>
      </c>
      <c r="D12759" s="178" t="s">
        <v>10297</v>
      </c>
      <c r="E12759" s="179">
        <v>37922</v>
      </c>
      <c r="F12759" s="180">
        <v>0</v>
      </c>
      <c r="G12759" s="180">
        <v>0</v>
      </c>
      <c r="H12759" s="180">
        <v>15249.57</v>
      </c>
      <c r="I12759" s="180">
        <f t="shared" si="398"/>
        <v>15249.57</v>
      </c>
      <c r="J12759" s="177" t="str">
        <f t="shared" si="399"/>
        <v>Date &gt; 1920</v>
      </c>
    </row>
    <row r="12760" spans="1:10" x14ac:dyDescent="0.3">
      <c r="A12760" s="178" t="s">
        <v>3372</v>
      </c>
      <c r="B12760" s="178" t="s">
        <v>197</v>
      </c>
      <c r="C12760" s="178" t="s">
        <v>1414</v>
      </c>
      <c r="D12760" s="178" t="s">
        <v>10298</v>
      </c>
      <c r="E12760" s="179">
        <v>37379</v>
      </c>
      <c r="F12760" s="180">
        <v>0</v>
      </c>
      <c r="G12760" s="180">
        <v>40570.01</v>
      </c>
      <c r="H12760" s="180">
        <v>57706.96</v>
      </c>
      <c r="I12760" s="180">
        <f t="shared" si="398"/>
        <v>98276.97</v>
      </c>
      <c r="J12760" s="177" t="str">
        <f t="shared" si="399"/>
        <v>Date &gt; 1920</v>
      </c>
    </row>
    <row r="12761" spans="1:10" x14ac:dyDescent="0.3">
      <c r="A12761" s="178" t="s">
        <v>3372</v>
      </c>
      <c r="B12761" s="178" t="s">
        <v>197</v>
      </c>
      <c r="C12761" s="178" t="s">
        <v>1414</v>
      </c>
      <c r="D12761" s="178" t="s">
        <v>10298</v>
      </c>
      <c r="E12761" s="179">
        <v>37418</v>
      </c>
      <c r="F12761" s="180">
        <v>0</v>
      </c>
      <c r="G12761" s="180">
        <v>12524.68</v>
      </c>
      <c r="H12761" s="180">
        <v>9405.65</v>
      </c>
      <c r="I12761" s="180">
        <f t="shared" si="398"/>
        <v>21930.33</v>
      </c>
      <c r="J12761" s="177" t="str">
        <f t="shared" si="399"/>
        <v>Date &gt; 1920</v>
      </c>
    </row>
    <row r="12762" spans="1:10" x14ac:dyDescent="0.3">
      <c r="A12762" s="178" t="s">
        <v>3372</v>
      </c>
      <c r="B12762" s="178" t="s">
        <v>197</v>
      </c>
      <c r="C12762" s="178" t="s">
        <v>1414</v>
      </c>
      <c r="D12762" s="178" t="s">
        <v>10298</v>
      </c>
      <c r="E12762" s="179">
        <v>37446</v>
      </c>
      <c r="F12762" s="180">
        <v>0</v>
      </c>
      <c r="G12762" s="180">
        <v>10867.58</v>
      </c>
      <c r="H12762" s="180">
        <v>17983.3</v>
      </c>
      <c r="I12762" s="180">
        <f t="shared" si="398"/>
        <v>28850.879999999997</v>
      </c>
      <c r="J12762" s="177" t="str">
        <f t="shared" si="399"/>
        <v>Date &gt; 1920</v>
      </c>
    </row>
    <row r="12763" spans="1:10" x14ac:dyDescent="0.3">
      <c r="A12763" s="178" t="s">
        <v>3372</v>
      </c>
      <c r="B12763" s="178" t="s">
        <v>197</v>
      </c>
      <c r="C12763" s="178" t="s">
        <v>1414</v>
      </c>
      <c r="D12763" s="178" t="s">
        <v>10298</v>
      </c>
      <c r="E12763" s="179">
        <v>37491</v>
      </c>
      <c r="F12763" s="180">
        <v>0</v>
      </c>
      <c r="G12763" s="180">
        <v>4919.79</v>
      </c>
      <c r="H12763" s="180">
        <v>8809.76</v>
      </c>
      <c r="I12763" s="180">
        <f t="shared" si="398"/>
        <v>13729.55</v>
      </c>
      <c r="J12763" s="177" t="str">
        <f t="shared" si="399"/>
        <v>Date &gt; 1920</v>
      </c>
    </row>
    <row r="12764" spans="1:10" x14ac:dyDescent="0.3">
      <c r="A12764" s="178" t="s">
        <v>3372</v>
      </c>
      <c r="B12764" s="178" t="s">
        <v>197</v>
      </c>
      <c r="C12764" s="178" t="s">
        <v>1414</v>
      </c>
      <c r="D12764" s="178" t="s">
        <v>10298</v>
      </c>
      <c r="E12764" s="179">
        <v>37515</v>
      </c>
      <c r="F12764" s="180">
        <v>0</v>
      </c>
      <c r="G12764" s="180">
        <v>4630.08</v>
      </c>
      <c r="H12764" s="180">
        <v>7816.33</v>
      </c>
      <c r="I12764" s="180">
        <f t="shared" si="398"/>
        <v>12446.41</v>
      </c>
      <c r="J12764" s="177" t="str">
        <f t="shared" si="399"/>
        <v>Date &gt; 1920</v>
      </c>
    </row>
    <row r="12765" spans="1:10" x14ac:dyDescent="0.3">
      <c r="A12765" s="178" t="s">
        <v>3372</v>
      </c>
      <c r="B12765" s="178" t="s">
        <v>197</v>
      </c>
      <c r="C12765" s="178" t="s">
        <v>1414</v>
      </c>
      <c r="D12765" s="178" t="s">
        <v>10298</v>
      </c>
      <c r="E12765" s="179">
        <v>37537</v>
      </c>
      <c r="F12765" s="180">
        <v>0</v>
      </c>
      <c r="G12765" s="180">
        <v>3355.72</v>
      </c>
      <c r="H12765" s="180">
        <v>0</v>
      </c>
      <c r="I12765" s="180">
        <f t="shared" si="398"/>
        <v>3355.72</v>
      </c>
      <c r="J12765" s="177" t="str">
        <f t="shared" si="399"/>
        <v>Date &gt; 1920</v>
      </c>
    </row>
    <row r="12766" spans="1:10" x14ac:dyDescent="0.3">
      <c r="A12766" s="178" t="s">
        <v>3372</v>
      </c>
      <c r="B12766" s="178" t="s">
        <v>197</v>
      </c>
      <c r="C12766" s="178" t="s">
        <v>1414</v>
      </c>
      <c r="D12766" s="178" t="s">
        <v>10298</v>
      </c>
      <c r="E12766" s="179">
        <v>37559</v>
      </c>
      <c r="F12766" s="180">
        <v>0</v>
      </c>
      <c r="G12766" s="180">
        <v>2005.22</v>
      </c>
      <c r="H12766" s="180">
        <v>0</v>
      </c>
      <c r="I12766" s="180">
        <f t="shared" si="398"/>
        <v>2005.22</v>
      </c>
      <c r="J12766" s="177" t="str">
        <f t="shared" si="399"/>
        <v>Date &gt; 1920</v>
      </c>
    </row>
    <row r="12767" spans="1:10" x14ac:dyDescent="0.3">
      <c r="A12767" s="178" t="s">
        <v>3372</v>
      </c>
      <c r="B12767" s="178" t="s">
        <v>197</v>
      </c>
      <c r="C12767" s="178" t="s">
        <v>1414</v>
      </c>
      <c r="D12767" s="178" t="s">
        <v>10298</v>
      </c>
      <c r="E12767" s="179">
        <v>37587</v>
      </c>
      <c r="F12767" s="180">
        <v>0</v>
      </c>
      <c r="G12767" s="180">
        <v>1504.44</v>
      </c>
      <c r="H12767" s="180">
        <v>0</v>
      </c>
      <c r="I12767" s="180">
        <f t="shared" si="398"/>
        <v>1504.44</v>
      </c>
      <c r="J12767" s="177" t="str">
        <f t="shared" si="399"/>
        <v>Date &gt; 1920</v>
      </c>
    </row>
    <row r="12768" spans="1:10" x14ac:dyDescent="0.3">
      <c r="A12768" s="178" t="s">
        <v>3372</v>
      </c>
      <c r="B12768" s="178" t="s">
        <v>197</v>
      </c>
      <c r="C12768" s="178" t="s">
        <v>1414</v>
      </c>
      <c r="D12768" s="178" t="s">
        <v>10298</v>
      </c>
      <c r="E12768" s="179">
        <v>37631</v>
      </c>
      <c r="F12768" s="180">
        <v>0</v>
      </c>
      <c r="G12768" s="180">
        <v>121.48</v>
      </c>
      <c r="H12768" s="180">
        <v>0</v>
      </c>
      <c r="I12768" s="180">
        <f t="shared" si="398"/>
        <v>121.48</v>
      </c>
      <c r="J12768" s="177" t="str">
        <f t="shared" si="399"/>
        <v>Date &gt; 1920</v>
      </c>
    </row>
    <row r="12769" spans="1:10" x14ac:dyDescent="0.3">
      <c r="A12769" s="178" t="s">
        <v>3372</v>
      </c>
      <c r="B12769" s="178" t="s">
        <v>197</v>
      </c>
      <c r="C12769" s="178" t="s">
        <v>1414</v>
      </c>
      <c r="D12769" s="178" t="s">
        <v>10299</v>
      </c>
      <c r="E12769" s="179">
        <v>37529</v>
      </c>
      <c r="F12769" s="180">
        <v>0</v>
      </c>
      <c r="G12769" s="180">
        <v>15764.9</v>
      </c>
      <c r="H12769" s="180">
        <v>35563.599999999999</v>
      </c>
      <c r="I12769" s="180">
        <f t="shared" si="398"/>
        <v>51328.5</v>
      </c>
      <c r="J12769" s="177" t="str">
        <f t="shared" si="399"/>
        <v>Date &gt; 1920</v>
      </c>
    </row>
    <row r="12770" spans="1:10" x14ac:dyDescent="0.3">
      <c r="A12770" s="178" t="s">
        <v>3372</v>
      </c>
      <c r="B12770" s="178" t="s">
        <v>197</v>
      </c>
      <c r="C12770" s="178" t="s">
        <v>1414</v>
      </c>
      <c r="D12770" s="178" t="s">
        <v>10299</v>
      </c>
      <c r="E12770" s="179">
        <v>37559</v>
      </c>
      <c r="F12770" s="180">
        <v>0</v>
      </c>
      <c r="G12770" s="180">
        <v>19506.990000000002</v>
      </c>
      <c r="H12770" s="180">
        <v>44005.26</v>
      </c>
      <c r="I12770" s="180">
        <f t="shared" si="398"/>
        <v>63512.25</v>
      </c>
      <c r="J12770" s="177" t="str">
        <f t="shared" si="399"/>
        <v>Date &gt; 1920</v>
      </c>
    </row>
    <row r="12771" spans="1:10" x14ac:dyDescent="0.3">
      <c r="A12771" s="178" t="s">
        <v>3372</v>
      </c>
      <c r="B12771" s="178" t="s">
        <v>197</v>
      </c>
      <c r="C12771" s="178" t="s">
        <v>1414</v>
      </c>
      <c r="D12771" s="178" t="s">
        <v>10299</v>
      </c>
      <c r="E12771" s="179">
        <v>37594</v>
      </c>
      <c r="F12771" s="180">
        <v>0</v>
      </c>
      <c r="G12771" s="180">
        <v>71650.22</v>
      </c>
      <c r="H12771" s="180">
        <v>161633.68</v>
      </c>
      <c r="I12771" s="180">
        <f t="shared" si="398"/>
        <v>233283.9</v>
      </c>
      <c r="J12771" s="177" t="str">
        <f t="shared" si="399"/>
        <v>Date &gt; 1920</v>
      </c>
    </row>
    <row r="12772" spans="1:10" x14ac:dyDescent="0.3">
      <c r="A12772" s="178" t="s">
        <v>3372</v>
      </c>
      <c r="B12772" s="178" t="s">
        <v>197</v>
      </c>
      <c r="C12772" s="178" t="s">
        <v>1414</v>
      </c>
      <c r="D12772" s="178" t="s">
        <v>10299</v>
      </c>
      <c r="E12772" s="179">
        <v>37623</v>
      </c>
      <c r="F12772" s="180">
        <v>0</v>
      </c>
      <c r="G12772" s="180">
        <v>13028</v>
      </c>
      <c r="H12772" s="180">
        <v>29389.5</v>
      </c>
      <c r="I12772" s="180">
        <f t="shared" si="398"/>
        <v>42417.5</v>
      </c>
      <c r="J12772" s="177" t="str">
        <f t="shared" si="399"/>
        <v>Date &gt; 1920</v>
      </c>
    </row>
    <row r="12773" spans="1:10" x14ac:dyDescent="0.3">
      <c r="A12773" s="178" t="s">
        <v>3372</v>
      </c>
      <c r="B12773" s="178" t="s">
        <v>197</v>
      </c>
      <c r="C12773" s="178" t="s">
        <v>1414</v>
      </c>
      <c r="D12773" s="178" t="s">
        <v>10299</v>
      </c>
      <c r="E12773" s="179">
        <v>37657</v>
      </c>
      <c r="F12773" s="180">
        <v>0</v>
      </c>
      <c r="G12773" s="180">
        <v>17213.59</v>
      </c>
      <c r="H12773" s="180">
        <v>38831.660000000003</v>
      </c>
      <c r="I12773" s="180">
        <f t="shared" si="398"/>
        <v>56045.25</v>
      </c>
      <c r="J12773" s="177" t="str">
        <f t="shared" si="399"/>
        <v>Date &gt; 1920</v>
      </c>
    </row>
    <row r="12774" spans="1:10" x14ac:dyDescent="0.3">
      <c r="A12774" s="178" t="s">
        <v>3372</v>
      </c>
      <c r="B12774" s="178" t="s">
        <v>197</v>
      </c>
      <c r="C12774" s="178" t="s">
        <v>1414</v>
      </c>
      <c r="D12774" s="178" t="s">
        <v>10299</v>
      </c>
      <c r="E12774" s="179">
        <v>37679</v>
      </c>
      <c r="F12774" s="180">
        <v>0</v>
      </c>
      <c r="G12774" s="180">
        <v>33287.78</v>
      </c>
      <c r="H12774" s="180">
        <v>75092.97</v>
      </c>
      <c r="I12774" s="180">
        <f t="shared" si="398"/>
        <v>108380.75</v>
      </c>
      <c r="J12774" s="177" t="str">
        <f t="shared" si="399"/>
        <v>Date &gt; 1920</v>
      </c>
    </row>
    <row r="12775" spans="1:10" x14ac:dyDescent="0.3">
      <c r="A12775" s="178" t="s">
        <v>3372</v>
      </c>
      <c r="B12775" s="178" t="s">
        <v>197</v>
      </c>
      <c r="C12775" s="178" t="s">
        <v>1414</v>
      </c>
      <c r="D12775" s="178" t="s">
        <v>10299</v>
      </c>
      <c r="E12775" s="179">
        <v>37714</v>
      </c>
      <c r="F12775" s="180">
        <v>0</v>
      </c>
      <c r="G12775" s="180">
        <v>36366.31</v>
      </c>
      <c r="H12775" s="180">
        <v>82037.740000000005</v>
      </c>
      <c r="I12775" s="180">
        <f t="shared" si="398"/>
        <v>118404.05</v>
      </c>
      <c r="J12775" s="177" t="str">
        <f t="shared" si="399"/>
        <v>Date &gt; 1920</v>
      </c>
    </row>
    <row r="12776" spans="1:10" x14ac:dyDescent="0.3">
      <c r="A12776" s="178" t="s">
        <v>3372</v>
      </c>
      <c r="B12776" s="178" t="s">
        <v>197</v>
      </c>
      <c r="C12776" s="178" t="s">
        <v>1414</v>
      </c>
      <c r="D12776" s="178" t="s">
        <v>10299</v>
      </c>
      <c r="E12776" s="179">
        <v>37764</v>
      </c>
      <c r="F12776" s="180">
        <v>0</v>
      </c>
      <c r="G12776" s="180">
        <v>31479.62</v>
      </c>
      <c r="H12776" s="180">
        <v>71013.98</v>
      </c>
      <c r="I12776" s="180">
        <f t="shared" si="398"/>
        <v>102493.59999999999</v>
      </c>
      <c r="J12776" s="177" t="str">
        <f t="shared" si="399"/>
        <v>Date &gt; 1920</v>
      </c>
    </row>
    <row r="12777" spans="1:10" x14ac:dyDescent="0.3">
      <c r="A12777" s="178" t="s">
        <v>3372</v>
      </c>
      <c r="B12777" s="178" t="s">
        <v>197</v>
      </c>
      <c r="C12777" s="178" t="s">
        <v>1414</v>
      </c>
      <c r="D12777" s="178" t="s">
        <v>10299</v>
      </c>
      <c r="E12777" s="179">
        <v>37769</v>
      </c>
      <c r="F12777" s="180">
        <v>0</v>
      </c>
      <c r="G12777" s="180">
        <v>51562.3</v>
      </c>
      <c r="H12777" s="180">
        <v>116317.9</v>
      </c>
      <c r="I12777" s="180">
        <f t="shared" si="398"/>
        <v>167880.2</v>
      </c>
      <c r="J12777" s="177" t="str">
        <f t="shared" si="399"/>
        <v>Date &gt; 1920</v>
      </c>
    </row>
    <row r="12778" spans="1:10" x14ac:dyDescent="0.3">
      <c r="A12778" s="178" t="s">
        <v>3372</v>
      </c>
      <c r="B12778" s="178" t="s">
        <v>197</v>
      </c>
      <c r="C12778" s="178" t="s">
        <v>1414</v>
      </c>
      <c r="D12778" s="178" t="s">
        <v>10299</v>
      </c>
      <c r="E12778" s="179">
        <v>37804</v>
      </c>
      <c r="F12778" s="180">
        <v>0</v>
      </c>
      <c r="G12778" s="180">
        <v>31675.7</v>
      </c>
      <c r="H12778" s="180">
        <v>71456.3</v>
      </c>
      <c r="I12778" s="180">
        <f t="shared" si="398"/>
        <v>103132</v>
      </c>
      <c r="J12778" s="177" t="str">
        <f t="shared" si="399"/>
        <v>Date &gt; 1920</v>
      </c>
    </row>
    <row r="12779" spans="1:10" x14ac:dyDescent="0.3">
      <c r="A12779" s="178" t="s">
        <v>3372</v>
      </c>
      <c r="B12779" s="178" t="s">
        <v>197</v>
      </c>
      <c r="C12779" s="178" t="s">
        <v>1414</v>
      </c>
      <c r="D12779" s="178" t="s">
        <v>10299</v>
      </c>
      <c r="E12779" s="179">
        <v>37869</v>
      </c>
      <c r="F12779" s="180">
        <v>0</v>
      </c>
      <c r="G12779" s="180">
        <v>52523.7</v>
      </c>
      <c r="H12779" s="180">
        <v>118486.75</v>
      </c>
      <c r="I12779" s="180">
        <f t="shared" si="398"/>
        <v>171010.45</v>
      </c>
      <c r="J12779" s="177" t="str">
        <f t="shared" si="399"/>
        <v>Date &gt; 1920</v>
      </c>
    </row>
    <row r="12780" spans="1:10" x14ac:dyDescent="0.3">
      <c r="A12780" s="178" t="s">
        <v>3372</v>
      </c>
      <c r="B12780" s="178" t="s">
        <v>197</v>
      </c>
      <c r="C12780" s="178" t="s">
        <v>1414</v>
      </c>
      <c r="D12780" s="178" t="s">
        <v>10299</v>
      </c>
      <c r="E12780" s="179">
        <v>37890</v>
      </c>
      <c r="F12780" s="180">
        <v>0</v>
      </c>
      <c r="G12780" s="180">
        <v>10411.32</v>
      </c>
      <c r="H12780" s="180">
        <v>23486.58</v>
      </c>
      <c r="I12780" s="180">
        <f t="shared" si="398"/>
        <v>33897.9</v>
      </c>
      <c r="J12780" s="177" t="str">
        <f t="shared" si="399"/>
        <v>Date &gt; 1920</v>
      </c>
    </row>
    <row r="12781" spans="1:10" x14ac:dyDescent="0.3">
      <c r="A12781" s="178" t="s">
        <v>3372</v>
      </c>
      <c r="B12781" s="178" t="s">
        <v>197</v>
      </c>
      <c r="C12781" s="178" t="s">
        <v>1414</v>
      </c>
      <c r="D12781" s="178" t="s">
        <v>10299</v>
      </c>
      <c r="E12781" s="179">
        <v>37922</v>
      </c>
      <c r="F12781" s="180">
        <v>0</v>
      </c>
      <c r="G12781" s="180">
        <v>18729.21</v>
      </c>
      <c r="H12781" s="180">
        <v>45005.55</v>
      </c>
      <c r="I12781" s="180">
        <f t="shared" si="398"/>
        <v>63734.76</v>
      </c>
      <c r="J12781" s="177" t="str">
        <f t="shared" si="399"/>
        <v>Date &gt; 1920</v>
      </c>
    </row>
    <row r="12782" spans="1:10" x14ac:dyDescent="0.3">
      <c r="A12782" s="178" t="s">
        <v>3372</v>
      </c>
      <c r="B12782" s="178" t="s">
        <v>197</v>
      </c>
      <c r="C12782" s="178" t="s">
        <v>1414</v>
      </c>
      <c r="D12782" s="178" t="s">
        <v>10299</v>
      </c>
      <c r="E12782" s="179">
        <v>37965</v>
      </c>
      <c r="F12782" s="180">
        <v>0</v>
      </c>
      <c r="G12782" s="180">
        <v>11390.86</v>
      </c>
      <c r="H12782" s="180">
        <v>10675.38</v>
      </c>
      <c r="I12782" s="180">
        <f t="shared" si="398"/>
        <v>22066.239999999998</v>
      </c>
      <c r="J12782" s="177" t="str">
        <f t="shared" si="399"/>
        <v>Date &gt; 1920</v>
      </c>
    </row>
    <row r="12783" spans="1:10" x14ac:dyDescent="0.3">
      <c r="A12783" s="178" t="s">
        <v>3372</v>
      </c>
      <c r="B12783" s="178" t="s">
        <v>197</v>
      </c>
      <c r="C12783" s="178" t="s">
        <v>1414</v>
      </c>
      <c r="D12783" s="178" t="s">
        <v>10299</v>
      </c>
      <c r="E12783" s="179">
        <v>38161</v>
      </c>
      <c r="F12783" s="180">
        <v>0</v>
      </c>
      <c r="G12783" s="180">
        <v>9039.34</v>
      </c>
      <c r="H12783" s="180">
        <v>19214.41</v>
      </c>
      <c r="I12783" s="180">
        <f t="shared" si="398"/>
        <v>28253.75</v>
      </c>
      <c r="J12783" s="177" t="str">
        <f t="shared" si="399"/>
        <v>Date &gt; 1920</v>
      </c>
    </row>
    <row r="12784" spans="1:10" x14ac:dyDescent="0.3">
      <c r="A12784" s="178" t="s">
        <v>3372</v>
      </c>
      <c r="B12784" s="178" t="s">
        <v>197</v>
      </c>
      <c r="C12784" s="178" t="s">
        <v>1414</v>
      </c>
      <c r="D12784" s="178" t="s">
        <v>10300</v>
      </c>
      <c r="E12784" s="179">
        <v>37672</v>
      </c>
      <c r="F12784" s="180">
        <v>121698</v>
      </c>
      <c r="G12784" s="180">
        <v>0</v>
      </c>
      <c r="H12784" s="180">
        <v>13522.5</v>
      </c>
      <c r="I12784" s="180">
        <f t="shared" si="398"/>
        <v>135220.5</v>
      </c>
      <c r="J12784" s="177" t="str">
        <f t="shared" si="399"/>
        <v>Date &gt; 1920</v>
      </c>
    </row>
    <row r="12785" spans="1:10" x14ac:dyDescent="0.3">
      <c r="A12785" s="178" t="s">
        <v>3372</v>
      </c>
      <c r="B12785" s="178" t="s">
        <v>197</v>
      </c>
      <c r="C12785" s="178" t="s">
        <v>1414</v>
      </c>
      <c r="D12785" s="178" t="s">
        <v>10301</v>
      </c>
      <c r="E12785" s="179">
        <v>37672</v>
      </c>
      <c r="F12785" s="180">
        <v>60879</v>
      </c>
      <c r="G12785" s="180">
        <v>11229.72</v>
      </c>
      <c r="H12785" s="180">
        <v>14251.76</v>
      </c>
      <c r="I12785" s="180">
        <f t="shared" si="398"/>
        <v>86360.48</v>
      </c>
      <c r="J12785" s="177" t="str">
        <f t="shared" si="399"/>
        <v>Date &gt; 1920</v>
      </c>
    </row>
    <row r="12786" spans="1:10" x14ac:dyDescent="0.3">
      <c r="A12786" s="178" t="s">
        <v>3372</v>
      </c>
      <c r="B12786" s="178" t="s">
        <v>197</v>
      </c>
      <c r="C12786" s="178" t="s">
        <v>1414</v>
      </c>
      <c r="D12786" s="178" t="s">
        <v>10301</v>
      </c>
      <c r="E12786" s="179">
        <v>37872</v>
      </c>
      <c r="F12786" s="180">
        <v>102380</v>
      </c>
      <c r="G12786" s="180">
        <v>16873.68</v>
      </c>
      <c r="H12786" s="180">
        <v>13936.24</v>
      </c>
      <c r="I12786" s="180">
        <f t="shared" si="398"/>
        <v>133189.91999999998</v>
      </c>
      <c r="J12786" s="177" t="str">
        <f t="shared" si="399"/>
        <v>Date &gt; 1920</v>
      </c>
    </row>
    <row r="12787" spans="1:10" x14ac:dyDescent="0.3">
      <c r="A12787" s="178" t="s">
        <v>3372</v>
      </c>
      <c r="B12787" s="178" t="s">
        <v>197</v>
      </c>
      <c r="C12787" s="178" t="s">
        <v>1414</v>
      </c>
      <c r="D12787" s="178" t="s">
        <v>10301</v>
      </c>
      <c r="E12787" s="179">
        <v>38181</v>
      </c>
      <c r="F12787" s="180">
        <v>5272</v>
      </c>
      <c r="G12787" s="180">
        <v>1476.75</v>
      </c>
      <c r="H12787" s="180">
        <v>0</v>
      </c>
      <c r="I12787" s="180">
        <f t="shared" si="398"/>
        <v>6748.75</v>
      </c>
      <c r="J12787" s="177" t="str">
        <f t="shared" si="399"/>
        <v>Date &gt; 1920</v>
      </c>
    </row>
    <row r="12788" spans="1:10" x14ac:dyDescent="0.3">
      <c r="A12788" s="178" t="s">
        <v>3372</v>
      </c>
      <c r="B12788" s="178" t="s">
        <v>197</v>
      </c>
      <c r="C12788" s="178" t="s">
        <v>1414</v>
      </c>
      <c r="D12788" s="178" t="s">
        <v>10302</v>
      </c>
      <c r="E12788" s="179">
        <v>37876</v>
      </c>
      <c r="F12788" s="180">
        <v>0</v>
      </c>
      <c r="G12788" s="180">
        <v>13419</v>
      </c>
      <c r="H12788" s="180">
        <v>8946</v>
      </c>
      <c r="I12788" s="180">
        <f t="shared" si="398"/>
        <v>22365</v>
      </c>
      <c r="J12788" s="177" t="str">
        <f t="shared" si="399"/>
        <v>Date &gt; 1920</v>
      </c>
    </row>
    <row r="12789" spans="1:10" x14ac:dyDescent="0.3">
      <c r="A12789" s="178" t="s">
        <v>3372</v>
      </c>
      <c r="B12789" s="178" t="s">
        <v>197</v>
      </c>
      <c r="C12789" s="178" t="s">
        <v>1414</v>
      </c>
      <c r="D12789" s="178" t="s">
        <v>10303</v>
      </c>
      <c r="E12789" s="179">
        <v>38267</v>
      </c>
      <c r="F12789" s="180">
        <v>0</v>
      </c>
      <c r="G12789" s="180">
        <v>2622.72</v>
      </c>
      <c r="H12789" s="180">
        <v>1124.02</v>
      </c>
      <c r="I12789" s="180">
        <f t="shared" si="398"/>
        <v>3746.74</v>
      </c>
      <c r="J12789" s="177" t="str">
        <f t="shared" si="399"/>
        <v>Date &gt; 1920</v>
      </c>
    </row>
    <row r="12790" spans="1:10" x14ac:dyDescent="0.3">
      <c r="A12790" s="178" t="s">
        <v>3372</v>
      </c>
      <c r="B12790" s="178" t="s">
        <v>197</v>
      </c>
      <c r="C12790" s="178" t="s">
        <v>1414</v>
      </c>
      <c r="D12790" s="178" t="s">
        <v>10303</v>
      </c>
      <c r="E12790" s="179">
        <v>38477</v>
      </c>
      <c r="F12790" s="180">
        <v>0</v>
      </c>
      <c r="G12790" s="180">
        <v>3000.82</v>
      </c>
      <c r="H12790" s="180">
        <v>1286.06</v>
      </c>
      <c r="I12790" s="180">
        <f t="shared" si="398"/>
        <v>4286.88</v>
      </c>
      <c r="J12790" s="177" t="str">
        <f t="shared" si="399"/>
        <v>Date &gt; 1920</v>
      </c>
    </row>
    <row r="12791" spans="1:10" x14ac:dyDescent="0.3">
      <c r="A12791" s="178" t="s">
        <v>3372</v>
      </c>
      <c r="B12791" s="178" t="s">
        <v>197</v>
      </c>
      <c r="C12791" s="178" t="s">
        <v>1414</v>
      </c>
      <c r="D12791" s="178" t="s">
        <v>10304</v>
      </c>
      <c r="E12791" s="179">
        <v>38254</v>
      </c>
      <c r="F12791" s="180">
        <v>312</v>
      </c>
      <c r="G12791" s="180">
        <v>0</v>
      </c>
      <c r="H12791" s="180">
        <v>17.079999999999998</v>
      </c>
      <c r="I12791" s="180">
        <f t="shared" si="398"/>
        <v>329.08</v>
      </c>
      <c r="J12791" s="177" t="str">
        <f t="shared" si="399"/>
        <v>Date &gt; 1920</v>
      </c>
    </row>
    <row r="12792" spans="1:10" x14ac:dyDescent="0.3">
      <c r="A12792" s="178" t="s">
        <v>3372</v>
      </c>
      <c r="B12792" s="178" t="s">
        <v>197</v>
      </c>
      <c r="C12792" s="178" t="s">
        <v>1414</v>
      </c>
      <c r="D12792" s="178" t="s">
        <v>10304</v>
      </c>
      <c r="E12792" s="179">
        <v>38287</v>
      </c>
      <c r="F12792" s="180">
        <v>21201</v>
      </c>
      <c r="G12792" s="180">
        <v>0</v>
      </c>
      <c r="H12792" s="180">
        <v>2356</v>
      </c>
      <c r="I12792" s="180">
        <f t="shared" si="398"/>
        <v>23557</v>
      </c>
      <c r="J12792" s="177" t="str">
        <f t="shared" si="399"/>
        <v>Date &gt; 1920</v>
      </c>
    </row>
    <row r="12793" spans="1:10" x14ac:dyDescent="0.3">
      <c r="A12793" s="178" t="s">
        <v>3372</v>
      </c>
      <c r="B12793" s="178" t="s">
        <v>197</v>
      </c>
      <c r="C12793" s="178" t="s">
        <v>1414</v>
      </c>
      <c r="D12793" s="178" t="s">
        <v>10304</v>
      </c>
      <c r="E12793" s="179">
        <v>38884</v>
      </c>
      <c r="F12793" s="180">
        <v>-16</v>
      </c>
      <c r="G12793" s="180">
        <v>0</v>
      </c>
      <c r="H12793" s="180">
        <v>16</v>
      </c>
      <c r="I12793" s="180">
        <f t="shared" si="398"/>
        <v>0</v>
      </c>
      <c r="J12793" s="177" t="str">
        <f t="shared" si="399"/>
        <v>Date &gt; 1920</v>
      </c>
    </row>
    <row r="12794" spans="1:10" x14ac:dyDescent="0.3">
      <c r="A12794" s="178" t="s">
        <v>3372</v>
      </c>
      <c r="B12794" s="178" t="s">
        <v>197</v>
      </c>
      <c r="C12794" s="178" t="s">
        <v>1414</v>
      </c>
      <c r="D12794" s="178" t="s">
        <v>10305</v>
      </c>
      <c r="E12794" s="179">
        <v>38588</v>
      </c>
      <c r="F12794" s="180">
        <v>5537</v>
      </c>
      <c r="G12794" s="180">
        <v>0</v>
      </c>
      <c r="H12794" s="180">
        <v>291.58</v>
      </c>
      <c r="I12794" s="180">
        <f t="shared" si="398"/>
        <v>5828.58</v>
      </c>
      <c r="J12794" s="177" t="str">
        <f t="shared" si="399"/>
        <v>Date &gt; 1920</v>
      </c>
    </row>
    <row r="12795" spans="1:10" x14ac:dyDescent="0.3">
      <c r="A12795" s="178" t="s">
        <v>3372</v>
      </c>
      <c r="B12795" s="178" t="s">
        <v>197</v>
      </c>
      <c r="C12795" s="178" t="s">
        <v>1414</v>
      </c>
      <c r="D12795" s="178" t="s">
        <v>10305</v>
      </c>
      <c r="E12795" s="179">
        <v>38884</v>
      </c>
      <c r="F12795" s="180">
        <v>135587</v>
      </c>
      <c r="G12795" s="180">
        <v>0</v>
      </c>
      <c r="H12795" s="180">
        <v>11274.38</v>
      </c>
      <c r="I12795" s="180">
        <f t="shared" si="398"/>
        <v>146861.38</v>
      </c>
      <c r="J12795" s="177" t="str">
        <f t="shared" si="399"/>
        <v>Date &gt; 1920</v>
      </c>
    </row>
    <row r="12796" spans="1:10" x14ac:dyDescent="0.3">
      <c r="A12796" s="178" t="s">
        <v>3372</v>
      </c>
      <c r="B12796" s="178" t="s">
        <v>197</v>
      </c>
      <c r="C12796" s="178" t="s">
        <v>1414</v>
      </c>
      <c r="D12796" s="178" t="s">
        <v>10305</v>
      </c>
      <c r="E12796" s="179">
        <v>39435</v>
      </c>
      <c r="F12796" s="180">
        <v>2240</v>
      </c>
      <c r="G12796" s="180">
        <v>0</v>
      </c>
      <c r="H12796" s="180">
        <v>-2240.5</v>
      </c>
      <c r="I12796" s="180">
        <f t="shared" si="398"/>
        <v>-0.5</v>
      </c>
      <c r="J12796" s="177" t="str">
        <f t="shared" si="399"/>
        <v>Date &gt; 1920</v>
      </c>
    </row>
    <row r="12797" spans="1:10" x14ac:dyDescent="0.3">
      <c r="A12797" s="178" t="s">
        <v>3372</v>
      </c>
      <c r="B12797" s="178" t="s">
        <v>197</v>
      </c>
      <c r="C12797" s="178" t="s">
        <v>1414</v>
      </c>
      <c r="D12797" s="178" t="s">
        <v>10305</v>
      </c>
      <c r="E12797" s="179">
        <v>39513</v>
      </c>
      <c r="F12797" s="180">
        <v>24535</v>
      </c>
      <c r="G12797" s="180">
        <v>0</v>
      </c>
      <c r="H12797" s="180">
        <v>765</v>
      </c>
      <c r="I12797" s="180">
        <f t="shared" si="398"/>
        <v>25300</v>
      </c>
      <c r="J12797" s="177" t="str">
        <f t="shared" si="399"/>
        <v>Date &gt; 1920</v>
      </c>
    </row>
    <row r="12798" spans="1:10" x14ac:dyDescent="0.3">
      <c r="A12798" s="178" t="s">
        <v>3372</v>
      </c>
      <c r="B12798" s="178" t="s">
        <v>197</v>
      </c>
      <c r="C12798" s="178" t="s">
        <v>1414</v>
      </c>
      <c r="D12798" s="178" t="s">
        <v>10306</v>
      </c>
      <c r="E12798" s="179">
        <v>38952</v>
      </c>
      <c r="F12798" s="180">
        <v>23250</v>
      </c>
      <c r="G12798" s="180">
        <v>0</v>
      </c>
      <c r="H12798" s="180">
        <v>1750</v>
      </c>
      <c r="I12798" s="180">
        <f t="shared" si="398"/>
        <v>25000</v>
      </c>
      <c r="J12798" s="177" t="str">
        <f t="shared" si="399"/>
        <v>Date &gt; 1920</v>
      </c>
    </row>
    <row r="12799" spans="1:10" x14ac:dyDescent="0.3">
      <c r="A12799" s="178" t="s">
        <v>3372</v>
      </c>
      <c r="B12799" s="178" t="s">
        <v>197</v>
      </c>
      <c r="C12799" s="178" t="s">
        <v>1414</v>
      </c>
      <c r="D12799" s="178" t="s">
        <v>10306</v>
      </c>
      <c r="E12799" s="179">
        <v>39498</v>
      </c>
      <c r="F12799" s="180">
        <v>1000</v>
      </c>
      <c r="G12799" s="180">
        <v>0</v>
      </c>
      <c r="H12799" s="180">
        <v>0</v>
      </c>
      <c r="I12799" s="180">
        <f t="shared" si="398"/>
        <v>1000</v>
      </c>
      <c r="J12799" s="177" t="str">
        <f t="shared" si="399"/>
        <v>Date &gt; 1920</v>
      </c>
    </row>
    <row r="12800" spans="1:10" x14ac:dyDescent="0.3">
      <c r="A12800" s="178" t="s">
        <v>3372</v>
      </c>
      <c r="B12800" s="178" t="s">
        <v>197</v>
      </c>
      <c r="C12800" s="178" t="s">
        <v>1414</v>
      </c>
      <c r="D12800" s="178" t="s">
        <v>10306</v>
      </c>
      <c r="E12800" s="179">
        <v>39842</v>
      </c>
      <c r="F12800" s="180">
        <v>9000</v>
      </c>
      <c r="G12800" s="180">
        <v>0</v>
      </c>
      <c r="H12800" s="180">
        <v>0</v>
      </c>
      <c r="I12800" s="180">
        <f t="shared" si="398"/>
        <v>9000</v>
      </c>
      <c r="J12800" s="177" t="str">
        <f t="shared" si="399"/>
        <v>Date &gt; 1920</v>
      </c>
    </row>
    <row r="12801" spans="1:10" x14ac:dyDescent="0.3">
      <c r="A12801" s="178" t="s">
        <v>3372</v>
      </c>
      <c r="B12801" s="178" t="s">
        <v>197</v>
      </c>
      <c r="C12801" s="178" t="s">
        <v>1414</v>
      </c>
      <c r="D12801" s="178" t="s">
        <v>10307</v>
      </c>
      <c r="E12801" s="179">
        <v>39435</v>
      </c>
      <c r="F12801" s="180">
        <v>120446</v>
      </c>
      <c r="G12801" s="180">
        <v>0</v>
      </c>
      <c r="H12801" s="180">
        <v>6341.19</v>
      </c>
      <c r="I12801" s="180">
        <f t="shared" si="398"/>
        <v>126787.19</v>
      </c>
      <c r="J12801" s="177" t="str">
        <f t="shared" si="399"/>
        <v>Date &gt; 1920</v>
      </c>
    </row>
    <row r="12802" spans="1:10" x14ac:dyDescent="0.3">
      <c r="A12802" s="178" t="s">
        <v>3372</v>
      </c>
      <c r="B12802" s="178" t="s">
        <v>197</v>
      </c>
      <c r="C12802" s="178" t="s">
        <v>1414</v>
      </c>
      <c r="D12802" s="178" t="s">
        <v>10307</v>
      </c>
      <c r="E12802" s="179">
        <v>39583</v>
      </c>
      <c r="F12802" s="180">
        <v>76434</v>
      </c>
      <c r="G12802" s="180">
        <v>0</v>
      </c>
      <c r="H12802" s="180">
        <v>4022.07</v>
      </c>
      <c r="I12802" s="180">
        <f t="shared" si="398"/>
        <v>80456.070000000007</v>
      </c>
      <c r="J12802" s="177" t="str">
        <f t="shared" si="399"/>
        <v>Date &gt; 1920</v>
      </c>
    </row>
    <row r="12803" spans="1:10" x14ac:dyDescent="0.3">
      <c r="A12803" s="178" t="s">
        <v>3372</v>
      </c>
      <c r="B12803" s="178" t="s">
        <v>197</v>
      </c>
      <c r="C12803" s="178" t="s">
        <v>1414</v>
      </c>
      <c r="D12803" s="178" t="s">
        <v>10307</v>
      </c>
      <c r="E12803" s="179">
        <v>39652</v>
      </c>
      <c r="F12803" s="180">
        <v>60873</v>
      </c>
      <c r="G12803" s="180">
        <v>0</v>
      </c>
      <c r="H12803" s="180">
        <v>3204.5</v>
      </c>
      <c r="I12803" s="180">
        <f t="shared" si="398"/>
        <v>64077.5</v>
      </c>
      <c r="J12803" s="177" t="str">
        <f t="shared" si="399"/>
        <v>Date &gt; 1920</v>
      </c>
    </row>
    <row r="12804" spans="1:10" x14ac:dyDescent="0.3">
      <c r="A12804" s="178" t="s">
        <v>3372</v>
      </c>
      <c r="B12804" s="178" t="s">
        <v>197</v>
      </c>
      <c r="C12804" s="178" t="s">
        <v>1414</v>
      </c>
      <c r="D12804" s="178" t="s">
        <v>10307</v>
      </c>
      <c r="E12804" s="179">
        <v>39674</v>
      </c>
      <c r="F12804" s="180">
        <v>17120</v>
      </c>
      <c r="G12804" s="180">
        <v>0</v>
      </c>
      <c r="H12804" s="180">
        <v>900.5</v>
      </c>
      <c r="I12804" s="180">
        <f t="shared" si="398"/>
        <v>18020.5</v>
      </c>
      <c r="J12804" s="177" t="str">
        <f t="shared" si="399"/>
        <v>Date &gt; 1920</v>
      </c>
    </row>
    <row r="12805" spans="1:10" x14ac:dyDescent="0.3">
      <c r="A12805" s="178" t="s">
        <v>3372</v>
      </c>
      <c r="B12805" s="178" t="s">
        <v>197</v>
      </c>
      <c r="C12805" s="178" t="s">
        <v>1414</v>
      </c>
      <c r="D12805" s="178" t="s">
        <v>10307</v>
      </c>
      <c r="E12805" s="179">
        <v>40014</v>
      </c>
      <c r="F12805" s="180">
        <v>25815</v>
      </c>
      <c r="G12805" s="180">
        <v>0</v>
      </c>
      <c r="H12805" s="180">
        <v>1358.68</v>
      </c>
      <c r="I12805" s="180">
        <f t="shared" ref="I12805:I12868" si="400">SUM(F12805:H12805)</f>
        <v>27173.68</v>
      </c>
      <c r="J12805" s="177" t="str">
        <f t="shared" ref="J12805:J12868" si="401">IF(OR(YEAR(E12805)&gt; 1920, ISBLANK(E12805)), "Date &gt; 1920", "Sketchy date")</f>
        <v>Date &gt; 1920</v>
      </c>
    </row>
    <row r="12806" spans="1:10" x14ac:dyDescent="0.3">
      <c r="A12806" s="178" t="s">
        <v>3372</v>
      </c>
      <c r="B12806" s="178" t="s">
        <v>197</v>
      </c>
      <c r="C12806" s="178" t="s">
        <v>1414</v>
      </c>
      <c r="D12806" s="178" t="s">
        <v>10308</v>
      </c>
      <c r="E12806" s="179">
        <v>39685</v>
      </c>
      <c r="F12806" s="180">
        <v>90105</v>
      </c>
      <c r="G12806" s="180">
        <v>22255</v>
      </c>
      <c r="H12806" s="180">
        <v>34014.1</v>
      </c>
      <c r="I12806" s="180">
        <f t="shared" si="400"/>
        <v>146374.1</v>
      </c>
      <c r="J12806" s="177" t="str">
        <f t="shared" si="401"/>
        <v>Date &gt; 1920</v>
      </c>
    </row>
    <row r="12807" spans="1:10" x14ac:dyDescent="0.3">
      <c r="A12807" s="178" t="s">
        <v>3372</v>
      </c>
      <c r="B12807" s="178" t="s">
        <v>197</v>
      </c>
      <c r="C12807" s="178" t="s">
        <v>1414</v>
      </c>
      <c r="D12807" s="178" t="s">
        <v>10308</v>
      </c>
      <c r="E12807" s="179">
        <v>39877</v>
      </c>
      <c r="F12807" s="180">
        <v>24109</v>
      </c>
      <c r="G12807" s="180">
        <v>5036.13</v>
      </c>
      <c r="H12807" s="180">
        <v>4947.67</v>
      </c>
      <c r="I12807" s="180">
        <f t="shared" si="400"/>
        <v>34092.800000000003</v>
      </c>
      <c r="J12807" s="177" t="str">
        <f t="shared" si="401"/>
        <v>Date &gt; 1920</v>
      </c>
    </row>
    <row r="12808" spans="1:10" x14ac:dyDescent="0.3">
      <c r="A12808" s="178" t="s">
        <v>3372</v>
      </c>
      <c r="B12808" s="178" t="s">
        <v>197</v>
      </c>
      <c r="C12808" s="178" t="s">
        <v>1414</v>
      </c>
      <c r="D12808" s="178" t="s">
        <v>10308</v>
      </c>
      <c r="E12808" s="179">
        <v>40245</v>
      </c>
      <c r="F12808" s="180">
        <v>30092</v>
      </c>
      <c r="G12808" s="180">
        <v>0</v>
      </c>
      <c r="H12808" s="180">
        <v>138.22999999999999</v>
      </c>
      <c r="I12808" s="180">
        <f t="shared" si="400"/>
        <v>30230.23</v>
      </c>
      <c r="J12808" s="177" t="str">
        <f t="shared" si="401"/>
        <v>Date &gt; 1920</v>
      </c>
    </row>
    <row r="12809" spans="1:10" x14ac:dyDescent="0.3">
      <c r="A12809" s="178" t="s">
        <v>3372</v>
      </c>
      <c r="B12809" s="178" t="s">
        <v>197</v>
      </c>
      <c r="C12809" s="178" t="s">
        <v>1414</v>
      </c>
      <c r="D12809" s="178" t="s">
        <v>10308</v>
      </c>
      <c r="E12809" s="179">
        <v>40262</v>
      </c>
      <c r="F12809" s="180">
        <v>6785</v>
      </c>
      <c r="G12809" s="180">
        <v>703.87</v>
      </c>
      <c r="H12809" s="180">
        <v>-832.97</v>
      </c>
      <c r="I12809" s="180">
        <f t="shared" si="400"/>
        <v>6655.9</v>
      </c>
      <c r="J12809" s="177" t="str">
        <f t="shared" si="401"/>
        <v>Date &gt; 1920</v>
      </c>
    </row>
    <row r="12810" spans="1:10" x14ac:dyDescent="0.3">
      <c r="A12810" s="178" t="s">
        <v>3372</v>
      </c>
      <c r="B12810" s="178" t="s">
        <v>197</v>
      </c>
      <c r="C12810" s="178" t="s">
        <v>1414</v>
      </c>
      <c r="D12810" s="178" t="s">
        <v>10308</v>
      </c>
      <c r="E12810" s="179">
        <v>40651</v>
      </c>
      <c r="F12810" s="180">
        <v>12314</v>
      </c>
      <c r="G12810" s="180">
        <v>0</v>
      </c>
      <c r="H12810" s="180">
        <v>832.97</v>
      </c>
      <c r="I12810" s="180">
        <f t="shared" si="400"/>
        <v>13146.97</v>
      </c>
      <c r="J12810" s="177" t="str">
        <f t="shared" si="401"/>
        <v>Date &gt; 1920</v>
      </c>
    </row>
    <row r="12811" spans="1:10" x14ac:dyDescent="0.3">
      <c r="A12811" s="178" t="s">
        <v>3372</v>
      </c>
      <c r="B12811" s="178" t="s">
        <v>197</v>
      </c>
      <c r="C12811" s="178" t="s">
        <v>1414</v>
      </c>
      <c r="D12811" s="178" t="s">
        <v>10308</v>
      </c>
      <c r="E12811" s="179">
        <v>40974</v>
      </c>
      <c r="F12811" s="180">
        <v>10000</v>
      </c>
      <c r="G12811" s="180">
        <v>0</v>
      </c>
      <c r="H12811" s="180">
        <v>0</v>
      </c>
      <c r="I12811" s="180">
        <f t="shared" si="400"/>
        <v>10000</v>
      </c>
      <c r="J12811" s="177" t="str">
        <f t="shared" si="401"/>
        <v>Date &gt; 1920</v>
      </c>
    </row>
    <row r="12812" spans="1:10" x14ac:dyDescent="0.3">
      <c r="A12812" s="178" t="s">
        <v>3372</v>
      </c>
      <c r="B12812" s="178" t="s">
        <v>197</v>
      </c>
      <c r="C12812" s="178" t="s">
        <v>1414</v>
      </c>
      <c r="D12812" s="178" t="s">
        <v>10308</v>
      </c>
      <c r="E12812" s="179">
        <v>40974</v>
      </c>
      <c r="F12812" s="180">
        <v>1750</v>
      </c>
      <c r="G12812" s="180">
        <v>0</v>
      </c>
      <c r="H12812" s="180">
        <v>0</v>
      </c>
      <c r="I12812" s="180">
        <f t="shared" si="400"/>
        <v>1750</v>
      </c>
      <c r="J12812" s="177" t="str">
        <f t="shared" si="401"/>
        <v>Date &gt; 1920</v>
      </c>
    </row>
    <row r="12813" spans="1:10" x14ac:dyDescent="0.3">
      <c r="A12813" s="178" t="s">
        <v>3372</v>
      </c>
      <c r="B12813" s="178" t="s">
        <v>197</v>
      </c>
      <c r="C12813" s="178" t="s">
        <v>1414</v>
      </c>
      <c r="D12813" s="178" t="s">
        <v>10309</v>
      </c>
      <c r="E12813" s="179">
        <v>40042</v>
      </c>
      <c r="F12813" s="180">
        <v>397604</v>
      </c>
      <c r="G12813" s="180">
        <v>0</v>
      </c>
      <c r="H12813" s="180">
        <v>0</v>
      </c>
      <c r="I12813" s="180">
        <f t="shared" si="400"/>
        <v>397604</v>
      </c>
      <c r="J12813" s="177" t="str">
        <f t="shared" si="401"/>
        <v>Date &gt; 1920</v>
      </c>
    </row>
    <row r="12814" spans="1:10" x14ac:dyDescent="0.3">
      <c r="A12814" s="178" t="s">
        <v>3372</v>
      </c>
      <c r="B12814" s="178" t="s">
        <v>197</v>
      </c>
      <c r="C12814" s="178" t="s">
        <v>1414</v>
      </c>
      <c r="D12814" s="178" t="s">
        <v>10309</v>
      </c>
      <c r="E12814" s="179">
        <v>40053</v>
      </c>
      <c r="F12814" s="180">
        <v>259137</v>
      </c>
      <c r="G12814" s="180">
        <v>0</v>
      </c>
      <c r="H12814" s="180">
        <v>0</v>
      </c>
      <c r="I12814" s="180">
        <f t="shared" si="400"/>
        <v>259137</v>
      </c>
      <c r="J12814" s="177" t="str">
        <f t="shared" si="401"/>
        <v>Date &gt; 1920</v>
      </c>
    </row>
    <row r="12815" spans="1:10" x14ac:dyDescent="0.3">
      <c r="A12815" s="178" t="s">
        <v>3372</v>
      </c>
      <c r="B12815" s="178" t="s">
        <v>197</v>
      </c>
      <c r="C12815" s="178" t="s">
        <v>1414</v>
      </c>
      <c r="D12815" s="178" t="s">
        <v>10309</v>
      </c>
      <c r="E12815" s="179">
        <v>40102</v>
      </c>
      <c r="F12815" s="180">
        <v>11205</v>
      </c>
      <c r="G12815" s="180">
        <v>0</v>
      </c>
      <c r="H12815" s="180">
        <v>0</v>
      </c>
      <c r="I12815" s="180">
        <f t="shared" si="400"/>
        <v>11205</v>
      </c>
      <c r="J12815" s="177" t="str">
        <f t="shared" si="401"/>
        <v>Date &gt; 1920</v>
      </c>
    </row>
    <row r="12816" spans="1:10" x14ac:dyDescent="0.3">
      <c r="A12816" s="178" t="s">
        <v>3372</v>
      </c>
      <c r="B12816" s="178" t="s">
        <v>197</v>
      </c>
      <c r="C12816" s="178" t="s">
        <v>1414</v>
      </c>
      <c r="D12816" s="178" t="s">
        <v>10309</v>
      </c>
      <c r="E12816" s="179">
        <v>40171</v>
      </c>
      <c r="F12816" s="180">
        <v>53629</v>
      </c>
      <c r="G12816" s="180">
        <v>0</v>
      </c>
      <c r="H12816" s="180">
        <v>0</v>
      </c>
      <c r="I12816" s="180">
        <f t="shared" si="400"/>
        <v>53629</v>
      </c>
      <c r="J12816" s="177" t="str">
        <f t="shared" si="401"/>
        <v>Date &gt; 1920</v>
      </c>
    </row>
    <row r="12817" spans="1:10" x14ac:dyDescent="0.3">
      <c r="A12817" s="178" t="s">
        <v>3372</v>
      </c>
      <c r="B12817" s="178" t="s">
        <v>197</v>
      </c>
      <c r="C12817" s="178" t="s">
        <v>1414</v>
      </c>
      <c r="D12817" s="178" t="s">
        <v>10309</v>
      </c>
      <c r="E12817" s="179">
        <v>40212</v>
      </c>
      <c r="F12817" s="180">
        <v>5944</v>
      </c>
      <c r="G12817" s="180">
        <v>0</v>
      </c>
      <c r="H12817" s="180">
        <v>0</v>
      </c>
      <c r="I12817" s="180">
        <f t="shared" si="400"/>
        <v>5944</v>
      </c>
      <c r="J12817" s="177" t="str">
        <f t="shared" si="401"/>
        <v>Date &gt; 1920</v>
      </c>
    </row>
    <row r="12818" spans="1:10" x14ac:dyDescent="0.3">
      <c r="A12818" s="178" t="s">
        <v>3372</v>
      </c>
      <c r="B12818" s="178" t="s">
        <v>197</v>
      </c>
      <c r="C12818" s="178" t="s">
        <v>1414</v>
      </c>
      <c r="D12818" s="178" t="s">
        <v>10310</v>
      </c>
      <c r="E12818" s="179">
        <v>40262</v>
      </c>
      <c r="F12818" s="180">
        <v>180354</v>
      </c>
      <c r="G12818" s="180">
        <v>0</v>
      </c>
      <c r="H12818" s="180">
        <v>9860.07</v>
      </c>
      <c r="I12818" s="180">
        <f t="shared" si="400"/>
        <v>190214.07</v>
      </c>
      <c r="J12818" s="177" t="str">
        <f t="shared" si="401"/>
        <v>Date &gt; 1920</v>
      </c>
    </row>
    <row r="12819" spans="1:10" x14ac:dyDescent="0.3">
      <c r="A12819" s="178" t="s">
        <v>3372</v>
      </c>
      <c r="B12819" s="178" t="s">
        <v>197</v>
      </c>
      <c r="C12819" s="178" t="s">
        <v>1414</v>
      </c>
      <c r="D12819" s="178" t="s">
        <v>10310</v>
      </c>
      <c r="E12819" s="179">
        <v>40766</v>
      </c>
      <c r="F12819" s="180">
        <v>6885</v>
      </c>
      <c r="G12819" s="180">
        <v>0</v>
      </c>
      <c r="H12819" s="180">
        <v>-3.7</v>
      </c>
      <c r="I12819" s="180">
        <f t="shared" si="400"/>
        <v>6881.3</v>
      </c>
      <c r="J12819" s="177" t="str">
        <f t="shared" si="401"/>
        <v>Date &gt; 1920</v>
      </c>
    </row>
    <row r="12820" spans="1:10" x14ac:dyDescent="0.3">
      <c r="A12820" s="178" t="s">
        <v>3372</v>
      </c>
      <c r="B12820" s="178" t="s">
        <v>197</v>
      </c>
      <c r="C12820" s="178" t="s">
        <v>1414</v>
      </c>
      <c r="D12820" s="178" t="s">
        <v>10311</v>
      </c>
      <c r="E12820" s="179">
        <v>40539</v>
      </c>
      <c r="F12820" s="180">
        <v>0</v>
      </c>
      <c r="G12820" s="180">
        <v>20167.689999999999</v>
      </c>
      <c r="H12820" s="180">
        <v>20167.689999999999</v>
      </c>
      <c r="I12820" s="180">
        <f t="shared" si="400"/>
        <v>40335.379999999997</v>
      </c>
      <c r="J12820" s="177" t="str">
        <f t="shared" si="401"/>
        <v>Date &gt; 1920</v>
      </c>
    </row>
    <row r="12821" spans="1:10" x14ac:dyDescent="0.3">
      <c r="A12821" s="178" t="s">
        <v>3372</v>
      </c>
      <c r="B12821" s="178" t="s">
        <v>197</v>
      </c>
      <c r="C12821" s="178" t="s">
        <v>1414</v>
      </c>
      <c r="D12821" s="178" t="s">
        <v>10312</v>
      </c>
      <c r="E12821" s="179">
        <v>40686</v>
      </c>
      <c r="F12821" s="180">
        <v>165190</v>
      </c>
      <c r="G12821" s="180">
        <v>0</v>
      </c>
      <c r="H12821" s="180">
        <v>9220.19</v>
      </c>
      <c r="I12821" s="180">
        <f t="shared" si="400"/>
        <v>174410.19</v>
      </c>
      <c r="J12821" s="177" t="str">
        <f t="shared" si="401"/>
        <v>Date &gt; 1920</v>
      </c>
    </row>
    <row r="12822" spans="1:10" x14ac:dyDescent="0.3">
      <c r="A12822" s="178" t="s">
        <v>3372</v>
      </c>
      <c r="B12822" s="178" t="s">
        <v>197</v>
      </c>
      <c r="C12822" s="178" t="s">
        <v>1414</v>
      </c>
      <c r="D12822" s="178" t="s">
        <v>10312</v>
      </c>
      <c r="E12822" s="179">
        <v>40974</v>
      </c>
      <c r="F12822" s="180">
        <v>10000</v>
      </c>
      <c r="G12822" s="180">
        <v>0</v>
      </c>
      <c r="H12822" s="180">
        <v>1</v>
      </c>
      <c r="I12822" s="180">
        <f t="shared" si="400"/>
        <v>10001</v>
      </c>
      <c r="J12822" s="177" t="str">
        <f t="shared" si="401"/>
        <v>Date &gt; 1920</v>
      </c>
    </row>
    <row r="12823" spans="1:10" x14ac:dyDescent="0.3">
      <c r="A12823" s="178" t="s">
        <v>3372</v>
      </c>
      <c r="B12823" s="178" t="s">
        <v>197</v>
      </c>
      <c r="C12823" s="178" t="s">
        <v>1414</v>
      </c>
      <c r="D12823" s="178" t="s">
        <v>10313</v>
      </c>
      <c r="E12823" s="179">
        <v>40928</v>
      </c>
      <c r="F12823" s="180">
        <v>85230</v>
      </c>
      <c r="G12823" s="180">
        <v>0</v>
      </c>
      <c r="H12823" s="180">
        <v>4486.3999999999996</v>
      </c>
      <c r="I12823" s="180">
        <f t="shared" si="400"/>
        <v>89716.4</v>
      </c>
      <c r="J12823" s="177" t="str">
        <f t="shared" si="401"/>
        <v>Date &gt; 1920</v>
      </c>
    </row>
    <row r="12824" spans="1:10" x14ac:dyDescent="0.3">
      <c r="A12824" s="178" t="s">
        <v>3372</v>
      </c>
      <c r="B12824" s="178" t="s">
        <v>197</v>
      </c>
      <c r="C12824" s="178" t="s">
        <v>1414</v>
      </c>
      <c r="D12824" s="178" t="s">
        <v>10313</v>
      </c>
      <c r="E12824" s="179">
        <v>41220</v>
      </c>
      <c r="F12824" s="180">
        <v>34701</v>
      </c>
      <c r="G12824" s="180">
        <v>0</v>
      </c>
      <c r="H12824" s="180">
        <v>2235.6</v>
      </c>
      <c r="I12824" s="180">
        <f t="shared" si="400"/>
        <v>36936.6</v>
      </c>
      <c r="J12824" s="177" t="str">
        <f t="shared" si="401"/>
        <v>Date &gt; 1920</v>
      </c>
    </row>
    <row r="12825" spans="1:10" x14ac:dyDescent="0.3">
      <c r="A12825" s="178" t="s">
        <v>3372</v>
      </c>
      <c r="B12825" s="178" t="s">
        <v>197</v>
      </c>
      <c r="C12825" s="178" t="s">
        <v>1414</v>
      </c>
      <c r="D12825" s="178" t="s">
        <v>10313</v>
      </c>
      <c r="E12825" s="179">
        <v>41317</v>
      </c>
      <c r="F12825" s="180">
        <v>7406</v>
      </c>
      <c r="G12825" s="180">
        <v>0</v>
      </c>
      <c r="H12825" s="180">
        <v>-20.05</v>
      </c>
      <c r="I12825" s="180">
        <f t="shared" si="400"/>
        <v>7385.95</v>
      </c>
      <c r="J12825" s="177" t="str">
        <f t="shared" si="401"/>
        <v>Date &gt; 1920</v>
      </c>
    </row>
    <row r="12826" spans="1:10" x14ac:dyDescent="0.3">
      <c r="A12826" s="178" t="s">
        <v>3372</v>
      </c>
      <c r="B12826" s="178" t="s">
        <v>197</v>
      </c>
      <c r="C12826" s="178" t="s">
        <v>1414</v>
      </c>
      <c r="D12826" s="178" t="s">
        <v>10314</v>
      </c>
      <c r="E12826" s="179">
        <v>41331</v>
      </c>
      <c r="F12826" s="180">
        <v>0</v>
      </c>
      <c r="G12826" s="180">
        <v>91708.9</v>
      </c>
      <c r="H12826" s="180">
        <v>0</v>
      </c>
      <c r="I12826" s="180">
        <f t="shared" si="400"/>
        <v>91708.9</v>
      </c>
      <c r="J12826" s="177" t="str">
        <f t="shared" si="401"/>
        <v>Date &gt; 1920</v>
      </c>
    </row>
    <row r="12827" spans="1:10" x14ac:dyDescent="0.3">
      <c r="A12827" s="178" t="s">
        <v>3372</v>
      </c>
      <c r="B12827" s="178" t="s">
        <v>197</v>
      </c>
      <c r="C12827" s="178" t="s">
        <v>1414</v>
      </c>
      <c r="D12827" s="178" t="s">
        <v>10315</v>
      </c>
      <c r="E12827" s="179">
        <v>41389</v>
      </c>
      <c r="F12827" s="180">
        <v>55063</v>
      </c>
      <c r="G12827" s="180">
        <v>0</v>
      </c>
      <c r="H12827" s="180">
        <v>6119</v>
      </c>
      <c r="I12827" s="180">
        <f t="shared" si="400"/>
        <v>61182</v>
      </c>
      <c r="J12827" s="177" t="str">
        <f t="shared" si="401"/>
        <v>Date &gt; 1920</v>
      </c>
    </row>
    <row r="12828" spans="1:10" x14ac:dyDescent="0.3">
      <c r="A12828" s="178" t="s">
        <v>3372</v>
      </c>
      <c r="B12828" s="178" t="s">
        <v>197</v>
      </c>
      <c r="C12828" s="178" t="s">
        <v>1414</v>
      </c>
      <c r="D12828" s="178" t="s">
        <v>10315</v>
      </c>
      <c r="E12828" s="179">
        <v>41577</v>
      </c>
      <c r="F12828" s="180">
        <v>178</v>
      </c>
      <c r="G12828" s="180">
        <v>0</v>
      </c>
      <c r="H12828" s="180">
        <v>701</v>
      </c>
      <c r="I12828" s="180">
        <f t="shared" si="400"/>
        <v>879</v>
      </c>
      <c r="J12828" s="177" t="str">
        <f t="shared" si="401"/>
        <v>Date &gt; 1920</v>
      </c>
    </row>
    <row r="12829" spans="1:10" x14ac:dyDescent="0.3">
      <c r="A12829" s="178" t="s">
        <v>3372</v>
      </c>
      <c r="B12829" s="178" t="s">
        <v>197</v>
      </c>
      <c r="C12829" s="178" t="s">
        <v>1414</v>
      </c>
      <c r="D12829" s="178" t="s">
        <v>10315</v>
      </c>
      <c r="E12829" s="179">
        <v>41667</v>
      </c>
      <c r="F12829" s="180">
        <v>6139</v>
      </c>
      <c r="G12829" s="180">
        <v>0</v>
      </c>
      <c r="H12829" s="180">
        <v>0</v>
      </c>
      <c r="I12829" s="180">
        <f t="shared" si="400"/>
        <v>6139</v>
      </c>
      <c r="J12829" s="177" t="str">
        <f t="shared" si="401"/>
        <v>Date &gt; 1920</v>
      </c>
    </row>
    <row r="12830" spans="1:10" x14ac:dyDescent="0.3">
      <c r="A12830" s="178" t="s">
        <v>3372</v>
      </c>
      <c r="B12830" s="178" t="s">
        <v>197</v>
      </c>
      <c r="C12830" s="178" t="s">
        <v>1414</v>
      </c>
      <c r="D12830" s="178" t="s">
        <v>10316</v>
      </c>
      <c r="E12830" s="179">
        <v>42039</v>
      </c>
      <c r="F12830" s="180">
        <v>44533</v>
      </c>
      <c r="G12830" s="180">
        <v>2749.19</v>
      </c>
      <c r="H12830" s="180">
        <v>2754.85</v>
      </c>
      <c r="I12830" s="180">
        <f t="shared" si="400"/>
        <v>50037.04</v>
      </c>
      <c r="J12830" s="177" t="str">
        <f t="shared" si="401"/>
        <v>Date &gt; 1920</v>
      </c>
    </row>
    <row r="12831" spans="1:10" x14ac:dyDescent="0.3">
      <c r="A12831" s="178" t="s">
        <v>3372</v>
      </c>
      <c r="B12831" s="178" t="s">
        <v>197</v>
      </c>
      <c r="C12831" s="178" t="s">
        <v>1414</v>
      </c>
      <c r="D12831" s="178" t="s">
        <v>10316</v>
      </c>
      <c r="E12831" s="179">
        <v>42226</v>
      </c>
      <c r="F12831" s="180">
        <v>5047</v>
      </c>
      <c r="G12831" s="180">
        <v>0</v>
      </c>
      <c r="H12831" s="180">
        <v>0</v>
      </c>
      <c r="I12831" s="180">
        <f t="shared" si="400"/>
        <v>5047</v>
      </c>
      <c r="J12831" s="177" t="str">
        <f t="shared" si="401"/>
        <v>Date &gt; 1920</v>
      </c>
    </row>
    <row r="12832" spans="1:10" x14ac:dyDescent="0.3">
      <c r="A12832" s="178" t="s">
        <v>3372</v>
      </c>
      <c r="B12832" s="178" t="s">
        <v>197</v>
      </c>
      <c r="C12832" s="178" t="s">
        <v>1414</v>
      </c>
      <c r="D12832" s="178" t="s">
        <v>10317</v>
      </c>
      <c r="E12832" s="179">
        <v>42359</v>
      </c>
      <c r="F12832" s="180">
        <v>146657</v>
      </c>
      <c r="G12832" s="180">
        <v>8376.49</v>
      </c>
      <c r="H12832" s="180">
        <v>8378.25</v>
      </c>
      <c r="I12832" s="180">
        <f t="shared" si="400"/>
        <v>163411.74</v>
      </c>
      <c r="J12832" s="177" t="str">
        <f t="shared" si="401"/>
        <v>Date &gt; 1920</v>
      </c>
    </row>
    <row r="12833" spans="1:10" x14ac:dyDescent="0.3">
      <c r="A12833" s="178" t="s">
        <v>3372</v>
      </c>
      <c r="B12833" s="178" t="s">
        <v>197</v>
      </c>
      <c r="C12833" s="178" t="s">
        <v>1414</v>
      </c>
      <c r="D12833" s="178" t="s">
        <v>10317</v>
      </c>
      <c r="E12833" s="179">
        <v>42563</v>
      </c>
      <c r="F12833" s="180">
        <v>10683</v>
      </c>
      <c r="G12833" s="180">
        <v>364.67</v>
      </c>
      <c r="H12833" s="180">
        <v>363.83</v>
      </c>
      <c r="I12833" s="180">
        <f t="shared" si="400"/>
        <v>11411.5</v>
      </c>
      <c r="J12833" s="177" t="str">
        <f t="shared" si="401"/>
        <v>Date &gt; 1920</v>
      </c>
    </row>
    <row r="12834" spans="1:10" x14ac:dyDescent="0.3">
      <c r="A12834" s="178" t="s">
        <v>3372</v>
      </c>
      <c r="B12834" s="178" t="s">
        <v>197</v>
      </c>
      <c r="C12834" s="178" t="s">
        <v>1414</v>
      </c>
      <c r="D12834" s="178" t="s">
        <v>10318</v>
      </c>
      <c r="E12834" s="179">
        <v>42748</v>
      </c>
      <c r="F12834" s="180">
        <v>0</v>
      </c>
      <c r="G12834" s="180">
        <v>63161.74</v>
      </c>
      <c r="H12834" s="180">
        <v>15790.44</v>
      </c>
      <c r="I12834" s="180">
        <f t="shared" si="400"/>
        <v>78952.179999999993</v>
      </c>
      <c r="J12834" s="177" t="str">
        <f t="shared" si="401"/>
        <v>Date &gt; 1920</v>
      </c>
    </row>
    <row r="12835" spans="1:10" x14ac:dyDescent="0.3">
      <c r="A12835" s="178" t="s">
        <v>3372</v>
      </c>
      <c r="B12835" s="178" t="s">
        <v>197</v>
      </c>
      <c r="C12835" s="178" t="s">
        <v>1414</v>
      </c>
      <c r="D12835" s="178" t="s">
        <v>10319</v>
      </c>
      <c r="E12835" s="179">
        <v>42726</v>
      </c>
      <c r="F12835" s="180">
        <v>76848</v>
      </c>
      <c r="G12835" s="180">
        <v>4269.42</v>
      </c>
      <c r="H12835" s="180">
        <v>4271.0600000000004</v>
      </c>
      <c r="I12835" s="180">
        <f t="shared" si="400"/>
        <v>85388.479999999996</v>
      </c>
      <c r="J12835" s="177" t="str">
        <f t="shared" si="401"/>
        <v>Date &gt; 1920</v>
      </c>
    </row>
    <row r="12836" spans="1:10" x14ac:dyDescent="0.3">
      <c r="A12836" s="178" t="s">
        <v>3372</v>
      </c>
      <c r="B12836" s="178" t="s">
        <v>197</v>
      </c>
      <c r="C12836" s="178" t="s">
        <v>1414</v>
      </c>
      <c r="D12836" s="178" t="s">
        <v>10319</v>
      </c>
      <c r="E12836" s="179">
        <v>43038</v>
      </c>
      <c r="F12836" s="180">
        <v>46019</v>
      </c>
      <c r="G12836" s="180">
        <v>2556.62</v>
      </c>
      <c r="H12836" s="180">
        <v>2556.79</v>
      </c>
      <c r="I12836" s="180">
        <f t="shared" si="400"/>
        <v>51132.41</v>
      </c>
      <c r="J12836" s="177" t="str">
        <f t="shared" si="401"/>
        <v>Date &gt; 1920</v>
      </c>
    </row>
    <row r="12837" spans="1:10" x14ac:dyDescent="0.3">
      <c r="A12837" s="178" t="s">
        <v>3372</v>
      </c>
      <c r="B12837" s="178" t="s">
        <v>197</v>
      </c>
      <c r="C12837" s="178" t="s">
        <v>1414</v>
      </c>
      <c r="D12837" s="178" t="s">
        <v>10320</v>
      </c>
      <c r="E12837" s="179">
        <v>43207</v>
      </c>
      <c r="F12837" s="180">
        <v>0</v>
      </c>
      <c r="G12837" s="180">
        <v>23000.95</v>
      </c>
      <c r="H12837" s="180">
        <v>5750.24</v>
      </c>
      <c r="I12837" s="180">
        <f t="shared" si="400"/>
        <v>28751.190000000002</v>
      </c>
      <c r="J12837" s="177" t="str">
        <f t="shared" si="401"/>
        <v>Date &gt; 1920</v>
      </c>
    </row>
    <row r="12838" spans="1:10" x14ac:dyDescent="0.3">
      <c r="A12838" s="178" t="s">
        <v>3372</v>
      </c>
      <c r="B12838" s="178" t="s">
        <v>197</v>
      </c>
      <c r="C12838" s="178" t="s">
        <v>1414</v>
      </c>
      <c r="D12838" s="178" t="s">
        <v>10321</v>
      </c>
      <c r="E12838" s="179">
        <v>43182</v>
      </c>
      <c r="F12838" s="180">
        <v>31447</v>
      </c>
      <c r="G12838" s="180">
        <v>1747.09</v>
      </c>
      <c r="H12838" s="180">
        <v>1747.71</v>
      </c>
      <c r="I12838" s="180">
        <f t="shared" si="400"/>
        <v>34941.799999999996</v>
      </c>
      <c r="J12838" s="177" t="str">
        <f t="shared" si="401"/>
        <v>Date &gt; 1920</v>
      </c>
    </row>
    <row r="12839" spans="1:10" x14ac:dyDescent="0.3">
      <c r="A12839" s="178" t="s">
        <v>3372</v>
      </c>
      <c r="B12839" s="178" t="s">
        <v>197</v>
      </c>
      <c r="C12839" s="178" t="s">
        <v>1414</v>
      </c>
      <c r="D12839" s="178" t="s">
        <v>10321</v>
      </c>
      <c r="E12839" s="179">
        <v>43389</v>
      </c>
      <c r="F12839" s="180">
        <v>38387</v>
      </c>
      <c r="G12839" s="180">
        <v>2339.29</v>
      </c>
      <c r="H12839" s="180">
        <v>2339.42</v>
      </c>
      <c r="I12839" s="180">
        <f t="shared" si="400"/>
        <v>43065.71</v>
      </c>
      <c r="J12839" s="177" t="str">
        <f t="shared" si="401"/>
        <v>Date &gt; 1920</v>
      </c>
    </row>
    <row r="12840" spans="1:10" x14ac:dyDescent="0.3">
      <c r="A12840" s="178" t="s">
        <v>3372</v>
      </c>
      <c r="B12840" s="178" t="s">
        <v>197</v>
      </c>
      <c r="C12840" s="178" t="s">
        <v>1414</v>
      </c>
      <c r="D12840" s="178" t="s">
        <v>10321</v>
      </c>
      <c r="E12840" s="179">
        <v>43928</v>
      </c>
      <c r="F12840" s="180">
        <v>3720</v>
      </c>
      <c r="G12840" s="180">
        <v>0</v>
      </c>
      <c r="H12840" s="180">
        <v>0</v>
      </c>
      <c r="I12840" s="180">
        <f t="shared" si="400"/>
        <v>3720</v>
      </c>
      <c r="J12840" s="177" t="str">
        <f t="shared" si="401"/>
        <v>Date &gt; 1920</v>
      </c>
    </row>
    <row r="12841" spans="1:10" x14ac:dyDescent="0.3">
      <c r="A12841" s="178" t="s">
        <v>3372</v>
      </c>
      <c r="B12841" s="178" t="s">
        <v>197</v>
      </c>
      <c r="C12841" s="178" t="s">
        <v>1414</v>
      </c>
      <c r="D12841" s="178" t="s">
        <v>10322</v>
      </c>
      <c r="E12841" s="179">
        <v>43424</v>
      </c>
      <c r="F12841" s="180">
        <v>715492</v>
      </c>
      <c r="G12841" s="180">
        <v>39749.599999999999</v>
      </c>
      <c r="H12841" s="180">
        <v>39750.410000000003</v>
      </c>
      <c r="I12841" s="180">
        <f t="shared" si="400"/>
        <v>794992.01</v>
      </c>
      <c r="J12841" s="177" t="str">
        <f t="shared" si="401"/>
        <v>Date &gt; 1920</v>
      </c>
    </row>
    <row r="12842" spans="1:10" x14ac:dyDescent="0.3">
      <c r="A12842" s="178" t="s">
        <v>3372</v>
      </c>
      <c r="B12842" s="178" t="s">
        <v>197</v>
      </c>
      <c r="C12842" s="178" t="s">
        <v>1414</v>
      </c>
      <c r="D12842" s="178" t="s">
        <v>10322</v>
      </c>
      <c r="E12842" s="179">
        <v>43501</v>
      </c>
      <c r="F12842" s="180">
        <v>284677</v>
      </c>
      <c r="G12842" s="180">
        <v>15815.39</v>
      </c>
      <c r="H12842" s="180">
        <v>19851.95</v>
      </c>
      <c r="I12842" s="180">
        <f t="shared" si="400"/>
        <v>320344.34000000003</v>
      </c>
      <c r="J12842" s="177" t="str">
        <f t="shared" si="401"/>
        <v>Date &gt; 1920</v>
      </c>
    </row>
    <row r="12843" spans="1:10" x14ac:dyDescent="0.3">
      <c r="A12843" s="178" t="s">
        <v>3372</v>
      </c>
      <c r="B12843" s="178" t="s">
        <v>197</v>
      </c>
      <c r="C12843" s="178" t="s">
        <v>1414</v>
      </c>
      <c r="D12843" s="178" t="s">
        <v>10322</v>
      </c>
      <c r="E12843" s="179">
        <v>43563</v>
      </c>
      <c r="F12843" s="180">
        <v>115232</v>
      </c>
      <c r="G12843" s="180">
        <v>10511.45</v>
      </c>
      <c r="H12843" s="180">
        <v>9253.3700000000008</v>
      </c>
      <c r="I12843" s="180">
        <f t="shared" si="400"/>
        <v>134996.82</v>
      </c>
      <c r="J12843" s="177" t="str">
        <f t="shared" si="401"/>
        <v>Date &gt; 1920</v>
      </c>
    </row>
    <row r="12844" spans="1:10" x14ac:dyDescent="0.3">
      <c r="A12844" s="178" t="s">
        <v>3372</v>
      </c>
      <c r="B12844" s="178" t="s">
        <v>197</v>
      </c>
      <c r="C12844" s="178" t="s">
        <v>1414</v>
      </c>
      <c r="D12844" s="178" t="s">
        <v>10323</v>
      </c>
      <c r="E12844" s="179">
        <v>44201</v>
      </c>
      <c r="F12844" s="180">
        <v>0</v>
      </c>
      <c r="G12844" s="180">
        <v>10488.83</v>
      </c>
      <c r="H12844" s="180">
        <v>4495.21</v>
      </c>
      <c r="I12844" s="180">
        <f t="shared" si="400"/>
        <v>14984.04</v>
      </c>
      <c r="J12844" s="177" t="str">
        <f t="shared" si="401"/>
        <v>Date &gt; 1920</v>
      </c>
    </row>
    <row r="12845" spans="1:10" x14ac:dyDescent="0.3">
      <c r="A12845" s="178" t="s">
        <v>3372</v>
      </c>
      <c r="B12845" s="178" t="s">
        <v>197</v>
      </c>
      <c r="C12845" s="178" t="s">
        <v>1414</v>
      </c>
      <c r="D12845" s="178" t="s">
        <v>10324</v>
      </c>
      <c r="E12845" s="179">
        <v>44239</v>
      </c>
      <c r="F12845" s="180">
        <v>0</v>
      </c>
      <c r="G12845" s="180">
        <v>23931</v>
      </c>
      <c r="H12845" s="180">
        <v>10256</v>
      </c>
      <c r="I12845" s="180">
        <f t="shared" si="400"/>
        <v>34187</v>
      </c>
      <c r="J12845" s="177" t="str">
        <f t="shared" si="401"/>
        <v>Date &gt; 1920</v>
      </c>
    </row>
    <row r="12846" spans="1:10" x14ac:dyDescent="0.3">
      <c r="A12846" s="178" t="s">
        <v>3372</v>
      </c>
      <c r="B12846" s="178" t="s">
        <v>197</v>
      </c>
      <c r="C12846" s="178" t="s">
        <v>1414</v>
      </c>
      <c r="D12846" s="178" t="s">
        <v>10325</v>
      </c>
      <c r="E12846" s="209">
        <v>0</v>
      </c>
      <c r="F12846" s="180">
        <v>30000</v>
      </c>
      <c r="G12846" s="180">
        <v>0</v>
      </c>
      <c r="H12846" s="180">
        <v>0</v>
      </c>
      <c r="I12846" s="180">
        <f t="shared" si="400"/>
        <v>30000</v>
      </c>
      <c r="J12846" s="177" t="str">
        <f t="shared" si="401"/>
        <v>Sketchy date</v>
      </c>
    </row>
    <row r="12847" spans="1:10" x14ac:dyDescent="0.3">
      <c r="A12847" s="178" t="s">
        <v>3372</v>
      </c>
      <c r="B12847" s="178" t="s">
        <v>197</v>
      </c>
      <c r="C12847" s="178" t="s">
        <v>1414</v>
      </c>
      <c r="D12847" s="178" t="s">
        <v>7936</v>
      </c>
      <c r="E12847" s="179">
        <v>28543</v>
      </c>
      <c r="F12847" s="180">
        <v>36623.56</v>
      </c>
      <c r="G12847" s="180">
        <v>0</v>
      </c>
      <c r="H12847" s="180">
        <v>0</v>
      </c>
      <c r="I12847" s="180">
        <f t="shared" si="400"/>
        <v>36623.56</v>
      </c>
      <c r="J12847" s="177" t="str">
        <f t="shared" si="401"/>
        <v>Date &gt; 1920</v>
      </c>
    </row>
    <row r="12848" spans="1:10" x14ac:dyDescent="0.3">
      <c r="A12848" s="178" t="s">
        <v>3372</v>
      </c>
      <c r="B12848" s="178" t="s">
        <v>201</v>
      </c>
      <c r="C12848" s="178" t="s">
        <v>4810</v>
      </c>
      <c r="D12848" s="178" t="s">
        <v>10326</v>
      </c>
      <c r="E12848" s="179">
        <v>17826</v>
      </c>
      <c r="F12848" s="180">
        <v>0</v>
      </c>
      <c r="G12848" s="180">
        <v>63512.52</v>
      </c>
      <c r="H12848" s="180">
        <v>0</v>
      </c>
      <c r="I12848" s="180">
        <f t="shared" si="400"/>
        <v>63512.52</v>
      </c>
      <c r="J12848" s="177" t="str">
        <f t="shared" si="401"/>
        <v>Date &gt; 1920</v>
      </c>
    </row>
    <row r="12849" spans="1:10" x14ac:dyDescent="0.3">
      <c r="A12849" s="178" t="s">
        <v>3372</v>
      </c>
      <c r="B12849" s="178" t="s">
        <v>201</v>
      </c>
      <c r="C12849" s="178" t="s">
        <v>4810</v>
      </c>
      <c r="D12849" s="178" t="s">
        <v>10327</v>
      </c>
      <c r="E12849" s="179">
        <v>18090</v>
      </c>
      <c r="F12849" s="180">
        <v>144981.98000000001</v>
      </c>
      <c r="G12849" s="180">
        <v>84988.44</v>
      </c>
      <c r="H12849" s="180">
        <v>59993.54</v>
      </c>
      <c r="I12849" s="180">
        <f t="shared" si="400"/>
        <v>289963.96000000002</v>
      </c>
      <c r="J12849" s="177" t="str">
        <f t="shared" si="401"/>
        <v>Date &gt; 1920</v>
      </c>
    </row>
    <row r="12850" spans="1:10" x14ac:dyDescent="0.3">
      <c r="A12850" s="178" t="s">
        <v>3372</v>
      </c>
      <c r="B12850" s="178" t="s">
        <v>201</v>
      </c>
      <c r="C12850" s="178" t="s">
        <v>4810</v>
      </c>
      <c r="D12850" s="178" t="s">
        <v>6400</v>
      </c>
      <c r="E12850" s="179">
        <v>18626</v>
      </c>
      <c r="F12850" s="180">
        <v>7731.99</v>
      </c>
      <c r="G12850" s="180">
        <v>5154.66</v>
      </c>
      <c r="H12850" s="180">
        <v>2577.33</v>
      </c>
      <c r="I12850" s="180">
        <f t="shared" si="400"/>
        <v>15463.98</v>
      </c>
      <c r="J12850" s="177" t="str">
        <f t="shared" si="401"/>
        <v>Date &gt; 1920</v>
      </c>
    </row>
    <row r="12851" spans="1:10" x14ac:dyDescent="0.3">
      <c r="A12851" s="178" t="s">
        <v>3372</v>
      </c>
      <c r="B12851" s="178" t="s">
        <v>201</v>
      </c>
      <c r="C12851" s="178" t="s">
        <v>4810</v>
      </c>
      <c r="D12851" s="178" t="s">
        <v>6836</v>
      </c>
      <c r="E12851" s="179">
        <v>19854</v>
      </c>
      <c r="F12851" s="180">
        <v>2814.93</v>
      </c>
      <c r="G12851" s="180">
        <v>2543.29</v>
      </c>
      <c r="H12851" s="180">
        <v>1271.6400000000001</v>
      </c>
      <c r="I12851" s="180">
        <f t="shared" si="400"/>
        <v>6629.86</v>
      </c>
      <c r="J12851" s="177" t="str">
        <f t="shared" si="401"/>
        <v>Date &gt; 1920</v>
      </c>
    </row>
    <row r="12852" spans="1:10" x14ac:dyDescent="0.3">
      <c r="A12852" s="178" t="s">
        <v>3372</v>
      </c>
      <c r="B12852" s="178" t="s">
        <v>201</v>
      </c>
      <c r="C12852" s="178" t="s">
        <v>4810</v>
      </c>
      <c r="D12852" s="178" t="s">
        <v>10136</v>
      </c>
      <c r="E12852" s="179">
        <v>19686</v>
      </c>
      <c r="F12852" s="180">
        <v>0</v>
      </c>
      <c r="G12852" s="180">
        <v>33871.03</v>
      </c>
      <c r="H12852" s="180">
        <v>16935.52</v>
      </c>
      <c r="I12852" s="180">
        <f t="shared" si="400"/>
        <v>50806.55</v>
      </c>
      <c r="J12852" s="177" t="str">
        <f t="shared" si="401"/>
        <v>Date &gt; 1920</v>
      </c>
    </row>
    <row r="12853" spans="1:10" x14ac:dyDescent="0.3">
      <c r="A12853" s="178" t="s">
        <v>3372</v>
      </c>
      <c r="B12853" s="178" t="s">
        <v>201</v>
      </c>
      <c r="C12853" s="178" t="s">
        <v>4810</v>
      </c>
      <c r="D12853" s="178" t="s">
        <v>9584</v>
      </c>
      <c r="E12853" s="179">
        <v>20435</v>
      </c>
      <c r="F12853" s="180">
        <v>0</v>
      </c>
      <c r="G12853" s="180">
        <v>9555.18</v>
      </c>
      <c r="H12853" s="180">
        <v>4777.59</v>
      </c>
      <c r="I12853" s="180">
        <f t="shared" si="400"/>
        <v>14332.77</v>
      </c>
      <c r="J12853" s="177" t="str">
        <f t="shared" si="401"/>
        <v>Date &gt; 1920</v>
      </c>
    </row>
    <row r="12854" spans="1:10" x14ac:dyDescent="0.3">
      <c r="A12854" s="178" t="s">
        <v>3372</v>
      </c>
      <c r="B12854" s="178" t="s">
        <v>201</v>
      </c>
      <c r="C12854" s="178" t="s">
        <v>4810</v>
      </c>
      <c r="D12854" s="178" t="s">
        <v>10328</v>
      </c>
      <c r="E12854" s="179">
        <v>24579</v>
      </c>
      <c r="F12854" s="180">
        <v>249709.68</v>
      </c>
      <c r="G12854" s="180">
        <v>169834.79</v>
      </c>
      <c r="H12854" s="180">
        <v>89959.9</v>
      </c>
      <c r="I12854" s="180">
        <f t="shared" si="400"/>
        <v>509504.37</v>
      </c>
      <c r="J12854" s="177" t="str">
        <f t="shared" si="401"/>
        <v>Date &gt; 1920</v>
      </c>
    </row>
    <row r="12855" spans="1:10" x14ac:dyDescent="0.3">
      <c r="A12855" s="178" t="s">
        <v>3372</v>
      </c>
      <c r="B12855" s="178" t="s">
        <v>201</v>
      </c>
      <c r="C12855" s="178" t="s">
        <v>4810</v>
      </c>
      <c r="D12855" s="178" t="s">
        <v>10329</v>
      </c>
      <c r="E12855" s="179">
        <v>24523</v>
      </c>
      <c r="F12855" s="180">
        <v>19261.75</v>
      </c>
      <c r="G12855" s="180">
        <v>12841.16</v>
      </c>
      <c r="H12855" s="180">
        <v>6420.58</v>
      </c>
      <c r="I12855" s="180">
        <f t="shared" si="400"/>
        <v>38523.49</v>
      </c>
      <c r="J12855" s="177" t="str">
        <f t="shared" si="401"/>
        <v>Date &gt; 1920</v>
      </c>
    </row>
    <row r="12856" spans="1:10" x14ac:dyDescent="0.3">
      <c r="A12856" s="178" t="s">
        <v>3372</v>
      </c>
      <c r="B12856" s="178" t="s">
        <v>201</v>
      </c>
      <c r="C12856" s="178" t="s">
        <v>4810</v>
      </c>
      <c r="D12856" s="178" t="s">
        <v>6794</v>
      </c>
      <c r="E12856" s="179">
        <v>23035</v>
      </c>
      <c r="F12856" s="180">
        <v>445725.3</v>
      </c>
      <c r="G12856" s="180">
        <v>298300</v>
      </c>
      <c r="H12856" s="180">
        <v>150921.78</v>
      </c>
      <c r="I12856" s="180">
        <f t="shared" si="400"/>
        <v>894947.08000000007</v>
      </c>
      <c r="J12856" s="177" t="str">
        <f t="shared" si="401"/>
        <v>Date &gt; 1920</v>
      </c>
    </row>
    <row r="12857" spans="1:10" x14ac:dyDescent="0.3">
      <c r="A12857" s="178" t="s">
        <v>3372</v>
      </c>
      <c r="B12857" s="178" t="s">
        <v>201</v>
      </c>
      <c r="C12857" s="178" t="s">
        <v>4810</v>
      </c>
      <c r="D12857" s="178" t="s">
        <v>10330</v>
      </c>
      <c r="E12857" s="179">
        <v>35697</v>
      </c>
      <c r="F12857" s="180">
        <v>0</v>
      </c>
      <c r="G12857" s="180">
        <v>4745.63</v>
      </c>
      <c r="H12857" s="180">
        <v>3163.75</v>
      </c>
      <c r="I12857" s="180">
        <f t="shared" si="400"/>
        <v>7909.38</v>
      </c>
      <c r="J12857" s="177" t="str">
        <f t="shared" si="401"/>
        <v>Date &gt; 1920</v>
      </c>
    </row>
    <row r="12858" spans="1:10" x14ac:dyDescent="0.3">
      <c r="A12858" s="178" t="s">
        <v>3372</v>
      </c>
      <c r="B12858" s="178" t="s">
        <v>201</v>
      </c>
      <c r="C12858" s="178" t="s">
        <v>4810</v>
      </c>
      <c r="D12858" s="178" t="s">
        <v>10330</v>
      </c>
      <c r="E12858" s="179">
        <v>35747</v>
      </c>
      <c r="F12858" s="180">
        <v>0</v>
      </c>
      <c r="G12858" s="180">
        <v>63316.01</v>
      </c>
      <c r="H12858" s="180">
        <v>42210.67</v>
      </c>
      <c r="I12858" s="180">
        <f t="shared" si="400"/>
        <v>105526.68</v>
      </c>
      <c r="J12858" s="177" t="str">
        <f t="shared" si="401"/>
        <v>Date &gt; 1920</v>
      </c>
    </row>
    <row r="12859" spans="1:10" x14ac:dyDescent="0.3">
      <c r="A12859" s="178" t="s">
        <v>3372</v>
      </c>
      <c r="B12859" s="178" t="s">
        <v>201</v>
      </c>
      <c r="C12859" s="178" t="s">
        <v>4810</v>
      </c>
      <c r="D12859" s="178" t="s">
        <v>10330</v>
      </c>
      <c r="E12859" s="179">
        <v>35831</v>
      </c>
      <c r="F12859" s="180">
        <v>0</v>
      </c>
      <c r="G12859" s="180">
        <v>32475.56</v>
      </c>
      <c r="H12859" s="180">
        <v>21650.37</v>
      </c>
      <c r="I12859" s="180">
        <f t="shared" si="400"/>
        <v>54125.93</v>
      </c>
      <c r="J12859" s="177" t="str">
        <f t="shared" si="401"/>
        <v>Date &gt; 1920</v>
      </c>
    </row>
    <row r="12860" spans="1:10" x14ac:dyDescent="0.3">
      <c r="A12860" s="178" t="s">
        <v>3372</v>
      </c>
      <c r="B12860" s="178" t="s">
        <v>201</v>
      </c>
      <c r="C12860" s="178" t="s">
        <v>4810</v>
      </c>
      <c r="D12860" s="178" t="s">
        <v>10331</v>
      </c>
      <c r="E12860" s="179">
        <v>35738</v>
      </c>
      <c r="F12860" s="180">
        <v>0</v>
      </c>
      <c r="G12860" s="180">
        <v>16399.849999999999</v>
      </c>
      <c r="H12860" s="180">
        <v>8199.92</v>
      </c>
      <c r="I12860" s="180">
        <f t="shared" si="400"/>
        <v>24599.769999999997</v>
      </c>
      <c r="J12860" s="177" t="str">
        <f t="shared" si="401"/>
        <v>Date &gt; 1920</v>
      </c>
    </row>
    <row r="12861" spans="1:10" x14ac:dyDescent="0.3">
      <c r="A12861" s="178" t="s">
        <v>3372</v>
      </c>
      <c r="B12861" s="178" t="s">
        <v>201</v>
      </c>
      <c r="C12861" s="178" t="s">
        <v>4810</v>
      </c>
      <c r="D12861" s="178" t="s">
        <v>7376</v>
      </c>
      <c r="E12861" s="179">
        <v>35734</v>
      </c>
      <c r="F12861" s="180">
        <v>0</v>
      </c>
      <c r="G12861" s="180">
        <v>11062.18</v>
      </c>
      <c r="H12861" s="180">
        <v>7374.78</v>
      </c>
      <c r="I12861" s="180">
        <f t="shared" si="400"/>
        <v>18436.96</v>
      </c>
      <c r="J12861" s="177" t="str">
        <f t="shared" si="401"/>
        <v>Date &gt; 1920</v>
      </c>
    </row>
    <row r="12862" spans="1:10" x14ac:dyDescent="0.3">
      <c r="A12862" s="178" t="s">
        <v>3372</v>
      </c>
      <c r="B12862" s="178" t="s">
        <v>201</v>
      </c>
      <c r="C12862" s="178" t="s">
        <v>4810</v>
      </c>
      <c r="D12862" s="178" t="s">
        <v>10332</v>
      </c>
      <c r="E12862" s="179">
        <v>35802</v>
      </c>
      <c r="F12862" s="180">
        <v>0</v>
      </c>
      <c r="G12862" s="180">
        <v>5004.45</v>
      </c>
      <c r="H12862" s="180">
        <v>3336.3</v>
      </c>
      <c r="I12862" s="180">
        <f t="shared" si="400"/>
        <v>8340.75</v>
      </c>
      <c r="J12862" s="177" t="str">
        <f t="shared" si="401"/>
        <v>Date &gt; 1920</v>
      </c>
    </row>
    <row r="12863" spans="1:10" x14ac:dyDescent="0.3">
      <c r="A12863" s="178" t="s">
        <v>3372</v>
      </c>
      <c r="B12863" s="178" t="s">
        <v>201</v>
      </c>
      <c r="C12863" s="178" t="s">
        <v>4810</v>
      </c>
      <c r="D12863" s="178" t="s">
        <v>8985</v>
      </c>
      <c r="E12863" s="179">
        <v>35971</v>
      </c>
      <c r="F12863" s="180">
        <v>0</v>
      </c>
      <c r="G12863" s="180">
        <v>18667.419999999998</v>
      </c>
      <c r="H12863" s="180">
        <v>12444.94</v>
      </c>
      <c r="I12863" s="180">
        <f t="shared" si="400"/>
        <v>31112.36</v>
      </c>
      <c r="J12863" s="177" t="str">
        <f t="shared" si="401"/>
        <v>Date &gt; 1920</v>
      </c>
    </row>
    <row r="12864" spans="1:10" x14ac:dyDescent="0.3">
      <c r="A12864" s="178" t="s">
        <v>3372</v>
      </c>
      <c r="B12864" s="178" t="s">
        <v>201</v>
      </c>
      <c r="C12864" s="178" t="s">
        <v>4810</v>
      </c>
      <c r="D12864" s="178" t="s">
        <v>8985</v>
      </c>
      <c r="E12864" s="179">
        <v>36243</v>
      </c>
      <c r="F12864" s="180">
        <v>0</v>
      </c>
      <c r="G12864" s="180">
        <v>502.58</v>
      </c>
      <c r="H12864" s="180">
        <v>2142.7399999999998</v>
      </c>
      <c r="I12864" s="180">
        <f t="shared" si="400"/>
        <v>2645.3199999999997</v>
      </c>
      <c r="J12864" s="177" t="str">
        <f t="shared" si="401"/>
        <v>Date &gt; 1920</v>
      </c>
    </row>
    <row r="12865" spans="1:10" x14ac:dyDescent="0.3">
      <c r="A12865" s="178" t="s">
        <v>3372</v>
      </c>
      <c r="B12865" s="178" t="s">
        <v>201</v>
      </c>
      <c r="C12865" s="178" t="s">
        <v>4810</v>
      </c>
      <c r="D12865" s="178" t="s">
        <v>8985</v>
      </c>
      <c r="E12865" s="179">
        <v>36243</v>
      </c>
      <c r="F12865" s="180">
        <v>0</v>
      </c>
      <c r="G12865" s="180">
        <v>2711.52</v>
      </c>
      <c r="H12865" s="180">
        <v>0</v>
      </c>
      <c r="I12865" s="180">
        <f t="shared" si="400"/>
        <v>2711.52</v>
      </c>
      <c r="J12865" s="177" t="str">
        <f t="shared" si="401"/>
        <v>Date &gt; 1920</v>
      </c>
    </row>
    <row r="12866" spans="1:10" x14ac:dyDescent="0.3">
      <c r="A12866" s="178" t="s">
        <v>3372</v>
      </c>
      <c r="B12866" s="178" t="s">
        <v>201</v>
      </c>
      <c r="C12866" s="178" t="s">
        <v>4810</v>
      </c>
      <c r="D12866" s="178" t="s">
        <v>8985</v>
      </c>
      <c r="E12866" s="179">
        <v>36308</v>
      </c>
      <c r="F12866" s="180">
        <v>0</v>
      </c>
      <c r="G12866" s="180">
        <v>4723.58</v>
      </c>
      <c r="H12866" s="180">
        <v>3149.05</v>
      </c>
      <c r="I12866" s="180">
        <f t="shared" si="400"/>
        <v>7872.63</v>
      </c>
      <c r="J12866" s="177" t="str">
        <f t="shared" si="401"/>
        <v>Date &gt; 1920</v>
      </c>
    </row>
    <row r="12867" spans="1:10" x14ac:dyDescent="0.3">
      <c r="A12867" s="178" t="s">
        <v>3372</v>
      </c>
      <c r="B12867" s="178" t="s">
        <v>201</v>
      </c>
      <c r="C12867" s="178" t="s">
        <v>4810</v>
      </c>
      <c r="D12867" s="178" t="s">
        <v>8985</v>
      </c>
      <c r="E12867" s="179">
        <v>36536</v>
      </c>
      <c r="F12867" s="180">
        <v>0</v>
      </c>
      <c r="G12867" s="180">
        <v>5862.32</v>
      </c>
      <c r="H12867" s="180">
        <v>3908.21</v>
      </c>
      <c r="I12867" s="180">
        <f t="shared" si="400"/>
        <v>9770.5299999999988</v>
      </c>
      <c r="J12867" s="177" t="str">
        <f t="shared" si="401"/>
        <v>Date &gt; 1920</v>
      </c>
    </row>
    <row r="12868" spans="1:10" x14ac:dyDescent="0.3">
      <c r="A12868" s="178" t="s">
        <v>3372</v>
      </c>
      <c r="B12868" s="178" t="s">
        <v>201</v>
      </c>
      <c r="C12868" s="178" t="s">
        <v>4810</v>
      </c>
      <c r="D12868" s="178" t="s">
        <v>10333</v>
      </c>
      <c r="E12868" s="179">
        <v>36026</v>
      </c>
      <c r="F12868" s="180">
        <v>30303</v>
      </c>
      <c r="G12868" s="180">
        <v>122835.36</v>
      </c>
      <c r="H12868" s="180">
        <v>298608.68</v>
      </c>
      <c r="I12868" s="180">
        <f t="shared" si="400"/>
        <v>451747.04</v>
      </c>
      <c r="J12868" s="177" t="str">
        <f t="shared" si="401"/>
        <v>Date &gt; 1920</v>
      </c>
    </row>
    <row r="12869" spans="1:10" x14ac:dyDescent="0.3">
      <c r="A12869" s="178" t="s">
        <v>3372</v>
      </c>
      <c r="B12869" s="178" t="s">
        <v>201</v>
      </c>
      <c r="C12869" s="178" t="s">
        <v>4810</v>
      </c>
      <c r="D12869" s="178" t="s">
        <v>10333</v>
      </c>
      <c r="E12869" s="179">
        <v>36055</v>
      </c>
      <c r="F12869" s="180">
        <v>56775</v>
      </c>
      <c r="G12869" s="180">
        <v>138944.79999999999</v>
      </c>
      <c r="H12869" s="180">
        <v>484368.06</v>
      </c>
      <c r="I12869" s="180">
        <f t="shared" ref="I12869:I12932" si="402">SUM(F12869:H12869)</f>
        <v>680087.86</v>
      </c>
      <c r="J12869" s="177" t="str">
        <f t="shared" ref="J12869:J12932" si="403">IF(OR(YEAR(E12869)&gt; 1920, ISBLANK(E12869)), "Date &gt; 1920", "Sketchy date")</f>
        <v>Date &gt; 1920</v>
      </c>
    </row>
    <row r="12870" spans="1:10" x14ac:dyDescent="0.3">
      <c r="A12870" s="178" t="s">
        <v>3372</v>
      </c>
      <c r="B12870" s="178" t="s">
        <v>201</v>
      </c>
      <c r="C12870" s="178" t="s">
        <v>4810</v>
      </c>
      <c r="D12870" s="178" t="s">
        <v>10333</v>
      </c>
      <c r="E12870" s="179">
        <v>36076</v>
      </c>
      <c r="F12870" s="180">
        <v>2676</v>
      </c>
      <c r="G12870" s="180">
        <v>6547.17</v>
      </c>
      <c r="H12870" s="180">
        <v>23496.01</v>
      </c>
      <c r="I12870" s="180">
        <f t="shared" si="402"/>
        <v>32719.18</v>
      </c>
      <c r="J12870" s="177" t="str">
        <f t="shared" si="403"/>
        <v>Date &gt; 1920</v>
      </c>
    </row>
    <row r="12871" spans="1:10" x14ac:dyDescent="0.3">
      <c r="A12871" s="178" t="s">
        <v>3372</v>
      </c>
      <c r="B12871" s="178" t="s">
        <v>201</v>
      </c>
      <c r="C12871" s="178" t="s">
        <v>4810</v>
      </c>
      <c r="D12871" s="178" t="s">
        <v>10333</v>
      </c>
      <c r="E12871" s="179">
        <v>36090</v>
      </c>
      <c r="F12871" s="180">
        <v>93431</v>
      </c>
      <c r="G12871" s="180">
        <v>228652.79</v>
      </c>
      <c r="H12871" s="180">
        <v>586827.25</v>
      </c>
      <c r="I12871" s="180">
        <f t="shared" si="402"/>
        <v>908911.04</v>
      </c>
      <c r="J12871" s="177" t="str">
        <f t="shared" si="403"/>
        <v>Date &gt; 1920</v>
      </c>
    </row>
    <row r="12872" spans="1:10" x14ac:dyDescent="0.3">
      <c r="A12872" s="178" t="s">
        <v>3372</v>
      </c>
      <c r="B12872" s="178" t="s">
        <v>201</v>
      </c>
      <c r="C12872" s="178" t="s">
        <v>4810</v>
      </c>
      <c r="D12872" s="178" t="s">
        <v>10333</v>
      </c>
      <c r="E12872" s="179">
        <v>36188</v>
      </c>
      <c r="F12872" s="180">
        <v>26611</v>
      </c>
      <c r="G12872" s="180">
        <v>65124.67</v>
      </c>
      <c r="H12872" s="180">
        <v>0</v>
      </c>
      <c r="I12872" s="180">
        <f t="shared" si="402"/>
        <v>91735.67</v>
      </c>
      <c r="J12872" s="177" t="str">
        <f t="shared" si="403"/>
        <v>Date &gt; 1920</v>
      </c>
    </row>
    <row r="12873" spans="1:10" x14ac:dyDescent="0.3">
      <c r="A12873" s="178" t="s">
        <v>3372</v>
      </c>
      <c r="B12873" s="178" t="s">
        <v>201</v>
      </c>
      <c r="C12873" s="178" t="s">
        <v>4810</v>
      </c>
      <c r="D12873" s="178" t="s">
        <v>10333</v>
      </c>
      <c r="E12873" s="179">
        <v>36222</v>
      </c>
      <c r="F12873" s="180">
        <v>65645</v>
      </c>
      <c r="G12873" s="180">
        <v>24328.63</v>
      </c>
      <c r="H12873" s="180">
        <v>0</v>
      </c>
      <c r="I12873" s="180">
        <f t="shared" si="402"/>
        <v>89973.63</v>
      </c>
      <c r="J12873" s="177" t="str">
        <f t="shared" si="403"/>
        <v>Date &gt; 1920</v>
      </c>
    </row>
    <row r="12874" spans="1:10" x14ac:dyDescent="0.3">
      <c r="A12874" s="178" t="s">
        <v>3372</v>
      </c>
      <c r="B12874" s="178" t="s">
        <v>201</v>
      </c>
      <c r="C12874" s="178" t="s">
        <v>4810</v>
      </c>
      <c r="D12874" s="178" t="s">
        <v>10333</v>
      </c>
      <c r="E12874" s="179">
        <v>36286</v>
      </c>
      <c r="F12874" s="180">
        <v>473068</v>
      </c>
      <c r="G12874" s="180">
        <v>5899.64</v>
      </c>
      <c r="H12874" s="180">
        <v>-383418.16</v>
      </c>
      <c r="I12874" s="180">
        <f t="shared" si="402"/>
        <v>95549.48000000004</v>
      </c>
      <c r="J12874" s="177" t="str">
        <f t="shared" si="403"/>
        <v>Date &gt; 1920</v>
      </c>
    </row>
    <row r="12875" spans="1:10" x14ac:dyDescent="0.3">
      <c r="A12875" s="178" t="s">
        <v>3372</v>
      </c>
      <c r="B12875" s="178" t="s">
        <v>201</v>
      </c>
      <c r="C12875" s="178" t="s">
        <v>4810</v>
      </c>
      <c r="D12875" s="178" t="s">
        <v>10333</v>
      </c>
      <c r="E12875" s="179">
        <v>36321</v>
      </c>
      <c r="F12875" s="180">
        <v>1212</v>
      </c>
      <c r="G12875" s="180">
        <v>879.85</v>
      </c>
      <c r="H12875" s="180">
        <v>2305.14</v>
      </c>
      <c r="I12875" s="180">
        <f t="shared" si="402"/>
        <v>4396.99</v>
      </c>
      <c r="J12875" s="177" t="str">
        <f t="shared" si="403"/>
        <v>Date &gt; 1920</v>
      </c>
    </row>
    <row r="12876" spans="1:10" x14ac:dyDescent="0.3">
      <c r="A12876" s="178" t="s">
        <v>3372</v>
      </c>
      <c r="B12876" s="178" t="s">
        <v>201</v>
      </c>
      <c r="C12876" s="178" t="s">
        <v>4810</v>
      </c>
      <c r="D12876" s="178" t="s">
        <v>10333</v>
      </c>
      <c r="E12876" s="179">
        <v>36383</v>
      </c>
      <c r="F12876" s="180">
        <v>226794</v>
      </c>
      <c r="G12876" s="180">
        <v>1998.94</v>
      </c>
      <c r="H12876" s="180">
        <v>-218803.82</v>
      </c>
      <c r="I12876" s="180">
        <f t="shared" si="402"/>
        <v>9989.1199999999953</v>
      </c>
      <c r="J12876" s="177" t="str">
        <f t="shared" si="403"/>
        <v>Date &gt; 1920</v>
      </c>
    </row>
    <row r="12877" spans="1:10" x14ac:dyDescent="0.3">
      <c r="A12877" s="178" t="s">
        <v>3372</v>
      </c>
      <c r="B12877" s="178" t="s">
        <v>201</v>
      </c>
      <c r="C12877" s="178" t="s">
        <v>4810</v>
      </c>
      <c r="D12877" s="178" t="s">
        <v>10333</v>
      </c>
      <c r="E12877" s="179">
        <v>36503</v>
      </c>
      <c r="F12877" s="180">
        <v>17432</v>
      </c>
      <c r="G12877" s="180">
        <v>4788.1499999999996</v>
      </c>
      <c r="H12877" s="180">
        <v>21567.759999999998</v>
      </c>
      <c r="I12877" s="180">
        <f t="shared" si="402"/>
        <v>43787.91</v>
      </c>
      <c r="J12877" s="177" t="str">
        <f t="shared" si="403"/>
        <v>Date &gt; 1920</v>
      </c>
    </row>
    <row r="12878" spans="1:10" x14ac:dyDescent="0.3">
      <c r="A12878" s="178" t="s">
        <v>3372</v>
      </c>
      <c r="B12878" s="178" t="s">
        <v>201</v>
      </c>
      <c r="C12878" s="178" t="s">
        <v>4810</v>
      </c>
      <c r="D12878" s="178" t="s">
        <v>10333</v>
      </c>
      <c r="E12878" s="179">
        <v>36503</v>
      </c>
      <c r="F12878" s="180">
        <v>0</v>
      </c>
      <c r="G12878" s="180">
        <v>4968.0200000000004</v>
      </c>
      <c r="H12878" s="180">
        <v>0</v>
      </c>
      <c r="I12878" s="180">
        <f t="shared" si="402"/>
        <v>4968.0200000000004</v>
      </c>
      <c r="J12878" s="177" t="str">
        <f t="shared" si="403"/>
        <v>Date &gt; 1920</v>
      </c>
    </row>
    <row r="12879" spans="1:10" x14ac:dyDescent="0.3">
      <c r="A12879" s="178" t="s">
        <v>3372</v>
      </c>
      <c r="B12879" s="178" t="s">
        <v>201</v>
      </c>
      <c r="C12879" s="178" t="s">
        <v>4810</v>
      </c>
      <c r="D12879" s="178" t="s">
        <v>10333</v>
      </c>
      <c r="E12879" s="179">
        <v>36530</v>
      </c>
      <c r="F12879" s="180">
        <v>11223</v>
      </c>
      <c r="G12879" s="180">
        <v>0</v>
      </c>
      <c r="H12879" s="180">
        <v>89523.89</v>
      </c>
      <c r="I12879" s="180">
        <f t="shared" si="402"/>
        <v>100746.89</v>
      </c>
      <c r="J12879" s="177" t="str">
        <f t="shared" si="403"/>
        <v>Date &gt; 1920</v>
      </c>
    </row>
    <row r="12880" spans="1:10" x14ac:dyDescent="0.3">
      <c r="A12880" s="178" t="s">
        <v>3372</v>
      </c>
      <c r="B12880" s="178" t="s">
        <v>201</v>
      </c>
      <c r="C12880" s="178" t="s">
        <v>4810</v>
      </c>
      <c r="D12880" s="178" t="s">
        <v>10333</v>
      </c>
      <c r="E12880" s="179">
        <v>36530</v>
      </c>
      <c r="F12880" s="180">
        <v>0</v>
      </c>
      <c r="G12880" s="180">
        <v>46081.16</v>
      </c>
      <c r="H12880" s="180">
        <v>0</v>
      </c>
      <c r="I12880" s="180">
        <f t="shared" si="402"/>
        <v>46081.16</v>
      </c>
      <c r="J12880" s="177" t="str">
        <f t="shared" si="403"/>
        <v>Date &gt; 1920</v>
      </c>
    </row>
    <row r="12881" spans="1:10" x14ac:dyDescent="0.3">
      <c r="A12881" s="178" t="s">
        <v>3372</v>
      </c>
      <c r="B12881" s="178" t="s">
        <v>201</v>
      </c>
      <c r="C12881" s="178" t="s">
        <v>4810</v>
      </c>
      <c r="D12881" s="178" t="s">
        <v>10333</v>
      </c>
      <c r="E12881" s="179">
        <v>36530</v>
      </c>
      <c r="F12881" s="180">
        <v>66866</v>
      </c>
      <c r="G12881" s="180">
        <v>0</v>
      </c>
      <c r="H12881" s="180">
        <v>0</v>
      </c>
      <c r="I12881" s="180">
        <f t="shared" si="402"/>
        <v>66866</v>
      </c>
      <c r="J12881" s="177" t="str">
        <f t="shared" si="403"/>
        <v>Date &gt; 1920</v>
      </c>
    </row>
    <row r="12882" spans="1:10" x14ac:dyDescent="0.3">
      <c r="A12882" s="178" t="s">
        <v>3372</v>
      </c>
      <c r="B12882" s="178" t="s">
        <v>201</v>
      </c>
      <c r="C12882" s="178" t="s">
        <v>4810</v>
      </c>
      <c r="D12882" s="178" t="s">
        <v>10334</v>
      </c>
      <c r="E12882" s="179">
        <v>36088</v>
      </c>
      <c r="F12882" s="180">
        <v>0</v>
      </c>
      <c r="G12882" s="180">
        <v>100626.48</v>
      </c>
      <c r="H12882" s="180">
        <v>67084.320000000007</v>
      </c>
      <c r="I12882" s="180">
        <f t="shared" si="402"/>
        <v>167710.79999999999</v>
      </c>
      <c r="J12882" s="177" t="str">
        <f t="shared" si="403"/>
        <v>Date &gt; 1920</v>
      </c>
    </row>
    <row r="12883" spans="1:10" x14ac:dyDescent="0.3">
      <c r="A12883" s="178" t="s">
        <v>3372</v>
      </c>
      <c r="B12883" s="178" t="s">
        <v>201</v>
      </c>
      <c r="C12883" s="178" t="s">
        <v>4810</v>
      </c>
      <c r="D12883" s="178" t="s">
        <v>10335</v>
      </c>
      <c r="E12883" s="179">
        <v>36439</v>
      </c>
      <c r="F12883" s="180">
        <v>0</v>
      </c>
      <c r="G12883" s="180">
        <v>32916.26</v>
      </c>
      <c r="H12883" s="180">
        <v>25093.11</v>
      </c>
      <c r="I12883" s="180">
        <f t="shared" si="402"/>
        <v>58009.37</v>
      </c>
      <c r="J12883" s="177" t="str">
        <f t="shared" si="403"/>
        <v>Date &gt; 1920</v>
      </c>
    </row>
    <row r="12884" spans="1:10" x14ac:dyDescent="0.3">
      <c r="A12884" s="178" t="s">
        <v>3372</v>
      </c>
      <c r="B12884" s="178" t="s">
        <v>201</v>
      </c>
      <c r="C12884" s="178" t="s">
        <v>4810</v>
      </c>
      <c r="D12884" s="178" t="s">
        <v>10335</v>
      </c>
      <c r="E12884" s="179">
        <v>36502</v>
      </c>
      <c r="F12884" s="180">
        <v>0</v>
      </c>
      <c r="G12884" s="180">
        <v>57938.46</v>
      </c>
      <c r="H12884" s="180">
        <v>47506.22</v>
      </c>
      <c r="I12884" s="180">
        <f t="shared" si="402"/>
        <v>105444.68</v>
      </c>
      <c r="J12884" s="177" t="str">
        <f t="shared" si="403"/>
        <v>Date &gt; 1920</v>
      </c>
    </row>
    <row r="12885" spans="1:10" x14ac:dyDescent="0.3">
      <c r="A12885" s="178" t="s">
        <v>3372</v>
      </c>
      <c r="B12885" s="178" t="s">
        <v>201</v>
      </c>
      <c r="C12885" s="178" t="s">
        <v>4810</v>
      </c>
      <c r="D12885" s="178" t="s">
        <v>10335</v>
      </c>
      <c r="E12885" s="179">
        <v>36536</v>
      </c>
      <c r="F12885" s="180">
        <v>0</v>
      </c>
      <c r="G12885" s="180">
        <v>7743.82</v>
      </c>
      <c r="H12885" s="180">
        <v>6068.53</v>
      </c>
      <c r="I12885" s="180">
        <f t="shared" si="402"/>
        <v>13812.349999999999</v>
      </c>
      <c r="J12885" s="177" t="str">
        <f t="shared" si="403"/>
        <v>Date &gt; 1920</v>
      </c>
    </row>
    <row r="12886" spans="1:10" x14ac:dyDescent="0.3">
      <c r="A12886" s="178" t="s">
        <v>3372</v>
      </c>
      <c r="B12886" s="178" t="s">
        <v>201</v>
      </c>
      <c r="C12886" s="178" t="s">
        <v>4810</v>
      </c>
      <c r="D12886" s="178" t="s">
        <v>10336</v>
      </c>
      <c r="E12886" s="179">
        <v>36202</v>
      </c>
      <c r="F12886" s="180">
        <v>0</v>
      </c>
      <c r="G12886" s="180">
        <v>4253.12</v>
      </c>
      <c r="H12886" s="180">
        <v>2835.41</v>
      </c>
      <c r="I12886" s="180">
        <f t="shared" si="402"/>
        <v>7088.53</v>
      </c>
      <c r="J12886" s="177" t="str">
        <f t="shared" si="403"/>
        <v>Date &gt; 1920</v>
      </c>
    </row>
    <row r="12887" spans="1:10" x14ac:dyDescent="0.3">
      <c r="A12887" s="178" t="s">
        <v>3372</v>
      </c>
      <c r="B12887" s="178" t="s">
        <v>201</v>
      </c>
      <c r="C12887" s="178" t="s">
        <v>4810</v>
      </c>
      <c r="D12887" s="178" t="s">
        <v>10336</v>
      </c>
      <c r="E12887" s="179">
        <v>36308</v>
      </c>
      <c r="F12887" s="180">
        <v>0</v>
      </c>
      <c r="G12887" s="180">
        <v>3751.41</v>
      </c>
      <c r="H12887" s="180">
        <v>2500.94</v>
      </c>
      <c r="I12887" s="180">
        <f t="shared" si="402"/>
        <v>6252.35</v>
      </c>
      <c r="J12887" s="177" t="str">
        <f t="shared" si="403"/>
        <v>Date &gt; 1920</v>
      </c>
    </row>
    <row r="12888" spans="1:10" x14ac:dyDescent="0.3">
      <c r="A12888" s="178" t="s">
        <v>3372</v>
      </c>
      <c r="B12888" s="178" t="s">
        <v>201</v>
      </c>
      <c r="C12888" s="178" t="s">
        <v>4810</v>
      </c>
      <c r="D12888" s="178" t="s">
        <v>10337</v>
      </c>
      <c r="E12888" s="179">
        <v>23035</v>
      </c>
      <c r="F12888" s="180">
        <v>203519.82</v>
      </c>
      <c r="G12888" s="180">
        <v>135690.31</v>
      </c>
      <c r="H12888" s="180">
        <v>68215.27</v>
      </c>
      <c r="I12888" s="180">
        <f t="shared" si="402"/>
        <v>407425.4</v>
      </c>
      <c r="J12888" s="177" t="str">
        <f t="shared" si="403"/>
        <v>Date &gt; 1920</v>
      </c>
    </row>
    <row r="12889" spans="1:10" x14ac:dyDescent="0.3">
      <c r="A12889" s="178" t="s">
        <v>3372</v>
      </c>
      <c r="B12889" s="178" t="s">
        <v>201</v>
      </c>
      <c r="C12889" s="178" t="s">
        <v>4810</v>
      </c>
      <c r="D12889" s="178" t="s">
        <v>10338</v>
      </c>
      <c r="E12889" s="179">
        <v>36468</v>
      </c>
      <c r="F12889" s="180">
        <v>0</v>
      </c>
      <c r="G12889" s="180">
        <v>35015.4</v>
      </c>
      <c r="H12889" s="180">
        <v>23343.599999999999</v>
      </c>
      <c r="I12889" s="180">
        <f t="shared" si="402"/>
        <v>58359</v>
      </c>
      <c r="J12889" s="177" t="str">
        <f t="shared" si="403"/>
        <v>Date &gt; 1920</v>
      </c>
    </row>
    <row r="12890" spans="1:10" x14ac:dyDescent="0.3">
      <c r="A12890" s="178" t="s">
        <v>3372</v>
      </c>
      <c r="B12890" s="178" t="s">
        <v>201</v>
      </c>
      <c r="C12890" s="178" t="s">
        <v>4810</v>
      </c>
      <c r="D12890" s="178" t="s">
        <v>10339</v>
      </c>
      <c r="E12890" s="179">
        <v>36480</v>
      </c>
      <c r="F12890" s="180">
        <v>0</v>
      </c>
      <c r="G12890" s="180">
        <v>117076.64</v>
      </c>
      <c r="H12890" s="180">
        <v>78051.100000000006</v>
      </c>
      <c r="I12890" s="180">
        <f t="shared" si="402"/>
        <v>195127.74</v>
      </c>
      <c r="J12890" s="177" t="str">
        <f t="shared" si="403"/>
        <v>Date &gt; 1920</v>
      </c>
    </row>
    <row r="12891" spans="1:10" x14ac:dyDescent="0.3">
      <c r="A12891" s="178" t="s">
        <v>3372</v>
      </c>
      <c r="B12891" s="178" t="s">
        <v>201</v>
      </c>
      <c r="C12891" s="178" t="s">
        <v>4810</v>
      </c>
      <c r="D12891" s="178" t="s">
        <v>10340</v>
      </c>
      <c r="E12891" s="179">
        <v>36501</v>
      </c>
      <c r="F12891" s="180">
        <v>0</v>
      </c>
      <c r="G12891" s="180">
        <v>2981.85</v>
      </c>
      <c r="H12891" s="180">
        <v>1987.9</v>
      </c>
      <c r="I12891" s="180">
        <f t="shared" si="402"/>
        <v>4969.75</v>
      </c>
      <c r="J12891" s="177" t="str">
        <f t="shared" si="403"/>
        <v>Date &gt; 1920</v>
      </c>
    </row>
    <row r="12892" spans="1:10" x14ac:dyDescent="0.3">
      <c r="A12892" s="178" t="s">
        <v>3372</v>
      </c>
      <c r="B12892" s="178" t="s">
        <v>201</v>
      </c>
      <c r="C12892" s="178" t="s">
        <v>4810</v>
      </c>
      <c r="D12892" s="178" t="s">
        <v>10341</v>
      </c>
      <c r="E12892" s="179">
        <v>36515</v>
      </c>
      <c r="F12892" s="180">
        <v>0</v>
      </c>
      <c r="G12892" s="180">
        <v>3419.12</v>
      </c>
      <c r="H12892" s="180">
        <v>2279.41</v>
      </c>
      <c r="I12892" s="180">
        <f t="shared" si="402"/>
        <v>5698.53</v>
      </c>
      <c r="J12892" s="177" t="str">
        <f t="shared" si="403"/>
        <v>Date &gt; 1920</v>
      </c>
    </row>
    <row r="12893" spans="1:10" x14ac:dyDescent="0.3">
      <c r="A12893" s="178" t="s">
        <v>3372</v>
      </c>
      <c r="B12893" s="178" t="s">
        <v>201</v>
      </c>
      <c r="C12893" s="178" t="s">
        <v>4810</v>
      </c>
      <c r="D12893" s="178" t="s">
        <v>10341</v>
      </c>
      <c r="E12893" s="179">
        <v>36720</v>
      </c>
      <c r="F12893" s="180">
        <v>0</v>
      </c>
      <c r="G12893" s="180">
        <v>37521.56</v>
      </c>
      <c r="H12893" s="180">
        <v>25014.37</v>
      </c>
      <c r="I12893" s="180">
        <f t="shared" si="402"/>
        <v>62535.929999999993</v>
      </c>
      <c r="J12893" s="177" t="str">
        <f t="shared" si="403"/>
        <v>Date &gt; 1920</v>
      </c>
    </row>
    <row r="12894" spans="1:10" x14ac:dyDescent="0.3">
      <c r="A12894" s="178" t="s">
        <v>3372</v>
      </c>
      <c r="B12894" s="178" t="s">
        <v>201</v>
      </c>
      <c r="C12894" s="178" t="s">
        <v>4810</v>
      </c>
      <c r="D12894" s="178" t="s">
        <v>10341</v>
      </c>
      <c r="E12894" s="179">
        <v>36788</v>
      </c>
      <c r="F12894" s="180">
        <v>0</v>
      </c>
      <c r="G12894" s="180">
        <v>5351.74</v>
      </c>
      <c r="H12894" s="180">
        <v>-3577.72</v>
      </c>
      <c r="I12894" s="180">
        <f t="shared" si="402"/>
        <v>1774.02</v>
      </c>
      <c r="J12894" s="177" t="str">
        <f t="shared" si="403"/>
        <v>Date &gt; 1920</v>
      </c>
    </row>
    <row r="12895" spans="1:10" x14ac:dyDescent="0.3">
      <c r="A12895" s="178" t="s">
        <v>3372</v>
      </c>
      <c r="B12895" s="178" t="s">
        <v>201</v>
      </c>
      <c r="C12895" s="178" t="s">
        <v>4810</v>
      </c>
      <c r="D12895" s="178" t="s">
        <v>10341</v>
      </c>
      <c r="E12895" s="179">
        <v>36921</v>
      </c>
      <c r="F12895" s="180">
        <v>0</v>
      </c>
      <c r="G12895" s="180">
        <v>0</v>
      </c>
      <c r="H12895" s="180">
        <v>7145.55</v>
      </c>
      <c r="I12895" s="180">
        <f t="shared" si="402"/>
        <v>7145.55</v>
      </c>
      <c r="J12895" s="177" t="str">
        <f t="shared" si="403"/>
        <v>Date &gt; 1920</v>
      </c>
    </row>
    <row r="12896" spans="1:10" x14ac:dyDescent="0.3">
      <c r="A12896" s="178" t="s">
        <v>3372</v>
      </c>
      <c r="B12896" s="178" t="s">
        <v>201</v>
      </c>
      <c r="C12896" s="178" t="s">
        <v>4810</v>
      </c>
      <c r="D12896" s="178" t="s">
        <v>10342</v>
      </c>
      <c r="E12896" s="179">
        <v>36720</v>
      </c>
      <c r="F12896" s="180">
        <v>0</v>
      </c>
      <c r="G12896" s="180">
        <v>215131.61</v>
      </c>
      <c r="H12896" s="180">
        <v>143421.07999999999</v>
      </c>
      <c r="I12896" s="180">
        <f t="shared" si="402"/>
        <v>358552.68999999994</v>
      </c>
      <c r="J12896" s="177" t="str">
        <f t="shared" si="403"/>
        <v>Date &gt; 1920</v>
      </c>
    </row>
    <row r="12897" spans="1:10" x14ac:dyDescent="0.3">
      <c r="A12897" s="178" t="s">
        <v>3372</v>
      </c>
      <c r="B12897" s="178" t="s">
        <v>201</v>
      </c>
      <c r="C12897" s="178" t="s">
        <v>4810</v>
      </c>
      <c r="D12897" s="178" t="s">
        <v>10342</v>
      </c>
      <c r="E12897" s="179">
        <v>36788</v>
      </c>
      <c r="F12897" s="180">
        <v>0</v>
      </c>
      <c r="G12897" s="180">
        <v>532058.89</v>
      </c>
      <c r="H12897" s="180">
        <v>354705.89</v>
      </c>
      <c r="I12897" s="180">
        <f t="shared" si="402"/>
        <v>886764.78</v>
      </c>
      <c r="J12897" s="177" t="str">
        <f t="shared" si="403"/>
        <v>Date &gt; 1920</v>
      </c>
    </row>
    <row r="12898" spans="1:10" x14ac:dyDescent="0.3">
      <c r="A12898" s="178" t="s">
        <v>3372</v>
      </c>
      <c r="B12898" s="178" t="s">
        <v>201</v>
      </c>
      <c r="C12898" s="178" t="s">
        <v>4810</v>
      </c>
      <c r="D12898" s="178" t="s">
        <v>10342</v>
      </c>
      <c r="E12898" s="179">
        <v>36985</v>
      </c>
      <c r="F12898" s="180">
        <v>0</v>
      </c>
      <c r="G12898" s="180">
        <v>82809.5</v>
      </c>
      <c r="H12898" s="180">
        <v>588990.44999999995</v>
      </c>
      <c r="I12898" s="180">
        <f t="shared" si="402"/>
        <v>671799.95</v>
      </c>
      <c r="J12898" s="177" t="str">
        <f t="shared" si="403"/>
        <v>Date &gt; 1920</v>
      </c>
    </row>
    <row r="12899" spans="1:10" x14ac:dyDescent="0.3">
      <c r="A12899" s="178" t="s">
        <v>3372</v>
      </c>
      <c r="B12899" s="178" t="s">
        <v>201</v>
      </c>
      <c r="C12899" s="178" t="s">
        <v>4810</v>
      </c>
      <c r="D12899" s="178" t="s">
        <v>10342</v>
      </c>
      <c r="E12899" s="179">
        <v>36985</v>
      </c>
      <c r="F12899" s="180">
        <v>0</v>
      </c>
      <c r="G12899" s="180">
        <v>91000</v>
      </c>
      <c r="H12899" s="180">
        <v>0</v>
      </c>
      <c r="I12899" s="180">
        <f t="shared" si="402"/>
        <v>91000</v>
      </c>
      <c r="J12899" s="177" t="str">
        <f t="shared" si="403"/>
        <v>Date &gt; 1920</v>
      </c>
    </row>
    <row r="12900" spans="1:10" x14ac:dyDescent="0.3">
      <c r="A12900" s="178" t="s">
        <v>3372</v>
      </c>
      <c r="B12900" s="178" t="s">
        <v>201</v>
      </c>
      <c r="C12900" s="178" t="s">
        <v>4810</v>
      </c>
      <c r="D12900" s="178" t="s">
        <v>10343</v>
      </c>
      <c r="E12900" s="179">
        <v>36782</v>
      </c>
      <c r="F12900" s="180">
        <v>0</v>
      </c>
      <c r="G12900" s="180">
        <v>31863.16</v>
      </c>
      <c r="H12900" s="180">
        <v>21242.1</v>
      </c>
      <c r="I12900" s="180">
        <f t="shared" si="402"/>
        <v>53105.259999999995</v>
      </c>
      <c r="J12900" s="177" t="str">
        <f t="shared" si="403"/>
        <v>Date &gt; 1920</v>
      </c>
    </row>
    <row r="12901" spans="1:10" x14ac:dyDescent="0.3">
      <c r="A12901" s="178" t="s">
        <v>3372</v>
      </c>
      <c r="B12901" s="178" t="s">
        <v>201</v>
      </c>
      <c r="C12901" s="178" t="s">
        <v>4810</v>
      </c>
      <c r="D12901" s="178" t="s">
        <v>10343</v>
      </c>
      <c r="E12901" s="179">
        <v>36819</v>
      </c>
      <c r="F12901" s="180">
        <v>0</v>
      </c>
      <c r="G12901" s="180">
        <v>98337.83</v>
      </c>
      <c r="H12901" s="180">
        <v>65558.559999999998</v>
      </c>
      <c r="I12901" s="180">
        <f t="shared" si="402"/>
        <v>163896.39000000001</v>
      </c>
      <c r="J12901" s="177" t="str">
        <f t="shared" si="403"/>
        <v>Date &gt; 1920</v>
      </c>
    </row>
    <row r="12902" spans="1:10" x14ac:dyDescent="0.3">
      <c r="A12902" s="178" t="s">
        <v>3372</v>
      </c>
      <c r="B12902" s="178" t="s">
        <v>201</v>
      </c>
      <c r="C12902" s="178" t="s">
        <v>4810</v>
      </c>
      <c r="D12902" s="178" t="s">
        <v>10343</v>
      </c>
      <c r="E12902" s="179">
        <v>36994</v>
      </c>
      <c r="F12902" s="180">
        <v>0</v>
      </c>
      <c r="G12902" s="180">
        <v>226950.23</v>
      </c>
      <c r="H12902" s="180">
        <v>551791.29</v>
      </c>
      <c r="I12902" s="180">
        <f t="shared" si="402"/>
        <v>778741.52</v>
      </c>
      <c r="J12902" s="177" t="str">
        <f t="shared" si="403"/>
        <v>Date &gt; 1920</v>
      </c>
    </row>
    <row r="12903" spans="1:10" x14ac:dyDescent="0.3">
      <c r="A12903" s="178" t="s">
        <v>3372</v>
      </c>
      <c r="B12903" s="178" t="s">
        <v>201</v>
      </c>
      <c r="C12903" s="178" t="s">
        <v>4810</v>
      </c>
      <c r="D12903" s="178" t="s">
        <v>10343</v>
      </c>
      <c r="E12903" s="179">
        <v>37309</v>
      </c>
      <c r="F12903" s="180">
        <v>0</v>
      </c>
      <c r="G12903" s="180">
        <v>5848.78</v>
      </c>
      <c r="H12903" s="180">
        <v>58277.88</v>
      </c>
      <c r="I12903" s="180">
        <f t="shared" si="402"/>
        <v>64126.659999999996</v>
      </c>
      <c r="J12903" s="177" t="str">
        <f t="shared" si="403"/>
        <v>Date &gt; 1920</v>
      </c>
    </row>
    <row r="12904" spans="1:10" x14ac:dyDescent="0.3">
      <c r="A12904" s="178" t="s">
        <v>3372</v>
      </c>
      <c r="B12904" s="178" t="s">
        <v>201</v>
      </c>
      <c r="C12904" s="178" t="s">
        <v>4810</v>
      </c>
      <c r="D12904" s="178" t="s">
        <v>10343</v>
      </c>
      <c r="E12904" s="179">
        <v>37929</v>
      </c>
      <c r="F12904" s="180">
        <v>0</v>
      </c>
      <c r="G12904" s="180">
        <v>46323.75</v>
      </c>
      <c r="H12904" s="180">
        <v>0</v>
      </c>
      <c r="I12904" s="180">
        <f t="shared" si="402"/>
        <v>46323.75</v>
      </c>
      <c r="J12904" s="177" t="str">
        <f t="shared" si="403"/>
        <v>Date &gt; 1920</v>
      </c>
    </row>
    <row r="12905" spans="1:10" x14ac:dyDescent="0.3">
      <c r="A12905" s="178" t="s">
        <v>3372</v>
      </c>
      <c r="B12905" s="178" t="s">
        <v>201</v>
      </c>
      <c r="C12905" s="178" t="s">
        <v>4810</v>
      </c>
      <c r="D12905" s="178" t="s">
        <v>10344</v>
      </c>
      <c r="E12905" s="179">
        <v>36822</v>
      </c>
      <c r="F12905" s="180">
        <v>1990033</v>
      </c>
      <c r="G12905" s="180">
        <v>0</v>
      </c>
      <c r="H12905" s="180">
        <v>221114.78</v>
      </c>
      <c r="I12905" s="180">
        <f t="shared" si="402"/>
        <v>2211147.7799999998</v>
      </c>
      <c r="J12905" s="177" t="str">
        <f t="shared" si="403"/>
        <v>Date &gt; 1920</v>
      </c>
    </row>
    <row r="12906" spans="1:10" x14ac:dyDescent="0.3">
      <c r="A12906" s="178" t="s">
        <v>3372</v>
      </c>
      <c r="B12906" s="178" t="s">
        <v>201</v>
      </c>
      <c r="C12906" s="178" t="s">
        <v>4810</v>
      </c>
      <c r="D12906" s="178" t="s">
        <v>10344</v>
      </c>
      <c r="E12906" s="179">
        <v>36826</v>
      </c>
      <c r="F12906" s="180">
        <v>462820</v>
      </c>
      <c r="G12906" s="180">
        <v>0</v>
      </c>
      <c r="H12906" s="180">
        <v>51424.81</v>
      </c>
      <c r="I12906" s="180">
        <f t="shared" si="402"/>
        <v>514244.81</v>
      </c>
      <c r="J12906" s="177" t="str">
        <f t="shared" si="403"/>
        <v>Date &gt; 1920</v>
      </c>
    </row>
    <row r="12907" spans="1:10" x14ac:dyDescent="0.3">
      <c r="A12907" s="178" t="s">
        <v>3372</v>
      </c>
      <c r="B12907" s="178" t="s">
        <v>201</v>
      </c>
      <c r="C12907" s="178" t="s">
        <v>4810</v>
      </c>
      <c r="D12907" s="178" t="s">
        <v>10344</v>
      </c>
      <c r="E12907" s="179">
        <v>36832</v>
      </c>
      <c r="F12907" s="180">
        <v>80034</v>
      </c>
      <c r="G12907" s="180">
        <v>0</v>
      </c>
      <c r="H12907" s="180">
        <v>8892.7000000000007</v>
      </c>
      <c r="I12907" s="180">
        <f t="shared" si="402"/>
        <v>88926.7</v>
      </c>
      <c r="J12907" s="177" t="str">
        <f t="shared" si="403"/>
        <v>Date &gt; 1920</v>
      </c>
    </row>
    <row r="12908" spans="1:10" x14ac:dyDescent="0.3">
      <c r="A12908" s="178" t="s">
        <v>3372</v>
      </c>
      <c r="B12908" s="178" t="s">
        <v>201</v>
      </c>
      <c r="C12908" s="178" t="s">
        <v>4810</v>
      </c>
      <c r="D12908" s="178" t="s">
        <v>10344</v>
      </c>
      <c r="E12908" s="179">
        <v>36846</v>
      </c>
      <c r="F12908" s="180">
        <v>1237710</v>
      </c>
      <c r="G12908" s="180">
        <v>0</v>
      </c>
      <c r="H12908" s="180">
        <v>137523.95000000001</v>
      </c>
      <c r="I12908" s="180">
        <f t="shared" si="402"/>
        <v>1375233.95</v>
      </c>
      <c r="J12908" s="177" t="str">
        <f t="shared" si="403"/>
        <v>Date &gt; 1920</v>
      </c>
    </row>
    <row r="12909" spans="1:10" x14ac:dyDescent="0.3">
      <c r="A12909" s="178" t="s">
        <v>3372</v>
      </c>
      <c r="B12909" s="178" t="s">
        <v>201</v>
      </c>
      <c r="C12909" s="178" t="s">
        <v>4810</v>
      </c>
      <c r="D12909" s="178" t="s">
        <v>10344</v>
      </c>
      <c r="E12909" s="179">
        <v>36972</v>
      </c>
      <c r="F12909" s="180">
        <v>185301</v>
      </c>
      <c r="G12909" s="180">
        <v>0</v>
      </c>
      <c r="H12909" s="180">
        <v>1913813.39</v>
      </c>
      <c r="I12909" s="180">
        <f t="shared" si="402"/>
        <v>2099114.3899999997</v>
      </c>
      <c r="J12909" s="177" t="str">
        <f t="shared" si="403"/>
        <v>Date &gt; 1920</v>
      </c>
    </row>
    <row r="12910" spans="1:10" x14ac:dyDescent="0.3">
      <c r="A12910" s="178" t="s">
        <v>3372</v>
      </c>
      <c r="B12910" s="178" t="s">
        <v>201</v>
      </c>
      <c r="C12910" s="178" t="s">
        <v>4810</v>
      </c>
      <c r="D12910" s="178" t="s">
        <v>10344</v>
      </c>
      <c r="E12910" s="179">
        <v>37011</v>
      </c>
      <c r="F12910" s="180">
        <v>78786</v>
      </c>
      <c r="G12910" s="180">
        <v>0</v>
      </c>
      <c r="H12910" s="180">
        <v>99556.94</v>
      </c>
      <c r="I12910" s="180">
        <f t="shared" si="402"/>
        <v>178342.94</v>
      </c>
      <c r="J12910" s="177" t="str">
        <f t="shared" si="403"/>
        <v>Date &gt; 1920</v>
      </c>
    </row>
    <row r="12911" spans="1:10" x14ac:dyDescent="0.3">
      <c r="A12911" s="178" t="s">
        <v>3372</v>
      </c>
      <c r="B12911" s="178" t="s">
        <v>201</v>
      </c>
      <c r="C12911" s="178" t="s">
        <v>4810</v>
      </c>
      <c r="D12911" s="178" t="s">
        <v>10344</v>
      </c>
      <c r="E12911" s="179">
        <v>37040</v>
      </c>
      <c r="F12911" s="180">
        <v>45094</v>
      </c>
      <c r="G12911" s="180">
        <v>0</v>
      </c>
      <c r="H12911" s="180">
        <v>5011.1000000000004</v>
      </c>
      <c r="I12911" s="180">
        <f t="shared" si="402"/>
        <v>50105.1</v>
      </c>
      <c r="J12911" s="177" t="str">
        <f t="shared" si="403"/>
        <v>Date &gt; 1920</v>
      </c>
    </row>
    <row r="12912" spans="1:10" x14ac:dyDescent="0.3">
      <c r="A12912" s="178" t="s">
        <v>3372</v>
      </c>
      <c r="B12912" s="178" t="s">
        <v>201</v>
      </c>
      <c r="C12912" s="178" t="s">
        <v>4810</v>
      </c>
      <c r="D12912" s="178" t="s">
        <v>10344</v>
      </c>
      <c r="E12912" s="179">
        <v>37155</v>
      </c>
      <c r="F12912" s="180">
        <v>212862</v>
      </c>
      <c r="G12912" s="180">
        <v>0</v>
      </c>
      <c r="H12912" s="180">
        <v>23649.919999999998</v>
      </c>
      <c r="I12912" s="180">
        <f t="shared" si="402"/>
        <v>236511.91999999998</v>
      </c>
      <c r="J12912" s="177" t="str">
        <f t="shared" si="403"/>
        <v>Date &gt; 1920</v>
      </c>
    </row>
    <row r="12913" spans="1:10" x14ac:dyDescent="0.3">
      <c r="A12913" s="178" t="s">
        <v>3372</v>
      </c>
      <c r="B12913" s="178" t="s">
        <v>201</v>
      </c>
      <c r="C12913" s="178" t="s">
        <v>4810</v>
      </c>
      <c r="D12913" s="178" t="s">
        <v>10344</v>
      </c>
      <c r="E12913" s="179">
        <v>37349</v>
      </c>
      <c r="F12913" s="180">
        <v>2712</v>
      </c>
      <c r="G12913" s="180">
        <v>0</v>
      </c>
      <c r="H12913" s="180">
        <v>301.11</v>
      </c>
      <c r="I12913" s="180">
        <f t="shared" si="402"/>
        <v>3013.11</v>
      </c>
      <c r="J12913" s="177" t="str">
        <f t="shared" si="403"/>
        <v>Date &gt; 1920</v>
      </c>
    </row>
    <row r="12914" spans="1:10" x14ac:dyDescent="0.3">
      <c r="A12914" s="178" t="s">
        <v>3372</v>
      </c>
      <c r="B12914" s="178" t="s">
        <v>201</v>
      </c>
      <c r="C12914" s="178" t="s">
        <v>4810</v>
      </c>
      <c r="D12914" s="178" t="s">
        <v>10344</v>
      </c>
      <c r="E12914" s="179">
        <v>37398</v>
      </c>
      <c r="F12914" s="180">
        <v>1084</v>
      </c>
      <c r="G12914" s="180">
        <v>0</v>
      </c>
      <c r="H12914" s="180">
        <v>120.48</v>
      </c>
      <c r="I12914" s="180">
        <f t="shared" si="402"/>
        <v>1204.48</v>
      </c>
      <c r="J12914" s="177" t="str">
        <f t="shared" si="403"/>
        <v>Date &gt; 1920</v>
      </c>
    </row>
    <row r="12915" spans="1:10" x14ac:dyDescent="0.3">
      <c r="A12915" s="178" t="s">
        <v>3372</v>
      </c>
      <c r="B12915" s="178" t="s">
        <v>201</v>
      </c>
      <c r="C12915" s="178" t="s">
        <v>4810</v>
      </c>
      <c r="D12915" s="178" t="s">
        <v>10345</v>
      </c>
      <c r="E12915" s="179">
        <v>37040</v>
      </c>
      <c r="F12915" s="180">
        <v>0</v>
      </c>
      <c r="G12915" s="180">
        <v>1857.47</v>
      </c>
      <c r="H12915" s="180">
        <v>1238.31</v>
      </c>
      <c r="I12915" s="180">
        <f t="shared" si="402"/>
        <v>3095.7799999999997</v>
      </c>
      <c r="J12915" s="177" t="str">
        <f t="shared" si="403"/>
        <v>Date &gt; 1920</v>
      </c>
    </row>
    <row r="12916" spans="1:10" x14ac:dyDescent="0.3">
      <c r="A12916" s="178" t="s">
        <v>3372</v>
      </c>
      <c r="B12916" s="178" t="s">
        <v>201</v>
      </c>
      <c r="C12916" s="178" t="s">
        <v>4810</v>
      </c>
      <c r="D12916" s="178" t="s">
        <v>10345</v>
      </c>
      <c r="E12916" s="179">
        <v>37349</v>
      </c>
      <c r="F12916" s="180">
        <v>0</v>
      </c>
      <c r="G12916" s="180">
        <v>2140.4699999999998</v>
      </c>
      <c r="H12916" s="180">
        <v>1426.98</v>
      </c>
      <c r="I12916" s="180">
        <f t="shared" si="402"/>
        <v>3567.45</v>
      </c>
      <c r="J12916" s="177" t="str">
        <f t="shared" si="403"/>
        <v>Date &gt; 1920</v>
      </c>
    </row>
    <row r="12917" spans="1:10" x14ac:dyDescent="0.3">
      <c r="A12917" s="178" t="s">
        <v>3372</v>
      </c>
      <c r="B12917" s="178" t="s">
        <v>201</v>
      </c>
      <c r="C12917" s="178" t="s">
        <v>4810</v>
      </c>
      <c r="D12917" s="178" t="s">
        <v>10345</v>
      </c>
      <c r="E12917" s="179">
        <v>37393</v>
      </c>
      <c r="F12917" s="180">
        <v>0</v>
      </c>
      <c r="G12917" s="180">
        <v>5538.6</v>
      </c>
      <c r="H12917" s="180">
        <v>3692.41</v>
      </c>
      <c r="I12917" s="180">
        <f t="shared" si="402"/>
        <v>9231.01</v>
      </c>
      <c r="J12917" s="177" t="str">
        <f t="shared" si="403"/>
        <v>Date &gt; 1920</v>
      </c>
    </row>
    <row r="12918" spans="1:10" x14ac:dyDescent="0.3">
      <c r="A12918" s="178" t="s">
        <v>3372</v>
      </c>
      <c r="B12918" s="178" t="s">
        <v>201</v>
      </c>
      <c r="C12918" s="178" t="s">
        <v>4810</v>
      </c>
      <c r="D12918" s="178" t="s">
        <v>7249</v>
      </c>
      <c r="E12918" s="179">
        <v>37082</v>
      </c>
      <c r="F12918" s="180">
        <v>0</v>
      </c>
      <c r="G12918" s="180">
        <v>1776.23</v>
      </c>
      <c r="H12918" s="180">
        <v>1776.22</v>
      </c>
      <c r="I12918" s="180">
        <f t="shared" si="402"/>
        <v>3552.45</v>
      </c>
      <c r="J12918" s="177" t="str">
        <f t="shared" si="403"/>
        <v>Date &gt; 1920</v>
      </c>
    </row>
    <row r="12919" spans="1:10" x14ac:dyDescent="0.3">
      <c r="A12919" s="178" t="s">
        <v>3372</v>
      </c>
      <c r="B12919" s="178" t="s">
        <v>201</v>
      </c>
      <c r="C12919" s="178" t="s">
        <v>4810</v>
      </c>
      <c r="D12919" s="178" t="s">
        <v>7249</v>
      </c>
      <c r="E12919" s="179">
        <v>37349</v>
      </c>
      <c r="F12919" s="180">
        <v>0</v>
      </c>
      <c r="G12919" s="180">
        <v>73723.77</v>
      </c>
      <c r="H12919" s="180">
        <v>73723.78</v>
      </c>
      <c r="I12919" s="180">
        <f t="shared" si="402"/>
        <v>147447.54999999999</v>
      </c>
      <c r="J12919" s="177" t="str">
        <f t="shared" si="403"/>
        <v>Date &gt; 1920</v>
      </c>
    </row>
    <row r="12920" spans="1:10" x14ac:dyDescent="0.3">
      <c r="A12920" s="178" t="s">
        <v>3372</v>
      </c>
      <c r="B12920" s="178" t="s">
        <v>201</v>
      </c>
      <c r="C12920" s="178" t="s">
        <v>4810</v>
      </c>
      <c r="D12920" s="178" t="s">
        <v>7249</v>
      </c>
      <c r="E12920" s="179">
        <v>37929</v>
      </c>
      <c r="F12920" s="180">
        <v>0</v>
      </c>
      <c r="G12920" s="180">
        <v>623.72</v>
      </c>
      <c r="H12920" s="180">
        <v>623.63</v>
      </c>
      <c r="I12920" s="180">
        <f t="shared" si="402"/>
        <v>1247.3499999999999</v>
      </c>
      <c r="J12920" s="177" t="str">
        <f t="shared" si="403"/>
        <v>Date &gt; 1920</v>
      </c>
    </row>
    <row r="12921" spans="1:10" x14ac:dyDescent="0.3">
      <c r="A12921" s="178" t="s">
        <v>3372</v>
      </c>
      <c r="B12921" s="178" t="s">
        <v>201</v>
      </c>
      <c r="C12921" s="178" t="s">
        <v>4810</v>
      </c>
      <c r="D12921" s="178" t="s">
        <v>10346</v>
      </c>
      <c r="E12921" s="179">
        <v>22430</v>
      </c>
      <c r="F12921" s="180">
        <v>0</v>
      </c>
      <c r="G12921" s="180">
        <v>44651.25</v>
      </c>
      <c r="H12921" s="180">
        <v>65007.42</v>
      </c>
      <c r="I12921" s="180">
        <f t="shared" si="402"/>
        <v>109658.67</v>
      </c>
      <c r="J12921" s="177" t="str">
        <f t="shared" si="403"/>
        <v>Date &gt; 1920</v>
      </c>
    </row>
    <row r="12922" spans="1:10" x14ac:dyDescent="0.3">
      <c r="A12922" s="178" t="s">
        <v>3372</v>
      </c>
      <c r="B12922" s="178" t="s">
        <v>201</v>
      </c>
      <c r="C12922" s="178" t="s">
        <v>4810</v>
      </c>
      <c r="D12922" s="178" t="s">
        <v>10347</v>
      </c>
      <c r="E12922" s="179">
        <v>37140</v>
      </c>
      <c r="F12922" s="180">
        <v>210679</v>
      </c>
      <c r="G12922" s="180">
        <v>0</v>
      </c>
      <c r="H12922" s="180">
        <v>23409.38</v>
      </c>
      <c r="I12922" s="180">
        <f t="shared" si="402"/>
        <v>234088.38</v>
      </c>
      <c r="J12922" s="177" t="str">
        <f t="shared" si="403"/>
        <v>Date &gt; 1920</v>
      </c>
    </row>
    <row r="12923" spans="1:10" x14ac:dyDescent="0.3">
      <c r="A12923" s="178" t="s">
        <v>3372</v>
      </c>
      <c r="B12923" s="178" t="s">
        <v>201</v>
      </c>
      <c r="C12923" s="178" t="s">
        <v>4810</v>
      </c>
      <c r="D12923" s="178" t="s">
        <v>10347</v>
      </c>
      <c r="E12923" s="179">
        <v>37155</v>
      </c>
      <c r="F12923" s="180">
        <v>92095</v>
      </c>
      <c r="G12923" s="180">
        <v>0</v>
      </c>
      <c r="H12923" s="180">
        <v>10233.9</v>
      </c>
      <c r="I12923" s="180">
        <f t="shared" si="402"/>
        <v>102328.9</v>
      </c>
      <c r="J12923" s="177" t="str">
        <f t="shared" si="403"/>
        <v>Date &gt; 1920</v>
      </c>
    </row>
    <row r="12924" spans="1:10" x14ac:dyDescent="0.3">
      <c r="A12924" s="178" t="s">
        <v>3372</v>
      </c>
      <c r="B12924" s="178" t="s">
        <v>201</v>
      </c>
      <c r="C12924" s="178" t="s">
        <v>4810</v>
      </c>
      <c r="D12924" s="178" t="s">
        <v>10347</v>
      </c>
      <c r="E12924" s="179">
        <v>37307</v>
      </c>
      <c r="F12924" s="180">
        <v>389503</v>
      </c>
      <c r="G12924" s="180">
        <v>0</v>
      </c>
      <c r="H12924" s="180">
        <v>43277.73</v>
      </c>
      <c r="I12924" s="180">
        <f t="shared" si="402"/>
        <v>432780.73</v>
      </c>
      <c r="J12924" s="177" t="str">
        <f t="shared" si="403"/>
        <v>Date &gt; 1920</v>
      </c>
    </row>
    <row r="12925" spans="1:10" x14ac:dyDescent="0.3">
      <c r="A12925" s="178" t="s">
        <v>3372</v>
      </c>
      <c r="B12925" s="178" t="s">
        <v>201</v>
      </c>
      <c r="C12925" s="178" t="s">
        <v>4810</v>
      </c>
      <c r="D12925" s="178" t="s">
        <v>10347</v>
      </c>
      <c r="E12925" s="179">
        <v>37314</v>
      </c>
      <c r="F12925" s="180">
        <v>82483</v>
      </c>
      <c r="G12925" s="180">
        <v>0</v>
      </c>
      <c r="H12925" s="180">
        <v>9165.41</v>
      </c>
      <c r="I12925" s="180">
        <f t="shared" si="402"/>
        <v>91648.41</v>
      </c>
      <c r="J12925" s="177" t="str">
        <f t="shared" si="403"/>
        <v>Date &gt; 1920</v>
      </c>
    </row>
    <row r="12926" spans="1:10" x14ac:dyDescent="0.3">
      <c r="A12926" s="178" t="s">
        <v>3372</v>
      </c>
      <c r="B12926" s="178" t="s">
        <v>201</v>
      </c>
      <c r="C12926" s="178" t="s">
        <v>4810</v>
      </c>
      <c r="D12926" s="178" t="s">
        <v>10347</v>
      </c>
      <c r="E12926" s="179">
        <v>37349</v>
      </c>
      <c r="F12926" s="180">
        <v>5994</v>
      </c>
      <c r="G12926" s="180">
        <v>0</v>
      </c>
      <c r="H12926" s="180">
        <v>666.37</v>
      </c>
      <c r="I12926" s="180">
        <f t="shared" si="402"/>
        <v>6660.37</v>
      </c>
      <c r="J12926" s="177" t="str">
        <f t="shared" si="403"/>
        <v>Date &gt; 1920</v>
      </c>
    </row>
    <row r="12927" spans="1:10" x14ac:dyDescent="0.3">
      <c r="A12927" s="178" t="s">
        <v>3372</v>
      </c>
      <c r="B12927" s="178" t="s">
        <v>201</v>
      </c>
      <c r="C12927" s="178" t="s">
        <v>4810</v>
      </c>
      <c r="D12927" s="178" t="s">
        <v>10347</v>
      </c>
      <c r="E12927" s="179">
        <v>37398</v>
      </c>
      <c r="F12927" s="180">
        <v>284045</v>
      </c>
      <c r="G12927" s="180">
        <v>0</v>
      </c>
      <c r="H12927" s="180">
        <v>31559.19</v>
      </c>
      <c r="I12927" s="180">
        <f t="shared" si="402"/>
        <v>315604.19</v>
      </c>
      <c r="J12927" s="177" t="str">
        <f t="shared" si="403"/>
        <v>Date &gt; 1920</v>
      </c>
    </row>
    <row r="12928" spans="1:10" x14ac:dyDescent="0.3">
      <c r="A12928" s="178" t="s">
        <v>3372</v>
      </c>
      <c r="B12928" s="178" t="s">
        <v>201</v>
      </c>
      <c r="C12928" s="178" t="s">
        <v>4810</v>
      </c>
      <c r="D12928" s="178" t="s">
        <v>10347</v>
      </c>
      <c r="E12928" s="179">
        <v>37439</v>
      </c>
      <c r="F12928" s="180">
        <v>135807</v>
      </c>
      <c r="G12928" s="180">
        <v>0</v>
      </c>
      <c r="H12928" s="180">
        <v>15089</v>
      </c>
      <c r="I12928" s="180">
        <f t="shared" si="402"/>
        <v>150896</v>
      </c>
      <c r="J12928" s="177" t="str">
        <f t="shared" si="403"/>
        <v>Date &gt; 1920</v>
      </c>
    </row>
    <row r="12929" spans="1:10" x14ac:dyDescent="0.3">
      <c r="A12929" s="178" t="s">
        <v>3372</v>
      </c>
      <c r="B12929" s="178" t="s">
        <v>201</v>
      </c>
      <c r="C12929" s="178" t="s">
        <v>4810</v>
      </c>
      <c r="D12929" s="178" t="s">
        <v>10347</v>
      </c>
      <c r="E12929" s="179">
        <v>37785</v>
      </c>
      <c r="F12929" s="180">
        <v>217394</v>
      </c>
      <c r="G12929" s="180">
        <v>0</v>
      </c>
      <c r="H12929" s="180">
        <v>24154.02</v>
      </c>
      <c r="I12929" s="180">
        <f t="shared" si="402"/>
        <v>241548.02</v>
      </c>
      <c r="J12929" s="177" t="str">
        <f t="shared" si="403"/>
        <v>Date &gt; 1920</v>
      </c>
    </row>
    <row r="12930" spans="1:10" x14ac:dyDescent="0.3">
      <c r="A12930" s="178" t="s">
        <v>3372</v>
      </c>
      <c r="B12930" s="178" t="s">
        <v>201</v>
      </c>
      <c r="C12930" s="178" t="s">
        <v>4810</v>
      </c>
      <c r="D12930" s="178" t="s">
        <v>10347</v>
      </c>
      <c r="E12930" s="179">
        <v>37845</v>
      </c>
      <c r="F12930" s="180">
        <v>1928</v>
      </c>
      <c r="G12930" s="180">
        <v>0</v>
      </c>
      <c r="H12930" s="180">
        <v>0</v>
      </c>
      <c r="I12930" s="180">
        <f t="shared" si="402"/>
        <v>1928</v>
      </c>
      <c r="J12930" s="177" t="str">
        <f t="shared" si="403"/>
        <v>Date &gt; 1920</v>
      </c>
    </row>
    <row r="12931" spans="1:10" x14ac:dyDescent="0.3">
      <c r="A12931" s="178" t="s">
        <v>3372</v>
      </c>
      <c r="B12931" s="178" t="s">
        <v>201</v>
      </c>
      <c r="C12931" s="178" t="s">
        <v>4810</v>
      </c>
      <c r="D12931" s="178" t="s">
        <v>10347</v>
      </c>
      <c r="E12931" s="179">
        <v>37872</v>
      </c>
      <c r="F12931" s="180">
        <v>33255</v>
      </c>
      <c r="G12931" s="180">
        <v>0</v>
      </c>
      <c r="H12931" s="180">
        <v>3911.83</v>
      </c>
      <c r="I12931" s="180">
        <f t="shared" si="402"/>
        <v>37166.83</v>
      </c>
      <c r="J12931" s="177" t="str">
        <f t="shared" si="403"/>
        <v>Date &gt; 1920</v>
      </c>
    </row>
    <row r="12932" spans="1:10" x14ac:dyDescent="0.3">
      <c r="A12932" s="178" t="s">
        <v>3372</v>
      </c>
      <c r="B12932" s="178" t="s">
        <v>201</v>
      </c>
      <c r="C12932" s="178" t="s">
        <v>4810</v>
      </c>
      <c r="D12932" s="178" t="s">
        <v>10348</v>
      </c>
      <c r="E12932" s="179">
        <v>36994</v>
      </c>
      <c r="F12932" s="180">
        <v>0</v>
      </c>
      <c r="G12932" s="180">
        <v>83328.160000000003</v>
      </c>
      <c r="H12932" s="180">
        <v>55552.11</v>
      </c>
      <c r="I12932" s="180">
        <f t="shared" si="402"/>
        <v>138880.27000000002</v>
      </c>
      <c r="J12932" s="177" t="str">
        <f t="shared" si="403"/>
        <v>Date &gt; 1920</v>
      </c>
    </row>
    <row r="12933" spans="1:10" x14ac:dyDescent="0.3">
      <c r="A12933" s="178" t="s">
        <v>3372</v>
      </c>
      <c r="B12933" s="178" t="s">
        <v>201</v>
      </c>
      <c r="C12933" s="178" t="s">
        <v>4810</v>
      </c>
      <c r="D12933" s="178" t="s">
        <v>10348</v>
      </c>
      <c r="E12933" s="179">
        <v>37011</v>
      </c>
      <c r="F12933" s="180">
        <v>0</v>
      </c>
      <c r="G12933" s="180">
        <v>648.84</v>
      </c>
      <c r="H12933" s="180">
        <v>432.89</v>
      </c>
      <c r="I12933" s="180">
        <f t="shared" ref="I12933:I12996" si="404">SUM(F12933:H12933)</f>
        <v>1081.73</v>
      </c>
      <c r="J12933" s="177" t="str">
        <f t="shared" ref="J12933:J12996" si="405">IF(OR(YEAR(E12933)&gt; 1920, ISBLANK(E12933)), "Date &gt; 1920", "Sketchy date")</f>
        <v>Date &gt; 1920</v>
      </c>
    </row>
    <row r="12934" spans="1:10" x14ac:dyDescent="0.3">
      <c r="A12934" s="178" t="s">
        <v>3372</v>
      </c>
      <c r="B12934" s="178" t="s">
        <v>201</v>
      </c>
      <c r="C12934" s="178" t="s">
        <v>4810</v>
      </c>
      <c r="D12934" s="178" t="s">
        <v>10349</v>
      </c>
      <c r="E12934" s="179">
        <v>37134</v>
      </c>
      <c r="F12934" s="180">
        <v>0</v>
      </c>
      <c r="G12934" s="180">
        <v>31397.75</v>
      </c>
      <c r="H12934" s="180">
        <v>42266.71</v>
      </c>
      <c r="I12934" s="180">
        <f t="shared" si="404"/>
        <v>73664.459999999992</v>
      </c>
      <c r="J12934" s="177" t="str">
        <f t="shared" si="405"/>
        <v>Date &gt; 1920</v>
      </c>
    </row>
    <row r="12935" spans="1:10" x14ac:dyDescent="0.3">
      <c r="A12935" s="178" t="s">
        <v>3372</v>
      </c>
      <c r="B12935" s="178" t="s">
        <v>201</v>
      </c>
      <c r="C12935" s="178" t="s">
        <v>4810</v>
      </c>
      <c r="D12935" s="178" t="s">
        <v>10349</v>
      </c>
      <c r="E12935" s="179">
        <v>37158</v>
      </c>
      <c r="F12935" s="180">
        <v>0</v>
      </c>
      <c r="G12935" s="180">
        <v>92455.88</v>
      </c>
      <c r="H12935" s="180">
        <v>117176.1</v>
      </c>
      <c r="I12935" s="180">
        <f t="shared" si="404"/>
        <v>209631.98</v>
      </c>
      <c r="J12935" s="177" t="str">
        <f t="shared" si="405"/>
        <v>Date &gt; 1920</v>
      </c>
    </row>
    <row r="12936" spans="1:10" x14ac:dyDescent="0.3">
      <c r="A12936" s="178" t="s">
        <v>3372</v>
      </c>
      <c r="B12936" s="178" t="s">
        <v>201</v>
      </c>
      <c r="C12936" s="178" t="s">
        <v>4810</v>
      </c>
      <c r="D12936" s="178" t="s">
        <v>10349</v>
      </c>
      <c r="E12936" s="179">
        <v>37293</v>
      </c>
      <c r="F12936" s="180">
        <v>0</v>
      </c>
      <c r="G12936" s="180">
        <v>258511.91</v>
      </c>
      <c r="H12936" s="180">
        <v>243367.32</v>
      </c>
      <c r="I12936" s="180">
        <f t="shared" si="404"/>
        <v>501879.23</v>
      </c>
      <c r="J12936" s="177" t="str">
        <f t="shared" si="405"/>
        <v>Date &gt; 1920</v>
      </c>
    </row>
    <row r="12937" spans="1:10" x14ac:dyDescent="0.3">
      <c r="A12937" s="178" t="s">
        <v>3372</v>
      </c>
      <c r="B12937" s="178" t="s">
        <v>201</v>
      </c>
      <c r="C12937" s="178" t="s">
        <v>4810</v>
      </c>
      <c r="D12937" s="178" t="s">
        <v>10349</v>
      </c>
      <c r="E12937" s="179">
        <v>37349</v>
      </c>
      <c r="F12937" s="180">
        <v>0</v>
      </c>
      <c r="G12937" s="180">
        <v>107447.39</v>
      </c>
      <c r="H12937" s="180">
        <v>144798.51999999999</v>
      </c>
      <c r="I12937" s="180">
        <f t="shared" si="404"/>
        <v>252245.90999999997</v>
      </c>
      <c r="J12937" s="177" t="str">
        <f t="shared" si="405"/>
        <v>Date &gt; 1920</v>
      </c>
    </row>
    <row r="12938" spans="1:10" x14ac:dyDescent="0.3">
      <c r="A12938" s="178" t="s">
        <v>3372</v>
      </c>
      <c r="B12938" s="178" t="s">
        <v>201</v>
      </c>
      <c r="C12938" s="178" t="s">
        <v>4810</v>
      </c>
      <c r="D12938" s="178" t="s">
        <v>10349</v>
      </c>
      <c r="E12938" s="179">
        <v>37393</v>
      </c>
      <c r="F12938" s="180">
        <v>0</v>
      </c>
      <c r="G12938" s="180">
        <v>171260.17</v>
      </c>
      <c r="H12938" s="180">
        <v>188972.43</v>
      </c>
      <c r="I12938" s="180">
        <f t="shared" si="404"/>
        <v>360232.6</v>
      </c>
      <c r="J12938" s="177" t="str">
        <f t="shared" si="405"/>
        <v>Date &gt; 1920</v>
      </c>
    </row>
    <row r="12939" spans="1:10" x14ac:dyDescent="0.3">
      <c r="A12939" s="178" t="s">
        <v>3372</v>
      </c>
      <c r="B12939" s="178" t="s">
        <v>201</v>
      </c>
      <c r="C12939" s="178" t="s">
        <v>4810</v>
      </c>
      <c r="D12939" s="178" t="s">
        <v>10349</v>
      </c>
      <c r="E12939" s="179">
        <v>37446</v>
      </c>
      <c r="F12939" s="180">
        <v>0</v>
      </c>
      <c r="G12939" s="180">
        <v>85218.27</v>
      </c>
      <c r="H12939" s="180">
        <v>115689.73</v>
      </c>
      <c r="I12939" s="180">
        <f t="shared" si="404"/>
        <v>200908</v>
      </c>
      <c r="J12939" s="177" t="str">
        <f t="shared" si="405"/>
        <v>Date &gt; 1920</v>
      </c>
    </row>
    <row r="12940" spans="1:10" x14ac:dyDescent="0.3">
      <c r="A12940" s="178" t="s">
        <v>3372</v>
      </c>
      <c r="B12940" s="178" t="s">
        <v>201</v>
      </c>
      <c r="C12940" s="178" t="s">
        <v>4810</v>
      </c>
      <c r="D12940" s="178" t="s">
        <v>10349</v>
      </c>
      <c r="E12940" s="179">
        <v>37567</v>
      </c>
      <c r="F12940" s="180">
        <v>0</v>
      </c>
      <c r="G12940" s="180">
        <v>3645.91</v>
      </c>
      <c r="H12940" s="180">
        <v>4912.55</v>
      </c>
      <c r="I12940" s="180">
        <f t="shared" si="404"/>
        <v>8558.4599999999991</v>
      </c>
      <c r="J12940" s="177" t="str">
        <f t="shared" si="405"/>
        <v>Date &gt; 1920</v>
      </c>
    </row>
    <row r="12941" spans="1:10" x14ac:dyDescent="0.3">
      <c r="A12941" s="178" t="s">
        <v>3372</v>
      </c>
      <c r="B12941" s="178" t="s">
        <v>201</v>
      </c>
      <c r="C12941" s="178" t="s">
        <v>4810</v>
      </c>
      <c r="D12941" s="178" t="s">
        <v>10349</v>
      </c>
      <c r="E12941" s="179">
        <v>38798</v>
      </c>
      <c r="F12941" s="180">
        <v>0</v>
      </c>
      <c r="G12941" s="180">
        <v>45029.67</v>
      </c>
      <c r="H12941" s="180">
        <v>54949.69</v>
      </c>
      <c r="I12941" s="180">
        <f t="shared" si="404"/>
        <v>99979.36</v>
      </c>
      <c r="J12941" s="177" t="str">
        <f t="shared" si="405"/>
        <v>Date &gt; 1920</v>
      </c>
    </row>
    <row r="12942" spans="1:10" x14ac:dyDescent="0.3">
      <c r="A12942" s="178" t="s">
        <v>3372</v>
      </c>
      <c r="B12942" s="178" t="s">
        <v>201</v>
      </c>
      <c r="C12942" s="178" t="s">
        <v>4810</v>
      </c>
      <c r="D12942" s="178" t="s">
        <v>10350</v>
      </c>
      <c r="E12942" s="179">
        <v>37082</v>
      </c>
      <c r="F12942" s="180">
        <v>0</v>
      </c>
      <c r="G12942" s="180">
        <v>13317</v>
      </c>
      <c r="H12942" s="180">
        <v>8877.98</v>
      </c>
      <c r="I12942" s="180">
        <f t="shared" si="404"/>
        <v>22194.98</v>
      </c>
      <c r="J12942" s="177" t="str">
        <f t="shared" si="405"/>
        <v>Date &gt; 1920</v>
      </c>
    </row>
    <row r="12943" spans="1:10" x14ac:dyDescent="0.3">
      <c r="A12943" s="178" t="s">
        <v>3372</v>
      </c>
      <c r="B12943" s="178" t="s">
        <v>201</v>
      </c>
      <c r="C12943" s="178" t="s">
        <v>4810</v>
      </c>
      <c r="D12943" s="178" t="s">
        <v>10350</v>
      </c>
      <c r="E12943" s="179">
        <v>37158</v>
      </c>
      <c r="F12943" s="180">
        <v>0</v>
      </c>
      <c r="G12943" s="180">
        <v>330844.68</v>
      </c>
      <c r="H12943" s="180">
        <v>220563.12</v>
      </c>
      <c r="I12943" s="180">
        <f t="shared" si="404"/>
        <v>551407.80000000005</v>
      </c>
      <c r="J12943" s="177" t="str">
        <f t="shared" si="405"/>
        <v>Date &gt; 1920</v>
      </c>
    </row>
    <row r="12944" spans="1:10" x14ac:dyDescent="0.3">
      <c r="A12944" s="178" t="s">
        <v>3372</v>
      </c>
      <c r="B12944" s="178" t="s">
        <v>201</v>
      </c>
      <c r="C12944" s="178" t="s">
        <v>4810</v>
      </c>
      <c r="D12944" s="178" t="s">
        <v>10350</v>
      </c>
      <c r="E12944" s="179">
        <v>37298</v>
      </c>
      <c r="F12944" s="180">
        <v>0</v>
      </c>
      <c r="G12944" s="180">
        <v>9034.2000000000007</v>
      </c>
      <c r="H12944" s="180">
        <v>6022.8</v>
      </c>
      <c r="I12944" s="180">
        <f t="shared" si="404"/>
        <v>15057</v>
      </c>
      <c r="J12944" s="177" t="str">
        <f t="shared" si="405"/>
        <v>Date &gt; 1920</v>
      </c>
    </row>
    <row r="12945" spans="1:10" x14ac:dyDescent="0.3">
      <c r="A12945" s="178" t="s">
        <v>3372</v>
      </c>
      <c r="B12945" s="178" t="s">
        <v>201</v>
      </c>
      <c r="C12945" s="178" t="s">
        <v>4810</v>
      </c>
      <c r="D12945" s="178" t="s">
        <v>10350</v>
      </c>
      <c r="E12945" s="179">
        <v>37320</v>
      </c>
      <c r="F12945" s="180">
        <v>0</v>
      </c>
      <c r="G12945" s="180">
        <v>107165.08</v>
      </c>
      <c r="H12945" s="180">
        <v>71443.39</v>
      </c>
      <c r="I12945" s="180">
        <f t="shared" si="404"/>
        <v>178608.47</v>
      </c>
      <c r="J12945" s="177" t="str">
        <f t="shared" si="405"/>
        <v>Date &gt; 1920</v>
      </c>
    </row>
    <row r="12946" spans="1:10" x14ac:dyDescent="0.3">
      <c r="A12946" s="178" t="s">
        <v>3372</v>
      </c>
      <c r="B12946" s="178" t="s">
        <v>201</v>
      </c>
      <c r="C12946" s="178" t="s">
        <v>4810</v>
      </c>
      <c r="D12946" s="178" t="s">
        <v>10350</v>
      </c>
      <c r="E12946" s="179">
        <v>37341</v>
      </c>
      <c r="F12946" s="180">
        <v>0</v>
      </c>
      <c r="G12946" s="180">
        <v>13396.94</v>
      </c>
      <c r="H12946" s="180">
        <v>8931.2999999999993</v>
      </c>
      <c r="I12946" s="180">
        <f t="shared" si="404"/>
        <v>22328.239999999998</v>
      </c>
      <c r="J12946" s="177" t="str">
        <f t="shared" si="405"/>
        <v>Date &gt; 1920</v>
      </c>
    </row>
    <row r="12947" spans="1:10" x14ac:dyDescent="0.3">
      <c r="A12947" s="178" t="s">
        <v>3372</v>
      </c>
      <c r="B12947" s="178" t="s">
        <v>201</v>
      </c>
      <c r="C12947" s="178" t="s">
        <v>4810</v>
      </c>
      <c r="D12947" s="178" t="s">
        <v>10351</v>
      </c>
      <c r="E12947" s="179">
        <v>37559</v>
      </c>
      <c r="F12947" s="180">
        <v>0</v>
      </c>
      <c r="G12947" s="180">
        <v>13596.77</v>
      </c>
      <c r="H12947" s="180">
        <v>9064.51</v>
      </c>
      <c r="I12947" s="180">
        <f t="shared" si="404"/>
        <v>22661.279999999999</v>
      </c>
      <c r="J12947" s="177" t="str">
        <f t="shared" si="405"/>
        <v>Date &gt; 1920</v>
      </c>
    </row>
    <row r="12948" spans="1:10" x14ac:dyDescent="0.3">
      <c r="A12948" s="178" t="s">
        <v>3372</v>
      </c>
      <c r="B12948" s="178" t="s">
        <v>201</v>
      </c>
      <c r="C12948" s="178" t="s">
        <v>4810</v>
      </c>
      <c r="D12948" s="178" t="s">
        <v>10351</v>
      </c>
      <c r="E12948" s="179">
        <v>37754</v>
      </c>
      <c r="F12948" s="180">
        <v>0</v>
      </c>
      <c r="G12948" s="180">
        <v>6203.23</v>
      </c>
      <c r="H12948" s="180">
        <v>4135.49</v>
      </c>
      <c r="I12948" s="180">
        <f t="shared" si="404"/>
        <v>10338.719999999999</v>
      </c>
      <c r="J12948" s="177" t="str">
        <f t="shared" si="405"/>
        <v>Date &gt; 1920</v>
      </c>
    </row>
    <row r="12949" spans="1:10" x14ac:dyDescent="0.3">
      <c r="A12949" s="178" t="s">
        <v>3372</v>
      </c>
      <c r="B12949" s="178" t="s">
        <v>201</v>
      </c>
      <c r="C12949" s="178" t="s">
        <v>4810</v>
      </c>
      <c r="D12949" s="178" t="s">
        <v>10351</v>
      </c>
      <c r="E12949" s="179">
        <v>37965</v>
      </c>
      <c r="F12949" s="180">
        <v>0</v>
      </c>
      <c r="G12949" s="180">
        <v>7407.58</v>
      </c>
      <c r="H12949" s="180">
        <v>4938.3999999999996</v>
      </c>
      <c r="I12949" s="180">
        <f t="shared" si="404"/>
        <v>12345.98</v>
      </c>
      <c r="J12949" s="177" t="str">
        <f t="shared" si="405"/>
        <v>Date &gt; 1920</v>
      </c>
    </row>
    <row r="12950" spans="1:10" x14ac:dyDescent="0.3">
      <c r="A12950" s="178" t="s">
        <v>3372</v>
      </c>
      <c r="B12950" s="178" t="s">
        <v>201</v>
      </c>
      <c r="C12950" s="178" t="s">
        <v>4810</v>
      </c>
      <c r="D12950" s="178" t="s">
        <v>10352</v>
      </c>
      <c r="E12950" s="179">
        <v>37578</v>
      </c>
      <c r="F12950" s="180">
        <v>0</v>
      </c>
      <c r="G12950" s="180">
        <v>81238.06</v>
      </c>
      <c r="H12950" s="180">
        <v>48640.959999999999</v>
      </c>
      <c r="I12950" s="180">
        <f t="shared" si="404"/>
        <v>129879.01999999999</v>
      </c>
      <c r="J12950" s="177" t="str">
        <f t="shared" si="405"/>
        <v>Date &gt; 1920</v>
      </c>
    </row>
    <row r="12951" spans="1:10" x14ac:dyDescent="0.3">
      <c r="A12951" s="178" t="s">
        <v>3372</v>
      </c>
      <c r="B12951" s="178" t="s">
        <v>201</v>
      </c>
      <c r="C12951" s="178" t="s">
        <v>4810</v>
      </c>
      <c r="D12951" s="178" t="s">
        <v>10352</v>
      </c>
      <c r="E12951" s="179">
        <v>37648</v>
      </c>
      <c r="F12951" s="180">
        <v>0</v>
      </c>
      <c r="G12951" s="180">
        <v>18784.439999999999</v>
      </c>
      <c r="H12951" s="180">
        <v>10957.59</v>
      </c>
      <c r="I12951" s="180">
        <f t="shared" si="404"/>
        <v>29742.03</v>
      </c>
      <c r="J12951" s="177" t="str">
        <f t="shared" si="405"/>
        <v>Date &gt; 1920</v>
      </c>
    </row>
    <row r="12952" spans="1:10" x14ac:dyDescent="0.3">
      <c r="A12952" s="178" t="s">
        <v>3372</v>
      </c>
      <c r="B12952" s="178" t="s">
        <v>201</v>
      </c>
      <c r="C12952" s="178" t="s">
        <v>4810</v>
      </c>
      <c r="D12952" s="178" t="s">
        <v>10352</v>
      </c>
      <c r="E12952" s="179">
        <v>37756</v>
      </c>
      <c r="F12952" s="180">
        <v>0</v>
      </c>
      <c r="G12952" s="180">
        <v>0</v>
      </c>
      <c r="H12952" s="180">
        <v>7083.13</v>
      </c>
      <c r="I12952" s="180">
        <f t="shared" si="404"/>
        <v>7083.13</v>
      </c>
      <c r="J12952" s="177" t="str">
        <f t="shared" si="405"/>
        <v>Date &gt; 1920</v>
      </c>
    </row>
    <row r="12953" spans="1:10" x14ac:dyDescent="0.3">
      <c r="A12953" s="178" t="s">
        <v>3372</v>
      </c>
      <c r="B12953" s="178" t="s">
        <v>201</v>
      </c>
      <c r="C12953" s="178" t="s">
        <v>4810</v>
      </c>
      <c r="D12953" s="178" t="s">
        <v>10353</v>
      </c>
      <c r="E12953" s="179">
        <v>37567</v>
      </c>
      <c r="F12953" s="180">
        <v>317002</v>
      </c>
      <c r="G12953" s="180">
        <v>0</v>
      </c>
      <c r="H12953" s="180">
        <v>26848.240000000002</v>
      </c>
      <c r="I12953" s="180">
        <f t="shared" si="404"/>
        <v>343850.23999999999</v>
      </c>
      <c r="J12953" s="177" t="str">
        <f t="shared" si="405"/>
        <v>Date &gt; 1920</v>
      </c>
    </row>
    <row r="12954" spans="1:10" x14ac:dyDescent="0.3">
      <c r="A12954" s="178" t="s">
        <v>3372</v>
      </c>
      <c r="B12954" s="178" t="s">
        <v>201</v>
      </c>
      <c r="C12954" s="178" t="s">
        <v>4810</v>
      </c>
      <c r="D12954" s="178" t="s">
        <v>10353</v>
      </c>
      <c r="E12954" s="179">
        <v>37587</v>
      </c>
      <c r="F12954" s="180">
        <v>241616</v>
      </c>
      <c r="G12954" s="180">
        <v>0</v>
      </c>
      <c r="H12954" s="180">
        <v>16922.810000000001</v>
      </c>
      <c r="I12954" s="180">
        <f t="shared" si="404"/>
        <v>258538.81</v>
      </c>
      <c r="J12954" s="177" t="str">
        <f t="shared" si="405"/>
        <v>Date &gt; 1920</v>
      </c>
    </row>
    <row r="12955" spans="1:10" x14ac:dyDescent="0.3">
      <c r="A12955" s="178" t="s">
        <v>3372</v>
      </c>
      <c r="B12955" s="178" t="s">
        <v>201</v>
      </c>
      <c r="C12955" s="178" t="s">
        <v>4810</v>
      </c>
      <c r="D12955" s="178" t="s">
        <v>10353</v>
      </c>
      <c r="E12955" s="179">
        <v>37609</v>
      </c>
      <c r="F12955" s="180">
        <v>93559</v>
      </c>
      <c r="G12955" s="180">
        <v>0</v>
      </c>
      <c r="H12955" s="180">
        <v>18550.22</v>
      </c>
      <c r="I12955" s="180">
        <f t="shared" si="404"/>
        <v>112109.22</v>
      </c>
      <c r="J12955" s="177" t="str">
        <f t="shared" si="405"/>
        <v>Date &gt; 1920</v>
      </c>
    </row>
    <row r="12956" spans="1:10" x14ac:dyDescent="0.3">
      <c r="A12956" s="178" t="s">
        <v>3372</v>
      </c>
      <c r="B12956" s="178" t="s">
        <v>201</v>
      </c>
      <c r="C12956" s="178" t="s">
        <v>4810</v>
      </c>
      <c r="D12956" s="178" t="s">
        <v>10353</v>
      </c>
      <c r="E12956" s="179">
        <v>37755</v>
      </c>
      <c r="F12956" s="180">
        <v>1074</v>
      </c>
      <c r="G12956" s="180">
        <v>0</v>
      </c>
      <c r="H12956" s="180">
        <v>119.91</v>
      </c>
      <c r="I12956" s="180">
        <f t="shared" si="404"/>
        <v>1193.9100000000001</v>
      </c>
      <c r="J12956" s="177" t="str">
        <f t="shared" si="405"/>
        <v>Date &gt; 1920</v>
      </c>
    </row>
    <row r="12957" spans="1:10" x14ac:dyDescent="0.3">
      <c r="A12957" s="178" t="s">
        <v>3372</v>
      </c>
      <c r="B12957" s="178" t="s">
        <v>201</v>
      </c>
      <c r="C12957" s="178" t="s">
        <v>4810</v>
      </c>
      <c r="D12957" s="178" t="s">
        <v>10353</v>
      </c>
      <c r="E12957" s="179">
        <v>37785</v>
      </c>
      <c r="F12957" s="180">
        <v>6775</v>
      </c>
      <c r="G12957" s="180">
        <v>0</v>
      </c>
      <c r="H12957" s="180">
        <v>0.02</v>
      </c>
      <c r="I12957" s="180">
        <f t="shared" si="404"/>
        <v>6775.02</v>
      </c>
      <c r="J12957" s="177" t="str">
        <f t="shared" si="405"/>
        <v>Date &gt; 1920</v>
      </c>
    </row>
    <row r="12958" spans="1:10" x14ac:dyDescent="0.3">
      <c r="A12958" s="178" t="s">
        <v>3372</v>
      </c>
      <c r="B12958" s="178" t="s">
        <v>201</v>
      </c>
      <c r="C12958" s="178" t="s">
        <v>4810</v>
      </c>
      <c r="D12958" s="178" t="s">
        <v>10353</v>
      </c>
      <c r="E12958" s="179">
        <v>37991</v>
      </c>
      <c r="F12958" s="180">
        <v>55524</v>
      </c>
      <c r="G12958" s="180">
        <v>0</v>
      </c>
      <c r="H12958" s="180">
        <v>6839.94</v>
      </c>
      <c r="I12958" s="180">
        <f t="shared" si="404"/>
        <v>62363.94</v>
      </c>
      <c r="J12958" s="177" t="str">
        <f t="shared" si="405"/>
        <v>Date &gt; 1920</v>
      </c>
    </row>
    <row r="12959" spans="1:10" x14ac:dyDescent="0.3">
      <c r="A12959" s="178" t="s">
        <v>3372</v>
      </c>
      <c r="B12959" s="178" t="s">
        <v>201</v>
      </c>
      <c r="C12959" s="178" t="s">
        <v>4810</v>
      </c>
      <c r="D12959" s="178" t="s">
        <v>10354</v>
      </c>
      <c r="E12959" s="179">
        <v>37567</v>
      </c>
      <c r="F12959" s="180">
        <v>0</v>
      </c>
      <c r="G12959" s="180">
        <v>67025.38</v>
      </c>
      <c r="H12959" s="180">
        <v>44683.58</v>
      </c>
      <c r="I12959" s="180">
        <f t="shared" si="404"/>
        <v>111708.96</v>
      </c>
      <c r="J12959" s="177" t="str">
        <f t="shared" si="405"/>
        <v>Date &gt; 1920</v>
      </c>
    </row>
    <row r="12960" spans="1:10" x14ac:dyDescent="0.3">
      <c r="A12960" s="178" t="s">
        <v>3372</v>
      </c>
      <c r="B12960" s="178" t="s">
        <v>201</v>
      </c>
      <c r="C12960" s="178" t="s">
        <v>4810</v>
      </c>
      <c r="D12960" s="178" t="s">
        <v>10354</v>
      </c>
      <c r="E12960" s="179">
        <v>37609</v>
      </c>
      <c r="F12960" s="180">
        <v>0</v>
      </c>
      <c r="G12960" s="180">
        <v>36200.300000000003</v>
      </c>
      <c r="H12960" s="180">
        <v>24133.53</v>
      </c>
      <c r="I12960" s="180">
        <f t="shared" si="404"/>
        <v>60333.83</v>
      </c>
      <c r="J12960" s="177" t="str">
        <f t="shared" si="405"/>
        <v>Date &gt; 1920</v>
      </c>
    </row>
    <row r="12961" spans="1:10" x14ac:dyDescent="0.3">
      <c r="A12961" s="178" t="s">
        <v>3372</v>
      </c>
      <c r="B12961" s="178" t="s">
        <v>201</v>
      </c>
      <c r="C12961" s="178" t="s">
        <v>4810</v>
      </c>
      <c r="D12961" s="178" t="s">
        <v>10355</v>
      </c>
      <c r="E12961" s="179">
        <v>37754</v>
      </c>
      <c r="F12961" s="180">
        <v>0</v>
      </c>
      <c r="G12961" s="180">
        <v>34200</v>
      </c>
      <c r="H12961" s="180">
        <v>22800</v>
      </c>
      <c r="I12961" s="180">
        <f t="shared" si="404"/>
        <v>57000</v>
      </c>
      <c r="J12961" s="177" t="str">
        <f t="shared" si="405"/>
        <v>Date &gt; 1920</v>
      </c>
    </row>
    <row r="12962" spans="1:10" x14ac:dyDescent="0.3">
      <c r="A12962" s="178" t="s">
        <v>3372</v>
      </c>
      <c r="B12962" s="178" t="s">
        <v>201</v>
      </c>
      <c r="C12962" s="178" t="s">
        <v>4810</v>
      </c>
      <c r="D12962" s="178" t="s">
        <v>10355</v>
      </c>
      <c r="E12962" s="179">
        <v>37929</v>
      </c>
      <c r="F12962" s="180">
        <v>0</v>
      </c>
      <c r="G12962" s="180">
        <v>2928.41</v>
      </c>
      <c r="H12962" s="180">
        <v>1952.27</v>
      </c>
      <c r="I12962" s="180">
        <f t="shared" si="404"/>
        <v>4880.68</v>
      </c>
      <c r="J12962" s="177" t="str">
        <f t="shared" si="405"/>
        <v>Date &gt; 1920</v>
      </c>
    </row>
    <row r="12963" spans="1:10" x14ac:dyDescent="0.3">
      <c r="A12963" s="178" t="s">
        <v>3372</v>
      </c>
      <c r="B12963" s="178" t="s">
        <v>201</v>
      </c>
      <c r="C12963" s="178" t="s">
        <v>4810</v>
      </c>
      <c r="D12963" s="178" t="s">
        <v>10356</v>
      </c>
      <c r="E12963" s="179">
        <v>37754</v>
      </c>
      <c r="F12963" s="180">
        <v>0</v>
      </c>
      <c r="G12963" s="180">
        <v>23852.66</v>
      </c>
      <c r="H12963" s="180">
        <v>15901.77</v>
      </c>
      <c r="I12963" s="180">
        <f t="shared" si="404"/>
        <v>39754.43</v>
      </c>
      <c r="J12963" s="177" t="str">
        <f t="shared" si="405"/>
        <v>Date &gt; 1920</v>
      </c>
    </row>
    <row r="12964" spans="1:10" x14ac:dyDescent="0.3">
      <c r="A12964" s="178" t="s">
        <v>3372</v>
      </c>
      <c r="B12964" s="178" t="s">
        <v>201</v>
      </c>
      <c r="C12964" s="178" t="s">
        <v>4810</v>
      </c>
      <c r="D12964" s="178" t="s">
        <v>10356</v>
      </c>
      <c r="E12964" s="179">
        <v>37778</v>
      </c>
      <c r="F12964" s="180">
        <v>0</v>
      </c>
      <c r="G12964" s="180">
        <v>4702.84</v>
      </c>
      <c r="H12964" s="180">
        <v>3135.22</v>
      </c>
      <c r="I12964" s="180">
        <f t="shared" si="404"/>
        <v>7838.0599999999995</v>
      </c>
      <c r="J12964" s="177" t="str">
        <f t="shared" si="405"/>
        <v>Date &gt; 1920</v>
      </c>
    </row>
    <row r="12965" spans="1:10" x14ac:dyDescent="0.3">
      <c r="A12965" s="178" t="s">
        <v>3372</v>
      </c>
      <c r="B12965" s="178" t="s">
        <v>201</v>
      </c>
      <c r="C12965" s="178" t="s">
        <v>4810</v>
      </c>
      <c r="D12965" s="178" t="s">
        <v>10356</v>
      </c>
      <c r="E12965" s="179">
        <v>37916</v>
      </c>
      <c r="F12965" s="180">
        <v>0</v>
      </c>
      <c r="G12965" s="180">
        <v>162799.72</v>
      </c>
      <c r="H12965" s="180">
        <v>108533.15</v>
      </c>
      <c r="I12965" s="180">
        <f t="shared" si="404"/>
        <v>271332.87</v>
      </c>
      <c r="J12965" s="177" t="str">
        <f t="shared" si="405"/>
        <v>Date &gt; 1920</v>
      </c>
    </row>
    <row r="12966" spans="1:10" x14ac:dyDescent="0.3">
      <c r="A12966" s="178" t="s">
        <v>3372</v>
      </c>
      <c r="B12966" s="178" t="s">
        <v>201</v>
      </c>
      <c r="C12966" s="178" t="s">
        <v>4810</v>
      </c>
      <c r="D12966" s="178" t="s">
        <v>10356</v>
      </c>
      <c r="E12966" s="179">
        <v>37925</v>
      </c>
      <c r="F12966" s="180">
        <v>0</v>
      </c>
      <c r="G12966" s="180">
        <v>1601.09</v>
      </c>
      <c r="H12966" s="180">
        <v>1067.3900000000001</v>
      </c>
      <c r="I12966" s="180">
        <f t="shared" si="404"/>
        <v>2668.48</v>
      </c>
      <c r="J12966" s="177" t="str">
        <f t="shared" si="405"/>
        <v>Date &gt; 1920</v>
      </c>
    </row>
    <row r="12967" spans="1:10" x14ac:dyDescent="0.3">
      <c r="A12967" s="178" t="s">
        <v>3372</v>
      </c>
      <c r="B12967" s="178" t="s">
        <v>201</v>
      </c>
      <c r="C12967" s="178" t="s">
        <v>4810</v>
      </c>
      <c r="D12967" s="178" t="s">
        <v>10356</v>
      </c>
      <c r="E12967" s="179">
        <v>37970</v>
      </c>
      <c r="F12967" s="180">
        <v>0</v>
      </c>
      <c r="G12967" s="180">
        <v>15814.31</v>
      </c>
      <c r="H12967" s="180">
        <v>10542.89</v>
      </c>
      <c r="I12967" s="180">
        <f t="shared" si="404"/>
        <v>26357.199999999997</v>
      </c>
      <c r="J12967" s="177" t="str">
        <f t="shared" si="405"/>
        <v>Date &gt; 1920</v>
      </c>
    </row>
    <row r="12968" spans="1:10" x14ac:dyDescent="0.3">
      <c r="A12968" s="178" t="s">
        <v>3372</v>
      </c>
      <c r="B12968" s="178" t="s">
        <v>201</v>
      </c>
      <c r="C12968" s="178" t="s">
        <v>4810</v>
      </c>
      <c r="D12968" s="178" t="s">
        <v>10357</v>
      </c>
      <c r="E12968" s="179">
        <v>23719</v>
      </c>
      <c r="F12968" s="180">
        <v>371931.77</v>
      </c>
      <c r="G12968" s="180">
        <v>237325.55</v>
      </c>
      <c r="H12968" s="180">
        <v>190902.9</v>
      </c>
      <c r="I12968" s="180">
        <f t="shared" si="404"/>
        <v>800160.22000000009</v>
      </c>
      <c r="J12968" s="177" t="str">
        <f t="shared" si="405"/>
        <v>Date &gt; 1920</v>
      </c>
    </row>
    <row r="12969" spans="1:10" x14ac:dyDescent="0.3">
      <c r="A12969" s="178" t="s">
        <v>3372</v>
      </c>
      <c r="B12969" s="178" t="s">
        <v>201</v>
      </c>
      <c r="C12969" s="178" t="s">
        <v>4810</v>
      </c>
      <c r="D12969" s="178" t="s">
        <v>10358</v>
      </c>
      <c r="E12969" s="179">
        <v>37915</v>
      </c>
      <c r="F12969" s="180">
        <v>0</v>
      </c>
      <c r="G12969" s="180">
        <v>82834.22</v>
      </c>
      <c r="H12969" s="180">
        <v>55222.82</v>
      </c>
      <c r="I12969" s="180">
        <f t="shared" si="404"/>
        <v>138057.04</v>
      </c>
      <c r="J12969" s="177" t="str">
        <f t="shared" si="405"/>
        <v>Date &gt; 1920</v>
      </c>
    </row>
    <row r="12970" spans="1:10" x14ac:dyDescent="0.3">
      <c r="A12970" s="178" t="s">
        <v>3372</v>
      </c>
      <c r="B12970" s="178" t="s">
        <v>201</v>
      </c>
      <c r="C12970" s="178" t="s">
        <v>4810</v>
      </c>
      <c r="D12970" s="178" t="s">
        <v>10358</v>
      </c>
      <c r="E12970" s="179">
        <v>37973</v>
      </c>
      <c r="F12970" s="180">
        <v>0</v>
      </c>
      <c r="G12970" s="180">
        <v>164458.73000000001</v>
      </c>
      <c r="H12970" s="180">
        <v>109639.15</v>
      </c>
      <c r="I12970" s="180">
        <f t="shared" si="404"/>
        <v>274097.88</v>
      </c>
      <c r="J12970" s="177" t="str">
        <f t="shared" si="405"/>
        <v>Date &gt; 1920</v>
      </c>
    </row>
    <row r="12971" spans="1:10" x14ac:dyDescent="0.3">
      <c r="A12971" s="178" t="s">
        <v>3372</v>
      </c>
      <c r="B12971" s="178" t="s">
        <v>201</v>
      </c>
      <c r="C12971" s="178" t="s">
        <v>4810</v>
      </c>
      <c r="D12971" s="178" t="s">
        <v>10358</v>
      </c>
      <c r="E12971" s="179">
        <v>38058</v>
      </c>
      <c r="F12971" s="180">
        <v>0</v>
      </c>
      <c r="G12971" s="180">
        <v>2988.31</v>
      </c>
      <c r="H12971" s="180">
        <v>1992.2</v>
      </c>
      <c r="I12971" s="180">
        <f t="shared" si="404"/>
        <v>4980.51</v>
      </c>
      <c r="J12971" s="177" t="str">
        <f t="shared" si="405"/>
        <v>Date &gt; 1920</v>
      </c>
    </row>
    <row r="12972" spans="1:10" x14ac:dyDescent="0.3">
      <c r="A12972" s="178" t="s">
        <v>3372</v>
      </c>
      <c r="B12972" s="178" t="s">
        <v>201</v>
      </c>
      <c r="C12972" s="178" t="s">
        <v>4810</v>
      </c>
      <c r="D12972" s="178" t="s">
        <v>10358</v>
      </c>
      <c r="E12972" s="179">
        <v>38065</v>
      </c>
      <c r="F12972" s="180">
        <v>0</v>
      </c>
      <c r="G12972" s="180">
        <v>11403.96</v>
      </c>
      <c r="H12972" s="180">
        <v>7602.65</v>
      </c>
      <c r="I12972" s="180">
        <f t="shared" si="404"/>
        <v>19006.61</v>
      </c>
      <c r="J12972" s="177" t="str">
        <f t="shared" si="405"/>
        <v>Date &gt; 1920</v>
      </c>
    </row>
    <row r="12973" spans="1:10" x14ac:dyDescent="0.3">
      <c r="A12973" s="178" t="s">
        <v>3372</v>
      </c>
      <c r="B12973" s="178" t="s">
        <v>201</v>
      </c>
      <c r="C12973" s="178" t="s">
        <v>4810</v>
      </c>
      <c r="D12973" s="178" t="s">
        <v>10358</v>
      </c>
      <c r="E12973" s="179">
        <v>38254</v>
      </c>
      <c r="F12973" s="180">
        <v>0</v>
      </c>
      <c r="G12973" s="180">
        <v>3814.78</v>
      </c>
      <c r="H12973" s="180">
        <v>2543.1799999999998</v>
      </c>
      <c r="I12973" s="180">
        <f t="shared" si="404"/>
        <v>6357.96</v>
      </c>
      <c r="J12973" s="177" t="str">
        <f t="shared" si="405"/>
        <v>Date &gt; 1920</v>
      </c>
    </row>
    <row r="12974" spans="1:10" x14ac:dyDescent="0.3">
      <c r="A12974" s="178" t="s">
        <v>3372</v>
      </c>
      <c r="B12974" s="178" t="s">
        <v>201</v>
      </c>
      <c r="C12974" s="178" t="s">
        <v>4810</v>
      </c>
      <c r="D12974" s="178" t="s">
        <v>10358</v>
      </c>
      <c r="E12974" s="179">
        <v>38334</v>
      </c>
      <c r="F12974" s="180">
        <v>0</v>
      </c>
      <c r="G12974" s="180">
        <v>7819.81</v>
      </c>
      <c r="H12974" s="180">
        <v>5213.2</v>
      </c>
      <c r="I12974" s="180">
        <f t="shared" si="404"/>
        <v>13033.01</v>
      </c>
      <c r="J12974" s="177" t="str">
        <f t="shared" si="405"/>
        <v>Date &gt; 1920</v>
      </c>
    </row>
    <row r="12975" spans="1:10" x14ac:dyDescent="0.3">
      <c r="A12975" s="178" t="s">
        <v>3372</v>
      </c>
      <c r="B12975" s="178" t="s">
        <v>201</v>
      </c>
      <c r="C12975" s="178" t="s">
        <v>4810</v>
      </c>
      <c r="D12975" s="178" t="s">
        <v>10359</v>
      </c>
      <c r="E12975" s="179">
        <v>37754</v>
      </c>
      <c r="F12975" s="180">
        <v>0</v>
      </c>
      <c r="G12975" s="180">
        <v>6396.26</v>
      </c>
      <c r="H12975" s="180">
        <v>1599.06</v>
      </c>
      <c r="I12975" s="180">
        <f t="shared" si="404"/>
        <v>7995.32</v>
      </c>
      <c r="J12975" s="177" t="str">
        <f t="shared" si="405"/>
        <v>Date &gt; 1920</v>
      </c>
    </row>
    <row r="12976" spans="1:10" x14ac:dyDescent="0.3">
      <c r="A12976" s="178" t="s">
        <v>3372</v>
      </c>
      <c r="B12976" s="178" t="s">
        <v>201</v>
      </c>
      <c r="C12976" s="178" t="s">
        <v>4810</v>
      </c>
      <c r="D12976" s="178" t="s">
        <v>10359</v>
      </c>
      <c r="E12976" s="179">
        <v>37778</v>
      </c>
      <c r="F12976" s="180">
        <v>0</v>
      </c>
      <c r="G12976" s="180">
        <v>29813.599999999999</v>
      </c>
      <c r="H12976" s="180">
        <v>7453.4</v>
      </c>
      <c r="I12976" s="180">
        <f t="shared" si="404"/>
        <v>37267</v>
      </c>
      <c r="J12976" s="177" t="str">
        <f t="shared" si="405"/>
        <v>Date &gt; 1920</v>
      </c>
    </row>
    <row r="12977" spans="1:10" x14ac:dyDescent="0.3">
      <c r="A12977" s="178" t="s">
        <v>3372</v>
      </c>
      <c r="B12977" s="178" t="s">
        <v>201</v>
      </c>
      <c r="C12977" s="178" t="s">
        <v>4810</v>
      </c>
      <c r="D12977" s="178" t="s">
        <v>10359</v>
      </c>
      <c r="E12977" s="179">
        <v>37916</v>
      </c>
      <c r="F12977" s="180">
        <v>0</v>
      </c>
      <c r="G12977" s="180">
        <v>40698.1</v>
      </c>
      <c r="H12977" s="180">
        <v>8651.4</v>
      </c>
      <c r="I12977" s="180">
        <f t="shared" si="404"/>
        <v>49349.5</v>
      </c>
      <c r="J12977" s="177" t="str">
        <f t="shared" si="405"/>
        <v>Date &gt; 1920</v>
      </c>
    </row>
    <row r="12978" spans="1:10" x14ac:dyDescent="0.3">
      <c r="A12978" s="178" t="s">
        <v>3372</v>
      </c>
      <c r="B12978" s="178" t="s">
        <v>201</v>
      </c>
      <c r="C12978" s="178" t="s">
        <v>4810</v>
      </c>
      <c r="D12978" s="178" t="s">
        <v>10360</v>
      </c>
      <c r="E12978" s="179">
        <v>37937</v>
      </c>
      <c r="F12978" s="180">
        <v>0</v>
      </c>
      <c r="G12978" s="180">
        <v>244312.5</v>
      </c>
      <c r="H12978" s="180">
        <v>162875</v>
      </c>
      <c r="I12978" s="180">
        <f t="shared" si="404"/>
        <v>407187.5</v>
      </c>
      <c r="J12978" s="177" t="str">
        <f t="shared" si="405"/>
        <v>Date &gt; 1920</v>
      </c>
    </row>
    <row r="12979" spans="1:10" x14ac:dyDescent="0.3">
      <c r="A12979" s="178" t="s">
        <v>3372</v>
      </c>
      <c r="B12979" s="178" t="s">
        <v>201</v>
      </c>
      <c r="C12979" s="178" t="s">
        <v>4810</v>
      </c>
      <c r="D12979" s="178" t="s">
        <v>10360</v>
      </c>
      <c r="E12979" s="179">
        <v>38254</v>
      </c>
      <c r="F12979" s="180">
        <v>0</v>
      </c>
      <c r="G12979" s="180">
        <v>1848</v>
      </c>
      <c r="H12979" s="180">
        <v>1232</v>
      </c>
      <c r="I12979" s="180">
        <f t="shared" si="404"/>
        <v>3080</v>
      </c>
      <c r="J12979" s="177" t="str">
        <f t="shared" si="405"/>
        <v>Date &gt; 1920</v>
      </c>
    </row>
    <row r="12980" spans="1:10" x14ac:dyDescent="0.3">
      <c r="A12980" s="178" t="s">
        <v>3372</v>
      </c>
      <c r="B12980" s="178" t="s">
        <v>201</v>
      </c>
      <c r="C12980" s="178" t="s">
        <v>4810</v>
      </c>
      <c r="D12980" s="178" t="s">
        <v>10361</v>
      </c>
      <c r="E12980" s="179">
        <v>37970</v>
      </c>
      <c r="F12980" s="180">
        <v>0</v>
      </c>
      <c r="G12980" s="180">
        <v>3180</v>
      </c>
      <c r="H12980" s="180">
        <v>1894.73</v>
      </c>
      <c r="I12980" s="180">
        <f t="shared" si="404"/>
        <v>5074.7299999999996</v>
      </c>
      <c r="J12980" s="177" t="str">
        <f t="shared" si="405"/>
        <v>Date &gt; 1920</v>
      </c>
    </row>
    <row r="12981" spans="1:10" x14ac:dyDescent="0.3">
      <c r="A12981" s="178" t="s">
        <v>3372</v>
      </c>
      <c r="B12981" s="178" t="s">
        <v>201</v>
      </c>
      <c r="C12981" s="178" t="s">
        <v>4810</v>
      </c>
      <c r="D12981" s="178" t="s">
        <v>10362</v>
      </c>
      <c r="E12981" s="179">
        <v>38058</v>
      </c>
      <c r="F12981" s="180">
        <v>0</v>
      </c>
      <c r="G12981" s="180">
        <v>11667.5</v>
      </c>
      <c r="H12981" s="180">
        <v>5000.3500000000004</v>
      </c>
      <c r="I12981" s="180">
        <f t="shared" si="404"/>
        <v>16667.849999999999</v>
      </c>
      <c r="J12981" s="177" t="str">
        <f t="shared" si="405"/>
        <v>Date &gt; 1920</v>
      </c>
    </row>
    <row r="12982" spans="1:10" x14ac:dyDescent="0.3">
      <c r="A12982" s="178" t="s">
        <v>3372</v>
      </c>
      <c r="B12982" s="178" t="s">
        <v>201</v>
      </c>
      <c r="C12982" s="178" t="s">
        <v>4810</v>
      </c>
      <c r="D12982" s="178" t="s">
        <v>10362</v>
      </c>
      <c r="E12982" s="179">
        <v>38111</v>
      </c>
      <c r="F12982" s="180">
        <v>0</v>
      </c>
      <c r="G12982" s="180">
        <v>17748.54</v>
      </c>
      <c r="H12982" s="180">
        <v>7606.53</v>
      </c>
      <c r="I12982" s="180">
        <f t="shared" si="404"/>
        <v>25355.07</v>
      </c>
      <c r="J12982" s="177" t="str">
        <f t="shared" si="405"/>
        <v>Date &gt; 1920</v>
      </c>
    </row>
    <row r="12983" spans="1:10" x14ac:dyDescent="0.3">
      <c r="A12983" s="178" t="s">
        <v>3372</v>
      </c>
      <c r="B12983" s="178" t="s">
        <v>201</v>
      </c>
      <c r="C12983" s="178" t="s">
        <v>4810</v>
      </c>
      <c r="D12983" s="178" t="s">
        <v>10362</v>
      </c>
      <c r="E12983" s="179">
        <v>38254</v>
      </c>
      <c r="F12983" s="180">
        <v>0</v>
      </c>
      <c r="G12983" s="180">
        <v>35445.339999999997</v>
      </c>
      <c r="H12983" s="180">
        <v>15190.86</v>
      </c>
      <c r="I12983" s="180">
        <f t="shared" si="404"/>
        <v>50636.2</v>
      </c>
      <c r="J12983" s="177" t="str">
        <f t="shared" si="405"/>
        <v>Date &gt; 1920</v>
      </c>
    </row>
    <row r="12984" spans="1:10" x14ac:dyDescent="0.3">
      <c r="A12984" s="178" t="s">
        <v>3372</v>
      </c>
      <c r="B12984" s="178" t="s">
        <v>201</v>
      </c>
      <c r="C12984" s="178" t="s">
        <v>4810</v>
      </c>
      <c r="D12984" s="178" t="s">
        <v>10362</v>
      </c>
      <c r="E12984" s="179">
        <v>38321</v>
      </c>
      <c r="F12984" s="180">
        <v>0</v>
      </c>
      <c r="G12984" s="180">
        <v>9472.51</v>
      </c>
      <c r="H12984" s="180">
        <v>4059.64</v>
      </c>
      <c r="I12984" s="180">
        <f t="shared" si="404"/>
        <v>13532.15</v>
      </c>
      <c r="J12984" s="177" t="str">
        <f t="shared" si="405"/>
        <v>Date &gt; 1920</v>
      </c>
    </row>
    <row r="12985" spans="1:10" x14ac:dyDescent="0.3">
      <c r="A12985" s="178" t="s">
        <v>3372</v>
      </c>
      <c r="B12985" s="178" t="s">
        <v>201</v>
      </c>
      <c r="C12985" s="178" t="s">
        <v>4810</v>
      </c>
      <c r="D12985" s="178" t="s">
        <v>10362</v>
      </c>
      <c r="E12985" s="179">
        <v>38342</v>
      </c>
      <c r="F12985" s="180">
        <v>0</v>
      </c>
      <c r="G12985" s="180">
        <v>25300.01</v>
      </c>
      <c r="H12985" s="180">
        <v>10842.86</v>
      </c>
      <c r="I12985" s="180">
        <f t="shared" si="404"/>
        <v>36142.869999999995</v>
      </c>
      <c r="J12985" s="177" t="str">
        <f t="shared" si="405"/>
        <v>Date &gt; 1920</v>
      </c>
    </row>
    <row r="12986" spans="1:10" x14ac:dyDescent="0.3">
      <c r="A12986" s="178" t="s">
        <v>3372</v>
      </c>
      <c r="B12986" s="178" t="s">
        <v>201</v>
      </c>
      <c r="C12986" s="178" t="s">
        <v>4810</v>
      </c>
      <c r="D12986" s="178" t="s">
        <v>10362</v>
      </c>
      <c r="E12986" s="179">
        <v>38401</v>
      </c>
      <c r="F12986" s="180">
        <v>0</v>
      </c>
      <c r="G12986" s="180">
        <v>13876.97</v>
      </c>
      <c r="H12986" s="180">
        <v>5947.28</v>
      </c>
      <c r="I12986" s="180">
        <f t="shared" si="404"/>
        <v>19824.25</v>
      </c>
      <c r="J12986" s="177" t="str">
        <f t="shared" si="405"/>
        <v>Date &gt; 1920</v>
      </c>
    </row>
    <row r="12987" spans="1:10" x14ac:dyDescent="0.3">
      <c r="A12987" s="178" t="s">
        <v>3372</v>
      </c>
      <c r="B12987" s="178" t="s">
        <v>201</v>
      </c>
      <c r="C12987" s="178" t="s">
        <v>4810</v>
      </c>
      <c r="D12987" s="178" t="s">
        <v>10362</v>
      </c>
      <c r="E12987" s="179">
        <v>38449</v>
      </c>
      <c r="F12987" s="180">
        <v>0</v>
      </c>
      <c r="G12987" s="180">
        <v>364</v>
      </c>
      <c r="H12987" s="180">
        <v>156</v>
      </c>
      <c r="I12987" s="180">
        <f t="shared" si="404"/>
        <v>520</v>
      </c>
      <c r="J12987" s="177" t="str">
        <f t="shared" si="405"/>
        <v>Date &gt; 1920</v>
      </c>
    </row>
    <row r="12988" spans="1:10" x14ac:dyDescent="0.3">
      <c r="A12988" s="178" t="s">
        <v>3372</v>
      </c>
      <c r="B12988" s="178" t="s">
        <v>201</v>
      </c>
      <c r="C12988" s="178" t="s">
        <v>4810</v>
      </c>
      <c r="D12988" s="178" t="s">
        <v>10362</v>
      </c>
      <c r="E12988" s="179">
        <v>38618</v>
      </c>
      <c r="F12988" s="180">
        <v>0</v>
      </c>
      <c r="G12988" s="180">
        <v>10340.93</v>
      </c>
      <c r="H12988" s="180">
        <v>4431.82</v>
      </c>
      <c r="I12988" s="180">
        <f t="shared" si="404"/>
        <v>14772.75</v>
      </c>
      <c r="J12988" s="177" t="str">
        <f t="shared" si="405"/>
        <v>Date &gt; 1920</v>
      </c>
    </row>
    <row r="12989" spans="1:10" x14ac:dyDescent="0.3">
      <c r="A12989" s="178" t="s">
        <v>3372</v>
      </c>
      <c r="B12989" s="178" t="s">
        <v>201</v>
      </c>
      <c r="C12989" s="178" t="s">
        <v>4810</v>
      </c>
      <c r="D12989" s="178" t="s">
        <v>10362</v>
      </c>
      <c r="E12989" s="179">
        <v>38741</v>
      </c>
      <c r="F12989" s="180">
        <v>0</v>
      </c>
      <c r="G12989" s="180">
        <v>5219.03</v>
      </c>
      <c r="H12989" s="180">
        <v>2236.7199999999998</v>
      </c>
      <c r="I12989" s="180">
        <f t="shared" si="404"/>
        <v>7455.75</v>
      </c>
      <c r="J12989" s="177" t="str">
        <f t="shared" si="405"/>
        <v>Date &gt; 1920</v>
      </c>
    </row>
    <row r="12990" spans="1:10" x14ac:dyDescent="0.3">
      <c r="A12990" s="178" t="s">
        <v>3372</v>
      </c>
      <c r="B12990" s="178" t="s">
        <v>201</v>
      </c>
      <c r="C12990" s="178" t="s">
        <v>4810</v>
      </c>
      <c r="D12990" s="178" t="s">
        <v>10363</v>
      </c>
      <c r="E12990" s="179">
        <v>38342</v>
      </c>
      <c r="F12990" s="180">
        <v>0</v>
      </c>
      <c r="G12990" s="180">
        <v>314375.40999999997</v>
      </c>
      <c r="H12990" s="180">
        <v>134732.29999999999</v>
      </c>
      <c r="I12990" s="180">
        <f t="shared" si="404"/>
        <v>449107.70999999996</v>
      </c>
      <c r="J12990" s="177" t="str">
        <f t="shared" si="405"/>
        <v>Date &gt; 1920</v>
      </c>
    </row>
    <row r="12991" spans="1:10" x14ac:dyDescent="0.3">
      <c r="A12991" s="178" t="s">
        <v>3372</v>
      </c>
      <c r="B12991" s="178" t="s">
        <v>201</v>
      </c>
      <c r="C12991" s="178" t="s">
        <v>4810</v>
      </c>
      <c r="D12991" s="178" t="s">
        <v>10363</v>
      </c>
      <c r="E12991" s="179">
        <v>38401</v>
      </c>
      <c r="F12991" s="180">
        <v>0</v>
      </c>
      <c r="G12991" s="180">
        <v>169868.36</v>
      </c>
      <c r="H12991" s="180">
        <v>72800.73</v>
      </c>
      <c r="I12991" s="180">
        <f t="shared" si="404"/>
        <v>242669.08999999997</v>
      </c>
      <c r="J12991" s="177" t="str">
        <f t="shared" si="405"/>
        <v>Date &gt; 1920</v>
      </c>
    </row>
    <row r="12992" spans="1:10" x14ac:dyDescent="0.3">
      <c r="A12992" s="178" t="s">
        <v>3372</v>
      </c>
      <c r="B12992" s="178" t="s">
        <v>201</v>
      </c>
      <c r="C12992" s="178" t="s">
        <v>4810</v>
      </c>
      <c r="D12992" s="178" t="s">
        <v>10363</v>
      </c>
      <c r="E12992" s="179">
        <v>38449</v>
      </c>
      <c r="F12992" s="180">
        <v>0</v>
      </c>
      <c r="G12992" s="180">
        <v>474.6</v>
      </c>
      <c r="H12992" s="180">
        <v>203.4</v>
      </c>
      <c r="I12992" s="180">
        <f t="shared" si="404"/>
        <v>678</v>
      </c>
      <c r="J12992" s="177" t="str">
        <f t="shared" si="405"/>
        <v>Date &gt; 1920</v>
      </c>
    </row>
    <row r="12993" spans="1:10" x14ac:dyDescent="0.3">
      <c r="A12993" s="178" t="s">
        <v>3372</v>
      </c>
      <c r="B12993" s="178" t="s">
        <v>201</v>
      </c>
      <c r="C12993" s="178" t="s">
        <v>4810</v>
      </c>
      <c r="D12993" s="178" t="s">
        <v>10363</v>
      </c>
      <c r="E12993" s="179">
        <v>38618</v>
      </c>
      <c r="F12993" s="180">
        <v>0</v>
      </c>
      <c r="G12993" s="180">
        <v>326749.34000000003</v>
      </c>
      <c r="H12993" s="180">
        <v>140035.42000000001</v>
      </c>
      <c r="I12993" s="180">
        <f t="shared" si="404"/>
        <v>466784.76</v>
      </c>
      <c r="J12993" s="177" t="str">
        <f t="shared" si="405"/>
        <v>Date &gt; 1920</v>
      </c>
    </row>
    <row r="12994" spans="1:10" x14ac:dyDescent="0.3">
      <c r="A12994" s="178" t="s">
        <v>3372</v>
      </c>
      <c r="B12994" s="178" t="s">
        <v>201</v>
      </c>
      <c r="C12994" s="178" t="s">
        <v>4810</v>
      </c>
      <c r="D12994" s="178" t="s">
        <v>10364</v>
      </c>
      <c r="E12994" s="179">
        <v>38321</v>
      </c>
      <c r="F12994" s="180">
        <v>2182539</v>
      </c>
      <c r="G12994" s="180">
        <v>0</v>
      </c>
      <c r="H12994" s="180">
        <v>115658.82</v>
      </c>
      <c r="I12994" s="180">
        <f t="shared" si="404"/>
        <v>2298197.8199999998</v>
      </c>
      <c r="J12994" s="177" t="str">
        <f t="shared" si="405"/>
        <v>Date &gt; 1920</v>
      </c>
    </row>
    <row r="12995" spans="1:10" x14ac:dyDescent="0.3">
      <c r="A12995" s="178" t="s">
        <v>3372</v>
      </c>
      <c r="B12995" s="178" t="s">
        <v>201</v>
      </c>
      <c r="C12995" s="178" t="s">
        <v>4810</v>
      </c>
      <c r="D12995" s="178" t="s">
        <v>10364</v>
      </c>
      <c r="E12995" s="179">
        <v>38377</v>
      </c>
      <c r="F12995" s="180">
        <v>206671</v>
      </c>
      <c r="G12995" s="180">
        <v>0</v>
      </c>
      <c r="H12995" s="180">
        <v>10877.75</v>
      </c>
      <c r="I12995" s="180">
        <f t="shared" si="404"/>
        <v>217548.75</v>
      </c>
      <c r="J12995" s="177" t="str">
        <f t="shared" si="405"/>
        <v>Date &gt; 1920</v>
      </c>
    </row>
    <row r="12996" spans="1:10" x14ac:dyDescent="0.3">
      <c r="A12996" s="178" t="s">
        <v>3372</v>
      </c>
      <c r="B12996" s="178" t="s">
        <v>201</v>
      </c>
      <c r="C12996" s="178" t="s">
        <v>4810</v>
      </c>
      <c r="D12996" s="178" t="s">
        <v>10364</v>
      </c>
      <c r="E12996" s="179">
        <v>38406</v>
      </c>
      <c r="F12996" s="180">
        <v>153233</v>
      </c>
      <c r="G12996" s="180">
        <v>0</v>
      </c>
      <c r="H12996" s="180">
        <v>7564.95</v>
      </c>
      <c r="I12996" s="180">
        <f t="shared" si="404"/>
        <v>160797.95000000001</v>
      </c>
      <c r="J12996" s="177" t="str">
        <f t="shared" si="405"/>
        <v>Date &gt; 1920</v>
      </c>
    </row>
    <row r="12997" spans="1:10" x14ac:dyDescent="0.3">
      <c r="A12997" s="178" t="s">
        <v>3372</v>
      </c>
      <c r="B12997" s="178" t="s">
        <v>201</v>
      </c>
      <c r="C12997" s="178" t="s">
        <v>4810</v>
      </c>
      <c r="D12997" s="178" t="s">
        <v>10364</v>
      </c>
      <c r="E12997" s="179">
        <v>38434</v>
      </c>
      <c r="F12997" s="180">
        <v>380918</v>
      </c>
      <c r="G12997" s="180">
        <v>0</v>
      </c>
      <c r="H12997" s="180">
        <v>20047.509999999998</v>
      </c>
      <c r="I12997" s="180">
        <f t="shared" ref="I12997:I13060" si="406">SUM(F12997:H12997)</f>
        <v>400965.51</v>
      </c>
      <c r="J12997" s="177" t="str">
        <f t="shared" ref="J12997:J13060" si="407">IF(OR(YEAR(E12997)&gt; 1920, ISBLANK(E12997)), "Date &gt; 1920", "Sketchy date")</f>
        <v>Date &gt; 1920</v>
      </c>
    </row>
    <row r="12998" spans="1:10" x14ac:dyDescent="0.3">
      <c r="A12998" s="178" t="s">
        <v>3372</v>
      </c>
      <c r="B12998" s="178" t="s">
        <v>201</v>
      </c>
      <c r="C12998" s="178" t="s">
        <v>4810</v>
      </c>
      <c r="D12998" s="178" t="s">
        <v>10364</v>
      </c>
      <c r="E12998" s="179">
        <v>38477</v>
      </c>
      <c r="F12998" s="180">
        <v>87624</v>
      </c>
      <c r="G12998" s="180">
        <v>0</v>
      </c>
      <c r="H12998" s="180">
        <v>4613.43</v>
      </c>
      <c r="I12998" s="180">
        <f t="shared" si="406"/>
        <v>92237.43</v>
      </c>
      <c r="J12998" s="177" t="str">
        <f t="shared" si="407"/>
        <v>Date &gt; 1920</v>
      </c>
    </row>
    <row r="12999" spans="1:10" x14ac:dyDescent="0.3">
      <c r="A12999" s="178" t="s">
        <v>3372</v>
      </c>
      <c r="B12999" s="178" t="s">
        <v>201</v>
      </c>
      <c r="C12999" s="178" t="s">
        <v>4810</v>
      </c>
      <c r="D12999" s="178" t="s">
        <v>10364</v>
      </c>
      <c r="E12999" s="179">
        <v>38510</v>
      </c>
      <c r="F12999" s="180">
        <v>18088</v>
      </c>
      <c r="G12999" s="180">
        <v>0</v>
      </c>
      <c r="H12999" s="180">
        <v>951.89</v>
      </c>
      <c r="I12999" s="180">
        <f t="shared" si="406"/>
        <v>19039.89</v>
      </c>
      <c r="J12999" s="177" t="str">
        <f t="shared" si="407"/>
        <v>Date &gt; 1920</v>
      </c>
    </row>
    <row r="13000" spans="1:10" x14ac:dyDescent="0.3">
      <c r="A13000" s="178" t="s">
        <v>3372</v>
      </c>
      <c r="B13000" s="178" t="s">
        <v>201</v>
      </c>
      <c r="C13000" s="178" t="s">
        <v>4810</v>
      </c>
      <c r="D13000" s="178" t="s">
        <v>10364</v>
      </c>
      <c r="E13000" s="179">
        <v>38524</v>
      </c>
      <c r="F13000" s="180">
        <v>262391</v>
      </c>
      <c r="G13000" s="180">
        <v>0</v>
      </c>
      <c r="H13000" s="180">
        <v>13810.08</v>
      </c>
      <c r="I13000" s="180">
        <f t="shared" si="406"/>
        <v>276201.08</v>
      </c>
      <c r="J13000" s="177" t="str">
        <f t="shared" si="407"/>
        <v>Date &gt; 1920</v>
      </c>
    </row>
    <row r="13001" spans="1:10" x14ac:dyDescent="0.3">
      <c r="A13001" s="178" t="s">
        <v>3372</v>
      </c>
      <c r="B13001" s="178" t="s">
        <v>201</v>
      </c>
      <c r="C13001" s="178" t="s">
        <v>4810</v>
      </c>
      <c r="D13001" s="178" t="s">
        <v>10364</v>
      </c>
      <c r="E13001" s="179">
        <v>38575</v>
      </c>
      <c r="F13001" s="180">
        <v>158721</v>
      </c>
      <c r="G13001" s="180">
        <v>0</v>
      </c>
      <c r="H13001" s="180">
        <v>8353.7999999999993</v>
      </c>
      <c r="I13001" s="180">
        <f t="shared" si="406"/>
        <v>167074.79999999999</v>
      </c>
      <c r="J13001" s="177" t="str">
        <f t="shared" si="407"/>
        <v>Date &gt; 1920</v>
      </c>
    </row>
    <row r="13002" spans="1:10" x14ac:dyDescent="0.3">
      <c r="A13002" s="178" t="s">
        <v>3372</v>
      </c>
      <c r="B13002" s="178" t="s">
        <v>201</v>
      </c>
      <c r="C13002" s="178" t="s">
        <v>4810</v>
      </c>
      <c r="D13002" s="178" t="s">
        <v>10364</v>
      </c>
      <c r="E13002" s="179">
        <v>38609</v>
      </c>
      <c r="F13002" s="180">
        <v>1403528</v>
      </c>
      <c r="G13002" s="180">
        <v>0</v>
      </c>
      <c r="H13002" s="180">
        <v>73870.3</v>
      </c>
      <c r="I13002" s="180">
        <f t="shared" si="406"/>
        <v>1477398.3</v>
      </c>
      <c r="J13002" s="177" t="str">
        <f t="shared" si="407"/>
        <v>Date &gt; 1920</v>
      </c>
    </row>
    <row r="13003" spans="1:10" x14ac:dyDescent="0.3">
      <c r="A13003" s="178" t="s">
        <v>3372</v>
      </c>
      <c r="B13003" s="178" t="s">
        <v>201</v>
      </c>
      <c r="C13003" s="178" t="s">
        <v>4810</v>
      </c>
      <c r="D13003" s="178" t="s">
        <v>10364</v>
      </c>
      <c r="E13003" s="179">
        <v>38623</v>
      </c>
      <c r="F13003" s="180">
        <v>84437</v>
      </c>
      <c r="G13003" s="180">
        <v>0</v>
      </c>
      <c r="H13003" s="180">
        <v>4443.3599999999997</v>
      </c>
      <c r="I13003" s="180">
        <f t="shared" si="406"/>
        <v>88880.36</v>
      </c>
      <c r="J13003" s="177" t="str">
        <f t="shared" si="407"/>
        <v>Date &gt; 1920</v>
      </c>
    </row>
    <row r="13004" spans="1:10" x14ac:dyDescent="0.3">
      <c r="A13004" s="178" t="s">
        <v>3372</v>
      </c>
      <c r="B13004" s="178" t="s">
        <v>201</v>
      </c>
      <c r="C13004" s="178" t="s">
        <v>4810</v>
      </c>
      <c r="D13004" s="178" t="s">
        <v>10364</v>
      </c>
      <c r="E13004" s="179">
        <v>38623</v>
      </c>
      <c r="F13004" s="180">
        <v>107162</v>
      </c>
      <c r="G13004" s="180">
        <v>0</v>
      </c>
      <c r="H13004" s="180">
        <v>5640.07</v>
      </c>
      <c r="I13004" s="180">
        <f t="shared" si="406"/>
        <v>112802.07</v>
      </c>
      <c r="J13004" s="177" t="str">
        <f t="shared" si="407"/>
        <v>Date &gt; 1920</v>
      </c>
    </row>
    <row r="13005" spans="1:10" x14ac:dyDescent="0.3">
      <c r="A13005" s="178" t="s">
        <v>3372</v>
      </c>
      <c r="B13005" s="178" t="s">
        <v>201</v>
      </c>
      <c r="C13005" s="178" t="s">
        <v>4810</v>
      </c>
      <c r="D13005" s="178" t="s">
        <v>10364</v>
      </c>
      <c r="E13005" s="179">
        <v>38623</v>
      </c>
      <c r="F13005" s="180">
        <v>84394</v>
      </c>
      <c r="G13005" s="180">
        <v>0</v>
      </c>
      <c r="H13005" s="180">
        <v>4441.8</v>
      </c>
      <c r="I13005" s="180">
        <f t="shared" si="406"/>
        <v>88835.8</v>
      </c>
      <c r="J13005" s="177" t="str">
        <f t="shared" si="407"/>
        <v>Date &gt; 1920</v>
      </c>
    </row>
    <row r="13006" spans="1:10" x14ac:dyDescent="0.3">
      <c r="A13006" s="178" t="s">
        <v>3372</v>
      </c>
      <c r="B13006" s="178" t="s">
        <v>201</v>
      </c>
      <c r="C13006" s="178" t="s">
        <v>4810</v>
      </c>
      <c r="D13006" s="178" t="s">
        <v>10364</v>
      </c>
      <c r="E13006" s="179">
        <v>38666</v>
      </c>
      <c r="F13006" s="180">
        <v>217804</v>
      </c>
      <c r="G13006" s="180">
        <v>0</v>
      </c>
      <c r="H13006" s="180">
        <v>11463.89</v>
      </c>
      <c r="I13006" s="180">
        <f t="shared" si="406"/>
        <v>229267.89</v>
      </c>
      <c r="J13006" s="177" t="str">
        <f t="shared" si="407"/>
        <v>Date &gt; 1920</v>
      </c>
    </row>
    <row r="13007" spans="1:10" x14ac:dyDescent="0.3">
      <c r="A13007" s="178" t="s">
        <v>3372</v>
      </c>
      <c r="B13007" s="178" t="s">
        <v>201</v>
      </c>
      <c r="C13007" s="178" t="s">
        <v>4810</v>
      </c>
      <c r="D13007" s="178" t="s">
        <v>10364</v>
      </c>
      <c r="E13007" s="179">
        <v>38734</v>
      </c>
      <c r="F13007" s="180">
        <v>2003</v>
      </c>
      <c r="G13007" s="180">
        <v>0</v>
      </c>
      <c r="H13007" s="180">
        <v>105.75</v>
      </c>
      <c r="I13007" s="180">
        <f t="shared" si="406"/>
        <v>2108.75</v>
      </c>
      <c r="J13007" s="177" t="str">
        <f t="shared" si="407"/>
        <v>Date &gt; 1920</v>
      </c>
    </row>
    <row r="13008" spans="1:10" x14ac:dyDescent="0.3">
      <c r="A13008" s="178" t="s">
        <v>3372</v>
      </c>
      <c r="B13008" s="178" t="s">
        <v>201</v>
      </c>
      <c r="C13008" s="178" t="s">
        <v>4810</v>
      </c>
      <c r="D13008" s="178" t="s">
        <v>10364</v>
      </c>
      <c r="E13008" s="179">
        <v>38741</v>
      </c>
      <c r="F13008" s="180">
        <v>325768</v>
      </c>
      <c r="G13008" s="180">
        <v>0</v>
      </c>
      <c r="H13008" s="180">
        <v>17145.66</v>
      </c>
      <c r="I13008" s="180">
        <f t="shared" si="406"/>
        <v>342913.66</v>
      </c>
      <c r="J13008" s="177" t="str">
        <f t="shared" si="407"/>
        <v>Date &gt; 1920</v>
      </c>
    </row>
    <row r="13009" spans="1:10" x14ac:dyDescent="0.3">
      <c r="A13009" s="178" t="s">
        <v>3372</v>
      </c>
      <c r="B13009" s="178" t="s">
        <v>201</v>
      </c>
      <c r="C13009" s="178" t="s">
        <v>4810</v>
      </c>
      <c r="D13009" s="178" t="s">
        <v>10364</v>
      </c>
      <c r="E13009" s="179">
        <v>38741</v>
      </c>
      <c r="F13009" s="180">
        <v>121952</v>
      </c>
      <c r="G13009" s="180">
        <v>0</v>
      </c>
      <c r="H13009" s="180">
        <v>6418.42</v>
      </c>
      <c r="I13009" s="180">
        <f t="shared" si="406"/>
        <v>128370.42</v>
      </c>
      <c r="J13009" s="177" t="str">
        <f t="shared" si="407"/>
        <v>Date &gt; 1920</v>
      </c>
    </row>
    <row r="13010" spans="1:10" x14ac:dyDescent="0.3">
      <c r="A13010" s="178" t="s">
        <v>3372</v>
      </c>
      <c r="B13010" s="178" t="s">
        <v>201</v>
      </c>
      <c r="C13010" s="178" t="s">
        <v>4810</v>
      </c>
      <c r="D13010" s="178" t="s">
        <v>10364</v>
      </c>
      <c r="E13010" s="179">
        <v>38812</v>
      </c>
      <c r="F13010" s="180">
        <v>192854</v>
      </c>
      <c r="G13010" s="180">
        <v>0</v>
      </c>
      <c r="H13010" s="180">
        <v>10688.48</v>
      </c>
      <c r="I13010" s="180">
        <f t="shared" si="406"/>
        <v>203542.48</v>
      </c>
      <c r="J13010" s="177" t="str">
        <f t="shared" si="407"/>
        <v>Date &gt; 1920</v>
      </c>
    </row>
    <row r="13011" spans="1:10" x14ac:dyDescent="0.3">
      <c r="A13011" s="178" t="s">
        <v>3372</v>
      </c>
      <c r="B13011" s="178" t="s">
        <v>201</v>
      </c>
      <c r="C13011" s="178" t="s">
        <v>4810</v>
      </c>
      <c r="D13011" s="178" t="s">
        <v>10364</v>
      </c>
      <c r="E13011" s="179">
        <v>38847</v>
      </c>
      <c r="F13011" s="180">
        <v>161054</v>
      </c>
      <c r="G13011" s="180">
        <v>0</v>
      </c>
      <c r="H13011" s="180">
        <v>8476.18</v>
      </c>
      <c r="I13011" s="180">
        <f t="shared" si="406"/>
        <v>169530.18</v>
      </c>
      <c r="J13011" s="177" t="str">
        <f t="shared" si="407"/>
        <v>Date &gt; 1920</v>
      </c>
    </row>
    <row r="13012" spans="1:10" x14ac:dyDescent="0.3">
      <c r="A13012" s="178" t="s">
        <v>3372</v>
      </c>
      <c r="B13012" s="178" t="s">
        <v>201</v>
      </c>
      <c r="C13012" s="178" t="s">
        <v>4810</v>
      </c>
      <c r="D13012" s="178" t="s">
        <v>10364</v>
      </c>
      <c r="E13012" s="179">
        <v>38909</v>
      </c>
      <c r="F13012" s="180">
        <v>230095</v>
      </c>
      <c r="G13012" s="180">
        <v>0</v>
      </c>
      <c r="H13012" s="180">
        <v>5589.3</v>
      </c>
      <c r="I13012" s="180">
        <f t="shared" si="406"/>
        <v>235684.3</v>
      </c>
      <c r="J13012" s="177" t="str">
        <f t="shared" si="407"/>
        <v>Date &gt; 1920</v>
      </c>
    </row>
    <row r="13013" spans="1:10" x14ac:dyDescent="0.3">
      <c r="A13013" s="178" t="s">
        <v>3372</v>
      </c>
      <c r="B13013" s="178" t="s">
        <v>201</v>
      </c>
      <c r="C13013" s="178" t="s">
        <v>4810</v>
      </c>
      <c r="D13013" s="178" t="s">
        <v>10364</v>
      </c>
      <c r="E13013" s="179">
        <v>38986</v>
      </c>
      <c r="F13013" s="180">
        <v>27265</v>
      </c>
      <c r="G13013" s="180">
        <v>0</v>
      </c>
      <c r="H13013" s="180">
        <v>9761.19</v>
      </c>
      <c r="I13013" s="180">
        <f t="shared" si="406"/>
        <v>37026.19</v>
      </c>
      <c r="J13013" s="177" t="str">
        <f t="shared" si="407"/>
        <v>Date &gt; 1920</v>
      </c>
    </row>
    <row r="13014" spans="1:10" x14ac:dyDescent="0.3">
      <c r="A13014" s="178" t="s">
        <v>3372</v>
      </c>
      <c r="B13014" s="178" t="s">
        <v>201</v>
      </c>
      <c r="C13014" s="178" t="s">
        <v>4810</v>
      </c>
      <c r="D13014" s="178" t="s">
        <v>10364</v>
      </c>
      <c r="E13014" s="179">
        <v>39092</v>
      </c>
      <c r="F13014" s="180">
        <v>50000</v>
      </c>
      <c r="G13014" s="180">
        <v>0</v>
      </c>
      <c r="H13014" s="180">
        <v>0</v>
      </c>
      <c r="I13014" s="180">
        <f t="shared" si="406"/>
        <v>50000</v>
      </c>
      <c r="J13014" s="177" t="str">
        <f t="shared" si="407"/>
        <v>Date &gt; 1920</v>
      </c>
    </row>
    <row r="13015" spans="1:10" x14ac:dyDescent="0.3">
      <c r="A13015" s="178" t="s">
        <v>3372</v>
      </c>
      <c r="B13015" s="178" t="s">
        <v>201</v>
      </c>
      <c r="C13015" s="178" t="s">
        <v>4810</v>
      </c>
      <c r="D13015" s="178" t="s">
        <v>10365</v>
      </c>
      <c r="E13015" s="179">
        <v>38623</v>
      </c>
      <c r="F13015" s="180">
        <v>2086564</v>
      </c>
      <c r="G13015" s="180">
        <v>0</v>
      </c>
      <c r="H13015" s="180">
        <v>109818.28</v>
      </c>
      <c r="I13015" s="180">
        <f t="shared" si="406"/>
        <v>2196382.2799999998</v>
      </c>
      <c r="J13015" s="177" t="str">
        <f t="shared" si="407"/>
        <v>Date &gt; 1920</v>
      </c>
    </row>
    <row r="13016" spans="1:10" x14ac:dyDescent="0.3">
      <c r="A13016" s="178" t="s">
        <v>3372</v>
      </c>
      <c r="B13016" s="178" t="s">
        <v>201</v>
      </c>
      <c r="C13016" s="178" t="s">
        <v>4810</v>
      </c>
      <c r="D13016" s="178" t="s">
        <v>10365</v>
      </c>
      <c r="E13016" s="179">
        <v>38623</v>
      </c>
      <c r="F13016" s="180">
        <v>713803</v>
      </c>
      <c r="G13016" s="180">
        <v>0</v>
      </c>
      <c r="H13016" s="180">
        <v>37569.43</v>
      </c>
      <c r="I13016" s="180">
        <f t="shared" si="406"/>
        <v>751372.43</v>
      </c>
      <c r="J13016" s="177" t="str">
        <f t="shared" si="407"/>
        <v>Date &gt; 1920</v>
      </c>
    </row>
    <row r="13017" spans="1:10" x14ac:dyDescent="0.3">
      <c r="A13017" s="178" t="s">
        <v>3372</v>
      </c>
      <c r="B13017" s="178" t="s">
        <v>201</v>
      </c>
      <c r="C13017" s="178" t="s">
        <v>4810</v>
      </c>
      <c r="D13017" s="178" t="s">
        <v>10365</v>
      </c>
      <c r="E13017" s="179">
        <v>38666</v>
      </c>
      <c r="F13017" s="180">
        <v>1539119</v>
      </c>
      <c r="G13017" s="180">
        <v>0</v>
      </c>
      <c r="H13017" s="180">
        <v>81007.16</v>
      </c>
      <c r="I13017" s="180">
        <f t="shared" si="406"/>
        <v>1620126.16</v>
      </c>
      <c r="J13017" s="177" t="str">
        <f t="shared" si="407"/>
        <v>Date &gt; 1920</v>
      </c>
    </row>
    <row r="13018" spans="1:10" x14ac:dyDescent="0.3">
      <c r="A13018" s="178" t="s">
        <v>3372</v>
      </c>
      <c r="B13018" s="178" t="s">
        <v>201</v>
      </c>
      <c r="C13018" s="178" t="s">
        <v>4810</v>
      </c>
      <c r="D13018" s="178" t="s">
        <v>10365</v>
      </c>
      <c r="E13018" s="179">
        <v>38741</v>
      </c>
      <c r="F13018" s="180">
        <v>552163</v>
      </c>
      <c r="G13018" s="180">
        <v>0</v>
      </c>
      <c r="H13018" s="180">
        <v>29060.38</v>
      </c>
      <c r="I13018" s="180">
        <f t="shared" si="406"/>
        <v>581223.38</v>
      </c>
      <c r="J13018" s="177" t="str">
        <f t="shared" si="407"/>
        <v>Date &gt; 1920</v>
      </c>
    </row>
    <row r="13019" spans="1:10" x14ac:dyDescent="0.3">
      <c r="A13019" s="178" t="s">
        <v>3372</v>
      </c>
      <c r="B13019" s="178" t="s">
        <v>201</v>
      </c>
      <c r="C13019" s="178" t="s">
        <v>4810</v>
      </c>
      <c r="D13019" s="178" t="s">
        <v>10365</v>
      </c>
      <c r="E13019" s="179">
        <v>38741</v>
      </c>
      <c r="F13019" s="180">
        <v>110456</v>
      </c>
      <c r="G13019" s="180">
        <v>0</v>
      </c>
      <c r="H13019" s="180">
        <v>5814.01</v>
      </c>
      <c r="I13019" s="180">
        <f t="shared" si="406"/>
        <v>116270.01</v>
      </c>
      <c r="J13019" s="177" t="str">
        <f t="shared" si="407"/>
        <v>Date &gt; 1920</v>
      </c>
    </row>
    <row r="13020" spans="1:10" x14ac:dyDescent="0.3">
      <c r="A13020" s="178" t="s">
        <v>3372</v>
      </c>
      <c r="B13020" s="178" t="s">
        <v>201</v>
      </c>
      <c r="C13020" s="178" t="s">
        <v>4810</v>
      </c>
      <c r="D13020" s="178" t="s">
        <v>10365</v>
      </c>
      <c r="E13020" s="179">
        <v>38812</v>
      </c>
      <c r="F13020" s="180">
        <v>93538</v>
      </c>
      <c r="G13020" s="180">
        <v>0</v>
      </c>
      <c r="H13020" s="180">
        <v>4922.51</v>
      </c>
      <c r="I13020" s="180">
        <f t="shared" si="406"/>
        <v>98460.51</v>
      </c>
      <c r="J13020" s="177" t="str">
        <f t="shared" si="407"/>
        <v>Date &gt; 1920</v>
      </c>
    </row>
    <row r="13021" spans="1:10" x14ac:dyDescent="0.3">
      <c r="A13021" s="178" t="s">
        <v>3372</v>
      </c>
      <c r="B13021" s="178" t="s">
        <v>201</v>
      </c>
      <c r="C13021" s="178" t="s">
        <v>4810</v>
      </c>
      <c r="D13021" s="178" t="s">
        <v>10365</v>
      </c>
      <c r="E13021" s="179">
        <v>38812</v>
      </c>
      <c r="F13021" s="180">
        <v>316857</v>
      </c>
      <c r="G13021" s="180">
        <v>0</v>
      </c>
      <c r="H13021" s="180">
        <v>22370.6</v>
      </c>
      <c r="I13021" s="180">
        <f t="shared" si="406"/>
        <v>339227.6</v>
      </c>
      <c r="J13021" s="177" t="str">
        <f t="shared" si="407"/>
        <v>Date &gt; 1920</v>
      </c>
    </row>
    <row r="13022" spans="1:10" x14ac:dyDescent="0.3">
      <c r="A13022" s="178" t="s">
        <v>3372</v>
      </c>
      <c r="B13022" s="178" t="s">
        <v>201</v>
      </c>
      <c r="C13022" s="178" t="s">
        <v>4810</v>
      </c>
      <c r="D13022" s="178" t="s">
        <v>10365</v>
      </c>
      <c r="E13022" s="179">
        <v>39092</v>
      </c>
      <c r="F13022" s="180">
        <v>50000</v>
      </c>
      <c r="G13022" s="180">
        <v>0</v>
      </c>
      <c r="H13022" s="180">
        <v>2286.1799999999998</v>
      </c>
      <c r="I13022" s="180">
        <f t="shared" si="406"/>
        <v>52286.18</v>
      </c>
      <c r="J13022" s="177" t="str">
        <f t="shared" si="407"/>
        <v>Date &gt; 1920</v>
      </c>
    </row>
    <row r="13023" spans="1:10" x14ac:dyDescent="0.3">
      <c r="A13023" s="178" t="s">
        <v>3372</v>
      </c>
      <c r="B13023" s="178" t="s">
        <v>201</v>
      </c>
      <c r="C13023" s="178" t="s">
        <v>4810</v>
      </c>
      <c r="D13023" s="178" t="s">
        <v>10365</v>
      </c>
      <c r="E13023" s="179">
        <v>39106</v>
      </c>
      <c r="F13023" s="180">
        <v>101604</v>
      </c>
      <c r="G13023" s="180">
        <v>0</v>
      </c>
      <c r="H13023" s="180">
        <v>0</v>
      </c>
      <c r="I13023" s="180">
        <f t="shared" si="406"/>
        <v>101604</v>
      </c>
      <c r="J13023" s="177" t="str">
        <f t="shared" si="407"/>
        <v>Date &gt; 1920</v>
      </c>
    </row>
    <row r="13024" spans="1:10" x14ac:dyDescent="0.3">
      <c r="A13024" s="178" t="s">
        <v>3372</v>
      </c>
      <c r="B13024" s="178" t="s">
        <v>201</v>
      </c>
      <c r="C13024" s="178" t="s">
        <v>4810</v>
      </c>
      <c r="D13024" s="178" t="s">
        <v>10365</v>
      </c>
      <c r="E13024" s="179">
        <v>39616</v>
      </c>
      <c r="F13024" s="180">
        <v>-101604</v>
      </c>
      <c r="G13024" s="180">
        <v>0</v>
      </c>
      <c r="H13024" s="180">
        <v>0</v>
      </c>
      <c r="I13024" s="180">
        <f t="shared" si="406"/>
        <v>-101604</v>
      </c>
      <c r="J13024" s="177" t="str">
        <f t="shared" si="407"/>
        <v>Date &gt; 1920</v>
      </c>
    </row>
    <row r="13025" spans="1:10" x14ac:dyDescent="0.3">
      <c r="A13025" s="178" t="s">
        <v>3372</v>
      </c>
      <c r="B13025" s="178" t="s">
        <v>201</v>
      </c>
      <c r="C13025" s="178" t="s">
        <v>4810</v>
      </c>
      <c r="D13025" s="178" t="s">
        <v>10366</v>
      </c>
      <c r="E13025" s="179">
        <v>38254</v>
      </c>
      <c r="F13025" s="180">
        <v>0</v>
      </c>
      <c r="G13025" s="180">
        <v>91435.58</v>
      </c>
      <c r="H13025" s="180">
        <v>39186.67</v>
      </c>
      <c r="I13025" s="180">
        <f t="shared" si="406"/>
        <v>130622.25</v>
      </c>
      <c r="J13025" s="177" t="str">
        <f t="shared" si="407"/>
        <v>Date &gt; 1920</v>
      </c>
    </row>
    <row r="13026" spans="1:10" x14ac:dyDescent="0.3">
      <c r="A13026" s="178" t="s">
        <v>3372</v>
      </c>
      <c r="B13026" s="178" t="s">
        <v>201</v>
      </c>
      <c r="C13026" s="178" t="s">
        <v>4810</v>
      </c>
      <c r="D13026" s="178" t="s">
        <v>10367</v>
      </c>
      <c r="E13026" s="179">
        <v>38254</v>
      </c>
      <c r="F13026" s="180">
        <v>0</v>
      </c>
      <c r="G13026" s="180">
        <v>11285.19</v>
      </c>
      <c r="H13026" s="180">
        <v>4836.51</v>
      </c>
      <c r="I13026" s="180">
        <f t="shared" si="406"/>
        <v>16121.7</v>
      </c>
      <c r="J13026" s="177" t="str">
        <f t="shared" si="407"/>
        <v>Date &gt; 1920</v>
      </c>
    </row>
    <row r="13027" spans="1:10" x14ac:dyDescent="0.3">
      <c r="A13027" s="178" t="s">
        <v>3372</v>
      </c>
      <c r="B13027" s="178" t="s">
        <v>201</v>
      </c>
      <c r="C13027" s="178" t="s">
        <v>4810</v>
      </c>
      <c r="D13027" s="178" t="s">
        <v>10367</v>
      </c>
      <c r="E13027" s="179">
        <v>38321</v>
      </c>
      <c r="F13027" s="180">
        <v>0</v>
      </c>
      <c r="G13027" s="180">
        <v>32633.27</v>
      </c>
      <c r="H13027" s="180">
        <v>13985.69</v>
      </c>
      <c r="I13027" s="180">
        <f t="shared" si="406"/>
        <v>46618.96</v>
      </c>
      <c r="J13027" s="177" t="str">
        <f t="shared" si="407"/>
        <v>Date &gt; 1920</v>
      </c>
    </row>
    <row r="13028" spans="1:10" x14ac:dyDescent="0.3">
      <c r="A13028" s="178" t="s">
        <v>3372</v>
      </c>
      <c r="B13028" s="178" t="s">
        <v>201</v>
      </c>
      <c r="C13028" s="178" t="s">
        <v>4810</v>
      </c>
      <c r="D13028" s="178" t="s">
        <v>10368</v>
      </c>
      <c r="E13028" s="179">
        <v>23085</v>
      </c>
      <c r="F13028" s="180">
        <v>88829.58</v>
      </c>
      <c r="G13028" s="180">
        <v>60180.68</v>
      </c>
      <c r="H13028" s="180">
        <v>31531.79</v>
      </c>
      <c r="I13028" s="180">
        <f t="shared" si="406"/>
        <v>180542.05000000002</v>
      </c>
      <c r="J13028" s="177" t="str">
        <f t="shared" si="407"/>
        <v>Date &gt; 1920</v>
      </c>
    </row>
    <row r="13029" spans="1:10" x14ac:dyDescent="0.3">
      <c r="A13029" s="178" t="s">
        <v>3372</v>
      </c>
      <c r="B13029" s="178" t="s">
        <v>201</v>
      </c>
      <c r="C13029" s="178" t="s">
        <v>4810</v>
      </c>
      <c r="D13029" s="178" t="s">
        <v>10369</v>
      </c>
      <c r="E13029" s="179">
        <v>38373</v>
      </c>
      <c r="F13029" s="180">
        <v>0</v>
      </c>
      <c r="G13029" s="180">
        <v>5898.21</v>
      </c>
      <c r="H13029" s="180">
        <v>2527.81</v>
      </c>
      <c r="I13029" s="180">
        <f t="shared" si="406"/>
        <v>8426.02</v>
      </c>
      <c r="J13029" s="177" t="str">
        <f t="shared" si="407"/>
        <v>Date &gt; 1920</v>
      </c>
    </row>
    <row r="13030" spans="1:10" x14ac:dyDescent="0.3">
      <c r="A13030" s="178" t="s">
        <v>3372</v>
      </c>
      <c r="B13030" s="178" t="s">
        <v>201</v>
      </c>
      <c r="C13030" s="178" t="s">
        <v>4810</v>
      </c>
      <c r="D13030" s="178" t="s">
        <v>10369</v>
      </c>
      <c r="E13030" s="179">
        <v>38401</v>
      </c>
      <c r="F13030" s="180">
        <v>0</v>
      </c>
      <c r="G13030" s="180">
        <v>7764.49</v>
      </c>
      <c r="H13030" s="180">
        <v>3327.64</v>
      </c>
      <c r="I13030" s="180">
        <f t="shared" si="406"/>
        <v>11092.13</v>
      </c>
      <c r="J13030" s="177" t="str">
        <f t="shared" si="407"/>
        <v>Date &gt; 1920</v>
      </c>
    </row>
    <row r="13031" spans="1:10" x14ac:dyDescent="0.3">
      <c r="A13031" s="178" t="s">
        <v>3372</v>
      </c>
      <c r="B13031" s="178" t="s">
        <v>201</v>
      </c>
      <c r="C13031" s="178" t="s">
        <v>4810</v>
      </c>
      <c r="D13031" s="178" t="s">
        <v>10369</v>
      </c>
      <c r="E13031" s="179">
        <v>38421</v>
      </c>
      <c r="F13031" s="180">
        <v>0</v>
      </c>
      <c r="G13031" s="180">
        <v>6510</v>
      </c>
      <c r="H13031" s="180">
        <v>2790</v>
      </c>
      <c r="I13031" s="180">
        <f t="shared" si="406"/>
        <v>9300</v>
      </c>
      <c r="J13031" s="177" t="str">
        <f t="shared" si="407"/>
        <v>Date &gt; 1920</v>
      </c>
    </row>
    <row r="13032" spans="1:10" x14ac:dyDescent="0.3">
      <c r="A13032" s="178" t="s">
        <v>3372</v>
      </c>
      <c r="B13032" s="178" t="s">
        <v>201</v>
      </c>
      <c r="C13032" s="178" t="s">
        <v>4810</v>
      </c>
      <c r="D13032" s="178" t="s">
        <v>10369</v>
      </c>
      <c r="E13032" s="179">
        <v>38488</v>
      </c>
      <c r="F13032" s="180">
        <v>0</v>
      </c>
      <c r="G13032" s="180">
        <v>3780</v>
      </c>
      <c r="H13032" s="180">
        <v>1620</v>
      </c>
      <c r="I13032" s="180">
        <f t="shared" si="406"/>
        <v>5400</v>
      </c>
      <c r="J13032" s="177" t="str">
        <f t="shared" si="407"/>
        <v>Date &gt; 1920</v>
      </c>
    </row>
    <row r="13033" spans="1:10" x14ac:dyDescent="0.3">
      <c r="A13033" s="178" t="s">
        <v>3372</v>
      </c>
      <c r="B13033" s="178" t="s">
        <v>201</v>
      </c>
      <c r="C13033" s="178" t="s">
        <v>4810</v>
      </c>
      <c r="D13033" s="178" t="s">
        <v>10369</v>
      </c>
      <c r="E13033" s="179">
        <v>38574</v>
      </c>
      <c r="F13033" s="180">
        <v>0</v>
      </c>
      <c r="G13033" s="180">
        <v>4440.87</v>
      </c>
      <c r="H13033" s="180">
        <v>1903.23</v>
      </c>
      <c r="I13033" s="180">
        <f t="shared" si="406"/>
        <v>6344.1</v>
      </c>
      <c r="J13033" s="177" t="str">
        <f t="shared" si="407"/>
        <v>Date &gt; 1920</v>
      </c>
    </row>
    <row r="13034" spans="1:10" x14ac:dyDescent="0.3">
      <c r="A13034" s="178" t="s">
        <v>3372</v>
      </c>
      <c r="B13034" s="178" t="s">
        <v>201</v>
      </c>
      <c r="C13034" s="178" t="s">
        <v>4810</v>
      </c>
      <c r="D13034" s="178" t="s">
        <v>10369</v>
      </c>
      <c r="E13034" s="179">
        <v>38587</v>
      </c>
      <c r="F13034" s="180">
        <v>0</v>
      </c>
      <c r="G13034" s="180">
        <v>20606.43</v>
      </c>
      <c r="H13034" s="180">
        <v>8831.32</v>
      </c>
      <c r="I13034" s="180">
        <f t="shared" si="406"/>
        <v>29437.75</v>
      </c>
      <c r="J13034" s="177" t="str">
        <f t="shared" si="407"/>
        <v>Date &gt; 1920</v>
      </c>
    </row>
    <row r="13035" spans="1:10" x14ac:dyDescent="0.3">
      <c r="A13035" s="178" t="s">
        <v>3372</v>
      </c>
      <c r="B13035" s="178" t="s">
        <v>201</v>
      </c>
      <c r="C13035" s="178" t="s">
        <v>4810</v>
      </c>
      <c r="D13035" s="178" t="s">
        <v>10370</v>
      </c>
      <c r="E13035" s="179">
        <v>38546</v>
      </c>
      <c r="F13035" s="180">
        <v>0</v>
      </c>
      <c r="G13035" s="180">
        <v>32305</v>
      </c>
      <c r="H13035" s="180">
        <v>13845</v>
      </c>
      <c r="I13035" s="180">
        <f t="shared" si="406"/>
        <v>46150</v>
      </c>
      <c r="J13035" s="177" t="str">
        <f t="shared" si="407"/>
        <v>Date &gt; 1920</v>
      </c>
    </row>
    <row r="13036" spans="1:10" x14ac:dyDescent="0.3">
      <c r="A13036" s="178" t="s">
        <v>3372</v>
      </c>
      <c r="B13036" s="178" t="s">
        <v>201</v>
      </c>
      <c r="C13036" s="178" t="s">
        <v>4810</v>
      </c>
      <c r="D13036" s="178" t="s">
        <v>10371</v>
      </c>
      <c r="E13036" s="179">
        <v>38401</v>
      </c>
      <c r="F13036" s="180">
        <v>0</v>
      </c>
      <c r="G13036" s="180">
        <v>255.09</v>
      </c>
      <c r="H13036" s="180">
        <v>109.32</v>
      </c>
      <c r="I13036" s="180">
        <f t="shared" si="406"/>
        <v>364.40999999999997</v>
      </c>
      <c r="J13036" s="177" t="str">
        <f t="shared" si="407"/>
        <v>Date &gt; 1920</v>
      </c>
    </row>
    <row r="13037" spans="1:10" x14ac:dyDescent="0.3">
      <c r="A13037" s="178" t="s">
        <v>3372</v>
      </c>
      <c r="B13037" s="178" t="s">
        <v>201</v>
      </c>
      <c r="C13037" s="178" t="s">
        <v>4810</v>
      </c>
      <c r="D13037" s="178" t="s">
        <v>10371</v>
      </c>
      <c r="E13037" s="179">
        <v>38513</v>
      </c>
      <c r="F13037" s="180">
        <v>0</v>
      </c>
      <c r="G13037" s="180">
        <v>303056.94</v>
      </c>
      <c r="H13037" s="180">
        <v>129881.54</v>
      </c>
      <c r="I13037" s="180">
        <f t="shared" si="406"/>
        <v>432938.48</v>
      </c>
      <c r="J13037" s="177" t="str">
        <f t="shared" si="407"/>
        <v>Date &gt; 1920</v>
      </c>
    </row>
    <row r="13038" spans="1:10" x14ac:dyDescent="0.3">
      <c r="A13038" s="178" t="s">
        <v>3372</v>
      </c>
      <c r="B13038" s="178" t="s">
        <v>201</v>
      </c>
      <c r="C13038" s="178" t="s">
        <v>4810</v>
      </c>
      <c r="D13038" s="178" t="s">
        <v>6379</v>
      </c>
      <c r="E13038" s="179">
        <v>38488</v>
      </c>
      <c r="F13038" s="180">
        <v>0</v>
      </c>
      <c r="G13038" s="180">
        <v>292500</v>
      </c>
      <c r="H13038" s="180">
        <v>292500</v>
      </c>
      <c r="I13038" s="180">
        <f t="shared" si="406"/>
        <v>585000</v>
      </c>
      <c r="J13038" s="177" t="str">
        <f t="shared" si="407"/>
        <v>Date &gt; 1920</v>
      </c>
    </row>
    <row r="13039" spans="1:10" x14ac:dyDescent="0.3">
      <c r="A13039" s="178" t="s">
        <v>3372</v>
      </c>
      <c r="B13039" s="178" t="s">
        <v>201</v>
      </c>
      <c r="C13039" s="178" t="s">
        <v>4810</v>
      </c>
      <c r="D13039" s="178" t="s">
        <v>6379</v>
      </c>
      <c r="E13039" s="179">
        <v>38880</v>
      </c>
      <c r="F13039" s="180">
        <v>0</v>
      </c>
      <c r="G13039" s="180">
        <v>3003.2</v>
      </c>
      <c r="H13039" s="180">
        <v>3003.2</v>
      </c>
      <c r="I13039" s="180">
        <f t="shared" si="406"/>
        <v>6006.4</v>
      </c>
      <c r="J13039" s="177" t="str">
        <f t="shared" si="407"/>
        <v>Date &gt; 1920</v>
      </c>
    </row>
    <row r="13040" spans="1:10" x14ac:dyDescent="0.3">
      <c r="A13040" s="178" t="s">
        <v>3372</v>
      </c>
      <c r="B13040" s="178" t="s">
        <v>201</v>
      </c>
      <c r="C13040" s="178" t="s">
        <v>4810</v>
      </c>
      <c r="D13040" s="178" t="s">
        <v>10372</v>
      </c>
      <c r="E13040" s="179">
        <v>38618</v>
      </c>
      <c r="F13040" s="180">
        <v>0</v>
      </c>
      <c r="G13040" s="180">
        <v>269979.93</v>
      </c>
      <c r="H13040" s="180">
        <v>115705.69</v>
      </c>
      <c r="I13040" s="180">
        <f t="shared" si="406"/>
        <v>385685.62</v>
      </c>
      <c r="J13040" s="177" t="str">
        <f t="shared" si="407"/>
        <v>Date &gt; 1920</v>
      </c>
    </row>
    <row r="13041" spans="1:10" x14ac:dyDescent="0.3">
      <c r="A13041" s="178" t="s">
        <v>3372</v>
      </c>
      <c r="B13041" s="178" t="s">
        <v>201</v>
      </c>
      <c r="C13041" s="178" t="s">
        <v>4810</v>
      </c>
      <c r="D13041" s="178" t="s">
        <v>10372</v>
      </c>
      <c r="E13041" s="179">
        <v>38741</v>
      </c>
      <c r="F13041" s="180">
        <v>0</v>
      </c>
      <c r="G13041" s="180">
        <v>163961.54</v>
      </c>
      <c r="H13041" s="180">
        <v>70269.22</v>
      </c>
      <c r="I13041" s="180">
        <f t="shared" si="406"/>
        <v>234230.76</v>
      </c>
      <c r="J13041" s="177" t="str">
        <f t="shared" si="407"/>
        <v>Date &gt; 1920</v>
      </c>
    </row>
    <row r="13042" spans="1:10" x14ac:dyDescent="0.3">
      <c r="A13042" s="178" t="s">
        <v>3372</v>
      </c>
      <c r="B13042" s="178" t="s">
        <v>201</v>
      </c>
      <c r="C13042" s="178" t="s">
        <v>4810</v>
      </c>
      <c r="D13042" s="178" t="s">
        <v>10372</v>
      </c>
      <c r="E13042" s="179">
        <v>38811</v>
      </c>
      <c r="F13042" s="180">
        <v>0</v>
      </c>
      <c r="G13042" s="180">
        <v>178035.04</v>
      </c>
      <c r="H13042" s="180">
        <v>76300.740000000005</v>
      </c>
      <c r="I13042" s="180">
        <f t="shared" si="406"/>
        <v>254335.78000000003</v>
      </c>
      <c r="J13042" s="177" t="str">
        <f t="shared" si="407"/>
        <v>Date &gt; 1920</v>
      </c>
    </row>
    <row r="13043" spans="1:10" x14ac:dyDescent="0.3">
      <c r="A13043" s="178" t="s">
        <v>3372</v>
      </c>
      <c r="B13043" s="178" t="s">
        <v>201</v>
      </c>
      <c r="C13043" s="178" t="s">
        <v>4810</v>
      </c>
      <c r="D13043" s="178" t="s">
        <v>10372</v>
      </c>
      <c r="E13043" s="179">
        <v>38986</v>
      </c>
      <c r="F13043" s="180">
        <v>0</v>
      </c>
      <c r="G13043" s="180">
        <v>48123.49</v>
      </c>
      <c r="H13043" s="180">
        <v>20624.349999999999</v>
      </c>
      <c r="I13043" s="180">
        <f t="shared" si="406"/>
        <v>68747.839999999997</v>
      </c>
      <c r="J13043" s="177" t="str">
        <f t="shared" si="407"/>
        <v>Date &gt; 1920</v>
      </c>
    </row>
    <row r="13044" spans="1:10" x14ac:dyDescent="0.3">
      <c r="A13044" s="178" t="s">
        <v>3372</v>
      </c>
      <c r="B13044" s="178" t="s">
        <v>201</v>
      </c>
      <c r="C13044" s="178" t="s">
        <v>4810</v>
      </c>
      <c r="D13044" s="178" t="s">
        <v>10372</v>
      </c>
      <c r="E13044" s="179">
        <v>39103</v>
      </c>
      <c r="F13044" s="180">
        <v>0</v>
      </c>
      <c r="G13044" s="180">
        <v>10600.81</v>
      </c>
      <c r="H13044" s="180">
        <v>4543.21</v>
      </c>
      <c r="I13044" s="180">
        <f t="shared" si="406"/>
        <v>15144.02</v>
      </c>
      <c r="J13044" s="177" t="str">
        <f t="shared" si="407"/>
        <v>Date &gt; 1920</v>
      </c>
    </row>
    <row r="13045" spans="1:10" x14ac:dyDescent="0.3">
      <c r="A13045" s="178" t="s">
        <v>3372</v>
      </c>
      <c r="B13045" s="178" t="s">
        <v>201</v>
      </c>
      <c r="C13045" s="178" t="s">
        <v>4810</v>
      </c>
      <c r="D13045" s="178" t="s">
        <v>7518</v>
      </c>
      <c r="E13045" s="179">
        <v>38610</v>
      </c>
      <c r="F13045" s="180">
        <v>0</v>
      </c>
      <c r="G13045" s="180">
        <v>780.05</v>
      </c>
      <c r="H13045" s="180">
        <v>780.05</v>
      </c>
      <c r="I13045" s="180">
        <f t="shared" si="406"/>
        <v>1560.1</v>
      </c>
      <c r="J13045" s="177" t="str">
        <f t="shared" si="407"/>
        <v>Date &gt; 1920</v>
      </c>
    </row>
    <row r="13046" spans="1:10" x14ac:dyDescent="0.3">
      <c r="A13046" s="178" t="s">
        <v>3372</v>
      </c>
      <c r="B13046" s="178" t="s">
        <v>201</v>
      </c>
      <c r="C13046" s="178" t="s">
        <v>4810</v>
      </c>
      <c r="D13046" s="178" t="s">
        <v>7518</v>
      </c>
      <c r="E13046" s="179">
        <v>38741</v>
      </c>
      <c r="F13046" s="180">
        <v>0</v>
      </c>
      <c r="G13046" s="180">
        <v>863.69</v>
      </c>
      <c r="H13046" s="180">
        <v>863.69</v>
      </c>
      <c r="I13046" s="180">
        <f t="shared" si="406"/>
        <v>1727.38</v>
      </c>
      <c r="J13046" s="177" t="str">
        <f t="shared" si="407"/>
        <v>Date &gt; 1920</v>
      </c>
    </row>
    <row r="13047" spans="1:10" x14ac:dyDescent="0.3">
      <c r="A13047" s="178" t="s">
        <v>3372</v>
      </c>
      <c r="B13047" s="178" t="s">
        <v>201</v>
      </c>
      <c r="C13047" s="178" t="s">
        <v>4810</v>
      </c>
      <c r="D13047" s="178" t="s">
        <v>7518</v>
      </c>
      <c r="E13047" s="179">
        <v>38741</v>
      </c>
      <c r="F13047" s="180">
        <v>0</v>
      </c>
      <c r="G13047" s="180">
        <v>64188.9</v>
      </c>
      <c r="H13047" s="180">
        <v>52608.85</v>
      </c>
      <c r="I13047" s="180">
        <f t="shared" si="406"/>
        <v>116797.75</v>
      </c>
      <c r="J13047" s="177" t="str">
        <f t="shared" si="407"/>
        <v>Date &gt; 1920</v>
      </c>
    </row>
    <row r="13048" spans="1:10" x14ac:dyDescent="0.3">
      <c r="A13048" s="178" t="s">
        <v>3372</v>
      </c>
      <c r="B13048" s="178" t="s">
        <v>201</v>
      </c>
      <c r="C13048" s="178" t="s">
        <v>4810</v>
      </c>
      <c r="D13048" s="178" t="s">
        <v>7518</v>
      </c>
      <c r="E13048" s="179">
        <v>38897</v>
      </c>
      <c r="F13048" s="180">
        <v>0</v>
      </c>
      <c r="G13048" s="180">
        <v>12156.22</v>
      </c>
      <c r="H13048" s="180">
        <v>23736.23</v>
      </c>
      <c r="I13048" s="180">
        <f t="shared" si="406"/>
        <v>35892.449999999997</v>
      </c>
      <c r="J13048" s="177" t="str">
        <f t="shared" si="407"/>
        <v>Date &gt; 1920</v>
      </c>
    </row>
    <row r="13049" spans="1:10" x14ac:dyDescent="0.3">
      <c r="A13049" s="178" t="s">
        <v>3372</v>
      </c>
      <c r="B13049" s="178" t="s">
        <v>201</v>
      </c>
      <c r="C13049" s="178" t="s">
        <v>4810</v>
      </c>
      <c r="D13049" s="178" t="s">
        <v>7518</v>
      </c>
      <c r="E13049" s="179">
        <v>39008</v>
      </c>
      <c r="F13049" s="180">
        <v>0</v>
      </c>
      <c r="G13049" s="180">
        <v>-816.13</v>
      </c>
      <c r="H13049" s="180">
        <v>-816.12</v>
      </c>
      <c r="I13049" s="180">
        <f t="shared" si="406"/>
        <v>-1632.25</v>
      </c>
      <c r="J13049" s="177" t="str">
        <f t="shared" si="407"/>
        <v>Date &gt; 1920</v>
      </c>
    </row>
    <row r="13050" spans="1:10" x14ac:dyDescent="0.3">
      <c r="A13050" s="178" t="s">
        <v>3372</v>
      </c>
      <c r="B13050" s="178" t="s">
        <v>201</v>
      </c>
      <c r="C13050" s="178" t="s">
        <v>4810</v>
      </c>
      <c r="D13050" s="178" t="s">
        <v>10373</v>
      </c>
      <c r="E13050" s="179">
        <v>38741</v>
      </c>
      <c r="F13050" s="180">
        <v>0</v>
      </c>
      <c r="G13050" s="180">
        <v>48521.19</v>
      </c>
      <c r="H13050" s="180">
        <v>20794.810000000001</v>
      </c>
      <c r="I13050" s="180">
        <f t="shared" si="406"/>
        <v>69316</v>
      </c>
      <c r="J13050" s="177" t="str">
        <f t="shared" si="407"/>
        <v>Date &gt; 1920</v>
      </c>
    </row>
    <row r="13051" spans="1:10" x14ac:dyDescent="0.3">
      <c r="A13051" s="178" t="s">
        <v>3372</v>
      </c>
      <c r="B13051" s="178" t="s">
        <v>201</v>
      </c>
      <c r="C13051" s="178" t="s">
        <v>4810</v>
      </c>
      <c r="D13051" s="178" t="s">
        <v>6372</v>
      </c>
      <c r="E13051" s="179">
        <v>39037</v>
      </c>
      <c r="F13051" s="180">
        <v>0</v>
      </c>
      <c r="G13051" s="180">
        <v>39136.980000000003</v>
      </c>
      <c r="H13051" s="180">
        <v>17122.77</v>
      </c>
      <c r="I13051" s="180">
        <f t="shared" si="406"/>
        <v>56259.75</v>
      </c>
      <c r="J13051" s="177" t="str">
        <f t="shared" si="407"/>
        <v>Date &gt; 1920</v>
      </c>
    </row>
    <row r="13052" spans="1:10" x14ac:dyDescent="0.3">
      <c r="A13052" s="178" t="s">
        <v>3372</v>
      </c>
      <c r="B13052" s="178" t="s">
        <v>201</v>
      </c>
      <c r="C13052" s="178" t="s">
        <v>4810</v>
      </c>
      <c r="D13052" s="178" t="s">
        <v>6372</v>
      </c>
      <c r="E13052" s="179">
        <v>39113</v>
      </c>
      <c r="F13052" s="180">
        <v>0</v>
      </c>
      <c r="G13052" s="180">
        <v>2465.6799999999998</v>
      </c>
      <c r="H13052" s="180">
        <v>877.23</v>
      </c>
      <c r="I13052" s="180">
        <f t="shared" si="406"/>
        <v>3342.91</v>
      </c>
      <c r="J13052" s="177" t="str">
        <f t="shared" si="407"/>
        <v>Date &gt; 1920</v>
      </c>
    </row>
    <row r="13053" spans="1:10" x14ac:dyDescent="0.3">
      <c r="A13053" s="178" t="s">
        <v>3372</v>
      </c>
      <c r="B13053" s="178" t="s">
        <v>201</v>
      </c>
      <c r="C13053" s="178" t="s">
        <v>4810</v>
      </c>
      <c r="D13053" s="178" t="s">
        <v>10374</v>
      </c>
      <c r="E13053" s="179">
        <v>38972</v>
      </c>
      <c r="F13053" s="180">
        <v>649459</v>
      </c>
      <c r="G13053" s="180">
        <v>0</v>
      </c>
      <c r="H13053" s="180">
        <v>34183.54</v>
      </c>
      <c r="I13053" s="180">
        <f t="shared" si="406"/>
        <v>683642.54</v>
      </c>
      <c r="J13053" s="177" t="str">
        <f t="shared" si="407"/>
        <v>Date &gt; 1920</v>
      </c>
    </row>
    <row r="13054" spans="1:10" x14ac:dyDescent="0.3">
      <c r="A13054" s="178" t="s">
        <v>3372</v>
      </c>
      <c r="B13054" s="178" t="s">
        <v>201</v>
      </c>
      <c r="C13054" s="178" t="s">
        <v>4810</v>
      </c>
      <c r="D13054" s="178" t="s">
        <v>10374</v>
      </c>
      <c r="E13054" s="179">
        <v>39009</v>
      </c>
      <c r="F13054" s="180">
        <v>132040</v>
      </c>
      <c r="G13054" s="180">
        <v>0</v>
      </c>
      <c r="H13054" s="180">
        <v>6949.15</v>
      </c>
      <c r="I13054" s="180">
        <f t="shared" si="406"/>
        <v>138989.15</v>
      </c>
      <c r="J13054" s="177" t="str">
        <f t="shared" si="407"/>
        <v>Date &gt; 1920</v>
      </c>
    </row>
    <row r="13055" spans="1:10" x14ac:dyDescent="0.3">
      <c r="A13055" s="178" t="s">
        <v>3372</v>
      </c>
      <c r="B13055" s="178" t="s">
        <v>201</v>
      </c>
      <c r="C13055" s="178" t="s">
        <v>4810</v>
      </c>
      <c r="D13055" s="178" t="s">
        <v>10374</v>
      </c>
      <c r="E13055" s="179">
        <v>39020</v>
      </c>
      <c r="F13055" s="180">
        <v>319105</v>
      </c>
      <c r="G13055" s="180">
        <v>0</v>
      </c>
      <c r="H13055" s="180">
        <v>16794.55</v>
      </c>
      <c r="I13055" s="180">
        <f t="shared" si="406"/>
        <v>335899.55</v>
      </c>
      <c r="J13055" s="177" t="str">
        <f t="shared" si="407"/>
        <v>Date &gt; 1920</v>
      </c>
    </row>
    <row r="13056" spans="1:10" x14ac:dyDescent="0.3">
      <c r="A13056" s="178" t="s">
        <v>3372</v>
      </c>
      <c r="B13056" s="178" t="s">
        <v>201</v>
      </c>
      <c r="C13056" s="178" t="s">
        <v>4810</v>
      </c>
      <c r="D13056" s="178" t="s">
        <v>10374</v>
      </c>
      <c r="E13056" s="179">
        <v>39049</v>
      </c>
      <c r="F13056" s="180">
        <v>4110</v>
      </c>
      <c r="G13056" s="180">
        <v>0</v>
      </c>
      <c r="H13056" s="180">
        <v>216.21</v>
      </c>
      <c r="I13056" s="180">
        <f t="shared" si="406"/>
        <v>4326.21</v>
      </c>
      <c r="J13056" s="177" t="str">
        <f t="shared" si="407"/>
        <v>Date &gt; 1920</v>
      </c>
    </row>
    <row r="13057" spans="1:10" x14ac:dyDescent="0.3">
      <c r="A13057" s="178" t="s">
        <v>3372</v>
      </c>
      <c r="B13057" s="178" t="s">
        <v>201</v>
      </c>
      <c r="C13057" s="178" t="s">
        <v>4810</v>
      </c>
      <c r="D13057" s="178" t="s">
        <v>10374</v>
      </c>
      <c r="E13057" s="179">
        <v>39084</v>
      </c>
      <c r="F13057" s="180">
        <v>9927</v>
      </c>
      <c r="G13057" s="180">
        <v>0</v>
      </c>
      <c r="H13057" s="180">
        <v>523.02</v>
      </c>
      <c r="I13057" s="180">
        <f t="shared" si="406"/>
        <v>10450.02</v>
      </c>
      <c r="J13057" s="177" t="str">
        <f t="shared" si="407"/>
        <v>Date &gt; 1920</v>
      </c>
    </row>
    <row r="13058" spans="1:10" x14ac:dyDescent="0.3">
      <c r="A13058" s="178" t="s">
        <v>3372</v>
      </c>
      <c r="B13058" s="178" t="s">
        <v>201</v>
      </c>
      <c r="C13058" s="178" t="s">
        <v>4810</v>
      </c>
      <c r="D13058" s="178" t="s">
        <v>10374</v>
      </c>
      <c r="E13058" s="179">
        <v>39114</v>
      </c>
      <c r="F13058" s="180">
        <v>41519</v>
      </c>
      <c r="G13058" s="180">
        <v>0</v>
      </c>
      <c r="H13058" s="180">
        <v>2184.35</v>
      </c>
      <c r="I13058" s="180">
        <f t="shared" si="406"/>
        <v>43703.35</v>
      </c>
      <c r="J13058" s="177" t="str">
        <f t="shared" si="407"/>
        <v>Date &gt; 1920</v>
      </c>
    </row>
    <row r="13059" spans="1:10" x14ac:dyDescent="0.3">
      <c r="A13059" s="178" t="s">
        <v>3372</v>
      </c>
      <c r="B13059" s="178" t="s">
        <v>201</v>
      </c>
      <c r="C13059" s="178" t="s">
        <v>4810</v>
      </c>
      <c r="D13059" s="178" t="s">
        <v>10374</v>
      </c>
      <c r="E13059" s="179">
        <v>39125</v>
      </c>
      <c r="F13059" s="180">
        <v>10117</v>
      </c>
      <c r="G13059" s="180">
        <v>0</v>
      </c>
      <c r="H13059" s="180">
        <v>533</v>
      </c>
      <c r="I13059" s="180">
        <f t="shared" si="406"/>
        <v>10650</v>
      </c>
      <c r="J13059" s="177" t="str">
        <f t="shared" si="407"/>
        <v>Date &gt; 1920</v>
      </c>
    </row>
    <row r="13060" spans="1:10" x14ac:dyDescent="0.3">
      <c r="A13060" s="178" t="s">
        <v>3372</v>
      </c>
      <c r="B13060" s="178" t="s">
        <v>201</v>
      </c>
      <c r="C13060" s="178" t="s">
        <v>4810</v>
      </c>
      <c r="D13060" s="178" t="s">
        <v>10374</v>
      </c>
      <c r="E13060" s="179">
        <v>39178</v>
      </c>
      <c r="F13060" s="180">
        <v>2180</v>
      </c>
      <c r="G13060" s="180">
        <v>0</v>
      </c>
      <c r="H13060" s="180">
        <v>115</v>
      </c>
      <c r="I13060" s="180">
        <f t="shared" si="406"/>
        <v>2295</v>
      </c>
      <c r="J13060" s="177" t="str">
        <f t="shared" si="407"/>
        <v>Date &gt; 1920</v>
      </c>
    </row>
    <row r="13061" spans="1:10" x14ac:dyDescent="0.3">
      <c r="A13061" s="178" t="s">
        <v>3372</v>
      </c>
      <c r="B13061" s="178" t="s">
        <v>201</v>
      </c>
      <c r="C13061" s="178" t="s">
        <v>4810</v>
      </c>
      <c r="D13061" s="178" t="s">
        <v>10374</v>
      </c>
      <c r="E13061" s="179">
        <v>39216</v>
      </c>
      <c r="F13061" s="180">
        <v>54954</v>
      </c>
      <c r="G13061" s="180">
        <v>0</v>
      </c>
      <c r="H13061" s="180">
        <v>2892.43</v>
      </c>
      <c r="I13061" s="180">
        <f t="shared" ref="I13061:I13124" si="408">SUM(F13061:H13061)</f>
        <v>57846.43</v>
      </c>
      <c r="J13061" s="177" t="str">
        <f t="shared" ref="J13061:J13124" si="409">IF(OR(YEAR(E13061)&gt; 1920, ISBLANK(E13061)), "Date &gt; 1920", "Sketchy date")</f>
        <v>Date &gt; 1920</v>
      </c>
    </row>
    <row r="13062" spans="1:10" x14ac:dyDescent="0.3">
      <c r="A13062" s="178" t="s">
        <v>3372</v>
      </c>
      <c r="B13062" s="178" t="s">
        <v>201</v>
      </c>
      <c r="C13062" s="178" t="s">
        <v>4810</v>
      </c>
      <c r="D13062" s="178" t="s">
        <v>10375</v>
      </c>
      <c r="E13062" s="179">
        <v>39084</v>
      </c>
      <c r="F13062" s="180">
        <v>412610</v>
      </c>
      <c r="G13062" s="180">
        <v>0</v>
      </c>
      <c r="H13062" s="180">
        <v>21717.17</v>
      </c>
      <c r="I13062" s="180">
        <f t="shared" si="408"/>
        <v>434327.17</v>
      </c>
      <c r="J13062" s="177" t="str">
        <f t="shared" si="409"/>
        <v>Date &gt; 1920</v>
      </c>
    </row>
    <row r="13063" spans="1:10" x14ac:dyDescent="0.3">
      <c r="A13063" s="178" t="s">
        <v>3372</v>
      </c>
      <c r="B13063" s="178" t="s">
        <v>201</v>
      </c>
      <c r="C13063" s="178" t="s">
        <v>4810</v>
      </c>
      <c r="D13063" s="178" t="s">
        <v>10375</v>
      </c>
      <c r="E13063" s="179">
        <v>39092</v>
      </c>
      <c r="F13063" s="180">
        <v>196954</v>
      </c>
      <c r="G13063" s="180">
        <v>0</v>
      </c>
      <c r="H13063" s="180">
        <v>10366.5</v>
      </c>
      <c r="I13063" s="180">
        <f t="shared" si="408"/>
        <v>207320.5</v>
      </c>
      <c r="J13063" s="177" t="str">
        <f t="shared" si="409"/>
        <v>Date &gt; 1920</v>
      </c>
    </row>
    <row r="13064" spans="1:10" x14ac:dyDescent="0.3">
      <c r="A13064" s="178" t="s">
        <v>3372</v>
      </c>
      <c r="B13064" s="178" t="s">
        <v>201</v>
      </c>
      <c r="C13064" s="178" t="s">
        <v>4810</v>
      </c>
      <c r="D13064" s="178" t="s">
        <v>10375</v>
      </c>
      <c r="E13064" s="179">
        <v>39125</v>
      </c>
      <c r="F13064" s="180">
        <v>383698</v>
      </c>
      <c r="G13064" s="180">
        <v>0</v>
      </c>
      <c r="H13064" s="180">
        <v>20194.5</v>
      </c>
      <c r="I13064" s="180">
        <f t="shared" si="408"/>
        <v>403892.5</v>
      </c>
      <c r="J13064" s="177" t="str">
        <f t="shared" si="409"/>
        <v>Date &gt; 1920</v>
      </c>
    </row>
    <row r="13065" spans="1:10" x14ac:dyDescent="0.3">
      <c r="A13065" s="178" t="s">
        <v>3372</v>
      </c>
      <c r="B13065" s="178" t="s">
        <v>201</v>
      </c>
      <c r="C13065" s="178" t="s">
        <v>4810</v>
      </c>
      <c r="D13065" s="178" t="s">
        <v>10375</v>
      </c>
      <c r="E13065" s="179">
        <v>39125</v>
      </c>
      <c r="F13065" s="180">
        <v>1591</v>
      </c>
      <c r="G13065" s="180">
        <v>0</v>
      </c>
      <c r="H13065" s="180">
        <v>84</v>
      </c>
      <c r="I13065" s="180">
        <f t="shared" si="408"/>
        <v>1675</v>
      </c>
      <c r="J13065" s="177" t="str">
        <f t="shared" si="409"/>
        <v>Date &gt; 1920</v>
      </c>
    </row>
    <row r="13066" spans="1:10" x14ac:dyDescent="0.3">
      <c r="A13066" s="178" t="s">
        <v>3372</v>
      </c>
      <c r="B13066" s="178" t="s">
        <v>201</v>
      </c>
      <c r="C13066" s="178" t="s">
        <v>4810</v>
      </c>
      <c r="D13066" s="178" t="s">
        <v>10375</v>
      </c>
      <c r="E13066" s="179">
        <v>39153</v>
      </c>
      <c r="F13066" s="180">
        <v>305497</v>
      </c>
      <c r="G13066" s="180">
        <v>0</v>
      </c>
      <c r="H13066" s="180">
        <v>16078</v>
      </c>
      <c r="I13066" s="180">
        <f t="shared" si="408"/>
        <v>321575</v>
      </c>
      <c r="J13066" s="177" t="str">
        <f t="shared" si="409"/>
        <v>Date &gt; 1920</v>
      </c>
    </row>
    <row r="13067" spans="1:10" x14ac:dyDescent="0.3">
      <c r="A13067" s="178" t="s">
        <v>3372</v>
      </c>
      <c r="B13067" s="178" t="s">
        <v>201</v>
      </c>
      <c r="C13067" s="178" t="s">
        <v>4810</v>
      </c>
      <c r="D13067" s="178" t="s">
        <v>10375</v>
      </c>
      <c r="E13067" s="179">
        <v>39199</v>
      </c>
      <c r="F13067" s="180">
        <v>103977</v>
      </c>
      <c r="G13067" s="180">
        <v>0</v>
      </c>
      <c r="H13067" s="180">
        <v>30708.37</v>
      </c>
      <c r="I13067" s="180">
        <f t="shared" si="408"/>
        <v>134685.37</v>
      </c>
      <c r="J13067" s="177" t="str">
        <f t="shared" si="409"/>
        <v>Date &gt; 1920</v>
      </c>
    </row>
    <row r="13068" spans="1:10" x14ac:dyDescent="0.3">
      <c r="A13068" s="178" t="s">
        <v>3372</v>
      </c>
      <c r="B13068" s="178" t="s">
        <v>201</v>
      </c>
      <c r="C13068" s="178" t="s">
        <v>4810</v>
      </c>
      <c r="D13068" s="178" t="s">
        <v>10375</v>
      </c>
      <c r="E13068" s="179">
        <v>39216</v>
      </c>
      <c r="F13068" s="180">
        <v>703844</v>
      </c>
      <c r="G13068" s="180">
        <v>0</v>
      </c>
      <c r="H13068" s="180">
        <v>11809.75</v>
      </c>
      <c r="I13068" s="180">
        <f t="shared" si="408"/>
        <v>715653.75</v>
      </c>
      <c r="J13068" s="177" t="str">
        <f t="shared" si="409"/>
        <v>Date &gt; 1920</v>
      </c>
    </row>
    <row r="13069" spans="1:10" x14ac:dyDescent="0.3">
      <c r="A13069" s="178" t="s">
        <v>3372</v>
      </c>
      <c r="B13069" s="178" t="s">
        <v>201</v>
      </c>
      <c r="C13069" s="178" t="s">
        <v>4810</v>
      </c>
      <c r="D13069" s="178" t="s">
        <v>10375</v>
      </c>
      <c r="E13069" s="179">
        <v>39337</v>
      </c>
      <c r="F13069" s="180">
        <v>481994</v>
      </c>
      <c r="G13069" s="180">
        <v>0</v>
      </c>
      <c r="H13069" s="180">
        <v>25367.38</v>
      </c>
      <c r="I13069" s="180">
        <f t="shared" si="408"/>
        <v>507361.38</v>
      </c>
      <c r="J13069" s="177" t="str">
        <f t="shared" si="409"/>
        <v>Date &gt; 1920</v>
      </c>
    </row>
    <row r="13070" spans="1:10" x14ac:dyDescent="0.3">
      <c r="A13070" s="178" t="s">
        <v>3372</v>
      </c>
      <c r="B13070" s="178" t="s">
        <v>201</v>
      </c>
      <c r="C13070" s="178" t="s">
        <v>4810</v>
      </c>
      <c r="D13070" s="178" t="s">
        <v>10375</v>
      </c>
      <c r="E13070" s="179">
        <v>39435</v>
      </c>
      <c r="F13070" s="180">
        <v>56972</v>
      </c>
      <c r="G13070" s="180">
        <v>0</v>
      </c>
      <c r="H13070" s="180">
        <v>2997.33</v>
      </c>
      <c r="I13070" s="180">
        <f t="shared" si="408"/>
        <v>59969.33</v>
      </c>
      <c r="J13070" s="177" t="str">
        <f t="shared" si="409"/>
        <v>Date &gt; 1920</v>
      </c>
    </row>
    <row r="13071" spans="1:10" x14ac:dyDescent="0.3">
      <c r="A13071" s="178" t="s">
        <v>3372</v>
      </c>
      <c r="B13071" s="178" t="s">
        <v>201</v>
      </c>
      <c r="C13071" s="178" t="s">
        <v>4810</v>
      </c>
      <c r="D13071" s="178" t="s">
        <v>10375</v>
      </c>
      <c r="E13071" s="179">
        <v>39604</v>
      </c>
      <c r="F13071" s="180">
        <v>52640</v>
      </c>
      <c r="G13071" s="180">
        <v>0</v>
      </c>
      <c r="H13071" s="180">
        <v>0</v>
      </c>
      <c r="I13071" s="180">
        <f t="shared" si="408"/>
        <v>52640</v>
      </c>
      <c r="J13071" s="177" t="str">
        <f t="shared" si="409"/>
        <v>Date &gt; 1920</v>
      </c>
    </row>
    <row r="13072" spans="1:10" x14ac:dyDescent="0.3">
      <c r="A13072" s="178" t="s">
        <v>3372</v>
      </c>
      <c r="B13072" s="178" t="s">
        <v>201</v>
      </c>
      <c r="C13072" s="178" t="s">
        <v>4810</v>
      </c>
      <c r="D13072" s="178" t="s">
        <v>10375</v>
      </c>
      <c r="E13072" s="179">
        <v>39685</v>
      </c>
      <c r="F13072" s="180">
        <v>70839</v>
      </c>
      <c r="G13072" s="180">
        <v>0</v>
      </c>
      <c r="H13072" s="180">
        <v>6500.69</v>
      </c>
      <c r="I13072" s="180">
        <f t="shared" si="408"/>
        <v>77339.69</v>
      </c>
      <c r="J13072" s="177" t="str">
        <f t="shared" si="409"/>
        <v>Date &gt; 1920</v>
      </c>
    </row>
    <row r="13073" spans="1:10" x14ac:dyDescent="0.3">
      <c r="A13073" s="178" t="s">
        <v>3372</v>
      </c>
      <c r="B13073" s="178" t="s">
        <v>201</v>
      </c>
      <c r="C13073" s="178" t="s">
        <v>4810</v>
      </c>
      <c r="D13073" s="178" t="s">
        <v>10376</v>
      </c>
      <c r="E13073" s="179">
        <v>39148</v>
      </c>
      <c r="F13073" s="180">
        <v>0</v>
      </c>
      <c r="G13073" s="180">
        <v>5959.2</v>
      </c>
      <c r="H13073" s="180">
        <v>2553.94</v>
      </c>
      <c r="I13073" s="180">
        <f t="shared" si="408"/>
        <v>8513.14</v>
      </c>
      <c r="J13073" s="177" t="str">
        <f t="shared" si="409"/>
        <v>Date &gt; 1920</v>
      </c>
    </row>
    <row r="13074" spans="1:10" x14ac:dyDescent="0.3">
      <c r="A13074" s="178" t="s">
        <v>3372</v>
      </c>
      <c r="B13074" s="178" t="s">
        <v>201</v>
      </c>
      <c r="C13074" s="178" t="s">
        <v>4810</v>
      </c>
      <c r="D13074" s="178" t="s">
        <v>10376</v>
      </c>
      <c r="E13074" s="179">
        <v>39209</v>
      </c>
      <c r="F13074" s="180">
        <v>0</v>
      </c>
      <c r="G13074" s="180">
        <v>7979.94</v>
      </c>
      <c r="H13074" s="180">
        <v>3419.98</v>
      </c>
      <c r="I13074" s="180">
        <f t="shared" si="408"/>
        <v>11399.92</v>
      </c>
      <c r="J13074" s="177" t="str">
        <f t="shared" si="409"/>
        <v>Date &gt; 1920</v>
      </c>
    </row>
    <row r="13075" spans="1:10" x14ac:dyDescent="0.3">
      <c r="A13075" s="178" t="s">
        <v>3372</v>
      </c>
      <c r="B13075" s="178" t="s">
        <v>201</v>
      </c>
      <c r="C13075" s="178" t="s">
        <v>4810</v>
      </c>
      <c r="D13075" s="178" t="s">
        <v>10376</v>
      </c>
      <c r="E13075" s="179">
        <v>39337</v>
      </c>
      <c r="F13075" s="180">
        <v>0</v>
      </c>
      <c r="G13075" s="180">
        <v>19061.5</v>
      </c>
      <c r="H13075" s="180">
        <v>8169.21</v>
      </c>
      <c r="I13075" s="180">
        <f t="shared" si="408"/>
        <v>27230.71</v>
      </c>
      <c r="J13075" s="177" t="str">
        <f t="shared" si="409"/>
        <v>Date &gt; 1920</v>
      </c>
    </row>
    <row r="13076" spans="1:10" x14ac:dyDescent="0.3">
      <c r="A13076" s="178" t="s">
        <v>3372</v>
      </c>
      <c r="B13076" s="178" t="s">
        <v>201</v>
      </c>
      <c r="C13076" s="178" t="s">
        <v>4810</v>
      </c>
      <c r="D13076" s="178" t="s">
        <v>10376</v>
      </c>
      <c r="E13076" s="179">
        <v>39556</v>
      </c>
      <c r="F13076" s="180">
        <v>0</v>
      </c>
      <c r="G13076" s="180">
        <v>1125.5999999999999</v>
      </c>
      <c r="H13076" s="180">
        <v>482.4</v>
      </c>
      <c r="I13076" s="180">
        <f t="shared" si="408"/>
        <v>1608</v>
      </c>
      <c r="J13076" s="177" t="str">
        <f t="shared" si="409"/>
        <v>Date &gt; 1920</v>
      </c>
    </row>
    <row r="13077" spans="1:10" x14ac:dyDescent="0.3">
      <c r="A13077" s="178" t="s">
        <v>3372</v>
      </c>
      <c r="B13077" s="178" t="s">
        <v>201</v>
      </c>
      <c r="C13077" s="178" t="s">
        <v>4810</v>
      </c>
      <c r="D13077" s="178" t="s">
        <v>10377</v>
      </c>
      <c r="E13077" s="179">
        <v>39337</v>
      </c>
      <c r="F13077" s="180">
        <v>0</v>
      </c>
      <c r="G13077" s="180">
        <v>88728.22</v>
      </c>
      <c r="H13077" s="180">
        <v>38026.379999999997</v>
      </c>
      <c r="I13077" s="180">
        <f t="shared" si="408"/>
        <v>126754.6</v>
      </c>
      <c r="J13077" s="177" t="str">
        <f t="shared" si="409"/>
        <v>Date &gt; 1920</v>
      </c>
    </row>
    <row r="13078" spans="1:10" x14ac:dyDescent="0.3">
      <c r="A13078" s="178" t="s">
        <v>3372</v>
      </c>
      <c r="B13078" s="178" t="s">
        <v>201</v>
      </c>
      <c r="C13078" s="178" t="s">
        <v>4810</v>
      </c>
      <c r="D13078" s="178" t="s">
        <v>10377</v>
      </c>
      <c r="E13078" s="179">
        <v>39471</v>
      </c>
      <c r="F13078" s="180">
        <v>0</v>
      </c>
      <c r="G13078" s="180">
        <v>43914.8</v>
      </c>
      <c r="H13078" s="180">
        <v>18820.63</v>
      </c>
      <c r="I13078" s="180">
        <f t="shared" si="408"/>
        <v>62735.430000000008</v>
      </c>
      <c r="J13078" s="177" t="str">
        <f t="shared" si="409"/>
        <v>Date &gt; 1920</v>
      </c>
    </row>
    <row r="13079" spans="1:10" x14ac:dyDescent="0.3">
      <c r="A13079" s="178" t="s">
        <v>3372</v>
      </c>
      <c r="B13079" s="178" t="s">
        <v>201</v>
      </c>
      <c r="C13079" s="178" t="s">
        <v>4810</v>
      </c>
      <c r="D13079" s="178" t="s">
        <v>10378</v>
      </c>
      <c r="E13079" s="179">
        <v>39360</v>
      </c>
      <c r="F13079" s="180">
        <v>0</v>
      </c>
      <c r="G13079" s="180">
        <v>77374.929999999993</v>
      </c>
      <c r="H13079" s="180">
        <v>33160.660000000003</v>
      </c>
      <c r="I13079" s="180">
        <f t="shared" si="408"/>
        <v>110535.59</v>
      </c>
      <c r="J13079" s="177" t="str">
        <f t="shared" si="409"/>
        <v>Date &gt; 1920</v>
      </c>
    </row>
    <row r="13080" spans="1:10" x14ac:dyDescent="0.3">
      <c r="A13080" s="178" t="s">
        <v>3372</v>
      </c>
      <c r="B13080" s="178" t="s">
        <v>201</v>
      </c>
      <c r="C13080" s="178" t="s">
        <v>4810</v>
      </c>
      <c r="D13080" s="178" t="s">
        <v>10378</v>
      </c>
      <c r="E13080" s="179">
        <v>39479</v>
      </c>
      <c r="F13080" s="180">
        <v>0</v>
      </c>
      <c r="G13080" s="180">
        <v>98089.7</v>
      </c>
      <c r="H13080" s="180">
        <v>42038.43</v>
      </c>
      <c r="I13080" s="180">
        <f t="shared" si="408"/>
        <v>140128.13</v>
      </c>
      <c r="J13080" s="177" t="str">
        <f t="shared" si="409"/>
        <v>Date &gt; 1920</v>
      </c>
    </row>
    <row r="13081" spans="1:10" x14ac:dyDescent="0.3">
      <c r="A13081" s="178" t="s">
        <v>3372</v>
      </c>
      <c r="B13081" s="178" t="s">
        <v>201</v>
      </c>
      <c r="C13081" s="178" t="s">
        <v>4810</v>
      </c>
      <c r="D13081" s="178" t="s">
        <v>10378</v>
      </c>
      <c r="E13081" s="179">
        <v>39497</v>
      </c>
      <c r="F13081" s="180">
        <v>0</v>
      </c>
      <c r="G13081" s="180">
        <v>164889.17000000001</v>
      </c>
      <c r="H13081" s="180">
        <v>70666.78</v>
      </c>
      <c r="I13081" s="180">
        <f t="shared" si="408"/>
        <v>235555.95</v>
      </c>
      <c r="J13081" s="177" t="str">
        <f t="shared" si="409"/>
        <v>Date &gt; 1920</v>
      </c>
    </row>
    <row r="13082" spans="1:10" x14ac:dyDescent="0.3">
      <c r="A13082" s="178" t="s">
        <v>3372</v>
      </c>
      <c r="B13082" s="178" t="s">
        <v>201</v>
      </c>
      <c r="C13082" s="178" t="s">
        <v>4810</v>
      </c>
      <c r="D13082" s="178" t="s">
        <v>10378</v>
      </c>
      <c r="E13082" s="179">
        <v>39521</v>
      </c>
      <c r="F13082" s="180">
        <v>0</v>
      </c>
      <c r="G13082" s="180">
        <v>27254.36</v>
      </c>
      <c r="H13082" s="180">
        <v>11680.44</v>
      </c>
      <c r="I13082" s="180">
        <f t="shared" si="408"/>
        <v>38934.800000000003</v>
      </c>
      <c r="J13082" s="177" t="str">
        <f t="shared" si="409"/>
        <v>Date &gt; 1920</v>
      </c>
    </row>
    <row r="13083" spans="1:10" x14ac:dyDescent="0.3">
      <c r="A13083" s="178" t="s">
        <v>3372</v>
      </c>
      <c r="B13083" s="178" t="s">
        <v>201</v>
      </c>
      <c r="C13083" s="178" t="s">
        <v>4810</v>
      </c>
      <c r="D13083" s="178" t="s">
        <v>10378</v>
      </c>
      <c r="E13083" s="179">
        <v>39538</v>
      </c>
      <c r="F13083" s="180">
        <v>0</v>
      </c>
      <c r="G13083" s="180">
        <v>8193.84</v>
      </c>
      <c r="H13083" s="180">
        <v>3511.69</v>
      </c>
      <c r="I13083" s="180">
        <f t="shared" si="408"/>
        <v>11705.53</v>
      </c>
      <c r="J13083" s="177" t="str">
        <f t="shared" si="409"/>
        <v>Date &gt; 1920</v>
      </c>
    </row>
    <row r="13084" spans="1:10" x14ac:dyDescent="0.3">
      <c r="A13084" s="178" t="s">
        <v>3372</v>
      </c>
      <c r="B13084" s="178" t="s">
        <v>201</v>
      </c>
      <c r="C13084" s="178" t="s">
        <v>4810</v>
      </c>
      <c r="D13084" s="178" t="s">
        <v>10378</v>
      </c>
      <c r="E13084" s="179">
        <v>40354</v>
      </c>
      <c r="F13084" s="180">
        <v>0</v>
      </c>
      <c r="G13084" s="180">
        <v>31510.720000000001</v>
      </c>
      <c r="H13084" s="180">
        <v>13504.55</v>
      </c>
      <c r="I13084" s="180">
        <f t="shared" si="408"/>
        <v>45015.270000000004</v>
      </c>
      <c r="J13084" s="177" t="str">
        <f t="shared" si="409"/>
        <v>Date &gt; 1920</v>
      </c>
    </row>
    <row r="13085" spans="1:10" x14ac:dyDescent="0.3">
      <c r="A13085" s="178" t="s">
        <v>3372</v>
      </c>
      <c r="B13085" s="178" t="s">
        <v>201</v>
      </c>
      <c r="C13085" s="178" t="s">
        <v>4810</v>
      </c>
      <c r="D13085" s="178" t="s">
        <v>10379</v>
      </c>
      <c r="E13085" s="179">
        <v>39479</v>
      </c>
      <c r="F13085" s="180">
        <v>228316</v>
      </c>
      <c r="G13085" s="180">
        <v>57523.43</v>
      </c>
      <c r="H13085" s="180">
        <v>36670.620000000003</v>
      </c>
      <c r="I13085" s="180">
        <f t="shared" si="408"/>
        <v>322510.05</v>
      </c>
      <c r="J13085" s="177" t="str">
        <f t="shared" si="409"/>
        <v>Date &gt; 1920</v>
      </c>
    </row>
    <row r="13086" spans="1:10" x14ac:dyDescent="0.3">
      <c r="A13086" s="178" t="s">
        <v>3372</v>
      </c>
      <c r="B13086" s="178" t="s">
        <v>201</v>
      </c>
      <c r="C13086" s="178" t="s">
        <v>4810</v>
      </c>
      <c r="D13086" s="178" t="s">
        <v>10379</v>
      </c>
      <c r="E13086" s="179">
        <v>39486</v>
      </c>
      <c r="F13086" s="180">
        <v>13318</v>
      </c>
      <c r="G13086" s="180">
        <v>0</v>
      </c>
      <c r="H13086" s="180">
        <v>701.04</v>
      </c>
      <c r="I13086" s="180">
        <f t="shared" si="408"/>
        <v>14019.04</v>
      </c>
      <c r="J13086" s="177" t="str">
        <f t="shared" si="409"/>
        <v>Date &gt; 1920</v>
      </c>
    </row>
    <row r="13087" spans="1:10" x14ac:dyDescent="0.3">
      <c r="A13087" s="178" t="s">
        <v>3372</v>
      </c>
      <c r="B13087" s="178" t="s">
        <v>201</v>
      </c>
      <c r="C13087" s="178" t="s">
        <v>4810</v>
      </c>
      <c r="D13087" s="178" t="s">
        <v>10379</v>
      </c>
      <c r="E13087" s="179">
        <v>39498</v>
      </c>
      <c r="F13087" s="180">
        <v>13061</v>
      </c>
      <c r="G13087" s="180">
        <v>22987.79</v>
      </c>
      <c r="H13087" s="180">
        <v>10538.36</v>
      </c>
      <c r="I13087" s="180">
        <f t="shared" si="408"/>
        <v>46587.15</v>
      </c>
      <c r="J13087" s="177" t="str">
        <f t="shared" si="409"/>
        <v>Date &gt; 1920</v>
      </c>
    </row>
    <row r="13088" spans="1:10" x14ac:dyDescent="0.3">
      <c r="A13088" s="178" t="s">
        <v>3372</v>
      </c>
      <c r="B13088" s="178" t="s">
        <v>201</v>
      </c>
      <c r="C13088" s="178" t="s">
        <v>4810</v>
      </c>
      <c r="D13088" s="178" t="s">
        <v>10379</v>
      </c>
      <c r="E13088" s="179">
        <v>39521</v>
      </c>
      <c r="F13088" s="180">
        <v>8054</v>
      </c>
      <c r="G13088" s="180">
        <v>1267.53</v>
      </c>
      <c r="H13088" s="180">
        <v>1117.08</v>
      </c>
      <c r="I13088" s="180">
        <f t="shared" si="408"/>
        <v>10438.61</v>
      </c>
      <c r="J13088" s="177" t="str">
        <f t="shared" si="409"/>
        <v>Date &gt; 1920</v>
      </c>
    </row>
    <row r="13089" spans="1:10" x14ac:dyDescent="0.3">
      <c r="A13089" s="178" t="s">
        <v>3372</v>
      </c>
      <c r="B13089" s="178" t="s">
        <v>201</v>
      </c>
      <c r="C13089" s="178" t="s">
        <v>4810</v>
      </c>
      <c r="D13089" s="178" t="s">
        <v>10379</v>
      </c>
      <c r="E13089" s="179">
        <v>39801</v>
      </c>
      <c r="F13089" s="180">
        <v>10000</v>
      </c>
      <c r="G13089" s="180">
        <v>12563.26</v>
      </c>
      <c r="H13089" s="180">
        <v>5831.94</v>
      </c>
      <c r="I13089" s="180">
        <f t="shared" si="408"/>
        <v>28395.200000000001</v>
      </c>
      <c r="J13089" s="177" t="str">
        <f t="shared" si="409"/>
        <v>Date &gt; 1920</v>
      </c>
    </row>
    <row r="13090" spans="1:10" x14ac:dyDescent="0.3">
      <c r="A13090" s="178" t="s">
        <v>3372</v>
      </c>
      <c r="B13090" s="178" t="s">
        <v>201</v>
      </c>
      <c r="C13090" s="178" t="s">
        <v>4810</v>
      </c>
      <c r="D13090" s="178" t="s">
        <v>10379</v>
      </c>
      <c r="E13090" s="179">
        <v>39813</v>
      </c>
      <c r="F13090" s="180">
        <v>0</v>
      </c>
      <c r="G13090" s="180">
        <v>933.43</v>
      </c>
      <c r="H13090" s="180">
        <v>400.03</v>
      </c>
      <c r="I13090" s="180">
        <f t="shared" si="408"/>
        <v>1333.46</v>
      </c>
      <c r="J13090" s="177" t="str">
        <f t="shared" si="409"/>
        <v>Date &gt; 1920</v>
      </c>
    </row>
    <row r="13091" spans="1:10" x14ac:dyDescent="0.3">
      <c r="A13091" s="178" t="s">
        <v>3372</v>
      </c>
      <c r="B13091" s="178" t="s">
        <v>201</v>
      </c>
      <c r="C13091" s="178" t="s">
        <v>4810</v>
      </c>
      <c r="D13091" s="178" t="s">
        <v>10380</v>
      </c>
      <c r="E13091" s="179">
        <v>39360</v>
      </c>
      <c r="F13091" s="180">
        <v>0</v>
      </c>
      <c r="G13091" s="180">
        <v>5363.88</v>
      </c>
      <c r="H13091" s="180">
        <v>2298.81</v>
      </c>
      <c r="I13091" s="180">
        <f t="shared" si="408"/>
        <v>7662.6900000000005</v>
      </c>
      <c r="J13091" s="177" t="str">
        <f t="shared" si="409"/>
        <v>Date &gt; 1920</v>
      </c>
    </row>
    <row r="13092" spans="1:10" x14ac:dyDescent="0.3">
      <c r="A13092" s="178" t="s">
        <v>3372</v>
      </c>
      <c r="B13092" s="178" t="s">
        <v>201</v>
      </c>
      <c r="C13092" s="178" t="s">
        <v>4810</v>
      </c>
      <c r="D13092" s="178" t="s">
        <v>10380</v>
      </c>
      <c r="E13092" s="179">
        <v>39456</v>
      </c>
      <c r="F13092" s="180">
        <v>0</v>
      </c>
      <c r="G13092" s="180">
        <v>324351.06</v>
      </c>
      <c r="H13092" s="180">
        <v>139007.60999999999</v>
      </c>
      <c r="I13092" s="180">
        <f t="shared" si="408"/>
        <v>463358.67</v>
      </c>
      <c r="J13092" s="177" t="str">
        <f t="shared" si="409"/>
        <v>Date &gt; 1920</v>
      </c>
    </row>
    <row r="13093" spans="1:10" x14ac:dyDescent="0.3">
      <c r="A13093" s="178" t="s">
        <v>3372</v>
      </c>
      <c r="B13093" s="178" t="s">
        <v>201</v>
      </c>
      <c r="C13093" s="178" t="s">
        <v>4810</v>
      </c>
      <c r="D13093" s="178" t="s">
        <v>10380</v>
      </c>
      <c r="E13093" s="179">
        <v>39483</v>
      </c>
      <c r="F13093" s="180">
        <v>0</v>
      </c>
      <c r="G13093" s="180">
        <v>1809.86</v>
      </c>
      <c r="H13093" s="180">
        <v>775.65</v>
      </c>
      <c r="I13093" s="180">
        <f t="shared" si="408"/>
        <v>2585.5099999999998</v>
      </c>
      <c r="J13093" s="177" t="str">
        <f t="shared" si="409"/>
        <v>Date &gt; 1920</v>
      </c>
    </row>
    <row r="13094" spans="1:10" x14ac:dyDescent="0.3">
      <c r="A13094" s="178" t="s">
        <v>3372</v>
      </c>
      <c r="B13094" s="178" t="s">
        <v>201</v>
      </c>
      <c r="C13094" s="178" t="s">
        <v>4810</v>
      </c>
      <c r="D13094" s="178" t="s">
        <v>10380</v>
      </c>
      <c r="E13094" s="179">
        <v>39538</v>
      </c>
      <c r="F13094" s="180">
        <v>0</v>
      </c>
      <c r="G13094" s="180">
        <v>16679</v>
      </c>
      <c r="H13094" s="180">
        <v>7148.13</v>
      </c>
      <c r="I13094" s="180">
        <f t="shared" si="408"/>
        <v>23827.13</v>
      </c>
      <c r="J13094" s="177" t="str">
        <f t="shared" si="409"/>
        <v>Date &gt; 1920</v>
      </c>
    </row>
    <row r="13095" spans="1:10" x14ac:dyDescent="0.3">
      <c r="A13095" s="178" t="s">
        <v>3372</v>
      </c>
      <c r="B13095" s="178" t="s">
        <v>201</v>
      </c>
      <c r="C13095" s="178" t="s">
        <v>4810</v>
      </c>
      <c r="D13095" s="178" t="s">
        <v>10381</v>
      </c>
      <c r="E13095" s="179">
        <v>39360</v>
      </c>
      <c r="F13095" s="180">
        <v>0</v>
      </c>
      <c r="G13095" s="180">
        <v>280847.34999999998</v>
      </c>
      <c r="H13095" s="180">
        <v>280847.28999999998</v>
      </c>
      <c r="I13095" s="180">
        <f t="shared" si="408"/>
        <v>561694.6399999999</v>
      </c>
      <c r="J13095" s="177" t="str">
        <f t="shared" si="409"/>
        <v>Date &gt; 1920</v>
      </c>
    </row>
    <row r="13096" spans="1:10" x14ac:dyDescent="0.3">
      <c r="A13096" s="178" t="s">
        <v>3372</v>
      </c>
      <c r="B13096" s="178" t="s">
        <v>201</v>
      </c>
      <c r="C13096" s="178" t="s">
        <v>4810</v>
      </c>
      <c r="D13096" s="178" t="s">
        <v>10381</v>
      </c>
      <c r="E13096" s="179">
        <v>39483</v>
      </c>
      <c r="F13096" s="180">
        <v>0</v>
      </c>
      <c r="G13096" s="180">
        <v>7289.45</v>
      </c>
      <c r="H13096" s="180">
        <v>7289.45</v>
      </c>
      <c r="I13096" s="180">
        <f t="shared" si="408"/>
        <v>14578.9</v>
      </c>
      <c r="J13096" s="177" t="str">
        <f t="shared" si="409"/>
        <v>Date &gt; 1920</v>
      </c>
    </row>
    <row r="13097" spans="1:10" x14ac:dyDescent="0.3">
      <c r="A13097" s="178" t="s">
        <v>3372</v>
      </c>
      <c r="B13097" s="178" t="s">
        <v>201</v>
      </c>
      <c r="C13097" s="178" t="s">
        <v>4810</v>
      </c>
      <c r="D13097" s="178" t="s">
        <v>10381</v>
      </c>
      <c r="E13097" s="179">
        <v>39657</v>
      </c>
      <c r="F13097" s="180">
        <v>0</v>
      </c>
      <c r="G13097" s="180">
        <v>13017.14</v>
      </c>
      <c r="H13097" s="180">
        <v>13017.14</v>
      </c>
      <c r="I13097" s="180">
        <f t="shared" si="408"/>
        <v>26034.28</v>
      </c>
      <c r="J13097" s="177" t="str">
        <f t="shared" si="409"/>
        <v>Date &gt; 1920</v>
      </c>
    </row>
    <row r="13098" spans="1:10" x14ac:dyDescent="0.3">
      <c r="A13098" s="178" t="s">
        <v>3372</v>
      </c>
      <c r="B13098" s="178" t="s">
        <v>201</v>
      </c>
      <c r="C13098" s="178" t="s">
        <v>4810</v>
      </c>
      <c r="D13098" s="178" t="s">
        <v>10381</v>
      </c>
      <c r="E13098" s="179">
        <v>39682</v>
      </c>
      <c r="F13098" s="180">
        <v>0</v>
      </c>
      <c r="G13098" s="180">
        <v>10235.969999999999</v>
      </c>
      <c r="H13098" s="180">
        <v>10235.969999999999</v>
      </c>
      <c r="I13098" s="180">
        <f t="shared" si="408"/>
        <v>20471.939999999999</v>
      </c>
      <c r="J13098" s="177" t="str">
        <f t="shared" si="409"/>
        <v>Date &gt; 1920</v>
      </c>
    </row>
    <row r="13099" spans="1:10" x14ac:dyDescent="0.3">
      <c r="A13099" s="178" t="s">
        <v>3372</v>
      </c>
      <c r="B13099" s="178" t="s">
        <v>201</v>
      </c>
      <c r="C13099" s="178" t="s">
        <v>4810</v>
      </c>
      <c r="D13099" s="178" t="s">
        <v>10382</v>
      </c>
      <c r="E13099" s="179">
        <v>39360</v>
      </c>
      <c r="F13099" s="180">
        <v>0</v>
      </c>
      <c r="G13099" s="180">
        <v>6934.06</v>
      </c>
      <c r="H13099" s="180">
        <v>2971.73</v>
      </c>
      <c r="I13099" s="180">
        <f t="shared" si="408"/>
        <v>9905.7900000000009</v>
      </c>
      <c r="J13099" s="177" t="str">
        <f t="shared" si="409"/>
        <v>Date &gt; 1920</v>
      </c>
    </row>
    <row r="13100" spans="1:10" x14ac:dyDescent="0.3">
      <c r="A13100" s="178" t="s">
        <v>3372</v>
      </c>
      <c r="B13100" s="178" t="s">
        <v>201</v>
      </c>
      <c r="C13100" s="178" t="s">
        <v>4810</v>
      </c>
      <c r="D13100" s="178" t="s">
        <v>10382</v>
      </c>
      <c r="E13100" s="179">
        <v>39538</v>
      </c>
      <c r="F13100" s="180">
        <v>0</v>
      </c>
      <c r="G13100" s="180">
        <v>3255</v>
      </c>
      <c r="H13100" s="180">
        <v>1395</v>
      </c>
      <c r="I13100" s="180">
        <f t="shared" si="408"/>
        <v>4650</v>
      </c>
      <c r="J13100" s="177" t="str">
        <f t="shared" si="409"/>
        <v>Date &gt; 1920</v>
      </c>
    </row>
    <row r="13101" spans="1:10" x14ac:dyDescent="0.3">
      <c r="A13101" s="178" t="s">
        <v>3372</v>
      </c>
      <c r="B13101" s="178" t="s">
        <v>201</v>
      </c>
      <c r="C13101" s="178" t="s">
        <v>4810</v>
      </c>
      <c r="D13101" s="178" t="s">
        <v>10382</v>
      </c>
      <c r="E13101" s="179">
        <v>39604</v>
      </c>
      <c r="F13101" s="180">
        <v>0</v>
      </c>
      <c r="G13101" s="180">
        <v>2103.2199999999998</v>
      </c>
      <c r="H13101" s="180">
        <v>901.38</v>
      </c>
      <c r="I13101" s="180">
        <f t="shared" si="408"/>
        <v>3004.6</v>
      </c>
      <c r="J13101" s="177" t="str">
        <f t="shared" si="409"/>
        <v>Date &gt; 1920</v>
      </c>
    </row>
    <row r="13102" spans="1:10" x14ac:dyDescent="0.3">
      <c r="A13102" s="178" t="s">
        <v>3372</v>
      </c>
      <c r="B13102" s="178" t="s">
        <v>201</v>
      </c>
      <c r="C13102" s="178" t="s">
        <v>4810</v>
      </c>
      <c r="D13102" s="178" t="s">
        <v>10382</v>
      </c>
      <c r="E13102" s="179">
        <v>39609</v>
      </c>
      <c r="F13102" s="180">
        <v>0</v>
      </c>
      <c r="G13102" s="180">
        <v>58178.55</v>
      </c>
      <c r="H13102" s="180">
        <v>24933.67</v>
      </c>
      <c r="I13102" s="180">
        <f t="shared" si="408"/>
        <v>83112.22</v>
      </c>
      <c r="J13102" s="177" t="str">
        <f t="shared" si="409"/>
        <v>Date &gt; 1920</v>
      </c>
    </row>
    <row r="13103" spans="1:10" x14ac:dyDescent="0.3">
      <c r="A13103" s="178" t="s">
        <v>3372</v>
      </c>
      <c r="B13103" s="178" t="s">
        <v>201</v>
      </c>
      <c r="C13103" s="178" t="s">
        <v>4810</v>
      </c>
      <c r="D13103" s="178" t="s">
        <v>10382</v>
      </c>
      <c r="E13103" s="179">
        <v>39800</v>
      </c>
      <c r="F13103" s="180">
        <v>0</v>
      </c>
      <c r="G13103" s="180">
        <v>2882.88</v>
      </c>
      <c r="H13103" s="180">
        <v>1235.52</v>
      </c>
      <c r="I13103" s="180">
        <f t="shared" si="408"/>
        <v>4118.3999999999996</v>
      </c>
      <c r="J13103" s="177" t="str">
        <f t="shared" si="409"/>
        <v>Date &gt; 1920</v>
      </c>
    </row>
    <row r="13104" spans="1:10" x14ac:dyDescent="0.3">
      <c r="A13104" s="178" t="s">
        <v>3372</v>
      </c>
      <c r="B13104" s="178" t="s">
        <v>201</v>
      </c>
      <c r="C13104" s="178" t="s">
        <v>4810</v>
      </c>
      <c r="D13104" s="178" t="s">
        <v>10382</v>
      </c>
      <c r="E13104" s="179">
        <v>39841</v>
      </c>
      <c r="F13104" s="180">
        <v>0</v>
      </c>
      <c r="G13104" s="180">
        <v>570.4</v>
      </c>
      <c r="H13104" s="180">
        <v>142.6</v>
      </c>
      <c r="I13104" s="180">
        <f t="shared" si="408"/>
        <v>713</v>
      </c>
      <c r="J13104" s="177" t="str">
        <f t="shared" si="409"/>
        <v>Date &gt; 1920</v>
      </c>
    </row>
    <row r="13105" spans="1:10" x14ac:dyDescent="0.3">
      <c r="A13105" s="178" t="s">
        <v>3372</v>
      </c>
      <c r="B13105" s="178" t="s">
        <v>201</v>
      </c>
      <c r="C13105" s="178" t="s">
        <v>4810</v>
      </c>
      <c r="D13105" s="178" t="s">
        <v>10382</v>
      </c>
      <c r="E13105" s="179">
        <v>39883</v>
      </c>
      <c r="F13105" s="180">
        <v>0</v>
      </c>
      <c r="G13105" s="180">
        <v>558</v>
      </c>
      <c r="H13105" s="180">
        <v>341</v>
      </c>
      <c r="I13105" s="180">
        <f t="shared" si="408"/>
        <v>899</v>
      </c>
      <c r="J13105" s="177" t="str">
        <f t="shared" si="409"/>
        <v>Date &gt; 1920</v>
      </c>
    </row>
    <row r="13106" spans="1:10" x14ac:dyDescent="0.3">
      <c r="A13106" s="178" t="s">
        <v>3372</v>
      </c>
      <c r="B13106" s="178" t="s">
        <v>201</v>
      </c>
      <c r="C13106" s="178" t="s">
        <v>4810</v>
      </c>
      <c r="D13106" s="178" t="s">
        <v>10382</v>
      </c>
      <c r="E13106" s="179">
        <v>40002</v>
      </c>
      <c r="F13106" s="180">
        <v>0</v>
      </c>
      <c r="G13106" s="180">
        <v>1756.3</v>
      </c>
      <c r="H13106" s="180">
        <v>752.7</v>
      </c>
      <c r="I13106" s="180">
        <f t="shared" si="408"/>
        <v>2509</v>
      </c>
      <c r="J13106" s="177" t="str">
        <f t="shared" si="409"/>
        <v>Date &gt; 1920</v>
      </c>
    </row>
    <row r="13107" spans="1:10" x14ac:dyDescent="0.3">
      <c r="A13107" s="178" t="s">
        <v>3372</v>
      </c>
      <c r="B13107" s="178" t="s">
        <v>201</v>
      </c>
      <c r="C13107" s="178" t="s">
        <v>4810</v>
      </c>
      <c r="D13107" s="178" t="s">
        <v>10382</v>
      </c>
      <c r="E13107" s="179">
        <v>40091</v>
      </c>
      <c r="F13107" s="180">
        <v>0</v>
      </c>
      <c r="G13107" s="180">
        <v>1533.53</v>
      </c>
      <c r="H13107" s="180">
        <v>657.22</v>
      </c>
      <c r="I13107" s="180">
        <f t="shared" si="408"/>
        <v>2190.75</v>
      </c>
      <c r="J13107" s="177" t="str">
        <f t="shared" si="409"/>
        <v>Date &gt; 1920</v>
      </c>
    </row>
    <row r="13108" spans="1:10" x14ac:dyDescent="0.3">
      <c r="A13108" s="178" t="s">
        <v>3372</v>
      </c>
      <c r="B13108" s="178" t="s">
        <v>201</v>
      </c>
      <c r="C13108" s="178" t="s">
        <v>4810</v>
      </c>
      <c r="D13108" s="178" t="s">
        <v>10382</v>
      </c>
      <c r="E13108" s="179">
        <v>40163</v>
      </c>
      <c r="F13108" s="180">
        <v>0</v>
      </c>
      <c r="G13108" s="180">
        <v>1763.34</v>
      </c>
      <c r="H13108" s="180">
        <v>755.71</v>
      </c>
      <c r="I13108" s="180">
        <f t="shared" si="408"/>
        <v>2519.0500000000002</v>
      </c>
      <c r="J13108" s="177" t="str">
        <f t="shared" si="409"/>
        <v>Date &gt; 1920</v>
      </c>
    </row>
    <row r="13109" spans="1:10" x14ac:dyDescent="0.3">
      <c r="A13109" s="178" t="s">
        <v>3372</v>
      </c>
      <c r="B13109" s="178" t="s">
        <v>201</v>
      </c>
      <c r="C13109" s="178" t="s">
        <v>4810</v>
      </c>
      <c r="D13109" s="178" t="s">
        <v>10382</v>
      </c>
      <c r="E13109" s="179">
        <v>40255</v>
      </c>
      <c r="F13109" s="180">
        <v>0</v>
      </c>
      <c r="G13109" s="180">
        <v>288.93</v>
      </c>
      <c r="H13109" s="180">
        <v>123.82</v>
      </c>
      <c r="I13109" s="180">
        <f t="shared" si="408"/>
        <v>412.75</v>
      </c>
      <c r="J13109" s="177" t="str">
        <f t="shared" si="409"/>
        <v>Date &gt; 1920</v>
      </c>
    </row>
    <row r="13110" spans="1:10" x14ac:dyDescent="0.3">
      <c r="A13110" s="178" t="s">
        <v>3372</v>
      </c>
      <c r="B13110" s="178" t="s">
        <v>201</v>
      </c>
      <c r="C13110" s="178" t="s">
        <v>4810</v>
      </c>
      <c r="D13110" s="178" t="s">
        <v>10383</v>
      </c>
      <c r="E13110" s="179">
        <v>39483</v>
      </c>
      <c r="F13110" s="180">
        <v>0</v>
      </c>
      <c r="G13110" s="180">
        <v>15379.38</v>
      </c>
      <c r="H13110" s="180">
        <v>6591.15</v>
      </c>
      <c r="I13110" s="180">
        <f t="shared" si="408"/>
        <v>21970.53</v>
      </c>
      <c r="J13110" s="177" t="str">
        <f t="shared" si="409"/>
        <v>Date &gt; 1920</v>
      </c>
    </row>
    <row r="13111" spans="1:10" x14ac:dyDescent="0.3">
      <c r="A13111" s="178" t="s">
        <v>3372</v>
      </c>
      <c r="B13111" s="178" t="s">
        <v>201</v>
      </c>
      <c r="C13111" s="178" t="s">
        <v>4810</v>
      </c>
      <c r="D13111" s="178" t="s">
        <v>10383</v>
      </c>
      <c r="E13111" s="179">
        <v>39497</v>
      </c>
      <c r="F13111" s="180">
        <v>0</v>
      </c>
      <c r="G13111" s="180">
        <v>7402.78</v>
      </c>
      <c r="H13111" s="180">
        <v>3172.62</v>
      </c>
      <c r="I13111" s="180">
        <f t="shared" si="408"/>
        <v>10575.4</v>
      </c>
      <c r="J13111" s="177" t="str">
        <f t="shared" si="409"/>
        <v>Date &gt; 1920</v>
      </c>
    </row>
    <row r="13112" spans="1:10" x14ac:dyDescent="0.3">
      <c r="A13112" s="178" t="s">
        <v>3372</v>
      </c>
      <c r="B13112" s="178" t="s">
        <v>201</v>
      </c>
      <c r="C13112" s="178" t="s">
        <v>4810</v>
      </c>
      <c r="D13112" s="178" t="s">
        <v>10383</v>
      </c>
      <c r="E13112" s="179">
        <v>39518</v>
      </c>
      <c r="F13112" s="180">
        <v>0</v>
      </c>
      <c r="G13112" s="180">
        <v>1062.5999999999999</v>
      </c>
      <c r="H13112" s="180">
        <v>455.4</v>
      </c>
      <c r="I13112" s="180">
        <f t="shared" si="408"/>
        <v>1518</v>
      </c>
      <c r="J13112" s="177" t="str">
        <f t="shared" si="409"/>
        <v>Date &gt; 1920</v>
      </c>
    </row>
    <row r="13113" spans="1:10" x14ac:dyDescent="0.3">
      <c r="A13113" s="178" t="s">
        <v>3372</v>
      </c>
      <c r="B13113" s="178" t="s">
        <v>201</v>
      </c>
      <c r="C13113" s="178" t="s">
        <v>4810</v>
      </c>
      <c r="D13113" s="178" t="s">
        <v>10383</v>
      </c>
      <c r="E13113" s="179">
        <v>39538</v>
      </c>
      <c r="F13113" s="180">
        <v>0</v>
      </c>
      <c r="G13113" s="180">
        <v>19950</v>
      </c>
      <c r="H13113" s="180">
        <v>8550</v>
      </c>
      <c r="I13113" s="180">
        <f t="shared" si="408"/>
        <v>28500</v>
      </c>
      <c r="J13113" s="177" t="str">
        <f t="shared" si="409"/>
        <v>Date &gt; 1920</v>
      </c>
    </row>
    <row r="13114" spans="1:10" x14ac:dyDescent="0.3">
      <c r="A13114" s="178" t="s">
        <v>3372</v>
      </c>
      <c r="B13114" s="178" t="s">
        <v>201</v>
      </c>
      <c r="C13114" s="178" t="s">
        <v>4810</v>
      </c>
      <c r="D13114" s="178" t="s">
        <v>10383</v>
      </c>
      <c r="E13114" s="179">
        <v>39555</v>
      </c>
      <c r="F13114" s="180">
        <v>0</v>
      </c>
      <c r="G13114" s="180">
        <v>38474.1</v>
      </c>
      <c r="H13114" s="180">
        <v>16488.900000000001</v>
      </c>
      <c r="I13114" s="180">
        <f t="shared" si="408"/>
        <v>54963</v>
      </c>
      <c r="J13114" s="177" t="str">
        <f t="shared" si="409"/>
        <v>Date &gt; 1920</v>
      </c>
    </row>
    <row r="13115" spans="1:10" x14ac:dyDescent="0.3">
      <c r="A13115" s="178" t="s">
        <v>3372</v>
      </c>
      <c r="B13115" s="178" t="s">
        <v>201</v>
      </c>
      <c r="C13115" s="178" t="s">
        <v>4810</v>
      </c>
      <c r="D13115" s="178" t="s">
        <v>10383</v>
      </c>
      <c r="E13115" s="179">
        <v>39604</v>
      </c>
      <c r="F13115" s="180">
        <v>0</v>
      </c>
      <c r="G13115" s="180">
        <v>71111.64</v>
      </c>
      <c r="H13115" s="180">
        <v>30476.41</v>
      </c>
      <c r="I13115" s="180">
        <f t="shared" si="408"/>
        <v>101588.05</v>
      </c>
      <c r="J13115" s="177" t="str">
        <f t="shared" si="409"/>
        <v>Date &gt; 1920</v>
      </c>
    </row>
    <row r="13116" spans="1:10" x14ac:dyDescent="0.3">
      <c r="A13116" s="178" t="s">
        <v>3372</v>
      </c>
      <c r="B13116" s="178" t="s">
        <v>201</v>
      </c>
      <c r="C13116" s="178" t="s">
        <v>4810</v>
      </c>
      <c r="D13116" s="178" t="s">
        <v>10383</v>
      </c>
      <c r="E13116" s="179">
        <v>39616</v>
      </c>
      <c r="F13116" s="180">
        <v>0</v>
      </c>
      <c r="G13116" s="180">
        <v>2312.8000000000002</v>
      </c>
      <c r="H13116" s="180">
        <v>991.2</v>
      </c>
      <c r="I13116" s="180">
        <f t="shared" si="408"/>
        <v>3304</v>
      </c>
      <c r="J13116" s="177" t="str">
        <f t="shared" si="409"/>
        <v>Date &gt; 1920</v>
      </c>
    </row>
    <row r="13117" spans="1:10" x14ac:dyDescent="0.3">
      <c r="A13117" s="178" t="s">
        <v>3372</v>
      </c>
      <c r="B13117" s="178" t="s">
        <v>201</v>
      </c>
      <c r="C13117" s="178" t="s">
        <v>4810</v>
      </c>
      <c r="D13117" s="178" t="s">
        <v>10383</v>
      </c>
      <c r="E13117" s="179">
        <v>39672</v>
      </c>
      <c r="F13117" s="180">
        <v>0</v>
      </c>
      <c r="G13117" s="180">
        <v>1928.5</v>
      </c>
      <c r="H13117" s="180">
        <v>826.5</v>
      </c>
      <c r="I13117" s="180">
        <f t="shared" si="408"/>
        <v>2755</v>
      </c>
      <c r="J13117" s="177" t="str">
        <f t="shared" si="409"/>
        <v>Date &gt; 1920</v>
      </c>
    </row>
    <row r="13118" spans="1:10" x14ac:dyDescent="0.3">
      <c r="A13118" s="178" t="s">
        <v>3372</v>
      </c>
      <c r="B13118" s="178" t="s">
        <v>201</v>
      </c>
      <c r="C13118" s="178" t="s">
        <v>4810</v>
      </c>
      <c r="D13118" s="178" t="s">
        <v>10383</v>
      </c>
      <c r="E13118" s="179">
        <v>39708</v>
      </c>
      <c r="F13118" s="180">
        <v>0</v>
      </c>
      <c r="G13118" s="180">
        <v>27878.2</v>
      </c>
      <c r="H13118" s="180">
        <v>11947.82</v>
      </c>
      <c r="I13118" s="180">
        <f t="shared" si="408"/>
        <v>39826.020000000004</v>
      </c>
      <c r="J13118" s="177" t="str">
        <f t="shared" si="409"/>
        <v>Date &gt; 1920</v>
      </c>
    </row>
    <row r="13119" spans="1:10" x14ac:dyDescent="0.3">
      <c r="A13119" s="178" t="s">
        <v>3372</v>
      </c>
      <c r="B13119" s="178" t="s">
        <v>201</v>
      </c>
      <c r="C13119" s="178" t="s">
        <v>4810</v>
      </c>
      <c r="D13119" s="178" t="s">
        <v>9878</v>
      </c>
      <c r="E13119" s="179">
        <v>39483</v>
      </c>
      <c r="F13119" s="180">
        <v>0</v>
      </c>
      <c r="G13119" s="180">
        <v>17705.25</v>
      </c>
      <c r="H13119" s="180">
        <v>17705.240000000002</v>
      </c>
      <c r="I13119" s="180">
        <f t="shared" si="408"/>
        <v>35410.490000000005</v>
      </c>
      <c r="J13119" s="177" t="str">
        <f t="shared" si="409"/>
        <v>Date &gt; 1920</v>
      </c>
    </row>
    <row r="13120" spans="1:10" x14ac:dyDescent="0.3">
      <c r="A13120" s="178" t="s">
        <v>3372</v>
      </c>
      <c r="B13120" s="178" t="s">
        <v>201</v>
      </c>
      <c r="C13120" s="178" t="s">
        <v>4810</v>
      </c>
      <c r="D13120" s="178" t="s">
        <v>9878</v>
      </c>
      <c r="E13120" s="179">
        <v>39497</v>
      </c>
      <c r="F13120" s="180">
        <v>0</v>
      </c>
      <c r="G13120" s="180">
        <v>6174.66</v>
      </c>
      <c r="H13120" s="180">
        <v>6174.64</v>
      </c>
      <c r="I13120" s="180">
        <f t="shared" si="408"/>
        <v>12349.3</v>
      </c>
      <c r="J13120" s="177" t="str">
        <f t="shared" si="409"/>
        <v>Date &gt; 1920</v>
      </c>
    </row>
    <row r="13121" spans="1:10" x14ac:dyDescent="0.3">
      <c r="A13121" s="178" t="s">
        <v>3372</v>
      </c>
      <c r="B13121" s="178" t="s">
        <v>201</v>
      </c>
      <c r="C13121" s="178" t="s">
        <v>4810</v>
      </c>
      <c r="D13121" s="178" t="s">
        <v>9878</v>
      </c>
      <c r="E13121" s="179">
        <v>39707</v>
      </c>
      <c r="F13121" s="180">
        <v>0</v>
      </c>
      <c r="G13121" s="180">
        <v>630.33000000000004</v>
      </c>
      <c r="H13121" s="180">
        <v>630.32000000000005</v>
      </c>
      <c r="I13121" s="180">
        <f t="shared" si="408"/>
        <v>1260.6500000000001</v>
      </c>
      <c r="J13121" s="177" t="str">
        <f t="shared" si="409"/>
        <v>Date &gt; 1920</v>
      </c>
    </row>
    <row r="13122" spans="1:10" x14ac:dyDescent="0.3">
      <c r="A13122" s="178" t="s">
        <v>3372</v>
      </c>
      <c r="B13122" s="178" t="s">
        <v>201</v>
      </c>
      <c r="C13122" s="178" t="s">
        <v>4810</v>
      </c>
      <c r="D13122" s="178" t="s">
        <v>9878</v>
      </c>
      <c r="E13122" s="179">
        <v>39708</v>
      </c>
      <c r="F13122" s="180">
        <v>0</v>
      </c>
      <c r="G13122" s="180">
        <v>10210.44</v>
      </c>
      <c r="H13122" s="180">
        <v>10210.42</v>
      </c>
      <c r="I13122" s="180">
        <f t="shared" si="408"/>
        <v>20420.86</v>
      </c>
      <c r="J13122" s="177" t="str">
        <f t="shared" si="409"/>
        <v>Date &gt; 1920</v>
      </c>
    </row>
    <row r="13123" spans="1:10" x14ac:dyDescent="0.3">
      <c r="A13123" s="178" t="s">
        <v>3372</v>
      </c>
      <c r="B13123" s="178" t="s">
        <v>201</v>
      </c>
      <c r="C13123" s="178" t="s">
        <v>4810</v>
      </c>
      <c r="D13123" s="178" t="s">
        <v>9878</v>
      </c>
      <c r="E13123" s="179">
        <v>39744</v>
      </c>
      <c r="F13123" s="180">
        <v>0</v>
      </c>
      <c r="G13123" s="180">
        <v>4558.62</v>
      </c>
      <c r="H13123" s="180">
        <v>4558.62</v>
      </c>
      <c r="I13123" s="180">
        <f t="shared" si="408"/>
        <v>9117.24</v>
      </c>
      <c r="J13123" s="177" t="str">
        <f t="shared" si="409"/>
        <v>Date &gt; 1920</v>
      </c>
    </row>
    <row r="13124" spans="1:10" x14ac:dyDescent="0.3">
      <c r="A13124" s="178" t="s">
        <v>3372</v>
      </c>
      <c r="B13124" s="178" t="s">
        <v>201</v>
      </c>
      <c r="C13124" s="178" t="s">
        <v>4810</v>
      </c>
      <c r="D13124" s="178" t="s">
        <v>10384</v>
      </c>
      <c r="E13124" s="179">
        <v>39479</v>
      </c>
      <c r="F13124" s="180">
        <v>0</v>
      </c>
      <c r="G13124" s="180">
        <v>22322</v>
      </c>
      <c r="H13124" s="180">
        <v>22322</v>
      </c>
      <c r="I13124" s="180">
        <f t="shared" si="408"/>
        <v>44644</v>
      </c>
      <c r="J13124" s="177" t="str">
        <f t="shared" si="409"/>
        <v>Date &gt; 1920</v>
      </c>
    </row>
    <row r="13125" spans="1:10" x14ac:dyDescent="0.3">
      <c r="A13125" s="178" t="s">
        <v>3372</v>
      </c>
      <c r="B13125" s="178" t="s">
        <v>201</v>
      </c>
      <c r="C13125" s="178" t="s">
        <v>4810</v>
      </c>
      <c r="D13125" s="178" t="s">
        <v>10384</v>
      </c>
      <c r="E13125" s="179">
        <v>39497</v>
      </c>
      <c r="F13125" s="180">
        <v>0</v>
      </c>
      <c r="G13125" s="180">
        <v>9142</v>
      </c>
      <c r="H13125" s="180">
        <v>9142</v>
      </c>
      <c r="I13125" s="180">
        <f t="shared" ref="I13125:I13188" si="410">SUM(F13125:H13125)</f>
        <v>18284</v>
      </c>
      <c r="J13125" s="177" t="str">
        <f t="shared" ref="J13125:J13188" si="411">IF(OR(YEAR(E13125)&gt; 1920, ISBLANK(E13125)), "Date &gt; 1920", "Sketchy date")</f>
        <v>Date &gt; 1920</v>
      </c>
    </row>
    <row r="13126" spans="1:10" x14ac:dyDescent="0.3">
      <c r="A13126" s="178" t="s">
        <v>3372</v>
      </c>
      <c r="B13126" s="178" t="s">
        <v>201</v>
      </c>
      <c r="C13126" s="178" t="s">
        <v>4810</v>
      </c>
      <c r="D13126" s="178" t="s">
        <v>9336</v>
      </c>
      <c r="E13126" s="179">
        <v>23049</v>
      </c>
      <c r="F13126" s="180">
        <v>29578.85</v>
      </c>
      <c r="G13126" s="180">
        <v>10949.2</v>
      </c>
      <c r="H13126" s="180">
        <v>5674.43</v>
      </c>
      <c r="I13126" s="180">
        <f t="shared" si="410"/>
        <v>46202.48</v>
      </c>
      <c r="J13126" s="177" t="str">
        <f t="shared" si="411"/>
        <v>Date &gt; 1920</v>
      </c>
    </row>
    <row r="13127" spans="1:10" x14ac:dyDescent="0.3">
      <c r="A13127" s="178" t="s">
        <v>3372</v>
      </c>
      <c r="B13127" s="178" t="s">
        <v>201</v>
      </c>
      <c r="C13127" s="178" t="s">
        <v>4810</v>
      </c>
      <c r="D13127" s="178" t="s">
        <v>10385</v>
      </c>
      <c r="E13127" s="179">
        <v>39616</v>
      </c>
      <c r="F13127" s="180">
        <v>932119</v>
      </c>
      <c r="G13127" s="180">
        <v>0</v>
      </c>
      <c r="H13127" s="180">
        <v>49059.360000000001</v>
      </c>
      <c r="I13127" s="180">
        <f t="shared" si="410"/>
        <v>981178.36</v>
      </c>
      <c r="J13127" s="177" t="str">
        <f t="shared" si="411"/>
        <v>Date &gt; 1920</v>
      </c>
    </row>
    <row r="13128" spans="1:10" x14ac:dyDescent="0.3">
      <c r="A13128" s="178" t="s">
        <v>3372</v>
      </c>
      <c r="B13128" s="178" t="s">
        <v>201</v>
      </c>
      <c r="C13128" s="178" t="s">
        <v>4810</v>
      </c>
      <c r="D13128" s="178" t="s">
        <v>10385</v>
      </c>
      <c r="E13128" s="179">
        <v>39652</v>
      </c>
      <c r="F13128" s="180">
        <v>7197</v>
      </c>
      <c r="G13128" s="180">
        <v>11183.47</v>
      </c>
      <c r="H13128" s="180">
        <v>3175.53</v>
      </c>
      <c r="I13128" s="180">
        <f t="shared" si="410"/>
        <v>21556</v>
      </c>
      <c r="J13128" s="177" t="str">
        <f t="shared" si="411"/>
        <v>Date &gt; 1920</v>
      </c>
    </row>
    <row r="13129" spans="1:10" x14ac:dyDescent="0.3">
      <c r="A13129" s="178" t="s">
        <v>3372</v>
      </c>
      <c r="B13129" s="178" t="s">
        <v>201</v>
      </c>
      <c r="C13129" s="178" t="s">
        <v>4810</v>
      </c>
      <c r="D13129" s="178" t="s">
        <v>10385</v>
      </c>
      <c r="E13129" s="179">
        <v>39658</v>
      </c>
      <c r="F13129" s="180">
        <v>16377</v>
      </c>
      <c r="G13129" s="180">
        <v>25444.959999999999</v>
      </c>
      <c r="H13129" s="180">
        <v>7222.88</v>
      </c>
      <c r="I13129" s="180">
        <f t="shared" si="410"/>
        <v>49044.84</v>
      </c>
      <c r="J13129" s="177" t="str">
        <f t="shared" si="411"/>
        <v>Date &gt; 1920</v>
      </c>
    </row>
    <row r="13130" spans="1:10" x14ac:dyDescent="0.3">
      <c r="A13130" s="178" t="s">
        <v>3372</v>
      </c>
      <c r="B13130" s="178" t="s">
        <v>201</v>
      </c>
      <c r="C13130" s="178" t="s">
        <v>4810</v>
      </c>
      <c r="D13130" s="178" t="s">
        <v>10385</v>
      </c>
      <c r="E13130" s="179">
        <v>39674</v>
      </c>
      <c r="F13130" s="180">
        <v>6060</v>
      </c>
      <c r="G13130" s="180">
        <v>9415.36</v>
      </c>
      <c r="H13130" s="180">
        <v>2672.64</v>
      </c>
      <c r="I13130" s="180">
        <f t="shared" si="410"/>
        <v>18148</v>
      </c>
      <c r="J13130" s="177" t="str">
        <f t="shared" si="411"/>
        <v>Date &gt; 1920</v>
      </c>
    </row>
    <row r="13131" spans="1:10" x14ac:dyDescent="0.3">
      <c r="A13131" s="178" t="s">
        <v>3372</v>
      </c>
      <c r="B13131" s="178" t="s">
        <v>201</v>
      </c>
      <c r="C13131" s="178" t="s">
        <v>4810</v>
      </c>
      <c r="D13131" s="178" t="s">
        <v>10385</v>
      </c>
      <c r="E13131" s="179">
        <v>39736</v>
      </c>
      <c r="F13131" s="180">
        <v>43553</v>
      </c>
      <c r="G13131" s="180">
        <v>68394.17</v>
      </c>
      <c r="H13131" s="180">
        <v>19390.64</v>
      </c>
      <c r="I13131" s="180">
        <f t="shared" si="410"/>
        <v>131337.81</v>
      </c>
      <c r="J13131" s="177" t="str">
        <f t="shared" si="411"/>
        <v>Date &gt; 1920</v>
      </c>
    </row>
    <row r="13132" spans="1:10" x14ac:dyDescent="0.3">
      <c r="A13132" s="178" t="s">
        <v>3372</v>
      </c>
      <c r="B13132" s="178" t="s">
        <v>201</v>
      </c>
      <c r="C13132" s="178" t="s">
        <v>4810</v>
      </c>
      <c r="D13132" s="178" t="s">
        <v>10385</v>
      </c>
      <c r="E13132" s="179">
        <v>39749</v>
      </c>
      <c r="F13132" s="180">
        <v>21068</v>
      </c>
      <c r="G13132" s="180">
        <v>0</v>
      </c>
      <c r="H13132" s="180">
        <v>1109</v>
      </c>
      <c r="I13132" s="180">
        <f t="shared" si="410"/>
        <v>22177</v>
      </c>
      <c r="J13132" s="177" t="str">
        <f t="shared" si="411"/>
        <v>Date &gt; 1920</v>
      </c>
    </row>
    <row r="13133" spans="1:10" x14ac:dyDescent="0.3">
      <c r="A13133" s="178" t="s">
        <v>3372</v>
      </c>
      <c r="B13133" s="178" t="s">
        <v>201</v>
      </c>
      <c r="C13133" s="178" t="s">
        <v>4810</v>
      </c>
      <c r="D13133" s="178" t="s">
        <v>10385</v>
      </c>
      <c r="E13133" s="179">
        <v>39785</v>
      </c>
      <c r="F13133" s="180">
        <v>20431</v>
      </c>
      <c r="G13133" s="180">
        <v>0</v>
      </c>
      <c r="H13133" s="180">
        <v>1075</v>
      </c>
      <c r="I13133" s="180">
        <f t="shared" si="410"/>
        <v>21506</v>
      </c>
      <c r="J13133" s="177" t="str">
        <f t="shared" si="411"/>
        <v>Date &gt; 1920</v>
      </c>
    </row>
    <row r="13134" spans="1:10" x14ac:dyDescent="0.3">
      <c r="A13134" s="178" t="s">
        <v>3372</v>
      </c>
      <c r="B13134" s="178" t="s">
        <v>201</v>
      </c>
      <c r="C13134" s="178" t="s">
        <v>4810</v>
      </c>
      <c r="D13134" s="178" t="s">
        <v>10385</v>
      </c>
      <c r="E13134" s="179">
        <v>39820</v>
      </c>
      <c r="F13134" s="180">
        <v>20573</v>
      </c>
      <c r="G13134" s="180">
        <v>49044.84</v>
      </c>
      <c r="H13134" s="180">
        <v>13344.71</v>
      </c>
      <c r="I13134" s="180">
        <f t="shared" si="410"/>
        <v>82962.549999999988</v>
      </c>
      <c r="J13134" s="177" t="str">
        <f t="shared" si="411"/>
        <v>Date &gt; 1920</v>
      </c>
    </row>
    <row r="13135" spans="1:10" x14ac:dyDescent="0.3">
      <c r="A13135" s="178" t="s">
        <v>3372</v>
      </c>
      <c r="B13135" s="178" t="s">
        <v>201</v>
      </c>
      <c r="C13135" s="178" t="s">
        <v>4810</v>
      </c>
      <c r="D13135" s="178" t="s">
        <v>10385</v>
      </c>
      <c r="E13135" s="179">
        <v>39853</v>
      </c>
      <c r="F13135" s="180">
        <v>13513</v>
      </c>
      <c r="G13135" s="180">
        <v>0</v>
      </c>
      <c r="H13135" s="180">
        <v>711.2</v>
      </c>
      <c r="I13135" s="180">
        <f t="shared" si="410"/>
        <v>14224.2</v>
      </c>
      <c r="J13135" s="177" t="str">
        <f t="shared" si="411"/>
        <v>Date &gt; 1920</v>
      </c>
    </row>
    <row r="13136" spans="1:10" x14ac:dyDescent="0.3">
      <c r="A13136" s="178" t="s">
        <v>3372</v>
      </c>
      <c r="B13136" s="178" t="s">
        <v>201</v>
      </c>
      <c r="C13136" s="178" t="s">
        <v>4810</v>
      </c>
      <c r="D13136" s="178" t="s">
        <v>10385</v>
      </c>
      <c r="E13136" s="179">
        <v>39867</v>
      </c>
      <c r="F13136" s="180">
        <v>0</v>
      </c>
      <c r="G13136" s="180">
        <v>49044.84</v>
      </c>
      <c r="H13136" s="180">
        <v>12261.21</v>
      </c>
      <c r="I13136" s="180">
        <f t="shared" si="410"/>
        <v>61306.049999999996</v>
      </c>
      <c r="J13136" s="177" t="str">
        <f t="shared" si="411"/>
        <v>Date &gt; 1920</v>
      </c>
    </row>
    <row r="13137" spans="1:10" x14ac:dyDescent="0.3">
      <c r="A13137" s="178" t="s">
        <v>3372</v>
      </c>
      <c r="B13137" s="178" t="s">
        <v>201</v>
      </c>
      <c r="C13137" s="178" t="s">
        <v>4810</v>
      </c>
      <c r="D13137" s="178" t="s">
        <v>10385</v>
      </c>
      <c r="E13137" s="179">
        <v>39891</v>
      </c>
      <c r="F13137" s="180">
        <v>11358</v>
      </c>
      <c r="G13137" s="180">
        <v>0</v>
      </c>
      <c r="H13137" s="180">
        <v>598.20000000000005</v>
      </c>
      <c r="I13137" s="180">
        <f t="shared" si="410"/>
        <v>11956.2</v>
      </c>
      <c r="J13137" s="177" t="str">
        <f t="shared" si="411"/>
        <v>Date &gt; 1920</v>
      </c>
    </row>
    <row r="13138" spans="1:10" x14ac:dyDescent="0.3">
      <c r="A13138" s="178" t="s">
        <v>3372</v>
      </c>
      <c r="B13138" s="178" t="s">
        <v>201</v>
      </c>
      <c r="C13138" s="178" t="s">
        <v>4810</v>
      </c>
      <c r="D13138" s="178" t="s">
        <v>10385</v>
      </c>
      <c r="E13138" s="179">
        <v>39899</v>
      </c>
      <c r="F13138" s="180">
        <v>14291</v>
      </c>
      <c r="G13138" s="180">
        <v>0</v>
      </c>
      <c r="H13138" s="180">
        <v>799.2</v>
      </c>
      <c r="I13138" s="180">
        <f t="shared" si="410"/>
        <v>15090.2</v>
      </c>
      <c r="J13138" s="177" t="str">
        <f t="shared" si="411"/>
        <v>Date &gt; 1920</v>
      </c>
    </row>
    <row r="13139" spans="1:10" x14ac:dyDescent="0.3">
      <c r="A13139" s="178" t="s">
        <v>3372</v>
      </c>
      <c r="B13139" s="178" t="s">
        <v>201</v>
      </c>
      <c r="C13139" s="178" t="s">
        <v>4810</v>
      </c>
      <c r="D13139" s="178" t="s">
        <v>10385</v>
      </c>
      <c r="E13139" s="179">
        <v>39930</v>
      </c>
      <c r="F13139" s="180">
        <v>0</v>
      </c>
      <c r="G13139" s="180">
        <v>0</v>
      </c>
      <c r="H13139" s="180">
        <v>919</v>
      </c>
      <c r="I13139" s="180">
        <f t="shared" si="410"/>
        <v>919</v>
      </c>
      <c r="J13139" s="177" t="str">
        <f t="shared" si="411"/>
        <v>Date &gt; 1920</v>
      </c>
    </row>
    <row r="13140" spans="1:10" x14ac:dyDescent="0.3">
      <c r="A13140" s="178" t="s">
        <v>3372</v>
      </c>
      <c r="B13140" s="178" t="s">
        <v>201</v>
      </c>
      <c r="C13140" s="178" t="s">
        <v>4810</v>
      </c>
      <c r="D13140" s="178" t="s">
        <v>10385</v>
      </c>
      <c r="E13140" s="179">
        <v>40004</v>
      </c>
      <c r="F13140" s="180">
        <v>0</v>
      </c>
      <c r="G13140" s="180">
        <v>71932.429999999993</v>
      </c>
      <c r="H13140" s="180">
        <v>19395.310000000001</v>
      </c>
      <c r="I13140" s="180">
        <f t="shared" si="410"/>
        <v>91327.739999999991</v>
      </c>
      <c r="J13140" s="177" t="str">
        <f t="shared" si="411"/>
        <v>Date &gt; 1920</v>
      </c>
    </row>
    <row r="13141" spans="1:10" x14ac:dyDescent="0.3">
      <c r="A13141" s="178" t="s">
        <v>3372</v>
      </c>
      <c r="B13141" s="178" t="s">
        <v>201</v>
      </c>
      <c r="C13141" s="178" t="s">
        <v>4810</v>
      </c>
      <c r="D13141" s="178" t="s">
        <v>10385</v>
      </c>
      <c r="E13141" s="179">
        <v>40064</v>
      </c>
      <c r="F13141" s="180">
        <v>0</v>
      </c>
      <c r="G13141" s="180">
        <v>35904.18</v>
      </c>
      <c r="H13141" s="180">
        <v>8282.82</v>
      </c>
      <c r="I13141" s="180">
        <f t="shared" si="410"/>
        <v>44187</v>
      </c>
      <c r="J13141" s="177" t="str">
        <f t="shared" si="411"/>
        <v>Date &gt; 1920</v>
      </c>
    </row>
    <row r="13142" spans="1:10" x14ac:dyDescent="0.3">
      <c r="A13142" s="178" t="s">
        <v>3372</v>
      </c>
      <c r="B13142" s="178" t="s">
        <v>201</v>
      </c>
      <c r="C13142" s="178" t="s">
        <v>4810</v>
      </c>
      <c r="D13142" s="178" t="s">
        <v>10385</v>
      </c>
      <c r="E13142" s="179">
        <v>40114</v>
      </c>
      <c r="F13142" s="180">
        <v>0</v>
      </c>
      <c r="G13142" s="180">
        <v>23876.82</v>
      </c>
      <c r="H13142" s="180">
        <v>6764.95</v>
      </c>
      <c r="I13142" s="180">
        <f t="shared" si="410"/>
        <v>30641.77</v>
      </c>
      <c r="J13142" s="177" t="str">
        <f t="shared" si="411"/>
        <v>Date &gt; 1920</v>
      </c>
    </row>
    <row r="13143" spans="1:10" x14ac:dyDescent="0.3">
      <c r="A13143" s="178" t="s">
        <v>3372</v>
      </c>
      <c r="B13143" s="178" t="s">
        <v>201</v>
      </c>
      <c r="C13143" s="178" t="s">
        <v>4810</v>
      </c>
      <c r="D13143" s="178" t="s">
        <v>10385</v>
      </c>
      <c r="E13143" s="179">
        <v>40158</v>
      </c>
      <c r="F13143" s="180">
        <v>0</v>
      </c>
      <c r="G13143" s="180">
        <v>4447.59</v>
      </c>
      <c r="H13143" s="180">
        <v>1261.04</v>
      </c>
      <c r="I13143" s="180">
        <f t="shared" si="410"/>
        <v>5708.63</v>
      </c>
      <c r="J13143" s="177" t="str">
        <f t="shared" si="411"/>
        <v>Date &gt; 1920</v>
      </c>
    </row>
    <row r="13144" spans="1:10" x14ac:dyDescent="0.3">
      <c r="A13144" s="178" t="s">
        <v>3372</v>
      </c>
      <c r="B13144" s="178" t="s">
        <v>201</v>
      </c>
      <c r="C13144" s="178" t="s">
        <v>4810</v>
      </c>
      <c r="D13144" s="178" t="s">
        <v>10385</v>
      </c>
      <c r="E13144" s="179">
        <v>40350</v>
      </c>
      <c r="F13144" s="180">
        <v>50000</v>
      </c>
      <c r="G13144" s="180">
        <v>0</v>
      </c>
      <c r="H13144" s="180">
        <v>0</v>
      </c>
      <c r="I13144" s="180">
        <f t="shared" si="410"/>
        <v>50000</v>
      </c>
      <c r="J13144" s="177" t="str">
        <f t="shared" si="411"/>
        <v>Date &gt; 1920</v>
      </c>
    </row>
    <row r="13145" spans="1:10" x14ac:dyDescent="0.3">
      <c r="A13145" s="178" t="s">
        <v>3372</v>
      </c>
      <c r="B13145" s="178" t="s">
        <v>201</v>
      </c>
      <c r="C13145" s="178" t="s">
        <v>4810</v>
      </c>
      <c r="D13145" s="178" t="s">
        <v>7397</v>
      </c>
      <c r="E13145" s="179">
        <v>39749</v>
      </c>
      <c r="F13145" s="180">
        <v>0</v>
      </c>
      <c r="G13145" s="180">
        <v>19127.91</v>
      </c>
      <c r="H13145" s="180">
        <v>9563.9599999999991</v>
      </c>
      <c r="I13145" s="180">
        <f t="shared" si="410"/>
        <v>28691.87</v>
      </c>
      <c r="J13145" s="177" t="str">
        <f t="shared" si="411"/>
        <v>Date &gt; 1920</v>
      </c>
    </row>
    <row r="13146" spans="1:10" x14ac:dyDescent="0.3">
      <c r="A13146" s="178" t="s">
        <v>3372</v>
      </c>
      <c r="B13146" s="178" t="s">
        <v>201</v>
      </c>
      <c r="C13146" s="178" t="s">
        <v>4810</v>
      </c>
      <c r="D13146" s="178" t="s">
        <v>10386</v>
      </c>
      <c r="E13146" s="179">
        <v>39556</v>
      </c>
      <c r="F13146" s="180">
        <v>0</v>
      </c>
      <c r="G13146" s="180">
        <v>32956</v>
      </c>
      <c r="H13146" s="180">
        <v>8239</v>
      </c>
      <c r="I13146" s="180">
        <f t="shared" si="410"/>
        <v>41195</v>
      </c>
      <c r="J13146" s="177" t="str">
        <f t="shared" si="411"/>
        <v>Date &gt; 1920</v>
      </c>
    </row>
    <row r="13147" spans="1:10" x14ac:dyDescent="0.3">
      <c r="A13147" s="178" t="s">
        <v>3372</v>
      </c>
      <c r="B13147" s="178" t="s">
        <v>201</v>
      </c>
      <c r="C13147" s="178" t="s">
        <v>4810</v>
      </c>
      <c r="D13147" s="178" t="s">
        <v>10386</v>
      </c>
      <c r="E13147" s="179">
        <v>39658</v>
      </c>
      <c r="F13147" s="180">
        <v>0</v>
      </c>
      <c r="G13147" s="180">
        <v>6244</v>
      </c>
      <c r="H13147" s="180">
        <v>1561</v>
      </c>
      <c r="I13147" s="180">
        <f t="shared" si="410"/>
        <v>7805</v>
      </c>
      <c r="J13147" s="177" t="str">
        <f t="shared" si="411"/>
        <v>Date &gt; 1920</v>
      </c>
    </row>
    <row r="13148" spans="1:10" x14ac:dyDescent="0.3">
      <c r="A13148" s="178" t="s">
        <v>3372</v>
      </c>
      <c r="B13148" s="178" t="s">
        <v>201</v>
      </c>
      <c r="C13148" s="178" t="s">
        <v>4810</v>
      </c>
      <c r="D13148" s="178" t="s">
        <v>10387</v>
      </c>
      <c r="E13148" s="179">
        <v>39652</v>
      </c>
      <c r="F13148" s="180">
        <v>0</v>
      </c>
      <c r="G13148" s="180">
        <v>14670.33</v>
      </c>
      <c r="H13148" s="180">
        <v>7335.17</v>
      </c>
      <c r="I13148" s="180">
        <f t="shared" si="410"/>
        <v>22005.5</v>
      </c>
      <c r="J13148" s="177" t="str">
        <f t="shared" si="411"/>
        <v>Date &gt; 1920</v>
      </c>
    </row>
    <row r="13149" spans="1:10" x14ac:dyDescent="0.3">
      <c r="A13149" s="178" t="s">
        <v>3372</v>
      </c>
      <c r="B13149" s="178" t="s">
        <v>201</v>
      </c>
      <c r="C13149" s="178" t="s">
        <v>4810</v>
      </c>
      <c r="D13149" s="178" t="s">
        <v>10387</v>
      </c>
      <c r="E13149" s="179">
        <v>39769</v>
      </c>
      <c r="F13149" s="180">
        <v>0</v>
      </c>
      <c r="G13149" s="180">
        <v>663</v>
      </c>
      <c r="H13149" s="180">
        <v>331.5</v>
      </c>
      <c r="I13149" s="180">
        <f t="shared" si="410"/>
        <v>994.5</v>
      </c>
      <c r="J13149" s="177" t="str">
        <f t="shared" si="411"/>
        <v>Date &gt; 1920</v>
      </c>
    </row>
    <row r="13150" spans="1:10" x14ac:dyDescent="0.3">
      <c r="A13150" s="178" t="s">
        <v>3372</v>
      </c>
      <c r="B13150" s="178" t="s">
        <v>201</v>
      </c>
      <c r="C13150" s="178" t="s">
        <v>4810</v>
      </c>
      <c r="D13150" s="178" t="s">
        <v>10388</v>
      </c>
      <c r="E13150" s="179">
        <v>39630</v>
      </c>
      <c r="F13150" s="180">
        <v>0</v>
      </c>
      <c r="G13150" s="180">
        <v>10086.040000000001</v>
      </c>
      <c r="H13150" s="180">
        <v>2521.52</v>
      </c>
      <c r="I13150" s="180">
        <f t="shared" si="410"/>
        <v>12607.560000000001</v>
      </c>
      <c r="J13150" s="177" t="str">
        <f t="shared" si="411"/>
        <v>Date &gt; 1920</v>
      </c>
    </row>
    <row r="13151" spans="1:10" x14ac:dyDescent="0.3">
      <c r="A13151" s="178" t="s">
        <v>3372</v>
      </c>
      <c r="B13151" s="178" t="s">
        <v>201</v>
      </c>
      <c r="C13151" s="178" t="s">
        <v>4810</v>
      </c>
      <c r="D13151" s="178" t="s">
        <v>10388</v>
      </c>
      <c r="E13151" s="179">
        <v>39658</v>
      </c>
      <c r="F13151" s="180">
        <v>0</v>
      </c>
      <c r="G13151" s="180">
        <v>6432</v>
      </c>
      <c r="H13151" s="180">
        <v>1608</v>
      </c>
      <c r="I13151" s="180">
        <f t="shared" si="410"/>
        <v>8040</v>
      </c>
      <c r="J13151" s="177" t="str">
        <f t="shared" si="411"/>
        <v>Date &gt; 1920</v>
      </c>
    </row>
    <row r="13152" spans="1:10" x14ac:dyDescent="0.3">
      <c r="A13152" s="178" t="s">
        <v>3372</v>
      </c>
      <c r="B13152" s="178" t="s">
        <v>201</v>
      </c>
      <c r="C13152" s="178" t="s">
        <v>4810</v>
      </c>
      <c r="D13152" s="178" t="s">
        <v>10388</v>
      </c>
      <c r="E13152" s="179">
        <v>39672</v>
      </c>
      <c r="F13152" s="180">
        <v>0</v>
      </c>
      <c r="G13152" s="180">
        <v>1608</v>
      </c>
      <c r="H13152" s="180">
        <v>402</v>
      </c>
      <c r="I13152" s="180">
        <f t="shared" si="410"/>
        <v>2010</v>
      </c>
      <c r="J13152" s="177" t="str">
        <f t="shared" si="411"/>
        <v>Date &gt; 1920</v>
      </c>
    </row>
    <row r="13153" spans="1:10" x14ac:dyDescent="0.3">
      <c r="A13153" s="178" t="s">
        <v>3372</v>
      </c>
      <c r="B13153" s="178" t="s">
        <v>201</v>
      </c>
      <c r="C13153" s="178" t="s">
        <v>4810</v>
      </c>
      <c r="D13153" s="178" t="s">
        <v>10388</v>
      </c>
      <c r="E13153" s="179">
        <v>39700</v>
      </c>
      <c r="F13153" s="180">
        <v>0</v>
      </c>
      <c r="G13153" s="180">
        <v>93561</v>
      </c>
      <c r="H13153" s="180">
        <v>23390.25</v>
      </c>
      <c r="I13153" s="180">
        <f t="shared" si="410"/>
        <v>116951.25</v>
      </c>
      <c r="J13153" s="177" t="str">
        <f t="shared" si="411"/>
        <v>Date &gt; 1920</v>
      </c>
    </row>
    <row r="13154" spans="1:10" x14ac:dyDescent="0.3">
      <c r="A13154" s="178" t="s">
        <v>3372</v>
      </c>
      <c r="B13154" s="178" t="s">
        <v>201</v>
      </c>
      <c r="C13154" s="178" t="s">
        <v>4810</v>
      </c>
      <c r="D13154" s="178" t="s">
        <v>10388</v>
      </c>
      <c r="E13154" s="179">
        <v>39730</v>
      </c>
      <c r="F13154" s="180">
        <v>0</v>
      </c>
      <c r="G13154" s="180">
        <v>71943.199999999997</v>
      </c>
      <c r="H13154" s="180">
        <v>17985.8</v>
      </c>
      <c r="I13154" s="180">
        <f t="shared" si="410"/>
        <v>89929</v>
      </c>
      <c r="J13154" s="177" t="str">
        <f t="shared" si="411"/>
        <v>Date &gt; 1920</v>
      </c>
    </row>
    <row r="13155" spans="1:10" x14ac:dyDescent="0.3">
      <c r="A13155" s="178" t="s">
        <v>3372</v>
      </c>
      <c r="B13155" s="178" t="s">
        <v>201</v>
      </c>
      <c r="C13155" s="178" t="s">
        <v>4810</v>
      </c>
      <c r="D13155" s="178" t="s">
        <v>10388</v>
      </c>
      <c r="E13155" s="179">
        <v>39771</v>
      </c>
      <c r="F13155" s="180">
        <v>0</v>
      </c>
      <c r="G13155" s="180">
        <v>31233.599999999999</v>
      </c>
      <c r="H13155" s="180">
        <v>7808.4</v>
      </c>
      <c r="I13155" s="180">
        <f t="shared" si="410"/>
        <v>39042</v>
      </c>
      <c r="J13155" s="177" t="str">
        <f t="shared" si="411"/>
        <v>Date &gt; 1920</v>
      </c>
    </row>
    <row r="13156" spans="1:10" x14ac:dyDescent="0.3">
      <c r="A13156" s="178" t="s">
        <v>3372</v>
      </c>
      <c r="B13156" s="178" t="s">
        <v>201</v>
      </c>
      <c r="C13156" s="178" t="s">
        <v>4810</v>
      </c>
      <c r="D13156" s="178" t="s">
        <v>10388</v>
      </c>
      <c r="E13156" s="179">
        <v>39785</v>
      </c>
      <c r="F13156" s="180">
        <v>0</v>
      </c>
      <c r="G13156" s="180">
        <v>2195.1999999999998</v>
      </c>
      <c r="H13156" s="180">
        <v>548.79999999999995</v>
      </c>
      <c r="I13156" s="180">
        <f t="shared" si="410"/>
        <v>2744</v>
      </c>
      <c r="J13156" s="177" t="str">
        <f t="shared" si="411"/>
        <v>Date &gt; 1920</v>
      </c>
    </row>
    <row r="13157" spans="1:10" x14ac:dyDescent="0.3">
      <c r="A13157" s="178" t="s">
        <v>3372</v>
      </c>
      <c r="B13157" s="178" t="s">
        <v>201</v>
      </c>
      <c r="C13157" s="178" t="s">
        <v>4810</v>
      </c>
      <c r="D13157" s="178" t="s">
        <v>10388</v>
      </c>
      <c r="E13157" s="179">
        <v>39813</v>
      </c>
      <c r="F13157" s="180">
        <v>0</v>
      </c>
      <c r="G13157" s="180">
        <v>321.60000000000002</v>
      </c>
      <c r="H13157" s="180">
        <v>80.400000000000006</v>
      </c>
      <c r="I13157" s="180">
        <f t="shared" si="410"/>
        <v>402</v>
      </c>
      <c r="J13157" s="177" t="str">
        <f t="shared" si="411"/>
        <v>Date &gt; 1920</v>
      </c>
    </row>
    <row r="13158" spans="1:10" x14ac:dyDescent="0.3">
      <c r="A13158" s="178" t="s">
        <v>3372</v>
      </c>
      <c r="B13158" s="178" t="s">
        <v>201</v>
      </c>
      <c r="C13158" s="178" t="s">
        <v>4810</v>
      </c>
      <c r="D13158" s="178" t="s">
        <v>10388</v>
      </c>
      <c r="E13158" s="179">
        <v>39848</v>
      </c>
      <c r="F13158" s="180">
        <v>0</v>
      </c>
      <c r="G13158" s="180">
        <v>10835.8</v>
      </c>
      <c r="H13158" s="180">
        <v>2708.95</v>
      </c>
      <c r="I13158" s="180">
        <f t="shared" si="410"/>
        <v>13544.75</v>
      </c>
      <c r="J13158" s="177" t="str">
        <f t="shared" si="411"/>
        <v>Date &gt; 1920</v>
      </c>
    </row>
    <row r="13159" spans="1:10" x14ac:dyDescent="0.3">
      <c r="A13159" s="178" t="s">
        <v>3372</v>
      </c>
      <c r="B13159" s="178" t="s">
        <v>201</v>
      </c>
      <c r="C13159" s="178" t="s">
        <v>4810</v>
      </c>
      <c r="D13159" s="178" t="s">
        <v>10388</v>
      </c>
      <c r="E13159" s="179">
        <v>39848</v>
      </c>
      <c r="F13159" s="180">
        <v>0</v>
      </c>
      <c r="G13159" s="180">
        <v>1286.4000000000001</v>
      </c>
      <c r="H13159" s="180">
        <v>321.60000000000002</v>
      </c>
      <c r="I13159" s="180">
        <f t="shared" si="410"/>
        <v>1608</v>
      </c>
      <c r="J13159" s="177" t="str">
        <f t="shared" si="411"/>
        <v>Date &gt; 1920</v>
      </c>
    </row>
    <row r="13160" spans="1:10" x14ac:dyDescent="0.3">
      <c r="A13160" s="178" t="s">
        <v>3372</v>
      </c>
      <c r="B13160" s="178" t="s">
        <v>201</v>
      </c>
      <c r="C13160" s="178" t="s">
        <v>4810</v>
      </c>
      <c r="D13160" s="178" t="s">
        <v>10389</v>
      </c>
      <c r="E13160" s="179">
        <v>39630</v>
      </c>
      <c r="F13160" s="180">
        <v>0</v>
      </c>
      <c r="G13160" s="180">
        <v>18433.240000000002</v>
      </c>
      <c r="H13160" s="180">
        <v>4608.32</v>
      </c>
      <c r="I13160" s="180">
        <f t="shared" si="410"/>
        <v>23041.56</v>
      </c>
      <c r="J13160" s="177" t="str">
        <f t="shared" si="411"/>
        <v>Date &gt; 1920</v>
      </c>
    </row>
    <row r="13161" spans="1:10" x14ac:dyDescent="0.3">
      <c r="A13161" s="178" t="s">
        <v>3372</v>
      </c>
      <c r="B13161" s="178" t="s">
        <v>201</v>
      </c>
      <c r="C13161" s="178" t="s">
        <v>4810</v>
      </c>
      <c r="D13161" s="178" t="s">
        <v>10389</v>
      </c>
      <c r="E13161" s="179">
        <v>39682</v>
      </c>
      <c r="F13161" s="180">
        <v>0</v>
      </c>
      <c r="G13161" s="180">
        <v>67781</v>
      </c>
      <c r="H13161" s="180">
        <v>16945.25</v>
      </c>
      <c r="I13161" s="180">
        <f t="shared" si="410"/>
        <v>84726.25</v>
      </c>
      <c r="J13161" s="177" t="str">
        <f t="shared" si="411"/>
        <v>Date &gt; 1920</v>
      </c>
    </row>
    <row r="13162" spans="1:10" x14ac:dyDescent="0.3">
      <c r="A13162" s="178" t="s">
        <v>3372</v>
      </c>
      <c r="B13162" s="178" t="s">
        <v>201</v>
      </c>
      <c r="C13162" s="178" t="s">
        <v>4810</v>
      </c>
      <c r="D13162" s="178" t="s">
        <v>10389</v>
      </c>
      <c r="E13162" s="179">
        <v>39700</v>
      </c>
      <c r="F13162" s="180">
        <v>0</v>
      </c>
      <c r="G13162" s="180">
        <v>82569.02</v>
      </c>
      <c r="H13162" s="180">
        <v>20642.259999999998</v>
      </c>
      <c r="I13162" s="180">
        <f t="shared" si="410"/>
        <v>103211.28</v>
      </c>
      <c r="J13162" s="177" t="str">
        <f t="shared" si="411"/>
        <v>Date &gt; 1920</v>
      </c>
    </row>
    <row r="13163" spans="1:10" x14ac:dyDescent="0.3">
      <c r="A13163" s="178" t="s">
        <v>3372</v>
      </c>
      <c r="B13163" s="178" t="s">
        <v>201</v>
      </c>
      <c r="C13163" s="178" t="s">
        <v>4810</v>
      </c>
      <c r="D13163" s="178" t="s">
        <v>10389</v>
      </c>
      <c r="E13163" s="179">
        <v>39713</v>
      </c>
      <c r="F13163" s="180">
        <v>0</v>
      </c>
      <c r="G13163" s="180">
        <v>77843.429999999993</v>
      </c>
      <c r="H13163" s="180">
        <v>19460.87</v>
      </c>
      <c r="I13163" s="180">
        <f t="shared" si="410"/>
        <v>97304.299999999988</v>
      </c>
      <c r="J13163" s="177" t="str">
        <f t="shared" si="411"/>
        <v>Date &gt; 1920</v>
      </c>
    </row>
    <row r="13164" spans="1:10" x14ac:dyDescent="0.3">
      <c r="A13164" s="178" t="s">
        <v>3372</v>
      </c>
      <c r="B13164" s="178" t="s">
        <v>201</v>
      </c>
      <c r="C13164" s="178" t="s">
        <v>4810</v>
      </c>
      <c r="D13164" s="178" t="s">
        <v>10389</v>
      </c>
      <c r="E13164" s="179">
        <v>39749</v>
      </c>
      <c r="F13164" s="180">
        <v>0</v>
      </c>
      <c r="G13164" s="180">
        <v>83891.23</v>
      </c>
      <c r="H13164" s="180">
        <v>20972.799999999999</v>
      </c>
      <c r="I13164" s="180">
        <f t="shared" si="410"/>
        <v>104864.03</v>
      </c>
      <c r="J13164" s="177" t="str">
        <f t="shared" si="411"/>
        <v>Date &gt; 1920</v>
      </c>
    </row>
    <row r="13165" spans="1:10" x14ac:dyDescent="0.3">
      <c r="A13165" s="178" t="s">
        <v>3372</v>
      </c>
      <c r="B13165" s="178" t="s">
        <v>201</v>
      </c>
      <c r="C13165" s="178" t="s">
        <v>4810</v>
      </c>
      <c r="D13165" s="178" t="s">
        <v>10389</v>
      </c>
      <c r="E13165" s="179">
        <v>39813</v>
      </c>
      <c r="F13165" s="180">
        <v>0</v>
      </c>
      <c r="G13165" s="180">
        <v>4879.76</v>
      </c>
      <c r="H13165" s="180">
        <v>1219.94</v>
      </c>
      <c r="I13165" s="180">
        <f t="shared" si="410"/>
        <v>6099.7000000000007</v>
      </c>
      <c r="J13165" s="177" t="str">
        <f t="shared" si="411"/>
        <v>Date &gt; 1920</v>
      </c>
    </row>
    <row r="13166" spans="1:10" x14ac:dyDescent="0.3">
      <c r="A13166" s="178" t="s">
        <v>3372</v>
      </c>
      <c r="B13166" s="178" t="s">
        <v>201</v>
      </c>
      <c r="C13166" s="178" t="s">
        <v>4810</v>
      </c>
      <c r="D13166" s="178" t="s">
        <v>10389</v>
      </c>
      <c r="E13166" s="179">
        <v>40002</v>
      </c>
      <c r="F13166" s="180">
        <v>0</v>
      </c>
      <c r="G13166" s="180">
        <v>11227.29</v>
      </c>
      <c r="H13166" s="180">
        <v>2806.83</v>
      </c>
      <c r="I13166" s="180">
        <f t="shared" si="410"/>
        <v>14034.12</v>
      </c>
      <c r="J13166" s="177" t="str">
        <f t="shared" si="411"/>
        <v>Date &gt; 1920</v>
      </c>
    </row>
    <row r="13167" spans="1:10" x14ac:dyDescent="0.3">
      <c r="A13167" s="178" t="s">
        <v>3372</v>
      </c>
      <c r="B13167" s="178" t="s">
        <v>201</v>
      </c>
      <c r="C13167" s="178" t="s">
        <v>4810</v>
      </c>
      <c r="D13167" s="178" t="s">
        <v>10389</v>
      </c>
      <c r="E13167" s="179">
        <v>40085</v>
      </c>
      <c r="F13167" s="180">
        <v>0</v>
      </c>
      <c r="G13167" s="180">
        <v>9712.6299999999992</v>
      </c>
      <c r="H13167" s="180">
        <v>2428.13</v>
      </c>
      <c r="I13167" s="180">
        <f t="shared" si="410"/>
        <v>12140.759999999998</v>
      </c>
      <c r="J13167" s="177" t="str">
        <f t="shared" si="411"/>
        <v>Date &gt; 1920</v>
      </c>
    </row>
    <row r="13168" spans="1:10" x14ac:dyDescent="0.3">
      <c r="A13168" s="178" t="s">
        <v>3372</v>
      </c>
      <c r="B13168" s="178" t="s">
        <v>201</v>
      </c>
      <c r="C13168" s="178" t="s">
        <v>4810</v>
      </c>
      <c r="D13168" s="178" t="s">
        <v>10390</v>
      </c>
      <c r="E13168" s="179">
        <v>39630</v>
      </c>
      <c r="F13168" s="180">
        <v>0</v>
      </c>
      <c r="G13168" s="180">
        <v>24648.42</v>
      </c>
      <c r="H13168" s="180">
        <v>6162.1</v>
      </c>
      <c r="I13168" s="180">
        <f t="shared" si="410"/>
        <v>30810.519999999997</v>
      </c>
      <c r="J13168" s="177" t="str">
        <f t="shared" si="411"/>
        <v>Date &gt; 1920</v>
      </c>
    </row>
    <row r="13169" spans="1:10" x14ac:dyDescent="0.3">
      <c r="A13169" s="178" t="s">
        <v>3372</v>
      </c>
      <c r="B13169" s="178" t="s">
        <v>201</v>
      </c>
      <c r="C13169" s="178" t="s">
        <v>4810</v>
      </c>
      <c r="D13169" s="178" t="s">
        <v>10390</v>
      </c>
      <c r="E13169" s="179">
        <v>39700</v>
      </c>
      <c r="F13169" s="180">
        <v>0</v>
      </c>
      <c r="G13169" s="180">
        <v>234686.54</v>
      </c>
      <c r="H13169" s="180">
        <v>58671.63</v>
      </c>
      <c r="I13169" s="180">
        <f t="shared" si="410"/>
        <v>293358.17</v>
      </c>
      <c r="J13169" s="177" t="str">
        <f t="shared" si="411"/>
        <v>Date &gt; 1920</v>
      </c>
    </row>
    <row r="13170" spans="1:10" x14ac:dyDescent="0.3">
      <c r="A13170" s="178" t="s">
        <v>3372</v>
      </c>
      <c r="B13170" s="178" t="s">
        <v>201</v>
      </c>
      <c r="C13170" s="178" t="s">
        <v>4810</v>
      </c>
      <c r="D13170" s="178" t="s">
        <v>10390</v>
      </c>
      <c r="E13170" s="179">
        <v>39710</v>
      </c>
      <c r="F13170" s="180">
        <v>0</v>
      </c>
      <c r="G13170" s="180">
        <v>384890.37</v>
      </c>
      <c r="H13170" s="180">
        <v>96222.6</v>
      </c>
      <c r="I13170" s="180">
        <f t="shared" si="410"/>
        <v>481112.97</v>
      </c>
      <c r="J13170" s="177" t="str">
        <f t="shared" si="411"/>
        <v>Date &gt; 1920</v>
      </c>
    </row>
    <row r="13171" spans="1:10" x14ac:dyDescent="0.3">
      <c r="A13171" s="178" t="s">
        <v>3372</v>
      </c>
      <c r="B13171" s="178" t="s">
        <v>201</v>
      </c>
      <c r="C13171" s="178" t="s">
        <v>4810</v>
      </c>
      <c r="D13171" s="178" t="s">
        <v>10390</v>
      </c>
      <c r="E13171" s="179">
        <v>39744</v>
      </c>
      <c r="F13171" s="180">
        <v>0</v>
      </c>
      <c r="G13171" s="180">
        <v>5501.44</v>
      </c>
      <c r="H13171" s="180">
        <v>1375.36</v>
      </c>
      <c r="I13171" s="180">
        <f t="shared" si="410"/>
        <v>6876.7999999999993</v>
      </c>
      <c r="J13171" s="177" t="str">
        <f t="shared" si="411"/>
        <v>Date &gt; 1920</v>
      </c>
    </row>
    <row r="13172" spans="1:10" x14ac:dyDescent="0.3">
      <c r="A13172" s="178" t="s">
        <v>3372</v>
      </c>
      <c r="B13172" s="178" t="s">
        <v>201</v>
      </c>
      <c r="C13172" s="178" t="s">
        <v>4810</v>
      </c>
      <c r="D13172" s="178" t="s">
        <v>10390</v>
      </c>
      <c r="E13172" s="179">
        <v>39771</v>
      </c>
      <c r="F13172" s="180">
        <v>0</v>
      </c>
      <c r="G13172" s="180">
        <v>65683.460000000006</v>
      </c>
      <c r="H13172" s="180">
        <v>16420.86</v>
      </c>
      <c r="I13172" s="180">
        <f t="shared" si="410"/>
        <v>82104.320000000007</v>
      </c>
      <c r="J13172" s="177" t="str">
        <f t="shared" si="411"/>
        <v>Date &gt; 1920</v>
      </c>
    </row>
    <row r="13173" spans="1:10" x14ac:dyDescent="0.3">
      <c r="A13173" s="178" t="s">
        <v>3372</v>
      </c>
      <c r="B13173" s="178" t="s">
        <v>201</v>
      </c>
      <c r="C13173" s="178" t="s">
        <v>4810</v>
      </c>
      <c r="D13173" s="178" t="s">
        <v>10390</v>
      </c>
      <c r="E13173" s="179">
        <v>39848</v>
      </c>
      <c r="F13173" s="180">
        <v>0</v>
      </c>
      <c r="G13173" s="180">
        <v>37146.51</v>
      </c>
      <c r="H13173" s="180">
        <v>9286.6299999999992</v>
      </c>
      <c r="I13173" s="180">
        <f t="shared" si="410"/>
        <v>46433.14</v>
      </c>
      <c r="J13173" s="177" t="str">
        <f t="shared" si="411"/>
        <v>Date &gt; 1920</v>
      </c>
    </row>
    <row r="13174" spans="1:10" x14ac:dyDescent="0.3">
      <c r="A13174" s="178" t="s">
        <v>3372</v>
      </c>
      <c r="B13174" s="178" t="s">
        <v>201</v>
      </c>
      <c r="C13174" s="178" t="s">
        <v>4810</v>
      </c>
      <c r="D13174" s="178" t="s">
        <v>10391</v>
      </c>
      <c r="E13174" s="179">
        <v>39630</v>
      </c>
      <c r="F13174" s="180">
        <v>0</v>
      </c>
      <c r="G13174" s="180">
        <v>29948.92</v>
      </c>
      <c r="H13174" s="180">
        <v>7487.24</v>
      </c>
      <c r="I13174" s="180">
        <f t="shared" si="410"/>
        <v>37436.159999999996</v>
      </c>
      <c r="J13174" s="177" t="str">
        <f t="shared" si="411"/>
        <v>Date &gt; 1920</v>
      </c>
    </row>
    <row r="13175" spans="1:10" x14ac:dyDescent="0.3">
      <c r="A13175" s="178" t="s">
        <v>3372</v>
      </c>
      <c r="B13175" s="178" t="s">
        <v>201</v>
      </c>
      <c r="C13175" s="178" t="s">
        <v>4810</v>
      </c>
      <c r="D13175" s="178" t="s">
        <v>10391</v>
      </c>
      <c r="E13175" s="179">
        <v>39672</v>
      </c>
      <c r="F13175" s="180">
        <v>0</v>
      </c>
      <c r="G13175" s="180">
        <v>77451.12</v>
      </c>
      <c r="H13175" s="180">
        <v>19362.79</v>
      </c>
      <c r="I13175" s="180">
        <f t="shared" si="410"/>
        <v>96813.91</v>
      </c>
      <c r="J13175" s="177" t="str">
        <f t="shared" si="411"/>
        <v>Date &gt; 1920</v>
      </c>
    </row>
    <row r="13176" spans="1:10" x14ac:dyDescent="0.3">
      <c r="A13176" s="178" t="s">
        <v>3372</v>
      </c>
      <c r="B13176" s="178" t="s">
        <v>201</v>
      </c>
      <c r="C13176" s="178" t="s">
        <v>4810</v>
      </c>
      <c r="D13176" s="178" t="s">
        <v>10391</v>
      </c>
      <c r="E13176" s="179">
        <v>39700</v>
      </c>
      <c r="F13176" s="180">
        <v>0</v>
      </c>
      <c r="G13176" s="180">
        <v>212305.81</v>
      </c>
      <c r="H13176" s="180">
        <v>53076.44</v>
      </c>
      <c r="I13176" s="180">
        <f t="shared" si="410"/>
        <v>265382.25</v>
      </c>
      <c r="J13176" s="177" t="str">
        <f t="shared" si="411"/>
        <v>Date &gt; 1920</v>
      </c>
    </row>
    <row r="13177" spans="1:10" x14ac:dyDescent="0.3">
      <c r="A13177" s="178" t="s">
        <v>3372</v>
      </c>
      <c r="B13177" s="178" t="s">
        <v>201</v>
      </c>
      <c r="C13177" s="178" t="s">
        <v>4810</v>
      </c>
      <c r="D13177" s="178" t="s">
        <v>10391</v>
      </c>
      <c r="E13177" s="179">
        <v>39730</v>
      </c>
      <c r="F13177" s="180">
        <v>0</v>
      </c>
      <c r="G13177" s="180">
        <v>86974.35</v>
      </c>
      <c r="H13177" s="180">
        <v>21743.59</v>
      </c>
      <c r="I13177" s="180">
        <f t="shared" si="410"/>
        <v>108717.94</v>
      </c>
      <c r="J13177" s="177" t="str">
        <f t="shared" si="411"/>
        <v>Date &gt; 1920</v>
      </c>
    </row>
    <row r="13178" spans="1:10" x14ac:dyDescent="0.3">
      <c r="A13178" s="178" t="s">
        <v>3372</v>
      </c>
      <c r="B13178" s="178" t="s">
        <v>201</v>
      </c>
      <c r="C13178" s="178" t="s">
        <v>4810</v>
      </c>
      <c r="D13178" s="178" t="s">
        <v>10391</v>
      </c>
      <c r="E13178" s="179">
        <v>39749</v>
      </c>
      <c r="F13178" s="180">
        <v>0</v>
      </c>
      <c r="G13178" s="180">
        <v>2737.28</v>
      </c>
      <c r="H13178" s="180">
        <v>684.32</v>
      </c>
      <c r="I13178" s="180">
        <f t="shared" si="410"/>
        <v>3421.6000000000004</v>
      </c>
      <c r="J13178" s="177" t="str">
        <f t="shared" si="411"/>
        <v>Date &gt; 1920</v>
      </c>
    </row>
    <row r="13179" spans="1:10" x14ac:dyDescent="0.3">
      <c r="A13179" s="178" t="s">
        <v>3372</v>
      </c>
      <c r="B13179" s="178" t="s">
        <v>201</v>
      </c>
      <c r="C13179" s="178" t="s">
        <v>4810</v>
      </c>
      <c r="D13179" s="178" t="s">
        <v>10391</v>
      </c>
      <c r="E13179" s="179">
        <v>39771</v>
      </c>
      <c r="F13179" s="180">
        <v>0</v>
      </c>
      <c r="G13179" s="180">
        <v>100609.16</v>
      </c>
      <c r="H13179" s="180">
        <v>25152.28</v>
      </c>
      <c r="I13179" s="180">
        <f t="shared" si="410"/>
        <v>125761.44</v>
      </c>
      <c r="J13179" s="177" t="str">
        <f t="shared" si="411"/>
        <v>Date &gt; 1920</v>
      </c>
    </row>
    <row r="13180" spans="1:10" x14ac:dyDescent="0.3">
      <c r="A13180" s="178" t="s">
        <v>3372</v>
      </c>
      <c r="B13180" s="178" t="s">
        <v>201</v>
      </c>
      <c r="C13180" s="178" t="s">
        <v>4810</v>
      </c>
      <c r="D13180" s="178" t="s">
        <v>10391</v>
      </c>
      <c r="E13180" s="179">
        <v>40077</v>
      </c>
      <c r="F13180" s="180">
        <v>0</v>
      </c>
      <c r="G13180" s="180">
        <v>-166719.29</v>
      </c>
      <c r="H13180" s="180">
        <v>9579.9699999999993</v>
      </c>
      <c r="I13180" s="180">
        <f t="shared" si="410"/>
        <v>-157139.32</v>
      </c>
      <c r="J13180" s="177" t="str">
        <f t="shared" si="411"/>
        <v>Date &gt; 1920</v>
      </c>
    </row>
    <row r="13181" spans="1:10" x14ac:dyDescent="0.3">
      <c r="A13181" s="178" t="s">
        <v>3372</v>
      </c>
      <c r="B13181" s="178" t="s">
        <v>201</v>
      </c>
      <c r="C13181" s="178" t="s">
        <v>4810</v>
      </c>
      <c r="D13181" s="178" t="s">
        <v>10392</v>
      </c>
      <c r="E13181" s="179">
        <v>39595</v>
      </c>
      <c r="F13181" s="180">
        <v>0</v>
      </c>
      <c r="G13181" s="180">
        <v>26653.439999999999</v>
      </c>
      <c r="H13181" s="180">
        <v>13326.74</v>
      </c>
      <c r="I13181" s="180">
        <f t="shared" si="410"/>
        <v>39980.18</v>
      </c>
      <c r="J13181" s="177" t="str">
        <f t="shared" si="411"/>
        <v>Date &gt; 1920</v>
      </c>
    </row>
    <row r="13182" spans="1:10" x14ac:dyDescent="0.3">
      <c r="A13182" s="178" t="s">
        <v>3372</v>
      </c>
      <c r="B13182" s="178" t="s">
        <v>201</v>
      </c>
      <c r="C13182" s="178" t="s">
        <v>4810</v>
      </c>
      <c r="D13182" s="178" t="s">
        <v>10393</v>
      </c>
      <c r="E13182" s="179">
        <v>40030</v>
      </c>
      <c r="F13182" s="180">
        <v>0</v>
      </c>
      <c r="G13182" s="180">
        <v>169358.29</v>
      </c>
      <c r="H13182" s="180">
        <v>271398.49</v>
      </c>
      <c r="I13182" s="180">
        <f t="shared" si="410"/>
        <v>440756.78</v>
      </c>
      <c r="J13182" s="177" t="str">
        <f t="shared" si="411"/>
        <v>Date &gt; 1920</v>
      </c>
    </row>
    <row r="13183" spans="1:10" x14ac:dyDescent="0.3">
      <c r="A13183" s="178" t="s">
        <v>3372</v>
      </c>
      <c r="B13183" s="178" t="s">
        <v>201</v>
      </c>
      <c r="C13183" s="178" t="s">
        <v>4810</v>
      </c>
      <c r="D13183" s="178" t="s">
        <v>10393</v>
      </c>
      <c r="E13183" s="179">
        <v>40092</v>
      </c>
      <c r="F13183" s="180">
        <v>0</v>
      </c>
      <c r="G13183" s="180">
        <v>23096.31</v>
      </c>
      <c r="H13183" s="180">
        <v>37012.06</v>
      </c>
      <c r="I13183" s="180">
        <f t="shared" si="410"/>
        <v>60108.369999999995</v>
      </c>
      <c r="J13183" s="177" t="str">
        <f t="shared" si="411"/>
        <v>Date &gt; 1920</v>
      </c>
    </row>
    <row r="13184" spans="1:10" x14ac:dyDescent="0.3">
      <c r="A13184" s="178" t="s">
        <v>3372</v>
      </c>
      <c r="B13184" s="178" t="s">
        <v>201</v>
      </c>
      <c r="C13184" s="178" t="s">
        <v>4810</v>
      </c>
      <c r="D13184" s="178" t="s">
        <v>10393</v>
      </c>
      <c r="E13184" s="179">
        <v>40163</v>
      </c>
      <c r="F13184" s="180">
        <v>0</v>
      </c>
      <c r="G13184" s="180">
        <v>9501.11</v>
      </c>
      <c r="H13184" s="180">
        <v>15225.64</v>
      </c>
      <c r="I13184" s="180">
        <f t="shared" si="410"/>
        <v>24726.75</v>
      </c>
      <c r="J13184" s="177" t="str">
        <f t="shared" si="411"/>
        <v>Date &gt; 1920</v>
      </c>
    </row>
    <row r="13185" spans="1:10" x14ac:dyDescent="0.3">
      <c r="A13185" s="178" t="s">
        <v>3372</v>
      </c>
      <c r="B13185" s="178" t="s">
        <v>201</v>
      </c>
      <c r="C13185" s="178" t="s">
        <v>4810</v>
      </c>
      <c r="D13185" s="178" t="s">
        <v>10394</v>
      </c>
      <c r="E13185" s="179">
        <v>40261</v>
      </c>
      <c r="F13185" s="180">
        <v>0</v>
      </c>
      <c r="G13185" s="180">
        <v>103697.98</v>
      </c>
      <c r="H13185" s="180">
        <v>44441.96</v>
      </c>
      <c r="I13185" s="180">
        <f t="shared" si="410"/>
        <v>148139.94</v>
      </c>
      <c r="J13185" s="177" t="str">
        <f t="shared" si="411"/>
        <v>Date &gt; 1920</v>
      </c>
    </row>
    <row r="13186" spans="1:10" x14ac:dyDescent="0.3">
      <c r="A13186" s="178" t="s">
        <v>3372</v>
      </c>
      <c r="B13186" s="178" t="s">
        <v>201</v>
      </c>
      <c r="C13186" s="178" t="s">
        <v>4810</v>
      </c>
      <c r="D13186" s="178" t="s">
        <v>10394</v>
      </c>
      <c r="E13186" s="179">
        <v>40312</v>
      </c>
      <c r="F13186" s="180">
        <v>0</v>
      </c>
      <c r="G13186" s="180">
        <v>198350.2</v>
      </c>
      <c r="H13186" s="180">
        <v>85007.22</v>
      </c>
      <c r="I13186" s="180">
        <f t="shared" si="410"/>
        <v>283357.42000000004</v>
      </c>
      <c r="J13186" s="177" t="str">
        <f t="shared" si="411"/>
        <v>Date &gt; 1920</v>
      </c>
    </row>
    <row r="13187" spans="1:10" x14ac:dyDescent="0.3">
      <c r="A13187" s="178" t="s">
        <v>3372</v>
      </c>
      <c r="B13187" s="178" t="s">
        <v>201</v>
      </c>
      <c r="C13187" s="178" t="s">
        <v>4810</v>
      </c>
      <c r="D13187" s="178" t="s">
        <v>10394</v>
      </c>
      <c r="E13187" s="179">
        <v>40357</v>
      </c>
      <c r="F13187" s="180">
        <v>0</v>
      </c>
      <c r="G13187" s="180">
        <v>33708.33</v>
      </c>
      <c r="H13187" s="180">
        <v>14446.43</v>
      </c>
      <c r="I13187" s="180">
        <f t="shared" si="410"/>
        <v>48154.76</v>
      </c>
      <c r="J13187" s="177" t="str">
        <f t="shared" si="411"/>
        <v>Date &gt; 1920</v>
      </c>
    </row>
    <row r="13188" spans="1:10" x14ac:dyDescent="0.3">
      <c r="A13188" s="178" t="s">
        <v>3372</v>
      </c>
      <c r="B13188" s="178" t="s">
        <v>201</v>
      </c>
      <c r="C13188" s="178" t="s">
        <v>4810</v>
      </c>
      <c r="D13188" s="178" t="s">
        <v>10394</v>
      </c>
      <c r="E13188" s="179">
        <v>40499</v>
      </c>
      <c r="F13188" s="180">
        <v>0</v>
      </c>
      <c r="G13188" s="180">
        <v>28629.41</v>
      </c>
      <c r="H13188" s="180">
        <v>12269.75</v>
      </c>
      <c r="I13188" s="180">
        <f t="shared" si="410"/>
        <v>40899.160000000003</v>
      </c>
      <c r="J13188" s="177" t="str">
        <f t="shared" si="411"/>
        <v>Date &gt; 1920</v>
      </c>
    </row>
    <row r="13189" spans="1:10" x14ac:dyDescent="0.3">
      <c r="A13189" s="178" t="s">
        <v>3372</v>
      </c>
      <c r="B13189" s="178" t="s">
        <v>201</v>
      </c>
      <c r="C13189" s="178" t="s">
        <v>4810</v>
      </c>
      <c r="D13189" s="178" t="s">
        <v>10394</v>
      </c>
      <c r="E13189" s="179">
        <v>40617</v>
      </c>
      <c r="F13189" s="180">
        <v>0</v>
      </c>
      <c r="G13189" s="180">
        <v>1309</v>
      </c>
      <c r="H13189" s="180">
        <v>561</v>
      </c>
      <c r="I13189" s="180">
        <f t="shared" ref="I13189:I13252" si="412">SUM(F13189:H13189)</f>
        <v>1870</v>
      </c>
      <c r="J13189" s="177" t="str">
        <f t="shared" ref="J13189:J13252" si="413">IF(OR(YEAR(E13189)&gt; 1920, ISBLANK(E13189)), "Date &gt; 1920", "Sketchy date")</f>
        <v>Date &gt; 1920</v>
      </c>
    </row>
    <row r="13190" spans="1:10" x14ac:dyDescent="0.3">
      <c r="A13190" s="178" t="s">
        <v>3372</v>
      </c>
      <c r="B13190" s="178" t="s">
        <v>201</v>
      </c>
      <c r="C13190" s="178" t="s">
        <v>4810</v>
      </c>
      <c r="D13190" s="178" t="s">
        <v>10395</v>
      </c>
      <c r="E13190" s="179">
        <v>39749</v>
      </c>
      <c r="F13190" s="180">
        <v>30945</v>
      </c>
      <c r="G13190" s="180">
        <v>0</v>
      </c>
      <c r="H13190" s="180">
        <v>1629.91</v>
      </c>
      <c r="I13190" s="180">
        <f t="shared" si="412"/>
        <v>32574.91</v>
      </c>
      <c r="J13190" s="177" t="str">
        <f t="shared" si="413"/>
        <v>Date &gt; 1920</v>
      </c>
    </row>
    <row r="13191" spans="1:10" x14ac:dyDescent="0.3">
      <c r="A13191" s="178" t="s">
        <v>3372</v>
      </c>
      <c r="B13191" s="178" t="s">
        <v>201</v>
      </c>
      <c r="C13191" s="178" t="s">
        <v>4810</v>
      </c>
      <c r="D13191" s="178" t="s">
        <v>10395</v>
      </c>
      <c r="E13191" s="179">
        <v>39785</v>
      </c>
      <c r="F13191" s="180">
        <v>21788</v>
      </c>
      <c r="G13191" s="180">
        <v>0</v>
      </c>
      <c r="H13191" s="180">
        <v>1146.68</v>
      </c>
      <c r="I13191" s="180">
        <f t="shared" si="412"/>
        <v>22934.68</v>
      </c>
      <c r="J13191" s="177" t="str">
        <f t="shared" si="413"/>
        <v>Date &gt; 1920</v>
      </c>
    </row>
    <row r="13192" spans="1:10" x14ac:dyDescent="0.3">
      <c r="A13192" s="178" t="s">
        <v>3372</v>
      </c>
      <c r="B13192" s="178" t="s">
        <v>201</v>
      </c>
      <c r="C13192" s="178" t="s">
        <v>4810</v>
      </c>
      <c r="D13192" s="178" t="s">
        <v>10395</v>
      </c>
      <c r="E13192" s="179">
        <v>39820</v>
      </c>
      <c r="F13192" s="180">
        <v>17367</v>
      </c>
      <c r="G13192" s="180">
        <v>0</v>
      </c>
      <c r="H13192" s="180">
        <v>913.89</v>
      </c>
      <c r="I13192" s="180">
        <f t="shared" si="412"/>
        <v>18280.89</v>
      </c>
      <c r="J13192" s="177" t="str">
        <f t="shared" si="413"/>
        <v>Date &gt; 1920</v>
      </c>
    </row>
    <row r="13193" spans="1:10" x14ac:dyDescent="0.3">
      <c r="A13193" s="178" t="s">
        <v>3372</v>
      </c>
      <c r="B13193" s="178" t="s">
        <v>201</v>
      </c>
      <c r="C13193" s="178" t="s">
        <v>4810</v>
      </c>
      <c r="D13193" s="178" t="s">
        <v>10395</v>
      </c>
      <c r="E13193" s="179">
        <v>39853</v>
      </c>
      <c r="F13193" s="180">
        <v>8313</v>
      </c>
      <c r="G13193" s="180">
        <v>0</v>
      </c>
      <c r="H13193" s="180">
        <v>437.36</v>
      </c>
      <c r="I13193" s="180">
        <f t="shared" si="412"/>
        <v>8750.36</v>
      </c>
      <c r="J13193" s="177" t="str">
        <f t="shared" si="413"/>
        <v>Date &gt; 1920</v>
      </c>
    </row>
    <row r="13194" spans="1:10" x14ac:dyDescent="0.3">
      <c r="A13194" s="178" t="s">
        <v>3372</v>
      </c>
      <c r="B13194" s="178" t="s">
        <v>201</v>
      </c>
      <c r="C13194" s="178" t="s">
        <v>4810</v>
      </c>
      <c r="D13194" s="178" t="s">
        <v>10395</v>
      </c>
      <c r="E13194" s="179">
        <v>39934</v>
      </c>
      <c r="F13194" s="180">
        <v>4683</v>
      </c>
      <c r="G13194" s="180">
        <v>0</v>
      </c>
      <c r="H13194" s="180">
        <v>246.87</v>
      </c>
      <c r="I13194" s="180">
        <f t="shared" si="412"/>
        <v>4929.87</v>
      </c>
      <c r="J13194" s="177" t="str">
        <f t="shared" si="413"/>
        <v>Date &gt; 1920</v>
      </c>
    </row>
    <row r="13195" spans="1:10" x14ac:dyDescent="0.3">
      <c r="A13195" s="178" t="s">
        <v>3372</v>
      </c>
      <c r="B13195" s="178" t="s">
        <v>201</v>
      </c>
      <c r="C13195" s="178" t="s">
        <v>4810</v>
      </c>
      <c r="D13195" s="178" t="s">
        <v>10395</v>
      </c>
      <c r="E13195" s="179">
        <v>40014</v>
      </c>
      <c r="F13195" s="180">
        <v>56461</v>
      </c>
      <c r="G13195" s="180">
        <v>0</v>
      </c>
      <c r="H13195" s="180">
        <v>3496.29</v>
      </c>
      <c r="I13195" s="180">
        <f t="shared" si="412"/>
        <v>59957.29</v>
      </c>
      <c r="J13195" s="177" t="str">
        <f t="shared" si="413"/>
        <v>Date &gt; 1920</v>
      </c>
    </row>
    <row r="13196" spans="1:10" x14ac:dyDescent="0.3">
      <c r="A13196" s="178" t="s">
        <v>3372</v>
      </c>
      <c r="B13196" s="178" t="s">
        <v>201</v>
      </c>
      <c r="C13196" s="178" t="s">
        <v>4810</v>
      </c>
      <c r="D13196" s="178" t="s">
        <v>10395</v>
      </c>
      <c r="E13196" s="179">
        <v>40350</v>
      </c>
      <c r="F13196" s="180">
        <v>10000</v>
      </c>
      <c r="G13196" s="180">
        <v>0</v>
      </c>
      <c r="H13196" s="180">
        <v>0</v>
      </c>
      <c r="I13196" s="180">
        <f t="shared" si="412"/>
        <v>10000</v>
      </c>
      <c r="J13196" s="177" t="str">
        <f t="shared" si="413"/>
        <v>Date &gt; 1920</v>
      </c>
    </row>
    <row r="13197" spans="1:10" x14ac:dyDescent="0.3">
      <c r="A13197" s="178" t="s">
        <v>3372</v>
      </c>
      <c r="B13197" s="178" t="s">
        <v>201</v>
      </c>
      <c r="C13197" s="178" t="s">
        <v>4810</v>
      </c>
      <c r="D13197" s="178" t="s">
        <v>10396</v>
      </c>
      <c r="E13197" s="179">
        <v>40233</v>
      </c>
      <c r="F13197" s="180">
        <v>1249966</v>
      </c>
      <c r="G13197" s="180">
        <v>0</v>
      </c>
      <c r="H13197" s="180">
        <v>68419.259999999995</v>
      </c>
      <c r="I13197" s="180">
        <f t="shared" si="412"/>
        <v>1318385.26</v>
      </c>
      <c r="J13197" s="177" t="str">
        <f t="shared" si="413"/>
        <v>Date &gt; 1920</v>
      </c>
    </row>
    <row r="13198" spans="1:10" x14ac:dyDescent="0.3">
      <c r="A13198" s="178" t="s">
        <v>3372</v>
      </c>
      <c r="B13198" s="178" t="s">
        <v>201</v>
      </c>
      <c r="C13198" s="178" t="s">
        <v>4810</v>
      </c>
      <c r="D13198" s="178" t="s">
        <v>10396</v>
      </c>
      <c r="E13198" s="179">
        <v>40673</v>
      </c>
      <c r="F13198" s="180">
        <v>50000</v>
      </c>
      <c r="G13198" s="180">
        <v>0</v>
      </c>
      <c r="H13198" s="180">
        <v>0</v>
      </c>
      <c r="I13198" s="180">
        <f t="shared" si="412"/>
        <v>50000</v>
      </c>
      <c r="J13198" s="177" t="str">
        <f t="shared" si="413"/>
        <v>Date &gt; 1920</v>
      </c>
    </row>
    <row r="13199" spans="1:10" x14ac:dyDescent="0.3">
      <c r="A13199" s="178" t="s">
        <v>3372</v>
      </c>
      <c r="B13199" s="178" t="s">
        <v>201</v>
      </c>
      <c r="C13199" s="178" t="s">
        <v>4810</v>
      </c>
      <c r="D13199" s="178" t="s">
        <v>10396</v>
      </c>
      <c r="E13199" s="179">
        <v>40686</v>
      </c>
      <c r="F13199" s="180">
        <v>151624</v>
      </c>
      <c r="G13199" s="180">
        <v>0</v>
      </c>
      <c r="H13199" s="180">
        <v>0</v>
      </c>
      <c r="I13199" s="180">
        <f t="shared" si="412"/>
        <v>151624</v>
      </c>
      <c r="J13199" s="177" t="str">
        <f t="shared" si="413"/>
        <v>Date &gt; 1920</v>
      </c>
    </row>
    <row r="13200" spans="1:10" x14ac:dyDescent="0.3">
      <c r="A13200" s="178" t="s">
        <v>3372</v>
      </c>
      <c r="B13200" s="178" t="s">
        <v>201</v>
      </c>
      <c r="C13200" s="178" t="s">
        <v>4810</v>
      </c>
      <c r="D13200" s="178" t="s">
        <v>10397</v>
      </c>
      <c r="E13200" s="179">
        <v>40092</v>
      </c>
      <c r="F13200" s="180">
        <v>0</v>
      </c>
      <c r="G13200" s="180">
        <v>23131.759999999998</v>
      </c>
      <c r="H13200" s="180">
        <v>5782.94</v>
      </c>
      <c r="I13200" s="180">
        <f t="shared" si="412"/>
        <v>28914.699999999997</v>
      </c>
      <c r="J13200" s="177" t="str">
        <f t="shared" si="413"/>
        <v>Date &gt; 1920</v>
      </c>
    </row>
    <row r="13201" spans="1:10" x14ac:dyDescent="0.3">
      <c r="A13201" s="178" t="s">
        <v>3372</v>
      </c>
      <c r="B13201" s="178" t="s">
        <v>201</v>
      </c>
      <c r="C13201" s="178" t="s">
        <v>4810</v>
      </c>
      <c r="D13201" s="178" t="s">
        <v>10398</v>
      </c>
      <c r="E13201" s="179">
        <v>40163</v>
      </c>
      <c r="F13201" s="180">
        <v>0</v>
      </c>
      <c r="G13201" s="180">
        <v>34662.46</v>
      </c>
      <c r="H13201" s="180">
        <v>17331.2</v>
      </c>
      <c r="I13201" s="180">
        <f t="shared" si="412"/>
        <v>51993.66</v>
      </c>
      <c r="J13201" s="177" t="str">
        <f t="shared" si="413"/>
        <v>Date &gt; 1920</v>
      </c>
    </row>
    <row r="13202" spans="1:10" x14ac:dyDescent="0.3">
      <c r="A13202" s="178" t="s">
        <v>3372</v>
      </c>
      <c r="B13202" s="178" t="s">
        <v>201</v>
      </c>
      <c r="C13202" s="178" t="s">
        <v>4810</v>
      </c>
      <c r="D13202" s="178" t="s">
        <v>10399</v>
      </c>
      <c r="E13202" s="179">
        <v>40212</v>
      </c>
      <c r="F13202" s="180">
        <v>0</v>
      </c>
      <c r="G13202" s="180">
        <v>119939.69</v>
      </c>
      <c r="H13202" s="180">
        <v>59969.84</v>
      </c>
      <c r="I13202" s="180">
        <f t="shared" si="412"/>
        <v>179909.53</v>
      </c>
      <c r="J13202" s="177" t="str">
        <f t="shared" si="413"/>
        <v>Date &gt; 1920</v>
      </c>
    </row>
    <row r="13203" spans="1:10" x14ac:dyDescent="0.3">
      <c r="A13203" s="178" t="s">
        <v>3372</v>
      </c>
      <c r="B13203" s="178" t="s">
        <v>201</v>
      </c>
      <c r="C13203" s="178" t="s">
        <v>4810</v>
      </c>
      <c r="D13203" s="178" t="s">
        <v>10400</v>
      </c>
      <c r="E13203" s="179">
        <v>40568</v>
      </c>
      <c r="F13203" s="180">
        <v>291782</v>
      </c>
      <c r="G13203" s="180">
        <v>0</v>
      </c>
      <c r="H13203" s="180">
        <v>15357.89</v>
      </c>
      <c r="I13203" s="180">
        <f t="shared" si="412"/>
        <v>307139.89</v>
      </c>
      <c r="J13203" s="177" t="str">
        <f t="shared" si="413"/>
        <v>Date &gt; 1920</v>
      </c>
    </row>
    <row r="13204" spans="1:10" x14ac:dyDescent="0.3">
      <c r="A13204" s="178" t="s">
        <v>3372</v>
      </c>
      <c r="B13204" s="178" t="s">
        <v>201</v>
      </c>
      <c r="C13204" s="178" t="s">
        <v>4810</v>
      </c>
      <c r="D13204" s="178" t="s">
        <v>10400</v>
      </c>
      <c r="E13204" s="179">
        <v>40632</v>
      </c>
      <c r="F13204" s="180">
        <v>13695</v>
      </c>
      <c r="G13204" s="180">
        <v>0</v>
      </c>
      <c r="H13204" s="180">
        <v>720.6</v>
      </c>
      <c r="I13204" s="180">
        <f t="shared" si="412"/>
        <v>14415.6</v>
      </c>
      <c r="J13204" s="177" t="str">
        <f t="shared" si="413"/>
        <v>Date &gt; 1920</v>
      </c>
    </row>
    <row r="13205" spans="1:10" x14ac:dyDescent="0.3">
      <c r="A13205" s="178" t="s">
        <v>3372</v>
      </c>
      <c r="B13205" s="178" t="s">
        <v>201</v>
      </c>
      <c r="C13205" s="178" t="s">
        <v>4810</v>
      </c>
      <c r="D13205" s="178" t="s">
        <v>10400</v>
      </c>
      <c r="E13205" s="179">
        <v>40702</v>
      </c>
      <c r="F13205" s="180">
        <v>2890</v>
      </c>
      <c r="G13205" s="180">
        <v>0</v>
      </c>
      <c r="H13205" s="180">
        <v>152.80000000000001</v>
      </c>
      <c r="I13205" s="180">
        <f t="shared" si="412"/>
        <v>3042.8</v>
      </c>
      <c r="J13205" s="177" t="str">
        <f t="shared" si="413"/>
        <v>Date &gt; 1920</v>
      </c>
    </row>
    <row r="13206" spans="1:10" x14ac:dyDescent="0.3">
      <c r="A13206" s="178" t="s">
        <v>3372</v>
      </c>
      <c r="B13206" s="178" t="s">
        <v>201</v>
      </c>
      <c r="C13206" s="178" t="s">
        <v>4810</v>
      </c>
      <c r="D13206" s="178" t="s">
        <v>10400</v>
      </c>
      <c r="E13206" s="179">
        <v>40877</v>
      </c>
      <c r="F13206" s="180">
        <v>22507</v>
      </c>
      <c r="G13206" s="180">
        <v>0</v>
      </c>
      <c r="H13206" s="180">
        <v>1184.49</v>
      </c>
      <c r="I13206" s="180">
        <f t="shared" si="412"/>
        <v>23691.49</v>
      </c>
      <c r="J13206" s="177" t="str">
        <f t="shared" si="413"/>
        <v>Date &gt; 1920</v>
      </c>
    </row>
    <row r="13207" spans="1:10" x14ac:dyDescent="0.3">
      <c r="A13207" s="178" t="s">
        <v>3372</v>
      </c>
      <c r="B13207" s="178" t="s">
        <v>201</v>
      </c>
      <c r="C13207" s="178" t="s">
        <v>4810</v>
      </c>
      <c r="D13207" s="178" t="s">
        <v>10400</v>
      </c>
      <c r="E13207" s="179">
        <v>40898</v>
      </c>
      <c r="F13207" s="180">
        <v>24214</v>
      </c>
      <c r="G13207" s="180">
        <v>0</v>
      </c>
      <c r="H13207" s="180">
        <v>1274.2</v>
      </c>
      <c r="I13207" s="180">
        <f t="shared" si="412"/>
        <v>25488.2</v>
      </c>
      <c r="J13207" s="177" t="str">
        <f t="shared" si="413"/>
        <v>Date &gt; 1920</v>
      </c>
    </row>
    <row r="13208" spans="1:10" x14ac:dyDescent="0.3">
      <c r="A13208" s="178" t="s">
        <v>3372</v>
      </c>
      <c r="B13208" s="178" t="s">
        <v>201</v>
      </c>
      <c r="C13208" s="178" t="s">
        <v>4810</v>
      </c>
      <c r="D13208" s="178" t="s">
        <v>10401</v>
      </c>
      <c r="E13208" s="179">
        <v>40408</v>
      </c>
      <c r="F13208" s="180">
        <v>0</v>
      </c>
      <c r="G13208" s="180">
        <v>49917</v>
      </c>
      <c r="H13208" s="180">
        <v>21393</v>
      </c>
      <c r="I13208" s="180">
        <f t="shared" si="412"/>
        <v>71310</v>
      </c>
      <c r="J13208" s="177" t="str">
        <f t="shared" si="413"/>
        <v>Date &gt; 1920</v>
      </c>
    </row>
    <row r="13209" spans="1:10" x14ac:dyDescent="0.3">
      <c r="A13209" s="178" t="s">
        <v>3372</v>
      </c>
      <c r="B13209" s="178" t="s">
        <v>201</v>
      </c>
      <c r="C13209" s="178" t="s">
        <v>4810</v>
      </c>
      <c r="D13209" s="178" t="s">
        <v>10402</v>
      </c>
      <c r="E13209" s="179">
        <v>40361</v>
      </c>
      <c r="F13209" s="180">
        <v>0</v>
      </c>
      <c r="G13209" s="180">
        <v>77777.34</v>
      </c>
      <c r="H13209" s="180">
        <v>33333.15</v>
      </c>
      <c r="I13209" s="180">
        <f t="shared" si="412"/>
        <v>111110.48999999999</v>
      </c>
      <c r="J13209" s="177" t="str">
        <f t="shared" si="413"/>
        <v>Date &gt; 1920</v>
      </c>
    </row>
    <row r="13210" spans="1:10" x14ac:dyDescent="0.3">
      <c r="A13210" s="178" t="s">
        <v>3372</v>
      </c>
      <c r="B13210" s="178" t="s">
        <v>201</v>
      </c>
      <c r="C13210" s="178" t="s">
        <v>4810</v>
      </c>
      <c r="D13210" s="178" t="s">
        <v>10402</v>
      </c>
      <c r="E13210" s="179">
        <v>40428</v>
      </c>
      <c r="F13210" s="180">
        <v>0</v>
      </c>
      <c r="G13210" s="180">
        <v>14190.09</v>
      </c>
      <c r="H13210" s="180">
        <v>7093.05</v>
      </c>
      <c r="I13210" s="180">
        <f t="shared" si="412"/>
        <v>21283.14</v>
      </c>
      <c r="J13210" s="177" t="str">
        <f t="shared" si="413"/>
        <v>Date &gt; 1920</v>
      </c>
    </row>
    <row r="13211" spans="1:10" x14ac:dyDescent="0.3">
      <c r="A13211" s="178" t="s">
        <v>3372</v>
      </c>
      <c r="B13211" s="178" t="s">
        <v>201</v>
      </c>
      <c r="C13211" s="178" t="s">
        <v>4810</v>
      </c>
      <c r="D13211" s="178" t="s">
        <v>10402</v>
      </c>
      <c r="E13211" s="179">
        <v>40428</v>
      </c>
      <c r="F13211" s="180">
        <v>0</v>
      </c>
      <c r="G13211" s="180">
        <v>9800</v>
      </c>
      <c r="H13211" s="180">
        <v>4200</v>
      </c>
      <c r="I13211" s="180">
        <f t="shared" si="412"/>
        <v>14000</v>
      </c>
      <c r="J13211" s="177" t="str">
        <f t="shared" si="413"/>
        <v>Date &gt; 1920</v>
      </c>
    </row>
    <row r="13212" spans="1:10" x14ac:dyDescent="0.3">
      <c r="A13212" s="178" t="s">
        <v>3372</v>
      </c>
      <c r="B13212" s="178" t="s">
        <v>201</v>
      </c>
      <c r="C13212" s="178" t="s">
        <v>4810</v>
      </c>
      <c r="D13212" s="178" t="s">
        <v>10402</v>
      </c>
      <c r="E13212" s="179">
        <v>40534</v>
      </c>
      <c r="F13212" s="180">
        <v>0</v>
      </c>
      <c r="G13212" s="180">
        <v>55467.96</v>
      </c>
      <c r="H13212" s="180">
        <v>23771.98</v>
      </c>
      <c r="I13212" s="180">
        <f t="shared" si="412"/>
        <v>79239.94</v>
      </c>
      <c r="J13212" s="177" t="str">
        <f t="shared" si="413"/>
        <v>Date &gt; 1920</v>
      </c>
    </row>
    <row r="13213" spans="1:10" x14ac:dyDescent="0.3">
      <c r="A13213" s="178" t="s">
        <v>3372</v>
      </c>
      <c r="B13213" s="178" t="s">
        <v>201</v>
      </c>
      <c r="C13213" s="178" t="s">
        <v>4810</v>
      </c>
      <c r="D13213" s="178" t="s">
        <v>10402</v>
      </c>
      <c r="E13213" s="179">
        <v>40534</v>
      </c>
      <c r="F13213" s="180">
        <v>0</v>
      </c>
      <c r="G13213" s="180">
        <v>9004.41</v>
      </c>
      <c r="H13213" s="180">
        <v>3861.04</v>
      </c>
      <c r="I13213" s="180">
        <f t="shared" si="412"/>
        <v>12865.45</v>
      </c>
      <c r="J13213" s="177" t="str">
        <f t="shared" si="413"/>
        <v>Date &gt; 1920</v>
      </c>
    </row>
    <row r="13214" spans="1:10" x14ac:dyDescent="0.3">
      <c r="A13214" s="178" t="s">
        <v>3372</v>
      </c>
      <c r="B13214" s="178" t="s">
        <v>201</v>
      </c>
      <c r="C13214" s="178" t="s">
        <v>4810</v>
      </c>
      <c r="D13214" s="178" t="s">
        <v>10402</v>
      </c>
      <c r="E13214" s="179">
        <v>40617</v>
      </c>
      <c r="F13214" s="180">
        <v>0</v>
      </c>
      <c r="G13214" s="180">
        <v>5018.21</v>
      </c>
      <c r="H13214" s="180">
        <v>2148.65</v>
      </c>
      <c r="I13214" s="180">
        <f t="shared" si="412"/>
        <v>7166.8600000000006</v>
      </c>
      <c r="J13214" s="177" t="str">
        <f t="shared" si="413"/>
        <v>Date &gt; 1920</v>
      </c>
    </row>
    <row r="13215" spans="1:10" x14ac:dyDescent="0.3">
      <c r="A13215" s="178" t="s">
        <v>3372</v>
      </c>
      <c r="B13215" s="178" t="s">
        <v>201</v>
      </c>
      <c r="C13215" s="178" t="s">
        <v>4810</v>
      </c>
      <c r="D13215" s="178" t="s">
        <v>10403</v>
      </c>
      <c r="E13215" s="179">
        <v>40500</v>
      </c>
      <c r="F13215" s="180">
        <v>883224</v>
      </c>
      <c r="G13215" s="180">
        <v>0</v>
      </c>
      <c r="H13215" s="180">
        <v>46486.93</v>
      </c>
      <c r="I13215" s="180">
        <f t="shared" si="412"/>
        <v>929710.93</v>
      </c>
      <c r="J13215" s="177" t="str">
        <f t="shared" si="413"/>
        <v>Date &gt; 1920</v>
      </c>
    </row>
    <row r="13216" spans="1:10" x14ac:dyDescent="0.3">
      <c r="A13216" s="178" t="s">
        <v>3372</v>
      </c>
      <c r="B13216" s="178" t="s">
        <v>201</v>
      </c>
      <c r="C13216" s="178" t="s">
        <v>4810</v>
      </c>
      <c r="D13216" s="178" t="s">
        <v>10403</v>
      </c>
      <c r="E13216" s="179">
        <v>40534</v>
      </c>
      <c r="F13216" s="180">
        <v>171366</v>
      </c>
      <c r="G13216" s="180">
        <v>0</v>
      </c>
      <c r="H13216" s="180">
        <v>20828</v>
      </c>
      <c r="I13216" s="180">
        <f t="shared" si="412"/>
        <v>192194</v>
      </c>
      <c r="J13216" s="177" t="str">
        <f t="shared" si="413"/>
        <v>Date &gt; 1920</v>
      </c>
    </row>
    <row r="13217" spans="1:10" x14ac:dyDescent="0.3">
      <c r="A13217" s="178" t="s">
        <v>3372</v>
      </c>
      <c r="B13217" s="178" t="s">
        <v>201</v>
      </c>
      <c r="C13217" s="178" t="s">
        <v>4810</v>
      </c>
      <c r="D13217" s="178" t="s">
        <v>10403</v>
      </c>
      <c r="E13217" s="179">
        <v>40568</v>
      </c>
      <c r="F13217" s="180">
        <v>88913</v>
      </c>
      <c r="G13217" s="180">
        <v>0</v>
      </c>
      <c r="H13217" s="180">
        <v>4678.62</v>
      </c>
      <c r="I13217" s="180">
        <f t="shared" si="412"/>
        <v>93591.62</v>
      </c>
      <c r="J13217" s="177" t="str">
        <f t="shared" si="413"/>
        <v>Date &gt; 1920</v>
      </c>
    </row>
    <row r="13218" spans="1:10" x14ac:dyDescent="0.3">
      <c r="A13218" s="178" t="s">
        <v>3372</v>
      </c>
      <c r="B13218" s="178" t="s">
        <v>201</v>
      </c>
      <c r="C13218" s="178" t="s">
        <v>4810</v>
      </c>
      <c r="D13218" s="178" t="s">
        <v>10403</v>
      </c>
      <c r="E13218" s="179">
        <v>40632</v>
      </c>
      <c r="F13218" s="180">
        <v>58999</v>
      </c>
      <c r="G13218" s="180">
        <v>0</v>
      </c>
      <c r="H13218" s="180">
        <v>3727.1</v>
      </c>
      <c r="I13218" s="180">
        <f t="shared" si="412"/>
        <v>62726.1</v>
      </c>
      <c r="J13218" s="177" t="str">
        <f t="shared" si="413"/>
        <v>Date &gt; 1920</v>
      </c>
    </row>
    <row r="13219" spans="1:10" x14ac:dyDescent="0.3">
      <c r="A13219" s="178" t="s">
        <v>3372</v>
      </c>
      <c r="B13219" s="178" t="s">
        <v>201</v>
      </c>
      <c r="C13219" s="178" t="s">
        <v>4810</v>
      </c>
      <c r="D13219" s="178" t="s">
        <v>10403</v>
      </c>
      <c r="E13219" s="179">
        <v>40766</v>
      </c>
      <c r="F13219" s="180">
        <v>11809</v>
      </c>
      <c r="G13219" s="180">
        <v>0</v>
      </c>
      <c r="H13219" s="180">
        <v>-11809</v>
      </c>
      <c r="I13219" s="180">
        <f t="shared" si="412"/>
        <v>0</v>
      </c>
      <c r="J13219" s="177" t="str">
        <f t="shared" si="413"/>
        <v>Date &gt; 1920</v>
      </c>
    </row>
    <row r="13220" spans="1:10" x14ac:dyDescent="0.3">
      <c r="A13220" s="178" t="s">
        <v>3372</v>
      </c>
      <c r="B13220" s="178" t="s">
        <v>201</v>
      </c>
      <c r="C13220" s="178" t="s">
        <v>4810</v>
      </c>
      <c r="D13220" s="178" t="s">
        <v>10404</v>
      </c>
      <c r="E13220" s="179">
        <v>40564</v>
      </c>
      <c r="F13220" s="180">
        <v>0</v>
      </c>
      <c r="G13220" s="180">
        <v>225705.96</v>
      </c>
      <c r="H13220" s="180">
        <v>101540.04</v>
      </c>
      <c r="I13220" s="180">
        <f t="shared" si="412"/>
        <v>327246</v>
      </c>
      <c r="J13220" s="177" t="str">
        <f t="shared" si="413"/>
        <v>Date &gt; 1920</v>
      </c>
    </row>
    <row r="13221" spans="1:10" x14ac:dyDescent="0.3">
      <c r="A13221" s="178" t="s">
        <v>3372</v>
      </c>
      <c r="B13221" s="178" t="s">
        <v>201</v>
      </c>
      <c r="C13221" s="178" t="s">
        <v>4810</v>
      </c>
      <c r="D13221" s="178" t="s">
        <v>10404</v>
      </c>
      <c r="E13221" s="179">
        <v>40753</v>
      </c>
      <c r="F13221" s="180">
        <v>0</v>
      </c>
      <c r="G13221" s="180">
        <v>35568.959999999999</v>
      </c>
      <c r="H13221" s="180">
        <v>15459.96</v>
      </c>
      <c r="I13221" s="180">
        <f t="shared" si="412"/>
        <v>51028.92</v>
      </c>
      <c r="J13221" s="177" t="str">
        <f t="shared" si="413"/>
        <v>Date &gt; 1920</v>
      </c>
    </row>
    <row r="13222" spans="1:10" x14ac:dyDescent="0.3">
      <c r="A13222" s="178" t="s">
        <v>3372</v>
      </c>
      <c r="B13222" s="178" t="s">
        <v>201</v>
      </c>
      <c r="C13222" s="178" t="s">
        <v>4810</v>
      </c>
      <c r="D13222" s="178" t="s">
        <v>10404</v>
      </c>
      <c r="E13222" s="179">
        <v>40805</v>
      </c>
      <c r="F13222" s="180">
        <v>0</v>
      </c>
      <c r="G13222" s="180">
        <v>8898.2999999999993</v>
      </c>
      <c r="H13222" s="180">
        <v>0</v>
      </c>
      <c r="I13222" s="180">
        <f t="shared" si="412"/>
        <v>8898.2999999999993</v>
      </c>
      <c r="J13222" s="177" t="str">
        <f t="shared" si="413"/>
        <v>Date &gt; 1920</v>
      </c>
    </row>
    <row r="13223" spans="1:10" x14ac:dyDescent="0.3">
      <c r="A13223" s="178" t="s">
        <v>3372</v>
      </c>
      <c r="B13223" s="178" t="s">
        <v>201</v>
      </c>
      <c r="C13223" s="178" t="s">
        <v>4810</v>
      </c>
      <c r="D13223" s="178" t="s">
        <v>10404</v>
      </c>
      <c r="E13223" s="179">
        <v>41050</v>
      </c>
      <c r="F13223" s="180">
        <v>0</v>
      </c>
      <c r="G13223" s="180">
        <v>2109.3200000000002</v>
      </c>
      <c r="H13223" s="180">
        <v>0</v>
      </c>
      <c r="I13223" s="180">
        <f t="shared" si="412"/>
        <v>2109.3200000000002</v>
      </c>
      <c r="J13223" s="177" t="str">
        <f t="shared" si="413"/>
        <v>Date &gt; 1920</v>
      </c>
    </row>
    <row r="13224" spans="1:10" x14ac:dyDescent="0.3">
      <c r="A13224" s="178" t="s">
        <v>3372</v>
      </c>
      <c r="B13224" s="178" t="s">
        <v>201</v>
      </c>
      <c r="C13224" s="178" t="s">
        <v>4810</v>
      </c>
      <c r="D13224" s="178" t="s">
        <v>10405</v>
      </c>
      <c r="E13224" s="179">
        <v>40434</v>
      </c>
      <c r="F13224" s="180">
        <v>0</v>
      </c>
      <c r="G13224" s="180">
        <v>182599.92</v>
      </c>
      <c r="H13224" s="180">
        <v>182599.91</v>
      </c>
      <c r="I13224" s="180">
        <f t="shared" si="412"/>
        <v>365199.83</v>
      </c>
      <c r="J13224" s="177" t="str">
        <f t="shared" si="413"/>
        <v>Date &gt; 1920</v>
      </c>
    </row>
    <row r="13225" spans="1:10" x14ac:dyDescent="0.3">
      <c r="A13225" s="178" t="s">
        <v>3372</v>
      </c>
      <c r="B13225" s="178" t="s">
        <v>201</v>
      </c>
      <c r="C13225" s="178" t="s">
        <v>4810</v>
      </c>
      <c r="D13225" s="178" t="s">
        <v>10406</v>
      </c>
      <c r="E13225" s="179">
        <v>40428</v>
      </c>
      <c r="F13225" s="180">
        <v>0</v>
      </c>
      <c r="G13225" s="180">
        <v>24850</v>
      </c>
      <c r="H13225" s="180">
        <v>10650</v>
      </c>
      <c r="I13225" s="180">
        <f t="shared" si="412"/>
        <v>35500</v>
      </c>
      <c r="J13225" s="177" t="str">
        <f t="shared" si="413"/>
        <v>Date &gt; 1920</v>
      </c>
    </row>
    <row r="13226" spans="1:10" x14ac:dyDescent="0.3">
      <c r="A13226" s="178" t="s">
        <v>3372</v>
      </c>
      <c r="B13226" s="178" t="s">
        <v>201</v>
      </c>
      <c r="C13226" s="178" t="s">
        <v>4810</v>
      </c>
      <c r="D13226" s="178" t="s">
        <v>7391</v>
      </c>
      <c r="E13226" s="179">
        <v>40428</v>
      </c>
      <c r="F13226" s="180">
        <v>0</v>
      </c>
      <c r="G13226" s="180">
        <v>2274.34</v>
      </c>
      <c r="H13226" s="180">
        <v>974.71</v>
      </c>
      <c r="I13226" s="180">
        <f t="shared" si="412"/>
        <v>3249.05</v>
      </c>
      <c r="J13226" s="177" t="str">
        <f t="shared" si="413"/>
        <v>Date &gt; 1920</v>
      </c>
    </row>
    <row r="13227" spans="1:10" x14ac:dyDescent="0.3">
      <c r="A13227" s="178" t="s">
        <v>3372</v>
      </c>
      <c r="B13227" s="178" t="s">
        <v>201</v>
      </c>
      <c r="C13227" s="178" t="s">
        <v>4810</v>
      </c>
      <c r="D13227" s="178" t="s">
        <v>7391</v>
      </c>
      <c r="E13227" s="179">
        <v>40499</v>
      </c>
      <c r="F13227" s="180">
        <v>0</v>
      </c>
      <c r="G13227" s="180">
        <v>2731.9</v>
      </c>
      <c r="H13227" s="180">
        <v>1170.82</v>
      </c>
      <c r="I13227" s="180">
        <f t="shared" si="412"/>
        <v>3902.7200000000003</v>
      </c>
      <c r="J13227" s="177" t="str">
        <f t="shared" si="413"/>
        <v>Date &gt; 1920</v>
      </c>
    </row>
    <row r="13228" spans="1:10" x14ac:dyDescent="0.3">
      <c r="A13228" s="178" t="s">
        <v>3372</v>
      </c>
      <c r="B13228" s="178" t="s">
        <v>201</v>
      </c>
      <c r="C13228" s="178" t="s">
        <v>4810</v>
      </c>
      <c r="D13228" s="178" t="s">
        <v>7391</v>
      </c>
      <c r="E13228" s="179">
        <v>40710</v>
      </c>
      <c r="F13228" s="180">
        <v>0</v>
      </c>
      <c r="G13228" s="180">
        <v>366.8</v>
      </c>
      <c r="H13228" s="180">
        <v>157.19999999999999</v>
      </c>
      <c r="I13228" s="180">
        <f t="shared" si="412"/>
        <v>524</v>
      </c>
      <c r="J13228" s="177" t="str">
        <f t="shared" si="413"/>
        <v>Date &gt; 1920</v>
      </c>
    </row>
    <row r="13229" spans="1:10" x14ac:dyDescent="0.3">
      <c r="A13229" s="178" t="s">
        <v>3372</v>
      </c>
      <c r="B13229" s="178" t="s">
        <v>201</v>
      </c>
      <c r="C13229" s="178" t="s">
        <v>4810</v>
      </c>
      <c r="D13229" s="178" t="s">
        <v>7391</v>
      </c>
      <c r="E13229" s="179">
        <v>40752</v>
      </c>
      <c r="F13229" s="180">
        <v>0</v>
      </c>
      <c r="G13229" s="180">
        <v>1518.86</v>
      </c>
      <c r="H13229" s="180">
        <v>650.94000000000005</v>
      </c>
      <c r="I13229" s="180">
        <f t="shared" si="412"/>
        <v>2169.8000000000002</v>
      </c>
      <c r="J13229" s="177" t="str">
        <f t="shared" si="413"/>
        <v>Date &gt; 1920</v>
      </c>
    </row>
    <row r="13230" spans="1:10" x14ac:dyDescent="0.3">
      <c r="A13230" s="178" t="s">
        <v>3372</v>
      </c>
      <c r="B13230" s="178" t="s">
        <v>201</v>
      </c>
      <c r="C13230" s="178" t="s">
        <v>4810</v>
      </c>
      <c r="D13230" s="178" t="s">
        <v>7391</v>
      </c>
      <c r="E13230" s="179">
        <v>40865</v>
      </c>
      <c r="F13230" s="180">
        <v>0</v>
      </c>
      <c r="G13230" s="180">
        <v>1390.37</v>
      </c>
      <c r="H13230" s="180">
        <v>595.88</v>
      </c>
      <c r="I13230" s="180">
        <f t="shared" si="412"/>
        <v>1986.25</v>
      </c>
      <c r="J13230" s="177" t="str">
        <f t="shared" si="413"/>
        <v>Date &gt; 1920</v>
      </c>
    </row>
    <row r="13231" spans="1:10" x14ac:dyDescent="0.3">
      <c r="A13231" s="178" t="s">
        <v>3372</v>
      </c>
      <c r="B13231" s="178" t="s">
        <v>201</v>
      </c>
      <c r="C13231" s="178" t="s">
        <v>4810</v>
      </c>
      <c r="D13231" s="178" t="s">
        <v>7391</v>
      </c>
      <c r="E13231" s="179">
        <v>40928</v>
      </c>
      <c r="F13231" s="180">
        <v>0</v>
      </c>
      <c r="G13231" s="180">
        <v>1730.66</v>
      </c>
      <c r="H13231" s="180">
        <v>741.7</v>
      </c>
      <c r="I13231" s="180">
        <f t="shared" si="412"/>
        <v>2472.36</v>
      </c>
      <c r="J13231" s="177" t="str">
        <f t="shared" si="413"/>
        <v>Date &gt; 1920</v>
      </c>
    </row>
    <row r="13232" spans="1:10" x14ac:dyDescent="0.3">
      <c r="A13232" s="178" t="s">
        <v>3372</v>
      </c>
      <c r="B13232" s="178" t="s">
        <v>201</v>
      </c>
      <c r="C13232" s="178" t="s">
        <v>4810</v>
      </c>
      <c r="D13232" s="178" t="s">
        <v>7391</v>
      </c>
      <c r="E13232" s="179">
        <v>40949</v>
      </c>
      <c r="F13232" s="180">
        <v>0</v>
      </c>
      <c r="G13232" s="180">
        <v>310.17</v>
      </c>
      <c r="H13232" s="180">
        <v>132.93</v>
      </c>
      <c r="I13232" s="180">
        <f t="shared" si="412"/>
        <v>443.1</v>
      </c>
      <c r="J13232" s="177" t="str">
        <f t="shared" si="413"/>
        <v>Date &gt; 1920</v>
      </c>
    </row>
    <row r="13233" spans="1:10" x14ac:dyDescent="0.3">
      <c r="A13233" s="178" t="s">
        <v>3372</v>
      </c>
      <c r="B13233" s="178" t="s">
        <v>201</v>
      </c>
      <c r="C13233" s="178" t="s">
        <v>4810</v>
      </c>
      <c r="D13233" s="178" t="s">
        <v>7391</v>
      </c>
      <c r="E13233" s="179">
        <v>41029</v>
      </c>
      <c r="F13233" s="180">
        <v>0</v>
      </c>
      <c r="G13233" s="180">
        <v>850.5</v>
      </c>
      <c r="H13233" s="180">
        <v>364.5</v>
      </c>
      <c r="I13233" s="180">
        <f t="shared" si="412"/>
        <v>1215</v>
      </c>
      <c r="J13233" s="177" t="str">
        <f t="shared" si="413"/>
        <v>Date &gt; 1920</v>
      </c>
    </row>
    <row r="13234" spans="1:10" x14ac:dyDescent="0.3">
      <c r="A13234" s="178" t="s">
        <v>3372</v>
      </c>
      <c r="B13234" s="178" t="s">
        <v>201</v>
      </c>
      <c r="C13234" s="178" t="s">
        <v>4810</v>
      </c>
      <c r="D13234" s="178" t="s">
        <v>7391</v>
      </c>
      <c r="E13234" s="179">
        <v>41080</v>
      </c>
      <c r="F13234" s="180">
        <v>0</v>
      </c>
      <c r="G13234" s="180">
        <v>170.6</v>
      </c>
      <c r="H13234" s="180">
        <v>73.12</v>
      </c>
      <c r="I13234" s="180">
        <f t="shared" si="412"/>
        <v>243.72</v>
      </c>
      <c r="J13234" s="177" t="str">
        <f t="shared" si="413"/>
        <v>Date &gt; 1920</v>
      </c>
    </row>
    <row r="13235" spans="1:10" x14ac:dyDescent="0.3">
      <c r="A13235" s="178" t="s">
        <v>3372</v>
      </c>
      <c r="B13235" s="178" t="s">
        <v>201</v>
      </c>
      <c r="C13235" s="178" t="s">
        <v>4810</v>
      </c>
      <c r="D13235" s="178" t="s">
        <v>10407</v>
      </c>
      <c r="E13235" s="179">
        <v>40534</v>
      </c>
      <c r="F13235" s="180">
        <v>0</v>
      </c>
      <c r="G13235" s="180">
        <v>5735.63</v>
      </c>
      <c r="H13235" s="180">
        <v>2458.13</v>
      </c>
      <c r="I13235" s="180">
        <f t="shared" si="412"/>
        <v>8193.76</v>
      </c>
      <c r="J13235" s="177" t="str">
        <f t="shared" si="413"/>
        <v>Date &gt; 1920</v>
      </c>
    </row>
    <row r="13236" spans="1:10" x14ac:dyDescent="0.3">
      <c r="A13236" s="178" t="s">
        <v>3372</v>
      </c>
      <c r="B13236" s="178" t="s">
        <v>201</v>
      </c>
      <c r="C13236" s="178" t="s">
        <v>4810</v>
      </c>
      <c r="D13236" s="178" t="s">
        <v>10408</v>
      </c>
      <c r="E13236" s="179">
        <v>40500</v>
      </c>
      <c r="F13236" s="180">
        <v>0</v>
      </c>
      <c r="G13236" s="180">
        <v>8774.44</v>
      </c>
      <c r="H13236" s="180">
        <v>3760.48</v>
      </c>
      <c r="I13236" s="180">
        <f t="shared" si="412"/>
        <v>12534.92</v>
      </c>
      <c r="J13236" s="177" t="str">
        <f t="shared" si="413"/>
        <v>Date &gt; 1920</v>
      </c>
    </row>
    <row r="13237" spans="1:10" x14ac:dyDescent="0.3">
      <c r="A13237" s="178" t="s">
        <v>3372</v>
      </c>
      <c r="B13237" s="178" t="s">
        <v>201</v>
      </c>
      <c r="C13237" s="178" t="s">
        <v>4810</v>
      </c>
      <c r="D13237" s="178" t="s">
        <v>10408</v>
      </c>
      <c r="E13237" s="179">
        <v>40534</v>
      </c>
      <c r="F13237" s="180">
        <v>0</v>
      </c>
      <c r="G13237" s="180">
        <v>8533.9699999999993</v>
      </c>
      <c r="H13237" s="180">
        <v>3657.41</v>
      </c>
      <c r="I13237" s="180">
        <f t="shared" si="412"/>
        <v>12191.38</v>
      </c>
      <c r="J13237" s="177" t="str">
        <f t="shared" si="413"/>
        <v>Date &gt; 1920</v>
      </c>
    </row>
    <row r="13238" spans="1:10" x14ac:dyDescent="0.3">
      <c r="A13238" s="178" t="s">
        <v>3372</v>
      </c>
      <c r="B13238" s="178" t="s">
        <v>201</v>
      </c>
      <c r="C13238" s="178" t="s">
        <v>4810</v>
      </c>
      <c r="D13238" s="178" t="s">
        <v>10408</v>
      </c>
      <c r="E13238" s="179">
        <v>40632</v>
      </c>
      <c r="F13238" s="180">
        <v>0</v>
      </c>
      <c r="G13238" s="180">
        <v>75062.62</v>
      </c>
      <c r="H13238" s="180">
        <v>32169.7</v>
      </c>
      <c r="I13238" s="180">
        <f t="shared" si="412"/>
        <v>107232.31999999999</v>
      </c>
      <c r="J13238" s="177" t="str">
        <f t="shared" si="413"/>
        <v>Date &gt; 1920</v>
      </c>
    </row>
    <row r="13239" spans="1:10" x14ac:dyDescent="0.3">
      <c r="A13239" s="178" t="s">
        <v>3372</v>
      </c>
      <c r="B13239" s="178" t="s">
        <v>201</v>
      </c>
      <c r="C13239" s="178" t="s">
        <v>4810</v>
      </c>
      <c r="D13239" s="178" t="s">
        <v>10408</v>
      </c>
      <c r="E13239" s="179">
        <v>40694</v>
      </c>
      <c r="F13239" s="180">
        <v>0</v>
      </c>
      <c r="G13239" s="180">
        <v>36328.910000000003</v>
      </c>
      <c r="H13239" s="180">
        <v>15569.53</v>
      </c>
      <c r="I13239" s="180">
        <f t="shared" si="412"/>
        <v>51898.44</v>
      </c>
      <c r="J13239" s="177" t="str">
        <f t="shared" si="413"/>
        <v>Date &gt; 1920</v>
      </c>
    </row>
    <row r="13240" spans="1:10" x14ac:dyDescent="0.3">
      <c r="A13240" s="178" t="s">
        <v>3372</v>
      </c>
      <c r="B13240" s="178" t="s">
        <v>201</v>
      </c>
      <c r="C13240" s="178" t="s">
        <v>4810</v>
      </c>
      <c r="D13240" s="178" t="s">
        <v>10408</v>
      </c>
      <c r="E13240" s="179">
        <v>40710</v>
      </c>
      <c r="F13240" s="180">
        <v>0</v>
      </c>
      <c r="G13240" s="180">
        <v>21800.06</v>
      </c>
      <c r="H13240" s="180">
        <v>9342.8799999999992</v>
      </c>
      <c r="I13240" s="180">
        <f t="shared" si="412"/>
        <v>31142.940000000002</v>
      </c>
      <c r="J13240" s="177" t="str">
        <f t="shared" si="413"/>
        <v>Date &gt; 1920</v>
      </c>
    </row>
    <row r="13241" spans="1:10" x14ac:dyDescent="0.3">
      <c r="A13241" s="178" t="s">
        <v>3372</v>
      </c>
      <c r="B13241" s="178" t="s">
        <v>201</v>
      </c>
      <c r="C13241" s="178" t="s">
        <v>4810</v>
      </c>
      <c r="D13241" s="178" t="s">
        <v>10408</v>
      </c>
      <c r="E13241" s="179">
        <v>40770</v>
      </c>
      <c r="F13241" s="180">
        <v>0</v>
      </c>
      <c r="G13241" s="180">
        <v>66756.73</v>
      </c>
      <c r="H13241" s="180">
        <v>28610.03</v>
      </c>
      <c r="I13241" s="180">
        <f t="shared" si="412"/>
        <v>95366.76</v>
      </c>
      <c r="J13241" s="177" t="str">
        <f t="shared" si="413"/>
        <v>Date &gt; 1920</v>
      </c>
    </row>
    <row r="13242" spans="1:10" x14ac:dyDescent="0.3">
      <c r="A13242" s="178" t="s">
        <v>3372</v>
      </c>
      <c r="B13242" s="178" t="s">
        <v>201</v>
      </c>
      <c r="C13242" s="178" t="s">
        <v>4810</v>
      </c>
      <c r="D13242" s="178" t="s">
        <v>10408</v>
      </c>
      <c r="E13242" s="179">
        <v>40805</v>
      </c>
      <c r="F13242" s="180">
        <v>0</v>
      </c>
      <c r="G13242" s="180">
        <v>2921.76</v>
      </c>
      <c r="H13242" s="180">
        <v>1252.18</v>
      </c>
      <c r="I13242" s="180">
        <f t="shared" si="412"/>
        <v>4173.9400000000005</v>
      </c>
      <c r="J13242" s="177" t="str">
        <f t="shared" si="413"/>
        <v>Date &gt; 1920</v>
      </c>
    </row>
    <row r="13243" spans="1:10" x14ac:dyDescent="0.3">
      <c r="A13243" s="178" t="s">
        <v>3372</v>
      </c>
      <c r="B13243" s="178" t="s">
        <v>201</v>
      </c>
      <c r="C13243" s="178" t="s">
        <v>4810</v>
      </c>
      <c r="D13243" s="178" t="s">
        <v>10408</v>
      </c>
      <c r="E13243" s="179">
        <v>40865</v>
      </c>
      <c r="F13243" s="180">
        <v>0</v>
      </c>
      <c r="G13243" s="180">
        <v>10452.94</v>
      </c>
      <c r="H13243" s="180">
        <v>4479.84</v>
      </c>
      <c r="I13243" s="180">
        <f t="shared" si="412"/>
        <v>14932.78</v>
      </c>
      <c r="J13243" s="177" t="str">
        <f t="shared" si="413"/>
        <v>Date &gt; 1920</v>
      </c>
    </row>
    <row r="13244" spans="1:10" x14ac:dyDescent="0.3">
      <c r="A13244" s="178" t="s">
        <v>3372</v>
      </c>
      <c r="B13244" s="178" t="s">
        <v>201</v>
      </c>
      <c r="C13244" s="178" t="s">
        <v>4810</v>
      </c>
      <c r="D13244" s="178" t="s">
        <v>10409</v>
      </c>
      <c r="E13244" s="179">
        <v>40564</v>
      </c>
      <c r="F13244" s="180">
        <v>0</v>
      </c>
      <c r="G13244" s="180">
        <v>231035.26</v>
      </c>
      <c r="H13244" s="180">
        <v>99015.1</v>
      </c>
      <c r="I13244" s="180">
        <f t="shared" si="412"/>
        <v>330050.36</v>
      </c>
      <c r="J13244" s="177" t="str">
        <f t="shared" si="413"/>
        <v>Date &gt; 1920</v>
      </c>
    </row>
    <row r="13245" spans="1:10" x14ac:dyDescent="0.3">
      <c r="A13245" s="178" t="s">
        <v>3372</v>
      </c>
      <c r="B13245" s="178" t="s">
        <v>201</v>
      </c>
      <c r="C13245" s="178" t="s">
        <v>4810</v>
      </c>
      <c r="D13245" s="178" t="s">
        <v>10409</v>
      </c>
      <c r="E13245" s="179">
        <v>40617</v>
      </c>
      <c r="F13245" s="180">
        <v>0</v>
      </c>
      <c r="G13245" s="180">
        <v>26267.18</v>
      </c>
      <c r="H13245" s="180">
        <v>11257.37</v>
      </c>
      <c r="I13245" s="180">
        <f t="shared" si="412"/>
        <v>37524.550000000003</v>
      </c>
      <c r="J13245" s="177" t="str">
        <f t="shared" si="413"/>
        <v>Date &gt; 1920</v>
      </c>
    </row>
    <row r="13246" spans="1:10" x14ac:dyDescent="0.3">
      <c r="A13246" s="178" t="s">
        <v>3372</v>
      </c>
      <c r="B13246" s="178" t="s">
        <v>201</v>
      </c>
      <c r="C13246" s="178" t="s">
        <v>4810</v>
      </c>
      <c r="D13246" s="178" t="s">
        <v>10409</v>
      </c>
      <c r="E13246" s="179">
        <v>40710</v>
      </c>
      <c r="F13246" s="180">
        <v>0</v>
      </c>
      <c r="G13246" s="180">
        <v>22824.13</v>
      </c>
      <c r="H13246" s="180">
        <v>9781.77</v>
      </c>
      <c r="I13246" s="180">
        <f t="shared" si="412"/>
        <v>32605.9</v>
      </c>
      <c r="J13246" s="177" t="str">
        <f t="shared" si="413"/>
        <v>Date &gt; 1920</v>
      </c>
    </row>
    <row r="13247" spans="1:10" x14ac:dyDescent="0.3">
      <c r="A13247" s="178" t="s">
        <v>3372</v>
      </c>
      <c r="B13247" s="178" t="s">
        <v>201</v>
      </c>
      <c r="C13247" s="178" t="s">
        <v>4810</v>
      </c>
      <c r="D13247" s="178" t="s">
        <v>10409</v>
      </c>
      <c r="E13247" s="179">
        <v>40752</v>
      </c>
      <c r="F13247" s="180">
        <v>0</v>
      </c>
      <c r="G13247" s="180">
        <v>23618.799999999999</v>
      </c>
      <c r="H13247" s="180">
        <v>10122.35</v>
      </c>
      <c r="I13247" s="180">
        <f t="shared" si="412"/>
        <v>33741.15</v>
      </c>
      <c r="J13247" s="177" t="str">
        <f t="shared" si="413"/>
        <v>Date &gt; 1920</v>
      </c>
    </row>
    <row r="13248" spans="1:10" x14ac:dyDescent="0.3">
      <c r="A13248" s="178" t="s">
        <v>3372</v>
      </c>
      <c r="B13248" s="178" t="s">
        <v>201</v>
      </c>
      <c r="C13248" s="178" t="s">
        <v>4810</v>
      </c>
      <c r="D13248" s="178" t="s">
        <v>10409</v>
      </c>
      <c r="E13248" s="179">
        <v>40805</v>
      </c>
      <c r="F13248" s="180">
        <v>0</v>
      </c>
      <c r="G13248" s="180">
        <v>24344.45</v>
      </c>
      <c r="H13248" s="180">
        <v>10433.34</v>
      </c>
      <c r="I13248" s="180">
        <f t="shared" si="412"/>
        <v>34777.79</v>
      </c>
      <c r="J13248" s="177" t="str">
        <f t="shared" si="413"/>
        <v>Date &gt; 1920</v>
      </c>
    </row>
    <row r="13249" spans="1:10" x14ac:dyDescent="0.3">
      <c r="A13249" s="178" t="s">
        <v>3372</v>
      </c>
      <c r="B13249" s="178" t="s">
        <v>201</v>
      </c>
      <c r="C13249" s="178" t="s">
        <v>4810</v>
      </c>
      <c r="D13249" s="178" t="s">
        <v>10410</v>
      </c>
      <c r="E13249" s="179">
        <v>40576</v>
      </c>
      <c r="F13249" s="180">
        <v>0</v>
      </c>
      <c r="G13249" s="180">
        <v>15443.4</v>
      </c>
      <c r="H13249" s="180">
        <v>6618.6</v>
      </c>
      <c r="I13249" s="180">
        <f t="shared" si="412"/>
        <v>22062</v>
      </c>
      <c r="J13249" s="177" t="str">
        <f t="shared" si="413"/>
        <v>Date &gt; 1920</v>
      </c>
    </row>
    <row r="13250" spans="1:10" x14ac:dyDescent="0.3">
      <c r="A13250" s="178" t="s">
        <v>3372</v>
      </c>
      <c r="B13250" s="178" t="s">
        <v>201</v>
      </c>
      <c r="C13250" s="178" t="s">
        <v>4810</v>
      </c>
      <c r="D13250" s="178" t="s">
        <v>10410</v>
      </c>
      <c r="E13250" s="179">
        <v>40588</v>
      </c>
      <c r="F13250" s="180">
        <v>0</v>
      </c>
      <c r="G13250" s="180">
        <v>4063.5</v>
      </c>
      <c r="H13250" s="180">
        <v>1741.5</v>
      </c>
      <c r="I13250" s="180">
        <f t="shared" si="412"/>
        <v>5805</v>
      </c>
      <c r="J13250" s="177" t="str">
        <f t="shared" si="413"/>
        <v>Date &gt; 1920</v>
      </c>
    </row>
    <row r="13251" spans="1:10" x14ac:dyDescent="0.3">
      <c r="A13251" s="178" t="s">
        <v>3372</v>
      </c>
      <c r="B13251" s="178" t="s">
        <v>201</v>
      </c>
      <c r="C13251" s="178" t="s">
        <v>4810</v>
      </c>
      <c r="D13251" s="178" t="s">
        <v>10410</v>
      </c>
      <c r="E13251" s="179">
        <v>40710</v>
      </c>
      <c r="F13251" s="180">
        <v>0</v>
      </c>
      <c r="G13251" s="180">
        <v>6537.32</v>
      </c>
      <c r="H13251" s="180">
        <v>2801.71</v>
      </c>
      <c r="I13251" s="180">
        <f t="shared" si="412"/>
        <v>9339.0299999999988</v>
      </c>
      <c r="J13251" s="177" t="str">
        <f t="shared" si="413"/>
        <v>Date &gt; 1920</v>
      </c>
    </row>
    <row r="13252" spans="1:10" x14ac:dyDescent="0.3">
      <c r="A13252" s="178" t="s">
        <v>3372</v>
      </c>
      <c r="B13252" s="178" t="s">
        <v>201</v>
      </c>
      <c r="C13252" s="178" t="s">
        <v>4810</v>
      </c>
      <c r="D13252" s="178" t="s">
        <v>10411</v>
      </c>
      <c r="E13252" s="179">
        <v>24588</v>
      </c>
      <c r="F13252" s="180">
        <v>56069.96</v>
      </c>
      <c r="G13252" s="180">
        <v>37379.97</v>
      </c>
      <c r="H13252" s="180">
        <v>18689.990000000002</v>
      </c>
      <c r="I13252" s="180">
        <f t="shared" si="412"/>
        <v>112139.92</v>
      </c>
      <c r="J13252" s="177" t="str">
        <f t="shared" si="413"/>
        <v>Date &gt; 1920</v>
      </c>
    </row>
    <row r="13253" spans="1:10" x14ac:dyDescent="0.3">
      <c r="A13253" s="178" t="s">
        <v>3372</v>
      </c>
      <c r="B13253" s="178" t="s">
        <v>201</v>
      </c>
      <c r="C13253" s="178" t="s">
        <v>4810</v>
      </c>
      <c r="D13253" s="178" t="s">
        <v>10412</v>
      </c>
      <c r="E13253" s="179">
        <v>40718</v>
      </c>
      <c r="F13253" s="180">
        <v>316147</v>
      </c>
      <c r="G13253" s="180">
        <v>0</v>
      </c>
      <c r="H13253" s="180">
        <v>17590.18</v>
      </c>
      <c r="I13253" s="180">
        <f t="shared" ref="I13253:I13316" si="414">SUM(F13253:H13253)</f>
        <v>333737.18</v>
      </c>
      <c r="J13253" s="177" t="str">
        <f t="shared" ref="J13253:J13316" si="415">IF(OR(YEAR(E13253)&gt; 1920, ISBLANK(E13253)), "Date &gt; 1920", "Sketchy date")</f>
        <v>Date &gt; 1920</v>
      </c>
    </row>
    <row r="13254" spans="1:10" x14ac:dyDescent="0.3">
      <c r="A13254" s="178" t="s">
        <v>3372</v>
      </c>
      <c r="B13254" s="178" t="s">
        <v>201</v>
      </c>
      <c r="C13254" s="178" t="s">
        <v>4810</v>
      </c>
      <c r="D13254" s="178" t="s">
        <v>10412</v>
      </c>
      <c r="E13254" s="179">
        <v>40771</v>
      </c>
      <c r="F13254" s="180">
        <v>27451</v>
      </c>
      <c r="G13254" s="180">
        <v>0</v>
      </c>
      <c r="H13254" s="180">
        <v>494.39</v>
      </c>
      <c r="I13254" s="180">
        <f t="shared" si="414"/>
        <v>27945.39</v>
      </c>
      <c r="J13254" s="177" t="str">
        <f t="shared" si="415"/>
        <v>Date &gt; 1920</v>
      </c>
    </row>
    <row r="13255" spans="1:10" x14ac:dyDescent="0.3">
      <c r="A13255" s="178" t="s">
        <v>3372</v>
      </c>
      <c r="B13255" s="178" t="s">
        <v>201</v>
      </c>
      <c r="C13255" s="178" t="s">
        <v>4810</v>
      </c>
      <c r="D13255" s="178" t="s">
        <v>10412</v>
      </c>
      <c r="E13255" s="179">
        <v>40812</v>
      </c>
      <c r="F13255" s="180">
        <v>30322</v>
      </c>
      <c r="G13255" s="180">
        <v>0</v>
      </c>
      <c r="H13255" s="180">
        <v>1596.82</v>
      </c>
      <c r="I13255" s="180">
        <f t="shared" si="414"/>
        <v>31918.82</v>
      </c>
      <c r="J13255" s="177" t="str">
        <f t="shared" si="415"/>
        <v>Date &gt; 1920</v>
      </c>
    </row>
    <row r="13256" spans="1:10" x14ac:dyDescent="0.3">
      <c r="A13256" s="178" t="s">
        <v>3372</v>
      </c>
      <c r="B13256" s="178" t="s">
        <v>201</v>
      </c>
      <c r="C13256" s="178" t="s">
        <v>4810</v>
      </c>
      <c r="D13256" s="178" t="s">
        <v>10412</v>
      </c>
      <c r="E13256" s="179">
        <v>40898</v>
      </c>
      <c r="F13256" s="180">
        <v>32590</v>
      </c>
      <c r="G13256" s="180">
        <v>0</v>
      </c>
      <c r="H13256" s="180">
        <v>1729.11</v>
      </c>
      <c r="I13256" s="180">
        <f t="shared" si="414"/>
        <v>34319.11</v>
      </c>
      <c r="J13256" s="177" t="str">
        <f t="shared" si="415"/>
        <v>Date &gt; 1920</v>
      </c>
    </row>
    <row r="13257" spans="1:10" x14ac:dyDescent="0.3">
      <c r="A13257" s="178" t="s">
        <v>3372</v>
      </c>
      <c r="B13257" s="178" t="s">
        <v>201</v>
      </c>
      <c r="C13257" s="178" t="s">
        <v>4810</v>
      </c>
      <c r="D13257" s="178" t="s">
        <v>10412</v>
      </c>
      <c r="E13257" s="179">
        <v>41106</v>
      </c>
      <c r="F13257" s="180">
        <v>261</v>
      </c>
      <c r="G13257" s="180">
        <v>0</v>
      </c>
      <c r="H13257" s="180">
        <v>0</v>
      </c>
      <c r="I13257" s="180">
        <f t="shared" si="414"/>
        <v>261</v>
      </c>
      <c r="J13257" s="177" t="str">
        <f t="shared" si="415"/>
        <v>Date &gt; 1920</v>
      </c>
    </row>
    <row r="13258" spans="1:10" x14ac:dyDescent="0.3">
      <c r="A13258" s="178" t="s">
        <v>3372</v>
      </c>
      <c r="B13258" s="178" t="s">
        <v>201</v>
      </c>
      <c r="C13258" s="178" t="s">
        <v>4810</v>
      </c>
      <c r="D13258" s="178" t="s">
        <v>10413</v>
      </c>
      <c r="E13258" s="179">
        <v>40805</v>
      </c>
      <c r="F13258" s="180">
        <v>0</v>
      </c>
      <c r="G13258" s="180">
        <v>8190</v>
      </c>
      <c r="H13258" s="180">
        <v>3510</v>
      </c>
      <c r="I13258" s="180">
        <f t="shared" si="414"/>
        <v>11700</v>
      </c>
      <c r="J13258" s="177" t="str">
        <f t="shared" si="415"/>
        <v>Date &gt; 1920</v>
      </c>
    </row>
    <row r="13259" spans="1:10" x14ac:dyDescent="0.3">
      <c r="A13259" s="178" t="s">
        <v>3372</v>
      </c>
      <c r="B13259" s="178" t="s">
        <v>201</v>
      </c>
      <c r="C13259" s="178" t="s">
        <v>4810</v>
      </c>
      <c r="D13259" s="178" t="s">
        <v>10414</v>
      </c>
      <c r="E13259" s="179">
        <v>40710</v>
      </c>
      <c r="F13259" s="180">
        <v>0</v>
      </c>
      <c r="G13259" s="180">
        <v>11335.1</v>
      </c>
      <c r="H13259" s="180">
        <v>4857.8999999999996</v>
      </c>
      <c r="I13259" s="180">
        <f t="shared" si="414"/>
        <v>16193</v>
      </c>
      <c r="J13259" s="177" t="str">
        <f t="shared" si="415"/>
        <v>Date &gt; 1920</v>
      </c>
    </row>
    <row r="13260" spans="1:10" x14ac:dyDescent="0.3">
      <c r="A13260" s="178" t="s">
        <v>3372</v>
      </c>
      <c r="B13260" s="178" t="s">
        <v>201</v>
      </c>
      <c r="C13260" s="178" t="s">
        <v>4810</v>
      </c>
      <c r="D13260" s="178" t="s">
        <v>10414</v>
      </c>
      <c r="E13260" s="179">
        <v>40947</v>
      </c>
      <c r="F13260" s="180">
        <v>0</v>
      </c>
      <c r="G13260" s="180">
        <v>5002.8999999999996</v>
      </c>
      <c r="H13260" s="180">
        <v>2144.1</v>
      </c>
      <c r="I13260" s="180">
        <f t="shared" si="414"/>
        <v>7147</v>
      </c>
      <c r="J13260" s="177" t="str">
        <f t="shared" si="415"/>
        <v>Date &gt; 1920</v>
      </c>
    </row>
    <row r="13261" spans="1:10" x14ac:dyDescent="0.3">
      <c r="A13261" s="178" t="s">
        <v>3372</v>
      </c>
      <c r="B13261" s="178" t="s">
        <v>201</v>
      </c>
      <c r="C13261" s="178" t="s">
        <v>4810</v>
      </c>
      <c r="D13261" s="178" t="s">
        <v>10415</v>
      </c>
      <c r="E13261" s="179">
        <v>40805</v>
      </c>
      <c r="F13261" s="180">
        <v>0</v>
      </c>
      <c r="G13261" s="180">
        <v>18337.2</v>
      </c>
      <c r="H13261" s="180">
        <v>7858.8</v>
      </c>
      <c r="I13261" s="180">
        <f t="shared" si="414"/>
        <v>26196</v>
      </c>
      <c r="J13261" s="177" t="str">
        <f t="shared" si="415"/>
        <v>Date &gt; 1920</v>
      </c>
    </row>
    <row r="13262" spans="1:10" x14ac:dyDescent="0.3">
      <c r="A13262" s="178" t="s">
        <v>3372</v>
      </c>
      <c r="B13262" s="178" t="s">
        <v>201</v>
      </c>
      <c r="C13262" s="178" t="s">
        <v>4810</v>
      </c>
      <c r="D13262" s="178" t="s">
        <v>10415</v>
      </c>
      <c r="E13262" s="179">
        <v>40992</v>
      </c>
      <c r="F13262" s="180">
        <v>0</v>
      </c>
      <c r="G13262" s="180">
        <v>168831.98</v>
      </c>
      <c r="H13262" s="180">
        <v>85582.47</v>
      </c>
      <c r="I13262" s="180">
        <f t="shared" si="414"/>
        <v>254414.45</v>
      </c>
      <c r="J13262" s="177" t="str">
        <f t="shared" si="415"/>
        <v>Date &gt; 1920</v>
      </c>
    </row>
    <row r="13263" spans="1:10" x14ac:dyDescent="0.3">
      <c r="A13263" s="178" t="s">
        <v>3372</v>
      </c>
      <c r="B13263" s="178" t="s">
        <v>201</v>
      </c>
      <c r="C13263" s="178" t="s">
        <v>4810</v>
      </c>
      <c r="D13263" s="178" t="s">
        <v>10415</v>
      </c>
      <c r="E13263" s="179">
        <v>40992</v>
      </c>
      <c r="F13263" s="180">
        <v>0</v>
      </c>
      <c r="G13263" s="180">
        <v>85661.14</v>
      </c>
      <c r="H13263" s="180">
        <v>36711.910000000003</v>
      </c>
      <c r="I13263" s="180">
        <f t="shared" si="414"/>
        <v>122373.05</v>
      </c>
      <c r="J13263" s="177" t="str">
        <f t="shared" si="415"/>
        <v>Date &gt; 1920</v>
      </c>
    </row>
    <row r="13264" spans="1:10" x14ac:dyDescent="0.3">
      <c r="A13264" s="178" t="s">
        <v>3372</v>
      </c>
      <c r="B13264" s="178" t="s">
        <v>201</v>
      </c>
      <c r="C13264" s="178" t="s">
        <v>4810</v>
      </c>
      <c r="D13264" s="178" t="s">
        <v>10415</v>
      </c>
      <c r="E13264" s="179">
        <v>40992</v>
      </c>
      <c r="F13264" s="180">
        <v>0</v>
      </c>
      <c r="G13264" s="180">
        <v>12240.37</v>
      </c>
      <c r="H13264" s="180">
        <v>5245.88</v>
      </c>
      <c r="I13264" s="180">
        <f t="shared" si="414"/>
        <v>17486.25</v>
      </c>
      <c r="J13264" s="177" t="str">
        <f t="shared" si="415"/>
        <v>Date &gt; 1920</v>
      </c>
    </row>
    <row r="13265" spans="1:10" x14ac:dyDescent="0.3">
      <c r="A13265" s="178" t="s">
        <v>3372</v>
      </c>
      <c r="B13265" s="178" t="s">
        <v>201</v>
      </c>
      <c r="C13265" s="178" t="s">
        <v>4810</v>
      </c>
      <c r="D13265" s="178" t="s">
        <v>10415</v>
      </c>
      <c r="E13265" s="179">
        <v>40992</v>
      </c>
      <c r="F13265" s="180">
        <v>0</v>
      </c>
      <c r="G13265" s="180">
        <v>1750</v>
      </c>
      <c r="H13265" s="180">
        <v>750</v>
      </c>
      <c r="I13265" s="180">
        <f t="shared" si="414"/>
        <v>2500</v>
      </c>
      <c r="J13265" s="177" t="str">
        <f t="shared" si="415"/>
        <v>Date &gt; 1920</v>
      </c>
    </row>
    <row r="13266" spans="1:10" x14ac:dyDescent="0.3">
      <c r="A13266" s="178" t="s">
        <v>3372</v>
      </c>
      <c r="B13266" s="178" t="s">
        <v>201</v>
      </c>
      <c r="C13266" s="178" t="s">
        <v>4810</v>
      </c>
      <c r="D13266" s="178" t="s">
        <v>10415</v>
      </c>
      <c r="E13266" s="179">
        <v>41029</v>
      </c>
      <c r="F13266" s="180">
        <v>0</v>
      </c>
      <c r="G13266" s="180">
        <v>28583.21</v>
      </c>
      <c r="H13266" s="180">
        <v>-975.96</v>
      </c>
      <c r="I13266" s="180">
        <f t="shared" si="414"/>
        <v>27607.25</v>
      </c>
      <c r="J13266" s="177" t="str">
        <f t="shared" si="415"/>
        <v>Date &gt; 1920</v>
      </c>
    </row>
    <row r="13267" spans="1:10" x14ac:dyDescent="0.3">
      <c r="A13267" s="178" t="s">
        <v>3372</v>
      </c>
      <c r="B13267" s="178" t="s">
        <v>201</v>
      </c>
      <c r="C13267" s="178" t="s">
        <v>4810</v>
      </c>
      <c r="D13267" s="178" t="s">
        <v>10415</v>
      </c>
      <c r="E13267" s="179">
        <v>41080</v>
      </c>
      <c r="F13267" s="180">
        <v>0</v>
      </c>
      <c r="G13267" s="180">
        <v>738.54</v>
      </c>
      <c r="H13267" s="180">
        <v>316.51</v>
      </c>
      <c r="I13267" s="180">
        <f t="shared" si="414"/>
        <v>1055.05</v>
      </c>
      <c r="J13267" s="177" t="str">
        <f t="shared" si="415"/>
        <v>Date &gt; 1920</v>
      </c>
    </row>
    <row r="13268" spans="1:10" x14ac:dyDescent="0.3">
      <c r="A13268" s="178" t="s">
        <v>3372</v>
      </c>
      <c r="B13268" s="178" t="s">
        <v>201</v>
      </c>
      <c r="C13268" s="178" t="s">
        <v>4810</v>
      </c>
      <c r="D13268" s="178" t="s">
        <v>10416</v>
      </c>
      <c r="E13268" s="179">
        <v>40865</v>
      </c>
      <c r="F13268" s="180">
        <v>0</v>
      </c>
      <c r="G13268" s="180">
        <v>120090.74</v>
      </c>
      <c r="H13268" s="180">
        <v>51467.44</v>
      </c>
      <c r="I13268" s="180">
        <f t="shared" si="414"/>
        <v>171558.18</v>
      </c>
      <c r="J13268" s="177" t="str">
        <f t="shared" si="415"/>
        <v>Date &gt; 1920</v>
      </c>
    </row>
    <row r="13269" spans="1:10" x14ac:dyDescent="0.3">
      <c r="A13269" s="178" t="s">
        <v>3372</v>
      </c>
      <c r="B13269" s="178" t="s">
        <v>201</v>
      </c>
      <c r="C13269" s="178" t="s">
        <v>4810</v>
      </c>
      <c r="D13269" s="178" t="s">
        <v>10416</v>
      </c>
      <c r="E13269" s="179">
        <v>40885</v>
      </c>
      <c r="F13269" s="180">
        <v>0</v>
      </c>
      <c r="G13269" s="180">
        <v>67129.149999999994</v>
      </c>
      <c r="H13269" s="180">
        <v>28769.65</v>
      </c>
      <c r="I13269" s="180">
        <f t="shared" si="414"/>
        <v>95898.799999999988</v>
      </c>
      <c r="J13269" s="177" t="str">
        <f t="shared" si="415"/>
        <v>Date &gt; 1920</v>
      </c>
    </row>
    <row r="13270" spans="1:10" x14ac:dyDescent="0.3">
      <c r="A13270" s="178" t="s">
        <v>3372</v>
      </c>
      <c r="B13270" s="178" t="s">
        <v>201</v>
      </c>
      <c r="C13270" s="178" t="s">
        <v>4810</v>
      </c>
      <c r="D13270" s="178" t="s">
        <v>10416</v>
      </c>
      <c r="E13270" s="179">
        <v>41029</v>
      </c>
      <c r="F13270" s="180">
        <v>0</v>
      </c>
      <c r="G13270" s="180">
        <v>8683.2800000000007</v>
      </c>
      <c r="H13270" s="180">
        <v>3721.41</v>
      </c>
      <c r="I13270" s="180">
        <f t="shared" si="414"/>
        <v>12404.69</v>
      </c>
      <c r="J13270" s="177" t="str">
        <f t="shared" si="415"/>
        <v>Date &gt; 1920</v>
      </c>
    </row>
    <row r="13271" spans="1:10" x14ac:dyDescent="0.3">
      <c r="A13271" s="178" t="s">
        <v>3372</v>
      </c>
      <c r="B13271" s="178" t="s">
        <v>201</v>
      </c>
      <c r="C13271" s="178" t="s">
        <v>4810</v>
      </c>
      <c r="D13271" s="178" t="s">
        <v>10417</v>
      </c>
      <c r="E13271" s="179">
        <v>40877</v>
      </c>
      <c r="F13271" s="180">
        <v>65513</v>
      </c>
      <c r="G13271" s="180">
        <v>0</v>
      </c>
      <c r="H13271" s="180">
        <v>3449.25</v>
      </c>
      <c r="I13271" s="180">
        <f t="shared" si="414"/>
        <v>68962.25</v>
      </c>
      <c r="J13271" s="177" t="str">
        <f t="shared" si="415"/>
        <v>Date &gt; 1920</v>
      </c>
    </row>
    <row r="13272" spans="1:10" x14ac:dyDescent="0.3">
      <c r="A13272" s="178" t="s">
        <v>3372</v>
      </c>
      <c r="B13272" s="178" t="s">
        <v>201</v>
      </c>
      <c r="C13272" s="178" t="s">
        <v>4810</v>
      </c>
      <c r="D13272" s="178" t="s">
        <v>10417</v>
      </c>
      <c r="E13272" s="179">
        <v>40886</v>
      </c>
      <c r="F13272" s="180">
        <v>24825</v>
      </c>
      <c r="G13272" s="180">
        <v>0</v>
      </c>
      <c r="H13272" s="180">
        <v>1307</v>
      </c>
      <c r="I13272" s="180">
        <f t="shared" si="414"/>
        <v>26132</v>
      </c>
      <c r="J13272" s="177" t="str">
        <f t="shared" si="415"/>
        <v>Date &gt; 1920</v>
      </c>
    </row>
    <row r="13273" spans="1:10" x14ac:dyDescent="0.3">
      <c r="A13273" s="178" t="s">
        <v>3372</v>
      </c>
      <c r="B13273" s="178" t="s">
        <v>201</v>
      </c>
      <c r="C13273" s="178" t="s">
        <v>4810</v>
      </c>
      <c r="D13273" s="178" t="s">
        <v>10417</v>
      </c>
      <c r="E13273" s="179">
        <v>40928</v>
      </c>
      <c r="F13273" s="180">
        <v>13230</v>
      </c>
      <c r="G13273" s="180">
        <v>0</v>
      </c>
      <c r="H13273" s="180">
        <v>696</v>
      </c>
      <c r="I13273" s="180">
        <f t="shared" si="414"/>
        <v>13926</v>
      </c>
      <c r="J13273" s="177" t="str">
        <f t="shared" si="415"/>
        <v>Date &gt; 1920</v>
      </c>
    </row>
    <row r="13274" spans="1:10" x14ac:dyDescent="0.3">
      <c r="A13274" s="178" t="s">
        <v>3372</v>
      </c>
      <c r="B13274" s="178" t="s">
        <v>201</v>
      </c>
      <c r="C13274" s="178" t="s">
        <v>4810</v>
      </c>
      <c r="D13274" s="178" t="s">
        <v>10417</v>
      </c>
      <c r="E13274" s="179">
        <v>40928</v>
      </c>
      <c r="F13274" s="180">
        <v>8523</v>
      </c>
      <c r="G13274" s="180">
        <v>0</v>
      </c>
      <c r="H13274" s="180">
        <v>665.12</v>
      </c>
      <c r="I13274" s="180">
        <f t="shared" si="414"/>
        <v>9188.1200000000008</v>
      </c>
      <c r="J13274" s="177" t="str">
        <f t="shared" si="415"/>
        <v>Date &gt; 1920</v>
      </c>
    </row>
    <row r="13275" spans="1:10" x14ac:dyDescent="0.3">
      <c r="A13275" s="178" t="s">
        <v>3372</v>
      </c>
      <c r="B13275" s="178" t="s">
        <v>201</v>
      </c>
      <c r="C13275" s="178" t="s">
        <v>4810</v>
      </c>
      <c r="D13275" s="178" t="s">
        <v>10417</v>
      </c>
      <c r="E13275" s="179">
        <v>41106</v>
      </c>
      <c r="F13275" s="180">
        <v>8857</v>
      </c>
      <c r="G13275" s="180">
        <v>0</v>
      </c>
      <c r="H13275" s="180">
        <v>249</v>
      </c>
      <c r="I13275" s="180">
        <f t="shared" si="414"/>
        <v>9106</v>
      </c>
      <c r="J13275" s="177" t="str">
        <f t="shared" si="415"/>
        <v>Date &gt; 1920</v>
      </c>
    </row>
    <row r="13276" spans="1:10" x14ac:dyDescent="0.3">
      <c r="A13276" s="178" t="s">
        <v>3372</v>
      </c>
      <c r="B13276" s="178" t="s">
        <v>201</v>
      </c>
      <c r="C13276" s="178" t="s">
        <v>4810</v>
      </c>
      <c r="D13276" s="178" t="s">
        <v>10418</v>
      </c>
      <c r="E13276" s="179">
        <v>40898</v>
      </c>
      <c r="F13276" s="180">
        <v>0</v>
      </c>
      <c r="G13276" s="180">
        <v>100080.12</v>
      </c>
      <c r="H13276" s="180">
        <v>50040.05</v>
      </c>
      <c r="I13276" s="180">
        <f t="shared" si="414"/>
        <v>150120.16999999998</v>
      </c>
      <c r="J13276" s="177" t="str">
        <f t="shared" si="415"/>
        <v>Date &gt; 1920</v>
      </c>
    </row>
    <row r="13277" spans="1:10" x14ac:dyDescent="0.3">
      <c r="A13277" s="178" t="s">
        <v>3372</v>
      </c>
      <c r="B13277" s="178" t="s">
        <v>201</v>
      </c>
      <c r="C13277" s="178" t="s">
        <v>4810</v>
      </c>
      <c r="D13277" s="178" t="s">
        <v>10419</v>
      </c>
      <c r="E13277" s="179">
        <v>40925</v>
      </c>
      <c r="F13277" s="180">
        <v>0</v>
      </c>
      <c r="G13277" s="180">
        <v>75042.59</v>
      </c>
      <c r="H13277" s="180">
        <v>37521.279999999999</v>
      </c>
      <c r="I13277" s="180">
        <f t="shared" si="414"/>
        <v>112563.87</v>
      </c>
      <c r="J13277" s="177" t="str">
        <f t="shared" si="415"/>
        <v>Date &gt; 1920</v>
      </c>
    </row>
    <row r="13278" spans="1:10" x14ac:dyDescent="0.3">
      <c r="A13278" s="178" t="s">
        <v>3372</v>
      </c>
      <c r="B13278" s="178" t="s">
        <v>201</v>
      </c>
      <c r="C13278" s="178" t="s">
        <v>4810</v>
      </c>
      <c r="D13278" s="178" t="s">
        <v>10419</v>
      </c>
      <c r="E13278" s="179">
        <v>40980</v>
      </c>
      <c r="F13278" s="180">
        <v>0</v>
      </c>
      <c r="G13278" s="180">
        <v>78082.03</v>
      </c>
      <c r="H13278" s="180">
        <v>39041.019999999997</v>
      </c>
      <c r="I13278" s="180">
        <f t="shared" si="414"/>
        <v>117123.04999999999</v>
      </c>
      <c r="J13278" s="177" t="str">
        <f t="shared" si="415"/>
        <v>Date &gt; 1920</v>
      </c>
    </row>
    <row r="13279" spans="1:10" x14ac:dyDescent="0.3">
      <c r="A13279" s="178" t="s">
        <v>3372</v>
      </c>
      <c r="B13279" s="178" t="s">
        <v>201</v>
      </c>
      <c r="C13279" s="178" t="s">
        <v>4810</v>
      </c>
      <c r="D13279" s="178" t="s">
        <v>10419</v>
      </c>
      <c r="E13279" s="179">
        <v>41019</v>
      </c>
      <c r="F13279" s="180">
        <v>0</v>
      </c>
      <c r="G13279" s="180">
        <v>4621.32</v>
      </c>
      <c r="H13279" s="180">
        <v>2310.66</v>
      </c>
      <c r="I13279" s="180">
        <f t="shared" si="414"/>
        <v>6931.98</v>
      </c>
      <c r="J13279" s="177" t="str">
        <f t="shared" si="415"/>
        <v>Date &gt; 1920</v>
      </c>
    </row>
    <row r="13280" spans="1:10" x14ac:dyDescent="0.3">
      <c r="A13280" s="178" t="s">
        <v>3372</v>
      </c>
      <c r="B13280" s="178" t="s">
        <v>201</v>
      </c>
      <c r="C13280" s="178" t="s">
        <v>4810</v>
      </c>
      <c r="D13280" s="178" t="s">
        <v>9586</v>
      </c>
      <c r="E13280" s="179">
        <v>24582</v>
      </c>
      <c r="F13280" s="180">
        <v>34204.18</v>
      </c>
      <c r="G13280" s="180">
        <v>22402.78</v>
      </c>
      <c r="H13280" s="180">
        <v>11201.4</v>
      </c>
      <c r="I13280" s="180">
        <f t="shared" si="414"/>
        <v>67808.36</v>
      </c>
      <c r="J13280" s="177" t="str">
        <f t="shared" si="415"/>
        <v>Date &gt; 1920</v>
      </c>
    </row>
    <row r="13281" spans="1:10" x14ac:dyDescent="0.3">
      <c r="A13281" s="178" t="s">
        <v>3372</v>
      </c>
      <c r="B13281" s="178" t="s">
        <v>201</v>
      </c>
      <c r="C13281" s="178" t="s">
        <v>4810</v>
      </c>
      <c r="D13281" s="178" t="s">
        <v>10420</v>
      </c>
      <c r="E13281" s="179">
        <v>41121</v>
      </c>
      <c r="F13281" s="180">
        <v>0</v>
      </c>
      <c r="G13281" s="180">
        <v>45097.47</v>
      </c>
      <c r="H13281" s="180">
        <v>19327.490000000002</v>
      </c>
      <c r="I13281" s="180">
        <f t="shared" si="414"/>
        <v>64424.960000000006</v>
      </c>
      <c r="J13281" s="177" t="str">
        <f t="shared" si="415"/>
        <v>Date &gt; 1920</v>
      </c>
    </row>
    <row r="13282" spans="1:10" x14ac:dyDescent="0.3">
      <c r="A13282" s="178" t="s">
        <v>3372</v>
      </c>
      <c r="B13282" s="178" t="s">
        <v>201</v>
      </c>
      <c r="C13282" s="178" t="s">
        <v>4810</v>
      </c>
      <c r="D13282" s="178" t="s">
        <v>10420</v>
      </c>
      <c r="E13282" s="179">
        <v>41145</v>
      </c>
      <c r="F13282" s="180">
        <v>0</v>
      </c>
      <c r="G13282" s="180">
        <v>23586.71</v>
      </c>
      <c r="H13282" s="180">
        <v>10108.59</v>
      </c>
      <c r="I13282" s="180">
        <f t="shared" si="414"/>
        <v>33695.300000000003</v>
      </c>
      <c r="J13282" s="177" t="str">
        <f t="shared" si="415"/>
        <v>Date &gt; 1920</v>
      </c>
    </row>
    <row r="13283" spans="1:10" x14ac:dyDescent="0.3">
      <c r="A13283" s="178" t="s">
        <v>3372</v>
      </c>
      <c r="B13283" s="178" t="s">
        <v>201</v>
      </c>
      <c r="C13283" s="178" t="s">
        <v>4810</v>
      </c>
      <c r="D13283" s="178" t="s">
        <v>10420</v>
      </c>
      <c r="E13283" s="179">
        <v>41241</v>
      </c>
      <c r="F13283" s="180">
        <v>0</v>
      </c>
      <c r="G13283" s="180">
        <v>190726.09</v>
      </c>
      <c r="H13283" s="180">
        <v>81739.759999999995</v>
      </c>
      <c r="I13283" s="180">
        <f t="shared" si="414"/>
        <v>272465.84999999998</v>
      </c>
      <c r="J13283" s="177" t="str">
        <f t="shared" si="415"/>
        <v>Date &gt; 1920</v>
      </c>
    </row>
    <row r="13284" spans="1:10" x14ac:dyDescent="0.3">
      <c r="A13284" s="178" t="s">
        <v>3372</v>
      </c>
      <c r="B13284" s="178" t="s">
        <v>201</v>
      </c>
      <c r="C13284" s="178" t="s">
        <v>4810</v>
      </c>
      <c r="D13284" s="178" t="s">
        <v>10420</v>
      </c>
      <c r="E13284" s="179">
        <v>41264</v>
      </c>
      <c r="F13284" s="180">
        <v>0</v>
      </c>
      <c r="G13284" s="180">
        <v>50785.53</v>
      </c>
      <c r="H13284" s="180">
        <v>21765.22</v>
      </c>
      <c r="I13284" s="180">
        <f t="shared" si="414"/>
        <v>72550.75</v>
      </c>
      <c r="J13284" s="177" t="str">
        <f t="shared" si="415"/>
        <v>Date &gt; 1920</v>
      </c>
    </row>
    <row r="13285" spans="1:10" x14ac:dyDescent="0.3">
      <c r="A13285" s="178" t="s">
        <v>3372</v>
      </c>
      <c r="B13285" s="178" t="s">
        <v>201</v>
      </c>
      <c r="C13285" s="178" t="s">
        <v>4810</v>
      </c>
      <c r="D13285" s="178" t="s">
        <v>10420</v>
      </c>
      <c r="E13285" s="179">
        <v>41340</v>
      </c>
      <c r="F13285" s="180">
        <v>0</v>
      </c>
      <c r="G13285" s="180">
        <v>15971.3</v>
      </c>
      <c r="H13285" s="180">
        <v>6844.84</v>
      </c>
      <c r="I13285" s="180">
        <f t="shared" si="414"/>
        <v>22816.14</v>
      </c>
      <c r="J13285" s="177" t="str">
        <f t="shared" si="415"/>
        <v>Date &gt; 1920</v>
      </c>
    </row>
    <row r="13286" spans="1:10" x14ac:dyDescent="0.3">
      <c r="A13286" s="178" t="s">
        <v>3372</v>
      </c>
      <c r="B13286" s="178" t="s">
        <v>201</v>
      </c>
      <c r="C13286" s="178" t="s">
        <v>4810</v>
      </c>
      <c r="D13286" s="178" t="s">
        <v>10421</v>
      </c>
      <c r="E13286" s="179">
        <v>41164</v>
      </c>
      <c r="F13286" s="180">
        <v>0</v>
      </c>
      <c r="G13286" s="180">
        <v>10892.37</v>
      </c>
      <c r="H13286" s="180">
        <v>0</v>
      </c>
      <c r="I13286" s="180">
        <f t="shared" si="414"/>
        <v>10892.37</v>
      </c>
      <c r="J13286" s="177" t="str">
        <f t="shared" si="415"/>
        <v>Date &gt; 1920</v>
      </c>
    </row>
    <row r="13287" spans="1:10" x14ac:dyDescent="0.3">
      <c r="A13287" s="178" t="s">
        <v>3372</v>
      </c>
      <c r="B13287" s="178" t="s">
        <v>201</v>
      </c>
      <c r="C13287" s="178" t="s">
        <v>4810</v>
      </c>
      <c r="D13287" s="178" t="s">
        <v>10421</v>
      </c>
      <c r="E13287" s="179">
        <v>41241</v>
      </c>
      <c r="F13287" s="180">
        <v>0</v>
      </c>
      <c r="G13287" s="180">
        <v>3445.58</v>
      </c>
      <c r="H13287" s="180">
        <v>0</v>
      </c>
      <c r="I13287" s="180">
        <f t="shared" si="414"/>
        <v>3445.58</v>
      </c>
      <c r="J13287" s="177" t="str">
        <f t="shared" si="415"/>
        <v>Date &gt; 1920</v>
      </c>
    </row>
    <row r="13288" spans="1:10" x14ac:dyDescent="0.3">
      <c r="A13288" s="178" t="s">
        <v>3372</v>
      </c>
      <c r="B13288" s="178" t="s">
        <v>201</v>
      </c>
      <c r="C13288" s="178" t="s">
        <v>4810</v>
      </c>
      <c r="D13288" s="178" t="s">
        <v>10421</v>
      </c>
      <c r="E13288" s="179">
        <v>41341</v>
      </c>
      <c r="F13288" s="180">
        <v>0</v>
      </c>
      <c r="G13288" s="180">
        <v>18751.419999999998</v>
      </c>
      <c r="H13288" s="180">
        <v>0</v>
      </c>
      <c r="I13288" s="180">
        <f t="shared" si="414"/>
        <v>18751.419999999998</v>
      </c>
      <c r="J13288" s="177" t="str">
        <f t="shared" si="415"/>
        <v>Date &gt; 1920</v>
      </c>
    </row>
    <row r="13289" spans="1:10" x14ac:dyDescent="0.3">
      <c r="A13289" s="178" t="s">
        <v>3372</v>
      </c>
      <c r="B13289" s="178" t="s">
        <v>201</v>
      </c>
      <c r="C13289" s="178" t="s">
        <v>4810</v>
      </c>
      <c r="D13289" s="178" t="s">
        <v>10421</v>
      </c>
      <c r="E13289" s="179">
        <v>41397</v>
      </c>
      <c r="F13289" s="180">
        <v>0</v>
      </c>
      <c r="G13289" s="180">
        <v>6973.28</v>
      </c>
      <c r="H13289" s="180">
        <v>0</v>
      </c>
      <c r="I13289" s="180">
        <f t="shared" si="414"/>
        <v>6973.28</v>
      </c>
      <c r="J13289" s="177" t="str">
        <f t="shared" si="415"/>
        <v>Date &gt; 1920</v>
      </c>
    </row>
    <row r="13290" spans="1:10" x14ac:dyDescent="0.3">
      <c r="A13290" s="178" t="s">
        <v>3372</v>
      </c>
      <c r="B13290" s="178" t="s">
        <v>201</v>
      </c>
      <c r="C13290" s="178" t="s">
        <v>4810</v>
      </c>
      <c r="D13290" s="178" t="s">
        <v>10421</v>
      </c>
      <c r="E13290" s="179">
        <v>41486</v>
      </c>
      <c r="F13290" s="180">
        <v>0</v>
      </c>
      <c r="G13290" s="180">
        <v>8597.66</v>
      </c>
      <c r="H13290" s="180">
        <v>0</v>
      </c>
      <c r="I13290" s="180">
        <f t="shared" si="414"/>
        <v>8597.66</v>
      </c>
      <c r="J13290" s="177" t="str">
        <f t="shared" si="415"/>
        <v>Date &gt; 1920</v>
      </c>
    </row>
    <row r="13291" spans="1:10" x14ac:dyDescent="0.3">
      <c r="A13291" s="178" t="s">
        <v>3372</v>
      </c>
      <c r="B13291" s="178" t="s">
        <v>201</v>
      </c>
      <c r="C13291" s="178" t="s">
        <v>4810</v>
      </c>
      <c r="D13291" s="178" t="s">
        <v>10421</v>
      </c>
      <c r="E13291" s="179">
        <v>41513</v>
      </c>
      <c r="F13291" s="180">
        <v>0</v>
      </c>
      <c r="G13291" s="180">
        <v>4804.3100000000004</v>
      </c>
      <c r="H13291" s="180">
        <v>0</v>
      </c>
      <c r="I13291" s="180">
        <f t="shared" si="414"/>
        <v>4804.3100000000004</v>
      </c>
      <c r="J13291" s="177" t="str">
        <f t="shared" si="415"/>
        <v>Date &gt; 1920</v>
      </c>
    </row>
    <row r="13292" spans="1:10" x14ac:dyDescent="0.3">
      <c r="A13292" s="178" t="s">
        <v>3372</v>
      </c>
      <c r="B13292" s="178" t="s">
        <v>201</v>
      </c>
      <c r="C13292" s="178" t="s">
        <v>4810</v>
      </c>
      <c r="D13292" s="178" t="s">
        <v>10421</v>
      </c>
      <c r="E13292" s="179">
        <v>41568</v>
      </c>
      <c r="F13292" s="180">
        <v>0</v>
      </c>
      <c r="G13292" s="180">
        <v>3882.84</v>
      </c>
      <c r="H13292" s="180">
        <v>0</v>
      </c>
      <c r="I13292" s="180">
        <f t="shared" si="414"/>
        <v>3882.84</v>
      </c>
      <c r="J13292" s="177" t="str">
        <f t="shared" si="415"/>
        <v>Date &gt; 1920</v>
      </c>
    </row>
    <row r="13293" spans="1:10" x14ac:dyDescent="0.3">
      <c r="A13293" s="178" t="s">
        <v>3372</v>
      </c>
      <c r="B13293" s="178" t="s">
        <v>201</v>
      </c>
      <c r="C13293" s="178" t="s">
        <v>4810</v>
      </c>
      <c r="D13293" s="178" t="s">
        <v>10421</v>
      </c>
      <c r="E13293" s="179">
        <v>41761</v>
      </c>
      <c r="F13293" s="180">
        <v>0</v>
      </c>
      <c r="G13293" s="180">
        <v>5959.83</v>
      </c>
      <c r="H13293" s="180">
        <v>0</v>
      </c>
      <c r="I13293" s="180">
        <f t="shared" si="414"/>
        <v>5959.83</v>
      </c>
      <c r="J13293" s="177" t="str">
        <f t="shared" si="415"/>
        <v>Date &gt; 1920</v>
      </c>
    </row>
    <row r="13294" spans="1:10" x14ac:dyDescent="0.3">
      <c r="A13294" s="178" t="s">
        <v>3372</v>
      </c>
      <c r="B13294" s="178" t="s">
        <v>201</v>
      </c>
      <c r="C13294" s="178" t="s">
        <v>4810</v>
      </c>
      <c r="D13294" s="178" t="s">
        <v>10421</v>
      </c>
      <c r="E13294" s="179">
        <v>41956</v>
      </c>
      <c r="F13294" s="180">
        <v>0</v>
      </c>
      <c r="G13294" s="180">
        <v>2811.9</v>
      </c>
      <c r="H13294" s="180">
        <v>0</v>
      </c>
      <c r="I13294" s="180">
        <f t="shared" si="414"/>
        <v>2811.9</v>
      </c>
      <c r="J13294" s="177" t="str">
        <f t="shared" si="415"/>
        <v>Date &gt; 1920</v>
      </c>
    </row>
    <row r="13295" spans="1:10" x14ac:dyDescent="0.3">
      <c r="A13295" s="178" t="s">
        <v>3372</v>
      </c>
      <c r="B13295" s="178" t="s">
        <v>201</v>
      </c>
      <c r="C13295" s="178" t="s">
        <v>4810</v>
      </c>
      <c r="D13295" s="178" t="s">
        <v>10421</v>
      </c>
      <c r="E13295" s="179">
        <v>42037</v>
      </c>
      <c r="F13295" s="180">
        <v>0</v>
      </c>
      <c r="G13295" s="180">
        <v>4301.03</v>
      </c>
      <c r="H13295" s="180">
        <v>0</v>
      </c>
      <c r="I13295" s="180">
        <f t="shared" si="414"/>
        <v>4301.03</v>
      </c>
      <c r="J13295" s="177" t="str">
        <f t="shared" si="415"/>
        <v>Date &gt; 1920</v>
      </c>
    </row>
    <row r="13296" spans="1:10" x14ac:dyDescent="0.3">
      <c r="A13296" s="178" t="s">
        <v>3372</v>
      </c>
      <c r="B13296" s="178" t="s">
        <v>201</v>
      </c>
      <c r="C13296" s="178" t="s">
        <v>4810</v>
      </c>
      <c r="D13296" s="178" t="s">
        <v>10421</v>
      </c>
      <c r="E13296" s="179">
        <v>42180</v>
      </c>
      <c r="F13296" s="180">
        <v>0</v>
      </c>
      <c r="G13296" s="180">
        <v>2630.53</v>
      </c>
      <c r="H13296" s="180">
        <v>0</v>
      </c>
      <c r="I13296" s="180">
        <f t="shared" si="414"/>
        <v>2630.53</v>
      </c>
      <c r="J13296" s="177" t="str">
        <f t="shared" si="415"/>
        <v>Date &gt; 1920</v>
      </c>
    </row>
    <row r="13297" spans="1:10" x14ac:dyDescent="0.3">
      <c r="A13297" s="178" t="s">
        <v>3372</v>
      </c>
      <c r="B13297" s="178" t="s">
        <v>201</v>
      </c>
      <c r="C13297" s="178" t="s">
        <v>4810</v>
      </c>
      <c r="D13297" s="178" t="s">
        <v>10422</v>
      </c>
      <c r="E13297" s="179">
        <v>41176</v>
      </c>
      <c r="F13297" s="180">
        <v>132210</v>
      </c>
      <c r="G13297" s="180">
        <v>0</v>
      </c>
      <c r="H13297" s="180">
        <v>14691.66</v>
      </c>
      <c r="I13297" s="180">
        <f t="shared" si="414"/>
        <v>146901.66</v>
      </c>
      <c r="J13297" s="177" t="str">
        <f t="shared" si="415"/>
        <v>Date &gt; 1920</v>
      </c>
    </row>
    <row r="13298" spans="1:10" x14ac:dyDescent="0.3">
      <c r="A13298" s="178" t="s">
        <v>3372</v>
      </c>
      <c r="B13298" s="178" t="s">
        <v>201</v>
      </c>
      <c r="C13298" s="178" t="s">
        <v>4810</v>
      </c>
      <c r="D13298" s="178" t="s">
        <v>10422</v>
      </c>
      <c r="E13298" s="179">
        <v>41240</v>
      </c>
      <c r="F13298" s="180">
        <v>1387737</v>
      </c>
      <c r="G13298" s="180">
        <v>0</v>
      </c>
      <c r="H13298" s="180">
        <v>154193.47</v>
      </c>
      <c r="I13298" s="180">
        <f t="shared" si="414"/>
        <v>1541930.47</v>
      </c>
      <c r="J13298" s="177" t="str">
        <f t="shared" si="415"/>
        <v>Date &gt; 1920</v>
      </c>
    </row>
    <row r="13299" spans="1:10" x14ac:dyDescent="0.3">
      <c r="A13299" s="178" t="s">
        <v>3372</v>
      </c>
      <c r="B13299" s="178" t="s">
        <v>201</v>
      </c>
      <c r="C13299" s="178" t="s">
        <v>4810</v>
      </c>
      <c r="D13299" s="178" t="s">
        <v>10422</v>
      </c>
      <c r="E13299" s="179">
        <v>41269</v>
      </c>
      <c r="F13299" s="180">
        <v>18086</v>
      </c>
      <c r="G13299" s="180">
        <v>0</v>
      </c>
      <c r="H13299" s="180">
        <v>2009</v>
      </c>
      <c r="I13299" s="180">
        <f t="shared" si="414"/>
        <v>20095</v>
      </c>
      <c r="J13299" s="177" t="str">
        <f t="shared" si="415"/>
        <v>Date &gt; 1920</v>
      </c>
    </row>
    <row r="13300" spans="1:10" x14ac:dyDescent="0.3">
      <c r="A13300" s="178" t="s">
        <v>3372</v>
      </c>
      <c r="B13300" s="178" t="s">
        <v>201</v>
      </c>
      <c r="C13300" s="178" t="s">
        <v>4810</v>
      </c>
      <c r="D13300" s="178" t="s">
        <v>10422</v>
      </c>
      <c r="E13300" s="179">
        <v>41344</v>
      </c>
      <c r="F13300" s="180">
        <v>226170</v>
      </c>
      <c r="G13300" s="180">
        <v>0</v>
      </c>
      <c r="H13300" s="180">
        <v>25130.05</v>
      </c>
      <c r="I13300" s="180">
        <f t="shared" si="414"/>
        <v>251300.05</v>
      </c>
      <c r="J13300" s="177" t="str">
        <f t="shared" si="415"/>
        <v>Date &gt; 1920</v>
      </c>
    </row>
    <row r="13301" spans="1:10" x14ac:dyDescent="0.3">
      <c r="A13301" s="178" t="s">
        <v>3372</v>
      </c>
      <c r="B13301" s="178" t="s">
        <v>201</v>
      </c>
      <c r="C13301" s="178" t="s">
        <v>4810</v>
      </c>
      <c r="D13301" s="178" t="s">
        <v>10422</v>
      </c>
      <c r="E13301" s="179">
        <v>41401</v>
      </c>
      <c r="F13301" s="180">
        <v>41214</v>
      </c>
      <c r="G13301" s="180">
        <v>0</v>
      </c>
      <c r="H13301" s="180">
        <v>4580</v>
      </c>
      <c r="I13301" s="180">
        <f t="shared" si="414"/>
        <v>45794</v>
      </c>
      <c r="J13301" s="177" t="str">
        <f t="shared" si="415"/>
        <v>Date &gt; 1920</v>
      </c>
    </row>
    <row r="13302" spans="1:10" x14ac:dyDescent="0.3">
      <c r="A13302" s="178" t="s">
        <v>3372</v>
      </c>
      <c r="B13302" s="178" t="s">
        <v>201</v>
      </c>
      <c r="C13302" s="178" t="s">
        <v>4810</v>
      </c>
      <c r="D13302" s="178" t="s">
        <v>10422</v>
      </c>
      <c r="E13302" s="179">
        <v>41493</v>
      </c>
      <c r="F13302" s="180">
        <v>50210</v>
      </c>
      <c r="G13302" s="180">
        <v>0</v>
      </c>
      <c r="H13302" s="180">
        <v>5578.6</v>
      </c>
      <c r="I13302" s="180">
        <f t="shared" si="414"/>
        <v>55788.6</v>
      </c>
      <c r="J13302" s="177" t="str">
        <f t="shared" si="415"/>
        <v>Date &gt; 1920</v>
      </c>
    </row>
    <row r="13303" spans="1:10" x14ac:dyDescent="0.3">
      <c r="A13303" s="178" t="s">
        <v>3372</v>
      </c>
      <c r="B13303" s="178" t="s">
        <v>201</v>
      </c>
      <c r="C13303" s="178" t="s">
        <v>4810</v>
      </c>
      <c r="D13303" s="178" t="s">
        <v>10422</v>
      </c>
      <c r="E13303" s="179">
        <v>41522</v>
      </c>
      <c r="F13303" s="180">
        <v>24364</v>
      </c>
      <c r="G13303" s="180">
        <v>0</v>
      </c>
      <c r="H13303" s="180">
        <v>2706.8</v>
      </c>
      <c r="I13303" s="180">
        <f t="shared" si="414"/>
        <v>27070.799999999999</v>
      </c>
      <c r="J13303" s="177" t="str">
        <f t="shared" si="415"/>
        <v>Date &gt; 1920</v>
      </c>
    </row>
    <row r="13304" spans="1:10" x14ac:dyDescent="0.3">
      <c r="A13304" s="178" t="s">
        <v>3372</v>
      </c>
      <c r="B13304" s="178" t="s">
        <v>201</v>
      </c>
      <c r="C13304" s="178" t="s">
        <v>4810</v>
      </c>
      <c r="D13304" s="178" t="s">
        <v>10422</v>
      </c>
      <c r="E13304" s="179">
        <v>41578</v>
      </c>
      <c r="F13304" s="180">
        <v>23222</v>
      </c>
      <c r="G13304" s="180">
        <v>0</v>
      </c>
      <c r="H13304" s="180">
        <v>2580.85</v>
      </c>
      <c r="I13304" s="180">
        <f t="shared" si="414"/>
        <v>25802.85</v>
      </c>
      <c r="J13304" s="177" t="str">
        <f t="shared" si="415"/>
        <v>Date &gt; 1920</v>
      </c>
    </row>
    <row r="13305" spans="1:10" x14ac:dyDescent="0.3">
      <c r="A13305" s="178" t="s">
        <v>3372</v>
      </c>
      <c r="B13305" s="178" t="s">
        <v>201</v>
      </c>
      <c r="C13305" s="178" t="s">
        <v>4810</v>
      </c>
      <c r="D13305" s="178" t="s">
        <v>10422</v>
      </c>
      <c r="E13305" s="179">
        <v>41744</v>
      </c>
      <c r="F13305" s="180">
        <v>3061</v>
      </c>
      <c r="G13305" s="180">
        <v>0</v>
      </c>
      <c r="H13305" s="180">
        <v>339.5</v>
      </c>
      <c r="I13305" s="180">
        <f t="shared" si="414"/>
        <v>3400.5</v>
      </c>
      <c r="J13305" s="177" t="str">
        <f t="shared" si="415"/>
        <v>Date &gt; 1920</v>
      </c>
    </row>
    <row r="13306" spans="1:10" x14ac:dyDescent="0.3">
      <c r="A13306" s="178" t="s">
        <v>3372</v>
      </c>
      <c r="B13306" s="178" t="s">
        <v>201</v>
      </c>
      <c r="C13306" s="178" t="s">
        <v>4810</v>
      </c>
      <c r="D13306" s="178" t="s">
        <v>10423</v>
      </c>
      <c r="E13306" s="179">
        <v>41515</v>
      </c>
      <c r="F13306" s="180">
        <v>0</v>
      </c>
      <c r="G13306" s="180">
        <v>165745.76</v>
      </c>
      <c r="H13306" s="180">
        <v>71520.17</v>
      </c>
      <c r="I13306" s="180">
        <f t="shared" si="414"/>
        <v>237265.93</v>
      </c>
      <c r="J13306" s="177" t="str">
        <f t="shared" si="415"/>
        <v>Date &gt; 1920</v>
      </c>
    </row>
    <row r="13307" spans="1:10" x14ac:dyDescent="0.3">
      <c r="A13307" s="178" t="s">
        <v>3372</v>
      </c>
      <c r="B13307" s="178" t="s">
        <v>201</v>
      </c>
      <c r="C13307" s="178" t="s">
        <v>4810</v>
      </c>
      <c r="D13307" s="178" t="s">
        <v>10423</v>
      </c>
      <c r="E13307" s="179">
        <v>41576</v>
      </c>
      <c r="F13307" s="180">
        <v>0</v>
      </c>
      <c r="G13307" s="180">
        <v>73077.929999999993</v>
      </c>
      <c r="H13307" s="180">
        <v>163899.51999999999</v>
      </c>
      <c r="I13307" s="180">
        <f t="shared" si="414"/>
        <v>236977.44999999998</v>
      </c>
      <c r="J13307" s="177" t="str">
        <f t="shared" si="415"/>
        <v>Date &gt; 1920</v>
      </c>
    </row>
    <row r="13308" spans="1:10" x14ac:dyDescent="0.3">
      <c r="A13308" s="178" t="s">
        <v>3372</v>
      </c>
      <c r="B13308" s="178" t="s">
        <v>201</v>
      </c>
      <c r="C13308" s="178" t="s">
        <v>4810</v>
      </c>
      <c r="D13308" s="178" t="s">
        <v>10423</v>
      </c>
      <c r="E13308" s="179">
        <v>41611</v>
      </c>
      <c r="F13308" s="180">
        <v>0</v>
      </c>
      <c r="G13308" s="180">
        <v>11744.05</v>
      </c>
      <c r="H13308" s="180">
        <v>11744.05</v>
      </c>
      <c r="I13308" s="180">
        <f t="shared" si="414"/>
        <v>23488.1</v>
      </c>
      <c r="J13308" s="177" t="str">
        <f t="shared" si="415"/>
        <v>Date &gt; 1920</v>
      </c>
    </row>
    <row r="13309" spans="1:10" x14ac:dyDescent="0.3">
      <c r="A13309" s="178" t="s">
        <v>3372</v>
      </c>
      <c r="B13309" s="178" t="s">
        <v>201</v>
      </c>
      <c r="C13309" s="178" t="s">
        <v>4810</v>
      </c>
      <c r="D13309" s="178" t="s">
        <v>10423</v>
      </c>
      <c r="E13309" s="179">
        <v>41715</v>
      </c>
      <c r="F13309" s="180">
        <v>0</v>
      </c>
      <c r="G13309" s="180">
        <v>77869.38</v>
      </c>
      <c r="H13309" s="180">
        <v>77869.38</v>
      </c>
      <c r="I13309" s="180">
        <f t="shared" si="414"/>
        <v>155738.76</v>
      </c>
      <c r="J13309" s="177" t="str">
        <f t="shared" si="415"/>
        <v>Date &gt; 1920</v>
      </c>
    </row>
    <row r="13310" spans="1:10" x14ac:dyDescent="0.3">
      <c r="A13310" s="178" t="s">
        <v>3372</v>
      </c>
      <c r="B13310" s="178" t="s">
        <v>201</v>
      </c>
      <c r="C13310" s="178" t="s">
        <v>4810</v>
      </c>
      <c r="D13310" s="178" t="s">
        <v>10423</v>
      </c>
      <c r="E13310" s="179">
        <v>41761</v>
      </c>
      <c r="F13310" s="180">
        <v>0</v>
      </c>
      <c r="G13310" s="180">
        <v>1905.42</v>
      </c>
      <c r="H13310" s="180">
        <v>1905.42</v>
      </c>
      <c r="I13310" s="180">
        <f t="shared" si="414"/>
        <v>3810.84</v>
      </c>
      <c r="J13310" s="177" t="str">
        <f t="shared" si="415"/>
        <v>Date &gt; 1920</v>
      </c>
    </row>
    <row r="13311" spans="1:10" x14ac:dyDescent="0.3">
      <c r="A13311" s="178" t="s">
        <v>3372</v>
      </c>
      <c r="B13311" s="178" t="s">
        <v>201</v>
      </c>
      <c r="C13311" s="178" t="s">
        <v>4810</v>
      </c>
      <c r="D13311" s="178" t="s">
        <v>10423</v>
      </c>
      <c r="E13311" s="179">
        <v>41904</v>
      </c>
      <c r="F13311" s="180">
        <v>0</v>
      </c>
      <c r="G13311" s="180">
        <v>4605</v>
      </c>
      <c r="H13311" s="180">
        <v>4605</v>
      </c>
      <c r="I13311" s="180">
        <f t="shared" si="414"/>
        <v>9210</v>
      </c>
      <c r="J13311" s="177" t="str">
        <f t="shared" si="415"/>
        <v>Date &gt; 1920</v>
      </c>
    </row>
    <row r="13312" spans="1:10" x14ac:dyDescent="0.3">
      <c r="A13312" s="178" t="s">
        <v>3372</v>
      </c>
      <c r="B13312" s="178" t="s">
        <v>201</v>
      </c>
      <c r="C13312" s="178" t="s">
        <v>4810</v>
      </c>
      <c r="D13312" s="178" t="s">
        <v>10423</v>
      </c>
      <c r="E13312" s="179">
        <v>42037</v>
      </c>
      <c r="F13312" s="180">
        <v>0</v>
      </c>
      <c r="G13312" s="180">
        <v>16900.98</v>
      </c>
      <c r="H13312" s="180">
        <v>15955.26</v>
      </c>
      <c r="I13312" s="180">
        <f t="shared" si="414"/>
        <v>32856.239999999998</v>
      </c>
      <c r="J13312" s="177" t="str">
        <f t="shared" si="415"/>
        <v>Date &gt; 1920</v>
      </c>
    </row>
    <row r="13313" spans="1:10" x14ac:dyDescent="0.3">
      <c r="A13313" s="178" t="s">
        <v>3372</v>
      </c>
      <c r="B13313" s="178" t="s">
        <v>201</v>
      </c>
      <c r="C13313" s="178" t="s">
        <v>4810</v>
      </c>
      <c r="D13313" s="178" t="s">
        <v>10424</v>
      </c>
      <c r="E13313" s="179">
        <v>41515</v>
      </c>
      <c r="F13313" s="180">
        <v>0</v>
      </c>
      <c r="G13313" s="180">
        <v>46666.66</v>
      </c>
      <c r="H13313" s="180">
        <v>23333.34</v>
      </c>
      <c r="I13313" s="180">
        <f t="shared" si="414"/>
        <v>70000</v>
      </c>
      <c r="J13313" s="177" t="str">
        <f t="shared" si="415"/>
        <v>Date &gt; 1920</v>
      </c>
    </row>
    <row r="13314" spans="1:10" x14ac:dyDescent="0.3">
      <c r="A13314" s="178" t="s">
        <v>3372</v>
      </c>
      <c r="B13314" s="178" t="s">
        <v>201</v>
      </c>
      <c r="C13314" s="178" t="s">
        <v>4810</v>
      </c>
      <c r="D13314" s="178" t="s">
        <v>10425</v>
      </c>
      <c r="E13314" s="179">
        <v>41583</v>
      </c>
      <c r="F13314" s="180">
        <v>0</v>
      </c>
      <c r="G13314" s="180">
        <v>14348.5</v>
      </c>
      <c r="H13314" s="180">
        <v>6149.36</v>
      </c>
      <c r="I13314" s="180">
        <f t="shared" si="414"/>
        <v>20497.86</v>
      </c>
      <c r="J13314" s="177" t="str">
        <f t="shared" si="415"/>
        <v>Date &gt; 1920</v>
      </c>
    </row>
    <row r="13315" spans="1:10" x14ac:dyDescent="0.3">
      <c r="A13315" s="178" t="s">
        <v>3372</v>
      </c>
      <c r="B13315" s="178" t="s">
        <v>201</v>
      </c>
      <c r="C13315" s="178" t="s">
        <v>4810</v>
      </c>
      <c r="D13315" s="178" t="s">
        <v>10426</v>
      </c>
      <c r="E13315" s="179">
        <v>41761</v>
      </c>
      <c r="F13315" s="180">
        <v>0</v>
      </c>
      <c r="G13315" s="180">
        <v>63350</v>
      </c>
      <c r="H13315" s="180">
        <v>27150</v>
      </c>
      <c r="I13315" s="180">
        <f t="shared" si="414"/>
        <v>90500</v>
      </c>
      <c r="J13315" s="177" t="str">
        <f t="shared" si="415"/>
        <v>Date &gt; 1920</v>
      </c>
    </row>
    <row r="13316" spans="1:10" x14ac:dyDescent="0.3">
      <c r="A13316" s="178" t="s">
        <v>3372</v>
      </c>
      <c r="B13316" s="178" t="s">
        <v>201</v>
      </c>
      <c r="C13316" s="178" t="s">
        <v>4810</v>
      </c>
      <c r="D13316" s="178" t="s">
        <v>10427</v>
      </c>
      <c r="E13316" s="179">
        <v>41761</v>
      </c>
      <c r="F13316" s="180">
        <v>0</v>
      </c>
      <c r="G13316" s="180">
        <v>38286.01</v>
      </c>
      <c r="H13316" s="180">
        <v>16408.27</v>
      </c>
      <c r="I13316" s="180">
        <f t="shared" si="414"/>
        <v>54694.28</v>
      </c>
      <c r="J13316" s="177" t="str">
        <f t="shared" si="415"/>
        <v>Date &gt; 1920</v>
      </c>
    </row>
    <row r="13317" spans="1:10" x14ac:dyDescent="0.3">
      <c r="A13317" s="178" t="s">
        <v>3372</v>
      </c>
      <c r="B13317" s="178" t="s">
        <v>201</v>
      </c>
      <c r="C13317" s="178" t="s">
        <v>4810</v>
      </c>
      <c r="D13317" s="178" t="s">
        <v>10427</v>
      </c>
      <c r="E13317" s="179">
        <v>41956</v>
      </c>
      <c r="F13317" s="180">
        <v>0</v>
      </c>
      <c r="G13317" s="180">
        <v>8518.4500000000007</v>
      </c>
      <c r="H13317" s="180">
        <v>-4707.16</v>
      </c>
      <c r="I13317" s="180">
        <f t="shared" ref="I13317:I13380" si="416">SUM(F13317:H13317)</f>
        <v>3811.2900000000009</v>
      </c>
      <c r="J13317" s="177" t="str">
        <f t="shared" ref="J13317:J13380" si="417">IF(OR(YEAR(E13317)&gt; 1920, ISBLANK(E13317)), "Date &gt; 1920", "Sketchy date")</f>
        <v>Date &gt; 1920</v>
      </c>
    </row>
    <row r="13318" spans="1:10" x14ac:dyDescent="0.3">
      <c r="A13318" s="178" t="s">
        <v>3372</v>
      </c>
      <c r="B13318" s="178" t="s">
        <v>201</v>
      </c>
      <c r="C13318" s="178" t="s">
        <v>4810</v>
      </c>
      <c r="D13318" s="178" t="s">
        <v>10428</v>
      </c>
      <c r="E13318" s="179">
        <v>24924</v>
      </c>
      <c r="F13318" s="180">
        <v>92520.79</v>
      </c>
      <c r="G13318" s="180">
        <v>61725.01</v>
      </c>
      <c r="H13318" s="180">
        <v>30929.23</v>
      </c>
      <c r="I13318" s="180">
        <f t="shared" si="416"/>
        <v>185175.03</v>
      </c>
      <c r="J13318" s="177" t="str">
        <f t="shared" si="417"/>
        <v>Date &gt; 1920</v>
      </c>
    </row>
    <row r="13319" spans="1:10" x14ac:dyDescent="0.3">
      <c r="A13319" s="178" t="s">
        <v>3372</v>
      </c>
      <c r="B13319" s="178" t="s">
        <v>201</v>
      </c>
      <c r="C13319" s="178" t="s">
        <v>4810</v>
      </c>
      <c r="D13319" s="178" t="s">
        <v>10429</v>
      </c>
      <c r="E13319" s="179">
        <v>41611</v>
      </c>
      <c r="F13319" s="180">
        <v>166104</v>
      </c>
      <c r="G13319" s="180">
        <v>0</v>
      </c>
      <c r="H13319" s="180">
        <v>27413.919999999998</v>
      </c>
      <c r="I13319" s="180">
        <f t="shared" si="416"/>
        <v>193517.91999999998</v>
      </c>
      <c r="J13319" s="177" t="str">
        <f t="shared" si="417"/>
        <v>Date &gt; 1920</v>
      </c>
    </row>
    <row r="13320" spans="1:10" x14ac:dyDescent="0.3">
      <c r="A13320" s="178" t="s">
        <v>3372</v>
      </c>
      <c r="B13320" s="178" t="s">
        <v>201</v>
      </c>
      <c r="C13320" s="178" t="s">
        <v>4810</v>
      </c>
      <c r="D13320" s="178" t="s">
        <v>10429</v>
      </c>
      <c r="E13320" s="179">
        <v>41711</v>
      </c>
      <c r="F13320" s="180">
        <v>20542</v>
      </c>
      <c r="G13320" s="180">
        <v>0</v>
      </c>
      <c r="H13320" s="180">
        <v>2283.25</v>
      </c>
      <c r="I13320" s="180">
        <f t="shared" si="416"/>
        <v>22825.25</v>
      </c>
      <c r="J13320" s="177" t="str">
        <f t="shared" si="417"/>
        <v>Date &gt; 1920</v>
      </c>
    </row>
    <row r="13321" spans="1:10" x14ac:dyDescent="0.3">
      <c r="A13321" s="178" t="s">
        <v>3372</v>
      </c>
      <c r="B13321" s="178" t="s">
        <v>201</v>
      </c>
      <c r="C13321" s="178" t="s">
        <v>4810</v>
      </c>
      <c r="D13321" s="178" t="s">
        <v>10429</v>
      </c>
      <c r="E13321" s="179">
        <v>41730</v>
      </c>
      <c r="F13321" s="180">
        <v>27520</v>
      </c>
      <c r="G13321" s="180">
        <v>0</v>
      </c>
      <c r="H13321" s="180">
        <v>3057.25</v>
      </c>
      <c r="I13321" s="180">
        <f t="shared" si="416"/>
        <v>30577.25</v>
      </c>
      <c r="J13321" s="177" t="str">
        <f t="shared" si="417"/>
        <v>Date &gt; 1920</v>
      </c>
    </row>
    <row r="13322" spans="1:10" x14ac:dyDescent="0.3">
      <c r="A13322" s="178" t="s">
        <v>3372</v>
      </c>
      <c r="B13322" s="178" t="s">
        <v>201</v>
      </c>
      <c r="C13322" s="178" t="s">
        <v>4810</v>
      </c>
      <c r="D13322" s="178" t="s">
        <v>10429</v>
      </c>
      <c r="E13322" s="179">
        <v>41744</v>
      </c>
      <c r="F13322" s="180">
        <v>26782</v>
      </c>
      <c r="G13322" s="180">
        <v>0</v>
      </c>
      <c r="H13322" s="180">
        <v>14624.01</v>
      </c>
      <c r="I13322" s="180">
        <f t="shared" si="416"/>
        <v>41406.01</v>
      </c>
      <c r="J13322" s="177" t="str">
        <f t="shared" si="417"/>
        <v>Date &gt; 1920</v>
      </c>
    </row>
    <row r="13323" spans="1:10" x14ac:dyDescent="0.3">
      <c r="A13323" s="178" t="s">
        <v>3372</v>
      </c>
      <c r="B13323" s="178" t="s">
        <v>201</v>
      </c>
      <c r="C13323" s="178" t="s">
        <v>4810</v>
      </c>
      <c r="D13323" s="178" t="s">
        <v>10429</v>
      </c>
      <c r="E13323" s="179">
        <v>41957</v>
      </c>
      <c r="F13323" s="180">
        <v>7502</v>
      </c>
      <c r="G13323" s="180">
        <v>0</v>
      </c>
      <c r="H13323" s="180">
        <v>0</v>
      </c>
      <c r="I13323" s="180">
        <f t="shared" si="416"/>
        <v>7502</v>
      </c>
      <c r="J13323" s="177" t="str">
        <f t="shared" si="417"/>
        <v>Date &gt; 1920</v>
      </c>
    </row>
    <row r="13324" spans="1:10" x14ac:dyDescent="0.3">
      <c r="A13324" s="178" t="s">
        <v>3372</v>
      </c>
      <c r="B13324" s="178" t="s">
        <v>201</v>
      </c>
      <c r="C13324" s="178" t="s">
        <v>4810</v>
      </c>
      <c r="D13324" s="178" t="s">
        <v>10429</v>
      </c>
      <c r="E13324" s="179">
        <v>41957</v>
      </c>
      <c r="F13324" s="180">
        <v>26962</v>
      </c>
      <c r="G13324" s="180">
        <v>0</v>
      </c>
      <c r="H13324" s="180">
        <v>676.57</v>
      </c>
      <c r="I13324" s="180">
        <f t="shared" si="416"/>
        <v>27638.57</v>
      </c>
      <c r="J13324" s="177" t="str">
        <f t="shared" si="417"/>
        <v>Date &gt; 1920</v>
      </c>
    </row>
    <row r="13325" spans="1:10" x14ac:dyDescent="0.3">
      <c r="A13325" s="178" t="s">
        <v>3372</v>
      </c>
      <c r="B13325" s="178" t="s">
        <v>201</v>
      </c>
      <c r="C13325" s="178" t="s">
        <v>4810</v>
      </c>
      <c r="D13325" s="178" t="s">
        <v>10429</v>
      </c>
      <c r="E13325" s="179">
        <v>41957</v>
      </c>
      <c r="F13325" s="180">
        <v>22320</v>
      </c>
      <c r="G13325" s="180">
        <v>0</v>
      </c>
      <c r="H13325" s="180">
        <v>2480</v>
      </c>
      <c r="I13325" s="180">
        <f t="shared" si="416"/>
        <v>24800</v>
      </c>
      <c r="J13325" s="177" t="str">
        <f t="shared" si="417"/>
        <v>Date &gt; 1920</v>
      </c>
    </row>
    <row r="13326" spans="1:10" x14ac:dyDescent="0.3">
      <c r="A13326" s="178" t="s">
        <v>3372</v>
      </c>
      <c r="B13326" s="178" t="s">
        <v>201</v>
      </c>
      <c r="C13326" s="178" t="s">
        <v>4810</v>
      </c>
      <c r="D13326" s="178" t="s">
        <v>10430</v>
      </c>
      <c r="E13326" s="179">
        <v>41702</v>
      </c>
      <c r="F13326" s="180">
        <v>0</v>
      </c>
      <c r="G13326" s="180">
        <v>51441.43</v>
      </c>
      <c r="H13326" s="180">
        <v>22046.33</v>
      </c>
      <c r="I13326" s="180">
        <f t="shared" si="416"/>
        <v>73487.760000000009</v>
      </c>
      <c r="J13326" s="177" t="str">
        <f t="shared" si="417"/>
        <v>Date &gt; 1920</v>
      </c>
    </row>
    <row r="13327" spans="1:10" x14ac:dyDescent="0.3">
      <c r="A13327" s="178" t="s">
        <v>3372</v>
      </c>
      <c r="B13327" s="178" t="s">
        <v>201</v>
      </c>
      <c r="C13327" s="178" t="s">
        <v>4810</v>
      </c>
      <c r="D13327" s="178" t="s">
        <v>10430</v>
      </c>
      <c r="E13327" s="179">
        <v>41761</v>
      </c>
      <c r="F13327" s="180">
        <v>0</v>
      </c>
      <c r="G13327" s="180">
        <v>30007.5</v>
      </c>
      <c r="H13327" s="180">
        <v>12860.36</v>
      </c>
      <c r="I13327" s="180">
        <f t="shared" si="416"/>
        <v>42867.86</v>
      </c>
      <c r="J13327" s="177" t="str">
        <f t="shared" si="417"/>
        <v>Date &gt; 1920</v>
      </c>
    </row>
    <row r="13328" spans="1:10" x14ac:dyDescent="0.3">
      <c r="A13328" s="178" t="s">
        <v>3372</v>
      </c>
      <c r="B13328" s="178" t="s">
        <v>201</v>
      </c>
      <c r="C13328" s="178" t="s">
        <v>4810</v>
      </c>
      <c r="D13328" s="178" t="s">
        <v>10430</v>
      </c>
      <c r="E13328" s="179">
        <v>41956</v>
      </c>
      <c r="F13328" s="180">
        <v>0</v>
      </c>
      <c r="G13328" s="180">
        <v>4286.79</v>
      </c>
      <c r="H13328" s="180">
        <v>-10410.77</v>
      </c>
      <c r="I13328" s="180">
        <f t="shared" si="416"/>
        <v>-6123.9800000000005</v>
      </c>
      <c r="J13328" s="177" t="str">
        <f t="shared" si="417"/>
        <v>Date &gt; 1920</v>
      </c>
    </row>
    <row r="13329" spans="1:10" x14ac:dyDescent="0.3">
      <c r="A13329" s="178" t="s">
        <v>3372</v>
      </c>
      <c r="B13329" s="178" t="s">
        <v>201</v>
      </c>
      <c r="C13329" s="178" t="s">
        <v>4810</v>
      </c>
      <c r="D13329" s="178" t="s">
        <v>10430</v>
      </c>
      <c r="E13329" s="179">
        <v>41956</v>
      </c>
      <c r="F13329" s="180">
        <v>0</v>
      </c>
      <c r="G13329" s="180">
        <v>12247.96</v>
      </c>
      <c r="H13329" s="180">
        <v>0</v>
      </c>
      <c r="I13329" s="180">
        <f t="shared" si="416"/>
        <v>12247.96</v>
      </c>
      <c r="J13329" s="177" t="str">
        <f t="shared" si="417"/>
        <v>Date &gt; 1920</v>
      </c>
    </row>
    <row r="13330" spans="1:10" x14ac:dyDescent="0.3">
      <c r="A13330" s="178" t="s">
        <v>3372</v>
      </c>
      <c r="B13330" s="178" t="s">
        <v>201</v>
      </c>
      <c r="C13330" s="178" t="s">
        <v>4810</v>
      </c>
      <c r="D13330" s="178" t="s">
        <v>10431</v>
      </c>
      <c r="E13330" s="179">
        <v>41708</v>
      </c>
      <c r="F13330" s="180">
        <v>0</v>
      </c>
      <c r="G13330" s="180">
        <v>33250</v>
      </c>
      <c r="H13330" s="180">
        <v>16625</v>
      </c>
      <c r="I13330" s="180">
        <f t="shared" si="416"/>
        <v>49875</v>
      </c>
      <c r="J13330" s="177" t="str">
        <f t="shared" si="417"/>
        <v>Date &gt; 1920</v>
      </c>
    </row>
    <row r="13331" spans="1:10" x14ac:dyDescent="0.3">
      <c r="A13331" s="178" t="s">
        <v>3372</v>
      </c>
      <c r="B13331" s="178" t="s">
        <v>201</v>
      </c>
      <c r="C13331" s="178" t="s">
        <v>4810</v>
      </c>
      <c r="D13331" s="178" t="s">
        <v>10431</v>
      </c>
      <c r="E13331" s="179">
        <v>41746</v>
      </c>
      <c r="F13331" s="180">
        <v>0</v>
      </c>
      <c r="G13331" s="180">
        <v>406684.78</v>
      </c>
      <c r="H13331" s="180">
        <v>203342.4</v>
      </c>
      <c r="I13331" s="180">
        <f t="shared" si="416"/>
        <v>610027.18000000005</v>
      </c>
      <c r="J13331" s="177" t="str">
        <f t="shared" si="417"/>
        <v>Date &gt; 1920</v>
      </c>
    </row>
    <row r="13332" spans="1:10" x14ac:dyDescent="0.3">
      <c r="A13332" s="178" t="s">
        <v>3372</v>
      </c>
      <c r="B13332" s="178" t="s">
        <v>201</v>
      </c>
      <c r="C13332" s="178" t="s">
        <v>4810</v>
      </c>
      <c r="D13332" s="178" t="s">
        <v>10431</v>
      </c>
      <c r="E13332" s="179">
        <v>41956</v>
      </c>
      <c r="F13332" s="180">
        <v>0</v>
      </c>
      <c r="G13332" s="180">
        <v>88552.320000000007</v>
      </c>
      <c r="H13332" s="180">
        <v>-87845.63</v>
      </c>
      <c r="I13332" s="180">
        <f t="shared" si="416"/>
        <v>706.69000000000233</v>
      </c>
      <c r="J13332" s="177" t="str">
        <f t="shared" si="417"/>
        <v>Date &gt; 1920</v>
      </c>
    </row>
    <row r="13333" spans="1:10" x14ac:dyDescent="0.3">
      <c r="A13333" s="178" t="s">
        <v>3372</v>
      </c>
      <c r="B13333" s="178" t="s">
        <v>201</v>
      </c>
      <c r="C13333" s="178" t="s">
        <v>4810</v>
      </c>
      <c r="D13333" s="178" t="s">
        <v>10432</v>
      </c>
      <c r="E13333" s="179">
        <v>41724</v>
      </c>
      <c r="F13333" s="180">
        <v>0</v>
      </c>
      <c r="G13333" s="180">
        <v>12034.41</v>
      </c>
      <c r="H13333" s="180">
        <v>5157.6099999999997</v>
      </c>
      <c r="I13333" s="180">
        <f t="shared" si="416"/>
        <v>17192.02</v>
      </c>
      <c r="J13333" s="177" t="str">
        <f t="shared" si="417"/>
        <v>Date &gt; 1920</v>
      </c>
    </row>
    <row r="13334" spans="1:10" x14ac:dyDescent="0.3">
      <c r="A13334" s="178" t="s">
        <v>3372</v>
      </c>
      <c r="B13334" s="178" t="s">
        <v>201</v>
      </c>
      <c r="C13334" s="178" t="s">
        <v>4810</v>
      </c>
      <c r="D13334" s="178" t="s">
        <v>10432</v>
      </c>
      <c r="E13334" s="179">
        <v>41956</v>
      </c>
      <c r="F13334" s="180">
        <v>0</v>
      </c>
      <c r="G13334" s="180">
        <v>1184.4000000000001</v>
      </c>
      <c r="H13334" s="180">
        <v>507.59</v>
      </c>
      <c r="I13334" s="180">
        <f t="shared" si="416"/>
        <v>1691.99</v>
      </c>
      <c r="J13334" s="177" t="str">
        <f t="shared" si="417"/>
        <v>Date &gt; 1920</v>
      </c>
    </row>
    <row r="13335" spans="1:10" x14ac:dyDescent="0.3">
      <c r="A13335" s="178" t="s">
        <v>3372</v>
      </c>
      <c r="B13335" s="178" t="s">
        <v>201</v>
      </c>
      <c r="C13335" s="178" t="s">
        <v>4810</v>
      </c>
      <c r="D13335" s="178" t="s">
        <v>10432</v>
      </c>
      <c r="E13335" s="179">
        <v>42037</v>
      </c>
      <c r="F13335" s="180">
        <v>0</v>
      </c>
      <c r="G13335" s="180">
        <v>144736.20000000001</v>
      </c>
      <c r="H13335" s="180">
        <v>62029.8</v>
      </c>
      <c r="I13335" s="180">
        <f t="shared" si="416"/>
        <v>206766</v>
      </c>
      <c r="J13335" s="177" t="str">
        <f t="shared" si="417"/>
        <v>Date &gt; 1920</v>
      </c>
    </row>
    <row r="13336" spans="1:10" x14ac:dyDescent="0.3">
      <c r="A13336" s="178" t="s">
        <v>3372</v>
      </c>
      <c r="B13336" s="178" t="s">
        <v>201</v>
      </c>
      <c r="C13336" s="178" t="s">
        <v>4810</v>
      </c>
      <c r="D13336" s="178" t="s">
        <v>10433</v>
      </c>
      <c r="E13336" s="179">
        <v>41886</v>
      </c>
      <c r="F13336" s="180">
        <v>0</v>
      </c>
      <c r="G13336" s="180">
        <v>266663.36</v>
      </c>
      <c r="H13336" s="180">
        <v>66665.84</v>
      </c>
      <c r="I13336" s="180">
        <f t="shared" si="416"/>
        <v>333329.19999999995</v>
      </c>
      <c r="J13336" s="177" t="str">
        <f t="shared" si="417"/>
        <v>Date &gt; 1920</v>
      </c>
    </row>
    <row r="13337" spans="1:10" x14ac:dyDescent="0.3">
      <c r="A13337" s="178" t="s">
        <v>3372</v>
      </c>
      <c r="B13337" s="178" t="s">
        <v>201</v>
      </c>
      <c r="C13337" s="178" t="s">
        <v>4810</v>
      </c>
      <c r="D13337" s="178" t="s">
        <v>10434</v>
      </c>
      <c r="E13337" s="179">
        <v>42039</v>
      </c>
      <c r="F13337" s="180">
        <v>286078</v>
      </c>
      <c r="G13337" s="180">
        <v>15959.63</v>
      </c>
      <c r="H13337" s="180">
        <v>15911.56</v>
      </c>
      <c r="I13337" s="180">
        <f t="shared" si="416"/>
        <v>317949.19</v>
      </c>
      <c r="J13337" s="177" t="str">
        <f t="shared" si="417"/>
        <v>Date &gt; 1920</v>
      </c>
    </row>
    <row r="13338" spans="1:10" x14ac:dyDescent="0.3">
      <c r="A13338" s="178" t="s">
        <v>3372</v>
      </c>
      <c r="B13338" s="178" t="s">
        <v>201</v>
      </c>
      <c r="C13338" s="178" t="s">
        <v>4810</v>
      </c>
      <c r="D13338" s="178" t="s">
        <v>10434</v>
      </c>
      <c r="E13338" s="179">
        <v>42089</v>
      </c>
      <c r="F13338" s="180">
        <v>9794</v>
      </c>
      <c r="G13338" s="180">
        <v>544.12</v>
      </c>
      <c r="H13338" s="180">
        <v>544.36</v>
      </c>
      <c r="I13338" s="180">
        <f t="shared" si="416"/>
        <v>10882.480000000001</v>
      </c>
      <c r="J13338" s="177" t="str">
        <f t="shared" si="417"/>
        <v>Date &gt; 1920</v>
      </c>
    </row>
    <row r="13339" spans="1:10" x14ac:dyDescent="0.3">
      <c r="A13339" s="178" t="s">
        <v>3372</v>
      </c>
      <c r="B13339" s="178" t="s">
        <v>201</v>
      </c>
      <c r="C13339" s="178" t="s">
        <v>4810</v>
      </c>
      <c r="D13339" s="178" t="s">
        <v>10434</v>
      </c>
      <c r="E13339" s="179">
        <v>42089</v>
      </c>
      <c r="F13339" s="180">
        <v>6573</v>
      </c>
      <c r="G13339" s="180">
        <v>365.13</v>
      </c>
      <c r="H13339" s="180">
        <v>364.4</v>
      </c>
      <c r="I13339" s="180">
        <f t="shared" si="416"/>
        <v>7302.53</v>
      </c>
      <c r="J13339" s="177" t="str">
        <f t="shared" si="417"/>
        <v>Date &gt; 1920</v>
      </c>
    </row>
    <row r="13340" spans="1:10" x14ac:dyDescent="0.3">
      <c r="A13340" s="178" t="s">
        <v>3372</v>
      </c>
      <c r="B13340" s="178" t="s">
        <v>201</v>
      </c>
      <c r="C13340" s="178" t="s">
        <v>4810</v>
      </c>
      <c r="D13340" s="178" t="s">
        <v>10434</v>
      </c>
      <c r="E13340" s="179">
        <v>42173</v>
      </c>
      <c r="F13340" s="180">
        <v>390887</v>
      </c>
      <c r="G13340" s="180">
        <v>21716</v>
      </c>
      <c r="H13340" s="180">
        <v>41607.9</v>
      </c>
      <c r="I13340" s="180">
        <f t="shared" si="416"/>
        <v>454210.9</v>
      </c>
      <c r="J13340" s="177" t="str">
        <f t="shared" si="417"/>
        <v>Date &gt; 1920</v>
      </c>
    </row>
    <row r="13341" spans="1:10" x14ac:dyDescent="0.3">
      <c r="A13341" s="178" t="s">
        <v>3372</v>
      </c>
      <c r="B13341" s="178" t="s">
        <v>201</v>
      </c>
      <c r="C13341" s="178" t="s">
        <v>4810</v>
      </c>
      <c r="D13341" s="178" t="s">
        <v>10434</v>
      </c>
      <c r="E13341" s="179">
        <v>42206</v>
      </c>
      <c r="F13341" s="180">
        <v>124929</v>
      </c>
      <c r="G13341" s="180">
        <v>6940.53</v>
      </c>
      <c r="H13341" s="180">
        <v>6941.15</v>
      </c>
      <c r="I13341" s="180">
        <f t="shared" si="416"/>
        <v>138810.68</v>
      </c>
      <c r="J13341" s="177" t="str">
        <f t="shared" si="417"/>
        <v>Date &gt; 1920</v>
      </c>
    </row>
    <row r="13342" spans="1:10" x14ac:dyDescent="0.3">
      <c r="A13342" s="178" t="s">
        <v>3372</v>
      </c>
      <c r="B13342" s="178" t="s">
        <v>201</v>
      </c>
      <c r="C13342" s="178" t="s">
        <v>4810</v>
      </c>
      <c r="D13342" s="178" t="s">
        <v>10434</v>
      </c>
      <c r="E13342" s="179">
        <v>42306</v>
      </c>
      <c r="F13342" s="180">
        <v>83452</v>
      </c>
      <c r="G13342" s="180">
        <v>4636.17</v>
      </c>
      <c r="H13342" s="180">
        <v>9919.92</v>
      </c>
      <c r="I13342" s="180">
        <f t="shared" si="416"/>
        <v>98008.09</v>
      </c>
      <c r="J13342" s="177" t="str">
        <f t="shared" si="417"/>
        <v>Date &gt; 1920</v>
      </c>
    </row>
    <row r="13343" spans="1:10" x14ac:dyDescent="0.3">
      <c r="A13343" s="178" t="s">
        <v>3372</v>
      </c>
      <c r="B13343" s="178" t="s">
        <v>201</v>
      </c>
      <c r="C13343" s="178" t="s">
        <v>4810</v>
      </c>
      <c r="D13343" s="178" t="s">
        <v>10434</v>
      </c>
      <c r="E13343" s="179">
        <v>42404</v>
      </c>
      <c r="F13343" s="180">
        <v>571072</v>
      </c>
      <c r="G13343" s="180">
        <v>69466.69</v>
      </c>
      <c r="H13343" s="180">
        <v>37728.959999999999</v>
      </c>
      <c r="I13343" s="180">
        <f t="shared" si="416"/>
        <v>678267.64999999991</v>
      </c>
      <c r="J13343" s="177" t="str">
        <f t="shared" si="417"/>
        <v>Date &gt; 1920</v>
      </c>
    </row>
    <row r="13344" spans="1:10" x14ac:dyDescent="0.3">
      <c r="A13344" s="178" t="s">
        <v>3372</v>
      </c>
      <c r="B13344" s="178" t="s">
        <v>201</v>
      </c>
      <c r="C13344" s="178" t="s">
        <v>4810</v>
      </c>
      <c r="D13344" s="178" t="s">
        <v>10434</v>
      </c>
      <c r="E13344" s="179">
        <v>42424</v>
      </c>
      <c r="F13344" s="180">
        <v>11351</v>
      </c>
      <c r="G13344" s="180">
        <v>630.54999999999995</v>
      </c>
      <c r="H13344" s="180">
        <v>4076.12</v>
      </c>
      <c r="I13344" s="180">
        <f t="shared" si="416"/>
        <v>16057.669999999998</v>
      </c>
      <c r="J13344" s="177" t="str">
        <f t="shared" si="417"/>
        <v>Date &gt; 1920</v>
      </c>
    </row>
    <row r="13345" spans="1:10" x14ac:dyDescent="0.3">
      <c r="A13345" s="178" t="s">
        <v>3372</v>
      </c>
      <c r="B13345" s="178" t="s">
        <v>201</v>
      </c>
      <c r="C13345" s="178" t="s">
        <v>4810</v>
      </c>
      <c r="D13345" s="178" t="s">
        <v>10434</v>
      </c>
      <c r="E13345" s="179">
        <v>42471</v>
      </c>
      <c r="F13345" s="180">
        <v>163785</v>
      </c>
      <c r="G13345" s="180">
        <v>21022.66</v>
      </c>
      <c r="H13345" s="180">
        <v>23897.16</v>
      </c>
      <c r="I13345" s="180">
        <f t="shared" si="416"/>
        <v>208704.82</v>
      </c>
      <c r="J13345" s="177" t="str">
        <f t="shared" si="417"/>
        <v>Date &gt; 1920</v>
      </c>
    </row>
    <row r="13346" spans="1:10" x14ac:dyDescent="0.3">
      <c r="A13346" s="178" t="s">
        <v>3372</v>
      </c>
      <c r="B13346" s="178" t="s">
        <v>201</v>
      </c>
      <c r="C13346" s="178" t="s">
        <v>4810</v>
      </c>
      <c r="D13346" s="178" t="s">
        <v>10434</v>
      </c>
      <c r="E13346" s="179">
        <v>42789</v>
      </c>
      <c r="F13346" s="180">
        <v>10000</v>
      </c>
      <c r="G13346" s="180">
        <v>0</v>
      </c>
      <c r="H13346" s="180">
        <v>0</v>
      </c>
      <c r="I13346" s="180">
        <f t="shared" si="416"/>
        <v>10000</v>
      </c>
      <c r="J13346" s="177" t="str">
        <f t="shared" si="417"/>
        <v>Date &gt; 1920</v>
      </c>
    </row>
    <row r="13347" spans="1:10" x14ac:dyDescent="0.3">
      <c r="A13347" s="178" t="s">
        <v>3372</v>
      </c>
      <c r="B13347" s="178" t="s">
        <v>201</v>
      </c>
      <c r="C13347" s="178" t="s">
        <v>4810</v>
      </c>
      <c r="D13347" s="178" t="s">
        <v>10434</v>
      </c>
      <c r="E13347" s="179">
        <v>42864</v>
      </c>
      <c r="F13347" s="180">
        <v>70604</v>
      </c>
      <c r="G13347" s="180">
        <v>2204.42</v>
      </c>
      <c r="H13347" s="180">
        <v>0</v>
      </c>
      <c r="I13347" s="180">
        <f t="shared" si="416"/>
        <v>72808.42</v>
      </c>
      <c r="J13347" s="177" t="str">
        <f t="shared" si="417"/>
        <v>Date &gt; 1920</v>
      </c>
    </row>
    <row r="13348" spans="1:10" x14ac:dyDescent="0.3">
      <c r="A13348" s="178" t="s">
        <v>3372</v>
      </c>
      <c r="B13348" s="178" t="s">
        <v>201</v>
      </c>
      <c r="C13348" s="178" t="s">
        <v>4810</v>
      </c>
      <c r="D13348" s="178" t="s">
        <v>10435</v>
      </c>
      <c r="E13348" s="179">
        <v>41927</v>
      </c>
      <c r="F13348" s="180">
        <v>0</v>
      </c>
      <c r="G13348" s="180">
        <v>10500</v>
      </c>
      <c r="H13348" s="180">
        <v>4500</v>
      </c>
      <c r="I13348" s="180">
        <f t="shared" si="416"/>
        <v>15000</v>
      </c>
      <c r="J13348" s="177" t="str">
        <f t="shared" si="417"/>
        <v>Date &gt; 1920</v>
      </c>
    </row>
    <row r="13349" spans="1:10" x14ac:dyDescent="0.3">
      <c r="A13349" s="178" t="s">
        <v>3372</v>
      </c>
      <c r="B13349" s="178" t="s">
        <v>201</v>
      </c>
      <c r="C13349" s="178" t="s">
        <v>4810</v>
      </c>
      <c r="D13349" s="178" t="s">
        <v>10435</v>
      </c>
      <c r="E13349" s="179">
        <v>41947</v>
      </c>
      <c r="F13349" s="180">
        <v>0</v>
      </c>
      <c r="G13349" s="180">
        <v>28605.16</v>
      </c>
      <c r="H13349" s="180">
        <v>18281.240000000002</v>
      </c>
      <c r="I13349" s="180">
        <f t="shared" si="416"/>
        <v>46886.400000000001</v>
      </c>
      <c r="J13349" s="177" t="str">
        <f t="shared" si="417"/>
        <v>Date &gt; 1920</v>
      </c>
    </row>
    <row r="13350" spans="1:10" x14ac:dyDescent="0.3">
      <c r="A13350" s="178" t="s">
        <v>3372</v>
      </c>
      <c r="B13350" s="178" t="s">
        <v>201</v>
      </c>
      <c r="C13350" s="178" t="s">
        <v>4810</v>
      </c>
      <c r="D13350" s="178" t="s">
        <v>10435</v>
      </c>
      <c r="E13350" s="179">
        <v>41948</v>
      </c>
      <c r="F13350" s="180">
        <v>0</v>
      </c>
      <c r="G13350" s="180">
        <v>10746.54</v>
      </c>
      <c r="H13350" s="180">
        <v>4746.0600000000004</v>
      </c>
      <c r="I13350" s="180">
        <f t="shared" si="416"/>
        <v>15492.600000000002</v>
      </c>
      <c r="J13350" s="177" t="str">
        <f t="shared" si="417"/>
        <v>Date &gt; 1920</v>
      </c>
    </row>
    <row r="13351" spans="1:10" x14ac:dyDescent="0.3">
      <c r="A13351" s="178" t="s">
        <v>3372</v>
      </c>
      <c r="B13351" s="178" t="s">
        <v>201</v>
      </c>
      <c r="C13351" s="178" t="s">
        <v>4810</v>
      </c>
      <c r="D13351" s="178" t="s">
        <v>10436</v>
      </c>
      <c r="E13351" s="179">
        <v>42180</v>
      </c>
      <c r="F13351" s="180">
        <v>0</v>
      </c>
      <c r="G13351" s="180">
        <v>162473.41</v>
      </c>
      <c r="H13351" s="180">
        <v>40618.35</v>
      </c>
      <c r="I13351" s="180">
        <f t="shared" si="416"/>
        <v>203091.76</v>
      </c>
      <c r="J13351" s="177" t="str">
        <f t="shared" si="417"/>
        <v>Date &gt; 1920</v>
      </c>
    </row>
    <row r="13352" spans="1:10" x14ac:dyDescent="0.3">
      <c r="A13352" s="178" t="s">
        <v>3372</v>
      </c>
      <c r="B13352" s="178" t="s">
        <v>201</v>
      </c>
      <c r="C13352" s="178" t="s">
        <v>4810</v>
      </c>
      <c r="D13352" s="178" t="s">
        <v>10436</v>
      </c>
      <c r="E13352" s="179">
        <v>42200</v>
      </c>
      <c r="F13352" s="180">
        <v>0</v>
      </c>
      <c r="G13352" s="180">
        <v>135581.35</v>
      </c>
      <c r="H13352" s="180">
        <v>33895.33</v>
      </c>
      <c r="I13352" s="180">
        <f t="shared" si="416"/>
        <v>169476.68</v>
      </c>
      <c r="J13352" s="177" t="str">
        <f t="shared" si="417"/>
        <v>Date &gt; 1920</v>
      </c>
    </row>
    <row r="13353" spans="1:10" x14ac:dyDescent="0.3">
      <c r="A13353" s="178" t="s">
        <v>3372</v>
      </c>
      <c r="B13353" s="178" t="s">
        <v>201</v>
      </c>
      <c r="C13353" s="178" t="s">
        <v>4810</v>
      </c>
      <c r="D13353" s="178" t="s">
        <v>10436</v>
      </c>
      <c r="E13353" s="179">
        <v>42289</v>
      </c>
      <c r="F13353" s="180">
        <v>0</v>
      </c>
      <c r="G13353" s="180">
        <v>354795.03</v>
      </c>
      <c r="H13353" s="180">
        <v>97799.96</v>
      </c>
      <c r="I13353" s="180">
        <f t="shared" si="416"/>
        <v>452594.99000000005</v>
      </c>
      <c r="J13353" s="177" t="str">
        <f t="shared" si="417"/>
        <v>Date &gt; 1920</v>
      </c>
    </row>
    <row r="13354" spans="1:10" x14ac:dyDescent="0.3">
      <c r="A13354" s="178" t="s">
        <v>3372</v>
      </c>
      <c r="B13354" s="178" t="s">
        <v>201</v>
      </c>
      <c r="C13354" s="178" t="s">
        <v>4810</v>
      </c>
      <c r="D13354" s="178" t="s">
        <v>10436</v>
      </c>
      <c r="E13354" s="179">
        <v>42431</v>
      </c>
      <c r="F13354" s="180">
        <v>0</v>
      </c>
      <c r="G13354" s="180">
        <v>9050.56</v>
      </c>
      <c r="H13354" s="180">
        <v>-6838.56</v>
      </c>
      <c r="I13354" s="180">
        <f t="shared" si="416"/>
        <v>2211.9999999999991</v>
      </c>
      <c r="J13354" s="177" t="str">
        <f t="shared" si="417"/>
        <v>Date &gt; 1920</v>
      </c>
    </row>
    <row r="13355" spans="1:10" x14ac:dyDescent="0.3">
      <c r="A13355" s="178" t="s">
        <v>3372</v>
      </c>
      <c r="B13355" s="178" t="s">
        <v>201</v>
      </c>
      <c r="C13355" s="178" t="s">
        <v>4810</v>
      </c>
      <c r="D13355" s="178" t="s">
        <v>10436</v>
      </c>
      <c r="E13355" s="179">
        <v>42461</v>
      </c>
      <c r="F13355" s="180">
        <v>0</v>
      </c>
      <c r="G13355" s="180">
        <v>43788.63</v>
      </c>
      <c r="H13355" s="180">
        <v>10947.16</v>
      </c>
      <c r="I13355" s="180">
        <f t="shared" si="416"/>
        <v>54735.789999999994</v>
      </c>
      <c r="J13355" s="177" t="str">
        <f t="shared" si="417"/>
        <v>Date &gt; 1920</v>
      </c>
    </row>
    <row r="13356" spans="1:10" x14ac:dyDescent="0.3">
      <c r="A13356" s="178" t="s">
        <v>3372</v>
      </c>
      <c r="B13356" s="178" t="s">
        <v>201</v>
      </c>
      <c r="C13356" s="178" t="s">
        <v>4810</v>
      </c>
      <c r="D13356" s="178" t="s">
        <v>10436</v>
      </c>
      <c r="E13356" s="179">
        <v>43168</v>
      </c>
      <c r="F13356" s="180">
        <v>0</v>
      </c>
      <c r="G13356" s="180">
        <v>9878.94</v>
      </c>
      <c r="H13356" s="180">
        <v>2469.73</v>
      </c>
      <c r="I13356" s="180">
        <f t="shared" si="416"/>
        <v>12348.67</v>
      </c>
      <c r="J13356" s="177" t="str">
        <f t="shared" si="417"/>
        <v>Date &gt; 1920</v>
      </c>
    </row>
    <row r="13357" spans="1:10" x14ac:dyDescent="0.3">
      <c r="A13357" s="178" t="s">
        <v>3372</v>
      </c>
      <c r="B13357" s="178" t="s">
        <v>201</v>
      </c>
      <c r="C13357" s="178" t="s">
        <v>4810</v>
      </c>
      <c r="D13357" s="178" t="s">
        <v>10436</v>
      </c>
      <c r="E13357" s="179">
        <v>43368</v>
      </c>
      <c r="F13357" s="180">
        <v>0</v>
      </c>
      <c r="G13357" s="180">
        <v>2124</v>
      </c>
      <c r="H13357" s="180">
        <v>531</v>
      </c>
      <c r="I13357" s="180">
        <f t="shared" si="416"/>
        <v>2655</v>
      </c>
      <c r="J13357" s="177" t="str">
        <f t="shared" si="417"/>
        <v>Date &gt; 1920</v>
      </c>
    </row>
    <row r="13358" spans="1:10" x14ac:dyDescent="0.3">
      <c r="A13358" s="178" t="s">
        <v>3372</v>
      </c>
      <c r="B13358" s="178" t="s">
        <v>201</v>
      </c>
      <c r="C13358" s="178" t="s">
        <v>4810</v>
      </c>
      <c r="D13358" s="178" t="s">
        <v>10436</v>
      </c>
      <c r="E13358" s="179">
        <v>43552</v>
      </c>
      <c r="F13358" s="180">
        <v>0</v>
      </c>
      <c r="G13358" s="180">
        <v>10355.459999999999</v>
      </c>
      <c r="H13358" s="180">
        <v>2588.87</v>
      </c>
      <c r="I13358" s="180">
        <f t="shared" si="416"/>
        <v>12944.329999999998</v>
      </c>
      <c r="J13358" s="177" t="str">
        <f t="shared" si="417"/>
        <v>Date &gt; 1920</v>
      </c>
    </row>
    <row r="13359" spans="1:10" x14ac:dyDescent="0.3">
      <c r="A13359" s="178" t="s">
        <v>3372</v>
      </c>
      <c r="B13359" s="178" t="s">
        <v>201</v>
      </c>
      <c r="C13359" s="178" t="s">
        <v>4810</v>
      </c>
      <c r="D13359" s="178" t="s">
        <v>10436</v>
      </c>
      <c r="E13359" s="179">
        <v>43637</v>
      </c>
      <c r="F13359" s="180">
        <v>0</v>
      </c>
      <c r="G13359" s="180">
        <v>12488.84</v>
      </c>
      <c r="H13359" s="180">
        <v>3122.21</v>
      </c>
      <c r="I13359" s="180">
        <f t="shared" si="416"/>
        <v>15611.05</v>
      </c>
      <c r="J13359" s="177" t="str">
        <f t="shared" si="417"/>
        <v>Date &gt; 1920</v>
      </c>
    </row>
    <row r="13360" spans="1:10" x14ac:dyDescent="0.3">
      <c r="A13360" s="178" t="s">
        <v>3372</v>
      </c>
      <c r="B13360" s="178" t="s">
        <v>201</v>
      </c>
      <c r="C13360" s="178" t="s">
        <v>4810</v>
      </c>
      <c r="D13360" s="178" t="s">
        <v>10437</v>
      </c>
      <c r="E13360" s="179">
        <v>24588</v>
      </c>
      <c r="F13360" s="180">
        <v>42294.84</v>
      </c>
      <c r="G13360" s="180">
        <v>21147.42</v>
      </c>
      <c r="H13360" s="180">
        <v>21147.43</v>
      </c>
      <c r="I13360" s="180">
        <f t="shared" si="416"/>
        <v>84589.69</v>
      </c>
      <c r="J13360" s="177" t="str">
        <f t="shared" si="417"/>
        <v>Date &gt; 1920</v>
      </c>
    </row>
    <row r="13361" spans="1:10" x14ac:dyDescent="0.3">
      <c r="A13361" s="178" t="s">
        <v>3372</v>
      </c>
      <c r="B13361" s="178" t="s">
        <v>201</v>
      </c>
      <c r="C13361" s="178" t="s">
        <v>4810</v>
      </c>
      <c r="D13361" s="178" t="s">
        <v>10438</v>
      </c>
      <c r="E13361" s="179">
        <v>42471</v>
      </c>
      <c r="F13361" s="180">
        <v>282109</v>
      </c>
      <c r="G13361" s="180">
        <v>76243.289999999994</v>
      </c>
      <c r="H13361" s="180">
        <v>48288.56</v>
      </c>
      <c r="I13361" s="180">
        <f t="shared" si="416"/>
        <v>406640.85</v>
      </c>
      <c r="J13361" s="177" t="str">
        <f t="shared" si="417"/>
        <v>Date &gt; 1920</v>
      </c>
    </row>
    <row r="13362" spans="1:10" x14ac:dyDescent="0.3">
      <c r="A13362" s="178" t="s">
        <v>3372</v>
      </c>
      <c r="B13362" s="178" t="s">
        <v>201</v>
      </c>
      <c r="C13362" s="178" t="s">
        <v>4810</v>
      </c>
      <c r="D13362" s="178" t="s">
        <v>10438</v>
      </c>
      <c r="E13362" s="179">
        <v>42608</v>
      </c>
      <c r="F13362" s="180">
        <v>570871</v>
      </c>
      <c r="G13362" s="180">
        <v>161698</v>
      </c>
      <c r="H13362" s="180">
        <v>101706.38</v>
      </c>
      <c r="I13362" s="180">
        <f t="shared" si="416"/>
        <v>834275.38</v>
      </c>
      <c r="J13362" s="177" t="str">
        <f t="shared" si="417"/>
        <v>Date &gt; 1920</v>
      </c>
    </row>
    <row r="13363" spans="1:10" x14ac:dyDescent="0.3">
      <c r="A13363" s="178" t="s">
        <v>3372</v>
      </c>
      <c r="B13363" s="178" t="s">
        <v>201</v>
      </c>
      <c r="C13363" s="178" t="s">
        <v>4810</v>
      </c>
      <c r="D13363" s="178" t="s">
        <v>10438</v>
      </c>
      <c r="E13363" s="179">
        <v>42670</v>
      </c>
      <c r="F13363" s="180">
        <v>475161</v>
      </c>
      <c r="G13363" s="180">
        <v>7671.71</v>
      </c>
      <c r="H13363" s="180">
        <v>20097.060000000001</v>
      </c>
      <c r="I13363" s="180">
        <f t="shared" si="416"/>
        <v>502929.77</v>
      </c>
      <c r="J13363" s="177" t="str">
        <f t="shared" si="417"/>
        <v>Date &gt; 1920</v>
      </c>
    </row>
    <row r="13364" spans="1:10" x14ac:dyDescent="0.3">
      <c r="A13364" s="178" t="s">
        <v>3372</v>
      </c>
      <c r="B13364" s="178" t="s">
        <v>201</v>
      </c>
      <c r="C13364" s="178" t="s">
        <v>4810</v>
      </c>
      <c r="D13364" s="178" t="s">
        <v>10438</v>
      </c>
      <c r="E13364" s="179">
        <v>43774</v>
      </c>
      <c r="F13364" s="180">
        <v>147572</v>
      </c>
      <c r="G13364" s="180">
        <v>0</v>
      </c>
      <c r="H13364" s="180">
        <v>0</v>
      </c>
      <c r="I13364" s="180">
        <f t="shared" si="416"/>
        <v>147572</v>
      </c>
      <c r="J13364" s="177" t="str">
        <f t="shared" si="417"/>
        <v>Date &gt; 1920</v>
      </c>
    </row>
    <row r="13365" spans="1:10" x14ac:dyDescent="0.3">
      <c r="A13365" s="178" t="s">
        <v>3372</v>
      </c>
      <c r="B13365" s="178" t="s">
        <v>201</v>
      </c>
      <c r="C13365" s="178" t="s">
        <v>4810</v>
      </c>
      <c r="D13365" s="178" t="s">
        <v>10439</v>
      </c>
      <c r="E13365" s="179">
        <v>42591</v>
      </c>
      <c r="F13365" s="180">
        <v>0</v>
      </c>
      <c r="G13365" s="180">
        <v>390182.17</v>
      </c>
      <c r="H13365" s="180">
        <v>0</v>
      </c>
      <c r="I13365" s="180">
        <f t="shared" si="416"/>
        <v>390182.17</v>
      </c>
      <c r="J13365" s="177" t="str">
        <f t="shared" si="417"/>
        <v>Date &gt; 1920</v>
      </c>
    </row>
    <row r="13366" spans="1:10" x14ac:dyDescent="0.3">
      <c r="A13366" s="178" t="s">
        <v>3372</v>
      </c>
      <c r="B13366" s="178" t="s">
        <v>201</v>
      </c>
      <c r="C13366" s="178" t="s">
        <v>4810</v>
      </c>
      <c r="D13366" s="178" t="s">
        <v>10439</v>
      </c>
      <c r="E13366" s="179">
        <v>42668</v>
      </c>
      <c r="F13366" s="180">
        <v>0</v>
      </c>
      <c r="G13366" s="180">
        <v>38816.300000000003</v>
      </c>
      <c r="H13366" s="180">
        <v>0</v>
      </c>
      <c r="I13366" s="180">
        <f t="shared" si="416"/>
        <v>38816.300000000003</v>
      </c>
      <c r="J13366" s="177" t="str">
        <f t="shared" si="417"/>
        <v>Date &gt; 1920</v>
      </c>
    </row>
    <row r="13367" spans="1:10" x14ac:dyDescent="0.3">
      <c r="A13367" s="178" t="s">
        <v>3372</v>
      </c>
      <c r="B13367" s="178" t="s">
        <v>201</v>
      </c>
      <c r="C13367" s="178" t="s">
        <v>4810</v>
      </c>
      <c r="D13367" s="178" t="s">
        <v>10439</v>
      </c>
      <c r="E13367" s="179">
        <v>42913</v>
      </c>
      <c r="F13367" s="180">
        <v>0</v>
      </c>
      <c r="G13367" s="180">
        <v>12938.76</v>
      </c>
      <c r="H13367" s="180">
        <v>0</v>
      </c>
      <c r="I13367" s="180">
        <f t="shared" si="416"/>
        <v>12938.76</v>
      </c>
      <c r="J13367" s="177" t="str">
        <f t="shared" si="417"/>
        <v>Date &gt; 1920</v>
      </c>
    </row>
    <row r="13368" spans="1:10" x14ac:dyDescent="0.3">
      <c r="A13368" s="178" t="s">
        <v>3372</v>
      </c>
      <c r="B13368" s="178" t="s">
        <v>201</v>
      </c>
      <c r="C13368" s="178" t="s">
        <v>4810</v>
      </c>
      <c r="D13368" s="178" t="s">
        <v>10439</v>
      </c>
      <c r="E13368" s="179">
        <v>43046</v>
      </c>
      <c r="F13368" s="180">
        <v>0</v>
      </c>
      <c r="G13368" s="180">
        <v>12938.77</v>
      </c>
      <c r="H13368" s="180">
        <v>0</v>
      </c>
      <c r="I13368" s="180">
        <f t="shared" si="416"/>
        <v>12938.77</v>
      </c>
      <c r="J13368" s="177" t="str">
        <f t="shared" si="417"/>
        <v>Date &gt; 1920</v>
      </c>
    </row>
    <row r="13369" spans="1:10" x14ac:dyDescent="0.3">
      <c r="A13369" s="178" t="s">
        <v>3372</v>
      </c>
      <c r="B13369" s="178" t="s">
        <v>201</v>
      </c>
      <c r="C13369" s="178" t="s">
        <v>4810</v>
      </c>
      <c r="D13369" s="178" t="s">
        <v>10440</v>
      </c>
      <c r="E13369" s="179">
        <v>43011</v>
      </c>
      <c r="F13369" s="180">
        <v>0</v>
      </c>
      <c r="G13369" s="180">
        <v>78996.800000000003</v>
      </c>
      <c r="H13369" s="180">
        <v>19749.2</v>
      </c>
      <c r="I13369" s="180">
        <f t="shared" si="416"/>
        <v>98746</v>
      </c>
      <c r="J13369" s="177" t="str">
        <f t="shared" si="417"/>
        <v>Date &gt; 1920</v>
      </c>
    </row>
    <row r="13370" spans="1:10" x14ac:dyDescent="0.3">
      <c r="A13370" s="178" t="s">
        <v>3372</v>
      </c>
      <c r="B13370" s="178" t="s">
        <v>201</v>
      </c>
      <c r="C13370" s="178" t="s">
        <v>4810</v>
      </c>
      <c r="D13370" s="178" t="s">
        <v>10440</v>
      </c>
      <c r="E13370" s="179">
        <v>43056</v>
      </c>
      <c r="F13370" s="180">
        <v>0</v>
      </c>
      <c r="G13370" s="180">
        <v>4954</v>
      </c>
      <c r="H13370" s="180">
        <v>1238.3</v>
      </c>
      <c r="I13370" s="180">
        <f t="shared" si="416"/>
        <v>6192.3</v>
      </c>
      <c r="J13370" s="177" t="str">
        <f t="shared" si="417"/>
        <v>Date &gt; 1920</v>
      </c>
    </row>
    <row r="13371" spans="1:10" x14ac:dyDescent="0.3">
      <c r="A13371" s="178" t="s">
        <v>3372</v>
      </c>
      <c r="B13371" s="178" t="s">
        <v>201</v>
      </c>
      <c r="C13371" s="178" t="s">
        <v>4810</v>
      </c>
      <c r="D13371" s="178" t="s">
        <v>10441</v>
      </c>
      <c r="E13371" s="179">
        <v>42571</v>
      </c>
      <c r="F13371" s="180">
        <v>0</v>
      </c>
      <c r="G13371" s="180">
        <v>1061823.97</v>
      </c>
      <c r="H13371" s="180">
        <v>1156316.78</v>
      </c>
      <c r="I13371" s="180">
        <f t="shared" si="416"/>
        <v>2218140.75</v>
      </c>
      <c r="J13371" s="177" t="str">
        <f t="shared" si="417"/>
        <v>Date &gt; 1920</v>
      </c>
    </row>
    <row r="13372" spans="1:10" x14ac:dyDescent="0.3">
      <c r="A13372" s="178" t="s">
        <v>3372</v>
      </c>
      <c r="B13372" s="178" t="s">
        <v>201</v>
      </c>
      <c r="C13372" s="178" t="s">
        <v>4810</v>
      </c>
      <c r="D13372" s="178" t="s">
        <v>10441</v>
      </c>
      <c r="E13372" s="179">
        <v>42725</v>
      </c>
      <c r="F13372" s="180">
        <v>0</v>
      </c>
      <c r="G13372" s="180">
        <v>94905.22</v>
      </c>
      <c r="H13372" s="180">
        <v>103350.93</v>
      </c>
      <c r="I13372" s="180">
        <f t="shared" si="416"/>
        <v>198256.15</v>
      </c>
      <c r="J13372" s="177" t="str">
        <f t="shared" si="417"/>
        <v>Date &gt; 1920</v>
      </c>
    </row>
    <row r="13373" spans="1:10" x14ac:dyDescent="0.3">
      <c r="A13373" s="178" t="s">
        <v>3372</v>
      </c>
      <c r="B13373" s="178" t="s">
        <v>201</v>
      </c>
      <c r="C13373" s="178" t="s">
        <v>4810</v>
      </c>
      <c r="D13373" s="178" t="s">
        <v>10441</v>
      </c>
      <c r="E13373" s="179">
        <v>42837</v>
      </c>
      <c r="F13373" s="180">
        <v>0</v>
      </c>
      <c r="G13373" s="180">
        <v>190713.62</v>
      </c>
      <c r="H13373" s="180">
        <v>430854.66</v>
      </c>
      <c r="I13373" s="180">
        <f t="shared" si="416"/>
        <v>621568.28</v>
      </c>
      <c r="J13373" s="177" t="str">
        <f t="shared" si="417"/>
        <v>Date &gt; 1920</v>
      </c>
    </row>
    <row r="13374" spans="1:10" x14ac:dyDescent="0.3">
      <c r="A13374" s="178" t="s">
        <v>3372</v>
      </c>
      <c r="B13374" s="178" t="s">
        <v>201</v>
      </c>
      <c r="C13374" s="178" t="s">
        <v>4810</v>
      </c>
      <c r="D13374" s="178" t="s">
        <v>10441</v>
      </c>
      <c r="E13374" s="179">
        <v>42913</v>
      </c>
      <c r="F13374" s="180">
        <v>0</v>
      </c>
      <c r="G13374" s="180">
        <v>72952.259999999995</v>
      </c>
      <c r="H13374" s="180">
        <v>69477.63</v>
      </c>
      <c r="I13374" s="180">
        <f t="shared" si="416"/>
        <v>142429.89000000001</v>
      </c>
      <c r="J13374" s="177" t="str">
        <f t="shared" si="417"/>
        <v>Date &gt; 1920</v>
      </c>
    </row>
    <row r="13375" spans="1:10" x14ac:dyDescent="0.3">
      <c r="A13375" s="178" t="s">
        <v>3372</v>
      </c>
      <c r="B13375" s="178" t="s">
        <v>201</v>
      </c>
      <c r="C13375" s="178" t="s">
        <v>4810</v>
      </c>
      <c r="D13375" s="178" t="s">
        <v>10441</v>
      </c>
      <c r="E13375" s="179">
        <v>43468</v>
      </c>
      <c r="F13375" s="180">
        <v>0</v>
      </c>
      <c r="G13375" s="180">
        <v>94165.19</v>
      </c>
      <c r="H13375" s="180">
        <v>24916.55</v>
      </c>
      <c r="I13375" s="180">
        <f t="shared" si="416"/>
        <v>119081.74</v>
      </c>
      <c r="J13375" s="177" t="str">
        <f t="shared" si="417"/>
        <v>Date &gt; 1920</v>
      </c>
    </row>
    <row r="13376" spans="1:10" x14ac:dyDescent="0.3">
      <c r="A13376" s="178" t="s">
        <v>3372</v>
      </c>
      <c r="B13376" s="178" t="s">
        <v>201</v>
      </c>
      <c r="C13376" s="178" t="s">
        <v>4810</v>
      </c>
      <c r="D13376" s="178" t="s">
        <v>10441</v>
      </c>
      <c r="E13376" s="179">
        <v>43537</v>
      </c>
      <c r="F13376" s="180">
        <v>0</v>
      </c>
      <c r="G13376" s="180">
        <v>159803.35</v>
      </c>
      <c r="H13376" s="180">
        <v>0</v>
      </c>
      <c r="I13376" s="180">
        <f t="shared" si="416"/>
        <v>159803.35</v>
      </c>
      <c r="J13376" s="177" t="str">
        <f t="shared" si="417"/>
        <v>Date &gt; 1920</v>
      </c>
    </row>
    <row r="13377" spans="1:10" x14ac:dyDescent="0.3">
      <c r="A13377" s="178" t="s">
        <v>3372</v>
      </c>
      <c r="B13377" s="178" t="s">
        <v>201</v>
      </c>
      <c r="C13377" s="178" t="s">
        <v>4810</v>
      </c>
      <c r="D13377" s="178" t="s">
        <v>10442</v>
      </c>
      <c r="E13377" s="179">
        <v>42789</v>
      </c>
      <c r="F13377" s="180">
        <v>62935</v>
      </c>
      <c r="G13377" s="180">
        <v>6760.75</v>
      </c>
      <c r="H13377" s="180">
        <v>33207.599999999999</v>
      </c>
      <c r="I13377" s="180">
        <f t="shared" si="416"/>
        <v>102903.35</v>
      </c>
      <c r="J13377" s="177" t="str">
        <f t="shared" si="417"/>
        <v>Date &gt; 1920</v>
      </c>
    </row>
    <row r="13378" spans="1:10" x14ac:dyDescent="0.3">
      <c r="A13378" s="178" t="s">
        <v>3372</v>
      </c>
      <c r="B13378" s="178" t="s">
        <v>201</v>
      </c>
      <c r="C13378" s="178" t="s">
        <v>4810</v>
      </c>
      <c r="D13378" s="178" t="s">
        <v>10442</v>
      </c>
      <c r="E13378" s="179">
        <v>42929</v>
      </c>
      <c r="F13378" s="180">
        <v>332390</v>
      </c>
      <c r="G13378" s="180">
        <v>35707.089999999997</v>
      </c>
      <c r="H13378" s="180">
        <v>175405.46</v>
      </c>
      <c r="I13378" s="180">
        <f t="shared" si="416"/>
        <v>543502.54999999993</v>
      </c>
      <c r="J13378" s="177" t="str">
        <f t="shared" si="417"/>
        <v>Date &gt; 1920</v>
      </c>
    </row>
    <row r="13379" spans="1:10" x14ac:dyDescent="0.3">
      <c r="A13379" s="178" t="s">
        <v>3372</v>
      </c>
      <c r="B13379" s="178" t="s">
        <v>201</v>
      </c>
      <c r="C13379" s="178" t="s">
        <v>4810</v>
      </c>
      <c r="D13379" s="178" t="s">
        <v>10442</v>
      </c>
      <c r="E13379" s="179">
        <v>43047</v>
      </c>
      <c r="F13379" s="180">
        <v>2396514</v>
      </c>
      <c r="G13379" s="180">
        <v>257441.07</v>
      </c>
      <c r="H13379" s="180">
        <v>1264478.08</v>
      </c>
      <c r="I13379" s="180">
        <f t="shared" si="416"/>
        <v>3918433.15</v>
      </c>
      <c r="J13379" s="177" t="str">
        <f t="shared" si="417"/>
        <v>Date &gt; 1920</v>
      </c>
    </row>
    <row r="13380" spans="1:10" x14ac:dyDescent="0.3">
      <c r="A13380" s="178" t="s">
        <v>3372</v>
      </c>
      <c r="B13380" s="178" t="s">
        <v>201</v>
      </c>
      <c r="C13380" s="178" t="s">
        <v>4810</v>
      </c>
      <c r="D13380" s="178" t="s">
        <v>10442</v>
      </c>
      <c r="E13380" s="179">
        <v>43116</v>
      </c>
      <c r="F13380" s="180">
        <v>1144320</v>
      </c>
      <c r="G13380" s="180">
        <v>122926.52</v>
      </c>
      <c r="H13380" s="180">
        <v>603781.27</v>
      </c>
      <c r="I13380" s="180">
        <f t="shared" si="416"/>
        <v>1871027.79</v>
      </c>
      <c r="J13380" s="177" t="str">
        <f t="shared" si="417"/>
        <v>Date &gt; 1920</v>
      </c>
    </row>
    <row r="13381" spans="1:10" x14ac:dyDescent="0.3">
      <c r="A13381" s="178" t="s">
        <v>3372</v>
      </c>
      <c r="B13381" s="178" t="s">
        <v>201</v>
      </c>
      <c r="C13381" s="178" t="s">
        <v>4810</v>
      </c>
      <c r="D13381" s="178" t="s">
        <v>10442</v>
      </c>
      <c r="E13381" s="179">
        <v>43244</v>
      </c>
      <c r="F13381" s="180">
        <v>2431654</v>
      </c>
      <c r="G13381" s="180">
        <v>261215.2</v>
      </c>
      <c r="H13381" s="180">
        <v>1282993.58</v>
      </c>
      <c r="I13381" s="180">
        <f t="shared" ref="I13381:I13444" si="418">SUM(F13381:H13381)</f>
        <v>3975862.7800000003</v>
      </c>
      <c r="J13381" s="177" t="str">
        <f t="shared" ref="J13381:J13444" si="419">IF(OR(YEAR(E13381)&gt; 1920, ISBLANK(E13381)), "Date &gt; 1920", "Sketchy date")</f>
        <v>Date &gt; 1920</v>
      </c>
    </row>
    <row r="13382" spans="1:10" x14ac:dyDescent="0.3">
      <c r="A13382" s="178" t="s">
        <v>3372</v>
      </c>
      <c r="B13382" s="178" t="s">
        <v>201</v>
      </c>
      <c r="C13382" s="178" t="s">
        <v>4810</v>
      </c>
      <c r="D13382" s="178" t="s">
        <v>10442</v>
      </c>
      <c r="E13382" s="179">
        <v>43472</v>
      </c>
      <c r="F13382" s="180">
        <v>-245630</v>
      </c>
      <c r="G13382" s="180">
        <v>-89767.59</v>
      </c>
      <c r="H13382" s="180">
        <v>-440913.76</v>
      </c>
      <c r="I13382" s="180">
        <f t="shared" si="418"/>
        <v>-776311.35</v>
      </c>
      <c r="J13382" s="177" t="str">
        <f t="shared" si="419"/>
        <v>Date &gt; 1920</v>
      </c>
    </row>
    <row r="13383" spans="1:10" x14ac:dyDescent="0.3">
      <c r="A13383" s="178" t="s">
        <v>3372</v>
      </c>
      <c r="B13383" s="178" t="s">
        <v>201</v>
      </c>
      <c r="C13383" s="178" t="s">
        <v>4810</v>
      </c>
      <c r="D13383" s="178" t="s">
        <v>10442</v>
      </c>
      <c r="E13383" s="179">
        <v>43472</v>
      </c>
      <c r="F13383" s="180">
        <v>245630</v>
      </c>
      <c r="G13383" s="180">
        <v>89767.59</v>
      </c>
      <c r="H13383" s="180">
        <v>440913.76</v>
      </c>
      <c r="I13383" s="180">
        <f t="shared" si="418"/>
        <v>776311.35</v>
      </c>
      <c r="J13383" s="177" t="str">
        <f t="shared" si="419"/>
        <v>Date &gt; 1920</v>
      </c>
    </row>
    <row r="13384" spans="1:10" x14ac:dyDescent="0.3">
      <c r="A13384" s="178" t="s">
        <v>3372</v>
      </c>
      <c r="B13384" s="178" t="s">
        <v>201</v>
      </c>
      <c r="C13384" s="178" t="s">
        <v>4810</v>
      </c>
      <c r="D13384" s="178" t="s">
        <v>10442</v>
      </c>
      <c r="E13384" s="179">
        <v>43489</v>
      </c>
      <c r="F13384" s="180">
        <v>245630</v>
      </c>
      <c r="G13384" s="180">
        <v>89767.59</v>
      </c>
      <c r="H13384" s="180">
        <v>440913.76</v>
      </c>
      <c r="I13384" s="180">
        <f t="shared" si="418"/>
        <v>776311.35</v>
      </c>
      <c r="J13384" s="177" t="str">
        <f t="shared" si="419"/>
        <v>Date &gt; 1920</v>
      </c>
    </row>
    <row r="13385" spans="1:10" x14ac:dyDescent="0.3">
      <c r="A13385" s="178" t="s">
        <v>3372</v>
      </c>
      <c r="B13385" s="178" t="s">
        <v>201</v>
      </c>
      <c r="C13385" s="178" t="s">
        <v>4810</v>
      </c>
      <c r="D13385" s="178" t="s">
        <v>10442</v>
      </c>
      <c r="E13385" s="179">
        <v>44034</v>
      </c>
      <c r="F13385" s="180">
        <v>922163</v>
      </c>
      <c r="G13385" s="180">
        <v>16181.78</v>
      </c>
      <c r="H13385" s="180">
        <v>76225.25</v>
      </c>
      <c r="I13385" s="180">
        <f t="shared" si="418"/>
        <v>1014570.03</v>
      </c>
      <c r="J13385" s="177" t="str">
        <f t="shared" si="419"/>
        <v>Date &gt; 1920</v>
      </c>
    </row>
    <row r="13386" spans="1:10" x14ac:dyDescent="0.3">
      <c r="A13386" s="178" t="s">
        <v>3372</v>
      </c>
      <c r="B13386" s="178" t="s">
        <v>201</v>
      </c>
      <c r="C13386" s="178" t="s">
        <v>4810</v>
      </c>
      <c r="D13386" s="178" t="s">
        <v>10443</v>
      </c>
      <c r="E13386" s="179">
        <v>43059</v>
      </c>
      <c r="F13386" s="180">
        <v>3150</v>
      </c>
      <c r="G13386" s="180">
        <v>175</v>
      </c>
      <c r="H13386" s="180">
        <v>175</v>
      </c>
      <c r="I13386" s="180">
        <f t="shared" si="418"/>
        <v>3500</v>
      </c>
      <c r="J13386" s="177" t="str">
        <f t="shared" si="419"/>
        <v>Date &gt; 1920</v>
      </c>
    </row>
    <row r="13387" spans="1:10" x14ac:dyDescent="0.3">
      <c r="A13387" s="178" t="s">
        <v>3372</v>
      </c>
      <c r="B13387" s="178" t="s">
        <v>201</v>
      </c>
      <c r="C13387" s="178" t="s">
        <v>4810</v>
      </c>
      <c r="D13387" s="178" t="s">
        <v>10443</v>
      </c>
      <c r="E13387" s="179">
        <v>43264</v>
      </c>
      <c r="F13387" s="180">
        <v>99900</v>
      </c>
      <c r="G13387" s="180">
        <v>5550.06</v>
      </c>
      <c r="H13387" s="180">
        <v>5551.04</v>
      </c>
      <c r="I13387" s="180">
        <f t="shared" si="418"/>
        <v>111001.09999999999</v>
      </c>
      <c r="J13387" s="177" t="str">
        <f t="shared" si="419"/>
        <v>Date &gt; 1920</v>
      </c>
    </row>
    <row r="13388" spans="1:10" x14ac:dyDescent="0.3">
      <c r="A13388" s="178" t="s">
        <v>3372</v>
      </c>
      <c r="B13388" s="178" t="s">
        <v>201</v>
      </c>
      <c r="C13388" s="178" t="s">
        <v>4810</v>
      </c>
      <c r="D13388" s="178" t="s">
        <v>10443</v>
      </c>
      <c r="E13388" s="179">
        <v>43312</v>
      </c>
      <c r="F13388" s="180">
        <v>20826</v>
      </c>
      <c r="G13388" s="180">
        <v>1156.98</v>
      </c>
      <c r="H13388" s="180">
        <v>1156.6600000000001</v>
      </c>
      <c r="I13388" s="180">
        <f t="shared" si="418"/>
        <v>23139.64</v>
      </c>
      <c r="J13388" s="177" t="str">
        <f t="shared" si="419"/>
        <v>Date &gt; 1920</v>
      </c>
    </row>
    <row r="13389" spans="1:10" x14ac:dyDescent="0.3">
      <c r="A13389" s="178" t="s">
        <v>3372</v>
      </c>
      <c r="B13389" s="178" t="s">
        <v>201</v>
      </c>
      <c r="C13389" s="178" t="s">
        <v>4810</v>
      </c>
      <c r="D13389" s="178" t="s">
        <v>10443</v>
      </c>
      <c r="E13389" s="179">
        <v>43389</v>
      </c>
      <c r="F13389" s="180">
        <v>88725</v>
      </c>
      <c r="G13389" s="180">
        <v>4929.22</v>
      </c>
      <c r="H13389" s="180">
        <v>4930.17</v>
      </c>
      <c r="I13389" s="180">
        <f t="shared" si="418"/>
        <v>98584.39</v>
      </c>
      <c r="J13389" s="177" t="str">
        <f t="shared" si="419"/>
        <v>Date &gt; 1920</v>
      </c>
    </row>
    <row r="13390" spans="1:10" x14ac:dyDescent="0.3">
      <c r="A13390" s="178" t="s">
        <v>3372</v>
      </c>
      <c r="B13390" s="178" t="s">
        <v>201</v>
      </c>
      <c r="C13390" s="178" t="s">
        <v>4810</v>
      </c>
      <c r="D13390" s="178" t="s">
        <v>10443</v>
      </c>
      <c r="E13390" s="179">
        <v>43489</v>
      </c>
      <c r="F13390" s="180">
        <v>59659</v>
      </c>
      <c r="G13390" s="180">
        <v>3314.34</v>
      </c>
      <c r="H13390" s="180">
        <v>3313.38</v>
      </c>
      <c r="I13390" s="180">
        <f t="shared" si="418"/>
        <v>66286.720000000001</v>
      </c>
      <c r="J13390" s="177" t="str">
        <f t="shared" si="419"/>
        <v>Date &gt; 1920</v>
      </c>
    </row>
    <row r="13391" spans="1:10" x14ac:dyDescent="0.3">
      <c r="A13391" s="178" t="s">
        <v>3372</v>
      </c>
      <c r="B13391" s="178" t="s">
        <v>201</v>
      </c>
      <c r="C13391" s="178" t="s">
        <v>4810</v>
      </c>
      <c r="D13391" s="178" t="s">
        <v>10443</v>
      </c>
      <c r="E13391" s="179">
        <v>43501</v>
      </c>
      <c r="F13391" s="180">
        <v>20358</v>
      </c>
      <c r="G13391" s="180">
        <v>1131</v>
      </c>
      <c r="H13391" s="180">
        <v>1131</v>
      </c>
      <c r="I13391" s="180">
        <f t="shared" si="418"/>
        <v>22620</v>
      </c>
      <c r="J13391" s="177" t="str">
        <f t="shared" si="419"/>
        <v>Date &gt; 1920</v>
      </c>
    </row>
    <row r="13392" spans="1:10" x14ac:dyDescent="0.3">
      <c r="A13392" s="178" t="s">
        <v>3372</v>
      </c>
      <c r="B13392" s="178" t="s">
        <v>201</v>
      </c>
      <c r="C13392" s="178" t="s">
        <v>4810</v>
      </c>
      <c r="D13392" s="178" t="s">
        <v>10443</v>
      </c>
      <c r="E13392" s="179">
        <v>43539</v>
      </c>
      <c r="F13392" s="180">
        <v>27374</v>
      </c>
      <c r="G13392" s="180">
        <v>1520.8</v>
      </c>
      <c r="H13392" s="180">
        <v>1521.2</v>
      </c>
      <c r="I13392" s="180">
        <f t="shared" si="418"/>
        <v>30416</v>
      </c>
      <c r="J13392" s="177" t="str">
        <f t="shared" si="419"/>
        <v>Date &gt; 1920</v>
      </c>
    </row>
    <row r="13393" spans="1:10" x14ac:dyDescent="0.3">
      <c r="A13393" s="178" t="s">
        <v>3372</v>
      </c>
      <c r="B13393" s="178" t="s">
        <v>201</v>
      </c>
      <c r="C13393" s="178" t="s">
        <v>4810</v>
      </c>
      <c r="D13393" s="178" t="s">
        <v>10443</v>
      </c>
      <c r="E13393" s="179">
        <v>43602</v>
      </c>
      <c r="F13393" s="180">
        <v>54165</v>
      </c>
      <c r="G13393" s="180">
        <v>3009.13</v>
      </c>
      <c r="H13393" s="180">
        <v>3008.46</v>
      </c>
      <c r="I13393" s="180">
        <f t="shared" si="418"/>
        <v>60182.59</v>
      </c>
      <c r="J13393" s="177" t="str">
        <f t="shared" si="419"/>
        <v>Date &gt; 1920</v>
      </c>
    </row>
    <row r="13394" spans="1:10" x14ac:dyDescent="0.3">
      <c r="A13394" s="178" t="s">
        <v>3372</v>
      </c>
      <c r="B13394" s="178" t="s">
        <v>201</v>
      </c>
      <c r="C13394" s="178" t="s">
        <v>4810</v>
      </c>
      <c r="D13394" s="178" t="s">
        <v>10443</v>
      </c>
      <c r="E13394" s="179">
        <v>43682</v>
      </c>
      <c r="F13394" s="180">
        <v>67923</v>
      </c>
      <c r="G13394" s="180">
        <v>3773.53</v>
      </c>
      <c r="H13394" s="180">
        <v>3774.13</v>
      </c>
      <c r="I13394" s="180">
        <f t="shared" si="418"/>
        <v>75470.66</v>
      </c>
      <c r="J13394" s="177" t="str">
        <f t="shared" si="419"/>
        <v>Date &gt; 1920</v>
      </c>
    </row>
    <row r="13395" spans="1:10" x14ac:dyDescent="0.3">
      <c r="A13395" s="178" t="s">
        <v>3372</v>
      </c>
      <c r="B13395" s="178" t="s">
        <v>201</v>
      </c>
      <c r="C13395" s="178" t="s">
        <v>4810</v>
      </c>
      <c r="D13395" s="178" t="s">
        <v>10443</v>
      </c>
      <c r="E13395" s="179">
        <v>43703</v>
      </c>
      <c r="F13395" s="180">
        <v>22126</v>
      </c>
      <c r="G13395" s="180">
        <v>1229.22</v>
      </c>
      <c r="H13395" s="180">
        <v>1229.18</v>
      </c>
      <c r="I13395" s="180">
        <f t="shared" si="418"/>
        <v>24584.400000000001</v>
      </c>
      <c r="J13395" s="177" t="str">
        <f t="shared" si="419"/>
        <v>Date &gt; 1920</v>
      </c>
    </row>
    <row r="13396" spans="1:10" x14ac:dyDescent="0.3">
      <c r="A13396" s="178" t="s">
        <v>3372</v>
      </c>
      <c r="B13396" s="178" t="s">
        <v>201</v>
      </c>
      <c r="C13396" s="178" t="s">
        <v>4810</v>
      </c>
      <c r="D13396" s="178" t="s">
        <v>10443</v>
      </c>
      <c r="E13396" s="179">
        <v>43840</v>
      </c>
      <c r="F13396" s="180">
        <v>65919</v>
      </c>
      <c r="G13396" s="180">
        <v>3662.15</v>
      </c>
      <c r="H13396" s="180">
        <v>3661.93</v>
      </c>
      <c r="I13396" s="180">
        <f t="shared" si="418"/>
        <v>73243.079999999987</v>
      </c>
      <c r="J13396" s="177" t="str">
        <f t="shared" si="419"/>
        <v>Date &gt; 1920</v>
      </c>
    </row>
    <row r="13397" spans="1:10" x14ac:dyDescent="0.3">
      <c r="A13397" s="178" t="s">
        <v>3372</v>
      </c>
      <c r="B13397" s="178" t="s">
        <v>201</v>
      </c>
      <c r="C13397" s="178" t="s">
        <v>4810</v>
      </c>
      <c r="D13397" s="178" t="s">
        <v>10443</v>
      </c>
      <c r="E13397" s="179">
        <v>44245</v>
      </c>
      <c r="F13397" s="180">
        <v>101372</v>
      </c>
      <c r="G13397" s="180">
        <v>5974.77</v>
      </c>
      <c r="H13397" s="180">
        <v>5974.5</v>
      </c>
      <c r="I13397" s="180">
        <f t="shared" si="418"/>
        <v>113321.27</v>
      </c>
      <c r="J13397" s="177" t="str">
        <f t="shared" si="419"/>
        <v>Date &gt; 1920</v>
      </c>
    </row>
    <row r="13398" spans="1:10" x14ac:dyDescent="0.3">
      <c r="A13398" s="178" t="s">
        <v>3372</v>
      </c>
      <c r="B13398" s="178" t="s">
        <v>201</v>
      </c>
      <c r="C13398" s="178" t="s">
        <v>4810</v>
      </c>
      <c r="D13398" s="178" t="s">
        <v>10444</v>
      </c>
      <c r="E13398" s="179">
        <v>43301</v>
      </c>
      <c r="F13398" s="180">
        <v>0</v>
      </c>
      <c r="G13398" s="180">
        <v>68276.08</v>
      </c>
      <c r="H13398" s="180">
        <v>0</v>
      </c>
      <c r="I13398" s="180">
        <f t="shared" si="418"/>
        <v>68276.08</v>
      </c>
      <c r="J13398" s="177" t="str">
        <f t="shared" si="419"/>
        <v>Date &gt; 1920</v>
      </c>
    </row>
    <row r="13399" spans="1:10" x14ac:dyDescent="0.3">
      <c r="A13399" s="178" t="s">
        <v>3372</v>
      </c>
      <c r="B13399" s="178" t="s">
        <v>201</v>
      </c>
      <c r="C13399" s="178" t="s">
        <v>4810</v>
      </c>
      <c r="D13399" s="178" t="s">
        <v>10444</v>
      </c>
      <c r="E13399" s="179">
        <v>43476</v>
      </c>
      <c r="F13399" s="180">
        <v>0</v>
      </c>
      <c r="G13399" s="180">
        <v>1332376.3799999999</v>
      </c>
      <c r="H13399" s="180">
        <v>0</v>
      </c>
      <c r="I13399" s="180">
        <f t="shared" si="418"/>
        <v>1332376.3799999999</v>
      </c>
      <c r="J13399" s="177" t="str">
        <f t="shared" si="419"/>
        <v>Date &gt; 1920</v>
      </c>
    </row>
    <row r="13400" spans="1:10" x14ac:dyDescent="0.3">
      <c r="A13400" s="178" t="s">
        <v>3372</v>
      </c>
      <c r="B13400" s="178" t="s">
        <v>201</v>
      </c>
      <c r="C13400" s="178" t="s">
        <v>4810</v>
      </c>
      <c r="D13400" s="178" t="s">
        <v>10444</v>
      </c>
      <c r="E13400" s="179">
        <v>43496</v>
      </c>
      <c r="F13400" s="180">
        <v>0</v>
      </c>
      <c r="G13400" s="180">
        <v>115951.78</v>
      </c>
      <c r="H13400" s="180">
        <v>0</v>
      </c>
      <c r="I13400" s="180">
        <f t="shared" si="418"/>
        <v>115951.78</v>
      </c>
      <c r="J13400" s="177" t="str">
        <f t="shared" si="419"/>
        <v>Date &gt; 1920</v>
      </c>
    </row>
    <row r="13401" spans="1:10" x14ac:dyDescent="0.3">
      <c r="A13401" s="178" t="s">
        <v>3372</v>
      </c>
      <c r="B13401" s="178" t="s">
        <v>201</v>
      </c>
      <c r="C13401" s="178" t="s">
        <v>4810</v>
      </c>
      <c r="D13401" s="178" t="s">
        <v>10444</v>
      </c>
      <c r="E13401" s="179">
        <v>43559</v>
      </c>
      <c r="F13401" s="180">
        <v>0</v>
      </c>
      <c r="G13401" s="180">
        <v>7297.1</v>
      </c>
      <c r="H13401" s="180">
        <v>0</v>
      </c>
      <c r="I13401" s="180">
        <f t="shared" si="418"/>
        <v>7297.1</v>
      </c>
      <c r="J13401" s="177" t="str">
        <f t="shared" si="419"/>
        <v>Date &gt; 1920</v>
      </c>
    </row>
    <row r="13402" spans="1:10" x14ac:dyDescent="0.3">
      <c r="A13402" s="178" t="s">
        <v>3372</v>
      </c>
      <c r="B13402" s="178" t="s">
        <v>201</v>
      </c>
      <c r="C13402" s="178" t="s">
        <v>4810</v>
      </c>
      <c r="D13402" s="178" t="s">
        <v>10444</v>
      </c>
      <c r="E13402" s="179">
        <v>43791</v>
      </c>
      <c r="F13402" s="180">
        <v>0</v>
      </c>
      <c r="G13402" s="180">
        <v>447661.92</v>
      </c>
      <c r="H13402" s="180">
        <v>0</v>
      </c>
      <c r="I13402" s="180">
        <f t="shared" si="418"/>
        <v>447661.92</v>
      </c>
      <c r="J13402" s="177" t="str">
        <f t="shared" si="419"/>
        <v>Date &gt; 1920</v>
      </c>
    </row>
    <row r="13403" spans="1:10" x14ac:dyDescent="0.3">
      <c r="A13403" s="178" t="s">
        <v>3372</v>
      </c>
      <c r="B13403" s="178" t="s">
        <v>201</v>
      </c>
      <c r="C13403" s="178" t="s">
        <v>4810</v>
      </c>
      <c r="D13403" s="178" t="s">
        <v>10444</v>
      </c>
      <c r="E13403" s="179">
        <v>43880</v>
      </c>
      <c r="F13403" s="180">
        <v>0</v>
      </c>
      <c r="G13403" s="180">
        <v>53468.78</v>
      </c>
      <c r="H13403" s="180">
        <v>0</v>
      </c>
      <c r="I13403" s="180">
        <f t="shared" si="418"/>
        <v>53468.78</v>
      </c>
      <c r="J13403" s="177" t="str">
        <f t="shared" si="419"/>
        <v>Date &gt; 1920</v>
      </c>
    </row>
    <row r="13404" spans="1:10" x14ac:dyDescent="0.3">
      <c r="A13404" s="178" t="s">
        <v>3372</v>
      </c>
      <c r="B13404" s="178" t="s">
        <v>201</v>
      </c>
      <c r="C13404" s="178" t="s">
        <v>4810</v>
      </c>
      <c r="D13404" s="178" t="s">
        <v>10444</v>
      </c>
      <c r="E13404" s="179">
        <v>44217</v>
      </c>
      <c r="F13404" s="180">
        <v>0</v>
      </c>
      <c r="G13404" s="180">
        <v>22153.47</v>
      </c>
      <c r="H13404" s="180">
        <v>0</v>
      </c>
      <c r="I13404" s="180">
        <f t="shared" si="418"/>
        <v>22153.47</v>
      </c>
      <c r="J13404" s="177" t="str">
        <f t="shared" si="419"/>
        <v>Date &gt; 1920</v>
      </c>
    </row>
    <row r="13405" spans="1:10" x14ac:dyDescent="0.3">
      <c r="A13405" s="178" t="s">
        <v>3372</v>
      </c>
      <c r="B13405" s="178" t="s">
        <v>201</v>
      </c>
      <c r="C13405" s="178" t="s">
        <v>4810</v>
      </c>
      <c r="D13405" s="178" t="s">
        <v>10445</v>
      </c>
      <c r="E13405" s="179">
        <v>43361</v>
      </c>
      <c r="F13405" s="180">
        <v>0</v>
      </c>
      <c r="G13405" s="180">
        <v>2334000</v>
      </c>
      <c r="H13405" s="180">
        <v>0</v>
      </c>
      <c r="I13405" s="180">
        <f t="shared" si="418"/>
        <v>2334000</v>
      </c>
      <c r="J13405" s="177" t="str">
        <f t="shared" si="419"/>
        <v>Date &gt; 1920</v>
      </c>
    </row>
    <row r="13406" spans="1:10" x14ac:dyDescent="0.3">
      <c r="A13406" s="178" t="s">
        <v>3372</v>
      </c>
      <c r="B13406" s="178" t="s">
        <v>201</v>
      </c>
      <c r="C13406" s="178" t="s">
        <v>4810</v>
      </c>
      <c r="D13406" s="178" t="s">
        <v>10446</v>
      </c>
      <c r="E13406" s="209">
        <v>0</v>
      </c>
      <c r="F13406" s="180">
        <v>80308</v>
      </c>
      <c r="G13406" s="180">
        <v>4461.55</v>
      </c>
      <c r="H13406" s="180">
        <v>4461.49</v>
      </c>
      <c r="I13406" s="180">
        <f t="shared" si="418"/>
        <v>89231.040000000008</v>
      </c>
      <c r="J13406" s="177" t="str">
        <f t="shared" si="419"/>
        <v>Sketchy date</v>
      </c>
    </row>
    <row r="13407" spans="1:10" x14ac:dyDescent="0.3">
      <c r="A13407" s="178" t="s">
        <v>3372</v>
      </c>
      <c r="B13407" s="178" t="s">
        <v>201</v>
      </c>
      <c r="C13407" s="178" t="s">
        <v>4810</v>
      </c>
      <c r="D13407" s="178" t="s">
        <v>10446</v>
      </c>
      <c r="E13407" s="179">
        <v>43928</v>
      </c>
      <c r="F13407" s="180">
        <v>178964</v>
      </c>
      <c r="G13407" s="180">
        <v>9942.4599999999991</v>
      </c>
      <c r="H13407" s="180">
        <v>9942.66</v>
      </c>
      <c r="I13407" s="180">
        <f t="shared" si="418"/>
        <v>198849.12</v>
      </c>
      <c r="J13407" s="177" t="str">
        <f t="shared" si="419"/>
        <v>Date &gt; 1920</v>
      </c>
    </row>
    <row r="13408" spans="1:10" x14ac:dyDescent="0.3">
      <c r="A13408" s="178" t="s">
        <v>3372</v>
      </c>
      <c r="B13408" s="178" t="s">
        <v>201</v>
      </c>
      <c r="C13408" s="178" t="s">
        <v>4810</v>
      </c>
      <c r="D13408" s="178" t="s">
        <v>10446</v>
      </c>
      <c r="E13408" s="179">
        <v>44144</v>
      </c>
      <c r="F13408" s="180">
        <v>510443</v>
      </c>
      <c r="G13408" s="180">
        <v>28357.99</v>
      </c>
      <c r="H13408" s="180">
        <v>28359.05</v>
      </c>
      <c r="I13408" s="180">
        <f t="shared" si="418"/>
        <v>567160.04</v>
      </c>
      <c r="J13408" s="177" t="str">
        <f t="shared" si="419"/>
        <v>Date &gt; 1920</v>
      </c>
    </row>
    <row r="13409" spans="1:10" x14ac:dyDescent="0.3">
      <c r="A13409" s="178" t="s">
        <v>3372</v>
      </c>
      <c r="B13409" s="178" t="s">
        <v>201</v>
      </c>
      <c r="C13409" s="178" t="s">
        <v>4810</v>
      </c>
      <c r="D13409" s="178" t="s">
        <v>10446</v>
      </c>
      <c r="E13409" s="179">
        <v>44216</v>
      </c>
      <c r="F13409" s="180">
        <v>1085973</v>
      </c>
      <c r="G13409" s="180">
        <v>60331.82</v>
      </c>
      <c r="H13409" s="180">
        <v>60331.39</v>
      </c>
      <c r="I13409" s="180">
        <f t="shared" si="418"/>
        <v>1206636.21</v>
      </c>
      <c r="J13409" s="177" t="str">
        <f t="shared" si="419"/>
        <v>Date &gt; 1920</v>
      </c>
    </row>
    <row r="13410" spans="1:10" x14ac:dyDescent="0.3">
      <c r="A13410" s="178" t="s">
        <v>3372</v>
      </c>
      <c r="B13410" s="178" t="s">
        <v>201</v>
      </c>
      <c r="C13410" s="178" t="s">
        <v>4810</v>
      </c>
      <c r="D13410" s="178" t="s">
        <v>10446</v>
      </c>
      <c r="E13410" s="179">
        <v>44279</v>
      </c>
      <c r="F13410" s="180">
        <v>888045</v>
      </c>
      <c r="G13410" s="180">
        <v>49335.839999999997</v>
      </c>
      <c r="H13410" s="180">
        <v>70139.39</v>
      </c>
      <c r="I13410" s="180">
        <f t="shared" si="418"/>
        <v>1007520.23</v>
      </c>
      <c r="J13410" s="177" t="str">
        <f t="shared" si="419"/>
        <v>Date &gt; 1920</v>
      </c>
    </row>
    <row r="13411" spans="1:10" x14ac:dyDescent="0.3">
      <c r="A13411" s="178" t="s">
        <v>3372</v>
      </c>
      <c r="B13411" s="178" t="s">
        <v>201</v>
      </c>
      <c r="C13411" s="178" t="s">
        <v>4810</v>
      </c>
      <c r="D13411" s="178" t="s">
        <v>10447</v>
      </c>
      <c r="E13411" s="179">
        <v>24110</v>
      </c>
      <c r="F13411" s="180">
        <v>0</v>
      </c>
      <c r="G13411" s="180">
        <v>5958.43</v>
      </c>
      <c r="H13411" s="180">
        <v>2979.22</v>
      </c>
      <c r="I13411" s="180">
        <f t="shared" si="418"/>
        <v>8937.65</v>
      </c>
      <c r="J13411" s="177" t="str">
        <f t="shared" si="419"/>
        <v>Date &gt; 1920</v>
      </c>
    </row>
    <row r="13412" spans="1:10" x14ac:dyDescent="0.3">
      <c r="A13412" s="178" t="s">
        <v>3372</v>
      </c>
      <c r="B13412" s="178" t="s">
        <v>201</v>
      </c>
      <c r="C13412" s="178" t="s">
        <v>4810</v>
      </c>
      <c r="D13412" s="178" t="s">
        <v>10448</v>
      </c>
      <c r="E13412" s="209">
        <v>0</v>
      </c>
      <c r="F13412" s="180">
        <v>170014</v>
      </c>
      <c r="G13412" s="180">
        <v>0</v>
      </c>
      <c r="H13412" s="180">
        <v>0</v>
      </c>
      <c r="I13412" s="180">
        <f t="shared" si="418"/>
        <v>170014</v>
      </c>
      <c r="J13412" s="177" t="str">
        <f t="shared" si="419"/>
        <v>Sketchy date</v>
      </c>
    </row>
    <row r="13413" spans="1:10" x14ac:dyDescent="0.3">
      <c r="A13413" s="178" t="s">
        <v>3372</v>
      </c>
      <c r="B13413" s="178" t="s">
        <v>201</v>
      </c>
      <c r="C13413" s="178" t="s">
        <v>4810</v>
      </c>
      <c r="D13413" s="178" t="s">
        <v>10448</v>
      </c>
      <c r="E13413" s="179">
        <v>44216</v>
      </c>
      <c r="F13413" s="180">
        <v>278654</v>
      </c>
      <c r="G13413" s="180">
        <v>0</v>
      </c>
      <c r="H13413" s="180">
        <v>0</v>
      </c>
      <c r="I13413" s="180">
        <f t="shared" si="418"/>
        <v>278654</v>
      </c>
      <c r="J13413" s="177" t="str">
        <f t="shared" si="419"/>
        <v>Date &gt; 1920</v>
      </c>
    </row>
    <row r="13414" spans="1:10" x14ac:dyDescent="0.3">
      <c r="A13414" s="178" t="s">
        <v>3372</v>
      </c>
      <c r="B13414" s="178" t="s">
        <v>201</v>
      </c>
      <c r="C13414" s="178" t="s">
        <v>4810</v>
      </c>
      <c r="D13414" s="178" t="s">
        <v>10448</v>
      </c>
      <c r="E13414" s="179">
        <v>44239</v>
      </c>
      <c r="F13414" s="180">
        <v>69771</v>
      </c>
      <c r="G13414" s="180">
        <v>0</v>
      </c>
      <c r="H13414" s="180">
        <v>0</v>
      </c>
      <c r="I13414" s="180">
        <f t="shared" si="418"/>
        <v>69771</v>
      </c>
      <c r="J13414" s="177" t="str">
        <f t="shared" si="419"/>
        <v>Date &gt; 1920</v>
      </c>
    </row>
    <row r="13415" spans="1:10" x14ac:dyDescent="0.3">
      <c r="A13415" s="178" t="s">
        <v>3372</v>
      </c>
      <c r="B13415" s="178" t="s">
        <v>201</v>
      </c>
      <c r="C13415" s="178" t="s">
        <v>4810</v>
      </c>
      <c r="D13415" s="178" t="s">
        <v>10449</v>
      </c>
      <c r="E13415" s="179">
        <v>25118</v>
      </c>
      <c r="F13415" s="180">
        <v>107459.08</v>
      </c>
      <c r="G13415" s="180">
        <v>54908.07</v>
      </c>
      <c r="H13415" s="180">
        <v>57265.13</v>
      </c>
      <c r="I13415" s="180">
        <f t="shared" si="418"/>
        <v>219632.28</v>
      </c>
      <c r="J13415" s="177" t="str">
        <f t="shared" si="419"/>
        <v>Date &gt; 1920</v>
      </c>
    </row>
    <row r="13416" spans="1:10" x14ac:dyDescent="0.3">
      <c r="A13416" s="178" t="s">
        <v>3372</v>
      </c>
      <c r="B13416" s="178" t="s">
        <v>201</v>
      </c>
      <c r="C13416" s="178" t="s">
        <v>4810</v>
      </c>
      <c r="D13416" s="178" t="s">
        <v>10450</v>
      </c>
      <c r="E13416" s="179">
        <v>25448</v>
      </c>
      <c r="F13416" s="180">
        <v>82300.33</v>
      </c>
      <c r="G13416" s="180">
        <v>42059.55</v>
      </c>
      <c r="H13416" s="180">
        <v>43878.32</v>
      </c>
      <c r="I13416" s="180">
        <f t="shared" si="418"/>
        <v>168238.2</v>
      </c>
      <c r="J13416" s="177" t="str">
        <f t="shared" si="419"/>
        <v>Date &gt; 1920</v>
      </c>
    </row>
    <row r="13417" spans="1:10" x14ac:dyDescent="0.3">
      <c r="A13417" s="178" t="s">
        <v>3372</v>
      </c>
      <c r="B13417" s="178" t="s">
        <v>201</v>
      </c>
      <c r="C13417" s="178" t="s">
        <v>4810</v>
      </c>
      <c r="D13417" s="178" t="s">
        <v>10451</v>
      </c>
      <c r="E13417" s="179">
        <v>25980</v>
      </c>
      <c r="F13417" s="180">
        <v>420722.52</v>
      </c>
      <c r="G13417" s="180">
        <v>257737.36</v>
      </c>
      <c r="H13417" s="180">
        <v>257737.35</v>
      </c>
      <c r="I13417" s="180">
        <f t="shared" si="418"/>
        <v>936197.23</v>
      </c>
      <c r="J13417" s="177" t="str">
        <f t="shared" si="419"/>
        <v>Date &gt; 1920</v>
      </c>
    </row>
    <row r="13418" spans="1:10" x14ac:dyDescent="0.3">
      <c r="A13418" s="178" t="s">
        <v>3372</v>
      </c>
      <c r="B13418" s="178" t="s">
        <v>201</v>
      </c>
      <c r="C13418" s="178" t="s">
        <v>4810</v>
      </c>
      <c r="D13418" s="178" t="s">
        <v>10452</v>
      </c>
      <c r="E13418" s="179">
        <v>25771</v>
      </c>
      <c r="F13418" s="180">
        <v>187041.73</v>
      </c>
      <c r="G13418" s="180">
        <v>93520.86</v>
      </c>
      <c r="H13418" s="180">
        <v>93520.88</v>
      </c>
      <c r="I13418" s="180">
        <f t="shared" si="418"/>
        <v>374083.47000000003</v>
      </c>
      <c r="J13418" s="177" t="str">
        <f t="shared" si="419"/>
        <v>Date &gt; 1920</v>
      </c>
    </row>
    <row r="13419" spans="1:10" x14ac:dyDescent="0.3">
      <c r="A13419" s="178" t="s">
        <v>3372</v>
      </c>
      <c r="B13419" s="178" t="s">
        <v>201</v>
      </c>
      <c r="C13419" s="178" t="s">
        <v>4810</v>
      </c>
      <c r="D13419" s="178" t="s">
        <v>7204</v>
      </c>
      <c r="E13419" s="179">
        <v>26396</v>
      </c>
      <c r="F13419" s="180">
        <v>214190.84</v>
      </c>
      <c r="G13419" s="180">
        <v>107095.42</v>
      </c>
      <c r="H13419" s="180">
        <v>107095.43</v>
      </c>
      <c r="I13419" s="180">
        <f t="shared" si="418"/>
        <v>428381.69</v>
      </c>
      <c r="J13419" s="177" t="str">
        <f t="shared" si="419"/>
        <v>Date &gt; 1920</v>
      </c>
    </row>
    <row r="13420" spans="1:10" x14ac:dyDescent="0.3">
      <c r="A13420" s="178" t="s">
        <v>3372</v>
      </c>
      <c r="B13420" s="178" t="s">
        <v>201</v>
      </c>
      <c r="C13420" s="178" t="s">
        <v>4810</v>
      </c>
      <c r="D13420" s="178" t="s">
        <v>10453</v>
      </c>
      <c r="E13420" s="179">
        <v>26645</v>
      </c>
      <c r="F13420" s="180">
        <v>0</v>
      </c>
      <c r="G13420" s="180">
        <v>26460.02</v>
      </c>
      <c r="H13420" s="180">
        <v>24978.47</v>
      </c>
      <c r="I13420" s="180">
        <f t="shared" si="418"/>
        <v>51438.490000000005</v>
      </c>
      <c r="J13420" s="177" t="str">
        <f t="shared" si="419"/>
        <v>Date &gt; 1920</v>
      </c>
    </row>
    <row r="13421" spans="1:10" x14ac:dyDescent="0.3">
      <c r="A13421" s="178" t="s">
        <v>3372</v>
      </c>
      <c r="B13421" s="178" t="s">
        <v>201</v>
      </c>
      <c r="C13421" s="178" t="s">
        <v>4810</v>
      </c>
      <c r="D13421" s="178" t="s">
        <v>10454</v>
      </c>
      <c r="E13421" s="179">
        <v>26989</v>
      </c>
      <c r="F13421" s="180">
        <v>0</v>
      </c>
      <c r="G13421" s="180">
        <v>3767.95</v>
      </c>
      <c r="H13421" s="180">
        <v>3767.96</v>
      </c>
      <c r="I13421" s="180">
        <f t="shared" si="418"/>
        <v>7535.91</v>
      </c>
      <c r="J13421" s="177" t="str">
        <f t="shared" si="419"/>
        <v>Date &gt; 1920</v>
      </c>
    </row>
    <row r="13422" spans="1:10" x14ac:dyDescent="0.3">
      <c r="A13422" s="178" t="s">
        <v>3372</v>
      </c>
      <c r="B13422" s="178" t="s">
        <v>201</v>
      </c>
      <c r="C13422" s="178" t="s">
        <v>4810</v>
      </c>
      <c r="D13422" s="178" t="s">
        <v>10455</v>
      </c>
      <c r="E13422" s="179">
        <v>27355</v>
      </c>
      <c r="F13422" s="180">
        <v>0</v>
      </c>
      <c r="G13422" s="180">
        <v>36548.83</v>
      </c>
      <c r="H13422" s="180">
        <v>18274.419999999998</v>
      </c>
      <c r="I13422" s="180">
        <f t="shared" si="418"/>
        <v>54823.25</v>
      </c>
      <c r="J13422" s="177" t="str">
        <f t="shared" si="419"/>
        <v>Date &gt; 1920</v>
      </c>
    </row>
    <row r="13423" spans="1:10" x14ac:dyDescent="0.3">
      <c r="A13423" s="178" t="s">
        <v>3372</v>
      </c>
      <c r="B13423" s="178" t="s">
        <v>201</v>
      </c>
      <c r="C13423" s="178" t="s">
        <v>4810</v>
      </c>
      <c r="D13423" s="178" t="s">
        <v>6669</v>
      </c>
      <c r="E13423" s="179">
        <v>27254</v>
      </c>
      <c r="F13423" s="180">
        <v>125689.60000000001</v>
      </c>
      <c r="G13423" s="180">
        <v>12262.4</v>
      </c>
      <c r="H13423" s="180">
        <v>15328</v>
      </c>
      <c r="I13423" s="180">
        <f t="shared" si="418"/>
        <v>153280</v>
      </c>
      <c r="J13423" s="177" t="str">
        <f t="shared" si="419"/>
        <v>Date &gt; 1920</v>
      </c>
    </row>
    <row r="13424" spans="1:10" x14ac:dyDescent="0.3">
      <c r="A13424" s="178" t="s">
        <v>3372</v>
      </c>
      <c r="B13424" s="178" t="s">
        <v>201</v>
      </c>
      <c r="C13424" s="178" t="s">
        <v>4810</v>
      </c>
      <c r="D13424" s="178" t="s">
        <v>9035</v>
      </c>
      <c r="E13424" s="179">
        <v>27311</v>
      </c>
      <c r="F13424" s="180">
        <v>31294.65</v>
      </c>
      <c r="G13424" s="180">
        <v>6258.93</v>
      </c>
      <c r="H13424" s="180">
        <v>4172.62</v>
      </c>
      <c r="I13424" s="180">
        <f t="shared" si="418"/>
        <v>41726.200000000004</v>
      </c>
      <c r="J13424" s="177" t="str">
        <f t="shared" si="419"/>
        <v>Date &gt; 1920</v>
      </c>
    </row>
    <row r="13425" spans="1:10" x14ac:dyDescent="0.3">
      <c r="A13425" s="178" t="s">
        <v>3372</v>
      </c>
      <c r="B13425" s="178" t="s">
        <v>201</v>
      </c>
      <c r="C13425" s="178" t="s">
        <v>4810</v>
      </c>
      <c r="D13425" s="178" t="s">
        <v>7641</v>
      </c>
      <c r="E13425" s="179">
        <v>28248</v>
      </c>
      <c r="F13425" s="180">
        <v>173642.13</v>
      </c>
      <c r="G13425" s="180">
        <v>35663.21</v>
      </c>
      <c r="H13425" s="180">
        <v>24087.51</v>
      </c>
      <c r="I13425" s="180">
        <f t="shared" si="418"/>
        <v>233392.85</v>
      </c>
      <c r="J13425" s="177" t="str">
        <f t="shared" si="419"/>
        <v>Date &gt; 1920</v>
      </c>
    </row>
    <row r="13426" spans="1:10" x14ac:dyDescent="0.3">
      <c r="A13426" s="178" t="s">
        <v>3372</v>
      </c>
      <c r="B13426" s="178" t="s">
        <v>201</v>
      </c>
      <c r="C13426" s="178" t="s">
        <v>4810</v>
      </c>
      <c r="D13426" s="178" t="s">
        <v>10456</v>
      </c>
      <c r="E13426" s="179">
        <v>27939</v>
      </c>
      <c r="F13426" s="180">
        <v>0</v>
      </c>
      <c r="G13426" s="180">
        <v>661054.65</v>
      </c>
      <c r="H13426" s="180">
        <v>330795.64</v>
      </c>
      <c r="I13426" s="180">
        <f t="shared" si="418"/>
        <v>991850.29</v>
      </c>
      <c r="J13426" s="177" t="str">
        <f t="shared" si="419"/>
        <v>Date &gt; 1920</v>
      </c>
    </row>
    <row r="13427" spans="1:10" x14ac:dyDescent="0.3">
      <c r="A13427" s="178" t="s">
        <v>3372</v>
      </c>
      <c r="B13427" s="178" t="s">
        <v>201</v>
      </c>
      <c r="C13427" s="178" t="s">
        <v>4810</v>
      </c>
      <c r="D13427" s="178" t="s">
        <v>10457</v>
      </c>
      <c r="E13427" s="179">
        <v>27652</v>
      </c>
      <c r="F13427" s="180">
        <v>0</v>
      </c>
      <c r="G13427" s="180">
        <v>6750</v>
      </c>
      <c r="H13427" s="180">
        <v>6750</v>
      </c>
      <c r="I13427" s="180">
        <f t="shared" si="418"/>
        <v>13500</v>
      </c>
      <c r="J13427" s="177" t="str">
        <f t="shared" si="419"/>
        <v>Date &gt; 1920</v>
      </c>
    </row>
    <row r="13428" spans="1:10" x14ac:dyDescent="0.3">
      <c r="A13428" s="178" t="s">
        <v>3372</v>
      </c>
      <c r="B13428" s="178" t="s">
        <v>201</v>
      </c>
      <c r="C13428" s="178" t="s">
        <v>4810</v>
      </c>
      <c r="D13428" s="178" t="s">
        <v>10458</v>
      </c>
      <c r="E13428" s="179">
        <v>28181</v>
      </c>
      <c r="F13428" s="180">
        <v>0</v>
      </c>
      <c r="G13428" s="180">
        <v>34620.339999999997</v>
      </c>
      <c r="H13428" s="180">
        <v>25375.79</v>
      </c>
      <c r="I13428" s="180">
        <f t="shared" si="418"/>
        <v>59996.13</v>
      </c>
      <c r="J13428" s="177" t="str">
        <f t="shared" si="419"/>
        <v>Date &gt; 1920</v>
      </c>
    </row>
    <row r="13429" spans="1:10" x14ac:dyDescent="0.3">
      <c r="A13429" s="178" t="s">
        <v>3372</v>
      </c>
      <c r="B13429" s="178" t="s">
        <v>201</v>
      </c>
      <c r="C13429" s="178" t="s">
        <v>4810</v>
      </c>
      <c r="D13429" s="178" t="s">
        <v>10459</v>
      </c>
      <c r="E13429" s="179">
        <v>28467</v>
      </c>
      <c r="F13429" s="180">
        <v>0</v>
      </c>
      <c r="G13429" s="180">
        <v>22900</v>
      </c>
      <c r="H13429" s="180">
        <v>14510.5</v>
      </c>
      <c r="I13429" s="180">
        <f t="shared" si="418"/>
        <v>37410.5</v>
      </c>
      <c r="J13429" s="177" t="str">
        <f t="shared" si="419"/>
        <v>Date &gt; 1920</v>
      </c>
    </row>
    <row r="13430" spans="1:10" x14ac:dyDescent="0.3">
      <c r="A13430" s="178" t="s">
        <v>3372</v>
      </c>
      <c r="B13430" s="178" t="s">
        <v>201</v>
      </c>
      <c r="C13430" s="178" t="s">
        <v>4810</v>
      </c>
      <c r="D13430" s="178" t="s">
        <v>10460</v>
      </c>
      <c r="E13430" s="179">
        <v>28514</v>
      </c>
      <c r="F13430" s="180">
        <v>800814.23</v>
      </c>
      <c r="G13430" s="180">
        <v>0</v>
      </c>
      <c r="H13430" s="180">
        <v>89373.36</v>
      </c>
      <c r="I13430" s="180">
        <f t="shared" si="418"/>
        <v>890187.59</v>
      </c>
      <c r="J13430" s="177" t="str">
        <f t="shared" si="419"/>
        <v>Date &gt; 1920</v>
      </c>
    </row>
    <row r="13431" spans="1:10" x14ac:dyDescent="0.3">
      <c r="A13431" s="178" t="s">
        <v>3372</v>
      </c>
      <c r="B13431" s="178" t="s">
        <v>201</v>
      </c>
      <c r="C13431" s="178" t="s">
        <v>4810</v>
      </c>
      <c r="D13431" s="178" t="s">
        <v>10461</v>
      </c>
      <c r="E13431" s="179">
        <v>28818</v>
      </c>
      <c r="F13431" s="180">
        <v>0</v>
      </c>
      <c r="G13431" s="180">
        <v>159257.04999999999</v>
      </c>
      <c r="H13431" s="180">
        <v>87235.57</v>
      </c>
      <c r="I13431" s="180">
        <f t="shared" si="418"/>
        <v>246492.62</v>
      </c>
      <c r="J13431" s="177" t="str">
        <f t="shared" si="419"/>
        <v>Date &gt; 1920</v>
      </c>
    </row>
    <row r="13432" spans="1:10" x14ac:dyDescent="0.3">
      <c r="A13432" s="178" t="s">
        <v>3372</v>
      </c>
      <c r="B13432" s="178" t="s">
        <v>201</v>
      </c>
      <c r="C13432" s="178" t="s">
        <v>4810</v>
      </c>
      <c r="D13432" s="178" t="s">
        <v>10462</v>
      </c>
      <c r="E13432" s="179">
        <v>30482</v>
      </c>
      <c r="F13432" s="180">
        <v>889252.41</v>
      </c>
      <c r="G13432" s="180">
        <v>0</v>
      </c>
      <c r="H13432" s="180">
        <v>99072.3</v>
      </c>
      <c r="I13432" s="180">
        <f t="shared" si="418"/>
        <v>988324.71000000008</v>
      </c>
      <c r="J13432" s="177" t="str">
        <f t="shared" si="419"/>
        <v>Date &gt; 1920</v>
      </c>
    </row>
    <row r="13433" spans="1:10" x14ac:dyDescent="0.3">
      <c r="A13433" s="178" t="s">
        <v>3372</v>
      </c>
      <c r="B13433" s="178" t="s">
        <v>201</v>
      </c>
      <c r="C13433" s="178" t="s">
        <v>4810</v>
      </c>
      <c r="D13433" s="178" t="s">
        <v>10463</v>
      </c>
      <c r="E13433" s="179">
        <v>28910</v>
      </c>
      <c r="F13433" s="180">
        <v>0</v>
      </c>
      <c r="G13433" s="180">
        <v>5671</v>
      </c>
      <c r="H13433" s="180">
        <v>2835.5</v>
      </c>
      <c r="I13433" s="180">
        <f t="shared" si="418"/>
        <v>8506.5</v>
      </c>
      <c r="J13433" s="177" t="str">
        <f t="shared" si="419"/>
        <v>Date &gt; 1920</v>
      </c>
    </row>
    <row r="13434" spans="1:10" x14ac:dyDescent="0.3">
      <c r="A13434" s="178" t="s">
        <v>3372</v>
      </c>
      <c r="B13434" s="178" t="s">
        <v>201</v>
      </c>
      <c r="C13434" s="178" t="s">
        <v>4810</v>
      </c>
      <c r="D13434" s="178" t="s">
        <v>10464</v>
      </c>
      <c r="E13434" s="179">
        <v>29964</v>
      </c>
      <c r="F13434" s="180">
        <v>270144.09000000003</v>
      </c>
      <c r="G13434" s="180">
        <v>222949.97</v>
      </c>
      <c r="H13434" s="180">
        <v>119010.48</v>
      </c>
      <c r="I13434" s="180">
        <f t="shared" si="418"/>
        <v>612104.54</v>
      </c>
      <c r="J13434" s="177" t="str">
        <f t="shared" si="419"/>
        <v>Date &gt; 1920</v>
      </c>
    </row>
    <row r="13435" spans="1:10" x14ac:dyDescent="0.3">
      <c r="A13435" s="178" t="s">
        <v>3372</v>
      </c>
      <c r="B13435" s="178" t="s">
        <v>201</v>
      </c>
      <c r="C13435" s="178" t="s">
        <v>4810</v>
      </c>
      <c r="D13435" s="178" t="s">
        <v>10465</v>
      </c>
      <c r="E13435" s="179">
        <v>29619</v>
      </c>
      <c r="F13435" s="180">
        <v>175245.6</v>
      </c>
      <c r="G13435" s="180">
        <v>21905.7</v>
      </c>
      <c r="H13435" s="180">
        <v>21905.7</v>
      </c>
      <c r="I13435" s="180">
        <f t="shared" si="418"/>
        <v>219057.00000000003</v>
      </c>
      <c r="J13435" s="177" t="str">
        <f t="shared" si="419"/>
        <v>Date &gt; 1920</v>
      </c>
    </row>
    <row r="13436" spans="1:10" x14ac:dyDescent="0.3">
      <c r="A13436" s="178" t="s">
        <v>3372</v>
      </c>
      <c r="B13436" s="178" t="s">
        <v>201</v>
      </c>
      <c r="C13436" s="178" t="s">
        <v>4810</v>
      </c>
      <c r="D13436" s="178"/>
      <c r="E13436" s="179">
        <v>29812</v>
      </c>
      <c r="F13436" s="180">
        <v>481779.65</v>
      </c>
      <c r="G13436" s="180">
        <v>30704.67</v>
      </c>
      <c r="H13436" s="180">
        <v>64891.9</v>
      </c>
      <c r="I13436" s="180">
        <f t="shared" si="418"/>
        <v>577376.22</v>
      </c>
      <c r="J13436" s="177" t="str">
        <f t="shared" si="419"/>
        <v>Date &gt; 1920</v>
      </c>
    </row>
    <row r="13437" spans="1:10" x14ac:dyDescent="0.3">
      <c r="A13437" s="178" t="s">
        <v>3372</v>
      </c>
      <c r="B13437" s="178" t="s">
        <v>201</v>
      </c>
      <c r="C13437" s="178" t="s">
        <v>4810</v>
      </c>
      <c r="D13437" s="178" t="s">
        <v>10466</v>
      </c>
      <c r="E13437" s="179">
        <v>30847</v>
      </c>
      <c r="F13437" s="180">
        <v>84762.08</v>
      </c>
      <c r="G13437" s="180">
        <v>520.16999999999996</v>
      </c>
      <c r="H13437" s="180">
        <v>9220.15</v>
      </c>
      <c r="I13437" s="180">
        <f t="shared" si="418"/>
        <v>94502.399999999994</v>
      </c>
      <c r="J13437" s="177" t="str">
        <f t="shared" si="419"/>
        <v>Date &gt; 1920</v>
      </c>
    </row>
    <row r="13438" spans="1:10" x14ac:dyDescent="0.3">
      <c r="A13438" s="178" t="s">
        <v>3372</v>
      </c>
      <c r="B13438" s="178" t="s">
        <v>201</v>
      </c>
      <c r="C13438" s="178" t="s">
        <v>4810</v>
      </c>
      <c r="D13438" s="178" t="s">
        <v>10467</v>
      </c>
      <c r="E13438" s="179">
        <v>31090</v>
      </c>
      <c r="F13438" s="180">
        <v>44754.400000000001</v>
      </c>
      <c r="G13438" s="180">
        <v>30706.02</v>
      </c>
      <c r="H13438" s="180">
        <v>14006.4</v>
      </c>
      <c r="I13438" s="180">
        <f t="shared" si="418"/>
        <v>89466.819999999992</v>
      </c>
      <c r="J13438" s="177" t="str">
        <f t="shared" si="419"/>
        <v>Date &gt; 1920</v>
      </c>
    </row>
    <row r="13439" spans="1:10" x14ac:dyDescent="0.3">
      <c r="A13439" s="178" t="s">
        <v>3372</v>
      </c>
      <c r="B13439" s="178" t="s">
        <v>201</v>
      </c>
      <c r="C13439" s="178" t="s">
        <v>4810</v>
      </c>
      <c r="D13439" s="178" t="s">
        <v>7249</v>
      </c>
      <c r="E13439" s="179">
        <v>30217</v>
      </c>
      <c r="F13439" s="180">
        <v>0</v>
      </c>
      <c r="G13439" s="180">
        <v>21703.09</v>
      </c>
      <c r="H13439" s="180">
        <v>10851.54</v>
      </c>
      <c r="I13439" s="180">
        <f t="shared" si="418"/>
        <v>32554.63</v>
      </c>
      <c r="J13439" s="177" t="str">
        <f t="shared" si="419"/>
        <v>Date &gt; 1920</v>
      </c>
    </row>
    <row r="13440" spans="1:10" x14ac:dyDescent="0.3">
      <c r="A13440" s="178" t="s">
        <v>3372</v>
      </c>
      <c r="B13440" s="178" t="s">
        <v>201</v>
      </c>
      <c r="C13440" s="178" t="s">
        <v>4810</v>
      </c>
      <c r="D13440" s="178" t="s">
        <v>10468</v>
      </c>
      <c r="E13440" s="179">
        <v>30287</v>
      </c>
      <c r="F13440" s="180">
        <v>6890.4</v>
      </c>
      <c r="G13440" s="180">
        <v>861.3</v>
      </c>
      <c r="H13440" s="180">
        <v>861.3</v>
      </c>
      <c r="I13440" s="180">
        <f t="shared" si="418"/>
        <v>8613</v>
      </c>
      <c r="J13440" s="177" t="str">
        <f t="shared" si="419"/>
        <v>Date &gt; 1920</v>
      </c>
    </row>
    <row r="13441" spans="1:10" x14ac:dyDescent="0.3">
      <c r="A13441" s="178" t="s">
        <v>3372</v>
      </c>
      <c r="B13441" s="178" t="s">
        <v>201</v>
      </c>
      <c r="C13441" s="178" t="s">
        <v>4810</v>
      </c>
      <c r="D13441" s="178" t="s">
        <v>10468</v>
      </c>
      <c r="E13441" s="179">
        <v>30417</v>
      </c>
      <c r="F13441" s="180">
        <v>16.2</v>
      </c>
      <c r="G13441" s="180">
        <v>2.02</v>
      </c>
      <c r="H13441" s="180">
        <v>2.0299999999999998</v>
      </c>
      <c r="I13441" s="180">
        <f t="shared" si="418"/>
        <v>20.25</v>
      </c>
      <c r="J13441" s="177" t="str">
        <f t="shared" si="419"/>
        <v>Date &gt; 1920</v>
      </c>
    </row>
    <row r="13442" spans="1:10" x14ac:dyDescent="0.3">
      <c r="A13442" s="178" t="s">
        <v>3372</v>
      </c>
      <c r="B13442" s="178" t="s">
        <v>201</v>
      </c>
      <c r="C13442" s="178" t="s">
        <v>4810</v>
      </c>
      <c r="D13442" s="178" t="s">
        <v>10469</v>
      </c>
      <c r="E13442" s="179">
        <v>30687</v>
      </c>
      <c r="F13442" s="180">
        <v>0</v>
      </c>
      <c r="G13442" s="180">
        <v>27718.14</v>
      </c>
      <c r="H13442" s="180">
        <v>13859.07</v>
      </c>
      <c r="I13442" s="180">
        <f t="shared" si="418"/>
        <v>41577.21</v>
      </c>
      <c r="J13442" s="177" t="str">
        <f t="shared" si="419"/>
        <v>Date &gt; 1920</v>
      </c>
    </row>
    <row r="13443" spans="1:10" x14ac:dyDescent="0.3">
      <c r="A13443" s="178" t="s">
        <v>3372</v>
      </c>
      <c r="B13443" s="178" t="s">
        <v>201</v>
      </c>
      <c r="C13443" s="178" t="s">
        <v>4810</v>
      </c>
      <c r="D13443" s="178" t="s">
        <v>10470</v>
      </c>
      <c r="E13443" s="179">
        <v>30964</v>
      </c>
      <c r="F13443" s="180">
        <v>0</v>
      </c>
      <c r="G13443" s="180">
        <v>34659.279999999999</v>
      </c>
      <c r="H13443" s="180">
        <v>17329.650000000001</v>
      </c>
      <c r="I13443" s="180">
        <f t="shared" si="418"/>
        <v>51988.93</v>
      </c>
      <c r="J13443" s="177" t="str">
        <f t="shared" si="419"/>
        <v>Date &gt; 1920</v>
      </c>
    </row>
    <row r="13444" spans="1:10" x14ac:dyDescent="0.3">
      <c r="A13444" s="178" t="s">
        <v>3372</v>
      </c>
      <c r="B13444" s="178" t="s">
        <v>201</v>
      </c>
      <c r="C13444" s="178" t="s">
        <v>4810</v>
      </c>
      <c r="D13444" s="178" t="s">
        <v>10471</v>
      </c>
      <c r="E13444" s="179">
        <v>30965</v>
      </c>
      <c r="F13444" s="180">
        <v>0</v>
      </c>
      <c r="G13444" s="180">
        <v>72027.740000000005</v>
      </c>
      <c r="H13444" s="180">
        <v>36013.85</v>
      </c>
      <c r="I13444" s="180">
        <f t="shared" si="418"/>
        <v>108041.59</v>
      </c>
      <c r="J13444" s="177" t="str">
        <f t="shared" si="419"/>
        <v>Date &gt; 1920</v>
      </c>
    </row>
    <row r="13445" spans="1:10" x14ac:dyDescent="0.3">
      <c r="A13445" s="178" t="s">
        <v>3372</v>
      </c>
      <c r="B13445" s="178" t="s">
        <v>201</v>
      </c>
      <c r="C13445" s="178" t="s">
        <v>4810</v>
      </c>
      <c r="D13445" s="178" t="s">
        <v>10472</v>
      </c>
      <c r="E13445" s="179">
        <v>32098</v>
      </c>
      <c r="F13445" s="180">
        <v>580305.24</v>
      </c>
      <c r="G13445" s="180">
        <v>0</v>
      </c>
      <c r="H13445" s="180">
        <v>64718.35</v>
      </c>
      <c r="I13445" s="180">
        <f t="shared" ref="I13445:I13508" si="420">SUM(F13445:H13445)</f>
        <v>645023.59</v>
      </c>
      <c r="J13445" s="177" t="str">
        <f t="shared" ref="J13445:J13508" si="421">IF(OR(YEAR(E13445)&gt; 1920, ISBLANK(E13445)), "Date &gt; 1920", "Sketchy date")</f>
        <v>Date &gt; 1920</v>
      </c>
    </row>
    <row r="13446" spans="1:10" x14ac:dyDescent="0.3">
      <c r="A13446" s="178" t="s">
        <v>3372</v>
      </c>
      <c r="B13446" s="178" t="s">
        <v>201</v>
      </c>
      <c r="C13446" s="178" t="s">
        <v>4810</v>
      </c>
      <c r="D13446" s="178" t="s">
        <v>10473</v>
      </c>
      <c r="E13446" s="179">
        <v>31881</v>
      </c>
      <c r="F13446" s="180">
        <v>0</v>
      </c>
      <c r="G13446" s="180">
        <v>74665.289999999994</v>
      </c>
      <c r="H13446" s="180">
        <v>36495.040000000001</v>
      </c>
      <c r="I13446" s="180">
        <f t="shared" si="420"/>
        <v>111160.32999999999</v>
      </c>
      <c r="J13446" s="177" t="str">
        <f t="shared" si="421"/>
        <v>Date &gt; 1920</v>
      </c>
    </row>
    <row r="13447" spans="1:10" x14ac:dyDescent="0.3">
      <c r="A13447" s="178" t="s">
        <v>3372</v>
      </c>
      <c r="B13447" s="178" t="s">
        <v>201</v>
      </c>
      <c r="C13447" s="178" t="s">
        <v>4810</v>
      </c>
      <c r="D13447" s="178" t="s">
        <v>10474</v>
      </c>
      <c r="E13447" s="179">
        <v>31888</v>
      </c>
      <c r="F13447" s="180">
        <v>0</v>
      </c>
      <c r="G13447" s="180">
        <v>105300.61</v>
      </c>
      <c r="H13447" s="180">
        <v>52650.31</v>
      </c>
      <c r="I13447" s="180">
        <f t="shared" si="420"/>
        <v>157950.91999999998</v>
      </c>
      <c r="J13447" s="177" t="str">
        <f t="shared" si="421"/>
        <v>Date &gt; 1920</v>
      </c>
    </row>
    <row r="13448" spans="1:10" x14ac:dyDescent="0.3">
      <c r="A13448" s="178" t="s">
        <v>3372</v>
      </c>
      <c r="B13448" s="178" t="s">
        <v>201</v>
      </c>
      <c r="C13448" s="178" t="s">
        <v>4810</v>
      </c>
      <c r="D13448" s="178" t="s">
        <v>10475</v>
      </c>
      <c r="E13448" s="179">
        <v>31770</v>
      </c>
      <c r="F13448" s="180">
        <v>0</v>
      </c>
      <c r="G13448" s="180">
        <v>118042.59</v>
      </c>
      <c r="H13448" s="180">
        <v>222133.53</v>
      </c>
      <c r="I13448" s="180">
        <f t="shared" si="420"/>
        <v>340176.12</v>
      </c>
      <c r="J13448" s="177" t="str">
        <f t="shared" si="421"/>
        <v>Date &gt; 1920</v>
      </c>
    </row>
    <row r="13449" spans="1:10" x14ac:dyDescent="0.3">
      <c r="A13449" s="178" t="s">
        <v>3372</v>
      </c>
      <c r="B13449" s="178" t="s">
        <v>201</v>
      </c>
      <c r="C13449" s="178" t="s">
        <v>4810</v>
      </c>
      <c r="D13449" s="178" t="s">
        <v>10476</v>
      </c>
      <c r="E13449" s="179">
        <v>31896</v>
      </c>
      <c r="F13449" s="180">
        <v>0</v>
      </c>
      <c r="G13449" s="180">
        <v>39764.82</v>
      </c>
      <c r="H13449" s="180">
        <v>19882.419999999998</v>
      </c>
      <c r="I13449" s="180">
        <f t="shared" si="420"/>
        <v>59647.24</v>
      </c>
      <c r="J13449" s="177" t="str">
        <f t="shared" si="421"/>
        <v>Date &gt; 1920</v>
      </c>
    </row>
    <row r="13450" spans="1:10" x14ac:dyDescent="0.3">
      <c r="A13450" s="178" t="s">
        <v>3372</v>
      </c>
      <c r="B13450" s="178" t="s">
        <v>201</v>
      </c>
      <c r="C13450" s="178" t="s">
        <v>4810</v>
      </c>
      <c r="D13450" s="178" t="s">
        <v>10477</v>
      </c>
      <c r="E13450" s="179">
        <v>31989</v>
      </c>
      <c r="F13450" s="180">
        <v>0</v>
      </c>
      <c r="G13450" s="180">
        <v>226000</v>
      </c>
      <c r="H13450" s="180">
        <v>131197.59</v>
      </c>
      <c r="I13450" s="180">
        <f t="shared" si="420"/>
        <v>357197.58999999997</v>
      </c>
      <c r="J13450" s="177" t="str">
        <f t="shared" si="421"/>
        <v>Date &gt; 1920</v>
      </c>
    </row>
    <row r="13451" spans="1:10" x14ac:dyDescent="0.3">
      <c r="A13451" s="178" t="s">
        <v>3372</v>
      </c>
      <c r="B13451" s="178" t="s">
        <v>201</v>
      </c>
      <c r="C13451" s="178" t="s">
        <v>4810</v>
      </c>
      <c r="D13451" s="178" t="s">
        <v>10478</v>
      </c>
      <c r="E13451" s="179">
        <v>32050</v>
      </c>
      <c r="F13451" s="180">
        <v>245986.03</v>
      </c>
      <c r="G13451" s="180">
        <v>0</v>
      </c>
      <c r="H13451" s="180">
        <v>27331.78</v>
      </c>
      <c r="I13451" s="180">
        <f t="shared" si="420"/>
        <v>273317.81</v>
      </c>
      <c r="J13451" s="177" t="str">
        <f t="shared" si="421"/>
        <v>Date &gt; 1920</v>
      </c>
    </row>
    <row r="13452" spans="1:10" x14ac:dyDescent="0.3">
      <c r="A13452" s="178" t="s">
        <v>3372</v>
      </c>
      <c r="B13452" s="178" t="s">
        <v>201</v>
      </c>
      <c r="C13452" s="178" t="s">
        <v>4810</v>
      </c>
      <c r="D13452" s="178" t="s">
        <v>10478</v>
      </c>
      <c r="E13452" s="179">
        <v>32093</v>
      </c>
      <c r="F13452" s="180">
        <v>194095.33</v>
      </c>
      <c r="G13452" s="180">
        <v>0</v>
      </c>
      <c r="H13452" s="180">
        <v>21566.15</v>
      </c>
      <c r="I13452" s="180">
        <f t="shared" si="420"/>
        <v>215661.47999999998</v>
      </c>
      <c r="J13452" s="177" t="str">
        <f t="shared" si="421"/>
        <v>Date &gt; 1920</v>
      </c>
    </row>
    <row r="13453" spans="1:10" x14ac:dyDescent="0.3">
      <c r="A13453" s="178" t="s">
        <v>3372</v>
      </c>
      <c r="B13453" s="178" t="s">
        <v>201</v>
      </c>
      <c r="C13453" s="178" t="s">
        <v>4810</v>
      </c>
      <c r="D13453" s="178" t="s">
        <v>10478</v>
      </c>
      <c r="E13453" s="179">
        <v>32237</v>
      </c>
      <c r="F13453" s="180">
        <v>24945.48</v>
      </c>
      <c r="G13453" s="180">
        <v>0</v>
      </c>
      <c r="H13453" s="180">
        <v>2771.72</v>
      </c>
      <c r="I13453" s="180">
        <f t="shared" si="420"/>
        <v>27717.200000000001</v>
      </c>
      <c r="J13453" s="177" t="str">
        <f t="shared" si="421"/>
        <v>Date &gt; 1920</v>
      </c>
    </row>
    <row r="13454" spans="1:10" x14ac:dyDescent="0.3">
      <c r="A13454" s="178" t="s">
        <v>3372</v>
      </c>
      <c r="B13454" s="178" t="s">
        <v>201</v>
      </c>
      <c r="C13454" s="178" t="s">
        <v>4810</v>
      </c>
      <c r="D13454" s="178" t="s">
        <v>10478</v>
      </c>
      <c r="E13454" s="179">
        <v>32511</v>
      </c>
      <c r="F13454" s="180">
        <v>3918.78</v>
      </c>
      <c r="G13454" s="180">
        <v>0</v>
      </c>
      <c r="H13454" s="180">
        <v>435.41</v>
      </c>
      <c r="I13454" s="180">
        <f t="shared" si="420"/>
        <v>4354.1900000000005</v>
      </c>
      <c r="J13454" s="177" t="str">
        <f t="shared" si="421"/>
        <v>Date &gt; 1920</v>
      </c>
    </row>
    <row r="13455" spans="1:10" x14ac:dyDescent="0.3">
      <c r="A13455" s="178" t="s">
        <v>3372</v>
      </c>
      <c r="B13455" s="178" t="s">
        <v>201</v>
      </c>
      <c r="C13455" s="178" t="s">
        <v>4810</v>
      </c>
      <c r="D13455" s="178" t="s">
        <v>10478</v>
      </c>
      <c r="E13455" s="179">
        <v>32584</v>
      </c>
      <c r="F13455" s="180">
        <v>61728.3</v>
      </c>
      <c r="G13455" s="180">
        <v>0</v>
      </c>
      <c r="H13455" s="180">
        <v>6858.7</v>
      </c>
      <c r="I13455" s="180">
        <f t="shared" si="420"/>
        <v>68587</v>
      </c>
      <c r="J13455" s="177" t="str">
        <f t="shared" si="421"/>
        <v>Date &gt; 1920</v>
      </c>
    </row>
    <row r="13456" spans="1:10" x14ac:dyDescent="0.3">
      <c r="A13456" s="178" t="s">
        <v>3372</v>
      </c>
      <c r="B13456" s="178" t="s">
        <v>201</v>
      </c>
      <c r="C13456" s="178" t="s">
        <v>4810</v>
      </c>
      <c r="D13456" s="178" t="s">
        <v>10478</v>
      </c>
      <c r="E13456" s="179">
        <v>33806</v>
      </c>
      <c r="F13456" s="180">
        <v>176354.42</v>
      </c>
      <c r="G13456" s="180">
        <v>0</v>
      </c>
      <c r="H13456" s="180">
        <v>19594.93</v>
      </c>
      <c r="I13456" s="180">
        <f t="shared" si="420"/>
        <v>195949.35</v>
      </c>
      <c r="J13456" s="177" t="str">
        <f t="shared" si="421"/>
        <v>Date &gt; 1920</v>
      </c>
    </row>
    <row r="13457" spans="1:10" x14ac:dyDescent="0.3">
      <c r="A13457" s="178" t="s">
        <v>3372</v>
      </c>
      <c r="B13457" s="178" t="s">
        <v>201</v>
      </c>
      <c r="C13457" s="178" t="s">
        <v>4810</v>
      </c>
      <c r="D13457" s="178" t="s">
        <v>10478</v>
      </c>
      <c r="E13457" s="179">
        <v>34043</v>
      </c>
      <c r="F13457" s="180">
        <v>-69809.73</v>
      </c>
      <c r="G13457" s="180">
        <v>0</v>
      </c>
      <c r="H13457" s="180">
        <v>69809.73</v>
      </c>
      <c r="I13457" s="180">
        <f t="shared" si="420"/>
        <v>0</v>
      </c>
      <c r="J13457" s="177" t="str">
        <f t="shared" si="421"/>
        <v>Date &gt; 1920</v>
      </c>
    </row>
    <row r="13458" spans="1:10" x14ac:dyDescent="0.3">
      <c r="A13458" s="178" t="s">
        <v>3372</v>
      </c>
      <c r="B13458" s="178" t="s">
        <v>201</v>
      </c>
      <c r="C13458" s="178" t="s">
        <v>4810</v>
      </c>
      <c r="D13458" s="178" t="s">
        <v>10479</v>
      </c>
      <c r="E13458" s="179">
        <v>32316</v>
      </c>
      <c r="F13458" s="180">
        <v>0</v>
      </c>
      <c r="G13458" s="180">
        <v>72900.95</v>
      </c>
      <c r="H13458" s="180">
        <v>36450.480000000003</v>
      </c>
      <c r="I13458" s="180">
        <f t="shared" si="420"/>
        <v>109351.43</v>
      </c>
      <c r="J13458" s="177" t="str">
        <f t="shared" si="421"/>
        <v>Date &gt; 1920</v>
      </c>
    </row>
    <row r="13459" spans="1:10" x14ac:dyDescent="0.3">
      <c r="A13459" s="178" t="s">
        <v>3372</v>
      </c>
      <c r="B13459" s="178" t="s">
        <v>201</v>
      </c>
      <c r="C13459" s="178" t="s">
        <v>4810</v>
      </c>
      <c r="D13459" s="178" t="s">
        <v>10480</v>
      </c>
      <c r="E13459" s="179">
        <v>32476</v>
      </c>
      <c r="F13459" s="180">
        <v>0</v>
      </c>
      <c r="G13459" s="180">
        <v>134741.07</v>
      </c>
      <c r="H13459" s="180">
        <v>67370.539999999994</v>
      </c>
      <c r="I13459" s="180">
        <f t="shared" si="420"/>
        <v>202111.61</v>
      </c>
      <c r="J13459" s="177" t="str">
        <f t="shared" si="421"/>
        <v>Date &gt; 1920</v>
      </c>
    </row>
    <row r="13460" spans="1:10" x14ac:dyDescent="0.3">
      <c r="A13460" s="178" t="s">
        <v>3372</v>
      </c>
      <c r="B13460" s="178" t="s">
        <v>201</v>
      </c>
      <c r="C13460" s="178" t="s">
        <v>4810</v>
      </c>
      <c r="D13460" s="178" t="s">
        <v>10481</v>
      </c>
      <c r="E13460" s="179">
        <v>32351</v>
      </c>
      <c r="F13460" s="180">
        <v>0</v>
      </c>
      <c r="G13460" s="180">
        <v>136754.6</v>
      </c>
      <c r="H13460" s="180">
        <v>68377.3</v>
      </c>
      <c r="I13460" s="180">
        <f t="shared" si="420"/>
        <v>205131.90000000002</v>
      </c>
      <c r="J13460" s="177" t="str">
        <f t="shared" si="421"/>
        <v>Date &gt; 1920</v>
      </c>
    </row>
    <row r="13461" spans="1:10" x14ac:dyDescent="0.3">
      <c r="A13461" s="178" t="s">
        <v>3372</v>
      </c>
      <c r="B13461" s="178" t="s">
        <v>201</v>
      </c>
      <c r="C13461" s="178" t="s">
        <v>4810</v>
      </c>
      <c r="D13461" s="178" t="s">
        <v>10482</v>
      </c>
      <c r="E13461" s="179">
        <v>32511</v>
      </c>
      <c r="F13461" s="180">
        <v>0</v>
      </c>
      <c r="G13461" s="180">
        <v>50021.29</v>
      </c>
      <c r="H13461" s="180">
        <v>25010.639999999999</v>
      </c>
      <c r="I13461" s="180">
        <f t="shared" si="420"/>
        <v>75031.929999999993</v>
      </c>
      <c r="J13461" s="177" t="str">
        <f t="shared" si="421"/>
        <v>Date &gt; 1920</v>
      </c>
    </row>
    <row r="13462" spans="1:10" x14ac:dyDescent="0.3">
      <c r="A13462" s="178" t="s">
        <v>3372</v>
      </c>
      <c r="B13462" s="178" t="s">
        <v>201</v>
      </c>
      <c r="C13462" s="178" t="s">
        <v>4810</v>
      </c>
      <c r="D13462" s="178" t="s">
        <v>10483</v>
      </c>
      <c r="E13462" s="179">
        <v>32815</v>
      </c>
      <c r="F13462" s="180">
        <v>0</v>
      </c>
      <c r="G13462" s="180">
        <v>49453.83</v>
      </c>
      <c r="H13462" s="180">
        <v>24726.91</v>
      </c>
      <c r="I13462" s="180">
        <f t="shared" si="420"/>
        <v>74180.740000000005</v>
      </c>
      <c r="J13462" s="177" t="str">
        <f t="shared" si="421"/>
        <v>Date &gt; 1920</v>
      </c>
    </row>
    <row r="13463" spans="1:10" x14ac:dyDescent="0.3">
      <c r="A13463" s="178" t="s">
        <v>3372</v>
      </c>
      <c r="B13463" s="178" t="s">
        <v>201</v>
      </c>
      <c r="C13463" s="178" t="s">
        <v>4810</v>
      </c>
      <c r="D13463" s="178" t="s">
        <v>10484</v>
      </c>
      <c r="E13463" s="179">
        <v>33073</v>
      </c>
      <c r="F13463" s="180">
        <v>0</v>
      </c>
      <c r="G13463" s="180">
        <v>28013.27</v>
      </c>
      <c r="H13463" s="180">
        <v>14006.63</v>
      </c>
      <c r="I13463" s="180">
        <f t="shared" si="420"/>
        <v>42019.9</v>
      </c>
      <c r="J13463" s="177" t="str">
        <f t="shared" si="421"/>
        <v>Date &gt; 1920</v>
      </c>
    </row>
    <row r="13464" spans="1:10" x14ac:dyDescent="0.3">
      <c r="A13464" s="178" t="s">
        <v>3372</v>
      </c>
      <c r="B13464" s="178" t="s">
        <v>201</v>
      </c>
      <c r="C13464" s="178" t="s">
        <v>4810</v>
      </c>
      <c r="D13464" s="178" t="s">
        <v>10484</v>
      </c>
      <c r="E13464" s="179">
        <v>33133</v>
      </c>
      <c r="F13464" s="180">
        <v>0</v>
      </c>
      <c r="G13464" s="180">
        <v>97492.08</v>
      </c>
      <c r="H13464" s="180">
        <v>48746.03</v>
      </c>
      <c r="I13464" s="180">
        <f t="shared" si="420"/>
        <v>146238.10999999999</v>
      </c>
      <c r="J13464" s="177" t="str">
        <f t="shared" si="421"/>
        <v>Date &gt; 1920</v>
      </c>
    </row>
    <row r="13465" spans="1:10" x14ac:dyDescent="0.3">
      <c r="A13465" s="178" t="s">
        <v>3372</v>
      </c>
      <c r="B13465" s="178" t="s">
        <v>201</v>
      </c>
      <c r="C13465" s="178" t="s">
        <v>4810</v>
      </c>
      <c r="D13465" s="178" t="s">
        <v>10484</v>
      </c>
      <c r="E13465" s="179">
        <v>33207</v>
      </c>
      <c r="F13465" s="180">
        <v>0</v>
      </c>
      <c r="G13465" s="180">
        <v>9165.15</v>
      </c>
      <c r="H13465" s="180">
        <v>4582.59</v>
      </c>
      <c r="I13465" s="180">
        <f t="shared" si="420"/>
        <v>13747.74</v>
      </c>
      <c r="J13465" s="177" t="str">
        <f t="shared" si="421"/>
        <v>Date &gt; 1920</v>
      </c>
    </row>
    <row r="13466" spans="1:10" x14ac:dyDescent="0.3">
      <c r="A13466" s="178" t="s">
        <v>3372</v>
      </c>
      <c r="B13466" s="178" t="s">
        <v>201</v>
      </c>
      <c r="C13466" s="178" t="s">
        <v>4810</v>
      </c>
      <c r="D13466" s="178" t="s">
        <v>10484</v>
      </c>
      <c r="E13466" s="179">
        <v>33303</v>
      </c>
      <c r="F13466" s="180">
        <v>0</v>
      </c>
      <c r="G13466" s="180">
        <v>11201.48</v>
      </c>
      <c r="H13466" s="180">
        <v>5600.74</v>
      </c>
      <c r="I13466" s="180">
        <f t="shared" si="420"/>
        <v>16802.22</v>
      </c>
      <c r="J13466" s="177" t="str">
        <f t="shared" si="421"/>
        <v>Date &gt; 1920</v>
      </c>
    </row>
    <row r="13467" spans="1:10" x14ac:dyDescent="0.3">
      <c r="A13467" s="178" t="s">
        <v>3372</v>
      </c>
      <c r="B13467" s="178" t="s">
        <v>201</v>
      </c>
      <c r="C13467" s="178" t="s">
        <v>4810</v>
      </c>
      <c r="D13467" s="178" t="s">
        <v>10485</v>
      </c>
      <c r="E13467" s="179">
        <v>33109</v>
      </c>
      <c r="F13467" s="180">
        <v>194371.33</v>
      </c>
      <c r="G13467" s="180">
        <v>0</v>
      </c>
      <c r="H13467" s="180">
        <v>21596.81</v>
      </c>
      <c r="I13467" s="180">
        <f t="shared" si="420"/>
        <v>215968.13999999998</v>
      </c>
      <c r="J13467" s="177" t="str">
        <f t="shared" si="421"/>
        <v>Date &gt; 1920</v>
      </c>
    </row>
    <row r="13468" spans="1:10" x14ac:dyDescent="0.3">
      <c r="A13468" s="178" t="s">
        <v>3372</v>
      </c>
      <c r="B13468" s="178" t="s">
        <v>201</v>
      </c>
      <c r="C13468" s="178" t="s">
        <v>4810</v>
      </c>
      <c r="D13468" s="178" t="s">
        <v>10485</v>
      </c>
      <c r="E13468" s="179">
        <v>33149</v>
      </c>
      <c r="F13468" s="180">
        <v>65519.59</v>
      </c>
      <c r="G13468" s="180">
        <v>0</v>
      </c>
      <c r="H13468" s="180">
        <v>7279.95</v>
      </c>
      <c r="I13468" s="180">
        <f t="shared" si="420"/>
        <v>72799.539999999994</v>
      </c>
      <c r="J13468" s="177" t="str">
        <f t="shared" si="421"/>
        <v>Date &gt; 1920</v>
      </c>
    </row>
    <row r="13469" spans="1:10" x14ac:dyDescent="0.3">
      <c r="A13469" s="178" t="s">
        <v>3372</v>
      </c>
      <c r="B13469" s="178" t="s">
        <v>201</v>
      </c>
      <c r="C13469" s="178" t="s">
        <v>4810</v>
      </c>
      <c r="D13469" s="178" t="s">
        <v>10485</v>
      </c>
      <c r="E13469" s="179">
        <v>33169</v>
      </c>
      <c r="F13469" s="180">
        <v>206956.59</v>
      </c>
      <c r="G13469" s="180">
        <v>0</v>
      </c>
      <c r="H13469" s="180">
        <v>22995.17</v>
      </c>
      <c r="I13469" s="180">
        <f t="shared" si="420"/>
        <v>229951.76</v>
      </c>
      <c r="J13469" s="177" t="str">
        <f t="shared" si="421"/>
        <v>Date &gt; 1920</v>
      </c>
    </row>
    <row r="13470" spans="1:10" x14ac:dyDescent="0.3">
      <c r="A13470" s="178" t="s">
        <v>3372</v>
      </c>
      <c r="B13470" s="178" t="s">
        <v>201</v>
      </c>
      <c r="C13470" s="178" t="s">
        <v>4810</v>
      </c>
      <c r="D13470" s="178" t="s">
        <v>10485</v>
      </c>
      <c r="E13470" s="179">
        <v>33182</v>
      </c>
      <c r="F13470" s="180">
        <v>27528.43</v>
      </c>
      <c r="G13470" s="180">
        <v>0</v>
      </c>
      <c r="H13470" s="180">
        <v>3058.72</v>
      </c>
      <c r="I13470" s="180">
        <f t="shared" si="420"/>
        <v>30587.15</v>
      </c>
      <c r="J13470" s="177" t="str">
        <f t="shared" si="421"/>
        <v>Date &gt; 1920</v>
      </c>
    </row>
    <row r="13471" spans="1:10" x14ac:dyDescent="0.3">
      <c r="A13471" s="178" t="s">
        <v>3372</v>
      </c>
      <c r="B13471" s="178" t="s">
        <v>201</v>
      </c>
      <c r="C13471" s="178" t="s">
        <v>4810</v>
      </c>
      <c r="D13471" s="178" t="s">
        <v>10485</v>
      </c>
      <c r="E13471" s="179">
        <v>33221</v>
      </c>
      <c r="F13471" s="180">
        <v>145267.76</v>
      </c>
      <c r="G13471" s="180">
        <v>0</v>
      </c>
      <c r="H13471" s="180">
        <v>16140.87</v>
      </c>
      <c r="I13471" s="180">
        <f t="shared" si="420"/>
        <v>161408.63</v>
      </c>
      <c r="J13471" s="177" t="str">
        <f t="shared" si="421"/>
        <v>Date &gt; 1920</v>
      </c>
    </row>
    <row r="13472" spans="1:10" x14ac:dyDescent="0.3">
      <c r="A13472" s="178" t="s">
        <v>3372</v>
      </c>
      <c r="B13472" s="178" t="s">
        <v>201</v>
      </c>
      <c r="C13472" s="178" t="s">
        <v>4810</v>
      </c>
      <c r="D13472" s="178" t="s">
        <v>10485</v>
      </c>
      <c r="E13472" s="179">
        <v>33228</v>
      </c>
      <c r="F13472" s="180">
        <v>70326.960000000006</v>
      </c>
      <c r="G13472" s="180">
        <v>0</v>
      </c>
      <c r="H13472" s="180">
        <v>7814.11</v>
      </c>
      <c r="I13472" s="180">
        <f t="shared" si="420"/>
        <v>78141.070000000007</v>
      </c>
      <c r="J13472" s="177" t="str">
        <f t="shared" si="421"/>
        <v>Date &gt; 1920</v>
      </c>
    </row>
    <row r="13473" spans="1:10" x14ac:dyDescent="0.3">
      <c r="A13473" s="178" t="s">
        <v>3372</v>
      </c>
      <c r="B13473" s="178" t="s">
        <v>201</v>
      </c>
      <c r="C13473" s="178" t="s">
        <v>4810</v>
      </c>
      <c r="D13473" s="178" t="s">
        <v>10485</v>
      </c>
      <c r="E13473" s="179">
        <v>33280</v>
      </c>
      <c r="F13473" s="180">
        <v>29702.59</v>
      </c>
      <c r="G13473" s="180">
        <v>0</v>
      </c>
      <c r="H13473" s="180">
        <v>3300.29</v>
      </c>
      <c r="I13473" s="180">
        <f t="shared" si="420"/>
        <v>33002.879999999997</v>
      </c>
      <c r="J13473" s="177" t="str">
        <f t="shared" si="421"/>
        <v>Date &gt; 1920</v>
      </c>
    </row>
    <row r="13474" spans="1:10" x14ac:dyDescent="0.3">
      <c r="A13474" s="178" t="s">
        <v>3372</v>
      </c>
      <c r="B13474" s="178" t="s">
        <v>201</v>
      </c>
      <c r="C13474" s="178" t="s">
        <v>4810</v>
      </c>
      <c r="D13474" s="178" t="s">
        <v>10485</v>
      </c>
      <c r="E13474" s="179">
        <v>33309</v>
      </c>
      <c r="F13474" s="180">
        <v>612.75</v>
      </c>
      <c r="G13474" s="180">
        <v>0</v>
      </c>
      <c r="H13474" s="180">
        <v>68.08</v>
      </c>
      <c r="I13474" s="180">
        <f t="shared" si="420"/>
        <v>680.83</v>
      </c>
      <c r="J13474" s="177" t="str">
        <f t="shared" si="421"/>
        <v>Date &gt; 1920</v>
      </c>
    </row>
    <row r="13475" spans="1:10" x14ac:dyDescent="0.3">
      <c r="A13475" s="178" t="s">
        <v>3372</v>
      </c>
      <c r="B13475" s="178" t="s">
        <v>201</v>
      </c>
      <c r="C13475" s="178" t="s">
        <v>4810</v>
      </c>
      <c r="D13475" s="178" t="s">
        <v>10485</v>
      </c>
      <c r="E13475" s="179">
        <v>33408</v>
      </c>
      <c r="F13475" s="180">
        <v>36322.51</v>
      </c>
      <c r="G13475" s="180">
        <v>0</v>
      </c>
      <c r="H13475" s="180">
        <v>4035.83</v>
      </c>
      <c r="I13475" s="180">
        <f t="shared" si="420"/>
        <v>40358.340000000004</v>
      </c>
      <c r="J13475" s="177" t="str">
        <f t="shared" si="421"/>
        <v>Date &gt; 1920</v>
      </c>
    </row>
    <row r="13476" spans="1:10" x14ac:dyDescent="0.3">
      <c r="A13476" s="178" t="s">
        <v>3372</v>
      </c>
      <c r="B13476" s="178" t="s">
        <v>201</v>
      </c>
      <c r="C13476" s="178" t="s">
        <v>4810</v>
      </c>
      <c r="D13476" s="178" t="s">
        <v>10486</v>
      </c>
      <c r="E13476" s="179">
        <v>33063</v>
      </c>
      <c r="F13476" s="180">
        <v>298881.5</v>
      </c>
      <c r="G13476" s="180">
        <v>0</v>
      </c>
      <c r="H13476" s="180">
        <v>33209.050000000003</v>
      </c>
      <c r="I13476" s="180">
        <f t="shared" si="420"/>
        <v>332090.55</v>
      </c>
      <c r="J13476" s="177" t="str">
        <f t="shared" si="421"/>
        <v>Date &gt; 1920</v>
      </c>
    </row>
    <row r="13477" spans="1:10" x14ac:dyDescent="0.3">
      <c r="A13477" s="178" t="s">
        <v>3372</v>
      </c>
      <c r="B13477" s="178" t="s">
        <v>201</v>
      </c>
      <c r="C13477" s="178" t="s">
        <v>4810</v>
      </c>
      <c r="D13477" s="178" t="s">
        <v>10486</v>
      </c>
      <c r="E13477" s="179">
        <v>33169</v>
      </c>
      <c r="F13477" s="180">
        <v>14157.54</v>
      </c>
      <c r="G13477" s="180">
        <v>0</v>
      </c>
      <c r="H13477" s="180">
        <v>1573.07</v>
      </c>
      <c r="I13477" s="180">
        <f t="shared" si="420"/>
        <v>15730.61</v>
      </c>
      <c r="J13477" s="177" t="str">
        <f t="shared" si="421"/>
        <v>Date &gt; 1920</v>
      </c>
    </row>
    <row r="13478" spans="1:10" x14ac:dyDescent="0.3">
      <c r="A13478" s="178" t="s">
        <v>3372</v>
      </c>
      <c r="B13478" s="178" t="s">
        <v>201</v>
      </c>
      <c r="C13478" s="178" t="s">
        <v>4810</v>
      </c>
      <c r="D13478" s="178" t="s">
        <v>10486</v>
      </c>
      <c r="E13478" s="179">
        <v>33169</v>
      </c>
      <c r="F13478" s="180">
        <v>1573.06</v>
      </c>
      <c r="G13478" s="180">
        <v>0</v>
      </c>
      <c r="H13478" s="180">
        <v>174.78</v>
      </c>
      <c r="I13478" s="180">
        <f t="shared" si="420"/>
        <v>1747.84</v>
      </c>
      <c r="J13478" s="177" t="str">
        <f t="shared" si="421"/>
        <v>Date &gt; 1920</v>
      </c>
    </row>
    <row r="13479" spans="1:10" x14ac:dyDescent="0.3">
      <c r="A13479" s="178" t="s">
        <v>3372</v>
      </c>
      <c r="B13479" s="178" t="s">
        <v>201</v>
      </c>
      <c r="C13479" s="178" t="s">
        <v>4810</v>
      </c>
      <c r="D13479" s="178" t="s">
        <v>10487</v>
      </c>
      <c r="E13479" s="179">
        <v>33169</v>
      </c>
      <c r="F13479" s="180">
        <v>42724.800000000003</v>
      </c>
      <c r="G13479" s="180">
        <v>0</v>
      </c>
      <c r="H13479" s="180">
        <v>4747.2</v>
      </c>
      <c r="I13479" s="180">
        <f t="shared" si="420"/>
        <v>47472</v>
      </c>
      <c r="J13479" s="177" t="str">
        <f t="shared" si="421"/>
        <v>Date &gt; 1920</v>
      </c>
    </row>
    <row r="13480" spans="1:10" x14ac:dyDescent="0.3">
      <c r="A13480" s="178" t="s">
        <v>3372</v>
      </c>
      <c r="B13480" s="178" t="s">
        <v>201</v>
      </c>
      <c r="C13480" s="178" t="s">
        <v>4810</v>
      </c>
      <c r="D13480" s="178" t="s">
        <v>10487</v>
      </c>
      <c r="E13480" s="179">
        <v>33169</v>
      </c>
      <c r="F13480" s="180">
        <v>568345.56000000006</v>
      </c>
      <c r="G13480" s="180">
        <v>0</v>
      </c>
      <c r="H13480" s="180">
        <v>63149.5</v>
      </c>
      <c r="I13480" s="180">
        <f t="shared" si="420"/>
        <v>631495.06000000006</v>
      </c>
      <c r="J13480" s="177" t="str">
        <f t="shared" si="421"/>
        <v>Date &gt; 1920</v>
      </c>
    </row>
    <row r="13481" spans="1:10" x14ac:dyDescent="0.3">
      <c r="A13481" s="178" t="s">
        <v>3372</v>
      </c>
      <c r="B13481" s="178" t="s">
        <v>201</v>
      </c>
      <c r="C13481" s="178" t="s">
        <v>4810</v>
      </c>
      <c r="D13481" s="178" t="s">
        <v>10487</v>
      </c>
      <c r="E13481" s="179">
        <v>33221</v>
      </c>
      <c r="F13481" s="180">
        <v>30804.92</v>
      </c>
      <c r="G13481" s="180">
        <v>0</v>
      </c>
      <c r="H13481" s="180">
        <v>3422.77</v>
      </c>
      <c r="I13481" s="180">
        <f t="shared" si="420"/>
        <v>34227.689999999995</v>
      </c>
      <c r="J13481" s="177" t="str">
        <f t="shared" si="421"/>
        <v>Date &gt; 1920</v>
      </c>
    </row>
    <row r="13482" spans="1:10" x14ac:dyDescent="0.3">
      <c r="A13482" s="178" t="s">
        <v>3372</v>
      </c>
      <c r="B13482" s="178" t="s">
        <v>201</v>
      </c>
      <c r="C13482" s="178" t="s">
        <v>4810</v>
      </c>
      <c r="D13482" s="178" t="s">
        <v>10487</v>
      </c>
      <c r="E13482" s="179">
        <v>33228</v>
      </c>
      <c r="F13482" s="180">
        <v>4980.6099999999997</v>
      </c>
      <c r="G13482" s="180">
        <v>0</v>
      </c>
      <c r="H13482" s="180">
        <v>553.4</v>
      </c>
      <c r="I13482" s="180">
        <f t="shared" si="420"/>
        <v>5534.0099999999993</v>
      </c>
      <c r="J13482" s="177" t="str">
        <f t="shared" si="421"/>
        <v>Date &gt; 1920</v>
      </c>
    </row>
    <row r="13483" spans="1:10" x14ac:dyDescent="0.3">
      <c r="A13483" s="178" t="s">
        <v>3372</v>
      </c>
      <c r="B13483" s="178" t="s">
        <v>201</v>
      </c>
      <c r="C13483" s="178" t="s">
        <v>4810</v>
      </c>
      <c r="D13483" s="178" t="s">
        <v>10487</v>
      </c>
      <c r="E13483" s="179">
        <v>33464</v>
      </c>
      <c r="F13483" s="180">
        <v>21863.34</v>
      </c>
      <c r="G13483" s="180">
        <v>0</v>
      </c>
      <c r="H13483" s="180">
        <v>2429.2600000000002</v>
      </c>
      <c r="I13483" s="180">
        <f t="shared" si="420"/>
        <v>24292.6</v>
      </c>
      <c r="J13483" s="177" t="str">
        <f t="shared" si="421"/>
        <v>Date &gt; 1920</v>
      </c>
    </row>
    <row r="13484" spans="1:10" x14ac:dyDescent="0.3">
      <c r="A13484" s="178" t="s">
        <v>3372</v>
      </c>
      <c r="B13484" s="178" t="s">
        <v>201</v>
      </c>
      <c r="C13484" s="178" t="s">
        <v>4810</v>
      </c>
      <c r="D13484" s="178" t="s">
        <v>10487</v>
      </c>
      <c r="E13484" s="179">
        <v>33536</v>
      </c>
      <c r="F13484" s="180">
        <v>1349.99</v>
      </c>
      <c r="G13484" s="180">
        <v>0</v>
      </c>
      <c r="H13484" s="180">
        <v>150.01</v>
      </c>
      <c r="I13484" s="180">
        <f t="shared" si="420"/>
        <v>1500</v>
      </c>
      <c r="J13484" s="177" t="str">
        <f t="shared" si="421"/>
        <v>Date &gt; 1920</v>
      </c>
    </row>
    <row r="13485" spans="1:10" x14ac:dyDescent="0.3">
      <c r="A13485" s="178" t="s">
        <v>3372</v>
      </c>
      <c r="B13485" s="178" t="s">
        <v>201</v>
      </c>
      <c r="C13485" s="178" t="s">
        <v>4810</v>
      </c>
      <c r="D13485" s="178" t="s">
        <v>10481</v>
      </c>
      <c r="E13485" s="179">
        <v>33268</v>
      </c>
      <c r="F13485" s="180">
        <v>0</v>
      </c>
      <c r="G13485" s="180">
        <v>132819.73000000001</v>
      </c>
      <c r="H13485" s="180">
        <v>66409.87</v>
      </c>
      <c r="I13485" s="180">
        <f t="shared" si="420"/>
        <v>199229.6</v>
      </c>
      <c r="J13485" s="177" t="str">
        <f t="shared" si="421"/>
        <v>Date &gt; 1920</v>
      </c>
    </row>
    <row r="13486" spans="1:10" x14ac:dyDescent="0.3">
      <c r="A13486" s="178" t="s">
        <v>3372</v>
      </c>
      <c r="B13486" s="178" t="s">
        <v>201</v>
      </c>
      <c r="C13486" s="178" t="s">
        <v>4810</v>
      </c>
      <c r="D13486" s="178" t="s">
        <v>10481</v>
      </c>
      <c r="E13486" s="179">
        <v>33303</v>
      </c>
      <c r="F13486" s="180">
        <v>0</v>
      </c>
      <c r="G13486" s="180">
        <v>14852.13</v>
      </c>
      <c r="H13486" s="180">
        <v>7426.06</v>
      </c>
      <c r="I13486" s="180">
        <f t="shared" si="420"/>
        <v>22278.19</v>
      </c>
      <c r="J13486" s="177" t="str">
        <f t="shared" si="421"/>
        <v>Date &gt; 1920</v>
      </c>
    </row>
    <row r="13487" spans="1:10" x14ac:dyDescent="0.3">
      <c r="A13487" s="178" t="s">
        <v>3372</v>
      </c>
      <c r="B13487" s="178" t="s">
        <v>201</v>
      </c>
      <c r="C13487" s="178" t="s">
        <v>4810</v>
      </c>
      <c r="D13487" s="178" t="s">
        <v>10488</v>
      </c>
      <c r="E13487" s="179">
        <v>33486</v>
      </c>
      <c r="F13487" s="180">
        <v>85153.600000000006</v>
      </c>
      <c r="G13487" s="180">
        <v>0</v>
      </c>
      <c r="H13487" s="180">
        <v>9461.51</v>
      </c>
      <c r="I13487" s="180">
        <f t="shared" si="420"/>
        <v>94615.11</v>
      </c>
      <c r="J13487" s="177" t="str">
        <f t="shared" si="421"/>
        <v>Date &gt; 1920</v>
      </c>
    </row>
    <row r="13488" spans="1:10" x14ac:dyDescent="0.3">
      <c r="A13488" s="178" t="s">
        <v>3372</v>
      </c>
      <c r="B13488" s="178" t="s">
        <v>201</v>
      </c>
      <c r="C13488" s="178" t="s">
        <v>4810</v>
      </c>
      <c r="D13488" s="178" t="s">
        <v>10488</v>
      </c>
      <c r="E13488" s="179">
        <v>33506</v>
      </c>
      <c r="F13488" s="180">
        <v>615400.79</v>
      </c>
      <c r="G13488" s="180">
        <v>0</v>
      </c>
      <c r="H13488" s="180">
        <v>68377.87</v>
      </c>
      <c r="I13488" s="180">
        <f t="shared" si="420"/>
        <v>683778.66</v>
      </c>
      <c r="J13488" s="177" t="str">
        <f t="shared" si="421"/>
        <v>Date &gt; 1920</v>
      </c>
    </row>
    <row r="13489" spans="1:10" x14ac:dyDescent="0.3">
      <c r="A13489" s="178" t="s">
        <v>3372</v>
      </c>
      <c r="B13489" s="178" t="s">
        <v>201</v>
      </c>
      <c r="C13489" s="178" t="s">
        <v>4810</v>
      </c>
      <c r="D13489" s="178" t="s">
        <v>10488</v>
      </c>
      <c r="E13489" s="179">
        <v>33513</v>
      </c>
      <c r="F13489" s="180">
        <v>300695.96000000002</v>
      </c>
      <c r="G13489" s="180">
        <v>0</v>
      </c>
      <c r="H13489" s="180">
        <v>33410.660000000003</v>
      </c>
      <c r="I13489" s="180">
        <f t="shared" si="420"/>
        <v>334106.62</v>
      </c>
      <c r="J13489" s="177" t="str">
        <f t="shared" si="421"/>
        <v>Date &gt; 1920</v>
      </c>
    </row>
    <row r="13490" spans="1:10" x14ac:dyDescent="0.3">
      <c r="A13490" s="178" t="s">
        <v>3372</v>
      </c>
      <c r="B13490" s="178" t="s">
        <v>201</v>
      </c>
      <c r="C13490" s="178" t="s">
        <v>4810</v>
      </c>
      <c r="D13490" s="178" t="s">
        <v>10488</v>
      </c>
      <c r="E13490" s="179">
        <v>33588</v>
      </c>
      <c r="F13490" s="180">
        <v>78165.41</v>
      </c>
      <c r="G13490" s="180">
        <v>0</v>
      </c>
      <c r="H13490" s="180">
        <v>8685.06</v>
      </c>
      <c r="I13490" s="180">
        <f t="shared" si="420"/>
        <v>86850.47</v>
      </c>
      <c r="J13490" s="177" t="str">
        <f t="shared" si="421"/>
        <v>Date &gt; 1920</v>
      </c>
    </row>
    <row r="13491" spans="1:10" x14ac:dyDescent="0.3">
      <c r="A13491" s="178" t="s">
        <v>3372</v>
      </c>
      <c r="B13491" s="178" t="s">
        <v>201</v>
      </c>
      <c r="C13491" s="178" t="s">
        <v>4810</v>
      </c>
      <c r="D13491" s="178" t="s">
        <v>10488</v>
      </c>
      <c r="E13491" s="179">
        <v>33640</v>
      </c>
      <c r="F13491" s="180">
        <v>18276.509999999998</v>
      </c>
      <c r="G13491" s="180">
        <v>0</v>
      </c>
      <c r="H13491" s="180">
        <v>6092.16</v>
      </c>
      <c r="I13491" s="180">
        <f t="shared" si="420"/>
        <v>24368.67</v>
      </c>
      <c r="J13491" s="177" t="str">
        <f t="shared" si="421"/>
        <v>Date &gt; 1920</v>
      </c>
    </row>
    <row r="13492" spans="1:10" x14ac:dyDescent="0.3">
      <c r="A13492" s="178" t="s">
        <v>3372</v>
      </c>
      <c r="B13492" s="178" t="s">
        <v>201</v>
      </c>
      <c r="C13492" s="178" t="s">
        <v>4810</v>
      </c>
      <c r="D13492" s="178" t="s">
        <v>10488</v>
      </c>
      <c r="E13492" s="179">
        <v>33876</v>
      </c>
      <c r="F13492" s="180">
        <v>5287.36</v>
      </c>
      <c r="G13492" s="180">
        <v>0</v>
      </c>
      <c r="H13492" s="180">
        <v>587.48</v>
      </c>
      <c r="I13492" s="180">
        <f t="shared" si="420"/>
        <v>5874.84</v>
      </c>
      <c r="J13492" s="177" t="str">
        <f t="shared" si="421"/>
        <v>Date &gt; 1920</v>
      </c>
    </row>
    <row r="13493" spans="1:10" x14ac:dyDescent="0.3">
      <c r="A13493" s="178" t="s">
        <v>3372</v>
      </c>
      <c r="B13493" s="178" t="s">
        <v>201</v>
      </c>
      <c r="C13493" s="178" t="s">
        <v>4810</v>
      </c>
      <c r="D13493" s="178" t="s">
        <v>10488</v>
      </c>
      <c r="E13493" s="179">
        <v>33938</v>
      </c>
      <c r="F13493" s="180">
        <v>26526.65</v>
      </c>
      <c r="G13493" s="180">
        <v>0</v>
      </c>
      <c r="H13493" s="180">
        <v>1235.26</v>
      </c>
      <c r="I13493" s="180">
        <f t="shared" si="420"/>
        <v>27761.91</v>
      </c>
      <c r="J13493" s="177" t="str">
        <f t="shared" si="421"/>
        <v>Date &gt; 1920</v>
      </c>
    </row>
    <row r="13494" spans="1:10" x14ac:dyDescent="0.3">
      <c r="A13494" s="178" t="s">
        <v>3372</v>
      </c>
      <c r="B13494" s="178" t="s">
        <v>201</v>
      </c>
      <c r="C13494" s="178" t="s">
        <v>4810</v>
      </c>
      <c r="D13494" s="178" t="s">
        <v>10489</v>
      </c>
      <c r="E13494" s="179">
        <v>33806</v>
      </c>
      <c r="F13494" s="180">
        <v>333064.55</v>
      </c>
      <c r="G13494" s="180">
        <v>0</v>
      </c>
      <c r="H13494" s="180">
        <v>37007.160000000003</v>
      </c>
      <c r="I13494" s="180">
        <f t="shared" si="420"/>
        <v>370071.70999999996</v>
      </c>
      <c r="J13494" s="177" t="str">
        <f t="shared" si="421"/>
        <v>Date &gt; 1920</v>
      </c>
    </row>
    <row r="13495" spans="1:10" x14ac:dyDescent="0.3">
      <c r="A13495" s="178" t="s">
        <v>3372</v>
      </c>
      <c r="B13495" s="178" t="s">
        <v>201</v>
      </c>
      <c r="C13495" s="178" t="s">
        <v>4810</v>
      </c>
      <c r="D13495" s="178" t="s">
        <v>10489</v>
      </c>
      <c r="E13495" s="179">
        <v>33820</v>
      </c>
      <c r="F13495" s="180">
        <v>173933.86</v>
      </c>
      <c r="G13495" s="180">
        <v>0</v>
      </c>
      <c r="H13495" s="180">
        <v>19325.990000000002</v>
      </c>
      <c r="I13495" s="180">
        <f t="shared" si="420"/>
        <v>193259.84999999998</v>
      </c>
      <c r="J13495" s="177" t="str">
        <f t="shared" si="421"/>
        <v>Date &gt; 1920</v>
      </c>
    </row>
    <row r="13496" spans="1:10" x14ac:dyDescent="0.3">
      <c r="A13496" s="178" t="s">
        <v>3372</v>
      </c>
      <c r="B13496" s="178" t="s">
        <v>201</v>
      </c>
      <c r="C13496" s="178" t="s">
        <v>4810</v>
      </c>
      <c r="D13496" s="178" t="s">
        <v>10489</v>
      </c>
      <c r="E13496" s="179">
        <v>33876</v>
      </c>
      <c r="F13496" s="180">
        <v>393307.18</v>
      </c>
      <c r="G13496" s="180">
        <v>0</v>
      </c>
      <c r="H13496" s="180">
        <v>43700.800000000003</v>
      </c>
      <c r="I13496" s="180">
        <f t="shared" si="420"/>
        <v>437007.98</v>
      </c>
      <c r="J13496" s="177" t="str">
        <f t="shared" si="421"/>
        <v>Date &gt; 1920</v>
      </c>
    </row>
    <row r="13497" spans="1:10" x14ac:dyDescent="0.3">
      <c r="A13497" s="178" t="s">
        <v>3372</v>
      </c>
      <c r="B13497" s="178" t="s">
        <v>201</v>
      </c>
      <c r="C13497" s="178" t="s">
        <v>4810</v>
      </c>
      <c r="D13497" s="178" t="s">
        <v>10489</v>
      </c>
      <c r="E13497" s="179">
        <v>33907</v>
      </c>
      <c r="F13497" s="180">
        <v>10770.3</v>
      </c>
      <c r="G13497" s="180">
        <v>0</v>
      </c>
      <c r="H13497" s="180">
        <v>1196.7</v>
      </c>
      <c r="I13497" s="180">
        <f t="shared" si="420"/>
        <v>11967</v>
      </c>
      <c r="J13497" s="177" t="str">
        <f t="shared" si="421"/>
        <v>Date &gt; 1920</v>
      </c>
    </row>
    <row r="13498" spans="1:10" x14ac:dyDescent="0.3">
      <c r="A13498" s="178" t="s">
        <v>3372</v>
      </c>
      <c r="B13498" s="178" t="s">
        <v>201</v>
      </c>
      <c r="C13498" s="178" t="s">
        <v>4810</v>
      </c>
      <c r="D13498" s="178" t="s">
        <v>10489</v>
      </c>
      <c r="E13498" s="179">
        <v>34060</v>
      </c>
      <c r="F13498" s="180">
        <v>49512.88</v>
      </c>
      <c r="G13498" s="180">
        <v>0</v>
      </c>
      <c r="H13498" s="180">
        <v>5501.43</v>
      </c>
      <c r="I13498" s="180">
        <f t="shared" si="420"/>
        <v>55014.31</v>
      </c>
      <c r="J13498" s="177" t="str">
        <f t="shared" si="421"/>
        <v>Date &gt; 1920</v>
      </c>
    </row>
    <row r="13499" spans="1:10" x14ac:dyDescent="0.3">
      <c r="A13499" s="178" t="s">
        <v>3372</v>
      </c>
      <c r="B13499" s="178" t="s">
        <v>201</v>
      </c>
      <c r="C13499" s="178" t="s">
        <v>4810</v>
      </c>
      <c r="D13499" s="178" t="s">
        <v>10489</v>
      </c>
      <c r="E13499" s="179">
        <v>34309</v>
      </c>
      <c r="F13499" s="180">
        <v>1822.5</v>
      </c>
      <c r="G13499" s="180">
        <v>0</v>
      </c>
      <c r="H13499" s="180">
        <v>202.5</v>
      </c>
      <c r="I13499" s="180">
        <f t="shared" si="420"/>
        <v>2025</v>
      </c>
      <c r="J13499" s="177" t="str">
        <f t="shared" si="421"/>
        <v>Date &gt; 1920</v>
      </c>
    </row>
    <row r="13500" spans="1:10" x14ac:dyDescent="0.3">
      <c r="A13500" s="178" t="s">
        <v>3372</v>
      </c>
      <c r="B13500" s="178" t="s">
        <v>201</v>
      </c>
      <c r="C13500" s="178" t="s">
        <v>4810</v>
      </c>
      <c r="D13500" s="178" t="s">
        <v>10490</v>
      </c>
      <c r="E13500" s="179">
        <v>33906</v>
      </c>
      <c r="F13500" s="180">
        <v>0</v>
      </c>
      <c r="G13500" s="180">
        <v>8422.7800000000007</v>
      </c>
      <c r="H13500" s="180">
        <v>4852.59</v>
      </c>
      <c r="I13500" s="180">
        <f t="shared" si="420"/>
        <v>13275.37</v>
      </c>
      <c r="J13500" s="177" t="str">
        <f t="shared" si="421"/>
        <v>Date &gt; 1920</v>
      </c>
    </row>
    <row r="13501" spans="1:10" x14ac:dyDescent="0.3">
      <c r="A13501" s="178" t="s">
        <v>3372</v>
      </c>
      <c r="B13501" s="178" t="s">
        <v>201</v>
      </c>
      <c r="C13501" s="178" t="s">
        <v>4810</v>
      </c>
      <c r="D13501" s="178" t="s">
        <v>10490</v>
      </c>
      <c r="E13501" s="179">
        <v>33906</v>
      </c>
      <c r="F13501" s="180">
        <v>0</v>
      </c>
      <c r="G13501" s="180">
        <v>1282.3800000000001</v>
      </c>
      <c r="H13501" s="180">
        <v>0</v>
      </c>
      <c r="I13501" s="180">
        <f t="shared" si="420"/>
        <v>1282.3800000000001</v>
      </c>
      <c r="J13501" s="177" t="str">
        <f t="shared" si="421"/>
        <v>Date &gt; 1920</v>
      </c>
    </row>
    <row r="13502" spans="1:10" x14ac:dyDescent="0.3">
      <c r="A13502" s="178" t="s">
        <v>3372</v>
      </c>
      <c r="B13502" s="178" t="s">
        <v>201</v>
      </c>
      <c r="C13502" s="178" t="s">
        <v>4810</v>
      </c>
      <c r="D13502" s="178" t="s">
        <v>10491</v>
      </c>
      <c r="E13502" s="179">
        <v>33812</v>
      </c>
      <c r="F13502" s="180">
        <v>0</v>
      </c>
      <c r="G13502" s="180">
        <v>25070.799999999999</v>
      </c>
      <c r="H13502" s="180">
        <v>12535.4</v>
      </c>
      <c r="I13502" s="180">
        <f t="shared" si="420"/>
        <v>37606.199999999997</v>
      </c>
      <c r="J13502" s="177" t="str">
        <f t="shared" si="421"/>
        <v>Date &gt; 1920</v>
      </c>
    </row>
    <row r="13503" spans="1:10" x14ac:dyDescent="0.3">
      <c r="A13503" s="178" t="s">
        <v>3372</v>
      </c>
      <c r="B13503" s="178" t="s">
        <v>201</v>
      </c>
      <c r="C13503" s="178" t="s">
        <v>4810</v>
      </c>
      <c r="D13503" s="178" t="s">
        <v>10491</v>
      </c>
      <c r="E13503" s="179">
        <v>33856</v>
      </c>
      <c r="F13503" s="180">
        <v>0</v>
      </c>
      <c r="G13503" s="180">
        <v>14549.92</v>
      </c>
      <c r="H13503" s="180">
        <v>15877.39</v>
      </c>
      <c r="I13503" s="180">
        <f t="shared" si="420"/>
        <v>30427.309999999998</v>
      </c>
      <c r="J13503" s="177" t="str">
        <f t="shared" si="421"/>
        <v>Date &gt; 1920</v>
      </c>
    </row>
    <row r="13504" spans="1:10" x14ac:dyDescent="0.3">
      <c r="A13504" s="178" t="s">
        <v>3372</v>
      </c>
      <c r="B13504" s="178" t="s">
        <v>201</v>
      </c>
      <c r="C13504" s="178" t="s">
        <v>4810</v>
      </c>
      <c r="D13504" s="178" t="s">
        <v>10491</v>
      </c>
      <c r="E13504" s="179">
        <v>33870</v>
      </c>
      <c r="F13504" s="180">
        <v>0</v>
      </c>
      <c r="G13504" s="180">
        <v>34379.279999999999</v>
      </c>
      <c r="H13504" s="180">
        <v>79487.88</v>
      </c>
      <c r="I13504" s="180">
        <f t="shared" si="420"/>
        <v>113867.16</v>
      </c>
      <c r="J13504" s="177" t="str">
        <f t="shared" si="421"/>
        <v>Date &gt; 1920</v>
      </c>
    </row>
    <row r="13505" spans="1:10" x14ac:dyDescent="0.3">
      <c r="A13505" s="178" t="s">
        <v>3372</v>
      </c>
      <c r="B13505" s="178" t="s">
        <v>201</v>
      </c>
      <c r="C13505" s="178" t="s">
        <v>4810</v>
      </c>
      <c r="D13505" s="178" t="s">
        <v>10491</v>
      </c>
      <c r="E13505" s="179">
        <v>33974</v>
      </c>
      <c r="F13505" s="180">
        <v>0</v>
      </c>
      <c r="G13505" s="180">
        <v>15176.26</v>
      </c>
      <c r="H13505" s="180">
        <v>11647.41</v>
      </c>
      <c r="I13505" s="180">
        <f t="shared" si="420"/>
        <v>26823.67</v>
      </c>
      <c r="J13505" s="177" t="str">
        <f t="shared" si="421"/>
        <v>Date &gt; 1920</v>
      </c>
    </row>
    <row r="13506" spans="1:10" x14ac:dyDescent="0.3">
      <c r="A13506" s="178" t="s">
        <v>3372</v>
      </c>
      <c r="B13506" s="178" t="s">
        <v>201</v>
      </c>
      <c r="C13506" s="178" t="s">
        <v>4810</v>
      </c>
      <c r="D13506" s="178" t="s">
        <v>10492</v>
      </c>
      <c r="E13506" s="179">
        <v>34199</v>
      </c>
      <c r="F13506" s="180">
        <v>109370.91</v>
      </c>
      <c r="G13506" s="180">
        <v>9163.26</v>
      </c>
      <c r="H13506" s="180">
        <v>16733.96</v>
      </c>
      <c r="I13506" s="180">
        <f t="shared" si="420"/>
        <v>135268.13</v>
      </c>
      <c r="J13506" s="177" t="str">
        <f t="shared" si="421"/>
        <v>Date &gt; 1920</v>
      </c>
    </row>
    <row r="13507" spans="1:10" x14ac:dyDescent="0.3">
      <c r="A13507" s="178" t="s">
        <v>3372</v>
      </c>
      <c r="B13507" s="178" t="s">
        <v>201</v>
      </c>
      <c r="C13507" s="178" t="s">
        <v>4810</v>
      </c>
      <c r="D13507" s="178" t="s">
        <v>10492</v>
      </c>
      <c r="E13507" s="179">
        <v>34220</v>
      </c>
      <c r="F13507" s="180">
        <v>42955.85</v>
      </c>
      <c r="G13507" s="180">
        <v>346.32</v>
      </c>
      <c r="H13507" s="180">
        <v>4946.0200000000004</v>
      </c>
      <c r="I13507" s="180">
        <f t="shared" si="420"/>
        <v>48248.19</v>
      </c>
      <c r="J13507" s="177" t="str">
        <f t="shared" si="421"/>
        <v>Date &gt; 1920</v>
      </c>
    </row>
    <row r="13508" spans="1:10" x14ac:dyDescent="0.3">
      <c r="A13508" s="178" t="s">
        <v>3372</v>
      </c>
      <c r="B13508" s="178" t="s">
        <v>201</v>
      </c>
      <c r="C13508" s="178" t="s">
        <v>4810</v>
      </c>
      <c r="D13508" s="178" t="s">
        <v>10492</v>
      </c>
      <c r="E13508" s="179">
        <v>34235</v>
      </c>
      <c r="F13508" s="180">
        <v>83835</v>
      </c>
      <c r="G13508" s="180">
        <v>0</v>
      </c>
      <c r="H13508" s="180">
        <v>9315</v>
      </c>
      <c r="I13508" s="180">
        <f t="shared" si="420"/>
        <v>93150</v>
      </c>
      <c r="J13508" s="177" t="str">
        <f t="shared" si="421"/>
        <v>Date &gt; 1920</v>
      </c>
    </row>
    <row r="13509" spans="1:10" x14ac:dyDescent="0.3">
      <c r="A13509" s="178" t="s">
        <v>3372</v>
      </c>
      <c r="B13509" s="178" t="s">
        <v>201</v>
      </c>
      <c r="C13509" s="178" t="s">
        <v>4810</v>
      </c>
      <c r="D13509" s="178" t="s">
        <v>10492</v>
      </c>
      <c r="E13509" s="179">
        <v>34267</v>
      </c>
      <c r="F13509" s="180">
        <v>33200.01</v>
      </c>
      <c r="G13509" s="180">
        <v>0</v>
      </c>
      <c r="H13509" s="180">
        <v>3688.89</v>
      </c>
      <c r="I13509" s="180">
        <f t="shared" ref="I13509:I13572" si="422">SUM(F13509:H13509)</f>
        <v>36888.9</v>
      </c>
      <c r="J13509" s="177" t="str">
        <f t="shared" ref="J13509:J13572" si="423">IF(OR(YEAR(E13509)&gt; 1920, ISBLANK(E13509)), "Date &gt; 1920", "Sketchy date")</f>
        <v>Date &gt; 1920</v>
      </c>
    </row>
    <row r="13510" spans="1:10" x14ac:dyDescent="0.3">
      <c r="A13510" s="178" t="s">
        <v>3372</v>
      </c>
      <c r="B13510" s="178" t="s">
        <v>201</v>
      </c>
      <c r="C13510" s="178" t="s">
        <v>4810</v>
      </c>
      <c r="D13510" s="178" t="s">
        <v>10492</v>
      </c>
      <c r="E13510" s="179">
        <v>34309</v>
      </c>
      <c r="F13510" s="180">
        <v>147285.14000000001</v>
      </c>
      <c r="G13510" s="180">
        <v>368.54</v>
      </c>
      <c r="H13510" s="180">
        <v>16549.29</v>
      </c>
      <c r="I13510" s="180">
        <f t="shared" si="422"/>
        <v>164202.97000000003</v>
      </c>
      <c r="J13510" s="177" t="str">
        <f t="shared" si="423"/>
        <v>Date &gt; 1920</v>
      </c>
    </row>
    <row r="13511" spans="1:10" x14ac:dyDescent="0.3">
      <c r="A13511" s="178" t="s">
        <v>3372</v>
      </c>
      <c r="B13511" s="178" t="s">
        <v>201</v>
      </c>
      <c r="C13511" s="178" t="s">
        <v>4810</v>
      </c>
      <c r="D13511" s="178" t="s">
        <v>10492</v>
      </c>
      <c r="E13511" s="179">
        <v>34474</v>
      </c>
      <c r="F13511" s="180">
        <v>31103</v>
      </c>
      <c r="G13511" s="180">
        <v>0</v>
      </c>
      <c r="H13511" s="180">
        <v>3455.89</v>
      </c>
      <c r="I13511" s="180">
        <f t="shared" si="422"/>
        <v>34558.89</v>
      </c>
      <c r="J13511" s="177" t="str">
        <f t="shared" si="423"/>
        <v>Date &gt; 1920</v>
      </c>
    </row>
    <row r="13512" spans="1:10" x14ac:dyDescent="0.3">
      <c r="A13512" s="178" t="s">
        <v>3372</v>
      </c>
      <c r="B13512" s="178" t="s">
        <v>201</v>
      </c>
      <c r="C13512" s="178" t="s">
        <v>4810</v>
      </c>
      <c r="D13512" s="178" t="s">
        <v>10492</v>
      </c>
      <c r="E13512" s="179">
        <v>35145</v>
      </c>
      <c r="F13512" s="180">
        <v>2412</v>
      </c>
      <c r="G13512" s="180">
        <v>0</v>
      </c>
      <c r="H13512" s="180">
        <v>268.52999999999997</v>
      </c>
      <c r="I13512" s="180">
        <f t="shared" si="422"/>
        <v>2680.5299999999997</v>
      </c>
      <c r="J13512" s="177" t="str">
        <f t="shared" si="423"/>
        <v>Date &gt; 1920</v>
      </c>
    </row>
    <row r="13513" spans="1:10" x14ac:dyDescent="0.3">
      <c r="A13513" s="178" t="s">
        <v>3372</v>
      </c>
      <c r="B13513" s="178" t="s">
        <v>201</v>
      </c>
      <c r="C13513" s="178" t="s">
        <v>4810</v>
      </c>
      <c r="D13513" s="178" t="s">
        <v>8152</v>
      </c>
      <c r="E13513" s="179">
        <v>33980</v>
      </c>
      <c r="F13513" s="180">
        <v>0</v>
      </c>
      <c r="G13513" s="180">
        <v>51710.9</v>
      </c>
      <c r="H13513" s="180">
        <v>25855.45</v>
      </c>
      <c r="I13513" s="180">
        <f t="shared" si="422"/>
        <v>77566.350000000006</v>
      </c>
      <c r="J13513" s="177" t="str">
        <f t="shared" si="423"/>
        <v>Date &gt; 1920</v>
      </c>
    </row>
    <row r="13514" spans="1:10" x14ac:dyDescent="0.3">
      <c r="A13514" s="178" t="s">
        <v>3372</v>
      </c>
      <c r="B13514" s="178" t="s">
        <v>201</v>
      </c>
      <c r="C13514" s="178" t="s">
        <v>4810</v>
      </c>
      <c r="D13514" s="178" t="s">
        <v>10493</v>
      </c>
      <c r="E13514" s="179">
        <v>34080</v>
      </c>
      <c r="F13514" s="180">
        <v>0</v>
      </c>
      <c r="G13514" s="180">
        <v>47110.04</v>
      </c>
      <c r="H13514" s="180">
        <v>23555.01</v>
      </c>
      <c r="I13514" s="180">
        <f t="shared" si="422"/>
        <v>70665.05</v>
      </c>
      <c r="J13514" s="177" t="str">
        <f t="shared" si="423"/>
        <v>Date &gt; 1920</v>
      </c>
    </row>
    <row r="13515" spans="1:10" x14ac:dyDescent="0.3">
      <c r="A13515" s="178" t="s">
        <v>3372</v>
      </c>
      <c r="B13515" s="178" t="s">
        <v>201</v>
      </c>
      <c r="C13515" s="178" t="s">
        <v>4810</v>
      </c>
      <c r="D13515" s="178" t="s">
        <v>10493</v>
      </c>
      <c r="E13515" s="179">
        <v>34129</v>
      </c>
      <c r="F13515" s="180">
        <v>0</v>
      </c>
      <c r="G13515" s="180">
        <v>59737.8</v>
      </c>
      <c r="H13515" s="180">
        <v>29868.92</v>
      </c>
      <c r="I13515" s="180">
        <f t="shared" si="422"/>
        <v>89606.720000000001</v>
      </c>
      <c r="J13515" s="177" t="str">
        <f t="shared" si="423"/>
        <v>Date &gt; 1920</v>
      </c>
    </row>
    <row r="13516" spans="1:10" x14ac:dyDescent="0.3">
      <c r="A13516" s="178" t="s">
        <v>3372</v>
      </c>
      <c r="B13516" s="178" t="s">
        <v>201</v>
      </c>
      <c r="C13516" s="178" t="s">
        <v>4810</v>
      </c>
      <c r="D13516" s="178" t="s">
        <v>10493</v>
      </c>
      <c r="E13516" s="179">
        <v>34144</v>
      </c>
      <c r="F13516" s="180">
        <v>0</v>
      </c>
      <c r="G13516" s="180">
        <v>2110.2600000000002</v>
      </c>
      <c r="H13516" s="180">
        <v>1055.1400000000001</v>
      </c>
      <c r="I13516" s="180">
        <f t="shared" si="422"/>
        <v>3165.4000000000005</v>
      </c>
      <c r="J13516" s="177" t="str">
        <f t="shared" si="423"/>
        <v>Date &gt; 1920</v>
      </c>
    </row>
    <row r="13517" spans="1:10" x14ac:dyDescent="0.3">
      <c r="A13517" s="178" t="s">
        <v>3372</v>
      </c>
      <c r="B13517" s="178" t="s">
        <v>201</v>
      </c>
      <c r="C13517" s="178" t="s">
        <v>4810</v>
      </c>
      <c r="D13517" s="178" t="s">
        <v>10493</v>
      </c>
      <c r="E13517" s="179">
        <v>34191</v>
      </c>
      <c r="F13517" s="180">
        <v>0</v>
      </c>
      <c r="G13517" s="180">
        <v>549.34</v>
      </c>
      <c r="H13517" s="180">
        <v>274.66000000000003</v>
      </c>
      <c r="I13517" s="180">
        <f t="shared" si="422"/>
        <v>824</v>
      </c>
      <c r="J13517" s="177" t="str">
        <f t="shared" si="423"/>
        <v>Date &gt; 1920</v>
      </c>
    </row>
    <row r="13518" spans="1:10" x14ac:dyDescent="0.3">
      <c r="A13518" s="178" t="s">
        <v>3372</v>
      </c>
      <c r="B13518" s="178" t="s">
        <v>201</v>
      </c>
      <c r="C13518" s="178" t="s">
        <v>4810</v>
      </c>
      <c r="D13518" s="178" t="s">
        <v>10493</v>
      </c>
      <c r="E13518" s="179">
        <v>34211</v>
      </c>
      <c r="F13518" s="180">
        <v>0</v>
      </c>
      <c r="G13518" s="180">
        <v>4918.87</v>
      </c>
      <c r="H13518" s="180">
        <v>2459.4299999999998</v>
      </c>
      <c r="I13518" s="180">
        <f t="shared" si="422"/>
        <v>7378.2999999999993</v>
      </c>
      <c r="J13518" s="177" t="str">
        <f t="shared" si="423"/>
        <v>Date &gt; 1920</v>
      </c>
    </row>
    <row r="13519" spans="1:10" x14ac:dyDescent="0.3">
      <c r="A13519" s="178" t="s">
        <v>3372</v>
      </c>
      <c r="B13519" s="178" t="s">
        <v>201</v>
      </c>
      <c r="C13519" s="178" t="s">
        <v>4810</v>
      </c>
      <c r="D13519" s="178" t="s">
        <v>8640</v>
      </c>
      <c r="E13519" s="179">
        <v>34080</v>
      </c>
      <c r="F13519" s="180">
        <v>0</v>
      </c>
      <c r="G13519" s="180">
        <v>9853.67</v>
      </c>
      <c r="H13519" s="180">
        <v>4926.83</v>
      </c>
      <c r="I13519" s="180">
        <f t="shared" si="422"/>
        <v>14780.5</v>
      </c>
      <c r="J13519" s="177" t="str">
        <f t="shared" si="423"/>
        <v>Date &gt; 1920</v>
      </c>
    </row>
    <row r="13520" spans="1:10" x14ac:dyDescent="0.3">
      <c r="A13520" s="178" t="s">
        <v>3372</v>
      </c>
      <c r="B13520" s="178" t="s">
        <v>201</v>
      </c>
      <c r="C13520" s="178" t="s">
        <v>4810</v>
      </c>
      <c r="D13520" s="178" t="s">
        <v>8640</v>
      </c>
      <c r="E13520" s="179">
        <v>34144</v>
      </c>
      <c r="F13520" s="180">
        <v>0</v>
      </c>
      <c r="G13520" s="180">
        <v>115761.46</v>
      </c>
      <c r="H13520" s="180">
        <v>70073.17</v>
      </c>
      <c r="I13520" s="180">
        <f t="shared" si="422"/>
        <v>185834.63</v>
      </c>
      <c r="J13520" s="177" t="str">
        <f t="shared" si="423"/>
        <v>Date &gt; 1920</v>
      </c>
    </row>
    <row r="13521" spans="1:10" x14ac:dyDescent="0.3">
      <c r="A13521" s="178" t="s">
        <v>3372</v>
      </c>
      <c r="B13521" s="178" t="s">
        <v>201</v>
      </c>
      <c r="C13521" s="178" t="s">
        <v>4810</v>
      </c>
      <c r="D13521" s="178" t="s">
        <v>8640</v>
      </c>
      <c r="E13521" s="179">
        <v>34235</v>
      </c>
      <c r="F13521" s="180">
        <v>0</v>
      </c>
      <c r="G13521" s="180">
        <v>5208.5600000000004</v>
      </c>
      <c r="H13521" s="180">
        <v>0</v>
      </c>
      <c r="I13521" s="180">
        <f t="shared" si="422"/>
        <v>5208.5600000000004</v>
      </c>
      <c r="J13521" s="177" t="str">
        <f t="shared" si="423"/>
        <v>Date &gt; 1920</v>
      </c>
    </row>
    <row r="13522" spans="1:10" x14ac:dyDescent="0.3">
      <c r="A13522" s="178" t="s">
        <v>3372</v>
      </c>
      <c r="B13522" s="178" t="s">
        <v>201</v>
      </c>
      <c r="C13522" s="178" t="s">
        <v>4810</v>
      </c>
      <c r="D13522" s="178" t="s">
        <v>8640</v>
      </c>
      <c r="E13522" s="179">
        <v>34255</v>
      </c>
      <c r="F13522" s="180">
        <v>0</v>
      </c>
      <c r="G13522" s="180">
        <v>606.66999999999996</v>
      </c>
      <c r="H13522" s="180">
        <v>0</v>
      </c>
      <c r="I13522" s="180">
        <f t="shared" si="422"/>
        <v>606.66999999999996</v>
      </c>
      <c r="J13522" s="177" t="str">
        <f t="shared" si="423"/>
        <v>Date &gt; 1920</v>
      </c>
    </row>
    <row r="13523" spans="1:10" x14ac:dyDescent="0.3">
      <c r="A13523" s="178" t="s">
        <v>3372</v>
      </c>
      <c r="B13523" s="178" t="s">
        <v>201</v>
      </c>
      <c r="C13523" s="178" t="s">
        <v>4810</v>
      </c>
      <c r="D13523" s="178" t="s">
        <v>8640</v>
      </c>
      <c r="E13523" s="179">
        <v>34296</v>
      </c>
      <c r="F13523" s="180">
        <v>0</v>
      </c>
      <c r="G13523" s="180">
        <v>6079.48</v>
      </c>
      <c r="H13523" s="180">
        <v>15482.43</v>
      </c>
      <c r="I13523" s="180">
        <f t="shared" si="422"/>
        <v>21561.91</v>
      </c>
      <c r="J13523" s="177" t="str">
        <f t="shared" si="423"/>
        <v>Date &gt; 1920</v>
      </c>
    </row>
    <row r="13524" spans="1:10" x14ac:dyDescent="0.3">
      <c r="A13524" s="178" t="s">
        <v>3372</v>
      </c>
      <c r="B13524" s="178" t="s">
        <v>201</v>
      </c>
      <c r="C13524" s="178" t="s">
        <v>4810</v>
      </c>
      <c r="D13524" s="178" t="s">
        <v>10494</v>
      </c>
      <c r="E13524" s="179">
        <v>34134</v>
      </c>
      <c r="F13524" s="180">
        <v>0</v>
      </c>
      <c r="G13524" s="180">
        <v>14920.67</v>
      </c>
      <c r="H13524" s="180">
        <v>7460.33</v>
      </c>
      <c r="I13524" s="180">
        <f t="shared" si="422"/>
        <v>22381</v>
      </c>
      <c r="J13524" s="177" t="str">
        <f t="shared" si="423"/>
        <v>Date &gt; 1920</v>
      </c>
    </row>
    <row r="13525" spans="1:10" x14ac:dyDescent="0.3">
      <c r="A13525" s="178" t="s">
        <v>3372</v>
      </c>
      <c r="B13525" s="178" t="s">
        <v>201</v>
      </c>
      <c r="C13525" s="178" t="s">
        <v>4810</v>
      </c>
      <c r="D13525" s="178" t="s">
        <v>10495</v>
      </c>
      <c r="E13525" s="179">
        <v>34129</v>
      </c>
      <c r="F13525" s="180">
        <v>0</v>
      </c>
      <c r="G13525" s="180">
        <v>11956.67</v>
      </c>
      <c r="H13525" s="180">
        <v>5978.33</v>
      </c>
      <c r="I13525" s="180">
        <f t="shared" si="422"/>
        <v>17935</v>
      </c>
      <c r="J13525" s="177" t="str">
        <f t="shared" si="423"/>
        <v>Date &gt; 1920</v>
      </c>
    </row>
    <row r="13526" spans="1:10" x14ac:dyDescent="0.3">
      <c r="A13526" s="178" t="s">
        <v>3372</v>
      </c>
      <c r="B13526" s="178" t="s">
        <v>201</v>
      </c>
      <c r="C13526" s="178" t="s">
        <v>4810</v>
      </c>
      <c r="D13526" s="178" t="s">
        <v>10495</v>
      </c>
      <c r="E13526" s="179">
        <v>34144</v>
      </c>
      <c r="F13526" s="180">
        <v>0</v>
      </c>
      <c r="G13526" s="180">
        <v>41456.89</v>
      </c>
      <c r="H13526" s="180">
        <v>20728.439999999999</v>
      </c>
      <c r="I13526" s="180">
        <f t="shared" si="422"/>
        <v>62185.33</v>
      </c>
      <c r="J13526" s="177" t="str">
        <f t="shared" si="423"/>
        <v>Date &gt; 1920</v>
      </c>
    </row>
    <row r="13527" spans="1:10" x14ac:dyDescent="0.3">
      <c r="A13527" s="178" t="s">
        <v>3372</v>
      </c>
      <c r="B13527" s="178" t="s">
        <v>201</v>
      </c>
      <c r="C13527" s="178" t="s">
        <v>4810</v>
      </c>
      <c r="D13527" s="178" t="s">
        <v>10495</v>
      </c>
      <c r="E13527" s="179">
        <v>34191</v>
      </c>
      <c r="F13527" s="180">
        <v>0</v>
      </c>
      <c r="G13527" s="180">
        <v>21893.65</v>
      </c>
      <c r="H13527" s="180">
        <v>10946.83</v>
      </c>
      <c r="I13527" s="180">
        <f t="shared" si="422"/>
        <v>32840.480000000003</v>
      </c>
      <c r="J13527" s="177" t="str">
        <f t="shared" si="423"/>
        <v>Date &gt; 1920</v>
      </c>
    </row>
    <row r="13528" spans="1:10" x14ac:dyDescent="0.3">
      <c r="A13528" s="178" t="s">
        <v>3372</v>
      </c>
      <c r="B13528" s="178" t="s">
        <v>201</v>
      </c>
      <c r="C13528" s="178" t="s">
        <v>4810</v>
      </c>
      <c r="D13528" s="178" t="s">
        <v>10495</v>
      </c>
      <c r="E13528" s="179">
        <v>34235</v>
      </c>
      <c r="F13528" s="180">
        <v>0</v>
      </c>
      <c r="G13528" s="180">
        <v>31223.55</v>
      </c>
      <c r="H13528" s="180">
        <v>8591.24</v>
      </c>
      <c r="I13528" s="180">
        <f t="shared" si="422"/>
        <v>39814.79</v>
      </c>
      <c r="J13528" s="177" t="str">
        <f t="shared" si="423"/>
        <v>Date &gt; 1920</v>
      </c>
    </row>
    <row r="13529" spans="1:10" x14ac:dyDescent="0.3">
      <c r="A13529" s="178" t="s">
        <v>3372</v>
      </c>
      <c r="B13529" s="178" t="s">
        <v>201</v>
      </c>
      <c r="C13529" s="178" t="s">
        <v>4810</v>
      </c>
      <c r="D13529" s="178" t="s">
        <v>10495</v>
      </c>
      <c r="E13529" s="179">
        <v>34255</v>
      </c>
      <c r="F13529" s="180">
        <v>0</v>
      </c>
      <c r="G13529" s="180">
        <v>1406.67</v>
      </c>
      <c r="H13529" s="180">
        <v>703.33</v>
      </c>
      <c r="I13529" s="180">
        <f t="shared" si="422"/>
        <v>2110</v>
      </c>
      <c r="J13529" s="177" t="str">
        <f t="shared" si="423"/>
        <v>Date &gt; 1920</v>
      </c>
    </row>
    <row r="13530" spans="1:10" x14ac:dyDescent="0.3">
      <c r="A13530" s="178" t="s">
        <v>3372</v>
      </c>
      <c r="B13530" s="178" t="s">
        <v>201</v>
      </c>
      <c r="C13530" s="178" t="s">
        <v>4810</v>
      </c>
      <c r="D13530" s="178" t="s">
        <v>10495</v>
      </c>
      <c r="E13530" s="179">
        <v>34296</v>
      </c>
      <c r="F13530" s="180">
        <v>0</v>
      </c>
      <c r="G13530" s="180">
        <v>12897.26</v>
      </c>
      <c r="H13530" s="180">
        <v>13469.19</v>
      </c>
      <c r="I13530" s="180">
        <f t="shared" si="422"/>
        <v>26366.45</v>
      </c>
      <c r="J13530" s="177" t="str">
        <f t="shared" si="423"/>
        <v>Date &gt; 1920</v>
      </c>
    </row>
    <row r="13531" spans="1:10" x14ac:dyDescent="0.3">
      <c r="A13531" s="178" t="s">
        <v>3372</v>
      </c>
      <c r="B13531" s="178" t="s">
        <v>201</v>
      </c>
      <c r="C13531" s="178" t="s">
        <v>4810</v>
      </c>
      <c r="D13531" s="178" t="s">
        <v>10496</v>
      </c>
      <c r="E13531" s="179">
        <v>34129</v>
      </c>
      <c r="F13531" s="180">
        <v>0</v>
      </c>
      <c r="G13531" s="180">
        <v>8868.33</v>
      </c>
      <c r="H13531" s="180">
        <v>4434.17</v>
      </c>
      <c r="I13531" s="180">
        <f t="shared" si="422"/>
        <v>13302.5</v>
      </c>
      <c r="J13531" s="177" t="str">
        <f t="shared" si="423"/>
        <v>Date &gt; 1920</v>
      </c>
    </row>
    <row r="13532" spans="1:10" x14ac:dyDescent="0.3">
      <c r="A13532" s="178" t="s">
        <v>3372</v>
      </c>
      <c r="B13532" s="178" t="s">
        <v>201</v>
      </c>
      <c r="C13532" s="178" t="s">
        <v>4810</v>
      </c>
      <c r="D13532" s="178" t="s">
        <v>10496</v>
      </c>
      <c r="E13532" s="179">
        <v>34144</v>
      </c>
      <c r="F13532" s="180">
        <v>0</v>
      </c>
      <c r="G13532" s="180">
        <v>13452.21</v>
      </c>
      <c r="H13532" s="180">
        <v>6726.1</v>
      </c>
      <c r="I13532" s="180">
        <f t="shared" si="422"/>
        <v>20178.309999999998</v>
      </c>
      <c r="J13532" s="177" t="str">
        <f t="shared" si="423"/>
        <v>Date &gt; 1920</v>
      </c>
    </row>
    <row r="13533" spans="1:10" x14ac:dyDescent="0.3">
      <c r="A13533" s="178" t="s">
        <v>3372</v>
      </c>
      <c r="B13533" s="178" t="s">
        <v>201</v>
      </c>
      <c r="C13533" s="178" t="s">
        <v>4810</v>
      </c>
      <c r="D13533" s="178" t="s">
        <v>10496</v>
      </c>
      <c r="E13533" s="179">
        <v>34191</v>
      </c>
      <c r="F13533" s="180">
        <v>0</v>
      </c>
      <c r="G13533" s="180">
        <v>44577.17</v>
      </c>
      <c r="H13533" s="180">
        <v>22288.58</v>
      </c>
      <c r="I13533" s="180">
        <f t="shared" si="422"/>
        <v>66865.75</v>
      </c>
      <c r="J13533" s="177" t="str">
        <f t="shared" si="423"/>
        <v>Date &gt; 1920</v>
      </c>
    </row>
    <row r="13534" spans="1:10" x14ac:dyDescent="0.3">
      <c r="A13534" s="178" t="s">
        <v>3372</v>
      </c>
      <c r="B13534" s="178" t="s">
        <v>201</v>
      </c>
      <c r="C13534" s="178" t="s">
        <v>4810</v>
      </c>
      <c r="D13534" s="178" t="s">
        <v>10496</v>
      </c>
      <c r="E13534" s="179">
        <v>34235</v>
      </c>
      <c r="F13534" s="180">
        <v>0</v>
      </c>
      <c r="G13534" s="180">
        <v>20190.669999999998</v>
      </c>
      <c r="H13534" s="180">
        <v>10095.33</v>
      </c>
      <c r="I13534" s="180">
        <f t="shared" si="422"/>
        <v>30286</v>
      </c>
      <c r="J13534" s="177" t="str">
        <f t="shared" si="423"/>
        <v>Date &gt; 1920</v>
      </c>
    </row>
    <row r="13535" spans="1:10" x14ac:dyDescent="0.3">
      <c r="A13535" s="178" t="s">
        <v>3372</v>
      </c>
      <c r="B13535" s="178" t="s">
        <v>201</v>
      </c>
      <c r="C13535" s="178" t="s">
        <v>4810</v>
      </c>
      <c r="D13535" s="178" t="s">
        <v>10496</v>
      </c>
      <c r="E13535" s="179">
        <v>34255</v>
      </c>
      <c r="F13535" s="180">
        <v>0</v>
      </c>
      <c r="G13535" s="180">
        <v>1764.4</v>
      </c>
      <c r="H13535" s="180">
        <v>882.2</v>
      </c>
      <c r="I13535" s="180">
        <f t="shared" si="422"/>
        <v>2646.6000000000004</v>
      </c>
      <c r="J13535" s="177" t="str">
        <f t="shared" si="423"/>
        <v>Date &gt; 1920</v>
      </c>
    </row>
    <row r="13536" spans="1:10" x14ac:dyDescent="0.3">
      <c r="A13536" s="178" t="s">
        <v>3372</v>
      </c>
      <c r="B13536" s="178" t="s">
        <v>201</v>
      </c>
      <c r="C13536" s="178" t="s">
        <v>4810</v>
      </c>
      <c r="D13536" s="178" t="s">
        <v>10496</v>
      </c>
      <c r="E13536" s="179">
        <v>34358</v>
      </c>
      <c r="F13536" s="180">
        <v>0</v>
      </c>
      <c r="G13536" s="180">
        <v>6681.66</v>
      </c>
      <c r="H13536" s="180">
        <v>3340.84</v>
      </c>
      <c r="I13536" s="180">
        <f t="shared" si="422"/>
        <v>10022.5</v>
      </c>
      <c r="J13536" s="177" t="str">
        <f t="shared" si="423"/>
        <v>Date &gt; 1920</v>
      </c>
    </row>
    <row r="13537" spans="1:10" x14ac:dyDescent="0.3">
      <c r="A13537" s="178" t="s">
        <v>3372</v>
      </c>
      <c r="B13537" s="178" t="s">
        <v>201</v>
      </c>
      <c r="C13537" s="178" t="s">
        <v>4810</v>
      </c>
      <c r="D13537" s="178" t="s">
        <v>10496</v>
      </c>
      <c r="E13537" s="179">
        <v>34382</v>
      </c>
      <c r="F13537" s="180">
        <v>0</v>
      </c>
      <c r="G13537" s="180">
        <v>2465.56</v>
      </c>
      <c r="H13537" s="180">
        <v>3760.41</v>
      </c>
      <c r="I13537" s="180">
        <f t="shared" si="422"/>
        <v>6225.9699999999993</v>
      </c>
      <c r="J13537" s="177" t="str">
        <f t="shared" si="423"/>
        <v>Date &gt; 1920</v>
      </c>
    </row>
    <row r="13538" spans="1:10" x14ac:dyDescent="0.3">
      <c r="A13538" s="178" t="s">
        <v>3372</v>
      </c>
      <c r="B13538" s="178" t="s">
        <v>201</v>
      </c>
      <c r="C13538" s="178" t="s">
        <v>4810</v>
      </c>
      <c r="D13538" s="178" t="s">
        <v>10496</v>
      </c>
      <c r="E13538" s="179">
        <v>34382</v>
      </c>
      <c r="F13538" s="180">
        <v>0</v>
      </c>
      <c r="G13538" s="180">
        <v>5055.28</v>
      </c>
      <c r="H13538" s="180">
        <v>0</v>
      </c>
      <c r="I13538" s="180">
        <f t="shared" si="422"/>
        <v>5055.28</v>
      </c>
      <c r="J13538" s="177" t="str">
        <f t="shared" si="423"/>
        <v>Date &gt; 1920</v>
      </c>
    </row>
    <row r="13539" spans="1:10" x14ac:dyDescent="0.3">
      <c r="A13539" s="178" t="s">
        <v>3372</v>
      </c>
      <c r="B13539" s="178" t="s">
        <v>201</v>
      </c>
      <c r="C13539" s="178" t="s">
        <v>4810</v>
      </c>
      <c r="D13539" s="178" t="s">
        <v>10496</v>
      </c>
      <c r="E13539" s="179">
        <v>34465</v>
      </c>
      <c r="F13539" s="180">
        <v>0</v>
      </c>
      <c r="G13539" s="180">
        <v>641.66</v>
      </c>
      <c r="H13539" s="180">
        <v>320.83999999999997</v>
      </c>
      <c r="I13539" s="180">
        <f t="shared" si="422"/>
        <v>962.5</v>
      </c>
      <c r="J13539" s="177" t="str">
        <f t="shared" si="423"/>
        <v>Date &gt; 1920</v>
      </c>
    </row>
    <row r="13540" spans="1:10" x14ac:dyDescent="0.3">
      <c r="A13540" s="178" t="s">
        <v>3372</v>
      </c>
      <c r="B13540" s="178" t="s">
        <v>201</v>
      </c>
      <c r="C13540" s="178" t="s">
        <v>4810</v>
      </c>
      <c r="D13540" s="178" t="s">
        <v>10496</v>
      </c>
      <c r="E13540" s="179">
        <v>34512</v>
      </c>
      <c r="F13540" s="180">
        <v>0</v>
      </c>
      <c r="G13540" s="180">
        <v>6828.43</v>
      </c>
      <c r="H13540" s="180">
        <v>3414.22</v>
      </c>
      <c r="I13540" s="180">
        <f t="shared" si="422"/>
        <v>10242.65</v>
      </c>
      <c r="J13540" s="177" t="str">
        <f t="shared" si="423"/>
        <v>Date &gt; 1920</v>
      </c>
    </row>
    <row r="13541" spans="1:10" x14ac:dyDescent="0.3">
      <c r="A13541" s="178" t="s">
        <v>3372</v>
      </c>
      <c r="B13541" s="178" t="s">
        <v>201</v>
      </c>
      <c r="C13541" s="178" t="s">
        <v>4810</v>
      </c>
      <c r="D13541" s="178" t="s">
        <v>10497</v>
      </c>
      <c r="E13541" s="179">
        <v>34626</v>
      </c>
      <c r="F13541" s="180">
        <v>59963.76</v>
      </c>
      <c r="G13541" s="180">
        <v>-133801</v>
      </c>
      <c r="H13541" s="180">
        <v>6662.64</v>
      </c>
      <c r="I13541" s="180">
        <f t="shared" si="422"/>
        <v>-67174.599999999991</v>
      </c>
      <c r="J13541" s="177" t="str">
        <f t="shared" si="423"/>
        <v>Date &gt; 1920</v>
      </c>
    </row>
    <row r="13542" spans="1:10" x14ac:dyDescent="0.3">
      <c r="A13542" s="178" t="s">
        <v>3372</v>
      </c>
      <c r="B13542" s="178" t="s">
        <v>201</v>
      </c>
      <c r="C13542" s="178" t="s">
        <v>4810</v>
      </c>
      <c r="D13542" s="178" t="s">
        <v>10497</v>
      </c>
      <c r="E13542" s="179">
        <v>34626</v>
      </c>
      <c r="F13542" s="180">
        <v>0</v>
      </c>
      <c r="G13542" s="180">
        <v>133801</v>
      </c>
      <c r="H13542" s="180">
        <v>0</v>
      </c>
      <c r="I13542" s="180">
        <f t="shared" si="422"/>
        <v>133801</v>
      </c>
      <c r="J13542" s="177" t="str">
        <f t="shared" si="423"/>
        <v>Date &gt; 1920</v>
      </c>
    </row>
    <row r="13543" spans="1:10" x14ac:dyDescent="0.3">
      <c r="A13543" s="178" t="s">
        <v>3372</v>
      </c>
      <c r="B13543" s="178" t="s">
        <v>201</v>
      </c>
      <c r="C13543" s="178" t="s">
        <v>4810</v>
      </c>
      <c r="D13543" s="178" t="s">
        <v>10497</v>
      </c>
      <c r="E13543" s="179">
        <v>34864</v>
      </c>
      <c r="F13543" s="180">
        <v>725180.24</v>
      </c>
      <c r="G13543" s="180">
        <v>-133801</v>
      </c>
      <c r="H13543" s="180">
        <v>80575.570000000007</v>
      </c>
      <c r="I13543" s="180">
        <f t="shared" si="422"/>
        <v>671954.81</v>
      </c>
      <c r="J13543" s="177" t="str">
        <f t="shared" si="423"/>
        <v>Date &gt; 1920</v>
      </c>
    </row>
    <row r="13544" spans="1:10" x14ac:dyDescent="0.3">
      <c r="A13544" s="178" t="s">
        <v>3372</v>
      </c>
      <c r="B13544" s="178" t="s">
        <v>201</v>
      </c>
      <c r="C13544" s="178" t="s">
        <v>4810</v>
      </c>
      <c r="D13544" s="178" t="s">
        <v>10497</v>
      </c>
      <c r="E13544" s="179">
        <v>34864</v>
      </c>
      <c r="F13544" s="180">
        <v>0</v>
      </c>
      <c r="G13544" s="180">
        <v>133801</v>
      </c>
      <c r="H13544" s="180">
        <v>0</v>
      </c>
      <c r="I13544" s="180">
        <f t="shared" si="422"/>
        <v>133801</v>
      </c>
      <c r="J13544" s="177" t="str">
        <f t="shared" si="423"/>
        <v>Date &gt; 1920</v>
      </c>
    </row>
    <row r="13545" spans="1:10" x14ac:dyDescent="0.3">
      <c r="A13545" s="178" t="s">
        <v>3372</v>
      </c>
      <c r="B13545" s="178" t="s">
        <v>201</v>
      </c>
      <c r="C13545" s="178" t="s">
        <v>4810</v>
      </c>
      <c r="D13545" s="178" t="s">
        <v>10497</v>
      </c>
      <c r="E13545" s="179">
        <v>34904</v>
      </c>
      <c r="F13545" s="180">
        <v>183913.93</v>
      </c>
      <c r="G13545" s="180">
        <v>0</v>
      </c>
      <c r="H13545" s="180">
        <v>20434.87</v>
      </c>
      <c r="I13545" s="180">
        <f t="shared" si="422"/>
        <v>204348.79999999999</v>
      </c>
      <c r="J13545" s="177" t="str">
        <f t="shared" si="423"/>
        <v>Date &gt; 1920</v>
      </c>
    </row>
    <row r="13546" spans="1:10" x14ac:dyDescent="0.3">
      <c r="A13546" s="178" t="s">
        <v>3372</v>
      </c>
      <c r="B13546" s="178" t="s">
        <v>201</v>
      </c>
      <c r="C13546" s="178" t="s">
        <v>4810</v>
      </c>
      <c r="D13546" s="178" t="s">
        <v>10497</v>
      </c>
      <c r="E13546" s="179">
        <v>34919</v>
      </c>
      <c r="F13546" s="180">
        <v>81579.149999999994</v>
      </c>
      <c r="G13546" s="180">
        <v>0</v>
      </c>
      <c r="H13546" s="180">
        <v>9064.35</v>
      </c>
      <c r="I13546" s="180">
        <f t="shared" si="422"/>
        <v>90643.5</v>
      </c>
      <c r="J13546" s="177" t="str">
        <f t="shared" si="423"/>
        <v>Date &gt; 1920</v>
      </c>
    </row>
    <row r="13547" spans="1:10" x14ac:dyDescent="0.3">
      <c r="A13547" s="178" t="s">
        <v>3372</v>
      </c>
      <c r="B13547" s="178" t="s">
        <v>201</v>
      </c>
      <c r="C13547" s="178" t="s">
        <v>4810</v>
      </c>
      <c r="D13547" s="178" t="s">
        <v>10497</v>
      </c>
      <c r="E13547" s="179">
        <v>35090</v>
      </c>
      <c r="F13547" s="180">
        <v>22903.4</v>
      </c>
      <c r="G13547" s="180">
        <v>0</v>
      </c>
      <c r="H13547" s="180">
        <v>2544.83</v>
      </c>
      <c r="I13547" s="180">
        <f t="shared" si="422"/>
        <v>25448.230000000003</v>
      </c>
      <c r="J13547" s="177" t="str">
        <f t="shared" si="423"/>
        <v>Date &gt; 1920</v>
      </c>
    </row>
    <row r="13548" spans="1:10" x14ac:dyDescent="0.3">
      <c r="A13548" s="178" t="s">
        <v>3372</v>
      </c>
      <c r="B13548" s="178" t="s">
        <v>201</v>
      </c>
      <c r="C13548" s="178" t="s">
        <v>4810</v>
      </c>
      <c r="D13548" s="178" t="s">
        <v>10497</v>
      </c>
      <c r="E13548" s="179">
        <v>35202</v>
      </c>
      <c r="F13548" s="180">
        <v>2520</v>
      </c>
      <c r="G13548" s="180">
        <v>0</v>
      </c>
      <c r="H13548" s="180">
        <v>280</v>
      </c>
      <c r="I13548" s="180">
        <f t="shared" si="422"/>
        <v>2800</v>
      </c>
      <c r="J13548" s="177" t="str">
        <f t="shared" si="423"/>
        <v>Date &gt; 1920</v>
      </c>
    </row>
    <row r="13549" spans="1:10" x14ac:dyDescent="0.3">
      <c r="A13549" s="178" t="s">
        <v>3372</v>
      </c>
      <c r="B13549" s="178" t="s">
        <v>201</v>
      </c>
      <c r="C13549" s="178" t="s">
        <v>4810</v>
      </c>
      <c r="D13549" s="178" t="s">
        <v>10498</v>
      </c>
      <c r="E13549" s="179">
        <v>34169</v>
      </c>
      <c r="F13549" s="180">
        <v>0</v>
      </c>
      <c r="G13549" s="180">
        <v>7234.9</v>
      </c>
      <c r="H13549" s="180">
        <v>3617.45</v>
      </c>
      <c r="I13549" s="180">
        <f t="shared" si="422"/>
        <v>10852.349999999999</v>
      </c>
      <c r="J13549" s="177" t="str">
        <f t="shared" si="423"/>
        <v>Date &gt; 1920</v>
      </c>
    </row>
    <row r="13550" spans="1:10" x14ac:dyDescent="0.3">
      <c r="A13550" s="178" t="s">
        <v>3372</v>
      </c>
      <c r="B13550" s="178" t="s">
        <v>201</v>
      </c>
      <c r="C13550" s="178" t="s">
        <v>4810</v>
      </c>
      <c r="D13550" s="178" t="s">
        <v>10499</v>
      </c>
      <c r="E13550" s="179">
        <v>34267</v>
      </c>
      <c r="F13550" s="180">
        <v>0</v>
      </c>
      <c r="G13550" s="180">
        <v>10686.67</v>
      </c>
      <c r="H13550" s="180">
        <v>5343.33</v>
      </c>
      <c r="I13550" s="180">
        <f t="shared" si="422"/>
        <v>16030</v>
      </c>
      <c r="J13550" s="177" t="str">
        <f t="shared" si="423"/>
        <v>Date &gt; 1920</v>
      </c>
    </row>
    <row r="13551" spans="1:10" x14ac:dyDescent="0.3">
      <c r="A13551" s="178" t="s">
        <v>3372</v>
      </c>
      <c r="B13551" s="178" t="s">
        <v>201</v>
      </c>
      <c r="C13551" s="178" t="s">
        <v>4810</v>
      </c>
      <c r="D13551" s="178" t="s">
        <v>6372</v>
      </c>
      <c r="E13551" s="179">
        <v>34309</v>
      </c>
      <c r="F13551" s="180">
        <v>0</v>
      </c>
      <c r="G13551" s="180">
        <v>2862.54</v>
      </c>
      <c r="H13551" s="180">
        <v>1431.27</v>
      </c>
      <c r="I13551" s="180">
        <f t="shared" si="422"/>
        <v>4293.8099999999995</v>
      </c>
      <c r="J13551" s="177" t="str">
        <f t="shared" si="423"/>
        <v>Date &gt; 1920</v>
      </c>
    </row>
    <row r="13552" spans="1:10" x14ac:dyDescent="0.3">
      <c r="A13552" s="178" t="s">
        <v>3372</v>
      </c>
      <c r="B13552" s="178" t="s">
        <v>201</v>
      </c>
      <c r="C13552" s="178" t="s">
        <v>4810</v>
      </c>
      <c r="D13552" s="178" t="s">
        <v>6372</v>
      </c>
      <c r="E13552" s="179">
        <v>34844</v>
      </c>
      <c r="F13552" s="180">
        <v>0</v>
      </c>
      <c r="G13552" s="180">
        <v>12937.68</v>
      </c>
      <c r="H13552" s="180">
        <v>6468.83</v>
      </c>
      <c r="I13552" s="180">
        <f t="shared" si="422"/>
        <v>19406.510000000002</v>
      </c>
      <c r="J13552" s="177" t="str">
        <f t="shared" si="423"/>
        <v>Date &gt; 1920</v>
      </c>
    </row>
    <row r="13553" spans="1:10" x14ac:dyDescent="0.3">
      <c r="A13553" s="178" t="s">
        <v>3372</v>
      </c>
      <c r="B13553" s="178" t="s">
        <v>201</v>
      </c>
      <c r="C13553" s="178" t="s">
        <v>4810</v>
      </c>
      <c r="D13553" s="178" t="s">
        <v>10500</v>
      </c>
      <c r="E13553" s="179">
        <v>34338</v>
      </c>
      <c r="F13553" s="180">
        <v>0</v>
      </c>
      <c r="G13553" s="180">
        <v>16654.47</v>
      </c>
      <c r="H13553" s="180">
        <v>8327.23</v>
      </c>
      <c r="I13553" s="180">
        <f t="shared" si="422"/>
        <v>24981.7</v>
      </c>
      <c r="J13553" s="177" t="str">
        <f t="shared" si="423"/>
        <v>Date &gt; 1920</v>
      </c>
    </row>
    <row r="13554" spans="1:10" x14ac:dyDescent="0.3">
      <c r="A13554" s="178" t="s">
        <v>3372</v>
      </c>
      <c r="B13554" s="178" t="s">
        <v>201</v>
      </c>
      <c r="C13554" s="178" t="s">
        <v>4810</v>
      </c>
      <c r="D13554" s="178" t="s">
        <v>10501</v>
      </c>
      <c r="E13554" s="179">
        <v>34653</v>
      </c>
      <c r="F13554" s="180">
        <v>0</v>
      </c>
      <c r="G13554" s="180">
        <v>50436.02</v>
      </c>
      <c r="H13554" s="180">
        <v>25218.01</v>
      </c>
      <c r="I13554" s="180">
        <f t="shared" si="422"/>
        <v>75654.03</v>
      </c>
      <c r="J13554" s="177" t="str">
        <f t="shared" si="423"/>
        <v>Date &gt; 1920</v>
      </c>
    </row>
    <row r="13555" spans="1:10" x14ac:dyDescent="0.3">
      <c r="A13555" s="178" t="s">
        <v>3372</v>
      </c>
      <c r="B13555" s="178" t="s">
        <v>201</v>
      </c>
      <c r="C13555" s="178" t="s">
        <v>4810</v>
      </c>
      <c r="D13555" s="178" t="s">
        <v>10501</v>
      </c>
      <c r="E13555" s="179">
        <v>34669</v>
      </c>
      <c r="F13555" s="180">
        <v>0</v>
      </c>
      <c r="G13555" s="180">
        <v>53023.85</v>
      </c>
      <c r="H13555" s="180">
        <v>26511.91</v>
      </c>
      <c r="I13555" s="180">
        <f t="shared" si="422"/>
        <v>79535.759999999995</v>
      </c>
      <c r="J13555" s="177" t="str">
        <f t="shared" si="423"/>
        <v>Date &gt; 1920</v>
      </c>
    </row>
    <row r="13556" spans="1:10" x14ac:dyDescent="0.3">
      <c r="A13556" s="178" t="s">
        <v>3372</v>
      </c>
      <c r="B13556" s="178" t="s">
        <v>201</v>
      </c>
      <c r="C13556" s="178" t="s">
        <v>4810</v>
      </c>
      <c r="D13556" s="178" t="s">
        <v>10501</v>
      </c>
      <c r="E13556" s="179">
        <v>34703</v>
      </c>
      <c r="F13556" s="180">
        <v>0</v>
      </c>
      <c r="G13556" s="180">
        <v>14851.66</v>
      </c>
      <c r="H13556" s="180">
        <v>7425.84</v>
      </c>
      <c r="I13556" s="180">
        <f t="shared" si="422"/>
        <v>22277.5</v>
      </c>
      <c r="J13556" s="177" t="str">
        <f t="shared" si="423"/>
        <v>Date &gt; 1920</v>
      </c>
    </row>
    <row r="13557" spans="1:10" x14ac:dyDescent="0.3">
      <c r="A13557" s="178" t="s">
        <v>3372</v>
      </c>
      <c r="B13557" s="178" t="s">
        <v>201</v>
      </c>
      <c r="C13557" s="178" t="s">
        <v>4810</v>
      </c>
      <c r="D13557" s="178" t="s">
        <v>10501</v>
      </c>
      <c r="E13557" s="179">
        <v>35089</v>
      </c>
      <c r="F13557" s="180">
        <v>0</v>
      </c>
      <c r="G13557" s="180">
        <v>5617.5</v>
      </c>
      <c r="H13557" s="180">
        <v>2808.75</v>
      </c>
      <c r="I13557" s="180">
        <f t="shared" si="422"/>
        <v>8426.25</v>
      </c>
      <c r="J13557" s="177" t="str">
        <f t="shared" si="423"/>
        <v>Date &gt; 1920</v>
      </c>
    </row>
    <row r="13558" spans="1:10" x14ac:dyDescent="0.3">
      <c r="A13558" s="178" t="s">
        <v>3372</v>
      </c>
      <c r="B13558" s="178" t="s">
        <v>201</v>
      </c>
      <c r="C13558" s="178" t="s">
        <v>4810</v>
      </c>
      <c r="D13558" s="178" t="s">
        <v>7249</v>
      </c>
      <c r="E13558" s="179">
        <v>34653</v>
      </c>
      <c r="F13558" s="180">
        <v>0</v>
      </c>
      <c r="G13558" s="180">
        <v>51770.62</v>
      </c>
      <c r="H13558" s="180">
        <v>25885.3</v>
      </c>
      <c r="I13558" s="180">
        <f t="shared" si="422"/>
        <v>77655.92</v>
      </c>
      <c r="J13558" s="177" t="str">
        <f t="shared" si="423"/>
        <v>Date &gt; 1920</v>
      </c>
    </row>
    <row r="13559" spans="1:10" x14ac:dyDescent="0.3">
      <c r="A13559" s="178" t="s">
        <v>3372</v>
      </c>
      <c r="B13559" s="178" t="s">
        <v>201</v>
      </c>
      <c r="C13559" s="178" t="s">
        <v>4810</v>
      </c>
      <c r="D13559" s="178" t="s">
        <v>7249</v>
      </c>
      <c r="E13559" s="179">
        <v>34653</v>
      </c>
      <c r="F13559" s="180">
        <v>0</v>
      </c>
      <c r="G13559" s="180">
        <v>21072.52</v>
      </c>
      <c r="H13559" s="180">
        <v>10536.26</v>
      </c>
      <c r="I13559" s="180">
        <f t="shared" si="422"/>
        <v>31608.78</v>
      </c>
      <c r="J13559" s="177" t="str">
        <f t="shared" si="423"/>
        <v>Date &gt; 1920</v>
      </c>
    </row>
    <row r="13560" spans="1:10" x14ac:dyDescent="0.3">
      <c r="A13560" s="178" t="s">
        <v>3372</v>
      </c>
      <c r="B13560" s="178" t="s">
        <v>201</v>
      </c>
      <c r="C13560" s="178" t="s">
        <v>4810</v>
      </c>
      <c r="D13560" s="178" t="s">
        <v>7249</v>
      </c>
      <c r="E13560" s="179">
        <v>34669</v>
      </c>
      <c r="F13560" s="180">
        <v>0</v>
      </c>
      <c r="G13560" s="180">
        <v>32704.16</v>
      </c>
      <c r="H13560" s="180">
        <v>16352.09</v>
      </c>
      <c r="I13560" s="180">
        <f t="shared" si="422"/>
        <v>49056.25</v>
      </c>
      <c r="J13560" s="177" t="str">
        <f t="shared" si="423"/>
        <v>Date &gt; 1920</v>
      </c>
    </row>
    <row r="13561" spans="1:10" x14ac:dyDescent="0.3">
      <c r="A13561" s="178" t="s">
        <v>3372</v>
      </c>
      <c r="B13561" s="178" t="s">
        <v>201</v>
      </c>
      <c r="C13561" s="178" t="s">
        <v>4810</v>
      </c>
      <c r="D13561" s="178" t="s">
        <v>7249</v>
      </c>
      <c r="E13561" s="179">
        <v>34844</v>
      </c>
      <c r="F13561" s="180">
        <v>0</v>
      </c>
      <c r="G13561" s="180">
        <v>13229.33</v>
      </c>
      <c r="H13561" s="180">
        <v>6614.67</v>
      </c>
      <c r="I13561" s="180">
        <f t="shared" si="422"/>
        <v>19844</v>
      </c>
      <c r="J13561" s="177" t="str">
        <f t="shared" si="423"/>
        <v>Date &gt; 1920</v>
      </c>
    </row>
    <row r="13562" spans="1:10" x14ac:dyDescent="0.3">
      <c r="A13562" s="178" t="s">
        <v>3372</v>
      </c>
      <c r="B13562" s="178" t="s">
        <v>201</v>
      </c>
      <c r="C13562" s="178" t="s">
        <v>4810</v>
      </c>
      <c r="D13562" s="178" t="s">
        <v>7249</v>
      </c>
      <c r="E13562" s="179">
        <v>34913</v>
      </c>
      <c r="F13562" s="180">
        <v>0</v>
      </c>
      <c r="G13562" s="180">
        <v>11554.59</v>
      </c>
      <c r="H13562" s="180">
        <v>5777.28</v>
      </c>
      <c r="I13562" s="180">
        <f t="shared" si="422"/>
        <v>17331.87</v>
      </c>
      <c r="J13562" s="177" t="str">
        <f t="shared" si="423"/>
        <v>Date &gt; 1920</v>
      </c>
    </row>
    <row r="13563" spans="1:10" x14ac:dyDescent="0.3">
      <c r="A13563" s="178" t="s">
        <v>3372</v>
      </c>
      <c r="B13563" s="178" t="s">
        <v>201</v>
      </c>
      <c r="C13563" s="178" t="s">
        <v>4810</v>
      </c>
      <c r="D13563" s="178" t="s">
        <v>6462</v>
      </c>
      <c r="E13563" s="179">
        <v>34638</v>
      </c>
      <c r="F13563" s="180">
        <v>0</v>
      </c>
      <c r="G13563" s="180">
        <v>8255.8799999999992</v>
      </c>
      <c r="H13563" s="180">
        <v>4127.9399999999996</v>
      </c>
      <c r="I13563" s="180">
        <f t="shared" si="422"/>
        <v>12383.82</v>
      </c>
      <c r="J13563" s="177" t="str">
        <f t="shared" si="423"/>
        <v>Date &gt; 1920</v>
      </c>
    </row>
    <row r="13564" spans="1:10" x14ac:dyDescent="0.3">
      <c r="A13564" s="178" t="s">
        <v>3372</v>
      </c>
      <c r="B13564" s="178" t="s">
        <v>201</v>
      </c>
      <c r="C13564" s="178" t="s">
        <v>4810</v>
      </c>
      <c r="D13564" s="178" t="s">
        <v>10502</v>
      </c>
      <c r="E13564" s="179">
        <v>34703</v>
      </c>
      <c r="F13564" s="180">
        <v>0</v>
      </c>
      <c r="G13564" s="180">
        <v>4120</v>
      </c>
      <c r="H13564" s="180">
        <v>2060</v>
      </c>
      <c r="I13564" s="180">
        <f t="shared" si="422"/>
        <v>6180</v>
      </c>
      <c r="J13564" s="177" t="str">
        <f t="shared" si="423"/>
        <v>Date &gt; 1920</v>
      </c>
    </row>
    <row r="13565" spans="1:10" x14ac:dyDescent="0.3">
      <c r="A13565" s="178" t="s">
        <v>3372</v>
      </c>
      <c r="B13565" s="178" t="s">
        <v>201</v>
      </c>
      <c r="C13565" s="178" t="s">
        <v>4810</v>
      </c>
      <c r="D13565" s="178" t="s">
        <v>10502</v>
      </c>
      <c r="E13565" s="179">
        <v>34942</v>
      </c>
      <c r="F13565" s="180">
        <v>0</v>
      </c>
      <c r="G13565" s="180">
        <v>30248.75</v>
      </c>
      <c r="H13565" s="180">
        <v>15124.37</v>
      </c>
      <c r="I13565" s="180">
        <f t="shared" si="422"/>
        <v>45373.120000000003</v>
      </c>
      <c r="J13565" s="177" t="str">
        <f t="shared" si="423"/>
        <v>Date &gt; 1920</v>
      </c>
    </row>
    <row r="13566" spans="1:10" x14ac:dyDescent="0.3">
      <c r="A13566" s="178" t="s">
        <v>3372</v>
      </c>
      <c r="B13566" s="178" t="s">
        <v>201</v>
      </c>
      <c r="C13566" s="178" t="s">
        <v>4810</v>
      </c>
      <c r="D13566" s="178" t="s">
        <v>10502</v>
      </c>
      <c r="E13566" s="179">
        <v>35080</v>
      </c>
      <c r="F13566" s="180">
        <v>0</v>
      </c>
      <c r="G13566" s="180">
        <v>213.33</v>
      </c>
      <c r="H13566" s="180">
        <v>106.67</v>
      </c>
      <c r="I13566" s="180">
        <f t="shared" si="422"/>
        <v>320</v>
      </c>
      <c r="J13566" s="177" t="str">
        <f t="shared" si="423"/>
        <v>Date &gt; 1920</v>
      </c>
    </row>
    <row r="13567" spans="1:10" x14ac:dyDescent="0.3">
      <c r="A13567" s="178" t="s">
        <v>3372</v>
      </c>
      <c r="B13567" s="178" t="s">
        <v>201</v>
      </c>
      <c r="C13567" s="178" t="s">
        <v>4810</v>
      </c>
      <c r="D13567" s="178" t="s">
        <v>10502</v>
      </c>
      <c r="E13567" s="179">
        <v>35205</v>
      </c>
      <c r="F13567" s="180">
        <v>0</v>
      </c>
      <c r="G13567" s="180">
        <v>10005.77</v>
      </c>
      <c r="H13567" s="180">
        <v>9609.89</v>
      </c>
      <c r="I13567" s="180">
        <f t="shared" si="422"/>
        <v>19615.66</v>
      </c>
      <c r="J13567" s="177" t="str">
        <f t="shared" si="423"/>
        <v>Date &gt; 1920</v>
      </c>
    </row>
    <row r="13568" spans="1:10" x14ac:dyDescent="0.3">
      <c r="A13568" s="178" t="s">
        <v>3372</v>
      </c>
      <c r="B13568" s="178" t="s">
        <v>201</v>
      </c>
      <c r="C13568" s="178" t="s">
        <v>4810</v>
      </c>
      <c r="D13568" s="178" t="s">
        <v>10503</v>
      </c>
      <c r="E13568" s="179">
        <v>34653</v>
      </c>
      <c r="F13568" s="180">
        <v>0</v>
      </c>
      <c r="G13568" s="180">
        <v>6833.33</v>
      </c>
      <c r="H13568" s="180">
        <v>3416.67</v>
      </c>
      <c r="I13568" s="180">
        <f t="shared" si="422"/>
        <v>10250</v>
      </c>
      <c r="J13568" s="177" t="str">
        <f t="shared" si="423"/>
        <v>Date &gt; 1920</v>
      </c>
    </row>
    <row r="13569" spans="1:10" x14ac:dyDescent="0.3">
      <c r="A13569" s="178" t="s">
        <v>3372</v>
      </c>
      <c r="B13569" s="178" t="s">
        <v>201</v>
      </c>
      <c r="C13569" s="178" t="s">
        <v>4810</v>
      </c>
      <c r="D13569" s="178" t="s">
        <v>10503</v>
      </c>
      <c r="E13569" s="179">
        <v>34703</v>
      </c>
      <c r="F13569" s="180">
        <v>0</v>
      </c>
      <c r="G13569" s="180">
        <v>1400</v>
      </c>
      <c r="H13569" s="180">
        <v>700</v>
      </c>
      <c r="I13569" s="180">
        <f t="shared" si="422"/>
        <v>2100</v>
      </c>
      <c r="J13569" s="177" t="str">
        <f t="shared" si="423"/>
        <v>Date &gt; 1920</v>
      </c>
    </row>
    <row r="13570" spans="1:10" x14ac:dyDescent="0.3">
      <c r="A13570" s="178" t="s">
        <v>3372</v>
      </c>
      <c r="B13570" s="178" t="s">
        <v>201</v>
      </c>
      <c r="C13570" s="178" t="s">
        <v>4810</v>
      </c>
      <c r="D13570" s="178" t="s">
        <v>10504</v>
      </c>
      <c r="E13570" s="179">
        <v>34919</v>
      </c>
      <c r="F13570" s="180">
        <v>15245.26</v>
      </c>
      <c r="G13570" s="180">
        <v>0</v>
      </c>
      <c r="H13570" s="180">
        <v>1693.91</v>
      </c>
      <c r="I13570" s="180">
        <f t="shared" si="422"/>
        <v>16939.170000000002</v>
      </c>
      <c r="J13570" s="177" t="str">
        <f t="shared" si="423"/>
        <v>Date &gt; 1920</v>
      </c>
    </row>
    <row r="13571" spans="1:10" x14ac:dyDescent="0.3">
      <c r="A13571" s="178" t="s">
        <v>3372</v>
      </c>
      <c r="B13571" s="178" t="s">
        <v>201</v>
      </c>
      <c r="C13571" s="178" t="s">
        <v>4810</v>
      </c>
      <c r="D13571" s="178" t="s">
        <v>10504</v>
      </c>
      <c r="E13571" s="179">
        <v>34991</v>
      </c>
      <c r="F13571" s="180">
        <v>10961.16</v>
      </c>
      <c r="G13571" s="180">
        <v>0</v>
      </c>
      <c r="H13571" s="180">
        <v>1217.9100000000001</v>
      </c>
      <c r="I13571" s="180">
        <f t="shared" si="422"/>
        <v>12179.07</v>
      </c>
      <c r="J13571" s="177" t="str">
        <f t="shared" si="423"/>
        <v>Date &gt; 1920</v>
      </c>
    </row>
    <row r="13572" spans="1:10" x14ac:dyDescent="0.3">
      <c r="A13572" s="178" t="s">
        <v>3372</v>
      </c>
      <c r="B13572" s="178" t="s">
        <v>201</v>
      </c>
      <c r="C13572" s="178" t="s">
        <v>4810</v>
      </c>
      <c r="D13572" s="178" t="s">
        <v>10504</v>
      </c>
      <c r="E13572" s="179">
        <v>35002</v>
      </c>
      <c r="F13572" s="180">
        <v>4187.38</v>
      </c>
      <c r="G13572" s="180">
        <v>0</v>
      </c>
      <c r="H13572" s="180">
        <v>465.27</v>
      </c>
      <c r="I13572" s="180">
        <f t="shared" si="422"/>
        <v>4652.6499999999996</v>
      </c>
      <c r="J13572" s="177" t="str">
        <f t="shared" si="423"/>
        <v>Date &gt; 1920</v>
      </c>
    </row>
    <row r="13573" spans="1:10" x14ac:dyDescent="0.3">
      <c r="A13573" s="178" t="s">
        <v>3372</v>
      </c>
      <c r="B13573" s="178" t="s">
        <v>201</v>
      </c>
      <c r="C13573" s="178" t="s">
        <v>4810</v>
      </c>
      <c r="D13573" s="178" t="s">
        <v>10504</v>
      </c>
      <c r="E13573" s="179">
        <v>35025</v>
      </c>
      <c r="F13573" s="180">
        <v>158945.72</v>
      </c>
      <c r="G13573" s="180">
        <v>0</v>
      </c>
      <c r="H13573" s="180">
        <v>17660.63</v>
      </c>
      <c r="I13573" s="180">
        <f t="shared" ref="I13573:I13636" si="424">SUM(F13573:H13573)</f>
        <v>176606.35</v>
      </c>
      <c r="J13573" s="177" t="str">
        <f t="shared" ref="J13573:J13636" si="425">IF(OR(YEAR(E13573)&gt; 1920, ISBLANK(E13573)), "Date &gt; 1920", "Sketchy date")</f>
        <v>Date &gt; 1920</v>
      </c>
    </row>
    <row r="13574" spans="1:10" x14ac:dyDescent="0.3">
      <c r="A13574" s="178" t="s">
        <v>3372</v>
      </c>
      <c r="B13574" s="178" t="s">
        <v>201</v>
      </c>
      <c r="C13574" s="178" t="s">
        <v>4810</v>
      </c>
      <c r="D13574" s="178" t="s">
        <v>10504</v>
      </c>
      <c r="E13574" s="179">
        <v>35048</v>
      </c>
      <c r="F13574" s="180">
        <v>8307.9500000000007</v>
      </c>
      <c r="G13574" s="180">
        <v>0</v>
      </c>
      <c r="H13574" s="180">
        <v>923.11</v>
      </c>
      <c r="I13574" s="180">
        <f t="shared" si="424"/>
        <v>9231.0600000000013</v>
      </c>
      <c r="J13574" s="177" t="str">
        <f t="shared" si="425"/>
        <v>Date &gt; 1920</v>
      </c>
    </row>
    <row r="13575" spans="1:10" x14ac:dyDescent="0.3">
      <c r="A13575" s="178" t="s">
        <v>3372</v>
      </c>
      <c r="B13575" s="178" t="s">
        <v>201</v>
      </c>
      <c r="C13575" s="178" t="s">
        <v>4810</v>
      </c>
      <c r="D13575" s="178" t="s">
        <v>10504</v>
      </c>
      <c r="E13575" s="179">
        <v>35100</v>
      </c>
      <c r="F13575" s="180">
        <v>60162.81</v>
      </c>
      <c r="G13575" s="180">
        <v>0</v>
      </c>
      <c r="H13575" s="180">
        <v>6684.76</v>
      </c>
      <c r="I13575" s="180">
        <f t="shared" si="424"/>
        <v>66847.569999999992</v>
      </c>
      <c r="J13575" s="177" t="str">
        <f t="shared" si="425"/>
        <v>Date &gt; 1920</v>
      </c>
    </row>
    <row r="13576" spans="1:10" x14ac:dyDescent="0.3">
      <c r="A13576" s="178" t="s">
        <v>3372</v>
      </c>
      <c r="B13576" s="178" t="s">
        <v>201</v>
      </c>
      <c r="C13576" s="178" t="s">
        <v>4810</v>
      </c>
      <c r="D13576" s="178" t="s">
        <v>10504</v>
      </c>
      <c r="E13576" s="179">
        <v>35145</v>
      </c>
      <c r="F13576" s="180">
        <v>45976</v>
      </c>
      <c r="G13576" s="180">
        <v>0</v>
      </c>
      <c r="H13576" s="180">
        <v>5108.8100000000004</v>
      </c>
      <c r="I13576" s="180">
        <f t="shared" si="424"/>
        <v>51084.81</v>
      </c>
      <c r="J13576" s="177" t="str">
        <f t="shared" si="425"/>
        <v>Date &gt; 1920</v>
      </c>
    </row>
    <row r="13577" spans="1:10" x14ac:dyDescent="0.3">
      <c r="A13577" s="178" t="s">
        <v>3372</v>
      </c>
      <c r="B13577" s="178" t="s">
        <v>201</v>
      </c>
      <c r="C13577" s="178" t="s">
        <v>4810</v>
      </c>
      <c r="D13577" s="178" t="s">
        <v>10504</v>
      </c>
      <c r="E13577" s="179">
        <v>35173</v>
      </c>
      <c r="F13577" s="180">
        <v>16012</v>
      </c>
      <c r="G13577" s="180">
        <v>0</v>
      </c>
      <c r="H13577" s="180">
        <v>1779.03</v>
      </c>
      <c r="I13577" s="180">
        <f t="shared" si="424"/>
        <v>17791.03</v>
      </c>
      <c r="J13577" s="177" t="str">
        <f t="shared" si="425"/>
        <v>Date &gt; 1920</v>
      </c>
    </row>
    <row r="13578" spans="1:10" x14ac:dyDescent="0.3">
      <c r="A13578" s="178" t="s">
        <v>3372</v>
      </c>
      <c r="B13578" s="178" t="s">
        <v>201</v>
      </c>
      <c r="C13578" s="178" t="s">
        <v>4810</v>
      </c>
      <c r="D13578" s="178" t="s">
        <v>10504</v>
      </c>
      <c r="E13578" s="179">
        <v>35202</v>
      </c>
      <c r="F13578" s="180">
        <v>21328</v>
      </c>
      <c r="G13578" s="180">
        <v>0</v>
      </c>
      <c r="H13578" s="180">
        <v>2369.9699999999998</v>
      </c>
      <c r="I13578" s="180">
        <f t="shared" si="424"/>
        <v>23697.97</v>
      </c>
      <c r="J13578" s="177" t="str">
        <f t="shared" si="425"/>
        <v>Date &gt; 1920</v>
      </c>
    </row>
    <row r="13579" spans="1:10" x14ac:dyDescent="0.3">
      <c r="A13579" s="178" t="s">
        <v>3372</v>
      </c>
      <c r="B13579" s="178" t="s">
        <v>201</v>
      </c>
      <c r="C13579" s="178" t="s">
        <v>4810</v>
      </c>
      <c r="D13579" s="178" t="s">
        <v>10504</v>
      </c>
      <c r="E13579" s="179">
        <v>35220</v>
      </c>
      <c r="F13579" s="180">
        <v>8860</v>
      </c>
      <c r="G13579" s="180">
        <v>0</v>
      </c>
      <c r="H13579" s="180">
        <v>984.66</v>
      </c>
      <c r="I13579" s="180">
        <f t="shared" si="424"/>
        <v>9844.66</v>
      </c>
      <c r="J13579" s="177" t="str">
        <f t="shared" si="425"/>
        <v>Date &gt; 1920</v>
      </c>
    </row>
    <row r="13580" spans="1:10" x14ac:dyDescent="0.3">
      <c r="A13580" s="178" t="s">
        <v>3372</v>
      </c>
      <c r="B13580" s="178" t="s">
        <v>201</v>
      </c>
      <c r="C13580" s="178" t="s">
        <v>4810</v>
      </c>
      <c r="D13580" s="178" t="s">
        <v>10504</v>
      </c>
      <c r="E13580" s="179">
        <v>35258</v>
      </c>
      <c r="F13580" s="180">
        <v>6169</v>
      </c>
      <c r="G13580" s="180">
        <v>0</v>
      </c>
      <c r="H13580" s="180">
        <v>684.99</v>
      </c>
      <c r="I13580" s="180">
        <f t="shared" si="424"/>
        <v>6853.99</v>
      </c>
      <c r="J13580" s="177" t="str">
        <f t="shared" si="425"/>
        <v>Date &gt; 1920</v>
      </c>
    </row>
    <row r="13581" spans="1:10" x14ac:dyDescent="0.3">
      <c r="A13581" s="178" t="s">
        <v>3372</v>
      </c>
      <c r="B13581" s="178" t="s">
        <v>201</v>
      </c>
      <c r="C13581" s="178" t="s">
        <v>4810</v>
      </c>
      <c r="D13581" s="178" t="s">
        <v>10504</v>
      </c>
      <c r="E13581" s="179">
        <v>35277</v>
      </c>
      <c r="F13581" s="180">
        <v>19764</v>
      </c>
      <c r="G13581" s="180">
        <v>0</v>
      </c>
      <c r="H13581" s="180">
        <v>2195.67</v>
      </c>
      <c r="I13581" s="180">
        <f t="shared" si="424"/>
        <v>21959.67</v>
      </c>
      <c r="J13581" s="177" t="str">
        <f t="shared" si="425"/>
        <v>Date &gt; 1920</v>
      </c>
    </row>
    <row r="13582" spans="1:10" x14ac:dyDescent="0.3">
      <c r="A13582" s="178" t="s">
        <v>3372</v>
      </c>
      <c r="B13582" s="178" t="s">
        <v>201</v>
      </c>
      <c r="C13582" s="178" t="s">
        <v>4810</v>
      </c>
      <c r="D13582" s="178" t="s">
        <v>10504</v>
      </c>
      <c r="E13582" s="179">
        <v>35305</v>
      </c>
      <c r="F13582" s="180">
        <v>27692</v>
      </c>
      <c r="G13582" s="180">
        <v>0</v>
      </c>
      <c r="H13582" s="180">
        <v>3077.74</v>
      </c>
      <c r="I13582" s="180">
        <f t="shared" si="424"/>
        <v>30769.739999999998</v>
      </c>
      <c r="J13582" s="177" t="str">
        <f t="shared" si="425"/>
        <v>Date &gt; 1920</v>
      </c>
    </row>
    <row r="13583" spans="1:10" x14ac:dyDescent="0.3">
      <c r="A13583" s="178" t="s">
        <v>3372</v>
      </c>
      <c r="B13583" s="178" t="s">
        <v>201</v>
      </c>
      <c r="C13583" s="178" t="s">
        <v>4810</v>
      </c>
      <c r="D13583" s="178" t="s">
        <v>10504</v>
      </c>
      <c r="E13583" s="179">
        <v>35327</v>
      </c>
      <c r="F13583" s="180">
        <v>16197</v>
      </c>
      <c r="G13583" s="180">
        <v>0</v>
      </c>
      <c r="H13583" s="180">
        <v>1799.5</v>
      </c>
      <c r="I13583" s="180">
        <f t="shared" si="424"/>
        <v>17996.5</v>
      </c>
      <c r="J13583" s="177" t="str">
        <f t="shared" si="425"/>
        <v>Date &gt; 1920</v>
      </c>
    </row>
    <row r="13584" spans="1:10" x14ac:dyDescent="0.3">
      <c r="A13584" s="178" t="s">
        <v>3372</v>
      </c>
      <c r="B13584" s="178" t="s">
        <v>201</v>
      </c>
      <c r="C13584" s="178" t="s">
        <v>4810</v>
      </c>
      <c r="D13584" s="178" t="s">
        <v>10504</v>
      </c>
      <c r="E13584" s="179">
        <v>35362</v>
      </c>
      <c r="F13584" s="180">
        <v>14226</v>
      </c>
      <c r="G13584" s="180">
        <v>0</v>
      </c>
      <c r="H13584" s="180">
        <v>1581.05</v>
      </c>
      <c r="I13584" s="180">
        <f t="shared" si="424"/>
        <v>15807.05</v>
      </c>
      <c r="J13584" s="177" t="str">
        <f t="shared" si="425"/>
        <v>Date &gt; 1920</v>
      </c>
    </row>
    <row r="13585" spans="1:10" x14ac:dyDescent="0.3">
      <c r="A13585" s="178" t="s">
        <v>3372</v>
      </c>
      <c r="B13585" s="178" t="s">
        <v>201</v>
      </c>
      <c r="C13585" s="178" t="s">
        <v>4810</v>
      </c>
      <c r="D13585" s="178" t="s">
        <v>10504</v>
      </c>
      <c r="E13585" s="179">
        <v>35403</v>
      </c>
      <c r="F13585" s="180">
        <v>27314</v>
      </c>
      <c r="G13585" s="180">
        <v>0</v>
      </c>
      <c r="H13585" s="180">
        <v>3035.22</v>
      </c>
      <c r="I13585" s="180">
        <f t="shared" si="424"/>
        <v>30349.22</v>
      </c>
      <c r="J13585" s="177" t="str">
        <f t="shared" si="425"/>
        <v>Date &gt; 1920</v>
      </c>
    </row>
    <row r="13586" spans="1:10" x14ac:dyDescent="0.3">
      <c r="A13586" s="178" t="s">
        <v>3372</v>
      </c>
      <c r="B13586" s="178" t="s">
        <v>201</v>
      </c>
      <c r="C13586" s="178" t="s">
        <v>4810</v>
      </c>
      <c r="D13586" s="178" t="s">
        <v>10504</v>
      </c>
      <c r="E13586" s="179">
        <v>35473</v>
      </c>
      <c r="F13586" s="180">
        <v>57907</v>
      </c>
      <c r="G13586" s="180">
        <v>0</v>
      </c>
      <c r="H13586" s="180">
        <v>6433.62</v>
      </c>
      <c r="I13586" s="180">
        <f t="shared" si="424"/>
        <v>64340.62</v>
      </c>
      <c r="J13586" s="177" t="str">
        <f t="shared" si="425"/>
        <v>Date &gt; 1920</v>
      </c>
    </row>
    <row r="13587" spans="1:10" x14ac:dyDescent="0.3">
      <c r="A13587" s="178" t="s">
        <v>3372</v>
      </c>
      <c r="B13587" s="178" t="s">
        <v>201</v>
      </c>
      <c r="C13587" s="178" t="s">
        <v>4810</v>
      </c>
      <c r="D13587" s="178" t="s">
        <v>10504</v>
      </c>
      <c r="E13587" s="179">
        <v>35495</v>
      </c>
      <c r="F13587" s="180">
        <v>21758</v>
      </c>
      <c r="G13587" s="180">
        <v>0</v>
      </c>
      <c r="H13587" s="180">
        <v>2417.69</v>
      </c>
      <c r="I13587" s="180">
        <f t="shared" si="424"/>
        <v>24175.69</v>
      </c>
      <c r="J13587" s="177" t="str">
        <f t="shared" si="425"/>
        <v>Date &gt; 1920</v>
      </c>
    </row>
    <row r="13588" spans="1:10" x14ac:dyDescent="0.3">
      <c r="A13588" s="178" t="s">
        <v>3372</v>
      </c>
      <c r="B13588" s="178" t="s">
        <v>201</v>
      </c>
      <c r="C13588" s="178" t="s">
        <v>4810</v>
      </c>
      <c r="D13588" s="178" t="s">
        <v>10504</v>
      </c>
      <c r="E13588" s="179">
        <v>35655</v>
      </c>
      <c r="F13588" s="180">
        <v>37873</v>
      </c>
      <c r="G13588" s="180">
        <v>0</v>
      </c>
      <c r="H13588" s="180">
        <v>4208.8500000000004</v>
      </c>
      <c r="I13588" s="180">
        <f t="shared" si="424"/>
        <v>42081.85</v>
      </c>
      <c r="J13588" s="177" t="str">
        <f t="shared" si="425"/>
        <v>Date &gt; 1920</v>
      </c>
    </row>
    <row r="13589" spans="1:10" x14ac:dyDescent="0.3">
      <c r="A13589" s="178" t="s">
        <v>3372</v>
      </c>
      <c r="B13589" s="178" t="s">
        <v>201</v>
      </c>
      <c r="C13589" s="178" t="s">
        <v>4810</v>
      </c>
      <c r="D13589" s="178" t="s">
        <v>10504</v>
      </c>
      <c r="E13589" s="179">
        <v>35964</v>
      </c>
      <c r="F13589" s="180">
        <v>5234</v>
      </c>
      <c r="G13589" s="180">
        <v>0</v>
      </c>
      <c r="H13589" s="180">
        <v>579.76</v>
      </c>
      <c r="I13589" s="180">
        <f t="shared" si="424"/>
        <v>5813.76</v>
      </c>
      <c r="J13589" s="177" t="str">
        <f t="shared" si="425"/>
        <v>Date &gt; 1920</v>
      </c>
    </row>
    <row r="13590" spans="1:10" x14ac:dyDescent="0.3">
      <c r="A13590" s="178" t="s">
        <v>3372</v>
      </c>
      <c r="B13590" s="178" t="s">
        <v>201</v>
      </c>
      <c r="C13590" s="178" t="s">
        <v>4810</v>
      </c>
      <c r="D13590" s="178" t="s">
        <v>10505</v>
      </c>
      <c r="E13590" s="179">
        <v>34844</v>
      </c>
      <c r="F13590" s="180">
        <v>0</v>
      </c>
      <c r="G13590" s="180">
        <v>6312.79</v>
      </c>
      <c r="H13590" s="180">
        <v>3156.4</v>
      </c>
      <c r="I13590" s="180">
        <f t="shared" si="424"/>
        <v>9469.19</v>
      </c>
      <c r="J13590" s="177" t="str">
        <f t="shared" si="425"/>
        <v>Date &gt; 1920</v>
      </c>
    </row>
    <row r="13591" spans="1:10" x14ac:dyDescent="0.3">
      <c r="A13591" s="178" t="s">
        <v>3372</v>
      </c>
      <c r="B13591" s="178" t="s">
        <v>201</v>
      </c>
      <c r="C13591" s="178" t="s">
        <v>4810</v>
      </c>
      <c r="D13591" s="178" t="s">
        <v>10505</v>
      </c>
      <c r="E13591" s="179">
        <v>35048</v>
      </c>
      <c r="F13591" s="180">
        <v>0</v>
      </c>
      <c r="G13591" s="180">
        <v>4478.92</v>
      </c>
      <c r="H13591" s="180">
        <v>2239.4499999999998</v>
      </c>
      <c r="I13591" s="180">
        <f t="shared" si="424"/>
        <v>6718.37</v>
      </c>
      <c r="J13591" s="177" t="str">
        <f t="shared" si="425"/>
        <v>Date &gt; 1920</v>
      </c>
    </row>
    <row r="13592" spans="1:10" x14ac:dyDescent="0.3">
      <c r="A13592" s="178" t="s">
        <v>3372</v>
      </c>
      <c r="B13592" s="178" t="s">
        <v>201</v>
      </c>
      <c r="C13592" s="178" t="s">
        <v>4810</v>
      </c>
      <c r="D13592" s="178" t="s">
        <v>10505</v>
      </c>
      <c r="E13592" s="179">
        <v>35256</v>
      </c>
      <c r="F13592" s="180">
        <v>0</v>
      </c>
      <c r="G13592" s="180">
        <v>7524.4</v>
      </c>
      <c r="H13592" s="180">
        <v>3762.21</v>
      </c>
      <c r="I13592" s="180">
        <f t="shared" si="424"/>
        <v>11286.61</v>
      </c>
      <c r="J13592" s="177" t="str">
        <f t="shared" si="425"/>
        <v>Date &gt; 1920</v>
      </c>
    </row>
    <row r="13593" spans="1:10" x14ac:dyDescent="0.3">
      <c r="A13593" s="178" t="s">
        <v>3372</v>
      </c>
      <c r="B13593" s="178" t="s">
        <v>201</v>
      </c>
      <c r="C13593" s="178" t="s">
        <v>4810</v>
      </c>
      <c r="D13593" s="178" t="s">
        <v>10506</v>
      </c>
      <c r="E13593" s="179">
        <v>34844</v>
      </c>
      <c r="F13593" s="180">
        <v>0</v>
      </c>
      <c r="G13593" s="180">
        <v>9573.48</v>
      </c>
      <c r="H13593" s="180">
        <v>4786.74</v>
      </c>
      <c r="I13593" s="180">
        <f t="shared" si="424"/>
        <v>14360.22</v>
      </c>
      <c r="J13593" s="177" t="str">
        <f t="shared" si="425"/>
        <v>Date &gt; 1920</v>
      </c>
    </row>
    <row r="13594" spans="1:10" x14ac:dyDescent="0.3">
      <c r="A13594" s="178" t="s">
        <v>3372</v>
      </c>
      <c r="B13594" s="178" t="s">
        <v>201</v>
      </c>
      <c r="C13594" s="178" t="s">
        <v>4810</v>
      </c>
      <c r="D13594" s="178" t="s">
        <v>10507</v>
      </c>
      <c r="E13594" s="179">
        <v>35100</v>
      </c>
      <c r="F13594" s="180">
        <v>0</v>
      </c>
      <c r="G13594" s="180">
        <v>8997.89</v>
      </c>
      <c r="H13594" s="180">
        <v>4498.95</v>
      </c>
      <c r="I13594" s="180">
        <f t="shared" si="424"/>
        <v>13496.84</v>
      </c>
      <c r="J13594" s="177" t="str">
        <f t="shared" si="425"/>
        <v>Date &gt; 1920</v>
      </c>
    </row>
    <row r="13595" spans="1:10" x14ac:dyDescent="0.3">
      <c r="A13595" s="178" t="s">
        <v>3372</v>
      </c>
      <c r="B13595" s="178" t="s">
        <v>201</v>
      </c>
      <c r="C13595" s="178" t="s">
        <v>4810</v>
      </c>
      <c r="D13595" s="178" t="s">
        <v>10507</v>
      </c>
      <c r="E13595" s="179">
        <v>35167</v>
      </c>
      <c r="F13595" s="180">
        <v>0</v>
      </c>
      <c r="G13595" s="180">
        <v>11966.73</v>
      </c>
      <c r="H13595" s="180">
        <v>5983.36</v>
      </c>
      <c r="I13595" s="180">
        <f t="shared" si="424"/>
        <v>17950.09</v>
      </c>
      <c r="J13595" s="177" t="str">
        <f t="shared" si="425"/>
        <v>Date &gt; 1920</v>
      </c>
    </row>
    <row r="13596" spans="1:10" x14ac:dyDescent="0.3">
      <c r="A13596" s="178" t="s">
        <v>3372</v>
      </c>
      <c r="B13596" s="178" t="s">
        <v>201</v>
      </c>
      <c r="C13596" s="178" t="s">
        <v>4810</v>
      </c>
      <c r="D13596" s="178" t="s">
        <v>10507</v>
      </c>
      <c r="E13596" s="179">
        <v>35256</v>
      </c>
      <c r="F13596" s="180">
        <v>0</v>
      </c>
      <c r="G13596" s="180">
        <v>9014.66</v>
      </c>
      <c r="H13596" s="180">
        <v>4507.34</v>
      </c>
      <c r="I13596" s="180">
        <f t="shared" si="424"/>
        <v>13522</v>
      </c>
      <c r="J13596" s="177" t="str">
        <f t="shared" si="425"/>
        <v>Date &gt; 1920</v>
      </c>
    </row>
    <row r="13597" spans="1:10" x14ac:dyDescent="0.3">
      <c r="A13597" s="178" t="s">
        <v>3372</v>
      </c>
      <c r="B13597" s="178" t="s">
        <v>201</v>
      </c>
      <c r="C13597" s="178" t="s">
        <v>4810</v>
      </c>
      <c r="D13597" s="178" t="s">
        <v>10508</v>
      </c>
      <c r="E13597" s="179">
        <v>34942</v>
      </c>
      <c r="F13597" s="180">
        <v>0</v>
      </c>
      <c r="G13597" s="180">
        <v>24600</v>
      </c>
      <c r="H13597" s="180">
        <v>12301</v>
      </c>
      <c r="I13597" s="180">
        <f t="shared" si="424"/>
        <v>36901</v>
      </c>
      <c r="J13597" s="177" t="str">
        <f t="shared" si="425"/>
        <v>Date &gt; 1920</v>
      </c>
    </row>
    <row r="13598" spans="1:10" x14ac:dyDescent="0.3">
      <c r="A13598" s="178" t="s">
        <v>3372</v>
      </c>
      <c r="B13598" s="178" t="s">
        <v>201</v>
      </c>
      <c r="C13598" s="178" t="s">
        <v>4810</v>
      </c>
      <c r="D13598" s="178" t="s">
        <v>10509</v>
      </c>
      <c r="E13598" s="179">
        <v>35258</v>
      </c>
      <c r="F13598" s="180">
        <v>37621</v>
      </c>
      <c r="G13598" s="180">
        <v>33699.07</v>
      </c>
      <c r="H13598" s="180">
        <v>21031.16</v>
      </c>
      <c r="I13598" s="180">
        <f t="shared" si="424"/>
        <v>92351.23000000001</v>
      </c>
      <c r="J13598" s="177" t="str">
        <f t="shared" si="425"/>
        <v>Date &gt; 1920</v>
      </c>
    </row>
    <row r="13599" spans="1:10" x14ac:dyDescent="0.3">
      <c r="A13599" s="178" t="s">
        <v>3372</v>
      </c>
      <c r="B13599" s="178" t="s">
        <v>201</v>
      </c>
      <c r="C13599" s="178" t="s">
        <v>4810</v>
      </c>
      <c r="D13599" s="178" t="s">
        <v>10509</v>
      </c>
      <c r="E13599" s="179">
        <v>35305</v>
      </c>
      <c r="F13599" s="180">
        <v>28157</v>
      </c>
      <c r="G13599" s="180">
        <v>74788.94</v>
      </c>
      <c r="H13599" s="180">
        <v>40522.94</v>
      </c>
      <c r="I13599" s="180">
        <f t="shared" si="424"/>
        <v>143468.88</v>
      </c>
      <c r="J13599" s="177" t="str">
        <f t="shared" si="425"/>
        <v>Date &gt; 1920</v>
      </c>
    </row>
    <row r="13600" spans="1:10" x14ac:dyDescent="0.3">
      <c r="A13600" s="178" t="s">
        <v>3372</v>
      </c>
      <c r="B13600" s="178" t="s">
        <v>201</v>
      </c>
      <c r="C13600" s="178" t="s">
        <v>4810</v>
      </c>
      <c r="D13600" s="178" t="s">
        <v>10509</v>
      </c>
      <c r="E13600" s="179">
        <v>35354</v>
      </c>
      <c r="F13600" s="180">
        <v>112676</v>
      </c>
      <c r="G13600" s="180">
        <v>64844.85</v>
      </c>
      <c r="H13600" s="180">
        <v>44942.26</v>
      </c>
      <c r="I13600" s="180">
        <f t="shared" si="424"/>
        <v>222463.11000000002</v>
      </c>
      <c r="J13600" s="177" t="str">
        <f t="shared" si="425"/>
        <v>Date &gt; 1920</v>
      </c>
    </row>
    <row r="13601" spans="1:10" x14ac:dyDescent="0.3">
      <c r="A13601" s="178" t="s">
        <v>3372</v>
      </c>
      <c r="B13601" s="178" t="s">
        <v>201</v>
      </c>
      <c r="C13601" s="178" t="s">
        <v>4810</v>
      </c>
      <c r="D13601" s="178" t="s">
        <v>10509</v>
      </c>
      <c r="E13601" s="179">
        <v>35377</v>
      </c>
      <c r="F13601" s="180">
        <v>373528</v>
      </c>
      <c r="G13601" s="180">
        <v>0</v>
      </c>
      <c r="H13601" s="180">
        <v>210453.03</v>
      </c>
      <c r="I13601" s="180">
        <f t="shared" si="424"/>
        <v>583981.03</v>
      </c>
      <c r="J13601" s="177" t="str">
        <f t="shared" si="425"/>
        <v>Date &gt; 1920</v>
      </c>
    </row>
    <row r="13602" spans="1:10" x14ac:dyDescent="0.3">
      <c r="A13602" s="178" t="s">
        <v>3372</v>
      </c>
      <c r="B13602" s="178" t="s">
        <v>201</v>
      </c>
      <c r="C13602" s="178" t="s">
        <v>4810</v>
      </c>
      <c r="D13602" s="178" t="s">
        <v>10509</v>
      </c>
      <c r="E13602" s="179">
        <v>35417</v>
      </c>
      <c r="F13602" s="180">
        <v>9130</v>
      </c>
      <c r="G13602" s="180">
        <v>7902.28</v>
      </c>
      <c r="H13602" s="180">
        <v>4965.7700000000004</v>
      </c>
      <c r="I13602" s="180">
        <f t="shared" si="424"/>
        <v>21998.05</v>
      </c>
      <c r="J13602" s="177" t="str">
        <f t="shared" si="425"/>
        <v>Date &gt; 1920</v>
      </c>
    </row>
    <row r="13603" spans="1:10" x14ac:dyDescent="0.3">
      <c r="A13603" s="178" t="s">
        <v>3372</v>
      </c>
      <c r="B13603" s="178" t="s">
        <v>201</v>
      </c>
      <c r="C13603" s="178" t="s">
        <v>4810</v>
      </c>
      <c r="D13603" s="178" t="s">
        <v>10509</v>
      </c>
      <c r="E13603" s="179">
        <v>35516</v>
      </c>
      <c r="F13603" s="180">
        <v>1521</v>
      </c>
      <c r="G13603" s="180">
        <v>0</v>
      </c>
      <c r="H13603" s="180">
        <v>169.24</v>
      </c>
      <c r="I13603" s="180">
        <f t="shared" si="424"/>
        <v>1690.24</v>
      </c>
      <c r="J13603" s="177" t="str">
        <f t="shared" si="425"/>
        <v>Date &gt; 1920</v>
      </c>
    </row>
    <row r="13604" spans="1:10" x14ac:dyDescent="0.3">
      <c r="A13604" s="178" t="s">
        <v>3372</v>
      </c>
      <c r="B13604" s="178" t="s">
        <v>201</v>
      </c>
      <c r="C13604" s="178" t="s">
        <v>4810</v>
      </c>
      <c r="D13604" s="178" t="s">
        <v>8188</v>
      </c>
      <c r="E13604" s="179">
        <v>35394</v>
      </c>
      <c r="F13604" s="180">
        <v>0</v>
      </c>
      <c r="G13604" s="180">
        <v>149523.35999999999</v>
      </c>
      <c r="H13604" s="180">
        <v>74761.67</v>
      </c>
      <c r="I13604" s="180">
        <f t="shared" si="424"/>
        <v>224285.02999999997</v>
      </c>
      <c r="J13604" s="177" t="str">
        <f t="shared" si="425"/>
        <v>Date &gt; 1920</v>
      </c>
    </row>
    <row r="13605" spans="1:10" x14ac:dyDescent="0.3">
      <c r="A13605" s="178" t="s">
        <v>3372</v>
      </c>
      <c r="B13605" s="178" t="s">
        <v>201</v>
      </c>
      <c r="C13605" s="178" t="s">
        <v>4810</v>
      </c>
      <c r="D13605" s="178" t="s">
        <v>6373</v>
      </c>
      <c r="E13605" s="179">
        <v>35355</v>
      </c>
      <c r="F13605" s="180">
        <v>0</v>
      </c>
      <c r="G13605" s="180">
        <v>15761.8</v>
      </c>
      <c r="H13605" s="180">
        <v>7880.9</v>
      </c>
      <c r="I13605" s="180">
        <f t="shared" si="424"/>
        <v>23642.699999999997</v>
      </c>
      <c r="J13605" s="177" t="str">
        <f t="shared" si="425"/>
        <v>Date &gt; 1920</v>
      </c>
    </row>
    <row r="13606" spans="1:10" x14ac:dyDescent="0.3">
      <c r="A13606" s="178" t="s">
        <v>3372</v>
      </c>
      <c r="B13606" s="178" t="s">
        <v>201</v>
      </c>
      <c r="C13606" s="178" t="s">
        <v>4810</v>
      </c>
      <c r="D13606" s="178" t="s">
        <v>10510</v>
      </c>
      <c r="E13606" s="179">
        <v>35698</v>
      </c>
      <c r="F13606" s="180">
        <v>93296</v>
      </c>
      <c r="G13606" s="180">
        <v>22571.68</v>
      </c>
      <c r="H13606" s="180">
        <v>17643.04</v>
      </c>
      <c r="I13606" s="180">
        <f t="shared" si="424"/>
        <v>133510.72</v>
      </c>
      <c r="J13606" s="177" t="str">
        <f t="shared" si="425"/>
        <v>Date &gt; 1920</v>
      </c>
    </row>
    <row r="13607" spans="1:10" x14ac:dyDescent="0.3">
      <c r="A13607" s="178" t="s">
        <v>3372</v>
      </c>
      <c r="B13607" s="178" t="s">
        <v>201</v>
      </c>
      <c r="C13607" s="178" t="s">
        <v>4810</v>
      </c>
      <c r="D13607" s="178" t="s">
        <v>10510</v>
      </c>
      <c r="E13607" s="179">
        <v>35719</v>
      </c>
      <c r="F13607" s="180">
        <v>530116</v>
      </c>
      <c r="G13607" s="180">
        <v>128254.23</v>
      </c>
      <c r="H13607" s="180">
        <v>100249.01</v>
      </c>
      <c r="I13607" s="180">
        <f t="shared" si="424"/>
        <v>758619.24</v>
      </c>
      <c r="J13607" s="177" t="str">
        <f t="shared" si="425"/>
        <v>Date &gt; 1920</v>
      </c>
    </row>
    <row r="13608" spans="1:10" x14ac:dyDescent="0.3">
      <c r="A13608" s="178" t="s">
        <v>3372</v>
      </c>
      <c r="B13608" s="178" t="s">
        <v>201</v>
      </c>
      <c r="C13608" s="178" t="s">
        <v>4810</v>
      </c>
      <c r="D13608" s="178" t="s">
        <v>10510</v>
      </c>
      <c r="E13608" s="179">
        <v>35782</v>
      </c>
      <c r="F13608" s="180">
        <v>591330</v>
      </c>
      <c r="G13608" s="180">
        <v>143063.69</v>
      </c>
      <c r="H13608" s="180">
        <v>111823.14</v>
      </c>
      <c r="I13608" s="180">
        <f t="shared" si="424"/>
        <v>846216.83</v>
      </c>
      <c r="J13608" s="177" t="str">
        <f t="shared" si="425"/>
        <v>Date &gt; 1920</v>
      </c>
    </row>
    <row r="13609" spans="1:10" x14ac:dyDescent="0.3">
      <c r="A13609" s="178" t="s">
        <v>3372</v>
      </c>
      <c r="B13609" s="178" t="s">
        <v>201</v>
      </c>
      <c r="C13609" s="178" t="s">
        <v>4810</v>
      </c>
      <c r="D13609" s="178" t="s">
        <v>10510</v>
      </c>
      <c r="E13609" s="179">
        <v>35902</v>
      </c>
      <c r="F13609" s="180">
        <v>95424</v>
      </c>
      <c r="G13609" s="180">
        <v>23086.27</v>
      </c>
      <c r="H13609" s="180">
        <v>18044.259999999998</v>
      </c>
      <c r="I13609" s="180">
        <f t="shared" si="424"/>
        <v>136554.53</v>
      </c>
      <c r="J13609" s="177" t="str">
        <f t="shared" si="425"/>
        <v>Date &gt; 1920</v>
      </c>
    </row>
    <row r="13610" spans="1:10" x14ac:dyDescent="0.3">
      <c r="A13610" s="178" t="s">
        <v>3372</v>
      </c>
      <c r="B13610" s="178" t="s">
        <v>201</v>
      </c>
      <c r="C13610" s="178" t="s">
        <v>4810</v>
      </c>
      <c r="D13610" s="178" t="s">
        <v>10510</v>
      </c>
      <c r="E13610" s="179">
        <v>36188</v>
      </c>
      <c r="F13610" s="180">
        <v>150505</v>
      </c>
      <c r="G13610" s="180">
        <v>58024.13</v>
      </c>
      <c r="H13610" s="180">
        <v>-43795.34</v>
      </c>
      <c r="I13610" s="180">
        <f t="shared" si="424"/>
        <v>164733.79</v>
      </c>
      <c r="J13610" s="177" t="str">
        <f t="shared" si="425"/>
        <v>Date &gt; 1920</v>
      </c>
    </row>
    <row r="13611" spans="1:10" x14ac:dyDescent="0.3">
      <c r="A13611" s="178" t="s">
        <v>3372</v>
      </c>
      <c r="B13611" s="178" t="s">
        <v>201</v>
      </c>
      <c r="C13611" s="178" t="s">
        <v>4810</v>
      </c>
      <c r="D13611" s="178" t="s">
        <v>10511</v>
      </c>
      <c r="E13611" s="179">
        <v>44134</v>
      </c>
      <c r="F13611" s="180">
        <v>1294456</v>
      </c>
      <c r="G13611" s="180">
        <v>0</v>
      </c>
      <c r="H13611" s="180">
        <v>0</v>
      </c>
      <c r="I13611" s="180">
        <f t="shared" si="424"/>
        <v>1294456</v>
      </c>
      <c r="J13611" s="177" t="str">
        <f t="shared" si="425"/>
        <v>Date &gt; 1920</v>
      </c>
    </row>
    <row r="13612" spans="1:10" x14ac:dyDescent="0.3">
      <c r="A13612" s="178" t="s">
        <v>3372</v>
      </c>
      <c r="B13612" s="178" t="s">
        <v>207</v>
      </c>
      <c r="C13612" s="178" t="s">
        <v>1422</v>
      </c>
      <c r="D13612" s="178" t="s">
        <v>7018</v>
      </c>
      <c r="E13612" s="179">
        <v>27653</v>
      </c>
      <c r="F13612" s="180">
        <v>0</v>
      </c>
      <c r="G13612" s="180">
        <v>100000</v>
      </c>
      <c r="H13612" s="180">
        <v>3596.18</v>
      </c>
      <c r="I13612" s="180">
        <f t="shared" si="424"/>
        <v>103596.18</v>
      </c>
      <c r="J13612" s="177" t="str">
        <f t="shared" si="425"/>
        <v>Date &gt; 1920</v>
      </c>
    </row>
    <row r="13613" spans="1:10" x14ac:dyDescent="0.3">
      <c r="A13613" s="178" t="s">
        <v>3372</v>
      </c>
      <c r="B13613" s="178" t="s">
        <v>207</v>
      </c>
      <c r="C13613" s="178" t="s">
        <v>1422</v>
      </c>
      <c r="D13613" s="178" t="s">
        <v>6345</v>
      </c>
      <c r="E13613" s="179">
        <v>28388</v>
      </c>
      <c r="F13613" s="180">
        <v>0</v>
      </c>
      <c r="G13613" s="180">
        <v>54776.1</v>
      </c>
      <c r="H13613" s="180">
        <v>54776.85</v>
      </c>
      <c r="I13613" s="180">
        <f t="shared" si="424"/>
        <v>109552.95</v>
      </c>
      <c r="J13613" s="177" t="str">
        <f t="shared" si="425"/>
        <v>Date &gt; 1920</v>
      </c>
    </row>
    <row r="13614" spans="1:10" x14ac:dyDescent="0.3">
      <c r="A13614" s="178" t="s">
        <v>3372</v>
      </c>
      <c r="B13614" s="178" t="s">
        <v>207</v>
      </c>
      <c r="C13614" s="178" t="s">
        <v>1422</v>
      </c>
      <c r="D13614" s="178" t="s">
        <v>10512</v>
      </c>
      <c r="E13614" s="179">
        <v>28361</v>
      </c>
      <c r="F13614" s="180">
        <v>0</v>
      </c>
      <c r="G13614" s="180">
        <v>10000</v>
      </c>
      <c r="H13614" s="180">
        <v>5805.22</v>
      </c>
      <c r="I13614" s="180">
        <f t="shared" si="424"/>
        <v>15805.220000000001</v>
      </c>
      <c r="J13614" s="177" t="str">
        <f t="shared" si="425"/>
        <v>Date &gt; 1920</v>
      </c>
    </row>
    <row r="13615" spans="1:10" x14ac:dyDescent="0.3">
      <c r="A13615" s="178" t="s">
        <v>3372</v>
      </c>
      <c r="B13615" s="178" t="s">
        <v>207</v>
      </c>
      <c r="C13615" s="178" t="s">
        <v>1422</v>
      </c>
      <c r="D13615" s="178" t="s">
        <v>10513</v>
      </c>
      <c r="E13615" s="179">
        <v>27971</v>
      </c>
      <c r="F13615" s="180">
        <v>0</v>
      </c>
      <c r="G13615" s="180">
        <v>11860</v>
      </c>
      <c r="H13615" s="180">
        <v>6116.45</v>
      </c>
      <c r="I13615" s="180">
        <f t="shared" si="424"/>
        <v>17976.45</v>
      </c>
      <c r="J13615" s="177" t="str">
        <f t="shared" si="425"/>
        <v>Date &gt; 1920</v>
      </c>
    </row>
    <row r="13616" spans="1:10" x14ac:dyDescent="0.3">
      <c r="A13616" s="178" t="s">
        <v>3372</v>
      </c>
      <c r="B13616" s="178" t="s">
        <v>207</v>
      </c>
      <c r="C13616" s="178" t="s">
        <v>1422</v>
      </c>
      <c r="D13616" s="178" t="s">
        <v>10514</v>
      </c>
      <c r="E13616" s="179">
        <v>28359</v>
      </c>
      <c r="F13616" s="180">
        <v>0</v>
      </c>
      <c r="G13616" s="180">
        <v>9706.34</v>
      </c>
      <c r="H13616" s="180">
        <v>4853.17</v>
      </c>
      <c r="I13616" s="180">
        <f t="shared" si="424"/>
        <v>14559.51</v>
      </c>
      <c r="J13616" s="177" t="str">
        <f t="shared" si="425"/>
        <v>Date &gt; 1920</v>
      </c>
    </row>
    <row r="13617" spans="1:10" x14ac:dyDescent="0.3">
      <c r="A13617" s="178" t="s">
        <v>3372</v>
      </c>
      <c r="B13617" s="178" t="s">
        <v>207</v>
      </c>
      <c r="C13617" s="178" t="s">
        <v>1422</v>
      </c>
      <c r="D13617" s="178" t="s">
        <v>10515</v>
      </c>
      <c r="E13617" s="179">
        <v>29045</v>
      </c>
      <c r="F13617" s="180">
        <v>0</v>
      </c>
      <c r="G13617" s="180">
        <v>17697.830000000002</v>
      </c>
      <c r="H13617" s="180">
        <v>8853.92</v>
      </c>
      <c r="I13617" s="180">
        <f t="shared" si="424"/>
        <v>26551.75</v>
      </c>
      <c r="J13617" s="177" t="str">
        <f t="shared" si="425"/>
        <v>Date &gt; 1920</v>
      </c>
    </row>
    <row r="13618" spans="1:10" x14ac:dyDescent="0.3">
      <c r="A13618" s="178" t="s">
        <v>3372</v>
      </c>
      <c r="B13618" s="178" t="s">
        <v>207</v>
      </c>
      <c r="C13618" s="178" t="s">
        <v>1422</v>
      </c>
      <c r="D13618" s="178" t="s">
        <v>7024</v>
      </c>
      <c r="E13618" s="179">
        <v>29910</v>
      </c>
      <c r="F13618" s="180">
        <v>0</v>
      </c>
      <c r="G13618" s="180">
        <v>106653.63</v>
      </c>
      <c r="H13618" s="180">
        <v>53326.82</v>
      </c>
      <c r="I13618" s="180">
        <f t="shared" si="424"/>
        <v>159980.45000000001</v>
      </c>
      <c r="J13618" s="177" t="str">
        <f t="shared" si="425"/>
        <v>Date &gt; 1920</v>
      </c>
    </row>
    <row r="13619" spans="1:10" x14ac:dyDescent="0.3">
      <c r="A13619" s="178" t="s">
        <v>3372</v>
      </c>
      <c r="B13619" s="178" t="s">
        <v>207</v>
      </c>
      <c r="C13619" s="178" t="s">
        <v>1422</v>
      </c>
      <c r="D13619" s="178" t="s">
        <v>9826</v>
      </c>
      <c r="E13619" s="179">
        <v>32903</v>
      </c>
      <c r="F13619" s="180">
        <v>0</v>
      </c>
      <c r="G13619" s="180">
        <v>7505.06</v>
      </c>
      <c r="H13619" s="180">
        <v>3752.52</v>
      </c>
      <c r="I13619" s="180">
        <f t="shared" si="424"/>
        <v>11257.58</v>
      </c>
      <c r="J13619" s="177" t="str">
        <f t="shared" si="425"/>
        <v>Date &gt; 1920</v>
      </c>
    </row>
    <row r="13620" spans="1:10" x14ac:dyDescent="0.3">
      <c r="A13620" s="178" t="s">
        <v>3372</v>
      </c>
      <c r="B13620" s="178" t="s">
        <v>207</v>
      </c>
      <c r="C13620" s="178" t="s">
        <v>1422</v>
      </c>
      <c r="D13620" s="178" t="s">
        <v>9447</v>
      </c>
      <c r="E13620" s="179">
        <v>33014</v>
      </c>
      <c r="F13620" s="180">
        <v>0</v>
      </c>
      <c r="G13620" s="180">
        <v>11923.33</v>
      </c>
      <c r="H13620" s="180">
        <v>5961.67</v>
      </c>
      <c r="I13620" s="180">
        <f t="shared" si="424"/>
        <v>17885</v>
      </c>
      <c r="J13620" s="177" t="str">
        <f t="shared" si="425"/>
        <v>Date &gt; 1920</v>
      </c>
    </row>
    <row r="13621" spans="1:10" x14ac:dyDescent="0.3">
      <c r="A13621" s="178" t="s">
        <v>3372</v>
      </c>
      <c r="B13621" s="178" t="s">
        <v>207</v>
      </c>
      <c r="C13621" s="178" t="s">
        <v>1422</v>
      </c>
      <c r="D13621" s="178" t="s">
        <v>7099</v>
      </c>
      <c r="E13621" s="179">
        <v>33700</v>
      </c>
      <c r="F13621" s="180">
        <v>0</v>
      </c>
      <c r="G13621" s="180">
        <v>22075.9</v>
      </c>
      <c r="H13621" s="180">
        <v>11037.95</v>
      </c>
      <c r="I13621" s="180">
        <f t="shared" si="424"/>
        <v>33113.850000000006</v>
      </c>
      <c r="J13621" s="177" t="str">
        <f t="shared" si="425"/>
        <v>Date &gt; 1920</v>
      </c>
    </row>
    <row r="13622" spans="1:10" x14ac:dyDescent="0.3">
      <c r="A13622" s="178" t="s">
        <v>3372</v>
      </c>
      <c r="B13622" s="178" t="s">
        <v>207</v>
      </c>
      <c r="C13622" s="178" t="s">
        <v>1422</v>
      </c>
      <c r="D13622" s="178" t="s">
        <v>7099</v>
      </c>
      <c r="E13622" s="179">
        <v>33809</v>
      </c>
      <c r="F13622" s="180">
        <v>0</v>
      </c>
      <c r="G13622" s="180">
        <v>1924.1</v>
      </c>
      <c r="H13622" s="180">
        <v>1210.29</v>
      </c>
      <c r="I13622" s="180">
        <f t="shared" si="424"/>
        <v>3134.39</v>
      </c>
      <c r="J13622" s="177" t="str">
        <f t="shared" si="425"/>
        <v>Date &gt; 1920</v>
      </c>
    </row>
    <row r="13623" spans="1:10" x14ac:dyDescent="0.3">
      <c r="A13623" s="178" t="s">
        <v>3372</v>
      </c>
      <c r="B13623" s="178" t="s">
        <v>207</v>
      </c>
      <c r="C13623" s="178" t="s">
        <v>1422</v>
      </c>
      <c r="D13623" s="178" t="s">
        <v>9347</v>
      </c>
      <c r="E13623" s="179">
        <v>34934</v>
      </c>
      <c r="F13623" s="180">
        <v>0</v>
      </c>
      <c r="G13623" s="180">
        <v>26000</v>
      </c>
      <c r="H13623" s="180">
        <v>13000</v>
      </c>
      <c r="I13623" s="180">
        <f t="shared" si="424"/>
        <v>39000</v>
      </c>
      <c r="J13623" s="177" t="str">
        <f t="shared" si="425"/>
        <v>Date &gt; 1920</v>
      </c>
    </row>
    <row r="13624" spans="1:10" x14ac:dyDescent="0.3">
      <c r="A13624" s="178" t="s">
        <v>3372</v>
      </c>
      <c r="B13624" s="178" t="s">
        <v>207</v>
      </c>
      <c r="C13624" s="178" t="s">
        <v>1422</v>
      </c>
      <c r="D13624" s="178" t="s">
        <v>9347</v>
      </c>
      <c r="E13624" s="179">
        <v>34985</v>
      </c>
      <c r="F13624" s="180">
        <v>0</v>
      </c>
      <c r="G13624" s="180">
        <v>6200</v>
      </c>
      <c r="H13624" s="180">
        <v>3100</v>
      </c>
      <c r="I13624" s="180">
        <f t="shared" si="424"/>
        <v>9300</v>
      </c>
      <c r="J13624" s="177" t="str">
        <f t="shared" si="425"/>
        <v>Date &gt; 1920</v>
      </c>
    </row>
    <row r="13625" spans="1:10" x14ac:dyDescent="0.3">
      <c r="A13625" s="178" t="s">
        <v>3372</v>
      </c>
      <c r="B13625" s="178" t="s">
        <v>207</v>
      </c>
      <c r="C13625" s="178" t="s">
        <v>1422</v>
      </c>
      <c r="D13625" s="178" t="s">
        <v>10516</v>
      </c>
      <c r="E13625" s="179">
        <v>34985</v>
      </c>
      <c r="F13625" s="180">
        <v>0</v>
      </c>
      <c r="G13625" s="180">
        <v>1332.5</v>
      </c>
      <c r="H13625" s="180">
        <v>666.25</v>
      </c>
      <c r="I13625" s="180">
        <f t="shared" si="424"/>
        <v>1998.75</v>
      </c>
      <c r="J13625" s="177" t="str">
        <f t="shared" si="425"/>
        <v>Date &gt; 1920</v>
      </c>
    </row>
    <row r="13626" spans="1:10" x14ac:dyDescent="0.3">
      <c r="A13626" s="178" t="s">
        <v>3372</v>
      </c>
      <c r="B13626" s="178" t="s">
        <v>207</v>
      </c>
      <c r="C13626" s="178" t="s">
        <v>1422</v>
      </c>
      <c r="D13626" s="178" t="s">
        <v>6373</v>
      </c>
      <c r="E13626" s="179">
        <v>35332</v>
      </c>
      <c r="F13626" s="180">
        <v>0</v>
      </c>
      <c r="G13626" s="180">
        <v>2137.0300000000002</v>
      </c>
      <c r="H13626" s="180">
        <v>1068.51</v>
      </c>
      <c r="I13626" s="180">
        <f t="shared" si="424"/>
        <v>3205.54</v>
      </c>
      <c r="J13626" s="177" t="str">
        <f t="shared" si="425"/>
        <v>Date &gt; 1920</v>
      </c>
    </row>
    <row r="13627" spans="1:10" x14ac:dyDescent="0.3">
      <c r="A13627" s="178" t="s">
        <v>3372</v>
      </c>
      <c r="B13627" s="178" t="s">
        <v>207</v>
      </c>
      <c r="C13627" s="178" t="s">
        <v>1422</v>
      </c>
      <c r="D13627" s="178" t="s">
        <v>10517</v>
      </c>
      <c r="E13627" s="179">
        <v>36901</v>
      </c>
      <c r="F13627" s="180">
        <v>0</v>
      </c>
      <c r="G13627" s="180">
        <v>15081.8</v>
      </c>
      <c r="H13627" s="180">
        <v>10197.879999999999</v>
      </c>
      <c r="I13627" s="180">
        <f t="shared" si="424"/>
        <v>25279.68</v>
      </c>
      <c r="J13627" s="177" t="str">
        <f t="shared" si="425"/>
        <v>Date &gt; 1920</v>
      </c>
    </row>
    <row r="13628" spans="1:10" x14ac:dyDescent="0.3">
      <c r="A13628" s="178" t="s">
        <v>3372</v>
      </c>
      <c r="B13628" s="178" t="s">
        <v>207</v>
      </c>
      <c r="C13628" s="178" t="s">
        <v>1422</v>
      </c>
      <c r="D13628" s="178" t="s">
        <v>10517</v>
      </c>
      <c r="E13628" s="179">
        <v>36992</v>
      </c>
      <c r="F13628" s="180">
        <v>0</v>
      </c>
      <c r="G13628" s="180">
        <v>10106.99</v>
      </c>
      <c r="H13628" s="180">
        <v>7766.98</v>
      </c>
      <c r="I13628" s="180">
        <f t="shared" si="424"/>
        <v>17873.97</v>
      </c>
      <c r="J13628" s="177" t="str">
        <f t="shared" si="425"/>
        <v>Date &gt; 1920</v>
      </c>
    </row>
    <row r="13629" spans="1:10" x14ac:dyDescent="0.3">
      <c r="A13629" s="178" t="s">
        <v>3372</v>
      </c>
      <c r="B13629" s="178" t="s">
        <v>207</v>
      </c>
      <c r="C13629" s="178" t="s">
        <v>1422</v>
      </c>
      <c r="D13629" s="178" t="s">
        <v>10517</v>
      </c>
      <c r="E13629" s="179">
        <v>37082</v>
      </c>
      <c r="F13629" s="180">
        <v>0</v>
      </c>
      <c r="G13629" s="180">
        <v>3298.62</v>
      </c>
      <c r="H13629" s="180">
        <v>2313.21</v>
      </c>
      <c r="I13629" s="180">
        <f t="shared" si="424"/>
        <v>5611.83</v>
      </c>
      <c r="J13629" s="177" t="str">
        <f t="shared" si="425"/>
        <v>Date &gt; 1920</v>
      </c>
    </row>
    <row r="13630" spans="1:10" x14ac:dyDescent="0.3">
      <c r="A13630" s="178" t="s">
        <v>3372</v>
      </c>
      <c r="B13630" s="178" t="s">
        <v>207</v>
      </c>
      <c r="C13630" s="178" t="s">
        <v>1422</v>
      </c>
      <c r="D13630" s="178" t="s">
        <v>10517</v>
      </c>
      <c r="E13630" s="179">
        <v>37125</v>
      </c>
      <c r="F13630" s="180">
        <v>0</v>
      </c>
      <c r="G13630" s="180">
        <v>6828.31</v>
      </c>
      <c r="H13630" s="180">
        <v>6828.31</v>
      </c>
      <c r="I13630" s="180">
        <f t="shared" si="424"/>
        <v>13656.62</v>
      </c>
      <c r="J13630" s="177" t="str">
        <f t="shared" si="425"/>
        <v>Date &gt; 1920</v>
      </c>
    </row>
    <row r="13631" spans="1:10" x14ac:dyDescent="0.3">
      <c r="A13631" s="178" t="s">
        <v>3372</v>
      </c>
      <c r="B13631" s="178" t="s">
        <v>207</v>
      </c>
      <c r="C13631" s="178" t="s">
        <v>1422</v>
      </c>
      <c r="D13631" s="178" t="s">
        <v>10517</v>
      </c>
      <c r="E13631" s="179">
        <v>37187</v>
      </c>
      <c r="F13631" s="180">
        <v>0</v>
      </c>
      <c r="G13631" s="180">
        <v>19365.96</v>
      </c>
      <c r="H13631" s="180">
        <v>12219.15</v>
      </c>
      <c r="I13631" s="180">
        <f t="shared" si="424"/>
        <v>31585.11</v>
      </c>
      <c r="J13631" s="177" t="str">
        <f t="shared" si="425"/>
        <v>Date &gt; 1920</v>
      </c>
    </row>
    <row r="13632" spans="1:10" x14ac:dyDescent="0.3">
      <c r="A13632" s="178" t="s">
        <v>3372</v>
      </c>
      <c r="B13632" s="178" t="s">
        <v>207</v>
      </c>
      <c r="C13632" s="178" t="s">
        <v>1422</v>
      </c>
      <c r="D13632" s="178" t="s">
        <v>10517</v>
      </c>
      <c r="E13632" s="179">
        <v>37291</v>
      </c>
      <c r="F13632" s="180">
        <v>0</v>
      </c>
      <c r="G13632" s="180">
        <v>6488.76</v>
      </c>
      <c r="H13632" s="180">
        <v>2088.0700000000002</v>
      </c>
      <c r="I13632" s="180">
        <f t="shared" si="424"/>
        <v>8576.83</v>
      </c>
      <c r="J13632" s="177" t="str">
        <f t="shared" si="425"/>
        <v>Date &gt; 1920</v>
      </c>
    </row>
    <row r="13633" spans="1:10" x14ac:dyDescent="0.3">
      <c r="A13633" s="178" t="s">
        <v>3372</v>
      </c>
      <c r="B13633" s="178" t="s">
        <v>207</v>
      </c>
      <c r="C13633" s="178" t="s">
        <v>1422</v>
      </c>
      <c r="D13633" s="178" t="s">
        <v>10517</v>
      </c>
      <c r="E13633" s="179">
        <v>37679</v>
      </c>
      <c r="F13633" s="180">
        <v>0</v>
      </c>
      <c r="G13633" s="180">
        <v>11829.56</v>
      </c>
      <c r="H13633" s="180">
        <v>9192.16</v>
      </c>
      <c r="I13633" s="180">
        <f t="shared" si="424"/>
        <v>21021.72</v>
      </c>
      <c r="J13633" s="177" t="str">
        <f t="shared" si="425"/>
        <v>Date &gt; 1920</v>
      </c>
    </row>
    <row r="13634" spans="1:10" x14ac:dyDescent="0.3">
      <c r="A13634" s="178" t="s">
        <v>3372</v>
      </c>
      <c r="B13634" s="178" t="s">
        <v>207</v>
      </c>
      <c r="C13634" s="178" t="s">
        <v>1422</v>
      </c>
      <c r="D13634" s="178" t="s">
        <v>7460</v>
      </c>
      <c r="E13634" s="179">
        <v>37600</v>
      </c>
      <c r="F13634" s="180">
        <v>0</v>
      </c>
      <c r="G13634" s="180">
        <v>23511.88</v>
      </c>
      <c r="H13634" s="180">
        <v>5877.97</v>
      </c>
      <c r="I13634" s="180">
        <f t="shared" si="424"/>
        <v>29389.850000000002</v>
      </c>
      <c r="J13634" s="177" t="str">
        <f t="shared" si="425"/>
        <v>Date &gt; 1920</v>
      </c>
    </row>
    <row r="13635" spans="1:10" x14ac:dyDescent="0.3">
      <c r="A13635" s="178" t="s">
        <v>3372</v>
      </c>
      <c r="B13635" s="178" t="s">
        <v>207</v>
      </c>
      <c r="C13635" s="178" t="s">
        <v>1422</v>
      </c>
      <c r="D13635" s="178" t="s">
        <v>10518</v>
      </c>
      <c r="E13635" s="179">
        <v>37679</v>
      </c>
      <c r="F13635" s="180">
        <v>0</v>
      </c>
      <c r="G13635" s="180">
        <v>31980</v>
      </c>
      <c r="H13635" s="180">
        <v>21701.47</v>
      </c>
      <c r="I13635" s="180">
        <f t="shared" si="424"/>
        <v>53681.47</v>
      </c>
      <c r="J13635" s="177" t="str">
        <f t="shared" si="425"/>
        <v>Date &gt; 1920</v>
      </c>
    </row>
    <row r="13636" spans="1:10" x14ac:dyDescent="0.3">
      <c r="A13636" s="178" t="s">
        <v>3372</v>
      </c>
      <c r="B13636" s="178" t="s">
        <v>207</v>
      </c>
      <c r="C13636" s="178" t="s">
        <v>1422</v>
      </c>
      <c r="D13636" s="178" t="s">
        <v>10518</v>
      </c>
      <c r="E13636" s="179">
        <v>37915</v>
      </c>
      <c r="F13636" s="180">
        <v>0</v>
      </c>
      <c r="G13636" s="180">
        <v>7021.64</v>
      </c>
      <c r="H13636" s="180">
        <v>4681.08</v>
      </c>
      <c r="I13636" s="180">
        <f t="shared" si="424"/>
        <v>11702.720000000001</v>
      </c>
      <c r="J13636" s="177" t="str">
        <f t="shared" si="425"/>
        <v>Date &gt; 1920</v>
      </c>
    </row>
    <row r="13637" spans="1:10" x14ac:dyDescent="0.3">
      <c r="A13637" s="178" t="s">
        <v>3372</v>
      </c>
      <c r="B13637" s="178" t="s">
        <v>207</v>
      </c>
      <c r="C13637" s="178" t="s">
        <v>1422</v>
      </c>
      <c r="D13637" s="178" t="s">
        <v>10518</v>
      </c>
      <c r="E13637" s="179">
        <v>38239</v>
      </c>
      <c r="F13637" s="180">
        <v>0</v>
      </c>
      <c r="G13637" s="180">
        <v>1375.2</v>
      </c>
      <c r="H13637" s="180">
        <v>916.8</v>
      </c>
      <c r="I13637" s="180">
        <f t="shared" ref="I13637:I13700" si="426">SUM(F13637:H13637)</f>
        <v>2292</v>
      </c>
      <c r="J13637" s="177" t="str">
        <f t="shared" ref="J13637:J13700" si="427">IF(OR(YEAR(E13637)&gt; 1920, ISBLANK(E13637)), "Date &gt; 1920", "Sketchy date")</f>
        <v>Date &gt; 1920</v>
      </c>
    </row>
    <row r="13638" spans="1:10" x14ac:dyDescent="0.3">
      <c r="A13638" s="178" t="s">
        <v>3372</v>
      </c>
      <c r="B13638" s="178" t="s">
        <v>207</v>
      </c>
      <c r="C13638" s="178" t="s">
        <v>1422</v>
      </c>
      <c r="D13638" s="178" t="s">
        <v>10519</v>
      </c>
      <c r="E13638" s="179">
        <v>37907</v>
      </c>
      <c r="F13638" s="180">
        <v>0</v>
      </c>
      <c r="G13638" s="180">
        <v>134382.29</v>
      </c>
      <c r="H13638" s="180">
        <v>33595.57</v>
      </c>
      <c r="I13638" s="180">
        <f t="shared" si="426"/>
        <v>167977.86000000002</v>
      </c>
      <c r="J13638" s="177" t="str">
        <f t="shared" si="427"/>
        <v>Date &gt; 1920</v>
      </c>
    </row>
    <row r="13639" spans="1:10" x14ac:dyDescent="0.3">
      <c r="A13639" s="178" t="s">
        <v>3372</v>
      </c>
      <c r="B13639" s="178" t="s">
        <v>207</v>
      </c>
      <c r="C13639" s="178" t="s">
        <v>1422</v>
      </c>
      <c r="D13639" s="178" t="s">
        <v>10519</v>
      </c>
      <c r="E13639" s="179">
        <v>37937</v>
      </c>
      <c r="F13639" s="180">
        <v>0</v>
      </c>
      <c r="G13639" s="180">
        <v>14412.26</v>
      </c>
      <c r="H13639" s="180">
        <v>3603.06</v>
      </c>
      <c r="I13639" s="180">
        <f t="shared" si="426"/>
        <v>18015.32</v>
      </c>
      <c r="J13639" s="177" t="str">
        <f t="shared" si="427"/>
        <v>Date &gt; 1920</v>
      </c>
    </row>
    <row r="13640" spans="1:10" x14ac:dyDescent="0.3">
      <c r="A13640" s="178" t="s">
        <v>3372</v>
      </c>
      <c r="B13640" s="178" t="s">
        <v>207</v>
      </c>
      <c r="C13640" s="178" t="s">
        <v>1422</v>
      </c>
      <c r="D13640" s="178" t="s">
        <v>10519</v>
      </c>
      <c r="E13640" s="179">
        <v>37973</v>
      </c>
      <c r="F13640" s="180">
        <v>0</v>
      </c>
      <c r="G13640" s="180">
        <v>5640.36</v>
      </c>
      <c r="H13640" s="180">
        <v>1410.09</v>
      </c>
      <c r="I13640" s="180">
        <f t="shared" si="426"/>
        <v>7050.45</v>
      </c>
      <c r="J13640" s="177" t="str">
        <f t="shared" si="427"/>
        <v>Date &gt; 1920</v>
      </c>
    </row>
    <row r="13641" spans="1:10" x14ac:dyDescent="0.3">
      <c r="A13641" s="178" t="s">
        <v>3372</v>
      </c>
      <c r="B13641" s="178" t="s">
        <v>207</v>
      </c>
      <c r="C13641" s="178" t="s">
        <v>1422</v>
      </c>
      <c r="D13641" s="178" t="s">
        <v>10519</v>
      </c>
      <c r="E13641" s="179">
        <v>37994</v>
      </c>
      <c r="F13641" s="180">
        <v>0</v>
      </c>
      <c r="G13641" s="180">
        <v>20232.349999999999</v>
      </c>
      <c r="H13641" s="180">
        <v>5058.09</v>
      </c>
      <c r="I13641" s="180">
        <f t="shared" si="426"/>
        <v>25290.44</v>
      </c>
      <c r="J13641" s="177" t="str">
        <f t="shared" si="427"/>
        <v>Date &gt; 1920</v>
      </c>
    </row>
    <row r="13642" spans="1:10" x14ac:dyDescent="0.3">
      <c r="A13642" s="178" t="s">
        <v>3372</v>
      </c>
      <c r="B13642" s="178" t="s">
        <v>207</v>
      </c>
      <c r="C13642" s="178" t="s">
        <v>1422</v>
      </c>
      <c r="D13642" s="178" t="s">
        <v>10519</v>
      </c>
      <c r="E13642" s="179">
        <v>38106</v>
      </c>
      <c r="F13642" s="180">
        <v>0</v>
      </c>
      <c r="G13642" s="180">
        <v>5639.05</v>
      </c>
      <c r="H13642" s="180">
        <v>1409.76</v>
      </c>
      <c r="I13642" s="180">
        <f t="shared" si="426"/>
        <v>7048.81</v>
      </c>
      <c r="J13642" s="177" t="str">
        <f t="shared" si="427"/>
        <v>Date &gt; 1920</v>
      </c>
    </row>
    <row r="13643" spans="1:10" x14ac:dyDescent="0.3">
      <c r="A13643" s="178" t="s">
        <v>3372</v>
      </c>
      <c r="B13643" s="178" t="s">
        <v>207</v>
      </c>
      <c r="C13643" s="178" t="s">
        <v>1422</v>
      </c>
      <c r="D13643" s="178" t="s">
        <v>10519</v>
      </c>
      <c r="E13643" s="179">
        <v>38239</v>
      </c>
      <c r="F13643" s="180">
        <v>0</v>
      </c>
      <c r="G13643" s="180">
        <v>383.4</v>
      </c>
      <c r="H13643" s="180">
        <v>95.85</v>
      </c>
      <c r="I13643" s="180">
        <f t="shared" si="426"/>
        <v>479.25</v>
      </c>
      <c r="J13643" s="177" t="str">
        <f t="shared" si="427"/>
        <v>Date &gt; 1920</v>
      </c>
    </row>
    <row r="13644" spans="1:10" x14ac:dyDescent="0.3">
      <c r="A13644" s="178" t="s">
        <v>3372</v>
      </c>
      <c r="B13644" s="178" t="s">
        <v>207</v>
      </c>
      <c r="C13644" s="178" t="s">
        <v>1422</v>
      </c>
      <c r="D13644" s="178" t="s">
        <v>10519</v>
      </c>
      <c r="E13644" s="179">
        <v>38295</v>
      </c>
      <c r="F13644" s="180">
        <v>0</v>
      </c>
      <c r="G13644" s="180">
        <v>4991.92</v>
      </c>
      <c r="H13644" s="180">
        <v>1247.98</v>
      </c>
      <c r="I13644" s="180">
        <f t="shared" si="426"/>
        <v>6239.9</v>
      </c>
      <c r="J13644" s="177" t="str">
        <f t="shared" si="427"/>
        <v>Date &gt; 1920</v>
      </c>
    </row>
    <row r="13645" spans="1:10" x14ac:dyDescent="0.3">
      <c r="A13645" s="178" t="s">
        <v>3372</v>
      </c>
      <c r="B13645" s="178" t="s">
        <v>207</v>
      </c>
      <c r="C13645" s="178" t="s">
        <v>1422</v>
      </c>
      <c r="D13645" s="178" t="s">
        <v>10519</v>
      </c>
      <c r="E13645" s="179">
        <v>38338</v>
      </c>
      <c r="F13645" s="180">
        <v>0</v>
      </c>
      <c r="G13645" s="180">
        <v>345.06</v>
      </c>
      <c r="H13645" s="180">
        <v>86.26</v>
      </c>
      <c r="I13645" s="180">
        <f t="shared" si="426"/>
        <v>431.32</v>
      </c>
      <c r="J13645" s="177" t="str">
        <f t="shared" si="427"/>
        <v>Date &gt; 1920</v>
      </c>
    </row>
    <row r="13646" spans="1:10" x14ac:dyDescent="0.3">
      <c r="A13646" s="178" t="s">
        <v>3372</v>
      </c>
      <c r="B13646" s="178" t="s">
        <v>207</v>
      </c>
      <c r="C13646" s="178" t="s">
        <v>1422</v>
      </c>
      <c r="D13646" s="178" t="s">
        <v>10519</v>
      </c>
      <c r="E13646" s="179">
        <v>38545</v>
      </c>
      <c r="F13646" s="180">
        <v>0</v>
      </c>
      <c r="G13646" s="180">
        <v>1000</v>
      </c>
      <c r="H13646" s="180">
        <v>250</v>
      </c>
      <c r="I13646" s="180">
        <f t="shared" si="426"/>
        <v>1250</v>
      </c>
      <c r="J13646" s="177" t="str">
        <f t="shared" si="427"/>
        <v>Date &gt; 1920</v>
      </c>
    </row>
    <row r="13647" spans="1:10" x14ac:dyDescent="0.3">
      <c r="A13647" s="178" t="s">
        <v>3372</v>
      </c>
      <c r="B13647" s="178" t="s">
        <v>207</v>
      </c>
      <c r="C13647" s="178" t="s">
        <v>1422</v>
      </c>
      <c r="D13647" s="178" t="s">
        <v>10519</v>
      </c>
      <c r="E13647" s="179">
        <v>38618</v>
      </c>
      <c r="F13647" s="180">
        <v>0</v>
      </c>
      <c r="G13647" s="180">
        <v>3936.24</v>
      </c>
      <c r="H13647" s="180">
        <v>984.06</v>
      </c>
      <c r="I13647" s="180">
        <f t="shared" si="426"/>
        <v>4920.2999999999993</v>
      </c>
      <c r="J13647" s="177" t="str">
        <f t="shared" si="427"/>
        <v>Date &gt; 1920</v>
      </c>
    </row>
    <row r="13648" spans="1:10" x14ac:dyDescent="0.3">
      <c r="A13648" s="178" t="s">
        <v>3372</v>
      </c>
      <c r="B13648" s="178" t="s">
        <v>207</v>
      </c>
      <c r="C13648" s="178" t="s">
        <v>1422</v>
      </c>
      <c r="D13648" s="178" t="s">
        <v>10519</v>
      </c>
      <c r="E13648" s="179">
        <v>38734</v>
      </c>
      <c r="F13648" s="180">
        <v>0</v>
      </c>
      <c r="G13648" s="180">
        <v>554.69000000000005</v>
      </c>
      <c r="H13648" s="180">
        <v>138.66999999999999</v>
      </c>
      <c r="I13648" s="180">
        <f t="shared" si="426"/>
        <v>693.36</v>
      </c>
      <c r="J13648" s="177" t="str">
        <f t="shared" si="427"/>
        <v>Date &gt; 1920</v>
      </c>
    </row>
    <row r="13649" spans="1:10" x14ac:dyDescent="0.3">
      <c r="A13649" s="178" t="s">
        <v>3372</v>
      </c>
      <c r="B13649" s="178" t="s">
        <v>207</v>
      </c>
      <c r="C13649" s="178" t="s">
        <v>1422</v>
      </c>
      <c r="D13649" s="178" t="s">
        <v>10520</v>
      </c>
      <c r="E13649" s="179">
        <v>38342</v>
      </c>
      <c r="F13649" s="180">
        <v>0</v>
      </c>
      <c r="G13649" s="180">
        <v>3572.8</v>
      </c>
      <c r="H13649" s="180">
        <v>893.21</v>
      </c>
      <c r="I13649" s="180">
        <f t="shared" si="426"/>
        <v>4466.01</v>
      </c>
      <c r="J13649" s="177" t="str">
        <f t="shared" si="427"/>
        <v>Date &gt; 1920</v>
      </c>
    </row>
    <row r="13650" spans="1:10" x14ac:dyDescent="0.3">
      <c r="A13650" s="178" t="s">
        <v>3372</v>
      </c>
      <c r="B13650" s="178" t="s">
        <v>207</v>
      </c>
      <c r="C13650" s="178" t="s">
        <v>1422</v>
      </c>
      <c r="D13650" s="178" t="s">
        <v>10520</v>
      </c>
      <c r="E13650" s="179">
        <v>38546</v>
      </c>
      <c r="F13650" s="180">
        <v>0</v>
      </c>
      <c r="G13650" s="180">
        <v>881.18</v>
      </c>
      <c r="H13650" s="180">
        <v>220.29</v>
      </c>
      <c r="I13650" s="180">
        <f t="shared" si="426"/>
        <v>1101.47</v>
      </c>
      <c r="J13650" s="177" t="str">
        <f t="shared" si="427"/>
        <v>Date &gt; 1920</v>
      </c>
    </row>
    <row r="13651" spans="1:10" x14ac:dyDescent="0.3">
      <c r="A13651" s="178" t="s">
        <v>3372</v>
      </c>
      <c r="B13651" s="178" t="s">
        <v>207</v>
      </c>
      <c r="C13651" s="178" t="s">
        <v>1422</v>
      </c>
      <c r="D13651" s="178" t="s">
        <v>10520</v>
      </c>
      <c r="E13651" s="179">
        <v>38618</v>
      </c>
      <c r="F13651" s="180">
        <v>0</v>
      </c>
      <c r="G13651" s="180">
        <v>6040</v>
      </c>
      <c r="H13651" s="180">
        <v>1510</v>
      </c>
      <c r="I13651" s="180">
        <f t="shared" si="426"/>
        <v>7550</v>
      </c>
      <c r="J13651" s="177" t="str">
        <f t="shared" si="427"/>
        <v>Date &gt; 1920</v>
      </c>
    </row>
    <row r="13652" spans="1:10" x14ac:dyDescent="0.3">
      <c r="A13652" s="178" t="s">
        <v>3372</v>
      </c>
      <c r="B13652" s="178" t="s">
        <v>207</v>
      </c>
      <c r="C13652" s="178" t="s">
        <v>1422</v>
      </c>
      <c r="D13652" s="178" t="s">
        <v>10520</v>
      </c>
      <c r="E13652" s="179">
        <v>38734</v>
      </c>
      <c r="F13652" s="180">
        <v>0</v>
      </c>
      <c r="G13652" s="180">
        <v>1600</v>
      </c>
      <c r="H13652" s="180">
        <v>400</v>
      </c>
      <c r="I13652" s="180">
        <f t="shared" si="426"/>
        <v>2000</v>
      </c>
      <c r="J13652" s="177" t="str">
        <f t="shared" si="427"/>
        <v>Date &gt; 1920</v>
      </c>
    </row>
    <row r="13653" spans="1:10" x14ac:dyDescent="0.3">
      <c r="A13653" s="178" t="s">
        <v>3372</v>
      </c>
      <c r="B13653" s="178" t="s">
        <v>207</v>
      </c>
      <c r="C13653" s="178" t="s">
        <v>1422</v>
      </c>
      <c r="D13653" s="178" t="s">
        <v>10520</v>
      </c>
      <c r="E13653" s="179">
        <v>38986</v>
      </c>
      <c r="F13653" s="180">
        <v>0</v>
      </c>
      <c r="G13653" s="180">
        <v>1041.82</v>
      </c>
      <c r="H13653" s="180">
        <v>260.45999999999998</v>
      </c>
      <c r="I13653" s="180">
        <f t="shared" si="426"/>
        <v>1302.28</v>
      </c>
      <c r="J13653" s="177" t="str">
        <f t="shared" si="427"/>
        <v>Date &gt; 1920</v>
      </c>
    </row>
    <row r="13654" spans="1:10" x14ac:dyDescent="0.3">
      <c r="A13654" s="178" t="s">
        <v>3372</v>
      </c>
      <c r="B13654" s="178" t="s">
        <v>207</v>
      </c>
      <c r="C13654" s="178" t="s">
        <v>1422</v>
      </c>
      <c r="D13654" s="178" t="s">
        <v>10520</v>
      </c>
      <c r="E13654" s="179">
        <v>39001</v>
      </c>
      <c r="F13654" s="180">
        <v>0</v>
      </c>
      <c r="G13654" s="180">
        <v>1448.4</v>
      </c>
      <c r="H13654" s="180">
        <v>362.1</v>
      </c>
      <c r="I13654" s="180">
        <f t="shared" si="426"/>
        <v>1810.5</v>
      </c>
      <c r="J13654" s="177" t="str">
        <f t="shared" si="427"/>
        <v>Date &gt; 1920</v>
      </c>
    </row>
    <row r="13655" spans="1:10" x14ac:dyDescent="0.3">
      <c r="A13655" s="178" t="s">
        <v>3372</v>
      </c>
      <c r="B13655" s="178" t="s">
        <v>207</v>
      </c>
      <c r="C13655" s="178" t="s">
        <v>1422</v>
      </c>
      <c r="D13655" s="178" t="s">
        <v>10520</v>
      </c>
      <c r="E13655" s="179">
        <v>39043</v>
      </c>
      <c r="F13655" s="180">
        <v>0</v>
      </c>
      <c r="G13655" s="180">
        <v>1823.06</v>
      </c>
      <c r="H13655" s="180">
        <v>455.77</v>
      </c>
      <c r="I13655" s="180">
        <f t="shared" si="426"/>
        <v>2278.83</v>
      </c>
      <c r="J13655" s="177" t="str">
        <f t="shared" si="427"/>
        <v>Date &gt; 1920</v>
      </c>
    </row>
    <row r="13656" spans="1:10" x14ac:dyDescent="0.3">
      <c r="A13656" s="178" t="s">
        <v>3372</v>
      </c>
      <c r="B13656" s="178" t="s">
        <v>207</v>
      </c>
      <c r="C13656" s="178" t="s">
        <v>1422</v>
      </c>
      <c r="D13656" s="178" t="s">
        <v>10520</v>
      </c>
      <c r="E13656" s="179">
        <v>39084</v>
      </c>
      <c r="F13656" s="180">
        <v>0</v>
      </c>
      <c r="G13656" s="180">
        <v>717.97</v>
      </c>
      <c r="H13656" s="180">
        <v>179.49</v>
      </c>
      <c r="I13656" s="180">
        <f t="shared" si="426"/>
        <v>897.46</v>
      </c>
      <c r="J13656" s="177" t="str">
        <f t="shared" si="427"/>
        <v>Date &gt; 1920</v>
      </c>
    </row>
    <row r="13657" spans="1:10" x14ac:dyDescent="0.3">
      <c r="A13657" s="178" t="s">
        <v>3372</v>
      </c>
      <c r="B13657" s="178" t="s">
        <v>207</v>
      </c>
      <c r="C13657" s="178" t="s">
        <v>1422</v>
      </c>
      <c r="D13657" s="178" t="s">
        <v>10520</v>
      </c>
      <c r="E13657" s="179">
        <v>39178</v>
      </c>
      <c r="F13657" s="180">
        <v>0</v>
      </c>
      <c r="G13657" s="180">
        <v>914.77</v>
      </c>
      <c r="H13657" s="180">
        <v>660.92</v>
      </c>
      <c r="I13657" s="180">
        <f t="shared" si="426"/>
        <v>1575.69</v>
      </c>
      <c r="J13657" s="177" t="str">
        <f t="shared" si="427"/>
        <v>Date &gt; 1920</v>
      </c>
    </row>
    <row r="13658" spans="1:10" x14ac:dyDescent="0.3">
      <c r="A13658" s="178" t="s">
        <v>3372</v>
      </c>
      <c r="B13658" s="178" t="s">
        <v>207</v>
      </c>
      <c r="C13658" s="178" t="s">
        <v>1422</v>
      </c>
      <c r="D13658" s="178" t="s">
        <v>10520</v>
      </c>
      <c r="E13658" s="179">
        <v>39178</v>
      </c>
      <c r="F13658" s="180">
        <v>0</v>
      </c>
      <c r="G13658" s="180">
        <v>1728.91</v>
      </c>
      <c r="H13658" s="180">
        <v>0</v>
      </c>
      <c r="I13658" s="180">
        <f t="shared" si="426"/>
        <v>1728.91</v>
      </c>
      <c r="J13658" s="177" t="str">
        <f t="shared" si="427"/>
        <v>Date &gt; 1920</v>
      </c>
    </row>
    <row r="13659" spans="1:10" x14ac:dyDescent="0.3">
      <c r="A13659" s="178" t="s">
        <v>3372</v>
      </c>
      <c r="B13659" s="178" t="s">
        <v>207</v>
      </c>
      <c r="C13659" s="178" t="s">
        <v>1422</v>
      </c>
      <c r="D13659" s="178" t="s">
        <v>10520</v>
      </c>
      <c r="E13659" s="179">
        <v>39777</v>
      </c>
      <c r="F13659" s="180">
        <v>0</v>
      </c>
      <c r="G13659" s="180">
        <v>1342.86</v>
      </c>
      <c r="H13659" s="180">
        <v>335.71</v>
      </c>
      <c r="I13659" s="180">
        <f t="shared" si="426"/>
        <v>1678.57</v>
      </c>
      <c r="J13659" s="177" t="str">
        <f t="shared" si="427"/>
        <v>Date &gt; 1920</v>
      </c>
    </row>
    <row r="13660" spans="1:10" x14ac:dyDescent="0.3">
      <c r="A13660" s="178" t="s">
        <v>3372</v>
      </c>
      <c r="B13660" s="178" t="s">
        <v>207</v>
      </c>
      <c r="C13660" s="178" t="s">
        <v>1422</v>
      </c>
      <c r="D13660" s="178" t="s">
        <v>10521</v>
      </c>
      <c r="E13660" s="179">
        <v>39209</v>
      </c>
      <c r="F13660" s="180">
        <v>0</v>
      </c>
      <c r="G13660" s="180">
        <v>5257</v>
      </c>
      <c r="H13660" s="180">
        <v>5257</v>
      </c>
      <c r="I13660" s="180">
        <f t="shared" si="426"/>
        <v>10514</v>
      </c>
      <c r="J13660" s="177" t="str">
        <f t="shared" si="427"/>
        <v>Date &gt; 1920</v>
      </c>
    </row>
    <row r="13661" spans="1:10" x14ac:dyDescent="0.3">
      <c r="A13661" s="178" t="s">
        <v>3372</v>
      </c>
      <c r="B13661" s="178" t="s">
        <v>207</v>
      </c>
      <c r="C13661" s="178" t="s">
        <v>1422</v>
      </c>
      <c r="D13661" s="178" t="s">
        <v>10521</v>
      </c>
      <c r="E13661" s="179">
        <v>39274</v>
      </c>
      <c r="F13661" s="180">
        <v>0</v>
      </c>
      <c r="G13661" s="180">
        <v>2982</v>
      </c>
      <c r="H13661" s="180">
        <v>2982</v>
      </c>
      <c r="I13661" s="180">
        <f t="shared" si="426"/>
        <v>5964</v>
      </c>
      <c r="J13661" s="177" t="str">
        <f t="shared" si="427"/>
        <v>Date &gt; 1920</v>
      </c>
    </row>
    <row r="13662" spans="1:10" x14ac:dyDescent="0.3">
      <c r="A13662" s="178" t="s">
        <v>3372</v>
      </c>
      <c r="B13662" s="178" t="s">
        <v>207</v>
      </c>
      <c r="C13662" s="178" t="s">
        <v>1422</v>
      </c>
      <c r="D13662" s="178" t="s">
        <v>10521</v>
      </c>
      <c r="E13662" s="179">
        <v>39337</v>
      </c>
      <c r="F13662" s="180">
        <v>0</v>
      </c>
      <c r="G13662" s="180">
        <v>1418.5</v>
      </c>
      <c r="H13662" s="180">
        <v>1418.5</v>
      </c>
      <c r="I13662" s="180">
        <f t="shared" si="426"/>
        <v>2837</v>
      </c>
      <c r="J13662" s="177" t="str">
        <f t="shared" si="427"/>
        <v>Date &gt; 1920</v>
      </c>
    </row>
    <row r="13663" spans="1:10" x14ac:dyDescent="0.3">
      <c r="A13663" s="178" t="s">
        <v>3372</v>
      </c>
      <c r="B13663" s="178" t="s">
        <v>207</v>
      </c>
      <c r="C13663" s="178" t="s">
        <v>1422</v>
      </c>
      <c r="D13663" s="178" t="s">
        <v>10522</v>
      </c>
      <c r="E13663" s="179">
        <v>39486</v>
      </c>
      <c r="F13663" s="180">
        <v>104321</v>
      </c>
      <c r="G13663" s="180">
        <v>0</v>
      </c>
      <c r="H13663" s="180">
        <v>5492.81</v>
      </c>
      <c r="I13663" s="180">
        <f t="shared" si="426"/>
        <v>109813.81</v>
      </c>
      <c r="J13663" s="177" t="str">
        <f t="shared" si="427"/>
        <v>Date &gt; 1920</v>
      </c>
    </row>
    <row r="13664" spans="1:10" x14ac:dyDescent="0.3">
      <c r="A13664" s="178" t="s">
        <v>3372</v>
      </c>
      <c r="B13664" s="178" t="s">
        <v>207</v>
      </c>
      <c r="C13664" s="178" t="s">
        <v>1422</v>
      </c>
      <c r="D13664" s="178" t="s">
        <v>10522</v>
      </c>
      <c r="E13664" s="179">
        <v>39521</v>
      </c>
      <c r="F13664" s="180">
        <v>14040</v>
      </c>
      <c r="G13664" s="180">
        <v>0</v>
      </c>
      <c r="H13664" s="180">
        <v>739.28</v>
      </c>
      <c r="I13664" s="180">
        <f t="shared" si="426"/>
        <v>14779.28</v>
      </c>
      <c r="J13664" s="177" t="str">
        <f t="shared" si="427"/>
        <v>Date &gt; 1920</v>
      </c>
    </row>
    <row r="13665" spans="1:10" x14ac:dyDescent="0.3">
      <c r="A13665" s="178" t="s">
        <v>3372</v>
      </c>
      <c r="B13665" s="178" t="s">
        <v>207</v>
      </c>
      <c r="C13665" s="178" t="s">
        <v>1422</v>
      </c>
      <c r="D13665" s="178" t="s">
        <v>10522</v>
      </c>
      <c r="E13665" s="179">
        <v>39548</v>
      </c>
      <c r="F13665" s="180">
        <v>1789</v>
      </c>
      <c r="G13665" s="180">
        <v>0</v>
      </c>
      <c r="H13665" s="180">
        <v>232.14</v>
      </c>
      <c r="I13665" s="180">
        <f t="shared" si="426"/>
        <v>2021.1399999999999</v>
      </c>
      <c r="J13665" s="177" t="str">
        <f t="shared" si="427"/>
        <v>Date &gt; 1920</v>
      </c>
    </row>
    <row r="13666" spans="1:10" x14ac:dyDescent="0.3">
      <c r="A13666" s="178" t="s">
        <v>3372</v>
      </c>
      <c r="B13666" s="178" t="s">
        <v>207</v>
      </c>
      <c r="C13666" s="178" t="s">
        <v>1422</v>
      </c>
      <c r="D13666" s="178" t="s">
        <v>10522</v>
      </c>
      <c r="E13666" s="179">
        <v>39842</v>
      </c>
      <c r="F13666" s="180">
        <v>9008</v>
      </c>
      <c r="G13666" s="180">
        <v>0</v>
      </c>
      <c r="H13666" s="180">
        <v>334.97</v>
      </c>
      <c r="I13666" s="180">
        <f t="shared" si="426"/>
        <v>9342.9699999999993</v>
      </c>
      <c r="J13666" s="177" t="str">
        <f t="shared" si="427"/>
        <v>Date &gt; 1920</v>
      </c>
    </row>
    <row r="13667" spans="1:10" x14ac:dyDescent="0.3">
      <c r="A13667" s="178" t="s">
        <v>3372</v>
      </c>
      <c r="B13667" s="178" t="s">
        <v>207</v>
      </c>
      <c r="C13667" s="178" t="s">
        <v>1422</v>
      </c>
      <c r="D13667" s="178" t="s">
        <v>10523</v>
      </c>
      <c r="E13667" s="179">
        <v>40165</v>
      </c>
      <c r="F13667" s="180">
        <v>23926</v>
      </c>
      <c r="G13667" s="180">
        <v>0</v>
      </c>
      <c r="H13667" s="180">
        <v>1259.31</v>
      </c>
      <c r="I13667" s="180">
        <f t="shared" si="426"/>
        <v>25185.31</v>
      </c>
      <c r="J13667" s="177" t="str">
        <f t="shared" si="427"/>
        <v>Date &gt; 1920</v>
      </c>
    </row>
    <row r="13668" spans="1:10" x14ac:dyDescent="0.3">
      <c r="A13668" s="178" t="s">
        <v>3372</v>
      </c>
      <c r="B13668" s="178" t="s">
        <v>207</v>
      </c>
      <c r="C13668" s="178" t="s">
        <v>1422</v>
      </c>
      <c r="D13668" s="178" t="s">
        <v>10523</v>
      </c>
      <c r="E13668" s="179">
        <v>40214</v>
      </c>
      <c r="F13668" s="180">
        <v>3149</v>
      </c>
      <c r="G13668" s="180">
        <v>0</v>
      </c>
      <c r="H13668" s="180">
        <v>166.74</v>
      </c>
      <c r="I13668" s="180">
        <f t="shared" si="426"/>
        <v>3315.74</v>
      </c>
      <c r="J13668" s="177" t="str">
        <f t="shared" si="427"/>
        <v>Date &gt; 1920</v>
      </c>
    </row>
    <row r="13669" spans="1:10" x14ac:dyDescent="0.3">
      <c r="A13669" s="178" t="s">
        <v>3372</v>
      </c>
      <c r="B13669" s="178" t="s">
        <v>207</v>
      </c>
      <c r="C13669" s="178" t="s">
        <v>1422</v>
      </c>
      <c r="D13669" s="178" t="s">
        <v>10523</v>
      </c>
      <c r="E13669" s="179">
        <v>40262</v>
      </c>
      <c r="F13669" s="180">
        <v>7680</v>
      </c>
      <c r="G13669" s="180">
        <v>0</v>
      </c>
      <c r="H13669" s="180">
        <v>403.84</v>
      </c>
      <c r="I13669" s="180">
        <f t="shared" si="426"/>
        <v>8083.84</v>
      </c>
      <c r="J13669" s="177" t="str">
        <f t="shared" si="427"/>
        <v>Date &gt; 1920</v>
      </c>
    </row>
    <row r="13670" spans="1:10" x14ac:dyDescent="0.3">
      <c r="A13670" s="178" t="s">
        <v>3372</v>
      </c>
      <c r="B13670" s="178" t="s">
        <v>207</v>
      </c>
      <c r="C13670" s="178" t="s">
        <v>1422</v>
      </c>
      <c r="D13670" s="178" t="s">
        <v>10523</v>
      </c>
      <c r="E13670" s="179">
        <v>40340</v>
      </c>
      <c r="F13670" s="180">
        <v>9473</v>
      </c>
      <c r="G13670" s="180">
        <v>0</v>
      </c>
      <c r="H13670" s="180">
        <v>498.98</v>
      </c>
      <c r="I13670" s="180">
        <f t="shared" si="426"/>
        <v>9971.98</v>
      </c>
      <c r="J13670" s="177" t="str">
        <f t="shared" si="427"/>
        <v>Date &gt; 1920</v>
      </c>
    </row>
    <row r="13671" spans="1:10" x14ac:dyDescent="0.3">
      <c r="A13671" s="178" t="s">
        <v>3372</v>
      </c>
      <c r="B13671" s="178" t="s">
        <v>207</v>
      </c>
      <c r="C13671" s="178" t="s">
        <v>1422</v>
      </c>
      <c r="D13671" s="178" t="s">
        <v>10523</v>
      </c>
      <c r="E13671" s="179">
        <v>40409</v>
      </c>
      <c r="F13671" s="180">
        <v>15240</v>
      </c>
      <c r="G13671" s="180">
        <v>0</v>
      </c>
      <c r="H13671" s="180">
        <v>801.88</v>
      </c>
      <c r="I13671" s="180">
        <f t="shared" si="426"/>
        <v>16041.88</v>
      </c>
      <c r="J13671" s="177" t="str">
        <f t="shared" si="427"/>
        <v>Date &gt; 1920</v>
      </c>
    </row>
    <row r="13672" spans="1:10" x14ac:dyDescent="0.3">
      <c r="A13672" s="178" t="s">
        <v>3372</v>
      </c>
      <c r="B13672" s="178" t="s">
        <v>207</v>
      </c>
      <c r="C13672" s="178" t="s">
        <v>1422</v>
      </c>
      <c r="D13672" s="178" t="s">
        <v>10523</v>
      </c>
      <c r="E13672" s="179">
        <v>40428</v>
      </c>
      <c r="F13672" s="180">
        <v>431</v>
      </c>
      <c r="G13672" s="180">
        <v>0</v>
      </c>
      <c r="H13672" s="180">
        <v>424.05</v>
      </c>
      <c r="I13672" s="180">
        <f t="shared" si="426"/>
        <v>855.05</v>
      </c>
      <c r="J13672" s="177" t="str">
        <f t="shared" si="427"/>
        <v>Date &gt; 1920</v>
      </c>
    </row>
    <row r="13673" spans="1:10" x14ac:dyDescent="0.3">
      <c r="A13673" s="178" t="s">
        <v>3372</v>
      </c>
      <c r="B13673" s="178" t="s">
        <v>207</v>
      </c>
      <c r="C13673" s="178" t="s">
        <v>1422</v>
      </c>
      <c r="D13673" s="178" t="s">
        <v>10523</v>
      </c>
      <c r="E13673" s="179">
        <v>40673</v>
      </c>
      <c r="F13673" s="180">
        <v>10000</v>
      </c>
      <c r="G13673" s="180">
        <v>0</v>
      </c>
      <c r="H13673" s="180">
        <v>124.68</v>
      </c>
      <c r="I13673" s="180">
        <f t="shared" si="426"/>
        <v>10124.68</v>
      </c>
      <c r="J13673" s="177" t="str">
        <f t="shared" si="427"/>
        <v>Date &gt; 1920</v>
      </c>
    </row>
    <row r="13674" spans="1:10" x14ac:dyDescent="0.3">
      <c r="A13674" s="178" t="s">
        <v>3372</v>
      </c>
      <c r="B13674" s="178" t="s">
        <v>207</v>
      </c>
      <c r="C13674" s="178" t="s">
        <v>1422</v>
      </c>
      <c r="D13674" s="178" t="s">
        <v>10524</v>
      </c>
      <c r="E13674" s="179">
        <v>40394</v>
      </c>
      <c r="F13674" s="180">
        <v>0</v>
      </c>
      <c r="G13674" s="180">
        <v>23457.48</v>
      </c>
      <c r="H13674" s="180">
        <v>16630.240000000002</v>
      </c>
      <c r="I13674" s="180">
        <f t="shared" si="426"/>
        <v>40087.72</v>
      </c>
      <c r="J13674" s="177" t="str">
        <f t="shared" si="427"/>
        <v>Date &gt; 1920</v>
      </c>
    </row>
    <row r="13675" spans="1:10" x14ac:dyDescent="0.3">
      <c r="A13675" s="178" t="s">
        <v>3372</v>
      </c>
      <c r="B13675" s="178" t="s">
        <v>207</v>
      </c>
      <c r="C13675" s="178" t="s">
        <v>1422</v>
      </c>
      <c r="D13675" s="178" t="s">
        <v>10524</v>
      </c>
      <c r="E13675" s="179">
        <v>40466</v>
      </c>
      <c r="F13675" s="180">
        <v>0</v>
      </c>
      <c r="G13675" s="180">
        <v>6560.76</v>
      </c>
      <c r="H13675" s="180">
        <v>5787.09</v>
      </c>
      <c r="I13675" s="180">
        <f t="shared" si="426"/>
        <v>12347.85</v>
      </c>
      <c r="J13675" s="177" t="str">
        <f t="shared" si="427"/>
        <v>Date &gt; 1920</v>
      </c>
    </row>
    <row r="13676" spans="1:10" x14ac:dyDescent="0.3">
      <c r="A13676" s="178" t="s">
        <v>3372</v>
      </c>
      <c r="B13676" s="178" t="s">
        <v>207</v>
      </c>
      <c r="C13676" s="178" t="s">
        <v>1422</v>
      </c>
      <c r="D13676" s="178" t="s">
        <v>10525</v>
      </c>
      <c r="E13676" s="179">
        <v>40576</v>
      </c>
      <c r="F13676" s="180">
        <v>62936</v>
      </c>
      <c r="G13676" s="180">
        <v>0</v>
      </c>
      <c r="H13676" s="180">
        <v>3313.42</v>
      </c>
      <c r="I13676" s="180">
        <f t="shared" si="426"/>
        <v>66249.42</v>
      </c>
      <c r="J13676" s="177" t="str">
        <f t="shared" si="427"/>
        <v>Date &gt; 1920</v>
      </c>
    </row>
    <row r="13677" spans="1:10" x14ac:dyDescent="0.3">
      <c r="A13677" s="178" t="s">
        <v>3372</v>
      </c>
      <c r="B13677" s="178" t="s">
        <v>207</v>
      </c>
      <c r="C13677" s="178" t="s">
        <v>1422</v>
      </c>
      <c r="D13677" s="178" t="s">
        <v>10525</v>
      </c>
      <c r="E13677" s="179">
        <v>40604</v>
      </c>
      <c r="F13677" s="180">
        <v>52466</v>
      </c>
      <c r="G13677" s="180">
        <v>0</v>
      </c>
      <c r="H13677" s="180">
        <v>2760.88</v>
      </c>
      <c r="I13677" s="180">
        <f t="shared" si="426"/>
        <v>55226.879999999997</v>
      </c>
      <c r="J13677" s="177" t="str">
        <f t="shared" si="427"/>
        <v>Date &gt; 1920</v>
      </c>
    </row>
    <row r="13678" spans="1:10" x14ac:dyDescent="0.3">
      <c r="A13678" s="178" t="s">
        <v>3372</v>
      </c>
      <c r="B13678" s="178" t="s">
        <v>207</v>
      </c>
      <c r="C13678" s="178" t="s">
        <v>1422</v>
      </c>
      <c r="D13678" s="178" t="s">
        <v>10525</v>
      </c>
      <c r="E13678" s="179">
        <v>40632</v>
      </c>
      <c r="F13678" s="180">
        <v>88665</v>
      </c>
      <c r="G13678" s="180">
        <v>0</v>
      </c>
      <c r="H13678" s="180">
        <v>4667.1400000000003</v>
      </c>
      <c r="I13678" s="180">
        <f t="shared" si="426"/>
        <v>93332.14</v>
      </c>
      <c r="J13678" s="177" t="str">
        <f t="shared" si="427"/>
        <v>Date &gt; 1920</v>
      </c>
    </row>
    <row r="13679" spans="1:10" x14ac:dyDescent="0.3">
      <c r="A13679" s="178" t="s">
        <v>3372</v>
      </c>
      <c r="B13679" s="178" t="s">
        <v>207</v>
      </c>
      <c r="C13679" s="178" t="s">
        <v>1422</v>
      </c>
      <c r="D13679" s="178" t="s">
        <v>10525</v>
      </c>
      <c r="E13679" s="179">
        <v>40771</v>
      </c>
      <c r="F13679" s="180">
        <v>56405</v>
      </c>
      <c r="G13679" s="180">
        <v>0</v>
      </c>
      <c r="H13679" s="180">
        <v>2968.19</v>
      </c>
      <c r="I13679" s="180">
        <f t="shared" si="426"/>
        <v>59373.19</v>
      </c>
      <c r="J13679" s="177" t="str">
        <f t="shared" si="427"/>
        <v>Date &gt; 1920</v>
      </c>
    </row>
    <row r="13680" spans="1:10" x14ac:dyDescent="0.3">
      <c r="A13680" s="178" t="s">
        <v>3372</v>
      </c>
      <c r="B13680" s="178" t="s">
        <v>207</v>
      </c>
      <c r="C13680" s="178" t="s">
        <v>1422</v>
      </c>
      <c r="D13680" s="178" t="s">
        <v>10525</v>
      </c>
      <c r="E13680" s="179">
        <v>40864</v>
      </c>
      <c r="F13680" s="180">
        <v>43082</v>
      </c>
      <c r="G13680" s="180">
        <v>0</v>
      </c>
      <c r="H13680" s="180">
        <v>2267.73</v>
      </c>
      <c r="I13680" s="180">
        <f t="shared" si="426"/>
        <v>45349.73</v>
      </c>
      <c r="J13680" s="177" t="str">
        <f t="shared" si="427"/>
        <v>Date &gt; 1920</v>
      </c>
    </row>
    <row r="13681" spans="1:10" x14ac:dyDescent="0.3">
      <c r="A13681" s="178" t="s">
        <v>3372</v>
      </c>
      <c r="B13681" s="178" t="s">
        <v>207</v>
      </c>
      <c r="C13681" s="178" t="s">
        <v>1422</v>
      </c>
      <c r="D13681" s="178" t="s">
        <v>10525</v>
      </c>
      <c r="E13681" s="179">
        <v>40864</v>
      </c>
      <c r="F13681" s="180">
        <v>9260</v>
      </c>
      <c r="G13681" s="180">
        <v>0</v>
      </c>
      <c r="H13681" s="180">
        <v>487.12</v>
      </c>
      <c r="I13681" s="180">
        <f t="shared" si="426"/>
        <v>9747.1200000000008</v>
      </c>
      <c r="J13681" s="177" t="str">
        <f t="shared" si="427"/>
        <v>Date &gt; 1920</v>
      </c>
    </row>
    <row r="13682" spans="1:10" x14ac:dyDescent="0.3">
      <c r="A13682" s="178" t="s">
        <v>3372</v>
      </c>
      <c r="B13682" s="178" t="s">
        <v>207</v>
      </c>
      <c r="C13682" s="178" t="s">
        <v>1422</v>
      </c>
      <c r="D13682" s="178" t="s">
        <v>10525</v>
      </c>
      <c r="E13682" s="179">
        <v>40928</v>
      </c>
      <c r="F13682" s="180">
        <v>60777</v>
      </c>
      <c r="G13682" s="180">
        <v>0</v>
      </c>
      <c r="H13682" s="180">
        <v>4638.2299999999996</v>
      </c>
      <c r="I13682" s="180">
        <f t="shared" si="426"/>
        <v>65415.229999999996</v>
      </c>
      <c r="J13682" s="177" t="str">
        <f t="shared" si="427"/>
        <v>Date &gt; 1920</v>
      </c>
    </row>
    <row r="13683" spans="1:10" x14ac:dyDescent="0.3">
      <c r="A13683" s="178" t="s">
        <v>3372</v>
      </c>
      <c r="B13683" s="178" t="s">
        <v>207</v>
      </c>
      <c r="C13683" s="178" t="s">
        <v>1422</v>
      </c>
      <c r="D13683" s="178" t="s">
        <v>10525</v>
      </c>
      <c r="E13683" s="179">
        <v>41536</v>
      </c>
      <c r="F13683" s="180">
        <v>23525</v>
      </c>
      <c r="G13683" s="180">
        <v>0</v>
      </c>
      <c r="H13683" s="180">
        <v>0</v>
      </c>
      <c r="I13683" s="180">
        <f t="shared" si="426"/>
        <v>23525</v>
      </c>
      <c r="J13683" s="177" t="str">
        <f t="shared" si="427"/>
        <v>Date &gt; 1920</v>
      </c>
    </row>
    <row r="13684" spans="1:10" x14ac:dyDescent="0.3">
      <c r="A13684" s="178" t="s">
        <v>3372</v>
      </c>
      <c r="B13684" s="178" t="s">
        <v>207</v>
      </c>
      <c r="C13684" s="178" t="s">
        <v>1422</v>
      </c>
      <c r="D13684" s="178" t="s">
        <v>10526</v>
      </c>
      <c r="E13684" s="179">
        <v>40604</v>
      </c>
      <c r="F13684" s="180">
        <v>0</v>
      </c>
      <c r="G13684" s="180">
        <v>2977.18</v>
      </c>
      <c r="H13684" s="180">
        <v>2977.18</v>
      </c>
      <c r="I13684" s="180">
        <f t="shared" si="426"/>
        <v>5954.36</v>
      </c>
      <c r="J13684" s="177" t="str">
        <f t="shared" si="427"/>
        <v>Date &gt; 1920</v>
      </c>
    </row>
    <row r="13685" spans="1:10" x14ac:dyDescent="0.3">
      <c r="A13685" s="178" t="s">
        <v>3372</v>
      </c>
      <c r="B13685" s="178" t="s">
        <v>207</v>
      </c>
      <c r="C13685" s="178" t="s">
        <v>1422</v>
      </c>
      <c r="D13685" s="178" t="s">
        <v>10527</v>
      </c>
      <c r="E13685" s="179">
        <v>40898</v>
      </c>
      <c r="F13685" s="180">
        <v>5793</v>
      </c>
      <c r="G13685" s="180">
        <v>0</v>
      </c>
      <c r="H13685" s="180">
        <v>305.85000000000002</v>
      </c>
      <c r="I13685" s="180">
        <f t="shared" si="426"/>
        <v>6098.85</v>
      </c>
      <c r="J13685" s="177" t="str">
        <f t="shared" si="427"/>
        <v>Date &gt; 1920</v>
      </c>
    </row>
    <row r="13686" spans="1:10" x14ac:dyDescent="0.3">
      <c r="A13686" s="178" t="s">
        <v>3372</v>
      </c>
      <c r="B13686" s="178" t="s">
        <v>207</v>
      </c>
      <c r="C13686" s="178" t="s">
        <v>1422</v>
      </c>
      <c r="D13686" s="178" t="s">
        <v>10527</v>
      </c>
      <c r="E13686" s="179">
        <v>40928</v>
      </c>
      <c r="F13686" s="180">
        <v>4507</v>
      </c>
      <c r="G13686" s="180">
        <v>0</v>
      </c>
      <c r="H13686" s="180">
        <v>236.55</v>
      </c>
      <c r="I13686" s="180">
        <f t="shared" si="426"/>
        <v>4743.55</v>
      </c>
      <c r="J13686" s="177" t="str">
        <f t="shared" si="427"/>
        <v>Date &gt; 1920</v>
      </c>
    </row>
    <row r="13687" spans="1:10" x14ac:dyDescent="0.3">
      <c r="A13687" s="178" t="s">
        <v>3372</v>
      </c>
      <c r="B13687" s="178" t="s">
        <v>207</v>
      </c>
      <c r="C13687" s="178" t="s">
        <v>1422</v>
      </c>
      <c r="D13687" s="178" t="s">
        <v>10527</v>
      </c>
      <c r="E13687" s="179">
        <v>40947</v>
      </c>
      <c r="F13687" s="180">
        <v>1674</v>
      </c>
      <c r="G13687" s="180">
        <v>0</v>
      </c>
      <c r="H13687" s="180">
        <v>87.89</v>
      </c>
      <c r="I13687" s="180">
        <f t="shared" si="426"/>
        <v>1761.89</v>
      </c>
      <c r="J13687" s="177" t="str">
        <f t="shared" si="427"/>
        <v>Date &gt; 1920</v>
      </c>
    </row>
    <row r="13688" spans="1:10" x14ac:dyDescent="0.3">
      <c r="A13688" s="178" t="s">
        <v>3372</v>
      </c>
      <c r="B13688" s="178" t="s">
        <v>207</v>
      </c>
      <c r="C13688" s="178" t="s">
        <v>1422</v>
      </c>
      <c r="D13688" s="178" t="s">
        <v>10527</v>
      </c>
      <c r="E13688" s="179">
        <v>41220</v>
      </c>
      <c r="F13688" s="180">
        <v>901</v>
      </c>
      <c r="G13688" s="180">
        <v>0</v>
      </c>
      <c r="H13688" s="180">
        <v>47.71</v>
      </c>
      <c r="I13688" s="180">
        <f t="shared" si="426"/>
        <v>948.71</v>
      </c>
      <c r="J13688" s="177" t="str">
        <f t="shared" si="427"/>
        <v>Date &gt; 1920</v>
      </c>
    </row>
    <row r="13689" spans="1:10" x14ac:dyDescent="0.3">
      <c r="A13689" s="178" t="s">
        <v>3372</v>
      </c>
      <c r="B13689" s="178" t="s">
        <v>207</v>
      </c>
      <c r="C13689" s="178" t="s">
        <v>1422</v>
      </c>
      <c r="D13689" s="178" t="s">
        <v>10527</v>
      </c>
      <c r="E13689" s="179">
        <v>41316</v>
      </c>
      <c r="F13689" s="180">
        <v>51250</v>
      </c>
      <c r="G13689" s="180">
        <v>2560.5</v>
      </c>
      <c r="H13689" s="180">
        <v>5580.96</v>
      </c>
      <c r="I13689" s="180">
        <f t="shared" si="426"/>
        <v>59391.46</v>
      </c>
      <c r="J13689" s="177" t="str">
        <f t="shared" si="427"/>
        <v>Date &gt; 1920</v>
      </c>
    </row>
    <row r="13690" spans="1:10" x14ac:dyDescent="0.3">
      <c r="A13690" s="178" t="s">
        <v>3372</v>
      </c>
      <c r="B13690" s="178" t="s">
        <v>207</v>
      </c>
      <c r="C13690" s="178" t="s">
        <v>1422</v>
      </c>
      <c r="D13690" s="178" t="s">
        <v>10527</v>
      </c>
      <c r="E13690" s="179">
        <v>41631</v>
      </c>
      <c r="F13690" s="180">
        <v>7125</v>
      </c>
      <c r="G13690" s="180">
        <v>0</v>
      </c>
      <c r="H13690" s="180">
        <v>1216.95</v>
      </c>
      <c r="I13690" s="180">
        <f t="shared" si="426"/>
        <v>8341.9500000000007</v>
      </c>
      <c r="J13690" s="177" t="str">
        <f t="shared" si="427"/>
        <v>Date &gt; 1920</v>
      </c>
    </row>
    <row r="13691" spans="1:10" x14ac:dyDescent="0.3">
      <c r="A13691" s="178" t="s">
        <v>3372</v>
      </c>
      <c r="B13691" s="178" t="s">
        <v>207</v>
      </c>
      <c r="C13691" s="178" t="s">
        <v>1422</v>
      </c>
      <c r="D13691" s="178" t="s">
        <v>10527</v>
      </c>
      <c r="E13691" s="179">
        <v>41631</v>
      </c>
      <c r="F13691" s="180">
        <v>8756</v>
      </c>
      <c r="G13691" s="180">
        <v>0</v>
      </c>
      <c r="H13691" s="180">
        <v>0</v>
      </c>
      <c r="I13691" s="180">
        <f t="shared" si="426"/>
        <v>8756</v>
      </c>
      <c r="J13691" s="177" t="str">
        <f t="shared" si="427"/>
        <v>Date &gt; 1920</v>
      </c>
    </row>
    <row r="13692" spans="1:10" x14ac:dyDescent="0.3">
      <c r="A13692" s="178" t="s">
        <v>3372</v>
      </c>
      <c r="B13692" s="178" t="s">
        <v>207</v>
      </c>
      <c r="C13692" s="178" t="s">
        <v>1422</v>
      </c>
      <c r="D13692" s="178" t="s">
        <v>10527</v>
      </c>
      <c r="E13692" s="179">
        <v>41655</v>
      </c>
      <c r="F13692" s="180">
        <v>0</v>
      </c>
      <c r="G13692" s="180">
        <v>9855.26</v>
      </c>
      <c r="H13692" s="180">
        <v>0</v>
      </c>
      <c r="I13692" s="180">
        <f t="shared" si="426"/>
        <v>9855.26</v>
      </c>
      <c r="J13692" s="177" t="str">
        <f t="shared" si="427"/>
        <v>Date &gt; 1920</v>
      </c>
    </row>
    <row r="13693" spans="1:10" x14ac:dyDescent="0.3">
      <c r="A13693" s="178" t="s">
        <v>3372</v>
      </c>
      <c r="B13693" s="178" t="s">
        <v>207</v>
      </c>
      <c r="C13693" s="178" t="s">
        <v>1422</v>
      </c>
      <c r="D13693" s="178" t="s">
        <v>10528</v>
      </c>
      <c r="E13693" s="179">
        <v>41317</v>
      </c>
      <c r="F13693" s="180">
        <v>90720</v>
      </c>
      <c r="G13693" s="180">
        <v>0</v>
      </c>
      <c r="H13693" s="180">
        <v>11200</v>
      </c>
      <c r="I13693" s="180">
        <f t="shared" si="426"/>
        <v>101920</v>
      </c>
      <c r="J13693" s="177" t="str">
        <f t="shared" si="427"/>
        <v>Date &gt; 1920</v>
      </c>
    </row>
    <row r="13694" spans="1:10" x14ac:dyDescent="0.3">
      <c r="A13694" s="178" t="s">
        <v>3372</v>
      </c>
      <c r="B13694" s="178" t="s">
        <v>207</v>
      </c>
      <c r="C13694" s="178" t="s">
        <v>1422</v>
      </c>
      <c r="D13694" s="178" t="s">
        <v>10528</v>
      </c>
      <c r="E13694" s="179">
        <v>41730</v>
      </c>
      <c r="F13694" s="180">
        <v>10080</v>
      </c>
      <c r="G13694" s="180">
        <v>0</v>
      </c>
      <c r="H13694" s="180">
        <v>0</v>
      </c>
      <c r="I13694" s="180">
        <f t="shared" si="426"/>
        <v>10080</v>
      </c>
      <c r="J13694" s="177" t="str">
        <f t="shared" si="427"/>
        <v>Date &gt; 1920</v>
      </c>
    </row>
    <row r="13695" spans="1:10" x14ac:dyDescent="0.3">
      <c r="A13695" s="178" t="s">
        <v>3372</v>
      </c>
      <c r="B13695" s="178" t="s">
        <v>207</v>
      </c>
      <c r="C13695" s="178" t="s">
        <v>1422</v>
      </c>
      <c r="D13695" s="178" t="s">
        <v>10528</v>
      </c>
      <c r="E13695" s="179">
        <v>41730</v>
      </c>
      <c r="F13695" s="180">
        <v>4787</v>
      </c>
      <c r="G13695" s="180">
        <v>0</v>
      </c>
      <c r="H13695" s="180">
        <v>0</v>
      </c>
      <c r="I13695" s="180">
        <f t="shared" si="426"/>
        <v>4787</v>
      </c>
      <c r="J13695" s="177" t="str">
        <f t="shared" si="427"/>
        <v>Date &gt; 1920</v>
      </c>
    </row>
    <row r="13696" spans="1:10" x14ac:dyDescent="0.3">
      <c r="A13696" s="178" t="s">
        <v>3372</v>
      </c>
      <c r="B13696" s="178" t="s">
        <v>207</v>
      </c>
      <c r="C13696" s="178" t="s">
        <v>1422</v>
      </c>
      <c r="D13696" s="178" t="s">
        <v>10529</v>
      </c>
      <c r="E13696" s="179">
        <v>42018</v>
      </c>
      <c r="F13696" s="180">
        <v>246047</v>
      </c>
      <c r="G13696" s="180">
        <v>13669.34</v>
      </c>
      <c r="H13696" s="180">
        <v>13670.48</v>
      </c>
      <c r="I13696" s="180">
        <f t="shared" si="426"/>
        <v>273386.82</v>
      </c>
      <c r="J13696" s="177" t="str">
        <f t="shared" si="427"/>
        <v>Date &gt; 1920</v>
      </c>
    </row>
    <row r="13697" spans="1:10" x14ac:dyDescent="0.3">
      <c r="A13697" s="178" t="s">
        <v>3372</v>
      </c>
      <c r="B13697" s="178" t="s">
        <v>207</v>
      </c>
      <c r="C13697" s="178" t="s">
        <v>1422</v>
      </c>
      <c r="D13697" s="178" t="s">
        <v>10529</v>
      </c>
      <c r="E13697" s="179">
        <v>42089</v>
      </c>
      <c r="F13697" s="180">
        <v>52686</v>
      </c>
      <c r="G13697" s="180">
        <v>2926.98</v>
      </c>
      <c r="H13697" s="180">
        <v>2926.53</v>
      </c>
      <c r="I13697" s="180">
        <f t="shared" si="426"/>
        <v>58539.51</v>
      </c>
      <c r="J13697" s="177" t="str">
        <f t="shared" si="427"/>
        <v>Date &gt; 1920</v>
      </c>
    </row>
    <row r="13698" spans="1:10" x14ac:dyDescent="0.3">
      <c r="A13698" s="178" t="s">
        <v>3372</v>
      </c>
      <c r="B13698" s="178" t="s">
        <v>207</v>
      </c>
      <c r="C13698" s="178" t="s">
        <v>1422</v>
      </c>
      <c r="D13698" s="178" t="s">
        <v>10529</v>
      </c>
      <c r="E13698" s="179">
        <v>42206</v>
      </c>
      <c r="F13698" s="180">
        <v>23984</v>
      </c>
      <c r="G13698" s="180">
        <v>1332.49</v>
      </c>
      <c r="H13698" s="180">
        <v>1333.4</v>
      </c>
      <c r="I13698" s="180">
        <f t="shared" si="426"/>
        <v>26649.890000000003</v>
      </c>
      <c r="J13698" s="177" t="str">
        <f t="shared" si="427"/>
        <v>Date &gt; 1920</v>
      </c>
    </row>
    <row r="13699" spans="1:10" x14ac:dyDescent="0.3">
      <c r="A13699" s="178" t="s">
        <v>3372</v>
      </c>
      <c r="B13699" s="178" t="s">
        <v>207</v>
      </c>
      <c r="C13699" s="178" t="s">
        <v>1422</v>
      </c>
      <c r="D13699" s="178" t="s">
        <v>10529</v>
      </c>
      <c r="E13699" s="179">
        <v>42389</v>
      </c>
      <c r="F13699" s="180">
        <v>5890</v>
      </c>
      <c r="G13699" s="180">
        <v>1177.8499999999999</v>
      </c>
      <c r="H13699" s="180">
        <v>1177.97</v>
      </c>
      <c r="I13699" s="180">
        <f t="shared" si="426"/>
        <v>8245.82</v>
      </c>
      <c r="J13699" s="177" t="str">
        <f t="shared" si="427"/>
        <v>Date &gt; 1920</v>
      </c>
    </row>
    <row r="13700" spans="1:10" x14ac:dyDescent="0.3">
      <c r="A13700" s="178" t="s">
        <v>3372</v>
      </c>
      <c r="B13700" s="178" t="s">
        <v>207</v>
      </c>
      <c r="C13700" s="178" t="s">
        <v>1422</v>
      </c>
      <c r="D13700" s="178" t="s">
        <v>10529</v>
      </c>
      <c r="E13700" s="179">
        <v>42524</v>
      </c>
      <c r="F13700" s="180">
        <v>17210</v>
      </c>
      <c r="G13700" s="180">
        <v>105.52</v>
      </c>
      <c r="H13700" s="180">
        <v>105.88</v>
      </c>
      <c r="I13700" s="180">
        <f t="shared" si="426"/>
        <v>17421.400000000001</v>
      </c>
      <c r="J13700" s="177" t="str">
        <f t="shared" si="427"/>
        <v>Date &gt; 1920</v>
      </c>
    </row>
    <row r="13701" spans="1:10" x14ac:dyDescent="0.3">
      <c r="A13701" s="178" t="s">
        <v>3372</v>
      </c>
      <c r="B13701" s="178" t="s">
        <v>207</v>
      </c>
      <c r="C13701" s="178" t="s">
        <v>1422</v>
      </c>
      <c r="D13701" s="178" t="s">
        <v>10530</v>
      </c>
      <c r="E13701" s="179">
        <v>42975</v>
      </c>
      <c r="F13701" s="180">
        <v>93547</v>
      </c>
      <c r="G13701" s="180">
        <v>5197.09</v>
      </c>
      <c r="H13701" s="180">
        <v>5197.6000000000004</v>
      </c>
      <c r="I13701" s="180">
        <f t="shared" ref="I13701:I13764" si="428">SUM(F13701:H13701)</f>
        <v>103941.69</v>
      </c>
      <c r="J13701" s="177" t="str">
        <f t="shared" ref="J13701:J13764" si="429">IF(OR(YEAR(E13701)&gt; 1920, ISBLANK(E13701)), "Date &gt; 1920", "Sketchy date")</f>
        <v>Date &gt; 1920</v>
      </c>
    </row>
    <row r="13702" spans="1:10" x14ac:dyDescent="0.3">
      <c r="A13702" s="178" t="s">
        <v>3372</v>
      </c>
      <c r="B13702" s="178" t="s">
        <v>207</v>
      </c>
      <c r="C13702" s="178" t="s">
        <v>1422</v>
      </c>
      <c r="D13702" s="178" t="s">
        <v>10530</v>
      </c>
      <c r="E13702" s="179">
        <v>43047</v>
      </c>
      <c r="F13702" s="180">
        <v>113157</v>
      </c>
      <c r="G13702" s="180">
        <v>6286.49</v>
      </c>
      <c r="H13702" s="180">
        <v>9710.4</v>
      </c>
      <c r="I13702" s="180">
        <f t="shared" si="428"/>
        <v>129153.89</v>
      </c>
      <c r="J13702" s="177" t="str">
        <f t="shared" si="429"/>
        <v>Date &gt; 1920</v>
      </c>
    </row>
    <row r="13703" spans="1:10" x14ac:dyDescent="0.3">
      <c r="A13703" s="178" t="s">
        <v>3372</v>
      </c>
      <c r="B13703" s="178" t="s">
        <v>207</v>
      </c>
      <c r="C13703" s="178" t="s">
        <v>1422</v>
      </c>
      <c r="D13703" s="178" t="s">
        <v>10530</v>
      </c>
      <c r="E13703" s="179">
        <v>43312</v>
      </c>
      <c r="F13703" s="180">
        <v>31264</v>
      </c>
      <c r="G13703" s="180">
        <v>1736.91</v>
      </c>
      <c r="H13703" s="180">
        <v>0</v>
      </c>
      <c r="I13703" s="180">
        <f t="shared" si="428"/>
        <v>33000.910000000003</v>
      </c>
      <c r="J13703" s="177" t="str">
        <f t="shared" si="429"/>
        <v>Date &gt; 1920</v>
      </c>
    </row>
    <row r="13704" spans="1:10" x14ac:dyDescent="0.3">
      <c r="A13704" s="178" t="s">
        <v>3372</v>
      </c>
      <c r="B13704" s="178" t="s">
        <v>207</v>
      </c>
      <c r="C13704" s="178" t="s">
        <v>1422</v>
      </c>
      <c r="D13704" s="178" t="s">
        <v>10530</v>
      </c>
      <c r="E13704" s="179">
        <v>43518</v>
      </c>
      <c r="F13704" s="180">
        <v>3536</v>
      </c>
      <c r="G13704" s="180">
        <v>813.39</v>
      </c>
      <c r="H13704" s="180">
        <v>0</v>
      </c>
      <c r="I13704" s="180">
        <f t="shared" si="428"/>
        <v>4349.3900000000003</v>
      </c>
      <c r="J13704" s="177" t="str">
        <f t="shared" si="429"/>
        <v>Date &gt; 1920</v>
      </c>
    </row>
    <row r="13705" spans="1:10" x14ac:dyDescent="0.3">
      <c r="A13705" s="178" t="s">
        <v>3372</v>
      </c>
      <c r="B13705" s="178" t="s">
        <v>207</v>
      </c>
      <c r="C13705" s="178" t="s">
        <v>1422</v>
      </c>
      <c r="D13705" s="178" t="s">
        <v>10530</v>
      </c>
      <c r="E13705" s="179">
        <v>43840</v>
      </c>
      <c r="F13705" s="180">
        <v>17092</v>
      </c>
      <c r="G13705" s="180">
        <v>332.61</v>
      </c>
      <c r="H13705" s="180">
        <v>-540.67999999999995</v>
      </c>
      <c r="I13705" s="180">
        <f t="shared" si="428"/>
        <v>16883.93</v>
      </c>
      <c r="J13705" s="177" t="str">
        <f t="shared" si="429"/>
        <v>Date &gt; 1920</v>
      </c>
    </row>
    <row r="13706" spans="1:10" x14ac:dyDescent="0.3">
      <c r="A13706" s="178" t="s">
        <v>3372</v>
      </c>
      <c r="B13706" s="178" t="s">
        <v>207</v>
      </c>
      <c r="C13706" s="178" t="s">
        <v>1422</v>
      </c>
      <c r="D13706" s="178" t="s">
        <v>10531</v>
      </c>
      <c r="E13706" s="209">
        <v>0</v>
      </c>
      <c r="F13706" s="180">
        <v>0</v>
      </c>
      <c r="G13706" s="180">
        <v>68791.03</v>
      </c>
      <c r="H13706" s="180">
        <v>23192.14</v>
      </c>
      <c r="I13706" s="180">
        <f t="shared" si="428"/>
        <v>91983.17</v>
      </c>
      <c r="J13706" s="177" t="str">
        <f t="shared" si="429"/>
        <v>Sketchy date</v>
      </c>
    </row>
    <row r="13707" spans="1:10" x14ac:dyDescent="0.3">
      <c r="A13707" s="178" t="s">
        <v>3372</v>
      </c>
      <c r="B13707" s="178" t="s">
        <v>207</v>
      </c>
      <c r="C13707" s="178" t="s">
        <v>1422</v>
      </c>
      <c r="D13707" s="178" t="s">
        <v>10531</v>
      </c>
      <c r="E13707" s="209">
        <v>0</v>
      </c>
      <c r="F13707" s="180">
        <v>0</v>
      </c>
      <c r="G13707" s="180">
        <v>7937.33</v>
      </c>
      <c r="H13707" s="180">
        <v>2383.98</v>
      </c>
      <c r="I13707" s="180">
        <f t="shared" si="428"/>
        <v>10321.31</v>
      </c>
      <c r="J13707" s="177" t="str">
        <f t="shared" si="429"/>
        <v>Sketchy date</v>
      </c>
    </row>
    <row r="13708" spans="1:10" x14ac:dyDescent="0.3">
      <c r="A13708" s="178" t="s">
        <v>3372</v>
      </c>
      <c r="B13708" s="178" t="s">
        <v>207</v>
      </c>
      <c r="C13708" s="178" t="s">
        <v>1422</v>
      </c>
      <c r="D13708" s="178" t="s">
        <v>10532</v>
      </c>
      <c r="E13708" s="209">
        <v>0</v>
      </c>
      <c r="F13708" s="180">
        <v>139214</v>
      </c>
      <c r="G13708" s="180">
        <v>0</v>
      </c>
      <c r="H13708" s="180">
        <v>0</v>
      </c>
      <c r="I13708" s="180">
        <f t="shared" si="428"/>
        <v>139214</v>
      </c>
      <c r="J13708" s="177" t="str">
        <f t="shared" si="429"/>
        <v>Sketchy date</v>
      </c>
    </row>
    <row r="13709" spans="1:10" x14ac:dyDescent="0.3">
      <c r="A13709" s="178" t="s">
        <v>3372</v>
      </c>
      <c r="B13709" s="178" t="s">
        <v>207</v>
      </c>
      <c r="C13709" s="178" t="s">
        <v>1422</v>
      </c>
      <c r="D13709" s="178" t="s">
        <v>10532</v>
      </c>
      <c r="E13709" s="209">
        <v>0</v>
      </c>
      <c r="F13709" s="180">
        <v>77695</v>
      </c>
      <c r="G13709" s="180">
        <v>0</v>
      </c>
      <c r="H13709" s="180">
        <v>0</v>
      </c>
      <c r="I13709" s="180">
        <f t="shared" si="428"/>
        <v>77695</v>
      </c>
      <c r="J13709" s="177" t="str">
        <f t="shared" si="429"/>
        <v>Sketchy date</v>
      </c>
    </row>
    <row r="13710" spans="1:10" x14ac:dyDescent="0.3">
      <c r="A13710" s="178" t="s">
        <v>3372</v>
      </c>
      <c r="B13710" s="178" t="s">
        <v>219</v>
      </c>
      <c r="C13710" s="178" t="s">
        <v>4925</v>
      </c>
      <c r="D13710" s="178" t="s">
        <v>6398</v>
      </c>
      <c r="E13710" s="179">
        <v>24790</v>
      </c>
      <c r="F13710" s="180">
        <v>0</v>
      </c>
      <c r="G13710" s="180">
        <v>19649</v>
      </c>
      <c r="H13710" s="180">
        <v>0</v>
      </c>
      <c r="I13710" s="180">
        <f t="shared" si="428"/>
        <v>19649</v>
      </c>
      <c r="J13710" s="177" t="str">
        <f t="shared" si="429"/>
        <v>Date &gt; 1920</v>
      </c>
    </row>
    <row r="13711" spans="1:10" x14ac:dyDescent="0.3">
      <c r="A13711" s="178" t="s">
        <v>3372</v>
      </c>
      <c r="B13711" s="178" t="s">
        <v>219</v>
      </c>
      <c r="C13711" s="178" t="s">
        <v>4925</v>
      </c>
      <c r="D13711" s="178" t="s">
        <v>10533</v>
      </c>
      <c r="E13711" s="179">
        <v>24678</v>
      </c>
      <c r="F13711" s="180">
        <v>0</v>
      </c>
      <c r="G13711" s="180">
        <v>1111.5</v>
      </c>
      <c r="H13711" s="180">
        <v>0</v>
      </c>
      <c r="I13711" s="180">
        <f t="shared" si="428"/>
        <v>1111.5</v>
      </c>
      <c r="J13711" s="177" t="str">
        <f t="shared" si="429"/>
        <v>Date &gt; 1920</v>
      </c>
    </row>
    <row r="13712" spans="1:10" x14ac:dyDescent="0.3">
      <c r="A13712" s="178" t="s">
        <v>3372</v>
      </c>
      <c r="B13712" s="178" t="s">
        <v>219</v>
      </c>
      <c r="C13712" s="178" t="s">
        <v>4925</v>
      </c>
      <c r="D13712" s="178" t="s">
        <v>6345</v>
      </c>
      <c r="E13712" s="179">
        <v>24860</v>
      </c>
      <c r="F13712" s="180">
        <v>0</v>
      </c>
      <c r="G13712" s="180">
        <v>10000</v>
      </c>
      <c r="H13712" s="180">
        <v>31646</v>
      </c>
      <c r="I13712" s="180">
        <f t="shared" si="428"/>
        <v>41646</v>
      </c>
      <c r="J13712" s="177" t="str">
        <f t="shared" si="429"/>
        <v>Date &gt; 1920</v>
      </c>
    </row>
    <row r="13713" spans="1:10" x14ac:dyDescent="0.3">
      <c r="A13713" s="178" t="s">
        <v>3372</v>
      </c>
      <c r="B13713" s="178" t="s">
        <v>219</v>
      </c>
      <c r="C13713" s="178" t="s">
        <v>4925</v>
      </c>
      <c r="D13713" s="178" t="s">
        <v>7024</v>
      </c>
      <c r="E13713" s="179">
        <v>29418</v>
      </c>
      <c r="F13713" s="180">
        <v>0</v>
      </c>
      <c r="G13713" s="180">
        <v>127895.67999999999</v>
      </c>
      <c r="H13713" s="180">
        <v>63947.839999999997</v>
      </c>
      <c r="I13713" s="180">
        <f t="shared" si="428"/>
        <v>191843.52</v>
      </c>
      <c r="J13713" s="177" t="str">
        <f t="shared" si="429"/>
        <v>Date &gt; 1920</v>
      </c>
    </row>
    <row r="13714" spans="1:10" x14ac:dyDescent="0.3">
      <c r="A13714" s="178" t="s">
        <v>3372</v>
      </c>
      <c r="B13714" s="178" t="s">
        <v>219</v>
      </c>
      <c r="C13714" s="178" t="s">
        <v>4925</v>
      </c>
      <c r="D13714" s="178" t="s">
        <v>6345</v>
      </c>
      <c r="E13714" s="179">
        <v>30011</v>
      </c>
      <c r="F13714" s="180">
        <v>0</v>
      </c>
      <c r="G13714" s="180">
        <v>32386.400000000001</v>
      </c>
      <c r="H13714" s="180">
        <v>19346.2</v>
      </c>
      <c r="I13714" s="180">
        <f t="shared" si="428"/>
        <v>51732.600000000006</v>
      </c>
      <c r="J13714" s="177" t="str">
        <f t="shared" si="429"/>
        <v>Date &gt; 1920</v>
      </c>
    </row>
    <row r="13715" spans="1:10" x14ac:dyDescent="0.3">
      <c r="A13715" s="178" t="s">
        <v>3372</v>
      </c>
      <c r="B13715" s="178" t="s">
        <v>219</v>
      </c>
      <c r="C13715" s="178" t="s">
        <v>4925</v>
      </c>
      <c r="D13715" s="178" t="s">
        <v>10534</v>
      </c>
      <c r="E13715" s="179">
        <v>29528</v>
      </c>
      <c r="F13715" s="180">
        <v>0</v>
      </c>
      <c r="G13715" s="180">
        <v>11048.3</v>
      </c>
      <c r="H13715" s="180">
        <v>5524.15</v>
      </c>
      <c r="I13715" s="180">
        <f t="shared" si="428"/>
        <v>16572.449999999997</v>
      </c>
      <c r="J13715" s="177" t="str">
        <f t="shared" si="429"/>
        <v>Date &gt; 1920</v>
      </c>
    </row>
    <row r="13716" spans="1:10" x14ac:dyDescent="0.3">
      <c r="A13716" s="178" t="s">
        <v>3372</v>
      </c>
      <c r="B13716" s="178" t="s">
        <v>219</v>
      </c>
      <c r="C13716" s="178" t="s">
        <v>4925</v>
      </c>
      <c r="D13716" s="178" t="s">
        <v>10535</v>
      </c>
      <c r="E13716" s="179">
        <v>30431</v>
      </c>
      <c r="F13716" s="180">
        <v>0</v>
      </c>
      <c r="G13716" s="180">
        <v>8006.16</v>
      </c>
      <c r="H13716" s="180">
        <v>4003.09</v>
      </c>
      <c r="I13716" s="180">
        <f t="shared" si="428"/>
        <v>12009.25</v>
      </c>
      <c r="J13716" s="177" t="str">
        <f t="shared" si="429"/>
        <v>Date &gt; 1920</v>
      </c>
    </row>
    <row r="13717" spans="1:10" x14ac:dyDescent="0.3">
      <c r="A13717" s="178" t="s">
        <v>3372</v>
      </c>
      <c r="B13717" s="178" t="s">
        <v>219</v>
      </c>
      <c r="C13717" s="178" t="s">
        <v>4925</v>
      </c>
      <c r="D13717" s="178" t="s">
        <v>10536</v>
      </c>
      <c r="E13717" s="179">
        <v>30909</v>
      </c>
      <c r="F13717" s="180">
        <v>0</v>
      </c>
      <c r="G13717" s="180">
        <v>23027.91</v>
      </c>
      <c r="H13717" s="180">
        <v>11513.95</v>
      </c>
      <c r="I13717" s="180">
        <f t="shared" si="428"/>
        <v>34541.86</v>
      </c>
      <c r="J13717" s="177" t="str">
        <f t="shared" si="429"/>
        <v>Date &gt; 1920</v>
      </c>
    </row>
    <row r="13718" spans="1:10" x14ac:dyDescent="0.3">
      <c r="A13718" s="178" t="s">
        <v>3372</v>
      </c>
      <c r="B13718" s="178" t="s">
        <v>219</v>
      </c>
      <c r="C13718" s="178" t="s">
        <v>4925</v>
      </c>
      <c r="D13718" s="178" t="s">
        <v>10537</v>
      </c>
      <c r="E13718" s="179">
        <v>31051</v>
      </c>
      <c r="F13718" s="180">
        <v>0</v>
      </c>
      <c r="G13718" s="180">
        <v>6868.42</v>
      </c>
      <c r="H13718" s="180">
        <v>3434.21</v>
      </c>
      <c r="I13718" s="180">
        <f t="shared" si="428"/>
        <v>10302.630000000001</v>
      </c>
      <c r="J13718" s="177" t="str">
        <f t="shared" si="429"/>
        <v>Date &gt; 1920</v>
      </c>
    </row>
    <row r="13719" spans="1:10" x14ac:dyDescent="0.3">
      <c r="A13719" s="178" t="s">
        <v>3372</v>
      </c>
      <c r="B13719" s="178" t="s">
        <v>219</v>
      </c>
      <c r="C13719" s="178" t="s">
        <v>4925</v>
      </c>
      <c r="D13719" s="178" t="s">
        <v>6400</v>
      </c>
      <c r="E13719" s="179">
        <v>31442</v>
      </c>
      <c r="F13719" s="180">
        <v>0</v>
      </c>
      <c r="G13719" s="180">
        <v>9135.42</v>
      </c>
      <c r="H13719" s="180">
        <v>4567.71</v>
      </c>
      <c r="I13719" s="180">
        <f t="shared" si="428"/>
        <v>13703.130000000001</v>
      </c>
      <c r="J13719" s="177" t="str">
        <f t="shared" si="429"/>
        <v>Date &gt; 1920</v>
      </c>
    </row>
    <row r="13720" spans="1:10" x14ac:dyDescent="0.3">
      <c r="A13720" s="178" t="s">
        <v>3372</v>
      </c>
      <c r="B13720" s="178" t="s">
        <v>219</v>
      </c>
      <c r="C13720" s="178" t="s">
        <v>4925</v>
      </c>
      <c r="D13720" s="178" t="s">
        <v>6404</v>
      </c>
      <c r="E13720" s="179">
        <v>32848</v>
      </c>
      <c r="F13720" s="180">
        <v>0</v>
      </c>
      <c r="G13720" s="180">
        <v>15701.26</v>
      </c>
      <c r="H13720" s="180">
        <v>7850.63</v>
      </c>
      <c r="I13720" s="180">
        <f t="shared" si="428"/>
        <v>23551.89</v>
      </c>
      <c r="J13720" s="177" t="str">
        <f t="shared" si="429"/>
        <v>Date &gt; 1920</v>
      </c>
    </row>
    <row r="13721" spans="1:10" x14ac:dyDescent="0.3">
      <c r="A13721" s="178" t="s">
        <v>3372</v>
      </c>
      <c r="B13721" s="178" t="s">
        <v>219</v>
      </c>
      <c r="C13721" s="178" t="s">
        <v>4925</v>
      </c>
      <c r="D13721" s="178" t="s">
        <v>6404</v>
      </c>
      <c r="E13721" s="179">
        <v>32931</v>
      </c>
      <c r="F13721" s="180">
        <v>0</v>
      </c>
      <c r="G13721" s="180">
        <v>8237.77</v>
      </c>
      <c r="H13721" s="180">
        <v>4118.88</v>
      </c>
      <c r="I13721" s="180">
        <f t="shared" si="428"/>
        <v>12356.650000000001</v>
      </c>
      <c r="J13721" s="177" t="str">
        <f t="shared" si="429"/>
        <v>Date &gt; 1920</v>
      </c>
    </row>
    <row r="13722" spans="1:10" x14ac:dyDescent="0.3">
      <c r="A13722" s="178" t="s">
        <v>3372</v>
      </c>
      <c r="B13722" s="178" t="s">
        <v>219</v>
      </c>
      <c r="C13722" s="178" t="s">
        <v>4925</v>
      </c>
      <c r="D13722" s="178" t="s">
        <v>6404</v>
      </c>
      <c r="E13722" s="179">
        <v>33211</v>
      </c>
      <c r="F13722" s="180">
        <v>0</v>
      </c>
      <c r="G13722" s="180">
        <v>60.97</v>
      </c>
      <c r="H13722" s="180">
        <v>30.49</v>
      </c>
      <c r="I13722" s="180">
        <f t="shared" si="428"/>
        <v>91.46</v>
      </c>
      <c r="J13722" s="177" t="str">
        <f t="shared" si="429"/>
        <v>Date &gt; 1920</v>
      </c>
    </row>
    <row r="13723" spans="1:10" x14ac:dyDescent="0.3">
      <c r="A13723" s="178" t="s">
        <v>3372</v>
      </c>
      <c r="B13723" s="178" t="s">
        <v>219</v>
      </c>
      <c r="C13723" s="178" t="s">
        <v>4925</v>
      </c>
      <c r="D13723" s="178" t="s">
        <v>10538</v>
      </c>
      <c r="E13723" s="179">
        <v>33235</v>
      </c>
      <c r="F13723" s="180">
        <v>0</v>
      </c>
      <c r="G13723" s="180">
        <v>10538.17</v>
      </c>
      <c r="H13723" s="180">
        <v>5269.08</v>
      </c>
      <c r="I13723" s="180">
        <f t="shared" si="428"/>
        <v>15807.25</v>
      </c>
      <c r="J13723" s="177" t="str">
        <f t="shared" si="429"/>
        <v>Date &gt; 1920</v>
      </c>
    </row>
    <row r="13724" spans="1:10" x14ac:dyDescent="0.3">
      <c r="A13724" s="178" t="s">
        <v>3372</v>
      </c>
      <c r="B13724" s="178" t="s">
        <v>219</v>
      </c>
      <c r="C13724" s="178" t="s">
        <v>4925</v>
      </c>
      <c r="D13724" s="178" t="s">
        <v>10539</v>
      </c>
      <c r="E13724" s="179">
        <v>33599</v>
      </c>
      <c r="F13724" s="180">
        <v>0</v>
      </c>
      <c r="G13724" s="180">
        <v>9621.31</v>
      </c>
      <c r="H13724" s="180">
        <v>4810.6499999999996</v>
      </c>
      <c r="I13724" s="180">
        <f t="shared" si="428"/>
        <v>14431.96</v>
      </c>
      <c r="J13724" s="177" t="str">
        <f t="shared" si="429"/>
        <v>Date &gt; 1920</v>
      </c>
    </row>
    <row r="13725" spans="1:10" x14ac:dyDescent="0.3">
      <c r="A13725" s="178" t="s">
        <v>3372</v>
      </c>
      <c r="B13725" s="178" t="s">
        <v>219</v>
      </c>
      <c r="C13725" s="178" t="s">
        <v>4925</v>
      </c>
      <c r="D13725" s="178" t="s">
        <v>10540</v>
      </c>
      <c r="E13725" s="179">
        <v>33954</v>
      </c>
      <c r="F13725" s="180">
        <v>0</v>
      </c>
      <c r="G13725" s="180">
        <v>10163.83</v>
      </c>
      <c r="H13725" s="180">
        <v>5081.91</v>
      </c>
      <c r="I13725" s="180">
        <f t="shared" si="428"/>
        <v>15245.74</v>
      </c>
      <c r="J13725" s="177" t="str">
        <f t="shared" si="429"/>
        <v>Date &gt; 1920</v>
      </c>
    </row>
    <row r="13726" spans="1:10" x14ac:dyDescent="0.3">
      <c r="A13726" s="178" t="s">
        <v>3372</v>
      </c>
      <c r="B13726" s="178" t="s">
        <v>219</v>
      </c>
      <c r="C13726" s="178" t="s">
        <v>4925</v>
      </c>
      <c r="D13726" s="178" t="s">
        <v>10541</v>
      </c>
      <c r="E13726" s="179">
        <v>34799</v>
      </c>
      <c r="F13726" s="180">
        <v>0</v>
      </c>
      <c r="G13726" s="180">
        <v>2300</v>
      </c>
      <c r="H13726" s="180">
        <v>1150</v>
      </c>
      <c r="I13726" s="180">
        <f t="shared" si="428"/>
        <v>3450</v>
      </c>
      <c r="J13726" s="177" t="str">
        <f t="shared" si="429"/>
        <v>Date &gt; 1920</v>
      </c>
    </row>
    <row r="13727" spans="1:10" x14ac:dyDescent="0.3">
      <c r="A13727" s="178" t="s">
        <v>3372</v>
      </c>
      <c r="B13727" s="178" t="s">
        <v>219</v>
      </c>
      <c r="C13727" s="178" t="s">
        <v>4925</v>
      </c>
      <c r="D13727" s="178" t="s">
        <v>10542</v>
      </c>
      <c r="E13727" s="179">
        <v>34799</v>
      </c>
      <c r="F13727" s="180">
        <v>0</v>
      </c>
      <c r="G13727" s="180">
        <v>16000</v>
      </c>
      <c r="H13727" s="180">
        <v>8000</v>
      </c>
      <c r="I13727" s="180">
        <f t="shared" si="428"/>
        <v>24000</v>
      </c>
      <c r="J13727" s="177" t="str">
        <f t="shared" si="429"/>
        <v>Date &gt; 1920</v>
      </c>
    </row>
    <row r="13728" spans="1:10" x14ac:dyDescent="0.3">
      <c r="A13728" s="178" t="s">
        <v>3372</v>
      </c>
      <c r="B13728" s="178" t="s">
        <v>219</v>
      </c>
      <c r="C13728" s="178" t="s">
        <v>4925</v>
      </c>
      <c r="D13728" s="178" t="s">
        <v>10543</v>
      </c>
      <c r="E13728" s="179">
        <v>35025</v>
      </c>
      <c r="F13728" s="180">
        <v>0</v>
      </c>
      <c r="G13728" s="180">
        <v>6000</v>
      </c>
      <c r="H13728" s="180">
        <v>3000</v>
      </c>
      <c r="I13728" s="180">
        <f t="shared" si="428"/>
        <v>9000</v>
      </c>
      <c r="J13728" s="177" t="str">
        <f t="shared" si="429"/>
        <v>Date &gt; 1920</v>
      </c>
    </row>
    <row r="13729" spans="1:10" x14ac:dyDescent="0.3">
      <c r="A13729" s="178" t="s">
        <v>3372</v>
      </c>
      <c r="B13729" s="178" t="s">
        <v>219</v>
      </c>
      <c r="C13729" s="178" t="s">
        <v>4925</v>
      </c>
      <c r="D13729" s="178" t="s">
        <v>10537</v>
      </c>
      <c r="E13729" s="179">
        <v>35772</v>
      </c>
      <c r="F13729" s="180">
        <v>0</v>
      </c>
      <c r="G13729" s="180">
        <v>5461.09</v>
      </c>
      <c r="H13729" s="180">
        <v>2730.54</v>
      </c>
      <c r="I13729" s="180">
        <f t="shared" si="428"/>
        <v>8191.63</v>
      </c>
      <c r="J13729" s="177" t="str">
        <f t="shared" si="429"/>
        <v>Date &gt; 1920</v>
      </c>
    </row>
    <row r="13730" spans="1:10" x14ac:dyDescent="0.3">
      <c r="A13730" s="178" t="s">
        <v>3372</v>
      </c>
      <c r="B13730" s="178" t="s">
        <v>219</v>
      </c>
      <c r="C13730" s="178" t="s">
        <v>4925</v>
      </c>
      <c r="D13730" s="178" t="s">
        <v>10544</v>
      </c>
      <c r="E13730" s="179">
        <v>35772</v>
      </c>
      <c r="F13730" s="180">
        <v>0</v>
      </c>
      <c r="G13730" s="180">
        <v>12900</v>
      </c>
      <c r="H13730" s="180">
        <v>8600</v>
      </c>
      <c r="I13730" s="180">
        <f t="shared" si="428"/>
        <v>21500</v>
      </c>
      <c r="J13730" s="177" t="str">
        <f t="shared" si="429"/>
        <v>Date &gt; 1920</v>
      </c>
    </row>
    <row r="13731" spans="1:10" x14ac:dyDescent="0.3">
      <c r="A13731" s="178" t="s">
        <v>3372</v>
      </c>
      <c r="B13731" s="178" t="s">
        <v>219</v>
      </c>
      <c r="C13731" s="178" t="s">
        <v>4925</v>
      </c>
      <c r="D13731" s="178" t="s">
        <v>10545</v>
      </c>
      <c r="E13731" s="179">
        <v>35958</v>
      </c>
      <c r="F13731" s="180">
        <v>0</v>
      </c>
      <c r="G13731" s="180">
        <v>2370.5300000000002</v>
      </c>
      <c r="H13731" s="180">
        <v>2370.5300000000002</v>
      </c>
      <c r="I13731" s="180">
        <f t="shared" si="428"/>
        <v>4741.0600000000004</v>
      </c>
      <c r="J13731" s="177" t="str">
        <f t="shared" si="429"/>
        <v>Date &gt; 1920</v>
      </c>
    </row>
    <row r="13732" spans="1:10" x14ac:dyDescent="0.3">
      <c r="A13732" s="178" t="s">
        <v>3372</v>
      </c>
      <c r="B13732" s="178" t="s">
        <v>219</v>
      </c>
      <c r="C13732" s="178" t="s">
        <v>4925</v>
      </c>
      <c r="D13732" s="178" t="s">
        <v>10546</v>
      </c>
      <c r="E13732" s="179">
        <v>36150</v>
      </c>
      <c r="F13732" s="180">
        <v>0</v>
      </c>
      <c r="G13732" s="180">
        <v>9060</v>
      </c>
      <c r="H13732" s="180">
        <v>6040</v>
      </c>
      <c r="I13732" s="180">
        <f t="shared" si="428"/>
        <v>15100</v>
      </c>
      <c r="J13732" s="177" t="str">
        <f t="shared" si="429"/>
        <v>Date &gt; 1920</v>
      </c>
    </row>
    <row r="13733" spans="1:10" x14ac:dyDescent="0.3">
      <c r="A13733" s="178" t="s">
        <v>3372</v>
      </c>
      <c r="B13733" s="178" t="s">
        <v>219</v>
      </c>
      <c r="C13733" s="178" t="s">
        <v>4925</v>
      </c>
      <c r="D13733" s="178" t="s">
        <v>10547</v>
      </c>
      <c r="E13733" s="179">
        <v>36627</v>
      </c>
      <c r="F13733" s="180">
        <v>0</v>
      </c>
      <c r="G13733" s="180">
        <v>8789.34</v>
      </c>
      <c r="H13733" s="180">
        <v>5859.56</v>
      </c>
      <c r="I13733" s="180">
        <f t="shared" si="428"/>
        <v>14648.900000000001</v>
      </c>
      <c r="J13733" s="177" t="str">
        <f t="shared" si="429"/>
        <v>Date &gt; 1920</v>
      </c>
    </row>
    <row r="13734" spans="1:10" x14ac:dyDescent="0.3">
      <c r="A13734" s="178" t="s">
        <v>3372</v>
      </c>
      <c r="B13734" s="178" t="s">
        <v>219</v>
      </c>
      <c r="C13734" s="178" t="s">
        <v>4925</v>
      </c>
      <c r="D13734" s="178" t="s">
        <v>10548</v>
      </c>
      <c r="E13734" s="179">
        <v>36894</v>
      </c>
      <c r="F13734" s="180">
        <v>0</v>
      </c>
      <c r="G13734" s="180">
        <v>3972</v>
      </c>
      <c r="H13734" s="180">
        <v>2707.68</v>
      </c>
      <c r="I13734" s="180">
        <f t="shared" si="428"/>
        <v>6679.68</v>
      </c>
      <c r="J13734" s="177" t="str">
        <f t="shared" si="429"/>
        <v>Date &gt; 1920</v>
      </c>
    </row>
    <row r="13735" spans="1:10" x14ac:dyDescent="0.3">
      <c r="A13735" s="178" t="s">
        <v>3372</v>
      </c>
      <c r="B13735" s="178" t="s">
        <v>219</v>
      </c>
      <c r="C13735" s="178" t="s">
        <v>4925</v>
      </c>
      <c r="D13735" s="178" t="s">
        <v>10549</v>
      </c>
      <c r="E13735" s="179">
        <v>37294</v>
      </c>
      <c r="F13735" s="180">
        <v>0</v>
      </c>
      <c r="G13735" s="180">
        <v>10800</v>
      </c>
      <c r="H13735" s="180">
        <v>7200</v>
      </c>
      <c r="I13735" s="180">
        <f t="shared" si="428"/>
        <v>18000</v>
      </c>
      <c r="J13735" s="177" t="str">
        <f t="shared" si="429"/>
        <v>Date &gt; 1920</v>
      </c>
    </row>
    <row r="13736" spans="1:10" x14ac:dyDescent="0.3">
      <c r="A13736" s="178" t="s">
        <v>3372</v>
      </c>
      <c r="B13736" s="178" t="s">
        <v>219</v>
      </c>
      <c r="C13736" s="178" t="s">
        <v>4925</v>
      </c>
      <c r="D13736" s="178" t="s">
        <v>10550</v>
      </c>
      <c r="E13736" s="179">
        <v>37567</v>
      </c>
      <c r="F13736" s="180">
        <v>0</v>
      </c>
      <c r="G13736" s="180">
        <v>6399.06</v>
      </c>
      <c r="H13736" s="180">
        <v>4266.04</v>
      </c>
      <c r="I13736" s="180">
        <f t="shared" si="428"/>
        <v>10665.1</v>
      </c>
      <c r="J13736" s="177" t="str">
        <f t="shared" si="429"/>
        <v>Date &gt; 1920</v>
      </c>
    </row>
    <row r="13737" spans="1:10" x14ac:dyDescent="0.3">
      <c r="A13737" s="178" t="s">
        <v>3372</v>
      </c>
      <c r="B13737" s="178" t="s">
        <v>219</v>
      </c>
      <c r="C13737" s="178" t="s">
        <v>4925</v>
      </c>
      <c r="D13737" s="178" t="s">
        <v>10551</v>
      </c>
      <c r="E13737" s="179">
        <v>37986</v>
      </c>
      <c r="F13737" s="180">
        <v>0</v>
      </c>
      <c r="G13737" s="180">
        <v>2520</v>
      </c>
      <c r="H13737" s="180">
        <v>1216.23</v>
      </c>
      <c r="I13737" s="180">
        <f t="shared" si="428"/>
        <v>3736.23</v>
      </c>
      <c r="J13737" s="177" t="str">
        <f t="shared" si="429"/>
        <v>Date &gt; 1920</v>
      </c>
    </row>
    <row r="13738" spans="1:10" x14ac:dyDescent="0.3">
      <c r="A13738" s="178" t="s">
        <v>3372</v>
      </c>
      <c r="B13738" s="178" t="s">
        <v>219</v>
      </c>
      <c r="C13738" s="178" t="s">
        <v>4925</v>
      </c>
      <c r="D13738" s="178" t="s">
        <v>10551</v>
      </c>
      <c r="E13738" s="179">
        <v>38014</v>
      </c>
      <c r="F13738" s="180">
        <v>0</v>
      </c>
      <c r="G13738" s="180">
        <v>317.89</v>
      </c>
      <c r="H13738" s="180">
        <v>0</v>
      </c>
      <c r="I13738" s="180">
        <f t="shared" si="428"/>
        <v>317.89</v>
      </c>
      <c r="J13738" s="177" t="str">
        <f t="shared" si="429"/>
        <v>Date &gt; 1920</v>
      </c>
    </row>
    <row r="13739" spans="1:10" x14ac:dyDescent="0.3">
      <c r="A13739" s="178" t="s">
        <v>3372</v>
      </c>
      <c r="B13739" s="178" t="s">
        <v>219</v>
      </c>
      <c r="C13739" s="178" t="s">
        <v>4925</v>
      </c>
      <c r="D13739" s="178" t="s">
        <v>10552</v>
      </c>
      <c r="E13739" s="179">
        <v>38657</v>
      </c>
      <c r="F13739" s="180">
        <v>0</v>
      </c>
      <c r="G13739" s="180">
        <v>3204.73</v>
      </c>
      <c r="H13739" s="180">
        <v>801.18</v>
      </c>
      <c r="I13739" s="180">
        <f t="shared" si="428"/>
        <v>4005.91</v>
      </c>
      <c r="J13739" s="177" t="str">
        <f t="shared" si="429"/>
        <v>Date &gt; 1920</v>
      </c>
    </row>
    <row r="13740" spans="1:10" x14ac:dyDescent="0.3">
      <c r="A13740" s="178" t="s">
        <v>3372</v>
      </c>
      <c r="B13740" s="178" t="s">
        <v>219</v>
      </c>
      <c r="C13740" s="178" t="s">
        <v>4925</v>
      </c>
      <c r="D13740" s="178" t="s">
        <v>10553</v>
      </c>
      <c r="E13740" s="179">
        <v>38729</v>
      </c>
      <c r="F13740" s="180">
        <v>0</v>
      </c>
      <c r="G13740" s="180">
        <v>10708</v>
      </c>
      <c r="H13740" s="180">
        <v>2677.37</v>
      </c>
      <c r="I13740" s="180">
        <f t="shared" si="428"/>
        <v>13385.369999999999</v>
      </c>
      <c r="J13740" s="177" t="str">
        <f t="shared" si="429"/>
        <v>Date &gt; 1920</v>
      </c>
    </row>
    <row r="13741" spans="1:10" x14ac:dyDescent="0.3">
      <c r="A13741" s="178" t="s">
        <v>3372</v>
      </c>
      <c r="B13741" s="178" t="s">
        <v>219</v>
      </c>
      <c r="C13741" s="178" t="s">
        <v>4925</v>
      </c>
      <c r="D13741" s="178" t="s">
        <v>10554</v>
      </c>
      <c r="E13741" s="179">
        <v>39100</v>
      </c>
      <c r="F13741" s="180">
        <v>0</v>
      </c>
      <c r="G13741" s="180">
        <v>7155.2</v>
      </c>
      <c r="H13741" s="180">
        <v>1788.8</v>
      </c>
      <c r="I13741" s="180">
        <f t="shared" si="428"/>
        <v>8944</v>
      </c>
      <c r="J13741" s="177" t="str">
        <f t="shared" si="429"/>
        <v>Date &gt; 1920</v>
      </c>
    </row>
    <row r="13742" spans="1:10" x14ac:dyDescent="0.3">
      <c r="A13742" s="178" t="s">
        <v>3372</v>
      </c>
      <c r="B13742" s="178" t="s">
        <v>219</v>
      </c>
      <c r="C13742" s="178" t="s">
        <v>4925</v>
      </c>
      <c r="D13742" s="178" t="s">
        <v>10555</v>
      </c>
      <c r="E13742" s="179">
        <v>40107</v>
      </c>
      <c r="F13742" s="180">
        <v>0</v>
      </c>
      <c r="G13742" s="180">
        <v>31161.599999999999</v>
      </c>
      <c r="H13742" s="180">
        <v>7790.4</v>
      </c>
      <c r="I13742" s="180">
        <f t="shared" si="428"/>
        <v>38952</v>
      </c>
      <c r="J13742" s="177" t="str">
        <f t="shared" si="429"/>
        <v>Date &gt; 1920</v>
      </c>
    </row>
    <row r="13743" spans="1:10" x14ac:dyDescent="0.3">
      <c r="A13743" s="178" t="s">
        <v>3372</v>
      </c>
      <c r="B13743" s="178" t="s">
        <v>219</v>
      </c>
      <c r="C13743" s="178" t="s">
        <v>4925</v>
      </c>
      <c r="D13743" s="178" t="s">
        <v>10556</v>
      </c>
      <c r="E13743" s="179">
        <v>40483</v>
      </c>
      <c r="F13743" s="180">
        <v>0</v>
      </c>
      <c r="G13743" s="180">
        <v>17626.13</v>
      </c>
      <c r="H13743" s="180">
        <v>4406.53</v>
      </c>
      <c r="I13743" s="180">
        <f t="shared" si="428"/>
        <v>22032.66</v>
      </c>
      <c r="J13743" s="177" t="str">
        <f t="shared" si="429"/>
        <v>Date &gt; 1920</v>
      </c>
    </row>
    <row r="13744" spans="1:10" x14ac:dyDescent="0.3">
      <c r="A13744" s="178" t="s">
        <v>3372</v>
      </c>
      <c r="B13744" s="178" t="s">
        <v>219</v>
      </c>
      <c r="C13744" s="178" t="s">
        <v>4925</v>
      </c>
      <c r="D13744" s="178" t="s">
        <v>10557</v>
      </c>
      <c r="E13744" s="179">
        <v>40869</v>
      </c>
      <c r="F13744" s="180">
        <v>0</v>
      </c>
      <c r="G13744" s="180">
        <v>538924.53</v>
      </c>
      <c r="H13744" s="180">
        <v>0</v>
      </c>
      <c r="I13744" s="180">
        <f t="shared" si="428"/>
        <v>538924.53</v>
      </c>
      <c r="J13744" s="177" t="str">
        <f t="shared" si="429"/>
        <v>Date &gt; 1920</v>
      </c>
    </row>
    <row r="13745" spans="1:10" x14ac:dyDescent="0.3">
      <c r="A13745" s="178" t="s">
        <v>3372</v>
      </c>
      <c r="B13745" s="178" t="s">
        <v>219</v>
      </c>
      <c r="C13745" s="178" t="s">
        <v>4925</v>
      </c>
      <c r="D13745" s="178" t="s">
        <v>10557</v>
      </c>
      <c r="E13745" s="179">
        <v>41289</v>
      </c>
      <c r="F13745" s="180">
        <v>0</v>
      </c>
      <c r="G13745" s="180">
        <v>32977.25</v>
      </c>
      <c r="H13745" s="180">
        <v>0</v>
      </c>
      <c r="I13745" s="180">
        <f t="shared" si="428"/>
        <v>32977.25</v>
      </c>
      <c r="J13745" s="177" t="str">
        <f t="shared" si="429"/>
        <v>Date &gt; 1920</v>
      </c>
    </row>
    <row r="13746" spans="1:10" x14ac:dyDescent="0.3">
      <c r="A13746" s="178" t="s">
        <v>3372</v>
      </c>
      <c r="B13746" s="178" t="s">
        <v>219</v>
      </c>
      <c r="C13746" s="178" t="s">
        <v>4925</v>
      </c>
      <c r="D13746" s="178" t="s">
        <v>10557</v>
      </c>
      <c r="E13746" s="179">
        <v>41306</v>
      </c>
      <c r="F13746" s="180">
        <v>0</v>
      </c>
      <c r="G13746" s="180">
        <v>35768</v>
      </c>
      <c r="H13746" s="180">
        <v>0</v>
      </c>
      <c r="I13746" s="180">
        <f t="shared" si="428"/>
        <v>35768</v>
      </c>
      <c r="J13746" s="177" t="str">
        <f t="shared" si="429"/>
        <v>Date &gt; 1920</v>
      </c>
    </row>
    <row r="13747" spans="1:10" x14ac:dyDescent="0.3">
      <c r="A13747" s="178" t="s">
        <v>3372</v>
      </c>
      <c r="B13747" s="178" t="s">
        <v>219</v>
      </c>
      <c r="C13747" s="178" t="s">
        <v>4925</v>
      </c>
      <c r="D13747" s="178" t="s">
        <v>10558</v>
      </c>
      <c r="E13747" s="179">
        <v>41990</v>
      </c>
      <c r="F13747" s="180">
        <v>0</v>
      </c>
      <c r="G13747" s="180">
        <v>24561</v>
      </c>
      <c r="H13747" s="180">
        <v>2729</v>
      </c>
      <c r="I13747" s="180">
        <f t="shared" si="428"/>
        <v>27290</v>
      </c>
      <c r="J13747" s="177" t="str">
        <f t="shared" si="429"/>
        <v>Date &gt; 1920</v>
      </c>
    </row>
    <row r="13748" spans="1:10" x14ac:dyDescent="0.3">
      <c r="A13748" s="178" t="s">
        <v>3372</v>
      </c>
      <c r="B13748" s="178" t="s">
        <v>219</v>
      </c>
      <c r="C13748" s="178" t="s">
        <v>4925</v>
      </c>
      <c r="D13748" s="178" t="s">
        <v>10559</v>
      </c>
      <c r="E13748" s="179">
        <v>41990</v>
      </c>
      <c r="F13748" s="180">
        <v>0</v>
      </c>
      <c r="G13748" s="180">
        <v>19350</v>
      </c>
      <c r="H13748" s="180">
        <v>2150</v>
      </c>
      <c r="I13748" s="180">
        <f t="shared" si="428"/>
        <v>21500</v>
      </c>
      <c r="J13748" s="177" t="str">
        <f t="shared" si="429"/>
        <v>Date &gt; 1920</v>
      </c>
    </row>
    <row r="13749" spans="1:10" x14ac:dyDescent="0.3">
      <c r="A13749" s="178" t="s">
        <v>3372</v>
      </c>
      <c r="B13749" s="178" t="s">
        <v>219</v>
      </c>
      <c r="C13749" s="178" t="s">
        <v>4925</v>
      </c>
      <c r="D13749" s="178" t="s">
        <v>10559</v>
      </c>
      <c r="E13749" s="179">
        <v>42158</v>
      </c>
      <c r="F13749" s="180">
        <v>0</v>
      </c>
      <c r="G13749" s="180">
        <v>97514.76</v>
      </c>
      <c r="H13749" s="180">
        <v>10834.98</v>
      </c>
      <c r="I13749" s="180">
        <f t="shared" si="428"/>
        <v>108349.73999999999</v>
      </c>
      <c r="J13749" s="177" t="str">
        <f t="shared" si="429"/>
        <v>Date &gt; 1920</v>
      </c>
    </row>
    <row r="13750" spans="1:10" x14ac:dyDescent="0.3">
      <c r="A13750" s="178" t="s">
        <v>3372</v>
      </c>
      <c r="B13750" s="178" t="s">
        <v>219</v>
      </c>
      <c r="C13750" s="178" t="s">
        <v>4925</v>
      </c>
      <c r="D13750" s="178" t="s">
        <v>10559</v>
      </c>
      <c r="E13750" s="179">
        <v>42361</v>
      </c>
      <c r="F13750" s="180">
        <v>0</v>
      </c>
      <c r="G13750" s="180">
        <v>98099.03</v>
      </c>
      <c r="H13750" s="180">
        <v>10899.89</v>
      </c>
      <c r="I13750" s="180">
        <f t="shared" si="428"/>
        <v>108998.92</v>
      </c>
      <c r="J13750" s="177" t="str">
        <f t="shared" si="429"/>
        <v>Date &gt; 1920</v>
      </c>
    </row>
    <row r="13751" spans="1:10" x14ac:dyDescent="0.3">
      <c r="A13751" s="178" t="s">
        <v>3372</v>
      </c>
      <c r="B13751" s="178" t="s">
        <v>219</v>
      </c>
      <c r="C13751" s="178" t="s">
        <v>4925</v>
      </c>
      <c r="D13751" s="178" t="s">
        <v>10560</v>
      </c>
      <c r="E13751" s="179">
        <v>44224</v>
      </c>
      <c r="F13751" s="180">
        <v>0</v>
      </c>
      <c r="G13751" s="180">
        <v>517019.9</v>
      </c>
      <c r="H13751" s="180">
        <v>27211.57</v>
      </c>
      <c r="I13751" s="180">
        <f t="shared" si="428"/>
        <v>544231.47</v>
      </c>
      <c r="J13751" s="177" t="str">
        <f t="shared" si="429"/>
        <v>Date &gt; 1920</v>
      </c>
    </row>
    <row r="13752" spans="1:10" x14ac:dyDescent="0.3">
      <c r="A13752" s="178" t="s">
        <v>3372</v>
      </c>
      <c r="B13752" s="178" t="s">
        <v>221</v>
      </c>
      <c r="C13752" s="178" t="s">
        <v>4936</v>
      </c>
      <c r="D13752" s="178" t="s">
        <v>10561</v>
      </c>
      <c r="E13752" s="179">
        <v>18170</v>
      </c>
      <c r="F13752" s="180">
        <v>12943.79</v>
      </c>
      <c r="G13752" s="180">
        <v>8025.15</v>
      </c>
      <c r="H13752" s="180">
        <v>4918.6400000000003</v>
      </c>
      <c r="I13752" s="180">
        <f t="shared" si="428"/>
        <v>25887.58</v>
      </c>
      <c r="J13752" s="177" t="str">
        <f t="shared" si="429"/>
        <v>Date &gt; 1920</v>
      </c>
    </row>
    <row r="13753" spans="1:10" x14ac:dyDescent="0.3">
      <c r="A13753" s="178" t="s">
        <v>3372</v>
      </c>
      <c r="B13753" s="178" t="s">
        <v>221</v>
      </c>
      <c r="C13753" s="178" t="s">
        <v>4936</v>
      </c>
      <c r="D13753" s="178" t="s">
        <v>10562</v>
      </c>
      <c r="E13753" s="179">
        <v>18533</v>
      </c>
      <c r="F13753" s="180">
        <v>0</v>
      </c>
      <c r="G13753" s="180">
        <v>433.33</v>
      </c>
      <c r="H13753" s="180">
        <v>216.67</v>
      </c>
      <c r="I13753" s="180">
        <f t="shared" si="428"/>
        <v>650</v>
      </c>
      <c r="J13753" s="177" t="str">
        <f t="shared" si="429"/>
        <v>Date &gt; 1920</v>
      </c>
    </row>
    <row r="13754" spans="1:10" x14ac:dyDescent="0.3">
      <c r="A13754" s="178" t="s">
        <v>3372</v>
      </c>
      <c r="B13754" s="178" t="s">
        <v>221</v>
      </c>
      <c r="C13754" s="178" t="s">
        <v>4936</v>
      </c>
      <c r="D13754" s="178" t="s">
        <v>9336</v>
      </c>
      <c r="E13754" s="179">
        <v>21866</v>
      </c>
      <c r="F13754" s="180">
        <v>0</v>
      </c>
      <c r="G13754" s="180">
        <v>2926.67</v>
      </c>
      <c r="H13754" s="180">
        <v>1463.33</v>
      </c>
      <c r="I13754" s="180">
        <f t="shared" si="428"/>
        <v>4390</v>
      </c>
      <c r="J13754" s="177" t="str">
        <f t="shared" si="429"/>
        <v>Date &gt; 1920</v>
      </c>
    </row>
    <row r="13755" spans="1:10" x14ac:dyDescent="0.3">
      <c r="A13755" s="178" t="s">
        <v>3372</v>
      </c>
      <c r="B13755" s="178" t="s">
        <v>221</v>
      </c>
      <c r="C13755" s="178" t="s">
        <v>4936</v>
      </c>
      <c r="D13755" s="178" t="s">
        <v>10563</v>
      </c>
      <c r="E13755" s="179">
        <v>26339</v>
      </c>
      <c r="F13755" s="180">
        <v>0</v>
      </c>
      <c r="G13755" s="180">
        <v>10745.89</v>
      </c>
      <c r="H13755" s="180">
        <v>10745.89</v>
      </c>
      <c r="I13755" s="180">
        <f t="shared" si="428"/>
        <v>21491.78</v>
      </c>
      <c r="J13755" s="177" t="str">
        <f t="shared" si="429"/>
        <v>Date &gt; 1920</v>
      </c>
    </row>
    <row r="13756" spans="1:10" x14ac:dyDescent="0.3">
      <c r="A13756" s="178" t="s">
        <v>3372</v>
      </c>
      <c r="B13756" s="178" t="s">
        <v>221</v>
      </c>
      <c r="C13756" s="178" t="s">
        <v>4936</v>
      </c>
      <c r="D13756" s="178" t="s">
        <v>10564</v>
      </c>
      <c r="E13756" s="179">
        <v>26576</v>
      </c>
      <c r="F13756" s="180">
        <v>0</v>
      </c>
      <c r="G13756" s="180">
        <v>900</v>
      </c>
      <c r="H13756" s="180">
        <v>1073.19</v>
      </c>
      <c r="I13756" s="180">
        <f t="shared" si="428"/>
        <v>1973.19</v>
      </c>
      <c r="J13756" s="177" t="str">
        <f t="shared" si="429"/>
        <v>Date &gt; 1920</v>
      </c>
    </row>
    <row r="13757" spans="1:10" x14ac:dyDescent="0.3">
      <c r="A13757" s="178" t="s">
        <v>3372</v>
      </c>
      <c r="B13757" s="178" t="s">
        <v>221</v>
      </c>
      <c r="C13757" s="178" t="s">
        <v>4936</v>
      </c>
      <c r="D13757" s="178" t="s">
        <v>8834</v>
      </c>
      <c r="E13757" s="179">
        <v>30291</v>
      </c>
      <c r="F13757" s="180">
        <v>0</v>
      </c>
      <c r="G13757" s="180">
        <v>4960</v>
      </c>
      <c r="H13757" s="180">
        <v>1240</v>
      </c>
      <c r="I13757" s="180">
        <f t="shared" si="428"/>
        <v>6200</v>
      </c>
      <c r="J13757" s="177" t="str">
        <f t="shared" si="429"/>
        <v>Date &gt; 1920</v>
      </c>
    </row>
    <row r="13758" spans="1:10" x14ac:dyDescent="0.3">
      <c r="A13758" s="178" t="s">
        <v>3372</v>
      </c>
      <c r="B13758" s="178" t="s">
        <v>221</v>
      </c>
      <c r="C13758" s="178" t="s">
        <v>4936</v>
      </c>
      <c r="D13758" s="178" t="s">
        <v>10565</v>
      </c>
      <c r="E13758" s="179">
        <v>30603</v>
      </c>
      <c r="F13758" s="180">
        <v>0</v>
      </c>
      <c r="G13758" s="180">
        <v>15702.31</v>
      </c>
      <c r="H13758" s="180">
        <v>7851.16</v>
      </c>
      <c r="I13758" s="180">
        <f t="shared" si="428"/>
        <v>23553.47</v>
      </c>
      <c r="J13758" s="177" t="str">
        <f t="shared" si="429"/>
        <v>Date &gt; 1920</v>
      </c>
    </row>
    <row r="13759" spans="1:10" x14ac:dyDescent="0.3">
      <c r="A13759" s="178" t="s">
        <v>3372</v>
      </c>
      <c r="B13759" s="178" t="s">
        <v>221</v>
      </c>
      <c r="C13759" s="178" t="s">
        <v>4936</v>
      </c>
      <c r="D13759" s="178" t="s">
        <v>10566</v>
      </c>
      <c r="E13759" s="179">
        <v>31418</v>
      </c>
      <c r="F13759" s="180">
        <v>0</v>
      </c>
      <c r="G13759" s="180">
        <v>20466.12</v>
      </c>
      <c r="H13759" s="180">
        <v>10233.06</v>
      </c>
      <c r="I13759" s="180">
        <f t="shared" si="428"/>
        <v>30699.18</v>
      </c>
      <c r="J13759" s="177" t="str">
        <f t="shared" si="429"/>
        <v>Date &gt; 1920</v>
      </c>
    </row>
    <row r="13760" spans="1:10" x14ac:dyDescent="0.3">
      <c r="A13760" s="178" t="s">
        <v>3372</v>
      </c>
      <c r="B13760" s="178" t="s">
        <v>221</v>
      </c>
      <c r="C13760" s="178" t="s">
        <v>4936</v>
      </c>
      <c r="D13760" s="178" t="s">
        <v>10567</v>
      </c>
      <c r="E13760" s="179">
        <v>34913</v>
      </c>
      <c r="F13760" s="180">
        <v>0</v>
      </c>
      <c r="G13760" s="180">
        <v>2770.38</v>
      </c>
      <c r="H13760" s="180">
        <v>1385.19</v>
      </c>
      <c r="I13760" s="180">
        <f t="shared" si="428"/>
        <v>4155.57</v>
      </c>
      <c r="J13760" s="177" t="str">
        <f t="shared" si="429"/>
        <v>Date &gt; 1920</v>
      </c>
    </row>
    <row r="13761" spans="1:10" x14ac:dyDescent="0.3">
      <c r="A13761" s="178" t="s">
        <v>3372</v>
      </c>
      <c r="B13761" s="178" t="s">
        <v>221</v>
      </c>
      <c r="C13761" s="178" t="s">
        <v>4936</v>
      </c>
      <c r="D13761" s="178" t="s">
        <v>10568</v>
      </c>
      <c r="E13761" s="179">
        <v>38744</v>
      </c>
      <c r="F13761" s="180">
        <v>0</v>
      </c>
      <c r="G13761" s="180">
        <v>24708</v>
      </c>
      <c r="H13761" s="180">
        <v>6177</v>
      </c>
      <c r="I13761" s="180">
        <f t="shared" si="428"/>
        <v>30885</v>
      </c>
      <c r="J13761" s="177" t="str">
        <f t="shared" si="429"/>
        <v>Date &gt; 1920</v>
      </c>
    </row>
    <row r="13762" spans="1:10" x14ac:dyDescent="0.3">
      <c r="A13762" s="178" t="s">
        <v>3372</v>
      </c>
      <c r="B13762" s="178" t="s">
        <v>221</v>
      </c>
      <c r="C13762" s="178" t="s">
        <v>4936</v>
      </c>
      <c r="D13762" s="178" t="s">
        <v>6415</v>
      </c>
      <c r="E13762" s="179">
        <v>40004</v>
      </c>
      <c r="F13762" s="180">
        <v>0</v>
      </c>
      <c r="G13762" s="180">
        <v>2485</v>
      </c>
      <c r="H13762" s="180">
        <v>1242.5</v>
      </c>
      <c r="I13762" s="180">
        <f t="shared" si="428"/>
        <v>3727.5</v>
      </c>
      <c r="J13762" s="177" t="str">
        <f t="shared" si="429"/>
        <v>Date &gt; 1920</v>
      </c>
    </row>
    <row r="13763" spans="1:10" x14ac:dyDescent="0.3">
      <c r="A13763" s="178" t="s">
        <v>3372</v>
      </c>
      <c r="B13763" s="178" t="s">
        <v>221</v>
      </c>
      <c r="C13763" s="178" t="s">
        <v>4936</v>
      </c>
      <c r="D13763" s="178" t="s">
        <v>10569</v>
      </c>
      <c r="E13763" s="179">
        <v>40123</v>
      </c>
      <c r="F13763" s="180">
        <v>0</v>
      </c>
      <c r="G13763" s="180">
        <v>41040</v>
      </c>
      <c r="H13763" s="180">
        <v>10260</v>
      </c>
      <c r="I13763" s="180">
        <f t="shared" si="428"/>
        <v>51300</v>
      </c>
      <c r="J13763" s="177" t="str">
        <f t="shared" si="429"/>
        <v>Date &gt; 1920</v>
      </c>
    </row>
    <row r="13764" spans="1:10" x14ac:dyDescent="0.3">
      <c r="A13764" s="178" t="s">
        <v>3372</v>
      </c>
      <c r="B13764" s="178" t="s">
        <v>221</v>
      </c>
      <c r="C13764" s="178" t="s">
        <v>4936</v>
      </c>
      <c r="D13764" s="178" t="s">
        <v>10570</v>
      </c>
      <c r="E13764" s="179">
        <v>40102</v>
      </c>
      <c r="F13764" s="180">
        <v>0</v>
      </c>
      <c r="G13764" s="180">
        <v>7966.67</v>
      </c>
      <c r="H13764" s="180">
        <v>3983.33</v>
      </c>
      <c r="I13764" s="180">
        <f t="shared" si="428"/>
        <v>11950</v>
      </c>
      <c r="J13764" s="177" t="str">
        <f t="shared" si="429"/>
        <v>Date &gt; 1920</v>
      </c>
    </row>
    <row r="13765" spans="1:10" x14ac:dyDescent="0.3">
      <c r="A13765" s="178" t="s">
        <v>3372</v>
      </c>
      <c r="B13765" s="178" t="s">
        <v>221</v>
      </c>
      <c r="C13765" s="178" t="s">
        <v>4936</v>
      </c>
      <c r="D13765" s="178" t="s">
        <v>10571</v>
      </c>
      <c r="E13765" s="179">
        <v>40865</v>
      </c>
      <c r="F13765" s="180">
        <v>0</v>
      </c>
      <c r="G13765" s="180">
        <v>167249.01</v>
      </c>
      <c r="H13765" s="180">
        <v>53722.68</v>
      </c>
      <c r="I13765" s="180">
        <f t="shared" ref="I13765:I13828" si="430">SUM(F13765:H13765)</f>
        <v>220971.69</v>
      </c>
      <c r="J13765" s="177" t="str">
        <f t="shared" ref="J13765:J13828" si="431">IF(OR(YEAR(E13765)&gt; 1920, ISBLANK(E13765)), "Date &gt; 1920", "Sketchy date")</f>
        <v>Date &gt; 1920</v>
      </c>
    </row>
    <row r="13766" spans="1:10" x14ac:dyDescent="0.3">
      <c r="A13766" s="178" t="s">
        <v>3372</v>
      </c>
      <c r="B13766" s="178" t="s">
        <v>221</v>
      </c>
      <c r="C13766" s="178" t="s">
        <v>4936</v>
      </c>
      <c r="D13766" s="178" t="s">
        <v>10571</v>
      </c>
      <c r="E13766" s="179">
        <v>40898</v>
      </c>
      <c r="F13766" s="180">
        <v>0</v>
      </c>
      <c r="G13766" s="180">
        <v>105538.14</v>
      </c>
      <c r="H13766" s="180">
        <v>33900.300000000003</v>
      </c>
      <c r="I13766" s="180">
        <f t="shared" si="430"/>
        <v>139438.44</v>
      </c>
      <c r="J13766" s="177" t="str">
        <f t="shared" si="431"/>
        <v>Date &gt; 1920</v>
      </c>
    </row>
    <row r="13767" spans="1:10" x14ac:dyDescent="0.3">
      <c r="A13767" s="178" t="s">
        <v>3372</v>
      </c>
      <c r="B13767" s="178" t="s">
        <v>221</v>
      </c>
      <c r="C13767" s="178" t="s">
        <v>4936</v>
      </c>
      <c r="D13767" s="178" t="s">
        <v>10571</v>
      </c>
      <c r="E13767" s="179">
        <v>41284</v>
      </c>
      <c r="F13767" s="180">
        <v>0</v>
      </c>
      <c r="G13767" s="180">
        <v>37106.949999999997</v>
      </c>
      <c r="H13767" s="180">
        <v>11919.27</v>
      </c>
      <c r="I13767" s="180">
        <f t="shared" si="430"/>
        <v>49026.22</v>
      </c>
      <c r="J13767" s="177" t="str">
        <f t="shared" si="431"/>
        <v>Date &gt; 1920</v>
      </c>
    </row>
    <row r="13768" spans="1:10" x14ac:dyDescent="0.3">
      <c r="A13768" s="178" t="s">
        <v>3372</v>
      </c>
      <c r="B13768" s="178" t="s">
        <v>221</v>
      </c>
      <c r="C13768" s="178" t="s">
        <v>4936</v>
      </c>
      <c r="D13768" s="178" t="s">
        <v>10572</v>
      </c>
      <c r="E13768" s="179">
        <v>40539</v>
      </c>
      <c r="F13768" s="180">
        <v>0</v>
      </c>
      <c r="G13768" s="180">
        <v>2800</v>
      </c>
      <c r="H13768" s="180">
        <v>700</v>
      </c>
      <c r="I13768" s="180">
        <f t="shared" si="430"/>
        <v>3500</v>
      </c>
      <c r="J13768" s="177" t="str">
        <f t="shared" si="431"/>
        <v>Date &gt; 1920</v>
      </c>
    </row>
    <row r="13769" spans="1:10" x14ac:dyDescent="0.3">
      <c r="A13769" s="178" t="s">
        <v>3372</v>
      </c>
      <c r="B13769" s="178" t="s">
        <v>221</v>
      </c>
      <c r="C13769" s="178" t="s">
        <v>4936</v>
      </c>
      <c r="D13769" s="178" t="s">
        <v>10573</v>
      </c>
      <c r="E13769" s="179">
        <v>42656</v>
      </c>
      <c r="F13769" s="180">
        <v>0</v>
      </c>
      <c r="G13769" s="180">
        <v>216560.65</v>
      </c>
      <c r="H13769" s="180">
        <v>24062.29</v>
      </c>
      <c r="I13769" s="180">
        <f t="shared" si="430"/>
        <v>240622.94</v>
      </c>
      <c r="J13769" s="177" t="str">
        <f t="shared" si="431"/>
        <v>Date &gt; 1920</v>
      </c>
    </row>
    <row r="13770" spans="1:10" x14ac:dyDescent="0.3">
      <c r="A13770" s="178" t="s">
        <v>3372</v>
      </c>
      <c r="B13770" s="178" t="s">
        <v>221</v>
      </c>
      <c r="C13770" s="178" t="s">
        <v>4936</v>
      </c>
      <c r="D13770" s="178" t="s">
        <v>10574</v>
      </c>
      <c r="E13770" s="179">
        <v>43476</v>
      </c>
      <c r="F13770" s="180">
        <v>0</v>
      </c>
      <c r="G13770" s="180">
        <v>41423</v>
      </c>
      <c r="H13770" s="180">
        <v>2180</v>
      </c>
      <c r="I13770" s="180">
        <f t="shared" si="430"/>
        <v>43603</v>
      </c>
      <c r="J13770" s="177" t="str">
        <f t="shared" si="431"/>
        <v>Date &gt; 1920</v>
      </c>
    </row>
    <row r="13771" spans="1:10" x14ac:dyDescent="0.3">
      <c r="A13771" s="178" t="s">
        <v>3372</v>
      </c>
      <c r="B13771" s="178" t="s">
        <v>221</v>
      </c>
      <c r="C13771" s="178" t="s">
        <v>4936</v>
      </c>
      <c r="D13771" s="178" t="s">
        <v>10575</v>
      </c>
      <c r="E13771" s="209">
        <v>0</v>
      </c>
      <c r="F13771" s="180">
        <v>0</v>
      </c>
      <c r="G13771" s="180">
        <v>10620</v>
      </c>
      <c r="H13771" s="180">
        <v>1180</v>
      </c>
      <c r="I13771" s="180">
        <f t="shared" si="430"/>
        <v>11800</v>
      </c>
      <c r="J13771" s="177" t="str">
        <f t="shared" si="431"/>
        <v>Sketchy date</v>
      </c>
    </row>
    <row r="13772" spans="1:10" x14ac:dyDescent="0.3">
      <c r="A13772" s="178" t="s">
        <v>3372</v>
      </c>
      <c r="B13772" s="178" t="s">
        <v>221</v>
      </c>
      <c r="C13772" s="178" t="s">
        <v>4936</v>
      </c>
      <c r="D13772" s="178" t="s">
        <v>10576</v>
      </c>
      <c r="E13772" s="179">
        <v>43951</v>
      </c>
      <c r="F13772" s="180">
        <v>0</v>
      </c>
      <c r="G13772" s="180">
        <v>239000</v>
      </c>
      <c r="H13772" s="180">
        <v>12546.76</v>
      </c>
      <c r="I13772" s="180">
        <f t="shared" si="430"/>
        <v>251546.76</v>
      </c>
      <c r="J13772" s="177" t="str">
        <f t="shared" si="431"/>
        <v>Date &gt; 1920</v>
      </c>
    </row>
    <row r="13773" spans="1:10" x14ac:dyDescent="0.3">
      <c r="A13773" s="178" t="s">
        <v>3372</v>
      </c>
      <c r="B13773" s="178" t="s">
        <v>225</v>
      </c>
      <c r="C13773" s="178" t="s">
        <v>1434</v>
      </c>
      <c r="D13773" s="178" t="s">
        <v>10577</v>
      </c>
      <c r="E13773" s="179">
        <v>27828</v>
      </c>
      <c r="F13773" s="180">
        <v>106465.95</v>
      </c>
      <c r="G13773" s="180">
        <v>80406.98</v>
      </c>
      <c r="H13773" s="180">
        <v>38288.6</v>
      </c>
      <c r="I13773" s="180">
        <f t="shared" si="430"/>
        <v>225161.53</v>
      </c>
      <c r="J13773" s="177" t="str">
        <f t="shared" si="431"/>
        <v>Date &gt; 1920</v>
      </c>
    </row>
    <row r="13774" spans="1:10" x14ac:dyDescent="0.3">
      <c r="A13774" s="178" t="s">
        <v>3372</v>
      </c>
      <c r="B13774" s="178" t="s">
        <v>225</v>
      </c>
      <c r="C13774" s="178" t="s">
        <v>1434</v>
      </c>
      <c r="D13774" s="178" t="s">
        <v>6345</v>
      </c>
      <c r="E13774" s="179">
        <v>27828</v>
      </c>
      <c r="F13774" s="180">
        <v>0</v>
      </c>
      <c r="G13774" s="180">
        <v>29327.040000000001</v>
      </c>
      <c r="H13774" s="180">
        <v>29327.05</v>
      </c>
      <c r="I13774" s="180">
        <f t="shared" si="430"/>
        <v>58654.09</v>
      </c>
      <c r="J13774" s="177" t="str">
        <f t="shared" si="431"/>
        <v>Date &gt; 1920</v>
      </c>
    </row>
    <row r="13775" spans="1:10" x14ac:dyDescent="0.3">
      <c r="A13775" s="178" t="s">
        <v>3372</v>
      </c>
      <c r="B13775" s="178" t="s">
        <v>225</v>
      </c>
      <c r="C13775" s="178" t="s">
        <v>1434</v>
      </c>
      <c r="D13775" s="178" t="s">
        <v>10578</v>
      </c>
      <c r="E13775" s="179">
        <v>27312</v>
      </c>
      <c r="F13775" s="180">
        <v>0</v>
      </c>
      <c r="G13775" s="180">
        <v>34942.57</v>
      </c>
      <c r="H13775" s="180">
        <v>8735.65</v>
      </c>
      <c r="I13775" s="180">
        <f t="shared" si="430"/>
        <v>43678.22</v>
      </c>
      <c r="J13775" s="177" t="str">
        <f t="shared" si="431"/>
        <v>Date &gt; 1920</v>
      </c>
    </row>
    <row r="13776" spans="1:10" x14ac:dyDescent="0.3">
      <c r="A13776" s="178" t="s">
        <v>3372</v>
      </c>
      <c r="B13776" s="178" t="s">
        <v>225</v>
      </c>
      <c r="C13776" s="178" t="s">
        <v>1434</v>
      </c>
      <c r="D13776" s="178" t="s">
        <v>10579</v>
      </c>
      <c r="E13776" s="179">
        <v>27306</v>
      </c>
      <c r="F13776" s="180">
        <v>0</v>
      </c>
      <c r="G13776" s="180">
        <v>15918.37</v>
      </c>
      <c r="H13776" s="180">
        <v>3979.6</v>
      </c>
      <c r="I13776" s="180">
        <f t="shared" si="430"/>
        <v>19897.97</v>
      </c>
      <c r="J13776" s="177" t="str">
        <f t="shared" si="431"/>
        <v>Date &gt; 1920</v>
      </c>
    </row>
    <row r="13777" spans="1:10" x14ac:dyDescent="0.3">
      <c r="A13777" s="178" t="s">
        <v>3372</v>
      </c>
      <c r="B13777" s="178" t="s">
        <v>225</v>
      </c>
      <c r="C13777" s="178" t="s">
        <v>1434</v>
      </c>
      <c r="D13777" s="178" t="s">
        <v>6400</v>
      </c>
      <c r="E13777" s="179">
        <v>28425</v>
      </c>
      <c r="F13777" s="180">
        <v>0</v>
      </c>
      <c r="G13777" s="180">
        <v>4735.13</v>
      </c>
      <c r="H13777" s="180">
        <v>2367.5700000000002</v>
      </c>
      <c r="I13777" s="180">
        <f t="shared" si="430"/>
        <v>7102.7000000000007</v>
      </c>
      <c r="J13777" s="177" t="str">
        <f t="shared" si="431"/>
        <v>Date &gt; 1920</v>
      </c>
    </row>
    <row r="13778" spans="1:10" x14ac:dyDescent="0.3">
      <c r="A13778" s="178" t="s">
        <v>3372</v>
      </c>
      <c r="B13778" s="178" t="s">
        <v>225</v>
      </c>
      <c r="C13778" s="178" t="s">
        <v>1434</v>
      </c>
      <c r="D13778" s="178" t="s">
        <v>10580</v>
      </c>
      <c r="E13778" s="179">
        <v>30376</v>
      </c>
      <c r="F13778" s="180">
        <v>0</v>
      </c>
      <c r="G13778" s="180">
        <v>3400</v>
      </c>
      <c r="H13778" s="180">
        <v>1700</v>
      </c>
      <c r="I13778" s="180">
        <f t="shared" si="430"/>
        <v>5100</v>
      </c>
      <c r="J13778" s="177" t="str">
        <f t="shared" si="431"/>
        <v>Date &gt; 1920</v>
      </c>
    </row>
    <row r="13779" spans="1:10" x14ac:dyDescent="0.3">
      <c r="A13779" s="178" t="s">
        <v>3372</v>
      </c>
      <c r="B13779" s="178" t="s">
        <v>225</v>
      </c>
      <c r="C13779" s="178" t="s">
        <v>1434</v>
      </c>
      <c r="D13779" s="178" t="s">
        <v>10581</v>
      </c>
      <c r="E13779" s="179">
        <v>31282</v>
      </c>
      <c r="F13779" s="180">
        <v>0</v>
      </c>
      <c r="G13779" s="180">
        <v>33116.550000000003</v>
      </c>
      <c r="H13779" s="180">
        <v>16558.27</v>
      </c>
      <c r="I13779" s="180">
        <f t="shared" si="430"/>
        <v>49674.820000000007</v>
      </c>
      <c r="J13779" s="177" t="str">
        <f t="shared" si="431"/>
        <v>Date &gt; 1920</v>
      </c>
    </row>
    <row r="13780" spans="1:10" x14ac:dyDescent="0.3">
      <c r="A13780" s="178" t="s">
        <v>3372</v>
      </c>
      <c r="B13780" s="178" t="s">
        <v>225</v>
      </c>
      <c r="C13780" s="178" t="s">
        <v>1434</v>
      </c>
      <c r="D13780" s="178" t="s">
        <v>10582</v>
      </c>
      <c r="E13780" s="179">
        <v>32097</v>
      </c>
      <c r="F13780" s="180">
        <v>0</v>
      </c>
      <c r="G13780" s="180">
        <v>18311.45</v>
      </c>
      <c r="H13780" s="180">
        <v>9155.73</v>
      </c>
      <c r="I13780" s="180">
        <f t="shared" si="430"/>
        <v>27467.18</v>
      </c>
      <c r="J13780" s="177" t="str">
        <f t="shared" si="431"/>
        <v>Date &gt; 1920</v>
      </c>
    </row>
    <row r="13781" spans="1:10" x14ac:dyDescent="0.3">
      <c r="A13781" s="178" t="s">
        <v>3372</v>
      </c>
      <c r="B13781" s="178" t="s">
        <v>225</v>
      </c>
      <c r="C13781" s="178" t="s">
        <v>1434</v>
      </c>
      <c r="D13781" s="178" t="s">
        <v>8952</v>
      </c>
      <c r="E13781" s="179">
        <v>32787</v>
      </c>
      <c r="F13781" s="180">
        <v>0</v>
      </c>
      <c r="G13781" s="180">
        <v>550</v>
      </c>
      <c r="H13781" s="180">
        <v>275</v>
      </c>
      <c r="I13781" s="180">
        <f t="shared" si="430"/>
        <v>825</v>
      </c>
      <c r="J13781" s="177" t="str">
        <f t="shared" si="431"/>
        <v>Date &gt; 1920</v>
      </c>
    </row>
    <row r="13782" spans="1:10" x14ac:dyDescent="0.3">
      <c r="A13782" s="178" t="s">
        <v>3372</v>
      </c>
      <c r="B13782" s="178" t="s">
        <v>225</v>
      </c>
      <c r="C13782" s="178" t="s">
        <v>1434</v>
      </c>
      <c r="D13782" s="178" t="s">
        <v>7180</v>
      </c>
      <c r="E13782" s="179">
        <v>34246</v>
      </c>
      <c r="F13782" s="180">
        <v>0</v>
      </c>
      <c r="G13782" s="180">
        <v>25145.61</v>
      </c>
      <c r="H13782" s="180">
        <v>12572.81</v>
      </c>
      <c r="I13782" s="180">
        <f t="shared" si="430"/>
        <v>37718.42</v>
      </c>
      <c r="J13782" s="177" t="str">
        <f t="shared" si="431"/>
        <v>Date &gt; 1920</v>
      </c>
    </row>
    <row r="13783" spans="1:10" x14ac:dyDescent="0.3">
      <c r="A13783" s="178" t="s">
        <v>3372</v>
      </c>
      <c r="B13783" s="178" t="s">
        <v>225</v>
      </c>
      <c r="C13783" s="178" t="s">
        <v>1434</v>
      </c>
      <c r="D13783" s="178" t="s">
        <v>7180</v>
      </c>
      <c r="E13783" s="179">
        <v>34267</v>
      </c>
      <c r="F13783" s="180">
        <v>0</v>
      </c>
      <c r="G13783" s="180">
        <v>15687.05</v>
      </c>
      <c r="H13783" s="180">
        <v>7843.52</v>
      </c>
      <c r="I13783" s="180">
        <f t="shared" si="430"/>
        <v>23530.57</v>
      </c>
      <c r="J13783" s="177" t="str">
        <f t="shared" si="431"/>
        <v>Date &gt; 1920</v>
      </c>
    </row>
    <row r="13784" spans="1:10" x14ac:dyDescent="0.3">
      <c r="A13784" s="178" t="s">
        <v>3372</v>
      </c>
      <c r="B13784" s="178" t="s">
        <v>225</v>
      </c>
      <c r="C13784" s="178" t="s">
        <v>1434</v>
      </c>
      <c r="D13784" s="178" t="s">
        <v>7180</v>
      </c>
      <c r="E13784" s="179">
        <v>34710</v>
      </c>
      <c r="F13784" s="180">
        <v>0</v>
      </c>
      <c r="G13784" s="180">
        <v>17713.560000000001</v>
      </c>
      <c r="H13784" s="180">
        <v>8856.7800000000007</v>
      </c>
      <c r="I13784" s="180">
        <f t="shared" si="430"/>
        <v>26570.340000000004</v>
      </c>
      <c r="J13784" s="177" t="str">
        <f t="shared" si="431"/>
        <v>Date &gt; 1920</v>
      </c>
    </row>
    <row r="13785" spans="1:10" x14ac:dyDescent="0.3">
      <c r="A13785" s="178" t="s">
        <v>3372</v>
      </c>
      <c r="B13785" s="178" t="s">
        <v>225</v>
      </c>
      <c r="C13785" s="178" t="s">
        <v>1434</v>
      </c>
      <c r="D13785" s="178" t="s">
        <v>10222</v>
      </c>
      <c r="E13785" s="179">
        <v>34255</v>
      </c>
      <c r="F13785" s="180">
        <v>127225.28</v>
      </c>
      <c r="G13785" s="180">
        <v>0</v>
      </c>
      <c r="H13785" s="180">
        <v>14136.14</v>
      </c>
      <c r="I13785" s="180">
        <f t="shared" si="430"/>
        <v>141361.41999999998</v>
      </c>
      <c r="J13785" s="177" t="str">
        <f t="shared" si="431"/>
        <v>Date &gt; 1920</v>
      </c>
    </row>
    <row r="13786" spans="1:10" x14ac:dyDescent="0.3">
      <c r="A13786" s="178" t="s">
        <v>3372</v>
      </c>
      <c r="B13786" s="178" t="s">
        <v>225</v>
      </c>
      <c r="C13786" s="178" t="s">
        <v>1434</v>
      </c>
      <c r="D13786" s="178" t="s">
        <v>10222</v>
      </c>
      <c r="E13786" s="179">
        <v>34296</v>
      </c>
      <c r="F13786" s="180">
        <v>39298.370000000003</v>
      </c>
      <c r="G13786" s="180">
        <v>0</v>
      </c>
      <c r="H13786" s="180">
        <v>4366.49</v>
      </c>
      <c r="I13786" s="180">
        <f t="shared" si="430"/>
        <v>43664.86</v>
      </c>
      <c r="J13786" s="177" t="str">
        <f t="shared" si="431"/>
        <v>Date &gt; 1920</v>
      </c>
    </row>
    <row r="13787" spans="1:10" x14ac:dyDescent="0.3">
      <c r="A13787" s="178" t="s">
        <v>3372</v>
      </c>
      <c r="B13787" s="178" t="s">
        <v>225</v>
      </c>
      <c r="C13787" s="178" t="s">
        <v>1434</v>
      </c>
      <c r="D13787" s="178" t="s">
        <v>10222</v>
      </c>
      <c r="E13787" s="179">
        <v>34309</v>
      </c>
      <c r="F13787" s="180">
        <v>315303.99</v>
      </c>
      <c r="G13787" s="180">
        <v>0</v>
      </c>
      <c r="H13787" s="180">
        <v>35033.769999999997</v>
      </c>
      <c r="I13787" s="180">
        <f t="shared" si="430"/>
        <v>350337.76</v>
      </c>
      <c r="J13787" s="177" t="str">
        <f t="shared" si="431"/>
        <v>Date &gt; 1920</v>
      </c>
    </row>
    <row r="13788" spans="1:10" x14ac:dyDescent="0.3">
      <c r="A13788" s="178" t="s">
        <v>3372</v>
      </c>
      <c r="B13788" s="178" t="s">
        <v>225</v>
      </c>
      <c r="C13788" s="178" t="s">
        <v>1434</v>
      </c>
      <c r="D13788" s="178" t="s">
        <v>10222</v>
      </c>
      <c r="E13788" s="179">
        <v>34737</v>
      </c>
      <c r="F13788" s="180">
        <v>35672.36</v>
      </c>
      <c r="G13788" s="180">
        <v>0</v>
      </c>
      <c r="H13788" s="180">
        <v>3963.6</v>
      </c>
      <c r="I13788" s="180">
        <f t="shared" si="430"/>
        <v>39635.96</v>
      </c>
      <c r="J13788" s="177" t="str">
        <f t="shared" si="431"/>
        <v>Date &gt; 1920</v>
      </c>
    </row>
    <row r="13789" spans="1:10" x14ac:dyDescent="0.3">
      <c r="A13789" s="178" t="s">
        <v>3372</v>
      </c>
      <c r="B13789" s="178" t="s">
        <v>225</v>
      </c>
      <c r="C13789" s="178" t="s">
        <v>1434</v>
      </c>
      <c r="D13789" s="178" t="s">
        <v>10222</v>
      </c>
      <c r="E13789" s="179">
        <v>35417</v>
      </c>
      <c r="F13789" s="180">
        <v>5866</v>
      </c>
      <c r="G13789" s="180">
        <v>0</v>
      </c>
      <c r="H13789" s="180">
        <v>0</v>
      </c>
      <c r="I13789" s="180">
        <f t="shared" si="430"/>
        <v>5866</v>
      </c>
      <c r="J13789" s="177" t="str">
        <f t="shared" si="431"/>
        <v>Date &gt; 1920</v>
      </c>
    </row>
    <row r="13790" spans="1:10" x14ac:dyDescent="0.3">
      <c r="A13790" s="178" t="s">
        <v>3372</v>
      </c>
      <c r="B13790" s="178" t="s">
        <v>225</v>
      </c>
      <c r="C13790" s="178" t="s">
        <v>1434</v>
      </c>
      <c r="D13790" s="178" t="s">
        <v>10583</v>
      </c>
      <c r="E13790" s="179">
        <v>36502</v>
      </c>
      <c r="F13790" s="180">
        <v>0</v>
      </c>
      <c r="G13790" s="180">
        <v>31842.21</v>
      </c>
      <c r="H13790" s="180">
        <v>21228.14</v>
      </c>
      <c r="I13790" s="180">
        <f t="shared" si="430"/>
        <v>53070.35</v>
      </c>
      <c r="J13790" s="177" t="str">
        <f t="shared" si="431"/>
        <v>Date &gt; 1920</v>
      </c>
    </row>
    <row r="13791" spans="1:10" x14ac:dyDescent="0.3">
      <c r="A13791" s="178" t="s">
        <v>3372</v>
      </c>
      <c r="B13791" s="178" t="s">
        <v>225</v>
      </c>
      <c r="C13791" s="178" t="s">
        <v>1434</v>
      </c>
      <c r="D13791" s="178" t="s">
        <v>10584</v>
      </c>
      <c r="E13791" s="179">
        <v>36448</v>
      </c>
      <c r="F13791" s="180">
        <v>0</v>
      </c>
      <c r="G13791" s="180">
        <v>8647.98</v>
      </c>
      <c r="H13791" s="180">
        <v>8647.9599999999991</v>
      </c>
      <c r="I13791" s="180">
        <f t="shared" si="430"/>
        <v>17295.939999999999</v>
      </c>
      <c r="J13791" s="177" t="str">
        <f t="shared" si="431"/>
        <v>Date &gt; 1920</v>
      </c>
    </row>
    <row r="13792" spans="1:10" x14ac:dyDescent="0.3">
      <c r="A13792" s="178" t="s">
        <v>3372</v>
      </c>
      <c r="B13792" s="178" t="s">
        <v>225</v>
      </c>
      <c r="C13792" s="178" t="s">
        <v>1434</v>
      </c>
      <c r="D13792" s="178" t="s">
        <v>10585</v>
      </c>
      <c r="E13792" s="179">
        <v>37313</v>
      </c>
      <c r="F13792" s="180">
        <v>0</v>
      </c>
      <c r="G13792" s="180">
        <v>12396.48</v>
      </c>
      <c r="H13792" s="180">
        <v>8264.33</v>
      </c>
      <c r="I13792" s="180">
        <f t="shared" si="430"/>
        <v>20660.809999999998</v>
      </c>
      <c r="J13792" s="177" t="str">
        <f t="shared" si="431"/>
        <v>Date &gt; 1920</v>
      </c>
    </row>
    <row r="13793" spans="1:10" x14ac:dyDescent="0.3">
      <c r="A13793" s="178" t="s">
        <v>3372</v>
      </c>
      <c r="B13793" s="178" t="s">
        <v>225</v>
      </c>
      <c r="C13793" s="178" t="s">
        <v>1434</v>
      </c>
      <c r="D13793" s="178" t="s">
        <v>10586</v>
      </c>
      <c r="E13793" s="179">
        <v>37313</v>
      </c>
      <c r="F13793" s="180">
        <v>0</v>
      </c>
      <c r="G13793" s="180">
        <v>148830.92000000001</v>
      </c>
      <c r="H13793" s="180">
        <v>99220.6</v>
      </c>
      <c r="I13793" s="180">
        <f t="shared" si="430"/>
        <v>248051.52000000002</v>
      </c>
      <c r="J13793" s="177" t="str">
        <f t="shared" si="431"/>
        <v>Date &gt; 1920</v>
      </c>
    </row>
    <row r="13794" spans="1:10" x14ac:dyDescent="0.3">
      <c r="A13794" s="178" t="s">
        <v>3372</v>
      </c>
      <c r="B13794" s="178" t="s">
        <v>225</v>
      </c>
      <c r="C13794" s="178" t="s">
        <v>1434</v>
      </c>
      <c r="D13794" s="178" t="s">
        <v>10587</v>
      </c>
      <c r="E13794" s="179">
        <v>37937</v>
      </c>
      <c r="F13794" s="180">
        <v>12375</v>
      </c>
      <c r="G13794" s="180">
        <v>0</v>
      </c>
      <c r="H13794" s="180">
        <v>1375</v>
      </c>
      <c r="I13794" s="180">
        <f t="shared" si="430"/>
        <v>13750</v>
      </c>
      <c r="J13794" s="177" t="str">
        <f t="shared" si="431"/>
        <v>Date &gt; 1920</v>
      </c>
    </row>
    <row r="13795" spans="1:10" x14ac:dyDescent="0.3">
      <c r="A13795" s="178" t="s">
        <v>3372</v>
      </c>
      <c r="B13795" s="178" t="s">
        <v>225</v>
      </c>
      <c r="C13795" s="178" t="s">
        <v>1434</v>
      </c>
      <c r="D13795" s="178" t="s">
        <v>10587</v>
      </c>
      <c r="E13795" s="179">
        <v>37998</v>
      </c>
      <c r="F13795" s="180">
        <v>3600</v>
      </c>
      <c r="G13795" s="180">
        <v>0</v>
      </c>
      <c r="H13795" s="180">
        <v>400</v>
      </c>
      <c r="I13795" s="180">
        <f t="shared" si="430"/>
        <v>4000</v>
      </c>
      <c r="J13795" s="177" t="str">
        <f t="shared" si="431"/>
        <v>Date &gt; 1920</v>
      </c>
    </row>
    <row r="13796" spans="1:10" x14ac:dyDescent="0.3">
      <c r="A13796" s="178" t="s">
        <v>3372</v>
      </c>
      <c r="B13796" s="178" t="s">
        <v>225</v>
      </c>
      <c r="C13796" s="178" t="s">
        <v>1434</v>
      </c>
      <c r="D13796" s="178" t="s">
        <v>10587</v>
      </c>
      <c r="E13796" s="179">
        <v>38050</v>
      </c>
      <c r="F13796" s="180">
        <v>5400</v>
      </c>
      <c r="G13796" s="180">
        <v>0</v>
      </c>
      <c r="H13796" s="180">
        <v>600</v>
      </c>
      <c r="I13796" s="180">
        <f t="shared" si="430"/>
        <v>6000</v>
      </c>
      <c r="J13796" s="177" t="str">
        <f t="shared" si="431"/>
        <v>Date &gt; 1920</v>
      </c>
    </row>
    <row r="13797" spans="1:10" x14ac:dyDescent="0.3">
      <c r="A13797" s="178" t="s">
        <v>3372</v>
      </c>
      <c r="B13797" s="178" t="s">
        <v>225</v>
      </c>
      <c r="C13797" s="178" t="s">
        <v>1434</v>
      </c>
      <c r="D13797" s="178" t="s">
        <v>10587</v>
      </c>
      <c r="E13797" s="179">
        <v>38300</v>
      </c>
      <c r="F13797" s="180">
        <v>1125</v>
      </c>
      <c r="G13797" s="180">
        <v>0</v>
      </c>
      <c r="H13797" s="180">
        <v>125</v>
      </c>
      <c r="I13797" s="180">
        <f t="shared" si="430"/>
        <v>1250</v>
      </c>
      <c r="J13797" s="177" t="str">
        <f t="shared" si="431"/>
        <v>Date &gt; 1920</v>
      </c>
    </row>
    <row r="13798" spans="1:10" x14ac:dyDescent="0.3">
      <c r="A13798" s="178" t="s">
        <v>3372</v>
      </c>
      <c r="B13798" s="178" t="s">
        <v>225</v>
      </c>
      <c r="C13798" s="178" t="s">
        <v>1434</v>
      </c>
      <c r="D13798" s="178" t="s">
        <v>10588</v>
      </c>
      <c r="E13798" s="179">
        <v>38295</v>
      </c>
      <c r="F13798" s="180">
        <v>87300</v>
      </c>
      <c r="G13798" s="180">
        <v>0</v>
      </c>
      <c r="H13798" s="180">
        <v>5043.1099999999997</v>
      </c>
      <c r="I13798" s="180">
        <f t="shared" si="430"/>
        <v>92343.11</v>
      </c>
      <c r="J13798" s="177" t="str">
        <f t="shared" si="431"/>
        <v>Date &gt; 1920</v>
      </c>
    </row>
    <row r="13799" spans="1:10" x14ac:dyDescent="0.3">
      <c r="A13799" s="178" t="s">
        <v>3372</v>
      </c>
      <c r="B13799" s="178" t="s">
        <v>225</v>
      </c>
      <c r="C13799" s="178" t="s">
        <v>1434</v>
      </c>
      <c r="D13799" s="178" t="s">
        <v>10588</v>
      </c>
      <c r="E13799" s="179">
        <v>38392</v>
      </c>
      <c r="F13799" s="180">
        <v>11765</v>
      </c>
      <c r="G13799" s="180">
        <v>0</v>
      </c>
      <c r="H13799" s="180">
        <v>171.92</v>
      </c>
      <c r="I13799" s="180">
        <f t="shared" si="430"/>
        <v>11936.92</v>
      </c>
      <c r="J13799" s="177" t="str">
        <f t="shared" si="431"/>
        <v>Date &gt; 1920</v>
      </c>
    </row>
    <row r="13800" spans="1:10" x14ac:dyDescent="0.3">
      <c r="A13800" s="178" t="s">
        <v>3372</v>
      </c>
      <c r="B13800" s="178" t="s">
        <v>225</v>
      </c>
      <c r="C13800" s="178" t="s">
        <v>1434</v>
      </c>
      <c r="D13800" s="178" t="s">
        <v>10588</v>
      </c>
      <c r="E13800" s="179">
        <v>38406</v>
      </c>
      <c r="F13800" s="180">
        <v>2032</v>
      </c>
      <c r="G13800" s="180">
        <v>0</v>
      </c>
      <c r="H13800" s="180">
        <v>106.7</v>
      </c>
      <c r="I13800" s="180">
        <f t="shared" si="430"/>
        <v>2138.6999999999998</v>
      </c>
      <c r="J13800" s="177" t="str">
        <f t="shared" si="431"/>
        <v>Date &gt; 1920</v>
      </c>
    </row>
    <row r="13801" spans="1:10" x14ac:dyDescent="0.3">
      <c r="A13801" s="178" t="s">
        <v>3372</v>
      </c>
      <c r="B13801" s="178" t="s">
        <v>225</v>
      </c>
      <c r="C13801" s="178" t="s">
        <v>1434</v>
      </c>
      <c r="D13801" s="178" t="s">
        <v>10588</v>
      </c>
      <c r="E13801" s="179">
        <v>38477</v>
      </c>
      <c r="F13801" s="180">
        <v>3048</v>
      </c>
      <c r="G13801" s="180">
        <v>0</v>
      </c>
      <c r="H13801" s="180">
        <v>160.05000000000001</v>
      </c>
      <c r="I13801" s="180">
        <f t="shared" si="430"/>
        <v>3208.05</v>
      </c>
      <c r="J13801" s="177" t="str">
        <f t="shared" si="431"/>
        <v>Date &gt; 1920</v>
      </c>
    </row>
    <row r="13802" spans="1:10" x14ac:dyDescent="0.3">
      <c r="A13802" s="178" t="s">
        <v>3372</v>
      </c>
      <c r="B13802" s="178" t="s">
        <v>225</v>
      </c>
      <c r="C13802" s="178" t="s">
        <v>1434</v>
      </c>
      <c r="D13802" s="178" t="s">
        <v>10588</v>
      </c>
      <c r="E13802" s="179">
        <v>38489</v>
      </c>
      <c r="F13802" s="180">
        <v>7005</v>
      </c>
      <c r="G13802" s="180">
        <v>0</v>
      </c>
      <c r="H13802" s="180">
        <v>368.22</v>
      </c>
      <c r="I13802" s="180">
        <f t="shared" si="430"/>
        <v>7373.22</v>
      </c>
      <c r="J13802" s="177" t="str">
        <f t="shared" si="431"/>
        <v>Date &gt; 1920</v>
      </c>
    </row>
    <row r="13803" spans="1:10" x14ac:dyDescent="0.3">
      <c r="A13803" s="178" t="s">
        <v>3372</v>
      </c>
      <c r="B13803" s="178" t="s">
        <v>225</v>
      </c>
      <c r="C13803" s="178" t="s">
        <v>1434</v>
      </c>
      <c r="D13803" s="178" t="s">
        <v>10588</v>
      </c>
      <c r="E13803" s="179">
        <v>38799</v>
      </c>
      <c r="F13803" s="180">
        <v>2227</v>
      </c>
      <c r="G13803" s="180">
        <v>0</v>
      </c>
      <c r="H13803" s="180">
        <v>0</v>
      </c>
      <c r="I13803" s="180">
        <f t="shared" si="430"/>
        <v>2227</v>
      </c>
      <c r="J13803" s="177" t="str">
        <f t="shared" si="431"/>
        <v>Date &gt; 1920</v>
      </c>
    </row>
    <row r="13804" spans="1:10" x14ac:dyDescent="0.3">
      <c r="A13804" s="178" t="s">
        <v>3372</v>
      </c>
      <c r="B13804" s="178" t="s">
        <v>225</v>
      </c>
      <c r="C13804" s="178" t="s">
        <v>1434</v>
      </c>
      <c r="D13804" s="178" t="s">
        <v>10589</v>
      </c>
      <c r="E13804" s="179">
        <v>38666</v>
      </c>
      <c r="F13804" s="180">
        <v>5675</v>
      </c>
      <c r="G13804" s="180">
        <v>0</v>
      </c>
      <c r="H13804" s="180">
        <v>363.52</v>
      </c>
      <c r="I13804" s="180">
        <f t="shared" si="430"/>
        <v>6038.52</v>
      </c>
      <c r="J13804" s="177" t="str">
        <f t="shared" si="431"/>
        <v>Date &gt; 1920</v>
      </c>
    </row>
    <row r="13805" spans="1:10" x14ac:dyDescent="0.3">
      <c r="A13805" s="178" t="s">
        <v>3372</v>
      </c>
      <c r="B13805" s="178" t="s">
        <v>225</v>
      </c>
      <c r="C13805" s="178" t="s">
        <v>1434</v>
      </c>
      <c r="D13805" s="178" t="s">
        <v>10589</v>
      </c>
      <c r="E13805" s="179">
        <v>39009</v>
      </c>
      <c r="F13805" s="180">
        <v>7578</v>
      </c>
      <c r="G13805" s="180">
        <v>0</v>
      </c>
      <c r="H13805" s="180">
        <v>334.48</v>
      </c>
      <c r="I13805" s="180">
        <f t="shared" si="430"/>
        <v>7912.48</v>
      </c>
      <c r="J13805" s="177" t="str">
        <f t="shared" si="431"/>
        <v>Date &gt; 1920</v>
      </c>
    </row>
    <row r="13806" spans="1:10" x14ac:dyDescent="0.3">
      <c r="A13806" s="178" t="s">
        <v>3372</v>
      </c>
      <c r="B13806" s="178" t="s">
        <v>225</v>
      </c>
      <c r="C13806" s="178" t="s">
        <v>1434</v>
      </c>
      <c r="D13806" s="178" t="s">
        <v>10590</v>
      </c>
      <c r="E13806" s="179">
        <v>39290</v>
      </c>
      <c r="F13806" s="180">
        <v>43817</v>
      </c>
      <c r="G13806" s="180">
        <v>0</v>
      </c>
      <c r="H13806" s="180">
        <v>2467.9</v>
      </c>
      <c r="I13806" s="180">
        <f t="shared" si="430"/>
        <v>46284.9</v>
      </c>
      <c r="J13806" s="177" t="str">
        <f t="shared" si="431"/>
        <v>Date &gt; 1920</v>
      </c>
    </row>
    <row r="13807" spans="1:10" x14ac:dyDescent="0.3">
      <c r="A13807" s="178" t="s">
        <v>3372</v>
      </c>
      <c r="B13807" s="178" t="s">
        <v>225</v>
      </c>
      <c r="C13807" s="178" t="s">
        <v>1434</v>
      </c>
      <c r="D13807" s="178" t="s">
        <v>10590</v>
      </c>
      <c r="E13807" s="179">
        <v>39380</v>
      </c>
      <c r="F13807" s="180">
        <v>76106</v>
      </c>
      <c r="G13807" s="180">
        <v>0</v>
      </c>
      <c r="H13807" s="180">
        <v>4005.29</v>
      </c>
      <c r="I13807" s="180">
        <f t="shared" si="430"/>
        <v>80111.289999999994</v>
      </c>
      <c r="J13807" s="177" t="str">
        <f t="shared" si="431"/>
        <v>Date &gt; 1920</v>
      </c>
    </row>
    <row r="13808" spans="1:10" x14ac:dyDescent="0.3">
      <c r="A13808" s="178" t="s">
        <v>3372</v>
      </c>
      <c r="B13808" s="178" t="s">
        <v>225</v>
      </c>
      <c r="C13808" s="178" t="s">
        <v>1434</v>
      </c>
      <c r="D13808" s="178" t="s">
        <v>10590</v>
      </c>
      <c r="E13808" s="179">
        <v>39429</v>
      </c>
      <c r="F13808" s="180">
        <v>100130</v>
      </c>
      <c r="G13808" s="180">
        <v>0</v>
      </c>
      <c r="H13808" s="180">
        <v>5270.02</v>
      </c>
      <c r="I13808" s="180">
        <f t="shared" si="430"/>
        <v>105400.02</v>
      </c>
      <c r="J13808" s="177" t="str">
        <f t="shared" si="431"/>
        <v>Date &gt; 1920</v>
      </c>
    </row>
    <row r="13809" spans="1:10" x14ac:dyDescent="0.3">
      <c r="A13809" s="178" t="s">
        <v>3372</v>
      </c>
      <c r="B13809" s="178" t="s">
        <v>225</v>
      </c>
      <c r="C13809" s="178" t="s">
        <v>1434</v>
      </c>
      <c r="D13809" s="178" t="s">
        <v>10590</v>
      </c>
      <c r="E13809" s="179">
        <v>39486</v>
      </c>
      <c r="F13809" s="180">
        <v>8991</v>
      </c>
      <c r="G13809" s="180">
        <v>0</v>
      </c>
      <c r="H13809" s="180">
        <v>473</v>
      </c>
      <c r="I13809" s="180">
        <f t="shared" si="430"/>
        <v>9464</v>
      </c>
      <c r="J13809" s="177" t="str">
        <f t="shared" si="431"/>
        <v>Date &gt; 1920</v>
      </c>
    </row>
    <row r="13810" spans="1:10" x14ac:dyDescent="0.3">
      <c r="A13810" s="178" t="s">
        <v>3372</v>
      </c>
      <c r="B13810" s="178" t="s">
        <v>225</v>
      </c>
      <c r="C13810" s="178" t="s">
        <v>1434</v>
      </c>
      <c r="D13810" s="178" t="s">
        <v>10590</v>
      </c>
      <c r="E13810" s="179">
        <v>39532</v>
      </c>
      <c r="F13810" s="180">
        <v>15404</v>
      </c>
      <c r="G13810" s="180">
        <v>0</v>
      </c>
      <c r="H13810" s="180">
        <v>810.5</v>
      </c>
      <c r="I13810" s="180">
        <f t="shared" si="430"/>
        <v>16214.5</v>
      </c>
      <c r="J13810" s="177" t="str">
        <f t="shared" si="431"/>
        <v>Date &gt; 1920</v>
      </c>
    </row>
    <row r="13811" spans="1:10" x14ac:dyDescent="0.3">
      <c r="A13811" s="178" t="s">
        <v>3372</v>
      </c>
      <c r="B13811" s="178" t="s">
        <v>225</v>
      </c>
      <c r="C13811" s="178" t="s">
        <v>1434</v>
      </c>
      <c r="D13811" s="178" t="s">
        <v>10590</v>
      </c>
      <c r="E13811" s="179">
        <v>39713</v>
      </c>
      <c r="F13811" s="180">
        <v>5488</v>
      </c>
      <c r="G13811" s="180">
        <v>0</v>
      </c>
      <c r="H13811" s="180">
        <v>562.54</v>
      </c>
      <c r="I13811" s="180">
        <f t="shared" si="430"/>
        <v>6050.54</v>
      </c>
      <c r="J13811" s="177" t="str">
        <f t="shared" si="431"/>
        <v>Date &gt; 1920</v>
      </c>
    </row>
    <row r="13812" spans="1:10" x14ac:dyDescent="0.3">
      <c r="A13812" s="178" t="s">
        <v>3372</v>
      </c>
      <c r="B13812" s="178" t="s">
        <v>225</v>
      </c>
      <c r="C13812" s="178" t="s">
        <v>1434</v>
      </c>
      <c r="D13812" s="178" t="s">
        <v>10590</v>
      </c>
      <c r="E13812" s="179">
        <v>40183</v>
      </c>
      <c r="F13812" s="180">
        <v>9413</v>
      </c>
      <c r="G13812" s="180">
        <v>0</v>
      </c>
      <c r="H13812" s="180">
        <v>61.53</v>
      </c>
      <c r="I13812" s="180">
        <f t="shared" si="430"/>
        <v>9474.5300000000007</v>
      </c>
      <c r="J13812" s="177" t="str">
        <f t="shared" si="431"/>
        <v>Date &gt; 1920</v>
      </c>
    </row>
    <row r="13813" spans="1:10" x14ac:dyDescent="0.3">
      <c r="A13813" s="178" t="s">
        <v>3372</v>
      </c>
      <c r="B13813" s="178" t="s">
        <v>225</v>
      </c>
      <c r="C13813" s="178" t="s">
        <v>1434</v>
      </c>
      <c r="D13813" s="178" t="s">
        <v>10591</v>
      </c>
      <c r="E13813" s="179">
        <v>39813</v>
      </c>
      <c r="F13813" s="180">
        <v>0</v>
      </c>
      <c r="G13813" s="180">
        <v>10433.32</v>
      </c>
      <c r="H13813" s="180">
        <v>2608.33</v>
      </c>
      <c r="I13813" s="180">
        <f t="shared" si="430"/>
        <v>13041.65</v>
      </c>
      <c r="J13813" s="177" t="str">
        <f t="shared" si="431"/>
        <v>Date &gt; 1920</v>
      </c>
    </row>
    <row r="13814" spans="1:10" x14ac:dyDescent="0.3">
      <c r="A13814" s="178" t="s">
        <v>3372</v>
      </c>
      <c r="B13814" s="178" t="s">
        <v>225</v>
      </c>
      <c r="C13814" s="178" t="s">
        <v>1434</v>
      </c>
      <c r="D13814" s="178" t="s">
        <v>10592</v>
      </c>
      <c r="E13814" s="179">
        <v>39771</v>
      </c>
      <c r="F13814" s="180">
        <v>20457</v>
      </c>
      <c r="G13814" s="180">
        <v>0</v>
      </c>
      <c r="H13814" s="180">
        <v>1077.1199999999999</v>
      </c>
      <c r="I13814" s="180">
        <f t="shared" si="430"/>
        <v>21534.12</v>
      </c>
      <c r="J13814" s="177" t="str">
        <f t="shared" si="431"/>
        <v>Date &gt; 1920</v>
      </c>
    </row>
    <row r="13815" spans="1:10" x14ac:dyDescent="0.3">
      <c r="A13815" s="178" t="s">
        <v>3372</v>
      </c>
      <c r="B13815" s="178" t="s">
        <v>225</v>
      </c>
      <c r="C13815" s="178" t="s">
        <v>1434</v>
      </c>
      <c r="D13815" s="178" t="s">
        <v>10592</v>
      </c>
      <c r="E13815" s="179">
        <v>39820</v>
      </c>
      <c r="F13815" s="180">
        <v>2875</v>
      </c>
      <c r="G13815" s="180">
        <v>0</v>
      </c>
      <c r="H13815" s="180">
        <v>150.93</v>
      </c>
      <c r="I13815" s="180">
        <f t="shared" si="430"/>
        <v>3025.93</v>
      </c>
      <c r="J13815" s="177" t="str">
        <f t="shared" si="431"/>
        <v>Date &gt; 1920</v>
      </c>
    </row>
    <row r="13816" spans="1:10" x14ac:dyDescent="0.3">
      <c r="A13816" s="178" t="s">
        <v>3372</v>
      </c>
      <c r="B13816" s="178" t="s">
        <v>225</v>
      </c>
      <c r="C13816" s="178" t="s">
        <v>1434</v>
      </c>
      <c r="D13816" s="178" t="s">
        <v>10592</v>
      </c>
      <c r="E13816" s="179">
        <v>39974</v>
      </c>
      <c r="F13816" s="180">
        <v>12857</v>
      </c>
      <c r="G13816" s="180">
        <v>0</v>
      </c>
      <c r="H13816" s="180">
        <v>987.62</v>
      </c>
      <c r="I13816" s="180">
        <f t="shared" si="430"/>
        <v>13844.62</v>
      </c>
      <c r="J13816" s="177" t="str">
        <f t="shared" si="431"/>
        <v>Date &gt; 1920</v>
      </c>
    </row>
    <row r="13817" spans="1:10" x14ac:dyDescent="0.3">
      <c r="A13817" s="178" t="s">
        <v>3372</v>
      </c>
      <c r="B13817" s="178" t="s">
        <v>225</v>
      </c>
      <c r="C13817" s="178" t="s">
        <v>1434</v>
      </c>
      <c r="D13817" s="178" t="s">
        <v>10592</v>
      </c>
      <c r="E13817" s="179">
        <v>40183</v>
      </c>
      <c r="F13817" s="180">
        <v>10000</v>
      </c>
      <c r="G13817" s="180">
        <v>0</v>
      </c>
      <c r="H13817" s="180">
        <v>215.33</v>
      </c>
      <c r="I13817" s="180">
        <f t="shared" si="430"/>
        <v>10215.33</v>
      </c>
      <c r="J13817" s="177" t="str">
        <f t="shared" si="431"/>
        <v>Date &gt; 1920</v>
      </c>
    </row>
    <row r="13818" spans="1:10" x14ac:dyDescent="0.3">
      <c r="A13818" s="178" t="s">
        <v>3372</v>
      </c>
      <c r="B13818" s="178" t="s">
        <v>225</v>
      </c>
      <c r="C13818" s="178" t="s">
        <v>1434</v>
      </c>
      <c r="D13818" s="178" t="s">
        <v>10593</v>
      </c>
      <c r="E13818" s="179">
        <v>40071</v>
      </c>
      <c r="F13818" s="180">
        <v>67712</v>
      </c>
      <c r="G13818" s="180">
        <v>0</v>
      </c>
      <c r="H13818" s="180">
        <v>3564.56</v>
      </c>
      <c r="I13818" s="180">
        <f t="shared" si="430"/>
        <v>71276.56</v>
      </c>
      <c r="J13818" s="177" t="str">
        <f t="shared" si="431"/>
        <v>Date &gt; 1920</v>
      </c>
    </row>
    <row r="13819" spans="1:10" x14ac:dyDescent="0.3">
      <c r="A13819" s="178" t="s">
        <v>3372</v>
      </c>
      <c r="B13819" s="178" t="s">
        <v>225</v>
      </c>
      <c r="C13819" s="178" t="s">
        <v>1434</v>
      </c>
      <c r="D13819" s="178" t="s">
        <v>10593</v>
      </c>
      <c r="E13819" s="179">
        <v>40136</v>
      </c>
      <c r="F13819" s="180">
        <v>125804</v>
      </c>
      <c r="G13819" s="180">
        <v>0</v>
      </c>
      <c r="H13819" s="180">
        <v>6621.7</v>
      </c>
      <c r="I13819" s="180">
        <f t="shared" si="430"/>
        <v>132425.70000000001</v>
      </c>
      <c r="J13819" s="177" t="str">
        <f t="shared" si="431"/>
        <v>Date &gt; 1920</v>
      </c>
    </row>
    <row r="13820" spans="1:10" x14ac:dyDescent="0.3">
      <c r="A13820" s="178" t="s">
        <v>3372</v>
      </c>
      <c r="B13820" s="178" t="s">
        <v>225</v>
      </c>
      <c r="C13820" s="178" t="s">
        <v>1434</v>
      </c>
      <c r="D13820" s="178" t="s">
        <v>10593</v>
      </c>
      <c r="E13820" s="179">
        <v>40197</v>
      </c>
      <c r="F13820" s="180">
        <v>318876</v>
      </c>
      <c r="G13820" s="180">
        <v>0</v>
      </c>
      <c r="H13820" s="180">
        <v>16783.150000000001</v>
      </c>
      <c r="I13820" s="180">
        <f t="shared" si="430"/>
        <v>335659.15</v>
      </c>
      <c r="J13820" s="177" t="str">
        <f t="shared" si="431"/>
        <v>Date &gt; 1920</v>
      </c>
    </row>
    <row r="13821" spans="1:10" x14ac:dyDescent="0.3">
      <c r="A13821" s="178" t="s">
        <v>3372</v>
      </c>
      <c r="B13821" s="178" t="s">
        <v>225</v>
      </c>
      <c r="C13821" s="178" t="s">
        <v>1434</v>
      </c>
      <c r="D13821" s="178" t="s">
        <v>10593</v>
      </c>
      <c r="E13821" s="179">
        <v>40317</v>
      </c>
      <c r="F13821" s="180">
        <v>9659</v>
      </c>
      <c r="G13821" s="180">
        <v>0</v>
      </c>
      <c r="H13821" s="180">
        <v>507.85</v>
      </c>
      <c r="I13821" s="180">
        <f t="shared" si="430"/>
        <v>10166.85</v>
      </c>
      <c r="J13821" s="177" t="str">
        <f t="shared" si="431"/>
        <v>Date &gt; 1920</v>
      </c>
    </row>
    <row r="13822" spans="1:10" x14ac:dyDescent="0.3">
      <c r="A13822" s="178" t="s">
        <v>3372</v>
      </c>
      <c r="B13822" s="178" t="s">
        <v>225</v>
      </c>
      <c r="C13822" s="178" t="s">
        <v>1434</v>
      </c>
      <c r="D13822" s="178" t="s">
        <v>10593</v>
      </c>
      <c r="E13822" s="179">
        <v>40596</v>
      </c>
      <c r="F13822" s="180">
        <v>10000</v>
      </c>
      <c r="G13822" s="180">
        <v>0</v>
      </c>
      <c r="H13822" s="180">
        <v>2095.2800000000002</v>
      </c>
      <c r="I13822" s="180">
        <f t="shared" si="430"/>
        <v>12095.28</v>
      </c>
      <c r="J13822" s="177" t="str">
        <f t="shared" si="431"/>
        <v>Date &gt; 1920</v>
      </c>
    </row>
    <row r="13823" spans="1:10" x14ac:dyDescent="0.3">
      <c r="A13823" s="178" t="s">
        <v>3372</v>
      </c>
      <c r="B13823" s="178" t="s">
        <v>225</v>
      </c>
      <c r="C13823" s="178" t="s">
        <v>1434</v>
      </c>
      <c r="D13823" s="178" t="s">
        <v>10593</v>
      </c>
      <c r="E13823" s="179">
        <v>40974</v>
      </c>
      <c r="F13823" s="180">
        <v>29817</v>
      </c>
      <c r="G13823" s="180">
        <v>0</v>
      </c>
      <c r="H13823" s="180">
        <v>0</v>
      </c>
      <c r="I13823" s="180">
        <f t="shared" si="430"/>
        <v>29817</v>
      </c>
      <c r="J13823" s="177" t="str">
        <f t="shared" si="431"/>
        <v>Date &gt; 1920</v>
      </c>
    </row>
    <row r="13824" spans="1:10" x14ac:dyDescent="0.3">
      <c r="A13824" s="178" t="s">
        <v>3372</v>
      </c>
      <c r="B13824" s="178" t="s">
        <v>225</v>
      </c>
      <c r="C13824" s="178" t="s">
        <v>1434</v>
      </c>
      <c r="D13824" s="178" t="s">
        <v>10593</v>
      </c>
      <c r="E13824" s="179">
        <v>40974</v>
      </c>
      <c r="F13824" s="180">
        <v>2829</v>
      </c>
      <c r="G13824" s="180">
        <v>0</v>
      </c>
      <c r="H13824" s="180">
        <v>0</v>
      </c>
      <c r="I13824" s="180">
        <f t="shared" si="430"/>
        <v>2829</v>
      </c>
      <c r="J13824" s="177" t="str">
        <f t="shared" si="431"/>
        <v>Date &gt; 1920</v>
      </c>
    </row>
    <row r="13825" spans="1:10" x14ac:dyDescent="0.3">
      <c r="A13825" s="178" t="s">
        <v>3372</v>
      </c>
      <c r="B13825" s="178" t="s">
        <v>225</v>
      </c>
      <c r="C13825" s="178" t="s">
        <v>1434</v>
      </c>
      <c r="D13825" s="178" t="s">
        <v>10594</v>
      </c>
      <c r="E13825" s="179">
        <v>40534</v>
      </c>
      <c r="F13825" s="180">
        <v>4304</v>
      </c>
      <c r="G13825" s="180">
        <v>0</v>
      </c>
      <c r="H13825" s="180">
        <v>227.4</v>
      </c>
      <c r="I13825" s="180">
        <f t="shared" si="430"/>
        <v>4531.3999999999996</v>
      </c>
      <c r="J13825" s="177" t="str">
        <f t="shared" si="431"/>
        <v>Date &gt; 1920</v>
      </c>
    </row>
    <row r="13826" spans="1:10" x14ac:dyDescent="0.3">
      <c r="A13826" s="178" t="s">
        <v>3372</v>
      </c>
      <c r="B13826" s="178" t="s">
        <v>225</v>
      </c>
      <c r="C13826" s="178" t="s">
        <v>1434</v>
      </c>
      <c r="D13826" s="178" t="s">
        <v>10594</v>
      </c>
      <c r="E13826" s="179">
        <v>40576</v>
      </c>
      <c r="F13826" s="180">
        <v>3076</v>
      </c>
      <c r="G13826" s="180">
        <v>0</v>
      </c>
      <c r="H13826" s="180">
        <v>161.25</v>
      </c>
      <c r="I13826" s="180">
        <f t="shared" si="430"/>
        <v>3237.25</v>
      </c>
      <c r="J13826" s="177" t="str">
        <f t="shared" si="431"/>
        <v>Date &gt; 1920</v>
      </c>
    </row>
    <row r="13827" spans="1:10" x14ac:dyDescent="0.3">
      <c r="A13827" s="178" t="s">
        <v>3372</v>
      </c>
      <c r="B13827" s="178" t="s">
        <v>225</v>
      </c>
      <c r="C13827" s="178" t="s">
        <v>1434</v>
      </c>
      <c r="D13827" s="178" t="s">
        <v>10594</v>
      </c>
      <c r="E13827" s="179">
        <v>40596</v>
      </c>
      <c r="F13827" s="180">
        <v>101136</v>
      </c>
      <c r="G13827" s="180">
        <v>0</v>
      </c>
      <c r="H13827" s="180">
        <v>5729.14</v>
      </c>
      <c r="I13827" s="180">
        <f t="shared" si="430"/>
        <v>106865.14</v>
      </c>
      <c r="J13827" s="177" t="str">
        <f t="shared" si="431"/>
        <v>Date &gt; 1920</v>
      </c>
    </row>
    <row r="13828" spans="1:10" x14ac:dyDescent="0.3">
      <c r="A13828" s="178" t="s">
        <v>3372</v>
      </c>
      <c r="B13828" s="178" t="s">
        <v>225</v>
      </c>
      <c r="C13828" s="178" t="s">
        <v>1434</v>
      </c>
      <c r="D13828" s="178" t="s">
        <v>10594</v>
      </c>
      <c r="E13828" s="179">
        <v>40939</v>
      </c>
      <c r="F13828" s="180">
        <v>9050</v>
      </c>
      <c r="G13828" s="180">
        <v>0</v>
      </c>
      <c r="H13828" s="180">
        <v>70.5</v>
      </c>
      <c r="I13828" s="180">
        <f t="shared" si="430"/>
        <v>9120.5</v>
      </c>
      <c r="J13828" s="177" t="str">
        <f t="shared" si="431"/>
        <v>Date &gt; 1920</v>
      </c>
    </row>
    <row r="13829" spans="1:10" x14ac:dyDescent="0.3">
      <c r="A13829" s="178" t="s">
        <v>3372</v>
      </c>
      <c r="B13829" s="178" t="s">
        <v>225</v>
      </c>
      <c r="C13829" s="178" t="s">
        <v>1434</v>
      </c>
      <c r="D13829" s="178" t="s">
        <v>10595</v>
      </c>
      <c r="E13829" s="179">
        <v>40571</v>
      </c>
      <c r="F13829" s="180">
        <v>0</v>
      </c>
      <c r="G13829" s="180">
        <v>8666.67</v>
      </c>
      <c r="H13829" s="180">
        <v>4333.33</v>
      </c>
      <c r="I13829" s="180">
        <f t="shared" ref="I13829:I13892" si="432">SUM(F13829:H13829)</f>
        <v>13000</v>
      </c>
      <c r="J13829" s="177" t="str">
        <f t="shared" ref="J13829:J13892" si="433">IF(OR(YEAR(E13829)&gt; 1920, ISBLANK(E13829)), "Date &gt; 1920", "Sketchy date")</f>
        <v>Date &gt; 1920</v>
      </c>
    </row>
    <row r="13830" spans="1:10" x14ac:dyDescent="0.3">
      <c r="A13830" s="178" t="s">
        <v>3372</v>
      </c>
      <c r="B13830" s="178" t="s">
        <v>225</v>
      </c>
      <c r="C13830" s="178" t="s">
        <v>1434</v>
      </c>
      <c r="D13830" s="178" t="s">
        <v>10596</v>
      </c>
      <c r="E13830" s="179">
        <v>40879</v>
      </c>
      <c r="F13830" s="180">
        <v>0</v>
      </c>
      <c r="G13830" s="180">
        <v>27431.25</v>
      </c>
      <c r="H13830" s="180">
        <v>13715.62</v>
      </c>
      <c r="I13830" s="180">
        <f t="shared" si="432"/>
        <v>41146.870000000003</v>
      </c>
      <c r="J13830" s="177" t="str">
        <f t="shared" si="433"/>
        <v>Date &gt; 1920</v>
      </c>
    </row>
    <row r="13831" spans="1:10" x14ac:dyDescent="0.3">
      <c r="A13831" s="178" t="s">
        <v>3372</v>
      </c>
      <c r="B13831" s="178" t="s">
        <v>225</v>
      </c>
      <c r="C13831" s="178" t="s">
        <v>1434</v>
      </c>
      <c r="D13831" s="178" t="s">
        <v>7558</v>
      </c>
      <c r="E13831" s="179">
        <v>40918</v>
      </c>
      <c r="F13831" s="180">
        <v>0</v>
      </c>
      <c r="G13831" s="180">
        <v>7253.25</v>
      </c>
      <c r="H13831" s="180">
        <v>7253.24</v>
      </c>
      <c r="I13831" s="180">
        <f t="shared" si="432"/>
        <v>14506.49</v>
      </c>
      <c r="J13831" s="177" t="str">
        <f t="shared" si="433"/>
        <v>Date &gt; 1920</v>
      </c>
    </row>
    <row r="13832" spans="1:10" x14ac:dyDescent="0.3">
      <c r="A13832" s="178" t="s">
        <v>3372</v>
      </c>
      <c r="B13832" s="178" t="s">
        <v>225</v>
      </c>
      <c r="C13832" s="178" t="s">
        <v>1434</v>
      </c>
      <c r="D13832" s="178" t="s">
        <v>10597</v>
      </c>
      <c r="E13832" s="179">
        <v>41269</v>
      </c>
      <c r="F13832" s="180">
        <v>127708</v>
      </c>
      <c r="G13832" s="180">
        <v>0</v>
      </c>
      <c r="H13832" s="180">
        <v>14191.32</v>
      </c>
      <c r="I13832" s="180">
        <f t="shared" si="432"/>
        <v>141899.32</v>
      </c>
      <c r="J13832" s="177" t="str">
        <f t="shared" si="433"/>
        <v>Date &gt; 1920</v>
      </c>
    </row>
    <row r="13833" spans="1:10" x14ac:dyDescent="0.3">
      <c r="A13833" s="178" t="s">
        <v>3372</v>
      </c>
      <c r="B13833" s="178" t="s">
        <v>225</v>
      </c>
      <c r="C13833" s="178" t="s">
        <v>1434</v>
      </c>
      <c r="D13833" s="178" t="s">
        <v>10597</v>
      </c>
      <c r="E13833" s="179">
        <v>41299</v>
      </c>
      <c r="F13833" s="180">
        <v>48748</v>
      </c>
      <c r="G13833" s="180">
        <v>0</v>
      </c>
      <c r="H13833" s="180">
        <v>5249.59</v>
      </c>
      <c r="I13833" s="180">
        <f t="shared" si="432"/>
        <v>53997.59</v>
      </c>
      <c r="J13833" s="177" t="str">
        <f t="shared" si="433"/>
        <v>Date &gt; 1920</v>
      </c>
    </row>
    <row r="13834" spans="1:10" x14ac:dyDescent="0.3">
      <c r="A13834" s="178" t="s">
        <v>3372</v>
      </c>
      <c r="B13834" s="178" t="s">
        <v>225</v>
      </c>
      <c r="C13834" s="178" t="s">
        <v>1434</v>
      </c>
      <c r="D13834" s="178" t="s">
        <v>10597</v>
      </c>
      <c r="E13834" s="179">
        <v>41309</v>
      </c>
      <c r="F13834" s="180">
        <v>58615</v>
      </c>
      <c r="G13834" s="180">
        <v>0</v>
      </c>
      <c r="H13834" s="180">
        <v>6513.5</v>
      </c>
      <c r="I13834" s="180">
        <f t="shared" si="432"/>
        <v>65128.5</v>
      </c>
      <c r="J13834" s="177" t="str">
        <f t="shared" si="433"/>
        <v>Date &gt; 1920</v>
      </c>
    </row>
    <row r="13835" spans="1:10" x14ac:dyDescent="0.3">
      <c r="A13835" s="178" t="s">
        <v>3372</v>
      </c>
      <c r="B13835" s="178" t="s">
        <v>225</v>
      </c>
      <c r="C13835" s="178" t="s">
        <v>1434</v>
      </c>
      <c r="D13835" s="178" t="s">
        <v>10597</v>
      </c>
      <c r="E13835" s="179">
        <v>41344</v>
      </c>
      <c r="F13835" s="180">
        <v>27739</v>
      </c>
      <c r="G13835" s="180">
        <v>0</v>
      </c>
      <c r="H13835" s="180">
        <v>3599.57</v>
      </c>
      <c r="I13835" s="180">
        <f t="shared" si="432"/>
        <v>31338.57</v>
      </c>
      <c r="J13835" s="177" t="str">
        <f t="shared" si="433"/>
        <v>Date &gt; 1920</v>
      </c>
    </row>
    <row r="13836" spans="1:10" x14ac:dyDescent="0.3">
      <c r="A13836" s="178" t="s">
        <v>3372</v>
      </c>
      <c r="B13836" s="178" t="s">
        <v>225</v>
      </c>
      <c r="C13836" s="178" t="s">
        <v>1434</v>
      </c>
      <c r="D13836" s="178" t="s">
        <v>10597</v>
      </c>
      <c r="E13836" s="179">
        <v>41593</v>
      </c>
      <c r="F13836" s="180">
        <v>29202</v>
      </c>
      <c r="G13836" s="180">
        <v>0</v>
      </c>
      <c r="H13836" s="180">
        <v>2891.79</v>
      </c>
      <c r="I13836" s="180">
        <f t="shared" si="432"/>
        <v>32093.79</v>
      </c>
      <c r="J13836" s="177" t="str">
        <f t="shared" si="433"/>
        <v>Date &gt; 1920</v>
      </c>
    </row>
    <row r="13837" spans="1:10" x14ac:dyDescent="0.3">
      <c r="A13837" s="178" t="s">
        <v>3372</v>
      </c>
      <c r="B13837" s="178" t="s">
        <v>225</v>
      </c>
      <c r="C13837" s="178" t="s">
        <v>1434</v>
      </c>
      <c r="D13837" s="178" t="s">
        <v>10597</v>
      </c>
      <c r="E13837" s="179">
        <v>41593</v>
      </c>
      <c r="F13837" s="180">
        <v>2371</v>
      </c>
      <c r="G13837" s="180">
        <v>0</v>
      </c>
      <c r="H13837" s="180">
        <v>0</v>
      </c>
      <c r="I13837" s="180">
        <f t="shared" si="432"/>
        <v>2371</v>
      </c>
      <c r="J13837" s="177" t="str">
        <f t="shared" si="433"/>
        <v>Date &gt; 1920</v>
      </c>
    </row>
    <row r="13838" spans="1:10" x14ac:dyDescent="0.3">
      <c r="A13838" s="178" t="s">
        <v>3372</v>
      </c>
      <c r="B13838" s="178" t="s">
        <v>225</v>
      </c>
      <c r="C13838" s="178" t="s">
        <v>1434</v>
      </c>
      <c r="D13838" s="178" t="s">
        <v>7511</v>
      </c>
      <c r="E13838" s="179">
        <v>41612</v>
      </c>
      <c r="F13838" s="180">
        <v>0</v>
      </c>
      <c r="G13838" s="180">
        <v>5421.81</v>
      </c>
      <c r="H13838" s="180">
        <v>2323.63</v>
      </c>
      <c r="I13838" s="180">
        <f t="shared" si="432"/>
        <v>7745.4400000000005</v>
      </c>
      <c r="J13838" s="177" t="str">
        <f t="shared" si="433"/>
        <v>Date &gt; 1920</v>
      </c>
    </row>
    <row r="13839" spans="1:10" x14ac:dyDescent="0.3">
      <c r="A13839" s="178" t="s">
        <v>3372</v>
      </c>
      <c r="B13839" s="178" t="s">
        <v>225</v>
      </c>
      <c r="C13839" s="178" t="s">
        <v>1434</v>
      </c>
      <c r="D13839" s="178" t="s">
        <v>7511</v>
      </c>
      <c r="E13839" s="179">
        <v>41689</v>
      </c>
      <c r="F13839" s="180">
        <v>0</v>
      </c>
      <c r="G13839" s="180">
        <v>1578.19</v>
      </c>
      <c r="H13839" s="180">
        <v>676.37</v>
      </c>
      <c r="I13839" s="180">
        <f t="shared" si="432"/>
        <v>2254.56</v>
      </c>
      <c r="J13839" s="177" t="str">
        <f t="shared" si="433"/>
        <v>Date &gt; 1920</v>
      </c>
    </row>
    <row r="13840" spans="1:10" x14ac:dyDescent="0.3">
      <c r="A13840" s="178" t="s">
        <v>3372</v>
      </c>
      <c r="B13840" s="178" t="s">
        <v>225</v>
      </c>
      <c r="C13840" s="178" t="s">
        <v>1434</v>
      </c>
      <c r="D13840" s="178" t="s">
        <v>10598</v>
      </c>
      <c r="E13840" s="179">
        <v>41631</v>
      </c>
      <c r="F13840" s="180">
        <v>131198</v>
      </c>
      <c r="G13840" s="180">
        <v>0</v>
      </c>
      <c r="H13840" s="180">
        <v>14578.34</v>
      </c>
      <c r="I13840" s="180">
        <f t="shared" si="432"/>
        <v>145776.34</v>
      </c>
      <c r="J13840" s="177" t="str">
        <f t="shared" si="433"/>
        <v>Date &gt; 1920</v>
      </c>
    </row>
    <row r="13841" spans="1:10" x14ac:dyDescent="0.3">
      <c r="A13841" s="178" t="s">
        <v>3372</v>
      </c>
      <c r="B13841" s="178" t="s">
        <v>225</v>
      </c>
      <c r="C13841" s="178" t="s">
        <v>1434</v>
      </c>
      <c r="D13841" s="178" t="s">
        <v>10598</v>
      </c>
      <c r="E13841" s="179">
        <v>41677</v>
      </c>
      <c r="F13841" s="180">
        <v>52984</v>
      </c>
      <c r="G13841" s="180">
        <v>0</v>
      </c>
      <c r="H13841" s="180">
        <v>7236.06</v>
      </c>
      <c r="I13841" s="180">
        <f t="shared" si="432"/>
        <v>60220.06</v>
      </c>
      <c r="J13841" s="177" t="str">
        <f t="shared" si="433"/>
        <v>Date &gt; 1920</v>
      </c>
    </row>
    <row r="13842" spans="1:10" x14ac:dyDescent="0.3">
      <c r="A13842" s="178" t="s">
        <v>3372</v>
      </c>
      <c r="B13842" s="178" t="s">
        <v>225</v>
      </c>
      <c r="C13842" s="178" t="s">
        <v>1434</v>
      </c>
      <c r="D13842" s="178" t="s">
        <v>10598</v>
      </c>
      <c r="E13842" s="179">
        <v>42101</v>
      </c>
      <c r="F13842" s="180">
        <v>20327</v>
      </c>
      <c r="G13842" s="180">
        <v>0</v>
      </c>
      <c r="H13842" s="180">
        <v>909.24</v>
      </c>
      <c r="I13842" s="180">
        <f t="shared" si="432"/>
        <v>21236.240000000002</v>
      </c>
      <c r="J13842" s="177" t="str">
        <f t="shared" si="433"/>
        <v>Date &gt; 1920</v>
      </c>
    </row>
    <row r="13843" spans="1:10" x14ac:dyDescent="0.3">
      <c r="A13843" s="178" t="s">
        <v>3372</v>
      </c>
      <c r="B13843" s="178" t="s">
        <v>225</v>
      </c>
      <c r="C13843" s="178" t="s">
        <v>1434</v>
      </c>
      <c r="D13843" s="178" t="s">
        <v>6415</v>
      </c>
      <c r="E13843" s="179">
        <v>41841</v>
      </c>
      <c r="F13843" s="180">
        <v>0</v>
      </c>
      <c r="G13843" s="180">
        <v>7860</v>
      </c>
      <c r="H13843" s="180">
        <v>1090</v>
      </c>
      <c r="I13843" s="180">
        <f t="shared" si="432"/>
        <v>8950</v>
      </c>
      <c r="J13843" s="177" t="str">
        <f t="shared" si="433"/>
        <v>Date &gt; 1920</v>
      </c>
    </row>
    <row r="13844" spans="1:10" x14ac:dyDescent="0.3">
      <c r="A13844" s="178" t="s">
        <v>3372</v>
      </c>
      <c r="B13844" s="178" t="s">
        <v>225</v>
      </c>
      <c r="C13844" s="178" t="s">
        <v>1434</v>
      </c>
      <c r="D13844" s="178" t="s">
        <v>10599</v>
      </c>
      <c r="E13844" s="179">
        <v>42052</v>
      </c>
      <c r="F13844" s="180">
        <v>35345</v>
      </c>
      <c r="G13844" s="180">
        <v>15762.21</v>
      </c>
      <c r="H13844" s="180">
        <v>5415.14</v>
      </c>
      <c r="I13844" s="180">
        <f t="shared" si="432"/>
        <v>56522.35</v>
      </c>
      <c r="J13844" s="177" t="str">
        <f t="shared" si="433"/>
        <v>Date &gt; 1920</v>
      </c>
    </row>
    <row r="13845" spans="1:10" x14ac:dyDescent="0.3">
      <c r="A13845" s="178" t="s">
        <v>3372</v>
      </c>
      <c r="B13845" s="178" t="s">
        <v>225</v>
      </c>
      <c r="C13845" s="178" t="s">
        <v>1434</v>
      </c>
      <c r="D13845" s="178" t="s">
        <v>10599</v>
      </c>
      <c r="E13845" s="179">
        <v>42206</v>
      </c>
      <c r="F13845" s="180">
        <v>40389</v>
      </c>
      <c r="G13845" s="180">
        <v>8965.59</v>
      </c>
      <c r="H13845" s="180">
        <v>4775.82</v>
      </c>
      <c r="I13845" s="180">
        <f t="shared" si="432"/>
        <v>54130.409999999996</v>
      </c>
      <c r="J13845" s="177" t="str">
        <f t="shared" si="433"/>
        <v>Date &gt; 1920</v>
      </c>
    </row>
    <row r="13846" spans="1:10" x14ac:dyDescent="0.3">
      <c r="A13846" s="178" t="s">
        <v>3372</v>
      </c>
      <c r="B13846" s="178" t="s">
        <v>225</v>
      </c>
      <c r="C13846" s="178" t="s">
        <v>1434</v>
      </c>
      <c r="D13846" s="178" t="s">
        <v>10599</v>
      </c>
      <c r="E13846" s="179">
        <v>42563</v>
      </c>
      <c r="F13846" s="180">
        <v>1276</v>
      </c>
      <c r="G13846" s="180">
        <v>36422.94</v>
      </c>
      <c r="H13846" s="180">
        <v>8633.3799999999992</v>
      </c>
      <c r="I13846" s="180">
        <f t="shared" si="432"/>
        <v>46332.32</v>
      </c>
      <c r="J13846" s="177" t="str">
        <f t="shared" si="433"/>
        <v>Date &gt; 1920</v>
      </c>
    </row>
    <row r="13847" spans="1:10" x14ac:dyDescent="0.3">
      <c r="A13847" s="178" t="s">
        <v>3372</v>
      </c>
      <c r="B13847" s="178" t="s">
        <v>225</v>
      </c>
      <c r="C13847" s="178" t="s">
        <v>1434</v>
      </c>
      <c r="D13847" s="178" t="s">
        <v>10600</v>
      </c>
      <c r="E13847" s="179">
        <v>42787</v>
      </c>
      <c r="F13847" s="180">
        <v>0</v>
      </c>
      <c r="G13847" s="180">
        <v>8779.44</v>
      </c>
      <c r="H13847" s="180">
        <v>2194.86</v>
      </c>
      <c r="I13847" s="180">
        <f t="shared" si="432"/>
        <v>10974.300000000001</v>
      </c>
      <c r="J13847" s="177" t="str">
        <f t="shared" si="433"/>
        <v>Date &gt; 1920</v>
      </c>
    </row>
    <row r="13848" spans="1:10" x14ac:dyDescent="0.3">
      <c r="A13848" s="178" t="s">
        <v>3372</v>
      </c>
      <c r="B13848" s="178" t="s">
        <v>225</v>
      </c>
      <c r="C13848" s="178" t="s">
        <v>1434</v>
      </c>
      <c r="D13848" s="178" t="s">
        <v>10600</v>
      </c>
      <c r="E13848" s="179">
        <v>42787</v>
      </c>
      <c r="F13848" s="180">
        <v>0</v>
      </c>
      <c r="G13848" s="180">
        <v>7237.6</v>
      </c>
      <c r="H13848" s="180">
        <v>1809.4</v>
      </c>
      <c r="I13848" s="180">
        <f t="shared" si="432"/>
        <v>9047</v>
      </c>
      <c r="J13848" s="177" t="str">
        <f t="shared" si="433"/>
        <v>Date &gt; 1920</v>
      </c>
    </row>
    <row r="13849" spans="1:10" x14ac:dyDescent="0.3">
      <c r="A13849" s="178" t="s">
        <v>3372</v>
      </c>
      <c r="B13849" s="178" t="s">
        <v>225</v>
      </c>
      <c r="C13849" s="178" t="s">
        <v>1434</v>
      </c>
      <c r="D13849" s="178" t="s">
        <v>10600</v>
      </c>
      <c r="E13849" s="179">
        <v>42860</v>
      </c>
      <c r="F13849" s="180">
        <v>0</v>
      </c>
      <c r="G13849" s="180">
        <v>4537</v>
      </c>
      <c r="H13849" s="180">
        <v>1134.25</v>
      </c>
      <c r="I13849" s="180">
        <f t="shared" si="432"/>
        <v>5671.25</v>
      </c>
      <c r="J13849" s="177" t="str">
        <f t="shared" si="433"/>
        <v>Date &gt; 1920</v>
      </c>
    </row>
    <row r="13850" spans="1:10" x14ac:dyDescent="0.3">
      <c r="A13850" s="178" t="s">
        <v>3372</v>
      </c>
      <c r="B13850" s="178" t="s">
        <v>225</v>
      </c>
      <c r="C13850" s="178" t="s">
        <v>1434</v>
      </c>
      <c r="D13850" s="178" t="s">
        <v>10600</v>
      </c>
      <c r="E13850" s="179">
        <v>42962</v>
      </c>
      <c r="F13850" s="180">
        <v>0</v>
      </c>
      <c r="G13850" s="180">
        <v>17557.68</v>
      </c>
      <c r="H13850" s="180">
        <v>4389.42</v>
      </c>
      <c r="I13850" s="180">
        <f t="shared" si="432"/>
        <v>21947.1</v>
      </c>
      <c r="J13850" s="177" t="str">
        <f t="shared" si="433"/>
        <v>Date &gt; 1920</v>
      </c>
    </row>
    <row r="13851" spans="1:10" x14ac:dyDescent="0.3">
      <c r="A13851" s="178" t="s">
        <v>3372</v>
      </c>
      <c r="B13851" s="178" t="s">
        <v>225</v>
      </c>
      <c r="C13851" s="178" t="s">
        <v>1434</v>
      </c>
      <c r="D13851" s="178" t="s">
        <v>10600</v>
      </c>
      <c r="E13851" s="179">
        <v>43167</v>
      </c>
      <c r="F13851" s="180">
        <v>0</v>
      </c>
      <c r="G13851" s="180">
        <v>16165.92</v>
      </c>
      <c r="H13851" s="180">
        <v>4041.48</v>
      </c>
      <c r="I13851" s="180">
        <f t="shared" si="432"/>
        <v>20207.400000000001</v>
      </c>
      <c r="J13851" s="177" t="str">
        <f t="shared" si="433"/>
        <v>Date &gt; 1920</v>
      </c>
    </row>
    <row r="13852" spans="1:10" x14ac:dyDescent="0.3">
      <c r="A13852" s="178" t="s">
        <v>3372</v>
      </c>
      <c r="B13852" s="178" t="s">
        <v>225</v>
      </c>
      <c r="C13852" s="178" t="s">
        <v>1434</v>
      </c>
      <c r="D13852" s="178" t="s">
        <v>10600</v>
      </c>
      <c r="E13852" s="179">
        <v>43480</v>
      </c>
      <c r="F13852" s="180">
        <v>0</v>
      </c>
      <c r="G13852" s="180">
        <v>20219.8</v>
      </c>
      <c r="H13852" s="180">
        <v>5054.95</v>
      </c>
      <c r="I13852" s="180">
        <f t="shared" si="432"/>
        <v>25274.75</v>
      </c>
      <c r="J13852" s="177" t="str">
        <f t="shared" si="433"/>
        <v>Date &gt; 1920</v>
      </c>
    </row>
    <row r="13853" spans="1:10" x14ac:dyDescent="0.3">
      <c r="A13853" s="178" t="s">
        <v>3372</v>
      </c>
      <c r="B13853" s="178" t="s">
        <v>225</v>
      </c>
      <c r="C13853" s="178" t="s">
        <v>1434</v>
      </c>
      <c r="D13853" s="178" t="s">
        <v>10600</v>
      </c>
      <c r="E13853" s="179">
        <v>43515</v>
      </c>
      <c r="F13853" s="180">
        <v>0</v>
      </c>
      <c r="G13853" s="180">
        <v>428.4</v>
      </c>
      <c r="H13853" s="180">
        <v>107.1</v>
      </c>
      <c r="I13853" s="180">
        <f t="shared" si="432"/>
        <v>535.5</v>
      </c>
      <c r="J13853" s="177" t="str">
        <f t="shared" si="433"/>
        <v>Date &gt; 1920</v>
      </c>
    </row>
    <row r="13854" spans="1:10" x14ac:dyDescent="0.3">
      <c r="A13854" s="178" t="s">
        <v>3372</v>
      </c>
      <c r="B13854" s="178" t="s">
        <v>225</v>
      </c>
      <c r="C13854" s="178" t="s">
        <v>1434</v>
      </c>
      <c r="D13854" s="178" t="s">
        <v>6356</v>
      </c>
      <c r="E13854" s="179">
        <v>43852</v>
      </c>
      <c r="F13854" s="180">
        <v>0</v>
      </c>
      <c r="G13854" s="180">
        <v>13919.42</v>
      </c>
      <c r="H13854" s="180">
        <v>732.6</v>
      </c>
      <c r="I13854" s="180">
        <f t="shared" si="432"/>
        <v>14652.02</v>
      </c>
      <c r="J13854" s="177" t="str">
        <f t="shared" si="433"/>
        <v>Date &gt; 1920</v>
      </c>
    </row>
    <row r="13855" spans="1:10" x14ac:dyDescent="0.3">
      <c r="A13855" s="178" t="s">
        <v>3372</v>
      </c>
      <c r="B13855" s="178" t="s">
        <v>225</v>
      </c>
      <c r="C13855" s="178" t="s">
        <v>1434</v>
      </c>
      <c r="D13855" s="178" t="s">
        <v>6356</v>
      </c>
      <c r="E13855" s="179">
        <v>44111</v>
      </c>
      <c r="F13855" s="180">
        <v>0</v>
      </c>
      <c r="G13855" s="180">
        <v>8870.49</v>
      </c>
      <c r="H13855" s="180">
        <v>466.86</v>
      </c>
      <c r="I13855" s="180">
        <f t="shared" si="432"/>
        <v>9337.35</v>
      </c>
      <c r="J13855" s="177" t="str">
        <f t="shared" si="433"/>
        <v>Date &gt; 1920</v>
      </c>
    </row>
    <row r="13856" spans="1:10" x14ac:dyDescent="0.3">
      <c r="A13856" s="178" t="s">
        <v>3372</v>
      </c>
      <c r="B13856" s="178" t="s">
        <v>225</v>
      </c>
      <c r="C13856" s="178" t="s">
        <v>1434</v>
      </c>
      <c r="D13856" s="178" t="s">
        <v>6356</v>
      </c>
      <c r="E13856" s="179">
        <v>44134</v>
      </c>
      <c r="F13856" s="180">
        <v>0</v>
      </c>
      <c r="G13856" s="180">
        <v>9110.7000000000007</v>
      </c>
      <c r="H13856" s="180">
        <v>479.51</v>
      </c>
      <c r="I13856" s="180">
        <f t="shared" si="432"/>
        <v>9590.2100000000009</v>
      </c>
      <c r="J13856" s="177" t="str">
        <f t="shared" si="433"/>
        <v>Date &gt; 1920</v>
      </c>
    </row>
    <row r="13857" spans="1:10" x14ac:dyDescent="0.3">
      <c r="A13857" s="178" t="s">
        <v>3372</v>
      </c>
      <c r="B13857" s="178" t="s">
        <v>225</v>
      </c>
      <c r="C13857" s="178" t="s">
        <v>1434</v>
      </c>
      <c r="D13857" s="178" t="s">
        <v>6356</v>
      </c>
      <c r="E13857" s="179">
        <v>44258</v>
      </c>
      <c r="F13857" s="180">
        <v>0</v>
      </c>
      <c r="G13857" s="180">
        <v>9584.83</v>
      </c>
      <c r="H13857" s="180">
        <v>504.47</v>
      </c>
      <c r="I13857" s="180">
        <f t="shared" si="432"/>
        <v>10089.299999999999</v>
      </c>
      <c r="J13857" s="177" t="str">
        <f t="shared" si="433"/>
        <v>Date &gt; 1920</v>
      </c>
    </row>
    <row r="13858" spans="1:10" x14ac:dyDescent="0.3">
      <c r="A13858" s="178" t="s">
        <v>3372</v>
      </c>
      <c r="B13858" s="178" t="s">
        <v>225</v>
      </c>
      <c r="C13858" s="178" t="s">
        <v>1434</v>
      </c>
      <c r="D13858" s="178" t="s">
        <v>10601</v>
      </c>
      <c r="E13858" s="209">
        <v>0</v>
      </c>
      <c r="F13858" s="180">
        <v>5751</v>
      </c>
      <c r="G13858" s="180">
        <v>319.47000000000003</v>
      </c>
      <c r="H13858" s="180">
        <v>319.02</v>
      </c>
      <c r="I13858" s="180">
        <f t="shared" si="432"/>
        <v>6389.49</v>
      </c>
      <c r="J13858" s="177" t="str">
        <f t="shared" si="433"/>
        <v>Sketchy date</v>
      </c>
    </row>
    <row r="13859" spans="1:10" x14ac:dyDescent="0.3">
      <c r="A13859" s="178" t="s">
        <v>3372</v>
      </c>
      <c r="B13859" s="178" t="s">
        <v>225</v>
      </c>
      <c r="C13859" s="178" t="s">
        <v>1434</v>
      </c>
      <c r="D13859" s="178" t="s">
        <v>10601</v>
      </c>
      <c r="E13859" s="179">
        <v>43840</v>
      </c>
      <c r="F13859" s="180">
        <v>2696</v>
      </c>
      <c r="G13859" s="180">
        <v>149.80000000000001</v>
      </c>
      <c r="H13859" s="180">
        <v>150.19999999999999</v>
      </c>
      <c r="I13859" s="180">
        <f t="shared" si="432"/>
        <v>2996</v>
      </c>
      <c r="J13859" s="177" t="str">
        <f t="shared" si="433"/>
        <v>Date &gt; 1920</v>
      </c>
    </row>
    <row r="13860" spans="1:10" x14ac:dyDescent="0.3">
      <c r="A13860" s="178" t="s">
        <v>3372</v>
      </c>
      <c r="B13860" s="178" t="s">
        <v>225</v>
      </c>
      <c r="C13860" s="178" t="s">
        <v>1434</v>
      </c>
      <c r="D13860" s="178" t="s">
        <v>10601</v>
      </c>
      <c r="E13860" s="179">
        <v>44123</v>
      </c>
      <c r="F13860" s="180">
        <v>20861</v>
      </c>
      <c r="G13860" s="180">
        <v>1158.98</v>
      </c>
      <c r="H13860" s="180">
        <v>1159.53</v>
      </c>
      <c r="I13860" s="180">
        <f t="shared" si="432"/>
        <v>23179.51</v>
      </c>
      <c r="J13860" s="177" t="str">
        <f t="shared" si="433"/>
        <v>Date &gt; 1920</v>
      </c>
    </row>
    <row r="13861" spans="1:10" x14ac:dyDescent="0.3">
      <c r="A13861" s="178" t="s">
        <v>3372</v>
      </c>
      <c r="B13861" s="178" t="s">
        <v>225</v>
      </c>
      <c r="C13861" s="178" t="s">
        <v>1434</v>
      </c>
      <c r="D13861" s="178" t="s">
        <v>10602</v>
      </c>
      <c r="E13861" s="179">
        <v>44238</v>
      </c>
      <c r="F13861" s="180">
        <v>1000</v>
      </c>
      <c r="G13861" s="180">
        <v>0</v>
      </c>
      <c r="H13861" s="180">
        <v>0</v>
      </c>
      <c r="I13861" s="180">
        <f t="shared" si="432"/>
        <v>1000</v>
      </c>
      <c r="J13861" s="177" t="str">
        <f t="shared" si="433"/>
        <v>Date &gt; 1920</v>
      </c>
    </row>
    <row r="13862" spans="1:10" x14ac:dyDescent="0.3">
      <c r="A13862" s="178" t="s">
        <v>3372</v>
      </c>
      <c r="B13862" s="178" t="s">
        <v>211</v>
      </c>
      <c r="C13862" s="178" t="s">
        <v>10603</v>
      </c>
      <c r="D13862" s="178" t="s">
        <v>10604</v>
      </c>
      <c r="E13862" s="179">
        <v>19535</v>
      </c>
      <c r="F13862" s="180">
        <v>0</v>
      </c>
      <c r="G13862" s="180">
        <v>11625.8</v>
      </c>
      <c r="H13862" s="180">
        <v>0</v>
      </c>
      <c r="I13862" s="180">
        <f t="shared" si="432"/>
        <v>11625.8</v>
      </c>
      <c r="J13862" s="177" t="str">
        <f t="shared" si="433"/>
        <v>Date &gt; 1920</v>
      </c>
    </row>
    <row r="13863" spans="1:10" x14ac:dyDescent="0.3">
      <c r="A13863" s="178" t="s">
        <v>3372</v>
      </c>
      <c r="B13863" s="178" t="s">
        <v>211</v>
      </c>
      <c r="C13863" s="178" t="s">
        <v>10603</v>
      </c>
      <c r="D13863" s="178" t="s">
        <v>10605</v>
      </c>
      <c r="E13863" s="179">
        <v>20691</v>
      </c>
      <c r="F13863" s="180">
        <v>0</v>
      </c>
      <c r="G13863" s="180">
        <v>1600</v>
      </c>
      <c r="H13863" s="180">
        <v>800</v>
      </c>
      <c r="I13863" s="180">
        <f t="shared" si="432"/>
        <v>2400</v>
      </c>
      <c r="J13863" s="177" t="str">
        <f t="shared" si="433"/>
        <v>Date &gt; 1920</v>
      </c>
    </row>
    <row r="13864" spans="1:10" x14ac:dyDescent="0.3">
      <c r="A13864" s="178" t="s">
        <v>3372</v>
      </c>
      <c r="B13864" s="178" t="s">
        <v>211</v>
      </c>
      <c r="C13864" s="178" t="s">
        <v>10603</v>
      </c>
      <c r="D13864" s="178" t="s">
        <v>10606</v>
      </c>
      <c r="E13864" s="179">
        <v>22241</v>
      </c>
      <c r="F13864" s="180">
        <v>0</v>
      </c>
      <c r="G13864" s="180">
        <v>3487.85</v>
      </c>
      <c r="H13864" s="180">
        <v>1743.92</v>
      </c>
      <c r="I13864" s="180">
        <f t="shared" si="432"/>
        <v>5231.7700000000004</v>
      </c>
      <c r="J13864" s="177" t="str">
        <f t="shared" si="433"/>
        <v>Date &gt; 1920</v>
      </c>
    </row>
    <row r="13865" spans="1:10" x14ac:dyDescent="0.3">
      <c r="A13865" s="178" t="s">
        <v>3372</v>
      </c>
      <c r="B13865" s="178" t="s">
        <v>211</v>
      </c>
      <c r="C13865" s="178" t="s">
        <v>10603</v>
      </c>
      <c r="D13865" s="178" t="s">
        <v>10055</v>
      </c>
      <c r="E13865" s="179">
        <v>23321</v>
      </c>
      <c r="F13865" s="180">
        <v>0</v>
      </c>
      <c r="G13865" s="180">
        <v>228.07</v>
      </c>
      <c r="H13865" s="180">
        <v>114.03</v>
      </c>
      <c r="I13865" s="180">
        <f t="shared" si="432"/>
        <v>342.1</v>
      </c>
      <c r="J13865" s="177" t="str">
        <f t="shared" si="433"/>
        <v>Date &gt; 1920</v>
      </c>
    </row>
    <row r="13866" spans="1:10" x14ac:dyDescent="0.3">
      <c r="A13866" s="178" t="s">
        <v>3372</v>
      </c>
      <c r="B13866" s="178" t="s">
        <v>211</v>
      </c>
      <c r="C13866" s="178" t="s">
        <v>10603</v>
      </c>
      <c r="D13866" s="178" t="s">
        <v>10607</v>
      </c>
      <c r="E13866" s="179">
        <v>24090</v>
      </c>
      <c r="F13866" s="180">
        <v>0</v>
      </c>
      <c r="G13866" s="180">
        <v>389.42</v>
      </c>
      <c r="H13866" s="180">
        <v>389.43</v>
      </c>
      <c r="I13866" s="180">
        <f t="shared" si="432"/>
        <v>778.85</v>
      </c>
      <c r="J13866" s="177" t="str">
        <f t="shared" si="433"/>
        <v>Date &gt; 1920</v>
      </c>
    </row>
    <row r="13867" spans="1:10" x14ac:dyDescent="0.3">
      <c r="A13867" s="178" t="s">
        <v>3372</v>
      </c>
      <c r="B13867" s="178" t="s">
        <v>211</v>
      </c>
      <c r="C13867" s="178" t="s">
        <v>10603</v>
      </c>
      <c r="D13867" s="178" t="s">
        <v>10608</v>
      </c>
      <c r="E13867" s="179">
        <v>29908</v>
      </c>
      <c r="F13867" s="180">
        <v>0</v>
      </c>
      <c r="G13867" s="180">
        <v>8890.15</v>
      </c>
      <c r="H13867" s="180">
        <v>987.79</v>
      </c>
      <c r="I13867" s="180">
        <f t="shared" si="432"/>
        <v>9877.9399999999987</v>
      </c>
      <c r="J13867" s="177" t="str">
        <f t="shared" si="433"/>
        <v>Date &gt; 1920</v>
      </c>
    </row>
    <row r="13868" spans="1:10" x14ac:dyDescent="0.3">
      <c r="A13868" s="178" t="s">
        <v>3372</v>
      </c>
      <c r="B13868" s="178" t="s">
        <v>211</v>
      </c>
      <c r="C13868" s="178" t="s">
        <v>10603</v>
      </c>
      <c r="D13868" s="178" t="s">
        <v>6345</v>
      </c>
      <c r="E13868" s="179">
        <v>30435</v>
      </c>
      <c r="F13868" s="180">
        <v>0</v>
      </c>
      <c r="G13868" s="180">
        <v>40000</v>
      </c>
      <c r="H13868" s="180">
        <v>20000</v>
      </c>
      <c r="I13868" s="180">
        <f t="shared" si="432"/>
        <v>60000</v>
      </c>
      <c r="J13868" s="177" t="str">
        <f t="shared" si="433"/>
        <v>Date &gt; 1920</v>
      </c>
    </row>
    <row r="13869" spans="1:10" x14ac:dyDescent="0.3">
      <c r="A13869" s="178" t="s">
        <v>3372</v>
      </c>
      <c r="B13869" s="178" t="s">
        <v>211</v>
      </c>
      <c r="C13869" s="178" t="s">
        <v>10603</v>
      </c>
      <c r="D13869" s="178" t="s">
        <v>10609</v>
      </c>
      <c r="E13869" s="179">
        <v>32518</v>
      </c>
      <c r="F13869" s="180">
        <v>1194390.1000000001</v>
      </c>
      <c r="G13869" s="180">
        <v>117031.92</v>
      </c>
      <c r="H13869" s="180">
        <v>196435.68</v>
      </c>
      <c r="I13869" s="180">
        <f t="shared" si="432"/>
        <v>1507857.7</v>
      </c>
      <c r="J13869" s="177" t="str">
        <f t="shared" si="433"/>
        <v>Date &gt; 1920</v>
      </c>
    </row>
    <row r="13870" spans="1:10" x14ac:dyDescent="0.3">
      <c r="A13870" s="178" t="s">
        <v>3372</v>
      </c>
      <c r="B13870" s="178" t="s">
        <v>211</v>
      </c>
      <c r="C13870" s="178" t="s">
        <v>10603</v>
      </c>
      <c r="D13870" s="178" t="s">
        <v>10610</v>
      </c>
      <c r="E13870" s="179">
        <v>31461</v>
      </c>
      <c r="F13870" s="180">
        <v>72779.8</v>
      </c>
      <c r="G13870" s="180">
        <v>9299.33</v>
      </c>
      <c r="H13870" s="180">
        <v>12498.97</v>
      </c>
      <c r="I13870" s="180">
        <f t="shared" si="432"/>
        <v>94578.1</v>
      </c>
      <c r="J13870" s="177" t="str">
        <f t="shared" si="433"/>
        <v>Date &gt; 1920</v>
      </c>
    </row>
    <row r="13871" spans="1:10" x14ac:dyDescent="0.3">
      <c r="A13871" s="178" t="s">
        <v>3372</v>
      </c>
      <c r="B13871" s="178" t="s">
        <v>211</v>
      </c>
      <c r="C13871" s="178" t="s">
        <v>10603</v>
      </c>
      <c r="D13871" s="178" t="s">
        <v>8566</v>
      </c>
      <c r="E13871" s="179">
        <v>31433</v>
      </c>
      <c r="F13871" s="180">
        <v>0</v>
      </c>
      <c r="G13871" s="180">
        <v>59172.44</v>
      </c>
      <c r="H13871" s="180">
        <v>29586.19</v>
      </c>
      <c r="I13871" s="180">
        <f t="shared" si="432"/>
        <v>88758.63</v>
      </c>
      <c r="J13871" s="177" t="str">
        <f t="shared" si="433"/>
        <v>Date &gt; 1920</v>
      </c>
    </row>
    <row r="13872" spans="1:10" x14ac:dyDescent="0.3">
      <c r="A13872" s="178" t="s">
        <v>3372</v>
      </c>
      <c r="B13872" s="178" t="s">
        <v>211</v>
      </c>
      <c r="C13872" s="178" t="s">
        <v>10603</v>
      </c>
      <c r="D13872" s="178" t="s">
        <v>7418</v>
      </c>
      <c r="E13872" s="179">
        <v>31422</v>
      </c>
      <c r="F13872" s="180">
        <v>0</v>
      </c>
      <c r="G13872" s="180">
        <v>1817.26</v>
      </c>
      <c r="H13872" s="180">
        <v>540</v>
      </c>
      <c r="I13872" s="180">
        <f t="shared" si="432"/>
        <v>2357.2600000000002</v>
      </c>
      <c r="J13872" s="177" t="str">
        <f t="shared" si="433"/>
        <v>Date &gt; 1920</v>
      </c>
    </row>
    <row r="13873" spans="1:10" x14ac:dyDescent="0.3">
      <c r="A13873" s="178" t="s">
        <v>3372</v>
      </c>
      <c r="B13873" s="178" t="s">
        <v>211</v>
      </c>
      <c r="C13873" s="178" t="s">
        <v>10603</v>
      </c>
      <c r="D13873" s="178" t="s">
        <v>10581</v>
      </c>
      <c r="E13873" s="179">
        <v>32157</v>
      </c>
      <c r="F13873" s="180">
        <v>0</v>
      </c>
      <c r="G13873" s="180">
        <v>13383.33</v>
      </c>
      <c r="H13873" s="180">
        <v>6691.67</v>
      </c>
      <c r="I13873" s="180">
        <f t="shared" si="432"/>
        <v>20075</v>
      </c>
      <c r="J13873" s="177" t="str">
        <f t="shared" si="433"/>
        <v>Date &gt; 1920</v>
      </c>
    </row>
    <row r="13874" spans="1:10" x14ac:dyDescent="0.3">
      <c r="A13874" s="178" t="s">
        <v>3372</v>
      </c>
      <c r="B13874" s="178" t="s">
        <v>211</v>
      </c>
      <c r="C13874" s="178" t="s">
        <v>10603</v>
      </c>
      <c r="D13874" s="178" t="s">
        <v>6350</v>
      </c>
      <c r="E13874" s="179">
        <v>33109</v>
      </c>
      <c r="F13874" s="180">
        <v>0</v>
      </c>
      <c r="G13874" s="180">
        <v>8000</v>
      </c>
      <c r="H13874" s="180">
        <v>4000</v>
      </c>
      <c r="I13874" s="180">
        <f t="shared" si="432"/>
        <v>12000</v>
      </c>
      <c r="J13874" s="177" t="str">
        <f t="shared" si="433"/>
        <v>Date &gt; 1920</v>
      </c>
    </row>
    <row r="13875" spans="1:10" x14ac:dyDescent="0.3">
      <c r="A13875" s="178" t="s">
        <v>3372</v>
      </c>
      <c r="B13875" s="178" t="s">
        <v>211</v>
      </c>
      <c r="C13875" s="178" t="s">
        <v>10603</v>
      </c>
      <c r="D13875" s="178" t="s">
        <v>6350</v>
      </c>
      <c r="E13875" s="179">
        <v>33143</v>
      </c>
      <c r="F13875" s="180">
        <v>0</v>
      </c>
      <c r="G13875" s="180">
        <v>731.17</v>
      </c>
      <c r="H13875" s="180">
        <v>365.59</v>
      </c>
      <c r="I13875" s="180">
        <f t="shared" si="432"/>
        <v>1096.76</v>
      </c>
      <c r="J13875" s="177" t="str">
        <f t="shared" si="433"/>
        <v>Date &gt; 1920</v>
      </c>
    </row>
    <row r="13876" spans="1:10" x14ac:dyDescent="0.3">
      <c r="A13876" s="178" t="s">
        <v>3372</v>
      </c>
      <c r="B13876" s="178" t="s">
        <v>211</v>
      </c>
      <c r="C13876" s="178" t="s">
        <v>10603</v>
      </c>
      <c r="D13876" s="178" t="s">
        <v>10611</v>
      </c>
      <c r="E13876" s="179">
        <v>33544</v>
      </c>
      <c r="F13876" s="180">
        <v>0</v>
      </c>
      <c r="G13876" s="180">
        <v>12893.94</v>
      </c>
      <c r="H13876" s="180">
        <v>6446.98</v>
      </c>
      <c r="I13876" s="180">
        <f t="shared" si="432"/>
        <v>19340.919999999998</v>
      </c>
      <c r="J13876" s="177" t="str">
        <f t="shared" si="433"/>
        <v>Date &gt; 1920</v>
      </c>
    </row>
    <row r="13877" spans="1:10" x14ac:dyDescent="0.3">
      <c r="A13877" s="178" t="s">
        <v>3372</v>
      </c>
      <c r="B13877" s="178" t="s">
        <v>211</v>
      </c>
      <c r="C13877" s="178" t="s">
        <v>10603</v>
      </c>
      <c r="D13877" s="178" t="s">
        <v>7157</v>
      </c>
      <c r="E13877" s="179">
        <v>34410</v>
      </c>
      <c r="F13877" s="180">
        <v>0</v>
      </c>
      <c r="G13877" s="180">
        <v>17466.669999999998</v>
      </c>
      <c r="H13877" s="180">
        <v>8733.33</v>
      </c>
      <c r="I13877" s="180">
        <f t="shared" si="432"/>
        <v>26200</v>
      </c>
      <c r="J13877" s="177" t="str">
        <f t="shared" si="433"/>
        <v>Date &gt; 1920</v>
      </c>
    </row>
    <row r="13878" spans="1:10" x14ac:dyDescent="0.3">
      <c r="A13878" s="178" t="s">
        <v>3372</v>
      </c>
      <c r="B13878" s="178" t="s">
        <v>211</v>
      </c>
      <c r="C13878" s="178" t="s">
        <v>10603</v>
      </c>
      <c r="D13878" s="178" t="s">
        <v>7157</v>
      </c>
      <c r="E13878" s="179">
        <v>34736</v>
      </c>
      <c r="F13878" s="180">
        <v>0</v>
      </c>
      <c r="G13878" s="180">
        <v>2037.34</v>
      </c>
      <c r="H13878" s="180">
        <v>1018.66</v>
      </c>
      <c r="I13878" s="180">
        <f t="shared" si="432"/>
        <v>3056</v>
      </c>
      <c r="J13878" s="177" t="str">
        <f t="shared" si="433"/>
        <v>Date &gt; 1920</v>
      </c>
    </row>
    <row r="13879" spans="1:10" x14ac:dyDescent="0.3">
      <c r="A13879" s="178" t="s">
        <v>3372</v>
      </c>
      <c r="B13879" s="178" t="s">
        <v>211</v>
      </c>
      <c r="C13879" s="178" t="s">
        <v>10603</v>
      </c>
      <c r="D13879" s="178" t="s">
        <v>7486</v>
      </c>
      <c r="E13879" s="179">
        <v>34036</v>
      </c>
      <c r="F13879" s="180">
        <v>0</v>
      </c>
      <c r="G13879" s="180">
        <v>17200</v>
      </c>
      <c r="H13879" s="180">
        <v>8600</v>
      </c>
      <c r="I13879" s="180">
        <f t="shared" si="432"/>
        <v>25800</v>
      </c>
      <c r="J13879" s="177" t="str">
        <f t="shared" si="433"/>
        <v>Date &gt; 1920</v>
      </c>
    </row>
    <row r="13880" spans="1:10" x14ac:dyDescent="0.3">
      <c r="A13880" s="178" t="s">
        <v>3372</v>
      </c>
      <c r="B13880" s="178" t="s">
        <v>211</v>
      </c>
      <c r="C13880" s="178" t="s">
        <v>10603</v>
      </c>
      <c r="D13880" s="178" t="s">
        <v>7486</v>
      </c>
      <c r="E13880" s="179">
        <v>34246</v>
      </c>
      <c r="F13880" s="180">
        <v>0</v>
      </c>
      <c r="G13880" s="180">
        <v>2234.4299999999998</v>
      </c>
      <c r="H13880" s="180">
        <v>1117.21</v>
      </c>
      <c r="I13880" s="180">
        <f t="shared" si="432"/>
        <v>3351.64</v>
      </c>
      <c r="J13880" s="177" t="str">
        <f t="shared" si="433"/>
        <v>Date &gt; 1920</v>
      </c>
    </row>
    <row r="13881" spans="1:10" x14ac:dyDescent="0.3">
      <c r="A13881" s="178" t="s">
        <v>3372</v>
      </c>
      <c r="B13881" s="178" t="s">
        <v>211</v>
      </c>
      <c r="C13881" s="178" t="s">
        <v>10603</v>
      </c>
      <c r="D13881" s="178" t="s">
        <v>10612</v>
      </c>
      <c r="E13881" s="179">
        <v>34821</v>
      </c>
      <c r="F13881" s="180">
        <v>0</v>
      </c>
      <c r="G13881" s="180">
        <v>4000</v>
      </c>
      <c r="H13881" s="180">
        <v>2000</v>
      </c>
      <c r="I13881" s="180">
        <f t="shared" si="432"/>
        <v>6000</v>
      </c>
      <c r="J13881" s="177" t="str">
        <f t="shared" si="433"/>
        <v>Date &gt; 1920</v>
      </c>
    </row>
    <row r="13882" spans="1:10" x14ac:dyDescent="0.3">
      <c r="A13882" s="178" t="s">
        <v>3372</v>
      </c>
      <c r="B13882" s="178" t="s">
        <v>211</v>
      </c>
      <c r="C13882" s="178" t="s">
        <v>10603</v>
      </c>
      <c r="D13882" s="178" t="s">
        <v>10612</v>
      </c>
      <c r="E13882" s="179">
        <v>34872</v>
      </c>
      <c r="F13882" s="180">
        <v>0</v>
      </c>
      <c r="G13882" s="180">
        <v>808.77</v>
      </c>
      <c r="H13882" s="180">
        <v>404.39</v>
      </c>
      <c r="I13882" s="180">
        <f t="shared" si="432"/>
        <v>1213.1599999999999</v>
      </c>
      <c r="J13882" s="177" t="str">
        <f t="shared" si="433"/>
        <v>Date &gt; 1920</v>
      </c>
    </row>
    <row r="13883" spans="1:10" x14ac:dyDescent="0.3">
      <c r="A13883" s="178" t="s">
        <v>3372</v>
      </c>
      <c r="B13883" s="178" t="s">
        <v>211</v>
      </c>
      <c r="C13883" s="178" t="s">
        <v>10603</v>
      </c>
      <c r="D13883" s="178" t="s">
        <v>10613</v>
      </c>
      <c r="E13883" s="179">
        <v>35332</v>
      </c>
      <c r="F13883" s="180">
        <v>0</v>
      </c>
      <c r="G13883" s="180">
        <v>6000</v>
      </c>
      <c r="H13883" s="180">
        <v>3250.25</v>
      </c>
      <c r="I13883" s="180">
        <f t="shared" si="432"/>
        <v>9250.25</v>
      </c>
      <c r="J13883" s="177" t="str">
        <f t="shared" si="433"/>
        <v>Date &gt; 1920</v>
      </c>
    </row>
    <row r="13884" spans="1:10" x14ac:dyDescent="0.3">
      <c r="A13884" s="178" t="s">
        <v>3372</v>
      </c>
      <c r="B13884" s="178" t="s">
        <v>211</v>
      </c>
      <c r="C13884" s="178" t="s">
        <v>10603</v>
      </c>
      <c r="D13884" s="178" t="s">
        <v>10613</v>
      </c>
      <c r="E13884" s="179">
        <v>35332</v>
      </c>
      <c r="F13884" s="180">
        <v>0</v>
      </c>
      <c r="G13884" s="180">
        <v>500.49</v>
      </c>
      <c r="H13884" s="180">
        <v>0</v>
      </c>
      <c r="I13884" s="180">
        <f t="shared" si="432"/>
        <v>500.49</v>
      </c>
      <c r="J13884" s="177" t="str">
        <f t="shared" si="433"/>
        <v>Date &gt; 1920</v>
      </c>
    </row>
    <row r="13885" spans="1:10" x14ac:dyDescent="0.3">
      <c r="A13885" s="178" t="s">
        <v>3372</v>
      </c>
      <c r="B13885" s="178" t="s">
        <v>211</v>
      </c>
      <c r="C13885" s="178" t="s">
        <v>10603</v>
      </c>
      <c r="D13885" s="178" t="s">
        <v>7376</v>
      </c>
      <c r="E13885" s="179">
        <v>35039</v>
      </c>
      <c r="F13885" s="180">
        <v>0</v>
      </c>
      <c r="G13885" s="180">
        <v>1006</v>
      </c>
      <c r="H13885" s="180">
        <v>503</v>
      </c>
      <c r="I13885" s="180">
        <f t="shared" si="432"/>
        <v>1509</v>
      </c>
      <c r="J13885" s="177" t="str">
        <f t="shared" si="433"/>
        <v>Date &gt; 1920</v>
      </c>
    </row>
    <row r="13886" spans="1:10" x14ac:dyDescent="0.3">
      <c r="A13886" s="178" t="s">
        <v>3372</v>
      </c>
      <c r="B13886" s="178" t="s">
        <v>211</v>
      </c>
      <c r="C13886" s="178" t="s">
        <v>10603</v>
      </c>
      <c r="D13886" s="178" t="s">
        <v>10614</v>
      </c>
      <c r="E13886" s="179">
        <v>35667</v>
      </c>
      <c r="F13886" s="180">
        <v>0</v>
      </c>
      <c r="G13886" s="180">
        <v>36646.85</v>
      </c>
      <c r="H13886" s="180">
        <v>18323.419999999998</v>
      </c>
      <c r="I13886" s="180">
        <f t="shared" si="432"/>
        <v>54970.27</v>
      </c>
      <c r="J13886" s="177" t="str">
        <f t="shared" si="433"/>
        <v>Date &gt; 1920</v>
      </c>
    </row>
    <row r="13887" spans="1:10" x14ac:dyDescent="0.3">
      <c r="A13887" s="178" t="s">
        <v>3372</v>
      </c>
      <c r="B13887" s="178" t="s">
        <v>211</v>
      </c>
      <c r="C13887" s="178" t="s">
        <v>10603</v>
      </c>
      <c r="D13887" s="178" t="s">
        <v>10614</v>
      </c>
      <c r="E13887" s="179">
        <v>35747</v>
      </c>
      <c r="F13887" s="180">
        <v>0</v>
      </c>
      <c r="G13887" s="180">
        <v>15991.93</v>
      </c>
      <c r="H13887" s="180">
        <v>7995.96</v>
      </c>
      <c r="I13887" s="180">
        <f t="shared" si="432"/>
        <v>23987.89</v>
      </c>
      <c r="J13887" s="177" t="str">
        <f t="shared" si="433"/>
        <v>Date &gt; 1920</v>
      </c>
    </row>
    <row r="13888" spans="1:10" x14ac:dyDescent="0.3">
      <c r="A13888" s="178" t="s">
        <v>3372</v>
      </c>
      <c r="B13888" s="178" t="s">
        <v>211</v>
      </c>
      <c r="C13888" s="178" t="s">
        <v>10603</v>
      </c>
      <c r="D13888" s="178" t="s">
        <v>10614</v>
      </c>
      <c r="E13888" s="179">
        <v>36364</v>
      </c>
      <c r="F13888" s="180">
        <v>0</v>
      </c>
      <c r="G13888" s="180">
        <v>3522.42</v>
      </c>
      <c r="H13888" s="180">
        <v>1761.22</v>
      </c>
      <c r="I13888" s="180">
        <f t="shared" si="432"/>
        <v>5283.64</v>
      </c>
      <c r="J13888" s="177" t="str">
        <f t="shared" si="433"/>
        <v>Date &gt; 1920</v>
      </c>
    </row>
    <row r="13889" spans="1:10" x14ac:dyDescent="0.3">
      <c r="A13889" s="178" t="s">
        <v>3372</v>
      </c>
      <c r="B13889" s="178" t="s">
        <v>211</v>
      </c>
      <c r="C13889" s="178" t="s">
        <v>10603</v>
      </c>
      <c r="D13889" s="178" t="s">
        <v>10615</v>
      </c>
      <c r="E13889" s="179">
        <v>35747</v>
      </c>
      <c r="F13889" s="180">
        <v>0</v>
      </c>
      <c r="G13889" s="180">
        <v>10095.82</v>
      </c>
      <c r="H13889" s="180">
        <v>5047.91</v>
      </c>
      <c r="I13889" s="180">
        <f t="shared" si="432"/>
        <v>15143.73</v>
      </c>
      <c r="J13889" s="177" t="str">
        <f t="shared" si="433"/>
        <v>Date &gt; 1920</v>
      </c>
    </row>
    <row r="13890" spans="1:10" x14ac:dyDescent="0.3">
      <c r="A13890" s="178" t="s">
        <v>3372</v>
      </c>
      <c r="B13890" s="178" t="s">
        <v>211</v>
      </c>
      <c r="C13890" s="178" t="s">
        <v>10603</v>
      </c>
      <c r="D13890" s="178" t="s">
        <v>10616</v>
      </c>
      <c r="E13890" s="179">
        <v>35697</v>
      </c>
      <c r="F13890" s="180">
        <v>0</v>
      </c>
      <c r="G13890" s="180">
        <v>40421.97</v>
      </c>
      <c r="H13890" s="180">
        <v>26947.97</v>
      </c>
      <c r="I13890" s="180">
        <f t="shared" si="432"/>
        <v>67369.94</v>
      </c>
      <c r="J13890" s="177" t="str">
        <f t="shared" si="433"/>
        <v>Date &gt; 1920</v>
      </c>
    </row>
    <row r="13891" spans="1:10" x14ac:dyDescent="0.3">
      <c r="A13891" s="178" t="s">
        <v>3372</v>
      </c>
      <c r="B13891" s="178" t="s">
        <v>211</v>
      </c>
      <c r="C13891" s="178" t="s">
        <v>10603</v>
      </c>
      <c r="D13891" s="178" t="s">
        <v>10616</v>
      </c>
      <c r="E13891" s="179">
        <v>35747</v>
      </c>
      <c r="F13891" s="180">
        <v>0</v>
      </c>
      <c r="G13891" s="180">
        <v>68609.94</v>
      </c>
      <c r="H13891" s="180">
        <v>45739.96</v>
      </c>
      <c r="I13891" s="180">
        <f t="shared" si="432"/>
        <v>114349.9</v>
      </c>
      <c r="J13891" s="177" t="str">
        <f t="shared" si="433"/>
        <v>Date &gt; 1920</v>
      </c>
    </row>
    <row r="13892" spans="1:10" x14ac:dyDescent="0.3">
      <c r="A13892" s="178" t="s">
        <v>3372</v>
      </c>
      <c r="B13892" s="178" t="s">
        <v>211</v>
      </c>
      <c r="C13892" s="178" t="s">
        <v>10603</v>
      </c>
      <c r="D13892" s="178" t="s">
        <v>10616</v>
      </c>
      <c r="E13892" s="179">
        <v>35769</v>
      </c>
      <c r="F13892" s="180">
        <v>0</v>
      </c>
      <c r="G13892" s="180">
        <v>34740.300000000003</v>
      </c>
      <c r="H13892" s="180">
        <v>23160.2</v>
      </c>
      <c r="I13892" s="180">
        <f t="shared" si="432"/>
        <v>57900.5</v>
      </c>
      <c r="J13892" s="177" t="str">
        <f t="shared" si="433"/>
        <v>Date &gt; 1920</v>
      </c>
    </row>
    <row r="13893" spans="1:10" x14ac:dyDescent="0.3">
      <c r="A13893" s="178" t="s">
        <v>3372</v>
      </c>
      <c r="B13893" s="178" t="s">
        <v>211</v>
      </c>
      <c r="C13893" s="178" t="s">
        <v>10603</v>
      </c>
      <c r="D13893" s="178" t="s">
        <v>10616</v>
      </c>
      <c r="E13893" s="179">
        <v>35863</v>
      </c>
      <c r="F13893" s="180">
        <v>0</v>
      </c>
      <c r="G13893" s="180">
        <v>22746.83</v>
      </c>
      <c r="H13893" s="180">
        <v>15164.56</v>
      </c>
      <c r="I13893" s="180">
        <f t="shared" ref="I13893:I13956" si="434">SUM(F13893:H13893)</f>
        <v>37911.39</v>
      </c>
      <c r="J13893" s="177" t="str">
        <f t="shared" ref="J13893:J13956" si="435">IF(OR(YEAR(E13893)&gt; 1920, ISBLANK(E13893)), "Date &gt; 1920", "Sketchy date")</f>
        <v>Date &gt; 1920</v>
      </c>
    </row>
    <row r="13894" spans="1:10" x14ac:dyDescent="0.3">
      <c r="A13894" s="178" t="s">
        <v>3372</v>
      </c>
      <c r="B13894" s="178" t="s">
        <v>211</v>
      </c>
      <c r="C13894" s="178" t="s">
        <v>10603</v>
      </c>
      <c r="D13894" s="178" t="s">
        <v>10616</v>
      </c>
      <c r="E13894" s="179">
        <v>36284</v>
      </c>
      <c r="F13894" s="180">
        <v>0</v>
      </c>
      <c r="G13894" s="180">
        <v>9209.31</v>
      </c>
      <c r="H13894" s="180">
        <v>6139.54</v>
      </c>
      <c r="I13894" s="180">
        <f t="shared" si="434"/>
        <v>15348.849999999999</v>
      </c>
      <c r="J13894" s="177" t="str">
        <f t="shared" si="435"/>
        <v>Date &gt; 1920</v>
      </c>
    </row>
    <row r="13895" spans="1:10" x14ac:dyDescent="0.3">
      <c r="A13895" s="178" t="s">
        <v>3372</v>
      </c>
      <c r="B13895" s="178" t="s">
        <v>211</v>
      </c>
      <c r="C13895" s="178" t="s">
        <v>10603</v>
      </c>
      <c r="D13895" s="178" t="s">
        <v>10617</v>
      </c>
      <c r="E13895" s="179">
        <v>36502</v>
      </c>
      <c r="F13895" s="180">
        <v>0</v>
      </c>
      <c r="G13895" s="180">
        <v>94084.39</v>
      </c>
      <c r="H13895" s="180">
        <v>62722.93</v>
      </c>
      <c r="I13895" s="180">
        <f t="shared" si="434"/>
        <v>156807.32</v>
      </c>
      <c r="J13895" s="177" t="str">
        <f t="shared" si="435"/>
        <v>Date &gt; 1920</v>
      </c>
    </row>
    <row r="13896" spans="1:10" x14ac:dyDescent="0.3">
      <c r="A13896" s="178" t="s">
        <v>3372</v>
      </c>
      <c r="B13896" s="178" t="s">
        <v>211</v>
      </c>
      <c r="C13896" s="178" t="s">
        <v>10603</v>
      </c>
      <c r="D13896" s="178" t="s">
        <v>10617</v>
      </c>
      <c r="E13896" s="179">
        <v>36536</v>
      </c>
      <c r="F13896" s="180">
        <v>0</v>
      </c>
      <c r="G13896" s="180">
        <v>4743.9799999999996</v>
      </c>
      <c r="H13896" s="180">
        <v>3162.65</v>
      </c>
      <c r="I13896" s="180">
        <f t="shared" si="434"/>
        <v>7906.6299999999992</v>
      </c>
      <c r="J13896" s="177" t="str">
        <f t="shared" si="435"/>
        <v>Date &gt; 1920</v>
      </c>
    </row>
    <row r="13897" spans="1:10" x14ac:dyDescent="0.3">
      <c r="A13897" s="178" t="s">
        <v>3372</v>
      </c>
      <c r="B13897" s="178" t="s">
        <v>211</v>
      </c>
      <c r="C13897" s="178" t="s">
        <v>10603</v>
      </c>
      <c r="D13897" s="178" t="s">
        <v>10618</v>
      </c>
      <c r="E13897" s="179">
        <v>37293</v>
      </c>
      <c r="F13897" s="180">
        <v>116748</v>
      </c>
      <c r="G13897" s="180">
        <v>14576.28</v>
      </c>
      <c r="H13897" s="180">
        <v>26978.19</v>
      </c>
      <c r="I13897" s="180">
        <f t="shared" si="434"/>
        <v>158302.47</v>
      </c>
      <c r="J13897" s="177" t="str">
        <f t="shared" si="435"/>
        <v>Date &gt; 1920</v>
      </c>
    </row>
    <row r="13898" spans="1:10" x14ac:dyDescent="0.3">
      <c r="A13898" s="178" t="s">
        <v>3372</v>
      </c>
      <c r="B13898" s="178" t="s">
        <v>211</v>
      </c>
      <c r="C13898" s="178" t="s">
        <v>10603</v>
      </c>
      <c r="D13898" s="178" t="s">
        <v>10618</v>
      </c>
      <c r="E13898" s="179">
        <v>37602</v>
      </c>
      <c r="F13898" s="180">
        <v>43598</v>
      </c>
      <c r="G13898" s="180">
        <v>3685.57</v>
      </c>
      <c r="H13898" s="180">
        <v>8226.02</v>
      </c>
      <c r="I13898" s="180">
        <f t="shared" si="434"/>
        <v>55509.59</v>
      </c>
      <c r="J13898" s="177" t="str">
        <f t="shared" si="435"/>
        <v>Date &gt; 1920</v>
      </c>
    </row>
    <row r="13899" spans="1:10" x14ac:dyDescent="0.3">
      <c r="A13899" s="178" t="s">
        <v>3372</v>
      </c>
      <c r="B13899" s="178" t="s">
        <v>211</v>
      </c>
      <c r="C13899" s="178" t="s">
        <v>10603</v>
      </c>
      <c r="D13899" s="178" t="s">
        <v>10619</v>
      </c>
      <c r="E13899" s="179">
        <v>38141</v>
      </c>
      <c r="F13899" s="180">
        <v>14202</v>
      </c>
      <c r="G13899" s="180">
        <v>678.24</v>
      </c>
      <c r="H13899" s="180">
        <v>2119.7600000000002</v>
      </c>
      <c r="I13899" s="180">
        <f t="shared" si="434"/>
        <v>17000</v>
      </c>
      <c r="J13899" s="177" t="str">
        <f t="shared" si="435"/>
        <v>Date &gt; 1920</v>
      </c>
    </row>
    <row r="13900" spans="1:10" x14ac:dyDescent="0.3">
      <c r="A13900" s="178" t="s">
        <v>3372</v>
      </c>
      <c r="B13900" s="178" t="s">
        <v>211</v>
      </c>
      <c r="C13900" s="178" t="s">
        <v>10603</v>
      </c>
      <c r="D13900" s="178" t="s">
        <v>10620</v>
      </c>
      <c r="E13900" s="179">
        <v>38321</v>
      </c>
      <c r="F13900" s="180">
        <v>207690</v>
      </c>
      <c r="G13900" s="180">
        <v>0</v>
      </c>
      <c r="H13900" s="180">
        <v>10931.6</v>
      </c>
      <c r="I13900" s="180">
        <f t="shared" si="434"/>
        <v>218621.6</v>
      </c>
      <c r="J13900" s="177" t="str">
        <f t="shared" si="435"/>
        <v>Date &gt; 1920</v>
      </c>
    </row>
    <row r="13901" spans="1:10" x14ac:dyDescent="0.3">
      <c r="A13901" s="178" t="s">
        <v>3372</v>
      </c>
      <c r="B13901" s="178" t="s">
        <v>211</v>
      </c>
      <c r="C13901" s="178" t="s">
        <v>10603</v>
      </c>
      <c r="D13901" s="178" t="s">
        <v>10620</v>
      </c>
      <c r="E13901" s="179">
        <v>38337</v>
      </c>
      <c r="F13901" s="180">
        <v>18695</v>
      </c>
      <c r="G13901" s="180">
        <v>0</v>
      </c>
      <c r="H13901" s="180">
        <v>983.4</v>
      </c>
      <c r="I13901" s="180">
        <f t="shared" si="434"/>
        <v>19678.400000000001</v>
      </c>
      <c r="J13901" s="177" t="str">
        <f t="shared" si="435"/>
        <v>Date &gt; 1920</v>
      </c>
    </row>
    <row r="13902" spans="1:10" x14ac:dyDescent="0.3">
      <c r="A13902" s="178" t="s">
        <v>3372</v>
      </c>
      <c r="B13902" s="178" t="s">
        <v>211</v>
      </c>
      <c r="C13902" s="178" t="s">
        <v>10603</v>
      </c>
      <c r="D13902" s="178" t="s">
        <v>10621</v>
      </c>
      <c r="E13902" s="179">
        <v>39064</v>
      </c>
      <c r="F13902" s="180">
        <v>21536</v>
      </c>
      <c r="G13902" s="180">
        <v>0</v>
      </c>
      <c r="H13902" s="180">
        <v>1134.27</v>
      </c>
      <c r="I13902" s="180">
        <f t="shared" si="434"/>
        <v>22670.27</v>
      </c>
      <c r="J13902" s="177" t="str">
        <f t="shared" si="435"/>
        <v>Date &gt; 1920</v>
      </c>
    </row>
    <row r="13903" spans="1:10" x14ac:dyDescent="0.3">
      <c r="A13903" s="178" t="s">
        <v>3372</v>
      </c>
      <c r="B13903" s="178" t="s">
        <v>211</v>
      </c>
      <c r="C13903" s="178" t="s">
        <v>10603</v>
      </c>
      <c r="D13903" s="178" t="s">
        <v>10621</v>
      </c>
      <c r="E13903" s="179">
        <v>39069</v>
      </c>
      <c r="F13903" s="180">
        <v>26396</v>
      </c>
      <c r="G13903" s="180">
        <v>0</v>
      </c>
      <c r="H13903" s="180">
        <v>1389</v>
      </c>
      <c r="I13903" s="180">
        <f t="shared" si="434"/>
        <v>27785</v>
      </c>
      <c r="J13903" s="177" t="str">
        <f t="shared" si="435"/>
        <v>Date &gt; 1920</v>
      </c>
    </row>
    <row r="13904" spans="1:10" x14ac:dyDescent="0.3">
      <c r="A13904" s="178" t="s">
        <v>3372</v>
      </c>
      <c r="B13904" s="178" t="s">
        <v>211</v>
      </c>
      <c r="C13904" s="178" t="s">
        <v>10603</v>
      </c>
      <c r="D13904" s="178" t="s">
        <v>10621</v>
      </c>
      <c r="E13904" s="179">
        <v>39498</v>
      </c>
      <c r="F13904" s="180">
        <v>4768</v>
      </c>
      <c r="G13904" s="180">
        <v>0</v>
      </c>
      <c r="H13904" s="180">
        <v>760</v>
      </c>
      <c r="I13904" s="180">
        <f t="shared" si="434"/>
        <v>5528</v>
      </c>
      <c r="J13904" s="177" t="str">
        <f t="shared" si="435"/>
        <v>Date &gt; 1920</v>
      </c>
    </row>
    <row r="13905" spans="1:10" x14ac:dyDescent="0.3">
      <c r="A13905" s="178" t="s">
        <v>3372</v>
      </c>
      <c r="B13905" s="178" t="s">
        <v>211</v>
      </c>
      <c r="C13905" s="178" t="s">
        <v>10603</v>
      </c>
      <c r="D13905" s="178" t="s">
        <v>10621</v>
      </c>
      <c r="E13905" s="179">
        <v>39674</v>
      </c>
      <c r="F13905" s="180">
        <v>9672</v>
      </c>
      <c r="G13905" s="180">
        <v>0</v>
      </c>
      <c r="H13905" s="180">
        <v>0</v>
      </c>
      <c r="I13905" s="180">
        <f t="shared" si="434"/>
        <v>9672</v>
      </c>
      <c r="J13905" s="177" t="str">
        <f t="shared" si="435"/>
        <v>Date &gt; 1920</v>
      </c>
    </row>
    <row r="13906" spans="1:10" x14ac:dyDescent="0.3">
      <c r="A13906" s="178" t="s">
        <v>3372</v>
      </c>
      <c r="B13906" s="178" t="s">
        <v>211</v>
      </c>
      <c r="C13906" s="178" t="s">
        <v>10603</v>
      </c>
      <c r="D13906" s="178" t="s">
        <v>10622</v>
      </c>
      <c r="E13906" s="179">
        <v>39532</v>
      </c>
      <c r="F13906" s="180">
        <v>30850</v>
      </c>
      <c r="G13906" s="180">
        <v>0</v>
      </c>
      <c r="H13906" s="180">
        <v>2150</v>
      </c>
      <c r="I13906" s="180">
        <f t="shared" si="434"/>
        <v>33000</v>
      </c>
      <c r="J13906" s="177" t="str">
        <f t="shared" si="435"/>
        <v>Date &gt; 1920</v>
      </c>
    </row>
    <row r="13907" spans="1:10" x14ac:dyDescent="0.3">
      <c r="A13907" s="178" t="s">
        <v>3372</v>
      </c>
      <c r="B13907" s="178" t="s">
        <v>211</v>
      </c>
      <c r="C13907" s="178" t="s">
        <v>10603</v>
      </c>
      <c r="D13907" s="178" t="s">
        <v>10622</v>
      </c>
      <c r="E13907" s="179">
        <v>39685</v>
      </c>
      <c r="F13907" s="180">
        <v>10000</v>
      </c>
      <c r="G13907" s="180">
        <v>0</v>
      </c>
      <c r="H13907" s="180">
        <v>99</v>
      </c>
      <c r="I13907" s="180">
        <f t="shared" si="434"/>
        <v>10099</v>
      </c>
      <c r="J13907" s="177" t="str">
        <f t="shared" si="435"/>
        <v>Date &gt; 1920</v>
      </c>
    </row>
    <row r="13908" spans="1:10" x14ac:dyDescent="0.3">
      <c r="A13908" s="178" t="s">
        <v>3372</v>
      </c>
      <c r="B13908" s="178" t="s">
        <v>211</v>
      </c>
      <c r="C13908" s="178" t="s">
        <v>10603</v>
      </c>
      <c r="D13908" s="178" t="s">
        <v>10622</v>
      </c>
      <c r="E13908" s="179">
        <v>39685</v>
      </c>
      <c r="F13908" s="180">
        <v>1875</v>
      </c>
      <c r="G13908" s="180">
        <v>0</v>
      </c>
      <c r="H13908" s="180">
        <v>0</v>
      </c>
      <c r="I13908" s="180">
        <f t="shared" si="434"/>
        <v>1875</v>
      </c>
      <c r="J13908" s="177" t="str">
        <f t="shared" si="435"/>
        <v>Date &gt; 1920</v>
      </c>
    </row>
    <row r="13909" spans="1:10" x14ac:dyDescent="0.3">
      <c r="A13909" s="178" t="s">
        <v>3372</v>
      </c>
      <c r="B13909" s="178" t="s">
        <v>211</v>
      </c>
      <c r="C13909" s="178" t="s">
        <v>10603</v>
      </c>
      <c r="D13909" s="178" t="s">
        <v>10623</v>
      </c>
      <c r="E13909" s="179">
        <v>40121</v>
      </c>
      <c r="F13909" s="180">
        <v>534805</v>
      </c>
      <c r="G13909" s="180">
        <v>0</v>
      </c>
      <c r="H13909" s="180">
        <v>31579.360000000001</v>
      </c>
      <c r="I13909" s="180">
        <f t="shared" si="434"/>
        <v>566384.36</v>
      </c>
      <c r="J13909" s="177" t="str">
        <f t="shared" si="435"/>
        <v>Date &gt; 1920</v>
      </c>
    </row>
    <row r="13910" spans="1:10" x14ac:dyDescent="0.3">
      <c r="A13910" s="178" t="s">
        <v>3372</v>
      </c>
      <c r="B13910" s="178" t="s">
        <v>211</v>
      </c>
      <c r="C13910" s="178" t="s">
        <v>10603</v>
      </c>
      <c r="D13910" s="178" t="s">
        <v>10623</v>
      </c>
      <c r="E13910" s="179">
        <v>40317</v>
      </c>
      <c r="F13910" s="180">
        <v>15192</v>
      </c>
      <c r="G13910" s="180">
        <v>0</v>
      </c>
      <c r="H13910" s="180">
        <v>0</v>
      </c>
      <c r="I13910" s="180">
        <f t="shared" si="434"/>
        <v>15192</v>
      </c>
      <c r="J13910" s="177" t="str">
        <f t="shared" si="435"/>
        <v>Date &gt; 1920</v>
      </c>
    </row>
    <row r="13911" spans="1:10" x14ac:dyDescent="0.3">
      <c r="A13911" s="178" t="s">
        <v>3372</v>
      </c>
      <c r="B13911" s="178" t="s">
        <v>211</v>
      </c>
      <c r="C13911" s="178" t="s">
        <v>10603</v>
      </c>
      <c r="D13911" s="178" t="s">
        <v>10623</v>
      </c>
      <c r="E13911" s="179">
        <v>40632</v>
      </c>
      <c r="F13911" s="180">
        <v>37156</v>
      </c>
      <c r="G13911" s="180">
        <v>0</v>
      </c>
      <c r="H13911" s="180">
        <v>0</v>
      </c>
      <c r="I13911" s="180">
        <f t="shared" si="434"/>
        <v>37156</v>
      </c>
      <c r="J13911" s="177" t="str">
        <f t="shared" si="435"/>
        <v>Date &gt; 1920</v>
      </c>
    </row>
    <row r="13912" spans="1:10" x14ac:dyDescent="0.3">
      <c r="A13912" s="178" t="s">
        <v>3372</v>
      </c>
      <c r="B13912" s="178" t="s">
        <v>211</v>
      </c>
      <c r="C13912" s="178" t="s">
        <v>10603</v>
      </c>
      <c r="D13912" s="178" t="s">
        <v>10624</v>
      </c>
      <c r="E13912" s="179">
        <v>40401</v>
      </c>
      <c r="F13912" s="180">
        <v>18526</v>
      </c>
      <c r="G13912" s="180">
        <v>0</v>
      </c>
      <c r="H13912" s="180">
        <v>975.4</v>
      </c>
      <c r="I13912" s="180">
        <f t="shared" si="434"/>
        <v>19501.400000000001</v>
      </c>
      <c r="J13912" s="177" t="str">
        <f t="shared" si="435"/>
        <v>Date &gt; 1920</v>
      </c>
    </row>
    <row r="13913" spans="1:10" x14ac:dyDescent="0.3">
      <c r="A13913" s="178" t="s">
        <v>3372</v>
      </c>
      <c r="B13913" s="178" t="s">
        <v>211</v>
      </c>
      <c r="C13913" s="178" t="s">
        <v>10603</v>
      </c>
      <c r="D13913" s="178" t="s">
        <v>10624</v>
      </c>
      <c r="E13913" s="179">
        <v>40409</v>
      </c>
      <c r="F13913" s="180">
        <v>115690</v>
      </c>
      <c r="G13913" s="180">
        <v>0</v>
      </c>
      <c r="H13913" s="180">
        <v>6615.2</v>
      </c>
      <c r="I13913" s="180">
        <f t="shared" si="434"/>
        <v>122305.2</v>
      </c>
      <c r="J13913" s="177" t="str">
        <f t="shared" si="435"/>
        <v>Date &gt; 1920</v>
      </c>
    </row>
    <row r="13914" spans="1:10" x14ac:dyDescent="0.3">
      <c r="A13914" s="178" t="s">
        <v>3372</v>
      </c>
      <c r="B13914" s="178" t="s">
        <v>211</v>
      </c>
      <c r="C13914" s="178" t="s">
        <v>10603</v>
      </c>
      <c r="D13914" s="178" t="s">
        <v>10624</v>
      </c>
      <c r="E13914" s="179">
        <v>40604</v>
      </c>
      <c r="F13914" s="180">
        <v>10000</v>
      </c>
      <c r="G13914" s="180">
        <v>0</v>
      </c>
      <c r="H13914" s="180">
        <v>0</v>
      </c>
      <c r="I13914" s="180">
        <f t="shared" si="434"/>
        <v>10000</v>
      </c>
      <c r="J13914" s="177" t="str">
        <f t="shared" si="435"/>
        <v>Date &gt; 1920</v>
      </c>
    </row>
    <row r="13915" spans="1:10" x14ac:dyDescent="0.3">
      <c r="A13915" s="178" t="s">
        <v>3372</v>
      </c>
      <c r="B13915" s="178" t="s">
        <v>211</v>
      </c>
      <c r="C13915" s="178" t="s">
        <v>10603</v>
      </c>
      <c r="D13915" s="178" t="s">
        <v>10625</v>
      </c>
      <c r="E13915" s="179">
        <v>40296</v>
      </c>
      <c r="F13915" s="180">
        <v>0</v>
      </c>
      <c r="G13915" s="180">
        <v>46284.52</v>
      </c>
      <c r="H13915" s="180">
        <v>46284.52</v>
      </c>
      <c r="I13915" s="180">
        <f t="shared" si="434"/>
        <v>92569.04</v>
      </c>
      <c r="J13915" s="177" t="str">
        <f t="shared" si="435"/>
        <v>Date &gt; 1920</v>
      </c>
    </row>
    <row r="13916" spans="1:10" x14ac:dyDescent="0.3">
      <c r="A13916" s="178" t="s">
        <v>3372</v>
      </c>
      <c r="B13916" s="178" t="s">
        <v>211</v>
      </c>
      <c r="C13916" s="178" t="s">
        <v>10603</v>
      </c>
      <c r="D13916" s="178" t="s">
        <v>10626</v>
      </c>
      <c r="E13916" s="179">
        <v>41401</v>
      </c>
      <c r="F13916" s="180">
        <v>8853</v>
      </c>
      <c r="G13916" s="180">
        <v>0</v>
      </c>
      <c r="H13916" s="180">
        <v>983.69</v>
      </c>
      <c r="I13916" s="180">
        <f t="shared" si="434"/>
        <v>9836.69</v>
      </c>
      <c r="J13916" s="177" t="str">
        <f t="shared" si="435"/>
        <v>Date &gt; 1920</v>
      </c>
    </row>
    <row r="13917" spans="1:10" x14ac:dyDescent="0.3">
      <c r="A13917" s="178" t="s">
        <v>3372</v>
      </c>
      <c r="B13917" s="178" t="s">
        <v>211</v>
      </c>
      <c r="C13917" s="178" t="s">
        <v>10603</v>
      </c>
      <c r="D13917" s="178" t="s">
        <v>10626</v>
      </c>
      <c r="E13917" s="179">
        <v>41631</v>
      </c>
      <c r="F13917" s="180">
        <v>8423</v>
      </c>
      <c r="G13917" s="180">
        <v>0</v>
      </c>
      <c r="H13917" s="180">
        <v>935.98</v>
      </c>
      <c r="I13917" s="180">
        <f t="shared" si="434"/>
        <v>9358.98</v>
      </c>
      <c r="J13917" s="177" t="str">
        <f t="shared" si="435"/>
        <v>Date &gt; 1920</v>
      </c>
    </row>
    <row r="13918" spans="1:10" x14ac:dyDescent="0.3">
      <c r="A13918" s="178" t="s">
        <v>3372</v>
      </c>
      <c r="B13918" s="178" t="s">
        <v>211</v>
      </c>
      <c r="C13918" s="178" t="s">
        <v>10603</v>
      </c>
      <c r="D13918" s="178" t="s">
        <v>10626</v>
      </c>
      <c r="E13918" s="179">
        <v>42074</v>
      </c>
      <c r="F13918" s="180">
        <v>3624</v>
      </c>
      <c r="G13918" s="180">
        <v>0</v>
      </c>
      <c r="H13918" s="180">
        <v>655.23</v>
      </c>
      <c r="I13918" s="180">
        <f t="shared" si="434"/>
        <v>4279.2299999999996</v>
      </c>
      <c r="J13918" s="177" t="str">
        <f t="shared" si="435"/>
        <v>Date &gt; 1920</v>
      </c>
    </row>
    <row r="13919" spans="1:10" x14ac:dyDescent="0.3">
      <c r="A13919" s="178" t="s">
        <v>3372</v>
      </c>
      <c r="B13919" s="178" t="s">
        <v>211</v>
      </c>
      <c r="C13919" s="178" t="s">
        <v>10603</v>
      </c>
      <c r="D13919" s="178" t="s">
        <v>10626</v>
      </c>
      <c r="E13919" s="179">
        <v>42173</v>
      </c>
      <c r="F13919" s="180">
        <v>2272</v>
      </c>
      <c r="G13919" s="180">
        <v>0</v>
      </c>
      <c r="H13919" s="180">
        <v>0</v>
      </c>
      <c r="I13919" s="180">
        <f t="shared" si="434"/>
        <v>2272</v>
      </c>
      <c r="J13919" s="177" t="str">
        <f t="shared" si="435"/>
        <v>Date &gt; 1920</v>
      </c>
    </row>
    <row r="13920" spans="1:10" x14ac:dyDescent="0.3">
      <c r="A13920" s="178" t="s">
        <v>3372</v>
      </c>
      <c r="B13920" s="178" t="s">
        <v>211</v>
      </c>
      <c r="C13920" s="178" t="s">
        <v>10603</v>
      </c>
      <c r="D13920" s="178" t="s">
        <v>10627</v>
      </c>
      <c r="E13920" s="179">
        <v>41164</v>
      </c>
      <c r="F13920" s="180">
        <v>0</v>
      </c>
      <c r="G13920" s="180">
        <v>17420</v>
      </c>
      <c r="H13920" s="180">
        <v>17420</v>
      </c>
      <c r="I13920" s="180">
        <f t="shared" si="434"/>
        <v>34840</v>
      </c>
      <c r="J13920" s="177" t="str">
        <f t="shared" si="435"/>
        <v>Date &gt; 1920</v>
      </c>
    </row>
    <row r="13921" spans="1:10" x14ac:dyDescent="0.3">
      <c r="A13921" s="178" t="s">
        <v>3372</v>
      </c>
      <c r="B13921" s="178" t="s">
        <v>211</v>
      </c>
      <c r="C13921" s="178" t="s">
        <v>10603</v>
      </c>
      <c r="D13921" s="178" t="s">
        <v>10628</v>
      </c>
      <c r="E13921" s="179">
        <v>41689</v>
      </c>
      <c r="F13921" s="180">
        <v>0</v>
      </c>
      <c r="G13921" s="180">
        <v>96830.67</v>
      </c>
      <c r="H13921" s="180">
        <v>48415.33</v>
      </c>
      <c r="I13921" s="180">
        <f t="shared" si="434"/>
        <v>145246</v>
      </c>
      <c r="J13921" s="177" t="str">
        <f t="shared" si="435"/>
        <v>Date &gt; 1920</v>
      </c>
    </row>
    <row r="13922" spans="1:10" x14ac:dyDescent="0.3">
      <c r="A13922" s="178" t="s">
        <v>3372</v>
      </c>
      <c r="B13922" s="178" t="s">
        <v>211</v>
      </c>
      <c r="C13922" s="178" t="s">
        <v>10603</v>
      </c>
      <c r="D13922" s="178" t="s">
        <v>10629</v>
      </c>
      <c r="E13922" s="179">
        <v>42027</v>
      </c>
      <c r="F13922" s="180">
        <v>69455</v>
      </c>
      <c r="G13922" s="180">
        <v>3858.66</v>
      </c>
      <c r="H13922" s="180">
        <v>3859.59</v>
      </c>
      <c r="I13922" s="180">
        <f t="shared" si="434"/>
        <v>77173.25</v>
      </c>
      <c r="J13922" s="177" t="str">
        <f t="shared" si="435"/>
        <v>Date &gt; 1920</v>
      </c>
    </row>
    <row r="13923" spans="1:10" x14ac:dyDescent="0.3">
      <c r="A13923" s="178" t="s">
        <v>3372</v>
      </c>
      <c r="B13923" s="178" t="s">
        <v>211</v>
      </c>
      <c r="C13923" s="178" t="s">
        <v>10603</v>
      </c>
      <c r="D13923" s="178" t="s">
        <v>10629</v>
      </c>
      <c r="E13923" s="179">
        <v>42151</v>
      </c>
      <c r="F13923" s="180">
        <v>93658</v>
      </c>
      <c r="G13923" s="180">
        <v>6108.75</v>
      </c>
      <c r="H13923" s="180">
        <v>6109.25</v>
      </c>
      <c r="I13923" s="180">
        <f t="shared" si="434"/>
        <v>105876</v>
      </c>
      <c r="J13923" s="177" t="str">
        <f t="shared" si="435"/>
        <v>Date &gt; 1920</v>
      </c>
    </row>
    <row r="13924" spans="1:10" x14ac:dyDescent="0.3">
      <c r="A13924" s="178" t="s">
        <v>3372</v>
      </c>
      <c r="B13924" s="178" t="s">
        <v>211</v>
      </c>
      <c r="C13924" s="178" t="s">
        <v>10603</v>
      </c>
      <c r="D13924" s="178" t="s">
        <v>10629</v>
      </c>
      <c r="E13924" s="179">
        <v>43165</v>
      </c>
      <c r="F13924" s="180">
        <v>16299</v>
      </c>
      <c r="G13924" s="180">
        <v>0</v>
      </c>
      <c r="H13924" s="180">
        <v>0</v>
      </c>
      <c r="I13924" s="180">
        <f t="shared" si="434"/>
        <v>16299</v>
      </c>
      <c r="J13924" s="177" t="str">
        <f t="shared" si="435"/>
        <v>Date &gt; 1920</v>
      </c>
    </row>
    <row r="13925" spans="1:10" x14ac:dyDescent="0.3">
      <c r="A13925" s="178" t="s">
        <v>3372</v>
      </c>
      <c r="B13925" s="178" t="s">
        <v>211</v>
      </c>
      <c r="C13925" s="178" t="s">
        <v>10603</v>
      </c>
      <c r="D13925" s="178" t="s">
        <v>10630</v>
      </c>
      <c r="E13925" s="179">
        <v>42345</v>
      </c>
      <c r="F13925" s="180">
        <v>297664</v>
      </c>
      <c r="G13925" s="180">
        <v>16536.93</v>
      </c>
      <c r="H13925" s="180">
        <v>16537.53</v>
      </c>
      <c r="I13925" s="180">
        <f t="shared" si="434"/>
        <v>330738.45999999996</v>
      </c>
      <c r="J13925" s="177" t="str">
        <f t="shared" si="435"/>
        <v>Date &gt; 1920</v>
      </c>
    </row>
    <row r="13926" spans="1:10" x14ac:dyDescent="0.3">
      <c r="A13926" s="178" t="s">
        <v>3372</v>
      </c>
      <c r="B13926" s="178" t="s">
        <v>211</v>
      </c>
      <c r="C13926" s="178" t="s">
        <v>10603</v>
      </c>
      <c r="D13926" s="178" t="s">
        <v>10630</v>
      </c>
      <c r="E13926" s="179">
        <v>42404</v>
      </c>
      <c r="F13926" s="180">
        <v>154100</v>
      </c>
      <c r="G13926" s="180">
        <v>8561.09</v>
      </c>
      <c r="H13926" s="180">
        <v>8560.82</v>
      </c>
      <c r="I13926" s="180">
        <f t="shared" si="434"/>
        <v>171221.91</v>
      </c>
      <c r="J13926" s="177" t="str">
        <f t="shared" si="435"/>
        <v>Date &gt; 1920</v>
      </c>
    </row>
    <row r="13927" spans="1:10" x14ac:dyDescent="0.3">
      <c r="A13927" s="178" t="s">
        <v>3372</v>
      </c>
      <c r="B13927" s="178" t="s">
        <v>211</v>
      </c>
      <c r="C13927" s="178" t="s">
        <v>10603</v>
      </c>
      <c r="D13927" s="178" t="s">
        <v>10630</v>
      </c>
      <c r="E13927" s="179">
        <v>42443</v>
      </c>
      <c r="F13927" s="180">
        <v>19544</v>
      </c>
      <c r="G13927" s="180">
        <v>1085.8</v>
      </c>
      <c r="H13927" s="180">
        <v>1086.1600000000001</v>
      </c>
      <c r="I13927" s="180">
        <f t="shared" si="434"/>
        <v>21715.96</v>
      </c>
      <c r="J13927" s="177" t="str">
        <f t="shared" si="435"/>
        <v>Date &gt; 1920</v>
      </c>
    </row>
    <row r="13928" spans="1:10" x14ac:dyDescent="0.3">
      <c r="A13928" s="178" t="s">
        <v>3372</v>
      </c>
      <c r="B13928" s="178" t="s">
        <v>211</v>
      </c>
      <c r="C13928" s="178" t="s">
        <v>10603</v>
      </c>
      <c r="D13928" s="178" t="s">
        <v>10630</v>
      </c>
      <c r="E13928" s="179">
        <v>42670</v>
      </c>
      <c r="F13928" s="180">
        <v>94530</v>
      </c>
      <c r="G13928" s="180">
        <v>5251.69</v>
      </c>
      <c r="H13928" s="180">
        <v>5252.28</v>
      </c>
      <c r="I13928" s="180">
        <f t="shared" si="434"/>
        <v>105033.97</v>
      </c>
      <c r="J13928" s="177" t="str">
        <f t="shared" si="435"/>
        <v>Date &gt; 1920</v>
      </c>
    </row>
    <row r="13929" spans="1:10" x14ac:dyDescent="0.3">
      <c r="A13929" s="178" t="s">
        <v>3372</v>
      </c>
      <c r="B13929" s="178" t="s">
        <v>211</v>
      </c>
      <c r="C13929" s="178" t="s">
        <v>10603</v>
      </c>
      <c r="D13929" s="178" t="s">
        <v>10630</v>
      </c>
      <c r="E13929" s="179">
        <v>42775</v>
      </c>
      <c r="F13929" s="180">
        <v>18094</v>
      </c>
      <c r="G13929" s="180">
        <v>1005.24</v>
      </c>
      <c r="H13929" s="180">
        <v>1005.45</v>
      </c>
      <c r="I13929" s="180">
        <f t="shared" si="434"/>
        <v>20104.690000000002</v>
      </c>
      <c r="J13929" s="177" t="str">
        <f t="shared" si="435"/>
        <v>Date &gt; 1920</v>
      </c>
    </row>
    <row r="13930" spans="1:10" x14ac:dyDescent="0.3">
      <c r="A13930" s="178" t="s">
        <v>3372</v>
      </c>
      <c r="B13930" s="178" t="s">
        <v>211</v>
      </c>
      <c r="C13930" s="178" t="s">
        <v>10603</v>
      </c>
      <c r="D13930" s="178" t="s">
        <v>10630</v>
      </c>
      <c r="E13930" s="179">
        <v>43719</v>
      </c>
      <c r="F13930" s="180">
        <v>43273</v>
      </c>
      <c r="G13930" s="180">
        <v>5807.67</v>
      </c>
      <c r="H13930" s="180">
        <v>5807.76</v>
      </c>
      <c r="I13930" s="180">
        <f t="shared" si="434"/>
        <v>54888.43</v>
      </c>
      <c r="J13930" s="177" t="str">
        <f t="shared" si="435"/>
        <v>Date &gt; 1920</v>
      </c>
    </row>
    <row r="13931" spans="1:10" x14ac:dyDescent="0.3">
      <c r="A13931" s="178" t="s">
        <v>3372</v>
      </c>
      <c r="B13931" s="178" t="s">
        <v>211</v>
      </c>
      <c r="C13931" s="178" t="s">
        <v>10603</v>
      </c>
      <c r="D13931" s="178" t="s">
        <v>10630</v>
      </c>
      <c r="E13931" s="179">
        <v>43893</v>
      </c>
      <c r="F13931" s="180">
        <v>65102</v>
      </c>
      <c r="G13931" s="180">
        <v>213.14</v>
      </c>
      <c r="H13931" s="180">
        <v>212.73</v>
      </c>
      <c r="I13931" s="180">
        <f t="shared" si="434"/>
        <v>65527.87</v>
      </c>
      <c r="J13931" s="177" t="str">
        <f t="shared" si="435"/>
        <v>Date &gt; 1920</v>
      </c>
    </row>
    <row r="13932" spans="1:10" x14ac:dyDescent="0.3">
      <c r="A13932" s="178" t="s">
        <v>3372</v>
      </c>
      <c r="B13932" s="178" t="s">
        <v>211</v>
      </c>
      <c r="C13932" s="178" t="s">
        <v>10603</v>
      </c>
      <c r="D13932" s="178" t="s">
        <v>10631</v>
      </c>
      <c r="E13932" s="179">
        <v>43518</v>
      </c>
      <c r="F13932" s="180">
        <v>46374</v>
      </c>
      <c r="G13932" s="180">
        <v>12117.43</v>
      </c>
      <c r="H13932" s="180">
        <v>5757.95</v>
      </c>
      <c r="I13932" s="180">
        <f t="shared" si="434"/>
        <v>64249.38</v>
      </c>
      <c r="J13932" s="177" t="str">
        <f t="shared" si="435"/>
        <v>Date &gt; 1920</v>
      </c>
    </row>
    <row r="13933" spans="1:10" x14ac:dyDescent="0.3">
      <c r="A13933" s="178" t="s">
        <v>3372</v>
      </c>
      <c r="B13933" s="178" t="s">
        <v>211</v>
      </c>
      <c r="C13933" s="178" t="s">
        <v>10603</v>
      </c>
      <c r="D13933" s="178" t="s">
        <v>10632</v>
      </c>
      <c r="E13933" s="209">
        <v>0</v>
      </c>
      <c r="F13933" s="180">
        <v>20000</v>
      </c>
      <c r="G13933" s="180">
        <v>0</v>
      </c>
      <c r="H13933" s="180">
        <v>0</v>
      </c>
      <c r="I13933" s="180">
        <f t="shared" si="434"/>
        <v>20000</v>
      </c>
      <c r="J13933" s="177" t="str">
        <f t="shared" si="435"/>
        <v>Sketchy date</v>
      </c>
    </row>
    <row r="13934" spans="1:10" x14ac:dyDescent="0.3">
      <c r="A13934" s="178" t="s">
        <v>3372</v>
      </c>
      <c r="B13934" s="178" t="s">
        <v>229</v>
      </c>
      <c r="C13934" s="178" t="s">
        <v>5014</v>
      </c>
      <c r="D13934" s="178" t="s">
        <v>10633</v>
      </c>
      <c r="E13934" s="179">
        <v>21523</v>
      </c>
      <c r="F13934" s="180">
        <v>0</v>
      </c>
      <c r="G13934" s="180">
        <v>9530.01</v>
      </c>
      <c r="H13934" s="180">
        <v>0</v>
      </c>
      <c r="I13934" s="180">
        <f t="shared" si="434"/>
        <v>9530.01</v>
      </c>
      <c r="J13934" s="177" t="str">
        <f t="shared" si="435"/>
        <v>Date &gt; 1920</v>
      </c>
    </row>
    <row r="13935" spans="1:10" x14ac:dyDescent="0.3">
      <c r="A13935" s="178" t="s">
        <v>3372</v>
      </c>
      <c r="B13935" s="178" t="s">
        <v>229</v>
      </c>
      <c r="C13935" s="178" t="s">
        <v>5014</v>
      </c>
      <c r="D13935" s="178" t="s">
        <v>10634</v>
      </c>
      <c r="E13935" s="179">
        <v>21816</v>
      </c>
      <c r="F13935" s="180">
        <v>0</v>
      </c>
      <c r="G13935" s="180">
        <v>397</v>
      </c>
      <c r="H13935" s="180">
        <v>0</v>
      </c>
      <c r="I13935" s="180">
        <f t="shared" si="434"/>
        <v>397</v>
      </c>
      <c r="J13935" s="177" t="str">
        <f t="shared" si="435"/>
        <v>Date &gt; 1920</v>
      </c>
    </row>
    <row r="13936" spans="1:10" x14ac:dyDescent="0.3">
      <c r="A13936" s="178" t="s">
        <v>3372</v>
      </c>
      <c r="B13936" s="178" t="s">
        <v>229</v>
      </c>
      <c r="C13936" s="178" t="s">
        <v>5014</v>
      </c>
      <c r="D13936" s="178" t="s">
        <v>10635</v>
      </c>
      <c r="E13936" s="179">
        <v>22367</v>
      </c>
      <c r="F13936" s="180">
        <v>0</v>
      </c>
      <c r="G13936" s="180">
        <v>2825.97</v>
      </c>
      <c r="H13936" s="180">
        <v>1412.98</v>
      </c>
      <c r="I13936" s="180">
        <f t="shared" si="434"/>
        <v>4238.95</v>
      </c>
      <c r="J13936" s="177" t="str">
        <f t="shared" si="435"/>
        <v>Date &gt; 1920</v>
      </c>
    </row>
    <row r="13937" spans="1:10" x14ac:dyDescent="0.3">
      <c r="A13937" s="178" t="s">
        <v>3372</v>
      </c>
      <c r="B13937" s="178" t="s">
        <v>229</v>
      </c>
      <c r="C13937" s="178" t="s">
        <v>5014</v>
      </c>
      <c r="D13937" s="178" t="s">
        <v>10636</v>
      </c>
      <c r="E13937" s="179">
        <v>34211</v>
      </c>
      <c r="F13937" s="180">
        <v>0</v>
      </c>
      <c r="G13937" s="180">
        <v>7569.61</v>
      </c>
      <c r="H13937" s="180">
        <v>3784.8</v>
      </c>
      <c r="I13937" s="180">
        <f t="shared" si="434"/>
        <v>11354.41</v>
      </c>
      <c r="J13937" s="177" t="str">
        <f t="shared" si="435"/>
        <v>Date &gt; 1920</v>
      </c>
    </row>
    <row r="13938" spans="1:10" x14ac:dyDescent="0.3">
      <c r="A13938" s="178" t="s">
        <v>3372</v>
      </c>
      <c r="B13938" s="178" t="s">
        <v>229</v>
      </c>
      <c r="C13938" s="178" t="s">
        <v>5014</v>
      </c>
      <c r="D13938" s="178" t="s">
        <v>10637</v>
      </c>
      <c r="E13938" s="179">
        <v>36063</v>
      </c>
      <c r="F13938" s="180">
        <v>0</v>
      </c>
      <c r="G13938" s="180">
        <v>5077.07</v>
      </c>
      <c r="H13938" s="180">
        <v>2538.5300000000002</v>
      </c>
      <c r="I13938" s="180">
        <f t="shared" si="434"/>
        <v>7615.6</v>
      </c>
      <c r="J13938" s="177" t="str">
        <f t="shared" si="435"/>
        <v>Date &gt; 1920</v>
      </c>
    </row>
    <row r="13939" spans="1:10" x14ac:dyDescent="0.3">
      <c r="A13939" s="178" t="s">
        <v>3372</v>
      </c>
      <c r="B13939" s="178" t="s">
        <v>229</v>
      </c>
      <c r="C13939" s="178" t="s">
        <v>5014</v>
      </c>
      <c r="D13939" s="178" t="s">
        <v>10637</v>
      </c>
      <c r="E13939" s="179">
        <v>36255</v>
      </c>
      <c r="F13939" s="180">
        <v>0</v>
      </c>
      <c r="G13939" s="180">
        <v>2666.13</v>
      </c>
      <c r="H13939" s="180">
        <v>1333.07</v>
      </c>
      <c r="I13939" s="180">
        <f t="shared" si="434"/>
        <v>3999.2</v>
      </c>
      <c r="J13939" s="177" t="str">
        <f t="shared" si="435"/>
        <v>Date &gt; 1920</v>
      </c>
    </row>
    <row r="13940" spans="1:10" x14ac:dyDescent="0.3">
      <c r="A13940" s="178" t="s">
        <v>3372</v>
      </c>
      <c r="B13940" s="178" t="s">
        <v>229</v>
      </c>
      <c r="C13940" s="178" t="s">
        <v>5014</v>
      </c>
      <c r="D13940" s="178" t="s">
        <v>10638</v>
      </c>
      <c r="E13940" s="179">
        <v>34353</v>
      </c>
      <c r="F13940" s="180">
        <v>0</v>
      </c>
      <c r="G13940" s="180">
        <v>33156</v>
      </c>
      <c r="H13940" s="180">
        <v>16578</v>
      </c>
      <c r="I13940" s="180">
        <f t="shared" si="434"/>
        <v>49734</v>
      </c>
      <c r="J13940" s="177" t="str">
        <f t="shared" si="435"/>
        <v>Date &gt; 1920</v>
      </c>
    </row>
    <row r="13941" spans="1:10" x14ac:dyDescent="0.3">
      <c r="A13941" s="178" t="s">
        <v>3372</v>
      </c>
      <c r="B13941" s="178" t="s">
        <v>229</v>
      </c>
      <c r="C13941" s="178" t="s">
        <v>5014</v>
      </c>
      <c r="D13941" s="178" t="s">
        <v>10638</v>
      </c>
      <c r="E13941" s="179">
        <v>34589</v>
      </c>
      <c r="F13941" s="180">
        <v>0</v>
      </c>
      <c r="G13941" s="180">
        <v>2311.81</v>
      </c>
      <c r="H13941" s="180">
        <v>1155.9100000000001</v>
      </c>
      <c r="I13941" s="180">
        <f t="shared" si="434"/>
        <v>3467.7200000000003</v>
      </c>
      <c r="J13941" s="177" t="str">
        <f t="shared" si="435"/>
        <v>Date &gt; 1920</v>
      </c>
    </row>
    <row r="13942" spans="1:10" x14ac:dyDescent="0.3">
      <c r="A13942" s="178" t="s">
        <v>3372</v>
      </c>
      <c r="B13942" s="178" t="s">
        <v>229</v>
      </c>
      <c r="C13942" s="178" t="s">
        <v>5014</v>
      </c>
      <c r="D13942" s="178" t="s">
        <v>10639</v>
      </c>
      <c r="E13942" s="179">
        <v>34554</v>
      </c>
      <c r="F13942" s="180">
        <v>0</v>
      </c>
      <c r="G13942" s="180">
        <v>1530.33</v>
      </c>
      <c r="H13942" s="180">
        <v>765.17</v>
      </c>
      <c r="I13942" s="180">
        <f t="shared" si="434"/>
        <v>2295.5</v>
      </c>
      <c r="J13942" s="177" t="str">
        <f t="shared" si="435"/>
        <v>Date &gt; 1920</v>
      </c>
    </row>
    <row r="13943" spans="1:10" x14ac:dyDescent="0.3">
      <c r="A13943" s="178" t="s">
        <v>3372</v>
      </c>
      <c r="B13943" s="178" t="s">
        <v>229</v>
      </c>
      <c r="C13943" s="178" t="s">
        <v>5014</v>
      </c>
      <c r="D13943" s="178" t="s">
        <v>10640</v>
      </c>
      <c r="E13943" s="179">
        <v>34638</v>
      </c>
      <c r="F13943" s="180">
        <v>0</v>
      </c>
      <c r="G13943" s="180">
        <v>10110</v>
      </c>
      <c r="H13943" s="180">
        <v>5055</v>
      </c>
      <c r="I13943" s="180">
        <f t="shared" si="434"/>
        <v>15165</v>
      </c>
      <c r="J13943" s="177" t="str">
        <f t="shared" si="435"/>
        <v>Date &gt; 1920</v>
      </c>
    </row>
    <row r="13944" spans="1:10" x14ac:dyDescent="0.3">
      <c r="A13944" s="178" t="s">
        <v>3372</v>
      </c>
      <c r="B13944" s="178" t="s">
        <v>229</v>
      </c>
      <c r="C13944" s="178" t="s">
        <v>5014</v>
      </c>
      <c r="D13944" s="178" t="s">
        <v>10640</v>
      </c>
      <c r="E13944" s="179">
        <v>34673</v>
      </c>
      <c r="F13944" s="180">
        <v>0</v>
      </c>
      <c r="G13944" s="180">
        <v>17571.849999999999</v>
      </c>
      <c r="H13944" s="180">
        <v>8785.93</v>
      </c>
      <c r="I13944" s="180">
        <f t="shared" si="434"/>
        <v>26357.78</v>
      </c>
      <c r="J13944" s="177" t="str">
        <f t="shared" si="435"/>
        <v>Date &gt; 1920</v>
      </c>
    </row>
    <row r="13945" spans="1:10" x14ac:dyDescent="0.3">
      <c r="A13945" s="178" t="s">
        <v>3372</v>
      </c>
      <c r="B13945" s="178" t="s">
        <v>229</v>
      </c>
      <c r="C13945" s="178" t="s">
        <v>5014</v>
      </c>
      <c r="D13945" s="178" t="s">
        <v>10640</v>
      </c>
      <c r="E13945" s="179">
        <v>34703</v>
      </c>
      <c r="F13945" s="180">
        <v>0</v>
      </c>
      <c r="G13945" s="180">
        <v>6994.42</v>
      </c>
      <c r="H13945" s="180">
        <v>3497.2</v>
      </c>
      <c r="I13945" s="180">
        <f t="shared" si="434"/>
        <v>10491.619999999999</v>
      </c>
      <c r="J13945" s="177" t="str">
        <f t="shared" si="435"/>
        <v>Date &gt; 1920</v>
      </c>
    </row>
    <row r="13946" spans="1:10" x14ac:dyDescent="0.3">
      <c r="A13946" s="178" t="s">
        <v>3372</v>
      </c>
      <c r="B13946" s="178" t="s">
        <v>229</v>
      </c>
      <c r="C13946" s="178" t="s">
        <v>5014</v>
      </c>
      <c r="D13946" s="178" t="s">
        <v>10640</v>
      </c>
      <c r="E13946" s="179">
        <v>34724</v>
      </c>
      <c r="F13946" s="180">
        <v>0</v>
      </c>
      <c r="G13946" s="180">
        <v>11010.64</v>
      </c>
      <c r="H13946" s="180">
        <v>5505.33</v>
      </c>
      <c r="I13946" s="180">
        <f t="shared" si="434"/>
        <v>16515.97</v>
      </c>
      <c r="J13946" s="177" t="str">
        <f t="shared" si="435"/>
        <v>Date &gt; 1920</v>
      </c>
    </row>
    <row r="13947" spans="1:10" x14ac:dyDescent="0.3">
      <c r="A13947" s="178" t="s">
        <v>3372</v>
      </c>
      <c r="B13947" s="178" t="s">
        <v>229</v>
      </c>
      <c r="C13947" s="178" t="s">
        <v>5014</v>
      </c>
      <c r="D13947" s="178" t="s">
        <v>10640</v>
      </c>
      <c r="E13947" s="179">
        <v>34781</v>
      </c>
      <c r="F13947" s="180">
        <v>0</v>
      </c>
      <c r="G13947" s="180">
        <v>13267.17</v>
      </c>
      <c r="H13947" s="180">
        <v>6633.58</v>
      </c>
      <c r="I13947" s="180">
        <f t="shared" si="434"/>
        <v>19900.75</v>
      </c>
      <c r="J13947" s="177" t="str">
        <f t="shared" si="435"/>
        <v>Date &gt; 1920</v>
      </c>
    </row>
    <row r="13948" spans="1:10" x14ac:dyDescent="0.3">
      <c r="A13948" s="178" t="s">
        <v>3372</v>
      </c>
      <c r="B13948" s="178" t="s">
        <v>229</v>
      </c>
      <c r="C13948" s="178" t="s">
        <v>5014</v>
      </c>
      <c r="D13948" s="178" t="s">
        <v>10640</v>
      </c>
      <c r="E13948" s="179">
        <v>35333</v>
      </c>
      <c r="F13948" s="180">
        <v>0</v>
      </c>
      <c r="G13948" s="180">
        <v>5712.59</v>
      </c>
      <c r="H13948" s="180">
        <v>4502.2700000000004</v>
      </c>
      <c r="I13948" s="180">
        <f t="shared" si="434"/>
        <v>10214.86</v>
      </c>
      <c r="J13948" s="177" t="str">
        <f t="shared" si="435"/>
        <v>Date &gt; 1920</v>
      </c>
    </row>
    <row r="13949" spans="1:10" x14ac:dyDescent="0.3">
      <c r="A13949" s="178" t="s">
        <v>3372</v>
      </c>
      <c r="B13949" s="178" t="s">
        <v>229</v>
      </c>
      <c r="C13949" s="178" t="s">
        <v>5014</v>
      </c>
      <c r="D13949" s="178" t="s">
        <v>10640</v>
      </c>
      <c r="E13949" s="179">
        <v>35333</v>
      </c>
      <c r="F13949" s="180">
        <v>0</v>
      </c>
      <c r="G13949" s="180">
        <v>3291.97</v>
      </c>
      <c r="H13949" s="180">
        <v>0</v>
      </c>
      <c r="I13949" s="180">
        <f t="shared" si="434"/>
        <v>3291.97</v>
      </c>
      <c r="J13949" s="177" t="str">
        <f t="shared" si="435"/>
        <v>Date &gt; 1920</v>
      </c>
    </row>
    <row r="13950" spans="1:10" x14ac:dyDescent="0.3">
      <c r="A13950" s="178" t="s">
        <v>3372</v>
      </c>
      <c r="B13950" s="178" t="s">
        <v>229</v>
      </c>
      <c r="C13950" s="178" t="s">
        <v>5014</v>
      </c>
      <c r="D13950" s="178" t="s">
        <v>10640</v>
      </c>
      <c r="E13950" s="179">
        <v>36108</v>
      </c>
      <c r="F13950" s="180">
        <v>0</v>
      </c>
      <c r="G13950" s="180">
        <v>6510</v>
      </c>
      <c r="H13950" s="180">
        <v>4340</v>
      </c>
      <c r="I13950" s="180">
        <f t="shared" si="434"/>
        <v>10850</v>
      </c>
      <c r="J13950" s="177" t="str">
        <f t="shared" si="435"/>
        <v>Date &gt; 1920</v>
      </c>
    </row>
    <row r="13951" spans="1:10" x14ac:dyDescent="0.3">
      <c r="A13951" s="178" t="s">
        <v>3372</v>
      </c>
      <c r="B13951" s="178" t="s">
        <v>229</v>
      </c>
      <c r="C13951" s="178" t="s">
        <v>5014</v>
      </c>
      <c r="D13951" s="178" t="s">
        <v>10641</v>
      </c>
      <c r="E13951" s="179">
        <v>36243</v>
      </c>
      <c r="F13951" s="180">
        <v>0</v>
      </c>
      <c r="G13951" s="180">
        <v>1939.5</v>
      </c>
      <c r="H13951" s="180">
        <v>969.75</v>
      </c>
      <c r="I13951" s="180">
        <f t="shared" si="434"/>
        <v>2909.25</v>
      </c>
      <c r="J13951" s="177" t="str">
        <f t="shared" si="435"/>
        <v>Date &gt; 1920</v>
      </c>
    </row>
    <row r="13952" spans="1:10" x14ac:dyDescent="0.3">
      <c r="A13952" s="178" t="s">
        <v>3372</v>
      </c>
      <c r="B13952" s="178" t="s">
        <v>229</v>
      </c>
      <c r="C13952" s="178" t="s">
        <v>5014</v>
      </c>
      <c r="D13952" s="178" t="s">
        <v>10642</v>
      </c>
      <c r="E13952" s="179">
        <v>35864</v>
      </c>
      <c r="F13952" s="180">
        <v>0</v>
      </c>
      <c r="G13952" s="180">
        <v>5329.26</v>
      </c>
      <c r="H13952" s="180">
        <v>3552.84</v>
      </c>
      <c r="I13952" s="180">
        <f t="shared" si="434"/>
        <v>8882.1</v>
      </c>
      <c r="J13952" s="177" t="str">
        <f t="shared" si="435"/>
        <v>Date &gt; 1920</v>
      </c>
    </row>
    <row r="13953" spans="1:10" x14ac:dyDescent="0.3">
      <c r="A13953" s="178" t="s">
        <v>3372</v>
      </c>
      <c r="B13953" s="178" t="s">
        <v>229</v>
      </c>
      <c r="C13953" s="178" t="s">
        <v>5014</v>
      </c>
      <c r="D13953" s="178" t="s">
        <v>10643</v>
      </c>
      <c r="E13953" s="179">
        <v>37804</v>
      </c>
      <c r="F13953" s="180">
        <v>0</v>
      </c>
      <c r="G13953" s="180">
        <v>7500</v>
      </c>
      <c r="H13953" s="180">
        <v>5103.07</v>
      </c>
      <c r="I13953" s="180">
        <f t="shared" si="434"/>
        <v>12603.07</v>
      </c>
      <c r="J13953" s="177" t="str">
        <f t="shared" si="435"/>
        <v>Date &gt; 1920</v>
      </c>
    </row>
    <row r="13954" spans="1:10" x14ac:dyDescent="0.3">
      <c r="A13954" s="178" t="s">
        <v>3372</v>
      </c>
      <c r="B13954" s="178" t="s">
        <v>229</v>
      </c>
      <c r="C13954" s="178" t="s">
        <v>5014</v>
      </c>
      <c r="D13954" s="178" t="s">
        <v>10644</v>
      </c>
      <c r="E13954" s="179">
        <v>38532</v>
      </c>
      <c r="F13954" s="180">
        <v>0</v>
      </c>
      <c r="G13954" s="180">
        <v>45004.639999999999</v>
      </c>
      <c r="H13954" s="180">
        <v>11251.17</v>
      </c>
      <c r="I13954" s="180">
        <f t="shared" si="434"/>
        <v>56255.81</v>
      </c>
      <c r="J13954" s="177" t="str">
        <f t="shared" si="435"/>
        <v>Date &gt; 1920</v>
      </c>
    </row>
    <row r="13955" spans="1:10" x14ac:dyDescent="0.3">
      <c r="A13955" s="178" t="s">
        <v>3372</v>
      </c>
      <c r="B13955" s="178" t="s">
        <v>229</v>
      </c>
      <c r="C13955" s="178" t="s">
        <v>5014</v>
      </c>
      <c r="D13955" s="178" t="s">
        <v>10644</v>
      </c>
      <c r="E13955" s="179">
        <v>38728</v>
      </c>
      <c r="F13955" s="180">
        <v>0</v>
      </c>
      <c r="G13955" s="180">
        <v>40245.43</v>
      </c>
      <c r="H13955" s="180">
        <v>10061.370000000001</v>
      </c>
      <c r="I13955" s="180">
        <f t="shared" si="434"/>
        <v>50306.8</v>
      </c>
      <c r="J13955" s="177" t="str">
        <f t="shared" si="435"/>
        <v>Date &gt; 1920</v>
      </c>
    </row>
    <row r="13956" spans="1:10" x14ac:dyDescent="0.3">
      <c r="A13956" s="178" t="s">
        <v>3372</v>
      </c>
      <c r="B13956" s="178" t="s">
        <v>229</v>
      </c>
      <c r="C13956" s="178" t="s">
        <v>5014</v>
      </c>
      <c r="D13956" s="178" t="s">
        <v>10644</v>
      </c>
      <c r="E13956" s="179">
        <v>39000</v>
      </c>
      <c r="F13956" s="180">
        <v>0</v>
      </c>
      <c r="G13956" s="180">
        <v>1149.93</v>
      </c>
      <c r="H13956" s="180">
        <v>287.45999999999998</v>
      </c>
      <c r="I13956" s="180">
        <f t="shared" si="434"/>
        <v>1437.39</v>
      </c>
      <c r="J13956" s="177" t="str">
        <f t="shared" si="435"/>
        <v>Date &gt; 1920</v>
      </c>
    </row>
    <row r="13957" spans="1:10" x14ac:dyDescent="0.3">
      <c r="A13957" s="178" t="s">
        <v>3372</v>
      </c>
      <c r="B13957" s="178" t="s">
        <v>229</v>
      </c>
      <c r="C13957" s="178" t="s">
        <v>5014</v>
      </c>
      <c r="D13957" s="178" t="s">
        <v>10645</v>
      </c>
      <c r="E13957" s="179">
        <v>39815</v>
      </c>
      <c r="F13957" s="180">
        <v>0</v>
      </c>
      <c r="G13957" s="180">
        <v>7865</v>
      </c>
      <c r="H13957" s="180">
        <v>3934.14</v>
      </c>
      <c r="I13957" s="180">
        <f t="shared" ref="I13957:I14020" si="436">SUM(F13957:H13957)</f>
        <v>11799.14</v>
      </c>
      <c r="J13957" s="177" t="str">
        <f t="shared" ref="J13957:J14020" si="437">IF(OR(YEAR(E13957)&gt; 1920, ISBLANK(E13957)), "Date &gt; 1920", "Sketchy date")</f>
        <v>Date &gt; 1920</v>
      </c>
    </row>
    <row r="13958" spans="1:10" x14ac:dyDescent="0.3">
      <c r="A13958" s="178" t="s">
        <v>3372</v>
      </c>
      <c r="B13958" s="178" t="s">
        <v>229</v>
      </c>
      <c r="C13958" s="178" t="s">
        <v>5014</v>
      </c>
      <c r="D13958" s="178" t="s">
        <v>10646</v>
      </c>
      <c r="E13958" s="179">
        <v>40932</v>
      </c>
      <c r="F13958" s="180">
        <v>0</v>
      </c>
      <c r="G13958" s="180">
        <v>5080</v>
      </c>
      <c r="H13958" s="180">
        <v>1475</v>
      </c>
      <c r="I13958" s="180">
        <f t="shared" si="436"/>
        <v>6555</v>
      </c>
      <c r="J13958" s="177" t="str">
        <f t="shared" si="437"/>
        <v>Date &gt; 1920</v>
      </c>
    </row>
    <row r="13959" spans="1:10" x14ac:dyDescent="0.3">
      <c r="A13959" s="178" t="s">
        <v>3372</v>
      </c>
      <c r="B13959" s="178" t="s">
        <v>229</v>
      </c>
      <c r="C13959" s="178" t="s">
        <v>5014</v>
      </c>
      <c r="D13959" s="178" t="s">
        <v>10646</v>
      </c>
      <c r="E13959" s="179">
        <v>40932</v>
      </c>
      <c r="F13959" s="180">
        <v>0</v>
      </c>
      <c r="G13959" s="180">
        <v>820</v>
      </c>
      <c r="H13959" s="180">
        <v>0</v>
      </c>
      <c r="I13959" s="180">
        <f t="shared" si="436"/>
        <v>820</v>
      </c>
      <c r="J13959" s="177" t="str">
        <f t="shared" si="437"/>
        <v>Date &gt; 1920</v>
      </c>
    </row>
    <row r="13960" spans="1:10" x14ac:dyDescent="0.3">
      <c r="A13960" s="178" t="s">
        <v>3372</v>
      </c>
      <c r="B13960" s="178" t="s">
        <v>229</v>
      </c>
      <c r="C13960" s="178" t="s">
        <v>5014</v>
      </c>
      <c r="D13960" s="178" t="s">
        <v>10647</v>
      </c>
      <c r="E13960" s="179">
        <v>40534</v>
      </c>
      <c r="F13960" s="180">
        <v>0</v>
      </c>
      <c r="G13960" s="180">
        <v>3520</v>
      </c>
      <c r="H13960" s="180">
        <v>880</v>
      </c>
      <c r="I13960" s="180">
        <f t="shared" si="436"/>
        <v>4400</v>
      </c>
      <c r="J13960" s="177" t="str">
        <f t="shared" si="437"/>
        <v>Date &gt; 1920</v>
      </c>
    </row>
    <row r="13961" spans="1:10" x14ac:dyDescent="0.3">
      <c r="A13961" s="178" t="s">
        <v>3372</v>
      </c>
      <c r="B13961" s="178" t="s">
        <v>229</v>
      </c>
      <c r="C13961" s="178" t="s">
        <v>5014</v>
      </c>
      <c r="D13961" s="178" t="s">
        <v>10261</v>
      </c>
      <c r="E13961" s="179">
        <v>40725</v>
      </c>
      <c r="F13961" s="180">
        <v>0</v>
      </c>
      <c r="G13961" s="180">
        <v>4037</v>
      </c>
      <c r="H13961" s="180">
        <v>1009.43</v>
      </c>
      <c r="I13961" s="180">
        <f t="shared" si="436"/>
        <v>5046.43</v>
      </c>
      <c r="J13961" s="177" t="str">
        <f t="shared" si="437"/>
        <v>Date &gt; 1920</v>
      </c>
    </row>
    <row r="13962" spans="1:10" x14ac:dyDescent="0.3">
      <c r="A13962" s="178" t="s">
        <v>3372</v>
      </c>
      <c r="B13962" s="178" t="s">
        <v>229</v>
      </c>
      <c r="C13962" s="178" t="s">
        <v>5014</v>
      </c>
      <c r="D13962" s="178" t="s">
        <v>10648</v>
      </c>
      <c r="E13962" s="179">
        <v>41947</v>
      </c>
      <c r="F13962" s="180">
        <v>0</v>
      </c>
      <c r="G13962" s="180">
        <v>3245.45</v>
      </c>
      <c r="H13962" s="180">
        <v>811.36</v>
      </c>
      <c r="I13962" s="180">
        <f t="shared" si="436"/>
        <v>4056.81</v>
      </c>
      <c r="J13962" s="177" t="str">
        <f t="shared" si="437"/>
        <v>Date &gt; 1920</v>
      </c>
    </row>
    <row r="13963" spans="1:10" x14ac:dyDescent="0.3">
      <c r="A13963" s="178" t="s">
        <v>3372</v>
      </c>
      <c r="B13963" s="178" t="s">
        <v>229</v>
      </c>
      <c r="C13963" s="178" t="s">
        <v>5014</v>
      </c>
      <c r="D13963" s="178" t="s">
        <v>10649</v>
      </c>
      <c r="E13963" s="179">
        <v>42304</v>
      </c>
      <c r="F13963" s="180">
        <v>0</v>
      </c>
      <c r="G13963" s="180">
        <v>21968.55</v>
      </c>
      <c r="H13963" s="180">
        <v>2440.9499999999998</v>
      </c>
      <c r="I13963" s="180">
        <f t="shared" si="436"/>
        <v>24409.5</v>
      </c>
      <c r="J13963" s="177" t="str">
        <f t="shared" si="437"/>
        <v>Date &gt; 1920</v>
      </c>
    </row>
    <row r="13964" spans="1:10" x14ac:dyDescent="0.3">
      <c r="A13964" s="178" t="s">
        <v>3372</v>
      </c>
      <c r="B13964" s="178" t="s">
        <v>229</v>
      </c>
      <c r="C13964" s="178" t="s">
        <v>5014</v>
      </c>
      <c r="D13964" s="178" t="s">
        <v>10649</v>
      </c>
      <c r="E13964" s="179">
        <v>42305</v>
      </c>
      <c r="F13964" s="180">
        <v>0</v>
      </c>
      <c r="G13964" s="180">
        <v>7254</v>
      </c>
      <c r="H13964" s="180">
        <v>806</v>
      </c>
      <c r="I13964" s="180">
        <f t="shared" si="436"/>
        <v>8060</v>
      </c>
      <c r="J13964" s="177" t="str">
        <f t="shared" si="437"/>
        <v>Date &gt; 1920</v>
      </c>
    </row>
    <row r="13965" spans="1:10" x14ac:dyDescent="0.3">
      <c r="A13965" s="178" t="s">
        <v>3372</v>
      </c>
      <c r="B13965" s="178" t="s">
        <v>229</v>
      </c>
      <c r="C13965" s="178" t="s">
        <v>5014</v>
      </c>
      <c r="D13965" s="178" t="s">
        <v>10649</v>
      </c>
      <c r="E13965" s="179">
        <v>42424</v>
      </c>
      <c r="F13965" s="180">
        <v>0</v>
      </c>
      <c r="G13965" s="180">
        <v>2308</v>
      </c>
      <c r="H13965" s="180">
        <v>577</v>
      </c>
      <c r="I13965" s="180">
        <f t="shared" si="436"/>
        <v>2885</v>
      </c>
      <c r="J13965" s="177" t="str">
        <f t="shared" si="437"/>
        <v>Date &gt; 1920</v>
      </c>
    </row>
    <row r="13966" spans="1:10" x14ac:dyDescent="0.3">
      <c r="A13966" s="178" t="s">
        <v>3372</v>
      </c>
      <c r="B13966" s="178" t="s">
        <v>229</v>
      </c>
      <c r="C13966" s="178" t="s">
        <v>5014</v>
      </c>
      <c r="D13966" s="178" t="s">
        <v>10649</v>
      </c>
      <c r="E13966" s="179">
        <v>42461</v>
      </c>
      <c r="F13966" s="180">
        <v>0</v>
      </c>
      <c r="G13966" s="180">
        <v>8079.8</v>
      </c>
      <c r="H13966" s="180">
        <v>577.20000000000005</v>
      </c>
      <c r="I13966" s="180">
        <f t="shared" si="436"/>
        <v>8657</v>
      </c>
      <c r="J13966" s="177" t="str">
        <f t="shared" si="437"/>
        <v>Date &gt; 1920</v>
      </c>
    </row>
    <row r="13967" spans="1:10" x14ac:dyDescent="0.3">
      <c r="A13967" s="178" t="s">
        <v>3372</v>
      </c>
      <c r="B13967" s="178" t="s">
        <v>229</v>
      </c>
      <c r="C13967" s="178" t="s">
        <v>5014</v>
      </c>
      <c r="D13967" s="178" t="s">
        <v>10650</v>
      </c>
      <c r="E13967" s="179">
        <v>42214</v>
      </c>
      <c r="F13967" s="180">
        <v>0</v>
      </c>
      <c r="G13967" s="180">
        <v>34470</v>
      </c>
      <c r="H13967" s="180">
        <v>3830</v>
      </c>
      <c r="I13967" s="180">
        <f t="shared" si="436"/>
        <v>38300</v>
      </c>
      <c r="J13967" s="177" t="str">
        <f t="shared" si="437"/>
        <v>Date &gt; 1920</v>
      </c>
    </row>
    <row r="13968" spans="1:10" x14ac:dyDescent="0.3">
      <c r="A13968" s="178" t="s">
        <v>3372</v>
      </c>
      <c r="B13968" s="178" t="s">
        <v>229</v>
      </c>
      <c r="C13968" s="178" t="s">
        <v>5014</v>
      </c>
      <c r="D13968" s="178" t="s">
        <v>10650</v>
      </c>
      <c r="E13968" s="179">
        <v>42268</v>
      </c>
      <c r="F13968" s="180">
        <v>0</v>
      </c>
      <c r="G13968" s="180">
        <v>46302.91</v>
      </c>
      <c r="H13968" s="180">
        <v>5144.78</v>
      </c>
      <c r="I13968" s="180">
        <f t="shared" si="436"/>
        <v>51447.69</v>
      </c>
      <c r="J13968" s="177" t="str">
        <f t="shared" si="437"/>
        <v>Date &gt; 1920</v>
      </c>
    </row>
    <row r="13969" spans="1:10" x14ac:dyDescent="0.3">
      <c r="A13969" s="178" t="s">
        <v>3372</v>
      </c>
      <c r="B13969" s="178" t="s">
        <v>229</v>
      </c>
      <c r="C13969" s="178" t="s">
        <v>5014</v>
      </c>
      <c r="D13969" s="178" t="s">
        <v>10650</v>
      </c>
      <c r="E13969" s="179">
        <v>42304</v>
      </c>
      <c r="F13969" s="180">
        <v>0</v>
      </c>
      <c r="G13969" s="180">
        <v>75622.48</v>
      </c>
      <c r="H13969" s="180">
        <v>8402.49</v>
      </c>
      <c r="I13969" s="180">
        <f t="shared" si="436"/>
        <v>84024.97</v>
      </c>
      <c r="J13969" s="177" t="str">
        <f t="shared" si="437"/>
        <v>Date &gt; 1920</v>
      </c>
    </row>
    <row r="13970" spans="1:10" x14ac:dyDescent="0.3">
      <c r="A13970" s="178" t="s">
        <v>3372</v>
      </c>
      <c r="B13970" s="178" t="s">
        <v>229</v>
      </c>
      <c r="C13970" s="178" t="s">
        <v>5014</v>
      </c>
      <c r="D13970" s="178" t="s">
        <v>10650</v>
      </c>
      <c r="E13970" s="179">
        <v>42305</v>
      </c>
      <c r="F13970" s="180">
        <v>0</v>
      </c>
      <c r="G13970" s="180">
        <v>15147</v>
      </c>
      <c r="H13970" s="180">
        <v>1683</v>
      </c>
      <c r="I13970" s="180">
        <f t="shared" si="436"/>
        <v>16830</v>
      </c>
      <c r="J13970" s="177" t="str">
        <f t="shared" si="437"/>
        <v>Date &gt; 1920</v>
      </c>
    </row>
    <row r="13971" spans="1:10" x14ac:dyDescent="0.3">
      <c r="A13971" s="178" t="s">
        <v>3372</v>
      </c>
      <c r="B13971" s="178" t="s">
        <v>229</v>
      </c>
      <c r="C13971" s="178" t="s">
        <v>5014</v>
      </c>
      <c r="D13971" s="178" t="s">
        <v>10650</v>
      </c>
      <c r="E13971" s="179">
        <v>42409</v>
      </c>
      <c r="F13971" s="180">
        <v>0</v>
      </c>
      <c r="G13971" s="180">
        <v>7722</v>
      </c>
      <c r="H13971" s="180">
        <v>858</v>
      </c>
      <c r="I13971" s="180">
        <f t="shared" si="436"/>
        <v>8580</v>
      </c>
      <c r="J13971" s="177" t="str">
        <f t="shared" si="437"/>
        <v>Date &gt; 1920</v>
      </c>
    </row>
    <row r="13972" spans="1:10" x14ac:dyDescent="0.3">
      <c r="A13972" s="178" t="s">
        <v>3372</v>
      </c>
      <c r="B13972" s="178" t="s">
        <v>229</v>
      </c>
      <c r="C13972" s="178" t="s">
        <v>5014</v>
      </c>
      <c r="D13972" s="178" t="s">
        <v>10650</v>
      </c>
      <c r="E13972" s="179">
        <v>42424</v>
      </c>
      <c r="F13972" s="180">
        <v>0</v>
      </c>
      <c r="G13972" s="180">
        <v>3861</v>
      </c>
      <c r="H13972" s="180">
        <v>429</v>
      </c>
      <c r="I13972" s="180">
        <f t="shared" si="436"/>
        <v>4290</v>
      </c>
      <c r="J13972" s="177" t="str">
        <f t="shared" si="437"/>
        <v>Date &gt; 1920</v>
      </c>
    </row>
    <row r="13973" spans="1:10" x14ac:dyDescent="0.3">
      <c r="A13973" s="178" t="s">
        <v>3372</v>
      </c>
      <c r="B13973" s="178" t="s">
        <v>229</v>
      </c>
      <c r="C13973" s="178" t="s">
        <v>5014</v>
      </c>
      <c r="D13973" s="178" t="s">
        <v>10651</v>
      </c>
      <c r="E13973" s="179">
        <v>43047</v>
      </c>
      <c r="F13973" s="180">
        <v>0</v>
      </c>
      <c r="G13973" s="180">
        <v>2250</v>
      </c>
      <c r="H13973" s="180">
        <v>250</v>
      </c>
      <c r="I13973" s="180">
        <f t="shared" si="436"/>
        <v>2500</v>
      </c>
      <c r="J13973" s="177" t="str">
        <f t="shared" si="437"/>
        <v>Date &gt; 1920</v>
      </c>
    </row>
    <row r="13974" spans="1:10" x14ac:dyDescent="0.3">
      <c r="A13974" s="178" t="s">
        <v>3372</v>
      </c>
      <c r="B13974" s="178" t="s">
        <v>233</v>
      </c>
      <c r="C13974" s="178" t="s">
        <v>1441</v>
      </c>
      <c r="D13974" s="178" t="s">
        <v>10652</v>
      </c>
      <c r="E13974" s="179">
        <v>17420</v>
      </c>
      <c r="F13974" s="180">
        <v>0</v>
      </c>
      <c r="G13974" s="180">
        <v>14717.11</v>
      </c>
      <c r="H13974" s="180">
        <v>9496.6299999999992</v>
      </c>
      <c r="I13974" s="180">
        <f t="shared" si="436"/>
        <v>24213.739999999998</v>
      </c>
      <c r="J13974" s="177" t="str">
        <f t="shared" si="437"/>
        <v>Date &gt; 1920</v>
      </c>
    </row>
    <row r="13975" spans="1:10" x14ac:dyDescent="0.3">
      <c r="A13975" s="178" t="s">
        <v>3372</v>
      </c>
      <c r="B13975" s="178" t="s">
        <v>233</v>
      </c>
      <c r="C13975" s="178" t="s">
        <v>1441</v>
      </c>
      <c r="D13975" s="178" t="s">
        <v>10653</v>
      </c>
      <c r="E13975" s="179">
        <v>19014</v>
      </c>
      <c r="F13975" s="180">
        <v>0</v>
      </c>
      <c r="G13975" s="180">
        <v>1101.8900000000001</v>
      </c>
      <c r="H13975" s="180">
        <v>550.94000000000005</v>
      </c>
      <c r="I13975" s="180">
        <f t="shared" si="436"/>
        <v>1652.8300000000002</v>
      </c>
      <c r="J13975" s="177" t="str">
        <f t="shared" si="437"/>
        <v>Date &gt; 1920</v>
      </c>
    </row>
    <row r="13976" spans="1:10" x14ac:dyDescent="0.3">
      <c r="A13976" s="178" t="s">
        <v>3372</v>
      </c>
      <c r="B13976" s="178" t="s">
        <v>233</v>
      </c>
      <c r="C13976" s="178" t="s">
        <v>1441</v>
      </c>
      <c r="D13976" s="178" t="s">
        <v>10654</v>
      </c>
      <c r="E13976" s="179">
        <v>19821</v>
      </c>
      <c r="F13976" s="180">
        <v>19352.88</v>
      </c>
      <c r="G13976" s="180">
        <v>12901.92</v>
      </c>
      <c r="H13976" s="180">
        <v>6450.96</v>
      </c>
      <c r="I13976" s="180">
        <f t="shared" si="436"/>
        <v>38705.760000000002</v>
      </c>
      <c r="J13976" s="177" t="str">
        <f t="shared" si="437"/>
        <v>Date &gt; 1920</v>
      </c>
    </row>
    <row r="13977" spans="1:10" x14ac:dyDescent="0.3">
      <c r="A13977" s="178" t="s">
        <v>3372</v>
      </c>
      <c r="B13977" s="178" t="s">
        <v>233</v>
      </c>
      <c r="C13977" s="178" t="s">
        <v>1441</v>
      </c>
      <c r="D13977" s="178" t="s">
        <v>9688</v>
      </c>
      <c r="E13977" s="179">
        <v>18968</v>
      </c>
      <c r="F13977" s="180">
        <v>13971.66</v>
      </c>
      <c r="G13977" s="180">
        <v>13481.1</v>
      </c>
      <c r="H13977" s="180">
        <v>490.55</v>
      </c>
      <c r="I13977" s="180">
        <f t="shared" si="436"/>
        <v>27943.31</v>
      </c>
      <c r="J13977" s="177" t="str">
        <f t="shared" si="437"/>
        <v>Date &gt; 1920</v>
      </c>
    </row>
    <row r="13978" spans="1:10" x14ac:dyDescent="0.3">
      <c r="A13978" s="178" t="s">
        <v>3372</v>
      </c>
      <c r="B13978" s="178" t="s">
        <v>233</v>
      </c>
      <c r="C13978" s="178" t="s">
        <v>1441</v>
      </c>
      <c r="D13978" s="178" t="s">
        <v>10655</v>
      </c>
      <c r="E13978" s="179">
        <v>19858</v>
      </c>
      <c r="F13978" s="180">
        <v>45445.98</v>
      </c>
      <c r="G13978" s="180">
        <v>35878.699999999997</v>
      </c>
      <c r="H13978" s="180">
        <v>9567.2900000000009</v>
      </c>
      <c r="I13978" s="180">
        <f t="shared" si="436"/>
        <v>90891.97</v>
      </c>
      <c r="J13978" s="177" t="str">
        <f t="shared" si="437"/>
        <v>Date &gt; 1920</v>
      </c>
    </row>
    <row r="13979" spans="1:10" x14ac:dyDescent="0.3">
      <c r="A13979" s="178" t="s">
        <v>3372</v>
      </c>
      <c r="B13979" s="178" t="s">
        <v>233</v>
      </c>
      <c r="C13979" s="178" t="s">
        <v>1441</v>
      </c>
      <c r="D13979" s="178" t="s">
        <v>6836</v>
      </c>
      <c r="E13979" s="179">
        <v>19717</v>
      </c>
      <c r="F13979" s="180">
        <v>0</v>
      </c>
      <c r="G13979" s="180">
        <v>11942.77</v>
      </c>
      <c r="H13979" s="180">
        <v>1000</v>
      </c>
      <c r="I13979" s="180">
        <f t="shared" si="436"/>
        <v>12942.77</v>
      </c>
      <c r="J13979" s="177" t="str">
        <f t="shared" si="437"/>
        <v>Date &gt; 1920</v>
      </c>
    </row>
    <row r="13980" spans="1:10" x14ac:dyDescent="0.3">
      <c r="A13980" s="178" t="s">
        <v>3372</v>
      </c>
      <c r="B13980" s="178" t="s">
        <v>233</v>
      </c>
      <c r="C13980" s="178" t="s">
        <v>1441</v>
      </c>
      <c r="D13980" s="178" t="s">
        <v>6400</v>
      </c>
      <c r="E13980" s="179">
        <v>20376</v>
      </c>
      <c r="F13980" s="180">
        <v>0</v>
      </c>
      <c r="G13980" s="180">
        <v>3470.36</v>
      </c>
      <c r="H13980" s="180">
        <v>1735.18</v>
      </c>
      <c r="I13980" s="180">
        <f t="shared" si="436"/>
        <v>5205.54</v>
      </c>
      <c r="J13980" s="177" t="str">
        <f t="shared" si="437"/>
        <v>Date &gt; 1920</v>
      </c>
    </row>
    <row r="13981" spans="1:10" x14ac:dyDescent="0.3">
      <c r="A13981" s="178" t="s">
        <v>3372</v>
      </c>
      <c r="B13981" s="178" t="s">
        <v>233</v>
      </c>
      <c r="C13981" s="178" t="s">
        <v>1441</v>
      </c>
      <c r="D13981" s="178" t="s">
        <v>7580</v>
      </c>
      <c r="E13981" s="179">
        <v>21083</v>
      </c>
      <c r="F13981" s="180">
        <v>0</v>
      </c>
      <c r="G13981" s="180">
        <v>133</v>
      </c>
      <c r="H13981" s="180">
        <v>73.599999999999994</v>
      </c>
      <c r="I13981" s="180">
        <f t="shared" si="436"/>
        <v>206.6</v>
      </c>
      <c r="J13981" s="177" t="str">
        <f t="shared" si="437"/>
        <v>Date &gt; 1920</v>
      </c>
    </row>
    <row r="13982" spans="1:10" x14ac:dyDescent="0.3">
      <c r="A13982" s="178" t="s">
        <v>3372</v>
      </c>
      <c r="B13982" s="178" t="s">
        <v>233</v>
      </c>
      <c r="C13982" s="178" t="s">
        <v>1441</v>
      </c>
      <c r="D13982" s="178" t="s">
        <v>10656</v>
      </c>
      <c r="E13982" s="179">
        <v>22363</v>
      </c>
      <c r="F13982" s="180">
        <v>0</v>
      </c>
      <c r="G13982" s="180">
        <v>6501.08</v>
      </c>
      <c r="H13982" s="180">
        <v>3250.54</v>
      </c>
      <c r="I13982" s="180">
        <f t="shared" si="436"/>
        <v>9751.619999999999</v>
      </c>
      <c r="J13982" s="177" t="str">
        <f t="shared" si="437"/>
        <v>Date &gt; 1920</v>
      </c>
    </row>
    <row r="13983" spans="1:10" x14ac:dyDescent="0.3">
      <c r="A13983" s="178" t="s">
        <v>3372</v>
      </c>
      <c r="B13983" s="178" t="s">
        <v>233</v>
      </c>
      <c r="C13983" s="178" t="s">
        <v>1441</v>
      </c>
      <c r="D13983" s="178" t="s">
        <v>10657</v>
      </c>
      <c r="E13983" s="179">
        <v>22256</v>
      </c>
      <c r="F13983" s="180">
        <v>0</v>
      </c>
      <c r="G13983" s="180">
        <v>1206.1500000000001</v>
      </c>
      <c r="H13983" s="180">
        <v>603.08000000000004</v>
      </c>
      <c r="I13983" s="180">
        <f t="shared" si="436"/>
        <v>1809.23</v>
      </c>
      <c r="J13983" s="177" t="str">
        <f t="shared" si="437"/>
        <v>Date &gt; 1920</v>
      </c>
    </row>
    <row r="13984" spans="1:10" x14ac:dyDescent="0.3">
      <c r="A13984" s="178" t="s">
        <v>3372</v>
      </c>
      <c r="B13984" s="178" t="s">
        <v>233</v>
      </c>
      <c r="C13984" s="178" t="s">
        <v>1441</v>
      </c>
      <c r="D13984" s="178" t="s">
        <v>6400</v>
      </c>
      <c r="E13984" s="179">
        <v>22591</v>
      </c>
      <c r="F13984" s="180">
        <v>0</v>
      </c>
      <c r="G13984" s="180">
        <v>3411.94</v>
      </c>
      <c r="H13984" s="180">
        <v>1705.97</v>
      </c>
      <c r="I13984" s="180">
        <f t="shared" si="436"/>
        <v>5117.91</v>
      </c>
      <c r="J13984" s="177" t="str">
        <f t="shared" si="437"/>
        <v>Date &gt; 1920</v>
      </c>
    </row>
    <row r="13985" spans="1:10" x14ac:dyDescent="0.3">
      <c r="A13985" s="178" t="s">
        <v>3372</v>
      </c>
      <c r="B13985" s="178" t="s">
        <v>233</v>
      </c>
      <c r="C13985" s="178" t="s">
        <v>1441</v>
      </c>
      <c r="D13985" s="178" t="s">
        <v>7580</v>
      </c>
      <c r="E13985" s="179">
        <v>22934</v>
      </c>
      <c r="F13985" s="180">
        <v>0</v>
      </c>
      <c r="G13985" s="180">
        <v>336.87</v>
      </c>
      <c r="H13985" s="180">
        <v>168.43</v>
      </c>
      <c r="I13985" s="180">
        <f t="shared" si="436"/>
        <v>505.3</v>
      </c>
      <c r="J13985" s="177" t="str">
        <f t="shared" si="437"/>
        <v>Date &gt; 1920</v>
      </c>
    </row>
    <row r="13986" spans="1:10" x14ac:dyDescent="0.3">
      <c r="A13986" s="178" t="s">
        <v>3372</v>
      </c>
      <c r="B13986" s="178" t="s">
        <v>233</v>
      </c>
      <c r="C13986" s="178" t="s">
        <v>1441</v>
      </c>
      <c r="D13986" s="178" t="s">
        <v>10658</v>
      </c>
      <c r="E13986" s="179">
        <v>23788</v>
      </c>
      <c r="F13986" s="180">
        <v>1146.71</v>
      </c>
      <c r="G13986" s="180">
        <v>764.47</v>
      </c>
      <c r="H13986" s="180">
        <v>382.25</v>
      </c>
      <c r="I13986" s="180">
        <f t="shared" si="436"/>
        <v>2293.4300000000003</v>
      </c>
      <c r="J13986" s="177" t="str">
        <f t="shared" si="437"/>
        <v>Date &gt; 1920</v>
      </c>
    </row>
    <row r="13987" spans="1:10" x14ac:dyDescent="0.3">
      <c r="A13987" s="178" t="s">
        <v>3372</v>
      </c>
      <c r="B13987" s="178" t="s">
        <v>233</v>
      </c>
      <c r="C13987" s="178" t="s">
        <v>1441</v>
      </c>
      <c r="D13987" s="178" t="s">
        <v>10659</v>
      </c>
      <c r="E13987" s="179">
        <v>24785</v>
      </c>
      <c r="F13987" s="180">
        <v>129097.15</v>
      </c>
      <c r="G13987" s="180">
        <v>87420.71</v>
      </c>
      <c r="H13987" s="180">
        <v>45744.28</v>
      </c>
      <c r="I13987" s="180">
        <f t="shared" si="436"/>
        <v>262262.14</v>
      </c>
      <c r="J13987" s="177" t="str">
        <f t="shared" si="437"/>
        <v>Date &gt; 1920</v>
      </c>
    </row>
    <row r="13988" spans="1:10" x14ac:dyDescent="0.3">
      <c r="A13988" s="178" t="s">
        <v>3372</v>
      </c>
      <c r="B13988" s="178" t="s">
        <v>233</v>
      </c>
      <c r="C13988" s="178" t="s">
        <v>1441</v>
      </c>
      <c r="D13988" s="178" t="s">
        <v>10660</v>
      </c>
      <c r="E13988" s="179">
        <v>24111</v>
      </c>
      <c r="F13988" s="180">
        <v>0</v>
      </c>
      <c r="G13988" s="180">
        <v>245.35</v>
      </c>
      <c r="H13988" s="180">
        <v>245.36</v>
      </c>
      <c r="I13988" s="180">
        <f t="shared" si="436"/>
        <v>490.71000000000004</v>
      </c>
      <c r="J13988" s="177" t="str">
        <f t="shared" si="437"/>
        <v>Date &gt; 1920</v>
      </c>
    </row>
    <row r="13989" spans="1:10" x14ac:dyDescent="0.3">
      <c r="A13989" s="178" t="s">
        <v>3372</v>
      </c>
      <c r="B13989" s="178" t="s">
        <v>233</v>
      </c>
      <c r="C13989" s="178" t="s">
        <v>1441</v>
      </c>
      <c r="D13989" s="178" t="s">
        <v>6400</v>
      </c>
      <c r="E13989" s="179">
        <v>25134</v>
      </c>
      <c r="F13989" s="180">
        <v>0</v>
      </c>
      <c r="G13989" s="180">
        <v>4027</v>
      </c>
      <c r="H13989" s="180">
        <v>2013.51</v>
      </c>
      <c r="I13989" s="180">
        <f t="shared" si="436"/>
        <v>6040.51</v>
      </c>
      <c r="J13989" s="177" t="str">
        <f t="shared" si="437"/>
        <v>Date &gt; 1920</v>
      </c>
    </row>
    <row r="13990" spans="1:10" x14ac:dyDescent="0.3">
      <c r="A13990" s="178" t="s">
        <v>3372</v>
      </c>
      <c r="B13990" s="178" t="s">
        <v>233</v>
      </c>
      <c r="C13990" s="178" t="s">
        <v>1441</v>
      </c>
      <c r="D13990" s="178" t="s">
        <v>10661</v>
      </c>
      <c r="E13990" s="179">
        <v>25380</v>
      </c>
      <c r="F13990" s="180">
        <v>0</v>
      </c>
      <c r="G13990" s="180">
        <v>2600</v>
      </c>
      <c r="H13990" s="180">
        <v>3097.3</v>
      </c>
      <c r="I13990" s="180">
        <f t="shared" si="436"/>
        <v>5697.3</v>
      </c>
      <c r="J13990" s="177" t="str">
        <f t="shared" si="437"/>
        <v>Date &gt; 1920</v>
      </c>
    </row>
    <row r="13991" spans="1:10" x14ac:dyDescent="0.3">
      <c r="A13991" s="178" t="s">
        <v>3372</v>
      </c>
      <c r="B13991" s="178" t="s">
        <v>233</v>
      </c>
      <c r="C13991" s="178" t="s">
        <v>1441</v>
      </c>
      <c r="D13991" s="178" t="s">
        <v>10662</v>
      </c>
      <c r="E13991" s="179">
        <v>25380</v>
      </c>
      <c r="F13991" s="180">
        <v>0</v>
      </c>
      <c r="G13991" s="180">
        <v>4100</v>
      </c>
      <c r="H13991" s="180">
        <v>5743.86</v>
      </c>
      <c r="I13991" s="180">
        <f t="shared" si="436"/>
        <v>9843.86</v>
      </c>
      <c r="J13991" s="177" t="str">
        <f t="shared" si="437"/>
        <v>Date &gt; 1920</v>
      </c>
    </row>
    <row r="13992" spans="1:10" x14ac:dyDescent="0.3">
      <c r="A13992" s="178" t="s">
        <v>3372</v>
      </c>
      <c r="B13992" s="178" t="s">
        <v>233</v>
      </c>
      <c r="C13992" s="178" t="s">
        <v>1441</v>
      </c>
      <c r="D13992" s="178" t="s">
        <v>10663</v>
      </c>
      <c r="E13992" s="179">
        <v>25911</v>
      </c>
      <c r="F13992" s="180">
        <v>0</v>
      </c>
      <c r="G13992" s="180">
        <v>1009.3</v>
      </c>
      <c r="H13992" s="180">
        <v>1009.3</v>
      </c>
      <c r="I13992" s="180">
        <f t="shared" si="436"/>
        <v>2018.6</v>
      </c>
      <c r="J13992" s="177" t="str">
        <f t="shared" si="437"/>
        <v>Date &gt; 1920</v>
      </c>
    </row>
    <row r="13993" spans="1:10" x14ac:dyDescent="0.3">
      <c r="A13993" s="178" t="s">
        <v>3372</v>
      </c>
      <c r="B13993" s="178" t="s">
        <v>233</v>
      </c>
      <c r="C13993" s="178" t="s">
        <v>1441</v>
      </c>
      <c r="D13993" s="178" t="s">
        <v>10664</v>
      </c>
      <c r="E13993" s="179">
        <v>25911</v>
      </c>
      <c r="F13993" s="180">
        <v>0</v>
      </c>
      <c r="G13993" s="180">
        <v>2050</v>
      </c>
      <c r="H13993" s="180">
        <v>2251.34</v>
      </c>
      <c r="I13993" s="180">
        <f t="shared" si="436"/>
        <v>4301.34</v>
      </c>
      <c r="J13993" s="177" t="str">
        <f t="shared" si="437"/>
        <v>Date &gt; 1920</v>
      </c>
    </row>
    <row r="13994" spans="1:10" x14ac:dyDescent="0.3">
      <c r="A13994" s="178" t="s">
        <v>3372</v>
      </c>
      <c r="B13994" s="178" t="s">
        <v>233</v>
      </c>
      <c r="C13994" s="178" t="s">
        <v>1441</v>
      </c>
      <c r="D13994" s="178" t="s">
        <v>7830</v>
      </c>
      <c r="E13994" s="179">
        <v>26624</v>
      </c>
      <c r="F13994" s="180">
        <v>0</v>
      </c>
      <c r="G13994" s="180">
        <v>4909.7299999999996</v>
      </c>
      <c r="H13994" s="180">
        <v>44187.58</v>
      </c>
      <c r="I13994" s="180">
        <f t="shared" si="436"/>
        <v>49097.31</v>
      </c>
      <c r="J13994" s="177" t="str">
        <f t="shared" si="437"/>
        <v>Date &gt; 1920</v>
      </c>
    </row>
    <row r="13995" spans="1:10" x14ac:dyDescent="0.3">
      <c r="A13995" s="178" t="s">
        <v>3372</v>
      </c>
      <c r="B13995" s="178" t="s">
        <v>233</v>
      </c>
      <c r="C13995" s="178" t="s">
        <v>1441</v>
      </c>
      <c r="D13995" s="178" t="s">
        <v>10665</v>
      </c>
      <c r="E13995" s="179">
        <v>27813</v>
      </c>
      <c r="F13995" s="180">
        <v>690729.48</v>
      </c>
      <c r="G13995" s="180">
        <v>347247.68</v>
      </c>
      <c r="H13995" s="180">
        <v>0</v>
      </c>
      <c r="I13995" s="180">
        <f t="shared" si="436"/>
        <v>1037977.1599999999</v>
      </c>
      <c r="J13995" s="177" t="str">
        <f t="shared" si="437"/>
        <v>Date &gt; 1920</v>
      </c>
    </row>
    <row r="13996" spans="1:10" x14ac:dyDescent="0.3">
      <c r="A13996" s="178" t="s">
        <v>3372</v>
      </c>
      <c r="B13996" s="178" t="s">
        <v>233</v>
      </c>
      <c r="C13996" s="178" t="s">
        <v>1441</v>
      </c>
      <c r="D13996" s="178" t="s">
        <v>10666</v>
      </c>
      <c r="E13996" s="179">
        <v>28073</v>
      </c>
      <c r="F13996" s="180">
        <v>71671.83</v>
      </c>
      <c r="G13996" s="180">
        <v>36031.300000000003</v>
      </c>
      <c r="H13996" s="180">
        <v>0</v>
      </c>
      <c r="I13996" s="180">
        <f t="shared" si="436"/>
        <v>107703.13</v>
      </c>
      <c r="J13996" s="177" t="str">
        <f t="shared" si="437"/>
        <v>Date &gt; 1920</v>
      </c>
    </row>
    <row r="13997" spans="1:10" x14ac:dyDescent="0.3">
      <c r="A13997" s="178" t="s">
        <v>3372</v>
      </c>
      <c r="B13997" s="178" t="s">
        <v>233</v>
      </c>
      <c r="C13997" s="178" t="s">
        <v>1441</v>
      </c>
      <c r="D13997" s="178" t="s">
        <v>10667</v>
      </c>
      <c r="E13997" s="179">
        <v>26977</v>
      </c>
      <c r="F13997" s="180">
        <v>0</v>
      </c>
      <c r="G13997" s="180">
        <v>1396.33</v>
      </c>
      <c r="H13997" s="180">
        <v>0</v>
      </c>
      <c r="I13997" s="180">
        <f t="shared" si="436"/>
        <v>1396.33</v>
      </c>
      <c r="J13997" s="177" t="str">
        <f t="shared" si="437"/>
        <v>Date &gt; 1920</v>
      </c>
    </row>
    <row r="13998" spans="1:10" x14ac:dyDescent="0.3">
      <c r="A13998" s="178" t="s">
        <v>3372</v>
      </c>
      <c r="B13998" s="178" t="s">
        <v>233</v>
      </c>
      <c r="C13998" s="178" t="s">
        <v>1441</v>
      </c>
      <c r="D13998" s="178" t="s">
        <v>10668</v>
      </c>
      <c r="E13998" s="179">
        <v>27814</v>
      </c>
      <c r="F13998" s="180">
        <v>41802.76</v>
      </c>
      <c r="G13998" s="180">
        <v>255816.68</v>
      </c>
      <c r="H13998" s="180">
        <v>0</v>
      </c>
      <c r="I13998" s="180">
        <f t="shared" si="436"/>
        <v>297619.44</v>
      </c>
      <c r="J13998" s="177" t="str">
        <f t="shared" si="437"/>
        <v>Date &gt; 1920</v>
      </c>
    </row>
    <row r="13999" spans="1:10" x14ac:dyDescent="0.3">
      <c r="A13999" s="178" t="s">
        <v>3372</v>
      </c>
      <c r="B13999" s="178" t="s">
        <v>233</v>
      </c>
      <c r="C13999" s="178" t="s">
        <v>1441</v>
      </c>
      <c r="D13999" s="178" t="s">
        <v>10669</v>
      </c>
      <c r="E13999" s="179">
        <v>27828</v>
      </c>
      <c r="F13999" s="180">
        <v>36988.129999999997</v>
      </c>
      <c r="G13999" s="180">
        <v>77531.839999999997</v>
      </c>
      <c r="H13999" s="180">
        <v>0</v>
      </c>
      <c r="I13999" s="180">
        <f t="shared" si="436"/>
        <v>114519.97</v>
      </c>
      <c r="J13999" s="177" t="str">
        <f t="shared" si="437"/>
        <v>Date &gt; 1920</v>
      </c>
    </row>
    <row r="14000" spans="1:10" x14ac:dyDescent="0.3">
      <c r="A14000" s="178" t="s">
        <v>3372</v>
      </c>
      <c r="B14000" s="178" t="s">
        <v>233</v>
      </c>
      <c r="C14000" s="178" t="s">
        <v>1441</v>
      </c>
      <c r="D14000" s="178" t="s">
        <v>10670</v>
      </c>
      <c r="E14000" s="179">
        <v>27898</v>
      </c>
      <c r="F14000" s="180">
        <v>50929.2</v>
      </c>
      <c r="G14000" s="180">
        <v>45572.800000000003</v>
      </c>
      <c r="H14000" s="180">
        <v>0</v>
      </c>
      <c r="I14000" s="180">
        <f t="shared" si="436"/>
        <v>96502</v>
      </c>
      <c r="J14000" s="177" t="str">
        <f t="shared" si="437"/>
        <v>Date &gt; 1920</v>
      </c>
    </row>
    <row r="14001" spans="1:10" x14ac:dyDescent="0.3">
      <c r="A14001" s="178" t="s">
        <v>3372</v>
      </c>
      <c r="B14001" s="178" t="s">
        <v>233</v>
      </c>
      <c r="C14001" s="178" t="s">
        <v>1441</v>
      </c>
      <c r="D14001" s="178" t="s">
        <v>10671</v>
      </c>
      <c r="E14001" s="179">
        <v>27851</v>
      </c>
      <c r="F14001" s="180">
        <v>20589.75</v>
      </c>
      <c r="G14001" s="180">
        <v>59633.75</v>
      </c>
      <c r="H14001" s="180">
        <v>0</v>
      </c>
      <c r="I14001" s="180">
        <f t="shared" si="436"/>
        <v>80223.5</v>
      </c>
      <c r="J14001" s="177" t="str">
        <f t="shared" si="437"/>
        <v>Date &gt; 1920</v>
      </c>
    </row>
    <row r="14002" spans="1:10" x14ac:dyDescent="0.3">
      <c r="A14002" s="178" t="s">
        <v>3372</v>
      </c>
      <c r="B14002" s="178" t="s">
        <v>233</v>
      </c>
      <c r="C14002" s="178" t="s">
        <v>1441</v>
      </c>
      <c r="D14002" s="178" t="s">
        <v>10672</v>
      </c>
      <c r="E14002" s="179">
        <v>27943</v>
      </c>
      <c r="F14002" s="180">
        <v>10615.13</v>
      </c>
      <c r="G14002" s="180">
        <v>40851.82</v>
      </c>
      <c r="H14002" s="180">
        <v>0</v>
      </c>
      <c r="I14002" s="180">
        <f t="shared" si="436"/>
        <v>51466.95</v>
      </c>
      <c r="J14002" s="177" t="str">
        <f t="shared" si="437"/>
        <v>Date &gt; 1920</v>
      </c>
    </row>
    <row r="14003" spans="1:10" x14ac:dyDescent="0.3">
      <c r="A14003" s="178" t="s">
        <v>3372</v>
      </c>
      <c r="B14003" s="178" t="s">
        <v>233</v>
      </c>
      <c r="C14003" s="178" t="s">
        <v>1441</v>
      </c>
      <c r="D14003" s="178" t="s">
        <v>10673</v>
      </c>
      <c r="E14003" s="179">
        <v>26877</v>
      </c>
      <c r="F14003" s="180">
        <v>45100</v>
      </c>
      <c r="G14003" s="180">
        <v>32790</v>
      </c>
      <c r="H14003" s="180">
        <v>0</v>
      </c>
      <c r="I14003" s="180">
        <f t="shared" si="436"/>
        <v>77890</v>
      </c>
      <c r="J14003" s="177" t="str">
        <f t="shared" si="437"/>
        <v>Date &gt; 1920</v>
      </c>
    </row>
    <row r="14004" spans="1:10" x14ac:dyDescent="0.3">
      <c r="A14004" s="178" t="s">
        <v>3372</v>
      </c>
      <c r="B14004" s="178" t="s">
        <v>233</v>
      </c>
      <c r="C14004" s="178" t="s">
        <v>1441</v>
      </c>
      <c r="D14004" s="178" t="s">
        <v>10674</v>
      </c>
      <c r="E14004" s="179">
        <v>26963</v>
      </c>
      <c r="F14004" s="180">
        <v>0</v>
      </c>
      <c r="G14004" s="180">
        <v>4025</v>
      </c>
      <c r="H14004" s="180">
        <v>0</v>
      </c>
      <c r="I14004" s="180">
        <f t="shared" si="436"/>
        <v>4025</v>
      </c>
      <c r="J14004" s="177" t="str">
        <f t="shared" si="437"/>
        <v>Date &gt; 1920</v>
      </c>
    </row>
    <row r="14005" spans="1:10" x14ac:dyDescent="0.3">
      <c r="A14005" s="178" t="s">
        <v>3372</v>
      </c>
      <c r="B14005" s="178" t="s">
        <v>233</v>
      </c>
      <c r="C14005" s="178" t="s">
        <v>1441</v>
      </c>
      <c r="D14005" s="178" t="s">
        <v>10675</v>
      </c>
      <c r="E14005" s="179">
        <v>27984</v>
      </c>
      <c r="F14005" s="180">
        <v>1523504.61</v>
      </c>
      <c r="G14005" s="180">
        <v>534795.27</v>
      </c>
      <c r="H14005" s="180">
        <v>0</v>
      </c>
      <c r="I14005" s="180">
        <f t="shared" si="436"/>
        <v>2058299.8800000001</v>
      </c>
      <c r="J14005" s="177" t="str">
        <f t="shared" si="437"/>
        <v>Date &gt; 1920</v>
      </c>
    </row>
    <row r="14006" spans="1:10" x14ac:dyDescent="0.3">
      <c r="A14006" s="178" t="s">
        <v>3372</v>
      </c>
      <c r="B14006" s="178" t="s">
        <v>233</v>
      </c>
      <c r="C14006" s="178" t="s">
        <v>1441</v>
      </c>
      <c r="D14006" s="178" t="s">
        <v>10676</v>
      </c>
      <c r="E14006" s="179">
        <v>27928</v>
      </c>
      <c r="F14006" s="180">
        <v>92920.21</v>
      </c>
      <c r="G14006" s="180">
        <v>37482.269999999997</v>
      </c>
      <c r="H14006" s="180">
        <v>0</v>
      </c>
      <c r="I14006" s="180">
        <f t="shared" si="436"/>
        <v>130402.48000000001</v>
      </c>
      <c r="J14006" s="177" t="str">
        <f t="shared" si="437"/>
        <v>Date &gt; 1920</v>
      </c>
    </row>
    <row r="14007" spans="1:10" x14ac:dyDescent="0.3">
      <c r="A14007" s="178" t="s">
        <v>3372</v>
      </c>
      <c r="B14007" s="178" t="s">
        <v>233</v>
      </c>
      <c r="C14007" s="178" t="s">
        <v>1441</v>
      </c>
      <c r="D14007" s="178" t="s">
        <v>10677</v>
      </c>
      <c r="E14007" s="179">
        <v>28018</v>
      </c>
      <c r="F14007" s="180">
        <v>650.44000000000005</v>
      </c>
      <c r="G14007" s="180">
        <v>216.81</v>
      </c>
      <c r="H14007" s="180">
        <v>0</v>
      </c>
      <c r="I14007" s="180">
        <f t="shared" si="436"/>
        <v>867.25</v>
      </c>
      <c r="J14007" s="177" t="str">
        <f t="shared" si="437"/>
        <v>Date &gt; 1920</v>
      </c>
    </row>
    <row r="14008" spans="1:10" x14ac:dyDescent="0.3">
      <c r="A14008" s="178" t="s">
        <v>3372</v>
      </c>
      <c r="B14008" s="178" t="s">
        <v>233</v>
      </c>
      <c r="C14008" s="178" t="s">
        <v>1441</v>
      </c>
      <c r="D14008" s="178" t="s">
        <v>10666</v>
      </c>
      <c r="E14008" s="179">
        <v>28073</v>
      </c>
      <c r="F14008" s="180">
        <v>87944.72</v>
      </c>
      <c r="G14008" s="180">
        <v>31319.74</v>
      </c>
      <c r="H14008" s="180">
        <v>0</v>
      </c>
      <c r="I14008" s="180">
        <f t="shared" si="436"/>
        <v>119264.46</v>
      </c>
      <c r="J14008" s="177" t="str">
        <f t="shared" si="437"/>
        <v>Date &gt; 1920</v>
      </c>
    </row>
    <row r="14009" spans="1:10" x14ac:dyDescent="0.3">
      <c r="A14009" s="178" t="s">
        <v>3372</v>
      </c>
      <c r="B14009" s="178" t="s">
        <v>233</v>
      </c>
      <c r="C14009" s="178" t="s">
        <v>1441</v>
      </c>
      <c r="D14009" s="178" t="s">
        <v>10678</v>
      </c>
      <c r="E14009" s="179">
        <v>27210</v>
      </c>
      <c r="F14009" s="180">
        <v>314126.86</v>
      </c>
      <c r="G14009" s="180">
        <v>104695.44</v>
      </c>
      <c r="H14009" s="180">
        <v>0</v>
      </c>
      <c r="I14009" s="180">
        <f t="shared" si="436"/>
        <v>418822.3</v>
      </c>
      <c r="J14009" s="177" t="str">
        <f t="shared" si="437"/>
        <v>Date &gt; 1920</v>
      </c>
    </row>
    <row r="14010" spans="1:10" x14ac:dyDescent="0.3">
      <c r="A14010" s="178" t="s">
        <v>3372</v>
      </c>
      <c r="B14010" s="178" t="s">
        <v>233</v>
      </c>
      <c r="C14010" s="178" t="s">
        <v>1441</v>
      </c>
      <c r="D14010" s="178" t="s">
        <v>6402</v>
      </c>
      <c r="E14010" s="179">
        <v>28198</v>
      </c>
      <c r="F14010" s="180">
        <v>0</v>
      </c>
      <c r="G14010" s="180">
        <v>58561.84</v>
      </c>
      <c r="H14010" s="180">
        <v>0</v>
      </c>
      <c r="I14010" s="180">
        <f t="shared" si="436"/>
        <v>58561.84</v>
      </c>
      <c r="J14010" s="177" t="str">
        <f t="shared" si="437"/>
        <v>Date &gt; 1920</v>
      </c>
    </row>
    <row r="14011" spans="1:10" x14ac:dyDescent="0.3">
      <c r="A14011" s="178" t="s">
        <v>3372</v>
      </c>
      <c r="B14011" s="178" t="s">
        <v>233</v>
      </c>
      <c r="C14011" s="178" t="s">
        <v>1441</v>
      </c>
      <c r="D14011" s="178" t="s">
        <v>10679</v>
      </c>
      <c r="E14011" s="179">
        <v>28445</v>
      </c>
      <c r="F14011" s="180">
        <v>0</v>
      </c>
      <c r="G14011" s="180">
        <v>81161.289999999994</v>
      </c>
      <c r="H14011" s="180">
        <v>0</v>
      </c>
      <c r="I14011" s="180">
        <f t="shared" si="436"/>
        <v>81161.289999999994</v>
      </c>
      <c r="J14011" s="177" t="str">
        <f t="shared" si="437"/>
        <v>Date &gt; 1920</v>
      </c>
    </row>
    <row r="14012" spans="1:10" x14ac:dyDescent="0.3">
      <c r="A14012" s="178" t="s">
        <v>3372</v>
      </c>
      <c r="B14012" s="178" t="s">
        <v>233</v>
      </c>
      <c r="C14012" s="178" t="s">
        <v>1441</v>
      </c>
      <c r="D14012" s="178" t="s">
        <v>10680</v>
      </c>
      <c r="E14012" s="179">
        <v>28409</v>
      </c>
      <c r="F14012" s="180">
        <v>0</v>
      </c>
      <c r="G14012" s="180">
        <v>14621.56</v>
      </c>
      <c r="H14012" s="180">
        <v>0</v>
      </c>
      <c r="I14012" s="180">
        <f t="shared" si="436"/>
        <v>14621.56</v>
      </c>
      <c r="J14012" s="177" t="str">
        <f t="shared" si="437"/>
        <v>Date &gt; 1920</v>
      </c>
    </row>
    <row r="14013" spans="1:10" x14ac:dyDescent="0.3">
      <c r="A14013" s="178" t="s">
        <v>3372</v>
      </c>
      <c r="B14013" s="178" t="s">
        <v>233</v>
      </c>
      <c r="C14013" s="178" t="s">
        <v>1441</v>
      </c>
      <c r="D14013" s="178" t="s">
        <v>10681</v>
      </c>
      <c r="E14013" s="179">
        <v>28419</v>
      </c>
      <c r="F14013" s="180">
        <v>0</v>
      </c>
      <c r="G14013" s="180">
        <v>5450</v>
      </c>
      <c r="H14013" s="180">
        <v>7101.75</v>
      </c>
      <c r="I14013" s="180">
        <f t="shared" si="436"/>
        <v>12551.75</v>
      </c>
      <c r="J14013" s="177" t="str">
        <f t="shared" si="437"/>
        <v>Date &gt; 1920</v>
      </c>
    </row>
    <row r="14014" spans="1:10" x14ac:dyDescent="0.3">
      <c r="A14014" s="178" t="s">
        <v>3372</v>
      </c>
      <c r="B14014" s="178" t="s">
        <v>233</v>
      </c>
      <c r="C14014" s="178" t="s">
        <v>1441</v>
      </c>
      <c r="D14014" s="178" t="s">
        <v>10682</v>
      </c>
      <c r="E14014" s="179">
        <v>28419</v>
      </c>
      <c r="F14014" s="180">
        <v>0</v>
      </c>
      <c r="G14014" s="180">
        <v>12000</v>
      </c>
      <c r="H14014" s="180">
        <v>12230.53</v>
      </c>
      <c r="I14014" s="180">
        <f t="shared" si="436"/>
        <v>24230.53</v>
      </c>
      <c r="J14014" s="177" t="str">
        <f t="shared" si="437"/>
        <v>Date &gt; 1920</v>
      </c>
    </row>
    <row r="14015" spans="1:10" x14ac:dyDescent="0.3">
      <c r="A14015" s="178" t="s">
        <v>3372</v>
      </c>
      <c r="B14015" s="178" t="s">
        <v>233</v>
      </c>
      <c r="C14015" s="178" t="s">
        <v>1441</v>
      </c>
      <c r="D14015" s="178" t="s">
        <v>10683</v>
      </c>
      <c r="E14015" s="179">
        <v>28502</v>
      </c>
      <c r="F14015" s="180">
        <v>6486.07</v>
      </c>
      <c r="G14015" s="180">
        <v>716</v>
      </c>
      <c r="H14015" s="180">
        <v>1078.68</v>
      </c>
      <c r="I14015" s="180">
        <f t="shared" si="436"/>
        <v>8280.75</v>
      </c>
      <c r="J14015" s="177" t="str">
        <f t="shared" si="437"/>
        <v>Date &gt; 1920</v>
      </c>
    </row>
    <row r="14016" spans="1:10" x14ac:dyDescent="0.3">
      <c r="A14016" s="178" t="s">
        <v>3372</v>
      </c>
      <c r="B14016" s="178" t="s">
        <v>233</v>
      </c>
      <c r="C14016" s="178" t="s">
        <v>1441</v>
      </c>
      <c r="D14016" s="178" t="s">
        <v>10683</v>
      </c>
      <c r="E14016" s="179">
        <v>28522</v>
      </c>
      <c r="F14016" s="180">
        <v>34645.5</v>
      </c>
      <c r="G14016" s="180">
        <v>0</v>
      </c>
      <c r="H14016" s="180">
        <v>4218.5</v>
      </c>
      <c r="I14016" s="180">
        <f t="shared" si="436"/>
        <v>38864</v>
      </c>
      <c r="J14016" s="177" t="str">
        <f t="shared" si="437"/>
        <v>Date &gt; 1920</v>
      </c>
    </row>
    <row r="14017" spans="1:10" x14ac:dyDescent="0.3">
      <c r="A14017" s="178" t="s">
        <v>3372</v>
      </c>
      <c r="B14017" s="178" t="s">
        <v>233</v>
      </c>
      <c r="C14017" s="178" t="s">
        <v>1441</v>
      </c>
      <c r="D14017" s="178" t="s">
        <v>10683</v>
      </c>
      <c r="E14017" s="179">
        <v>28739</v>
      </c>
      <c r="F14017" s="180">
        <v>63031.51</v>
      </c>
      <c r="G14017" s="180">
        <v>2325</v>
      </c>
      <c r="H14017" s="180">
        <v>7868.99</v>
      </c>
      <c r="I14017" s="180">
        <f t="shared" si="436"/>
        <v>73225.5</v>
      </c>
      <c r="J14017" s="177" t="str">
        <f t="shared" si="437"/>
        <v>Date &gt; 1920</v>
      </c>
    </row>
    <row r="14018" spans="1:10" x14ac:dyDescent="0.3">
      <c r="A14018" s="178" t="s">
        <v>3372</v>
      </c>
      <c r="B14018" s="178" t="s">
        <v>233</v>
      </c>
      <c r="C14018" s="178" t="s">
        <v>1441</v>
      </c>
      <c r="D14018" s="178" t="s">
        <v>10683</v>
      </c>
      <c r="E14018" s="179">
        <v>29507</v>
      </c>
      <c r="F14018" s="180">
        <v>8009.79</v>
      </c>
      <c r="G14018" s="180">
        <v>707.62</v>
      </c>
      <c r="H14018" s="180">
        <v>1328.8</v>
      </c>
      <c r="I14018" s="180">
        <f t="shared" si="436"/>
        <v>10046.209999999999</v>
      </c>
      <c r="J14018" s="177" t="str">
        <f t="shared" si="437"/>
        <v>Date &gt; 1920</v>
      </c>
    </row>
    <row r="14019" spans="1:10" x14ac:dyDescent="0.3">
      <c r="A14019" s="178" t="s">
        <v>3372</v>
      </c>
      <c r="B14019" s="178" t="s">
        <v>233</v>
      </c>
      <c r="C14019" s="178" t="s">
        <v>1441</v>
      </c>
      <c r="D14019" s="178" t="s">
        <v>10683</v>
      </c>
      <c r="E14019" s="179">
        <v>29812</v>
      </c>
      <c r="F14019" s="180">
        <v>4216.8599999999997</v>
      </c>
      <c r="G14019" s="180">
        <v>950.48</v>
      </c>
      <c r="H14019" s="180">
        <v>3780.64</v>
      </c>
      <c r="I14019" s="180">
        <f t="shared" si="436"/>
        <v>8947.98</v>
      </c>
      <c r="J14019" s="177" t="str">
        <f t="shared" si="437"/>
        <v>Date &gt; 1920</v>
      </c>
    </row>
    <row r="14020" spans="1:10" x14ac:dyDescent="0.3">
      <c r="A14020" s="178" t="s">
        <v>3372</v>
      </c>
      <c r="B14020" s="178" t="s">
        <v>233</v>
      </c>
      <c r="C14020" s="178" t="s">
        <v>1441</v>
      </c>
      <c r="D14020" s="178" t="s">
        <v>10683</v>
      </c>
      <c r="E14020" s="179">
        <v>29829</v>
      </c>
      <c r="F14020" s="180">
        <v>0</v>
      </c>
      <c r="G14020" s="180">
        <v>0</v>
      </c>
      <c r="H14020" s="180">
        <v>0</v>
      </c>
      <c r="I14020" s="180">
        <f t="shared" si="436"/>
        <v>0</v>
      </c>
      <c r="J14020" s="177" t="str">
        <f t="shared" si="437"/>
        <v>Date &gt; 1920</v>
      </c>
    </row>
    <row r="14021" spans="1:10" x14ac:dyDescent="0.3">
      <c r="A14021" s="178" t="s">
        <v>3372</v>
      </c>
      <c r="B14021" s="178" t="s">
        <v>233</v>
      </c>
      <c r="C14021" s="178" t="s">
        <v>1441</v>
      </c>
      <c r="D14021" s="178" t="s">
        <v>10684</v>
      </c>
      <c r="E14021" s="179">
        <v>29471</v>
      </c>
      <c r="F14021" s="180">
        <v>56342.03</v>
      </c>
      <c r="G14021" s="180">
        <v>0</v>
      </c>
      <c r="H14021" s="180">
        <v>6260.22</v>
      </c>
      <c r="I14021" s="180">
        <f t="shared" ref="I14021:I14084" si="438">SUM(F14021:H14021)</f>
        <v>62602.25</v>
      </c>
      <c r="J14021" s="177" t="str">
        <f t="shared" ref="J14021:J14084" si="439">IF(OR(YEAR(E14021)&gt; 1920, ISBLANK(E14021)), "Date &gt; 1920", "Sketchy date")</f>
        <v>Date &gt; 1920</v>
      </c>
    </row>
    <row r="14022" spans="1:10" x14ac:dyDescent="0.3">
      <c r="A14022" s="178" t="s">
        <v>3372</v>
      </c>
      <c r="B14022" s="178" t="s">
        <v>233</v>
      </c>
      <c r="C14022" s="178" t="s">
        <v>1441</v>
      </c>
      <c r="D14022" s="178" t="s">
        <v>10685</v>
      </c>
      <c r="E14022" s="179">
        <v>30319</v>
      </c>
      <c r="F14022" s="180">
        <v>104116.45</v>
      </c>
      <c r="G14022" s="180">
        <v>13014.55</v>
      </c>
      <c r="H14022" s="180">
        <v>13014.56</v>
      </c>
      <c r="I14022" s="180">
        <f t="shared" si="438"/>
        <v>130145.56</v>
      </c>
      <c r="J14022" s="177" t="str">
        <f t="shared" si="439"/>
        <v>Date &gt; 1920</v>
      </c>
    </row>
    <row r="14023" spans="1:10" x14ac:dyDescent="0.3">
      <c r="A14023" s="178" t="s">
        <v>3372</v>
      </c>
      <c r="B14023" s="178" t="s">
        <v>233</v>
      </c>
      <c r="C14023" s="178" t="s">
        <v>1441</v>
      </c>
      <c r="D14023" s="178" t="s">
        <v>10686</v>
      </c>
      <c r="E14023" s="179">
        <v>29819</v>
      </c>
      <c r="F14023" s="180">
        <v>0</v>
      </c>
      <c r="G14023" s="180">
        <v>2673.41</v>
      </c>
      <c r="H14023" s="180">
        <v>1336.7</v>
      </c>
      <c r="I14023" s="180">
        <f t="shared" si="438"/>
        <v>4010.1099999999997</v>
      </c>
      <c r="J14023" s="177" t="str">
        <f t="shared" si="439"/>
        <v>Date &gt; 1920</v>
      </c>
    </row>
    <row r="14024" spans="1:10" x14ac:dyDescent="0.3">
      <c r="A14024" s="178" t="s">
        <v>3372</v>
      </c>
      <c r="B14024" s="178" t="s">
        <v>233</v>
      </c>
      <c r="C14024" s="178" t="s">
        <v>1441</v>
      </c>
      <c r="D14024" s="178" t="s">
        <v>10687</v>
      </c>
      <c r="E14024" s="179">
        <v>30568</v>
      </c>
      <c r="F14024" s="180">
        <v>128367.15</v>
      </c>
      <c r="G14024" s="180">
        <v>13733</v>
      </c>
      <c r="H14024" s="180">
        <v>18492.29</v>
      </c>
      <c r="I14024" s="180">
        <f t="shared" si="438"/>
        <v>160592.44</v>
      </c>
      <c r="J14024" s="177" t="str">
        <f t="shared" si="439"/>
        <v>Date &gt; 1920</v>
      </c>
    </row>
    <row r="14025" spans="1:10" x14ac:dyDescent="0.3">
      <c r="A14025" s="178" t="s">
        <v>3372</v>
      </c>
      <c r="B14025" s="178" t="s">
        <v>233</v>
      </c>
      <c r="C14025" s="178" t="s">
        <v>1441</v>
      </c>
      <c r="D14025" s="178" t="s">
        <v>10688</v>
      </c>
      <c r="E14025" s="179">
        <v>30183</v>
      </c>
      <c r="F14025" s="180">
        <v>0</v>
      </c>
      <c r="G14025" s="180">
        <v>5259.33</v>
      </c>
      <c r="H14025" s="180">
        <v>2629.67</v>
      </c>
      <c r="I14025" s="180">
        <f t="shared" si="438"/>
        <v>7889</v>
      </c>
      <c r="J14025" s="177" t="str">
        <f t="shared" si="439"/>
        <v>Date &gt; 1920</v>
      </c>
    </row>
    <row r="14026" spans="1:10" x14ac:dyDescent="0.3">
      <c r="A14026" s="178" t="s">
        <v>3372</v>
      </c>
      <c r="B14026" s="178" t="s">
        <v>233</v>
      </c>
      <c r="C14026" s="178" t="s">
        <v>1441</v>
      </c>
      <c r="D14026" s="178" t="s">
        <v>10689</v>
      </c>
      <c r="E14026" s="179">
        <v>31000</v>
      </c>
      <c r="F14026" s="180">
        <v>0</v>
      </c>
      <c r="G14026" s="180">
        <v>4040</v>
      </c>
      <c r="H14026" s="180">
        <v>2020</v>
      </c>
      <c r="I14026" s="180">
        <f t="shared" si="438"/>
        <v>6060</v>
      </c>
      <c r="J14026" s="177" t="str">
        <f t="shared" si="439"/>
        <v>Date &gt; 1920</v>
      </c>
    </row>
    <row r="14027" spans="1:10" x14ac:dyDescent="0.3">
      <c r="A14027" s="178" t="s">
        <v>3372</v>
      </c>
      <c r="B14027" s="178" t="s">
        <v>233</v>
      </c>
      <c r="C14027" s="178" t="s">
        <v>1441</v>
      </c>
      <c r="D14027" s="178" t="s">
        <v>7249</v>
      </c>
      <c r="E14027" s="179">
        <v>31484</v>
      </c>
      <c r="F14027" s="180">
        <v>0</v>
      </c>
      <c r="G14027" s="180">
        <v>31252.37</v>
      </c>
      <c r="H14027" s="180">
        <v>15626.19</v>
      </c>
      <c r="I14027" s="180">
        <f t="shared" si="438"/>
        <v>46878.559999999998</v>
      </c>
      <c r="J14027" s="177" t="str">
        <f t="shared" si="439"/>
        <v>Date &gt; 1920</v>
      </c>
    </row>
    <row r="14028" spans="1:10" x14ac:dyDescent="0.3">
      <c r="A14028" s="178" t="s">
        <v>3372</v>
      </c>
      <c r="B14028" s="178" t="s">
        <v>233</v>
      </c>
      <c r="C14028" s="178" t="s">
        <v>1441</v>
      </c>
      <c r="D14028" s="178" t="s">
        <v>10690</v>
      </c>
      <c r="E14028" s="179">
        <v>31036</v>
      </c>
      <c r="F14028" s="180">
        <v>0</v>
      </c>
      <c r="G14028" s="180">
        <v>29375.62</v>
      </c>
      <c r="H14028" s="180">
        <v>14687.8</v>
      </c>
      <c r="I14028" s="180">
        <f t="shared" si="438"/>
        <v>44063.42</v>
      </c>
      <c r="J14028" s="177" t="str">
        <f t="shared" si="439"/>
        <v>Date &gt; 1920</v>
      </c>
    </row>
    <row r="14029" spans="1:10" x14ac:dyDescent="0.3">
      <c r="A14029" s="178" t="s">
        <v>3372</v>
      </c>
      <c r="B14029" s="178" t="s">
        <v>233</v>
      </c>
      <c r="C14029" s="178" t="s">
        <v>1441</v>
      </c>
      <c r="D14029" s="178" t="s">
        <v>10691</v>
      </c>
      <c r="E14029" s="179">
        <v>31510</v>
      </c>
      <c r="F14029" s="180">
        <v>0</v>
      </c>
      <c r="G14029" s="180">
        <v>3863.89</v>
      </c>
      <c r="H14029" s="180">
        <v>1931.95</v>
      </c>
      <c r="I14029" s="180">
        <f t="shared" si="438"/>
        <v>5795.84</v>
      </c>
      <c r="J14029" s="177" t="str">
        <f t="shared" si="439"/>
        <v>Date &gt; 1920</v>
      </c>
    </row>
    <row r="14030" spans="1:10" x14ac:dyDescent="0.3">
      <c r="A14030" s="178" t="s">
        <v>3372</v>
      </c>
      <c r="B14030" s="178" t="s">
        <v>233</v>
      </c>
      <c r="C14030" s="178" t="s">
        <v>1441</v>
      </c>
      <c r="D14030" s="178" t="s">
        <v>10692</v>
      </c>
      <c r="E14030" s="179">
        <v>31749</v>
      </c>
      <c r="F14030" s="180">
        <v>0</v>
      </c>
      <c r="G14030" s="180">
        <v>8000</v>
      </c>
      <c r="H14030" s="180">
        <v>4000</v>
      </c>
      <c r="I14030" s="180">
        <f t="shared" si="438"/>
        <v>12000</v>
      </c>
      <c r="J14030" s="177" t="str">
        <f t="shared" si="439"/>
        <v>Date &gt; 1920</v>
      </c>
    </row>
    <row r="14031" spans="1:10" x14ac:dyDescent="0.3">
      <c r="A14031" s="178" t="s">
        <v>3372</v>
      </c>
      <c r="B14031" s="178" t="s">
        <v>233</v>
      </c>
      <c r="C14031" s="178" t="s">
        <v>1441</v>
      </c>
      <c r="D14031" s="178" t="s">
        <v>10693</v>
      </c>
      <c r="E14031" s="179">
        <v>31747</v>
      </c>
      <c r="F14031" s="180">
        <v>0</v>
      </c>
      <c r="G14031" s="180">
        <v>70340.44</v>
      </c>
      <c r="H14031" s="180">
        <v>35170.21</v>
      </c>
      <c r="I14031" s="180">
        <f t="shared" si="438"/>
        <v>105510.65</v>
      </c>
      <c r="J14031" s="177" t="str">
        <f t="shared" si="439"/>
        <v>Date &gt; 1920</v>
      </c>
    </row>
    <row r="14032" spans="1:10" x14ac:dyDescent="0.3">
      <c r="A14032" s="178" t="s">
        <v>3372</v>
      </c>
      <c r="B14032" s="178" t="s">
        <v>233</v>
      </c>
      <c r="C14032" s="178" t="s">
        <v>1441</v>
      </c>
      <c r="D14032" s="178" t="s">
        <v>10694</v>
      </c>
      <c r="E14032" s="179">
        <v>31964</v>
      </c>
      <c r="F14032" s="180">
        <v>0</v>
      </c>
      <c r="G14032" s="180">
        <v>1237.1400000000001</v>
      </c>
      <c r="H14032" s="180">
        <v>618.57000000000005</v>
      </c>
      <c r="I14032" s="180">
        <f t="shared" si="438"/>
        <v>1855.71</v>
      </c>
      <c r="J14032" s="177" t="str">
        <f t="shared" si="439"/>
        <v>Date &gt; 1920</v>
      </c>
    </row>
    <row r="14033" spans="1:10" x14ac:dyDescent="0.3">
      <c r="A14033" s="178" t="s">
        <v>3372</v>
      </c>
      <c r="B14033" s="178" t="s">
        <v>233</v>
      </c>
      <c r="C14033" s="178" t="s">
        <v>1441</v>
      </c>
      <c r="D14033" s="178" t="s">
        <v>10695</v>
      </c>
      <c r="E14033" s="179">
        <v>32352</v>
      </c>
      <c r="F14033" s="180">
        <v>0</v>
      </c>
      <c r="G14033" s="180">
        <v>1042.79</v>
      </c>
      <c r="H14033" s="180">
        <v>521.39</v>
      </c>
      <c r="I14033" s="180">
        <f t="shared" si="438"/>
        <v>1564.1799999999998</v>
      </c>
      <c r="J14033" s="177" t="str">
        <f t="shared" si="439"/>
        <v>Date &gt; 1920</v>
      </c>
    </row>
    <row r="14034" spans="1:10" x14ac:dyDescent="0.3">
      <c r="A14034" s="178" t="s">
        <v>3372</v>
      </c>
      <c r="B14034" s="178" t="s">
        <v>233</v>
      </c>
      <c r="C14034" s="178" t="s">
        <v>1441</v>
      </c>
      <c r="D14034" s="178" t="s">
        <v>10696</v>
      </c>
      <c r="E14034" s="179">
        <v>32545</v>
      </c>
      <c r="F14034" s="180">
        <v>0</v>
      </c>
      <c r="G14034" s="180">
        <v>860</v>
      </c>
      <c r="H14034" s="180">
        <v>430</v>
      </c>
      <c r="I14034" s="180">
        <f t="shared" si="438"/>
        <v>1290</v>
      </c>
      <c r="J14034" s="177" t="str">
        <f t="shared" si="439"/>
        <v>Date &gt; 1920</v>
      </c>
    </row>
    <row r="14035" spans="1:10" x14ac:dyDescent="0.3">
      <c r="A14035" s="178" t="s">
        <v>3372</v>
      </c>
      <c r="B14035" s="178" t="s">
        <v>233</v>
      </c>
      <c r="C14035" s="178" t="s">
        <v>1441</v>
      </c>
      <c r="D14035" s="178" t="s">
        <v>10697</v>
      </c>
      <c r="E14035" s="179">
        <v>32540</v>
      </c>
      <c r="F14035" s="180">
        <v>0</v>
      </c>
      <c r="G14035" s="180">
        <v>2100</v>
      </c>
      <c r="H14035" s="180">
        <v>1050</v>
      </c>
      <c r="I14035" s="180">
        <f t="shared" si="438"/>
        <v>3150</v>
      </c>
      <c r="J14035" s="177" t="str">
        <f t="shared" si="439"/>
        <v>Date &gt; 1920</v>
      </c>
    </row>
    <row r="14036" spans="1:10" x14ac:dyDescent="0.3">
      <c r="A14036" s="178" t="s">
        <v>3372</v>
      </c>
      <c r="B14036" s="178" t="s">
        <v>233</v>
      </c>
      <c r="C14036" s="178" t="s">
        <v>1441</v>
      </c>
      <c r="D14036" s="178" t="s">
        <v>10698</v>
      </c>
      <c r="E14036" s="179">
        <v>33280</v>
      </c>
      <c r="F14036" s="180">
        <v>50760.25</v>
      </c>
      <c r="G14036" s="180">
        <v>1284.03</v>
      </c>
      <c r="H14036" s="180">
        <v>6666.98</v>
      </c>
      <c r="I14036" s="180">
        <f t="shared" si="438"/>
        <v>58711.259999999995</v>
      </c>
      <c r="J14036" s="177" t="str">
        <f t="shared" si="439"/>
        <v>Date &gt; 1920</v>
      </c>
    </row>
    <row r="14037" spans="1:10" x14ac:dyDescent="0.3">
      <c r="A14037" s="178" t="s">
        <v>3372</v>
      </c>
      <c r="B14037" s="178" t="s">
        <v>233</v>
      </c>
      <c r="C14037" s="178" t="s">
        <v>1441</v>
      </c>
      <c r="D14037" s="178" t="s">
        <v>10698</v>
      </c>
      <c r="E14037" s="179">
        <v>33309</v>
      </c>
      <c r="F14037" s="180">
        <v>11027.28</v>
      </c>
      <c r="G14037" s="180">
        <v>4613.7299999999996</v>
      </c>
      <c r="H14037" s="180">
        <v>3532.11</v>
      </c>
      <c r="I14037" s="180">
        <f t="shared" si="438"/>
        <v>19173.12</v>
      </c>
      <c r="J14037" s="177" t="str">
        <f t="shared" si="439"/>
        <v>Date &gt; 1920</v>
      </c>
    </row>
    <row r="14038" spans="1:10" x14ac:dyDescent="0.3">
      <c r="A14038" s="178" t="s">
        <v>3372</v>
      </c>
      <c r="B14038" s="178" t="s">
        <v>233</v>
      </c>
      <c r="C14038" s="178" t="s">
        <v>1441</v>
      </c>
      <c r="D14038" s="178" t="s">
        <v>10698</v>
      </c>
      <c r="E14038" s="179">
        <v>33550</v>
      </c>
      <c r="F14038" s="180">
        <v>4331.95</v>
      </c>
      <c r="G14038" s="180">
        <v>-102.07</v>
      </c>
      <c r="H14038" s="180">
        <v>430.3</v>
      </c>
      <c r="I14038" s="180">
        <f t="shared" si="438"/>
        <v>4660.18</v>
      </c>
      <c r="J14038" s="177" t="str">
        <f t="shared" si="439"/>
        <v>Date &gt; 1920</v>
      </c>
    </row>
    <row r="14039" spans="1:10" x14ac:dyDescent="0.3">
      <c r="A14039" s="178" t="s">
        <v>3372</v>
      </c>
      <c r="B14039" s="178" t="s">
        <v>233</v>
      </c>
      <c r="C14039" s="178" t="s">
        <v>1441</v>
      </c>
      <c r="D14039" s="178" t="s">
        <v>10699</v>
      </c>
      <c r="E14039" s="179">
        <v>33316</v>
      </c>
      <c r="F14039" s="180">
        <v>0</v>
      </c>
      <c r="G14039" s="180">
        <v>2081.4499999999998</v>
      </c>
      <c r="H14039" s="180">
        <v>1040.72</v>
      </c>
      <c r="I14039" s="180">
        <f t="shared" si="438"/>
        <v>3122.17</v>
      </c>
      <c r="J14039" s="177" t="str">
        <f t="shared" si="439"/>
        <v>Date &gt; 1920</v>
      </c>
    </row>
    <row r="14040" spans="1:10" x14ac:dyDescent="0.3">
      <c r="A14040" s="178" t="s">
        <v>3372</v>
      </c>
      <c r="B14040" s="178" t="s">
        <v>233</v>
      </c>
      <c r="C14040" s="178" t="s">
        <v>1441</v>
      </c>
      <c r="D14040" s="178" t="s">
        <v>10700</v>
      </c>
      <c r="E14040" s="179">
        <v>33267</v>
      </c>
      <c r="F14040" s="180">
        <v>0</v>
      </c>
      <c r="G14040" s="180">
        <v>3351.27</v>
      </c>
      <c r="H14040" s="180">
        <v>1675.63</v>
      </c>
      <c r="I14040" s="180">
        <f t="shared" si="438"/>
        <v>5026.8999999999996</v>
      </c>
      <c r="J14040" s="177" t="str">
        <f t="shared" si="439"/>
        <v>Date &gt; 1920</v>
      </c>
    </row>
    <row r="14041" spans="1:10" x14ac:dyDescent="0.3">
      <c r="A14041" s="178" t="s">
        <v>3372</v>
      </c>
      <c r="B14041" s="178" t="s">
        <v>233</v>
      </c>
      <c r="C14041" s="178" t="s">
        <v>1441</v>
      </c>
      <c r="D14041" s="178" t="s">
        <v>10701</v>
      </c>
      <c r="E14041" s="179">
        <v>33968</v>
      </c>
      <c r="F14041" s="180">
        <v>0</v>
      </c>
      <c r="G14041" s="180">
        <v>1553.33</v>
      </c>
      <c r="H14041" s="180">
        <v>776.67</v>
      </c>
      <c r="I14041" s="180">
        <f t="shared" si="438"/>
        <v>2330</v>
      </c>
      <c r="J14041" s="177" t="str">
        <f t="shared" si="439"/>
        <v>Date &gt; 1920</v>
      </c>
    </row>
    <row r="14042" spans="1:10" x14ac:dyDescent="0.3">
      <c r="A14042" s="178" t="s">
        <v>3372</v>
      </c>
      <c r="B14042" s="178" t="s">
        <v>233</v>
      </c>
      <c r="C14042" s="178" t="s">
        <v>1441</v>
      </c>
      <c r="D14042" s="178" t="s">
        <v>10702</v>
      </c>
      <c r="E14042" s="179">
        <v>34001</v>
      </c>
      <c r="F14042" s="180">
        <v>40548.660000000003</v>
      </c>
      <c r="G14042" s="180">
        <v>0</v>
      </c>
      <c r="H14042" s="180">
        <v>4505.3999999999996</v>
      </c>
      <c r="I14042" s="180">
        <f t="shared" si="438"/>
        <v>45054.060000000005</v>
      </c>
      <c r="J14042" s="177" t="str">
        <f t="shared" si="439"/>
        <v>Date &gt; 1920</v>
      </c>
    </row>
    <row r="14043" spans="1:10" x14ac:dyDescent="0.3">
      <c r="A14043" s="178" t="s">
        <v>3372</v>
      </c>
      <c r="B14043" s="178" t="s">
        <v>233</v>
      </c>
      <c r="C14043" s="178" t="s">
        <v>1441</v>
      </c>
      <c r="D14043" s="178" t="s">
        <v>10702</v>
      </c>
      <c r="E14043" s="179">
        <v>34199</v>
      </c>
      <c r="F14043" s="180">
        <v>376873.61</v>
      </c>
      <c r="G14043" s="180">
        <v>0</v>
      </c>
      <c r="H14043" s="180">
        <v>41874.85</v>
      </c>
      <c r="I14043" s="180">
        <f t="shared" si="438"/>
        <v>418748.45999999996</v>
      </c>
      <c r="J14043" s="177" t="str">
        <f t="shared" si="439"/>
        <v>Date &gt; 1920</v>
      </c>
    </row>
    <row r="14044" spans="1:10" x14ac:dyDescent="0.3">
      <c r="A14044" s="178" t="s">
        <v>3372</v>
      </c>
      <c r="B14044" s="178" t="s">
        <v>233</v>
      </c>
      <c r="C14044" s="178" t="s">
        <v>1441</v>
      </c>
      <c r="D14044" s="178" t="s">
        <v>10702</v>
      </c>
      <c r="E14044" s="179">
        <v>34220</v>
      </c>
      <c r="F14044" s="180">
        <v>18693.259999999998</v>
      </c>
      <c r="G14044" s="180">
        <v>0</v>
      </c>
      <c r="H14044" s="180">
        <v>2077.02</v>
      </c>
      <c r="I14044" s="180">
        <f t="shared" si="438"/>
        <v>20770.28</v>
      </c>
      <c r="J14044" s="177" t="str">
        <f t="shared" si="439"/>
        <v>Date &gt; 1920</v>
      </c>
    </row>
    <row r="14045" spans="1:10" x14ac:dyDescent="0.3">
      <c r="A14045" s="178" t="s">
        <v>3372</v>
      </c>
      <c r="B14045" s="178" t="s">
        <v>233</v>
      </c>
      <c r="C14045" s="178" t="s">
        <v>1441</v>
      </c>
      <c r="D14045" s="178" t="s">
        <v>10702</v>
      </c>
      <c r="E14045" s="179">
        <v>34255</v>
      </c>
      <c r="F14045" s="180">
        <v>76319.83</v>
      </c>
      <c r="G14045" s="180">
        <v>0</v>
      </c>
      <c r="H14045" s="180">
        <v>8479.98</v>
      </c>
      <c r="I14045" s="180">
        <f t="shared" si="438"/>
        <v>84799.81</v>
      </c>
      <c r="J14045" s="177" t="str">
        <f t="shared" si="439"/>
        <v>Date &gt; 1920</v>
      </c>
    </row>
    <row r="14046" spans="1:10" x14ac:dyDescent="0.3">
      <c r="A14046" s="178" t="s">
        <v>3372</v>
      </c>
      <c r="B14046" s="178" t="s">
        <v>233</v>
      </c>
      <c r="C14046" s="178" t="s">
        <v>1441</v>
      </c>
      <c r="D14046" s="178" t="s">
        <v>10702</v>
      </c>
      <c r="E14046" s="179">
        <v>34512</v>
      </c>
      <c r="F14046" s="180">
        <v>40614.449999999997</v>
      </c>
      <c r="G14046" s="180">
        <v>0</v>
      </c>
      <c r="H14046" s="180">
        <v>4512.7299999999996</v>
      </c>
      <c r="I14046" s="180">
        <f t="shared" si="438"/>
        <v>45127.179999999993</v>
      </c>
      <c r="J14046" s="177" t="str">
        <f t="shared" si="439"/>
        <v>Date &gt; 1920</v>
      </c>
    </row>
    <row r="14047" spans="1:10" x14ac:dyDescent="0.3">
      <c r="A14047" s="178" t="s">
        <v>3372</v>
      </c>
      <c r="B14047" s="178" t="s">
        <v>233</v>
      </c>
      <c r="C14047" s="178" t="s">
        <v>1441</v>
      </c>
      <c r="D14047" s="178" t="s">
        <v>10703</v>
      </c>
      <c r="E14047" s="179">
        <v>33735</v>
      </c>
      <c r="F14047" s="180">
        <v>0</v>
      </c>
      <c r="G14047" s="180">
        <v>1536</v>
      </c>
      <c r="H14047" s="180">
        <v>768</v>
      </c>
      <c r="I14047" s="180">
        <f t="shared" si="438"/>
        <v>2304</v>
      </c>
      <c r="J14047" s="177" t="str">
        <f t="shared" si="439"/>
        <v>Date &gt; 1920</v>
      </c>
    </row>
    <row r="14048" spans="1:10" x14ac:dyDescent="0.3">
      <c r="A14048" s="178" t="s">
        <v>3372</v>
      </c>
      <c r="B14048" s="178" t="s">
        <v>233</v>
      </c>
      <c r="C14048" s="178" t="s">
        <v>1441</v>
      </c>
      <c r="D14048" s="178" t="s">
        <v>10704</v>
      </c>
      <c r="E14048" s="179">
        <v>34001</v>
      </c>
      <c r="F14048" s="180">
        <v>0</v>
      </c>
      <c r="G14048" s="180">
        <v>18950.29</v>
      </c>
      <c r="H14048" s="180">
        <v>9475.14</v>
      </c>
      <c r="I14048" s="180">
        <f t="shared" si="438"/>
        <v>28425.43</v>
      </c>
      <c r="J14048" s="177" t="str">
        <f t="shared" si="439"/>
        <v>Date &gt; 1920</v>
      </c>
    </row>
    <row r="14049" spans="1:10" x14ac:dyDescent="0.3">
      <c r="A14049" s="178" t="s">
        <v>3372</v>
      </c>
      <c r="B14049" s="178" t="s">
        <v>233</v>
      </c>
      <c r="C14049" s="178" t="s">
        <v>1441</v>
      </c>
      <c r="D14049" s="178" t="s">
        <v>10704</v>
      </c>
      <c r="E14049" s="179">
        <v>34338</v>
      </c>
      <c r="F14049" s="180">
        <v>0</v>
      </c>
      <c r="G14049" s="180">
        <v>13352.45</v>
      </c>
      <c r="H14049" s="180">
        <v>6676.23</v>
      </c>
      <c r="I14049" s="180">
        <f t="shared" si="438"/>
        <v>20028.68</v>
      </c>
      <c r="J14049" s="177" t="str">
        <f t="shared" si="439"/>
        <v>Date &gt; 1920</v>
      </c>
    </row>
    <row r="14050" spans="1:10" x14ac:dyDescent="0.3">
      <c r="A14050" s="178" t="s">
        <v>3372</v>
      </c>
      <c r="B14050" s="178" t="s">
        <v>233</v>
      </c>
      <c r="C14050" s="178" t="s">
        <v>1441</v>
      </c>
      <c r="D14050" s="178" t="s">
        <v>10704</v>
      </c>
      <c r="E14050" s="179">
        <v>36234</v>
      </c>
      <c r="F14050" s="180">
        <v>0</v>
      </c>
      <c r="G14050" s="180">
        <v>697.26</v>
      </c>
      <c r="H14050" s="180">
        <v>6608.97</v>
      </c>
      <c r="I14050" s="180">
        <f t="shared" si="438"/>
        <v>7306.2300000000005</v>
      </c>
      <c r="J14050" s="177" t="str">
        <f t="shared" si="439"/>
        <v>Date &gt; 1920</v>
      </c>
    </row>
    <row r="14051" spans="1:10" x14ac:dyDescent="0.3">
      <c r="A14051" s="178" t="s">
        <v>3372</v>
      </c>
      <c r="B14051" s="178" t="s">
        <v>233</v>
      </c>
      <c r="C14051" s="178" t="s">
        <v>1441</v>
      </c>
      <c r="D14051" s="178" t="s">
        <v>10704</v>
      </c>
      <c r="E14051" s="179">
        <v>36234</v>
      </c>
      <c r="F14051" s="180">
        <v>0</v>
      </c>
      <c r="G14051" s="180">
        <v>3783.17</v>
      </c>
      <c r="H14051" s="180">
        <v>0</v>
      </c>
      <c r="I14051" s="180">
        <f t="shared" si="438"/>
        <v>3783.17</v>
      </c>
      <c r="J14051" s="177" t="str">
        <f t="shared" si="439"/>
        <v>Date &gt; 1920</v>
      </c>
    </row>
    <row r="14052" spans="1:10" x14ac:dyDescent="0.3">
      <c r="A14052" s="178" t="s">
        <v>3372</v>
      </c>
      <c r="B14052" s="178" t="s">
        <v>233</v>
      </c>
      <c r="C14052" s="178" t="s">
        <v>1441</v>
      </c>
      <c r="D14052" s="178" t="s">
        <v>10704</v>
      </c>
      <c r="E14052" s="179">
        <v>36234</v>
      </c>
      <c r="F14052" s="180">
        <v>0</v>
      </c>
      <c r="G14052" s="180">
        <v>1666.67</v>
      </c>
      <c r="H14052" s="180">
        <v>0</v>
      </c>
      <c r="I14052" s="180">
        <f t="shared" si="438"/>
        <v>1666.67</v>
      </c>
      <c r="J14052" s="177" t="str">
        <f t="shared" si="439"/>
        <v>Date &gt; 1920</v>
      </c>
    </row>
    <row r="14053" spans="1:10" x14ac:dyDescent="0.3">
      <c r="A14053" s="178" t="s">
        <v>3372</v>
      </c>
      <c r="B14053" s="178" t="s">
        <v>233</v>
      </c>
      <c r="C14053" s="178" t="s">
        <v>1441</v>
      </c>
      <c r="D14053" s="178" t="s">
        <v>10704</v>
      </c>
      <c r="E14053" s="179">
        <v>36234</v>
      </c>
      <c r="F14053" s="180">
        <v>0</v>
      </c>
      <c r="G14053" s="180">
        <v>6826.14</v>
      </c>
      <c r="H14053" s="180">
        <v>0</v>
      </c>
      <c r="I14053" s="180">
        <f t="shared" si="438"/>
        <v>6826.14</v>
      </c>
      <c r="J14053" s="177" t="str">
        <f t="shared" si="439"/>
        <v>Date &gt; 1920</v>
      </c>
    </row>
    <row r="14054" spans="1:10" x14ac:dyDescent="0.3">
      <c r="A14054" s="178" t="s">
        <v>3372</v>
      </c>
      <c r="B14054" s="178" t="s">
        <v>233</v>
      </c>
      <c r="C14054" s="178" t="s">
        <v>1441</v>
      </c>
      <c r="D14054" s="178" t="s">
        <v>10705</v>
      </c>
      <c r="E14054" s="179">
        <v>34199</v>
      </c>
      <c r="F14054" s="180">
        <v>29933.67</v>
      </c>
      <c r="G14054" s="180">
        <v>0</v>
      </c>
      <c r="H14054" s="180">
        <v>3325.97</v>
      </c>
      <c r="I14054" s="180">
        <f t="shared" si="438"/>
        <v>33259.64</v>
      </c>
      <c r="J14054" s="177" t="str">
        <f t="shared" si="439"/>
        <v>Date &gt; 1920</v>
      </c>
    </row>
    <row r="14055" spans="1:10" x14ac:dyDescent="0.3">
      <c r="A14055" s="178" t="s">
        <v>3372</v>
      </c>
      <c r="B14055" s="178" t="s">
        <v>233</v>
      </c>
      <c r="C14055" s="178" t="s">
        <v>1441</v>
      </c>
      <c r="D14055" s="178" t="s">
        <v>10705</v>
      </c>
      <c r="E14055" s="179">
        <v>34220</v>
      </c>
      <c r="F14055" s="180">
        <v>170786.83</v>
      </c>
      <c r="G14055" s="180">
        <v>0</v>
      </c>
      <c r="H14055" s="180">
        <v>18976.310000000001</v>
      </c>
      <c r="I14055" s="180">
        <f t="shared" si="438"/>
        <v>189763.13999999998</v>
      </c>
      <c r="J14055" s="177" t="str">
        <f t="shared" si="439"/>
        <v>Date &gt; 1920</v>
      </c>
    </row>
    <row r="14056" spans="1:10" x14ac:dyDescent="0.3">
      <c r="A14056" s="178" t="s">
        <v>3372</v>
      </c>
      <c r="B14056" s="178" t="s">
        <v>233</v>
      </c>
      <c r="C14056" s="178" t="s">
        <v>1441</v>
      </c>
      <c r="D14056" s="178" t="s">
        <v>10705</v>
      </c>
      <c r="E14056" s="179">
        <v>34255</v>
      </c>
      <c r="F14056" s="180">
        <v>22760.36</v>
      </c>
      <c r="G14056" s="180">
        <v>0</v>
      </c>
      <c r="H14056" s="180">
        <v>2528.9299999999998</v>
      </c>
      <c r="I14056" s="180">
        <f t="shared" si="438"/>
        <v>25289.29</v>
      </c>
      <c r="J14056" s="177" t="str">
        <f t="shared" si="439"/>
        <v>Date &gt; 1920</v>
      </c>
    </row>
    <row r="14057" spans="1:10" x14ac:dyDescent="0.3">
      <c r="A14057" s="178" t="s">
        <v>3372</v>
      </c>
      <c r="B14057" s="178" t="s">
        <v>233</v>
      </c>
      <c r="C14057" s="178" t="s">
        <v>1441</v>
      </c>
      <c r="D14057" s="178" t="s">
        <v>10705</v>
      </c>
      <c r="E14057" s="179">
        <v>34465</v>
      </c>
      <c r="F14057" s="180">
        <v>4450.3500000000004</v>
      </c>
      <c r="G14057" s="180">
        <v>0</v>
      </c>
      <c r="H14057" s="180">
        <v>494.48</v>
      </c>
      <c r="I14057" s="180">
        <f t="shared" si="438"/>
        <v>4944.83</v>
      </c>
      <c r="J14057" s="177" t="str">
        <f t="shared" si="439"/>
        <v>Date &gt; 1920</v>
      </c>
    </row>
    <row r="14058" spans="1:10" x14ac:dyDescent="0.3">
      <c r="A14058" s="178" t="s">
        <v>3372</v>
      </c>
      <c r="B14058" s="178" t="s">
        <v>233</v>
      </c>
      <c r="C14058" s="178" t="s">
        <v>1441</v>
      </c>
      <c r="D14058" s="178" t="s">
        <v>10706</v>
      </c>
      <c r="E14058" s="179">
        <v>34338</v>
      </c>
      <c r="F14058" s="180">
        <v>0</v>
      </c>
      <c r="G14058" s="180">
        <v>8349.16</v>
      </c>
      <c r="H14058" s="180">
        <v>4174.58</v>
      </c>
      <c r="I14058" s="180">
        <f t="shared" si="438"/>
        <v>12523.74</v>
      </c>
      <c r="J14058" s="177" t="str">
        <f t="shared" si="439"/>
        <v>Date &gt; 1920</v>
      </c>
    </row>
    <row r="14059" spans="1:10" x14ac:dyDescent="0.3">
      <c r="A14059" s="178" t="s">
        <v>3372</v>
      </c>
      <c r="B14059" s="178" t="s">
        <v>233</v>
      </c>
      <c r="C14059" s="178" t="s">
        <v>1441</v>
      </c>
      <c r="D14059" s="178" t="s">
        <v>10707</v>
      </c>
      <c r="E14059" s="179">
        <v>34338</v>
      </c>
      <c r="F14059" s="180">
        <v>0</v>
      </c>
      <c r="G14059" s="180">
        <v>2856.85</v>
      </c>
      <c r="H14059" s="180">
        <v>1428.43</v>
      </c>
      <c r="I14059" s="180">
        <f t="shared" si="438"/>
        <v>4285.28</v>
      </c>
      <c r="J14059" s="177" t="str">
        <f t="shared" si="439"/>
        <v>Date &gt; 1920</v>
      </c>
    </row>
    <row r="14060" spans="1:10" x14ac:dyDescent="0.3">
      <c r="A14060" s="178" t="s">
        <v>3372</v>
      </c>
      <c r="B14060" s="178" t="s">
        <v>233</v>
      </c>
      <c r="C14060" s="178" t="s">
        <v>1441</v>
      </c>
      <c r="D14060" s="178" t="s">
        <v>10708</v>
      </c>
      <c r="E14060" s="179">
        <v>34603</v>
      </c>
      <c r="F14060" s="180">
        <v>0</v>
      </c>
      <c r="G14060" s="180">
        <v>59486.64</v>
      </c>
      <c r="H14060" s="180">
        <v>29743.32</v>
      </c>
      <c r="I14060" s="180">
        <f t="shared" si="438"/>
        <v>89229.959999999992</v>
      </c>
      <c r="J14060" s="177" t="str">
        <f t="shared" si="439"/>
        <v>Date &gt; 1920</v>
      </c>
    </row>
    <row r="14061" spans="1:10" x14ac:dyDescent="0.3">
      <c r="A14061" s="178" t="s">
        <v>3372</v>
      </c>
      <c r="B14061" s="178" t="s">
        <v>233</v>
      </c>
      <c r="C14061" s="178" t="s">
        <v>1441</v>
      </c>
      <c r="D14061" s="178" t="s">
        <v>10708</v>
      </c>
      <c r="E14061" s="179">
        <v>34718</v>
      </c>
      <c r="F14061" s="180">
        <v>0</v>
      </c>
      <c r="G14061" s="180">
        <v>1066.82</v>
      </c>
      <c r="H14061" s="180">
        <v>1265.1300000000001</v>
      </c>
      <c r="I14061" s="180">
        <f t="shared" si="438"/>
        <v>2331.9499999999998</v>
      </c>
      <c r="J14061" s="177" t="str">
        <f t="shared" si="439"/>
        <v>Date &gt; 1920</v>
      </c>
    </row>
    <row r="14062" spans="1:10" x14ac:dyDescent="0.3">
      <c r="A14062" s="178" t="s">
        <v>3372</v>
      </c>
      <c r="B14062" s="178" t="s">
        <v>233</v>
      </c>
      <c r="C14062" s="178" t="s">
        <v>1441</v>
      </c>
      <c r="D14062" s="178" t="s">
        <v>10708</v>
      </c>
      <c r="E14062" s="179">
        <v>34718</v>
      </c>
      <c r="F14062" s="180">
        <v>0</v>
      </c>
      <c r="G14062" s="180">
        <v>1463.45</v>
      </c>
      <c r="H14062" s="180">
        <v>0</v>
      </c>
      <c r="I14062" s="180">
        <f t="shared" si="438"/>
        <v>1463.45</v>
      </c>
      <c r="J14062" s="177" t="str">
        <f t="shared" si="439"/>
        <v>Date &gt; 1920</v>
      </c>
    </row>
    <row r="14063" spans="1:10" x14ac:dyDescent="0.3">
      <c r="A14063" s="178" t="s">
        <v>3372</v>
      </c>
      <c r="B14063" s="178" t="s">
        <v>233</v>
      </c>
      <c r="C14063" s="178" t="s">
        <v>1441</v>
      </c>
      <c r="D14063" s="178" t="s">
        <v>10709</v>
      </c>
      <c r="E14063" s="179">
        <v>35269</v>
      </c>
      <c r="F14063" s="180">
        <v>0</v>
      </c>
      <c r="G14063" s="180">
        <v>10397.09</v>
      </c>
      <c r="H14063" s="180">
        <v>5198.55</v>
      </c>
      <c r="I14063" s="180">
        <f t="shared" si="438"/>
        <v>15595.64</v>
      </c>
      <c r="J14063" s="177" t="str">
        <f t="shared" si="439"/>
        <v>Date &gt; 1920</v>
      </c>
    </row>
    <row r="14064" spans="1:10" x14ac:dyDescent="0.3">
      <c r="A14064" s="178" t="s">
        <v>3372</v>
      </c>
      <c r="B14064" s="178" t="s">
        <v>233</v>
      </c>
      <c r="C14064" s="178" t="s">
        <v>1441</v>
      </c>
      <c r="D14064" s="178" t="s">
        <v>10710</v>
      </c>
      <c r="E14064" s="179">
        <v>36028</v>
      </c>
      <c r="F14064" s="180">
        <v>0</v>
      </c>
      <c r="G14064" s="180">
        <v>88910.47</v>
      </c>
      <c r="H14064" s="180">
        <v>88910.46</v>
      </c>
      <c r="I14064" s="180">
        <f t="shared" si="438"/>
        <v>177820.93</v>
      </c>
      <c r="J14064" s="177" t="str">
        <f t="shared" si="439"/>
        <v>Date &gt; 1920</v>
      </c>
    </row>
    <row r="14065" spans="1:10" x14ac:dyDescent="0.3">
      <c r="A14065" s="178" t="s">
        <v>3372</v>
      </c>
      <c r="B14065" s="178" t="s">
        <v>233</v>
      </c>
      <c r="C14065" s="178" t="s">
        <v>1441</v>
      </c>
      <c r="D14065" s="178" t="s">
        <v>10710</v>
      </c>
      <c r="E14065" s="179">
        <v>36039</v>
      </c>
      <c r="F14065" s="180">
        <v>0</v>
      </c>
      <c r="G14065" s="180">
        <v>15058.63</v>
      </c>
      <c r="H14065" s="180">
        <v>15058.58</v>
      </c>
      <c r="I14065" s="180">
        <f t="shared" si="438"/>
        <v>30117.21</v>
      </c>
      <c r="J14065" s="177" t="str">
        <f t="shared" si="439"/>
        <v>Date &gt; 1920</v>
      </c>
    </row>
    <row r="14066" spans="1:10" x14ac:dyDescent="0.3">
      <c r="A14066" s="178" t="s">
        <v>3372</v>
      </c>
      <c r="B14066" s="178" t="s">
        <v>233</v>
      </c>
      <c r="C14066" s="178" t="s">
        <v>1441</v>
      </c>
      <c r="D14066" s="178" t="s">
        <v>10710</v>
      </c>
      <c r="E14066" s="179">
        <v>36271</v>
      </c>
      <c r="F14066" s="180">
        <v>0</v>
      </c>
      <c r="G14066" s="180">
        <v>133175.79</v>
      </c>
      <c r="H14066" s="180">
        <v>129058.35</v>
      </c>
      <c r="I14066" s="180">
        <f t="shared" si="438"/>
        <v>262234.14</v>
      </c>
      <c r="J14066" s="177" t="str">
        <f t="shared" si="439"/>
        <v>Date &gt; 1920</v>
      </c>
    </row>
    <row r="14067" spans="1:10" x14ac:dyDescent="0.3">
      <c r="A14067" s="178" t="s">
        <v>3372</v>
      </c>
      <c r="B14067" s="178" t="s">
        <v>233</v>
      </c>
      <c r="C14067" s="178" t="s">
        <v>1441</v>
      </c>
      <c r="D14067" s="178" t="s">
        <v>10710</v>
      </c>
      <c r="E14067" s="179">
        <v>36299</v>
      </c>
      <c r="F14067" s="180">
        <v>0</v>
      </c>
      <c r="G14067" s="180">
        <v>20112.63</v>
      </c>
      <c r="H14067" s="180">
        <v>20112.63</v>
      </c>
      <c r="I14067" s="180">
        <f t="shared" si="438"/>
        <v>40225.26</v>
      </c>
      <c r="J14067" s="177" t="str">
        <f t="shared" si="439"/>
        <v>Date &gt; 1920</v>
      </c>
    </row>
    <row r="14068" spans="1:10" x14ac:dyDescent="0.3">
      <c r="A14068" s="178" t="s">
        <v>3372</v>
      </c>
      <c r="B14068" s="178" t="s">
        <v>233</v>
      </c>
      <c r="C14068" s="178" t="s">
        <v>1441</v>
      </c>
      <c r="D14068" s="178" t="s">
        <v>10710</v>
      </c>
      <c r="E14068" s="179">
        <v>36693</v>
      </c>
      <c r="F14068" s="180">
        <v>0</v>
      </c>
      <c r="G14068" s="180">
        <v>3052.48</v>
      </c>
      <c r="H14068" s="180">
        <v>7169.98</v>
      </c>
      <c r="I14068" s="180">
        <f t="shared" si="438"/>
        <v>10222.459999999999</v>
      </c>
      <c r="J14068" s="177" t="str">
        <f t="shared" si="439"/>
        <v>Date &gt; 1920</v>
      </c>
    </row>
    <row r="14069" spans="1:10" x14ac:dyDescent="0.3">
      <c r="A14069" s="178" t="s">
        <v>3372</v>
      </c>
      <c r="B14069" s="178" t="s">
        <v>233</v>
      </c>
      <c r="C14069" s="178" t="s">
        <v>1441</v>
      </c>
      <c r="D14069" s="178" t="s">
        <v>10710</v>
      </c>
      <c r="E14069" s="179">
        <v>36728</v>
      </c>
      <c r="F14069" s="180">
        <v>0</v>
      </c>
      <c r="G14069" s="180">
        <v>22416.26</v>
      </c>
      <c r="H14069" s="180">
        <v>13772.37</v>
      </c>
      <c r="I14069" s="180">
        <f t="shared" si="438"/>
        <v>36188.629999999997</v>
      </c>
      <c r="J14069" s="177" t="str">
        <f t="shared" si="439"/>
        <v>Date &gt; 1920</v>
      </c>
    </row>
    <row r="14070" spans="1:10" x14ac:dyDescent="0.3">
      <c r="A14070" s="178" t="s">
        <v>3372</v>
      </c>
      <c r="B14070" s="178" t="s">
        <v>233</v>
      </c>
      <c r="C14070" s="178" t="s">
        <v>1441</v>
      </c>
      <c r="D14070" s="178" t="s">
        <v>10711</v>
      </c>
      <c r="E14070" s="179">
        <v>35964</v>
      </c>
      <c r="F14070" s="180">
        <v>231328</v>
      </c>
      <c r="G14070" s="180">
        <v>0</v>
      </c>
      <c r="H14070" s="180">
        <v>25704.400000000001</v>
      </c>
      <c r="I14070" s="180">
        <f t="shared" si="438"/>
        <v>257032.4</v>
      </c>
      <c r="J14070" s="177" t="str">
        <f t="shared" si="439"/>
        <v>Date &gt; 1920</v>
      </c>
    </row>
    <row r="14071" spans="1:10" x14ac:dyDescent="0.3">
      <c r="A14071" s="178" t="s">
        <v>3372</v>
      </c>
      <c r="B14071" s="178" t="s">
        <v>233</v>
      </c>
      <c r="C14071" s="178" t="s">
        <v>1441</v>
      </c>
      <c r="D14071" s="178" t="s">
        <v>10711</v>
      </c>
      <c r="E14071" s="179">
        <v>35977</v>
      </c>
      <c r="F14071" s="180">
        <v>25234</v>
      </c>
      <c r="G14071" s="180">
        <v>0</v>
      </c>
      <c r="H14071" s="180">
        <v>2802.6</v>
      </c>
      <c r="I14071" s="180">
        <f t="shared" si="438"/>
        <v>28036.6</v>
      </c>
      <c r="J14071" s="177" t="str">
        <f t="shared" si="439"/>
        <v>Date &gt; 1920</v>
      </c>
    </row>
    <row r="14072" spans="1:10" x14ac:dyDescent="0.3">
      <c r="A14072" s="178" t="s">
        <v>3372</v>
      </c>
      <c r="B14072" s="178" t="s">
        <v>233</v>
      </c>
      <c r="C14072" s="178" t="s">
        <v>1441</v>
      </c>
      <c r="D14072" s="178" t="s">
        <v>10712</v>
      </c>
      <c r="E14072" s="179">
        <v>36468</v>
      </c>
      <c r="F14072" s="180">
        <v>204880</v>
      </c>
      <c r="G14072" s="180">
        <v>16003.92</v>
      </c>
      <c r="H14072" s="180">
        <v>33435.43</v>
      </c>
      <c r="I14072" s="180">
        <f t="shared" si="438"/>
        <v>254319.35</v>
      </c>
      <c r="J14072" s="177" t="str">
        <f t="shared" si="439"/>
        <v>Date &gt; 1920</v>
      </c>
    </row>
    <row r="14073" spans="1:10" x14ac:dyDescent="0.3">
      <c r="A14073" s="178" t="s">
        <v>3372</v>
      </c>
      <c r="B14073" s="178" t="s">
        <v>233</v>
      </c>
      <c r="C14073" s="178" t="s">
        <v>1441</v>
      </c>
      <c r="D14073" s="178" t="s">
        <v>10712</v>
      </c>
      <c r="E14073" s="179">
        <v>36552</v>
      </c>
      <c r="F14073" s="180">
        <v>34159</v>
      </c>
      <c r="G14073" s="180">
        <v>1459.89</v>
      </c>
      <c r="H14073" s="180">
        <v>4768.83</v>
      </c>
      <c r="I14073" s="180">
        <f t="shared" si="438"/>
        <v>40387.72</v>
      </c>
      <c r="J14073" s="177" t="str">
        <f t="shared" si="439"/>
        <v>Date &gt; 1920</v>
      </c>
    </row>
    <row r="14074" spans="1:10" x14ac:dyDescent="0.3">
      <c r="A14074" s="178" t="s">
        <v>3372</v>
      </c>
      <c r="B14074" s="178" t="s">
        <v>233</v>
      </c>
      <c r="C14074" s="178" t="s">
        <v>1441</v>
      </c>
      <c r="D14074" s="178" t="s">
        <v>10712</v>
      </c>
      <c r="E14074" s="179">
        <v>36992</v>
      </c>
      <c r="F14074" s="180">
        <v>535</v>
      </c>
      <c r="G14074" s="180">
        <v>-356.42</v>
      </c>
      <c r="H14074" s="180">
        <v>-178.58</v>
      </c>
      <c r="I14074" s="180">
        <f t="shared" si="438"/>
        <v>0</v>
      </c>
      <c r="J14074" s="177" t="str">
        <f t="shared" si="439"/>
        <v>Date &gt; 1920</v>
      </c>
    </row>
    <row r="14075" spans="1:10" x14ac:dyDescent="0.3">
      <c r="A14075" s="178" t="s">
        <v>3372</v>
      </c>
      <c r="B14075" s="178" t="s">
        <v>233</v>
      </c>
      <c r="C14075" s="178" t="s">
        <v>1441</v>
      </c>
      <c r="D14075" s="178" t="s">
        <v>10713</v>
      </c>
      <c r="E14075" s="179">
        <v>36693</v>
      </c>
      <c r="F14075" s="180">
        <v>0</v>
      </c>
      <c r="G14075" s="180">
        <v>7016</v>
      </c>
      <c r="H14075" s="180">
        <v>4678</v>
      </c>
      <c r="I14075" s="180">
        <f t="shared" si="438"/>
        <v>11694</v>
      </c>
      <c r="J14075" s="177" t="str">
        <f t="shared" si="439"/>
        <v>Date &gt; 1920</v>
      </c>
    </row>
    <row r="14076" spans="1:10" x14ac:dyDescent="0.3">
      <c r="A14076" s="178" t="s">
        <v>3372</v>
      </c>
      <c r="B14076" s="178" t="s">
        <v>233</v>
      </c>
      <c r="C14076" s="178" t="s">
        <v>1441</v>
      </c>
      <c r="D14076" s="178" t="s">
        <v>10714</v>
      </c>
      <c r="E14076" s="179">
        <v>36693</v>
      </c>
      <c r="F14076" s="180">
        <v>0</v>
      </c>
      <c r="G14076" s="180">
        <v>24480.74</v>
      </c>
      <c r="H14076" s="180">
        <v>16320.48</v>
      </c>
      <c r="I14076" s="180">
        <f t="shared" si="438"/>
        <v>40801.22</v>
      </c>
      <c r="J14076" s="177" t="str">
        <f t="shared" si="439"/>
        <v>Date &gt; 1920</v>
      </c>
    </row>
    <row r="14077" spans="1:10" x14ac:dyDescent="0.3">
      <c r="A14077" s="178" t="s">
        <v>3372</v>
      </c>
      <c r="B14077" s="178" t="s">
        <v>233</v>
      </c>
      <c r="C14077" s="178" t="s">
        <v>1441</v>
      </c>
      <c r="D14077" s="178" t="s">
        <v>10714</v>
      </c>
      <c r="E14077" s="179">
        <v>36909</v>
      </c>
      <c r="F14077" s="180">
        <v>0</v>
      </c>
      <c r="G14077" s="180">
        <v>24280.17</v>
      </c>
      <c r="H14077" s="180">
        <v>16186.77</v>
      </c>
      <c r="I14077" s="180">
        <f t="shared" si="438"/>
        <v>40466.94</v>
      </c>
      <c r="J14077" s="177" t="str">
        <f t="shared" si="439"/>
        <v>Date &gt; 1920</v>
      </c>
    </row>
    <row r="14078" spans="1:10" x14ac:dyDescent="0.3">
      <c r="A14078" s="178" t="s">
        <v>3372</v>
      </c>
      <c r="B14078" s="178" t="s">
        <v>233</v>
      </c>
      <c r="C14078" s="178" t="s">
        <v>1441</v>
      </c>
      <c r="D14078" s="178" t="s">
        <v>10715</v>
      </c>
      <c r="E14078" s="179">
        <v>37019</v>
      </c>
      <c r="F14078" s="180">
        <v>0</v>
      </c>
      <c r="G14078" s="180">
        <v>1674</v>
      </c>
      <c r="H14078" s="180">
        <v>1116</v>
      </c>
      <c r="I14078" s="180">
        <f t="shared" si="438"/>
        <v>2790</v>
      </c>
      <c r="J14078" s="177" t="str">
        <f t="shared" si="439"/>
        <v>Date &gt; 1920</v>
      </c>
    </row>
    <row r="14079" spans="1:10" x14ac:dyDescent="0.3">
      <c r="A14079" s="178" t="s">
        <v>3372</v>
      </c>
      <c r="B14079" s="178" t="s">
        <v>233</v>
      </c>
      <c r="C14079" s="178" t="s">
        <v>1441</v>
      </c>
      <c r="D14079" s="178" t="s">
        <v>10716</v>
      </c>
      <c r="E14079" s="179">
        <v>37435</v>
      </c>
      <c r="F14079" s="180">
        <v>83064</v>
      </c>
      <c r="G14079" s="180">
        <v>0</v>
      </c>
      <c r="H14079" s="180">
        <v>9229</v>
      </c>
      <c r="I14079" s="180">
        <f t="shared" si="438"/>
        <v>92293</v>
      </c>
      <c r="J14079" s="177" t="str">
        <f t="shared" si="439"/>
        <v>Date &gt; 1920</v>
      </c>
    </row>
    <row r="14080" spans="1:10" x14ac:dyDescent="0.3">
      <c r="A14080" s="178" t="s">
        <v>3372</v>
      </c>
      <c r="B14080" s="178" t="s">
        <v>233</v>
      </c>
      <c r="C14080" s="178" t="s">
        <v>1441</v>
      </c>
      <c r="D14080" s="178" t="s">
        <v>10717</v>
      </c>
      <c r="E14080" s="179">
        <v>37418</v>
      </c>
      <c r="F14080" s="180">
        <v>0</v>
      </c>
      <c r="G14080" s="180">
        <v>13007.31</v>
      </c>
      <c r="H14080" s="180">
        <v>3251.82</v>
      </c>
      <c r="I14080" s="180">
        <f t="shared" si="438"/>
        <v>16259.13</v>
      </c>
      <c r="J14080" s="177" t="str">
        <f t="shared" si="439"/>
        <v>Date &gt; 1920</v>
      </c>
    </row>
    <row r="14081" spans="1:10" x14ac:dyDescent="0.3">
      <c r="A14081" s="178" t="s">
        <v>3372</v>
      </c>
      <c r="B14081" s="178" t="s">
        <v>233</v>
      </c>
      <c r="C14081" s="178" t="s">
        <v>1441</v>
      </c>
      <c r="D14081" s="178" t="s">
        <v>10718</v>
      </c>
      <c r="E14081" s="179">
        <v>37580</v>
      </c>
      <c r="F14081" s="180">
        <v>350820</v>
      </c>
      <c r="G14081" s="180">
        <v>-55978.11</v>
      </c>
      <c r="H14081" s="180">
        <v>1662.36</v>
      </c>
      <c r="I14081" s="180">
        <f t="shared" si="438"/>
        <v>296504.25</v>
      </c>
      <c r="J14081" s="177" t="str">
        <f t="shared" si="439"/>
        <v>Date &gt; 1920</v>
      </c>
    </row>
    <row r="14082" spans="1:10" x14ac:dyDescent="0.3">
      <c r="A14082" s="178" t="s">
        <v>3372</v>
      </c>
      <c r="B14082" s="178" t="s">
        <v>233</v>
      </c>
      <c r="C14082" s="178" t="s">
        <v>1441</v>
      </c>
      <c r="D14082" s="178" t="s">
        <v>10718</v>
      </c>
      <c r="E14082" s="179">
        <v>37649</v>
      </c>
      <c r="F14082" s="180">
        <v>155270</v>
      </c>
      <c r="G14082" s="180">
        <v>0</v>
      </c>
      <c r="H14082" s="180">
        <v>17252.849999999999</v>
      </c>
      <c r="I14082" s="180">
        <f t="shared" si="438"/>
        <v>172522.85</v>
      </c>
      <c r="J14082" s="177" t="str">
        <f t="shared" si="439"/>
        <v>Date &gt; 1920</v>
      </c>
    </row>
    <row r="14083" spans="1:10" x14ac:dyDescent="0.3">
      <c r="A14083" s="178" t="s">
        <v>3372</v>
      </c>
      <c r="B14083" s="178" t="s">
        <v>233</v>
      </c>
      <c r="C14083" s="178" t="s">
        <v>1441</v>
      </c>
      <c r="D14083" s="178" t="s">
        <v>10718</v>
      </c>
      <c r="E14083" s="179">
        <v>37665</v>
      </c>
      <c r="F14083" s="180">
        <v>21179</v>
      </c>
      <c r="G14083" s="180">
        <v>0</v>
      </c>
      <c r="H14083" s="180">
        <v>2352.9699999999998</v>
      </c>
      <c r="I14083" s="180">
        <f t="shared" si="438"/>
        <v>23531.97</v>
      </c>
      <c r="J14083" s="177" t="str">
        <f t="shared" si="439"/>
        <v>Date &gt; 1920</v>
      </c>
    </row>
    <row r="14084" spans="1:10" x14ac:dyDescent="0.3">
      <c r="A14084" s="178" t="s">
        <v>3372</v>
      </c>
      <c r="B14084" s="178" t="s">
        <v>233</v>
      </c>
      <c r="C14084" s="178" t="s">
        <v>1441</v>
      </c>
      <c r="D14084" s="178" t="s">
        <v>10718</v>
      </c>
      <c r="E14084" s="179">
        <v>37764</v>
      </c>
      <c r="F14084" s="180">
        <v>102364</v>
      </c>
      <c r="G14084" s="180">
        <v>0</v>
      </c>
      <c r="H14084" s="180">
        <v>41824.129999999997</v>
      </c>
      <c r="I14084" s="180">
        <f t="shared" si="438"/>
        <v>144188.13</v>
      </c>
      <c r="J14084" s="177" t="str">
        <f t="shared" si="439"/>
        <v>Date &gt; 1920</v>
      </c>
    </row>
    <row r="14085" spans="1:10" x14ac:dyDescent="0.3">
      <c r="A14085" s="178" t="s">
        <v>3372</v>
      </c>
      <c r="B14085" s="178" t="s">
        <v>233</v>
      </c>
      <c r="C14085" s="178" t="s">
        <v>1441</v>
      </c>
      <c r="D14085" s="178" t="s">
        <v>10718</v>
      </c>
      <c r="E14085" s="179">
        <v>37798</v>
      </c>
      <c r="F14085" s="180">
        <v>142351</v>
      </c>
      <c r="G14085" s="180">
        <v>0</v>
      </c>
      <c r="H14085" s="180">
        <v>15816.64</v>
      </c>
      <c r="I14085" s="180">
        <f t="shared" ref="I14085:I14148" si="440">SUM(F14085:H14085)</f>
        <v>158167.64000000001</v>
      </c>
      <c r="J14085" s="177" t="str">
        <f t="shared" ref="J14085:J14148" si="441">IF(OR(YEAR(E14085)&gt; 1920, ISBLANK(E14085)), "Date &gt; 1920", "Sketchy date")</f>
        <v>Date &gt; 1920</v>
      </c>
    </row>
    <row r="14086" spans="1:10" x14ac:dyDescent="0.3">
      <c r="A14086" s="178" t="s">
        <v>3372</v>
      </c>
      <c r="B14086" s="178" t="s">
        <v>233</v>
      </c>
      <c r="C14086" s="178" t="s">
        <v>1441</v>
      </c>
      <c r="D14086" s="178" t="s">
        <v>10718</v>
      </c>
      <c r="E14086" s="179">
        <v>37860</v>
      </c>
      <c r="F14086" s="180">
        <v>586436</v>
      </c>
      <c r="G14086" s="180">
        <v>0</v>
      </c>
      <c r="H14086" s="180">
        <v>65159.26</v>
      </c>
      <c r="I14086" s="180">
        <f t="shared" si="440"/>
        <v>651595.26</v>
      </c>
      <c r="J14086" s="177" t="str">
        <f t="shared" si="441"/>
        <v>Date &gt; 1920</v>
      </c>
    </row>
    <row r="14087" spans="1:10" x14ac:dyDescent="0.3">
      <c r="A14087" s="178" t="s">
        <v>3372</v>
      </c>
      <c r="B14087" s="178" t="s">
        <v>233</v>
      </c>
      <c r="C14087" s="178" t="s">
        <v>1441</v>
      </c>
      <c r="D14087" s="178" t="s">
        <v>10718</v>
      </c>
      <c r="E14087" s="179">
        <v>37896</v>
      </c>
      <c r="F14087" s="180">
        <v>1009101</v>
      </c>
      <c r="G14087" s="180">
        <v>30818.68</v>
      </c>
      <c r="H14087" s="180">
        <v>138330.39000000001</v>
      </c>
      <c r="I14087" s="180">
        <f t="shared" si="440"/>
        <v>1178250.07</v>
      </c>
      <c r="J14087" s="177" t="str">
        <f t="shared" si="441"/>
        <v>Date &gt; 1920</v>
      </c>
    </row>
    <row r="14088" spans="1:10" x14ac:dyDescent="0.3">
      <c r="A14088" s="178" t="s">
        <v>3372</v>
      </c>
      <c r="B14088" s="178" t="s">
        <v>233</v>
      </c>
      <c r="C14088" s="178" t="s">
        <v>1441</v>
      </c>
      <c r="D14088" s="178" t="s">
        <v>10718</v>
      </c>
      <c r="E14088" s="179">
        <v>37922</v>
      </c>
      <c r="F14088" s="180">
        <v>527834</v>
      </c>
      <c r="G14088" s="180">
        <v>0</v>
      </c>
      <c r="H14088" s="180">
        <v>58647.839999999997</v>
      </c>
      <c r="I14088" s="180">
        <f t="shared" si="440"/>
        <v>586481.84</v>
      </c>
      <c r="J14088" s="177" t="str">
        <f t="shared" si="441"/>
        <v>Date &gt; 1920</v>
      </c>
    </row>
    <row r="14089" spans="1:10" x14ac:dyDescent="0.3">
      <c r="A14089" s="178" t="s">
        <v>3372</v>
      </c>
      <c r="B14089" s="178" t="s">
        <v>233</v>
      </c>
      <c r="C14089" s="178" t="s">
        <v>1441</v>
      </c>
      <c r="D14089" s="178" t="s">
        <v>10718</v>
      </c>
      <c r="E14089" s="179">
        <v>37973</v>
      </c>
      <c r="F14089" s="180">
        <v>251292</v>
      </c>
      <c r="G14089" s="180">
        <v>0</v>
      </c>
      <c r="H14089" s="180">
        <v>27921.84</v>
      </c>
      <c r="I14089" s="180">
        <f t="shared" si="440"/>
        <v>279213.84000000003</v>
      </c>
      <c r="J14089" s="177" t="str">
        <f t="shared" si="441"/>
        <v>Date &gt; 1920</v>
      </c>
    </row>
    <row r="14090" spans="1:10" x14ac:dyDescent="0.3">
      <c r="A14090" s="178" t="s">
        <v>3372</v>
      </c>
      <c r="B14090" s="178" t="s">
        <v>233</v>
      </c>
      <c r="C14090" s="178" t="s">
        <v>1441</v>
      </c>
      <c r="D14090" s="178" t="s">
        <v>10718</v>
      </c>
      <c r="E14090" s="179">
        <v>37991</v>
      </c>
      <c r="F14090" s="180">
        <v>125079</v>
      </c>
      <c r="G14090" s="180">
        <v>1297.6300000000001</v>
      </c>
      <c r="H14090" s="180">
        <v>12707.72</v>
      </c>
      <c r="I14090" s="180">
        <f t="shared" si="440"/>
        <v>139084.35</v>
      </c>
      <c r="J14090" s="177" t="str">
        <f t="shared" si="441"/>
        <v>Date &gt; 1920</v>
      </c>
    </row>
    <row r="14091" spans="1:10" x14ac:dyDescent="0.3">
      <c r="A14091" s="178" t="s">
        <v>3372</v>
      </c>
      <c r="B14091" s="178" t="s">
        <v>233</v>
      </c>
      <c r="C14091" s="178" t="s">
        <v>1441</v>
      </c>
      <c r="D14091" s="178" t="s">
        <v>10718</v>
      </c>
      <c r="E14091" s="179">
        <v>38114</v>
      </c>
      <c r="F14091" s="180">
        <v>55881</v>
      </c>
      <c r="G14091" s="180">
        <v>0</v>
      </c>
      <c r="H14091" s="180">
        <v>0</v>
      </c>
      <c r="I14091" s="180">
        <f t="shared" si="440"/>
        <v>55881</v>
      </c>
      <c r="J14091" s="177" t="str">
        <f t="shared" si="441"/>
        <v>Date &gt; 1920</v>
      </c>
    </row>
    <row r="14092" spans="1:10" x14ac:dyDescent="0.3">
      <c r="A14092" s="178" t="s">
        <v>3372</v>
      </c>
      <c r="B14092" s="178" t="s">
        <v>233</v>
      </c>
      <c r="C14092" s="178" t="s">
        <v>1441</v>
      </c>
      <c r="D14092" s="178" t="s">
        <v>10718</v>
      </c>
      <c r="E14092" s="179">
        <v>38546</v>
      </c>
      <c r="F14092" s="180">
        <v>8862</v>
      </c>
      <c r="G14092" s="180">
        <v>607.07000000000005</v>
      </c>
      <c r="H14092" s="180">
        <v>0</v>
      </c>
      <c r="I14092" s="180">
        <f t="shared" si="440"/>
        <v>9469.07</v>
      </c>
      <c r="J14092" s="177" t="str">
        <f t="shared" si="441"/>
        <v>Date &gt; 1920</v>
      </c>
    </row>
    <row r="14093" spans="1:10" x14ac:dyDescent="0.3">
      <c r="A14093" s="178" t="s">
        <v>3372</v>
      </c>
      <c r="B14093" s="178" t="s">
        <v>233</v>
      </c>
      <c r="C14093" s="178" t="s">
        <v>1441</v>
      </c>
      <c r="D14093" s="178" t="s">
        <v>10718</v>
      </c>
      <c r="E14093" s="179">
        <v>38597</v>
      </c>
      <c r="F14093" s="180">
        <v>26575</v>
      </c>
      <c r="G14093" s="180">
        <v>1868.4</v>
      </c>
      <c r="H14093" s="180">
        <v>0</v>
      </c>
      <c r="I14093" s="180">
        <f t="shared" si="440"/>
        <v>28443.4</v>
      </c>
      <c r="J14093" s="177" t="str">
        <f t="shared" si="441"/>
        <v>Date &gt; 1920</v>
      </c>
    </row>
    <row r="14094" spans="1:10" x14ac:dyDescent="0.3">
      <c r="A14094" s="178" t="s">
        <v>3372</v>
      </c>
      <c r="B14094" s="178" t="s">
        <v>233</v>
      </c>
      <c r="C14094" s="178" t="s">
        <v>1441</v>
      </c>
      <c r="D14094" s="178" t="s">
        <v>10718</v>
      </c>
      <c r="E14094" s="179">
        <v>38597</v>
      </c>
      <c r="F14094" s="180">
        <v>221098</v>
      </c>
      <c r="G14094" s="180">
        <v>0</v>
      </c>
      <c r="H14094" s="180">
        <v>0</v>
      </c>
      <c r="I14094" s="180">
        <f t="shared" si="440"/>
        <v>221098</v>
      </c>
      <c r="J14094" s="177" t="str">
        <f t="shared" si="441"/>
        <v>Date &gt; 1920</v>
      </c>
    </row>
    <row r="14095" spans="1:10" x14ac:dyDescent="0.3">
      <c r="A14095" s="178" t="s">
        <v>3372</v>
      </c>
      <c r="B14095" s="178" t="s">
        <v>233</v>
      </c>
      <c r="C14095" s="178" t="s">
        <v>1441</v>
      </c>
      <c r="D14095" s="178" t="s">
        <v>10719</v>
      </c>
      <c r="E14095" s="179">
        <v>37922</v>
      </c>
      <c r="F14095" s="180">
        <v>216534</v>
      </c>
      <c r="G14095" s="180">
        <v>8900</v>
      </c>
      <c r="H14095" s="180">
        <v>24060.69</v>
      </c>
      <c r="I14095" s="180">
        <f t="shared" si="440"/>
        <v>249494.69</v>
      </c>
      <c r="J14095" s="177" t="str">
        <f t="shared" si="441"/>
        <v>Date &gt; 1920</v>
      </c>
    </row>
    <row r="14096" spans="1:10" x14ac:dyDescent="0.3">
      <c r="A14096" s="178" t="s">
        <v>3372</v>
      </c>
      <c r="B14096" s="178" t="s">
        <v>233</v>
      </c>
      <c r="C14096" s="178" t="s">
        <v>1441</v>
      </c>
      <c r="D14096" s="178" t="s">
        <v>10719</v>
      </c>
      <c r="E14096" s="179">
        <v>37973</v>
      </c>
      <c r="F14096" s="180">
        <v>105184</v>
      </c>
      <c r="G14096" s="180">
        <v>0</v>
      </c>
      <c r="H14096" s="180">
        <v>11687.71</v>
      </c>
      <c r="I14096" s="180">
        <f t="shared" si="440"/>
        <v>116871.70999999999</v>
      </c>
      <c r="J14096" s="177" t="str">
        <f t="shared" si="441"/>
        <v>Date &gt; 1920</v>
      </c>
    </row>
    <row r="14097" spans="1:10" x14ac:dyDescent="0.3">
      <c r="A14097" s="178" t="s">
        <v>3372</v>
      </c>
      <c r="B14097" s="178" t="s">
        <v>233</v>
      </c>
      <c r="C14097" s="178" t="s">
        <v>1441</v>
      </c>
      <c r="D14097" s="178" t="s">
        <v>10719</v>
      </c>
      <c r="E14097" s="179">
        <v>38114</v>
      </c>
      <c r="F14097" s="180">
        <v>53274</v>
      </c>
      <c r="G14097" s="180">
        <v>0</v>
      </c>
      <c r="H14097" s="180">
        <v>5919.79</v>
      </c>
      <c r="I14097" s="180">
        <f t="shared" si="440"/>
        <v>59193.79</v>
      </c>
      <c r="J14097" s="177" t="str">
        <f t="shared" si="441"/>
        <v>Date &gt; 1920</v>
      </c>
    </row>
    <row r="14098" spans="1:10" x14ac:dyDescent="0.3">
      <c r="A14098" s="178" t="s">
        <v>3372</v>
      </c>
      <c r="B14098" s="178" t="s">
        <v>233</v>
      </c>
      <c r="C14098" s="178" t="s">
        <v>1441</v>
      </c>
      <c r="D14098" s="178" t="s">
        <v>10719</v>
      </c>
      <c r="E14098" s="179">
        <v>38156</v>
      </c>
      <c r="F14098" s="180">
        <v>146608</v>
      </c>
      <c r="G14098" s="180">
        <v>0</v>
      </c>
      <c r="H14098" s="180">
        <v>16289.26</v>
      </c>
      <c r="I14098" s="180">
        <f t="shared" si="440"/>
        <v>162897.26</v>
      </c>
      <c r="J14098" s="177" t="str">
        <f t="shared" si="441"/>
        <v>Date &gt; 1920</v>
      </c>
    </row>
    <row r="14099" spans="1:10" x14ac:dyDescent="0.3">
      <c r="A14099" s="178" t="s">
        <v>3372</v>
      </c>
      <c r="B14099" s="178" t="s">
        <v>233</v>
      </c>
      <c r="C14099" s="178" t="s">
        <v>1441</v>
      </c>
      <c r="D14099" s="178" t="s">
        <v>10719</v>
      </c>
      <c r="E14099" s="179">
        <v>38217</v>
      </c>
      <c r="F14099" s="180">
        <v>103879</v>
      </c>
      <c r="G14099" s="180">
        <v>0</v>
      </c>
      <c r="H14099" s="180">
        <v>11542.29</v>
      </c>
      <c r="I14099" s="180">
        <f t="shared" si="440"/>
        <v>115421.29000000001</v>
      </c>
      <c r="J14099" s="177" t="str">
        <f t="shared" si="441"/>
        <v>Date &gt; 1920</v>
      </c>
    </row>
    <row r="14100" spans="1:10" x14ac:dyDescent="0.3">
      <c r="A14100" s="178" t="s">
        <v>3372</v>
      </c>
      <c r="B14100" s="178" t="s">
        <v>233</v>
      </c>
      <c r="C14100" s="178" t="s">
        <v>1441</v>
      </c>
      <c r="D14100" s="178" t="s">
        <v>10719</v>
      </c>
      <c r="E14100" s="179">
        <v>38329</v>
      </c>
      <c r="F14100" s="180">
        <v>109777</v>
      </c>
      <c r="G14100" s="180">
        <v>0</v>
      </c>
      <c r="H14100" s="180">
        <v>12196.78</v>
      </c>
      <c r="I14100" s="180">
        <f t="shared" si="440"/>
        <v>121973.78</v>
      </c>
      <c r="J14100" s="177" t="str">
        <f t="shared" si="441"/>
        <v>Date &gt; 1920</v>
      </c>
    </row>
    <row r="14101" spans="1:10" x14ac:dyDescent="0.3">
      <c r="A14101" s="178" t="s">
        <v>3372</v>
      </c>
      <c r="B14101" s="178" t="s">
        <v>233</v>
      </c>
      <c r="C14101" s="178" t="s">
        <v>1441</v>
      </c>
      <c r="D14101" s="178" t="s">
        <v>10719</v>
      </c>
      <c r="E14101" s="179">
        <v>38617</v>
      </c>
      <c r="F14101" s="180">
        <v>66736</v>
      </c>
      <c r="G14101" s="180">
        <v>0</v>
      </c>
      <c r="H14101" s="180">
        <v>7762.9</v>
      </c>
      <c r="I14101" s="180">
        <f t="shared" si="440"/>
        <v>74498.899999999994</v>
      </c>
      <c r="J14101" s="177" t="str">
        <f t="shared" si="441"/>
        <v>Date &gt; 1920</v>
      </c>
    </row>
    <row r="14102" spans="1:10" x14ac:dyDescent="0.3">
      <c r="A14102" s="178" t="s">
        <v>3372</v>
      </c>
      <c r="B14102" s="178" t="s">
        <v>233</v>
      </c>
      <c r="C14102" s="178" t="s">
        <v>1441</v>
      </c>
      <c r="D14102" s="178" t="s">
        <v>10719</v>
      </c>
      <c r="E14102" s="179">
        <v>38705</v>
      </c>
      <c r="F14102" s="180">
        <v>50000</v>
      </c>
      <c r="G14102" s="180">
        <v>0</v>
      </c>
      <c r="H14102" s="180">
        <v>13239.79</v>
      </c>
      <c r="I14102" s="180">
        <f t="shared" si="440"/>
        <v>63239.79</v>
      </c>
      <c r="J14102" s="177" t="str">
        <f t="shared" si="441"/>
        <v>Date &gt; 1920</v>
      </c>
    </row>
    <row r="14103" spans="1:10" x14ac:dyDescent="0.3">
      <c r="A14103" s="178" t="s">
        <v>3372</v>
      </c>
      <c r="B14103" s="178" t="s">
        <v>233</v>
      </c>
      <c r="C14103" s="178" t="s">
        <v>1441</v>
      </c>
      <c r="D14103" s="178" t="s">
        <v>10719</v>
      </c>
      <c r="E14103" s="179">
        <v>38952</v>
      </c>
      <c r="F14103" s="180">
        <v>0</v>
      </c>
      <c r="G14103" s="180">
        <v>-2210.69</v>
      </c>
      <c r="H14103" s="180">
        <v>0</v>
      </c>
      <c r="I14103" s="180">
        <f t="shared" si="440"/>
        <v>-2210.69</v>
      </c>
      <c r="J14103" s="177" t="str">
        <f t="shared" si="441"/>
        <v>Date &gt; 1920</v>
      </c>
    </row>
    <row r="14104" spans="1:10" x14ac:dyDescent="0.3">
      <c r="A14104" s="178" t="s">
        <v>3372</v>
      </c>
      <c r="B14104" s="178" t="s">
        <v>233</v>
      </c>
      <c r="C14104" s="178" t="s">
        <v>1441</v>
      </c>
      <c r="D14104" s="178" t="s">
        <v>10719</v>
      </c>
      <c r="E14104" s="179">
        <v>38952</v>
      </c>
      <c r="F14104" s="180">
        <v>12097</v>
      </c>
      <c r="G14104" s="180">
        <v>0</v>
      </c>
      <c r="H14104" s="180">
        <v>0</v>
      </c>
      <c r="I14104" s="180">
        <f t="shared" si="440"/>
        <v>12097</v>
      </c>
      <c r="J14104" s="177" t="str">
        <f t="shared" si="441"/>
        <v>Date &gt; 1920</v>
      </c>
    </row>
    <row r="14105" spans="1:10" x14ac:dyDescent="0.3">
      <c r="A14105" s="178" t="s">
        <v>3372</v>
      </c>
      <c r="B14105" s="178" t="s">
        <v>233</v>
      </c>
      <c r="C14105" s="178" t="s">
        <v>1441</v>
      </c>
      <c r="D14105" s="178" t="s">
        <v>10720</v>
      </c>
      <c r="E14105" s="179">
        <v>38875</v>
      </c>
      <c r="F14105" s="180">
        <v>45885</v>
      </c>
      <c r="G14105" s="180">
        <v>0</v>
      </c>
      <c r="H14105" s="180">
        <v>2415</v>
      </c>
      <c r="I14105" s="180">
        <f t="shared" si="440"/>
        <v>48300</v>
      </c>
      <c r="J14105" s="177" t="str">
        <f t="shared" si="441"/>
        <v>Date &gt; 1920</v>
      </c>
    </row>
    <row r="14106" spans="1:10" x14ac:dyDescent="0.3">
      <c r="A14106" s="178" t="s">
        <v>3372</v>
      </c>
      <c r="B14106" s="178" t="s">
        <v>233</v>
      </c>
      <c r="C14106" s="178" t="s">
        <v>1441</v>
      </c>
      <c r="D14106" s="178" t="s">
        <v>10720</v>
      </c>
      <c r="E14106" s="179">
        <v>39125</v>
      </c>
      <c r="F14106" s="180">
        <v>45885</v>
      </c>
      <c r="G14106" s="180">
        <v>0</v>
      </c>
      <c r="H14106" s="180">
        <v>2415</v>
      </c>
      <c r="I14106" s="180">
        <f t="shared" si="440"/>
        <v>48300</v>
      </c>
      <c r="J14106" s="177" t="str">
        <f t="shared" si="441"/>
        <v>Date &gt; 1920</v>
      </c>
    </row>
    <row r="14107" spans="1:10" x14ac:dyDescent="0.3">
      <c r="A14107" s="178" t="s">
        <v>3372</v>
      </c>
      <c r="B14107" s="178" t="s">
        <v>233</v>
      </c>
      <c r="C14107" s="178" t="s">
        <v>1441</v>
      </c>
      <c r="D14107" s="178" t="s">
        <v>10720</v>
      </c>
      <c r="E14107" s="179">
        <v>39337</v>
      </c>
      <c r="F14107" s="180">
        <v>45885</v>
      </c>
      <c r="G14107" s="180">
        <v>0</v>
      </c>
      <c r="H14107" s="180">
        <v>2415</v>
      </c>
      <c r="I14107" s="180">
        <f t="shared" si="440"/>
        <v>48300</v>
      </c>
      <c r="J14107" s="177" t="str">
        <f t="shared" si="441"/>
        <v>Date &gt; 1920</v>
      </c>
    </row>
    <row r="14108" spans="1:10" x14ac:dyDescent="0.3">
      <c r="A14108" s="178" t="s">
        <v>3372</v>
      </c>
      <c r="B14108" s="178" t="s">
        <v>233</v>
      </c>
      <c r="C14108" s="178" t="s">
        <v>1441</v>
      </c>
      <c r="D14108" s="178" t="s">
        <v>10720</v>
      </c>
      <c r="E14108" s="179">
        <v>39458</v>
      </c>
      <c r="F14108" s="180">
        <v>27531</v>
      </c>
      <c r="G14108" s="180">
        <v>0</v>
      </c>
      <c r="H14108" s="180">
        <v>1449</v>
      </c>
      <c r="I14108" s="180">
        <f t="shared" si="440"/>
        <v>28980</v>
      </c>
      <c r="J14108" s="177" t="str">
        <f t="shared" si="441"/>
        <v>Date &gt; 1920</v>
      </c>
    </row>
    <row r="14109" spans="1:10" x14ac:dyDescent="0.3">
      <c r="A14109" s="178" t="s">
        <v>3372</v>
      </c>
      <c r="B14109" s="178" t="s">
        <v>233</v>
      </c>
      <c r="C14109" s="178" t="s">
        <v>1441</v>
      </c>
      <c r="D14109" s="178" t="s">
        <v>10720</v>
      </c>
      <c r="E14109" s="179">
        <v>39563</v>
      </c>
      <c r="F14109" s="180">
        <v>8354</v>
      </c>
      <c r="G14109" s="180">
        <v>0</v>
      </c>
      <c r="H14109" s="180">
        <v>716</v>
      </c>
      <c r="I14109" s="180">
        <f t="shared" si="440"/>
        <v>9070</v>
      </c>
      <c r="J14109" s="177" t="str">
        <f t="shared" si="441"/>
        <v>Date &gt; 1920</v>
      </c>
    </row>
    <row r="14110" spans="1:10" x14ac:dyDescent="0.3">
      <c r="A14110" s="178" t="s">
        <v>3372</v>
      </c>
      <c r="B14110" s="178" t="s">
        <v>233</v>
      </c>
      <c r="C14110" s="178" t="s">
        <v>1441</v>
      </c>
      <c r="D14110" s="178" t="s">
        <v>10720</v>
      </c>
      <c r="E14110" s="179">
        <v>40079</v>
      </c>
      <c r="F14110" s="180">
        <v>10000</v>
      </c>
      <c r="G14110" s="180">
        <v>0</v>
      </c>
      <c r="H14110" s="180">
        <v>250</v>
      </c>
      <c r="I14110" s="180">
        <f t="shared" si="440"/>
        <v>10250</v>
      </c>
      <c r="J14110" s="177" t="str">
        <f t="shared" si="441"/>
        <v>Date &gt; 1920</v>
      </c>
    </row>
    <row r="14111" spans="1:10" x14ac:dyDescent="0.3">
      <c r="A14111" s="178" t="s">
        <v>3372</v>
      </c>
      <c r="B14111" s="178" t="s">
        <v>233</v>
      </c>
      <c r="C14111" s="178" t="s">
        <v>1441</v>
      </c>
      <c r="D14111" s="178" t="s">
        <v>10721</v>
      </c>
      <c r="E14111" s="179">
        <v>38827</v>
      </c>
      <c r="F14111" s="180">
        <v>0</v>
      </c>
      <c r="G14111" s="180">
        <v>15277.63</v>
      </c>
      <c r="H14111" s="180">
        <v>6547.56</v>
      </c>
      <c r="I14111" s="180">
        <f t="shared" si="440"/>
        <v>21825.19</v>
      </c>
      <c r="J14111" s="177" t="str">
        <f t="shared" si="441"/>
        <v>Date &gt; 1920</v>
      </c>
    </row>
    <row r="14112" spans="1:10" x14ac:dyDescent="0.3">
      <c r="A14112" s="178" t="s">
        <v>3372</v>
      </c>
      <c r="B14112" s="178" t="s">
        <v>233</v>
      </c>
      <c r="C14112" s="178" t="s">
        <v>1441</v>
      </c>
      <c r="D14112" s="178" t="s">
        <v>10722</v>
      </c>
      <c r="E14112" s="179">
        <v>39458</v>
      </c>
      <c r="F14112" s="180">
        <v>468916</v>
      </c>
      <c r="G14112" s="180">
        <v>0</v>
      </c>
      <c r="H14112" s="180">
        <v>25163.11</v>
      </c>
      <c r="I14112" s="180">
        <f t="shared" si="440"/>
        <v>494079.11</v>
      </c>
      <c r="J14112" s="177" t="str">
        <f t="shared" si="441"/>
        <v>Date &gt; 1920</v>
      </c>
    </row>
    <row r="14113" spans="1:10" x14ac:dyDescent="0.3">
      <c r="A14113" s="178" t="s">
        <v>3372</v>
      </c>
      <c r="B14113" s="178" t="s">
        <v>233</v>
      </c>
      <c r="C14113" s="178" t="s">
        <v>1441</v>
      </c>
      <c r="D14113" s="178" t="s">
        <v>10722</v>
      </c>
      <c r="E14113" s="179">
        <v>39583</v>
      </c>
      <c r="F14113" s="180">
        <v>10000</v>
      </c>
      <c r="G14113" s="180">
        <v>0</v>
      </c>
      <c r="H14113" s="180">
        <v>43.63</v>
      </c>
      <c r="I14113" s="180">
        <f t="shared" si="440"/>
        <v>10043.629999999999</v>
      </c>
      <c r="J14113" s="177" t="str">
        <f t="shared" si="441"/>
        <v>Date &gt; 1920</v>
      </c>
    </row>
    <row r="14114" spans="1:10" x14ac:dyDescent="0.3">
      <c r="A14114" s="178" t="s">
        <v>3372</v>
      </c>
      <c r="B14114" s="178" t="s">
        <v>233</v>
      </c>
      <c r="C14114" s="178" t="s">
        <v>1441</v>
      </c>
      <c r="D14114" s="178" t="s">
        <v>10723</v>
      </c>
      <c r="E14114" s="179">
        <v>39471</v>
      </c>
      <c r="F14114" s="180">
        <v>0</v>
      </c>
      <c r="G14114" s="180">
        <v>11690</v>
      </c>
      <c r="H14114" s="180">
        <v>5010</v>
      </c>
      <c r="I14114" s="180">
        <f t="shared" si="440"/>
        <v>16700</v>
      </c>
      <c r="J14114" s="177" t="str">
        <f t="shared" si="441"/>
        <v>Date &gt; 1920</v>
      </c>
    </row>
    <row r="14115" spans="1:10" x14ac:dyDescent="0.3">
      <c r="A14115" s="178" t="s">
        <v>3372</v>
      </c>
      <c r="B14115" s="178" t="s">
        <v>233</v>
      </c>
      <c r="C14115" s="178" t="s">
        <v>1441</v>
      </c>
      <c r="D14115" s="178" t="s">
        <v>10723</v>
      </c>
      <c r="E14115" s="179">
        <v>39513</v>
      </c>
      <c r="F14115" s="180">
        <v>0</v>
      </c>
      <c r="G14115" s="180">
        <v>1610</v>
      </c>
      <c r="H14115" s="180">
        <v>690</v>
      </c>
      <c r="I14115" s="180">
        <f t="shared" si="440"/>
        <v>2300</v>
      </c>
      <c r="J14115" s="177" t="str">
        <f t="shared" si="441"/>
        <v>Date &gt; 1920</v>
      </c>
    </row>
    <row r="14116" spans="1:10" x14ac:dyDescent="0.3">
      <c r="A14116" s="178" t="s">
        <v>3372</v>
      </c>
      <c r="B14116" s="178" t="s">
        <v>233</v>
      </c>
      <c r="C14116" s="178" t="s">
        <v>1441</v>
      </c>
      <c r="D14116" s="178" t="s">
        <v>10723</v>
      </c>
      <c r="E14116" s="179">
        <v>39548</v>
      </c>
      <c r="F14116" s="180">
        <v>0</v>
      </c>
      <c r="G14116" s="180">
        <v>3258.6</v>
      </c>
      <c r="H14116" s="180">
        <v>-1560.36</v>
      </c>
      <c r="I14116" s="180">
        <f t="shared" si="440"/>
        <v>1698.24</v>
      </c>
      <c r="J14116" s="177" t="str">
        <f t="shared" si="441"/>
        <v>Date &gt; 1920</v>
      </c>
    </row>
    <row r="14117" spans="1:10" x14ac:dyDescent="0.3">
      <c r="A14117" s="178" t="s">
        <v>3372</v>
      </c>
      <c r="B14117" s="178" t="s">
        <v>233</v>
      </c>
      <c r="C14117" s="178" t="s">
        <v>1441</v>
      </c>
      <c r="D14117" s="178" t="s">
        <v>7626</v>
      </c>
      <c r="E14117" s="179">
        <v>39631</v>
      </c>
      <c r="F14117" s="180">
        <v>0</v>
      </c>
      <c r="G14117" s="180">
        <v>6160</v>
      </c>
      <c r="H14117" s="180">
        <v>1540</v>
      </c>
      <c r="I14117" s="180">
        <f t="shared" si="440"/>
        <v>7700</v>
      </c>
      <c r="J14117" s="177" t="str">
        <f t="shared" si="441"/>
        <v>Date &gt; 1920</v>
      </c>
    </row>
    <row r="14118" spans="1:10" x14ac:dyDescent="0.3">
      <c r="A14118" s="178" t="s">
        <v>3372</v>
      </c>
      <c r="B14118" s="178" t="s">
        <v>233</v>
      </c>
      <c r="C14118" s="178" t="s">
        <v>1441</v>
      </c>
      <c r="D14118" s="178" t="s">
        <v>10724</v>
      </c>
      <c r="E14118" s="179">
        <v>40156</v>
      </c>
      <c r="F14118" s="180">
        <v>34776</v>
      </c>
      <c r="G14118" s="180">
        <v>0</v>
      </c>
      <c r="H14118" s="180">
        <v>1831.8</v>
      </c>
      <c r="I14118" s="180">
        <f t="shared" si="440"/>
        <v>36607.800000000003</v>
      </c>
      <c r="J14118" s="177" t="str">
        <f t="shared" si="441"/>
        <v>Date &gt; 1920</v>
      </c>
    </row>
    <row r="14119" spans="1:10" x14ac:dyDescent="0.3">
      <c r="A14119" s="178" t="s">
        <v>3372</v>
      </c>
      <c r="B14119" s="178" t="s">
        <v>233</v>
      </c>
      <c r="C14119" s="178" t="s">
        <v>1441</v>
      </c>
      <c r="D14119" s="178" t="s">
        <v>10724</v>
      </c>
      <c r="E14119" s="179">
        <v>40718</v>
      </c>
      <c r="F14119" s="180">
        <v>18976</v>
      </c>
      <c r="G14119" s="180">
        <v>0</v>
      </c>
      <c r="H14119" s="180">
        <v>1450</v>
      </c>
      <c r="I14119" s="180">
        <f t="shared" si="440"/>
        <v>20426</v>
      </c>
      <c r="J14119" s="177" t="str">
        <f t="shared" si="441"/>
        <v>Date &gt; 1920</v>
      </c>
    </row>
    <row r="14120" spans="1:10" x14ac:dyDescent="0.3">
      <c r="A14120" s="178" t="s">
        <v>3372</v>
      </c>
      <c r="B14120" s="178" t="s">
        <v>233</v>
      </c>
      <c r="C14120" s="178" t="s">
        <v>1441</v>
      </c>
      <c r="D14120" s="178" t="s">
        <v>10724</v>
      </c>
      <c r="E14120" s="179">
        <v>41317</v>
      </c>
      <c r="F14120" s="180">
        <v>3624</v>
      </c>
      <c r="G14120" s="180">
        <v>0</v>
      </c>
      <c r="H14120" s="180">
        <v>0</v>
      </c>
      <c r="I14120" s="180">
        <f t="shared" si="440"/>
        <v>3624</v>
      </c>
      <c r="J14120" s="177" t="str">
        <f t="shared" si="441"/>
        <v>Date &gt; 1920</v>
      </c>
    </row>
    <row r="14121" spans="1:10" x14ac:dyDescent="0.3">
      <c r="A14121" s="178" t="s">
        <v>3372</v>
      </c>
      <c r="B14121" s="178" t="s">
        <v>233</v>
      </c>
      <c r="C14121" s="178" t="s">
        <v>1441</v>
      </c>
      <c r="D14121" s="178" t="s">
        <v>10724</v>
      </c>
      <c r="E14121" s="179">
        <v>41403</v>
      </c>
      <c r="F14121" s="180">
        <v>6376</v>
      </c>
      <c r="G14121" s="180">
        <v>0</v>
      </c>
      <c r="H14121" s="180">
        <v>73.2</v>
      </c>
      <c r="I14121" s="180">
        <f t="shared" si="440"/>
        <v>6449.2</v>
      </c>
      <c r="J14121" s="177" t="str">
        <f t="shared" si="441"/>
        <v>Date &gt; 1920</v>
      </c>
    </row>
    <row r="14122" spans="1:10" x14ac:dyDescent="0.3">
      <c r="A14122" s="178" t="s">
        <v>3372</v>
      </c>
      <c r="B14122" s="178" t="s">
        <v>233</v>
      </c>
      <c r="C14122" s="178" t="s">
        <v>1441</v>
      </c>
      <c r="D14122" s="178" t="s">
        <v>10725</v>
      </c>
      <c r="E14122" s="179">
        <v>40494</v>
      </c>
      <c r="F14122" s="180">
        <v>0</v>
      </c>
      <c r="G14122" s="180">
        <v>11539.6</v>
      </c>
      <c r="H14122" s="180">
        <v>11539.6</v>
      </c>
      <c r="I14122" s="180">
        <f t="shared" si="440"/>
        <v>23079.200000000001</v>
      </c>
      <c r="J14122" s="177" t="str">
        <f t="shared" si="441"/>
        <v>Date &gt; 1920</v>
      </c>
    </row>
    <row r="14123" spans="1:10" x14ac:dyDescent="0.3">
      <c r="A14123" s="178" t="s">
        <v>3372</v>
      </c>
      <c r="B14123" s="178" t="s">
        <v>233</v>
      </c>
      <c r="C14123" s="178" t="s">
        <v>1441</v>
      </c>
      <c r="D14123" s="178" t="s">
        <v>10726</v>
      </c>
      <c r="E14123" s="179">
        <v>40571</v>
      </c>
      <c r="F14123" s="180">
        <v>0</v>
      </c>
      <c r="G14123" s="180">
        <v>10000</v>
      </c>
      <c r="H14123" s="180">
        <v>4285.72</v>
      </c>
      <c r="I14123" s="180">
        <f t="shared" si="440"/>
        <v>14285.720000000001</v>
      </c>
      <c r="J14123" s="177" t="str">
        <f t="shared" si="441"/>
        <v>Date &gt; 1920</v>
      </c>
    </row>
    <row r="14124" spans="1:10" x14ac:dyDescent="0.3">
      <c r="A14124" s="178" t="s">
        <v>3372</v>
      </c>
      <c r="B14124" s="178" t="s">
        <v>233</v>
      </c>
      <c r="C14124" s="178" t="s">
        <v>1441</v>
      </c>
      <c r="D14124" s="178" t="s">
        <v>10726</v>
      </c>
      <c r="E14124" s="179">
        <v>40596</v>
      </c>
      <c r="F14124" s="180">
        <v>0</v>
      </c>
      <c r="G14124" s="180">
        <v>14812.07</v>
      </c>
      <c r="H14124" s="180">
        <v>97682.36</v>
      </c>
      <c r="I14124" s="180">
        <f t="shared" si="440"/>
        <v>112494.43</v>
      </c>
      <c r="J14124" s="177" t="str">
        <f t="shared" si="441"/>
        <v>Date &gt; 1920</v>
      </c>
    </row>
    <row r="14125" spans="1:10" x14ac:dyDescent="0.3">
      <c r="A14125" s="178" t="s">
        <v>3372</v>
      </c>
      <c r="B14125" s="178" t="s">
        <v>233</v>
      </c>
      <c r="C14125" s="178" t="s">
        <v>1441</v>
      </c>
      <c r="D14125" s="178" t="s">
        <v>10726</v>
      </c>
      <c r="E14125" s="179">
        <v>40722</v>
      </c>
      <c r="F14125" s="180">
        <v>0</v>
      </c>
      <c r="G14125" s="180">
        <v>19152.88</v>
      </c>
      <c r="H14125" s="180">
        <v>0</v>
      </c>
      <c r="I14125" s="180">
        <f t="shared" si="440"/>
        <v>19152.88</v>
      </c>
      <c r="J14125" s="177" t="str">
        <f t="shared" si="441"/>
        <v>Date &gt; 1920</v>
      </c>
    </row>
    <row r="14126" spans="1:10" x14ac:dyDescent="0.3">
      <c r="A14126" s="178" t="s">
        <v>3372</v>
      </c>
      <c r="B14126" s="178" t="s">
        <v>233</v>
      </c>
      <c r="C14126" s="178" t="s">
        <v>1441</v>
      </c>
      <c r="D14126" s="178" t="s">
        <v>10726</v>
      </c>
      <c r="E14126" s="179">
        <v>40848</v>
      </c>
      <c r="F14126" s="180">
        <v>0</v>
      </c>
      <c r="G14126" s="180">
        <v>47142.46</v>
      </c>
      <c r="H14126" s="180">
        <v>0</v>
      </c>
      <c r="I14126" s="180">
        <f t="shared" si="440"/>
        <v>47142.46</v>
      </c>
      <c r="J14126" s="177" t="str">
        <f t="shared" si="441"/>
        <v>Date &gt; 1920</v>
      </c>
    </row>
    <row r="14127" spans="1:10" x14ac:dyDescent="0.3">
      <c r="A14127" s="178" t="s">
        <v>3372</v>
      </c>
      <c r="B14127" s="178" t="s">
        <v>233</v>
      </c>
      <c r="C14127" s="178" t="s">
        <v>1441</v>
      </c>
      <c r="D14127" s="178" t="s">
        <v>10726</v>
      </c>
      <c r="E14127" s="179">
        <v>40991</v>
      </c>
      <c r="F14127" s="180">
        <v>0</v>
      </c>
      <c r="G14127" s="180">
        <v>10860.67</v>
      </c>
      <c r="H14127" s="180">
        <v>0</v>
      </c>
      <c r="I14127" s="180">
        <f t="shared" si="440"/>
        <v>10860.67</v>
      </c>
      <c r="J14127" s="177" t="str">
        <f t="shared" si="441"/>
        <v>Date &gt; 1920</v>
      </c>
    </row>
    <row r="14128" spans="1:10" x14ac:dyDescent="0.3">
      <c r="A14128" s="178" t="s">
        <v>3372</v>
      </c>
      <c r="B14128" s="178" t="s">
        <v>233</v>
      </c>
      <c r="C14128" s="178" t="s">
        <v>1441</v>
      </c>
      <c r="D14128" s="178" t="s">
        <v>10727</v>
      </c>
      <c r="E14128" s="179">
        <v>40515</v>
      </c>
      <c r="F14128" s="180">
        <v>45793</v>
      </c>
      <c r="G14128" s="180">
        <v>3015.25</v>
      </c>
      <c r="H14128" s="180">
        <v>6856.32</v>
      </c>
      <c r="I14128" s="180">
        <f t="shared" si="440"/>
        <v>55664.57</v>
      </c>
      <c r="J14128" s="177" t="str">
        <f t="shared" si="441"/>
        <v>Date &gt; 1920</v>
      </c>
    </row>
    <row r="14129" spans="1:10" x14ac:dyDescent="0.3">
      <c r="A14129" s="178" t="s">
        <v>3372</v>
      </c>
      <c r="B14129" s="178" t="s">
        <v>233</v>
      </c>
      <c r="C14129" s="178" t="s">
        <v>1441</v>
      </c>
      <c r="D14129" s="178" t="s">
        <v>10727</v>
      </c>
      <c r="E14129" s="179">
        <v>40686</v>
      </c>
      <c r="F14129" s="180">
        <v>323506</v>
      </c>
      <c r="G14129" s="180">
        <v>21079.95</v>
      </c>
      <c r="H14129" s="180">
        <v>43188.9</v>
      </c>
      <c r="I14129" s="180">
        <f t="shared" si="440"/>
        <v>387774.85000000003</v>
      </c>
      <c r="J14129" s="177" t="str">
        <f t="shared" si="441"/>
        <v>Date &gt; 1920</v>
      </c>
    </row>
    <row r="14130" spans="1:10" x14ac:dyDescent="0.3">
      <c r="A14130" s="178" t="s">
        <v>3372</v>
      </c>
      <c r="B14130" s="178" t="s">
        <v>233</v>
      </c>
      <c r="C14130" s="178" t="s">
        <v>1441</v>
      </c>
      <c r="D14130" s="178" t="s">
        <v>10727</v>
      </c>
      <c r="E14130" s="179">
        <v>40686</v>
      </c>
      <c r="F14130" s="180">
        <v>46879</v>
      </c>
      <c r="G14130" s="180">
        <v>0</v>
      </c>
      <c r="H14130" s="180">
        <v>2467.96</v>
      </c>
      <c r="I14130" s="180">
        <f t="shared" si="440"/>
        <v>49346.96</v>
      </c>
      <c r="J14130" s="177" t="str">
        <f t="shared" si="441"/>
        <v>Date &gt; 1920</v>
      </c>
    </row>
    <row r="14131" spans="1:10" x14ac:dyDescent="0.3">
      <c r="A14131" s="178" t="s">
        <v>3372</v>
      </c>
      <c r="B14131" s="178" t="s">
        <v>233</v>
      </c>
      <c r="C14131" s="178" t="s">
        <v>1441</v>
      </c>
      <c r="D14131" s="178" t="s">
        <v>10727</v>
      </c>
      <c r="E14131" s="179">
        <v>40718</v>
      </c>
      <c r="F14131" s="180">
        <v>10857</v>
      </c>
      <c r="G14131" s="180">
        <v>4830.1899999999996</v>
      </c>
      <c r="H14131" s="180">
        <v>2708.32</v>
      </c>
      <c r="I14131" s="180">
        <f t="shared" si="440"/>
        <v>18395.509999999998</v>
      </c>
      <c r="J14131" s="177" t="str">
        <f t="shared" si="441"/>
        <v>Date &gt; 1920</v>
      </c>
    </row>
    <row r="14132" spans="1:10" x14ac:dyDescent="0.3">
      <c r="A14132" s="178" t="s">
        <v>3372</v>
      </c>
      <c r="B14132" s="178" t="s">
        <v>233</v>
      </c>
      <c r="C14132" s="178" t="s">
        <v>1441</v>
      </c>
      <c r="D14132" s="178" t="s">
        <v>10727</v>
      </c>
      <c r="E14132" s="179">
        <v>40864</v>
      </c>
      <c r="F14132" s="180">
        <v>3386</v>
      </c>
      <c r="G14132" s="180">
        <v>284.91000000000003</v>
      </c>
      <c r="H14132" s="180">
        <v>2003.57</v>
      </c>
      <c r="I14132" s="180">
        <f t="shared" si="440"/>
        <v>5674.48</v>
      </c>
      <c r="J14132" s="177" t="str">
        <f t="shared" si="441"/>
        <v>Date &gt; 1920</v>
      </c>
    </row>
    <row r="14133" spans="1:10" x14ac:dyDescent="0.3">
      <c r="A14133" s="178" t="s">
        <v>3372</v>
      </c>
      <c r="B14133" s="178" t="s">
        <v>233</v>
      </c>
      <c r="C14133" s="178" t="s">
        <v>1441</v>
      </c>
      <c r="D14133" s="178" t="s">
        <v>10727</v>
      </c>
      <c r="E14133" s="179">
        <v>41082</v>
      </c>
      <c r="F14133" s="180">
        <v>10000</v>
      </c>
      <c r="G14133" s="180">
        <v>0</v>
      </c>
      <c r="H14133" s="180">
        <v>967.62</v>
      </c>
      <c r="I14133" s="180">
        <f t="shared" si="440"/>
        <v>10967.62</v>
      </c>
      <c r="J14133" s="177" t="str">
        <f t="shared" si="441"/>
        <v>Date &gt; 1920</v>
      </c>
    </row>
    <row r="14134" spans="1:10" x14ac:dyDescent="0.3">
      <c r="A14134" s="178" t="s">
        <v>3372</v>
      </c>
      <c r="B14134" s="178" t="s">
        <v>233</v>
      </c>
      <c r="C14134" s="178" t="s">
        <v>1441</v>
      </c>
      <c r="D14134" s="178" t="s">
        <v>10727</v>
      </c>
      <c r="E14134" s="179">
        <v>41082</v>
      </c>
      <c r="F14134" s="180">
        <v>0</v>
      </c>
      <c r="G14134" s="180">
        <v>63.45</v>
      </c>
      <c r="H14134" s="180">
        <v>0</v>
      </c>
      <c r="I14134" s="180">
        <f t="shared" si="440"/>
        <v>63.45</v>
      </c>
      <c r="J14134" s="177" t="str">
        <f t="shared" si="441"/>
        <v>Date &gt; 1920</v>
      </c>
    </row>
    <row r="14135" spans="1:10" x14ac:dyDescent="0.3">
      <c r="A14135" s="178" t="s">
        <v>3372</v>
      </c>
      <c r="B14135" s="178" t="s">
        <v>233</v>
      </c>
      <c r="C14135" s="178" t="s">
        <v>1441</v>
      </c>
      <c r="D14135" s="178" t="s">
        <v>10728</v>
      </c>
      <c r="E14135" s="179">
        <v>40571</v>
      </c>
      <c r="F14135" s="180">
        <v>0</v>
      </c>
      <c r="G14135" s="180">
        <v>519360.24</v>
      </c>
      <c r="H14135" s="180">
        <v>646662.09</v>
      </c>
      <c r="I14135" s="180">
        <f t="shared" si="440"/>
        <v>1166022.33</v>
      </c>
      <c r="J14135" s="177" t="str">
        <f t="shared" si="441"/>
        <v>Date &gt; 1920</v>
      </c>
    </row>
    <row r="14136" spans="1:10" x14ac:dyDescent="0.3">
      <c r="A14136" s="178" t="s">
        <v>3372</v>
      </c>
      <c r="B14136" s="178" t="s">
        <v>233</v>
      </c>
      <c r="C14136" s="178" t="s">
        <v>1441</v>
      </c>
      <c r="D14136" s="178" t="s">
        <v>10728</v>
      </c>
      <c r="E14136" s="179">
        <v>40676</v>
      </c>
      <c r="F14136" s="180">
        <v>0</v>
      </c>
      <c r="G14136" s="180">
        <v>89734.51</v>
      </c>
      <c r="H14136" s="180">
        <v>61512.91</v>
      </c>
      <c r="I14136" s="180">
        <f t="shared" si="440"/>
        <v>151247.41999999998</v>
      </c>
      <c r="J14136" s="177" t="str">
        <f t="shared" si="441"/>
        <v>Date &gt; 1920</v>
      </c>
    </row>
    <row r="14137" spans="1:10" x14ac:dyDescent="0.3">
      <c r="A14137" s="178" t="s">
        <v>3372</v>
      </c>
      <c r="B14137" s="178" t="s">
        <v>233</v>
      </c>
      <c r="C14137" s="178" t="s">
        <v>1441</v>
      </c>
      <c r="D14137" s="178" t="s">
        <v>10728</v>
      </c>
      <c r="E14137" s="179">
        <v>40715</v>
      </c>
      <c r="F14137" s="180">
        <v>0</v>
      </c>
      <c r="G14137" s="180">
        <v>919171.34</v>
      </c>
      <c r="H14137" s="180">
        <v>-247062.92</v>
      </c>
      <c r="I14137" s="180">
        <f t="shared" si="440"/>
        <v>672108.41999999993</v>
      </c>
      <c r="J14137" s="177" t="str">
        <f t="shared" si="441"/>
        <v>Date &gt; 1920</v>
      </c>
    </row>
    <row r="14138" spans="1:10" x14ac:dyDescent="0.3">
      <c r="A14138" s="178" t="s">
        <v>3372</v>
      </c>
      <c r="B14138" s="178" t="s">
        <v>233</v>
      </c>
      <c r="C14138" s="178" t="s">
        <v>1441</v>
      </c>
      <c r="D14138" s="178" t="s">
        <v>10728</v>
      </c>
      <c r="E14138" s="179">
        <v>40834</v>
      </c>
      <c r="F14138" s="180">
        <v>0</v>
      </c>
      <c r="G14138" s="180">
        <v>465275.43</v>
      </c>
      <c r="H14138" s="180">
        <v>233851.47</v>
      </c>
      <c r="I14138" s="180">
        <f t="shared" si="440"/>
        <v>699126.9</v>
      </c>
      <c r="J14138" s="177" t="str">
        <f t="shared" si="441"/>
        <v>Date &gt; 1920</v>
      </c>
    </row>
    <row r="14139" spans="1:10" x14ac:dyDescent="0.3">
      <c r="A14139" s="178" t="s">
        <v>3372</v>
      </c>
      <c r="B14139" s="178" t="s">
        <v>233</v>
      </c>
      <c r="C14139" s="178" t="s">
        <v>1441</v>
      </c>
      <c r="D14139" s="178" t="s">
        <v>10728</v>
      </c>
      <c r="E14139" s="179">
        <v>40991</v>
      </c>
      <c r="F14139" s="180">
        <v>0</v>
      </c>
      <c r="G14139" s="180">
        <v>103458.48</v>
      </c>
      <c r="H14139" s="180">
        <v>13211.45</v>
      </c>
      <c r="I14139" s="180">
        <f t="shared" si="440"/>
        <v>116669.93</v>
      </c>
      <c r="J14139" s="177" t="str">
        <f t="shared" si="441"/>
        <v>Date &gt; 1920</v>
      </c>
    </row>
    <row r="14140" spans="1:10" x14ac:dyDescent="0.3">
      <c r="A14140" s="178" t="s">
        <v>3372</v>
      </c>
      <c r="B14140" s="178" t="s">
        <v>233</v>
      </c>
      <c r="C14140" s="178" t="s">
        <v>1441</v>
      </c>
      <c r="D14140" s="178" t="s">
        <v>10729</v>
      </c>
      <c r="E14140" s="179">
        <v>40822</v>
      </c>
      <c r="F14140" s="180">
        <v>778357</v>
      </c>
      <c r="G14140" s="180">
        <v>0</v>
      </c>
      <c r="H14140" s="180">
        <v>83846.66</v>
      </c>
      <c r="I14140" s="180">
        <f t="shared" si="440"/>
        <v>862203.66</v>
      </c>
      <c r="J14140" s="177" t="str">
        <f t="shared" si="441"/>
        <v>Date &gt; 1920</v>
      </c>
    </row>
    <row r="14141" spans="1:10" x14ac:dyDescent="0.3">
      <c r="A14141" s="178" t="s">
        <v>3372</v>
      </c>
      <c r="B14141" s="178" t="s">
        <v>233</v>
      </c>
      <c r="C14141" s="178" t="s">
        <v>1441</v>
      </c>
      <c r="D14141" s="178" t="s">
        <v>10729</v>
      </c>
      <c r="E14141" s="179">
        <v>40878</v>
      </c>
      <c r="F14141" s="180">
        <v>23567</v>
      </c>
      <c r="G14141" s="180">
        <v>0</v>
      </c>
      <c r="H14141" s="180">
        <v>0</v>
      </c>
      <c r="I14141" s="180">
        <f t="shared" si="440"/>
        <v>23567</v>
      </c>
      <c r="J14141" s="177" t="str">
        <f t="shared" si="441"/>
        <v>Date &gt; 1920</v>
      </c>
    </row>
    <row r="14142" spans="1:10" x14ac:dyDescent="0.3">
      <c r="A14142" s="178" t="s">
        <v>3372</v>
      </c>
      <c r="B14142" s="178" t="s">
        <v>233</v>
      </c>
      <c r="C14142" s="178" t="s">
        <v>1441</v>
      </c>
      <c r="D14142" s="178" t="s">
        <v>10729</v>
      </c>
      <c r="E14142" s="179">
        <v>40939</v>
      </c>
      <c r="F14142" s="180">
        <v>116115</v>
      </c>
      <c r="G14142" s="180">
        <v>0</v>
      </c>
      <c r="H14142" s="180">
        <v>-35527.06</v>
      </c>
      <c r="I14142" s="180">
        <f t="shared" si="440"/>
        <v>80587.94</v>
      </c>
      <c r="J14142" s="177" t="str">
        <f t="shared" si="441"/>
        <v>Date &gt; 1920</v>
      </c>
    </row>
    <row r="14143" spans="1:10" x14ac:dyDescent="0.3">
      <c r="A14143" s="178" t="s">
        <v>3372</v>
      </c>
      <c r="B14143" s="178" t="s">
        <v>233</v>
      </c>
      <c r="C14143" s="178" t="s">
        <v>1441</v>
      </c>
      <c r="D14143" s="178" t="s">
        <v>10729</v>
      </c>
      <c r="E14143" s="179">
        <v>40960</v>
      </c>
      <c r="F14143" s="180">
        <v>47215</v>
      </c>
      <c r="G14143" s="180">
        <v>0</v>
      </c>
      <c r="H14143" s="180">
        <v>2484.11</v>
      </c>
      <c r="I14143" s="180">
        <f t="shared" si="440"/>
        <v>49699.11</v>
      </c>
      <c r="J14143" s="177" t="str">
        <f t="shared" si="441"/>
        <v>Date &gt; 1920</v>
      </c>
    </row>
    <row r="14144" spans="1:10" x14ac:dyDescent="0.3">
      <c r="A14144" s="178" t="s">
        <v>3372</v>
      </c>
      <c r="B14144" s="178" t="s">
        <v>233</v>
      </c>
      <c r="C14144" s="178" t="s">
        <v>1441</v>
      </c>
      <c r="D14144" s="178" t="s">
        <v>10729</v>
      </c>
      <c r="E14144" s="179">
        <v>40983</v>
      </c>
      <c r="F14144" s="180">
        <v>21187</v>
      </c>
      <c r="G14144" s="180">
        <v>0</v>
      </c>
      <c r="H14144" s="180">
        <v>1114.9000000000001</v>
      </c>
      <c r="I14144" s="180">
        <f t="shared" si="440"/>
        <v>22301.9</v>
      </c>
      <c r="J14144" s="177" t="str">
        <f t="shared" si="441"/>
        <v>Date &gt; 1920</v>
      </c>
    </row>
    <row r="14145" spans="1:10" x14ac:dyDescent="0.3">
      <c r="A14145" s="178" t="s">
        <v>3372</v>
      </c>
      <c r="B14145" s="178" t="s">
        <v>233</v>
      </c>
      <c r="C14145" s="178" t="s">
        <v>1441</v>
      </c>
      <c r="D14145" s="178" t="s">
        <v>10729</v>
      </c>
      <c r="E14145" s="179">
        <v>41033</v>
      </c>
      <c r="F14145" s="180">
        <v>68870</v>
      </c>
      <c r="G14145" s="180">
        <v>0</v>
      </c>
      <c r="H14145" s="180">
        <v>8406.5</v>
      </c>
      <c r="I14145" s="180">
        <f t="shared" si="440"/>
        <v>77276.5</v>
      </c>
      <c r="J14145" s="177" t="str">
        <f t="shared" si="441"/>
        <v>Date &gt; 1920</v>
      </c>
    </row>
    <row r="14146" spans="1:10" x14ac:dyDescent="0.3">
      <c r="A14146" s="178" t="s">
        <v>3372</v>
      </c>
      <c r="B14146" s="178" t="s">
        <v>233</v>
      </c>
      <c r="C14146" s="178" t="s">
        <v>1441</v>
      </c>
      <c r="D14146" s="178" t="s">
        <v>10729</v>
      </c>
      <c r="E14146" s="179">
        <v>41148</v>
      </c>
      <c r="F14146" s="180">
        <v>56725</v>
      </c>
      <c r="G14146" s="180">
        <v>0</v>
      </c>
      <c r="H14146" s="180">
        <v>-1795.92</v>
      </c>
      <c r="I14146" s="180">
        <f t="shared" si="440"/>
        <v>54929.08</v>
      </c>
      <c r="J14146" s="177" t="str">
        <f t="shared" si="441"/>
        <v>Date &gt; 1920</v>
      </c>
    </row>
    <row r="14147" spans="1:10" x14ac:dyDescent="0.3">
      <c r="A14147" s="178" t="s">
        <v>3372</v>
      </c>
      <c r="B14147" s="178" t="s">
        <v>233</v>
      </c>
      <c r="C14147" s="178" t="s">
        <v>1441</v>
      </c>
      <c r="D14147" s="178" t="s">
        <v>10729</v>
      </c>
      <c r="E14147" s="179">
        <v>41213</v>
      </c>
      <c r="F14147" s="180">
        <v>9640</v>
      </c>
      <c r="G14147" s="180">
        <v>0</v>
      </c>
      <c r="H14147" s="180">
        <v>508.03</v>
      </c>
      <c r="I14147" s="180">
        <f t="shared" si="440"/>
        <v>10148.030000000001</v>
      </c>
      <c r="J14147" s="177" t="str">
        <f t="shared" si="441"/>
        <v>Date &gt; 1920</v>
      </c>
    </row>
    <row r="14148" spans="1:10" x14ac:dyDescent="0.3">
      <c r="A14148" s="178" t="s">
        <v>3372</v>
      </c>
      <c r="B14148" s="178" t="s">
        <v>233</v>
      </c>
      <c r="C14148" s="178" t="s">
        <v>1441</v>
      </c>
      <c r="D14148" s="178" t="s">
        <v>10729</v>
      </c>
      <c r="E14148" s="179">
        <v>41278</v>
      </c>
      <c r="F14148" s="180">
        <v>15820</v>
      </c>
      <c r="G14148" s="180">
        <v>0</v>
      </c>
      <c r="H14148" s="180">
        <v>832.55</v>
      </c>
      <c r="I14148" s="180">
        <f t="shared" si="440"/>
        <v>16652.55</v>
      </c>
      <c r="J14148" s="177" t="str">
        <f t="shared" si="441"/>
        <v>Date &gt; 1920</v>
      </c>
    </row>
    <row r="14149" spans="1:10" x14ac:dyDescent="0.3">
      <c r="A14149" s="178" t="s">
        <v>3372</v>
      </c>
      <c r="B14149" s="178" t="s">
        <v>233</v>
      </c>
      <c r="C14149" s="178" t="s">
        <v>1441</v>
      </c>
      <c r="D14149" s="178" t="s">
        <v>10729</v>
      </c>
      <c r="E14149" s="179">
        <v>41500</v>
      </c>
      <c r="F14149" s="180">
        <v>49912</v>
      </c>
      <c r="G14149" s="180">
        <v>0</v>
      </c>
      <c r="H14149" s="180">
        <v>2627</v>
      </c>
      <c r="I14149" s="180">
        <f t="shared" ref="I14149:I14212" si="442">SUM(F14149:H14149)</f>
        <v>52539</v>
      </c>
      <c r="J14149" s="177" t="str">
        <f t="shared" ref="J14149:J14212" si="443">IF(OR(YEAR(E14149)&gt; 1920, ISBLANK(E14149)), "Date &gt; 1920", "Sketchy date")</f>
        <v>Date &gt; 1920</v>
      </c>
    </row>
    <row r="14150" spans="1:10" x14ac:dyDescent="0.3">
      <c r="A14150" s="178" t="s">
        <v>3372</v>
      </c>
      <c r="B14150" s="178" t="s">
        <v>233</v>
      </c>
      <c r="C14150" s="178" t="s">
        <v>1441</v>
      </c>
      <c r="D14150" s="178" t="s">
        <v>10729</v>
      </c>
      <c r="E14150" s="179">
        <v>42345</v>
      </c>
      <c r="F14150" s="180">
        <v>5100</v>
      </c>
      <c r="G14150" s="180">
        <v>0</v>
      </c>
      <c r="H14150" s="180">
        <v>268.44</v>
      </c>
      <c r="I14150" s="180">
        <f t="shared" si="442"/>
        <v>5368.44</v>
      </c>
      <c r="J14150" s="177" t="str">
        <f t="shared" si="443"/>
        <v>Date &gt; 1920</v>
      </c>
    </row>
    <row r="14151" spans="1:10" x14ac:dyDescent="0.3">
      <c r="A14151" s="178" t="s">
        <v>3372</v>
      </c>
      <c r="B14151" s="178" t="s">
        <v>233</v>
      </c>
      <c r="C14151" s="178" t="s">
        <v>1441</v>
      </c>
      <c r="D14151" s="178" t="s">
        <v>10729</v>
      </c>
      <c r="E14151" s="179">
        <v>42524</v>
      </c>
      <c r="F14151" s="180">
        <v>6364</v>
      </c>
      <c r="G14151" s="180">
        <v>0</v>
      </c>
      <c r="H14151" s="180">
        <v>333.96</v>
      </c>
      <c r="I14151" s="180">
        <f t="shared" si="442"/>
        <v>6697.96</v>
      </c>
      <c r="J14151" s="177" t="str">
        <f t="shared" si="443"/>
        <v>Date &gt; 1920</v>
      </c>
    </row>
    <row r="14152" spans="1:10" x14ac:dyDescent="0.3">
      <c r="A14152" s="178" t="s">
        <v>3372</v>
      </c>
      <c r="B14152" s="178" t="s">
        <v>233</v>
      </c>
      <c r="C14152" s="178" t="s">
        <v>1441</v>
      </c>
      <c r="D14152" s="178" t="s">
        <v>10730</v>
      </c>
      <c r="E14152" s="179">
        <v>40821</v>
      </c>
      <c r="F14152" s="180">
        <v>36159</v>
      </c>
      <c r="G14152" s="180">
        <v>0</v>
      </c>
      <c r="H14152" s="180">
        <v>7540.82</v>
      </c>
      <c r="I14152" s="180">
        <f t="shared" si="442"/>
        <v>43699.82</v>
      </c>
      <c r="J14152" s="177" t="str">
        <f t="shared" si="443"/>
        <v>Date &gt; 1920</v>
      </c>
    </row>
    <row r="14153" spans="1:10" x14ac:dyDescent="0.3">
      <c r="A14153" s="178" t="s">
        <v>3372</v>
      </c>
      <c r="B14153" s="178" t="s">
        <v>233</v>
      </c>
      <c r="C14153" s="178" t="s">
        <v>1441</v>
      </c>
      <c r="D14153" s="178" t="s">
        <v>10730</v>
      </c>
      <c r="E14153" s="179">
        <v>40878</v>
      </c>
      <c r="F14153" s="180">
        <v>1937639</v>
      </c>
      <c r="G14153" s="180">
        <v>0</v>
      </c>
      <c r="H14153" s="180">
        <v>236146.4</v>
      </c>
      <c r="I14153" s="180">
        <f t="shared" si="442"/>
        <v>2173785.4</v>
      </c>
      <c r="J14153" s="177" t="str">
        <f t="shared" si="443"/>
        <v>Date &gt; 1920</v>
      </c>
    </row>
    <row r="14154" spans="1:10" x14ac:dyDescent="0.3">
      <c r="A14154" s="178" t="s">
        <v>3372</v>
      </c>
      <c r="B14154" s="178" t="s">
        <v>233</v>
      </c>
      <c r="C14154" s="178" t="s">
        <v>1441</v>
      </c>
      <c r="D14154" s="178" t="s">
        <v>10730</v>
      </c>
      <c r="E14154" s="179">
        <v>40931</v>
      </c>
      <c r="F14154" s="180">
        <v>2014947</v>
      </c>
      <c r="G14154" s="180">
        <v>0</v>
      </c>
      <c r="H14154" s="180">
        <v>-33752.51</v>
      </c>
      <c r="I14154" s="180">
        <f t="shared" si="442"/>
        <v>1981194.49</v>
      </c>
      <c r="J14154" s="177" t="str">
        <f t="shared" si="443"/>
        <v>Date &gt; 1920</v>
      </c>
    </row>
    <row r="14155" spans="1:10" x14ac:dyDescent="0.3">
      <c r="A14155" s="178" t="s">
        <v>3372</v>
      </c>
      <c r="B14155" s="178" t="s">
        <v>233</v>
      </c>
      <c r="C14155" s="178" t="s">
        <v>1441</v>
      </c>
      <c r="D14155" s="178" t="s">
        <v>10730</v>
      </c>
      <c r="E14155" s="179">
        <v>40960</v>
      </c>
      <c r="F14155" s="180">
        <v>506018</v>
      </c>
      <c r="G14155" s="180">
        <v>0</v>
      </c>
      <c r="H14155" s="180">
        <v>26632.65</v>
      </c>
      <c r="I14155" s="180">
        <f t="shared" si="442"/>
        <v>532650.65</v>
      </c>
      <c r="J14155" s="177" t="str">
        <f t="shared" si="443"/>
        <v>Date &gt; 1920</v>
      </c>
    </row>
    <row r="14156" spans="1:10" x14ac:dyDescent="0.3">
      <c r="A14156" s="178" t="s">
        <v>3372</v>
      </c>
      <c r="B14156" s="178" t="s">
        <v>233</v>
      </c>
      <c r="C14156" s="178" t="s">
        <v>1441</v>
      </c>
      <c r="D14156" s="178" t="s">
        <v>10730</v>
      </c>
      <c r="E14156" s="179">
        <v>41033</v>
      </c>
      <c r="F14156" s="180">
        <v>8989</v>
      </c>
      <c r="G14156" s="180">
        <v>0</v>
      </c>
      <c r="H14156" s="180">
        <v>473.88</v>
      </c>
      <c r="I14156" s="180">
        <f t="shared" si="442"/>
        <v>9462.8799999999992</v>
      </c>
      <c r="J14156" s="177" t="str">
        <f t="shared" si="443"/>
        <v>Date &gt; 1920</v>
      </c>
    </row>
    <row r="14157" spans="1:10" x14ac:dyDescent="0.3">
      <c r="A14157" s="178" t="s">
        <v>3372</v>
      </c>
      <c r="B14157" s="178" t="s">
        <v>233</v>
      </c>
      <c r="C14157" s="178" t="s">
        <v>1441</v>
      </c>
      <c r="D14157" s="178" t="s">
        <v>10730</v>
      </c>
      <c r="E14157" s="179">
        <v>41213</v>
      </c>
      <c r="F14157" s="180">
        <v>46182</v>
      </c>
      <c r="G14157" s="180">
        <v>0</v>
      </c>
      <c r="H14157" s="180">
        <v>2430.4299999999998</v>
      </c>
      <c r="I14157" s="180">
        <f t="shared" si="442"/>
        <v>48612.43</v>
      </c>
      <c r="J14157" s="177" t="str">
        <f t="shared" si="443"/>
        <v>Date &gt; 1920</v>
      </c>
    </row>
    <row r="14158" spans="1:10" x14ac:dyDescent="0.3">
      <c r="A14158" s="178" t="s">
        <v>3372</v>
      </c>
      <c r="B14158" s="178" t="s">
        <v>233</v>
      </c>
      <c r="C14158" s="178" t="s">
        <v>1441</v>
      </c>
      <c r="D14158" s="178" t="s">
        <v>10731</v>
      </c>
      <c r="E14158" s="179">
        <v>41227</v>
      </c>
      <c r="F14158" s="180">
        <v>178882</v>
      </c>
      <c r="G14158" s="180">
        <v>0</v>
      </c>
      <c r="H14158" s="180">
        <v>19918.07</v>
      </c>
      <c r="I14158" s="180">
        <f t="shared" si="442"/>
        <v>198800.07</v>
      </c>
      <c r="J14158" s="177" t="str">
        <f t="shared" si="443"/>
        <v>Date &gt; 1920</v>
      </c>
    </row>
    <row r="14159" spans="1:10" x14ac:dyDescent="0.3">
      <c r="A14159" s="178" t="s">
        <v>3372</v>
      </c>
      <c r="B14159" s="178" t="s">
        <v>233</v>
      </c>
      <c r="C14159" s="178" t="s">
        <v>1441</v>
      </c>
      <c r="D14159" s="178" t="s">
        <v>10731</v>
      </c>
      <c r="E14159" s="179">
        <v>41278</v>
      </c>
      <c r="F14159" s="180">
        <v>78581</v>
      </c>
      <c r="G14159" s="180">
        <v>0</v>
      </c>
      <c r="H14159" s="180">
        <v>8731.5</v>
      </c>
      <c r="I14159" s="180">
        <f t="shared" si="442"/>
        <v>87312.5</v>
      </c>
      <c r="J14159" s="177" t="str">
        <f t="shared" si="443"/>
        <v>Date &gt; 1920</v>
      </c>
    </row>
    <row r="14160" spans="1:10" x14ac:dyDescent="0.3">
      <c r="A14160" s="178" t="s">
        <v>3372</v>
      </c>
      <c r="B14160" s="178" t="s">
        <v>233</v>
      </c>
      <c r="C14160" s="178" t="s">
        <v>1441</v>
      </c>
      <c r="D14160" s="178" t="s">
        <v>10731</v>
      </c>
      <c r="E14160" s="179">
        <v>41484</v>
      </c>
      <c r="F14160" s="180">
        <v>166562</v>
      </c>
      <c r="G14160" s="180">
        <v>0</v>
      </c>
      <c r="H14160" s="180">
        <v>18507.189999999999</v>
      </c>
      <c r="I14160" s="180">
        <f t="shared" si="442"/>
        <v>185069.19</v>
      </c>
      <c r="J14160" s="177" t="str">
        <f t="shared" si="443"/>
        <v>Date &gt; 1920</v>
      </c>
    </row>
    <row r="14161" spans="1:10" x14ac:dyDescent="0.3">
      <c r="A14161" s="178" t="s">
        <v>3372</v>
      </c>
      <c r="B14161" s="178" t="s">
        <v>233</v>
      </c>
      <c r="C14161" s="178" t="s">
        <v>1441</v>
      </c>
      <c r="D14161" s="178" t="s">
        <v>10731</v>
      </c>
      <c r="E14161" s="179">
        <v>41500</v>
      </c>
      <c r="F14161" s="180">
        <v>751812</v>
      </c>
      <c r="G14161" s="180">
        <v>0</v>
      </c>
      <c r="H14161" s="180">
        <v>79487.59</v>
      </c>
      <c r="I14161" s="180">
        <f t="shared" si="442"/>
        <v>831299.59</v>
      </c>
      <c r="J14161" s="177" t="str">
        <f t="shared" si="443"/>
        <v>Date &gt; 1920</v>
      </c>
    </row>
    <row r="14162" spans="1:10" x14ac:dyDescent="0.3">
      <c r="A14162" s="178" t="s">
        <v>3372</v>
      </c>
      <c r="B14162" s="178" t="s">
        <v>233</v>
      </c>
      <c r="C14162" s="178" t="s">
        <v>1441</v>
      </c>
      <c r="D14162" s="178" t="s">
        <v>10731</v>
      </c>
      <c r="E14162" s="179">
        <v>41548</v>
      </c>
      <c r="F14162" s="180">
        <v>750383</v>
      </c>
      <c r="G14162" s="180">
        <v>0</v>
      </c>
      <c r="H14162" s="180">
        <v>110391.23</v>
      </c>
      <c r="I14162" s="180">
        <f t="shared" si="442"/>
        <v>860774.23</v>
      </c>
      <c r="J14162" s="177" t="str">
        <f t="shared" si="443"/>
        <v>Date &gt; 1920</v>
      </c>
    </row>
    <row r="14163" spans="1:10" x14ac:dyDescent="0.3">
      <c r="A14163" s="178" t="s">
        <v>3372</v>
      </c>
      <c r="B14163" s="178" t="s">
        <v>233</v>
      </c>
      <c r="C14163" s="178" t="s">
        <v>1441</v>
      </c>
      <c r="D14163" s="178" t="s">
        <v>10731</v>
      </c>
      <c r="E14163" s="179">
        <v>41631</v>
      </c>
      <c r="F14163" s="180">
        <v>201380</v>
      </c>
      <c r="G14163" s="180">
        <v>0</v>
      </c>
      <c r="H14163" s="180">
        <v>25631.81</v>
      </c>
      <c r="I14163" s="180">
        <f t="shared" si="442"/>
        <v>227011.81</v>
      </c>
      <c r="J14163" s="177" t="str">
        <f t="shared" si="443"/>
        <v>Date &gt; 1920</v>
      </c>
    </row>
    <row r="14164" spans="1:10" x14ac:dyDescent="0.3">
      <c r="A14164" s="178" t="s">
        <v>3372</v>
      </c>
      <c r="B14164" s="178" t="s">
        <v>233</v>
      </c>
      <c r="C14164" s="178" t="s">
        <v>1441</v>
      </c>
      <c r="D14164" s="178" t="s">
        <v>10731</v>
      </c>
      <c r="E14164" s="179">
        <v>41877</v>
      </c>
      <c r="F14164" s="180">
        <v>57748</v>
      </c>
      <c r="G14164" s="180">
        <v>0</v>
      </c>
      <c r="H14164" s="180">
        <v>0</v>
      </c>
      <c r="I14164" s="180">
        <f t="shared" si="442"/>
        <v>57748</v>
      </c>
      <c r="J14164" s="177" t="str">
        <f t="shared" si="443"/>
        <v>Date &gt; 1920</v>
      </c>
    </row>
    <row r="14165" spans="1:10" x14ac:dyDescent="0.3">
      <c r="A14165" s="178" t="s">
        <v>3372</v>
      </c>
      <c r="B14165" s="178" t="s">
        <v>233</v>
      </c>
      <c r="C14165" s="178" t="s">
        <v>1441</v>
      </c>
      <c r="D14165" s="178" t="s">
        <v>10732</v>
      </c>
      <c r="E14165" s="179">
        <v>41278</v>
      </c>
      <c r="F14165" s="180">
        <v>487814</v>
      </c>
      <c r="G14165" s="180">
        <v>0</v>
      </c>
      <c r="H14165" s="180">
        <v>59757.29</v>
      </c>
      <c r="I14165" s="180">
        <f t="shared" si="442"/>
        <v>547571.29</v>
      </c>
      <c r="J14165" s="177" t="str">
        <f t="shared" si="443"/>
        <v>Date &gt; 1920</v>
      </c>
    </row>
    <row r="14166" spans="1:10" x14ac:dyDescent="0.3">
      <c r="A14166" s="178" t="s">
        <v>3372</v>
      </c>
      <c r="B14166" s="178" t="s">
        <v>233</v>
      </c>
      <c r="C14166" s="178" t="s">
        <v>1441</v>
      </c>
      <c r="D14166" s="178" t="s">
        <v>10732</v>
      </c>
      <c r="E14166" s="179">
        <v>41376</v>
      </c>
      <c r="F14166" s="180">
        <v>84036</v>
      </c>
      <c r="G14166" s="180">
        <v>0</v>
      </c>
      <c r="H14166" s="180">
        <v>3781.99</v>
      </c>
      <c r="I14166" s="180">
        <f t="shared" si="442"/>
        <v>87817.99</v>
      </c>
      <c r="J14166" s="177" t="str">
        <f t="shared" si="443"/>
        <v>Date &gt; 1920</v>
      </c>
    </row>
    <row r="14167" spans="1:10" x14ac:dyDescent="0.3">
      <c r="A14167" s="178" t="s">
        <v>3372</v>
      </c>
      <c r="B14167" s="178" t="s">
        <v>233</v>
      </c>
      <c r="C14167" s="178" t="s">
        <v>1441</v>
      </c>
      <c r="D14167" s="178" t="s">
        <v>10733</v>
      </c>
      <c r="E14167" s="179">
        <v>41611</v>
      </c>
      <c r="F14167" s="180">
        <v>29909</v>
      </c>
      <c r="G14167" s="180">
        <v>2621.91</v>
      </c>
      <c r="H14167" s="180">
        <v>8599.43</v>
      </c>
      <c r="I14167" s="180">
        <f t="shared" si="442"/>
        <v>41130.339999999997</v>
      </c>
      <c r="J14167" s="177" t="str">
        <f t="shared" si="443"/>
        <v>Date &gt; 1920</v>
      </c>
    </row>
    <row r="14168" spans="1:10" x14ac:dyDescent="0.3">
      <c r="A14168" s="178" t="s">
        <v>3372</v>
      </c>
      <c r="B14168" s="178" t="s">
        <v>233</v>
      </c>
      <c r="C14168" s="178" t="s">
        <v>1441</v>
      </c>
      <c r="D14168" s="178" t="s">
        <v>10733</v>
      </c>
      <c r="E14168" s="179">
        <v>41711</v>
      </c>
      <c r="F14168" s="180">
        <v>4160</v>
      </c>
      <c r="G14168" s="180">
        <v>364.68</v>
      </c>
      <c r="H14168" s="180">
        <v>618.85</v>
      </c>
      <c r="I14168" s="180">
        <f t="shared" si="442"/>
        <v>5143.5300000000007</v>
      </c>
      <c r="J14168" s="177" t="str">
        <f t="shared" si="443"/>
        <v>Date &gt; 1920</v>
      </c>
    </row>
    <row r="14169" spans="1:10" x14ac:dyDescent="0.3">
      <c r="A14169" s="178" t="s">
        <v>3372</v>
      </c>
      <c r="B14169" s="178" t="s">
        <v>233</v>
      </c>
      <c r="C14169" s="178" t="s">
        <v>1441</v>
      </c>
      <c r="D14169" s="178" t="s">
        <v>10733</v>
      </c>
      <c r="E14169" s="179">
        <v>41877</v>
      </c>
      <c r="F14169" s="180">
        <v>3356</v>
      </c>
      <c r="G14169" s="180">
        <v>2843.28</v>
      </c>
      <c r="H14169" s="180">
        <v>-6199.28</v>
      </c>
      <c r="I14169" s="180">
        <f t="shared" si="442"/>
        <v>0</v>
      </c>
      <c r="J14169" s="177" t="str">
        <f t="shared" si="443"/>
        <v>Date &gt; 1920</v>
      </c>
    </row>
    <row r="14170" spans="1:10" x14ac:dyDescent="0.3">
      <c r="A14170" s="178" t="s">
        <v>3372</v>
      </c>
      <c r="B14170" s="178" t="s">
        <v>233</v>
      </c>
      <c r="C14170" s="178" t="s">
        <v>1441</v>
      </c>
      <c r="D14170" s="178" t="s">
        <v>10734</v>
      </c>
      <c r="E14170" s="179">
        <v>42039</v>
      </c>
      <c r="F14170" s="180">
        <v>69596</v>
      </c>
      <c r="G14170" s="180">
        <v>4339.71</v>
      </c>
      <c r="H14170" s="180">
        <v>4340.54</v>
      </c>
      <c r="I14170" s="180">
        <f t="shared" si="442"/>
        <v>78276.25</v>
      </c>
      <c r="J14170" s="177" t="str">
        <f t="shared" si="443"/>
        <v>Date &gt; 1920</v>
      </c>
    </row>
    <row r="14171" spans="1:10" x14ac:dyDescent="0.3">
      <c r="A14171" s="178" t="s">
        <v>3372</v>
      </c>
      <c r="B14171" s="178" t="s">
        <v>233</v>
      </c>
      <c r="C14171" s="178" t="s">
        <v>1441</v>
      </c>
      <c r="D14171" s="178" t="s">
        <v>10734</v>
      </c>
      <c r="E14171" s="179">
        <v>42590</v>
      </c>
      <c r="F14171" s="180">
        <v>17379</v>
      </c>
      <c r="G14171" s="180">
        <v>0</v>
      </c>
      <c r="H14171" s="180">
        <v>0</v>
      </c>
      <c r="I14171" s="180">
        <f t="shared" si="442"/>
        <v>17379</v>
      </c>
      <c r="J14171" s="177" t="str">
        <f t="shared" si="443"/>
        <v>Date &gt; 1920</v>
      </c>
    </row>
    <row r="14172" spans="1:10" x14ac:dyDescent="0.3">
      <c r="A14172" s="178" t="s">
        <v>3372</v>
      </c>
      <c r="B14172" s="178" t="s">
        <v>233</v>
      </c>
      <c r="C14172" s="178" t="s">
        <v>1441</v>
      </c>
      <c r="D14172" s="178" t="s">
        <v>10735</v>
      </c>
      <c r="E14172" s="179">
        <v>42037</v>
      </c>
      <c r="F14172" s="180">
        <v>0</v>
      </c>
      <c r="G14172" s="180">
        <v>58980.6</v>
      </c>
      <c r="H14172" s="180">
        <v>39320.400000000001</v>
      </c>
      <c r="I14172" s="180">
        <f t="shared" si="442"/>
        <v>98301</v>
      </c>
      <c r="J14172" s="177" t="str">
        <f t="shared" si="443"/>
        <v>Date &gt; 1920</v>
      </c>
    </row>
    <row r="14173" spans="1:10" x14ac:dyDescent="0.3">
      <c r="A14173" s="178" t="s">
        <v>3372</v>
      </c>
      <c r="B14173" s="178" t="s">
        <v>233</v>
      </c>
      <c r="C14173" s="178" t="s">
        <v>1441</v>
      </c>
      <c r="D14173" s="178" t="s">
        <v>10735</v>
      </c>
      <c r="E14173" s="179">
        <v>42214</v>
      </c>
      <c r="F14173" s="180">
        <v>0</v>
      </c>
      <c r="G14173" s="180">
        <v>54694.2</v>
      </c>
      <c r="H14173" s="180">
        <v>36462.800000000003</v>
      </c>
      <c r="I14173" s="180">
        <f t="shared" si="442"/>
        <v>91157</v>
      </c>
      <c r="J14173" s="177" t="str">
        <f t="shared" si="443"/>
        <v>Date &gt; 1920</v>
      </c>
    </row>
    <row r="14174" spans="1:10" x14ac:dyDescent="0.3">
      <c r="A14174" s="178" t="s">
        <v>3372</v>
      </c>
      <c r="B14174" s="178" t="s">
        <v>233</v>
      </c>
      <c r="C14174" s="178" t="s">
        <v>1441</v>
      </c>
      <c r="D14174" s="178" t="s">
        <v>10736</v>
      </c>
      <c r="E14174" s="179">
        <v>42310</v>
      </c>
      <c r="F14174" s="180">
        <v>0</v>
      </c>
      <c r="G14174" s="180">
        <v>174896.21</v>
      </c>
      <c r="H14174" s="180">
        <v>43724.05</v>
      </c>
      <c r="I14174" s="180">
        <f t="shared" si="442"/>
        <v>218620.26</v>
      </c>
      <c r="J14174" s="177" t="str">
        <f t="shared" si="443"/>
        <v>Date &gt; 1920</v>
      </c>
    </row>
    <row r="14175" spans="1:10" x14ac:dyDescent="0.3">
      <c r="A14175" s="178" t="s">
        <v>3372</v>
      </c>
      <c r="B14175" s="178" t="s">
        <v>233</v>
      </c>
      <c r="C14175" s="178" t="s">
        <v>1441</v>
      </c>
      <c r="D14175" s="178" t="s">
        <v>10736</v>
      </c>
      <c r="E14175" s="179">
        <v>42755</v>
      </c>
      <c r="F14175" s="180">
        <v>0</v>
      </c>
      <c r="G14175" s="180">
        <v>20671.61</v>
      </c>
      <c r="H14175" s="180">
        <v>5167.8999999999996</v>
      </c>
      <c r="I14175" s="180">
        <f t="shared" si="442"/>
        <v>25839.510000000002</v>
      </c>
      <c r="J14175" s="177" t="str">
        <f t="shared" si="443"/>
        <v>Date &gt; 1920</v>
      </c>
    </row>
    <row r="14176" spans="1:10" x14ac:dyDescent="0.3">
      <c r="A14176" s="178" t="s">
        <v>3372</v>
      </c>
      <c r="B14176" s="178" t="s">
        <v>233</v>
      </c>
      <c r="C14176" s="178" t="s">
        <v>1441</v>
      </c>
      <c r="D14176" s="178" t="s">
        <v>10736</v>
      </c>
      <c r="E14176" s="179">
        <v>42800</v>
      </c>
      <c r="F14176" s="180">
        <v>0</v>
      </c>
      <c r="G14176" s="180">
        <v>4000</v>
      </c>
      <c r="H14176" s="180">
        <v>1000</v>
      </c>
      <c r="I14176" s="180">
        <f t="shared" si="442"/>
        <v>5000</v>
      </c>
      <c r="J14176" s="177" t="str">
        <f t="shared" si="443"/>
        <v>Date &gt; 1920</v>
      </c>
    </row>
    <row r="14177" spans="1:10" x14ac:dyDescent="0.3">
      <c r="A14177" s="178" t="s">
        <v>3372</v>
      </c>
      <c r="B14177" s="178" t="s">
        <v>233</v>
      </c>
      <c r="C14177" s="178" t="s">
        <v>1441</v>
      </c>
      <c r="D14177" s="178" t="s">
        <v>10737</v>
      </c>
      <c r="E14177" s="179">
        <v>42345</v>
      </c>
      <c r="F14177" s="180">
        <v>99225</v>
      </c>
      <c r="G14177" s="180">
        <v>5526</v>
      </c>
      <c r="H14177" s="180">
        <v>5526</v>
      </c>
      <c r="I14177" s="180">
        <f t="shared" si="442"/>
        <v>110277</v>
      </c>
      <c r="J14177" s="177" t="str">
        <f t="shared" si="443"/>
        <v>Date &gt; 1920</v>
      </c>
    </row>
    <row r="14178" spans="1:10" x14ac:dyDescent="0.3">
      <c r="A14178" s="178" t="s">
        <v>3372</v>
      </c>
      <c r="B14178" s="178" t="s">
        <v>233</v>
      </c>
      <c r="C14178" s="178" t="s">
        <v>1441</v>
      </c>
      <c r="D14178" s="178" t="s">
        <v>10737</v>
      </c>
      <c r="E14178" s="179">
        <v>42775</v>
      </c>
      <c r="F14178" s="180">
        <v>11025</v>
      </c>
      <c r="G14178" s="180">
        <v>599</v>
      </c>
      <c r="H14178" s="180">
        <v>599</v>
      </c>
      <c r="I14178" s="180">
        <f t="shared" si="442"/>
        <v>12223</v>
      </c>
      <c r="J14178" s="177" t="str">
        <f t="shared" si="443"/>
        <v>Date &gt; 1920</v>
      </c>
    </row>
    <row r="14179" spans="1:10" x14ac:dyDescent="0.3">
      <c r="A14179" s="178" t="s">
        <v>3372</v>
      </c>
      <c r="B14179" s="178" t="s">
        <v>233</v>
      </c>
      <c r="C14179" s="178" t="s">
        <v>1441</v>
      </c>
      <c r="D14179" s="178" t="s">
        <v>10738</v>
      </c>
      <c r="E14179" s="179">
        <v>42864</v>
      </c>
      <c r="F14179" s="180">
        <v>321936</v>
      </c>
      <c r="G14179" s="180">
        <v>19873</v>
      </c>
      <c r="H14179" s="180">
        <v>19873</v>
      </c>
      <c r="I14179" s="180">
        <f t="shared" si="442"/>
        <v>361682</v>
      </c>
      <c r="J14179" s="177" t="str">
        <f t="shared" si="443"/>
        <v>Date &gt; 1920</v>
      </c>
    </row>
    <row r="14180" spans="1:10" x14ac:dyDescent="0.3">
      <c r="A14180" s="178" t="s">
        <v>3372</v>
      </c>
      <c r="B14180" s="178" t="s">
        <v>233</v>
      </c>
      <c r="C14180" s="178" t="s">
        <v>1441</v>
      </c>
      <c r="D14180" s="178" t="s">
        <v>10738</v>
      </c>
      <c r="E14180" s="179">
        <v>42940</v>
      </c>
      <c r="F14180" s="180">
        <v>20000</v>
      </c>
      <c r="G14180" s="180">
        <v>0</v>
      </c>
      <c r="H14180" s="180">
        <v>0</v>
      </c>
      <c r="I14180" s="180">
        <f t="shared" si="442"/>
        <v>20000</v>
      </c>
      <c r="J14180" s="177" t="str">
        <f t="shared" si="443"/>
        <v>Date &gt; 1920</v>
      </c>
    </row>
    <row r="14181" spans="1:10" x14ac:dyDescent="0.3">
      <c r="A14181" s="178" t="s">
        <v>3372</v>
      </c>
      <c r="B14181" s="178" t="s">
        <v>233</v>
      </c>
      <c r="C14181" s="178" t="s">
        <v>1441</v>
      </c>
      <c r="D14181" s="178" t="s">
        <v>10738</v>
      </c>
      <c r="E14181" s="179">
        <v>42999</v>
      </c>
      <c r="F14181" s="180">
        <v>16795</v>
      </c>
      <c r="G14181" s="180">
        <v>0</v>
      </c>
      <c r="H14181" s="180">
        <v>0</v>
      </c>
      <c r="I14181" s="180">
        <f t="shared" si="442"/>
        <v>16795</v>
      </c>
      <c r="J14181" s="177" t="str">
        <f t="shared" si="443"/>
        <v>Date &gt; 1920</v>
      </c>
    </row>
    <row r="14182" spans="1:10" x14ac:dyDescent="0.3">
      <c r="A14182" s="178" t="s">
        <v>3372</v>
      </c>
      <c r="B14182" s="178" t="s">
        <v>233</v>
      </c>
      <c r="C14182" s="178" t="s">
        <v>1441</v>
      </c>
      <c r="D14182" s="178" t="s">
        <v>10739</v>
      </c>
      <c r="E14182" s="179">
        <v>43165</v>
      </c>
      <c r="F14182" s="180">
        <v>48630</v>
      </c>
      <c r="G14182" s="180">
        <v>2454.11</v>
      </c>
      <c r="H14182" s="180">
        <v>3952.22</v>
      </c>
      <c r="I14182" s="180">
        <f t="shared" si="442"/>
        <v>55036.33</v>
      </c>
      <c r="J14182" s="177" t="str">
        <f t="shared" si="443"/>
        <v>Date &gt; 1920</v>
      </c>
    </row>
    <row r="14183" spans="1:10" x14ac:dyDescent="0.3">
      <c r="A14183" s="178" t="s">
        <v>3372</v>
      </c>
      <c r="B14183" s="178" t="s">
        <v>233</v>
      </c>
      <c r="C14183" s="178" t="s">
        <v>1441</v>
      </c>
      <c r="D14183" s="178" t="s">
        <v>10739</v>
      </c>
      <c r="E14183" s="179">
        <v>43244</v>
      </c>
      <c r="F14183" s="180">
        <v>88923</v>
      </c>
      <c r="G14183" s="180">
        <v>4940.16</v>
      </c>
      <c r="H14183" s="180">
        <v>4940.0600000000004</v>
      </c>
      <c r="I14183" s="180">
        <f t="shared" si="442"/>
        <v>98803.22</v>
      </c>
      <c r="J14183" s="177" t="str">
        <f t="shared" si="443"/>
        <v>Date &gt; 1920</v>
      </c>
    </row>
    <row r="14184" spans="1:10" x14ac:dyDescent="0.3">
      <c r="A14184" s="178" t="s">
        <v>3372</v>
      </c>
      <c r="B14184" s="178" t="s">
        <v>233</v>
      </c>
      <c r="C14184" s="178" t="s">
        <v>1441</v>
      </c>
      <c r="D14184" s="178" t="s">
        <v>10739</v>
      </c>
      <c r="E14184" s="179">
        <v>43539</v>
      </c>
      <c r="F14184" s="180">
        <v>20060</v>
      </c>
      <c r="G14184" s="180">
        <v>2335.23</v>
      </c>
      <c r="H14184" s="180">
        <v>2382.75</v>
      </c>
      <c r="I14184" s="180">
        <f t="shared" si="442"/>
        <v>24777.98</v>
      </c>
      <c r="J14184" s="177" t="str">
        <f t="shared" si="443"/>
        <v>Date &gt; 1920</v>
      </c>
    </row>
    <row r="14185" spans="1:10" x14ac:dyDescent="0.3">
      <c r="A14185" s="178" t="s">
        <v>3372</v>
      </c>
      <c r="B14185" s="178" t="s">
        <v>233</v>
      </c>
      <c r="C14185" s="178" t="s">
        <v>1441</v>
      </c>
      <c r="D14185" s="178" t="s">
        <v>10739</v>
      </c>
      <c r="E14185" s="179">
        <v>44216</v>
      </c>
      <c r="F14185" s="180">
        <v>13133</v>
      </c>
      <c r="G14185" s="180">
        <v>0</v>
      </c>
      <c r="H14185" s="180">
        <v>6679.47</v>
      </c>
      <c r="I14185" s="180">
        <f t="shared" si="442"/>
        <v>19812.47</v>
      </c>
      <c r="J14185" s="177" t="str">
        <f t="shared" si="443"/>
        <v>Date &gt; 1920</v>
      </c>
    </row>
    <row r="14186" spans="1:10" x14ac:dyDescent="0.3">
      <c r="A14186" s="178" t="s">
        <v>3372</v>
      </c>
      <c r="B14186" s="178" t="s">
        <v>233</v>
      </c>
      <c r="C14186" s="178" t="s">
        <v>1441</v>
      </c>
      <c r="D14186" s="178" t="s">
        <v>10740</v>
      </c>
      <c r="E14186" s="209">
        <v>0</v>
      </c>
      <c r="F14186" s="180">
        <v>86592</v>
      </c>
      <c r="G14186" s="180">
        <v>0</v>
      </c>
      <c r="H14186" s="180">
        <v>0</v>
      </c>
      <c r="I14186" s="180">
        <f t="shared" si="442"/>
        <v>86592</v>
      </c>
      <c r="J14186" s="177" t="str">
        <f t="shared" si="443"/>
        <v>Sketchy date</v>
      </c>
    </row>
    <row r="14187" spans="1:10" x14ac:dyDescent="0.3">
      <c r="A14187" s="178" t="s">
        <v>3372</v>
      </c>
      <c r="B14187" s="178" t="s">
        <v>233</v>
      </c>
      <c r="C14187" s="178" t="s">
        <v>1441</v>
      </c>
      <c r="D14187" s="178" t="s">
        <v>10740</v>
      </c>
      <c r="E14187" s="209">
        <v>0</v>
      </c>
      <c r="F14187" s="180">
        <v>-233269</v>
      </c>
      <c r="G14187" s="180">
        <v>-6138.7</v>
      </c>
      <c r="H14187" s="180">
        <v>-6139.82</v>
      </c>
      <c r="I14187" s="180">
        <f t="shared" si="442"/>
        <v>-245547.52000000002</v>
      </c>
      <c r="J14187" s="177" t="str">
        <f t="shared" si="443"/>
        <v>Sketchy date</v>
      </c>
    </row>
    <row r="14188" spans="1:10" x14ac:dyDescent="0.3">
      <c r="A14188" s="178" t="s">
        <v>3372</v>
      </c>
      <c r="B14188" s="178" t="s">
        <v>233</v>
      </c>
      <c r="C14188" s="178" t="s">
        <v>1441</v>
      </c>
      <c r="D14188" s="178" t="s">
        <v>10740</v>
      </c>
      <c r="E14188" s="209">
        <v>0</v>
      </c>
      <c r="F14188" s="180">
        <v>233269</v>
      </c>
      <c r="G14188" s="180">
        <v>6138.7</v>
      </c>
      <c r="H14188" s="180">
        <v>6139.82</v>
      </c>
      <c r="I14188" s="180">
        <f t="shared" si="442"/>
        <v>245547.52000000002</v>
      </c>
      <c r="J14188" s="177" t="str">
        <f t="shared" si="443"/>
        <v>Sketchy date</v>
      </c>
    </row>
    <row r="14189" spans="1:10" x14ac:dyDescent="0.3">
      <c r="A14189" s="178" t="s">
        <v>3372</v>
      </c>
      <c r="B14189" s="178" t="s">
        <v>233</v>
      </c>
      <c r="C14189" s="178" t="s">
        <v>1441</v>
      </c>
      <c r="D14189" s="178" t="s">
        <v>10740</v>
      </c>
      <c r="E14189" s="179">
        <v>43539</v>
      </c>
      <c r="F14189" s="180">
        <v>62757</v>
      </c>
      <c r="G14189" s="180">
        <v>1651.78</v>
      </c>
      <c r="H14189" s="180">
        <v>2367.71</v>
      </c>
      <c r="I14189" s="180">
        <f t="shared" si="442"/>
        <v>66776.490000000005</v>
      </c>
      <c r="J14189" s="177" t="str">
        <f t="shared" si="443"/>
        <v>Date &gt; 1920</v>
      </c>
    </row>
    <row r="14190" spans="1:10" x14ac:dyDescent="0.3">
      <c r="A14190" s="178" t="s">
        <v>3372</v>
      </c>
      <c r="B14190" s="178" t="s">
        <v>233</v>
      </c>
      <c r="C14190" s="178" t="s">
        <v>1441</v>
      </c>
      <c r="D14190" s="178" t="s">
        <v>10740</v>
      </c>
      <c r="E14190" s="179">
        <v>43704</v>
      </c>
      <c r="F14190" s="180">
        <v>222224</v>
      </c>
      <c r="G14190" s="180">
        <v>5852.11</v>
      </c>
      <c r="H14190" s="180">
        <v>17471.39</v>
      </c>
      <c r="I14190" s="180">
        <f t="shared" si="442"/>
        <v>245547.5</v>
      </c>
      <c r="J14190" s="177" t="str">
        <f t="shared" si="443"/>
        <v>Date &gt; 1920</v>
      </c>
    </row>
    <row r="14191" spans="1:10" x14ac:dyDescent="0.3">
      <c r="A14191" s="178" t="s">
        <v>3372</v>
      </c>
      <c r="B14191" s="178" t="s">
        <v>233</v>
      </c>
      <c r="C14191" s="178" t="s">
        <v>1441</v>
      </c>
      <c r="D14191" s="178" t="s">
        <v>10740</v>
      </c>
      <c r="E14191" s="179">
        <v>43739</v>
      </c>
      <c r="F14191" s="180">
        <v>531422</v>
      </c>
      <c r="G14191" s="180">
        <v>13998.21</v>
      </c>
      <c r="H14191" s="180">
        <v>52044.79</v>
      </c>
      <c r="I14191" s="180">
        <f t="shared" si="442"/>
        <v>597465</v>
      </c>
      <c r="J14191" s="177" t="str">
        <f t="shared" si="443"/>
        <v>Date &gt; 1920</v>
      </c>
    </row>
    <row r="14192" spans="1:10" x14ac:dyDescent="0.3">
      <c r="A14192" s="178" t="s">
        <v>3372</v>
      </c>
      <c r="B14192" s="178" t="s">
        <v>233</v>
      </c>
      <c r="C14192" s="178" t="s">
        <v>1441</v>
      </c>
      <c r="D14192" s="178" t="s">
        <v>10740</v>
      </c>
      <c r="E14192" s="179">
        <v>43753</v>
      </c>
      <c r="F14192" s="180">
        <v>940966</v>
      </c>
      <c r="G14192" s="180">
        <v>24778.65</v>
      </c>
      <c r="H14192" s="180">
        <v>70868</v>
      </c>
      <c r="I14192" s="180">
        <f t="shared" si="442"/>
        <v>1036612.65</v>
      </c>
      <c r="J14192" s="177" t="str">
        <f t="shared" si="443"/>
        <v>Date &gt; 1920</v>
      </c>
    </row>
    <row r="14193" spans="1:10" x14ac:dyDescent="0.3">
      <c r="A14193" s="178" t="s">
        <v>3372</v>
      </c>
      <c r="B14193" s="178" t="s">
        <v>233</v>
      </c>
      <c r="C14193" s="178" t="s">
        <v>1441</v>
      </c>
      <c r="D14193" s="178" t="s">
        <v>10740</v>
      </c>
      <c r="E14193" s="179">
        <v>43795</v>
      </c>
      <c r="F14193" s="180">
        <v>530894</v>
      </c>
      <c r="G14193" s="180">
        <v>14089.32</v>
      </c>
      <c r="H14193" s="180">
        <v>52380</v>
      </c>
      <c r="I14193" s="180">
        <f t="shared" si="442"/>
        <v>597363.31999999995</v>
      </c>
      <c r="J14193" s="177" t="str">
        <f t="shared" si="443"/>
        <v>Date &gt; 1920</v>
      </c>
    </row>
    <row r="14194" spans="1:10" x14ac:dyDescent="0.3">
      <c r="A14194" s="178" t="s">
        <v>3372</v>
      </c>
      <c r="B14194" s="178" t="s">
        <v>233</v>
      </c>
      <c r="C14194" s="178" t="s">
        <v>1441</v>
      </c>
      <c r="D14194" s="178" t="s">
        <v>10740</v>
      </c>
      <c r="E14194" s="179">
        <v>44183</v>
      </c>
      <c r="F14194" s="180">
        <v>100651</v>
      </c>
      <c r="G14194" s="180">
        <v>7565.19</v>
      </c>
      <c r="H14194" s="180">
        <v>29784.49</v>
      </c>
      <c r="I14194" s="180">
        <f t="shared" si="442"/>
        <v>138000.68</v>
      </c>
      <c r="J14194" s="177" t="str">
        <f t="shared" si="443"/>
        <v>Date &gt; 1920</v>
      </c>
    </row>
    <row r="14195" spans="1:10" x14ac:dyDescent="0.3">
      <c r="A14195" s="178" t="s">
        <v>3372</v>
      </c>
      <c r="B14195" s="178" t="s">
        <v>233</v>
      </c>
      <c r="C14195" s="178" t="s">
        <v>1441</v>
      </c>
      <c r="D14195" s="178" t="s">
        <v>10741</v>
      </c>
      <c r="E14195" s="179">
        <v>43404</v>
      </c>
      <c r="F14195" s="180">
        <v>0</v>
      </c>
      <c r="G14195" s="180">
        <v>15442.86</v>
      </c>
      <c r="H14195" s="180">
        <v>6618.37</v>
      </c>
      <c r="I14195" s="180">
        <f t="shared" si="442"/>
        <v>22061.23</v>
      </c>
      <c r="J14195" s="177" t="str">
        <f t="shared" si="443"/>
        <v>Date &gt; 1920</v>
      </c>
    </row>
    <row r="14196" spans="1:10" x14ac:dyDescent="0.3">
      <c r="A14196" s="178" t="s">
        <v>3372</v>
      </c>
      <c r="B14196" s="178" t="s">
        <v>233</v>
      </c>
      <c r="C14196" s="178" t="s">
        <v>1441</v>
      </c>
      <c r="D14196" s="178" t="s">
        <v>10741</v>
      </c>
      <c r="E14196" s="179">
        <v>43404</v>
      </c>
      <c r="F14196" s="180">
        <v>0</v>
      </c>
      <c r="G14196" s="180">
        <v>0.01</v>
      </c>
      <c r="H14196" s="180">
        <v>0</v>
      </c>
      <c r="I14196" s="180">
        <f t="shared" si="442"/>
        <v>0.01</v>
      </c>
      <c r="J14196" s="177" t="str">
        <f t="shared" si="443"/>
        <v>Date &gt; 1920</v>
      </c>
    </row>
    <row r="14197" spans="1:10" x14ac:dyDescent="0.3">
      <c r="A14197" s="178" t="s">
        <v>3372</v>
      </c>
      <c r="B14197" s="178" t="s">
        <v>233</v>
      </c>
      <c r="C14197" s="178" t="s">
        <v>1441</v>
      </c>
      <c r="D14197" s="178" t="s">
        <v>10742</v>
      </c>
      <c r="E14197" s="179">
        <v>43957</v>
      </c>
      <c r="F14197" s="180">
        <v>86364</v>
      </c>
      <c r="G14197" s="180">
        <v>4798</v>
      </c>
      <c r="H14197" s="180">
        <v>4798</v>
      </c>
      <c r="I14197" s="180">
        <f t="shared" si="442"/>
        <v>95960</v>
      </c>
      <c r="J14197" s="177" t="str">
        <f t="shared" si="443"/>
        <v>Date &gt; 1920</v>
      </c>
    </row>
    <row r="14198" spans="1:10" x14ac:dyDescent="0.3">
      <c r="A14198" s="178" t="s">
        <v>3372</v>
      </c>
      <c r="B14198" s="178" t="s">
        <v>233</v>
      </c>
      <c r="C14198" s="178" t="s">
        <v>1441</v>
      </c>
      <c r="D14198" s="178" t="s">
        <v>10742</v>
      </c>
      <c r="E14198" s="179">
        <v>44174</v>
      </c>
      <c r="F14198" s="180">
        <v>225625</v>
      </c>
      <c r="G14198" s="180">
        <v>5937.53</v>
      </c>
      <c r="H14198" s="180">
        <v>5938.47</v>
      </c>
      <c r="I14198" s="180">
        <f t="shared" si="442"/>
        <v>237501</v>
      </c>
      <c r="J14198" s="177" t="str">
        <f t="shared" si="443"/>
        <v>Date &gt; 1920</v>
      </c>
    </row>
    <row r="14199" spans="1:10" x14ac:dyDescent="0.3">
      <c r="A14199" s="178" t="s">
        <v>3372</v>
      </c>
      <c r="B14199" s="178" t="s">
        <v>233</v>
      </c>
      <c r="C14199" s="178" t="s">
        <v>1441</v>
      </c>
      <c r="D14199" s="178" t="s">
        <v>10743</v>
      </c>
      <c r="E14199" s="179">
        <v>44258</v>
      </c>
      <c r="F14199" s="180">
        <v>30000</v>
      </c>
      <c r="G14199" s="180">
        <v>0</v>
      </c>
      <c r="H14199" s="180">
        <v>0</v>
      </c>
      <c r="I14199" s="180">
        <f t="shared" si="442"/>
        <v>30000</v>
      </c>
      <c r="J14199" s="177" t="str">
        <f t="shared" si="443"/>
        <v>Date &gt; 1920</v>
      </c>
    </row>
    <row r="14200" spans="1:10" x14ac:dyDescent="0.3">
      <c r="A14200" s="178" t="s">
        <v>3372</v>
      </c>
      <c r="B14200" s="178" t="s">
        <v>233</v>
      </c>
      <c r="C14200" s="178" t="s">
        <v>1441</v>
      </c>
      <c r="D14200" s="178" t="s">
        <v>6345</v>
      </c>
      <c r="E14200" s="179">
        <v>19428</v>
      </c>
      <c r="F14200" s="180">
        <v>527.25</v>
      </c>
      <c r="G14200" s="180">
        <v>0</v>
      </c>
      <c r="H14200" s="180">
        <v>0</v>
      </c>
      <c r="I14200" s="180">
        <f t="shared" si="442"/>
        <v>527.25</v>
      </c>
      <c r="J14200" s="177" t="str">
        <f t="shared" si="443"/>
        <v>Date &gt; 1920</v>
      </c>
    </row>
    <row r="14201" spans="1:10" x14ac:dyDescent="0.3">
      <c r="A14201" s="178" t="s">
        <v>3372</v>
      </c>
      <c r="B14201" s="178" t="s">
        <v>233</v>
      </c>
      <c r="C14201" s="178" t="s">
        <v>1441</v>
      </c>
      <c r="D14201" s="178" t="s">
        <v>6345</v>
      </c>
      <c r="E14201" s="179">
        <v>23796</v>
      </c>
      <c r="F14201" s="180">
        <v>10767.88</v>
      </c>
      <c r="G14201" s="180">
        <v>0</v>
      </c>
      <c r="H14201" s="180">
        <v>0</v>
      </c>
      <c r="I14201" s="180">
        <f t="shared" si="442"/>
        <v>10767.88</v>
      </c>
      <c r="J14201" s="177" t="str">
        <f t="shared" si="443"/>
        <v>Date &gt; 1920</v>
      </c>
    </row>
    <row r="14202" spans="1:10" x14ac:dyDescent="0.3">
      <c r="A14202" s="178" t="s">
        <v>3372</v>
      </c>
      <c r="B14202" s="178" t="s">
        <v>233</v>
      </c>
      <c r="C14202" s="178" t="s">
        <v>1441</v>
      </c>
      <c r="D14202" s="178" t="s">
        <v>6345</v>
      </c>
      <c r="E14202" s="179">
        <v>24722</v>
      </c>
      <c r="F14202" s="180">
        <v>3686.35</v>
      </c>
      <c r="G14202" s="180">
        <v>0</v>
      </c>
      <c r="H14202" s="180">
        <v>0</v>
      </c>
      <c r="I14202" s="180">
        <f t="shared" si="442"/>
        <v>3686.35</v>
      </c>
      <c r="J14202" s="177" t="str">
        <f t="shared" si="443"/>
        <v>Date &gt; 1920</v>
      </c>
    </row>
    <row r="14203" spans="1:10" x14ac:dyDescent="0.3">
      <c r="A14203" s="178" t="s">
        <v>3372</v>
      </c>
      <c r="B14203" s="178" t="s">
        <v>237</v>
      </c>
      <c r="C14203" s="178" t="s">
        <v>1447</v>
      </c>
      <c r="D14203" s="178" t="s">
        <v>10744</v>
      </c>
      <c r="E14203" s="179">
        <v>18171</v>
      </c>
      <c r="F14203" s="180">
        <v>21628.13</v>
      </c>
      <c r="G14203" s="180">
        <v>10525.26</v>
      </c>
      <c r="H14203" s="180">
        <v>11129.16</v>
      </c>
      <c r="I14203" s="180">
        <f t="shared" si="442"/>
        <v>43282.55</v>
      </c>
      <c r="J14203" s="177" t="str">
        <f t="shared" si="443"/>
        <v>Date &gt; 1920</v>
      </c>
    </row>
    <row r="14204" spans="1:10" x14ac:dyDescent="0.3">
      <c r="A14204" s="178" t="s">
        <v>3372</v>
      </c>
      <c r="B14204" s="178" t="s">
        <v>237</v>
      </c>
      <c r="C14204" s="178" t="s">
        <v>1447</v>
      </c>
      <c r="D14204" s="178" t="s">
        <v>7814</v>
      </c>
      <c r="E14204" s="179">
        <v>17898</v>
      </c>
      <c r="F14204" s="180">
        <v>2273.9699999999998</v>
      </c>
      <c r="G14204" s="180">
        <v>1136.99</v>
      </c>
      <c r="H14204" s="180">
        <v>1136.99</v>
      </c>
      <c r="I14204" s="180">
        <f t="shared" si="442"/>
        <v>4547.95</v>
      </c>
      <c r="J14204" s="177" t="str">
        <f t="shared" si="443"/>
        <v>Date &gt; 1920</v>
      </c>
    </row>
    <row r="14205" spans="1:10" x14ac:dyDescent="0.3">
      <c r="A14205" s="178" t="s">
        <v>3372</v>
      </c>
      <c r="B14205" s="178" t="s">
        <v>237</v>
      </c>
      <c r="C14205" s="178" t="s">
        <v>1447</v>
      </c>
      <c r="D14205" s="178" t="s">
        <v>10745</v>
      </c>
      <c r="E14205" s="179">
        <v>18000</v>
      </c>
      <c r="F14205" s="180">
        <v>0</v>
      </c>
      <c r="G14205" s="180">
        <v>570.04</v>
      </c>
      <c r="H14205" s="180">
        <v>0</v>
      </c>
      <c r="I14205" s="180">
        <f t="shared" si="442"/>
        <v>570.04</v>
      </c>
      <c r="J14205" s="177" t="str">
        <f t="shared" si="443"/>
        <v>Date &gt; 1920</v>
      </c>
    </row>
    <row r="14206" spans="1:10" x14ac:dyDescent="0.3">
      <c r="A14206" s="178" t="s">
        <v>3372</v>
      </c>
      <c r="B14206" s="178" t="s">
        <v>237</v>
      </c>
      <c r="C14206" s="178" t="s">
        <v>1447</v>
      </c>
      <c r="D14206" s="178" t="s">
        <v>10746</v>
      </c>
      <c r="E14206" s="179">
        <v>25210</v>
      </c>
      <c r="F14206" s="180">
        <v>0</v>
      </c>
      <c r="G14206" s="180">
        <v>13086.37</v>
      </c>
      <c r="H14206" s="180">
        <v>13086.37</v>
      </c>
      <c r="I14206" s="180">
        <f t="shared" si="442"/>
        <v>26172.74</v>
      </c>
      <c r="J14206" s="177" t="str">
        <f t="shared" si="443"/>
        <v>Date &gt; 1920</v>
      </c>
    </row>
    <row r="14207" spans="1:10" x14ac:dyDescent="0.3">
      <c r="A14207" s="178" t="s">
        <v>3372</v>
      </c>
      <c r="B14207" s="178" t="s">
        <v>237</v>
      </c>
      <c r="C14207" s="178" t="s">
        <v>1447</v>
      </c>
      <c r="D14207" s="178" t="s">
        <v>10747</v>
      </c>
      <c r="E14207" s="179">
        <v>25869</v>
      </c>
      <c r="F14207" s="180">
        <v>0</v>
      </c>
      <c r="G14207" s="180">
        <v>49791.83</v>
      </c>
      <c r="H14207" s="180">
        <v>24895.919999999998</v>
      </c>
      <c r="I14207" s="180">
        <f t="shared" si="442"/>
        <v>74687.75</v>
      </c>
      <c r="J14207" s="177" t="str">
        <f t="shared" si="443"/>
        <v>Date &gt; 1920</v>
      </c>
    </row>
    <row r="14208" spans="1:10" x14ac:dyDescent="0.3">
      <c r="A14208" s="178" t="s">
        <v>3372</v>
      </c>
      <c r="B14208" s="178" t="s">
        <v>237</v>
      </c>
      <c r="C14208" s="178" t="s">
        <v>1447</v>
      </c>
      <c r="D14208" s="178" t="s">
        <v>10748</v>
      </c>
      <c r="E14208" s="179">
        <v>26294</v>
      </c>
      <c r="F14208" s="180">
        <v>0</v>
      </c>
      <c r="G14208" s="180">
        <v>3357.8</v>
      </c>
      <c r="H14208" s="180">
        <v>1678.9</v>
      </c>
      <c r="I14208" s="180">
        <f t="shared" si="442"/>
        <v>5036.7000000000007</v>
      </c>
      <c r="J14208" s="177" t="str">
        <f t="shared" si="443"/>
        <v>Date &gt; 1920</v>
      </c>
    </row>
    <row r="14209" spans="1:10" x14ac:dyDescent="0.3">
      <c r="A14209" s="178" t="s">
        <v>3372</v>
      </c>
      <c r="B14209" s="178" t="s">
        <v>237</v>
      </c>
      <c r="C14209" s="178" t="s">
        <v>1447</v>
      </c>
      <c r="D14209" s="178" t="s">
        <v>9440</v>
      </c>
      <c r="E14209" s="179">
        <v>28030</v>
      </c>
      <c r="F14209" s="180">
        <v>0</v>
      </c>
      <c r="G14209" s="180">
        <v>10780</v>
      </c>
      <c r="H14209" s="180">
        <v>5390</v>
      </c>
      <c r="I14209" s="180">
        <f t="shared" si="442"/>
        <v>16170</v>
      </c>
      <c r="J14209" s="177" t="str">
        <f t="shared" si="443"/>
        <v>Date &gt; 1920</v>
      </c>
    </row>
    <row r="14210" spans="1:10" x14ac:dyDescent="0.3">
      <c r="A14210" s="178" t="s">
        <v>3372</v>
      </c>
      <c r="B14210" s="178" t="s">
        <v>237</v>
      </c>
      <c r="C14210" s="178" t="s">
        <v>1447</v>
      </c>
      <c r="D14210" s="178" t="s">
        <v>10749</v>
      </c>
      <c r="E14210" s="179">
        <v>33526</v>
      </c>
      <c r="F14210" s="180">
        <v>0</v>
      </c>
      <c r="G14210" s="180">
        <v>42101.37</v>
      </c>
      <c r="H14210" s="180">
        <v>21050.68</v>
      </c>
      <c r="I14210" s="180">
        <f t="shared" si="442"/>
        <v>63152.05</v>
      </c>
      <c r="J14210" s="177" t="str">
        <f t="shared" si="443"/>
        <v>Date &gt; 1920</v>
      </c>
    </row>
    <row r="14211" spans="1:10" x14ac:dyDescent="0.3">
      <c r="A14211" s="178" t="s">
        <v>3372</v>
      </c>
      <c r="B14211" s="178" t="s">
        <v>237</v>
      </c>
      <c r="C14211" s="178" t="s">
        <v>1447</v>
      </c>
      <c r="D14211" s="178" t="s">
        <v>10749</v>
      </c>
      <c r="E14211" s="179">
        <v>33563</v>
      </c>
      <c r="F14211" s="180">
        <v>0</v>
      </c>
      <c r="G14211" s="180">
        <v>271230.78000000003</v>
      </c>
      <c r="H14211" s="180">
        <v>135615.35999999999</v>
      </c>
      <c r="I14211" s="180">
        <f t="shared" si="442"/>
        <v>406846.14</v>
      </c>
      <c r="J14211" s="177" t="str">
        <f t="shared" si="443"/>
        <v>Date &gt; 1920</v>
      </c>
    </row>
    <row r="14212" spans="1:10" x14ac:dyDescent="0.3">
      <c r="A14212" s="178" t="s">
        <v>3372</v>
      </c>
      <c r="B14212" s="178" t="s">
        <v>237</v>
      </c>
      <c r="C14212" s="178" t="s">
        <v>1447</v>
      </c>
      <c r="D14212" s="178" t="s">
        <v>10749</v>
      </c>
      <c r="E14212" s="179">
        <v>33778</v>
      </c>
      <c r="F14212" s="180">
        <v>0</v>
      </c>
      <c r="G14212" s="180">
        <v>16384.73</v>
      </c>
      <c r="H14212" s="180">
        <v>8192.3700000000008</v>
      </c>
      <c r="I14212" s="180">
        <f t="shared" si="442"/>
        <v>24577.1</v>
      </c>
      <c r="J14212" s="177" t="str">
        <f t="shared" si="443"/>
        <v>Date &gt; 1920</v>
      </c>
    </row>
    <row r="14213" spans="1:10" x14ac:dyDescent="0.3">
      <c r="A14213" s="178" t="s">
        <v>3372</v>
      </c>
      <c r="B14213" s="178" t="s">
        <v>237</v>
      </c>
      <c r="C14213" s="178" t="s">
        <v>1447</v>
      </c>
      <c r="D14213" s="178" t="s">
        <v>10749</v>
      </c>
      <c r="E14213" s="179">
        <v>34164</v>
      </c>
      <c r="F14213" s="180">
        <v>0</v>
      </c>
      <c r="G14213" s="180">
        <v>54548.63</v>
      </c>
      <c r="H14213" s="180">
        <v>27274.32</v>
      </c>
      <c r="I14213" s="180">
        <f t="shared" ref="I14213:I14276" si="444">SUM(F14213:H14213)</f>
        <v>81822.95</v>
      </c>
      <c r="J14213" s="177" t="str">
        <f t="shared" ref="J14213:J14276" si="445">IF(OR(YEAR(E14213)&gt; 1920, ISBLANK(E14213)), "Date &gt; 1920", "Sketchy date")</f>
        <v>Date &gt; 1920</v>
      </c>
    </row>
    <row r="14214" spans="1:10" x14ac:dyDescent="0.3">
      <c r="A14214" s="178" t="s">
        <v>3372</v>
      </c>
      <c r="B14214" s="178" t="s">
        <v>237</v>
      </c>
      <c r="C14214" s="178" t="s">
        <v>1447</v>
      </c>
      <c r="D14214" s="178" t="s">
        <v>10749</v>
      </c>
      <c r="E14214" s="179">
        <v>34512</v>
      </c>
      <c r="F14214" s="180">
        <v>0</v>
      </c>
      <c r="G14214" s="180">
        <v>26983.68</v>
      </c>
      <c r="H14214" s="180">
        <v>13491.86</v>
      </c>
      <c r="I14214" s="180">
        <f t="shared" si="444"/>
        <v>40475.54</v>
      </c>
      <c r="J14214" s="177" t="str">
        <f t="shared" si="445"/>
        <v>Date &gt; 1920</v>
      </c>
    </row>
    <row r="14215" spans="1:10" x14ac:dyDescent="0.3">
      <c r="A14215" s="178" t="s">
        <v>3372</v>
      </c>
      <c r="B14215" s="178" t="s">
        <v>237</v>
      </c>
      <c r="C14215" s="178" t="s">
        <v>1447</v>
      </c>
      <c r="D14215" s="178" t="s">
        <v>10749</v>
      </c>
      <c r="E14215" s="179">
        <v>34703</v>
      </c>
      <c r="F14215" s="180">
        <v>0</v>
      </c>
      <c r="G14215" s="180">
        <v>6144.73</v>
      </c>
      <c r="H14215" s="180">
        <v>3072.37</v>
      </c>
      <c r="I14215" s="180">
        <f t="shared" si="444"/>
        <v>9217.0999999999985</v>
      </c>
      <c r="J14215" s="177" t="str">
        <f t="shared" si="445"/>
        <v>Date &gt; 1920</v>
      </c>
    </row>
    <row r="14216" spans="1:10" x14ac:dyDescent="0.3">
      <c r="A14216" s="178" t="s">
        <v>3372</v>
      </c>
      <c r="B14216" s="178" t="s">
        <v>237</v>
      </c>
      <c r="C14216" s="178" t="s">
        <v>1447</v>
      </c>
      <c r="D14216" s="178" t="s">
        <v>10750</v>
      </c>
      <c r="E14216" s="179">
        <v>33870</v>
      </c>
      <c r="F14216" s="180">
        <v>0</v>
      </c>
      <c r="G14216" s="180">
        <v>3550.13</v>
      </c>
      <c r="H14216" s="180">
        <v>2375.0700000000002</v>
      </c>
      <c r="I14216" s="180">
        <f t="shared" si="444"/>
        <v>5925.2000000000007</v>
      </c>
      <c r="J14216" s="177" t="str">
        <f t="shared" si="445"/>
        <v>Date &gt; 1920</v>
      </c>
    </row>
    <row r="14217" spans="1:10" x14ac:dyDescent="0.3">
      <c r="A14217" s="178" t="s">
        <v>3372</v>
      </c>
      <c r="B14217" s="178" t="s">
        <v>237</v>
      </c>
      <c r="C14217" s="178" t="s">
        <v>1447</v>
      </c>
      <c r="D14217" s="178" t="s">
        <v>10750</v>
      </c>
      <c r="E14217" s="179">
        <v>33870</v>
      </c>
      <c r="F14217" s="180">
        <v>0</v>
      </c>
      <c r="G14217" s="180">
        <v>1200</v>
      </c>
      <c r="H14217" s="180">
        <v>0</v>
      </c>
      <c r="I14217" s="180">
        <f t="shared" si="444"/>
        <v>1200</v>
      </c>
      <c r="J14217" s="177" t="str">
        <f t="shared" si="445"/>
        <v>Date &gt; 1920</v>
      </c>
    </row>
    <row r="14218" spans="1:10" x14ac:dyDescent="0.3">
      <c r="A14218" s="178" t="s">
        <v>3372</v>
      </c>
      <c r="B14218" s="178" t="s">
        <v>237</v>
      </c>
      <c r="C14218" s="178" t="s">
        <v>1447</v>
      </c>
      <c r="D14218" s="178" t="s">
        <v>10751</v>
      </c>
      <c r="E14218" s="179">
        <v>34512</v>
      </c>
      <c r="F14218" s="180">
        <v>0</v>
      </c>
      <c r="G14218" s="180">
        <v>6235.27</v>
      </c>
      <c r="H14218" s="180">
        <v>3117.63</v>
      </c>
      <c r="I14218" s="180">
        <f t="shared" si="444"/>
        <v>9352.9000000000015</v>
      </c>
      <c r="J14218" s="177" t="str">
        <f t="shared" si="445"/>
        <v>Date &gt; 1920</v>
      </c>
    </row>
    <row r="14219" spans="1:10" x14ac:dyDescent="0.3">
      <c r="A14219" s="178" t="s">
        <v>3372</v>
      </c>
      <c r="B14219" s="178" t="s">
        <v>237</v>
      </c>
      <c r="C14219" s="178" t="s">
        <v>1447</v>
      </c>
      <c r="D14219" s="178" t="s">
        <v>10752</v>
      </c>
      <c r="E14219" s="179">
        <v>34429</v>
      </c>
      <c r="F14219" s="180">
        <v>0</v>
      </c>
      <c r="G14219" s="180">
        <v>1153.49</v>
      </c>
      <c r="H14219" s="180">
        <v>576.75</v>
      </c>
      <c r="I14219" s="180">
        <f t="shared" si="444"/>
        <v>1730.24</v>
      </c>
      <c r="J14219" s="177" t="str">
        <f t="shared" si="445"/>
        <v>Date &gt; 1920</v>
      </c>
    </row>
    <row r="14220" spans="1:10" x14ac:dyDescent="0.3">
      <c r="A14220" s="178" t="s">
        <v>3372</v>
      </c>
      <c r="B14220" s="178" t="s">
        <v>237</v>
      </c>
      <c r="C14220" s="178" t="s">
        <v>1447</v>
      </c>
      <c r="D14220" s="178" t="s">
        <v>10752</v>
      </c>
      <c r="E14220" s="179">
        <v>34512</v>
      </c>
      <c r="F14220" s="180">
        <v>0</v>
      </c>
      <c r="G14220" s="180">
        <v>2805.57</v>
      </c>
      <c r="H14220" s="180">
        <v>1402.78</v>
      </c>
      <c r="I14220" s="180">
        <f t="shared" si="444"/>
        <v>4208.3500000000004</v>
      </c>
      <c r="J14220" s="177" t="str">
        <f t="shared" si="445"/>
        <v>Date &gt; 1920</v>
      </c>
    </row>
    <row r="14221" spans="1:10" x14ac:dyDescent="0.3">
      <c r="A14221" s="178" t="s">
        <v>3372</v>
      </c>
      <c r="B14221" s="178" t="s">
        <v>237</v>
      </c>
      <c r="C14221" s="178" t="s">
        <v>1447</v>
      </c>
      <c r="D14221" s="178" t="s">
        <v>10752</v>
      </c>
      <c r="E14221" s="179">
        <v>34522</v>
      </c>
      <c r="F14221" s="180">
        <v>0</v>
      </c>
      <c r="G14221" s="180">
        <v>376.17</v>
      </c>
      <c r="H14221" s="180">
        <v>188.08</v>
      </c>
      <c r="I14221" s="180">
        <f t="shared" si="444"/>
        <v>564.25</v>
      </c>
      <c r="J14221" s="177" t="str">
        <f t="shared" si="445"/>
        <v>Date &gt; 1920</v>
      </c>
    </row>
    <row r="14222" spans="1:10" x14ac:dyDescent="0.3">
      <c r="A14222" s="178" t="s">
        <v>3372</v>
      </c>
      <c r="B14222" s="178" t="s">
        <v>237</v>
      </c>
      <c r="C14222" s="178" t="s">
        <v>1447</v>
      </c>
      <c r="D14222" s="178" t="s">
        <v>10753</v>
      </c>
      <c r="E14222" s="179">
        <v>35355</v>
      </c>
      <c r="F14222" s="180">
        <v>0</v>
      </c>
      <c r="G14222" s="180">
        <v>3660</v>
      </c>
      <c r="H14222" s="180">
        <v>1830</v>
      </c>
      <c r="I14222" s="180">
        <f t="shared" si="444"/>
        <v>5490</v>
      </c>
      <c r="J14222" s="177" t="str">
        <f t="shared" si="445"/>
        <v>Date &gt; 1920</v>
      </c>
    </row>
    <row r="14223" spans="1:10" x14ac:dyDescent="0.3">
      <c r="A14223" s="178" t="s">
        <v>3372</v>
      </c>
      <c r="B14223" s="178" t="s">
        <v>237</v>
      </c>
      <c r="C14223" s="178" t="s">
        <v>1447</v>
      </c>
      <c r="D14223" s="178" t="s">
        <v>10754</v>
      </c>
      <c r="E14223" s="179">
        <v>36915</v>
      </c>
      <c r="F14223" s="180">
        <v>0</v>
      </c>
      <c r="G14223" s="180">
        <v>17263.46</v>
      </c>
      <c r="H14223" s="180">
        <v>11508.97</v>
      </c>
      <c r="I14223" s="180">
        <f t="shared" si="444"/>
        <v>28772.43</v>
      </c>
      <c r="J14223" s="177" t="str">
        <f t="shared" si="445"/>
        <v>Date &gt; 1920</v>
      </c>
    </row>
    <row r="14224" spans="1:10" x14ac:dyDescent="0.3">
      <c r="A14224" s="178" t="s">
        <v>3372</v>
      </c>
      <c r="B14224" s="178" t="s">
        <v>237</v>
      </c>
      <c r="C14224" s="178" t="s">
        <v>1447</v>
      </c>
      <c r="D14224" s="178" t="s">
        <v>10755</v>
      </c>
      <c r="E14224" s="179">
        <v>37264</v>
      </c>
      <c r="F14224" s="180">
        <v>98813</v>
      </c>
      <c r="G14224" s="180">
        <v>0</v>
      </c>
      <c r="H14224" s="180">
        <v>10981.16</v>
      </c>
      <c r="I14224" s="180">
        <f t="shared" si="444"/>
        <v>109794.16</v>
      </c>
      <c r="J14224" s="177" t="str">
        <f t="shared" si="445"/>
        <v>Date &gt; 1920</v>
      </c>
    </row>
    <row r="14225" spans="1:10" x14ac:dyDescent="0.3">
      <c r="A14225" s="178" t="s">
        <v>3372</v>
      </c>
      <c r="B14225" s="178" t="s">
        <v>237</v>
      </c>
      <c r="C14225" s="178" t="s">
        <v>1447</v>
      </c>
      <c r="D14225" s="178" t="s">
        <v>10755</v>
      </c>
      <c r="E14225" s="179">
        <v>37522</v>
      </c>
      <c r="F14225" s="180">
        <v>2044</v>
      </c>
      <c r="G14225" s="180">
        <v>0</v>
      </c>
      <c r="H14225" s="180">
        <v>1185.8399999999999</v>
      </c>
      <c r="I14225" s="180">
        <f t="shared" si="444"/>
        <v>3229.84</v>
      </c>
      <c r="J14225" s="177" t="str">
        <f t="shared" si="445"/>
        <v>Date &gt; 1920</v>
      </c>
    </row>
    <row r="14226" spans="1:10" x14ac:dyDescent="0.3">
      <c r="A14226" s="178" t="s">
        <v>3372</v>
      </c>
      <c r="B14226" s="178" t="s">
        <v>237</v>
      </c>
      <c r="C14226" s="178" t="s">
        <v>1447</v>
      </c>
      <c r="D14226" s="178" t="s">
        <v>10755</v>
      </c>
      <c r="E14226" s="179">
        <v>37522</v>
      </c>
      <c r="F14226" s="180">
        <v>9600</v>
      </c>
      <c r="G14226" s="180">
        <v>0</v>
      </c>
      <c r="H14226" s="180">
        <v>0</v>
      </c>
      <c r="I14226" s="180">
        <f t="shared" si="444"/>
        <v>9600</v>
      </c>
      <c r="J14226" s="177" t="str">
        <f t="shared" si="445"/>
        <v>Date &gt; 1920</v>
      </c>
    </row>
    <row r="14227" spans="1:10" x14ac:dyDescent="0.3">
      <c r="A14227" s="178" t="s">
        <v>3372</v>
      </c>
      <c r="B14227" s="178" t="s">
        <v>237</v>
      </c>
      <c r="C14227" s="178" t="s">
        <v>1447</v>
      </c>
      <c r="D14227" s="178" t="s">
        <v>10755</v>
      </c>
      <c r="E14227" s="179">
        <v>37755</v>
      </c>
      <c r="F14227" s="180">
        <v>382</v>
      </c>
      <c r="G14227" s="180">
        <v>0</v>
      </c>
      <c r="H14227" s="180">
        <v>42.44</v>
      </c>
      <c r="I14227" s="180">
        <f t="shared" si="444"/>
        <v>424.44</v>
      </c>
      <c r="J14227" s="177" t="str">
        <f t="shared" si="445"/>
        <v>Date &gt; 1920</v>
      </c>
    </row>
    <row r="14228" spans="1:10" x14ac:dyDescent="0.3">
      <c r="A14228" s="178" t="s">
        <v>3372</v>
      </c>
      <c r="B14228" s="178" t="s">
        <v>237</v>
      </c>
      <c r="C14228" s="178" t="s">
        <v>1447</v>
      </c>
      <c r="D14228" s="178" t="s">
        <v>10755</v>
      </c>
      <c r="E14228" s="179">
        <v>37764</v>
      </c>
      <c r="F14228" s="180">
        <v>101</v>
      </c>
      <c r="G14228" s="180">
        <v>0</v>
      </c>
      <c r="H14228" s="180">
        <v>117.91</v>
      </c>
      <c r="I14228" s="180">
        <f t="shared" si="444"/>
        <v>218.91</v>
      </c>
      <c r="J14228" s="177" t="str">
        <f t="shared" si="445"/>
        <v>Date &gt; 1920</v>
      </c>
    </row>
    <row r="14229" spans="1:10" x14ac:dyDescent="0.3">
      <c r="A14229" s="178" t="s">
        <v>3372</v>
      </c>
      <c r="B14229" s="178" t="s">
        <v>237</v>
      </c>
      <c r="C14229" s="178" t="s">
        <v>1447</v>
      </c>
      <c r="D14229" s="178" t="s">
        <v>10756</v>
      </c>
      <c r="E14229" s="179">
        <v>38197</v>
      </c>
      <c r="F14229" s="180">
        <v>585</v>
      </c>
      <c r="G14229" s="180">
        <v>0</v>
      </c>
      <c r="H14229" s="180">
        <v>65</v>
      </c>
      <c r="I14229" s="180">
        <f t="shared" si="444"/>
        <v>650</v>
      </c>
      <c r="J14229" s="177" t="str">
        <f t="shared" si="445"/>
        <v>Date &gt; 1920</v>
      </c>
    </row>
    <row r="14230" spans="1:10" x14ac:dyDescent="0.3">
      <c r="A14230" s="178" t="s">
        <v>3372</v>
      </c>
      <c r="B14230" s="178" t="s">
        <v>237</v>
      </c>
      <c r="C14230" s="178" t="s">
        <v>1447</v>
      </c>
      <c r="D14230" s="178" t="s">
        <v>10756</v>
      </c>
      <c r="E14230" s="179">
        <v>38588</v>
      </c>
      <c r="F14230" s="180">
        <v>7515</v>
      </c>
      <c r="G14230" s="180">
        <v>0</v>
      </c>
      <c r="H14230" s="180">
        <v>835</v>
      </c>
      <c r="I14230" s="180">
        <f t="shared" si="444"/>
        <v>8350</v>
      </c>
      <c r="J14230" s="177" t="str">
        <f t="shared" si="445"/>
        <v>Date &gt; 1920</v>
      </c>
    </row>
    <row r="14231" spans="1:10" x14ac:dyDescent="0.3">
      <c r="A14231" s="178" t="s">
        <v>3372</v>
      </c>
      <c r="B14231" s="178" t="s">
        <v>237</v>
      </c>
      <c r="C14231" s="178" t="s">
        <v>1447</v>
      </c>
      <c r="D14231" s="178" t="s">
        <v>10756</v>
      </c>
      <c r="E14231" s="179">
        <v>38588</v>
      </c>
      <c r="F14231" s="180">
        <v>166</v>
      </c>
      <c r="G14231" s="180">
        <v>0</v>
      </c>
      <c r="H14231" s="180">
        <v>0</v>
      </c>
      <c r="I14231" s="180">
        <f t="shared" si="444"/>
        <v>166</v>
      </c>
      <c r="J14231" s="177" t="str">
        <f t="shared" si="445"/>
        <v>Date &gt; 1920</v>
      </c>
    </row>
    <row r="14232" spans="1:10" x14ac:dyDescent="0.3">
      <c r="A14232" s="178" t="s">
        <v>3372</v>
      </c>
      <c r="B14232" s="178" t="s">
        <v>237</v>
      </c>
      <c r="C14232" s="178" t="s">
        <v>1447</v>
      </c>
      <c r="D14232" s="178" t="s">
        <v>10757</v>
      </c>
      <c r="E14232" s="179">
        <v>38610</v>
      </c>
      <c r="F14232" s="180">
        <v>0</v>
      </c>
      <c r="G14232" s="180">
        <v>14104.86</v>
      </c>
      <c r="H14232" s="180">
        <v>6044.94</v>
      </c>
      <c r="I14232" s="180">
        <f t="shared" si="444"/>
        <v>20149.8</v>
      </c>
      <c r="J14232" s="177" t="str">
        <f t="shared" si="445"/>
        <v>Date &gt; 1920</v>
      </c>
    </row>
    <row r="14233" spans="1:10" x14ac:dyDescent="0.3">
      <c r="A14233" s="178" t="s">
        <v>3372</v>
      </c>
      <c r="B14233" s="178" t="s">
        <v>237</v>
      </c>
      <c r="C14233" s="178" t="s">
        <v>1447</v>
      </c>
      <c r="D14233" s="178" t="s">
        <v>10758</v>
      </c>
      <c r="E14233" s="179">
        <v>38560</v>
      </c>
      <c r="F14233" s="180">
        <v>39116</v>
      </c>
      <c r="G14233" s="180">
        <v>0</v>
      </c>
      <c r="H14233" s="180">
        <v>2059</v>
      </c>
      <c r="I14233" s="180">
        <f t="shared" si="444"/>
        <v>41175</v>
      </c>
      <c r="J14233" s="177" t="str">
        <f t="shared" si="445"/>
        <v>Date &gt; 1920</v>
      </c>
    </row>
    <row r="14234" spans="1:10" x14ac:dyDescent="0.3">
      <c r="A14234" s="178" t="s">
        <v>3372</v>
      </c>
      <c r="B14234" s="178" t="s">
        <v>237</v>
      </c>
      <c r="C14234" s="178" t="s">
        <v>1447</v>
      </c>
      <c r="D14234" s="178" t="s">
        <v>10758</v>
      </c>
      <c r="E14234" s="179">
        <v>38923</v>
      </c>
      <c r="F14234" s="180">
        <v>1043</v>
      </c>
      <c r="G14234" s="180">
        <v>0</v>
      </c>
      <c r="H14234" s="180">
        <v>55</v>
      </c>
      <c r="I14234" s="180">
        <f t="shared" si="444"/>
        <v>1098</v>
      </c>
      <c r="J14234" s="177" t="str">
        <f t="shared" si="445"/>
        <v>Date &gt; 1920</v>
      </c>
    </row>
    <row r="14235" spans="1:10" x14ac:dyDescent="0.3">
      <c r="A14235" s="178" t="s">
        <v>3372</v>
      </c>
      <c r="B14235" s="178" t="s">
        <v>237</v>
      </c>
      <c r="C14235" s="178" t="s">
        <v>1447</v>
      </c>
      <c r="D14235" s="178" t="s">
        <v>10758</v>
      </c>
      <c r="E14235" s="179">
        <v>39486</v>
      </c>
      <c r="F14235" s="180">
        <v>1996</v>
      </c>
      <c r="G14235" s="180">
        <v>0</v>
      </c>
      <c r="H14235" s="180">
        <v>439</v>
      </c>
      <c r="I14235" s="180">
        <f t="shared" si="444"/>
        <v>2435</v>
      </c>
      <c r="J14235" s="177" t="str">
        <f t="shared" si="445"/>
        <v>Date &gt; 1920</v>
      </c>
    </row>
    <row r="14236" spans="1:10" x14ac:dyDescent="0.3">
      <c r="A14236" s="178" t="s">
        <v>3372</v>
      </c>
      <c r="B14236" s="178" t="s">
        <v>237</v>
      </c>
      <c r="C14236" s="178" t="s">
        <v>1447</v>
      </c>
      <c r="D14236" s="178" t="s">
        <v>10758</v>
      </c>
      <c r="E14236" s="179">
        <v>39674</v>
      </c>
      <c r="F14236" s="180">
        <v>10000</v>
      </c>
      <c r="G14236" s="180">
        <v>0</v>
      </c>
      <c r="H14236" s="180">
        <v>192</v>
      </c>
      <c r="I14236" s="180">
        <f t="shared" si="444"/>
        <v>10192</v>
      </c>
      <c r="J14236" s="177" t="str">
        <f t="shared" si="445"/>
        <v>Date &gt; 1920</v>
      </c>
    </row>
    <row r="14237" spans="1:10" x14ac:dyDescent="0.3">
      <c r="A14237" s="178" t="s">
        <v>3372</v>
      </c>
      <c r="B14237" s="178" t="s">
        <v>237</v>
      </c>
      <c r="C14237" s="178" t="s">
        <v>1447</v>
      </c>
      <c r="D14237" s="178" t="s">
        <v>10759</v>
      </c>
      <c r="E14237" s="179">
        <v>38734</v>
      </c>
      <c r="F14237" s="180">
        <v>145413</v>
      </c>
      <c r="G14237" s="180">
        <v>0</v>
      </c>
      <c r="H14237" s="180">
        <v>7654.79</v>
      </c>
      <c r="I14237" s="180">
        <f t="shared" si="444"/>
        <v>153067.79</v>
      </c>
      <c r="J14237" s="177" t="str">
        <f t="shared" si="445"/>
        <v>Date &gt; 1920</v>
      </c>
    </row>
    <row r="14238" spans="1:10" x14ac:dyDescent="0.3">
      <c r="A14238" s="178" t="s">
        <v>3372</v>
      </c>
      <c r="B14238" s="178" t="s">
        <v>237</v>
      </c>
      <c r="C14238" s="178" t="s">
        <v>1447</v>
      </c>
      <c r="D14238" s="178" t="s">
        <v>10759</v>
      </c>
      <c r="E14238" s="179">
        <v>38827</v>
      </c>
      <c r="F14238" s="180">
        <v>4207</v>
      </c>
      <c r="G14238" s="180">
        <v>0</v>
      </c>
      <c r="H14238" s="180">
        <v>746.21</v>
      </c>
      <c r="I14238" s="180">
        <f t="shared" si="444"/>
        <v>4953.21</v>
      </c>
      <c r="J14238" s="177" t="str">
        <f t="shared" si="445"/>
        <v>Date &gt; 1920</v>
      </c>
    </row>
    <row r="14239" spans="1:10" x14ac:dyDescent="0.3">
      <c r="A14239" s="178" t="s">
        <v>3372</v>
      </c>
      <c r="B14239" s="178" t="s">
        <v>237</v>
      </c>
      <c r="C14239" s="178" t="s">
        <v>1447</v>
      </c>
      <c r="D14239" s="178" t="s">
        <v>10759</v>
      </c>
      <c r="E14239" s="179">
        <v>39232</v>
      </c>
      <c r="F14239" s="180">
        <v>10000</v>
      </c>
      <c r="G14239" s="180">
        <v>0</v>
      </c>
      <c r="H14239" s="180">
        <v>0</v>
      </c>
      <c r="I14239" s="180">
        <f t="shared" si="444"/>
        <v>10000</v>
      </c>
      <c r="J14239" s="177" t="str">
        <f t="shared" si="445"/>
        <v>Date &gt; 1920</v>
      </c>
    </row>
    <row r="14240" spans="1:10" x14ac:dyDescent="0.3">
      <c r="A14240" s="178" t="s">
        <v>3372</v>
      </c>
      <c r="B14240" s="178" t="s">
        <v>237</v>
      </c>
      <c r="C14240" s="178" t="s">
        <v>1447</v>
      </c>
      <c r="D14240" s="178" t="s">
        <v>10759</v>
      </c>
      <c r="E14240" s="179">
        <v>39260</v>
      </c>
      <c r="F14240" s="180">
        <v>18663</v>
      </c>
      <c r="G14240" s="180">
        <v>0</v>
      </c>
      <c r="H14240" s="180">
        <v>983.48</v>
      </c>
      <c r="I14240" s="180">
        <f t="shared" si="444"/>
        <v>19646.48</v>
      </c>
      <c r="J14240" s="177" t="str">
        <f t="shared" si="445"/>
        <v>Date &gt; 1920</v>
      </c>
    </row>
    <row r="14241" spans="1:10" x14ac:dyDescent="0.3">
      <c r="A14241" s="178" t="s">
        <v>3372</v>
      </c>
      <c r="B14241" s="178" t="s">
        <v>237</v>
      </c>
      <c r="C14241" s="178" t="s">
        <v>1447</v>
      </c>
      <c r="D14241" s="178" t="s">
        <v>10760</v>
      </c>
      <c r="E14241" s="179">
        <v>39106</v>
      </c>
      <c r="F14241" s="180">
        <v>76450</v>
      </c>
      <c r="G14241" s="180">
        <v>0</v>
      </c>
      <c r="H14241" s="180">
        <v>4210.2700000000004</v>
      </c>
      <c r="I14241" s="180">
        <f t="shared" si="444"/>
        <v>80660.27</v>
      </c>
      <c r="J14241" s="177" t="str">
        <f t="shared" si="445"/>
        <v>Date &gt; 1920</v>
      </c>
    </row>
    <row r="14242" spans="1:10" x14ac:dyDescent="0.3">
      <c r="A14242" s="178" t="s">
        <v>3372</v>
      </c>
      <c r="B14242" s="178" t="s">
        <v>237</v>
      </c>
      <c r="C14242" s="178" t="s">
        <v>1447</v>
      </c>
      <c r="D14242" s="178" t="s">
        <v>10760</v>
      </c>
      <c r="E14242" s="179">
        <v>39532</v>
      </c>
      <c r="F14242" s="180">
        <v>1000</v>
      </c>
      <c r="G14242" s="180">
        <v>0</v>
      </c>
      <c r="H14242" s="180">
        <v>0</v>
      </c>
      <c r="I14242" s="180">
        <f t="shared" si="444"/>
        <v>1000</v>
      </c>
      <c r="J14242" s="177" t="str">
        <f t="shared" si="445"/>
        <v>Date &gt; 1920</v>
      </c>
    </row>
    <row r="14243" spans="1:10" x14ac:dyDescent="0.3">
      <c r="A14243" s="178" t="s">
        <v>3372</v>
      </c>
      <c r="B14243" s="178" t="s">
        <v>237</v>
      </c>
      <c r="C14243" s="178" t="s">
        <v>1447</v>
      </c>
      <c r="D14243" s="178" t="s">
        <v>10760</v>
      </c>
      <c r="E14243" s="179">
        <v>39640</v>
      </c>
      <c r="F14243" s="180">
        <v>9000</v>
      </c>
      <c r="G14243" s="180">
        <v>0</v>
      </c>
      <c r="H14243" s="180">
        <v>339.73</v>
      </c>
      <c r="I14243" s="180">
        <f t="shared" si="444"/>
        <v>9339.73</v>
      </c>
      <c r="J14243" s="177" t="str">
        <f t="shared" si="445"/>
        <v>Date &gt; 1920</v>
      </c>
    </row>
    <row r="14244" spans="1:10" x14ac:dyDescent="0.3">
      <c r="A14244" s="178" t="s">
        <v>3372</v>
      </c>
      <c r="B14244" s="178" t="s">
        <v>237</v>
      </c>
      <c r="C14244" s="178" t="s">
        <v>1447</v>
      </c>
      <c r="D14244" s="178" t="s">
        <v>10760</v>
      </c>
      <c r="E14244" s="179">
        <v>39640</v>
      </c>
      <c r="F14244" s="180">
        <v>9584</v>
      </c>
      <c r="G14244" s="180">
        <v>0</v>
      </c>
      <c r="H14244" s="180">
        <v>0</v>
      </c>
      <c r="I14244" s="180">
        <f t="shared" si="444"/>
        <v>9584</v>
      </c>
      <c r="J14244" s="177" t="str">
        <f t="shared" si="445"/>
        <v>Date &gt; 1920</v>
      </c>
    </row>
    <row r="14245" spans="1:10" x14ac:dyDescent="0.3">
      <c r="A14245" s="178" t="s">
        <v>3372</v>
      </c>
      <c r="B14245" s="178" t="s">
        <v>237</v>
      </c>
      <c r="C14245" s="178" t="s">
        <v>1447</v>
      </c>
      <c r="D14245" s="178" t="s">
        <v>10761</v>
      </c>
      <c r="E14245" s="179">
        <v>40473</v>
      </c>
      <c r="F14245" s="180">
        <v>44862</v>
      </c>
      <c r="G14245" s="180">
        <v>0</v>
      </c>
      <c r="H14245" s="180">
        <v>2888</v>
      </c>
      <c r="I14245" s="180">
        <f t="shared" si="444"/>
        <v>47750</v>
      </c>
      <c r="J14245" s="177" t="str">
        <f t="shared" si="445"/>
        <v>Date &gt; 1920</v>
      </c>
    </row>
    <row r="14246" spans="1:10" x14ac:dyDescent="0.3">
      <c r="A14246" s="178" t="s">
        <v>3372</v>
      </c>
      <c r="B14246" s="178" t="s">
        <v>237</v>
      </c>
      <c r="C14246" s="178" t="s">
        <v>1447</v>
      </c>
      <c r="D14246" s="178" t="s">
        <v>10761</v>
      </c>
      <c r="E14246" s="179">
        <v>40766</v>
      </c>
      <c r="F14246" s="180">
        <v>10000</v>
      </c>
      <c r="G14246" s="180">
        <v>0</v>
      </c>
      <c r="H14246" s="180">
        <v>0</v>
      </c>
      <c r="I14246" s="180">
        <f t="shared" si="444"/>
        <v>10000</v>
      </c>
      <c r="J14246" s="177" t="str">
        <f t="shared" si="445"/>
        <v>Date &gt; 1920</v>
      </c>
    </row>
    <row r="14247" spans="1:10" x14ac:dyDescent="0.3">
      <c r="A14247" s="178" t="s">
        <v>3372</v>
      </c>
      <c r="B14247" s="178" t="s">
        <v>237</v>
      </c>
      <c r="C14247" s="178" t="s">
        <v>1447</v>
      </c>
      <c r="D14247" s="178" t="s">
        <v>10761</v>
      </c>
      <c r="E14247" s="179">
        <v>41292</v>
      </c>
      <c r="F14247" s="180">
        <v>6356</v>
      </c>
      <c r="G14247" s="180">
        <v>0</v>
      </c>
      <c r="H14247" s="180">
        <v>334</v>
      </c>
      <c r="I14247" s="180">
        <f t="shared" si="444"/>
        <v>6690</v>
      </c>
      <c r="J14247" s="177" t="str">
        <f t="shared" si="445"/>
        <v>Date &gt; 1920</v>
      </c>
    </row>
    <row r="14248" spans="1:10" x14ac:dyDescent="0.3">
      <c r="A14248" s="178" t="s">
        <v>3372</v>
      </c>
      <c r="B14248" s="178" t="s">
        <v>237</v>
      </c>
      <c r="C14248" s="178" t="s">
        <v>1447</v>
      </c>
      <c r="D14248" s="178" t="s">
        <v>10762</v>
      </c>
      <c r="E14248" s="179">
        <v>40752</v>
      </c>
      <c r="F14248" s="180">
        <v>0</v>
      </c>
      <c r="G14248" s="180">
        <v>12320</v>
      </c>
      <c r="H14248" s="180">
        <v>5280</v>
      </c>
      <c r="I14248" s="180">
        <f t="shared" si="444"/>
        <v>17600</v>
      </c>
      <c r="J14248" s="177" t="str">
        <f t="shared" si="445"/>
        <v>Date &gt; 1920</v>
      </c>
    </row>
    <row r="14249" spans="1:10" x14ac:dyDescent="0.3">
      <c r="A14249" s="178" t="s">
        <v>3372</v>
      </c>
      <c r="B14249" s="178" t="s">
        <v>237</v>
      </c>
      <c r="C14249" s="178" t="s">
        <v>1447</v>
      </c>
      <c r="D14249" s="178" t="s">
        <v>10763</v>
      </c>
      <c r="E14249" s="179">
        <v>41220</v>
      </c>
      <c r="F14249" s="180">
        <v>28418</v>
      </c>
      <c r="G14249" s="180">
        <v>0</v>
      </c>
      <c r="H14249" s="180">
        <v>3158</v>
      </c>
      <c r="I14249" s="180">
        <f t="shared" si="444"/>
        <v>31576</v>
      </c>
      <c r="J14249" s="177" t="str">
        <f t="shared" si="445"/>
        <v>Date &gt; 1920</v>
      </c>
    </row>
    <row r="14250" spans="1:10" x14ac:dyDescent="0.3">
      <c r="A14250" s="178" t="s">
        <v>3372</v>
      </c>
      <c r="B14250" s="178" t="s">
        <v>237</v>
      </c>
      <c r="C14250" s="178" t="s">
        <v>1447</v>
      </c>
      <c r="D14250" s="178" t="s">
        <v>10763</v>
      </c>
      <c r="E14250" s="179">
        <v>41227</v>
      </c>
      <c r="F14250" s="180">
        <v>61278</v>
      </c>
      <c r="G14250" s="180">
        <v>0</v>
      </c>
      <c r="H14250" s="180">
        <v>6810.07</v>
      </c>
      <c r="I14250" s="180">
        <f t="shared" si="444"/>
        <v>68088.070000000007</v>
      </c>
      <c r="J14250" s="177" t="str">
        <f t="shared" si="445"/>
        <v>Date &gt; 1920</v>
      </c>
    </row>
    <row r="14251" spans="1:10" x14ac:dyDescent="0.3">
      <c r="A14251" s="178" t="s">
        <v>3372</v>
      </c>
      <c r="B14251" s="178" t="s">
        <v>237</v>
      </c>
      <c r="C14251" s="178" t="s">
        <v>1447</v>
      </c>
      <c r="D14251" s="178" t="s">
        <v>10763</v>
      </c>
      <c r="E14251" s="179">
        <v>41269</v>
      </c>
      <c r="F14251" s="180">
        <v>62978</v>
      </c>
      <c r="G14251" s="180">
        <v>0</v>
      </c>
      <c r="H14251" s="180">
        <v>6997.1</v>
      </c>
      <c r="I14251" s="180">
        <f t="shared" si="444"/>
        <v>69975.100000000006</v>
      </c>
      <c r="J14251" s="177" t="str">
        <f t="shared" si="445"/>
        <v>Date &gt; 1920</v>
      </c>
    </row>
    <row r="14252" spans="1:10" x14ac:dyDescent="0.3">
      <c r="A14252" s="178" t="s">
        <v>3372</v>
      </c>
      <c r="B14252" s="178" t="s">
        <v>237</v>
      </c>
      <c r="C14252" s="178" t="s">
        <v>1447</v>
      </c>
      <c r="D14252" s="178" t="s">
        <v>10763</v>
      </c>
      <c r="E14252" s="179">
        <v>41299</v>
      </c>
      <c r="F14252" s="180">
        <v>1866</v>
      </c>
      <c r="G14252" s="180">
        <v>0</v>
      </c>
      <c r="H14252" s="180">
        <v>207.61</v>
      </c>
      <c r="I14252" s="180">
        <f t="shared" si="444"/>
        <v>2073.61</v>
      </c>
      <c r="J14252" s="177" t="str">
        <f t="shared" si="445"/>
        <v>Date &gt; 1920</v>
      </c>
    </row>
    <row r="14253" spans="1:10" x14ac:dyDescent="0.3">
      <c r="A14253" s="178" t="s">
        <v>3372</v>
      </c>
      <c r="B14253" s="178" t="s">
        <v>237</v>
      </c>
      <c r="C14253" s="178" t="s">
        <v>1447</v>
      </c>
      <c r="D14253" s="178" t="s">
        <v>10763</v>
      </c>
      <c r="E14253" s="179">
        <v>41333</v>
      </c>
      <c r="F14253" s="180">
        <v>949</v>
      </c>
      <c r="G14253" s="180">
        <v>0</v>
      </c>
      <c r="H14253" s="180">
        <v>105.35</v>
      </c>
      <c r="I14253" s="180">
        <f t="shared" si="444"/>
        <v>1054.3499999999999</v>
      </c>
      <c r="J14253" s="177" t="str">
        <f t="shared" si="445"/>
        <v>Date &gt; 1920</v>
      </c>
    </row>
    <row r="14254" spans="1:10" x14ac:dyDescent="0.3">
      <c r="A14254" s="178" t="s">
        <v>3372</v>
      </c>
      <c r="B14254" s="178" t="s">
        <v>237</v>
      </c>
      <c r="C14254" s="178" t="s">
        <v>1447</v>
      </c>
      <c r="D14254" s="178" t="s">
        <v>10763</v>
      </c>
      <c r="E14254" s="179">
        <v>41355</v>
      </c>
      <c r="F14254" s="180">
        <v>29029</v>
      </c>
      <c r="G14254" s="180">
        <v>0</v>
      </c>
      <c r="H14254" s="180">
        <v>5501.87</v>
      </c>
      <c r="I14254" s="180">
        <f t="shared" si="444"/>
        <v>34530.870000000003</v>
      </c>
      <c r="J14254" s="177" t="str">
        <f t="shared" si="445"/>
        <v>Date &gt; 1920</v>
      </c>
    </row>
    <row r="14255" spans="1:10" x14ac:dyDescent="0.3">
      <c r="A14255" s="178" t="s">
        <v>3372</v>
      </c>
      <c r="B14255" s="178" t="s">
        <v>237</v>
      </c>
      <c r="C14255" s="178" t="s">
        <v>1447</v>
      </c>
      <c r="D14255" s="178" t="s">
        <v>10763</v>
      </c>
      <c r="E14255" s="179">
        <v>41800</v>
      </c>
      <c r="F14255" s="180">
        <v>43496</v>
      </c>
      <c r="G14255" s="180">
        <v>0</v>
      </c>
      <c r="H14255" s="180">
        <v>0</v>
      </c>
      <c r="I14255" s="180">
        <f t="shared" si="444"/>
        <v>43496</v>
      </c>
      <c r="J14255" s="177" t="str">
        <f t="shared" si="445"/>
        <v>Date &gt; 1920</v>
      </c>
    </row>
    <row r="14256" spans="1:10" x14ac:dyDescent="0.3">
      <c r="A14256" s="178" t="s">
        <v>3372</v>
      </c>
      <c r="B14256" s="178" t="s">
        <v>237</v>
      </c>
      <c r="C14256" s="178" t="s">
        <v>1447</v>
      </c>
      <c r="D14256" s="178" t="s">
        <v>10764</v>
      </c>
      <c r="E14256" s="179">
        <v>42326</v>
      </c>
      <c r="F14256" s="180">
        <v>80330</v>
      </c>
      <c r="G14256" s="180">
        <v>4462.8500000000004</v>
      </c>
      <c r="H14256" s="180">
        <v>4464.2299999999996</v>
      </c>
      <c r="I14256" s="180">
        <f t="shared" si="444"/>
        <v>89257.08</v>
      </c>
      <c r="J14256" s="177" t="str">
        <f t="shared" si="445"/>
        <v>Date &gt; 1920</v>
      </c>
    </row>
    <row r="14257" spans="1:10" x14ac:dyDescent="0.3">
      <c r="A14257" s="178" t="s">
        <v>3372</v>
      </c>
      <c r="B14257" s="178" t="s">
        <v>237</v>
      </c>
      <c r="C14257" s="178" t="s">
        <v>1447</v>
      </c>
      <c r="D14257" s="178" t="s">
        <v>10764</v>
      </c>
      <c r="E14257" s="179">
        <v>42443</v>
      </c>
      <c r="F14257" s="180">
        <v>80663</v>
      </c>
      <c r="G14257" s="180">
        <v>4697.03</v>
      </c>
      <c r="H14257" s="180">
        <v>4696.3900000000003</v>
      </c>
      <c r="I14257" s="180">
        <f t="shared" si="444"/>
        <v>90056.42</v>
      </c>
      <c r="J14257" s="177" t="str">
        <f t="shared" si="445"/>
        <v>Date &gt; 1920</v>
      </c>
    </row>
    <row r="14258" spans="1:10" x14ac:dyDescent="0.3">
      <c r="A14258" s="178" t="s">
        <v>3372</v>
      </c>
      <c r="B14258" s="178" t="s">
        <v>237</v>
      </c>
      <c r="C14258" s="178" t="s">
        <v>1447</v>
      </c>
      <c r="D14258" s="178" t="s">
        <v>10764</v>
      </c>
      <c r="E14258" s="179">
        <v>42600</v>
      </c>
      <c r="F14258" s="180">
        <v>14380</v>
      </c>
      <c r="G14258" s="180">
        <v>583.13</v>
      </c>
      <c r="H14258" s="180">
        <v>583.48</v>
      </c>
      <c r="I14258" s="180">
        <f t="shared" si="444"/>
        <v>15546.609999999999</v>
      </c>
      <c r="J14258" s="177" t="str">
        <f t="shared" si="445"/>
        <v>Date &gt; 1920</v>
      </c>
    </row>
    <row r="14259" spans="1:10" x14ac:dyDescent="0.3">
      <c r="A14259" s="178" t="s">
        <v>3372</v>
      </c>
      <c r="B14259" s="178" t="s">
        <v>237</v>
      </c>
      <c r="C14259" s="178" t="s">
        <v>1447</v>
      </c>
      <c r="D14259" s="178" t="s">
        <v>10764</v>
      </c>
      <c r="E14259" s="179">
        <v>42600</v>
      </c>
      <c r="F14259" s="180">
        <v>-10496</v>
      </c>
      <c r="G14259" s="180">
        <v>-583.13</v>
      </c>
      <c r="H14259" s="180">
        <v>-583.48</v>
      </c>
      <c r="I14259" s="180">
        <f t="shared" si="444"/>
        <v>-11662.609999999999</v>
      </c>
      <c r="J14259" s="177" t="str">
        <f t="shared" si="445"/>
        <v>Date &gt; 1920</v>
      </c>
    </row>
    <row r="14260" spans="1:10" x14ac:dyDescent="0.3">
      <c r="A14260" s="178" t="s">
        <v>3372</v>
      </c>
      <c r="B14260" s="178" t="s">
        <v>237</v>
      </c>
      <c r="C14260" s="178" t="s">
        <v>1447</v>
      </c>
      <c r="D14260" s="178" t="s">
        <v>10764</v>
      </c>
      <c r="E14260" s="179">
        <v>42600</v>
      </c>
      <c r="F14260" s="180">
        <v>-3884</v>
      </c>
      <c r="G14260" s="180">
        <v>0</v>
      </c>
      <c r="H14260" s="180">
        <v>0</v>
      </c>
      <c r="I14260" s="180">
        <f t="shared" si="444"/>
        <v>-3884</v>
      </c>
      <c r="J14260" s="177" t="str">
        <f t="shared" si="445"/>
        <v>Date &gt; 1920</v>
      </c>
    </row>
    <row r="14261" spans="1:10" x14ac:dyDescent="0.3">
      <c r="A14261" s="178" t="s">
        <v>3372</v>
      </c>
      <c r="B14261" s="178" t="s">
        <v>237</v>
      </c>
      <c r="C14261" s="178" t="s">
        <v>1447</v>
      </c>
      <c r="D14261" s="178" t="s">
        <v>10764</v>
      </c>
      <c r="E14261" s="179">
        <v>42695</v>
      </c>
      <c r="F14261" s="180">
        <v>14380</v>
      </c>
      <c r="G14261" s="180">
        <v>583.13</v>
      </c>
      <c r="H14261" s="180">
        <v>583.48</v>
      </c>
      <c r="I14261" s="180">
        <f t="shared" si="444"/>
        <v>15546.609999999999</v>
      </c>
      <c r="J14261" s="177" t="str">
        <f t="shared" si="445"/>
        <v>Date &gt; 1920</v>
      </c>
    </row>
    <row r="14262" spans="1:10" x14ac:dyDescent="0.3">
      <c r="A14262" s="178" t="s">
        <v>3372</v>
      </c>
      <c r="B14262" s="178" t="s">
        <v>237</v>
      </c>
      <c r="C14262" s="178" t="s">
        <v>1447</v>
      </c>
      <c r="D14262" s="178" t="s">
        <v>10765</v>
      </c>
      <c r="E14262" s="179">
        <v>43230</v>
      </c>
      <c r="F14262" s="180">
        <v>115473</v>
      </c>
      <c r="G14262" s="180">
        <v>6415.2</v>
      </c>
      <c r="H14262" s="180">
        <v>6415.86</v>
      </c>
      <c r="I14262" s="180">
        <f t="shared" si="444"/>
        <v>128304.06</v>
      </c>
      <c r="J14262" s="177" t="str">
        <f t="shared" si="445"/>
        <v>Date &gt; 1920</v>
      </c>
    </row>
    <row r="14263" spans="1:10" x14ac:dyDescent="0.3">
      <c r="A14263" s="178" t="s">
        <v>3372</v>
      </c>
      <c r="B14263" s="178" t="s">
        <v>237</v>
      </c>
      <c r="C14263" s="178" t="s">
        <v>1447</v>
      </c>
      <c r="D14263" s="178" t="s">
        <v>10765</v>
      </c>
      <c r="E14263" s="179">
        <v>43774</v>
      </c>
      <c r="F14263" s="180">
        <v>9793</v>
      </c>
      <c r="G14263" s="180">
        <v>544.04</v>
      </c>
      <c r="H14263" s="180">
        <v>543.66999999999996</v>
      </c>
      <c r="I14263" s="180">
        <f t="shared" si="444"/>
        <v>10880.710000000001</v>
      </c>
      <c r="J14263" s="177" t="str">
        <f t="shared" si="445"/>
        <v>Date &gt; 1920</v>
      </c>
    </row>
    <row r="14264" spans="1:10" x14ac:dyDescent="0.3">
      <c r="A14264" s="178" t="s">
        <v>3372</v>
      </c>
      <c r="B14264" s="178" t="s">
        <v>237</v>
      </c>
      <c r="C14264" s="178" t="s">
        <v>1447</v>
      </c>
      <c r="D14264" s="178" t="s">
        <v>10765</v>
      </c>
      <c r="E14264" s="179">
        <v>43967</v>
      </c>
      <c r="F14264" s="180">
        <v>54293</v>
      </c>
      <c r="G14264" s="180">
        <v>3016.3</v>
      </c>
      <c r="H14264" s="180">
        <v>3016.6</v>
      </c>
      <c r="I14264" s="180">
        <f t="shared" si="444"/>
        <v>60325.9</v>
      </c>
      <c r="J14264" s="177" t="str">
        <f t="shared" si="445"/>
        <v>Date &gt; 1920</v>
      </c>
    </row>
    <row r="14265" spans="1:10" x14ac:dyDescent="0.3">
      <c r="A14265" s="178" t="s">
        <v>3372</v>
      </c>
      <c r="B14265" s="178" t="s">
        <v>237</v>
      </c>
      <c r="C14265" s="178" t="s">
        <v>1447</v>
      </c>
      <c r="D14265" s="178" t="s">
        <v>10765</v>
      </c>
      <c r="E14265" s="179">
        <v>44063</v>
      </c>
      <c r="F14265" s="180">
        <v>64805</v>
      </c>
      <c r="G14265" s="180">
        <v>3600.28</v>
      </c>
      <c r="H14265" s="180">
        <v>3600.45</v>
      </c>
      <c r="I14265" s="180">
        <f t="shared" si="444"/>
        <v>72005.73</v>
      </c>
      <c r="J14265" s="177" t="str">
        <f t="shared" si="445"/>
        <v>Date &gt; 1920</v>
      </c>
    </row>
    <row r="14266" spans="1:10" x14ac:dyDescent="0.3">
      <c r="A14266" s="178" t="s">
        <v>3372</v>
      </c>
      <c r="B14266" s="178" t="s">
        <v>237</v>
      </c>
      <c r="C14266" s="178" t="s">
        <v>1447</v>
      </c>
      <c r="D14266" s="178" t="s">
        <v>10765</v>
      </c>
      <c r="E14266" s="179">
        <v>44216</v>
      </c>
      <c r="F14266" s="180">
        <v>19251</v>
      </c>
      <c r="G14266" s="180">
        <v>1069.51</v>
      </c>
      <c r="H14266" s="180">
        <v>1069.6099999999999</v>
      </c>
      <c r="I14266" s="180">
        <f t="shared" si="444"/>
        <v>21390.12</v>
      </c>
      <c r="J14266" s="177" t="str">
        <f t="shared" si="445"/>
        <v>Date &gt; 1920</v>
      </c>
    </row>
    <row r="14267" spans="1:10" x14ac:dyDescent="0.3">
      <c r="A14267" s="178" t="s">
        <v>3372</v>
      </c>
      <c r="B14267" s="178" t="s">
        <v>237</v>
      </c>
      <c r="C14267" s="178" t="s">
        <v>1447</v>
      </c>
      <c r="D14267" s="178" t="s">
        <v>10765</v>
      </c>
      <c r="E14267" s="179">
        <v>44239</v>
      </c>
      <c r="F14267" s="180">
        <v>9708</v>
      </c>
      <c r="G14267" s="180">
        <v>539.32000000000005</v>
      </c>
      <c r="H14267" s="180">
        <v>539.02</v>
      </c>
      <c r="I14267" s="180">
        <f t="shared" si="444"/>
        <v>10786.34</v>
      </c>
      <c r="J14267" s="177" t="str">
        <f t="shared" si="445"/>
        <v>Date &gt; 1920</v>
      </c>
    </row>
    <row r="14268" spans="1:10" x14ac:dyDescent="0.3">
      <c r="A14268" s="178" t="s">
        <v>3372</v>
      </c>
      <c r="B14268" s="178" t="s">
        <v>237</v>
      </c>
      <c r="C14268" s="178" t="s">
        <v>1447</v>
      </c>
      <c r="D14268" s="178" t="s">
        <v>10766</v>
      </c>
      <c r="E14268" s="179">
        <v>43795</v>
      </c>
      <c r="F14268" s="180">
        <v>21906</v>
      </c>
      <c r="G14268" s="180">
        <v>1217.04</v>
      </c>
      <c r="H14268" s="180">
        <v>1217.72</v>
      </c>
      <c r="I14268" s="180">
        <f t="shared" si="444"/>
        <v>24340.760000000002</v>
      </c>
      <c r="J14268" s="177" t="str">
        <f t="shared" si="445"/>
        <v>Date &gt; 1920</v>
      </c>
    </row>
    <row r="14269" spans="1:10" x14ac:dyDescent="0.3">
      <c r="A14269" s="178" t="s">
        <v>3372</v>
      </c>
      <c r="B14269" s="178" t="s">
        <v>237</v>
      </c>
      <c r="C14269" s="178" t="s">
        <v>1447</v>
      </c>
      <c r="D14269" s="178" t="s">
        <v>10766</v>
      </c>
      <c r="E14269" s="179">
        <v>44063</v>
      </c>
      <c r="F14269" s="180">
        <v>331779</v>
      </c>
      <c r="G14269" s="180">
        <v>20310.400000000001</v>
      </c>
      <c r="H14269" s="180">
        <v>20598.28</v>
      </c>
      <c r="I14269" s="180">
        <f t="shared" si="444"/>
        <v>372687.68000000005</v>
      </c>
      <c r="J14269" s="177" t="str">
        <f t="shared" si="445"/>
        <v>Date &gt; 1920</v>
      </c>
    </row>
    <row r="14270" spans="1:10" x14ac:dyDescent="0.3">
      <c r="A14270" s="178" t="s">
        <v>3372</v>
      </c>
      <c r="B14270" s="178" t="s">
        <v>241</v>
      </c>
      <c r="C14270" s="178" t="s">
        <v>5151</v>
      </c>
      <c r="D14270" s="178" t="s">
        <v>10767</v>
      </c>
      <c r="E14270" s="179">
        <v>17548</v>
      </c>
      <c r="F14270" s="180">
        <v>0</v>
      </c>
      <c r="G14270" s="180">
        <v>239.69</v>
      </c>
      <c r="H14270" s="180">
        <v>839.69</v>
      </c>
      <c r="I14270" s="180">
        <f t="shared" si="444"/>
        <v>1079.3800000000001</v>
      </c>
      <c r="J14270" s="177" t="str">
        <f t="shared" si="445"/>
        <v>Date &gt; 1920</v>
      </c>
    </row>
    <row r="14271" spans="1:10" x14ac:dyDescent="0.3">
      <c r="A14271" s="178" t="s">
        <v>3372</v>
      </c>
      <c r="B14271" s="178" t="s">
        <v>241</v>
      </c>
      <c r="C14271" s="178" t="s">
        <v>5151</v>
      </c>
      <c r="D14271" s="178" t="s">
        <v>10768</v>
      </c>
      <c r="E14271" s="179">
        <v>35831</v>
      </c>
      <c r="F14271" s="180">
        <v>0</v>
      </c>
      <c r="G14271" s="180">
        <v>14456.11</v>
      </c>
      <c r="H14271" s="180">
        <v>7228.06</v>
      </c>
      <c r="I14271" s="180">
        <f t="shared" si="444"/>
        <v>21684.170000000002</v>
      </c>
      <c r="J14271" s="177" t="str">
        <f t="shared" si="445"/>
        <v>Date &gt; 1920</v>
      </c>
    </row>
    <row r="14272" spans="1:10" x14ac:dyDescent="0.3">
      <c r="A14272" s="178" t="s">
        <v>3372</v>
      </c>
      <c r="B14272" s="178" t="s">
        <v>241</v>
      </c>
      <c r="C14272" s="178" t="s">
        <v>5151</v>
      </c>
      <c r="D14272" s="178" t="s">
        <v>10768</v>
      </c>
      <c r="E14272" s="179">
        <v>36145</v>
      </c>
      <c r="F14272" s="180">
        <v>0</v>
      </c>
      <c r="G14272" s="180">
        <v>22859.360000000001</v>
      </c>
      <c r="H14272" s="180">
        <v>11429.68</v>
      </c>
      <c r="I14272" s="180">
        <f t="shared" si="444"/>
        <v>34289.040000000001</v>
      </c>
      <c r="J14272" s="177" t="str">
        <f t="shared" si="445"/>
        <v>Date &gt; 1920</v>
      </c>
    </row>
    <row r="14273" spans="1:10" x14ac:dyDescent="0.3">
      <c r="A14273" s="178" t="s">
        <v>3372</v>
      </c>
      <c r="B14273" s="178" t="s">
        <v>241</v>
      </c>
      <c r="C14273" s="178" t="s">
        <v>5151</v>
      </c>
      <c r="D14273" s="178" t="s">
        <v>10768</v>
      </c>
      <c r="E14273" s="179">
        <v>37798</v>
      </c>
      <c r="F14273" s="180">
        <v>0</v>
      </c>
      <c r="G14273" s="180">
        <v>499.37</v>
      </c>
      <c r="H14273" s="180">
        <v>249.68</v>
      </c>
      <c r="I14273" s="180">
        <f t="shared" si="444"/>
        <v>749.05</v>
      </c>
      <c r="J14273" s="177" t="str">
        <f t="shared" si="445"/>
        <v>Date &gt; 1920</v>
      </c>
    </row>
    <row r="14274" spans="1:10" x14ac:dyDescent="0.3">
      <c r="A14274" s="178" t="s">
        <v>3372</v>
      </c>
      <c r="B14274" s="178" t="s">
        <v>241</v>
      </c>
      <c r="C14274" s="178" t="s">
        <v>5151</v>
      </c>
      <c r="D14274" s="178" t="s">
        <v>6366</v>
      </c>
      <c r="E14274" s="179">
        <v>36088</v>
      </c>
      <c r="F14274" s="180">
        <v>0</v>
      </c>
      <c r="G14274" s="180">
        <v>4800</v>
      </c>
      <c r="H14274" s="180">
        <v>3200</v>
      </c>
      <c r="I14274" s="180">
        <f t="shared" si="444"/>
        <v>8000</v>
      </c>
      <c r="J14274" s="177" t="str">
        <f t="shared" si="445"/>
        <v>Date &gt; 1920</v>
      </c>
    </row>
    <row r="14275" spans="1:10" x14ac:dyDescent="0.3">
      <c r="A14275" s="178" t="s">
        <v>3372</v>
      </c>
      <c r="B14275" s="178" t="s">
        <v>241</v>
      </c>
      <c r="C14275" s="178" t="s">
        <v>5151</v>
      </c>
      <c r="D14275" s="178" t="s">
        <v>6366</v>
      </c>
      <c r="E14275" s="179">
        <v>36119</v>
      </c>
      <c r="F14275" s="180">
        <v>0</v>
      </c>
      <c r="G14275" s="180">
        <v>5550</v>
      </c>
      <c r="H14275" s="180">
        <v>3700</v>
      </c>
      <c r="I14275" s="180">
        <f t="shared" si="444"/>
        <v>9250</v>
      </c>
      <c r="J14275" s="177" t="str">
        <f t="shared" si="445"/>
        <v>Date &gt; 1920</v>
      </c>
    </row>
    <row r="14276" spans="1:10" x14ac:dyDescent="0.3">
      <c r="A14276" s="178" t="s">
        <v>3372</v>
      </c>
      <c r="B14276" s="178" t="s">
        <v>241</v>
      </c>
      <c r="C14276" s="178" t="s">
        <v>5151</v>
      </c>
      <c r="D14276" s="178" t="s">
        <v>10769</v>
      </c>
      <c r="E14276" s="179">
        <v>35831</v>
      </c>
      <c r="F14276" s="180">
        <v>0</v>
      </c>
      <c r="G14276" s="180">
        <v>7918.09</v>
      </c>
      <c r="H14276" s="180">
        <v>0</v>
      </c>
      <c r="I14276" s="180">
        <f t="shared" si="444"/>
        <v>7918.09</v>
      </c>
      <c r="J14276" s="177" t="str">
        <f t="shared" si="445"/>
        <v>Date &gt; 1920</v>
      </c>
    </row>
    <row r="14277" spans="1:10" x14ac:dyDescent="0.3">
      <c r="A14277" s="178" t="s">
        <v>3372</v>
      </c>
      <c r="B14277" s="178" t="s">
        <v>241</v>
      </c>
      <c r="C14277" s="178" t="s">
        <v>5151</v>
      </c>
      <c r="D14277" s="178" t="s">
        <v>10770</v>
      </c>
      <c r="E14277" s="179">
        <v>37519</v>
      </c>
      <c r="F14277" s="180">
        <v>0</v>
      </c>
      <c r="G14277" s="180">
        <v>21366.52</v>
      </c>
      <c r="H14277" s="180">
        <v>12665</v>
      </c>
      <c r="I14277" s="180">
        <f t="shared" ref="I14277:I14340" si="446">SUM(F14277:H14277)</f>
        <v>34031.520000000004</v>
      </c>
      <c r="J14277" s="177" t="str">
        <f t="shared" ref="J14277:J14340" si="447">IF(OR(YEAR(E14277)&gt; 1920, ISBLANK(E14277)), "Date &gt; 1920", "Sketchy date")</f>
        <v>Date &gt; 1920</v>
      </c>
    </row>
    <row r="14278" spans="1:10" x14ac:dyDescent="0.3">
      <c r="A14278" s="178" t="s">
        <v>3372</v>
      </c>
      <c r="B14278" s="178" t="s">
        <v>241</v>
      </c>
      <c r="C14278" s="178" t="s">
        <v>5151</v>
      </c>
      <c r="D14278" s="178" t="s">
        <v>10771</v>
      </c>
      <c r="E14278" s="179">
        <v>39630</v>
      </c>
      <c r="F14278" s="180">
        <v>0</v>
      </c>
      <c r="G14278" s="180">
        <v>20733.04</v>
      </c>
      <c r="H14278" s="180">
        <v>10364.959999999999</v>
      </c>
      <c r="I14278" s="180">
        <f t="shared" si="446"/>
        <v>31098</v>
      </c>
      <c r="J14278" s="177" t="str">
        <f t="shared" si="447"/>
        <v>Date &gt; 1920</v>
      </c>
    </row>
    <row r="14279" spans="1:10" x14ac:dyDescent="0.3">
      <c r="A14279" s="178" t="s">
        <v>3372</v>
      </c>
      <c r="B14279" s="178" t="s">
        <v>241</v>
      </c>
      <c r="C14279" s="178" t="s">
        <v>5151</v>
      </c>
      <c r="D14279" s="178" t="s">
        <v>10772</v>
      </c>
      <c r="E14279" s="179">
        <v>41222</v>
      </c>
      <c r="F14279" s="180">
        <v>0</v>
      </c>
      <c r="G14279" s="180">
        <v>23245.31</v>
      </c>
      <c r="H14279" s="180">
        <v>11622.66</v>
      </c>
      <c r="I14279" s="180">
        <f t="shared" si="446"/>
        <v>34867.97</v>
      </c>
      <c r="J14279" s="177" t="str">
        <f t="shared" si="447"/>
        <v>Date &gt; 1920</v>
      </c>
    </row>
    <row r="14280" spans="1:10" x14ac:dyDescent="0.3">
      <c r="A14280" s="178" t="s">
        <v>3372</v>
      </c>
      <c r="B14280" s="178" t="s">
        <v>251</v>
      </c>
      <c r="C14280" s="178" t="s">
        <v>1455</v>
      </c>
      <c r="D14280" s="178" t="s">
        <v>9641</v>
      </c>
      <c r="E14280" s="179">
        <v>25514</v>
      </c>
      <c r="F14280" s="180">
        <v>0</v>
      </c>
      <c r="G14280" s="180">
        <v>22408.06</v>
      </c>
      <c r="H14280" s="180">
        <v>0</v>
      </c>
      <c r="I14280" s="180">
        <f t="shared" si="446"/>
        <v>22408.06</v>
      </c>
      <c r="J14280" s="177" t="str">
        <f t="shared" si="447"/>
        <v>Date &gt; 1920</v>
      </c>
    </row>
    <row r="14281" spans="1:10" x14ac:dyDescent="0.3">
      <c r="A14281" s="178" t="s">
        <v>3372</v>
      </c>
      <c r="B14281" s="178" t="s">
        <v>251</v>
      </c>
      <c r="C14281" s="178" t="s">
        <v>1455</v>
      </c>
      <c r="D14281" s="178" t="s">
        <v>10578</v>
      </c>
      <c r="E14281" s="179">
        <v>26939</v>
      </c>
      <c r="F14281" s="180">
        <v>0</v>
      </c>
      <c r="G14281" s="180">
        <v>10429.92</v>
      </c>
      <c r="H14281" s="180">
        <v>10429.92</v>
      </c>
      <c r="I14281" s="180">
        <f t="shared" si="446"/>
        <v>20859.84</v>
      </c>
      <c r="J14281" s="177" t="str">
        <f t="shared" si="447"/>
        <v>Date &gt; 1920</v>
      </c>
    </row>
    <row r="14282" spans="1:10" x14ac:dyDescent="0.3">
      <c r="A14282" s="178" t="s">
        <v>3372</v>
      </c>
      <c r="B14282" s="178" t="s">
        <v>251</v>
      </c>
      <c r="C14282" s="178" t="s">
        <v>1455</v>
      </c>
      <c r="D14282" s="178" t="s">
        <v>10773</v>
      </c>
      <c r="E14282" s="179">
        <v>31470</v>
      </c>
      <c r="F14282" s="180">
        <v>292427.34000000003</v>
      </c>
      <c r="G14282" s="180">
        <v>68727.350000000006</v>
      </c>
      <c r="H14282" s="180">
        <v>64630.79</v>
      </c>
      <c r="I14282" s="180">
        <f t="shared" si="446"/>
        <v>425785.48000000004</v>
      </c>
      <c r="J14282" s="177" t="str">
        <f t="shared" si="447"/>
        <v>Date &gt; 1920</v>
      </c>
    </row>
    <row r="14283" spans="1:10" x14ac:dyDescent="0.3">
      <c r="A14283" s="178" t="s">
        <v>3372</v>
      </c>
      <c r="B14283" s="178" t="s">
        <v>251</v>
      </c>
      <c r="C14283" s="178" t="s">
        <v>1455</v>
      </c>
      <c r="D14283" s="178" t="s">
        <v>10774</v>
      </c>
      <c r="E14283" s="179">
        <v>27919</v>
      </c>
      <c r="F14283" s="180">
        <v>0</v>
      </c>
      <c r="G14283" s="180">
        <v>4600</v>
      </c>
      <c r="H14283" s="180">
        <v>4778.5</v>
      </c>
      <c r="I14283" s="180">
        <f t="shared" si="446"/>
        <v>9378.5</v>
      </c>
      <c r="J14283" s="177" t="str">
        <f t="shared" si="447"/>
        <v>Date &gt; 1920</v>
      </c>
    </row>
    <row r="14284" spans="1:10" x14ac:dyDescent="0.3">
      <c r="A14284" s="178" t="s">
        <v>3372</v>
      </c>
      <c r="B14284" s="178" t="s">
        <v>251</v>
      </c>
      <c r="C14284" s="178" t="s">
        <v>1455</v>
      </c>
      <c r="D14284" s="178" t="s">
        <v>9035</v>
      </c>
      <c r="E14284" s="179">
        <v>28235</v>
      </c>
      <c r="F14284" s="180">
        <v>0</v>
      </c>
      <c r="G14284" s="180">
        <v>2866.6</v>
      </c>
      <c r="H14284" s="180">
        <v>716.65</v>
      </c>
      <c r="I14284" s="180">
        <f t="shared" si="446"/>
        <v>3583.25</v>
      </c>
      <c r="J14284" s="177" t="str">
        <f t="shared" si="447"/>
        <v>Date &gt; 1920</v>
      </c>
    </row>
    <row r="14285" spans="1:10" x14ac:dyDescent="0.3">
      <c r="A14285" s="178" t="s">
        <v>3372</v>
      </c>
      <c r="B14285" s="178" t="s">
        <v>251</v>
      </c>
      <c r="C14285" s="178" t="s">
        <v>1455</v>
      </c>
      <c r="D14285" s="178" t="s">
        <v>7313</v>
      </c>
      <c r="E14285" s="179">
        <v>28412</v>
      </c>
      <c r="F14285" s="180">
        <v>0</v>
      </c>
      <c r="G14285" s="180">
        <v>18391.62</v>
      </c>
      <c r="H14285" s="180">
        <v>9195.81</v>
      </c>
      <c r="I14285" s="180">
        <f t="shared" si="446"/>
        <v>27587.43</v>
      </c>
      <c r="J14285" s="177" t="str">
        <f t="shared" si="447"/>
        <v>Date &gt; 1920</v>
      </c>
    </row>
    <row r="14286" spans="1:10" x14ac:dyDescent="0.3">
      <c r="A14286" s="178" t="s">
        <v>3372</v>
      </c>
      <c r="B14286" s="178" t="s">
        <v>251</v>
      </c>
      <c r="C14286" s="178" t="s">
        <v>1455</v>
      </c>
      <c r="D14286" s="178" t="s">
        <v>10775</v>
      </c>
      <c r="E14286" s="179">
        <v>29266</v>
      </c>
      <c r="F14286" s="180">
        <v>0</v>
      </c>
      <c r="G14286" s="180">
        <v>25902.97</v>
      </c>
      <c r="H14286" s="180">
        <v>12951.49</v>
      </c>
      <c r="I14286" s="180">
        <f t="shared" si="446"/>
        <v>38854.46</v>
      </c>
      <c r="J14286" s="177" t="str">
        <f t="shared" si="447"/>
        <v>Date &gt; 1920</v>
      </c>
    </row>
    <row r="14287" spans="1:10" x14ac:dyDescent="0.3">
      <c r="A14287" s="178" t="s">
        <v>3372</v>
      </c>
      <c r="B14287" s="178" t="s">
        <v>251</v>
      </c>
      <c r="C14287" s="178" t="s">
        <v>1455</v>
      </c>
      <c r="D14287" s="178" t="s">
        <v>6366</v>
      </c>
      <c r="E14287" s="179">
        <v>30410</v>
      </c>
      <c r="F14287" s="180">
        <v>0</v>
      </c>
      <c r="G14287" s="180">
        <v>23763.599999999999</v>
      </c>
      <c r="H14287" s="180">
        <v>0</v>
      </c>
      <c r="I14287" s="180">
        <f t="shared" si="446"/>
        <v>23763.599999999999</v>
      </c>
      <c r="J14287" s="177" t="str">
        <f t="shared" si="447"/>
        <v>Date &gt; 1920</v>
      </c>
    </row>
    <row r="14288" spans="1:10" x14ac:dyDescent="0.3">
      <c r="A14288" s="178" t="s">
        <v>3372</v>
      </c>
      <c r="B14288" s="178" t="s">
        <v>251</v>
      </c>
      <c r="C14288" s="178" t="s">
        <v>1455</v>
      </c>
      <c r="D14288" s="178" t="s">
        <v>10776</v>
      </c>
      <c r="E14288" s="179">
        <v>31566</v>
      </c>
      <c r="F14288" s="180">
        <v>0</v>
      </c>
      <c r="G14288" s="180">
        <v>4000</v>
      </c>
      <c r="H14288" s="180">
        <v>2000</v>
      </c>
      <c r="I14288" s="180">
        <f t="shared" si="446"/>
        <v>6000</v>
      </c>
      <c r="J14288" s="177" t="str">
        <f t="shared" si="447"/>
        <v>Date &gt; 1920</v>
      </c>
    </row>
    <row r="14289" spans="1:10" x14ac:dyDescent="0.3">
      <c r="A14289" s="178" t="s">
        <v>3372</v>
      </c>
      <c r="B14289" s="178" t="s">
        <v>251</v>
      </c>
      <c r="C14289" s="178" t="s">
        <v>1455</v>
      </c>
      <c r="D14289" s="178" t="s">
        <v>10777</v>
      </c>
      <c r="E14289" s="179">
        <v>32149</v>
      </c>
      <c r="F14289" s="180">
        <v>0</v>
      </c>
      <c r="G14289" s="180">
        <v>30130.38</v>
      </c>
      <c r="H14289" s="180">
        <v>15724.74</v>
      </c>
      <c r="I14289" s="180">
        <f t="shared" si="446"/>
        <v>45855.12</v>
      </c>
      <c r="J14289" s="177" t="str">
        <f t="shared" si="447"/>
        <v>Date &gt; 1920</v>
      </c>
    </row>
    <row r="14290" spans="1:10" x14ac:dyDescent="0.3">
      <c r="A14290" s="178" t="s">
        <v>3372</v>
      </c>
      <c r="B14290" s="178" t="s">
        <v>251</v>
      </c>
      <c r="C14290" s="178" t="s">
        <v>1455</v>
      </c>
      <c r="D14290" s="178" t="s">
        <v>10778</v>
      </c>
      <c r="E14290" s="179">
        <v>32517</v>
      </c>
      <c r="F14290" s="180">
        <v>0</v>
      </c>
      <c r="G14290" s="180">
        <v>33338.080000000002</v>
      </c>
      <c r="H14290" s="180">
        <v>16669.04</v>
      </c>
      <c r="I14290" s="180">
        <f t="shared" si="446"/>
        <v>50007.12</v>
      </c>
      <c r="J14290" s="177" t="str">
        <f t="shared" si="447"/>
        <v>Date &gt; 1920</v>
      </c>
    </row>
    <row r="14291" spans="1:10" x14ac:dyDescent="0.3">
      <c r="A14291" s="178" t="s">
        <v>3372</v>
      </c>
      <c r="B14291" s="178" t="s">
        <v>251</v>
      </c>
      <c r="C14291" s="178" t="s">
        <v>1455</v>
      </c>
      <c r="D14291" s="178" t="s">
        <v>10778</v>
      </c>
      <c r="E14291" s="179">
        <v>32699</v>
      </c>
      <c r="F14291" s="180">
        <v>0</v>
      </c>
      <c r="G14291" s="180">
        <v>13995.87</v>
      </c>
      <c r="H14291" s="180">
        <v>6997.94</v>
      </c>
      <c r="I14291" s="180">
        <f t="shared" si="446"/>
        <v>20993.81</v>
      </c>
      <c r="J14291" s="177" t="str">
        <f t="shared" si="447"/>
        <v>Date &gt; 1920</v>
      </c>
    </row>
    <row r="14292" spans="1:10" x14ac:dyDescent="0.3">
      <c r="A14292" s="178" t="s">
        <v>3372</v>
      </c>
      <c r="B14292" s="178" t="s">
        <v>251</v>
      </c>
      <c r="C14292" s="178" t="s">
        <v>1455</v>
      </c>
      <c r="D14292" s="178" t="s">
        <v>10778</v>
      </c>
      <c r="E14292" s="179">
        <v>32786</v>
      </c>
      <c r="F14292" s="180">
        <v>0</v>
      </c>
      <c r="G14292" s="180">
        <v>4478.6499999999996</v>
      </c>
      <c r="H14292" s="180">
        <v>2239.3200000000002</v>
      </c>
      <c r="I14292" s="180">
        <f t="shared" si="446"/>
        <v>6717.9699999999993</v>
      </c>
      <c r="J14292" s="177" t="str">
        <f t="shared" si="447"/>
        <v>Date &gt; 1920</v>
      </c>
    </row>
    <row r="14293" spans="1:10" x14ac:dyDescent="0.3">
      <c r="A14293" s="178" t="s">
        <v>3372</v>
      </c>
      <c r="B14293" s="178" t="s">
        <v>251</v>
      </c>
      <c r="C14293" s="178" t="s">
        <v>1455</v>
      </c>
      <c r="D14293" s="178" t="s">
        <v>10778</v>
      </c>
      <c r="E14293" s="179">
        <v>33429</v>
      </c>
      <c r="F14293" s="180">
        <v>0</v>
      </c>
      <c r="G14293" s="180">
        <v>3638.93</v>
      </c>
      <c r="H14293" s="180">
        <v>1819.46</v>
      </c>
      <c r="I14293" s="180">
        <f t="shared" si="446"/>
        <v>5458.3899999999994</v>
      </c>
      <c r="J14293" s="177" t="str">
        <f t="shared" si="447"/>
        <v>Date &gt; 1920</v>
      </c>
    </row>
    <row r="14294" spans="1:10" x14ac:dyDescent="0.3">
      <c r="A14294" s="178" t="s">
        <v>3372</v>
      </c>
      <c r="B14294" s="178" t="s">
        <v>251</v>
      </c>
      <c r="C14294" s="178" t="s">
        <v>1455</v>
      </c>
      <c r="D14294" s="178" t="s">
        <v>10778</v>
      </c>
      <c r="E14294" s="179">
        <v>35355</v>
      </c>
      <c r="F14294" s="180">
        <v>0</v>
      </c>
      <c r="G14294" s="180">
        <v>1215.1400000000001</v>
      </c>
      <c r="H14294" s="180">
        <v>607.57000000000005</v>
      </c>
      <c r="I14294" s="180">
        <f t="shared" si="446"/>
        <v>1822.71</v>
      </c>
      <c r="J14294" s="177" t="str">
        <f t="shared" si="447"/>
        <v>Date &gt; 1920</v>
      </c>
    </row>
    <row r="14295" spans="1:10" x14ac:dyDescent="0.3">
      <c r="A14295" s="178" t="s">
        <v>3372</v>
      </c>
      <c r="B14295" s="178" t="s">
        <v>251</v>
      </c>
      <c r="C14295" s="178" t="s">
        <v>1455</v>
      </c>
      <c r="D14295" s="178" t="s">
        <v>10779</v>
      </c>
      <c r="E14295" s="179">
        <v>33162</v>
      </c>
      <c r="F14295" s="180">
        <v>0</v>
      </c>
      <c r="G14295" s="180">
        <v>5793.33</v>
      </c>
      <c r="H14295" s="180">
        <v>2896.67</v>
      </c>
      <c r="I14295" s="180">
        <f t="shared" si="446"/>
        <v>8690</v>
      </c>
      <c r="J14295" s="177" t="str">
        <f t="shared" si="447"/>
        <v>Date &gt; 1920</v>
      </c>
    </row>
    <row r="14296" spans="1:10" x14ac:dyDescent="0.3">
      <c r="A14296" s="178" t="s">
        <v>3372</v>
      </c>
      <c r="B14296" s="178" t="s">
        <v>251</v>
      </c>
      <c r="C14296" s="178" t="s">
        <v>1455</v>
      </c>
      <c r="D14296" s="178" t="s">
        <v>7026</v>
      </c>
      <c r="E14296" s="179">
        <v>33530</v>
      </c>
      <c r="F14296" s="180">
        <v>0</v>
      </c>
      <c r="G14296" s="180">
        <v>20000</v>
      </c>
      <c r="H14296" s="180">
        <v>10000</v>
      </c>
      <c r="I14296" s="180">
        <f t="shared" si="446"/>
        <v>30000</v>
      </c>
      <c r="J14296" s="177" t="str">
        <f t="shared" si="447"/>
        <v>Date &gt; 1920</v>
      </c>
    </row>
    <row r="14297" spans="1:10" x14ac:dyDescent="0.3">
      <c r="A14297" s="178" t="s">
        <v>3372</v>
      </c>
      <c r="B14297" s="178" t="s">
        <v>251</v>
      </c>
      <c r="C14297" s="178" t="s">
        <v>1455</v>
      </c>
      <c r="D14297" s="178" t="s">
        <v>10780</v>
      </c>
      <c r="E14297" s="179">
        <v>33613</v>
      </c>
      <c r="F14297" s="180">
        <v>0</v>
      </c>
      <c r="G14297" s="180">
        <v>58650.96</v>
      </c>
      <c r="H14297" s="180">
        <v>29325.48</v>
      </c>
      <c r="I14297" s="180">
        <f t="shared" si="446"/>
        <v>87976.44</v>
      </c>
      <c r="J14297" s="177" t="str">
        <f t="shared" si="447"/>
        <v>Date &gt; 1920</v>
      </c>
    </row>
    <row r="14298" spans="1:10" x14ac:dyDescent="0.3">
      <c r="A14298" s="178" t="s">
        <v>3372</v>
      </c>
      <c r="B14298" s="178" t="s">
        <v>251</v>
      </c>
      <c r="C14298" s="178" t="s">
        <v>1455</v>
      </c>
      <c r="D14298" s="178" t="s">
        <v>10780</v>
      </c>
      <c r="E14298" s="179">
        <v>34348</v>
      </c>
      <c r="F14298" s="180">
        <v>0</v>
      </c>
      <c r="G14298" s="180">
        <v>2808.98</v>
      </c>
      <c r="H14298" s="180">
        <v>1404.49</v>
      </c>
      <c r="I14298" s="180">
        <f t="shared" si="446"/>
        <v>4213.47</v>
      </c>
      <c r="J14298" s="177" t="str">
        <f t="shared" si="447"/>
        <v>Date &gt; 1920</v>
      </c>
    </row>
    <row r="14299" spans="1:10" x14ac:dyDescent="0.3">
      <c r="A14299" s="178" t="s">
        <v>3372</v>
      </c>
      <c r="B14299" s="178" t="s">
        <v>251</v>
      </c>
      <c r="C14299" s="178" t="s">
        <v>1455</v>
      </c>
      <c r="D14299" s="178" t="s">
        <v>10466</v>
      </c>
      <c r="E14299" s="179">
        <v>33954</v>
      </c>
      <c r="F14299" s="180">
        <v>0</v>
      </c>
      <c r="G14299" s="180">
        <v>20367.87</v>
      </c>
      <c r="H14299" s="180">
        <v>10183.93</v>
      </c>
      <c r="I14299" s="180">
        <f t="shared" si="446"/>
        <v>30551.8</v>
      </c>
      <c r="J14299" s="177" t="str">
        <f t="shared" si="447"/>
        <v>Date &gt; 1920</v>
      </c>
    </row>
    <row r="14300" spans="1:10" x14ac:dyDescent="0.3">
      <c r="A14300" s="178" t="s">
        <v>3372</v>
      </c>
      <c r="B14300" s="178" t="s">
        <v>251</v>
      </c>
      <c r="C14300" s="178" t="s">
        <v>1455</v>
      </c>
      <c r="D14300" s="178" t="s">
        <v>6373</v>
      </c>
      <c r="E14300" s="179">
        <v>35417</v>
      </c>
      <c r="F14300" s="180">
        <v>0</v>
      </c>
      <c r="G14300" s="180">
        <v>1634.28</v>
      </c>
      <c r="H14300" s="180">
        <v>817.14</v>
      </c>
      <c r="I14300" s="180">
        <f t="shared" si="446"/>
        <v>2451.42</v>
      </c>
      <c r="J14300" s="177" t="str">
        <f t="shared" si="447"/>
        <v>Date &gt; 1920</v>
      </c>
    </row>
    <row r="14301" spans="1:10" x14ac:dyDescent="0.3">
      <c r="A14301" s="178" t="s">
        <v>3372</v>
      </c>
      <c r="B14301" s="178" t="s">
        <v>251</v>
      </c>
      <c r="C14301" s="178" t="s">
        <v>1455</v>
      </c>
      <c r="D14301" s="178" t="s">
        <v>10781</v>
      </c>
      <c r="E14301" s="179">
        <v>36530</v>
      </c>
      <c r="F14301" s="180">
        <v>201773</v>
      </c>
      <c r="G14301" s="180">
        <v>25000</v>
      </c>
      <c r="H14301" s="180">
        <v>57000</v>
      </c>
      <c r="I14301" s="180">
        <f t="shared" si="446"/>
        <v>283773</v>
      </c>
      <c r="J14301" s="177" t="str">
        <f t="shared" si="447"/>
        <v>Date &gt; 1920</v>
      </c>
    </row>
    <row r="14302" spans="1:10" x14ac:dyDescent="0.3">
      <c r="A14302" s="178" t="s">
        <v>3372</v>
      </c>
      <c r="B14302" s="178" t="s">
        <v>251</v>
      </c>
      <c r="C14302" s="178" t="s">
        <v>1455</v>
      </c>
      <c r="D14302" s="178" t="s">
        <v>10781</v>
      </c>
      <c r="E14302" s="179">
        <v>36552</v>
      </c>
      <c r="F14302" s="180">
        <v>28346</v>
      </c>
      <c r="G14302" s="180">
        <v>0</v>
      </c>
      <c r="H14302" s="180">
        <v>0</v>
      </c>
      <c r="I14302" s="180">
        <f t="shared" si="446"/>
        <v>28346</v>
      </c>
      <c r="J14302" s="177" t="str">
        <f t="shared" si="447"/>
        <v>Date &gt; 1920</v>
      </c>
    </row>
    <row r="14303" spans="1:10" x14ac:dyDescent="0.3">
      <c r="A14303" s="178" t="s">
        <v>3372</v>
      </c>
      <c r="B14303" s="178" t="s">
        <v>251</v>
      </c>
      <c r="C14303" s="178" t="s">
        <v>1455</v>
      </c>
      <c r="D14303" s="178" t="s">
        <v>10781</v>
      </c>
      <c r="E14303" s="179">
        <v>36748</v>
      </c>
      <c r="F14303" s="180">
        <v>22512</v>
      </c>
      <c r="G14303" s="180">
        <v>0</v>
      </c>
      <c r="H14303" s="180">
        <v>0</v>
      </c>
      <c r="I14303" s="180">
        <f t="shared" si="446"/>
        <v>22512</v>
      </c>
      <c r="J14303" s="177" t="str">
        <f t="shared" si="447"/>
        <v>Date &gt; 1920</v>
      </c>
    </row>
    <row r="14304" spans="1:10" x14ac:dyDescent="0.3">
      <c r="A14304" s="178" t="s">
        <v>3372</v>
      </c>
      <c r="B14304" s="178" t="s">
        <v>251</v>
      </c>
      <c r="C14304" s="178" t="s">
        <v>1455</v>
      </c>
      <c r="D14304" s="178" t="s">
        <v>10781</v>
      </c>
      <c r="E14304" s="179">
        <v>36788</v>
      </c>
      <c r="F14304" s="180">
        <v>36369</v>
      </c>
      <c r="G14304" s="180">
        <v>0</v>
      </c>
      <c r="H14304" s="180">
        <v>0</v>
      </c>
      <c r="I14304" s="180">
        <f t="shared" si="446"/>
        <v>36369</v>
      </c>
      <c r="J14304" s="177" t="str">
        <f t="shared" si="447"/>
        <v>Date &gt; 1920</v>
      </c>
    </row>
    <row r="14305" spans="1:10" x14ac:dyDescent="0.3">
      <c r="A14305" s="178" t="s">
        <v>3372</v>
      </c>
      <c r="B14305" s="178" t="s">
        <v>251</v>
      </c>
      <c r="C14305" s="178" t="s">
        <v>1455</v>
      </c>
      <c r="D14305" s="178" t="s">
        <v>10781</v>
      </c>
      <c r="E14305" s="179">
        <v>36795</v>
      </c>
      <c r="F14305" s="180">
        <v>25977</v>
      </c>
      <c r="G14305" s="180">
        <v>0</v>
      </c>
      <c r="H14305" s="180">
        <v>0</v>
      </c>
      <c r="I14305" s="180">
        <f t="shared" si="446"/>
        <v>25977</v>
      </c>
      <c r="J14305" s="177" t="str">
        <f t="shared" si="447"/>
        <v>Date &gt; 1920</v>
      </c>
    </row>
    <row r="14306" spans="1:10" x14ac:dyDescent="0.3">
      <c r="A14306" s="178" t="s">
        <v>3372</v>
      </c>
      <c r="B14306" s="178" t="s">
        <v>251</v>
      </c>
      <c r="C14306" s="178" t="s">
        <v>1455</v>
      </c>
      <c r="D14306" s="178" t="s">
        <v>10781</v>
      </c>
      <c r="E14306" s="179">
        <v>36878</v>
      </c>
      <c r="F14306" s="180">
        <v>0</v>
      </c>
      <c r="G14306" s="180">
        <v>16280.81</v>
      </c>
      <c r="H14306" s="180">
        <v>20656.810000000001</v>
      </c>
      <c r="I14306" s="180">
        <f t="shared" si="446"/>
        <v>36937.620000000003</v>
      </c>
      <c r="J14306" s="177" t="str">
        <f t="shared" si="447"/>
        <v>Date &gt; 1920</v>
      </c>
    </row>
    <row r="14307" spans="1:10" x14ac:dyDescent="0.3">
      <c r="A14307" s="178" t="s">
        <v>3372</v>
      </c>
      <c r="B14307" s="178" t="s">
        <v>251</v>
      </c>
      <c r="C14307" s="178" t="s">
        <v>1455</v>
      </c>
      <c r="D14307" s="178" t="s">
        <v>9522</v>
      </c>
      <c r="E14307" s="179">
        <v>37810</v>
      </c>
      <c r="F14307" s="180">
        <v>28768</v>
      </c>
      <c r="G14307" s="180">
        <v>0</v>
      </c>
      <c r="H14307" s="180">
        <v>3197.05</v>
      </c>
      <c r="I14307" s="180">
        <f t="shared" si="446"/>
        <v>31965.05</v>
      </c>
      <c r="J14307" s="177" t="str">
        <f t="shared" si="447"/>
        <v>Date &gt; 1920</v>
      </c>
    </row>
    <row r="14308" spans="1:10" x14ac:dyDescent="0.3">
      <c r="A14308" s="178" t="s">
        <v>3372</v>
      </c>
      <c r="B14308" s="178" t="s">
        <v>251</v>
      </c>
      <c r="C14308" s="178" t="s">
        <v>1455</v>
      </c>
      <c r="D14308" s="178" t="s">
        <v>9522</v>
      </c>
      <c r="E14308" s="179">
        <v>37937</v>
      </c>
      <c r="F14308" s="180">
        <v>15491</v>
      </c>
      <c r="G14308" s="180">
        <v>0</v>
      </c>
      <c r="H14308" s="180">
        <v>1720.95</v>
      </c>
      <c r="I14308" s="180">
        <f t="shared" si="446"/>
        <v>17211.95</v>
      </c>
      <c r="J14308" s="177" t="str">
        <f t="shared" si="447"/>
        <v>Date &gt; 1920</v>
      </c>
    </row>
    <row r="14309" spans="1:10" x14ac:dyDescent="0.3">
      <c r="A14309" s="178" t="s">
        <v>3372</v>
      </c>
      <c r="B14309" s="178" t="s">
        <v>251</v>
      </c>
      <c r="C14309" s="178" t="s">
        <v>1455</v>
      </c>
      <c r="D14309" s="178" t="s">
        <v>9522</v>
      </c>
      <c r="E14309" s="179">
        <v>38321</v>
      </c>
      <c r="F14309" s="180">
        <v>651</v>
      </c>
      <c r="G14309" s="180">
        <v>0</v>
      </c>
      <c r="H14309" s="180">
        <v>72</v>
      </c>
      <c r="I14309" s="180">
        <f t="shared" si="446"/>
        <v>723</v>
      </c>
      <c r="J14309" s="177" t="str">
        <f t="shared" si="447"/>
        <v>Date &gt; 1920</v>
      </c>
    </row>
    <row r="14310" spans="1:10" x14ac:dyDescent="0.3">
      <c r="A14310" s="178" t="s">
        <v>3372</v>
      </c>
      <c r="B14310" s="178" t="s">
        <v>251</v>
      </c>
      <c r="C14310" s="178" t="s">
        <v>1455</v>
      </c>
      <c r="D14310" s="178" t="s">
        <v>6415</v>
      </c>
      <c r="E14310" s="179">
        <v>37587</v>
      </c>
      <c r="F14310" s="180">
        <v>0</v>
      </c>
      <c r="G14310" s="180">
        <v>24000</v>
      </c>
      <c r="H14310" s="180">
        <v>16000</v>
      </c>
      <c r="I14310" s="180">
        <f t="shared" si="446"/>
        <v>40000</v>
      </c>
      <c r="J14310" s="177" t="str">
        <f t="shared" si="447"/>
        <v>Date &gt; 1920</v>
      </c>
    </row>
    <row r="14311" spans="1:10" x14ac:dyDescent="0.3">
      <c r="A14311" s="178" t="s">
        <v>3372</v>
      </c>
      <c r="B14311" s="178" t="s">
        <v>251</v>
      </c>
      <c r="C14311" s="178" t="s">
        <v>1455</v>
      </c>
      <c r="D14311" s="178" t="s">
        <v>6415</v>
      </c>
      <c r="E14311" s="179">
        <v>37714</v>
      </c>
      <c r="F14311" s="180">
        <v>0</v>
      </c>
      <c r="G14311" s="180">
        <v>2563.23</v>
      </c>
      <c r="H14311" s="180">
        <v>1708.82</v>
      </c>
      <c r="I14311" s="180">
        <f t="shared" si="446"/>
        <v>4272.05</v>
      </c>
      <c r="J14311" s="177" t="str">
        <f t="shared" si="447"/>
        <v>Date &gt; 1920</v>
      </c>
    </row>
    <row r="14312" spans="1:10" x14ac:dyDescent="0.3">
      <c r="A14312" s="178" t="s">
        <v>3372</v>
      </c>
      <c r="B14312" s="178" t="s">
        <v>251</v>
      </c>
      <c r="C14312" s="178" t="s">
        <v>1455</v>
      </c>
      <c r="D14312" s="178" t="s">
        <v>10782</v>
      </c>
      <c r="E14312" s="179">
        <v>38209</v>
      </c>
      <c r="F14312" s="180">
        <v>6658</v>
      </c>
      <c r="G14312" s="180">
        <v>0</v>
      </c>
      <c r="H14312" s="180">
        <v>740.08</v>
      </c>
      <c r="I14312" s="180">
        <f t="shared" si="446"/>
        <v>7398.08</v>
      </c>
      <c r="J14312" s="177" t="str">
        <f t="shared" si="447"/>
        <v>Date &gt; 1920</v>
      </c>
    </row>
    <row r="14313" spans="1:10" x14ac:dyDescent="0.3">
      <c r="A14313" s="178" t="s">
        <v>3372</v>
      </c>
      <c r="B14313" s="178" t="s">
        <v>251</v>
      </c>
      <c r="C14313" s="178" t="s">
        <v>1455</v>
      </c>
      <c r="D14313" s="178" t="s">
        <v>10782</v>
      </c>
      <c r="E14313" s="179">
        <v>38321</v>
      </c>
      <c r="F14313" s="180">
        <v>1532</v>
      </c>
      <c r="G14313" s="180">
        <v>0</v>
      </c>
      <c r="H14313" s="180">
        <v>169.92</v>
      </c>
      <c r="I14313" s="180">
        <f t="shared" si="446"/>
        <v>1701.92</v>
      </c>
      <c r="J14313" s="177" t="str">
        <f t="shared" si="447"/>
        <v>Date &gt; 1920</v>
      </c>
    </row>
    <row r="14314" spans="1:10" x14ac:dyDescent="0.3">
      <c r="A14314" s="178" t="s">
        <v>3372</v>
      </c>
      <c r="B14314" s="178" t="s">
        <v>251</v>
      </c>
      <c r="C14314" s="178" t="s">
        <v>1455</v>
      </c>
      <c r="D14314" s="178" t="s">
        <v>10783</v>
      </c>
      <c r="E14314" s="179">
        <v>39009</v>
      </c>
      <c r="F14314" s="180">
        <v>73220</v>
      </c>
      <c r="G14314" s="180">
        <v>0</v>
      </c>
      <c r="H14314" s="180">
        <v>3854.85</v>
      </c>
      <c r="I14314" s="180">
        <f t="shared" si="446"/>
        <v>77074.850000000006</v>
      </c>
      <c r="J14314" s="177" t="str">
        <f t="shared" si="447"/>
        <v>Date &gt; 1920</v>
      </c>
    </row>
    <row r="14315" spans="1:10" x14ac:dyDescent="0.3">
      <c r="A14315" s="178" t="s">
        <v>3372</v>
      </c>
      <c r="B14315" s="178" t="s">
        <v>251</v>
      </c>
      <c r="C14315" s="178" t="s">
        <v>1455</v>
      </c>
      <c r="D14315" s="178" t="s">
        <v>10783</v>
      </c>
      <c r="E14315" s="179">
        <v>39037</v>
      </c>
      <c r="F14315" s="180">
        <v>218638</v>
      </c>
      <c r="G14315" s="180">
        <v>0</v>
      </c>
      <c r="H14315" s="180">
        <v>11507.82</v>
      </c>
      <c r="I14315" s="180">
        <f t="shared" si="446"/>
        <v>230145.82</v>
      </c>
      <c r="J14315" s="177" t="str">
        <f t="shared" si="447"/>
        <v>Date &gt; 1920</v>
      </c>
    </row>
    <row r="14316" spans="1:10" x14ac:dyDescent="0.3">
      <c r="A14316" s="178" t="s">
        <v>3372</v>
      </c>
      <c r="B14316" s="178" t="s">
        <v>251</v>
      </c>
      <c r="C14316" s="178" t="s">
        <v>1455</v>
      </c>
      <c r="D14316" s="178" t="s">
        <v>10783</v>
      </c>
      <c r="E14316" s="179">
        <v>39619</v>
      </c>
      <c r="F14316" s="180">
        <v>68724</v>
      </c>
      <c r="G14316" s="180">
        <v>0</v>
      </c>
      <c r="H14316" s="180">
        <v>3616.46</v>
      </c>
      <c r="I14316" s="180">
        <f t="shared" si="446"/>
        <v>72340.460000000006</v>
      </c>
      <c r="J14316" s="177" t="str">
        <f t="shared" si="447"/>
        <v>Date &gt; 1920</v>
      </c>
    </row>
    <row r="14317" spans="1:10" x14ac:dyDescent="0.3">
      <c r="A14317" s="178" t="s">
        <v>3372</v>
      </c>
      <c r="B14317" s="178" t="s">
        <v>251</v>
      </c>
      <c r="C14317" s="178" t="s">
        <v>1455</v>
      </c>
      <c r="D14317" s="178" t="s">
        <v>10784</v>
      </c>
      <c r="E14317" s="179">
        <v>39435</v>
      </c>
      <c r="F14317" s="180">
        <v>165571</v>
      </c>
      <c r="G14317" s="180">
        <v>14447.6</v>
      </c>
      <c r="H14317" s="180">
        <v>14908.24</v>
      </c>
      <c r="I14317" s="180">
        <f t="shared" si="446"/>
        <v>194926.84</v>
      </c>
      <c r="J14317" s="177" t="str">
        <f t="shared" si="447"/>
        <v>Date &gt; 1920</v>
      </c>
    </row>
    <row r="14318" spans="1:10" x14ac:dyDescent="0.3">
      <c r="A14318" s="178" t="s">
        <v>3372</v>
      </c>
      <c r="B14318" s="178" t="s">
        <v>251</v>
      </c>
      <c r="C14318" s="178" t="s">
        <v>1455</v>
      </c>
      <c r="D14318" s="178" t="s">
        <v>10784</v>
      </c>
      <c r="E14318" s="179">
        <v>39521</v>
      </c>
      <c r="F14318" s="180">
        <v>182895</v>
      </c>
      <c r="G14318" s="180">
        <v>15959.03</v>
      </c>
      <c r="H14318" s="180">
        <v>16465.54</v>
      </c>
      <c r="I14318" s="180">
        <f t="shared" si="446"/>
        <v>215319.57</v>
      </c>
      <c r="J14318" s="177" t="str">
        <f t="shared" si="447"/>
        <v>Date &gt; 1920</v>
      </c>
    </row>
    <row r="14319" spans="1:10" x14ac:dyDescent="0.3">
      <c r="A14319" s="178" t="s">
        <v>3372</v>
      </c>
      <c r="B14319" s="178" t="s">
        <v>251</v>
      </c>
      <c r="C14319" s="178" t="s">
        <v>1455</v>
      </c>
      <c r="D14319" s="178" t="s">
        <v>10784</v>
      </c>
      <c r="E14319" s="179">
        <v>40686</v>
      </c>
      <c r="F14319" s="180">
        <v>35439</v>
      </c>
      <c r="G14319" s="180">
        <v>3092.27</v>
      </c>
      <c r="H14319" s="180">
        <v>3188.42</v>
      </c>
      <c r="I14319" s="180">
        <f t="shared" si="446"/>
        <v>41719.689999999995</v>
      </c>
      <c r="J14319" s="177" t="str">
        <f t="shared" si="447"/>
        <v>Date &gt; 1920</v>
      </c>
    </row>
    <row r="14320" spans="1:10" x14ac:dyDescent="0.3">
      <c r="A14320" s="178" t="s">
        <v>3372</v>
      </c>
      <c r="B14320" s="178" t="s">
        <v>251</v>
      </c>
      <c r="C14320" s="178" t="s">
        <v>1455</v>
      </c>
      <c r="D14320" s="178" t="s">
        <v>10784</v>
      </c>
      <c r="E14320" s="179">
        <v>40686</v>
      </c>
      <c r="F14320" s="180">
        <v>24492</v>
      </c>
      <c r="G14320" s="180">
        <v>0</v>
      </c>
      <c r="H14320" s="180">
        <v>0</v>
      </c>
      <c r="I14320" s="180">
        <f t="shared" si="446"/>
        <v>24492</v>
      </c>
      <c r="J14320" s="177" t="str">
        <f t="shared" si="447"/>
        <v>Date &gt; 1920</v>
      </c>
    </row>
    <row r="14321" spans="1:10" x14ac:dyDescent="0.3">
      <c r="A14321" s="178" t="s">
        <v>3372</v>
      </c>
      <c r="B14321" s="178" t="s">
        <v>251</v>
      </c>
      <c r="C14321" s="178" t="s">
        <v>1455</v>
      </c>
      <c r="D14321" s="178" t="s">
        <v>10785</v>
      </c>
      <c r="E14321" s="179">
        <v>40802</v>
      </c>
      <c r="F14321" s="180">
        <v>79353</v>
      </c>
      <c r="G14321" s="180">
        <v>0</v>
      </c>
      <c r="H14321" s="180">
        <v>4178.1099999999997</v>
      </c>
      <c r="I14321" s="180">
        <f t="shared" si="446"/>
        <v>83531.11</v>
      </c>
      <c r="J14321" s="177" t="str">
        <f t="shared" si="447"/>
        <v>Date &gt; 1920</v>
      </c>
    </row>
    <row r="14322" spans="1:10" x14ac:dyDescent="0.3">
      <c r="A14322" s="178" t="s">
        <v>3372</v>
      </c>
      <c r="B14322" s="178" t="s">
        <v>251</v>
      </c>
      <c r="C14322" s="178" t="s">
        <v>1455</v>
      </c>
      <c r="D14322" s="178" t="s">
        <v>10785</v>
      </c>
      <c r="E14322" s="179">
        <v>40898</v>
      </c>
      <c r="F14322" s="180">
        <v>69569</v>
      </c>
      <c r="G14322" s="180">
        <v>0</v>
      </c>
      <c r="H14322" s="180">
        <v>3661.6</v>
      </c>
      <c r="I14322" s="180">
        <f t="shared" si="446"/>
        <v>73230.600000000006</v>
      </c>
      <c r="J14322" s="177" t="str">
        <f t="shared" si="447"/>
        <v>Date &gt; 1920</v>
      </c>
    </row>
    <row r="14323" spans="1:10" x14ac:dyDescent="0.3">
      <c r="A14323" s="178" t="s">
        <v>3372</v>
      </c>
      <c r="B14323" s="178" t="s">
        <v>251</v>
      </c>
      <c r="C14323" s="178" t="s">
        <v>1455</v>
      </c>
      <c r="D14323" s="178" t="s">
        <v>10785</v>
      </c>
      <c r="E14323" s="179">
        <v>41066</v>
      </c>
      <c r="F14323" s="180">
        <v>6868</v>
      </c>
      <c r="G14323" s="180">
        <v>0</v>
      </c>
      <c r="H14323" s="180">
        <v>633.64</v>
      </c>
      <c r="I14323" s="180">
        <f t="shared" si="446"/>
        <v>7501.64</v>
      </c>
      <c r="J14323" s="177" t="str">
        <f t="shared" si="447"/>
        <v>Date &gt; 1920</v>
      </c>
    </row>
    <row r="14324" spans="1:10" x14ac:dyDescent="0.3">
      <c r="A14324" s="178" t="s">
        <v>3372</v>
      </c>
      <c r="B14324" s="178" t="s">
        <v>251</v>
      </c>
      <c r="C14324" s="178" t="s">
        <v>1455</v>
      </c>
      <c r="D14324" s="178" t="s">
        <v>10785</v>
      </c>
      <c r="E14324" s="179">
        <v>41317</v>
      </c>
      <c r="F14324" s="180">
        <v>5884</v>
      </c>
      <c r="G14324" s="180">
        <v>0</v>
      </c>
      <c r="H14324" s="180">
        <v>37</v>
      </c>
      <c r="I14324" s="180">
        <f t="shared" si="446"/>
        <v>5921</v>
      </c>
      <c r="J14324" s="177" t="str">
        <f t="shared" si="447"/>
        <v>Date &gt; 1920</v>
      </c>
    </row>
    <row r="14325" spans="1:10" x14ac:dyDescent="0.3">
      <c r="A14325" s="178" t="s">
        <v>3372</v>
      </c>
      <c r="B14325" s="178" t="s">
        <v>251</v>
      </c>
      <c r="C14325" s="178" t="s">
        <v>1455</v>
      </c>
      <c r="D14325" s="178" t="s">
        <v>10786</v>
      </c>
      <c r="E14325" s="179">
        <v>41066</v>
      </c>
      <c r="F14325" s="180">
        <v>31089</v>
      </c>
      <c r="G14325" s="180">
        <v>0</v>
      </c>
      <c r="H14325" s="180">
        <v>1636.82</v>
      </c>
      <c r="I14325" s="180">
        <f t="shared" si="446"/>
        <v>32725.82</v>
      </c>
      <c r="J14325" s="177" t="str">
        <f t="shared" si="447"/>
        <v>Date &gt; 1920</v>
      </c>
    </row>
    <row r="14326" spans="1:10" x14ac:dyDescent="0.3">
      <c r="A14326" s="178" t="s">
        <v>3372</v>
      </c>
      <c r="B14326" s="178" t="s">
        <v>251</v>
      </c>
      <c r="C14326" s="178" t="s">
        <v>1455</v>
      </c>
      <c r="D14326" s="178" t="s">
        <v>10786</v>
      </c>
      <c r="E14326" s="179">
        <v>41333</v>
      </c>
      <c r="F14326" s="180">
        <v>29216</v>
      </c>
      <c r="G14326" s="180">
        <v>0</v>
      </c>
      <c r="H14326" s="180">
        <v>1538.17</v>
      </c>
      <c r="I14326" s="180">
        <f t="shared" si="446"/>
        <v>30754.17</v>
      </c>
      <c r="J14326" s="177" t="str">
        <f t="shared" si="447"/>
        <v>Date &gt; 1920</v>
      </c>
    </row>
    <row r="14327" spans="1:10" x14ac:dyDescent="0.3">
      <c r="A14327" s="178" t="s">
        <v>3372</v>
      </c>
      <c r="B14327" s="178" t="s">
        <v>251</v>
      </c>
      <c r="C14327" s="178" t="s">
        <v>1455</v>
      </c>
      <c r="D14327" s="178" t="s">
        <v>10787</v>
      </c>
      <c r="E14327" s="179">
        <v>41291</v>
      </c>
      <c r="F14327" s="180">
        <v>123007</v>
      </c>
      <c r="G14327" s="180">
        <v>0</v>
      </c>
      <c r="H14327" s="180">
        <v>14069.69</v>
      </c>
      <c r="I14327" s="180">
        <f t="shared" si="446"/>
        <v>137076.69</v>
      </c>
      <c r="J14327" s="177" t="str">
        <f t="shared" si="447"/>
        <v>Date &gt; 1920</v>
      </c>
    </row>
    <row r="14328" spans="1:10" x14ac:dyDescent="0.3">
      <c r="A14328" s="178" t="s">
        <v>3372</v>
      </c>
      <c r="B14328" s="178" t="s">
        <v>251</v>
      </c>
      <c r="C14328" s="178" t="s">
        <v>1455</v>
      </c>
      <c r="D14328" s="178" t="s">
        <v>10787</v>
      </c>
      <c r="E14328" s="179">
        <v>41299</v>
      </c>
      <c r="F14328" s="180">
        <v>177445</v>
      </c>
      <c r="G14328" s="180">
        <v>0</v>
      </c>
      <c r="H14328" s="180">
        <v>19859.32</v>
      </c>
      <c r="I14328" s="180">
        <f t="shared" si="446"/>
        <v>197304.32000000001</v>
      </c>
      <c r="J14328" s="177" t="str">
        <f t="shared" si="447"/>
        <v>Date &gt; 1920</v>
      </c>
    </row>
    <row r="14329" spans="1:10" x14ac:dyDescent="0.3">
      <c r="A14329" s="178" t="s">
        <v>3372</v>
      </c>
      <c r="B14329" s="178" t="s">
        <v>251</v>
      </c>
      <c r="C14329" s="178" t="s">
        <v>1455</v>
      </c>
      <c r="D14329" s="178" t="s">
        <v>10787</v>
      </c>
      <c r="E14329" s="179">
        <v>41548</v>
      </c>
      <c r="F14329" s="180">
        <v>14629</v>
      </c>
      <c r="G14329" s="180">
        <v>0</v>
      </c>
      <c r="H14329" s="180">
        <v>1479.87</v>
      </c>
      <c r="I14329" s="180">
        <f t="shared" si="446"/>
        <v>16108.869999999999</v>
      </c>
      <c r="J14329" s="177" t="str">
        <f t="shared" si="447"/>
        <v>Date &gt; 1920</v>
      </c>
    </row>
    <row r="14330" spans="1:10" x14ac:dyDescent="0.3">
      <c r="A14330" s="178" t="s">
        <v>3372</v>
      </c>
      <c r="B14330" s="178" t="s">
        <v>251</v>
      </c>
      <c r="C14330" s="178" t="s">
        <v>1455</v>
      </c>
      <c r="D14330" s="178" t="s">
        <v>999</v>
      </c>
      <c r="E14330" s="179">
        <v>41631</v>
      </c>
      <c r="F14330" s="180">
        <v>22812</v>
      </c>
      <c r="G14330" s="180">
        <v>0</v>
      </c>
      <c r="H14330" s="180">
        <v>2535.64</v>
      </c>
      <c r="I14330" s="180">
        <f t="shared" si="446"/>
        <v>25347.64</v>
      </c>
      <c r="J14330" s="177" t="str">
        <f t="shared" si="447"/>
        <v>Date &gt; 1920</v>
      </c>
    </row>
    <row r="14331" spans="1:10" x14ac:dyDescent="0.3">
      <c r="A14331" s="178" t="s">
        <v>3372</v>
      </c>
      <c r="B14331" s="178" t="s">
        <v>251</v>
      </c>
      <c r="C14331" s="178" t="s">
        <v>1455</v>
      </c>
      <c r="D14331" s="178" t="s">
        <v>999</v>
      </c>
      <c r="E14331" s="179">
        <v>41869</v>
      </c>
      <c r="F14331" s="180">
        <v>157226</v>
      </c>
      <c r="G14331" s="180">
        <v>14776.27</v>
      </c>
      <c r="H14331" s="180">
        <v>11375.16</v>
      </c>
      <c r="I14331" s="180">
        <f t="shared" si="446"/>
        <v>183377.43</v>
      </c>
      <c r="J14331" s="177" t="str">
        <f t="shared" si="447"/>
        <v>Date &gt; 1920</v>
      </c>
    </row>
    <row r="14332" spans="1:10" x14ac:dyDescent="0.3">
      <c r="A14332" s="178" t="s">
        <v>3372</v>
      </c>
      <c r="B14332" s="178" t="s">
        <v>251</v>
      </c>
      <c r="C14332" s="178" t="s">
        <v>1455</v>
      </c>
      <c r="D14332" s="178" t="s">
        <v>999</v>
      </c>
      <c r="E14332" s="179">
        <v>41983</v>
      </c>
      <c r="F14332" s="180">
        <v>285163</v>
      </c>
      <c r="G14332" s="180">
        <v>71503.03</v>
      </c>
      <c r="H14332" s="180">
        <v>34052.769999999997</v>
      </c>
      <c r="I14332" s="180">
        <f t="shared" si="446"/>
        <v>390718.80000000005</v>
      </c>
      <c r="J14332" s="177" t="str">
        <f t="shared" si="447"/>
        <v>Date &gt; 1920</v>
      </c>
    </row>
    <row r="14333" spans="1:10" x14ac:dyDescent="0.3">
      <c r="A14333" s="178" t="s">
        <v>3372</v>
      </c>
      <c r="B14333" s="178" t="s">
        <v>251</v>
      </c>
      <c r="C14333" s="178" t="s">
        <v>1455</v>
      </c>
      <c r="D14333" s="178" t="s">
        <v>999</v>
      </c>
      <c r="E14333" s="179">
        <v>42039</v>
      </c>
      <c r="F14333" s="180">
        <v>25390</v>
      </c>
      <c r="G14333" s="180">
        <v>5129.47</v>
      </c>
      <c r="H14333" s="180">
        <v>3078.6</v>
      </c>
      <c r="I14333" s="180">
        <f t="shared" si="446"/>
        <v>33598.07</v>
      </c>
      <c r="J14333" s="177" t="str">
        <f t="shared" si="447"/>
        <v>Date &gt; 1920</v>
      </c>
    </row>
    <row r="14334" spans="1:10" x14ac:dyDescent="0.3">
      <c r="A14334" s="178" t="s">
        <v>3372</v>
      </c>
      <c r="B14334" s="178" t="s">
        <v>251</v>
      </c>
      <c r="C14334" s="178" t="s">
        <v>1455</v>
      </c>
      <c r="D14334" s="178" t="s">
        <v>999</v>
      </c>
      <c r="E14334" s="179">
        <v>43357</v>
      </c>
      <c r="F14334" s="180">
        <v>31130</v>
      </c>
      <c r="G14334" s="180">
        <v>5163.07</v>
      </c>
      <c r="H14334" s="180">
        <v>2088.1</v>
      </c>
      <c r="I14334" s="180">
        <f t="shared" si="446"/>
        <v>38381.17</v>
      </c>
      <c r="J14334" s="177" t="str">
        <f t="shared" si="447"/>
        <v>Date &gt; 1920</v>
      </c>
    </row>
    <row r="14335" spans="1:10" x14ac:dyDescent="0.3">
      <c r="A14335" s="178" t="s">
        <v>3372</v>
      </c>
      <c r="B14335" s="178" t="s">
        <v>251</v>
      </c>
      <c r="C14335" s="178" t="s">
        <v>1455</v>
      </c>
      <c r="D14335" s="178" t="s">
        <v>10788</v>
      </c>
      <c r="E14335" s="179">
        <v>41981</v>
      </c>
      <c r="F14335" s="180">
        <v>0</v>
      </c>
      <c r="G14335" s="180">
        <v>10421.18</v>
      </c>
      <c r="H14335" s="180">
        <v>2605.29</v>
      </c>
      <c r="I14335" s="180">
        <f t="shared" si="446"/>
        <v>13026.470000000001</v>
      </c>
      <c r="J14335" s="177" t="str">
        <f t="shared" si="447"/>
        <v>Date &gt; 1920</v>
      </c>
    </row>
    <row r="14336" spans="1:10" x14ac:dyDescent="0.3">
      <c r="A14336" s="178" t="s">
        <v>3372</v>
      </c>
      <c r="B14336" s="178" t="s">
        <v>251</v>
      </c>
      <c r="C14336" s="178" t="s">
        <v>1455</v>
      </c>
      <c r="D14336" s="178" t="s">
        <v>10788</v>
      </c>
      <c r="E14336" s="179">
        <v>42037</v>
      </c>
      <c r="F14336" s="180">
        <v>0</v>
      </c>
      <c r="G14336" s="180">
        <v>1322.4</v>
      </c>
      <c r="H14336" s="180">
        <v>330.6</v>
      </c>
      <c r="I14336" s="180">
        <f t="shared" si="446"/>
        <v>1653</v>
      </c>
      <c r="J14336" s="177" t="str">
        <f t="shared" si="447"/>
        <v>Date &gt; 1920</v>
      </c>
    </row>
    <row r="14337" spans="1:10" x14ac:dyDescent="0.3">
      <c r="A14337" s="178" t="s">
        <v>3372</v>
      </c>
      <c r="B14337" s="178" t="s">
        <v>251</v>
      </c>
      <c r="C14337" s="178" t="s">
        <v>1455</v>
      </c>
      <c r="D14337" s="178" t="s">
        <v>10788</v>
      </c>
      <c r="E14337" s="179">
        <v>42282</v>
      </c>
      <c r="F14337" s="180">
        <v>0</v>
      </c>
      <c r="G14337" s="180">
        <v>131423.20000000001</v>
      </c>
      <c r="H14337" s="180">
        <v>32855.800000000003</v>
      </c>
      <c r="I14337" s="180">
        <f t="shared" si="446"/>
        <v>164279</v>
      </c>
      <c r="J14337" s="177" t="str">
        <f t="shared" si="447"/>
        <v>Date &gt; 1920</v>
      </c>
    </row>
    <row r="14338" spans="1:10" x14ac:dyDescent="0.3">
      <c r="A14338" s="178" t="s">
        <v>3372</v>
      </c>
      <c r="B14338" s="178" t="s">
        <v>251</v>
      </c>
      <c r="C14338" s="178" t="s">
        <v>1455</v>
      </c>
      <c r="D14338" s="178" t="s">
        <v>10789</v>
      </c>
      <c r="E14338" s="179">
        <v>42345</v>
      </c>
      <c r="F14338" s="180">
        <v>49691</v>
      </c>
      <c r="G14338" s="180">
        <v>2760.62</v>
      </c>
      <c r="H14338" s="180">
        <v>2760.74</v>
      </c>
      <c r="I14338" s="180">
        <f t="shared" si="446"/>
        <v>55212.36</v>
      </c>
      <c r="J14338" s="177" t="str">
        <f t="shared" si="447"/>
        <v>Date &gt; 1920</v>
      </c>
    </row>
    <row r="14339" spans="1:10" x14ac:dyDescent="0.3">
      <c r="A14339" s="178" t="s">
        <v>3372</v>
      </c>
      <c r="B14339" s="178" t="s">
        <v>251</v>
      </c>
      <c r="C14339" s="178" t="s">
        <v>1455</v>
      </c>
      <c r="D14339" s="178" t="s">
        <v>10789</v>
      </c>
      <c r="E14339" s="179">
        <v>42443</v>
      </c>
      <c r="F14339" s="180">
        <v>30924</v>
      </c>
      <c r="G14339" s="180">
        <v>1718.04</v>
      </c>
      <c r="H14339" s="180">
        <v>1718.73</v>
      </c>
      <c r="I14339" s="180">
        <f t="shared" si="446"/>
        <v>34360.770000000004</v>
      </c>
      <c r="J14339" s="177" t="str">
        <f t="shared" si="447"/>
        <v>Date &gt; 1920</v>
      </c>
    </row>
    <row r="14340" spans="1:10" x14ac:dyDescent="0.3">
      <c r="A14340" s="178" t="s">
        <v>3372</v>
      </c>
      <c r="B14340" s="178" t="s">
        <v>251</v>
      </c>
      <c r="C14340" s="178" t="s">
        <v>1455</v>
      </c>
      <c r="D14340" s="178" t="s">
        <v>10789</v>
      </c>
      <c r="E14340" s="179">
        <v>42563</v>
      </c>
      <c r="F14340" s="180">
        <v>66862</v>
      </c>
      <c r="G14340" s="180">
        <v>3714.52</v>
      </c>
      <c r="H14340" s="180">
        <v>3713.87</v>
      </c>
      <c r="I14340" s="180">
        <f t="shared" si="446"/>
        <v>74290.39</v>
      </c>
      <c r="J14340" s="177" t="str">
        <f t="shared" si="447"/>
        <v>Date &gt; 1920</v>
      </c>
    </row>
    <row r="14341" spans="1:10" x14ac:dyDescent="0.3">
      <c r="A14341" s="178" t="s">
        <v>3372</v>
      </c>
      <c r="B14341" s="178" t="s">
        <v>251</v>
      </c>
      <c r="C14341" s="178" t="s">
        <v>1455</v>
      </c>
      <c r="D14341" s="178" t="s">
        <v>10789</v>
      </c>
      <c r="E14341" s="179">
        <v>42775</v>
      </c>
      <c r="F14341" s="180">
        <v>39585</v>
      </c>
      <c r="G14341" s="180">
        <v>2199.1999999999998</v>
      </c>
      <c r="H14341" s="180">
        <v>4285.8999999999996</v>
      </c>
      <c r="I14341" s="180">
        <f t="shared" ref="I14341:I14404" si="448">SUM(F14341:H14341)</f>
        <v>46070.1</v>
      </c>
      <c r="J14341" s="177" t="str">
        <f t="shared" ref="J14341:J14404" si="449">IF(OR(YEAR(E14341)&gt; 1920, ISBLANK(E14341)), "Date &gt; 1920", "Sketchy date")</f>
        <v>Date &gt; 1920</v>
      </c>
    </row>
    <row r="14342" spans="1:10" x14ac:dyDescent="0.3">
      <c r="A14342" s="178" t="s">
        <v>3372</v>
      </c>
      <c r="B14342" s="178" t="s">
        <v>251</v>
      </c>
      <c r="C14342" s="178" t="s">
        <v>1455</v>
      </c>
      <c r="D14342" s="178" t="s">
        <v>10789</v>
      </c>
      <c r="E14342" s="179">
        <v>42880</v>
      </c>
      <c r="F14342" s="180">
        <v>45494</v>
      </c>
      <c r="G14342" s="180">
        <v>2527.44</v>
      </c>
      <c r="H14342" s="180">
        <v>441.39</v>
      </c>
      <c r="I14342" s="180">
        <f t="shared" si="448"/>
        <v>48462.83</v>
      </c>
      <c r="J14342" s="177" t="str">
        <f t="shared" si="449"/>
        <v>Date &gt; 1920</v>
      </c>
    </row>
    <row r="14343" spans="1:10" x14ac:dyDescent="0.3">
      <c r="A14343" s="178" t="s">
        <v>3372</v>
      </c>
      <c r="B14343" s="178" t="s">
        <v>251</v>
      </c>
      <c r="C14343" s="178" t="s">
        <v>1455</v>
      </c>
      <c r="D14343" s="178" t="s">
        <v>10789</v>
      </c>
      <c r="E14343" s="179">
        <v>43018</v>
      </c>
      <c r="F14343" s="180">
        <v>15686</v>
      </c>
      <c r="G14343" s="180">
        <v>871.46</v>
      </c>
      <c r="H14343" s="180">
        <v>871.73</v>
      </c>
      <c r="I14343" s="180">
        <f t="shared" si="448"/>
        <v>17429.189999999999</v>
      </c>
      <c r="J14343" s="177" t="str">
        <f t="shared" si="449"/>
        <v>Date &gt; 1920</v>
      </c>
    </row>
    <row r="14344" spans="1:10" x14ac:dyDescent="0.3">
      <c r="A14344" s="178" t="s">
        <v>3372</v>
      </c>
      <c r="B14344" s="178" t="s">
        <v>251</v>
      </c>
      <c r="C14344" s="178" t="s">
        <v>1455</v>
      </c>
      <c r="D14344" s="178" t="s">
        <v>10789</v>
      </c>
      <c r="E14344" s="179">
        <v>43144</v>
      </c>
      <c r="F14344" s="180">
        <v>13226</v>
      </c>
      <c r="G14344" s="180">
        <v>2348.7199999999998</v>
      </c>
      <c r="H14344" s="180">
        <v>2347.64</v>
      </c>
      <c r="I14344" s="180">
        <f t="shared" si="448"/>
        <v>17922.36</v>
      </c>
      <c r="J14344" s="177" t="str">
        <f t="shared" si="449"/>
        <v>Date &gt; 1920</v>
      </c>
    </row>
    <row r="14345" spans="1:10" x14ac:dyDescent="0.3">
      <c r="A14345" s="178" t="s">
        <v>3372</v>
      </c>
      <c r="B14345" s="178" t="s">
        <v>251</v>
      </c>
      <c r="C14345" s="178" t="s">
        <v>1455</v>
      </c>
      <c r="D14345" s="178" t="s">
        <v>10789</v>
      </c>
      <c r="E14345" s="179">
        <v>43868</v>
      </c>
      <c r="F14345" s="180">
        <v>29052</v>
      </c>
      <c r="G14345" s="180">
        <v>0</v>
      </c>
      <c r="H14345" s="180">
        <v>0</v>
      </c>
      <c r="I14345" s="180">
        <f t="shared" si="448"/>
        <v>29052</v>
      </c>
      <c r="J14345" s="177" t="str">
        <f t="shared" si="449"/>
        <v>Date &gt; 1920</v>
      </c>
    </row>
    <row r="14346" spans="1:10" x14ac:dyDescent="0.3">
      <c r="A14346" s="178" t="s">
        <v>3372</v>
      </c>
      <c r="B14346" s="178" t="s">
        <v>251</v>
      </c>
      <c r="C14346" s="178" t="s">
        <v>1455</v>
      </c>
      <c r="D14346" s="178" t="s">
        <v>10790</v>
      </c>
      <c r="E14346" s="179">
        <v>43603</v>
      </c>
      <c r="F14346" s="180">
        <v>272540</v>
      </c>
      <c r="G14346" s="180">
        <v>15414.69</v>
      </c>
      <c r="H14346" s="180">
        <v>15416.07</v>
      </c>
      <c r="I14346" s="180">
        <f t="shared" si="448"/>
        <v>303370.76</v>
      </c>
      <c r="J14346" s="177" t="str">
        <f t="shared" si="449"/>
        <v>Date &gt; 1920</v>
      </c>
    </row>
    <row r="14347" spans="1:10" x14ac:dyDescent="0.3">
      <c r="A14347" s="178" t="s">
        <v>3372</v>
      </c>
      <c r="B14347" s="178" t="s">
        <v>251</v>
      </c>
      <c r="C14347" s="178" t="s">
        <v>1455</v>
      </c>
      <c r="D14347" s="178" t="s">
        <v>10791</v>
      </c>
      <c r="E14347" s="179">
        <v>43528</v>
      </c>
      <c r="F14347" s="180">
        <v>0</v>
      </c>
      <c r="G14347" s="180">
        <v>273737.76</v>
      </c>
      <c r="H14347" s="180">
        <v>117316.18</v>
      </c>
      <c r="I14347" s="180">
        <f t="shared" si="448"/>
        <v>391053.94</v>
      </c>
      <c r="J14347" s="177" t="str">
        <f t="shared" si="449"/>
        <v>Date &gt; 1920</v>
      </c>
    </row>
    <row r="14348" spans="1:10" x14ac:dyDescent="0.3">
      <c r="A14348" s="178" t="s">
        <v>3372</v>
      </c>
      <c r="B14348" s="178" t="s">
        <v>251</v>
      </c>
      <c r="C14348" s="178" t="s">
        <v>1455</v>
      </c>
      <c r="D14348" s="178" t="s">
        <v>10791</v>
      </c>
      <c r="E14348" s="179">
        <v>43595</v>
      </c>
      <c r="F14348" s="180">
        <v>0</v>
      </c>
      <c r="G14348" s="180">
        <v>43508.27</v>
      </c>
      <c r="H14348" s="180">
        <v>18646.400000000001</v>
      </c>
      <c r="I14348" s="180">
        <f t="shared" si="448"/>
        <v>62154.67</v>
      </c>
      <c r="J14348" s="177" t="str">
        <f t="shared" si="449"/>
        <v>Date &gt; 1920</v>
      </c>
    </row>
    <row r="14349" spans="1:10" x14ac:dyDescent="0.3">
      <c r="A14349" s="178" t="s">
        <v>3372</v>
      </c>
      <c r="B14349" s="178" t="s">
        <v>251</v>
      </c>
      <c r="C14349" s="178" t="s">
        <v>1455</v>
      </c>
      <c r="D14349" s="178" t="s">
        <v>10791</v>
      </c>
      <c r="E14349" s="179">
        <v>43689</v>
      </c>
      <c r="F14349" s="180">
        <v>0</v>
      </c>
      <c r="G14349" s="180">
        <v>69062.27</v>
      </c>
      <c r="H14349" s="180">
        <v>29598.11</v>
      </c>
      <c r="I14349" s="180">
        <f t="shared" si="448"/>
        <v>98660.38</v>
      </c>
      <c r="J14349" s="177" t="str">
        <f t="shared" si="449"/>
        <v>Date &gt; 1920</v>
      </c>
    </row>
    <row r="14350" spans="1:10" x14ac:dyDescent="0.3">
      <c r="A14350" s="178" t="s">
        <v>3372</v>
      </c>
      <c r="B14350" s="178" t="s">
        <v>251</v>
      </c>
      <c r="C14350" s="178" t="s">
        <v>1455</v>
      </c>
      <c r="D14350" s="178" t="s">
        <v>10791</v>
      </c>
      <c r="E14350" s="179">
        <v>44071</v>
      </c>
      <c r="F14350" s="180">
        <v>0</v>
      </c>
      <c r="G14350" s="180">
        <v>143919.5</v>
      </c>
      <c r="H14350" s="180">
        <v>61679.79</v>
      </c>
      <c r="I14350" s="180">
        <f t="shared" si="448"/>
        <v>205599.29</v>
      </c>
      <c r="J14350" s="177" t="str">
        <f t="shared" si="449"/>
        <v>Date &gt; 1920</v>
      </c>
    </row>
    <row r="14351" spans="1:10" x14ac:dyDescent="0.3">
      <c r="A14351" s="178" t="s">
        <v>3372</v>
      </c>
      <c r="B14351" s="178" t="s">
        <v>251</v>
      </c>
      <c r="C14351" s="178" t="s">
        <v>1455</v>
      </c>
      <c r="D14351" s="178" t="s">
        <v>9676</v>
      </c>
      <c r="E14351" s="179">
        <v>43621</v>
      </c>
      <c r="F14351" s="180">
        <v>0</v>
      </c>
      <c r="G14351" s="180">
        <v>3843</v>
      </c>
      <c r="H14351" s="180">
        <v>1647</v>
      </c>
      <c r="I14351" s="180">
        <f t="shared" si="448"/>
        <v>5490</v>
      </c>
      <c r="J14351" s="177" t="str">
        <f t="shared" si="449"/>
        <v>Date &gt; 1920</v>
      </c>
    </row>
    <row r="14352" spans="1:10" x14ac:dyDescent="0.3">
      <c r="A14352" s="178" t="s">
        <v>3372</v>
      </c>
      <c r="B14352" s="178" t="s">
        <v>251</v>
      </c>
      <c r="C14352" s="178" t="s">
        <v>1455</v>
      </c>
      <c r="D14352" s="178" t="s">
        <v>9676</v>
      </c>
      <c r="E14352" s="179">
        <v>43686</v>
      </c>
      <c r="F14352" s="180">
        <v>0</v>
      </c>
      <c r="G14352" s="180">
        <v>2562</v>
      </c>
      <c r="H14352" s="180">
        <v>1098</v>
      </c>
      <c r="I14352" s="180">
        <f t="shared" si="448"/>
        <v>3660</v>
      </c>
      <c r="J14352" s="177" t="str">
        <f t="shared" si="449"/>
        <v>Date &gt; 1920</v>
      </c>
    </row>
    <row r="14353" spans="1:10" x14ac:dyDescent="0.3">
      <c r="A14353" s="178" t="s">
        <v>3372</v>
      </c>
      <c r="B14353" s="178" t="s">
        <v>251</v>
      </c>
      <c r="C14353" s="178" t="s">
        <v>1455</v>
      </c>
      <c r="D14353" s="178" t="s">
        <v>9676</v>
      </c>
      <c r="E14353" s="179">
        <v>43788</v>
      </c>
      <c r="F14353" s="180">
        <v>0</v>
      </c>
      <c r="G14353" s="180">
        <v>7686</v>
      </c>
      <c r="H14353" s="180">
        <v>3294</v>
      </c>
      <c r="I14353" s="180">
        <f t="shared" si="448"/>
        <v>10980</v>
      </c>
      <c r="J14353" s="177" t="str">
        <f t="shared" si="449"/>
        <v>Date &gt; 1920</v>
      </c>
    </row>
    <row r="14354" spans="1:10" x14ac:dyDescent="0.3">
      <c r="A14354" s="178" t="s">
        <v>3372</v>
      </c>
      <c r="B14354" s="178" t="s">
        <v>251</v>
      </c>
      <c r="C14354" s="178" t="s">
        <v>1455</v>
      </c>
      <c r="D14354" s="178" t="s">
        <v>9676</v>
      </c>
      <c r="E14354" s="179">
        <v>44077</v>
      </c>
      <c r="F14354" s="180">
        <v>0</v>
      </c>
      <c r="G14354" s="180">
        <v>6432.3</v>
      </c>
      <c r="H14354" s="180">
        <v>2756.7</v>
      </c>
      <c r="I14354" s="180">
        <f t="shared" si="448"/>
        <v>9189</v>
      </c>
      <c r="J14354" s="177" t="str">
        <f t="shared" si="449"/>
        <v>Date &gt; 1920</v>
      </c>
    </row>
    <row r="14355" spans="1:10" x14ac:dyDescent="0.3">
      <c r="A14355" s="178" t="s">
        <v>3372</v>
      </c>
      <c r="B14355" s="178" t="s">
        <v>251</v>
      </c>
      <c r="C14355" s="178" t="s">
        <v>1455</v>
      </c>
      <c r="D14355" s="178" t="s">
        <v>9676</v>
      </c>
      <c r="E14355" s="179">
        <v>44217</v>
      </c>
      <c r="F14355" s="180">
        <v>0</v>
      </c>
      <c r="G14355" s="180">
        <v>5365.85</v>
      </c>
      <c r="H14355" s="180">
        <v>2299.65</v>
      </c>
      <c r="I14355" s="180">
        <f t="shared" si="448"/>
        <v>7665.5</v>
      </c>
      <c r="J14355" s="177" t="str">
        <f t="shared" si="449"/>
        <v>Date &gt; 1920</v>
      </c>
    </row>
    <row r="14356" spans="1:10" x14ac:dyDescent="0.3">
      <c r="A14356" s="178" t="s">
        <v>3372</v>
      </c>
      <c r="B14356" s="178" t="s">
        <v>255</v>
      </c>
      <c r="C14356" s="178" t="s">
        <v>5240</v>
      </c>
      <c r="D14356" s="178" t="s">
        <v>10792</v>
      </c>
      <c r="E14356" s="179">
        <v>24709</v>
      </c>
      <c r="F14356" s="180">
        <v>9495.2199999999993</v>
      </c>
      <c r="G14356" s="180">
        <v>12482.69</v>
      </c>
      <c r="H14356" s="180">
        <v>0</v>
      </c>
      <c r="I14356" s="180">
        <f t="shared" si="448"/>
        <v>21977.91</v>
      </c>
      <c r="J14356" s="177" t="str">
        <f t="shared" si="449"/>
        <v>Date &gt; 1920</v>
      </c>
    </row>
    <row r="14357" spans="1:10" x14ac:dyDescent="0.3">
      <c r="A14357" s="178" t="s">
        <v>3372</v>
      </c>
      <c r="B14357" s="178" t="s">
        <v>255</v>
      </c>
      <c r="C14357" s="178" t="s">
        <v>5240</v>
      </c>
      <c r="D14357" s="178" t="s">
        <v>7330</v>
      </c>
      <c r="E14357" s="179">
        <v>26808</v>
      </c>
      <c r="F14357" s="180">
        <v>0</v>
      </c>
      <c r="G14357" s="180">
        <v>357.11</v>
      </c>
      <c r="H14357" s="180">
        <v>377.12</v>
      </c>
      <c r="I14357" s="180">
        <f t="shared" si="448"/>
        <v>734.23</v>
      </c>
      <c r="J14357" s="177" t="str">
        <f t="shared" si="449"/>
        <v>Date &gt; 1920</v>
      </c>
    </row>
    <row r="14358" spans="1:10" x14ac:dyDescent="0.3">
      <c r="A14358" s="178" t="s">
        <v>3372</v>
      </c>
      <c r="B14358" s="178" t="s">
        <v>255</v>
      </c>
      <c r="C14358" s="178" t="s">
        <v>5240</v>
      </c>
      <c r="D14358" s="178" t="s">
        <v>10793</v>
      </c>
      <c r="E14358" s="179">
        <v>31499</v>
      </c>
      <c r="F14358" s="180">
        <v>0</v>
      </c>
      <c r="G14358" s="180">
        <v>4350</v>
      </c>
      <c r="H14358" s="180">
        <v>2175</v>
      </c>
      <c r="I14358" s="180">
        <f t="shared" si="448"/>
        <v>6525</v>
      </c>
      <c r="J14358" s="177" t="str">
        <f t="shared" si="449"/>
        <v>Date &gt; 1920</v>
      </c>
    </row>
    <row r="14359" spans="1:10" x14ac:dyDescent="0.3">
      <c r="A14359" s="178" t="s">
        <v>3372</v>
      </c>
      <c r="B14359" s="178" t="s">
        <v>255</v>
      </c>
      <c r="C14359" s="178" t="s">
        <v>5240</v>
      </c>
      <c r="D14359" s="178" t="s">
        <v>10794</v>
      </c>
      <c r="E14359" s="179">
        <v>31680</v>
      </c>
      <c r="F14359" s="180">
        <v>0</v>
      </c>
      <c r="G14359" s="180">
        <v>858.82</v>
      </c>
      <c r="H14359" s="180">
        <v>435</v>
      </c>
      <c r="I14359" s="180">
        <f t="shared" si="448"/>
        <v>1293.8200000000002</v>
      </c>
      <c r="J14359" s="177" t="str">
        <f t="shared" si="449"/>
        <v>Date &gt; 1920</v>
      </c>
    </row>
    <row r="14360" spans="1:10" x14ac:dyDescent="0.3">
      <c r="A14360" s="178" t="s">
        <v>3372</v>
      </c>
      <c r="B14360" s="178" t="s">
        <v>255</v>
      </c>
      <c r="C14360" s="178" t="s">
        <v>5240</v>
      </c>
      <c r="D14360" s="178" t="s">
        <v>10795</v>
      </c>
      <c r="E14360" s="179">
        <v>32049</v>
      </c>
      <c r="F14360" s="180">
        <v>0</v>
      </c>
      <c r="G14360" s="180">
        <v>9800</v>
      </c>
      <c r="H14360" s="180">
        <v>4900</v>
      </c>
      <c r="I14360" s="180">
        <f t="shared" si="448"/>
        <v>14700</v>
      </c>
      <c r="J14360" s="177" t="str">
        <f t="shared" si="449"/>
        <v>Date &gt; 1920</v>
      </c>
    </row>
    <row r="14361" spans="1:10" x14ac:dyDescent="0.3">
      <c r="A14361" s="178" t="s">
        <v>3372</v>
      </c>
      <c r="B14361" s="178" t="s">
        <v>255</v>
      </c>
      <c r="C14361" s="178" t="s">
        <v>5240</v>
      </c>
      <c r="D14361" s="178" t="s">
        <v>10796</v>
      </c>
      <c r="E14361" s="179">
        <v>32177</v>
      </c>
      <c r="F14361" s="180">
        <v>0</v>
      </c>
      <c r="G14361" s="180">
        <v>8100</v>
      </c>
      <c r="H14361" s="180">
        <v>4050</v>
      </c>
      <c r="I14361" s="180">
        <f t="shared" si="448"/>
        <v>12150</v>
      </c>
      <c r="J14361" s="177" t="str">
        <f t="shared" si="449"/>
        <v>Date &gt; 1920</v>
      </c>
    </row>
    <row r="14362" spans="1:10" x14ac:dyDescent="0.3">
      <c r="A14362" s="178" t="s">
        <v>3372</v>
      </c>
      <c r="B14362" s="178" t="s">
        <v>255</v>
      </c>
      <c r="C14362" s="178" t="s">
        <v>5240</v>
      </c>
      <c r="D14362" s="178" t="s">
        <v>9992</v>
      </c>
      <c r="E14362" s="179">
        <v>34295</v>
      </c>
      <c r="F14362" s="180">
        <v>0</v>
      </c>
      <c r="G14362" s="180">
        <v>5330</v>
      </c>
      <c r="H14362" s="180">
        <v>2665</v>
      </c>
      <c r="I14362" s="180">
        <f t="shared" si="448"/>
        <v>7995</v>
      </c>
      <c r="J14362" s="177" t="str">
        <f t="shared" si="449"/>
        <v>Date &gt; 1920</v>
      </c>
    </row>
    <row r="14363" spans="1:10" x14ac:dyDescent="0.3">
      <c r="A14363" s="178" t="s">
        <v>3372</v>
      </c>
      <c r="B14363" s="178" t="s">
        <v>255</v>
      </c>
      <c r="C14363" s="178" t="s">
        <v>5240</v>
      </c>
      <c r="D14363" s="178" t="s">
        <v>10116</v>
      </c>
      <c r="E14363" s="179">
        <v>34347</v>
      </c>
      <c r="F14363" s="180">
        <v>0</v>
      </c>
      <c r="G14363" s="180">
        <v>2618.59</v>
      </c>
      <c r="H14363" s="180">
        <v>1309.3</v>
      </c>
      <c r="I14363" s="180">
        <f t="shared" si="448"/>
        <v>3927.8900000000003</v>
      </c>
      <c r="J14363" s="177" t="str">
        <f t="shared" si="449"/>
        <v>Date &gt; 1920</v>
      </c>
    </row>
    <row r="14364" spans="1:10" x14ac:dyDescent="0.3">
      <c r="A14364" s="178" t="s">
        <v>3372</v>
      </c>
      <c r="B14364" s="178" t="s">
        <v>255</v>
      </c>
      <c r="C14364" s="178" t="s">
        <v>5240</v>
      </c>
      <c r="D14364" s="178" t="s">
        <v>10797</v>
      </c>
      <c r="E14364" s="179">
        <v>35403</v>
      </c>
      <c r="F14364" s="180">
        <v>0</v>
      </c>
      <c r="G14364" s="180">
        <v>64686.400000000001</v>
      </c>
      <c r="H14364" s="180">
        <v>32343.200000000001</v>
      </c>
      <c r="I14364" s="180">
        <f t="shared" si="448"/>
        <v>97029.6</v>
      </c>
      <c r="J14364" s="177" t="str">
        <f t="shared" si="449"/>
        <v>Date &gt; 1920</v>
      </c>
    </row>
    <row r="14365" spans="1:10" x14ac:dyDescent="0.3">
      <c r="A14365" s="178" t="s">
        <v>3372</v>
      </c>
      <c r="B14365" s="178" t="s">
        <v>255</v>
      </c>
      <c r="C14365" s="178" t="s">
        <v>5240</v>
      </c>
      <c r="D14365" s="178" t="s">
        <v>10797</v>
      </c>
      <c r="E14365" s="179">
        <v>35417</v>
      </c>
      <c r="F14365" s="180">
        <v>0</v>
      </c>
      <c r="G14365" s="180">
        <v>47765.61</v>
      </c>
      <c r="H14365" s="180">
        <v>23882.78</v>
      </c>
      <c r="I14365" s="180">
        <f t="shared" si="448"/>
        <v>71648.39</v>
      </c>
      <c r="J14365" s="177" t="str">
        <f t="shared" si="449"/>
        <v>Date &gt; 1920</v>
      </c>
    </row>
    <row r="14366" spans="1:10" x14ac:dyDescent="0.3">
      <c r="A14366" s="178" t="s">
        <v>3372</v>
      </c>
      <c r="B14366" s="178" t="s">
        <v>255</v>
      </c>
      <c r="C14366" s="178" t="s">
        <v>5240</v>
      </c>
      <c r="D14366" s="178" t="s">
        <v>10797</v>
      </c>
      <c r="E14366" s="179">
        <v>35663</v>
      </c>
      <c r="F14366" s="180">
        <v>0</v>
      </c>
      <c r="G14366" s="180">
        <v>5671.65</v>
      </c>
      <c r="H14366" s="180">
        <v>2835.82</v>
      </c>
      <c r="I14366" s="180">
        <f t="shared" si="448"/>
        <v>8507.4699999999993</v>
      </c>
      <c r="J14366" s="177" t="str">
        <f t="shared" si="449"/>
        <v>Date &gt; 1920</v>
      </c>
    </row>
    <row r="14367" spans="1:10" x14ac:dyDescent="0.3">
      <c r="A14367" s="178" t="s">
        <v>3372</v>
      </c>
      <c r="B14367" s="178" t="s">
        <v>255</v>
      </c>
      <c r="C14367" s="178" t="s">
        <v>5240</v>
      </c>
      <c r="D14367" s="178" t="s">
        <v>10798</v>
      </c>
      <c r="E14367" s="179">
        <v>36271</v>
      </c>
      <c r="F14367" s="180">
        <v>0</v>
      </c>
      <c r="G14367" s="180">
        <v>5239.8</v>
      </c>
      <c r="H14367" s="180">
        <v>3493.2</v>
      </c>
      <c r="I14367" s="180">
        <f t="shared" si="448"/>
        <v>8733</v>
      </c>
      <c r="J14367" s="177" t="str">
        <f t="shared" si="449"/>
        <v>Date &gt; 1920</v>
      </c>
    </row>
    <row r="14368" spans="1:10" x14ac:dyDescent="0.3">
      <c r="A14368" s="178" t="s">
        <v>3372</v>
      </c>
      <c r="B14368" s="178" t="s">
        <v>255</v>
      </c>
      <c r="C14368" s="178" t="s">
        <v>5240</v>
      </c>
      <c r="D14368" s="178" t="s">
        <v>6519</v>
      </c>
      <c r="E14368" s="179">
        <v>40529</v>
      </c>
      <c r="F14368" s="180">
        <v>0</v>
      </c>
      <c r="G14368" s="180">
        <v>6775.52</v>
      </c>
      <c r="H14368" s="180">
        <v>1693.88</v>
      </c>
      <c r="I14368" s="180">
        <f t="shared" si="448"/>
        <v>8469.4000000000015</v>
      </c>
      <c r="J14368" s="177" t="str">
        <f t="shared" si="449"/>
        <v>Date &gt; 1920</v>
      </c>
    </row>
    <row r="14369" spans="1:10" x14ac:dyDescent="0.3">
      <c r="A14369" s="178" t="s">
        <v>3372</v>
      </c>
      <c r="B14369" s="178" t="s">
        <v>255</v>
      </c>
      <c r="C14369" s="178" t="s">
        <v>5240</v>
      </c>
      <c r="D14369" s="178" t="s">
        <v>6519</v>
      </c>
      <c r="E14369" s="179">
        <v>40680</v>
      </c>
      <c r="F14369" s="180">
        <v>0</v>
      </c>
      <c r="G14369" s="180">
        <v>4782.72</v>
      </c>
      <c r="H14369" s="180">
        <v>1195.68</v>
      </c>
      <c r="I14369" s="180">
        <f t="shared" si="448"/>
        <v>5978.4000000000005</v>
      </c>
      <c r="J14369" s="177" t="str">
        <f t="shared" si="449"/>
        <v>Date &gt; 1920</v>
      </c>
    </row>
    <row r="14370" spans="1:10" x14ac:dyDescent="0.3">
      <c r="A14370" s="178" t="s">
        <v>3372</v>
      </c>
      <c r="B14370" s="178" t="s">
        <v>255</v>
      </c>
      <c r="C14370" s="178" t="s">
        <v>5240</v>
      </c>
      <c r="D14370" s="178" t="s">
        <v>6519</v>
      </c>
      <c r="E14370" s="179">
        <v>40879</v>
      </c>
      <c r="F14370" s="180">
        <v>0</v>
      </c>
      <c r="G14370" s="180">
        <v>7771.92</v>
      </c>
      <c r="H14370" s="180">
        <v>1942.98</v>
      </c>
      <c r="I14370" s="180">
        <f t="shared" si="448"/>
        <v>9714.9</v>
      </c>
      <c r="J14370" s="177" t="str">
        <f t="shared" si="449"/>
        <v>Date &gt; 1920</v>
      </c>
    </row>
    <row r="14371" spans="1:10" x14ac:dyDescent="0.3">
      <c r="A14371" s="178" t="s">
        <v>3372</v>
      </c>
      <c r="B14371" s="178" t="s">
        <v>255</v>
      </c>
      <c r="C14371" s="178" t="s">
        <v>5240</v>
      </c>
      <c r="D14371" s="178" t="s">
        <v>6519</v>
      </c>
      <c r="E14371" s="179">
        <v>41088</v>
      </c>
      <c r="F14371" s="180">
        <v>0</v>
      </c>
      <c r="G14371" s="180">
        <v>3780</v>
      </c>
      <c r="H14371" s="180">
        <v>945</v>
      </c>
      <c r="I14371" s="180">
        <f t="shared" si="448"/>
        <v>4725</v>
      </c>
      <c r="J14371" s="177" t="str">
        <f t="shared" si="449"/>
        <v>Date &gt; 1920</v>
      </c>
    </row>
    <row r="14372" spans="1:10" x14ac:dyDescent="0.3">
      <c r="A14372" s="178" t="s">
        <v>3372</v>
      </c>
      <c r="B14372" s="178" t="s">
        <v>255</v>
      </c>
      <c r="C14372" s="178" t="s">
        <v>5240</v>
      </c>
      <c r="D14372" s="178" t="s">
        <v>10799</v>
      </c>
      <c r="E14372" s="179">
        <v>41981</v>
      </c>
      <c r="F14372" s="180">
        <v>0</v>
      </c>
      <c r="G14372" s="180">
        <v>57480.800000000003</v>
      </c>
      <c r="H14372" s="180">
        <v>14370.2</v>
      </c>
      <c r="I14372" s="180">
        <f t="shared" si="448"/>
        <v>71851</v>
      </c>
      <c r="J14372" s="177" t="str">
        <f t="shared" si="449"/>
        <v>Date &gt; 1920</v>
      </c>
    </row>
    <row r="14373" spans="1:10" x14ac:dyDescent="0.3">
      <c r="A14373" s="178" t="s">
        <v>3372</v>
      </c>
      <c r="B14373" s="178" t="s">
        <v>255</v>
      </c>
      <c r="C14373" s="178" t="s">
        <v>5240</v>
      </c>
      <c r="D14373" s="178" t="s">
        <v>10800</v>
      </c>
      <c r="E14373" s="179">
        <v>43760</v>
      </c>
      <c r="F14373" s="180">
        <v>0</v>
      </c>
      <c r="G14373" s="180">
        <v>153609.10999999999</v>
      </c>
      <c r="H14373" s="180">
        <v>8084.69</v>
      </c>
      <c r="I14373" s="180">
        <f t="shared" si="448"/>
        <v>161693.79999999999</v>
      </c>
      <c r="J14373" s="177" t="str">
        <f t="shared" si="449"/>
        <v>Date &gt; 1920</v>
      </c>
    </row>
    <row r="14374" spans="1:10" x14ac:dyDescent="0.3">
      <c r="A14374" s="178" t="s">
        <v>3372</v>
      </c>
      <c r="B14374" s="178" t="s">
        <v>255</v>
      </c>
      <c r="C14374" s="178" t="s">
        <v>5240</v>
      </c>
      <c r="D14374" s="178" t="s">
        <v>10800</v>
      </c>
      <c r="E14374" s="179">
        <v>43920</v>
      </c>
      <c r="F14374" s="180">
        <v>0</v>
      </c>
      <c r="G14374" s="180">
        <v>74034.3</v>
      </c>
      <c r="H14374" s="180">
        <v>3896.54</v>
      </c>
      <c r="I14374" s="180">
        <f t="shared" si="448"/>
        <v>77930.84</v>
      </c>
      <c r="J14374" s="177" t="str">
        <f t="shared" si="449"/>
        <v>Date &gt; 1920</v>
      </c>
    </row>
    <row r="14375" spans="1:10" x14ac:dyDescent="0.3">
      <c r="A14375" s="178" t="s">
        <v>3372</v>
      </c>
      <c r="B14375" s="178" t="s">
        <v>255</v>
      </c>
      <c r="C14375" s="178" t="s">
        <v>5240</v>
      </c>
      <c r="D14375" s="178" t="s">
        <v>10800</v>
      </c>
      <c r="E14375" s="179">
        <v>44225</v>
      </c>
      <c r="F14375" s="180">
        <v>0</v>
      </c>
      <c r="G14375" s="180">
        <v>32692.69</v>
      </c>
      <c r="H14375" s="180">
        <v>1720.67</v>
      </c>
      <c r="I14375" s="180">
        <f t="shared" si="448"/>
        <v>34413.360000000001</v>
      </c>
      <c r="J14375" s="177" t="str">
        <f t="shared" si="449"/>
        <v>Date &gt; 1920</v>
      </c>
    </row>
    <row r="14376" spans="1:10" x14ac:dyDescent="0.3">
      <c r="A14376" s="178" t="s">
        <v>3372</v>
      </c>
      <c r="B14376" s="178" t="s">
        <v>261</v>
      </c>
      <c r="C14376" s="178" t="s">
        <v>1461</v>
      </c>
      <c r="D14376" s="178" t="s">
        <v>10801</v>
      </c>
      <c r="E14376" s="179">
        <v>22258</v>
      </c>
      <c r="F14376" s="180">
        <v>0</v>
      </c>
      <c r="G14376" s="180">
        <v>10095.799999999999</v>
      </c>
      <c r="H14376" s="180">
        <v>0</v>
      </c>
      <c r="I14376" s="180">
        <f t="shared" si="448"/>
        <v>10095.799999999999</v>
      </c>
      <c r="J14376" s="177" t="str">
        <f t="shared" si="449"/>
        <v>Date &gt; 1920</v>
      </c>
    </row>
    <row r="14377" spans="1:10" x14ac:dyDescent="0.3">
      <c r="A14377" s="178" t="s">
        <v>3372</v>
      </c>
      <c r="B14377" s="178" t="s">
        <v>261</v>
      </c>
      <c r="C14377" s="178" t="s">
        <v>1461</v>
      </c>
      <c r="D14377" s="178" t="s">
        <v>10802</v>
      </c>
      <c r="E14377" s="179">
        <v>22199</v>
      </c>
      <c r="F14377" s="180">
        <v>0</v>
      </c>
      <c r="G14377" s="180">
        <v>600</v>
      </c>
      <c r="H14377" s="180">
        <v>300</v>
      </c>
      <c r="I14377" s="180">
        <f t="shared" si="448"/>
        <v>900</v>
      </c>
      <c r="J14377" s="177" t="str">
        <f t="shared" si="449"/>
        <v>Date &gt; 1920</v>
      </c>
    </row>
    <row r="14378" spans="1:10" x14ac:dyDescent="0.3">
      <c r="A14378" s="178" t="s">
        <v>3372</v>
      </c>
      <c r="B14378" s="178" t="s">
        <v>261</v>
      </c>
      <c r="C14378" s="178" t="s">
        <v>1461</v>
      </c>
      <c r="D14378" s="178" t="s">
        <v>10803</v>
      </c>
      <c r="E14378" s="179">
        <v>25569</v>
      </c>
      <c r="F14378" s="180">
        <v>39435.199999999997</v>
      </c>
      <c r="G14378" s="180">
        <v>26578.959999999999</v>
      </c>
      <c r="H14378" s="180">
        <v>13722.72</v>
      </c>
      <c r="I14378" s="180">
        <f t="shared" si="448"/>
        <v>79736.88</v>
      </c>
      <c r="J14378" s="177" t="str">
        <f t="shared" si="449"/>
        <v>Date &gt; 1920</v>
      </c>
    </row>
    <row r="14379" spans="1:10" x14ac:dyDescent="0.3">
      <c r="A14379" s="178" t="s">
        <v>3372</v>
      </c>
      <c r="B14379" s="178" t="s">
        <v>261</v>
      </c>
      <c r="C14379" s="178" t="s">
        <v>1461</v>
      </c>
      <c r="D14379" s="178" t="s">
        <v>10804</v>
      </c>
      <c r="E14379" s="179">
        <v>24792</v>
      </c>
      <c r="F14379" s="180">
        <v>0</v>
      </c>
      <c r="G14379" s="180">
        <v>2990.02</v>
      </c>
      <c r="H14379" s="180">
        <v>1495.02</v>
      </c>
      <c r="I14379" s="180">
        <f t="shared" si="448"/>
        <v>4485.04</v>
      </c>
      <c r="J14379" s="177" t="str">
        <f t="shared" si="449"/>
        <v>Date &gt; 1920</v>
      </c>
    </row>
    <row r="14380" spans="1:10" x14ac:dyDescent="0.3">
      <c r="A14380" s="178" t="s">
        <v>3372</v>
      </c>
      <c r="B14380" s="178" t="s">
        <v>261</v>
      </c>
      <c r="C14380" s="178" t="s">
        <v>1461</v>
      </c>
      <c r="D14380" s="178" t="s">
        <v>10805</v>
      </c>
      <c r="E14380" s="179">
        <v>25947</v>
      </c>
      <c r="F14380" s="180">
        <v>0</v>
      </c>
      <c r="G14380" s="180">
        <v>3185.27</v>
      </c>
      <c r="H14380" s="180">
        <v>3185.27</v>
      </c>
      <c r="I14380" s="180">
        <f t="shared" si="448"/>
        <v>6370.54</v>
      </c>
      <c r="J14380" s="177" t="str">
        <f t="shared" si="449"/>
        <v>Date &gt; 1920</v>
      </c>
    </row>
    <row r="14381" spans="1:10" x14ac:dyDescent="0.3">
      <c r="A14381" s="178" t="s">
        <v>3372</v>
      </c>
      <c r="B14381" s="178" t="s">
        <v>261</v>
      </c>
      <c r="C14381" s="178" t="s">
        <v>1461</v>
      </c>
      <c r="D14381" s="178" t="s">
        <v>10806</v>
      </c>
      <c r="E14381" s="179">
        <v>26591</v>
      </c>
      <c r="F14381" s="180">
        <v>0</v>
      </c>
      <c r="G14381" s="180">
        <v>2200</v>
      </c>
      <c r="H14381" s="180">
        <v>2205.4</v>
      </c>
      <c r="I14381" s="180">
        <f t="shared" si="448"/>
        <v>4405.3999999999996</v>
      </c>
      <c r="J14381" s="177" t="str">
        <f t="shared" si="449"/>
        <v>Date &gt; 1920</v>
      </c>
    </row>
    <row r="14382" spans="1:10" x14ac:dyDescent="0.3">
      <c r="A14382" s="178" t="s">
        <v>3372</v>
      </c>
      <c r="B14382" s="178" t="s">
        <v>261</v>
      </c>
      <c r="C14382" s="178" t="s">
        <v>1461</v>
      </c>
      <c r="D14382" s="178" t="s">
        <v>6400</v>
      </c>
      <c r="E14382" s="179">
        <v>25954</v>
      </c>
      <c r="F14382" s="180">
        <v>0</v>
      </c>
      <c r="G14382" s="180">
        <v>3481.37</v>
      </c>
      <c r="H14382" s="180">
        <v>1740.68</v>
      </c>
      <c r="I14382" s="180">
        <f t="shared" si="448"/>
        <v>5222.05</v>
      </c>
      <c r="J14382" s="177" t="str">
        <f t="shared" si="449"/>
        <v>Date &gt; 1920</v>
      </c>
    </row>
    <row r="14383" spans="1:10" x14ac:dyDescent="0.3">
      <c r="A14383" s="178" t="s">
        <v>3372</v>
      </c>
      <c r="B14383" s="178" t="s">
        <v>261</v>
      </c>
      <c r="C14383" s="178" t="s">
        <v>1461</v>
      </c>
      <c r="D14383" s="178" t="s">
        <v>10807</v>
      </c>
      <c r="E14383" s="179">
        <v>26597</v>
      </c>
      <c r="F14383" s="180">
        <v>0</v>
      </c>
      <c r="G14383" s="180">
        <v>1400</v>
      </c>
      <c r="H14383" s="180">
        <v>1574.2</v>
      </c>
      <c r="I14383" s="180">
        <f t="shared" si="448"/>
        <v>2974.2</v>
      </c>
      <c r="J14383" s="177" t="str">
        <f t="shared" si="449"/>
        <v>Date &gt; 1920</v>
      </c>
    </row>
    <row r="14384" spans="1:10" x14ac:dyDescent="0.3">
      <c r="A14384" s="178" t="s">
        <v>3372</v>
      </c>
      <c r="B14384" s="178" t="s">
        <v>261</v>
      </c>
      <c r="C14384" s="178" t="s">
        <v>1461</v>
      </c>
      <c r="D14384" s="178" t="s">
        <v>9440</v>
      </c>
      <c r="E14384" s="179">
        <v>27190</v>
      </c>
      <c r="F14384" s="180">
        <v>0</v>
      </c>
      <c r="G14384" s="180">
        <v>8936.36</v>
      </c>
      <c r="H14384" s="180">
        <v>4468.1899999999996</v>
      </c>
      <c r="I14384" s="180">
        <f t="shared" si="448"/>
        <v>13404.55</v>
      </c>
      <c r="J14384" s="177" t="str">
        <f t="shared" si="449"/>
        <v>Date &gt; 1920</v>
      </c>
    </row>
    <row r="14385" spans="1:10" x14ac:dyDescent="0.3">
      <c r="A14385" s="178" t="s">
        <v>3372</v>
      </c>
      <c r="B14385" s="178" t="s">
        <v>261</v>
      </c>
      <c r="C14385" s="178" t="s">
        <v>1461</v>
      </c>
      <c r="D14385" s="178" t="s">
        <v>10808</v>
      </c>
      <c r="E14385" s="179">
        <v>29422</v>
      </c>
      <c r="F14385" s="180">
        <v>0</v>
      </c>
      <c r="G14385" s="180">
        <v>38355.72</v>
      </c>
      <c r="H14385" s="180">
        <v>19177.86</v>
      </c>
      <c r="I14385" s="180">
        <f t="shared" si="448"/>
        <v>57533.58</v>
      </c>
      <c r="J14385" s="177" t="str">
        <f t="shared" si="449"/>
        <v>Date &gt; 1920</v>
      </c>
    </row>
    <row r="14386" spans="1:10" x14ac:dyDescent="0.3">
      <c r="A14386" s="178" t="s">
        <v>3372</v>
      </c>
      <c r="B14386" s="178" t="s">
        <v>261</v>
      </c>
      <c r="C14386" s="178" t="s">
        <v>1461</v>
      </c>
      <c r="D14386" s="178" t="s">
        <v>6366</v>
      </c>
      <c r="E14386" s="179">
        <v>29971</v>
      </c>
      <c r="F14386" s="180">
        <v>0</v>
      </c>
      <c r="G14386" s="180">
        <v>17893.68</v>
      </c>
      <c r="H14386" s="180">
        <v>8949.52</v>
      </c>
      <c r="I14386" s="180">
        <f t="shared" si="448"/>
        <v>26843.200000000001</v>
      </c>
      <c r="J14386" s="177" t="str">
        <f t="shared" si="449"/>
        <v>Date &gt; 1920</v>
      </c>
    </row>
    <row r="14387" spans="1:10" x14ac:dyDescent="0.3">
      <c r="A14387" s="178" t="s">
        <v>3372</v>
      </c>
      <c r="B14387" s="178" t="s">
        <v>261</v>
      </c>
      <c r="C14387" s="178" t="s">
        <v>1461</v>
      </c>
      <c r="D14387" s="178" t="s">
        <v>10809</v>
      </c>
      <c r="E14387" s="179">
        <v>30025</v>
      </c>
      <c r="F14387" s="180">
        <v>0</v>
      </c>
      <c r="G14387" s="180">
        <v>79500.52</v>
      </c>
      <c r="H14387" s="180">
        <v>39750.26</v>
      </c>
      <c r="I14387" s="180">
        <f t="shared" si="448"/>
        <v>119250.78</v>
      </c>
      <c r="J14387" s="177" t="str">
        <f t="shared" si="449"/>
        <v>Date &gt; 1920</v>
      </c>
    </row>
    <row r="14388" spans="1:10" x14ac:dyDescent="0.3">
      <c r="A14388" s="178" t="s">
        <v>3372</v>
      </c>
      <c r="B14388" s="178" t="s">
        <v>261</v>
      </c>
      <c r="C14388" s="178" t="s">
        <v>1461</v>
      </c>
      <c r="D14388" s="178" t="s">
        <v>7876</v>
      </c>
      <c r="E14388" s="179">
        <v>29626</v>
      </c>
      <c r="F14388" s="180">
        <v>0</v>
      </c>
      <c r="G14388" s="180">
        <v>6439.3</v>
      </c>
      <c r="H14388" s="180">
        <v>3219.65</v>
      </c>
      <c r="I14388" s="180">
        <f t="shared" si="448"/>
        <v>9658.9500000000007</v>
      </c>
      <c r="J14388" s="177" t="str">
        <f t="shared" si="449"/>
        <v>Date &gt; 1920</v>
      </c>
    </row>
    <row r="14389" spans="1:10" x14ac:dyDescent="0.3">
      <c r="A14389" s="178" t="s">
        <v>3372</v>
      </c>
      <c r="B14389" s="178" t="s">
        <v>261</v>
      </c>
      <c r="C14389" s="178" t="s">
        <v>1461</v>
      </c>
      <c r="D14389" s="178" t="s">
        <v>7876</v>
      </c>
      <c r="E14389" s="179">
        <v>29794</v>
      </c>
      <c r="F14389" s="180">
        <v>0</v>
      </c>
      <c r="G14389" s="180">
        <v>9831.9599999999991</v>
      </c>
      <c r="H14389" s="180">
        <v>4908.6099999999997</v>
      </c>
      <c r="I14389" s="180">
        <f t="shared" si="448"/>
        <v>14740.57</v>
      </c>
      <c r="J14389" s="177" t="str">
        <f t="shared" si="449"/>
        <v>Date &gt; 1920</v>
      </c>
    </row>
    <row r="14390" spans="1:10" x14ac:dyDescent="0.3">
      <c r="A14390" s="178" t="s">
        <v>3372</v>
      </c>
      <c r="B14390" s="178" t="s">
        <v>261</v>
      </c>
      <c r="C14390" s="178" t="s">
        <v>1461</v>
      </c>
      <c r="D14390" s="178" t="s">
        <v>10810</v>
      </c>
      <c r="E14390" s="179">
        <v>30063</v>
      </c>
      <c r="F14390" s="180">
        <v>0</v>
      </c>
      <c r="G14390" s="180">
        <v>1610.26</v>
      </c>
      <c r="H14390" s="180">
        <v>539.98</v>
      </c>
      <c r="I14390" s="180">
        <f t="shared" si="448"/>
        <v>2150.2399999999998</v>
      </c>
      <c r="J14390" s="177" t="str">
        <f t="shared" si="449"/>
        <v>Date &gt; 1920</v>
      </c>
    </row>
    <row r="14391" spans="1:10" x14ac:dyDescent="0.3">
      <c r="A14391" s="178" t="s">
        <v>3372</v>
      </c>
      <c r="B14391" s="178" t="s">
        <v>261</v>
      </c>
      <c r="C14391" s="178" t="s">
        <v>1461</v>
      </c>
      <c r="D14391" s="178" t="s">
        <v>10811</v>
      </c>
      <c r="E14391" s="179">
        <v>30603</v>
      </c>
      <c r="F14391" s="180">
        <v>0</v>
      </c>
      <c r="G14391" s="180">
        <v>10640.25</v>
      </c>
      <c r="H14391" s="180">
        <v>5320.13</v>
      </c>
      <c r="I14391" s="180">
        <f t="shared" si="448"/>
        <v>15960.380000000001</v>
      </c>
      <c r="J14391" s="177" t="str">
        <f t="shared" si="449"/>
        <v>Date &gt; 1920</v>
      </c>
    </row>
    <row r="14392" spans="1:10" x14ac:dyDescent="0.3">
      <c r="A14392" s="178" t="s">
        <v>3372</v>
      </c>
      <c r="B14392" s="178" t="s">
        <v>261</v>
      </c>
      <c r="C14392" s="178" t="s">
        <v>1461</v>
      </c>
      <c r="D14392" s="178" t="s">
        <v>9347</v>
      </c>
      <c r="E14392" s="179">
        <v>31799</v>
      </c>
      <c r="F14392" s="180">
        <v>0</v>
      </c>
      <c r="G14392" s="180">
        <v>13222.56</v>
      </c>
      <c r="H14392" s="180">
        <v>6611.29</v>
      </c>
      <c r="I14392" s="180">
        <f t="shared" si="448"/>
        <v>19833.849999999999</v>
      </c>
      <c r="J14392" s="177" t="str">
        <f t="shared" si="449"/>
        <v>Date &gt; 1920</v>
      </c>
    </row>
    <row r="14393" spans="1:10" x14ac:dyDescent="0.3">
      <c r="A14393" s="178" t="s">
        <v>3372</v>
      </c>
      <c r="B14393" s="178" t="s">
        <v>261</v>
      </c>
      <c r="C14393" s="178" t="s">
        <v>1461</v>
      </c>
      <c r="D14393" s="178" t="s">
        <v>6465</v>
      </c>
      <c r="E14393" s="179">
        <v>33207</v>
      </c>
      <c r="F14393" s="180">
        <v>0</v>
      </c>
      <c r="G14393" s="180">
        <v>71664.14</v>
      </c>
      <c r="H14393" s="180">
        <v>35832.06</v>
      </c>
      <c r="I14393" s="180">
        <f t="shared" si="448"/>
        <v>107496.2</v>
      </c>
      <c r="J14393" s="177" t="str">
        <f t="shared" si="449"/>
        <v>Date &gt; 1920</v>
      </c>
    </row>
    <row r="14394" spans="1:10" x14ac:dyDescent="0.3">
      <c r="A14394" s="178" t="s">
        <v>3372</v>
      </c>
      <c r="B14394" s="178" t="s">
        <v>261</v>
      </c>
      <c r="C14394" s="178" t="s">
        <v>1461</v>
      </c>
      <c r="D14394" s="178" t="s">
        <v>6465</v>
      </c>
      <c r="E14394" s="179">
        <v>33268</v>
      </c>
      <c r="F14394" s="180">
        <v>0</v>
      </c>
      <c r="G14394" s="180">
        <v>2179.52</v>
      </c>
      <c r="H14394" s="180">
        <v>1089.76</v>
      </c>
      <c r="I14394" s="180">
        <f t="shared" si="448"/>
        <v>3269.2799999999997</v>
      </c>
      <c r="J14394" s="177" t="str">
        <f t="shared" si="449"/>
        <v>Date &gt; 1920</v>
      </c>
    </row>
    <row r="14395" spans="1:10" x14ac:dyDescent="0.3">
      <c r="A14395" s="178" t="s">
        <v>3372</v>
      </c>
      <c r="B14395" s="178" t="s">
        <v>261</v>
      </c>
      <c r="C14395" s="178" t="s">
        <v>1461</v>
      </c>
      <c r="D14395" s="178" t="s">
        <v>6465</v>
      </c>
      <c r="E14395" s="179">
        <v>33599</v>
      </c>
      <c r="F14395" s="180">
        <v>0</v>
      </c>
      <c r="G14395" s="180">
        <v>3156.34</v>
      </c>
      <c r="H14395" s="180">
        <v>4713.8</v>
      </c>
      <c r="I14395" s="180">
        <f t="shared" si="448"/>
        <v>7870.14</v>
      </c>
      <c r="J14395" s="177" t="str">
        <f t="shared" si="449"/>
        <v>Date &gt; 1920</v>
      </c>
    </row>
    <row r="14396" spans="1:10" x14ac:dyDescent="0.3">
      <c r="A14396" s="178" t="s">
        <v>3372</v>
      </c>
      <c r="B14396" s="178" t="s">
        <v>261</v>
      </c>
      <c r="C14396" s="178" t="s">
        <v>1461</v>
      </c>
      <c r="D14396" s="178" t="s">
        <v>6465</v>
      </c>
      <c r="E14396" s="179">
        <v>33599</v>
      </c>
      <c r="F14396" s="180">
        <v>0</v>
      </c>
      <c r="G14396" s="180">
        <v>6271.22</v>
      </c>
      <c r="H14396" s="180">
        <v>0</v>
      </c>
      <c r="I14396" s="180">
        <f t="shared" si="448"/>
        <v>6271.22</v>
      </c>
      <c r="J14396" s="177" t="str">
        <f t="shared" si="449"/>
        <v>Date &gt; 1920</v>
      </c>
    </row>
    <row r="14397" spans="1:10" x14ac:dyDescent="0.3">
      <c r="A14397" s="178" t="s">
        <v>3372</v>
      </c>
      <c r="B14397" s="178" t="s">
        <v>261</v>
      </c>
      <c r="C14397" s="178" t="s">
        <v>1461</v>
      </c>
      <c r="D14397" s="178" t="s">
        <v>10812</v>
      </c>
      <c r="E14397" s="179">
        <v>33347</v>
      </c>
      <c r="F14397" s="180">
        <v>0</v>
      </c>
      <c r="G14397" s="180">
        <v>9120.51</v>
      </c>
      <c r="H14397" s="180">
        <v>4560.26</v>
      </c>
      <c r="I14397" s="180">
        <f t="shared" si="448"/>
        <v>13680.77</v>
      </c>
      <c r="J14397" s="177" t="str">
        <f t="shared" si="449"/>
        <v>Date &gt; 1920</v>
      </c>
    </row>
    <row r="14398" spans="1:10" x14ac:dyDescent="0.3">
      <c r="A14398" s="178" t="s">
        <v>3372</v>
      </c>
      <c r="B14398" s="178" t="s">
        <v>261</v>
      </c>
      <c r="C14398" s="178" t="s">
        <v>1461</v>
      </c>
      <c r="D14398" s="178" t="s">
        <v>10813</v>
      </c>
      <c r="E14398" s="179">
        <v>34235</v>
      </c>
      <c r="F14398" s="180">
        <v>0</v>
      </c>
      <c r="G14398" s="180">
        <v>30000</v>
      </c>
      <c r="H14398" s="180">
        <v>15000</v>
      </c>
      <c r="I14398" s="180">
        <f t="shared" si="448"/>
        <v>45000</v>
      </c>
      <c r="J14398" s="177" t="str">
        <f t="shared" si="449"/>
        <v>Date &gt; 1920</v>
      </c>
    </row>
    <row r="14399" spans="1:10" x14ac:dyDescent="0.3">
      <c r="A14399" s="178" t="s">
        <v>3372</v>
      </c>
      <c r="B14399" s="178" t="s">
        <v>261</v>
      </c>
      <c r="C14399" s="178" t="s">
        <v>1461</v>
      </c>
      <c r="D14399" s="178" t="s">
        <v>10813</v>
      </c>
      <c r="E14399" s="179">
        <v>34267</v>
      </c>
      <c r="F14399" s="180">
        <v>0</v>
      </c>
      <c r="G14399" s="180">
        <v>7395.09</v>
      </c>
      <c r="H14399" s="180">
        <v>3697.54</v>
      </c>
      <c r="I14399" s="180">
        <f t="shared" si="448"/>
        <v>11092.630000000001</v>
      </c>
      <c r="J14399" s="177" t="str">
        <f t="shared" si="449"/>
        <v>Date &gt; 1920</v>
      </c>
    </row>
    <row r="14400" spans="1:10" x14ac:dyDescent="0.3">
      <c r="A14400" s="178" t="s">
        <v>3372</v>
      </c>
      <c r="B14400" s="178" t="s">
        <v>261</v>
      </c>
      <c r="C14400" s="178" t="s">
        <v>1461</v>
      </c>
      <c r="D14400" s="178" t="s">
        <v>8952</v>
      </c>
      <c r="E14400" s="179">
        <v>34562</v>
      </c>
      <c r="F14400" s="180">
        <v>0</v>
      </c>
      <c r="G14400" s="180">
        <v>741.49</v>
      </c>
      <c r="H14400" s="180">
        <v>370.74</v>
      </c>
      <c r="I14400" s="180">
        <f t="shared" si="448"/>
        <v>1112.23</v>
      </c>
      <c r="J14400" s="177" t="str">
        <f t="shared" si="449"/>
        <v>Date &gt; 1920</v>
      </c>
    </row>
    <row r="14401" spans="1:10" x14ac:dyDescent="0.3">
      <c r="A14401" s="178" t="s">
        <v>3372</v>
      </c>
      <c r="B14401" s="178" t="s">
        <v>261</v>
      </c>
      <c r="C14401" s="178" t="s">
        <v>1461</v>
      </c>
      <c r="D14401" s="178" t="s">
        <v>10814</v>
      </c>
      <c r="E14401" s="179">
        <v>36227</v>
      </c>
      <c r="F14401" s="180">
        <v>0</v>
      </c>
      <c r="G14401" s="180">
        <v>30000</v>
      </c>
      <c r="H14401" s="180">
        <v>20000</v>
      </c>
      <c r="I14401" s="180">
        <f t="shared" si="448"/>
        <v>50000</v>
      </c>
      <c r="J14401" s="177" t="str">
        <f t="shared" si="449"/>
        <v>Date &gt; 1920</v>
      </c>
    </row>
    <row r="14402" spans="1:10" x14ac:dyDescent="0.3">
      <c r="A14402" s="178" t="s">
        <v>3372</v>
      </c>
      <c r="B14402" s="178" t="s">
        <v>261</v>
      </c>
      <c r="C14402" s="178" t="s">
        <v>1461</v>
      </c>
      <c r="D14402" s="178" t="s">
        <v>10815</v>
      </c>
      <c r="E14402" s="179">
        <v>37438</v>
      </c>
      <c r="F14402" s="180">
        <v>20250</v>
      </c>
      <c r="G14402" s="180">
        <v>0</v>
      </c>
      <c r="H14402" s="180">
        <v>2250</v>
      </c>
      <c r="I14402" s="180">
        <f t="shared" si="448"/>
        <v>22500</v>
      </c>
      <c r="J14402" s="177" t="str">
        <f t="shared" si="449"/>
        <v>Date &gt; 1920</v>
      </c>
    </row>
    <row r="14403" spans="1:10" x14ac:dyDescent="0.3">
      <c r="A14403" s="178" t="s">
        <v>3372</v>
      </c>
      <c r="B14403" s="178" t="s">
        <v>261</v>
      </c>
      <c r="C14403" s="178" t="s">
        <v>1461</v>
      </c>
      <c r="D14403" s="178" t="s">
        <v>10815</v>
      </c>
      <c r="E14403" s="179">
        <v>37973</v>
      </c>
      <c r="F14403" s="180">
        <v>2250</v>
      </c>
      <c r="G14403" s="180">
        <v>0</v>
      </c>
      <c r="H14403" s="180">
        <v>250</v>
      </c>
      <c r="I14403" s="180">
        <f t="shared" si="448"/>
        <v>2500</v>
      </c>
      <c r="J14403" s="177" t="str">
        <f t="shared" si="449"/>
        <v>Date &gt; 1920</v>
      </c>
    </row>
    <row r="14404" spans="1:10" x14ac:dyDescent="0.3">
      <c r="A14404" s="178" t="s">
        <v>3372</v>
      </c>
      <c r="B14404" s="178" t="s">
        <v>261</v>
      </c>
      <c r="C14404" s="178" t="s">
        <v>1461</v>
      </c>
      <c r="D14404" s="178" t="s">
        <v>10816</v>
      </c>
      <c r="E14404" s="179">
        <v>37929</v>
      </c>
      <c r="F14404" s="180">
        <v>38843</v>
      </c>
      <c r="G14404" s="180">
        <v>0</v>
      </c>
      <c r="H14404" s="180">
        <v>4316.45</v>
      </c>
      <c r="I14404" s="180">
        <f t="shared" si="448"/>
        <v>43159.45</v>
      </c>
      <c r="J14404" s="177" t="str">
        <f t="shared" si="449"/>
        <v>Date &gt; 1920</v>
      </c>
    </row>
    <row r="14405" spans="1:10" x14ac:dyDescent="0.3">
      <c r="A14405" s="178" t="s">
        <v>3372</v>
      </c>
      <c r="B14405" s="178" t="s">
        <v>261</v>
      </c>
      <c r="C14405" s="178" t="s">
        <v>1461</v>
      </c>
      <c r="D14405" s="178" t="s">
        <v>10816</v>
      </c>
      <c r="E14405" s="179">
        <v>38106</v>
      </c>
      <c r="F14405" s="180">
        <v>7772</v>
      </c>
      <c r="G14405" s="180">
        <v>0</v>
      </c>
      <c r="H14405" s="180">
        <v>863.49</v>
      </c>
      <c r="I14405" s="180">
        <f t="shared" ref="I14405:I14468" si="450">SUM(F14405:H14405)</f>
        <v>8635.49</v>
      </c>
      <c r="J14405" s="177" t="str">
        <f t="shared" ref="J14405:J14468" si="451">IF(OR(YEAR(E14405)&gt; 1920, ISBLANK(E14405)), "Date &gt; 1920", "Sketchy date")</f>
        <v>Date &gt; 1920</v>
      </c>
    </row>
    <row r="14406" spans="1:10" x14ac:dyDescent="0.3">
      <c r="A14406" s="178" t="s">
        <v>3372</v>
      </c>
      <c r="B14406" s="178" t="s">
        <v>261</v>
      </c>
      <c r="C14406" s="178" t="s">
        <v>1461</v>
      </c>
      <c r="D14406" s="178" t="s">
        <v>10817</v>
      </c>
      <c r="E14406" s="179">
        <v>38321</v>
      </c>
      <c r="F14406" s="180">
        <v>41510</v>
      </c>
      <c r="G14406" s="180">
        <v>0</v>
      </c>
      <c r="H14406" s="180">
        <v>2185.5700000000002</v>
      </c>
      <c r="I14406" s="180">
        <f t="shared" si="450"/>
        <v>43695.57</v>
      </c>
      <c r="J14406" s="177" t="str">
        <f t="shared" si="451"/>
        <v>Date &gt; 1920</v>
      </c>
    </row>
    <row r="14407" spans="1:10" x14ac:dyDescent="0.3">
      <c r="A14407" s="178" t="s">
        <v>3372</v>
      </c>
      <c r="B14407" s="178" t="s">
        <v>261</v>
      </c>
      <c r="C14407" s="178" t="s">
        <v>1461</v>
      </c>
      <c r="D14407" s="178" t="s">
        <v>10817</v>
      </c>
      <c r="E14407" s="179">
        <v>38371</v>
      </c>
      <c r="F14407" s="180">
        <v>82896</v>
      </c>
      <c r="G14407" s="180">
        <v>0</v>
      </c>
      <c r="H14407" s="180">
        <v>4363.58</v>
      </c>
      <c r="I14407" s="180">
        <f t="shared" si="450"/>
        <v>87259.58</v>
      </c>
      <c r="J14407" s="177" t="str">
        <f t="shared" si="451"/>
        <v>Date &gt; 1920</v>
      </c>
    </row>
    <row r="14408" spans="1:10" x14ac:dyDescent="0.3">
      <c r="A14408" s="178" t="s">
        <v>3372</v>
      </c>
      <c r="B14408" s="178" t="s">
        <v>261</v>
      </c>
      <c r="C14408" s="178" t="s">
        <v>1461</v>
      </c>
      <c r="D14408" s="178" t="s">
        <v>10817</v>
      </c>
      <c r="E14408" s="179">
        <v>38489</v>
      </c>
      <c r="F14408" s="180">
        <v>22560</v>
      </c>
      <c r="G14408" s="180">
        <v>0</v>
      </c>
      <c r="H14408" s="180">
        <v>1188.1099999999999</v>
      </c>
      <c r="I14408" s="180">
        <f t="shared" si="450"/>
        <v>23748.11</v>
      </c>
      <c r="J14408" s="177" t="str">
        <f t="shared" si="451"/>
        <v>Date &gt; 1920</v>
      </c>
    </row>
    <row r="14409" spans="1:10" x14ac:dyDescent="0.3">
      <c r="A14409" s="178" t="s">
        <v>3372</v>
      </c>
      <c r="B14409" s="178" t="s">
        <v>261</v>
      </c>
      <c r="C14409" s="178" t="s">
        <v>1461</v>
      </c>
      <c r="D14409" s="178" t="s">
        <v>10818</v>
      </c>
      <c r="E14409" s="179">
        <v>38623</v>
      </c>
      <c r="F14409" s="180">
        <v>121302</v>
      </c>
      <c r="G14409" s="180">
        <v>0</v>
      </c>
      <c r="H14409" s="180">
        <v>6385.75</v>
      </c>
      <c r="I14409" s="180">
        <f t="shared" si="450"/>
        <v>127687.75</v>
      </c>
      <c r="J14409" s="177" t="str">
        <f t="shared" si="451"/>
        <v>Date &gt; 1920</v>
      </c>
    </row>
    <row r="14410" spans="1:10" x14ac:dyDescent="0.3">
      <c r="A14410" s="178" t="s">
        <v>3372</v>
      </c>
      <c r="B14410" s="178" t="s">
        <v>261</v>
      </c>
      <c r="C14410" s="178" t="s">
        <v>1461</v>
      </c>
      <c r="D14410" s="178" t="s">
        <v>10818</v>
      </c>
      <c r="E14410" s="179">
        <v>38663</v>
      </c>
      <c r="F14410" s="180">
        <v>271927</v>
      </c>
      <c r="G14410" s="180">
        <v>0</v>
      </c>
      <c r="H14410" s="180">
        <v>14311.9</v>
      </c>
      <c r="I14410" s="180">
        <f t="shared" si="450"/>
        <v>286238.90000000002</v>
      </c>
      <c r="J14410" s="177" t="str">
        <f t="shared" si="451"/>
        <v>Date &gt; 1920</v>
      </c>
    </row>
    <row r="14411" spans="1:10" x14ac:dyDescent="0.3">
      <c r="A14411" s="178" t="s">
        <v>3372</v>
      </c>
      <c r="B14411" s="178" t="s">
        <v>261</v>
      </c>
      <c r="C14411" s="178" t="s">
        <v>1461</v>
      </c>
      <c r="D14411" s="178" t="s">
        <v>10818</v>
      </c>
      <c r="E14411" s="179">
        <v>38693</v>
      </c>
      <c r="F14411" s="180">
        <v>203388</v>
      </c>
      <c r="G14411" s="180">
        <v>0</v>
      </c>
      <c r="H14411" s="180">
        <v>10705.07</v>
      </c>
      <c r="I14411" s="180">
        <f t="shared" si="450"/>
        <v>214093.07</v>
      </c>
      <c r="J14411" s="177" t="str">
        <f t="shared" si="451"/>
        <v>Date &gt; 1920</v>
      </c>
    </row>
    <row r="14412" spans="1:10" x14ac:dyDescent="0.3">
      <c r="A14412" s="178" t="s">
        <v>3372</v>
      </c>
      <c r="B14412" s="178" t="s">
        <v>261</v>
      </c>
      <c r="C14412" s="178" t="s">
        <v>1461</v>
      </c>
      <c r="D14412" s="178" t="s">
        <v>10818</v>
      </c>
      <c r="E14412" s="179">
        <v>38741</v>
      </c>
      <c r="F14412" s="180">
        <v>37383</v>
      </c>
      <c r="G14412" s="180">
        <v>0</v>
      </c>
      <c r="H14412" s="180">
        <v>1966.68</v>
      </c>
      <c r="I14412" s="180">
        <f t="shared" si="450"/>
        <v>39349.68</v>
      </c>
      <c r="J14412" s="177" t="str">
        <f t="shared" si="451"/>
        <v>Date &gt; 1920</v>
      </c>
    </row>
    <row r="14413" spans="1:10" x14ac:dyDescent="0.3">
      <c r="A14413" s="178" t="s">
        <v>3372</v>
      </c>
      <c r="B14413" s="178" t="s">
        <v>261</v>
      </c>
      <c r="C14413" s="178" t="s">
        <v>1461</v>
      </c>
      <c r="D14413" s="178" t="s">
        <v>10818</v>
      </c>
      <c r="E14413" s="179">
        <v>38812</v>
      </c>
      <c r="F14413" s="180">
        <v>110291</v>
      </c>
      <c r="G14413" s="180">
        <v>0</v>
      </c>
      <c r="H14413" s="180">
        <v>5805.65</v>
      </c>
      <c r="I14413" s="180">
        <f t="shared" si="450"/>
        <v>116096.65</v>
      </c>
      <c r="J14413" s="177" t="str">
        <f t="shared" si="451"/>
        <v>Date &gt; 1920</v>
      </c>
    </row>
    <row r="14414" spans="1:10" x14ac:dyDescent="0.3">
      <c r="A14414" s="178" t="s">
        <v>3372</v>
      </c>
      <c r="B14414" s="178" t="s">
        <v>261</v>
      </c>
      <c r="C14414" s="178" t="s">
        <v>1461</v>
      </c>
      <c r="D14414" s="178" t="s">
        <v>10818</v>
      </c>
      <c r="E14414" s="179">
        <v>38838</v>
      </c>
      <c r="F14414" s="180">
        <v>81810</v>
      </c>
      <c r="G14414" s="180">
        <v>0</v>
      </c>
      <c r="H14414" s="180">
        <v>4643.32</v>
      </c>
      <c r="I14414" s="180">
        <f t="shared" si="450"/>
        <v>86453.32</v>
      </c>
      <c r="J14414" s="177" t="str">
        <f t="shared" si="451"/>
        <v>Date &gt; 1920</v>
      </c>
    </row>
    <row r="14415" spans="1:10" x14ac:dyDescent="0.3">
      <c r="A14415" s="178" t="s">
        <v>3372</v>
      </c>
      <c r="B14415" s="178" t="s">
        <v>261</v>
      </c>
      <c r="C14415" s="178" t="s">
        <v>1461</v>
      </c>
      <c r="D14415" s="178" t="s">
        <v>10818</v>
      </c>
      <c r="E14415" s="179">
        <v>39240</v>
      </c>
      <c r="F14415" s="180">
        <v>50000</v>
      </c>
      <c r="G14415" s="180">
        <v>0</v>
      </c>
      <c r="H14415" s="180">
        <v>2292.63</v>
      </c>
      <c r="I14415" s="180">
        <f t="shared" si="450"/>
        <v>52292.63</v>
      </c>
      <c r="J14415" s="177" t="str">
        <f t="shared" si="451"/>
        <v>Date &gt; 1920</v>
      </c>
    </row>
    <row r="14416" spans="1:10" x14ac:dyDescent="0.3">
      <c r="A14416" s="178" t="s">
        <v>3372</v>
      </c>
      <c r="B14416" s="178" t="s">
        <v>261</v>
      </c>
      <c r="C14416" s="178" t="s">
        <v>1461</v>
      </c>
      <c r="D14416" s="178" t="s">
        <v>10818</v>
      </c>
      <c r="E14416" s="179">
        <v>39282</v>
      </c>
      <c r="F14416" s="180">
        <v>47134</v>
      </c>
      <c r="G14416" s="180">
        <v>0</v>
      </c>
      <c r="H14416" s="180">
        <v>0</v>
      </c>
      <c r="I14416" s="180">
        <f t="shared" si="450"/>
        <v>47134</v>
      </c>
      <c r="J14416" s="177" t="str">
        <f t="shared" si="451"/>
        <v>Date &gt; 1920</v>
      </c>
    </row>
    <row r="14417" spans="1:10" x14ac:dyDescent="0.3">
      <c r="A14417" s="178" t="s">
        <v>3372</v>
      </c>
      <c r="B14417" s="178" t="s">
        <v>261</v>
      </c>
      <c r="C14417" s="178" t="s">
        <v>1461</v>
      </c>
      <c r="D14417" s="178" t="s">
        <v>10819</v>
      </c>
      <c r="E14417" s="179">
        <v>39899</v>
      </c>
      <c r="F14417" s="180">
        <v>122470</v>
      </c>
      <c r="G14417" s="180">
        <v>0</v>
      </c>
      <c r="H14417" s="180">
        <v>6446.8</v>
      </c>
      <c r="I14417" s="180">
        <f t="shared" si="450"/>
        <v>128916.8</v>
      </c>
      <c r="J14417" s="177" t="str">
        <f t="shared" si="451"/>
        <v>Date &gt; 1920</v>
      </c>
    </row>
    <row r="14418" spans="1:10" x14ac:dyDescent="0.3">
      <c r="A14418" s="178" t="s">
        <v>3372</v>
      </c>
      <c r="B14418" s="178" t="s">
        <v>261</v>
      </c>
      <c r="C14418" s="178" t="s">
        <v>1461</v>
      </c>
      <c r="D14418" s="178" t="s">
        <v>10820</v>
      </c>
      <c r="E14418" s="179">
        <v>40053</v>
      </c>
      <c r="F14418" s="180">
        <v>117101</v>
      </c>
      <c r="G14418" s="180">
        <v>0</v>
      </c>
      <c r="H14418" s="180">
        <v>0</v>
      </c>
      <c r="I14418" s="180">
        <f t="shared" si="450"/>
        <v>117101</v>
      </c>
      <c r="J14418" s="177" t="str">
        <f t="shared" si="451"/>
        <v>Date &gt; 1920</v>
      </c>
    </row>
    <row r="14419" spans="1:10" x14ac:dyDescent="0.3">
      <c r="A14419" s="178" t="s">
        <v>3372</v>
      </c>
      <c r="B14419" s="178" t="s">
        <v>261</v>
      </c>
      <c r="C14419" s="178" t="s">
        <v>1461</v>
      </c>
      <c r="D14419" s="178" t="s">
        <v>10820</v>
      </c>
      <c r="E14419" s="179">
        <v>40071</v>
      </c>
      <c r="F14419" s="180">
        <v>823863</v>
      </c>
      <c r="G14419" s="180">
        <v>0</v>
      </c>
      <c r="H14419" s="180">
        <v>0</v>
      </c>
      <c r="I14419" s="180">
        <f t="shared" si="450"/>
        <v>823863</v>
      </c>
      <c r="J14419" s="177" t="str">
        <f t="shared" si="451"/>
        <v>Date &gt; 1920</v>
      </c>
    </row>
    <row r="14420" spans="1:10" x14ac:dyDescent="0.3">
      <c r="A14420" s="178" t="s">
        <v>3372</v>
      </c>
      <c r="B14420" s="178" t="s">
        <v>261</v>
      </c>
      <c r="C14420" s="178" t="s">
        <v>1461</v>
      </c>
      <c r="D14420" s="178" t="s">
        <v>10820</v>
      </c>
      <c r="E14420" s="179">
        <v>40102</v>
      </c>
      <c r="F14420" s="180">
        <v>134105</v>
      </c>
      <c r="G14420" s="180">
        <v>0</v>
      </c>
      <c r="H14420" s="180">
        <v>0</v>
      </c>
      <c r="I14420" s="180">
        <f t="shared" si="450"/>
        <v>134105</v>
      </c>
      <c r="J14420" s="177" t="str">
        <f t="shared" si="451"/>
        <v>Date &gt; 1920</v>
      </c>
    </row>
    <row r="14421" spans="1:10" x14ac:dyDescent="0.3">
      <c r="A14421" s="178" t="s">
        <v>3372</v>
      </c>
      <c r="B14421" s="178" t="s">
        <v>261</v>
      </c>
      <c r="C14421" s="178" t="s">
        <v>1461</v>
      </c>
      <c r="D14421" s="178" t="s">
        <v>10820</v>
      </c>
      <c r="E14421" s="179">
        <v>40163</v>
      </c>
      <c r="F14421" s="180">
        <v>73993</v>
      </c>
      <c r="G14421" s="180">
        <v>0</v>
      </c>
      <c r="H14421" s="180">
        <v>0</v>
      </c>
      <c r="I14421" s="180">
        <f t="shared" si="450"/>
        <v>73993</v>
      </c>
      <c r="J14421" s="177" t="str">
        <f t="shared" si="451"/>
        <v>Date &gt; 1920</v>
      </c>
    </row>
    <row r="14422" spans="1:10" x14ac:dyDescent="0.3">
      <c r="A14422" s="178" t="s">
        <v>3372</v>
      </c>
      <c r="B14422" s="178" t="s">
        <v>261</v>
      </c>
      <c r="C14422" s="178" t="s">
        <v>1461</v>
      </c>
      <c r="D14422" s="178" t="s">
        <v>10820</v>
      </c>
      <c r="E14422" s="179">
        <v>40277</v>
      </c>
      <c r="F14422" s="180">
        <v>6875</v>
      </c>
      <c r="G14422" s="180">
        <v>0</v>
      </c>
      <c r="H14422" s="180">
        <v>0</v>
      </c>
      <c r="I14422" s="180">
        <f t="shared" si="450"/>
        <v>6875</v>
      </c>
      <c r="J14422" s="177" t="str">
        <f t="shared" si="451"/>
        <v>Date &gt; 1920</v>
      </c>
    </row>
    <row r="14423" spans="1:10" x14ac:dyDescent="0.3">
      <c r="A14423" s="178" t="s">
        <v>3372</v>
      </c>
      <c r="B14423" s="178" t="s">
        <v>261</v>
      </c>
      <c r="C14423" s="178" t="s">
        <v>1461</v>
      </c>
      <c r="D14423" s="178" t="s">
        <v>10821</v>
      </c>
      <c r="E14423" s="179">
        <v>40053</v>
      </c>
      <c r="F14423" s="180">
        <v>30370</v>
      </c>
      <c r="G14423" s="180">
        <v>0</v>
      </c>
      <c r="H14423" s="180">
        <v>1600.18</v>
      </c>
      <c r="I14423" s="180">
        <f t="shared" si="450"/>
        <v>31970.18</v>
      </c>
      <c r="J14423" s="177" t="str">
        <f t="shared" si="451"/>
        <v>Date &gt; 1920</v>
      </c>
    </row>
    <row r="14424" spans="1:10" x14ac:dyDescent="0.3">
      <c r="A14424" s="178" t="s">
        <v>3372</v>
      </c>
      <c r="B14424" s="178" t="s">
        <v>261</v>
      </c>
      <c r="C14424" s="178" t="s">
        <v>1461</v>
      </c>
      <c r="D14424" s="178" t="s">
        <v>10821</v>
      </c>
      <c r="E14424" s="179">
        <v>40071</v>
      </c>
      <c r="F14424" s="180">
        <v>207636</v>
      </c>
      <c r="G14424" s="180">
        <v>0</v>
      </c>
      <c r="H14424" s="180">
        <v>10927.86</v>
      </c>
      <c r="I14424" s="180">
        <f t="shared" si="450"/>
        <v>218563.86</v>
      </c>
      <c r="J14424" s="177" t="str">
        <f t="shared" si="451"/>
        <v>Date &gt; 1920</v>
      </c>
    </row>
    <row r="14425" spans="1:10" x14ac:dyDescent="0.3">
      <c r="A14425" s="178" t="s">
        <v>3372</v>
      </c>
      <c r="B14425" s="178" t="s">
        <v>261</v>
      </c>
      <c r="C14425" s="178" t="s">
        <v>1461</v>
      </c>
      <c r="D14425" s="178" t="s">
        <v>10821</v>
      </c>
      <c r="E14425" s="179">
        <v>40121</v>
      </c>
      <c r="F14425" s="180">
        <v>70322</v>
      </c>
      <c r="G14425" s="180">
        <v>0</v>
      </c>
      <c r="H14425" s="180">
        <v>3700.53</v>
      </c>
      <c r="I14425" s="180">
        <f t="shared" si="450"/>
        <v>74022.53</v>
      </c>
      <c r="J14425" s="177" t="str">
        <f t="shared" si="451"/>
        <v>Date &gt; 1920</v>
      </c>
    </row>
    <row r="14426" spans="1:10" x14ac:dyDescent="0.3">
      <c r="A14426" s="178" t="s">
        <v>3372</v>
      </c>
      <c r="B14426" s="178" t="s">
        <v>261</v>
      </c>
      <c r="C14426" s="178" t="s">
        <v>1461</v>
      </c>
      <c r="D14426" s="178" t="s">
        <v>10821</v>
      </c>
      <c r="E14426" s="179">
        <v>40161</v>
      </c>
      <c r="F14426" s="180">
        <v>18118</v>
      </c>
      <c r="G14426" s="180">
        <v>0</v>
      </c>
      <c r="H14426" s="180">
        <v>953.74</v>
      </c>
      <c r="I14426" s="180">
        <f t="shared" si="450"/>
        <v>19071.740000000002</v>
      </c>
      <c r="J14426" s="177" t="str">
        <f t="shared" si="451"/>
        <v>Date &gt; 1920</v>
      </c>
    </row>
    <row r="14427" spans="1:10" x14ac:dyDescent="0.3">
      <c r="A14427" s="178" t="s">
        <v>3372</v>
      </c>
      <c r="B14427" s="178" t="s">
        <v>261</v>
      </c>
      <c r="C14427" s="178" t="s">
        <v>1461</v>
      </c>
      <c r="D14427" s="178" t="s">
        <v>10821</v>
      </c>
      <c r="E14427" s="179">
        <v>40444</v>
      </c>
      <c r="F14427" s="180">
        <v>61659</v>
      </c>
      <c r="G14427" s="180">
        <v>0</v>
      </c>
      <c r="H14427" s="180">
        <v>3245.78</v>
      </c>
      <c r="I14427" s="180">
        <f t="shared" si="450"/>
        <v>64904.78</v>
      </c>
      <c r="J14427" s="177" t="str">
        <f t="shared" si="451"/>
        <v>Date &gt; 1920</v>
      </c>
    </row>
    <row r="14428" spans="1:10" x14ac:dyDescent="0.3">
      <c r="A14428" s="178" t="s">
        <v>3372</v>
      </c>
      <c r="B14428" s="178" t="s">
        <v>261</v>
      </c>
      <c r="C14428" s="178" t="s">
        <v>1461</v>
      </c>
      <c r="D14428" s="178" t="s">
        <v>7391</v>
      </c>
      <c r="E14428" s="179">
        <v>40616</v>
      </c>
      <c r="F14428" s="180">
        <v>0</v>
      </c>
      <c r="G14428" s="180">
        <v>2019.85</v>
      </c>
      <c r="H14428" s="180">
        <v>865.65</v>
      </c>
      <c r="I14428" s="180">
        <f t="shared" si="450"/>
        <v>2885.5</v>
      </c>
      <c r="J14428" s="177" t="str">
        <f t="shared" si="451"/>
        <v>Date &gt; 1920</v>
      </c>
    </row>
    <row r="14429" spans="1:10" x14ac:dyDescent="0.3">
      <c r="A14429" s="178" t="s">
        <v>3372</v>
      </c>
      <c r="B14429" s="178" t="s">
        <v>261</v>
      </c>
      <c r="C14429" s="178" t="s">
        <v>1461</v>
      </c>
      <c r="D14429" s="178" t="s">
        <v>10822</v>
      </c>
      <c r="E14429" s="179">
        <v>40709</v>
      </c>
      <c r="F14429" s="180">
        <v>0</v>
      </c>
      <c r="G14429" s="180">
        <v>12494.02</v>
      </c>
      <c r="H14429" s="180">
        <v>6247</v>
      </c>
      <c r="I14429" s="180">
        <f t="shared" si="450"/>
        <v>18741.02</v>
      </c>
      <c r="J14429" s="177" t="str">
        <f t="shared" si="451"/>
        <v>Date &gt; 1920</v>
      </c>
    </row>
    <row r="14430" spans="1:10" x14ac:dyDescent="0.3">
      <c r="A14430" s="178" t="s">
        <v>3372</v>
      </c>
      <c r="B14430" s="178" t="s">
        <v>261</v>
      </c>
      <c r="C14430" s="178" t="s">
        <v>1461</v>
      </c>
      <c r="D14430" s="178" t="s">
        <v>10823</v>
      </c>
      <c r="E14430" s="179">
        <v>40877</v>
      </c>
      <c r="F14430" s="180">
        <v>16571</v>
      </c>
      <c r="G14430" s="180">
        <v>0</v>
      </c>
      <c r="H14430" s="180">
        <v>872.85</v>
      </c>
      <c r="I14430" s="180">
        <f t="shared" si="450"/>
        <v>17443.849999999999</v>
      </c>
      <c r="J14430" s="177" t="str">
        <f t="shared" si="451"/>
        <v>Date &gt; 1920</v>
      </c>
    </row>
    <row r="14431" spans="1:10" x14ac:dyDescent="0.3">
      <c r="A14431" s="178" t="s">
        <v>3372</v>
      </c>
      <c r="B14431" s="178" t="s">
        <v>261</v>
      </c>
      <c r="C14431" s="178" t="s">
        <v>1461</v>
      </c>
      <c r="D14431" s="178" t="s">
        <v>10823</v>
      </c>
      <c r="E14431" s="179">
        <v>41170</v>
      </c>
      <c r="F14431" s="180">
        <v>20929</v>
      </c>
      <c r="G14431" s="180">
        <v>0</v>
      </c>
      <c r="H14431" s="180">
        <v>1136.3699999999999</v>
      </c>
      <c r="I14431" s="180">
        <f t="shared" si="450"/>
        <v>22065.37</v>
      </c>
      <c r="J14431" s="177" t="str">
        <f t="shared" si="451"/>
        <v>Date &gt; 1920</v>
      </c>
    </row>
    <row r="14432" spans="1:10" x14ac:dyDescent="0.3">
      <c r="A14432" s="178" t="s">
        <v>3372</v>
      </c>
      <c r="B14432" s="178" t="s">
        <v>261</v>
      </c>
      <c r="C14432" s="178" t="s">
        <v>1461</v>
      </c>
      <c r="D14432" s="178" t="s">
        <v>10823</v>
      </c>
      <c r="E14432" s="179">
        <v>41562</v>
      </c>
      <c r="F14432" s="180">
        <v>1443</v>
      </c>
      <c r="G14432" s="180">
        <v>0</v>
      </c>
      <c r="H14432" s="180">
        <v>40.71</v>
      </c>
      <c r="I14432" s="180">
        <f t="shared" si="450"/>
        <v>1483.71</v>
      </c>
      <c r="J14432" s="177" t="str">
        <f t="shared" si="451"/>
        <v>Date &gt; 1920</v>
      </c>
    </row>
    <row r="14433" spans="1:10" x14ac:dyDescent="0.3">
      <c r="A14433" s="178" t="s">
        <v>3372</v>
      </c>
      <c r="B14433" s="178" t="s">
        <v>261</v>
      </c>
      <c r="C14433" s="178" t="s">
        <v>1461</v>
      </c>
      <c r="D14433" s="178" t="s">
        <v>10823</v>
      </c>
      <c r="E14433" s="179">
        <v>41649</v>
      </c>
      <c r="F14433" s="180">
        <v>227</v>
      </c>
      <c r="G14433" s="180">
        <v>0</v>
      </c>
      <c r="H14433" s="180">
        <v>11.92</v>
      </c>
      <c r="I14433" s="180">
        <f t="shared" si="450"/>
        <v>238.92</v>
      </c>
      <c r="J14433" s="177" t="str">
        <f t="shared" si="451"/>
        <v>Date &gt; 1920</v>
      </c>
    </row>
    <row r="14434" spans="1:10" x14ac:dyDescent="0.3">
      <c r="A14434" s="178" t="s">
        <v>3372</v>
      </c>
      <c r="B14434" s="178" t="s">
        <v>261</v>
      </c>
      <c r="C14434" s="178" t="s">
        <v>1461</v>
      </c>
      <c r="D14434" s="178" t="s">
        <v>10823</v>
      </c>
      <c r="E14434" s="179">
        <v>42117</v>
      </c>
      <c r="F14434" s="180">
        <v>3580</v>
      </c>
      <c r="G14434" s="180">
        <v>0</v>
      </c>
      <c r="H14434" s="180">
        <v>229.37</v>
      </c>
      <c r="I14434" s="180">
        <f t="shared" si="450"/>
        <v>3809.37</v>
      </c>
      <c r="J14434" s="177" t="str">
        <f t="shared" si="451"/>
        <v>Date &gt; 1920</v>
      </c>
    </row>
    <row r="14435" spans="1:10" x14ac:dyDescent="0.3">
      <c r="A14435" s="178" t="s">
        <v>3372</v>
      </c>
      <c r="B14435" s="178" t="s">
        <v>261</v>
      </c>
      <c r="C14435" s="178" t="s">
        <v>1461</v>
      </c>
      <c r="D14435" s="178" t="s">
        <v>10823</v>
      </c>
      <c r="E14435" s="179">
        <v>42494</v>
      </c>
      <c r="F14435" s="180">
        <v>4725</v>
      </c>
      <c r="G14435" s="180">
        <v>0</v>
      </c>
      <c r="H14435" s="180">
        <v>207.84</v>
      </c>
      <c r="I14435" s="180">
        <f t="shared" si="450"/>
        <v>4932.84</v>
      </c>
      <c r="J14435" s="177" t="str">
        <f t="shared" si="451"/>
        <v>Date &gt; 1920</v>
      </c>
    </row>
    <row r="14436" spans="1:10" x14ac:dyDescent="0.3">
      <c r="A14436" s="178" t="s">
        <v>3372</v>
      </c>
      <c r="B14436" s="178" t="s">
        <v>261</v>
      </c>
      <c r="C14436" s="178" t="s">
        <v>1461</v>
      </c>
      <c r="D14436" s="178" t="s">
        <v>10824</v>
      </c>
      <c r="E14436" s="179">
        <v>40897</v>
      </c>
      <c r="F14436" s="180">
        <v>0</v>
      </c>
      <c r="G14436" s="180">
        <v>14320.54</v>
      </c>
      <c r="H14436" s="180">
        <v>14320.54</v>
      </c>
      <c r="I14436" s="180">
        <f t="shared" si="450"/>
        <v>28641.08</v>
      </c>
      <c r="J14436" s="177" t="str">
        <f t="shared" si="451"/>
        <v>Date &gt; 1920</v>
      </c>
    </row>
    <row r="14437" spans="1:10" x14ac:dyDescent="0.3">
      <c r="A14437" s="178" t="s">
        <v>3372</v>
      </c>
      <c r="B14437" s="178" t="s">
        <v>261</v>
      </c>
      <c r="C14437" s="178" t="s">
        <v>1461</v>
      </c>
      <c r="D14437" s="178" t="s">
        <v>10825</v>
      </c>
      <c r="E14437" s="179">
        <v>41291</v>
      </c>
      <c r="F14437" s="180">
        <v>34987</v>
      </c>
      <c r="G14437" s="180">
        <v>0</v>
      </c>
      <c r="H14437" s="180">
        <v>3888.99</v>
      </c>
      <c r="I14437" s="180">
        <f t="shared" si="450"/>
        <v>38875.99</v>
      </c>
      <c r="J14437" s="177" t="str">
        <f t="shared" si="451"/>
        <v>Date &gt; 1920</v>
      </c>
    </row>
    <row r="14438" spans="1:10" x14ac:dyDescent="0.3">
      <c r="A14438" s="178" t="s">
        <v>3372</v>
      </c>
      <c r="B14438" s="178" t="s">
        <v>261</v>
      </c>
      <c r="C14438" s="178" t="s">
        <v>1461</v>
      </c>
      <c r="D14438" s="178" t="s">
        <v>10825</v>
      </c>
      <c r="E14438" s="179">
        <v>41333</v>
      </c>
      <c r="F14438" s="180">
        <v>144519</v>
      </c>
      <c r="G14438" s="180">
        <v>0</v>
      </c>
      <c r="H14438" s="180">
        <v>8310.33</v>
      </c>
      <c r="I14438" s="180">
        <f t="shared" si="450"/>
        <v>152829.32999999999</v>
      </c>
      <c r="J14438" s="177" t="str">
        <f t="shared" si="451"/>
        <v>Date &gt; 1920</v>
      </c>
    </row>
    <row r="14439" spans="1:10" x14ac:dyDescent="0.3">
      <c r="A14439" s="178" t="s">
        <v>3372</v>
      </c>
      <c r="B14439" s="178" t="s">
        <v>261</v>
      </c>
      <c r="C14439" s="178" t="s">
        <v>1461</v>
      </c>
      <c r="D14439" s="178" t="s">
        <v>10825</v>
      </c>
      <c r="E14439" s="179">
        <v>41389</v>
      </c>
      <c r="F14439" s="180">
        <v>49861</v>
      </c>
      <c r="G14439" s="180">
        <v>0</v>
      </c>
      <c r="H14439" s="180">
        <v>13286.9</v>
      </c>
      <c r="I14439" s="180">
        <f t="shared" si="450"/>
        <v>63147.9</v>
      </c>
      <c r="J14439" s="177" t="str">
        <f t="shared" si="451"/>
        <v>Date &gt; 1920</v>
      </c>
    </row>
    <row r="14440" spans="1:10" x14ac:dyDescent="0.3">
      <c r="A14440" s="178" t="s">
        <v>3372</v>
      </c>
      <c r="B14440" s="178" t="s">
        <v>261</v>
      </c>
      <c r="C14440" s="178" t="s">
        <v>1461</v>
      </c>
      <c r="D14440" s="178" t="s">
        <v>10825</v>
      </c>
      <c r="E14440" s="179">
        <v>41440</v>
      </c>
      <c r="F14440" s="180">
        <v>37482</v>
      </c>
      <c r="G14440" s="180">
        <v>0</v>
      </c>
      <c r="H14440" s="180">
        <v>4164.84</v>
      </c>
      <c r="I14440" s="180">
        <f t="shared" si="450"/>
        <v>41646.839999999997</v>
      </c>
      <c r="J14440" s="177" t="str">
        <f t="shared" si="451"/>
        <v>Date &gt; 1920</v>
      </c>
    </row>
    <row r="14441" spans="1:10" x14ac:dyDescent="0.3">
      <c r="A14441" s="178" t="s">
        <v>3372</v>
      </c>
      <c r="B14441" s="178" t="s">
        <v>261</v>
      </c>
      <c r="C14441" s="178" t="s">
        <v>1461</v>
      </c>
      <c r="D14441" s="178" t="s">
        <v>10825</v>
      </c>
      <c r="E14441" s="179">
        <v>41450</v>
      </c>
      <c r="F14441" s="180">
        <v>77753</v>
      </c>
      <c r="G14441" s="180">
        <v>0</v>
      </c>
      <c r="H14441" s="180">
        <v>8639.9</v>
      </c>
      <c r="I14441" s="180">
        <f t="shared" si="450"/>
        <v>86392.9</v>
      </c>
      <c r="J14441" s="177" t="str">
        <f t="shared" si="451"/>
        <v>Date &gt; 1920</v>
      </c>
    </row>
    <row r="14442" spans="1:10" x14ac:dyDescent="0.3">
      <c r="A14442" s="178" t="s">
        <v>3372</v>
      </c>
      <c r="B14442" s="178" t="s">
        <v>261</v>
      </c>
      <c r="C14442" s="178" t="s">
        <v>1461</v>
      </c>
      <c r="D14442" s="178" t="s">
        <v>10825</v>
      </c>
      <c r="E14442" s="179">
        <v>41522</v>
      </c>
      <c r="F14442" s="180">
        <v>67677</v>
      </c>
      <c r="G14442" s="180">
        <v>0</v>
      </c>
      <c r="H14442" s="180">
        <v>7521.8</v>
      </c>
      <c r="I14442" s="180">
        <f t="shared" si="450"/>
        <v>75198.8</v>
      </c>
      <c r="J14442" s="177" t="str">
        <f t="shared" si="451"/>
        <v>Date &gt; 1920</v>
      </c>
    </row>
    <row r="14443" spans="1:10" x14ac:dyDescent="0.3">
      <c r="A14443" s="178" t="s">
        <v>3372</v>
      </c>
      <c r="B14443" s="178" t="s">
        <v>261</v>
      </c>
      <c r="C14443" s="178" t="s">
        <v>1461</v>
      </c>
      <c r="D14443" s="178" t="s">
        <v>10825</v>
      </c>
      <c r="E14443" s="179">
        <v>42424</v>
      </c>
      <c r="F14443" s="180">
        <v>28456</v>
      </c>
      <c r="G14443" s="180">
        <v>0</v>
      </c>
      <c r="H14443" s="180">
        <v>5086.49</v>
      </c>
      <c r="I14443" s="180">
        <f t="shared" si="450"/>
        <v>33542.49</v>
      </c>
      <c r="J14443" s="177" t="str">
        <f t="shared" si="451"/>
        <v>Date &gt; 1920</v>
      </c>
    </row>
    <row r="14444" spans="1:10" x14ac:dyDescent="0.3">
      <c r="A14444" s="178" t="s">
        <v>3372</v>
      </c>
      <c r="B14444" s="178" t="s">
        <v>261</v>
      </c>
      <c r="C14444" s="178" t="s">
        <v>1461</v>
      </c>
      <c r="D14444" s="178" t="s">
        <v>10826</v>
      </c>
      <c r="E14444" s="179">
        <v>41976</v>
      </c>
      <c r="F14444" s="180">
        <v>206078</v>
      </c>
      <c r="G14444" s="180">
        <v>11895.83</v>
      </c>
      <c r="H14444" s="180">
        <v>12247.33</v>
      </c>
      <c r="I14444" s="180">
        <f t="shared" si="450"/>
        <v>230221.15999999997</v>
      </c>
      <c r="J14444" s="177" t="str">
        <f t="shared" si="451"/>
        <v>Date &gt; 1920</v>
      </c>
    </row>
    <row r="14445" spans="1:10" x14ac:dyDescent="0.3">
      <c r="A14445" s="178" t="s">
        <v>3372</v>
      </c>
      <c r="B14445" s="178" t="s">
        <v>261</v>
      </c>
      <c r="C14445" s="178" t="s">
        <v>1461</v>
      </c>
      <c r="D14445" s="178" t="s">
        <v>10826</v>
      </c>
      <c r="E14445" s="179">
        <v>42247</v>
      </c>
      <c r="F14445" s="180">
        <v>24980</v>
      </c>
      <c r="G14445" s="180">
        <v>820.44</v>
      </c>
      <c r="H14445" s="180">
        <v>468.94</v>
      </c>
      <c r="I14445" s="180">
        <f t="shared" si="450"/>
        <v>26269.379999999997</v>
      </c>
      <c r="J14445" s="177" t="str">
        <f t="shared" si="451"/>
        <v>Date &gt; 1920</v>
      </c>
    </row>
    <row r="14446" spans="1:10" x14ac:dyDescent="0.3">
      <c r="A14446" s="178" t="s">
        <v>3372</v>
      </c>
      <c r="B14446" s="178" t="s">
        <v>261</v>
      </c>
      <c r="C14446" s="178" t="s">
        <v>1461</v>
      </c>
      <c r="D14446" s="178" t="s">
        <v>10827</v>
      </c>
      <c r="E14446" s="179">
        <v>42139</v>
      </c>
      <c r="F14446" s="180">
        <v>0</v>
      </c>
      <c r="G14446" s="180">
        <v>2916.6</v>
      </c>
      <c r="H14446" s="180">
        <v>729.15</v>
      </c>
      <c r="I14446" s="180">
        <f t="shared" si="450"/>
        <v>3645.75</v>
      </c>
      <c r="J14446" s="177" t="str">
        <f t="shared" si="451"/>
        <v>Date &gt; 1920</v>
      </c>
    </row>
    <row r="14447" spans="1:10" x14ac:dyDescent="0.3">
      <c r="A14447" s="178" t="s">
        <v>3372</v>
      </c>
      <c r="B14447" s="178" t="s">
        <v>261</v>
      </c>
      <c r="C14447" s="178" t="s">
        <v>1461</v>
      </c>
      <c r="D14447" s="178" t="s">
        <v>10827</v>
      </c>
      <c r="E14447" s="179">
        <v>42214</v>
      </c>
      <c r="F14447" s="180">
        <v>0</v>
      </c>
      <c r="G14447" s="180">
        <v>60252.98</v>
      </c>
      <c r="H14447" s="180">
        <v>15063.24</v>
      </c>
      <c r="I14447" s="180">
        <f t="shared" si="450"/>
        <v>75316.22</v>
      </c>
      <c r="J14447" s="177" t="str">
        <f t="shared" si="451"/>
        <v>Date &gt; 1920</v>
      </c>
    </row>
    <row r="14448" spans="1:10" x14ac:dyDescent="0.3">
      <c r="A14448" s="178" t="s">
        <v>3372</v>
      </c>
      <c r="B14448" s="178" t="s">
        <v>261</v>
      </c>
      <c r="C14448" s="178" t="s">
        <v>1461</v>
      </c>
      <c r="D14448" s="178" t="s">
        <v>10827</v>
      </c>
      <c r="E14448" s="179">
        <v>42251</v>
      </c>
      <c r="F14448" s="180">
        <v>0</v>
      </c>
      <c r="G14448" s="180">
        <v>2931.73</v>
      </c>
      <c r="H14448" s="180">
        <v>732.93</v>
      </c>
      <c r="I14448" s="180">
        <f t="shared" si="450"/>
        <v>3664.66</v>
      </c>
      <c r="J14448" s="177" t="str">
        <f t="shared" si="451"/>
        <v>Date &gt; 1920</v>
      </c>
    </row>
    <row r="14449" spans="1:10" x14ac:dyDescent="0.3">
      <c r="A14449" s="178" t="s">
        <v>3372</v>
      </c>
      <c r="B14449" s="178" t="s">
        <v>261</v>
      </c>
      <c r="C14449" s="178" t="s">
        <v>1461</v>
      </c>
      <c r="D14449" s="178" t="s">
        <v>10827</v>
      </c>
      <c r="E14449" s="179">
        <v>42289</v>
      </c>
      <c r="F14449" s="180">
        <v>0</v>
      </c>
      <c r="G14449" s="180">
        <v>6800</v>
      </c>
      <c r="H14449" s="180">
        <v>1700</v>
      </c>
      <c r="I14449" s="180">
        <f t="shared" si="450"/>
        <v>8500</v>
      </c>
      <c r="J14449" s="177" t="str">
        <f t="shared" si="451"/>
        <v>Date &gt; 1920</v>
      </c>
    </row>
    <row r="14450" spans="1:10" x14ac:dyDescent="0.3">
      <c r="A14450" s="178" t="s">
        <v>3372</v>
      </c>
      <c r="B14450" s="178" t="s">
        <v>261</v>
      </c>
      <c r="C14450" s="178" t="s">
        <v>1461</v>
      </c>
      <c r="D14450" s="178" t="s">
        <v>10789</v>
      </c>
      <c r="E14450" s="209">
        <v>0</v>
      </c>
      <c r="F14450" s="180">
        <v>87444</v>
      </c>
      <c r="G14450" s="180">
        <v>4858</v>
      </c>
      <c r="H14450" s="180">
        <v>4858</v>
      </c>
      <c r="I14450" s="180">
        <f t="shared" si="450"/>
        <v>97160</v>
      </c>
      <c r="J14450" s="177" t="str">
        <f t="shared" si="451"/>
        <v>Sketchy date</v>
      </c>
    </row>
    <row r="14451" spans="1:10" x14ac:dyDescent="0.3">
      <c r="A14451" s="178" t="s">
        <v>3372</v>
      </c>
      <c r="B14451" s="178" t="s">
        <v>261</v>
      </c>
      <c r="C14451" s="178" t="s">
        <v>1461</v>
      </c>
      <c r="D14451" s="178" t="s">
        <v>10789</v>
      </c>
      <c r="E14451" s="179">
        <v>42880</v>
      </c>
      <c r="F14451" s="180">
        <v>64866</v>
      </c>
      <c r="G14451" s="180">
        <v>3603.7</v>
      </c>
      <c r="H14451" s="180">
        <v>3604.3</v>
      </c>
      <c r="I14451" s="180">
        <f t="shared" si="450"/>
        <v>72074</v>
      </c>
      <c r="J14451" s="177" t="str">
        <f t="shared" si="451"/>
        <v>Date &gt; 1920</v>
      </c>
    </row>
    <row r="14452" spans="1:10" x14ac:dyDescent="0.3">
      <c r="A14452" s="178" t="s">
        <v>3372</v>
      </c>
      <c r="B14452" s="178" t="s">
        <v>261</v>
      </c>
      <c r="C14452" s="178" t="s">
        <v>1461</v>
      </c>
      <c r="D14452" s="178" t="s">
        <v>10789</v>
      </c>
      <c r="E14452" s="179">
        <v>43081</v>
      </c>
      <c r="F14452" s="180">
        <v>39975</v>
      </c>
      <c r="G14452" s="180">
        <v>2220.8000000000002</v>
      </c>
      <c r="H14452" s="180">
        <v>2220.1999999999998</v>
      </c>
      <c r="I14452" s="180">
        <f t="shared" si="450"/>
        <v>44416</v>
      </c>
      <c r="J14452" s="177" t="str">
        <f t="shared" si="451"/>
        <v>Date &gt; 1920</v>
      </c>
    </row>
    <row r="14453" spans="1:10" x14ac:dyDescent="0.3">
      <c r="A14453" s="178" t="s">
        <v>3372</v>
      </c>
      <c r="B14453" s="178" t="s">
        <v>261</v>
      </c>
      <c r="C14453" s="178" t="s">
        <v>1461</v>
      </c>
      <c r="D14453" s="178" t="s">
        <v>10789</v>
      </c>
      <c r="E14453" s="179">
        <v>43489</v>
      </c>
      <c r="F14453" s="180">
        <v>62460</v>
      </c>
      <c r="G14453" s="180">
        <v>3470</v>
      </c>
      <c r="H14453" s="180">
        <v>3470</v>
      </c>
      <c r="I14453" s="180">
        <f t="shared" si="450"/>
        <v>69400</v>
      </c>
      <c r="J14453" s="177" t="str">
        <f t="shared" si="451"/>
        <v>Date &gt; 1920</v>
      </c>
    </row>
    <row r="14454" spans="1:10" x14ac:dyDescent="0.3">
      <c r="A14454" s="178" t="s">
        <v>3372</v>
      </c>
      <c r="B14454" s="178" t="s">
        <v>261</v>
      </c>
      <c r="C14454" s="178" t="s">
        <v>1461</v>
      </c>
      <c r="D14454" s="178" t="s">
        <v>10828</v>
      </c>
      <c r="E14454" s="179">
        <v>43489</v>
      </c>
      <c r="F14454" s="180">
        <v>43860</v>
      </c>
      <c r="G14454" s="180">
        <v>6035.01</v>
      </c>
      <c r="H14454" s="180">
        <v>3735.23</v>
      </c>
      <c r="I14454" s="180">
        <f t="shared" si="450"/>
        <v>53630.240000000005</v>
      </c>
      <c r="J14454" s="177" t="str">
        <f t="shared" si="451"/>
        <v>Date &gt; 1920</v>
      </c>
    </row>
    <row r="14455" spans="1:10" x14ac:dyDescent="0.3">
      <c r="A14455" s="178" t="s">
        <v>3372</v>
      </c>
      <c r="B14455" s="178" t="s">
        <v>261</v>
      </c>
      <c r="C14455" s="178" t="s">
        <v>1461</v>
      </c>
      <c r="D14455" s="178" t="s">
        <v>10829</v>
      </c>
      <c r="E14455" s="179">
        <v>43868</v>
      </c>
      <c r="F14455" s="180">
        <v>407910</v>
      </c>
      <c r="G14455" s="180">
        <v>22950.46</v>
      </c>
      <c r="H14455" s="180">
        <v>22951.66</v>
      </c>
      <c r="I14455" s="180">
        <f t="shared" si="450"/>
        <v>453812.12</v>
      </c>
      <c r="J14455" s="177" t="str">
        <f t="shared" si="451"/>
        <v>Date &gt; 1920</v>
      </c>
    </row>
    <row r="14456" spans="1:10" x14ac:dyDescent="0.3">
      <c r="A14456" s="178" t="s">
        <v>3372</v>
      </c>
      <c r="B14456" s="178" t="s">
        <v>261</v>
      </c>
      <c r="C14456" s="178" t="s">
        <v>1461</v>
      </c>
      <c r="D14456" s="178" t="s">
        <v>10830</v>
      </c>
      <c r="E14456" s="209">
        <v>0</v>
      </c>
      <c r="F14456" s="180">
        <v>199587</v>
      </c>
      <c r="G14456" s="180">
        <v>0</v>
      </c>
      <c r="H14456" s="180">
        <v>0</v>
      </c>
      <c r="I14456" s="180">
        <f t="shared" si="450"/>
        <v>199587</v>
      </c>
      <c r="J14456" s="177" t="str">
        <f t="shared" si="451"/>
        <v>Sketchy date</v>
      </c>
    </row>
    <row r="14457" spans="1:10" x14ac:dyDescent="0.3">
      <c r="A14457" s="178" t="s">
        <v>3372</v>
      </c>
      <c r="B14457" s="178" t="s">
        <v>261</v>
      </c>
      <c r="C14457" s="178" t="s">
        <v>1461</v>
      </c>
      <c r="D14457" s="178" t="s">
        <v>10831</v>
      </c>
      <c r="E14457" s="179">
        <v>44025</v>
      </c>
      <c r="F14457" s="180">
        <v>0</v>
      </c>
      <c r="G14457" s="180">
        <v>9504.0499999999993</v>
      </c>
      <c r="H14457" s="180">
        <v>3168.01</v>
      </c>
      <c r="I14457" s="180">
        <f t="shared" si="450"/>
        <v>12672.06</v>
      </c>
      <c r="J14457" s="177" t="str">
        <f t="shared" si="451"/>
        <v>Date &gt; 1920</v>
      </c>
    </row>
    <row r="14458" spans="1:10" x14ac:dyDescent="0.3">
      <c r="A14458" s="178" t="s">
        <v>3372</v>
      </c>
      <c r="B14458" s="178" t="s">
        <v>261</v>
      </c>
      <c r="C14458" s="178" t="s">
        <v>1461</v>
      </c>
      <c r="D14458" s="178" t="s">
        <v>6345</v>
      </c>
      <c r="E14458" s="179">
        <v>25587</v>
      </c>
      <c r="F14458" s="180">
        <v>10187.200000000001</v>
      </c>
      <c r="G14458" s="180">
        <v>0</v>
      </c>
      <c r="H14458" s="180">
        <v>0</v>
      </c>
      <c r="I14458" s="180">
        <f t="shared" si="450"/>
        <v>10187.200000000001</v>
      </c>
      <c r="J14458" s="177" t="str">
        <f t="shared" si="451"/>
        <v>Date &gt; 1920</v>
      </c>
    </row>
    <row r="14459" spans="1:10" x14ac:dyDescent="0.3">
      <c r="A14459" s="178" t="s">
        <v>3372</v>
      </c>
      <c r="B14459" s="178" t="s">
        <v>263</v>
      </c>
      <c r="C14459" s="178" t="s">
        <v>1463</v>
      </c>
      <c r="D14459" s="178"/>
      <c r="E14459" s="179">
        <v>16980</v>
      </c>
      <c r="F14459" s="180">
        <v>0</v>
      </c>
      <c r="G14459" s="180">
        <v>9975</v>
      </c>
      <c r="H14459" s="180">
        <v>9975</v>
      </c>
      <c r="I14459" s="180">
        <f t="shared" si="450"/>
        <v>19950</v>
      </c>
      <c r="J14459" s="177" t="str">
        <f t="shared" si="451"/>
        <v>Date &gt; 1920</v>
      </c>
    </row>
    <row r="14460" spans="1:10" x14ac:dyDescent="0.3">
      <c r="A14460" s="178" t="s">
        <v>3372</v>
      </c>
      <c r="B14460" s="178" t="s">
        <v>263</v>
      </c>
      <c r="C14460" s="178" t="s">
        <v>1463</v>
      </c>
      <c r="D14460" s="178"/>
      <c r="E14460" s="179">
        <v>17531</v>
      </c>
      <c r="F14460" s="180">
        <v>0</v>
      </c>
      <c r="G14460" s="180">
        <v>149760.65</v>
      </c>
      <c r="H14460" s="180">
        <v>156349.96</v>
      </c>
      <c r="I14460" s="180">
        <f t="shared" si="450"/>
        <v>306110.61</v>
      </c>
      <c r="J14460" s="177" t="str">
        <f t="shared" si="451"/>
        <v>Date &gt; 1920</v>
      </c>
    </row>
    <row r="14461" spans="1:10" x14ac:dyDescent="0.3">
      <c r="A14461" s="178" t="s">
        <v>3372</v>
      </c>
      <c r="B14461" s="178" t="s">
        <v>263</v>
      </c>
      <c r="C14461" s="178" t="s">
        <v>1463</v>
      </c>
      <c r="D14461" s="178" t="s">
        <v>10832</v>
      </c>
      <c r="E14461" s="179">
        <v>17992</v>
      </c>
      <c r="F14461" s="180">
        <v>130000</v>
      </c>
      <c r="G14461" s="180">
        <v>65000</v>
      </c>
      <c r="H14461" s="180">
        <v>69422.460000000006</v>
      </c>
      <c r="I14461" s="180">
        <f t="shared" si="450"/>
        <v>264422.46000000002</v>
      </c>
      <c r="J14461" s="177" t="str">
        <f t="shared" si="451"/>
        <v>Date &gt; 1920</v>
      </c>
    </row>
    <row r="14462" spans="1:10" x14ac:dyDescent="0.3">
      <c r="A14462" s="178" t="s">
        <v>3372</v>
      </c>
      <c r="B14462" s="178" t="s">
        <v>263</v>
      </c>
      <c r="C14462" s="178" t="s">
        <v>1463</v>
      </c>
      <c r="D14462" s="178" t="s">
        <v>10833</v>
      </c>
      <c r="E14462" s="179">
        <v>18377</v>
      </c>
      <c r="F14462" s="180">
        <v>27010.240000000002</v>
      </c>
      <c r="G14462" s="180">
        <v>13505.12</v>
      </c>
      <c r="H14462" s="180">
        <v>13505.13</v>
      </c>
      <c r="I14462" s="180">
        <f t="shared" si="450"/>
        <v>54020.49</v>
      </c>
      <c r="J14462" s="177" t="str">
        <f t="shared" si="451"/>
        <v>Date &gt; 1920</v>
      </c>
    </row>
    <row r="14463" spans="1:10" x14ac:dyDescent="0.3">
      <c r="A14463" s="178" t="s">
        <v>3372</v>
      </c>
      <c r="B14463" s="178" t="s">
        <v>263</v>
      </c>
      <c r="C14463" s="178" t="s">
        <v>1463</v>
      </c>
      <c r="D14463" s="178" t="s">
        <v>10834</v>
      </c>
      <c r="E14463" s="179">
        <v>17894</v>
      </c>
      <c r="F14463" s="180">
        <v>0</v>
      </c>
      <c r="G14463" s="180">
        <v>393.6</v>
      </c>
      <c r="H14463" s="180">
        <v>0</v>
      </c>
      <c r="I14463" s="180">
        <f t="shared" si="450"/>
        <v>393.6</v>
      </c>
      <c r="J14463" s="177" t="str">
        <f t="shared" si="451"/>
        <v>Date &gt; 1920</v>
      </c>
    </row>
    <row r="14464" spans="1:10" x14ac:dyDescent="0.3">
      <c r="A14464" s="178" t="s">
        <v>3372</v>
      </c>
      <c r="B14464" s="178" t="s">
        <v>263</v>
      </c>
      <c r="C14464" s="178" t="s">
        <v>1463</v>
      </c>
      <c r="D14464" s="178" t="s">
        <v>10835</v>
      </c>
      <c r="E14464" s="179">
        <v>19284</v>
      </c>
      <c r="F14464" s="180">
        <v>5489.81</v>
      </c>
      <c r="G14464" s="180">
        <v>3659.88</v>
      </c>
      <c r="H14464" s="180">
        <v>1829.94</v>
      </c>
      <c r="I14464" s="180">
        <f t="shared" si="450"/>
        <v>10979.630000000001</v>
      </c>
      <c r="J14464" s="177" t="str">
        <f t="shared" si="451"/>
        <v>Date &gt; 1920</v>
      </c>
    </row>
    <row r="14465" spans="1:10" x14ac:dyDescent="0.3">
      <c r="A14465" s="178" t="s">
        <v>3372</v>
      </c>
      <c r="B14465" s="178" t="s">
        <v>263</v>
      </c>
      <c r="C14465" s="178" t="s">
        <v>1463</v>
      </c>
      <c r="D14465" s="178" t="s">
        <v>10836</v>
      </c>
      <c r="E14465" s="179">
        <v>19297</v>
      </c>
      <c r="F14465" s="180">
        <v>0</v>
      </c>
      <c r="G14465" s="180">
        <v>3662.85</v>
      </c>
      <c r="H14465" s="180">
        <v>0</v>
      </c>
      <c r="I14465" s="180">
        <f t="shared" si="450"/>
        <v>3662.85</v>
      </c>
      <c r="J14465" s="177" t="str">
        <f t="shared" si="451"/>
        <v>Date &gt; 1920</v>
      </c>
    </row>
    <row r="14466" spans="1:10" x14ac:dyDescent="0.3">
      <c r="A14466" s="178" t="s">
        <v>3372</v>
      </c>
      <c r="B14466" s="178" t="s">
        <v>263</v>
      </c>
      <c r="C14466" s="178" t="s">
        <v>1463</v>
      </c>
      <c r="D14466" s="178" t="s">
        <v>10837</v>
      </c>
      <c r="E14466" s="179">
        <v>19368</v>
      </c>
      <c r="F14466" s="180">
        <v>0</v>
      </c>
      <c r="G14466" s="180">
        <v>574.96</v>
      </c>
      <c r="H14466" s="180">
        <v>0</v>
      </c>
      <c r="I14466" s="180">
        <f t="shared" si="450"/>
        <v>574.96</v>
      </c>
      <c r="J14466" s="177" t="str">
        <f t="shared" si="451"/>
        <v>Date &gt; 1920</v>
      </c>
    </row>
    <row r="14467" spans="1:10" x14ac:dyDescent="0.3">
      <c r="A14467" s="178" t="s">
        <v>3372</v>
      </c>
      <c r="B14467" s="178" t="s">
        <v>263</v>
      </c>
      <c r="C14467" s="178" t="s">
        <v>1463</v>
      </c>
      <c r="D14467" s="178" t="s">
        <v>6400</v>
      </c>
      <c r="E14467" s="179">
        <v>20019</v>
      </c>
      <c r="F14467" s="180">
        <v>0</v>
      </c>
      <c r="G14467" s="180">
        <v>4815.57</v>
      </c>
      <c r="H14467" s="180">
        <v>2407.7800000000002</v>
      </c>
      <c r="I14467" s="180">
        <f t="shared" si="450"/>
        <v>7223.35</v>
      </c>
      <c r="J14467" s="177" t="str">
        <f t="shared" si="451"/>
        <v>Date &gt; 1920</v>
      </c>
    </row>
    <row r="14468" spans="1:10" x14ac:dyDescent="0.3">
      <c r="A14468" s="178" t="s">
        <v>3372</v>
      </c>
      <c r="B14468" s="178" t="s">
        <v>263</v>
      </c>
      <c r="C14468" s="178" t="s">
        <v>1463</v>
      </c>
      <c r="D14468" s="178" t="s">
        <v>8253</v>
      </c>
      <c r="E14468" s="179">
        <v>20557</v>
      </c>
      <c r="F14468" s="180">
        <v>0</v>
      </c>
      <c r="G14468" s="180">
        <v>1400</v>
      </c>
      <c r="H14468" s="180">
        <v>1679.82</v>
      </c>
      <c r="I14468" s="180">
        <f t="shared" si="450"/>
        <v>3079.8199999999997</v>
      </c>
      <c r="J14468" s="177" t="str">
        <f t="shared" si="451"/>
        <v>Date &gt; 1920</v>
      </c>
    </row>
    <row r="14469" spans="1:10" x14ac:dyDescent="0.3">
      <c r="A14469" s="178" t="s">
        <v>3372</v>
      </c>
      <c r="B14469" s="178" t="s">
        <v>263</v>
      </c>
      <c r="C14469" s="178" t="s">
        <v>1463</v>
      </c>
      <c r="D14469" s="178" t="s">
        <v>10838</v>
      </c>
      <c r="E14469" s="179">
        <v>20754</v>
      </c>
      <c r="F14469" s="180">
        <v>0</v>
      </c>
      <c r="G14469" s="180">
        <v>2900</v>
      </c>
      <c r="H14469" s="180">
        <v>1450.01</v>
      </c>
      <c r="I14469" s="180">
        <f t="shared" ref="I14469:I14532" si="452">SUM(F14469:H14469)</f>
        <v>4350.01</v>
      </c>
      <c r="J14469" s="177" t="str">
        <f t="shared" ref="J14469:J14532" si="453">IF(OR(YEAR(E14469)&gt; 1920, ISBLANK(E14469)), "Date &gt; 1920", "Sketchy date")</f>
        <v>Date &gt; 1920</v>
      </c>
    </row>
    <row r="14470" spans="1:10" x14ac:dyDescent="0.3">
      <c r="A14470" s="178" t="s">
        <v>3372</v>
      </c>
      <c r="B14470" s="178" t="s">
        <v>263</v>
      </c>
      <c r="C14470" s="178" t="s">
        <v>1463</v>
      </c>
      <c r="D14470" s="178" t="s">
        <v>10839</v>
      </c>
      <c r="E14470" s="179">
        <v>21079</v>
      </c>
      <c r="F14470" s="180">
        <v>0</v>
      </c>
      <c r="G14470" s="180">
        <v>7646.65</v>
      </c>
      <c r="H14470" s="180">
        <v>3823.33</v>
      </c>
      <c r="I14470" s="180">
        <f t="shared" si="452"/>
        <v>11469.98</v>
      </c>
      <c r="J14470" s="177" t="str">
        <f t="shared" si="453"/>
        <v>Date &gt; 1920</v>
      </c>
    </row>
    <row r="14471" spans="1:10" x14ac:dyDescent="0.3">
      <c r="A14471" s="178" t="s">
        <v>3372</v>
      </c>
      <c r="B14471" s="178" t="s">
        <v>263</v>
      </c>
      <c r="C14471" s="178" t="s">
        <v>1463</v>
      </c>
      <c r="D14471" s="178" t="s">
        <v>6400</v>
      </c>
      <c r="E14471" s="179">
        <v>21387</v>
      </c>
      <c r="F14471" s="180">
        <v>0</v>
      </c>
      <c r="G14471" s="180">
        <v>6700.43</v>
      </c>
      <c r="H14471" s="180">
        <v>3350.21</v>
      </c>
      <c r="I14471" s="180">
        <f t="shared" si="452"/>
        <v>10050.64</v>
      </c>
      <c r="J14471" s="177" t="str">
        <f t="shared" si="453"/>
        <v>Date &gt; 1920</v>
      </c>
    </row>
    <row r="14472" spans="1:10" x14ac:dyDescent="0.3">
      <c r="A14472" s="178" t="s">
        <v>3372</v>
      </c>
      <c r="B14472" s="178" t="s">
        <v>263</v>
      </c>
      <c r="C14472" s="178" t="s">
        <v>1463</v>
      </c>
      <c r="D14472" s="178" t="s">
        <v>10840</v>
      </c>
      <c r="E14472" s="179">
        <v>22215</v>
      </c>
      <c r="F14472" s="180">
        <v>0</v>
      </c>
      <c r="G14472" s="180">
        <v>4281.2299999999996</v>
      </c>
      <c r="H14472" s="180">
        <v>2140.61</v>
      </c>
      <c r="I14472" s="180">
        <f t="shared" si="452"/>
        <v>6421.84</v>
      </c>
      <c r="J14472" s="177" t="str">
        <f t="shared" si="453"/>
        <v>Date &gt; 1920</v>
      </c>
    </row>
    <row r="14473" spans="1:10" x14ac:dyDescent="0.3">
      <c r="A14473" s="178" t="s">
        <v>3372</v>
      </c>
      <c r="B14473" s="178" t="s">
        <v>263</v>
      </c>
      <c r="C14473" s="178" t="s">
        <v>1463</v>
      </c>
      <c r="D14473" s="178" t="s">
        <v>10841</v>
      </c>
      <c r="E14473" s="179">
        <v>23333</v>
      </c>
      <c r="F14473" s="180">
        <v>0</v>
      </c>
      <c r="G14473" s="180">
        <v>1100</v>
      </c>
      <c r="H14473" s="180">
        <v>550</v>
      </c>
      <c r="I14473" s="180">
        <f t="shared" si="452"/>
        <v>1650</v>
      </c>
      <c r="J14473" s="177" t="str">
        <f t="shared" si="453"/>
        <v>Date &gt; 1920</v>
      </c>
    </row>
    <row r="14474" spans="1:10" x14ac:dyDescent="0.3">
      <c r="A14474" s="178" t="s">
        <v>3372</v>
      </c>
      <c r="B14474" s="178" t="s">
        <v>263</v>
      </c>
      <c r="C14474" s="178" t="s">
        <v>1463</v>
      </c>
      <c r="D14474" s="178" t="s">
        <v>10842</v>
      </c>
      <c r="E14474" s="179">
        <v>24538</v>
      </c>
      <c r="F14474" s="180">
        <v>9833.2999999999993</v>
      </c>
      <c r="G14474" s="180">
        <v>6555.54</v>
      </c>
      <c r="H14474" s="180">
        <v>3277.78</v>
      </c>
      <c r="I14474" s="180">
        <f t="shared" si="452"/>
        <v>19666.62</v>
      </c>
      <c r="J14474" s="177" t="str">
        <f t="shared" si="453"/>
        <v>Date &gt; 1920</v>
      </c>
    </row>
    <row r="14475" spans="1:10" x14ac:dyDescent="0.3">
      <c r="A14475" s="178" t="s">
        <v>3372</v>
      </c>
      <c r="B14475" s="178" t="s">
        <v>263</v>
      </c>
      <c r="C14475" s="178" t="s">
        <v>1463</v>
      </c>
      <c r="D14475" s="178" t="s">
        <v>6400</v>
      </c>
      <c r="E14475" s="179">
        <v>23335</v>
      </c>
      <c r="F14475" s="180">
        <v>0</v>
      </c>
      <c r="G14475" s="180">
        <v>10446.290000000001</v>
      </c>
      <c r="H14475" s="180">
        <v>5223.1499999999996</v>
      </c>
      <c r="I14475" s="180">
        <f t="shared" si="452"/>
        <v>15669.44</v>
      </c>
      <c r="J14475" s="177" t="str">
        <f t="shared" si="453"/>
        <v>Date &gt; 1920</v>
      </c>
    </row>
    <row r="14476" spans="1:10" x14ac:dyDescent="0.3">
      <c r="A14476" s="178" t="s">
        <v>3372</v>
      </c>
      <c r="B14476" s="178" t="s">
        <v>263</v>
      </c>
      <c r="C14476" s="178" t="s">
        <v>1463</v>
      </c>
      <c r="D14476" s="178" t="s">
        <v>10843</v>
      </c>
      <c r="E14476" s="179">
        <v>24665</v>
      </c>
      <c r="F14476" s="180">
        <v>0</v>
      </c>
      <c r="G14476" s="180">
        <v>43749.47</v>
      </c>
      <c r="H14476" s="180">
        <v>21874.73</v>
      </c>
      <c r="I14476" s="180">
        <f t="shared" si="452"/>
        <v>65624.2</v>
      </c>
      <c r="J14476" s="177" t="str">
        <f t="shared" si="453"/>
        <v>Date &gt; 1920</v>
      </c>
    </row>
    <row r="14477" spans="1:10" x14ac:dyDescent="0.3">
      <c r="A14477" s="178" t="s">
        <v>3372</v>
      </c>
      <c r="B14477" s="178" t="s">
        <v>263</v>
      </c>
      <c r="C14477" s="178" t="s">
        <v>1463</v>
      </c>
      <c r="D14477" s="178" t="s">
        <v>10844</v>
      </c>
      <c r="E14477" s="179">
        <v>24971</v>
      </c>
      <c r="F14477" s="180">
        <v>43290.05</v>
      </c>
      <c r="G14477" s="180">
        <v>21645.02</v>
      </c>
      <c r="H14477" s="180">
        <v>21645.040000000001</v>
      </c>
      <c r="I14477" s="180">
        <f t="shared" si="452"/>
        <v>86580.110000000015</v>
      </c>
      <c r="J14477" s="177" t="str">
        <f t="shared" si="453"/>
        <v>Date &gt; 1920</v>
      </c>
    </row>
    <row r="14478" spans="1:10" x14ac:dyDescent="0.3">
      <c r="A14478" s="178" t="s">
        <v>3372</v>
      </c>
      <c r="B14478" s="178" t="s">
        <v>263</v>
      </c>
      <c r="C14478" s="178" t="s">
        <v>1463</v>
      </c>
      <c r="D14478" s="178" t="s">
        <v>7330</v>
      </c>
      <c r="E14478" s="179">
        <v>26106</v>
      </c>
      <c r="F14478" s="180">
        <v>0</v>
      </c>
      <c r="G14478" s="180">
        <v>475</v>
      </c>
      <c r="H14478" s="180">
        <v>475</v>
      </c>
      <c r="I14478" s="180">
        <f t="shared" si="452"/>
        <v>950</v>
      </c>
      <c r="J14478" s="177" t="str">
        <f t="shared" si="453"/>
        <v>Date &gt; 1920</v>
      </c>
    </row>
    <row r="14479" spans="1:10" x14ac:dyDescent="0.3">
      <c r="A14479" s="178" t="s">
        <v>3372</v>
      </c>
      <c r="B14479" s="178" t="s">
        <v>263</v>
      </c>
      <c r="C14479" s="178" t="s">
        <v>1463</v>
      </c>
      <c r="D14479" s="178" t="s">
        <v>10845</v>
      </c>
      <c r="E14479" s="179">
        <v>26179</v>
      </c>
      <c r="F14479" s="180">
        <v>31555.18</v>
      </c>
      <c r="G14479" s="180">
        <v>15777.59</v>
      </c>
      <c r="H14479" s="180">
        <v>15777.59</v>
      </c>
      <c r="I14479" s="180">
        <f t="shared" si="452"/>
        <v>63110.36</v>
      </c>
      <c r="J14479" s="177" t="str">
        <f t="shared" si="453"/>
        <v>Date &gt; 1920</v>
      </c>
    </row>
    <row r="14480" spans="1:10" x14ac:dyDescent="0.3">
      <c r="A14480" s="178" t="s">
        <v>3372</v>
      </c>
      <c r="B14480" s="178" t="s">
        <v>263</v>
      </c>
      <c r="C14480" s="178" t="s">
        <v>1463</v>
      </c>
      <c r="D14480" s="178" t="s">
        <v>7313</v>
      </c>
      <c r="E14480" s="179">
        <v>26241</v>
      </c>
      <c r="F14480" s="180">
        <v>0</v>
      </c>
      <c r="G14480" s="180">
        <v>19062.64</v>
      </c>
      <c r="H14480" s="180">
        <v>9531.32</v>
      </c>
      <c r="I14480" s="180">
        <f t="shared" si="452"/>
        <v>28593.96</v>
      </c>
      <c r="J14480" s="177" t="str">
        <f t="shared" si="453"/>
        <v>Date &gt; 1920</v>
      </c>
    </row>
    <row r="14481" spans="1:10" x14ac:dyDescent="0.3">
      <c r="A14481" s="178" t="s">
        <v>3372</v>
      </c>
      <c r="B14481" s="178" t="s">
        <v>263</v>
      </c>
      <c r="C14481" s="178" t="s">
        <v>1463</v>
      </c>
      <c r="D14481" s="178" t="s">
        <v>10846</v>
      </c>
      <c r="E14481" s="179">
        <v>27170</v>
      </c>
      <c r="F14481" s="180">
        <v>0</v>
      </c>
      <c r="G14481" s="180">
        <v>4750</v>
      </c>
      <c r="H14481" s="180">
        <v>4954.29</v>
      </c>
      <c r="I14481" s="180">
        <f t="shared" si="452"/>
        <v>9704.2900000000009</v>
      </c>
      <c r="J14481" s="177" t="str">
        <f t="shared" si="453"/>
        <v>Date &gt; 1920</v>
      </c>
    </row>
    <row r="14482" spans="1:10" x14ac:dyDescent="0.3">
      <c r="A14482" s="178" t="s">
        <v>3372</v>
      </c>
      <c r="B14482" s="178" t="s">
        <v>263</v>
      </c>
      <c r="C14482" s="178" t="s">
        <v>1463</v>
      </c>
      <c r="D14482" s="178" t="s">
        <v>10847</v>
      </c>
      <c r="E14482" s="179">
        <v>27464</v>
      </c>
      <c r="F14482" s="180">
        <v>0</v>
      </c>
      <c r="G14482" s="180">
        <v>2903.48</v>
      </c>
      <c r="H14482" s="180">
        <v>1451.52</v>
      </c>
      <c r="I14482" s="180">
        <f t="shared" si="452"/>
        <v>4355</v>
      </c>
      <c r="J14482" s="177" t="str">
        <f t="shared" si="453"/>
        <v>Date &gt; 1920</v>
      </c>
    </row>
    <row r="14483" spans="1:10" x14ac:dyDescent="0.3">
      <c r="A14483" s="178" t="s">
        <v>3372</v>
      </c>
      <c r="B14483" s="178" t="s">
        <v>263</v>
      </c>
      <c r="C14483" s="178" t="s">
        <v>1463</v>
      </c>
      <c r="D14483" s="178" t="s">
        <v>7330</v>
      </c>
      <c r="E14483" s="179">
        <v>27464</v>
      </c>
      <c r="F14483" s="180">
        <v>0</v>
      </c>
      <c r="G14483" s="180">
        <v>8060</v>
      </c>
      <c r="H14483" s="180">
        <v>4030</v>
      </c>
      <c r="I14483" s="180">
        <f t="shared" si="452"/>
        <v>12090</v>
      </c>
      <c r="J14483" s="177" t="str">
        <f t="shared" si="453"/>
        <v>Date &gt; 1920</v>
      </c>
    </row>
    <row r="14484" spans="1:10" x14ac:dyDescent="0.3">
      <c r="A14484" s="178" t="s">
        <v>3372</v>
      </c>
      <c r="B14484" s="178" t="s">
        <v>263</v>
      </c>
      <c r="C14484" s="178" t="s">
        <v>1463</v>
      </c>
      <c r="D14484" s="178" t="s">
        <v>7330</v>
      </c>
      <c r="E14484" s="179">
        <v>27722</v>
      </c>
      <c r="F14484" s="180">
        <v>0</v>
      </c>
      <c r="G14484" s="180">
        <v>600</v>
      </c>
      <c r="H14484" s="180">
        <v>300</v>
      </c>
      <c r="I14484" s="180">
        <f t="shared" si="452"/>
        <v>900</v>
      </c>
      <c r="J14484" s="177" t="str">
        <f t="shared" si="453"/>
        <v>Date &gt; 1920</v>
      </c>
    </row>
    <row r="14485" spans="1:10" x14ac:dyDescent="0.3">
      <c r="A14485" s="178" t="s">
        <v>3372</v>
      </c>
      <c r="B14485" s="178" t="s">
        <v>263</v>
      </c>
      <c r="C14485" s="178" t="s">
        <v>1463</v>
      </c>
      <c r="D14485" s="178" t="s">
        <v>10848</v>
      </c>
      <c r="E14485" s="179">
        <v>28062</v>
      </c>
      <c r="F14485" s="180">
        <v>0</v>
      </c>
      <c r="G14485" s="180">
        <v>14220.29</v>
      </c>
      <c r="H14485" s="180">
        <v>7110.15</v>
      </c>
      <c r="I14485" s="180">
        <f t="shared" si="452"/>
        <v>21330.440000000002</v>
      </c>
      <c r="J14485" s="177" t="str">
        <f t="shared" si="453"/>
        <v>Date &gt; 1920</v>
      </c>
    </row>
    <row r="14486" spans="1:10" x14ac:dyDescent="0.3">
      <c r="A14486" s="178" t="s">
        <v>3372</v>
      </c>
      <c r="B14486" s="178" t="s">
        <v>263</v>
      </c>
      <c r="C14486" s="178" t="s">
        <v>1463</v>
      </c>
      <c r="D14486" s="178" t="s">
        <v>10849</v>
      </c>
      <c r="E14486" s="179">
        <v>29787</v>
      </c>
      <c r="F14486" s="180">
        <v>0</v>
      </c>
      <c r="G14486" s="180">
        <v>1708.87</v>
      </c>
      <c r="H14486" s="180">
        <v>854.44</v>
      </c>
      <c r="I14486" s="180">
        <f t="shared" si="452"/>
        <v>2563.31</v>
      </c>
      <c r="J14486" s="177" t="str">
        <f t="shared" si="453"/>
        <v>Date &gt; 1920</v>
      </c>
    </row>
    <row r="14487" spans="1:10" x14ac:dyDescent="0.3">
      <c r="A14487" s="178" t="s">
        <v>3372</v>
      </c>
      <c r="B14487" s="178" t="s">
        <v>263</v>
      </c>
      <c r="C14487" s="178" t="s">
        <v>1463</v>
      </c>
      <c r="D14487" s="178" t="s">
        <v>10850</v>
      </c>
      <c r="E14487" s="179">
        <v>30883</v>
      </c>
      <c r="F14487" s="180">
        <v>0</v>
      </c>
      <c r="G14487" s="180">
        <v>102177.95</v>
      </c>
      <c r="H14487" s="180">
        <v>51088.98</v>
      </c>
      <c r="I14487" s="180">
        <f t="shared" si="452"/>
        <v>153266.93</v>
      </c>
      <c r="J14487" s="177" t="str">
        <f t="shared" si="453"/>
        <v>Date &gt; 1920</v>
      </c>
    </row>
    <row r="14488" spans="1:10" x14ac:dyDescent="0.3">
      <c r="A14488" s="178" t="s">
        <v>3372</v>
      </c>
      <c r="B14488" s="178" t="s">
        <v>263</v>
      </c>
      <c r="C14488" s="178" t="s">
        <v>1463</v>
      </c>
      <c r="D14488" s="178" t="s">
        <v>10851</v>
      </c>
      <c r="E14488" s="179">
        <v>32148</v>
      </c>
      <c r="F14488" s="180">
        <v>0</v>
      </c>
      <c r="G14488" s="180">
        <v>4000</v>
      </c>
      <c r="H14488" s="180">
        <v>0</v>
      </c>
      <c r="I14488" s="180">
        <f t="shared" si="452"/>
        <v>4000</v>
      </c>
      <c r="J14488" s="177" t="str">
        <f t="shared" si="453"/>
        <v>Date &gt; 1920</v>
      </c>
    </row>
    <row r="14489" spans="1:10" x14ac:dyDescent="0.3">
      <c r="A14489" s="178" t="s">
        <v>3372</v>
      </c>
      <c r="B14489" s="178" t="s">
        <v>263</v>
      </c>
      <c r="C14489" s="178" t="s">
        <v>1463</v>
      </c>
      <c r="D14489" s="178" t="s">
        <v>10852</v>
      </c>
      <c r="E14489" s="179">
        <v>32892</v>
      </c>
      <c r="F14489" s="180">
        <v>0</v>
      </c>
      <c r="G14489" s="180">
        <v>49974.39</v>
      </c>
      <c r="H14489" s="180">
        <v>24987.200000000001</v>
      </c>
      <c r="I14489" s="180">
        <f t="shared" si="452"/>
        <v>74961.59</v>
      </c>
      <c r="J14489" s="177" t="str">
        <f t="shared" si="453"/>
        <v>Date &gt; 1920</v>
      </c>
    </row>
    <row r="14490" spans="1:10" x14ac:dyDescent="0.3">
      <c r="A14490" s="178" t="s">
        <v>3372</v>
      </c>
      <c r="B14490" s="178" t="s">
        <v>263</v>
      </c>
      <c r="C14490" s="178" t="s">
        <v>1463</v>
      </c>
      <c r="D14490" s="178" t="s">
        <v>10853</v>
      </c>
      <c r="E14490" s="179">
        <v>33112</v>
      </c>
      <c r="F14490" s="180">
        <v>0</v>
      </c>
      <c r="G14490" s="180">
        <v>4666.67</v>
      </c>
      <c r="H14490" s="180">
        <v>2333.33</v>
      </c>
      <c r="I14490" s="180">
        <f t="shared" si="452"/>
        <v>7000</v>
      </c>
      <c r="J14490" s="177" t="str">
        <f t="shared" si="453"/>
        <v>Date &gt; 1920</v>
      </c>
    </row>
    <row r="14491" spans="1:10" x14ac:dyDescent="0.3">
      <c r="A14491" s="178" t="s">
        <v>3372</v>
      </c>
      <c r="B14491" s="178" t="s">
        <v>263</v>
      </c>
      <c r="C14491" s="178" t="s">
        <v>1463</v>
      </c>
      <c r="D14491" s="178" t="s">
        <v>10854</v>
      </c>
      <c r="E14491" s="179">
        <v>33193</v>
      </c>
      <c r="F14491" s="180">
        <v>0</v>
      </c>
      <c r="G14491" s="180">
        <v>26166.67</v>
      </c>
      <c r="H14491" s="180">
        <v>13083</v>
      </c>
      <c r="I14491" s="180">
        <f t="shared" si="452"/>
        <v>39249.67</v>
      </c>
      <c r="J14491" s="177" t="str">
        <f t="shared" si="453"/>
        <v>Date &gt; 1920</v>
      </c>
    </row>
    <row r="14492" spans="1:10" x14ac:dyDescent="0.3">
      <c r="A14492" s="178" t="s">
        <v>3372</v>
      </c>
      <c r="B14492" s="178" t="s">
        <v>263</v>
      </c>
      <c r="C14492" s="178" t="s">
        <v>1463</v>
      </c>
      <c r="D14492" s="178" t="s">
        <v>7249</v>
      </c>
      <c r="E14492" s="179">
        <v>33219</v>
      </c>
      <c r="F14492" s="180">
        <v>0</v>
      </c>
      <c r="G14492" s="180">
        <v>48526.64</v>
      </c>
      <c r="H14492" s="180">
        <v>24263.33</v>
      </c>
      <c r="I14492" s="180">
        <f t="shared" si="452"/>
        <v>72789.97</v>
      </c>
      <c r="J14492" s="177" t="str">
        <f t="shared" si="453"/>
        <v>Date &gt; 1920</v>
      </c>
    </row>
    <row r="14493" spans="1:10" x14ac:dyDescent="0.3">
      <c r="A14493" s="178" t="s">
        <v>3372</v>
      </c>
      <c r="B14493" s="178" t="s">
        <v>263</v>
      </c>
      <c r="C14493" s="178" t="s">
        <v>1463</v>
      </c>
      <c r="D14493" s="178" t="s">
        <v>10855</v>
      </c>
      <c r="E14493" s="179">
        <v>33544</v>
      </c>
      <c r="F14493" s="180">
        <v>0</v>
      </c>
      <c r="G14493" s="180">
        <v>60673.55</v>
      </c>
      <c r="H14493" s="180">
        <v>30336.76</v>
      </c>
      <c r="I14493" s="180">
        <f t="shared" si="452"/>
        <v>91010.31</v>
      </c>
      <c r="J14493" s="177" t="str">
        <f t="shared" si="453"/>
        <v>Date &gt; 1920</v>
      </c>
    </row>
    <row r="14494" spans="1:10" x14ac:dyDescent="0.3">
      <c r="A14494" s="178" t="s">
        <v>3372</v>
      </c>
      <c r="B14494" s="178" t="s">
        <v>263</v>
      </c>
      <c r="C14494" s="178" t="s">
        <v>1463</v>
      </c>
      <c r="D14494" s="178" t="s">
        <v>10856</v>
      </c>
      <c r="E14494" s="179">
        <v>33938</v>
      </c>
      <c r="F14494" s="180">
        <v>0</v>
      </c>
      <c r="G14494" s="180">
        <v>8000</v>
      </c>
      <c r="H14494" s="180">
        <v>0</v>
      </c>
      <c r="I14494" s="180">
        <f t="shared" si="452"/>
        <v>8000</v>
      </c>
      <c r="J14494" s="177" t="str">
        <f t="shared" si="453"/>
        <v>Date &gt; 1920</v>
      </c>
    </row>
    <row r="14495" spans="1:10" x14ac:dyDescent="0.3">
      <c r="A14495" s="178" t="s">
        <v>3372</v>
      </c>
      <c r="B14495" s="178" t="s">
        <v>263</v>
      </c>
      <c r="C14495" s="178" t="s">
        <v>1463</v>
      </c>
      <c r="D14495" s="178" t="s">
        <v>10856</v>
      </c>
      <c r="E14495" s="179">
        <v>34009</v>
      </c>
      <c r="F14495" s="180">
        <v>0</v>
      </c>
      <c r="G14495" s="180">
        <v>966.56</v>
      </c>
      <c r="H14495" s="180">
        <v>0</v>
      </c>
      <c r="I14495" s="180">
        <f t="shared" si="452"/>
        <v>966.56</v>
      </c>
      <c r="J14495" s="177" t="str">
        <f t="shared" si="453"/>
        <v>Date &gt; 1920</v>
      </c>
    </row>
    <row r="14496" spans="1:10" x14ac:dyDescent="0.3">
      <c r="A14496" s="178" t="s">
        <v>3372</v>
      </c>
      <c r="B14496" s="178" t="s">
        <v>263</v>
      </c>
      <c r="C14496" s="178" t="s">
        <v>1463</v>
      </c>
      <c r="D14496" s="178" t="s">
        <v>10857</v>
      </c>
      <c r="E14496" s="179">
        <v>34309</v>
      </c>
      <c r="F14496" s="180">
        <v>0</v>
      </c>
      <c r="G14496" s="180">
        <v>23953.38</v>
      </c>
      <c r="H14496" s="180">
        <v>11976.69</v>
      </c>
      <c r="I14496" s="180">
        <f t="shared" si="452"/>
        <v>35930.07</v>
      </c>
      <c r="J14496" s="177" t="str">
        <f t="shared" si="453"/>
        <v>Date &gt; 1920</v>
      </c>
    </row>
    <row r="14497" spans="1:10" x14ac:dyDescent="0.3">
      <c r="A14497" s="178" t="s">
        <v>3372</v>
      </c>
      <c r="B14497" s="178" t="s">
        <v>263</v>
      </c>
      <c r="C14497" s="178" t="s">
        <v>1463</v>
      </c>
      <c r="D14497" s="178" t="s">
        <v>10858</v>
      </c>
      <c r="E14497" s="179">
        <v>34246</v>
      </c>
      <c r="F14497" s="180">
        <v>0</v>
      </c>
      <c r="G14497" s="180">
        <v>58627.16</v>
      </c>
      <c r="H14497" s="180">
        <v>29313.59</v>
      </c>
      <c r="I14497" s="180">
        <f t="shared" si="452"/>
        <v>87940.75</v>
      </c>
      <c r="J14497" s="177" t="str">
        <f t="shared" si="453"/>
        <v>Date &gt; 1920</v>
      </c>
    </row>
    <row r="14498" spans="1:10" x14ac:dyDescent="0.3">
      <c r="A14498" s="178" t="s">
        <v>3372</v>
      </c>
      <c r="B14498" s="178" t="s">
        <v>263</v>
      </c>
      <c r="C14498" s="178" t="s">
        <v>1463</v>
      </c>
      <c r="D14498" s="178" t="s">
        <v>10859</v>
      </c>
      <c r="E14498" s="179">
        <v>35305</v>
      </c>
      <c r="F14498" s="180">
        <v>0</v>
      </c>
      <c r="G14498" s="180">
        <v>15914.55</v>
      </c>
      <c r="H14498" s="180">
        <v>7957.28</v>
      </c>
      <c r="I14498" s="180">
        <f t="shared" si="452"/>
        <v>23871.829999999998</v>
      </c>
      <c r="J14498" s="177" t="str">
        <f t="shared" si="453"/>
        <v>Date &gt; 1920</v>
      </c>
    </row>
    <row r="14499" spans="1:10" x14ac:dyDescent="0.3">
      <c r="A14499" s="178" t="s">
        <v>3372</v>
      </c>
      <c r="B14499" s="178" t="s">
        <v>263</v>
      </c>
      <c r="C14499" s="178" t="s">
        <v>1463</v>
      </c>
      <c r="D14499" s="178" t="s">
        <v>10860</v>
      </c>
      <c r="E14499" s="179">
        <v>35845</v>
      </c>
      <c r="F14499" s="180">
        <v>0</v>
      </c>
      <c r="G14499" s="180">
        <v>20000</v>
      </c>
      <c r="H14499" s="180">
        <v>20000</v>
      </c>
      <c r="I14499" s="180">
        <f t="shared" si="452"/>
        <v>40000</v>
      </c>
      <c r="J14499" s="177" t="str">
        <f t="shared" si="453"/>
        <v>Date &gt; 1920</v>
      </c>
    </row>
    <row r="14500" spans="1:10" x14ac:dyDescent="0.3">
      <c r="A14500" s="178" t="s">
        <v>3372</v>
      </c>
      <c r="B14500" s="178" t="s">
        <v>263</v>
      </c>
      <c r="C14500" s="178" t="s">
        <v>1463</v>
      </c>
      <c r="D14500" s="178" t="s">
        <v>10861</v>
      </c>
      <c r="E14500" s="179">
        <v>36077</v>
      </c>
      <c r="F14500" s="180">
        <v>0</v>
      </c>
      <c r="G14500" s="180">
        <v>15336</v>
      </c>
      <c r="H14500" s="180">
        <v>10224</v>
      </c>
      <c r="I14500" s="180">
        <f t="shared" si="452"/>
        <v>25560</v>
      </c>
      <c r="J14500" s="177" t="str">
        <f t="shared" si="453"/>
        <v>Date &gt; 1920</v>
      </c>
    </row>
    <row r="14501" spans="1:10" x14ac:dyDescent="0.3">
      <c r="A14501" s="178" t="s">
        <v>3372</v>
      </c>
      <c r="B14501" s="178" t="s">
        <v>263</v>
      </c>
      <c r="C14501" s="178" t="s">
        <v>1463</v>
      </c>
      <c r="D14501" s="178" t="s">
        <v>10862</v>
      </c>
      <c r="E14501" s="179">
        <v>36077</v>
      </c>
      <c r="F14501" s="180">
        <v>0</v>
      </c>
      <c r="G14501" s="180">
        <v>6905.2</v>
      </c>
      <c r="H14501" s="180">
        <v>4603.47</v>
      </c>
      <c r="I14501" s="180">
        <f t="shared" si="452"/>
        <v>11508.67</v>
      </c>
      <c r="J14501" s="177" t="str">
        <f t="shared" si="453"/>
        <v>Date &gt; 1920</v>
      </c>
    </row>
    <row r="14502" spans="1:10" x14ac:dyDescent="0.3">
      <c r="A14502" s="178" t="s">
        <v>3372</v>
      </c>
      <c r="B14502" s="178" t="s">
        <v>263</v>
      </c>
      <c r="C14502" s="178" t="s">
        <v>1463</v>
      </c>
      <c r="D14502" s="178" t="s">
        <v>6375</v>
      </c>
      <c r="E14502" s="179">
        <v>37754</v>
      </c>
      <c r="F14502" s="180">
        <v>0</v>
      </c>
      <c r="G14502" s="180">
        <v>21624</v>
      </c>
      <c r="H14502" s="180">
        <v>14416</v>
      </c>
      <c r="I14502" s="180">
        <f t="shared" si="452"/>
        <v>36040</v>
      </c>
      <c r="J14502" s="177" t="str">
        <f t="shared" si="453"/>
        <v>Date &gt; 1920</v>
      </c>
    </row>
    <row r="14503" spans="1:10" x14ac:dyDescent="0.3">
      <c r="A14503" s="178" t="s">
        <v>3372</v>
      </c>
      <c r="B14503" s="178" t="s">
        <v>263</v>
      </c>
      <c r="C14503" s="178" t="s">
        <v>1463</v>
      </c>
      <c r="D14503" s="178" t="s">
        <v>10863</v>
      </c>
      <c r="E14503" s="179">
        <v>38968</v>
      </c>
      <c r="F14503" s="180">
        <v>0</v>
      </c>
      <c r="G14503" s="180">
        <v>63900</v>
      </c>
      <c r="H14503" s="180">
        <v>42600</v>
      </c>
      <c r="I14503" s="180">
        <f t="shared" si="452"/>
        <v>106500</v>
      </c>
      <c r="J14503" s="177" t="str">
        <f t="shared" si="453"/>
        <v>Date &gt; 1920</v>
      </c>
    </row>
    <row r="14504" spans="1:10" x14ac:dyDescent="0.3">
      <c r="A14504" s="178" t="s">
        <v>3372</v>
      </c>
      <c r="B14504" s="178" t="s">
        <v>263</v>
      </c>
      <c r="C14504" s="178" t="s">
        <v>1463</v>
      </c>
      <c r="D14504" s="178" t="s">
        <v>7518</v>
      </c>
      <c r="E14504" s="179">
        <v>38762</v>
      </c>
      <c r="F14504" s="180">
        <v>0</v>
      </c>
      <c r="G14504" s="180">
        <v>30000</v>
      </c>
      <c r="H14504" s="180">
        <v>30000</v>
      </c>
      <c r="I14504" s="180">
        <f t="shared" si="452"/>
        <v>60000</v>
      </c>
      <c r="J14504" s="177" t="str">
        <f t="shared" si="453"/>
        <v>Date &gt; 1920</v>
      </c>
    </row>
    <row r="14505" spans="1:10" x14ac:dyDescent="0.3">
      <c r="A14505" s="178" t="s">
        <v>3372</v>
      </c>
      <c r="B14505" s="178" t="s">
        <v>263</v>
      </c>
      <c r="C14505" s="178" t="s">
        <v>1463</v>
      </c>
      <c r="D14505" s="178" t="s">
        <v>10864</v>
      </c>
      <c r="E14505" s="179">
        <v>38245</v>
      </c>
      <c r="F14505" s="180">
        <v>105565</v>
      </c>
      <c r="G14505" s="180">
        <v>0</v>
      </c>
      <c r="H14505" s="180">
        <v>21876.41</v>
      </c>
      <c r="I14505" s="180">
        <f t="shared" si="452"/>
        <v>127441.41</v>
      </c>
      <c r="J14505" s="177" t="str">
        <f t="shared" si="453"/>
        <v>Date &gt; 1920</v>
      </c>
    </row>
    <row r="14506" spans="1:10" x14ac:dyDescent="0.3">
      <c r="A14506" s="178" t="s">
        <v>3372</v>
      </c>
      <c r="B14506" s="178" t="s">
        <v>263</v>
      </c>
      <c r="C14506" s="178" t="s">
        <v>1463</v>
      </c>
      <c r="D14506" s="178" t="s">
        <v>10864</v>
      </c>
      <c r="E14506" s="179">
        <v>38254</v>
      </c>
      <c r="F14506" s="180">
        <v>36161</v>
      </c>
      <c r="G14506" s="180">
        <v>0</v>
      </c>
      <c r="H14506" s="180">
        <v>-6128.51</v>
      </c>
      <c r="I14506" s="180">
        <f t="shared" si="452"/>
        <v>30032.489999999998</v>
      </c>
      <c r="J14506" s="177" t="str">
        <f t="shared" si="453"/>
        <v>Date &gt; 1920</v>
      </c>
    </row>
    <row r="14507" spans="1:10" x14ac:dyDescent="0.3">
      <c r="A14507" s="178" t="s">
        <v>3372</v>
      </c>
      <c r="B14507" s="178" t="s">
        <v>263</v>
      </c>
      <c r="C14507" s="178" t="s">
        <v>1463</v>
      </c>
      <c r="D14507" s="178" t="s">
        <v>10864</v>
      </c>
      <c r="E14507" s="179">
        <v>38666</v>
      </c>
      <c r="F14507" s="180">
        <v>79074</v>
      </c>
      <c r="G14507" s="180">
        <v>33333.599999999999</v>
      </c>
      <c r="H14507" s="180">
        <v>24043.35</v>
      </c>
      <c r="I14507" s="180">
        <f t="shared" si="452"/>
        <v>136450.95000000001</v>
      </c>
      <c r="J14507" s="177" t="str">
        <f t="shared" si="453"/>
        <v>Date &gt; 1920</v>
      </c>
    </row>
    <row r="14508" spans="1:10" x14ac:dyDescent="0.3">
      <c r="A14508" s="178" t="s">
        <v>3372</v>
      </c>
      <c r="B14508" s="178" t="s">
        <v>263</v>
      </c>
      <c r="C14508" s="178" t="s">
        <v>1463</v>
      </c>
      <c r="D14508" s="178" t="s">
        <v>10864</v>
      </c>
      <c r="E14508" s="179">
        <v>39106</v>
      </c>
      <c r="F14508" s="180">
        <v>7689</v>
      </c>
      <c r="G14508" s="180">
        <v>0</v>
      </c>
      <c r="H14508" s="180">
        <v>706.27</v>
      </c>
      <c r="I14508" s="180">
        <f t="shared" si="452"/>
        <v>8395.27</v>
      </c>
      <c r="J14508" s="177" t="str">
        <f t="shared" si="453"/>
        <v>Date &gt; 1920</v>
      </c>
    </row>
    <row r="14509" spans="1:10" x14ac:dyDescent="0.3">
      <c r="A14509" s="178" t="s">
        <v>3372</v>
      </c>
      <c r="B14509" s="178" t="s">
        <v>263</v>
      </c>
      <c r="C14509" s="178" t="s">
        <v>1463</v>
      </c>
      <c r="D14509" s="178" t="s">
        <v>10865</v>
      </c>
      <c r="E14509" s="179">
        <v>38148</v>
      </c>
      <c r="F14509" s="180">
        <v>0</v>
      </c>
      <c r="G14509" s="180">
        <v>6600</v>
      </c>
      <c r="H14509" s="180">
        <v>6600</v>
      </c>
      <c r="I14509" s="180">
        <f t="shared" si="452"/>
        <v>13200</v>
      </c>
      <c r="J14509" s="177" t="str">
        <f t="shared" si="453"/>
        <v>Date &gt; 1920</v>
      </c>
    </row>
    <row r="14510" spans="1:10" x14ac:dyDescent="0.3">
      <c r="A14510" s="178" t="s">
        <v>3372</v>
      </c>
      <c r="B14510" s="178" t="s">
        <v>263</v>
      </c>
      <c r="C14510" s="178" t="s">
        <v>1463</v>
      </c>
      <c r="D14510" s="178" t="s">
        <v>10866</v>
      </c>
      <c r="E14510" s="179">
        <v>38371</v>
      </c>
      <c r="F14510" s="180">
        <v>74871</v>
      </c>
      <c r="G14510" s="180">
        <v>0</v>
      </c>
      <c r="H14510" s="180">
        <v>3940.76</v>
      </c>
      <c r="I14510" s="180">
        <f t="shared" si="452"/>
        <v>78811.759999999995</v>
      </c>
      <c r="J14510" s="177" t="str">
        <f t="shared" si="453"/>
        <v>Date &gt; 1920</v>
      </c>
    </row>
    <row r="14511" spans="1:10" x14ac:dyDescent="0.3">
      <c r="A14511" s="178" t="s">
        <v>3372</v>
      </c>
      <c r="B14511" s="178" t="s">
        <v>263</v>
      </c>
      <c r="C14511" s="178" t="s">
        <v>1463</v>
      </c>
      <c r="D14511" s="178" t="s">
        <v>10866</v>
      </c>
      <c r="E14511" s="179">
        <v>38884</v>
      </c>
      <c r="F14511" s="180">
        <v>86629</v>
      </c>
      <c r="G14511" s="180">
        <v>0</v>
      </c>
      <c r="H14511" s="180">
        <v>5379.41</v>
      </c>
      <c r="I14511" s="180">
        <f t="shared" si="452"/>
        <v>92008.41</v>
      </c>
      <c r="J14511" s="177" t="str">
        <f t="shared" si="453"/>
        <v>Date &gt; 1920</v>
      </c>
    </row>
    <row r="14512" spans="1:10" x14ac:dyDescent="0.3">
      <c r="A14512" s="178" t="s">
        <v>3372</v>
      </c>
      <c r="B14512" s="178" t="s">
        <v>263</v>
      </c>
      <c r="C14512" s="178" t="s">
        <v>1463</v>
      </c>
      <c r="D14512" s="178" t="s">
        <v>10866</v>
      </c>
      <c r="E14512" s="179">
        <v>39064</v>
      </c>
      <c r="F14512" s="180">
        <v>18608</v>
      </c>
      <c r="G14512" s="180">
        <v>0</v>
      </c>
      <c r="H14512" s="180">
        <v>160.13999999999999</v>
      </c>
      <c r="I14512" s="180">
        <f t="shared" si="452"/>
        <v>18768.14</v>
      </c>
      <c r="J14512" s="177" t="str">
        <f t="shared" si="453"/>
        <v>Date &gt; 1920</v>
      </c>
    </row>
    <row r="14513" spans="1:10" x14ac:dyDescent="0.3">
      <c r="A14513" s="178" t="s">
        <v>3372</v>
      </c>
      <c r="B14513" s="178" t="s">
        <v>263</v>
      </c>
      <c r="C14513" s="178" t="s">
        <v>1463</v>
      </c>
      <c r="D14513" s="178" t="s">
        <v>10867</v>
      </c>
      <c r="E14513" s="179">
        <v>39513</v>
      </c>
      <c r="F14513" s="180">
        <v>133340</v>
      </c>
      <c r="G14513" s="180">
        <v>0</v>
      </c>
      <c r="H14513" s="180">
        <v>7019.84</v>
      </c>
      <c r="I14513" s="180">
        <f t="shared" si="452"/>
        <v>140359.84</v>
      </c>
      <c r="J14513" s="177" t="str">
        <f t="shared" si="453"/>
        <v>Date &gt; 1920</v>
      </c>
    </row>
    <row r="14514" spans="1:10" x14ac:dyDescent="0.3">
      <c r="A14514" s="178" t="s">
        <v>3372</v>
      </c>
      <c r="B14514" s="178" t="s">
        <v>263</v>
      </c>
      <c r="C14514" s="178" t="s">
        <v>1463</v>
      </c>
      <c r="D14514" s="178" t="s">
        <v>10867</v>
      </c>
      <c r="E14514" s="179">
        <v>39925</v>
      </c>
      <c r="F14514" s="180">
        <v>9610</v>
      </c>
      <c r="G14514" s="180">
        <v>0</v>
      </c>
      <c r="H14514" s="180">
        <v>581.54999999999995</v>
      </c>
      <c r="I14514" s="180">
        <f t="shared" si="452"/>
        <v>10191.549999999999</v>
      </c>
      <c r="J14514" s="177" t="str">
        <f t="shared" si="453"/>
        <v>Date &gt; 1920</v>
      </c>
    </row>
    <row r="14515" spans="1:10" x14ac:dyDescent="0.3">
      <c r="A14515" s="178" t="s">
        <v>3372</v>
      </c>
      <c r="B14515" s="178" t="s">
        <v>263</v>
      </c>
      <c r="C14515" s="178" t="s">
        <v>1463</v>
      </c>
      <c r="D14515" s="178" t="s">
        <v>10867</v>
      </c>
      <c r="E14515" s="179">
        <v>40107</v>
      </c>
      <c r="F14515" s="180">
        <v>1437</v>
      </c>
      <c r="G14515" s="180">
        <v>0</v>
      </c>
      <c r="H14515" s="180">
        <v>-2</v>
      </c>
      <c r="I14515" s="180">
        <f t="shared" si="452"/>
        <v>1435</v>
      </c>
      <c r="J14515" s="177" t="str">
        <f t="shared" si="453"/>
        <v>Date &gt; 1920</v>
      </c>
    </row>
    <row r="14516" spans="1:10" x14ac:dyDescent="0.3">
      <c r="A14516" s="178" t="s">
        <v>3372</v>
      </c>
      <c r="B14516" s="178" t="s">
        <v>263</v>
      </c>
      <c r="C14516" s="178" t="s">
        <v>1463</v>
      </c>
      <c r="D14516" s="178" t="s">
        <v>10868</v>
      </c>
      <c r="E14516" s="179">
        <v>39730</v>
      </c>
      <c r="F14516" s="180">
        <v>0</v>
      </c>
      <c r="G14516" s="180">
        <v>14135.97</v>
      </c>
      <c r="H14516" s="180">
        <v>7067.99</v>
      </c>
      <c r="I14516" s="180">
        <f t="shared" si="452"/>
        <v>21203.96</v>
      </c>
      <c r="J14516" s="177" t="str">
        <f t="shared" si="453"/>
        <v>Date &gt; 1920</v>
      </c>
    </row>
    <row r="14517" spans="1:10" x14ac:dyDescent="0.3">
      <c r="A14517" s="178" t="s">
        <v>3372</v>
      </c>
      <c r="B14517" s="178" t="s">
        <v>263</v>
      </c>
      <c r="C14517" s="178" t="s">
        <v>1463</v>
      </c>
      <c r="D14517" s="178" t="s">
        <v>10868</v>
      </c>
      <c r="E14517" s="179">
        <v>39730</v>
      </c>
      <c r="F14517" s="180">
        <v>0</v>
      </c>
      <c r="G14517" s="180">
        <v>2439.36</v>
      </c>
      <c r="H14517" s="180">
        <v>1219.68</v>
      </c>
      <c r="I14517" s="180">
        <f t="shared" si="452"/>
        <v>3659.04</v>
      </c>
      <c r="J14517" s="177" t="str">
        <f t="shared" si="453"/>
        <v>Date &gt; 1920</v>
      </c>
    </row>
    <row r="14518" spans="1:10" x14ac:dyDescent="0.3">
      <c r="A14518" s="178" t="s">
        <v>3372</v>
      </c>
      <c r="B14518" s="178" t="s">
        <v>263</v>
      </c>
      <c r="C14518" s="178" t="s">
        <v>1463</v>
      </c>
      <c r="D14518" s="178" t="s">
        <v>10869</v>
      </c>
      <c r="E14518" s="179">
        <v>39899</v>
      </c>
      <c r="F14518" s="180">
        <v>22344</v>
      </c>
      <c r="G14518" s="180">
        <v>0</v>
      </c>
      <c r="H14518" s="180">
        <v>1176</v>
      </c>
      <c r="I14518" s="180">
        <f t="shared" si="452"/>
        <v>23520</v>
      </c>
      <c r="J14518" s="177" t="str">
        <f t="shared" si="453"/>
        <v>Date &gt; 1920</v>
      </c>
    </row>
    <row r="14519" spans="1:10" x14ac:dyDescent="0.3">
      <c r="A14519" s="178" t="s">
        <v>3372</v>
      </c>
      <c r="B14519" s="178" t="s">
        <v>263</v>
      </c>
      <c r="C14519" s="178" t="s">
        <v>1463</v>
      </c>
      <c r="D14519" s="178" t="s">
        <v>10869</v>
      </c>
      <c r="E14519" s="179">
        <v>39989</v>
      </c>
      <c r="F14519" s="180">
        <v>15156</v>
      </c>
      <c r="G14519" s="180">
        <v>0</v>
      </c>
      <c r="H14519" s="180">
        <v>1324</v>
      </c>
      <c r="I14519" s="180">
        <f t="shared" si="452"/>
        <v>16480</v>
      </c>
      <c r="J14519" s="177" t="str">
        <f t="shared" si="453"/>
        <v>Date &gt; 1920</v>
      </c>
    </row>
    <row r="14520" spans="1:10" x14ac:dyDescent="0.3">
      <c r="A14520" s="178" t="s">
        <v>3372</v>
      </c>
      <c r="B14520" s="178" t="s">
        <v>263</v>
      </c>
      <c r="C14520" s="178" t="s">
        <v>1463</v>
      </c>
      <c r="D14520" s="178" t="s">
        <v>10869</v>
      </c>
      <c r="E14520" s="179">
        <v>40596</v>
      </c>
      <c r="F14520" s="180">
        <v>10000</v>
      </c>
      <c r="G14520" s="180">
        <v>0</v>
      </c>
      <c r="H14520" s="180">
        <v>0</v>
      </c>
      <c r="I14520" s="180">
        <f t="shared" si="452"/>
        <v>10000</v>
      </c>
      <c r="J14520" s="177" t="str">
        <f t="shared" si="453"/>
        <v>Date &gt; 1920</v>
      </c>
    </row>
    <row r="14521" spans="1:10" x14ac:dyDescent="0.3">
      <c r="A14521" s="178" t="s">
        <v>3372</v>
      </c>
      <c r="B14521" s="178" t="s">
        <v>263</v>
      </c>
      <c r="C14521" s="178" t="s">
        <v>1463</v>
      </c>
      <c r="D14521" s="178" t="s">
        <v>10870</v>
      </c>
      <c r="E14521" s="179">
        <v>39989</v>
      </c>
      <c r="F14521" s="180">
        <v>14192</v>
      </c>
      <c r="G14521" s="180">
        <v>0</v>
      </c>
      <c r="H14521" s="180">
        <v>747.55</v>
      </c>
      <c r="I14521" s="180">
        <f t="shared" si="452"/>
        <v>14939.55</v>
      </c>
      <c r="J14521" s="177" t="str">
        <f t="shared" si="453"/>
        <v>Date &gt; 1920</v>
      </c>
    </row>
    <row r="14522" spans="1:10" x14ac:dyDescent="0.3">
      <c r="A14522" s="178" t="s">
        <v>3372</v>
      </c>
      <c r="B14522" s="178" t="s">
        <v>263</v>
      </c>
      <c r="C14522" s="178" t="s">
        <v>1463</v>
      </c>
      <c r="D14522" s="178" t="s">
        <v>10870</v>
      </c>
      <c r="E14522" s="179">
        <v>40214</v>
      </c>
      <c r="F14522" s="180">
        <v>14763</v>
      </c>
      <c r="G14522" s="180">
        <v>0</v>
      </c>
      <c r="H14522" s="180">
        <v>777.07</v>
      </c>
      <c r="I14522" s="180">
        <f t="shared" si="452"/>
        <v>15540.07</v>
      </c>
      <c r="J14522" s="177" t="str">
        <f t="shared" si="453"/>
        <v>Date &gt; 1920</v>
      </c>
    </row>
    <row r="14523" spans="1:10" x14ac:dyDescent="0.3">
      <c r="A14523" s="178" t="s">
        <v>3372</v>
      </c>
      <c r="B14523" s="178" t="s">
        <v>263</v>
      </c>
      <c r="C14523" s="178" t="s">
        <v>1463</v>
      </c>
      <c r="D14523" s="178" t="s">
        <v>10870</v>
      </c>
      <c r="E14523" s="179">
        <v>40220</v>
      </c>
      <c r="F14523" s="180">
        <v>37779</v>
      </c>
      <c r="G14523" s="180">
        <v>0</v>
      </c>
      <c r="H14523" s="180">
        <v>1989</v>
      </c>
      <c r="I14523" s="180">
        <f t="shared" si="452"/>
        <v>39768</v>
      </c>
      <c r="J14523" s="177" t="str">
        <f t="shared" si="453"/>
        <v>Date &gt; 1920</v>
      </c>
    </row>
    <row r="14524" spans="1:10" x14ac:dyDescent="0.3">
      <c r="A14524" s="178" t="s">
        <v>3372</v>
      </c>
      <c r="B14524" s="178" t="s">
        <v>263</v>
      </c>
      <c r="C14524" s="178" t="s">
        <v>1463</v>
      </c>
      <c r="D14524" s="178" t="s">
        <v>10870</v>
      </c>
      <c r="E14524" s="179">
        <v>40428</v>
      </c>
      <c r="F14524" s="180">
        <v>17204</v>
      </c>
      <c r="G14524" s="180">
        <v>0</v>
      </c>
      <c r="H14524" s="180">
        <v>905.02</v>
      </c>
      <c r="I14524" s="180">
        <f t="shared" si="452"/>
        <v>18109.02</v>
      </c>
      <c r="J14524" s="177" t="str">
        <f t="shared" si="453"/>
        <v>Date &gt; 1920</v>
      </c>
    </row>
    <row r="14525" spans="1:10" x14ac:dyDescent="0.3">
      <c r="A14525" s="178" t="s">
        <v>3372</v>
      </c>
      <c r="B14525" s="178" t="s">
        <v>263</v>
      </c>
      <c r="C14525" s="178" t="s">
        <v>1463</v>
      </c>
      <c r="D14525" s="178" t="s">
        <v>10870</v>
      </c>
      <c r="E14525" s="179">
        <v>40462</v>
      </c>
      <c r="F14525" s="180">
        <v>21029</v>
      </c>
      <c r="G14525" s="180">
        <v>0</v>
      </c>
      <c r="H14525" s="180">
        <v>1107.32</v>
      </c>
      <c r="I14525" s="180">
        <f t="shared" si="452"/>
        <v>22136.32</v>
      </c>
      <c r="J14525" s="177" t="str">
        <f t="shared" si="453"/>
        <v>Date &gt; 1920</v>
      </c>
    </row>
    <row r="14526" spans="1:10" x14ac:dyDescent="0.3">
      <c r="A14526" s="178" t="s">
        <v>3372</v>
      </c>
      <c r="B14526" s="178" t="s">
        <v>263</v>
      </c>
      <c r="C14526" s="178" t="s">
        <v>1463</v>
      </c>
      <c r="D14526" s="178" t="s">
        <v>10870</v>
      </c>
      <c r="E14526" s="179">
        <v>40673</v>
      </c>
      <c r="F14526" s="180">
        <v>33778</v>
      </c>
      <c r="G14526" s="180">
        <v>0</v>
      </c>
      <c r="H14526" s="180">
        <v>1777.75</v>
      </c>
      <c r="I14526" s="180">
        <f t="shared" si="452"/>
        <v>35555.75</v>
      </c>
      <c r="J14526" s="177" t="str">
        <f t="shared" si="453"/>
        <v>Date &gt; 1920</v>
      </c>
    </row>
    <row r="14527" spans="1:10" x14ac:dyDescent="0.3">
      <c r="A14527" s="178" t="s">
        <v>3372</v>
      </c>
      <c r="B14527" s="178" t="s">
        <v>263</v>
      </c>
      <c r="C14527" s="178" t="s">
        <v>1463</v>
      </c>
      <c r="D14527" s="178" t="s">
        <v>10870</v>
      </c>
      <c r="E14527" s="179">
        <v>40812</v>
      </c>
      <c r="F14527" s="180">
        <v>56988</v>
      </c>
      <c r="G14527" s="180">
        <v>0</v>
      </c>
      <c r="H14527" s="180">
        <v>2998.81</v>
      </c>
      <c r="I14527" s="180">
        <f t="shared" si="452"/>
        <v>59986.81</v>
      </c>
      <c r="J14527" s="177" t="str">
        <f t="shared" si="453"/>
        <v>Date &gt; 1920</v>
      </c>
    </row>
    <row r="14528" spans="1:10" x14ac:dyDescent="0.3">
      <c r="A14528" s="178" t="s">
        <v>3372</v>
      </c>
      <c r="B14528" s="178" t="s">
        <v>263</v>
      </c>
      <c r="C14528" s="178" t="s">
        <v>1463</v>
      </c>
      <c r="D14528" s="178" t="s">
        <v>10870</v>
      </c>
      <c r="E14528" s="179">
        <v>41066</v>
      </c>
      <c r="F14528" s="180">
        <v>62090</v>
      </c>
      <c r="G14528" s="180">
        <v>0</v>
      </c>
      <c r="H14528" s="180">
        <v>3268.68</v>
      </c>
      <c r="I14528" s="180">
        <f t="shared" si="452"/>
        <v>65358.68</v>
      </c>
      <c r="J14528" s="177" t="str">
        <f t="shared" si="453"/>
        <v>Date &gt; 1920</v>
      </c>
    </row>
    <row r="14529" spans="1:10" x14ac:dyDescent="0.3">
      <c r="A14529" s="178" t="s">
        <v>3372</v>
      </c>
      <c r="B14529" s="178" t="s">
        <v>263</v>
      </c>
      <c r="C14529" s="178" t="s">
        <v>1463</v>
      </c>
      <c r="D14529" s="178" t="s">
        <v>10870</v>
      </c>
      <c r="E14529" s="179">
        <v>41213</v>
      </c>
      <c r="F14529" s="180">
        <v>13017</v>
      </c>
      <c r="G14529" s="180">
        <v>0</v>
      </c>
      <c r="H14529" s="180">
        <v>1209.8499999999999</v>
      </c>
      <c r="I14529" s="180">
        <f t="shared" si="452"/>
        <v>14226.85</v>
      </c>
      <c r="J14529" s="177" t="str">
        <f t="shared" si="453"/>
        <v>Date &gt; 1920</v>
      </c>
    </row>
    <row r="14530" spans="1:10" x14ac:dyDescent="0.3">
      <c r="A14530" s="178" t="s">
        <v>3372</v>
      </c>
      <c r="B14530" s="178" t="s">
        <v>263</v>
      </c>
      <c r="C14530" s="178" t="s">
        <v>1463</v>
      </c>
      <c r="D14530" s="178" t="s">
        <v>10870</v>
      </c>
      <c r="E14530" s="179">
        <v>41565</v>
      </c>
      <c r="F14530" s="180">
        <v>-1255</v>
      </c>
      <c r="G14530" s="180">
        <v>0</v>
      </c>
      <c r="H14530" s="180">
        <v>-591.79999999999995</v>
      </c>
      <c r="I14530" s="180">
        <f t="shared" si="452"/>
        <v>-1846.8</v>
      </c>
      <c r="J14530" s="177" t="str">
        <f t="shared" si="453"/>
        <v>Date &gt; 1920</v>
      </c>
    </row>
    <row r="14531" spans="1:10" x14ac:dyDescent="0.3">
      <c r="A14531" s="178" t="s">
        <v>3372</v>
      </c>
      <c r="B14531" s="178" t="s">
        <v>263</v>
      </c>
      <c r="C14531" s="178" t="s">
        <v>1463</v>
      </c>
      <c r="D14531" s="178" t="s">
        <v>10871</v>
      </c>
      <c r="E14531" s="179">
        <v>40428</v>
      </c>
      <c r="F14531" s="180">
        <v>43470</v>
      </c>
      <c r="G14531" s="180">
        <v>0</v>
      </c>
      <c r="H14531" s="180">
        <v>2288.64</v>
      </c>
      <c r="I14531" s="180">
        <f t="shared" si="452"/>
        <v>45758.64</v>
      </c>
      <c r="J14531" s="177" t="str">
        <f t="shared" si="453"/>
        <v>Date &gt; 1920</v>
      </c>
    </row>
    <row r="14532" spans="1:10" x14ac:dyDescent="0.3">
      <c r="A14532" s="178" t="s">
        <v>3372</v>
      </c>
      <c r="B14532" s="178" t="s">
        <v>263</v>
      </c>
      <c r="C14532" s="178" t="s">
        <v>1463</v>
      </c>
      <c r="D14532" s="178" t="s">
        <v>10871</v>
      </c>
      <c r="E14532" s="179">
        <v>40473</v>
      </c>
      <c r="F14532" s="180">
        <v>72524</v>
      </c>
      <c r="G14532" s="180">
        <v>0</v>
      </c>
      <c r="H14532" s="180">
        <v>3817.86</v>
      </c>
      <c r="I14532" s="180">
        <f t="shared" si="452"/>
        <v>76341.86</v>
      </c>
      <c r="J14532" s="177" t="str">
        <f t="shared" si="453"/>
        <v>Date &gt; 1920</v>
      </c>
    </row>
    <row r="14533" spans="1:10" x14ac:dyDescent="0.3">
      <c r="A14533" s="178" t="s">
        <v>3372</v>
      </c>
      <c r="B14533" s="178" t="s">
        <v>263</v>
      </c>
      <c r="C14533" s="178" t="s">
        <v>1463</v>
      </c>
      <c r="D14533" s="178" t="s">
        <v>10871</v>
      </c>
      <c r="E14533" s="179">
        <v>40673</v>
      </c>
      <c r="F14533" s="180">
        <v>98521</v>
      </c>
      <c r="G14533" s="180">
        <v>0</v>
      </c>
      <c r="H14533" s="180">
        <v>5184.2299999999996</v>
      </c>
      <c r="I14533" s="180">
        <f t="shared" ref="I14533:I14596" si="454">SUM(F14533:H14533)</f>
        <v>103705.23</v>
      </c>
      <c r="J14533" s="177" t="str">
        <f t="shared" ref="J14533:J14596" si="455">IF(OR(YEAR(E14533)&gt; 1920, ISBLANK(E14533)), "Date &gt; 1920", "Sketchy date")</f>
        <v>Date &gt; 1920</v>
      </c>
    </row>
    <row r="14534" spans="1:10" x14ac:dyDescent="0.3">
      <c r="A14534" s="178" t="s">
        <v>3372</v>
      </c>
      <c r="B14534" s="178" t="s">
        <v>263</v>
      </c>
      <c r="C14534" s="178" t="s">
        <v>1463</v>
      </c>
      <c r="D14534" s="178" t="s">
        <v>10871</v>
      </c>
      <c r="E14534" s="179">
        <v>40983</v>
      </c>
      <c r="F14534" s="180">
        <v>21446</v>
      </c>
      <c r="G14534" s="180">
        <v>0</v>
      </c>
      <c r="H14534" s="180">
        <v>1129.19</v>
      </c>
      <c r="I14534" s="180">
        <f t="shared" si="454"/>
        <v>22575.19</v>
      </c>
      <c r="J14534" s="177" t="str">
        <f t="shared" si="455"/>
        <v>Date &gt; 1920</v>
      </c>
    </row>
    <row r="14535" spans="1:10" x14ac:dyDescent="0.3">
      <c r="A14535" s="178" t="s">
        <v>3372</v>
      </c>
      <c r="B14535" s="178" t="s">
        <v>263</v>
      </c>
      <c r="C14535" s="178" t="s">
        <v>1463</v>
      </c>
      <c r="D14535" s="178" t="s">
        <v>7518</v>
      </c>
      <c r="E14535" s="179">
        <v>40487</v>
      </c>
      <c r="F14535" s="180">
        <v>0</v>
      </c>
      <c r="G14535" s="180">
        <v>43552.59</v>
      </c>
      <c r="H14535" s="180">
        <v>118287.93</v>
      </c>
      <c r="I14535" s="180">
        <f t="shared" si="454"/>
        <v>161840.51999999999</v>
      </c>
      <c r="J14535" s="177" t="str">
        <f t="shared" si="455"/>
        <v>Date &gt; 1920</v>
      </c>
    </row>
    <row r="14536" spans="1:10" x14ac:dyDescent="0.3">
      <c r="A14536" s="178" t="s">
        <v>3372</v>
      </c>
      <c r="B14536" s="178" t="s">
        <v>263</v>
      </c>
      <c r="C14536" s="178" t="s">
        <v>1463</v>
      </c>
      <c r="D14536" s="178" t="s">
        <v>7518</v>
      </c>
      <c r="E14536" s="179">
        <v>40669</v>
      </c>
      <c r="F14536" s="180">
        <v>0</v>
      </c>
      <c r="G14536" s="180">
        <v>57676.95</v>
      </c>
      <c r="H14536" s="180">
        <v>4890.38</v>
      </c>
      <c r="I14536" s="180">
        <f t="shared" si="454"/>
        <v>62567.329999999994</v>
      </c>
      <c r="J14536" s="177" t="str">
        <f t="shared" si="455"/>
        <v>Date &gt; 1920</v>
      </c>
    </row>
    <row r="14537" spans="1:10" x14ac:dyDescent="0.3">
      <c r="A14537" s="178" t="s">
        <v>3372</v>
      </c>
      <c r="B14537" s="178" t="s">
        <v>263</v>
      </c>
      <c r="C14537" s="178" t="s">
        <v>1463</v>
      </c>
      <c r="D14537" s="178" t="s">
        <v>7518</v>
      </c>
      <c r="E14537" s="179">
        <v>40865</v>
      </c>
      <c r="F14537" s="180">
        <v>0</v>
      </c>
      <c r="G14537" s="180">
        <v>8530.1299999999992</v>
      </c>
      <c r="H14537" s="180">
        <v>0</v>
      </c>
      <c r="I14537" s="180">
        <f t="shared" si="454"/>
        <v>8530.1299999999992</v>
      </c>
      <c r="J14537" s="177" t="str">
        <f t="shared" si="455"/>
        <v>Date &gt; 1920</v>
      </c>
    </row>
    <row r="14538" spans="1:10" x14ac:dyDescent="0.3">
      <c r="A14538" s="178" t="s">
        <v>3372</v>
      </c>
      <c r="B14538" s="178" t="s">
        <v>263</v>
      </c>
      <c r="C14538" s="178" t="s">
        <v>1463</v>
      </c>
      <c r="D14538" s="178" t="s">
        <v>7518</v>
      </c>
      <c r="E14538" s="179">
        <v>41374</v>
      </c>
      <c r="F14538" s="180">
        <v>0</v>
      </c>
      <c r="G14538" s="180">
        <v>4312.9399999999996</v>
      </c>
      <c r="H14538" s="180">
        <v>0</v>
      </c>
      <c r="I14538" s="180">
        <f t="shared" si="454"/>
        <v>4312.9399999999996</v>
      </c>
      <c r="J14538" s="177" t="str">
        <f t="shared" si="455"/>
        <v>Date &gt; 1920</v>
      </c>
    </row>
    <row r="14539" spans="1:10" x14ac:dyDescent="0.3">
      <c r="A14539" s="178" t="s">
        <v>3372</v>
      </c>
      <c r="B14539" s="178" t="s">
        <v>263</v>
      </c>
      <c r="C14539" s="178" t="s">
        <v>1463</v>
      </c>
      <c r="D14539" s="178" t="s">
        <v>10872</v>
      </c>
      <c r="E14539" s="179">
        <v>40995</v>
      </c>
      <c r="F14539" s="180">
        <v>56171</v>
      </c>
      <c r="G14539" s="180">
        <v>0</v>
      </c>
      <c r="H14539" s="180">
        <v>2956.94</v>
      </c>
      <c r="I14539" s="180">
        <f t="shared" si="454"/>
        <v>59127.94</v>
      </c>
      <c r="J14539" s="177" t="str">
        <f t="shared" si="455"/>
        <v>Date &gt; 1920</v>
      </c>
    </row>
    <row r="14540" spans="1:10" x14ac:dyDescent="0.3">
      <c r="A14540" s="178" t="s">
        <v>3372</v>
      </c>
      <c r="B14540" s="178" t="s">
        <v>263</v>
      </c>
      <c r="C14540" s="178" t="s">
        <v>1463</v>
      </c>
      <c r="D14540" s="178" t="s">
        <v>10872</v>
      </c>
      <c r="E14540" s="179">
        <v>41269</v>
      </c>
      <c r="F14540" s="180">
        <v>61698</v>
      </c>
      <c r="G14540" s="180">
        <v>0</v>
      </c>
      <c r="H14540" s="180">
        <v>3246.74</v>
      </c>
      <c r="I14540" s="180">
        <f t="shared" si="454"/>
        <v>64944.74</v>
      </c>
      <c r="J14540" s="177" t="str">
        <f t="shared" si="455"/>
        <v>Date &gt; 1920</v>
      </c>
    </row>
    <row r="14541" spans="1:10" x14ac:dyDescent="0.3">
      <c r="A14541" s="178" t="s">
        <v>3372</v>
      </c>
      <c r="B14541" s="178" t="s">
        <v>263</v>
      </c>
      <c r="C14541" s="178" t="s">
        <v>1463</v>
      </c>
      <c r="D14541" s="178" t="s">
        <v>10872</v>
      </c>
      <c r="E14541" s="179">
        <v>41359</v>
      </c>
      <c r="F14541" s="180">
        <v>66170</v>
      </c>
      <c r="G14541" s="180">
        <v>0</v>
      </c>
      <c r="H14541" s="180">
        <v>3483.47</v>
      </c>
      <c r="I14541" s="180">
        <f t="shared" si="454"/>
        <v>69653.47</v>
      </c>
      <c r="J14541" s="177" t="str">
        <f t="shared" si="455"/>
        <v>Date &gt; 1920</v>
      </c>
    </row>
    <row r="14542" spans="1:10" x14ac:dyDescent="0.3">
      <c r="A14542" s="178" t="s">
        <v>3372</v>
      </c>
      <c r="B14542" s="178" t="s">
        <v>263</v>
      </c>
      <c r="C14542" s="178" t="s">
        <v>1463</v>
      </c>
      <c r="D14542" s="178" t="s">
        <v>10872</v>
      </c>
      <c r="E14542" s="179">
        <v>41572</v>
      </c>
      <c r="F14542" s="180">
        <v>96742</v>
      </c>
      <c r="G14542" s="180">
        <v>0</v>
      </c>
      <c r="H14542" s="180">
        <v>5090.8900000000003</v>
      </c>
      <c r="I14542" s="180">
        <f t="shared" si="454"/>
        <v>101832.89</v>
      </c>
      <c r="J14542" s="177" t="str">
        <f t="shared" si="455"/>
        <v>Date &gt; 1920</v>
      </c>
    </row>
    <row r="14543" spans="1:10" x14ac:dyDescent="0.3">
      <c r="A14543" s="178" t="s">
        <v>3372</v>
      </c>
      <c r="B14543" s="178" t="s">
        <v>263</v>
      </c>
      <c r="C14543" s="178" t="s">
        <v>1463</v>
      </c>
      <c r="D14543" s="178" t="s">
        <v>10872</v>
      </c>
      <c r="E14543" s="179">
        <v>41649</v>
      </c>
      <c r="F14543" s="180">
        <v>3889</v>
      </c>
      <c r="G14543" s="180">
        <v>0</v>
      </c>
      <c r="H14543" s="180">
        <v>205.62</v>
      </c>
      <c r="I14543" s="180">
        <f t="shared" si="454"/>
        <v>4094.62</v>
      </c>
      <c r="J14543" s="177" t="str">
        <f t="shared" si="455"/>
        <v>Date &gt; 1920</v>
      </c>
    </row>
    <row r="14544" spans="1:10" x14ac:dyDescent="0.3">
      <c r="A14544" s="178" t="s">
        <v>3372</v>
      </c>
      <c r="B14544" s="178" t="s">
        <v>263</v>
      </c>
      <c r="C14544" s="178" t="s">
        <v>1463</v>
      </c>
      <c r="D14544" s="178" t="s">
        <v>10872</v>
      </c>
      <c r="E14544" s="179">
        <v>41711</v>
      </c>
      <c r="F14544" s="180">
        <v>5134</v>
      </c>
      <c r="G14544" s="180">
        <v>0</v>
      </c>
      <c r="H14544" s="180">
        <v>269.49</v>
      </c>
      <c r="I14544" s="180">
        <f t="shared" si="454"/>
        <v>5403.49</v>
      </c>
      <c r="J14544" s="177" t="str">
        <f t="shared" si="455"/>
        <v>Date &gt; 1920</v>
      </c>
    </row>
    <row r="14545" spans="1:10" x14ac:dyDescent="0.3">
      <c r="A14545" s="178" t="s">
        <v>3372</v>
      </c>
      <c r="B14545" s="178" t="s">
        <v>263</v>
      </c>
      <c r="C14545" s="178" t="s">
        <v>1463</v>
      </c>
      <c r="D14545" s="178" t="s">
        <v>10872</v>
      </c>
      <c r="E14545" s="179">
        <v>41730</v>
      </c>
      <c r="F14545" s="180">
        <v>6574</v>
      </c>
      <c r="G14545" s="180">
        <v>0</v>
      </c>
      <c r="H14545" s="180">
        <v>346.62</v>
      </c>
      <c r="I14545" s="180">
        <f t="shared" si="454"/>
        <v>6920.62</v>
      </c>
      <c r="J14545" s="177" t="str">
        <f t="shared" si="455"/>
        <v>Date &gt; 1920</v>
      </c>
    </row>
    <row r="14546" spans="1:10" x14ac:dyDescent="0.3">
      <c r="A14546" s="178" t="s">
        <v>3372</v>
      </c>
      <c r="B14546" s="178" t="s">
        <v>263</v>
      </c>
      <c r="C14546" s="178" t="s">
        <v>1463</v>
      </c>
      <c r="D14546" s="178" t="s">
        <v>10872</v>
      </c>
      <c r="E14546" s="179">
        <v>42052</v>
      </c>
      <c r="F14546" s="180">
        <v>1636</v>
      </c>
      <c r="G14546" s="180">
        <v>0</v>
      </c>
      <c r="H14546" s="180">
        <v>85.5</v>
      </c>
      <c r="I14546" s="180">
        <f t="shared" si="454"/>
        <v>1721.5</v>
      </c>
      <c r="J14546" s="177" t="str">
        <f t="shared" si="455"/>
        <v>Date &gt; 1920</v>
      </c>
    </row>
    <row r="14547" spans="1:10" x14ac:dyDescent="0.3">
      <c r="A14547" s="178" t="s">
        <v>3372</v>
      </c>
      <c r="B14547" s="178" t="s">
        <v>263</v>
      </c>
      <c r="C14547" s="178" t="s">
        <v>1463</v>
      </c>
      <c r="D14547" s="178" t="s">
        <v>10872</v>
      </c>
      <c r="E14547" s="179">
        <v>42443</v>
      </c>
      <c r="F14547" s="180">
        <v>3900</v>
      </c>
      <c r="G14547" s="180">
        <v>0</v>
      </c>
      <c r="H14547" s="180">
        <v>541.99</v>
      </c>
      <c r="I14547" s="180">
        <f t="shared" si="454"/>
        <v>4441.99</v>
      </c>
      <c r="J14547" s="177" t="str">
        <f t="shared" si="455"/>
        <v>Date &gt; 1920</v>
      </c>
    </row>
    <row r="14548" spans="1:10" x14ac:dyDescent="0.3">
      <c r="A14548" s="178" t="s">
        <v>3372</v>
      </c>
      <c r="B14548" s="178" t="s">
        <v>263</v>
      </c>
      <c r="C14548" s="178" t="s">
        <v>1463</v>
      </c>
      <c r="D14548" s="178" t="s">
        <v>10872</v>
      </c>
      <c r="E14548" s="179">
        <v>42775</v>
      </c>
      <c r="F14548" s="180">
        <v>31635</v>
      </c>
      <c r="G14548" s="180">
        <v>0</v>
      </c>
      <c r="H14548" s="180">
        <v>1328.65</v>
      </c>
      <c r="I14548" s="180">
        <f t="shared" si="454"/>
        <v>32963.65</v>
      </c>
      <c r="J14548" s="177" t="str">
        <f t="shared" si="455"/>
        <v>Date &gt; 1920</v>
      </c>
    </row>
    <row r="14549" spans="1:10" x14ac:dyDescent="0.3">
      <c r="A14549" s="178" t="s">
        <v>3372</v>
      </c>
      <c r="B14549" s="178" t="s">
        <v>263</v>
      </c>
      <c r="C14549" s="178" t="s">
        <v>1463</v>
      </c>
      <c r="D14549" s="178" t="s">
        <v>10873</v>
      </c>
      <c r="E14549" s="179">
        <v>41009</v>
      </c>
      <c r="F14549" s="180">
        <v>0</v>
      </c>
      <c r="G14549" s="180">
        <v>130229.39</v>
      </c>
      <c r="H14549" s="180">
        <v>64214.69</v>
      </c>
      <c r="I14549" s="180">
        <f t="shared" si="454"/>
        <v>194444.08000000002</v>
      </c>
      <c r="J14549" s="177" t="str">
        <f t="shared" si="455"/>
        <v>Date &gt; 1920</v>
      </c>
    </row>
    <row r="14550" spans="1:10" x14ac:dyDescent="0.3">
      <c r="A14550" s="178" t="s">
        <v>3372</v>
      </c>
      <c r="B14550" s="178" t="s">
        <v>263</v>
      </c>
      <c r="C14550" s="178" t="s">
        <v>1463</v>
      </c>
      <c r="D14550" s="178" t="s">
        <v>10874</v>
      </c>
      <c r="E14550" s="179">
        <v>41677</v>
      </c>
      <c r="F14550" s="180">
        <v>367862</v>
      </c>
      <c r="G14550" s="180">
        <v>0</v>
      </c>
      <c r="H14550" s="180">
        <v>40873.64</v>
      </c>
      <c r="I14550" s="180">
        <f t="shared" si="454"/>
        <v>408735.64</v>
      </c>
      <c r="J14550" s="177" t="str">
        <f t="shared" si="455"/>
        <v>Date &gt; 1920</v>
      </c>
    </row>
    <row r="14551" spans="1:10" x14ac:dyDescent="0.3">
      <c r="A14551" s="178" t="s">
        <v>3372</v>
      </c>
      <c r="B14551" s="178" t="s">
        <v>263</v>
      </c>
      <c r="C14551" s="178" t="s">
        <v>1463</v>
      </c>
      <c r="D14551" s="178" t="s">
        <v>10874</v>
      </c>
      <c r="E14551" s="179">
        <v>41711</v>
      </c>
      <c r="F14551" s="180">
        <v>47078</v>
      </c>
      <c r="G14551" s="180">
        <v>0</v>
      </c>
      <c r="H14551" s="180">
        <v>5230.8999999999996</v>
      </c>
      <c r="I14551" s="180">
        <f t="shared" si="454"/>
        <v>52308.9</v>
      </c>
      <c r="J14551" s="177" t="str">
        <f t="shared" si="455"/>
        <v>Date &gt; 1920</v>
      </c>
    </row>
    <row r="14552" spans="1:10" x14ac:dyDescent="0.3">
      <c r="A14552" s="178" t="s">
        <v>3372</v>
      </c>
      <c r="B14552" s="178" t="s">
        <v>263</v>
      </c>
      <c r="C14552" s="178" t="s">
        <v>1463</v>
      </c>
      <c r="D14552" s="178" t="s">
        <v>10874</v>
      </c>
      <c r="E14552" s="179">
        <v>41983</v>
      </c>
      <c r="F14552" s="180">
        <v>1605289</v>
      </c>
      <c r="G14552" s="180">
        <v>0</v>
      </c>
      <c r="H14552" s="180">
        <v>173657.19</v>
      </c>
      <c r="I14552" s="180">
        <f t="shared" si="454"/>
        <v>1778946.19</v>
      </c>
      <c r="J14552" s="177" t="str">
        <f t="shared" si="455"/>
        <v>Date &gt; 1920</v>
      </c>
    </row>
    <row r="14553" spans="1:10" x14ac:dyDescent="0.3">
      <c r="A14553" s="178" t="s">
        <v>3372</v>
      </c>
      <c r="B14553" s="178" t="s">
        <v>263</v>
      </c>
      <c r="C14553" s="178" t="s">
        <v>1463</v>
      </c>
      <c r="D14553" s="178" t="s">
        <v>10874</v>
      </c>
      <c r="E14553" s="179">
        <v>42089</v>
      </c>
      <c r="F14553" s="180">
        <v>12458</v>
      </c>
      <c r="G14553" s="180">
        <v>40152.199999999997</v>
      </c>
      <c r="H14553" s="180">
        <v>0</v>
      </c>
      <c r="I14553" s="180">
        <f t="shared" si="454"/>
        <v>52610.2</v>
      </c>
      <c r="J14553" s="177" t="str">
        <f t="shared" si="455"/>
        <v>Date &gt; 1920</v>
      </c>
    </row>
    <row r="14554" spans="1:10" x14ac:dyDescent="0.3">
      <c r="A14554" s="178" t="s">
        <v>3372</v>
      </c>
      <c r="B14554" s="178" t="s">
        <v>263</v>
      </c>
      <c r="C14554" s="178" t="s">
        <v>1463</v>
      </c>
      <c r="D14554" s="178" t="s">
        <v>10874</v>
      </c>
      <c r="E14554" s="179">
        <v>42130</v>
      </c>
      <c r="F14554" s="180">
        <v>952702</v>
      </c>
      <c r="G14554" s="180">
        <v>307587.93</v>
      </c>
      <c r="H14554" s="180">
        <v>-27598.799999999999</v>
      </c>
      <c r="I14554" s="180">
        <f t="shared" si="454"/>
        <v>1232691.1299999999</v>
      </c>
      <c r="J14554" s="177" t="str">
        <f t="shared" si="455"/>
        <v>Date &gt; 1920</v>
      </c>
    </row>
    <row r="14555" spans="1:10" x14ac:dyDescent="0.3">
      <c r="A14555" s="178" t="s">
        <v>3372</v>
      </c>
      <c r="B14555" s="178" t="s">
        <v>263</v>
      </c>
      <c r="C14555" s="178" t="s">
        <v>1463</v>
      </c>
      <c r="D14555" s="178" t="s">
        <v>10874</v>
      </c>
      <c r="E14555" s="179">
        <v>42151</v>
      </c>
      <c r="F14555" s="180">
        <v>124780</v>
      </c>
      <c r="G14555" s="180">
        <v>6932.2</v>
      </c>
      <c r="H14555" s="180">
        <v>6931.81</v>
      </c>
      <c r="I14555" s="180">
        <f t="shared" si="454"/>
        <v>138644.01</v>
      </c>
      <c r="J14555" s="177" t="str">
        <f t="shared" si="455"/>
        <v>Date &gt; 1920</v>
      </c>
    </row>
    <row r="14556" spans="1:10" x14ac:dyDescent="0.3">
      <c r="A14556" s="178" t="s">
        <v>3372</v>
      </c>
      <c r="B14556" s="178" t="s">
        <v>263</v>
      </c>
      <c r="C14556" s="178" t="s">
        <v>1463</v>
      </c>
      <c r="D14556" s="178" t="s">
        <v>10874</v>
      </c>
      <c r="E14556" s="179">
        <v>42226</v>
      </c>
      <c r="F14556" s="180">
        <v>41325</v>
      </c>
      <c r="G14556" s="180">
        <v>16094.55</v>
      </c>
      <c r="H14556" s="180">
        <v>2295.23</v>
      </c>
      <c r="I14556" s="180">
        <f t="shared" si="454"/>
        <v>59714.780000000006</v>
      </c>
      <c r="J14556" s="177" t="str">
        <f t="shared" si="455"/>
        <v>Date &gt; 1920</v>
      </c>
    </row>
    <row r="14557" spans="1:10" x14ac:dyDescent="0.3">
      <c r="A14557" s="178" t="s">
        <v>3372</v>
      </c>
      <c r="B14557" s="178" t="s">
        <v>263</v>
      </c>
      <c r="C14557" s="178" t="s">
        <v>1463</v>
      </c>
      <c r="D14557" s="178" t="s">
        <v>10874</v>
      </c>
      <c r="E14557" s="179">
        <v>42443</v>
      </c>
      <c r="F14557" s="180">
        <v>3515</v>
      </c>
      <c r="G14557" s="180">
        <v>195.32</v>
      </c>
      <c r="H14557" s="180">
        <v>196.05</v>
      </c>
      <c r="I14557" s="180">
        <f t="shared" si="454"/>
        <v>3906.3700000000003</v>
      </c>
      <c r="J14557" s="177" t="str">
        <f t="shared" si="455"/>
        <v>Date &gt; 1920</v>
      </c>
    </row>
    <row r="14558" spans="1:10" x14ac:dyDescent="0.3">
      <c r="A14558" s="178" t="s">
        <v>3372</v>
      </c>
      <c r="B14558" s="178" t="s">
        <v>263</v>
      </c>
      <c r="C14558" s="178" t="s">
        <v>1463</v>
      </c>
      <c r="D14558" s="178" t="s">
        <v>10874</v>
      </c>
      <c r="E14558" s="179">
        <v>42775</v>
      </c>
      <c r="F14558" s="180">
        <v>19788</v>
      </c>
      <c r="G14558" s="180">
        <v>1099.3399999999999</v>
      </c>
      <c r="H14558" s="180">
        <v>1099.51</v>
      </c>
      <c r="I14558" s="180">
        <f t="shared" si="454"/>
        <v>21986.85</v>
      </c>
      <c r="J14558" s="177" t="str">
        <f t="shared" si="455"/>
        <v>Date &gt; 1920</v>
      </c>
    </row>
    <row r="14559" spans="1:10" x14ac:dyDescent="0.3">
      <c r="A14559" s="178" t="s">
        <v>3372</v>
      </c>
      <c r="B14559" s="178" t="s">
        <v>263</v>
      </c>
      <c r="C14559" s="178" t="s">
        <v>1463</v>
      </c>
      <c r="D14559" s="178" t="s">
        <v>10874</v>
      </c>
      <c r="E14559" s="179">
        <v>43081</v>
      </c>
      <c r="F14559" s="180">
        <v>385412</v>
      </c>
      <c r="G14559" s="180">
        <v>44628.32</v>
      </c>
      <c r="H14559" s="180">
        <v>24241.86</v>
      </c>
      <c r="I14559" s="180">
        <f t="shared" si="454"/>
        <v>454282.18</v>
      </c>
      <c r="J14559" s="177" t="str">
        <f t="shared" si="455"/>
        <v>Date &gt; 1920</v>
      </c>
    </row>
    <row r="14560" spans="1:10" x14ac:dyDescent="0.3">
      <c r="A14560" s="178" t="s">
        <v>3372</v>
      </c>
      <c r="B14560" s="178" t="s">
        <v>263</v>
      </c>
      <c r="C14560" s="178" t="s">
        <v>1463</v>
      </c>
      <c r="D14560" s="178" t="s">
        <v>10874</v>
      </c>
      <c r="E14560" s="179">
        <v>43147</v>
      </c>
      <c r="F14560" s="180">
        <v>33360</v>
      </c>
      <c r="G14560" s="180">
        <v>111967.52</v>
      </c>
      <c r="H14560" s="180">
        <v>5080.5600000000004</v>
      </c>
      <c r="I14560" s="180">
        <f t="shared" si="454"/>
        <v>150408.08000000002</v>
      </c>
      <c r="J14560" s="177" t="str">
        <f t="shared" si="455"/>
        <v>Date &gt; 1920</v>
      </c>
    </row>
    <row r="14561" spans="1:10" x14ac:dyDescent="0.3">
      <c r="A14561" s="178" t="s">
        <v>3372</v>
      </c>
      <c r="B14561" s="178" t="s">
        <v>263</v>
      </c>
      <c r="C14561" s="178" t="s">
        <v>1463</v>
      </c>
      <c r="D14561" s="178" t="s">
        <v>10875</v>
      </c>
      <c r="E14561" s="179">
        <v>41568</v>
      </c>
      <c r="F14561" s="180">
        <v>0</v>
      </c>
      <c r="G14561" s="180">
        <v>19905</v>
      </c>
      <c r="H14561" s="180">
        <v>0</v>
      </c>
      <c r="I14561" s="180">
        <f t="shared" si="454"/>
        <v>19905</v>
      </c>
      <c r="J14561" s="177" t="str">
        <f t="shared" si="455"/>
        <v>Date &gt; 1920</v>
      </c>
    </row>
    <row r="14562" spans="1:10" x14ac:dyDescent="0.3">
      <c r="A14562" s="178" t="s">
        <v>3372</v>
      </c>
      <c r="B14562" s="178" t="s">
        <v>263</v>
      </c>
      <c r="C14562" s="178" t="s">
        <v>1463</v>
      </c>
      <c r="D14562" s="178" t="s">
        <v>10876</v>
      </c>
      <c r="E14562" s="179">
        <v>42101</v>
      </c>
      <c r="F14562" s="180">
        <v>410670</v>
      </c>
      <c r="G14562" s="180">
        <v>26715.040000000001</v>
      </c>
      <c r="H14562" s="180">
        <v>23790.84</v>
      </c>
      <c r="I14562" s="180">
        <f t="shared" si="454"/>
        <v>461175.88</v>
      </c>
      <c r="J14562" s="177" t="str">
        <f t="shared" si="455"/>
        <v>Date &gt; 1920</v>
      </c>
    </row>
    <row r="14563" spans="1:10" x14ac:dyDescent="0.3">
      <c r="A14563" s="178" t="s">
        <v>3372</v>
      </c>
      <c r="B14563" s="178" t="s">
        <v>263</v>
      </c>
      <c r="C14563" s="178" t="s">
        <v>1463</v>
      </c>
      <c r="D14563" s="178" t="s">
        <v>10876</v>
      </c>
      <c r="E14563" s="179">
        <v>42151</v>
      </c>
      <c r="F14563" s="180">
        <v>156540</v>
      </c>
      <c r="G14563" s="180">
        <v>8696.67</v>
      </c>
      <c r="H14563" s="180">
        <v>8696.5</v>
      </c>
      <c r="I14563" s="180">
        <f t="shared" si="454"/>
        <v>173933.17</v>
      </c>
      <c r="J14563" s="177" t="str">
        <f t="shared" si="455"/>
        <v>Date &gt; 1920</v>
      </c>
    </row>
    <row r="14564" spans="1:10" x14ac:dyDescent="0.3">
      <c r="A14564" s="178" t="s">
        <v>3372</v>
      </c>
      <c r="B14564" s="178" t="s">
        <v>263</v>
      </c>
      <c r="C14564" s="178" t="s">
        <v>1463</v>
      </c>
      <c r="D14564" s="178" t="s">
        <v>10876</v>
      </c>
      <c r="E14564" s="179">
        <v>42226</v>
      </c>
      <c r="F14564" s="180">
        <v>771933</v>
      </c>
      <c r="G14564" s="180">
        <v>42885.18</v>
      </c>
      <c r="H14564" s="180">
        <v>42885.72</v>
      </c>
      <c r="I14564" s="180">
        <f t="shared" si="454"/>
        <v>857703.9</v>
      </c>
      <c r="J14564" s="177" t="str">
        <f t="shared" si="455"/>
        <v>Date &gt; 1920</v>
      </c>
    </row>
    <row r="14565" spans="1:10" x14ac:dyDescent="0.3">
      <c r="A14565" s="178" t="s">
        <v>3372</v>
      </c>
      <c r="B14565" s="178" t="s">
        <v>263</v>
      </c>
      <c r="C14565" s="178" t="s">
        <v>1463</v>
      </c>
      <c r="D14565" s="178" t="s">
        <v>10876</v>
      </c>
      <c r="E14565" s="179">
        <v>42306</v>
      </c>
      <c r="F14565" s="180">
        <v>2411162</v>
      </c>
      <c r="G14565" s="180">
        <v>195731.53</v>
      </c>
      <c r="H14565" s="180">
        <v>149397.74</v>
      </c>
      <c r="I14565" s="180">
        <f t="shared" si="454"/>
        <v>2756291.2699999996</v>
      </c>
      <c r="J14565" s="177" t="str">
        <f t="shared" si="455"/>
        <v>Date &gt; 1920</v>
      </c>
    </row>
    <row r="14566" spans="1:10" x14ac:dyDescent="0.3">
      <c r="A14566" s="178" t="s">
        <v>3372</v>
      </c>
      <c r="B14566" s="178" t="s">
        <v>263</v>
      </c>
      <c r="C14566" s="178" t="s">
        <v>1463</v>
      </c>
      <c r="D14566" s="178" t="s">
        <v>10876</v>
      </c>
      <c r="E14566" s="179">
        <v>42424</v>
      </c>
      <c r="F14566" s="180">
        <v>2117506</v>
      </c>
      <c r="G14566" s="180">
        <v>1022427.77</v>
      </c>
      <c r="H14566" s="180">
        <v>343835.86</v>
      </c>
      <c r="I14566" s="180">
        <f t="shared" si="454"/>
        <v>3483769.63</v>
      </c>
      <c r="J14566" s="177" t="str">
        <f t="shared" si="455"/>
        <v>Date &gt; 1920</v>
      </c>
    </row>
    <row r="14567" spans="1:10" x14ac:dyDescent="0.3">
      <c r="A14567" s="178" t="s">
        <v>3372</v>
      </c>
      <c r="B14567" s="178" t="s">
        <v>263</v>
      </c>
      <c r="C14567" s="178" t="s">
        <v>1463</v>
      </c>
      <c r="D14567" s="178" t="s">
        <v>10876</v>
      </c>
      <c r="E14567" s="179">
        <v>42466</v>
      </c>
      <c r="F14567" s="180">
        <v>473460</v>
      </c>
      <c r="G14567" s="180">
        <v>26303.360000000001</v>
      </c>
      <c r="H14567" s="180">
        <v>26303.65</v>
      </c>
      <c r="I14567" s="180">
        <f t="shared" si="454"/>
        <v>526067.01</v>
      </c>
      <c r="J14567" s="177" t="str">
        <f t="shared" si="455"/>
        <v>Date &gt; 1920</v>
      </c>
    </row>
    <row r="14568" spans="1:10" x14ac:dyDescent="0.3">
      <c r="A14568" s="178" t="s">
        <v>3372</v>
      </c>
      <c r="B14568" s="178" t="s">
        <v>263</v>
      </c>
      <c r="C14568" s="178" t="s">
        <v>1463</v>
      </c>
      <c r="D14568" s="178" t="s">
        <v>10876</v>
      </c>
      <c r="E14568" s="179">
        <v>43111</v>
      </c>
      <c r="F14568" s="180">
        <v>0</v>
      </c>
      <c r="G14568" s="180">
        <v>455126.55</v>
      </c>
      <c r="H14568" s="180">
        <v>134555.9</v>
      </c>
      <c r="I14568" s="180">
        <f t="shared" si="454"/>
        <v>589682.44999999995</v>
      </c>
      <c r="J14568" s="177" t="str">
        <f t="shared" si="455"/>
        <v>Date &gt; 1920</v>
      </c>
    </row>
    <row r="14569" spans="1:10" x14ac:dyDescent="0.3">
      <c r="A14569" s="178" t="s">
        <v>3372</v>
      </c>
      <c r="B14569" s="178" t="s">
        <v>263</v>
      </c>
      <c r="C14569" s="178" t="s">
        <v>1463</v>
      </c>
      <c r="D14569" s="178" t="s">
        <v>10876</v>
      </c>
      <c r="E14569" s="179">
        <v>43165</v>
      </c>
      <c r="F14569" s="180">
        <v>600377</v>
      </c>
      <c r="G14569" s="180">
        <v>0</v>
      </c>
      <c r="H14569" s="180">
        <v>0</v>
      </c>
      <c r="I14569" s="180">
        <f t="shared" si="454"/>
        <v>600377</v>
      </c>
      <c r="J14569" s="177" t="str">
        <f t="shared" si="455"/>
        <v>Date &gt; 1920</v>
      </c>
    </row>
    <row r="14570" spans="1:10" x14ac:dyDescent="0.3">
      <c r="A14570" s="178" t="s">
        <v>3372</v>
      </c>
      <c r="B14570" s="178" t="s">
        <v>263</v>
      </c>
      <c r="C14570" s="178" t="s">
        <v>1463</v>
      </c>
      <c r="D14570" s="178" t="s">
        <v>10102</v>
      </c>
      <c r="E14570" s="179">
        <v>42423</v>
      </c>
      <c r="F14570" s="180">
        <v>0</v>
      </c>
      <c r="G14570" s="180">
        <v>50496</v>
      </c>
      <c r="H14570" s="180">
        <v>12624</v>
      </c>
      <c r="I14570" s="180">
        <f t="shared" si="454"/>
        <v>63120</v>
      </c>
      <c r="J14570" s="177" t="str">
        <f t="shared" si="455"/>
        <v>Date &gt; 1920</v>
      </c>
    </row>
    <row r="14571" spans="1:10" x14ac:dyDescent="0.3">
      <c r="A14571" s="178" t="s">
        <v>3372</v>
      </c>
      <c r="B14571" s="178" t="s">
        <v>263</v>
      </c>
      <c r="C14571" s="178" t="s">
        <v>1463</v>
      </c>
      <c r="D14571" s="178" t="s">
        <v>10877</v>
      </c>
      <c r="E14571" s="179">
        <v>43957</v>
      </c>
      <c r="F14571" s="180">
        <v>97638</v>
      </c>
      <c r="G14571" s="180">
        <v>5821.55</v>
      </c>
      <c r="H14571" s="180">
        <v>5822.45</v>
      </c>
      <c r="I14571" s="180">
        <f t="shared" si="454"/>
        <v>109282</v>
      </c>
      <c r="J14571" s="177" t="str">
        <f t="shared" si="455"/>
        <v>Date &gt; 1920</v>
      </c>
    </row>
    <row r="14572" spans="1:10" x14ac:dyDescent="0.3">
      <c r="A14572" s="178" t="s">
        <v>3372</v>
      </c>
      <c r="B14572" s="178" t="s">
        <v>263</v>
      </c>
      <c r="C14572" s="178" t="s">
        <v>1463</v>
      </c>
      <c r="D14572" s="178" t="s">
        <v>10878</v>
      </c>
      <c r="E14572" s="179">
        <v>42712</v>
      </c>
      <c r="F14572" s="180">
        <v>0</v>
      </c>
      <c r="G14572" s="180">
        <v>50053.39</v>
      </c>
      <c r="H14572" s="180">
        <v>0</v>
      </c>
      <c r="I14572" s="180">
        <f t="shared" si="454"/>
        <v>50053.39</v>
      </c>
      <c r="J14572" s="177" t="str">
        <f t="shared" si="455"/>
        <v>Date &gt; 1920</v>
      </c>
    </row>
    <row r="14573" spans="1:10" x14ac:dyDescent="0.3">
      <c r="A14573" s="178" t="s">
        <v>3372</v>
      </c>
      <c r="B14573" s="178" t="s">
        <v>263</v>
      </c>
      <c r="C14573" s="178" t="s">
        <v>1463</v>
      </c>
      <c r="D14573" s="178" t="s">
        <v>10879</v>
      </c>
      <c r="E14573" s="179">
        <v>42773</v>
      </c>
      <c r="F14573" s="180">
        <v>0</v>
      </c>
      <c r="G14573" s="180">
        <v>109503.93</v>
      </c>
      <c r="H14573" s="180">
        <v>0</v>
      </c>
      <c r="I14573" s="180">
        <f t="shared" si="454"/>
        <v>109503.93</v>
      </c>
      <c r="J14573" s="177" t="str">
        <f t="shared" si="455"/>
        <v>Date &gt; 1920</v>
      </c>
    </row>
    <row r="14574" spans="1:10" x14ac:dyDescent="0.3">
      <c r="A14574" s="178" t="s">
        <v>3372</v>
      </c>
      <c r="B14574" s="178" t="s">
        <v>263</v>
      </c>
      <c r="C14574" s="178" t="s">
        <v>1463</v>
      </c>
      <c r="D14574" s="178" t="s">
        <v>10880</v>
      </c>
      <c r="E14574" s="209">
        <v>0</v>
      </c>
      <c r="F14574" s="180">
        <v>353160</v>
      </c>
      <c r="G14574" s="180">
        <v>88412.91</v>
      </c>
      <c r="H14574" s="180">
        <v>49291.44</v>
      </c>
      <c r="I14574" s="180">
        <f t="shared" si="454"/>
        <v>490864.35000000003</v>
      </c>
      <c r="J14574" s="177" t="str">
        <f t="shared" si="455"/>
        <v>Sketchy date</v>
      </c>
    </row>
    <row r="14575" spans="1:10" x14ac:dyDescent="0.3">
      <c r="A14575" s="178" t="s">
        <v>3372</v>
      </c>
      <c r="B14575" s="178" t="s">
        <v>263</v>
      </c>
      <c r="C14575" s="178" t="s">
        <v>1463</v>
      </c>
      <c r="D14575" s="178" t="s">
        <v>10880</v>
      </c>
      <c r="E14575" s="179">
        <v>43956</v>
      </c>
      <c r="F14575" s="180">
        <v>71764</v>
      </c>
      <c r="G14575" s="180">
        <v>17965.939999999999</v>
      </c>
      <c r="H14575" s="180">
        <v>9970.06</v>
      </c>
      <c r="I14575" s="180">
        <f t="shared" si="454"/>
        <v>99700</v>
      </c>
      <c r="J14575" s="177" t="str">
        <f t="shared" si="455"/>
        <v>Date &gt; 1920</v>
      </c>
    </row>
    <row r="14576" spans="1:10" x14ac:dyDescent="0.3">
      <c r="A14576" s="178" t="s">
        <v>3372</v>
      </c>
      <c r="B14576" s="178" t="s">
        <v>263</v>
      </c>
      <c r="C14576" s="178" t="s">
        <v>1463</v>
      </c>
      <c r="D14576" s="178" t="s">
        <v>10881</v>
      </c>
      <c r="E14576" s="179">
        <v>44183</v>
      </c>
      <c r="F14576" s="180">
        <v>20541</v>
      </c>
      <c r="G14576" s="180">
        <v>0</v>
      </c>
      <c r="H14576" s="180">
        <v>0</v>
      </c>
      <c r="I14576" s="180">
        <f t="shared" si="454"/>
        <v>20541</v>
      </c>
      <c r="J14576" s="177" t="str">
        <f t="shared" si="455"/>
        <v>Date &gt; 1920</v>
      </c>
    </row>
    <row r="14577" spans="1:10" x14ac:dyDescent="0.3">
      <c r="A14577" s="178" t="s">
        <v>3372</v>
      </c>
      <c r="B14577" s="178" t="s">
        <v>263</v>
      </c>
      <c r="C14577" s="178" t="s">
        <v>1463</v>
      </c>
      <c r="D14577" s="178" t="s">
        <v>10881</v>
      </c>
      <c r="E14577" s="179">
        <v>44286</v>
      </c>
      <c r="F14577" s="180">
        <v>2356</v>
      </c>
      <c r="G14577" s="180">
        <v>0</v>
      </c>
      <c r="H14577" s="180">
        <v>0</v>
      </c>
      <c r="I14577" s="180">
        <f t="shared" si="454"/>
        <v>2356</v>
      </c>
      <c r="J14577" s="177" t="str">
        <f t="shared" si="455"/>
        <v>Date &gt; 1920</v>
      </c>
    </row>
    <row r="14578" spans="1:10" x14ac:dyDescent="0.3">
      <c r="A14578" s="178" t="s">
        <v>3372</v>
      </c>
      <c r="B14578" s="178" t="s">
        <v>267</v>
      </c>
      <c r="C14578" s="178" t="s">
        <v>1467</v>
      </c>
      <c r="D14578" s="178" t="s">
        <v>10882</v>
      </c>
      <c r="E14578" s="179">
        <v>18385</v>
      </c>
      <c r="F14578" s="180">
        <v>16646.97</v>
      </c>
      <c r="G14578" s="180">
        <v>16633.96</v>
      </c>
      <c r="H14578" s="180">
        <v>13.01</v>
      </c>
      <c r="I14578" s="180">
        <f t="shared" si="454"/>
        <v>33293.94</v>
      </c>
      <c r="J14578" s="177" t="str">
        <f t="shared" si="455"/>
        <v>Date &gt; 1920</v>
      </c>
    </row>
    <row r="14579" spans="1:10" x14ac:dyDescent="0.3">
      <c r="A14579" s="178" t="s">
        <v>3372</v>
      </c>
      <c r="B14579" s="178" t="s">
        <v>267</v>
      </c>
      <c r="C14579" s="178" t="s">
        <v>1467</v>
      </c>
      <c r="D14579" s="178" t="s">
        <v>6400</v>
      </c>
      <c r="E14579" s="179">
        <v>19261</v>
      </c>
      <c r="F14579" s="180">
        <v>0</v>
      </c>
      <c r="G14579" s="180">
        <v>2768.8</v>
      </c>
      <c r="H14579" s="180">
        <v>0</v>
      </c>
      <c r="I14579" s="180">
        <f t="shared" si="454"/>
        <v>2768.8</v>
      </c>
      <c r="J14579" s="177" t="str">
        <f t="shared" si="455"/>
        <v>Date &gt; 1920</v>
      </c>
    </row>
    <row r="14580" spans="1:10" x14ac:dyDescent="0.3">
      <c r="A14580" s="178" t="s">
        <v>3372</v>
      </c>
      <c r="B14580" s="178" t="s">
        <v>267</v>
      </c>
      <c r="C14580" s="178" t="s">
        <v>1467</v>
      </c>
      <c r="D14580" s="178" t="s">
        <v>10883</v>
      </c>
      <c r="E14580" s="179">
        <v>21124</v>
      </c>
      <c r="F14580" s="180">
        <v>67810.67</v>
      </c>
      <c r="G14580" s="180">
        <v>54046.8</v>
      </c>
      <c r="H14580" s="180">
        <v>22763.88</v>
      </c>
      <c r="I14580" s="180">
        <f t="shared" si="454"/>
        <v>144621.35</v>
      </c>
      <c r="J14580" s="177" t="str">
        <f t="shared" si="455"/>
        <v>Date &gt; 1920</v>
      </c>
    </row>
    <row r="14581" spans="1:10" x14ac:dyDescent="0.3">
      <c r="A14581" s="178" t="s">
        <v>3372</v>
      </c>
      <c r="B14581" s="178" t="s">
        <v>267</v>
      </c>
      <c r="C14581" s="178" t="s">
        <v>1467</v>
      </c>
      <c r="D14581" s="178" t="s">
        <v>6400</v>
      </c>
      <c r="E14581" s="179">
        <v>21188</v>
      </c>
      <c r="F14581" s="180">
        <v>0</v>
      </c>
      <c r="G14581" s="180">
        <v>3736.99</v>
      </c>
      <c r="H14581" s="180">
        <v>1868.49</v>
      </c>
      <c r="I14581" s="180">
        <f t="shared" si="454"/>
        <v>5605.48</v>
      </c>
      <c r="J14581" s="177" t="str">
        <f t="shared" si="455"/>
        <v>Date &gt; 1920</v>
      </c>
    </row>
    <row r="14582" spans="1:10" x14ac:dyDescent="0.3">
      <c r="A14582" s="178" t="s">
        <v>3372</v>
      </c>
      <c r="B14582" s="178" t="s">
        <v>267</v>
      </c>
      <c r="C14582" s="178" t="s">
        <v>1467</v>
      </c>
      <c r="D14582" s="178" t="s">
        <v>10884</v>
      </c>
      <c r="E14582" s="179">
        <v>22843</v>
      </c>
      <c r="F14582" s="180">
        <v>28010.37</v>
      </c>
      <c r="G14582" s="180">
        <v>18673.580000000002</v>
      </c>
      <c r="H14582" s="180">
        <v>9336.7999999999993</v>
      </c>
      <c r="I14582" s="180">
        <f t="shared" si="454"/>
        <v>56020.75</v>
      </c>
      <c r="J14582" s="177" t="str">
        <f t="shared" si="455"/>
        <v>Date &gt; 1920</v>
      </c>
    </row>
    <row r="14583" spans="1:10" x14ac:dyDescent="0.3">
      <c r="A14583" s="178" t="s">
        <v>3372</v>
      </c>
      <c r="B14583" s="178" t="s">
        <v>267</v>
      </c>
      <c r="C14583" s="178" t="s">
        <v>1467</v>
      </c>
      <c r="D14583" s="178" t="s">
        <v>6400</v>
      </c>
      <c r="E14583" s="179">
        <v>22612</v>
      </c>
      <c r="F14583" s="180">
        <v>0</v>
      </c>
      <c r="G14583" s="180">
        <v>4000</v>
      </c>
      <c r="H14583" s="180">
        <v>2439.1</v>
      </c>
      <c r="I14583" s="180">
        <f t="shared" si="454"/>
        <v>6439.1</v>
      </c>
      <c r="J14583" s="177" t="str">
        <f t="shared" si="455"/>
        <v>Date &gt; 1920</v>
      </c>
    </row>
    <row r="14584" spans="1:10" x14ac:dyDescent="0.3">
      <c r="A14584" s="178" t="s">
        <v>3372</v>
      </c>
      <c r="B14584" s="178" t="s">
        <v>267</v>
      </c>
      <c r="C14584" s="178" t="s">
        <v>1467</v>
      </c>
      <c r="D14584" s="178" t="s">
        <v>10885</v>
      </c>
      <c r="E14584" s="179">
        <v>22899</v>
      </c>
      <c r="F14584" s="180">
        <v>0</v>
      </c>
      <c r="G14584" s="180">
        <v>320</v>
      </c>
      <c r="H14584" s="180">
        <v>260.25</v>
      </c>
      <c r="I14584" s="180">
        <f t="shared" si="454"/>
        <v>580.25</v>
      </c>
      <c r="J14584" s="177" t="str">
        <f t="shared" si="455"/>
        <v>Date &gt; 1920</v>
      </c>
    </row>
    <row r="14585" spans="1:10" x14ac:dyDescent="0.3">
      <c r="A14585" s="178" t="s">
        <v>3372</v>
      </c>
      <c r="B14585" s="178" t="s">
        <v>267</v>
      </c>
      <c r="C14585" s="178" t="s">
        <v>1467</v>
      </c>
      <c r="D14585" s="178" t="s">
        <v>10886</v>
      </c>
      <c r="E14585" s="179">
        <v>24288</v>
      </c>
      <c r="F14585" s="180">
        <v>36956.04</v>
      </c>
      <c r="G14585" s="180">
        <v>24637.360000000001</v>
      </c>
      <c r="H14585" s="180">
        <v>12318.69</v>
      </c>
      <c r="I14585" s="180">
        <f t="shared" si="454"/>
        <v>73912.09</v>
      </c>
      <c r="J14585" s="177" t="str">
        <f t="shared" si="455"/>
        <v>Date &gt; 1920</v>
      </c>
    </row>
    <row r="14586" spans="1:10" x14ac:dyDescent="0.3">
      <c r="A14586" s="178" t="s">
        <v>3372</v>
      </c>
      <c r="B14586" s="178" t="s">
        <v>267</v>
      </c>
      <c r="C14586" s="178" t="s">
        <v>1467</v>
      </c>
      <c r="D14586" s="178" t="s">
        <v>10887</v>
      </c>
      <c r="E14586" s="179">
        <v>24918</v>
      </c>
      <c r="F14586" s="180">
        <v>28650.19</v>
      </c>
      <c r="G14586" s="180">
        <v>14694.73</v>
      </c>
      <c r="H14586" s="180">
        <v>15433.99</v>
      </c>
      <c r="I14586" s="180">
        <f t="shared" si="454"/>
        <v>58778.909999999996</v>
      </c>
      <c r="J14586" s="177" t="str">
        <f t="shared" si="455"/>
        <v>Date &gt; 1920</v>
      </c>
    </row>
    <row r="14587" spans="1:10" x14ac:dyDescent="0.3">
      <c r="A14587" s="178" t="s">
        <v>3372</v>
      </c>
      <c r="B14587" s="178" t="s">
        <v>267</v>
      </c>
      <c r="C14587" s="178" t="s">
        <v>1467</v>
      </c>
      <c r="D14587" s="178" t="s">
        <v>10804</v>
      </c>
      <c r="E14587" s="179">
        <v>24789</v>
      </c>
      <c r="F14587" s="180">
        <v>0</v>
      </c>
      <c r="G14587" s="180">
        <v>8279.76</v>
      </c>
      <c r="H14587" s="180">
        <v>4139.88</v>
      </c>
      <c r="I14587" s="180">
        <f t="shared" si="454"/>
        <v>12419.64</v>
      </c>
      <c r="J14587" s="177" t="str">
        <f t="shared" si="455"/>
        <v>Date &gt; 1920</v>
      </c>
    </row>
    <row r="14588" spans="1:10" x14ac:dyDescent="0.3">
      <c r="A14588" s="178" t="s">
        <v>3372</v>
      </c>
      <c r="B14588" s="178" t="s">
        <v>267</v>
      </c>
      <c r="C14588" s="178" t="s">
        <v>1467</v>
      </c>
      <c r="D14588" s="178" t="s">
        <v>10888</v>
      </c>
      <c r="E14588" s="179">
        <v>25812</v>
      </c>
      <c r="F14588" s="180">
        <v>0</v>
      </c>
      <c r="G14588" s="180">
        <v>35066.629999999997</v>
      </c>
      <c r="H14588" s="180">
        <v>35066.639999999999</v>
      </c>
      <c r="I14588" s="180">
        <f t="shared" si="454"/>
        <v>70133.26999999999</v>
      </c>
      <c r="J14588" s="177" t="str">
        <f t="shared" si="455"/>
        <v>Date &gt; 1920</v>
      </c>
    </row>
    <row r="14589" spans="1:10" x14ac:dyDescent="0.3">
      <c r="A14589" s="178" t="s">
        <v>3372</v>
      </c>
      <c r="B14589" s="178" t="s">
        <v>267</v>
      </c>
      <c r="C14589" s="178" t="s">
        <v>1467</v>
      </c>
      <c r="D14589" s="178" t="s">
        <v>10889</v>
      </c>
      <c r="E14589" s="179">
        <v>25982</v>
      </c>
      <c r="F14589" s="180">
        <v>0</v>
      </c>
      <c r="G14589" s="180">
        <v>50000</v>
      </c>
      <c r="H14589" s="180">
        <v>57805.25</v>
      </c>
      <c r="I14589" s="180">
        <f t="shared" si="454"/>
        <v>107805.25</v>
      </c>
      <c r="J14589" s="177" t="str">
        <f t="shared" si="455"/>
        <v>Date &gt; 1920</v>
      </c>
    </row>
    <row r="14590" spans="1:10" x14ac:dyDescent="0.3">
      <c r="A14590" s="178" t="s">
        <v>3372</v>
      </c>
      <c r="B14590" s="178" t="s">
        <v>267</v>
      </c>
      <c r="C14590" s="178" t="s">
        <v>1467</v>
      </c>
      <c r="D14590" s="178" t="s">
        <v>7719</v>
      </c>
      <c r="E14590" s="179">
        <v>25850</v>
      </c>
      <c r="F14590" s="180">
        <v>0</v>
      </c>
      <c r="G14590" s="180">
        <v>5468.87</v>
      </c>
      <c r="H14590" s="180">
        <v>3306.01</v>
      </c>
      <c r="I14590" s="180">
        <f t="shared" si="454"/>
        <v>8774.880000000001</v>
      </c>
      <c r="J14590" s="177" t="str">
        <f t="shared" si="455"/>
        <v>Date &gt; 1920</v>
      </c>
    </row>
    <row r="14591" spans="1:10" x14ac:dyDescent="0.3">
      <c r="A14591" s="178" t="s">
        <v>3372</v>
      </c>
      <c r="B14591" s="178" t="s">
        <v>267</v>
      </c>
      <c r="C14591" s="178" t="s">
        <v>1467</v>
      </c>
      <c r="D14591" s="178" t="s">
        <v>7330</v>
      </c>
      <c r="E14591" s="179">
        <v>26799</v>
      </c>
      <c r="F14591" s="180">
        <v>0</v>
      </c>
      <c r="G14591" s="180">
        <v>2750</v>
      </c>
      <c r="H14591" s="180">
        <v>2750</v>
      </c>
      <c r="I14591" s="180">
        <f t="shared" si="454"/>
        <v>5500</v>
      </c>
      <c r="J14591" s="177" t="str">
        <f t="shared" si="455"/>
        <v>Date &gt; 1920</v>
      </c>
    </row>
    <row r="14592" spans="1:10" x14ac:dyDescent="0.3">
      <c r="A14592" s="178" t="s">
        <v>3372</v>
      </c>
      <c r="B14592" s="178" t="s">
        <v>267</v>
      </c>
      <c r="C14592" s="178" t="s">
        <v>1467</v>
      </c>
      <c r="D14592" s="178" t="s">
        <v>10890</v>
      </c>
      <c r="E14592" s="179">
        <v>27247</v>
      </c>
      <c r="F14592" s="180">
        <v>0</v>
      </c>
      <c r="G14592" s="180">
        <v>17645</v>
      </c>
      <c r="H14592" s="180">
        <v>17709.25</v>
      </c>
      <c r="I14592" s="180">
        <f t="shared" si="454"/>
        <v>35354.25</v>
      </c>
      <c r="J14592" s="177" t="str">
        <f t="shared" si="455"/>
        <v>Date &gt; 1920</v>
      </c>
    </row>
    <row r="14593" spans="1:10" x14ac:dyDescent="0.3">
      <c r="A14593" s="178" t="s">
        <v>3372</v>
      </c>
      <c r="B14593" s="178" t="s">
        <v>267</v>
      </c>
      <c r="C14593" s="178" t="s">
        <v>1467</v>
      </c>
      <c r="D14593" s="178" t="s">
        <v>6473</v>
      </c>
      <c r="E14593" s="179">
        <v>29691</v>
      </c>
      <c r="F14593" s="180">
        <v>7415</v>
      </c>
      <c r="G14593" s="180">
        <v>1401.02</v>
      </c>
      <c r="H14593" s="180">
        <v>1561.94</v>
      </c>
      <c r="I14593" s="180">
        <f t="shared" si="454"/>
        <v>10377.960000000001</v>
      </c>
      <c r="J14593" s="177" t="str">
        <f t="shared" si="455"/>
        <v>Date &gt; 1920</v>
      </c>
    </row>
    <row r="14594" spans="1:10" x14ac:dyDescent="0.3">
      <c r="A14594" s="178" t="s">
        <v>3372</v>
      </c>
      <c r="B14594" s="178" t="s">
        <v>267</v>
      </c>
      <c r="C14594" s="178" t="s">
        <v>1467</v>
      </c>
      <c r="D14594" s="178" t="s">
        <v>6806</v>
      </c>
      <c r="E14594" s="179">
        <v>28229</v>
      </c>
      <c r="F14594" s="180">
        <v>14688.37</v>
      </c>
      <c r="G14594" s="180">
        <v>1460.97</v>
      </c>
      <c r="H14594" s="180">
        <v>1794.37</v>
      </c>
      <c r="I14594" s="180">
        <f t="shared" si="454"/>
        <v>17943.71</v>
      </c>
      <c r="J14594" s="177" t="str">
        <f t="shared" si="455"/>
        <v>Date &gt; 1920</v>
      </c>
    </row>
    <row r="14595" spans="1:10" x14ac:dyDescent="0.3">
      <c r="A14595" s="178" t="s">
        <v>3372</v>
      </c>
      <c r="B14595" s="178" t="s">
        <v>267</v>
      </c>
      <c r="C14595" s="178" t="s">
        <v>1467</v>
      </c>
      <c r="D14595" s="178" t="s">
        <v>10891</v>
      </c>
      <c r="E14595" s="179">
        <v>27865</v>
      </c>
      <c r="F14595" s="180">
        <v>0</v>
      </c>
      <c r="G14595" s="180">
        <v>28872</v>
      </c>
      <c r="H14595" s="180">
        <v>23341.21</v>
      </c>
      <c r="I14595" s="180">
        <f t="shared" si="454"/>
        <v>52213.21</v>
      </c>
      <c r="J14595" s="177" t="str">
        <f t="shared" si="455"/>
        <v>Date &gt; 1920</v>
      </c>
    </row>
    <row r="14596" spans="1:10" x14ac:dyDescent="0.3">
      <c r="A14596" s="178" t="s">
        <v>3372</v>
      </c>
      <c r="B14596" s="178" t="s">
        <v>267</v>
      </c>
      <c r="C14596" s="178" t="s">
        <v>1467</v>
      </c>
      <c r="D14596" s="178" t="s">
        <v>10892</v>
      </c>
      <c r="E14596" s="179">
        <v>28096</v>
      </c>
      <c r="F14596" s="180">
        <v>0</v>
      </c>
      <c r="G14596" s="180">
        <v>8605.33</v>
      </c>
      <c r="H14596" s="180">
        <v>4302.67</v>
      </c>
      <c r="I14596" s="180">
        <f t="shared" si="454"/>
        <v>12908</v>
      </c>
      <c r="J14596" s="177" t="str">
        <f t="shared" si="455"/>
        <v>Date &gt; 1920</v>
      </c>
    </row>
    <row r="14597" spans="1:10" x14ac:dyDescent="0.3">
      <c r="A14597" s="178" t="s">
        <v>3372</v>
      </c>
      <c r="B14597" s="178" t="s">
        <v>267</v>
      </c>
      <c r="C14597" s="178" t="s">
        <v>1467</v>
      </c>
      <c r="D14597" s="178" t="s">
        <v>6345</v>
      </c>
      <c r="E14597" s="179">
        <v>28699</v>
      </c>
      <c r="F14597" s="180">
        <v>0</v>
      </c>
      <c r="G14597" s="180">
        <v>232816.8</v>
      </c>
      <c r="H14597" s="180">
        <v>58204.2</v>
      </c>
      <c r="I14597" s="180">
        <f t="shared" ref="I14597:I14660" si="456">SUM(F14597:H14597)</f>
        <v>291021</v>
      </c>
      <c r="J14597" s="177" t="str">
        <f t="shared" ref="J14597:J14660" si="457">IF(OR(YEAR(E14597)&gt; 1920, ISBLANK(E14597)), "Date &gt; 1920", "Sketchy date")</f>
        <v>Date &gt; 1920</v>
      </c>
    </row>
    <row r="14598" spans="1:10" x14ac:dyDescent="0.3">
      <c r="A14598" s="178" t="s">
        <v>3372</v>
      </c>
      <c r="B14598" s="178" t="s">
        <v>267</v>
      </c>
      <c r="C14598" s="178" t="s">
        <v>1467</v>
      </c>
      <c r="D14598" s="178" t="s">
        <v>6345</v>
      </c>
      <c r="E14598" s="179">
        <v>29903</v>
      </c>
      <c r="F14598" s="180">
        <v>0</v>
      </c>
      <c r="G14598" s="180">
        <v>50883.199999999997</v>
      </c>
      <c r="H14598" s="180">
        <v>12720.8</v>
      </c>
      <c r="I14598" s="180">
        <f t="shared" si="456"/>
        <v>63604</v>
      </c>
      <c r="J14598" s="177" t="str">
        <f t="shared" si="457"/>
        <v>Date &gt; 1920</v>
      </c>
    </row>
    <row r="14599" spans="1:10" x14ac:dyDescent="0.3">
      <c r="A14599" s="178" t="s">
        <v>3372</v>
      </c>
      <c r="B14599" s="178" t="s">
        <v>267</v>
      </c>
      <c r="C14599" s="178" t="s">
        <v>1467</v>
      </c>
      <c r="D14599" s="178" t="s">
        <v>6345</v>
      </c>
      <c r="E14599" s="179">
        <v>29987</v>
      </c>
      <c r="F14599" s="180">
        <v>0</v>
      </c>
      <c r="G14599" s="180">
        <v>59395.1</v>
      </c>
      <c r="H14599" s="180">
        <v>14848.77</v>
      </c>
      <c r="I14599" s="180">
        <f t="shared" si="456"/>
        <v>74243.87</v>
      </c>
      <c r="J14599" s="177" t="str">
        <f t="shared" si="457"/>
        <v>Date &gt; 1920</v>
      </c>
    </row>
    <row r="14600" spans="1:10" x14ac:dyDescent="0.3">
      <c r="A14600" s="178" t="s">
        <v>3372</v>
      </c>
      <c r="B14600" s="178" t="s">
        <v>267</v>
      </c>
      <c r="C14600" s="178" t="s">
        <v>1467</v>
      </c>
      <c r="D14600" s="178" t="s">
        <v>10893</v>
      </c>
      <c r="E14600" s="179">
        <v>32981</v>
      </c>
      <c r="F14600" s="180">
        <v>2841598.4</v>
      </c>
      <c r="G14600" s="180">
        <v>241327.39</v>
      </c>
      <c r="H14600" s="180">
        <v>358931.7</v>
      </c>
      <c r="I14600" s="180">
        <f t="shared" si="456"/>
        <v>3441857.49</v>
      </c>
      <c r="J14600" s="177" t="str">
        <f t="shared" si="457"/>
        <v>Date &gt; 1920</v>
      </c>
    </row>
    <row r="14601" spans="1:10" x14ac:dyDescent="0.3">
      <c r="A14601" s="178" t="s">
        <v>3372</v>
      </c>
      <c r="B14601" s="178" t="s">
        <v>267</v>
      </c>
      <c r="C14601" s="178" t="s">
        <v>1467</v>
      </c>
      <c r="D14601" s="178" t="s">
        <v>6462</v>
      </c>
      <c r="E14601" s="179">
        <v>28480</v>
      </c>
      <c r="F14601" s="180">
        <v>0</v>
      </c>
      <c r="G14601" s="180">
        <v>1316.16</v>
      </c>
      <c r="H14601" s="180">
        <v>658.09</v>
      </c>
      <c r="I14601" s="180">
        <f t="shared" si="456"/>
        <v>1974.25</v>
      </c>
      <c r="J14601" s="177" t="str">
        <f t="shared" si="457"/>
        <v>Date &gt; 1920</v>
      </c>
    </row>
    <row r="14602" spans="1:10" x14ac:dyDescent="0.3">
      <c r="A14602" s="178" t="s">
        <v>3372</v>
      </c>
      <c r="B14602" s="178" t="s">
        <v>267</v>
      </c>
      <c r="C14602" s="178" t="s">
        <v>1467</v>
      </c>
      <c r="D14602" s="178" t="s">
        <v>8597</v>
      </c>
      <c r="E14602" s="179">
        <v>29524</v>
      </c>
      <c r="F14602" s="180">
        <v>0</v>
      </c>
      <c r="G14602" s="180">
        <v>14846.44</v>
      </c>
      <c r="H14602" s="180">
        <v>7423.22</v>
      </c>
      <c r="I14602" s="180">
        <f t="shared" si="456"/>
        <v>22269.66</v>
      </c>
      <c r="J14602" s="177" t="str">
        <f t="shared" si="457"/>
        <v>Date &gt; 1920</v>
      </c>
    </row>
    <row r="14603" spans="1:10" x14ac:dyDescent="0.3">
      <c r="A14603" s="178" t="s">
        <v>3372</v>
      </c>
      <c r="B14603" s="178" t="s">
        <v>267</v>
      </c>
      <c r="C14603" s="178" t="s">
        <v>1467</v>
      </c>
      <c r="D14603" s="178" t="s">
        <v>6345</v>
      </c>
      <c r="E14603" s="179">
        <v>29987</v>
      </c>
      <c r="F14603" s="180">
        <v>0</v>
      </c>
      <c r="G14603" s="180">
        <v>1389972.18</v>
      </c>
      <c r="H14603" s="180">
        <v>347493.04</v>
      </c>
      <c r="I14603" s="180">
        <f t="shared" si="456"/>
        <v>1737465.22</v>
      </c>
      <c r="J14603" s="177" t="str">
        <f t="shared" si="457"/>
        <v>Date &gt; 1920</v>
      </c>
    </row>
    <row r="14604" spans="1:10" x14ac:dyDescent="0.3">
      <c r="A14604" s="178" t="s">
        <v>3372</v>
      </c>
      <c r="B14604" s="178" t="s">
        <v>267</v>
      </c>
      <c r="C14604" s="178" t="s">
        <v>1467</v>
      </c>
      <c r="D14604" s="178" t="s">
        <v>10894</v>
      </c>
      <c r="E14604" s="179">
        <v>28866</v>
      </c>
      <c r="F14604" s="180">
        <v>0</v>
      </c>
      <c r="G14604" s="180">
        <v>4753.33</v>
      </c>
      <c r="H14604" s="180">
        <v>2376.67</v>
      </c>
      <c r="I14604" s="180">
        <f t="shared" si="456"/>
        <v>7130</v>
      </c>
      <c r="J14604" s="177" t="str">
        <f t="shared" si="457"/>
        <v>Date &gt; 1920</v>
      </c>
    </row>
    <row r="14605" spans="1:10" x14ac:dyDescent="0.3">
      <c r="A14605" s="178" t="s">
        <v>3372</v>
      </c>
      <c r="B14605" s="178" t="s">
        <v>267</v>
      </c>
      <c r="C14605" s="178" t="s">
        <v>1467</v>
      </c>
      <c r="D14605" s="178" t="s">
        <v>9992</v>
      </c>
      <c r="E14605" s="179">
        <v>29634</v>
      </c>
      <c r="F14605" s="180">
        <v>0</v>
      </c>
      <c r="G14605" s="180">
        <v>5313.33</v>
      </c>
      <c r="H14605" s="180">
        <v>2657.67</v>
      </c>
      <c r="I14605" s="180">
        <f t="shared" si="456"/>
        <v>7971</v>
      </c>
      <c r="J14605" s="177" t="str">
        <f t="shared" si="457"/>
        <v>Date &gt; 1920</v>
      </c>
    </row>
    <row r="14606" spans="1:10" x14ac:dyDescent="0.3">
      <c r="A14606" s="178" t="s">
        <v>3372</v>
      </c>
      <c r="B14606" s="178" t="s">
        <v>267</v>
      </c>
      <c r="C14606" s="178" t="s">
        <v>1467</v>
      </c>
      <c r="D14606" s="178" t="s">
        <v>10895</v>
      </c>
      <c r="E14606" s="179">
        <v>30235</v>
      </c>
      <c r="F14606" s="180">
        <v>0</v>
      </c>
      <c r="G14606" s="180">
        <v>289831.14</v>
      </c>
      <c r="H14606" s="180">
        <v>72457.789999999994</v>
      </c>
      <c r="I14606" s="180">
        <f t="shared" si="456"/>
        <v>362288.93</v>
      </c>
      <c r="J14606" s="177" t="str">
        <f t="shared" si="457"/>
        <v>Date &gt; 1920</v>
      </c>
    </row>
    <row r="14607" spans="1:10" x14ac:dyDescent="0.3">
      <c r="A14607" s="178" t="s">
        <v>3372</v>
      </c>
      <c r="B14607" s="178" t="s">
        <v>267</v>
      </c>
      <c r="C14607" s="178" t="s">
        <v>1467</v>
      </c>
      <c r="D14607" s="178" t="s">
        <v>8398</v>
      </c>
      <c r="E14607" s="179">
        <v>31469</v>
      </c>
      <c r="F14607" s="180">
        <v>116235.9</v>
      </c>
      <c r="G14607" s="180">
        <v>27367.67</v>
      </c>
      <c r="H14607" s="180">
        <v>25816.71</v>
      </c>
      <c r="I14607" s="180">
        <f t="shared" si="456"/>
        <v>169420.28</v>
      </c>
      <c r="J14607" s="177" t="str">
        <f t="shared" si="457"/>
        <v>Date &gt; 1920</v>
      </c>
    </row>
    <row r="14608" spans="1:10" x14ac:dyDescent="0.3">
      <c r="A14608" s="178" t="s">
        <v>3372</v>
      </c>
      <c r="B14608" s="178" t="s">
        <v>267</v>
      </c>
      <c r="C14608" s="178" t="s">
        <v>1467</v>
      </c>
      <c r="D14608" s="178" t="s">
        <v>10896</v>
      </c>
      <c r="E14608" s="179">
        <v>30624</v>
      </c>
      <c r="F14608" s="180">
        <v>0</v>
      </c>
      <c r="G14608" s="180">
        <v>10900</v>
      </c>
      <c r="H14608" s="180">
        <v>0</v>
      </c>
      <c r="I14608" s="180">
        <f t="shared" si="456"/>
        <v>10900</v>
      </c>
      <c r="J14608" s="177" t="str">
        <f t="shared" si="457"/>
        <v>Date &gt; 1920</v>
      </c>
    </row>
    <row r="14609" spans="1:10" x14ac:dyDescent="0.3">
      <c r="A14609" s="178" t="s">
        <v>3372</v>
      </c>
      <c r="B14609" s="178" t="s">
        <v>267</v>
      </c>
      <c r="C14609" s="178" t="s">
        <v>1467</v>
      </c>
      <c r="D14609" s="178" t="s">
        <v>9925</v>
      </c>
      <c r="E14609" s="179">
        <v>30946</v>
      </c>
      <c r="F14609" s="180">
        <v>110484</v>
      </c>
      <c r="G14609" s="180">
        <v>20801.7</v>
      </c>
      <c r="H14609" s="180">
        <v>14587.3</v>
      </c>
      <c r="I14609" s="180">
        <f t="shared" si="456"/>
        <v>145873</v>
      </c>
      <c r="J14609" s="177" t="str">
        <f t="shared" si="457"/>
        <v>Date &gt; 1920</v>
      </c>
    </row>
    <row r="14610" spans="1:10" x14ac:dyDescent="0.3">
      <c r="A14610" s="178" t="s">
        <v>3372</v>
      </c>
      <c r="B14610" s="178" t="s">
        <v>267</v>
      </c>
      <c r="C14610" s="178" t="s">
        <v>1467</v>
      </c>
      <c r="D14610" s="178" t="s">
        <v>10897</v>
      </c>
      <c r="E14610" s="179">
        <v>31525</v>
      </c>
      <c r="F14610" s="180">
        <v>0</v>
      </c>
      <c r="G14610" s="180">
        <v>48303.21</v>
      </c>
      <c r="H14610" s="180">
        <v>24151.63</v>
      </c>
      <c r="I14610" s="180">
        <f t="shared" si="456"/>
        <v>72454.84</v>
      </c>
      <c r="J14610" s="177" t="str">
        <f t="shared" si="457"/>
        <v>Date &gt; 1920</v>
      </c>
    </row>
    <row r="14611" spans="1:10" x14ac:dyDescent="0.3">
      <c r="A14611" s="178" t="s">
        <v>3372</v>
      </c>
      <c r="B14611" s="178" t="s">
        <v>267</v>
      </c>
      <c r="C14611" s="178" t="s">
        <v>1467</v>
      </c>
      <c r="D14611" s="178" t="s">
        <v>10898</v>
      </c>
      <c r="E14611" s="179">
        <v>31855</v>
      </c>
      <c r="F14611" s="180">
        <v>0</v>
      </c>
      <c r="G14611" s="180">
        <v>64079.38</v>
      </c>
      <c r="H14611" s="180">
        <v>32039.71</v>
      </c>
      <c r="I14611" s="180">
        <f t="shared" si="456"/>
        <v>96119.09</v>
      </c>
      <c r="J14611" s="177" t="str">
        <f t="shared" si="457"/>
        <v>Date &gt; 1920</v>
      </c>
    </row>
    <row r="14612" spans="1:10" x14ac:dyDescent="0.3">
      <c r="A14612" s="178" t="s">
        <v>3372</v>
      </c>
      <c r="B14612" s="178" t="s">
        <v>267</v>
      </c>
      <c r="C14612" s="178" t="s">
        <v>1467</v>
      </c>
      <c r="D14612" s="178" t="s">
        <v>10899</v>
      </c>
      <c r="E14612" s="179">
        <v>31855</v>
      </c>
      <c r="F14612" s="180">
        <v>0</v>
      </c>
      <c r="G14612" s="180">
        <v>27087.200000000001</v>
      </c>
      <c r="H14612" s="180">
        <v>13543.6</v>
      </c>
      <c r="I14612" s="180">
        <f t="shared" si="456"/>
        <v>40630.800000000003</v>
      </c>
      <c r="J14612" s="177" t="str">
        <f t="shared" si="457"/>
        <v>Date &gt; 1920</v>
      </c>
    </row>
    <row r="14613" spans="1:10" x14ac:dyDescent="0.3">
      <c r="A14613" s="178" t="s">
        <v>3372</v>
      </c>
      <c r="B14613" s="178" t="s">
        <v>267</v>
      </c>
      <c r="C14613" s="178" t="s">
        <v>1467</v>
      </c>
      <c r="D14613" s="178" t="s">
        <v>10900</v>
      </c>
      <c r="E14613" s="179">
        <v>31877</v>
      </c>
      <c r="F14613" s="180">
        <v>0</v>
      </c>
      <c r="G14613" s="180">
        <v>102384.44</v>
      </c>
      <c r="H14613" s="180">
        <v>51192.23</v>
      </c>
      <c r="I14613" s="180">
        <f t="shared" si="456"/>
        <v>153576.67000000001</v>
      </c>
      <c r="J14613" s="177" t="str">
        <f t="shared" si="457"/>
        <v>Date &gt; 1920</v>
      </c>
    </row>
    <row r="14614" spans="1:10" x14ac:dyDescent="0.3">
      <c r="A14614" s="178" t="s">
        <v>3372</v>
      </c>
      <c r="B14614" s="178" t="s">
        <v>267</v>
      </c>
      <c r="C14614" s="178" t="s">
        <v>1467</v>
      </c>
      <c r="D14614" s="178" t="s">
        <v>8265</v>
      </c>
      <c r="E14614" s="179">
        <v>32518</v>
      </c>
      <c r="F14614" s="180">
        <v>0</v>
      </c>
      <c r="G14614" s="180">
        <v>93333.33</v>
      </c>
      <c r="H14614" s="180">
        <v>46688.19</v>
      </c>
      <c r="I14614" s="180">
        <f t="shared" si="456"/>
        <v>140021.52000000002</v>
      </c>
      <c r="J14614" s="177" t="str">
        <f t="shared" si="457"/>
        <v>Date &gt; 1920</v>
      </c>
    </row>
    <row r="14615" spans="1:10" x14ac:dyDescent="0.3">
      <c r="A14615" s="178" t="s">
        <v>3372</v>
      </c>
      <c r="B14615" s="178" t="s">
        <v>267</v>
      </c>
      <c r="C14615" s="178" t="s">
        <v>1467</v>
      </c>
      <c r="D14615" s="178" t="s">
        <v>10901</v>
      </c>
      <c r="E14615" s="179">
        <v>32797</v>
      </c>
      <c r="F14615" s="180">
        <v>0</v>
      </c>
      <c r="G14615" s="180">
        <v>120299.63</v>
      </c>
      <c r="H14615" s="180">
        <v>60149.8</v>
      </c>
      <c r="I14615" s="180">
        <f t="shared" si="456"/>
        <v>180449.43</v>
      </c>
      <c r="J14615" s="177" t="str">
        <f t="shared" si="457"/>
        <v>Date &gt; 1920</v>
      </c>
    </row>
    <row r="14616" spans="1:10" x14ac:dyDescent="0.3">
      <c r="A14616" s="178" t="s">
        <v>3372</v>
      </c>
      <c r="B14616" s="178" t="s">
        <v>267</v>
      </c>
      <c r="C14616" s="178" t="s">
        <v>1467</v>
      </c>
      <c r="D14616" s="178" t="s">
        <v>10902</v>
      </c>
      <c r="E14616" s="179">
        <v>33455</v>
      </c>
      <c r="F14616" s="180">
        <v>0</v>
      </c>
      <c r="G14616" s="180">
        <v>16768.650000000001</v>
      </c>
      <c r="H14616" s="180">
        <v>8384.33</v>
      </c>
      <c r="I14616" s="180">
        <f t="shared" si="456"/>
        <v>25152.980000000003</v>
      </c>
      <c r="J14616" s="177" t="str">
        <f t="shared" si="457"/>
        <v>Date &gt; 1920</v>
      </c>
    </row>
    <row r="14617" spans="1:10" x14ac:dyDescent="0.3">
      <c r="A14617" s="178" t="s">
        <v>3372</v>
      </c>
      <c r="B14617" s="178" t="s">
        <v>267</v>
      </c>
      <c r="C14617" s="178" t="s">
        <v>1467</v>
      </c>
      <c r="D14617" s="178" t="s">
        <v>10903</v>
      </c>
      <c r="E14617" s="179">
        <v>33543</v>
      </c>
      <c r="F14617" s="180">
        <v>65974.37</v>
      </c>
      <c r="G14617" s="180">
        <v>0</v>
      </c>
      <c r="H14617" s="180">
        <v>7330.49</v>
      </c>
      <c r="I14617" s="180">
        <f t="shared" si="456"/>
        <v>73304.86</v>
      </c>
      <c r="J14617" s="177" t="str">
        <f t="shared" si="457"/>
        <v>Date &gt; 1920</v>
      </c>
    </row>
    <row r="14618" spans="1:10" x14ac:dyDescent="0.3">
      <c r="A14618" s="178" t="s">
        <v>3372</v>
      </c>
      <c r="B14618" s="178" t="s">
        <v>267</v>
      </c>
      <c r="C14618" s="178" t="s">
        <v>1467</v>
      </c>
      <c r="D14618" s="178" t="s">
        <v>10903</v>
      </c>
      <c r="E14618" s="179">
        <v>33576</v>
      </c>
      <c r="F14618" s="180">
        <v>10025.950000000001</v>
      </c>
      <c r="G14618" s="180">
        <v>0</v>
      </c>
      <c r="H14618" s="180">
        <v>1113.99</v>
      </c>
      <c r="I14618" s="180">
        <f t="shared" si="456"/>
        <v>11139.94</v>
      </c>
      <c r="J14618" s="177" t="str">
        <f t="shared" si="457"/>
        <v>Date &gt; 1920</v>
      </c>
    </row>
    <row r="14619" spans="1:10" x14ac:dyDescent="0.3">
      <c r="A14619" s="178" t="s">
        <v>3372</v>
      </c>
      <c r="B14619" s="178" t="s">
        <v>267</v>
      </c>
      <c r="C14619" s="178" t="s">
        <v>1467</v>
      </c>
      <c r="D14619" s="178" t="s">
        <v>10903</v>
      </c>
      <c r="E14619" s="179">
        <v>33619</v>
      </c>
      <c r="F14619" s="180">
        <v>4000.02</v>
      </c>
      <c r="G14619" s="180">
        <v>0</v>
      </c>
      <c r="H14619" s="180">
        <v>444.45</v>
      </c>
      <c r="I14619" s="180">
        <f t="shared" si="456"/>
        <v>4444.47</v>
      </c>
      <c r="J14619" s="177" t="str">
        <f t="shared" si="457"/>
        <v>Date &gt; 1920</v>
      </c>
    </row>
    <row r="14620" spans="1:10" x14ac:dyDescent="0.3">
      <c r="A14620" s="178" t="s">
        <v>3372</v>
      </c>
      <c r="B14620" s="178" t="s">
        <v>267</v>
      </c>
      <c r="C14620" s="178" t="s">
        <v>1467</v>
      </c>
      <c r="D14620" s="178" t="s">
        <v>10903</v>
      </c>
      <c r="E14620" s="179">
        <v>34638</v>
      </c>
      <c r="F14620" s="180">
        <v>134199.66</v>
      </c>
      <c r="G14620" s="180">
        <v>0</v>
      </c>
      <c r="H14620" s="180">
        <v>14911.07</v>
      </c>
      <c r="I14620" s="180">
        <f t="shared" si="456"/>
        <v>149110.73000000001</v>
      </c>
      <c r="J14620" s="177" t="str">
        <f t="shared" si="457"/>
        <v>Date &gt; 1920</v>
      </c>
    </row>
    <row r="14621" spans="1:10" x14ac:dyDescent="0.3">
      <c r="A14621" s="178" t="s">
        <v>3372</v>
      </c>
      <c r="B14621" s="178" t="s">
        <v>267</v>
      </c>
      <c r="C14621" s="178" t="s">
        <v>1467</v>
      </c>
      <c r="D14621" s="178" t="s">
        <v>10903</v>
      </c>
      <c r="E14621" s="179">
        <v>34781</v>
      </c>
      <c r="F14621" s="180">
        <v>10145.34</v>
      </c>
      <c r="G14621" s="180">
        <v>0</v>
      </c>
      <c r="H14621" s="180">
        <v>0</v>
      </c>
      <c r="I14621" s="180">
        <f t="shared" si="456"/>
        <v>10145.34</v>
      </c>
      <c r="J14621" s="177" t="str">
        <f t="shared" si="457"/>
        <v>Date &gt; 1920</v>
      </c>
    </row>
    <row r="14622" spans="1:10" x14ac:dyDescent="0.3">
      <c r="A14622" s="178" t="s">
        <v>3372</v>
      </c>
      <c r="B14622" s="178" t="s">
        <v>267</v>
      </c>
      <c r="C14622" s="178" t="s">
        <v>1467</v>
      </c>
      <c r="D14622" s="178" t="s">
        <v>6350</v>
      </c>
      <c r="E14622" s="179">
        <v>33219</v>
      </c>
      <c r="F14622" s="180">
        <v>0</v>
      </c>
      <c r="G14622" s="180">
        <v>13901.23</v>
      </c>
      <c r="H14622" s="180">
        <v>6950.61</v>
      </c>
      <c r="I14622" s="180">
        <f t="shared" si="456"/>
        <v>20851.84</v>
      </c>
      <c r="J14622" s="177" t="str">
        <f t="shared" si="457"/>
        <v>Date &gt; 1920</v>
      </c>
    </row>
    <row r="14623" spans="1:10" x14ac:dyDescent="0.3">
      <c r="A14623" s="178" t="s">
        <v>3372</v>
      </c>
      <c r="B14623" s="178" t="s">
        <v>267</v>
      </c>
      <c r="C14623" s="178" t="s">
        <v>1467</v>
      </c>
      <c r="D14623" s="178" t="s">
        <v>10904</v>
      </c>
      <c r="E14623" s="179">
        <v>33856</v>
      </c>
      <c r="F14623" s="180">
        <v>0</v>
      </c>
      <c r="G14623" s="180">
        <v>19566.669999999998</v>
      </c>
      <c r="H14623" s="180">
        <v>9783.33</v>
      </c>
      <c r="I14623" s="180">
        <f t="shared" si="456"/>
        <v>29350</v>
      </c>
      <c r="J14623" s="177" t="str">
        <f t="shared" si="457"/>
        <v>Date &gt; 1920</v>
      </c>
    </row>
    <row r="14624" spans="1:10" x14ac:dyDescent="0.3">
      <c r="A14624" s="178" t="s">
        <v>3372</v>
      </c>
      <c r="B14624" s="178" t="s">
        <v>267</v>
      </c>
      <c r="C14624" s="178" t="s">
        <v>1467</v>
      </c>
      <c r="D14624" s="178" t="s">
        <v>7180</v>
      </c>
      <c r="E14624" s="179">
        <v>34338</v>
      </c>
      <c r="F14624" s="180">
        <v>0</v>
      </c>
      <c r="G14624" s="180">
        <v>4326.05</v>
      </c>
      <c r="H14624" s="180">
        <v>2163.0300000000002</v>
      </c>
      <c r="I14624" s="180">
        <f t="shared" si="456"/>
        <v>6489.08</v>
      </c>
      <c r="J14624" s="177" t="str">
        <f t="shared" si="457"/>
        <v>Date &gt; 1920</v>
      </c>
    </row>
    <row r="14625" spans="1:10" x14ac:dyDescent="0.3">
      <c r="A14625" s="178" t="s">
        <v>3372</v>
      </c>
      <c r="B14625" s="178" t="s">
        <v>267</v>
      </c>
      <c r="C14625" s="178" t="s">
        <v>1467</v>
      </c>
      <c r="D14625" s="178" t="s">
        <v>6350</v>
      </c>
      <c r="E14625" s="179">
        <v>34443</v>
      </c>
      <c r="F14625" s="180">
        <v>0</v>
      </c>
      <c r="G14625" s="180">
        <v>83697.919999999998</v>
      </c>
      <c r="H14625" s="180">
        <v>41848.949999999997</v>
      </c>
      <c r="I14625" s="180">
        <f t="shared" si="456"/>
        <v>125546.87</v>
      </c>
      <c r="J14625" s="177" t="str">
        <f t="shared" si="457"/>
        <v>Date &gt; 1920</v>
      </c>
    </row>
    <row r="14626" spans="1:10" x14ac:dyDescent="0.3">
      <c r="A14626" s="178" t="s">
        <v>3372</v>
      </c>
      <c r="B14626" s="178" t="s">
        <v>267</v>
      </c>
      <c r="C14626" s="178" t="s">
        <v>1467</v>
      </c>
      <c r="D14626" s="178" t="s">
        <v>9651</v>
      </c>
      <c r="E14626" s="179">
        <v>35214</v>
      </c>
      <c r="F14626" s="180">
        <v>0</v>
      </c>
      <c r="G14626" s="180">
        <v>84000</v>
      </c>
      <c r="H14626" s="180">
        <v>42000</v>
      </c>
      <c r="I14626" s="180">
        <f t="shared" si="456"/>
        <v>126000</v>
      </c>
      <c r="J14626" s="177" t="str">
        <f t="shared" si="457"/>
        <v>Date &gt; 1920</v>
      </c>
    </row>
    <row r="14627" spans="1:10" x14ac:dyDescent="0.3">
      <c r="A14627" s="178" t="s">
        <v>3372</v>
      </c>
      <c r="B14627" s="178" t="s">
        <v>267</v>
      </c>
      <c r="C14627" s="178" t="s">
        <v>1467</v>
      </c>
      <c r="D14627" s="178" t="s">
        <v>9651</v>
      </c>
      <c r="E14627" s="179">
        <v>35653</v>
      </c>
      <c r="F14627" s="180">
        <v>0</v>
      </c>
      <c r="G14627" s="180">
        <v>6150.18</v>
      </c>
      <c r="H14627" s="180">
        <v>0</v>
      </c>
      <c r="I14627" s="180">
        <f t="shared" si="456"/>
        <v>6150.18</v>
      </c>
      <c r="J14627" s="177" t="str">
        <f t="shared" si="457"/>
        <v>Date &gt; 1920</v>
      </c>
    </row>
    <row r="14628" spans="1:10" x14ac:dyDescent="0.3">
      <c r="A14628" s="178" t="s">
        <v>3372</v>
      </c>
      <c r="B14628" s="178" t="s">
        <v>267</v>
      </c>
      <c r="C14628" s="178" t="s">
        <v>1467</v>
      </c>
      <c r="D14628" s="178" t="s">
        <v>9366</v>
      </c>
      <c r="E14628" s="179">
        <v>36222</v>
      </c>
      <c r="F14628" s="180">
        <v>0</v>
      </c>
      <c r="G14628" s="180">
        <v>52026</v>
      </c>
      <c r="H14628" s="180">
        <v>30000</v>
      </c>
      <c r="I14628" s="180">
        <f t="shared" si="456"/>
        <v>82026</v>
      </c>
      <c r="J14628" s="177" t="str">
        <f t="shared" si="457"/>
        <v>Date &gt; 1920</v>
      </c>
    </row>
    <row r="14629" spans="1:10" x14ac:dyDescent="0.3">
      <c r="A14629" s="178" t="s">
        <v>3372</v>
      </c>
      <c r="B14629" s="178" t="s">
        <v>267</v>
      </c>
      <c r="C14629" s="178" t="s">
        <v>1467</v>
      </c>
      <c r="D14629" s="178" t="s">
        <v>10905</v>
      </c>
      <c r="E14629" s="179">
        <v>34575</v>
      </c>
      <c r="F14629" s="180">
        <v>0</v>
      </c>
      <c r="G14629" s="180">
        <v>8733</v>
      </c>
      <c r="H14629" s="180">
        <v>4366.5</v>
      </c>
      <c r="I14629" s="180">
        <f t="shared" si="456"/>
        <v>13099.5</v>
      </c>
      <c r="J14629" s="177" t="str">
        <f t="shared" si="457"/>
        <v>Date &gt; 1920</v>
      </c>
    </row>
    <row r="14630" spans="1:10" x14ac:dyDescent="0.3">
      <c r="A14630" s="178" t="s">
        <v>3372</v>
      </c>
      <c r="B14630" s="178" t="s">
        <v>267</v>
      </c>
      <c r="C14630" s="178" t="s">
        <v>1467</v>
      </c>
      <c r="D14630" s="178" t="s">
        <v>10906</v>
      </c>
      <c r="E14630" s="179">
        <v>34785</v>
      </c>
      <c r="F14630" s="180">
        <v>0</v>
      </c>
      <c r="G14630" s="180">
        <v>53402.82</v>
      </c>
      <c r="H14630" s="180">
        <v>26701.42</v>
      </c>
      <c r="I14630" s="180">
        <f t="shared" si="456"/>
        <v>80104.239999999991</v>
      </c>
      <c r="J14630" s="177" t="str">
        <f t="shared" si="457"/>
        <v>Date &gt; 1920</v>
      </c>
    </row>
    <row r="14631" spans="1:10" x14ac:dyDescent="0.3">
      <c r="A14631" s="178" t="s">
        <v>3372</v>
      </c>
      <c r="B14631" s="178" t="s">
        <v>267</v>
      </c>
      <c r="C14631" s="178" t="s">
        <v>1467</v>
      </c>
      <c r="D14631" s="178" t="s">
        <v>10906</v>
      </c>
      <c r="E14631" s="179">
        <v>35100</v>
      </c>
      <c r="F14631" s="180">
        <v>0</v>
      </c>
      <c r="G14631" s="180">
        <v>4597.18</v>
      </c>
      <c r="H14631" s="180">
        <v>2298.58</v>
      </c>
      <c r="I14631" s="180">
        <f t="shared" si="456"/>
        <v>6895.76</v>
      </c>
      <c r="J14631" s="177" t="str">
        <f t="shared" si="457"/>
        <v>Date &gt; 1920</v>
      </c>
    </row>
    <row r="14632" spans="1:10" x14ac:dyDescent="0.3">
      <c r="A14632" s="178" t="s">
        <v>3372</v>
      </c>
      <c r="B14632" s="178" t="s">
        <v>267</v>
      </c>
      <c r="C14632" s="178" t="s">
        <v>1467</v>
      </c>
      <c r="D14632" s="178" t="s">
        <v>10906</v>
      </c>
      <c r="E14632" s="179">
        <v>35256</v>
      </c>
      <c r="F14632" s="180">
        <v>0</v>
      </c>
      <c r="G14632" s="180">
        <v>2092.39</v>
      </c>
      <c r="H14632" s="180">
        <v>1046.2</v>
      </c>
      <c r="I14632" s="180">
        <f t="shared" si="456"/>
        <v>3138.59</v>
      </c>
      <c r="J14632" s="177" t="str">
        <f t="shared" si="457"/>
        <v>Date &gt; 1920</v>
      </c>
    </row>
    <row r="14633" spans="1:10" x14ac:dyDescent="0.3">
      <c r="A14633" s="178" t="s">
        <v>3372</v>
      </c>
      <c r="B14633" s="178" t="s">
        <v>267</v>
      </c>
      <c r="C14633" s="178" t="s">
        <v>1467</v>
      </c>
      <c r="D14633" s="178" t="s">
        <v>10907</v>
      </c>
      <c r="E14633" s="179">
        <v>35221</v>
      </c>
      <c r="F14633" s="180">
        <v>0</v>
      </c>
      <c r="G14633" s="180">
        <v>28412.21</v>
      </c>
      <c r="H14633" s="180">
        <v>14206.11</v>
      </c>
      <c r="I14633" s="180">
        <f t="shared" si="456"/>
        <v>42618.32</v>
      </c>
      <c r="J14633" s="177" t="str">
        <f t="shared" si="457"/>
        <v>Date &gt; 1920</v>
      </c>
    </row>
    <row r="14634" spans="1:10" x14ac:dyDescent="0.3">
      <c r="A14634" s="178" t="s">
        <v>3372</v>
      </c>
      <c r="B14634" s="178" t="s">
        <v>267</v>
      </c>
      <c r="C14634" s="178" t="s">
        <v>1467</v>
      </c>
      <c r="D14634" s="178" t="s">
        <v>10908</v>
      </c>
      <c r="E14634" s="179">
        <v>35467</v>
      </c>
      <c r="F14634" s="180">
        <v>0</v>
      </c>
      <c r="G14634" s="180">
        <v>119112.44</v>
      </c>
      <c r="H14634" s="180">
        <v>59556.22</v>
      </c>
      <c r="I14634" s="180">
        <f t="shared" si="456"/>
        <v>178668.66</v>
      </c>
      <c r="J14634" s="177" t="str">
        <f t="shared" si="457"/>
        <v>Date &gt; 1920</v>
      </c>
    </row>
    <row r="14635" spans="1:10" x14ac:dyDescent="0.3">
      <c r="A14635" s="178" t="s">
        <v>3372</v>
      </c>
      <c r="B14635" s="178" t="s">
        <v>267</v>
      </c>
      <c r="C14635" s="178" t="s">
        <v>1467</v>
      </c>
      <c r="D14635" s="178" t="s">
        <v>10909</v>
      </c>
      <c r="E14635" s="179">
        <v>35751</v>
      </c>
      <c r="F14635" s="180">
        <v>0</v>
      </c>
      <c r="G14635" s="180">
        <v>47984.75</v>
      </c>
      <c r="H14635" s="180">
        <v>23992.37</v>
      </c>
      <c r="I14635" s="180">
        <f t="shared" si="456"/>
        <v>71977.119999999995</v>
      </c>
      <c r="J14635" s="177" t="str">
        <f t="shared" si="457"/>
        <v>Date &gt; 1920</v>
      </c>
    </row>
    <row r="14636" spans="1:10" x14ac:dyDescent="0.3">
      <c r="A14636" s="178" t="s">
        <v>3372</v>
      </c>
      <c r="B14636" s="178" t="s">
        <v>267</v>
      </c>
      <c r="C14636" s="178" t="s">
        <v>1467</v>
      </c>
      <c r="D14636" s="178" t="s">
        <v>10909</v>
      </c>
      <c r="E14636" s="179">
        <v>36227</v>
      </c>
      <c r="F14636" s="180">
        <v>0</v>
      </c>
      <c r="G14636" s="180">
        <v>6905.91</v>
      </c>
      <c r="H14636" s="180">
        <v>4171.58</v>
      </c>
      <c r="I14636" s="180">
        <f t="shared" si="456"/>
        <v>11077.49</v>
      </c>
      <c r="J14636" s="177" t="str">
        <f t="shared" si="457"/>
        <v>Date &gt; 1920</v>
      </c>
    </row>
    <row r="14637" spans="1:10" x14ac:dyDescent="0.3">
      <c r="A14637" s="178" t="s">
        <v>3372</v>
      </c>
      <c r="B14637" s="178" t="s">
        <v>267</v>
      </c>
      <c r="C14637" s="178" t="s">
        <v>1467</v>
      </c>
      <c r="D14637" s="178" t="s">
        <v>10910</v>
      </c>
      <c r="E14637" s="179">
        <v>36068</v>
      </c>
      <c r="F14637" s="180">
        <v>0</v>
      </c>
      <c r="G14637" s="180">
        <v>19980</v>
      </c>
      <c r="H14637" s="180">
        <v>13320</v>
      </c>
      <c r="I14637" s="180">
        <f t="shared" si="456"/>
        <v>33300</v>
      </c>
      <c r="J14637" s="177" t="str">
        <f t="shared" si="457"/>
        <v>Date &gt; 1920</v>
      </c>
    </row>
    <row r="14638" spans="1:10" x14ac:dyDescent="0.3">
      <c r="A14638" s="178" t="s">
        <v>3372</v>
      </c>
      <c r="B14638" s="178" t="s">
        <v>267</v>
      </c>
      <c r="C14638" s="178" t="s">
        <v>1467</v>
      </c>
      <c r="D14638" s="178" t="s">
        <v>10911</v>
      </c>
      <c r="E14638" s="179">
        <v>35747</v>
      </c>
      <c r="F14638" s="180">
        <v>0</v>
      </c>
      <c r="G14638" s="180">
        <v>41451.74</v>
      </c>
      <c r="H14638" s="180">
        <v>27634.48</v>
      </c>
      <c r="I14638" s="180">
        <f t="shared" si="456"/>
        <v>69086.22</v>
      </c>
      <c r="J14638" s="177" t="str">
        <f t="shared" si="457"/>
        <v>Date &gt; 1920</v>
      </c>
    </row>
    <row r="14639" spans="1:10" x14ac:dyDescent="0.3">
      <c r="A14639" s="178" t="s">
        <v>3372</v>
      </c>
      <c r="B14639" s="178" t="s">
        <v>267</v>
      </c>
      <c r="C14639" s="178" t="s">
        <v>1467</v>
      </c>
      <c r="D14639" s="178" t="s">
        <v>10911</v>
      </c>
      <c r="E14639" s="179">
        <v>35975</v>
      </c>
      <c r="F14639" s="180">
        <v>0</v>
      </c>
      <c r="G14639" s="180">
        <v>3476.99</v>
      </c>
      <c r="H14639" s="180">
        <v>2318.0100000000002</v>
      </c>
      <c r="I14639" s="180">
        <f t="shared" si="456"/>
        <v>5795</v>
      </c>
      <c r="J14639" s="177" t="str">
        <f t="shared" si="457"/>
        <v>Date &gt; 1920</v>
      </c>
    </row>
    <row r="14640" spans="1:10" x14ac:dyDescent="0.3">
      <c r="A14640" s="178" t="s">
        <v>3372</v>
      </c>
      <c r="B14640" s="178" t="s">
        <v>267</v>
      </c>
      <c r="C14640" s="178" t="s">
        <v>1467</v>
      </c>
      <c r="D14640" s="178" t="s">
        <v>10912</v>
      </c>
      <c r="E14640" s="179">
        <v>35971</v>
      </c>
      <c r="F14640" s="180">
        <v>0</v>
      </c>
      <c r="G14640" s="180">
        <v>8752.65</v>
      </c>
      <c r="H14640" s="180">
        <v>5835.1</v>
      </c>
      <c r="I14640" s="180">
        <f t="shared" si="456"/>
        <v>14587.75</v>
      </c>
      <c r="J14640" s="177" t="str">
        <f t="shared" si="457"/>
        <v>Date &gt; 1920</v>
      </c>
    </row>
    <row r="14641" spans="1:10" x14ac:dyDescent="0.3">
      <c r="A14641" s="178" t="s">
        <v>3372</v>
      </c>
      <c r="B14641" s="178" t="s">
        <v>267</v>
      </c>
      <c r="C14641" s="178" t="s">
        <v>1467</v>
      </c>
      <c r="D14641" s="178" t="s">
        <v>10913</v>
      </c>
      <c r="E14641" s="179">
        <v>36068</v>
      </c>
      <c r="F14641" s="180">
        <v>0</v>
      </c>
      <c r="G14641" s="180">
        <v>74400</v>
      </c>
      <c r="H14641" s="180">
        <v>66428.02</v>
      </c>
      <c r="I14641" s="180">
        <f t="shared" si="456"/>
        <v>140828.02000000002</v>
      </c>
      <c r="J14641" s="177" t="str">
        <f t="shared" si="457"/>
        <v>Date &gt; 1920</v>
      </c>
    </row>
    <row r="14642" spans="1:10" x14ac:dyDescent="0.3">
      <c r="A14642" s="178" t="s">
        <v>3372</v>
      </c>
      <c r="B14642" s="178" t="s">
        <v>267</v>
      </c>
      <c r="C14642" s="178" t="s">
        <v>1467</v>
      </c>
      <c r="D14642" s="178" t="s">
        <v>10913</v>
      </c>
      <c r="E14642" s="179">
        <v>36068</v>
      </c>
      <c r="F14642" s="180">
        <v>0</v>
      </c>
      <c r="G14642" s="180">
        <v>22242.03</v>
      </c>
      <c r="H14642" s="180">
        <v>0</v>
      </c>
      <c r="I14642" s="180">
        <f t="shared" si="456"/>
        <v>22242.03</v>
      </c>
      <c r="J14642" s="177" t="str">
        <f t="shared" si="457"/>
        <v>Date &gt; 1920</v>
      </c>
    </row>
    <row r="14643" spans="1:10" x14ac:dyDescent="0.3">
      <c r="A14643" s="178" t="s">
        <v>3372</v>
      </c>
      <c r="B14643" s="178" t="s">
        <v>267</v>
      </c>
      <c r="C14643" s="178" t="s">
        <v>1467</v>
      </c>
      <c r="D14643" s="178" t="s">
        <v>10913</v>
      </c>
      <c r="E14643" s="179">
        <v>36078</v>
      </c>
      <c r="F14643" s="180">
        <v>0</v>
      </c>
      <c r="G14643" s="180">
        <v>3000</v>
      </c>
      <c r="H14643" s="180">
        <v>0</v>
      </c>
      <c r="I14643" s="180">
        <f t="shared" si="456"/>
        <v>3000</v>
      </c>
      <c r="J14643" s="177" t="str">
        <f t="shared" si="457"/>
        <v>Date &gt; 1920</v>
      </c>
    </row>
    <row r="14644" spans="1:10" x14ac:dyDescent="0.3">
      <c r="A14644" s="178" t="s">
        <v>3372</v>
      </c>
      <c r="B14644" s="178" t="s">
        <v>267</v>
      </c>
      <c r="C14644" s="178" t="s">
        <v>1467</v>
      </c>
      <c r="D14644" s="178" t="s">
        <v>10913</v>
      </c>
      <c r="E14644" s="179">
        <v>36860</v>
      </c>
      <c r="F14644" s="180">
        <v>0</v>
      </c>
      <c r="G14644" s="180">
        <v>17806.28</v>
      </c>
      <c r="H14644" s="180">
        <v>11870.85</v>
      </c>
      <c r="I14644" s="180">
        <f t="shared" si="456"/>
        <v>29677.129999999997</v>
      </c>
      <c r="J14644" s="177" t="str">
        <f t="shared" si="457"/>
        <v>Date &gt; 1920</v>
      </c>
    </row>
    <row r="14645" spans="1:10" x14ac:dyDescent="0.3">
      <c r="A14645" s="178" t="s">
        <v>3372</v>
      </c>
      <c r="B14645" s="178" t="s">
        <v>267</v>
      </c>
      <c r="C14645" s="178" t="s">
        <v>1467</v>
      </c>
      <c r="D14645" s="178" t="s">
        <v>10913</v>
      </c>
      <c r="E14645" s="179">
        <v>36901</v>
      </c>
      <c r="F14645" s="180">
        <v>0</v>
      </c>
      <c r="G14645" s="180">
        <v>2000</v>
      </c>
      <c r="H14645" s="180">
        <v>2000</v>
      </c>
      <c r="I14645" s="180">
        <f t="shared" si="456"/>
        <v>4000</v>
      </c>
      <c r="J14645" s="177" t="str">
        <f t="shared" si="457"/>
        <v>Date &gt; 1920</v>
      </c>
    </row>
    <row r="14646" spans="1:10" x14ac:dyDescent="0.3">
      <c r="A14646" s="178" t="s">
        <v>3372</v>
      </c>
      <c r="B14646" s="178" t="s">
        <v>267</v>
      </c>
      <c r="C14646" s="178" t="s">
        <v>1467</v>
      </c>
      <c r="D14646" s="178" t="s">
        <v>10913</v>
      </c>
      <c r="E14646" s="179">
        <v>37309</v>
      </c>
      <c r="F14646" s="180">
        <v>0</v>
      </c>
      <c r="G14646" s="180">
        <v>4750</v>
      </c>
      <c r="H14646" s="180">
        <v>4750</v>
      </c>
      <c r="I14646" s="180">
        <f t="shared" si="456"/>
        <v>9500</v>
      </c>
      <c r="J14646" s="177" t="str">
        <f t="shared" si="457"/>
        <v>Date &gt; 1920</v>
      </c>
    </row>
    <row r="14647" spans="1:10" x14ac:dyDescent="0.3">
      <c r="A14647" s="178" t="s">
        <v>3372</v>
      </c>
      <c r="B14647" s="178" t="s">
        <v>267</v>
      </c>
      <c r="C14647" s="178" t="s">
        <v>1467</v>
      </c>
      <c r="D14647" s="178" t="s">
        <v>10914</v>
      </c>
      <c r="E14647" s="179">
        <v>36063</v>
      </c>
      <c r="F14647" s="180">
        <v>166154</v>
      </c>
      <c r="G14647" s="180">
        <v>11715.6</v>
      </c>
      <c r="H14647" s="180">
        <v>26272.84</v>
      </c>
      <c r="I14647" s="180">
        <f t="shared" si="456"/>
        <v>204142.44</v>
      </c>
      <c r="J14647" s="177" t="str">
        <f t="shared" si="457"/>
        <v>Date &gt; 1920</v>
      </c>
    </row>
    <row r="14648" spans="1:10" x14ac:dyDescent="0.3">
      <c r="A14648" s="178" t="s">
        <v>3372</v>
      </c>
      <c r="B14648" s="178" t="s">
        <v>267</v>
      </c>
      <c r="C14648" s="178" t="s">
        <v>1467</v>
      </c>
      <c r="D14648" s="178" t="s">
        <v>10914</v>
      </c>
      <c r="E14648" s="179">
        <v>36090</v>
      </c>
      <c r="F14648" s="180">
        <v>175737</v>
      </c>
      <c r="G14648" s="180">
        <v>5455.58</v>
      </c>
      <c r="H14648" s="180">
        <v>23163.53</v>
      </c>
      <c r="I14648" s="180">
        <f t="shared" si="456"/>
        <v>204356.11</v>
      </c>
      <c r="J14648" s="177" t="str">
        <f t="shared" si="457"/>
        <v>Date &gt; 1920</v>
      </c>
    </row>
    <row r="14649" spans="1:10" x14ac:dyDescent="0.3">
      <c r="A14649" s="178" t="s">
        <v>3372</v>
      </c>
      <c r="B14649" s="178" t="s">
        <v>267</v>
      </c>
      <c r="C14649" s="178" t="s">
        <v>1467</v>
      </c>
      <c r="D14649" s="178" t="s">
        <v>10914</v>
      </c>
      <c r="E14649" s="179">
        <v>36136</v>
      </c>
      <c r="F14649" s="180">
        <v>736728</v>
      </c>
      <c r="G14649" s="180">
        <v>33183.160000000003</v>
      </c>
      <c r="H14649" s="180">
        <v>103980.11</v>
      </c>
      <c r="I14649" s="180">
        <f t="shared" si="456"/>
        <v>873891.27</v>
      </c>
      <c r="J14649" s="177" t="str">
        <f t="shared" si="457"/>
        <v>Date &gt; 1920</v>
      </c>
    </row>
    <row r="14650" spans="1:10" x14ac:dyDescent="0.3">
      <c r="A14650" s="178" t="s">
        <v>3372</v>
      </c>
      <c r="B14650" s="178" t="s">
        <v>267</v>
      </c>
      <c r="C14650" s="178" t="s">
        <v>1467</v>
      </c>
      <c r="D14650" s="178" t="s">
        <v>10914</v>
      </c>
      <c r="E14650" s="179">
        <v>36167</v>
      </c>
      <c r="F14650" s="180">
        <v>97040</v>
      </c>
      <c r="G14650" s="180">
        <v>24055.18</v>
      </c>
      <c r="H14650" s="180">
        <v>26819.82</v>
      </c>
      <c r="I14650" s="180">
        <f t="shared" si="456"/>
        <v>147915</v>
      </c>
      <c r="J14650" s="177" t="str">
        <f t="shared" si="457"/>
        <v>Date &gt; 1920</v>
      </c>
    </row>
    <row r="14651" spans="1:10" x14ac:dyDescent="0.3">
      <c r="A14651" s="178" t="s">
        <v>3372</v>
      </c>
      <c r="B14651" s="178" t="s">
        <v>267</v>
      </c>
      <c r="C14651" s="178" t="s">
        <v>1467</v>
      </c>
      <c r="D14651" s="178" t="s">
        <v>10914</v>
      </c>
      <c r="E14651" s="179">
        <v>36368</v>
      </c>
      <c r="F14651" s="180">
        <v>180330</v>
      </c>
      <c r="G14651" s="180">
        <v>3777.24</v>
      </c>
      <c r="H14651" s="180">
        <v>22555.03</v>
      </c>
      <c r="I14651" s="180">
        <f t="shared" si="456"/>
        <v>206662.27</v>
      </c>
      <c r="J14651" s="177" t="str">
        <f t="shared" si="457"/>
        <v>Date &gt; 1920</v>
      </c>
    </row>
    <row r="14652" spans="1:10" x14ac:dyDescent="0.3">
      <c r="A14652" s="178" t="s">
        <v>3372</v>
      </c>
      <c r="B14652" s="178" t="s">
        <v>267</v>
      </c>
      <c r="C14652" s="178" t="s">
        <v>1467</v>
      </c>
      <c r="D14652" s="178" t="s">
        <v>10914</v>
      </c>
      <c r="E14652" s="179">
        <v>36405</v>
      </c>
      <c r="F14652" s="180">
        <v>85837</v>
      </c>
      <c r="G14652" s="180">
        <v>0</v>
      </c>
      <c r="H14652" s="180">
        <v>9537.7099999999991</v>
      </c>
      <c r="I14652" s="180">
        <f t="shared" si="456"/>
        <v>95374.709999999992</v>
      </c>
      <c r="J14652" s="177" t="str">
        <f t="shared" si="457"/>
        <v>Date &gt; 1920</v>
      </c>
    </row>
    <row r="14653" spans="1:10" x14ac:dyDescent="0.3">
      <c r="A14653" s="178" t="s">
        <v>3372</v>
      </c>
      <c r="B14653" s="178" t="s">
        <v>267</v>
      </c>
      <c r="C14653" s="178" t="s">
        <v>1467</v>
      </c>
      <c r="D14653" s="178" t="s">
        <v>10914</v>
      </c>
      <c r="E14653" s="179">
        <v>36594</v>
      </c>
      <c r="F14653" s="180">
        <v>153933</v>
      </c>
      <c r="G14653" s="180">
        <v>23204.69</v>
      </c>
      <c r="H14653" s="180">
        <v>22665.96</v>
      </c>
      <c r="I14653" s="180">
        <f t="shared" si="456"/>
        <v>199803.65</v>
      </c>
      <c r="J14653" s="177" t="str">
        <f t="shared" si="457"/>
        <v>Date &gt; 1920</v>
      </c>
    </row>
    <row r="14654" spans="1:10" x14ac:dyDescent="0.3">
      <c r="A14654" s="178" t="s">
        <v>3372</v>
      </c>
      <c r="B14654" s="178" t="s">
        <v>267</v>
      </c>
      <c r="C14654" s="178" t="s">
        <v>1467</v>
      </c>
      <c r="D14654" s="178" t="s">
        <v>10914</v>
      </c>
      <c r="E14654" s="179">
        <v>36726</v>
      </c>
      <c r="F14654" s="180">
        <v>72692</v>
      </c>
      <c r="G14654" s="180">
        <v>-72692</v>
      </c>
      <c r="H14654" s="180">
        <v>-15922.96</v>
      </c>
      <c r="I14654" s="180">
        <f t="shared" si="456"/>
        <v>-15922.96</v>
      </c>
      <c r="J14654" s="177" t="str">
        <f t="shared" si="457"/>
        <v>Date &gt; 1920</v>
      </c>
    </row>
    <row r="14655" spans="1:10" x14ac:dyDescent="0.3">
      <c r="A14655" s="178" t="s">
        <v>3372</v>
      </c>
      <c r="B14655" s="178" t="s">
        <v>267</v>
      </c>
      <c r="C14655" s="178" t="s">
        <v>1467</v>
      </c>
      <c r="D14655" s="178" t="s">
        <v>10914</v>
      </c>
      <c r="E14655" s="179">
        <v>36795</v>
      </c>
      <c r="F14655" s="180">
        <v>0</v>
      </c>
      <c r="G14655" s="180">
        <v>-59168.68</v>
      </c>
      <c r="H14655" s="180">
        <v>-39445.79</v>
      </c>
      <c r="I14655" s="180">
        <f t="shared" si="456"/>
        <v>-98614.47</v>
      </c>
      <c r="J14655" s="177" t="str">
        <f t="shared" si="457"/>
        <v>Date &gt; 1920</v>
      </c>
    </row>
    <row r="14656" spans="1:10" x14ac:dyDescent="0.3">
      <c r="A14656" s="178" t="s">
        <v>3372</v>
      </c>
      <c r="B14656" s="178" t="s">
        <v>267</v>
      </c>
      <c r="C14656" s="178" t="s">
        <v>1467</v>
      </c>
      <c r="D14656" s="178" t="s">
        <v>10914</v>
      </c>
      <c r="E14656" s="179">
        <v>36795</v>
      </c>
      <c r="F14656" s="180">
        <v>130997</v>
      </c>
      <c r="G14656" s="180">
        <v>0</v>
      </c>
      <c r="H14656" s="180">
        <v>0</v>
      </c>
      <c r="I14656" s="180">
        <f t="shared" si="456"/>
        <v>130997</v>
      </c>
      <c r="J14656" s="177" t="str">
        <f t="shared" si="457"/>
        <v>Date &gt; 1920</v>
      </c>
    </row>
    <row r="14657" spans="1:10" x14ac:dyDescent="0.3">
      <c r="A14657" s="178" t="s">
        <v>3372</v>
      </c>
      <c r="B14657" s="178" t="s">
        <v>267</v>
      </c>
      <c r="C14657" s="178" t="s">
        <v>1467</v>
      </c>
      <c r="D14657" s="178" t="s">
        <v>10915</v>
      </c>
      <c r="E14657" s="179">
        <v>36405</v>
      </c>
      <c r="F14657" s="180">
        <v>282720</v>
      </c>
      <c r="G14657" s="180">
        <v>0</v>
      </c>
      <c r="H14657" s="180">
        <v>31414.69</v>
      </c>
      <c r="I14657" s="180">
        <f t="shared" si="456"/>
        <v>314134.69</v>
      </c>
      <c r="J14657" s="177" t="str">
        <f t="shared" si="457"/>
        <v>Date &gt; 1920</v>
      </c>
    </row>
    <row r="14658" spans="1:10" x14ac:dyDescent="0.3">
      <c r="A14658" s="178" t="s">
        <v>3372</v>
      </c>
      <c r="B14658" s="178" t="s">
        <v>267</v>
      </c>
      <c r="C14658" s="178" t="s">
        <v>1467</v>
      </c>
      <c r="D14658" s="178" t="s">
        <v>10915</v>
      </c>
      <c r="E14658" s="179">
        <v>36426</v>
      </c>
      <c r="F14658" s="180">
        <v>986390</v>
      </c>
      <c r="G14658" s="180">
        <v>0</v>
      </c>
      <c r="H14658" s="180">
        <v>109599.12</v>
      </c>
      <c r="I14658" s="180">
        <f t="shared" si="456"/>
        <v>1095989.1200000001</v>
      </c>
      <c r="J14658" s="177" t="str">
        <f t="shared" si="457"/>
        <v>Date &gt; 1920</v>
      </c>
    </row>
    <row r="14659" spans="1:10" x14ac:dyDescent="0.3">
      <c r="A14659" s="178" t="s">
        <v>3372</v>
      </c>
      <c r="B14659" s="178" t="s">
        <v>267</v>
      </c>
      <c r="C14659" s="178" t="s">
        <v>1467</v>
      </c>
      <c r="D14659" s="178" t="s">
        <v>10915</v>
      </c>
      <c r="E14659" s="179">
        <v>36545</v>
      </c>
      <c r="F14659" s="180">
        <v>392861</v>
      </c>
      <c r="G14659" s="180">
        <v>0</v>
      </c>
      <c r="H14659" s="180">
        <v>43651.19</v>
      </c>
      <c r="I14659" s="180">
        <f t="shared" si="456"/>
        <v>436512.19</v>
      </c>
      <c r="J14659" s="177" t="str">
        <f t="shared" si="457"/>
        <v>Date &gt; 1920</v>
      </c>
    </row>
    <row r="14660" spans="1:10" x14ac:dyDescent="0.3">
      <c r="A14660" s="178" t="s">
        <v>3372</v>
      </c>
      <c r="B14660" s="178" t="s">
        <v>267</v>
      </c>
      <c r="C14660" s="178" t="s">
        <v>1467</v>
      </c>
      <c r="D14660" s="178" t="s">
        <v>10915</v>
      </c>
      <c r="E14660" s="179">
        <v>36649</v>
      </c>
      <c r="F14660" s="180">
        <v>169072</v>
      </c>
      <c r="G14660" s="180">
        <v>0</v>
      </c>
      <c r="H14660" s="180">
        <v>2048.6</v>
      </c>
      <c r="I14660" s="180">
        <f t="shared" si="456"/>
        <v>171120.6</v>
      </c>
      <c r="J14660" s="177" t="str">
        <f t="shared" si="457"/>
        <v>Date &gt; 1920</v>
      </c>
    </row>
    <row r="14661" spans="1:10" x14ac:dyDescent="0.3">
      <c r="A14661" s="178" t="s">
        <v>3372</v>
      </c>
      <c r="B14661" s="178" t="s">
        <v>267</v>
      </c>
      <c r="C14661" s="178" t="s">
        <v>1467</v>
      </c>
      <c r="D14661" s="178" t="s">
        <v>10915</v>
      </c>
      <c r="E14661" s="179">
        <v>36726</v>
      </c>
      <c r="F14661" s="180">
        <v>36093</v>
      </c>
      <c r="G14661" s="180">
        <v>0</v>
      </c>
      <c r="H14661" s="180">
        <v>0</v>
      </c>
      <c r="I14661" s="180">
        <f t="shared" ref="I14661:I14724" si="458">SUM(F14661:H14661)</f>
        <v>36093</v>
      </c>
      <c r="J14661" s="177" t="str">
        <f t="shared" ref="J14661:J14724" si="459">IF(OR(YEAR(E14661)&gt; 1920, ISBLANK(E14661)), "Date &gt; 1920", "Sketchy date")</f>
        <v>Date &gt; 1920</v>
      </c>
    </row>
    <row r="14662" spans="1:10" x14ac:dyDescent="0.3">
      <c r="A14662" s="178" t="s">
        <v>3372</v>
      </c>
      <c r="B14662" s="178" t="s">
        <v>267</v>
      </c>
      <c r="C14662" s="178" t="s">
        <v>1467</v>
      </c>
      <c r="D14662" s="178" t="s">
        <v>10915</v>
      </c>
      <c r="E14662" s="179">
        <v>36795</v>
      </c>
      <c r="F14662" s="180">
        <v>22940</v>
      </c>
      <c r="G14662" s="180">
        <v>0</v>
      </c>
      <c r="H14662" s="180">
        <v>23296.99</v>
      </c>
      <c r="I14662" s="180">
        <f t="shared" si="458"/>
        <v>46236.990000000005</v>
      </c>
      <c r="J14662" s="177" t="str">
        <f t="shared" si="459"/>
        <v>Date &gt; 1920</v>
      </c>
    </row>
    <row r="14663" spans="1:10" x14ac:dyDescent="0.3">
      <c r="A14663" s="178" t="s">
        <v>3372</v>
      </c>
      <c r="B14663" s="178" t="s">
        <v>267</v>
      </c>
      <c r="C14663" s="178" t="s">
        <v>1467</v>
      </c>
      <c r="D14663" s="178" t="s">
        <v>10916</v>
      </c>
      <c r="E14663" s="179">
        <v>36822</v>
      </c>
      <c r="F14663" s="180">
        <v>124024</v>
      </c>
      <c r="G14663" s="180">
        <v>0</v>
      </c>
      <c r="H14663" s="180">
        <v>13780.6</v>
      </c>
      <c r="I14663" s="180">
        <f t="shared" si="458"/>
        <v>137804.6</v>
      </c>
      <c r="J14663" s="177" t="str">
        <f t="shared" si="459"/>
        <v>Date &gt; 1920</v>
      </c>
    </row>
    <row r="14664" spans="1:10" x14ac:dyDescent="0.3">
      <c r="A14664" s="178" t="s">
        <v>3372</v>
      </c>
      <c r="B14664" s="178" t="s">
        <v>267</v>
      </c>
      <c r="C14664" s="178" t="s">
        <v>1467</v>
      </c>
      <c r="D14664" s="178" t="s">
        <v>10916</v>
      </c>
      <c r="E14664" s="179">
        <v>36839</v>
      </c>
      <c r="F14664" s="180">
        <v>292934</v>
      </c>
      <c r="G14664" s="180">
        <v>0</v>
      </c>
      <c r="H14664" s="180">
        <v>32549.91</v>
      </c>
      <c r="I14664" s="180">
        <f t="shared" si="458"/>
        <v>325483.90999999997</v>
      </c>
      <c r="J14664" s="177" t="str">
        <f t="shared" si="459"/>
        <v>Date &gt; 1920</v>
      </c>
    </row>
    <row r="14665" spans="1:10" x14ac:dyDescent="0.3">
      <c r="A14665" s="178" t="s">
        <v>3372</v>
      </c>
      <c r="B14665" s="178" t="s">
        <v>267</v>
      </c>
      <c r="C14665" s="178" t="s">
        <v>1467</v>
      </c>
      <c r="D14665" s="178" t="s">
        <v>10916</v>
      </c>
      <c r="E14665" s="179">
        <v>36866</v>
      </c>
      <c r="F14665" s="180">
        <v>892873</v>
      </c>
      <c r="G14665" s="180">
        <v>0</v>
      </c>
      <c r="H14665" s="180">
        <v>99206.89</v>
      </c>
      <c r="I14665" s="180">
        <f t="shared" si="458"/>
        <v>992079.89</v>
      </c>
      <c r="J14665" s="177" t="str">
        <f t="shared" si="459"/>
        <v>Date &gt; 1920</v>
      </c>
    </row>
    <row r="14666" spans="1:10" x14ac:dyDescent="0.3">
      <c r="A14666" s="178" t="s">
        <v>3372</v>
      </c>
      <c r="B14666" s="178" t="s">
        <v>267</v>
      </c>
      <c r="C14666" s="178" t="s">
        <v>1467</v>
      </c>
      <c r="D14666" s="178" t="s">
        <v>10916</v>
      </c>
      <c r="E14666" s="179">
        <v>36956</v>
      </c>
      <c r="F14666" s="180">
        <v>183694</v>
      </c>
      <c r="G14666" s="180">
        <v>0</v>
      </c>
      <c r="H14666" s="180">
        <v>20410.93</v>
      </c>
      <c r="I14666" s="180">
        <f t="shared" si="458"/>
        <v>204104.93</v>
      </c>
      <c r="J14666" s="177" t="str">
        <f t="shared" si="459"/>
        <v>Date &gt; 1920</v>
      </c>
    </row>
    <row r="14667" spans="1:10" x14ac:dyDescent="0.3">
      <c r="A14667" s="178" t="s">
        <v>3372</v>
      </c>
      <c r="B14667" s="178" t="s">
        <v>267</v>
      </c>
      <c r="C14667" s="178" t="s">
        <v>1467</v>
      </c>
      <c r="D14667" s="178" t="s">
        <v>10916</v>
      </c>
      <c r="E14667" s="179">
        <v>36992</v>
      </c>
      <c r="F14667" s="180">
        <v>97073</v>
      </c>
      <c r="G14667" s="180">
        <v>0</v>
      </c>
      <c r="H14667" s="180">
        <v>10786.02</v>
      </c>
      <c r="I14667" s="180">
        <f t="shared" si="458"/>
        <v>107859.02</v>
      </c>
      <c r="J14667" s="177" t="str">
        <f t="shared" si="459"/>
        <v>Date &gt; 1920</v>
      </c>
    </row>
    <row r="14668" spans="1:10" x14ac:dyDescent="0.3">
      <c r="A14668" s="178" t="s">
        <v>3372</v>
      </c>
      <c r="B14668" s="178" t="s">
        <v>267</v>
      </c>
      <c r="C14668" s="178" t="s">
        <v>1467</v>
      </c>
      <c r="D14668" s="178" t="s">
        <v>10916</v>
      </c>
      <c r="E14668" s="179">
        <v>37064</v>
      </c>
      <c r="F14668" s="180">
        <v>70209</v>
      </c>
      <c r="G14668" s="180">
        <v>0</v>
      </c>
      <c r="H14668" s="180">
        <v>7802.3</v>
      </c>
      <c r="I14668" s="180">
        <f t="shared" si="458"/>
        <v>78011.3</v>
      </c>
      <c r="J14668" s="177" t="str">
        <f t="shared" si="459"/>
        <v>Date &gt; 1920</v>
      </c>
    </row>
    <row r="14669" spans="1:10" x14ac:dyDescent="0.3">
      <c r="A14669" s="178" t="s">
        <v>3372</v>
      </c>
      <c r="B14669" s="178" t="s">
        <v>267</v>
      </c>
      <c r="C14669" s="178" t="s">
        <v>1467</v>
      </c>
      <c r="D14669" s="178" t="s">
        <v>10916</v>
      </c>
      <c r="E14669" s="179">
        <v>37140</v>
      </c>
      <c r="F14669" s="180">
        <v>91089</v>
      </c>
      <c r="G14669" s="180">
        <v>0</v>
      </c>
      <c r="H14669" s="180">
        <v>10120.9</v>
      </c>
      <c r="I14669" s="180">
        <f t="shared" si="458"/>
        <v>101209.9</v>
      </c>
      <c r="J14669" s="177" t="str">
        <f t="shared" si="459"/>
        <v>Date &gt; 1920</v>
      </c>
    </row>
    <row r="14670" spans="1:10" x14ac:dyDescent="0.3">
      <c r="A14670" s="178" t="s">
        <v>3372</v>
      </c>
      <c r="B14670" s="178" t="s">
        <v>267</v>
      </c>
      <c r="C14670" s="178" t="s">
        <v>1467</v>
      </c>
      <c r="D14670" s="178" t="s">
        <v>10916</v>
      </c>
      <c r="E14670" s="179">
        <v>37314</v>
      </c>
      <c r="F14670" s="180">
        <v>65201</v>
      </c>
      <c r="G14670" s="180">
        <v>0</v>
      </c>
      <c r="H14670" s="180">
        <v>7244.69</v>
      </c>
      <c r="I14670" s="180">
        <f t="shared" si="458"/>
        <v>72445.69</v>
      </c>
      <c r="J14670" s="177" t="str">
        <f t="shared" si="459"/>
        <v>Date &gt; 1920</v>
      </c>
    </row>
    <row r="14671" spans="1:10" x14ac:dyDescent="0.3">
      <c r="A14671" s="178" t="s">
        <v>3372</v>
      </c>
      <c r="B14671" s="178" t="s">
        <v>267</v>
      </c>
      <c r="C14671" s="178" t="s">
        <v>1467</v>
      </c>
      <c r="D14671" s="178" t="s">
        <v>10916</v>
      </c>
      <c r="E14671" s="179">
        <v>37417</v>
      </c>
      <c r="F14671" s="180">
        <v>25384</v>
      </c>
      <c r="G14671" s="180">
        <v>0</v>
      </c>
      <c r="H14671" s="180">
        <v>2820</v>
      </c>
      <c r="I14671" s="180">
        <f t="shared" si="458"/>
        <v>28204</v>
      </c>
      <c r="J14671" s="177" t="str">
        <f t="shared" si="459"/>
        <v>Date &gt; 1920</v>
      </c>
    </row>
    <row r="14672" spans="1:10" x14ac:dyDescent="0.3">
      <c r="A14672" s="178" t="s">
        <v>3372</v>
      </c>
      <c r="B14672" s="178" t="s">
        <v>267</v>
      </c>
      <c r="C14672" s="178" t="s">
        <v>1467</v>
      </c>
      <c r="D14672" s="178" t="s">
        <v>10916</v>
      </c>
      <c r="E14672" s="179">
        <v>37596</v>
      </c>
      <c r="F14672" s="180">
        <v>45556</v>
      </c>
      <c r="G14672" s="180">
        <v>0</v>
      </c>
      <c r="H14672" s="180">
        <v>5060.3900000000003</v>
      </c>
      <c r="I14672" s="180">
        <f t="shared" si="458"/>
        <v>50616.39</v>
      </c>
      <c r="J14672" s="177" t="str">
        <f t="shared" si="459"/>
        <v>Date &gt; 1920</v>
      </c>
    </row>
    <row r="14673" spans="1:10" x14ac:dyDescent="0.3">
      <c r="A14673" s="178" t="s">
        <v>3372</v>
      </c>
      <c r="B14673" s="178" t="s">
        <v>267</v>
      </c>
      <c r="C14673" s="178" t="s">
        <v>1467</v>
      </c>
      <c r="D14673" s="178" t="s">
        <v>10916</v>
      </c>
      <c r="E14673" s="179">
        <v>37741</v>
      </c>
      <c r="F14673" s="180">
        <v>8749</v>
      </c>
      <c r="G14673" s="180">
        <v>0</v>
      </c>
      <c r="H14673" s="180">
        <v>4933.47</v>
      </c>
      <c r="I14673" s="180">
        <f t="shared" si="458"/>
        <v>13682.470000000001</v>
      </c>
      <c r="J14673" s="177" t="str">
        <f t="shared" si="459"/>
        <v>Date &gt; 1920</v>
      </c>
    </row>
    <row r="14674" spans="1:10" x14ac:dyDescent="0.3">
      <c r="A14674" s="178" t="s">
        <v>3372</v>
      </c>
      <c r="B14674" s="178" t="s">
        <v>267</v>
      </c>
      <c r="C14674" s="178" t="s">
        <v>1467</v>
      </c>
      <c r="D14674" s="178" t="s">
        <v>6519</v>
      </c>
      <c r="E14674" s="179">
        <v>38254</v>
      </c>
      <c r="F14674" s="180">
        <v>0</v>
      </c>
      <c r="G14674" s="180">
        <v>2376.6</v>
      </c>
      <c r="H14674" s="180">
        <v>1584.4</v>
      </c>
      <c r="I14674" s="180">
        <f t="shared" si="458"/>
        <v>3961</v>
      </c>
      <c r="J14674" s="177" t="str">
        <f t="shared" si="459"/>
        <v>Date &gt; 1920</v>
      </c>
    </row>
    <row r="14675" spans="1:10" x14ac:dyDescent="0.3">
      <c r="A14675" s="178" t="s">
        <v>3372</v>
      </c>
      <c r="B14675" s="178" t="s">
        <v>267</v>
      </c>
      <c r="C14675" s="178" t="s">
        <v>1467</v>
      </c>
      <c r="D14675" s="178" t="s">
        <v>10917</v>
      </c>
      <c r="E14675" s="179">
        <v>37769</v>
      </c>
      <c r="F14675" s="180">
        <v>0</v>
      </c>
      <c r="G14675" s="180">
        <v>15308.09</v>
      </c>
      <c r="H14675" s="180">
        <v>10205.379999999999</v>
      </c>
      <c r="I14675" s="180">
        <f t="shared" si="458"/>
        <v>25513.47</v>
      </c>
      <c r="J14675" s="177" t="str">
        <f t="shared" si="459"/>
        <v>Date &gt; 1920</v>
      </c>
    </row>
    <row r="14676" spans="1:10" x14ac:dyDescent="0.3">
      <c r="A14676" s="178" t="s">
        <v>3372</v>
      </c>
      <c r="B14676" s="178" t="s">
        <v>267</v>
      </c>
      <c r="C14676" s="178" t="s">
        <v>1467</v>
      </c>
      <c r="D14676" s="178" t="s">
        <v>10918</v>
      </c>
      <c r="E14676" s="179">
        <v>39086</v>
      </c>
      <c r="F14676" s="180">
        <v>0</v>
      </c>
      <c r="G14676" s="180">
        <v>92129.79</v>
      </c>
      <c r="H14676" s="180">
        <v>67200</v>
      </c>
      <c r="I14676" s="180">
        <f t="shared" si="458"/>
        <v>159329.78999999998</v>
      </c>
      <c r="J14676" s="177" t="str">
        <f t="shared" si="459"/>
        <v>Date &gt; 1920</v>
      </c>
    </row>
    <row r="14677" spans="1:10" x14ac:dyDescent="0.3">
      <c r="A14677" s="178" t="s">
        <v>3372</v>
      </c>
      <c r="B14677" s="178" t="s">
        <v>267</v>
      </c>
      <c r="C14677" s="178" t="s">
        <v>1467</v>
      </c>
      <c r="D14677" s="178" t="s">
        <v>10918</v>
      </c>
      <c r="E14677" s="179">
        <v>39119</v>
      </c>
      <c r="F14677" s="180">
        <v>0</v>
      </c>
      <c r="G14677" s="180">
        <v>0</v>
      </c>
      <c r="H14677" s="180">
        <v>32289.39</v>
      </c>
      <c r="I14677" s="180">
        <f t="shared" si="458"/>
        <v>32289.39</v>
      </c>
      <c r="J14677" s="177" t="str">
        <f t="shared" si="459"/>
        <v>Date &gt; 1920</v>
      </c>
    </row>
    <row r="14678" spans="1:10" x14ac:dyDescent="0.3">
      <c r="A14678" s="178" t="s">
        <v>3372</v>
      </c>
      <c r="B14678" s="178" t="s">
        <v>267</v>
      </c>
      <c r="C14678" s="178" t="s">
        <v>1467</v>
      </c>
      <c r="D14678" s="178" t="s">
        <v>10919</v>
      </c>
      <c r="E14678" s="179">
        <v>37973</v>
      </c>
      <c r="F14678" s="180">
        <v>150826</v>
      </c>
      <c r="G14678" s="180">
        <v>0</v>
      </c>
      <c r="H14678" s="180">
        <v>16759.37</v>
      </c>
      <c r="I14678" s="180">
        <f t="shared" si="458"/>
        <v>167585.37</v>
      </c>
      <c r="J14678" s="177" t="str">
        <f t="shared" si="459"/>
        <v>Date &gt; 1920</v>
      </c>
    </row>
    <row r="14679" spans="1:10" x14ac:dyDescent="0.3">
      <c r="A14679" s="178" t="s">
        <v>3372</v>
      </c>
      <c r="B14679" s="178" t="s">
        <v>267</v>
      </c>
      <c r="C14679" s="178" t="s">
        <v>1467</v>
      </c>
      <c r="D14679" s="178" t="s">
        <v>10919</v>
      </c>
      <c r="E14679" s="179">
        <v>38065</v>
      </c>
      <c r="F14679" s="180">
        <v>131284</v>
      </c>
      <c r="G14679" s="180">
        <v>0</v>
      </c>
      <c r="H14679" s="180">
        <v>14587.15</v>
      </c>
      <c r="I14679" s="180">
        <f t="shared" si="458"/>
        <v>145871.15</v>
      </c>
      <c r="J14679" s="177" t="str">
        <f t="shared" si="459"/>
        <v>Date &gt; 1920</v>
      </c>
    </row>
    <row r="14680" spans="1:10" x14ac:dyDescent="0.3">
      <c r="A14680" s="178" t="s">
        <v>3372</v>
      </c>
      <c r="B14680" s="178" t="s">
        <v>267</v>
      </c>
      <c r="C14680" s="178" t="s">
        <v>1467</v>
      </c>
      <c r="D14680" s="178" t="s">
        <v>10919</v>
      </c>
      <c r="E14680" s="179">
        <v>38170</v>
      </c>
      <c r="F14680" s="180">
        <v>109442</v>
      </c>
      <c r="G14680" s="180">
        <v>0</v>
      </c>
      <c r="H14680" s="180">
        <v>12159.58</v>
      </c>
      <c r="I14680" s="180">
        <f t="shared" si="458"/>
        <v>121601.58</v>
      </c>
      <c r="J14680" s="177" t="str">
        <f t="shared" si="459"/>
        <v>Date &gt; 1920</v>
      </c>
    </row>
    <row r="14681" spans="1:10" x14ac:dyDescent="0.3">
      <c r="A14681" s="178" t="s">
        <v>3372</v>
      </c>
      <c r="B14681" s="178" t="s">
        <v>267</v>
      </c>
      <c r="C14681" s="178" t="s">
        <v>1467</v>
      </c>
      <c r="D14681" s="178" t="s">
        <v>10919</v>
      </c>
      <c r="E14681" s="179">
        <v>38295</v>
      </c>
      <c r="F14681" s="180">
        <v>43126</v>
      </c>
      <c r="G14681" s="180">
        <v>0</v>
      </c>
      <c r="H14681" s="180">
        <v>4791.79</v>
      </c>
      <c r="I14681" s="180">
        <f t="shared" si="458"/>
        <v>47917.79</v>
      </c>
      <c r="J14681" s="177" t="str">
        <f t="shared" si="459"/>
        <v>Date &gt; 1920</v>
      </c>
    </row>
    <row r="14682" spans="1:10" x14ac:dyDescent="0.3">
      <c r="A14682" s="178" t="s">
        <v>3372</v>
      </c>
      <c r="B14682" s="178" t="s">
        <v>267</v>
      </c>
      <c r="C14682" s="178" t="s">
        <v>1467</v>
      </c>
      <c r="D14682" s="178" t="s">
        <v>10919</v>
      </c>
      <c r="E14682" s="179">
        <v>38799</v>
      </c>
      <c r="F14682" s="180">
        <v>15322</v>
      </c>
      <c r="G14682" s="180">
        <v>0</v>
      </c>
      <c r="H14682" s="180">
        <v>11039.81</v>
      </c>
      <c r="I14682" s="180">
        <f t="shared" si="458"/>
        <v>26361.809999999998</v>
      </c>
      <c r="J14682" s="177" t="str">
        <f t="shared" si="459"/>
        <v>Date &gt; 1920</v>
      </c>
    </row>
    <row r="14683" spans="1:10" x14ac:dyDescent="0.3">
      <c r="A14683" s="178" t="s">
        <v>3372</v>
      </c>
      <c r="B14683" s="178" t="s">
        <v>267</v>
      </c>
      <c r="C14683" s="178" t="s">
        <v>1467</v>
      </c>
      <c r="D14683" s="178" t="s">
        <v>10919</v>
      </c>
      <c r="E14683" s="179">
        <v>38880</v>
      </c>
      <c r="F14683" s="180">
        <v>0</v>
      </c>
      <c r="G14683" s="180">
        <v>56020.62</v>
      </c>
      <c r="H14683" s="180">
        <v>28010.38</v>
      </c>
      <c r="I14683" s="180">
        <f t="shared" si="458"/>
        <v>84031</v>
      </c>
      <c r="J14683" s="177" t="str">
        <f t="shared" si="459"/>
        <v>Date &gt; 1920</v>
      </c>
    </row>
    <row r="14684" spans="1:10" x14ac:dyDescent="0.3">
      <c r="A14684" s="178" t="s">
        <v>3372</v>
      </c>
      <c r="B14684" s="178" t="s">
        <v>267</v>
      </c>
      <c r="C14684" s="178" t="s">
        <v>1467</v>
      </c>
      <c r="D14684" s="178" t="s">
        <v>10920</v>
      </c>
      <c r="E14684" s="179">
        <v>39008</v>
      </c>
      <c r="F14684" s="180">
        <v>0</v>
      </c>
      <c r="G14684" s="180">
        <v>60813.26</v>
      </c>
      <c r="H14684" s="180">
        <v>65881.039999999994</v>
      </c>
      <c r="I14684" s="180">
        <f t="shared" si="458"/>
        <v>126694.29999999999</v>
      </c>
      <c r="J14684" s="177" t="str">
        <f t="shared" si="459"/>
        <v>Date &gt; 1920</v>
      </c>
    </row>
    <row r="14685" spans="1:10" x14ac:dyDescent="0.3">
      <c r="A14685" s="178" t="s">
        <v>3372</v>
      </c>
      <c r="B14685" s="178" t="s">
        <v>267</v>
      </c>
      <c r="C14685" s="178" t="s">
        <v>1467</v>
      </c>
      <c r="D14685" s="178" t="s">
        <v>10921</v>
      </c>
      <c r="E14685" s="179">
        <v>38897</v>
      </c>
      <c r="F14685" s="180">
        <v>0</v>
      </c>
      <c r="G14685" s="180">
        <v>11433.1</v>
      </c>
      <c r="H14685" s="180">
        <v>4899.8999999999996</v>
      </c>
      <c r="I14685" s="180">
        <f t="shared" si="458"/>
        <v>16333</v>
      </c>
      <c r="J14685" s="177" t="str">
        <f t="shared" si="459"/>
        <v>Date &gt; 1920</v>
      </c>
    </row>
    <row r="14686" spans="1:10" x14ac:dyDescent="0.3">
      <c r="A14686" s="178" t="s">
        <v>3372</v>
      </c>
      <c r="B14686" s="178" t="s">
        <v>267</v>
      </c>
      <c r="C14686" s="178" t="s">
        <v>1467</v>
      </c>
      <c r="D14686" s="178" t="s">
        <v>10922</v>
      </c>
      <c r="E14686" s="179">
        <v>39069</v>
      </c>
      <c r="F14686" s="180">
        <v>1131954</v>
      </c>
      <c r="G14686" s="180">
        <v>0</v>
      </c>
      <c r="H14686" s="180">
        <v>59578.21</v>
      </c>
      <c r="I14686" s="180">
        <f t="shared" si="458"/>
        <v>1191532.21</v>
      </c>
      <c r="J14686" s="177" t="str">
        <f t="shared" si="459"/>
        <v>Date &gt; 1920</v>
      </c>
    </row>
    <row r="14687" spans="1:10" x14ac:dyDescent="0.3">
      <c r="A14687" s="178" t="s">
        <v>3372</v>
      </c>
      <c r="B14687" s="178" t="s">
        <v>267</v>
      </c>
      <c r="C14687" s="178" t="s">
        <v>1467</v>
      </c>
      <c r="D14687" s="178" t="s">
        <v>10922</v>
      </c>
      <c r="E14687" s="179">
        <v>39486</v>
      </c>
      <c r="F14687" s="180">
        <v>703170</v>
      </c>
      <c r="G14687" s="180">
        <v>0</v>
      </c>
      <c r="H14687" s="180">
        <v>37008.42</v>
      </c>
      <c r="I14687" s="180">
        <f t="shared" si="458"/>
        <v>740178.42</v>
      </c>
      <c r="J14687" s="177" t="str">
        <f t="shared" si="459"/>
        <v>Date &gt; 1920</v>
      </c>
    </row>
    <row r="14688" spans="1:10" x14ac:dyDescent="0.3">
      <c r="A14688" s="178" t="s">
        <v>3372</v>
      </c>
      <c r="B14688" s="178" t="s">
        <v>267</v>
      </c>
      <c r="C14688" s="178" t="s">
        <v>1467</v>
      </c>
      <c r="D14688" s="178" t="s">
        <v>10923</v>
      </c>
      <c r="E14688" s="179">
        <v>39891</v>
      </c>
      <c r="F14688" s="180">
        <v>145705</v>
      </c>
      <c r="G14688" s="180">
        <v>47573.06</v>
      </c>
      <c r="H14688" s="180">
        <v>10173.34</v>
      </c>
      <c r="I14688" s="180">
        <f t="shared" si="458"/>
        <v>203451.4</v>
      </c>
      <c r="J14688" s="177" t="str">
        <f t="shared" si="459"/>
        <v>Date &gt; 1920</v>
      </c>
    </row>
    <row r="14689" spans="1:10" x14ac:dyDescent="0.3">
      <c r="A14689" s="178" t="s">
        <v>3372</v>
      </c>
      <c r="B14689" s="178" t="s">
        <v>267</v>
      </c>
      <c r="C14689" s="178" t="s">
        <v>1467</v>
      </c>
      <c r="D14689" s="178" t="s">
        <v>10923</v>
      </c>
      <c r="E14689" s="179">
        <v>40121</v>
      </c>
      <c r="F14689" s="180">
        <v>23105</v>
      </c>
      <c r="G14689" s="180">
        <v>14727.94</v>
      </c>
      <c r="H14689" s="180">
        <v>2516.71</v>
      </c>
      <c r="I14689" s="180">
        <f t="shared" si="458"/>
        <v>40349.65</v>
      </c>
      <c r="J14689" s="177" t="str">
        <f t="shared" si="459"/>
        <v>Date &gt; 1920</v>
      </c>
    </row>
    <row r="14690" spans="1:10" x14ac:dyDescent="0.3">
      <c r="A14690" s="178" t="s">
        <v>3372</v>
      </c>
      <c r="B14690" s="178" t="s">
        <v>267</v>
      </c>
      <c r="C14690" s="178" t="s">
        <v>1467</v>
      </c>
      <c r="D14690" s="178" t="s">
        <v>10923</v>
      </c>
      <c r="E14690" s="179">
        <v>40616</v>
      </c>
      <c r="F14690" s="180">
        <v>9378</v>
      </c>
      <c r="G14690" s="180">
        <v>0</v>
      </c>
      <c r="H14690" s="180">
        <v>-32.08</v>
      </c>
      <c r="I14690" s="180">
        <f t="shared" si="458"/>
        <v>9345.92</v>
      </c>
      <c r="J14690" s="177" t="str">
        <f t="shared" si="459"/>
        <v>Date &gt; 1920</v>
      </c>
    </row>
    <row r="14691" spans="1:10" x14ac:dyDescent="0.3">
      <c r="A14691" s="178" t="s">
        <v>3372</v>
      </c>
      <c r="B14691" s="178" t="s">
        <v>267</v>
      </c>
      <c r="C14691" s="178" t="s">
        <v>1467</v>
      </c>
      <c r="D14691" s="178" t="s">
        <v>10924</v>
      </c>
      <c r="E14691" s="179">
        <v>40071</v>
      </c>
      <c r="F14691" s="180">
        <v>292081</v>
      </c>
      <c r="G14691" s="180">
        <v>0</v>
      </c>
      <c r="H14691" s="180">
        <v>15373.76</v>
      </c>
      <c r="I14691" s="180">
        <f t="shared" si="458"/>
        <v>307454.76</v>
      </c>
      <c r="J14691" s="177" t="str">
        <f t="shared" si="459"/>
        <v>Date &gt; 1920</v>
      </c>
    </row>
    <row r="14692" spans="1:10" x14ac:dyDescent="0.3">
      <c r="A14692" s="178" t="s">
        <v>3372</v>
      </c>
      <c r="B14692" s="178" t="s">
        <v>267</v>
      </c>
      <c r="C14692" s="178" t="s">
        <v>1467</v>
      </c>
      <c r="D14692" s="178" t="s">
        <v>10924</v>
      </c>
      <c r="E14692" s="179">
        <v>40107</v>
      </c>
      <c r="F14692" s="180">
        <v>694769</v>
      </c>
      <c r="G14692" s="180">
        <v>0</v>
      </c>
      <c r="H14692" s="180">
        <v>36566.81</v>
      </c>
      <c r="I14692" s="180">
        <f t="shared" si="458"/>
        <v>731335.81</v>
      </c>
      <c r="J14692" s="177" t="str">
        <f t="shared" si="459"/>
        <v>Date &gt; 1920</v>
      </c>
    </row>
    <row r="14693" spans="1:10" x14ac:dyDescent="0.3">
      <c r="A14693" s="178" t="s">
        <v>3372</v>
      </c>
      <c r="B14693" s="178" t="s">
        <v>267</v>
      </c>
      <c r="C14693" s="178" t="s">
        <v>1467</v>
      </c>
      <c r="D14693" s="178" t="s">
        <v>10924</v>
      </c>
      <c r="E14693" s="179">
        <v>40136</v>
      </c>
      <c r="F14693" s="180">
        <v>1062972</v>
      </c>
      <c r="G14693" s="180">
        <v>0</v>
      </c>
      <c r="H14693" s="180">
        <v>55946.54</v>
      </c>
      <c r="I14693" s="180">
        <f t="shared" si="458"/>
        <v>1118918.54</v>
      </c>
      <c r="J14693" s="177" t="str">
        <f t="shared" si="459"/>
        <v>Date &gt; 1920</v>
      </c>
    </row>
    <row r="14694" spans="1:10" x14ac:dyDescent="0.3">
      <c r="A14694" s="178" t="s">
        <v>3372</v>
      </c>
      <c r="B14694" s="178" t="s">
        <v>267</v>
      </c>
      <c r="C14694" s="178" t="s">
        <v>1467</v>
      </c>
      <c r="D14694" s="178" t="s">
        <v>10924</v>
      </c>
      <c r="E14694" s="179">
        <v>40214</v>
      </c>
      <c r="F14694" s="180">
        <v>454097</v>
      </c>
      <c r="G14694" s="180">
        <v>0</v>
      </c>
      <c r="H14694" s="180">
        <v>23899.43</v>
      </c>
      <c r="I14694" s="180">
        <f t="shared" si="458"/>
        <v>477996.43</v>
      </c>
      <c r="J14694" s="177" t="str">
        <f t="shared" si="459"/>
        <v>Date &gt; 1920</v>
      </c>
    </row>
    <row r="14695" spans="1:10" x14ac:dyDescent="0.3">
      <c r="A14695" s="178" t="s">
        <v>3372</v>
      </c>
      <c r="B14695" s="178" t="s">
        <v>267</v>
      </c>
      <c r="C14695" s="178" t="s">
        <v>1467</v>
      </c>
      <c r="D14695" s="178" t="s">
        <v>10924</v>
      </c>
      <c r="E14695" s="179">
        <v>40473</v>
      </c>
      <c r="F14695" s="180">
        <v>281074</v>
      </c>
      <c r="G14695" s="180">
        <v>0</v>
      </c>
      <c r="H14695" s="180">
        <v>14792.6</v>
      </c>
      <c r="I14695" s="180">
        <f t="shared" si="458"/>
        <v>295866.59999999998</v>
      </c>
      <c r="J14695" s="177" t="str">
        <f t="shared" si="459"/>
        <v>Date &gt; 1920</v>
      </c>
    </row>
    <row r="14696" spans="1:10" x14ac:dyDescent="0.3">
      <c r="A14696" s="178" t="s">
        <v>3372</v>
      </c>
      <c r="B14696" s="178" t="s">
        <v>267</v>
      </c>
      <c r="C14696" s="178" t="s">
        <v>1467</v>
      </c>
      <c r="D14696" s="178" t="s">
        <v>10924</v>
      </c>
      <c r="E14696" s="179">
        <v>40877</v>
      </c>
      <c r="F14696" s="180">
        <v>193957</v>
      </c>
      <c r="G14696" s="180">
        <v>0</v>
      </c>
      <c r="H14696" s="180">
        <v>10208.709999999999</v>
      </c>
      <c r="I14696" s="180">
        <f t="shared" si="458"/>
        <v>204165.71</v>
      </c>
      <c r="J14696" s="177" t="str">
        <f t="shared" si="459"/>
        <v>Date &gt; 1920</v>
      </c>
    </row>
    <row r="14697" spans="1:10" x14ac:dyDescent="0.3">
      <c r="A14697" s="178" t="s">
        <v>3372</v>
      </c>
      <c r="B14697" s="178" t="s">
        <v>267</v>
      </c>
      <c r="C14697" s="178" t="s">
        <v>1467</v>
      </c>
      <c r="D14697" s="178" t="s">
        <v>10924</v>
      </c>
      <c r="E14697" s="179">
        <v>41106</v>
      </c>
      <c r="F14697" s="180">
        <v>15272</v>
      </c>
      <c r="G14697" s="180">
        <v>0</v>
      </c>
      <c r="H14697" s="180">
        <v>2473.75</v>
      </c>
      <c r="I14697" s="180">
        <f t="shared" si="458"/>
        <v>17745.75</v>
      </c>
      <c r="J14697" s="177" t="str">
        <f t="shared" si="459"/>
        <v>Date &gt; 1920</v>
      </c>
    </row>
    <row r="14698" spans="1:10" x14ac:dyDescent="0.3">
      <c r="A14698" s="178" t="s">
        <v>3372</v>
      </c>
      <c r="B14698" s="178" t="s">
        <v>267</v>
      </c>
      <c r="C14698" s="178" t="s">
        <v>1467</v>
      </c>
      <c r="D14698" s="178" t="s">
        <v>10924</v>
      </c>
      <c r="E14698" s="179">
        <v>41309</v>
      </c>
      <c r="F14698" s="180">
        <v>50000</v>
      </c>
      <c r="G14698" s="180">
        <v>0</v>
      </c>
      <c r="H14698" s="180">
        <v>961.26</v>
      </c>
      <c r="I14698" s="180">
        <f t="shared" si="458"/>
        <v>50961.26</v>
      </c>
      <c r="J14698" s="177" t="str">
        <f t="shared" si="459"/>
        <v>Date &gt; 1920</v>
      </c>
    </row>
    <row r="14699" spans="1:10" x14ac:dyDescent="0.3">
      <c r="A14699" s="178" t="s">
        <v>3372</v>
      </c>
      <c r="B14699" s="178" t="s">
        <v>267</v>
      </c>
      <c r="C14699" s="178" t="s">
        <v>1467</v>
      </c>
      <c r="D14699" s="178" t="s">
        <v>10924</v>
      </c>
      <c r="E14699" s="179">
        <v>41309</v>
      </c>
      <c r="F14699" s="180">
        <v>10896</v>
      </c>
      <c r="G14699" s="180">
        <v>0</v>
      </c>
      <c r="H14699" s="180">
        <v>0</v>
      </c>
      <c r="I14699" s="180">
        <f t="shared" si="458"/>
        <v>10896</v>
      </c>
      <c r="J14699" s="177" t="str">
        <f t="shared" si="459"/>
        <v>Date &gt; 1920</v>
      </c>
    </row>
    <row r="14700" spans="1:10" x14ac:dyDescent="0.3">
      <c r="A14700" s="178" t="s">
        <v>3372</v>
      </c>
      <c r="B14700" s="178" t="s">
        <v>267</v>
      </c>
      <c r="C14700" s="178" t="s">
        <v>1467</v>
      </c>
      <c r="D14700" s="178" t="s">
        <v>6392</v>
      </c>
      <c r="E14700" s="179">
        <v>39920</v>
      </c>
      <c r="F14700" s="180">
        <v>0</v>
      </c>
      <c r="G14700" s="180">
        <v>6111.5</v>
      </c>
      <c r="H14700" s="180">
        <v>1527.88</v>
      </c>
      <c r="I14700" s="180">
        <f t="shared" si="458"/>
        <v>7639.38</v>
      </c>
      <c r="J14700" s="177" t="str">
        <f t="shared" si="459"/>
        <v>Date &gt; 1920</v>
      </c>
    </row>
    <row r="14701" spans="1:10" x14ac:dyDescent="0.3">
      <c r="A14701" s="178" t="s">
        <v>3372</v>
      </c>
      <c r="B14701" s="178" t="s">
        <v>267</v>
      </c>
      <c r="C14701" s="178" t="s">
        <v>1467</v>
      </c>
      <c r="D14701" s="178" t="s">
        <v>10925</v>
      </c>
      <c r="E14701" s="179">
        <v>40378</v>
      </c>
      <c r="F14701" s="180">
        <v>0</v>
      </c>
      <c r="G14701" s="180">
        <v>9784.4599999999991</v>
      </c>
      <c r="H14701" s="180">
        <v>9784.4599999999991</v>
      </c>
      <c r="I14701" s="180">
        <f t="shared" si="458"/>
        <v>19568.919999999998</v>
      </c>
      <c r="J14701" s="177" t="str">
        <f t="shared" si="459"/>
        <v>Date &gt; 1920</v>
      </c>
    </row>
    <row r="14702" spans="1:10" x14ac:dyDescent="0.3">
      <c r="A14702" s="178" t="s">
        <v>3372</v>
      </c>
      <c r="B14702" s="178" t="s">
        <v>267</v>
      </c>
      <c r="C14702" s="178" t="s">
        <v>1467</v>
      </c>
      <c r="D14702" s="178" t="s">
        <v>10925</v>
      </c>
      <c r="E14702" s="179">
        <v>41121</v>
      </c>
      <c r="F14702" s="180">
        <v>0</v>
      </c>
      <c r="G14702" s="180">
        <v>22713.54</v>
      </c>
      <c r="H14702" s="180">
        <v>22713.54</v>
      </c>
      <c r="I14702" s="180">
        <f t="shared" si="458"/>
        <v>45427.08</v>
      </c>
      <c r="J14702" s="177" t="str">
        <f t="shared" si="459"/>
        <v>Date &gt; 1920</v>
      </c>
    </row>
    <row r="14703" spans="1:10" x14ac:dyDescent="0.3">
      <c r="A14703" s="178" t="s">
        <v>3372</v>
      </c>
      <c r="B14703" s="178" t="s">
        <v>267</v>
      </c>
      <c r="C14703" s="178" t="s">
        <v>1467</v>
      </c>
      <c r="D14703" s="178" t="s">
        <v>7590</v>
      </c>
      <c r="E14703" s="179">
        <v>40941</v>
      </c>
      <c r="F14703" s="180">
        <v>0</v>
      </c>
      <c r="G14703" s="180">
        <v>86375</v>
      </c>
      <c r="H14703" s="180">
        <v>102888.85</v>
      </c>
      <c r="I14703" s="180">
        <f t="shared" si="458"/>
        <v>189263.85</v>
      </c>
      <c r="J14703" s="177" t="str">
        <f t="shared" si="459"/>
        <v>Date &gt; 1920</v>
      </c>
    </row>
    <row r="14704" spans="1:10" x14ac:dyDescent="0.3">
      <c r="A14704" s="178" t="s">
        <v>3372</v>
      </c>
      <c r="B14704" s="178" t="s">
        <v>267</v>
      </c>
      <c r="C14704" s="178" t="s">
        <v>1467</v>
      </c>
      <c r="D14704" s="178" t="s">
        <v>7590</v>
      </c>
      <c r="E14704" s="179">
        <v>40941</v>
      </c>
      <c r="F14704" s="180">
        <v>0</v>
      </c>
      <c r="G14704" s="180">
        <v>16513.86</v>
      </c>
      <c r="H14704" s="180">
        <v>0</v>
      </c>
      <c r="I14704" s="180">
        <f t="shared" si="458"/>
        <v>16513.86</v>
      </c>
      <c r="J14704" s="177" t="str">
        <f t="shared" si="459"/>
        <v>Date &gt; 1920</v>
      </c>
    </row>
    <row r="14705" spans="1:10" x14ac:dyDescent="0.3">
      <c r="A14705" s="178" t="s">
        <v>3372</v>
      </c>
      <c r="B14705" s="178" t="s">
        <v>267</v>
      </c>
      <c r="C14705" s="178" t="s">
        <v>1467</v>
      </c>
      <c r="D14705" s="178" t="s">
        <v>7590</v>
      </c>
      <c r="E14705" s="179">
        <v>40946</v>
      </c>
      <c r="F14705" s="180">
        <v>0</v>
      </c>
      <c r="G14705" s="180">
        <v>3901.64</v>
      </c>
      <c r="H14705" s="180">
        <v>3901.65</v>
      </c>
      <c r="I14705" s="180">
        <f t="shared" si="458"/>
        <v>7803.29</v>
      </c>
      <c r="J14705" s="177" t="str">
        <f t="shared" si="459"/>
        <v>Date &gt; 1920</v>
      </c>
    </row>
    <row r="14706" spans="1:10" x14ac:dyDescent="0.3">
      <c r="A14706" s="178" t="s">
        <v>3372</v>
      </c>
      <c r="B14706" s="178" t="s">
        <v>267</v>
      </c>
      <c r="C14706" s="178" t="s">
        <v>1467</v>
      </c>
      <c r="D14706" s="178" t="s">
        <v>7391</v>
      </c>
      <c r="E14706" s="179">
        <v>41568</v>
      </c>
      <c r="F14706" s="180">
        <v>0</v>
      </c>
      <c r="G14706" s="180">
        <v>3150.53</v>
      </c>
      <c r="H14706" s="180">
        <v>1350.22</v>
      </c>
      <c r="I14706" s="180">
        <f t="shared" si="458"/>
        <v>4500.75</v>
      </c>
      <c r="J14706" s="177" t="str">
        <f t="shared" si="459"/>
        <v>Date &gt; 1920</v>
      </c>
    </row>
    <row r="14707" spans="1:10" x14ac:dyDescent="0.3">
      <c r="A14707" s="178" t="s">
        <v>3372</v>
      </c>
      <c r="B14707" s="178" t="s">
        <v>267</v>
      </c>
      <c r="C14707" s="178" t="s">
        <v>1467</v>
      </c>
      <c r="D14707" s="178" t="s">
        <v>7518</v>
      </c>
      <c r="E14707" s="179">
        <v>41222</v>
      </c>
      <c r="F14707" s="180">
        <v>0</v>
      </c>
      <c r="G14707" s="180">
        <v>174719.78</v>
      </c>
      <c r="H14707" s="180">
        <v>209343.85</v>
      </c>
      <c r="I14707" s="180">
        <f t="shared" si="458"/>
        <v>384063.63</v>
      </c>
      <c r="J14707" s="177" t="str">
        <f t="shared" si="459"/>
        <v>Date &gt; 1920</v>
      </c>
    </row>
    <row r="14708" spans="1:10" x14ac:dyDescent="0.3">
      <c r="A14708" s="178" t="s">
        <v>3372</v>
      </c>
      <c r="B14708" s="178" t="s">
        <v>267</v>
      </c>
      <c r="C14708" s="178" t="s">
        <v>1467</v>
      </c>
      <c r="D14708" s="178" t="s">
        <v>7518</v>
      </c>
      <c r="E14708" s="179">
        <v>41995</v>
      </c>
      <c r="F14708" s="180">
        <v>0</v>
      </c>
      <c r="G14708" s="180">
        <v>8962.66</v>
      </c>
      <c r="H14708" s="180">
        <v>0</v>
      </c>
      <c r="I14708" s="180">
        <f t="shared" si="458"/>
        <v>8962.66</v>
      </c>
      <c r="J14708" s="177" t="str">
        <f t="shared" si="459"/>
        <v>Date &gt; 1920</v>
      </c>
    </row>
    <row r="14709" spans="1:10" x14ac:dyDescent="0.3">
      <c r="A14709" s="178" t="s">
        <v>3372</v>
      </c>
      <c r="B14709" s="178" t="s">
        <v>267</v>
      </c>
      <c r="C14709" s="178" t="s">
        <v>1467</v>
      </c>
      <c r="D14709" s="178" t="s">
        <v>10926</v>
      </c>
      <c r="E14709" s="179">
        <v>41381</v>
      </c>
      <c r="F14709" s="180">
        <v>550116</v>
      </c>
      <c r="G14709" s="180">
        <v>0</v>
      </c>
      <c r="H14709" s="180">
        <v>66849.440000000002</v>
      </c>
      <c r="I14709" s="180">
        <f t="shared" si="458"/>
        <v>616965.43999999994</v>
      </c>
      <c r="J14709" s="177" t="str">
        <f t="shared" si="459"/>
        <v>Date &gt; 1920</v>
      </c>
    </row>
    <row r="14710" spans="1:10" x14ac:dyDescent="0.3">
      <c r="A14710" s="178" t="s">
        <v>3372</v>
      </c>
      <c r="B14710" s="178" t="s">
        <v>267</v>
      </c>
      <c r="C14710" s="178" t="s">
        <v>1467</v>
      </c>
      <c r="D14710" s="178" t="s">
        <v>10926</v>
      </c>
      <c r="E14710" s="179">
        <v>42027</v>
      </c>
      <c r="F14710" s="180">
        <v>51863</v>
      </c>
      <c r="G14710" s="180">
        <v>0</v>
      </c>
      <c r="H14710" s="180">
        <v>437.45</v>
      </c>
      <c r="I14710" s="180">
        <f t="shared" si="458"/>
        <v>52300.45</v>
      </c>
      <c r="J14710" s="177" t="str">
        <f t="shared" si="459"/>
        <v>Date &gt; 1920</v>
      </c>
    </row>
    <row r="14711" spans="1:10" x14ac:dyDescent="0.3">
      <c r="A14711" s="178" t="s">
        <v>3372</v>
      </c>
      <c r="B14711" s="178" t="s">
        <v>267</v>
      </c>
      <c r="C14711" s="178" t="s">
        <v>1467</v>
      </c>
      <c r="D14711" s="178" t="s">
        <v>10927</v>
      </c>
      <c r="E14711" s="179">
        <v>42170</v>
      </c>
      <c r="F14711" s="180">
        <v>0</v>
      </c>
      <c r="G14711" s="180">
        <v>57790.53</v>
      </c>
      <c r="H14711" s="180">
        <v>57790.53</v>
      </c>
      <c r="I14711" s="180">
        <f t="shared" si="458"/>
        <v>115581.06</v>
      </c>
      <c r="J14711" s="177" t="str">
        <f t="shared" si="459"/>
        <v>Date &gt; 1920</v>
      </c>
    </row>
    <row r="14712" spans="1:10" x14ac:dyDescent="0.3">
      <c r="A14712" s="178" t="s">
        <v>3372</v>
      </c>
      <c r="B14712" s="178" t="s">
        <v>267</v>
      </c>
      <c r="C14712" s="178" t="s">
        <v>1467</v>
      </c>
      <c r="D14712" s="178" t="s">
        <v>10928</v>
      </c>
      <c r="E14712" s="179">
        <v>41159</v>
      </c>
      <c r="F14712" s="180">
        <v>0</v>
      </c>
      <c r="G14712" s="180">
        <v>13115.63</v>
      </c>
      <c r="H14712" s="180">
        <v>13115.62</v>
      </c>
      <c r="I14712" s="180">
        <f t="shared" si="458"/>
        <v>26231.25</v>
      </c>
      <c r="J14712" s="177" t="str">
        <f t="shared" si="459"/>
        <v>Date &gt; 1920</v>
      </c>
    </row>
    <row r="14713" spans="1:10" x14ac:dyDescent="0.3">
      <c r="A14713" s="178" t="s">
        <v>3372</v>
      </c>
      <c r="B14713" s="178" t="s">
        <v>267</v>
      </c>
      <c r="C14713" s="178" t="s">
        <v>1467</v>
      </c>
      <c r="D14713" s="178" t="s">
        <v>10929</v>
      </c>
      <c r="E14713" s="179">
        <v>42009</v>
      </c>
      <c r="F14713" s="180">
        <v>139413</v>
      </c>
      <c r="G14713" s="180">
        <v>7745.24</v>
      </c>
      <c r="H14713" s="180">
        <v>7746.43</v>
      </c>
      <c r="I14713" s="180">
        <f t="shared" si="458"/>
        <v>154904.66999999998</v>
      </c>
      <c r="J14713" s="177" t="str">
        <f t="shared" si="459"/>
        <v>Date &gt; 1920</v>
      </c>
    </row>
    <row r="14714" spans="1:10" x14ac:dyDescent="0.3">
      <c r="A14714" s="178" t="s">
        <v>3372</v>
      </c>
      <c r="B14714" s="178" t="s">
        <v>267</v>
      </c>
      <c r="C14714" s="178" t="s">
        <v>1467</v>
      </c>
      <c r="D14714" s="178" t="s">
        <v>10929</v>
      </c>
      <c r="E14714" s="179">
        <v>42375</v>
      </c>
      <c r="F14714" s="180">
        <v>21240</v>
      </c>
      <c r="G14714" s="180">
        <v>1180.04</v>
      </c>
      <c r="H14714" s="180">
        <v>1180.78</v>
      </c>
      <c r="I14714" s="180">
        <f t="shared" si="458"/>
        <v>23600.82</v>
      </c>
      <c r="J14714" s="177" t="str">
        <f t="shared" si="459"/>
        <v>Date &gt; 1920</v>
      </c>
    </row>
    <row r="14715" spans="1:10" x14ac:dyDescent="0.3">
      <c r="A14715" s="178" t="s">
        <v>3372</v>
      </c>
      <c r="B14715" s="178" t="s">
        <v>267</v>
      </c>
      <c r="C14715" s="178" t="s">
        <v>1467</v>
      </c>
      <c r="D14715" s="178" t="s">
        <v>10930</v>
      </c>
      <c r="E14715" s="179">
        <v>41850</v>
      </c>
      <c r="F14715" s="180">
        <v>0</v>
      </c>
      <c r="G14715" s="180">
        <v>10800</v>
      </c>
      <c r="H14715" s="180">
        <v>2700</v>
      </c>
      <c r="I14715" s="180">
        <f t="shared" si="458"/>
        <v>13500</v>
      </c>
      <c r="J14715" s="177" t="str">
        <f t="shared" si="459"/>
        <v>Date &gt; 1920</v>
      </c>
    </row>
    <row r="14716" spans="1:10" x14ac:dyDescent="0.3">
      <c r="A14716" s="178" t="s">
        <v>3372</v>
      </c>
      <c r="B14716" s="178" t="s">
        <v>267</v>
      </c>
      <c r="C14716" s="178" t="s">
        <v>1467</v>
      </c>
      <c r="D14716" s="178" t="s">
        <v>10931</v>
      </c>
      <c r="E14716" s="179">
        <v>42481</v>
      </c>
      <c r="F14716" s="180">
        <v>374672</v>
      </c>
      <c r="G14716" s="180">
        <v>20815.18</v>
      </c>
      <c r="H14716" s="180">
        <v>20816.240000000002</v>
      </c>
      <c r="I14716" s="180">
        <f t="shared" si="458"/>
        <v>416303.42</v>
      </c>
      <c r="J14716" s="177" t="str">
        <f t="shared" si="459"/>
        <v>Date &gt; 1920</v>
      </c>
    </row>
    <row r="14717" spans="1:10" x14ac:dyDescent="0.3">
      <c r="A14717" s="178" t="s">
        <v>3372</v>
      </c>
      <c r="B14717" s="178" t="s">
        <v>267</v>
      </c>
      <c r="C14717" s="178" t="s">
        <v>1467</v>
      </c>
      <c r="D14717" s="178" t="s">
        <v>10931</v>
      </c>
      <c r="E14717" s="179">
        <v>42789</v>
      </c>
      <c r="F14717" s="180">
        <v>458235</v>
      </c>
      <c r="G14717" s="180">
        <v>25457.49</v>
      </c>
      <c r="H14717" s="180">
        <v>25457.46</v>
      </c>
      <c r="I14717" s="180">
        <f t="shared" si="458"/>
        <v>509149.95</v>
      </c>
      <c r="J14717" s="177" t="str">
        <f t="shared" si="459"/>
        <v>Date &gt; 1920</v>
      </c>
    </row>
    <row r="14718" spans="1:10" x14ac:dyDescent="0.3">
      <c r="A14718" s="178" t="s">
        <v>3372</v>
      </c>
      <c r="B14718" s="178" t="s">
        <v>267</v>
      </c>
      <c r="C14718" s="178" t="s">
        <v>1467</v>
      </c>
      <c r="D14718" s="178" t="s">
        <v>10931</v>
      </c>
      <c r="E14718" s="179">
        <v>42929</v>
      </c>
      <c r="F14718" s="180">
        <v>34603</v>
      </c>
      <c r="G14718" s="180">
        <v>1922.4</v>
      </c>
      <c r="H14718" s="180">
        <v>1922.53</v>
      </c>
      <c r="I14718" s="180">
        <f t="shared" si="458"/>
        <v>38447.93</v>
      </c>
      <c r="J14718" s="177" t="str">
        <f t="shared" si="459"/>
        <v>Date &gt; 1920</v>
      </c>
    </row>
    <row r="14719" spans="1:10" x14ac:dyDescent="0.3">
      <c r="A14719" s="178" t="s">
        <v>3372</v>
      </c>
      <c r="B14719" s="178" t="s">
        <v>267</v>
      </c>
      <c r="C14719" s="178" t="s">
        <v>1467</v>
      </c>
      <c r="D14719" s="178" t="s">
        <v>10932</v>
      </c>
      <c r="E14719" s="179">
        <v>42789</v>
      </c>
      <c r="F14719" s="180">
        <v>105057</v>
      </c>
      <c r="G14719" s="180">
        <v>5840.39</v>
      </c>
      <c r="H14719" s="180">
        <v>5842.27</v>
      </c>
      <c r="I14719" s="180">
        <f t="shared" si="458"/>
        <v>116739.66</v>
      </c>
      <c r="J14719" s="177" t="str">
        <f t="shared" si="459"/>
        <v>Date &gt; 1920</v>
      </c>
    </row>
    <row r="14720" spans="1:10" x14ac:dyDescent="0.3">
      <c r="A14720" s="178" t="s">
        <v>3372</v>
      </c>
      <c r="B14720" s="178" t="s">
        <v>267</v>
      </c>
      <c r="C14720" s="178" t="s">
        <v>1467</v>
      </c>
      <c r="D14720" s="178" t="s">
        <v>10932</v>
      </c>
      <c r="E14720" s="179">
        <v>42929</v>
      </c>
      <c r="F14720" s="180">
        <v>9513</v>
      </c>
      <c r="G14720" s="180">
        <v>524.73</v>
      </c>
      <c r="H14720" s="180">
        <v>524.84</v>
      </c>
      <c r="I14720" s="180">
        <f t="shared" si="458"/>
        <v>10562.57</v>
      </c>
      <c r="J14720" s="177" t="str">
        <f t="shared" si="459"/>
        <v>Date &gt; 1920</v>
      </c>
    </row>
    <row r="14721" spans="1:10" x14ac:dyDescent="0.3">
      <c r="A14721" s="178" t="s">
        <v>3372</v>
      </c>
      <c r="B14721" s="178" t="s">
        <v>267</v>
      </c>
      <c r="C14721" s="178" t="s">
        <v>1467</v>
      </c>
      <c r="D14721" s="178" t="s">
        <v>10933</v>
      </c>
      <c r="E14721" s="179">
        <v>42810</v>
      </c>
      <c r="F14721" s="180">
        <v>0</v>
      </c>
      <c r="G14721" s="180">
        <v>51217.760000000002</v>
      </c>
      <c r="H14721" s="180">
        <v>12804.44</v>
      </c>
      <c r="I14721" s="180">
        <f t="shared" si="458"/>
        <v>64022.200000000004</v>
      </c>
      <c r="J14721" s="177" t="str">
        <f t="shared" si="459"/>
        <v>Date &gt; 1920</v>
      </c>
    </row>
    <row r="14722" spans="1:10" x14ac:dyDescent="0.3">
      <c r="A14722" s="178" t="s">
        <v>3372</v>
      </c>
      <c r="B14722" s="178" t="s">
        <v>267</v>
      </c>
      <c r="C14722" s="178" t="s">
        <v>1467</v>
      </c>
      <c r="D14722" s="178" t="s">
        <v>10934</v>
      </c>
      <c r="E14722" s="179">
        <v>43266</v>
      </c>
      <c r="F14722" s="180">
        <v>50229</v>
      </c>
      <c r="G14722" s="180">
        <v>2790.56</v>
      </c>
      <c r="H14722" s="180">
        <v>2791.54</v>
      </c>
      <c r="I14722" s="180">
        <f t="shared" si="458"/>
        <v>55811.1</v>
      </c>
      <c r="J14722" s="177" t="str">
        <f t="shared" si="459"/>
        <v>Date &gt; 1920</v>
      </c>
    </row>
    <row r="14723" spans="1:10" x14ac:dyDescent="0.3">
      <c r="A14723" s="178" t="s">
        <v>3372</v>
      </c>
      <c r="B14723" s="178" t="s">
        <v>267</v>
      </c>
      <c r="C14723" s="178" t="s">
        <v>1467</v>
      </c>
      <c r="D14723" s="178" t="s">
        <v>10934</v>
      </c>
      <c r="E14723" s="179">
        <v>43501</v>
      </c>
      <c r="F14723" s="180">
        <v>655747</v>
      </c>
      <c r="G14723" s="180">
        <v>38963.93</v>
      </c>
      <c r="H14723" s="180">
        <v>38963.760000000002</v>
      </c>
      <c r="I14723" s="180">
        <f t="shared" si="458"/>
        <v>733674.69000000006</v>
      </c>
      <c r="J14723" s="177" t="str">
        <f t="shared" si="459"/>
        <v>Date &gt; 1920</v>
      </c>
    </row>
    <row r="14724" spans="1:10" x14ac:dyDescent="0.3">
      <c r="A14724" s="178" t="s">
        <v>3372</v>
      </c>
      <c r="B14724" s="178" t="s">
        <v>267</v>
      </c>
      <c r="C14724" s="178" t="s">
        <v>1467</v>
      </c>
      <c r="D14724" s="178" t="s">
        <v>10934</v>
      </c>
      <c r="E14724" s="179">
        <v>43893</v>
      </c>
      <c r="F14724" s="180">
        <v>45604</v>
      </c>
      <c r="G14724" s="180">
        <v>0</v>
      </c>
      <c r="H14724" s="180">
        <v>0</v>
      </c>
      <c r="I14724" s="180">
        <f t="shared" si="458"/>
        <v>45604</v>
      </c>
      <c r="J14724" s="177" t="str">
        <f t="shared" si="459"/>
        <v>Date &gt; 1920</v>
      </c>
    </row>
    <row r="14725" spans="1:10" x14ac:dyDescent="0.3">
      <c r="A14725" s="178" t="s">
        <v>3372</v>
      </c>
      <c r="B14725" s="178" t="s">
        <v>267</v>
      </c>
      <c r="C14725" s="178" t="s">
        <v>1467</v>
      </c>
      <c r="D14725" s="178" t="s">
        <v>10935</v>
      </c>
      <c r="E14725" s="209">
        <v>0</v>
      </c>
      <c r="F14725" s="180">
        <v>70900</v>
      </c>
      <c r="G14725" s="180">
        <v>11813.6</v>
      </c>
      <c r="H14725" s="180">
        <v>5054.63</v>
      </c>
      <c r="I14725" s="180">
        <f t="shared" ref="I14725:I14788" si="460">SUM(F14725:H14725)</f>
        <v>87768.23000000001</v>
      </c>
      <c r="J14725" s="177" t="str">
        <f t="shared" ref="J14725:J14788" si="461">IF(OR(YEAR(E14725)&gt; 1920, ISBLANK(E14725)), "Date &gt; 1920", "Sketchy date")</f>
        <v>Sketchy date</v>
      </c>
    </row>
    <row r="14726" spans="1:10" x14ac:dyDescent="0.3">
      <c r="A14726" s="178" t="s">
        <v>3372</v>
      </c>
      <c r="B14726" s="178" t="s">
        <v>267</v>
      </c>
      <c r="C14726" s="178" t="s">
        <v>1467</v>
      </c>
      <c r="D14726" s="178" t="s">
        <v>10935</v>
      </c>
      <c r="E14726" s="179">
        <v>44245</v>
      </c>
      <c r="F14726" s="180">
        <v>447768</v>
      </c>
      <c r="G14726" s="180">
        <v>74609.72</v>
      </c>
      <c r="H14726" s="180">
        <v>31929.200000000001</v>
      </c>
      <c r="I14726" s="180">
        <f t="shared" si="460"/>
        <v>554306.91999999993</v>
      </c>
      <c r="J14726" s="177" t="str">
        <f t="shared" si="461"/>
        <v>Date &gt; 1920</v>
      </c>
    </row>
    <row r="14727" spans="1:10" x14ac:dyDescent="0.3">
      <c r="A14727" s="178" t="s">
        <v>3372</v>
      </c>
      <c r="B14727" s="178" t="s">
        <v>267</v>
      </c>
      <c r="C14727" s="178" t="s">
        <v>1467</v>
      </c>
      <c r="D14727" s="178" t="s">
        <v>10935</v>
      </c>
      <c r="E14727" s="179">
        <v>44257</v>
      </c>
      <c r="F14727" s="180">
        <v>-44977</v>
      </c>
      <c r="G14727" s="180">
        <v>0</v>
      </c>
      <c r="H14727" s="180">
        <v>0</v>
      </c>
      <c r="I14727" s="180">
        <f t="shared" si="460"/>
        <v>-44977</v>
      </c>
      <c r="J14727" s="177" t="str">
        <f t="shared" si="461"/>
        <v>Date &gt; 1920</v>
      </c>
    </row>
    <row r="14728" spans="1:10" x14ac:dyDescent="0.3">
      <c r="A14728" s="178" t="s">
        <v>3372</v>
      </c>
      <c r="B14728" s="178" t="s">
        <v>267</v>
      </c>
      <c r="C14728" s="178" t="s">
        <v>1467</v>
      </c>
      <c r="D14728" s="178" t="s">
        <v>10936</v>
      </c>
      <c r="E14728" s="179">
        <v>43263</v>
      </c>
      <c r="F14728" s="180">
        <v>0</v>
      </c>
      <c r="G14728" s="180">
        <v>10800</v>
      </c>
      <c r="H14728" s="180">
        <v>3700</v>
      </c>
      <c r="I14728" s="180">
        <f t="shared" si="460"/>
        <v>14500</v>
      </c>
      <c r="J14728" s="177" t="str">
        <f t="shared" si="461"/>
        <v>Date &gt; 1920</v>
      </c>
    </row>
    <row r="14729" spans="1:10" x14ac:dyDescent="0.3">
      <c r="A14729" s="178" t="s">
        <v>3372</v>
      </c>
      <c r="B14729" s="178" t="s">
        <v>267</v>
      </c>
      <c r="C14729" s="178" t="s">
        <v>1467</v>
      </c>
      <c r="D14729" s="178" t="s">
        <v>10937</v>
      </c>
      <c r="E14729" s="179">
        <v>43774</v>
      </c>
      <c r="F14729" s="180">
        <v>0</v>
      </c>
      <c r="G14729" s="180">
        <v>73108</v>
      </c>
      <c r="H14729" s="180">
        <v>31332</v>
      </c>
      <c r="I14729" s="180">
        <f t="shared" si="460"/>
        <v>104440</v>
      </c>
      <c r="J14729" s="177" t="str">
        <f t="shared" si="461"/>
        <v>Date &gt; 1920</v>
      </c>
    </row>
    <row r="14730" spans="1:10" x14ac:dyDescent="0.3">
      <c r="A14730" s="178" t="s">
        <v>3372</v>
      </c>
      <c r="B14730" s="178" t="s">
        <v>267</v>
      </c>
      <c r="C14730" s="178" t="s">
        <v>1467</v>
      </c>
      <c r="D14730" s="178" t="s">
        <v>10938</v>
      </c>
      <c r="E14730" s="209">
        <v>0</v>
      </c>
      <c r="F14730" s="180">
        <v>0</v>
      </c>
      <c r="G14730" s="180">
        <v>26988.5</v>
      </c>
      <c r="H14730" s="180">
        <v>11566.5</v>
      </c>
      <c r="I14730" s="180">
        <f t="shared" si="460"/>
        <v>38555</v>
      </c>
      <c r="J14730" s="177" t="str">
        <f t="shared" si="461"/>
        <v>Sketchy date</v>
      </c>
    </row>
    <row r="14731" spans="1:10" x14ac:dyDescent="0.3">
      <c r="A14731" s="178" t="s">
        <v>3372</v>
      </c>
      <c r="B14731" s="178" t="s">
        <v>267</v>
      </c>
      <c r="C14731" s="178" t="s">
        <v>1467</v>
      </c>
      <c r="D14731" s="178" t="s">
        <v>10939</v>
      </c>
      <c r="E14731" s="179">
        <v>44286</v>
      </c>
      <c r="F14731" s="180">
        <v>30000</v>
      </c>
      <c r="G14731" s="180">
        <v>0</v>
      </c>
      <c r="H14731" s="180">
        <v>0</v>
      </c>
      <c r="I14731" s="180">
        <f t="shared" si="460"/>
        <v>30000</v>
      </c>
      <c r="J14731" s="177" t="str">
        <f t="shared" si="461"/>
        <v>Date &gt; 1920</v>
      </c>
    </row>
    <row r="14732" spans="1:10" x14ac:dyDescent="0.3">
      <c r="A14732" s="178" t="s">
        <v>3565</v>
      </c>
      <c r="B14732" s="178" t="s">
        <v>9</v>
      </c>
      <c r="C14732" s="178" t="s">
        <v>1315</v>
      </c>
      <c r="D14732" s="178" t="s">
        <v>10940</v>
      </c>
      <c r="E14732" s="179">
        <v>17707</v>
      </c>
      <c r="F14732" s="180">
        <v>0</v>
      </c>
      <c r="G14732" s="180">
        <v>28893.63</v>
      </c>
      <c r="H14732" s="180">
        <v>131.35</v>
      </c>
      <c r="I14732" s="180">
        <f t="shared" si="460"/>
        <v>29024.98</v>
      </c>
      <c r="J14732" s="177" t="str">
        <f t="shared" si="461"/>
        <v>Date &gt; 1920</v>
      </c>
    </row>
    <row r="14733" spans="1:10" x14ac:dyDescent="0.3">
      <c r="A14733" s="178" t="s">
        <v>3565</v>
      </c>
      <c r="B14733" s="178" t="s">
        <v>9</v>
      </c>
      <c r="C14733" s="178" t="s">
        <v>1315</v>
      </c>
      <c r="D14733" s="178" t="s">
        <v>10941</v>
      </c>
      <c r="E14733" s="179">
        <v>17707</v>
      </c>
      <c r="F14733" s="180">
        <v>0</v>
      </c>
      <c r="G14733" s="180">
        <v>1755.35</v>
      </c>
      <c r="H14733" s="180">
        <v>0</v>
      </c>
      <c r="I14733" s="180">
        <f t="shared" si="460"/>
        <v>1755.35</v>
      </c>
      <c r="J14733" s="177" t="str">
        <f t="shared" si="461"/>
        <v>Date &gt; 1920</v>
      </c>
    </row>
    <row r="14734" spans="1:10" x14ac:dyDescent="0.3">
      <c r="A14734" s="178" t="s">
        <v>3565</v>
      </c>
      <c r="B14734" s="178" t="s">
        <v>9</v>
      </c>
      <c r="C14734" s="178" t="s">
        <v>1315</v>
      </c>
      <c r="D14734" s="178" t="s">
        <v>9162</v>
      </c>
      <c r="E14734" s="179">
        <v>17415</v>
      </c>
      <c r="F14734" s="180">
        <v>0</v>
      </c>
      <c r="G14734" s="180">
        <v>2925.82</v>
      </c>
      <c r="H14734" s="180">
        <v>0</v>
      </c>
      <c r="I14734" s="180">
        <f t="shared" si="460"/>
        <v>2925.82</v>
      </c>
      <c r="J14734" s="177" t="str">
        <f t="shared" si="461"/>
        <v>Date &gt; 1920</v>
      </c>
    </row>
    <row r="14735" spans="1:10" x14ac:dyDescent="0.3">
      <c r="A14735" s="178" t="s">
        <v>3565</v>
      </c>
      <c r="B14735" s="178" t="s">
        <v>9</v>
      </c>
      <c r="C14735" s="178" t="s">
        <v>1315</v>
      </c>
      <c r="D14735" s="178" t="s">
        <v>7940</v>
      </c>
      <c r="E14735" s="179">
        <v>18496</v>
      </c>
      <c r="F14735" s="180">
        <v>13265.68</v>
      </c>
      <c r="G14735" s="180">
        <v>13000</v>
      </c>
      <c r="H14735" s="180">
        <v>265.68</v>
      </c>
      <c r="I14735" s="180">
        <f t="shared" si="460"/>
        <v>26531.360000000001</v>
      </c>
      <c r="J14735" s="177" t="str">
        <f t="shared" si="461"/>
        <v>Date &gt; 1920</v>
      </c>
    </row>
    <row r="14736" spans="1:10" x14ac:dyDescent="0.3">
      <c r="A14736" s="178" t="s">
        <v>3565</v>
      </c>
      <c r="B14736" s="178" t="s">
        <v>9</v>
      </c>
      <c r="C14736" s="178" t="s">
        <v>1315</v>
      </c>
      <c r="D14736" s="178" t="s">
        <v>9584</v>
      </c>
      <c r="E14736" s="179">
        <v>18218</v>
      </c>
      <c r="F14736" s="180">
        <v>0</v>
      </c>
      <c r="G14736" s="180">
        <v>12215.51</v>
      </c>
      <c r="H14736" s="180">
        <v>0</v>
      </c>
      <c r="I14736" s="180">
        <f t="shared" si="460"/>
        <v>12215.51</v>
      </c>
      <c r="J14736" s="177" t="str">
        <f t="shared" si="461"/>
        <v>Date &gt; 1920</v>
      </c>
    </row>
    <row r="14737" spans="1:10" x14ac:dyDescent="0.3">
      <c r="A14737" s="178" t="s">
        <v>3565</v>
      </c>
      <c r="B14737" s="178" t="s">
        <v>9</v>
      </c>
      <c r="C14737" s="178" t="s">
        <v>1315</v>
      </c>
      <c r="D14737" s="178" t="s">
        <v>10942</v>
      </c>
      <c r="E14737" s="179">
        <v>19301</v>
      </c>
      <c r="F14737" s="180">
        <v>0</v>
      </c>
      <c r="G14737" s="180">
        <v>600</v>
      </c>
      <c r="H14737" s="180">
        <v>808.8</v>
      </c>
      <c r="I14737" s="180">
        <f t="shared" si="460"/>
        <v>1408.8</v>
      </c>
      <c r="J14737" s="177" t="str">
        <f t="shared" si="461"/>
        <v>Date &gt; 1920</v>
      </c>
    </row>
    <row r="14738" spans="1:10" x14ac:dyDescent="0.3">
      <c r="A14738" s="178" t="s">
        <v>3565</v>
      </c>
      <c r="B14738" s="178" t="s">
        <v>9</v>
      </c>
      <c r="C14738" s="178" t="s">
        <v>1315</v>
      </c>
      <c r="D14738" s="178" t="s">
        <v>6400</v>
      </c>
      <c r="E14738" s="179">
        <v>20841</v>
      </c>
      <c r="F14738" s="180">
        <v>0</v>
      </c>
      <c r="G14738" s="180">
        <v>12800</v>
      </c>
      <c r="H14738" s="180">
        <v>6577.39</v>
      </c>
      <c r="I14738" s="180">
        <f t="shared" si="460"/>
        <v>19377.39</v>
      </c>
      <c r="J14738" s="177" t="str">
        <f t="shared" si="461"/>
        <v>Date &gt; 1920</v>
      </c>
    </row>
    <row r="14739" spans="1:10" x14ac:dyDescent="0.3">
      <c r="A14739" s="178" t="s">
        <v>3565</v>
      </c>
      <c r="B14739" s="178" t="s">
        <v>9</v>
      </c>
      <c r="C14739" s="178" t="s">
        <v>1315</v>
      </c>
      <c r="D14739" s="178" t="s">
        <v>10943</v>
      </c>
      <c r="E14739" s="179">
        <v>20689</v>
      </c>
      <c r="F14739" s="180">
        <v>0</v>
      </c>
      <c r="G14739" s="180">
        <v>900</v>
      </c>
      <c r="H14739" s="180">
        <v>494.55</v>
      </c>
      <c r="I14739" s="180">
        <f t="shared" si="460"/>
        <v>1394.55</v>
      </c>
      <c r="J14739" s="177" t="str">
        <f t="shared" si="461"/>
        <v>Date &gt; 1920</v>
      </c>
    </row>
    <row r="14740" spans="1:10" x14ac:dyDescent="0.3">
      <c r="A14740" s="178" t="s">
        <v>3565</v>
      </c>
      <c r="B14740" s="178" t="s">
        <v>9</v>
      </c>
      <c r="C14740" s="178" t="s">
        <v>1315</v>
      </c>
      <c r="D14740" s="178" t="s">
        <v>6345</v>
      </c>
      <c r="E14740" s="179">
        <v>24428</v>
      </c>
      <c r="F14740" s="180">
        <v>22000</v>
      </c>
      <c r="G14740" s="180">
        <v>0</v>
      </c>
      <c r="H14740" s="180">
        <v>0</v>
      </c>
      <c r="I14740" s="180">
        <f t="shared" si="460"/>
        <v>22000</v>
      </c>
      <c r="J14740" s="177" t="str">
        <f t="shared" si="461"/>
        <v>Date &gt; 1920</v>
      </c>
    </row>
    <row r="14741" spans="1:10" x14ac:dyDescent="0.3">
      <c r="A14741" s="178" t="s">
        <v>3565</v>
      </c>
      <c r="B14741" s="178" t="s">
        <v>9</v>
      </c>
      <c r="C14741" s="178" t="s">
        <v>1315</v>
      </c>
      <c r="D14741" s="178" t="s">
        <v>7313</v>
      </c>
      <c r="E14741" s="179">
        <v>22222</v>
      </c>
      <c r="F14741" s="180">
        <v>0</v>
      </c>
      <c r="G14741" s="180">
        <v>21662.83</v>
      </c>
      <c r="H14741" s="180">
        <v>10831.42</v>
      </c>
      <c r="I14741" s="180">
        <f t="shared" si="460"/>
        <v>32494.25</v>
      </c>
      <c r="J14741" s="177" t="str">
        <f t="shared" si="461"/>
        <v>Date &gt; 1920</v>
      </c>
    </row>
    <row r="14742" spans="1:10" x14ac:dyDescent="0.3">
      <c r="A14742" s="178" t="s">
        <v>3565</v>
      </c>
      <c r="B14742" s="178" t="s">
        <v>9</v>
      </c>
      <c r="C14742" s="178" t="s">
        <v>1315</v>
      </c>
      <c r="D14742" s="178" t="s">
        <v>9336</v>
      </c>
      <c r="E14742" s="179">
        <v>23917</v>
      </c>
      <c r="F14742" s="180">
        <v>9849.7999999999993</v>
      </c>
      <c r="G14742" s="180">
        <v>6863.6</v>
      </c>
      <c r="H14742" s="180">
        <v>3877.41</v>
      </c>
      <c r="I14742" s="180">
        <f t="shared" si="460"/>
        <v>20590.810000000001</v>
      </c>
      <c r="J14742" s="177" t="str">
        <f t="shared" si="461"/>
        <v>Date &gt; 1920</v>
      </c>
    </row>
    <row r="14743" spans="1:10" x14ac:dyDescent="0.3">
      <c r="A14743" s="178" t="s">
        <v>3565</v>
      </c>
      <c r="B14743" s="178" t="s">
        <v>9</v>
      </c>
      <c r="C14743" s="178" t="s">
        <v>1315</v>
      </c>
      <c r="D14743" s="178" t="s">
        <v>10944</v>
      </c>
      <c r="E14743" s="179">
        <v>25898</v>
      </c>
      <c r="F14743" s="180">
        <v>0</v>
      </c>
      <c r="G14743" s="180">
        <v>3700</v>
      </c>
      <c r="H14743" s="180">
        <v>4201.83</v>
      </c>
      <c r="I14743" s="180">
        <f t="shared" si="460"/>
        <v>7901.83</v>
      </c>
      <c r="J14743" s="177" t="str">
        <f t="shared" si="461"/>
        <v>Date &gt; 1920</v>
      </c>
    </row>
    <row r="14744" spans="1:10" x14ac:dyDescent="0.3">
      <c r="A14744" s="178" t="s">
        <v>3565</v>
      </c>
      <c r="B14744" s="178" t="s">
        <v>9</v>
      </c>
      <c r="C14744" s="178" t="s">
        <v>1315</v>
      </c>
      <c r="D14744" s="178" t="s">
        <v>7313</v>
      </c>
      <c r="E14744" s="179">
        <v>25528</v>
      </c>
      <c r="F14744" s="180">
        <v>0</v>
      </c>
      <c r="G14744" s="180">
        <v>36333.42</v>
      </c>
      <c r="H14744" s="180">
        <v>18166.72</v>
      </c>
      <c r="I14744" s="180">
        <f t="shared" si="460"/>
        <v>54500.14</v>
      </c>
      <c r="J14744" s="177" t="str">
        <f t="shared" si="461"/>
        <v>Date &gt; 1920</v>
      </c>
    </row>
    <row r="14745" spans="1:10" x14ac:dyDescent="0.3">
      <c r="A14745" s="178" t="s">
        <v>3565</v>
      </c>
      <c r="B14745" s="178" t="s">
        <v>9</v>
      </c>
      <c r="C14745" s="178" t="s">
        <v>1315</v>
      </c>
      <c r="D14745" s="178" t="s">
        <v>7249</v>
      </c>
      <c r="E14745" s="179">
        <v>26752</v>
      </c>
      <c r="F14745" s="180">
        <v>0</v>
      </c>
      <c r="G14745" s="180">
        <v>4571.25</v>
      </c>
      <c r="H14745" s="180">
        <v>7618.75</v>
      </c>
      <c r="I14745" s="180">
        <f t="shared" si="460"/>
        <v>12190</v>
      </c>
      <c r="J14745" s="177" t="str">
        <f t="shared" si="461"/>
        <v>Date &gt; 1920</v>
      </c>
    </row>
    <row r="14746" spans="1:10" x14ac:dyDescent="0.3">
      <c r="A14746" s="178" t="s">
        <v>3565</v>
      </c>
      <c r="B14746" s="178" t="s">
        <v>9</v>
      </c>
      <c r="C14746" s="178" t="s">
        <v>1315</v>
      </c>
      <c r="D14746" s="178" t="s">
        <v>10945</v>
      </c>
      <c r="E14746" s="179">
        <v>27836</v>
      </c>
      <c r="F14746" s="180">
        <v>0</v>
      </c>
      <c r="G14746" s="180">
        <v>6965.55</v>
      </c>
      <c r="H14746" s="180">
        <v>6965.56</v>
      </c>
      <c r="I14746" s="180">
        <f t="shared" si="460"/>
        <v>13931.11</v>
      </c>
      <c r="J14746" s="177" t="str">
        <f t="shared" si="461"/>
        <v>Date &gt; 1920</v>
      </c>
    </row>
    <row r="14747" spans="1:10" x14ac:dyDescent="0.3">
      <c r="A14747" s="178" t="s">
        <v>3565</v>
      </c>
      <c r="B14747" s="178" t="s">
        <v>9</v>
      </c>
      <c r="C14747" s="178" t="s">
        <v>1315</v>
      </c>
      <c r="D14747" s="178" t="s">
        <v>10946</v>
      </c>
      <c r="E14747" s="179">
        <v>28515</v>
      </c>
      <c r="F14747" s="180">
        <v>0</v>
      </c>
      <c r="G14747" s="180">
        <v>2931.39</v>
      </c>
      <c r="H14747" s="180">
        <v>2931.39</v>
      </c>
      <c r="I14747" s="180">
        <f t="shared" si="460"/>
        <v>5862.78</v>
      </c>
      <c r="J14747" s="177" t="str">
        <f t="shared" si="461"/>
        <v>Date &gt; 1920</v>
      </c>
    </row>
    <row r="14748" spans="1:10" x14ac:dyDescent="0.3">
      <c r="A14748" s="178" t="s">
        <v>3565</v>
      </c>
      <c r="B14748" s="178" t="s">
        <v>9</v>
      </c>
      <c r="C14748" s="178" t="s">
        <v>1315</v>
      </c>
      <c r="D14748" s="178" t="s">
        <v>6345</v>
      </c>
      <c r="E14748" s="179">
        <v>28970</v>
      </c>
      <c r="F14748" s="180">
        <v>0</v>
      </c>
      <c r="G14748" s="180">
        <v>105873.91</v>
      </c>
      <c r="H14748" s="180">
        <v>52936.959999999999</v>
      </c>
      <c r="I14748" s="180">
        <f t="shared" si="460"/>
        <v>158810.87</v>
      </c>
      <c r="J14748" s="177" t="str">
        <f t="shared" si="461"/>
        <v>Date &gt; 1920</v>
      </c>
    </row>
    <row r="14749" spans="1:10" x14ac:dyDescent="0.3">
      <c r="A14749" s="178" t="s">
        <v>3565</v>
      </c>
      <c r="B14749" s="178" t="s">
        <v>9</v>
      </c>
      <c r="C14749" s="178" t="s">
        <v>1315</v>
      </c>
      <c r="D14749" s="178" t="s">
        <v>6345</v>
      </c>
      <c r="E14749" s="179">
        <v>29325</v>
      </c>
      <c r="F14749" s="180">
        <v>0</v>
      </c>
      <c r="G14749" s="180">
        <v>25149.9</v>
      </c>
      <c r="H14749" s="180">
        <v>12574.94</v>
      </c>
      <c r="I14749" s="180">
        <f t="shared" si="460"/>
        <v>37724.840000000004</v>
      </c>
      <c r="J14749" s="177" t="str">
        <f t="shared" si="461"/>
        <v>Date &gt; 1920</v>
      </c>
    </row>
    <row r="14750" spans="1:10" x14ac:dyDescent="0.3">
      <c r="A14750" s="178" t="s">
        <v>3565</v>
      </c>
      <c r="B14750" s="178" t="s">
        <v>9</v>
      </c>
      <c r="C14750" s="178" t="s">
        <v>1315</v>
      </c>
      <c r="D14750" s="178" t="s">
        <v>6345</v>
      </c>
      <c r="E14750" s="179">
        <v>29441</v>
      </c>
      <c r="F14750" s="180">
        <v>0</v>
      </c>
      <c r="G14750" s="180">
        <v>75658.45</v>
      </c>
      <c r="H14750" s="180">
        <v>37829.230000000003</v>
      </c>
      <c r="I14750" s="180">
        <f t="shared" si="460"/>
        <v>113487.67999999999</v>
      </c>
      <c r="J14750" s="177" t="str">
        <f t="shared" si="461"/>
        <v>Date &gt; 1920</v>
      </c>
    </row>
    <row r="14751" spans="1:10" x14ac:dyDescent="0.3">
      <c r="A14751" s="178" t="s">
        <v>3565</v>
      </c>
      <c r="B14751" s="178" t="s">
        <v>9</v>
      </c>
      <c r="C14751" s="178" t="s">
        <v>1315</v>
      </c>
      <c r="D14751" s="178" t="s">
        <v>6345</v>
      </c>
      <c r="E14751" s="179">
        <v>29539</v>
      </c>
      <c r="F14751" s="180">
        <v>0</v>
      </c>
      <c r="G14751" s="180">
        <v>231480.97</v>
      </c>
      <c r="H14751" s="180">
        <v>115740.49</v>
      </c>
      <c r="I14751" s="180">
        <f t="shared" si="460"/>
        <v>347221.46</v>
      </c>
      <c r="J14751" s="177" t="str">
        <f t="shared" si="461"/>
        <v>Date &gt; 1920</v>
      </c>
    </row>
    <row r="14752" spans="1:10" x14ac:dyDescent="0.3">
      <c r="A14752" s="178" t="s">
        <v>3565</v>
      </c>
      <c r="B14752" s="178" t="s">
        <v>9</v>
      </c>
      <c r="C14752" s="178" t="s">
        <v>1315</v>
      </c>
      <c r="D14752" s="178" t="s">
        <v>6345</v>
      </c>
      <c r="E14752" s="179">
        <v>29648</v>
      </c>
      <c r="F14752" s="180">
        <v>0</v>
      </c>
      <c r="G14752" s="180">
        <v>158420.20000000001</v>
      </c>
      <c r="H14752" s="180">
        <v>79210.100000000006</v>
      </c>
      <c r="I14752" s="180">
        <f t="shared" si="460"/>
        <v>237630.30000000002</v>
      </c>
      <c r="J14752" s="177" t="str">
        <f t="shared" si="461"/>
        <v>Date &gt; 1920</v>
      </c>
    </row>
    <row r="14753" spans="1:10" x14ac:dyDescent="0.3">
      <c r="A14753" s="178" t="s">
        <v>3565</v>
      </c>
      <c r="B14753" s="178" t="s">
        <v>9</v>
      </c>
      <c r="C14753" s="178" t="s">
        <v>1315</v>
      </c>
      <c r="D14753" s="178" t="s">
        <v>6345</v>
      </c>
      <c r="E14753" s="179">
        <v>29706</v>
      </c>
      <c r="F14753" s="180">
        <v>0</v>
      </c>
      <c r="G14753" s="180">
        <v>25100</v>
      </c>
      <c r="H14753" s="180">
        <v>12550</v>
      </c>
      <c r="I14753" s="180">
        <f t="shared" si="460"/>
        <v>37650</v>
      </c>
      <c r="J14753" s="177" t="str">
        <f t="shared" si="461"/>
        <v>Date &gt; 1920</v>
      </c>
    </row>
    <row r="14754" spans="1:10" x14ac:dyDescent="0.3">
      <c r="A14754" s="178" t="s">
        <v>3565</v>
      </c>
      <c r="B14754" s="178" t="s">
        <v>9</v>
      </c>
      <c r="C14754" s="178" t="s">
        <v>1315</v>
      </c>
      <c r="D14754" s="178" t="s">
        <v>6345</v>
      </c>
      <c r="E14754" s="179">
        <v>29963</v>
      </c>
      <c r="F14754" s="180">
        <v>0</v>
      </c>
      <c r="G14754" s="180">
        <v>86985.7</v>
      </c>
      <c r="H14754" s="180">
        <v>43492.85</v>
      </c>
      <c r="I14754" s="180">
        <f t="shared" si="460"/>
        <v>130478.54999999999</v>
      </c>
      <c r="J14754" s="177" t="str">
        <f t="shared" si="461"/>
        <v>Date &gt; 1920</v>
      </c>
    </row>
    <row r="14755" spans="1:10" x14ac:dyDescent="0.3">
      <c r="A14755" s="178" t="s">
        <v>3565</v>
      </c>
      <c r="B14755" s="178" t="s">
        <v>9</v>
      </c>
      <c r="C14755" s="178" t="s">
        <v>1315</v>
      </c>
      <c r="D14755" s="178" t="s">
        <v>6345</v>
      </c>
      <c r="E14755" s="179">
        <v>30441</v>
      </c>
      <c r="F14755" s="180">
        <v>0</v>
      </c>
      <c r="G14755" s="180">
        <v>38410.239999999998</v>
      </c>
      <c r="H14755" s="180">
        <v>19205.12</v>
      </c>
      <c r="I14755" s="180">
        <f t="shared" si="460"/>
        <v>57615.360000000001</v>
      </c>
      <c r="J14755" s="177" t="str">
        <f t="shared" si="461"/>
        <v>Date &gt; 1920</v>
      </c>
    </row>
    <row r="14756" spans="1:10" x14ac:dyDescent="0.3">
      <c r="A14756" s="178" t="s">
        <v>3565</v>
      </c>
      <c r="B14756" s="178" t="s">
        <v>9</v>
      </c>
      <c r="C14756" s="178" t="s">
        <v>1315</v>
      </c>
      <c r="D14756" s="178" t="s">
        <v>6345</v>
      </c>
      <c r="E14756" s="179">
        <v>30449</v>
      </c>
      <c r="F14756" s="180">
        <v>0</v>
      </c>
      <c r="G14756" s="180">
        <v>79000</v>
      </c>
      <c r="H14756" s="180">
        <v>39500</v>
      </c>
      <c r="I14756" s="180">
        <f t="shared" si="460"/>
        <v>118500</v>
      </c>
      <c r="J14756" s="177" t="str">
        <f t="shared" si="461"/>
        <v>Date &gt; 1920</v>
      </c>
    </row>
    <row r="14757" spans="1:10" x14ac:dyDescent="0.3">
      <c r="A14757" s="178" t="s">
        <v>3565</v>
      </c>
      <c r="B14757" s="178" t="s">
        <v>9</v>
      </c>
      <c r="C14757" s="178" t="s">
        <v>1315</v>
      </c>
      <c r="D14757" s="178" t="s">
        <v>6345</v>
      </c>
      <c r="E14757" s="179">
        <v>30841</v>
      </c>
      <c r="F14757" s="180">
        <v>0</v>
      </c>
      <c r="G14757" s="180">
        <v>50126.77</v>
      </c>
      <c r="H14757" s="180">
        <v>25063.38</v>
      </c>
      <c r="I14757" s="180">
        <f t="shared" si="460"/>
        <v>75190.149999999994</v>
      </c>
      <c r="J14757" s="177" t="str">
        <f t="shared" si="461"/>
        <v>Date &gt; 1920</v>
      </c>
    </row>
    <row r="14758" spans="1:10" x14ac:dyDescent="0.3">
      <c r="A14758" s="178" t="s">
        <v>3565</v>
      </c>
      <c r="B14758" s="178" t="s">
        <v>9</v>
      </c>
      <c r="C14758" s="178" t="s">
        <v>1315</v>
      </c>
      <c r="D14758" s="178" t="s">
        <v>10947</v>
      </c>
      <c r="E14758" s="179">
        <v>30232</v>
      </c>
      <c r="F14758" s="180">
        <v>0</v>
      </c>
      <c r="G14758" s="180">
        <v>212096.26</v>
      </c>
      <c r="H14758" s="180">
        <v>36816.519999999997</v>
      </c>
      <c r="I14758" s="180">
        <f t="shared" si="460"/>
        <v>248912.78</v>
      </c>
      <c r="J14758" s="177" t="str">
        <f t="shared" si="461"/>
        <v>Date &gt; 1920</v>
      </c>
    </row>
    <row r="14759" spans="1:10" x14ac:dyDescent="0.3">
      <c r="A14759" s="178" t="s">
        <v>3565</v>
      </c>
      <c r="B14759" s="178" t="s">
        <v>9</v>
      </c>
      <c r="C14759" s="178" t="s">
        <v>1315</v>
      </c>
      <c r="D14759" s="178" t="s">
        <v>10947</v>
      </c>
      <c r="E14759" s="179">
        <v>30257</v>
      </c>
      <c r="F14759" s="180">
        <v>203891.51</v>
      </c>
      <c r="G14759" s="180">
        <v>146543.84</v>
      </c>
      <c r="H14759" s="180">
        <v>25687</v>
      </c>
      <c r="I14759" s="180">
        <f t="shared" si="460"/>
        <v>376122.35</v>
      </c>
      <c r="J14759" s="177" t="str">
        <f t="shared" si="461"/>
        <v>Date &gt; 1920</v>
      </c>
    </row>
    <row r="14760" spans="1:10" x14ac:dyDescent="0.3">
      <c r="A14760" s="178" t="s">
        <v>3565</v>
      </c>
      <c r="B14760" s="178" t="s">
        <v>9</v>
      </c>
      <c r="C14760" s="178" t="s">
        <v>1315</v>
      </c>
      <c r="D14760" s="178" t="s">
        <v>10947</v>
      </c>
      <c r="E14760" s="179">
        <v>30301</v>
      </c>
      <c r="F14760" s="180">
        <v>311788.21000000002</v>
      </c>
      <c r="G14760" s="180">
        <v>0</v>
      </c>
      <c r="H14760" s="180">
        <v>34643.129999999997</v>
      </c>
      <c r="I14760" s="180">
        <f t="shared" si="460"/>
        <v>346431.34</v>
      </c>
      <c r="J14760" s="177" t="str">
        <f t="shared" si="461"/>
        <v>Date &gt; 1920</v>
      </c>
    </row>
    <row r="14761" spans="1:10" x14ac:dyDescent="0.3">
      <c r="A14761" s="178" t="s">
        <v>3565</v>
      </c>
      <c r="B14761" s="178" t="s">
        <v>9</v>
      </c>
      <c r="C14761" s="178" t="s">
        <v>1315</v>
      </c>
      <c r="D14761" s="178" t="s">
        <v>10947</v>
      </c>
      <c r="E14761" s="179">
        <v>30342</v>
      </c>
      <c r="F14761" s="180">
        <v>120788.15</v>
      </c>
      <c r="G14761" s="180">
        <v>0</v>
      </c>
      <c r="H14761" s="180">
        <v>13420.9</v>
      </c>
      <c r="I14761" s="180">
        <f t="shared" si="460"/>
        <v>134209.04999999999</v>
      </c>
      <c r="J14761" s="177" t="str">
        <f t="shared" si="461"/>
        <v>Date &gt; 1920</v>
      </c>
    </row>
    <row r="14762" spans="1:10" x14ac:dyDescent="0.3">
      <c r="A14762" s="178" t="s">
        <v>3565</v>
      </c>
      <c r="B14762" s="178" t="s">
        <v>9</v>
      </c>
      <c r="C14762" s="178" t="s">
        <v>1315</v>
      </c>
      <c r="D14762" s="178" t="s">
        <v>10947</v>
      </c>
      <c r="E14762" s="179">
        <v>30620</v>
      </c>
      <c r="F14762" s="180">
        <v>94593.53</v>
      </c>
      <c r="G14762" s="180">
        <v>0</v>
      </c>
      <c r="H14762" s="180">
        <v>10510.4</v>
      </c>
      <c r="I14762" s="180">
        <f t="shared" si="460"/>
        <v>105103.93</v>
      </c>
      <c r="J14762" s="177" t="str">
        <f t="shared" si="461"/>
        <v>Date &gt; 1920</v>
      </c>
    </row>
    <row r="14763" spans="1:10" x14ac:dyDescent="0.3">
      <c r="A14763" s="178" t="s">
        <v>3565</v>
      </c>
      <c r="B14763" s="178" t="s">
        <v>9</v>
      </c>
      <c r="C14763" s="178" t="s">
        <v>1315</v>
      </c>
      <c r="D14763" s="178" t="s">
        <v>10947</v>
      </c>
      <c r="E14763" s="179">
        <v>30624</v>
      </c>
      <c r="F14763" s="180">
        <v>35452.550000000003</v>
      </c>
      <c r="G14763" s="180">
        <v>0</v>
      </c>
      <c r="H14763" s="180">
        <v>30190.19</v>
      </c>
      <c r="I14763" s="180">
        <f t="shared" si="460"/>
        <v>65642.740000000005</v>
      </c>
      <c r="J14763" s="177" t="str">
        <f t="shared" si="461"/>
        <v>Date &gt; 1920</v>
      </c>
    </row>
    <row r="14764" spans="1:10" x14ac:dyDescent="0.3">
      <c r="A14764" s="178" t="s">
        <v>3565</v>
      </c>
      <c r="B14764" s="178" t="s">
        <v>9</v>
      </c>
      <c r="C14764" s="178" t="s">
        <v>1315</v>
      </c>
      <c r="D14764" s="178" t="s">
        <v>10947</v>
      </c>
      <c r="E14764" s="179">
        <v>32178</v>
      </c>
      <c r="F14764" s="180">
        <v>0</v>
      </c>
      <c r="G14764" s="180">
        <v>9209.73</v>
      </c>
      <c r="H14764" s="180">
        <v>3446.4</v>
      </c>
      <c r="I14764" s="180">
        <f t="shared" si="460"/>
        <v>12656.13</v>
      </c>
      <c r="J14764" s="177" t="str">
        <f t="shared" si="461"/>
        <v>Date &gt; 1920</v>
      </c>
    </row>
    <row r="14765" spans="1:10" x14ac:dyDescent="0.3">
      <c r="A14765" s="178" t="s">
        <v>3565</v>
      </c>
      <c r="B14765" s="178" t="s">
        <v>9</v>
      </c>
      <c r="C14765" s="178" t="s">
        <v>1315</v>
      </c>
      <c r="D14765" s="178" t="s">
        <v>10947</v>
      </c>
      <c r="E14765" s="179">
        <v>32931</v>
      </c>
      <c r="F14765" s="180">
        <v>0</v>
      </c>
      <c r="G14765" s="180">
        <v>5583.6</v>
      </c>
      <c r="H14765" s="180">
        <v>0</v>
      </c>
      <c r="I14765" s="180">
        <f t="shared" si="460"/>
        <v>5583.6</v>
      </c>
      <c r="J14765" s="177" t="str">
        <f t="shared" si="461"/>
        <v>Date &gt; 1920</v>
      </c>
    </row>
    <row r="14766" spans="1:10" x14ac:dyDescent="0.3">
      <c r="A14766" s="178" t="s">
        <v>3565</v>
      </c>
      <c r="B14766" s="178" t="s">
        <v>9</v>
      </c>
      <c r="C14766" s="178" t="s">
        <v>1315</v>
      </c>
      <c r="D14766" s="178" t="s">
        <v>10947</v>
      </c>
      <c r="E14766" s="179">
        <v>33147</v>
      </c>
      <c r="F14766" s="180">
        <v>71846.05</v>
      </c>
      <c r="G14766" s="180">
        <v>0</v>
      </c>
      <c r="H14766" s="180">
        <v>0</v>
      </c>
      <c r="I14766" s="180">
        <f t="shared" si="460"/>
        <v>71846.05</v>
      </c>
      <c r="J14766" s="177" t="str">
        <f t="shared" si="461"/>
        <v>Date &gt; 1920</v>
      </c>
    </row>
    <row r="14767" spans="1:10" x14ac:dyDescent="0.3">
      <c r="A14767" s="178" t="s">
        <v>3565</v>
      </c>
      <c r="B14767" s="178" t="s">
        <v>9</v>
      </c>
      <c r="C14767" s="178" t="s">
        <v>1315</v>
      </c>
      <c r="D14767" s="178" t="s">
        <v>10947</v>
      </c>
      <c r="E14767" s="179">
        <v>34009</v>
      </c>
      <c r="F14767" s="180">
        <v>0</v>
      </c>
      <c r="G14767" s="180">
        <v>-14793.33</v>
      </c>
      <c r="H14767" s="180">
        <v>3158.16</v>
      </c>
      <c r="I14767" s="180">
        <f t="shared" si="460"/>
        <v>-11635.17</v>
      </c>
      <c r="J14767" s="177" t="str">
        <f t="shared" si="461"/>
        <v>Date &gt; 1920</v>
      </c>
    </row>
    <row r="14768" spans="1:10" x14ac:dyDescent="0.3">
      <c r="A14768" s="178" t="s">
        <v>3565</v>
      </c>
      <c r="B14768" s="178" t="s">
        <v>9</v>
      </c>
      <c r="C14768" s="178" t="s">
        <v>1315</v>
      </c>
      <c r="D14768" s="178" t="s">
        <v>10947</v>
      </c>
      <c r="E14768" s="179">
        <v>34009</v>
      </c>
      <c r="F14768" s="180">
        <v>0</v>
      </c>
      <c r="G14768" s="180">
        <v>15975</v>
      </c>
      <c r="H14768" s="180">
        <v>0</v>
      </c>
      <c r="I14768" s="180">
        <f t="shared" si="460"/>
        <v>15975</v>
      </c>
      <c r="J14768" s="177" t="str">
        <f t="shared" si="461"/>
        <v>Date &gt; 1920</v>
      </c>
    </row>
    <row r="14769" spans="1:10" x14ac:dyDescent="0.3">
      <c r="A14769" s="178" t="s">
        <v>3565</v>
      </c>
      <c r="B14769" s="178" t="s">
        <v>9</v>
      </c>
      <c r="C14769" s="178" t="s">
        <v>1315</v>
      </c>
      <c r="D14769" s="178" t="s">
        <v>10947</v>
      </c>
      <c r="E14769" s="179">
        <v>34009</v>
      </c>
      <c r="F14769" s="180">
        <v>0</v>
      </c>
      <c r="G14769" s="180">
        <v>20951.669999999998</v>
      </c>
      <c r="H14769" s="180">
        <v>0</v>
      </c>
      <c r="I14769" s="180">
        <f t="shared" si="460"/>
        <v>20951.669999999998</v>
      </c>
      <c r="J14769" s="177" t="str">
        <f t="shared" si="461"/>
        <v>Date &gt; 1920</v>
      </c>
    </row>
    <row r="14770" spans="1:10" x14ac:dyDescent="0.3">
      <c r="A14770" s="178" t="s">
        <v>3565</v>
      </c>
      <c r="B14770" s="178" t="s">
        <v>9</v>
      </c>
      <c r="C14770" s="178" t="s">
        <v>1315</v>
      </c>
      <c r="D14770" s="178" t="s">
        <v>10948</v>
      </c>
      <c r="E14770" s="179">
        <v>31750</v>
      </c>
      <c r="F14770" s="180">
        <v>0</v>
      </c>
      <c r="G14770" s="180">
        <v>28424.23</v>
      </c>
      <c r="H14770" s="180">
        <v>14212.11</v>
      </c>
      <c r="I14770" s="180">
        <f t="shared" si="460"/>
        <v>42636.34</v>
      </c>
      <c r="J14770" s="177" t="str">
        <f t="shared" si="461"/>
        <v>Date &gt; 1920</v>
      </c>
    </row>
    <row r="14771" spans="1:10" x14ac:dyDescent="0.3">
      <c r="A14771" s="178" t="s">
        <v>3565</v>
      </c>
      <c r="B14771" s="178" t="s">
        <v>9</v>
      </c>
      <c r="C14771" s="178" t="s">
        <v>1315</v>
      </c>
      <c r="D14771" s="178" t="s">
        <v>10949</v>
      </c>
      <c r="E14771" s="179">
        <v>32437</v>
      </c>
      <c r="F14771" s="180">
        <v>0</v>
      </c>
      <c r="G14771" s="180">
        <v>30478.77</v>
      </c>
      <c r="H14771" s="180">
        <v>15239.4</v>
      </c>
      <c r="I14771" s="180">
        <f t="shared" si="460"/>
        <v>45718.17</v>
      </c>
      <c r="J14771" s="177" t="str">
        <f t="shared" si="461"/>
        <v>Date &gt; 1920</v>
      </c>
    </row>
    <row r="14772" spans="1:10" x14ac:dyDescent="0.3">
      <c r="A14772" s="178" t="s">
        <v>3565</v>
      </c>
      <c r="B14772" s="178" t="s">
        <v>9</v>
      </c>
      <c r="C14772" s="178" t="s">
        <v>1315</v>
      </c>
      <c r="D14772" s="178" t="s">
        <v>8952</v>
      </c>
      <c r="E14772" s="179">
        <v>32430</v>
      </c>
      <c r="F14772" s="180">
        <v>0</v>
      </c>
      <c r="G14772" s="180">
        <v>756.67</v>
      </c>
      <c r="H14772" s="180">
        <v>378.33</v>
      </c>
      <c r="I14772" s="180">
        <f t="shared" si="460"/>
        <v>1135</v>
      </c>
      <c r="J14772" s="177" t="str">
        <f t="shared" si="461"/>
        <v>Date &gt; 1920</v>
      </c>
    </row>
    <row r="14773" spans="1:10" x14ac:dyDescent="0.3">
      <c r="A14773" s="178" t="s">
        <v>3565</v>
      </c>
      <c r="B14773" s="178" t="s">
        <v>9</v>
      </c>
      <c r="C14773" s="178" t="s">
        <v>1315</v>
      </c>
      <c r="D14773" s="178" t="s">
        <v>10950</v>
      </c>
      <c r="E14773" s="179">
        <v>32842</v>
      </c>
      <c r="F14773" s="180">
        <v>0</v>
      </c>
      <c r="G14773" s="180">
        <v>12284</v>
      </c>
      <c r="H14773" s="180">
        <v>6142</v>
      </c>
      <c r="I14773" s="180">
        <f t="shared" si="460"/>
        <v>18426</v>
      </c>
      <c r="J14773" s="177" t="str">
        <f t="shared" si="461"/>
        <v>Date &gt; 1920</v>
      </c>
    </row>
    <row r="14774" spans="1:10" x14ac:dyDescent="0.3">
      <c r="A14774" s="178" t="s">
        <v>3565</v>
      </c>
      <c r="B14774" s="178" t="s">
        <v>9</v>
      </c>
      <c r="C14774" s="178" t="s">
        <v>1315</v>
      </c>
      <c r="D14774" s="178" t="s">
        <v>7878</v>
      </c>
      <c r="E14774" s="179">
        <v>33735</v>
      </c>
      <c r="F14774" s="180">
        <v>0</v>
      </c>
      <c r="G14774" s="180">
        <v>64629.56</v>
      </c>
      <c r="H14774" s="180">
        <v>32314.78</v>
      </c>
      <c r="I14774" s="180">
        <f t="shared" si="460"/>
        <v>96944.34</v>
      </c>
      <c r="J14774" s="177" t="str">
        <f t="shared" si="461"/>
        <v>Date &gt; 1920</v>
      </c>
    </row>
    <row r="14775" spans="1:10" x14ac:dyDescent="0.3">
      <c r="A14775" s="178" t="s">
        <v>3565</v>
      </c>
      <c r="B14775" s="178" t="s">
        <v>9</v>
      </c>
      <c r="C14775" s="178" t="s">
        <v>1315</v>
      </c>
      <c r="D14775" s="178" t="s">
        <v>10951</v>
      </c>
      <c r="E14775" s="179">
        <v>33235</v>
      </c>
      <c r="F14775" s="180">
        <v>0</v>
      </c>
      <c r="G14775" s="180">
        <v>1228.6600000000001</v>
      </c>
      <c r="H14775" s="180">
        <v>614.34</v>
      </c>
      <c r="I14775" s="180">
        <f t="shared" si="460"/>
        <v>1843</v>
      </c>
      <c r="J14775" s="177" t="str">
        <f t="shared" si="461"/>
        <v>Date &gt; 1920</v>
      </c>
    </row>
    <row r="14776" spans="1:10" x14ac:dyDescent="0.3">
      <c r="A14776" s="178" t="s">
        <v>3565</v>
      </c>
      <c r="B14776" s="178" t="s">
        <v>9</v>
      </c>
      <c r="C14776" s="178" t="s">
        <v>1315</v>
      </c>
      <c r="D14776" s="178" t="s">
        <v>7173</v>
      </c>
      <c r="E14776" s="179">
        <v>33268</v>
      </c>
      <c r="F14776" s="180">
        <v>0</v>
      </c>
      <c r="G14776" s="180">
        <v>95052.66</v>
      </c>
      <c r="H14776" s="180">
        <v>85447.34</v>
      </c>
      <c r="I14776" s="180">
        <f t="shared" si="460"/>
        <v>180500</v>
      </c>
      <c r="J14776" s="177" t="str">
        <f t="shared" si="461"/>
        <v>Date &gt; 1920</v>
      </c>
    </row>
    <row r="14777" spans="1:10" x14ac:dyDescent="0.3">
      <c r="A14777" s="178" t="s">
        <v>3565</v>
      </c>
      <c r="B14777" s="178" t="s">
        <v>9</v>
      </c>
      <c r="C14777" s="178" t="s">
        <v>1315</v>
      </c>
      <c r="D14777" s="178" t="s">
        <v>7173</v>
      </c>
      <c r="E14777" s="179">
        <v>33312</v>
      </c>
      <c r="F14777" s="180">
        <v>0</v>
      </c>
      <c r="G14777" s="180">
        <v>19864.39</v>
      </c>
      <c r="H14777" s="180">
        <v>17944.79</v>
      </c>
      <c r="I14777" s="180">
        <f t="shared" si="460"/>
        <v>37809.18</v>
      </c>
      <c r="J14777" s="177" t="str">
        <f t="shared" si="461"/>
        <v>Date &gt; 1920</v>
      </c>
    </row>
    <row r="14778" spans="1:10" x14ac:dyDescent="0.3">
      <c r="A14778" s="178" t="s">
        <v>3565</v>
      </c>
      <c r="B14778" s="178" t="s">
        <v>9</v>
      </c>
      <c r="C14778" s="178" t="s">
        <v>1315</v>
      </c>
      <c r="D14778" s="178" t="s">
        <v>7173</v>
      </c>
      <c r="E14778" s="179">
        <v>33368</v>
      </c>
      <c r="F14778" s="180">
        <v>0</v>
      </c>
      <c r="G14778" s="180">
        <v>47824.480000000003</v>
      </c>
      <c r="H14778" s="180">
        <v>46037.32</v>
      </c>
      <c r="I14778" s="180">
        <f t="shared" si="460"/>
        <v>93861.8</v>
      </c>
      <c r="J14778" s="177" t="str">
        <f t="shared" si="461"/>
        <v>Date &gt; 1920</v>
      </c>
    </row>
    <row r="14779" spans="1:10" x14ac:dyDescent="0.3">
      <c r="A14779" s="178" t="s">
        <v>3565</v>
      </c>
      <c r="B14779" s="178" t="s">
        <v>9</v>
      </c>
      <c r="C14779" s="178" t="s">
        <v>1315</v>
      </c>
      <c r="D14779" s="178" t="s">
        <v>7173</v>
      </c>
      <c r="E14779" s="179">
        <v>33429</v>
      </c>
      <c r="F14779" s="180">
        <v>0</v>
      </c>
      <c r="G14779" s="180">
        <v>34094.26</v>
      </c>
      <c r="H14779" s="180">
        <v>33057.94</v>
      </c>
      <c r="I14779" s="180">
        <f t="shared" si="460"/>
        <v>67152.200000000012</v>
      </c>
      <c r="J14779" s="177" t="str">
        <f t="shared" si="461"/>
        <v>Date &gt; 1920</v>
      </c>
    </row>
    <row r="14780" spans="1:10" x14ac:dyDescent="0.3">
      <c r="A14780" s="178" t="s">
        <v>3565</v>
      </c>
      <c r="B14780" s="178" t="s">
        <v>9</v>
      </c>
      <c r="C14780" s="178" t="s">
        <v>1315</v>
      </c>
      <c r="D14780" s="178" t="s">
        <v>7173</v>
      </c>
      <c r="E14780" s="179">
        <v>33481</v>
      </c>
      <c r="F14780" s="180">
        <v>0</v>
      </c>
      <c r="G14780" s="180">
        <v>59974.13</v>
      </c>
      <c r="H14780" s="180">
        <v>58431.07</v>
      </c>
      <c r="I14780" s="180">
        <f t="shared" si="460"/>
        <v>118405.2</v>
      </c>
      <c r="J14780" s="177" t="str">
        <f t="shared" si="461"/>
        <v>Date &gt; 1920</v>
      </c>
    </row>
    <row r="14781" spans="1:10" x14ac:dyDescent="0.3">
      <c r="A14781" s="178" t="s">
        <v>3565</v>
      </c>
      <c r="B14781" s="178" t="s">
        <v>9</v>
      </c>
      <c r="C14781" s="178" t="s">
        <v>1315</v>
      </c>
      <c r="D14781" s="178" t="s">
        <v>7173</v>
      </c>
      <c r="E14781" s="179">
        <v>33700</v>
      </c>
      <c r="F14781" s="180">
        <v>0</v>
      </c>
      <c r="G14781" s="180">
        <v>28962.47</v>
      </c>
      <c r="H14781" s="180">
        <v>20568.54</v>
      </c>
      <c r="I14781" s="180">
        <f t="shared" si="460"/>
        <v>49531.01</v>
      </c>
      <c r="J14781" s="177" t="str">
        <f t="shared" si="461"/>
        <v>Date &gt; 1920</v>
      </c>
    </row>
    <row r="14782" spans="1:10" x14ac:dyDescent="0.3">
      <c r="A14782" s="178" t="s">
        <v>3565</v>
      </c>
      <c r="B14782" s="178" t="s">
        <v>9</v>
      </c>
      <c r="C14782" s="178" t="s">
        <v>1315</v>
      </c>
      <c r="D14782" s="178" t="s">
        <v>10952</v>
      </c>
      <c r="E14782" s="179">
        <v>34886</v>
      </c>
      <c r="F14782" s="180">
        <v>0</v>
      </c>
      <c r="G14782" s="180">
        <v>17866.330000000002</v>
      </c>
      <c r="H14782" s="180">
        <v>8933.17</v>
      </c>
      <c r="I14782" s="180">
        <f t="shared" si="460"/>
        <v>26799.5</v>
      </c>
      <c r="J14782" s="177" t="str">
        <f t="shared" si="461"/>
        <v>Date &gt; 1920</v>
      </c>
    </row>
    <row r="14783" spans="1:10" x14ac:dyDescent="0.3">
      <c r="A14783" s="178" t="s">
        <v>3565</v>
      </c>
      <c r="B14783" s="178" t="s">
        <v>9</v>
      </c>
      <c r="C14783" s="178" t="s">
        <v>1315</v>
      </c>
      <c r="D14783" s="178" t="s">
        <v>10953</v>
      </c>
      <c r="E14783" s="179">
        <v>34338</v>
      </c>
      <c r="F14783" s="180">
        <v>0</v>
      </c>
      <c r="G14783" s="180">
        <v>77733.33</v>
      </c>
      <c r="H14783" s="180">
        <v>38866.67</v>
      </c>
      <c r="I14783" s="180">
        <f t="shared" si="460"/>
        <v>116600</v>
      </c>
      <c r="J14783" s="177" t="str">
        <f t="shared" si="461"/>
        <v>Date &gt; 1920</v>
      </c>
    </row>
    <row r="14784" spans="1:10" x14ac:dyDescent="0.3">
      <c r="A14784" s="178" t="s">
        <v>3565</v>
      </c>
      <c r="B14784" s="178" t="s">
        <v>9</v>
      </c>
      <c r="C14784" s="178" t="s">
        <v>1315</v>
      </c>
      <c r="D14784" s="178" t="s">
        <v>10953</v>
      </c>
      <c r="E14784" s="179">
        <v>34379</v>
      </c>
      <c r="F14784" s="180">
        <v>0</v>
      </c>
      <c r="G14784" s="180">
        <v>958.33</v>
      </c>
      <c r="H14784" s="180">
        <v>479.17</v>
      </c>
      <c r="I14784" s="180">
        <f t="shared" si="460"/>
        <v>1437.5</v>
      </c>
      <c r="J14784" s="177" t="str">
        <f t="shared" si="461"/>
        <v>Date &gt; 1920</v>
      </c>
    </row>
    <row r="14785" spans="1:10" x14ac:dyDescent="0.3">
      <c r="A14785" s="178" t="s">
        <v>3565</v>
      </c>
      <c r="B14785" s="178" t="s">
        <v>9</v>
      </c>
      <c r="C14785" s="178" t="s">
        <v>1315</v>
      </c>
      <c r="D14785" s="178" t="s">
        <v>10954</v>
      </c>
      <c r="E14785" s="179">
        <v>34359</v>
      </c>
      <c r="F14785" s="180">
        <v>55495.03</v>
      </c>
      <c r="G14785" s="180">
        <v>0</v>
      </c>
      <c r="H14785" s="180">
        <v>6166.12</v>
      </c>
      <c r="I14785" s="180">
        <f t="shared" si="460"/>
        <v>61661.15</v>
      </c>
      <c r="J14785" s="177" t="str">
        <f t="shared" si="461"/>
        <v>Date &gt; 1920</v>
      </c>
    </row>
    <row r="14786" spans="1:10" x14ac:dyDescent="0.3">
      <c r="A14786" s="178" t="s">
        <v>3565</v>
      </c>
      <c r="B14786" s="178" t="s">
        <v>9</v>
      </c>
      <c r="C14786" s="178" t="s">
        <v>1315</v>
      </c>
      <c r="D14786" s="178" t="s">
        <v>10954</v>
      </c>
      <c r="E14786" s="179">
        <v>34864</v>
      </c>
      <c r="F14786" s="180">
        <v>69783.759999999995</v>
      </c>
      <c r="G14786" s="180">
        <v>0</v>
      </c>
      <c r="H14786" s="180">
        <v>7753.75</v>
      </c>
      <c r="I14786" s="180">
        <f t="shared" si="460"/>
        <v>77537.509999999995</v>
      </c>
      <c r="J14786" s="177" t="str">
        <f t="shared" si="461"/>
        <v>Date &gt; 1920</v>
      </c>
    </row>
    <row r="14787" spans="1:10" x14ac:dyDescent="0.3">
      <c r="A14787" s="178" t="s">
        <v>3565</v>
      </c>
      <c r="B14787" s="178" t="s">
        <v>9</v>
      </c>
      <c r="C14787" s="178" t="s">
        <v>1315</v>
      </c>
      <c r="D14787" s="178" t="s">
        <v>10955</v>
      </c>
      <c r="E14787" s="179">
        <v>34220</v>
      </c>
      <c r="F14787" s="180">
        <v>0</v>
      </c>
      <c r="G14787" s="180">
        <v>3955.2</v>
      </c>
      <c r="H14787" s="180">
        <v>1977.6</v>
      </c>
      <c r="I14787" s="180">
        <f t="shared" si="460"/>
        <v>5932.7999999999993</v>
      </c>
      <c r="J14787" s="177" t="str">
        <f t="shared" si="461"/>
        <v>Date &gt; 1920</v>
      </c>
    </row>
    <row r="14788" spans="1:10" x14ac:dyDescent="0.3">
      <c r="A14788" s="178" t="s">
        <v>3565</v>
      </c>
      <c r="B14788" s="178" t="s">
        <v>9</v>
      </c>
      <c r="C14788" s="178" t="s">
        <v>1315</v>
      </c>
      <c r="D14788" s="178" t="s">
        <v>10955</v>
      </c>
      <c r="E14788" s="179">
        <v>34276</v>
      </c>
      <c r="F14788" s="180">
        <v>0</v>
      </c>
      <c r="G14788" s="180">
        <v>1294.3699999999999</v>
      </c>
      <c r="H14788" s="180">
        <v>647.19000000000005</v>
      </c>
      <c r="I14788" s="180">
        <f t="shared" si="460"/>
        <v>1941.56</v>
      </c>
      <c r="J14788" s="177" t="str">
        <f t="shared" si="461"/>
        <v>Date &gt; 1920</v>
      </c>
    </row>
    <row r="14789" spans="1:10" x14ac:dyDescent="0.3">
      <c r="A14789" s="178" t="s">
        <v>3565</v>
      </c>
      <c r="B14789" s="178" t="s">
        <v>9</v>
      </c>
      <c r="C14789" s="178" t="s">
        <v>1315</v>
      </c>
      <c r="D14789" s="178" t="s">
        <v>10956</v>
      </c>
      <c r="E14789" s="179">
        <v>34886</v>
      </c>
      <c r="F14789" s="180">
        <v>73472.399999999994</v>
      </c>
      <c r="G14789" s="180">
        <v>416.54</v>
      </c>
      <c r="H14789" s="180">
        <v>8371.81</v>
      </c>
      <c r="I14789" s="180">
        <f t="shared" ref="I14789:I14852" si="462">SUM(F14789:H14789)</f>
        <v>82260.749999999985</v>
      </c>
      <c r="J14789" s="177" t="str">
        <f t="shared" ref="J14789:J14852" si="463">IF(OR(YEAR(E14789)&gt; 1920, ISBLANK(E14789)), "Date &gt; 1920", "Sketchy date")</f>
        <v>Date &gt; 1920</v>
      </c>
    </row>
    <row r="14790" spans="1:10" x14ac:dyDescent="0.3">
      <c r="A14790" s="178" t="s">
        <v>3565</v>
      </c>
      <c r="B14790" s="178" t="s">
        <v>9</v>
      </c>
      <c r="C14790" s="178" t="s">
        <v>1315</v>
      </c>
      <c r="D14790" s="178" t="s">
        <v>10956</v>
      </c>
      <c r="E14790" s="179">
        <v>34904</v>
      </c>
      <c r="F14790" s="180">
        <v>106664.32000000001</v>
      </c>
      <c r="G14790" s="180">
        <v>1479.13</v>
      </c>
      <c r="H14790" s="180">
        <v>12591.12</v>
      </c>
      <c r="I14790" s="180">
        <f t="shared" si="462"/>
        <v>120734.57</v>
      </c>
      <c r="J14790" s="177" t="str">
        <f t="shared" si="463"/>
        <v>Date &gt; 1920</v>
      </c>
    </row>
    <row r="14791" spans="1:10" x14ac:dyDescent="0.3">
      <c r="A14791" s="178" t="s">
        <v>3565</v>
      </c>
      <c r="B14791" s="178" t="s">
        <v>9</v>
      </c>
      <c r="C14791" s="178" t="s">
        <v>1315</v>
      </c>
      <c r="D14791" s="178" t="s">
        <v>10956</v>
      </c>
      <c r="E14791" s="179">
        <v>34926</v>
      </c>
      <c r="F14791" s="180">
        <v>477708.57</v>
      </c>
      <c r="G14791" s="180">
        <v>3307.86</v>
      </c>
      <c r="H14791" s="180">
        <v>54732.65</v>
      </c>
      <c r="I14791" s="180">
        <f t="shared" si="462"/>
        <v>535749.07999999996</v>
      </c>
      <c r="J14791" s="177" t="str">
        <f t="shared" si="463"/>
        <v>Date &gt; 1920</v>
      </c>
    </row>
    <row r="14792" spans="1:10" x14ac:dyDescent="0.3">
      <c r="A14792" s="178" t="s">
        <v>3565</v>
      </c>
      <c r="B14792" s="178" t="s">
        <v>9</v>
      </c>
      <c r="C14792" s="178" t="s">
        <v>1315</v>
      </c>
      <c r="D14792" s="178" t="s">
        <v>10956</v>
      </c>
      <c r="E14792" s="179">
        <v>34991</v>
      </c>
      <c r="F14792" s="180">
        <v>69297.91</v>
      </c>
      <c r="G14792" s="180">
        <v>4691.47</v>
      </c>
      <c r="H14792" s="180">
        <v>10249.44</v>
      </c>
      <c r="I14792" s="180">
        <f t="shared" si="462"/>
        <v>84238.82</v>
      </c>
      <c r="J14792" s="177" t="str">
        <f t="shared" si="463"/>
        <v>Date &gt; 1920</v>
      </c>
    </row>
    <row r="14793" spans="1:10" x14ac:dyDescent="0.3">
      <c r="A14793" s="178" t="s">
        <v>3565</v>
      </c>
      <c r="B14793" s="178" t="s">
        <v>9</v>
      </c>
      <c r="C14793" s="178" t="s">
        <v>1315</v>
      </c>
      <c r="D14793" s="178" t="s">
        <v>10956</v>
      </c>
      <c r="E14793" s="179">
        <v>35039</v>
      </c>
      <c r="F14793" s="180">
        <v>41456.800000000003</v>
      </c>
      <c r="G14793" s="180">
        <v>0</v>
      </c>
      <c r="H14793" s="180">
        <v>4402.9799999999996</v>
      </c>
      <c r="I14793" s="180">
        <f t="shared" si="462"/>
        <v>45859.78</v>
      </c>
      <c r="J14793" s="177" t="str">
        <f t="shared" si="463"/>
        <v>Date &gt; 1920</v>
      </c>
    </row>
    <row r="14794" spans="1:10" x14ac:dyDescent="0.3">
      <c r="A14794" s="178" t="s">
        <v>3565</v>
      </c>
      <c r="B14794" s="178" t="s">
        <v>9</v>
      </c>
      <c r="C14794" s="178" t="s">
        <v>1315</v>
      </c>
      <c r="D14794" s="178" t="s">
        <v>10956</v>
      </c>
      <c r="E14794" s="179">
        <v>35258</v>
      </c>
      <c r="F14794" s="180">
        <v>51607</v>
      </c>
      <c r="G14794" s="180">
        <v>0</v>
      </c>
      <c r="H14794" s="180">
        <v>13362.51</v>
      </c>
      <c r="I14794" s="180">
        <f t="shared" si="462"/>
        <v>64969.51</v>
      </c>
      <c r="J14794" s="177" t="str">
        <f t="shared" si="463"/>
        <v>Date &gt; 1920</v>
      </c>
    </row>
    <row r="14795" spans="1:10" x14ac:dyDescent="0.3">
      <c r="A14795" s="178" t="s">
        <v>3565</v>
      </c>
      <c r="B14795" s="178" t="s">
        <v>9</v>
      </c>
      <c r="C14795" s="178" t="s">
        <v>1315</v>
      </c>
      <c r="D14795" s="178" t="s">
        <v>10957</v>
      </c>
      <c r="E14795" s="179">
        <v>35332</v>
      </c>
      <c r="F14795" s="180">
        <v>0</v>
      </c>
      <c r="G14795" s="180">
        <v>36666.67</v>
      </c>
      <c r="H14795" s="180">
        <v>18333.330000000002</v>
      </c>
      <c r="I14795" s="180">
        <f t="shared" si="462"/>
        <v>55000</v>
      </c>
      <c r="J14795" s="177" t="str">
        <f t="shared" si="463"/>
        <v>Date &gt; 1920</v>
      </c>
    </row>
    <row r="14796" spans="1:10" x14ac:dyDescent="0.3">
      <c r="A14796" s="178" t="s">
        <v>3565</v>
      </c>
      <c r="B14796" s="178" t="s">
        <v>9</v>
      </c>
      <c r="C14796" s="178" t="s">
        <v>1315</v>
      </c>
      <c r="D14796" s="178" t="s">
        <v>10958</v>
      </c>
      <c r="E14796" s="179">
        <v>35783</v>
      </c>
      <c r="F14796" s="180">
        <v>0</v>
      </c>
      <c r="G14796" s="180">
        <v>4750</v>
      </c>
      <c r="H14796" s="180">
        <v>2375</v>
      </c>
      <c r="I14796" s="180">
        <f t="shared" si="462"/>
        <v>7125</v>
      </c>
      <c r="J14796" s="177" t="str">
        <f t="shared" si="463"/>
        <v>Date &gt; 1920</v>
      </c>
    </row>
    <row r="14797" spans="1:10" x14ac:dyDescent="0.3">
      <c r="A14797" s="178" t="s">
        <v>3565</v>
      </c>
      <c r="B14797" s="178" t="s">
        <v>9</v>
      </c>
      <c r="C14797" s="178" t="s">
        <v>1315</v>
      </c>
      <c r="D14797" s="178" t="s">
        <v>10959</v>
      </c>
      <c r="E14797" s="179">
        <v>36182</v>
      </c>
      <c r="F14797" s="180">
        <v>0</v>
      </c>
      <c r="G14797" s="180">
        <v>51499.57</v>
      </c>
      <c r="H14797" s="180">
        <v>51499.58</v>
      </c>
      <c r="I14797" s="180">
        <f t="shared" si="462"/>
        <v>102999.15</v>
      </c>
      <c r="J14797" s="177" t="str">
        <f t="shared" si="463"/>
        <v>Date &gt; 1920</v>
      </c>
    </row>
    <row r="14798" spans="1:10" x14ac:dyDescent="0.3">
      <c r="A14798" s="178" t="s">
        <v>3565</v>
      </c>
      <c r="B14798" s="178" t="s">
        <v>9</v>
      </c>
      <c r="C14798" s="178" t="s">
        <v>1315</v>
      </c>
      <c r="D14798" s="178" t="s">
        <v>10959</v>
      </c>
      <c r="E14798" s="179">
        <v>36634</v>
      </c>
      <c r="F14798" s="180">
        <v>0</v>
      </c>
      <c r="G14798" s="180">
        <v>14731.97</v>
      </c>
      <c r="H14798" s="180">
        <v>14731.96</v>
      </c>
      <c r="I14798" s="180">
        <f t="shared" si="462"/>
        <v>29463.93</v>
      </c>
      <c r="J14798" s="177" t="str">
        <f t="shared" si="463"/>
        <v>Date &gt; 1920</v>
      </c>
    </row>
    <row r="14799" spans="1:10" x14ac:dyDescent="0.3">
      <c r="A14799" s="178" t="s">
        <v>3565</v>
      </c>
      <c r="B14799" s="178" t="s">
        <v>9</v>
      </c>
      <c r="C14799" s="178" t="s">
        <v>1315</v>
      </c>
      <c r="D14799" s="178" t="s">
        <v>10960</v>
      </c>
      <c r="E14799" s="179">
        <v>36614</v>
      </c>
      <c r="F14799" s="180">
        <v>0</v>
      </c>
      <c r="G14799" s="180">
        <v>7134.3</v>
      </c>
      <c r="H14799" s="180">
        <v>4756.2</v>
      </c>
      <c r="I14799" s="180">
        <f t="shared" si="462"/>
        <v>11890.5</v>
      </c>
      <c r="J14799" s="177" t="str">
        <f t="shared" si="463"/>
        <v>Date &gt; 1920</v>
      </c>
    </row>
    <row r="14800" spans="1:10" x14ac:dyDescent="0.3">
      <c r="A14800" s="178" t="s">
        <v>3565</v>
      </c>
      <c r="B14800" s="178" t="s">
        <v>9</v>
      </c>
      <c r="C14800" s="178" t="s">
        <v>1315</v>
      </c>
      <c r="D14800" s="178" t="s">
        <v>10961</v>
      </c>
      <c r="E14800" s="179">
        <v>36679</v>
      </c>
      <c r="F14800" s="180">
        <v>0</v>
      </c>
      <c r="G14800" s="180">
        <v>38633.51</v>
      </c>
      <c r="H14800" s="180">
        <v>27238.43</v>
      </c>
      <c r="I14800" s="180">
        <f t="shared" si="462"/>
        <v>65871.94</v>
      </c>
      <c r="J14800" s="177" t="str">
        <f t="shared" si="463"/>
        <v>Date &gt; 1920</v>
      </c>
    </row>
    <row r="14801" spans="1:10" x14ac:dyDescent="0.3">
      <c r="A14801" s="178" t="s">
        <v>3565</v>
      </c>
      <c r="B14801" s="178" t="s">
        <v>9</v>
      </c>
      <c r="C14801" s="178" t="s">
        <v>1315</v>
      </c>
      <c r="D14801" s="178" t="s">
        <v>10961</v>
      </c>
      <c r="E14801" s="179">
        <v>36679</v>
      </c>
      <c r="F14801" s="180">
        <v>0</v>
      </c>
      <c r="G14801" s="180">
        <v>2224.14</v>
      </c>
      <c r="H14801" s="180">
        <v>0</v>
      </c>
      <c r="I14801" s="180">
        <f t="shared" si="462"/>
        <v>2224.14</v>
      </c>
      <c r="J14801" s="177" t="str">
        <f t="shared" si="463"/>
        <v>Date &gt; 1920</v>
      </c>
    </row>
    <row r="14802" spans="1:10" x14ac:dyDescent="0.3">
      <c r="A14802" s="178" t="s">
        <v>3565</v>
      </c>
      <c r="B14802" s="178" t="s">
        <v>9</v>
      </c>
      <c r="C14802" s="178" t="s">
        <v>1315</v>
      </c>
      <c r="D14802" s="178" t="s">
        <v>8707</v>
      </c>
      <c r="E14802" s="179">
        <v>36952</v>
      </c>
      <c r="F14802" s="180">
        <v>0</v>
      </c>
      <c r="G14802" s="180">
        <v>10000</v>
      </c>
      <c r="H14802" s="180">
        <v>0</v>
      </c>
      <c r="I14802" s="180">
        <f t="shared" si="462"/>
        <v>10000</v>
      </c>
      <c r="J14802" s="177" t="str">
        <f t="shared" si="463"/>
        <v>Date &gt; 1920</v>
      </c>
    </row>
    <row r="14803" spans="1:10" x14ac:dyDescent="0.3">
      <c r="A14803" s="178" t="s">
        <v>3565</v>
      </c>
      <c r="B14803" s="178" t="s">
        <v>9</v>
      </c>
      <c r="C14803" s="178" t="s">
        <v>1315</v>
      </c>
      <c r="D14803" s="178" t="s">
        <v>8707</v>
      </c>
      <c r="E14803" s="179">
        <v>36952</v>
      </c>
      <c r="F14803" s="180">
        <v>0</v>
      </c>
      <c r="G14803" s="180">
        <v>65670.39</v>
      </c>
      <c r="H14803" s="180">
        <v>0</v>
      </c>
      <c r="I14803" s="180">
        <f t="shared" si="462"/>
        <v>65670.39</v>
      </c>
      <c r="J14803" s="177" t="str">
        <f t="shared" si="463"/>
        <v>Date &gt; 1920</v>
      </c>
    </row>
    <row r="14804" spans="1:10" x14ac:dyDescent="0.3">
      <c r="A14804" s="178" t="s">
        <v>3565</v>
      </c>
      <c r="B14804" s="178" t="s">
        <v>9</v>
      </c>
      <c r="C14804" s="178" t="s">
        <v>1315</v>
      </c>
      <c r="D14804" s="178" t="s">
        <v>8707</v>
      </c>
      <c r="E14804" s="179">
        <v>37280</v>
      </c>
      <c r="F14804" s="180">
        <v>0</v>
      </c>
      <c r="G14804" s="180">
        <v>9329.61</v>
      </c>
      <c r="H14804" s="180">
        <v>0</v>
      </c>
      <c r="I14804" s="180">
        <f t="shared" si="462"/>
        <v>9329.61</v>
      </c>
      <c r="J14804" s="177" t="str">
        <f t="shared" si="463"/>
        <v>Date &gt; 1920</v>
      </c>
    </row>
    <row r="14805" spans="1:10" x14ac:dyDescent="0.3">
      <c r="A14805" s="178" t="s">
        <v>3565</v>
      </c>
      <c r="B14805" s="178" t="s">
        <v>9</v>
      </c>
      <c r="C14805" s="178" t="s">
        <v>1315</v>
      </c>
      <c r="D14805" s="178" t="s">
        <v>8707</v>
      </c>
      <c r="E14805" s="179">
        <v>37280</v>
      </c>
      <c r="F14805" s="180">
        <v>0</v>
      </c>
      <c r="G14805" s="180">
        <v>1570.39</v>
      </c>
      <c r="H14805" s="180">
        <v>0</v>
      </c>
      <c r="I14805" s="180">
        <f t="shared" si="462"/>
        <v>1570.39</v>
      </c>
      <c r="J14805" s="177" t="str">
        <f t="shared" si="463"/>
        <v>Date &gt; 1920</v>
      </c>
    </row>
    <row r="14806" spans="1:10" x14ac:dyDescent="0.3">
      <c r="A14806" s="178" t="s">
        <v>3565</v>
      </c>
      <c r="B14806" s="178" t="s">
        <v>9</v>
      </c>
      <c r="C14806" s="178" t="s">
        <v>1315</v>
      </c>
      <c r="D14806" s="178" t="s">
        <v>10962</v>
      </c>
      <c r="E14806" s="179">
        <v>37194</v>
      </c>
      <c r="F14806" s="180">
        <v>47730</v>
      </c>
      <c r="G14806" s="180">
        <v>0</v>
      </c>
      <c r="H14806" s="180">
        <v>5303.62</v>
      </c>
      <c r="I14806" s="180">
        <f t="shared" si="462"/>
        <v>53033.62</v>
      </c>
      <c r="J14806" s="177" t="str">
        <f t="shared" si="463"/>
        <v>Date &gt; 1920</v>
      </c>
    </row>
    <row r="14807" spans="1:10" x14ac:dyDescent="0.3">
      <c r="A14807" s="178" t="s">
        <v>3565</v>
      </c>
      <c r="B14807" s="178" t="s">
        <v>9</v>
      </c>
      <c r="C14807" s="178" t="s">
        <v>1315</v>
      </c>
      <c r="D14807" s="178" t="s">
        <v>10962</v>
      </c>
      <c r="E14807" s="179">
        <v>37264</v>
      </c>
      <c r="F14807" s="180">
        <v>4888</v>
      </c>
      <c r="G14807" s="180">
        <v>0</v>
      </c>
      <c r="H14807" s="180">
        <v>543.63</v>
      </c>
      <c r="I14807" s="180">
        <f t="shared" si="462"/>
        <v>5431.63</v>
      </c>
      <c r="J14807" s="177" t="str">
        <f t="shared" si="463"/>
        <v>Date &gt; 1920</v>
      </c>
    </row>
    <row r="14808" spans="1:10" x14ac:dyDescent="0.3">
      <c r="A14808" s="178" t="s">
        <v>3565</v>
      </c>
      <c r="B14808" s="178" t="s">
        <v>9</v>
      </c>
      <c r="C14808" s="178" t="s">
        <v>1315</v>
      </c>
      <c r="D14808" s="178" t="s">
        <v>10962</v>
      </c>
      <c r="E14808" s="179">
        <v>37314</v>
      </c>
      <c r="F14808" s="180">
        <v>20182</v>
      </c>
      <c r="G14808" s="180">
        <v>0</v>
      </c>
      <c r="H14808" s="180">
        <v>2241.9</v>
      </c>
      <c r="I14808" s="180">
        <f t="shared" si="462"/>
        <v>22423.9</v>
      </c>
      <c r="J14808" s="177" t="str">
        <f t="shared" si="463"/>
        <v>Date &gt; 1920</v>
      </c>
    </row>
    <row r="14809" spans="1:10" x14ac:dyDescent="0.3">
      <c r="A14809" s="178" t="s">
        <v>3565</v>
      </c>
      <c r="B14809" s="178" t="s">
        <v>9</v>
      </c>
      <c r="C14809" s="178" t="s">
        <v>1315</v>
      </c>
      <c r="D14809" s="178" t="s">
        <v>10962</v>
      </c>
      <c r="E14809" s="179">
        <v>37383</v>
      </c>
      <c r="F14809" s="180">
        <v>45584</v>
      </c>
      <c r="G14809" s="180">
        <v>0</v>
      </c>
      <c r="H14809" s="180">
        <v>5065.75</v>
      </c>
      <c r="I14809" s="180">
        <f t="shared" si="462"/>
        <v>50649.75</v>
      </c>
      <c r="J14809" s="177" t="str">
        <f t="shared" si="463"/>
        <v>Date &gt; 1920</v>
      </c>
    </row>
    <row r="14810" spans="1:10" x14ac:dyDescent="0.3">
      <c r="A14810" s="178" t="s">
        <v>3565</v>
      </c>
      <c r="B14810" s="178" t="s">
        <v>9</v>
      </c>
      <c r="C14810" s="178" t="s">
        <v>1315</v>
      </c>
      <c r="D14810" s="178" t="s">
        <v>10962</v>
      </c>
      <c r="E14810" s="179">
        <v>37508</v>
      </c>
      <c r="F14810" s="180">
        <v>3725</v>
      </c>
      <c r="G14810" s="180">
        <v>0</v>
      </c>
      <c r="H14810" s="180">
        <v>413.47</v>
      </c>
      <c r="I14810" s="180">
        <f t="shared" si="462"/>
        <v>4138.47</v>
      </c>
      <c r="J14810" s="177" t="str">
        <f t="shared" si="463"/>
        <v>Date &gt; 1920</v>
      </c>
    </row>
    <row r="14811" spans="1:10" x14ac:dyDescent="0.3">
      <c r="A14811" s="178" t="s">
        <v>3565</v>
      </c>
      <c r="B14811" s="178" t="s">
        <v>9</v>
      </c>
      <c r="C14811" s="178" t="s">
        <v>1315</v>
      </c>
      <c r="D14811" s="178" t="s">
        <v>10962</v>
      </c>
      <c r="E14811" s="179">
        <v>37720</v>
      </c>
      <c r="F14811" s="180">
        <v>5547</v>
      </c>
      <c r="G14811" s="180">
        <v>0</v>
      </c>
      <c r="H14811" s="180">
        <v>617.04</v>
      </c>
      <c r="I14811" s="180">
        <f t="shared" si="462"/>
        <v>6164.04</v>
      </c>
      <c r="J14811" s="177" t="str">
        <f t="shared" si="463"/>
        <v>Date &gt; 1920</v>
      </c>
    </row>
    <row r="14812" spans="1:10" x14ac:dyDescent="0.3">
      <c r="A14812" s="178" t="s">
        <v>3565</v>
      </c>
      <c r="B14812" s="178" t="s">
        <v>9</v>
      </c>
      <c r="C14812" s="178" t="s">
        <v>1315</v>
      </c>
      <c r="D14812" s="178" t="s">
        <v>10962</v>
      </c>
      <c r="E14812" s="179">
        <v>37973</v>
      </c>
      <c r="F14812" s="180">
        <v>6780</v>
      </c>
      <c r="G14812" s="180">
        <v>0</v>
      </c>
      <c r="H14812" s="180">
        <v>752.94</v>
      </c>
      <c r="I14812" s="180">
        <f t="shared" si="462"/>
        <v>7532.9400000000005</v>
      </c>
      <c r="J14812" s="177" t="str">
        <f t="shared" si="463"/>
        <v>Date &gt; 1920</v>
      </c>
    </row>
    <row r="14813" spans="1:10" x14ac:dyDescent="0.3">
      <c r="A14813" s="178" t="s">
        <v>3565</v>
      </c>
      <c r="B14813" s="178" t="s">
        <v>9</v>
      </c>
      <c r="C14813" s="178" t="s">
        <v>1315</v>
      </c>
      <c r="D14813" s="178" t="s">
        <v>10962</v>
      </c>
      <c r="E14813" s="179">
        <v>38007</v>
      </c>
      <c r="F14813" s="180">
        <v>6787</v>
      </c>
      <c r="G14813" s="180">
        <v>0</v>
      </c>
      <c r="H14813" s="180">
        <v>753.97</v>
      </c>
      <c r="I14813" s="180">
        <f t="shared" si="462"/>
        <v>7540.97</v>
      </c>
      <c r="J14813" s="177" t="str">
        <f t="shared" si="463"/>
        <v>Date &gt; 1920</v>
      </c>
    </row>
    <row r="14814" spans="1:10" x14ac:dyDescent="0.3">
      <c r="A14814" s="178" t="s">
        <v>3565</v>
      </c>
      <c r="B14814" s="178" t="s">
        <v>9</v>
      </c>
      <c r="C14814" s="178" t="s">
        <v>1315</v>
      </c>
      <c r="D14814" s="178" t="s">
        <v>10963</v>
      </c>
      <c r="E14814" s="179">
        <v>37608</v>
      </c>
      <c r="F14814" s="180">
        <v>0</v>
      </c>
      <c r="G14814" s="180">
        <v>12332.7</v>
      </c>
      <c r="H14814" s="180">
        <v>8221.7999999999993</v>
      </c>
      <c r="I14814" s="180">
        <f t="shared" si="462"/>
        <v>20554.5</v>
      </c>
      <c r="J14814" s="177" t="str">
        <f t="shared" si="463"/>
        <v>Date &gt; 1920</v>
      </c>
    </row>
    <row r="14815" spans="1:10" x14ac:dyDescent="0.3">
      <c r="A14815" s="178" t="s">
        <v>3565</v>
      </c>
      <c r="B14815" s="178" t="s">
        <v>9</v>
      </c>
      <c r="C14815" s="178" t="s">
        <v>1315</v>
      </c>
      <c r="D14815" s="178" t="s">
        <v>10964</v>
      </c>
      <c r="E14815" s="179">
        <v>37973</v>
      </c>
      <c r="F14815" s="180">
        <v>0</v>
      </c>
      <c r="G14815" s="180">
        <v>107194.29</v>
      </c>
      <c r="H14815" s="180">
        <v>114675.75</v>
      </c>
      <c r="I14815" s="180">
        <f t="shared" si="462"/>
        <v>221870.03999999998</v>
      </c>
      <c r="J14815" s="177" t="str">
        <f t="shared" si="463"/>
        <v>Date &gt; 1920</v>
      </c>
    </row>
    <row r="14816" spans="1:10" x14ac:dyDescent="0.3">
      <c r="A14816" s="178" t="s">
        <v>3565</v>
      </c>
      <c r="B14816" s="178" t="s">
        <v>9</v>
      </c>
      <c r="C14816" s="178" t="s">
        <v>1315</v>
      </c>
      <c r="D14816" s="178" t="s">
        <v>10964</v>
      </c>
      <c r="E14816" s="179">
        <v>38007</v>
      </c>
      <c r="F14816" s="180">
        <v>0</v>
      </c>
      <c r="G14816" s="180">
        <v>48107.8</v>
      </c>
      <c r="H14816" s="180">
        <v>40626.31</v>
      </c>
      <c r="I14816" s="180">
        <f t="shared" si="462"/>
        <v>88734.11</v>
      </c>
      <c r="J14816" s="177" t="str">
        <f t="shared" si="463"/>
        <v>Date &gt; 1920</v>
      </c>
    </row>
    <row r="14817" spans="1:10" x14ac:dyDescent="0.3">
      <c r="A14817" s="178" t="s">
        <v>3565</v>
      </c>
      <c r="B14817" s="178" t="s">
        <v>9</v>
      </c>
      <c r="C14817" s="178" t="s">
        <v>1315</v>
      </c>
      <c r="D14817" s="178" t="s">
        <v>10964</v>
      </c>
      <c r="E14817" s="179">
        <v>38075</v>
      </c>
      <c r="F14817" s="180">
        <v>0</v>
      </c>
      <c r="G14817" s="180">
        <v>59224.08</v>
      </c>
      <c r="H14817" s="180">
        <v>59224.08</v>
      </c>
      <c r="I14817" s="180">
        <f t="shared" si="462"/>
        <v>118448.16</v>
      </c>
      <c r="J14817" s="177" t="str">
        <f t="shared" si="463"/>
        <v>Date &gt; 1920</v>
      </c>
    </row>
    <row r="14818" spans="1:10" x14ac:dyDescent="0.3">
      <c r="A14818" s="178" t="s">
        <v>3565</v>
      </c>
      <c r="B14818" s="178" t="s">
        <v>9</v>
      </c>
      <c r="C14818" s="178" t="s">
        <v>1315</v>
      </c>
      <c r="D14818" s="178" t="s">
        <v>10964</v>
      </c>
      <c r="E14818" s="179">
        <v>38232</v>
      </c>
      <c r="F14818" s="180">
        <v>0</v>
      </c>
      <c r="G14818" s="180">
        <v>10473.83</v>
      </c>
      <c r="H14818" s="180">
        <v>29857.82</v>
      </c>
      <c r="I14818" s="180">
        <f t="shared" si="462"/>
        <v>40331.65</v>
      </c>
      <c r="J14818" s="177" t="str">
        <f t="shared" si="463"/>
        <v>Date &gt; 1920</v>
      </c>
    </row>
    <row r="14819" spans="1:10" x14ac:dyDescent="0.3">
      <c r="A14819" s="178" t="s">
        <v>3565</v>
      </c>
      <c r="B14819" s="178" t="s">
        <v>9</v>
      </c>
      <c r="C14819" s="178" t="s">
        <v>1315</v>
      </c>
      <c r="D14819" s="178" t="s">
        <v>10964</v>
      </c>
      <c r="E14819" s="179">
        <v>38232</v>
      </c>
      <c r="F14819" s="180">
        <v>0</v>
      </c>
      <c r="G14819" s="180">
        <v>19383.96</v>
      </c>
      <c r="H14819" s="180">
        <v>0</v>
      </c>
      <c r="I14819" s="180">
        <f t="shared" si="462"/>
        <v>19383.96</v>
      </c>
      <c r="J14819" s="177" t="str">
        <f t="shared" si="463"/>
        <v>Date &gt; 1920</v>
      </c>
    </row>
    <row r="14820" spans="1:10" x14ac:dyDescent="0.3">
      <c r="A14820" s="178" t="s">
        <v>3565</v>
      </c>
      <c r="B14820" s="178" t="s">
        <v>9</v>
      </c>
      <c r="C14820" s="178" t="s">
        <v>1315</v>
      </c>
      <c r="D14820" s="178" t="s">
        <v>10965</v>
      </c>
      <c r="E14820" s="179">
        <v>38329</v>
      </c>
      <c r="F14820" s="180">
        <v>83440</v>
      </c>
      <c r="G14820" s="180">
        <v>0</v>
      </c>
      <c r="H14820" s="180">
        <v>4394.18</v>
      </c>
      <c r="I14820" s="180">
        <f t="shared" si="462"/>
        <v>87834.18</v>
      </c>
      <c r="J14820" s="177" t="str">
        <f t="shared" si="463"/>
        <v>Date &gt; 1920</v>
      </c>
    </row>
    <row r="14821" spans="1:10" x14ac:dyDescent="0.3">
      <c r="A14821" s="178" t="s">
        <v>3565</v>
      </c>
      <c r="B14821" s="178" t="s">
        <v>9</v>
      </c>
      <c r="C14821" s="178" t="s">
        <v>1315</v>
      </c>
      <c r="D14821" s="178" t="s">
        <v>10965</v>
      </c>
      <c r="E14821" s="179">
        <v>38406</v>
      </c>
      <c r="F14821" s="180">
        <v>50809</v>
      </c>
      <c r="G14821" s="180">
        <v>0</v>
      </c>
      <c r="H14821" s="180">
        <v>2673.05</v>
      </c>
      <c r="I14821" s="180">
        <f t="shared" si="462"/>
        <v>53482.05</v>
      </c>
      <c r="J14821" s="177" t="str">
        <f t="shared" si="463"/>
        <v>Date &gt; 1920</v>
      </c>
    </row>
    <row r="14822" spans="1:10" x14ac:dyDescent="0.3">
      <c r="A14822" s="178" t="s">
        <v>3565</v>
      </c>
      <c r="B14822" s="178" t="s">
        <v>9</v>
      </c>
      <c r="C14822" s="178" t="s">
        <v>1315</v>
      </c>
      <c r="D14822" s="178" t="s">
        <v>10965</v>
      </c>
      <c r="E14822" s="179">
        <v>38406</v>
      </c>
      <c r="F14822" s="180">
        <v>29234</v>
      </c>
      <c r="G14822" s="180">
        <v>0</v>
      </c>
      <c r="H14822" s="180">
        <v>1539.08</v>
      </c>
      <c r="I14822" s="180">
        <f t="shared" si="462"/>
        <v>30773.08</v>
      </c>
      <c r="J14822" s="177" t="str">
        <f t="shared" si="463"/>
        <v>Date &gt; 1920</v>
      </c>
    </row>
    <row r="14823" spans="1:10" x14ac:dyDescent="0.3">
      <c r="A14823" s="178" t="s">
        <v>3565</v>
      </c>
      <c r="B14823" s="178" t="s">
        <v>9</v>
      </c>
      <c r="C14823" s="178" t="s">
        <v>1315</v>
      </c>
      <c r="D14823" s="178" t="s">
        <v>10965</v>
      </c>
      <c r="E14823" s="179">
        <v>38623</v>
      </c>
      <c r="F14823" s="180">
        <v>20563</v>
      </c>
      <c r="G14823" s="180">
        <v>0</v>
      </c>
      <c r="H14823" s="180">
        <v>1082.02</v>
      </c>
      <c r="I14823" s="180">
        <f t="shared" si="462"/>
        <v>21645.02</v>
      </c>
      <c r="J14823" s="177" t="str">
        <f t="shared" si="463"/>
        <v>Date &gt; 1920</v>
      </c>
    </row>
    <row r="14824" spans="1:10" x14ac:dyDescent="0.3">
      <c r="A14824" s="178" t="s">
        <v>3565</v>
      </c>
      <c r="B14824" s="178" t="s">
        <v>9</v>
      </c>
      <c r="C14824" s="178" t="s">
        <v>1315</v>
      </c>
      <c r="D14824" s="178" t="s">
        <v>10965</v>
      </c>
      <c r="E14824" s="179">
        <v>38923</v>
      </c>
      <c r="F14824" s="180">
        <v>18621</v>
      </c>
      <c r="G14824" s="180">
        <v>0</v>
      </c>
      <c r="H14824" s="180">
        <v>980.51</v>
      </c>
      <c r="I14824" s="180">
        <f t="shared" si="462"/>
        <v>19601.509999999998</v>
      </c>
      <c r="J14824" s="177" t="str">
        <f t="shared" si="463"/>
        <v>Date &gt; 1920</v>
      </c>
    </row>
    <row r="14825" spans="1:10" x14ac:dyDescent="0.3">
      <c r="A14825" s="178" t="s">
        <v>3565</v>
      </c>
      <c r="B14825" s="178" t="s">
        <v>9</v>
      </c>
      <c r="C14825" s="178" t="s">
        <v>1315</v>
      </c>
      <c r="D14825" s="178" t="s">
        <v>10966</v>
      </c>
      <c r="E14825" s="179">
        <v>39155</v>
      </c>
      <c r="F14825" s="180">
        <v>0</v>
      </c>
      <c r="G14825" s="180">
        <v>9643.08</v>
      </c>
      <c r="H14825" s="180">
        <v>9643.07</v>
      </c>
      <c r="I14825" s="180">
        <f t="shared" si="462"/>
        <v>19286.150000000001</v>
      </c>
      <c r="J14825" s="177" t="str">
        <f t="shared" si="463"/>
        <v>Date &gt; 1920</v>
      </c>
    </row>
    <row r="14826" spans="1:10" x14ac:dyDescent="0.3">
      <c r="A14826" s="178" t="s">
        <v>3565</v>
      </c>
      <c r="B14826" s="178" t="s">
        <v>9</v>
      </c>
      <c r="C14826" s="178" t="s">
        <v>1315</v>
      </c>
      <c r="D14826" s="178" t="s">
        <v>10967</v>
      </c>
      <c r="E14826" s="179">
        <v>39456</v>
      </c>
      <c r="F14826" s="180">
        <v>0</v>
      </c>
      <c r="G14826" s="180">
        <v>92780</v>
      </c>
      <c r="H14826" s="180">
        <v>92780</v>
      </c>
      <c r="I14826" s="180">
        <f t="shared" si="462"/>
        <v>185560</v>
      </c>
      <c r="J14826" s="177" t="str">
        <f t="shared" si="463"/>
        <v>Date &gt; 1920</v>
      </c>
    </row>
    <row r="14827" spans="1:10" x14ac:dyDescent="0.3">
      <c r="A14827" s="178" t="s">
        <v>3565</v>
      </c>
      <c r="B14827" s="178" t="s">
        <v>9</v>
      </c>
      <c r="C14827" s="178" t="s">
        <v>1315</v>
      </c>
      <c r="D14827" s="178" t="s">
        <v>10967</v>
      </c>
      <c r="E14827" s="179">
        <v>39479</v>
      </c>
      <c r="F14827" s="180">
        <v>0</v>
      </c>
      <c r="G14827" s="180">
        <v>2388.94</v>
      </c>
      <c r="H14827" s="180">
        <v>2388.94</v>
      </c>
      <c r="I14827" s="180">
        <f t="shared" si="462"/>
        <v>4777.88</v>
      </c>
      <c r="J14827" s="177" t="str">
        <f t="shared" si="463"/>
        <v>Date &gt; 1920</v>
      </c>
    </row>
    <row r="14828" spans="1:10" x14ac:dyDescent="0.3">
      <c r="A14828" s="178" t="s">
        <v>3565</v>
      </c>
      <c r="B14828" s="178" t="s">
        <v>9</v>
      </c>
      <c r="C14828" s="178" t="s">
        <v>1315</v>
      </c>
      <c r="D14828" s="178" t="s">
        <v>10968</v>
      </c>
      <c r="E14828" s="179">
        <v>38784</v>
      </c>
      <c r="F14828" s="180">
        <v>245178</v>
      </c>
      <c r="G14828" s="180">
        <v>4975.0200000000004</v>
      </c>
      <c r="H14828" s="180">
        <v>19591.400000000001</v>
      </c>
      <c r="I14828" s="180">
        <f t="shared" si="462"/>
        <v>269744.42</v>
      </c>
      <c r="J14828" s="177" t="str">
        <f t="shared" si="463"/>
        <v>Date &gt; 1920</v>
      </c>
    </row>
    <row r="14829" spans="1:10" x14ac:dyDescent="0.3">
      <c r="A14829" s="178" t="s">
        <v>3565</v>
      </c>
      <c r="B14829" s="178" t="s">
        <v>9</v>
      </c>
      <c r="C14829" s="178" t="s">
        <v>1315</v>
      </c>
      <c r="D14829" s="178" t="s">
        <v>10968</v>
      </c>
      <c r="E14829" s="179">
        <v>39140</v>
      </c>
      <c r="F14829" s="180">
        <v>18500</v>
      </c>
      <c r="G14829" s="180">
        <v>683.92</v>
      </c>
      <c r="H14829" s="180">
        <v>423.6</v>
      </c>
      <c r="I14829" s="180">
        <f t="shared" si="462"/>
        <v>19607.519999999997</v>
      </c>
      <c r="J14829" s="177" t="str">
        <f t="shared" si="463"/>
        <v>Date &gt; 1920</v>
      </c>
    </row>
    <row r="14830" spans="1:10" x14ac:dyDescent="0.3">
      <c r="A14830" s="178" t="s">
        <v>3565</v>
      </c>
      <c r="B14830" s="178" t="s">
        <v>9</v>
      </c>
      <c r="C14830" s="178" t="s">
        <v>1315</v>
      </c>
      <c r="D14830" s="178" t="s">
        <v>10968</v>
      </c>
      <c r="E14830" s="179">
        <v>39240</v>
      </c>
      <c r="F14830" s="180">
        <v>7583</v>
      </c>
      <c r="G14830" s="180">
        <v>0</v>
      </c>
      <c r="H14830" s="180">
        <v>0</v>
      </c>
      <c r="I14830" s="180">
        <f t="shared" si="462"/>
        <v>7583</v>
      </c>
      <c r="J14830" s="177" t="str">
        <f t="shared" si="463"/>
        <v>Date &gt; 1920</v>
      </c>
    </row>
    <row r="14831" spans="1:10" x14ac:dyDescent="0.3">
      <c r="A14831" s="178" t="s">
        <v>3565</v>
      </c>
      <c r="B14831" s="178" t="s">
        <v>9</v>
      </c>
      <c r="C14831" s="178" t="s">
        <v>1315</v>
      </c>
      <c r="D14831" s="178" t="s">
        <v>10968</v>
      </c>
      <c r="E14831" s="179">
        <v>39685</v>
      </c>
      <c r="F14831" s="180">
        <v>8007</v>
      </c>
      <c r="G14831" s="180">
        <v>571.05999999999995</v>
      </c>
      <c r="H14831" s="180">
        <v>429.63</v>
      </c>
      <c r="I14831" s="180">
        <f t="shared" si="462"/>
        <v>9007.6899999999987</v>
      </c>
      <c r="J14831" s="177" t="str">
        <f t="shared" si="463"/>
        <v>Date &gt; 1920</v>
      </c>
    </row>
    <row r="14832" spans="1:10" x14ac:dyDescent="0.3">
      <c r="A14832" s="178" t="s">
        <v>3565</v>
      </c>
      <c r="B14832" s="178" t="s">
        <v>9</v>
      </c>
      <c r="C14832" s="178" t="s">
        <v>1315</v>
      </c>
      <c r="D14832" s="178" t="s">
        <v>10968</v>
      </c>
      <c r="E14832" s="179">
        <v>39801</v>
      </c>
      <c r="F14832" s="180">
        <v>6544</v>
      </c>
      <c r="G14832" s="180">
        <v>0</v>
      </c>
      <c r="H14832" s="180">
        <v>-501.88</v>
      </c>
      <c r="I14832" s="180">
        <f t="shared" si="462"/>
        <v>6042.12</v>
      </c>
      <c r="J14832" s="177" t="str">
        <f t="shared" si="463"/>
        <v>Date &gt; 1920</v>
      </c>
    </row>
    <row r="14833" spans="1:10" x14ac:dyDescent="0.3">
      <c r="A14833" s="178" t="s">
        <v>3565</v>
      </c>
      <c r="B14833" s="178" t="s">
        <v>9</v>
      </c>
      <c r="C14833" s="178" t="s">
        <v>1315</v>
      </c>
      <c r="D14833" s="178" t="s">
        <v>10969</v>
      </c>
      <c r="E14833" s="179">
        <v>39240</v>
      </c>
      <c r="F14833" s="180">
        <v>49938</v>
      </c>
      <c r="G14833" s="180">
        <v>0</v>
      </c>
      <c r="H14833" s="180">
        <v>5250</v>
      </c>
      <c r="I14833" s="180">
        <f t="shared" si="462"/>
        <v>55188</v>
      </c>
      <c r="J14833" s="177" t="str">
        <f t="shared" si="463"/>
        <v>Date &gt; 1920</v>
      </c>
    </row>
    <row r="14834" spans="1:10" x14ac:dyDescent="0.3">
      <c r="A14834" s="178" t="s">
        <v>3565</v>
      </c>
      <c r="B14834" s="178" t="s">
        <v>9</v>
      </c>
      <c r="C14834" s="178" t="s">
        <v>1315</v>
      </c>
      <c r="D14834" s="178" t="s">
        <v>10969</v>
      </c>
      <c r="E14834" s="179">
        <v>39548</v>
      </c>
      <c r="F14834" s="180">
        <v>11641</v>
      </c>
      <c r="G14834" s="180">
        <v>0</v>
      </c>
      <c r="H14834" s="180">
        <v>0</v>
      </c>
      <c r="I14834" s="180">
        <f t="shared" si="462"/>
        <v>11641</v>
      </c>
      <c r="J14834" s="177" t="str">
        <f t="shared" si="463"/>
        <v>Date &gt; 1920</v>
      </c>
    </row>
    <row r="14835" spans="1:10" x14ac:dyDescent="0.3">
      <c r="A14835" s="178" t="s">
        <v>3565</v>
      </c>
      <c r="B14835" s="178" t="s">
        <v>9</v>
      </c>
      <c r="C14835" s="178" t="s">
        <v>1315</v>
      </c>
      <c r="D14835" s="178" t="s">
        <v>10969</v>
      </c>
      <c r="E14835" s="179">
        <v>39604</v>
      </c>
      <c r="F14835" s="180">
        <v>28171</v>
      </c>
      <c r="G14835" s="180">
        <v>0</v>
      </c>
      <c r="H14835" s="180">
        <v>0</v>
      </c>
      <c r="I14835" s="180">
        <f t="shared" si="462"/>
        <v>28171</v>
      </c>
      <c r="J14835" s="177" t="str">
        <f t="shared" si="463"/>
        <v>Date &gt; 1920</v>
      </c>
    </row>
    <row r="14836" spans="1:10" x14ac:dyDescent="0.3">
      <c r="A14836" s="178" t="s">
        <v>3565</v>
      </c>
      <c r="B14836" s="178" t="s">
        <v>9</v>
      </c>
      <c r="C14836" s="178" t="s">
        <v>1315</v>
      </c>
      <c r="D14836" s="178" t="s">
        <v>10969</v>
      </c>
      <c r="E14836" s="179">
        <v>40262</v>
      </c>
      <c r="F14836" s="180">
        <v>10000</v>
      </c>
      <c r="G14836" s="180">
        <v>0</v>
      </c>
      <c r="H14836" s="180">
        <v>0</v>
      </c>
      <c r="I14836" s="180">
        <f t="shared" si="462"/>
        <v>10000</v>
      </c>
      <c r="J14836" s="177" t="str">
        <f t="shared" si="463"/>
        <v>Date &gt; 1920</v>
      </c>
    </row>
    <row r="14837" spans="1:10" x14ac:dyDescent="0.3">
      <c r="A14837" s="178" t="s">
        <v>3565</v>
      </c>
      <c r="B14837" s="178" t="s">
        <v>9</v>
      </c>
      <c r="C14837" s="178" t="s">
        <v>1315</v>
      </c>
      <c r="D14837" s="178" t="s">
        <v>10970</v>
      </c>
      <c r="E14837" s="179">
        <v>39240</v>
      </c>
      <c r="F14837" s="180">
        <v>47000</v>
      </c>
      <c r="G14837" s="180">
        <v>0</v>
      </c>
      <c r="H14837" s="180">
        <v>2850.18</v>
      </c>
      <c r="I14837" s="180">
        <f t="shared" si="462"/>
        <v>49850.18</v>
      </c>
      <c r="J14837" s="177" t="str">
        <f t="shared" si="463"/>
        <v>Date &gt; 1920</v>
      </c>
    </row>
    <row r="14838" spans="1:10" x14ac:dyDescent="0.3">
      <c r="A14838" s="178" t="s">
        <v>3565</v>
      </c>
      <c r="B14838" s="178" t="s">
        <v>9</v>
      </c>
      <c r="C14838" s="178" t="s">
        <v>1315</v>
      </c>
      <c r="D14838" s="178" t="s">
        <v>10970</v>
      </c>
      <c r="E14838" s="179">
        <v>39290</v>
      </c>
      <c r="F14838" s="180">
        <v>7147</v>
      </c>
      <c r="G14838" s="180">
        <v>0</v>
      </c>
      <c r="H14838" s="180">
        <v>0</v>
      </c>
      <c r="I14838" s="180">
        <f t="shared" si="462"/>
        <v>7147</v>
      </c>
      <c r="J14838" s="177" t="str">
        <f t="shared" si="463"/>
        <v>Date &gt; 1920</v>
      </c>
    </row>
    <row r="14839" spans="1:10" x14ac:dyDescent="0.3">
      <c r="A14839" s="178" t="s">
        <v>3565</v>
      </c>
      <c r="B14839" s="178" t="s">
        <v>9</v>
      </c>
      <c r="C14839" s="178" t="s">
        <v>1315</v>
      </c>
      <c r="D14839" s="178" t="s">
        <v>10971</v>
      </c>
      <c r="E14839" s="179">
        <v>39577</v>
      </c>
      <c r="F14839" s="180">
        <v>0</v>
      </c>
      <c r="G14839" s="180">
        <v>53548.9</v>
      </c>
      <c r="H14839" s="180">
        <v>22949.52</v>
      </c>
      <c r="I14839" s="180">
        <f t="shared" si="462"/>
        <v>76498.42</v>
      </c>
      <c r="J14839" s="177" t="str">
        <f t="shared" si="463"/>
        <v>Date &gt; 1920</v>
      </c>
    </row>
    <row r="14840" spans="1:10" x14ac:dyDescent="0.3">
      <c r="A14840" s="178" t="s">
        <v>3565</v>
      </c>
      <c r="B14840" s="178" t="s">
        <v>9</v>
      </c>
      <c r="C14840" s="178" t="s">
        <v>1315</v>
      </c>
      <c r="D14840" s="178" t="s">
        <v>10971</v>
      </c>
      <c r="E14840" s="179">
        <v>39595</v>
      </c>
      <c r="F14840" s="180">
        <v>0</v>
      </c>
      <c r="G14840" s="180">
        <v>752.62</v>
      </c>
      <c r="H14840" s="180">
        <v>322.55</v>
      </c>
      <c r="I14840" s="180">
        <f t="shared" si="462"/>
        <v>1075.17</v>
      </c>
      <c r="J14840" s="177" t="str">
        <f t="shared" si="463"/>
        <v>Date &gt; 1920</v>
      </c>
    </row>
    <row r="14841" spans="1:10" x14ac:dyDescent="0.3">
      <c r="A14841" s="178" t="s">
        <v>3565</v>
      </c>
      <c r="B14841" s="178" t="s">
        <v>9</v>
      </c>
      <c r="C14841" s="178" t="s">
        <v>1315</v>
      </c>
      <c r="D14841" s="178" t="s">
        <v>10972</v>
      </c>
      <c r="E14841" s="179">
        <v>39842</v>
      </c>
      <c r="F14841" s="180">
        <v>98335</v>
      </c>
      <c r="G14841" s="180">
        <v>0</v>
      </c>
      <c r="H14841" s="180">
        <v>5177.74</v>
      </c>
      <c r="I14841" s="180">
        <f t="shared" si="462"/>
        <v>103512.74</v>
      </c>
      <c r="J14841" s="177" t="str">
        <f t="shared" si="463"/>
        <v>Date &gt; 1920</v>
      </c>
    </row>
    <row r="14842" spans="1:10" x14ac:dyDescent="0.3">
      <c r="A14842" s="178" t="s">
        <v>3565</v>
      </c>
      <c r="B14842" s="178" t="s">
        <v>9</v>
      </c>
      <c r="C14842" s="178" t="s">
        <v>1315</v>
      </c>
      <c r="D14842" s="178" t="s">
        <v>10972</v>
      </c>
      <c r="E14842" s="179">
        <v>39899</v>
      </c>
      <c r="F14842" s="180">
        <v>58039</v>
      </c>
      <c r="G14842" s="180">
        <v>0</v>
      </c>
      <c r="H14842" s="180">
        <v>3054.88</v>
      </c>
      <c r="I14842" s="180">
        <f t="shared" si="462"/>
        <v>61093.88</v>
      </c>
      <c r="J14842" s="177" t="str">
        <f t="shared" si="463"/>
        <v>Date &gt; 1920</v>
      </c>
    </row>
    <row r="14843" spans="1:10" x14ac:dyDescent="0.3">
      <c r="A14843" s="178" t="s">
        <v>3565</v>
      </c>
      <c r="B14843" s="178" t="s">
        <v>9</v>
      </c>
      <c r="C14843" s="178" t="s">
        <v>1315</v>
      </c>
      <c r="D14843" s="178" t="s">
        <v>10972</v>
      </c>
      <c r="E14843" s="179">
        <v>39946</v>
      </c>
      <c r="F14843" s="180">
        <v>27498</v>
      </c>
      <c r="G14843" s="180">
        <v>0</v>
      </c>
      <c r="H14843" s="180">
        <v>1971.38</v>
      </c>
      <c r="I14843" s="180">
        <f t="shared" si="462"/>
        <v>29469.38</v>
      </c>
      <c r="J14843" s="177" t="str">
        <f t="shared" si="463"/>
        <v>Date &gt; 1920</v>
      </c>
    </row>
    <row r="14844" spans="1:10" x14ac:dyDescent="0.3">
      <c r="A14844" s="178" t="s">
        <v>3565</v>
      </c>
      <c r="B14844" s="178" t="s">
        <v>9</v>
      </c>
      <c r="C14844" s="178" t="s">
        <v>1315</v>
      </c>
      <c r="D14844" s="178" t="s">
        <v>10972</v>
      </c>
      <c r="E14844" s="179">
        <v>40053</v>
      </c>
      <c r="F14844" s="180">
        <v>10000</v>
      </c>
      <c r="G14844" s="180">
        <v>0</v>
      </c>
      <c r="H14844" s="180">
        <v>175.49</v>
      </c>
      <c r="I14844" s="180">
        <f t="shared" si="462"/>
        <v>10175.49</v>
      </c>
      <c r="J14844" s="177" t="str">
        <f t="shared" si="463"/>
        <v>Date &gt; 1920</v>
      </c>
    </row>
    <row r="14845" spans="1:10" x14ac:dyDescent="0.3">
      <c r="A14845" s="178" t="s">
        <v>3565</v>
      </c>
      <c r="B14845" s="178" t="s">
        <v>9</v>
      </c>
      <c r="C14845" s="178" t="s">
        <v>1315</v>
      </c>
      <c r="D14845" s="178" t="s">
        <v>10972</v>
      </c>
      <c r="E14845" s="179">
        <v>40053</v>
      </c>
      <c r="F14845" s="180">
        <v>3306</v>
      </c>
      <c r="G14845" s="180">
        <v>0</v>
      </c>
      <c r="H14845" s="180">
        <v>0</v>
      </c>
      <c r="I14845" s="180">
        <f t="shared" si="462"/>
        <v>3306</v>
      </c>
      <c r="J14845" s="177" t="str">
        <f t="shared" si="463"/>
        <v>Date &gt; 1920</v>
      </c>
    </row>
    <row r="14846" spans="1:10" x14ac:dyDescent="0.3">
      <c r="A14846" s="178" t="s">
        <v>3565</v>
      </c>
      <c r="B14846" s="178" t="s">
        <v>9</v>
      </c>
      <c r="C14846" s="178" t="s">
        <v>1315</v>
      </c>
      <c r="D14846" s="178" t="s">
        <v>10973</v>
      </c>
      <c r="E14846" s="179">
        <v>40487</v>
      </c>
      <c r="F14846" s="180">
        <v>0</v>
      </c>
      <c r="G14846" s="180">
        <v>16049.55</v>
      </c>
      <c r="H14846" s="180">
        <v>16049.55</v>
      </c>
      <c r="I14846" s="180">
        <f t="shared" si="462"/>
        <v>32099.1</v>
      </c>
      <c r="J14846" s="177" t="str">
        <f t="shared" si="463"/>
        <v>Date &gt; 1920</v>
      </c>
    </row>
    <row r="14847" spans="1:10" x14ac:dyDescent="0.3">
      <c r="A14847" s="178" t="s">
        <v>3565</v>
      </c>
      <c r="B14847" s="178" t="s">
        <v>9</v>
      </c>
      <c r="C14847" s="178" t="s">
        <v>1315</v>
      </c>
      <c r="D14847" s="178" t="s">
        <v>10973</v>
      </c>
      <c r="E14847" s="179">
        <v>40816</v>
      </c>
      <c r="F14847" s="180">
        <v>0</v>
      </c>
      <c r="G14847" s="180">
        <v>1405.12</v>
      </c>
      <c r="H14847" s="180">
        <v>1405.12</v>
      </c>
      <c r="I14847" s="180">
        <f t="shared" si="462"/>
        <v>2810.24</v>
      </c>
      <c r="J14847" s="177" t="str">
        <f t="shared" si="463"/>
        <v>Date &gt; 1920</v>
      </c>
    </row>
    <row r="14848" spans="1:10" x14ac:dyDescent="0.3">
      <c r="A14848" s="178" t="s">
        <v>3565</v>
      </c>
      <c r="B14848" s="178" t="s">
        <v>9</v>
      </c>
      <c r="C14848" s="178" t="s">
        <v>1315</v>
      </c>
      <c r="D14848" s="178" t="s">
        <v>10974</v>
      </c>
      <c r="E14848" s="179">
        <v>40197</v>
      </c>
      <c r="F14848" s="180">
        <v>143983</v>
      </c>
      <c r="G14848" s="180">
        <v>0</v>
      </c>
      <c r="H14848" s="180">
        <v>8105</v>
      </c>
      <c r="I14848" s="180">
        <f t="shared" si="462"/>
        <v>152088</v>
      </c>
      <c r="J14848" s="177" t="str">
        <f t="shared" si="463"/>
        <v>Date &gt; 1920</v>
      </c>
    </row>
    <row r="14849" spans="1:10" x14ac:dyDescent="0.3">
      <c r="A14849" s="178" t="s">
        <v>3565</v>
      </c>
      <c r="B14849" s="178" t="s">
        <v>9</v>
      </c>
      <c r="C14849" s="178" t="s">
        <v>1315</v>
      </c>
      <c r="D14849" s="178" t="s">
        <v>10974</v>
      </c>
      <c r="E14849" s="179">
        <v>40673</v>
      </c>
      <c r="F14849" s="180">
        <v>10000</v>
      </c>
      <c r="G14849" s="180">
        <v>0</v>
      </c>
      <c r="H14849" s="180">
        <v>3463.17</v>
      </c>
      <c r="I14849" s="180">
        <f t="shared" si="462"/>
        <v>13463.17</v>
      </c>
      <c r="J14849" s="177" t="str">
        <f t="shared" si="463"/>
        <v>Date &gt; 1920</v>
      </c>
    </row>
    <row r="14850" spans="1:10" x14ac:dyDescent="0.3">
      <c r="A14850" s="178" t="s">
        <v>3565</v>
      </c>
      <c r="B14850" s="178" t="s">
        <v>9</v>
      </c>
      <c r="C14850" s="178" t="s">
        <v>1315</v>
      </c>
      <c r="D14850" s="178" t="s">
        <v>10974</v>
      </c>
      <c r="E14850" s="179">
        <v>40673</v>
      </c>
      <c r="F14850" s="180">
        <v>13897</v>
      </c>
      <c r="G14850" s="180">
        <v>0</v>
      </c>
      <c r="H14850" s="180">
        <v>0</v>
      </c>
      <c r="I14850" s="180">
        <f t="shared" si="462"/>
        <v>13897</v>
      </c>
      <c r="J14850" s="177" t="str">
        <f t="shared" si="463"/>
        <v>Date &gt; 1920</v>
      </c>
    </row>
    <row r="14851" spans="1:10" x14ac:dyDescent="0.3">
      <c r="A14851" s="178" t="s">
        <v>3565</v>
      </c>
      <c r="B14851" s="178" t="s">
        <v>9</v>
      </c>
      <c r="C14851" s="178" t="s">
        <v>1315</v>
      </c>
      <c r="D14851" s="178" t="s">
        <v>10975</v>
      </c>
      <c r="E14851" s="179">
        <v>40487</v>
      </c>
      <c r="F14851" s="180">
        <v>0</v>
      </c>
      <c r="G14851" s="180">
        <v>4550</v>
      </c>
      <c r="H14851" s="180">
        <v>1950</v>
      </c>
      <c r="I14851" s="180">
        <f t="shared" si="462"/>
        <v>6500</v>
      </c>
      <c r="J14851" s="177" t="str">
        <f t="shared" si="463"/>
        <v>Date &gt; 1920</v>
      </c>
    </row>
    <row r="14852" spans="1:10" x14ac:dyDescent="0.3">
      <c r="A14852" s="178" t="s">
        <v>3565</v>
      </c>
      <c r="B14852" s="178" t="s">
        <v>9</v>
      </c>
      <c r="C14852" s="178" t="s">
        <v>1315</v>
      </c>
      <c r="D14852" s="178" t="s">
        <v>10976</v>
      </c>
      <c r="E14852" s="179">
        <v>40487</v>
      </c>
      <c r="F14852" s="180">
        <v>128623</v>
      </c>
      <c r="G14852" s="180">
        <v>0</v>
      </c>
      <c r="H14852" s="180">
        <v>6771.6</v>
      </c>
      <c r="I14852" s="180">
        <f t="shared" si="462"/>
        <v>135394.6</v>
      </c>
      <c r="J14852" s="177" t="str">
        <f t="shared" si="463"/>
        <v>Date &gt; 1920</v>
      </c>
    </row>
    <row r="14853" spans="1:10" x14ac:dyDescent="0.3">
      <c r="A14853" s="178" t="s">
        <v>3565</v>
      </c>
      <c r="B14853" s="178" t="s">
        <v>9</v>
      </c>
      <c r="C14853" s="178" t="s">
        <v>1315</v>
      </c>
      <c r="D14853" s="178" t="s">
        <v>10976</v>
      </c>
      <c r="E14853" s="179">
        <v>40616</v>
      </c>
      <c r="F14853" s="180">
        <v>97620</v>
      </c>
      <c r="G14853" s="180">
        <v>0</v>
      </c>
      <c r="H14853" s="180">
        <v>5348.58</v>
      </c>
      <c r="I14853" s="180">
        <f t="shared" ref="I14853:I14916" si="464">SUM(F14853:H14853)</f>
        <v>102968.58</v>
      </c>
      <c r="J14853" s="177" t="str">
        <f t="shared" ref="J14853:J14916" si="465">IF(OR(YEAR(E14853)&gt; 1920, ISBLANK(E14853)), "Date &gt; 1920", "Sketchy date")</f>
        <v>Date &gt; 1920</v>
      </c>
    </row>
    <row r="14854" spans="1:10" x14ac:dyDescent="0.3">
      <c r="A14854" s="178" t="s">
        <v>3565</v>
      </c>
      <c r="B14854" s="178" t="s">
        <v>9</v>
      </c>
      <c r="C14854" s="178" t="s">
        <v>1315</v>
      </c>
      <c r="D14854" s="178" t="s">
        <v>10976</v>
      </c>
      <c r="E14854" s="179">
        <v>40995</v>
      </c>
      <c r="F14854" s="180">
        <v>10000</v>
      </c>
      <c r="G14854" s="180">
        <v>0</v>
      </c>
      <c r="H14854" s="180">
        <v>1096.81</v>
      </c>
      <c r="I14854" s="180">
        <f t="shared" si="464"/>
        <v>11096.81</v>
      </c>
      <c r="J14854" s="177" t="str">
        <f t="shared" si="465"/>
        <v>Date &gt; 1920</v>
      </c>
    </row>
    <row r="14855" spans="1:10" x14ac:dyDescent="0.3">
      <c r="A14855" s="178" t="s">
        <v>3565</v>
      </c>
      <c r="B14855" s="178" t="s">
        <v>9</v>
      </c>
      <c r="C14855" s="178" t="s">
        <v>1315</v>
      </c>
      <c r="D14855" s="178" t="s">
        <v>10976</v>
      </c>
      <c r="E14855" s="179">
        <v>40995</v>
      </c>
      <c r="F14855" s="180">
        <v>14849</v>
      </c>
      <c r="G14855" s="180">
        <v>0</v>
      </c>
      <c r="H14855" s="180">
        <v>0</v>
      </c>
      <c r="I14855" s="180">
        <f t="shared" si="464"/>
        <v>14849</v>
      </c>
      <c r="J14855" s="177" t="str">
        <f t="shared" si="465"/>
        <v>Date &gt; 1920</v>
      </c>
    </row>
    <row r="14856" spans="1:10" x14ac:dyDescent="0.3">
      <c r="A14856" s="178" t="s">
        <v>3565</v>
      </c>
      <c r="B14856" s="178" t="s">
        <v>9</v>
      </c>
      <c r="C14856" s="178" t="s">
        <v>1315</v>
      </c>
      <c r="D14856" s="178" t="s">
        <v>10977</v>
      </c>
      <c r="E14856" s="179">
        <v>41031</v>
      </c>
      <c r="F14856" s="180">
        <v>0</v>
      </c>
      <c r="G14856" s="180">
        <v>2565</v>
      </c>
      <c r="H14856" s="180">
        <v>2565</v>
      </c>
      <c r="I14856" s="180">
        <f t="shared" si="464"/>
        <v>5130</v>
      </c>
      <c r="J14856" s="177" t="str">
        <f t="shared" si="465"/>
        <v>Date &gt; 1920</v>
      </c>
    </row>
    <row r="14857" spans="1:10" x14ac:dyDescent="0.3">
      <c r="A14857" s="178" t="s">
        <v>3565</v>
      </c>
      <c r="B14857" s="178" t="s">
        <v>9</v>
      </c>
      <c r="C14857" s="178" t="s">
        <v>1315</v>
      </c>
      <c r="D14857" s="178" t="s">
        <v>10978</v>
      </c>
      <c r="E14857" s="179">
        <v>41142</v>
      </c>
      <c r="F14857" s="180">
        <v>0</v>
      </c>
      <c r="G14857" s="180">
        <v>9933.7000000000007</v>
      </c>
      <c r="H14857" s="180">
        <v>9933.7000000000007</v>
      </c>
      <c r="I14857" s="180">
        <f t="shared" si="464"/>
        <v>19867.400000000001</v>
      </c>
      <c r="J14857" s="177" t="str">
        <f t="shared" si="465"/>
        <v>Date &gt; 1920</v>
      </c>
    </row>
    <row r="14858" spans="1:10" x14ac:dyDescent="0.3">
      <c r="A14858" s="178" t="s">
        <v>3565</v>
      </c>
      <c r="B14858" s="178" t="s">
        <v>9</v>
      </c>
      <c r="C14858" s="178" t="s">
        <v>1315</v>
      </c>
      <c r="D14858" s="178" t="s">
        <v>10978</v>
      </c>
      <c r="E14858" s="179">
        <v>41208</v>
      </c>
      <c r="F14858" s="180">
        <v>0</v>
      </c>
      <c r="G14858" s="180">
        <v>277633.96000000002</v>
      </c>
      <c r="H14858" s="180">
        <v>277633.95</v>
      </c>
      <c r="I14858" s="180">
        <f t="shared" si="464"/>
        <v>555267.91</v>
      </c>
      <c r="J14858" s="177" t="str">
        <f t="shared" si="465"/>
        <v>Date &gt; 1920</v>
      </c>
    </row>
    <row r="14859" spans="1:10" x14ac:dyDescent="0.3">
      <c r="A14859" s="178" t="s">
        <v>3565</v>
      </c>
      <c r="B14859" s="178" t="s">
        <v>9</v>
      </c>
      <c r="C14859" s="178" t="s">
        <v>1315</v>
      </c>
      <c r="D14859" s="178" t="s">
        <v>10978</v>
      </c>
      <c r="E14859" s="179">
        <v>41270</v>
      </c>
      <c r="F14859" s="180">
        <v>0</v>
      </c>
      <c r="G14859" s="180">
        <v>13698.48</v>
      </c>
      <c r="H14859" s="180">
        <v>13698.48</v>
      </c>
      <c r="I14859" s="180">
        <f t="shared" si="464"/>
        <v>27396.959999999999</v>
      </c>
      <c r="J14859" s="177" t="str">
        <f t="shared" si="465"/>
        <v>Date &gt; 1920</v>
      </c>
    </row>
    <row r="14860" spans="1:10" x14ac:dyDescent="0.3">
      <c r="A14860" s="178" t="s">
        <v>3565</v>
      </c>
      <c r="B14860" s="178" t="s">
        <v>9</v>
      </c>
      <c r="C14860" s="178" t="s">
        <v>1315</v>
      </c>
      <c r="D14860" s="178" t="s">
        <v>10978</v>
      </c>
      <c r="E14860" s="179">
        <v>41389</v>
      </c>
      <c r="F14860" s="180">
        <v>0</v>
      </c>
      <c r="G14860" s="180">
        <v>44052.08</v>
      </c>
      <c r="H14860" s="180">
        <v>0</v>
      </c>
      <c r="I14860" s="180">
        <f t="shared" si="464"/>
        <v>44052.08</v>
      </c>
      <c r="J14860" s="177" t="str">
        <f t="shared" si="465"/>
        <v>Date &gt; 1920</v>
      </c>
    </row>
    <row r="14861" spans="1:10" x14ac:dyDescent="0.3">
      <c r="A14861" s="178" t="s">
        <v>3565</v>
      </c>
      <c r="B14861" s="178" t="s">
        <v>9</v>
      </c>
      <c r="C14861" s="178" t="s">
        <v>1315</v>
      </c>
      <c r="D14861" s="178" t="s">
        <v>10979</v>
      </c>
      <c r="E14861" s="179">
        <v>41122</v>
      </c>
      <c r="F14861" s="180">
        <v>0</v>
      </c>
      <c r="G14861" s="180">
        <v>9933.7000000000007</v>
      </c>
      <c r="H14861" s="180">
        <v>9933.7000000000007</v>
      </c>
      <c r="I14861" s="180">
        <f t="shared" si="464"/>
        <v>19867.400000000001</v>
      </c>
      <c r="J14861" s="177" t="str">
        <f t="shared" si="465"/>
        <v>Date &gt; 1920</v>
      </c>
    </row>
    <row r="14862" spans="1:10" x14ac:dyDescent="0.3">
      <c r="A14862" s="178" t="s">
        <v>3565</v>
      </c>
      <c r="B14862" s="178" t="s">
        <v>9</v>
      </c>
      <c r="C14862" s="178" t="s">
        <v>1315</v>
      </c>
      <c r="D14862" s="178" t="s">
        <v>10979</v>
      </c>
      <c r="E14862" s="179">
        <v>41208</v>
      </c>
      <c r="F14862" s="180">
        <v>0</v>
      </c>
      <c r="G14862" s="180">
        <v>277633.96000000002</v>
      </c>
      <c r="H14862" s="180">
        <v>277633.95</v>
      </c>
      <c r="I14862" s="180">
        <f t="shared" si="464"/>
        <v>555267.91</v>
      </c>
      <c r="J14862" s="177" t="str">
        <f t="shared" si="465"/>
        <v>Date &gt; 1920</v>
      </c>
    </row>
    <row r="14863" spans="1:10" x14ac:dyDescent="0.3">
      <c r="A14863" s="178" t="s">
        <v>3565</v>
      </c>
      <c r="B14863" s="178" t="s">
        <v>9</v>
      </c>
      <c r="C14863" s="178" t="s">
        <v>1315</v>
      </c>
      <c r="D14863" s="178" t="s">
        <v>10979</v>
      </c>
      <c r="E14863" s="179">
        <v>41270</v>
      </c>
      <c r="F14863" s="180">
        <v>0</v>
      </c>
      <c r="G14863" s="180">
        <v>13698.48</v>
      </c>
      <c r="H14863" s="180">
        <v>13698.48</v>
      </c>
      <c r="I14863" s="180">
        <f t="shared" si="464"/>
        <v>27396.959999999999</v>
      </c>
      <c r="J14863" s="177" t="str">
        <f t="shared" si="465"/>
        <v>Date &gt; 1920</v>
      </c>
    </row>
    <row r="14864" spans="1:10" x14ac:dyDescent="0.3">
      <c r="A14864" s="178" t="s">
        <v>3565</v>
      </c>
      <c r="B14864" s="178" t="s">
        <v>9</v>
      </c>
      <c r="C14864" s="178" t="s">
        <v>1315</v>
      </c>
      <c r="D14864" s="178" t="s">
        <v>10979</v>
      </c>
      <c r="E14864" s="179">
        <v>41383</v>
      </c>
      <c r="F14864" s="180">
        <v>0</v>
      </c>
      <c r="G14864" s="180">
        <v>0</v>
      </c>
      <c r="H14864" s="180">
        <v>44052.08</v>
      </c>
      <c r="I14864" s="180">
        <f t="shared" si="464"/>
        <v>44052.08</v>
      </c>
      <c r="J14864" s="177" t="str">
        <f t="shared" si="465"/>
        <v>Date &gt; 1920</v>
      </c>
    </row>
    <row r="14865" spans="1:10" x14ac:dyDescent="0.3">
      <c r="A14865" s="178" t="s">
        <v>3565</v>
      </c>
      <c r="B14865" s="178" t="s">
        <v>9</v>
      </c>
      <c r="C14865" s="178" t="s">
        <v>1315</v>
      </c>
      <c r="D14865" s="178" t="s">
        <v>10980</v>
      </c>
      <c r="E14865" s="179">
        <v>41618</v>
      </c>
      <c r="F14865" s="180">
        <v>57679</v>
      </c>
      <c r="G14865" s="180">
        <v>0</v>
      </c>
      <c r="H14865" s="180">
        <v>6409.54</v>
      </c>
      <c r="I14865" s="180">
        <f t="shared" si="464"/>
        <v>64088.54</v>
      </c>
      <c r="J14865" s="177" t="str">
        <f t="shared" si="465"/>
        <v>Date &gt; 1920</v>
      </c>
    </row>
    <row r="14866" spans="1:10" x14ac:dyDescent="0.3">
      <c r="A14866" s="178" t="s">
        <v>3565</v>
      </c>
      <c r="B14866" s="178" t="s">
        <v>9</v>
      </c>
      <c r="C14866" s="178" t="s">
        <v>1315</v>
      </c>
      <c r="D14866" s="178" t="s">
        <v>10980</v>
      </c>
      <c r="E14866" s="179">
        <v>41677</v>
      </c>
      <c r="F14866" s="180">
        <v>304629</v>
      </c>
      <c r="G14866" s="180">
        <v>0</v>
      </c>
      <c r="H14866" s="180">
        <v>45443.31</v>
      </c>
      <c r="I14866" s="180">
        <f t="shared" si="464"/>
        <v>350072.31</v>
      </c>
      <c r="J14866" s="177" t="str">
        <f t="shared" si="465"/>
        <v>Date &gt; 1920</v>
      </c>
    </row>
    <row r="14867" spans="1:10" x14ac:dyDescent="0.3">
      <c r="A14867" s="178" t="s">
        <v>3565</v>
      </c>
      <c r="B14867" s="178" t="s">
        <v>9</v>
      </c>
      <c r="C14867" s="178" t="s">
        <v>1315</v>
      </c>
      <c r="D14867" s="178" t="s">
        <v>10980</v>
      </c>
      <c r="E14867" s="179">
        <v>41773</v>
      </c>
      <c r="F14867" s="180">
        <v>160727</v>
      </c>
      <c r="G14867" s="180">
        <v>0</v>
      </c>
      <c r="H14867" s="180">
        <v>17278.900000000001</v>
      </c>
      <c r="I14867" s="180">
        <f t="shared" si="464"/>
        <v>178005.9</v>
      </c>
      <c r="J14867" s="177" t="str">
        <f t="shared" si="465"/>
        <v>Date &gt; 1920</v>
      </c>
    </row>
    <row r="14868" spans="1:10" x14ac:dyDescent="0.3">
      <c r="A14868" s="178" t="s">
        <v>3565</v>
      </c>
      <c r="B14868" s="178" t="s">
        <v>9</v>
      </c>
      <c r="C14868" s="178" t="s">
        <v>1315</v>
      </c>
      <c r="D14868" s="178" t="s">
        <v>10980</v>
      </c>
      <c r="E14868" s="179">
        <v>41893</v>
      </c>
      <c r="F14868" s="180">
        <v>85509</v>
      </c>
      <c r="G14868" s="180">
        <v>0</v>
      </c>
      <c r="H14868" s="180">
        <v>16626.25</v>
      </c>
      <c r="I14868" s="180">
        <f t="shared" si="464"/>
        <v>102135.25</v>
      </c>
      <c r="J14868" s="177" t="str">
        <f t="shared" si="465"/>
        <v>Date &gt; 1920</v>
      </c>
    </row>
    <row r="14869" spans="1:10" x14ac:dyDescent="0.3">
      <c r="A14869" s="178" t="s">
        <v>3565</v>
      </c>
      <c r="B14869" s="178" t="s">
        <v>9</v>
      </c>
      <c r="C14869" s="178" t="s">
        <v>1315</v>
      </c>
      <c r="D14869" s="178" t="s">
        <v>10980</v>
      </c>
      <c r="E14869" s="179">
        <v>42247</v>
      </c>
      <c r="F14869" s="180">
        <v>75610</v>
      </c>
      <c r="G14869" s="180">
        <v>0</v>
      </c>
      <c r="H14869" s="180">
        <v>0</v>
      </c>
      <c r="I14869" s="180">
        <f t="shared" si="464"/>
        <v>75610</v>
      </c>
      <c r="J14869" s="177" t="str">
        <f t="shared" si="465"/>
        <v>Date &gt; 1920</v>
      </c>
    </row>
    <row r="14870" spans="1:10" x14ac:dyDescent="0.3">
      <c r="A14870" s="178" t="s">
        <v>3565</v>
      </c>
      <c r="B14870" s="178" t="s">
        <v>9</v>
      </c>
      <c r="C14870" s="178" t="s">
        <v>1315</v>
      </c>
      <c r="D14870" s="178" t="s">
        <v>10981</v>
      </c>
      <c r="E14870" s="179">
        <v>42563</v>
      </c>
      <c r="F14870" s="180">
        <v>40436</v>
      </c>
      <c r="G14870" s="180">
        <v>7699.6</v>
      </c>
      <c r="H14870" s="180">
        <v>4935.51</v>
      </c>
      <c r="I14870" s="180">
        <f t="shared" si="464"/>
        <v>53071.11</v>
      </c>
      <c r="J14870" s="177" t="str">
        <f t="shared" si="465"/>
        <v>Date &gt; 1920</v>
      </c>
    </row>
    <row r="14871" spans="1:10" x14ac:dyDescent="0.3">
      <c r="A14871" s="178" t="s">
        <v>3565</v>
      </c>
      <c r="B14871" s="178" t="s">
        <v>9</v>
      </c>
      <c r="C14871" s="178" t="s">
        <v>1315</v>
      </c>
      <c r="D14871" s="178" t="s">
        <v>10981</v>
      </c>
      <c r="E14871" s="179">
        <v>42712</v>
      </c>
      <c r="F14871" s="180">
        <v>21009</v>
      </c>
      <c r="G14871" s="180">
        <v>1379.07</v>
      </c>
      <c r="H14871" s="180">
        <v>1312.43</v>
      </c>
      <c r="I14871" s="180">
        <f t="shared" si="464"/>
        <v>23700.5</v>
      </c>
      <c r="J14871" s="177" t="str">
        <f t="shared" si="465"/>
        <v>Date &gt; 1920</v>
      </c>
    </row>
    <row r="14872" spans="1:10" x14ac:dyDescent="0.3">
      <c r="A14872" s="178" t="s">
        <v>3565</v>
      </c>
      <c r="B14872" s="178" t="s">
        <v>9</v>
      </c>
      <c r="C14872" s="178" t="s">
        <v>1315</v>
      </c>
      <c r="D14872" s="178" t="s">
        <v>10981</v>
      </c>
      <c r="E14872" s="179">
        <v>43132</v>
      </c>
      <c r="F14872" s="180">
        <v>2171</v>
      </c>
      <c r="G14872" s="180">
        <v>104.95</v>
      </c>
      <c r="H14872" s="180">
        <v>72.069999999999993</v>
      </c>
      <c r="I14872" s="180">
        <f t="shared" si="464"/>
        <v>2348.02</v>
      </c>
      <c r="J14872" s="177" t="str">
        <f t="shared" si="465"/>
        <v>Date &gt; 1920</v>
      </c>
    </row>
    <row r="14873" spans="1:10" x14ac:dyDescent="0.3">
      <c r="A14873" s="178" t="s">
        <v>3565</v>
      </c>
      <c r="B14873" s="178" t="s">
        <v>9</v>
      </c>
      <c r="C14873" s="178" t="s">
        <v>1315</v>
      </c>
      <c r="D14873" s="178" t="s">
        <v>10982</v>
      </c>
      <c r="E14873" s="179">
        <v>41702</v>
      </c>
      <c r="F14873" s="180">
        <v>0</v>
      </c>
      <c r="G14873" s="180">
        <v>23326.58</v>
      </c>
      <c r="H14873" s="180">
        <v>11663.29</v>
      </c>
      <c r="I14873" s="180">
        <f t="shared" si="464"/>
        <v>34989.870000000003</v>
      </c>
      <c r="J14873" s="177" t="str">
        <f t="shared" si="465"/>
        <v>Date &gt; 1920</v>
      </c>
    </row>
    <row r="14874" spans="1:10" x14ac:dyDescent="0.3">
      <c r="A14874" s="178" t="s">
        <v>3565</v>
      </c>
      <c r="B14874" s="178" t="s">
        <v>9</v>
      </c>
      <c r="C14874" s="178" t="s">
        <v>1315</v>
      </c>
      <c r="D14874" s="178" t="s">
        <v>7511</v>
      </c>
      <c r="E14874" s="179">
        <v>42557</v>
      </c>
      <c r="F14874" s="180">
        <v>0</v>
      </c>
      <c r="G14874" s="180">
        <v>12000</v>
      </c>
      <c r="H14874" s="180">
        <v>3000</v>
      </c>
      <c r="I14874" s="180">
        <f t="shared" si="464"/>
        <v>15000</v>
      </c>
      <c r="J14874" s="177" t="str">
        <f t="shared" si="465"/>
        <v>Date &gt; 1920</v>
      </c>
    </row>
    <row r="14875" spans="1:10" x14ac:dyDescent="0.3">
      <c r="A14875" s="178" t="s">
        <v>3565</v>
      </c>
      <c r="B14875" s="178" t="s">
        <v>9</v>
      </c>
      <c r="C14875" s="178" t="s">
        <v>1315</v>
      </c>
      <c r="D14875" s="178" t="s">
        <v>10983</v>
      </c>
      <c r="E14875" s="179">
        <v>42744</v>
      </c>
      <c r="F14875" s="180">
        <v>976606</v>
      </c>
      <c r="G14875" s="180">
        <v>122715.2</v>
      </c>
      <c r="H14875" s="180">
        <v>78574.78</v>
      </c>
      <c r="I14875" s="180">
        <f t="shared" si="464"/>
        <v>1177895.98</v>
      </c>
      <c r="J14875" s="177" t="str">
        <f t="shared" si="465"/>
        <v>Date &gt; 1920</v>
      </c>
    </row>
    <row r="14876" spans="1:10" x14ac:dyDescent="0.3">
      <c r="A14876" s="178" t="s">
        <v>3565</v>
      </c>
      <c r="B14876" s="178" t="s">
        <v>9</v>
      </c>
      <c r="C14876" s="178" t="s">
        <v>1315</v>
      </c>
      <c r="D14876" s="178" t="s">
        <v>10983</v>
      </c>
      <c r="E14876" s="179">
        <v>42975</v>
      </c>
      <c r="F14876" s="180">
        <v>87807</v>
      </c>
      <c r="G14876" s="180">
        <v>1980.25</v>
      </c>
      <c r="H14876" s="180">
        <v>31217.22</v>
      </c>
      <c r="I14876" s="180">
        <f t="shared" si="464"/>
        <v>121004.47</v>
      </c>
      <c r="J14876" s="177" t="str">
        <f t="shared" si="465"/>
        <v>Date &gt; 1920</v>
      </c>
    </row>
    <row r="14877" spans="1:10" x14ac:dyDescent="0.3">
      <c r="A14877" s="178" t="s">
        <v>3565</v>
      </c>
      <c r="B14877" s="178" t="s">
        <v>9</v>
      </c>
      <c r="C14877" s="178" t="s">
        <v>1315</v>
      </c>
      <c r="D14877" s="178" t="s">
        <v>10983</v>
      </c>
      <c r="E14877" s="179">
        <v>42990</v>
      </c>
      <c r="F14877" s="180">
        <v>46973</v>
      </c>
      <c r="G14877" s="180">
        <v>12270.54</v>
      </c>
      <c r="H14877" s="180">
        <v>-18559.490000000002</v>
      </c>
      <c r="I14877" s="180">
        <f t="shared" si="464"/>
        <v>40684.050000000003</v>
      </c>
      <c r="J14877" s="177" t="str">
        <f t="shared" si="465"/>
        <v>Date &gt; 1920</v>
      </c>
    </row>
    <row r="14878" spans="1:10" x14ac:dyDescent="0.3">
      <c r="A14878" s="178" t="s">
        <v>3565</v>
      </c>
      <c r="B14878" s="178" t="s">
        <v>9</v>
      </c>
      <c r="C14878" s="178" t="s">
        <v>1315</v>
      </c>
      <c r="D14878" s="178" t="s">
        <v>10983</v>
      </c>
      <c r="E14878" s="179">
        <v>43868</v>
      </c>
      <c r="F14878" s="180">
        <v>209623</v>
      </c>
      <c r="G14878" s="180">
        <v>18282.330000000002</v>
      </c>
      <c r="H14878" s="180">
        <v>18559.490000000002</v>
      </c>
      <c r="I14878" s="180">
        <f t="shared" si="464"/>
        <v>246464.82</v>
      </c>
      <c r="J14878" s="177" t="str">
        <f t="shared" si="465"/>
        <v>Date &gt; 1920</v>
      </c>
    </row>
    <row r="14879" spans="1:10" x14ac:dyDescent="0.3">
      <c r="A14879" s="178" t="s">
        <v>3565</v>
      </c>
      <c r="B14879" s="178" t="s">
        <v>9</v>
      </c>
      <c r="C14879" s="178" t="s">
        <v>1315</v>
      </c>
      <c r="D14879" s="178" t="s">
        <v>10984</v>
      </c>
      <c r="E14879" s="179">
        <v>43425</v>
      </c>
      <c r="F14879" s="180">
        <v>0</v>
      </c>
      <c r="G14879" s="180">
        <v>8755.6</v>
      </c>
      <c r="H14879" s="180">
        <v>3752.4</v>
      </c>
      <c r="I14879" s="180">
        <f t="shared" si="464"/>
        <v>12508</v>
      </c>
      <c r="J14879" s="177" t="str">
        <f t="shared" si="465"/>
        <v>Date &gt; 1920</v>
      </c>
    </row>
    <row r="14880" spans="1:10" x14ac:dyDescent="0.3">
      <c r="A14880" s="178" t="s">
        <v>3565</v>
      </c>
      <c r="B14880" s="178" t="s">
        <v>11</v>
      </c>
      <c r="C14880" s="178" t="s">
        <v>3455</v>
      </c>
      <c r="D14880" s="178" t="s">
        <v>10985</v>
      </c>
      <c r="E14880" s="179">
        <v>18227</v>
      </c>
      <c r="F14880" s="180">
        <v>0</v>
      </c>
      <c r="G14880" s="180">
        <v>4680.99</v>
      </c>
      <c r="H14880" s="180">
        <v>0</v>
      </c>
      <c r="I14880" s="180">
        <f t="shared" si="464"/>
        <v>4680.99</v>
      </c>
      <c r="J14880" s="177" t="str">
        <f t="shared" si="465"/>
        <v>Date &gt; 1920</v>
      </c>
    </row>
    <row r="14881" spans="1:10" x14ac:dyDescent="0.3">
      <c r="A14881" s="178" t="s">
        <v>3565</v>
      </c>
      <c r="B14881" s="178" t="s">
        <v>11</v>
      </c>
      <c r="C14881" s="178" t="s">
        <v>3455</v>
      </c>
      <c r="D14881" s="178" t="s">
        <v>7940</v>
      </c>
      <c r="E14881" s="179">
        <v>18344</v>
      </c>
      <c r="F14881" s="180">
        <v>0</v>
      </c>
      <c r="G14881" s="180">
        <v>9628.16</v>
      </c>
      <c r="H14881" s="180">
        <v>9289.5300000000007</v>
      </c>
      <c r="I14881" s="180">
        <f t="shared" si="464"/>
        <v>18917.690000000002</v>
      </c>
      <c r="J14881" s="177" t="str">
        <f t="shared" si="465"/>
        <v>Date &gt; 1920</v>
      </c>
    </row>
    <row r="14882" spans="1:10" x14ac:dyDescent="0.3">
      <c r="A14882" s="178" t="s">
        <v>3565</v>
      </c>
      <c r="B14882" s="178" t="s">
        <v>11</v>
      </c>
      <c r="C14882" s="178" t="s">
        <v>3455</v>
      </c>
      <c r="D14882" s="178" t="s">
        <v>6881</v>
      </c>
      <c r="E14882" s="179">
        <v>18227</v>
      </c>
      <c r="F14882" s="180">
        <v>0</v>
      </c>
      <c r="G14882" s="180">
        <v>1243.75</v>
      </c>
      <c r="H14882" s="180">
        <v>0</v>
      </c>
      <c r="I14882" s="180">
        <f t="shared" si="464"/>
        <v>1243.75</v>
      </c>
      <c r="J14882" s="177" t="str">
        <f t="shared" si="465"/>
        <v>Date &gt; 1920</v>
      </c>
    </row>
    <row r="14883" spans="1:10" x14ac:dyDescent="0.3">
      <c r="A14883" s="178" t="s">
        <v>3565</v>
      </c>
      <c r="B14883" s="178" t="s">
        <v>11</v>
      </c>
      <c r="C14883" s="178" t="s">
        <v>3455</v>
      </c>
      <c r="D14883" s="178" t="s">
        <v>10986</v>
      </c>
      <c r="E14883" s="179">
        <v>18626</v>
      </c>
      <c r="F14883" s="180">
        <v>0</v>
      </c>
      <c r="G14883" s="180">
        <v>82.09</v>
      </c>
      <c r="H14883" s="180">
        <v>0</v>
      </c>
      <c r="I14883" s="180">
        <f t="shared" si="464"/>
        <v>82.09</v>
      </c>
      <c r="J14883" s="177" t="str">
        <f t="shared" si="465"/>
        <v>Date &gt; 1920</v>
      </c>
    </row>
    <row r="14884" spans="1:10" x14ac:dyDescent="0.3">
      <c r="A14884" s="178" t="s">
        <v>3565</v>
      </c>
      <c r="B14884" s="178" t="s">
        <v>11</v>
      </c>
      <c r="C14884" s="178" t="s">
        <v>3455</v>
      </c>
      <c r="D14884" s="178" t="s">
        <v>8834</v>
      </c>
      <c r="E14884" s="179">
        <v>28929</v>
      </c>
      <c r="F14884" s="180">
        <v>0</v>
      </c>
      <c r="G14884" s="180">
        <v>4953.66</v>
      </c>
      <c r="H14884" s="180">
        <v>1238.42</v>
      </c>
      <c r="I14884" s="180">
        <f t="shared" si="464"/>
        <v>6192.08</v>
      </c>
      <c r="J14884" s="177" t="str">
        <f t="shared" si="465"/>
        <v>Date &gt; 1920</v>
      </c>
    </row>
    <row r="14885" spans="1:10" x14ac:dyDescent="0.3">
      <c r="A14885" s="178" t="s">
        <v>3565</v>
      </c>
      <c r="B14885" s="178" t="s">
        <v>11</v>
      </c>
      <c r="C14885" s="178" t="s">
        <v>3455</v>
      </c>
      <c r="D14885" s="178" t="s">
        <v>8834</v>
      </c>
      <c r="E14885" s="179">
        <v>29053</v>
      </c>
      <c r="F14885" s="180">
        <v>0</v>
      </c>
      <c r="G14885" s="180">
        <v>990.73</v>
      </c>
      <c r="H14885" s="180">
        <v>247.68</v>
      </c>
      <c r="I14885" s="180">
        <f t="shared" si="464"/>
        <v>1238.4100000000001</v>
      </c>
      <c r="J14885" s="177" t="str">
        <f t="shared" si="465"/>
        <v>Date &gt; 1920</v>
      </c>
    </row>
    <row r="14886" spans="1:10" x14ac:dyDescent="0.3">
      <c r="A14886" s="178" t="s">
        <v>3565</v>
      </c>
      <c r="B14886" s="178" t="s">
        <v>11</v>
      </c>
      <c r="C14886" s="178" t="s">
        <v>3455</v>
      </c>
      <c r="D14886" s="178" t="s">
        <v>8834</v>
      </c>
      <c r="E14886" s="179">
        <v>29395</v>
      </c>
      <c r="F14886" s="180">
        <v>0</v>
      </c>
      <c r="G14886" s="180">
        <v>2442.4699999999998</v>
      </c>
      <c r="H14886" s="180">
        <v>610.62</v>
      </c>
      <c r="I14886" s="180">
        <f t="shared" si="464"/>
        <v>3053.0899999999997</v>
      </c>
      <c r="J14886" s="177" t="str">
        <f t="shared" si="465"/>
        <v>Date &gt; 1920</v>
      </c>
    </row>
    <row r="14887" spans="1:10" x14ac:dyDescent="0.3">
      <c r="A14887" s="178" t="s">
        <v>3565</v>
      </c>
      <c r="B14887" s="178" t="s">
        <v>11</v>
      </c>
      <c r="C14887" s="178" t="s">
        <v>3455</v>
      </c>
      <c r="D14887" s="178" t="s">
        <v>8834</v>
      </c>
      <c r="E14887" s="179">
        <v>29455</v>
      </c>
      <c r="F14887" s="180">
        <v>0</v>
      </c>
      <c r="G14887" s="180">
        <v>160</v>
      </c>
      <c r="H14887" s="180">
        <v>40</v>
      </c>
      <c r="I14887" s="180">
        <f t="shared" si="464"/>
        <v>200</v>
      </c>
      <c r="J14887" s="177" t="str">
        <f t="shared" si="465"/>
        <v>Date &gt; 1920</v>
      </c>
    </row>
    <row r="14888" spans="1:10" x14ac:dyDescent="0.3">
      <c r="A14888" s="178" t="s">
        <v>3565</v>
      </c>
      <c r="B14888" s="178" t="s">
        <v>11</v>
      </c>
      <c r="C14888" s="178" t="s">
        <v>3455</v>
      </c>
      <c r="D14888" s="178" t="s">
        <v>6366</v>
      </c>
      <c r="E14888" s="179">
        <v>33133</v>
      </c>
      <c r="F14888" s="180">
        <v>0</v>
      </c>
      <c r="G14888" s="180">
        <v>9728</v>
      </c>
      <c r="H14888" s="180">
        <v>5875.59</v>
      </c>
      <c r="I14888" s="180">
        <f t="shared" si="464"/>
        <v>15603.59</v>
      </c>
      <c r="J14888" s="177" t="str">
        <f t="shared" si="465"/>
        <v>Date &gt; 1920</v>
      </c>
    </row>
    <row r="14889" spans="1:10" x14ac:dyDescent="0.3">
      <c r="A14889" s="178" t="s">
        <v>3565</v>
      </c>
      <c r="B14889" s="178" t="s">
        <v>11</v>
      </c>
      <c r="C14889" s="178" t="s">
        <v>3455</v>
      </c>
      <c r="D14889" s="178" t="s">
        <v>6366</v>
      </c>
      <c r="E14889" s="179">
        <v>33217</v>
      </c>
      <c r="F14889" s="180">
        <v>0</v>
      </c>
      <c r="G14889" s="180">
        <v>1879.94</v>
      </c>
      <c r="H14889" s="180">
        <v>1459.98</v>
      </c>
      <c r="I14889" s="180">
        <f t="shared" si="464"/>
        <v>3339.92</v>
      </c>
      <c r="J14889" s="177" t="str">
        <f t="shared" si="465"/>
        <v>Date &gt; 1920</v>
      </c>
    </row>
    <row r="14890" spans="1:10" x14ac:dyDescent="0.3">
      <c r="A14890" s="178" t="s">
        <v>3565</v>
      </c>
      <c r="B14890" s="178" t="s">
        <v>11</v>
      </c>
      <c r="C14890" s="178" t="s">
        <v>3455</v>
      </c>
      <c r="D14890" s="178" t="s">
        <v>6366</v>
      </c>
      <c r="E14890" s="179">
        <v>33429</v>
      </c>
      <c r="F14890" s="180">
        <v>0</v>
      </c>
      <c r="G14890" s="180">
        <v>3552.74</v>
      </c>
      <c r="H14890" s="180">
        <v>42664.43</v>
      </c>
      <c r="I14890" s="180">
        <f t="shared" si="464"/>
        <v>46217.17</v>
      </c>
      <c r="J14890" s="177" t="str">
        <f t="shared" si="465"/>
        <v>Date &gt; 1920</v>
      </c>
    </row>
    <row r="14891" spans="1:10" x14ac:dyDescent="0.3">
      <c r="A14891" s="178" t="s">
        <v>3565</v>
      </c>
      <c r="B14891" s="178" t="s">
        <v>11</v>
      </c>
      <c r="C14891" s="178" t="s">
        <v>3455</v>
      </c>
      <c r="D14891" s="178" t="s">
        <v>6366</v>
      </c>
      <c r="E14891" s="179">
        <v>33468</v>
      </c>
      <c r="F14891" s="180">
        <v>0</v>
      </c>
      <c r="G14891" s="180">
        <v>44158.54</v>
      </c>
      <c r="H14891" s="180">
        <v>-19228.8</v>
      </c>
      <c r="I14891" s="180">
        <f t="shared" si="464"/>
        <v>24929.74</v>
      </c>
      <c r="J14891" s="177" t="str">
        <f t="shared" si="465"/>
        <v>Date &gt; 1920</v>
      </c>
    </row>
    <row r="14892" spans="1:10" x14ac:dyDescent="0.3">
      <c r="A14892" s="178" t="s">
        <v>3565</v>
      </c>
      <c r="B14892" s="178" t="s">
        <v>11</v>
      </c>
      <c r="C14892" s="178" t="s">
        <v>3455</v>
      </c>
      <c r="D14892" s="178" t="s">
        <v>6366</v>
      </c>
      <c r="E14892" s="179">
        <v>33497</v>
      </c>
      <c r="F14892" s="180">
        <v>0</v>
      </c>
      <c r="G14892" s="180">
        <v>8866.66</v>
      </c>
      <c r="H14892" s="180">
        <v>4433.34</v>
      </c>
      <c r="I14892" s="180">
        <f t="shared" si="464"/>
        <v>13300</v>
      </c>
      <c r="J14892" s="177" t="str">
        <f t="shared" si="465"/>
        <v>Date &gt; 1920</v>
      </c>
    </row>
    <row r="14893" spans="1:10" x14ac:dyDescent="0.3">
      <c r="A14893" s="178" t="s">
        <v>3565</v>
      </c>
      <c r="B14893" s="178" t="s">
        <v>11</v>
      </c>
      <c r="C14893" s="178" t="s">
        <v>3455</v>
      </c>
      <c r="D14893" s="178" t="s">
        <v>6366</v>
      </c>
      <c r="E14893" s="179">
        <v>33516</v>
      </c>
      <c r="F14893" s="180">
        <v>0</v>
      </c>
      <c r="G14893" s="180">
        <v>695</v>
      </c>
      <c r="H14893" s="180">
        <v>347.5</v>
      </c>
      <c r="I14893" s="180">
        <f t="shared" si="464"/>
        <v>1042.5</v>
      </c>
      <c r="J14893" s="177" t="str">
        <f t="shared" si="465"/>
        <v>Date &gt; 1920</v>
      </c>
    </row>
    <row r="14894" spans="1:10" x14ac:dyDescent="0.3">
      <c r="A14894" s="178" t="s">
        <v>3565</v>
      </c>
      <c r="B14894" s="178" t="s">
        <v>11</v>
      </c>
      <c r="C14894" s="178" t="s">
        <v>3455</v>
      </c>
      <c r="D14894" s="178" t="s">
        <v>6366</v>
      </c>
      <c r="E14894" s="179">
        <v>33623</v>
      </c>
      <c r="F14894" s="180">
        <v>0</v>
      </c>
      <c r="G14894" s="180">
        <v>288.56</v>
      </c>
      <c r="H14894" s="180">
        <v>-967.31</v>
      </c>
      <c r="I14894" s="180">
        <f t="shared" si="464"/>
        <v>-678.75</v>
      </c>
      <c r="J14894" s="177" t="str">
        <f t="shared" si="465"/>
        <v>Date &gt; 1920</v>
      </c>
    </row>
    <row r="14895" spans="1:10" x14ac:dyDescent="0.3">
      <c r="A14895" s="178" t="s">
        <v>3565</v>
      </c>
      <c r="B14895" s="178" t="s">
        <v>11</v>
      </c>
      <c r="C14895" s="178" t="s">
        <v>3455</v>
      </c>
      <c r="D14895" s="178" t="s">
        <v>6366</v>
      </c>
      <c r="E14895" s="179">
        <v>33665</v>
      </c>
      <c r="F14895" s="180">
        <v>0</v>
      </c>
      <c r="G14895" s="180">
        <v>77</v>
      </c>
      <c r="H14895" s="180">
        <v>38.5</v>
      </c>
      <c r="I14895" s="180">
        <f t="shared" si="464"/>
        <v>115.5</v>
      </c>
      <c r="J14895" s="177" t="str">
        <f t="shared" si="465"/>
        <v>Date &gt; 1920</v>
      </c>
    </row>
    <row r="14896" spans="1:10" x14ac:dyDescent="0.3">
      <c r="A14896" s="178" t="s">
        <v>3565</v>
      </c>
      <c r="B14896" s="178" t="s">
        <v>11</v>
      </c>
      <c r="C14896" s="178" t="s">
        <v>3455</v>
      </c>
      <c r="D14896" s="178" t="s">
        <v>10987</v>
      </c>
      <c r="E14896" s="179">
        <v>33516</v>
      </c>
      <c r="F14896" s="180">
        <v>0</v>
      </c>
      <c r="G14896" s="180">
        <v>21836.69</v>
      </c>
      <c r="H14896" s="180">
        <v>10918.34</v>
      </c>
      <c r="I14896" s="180">
        <f t="shared" si="464"/>
        <v>32755.03</v>
      </c>
      <c r="J14896" s="177" t="str">
        <f t="shared" si="465"/>
        <v>Date &gt; 1920</v>
      </c>
    </row>
    <row r="14897" spans="1:10" x14ac:dyDescent="0.3">
      <c r="A14897" s="178" t="s">
        <v>3565</v>
      </c>
      <c r="B14897" s="178" t="s">
        <v>11</v>
      </c>
      <c r="C14897" s="178" t="s">
        <v>3455</v>
      </c>
      <c r="D14897" s="178" t="s">
        <v>10987</v>
      </c>
      <c r="E14897" s="179">
        <v>33544</v>
      </c>
      <c r="F14897" s="180">
        <v>0</v>
      </c>
      <c r="G14897" s="180">
        <v>241946.69</v>
      </c>
      <c r="H14897" s="180">
        <v>120973.36</v>
      </c>
      <c r="I14897" s="180">
        <f t="shared" si="464"/>
        <v>362920.05</v>
      </c>
      <c r="J14897" s="177" t="str">
        <f t="shared" si="465"/>
        <v>Date &gt; 1920</v>
      </c>
    </row>
    <row r="14898" spans="1:10" x14ac:dyDescent="0.3">
      <c r="A14898" s="178" t="s">
        <v>3565</v>
      </c>
      <c r="B14898" s="178" t="s">
        <v>11</v>
      </c>
      <c r="C14898" s="178" t="s">
        <v>3455</v>
      </c>
      <c r="D14898" s="178" t="s">
        <v>10987</v>
      </c>
      <c r="E14898" s="179">
        <v>33571</v>
      </c>
      <c r="F14898" s="180">
        <v>0</v>
      </c>
      <c r="G14898" s="180">
        <v>9735.2099999999991</v>
      </c>
      <c r="H14898" s="180">
        <v>4867.6099999999997</v>
      </c>
      <c r="I14898" s="180">
        <f t="shared" si="464"/>
        <v>14602.82</v>
      </c>
      <c r="J14898" s="177" t="str">
        <f t="shared" si="465"/>
        <v>Date &gt; 1920</v>
      </c>
    </row>
    <row r="14899" spans="1:10" x14ac:dyDescent="0.3">
      <c r="A14899" s="178" t="s">
        <v>3565</v>
      </c>
      <c r="B14899" s="178" t="s">
        <v>11</v>
      </c>
      <c r="C14899" s="178" t="s">
        <v>3455</v>
      </c>
      <c r="D14899" s="178" t="s">
        <v>10987</v>
      </c>
      <c r="E14899" s="179">
        <v>33599</v>
      </c>
      <c r="F14899" s="180">
        <v>0</v>
      </c>
      <c r="G14899" s="180">
        <v>87707.51</v>
      </c>
      <c r="H14899" s="180">
        <v>43853.74</v>
      </c>
      <c r="I14899" s="180">
        <f t="shared" si="464"/>
        <v>131561.25</v>
      </c>
      <c r="J14899" s="177" t="str">
        <f t="shared" si="465"/>
        <v>Date &gt; 1920</v>
      </c>
    </row>
    <row r="14900" spans="1:10" x14ac:dyDescent="0.3">
      <c r="A14900" s="178" t="s">
        <v>3565</v>
      </c>
      <c r="B14900" s="178" t="s">
        <v>11</v>
      </c>
      <c r="C14900" s="178" t="s">
        <v>3455</v>
      </c>
      <c r="D14900" s="178" t="s">
        <v>10987</v>
      </c>
      <c r="E14900" s="179">
        <v>33645</v>
      </c>
      <c r="F14900" s="180">
        <v>0</v>
      </c>
      <c r="G14900" s="180">
        <v>26041.360000000001</v>
      </c>
      <c r="H14900" s="180">
        <v>13020.69</v>
      </c>
      <c r="I14900" s="180">
        <f t="shared" si="464"/>
        <v>39062.050000000003</v>
      </c>
      <c r="J14900" s="177" t="str">
        <f t="shared" si="465"/>
        <v>Date &gt; 1920</v>
      </c>
    </row>
    <row r="14901" spans="1:10" x14ac:dyDescent="0.3">
      <c r="A14901" s="178" t="s">
        <v>3565</v>
      </c>
      <c r="B14901" s="178" t="s">
        <v>11</v>
      </c>
      <c r="C14901" s="178" t="s">
        <v>3455</v>
      </c>
      <c r="D14901" s="178" t="s">
        <v>10987</v>
      </c>
      <c r="E14901" s="179">
        <v>33645</v>
      </c>
      <c r="F14901" s="180">
        <v>0</v>
      </c>
      <c r="G14901" s="180">
        <v>12512.77</v>
      </c>
      <c r="H14901" s="180">
        <v>6256.38</v>
      </c>
      <c r="I14901" s="180">
        <f t="shared" si="464"/>
        <v>18769.150000000001</v>
      </c>
      <c r="J14901" s="177" t="str">
        <f t="shared" si="465"/>
        <v>Date &gt; 1920</v>
      </c>
    </row>
    <row r="14902" spans="1:10" x14ac:dyDescent="0.3">
      <c r="A14902" s="178" t="s">
        <v>3565</v>
      </c>
      <c r="B14902" s="178" t="s">
        <v>11</v>
      </c>
      <c r="C14902" s="178" t="s">
        <v>3455</v>
      </c>
      <c r="D14902" s="178" t="s">
        <v>10987</v>
      </c>
      <c r="E14902" s="179">
        <v>33826</v>
      </c>
      <c r="F14902" s="180">
        <v>0</v>
      </c>
      <c r="G14902" s="180">
        <v>2503.73</v>
      </c>
      <c r="H14902" s="180">
        <v>1251.8599999999999</v>
      </c>
      <c r="I14902" s="180">
        <f t="shared" si="464"/>
        <v>3755.59</v>
      </c>
      <c r="J14902" s="177" t="str">
        <f t="shared" si="465"/>
        <v>Date &gt; 1920</v>
      </c>
    </row>
    <row r="14903" spans="1:10" x14ac:dyDescent="0.3">
      <c r="A14903" s="178" t="s">
        <v>3565</v>
      </c>
      <c r="B14903" s="178" t="s">
        <v>11</v>
      </c>
      <c r="C14903" s="178" t="s">
        <v>3455</v>
      </c>
      <c r="D14903" s="178" t="s">
        <v>10987</v>
      </c>
      <c r="E14903" s="179">
        <v>33882</v>
      </c>
      <c r="F14903" s="180">
        <v>0</v>
      </c>
      <c r="G14903" s="180">
        <v>20393.96</v>
      </c>
      <c r="H14903" s="180">
        <v>10196.969999999999</v>
      </c>
      <c r="I14903" s="180">
        <f t="shared" si="464"/>
        <v>30590.93</v>
      </c>
      <c r="J14903" s="177" t="str">
        <f t="shared" si="465"/>
        <v>Date &gt; 1920</v>
      </c>
    </row>
    <row r="14904" spans="1:10" x14ac:dyDescent="0.3">
      <c r="A14904" s="178" t="s">
        <v>3565</v>
      </c>
      <c r="B14904" s="178" t="s">
        <v>11</v>
      </c>
      <c r="C14904" s="178" t="s">
        <v>3455</v>
      </c>
      <c r="D14904" s="178" t="s">
        <v>10987</v>
      </c>
      <c r="E14904" s="179">
        <v>33920</v>
      </c>
      <c r="F14904" s="180">
        <v>0</v>
      </c>
      <c r="G14904" s="180">
        <v>6132.48</v>
      </c>
      <c r="H14904" s="180">
        <v>3066.25</v>
      </c>
      <c r="I14904" s="180">
        <f t="shared" si="464"/>
        <v>9198.73</v>
      </c>
      <c r="J14904" s="177" t="str">
        <f t="shared" si="465"/>
        <v>Date &gt; 1920</v>
      </c>
    </row>
    <row r="14905" spans="1:10" x14ac:dyDescent="0.3">
      <c r="A14905" s="178" t="s">
        <v>3565</v>
      </c>
      <c r="B14905" s="178" t="s">
        <v>11</v>
      </c>
      <c r="C14905" s="178" t="s">
        <v>3455</v>
      </c>
      <c r="D14905" s="178" t="s">
        <v>10987</v>
      </c>
      <c r="E14905" s="179">
        <v>33968</v>
      </c>
      <c r="F14905" s="180">
        <v>0</v>
      </c>
      <c r="G14905" s="180">
        <v>3817.93</v>
      </c>
      <c r="H14905" s="180">
        <v>1908.97</v>
      </c>
      <c r="I14905" s="180">
        <f t="shared" si="464"/>
        <v>5726.9</v>
      </c>
      <c r="J14905" s="177" t="str">
        <f t="shared" si="465"/>
        <v>Date &gt; 1920</v>
      </c>
    </row>
    <row r="14906" spans="1:10" x14ac:dyDescent="0.3">
      <c r="A14906" s="178" t="s">
        <v>3565</v>
      </c>
      <c r="B14906" s="178" t="s">
        <v>11</v>
      </c>
      <c r="C14906" s="178" t="s">
        <v>3455</v>
      </c>
      <c r="D14906" s="178" t="s">
        <v>7173</v>
      </c>
      <c r="E14906" s="179">
        <v>33624</v>
      </c>
      <c r="F14906" s="180">
        <v>0</v>
      </c>
      <c r="G14906" s="180">
        <v>49564.99</v>
      </c>
      <c r="H14906" s="180">
        <v>24782.51</v>
      </c>
      <c r="I14906" s="180">
        <f t="shared" si="464"/>
        <v>74347.5</v>
      </c>
      <c r="J14906" s="177" t="str">
        <f t="shared" si="465"/>
        <v>Date &gt; 1920</v>
      </c>
    </row>
    <row r="14907" spans="1:10" x14ac:dyDescent="0.3">
      <c r="A14907" s="178" t="s">
        <v>3565</v>
      </c>
      <c r="B14907" s="178" t="s">
        <v>11</v>
      </c>
      <c r="C14907" s="178" t="s">
        <v>3455</v>
      </c>
      <c r="D14907" s="178" t="s">
        <v>7173</v>
      </c>
      <c r="E14907" s="179">
        <v>33665</v>
      </c>
      <c r="F14907" s="180">
        <v>0</v>
      </c>
      <c r="G14907" s="180">
        <v>12405.8</v>
      </c>
      <c r="H14907" s="180">
        <v>6202.88</v>
      </c>
      <c r="I14907" s="180">
        <f t="shared" si="464"/>
        <v>18608.68</v>
      </c>
      <c r="J14907" s="177" t="str">
        <f t="shared" si="465"/>
        <v>Date &gt; 1920</v>
      </c>
    </row>
    <row r="14908" spans="1:10" x14ac:dyDescent="0.3">
      <c r="A14908" s="178" t="s">
        <v>3565</v>
      </c>
      <c r="B14908" s="178" t="s">
        <v>11</v>
      </c>
      <c r="C14908" s="178" t="s">
        <v>3455</v>
      </c>
      <c r="D14908" s="178" t="s">
        <v>7173</v>
      </c>
      <c r="E14908" s="179">
        <v>33882</v>
      </c>
      <c r="F14908" s="180">
        <v>0</v>
      </c>
      <c r="G14908" s="180">
        <v>6084.93</v>
      </c>
      <c r="H14908" s="180">
        <v>3042.47</v>
      </c>
      <c r="I14908" s="180">
        <f t="shared" si="464"/>
        <v>9127.4</v>
      </c>
      <c r="J14908" s="177" t="str">
        <f t="shared" si="465"/>
        <v>Date &gt; 1920</v>
      </c>
    </row>
    <row r="14909" spans="1:10" x14ac:dyDescent="0.3">
      <c r="A14909" s="178" t="s">
        <v>3565</v>
      </c>
      <c r="B14909" s="178" t="s">
        <v>11</v>
      </c>
      <c r="C14909" s="178" t="s">
        <v>3455</v>
      </c>
      <c r="D14909" s="178" t="s">
        <v>7173</v>
      </c>
      <c r="E14909" s="179">
        <v>33920</v>
      </c>
      <c r="F14909" s="180">
        <v>0</v>
      </c>
      <c r="G14909" s="180">
        <v>374.2</v>
      </c>
      <c r="H14909" s="180">
        <v>187.09</v>
      </c>
      <c r="I14909" s="180">
        <f t="shared" si="464"/>
        <v>561.29</v>
      </c>
      <c r="J14909" s="177" t="str">
        <f t="shared" si="465"/>
        <v>Date &gt; 1920</v>
      </c>
    </row>
    <row r="14910" spans="1:10" x14ac:dyDescent="0.3">
      <c r="A14910" s="178" t="s">
        <v>3565</v>
      </c>
      <c r="B14910" s="178" t="s">
        <v>11</v>
      </c>
      <c r="C14910" s="178" t="s">
        <v>3455</v>
      </c>
      <c r="D14910" s="178" t="s">
        <v>9215</v>
      </c>
      <c r="E14910" s="179">
        <v>33996</v>
      </c>
      <c r="F14910" s="180">
        <v>0</v>
      </c>
      <c r="G14910" s="180">
        <v>1300</v>
      </c>
      <c r="H14910" s="180">
        <v>650</v>
      </c>
      <c r="I14910" s="180">
        <f t="shared" si="464"/>
        <v>1950</v>
      </c>
      <c r="J14910" s="177" t="str">
        <f t="shared" si="465"/>
        <v>Date &gt; 1920</v>
      </c>
    </row>
    <row r="14911" spans="1:10" x14ac:dyDescent="0.3">
      <c r="A14911" s="178" t="s">
        <v>3565</v>
      </c>
      <c r="B14911" s="178" t="s">
        <v>11</v>
      </c>
      <c r="C14911" s="178" t="s">
        <v>3455</v>
      </c>
      <c r="D14911" s="178" t="s">
        <v>10988</v>
      </c>
      <c r="E14911" s="179">
        <v>34739</v>
      </c>
      <c r="F14911" s="180">
        <v>0</v>
      </c>
      <c r="G14911" s="180">
        <v>1351.47</v>
      </c>
      <c r="H14911" s="180">
        <v>675.73</v>
      </c>
      <c r="I14911" s="180">
        <f t="shared" si="464"/>
        <v>2027.2</v>
      </c>
      <c r="J14911" s="177" t="str">
        <f t="shared" si="465"/>
        <v>Date &gt; 1920</v>
      </c>
    </row>
    <row r="14912" spans="1:10" x14ac:dyDescent="0.3">
      <c r="A14912" s="178" t="s">
        <v>3565</v>
      </c>
      <c r="B14912" s="178" t="s">
        <v>11</v>
      </c>
      <c r="C14912" s="178" t="s">
        <v>3455</v>
      </c>
      <c r="D14912" s="178" t="s">
        <v>10988</v>
      </c>
      <c r="E14912" s="179">
        <v>35039</v>
      </c>
      <c r="F14912" s="180">
        <v>0</v>
      </c>
      <c r="G14912" s="180">
        <v>6648.53</v>
      </c>
      <c r="H14912" s="180">
        <v>3324.27</v>
      </c>
      <c r="I14912" s="180">
        <f t="shared" si="464"/>
        <v>9972.7999999999993</v>
      </c>
      <c r="J14912" s="177" t="str">
        <f t="shared" si="465"/>
        <v>Date &gt; 1920</v>
      </c>
    </row>
    <row r="14913" spans="1:10" x14ac:dyDescent="0.3">
      <c r="A14913" s="178" t="s">
        <v>3565</v>
      </c>
      <c r="B14913" s="178" t="s">
        <v>11</v>
      </c>
      <c r="C14913" s="178" t="s">
        <v>3455</v>
      </c>
      <c r="D14913" s="178" t="s">
        <v>10988</v>
      </c>
      <c r="E14913" s="179">
        <v>35089</v>
      </c>
      <c r="F14913" s="180">
        <v>0</v>
      </c>
      <c r="G14913" s="180">
        <v>3384.38</v>
      </c>
      <c r="H14913" s="180">
        <v>1692.19</v>
      </c>
      <c r="I14913" s="180">
        <f t="shared" si="464"/>
        <v>5076.57</v>
      </c>
      <c r="J14913" s="177" t="str">
        <f t="shared" si="465"/>
        <v>Date &gt; 1920</v>
      </c>
    </row>
    <row r="14914" spans="1:10" x14ac:dyDescent="0.3">
      <c r="A14914" s="178" t="s">
        <v>3565</v>
      </c>
      <c r="B14914" s="178" t="s">
        <v>11</v>
      </c>
      <c r="C14914" s="178" t="s">
        <v>3455</v>
      </c>
      <c r="D14914" s="178" t="s">
        <v>10989</v>
      </c>
      <c r="E14914" s="179">
        <v>35025</v>
      </c>
      <c r="F14914" s="180">
        <v>0</v>
      </c>
      <c r="G14914" s="180">
        <v>10810</v>
      </c>
      <c r="H14914" s="180">
        <v>5405</v>
      </c>
      <c r="I14914" s="180">
        <f t="shared" si="464"/>
        <v>16215</v>
      </c>
      <c r="J14914" s="177" t="str">
        <f t="shared" si="465"/>
        <v>Date &gt; 1920</v>
      </c>
    </row>
    <row r="14915" spans="1:10" x14ac:dyDescent="0.3">
      <c r="A14915" s="178" t="s">
        <v>3565</v>
      </c>
      <c r="B14915" s="178" t="s">
        <v>11</v>
      </c>
      <c r="C14915" s="178" t="s">
        <v>3455</v>
      </c>
      <c r="D14915" s="178" t="s">
        <v>6373</v>
      </c>
      <c r="E14915" s="179">
        <v>35524</v>
      </c>
      <c r="F14915" s="180">
        <v>0</v>
      </c>
      <c r="G14915" s="180">
        <v>1930.95</v>
      </c>
      <c r="H14915" s="180">
        <v>965.48</v>
      </c>
      <c r="I14915" s="180">
        <f t="shared" si="464"/>
        <v>2896.4300000000003</v>
      </c>
      <c r="J14915" s="177" t="str">
        <f t="shared" si="465"/>
        <v>Date &gt; 1920</v>
      </c>
    </row>
    <row r="14916" spans="1:10" x14ac:dyDescent="0.3">
      <c r="A14916" s="178" t="s">
        <v>3565</v>
      </c>
      <c r="B14916" s="178" t="s">
        <v>11</v>
      </c>
      <c r="C14916" s="178" t="s">
        <v>3455</v>
      </c>
      <c r="D14916" s="178" t="s">
        <v>10990</v>
      </c>
      <c r="E14916" s="179">
        <v>36901</v>
      </c>
      <c r="F14916" s="180">
        <v>0</v>
      </c>
      <c r="G14916" s="180">
        <v>5201.8500000000004</v>
      </c>
      <c r="H14916" s="180">
        <v>4029.5</v>
      </c>
      <c r="I14916" s="180">
        <f t="shared" si="464"/>
        <v>9231.35</v>
      </c>
      <c r="J14916" s="177" t="str">
        <f t="shared" si="465"/>
        <v>Date &gt; 1920</v>
      </c>
    </row>
    <row r="14917" spans="1:10" x14ac:dyDescent="0.3">
      <c r="A14917" s="178" t="s">
        <v>3565</v>
      </c>
      <c r="B14917" s="178" t="s">
        <v>11</v>
      </c>
      <c r="C14917" s="178" t="s">
        <v>3455</v>
      </c>
      <c r="D14917" s="178" t="s">
        <v>10991</v>
      </c>
      <c r="E14917" s="179">
        <v>37652</v>
      </c>
      <c r="F14917" s="180">
        <v>0</v>
      </c>
      <c r="G14917" s="180">
        <v>13666.74</v>
      </c>
      <c r="H14917" s="180">
        <v>9111.16</v>
      </c>
      <c r="I14917" s="180">
        <f t="shared" ref="I14917:I14980" si="466">SUM(F14917:H14917)</f>
        <v>22777.9</v>
      </c>
      <c r="J14917" s="177" t="str">
        <f t="shared" ref="J14917:J14980" si="467">IF(OR(YEAR(E14917)&gt; 1920, ISBLANK(E14917)), "Date &gt; 1920", "Sketchy date")</f>
        <v>Date &gt; 1920</v>
      </c>
    </row>
    <row r="14918" spans="1:10" x14ac:dyDescent="0.3">
      <c r="A14918" s="178" t="s">
        <v>3565</v>
      </c>
      <c r="B14918" s="178" t="s">
        <v>11</v>
      </c>
      <c r="C14918" s="178" t="s">
        <v>3455</v>
      </c>
      <c r="D14918" s="178" t="s">
        <v>10992</v>
      </c>
      <c r="E14918" s="179">
        <v>41617</v>
      </c>
      <c r="F14918" s="180">
        <v>0</v>
      </c>
      <c r="G14918" s="180">
        <v>160801.95000000001</v>
      </c>
      <c r="H14918" s="180">
        <v>134241.43</v>
      </c>
      <c r="I14918" s="180">
        <f t="shared" si="466"/>
        <v>295043.38</v>
      </c>
      <c r="J14918" s="177" t="str">
        <f t="shared" si="467"/>
        <v>Date &gt; 1920</v>
      </c>
    </row>
    <row r="14919" spans="1:10" x14ac:dyDescent="0.3">
      <c r="A14919" s="178" t="s">
        <v>3565</v>
      </c>
      <c r="B14919" s="178" t="s">
        <v>11</v>
      </c>
      <c r="C14919" s="178" t="s">
        <v>3455</v>
      </c>
      <c r="D14919" s="178" t="s">
        <v>10993</v>
      </c>
      <c r="E14919" s="179">
        <v>41617</v>
      </c>
      <c r="F14919" s="180">
        <v>0</v>
      </c>
      <c r="G14919" s="180">
        <v>134241.43</v>
      </c>
      <c r="H14919" s="180">
        <v>160801.95000000001</v>
      </c>
      <c r="I14919" s="180">
        <f t="shared" si="466"/>
        <v>295043.38</v>
      </c>
      <c r="J14919" s="177" t="str">
        <f t="shared" si="467"/>
        <v>Date &gt; 1920</v>
      </c>
    </row>
    <row r="14920" spans="1:10" x14ac:dyDescent="0.3">
      <c r="A14920" s="178" t="s">
        <v>3565</v>
      </c>
      <c r="B14920" s="178" t="s">
        <v>11</v>
      </c>
      <c r="C14920" s="178" t="s">
        <v>3455</v>
      </c>
      <c r="D14920" s="178" t="s">
        <v>10993</v>
      </c>
      <c r="E14920" s="179">
        <v>41947</v>
      </c>
      <c r="F14920" s="180">
        <v>0</v>
      </c>
      <c r="G14920" s="180">
        <v>10994.23</v>
      </c>
      <c r="H14920" s="180">
        <v>0</v>
      </c>
      <c r="I14920" s="180">
        <f t="shared" si="466"/>
        <v>10994.23</v>
      </c>
      <c r="J14920" s="177" t="str">
        <f t="shared" si="467"/>
        <v>Date &gt; 1920</v>
      </c>
    </row>
    <row r="14921" spans="1:10" x14ac:dyDescent="0.3">
      <c r="A14921" s="178" t="s">
        <v>3565</v>
      </c>
      <c r="B14921" s="178" t="s">
        <v>11</v>
      </c>
      <c r="C14921" s="178" t="s">
        <v>3455</v>
      </c>
      <c r="D14921" s="178" t="s">
        <v>10994</v>
      </c>
      <c r="E14921" s="179">
        <v>44077</v>
      </c>
      <c r="F14921" s="180">
        <v>0</v>
      </c>
      <c r="G14921" s="180">
        <v>62937.29</v>
      </c>
      <c r="H14921" s="180">
        <v>3312.48</v>
      </c>
      <c r="I14921" s="180">
        <f t="shared" si="466"/>
        <v>66249.77</v>
      </c>
      <c r="J14921" s="177" t="str">
        <f t="shared" si="467"/>
        <v>Date &gt; 1920</v>
      </c>
    </row>
    <row r="14922" spans="1:10" x14ac:dyDescent="0.3">
      <c r="A14922" s="178" t="s">
        <v>3565</v>
      </c>
      <c r="B14922" s="178" t="s">
        <v>21</v>
      </c>
      <c r="C14922" s="178" t="s">
        <v>10995</v>
      </c>
      <c r="D14922" s="178" t="s">
        <v>10996</v>
      </c>
      <c r="E14922" s="179">
        <v>17462</v>
      </c>
      <c r="F14922" s="180">
        <v>0</v>
      </c>
      <c r="G14922" s="180">
        <v>1329.46</v>
      </c>
      <c r="H14922" s="180">
        <v>0</v>
      </c>
      <c r="I14922" s="180">
        <f t="shared" si="466"/>
        <v>1329.46</v>
      </c>
      <c r="J14922" s="177" t="str">
        <f t="shared" si="467"/>
        <v>Date &gt; 1920</v>
      </c>
    </row>
    <row r="14923" spans="1:10" x14ac:dyDescent="0.3">
      <c r="A14923" s="178" t="s">
        <v>3565</v>
      </c>
      <c r="B14923" s="178" t="s">
        <v>21</v>
      </c>
      <c r="C14923" s="178" t="s">
        <v>10995</v>
      </c>
      <c r="D14923" s="178" t="s">
        <v>10895</v>
      </c>
      <c r="E14923" s="179">
        <v>17408</v>
      </c>
      <c r="F14923" s="180">
        <v>0</v>
      </c>
      <c r="G14923" s="180">
        <v>9554.02</v>
      </c>
      <c r="H14923" s="180">
        <v>0</v>
      </c>
      <c r="I14923" s="180">
        <f t="shared" si="466"/>
        <v>9554.02</v>
      </c>
      <c r="J14923" s="177" t="str">
        <f t="shared" si="467"/>
        <v>Date &gt; 1920</v>
      </c>
    </row>
    <row r="14924" spans="1:10" x14ac:dyDescent="0.3">
      <c r="A14924" s="178" t="s">
        <v>3565</v>
      </c>
      <c r="B14924" s="178" t="s">
        <v>21</v>
      </c>
      <c r="C14924" s="178" t="s">
        <v>10995</v>
      </c>
      <c r="D14924" s="178" t="s">
        <v>10997</v>
      </c>
      <c r="E14924" s="179">
        <v>17372</v>
      </c>
      <c r="F14924" s="180">
        <v>0</v>
      </c>
      <c r="G14924" s="180">
        <v>1700</v>
      </c>
      <c r="H14924" s="180">
        <v>0</v>
      </c>
      <c r="I14924" s="180">
        <f t="shared" si="466"/>
        <v>1700</v>
      </c>
      <c r="J14924" s="177" t="str">
        <f t="shared" si="467"/>
        <v>Date &gt; 1920</v>
      </c>
    </row>
    <row r="14925" spans="1:10" x14ac:dyDescent="0.3">
      <c r="A14925" s="178" t="s">
        <v>3565</v>
      </c>
      <c r="B14925" s="178" t="s">
        <v>21</v>
      </c>
      <c r="C14925" s="178" t="s">
        <v>10995</v>
      </c>
      <c r="D14925" s="178" t="s">
        <v>10998</v>
      </c>
      <c r="E14925" s="179">
        <v>17443</v>
      </c>
      <c r="F14925" s="180">
        <v>0</v>
      </c>
      <c r="G14925" s="180">
        <v>1100.8499999999999</v>
      </c>
      <c r="H14925" s="180">
        <v>0</v>
      </c>
      <c r="I14925" s="180">
        <f t="shared" si="466"/>
        <v>1100.8499999999999</v>
      </c>
      <c r="J14925" s="177" t="str">
        <f t="shared" si="467"/>
        <v>Date &gt; 1920</v>
      </c>
    </row>
    <row r="14926" spans="1:10" x14ac:dyDescent="0.3">
      <c r="A14926" s="178" t="s">
        <v>3565</v>
      </c>
      <c r="B14926" s="178" t="s">
        <v>21</v>
      </c>
      <c r="C14926" s="178" t="s">
        <v>10995</v>
      </c>
      <c r="D14926" s="178" t="s">
        <v>7940</v>
      </c>
      <c r="E14926" s="179">
        <v>17854</v>
      </c>
      <c r="F14926" s="180">
        <v>0</v>
      </c>
      <c r="G14926" s="180">
        <v>60414.720000000001</v>
      </c>
      <c r="H14926" s="180">
        <v>555.16999999999996</v>
      </c>
      <c r="I14926" s="180">
        <f t="shared" si="466"/>
        <v>60969.89</v>
      </c>
      <c r="J14926" s="177" t="str">
        <f t="shared" si="467"/>
        <v>Date &gt; 1920</v>
      </c>
    </row>
    <row r="14927" spans="1:10" x14ac:dyDescent="0.3">
      <c r="A14927" s="178" t="s">
        <v>3565</v>
      </c>
      <c r="B14927" s="178" t="s">
        <v>21</v>
      </c>
      <c r="C14927" s="178" t="s">
        <v>10995</v>
      </c>
      <c r="D14927" s="178" t="s">
        <v>10999</v>
      </c>
      <c r="E14927" s="179">
        <v>18244</v>
      </c>
      <c r="F14927" s="180">
        <v>10756.32</v>
      </c>
      <c r="G14927" s="180">
        <v>10756.32</v>
      </c>
      <c r="H14927" s="180">
        <v>0</v>
      </c>
      <c r="I14927" s="180">
        <f t="shared" si="466"/>
        <v>21512.639999999999</v>
      </c>
      <c r="J14927" s="177" t="str">
        <f t="shared" si="467"/>
        <v>Date &gt; 1920</v>
      </c>
    </row>
    <row r="14928" spans="1:10" x14ac:dyDescent="0.3">
      <c r="A14928" s="178" t="s">
        <v>3565</v>
      </c>
      <c r="B14928" s="178" t="s">
        <v>21</v>
      </c>
      <c r="C14928" s="178" t="s">
        <v>10995</v>
      </c>
      <c r="D14928" s="178" t="s">
        <v>6400</v>
      </c>
      <c r="E14928" s="179">
        <v>19038</v>
      </c>
      <c r="F14928" s="180">
        <v>8606.86</v>
      </c>
      <c r="G14928" s="180">
        <v>8606.86</v>
      </c>
      <c r="H14928" s="180">
        <v>0</v>
      </c>
      <c r="I14928" s="180">
        <f t="shared" si="466"/>
        <v>17213.72</v>
      </c>
      <c r="J14928" s="177" t="str">
        <f t="shared" si="467"/>
        <v>Date &gt; 1920</v>
      </c>
    </row>
    <row r="14929" spans="1:10" x14ac:dyDescent="0.3">
      <c r="A14929" s="178" t="s">
        <v>3565</v>
      </c>
      <c r="B14929" s="178" t="s">
        <v>21</v>
      </c>
      <c r="C14929" s="178" t="s">
        <v>10995</v>
      </c>
      <c r="D14929" s="178" t="s">
        <v>6400</v>
      </c>
      <c r="E14929" s="179">
        <v>21461</v>
      </c>
      <c r="F14929" s="180">
        <v>10663.1</v>
      </c>
      <c r="G14929" s="180">
        <v>5331.55</v>
      </c>
      <c r="H14929" s="180">
        <v>0</v>
      </c>
      <c r="I14929" s="180">
        <f t="shared" si="466"/>
        <v>15994.650000000001</v>
      </c>
      <c r="J14929" s="177" t="str">
        <f t="shared" si="467"/>
        <v>Date &gt; 1920</v>
      </c>
    </row>
    <row r="14930" spans="1:10" x14ac:dyDescent="0.3">
      <c r="A14930" s="178" t="s">
        <v>3565</v>
      </c>
      <c r="B14930" s="178" t="s">
        <v>21</v>
      </c>
      <c r="C14930" s="178" t="s">
        <v>10995</v>
      </c>
      <c r="D14930" s="178" t="s">
        <v>11000</v>
      </c>
      <c r="E14930" s="179">
        <v>23725</v>
      </c>
      <c r="F14930" s="180">
        <v>0</v>
      </c>
      <c r="G14930" s="180">
        <v>9371.6</v>
      </c>
      <c r="H14930" s="180">
        <v>4685.8</v>
      </c>
      <c r="I14930" s="180">
        <f t="shared" si="466"/>
        <v>14057.400000000001</v>
      </c>
      <c r="J14930" s="177" t="str">
        <f t="shared" si="467"/>
        <v>Date &gt; 1920</v>
      </c>
    </row>
    <row r="14931" spans="1:10" x14ac:dyDescent="0.3">
      <c r="A14931" s="178" t="s">
        <v>3565</v>
      </c>
      <c r="B14931" s="178" t="s">
        <v>21</v>
      </c>
      <c r="C14931" s="178" t="s">
        <v>10995</v>
      </c>
      <c r="D14931" s="178" t="s">
        <v>11001</v>
      </c>
      <c r="E14931" s="179">
        <v>24754</v>
      </c>
      <c r="F14931" s="180">
        <v>0</v>
      </c>
      <c r="G14931" s="180">
        <v>16363.24</v>
      </c>
      <c r="H14931" s="180">
        <v>16363.24</v>
      </c>
      <c r="I14931" s="180">
        <f t="shared" si="466"/>
        <v>32726.48</v>
      </c>
      <c r="J14931" s="177" t="str">
        <f t="shared" si="467"/>
        <v>Date &gt; 1920</v>
      </c>
    </row>
    <row r="14932" spans="1:10" x14ac:dyDescent="0.3">
      <c r="A14932" s="178" t="s">
        <v>3565</v>
      </c>
      <c r="B14932" s="178" t="s">
        <v>21</v>
      </c>
      <c r="C14932" s="178" t="s">
        <v>10995</v>
      </c>
      <c r="D14932" s="178" t="s">
        <v>11002</v>
      </c>
      <c r="E14932" s="179">
        <v>41887</v>
      </c>
      <c r="F14932" s="180">
        <v>0</v>
      </c>
      <c r="G14932" s="180">
        <v>5010.8100000000004</v>
      </c>
      <c r="H14932" s="180">
        <v>15668.83</v>
      </c>
      <c r="I14932" s="180">
        <f t="shared" si="466"/>
        <v>20679.64</v>
      </c>
      <c r="J14932" s="177" t="str">
        <f t="shared" si="467"/>
        <v>Date &gt; 1920</v>
      </c>
    </row>
    <row r="14933" spans="1:10" x14ac:dyDescent="0.3">
      <c r="A14933" s="178" t="s">
        <v>3565</v>
      </c>
      <c r="B14933" s="178" t="s">
        <v>21</v>
      </c>
      <c r="C14933" s="178" t="s">
        <v>10995</v>
      </c>
      <c r="D14933" s="178" t="s">
        <v>11002</v>
      </c>
      <c r="E14933" s="179">
        <v>41948</v>
      </c>
      <c r="F14933" s="180">
        <v>0</v>
      </c>
      <c r="G14933" s="180">
        <v>40452.28</v>
      </c>
      <c r="H14933" s="180">
        <v>13417.67</v>
      </c>
      <c r="I14933" s="180">
        <f t="shared" si="466"/>
        <v>53869.95</v>
      </c>
      <c r="J14933" s="177" t="str">
        <f t="shared" si="467"/>
        <v>Date &gt; 1920</v>
      </c>
    </row>
    <row r="14934" spans="1:10" x14ac:dyDescent="0.3">
      <c r="A14934" s="178" t="s">
        <v>3565</v>
      </c>
      <c r="B14934" s="178" t="s">
        <v>21</v>
      </c>
      <c r="C14934" s="178" t="s">
        <v>10995</v>
      </c>
      <c r="D14934" s="178" t="s">
        <v>11003</v>
      </c>
      <c r="E14934" s="179">
        <v>41976</v>
      </c>
      <c r="F14934" s="180">
        <v>0</v>
      </c>
      <c r="G14934" s="180">
        <v>25741.25</v>
      </c>
      <c r="H14934" s="180">
        <v>6435.31</v>
      </c>
      <c r="I14934" s="180">
        <f t="shared" si="466"/>
        <v>32176.560000000001</v>
      </c>
      <c r="J14934" s="177" t="str">
        <f t="shared" si="467"/>
        <v>Date &gt; 1920</v>
      </c>
    </row>
    <row r="14935" spans="1:10" x14ac:dyDescent="0.3">
      <c r="A14935" s="178" t="s">
        <v>3565</v>
      </c>
      <c r="B14935" s="178" t="s">
        <v>21</v>
      </c>
      <c r="C14935" s="178" t="s">
        <v>10995</v>
      </c>
      <c r="D14935" s="178" t="s">
        <v>11003</v>
      </c>
      <c r="E14935" s="179">
        <v>42194</v>
      </c>
      <c r="F14935" s="180">
        <v>0</v>
      </c>
      <c r="G14935" s="180">
        <v>7249.36</v>
      </c>
      <c r="H14935" s="180">
        <v>1812.34</v>
      </c>
      <c r="I14935" s="180">
        <f t="shared" si="466"/>
        <v>9061.6999999999989</v>
      </c>
      <c r="J14935" s="177" t="str">
        <f t="shared" si="467"/>
        <v>Date &gt; 1920</v>
      </c>
    </row>
    <row r="14936" spans="1:10" x14ac:dyDescent="0.3">
      <c r="A14936" s="178" t="s">
        <v>3565</v>
      </c>
      <c r="B14936" s="178" t="s">
        <v>21</v>
      </c>
      <c r="C14936" s="178" t="s">
        <v>10995</v>
      </c>
      <c r="D14936" s="178" t="s">
        <v>11004</v>
      </c>
      <c r="E14936" s="179">
        <v>41957</v>
      </c>
      <c r="F14936" s="180">
        <v>109043</v>
      </c>
      <c r="G14936" s="180">
        <v>6057.99</v>
      </c>
      <c r="H14936" s="180">
        <v>6058.78</v>
      </c>
      <c r="I14936" s="180">
        <f t="shared" si="466"/>
        <v>121159.77</v>
      </c>
      <c r="J14936" s="177" t="str">
        <f t="shared" si="467"/>
        <v>Date &gt; 1920</v>
      </c>
    </row>
    <row r="14937" spans="1:10" x14ac:dyDescent="0.3">
      <c r="A14937" s="178" t="s">
        <v>3565</v>
      </c>
      <c r="B14937" s="178" t="s">
        <v>21</v>
      </c>
      <c r="C14937" s="178" t="s">
        <v>10995</v>
      </c>
      <c r="D14937" s="178" t="s">
        <v>11004</v>
      </c>
      <c r="E14937" s="179">
        <v>41976</v>
      </c>
      <c r="F14937" s="180">
        <v>36000</v>
      </c>
      <c r="G14937" s="180">
        <v>2000</v>
      </c>
      <c r="H14937" s="180">
        <v>2000</v>
      </c>
      <c r="I14937" s="180">
        <f t="shared" si="466"/>
        <v>40000</v>
      </c>
      <c r="J14937" s="177" t="str">
        <f t="shared" si="467"/>
        <v>Date &gt; 1920</v>
      </c>
    </row>
    <row r="14938" spans="1:10" x14ac:dyDescent="0.3">
      <c r="A14938" s="178" t="s">
        <v>3565</v>
      </c>
      <c r="B14938" s="178" t="s">
        <v>21</v>
      </c>
      <c r="C14938" s="178" t="s">
        <v>10995</v>
      </c>
      <c r="D14938" s="178" t="s">
        <v>11004</v>
      </c>
      <c r="E14938" s="179">
        <v>42009</v>
      </c>
      <c r="F14938" s="180">
        <v>22500</v>
      </c>
      <c r="G14938" s="180">
        <v>1250</v>
      </c>
      <c r="H14938" s="180">
        <v>1250</v>
      </c>
      <c r="I14938" s="180">
        <f t="shared" si="466"/>
        <v>25000</v>
      </c>
      <c r="J14938" s="177" t="str">
        <f t="shared" si="467"/>
        <v>Date &gt; 1920</v>
      </c>
    </row>
    <row r="14939" spans="1:10" x14ac:dyDescent="0.3">
      <c r="A14939" s="178" t="s">
        <v>3565</v>
      </c>
      <c r="B14939" s="178" t="s">
        <v>21</v>
      </c>
      <c r="C14939" s="178" t="s">
        <v>10995</v>
      </c>
      <c r="D14939" s="178" t="s">
        <v>11004</v>
      </c>
      <c r="E14939" s="179">
        <v>42027</v>
      </c>
      <c r="F14939" s="180">
        <v>25488</v>
      </c>
      <c r="G14939" s="180">
        <v>1416</v>
      </c>
      <c r="H14939" s="180">
        <v>1416</v>
      </c>
      <c r="I14939" s="180">
        <f t="shared" si="466"/>
        <v>28320</v>
      </c>
      <c r="J14939" s="177" t="str">
        <f t="shared" si="467"/>
        <v>Date &gt; 1920</v>
      </c>
    </row>
    <row r="14940" spans="1:10" x14ac:dyDescent="0.3">
      <c r="A14940" s="178" t="s">
        <v>3565</v>
      </c>
      <c r="B14940" s="178" t="s">
        <v>21</v>
      </c>
      <c r="C14940" s="178" t="s">
        <v>10995</v>
      </c>
      <c r="D14940" s="178" t="s">
        <v>11004</v>
      </c>
      <c r="E14940" s="179">
        <v>42052</v>
      </c>
      <c r="F14940" s="180">
        <v>30089</v>
      </c>
      <c r="G14940" s="180">
        <v>0</v>
      </c>
      <c r="H14940" s="180">
        <v>-9704.7900000000009</v>
      </c>
      <c r="I14940" s="180">
        <f t="shared" si="466"/>
        <v>20384.21</v>
      </c>
      <c r="J14940" s="177" t="str">
        <f t="shared" si="467"/>
        <v>Date &gt; 1920</v>
      </c>
    </row>
    <row r="14941" spans="1:10" x14ac:dyDescent="0.3">
      <c r="A14941" s="178" t="s">
        <v>3565</v>
      </c>
      <c r="B14941" s="178" t="s">
        <v>21</v>
      </c>
      <c r="C14941" s="178" t="s">
        <v>10995</v>
      </c>
      <c r="D14941" s="178" t="s">
        <v>11004</v>
      </c>
      <c r="E14941" s="179">
        <v>42074</v>
      </c>
      <c r="F14941" s="180">
        <v>19000</v>
      </c>
      <c r="G14941" s="180">
        <v>0</v>
      </c>
      <c r="H14941" s="180">
        <v>1000</v>
      </c>
      <c r="I14941" s="180">
        <f t="shared" si="466"/>
        <v>20000</v>
      </c>
      <c r="J14941" s="177" t="str">
        <f t="shared" si="467"/>
        <v>Date &gt; 1920</v>
      </c>
    </row>
    <row r="14942" spans="1:10" x14ac:dyDescent="0.3">
      <c r="A14942" s="178" t="s">
        <v>3565</v>
      </c>
      <c r="B14942" s="178" t="s">
        <v>21</v>
      </c>
      <c r="C14942" s="178" t="s">
        <v>10995</v>
      </c>
      <c r="D14942" s="178" t="s">
        <v>11004</v>
      </c>
      <c r="E14942" s="179">
        <v>42151</v>
      </c>
      <c r="F14942" s="180">
        <v>80750</v>
      </c>
      <c r="G14942" s="180">
        <v>0</v>
      </c>
      <c r="H14942" s="180">
        <v>4250</v>
      </c>
      <c r="I14942" s="180">
        <f t="shared" si="466"/>
        <v>85000</v>
      </c>
      <c r="J14942" s="177" t="str">
        <f t="shared" si="467"/>
        <v>Date &gt; 1920</v>
      </c>
    </row>
    <row r="14943" spans="1:10" x14ac:dyDescent="0.3">
      <c r="A14943" s="178" t="s">
        <v>3565</v>
      </c>
      <c r="B14943" s="178" t="s">
        <v>21</v>
      </c>
      <c r="C14943" s="178" t="s">
        <v>10995</v>
      </c>
      <c r="D14943" s="178" t="s">
        <v>11004</v>
      </c>
      <c r="E14943" s="179">
        <v>42206</v>
      </c>
      <c r="F14943" s="180">
        <v>40375</v>
      </c>
      <c r="G14943" s="180">
        <v>-1062.5</v>
      </c>
      <c r="H14943" s="180">
        <v>3187.5</v>
      </c>
      <c r="I14943" s="180">
        <f t="shared" si="466"/>
        <v>42500</v>
      </c>
      <c r="J14943" s="177" t="str">
        <f t="shared" si="467"/>
        <v>Date &gt; 1920</v>
      </c>
    </row>
    <row r="14944" spans="1:10" x14ac:dyDescent="0.3">
      <c r="A14944" s="178" t="s">
        <v>3565</v>
      </c>
      <c r="B14944" s="178" t="s">
        <v>21</v>
      </c>
      <c r="C14944" s="178" t="s">
        <v>10995</v>
      </c>
      <c r="D14944" s="178" t="s">
        <v>11004</v>
      </c>
      <c r="E14944" s="179">
        <v>42206</v>
      </c>
      <c r="F14944" s="180">
        <v>14250</v>
      </c>
      <c r="G14944" s="180">
        <v>-1750</v>
      </c>
      <c r="H14944" s="180">
        <v>2500</v>
      </c>
      <c r="I14944" s="180">
        <f t="shared" si="466"/>
        <v>15000</v>
      </c>
      <c r="J14944" s="177" t="str">
        <f t="shared" si="467"/>
        <v>Date &gt; 1920</v>
      </c>
    </row>
    <row r="14945" spans="1:10" x14ac:dyDescent="0.3">
      <c r="A14945" s="178" t="s">
        <v>3565</v>
      </c>
      <c r="B14945" s="178" t="s">
        <v>21</v>
      </c>
      <c r="C14945" s="178" t="s">
        <v>10995</v>
      </c>
      <c r="D14945" s="178" t="s">
        <v>11004</v>
      </c>
      <c r="E14945" s="179">
        <v>42226</v>
      </c>
      <c r="F14945" s="180">
        <v>28500</v>
      </c>
      <c r="G14945" s="180">
        <v>750</v>
      </c>
      <c r="H14945" s="180">
        <v>2392.5100000000002</v>
      </c>
      <c r="I14945" s="180">
        <f t="shared" si="466"/>
        <v>31642.510000000002</v>
      </c>
      <c r="J14945" s="177" t="str">
        <f t="shared" si="467"/>
        <v>Date &gt; 1920</v>
      </c>
    </row>
    <row r="14946" spans="1:10" x14ac:dyDescent="0.3">
      <c r="A14946" s="178" t="s">
        <v>3565</v>
      </c>
      <c r="B14946" s="178" t="s">
        <v>21</v>
      </c>
      <c r="C14946" s="178" t="s">
        <v>10995</v>
      </c>
      <c r="D14946" s="178" t="s">
        <v>11004</v>
      </c>
      <c r="E14946" s="179">
        <v>42284</v>
      </c>
      <c r="F14946" s="180">
        <v>27550</v>
      </c>
      <c r="G14946" s="180">
        <v>725</v>
      </c>
      <c r="H14946" s="180">
        <v>0</v>
      </c>
      <c r="I14946" s="180">
        <f t="shared" si="466"/>
        <v>28275</v>
      </c>
      <c r="J14946" s="177" t="str">
        <f t="shared" si="467"/>
        <v>Date &gt; 1920</v>
      </c>
    </row>
    <row r="14947" spans="1:10" x14ac:dyDescent="0.3">
      <c r="A14947" s="178" t="s">
        <v>3565</v>
      </c>
      <c r="B14947" s="178" t="s">
        <v>21</v>
      </c>
      <c r="C14947" s="178" t="s">
        <v>10995</v>
      </c>
      <c r="D14947" s="178" t="s">
        <v>11004</v>
      </c>
      <c r="E14947" s="179">
        <v>42326</v>
      </c>
      <c r="F14947" s="180">
        <v>13300</v>
      </c>
      <c r="G14947" s="180">
        <v>350</v>
      </c>
      <c r="H14947" s="180">
        <v>0</v>
      </c>
      <c r="I14947" s="180">
        <f t="shared" si="466"/>
        <v>13650</v>
      </c>
      <c r="J14947" s="177" t="str">
        <f t="shared" si="467"/>
        <v>Date &gt; 1920</v>
      </c>
    </row>
    <row r="14948" spans="1:10" x14ac:dyDescent="0.3">
      <c r="A14948" s="178" t="s">
        <v>3565</v>
      </c>
      <c r="B14948" s="178" t="s">
        <v>21</v>
      </c>
      <c r="C14948" s="178" t="s">
        <v>10995</v>
      </c>
      <c r="D14948" s="178" t="s">
        <v>11004</v>
      </c>
      <c r="E14948" s="179">
        <v>42443</v>
      </c>
      <c r="F14948" s="180">
        <v>26600</v>
      </c>
      <c r="G14948" s="180">
        <v>700</v>
      </c>
      <c r="H14948" s="180">
        <v>0</v>
      </c>
      <c r="I14948" s="180">
        <f t="shared" si="466"/>
        <v>27300</v>
      </c>
      <c r="J14948" s="177" t="str">
        <f t="shared" si="467"/>
        <v>Date &gt; 1920</v>
      </c>
    </row>
    <row r="14949" spans="1:10" x14ac:dyDescent="0.3">
      <c r="A14949" s="178" t="s">
        <v>3565</v>
      </c>
      <c r="B14949" s="178" t="s">
        <v>21</v>
      </c>
      <c r="C14949" s="178" t="s">
        <v>10995</v>
      </c>
      <c r="D14949" s="178" t="s">
        <v>11004</v>
      </c>
      <c r="E14949" s="179">
        <v>42443</v>
      </c>
      <c r="F14949" s="180">
        <v>8550</v>
      </c>
      <c r="G14949" s="180">
        <v>225</v>
      </c>
      <c r="H14949" s="180">
        <v>0</v>
      </c>
      <c r="I14949" s="180">
        <f t="shared" si="466"/>
        <v>8775</v>
      </c>
      <c r="J14949" s="177" t="str">
        <f t="shared" si="467"/>
        <v>Date &gt; 1920</v>
      </c>
    </row>
    <row r="14950" spans="1:10" x14ac:dyDescent="0.3">
      <c r="A14950" s="178" t="s">
        <v>3565</v>
      </c>
      <c r="B14950" s="178" t="s">
        <v>21</v>
      </c>
      <c r="C14950" s="178" t="s">
        <v>10995</v>
      </c>
      <c r="D14950" s="178" t="s">
        <v>11004</v>
      </c>
      <c r="E14950" s="179">
        <v>42494</v>
      </c>
      <c r="F14950" s="180">
        <v>8775</v>
      </c>
      <c r="G14950" s="180">
        <v>1418.62</v>
      </c>
      <c r="H14950" s="180">
        <v>0</v>
      </c>
      <c r="I14950" s="180">
        <f t="shared" si="466"/>
        <v>10193.619999999999</v>
      </c>
      <c r="J14950" s="177" t="str">
        <f t="shared" si="467"/>
        <v>Date &gt; 1920</v>
      </c>
    </row>
    <row r="14951" spans="1:10" x14ac:dyDescent="0.3">
      <c r="A14951" s="178" t="s">
        <v>3565</v>
      </c>
      <c r="B14951" s="178" t="s">
        <v>21</v>
      </c>
      <c r="C14951" s="178" t="s">
        <v>10995</v>
      </c>
      <c r="D14951" s="178" t="s">
        <v>11004</v>
      </c>
      <c r="E14951" s="179">
        <v>42789</v>
      </c>
      <c r="F14951" s="180">
        <v>2500</v>
      </c>
      <c r="G14951" s="180">
        <v>112.5</v>
      </c>
      <c r="H14951" s="180">
        <v>0</v>
      </c>
      <c r="I14951" s="180">
        <f t="shared" si="466"/>
        <v>2612.5</v>
      </c>
      <c r="J14951" s="177" t="str">
        <f t="shared" si="467"/>
        <v>Date &gt; 1920</v>
      </c>
    </row>
    <row r="14952" spans="1:10" x14ac:dyDescent="0.3">
      <c r="A14952" s="178" t="s">
        <v>3565</v>
      </c>
      <c r="B14952" s="178" t="s">
        <v>21</v>
      </c>
      <c r="C14952" s="178" t="s">
        <v>10995</v>
      </c>
      <c r="D14952" s="178" t="s">
        <v>11004</v>
      </c>
      <c r="E14952" s="179">
        <v>42880</v>
      </c>
      <c r="F14952" s="180">
        <v>5000</v>
      </c>
      <c r="G14952" s="180">
        <v>136.47999999999999</v>
      </c>
      <c r="H14952" s="180">
        <v>0</v>
      </c>
      <c r="I14952" s="180">
        <f t="shared" si="466"/>
        <v>5136.4799999999996</v>
      </c>
      <c r="J14952" s="177" t="str">
        <f t="shared" si="467"/>
        <v>Date &gt; 1920</v>
      </c>
    </row>
    <row r="14953" spans="1:10" x14ac:dyDescent="0.3">
      <c r="A14953" s="178" t="s">
        <v>3565</v>
      </c>
      <c r="B14953" s="178" t="s">
        <v>21</v>
      </c>
      <c r="C14953" s="178" t="s">
        <v>10995</v>
      </c>
      <c r="D14953" s="178" t="s">
        <v>11004</v>
      </c>
      <c r="E14953" s="179">
        <v>43682</v>
      </c>
      <c r="F14953" s="180">
        <v>47030</v>
      </c>
      <c r="G14953" s="180">
        <v>0</v>
      </c>
      <c r="H14953" s="180">
        <v>0</v>
      </c>
      <c r="I14953" s="180">
        <f t="shared" si="466"/>
        <v>47030</v>
      </c>
      <c r="J14953" s="177" t="str">
        <f t="shared" si="467"/>
        <v>Date &gt; 1920</v>
      </c>
    </row>
    <row r="14954" spans="1:10" x14ac:dyDescent="0.3">
      <c r="A14954" s="178" t="s">
        <v>3565</v>
      </c>
      <c r="B14954" s="178" t="s">
        <v>21</v>
      </c>
      <c r="C14954" s="178" t="s">
        <v>10995</v>
      </c>
      <c r="D14954" s="178" t="s">
        <v>11005</v>
      </c>
      <c r="E14954" s="179">
        <v>42305</v>
      </c>
      <c r="F14954" s="180">
        <v>303459</v>
      </c>
      <c r="G14954" s="180">
        <v>29053.01</v>
      </c>
      <c r="H14954" s="180">
        <v>54005.23</v>
      </c>
      <c r="I14954" s="180">
        <f t="shared" si="466"/>
        <v>386517.24</v>
      </c>
      <c r="J14954" s="177" t="str">
        <f t="shared" si="467"/>
        <v>Date &gt; 1920</v>
      </c>
    </row>
    <row r="14955" spans="1:10" x14ac:dyDescent="0.3">
      <c r="A14955" s="178" t="s">
        <v>3565</v>
      </c>
      <c r="B14955" s="178" t="s">
        <v>21</v>
      </c>
      <c r="C14955" s="178" t="s">
        <v>10995</v>
      </c>
      <c r="D14955" s="178" t="s">
        <v>11005</v>
      </c>
      <c r="E14955" s="179">
        <v>42389</v>
      </c>
      <c r="F14955" s="180">
        <v>188422</v>
      </c>
      <c r="G14955" s="180">
        <v>5029.6099999999997</v>
      </c>
      <c r="H14955" s="180">
        <v>2224.77</v>
      </c>
      <c r="I14955" s="180">
        <f t="shared" si="466"/>
        <v>195676.37999999998</v>
      </c>
      <c r="J14955" s="177" t="str">
        <f t="shared" si="467"/>
        <v>Date &gt; 1920</v>
      </c>
    </row>
    <row r="14956" spans="1:10" x14ac:dyDescent="0.3">
      <c r="A14956" s="178" t="s">
        <v>3565</v>
      </c>
      <c r="B14956" s="178" t="s">
        <v>21</v>
      </c>
      <c r="C14956" s="178" t="s">
        <v>10995</v>
      </c>
      <c r="D14956" s="178" t="s">
        <v>11005</v>
      </c>
      <c r="E14956" s="179">
        <v>42789</v>
      </c>
      <c r="F14956" s="180">
        <v>10000</v>
      </c>
      <c r="G14956" s="180">
        <v>0</v>
      </c>
      <c r="H14956" s="180">
        <v>0</v>
      </c>
      <c r="I14956" s="180">
        <f t="shared" si="466"/>
        <v>10000</v>
      </c>
      <c r="J14956" s="177" t="str">
        <f t="shared" si="467"/>
        <v>Date &gt; 1920</v>
      </c>
    </row>
    <row r="14957" spans="1:10" x14ac:dyDescent="0.3">
      <c r="A14957" s="178" t="s">
        <v>3565</v>
      </c>
      <c r="B14957" s="178" t="s">
        <v>21</v>
      </c>
      <c r="C14957" s="178" t="s">
        <v>10995</v>
      </c>
      <c r="D14957" s="178" t="s">
        <v>11005</v>
      </c>
      <c r="E14957" s="179">
        <v>43116</v>
      </c>
      <c r="F14957" s="180">
        <v>25000</v>
      </c>
      <c r="G14957" s="180">
        <v>0</v>
      </c>
      <c r="H14957" s="180">
        <v>0</v>
      </c>
      <c r="I14957" s="180">
        <f t="shared" si="466"/>
        <v>25000</v>
      </c>
      <c r="J14957" s="177" t="str">
        <f t="shared" si="467"/>
        <v>Date &gt; 1920</v>
      </c>
    </row>
    <row r="14958" spans="1:10" x14ac:dyDescent="0.3">
      <c r="A14958" s="178" t="s">
        <v>3565</v>
      </c>
      <c r="B14958" s="178" t="s">
        <v>21</v>
      </c>
      <c r="C14958" s="178" t="s">
        <v>10995</v>
      </c>
      <c r="D14958" s="178" t="s">
        <v>11005</v>
      </c>
      <c r="E14958" s="179">
        <v>43266</v>
      </c>
      <c r="F14958" s="180">
        <v>30192</v>
      </c>
      <c r="G14958" s="180">
        <v>0</v>
      </c>
      <c r="H14958" s="180">
        <v>0</v>
      </c>
      <c r="I14958" s="180">
        <f t="shared" si="466"/>
        <v>30192</v>
      </c>
      <c r="J14958" s="177" t="str">
        <f t="shared" si="467"/>
        <v>Date &gt; 1920</v>
      </c>
    </row>
    <row r="14959" spans="1:10" x14ac:dyDescent="0.3">
      <c r="A14959" s="178" t="s">
        <v>3565</v>
      </c>
      <c r="B14959" s="178" t="s">
        <v>21</v>
      </c>
      <c r="C14959" s="178" t="s">
        <v>10995</v>
      </c>
      <c r="D14959" s="178" t="s">
        <v>11006</v>
      </c>
      <c r="E14959" s="179">
        <v>42405</v>
      </c>
      <c r="F14959" s="180">
        <v>0</v>
      </c>
      <c r="G14959" s="180">
        <v>396753.51</v>
      </c>
      <c r="H14959" s="180">
        <v>99188.37</v>
      </c>
      <c r="I14959" s="180">
        <f t="shared" si="466"/>
        <v>495941.88</v>
      </c>
      <c r="J14959" s="177" t="str">
        <f t="shared" si="467"/>
        <v>Date &gt; 1920</v>
      </c>
    </row>
    <row r="14960" spans="1:10" x14ac:dyDescent="0.3">
      <c r="A14960" s="178" t="s">
        <v>3565</v>
      </c>
      <c r="B14960" s="178" t="s">
        <v>21</v>
      </c>
      <c r="C14960" s="178" t="s">
        <v>10995</v>
      </c>
      <c r="D14960" s="178" t="s">
        <v>11006</v>
      </c>
      <c r="E14960" s="179">
        <v>42531</v>
      </c>
      <c r="F14960" s="180">
        <v>0</v>
      </c>
      <c r="G14960" s="180">
        <v>40128.51</v>
      </c>
      <c r="H14960" s="180">
        <v>10032.120000000001</v>
      </c>
      <c r="I14960" s="180">
        <f t="shared" si="466"/>
        <v>50160.630000000005</v>
      </c>
      <c r="J14960" s="177" t="str">
        <f t="shared" si="467"/>
        <v>Date &gt; 1920</v>
      </c>
    </row>
    <row r="14961" spans="1:10" x14ac:dyDescent="0.3">
      <c r="A14961" s="178" t="s">
        <v>3565</v>
      </c>
      <c r="B14961" s="178" t="s">
        <v>21</v>
      </c>
      <c r="C14961" s="178" t="s">
        <v>10995</v>
      </c>
      <c r="D14961" s="178" t="s">
        <v>11007</v>
      </c>
      <c r="E14961" s="179">
        <v>42670</v>
      </c>
      <c r="F14961" s="180">
        <v>34770</v>
      </c>
      <c r="G14961" s="180">
        <v>915</v>
      </c>
      <c r="H14961" s="180">
        <v>915.16</v>
      </c>
      <c r="I14961" s="180">
        <f t="shared" si="466"/>
        <v>36600.160000000003</v>
      </c>
      <c r="J14961" s="177" t="str">
        <f t="shared" si="467"/>
        <v>Date &gt; 1920</v>
      </c>
    </row>
    <row r="14962" spans="1:10" x14ac:dyDescent="0.3">
      <c r="A14962" s="178" t="s">
        <v>3565</v>
      </c>
      <c r="B14962" s="178" t="s">
        <v>21</v>
      </c>
      <c r="C14962" s="178" t="s">
        <v>10995</v>
      </c>
      <c r="D14962" s="178" t="s">
        <v>11007</v>
      </c>
      <c r="E14962" s="179">
        <v>42712</v>
      </c>
      <c r="F14962" s="180">
        <v>267906</v>
      </c>
      <c r="G14962" s="180">
        <v>25757.43</v>
      </c>
      <c r="H14962" s="180">
        <v>24717.279999999999</v>
      </c>
      <c r="I14962" s="180">
        <f t="shared" si="466"/>
        <v>318380.70999999996</v>
      </c>
      <c r="J14962" s="177" t="str">
        <f t="shared" si="467"/>
        <v>Date &gt; 1920</v>
      </c>
    </row>
    <row r="14963" spans="1:10" x14ac:dyDescent="0.3">
      <c r="A14963" s="178" t="s">
        <v>3565</v>
      </c>
      <c r="B14963" s="178" t="s">
        <v>21</v>
      </c>
      <c r="C14963" s="178" t="s">
        <v>10995</v>
      </c>
      <c r="D14963" s="178" t="s">
        <v>11007</v>
      </c>
      <c r="E14963" s="179">
        <v>42775</v>
      </c>
      <c r="F14963" s="180">
        <v>282031</v>
      </c>
      <c r="G14963" s="180">
        <v>26665.06</v>
      </c>
      <c r="H14963" s="180">
        <v>25595.08</v>
      </c>
      <c r="I14963" s="180">
        <f t="shared" si="466"/>
        <v>334291.14</v>
      </c>
      <c r="J14963" s="177" t="str">
        <f t="shared" si="467"/>
        <v>Date &gt; 1920</v>
      </c>
    </row>
    <row r="14964" spans="1:10" x14ac:dyDescent="0.3">
      <c r="A14964" s="178" t="s">
        <v>3565</v>
      </c>
      <c r="B14964" s="178" t="s">
        <v>21</v>
      </c>
      <c r="C14964" s="178" t="s">
        <v>10995</v>
      </c>
      <c r="D14964" s="178" t="s">
        <v>11007</v>
      </c>
      <c r="E14964" s="179">
        <v>42818</v>
      </c>
      <c r="F14964" s="180">
        <v>261901</v>
      </c>
      <c r="G14964" s="180">
        <v>23760.53</v>
      </c>
      <c r="H14964" s="180">
        <v>22823.03</v>
      </c>
      <c r="I14964" s="180">
        <f t="shared" si="466"/>
        <v>308484.56000000006</v>
      </c>
      <c r="J14964" s="177" t="str">
        <f t="shared" si="467"/>
        <v>Date &gt; 1920</v>
      </c>
    </row>
    <row r="14965" spans="1:10" x14ac:dyDescent="0.3">
      <c r="A14965" s="178" t="s">
        <v>3565</v>
      </c>
      <c r="B14965" s="178" t="s">
        <v>21</v>
      </c>
      <c r="C14965" s="178" t="s">
        <v>10995</v>
      </c>
      <c r="D14965" s="178" t="s">
        <v>11007</v>
      </c>
      <c r="E14965" s="179">
        <v>42864</v>
      </c>
      <c r="F14965" s="180">
        <v>224498</v>
      </c>
      <c r="G14965" s="180">
        <v>21225.5</v>
      </c>
      <c r="H14965" s="180">
        <v>20373.57</v>
      </c>
      <c r="I14965" s="180">
        <f t="shared" si="466"/>
        <v>266097.07</v>
      </c>
      <c r="J14965" s="177" t="str">
        <f t="shared" si="467"/>
        <v>Date &gt; 1920</v>
      </c>
    </row>
    <row r="14966" spans="1:10" x14ac:dyDescent="0.3">
      <c r="A14966" s="178" t="s">
        <v>3565</v>
      </c>
      <c r="B14966" s="178" t="s">
        <v>21</v>
      </c>
      <c r="C14966" s="178" t="s">
        <v>10995</v>
      </c>
      <c r="D14966" s="178" t="s">
        <v>11007</v>
      </c>
      <c r="E14966" s="179">
        <v>42880</v>
      </c>
      <c r="F14966" s="180">
        <v>187356</v>
      </c>
      <c r="G14966" s="180">
        <v>17713.87</v>
      </c>
      <c r="H14966" s="180">
        <v>17003.240000000002</v>
      </c>
      <c r="I14966" s="180">
        <f t="shared" si="466"/>
        <v>222073.11</v>
      </c>
      <c r="J14966" s="177" t="str">
        <f t="shared" si="467"/>
        <v>Date &gt; 1920</v>
      </c>
    </row>
    <row r="14967" spans="1:10" x14ac:dyDescent="0.3">
      <c r="A14967" s="178" t="s">
        <v>3565</v>
      </c>
      <c r="B14967" s="178" t="s">
        <v>21</v>
      </c>
      <c r="C14967" s="178" t="s">
        <v>10995</v>
      </c>
      <c r="D14967" s="178" t="s">
        <v>11007</v>
      </c>
      <c r="E14967" s="179">
        <v>42900</v>
      </c>
      <c r="F14967" s="180">
        <v>99514</v>
      </c>
      <c r="G14967" s="180">
        <v>9408.67</v>
      </c>
      <c r="H14967" s="180">
        <v>9030.75</v>
      </c>
      <c r="I14967" s="180">
        <f t="shared" si="466"/>
        <v>117953.42</v>
      </c>
      <c r="J14967" s="177" t="str">
        <f t="shared" si="467"/>
        <v>Date &gt; 1920</v>
      </c>
    </row>
    <row r="14968" spans="1:10" x14ac:dyDescent="0.3">
      <c r="A14968" s="178" t="s">
        <v>3565</v>
      </c>
      <c r="B14968" s="178" t="s">
        <v>21</v>
      </c>
      <c r="C14968" s="178" t="s">
        <v>10995</v>
      </c>
      <c r="D14968" s="178" t="s">
        <v>11007</v>
      </c>
      <c r="E14968" s="179">
        <v>42975</v>
      </c>
      <c r="F14968" s="180">
        <v>242654</v>
      </c>
      <c r="G14968" s="180">
        <v>33748.980000000003</v>
      </c>
      <c r="H14968" s="180">
        <v>37078.89</v>
      </c>
      <c r="I14968" s="180">
        <f t="shared" si="466"/>
        <v>313481.87</v>
      </c>
      <c r="J14968" s="177" t="str">
        <f t="shared" si="467"/>
        <v>Date &gt; 1920</v>
      </c>
    </row>
    <row r="14969" spans="1:10" x14ac:dyDescent="0.3">
      <c r="A14969" s="178" t="s">
        <v>3565</v>
      </c>
      <c r="B14969" s="178" t="s">
        <v>21</v>
      </c>
      <c r="C14969" s="178" t="s">
        <v>10995</v>
      </c>
      <c r="D14969" s="178" t="s">
        <v>11007</v>
      </c>
      <c r="E14969" s="179">
        <v>43957</v>
      </c>
      <c r="F14969" s="180">
        <v>130286</v>
      </c>
      <c r="G14969" s="180">
        <v>522.1</v>
      </c>
      <c r="H14969" s="180">
        <v>0</v>
      </c>
      <c r="I14969" s="180">
        <f t="shared" si="466"/>
        <v>130808.1</v>
      </c>
      <c r="J14969" s="177" t="str">
        <f t="shared" si="467"/>
        <v>Date &gt; 1920</v>
      </c>
    </row>
    <row r="14970" spans="1:10" x14ac:dyDescent="0.3">
      <c r="A14970" s="178" t="s">
        <v>3565</v>
      </c>
      <c r="B14970" s="178" t="s">
        <v>21</v>
      </c>
      <c r="C14970" s="178" t="s">
        <v>10995</v>
      </c>
      <c r="D14970" s="178" t="s">
        <v>11008</v>
      </c>
      <c r="E14970" s="179">
        <v>43116</v>
      </c>
      <c r="F14970" s="180">
        <v>316829</v>
      </c>
      <c r="G14970" s="180">
        <v>8346.43</v>
      </c>
      <c r="H14970" s="180">
        <v>8681.68</v>
      </c>
      <c r="I14970" s="180">
        <f t="shared" si="466"/>
        <v>333857.11</v>
      </c>
      <c r="J14970" s="177" t="str">
        <f t="shared" si="467"/>
        <v>Date &gt; 1920</v>
      </c>
    </row>
    <row r="14971" spans="1:10" x14ac:dyDescent="0.3">
      <c r="A14971" s="178" t="s">
        <v>3565</v>
      </c>
      <c r="B14971" s="178" t="s">
        <v>21</v>
      </c>
      <c r="C14971" s="178" t="s">
        <v>10995</v>
      </c>
      <c r="D14971" s="178" t="s">
        <v>11008</v>
      </c>
      <c r="E14971" s="179">
        <v>43182</v>
      </c>
      <c r="F14971" s="180">
        <v>142654</v>
      </c>
      <c r="G14971" s="180">
        <v>3758.02</v>
      </c>
      <c r="H14971" s="180">
        <v>3908.86</v>
      </c>
      <c r="I14971" s="180">
        <f t="shared" si="466"/>
        <v>150320.87999999998</v>
      </c>
      <c r="J14971" s="177" t="str">
        <f t="shared" si="467"/>
        <v>Date &gt; 1920</v>
      </c>
    </row>
    <row r="14972" spans="1:10" x14ac:dyDescent="0.3">
      <c r="A14972" s="178" t="s">
        <v>3565</v>
      </c>
      <c r="B14972" s="178" t="s">
        <v>21</v>
      </c>
      <c r="C14972" s="178" t="s">
        <v>10995</v>
      </c>
      <c r="D14972" s="178" t="s">
        <v>11008</v>
      </c>
      <c r="E14972" s="179">
        <v>43230</v>
      </c>
      <c r="F14972" s="180">
        <v>41843</v>
      </c>
      <c r="G14972" s="180">
        <v>1102.06</v>
      </c>
      <c r="H14972" s="180">
        <v>1137.6099999999999</v>
      </c>
      <c r="I14972" s="180">
        <f t="shared" si="466"/>
        <v>44082.67</v>
      </c>
      <c r="J14972" s="177" t="str">
        <f t="shared" si="467"/>
        <v>Date &gt; 1920</v>
      </c>
    </row>
    <row r="14973" spans="1:10" x14ac:dyDescent="0.3">
      <c r="A14973" s="178" t="s">
        <v>3565</v>
      </c>
      <c r="B14973" s="178" t="s">
        <v>21</v>
      </c>
      <c r="C14973" s="178" t="s">
        <v>10995</v>
      </c>
      <c r="D14973" s="178" t="s">
        <v>11008</v>
      </c>
      <c r="E14973" s="179">
        <v>43312</v>
      </c>
      <c r="F14973" s="180">
        <v>405477</v>
      </c>
      <c r="G14973" s="180">
        <v>10801.04</v>
      </c>
      <c r="H14973" s="180">
        <v>11233.27</v>
      </c>
      <c r="I14973" s="180">
        <f t="shared" si="466"/>
        <v>427511.31</v>
      </c>
      <c r="J14973" s="177" t="str">
        <f t="shared" si="467"/>
        <v>Date &gt; 1920</v>
      </c>
    </row>
    <row r="14974" spans="1:10" x14ac:dyDescent="0.3">
      <c r="A14974" s="178" t="s">
        <v>3565</v>
      </c>
      <c r="B14974" s="178" t="s">
        <v>21</v>
      </c>
      <c r="C14974" s="178" t="s">
        <v>10995</v>
      </c>
      <c r="D14974" s="178" t="s">
        <v>11008</v>
      </c>
      <c r="E14974" s="179">
        <v>43986</v>
      </c>
      <c r="F14974" s="180">
        <v>83250</v>
      </c>
      <c r="G14974" s="180">
        <v>2073.96</v>
      </c>
      <c r="H14974" s="180">
        <v>2164.5300000000002</v>
      </c>
      <c r="I14974" s="180">
        <f t="shared" si="466"/>
        <v>87488.49</v>
      </c>
      <c r="J14974" s="177" t="str">
        <f t="shared" si="467"/>
        <v>Date &gt; 1920</v>
      </c>
    </row>
    <row r="14975" spans="1:10" x14ac:dyDescent="0.3">
      <c r="A14975" s="178" t="s">
        <v>3565</v>
      </c>
      <c r="B14975" s="178" t="s">
        <v>21</v>
      </c>
      <c r="C14975" s="178" t="s">
        <v>10995</v>
      </c>
      <c r="D14975" s="178" t="s">
        <v>11009</v>
      </c>
      <c r="E14975" s="179">
        <v>43595</v>
      </c>
      <c r="F14975" s="180">
        <v>0</v>
      </c>
      <c r="G14975" s="180">
        <v>33487.279999999999</v>
      </c>
      <c r="H14975" s="180">
        <v>8371.82</v>
      </c>
      <c r="I14975" s="180">
        <f t="shared" si="466"/>
        <v>41859.1</v>
      </c>
      <c r="J14975" s="177" t="str">
        <f t="shared" si="467"/>
        <v>Date &gt; 1920</v>
      </c>
    </row>
    <row r="14976" spans="1:10" x14ac:dyDescent="0.3">
      <c r="A14976" s="178" t="s">
        <v>3565</v>
      </c>
      <c r="B14976" s="178" t="s">
        <v>21</v>
      </c>
      <c r="C14976" s="178" t="s">
        <v>10995</v>
      </c>
      <c r="D14976" s="178" t="s">
        <v>11009</v>
      </c>
      <c r="E14976" s="179">
        <v>43648</v>
      </c>
      <c r="F14976" s="180">
        <v>0</v>
      </c>
      <c r="G14976" s="180">
        <v>58695.33</v>
      </c>
      <c r="H14976" s="180">
        <v>14673.83</v>
      </c>
      <c r="I14976" s="180">
        <f t="shared" si="466"/>
        <v>73369.16</v>
      </c>
      <c r="J14976" s="177" t="str">
        <f t="shared" si="467"/>
        <v>Date &gt; 1920</v>
      </c>
    </row>
    <row r="14977" spans="1:10" x14ac:dyDescent="0.3">
      <c r="A14977" s="178" t="s">
        <v>3565</v>
      </c>
      <c r="B14977" s="178" t="s">
        <v>21</v>
      </c>
      <c r="C14977" s="178" t="s">
        <v>10995</v>
      </c>
      <c r="D14977" s="178" t="s">
        <v>11009</v>
      </c>
      <c r="E14977" s="179">
        <v>43738</v>
      </c>
      <c r="F14977" s="180">
        <v>0</v>
      </c>
      <c r="G14977" s="180">
        <v>214604.09</v>
      </c>
      <c r="H14977" s="180">
        <v>59132.02</v>
      </c>
      <c r="I14977" s="180">
        <f t="shared" si="466"/>
        <v>273736.11</v>
      </c>
      <c r="J14977" s="177" t="str">
        <f t="shared" si="467"/>
        <v>Date &gt; 1920</v>
      </c>
    </row>
    <row r="14978" spans="1:10" x14ac:dyDescent="0.3">
      <c r="A14978" s="178" t="s">
        <v>3565</v>
      </c>
      <c r="B14978" s="178" t="s">
        <v>21</v>
      </c>
      <c r="C14978" s="178" t="s">
        <v>10995</v>
      </c>
      <c r="D14978" s="178" t="s">
        <v>11009</v>
      </c>
      <c r="E14978" s="179">
        <v>43766</v>
      </c>
      <c r="F14978" s="180">
        <v>0</v>
      </c>
      <c r="G14978" s="180">
        <v>187709.3</v>
      </c>
      <c r="H14978" s="180">
        <v>41446.33</v>
      </c>
      <c r="I14978" s="180">
        <f t="shared" si="466"/>
        <v>229155.63</v>
      </c>
      <c r="J14978" s="177" t="str">
        <f t="shared" si="467"/>
        <v>Date &gt; 1920</v>
      </c>
    </row>
    <row r="14979" spans="1:10" x14ac:dyDescent="0.3">
      <c r="A14979" s="178" t="s">
        <v>3565</v>
      </c>
      <c r="B14979" s="178" t="s">
        <v>21</v>
      </c>
      <c r="C14979" s="178" t="s">
        <v>10995</v>
      </c>
      <c r="D14979" s="178" t="s">
        <v>11010</v>
      </c>
      <c r="E14979" s="179">
        <v>43259</v>
      </c>
      <c r="F14979" s="180">
        <v>0</v>
      </c>
      <c r="G14979" s="180">
        <v>18362.64</v>
      </c>
      <c r="H14979" s="180">
        <v>4590.66</v>
      </c>
      <c r="I14979" s="180">
        <f t="shared" si="466"/>
        <v>22953.3</v>
      </c>
      <c r="J14979" s="177" t="str">
        <f t="shared" si="467"/>
        <v>Date &gt; 1920</v>
      </c>
    </row>
    <row r="14980" spans="1:10" x14ac:dyDescent="0.3">
      <c r="A14980" s="178" t="s">
        <v>3565</v>
      </c>
      <c r="B14980" s="178" t="s">
        <v>21</v>
      </c>
      <c r="C14980" s="178" t="s">
        <v>10995</v>
      </c>
      <c r="D14980" s="178" t="s">
        <v>11011</v>
      </c>
      <c r="E14980" s="179">
        <v>28306</v>
      </c>
      <c r="F14980" s="180">
        <v>330890.59000000003</v>
      </c>
      <c r="G14980" s="180">
        <v>113500</v>
      </c>
      <c r="H14980" s="180">
        <v>84397.22</v>
      </c>
      <c r="I14980" s="180">
        <f t="shared" si="466"/>
        <v>528787.81000000006</v>
      </c>
      <c r="J14980" s="177" t="str">
        <f t="shared" si="467"/>
        <v>Date &gt; 1920</v>
      </c>
    </row>
    <row r="14981" spans="1:10" x14ac:dyDescent="0.3">
      <c r="A14981" s="178" t="s">
        <v>3565</v>
      </c>
      <c r="B14981" s="178" t="s">
        <v>21</v>
      </c>
      <c r="C14981" s="178" t="s">
        <v>10995</v>
      </c>
      <c r="D14981" s="178" t="s">
        <v>11012</v>
      </c>
      <c r="E14981" s="179">
        <v>43489</v>
      </c>
      <c r="F14981" s="180">
        <v>79844</v>
      </c>
      <c r="G14981" s="180">
        <v>2101.16</v>
      </c>
      <c r="H14981" s="180">
        <v>2101.2399999999998</v>
      </c>
      <c r="I14981" s="180">
        <f t="shared" ref="I14981:I15044" si="468">SUM(F14981:H14981)</f>
        <v>84046.400000000009</v>
      </c>
      <c r="J14981" s="177" t="str">
        <f t="shared" ref="J14981:J15044" si="469">IF(OR(YEAR(E14981)&gt; 1920, ISBLANK(E14981)), "Date &gt; 1920", "Sketchy date")</f>
        <v>Date &gt; 1920</v>
      </c>
    </row>
    <row r="14982" spans="1:10" x14ac:dyDescent="0.3">
      <c r="A14982" s="178" t="s">
        <v>3565</v>
      </c>
      <c r="B14982" s="178" t="s">
        <v>21</v>
      </c>
      <c r="C14982" s="178" t="s">
        <v>10995</v>
      </c>
      <c r="D14982" s="178" t="s">
        <v>11012</v>
      </c>
      <c r="E14982" s="179">
        <v>43602</v>
      </c>
      <c r="F14982" s="180">
        <v>24955</v>
      </c>
      <c r="G14982" s="180">
        <v>1021.74</v>
      </c>
      <c r="H14982" s="180">
        <v>1022.15</v>
      </c>
      <c r="I14982" s="180">
        <f t="shared" si="468"/>
        <v>26998.890000000003</v>
      </c>
      <c r="J14982" s="177" t="str">
        <f t="shared" si="469"/>
        <v>Date &gt; 1920</v>
      </c>
    </row>
    <row r="14983" spans="1:10" x14ac:dyDescent="0.3">
      <c r="A14983" s="178" t="s">
        <v>3565</v>
      </c>
      <c r="B14983" s="178" t="s">
        <v>21</v>
      </c>
      <c r="C14983" s="178" t="s">
        <v>10995</v>
      </c>
      <c r="D14983" s="178" t="s">
        <v>11012</v>
      </c>
      <c r="E14983" s="179">
        <v>43641</v>
      </c>
      <c r="F14983" s="180">
        <v>408656</v>
      </c>
      <c r="G14983" s="180">
        <v>10754.13</v>
      </c>
      <c r="H14983" s="180">
        <v>10755.12</v>
      </c>
      <c r="I14983" s="180">
        <f t="shared" si="468"/>
        <v>430165.25</v>
      </c>
      <c r="J14983" s="177" t="str">
        <f t="shared" si="469"/>
        <v>Date &gt; 1920</v>
      </c>
    </row>
    <row r="14984" spans="1:10" x14ac:dyDescent="0.3">
      <c r="A14984" s="178" t="s">
        <v>3565</v>
      </c>
      <c r="B14984" s="178" t="s">
        <v>21</v>
      </c>
      <c r="C14984" s="178" t="s">
        <v>10995</v>
      </c>
      <c r="D14984" s="178" t="s">
        <v>11012</v>
      </c>
      <c r="E14984" s="179">
        <v>43703</v>
      </c>
      <c r="F14984" s="180">
        <v>81480</v>
      </c>
      <c r="G14984" s="180">
        <v>1779.21</v>
      </c>
      <c r="H14984" s="180">
        <v>1779.95</v>
      </c>
      <c r="I14984" s="180">
        <f t="shared" si="468"/>
        <v>85039.16</v>
      </c>
      <c r="J14984" s="177" t="str">
        <f t="shared" si="469"/>
        <v>Date &gt; 1920</v>
      </c>
    </row>
    <row r="14985" spans="1:10" x14ac:dyDescent="0.3">
      <c r="A14985" s="178" t="s">
        <v>3565</v>
      </c>
      <c r="B14985" s="178" t="s">
        <v>21</v>
      </c>
      <c r="C14985" s="178" t="s">
        <v>10995</v>
      </c>
      <c r="D14985" s="178" t="s">
        <v>11012</v>
      </c>
      <c r="E14985" s="179">
        <v>43774</v>
      </c>
      <c r="F14985" s="180">
        <v>462761</v>
      </c>
      <c r="G14985" s="180">
        <v>12177.93</v>
      </c>
      <c r="H14985" s="180">
        <v>12178.05</v>
      </c>
      <c r="I14985" s="180">
        <f t="shared" si="468"/>
        <v>487116.98</v>
      </c>
      <c r="J14985" s="177" t="str">
        <f t="shared" si="469"/>
        <v>Date &gt; 1920</v>
      </c>
    </row>
    <row r="14986" spans="1:10" x14ac:dyDescent="0.3">
      <c r="A14986" s="178" t="s">
        <v>3565</v>
      </c>
      <c r="B14986" s="178" t="s">
        <v>21</v>
      </c>
      <c r="C14986" s="178" t="s">
        <v>10995</v>
      </c>
      <c r="D14986" s="178" t="s">
        <v>11012</v>
      </c>
      <c r="E14986" s="179">
        <v>44063</v>
      </c>
      <c r="F14986" s="180">
        <v>486220</v>
      </c>
      <c r="G14986" s="180">
        <v>16748.03</v>
      </c>
      <c r="H14986" s="180">
        <v>16747.98</v>
      </c>
      <c r="I14986" s="180">
        <f t="shared" si="468"/>
        <v>519716.01</v>
      </c>
      <c r="J14986" s="177" t="str">
        <f t="shared" si="469"/>
        <v>Date &gt; 1920</v>
      </c>
    </row>
    <row r="14987" spans="1:10" x14ac:dyDescent="0.3">
      <c r="A14987" s="178" t="s">
        <v>3565</v>
      </c>
      <c r="B14987" s="178" t="s">
        <v>21</v>
      </c>
      <c r="C14987" s="178" t="s">
        <v>10995</v>
      </c>
      <c r="D14987" s="178" t="s">
        <v>11013</v>
      </c>
      <c r="E14987" s="179">
        <v>43753</v>
      </c>
      <c r="F14987" s="180">
        <v>541501</v>
      </c>
      <c r="G14987" s="180">
        <v>14250.07</v>
      </c>
      <c r="H14987" s="180">
        <v>14252.11</v>
      </c>
      <c r="I14987" s="180">
        <f t="shared" si="468"/>
        <v>570003.17999999993</v>
      </c>
      <c r="J14987" s="177" t="str">
        <f t="shared" si="469"/>
        <v>Date &gt; 1920</v>
      </c>
    </row>
    <row r="14988" spans="1:10" x14ac:dyDescent="0.3">
      <c r="A14988" s="178" t="s">
        <v>3565</v>
      </c>
      <c r="B14988" s="178" t="s">
        <v>21</v>
      </c>
      <c r="C14988" s="178" t="s">
        <v>10995</v>
      </c>
      <c r="D14988" s="178" t="s">
        <v>11013</v>
      </c>
      <c r="E14988" s="179">
        <v>43840</v>
      </c>
      <c r="F14988" s="180">
        <v>240836</v>
      </c>
      <c r="G14988" s="180">
        <v>6337.78</v>
      </c>
      <c r="H14988" s="180">
        <v>6337.32</v>
      </c>
      <c r="I14988" s="180">
        <f t="shared" si="468"/>
        <v>253511.1</v>
      </c>
      <c r="J14988" s="177" t="str">
        <f t="shared" si="469"/>
        <v>Date &gt; 1920</v>
      </c>
    </row>
    <row r="14989" spans="1:10" x14ac:dyDescent="0.3">
      <c r="A14989" s="178" t="s">
        <v>3565</v>
      </c>
      <c r="B14989" s="178" t="s">
        <v>21</v>
      </c>
      <c r="C14989" s="178" t="s">
        <v>10995</v>
      </c>
      <c r="D14989" s="178" t="s">
        <v>11013</v>
      </c>
      <c r="E14989" s="179">
        <v>44063</v>
      </c>
      <c r="F14989" s="180">
        <v>824807</v>
      </c>
      <c r="G14989" s="180">
        <v>21705.46</v>
      </c>
      <c r="H14989" s="180">
        <v>21705.88</v>
      </c>
      <c r="I14989" s="180">
        <f t="shared" si="468"/>
        <v>868218.34</v>
      </c>
      <c r="J14989" s="177" t="str">
        <f t="shared" si="469"/>
        <v>Date &gt; 1920</v>
      </c>
    </row>
    <row r="14990" spans="1:10" x14ac:dyDescent="0.3">
      <c r="A14990" s="178" t="s">
        <v>3565</v>
      </c>
      <c r="B14990" s="178" t="s">
        <v>21</v>
      </c>
      <c r="C14990" s="178" t="s">
        <v>10995</v>
      </c>
      <c r="D14990" s="178" t="s">
        <v>11013</v>
      </c>
      <c r="E14990" s="179">
        <v>44123</v>
      </c>
      <c r="F14990" s="180">
        <v>26637</v>
      </c>
      <c r="G14990" s="180">
        <v>5071.05</v>
      </c>
      <c r="H14990" s="180">
        <v>5070.87</v>
      </c>
      <c r="I14990" s="180">
        <f t="shared" si="468"/>
        <v>36778.92</v>
      </c>
      <c r="J14990" s="177" t="str">
        <f t="shared" si="469"/>
        <v>Date &gt; 1920</v>
      </c>
    </row>
    <row r="14991" spans="1:10" x14ac:dyDescent="0.3">
      <c r="A14991" s="178" t="s">
        <v>3565</v>
      </c>
      <c r="B14991" s="178" t="s">
        <v>21</v>
      </c>
      <c r="C14991" s="178" t="s">
        <v>10995</v>
      </c>
      <c r="D14991" s="178" t="s">
        <v>11014</v>
      </c>
      <c r="E14991" s="179">
        <v>44123</v>
      </c>
      <c r="F14991" s="180">
        <v>517520</v>
      </c>
      <c r="G14991" s="180">
        <v>0</v>
      </c>
      <c r="H14991" s="180">
        <v>0</v>
      </c>
      <c r="I14991" s="180">
        <f t="shared" si="468"/>
        <v>517520</v>
      </c>
      <c r="J14991" s="177" t="str">
        <f t="shared" si="469"/>
        <v>Date &gt; 1920</v>
      </c>
    </row>
    <row r="14992" spans="1:10" x14ac:dyDescent="0.3">
      <c r="A14992" s="178" t="s">
        <v>3565</v>
      </c>
      <c r="B14992" s="178" t="s">
        <v>21</v>
      </c>
      <c r="C14992" s="178" t="s">
        <v>10995</v>
      </c>
      <c r="D14992" s="178" t="s">
        <v>11015</v>
      </c>
      <c r="E14992" s="179">
        <v>28625</v>
      </c>
      <c r="F14992" s="180">
        <v>300166.40000000002</v>
      </c>
      <c r="G14992" s="180">
        <v>97954.6</v>
      </c>
      <c r="H14992" s="180">
        <v>50695.57</v>
      </c>
      <c r="I14992" s="180">
        <f t="shared" si="468"/>
        <v>448816.57</v>
      </c>
      <c r="J14992" s="177" t="str">
        <f t="shared" si="469"/>
        <v>Date &gt; 1920</v>
      </c>
    </row>
    <row r="14993" spans="1:10" x14ac:dyDescent="0.3">
      <c r="A14993" s="178" t="s">
        <v>3565</v>
      </c>
      <c r="B14993" s="178" t="s">
        <v>21</v>
      </c>
      <c r="C14993" s="178" t="s">
        <v>10995</v>
      </c>
      <c r="D14993" s="178" t="s">
        <v>7641</v>
      </c>
      <c r="E14993" s="179">
        <v>28251</v>
      </c>
      <c r="F14993" s="180">
        <v>84190.42</v>
      </c>
      <c r="G14993" s="180">
        <v>18969.96</v>
      </c>
      <c r="H14993" s="180">
        <v>11758.38</v>
      </c>
      <c r="I14993" s="180">
        <f t="shared" si="468"/>
        <v>114918.76000000001</v>
      </c>
      <c r="J14993" s="177" t="str">
        <f t="shared" si="469"/>
        <v>Date &gt; 1920</v>
      </c>
    </row>
    <row r="14994" spans="1:10" x14ac:dyDescent="0.3">
      <c r="A14994" s="178" t="s">
        <v>3565</v>
      </c>
      <c r="B14994" s="178" t="s">
        <v>21</v>
      </c>
      <c r="C14994" s="178" t="s">
        <v>10995</v>
      </c>
      <c r="D14994" s="178" t="s">
        <v>11016</v>
      </c>
      <c r="E14994" s="179">
        <v>30585</v>
      </c>
      <c r="F14994" s="180">
        <v>0</v>
      </c>
      <c r="G14994" s="180">
        <v>31645</v>
      </c>
      <c r="H14994" s="180">
        <v>20668</v>
      </c>
      <c r="I14994" s="180">
        <f t="shared" si="468"/>
        <v>52313</v>
      </c>
      <c r="J14994" s="177" t="str">
        <f t="shared" si="469"/>
        <v>Date &gt; 1920</v>
      </c>
    </row>
    <row r="14995" spans="1:10" x14ac:dyDescent="0.3">
      <c r="A14995" s="178" t="s">
        <v>3565</v>
      </c>
      <c r="B14995" s="178" t="s">
        <v>21</v>
      </c>
      <c r="C14995" s="178" t="s">
        <v>10995</v>
      </c>
      <c r="D14995" s="178" t="s">
        <v>11017</v>
      </c>
      <c r="E14995" s="179">
        <v>29592</v>
      </c>
      <c r="F14995" s="180">
        <v>393709.08</v>
      </c>
      <c r="G14995" s="180">
        <v>0</v>
      </c>
      <c r="H14995" s="180">
        <v>43745.45</v>
      </c>
      <c r="I14995" s="180">
        <f t="shared" si="468"/>
        <v>437454.53</v>
      </c>
      <c r="J14995" s="177" t="str">
        <f t="shared" si="469"/>
        <v>Date &gt; 1920</v>
      </c>
    </row>
    <row r="14996" spans="1:10" x14ac:dyDescent="0.3">
      <c r="A14996" s="178" t="s">
        <v>3565</v>
      </c>
      <c r="B14996" s="178" t="s">
        <v>21</v>
      </c>
      <c r="C14996" s="178" t="s">
        <v>10995</v>
      </c>
      <c r="D14996" s="178" t="s">
        <v>11018</v>
      </c>
      <c r="E14996" s="179">
        <v>29783</v>
      </c>
      <c r="F14996" s="180">
        <v>363280.35</v>
      </c>
      <c r="G14996" s="180">
        <v>49200</v>
      </c>
      <c r="H14996" s="180">
        <v>50386.6</v>
      </c>
      <c r="I14996" s="180">
        <f t="shared" si="468"/>
        <v>462866.94999999995</v>
      </c>
      <c r="J14996" s="177" t="str">
        <f t="shared" si="469"/>
        <v>Date &gt; 1920</v>
      </c>
    </row>
    <row r="14997" spans="1:10" x14ac:dyDescent="0.3">
      <c r="A14997" s="178" t="s">
        <v>3565</v>
      </c>
      <c r="B14997" s="178" t="s">
        <v>21</v>
      </c>
      <c r="C14997" s="178" t="s">
        <v>10995</v>
      </c>
      <c r="D14997" s="178" t="s">
        <v>6462</v>
      </c>
      <c r="E14997" s="179">
        <v>29819</v>
      </c>
      <c r="F14997" s="180">
        <v>0</v>
      </c>
      <c r="G14997" s="180">
        <v>27827.33</v>
      </c>
      <c r="H14997" s="180">
        <v>13913.67</v>
      </c>
      <c r="I14997" s="180">
        <f t="shared" si="468"/>
        <v>41741</v>
      </c>
      <c r="J14997" s="177" t="str">
        <f t="shared" si="469"/>
        <v>Date &gt; 1920</v>
      </c>
    </row>
    <row r="14998" spans="1:10" x14ac:dyDescent="0.3">
      <c r="A14998" s="178" t="s">
        <v>3565</v>
      </c>
      <c r="B14998" s="178" t="s">
        <v>21</v>
      </c>
      <c r="C14998" s="178" t="s">
        <v>10995</v>
      </c>
      <c r="D14998" s="178" t="s">
        <v>6462</v>
      </c>
      <c r="E14998" s="179">
        <v>30183</v>
      </c>
      <c r="F14998" s="180">
        <v>0</v>
      </c>
      <c r="G14998" s="180">
        <v>6419.33</v>
      </c>
      <c r="H14998" s="180">
        <v>3209.67</v>
      </c>
      <c r="I14998" s="180">
        <f t="shared" si="468"/>
        <v>9629</v>
      </c>
      <c r="J14998" s="177" t="str">
        <f t="shared" si="469"/>
        <v>Date &gt; 1920</v>
      </c>
    </row>
    <row r="14999" spans="1:10" x14ac:dyDescent="0.3">
      <c r="A14999" s="178" t="s">
        <v>3565</v>
      </c>
      <c r="B14999" s="178" t="s">
        <v>21</v>
      </c>
      <c r="C14999" s="178" t="s">
        <v>10995</v>
      </c>
      <c r="D14999" s="178" t="s">
        <v>11019</v>
      </c>
      <c r="E14999" s="179">
        <v>31477</v>
      </c>
      <c r="F14999" s="180">
        <v>0</v>
      </c>
      <c r="G14999" s="180">
        <v>6000</v>
      </c>
      <c r="H14999" s="180">
        <v>3000</v>
      </c>
      <c r="I14999" s="180">
        <f t="shared" si="468"/>
        <v>9000</v>
      </c>
      <c r="J14999" s="177" t="str">
        <f t="shared" si="469"/>
        <v>Date &gt; 1920</v>
      </c>
    </row>
    <row r="15000" spans="1:10" x14ac:dyDescent="0.3">
      <c r="A15000" s="178" t="s">
        <v>3565</v>
      </c>
      <c r="B15000" s="178" t="s">
        <v>21</v>
      </c>
      <c r="C15000" s="178" t="s">
        <v>10995</v>
      </c>
      <c r="D15000" s="178" t="s">
        <v>11020</v>
      </c>
      <c r="E15000" s="179">
        <v>30582</v>
      </c>
      <c r="F15000" s="180">
        <v>0</v>
      </c>
      <c r="G15000" s="180">
        <v>13754.44</v>
      </c>
      <c r="H15000" s="180">
        <v>6877.22</v>
      </c>
      <c r="I15000" s="180">
        <f t="shared" si="468"/>
        <v>20631.66</v>
      </c>
      <c r="J15000" s="177" t="str">
        <f t="shared" si="469"/>
        <v>Date &gt; 1920</v>
      </c>
    </row>
    <row r="15001" spans="1:10" x14ac:dyDescent="0.3">
      <c r="A15001" s="178" t="s">
        <v>3565</v>
      </c>
      <c r="B15001" s="178" t="s">
        <v>21</v>
      </c>
      <c r="C15001" s="178" t="s">
        <v>10995</v>
      </c>
      <c r="D15001" s="178" t="s">
        <v>8431</v>
      </c>
      <c r="E15001" s="179">
        <v>30890</v>
      </c>
      <c r="F15001" s="180">
        <v>132827.43</v>
      </c>
      <c r="G15001" s="180">
        <v>0</v>
      </c>
      <c r="H15001" s="180">
        <v>14758.61</v>
      </c>
      <c r="I15001" s="180">
        <f t="shared" si="468"/>
        <v>147586.03999999998</v>
      </c>
      <c r="J15001" s="177" t="str">
        <f t="shared" si="469"/>
        <v>Date &gt; 1920</v>
      </c>
    </row>
    <row r="15002" spans="1:10" x14ac:dyDescent="0.3">
      <c r="A15002" s="178" t="s">
        <v>3565</v>
      </c>
      <c r="B15002" s="178" t="s">
        <v>21</v>
      </c>
      <c r="C15002" s="178" t="s">
        <v>10995</v>
      </c>
      <c r="D15002" s="178" t="s">
        <v>11021</v>
      </c>
      <c r="E15002" s="179">
        <v>31442</v>
      </c>
      <c r="F15002" s="180">
        <v>0</v>
      </c>
      <c r="G15002" s="180">
        <v>43762</v>
      </c>
      <c r="H15002" s="180">
        <v>21881</v>
      </c>
      <c r="I15002" s="180">
        <f t="shared" si="468"/>
        <v>65643</v>
      </c>
      <c r="J15002" s="177" t="str">
        <f t="shared" si="469"/>
        <v>Date &gt; 1920</v>
      </c>
    </row>
    <row r="15003" spans="1:10" x14ac:dyDescent="0.3">
      <c r="A15003" s="178" t="s">
        <v>3565</v>
      </c>
      <c r="B15003" s="178" t="s">
        <v>21</v>
      </c>
      <c r="C15003" s="178" t="s">
        <v>10995</v>
      </c>
      <c r="D15003" s="178" t="s">
        <v>6409</v>
      </c>
      <c r="E15003" s="179">
        <v>32365</v>
      </c>
      <c r="F15003" s="180">
        <v>0</v>
      </c>
      <c r="G15003" s="180">
        <v>2987</v>
      </c>
      <c r="H15003" s="180">
        <v>1498.41</v>
      </c>
      <c r="I15003" s="180">
        <f t="shared" si="468"/>
        <v>4485.41</v>
      </c>
      <c r="J15003" s="177" t="str">
        <f t="shared" si="469"/>
        <v>Date &gt; 1920</v>
      </c>
    </row>
    <row r="15004" spans="1:10" x14ac:dyDescent="0.3">
      <c r="A15004" s="178" t="s">
        <v>3565</v>
      </c>
      <c r="B15004" s="178" t="s">
        <v>21</v>
      </c>
      <c r="C15004" s="178" t="s">
        <v>10995</v>
      </c>
      <c r="D15004" s="178" t="s">
        <v>11022</v>
      </c>
      <c r="E15004" s="179">
        <v>32434</v>
      </c>
      <c r="F15004" s="180">
        <v>130603.45</v>
      </c>
      <c r="G15004" s="180">
        <v>0</v>
      </c>
      <c r="H15004" s="180">
        <v>14511.5</v>
      </c>
      <c r="I15004" s="180">
        <f t="shared" si="468"/>
        <v>145114.95000000001</v>
      </c>
      <c r="J15004" s="177" t="str">
        <f t="shared" si="469"/>
        <v>Date &gt; 1920</v>
      </c>
    </row>
    <row r="15005" spans="1:10" x14ac:dyDescent="0.3">
      <c r="A15005" s="178" t="s">
        <v>3565</v>
      </c>
      <c r="B15005" s="178" t="s">
        <v>21</v>
      </c>
      <c r="C15005" s="178" t="s">
        <v>10995</v>
      </c>
      <c r="D15005" s="178" t="s">
        <v>11022</v>
      </c>
      <c r="E15005" s="179">
        <v>32479</v>
      </c>
      <c r="F15005" s="180">
        <v>41568.980000000003</v>
      </c>
      <c r="G15005" s="180">
        <v>0</v>
      </c>
      <c r="H15005" s="180">
        <v>4618.7700000000004</v>
      </c>
      <c r="I15005" s="180">
        <f t="shared" si="468"/>
        <v>46187.75</v>
      </c>
      <c r="J15005" s="177" t="str">
        <f t="shared" si="469"/>
        <v>Date &gt; 1920</v>
      </c>
    </row>
    <row r="15006" spans="1:10" x14ac:dyDescent="0.3">
      <c r="A15006" s="178" t="s">
        <v>3565</v>
      </c>
      <c r="B15006" s="178" t="s">
        <v>21</v>
      </c>
      <c r="C15006" s="178" t="s">
        <v>10995</v>
      </c>
      <c r="D15006" s="178" t="s">
        <v>11022</v>
      </c>
      <c r="E15006" s="179">
        <v>33049</v>
      </c>
      <c r="F15006" s="180">
        <v>0</v>
      </c>
      <c r="G15006" s="180">
        <v>0</v>
      </c>
      <c r="H15006" s="180">
        <v>0</v>
      </c>
      <c r="I15006" s="180">
        <f t="shared" si="468"/>
        <v>0</v>
      </c>
      <c r="J15006" s="177" t="str">
        <f t="shared" si="469"/>
        <v>Date &gt; 1920</v>
      </c>
    </row>
    <row r="15007" spans="1:10" x14ac:dyDescent="0.3">
      <c r="A15007" s="178" t="s">
        <v>3565</v>
      </c>
      <c r="B15007" s="178" t="s">
        <v>21</v>
      </c>
      <c r="C15007" s="178" t="s">
        <v>10995</v>
      </c>
      <c r="D15007" s="178" t="s">
        <v>11023</v>
      </c>
      <c r="E15007" s="179">
        <v>33912</v>
      </c>
      <c r="F15007" s="180">
        <v>899340.43</v>
      </c>
      <c r="G15007" s="180">
        <v>772621</v>
      </c>
      <c r="H15007" s="180">
        <v>210222.07</v>
      </c>
      <c r="I15007" s="180">
        <f t="shared" si="468"/>
        <v>1882183.5000000002</v>
      </c>
      <c r="J15007" s="177" t="str">
        <f t="shared" si="469"/>
        <v>Date &gt; 1920</v>
      </c>
    </row>
    <row r="15008" spans="1:10" x14ac:dyDescent="0.3">
      <c r="A15008" s="178" t="s">
        <v>3565</v>
      </c>
      <c r="B15008" s="178" t="s">
        <v>21</v>
      </c>
      <c r="C15008" s="178" t="s">
        <v>10995</v>
      </c>
      <c r="D15008" s="178" t="s">
        <v>11023</v>
      </c>
      <c r="E15008" s="179">
        <v>33918</v>
      </c>
      <c r="F15008" s="180">
        <v>54322.57</v>
      </c>
      <c r="G15008" s="180">
        <v>0</v>
      </c>
      <c r="H15008" s="180">
        <v>36955.64</v>
      </c>
      <c r="I15008" s="180">
        <f t="shared" si="468"/>
        <v>91278.209999999992</v>
      </c>
      <c r="J15008" s="177" t="str">
        <f t="shared" si="469"/>
        <v>Date &gt; 1920</v>
      </c>
    </row>
    <row r="15009" spans="1:10" x14ac:dyDescent="0.3">
      <c r="A15009" s="178" t="s">
        <v>3565</v>
      </c>
      <c r="B15009" s="178" t="s">
        <v>21</v>
      </c>
      <c r="C15009" s="178" t="s">
        <v>10995</v>
      </c>
      <c r="D15009" s="178" t="s">
        <v>11023</v>
      </c>
      <c r="E15009" s="179">
        <v>33918</v>
      </c>
      <c r="F15009" s="180">
        <v>61591.38</v>
      </c>
      <c r="G15009" s="180">
        <v>0</v>
      </c>
      <c r="H15009" s="180">
        <v>0</v>
      </c>
      <c r="I15009" s="180">
        <f t="shared" si="468"/>
        <v>61591.38</v>
      </c>
      <c r="J15009" s="177" t="str">
        <f t="shared" si="469"/>
        <v>Date &gt; 1920</v>
      </c>
    </row>
    <row r="15010" spans="1:10" x14ac:dyDescent="0.3">
      <c r="A15010" s="178" t="s">
        <v>3565</v>
      </c>
      <c r="B15010" s="178" t="s">
        <v>21</v>
      </c>
      <c r="C15010" s="178" t="s">
        <v>10995</v>
      </c>
      <c r="D15010" s="178" t="s">
        <v>11023</v>
      </c>
      <c r="E15010" s="179">
        <v>34036</v>
      </c>
      <c r="F15010" s="180">
        <v>1.24</v>
      </c>
      <c r="G15010" s="180">
        <v>1465.58</v>
      </c>
      <c r="H15010" s="180">
        <v>-0.27</v>
      </c>
      <c r="I15010" s="180">
        <f t="shared" si="468"/>
        <v>1466.55</v>
      </c>
      <c r="J15010" s="177" t="str">
        <f t="shared" si="469"/>
        <v>Date &gt; 1920</v>
      </c>
    </row>
    <row r="15011" spans="1:10" x14ac:dyDescent="0.3">
      <c r="A15011" s="178" t="s">
        <v>3565</v>
      </c>
      <c r="B15011" s="178" t="s">
        <v>21</v>
      </c>
      <c r="C15011" s="178" t="s">
        <v>10995</v>
      </c>
      <c r="D15011" s="178" t="s">
        <v>11024</v>
      </c>
      <c r="E15011" s="179">
        <v>33228</v>
      </c>
      <c r="F15011" s="180">
        <v>35245.24</v>
      </c>
      <c r="G15011" s="180">
        <v>0</v>
      </c>
      <c r="H15011" s="180">
        <v>3916.14</v>
      </c>
      <c r="I15011" s="180">
        <f t="shared" si="468"/>
        <v>39161.379999999997</v>
      </c>
      <c r="J15011" s="177" t="str">
        <f t="shared" si="469"/>
        <v>Date &gt; 1920</v>
      </c>
    </row>
    <row r="15012" spans="1:10" x14ac:dyDescent="0.3">
      <c r="A15012" s="178" t="s">
        <v>3565</v>
      </c>
      <c r="B15012" s="178" t="s">
        <v>21</v>
      </c>
      <c r="C15012" s="178" t="s">
        <v>10995</v>
      </c>
      <c r="D15012" s="178" t="s">
        <v>11024</v>
      </c>
      <c r="E15012" s="179">
        <v>33268</v>
      </c>
      <c r="F15012" s="180">
        <v>10114.76</v>
      </c>
      <c r="G15012" s="180">
        <v>0</v>
      </c>
      <c r="H15012" s="180">
        <v>1123.8599999999999</v>
      </c>
      <c r="I15012" s="180">
        <f t="shared" si="468"/>
        <v>11238.62</v>
      </c>
      <c r="J15012" s="177" t="str">
        <f t="shared" si="469"/>
        <v>Date &gt; 1920</v>
      </c>
    </row>
    <row r="15013" spans="1:10" x14ac:dyDescent="0.3">
      <c r="A15013" s="178" t="s">
        <v>3565</v>
      </c>
      <c r="B15013" s="178" t="s">
        <v>21</v>
      </c>
      <c r="C15013" s="178" t="s">
        <v>10995</v>
      </c>
      <c r="D15013" s="178" t="s">
        <v>11024</v>
      </c>
      <c r="E15013" s="179">
        <v>33536</v>
      </c>
      <c r="F15013" s="180">
        <v>25683.62</v>
      </c>
      <c r="G15013" s="180">
        <v>0</v>
      </c>
      <c r="H15013" s="180">
        <v>2853.73</v>
      </c>
      <c r="I15013" s="180">
        <f t="shared" si="468"/>
        <v>28537.35</v>
      </c>
      <c r="J15013" s="177" t="str">
        <f t="shared" si="469"/>
        <v>Date &gt; 1920</v>
      </c>
    </row>
    <row r="15014" spans="1:10" x14ac:dyDescent="0.3">
      <c r="A15014" s="178" t="s">
        <v>3565</v>
      </c>
      <c r="B15014" s="178" t="s">
        <v>21</v>
      </c>
      <c r="C15014" s="178" t="s">
        <v>10995</v>
      </c>
      <c r="D15014" s="178" t="s">
        <v>11024</v>
      </c>
      <c r="E15014" s="179">
        <v>33563</v>
      </c>
      <c r="F15014" s="180">
        <v>17815.87</v>
      </c>
      <c r="G15014" s="180">
        <v>0</v>
      </c>
      <c r="H15014" s="180">
        <v>1979.54</v>
      </c>
      <c r="I15014" s="180">
        <f t="shared" si="468"/>
        <v>19795.41</v>
      </c>
      <c r="J15014" s="177" t="str">
        <f t="shared" si="469"/>
        <v>Date &gt; 1920</v>
      </c>
    </row>
    <row r="15015" spans="1:10" x14ac:dyDescent="0.3">
      <c r="A15015" s="178" t="s">
        <v>3565</v>
      </c>
      <c r="B15015" s="178" t="s">
        <v>21</v>
      </c>
      <c r="C15015" s="178" t="s">
        <v>10995</v>
      </c>
      <c r="D15015" s="178" t="s">
        <v>7180</v>
      </c>
      <c r="E15015" s="179">
        <v>33190</v>
      </c>
      <c r="F15015" s="180">
        <v>0</v>
      </c>
      <c r="G15015" s="180">
        <v>10546.32</v>
      </c>
      <c r="H15015" s="180">
        <v>5273.16</v>
      </c>
      <c r="I15015" s="180">
        <f t="shared" si="468"/>
        <v>15819.48</v>
      </c>
      <c r="J15015" s="177" t="str">
        <f t="shared" si="469"/>
        <v>Date &gt; 1920</v>
      </c>
    </row>
    <row r="15016" spans="1:10" x14ac:dyDescent="0.3">
      <c r="A15016" s="178" t="s">
        <v>3565</v>
      </c>
      <c r="B15016" s="178" t="s">
        <v>21</v>
      </c>
      <c r="C15016" s="178" t="s">
        <v>10995</v>
      </c>
      <c r="D15016" s="178" t="s">
        <v>11025</v>
      </c>
      <c r="E15016" s="179">
        <v>33143</v>
      </c>
      <c r="F15016" s="180">
        <v>0</v>
      </c>
      <c r="G15016" s="180">
        <v>7842</v>
      </c>
      <c r="H15016" s="180">
        <v>3921</v>
      </c>
      <c r="I15016" s="180">
        <f t="shared" si="468"/>
        <v>11763</v>
      </c>
      <c r="J15016" s="177" t="str">
        <f t="shared" si="469"/>
        <v>Date &gt; 1920</v>
      </c>
    </row>
    <row r="15017" spans="1:10" x14ac:dyDescent="0.3">
      <c r="A15017" s="178" t="s">
        <v>3565</v>
      </c>
      <c r="B15017" s="178" t="s">
        <v>21</v>
      </c>
      <c r="C15017" s="178" t="s">
        <v>10995</v>
      </c>
      <c r="D15017" s="178" t="s">
        <v>11026</v>
      </c>
      <c r="E15017" s="179">
        <v>33193</v>
      </c>
      <c r="F15017" s="180">
        <v>0</v>
      </c>
      <c r="G15017" s="180">
        <v>4340</v>
      </c>
      <c r="H15017" s="180">
        <v>2170</v>
      </c>
      <c r="I15017" s="180">
        <f t="shared" si="468"/>
        <v>6510</v>
      </c>
      <c r="J15017" s="177" t="str">
        <f t="shared" si="469"/>
        <v>Date &gt; 1920</v>
      </c>
    </row>
    <row r="15018" spans="1:10" x14ac:dyDescent="0.3">
      <c r="A15018" s="178" t="s">
        <v>3565</v>
      </c>
      <c r="B15018" s="178" t="s">
        <v>21</v>
      </c>
      <c r="C15018" s="178" t="s">
        <v>10995</v>
      </c>
      <c r="D15018" s="178" t="s">
        <v>11027</v>
      </c>
      <c r="E15018" s="179">
        <v>33193</v>
      </c>
      <c r="F15018" s="180">
        <v>0</v>
      </c>
      <c r="G15018" s="180">
        <v>10000</v>
      </c>
      <c r="H15018" s="180">
        <v>5465</v>
      </c>
      <c r="I15018" s="180">
        <f t="shared" si="468"/>
        <v>15465</v>
      </c>
      <c r="J15018" s="177" t="str">
        <f t="shared" si="469"/>
        <v>Date &gt; 1920</v>
      </c>
    </row>
    <row r="15019" spans="1:10" x14ac:dyDescent="0.3">
      <c r="A15019" s="178" t="s">
        <v>3565</v>
      </c>
      <c r="B15019" s="178" t="s">
        <v>21</v>
      </c>
      <c r="C15019" s="178" t="s">
        <v>10995</v>
      </c>
      <c r="D15019" s="178" t="s">
        <v>11028</v>
      </c>
      <c r="E15019" s="179">
        <v>33544</v>
      </c>
      <c r="F15019" s="180">
        <v>0</v>
      </c>
      <c r="G15019" s="180">
        <v>32350.9</v>
      </c>
      <c r="H15019" s="180">
        <v>16175.44</v>
      </c>
      <c r="I15019" s="180">
        <f t="shared" si="468"/>
        <v>48526.340000000004</v>
      </c>
      <c r="J15019" s="177" t="str">
        <f t="shared" si="469"/>
        <v>Date &gt; 1920</v>
      </c>
    </row>
    <row r="15020" spans="1:10" x14ac:dyDescent="0.3">
      <c r="A15020" s="178" t="s">
        <v>3565</v>
      </c>
      <c r="B15020" s="178" t="s">
        <v>21</v>
      </c>
      <c r="C15020" s="178" t="s">
        <v>10995</v>
      </c>
      <c r="D15020" s="178" t="s">
        <v>11028</v>
      </c>
      <c r="E15020" s="179">
        <v>33571</v>
      </c>
      <c r="F15020" s="180">
        <v>0</v>
      </c>
      <c r="G15020" s="180">
        <v>40678.99</v>
      </c>
      <c r="H15020" s="180">
        <v>20339.509999999998</v>
      </c>
      <c r="I15020" s="180">
        <f t="shared" si="468"/>
        <v>61018.5</v>
      </c>
      <c r="J15020" s="177" t="str">
        <f t="shared" si="469"/>
        <v>Date &gt; 1920</v>
      </c>
    </row>
    <row r="15021" spans="1:10" x14ac:dyDescent="0.3">
      <c r="A15021" s="178" t="s">
        <v>3565</v>
      </c>
      <c r="B15021" s="178" t="s">
        <v>21</v>
      </c>
      <c r="C15021" s="178" t="s">
        <v>10995</v>
      </c>
      <c r="D15021" s="178" t="s">
        <v>11028</v>
      </c>
      <c r="E15021" s="179">
        <v>33599</v>
      </c>
      <c r="F15021" s="180">
        <v>0</v>
      </c>
      <c r="G15021" s="180">
        <v>22722.1</v>
      </c>
      <c r="H15021" s="180">
        <v>11361.05</v>
      </c>
      <c r="I15021" s="180">
        <f t="shared" si="468"/>
        <v>34083.149999999994</v>
      </c>
      <c r="J15021" s="177" t="str">
        <f t="shared" si="469"/>
        <v>Date &gt; 1920</v>
      </c>
    </row>
    <row r="15022" spans="1:10" x14ac:dyDescent="0.3">
      <c r="A15022" s="178" t="s">
        <v>3565</v>
      </c>
      <c r="B15022" s="178" t="s">
        <v>21</v>
      </c>
      <c r="C15022" s="178" t="s">
        <v>10995</v>
      </c>
      <c r="D15022" s="178" t="s">
        <v>11028</v>
      </c>
      <c r="E15022" s="179">
        <v>33624</v>
      </c>
      <c r="F15022" s="180">
        <v>0</v>
      </c>
      <c r="G15022" s="180">
        <v>32902.36</v>
      </c>
      <c r="H15022" s="180">
        <v>16451.150000000001</v>
      </c>
      <c r="I15022" s="180">
        <f t="shared" si="468"/>
        <v>49353.51</v>
      </c>
      <c r="J15022" s="177" t="str">
        <f t="shared" si="469"/>
        <v>Date &gt; 1920</v>
      </c>
    </row>
    <row r="15023" spans="1:10" x14ac:dyDescent="0.3">
      <c r="A15023" s="178" t="s">
        <v>3565</v>
      </c>
      <c r="B15023" s="178" t="s">
        <v>21</v>
      </c>
      <c r="C15023" s="178" t="s">
        <v>10995</v>
      </c>
      <c r="D15023" s="178" t="s">
        <v>11028</v>
      </c>
      <c r="E15023" s="179">
        <v>33645</v>
      </c>
      <c r="F15023" s="180">
        <v>0</v>
      </c>
      <c r="G15023" s="180">
        <v>14940.96</v>
      </c>
      <c r="H15023" s="180">
        <v>7470.49</v>
      </c>
      <c r="I15023" s="180">
        <f t="shared" si="468"/>
        <v>22411.449999999997</v>
      </c>
      <c r="J15023" s="177" t="str">
        <f t="shared" si="469"/>
        <v>Date &gt; 1920</v>
      </c>
    </row>
    <row r="15024" spans="1:10" x14ac:dyDescent="0.3">
      <c r="A15024" s="178" t="s">
        <v>3565</v>
      </c>
      <c r="B15024" s="178" t="s">
        <v>21</v>
      </c>
      <c r="C15024" s="178" t="s">
        <v>10995</v>
      </c>
      <c r="D15024" s="178" t="s">
        <v>11028</v>
      </c>
      <c r="E15024" s="179">
        <v>33886</v>
      </c>
      <c r="F15024" s="180">
        <v>0</v>
      </c>
      <c r="G15024" s="180">
        <v>24636.959999999999</v>
      </c>
      <c r="H15024" s="180">
        <v>12318.46</v>
      </c>
      <c r="I15024" s="180">
        <f t="shared" si="468"/>
        <v>36955.42</v>
      </c>
      <c r="J15024" s="177" t="str">
        <f t="shared" si="469"/>
        <v>Date &gt; 1920</v>
      </c>
    </row>
    <row r="15025" spans="1:10" x14ac:dyDescent="0.3">
      <c r="A15025" s="178" t="s">
        <v>3565</v>
      </c>
      <c r="B15025" s="178" t="s">
        <v>21</v>
      </c>
      <c r="C15025" s="178" t="s">
        <v>10995</v>
      </c>
      <c r="D15025" s="178" t="s">
        <v>11028</v>
      </c>
      <c r="E15025" s="179">
        <v>33961</v>
      </c>
      <c r="F15025" s="180">
        <v>0</v>
      </c>
      <c r="G15025" s="180">
        <v>1464.73</v>
      </c>
      <c r="H15025" s="180">
        <v>5644.33</v>
      </c>
      <c r="I15025" s="180">
        <f t="shared" si="468"/>
        <v>7109.0599999999995</v>
      </c>
      <c r="J15025" s="177" t="str">
        <f t="shared" si="469"/>
        <v>Date &gt; 1920</v>
      </c>
    </row>
    <row r="15026" spans="1:10" x14ac:dyDescent="0.3">
      <c r="A15026" s="178" t="s">
        <v>3565</v>
      </c>
      <c r="B15026" s="178" t="s">
        <v>21</v>
      </c>
      <c r="C15026" s="178" t="s">
        <v>10995</v>
      </c>
      <c r="D15026" s="178" t="s">
        <v>11028</v>
      </c>
      <c r="E15026" s="179">
        <v>33961</v>
      </c>
      <c r="F15026" s="180">
        <v>0</v>
      </c>
      <c r="G15026" s="180">
        <v>9823.94</v>
      </c>
      <c r="H15026" s="180">
        <v>0</v>
      </c>
      <c r="I15026" s="180">
        <f t="shared" si="468"/>
        <v>9823.94</v>
      </c>
      <c r="J15026" s="177" t="str">
        <f t="shared" si="469"/>
        <v>Date &gt; 1920</v>
      </c>
    </row>
    <row r="15027" spans="1:10" x14ac:dyDescent="0.3">
      <c r="A15027" s="178" t="s">
        <v>3565</v>
      </c>
      <c r="B15027" s="178" t="s">
        <v>21</v>
      </c>
      <c r="C15027" s="178" t="s">
        <v>10995</v>
      </c>
      <c r="D15027" s="178" t="s">
        <v>11029</v>
      </c>
      <c r="E15027" s="179">
        <v>33468</v>
      </c>
      <c r="F15027" s="180">
        <v>0</v>
      </c>
      <c r="G15027" s="180">
        <v>3968</v>
      </c>
      <c r="H15027" s="180">
        <v>1984</v>
      </c>
      <c r="I15027" s="180">
        <f t="shared" si="468"/>
        <v>5952</v>
      </c>
      <c r="J15027" s="177" t="str">
        <f t="shared" si="469"/>
        <v>Date &gt; 1920</v>
      </c>
    </row>
    <row r="15028" spans="1:10" x14ac:dyDescent="0.3">
      <c r="A15028" s="178" t="s">
        <v>3565</v>
      </c>
      <c r="B15028" s="178" t="s">
        <v>21</v>
      </c>
      <c r="C15028" s="178" t="s">
        <v>10995</v>
      </c>
      <c r="D15028" s="178" t="s">
        <v>11030</v>
      </c>
      <c r="E15028" s="179">
        <v>34060</v>
      </c>
      <c r="F15028" s="180">
        <v>22203</v>
      </c>
      <c r="G15028" s="180">
        <v>0</v>
      </c>
      <c r="H15028" s="180">
        <v>2467</v>
      </c>
      <c r="I15028" s="180">
        <f t="shared" si="468"/>
        <v>24670</v>
      </c>
      <c r="J15028" s="177" t="str">
        <f t="shared" si="469"/>
        <v>Date &gt; 1920</v>
      </c>
    </row>
    <row r="15029" spans="1:10" x14ac:dyDescent="0.3">
      <c r="A15029" s="178" t="s">
        <v>3565</v>
      </c>
      <c r="B15029" s="178" t="s">
        <v>21</v>
      </c>
      <c r="C15029" s="178" t="s">
        <v>10995</v>
      </c>
      <c r="D15029" s="178" t="s">
        <v>11030</v>
      </c>
      <c r="E15029" s="179">
        <v>34080</v>
      </c>
      <c r="F15029" s="180">
        <v>5913</v>
      </c>
      <c r="G15029" s="180">
        <v>0</v>
      </c>
      <c r="H15029" s="180">
        <v>657</v>
      </c>
      <c r="I15029" s="180">
        <f t="shared" si="468"/>
        <v>6570</v>
      </c>
      <c r="J15029" s="177" t="str">
        <f t="shared" si="469"/>
        <v>Date &gt; 1920</v>
      </c>
    </row>
    <row r="15030" spans="1:10" x14ac:dyDescent="0.3">
      <c r="A15030" s="178" t="s">
        <v>3565</v>
      </c>
      <c r="B15030" s="178" t="s">
        <v>21</v>
      </c>
      <c r="C15030" s="178" t="s">
        <v>10995</v>
      </c>
      <c r="D15030" s="178" t="s">
        <v>11030</v>
      </c>
      <c r="E15030" s="179">
        <v>34114</v>
      </c>
      <c r="F15030" s="180">
        <v>14731.2</v>
      </c>
      <c r="G15030" s="180">
        <v>0</v>
      </c>
      <c r="H15030" s="180">
        <v>1636.8</v>
      </c>
      <c r="I15030" s="180">
        <f t="shared" si="468"/>
        <v>16368</v>
      </c>
      <c r="J15030" s="177" t="str">
        <f t="shared" si="469"/>
        <v>Date &gt; 1920</v>
      </c>
    </row>
    <row r="15031" spans="1:10" x14ac:dyDescent="0.3">
      <c r="A15031" s="178" t="s">
        <v>3565</v>
      </c>
      <c r="B15031" s="178" t="s">
        <v>21</v>
      </c>
      <c r="C15031" s="178" t="s">
        <v>10995</v>
      </c>
      <c r="D15031" s="178" t="s">
        <v>11030</v>
      </c>
      <c r="E15031" s="179">
        <v>34246</v>
      </c>
      <c r="F15031" s="180">
        <v>3992.4</v>
      </c>
      <c r="G15031" s="180">
        <v>0</v>
      </c>
      <c r="H15031" s="180">
        <v>443.6</v>
      </c>
      <c r="I15031" s="180">
        <f t="shared" si="468"/>
        <v>4436</v>
      </c>
      <c r="J15031" s="177" t="str">
        <f t="shared" si="469"/>
        <v>Date &gt; 1920</v>
      </c>
    </row>
    <row r="15032" spans="1:10" x14ac:dyDescent="0.3">
      <c r="A15032" s="178" t="s">
        <v>3565</v>
      </c>
      <c r="B15032" s="178" t="s">
        <v>21</v>
      </c>
      <c r="C15032" s="178" t="s">
        <v>10995</v>
      </c>
      <c r="D15032" s="178" t="s">
        <v>11030</v>
      </c>
      <c r="E15032" s="179">
        <v>34309</v>
      </c>
      <c r="F15032" s="180">
        <v>10674.9</v>
      </c>
      <c r="G15032" s="180">
        <v>0</v>
      </c>
      <c r="H15032" s="180">
        <v>1186.0999999999999</v>
      </c>
      <c r="I15032" s="180">
        <f t="shared" si="468"/>
        <v>11861</v>
      </c>
      <c r="J15032" s="177" t="str">
        <f t="shared" si="469"/>
        <v>Date &gt; 1920</v>
      </c>
    </row>
    <row r="15033" spans="1:10" x14ac:dyDescent="0.3">
      <c r="A15033" s="178" t="s">
        <v>3565</v>
      </c>
      <c r="B15033" s="178" t="s">
        <v>21</v>
      </c>
      <c r="C15033" s="178" t="s">
        <v>10995</v>
      </c>
      <c r="D15033" s="178" t="s">
        <v>11030</v>
      </c>
      <c r="E15033" s="179">
        <v>34347</v>
      </c>
      <c r="F15033" s="180">
        <v>7272.9</v>
      </c>
      <c r="G15033" s="180">
        <v>0</v>
      </c>
      <c r="H15033" s="180">
        <v>808.1</v>
      </c>
      <c r="I15033" s="180">
        <f t="shared" si="468"/>
        <v>8081</v>
      </c>
      <c r="J15033" s="177" t="str">
        <f t="shared" si="469"/>
        <v>Date &gt; 1920</v>
      </c>
    </row>
    <row r="15034" spans="1:10" x14ac:dyDescent="0.3">
      <c r="A15034" s="178" t="s">
        <v>3565</v>
      </c>
      <c r="B15034" s="178" t="s">
        <v>21</v>
      </c>
      <c r="C15034" s="178" t="s">
        <v>10995</v>
      </c>
      <c r="D15034" s="178" t="s">
        <v>11030</v>
      </c>
      <c r="E15034" s="179">
        <v>34396</v>
      </c>
      <c r="F15034" s="180">
        <v>7334.1</v>
      </c>
      <c r="G15034" s="180">
        <v>0</v>
      </c>
      <c r="H15034" s="180">
        <v>814.9</v>
      </c>
      <c r="I15034" s="180">
        <f t="shared" si="468"/>
        <v>8149</v>
      </c>
      <c r="J15034" s="177" t="str">
        <f t="shared" si="469"/>
        <v>Date &gt; 1920</v>
      </c>
    </row>
    <row r="15035" spans="1:10" x14ac:dyDescent="0.3">
      <c r="A15035" s="178" t="s">
        <v>3565</v>
      </c>
      <c r="B15035" s="178" t="s">
        <v>21</v>
      </c>
      <c r="C15035" s="178" t="s">
        <v>10995</v>
      </c>
      <c r="D15035" s="178" t="s">
        <v>11030</v>
      </c>
      <c r="E15035" s="179">
        <v>34410</v>
      </c>
      <c r="F15035" s="180">
        <v>2133</v>
      </c>
      <c r="G15035" s="180">
        <v>0</v>
      </c>
      <c r="H15035" s="180">
        <v>237</v>
      </c>
      <c r="I15035" s="180">
        <f t="shared" si="468"/>
        <v>2370</v>
      </c>
      <c r="J15035" s="177" t="str">
        <f t="shared" si="469"/>
        <v>Date &gt; 1920</v>
      </c>
    </row>
    <row r="15036" spans="1:10" x14ac:dyDescent="0.3">
      <c r="A15036" s="178" t="s">
        <v>3565</v>
      </c>
      <c r="B15036" s="178" t="s">
        <v>21</v>
      </c>
      <c r="C15036" s="178" t="s">
        <v>10995</v>
      </c>
      <c r="D15036" s="178" t="s">
        <v>11030</v>
      </c>
      <c r="E15036" s="179">
        <v>34474</v>
      </c>
      <c r="F15036" s="180">
        <v>8155.8</v>
      </c>
      <c r="G15036" s="180">
        <v>0</v>
      </c>
      <c r="H15036" s="180">
        <v>906.2</v>
      </c>
      <c r="I15036" s="180">
        <f t="shared" si="468"/>
        <v>9062</v>
      </c>
      <c r="J15036" s="177" t="str">
        <f t="shared" si="469"/>
        <v>Date &gt; 1920</v>
      </c>
    </row>
    <row r="15037" spans="1:10" x14ac:dyDescent="0.3">
      <c r="A15037" s="178" t="s">
        <v>3565</v>
      </c>
      <c r="B15037" s="178" t="s">
        <v>21</v>
      </c>
      <c r="C15037" s="178" t="s">
        <v>10995</v>
      </c>
      <c r="D15037" s="178" t="s">
        <v>11030</v>
      </c>
      <c r="E15037" s="179">
        <v>34512</v>
      </c>
      <c r="F15037" s="180">
        <v>988.2</v>
      </c>
      <c r="G15037" s="180">
        <v>0</v>
      </c>
      <c r="H15037" s="180">
        <v>109.8</v>
      </c>
      <c r="I15037" s="180">
        <f t="shared" si="468"/>
        <v>1098</v>
      </c>
      <c r="J15037" s="177" t="str">
        <f t="shared" si="469"/>
        <v>Date &gt; 1920</v>
      </c>
    </row>
    <row r="15038" spans="1:10" x14ac:dyDescent="0.3">
      <c r="A15038" s="178" t="s">
        <v>3565</v>
      </c>
      <c r="B15038" s="178" t="s">
        <v>21</v>
      </c>
      <c r="C15038" s="178" t="s">
        <v>10995</v>
      </c>
      <c r="D15038" s="178" t="s">
        <v>11030</v>
      </c>
      <c r="E15038" s="179">
        <v>34613</v>
      </c>
      <c r="F15038" s="180">
        <v>1299.5999999999999</v>
      </c>
      <c r="G15038" s="180">
        <v>0</v>
      </c>
      <c r="H15038" s="180">
        <v>144.4</v>
      </c>
      <c r="I15038" s="180">
        <f t="shared" si="468"/>
        <v>1444</v>
      </c>
      <c r="J15038" s="177" t="str">
        <f t="shared" si="469"/>
        <v>Date &gt; 1920</v>
      </c>
    </row>
    <row r="15039" spans="1:10" x14ac:dyDescent="0.3">
      <c r="A15039" s="178" t="s">
        <v>3565</v>
      </c>
      <c r="B15039" s="178" t="s">
        <v>21</v>
      </c>
      <c r="C15039" s="178" t="s">
        <v>10995</v>
      </c>
      <c r="D15039" s="178" t="s">
        <v>11030</v>
      </c>
      <c r="E15039" s="179">
        <v>34766</v>
      </c>
      <c r="F15039" s="180">
        <v>1575</v>
      </c>
      <c r="G15039" s="180">
        <v>0</v>
      </c>
      <c r="H15039" s="180">
        <v>175</v>
      </c>
      <c r="I15039" s="180">
        <f t="shared" si="468"/>
        <v>1750</v>
      </c>
      <c r="J15039" s="177" t="str">
        <f t="shared" si="469"/>
        <v>Date &gt; 1920</v>
      </c>
    </row>
    <row r="15040" spans="1:10" x14ac:dyDescent="0.3">
      <c r="A15040" s="178" t="s">
        <v>3565</v>
      </c>
      <c r="B15040" s="178" t="s">
        <v>21</v>
      </c>
      <c r="C15040" s="178" t="s">
        <v>10995</v>
      </c>
      <c r="D15040" s="178" t="s">
        <v>11030</v>
      </c>
      <c r="E15040" s="179">
        <v>35159</v>
      </c>
      <c r="F15040" s="180">
        <v>2678</v>
      </c>
      <c r="G15040" s="180">
        <v>0</v>
      </c>
      <c r="H15040" s="180">
        <v>298</v>
      </c>
      <c r="I15040" s="180">
        <f t="shared" si="468"/>
        <v>2976</v>
      </c>
      <c r="J15040" s="177" t="str">
        <f t="shared" si="469"/>
        <v>Date &gt; 1920</v>
      </c>
    </row>
    <row r="15041" spans="1:10" x14ac:dyDescent="0.3">
      <c r="A15041" s="178" t="s">
        <v>3565</v>
      </c>
      <c r="B15041" s="178" t="s">
        <v>21</v>
      </c>
      <c r="C15041" s="178" t="s">
        <v>10995</v>
      </c>
      <c r="D15041" s="178" t="s">
        <v>11030</v>
      </c>
      <c r="E15041" s="179">
        <v>35173</v>
      </c>
      <c r="F15041" s="180">
        <v>9117</v>
      </c>
      <c r="G15041" s="180">
        <v>0</v>
      </c>
      <c r="H15041" s="180">
        <v>1013</v>
      </c>
      <c r="I15041" s="180">
        <f t="shared" si="468"/>
        <v>10130</v>
      </c>
      <c r="J15041" s="177" t="str">
        <f t="shared" si="469"/>
        <v>Date &gt; 1920</v>
      </c>
    </row>
    <row r="15042" spans="1:10" x14ac:dyDescent="0.3">
      <c r="A15042" s="178" t="s">
        <v>3565</v>
      </c>
      <c r="B15042" s="178" t="s">
        <v>21</v>
      </c>
      <c r="C15042" s="178" t="s">
        <v>10995</v>
      </c>
      <c r="D15042" s="178" t="s">
        <v>11030</v>
      </c>
      <c r="E15042" s="179">
        <v>35342</v>
      </c>
      <c r="F15042" s="180">
        <v>1108</v>
      </c>
      <c r="G15042" s="180">
        <v>0</v>
      </c>
      <c r="H15042" s="180">
        <v>124</v>
      </c>
      <c r="I15042" s="180">
        <f t="shared" si="468"/>
        <v>1232</v>
      </c>
      <c r="J15042" s="177" t="str">
        <f t="shared" si="469"/>
        <v>Date &gt; 1920</v>
      </c>
    </row>
    <row r="15043" spans="1:10" x14ac:dyDescent="0.3">
      <c r="A15043" s="178" t="s">
        <v>3565</v>
      </c>
      <c r="B15043" s="178" t="s">
        <v>21</v>
      </c>
      <c r="C15043" s="178" t="s">
        <v>10995</v>
      </c>
      <c r="D15043" s="178" t="s">
        <v>11030</v>
      </c>
      <c r="E15043" s="179">
        <v>35391</v>
      </c>
      <c r="F15043" s="180">
        <v>2596</v>
      </c>
      <c r="G15043" s="180">
        <v>0</v>
      </c>
      <c r="H15043" s="180">
        <v>288</v>
      </c>
      <c r="I15043" s="180">
        <f t="shared" si="468"/>
        <v>2884</v>
      </c>
      <c r="J15043" s="177" t="str">
        <f t="shared" si="469"/>
        <v>Date &gt; 1920</v>
      </c>
    </row>
    <row r="15044" spans="1:10" x14ac:dyDescent="0.3">
      <c r="A15044" s="178" t="s">
        <v>3565</v>
      </c>
      <c r="B15044" s="178" t="s">
        <v>21</v>
      </c>
      <c r="C15044" s="178" t="s">
        <v>10995</v>
      </c>
      <c r="D15044" s="178" t="s">
        <v>11030</v>
      </c>
      <c r="E15044" s="179">
        <v>35403</v>
      </c>
      <c r="F15044" s="180">
        <v>9062</v>
      </c>
      <c r="G15044" s="180">
        <v>0</v>
      </c>
      <c r="H15044" s="180">
        <v>1006.1</v>
      </c>
      <c r="I15044" s="180">
        <f t="shared" si="468"/>
        <v>10068.1</v>
      </c>
      <c r="J15044" s="177" t="str">
        <f t="shared" si="469"/>
        <v>Date &gt; 1920</v>
      </c>
    </row>
    <row r="15045" spans="1:10" x14ac:dyDescent="0.3">
      <c r="A15045" s="178" t="s">
        <v>3565</v>
      </c>
      <c r="B15045" s="178" t="s">
        <v>21</v>
      </c>
      <c r="C15045" s="178" t="s">
        <v>10995</v>
      </c>
      <c r="D15045" s="178" t="s">
        <v>7346</v>
      </c>
      <c r="E15045" s="179">
        <v>33417</v>
      </c>
      <c r="F15045" s="180">
        <v>0</v>
      </c>
      <c r="G15045" s="180">
        <v>6628</v>
      </c>
      <c r="H15045" s="180">
        <v>3314</v>
      </c>
      <c r="I15045" s="180">
        <f t="shared" ref="I15045:I15108" si="470">SUM(F15045:H15045)</f>
        <v>9942</v>
      </c>
      <c r="J15045" s="177" t="str">
        <f t="shared" ref="J15045:J15108" si="471">IF(OR(YEAR(E15045)&gt; 1920, ISBLANK(E15045)), "Date &gt; 1920", "Sketchy date")</f>
        <v>Date &gt; 1920</v>
      </c>
    </row>
    <row r="15046" spans="1:10" x14ac:dyDescent="0.3">
      <c r="A15046" s="178" t="s">
        <v>3565</v>
      </c>
      <c r="B15046" s="178" t="s">
        <v>21</v>
      </c>
      <c r="C15046" s="178" t="s">
        <v>10995</v>
      </c>
      <c r="D15046" s="178" t="s">
        <v>11031</v>
      </c>
      <c r="E15046" s="179">
        <v>33516</v>
      </c>
      <c r="F15046" s="180">
        <v>0</v>
      </c>
      <c r="G15046" s="180">
        <v>3793.33</v>
      </c>
      <c r="H15046" s="180">
        <v>1896.67</v>
      </c>
      <c r="I15046" s="180">
        <f t="shared" si="470"/>
        <v>5690</v>
      </c>
      <c r="J15046" s="177" t="str">
        <f t="shared" si="471"/>
        <v>Date &gt; 1920</v>
      </c>
    </row>
    <row r="15047" spans="1:10" x14ac:dyDescent="0.3">
      <c r="A15047" s="178" t="s">
        <v>3565</v>
      </c>
      <c r="B15047" s="178" t="s">
        <v>21</v>
      </c>
      <c r="C15047" s="178" t="s">
        <v>10995</v>
      </c>
      <c r="D15047" s="178" t="s">
        <v>11032</v>
      </c>
      <c r="E15047" s="179">
        <v>33544</v>
      </c>
      <c r="F15047" s="180">
        <v>0</v>
      </c>
      <c r="G15047" s="180">
        <v>3626.66</v>
      </c>
      <c r="H15047" s="180">
        <v>1813.33</v>
      </c>
      <c r="I15047" s="180">
        <f t="shared" si="470"/>
        <v>5439.99</v>
      </c>
      <c r="J15047" s="177" t="str">
        <f t="shared" si="471"/>
        <v>Date &gt; 1920</v>
      </c>
    </row>
    <row r="15048" spans="1:10" x14ac:dyDescent="0.3">
      <c r="A15048" s="178" t="s">
        <v>3565</v>
      </c>
      <c r="B15048" s="178" t="s">
        <v>21</v>
      </c>
      <c r="C15048" s="178" t="s">
        <v>10995</v>
      </c>
      <c r="D15048" s="178" t="s">
        <v>11033</v>
      </c>
      <c r="E15048" s="179">
        <v>33617</v>
      </c>
      <c r="F15048" s="180">
        <v>0</v>
      </c>
      <c r="G15048" s="180">
        <v>9113.33</v>
      </c>
      <c r="H15048" s="180">
        <v>4556.67</v>
      </c>
      <c r="I15048" s="180">
        <f t="shared" si="470"/>
        <v>13670</v>
      </c>
      <c r="J15048" s="177" t="str">
        <f t="shared" si="471"/>
        <v>Date &gt; 1920</v>
      </c>
    </row>
    <row r="15049" spans="1:10" x14ac:dyDescent="0.3">
      <c r="A15049" s="178" t="s">
        <v>3565</v>
      </c>
      <c r="B15049" s="178" t="s">
        <v>21</v>
      </c>
      <c r="C15049" s="178" t="s">
        <v>10995</v>
      </c>
      <c r="D15049" s="178" t="s">
        <v>11034</v>
      </c>
      <c r="E15049" s="179">
        <v>33961</v>
      </c>
      <c r="F15049" s="180">
        <v>0</v>
      </c>
      <c r="G15049" s="180">
        <v>6630.15</v>
      </c>
      <c r="H15049" s="180">
        <v>3315.08</v>
      </c>
      <c r="I15049" s="180">
        <f t="shared" si="470"/>
        <v>9945.23</v>
      </c>
      <c r="J15049" s="177" t="str">
        <f t="shared" si="471"/>
        <v>Date &gt; 1920</v>
      </c>
    </row>
    <row r="15050" spans="1:10" x14ac:dyDescent="0.3">
      <c r="A15050" s="178" t="s">
        <v>3565</v>
      </c>
      <c r="B15050" s="178" t="s">
        <v>21</v>
      </c>
      <c r="C15050" s="178" t="s">
        <v>10995</v>
      </c>
      <c r="D15050" s="178" t="s">
        <v>11035</v>
      </c>
      <c r="E15050" s="179">
        <v>33954</v>
      </c>
      <c r="F15050" s="180">
        <v>0</v>
      </c>
      <c r="G15050" s="180">
        <v>8459.49</v>
      </c>
      <c r="H15050" s="180">
        <v>4229.7299999999996</v>
      </c>
      <c r="I15050" s="180">
        <f t="shared" si="470"/>
        <v>12689.22</v>
      </c>
      <c r="J15050" s="177" t="str">
        <f t="shared" si="471"/>
        <v>Date &gt; 1920</v>
      </c>
    </row>
    <row r="15051" spans="1:10" x14ac:dyDescent="0.3">
      <c r="A15051" s="178" t="s">
        <v>3565</v>
      </c>
      <c r="B15051" s="178" t="s">
        <v>21</v>
      </c>
      <c r="C15051" s="178" t="s">
        <v>10995</v>
      </c>
      <c r="D15051" s="178" t="s">
        <v>11036</v>
      </c>
      <c r="E15051" s="179">
        <v>33961</v>
      </c>
      <c r="F15051" s="180">
        <v>0</v>
      </c>
      <c r="G15051" s="180">
        <v>2209.7399999999998</v>
      </c>
      <c r="H15051" s="180">
        <v>1104.8699999999999</v>
      </c>
      <c r="I15051" s="180">
        <f t="shared" si="470"/>
        <v>3314.6099999999997</v>
      </c>
      <c r="J15051" s="177" t="str">
        <f t="shared" si="471"/>
        <v>Date &gt; 1920</v>
      </c>
    </row>
    <row r="15052" spans="1:10" x14ac:dyDescent="0.3">
      <c r="A15052" s="178" t="s">
        <v>3565</v>
      </c>
      <c r="B15052" s="178" t="s">
        <v>21</v>
      </c>
      <c r="C15052" s="178" t="s">
        <v>10995</v>
      </c>
      <c r="D15052" s="178" t="s">
        <v>11037</v>
      </c>
      <c r="E15052" s="179">
        <v>33996</v>
      </c>
      <c r="F15052" s="180">
        <v>0</v>
      </c>
      <c r="G15052" s="180">
        <v>583.33000000000004</v>
      </c>
      <c r="H15052" s="180">
        <v>291.67</v>
      </c>
      <c r="I15052" s="180">
        <f t="shared" si="470"/>
        <v>875</v>
      </c>
      <c r="J15052" s="177" t="str">
        <f t="shared" si="471"/>
        <v>Date &gt; 1920</v>
      </c>
    </row>
    <row r="15053" spans="1:10" x14ac:dyDescent="0.3">
      <c r="A15053" s="178" t="s">
        <v>3565</v>
      </c>
      <c r="B15053" s="178" t="s">
        <v>21</v>
      </c>
      <c r="C15053" s="178" t="s">
        <v>10995</v>
      </c>
      <c r="D15053" s="178" t="s">
        <v>11038</v>
      </c>
      <c r="E15053" s="179">
        <v>34276</v>
      </c>
      <c r="F15053" s="180">
        <v>82678.16</v>
      </c>
      <c r="G15053" s="180">
        <v>0</v>
      </c>
      <c r="H15053" s="180">
        <v>9186.4500000000007</v>
      </c>
      <c r="I15053" s="180">
        <f t="shared" si="470"/>
        <v>91864.61</v>
      </c>
      <c r="J15053" s="177" t="str">
        <f t="shared" si="471"/>
        <v>Date &gt; 1920</v>
      </c>
    </row>
    <row r="15054" spans="1:10" x14ac:dyDescent="0.3">
      <c r="A15054" s="178" t="s">
        <v>3565</v>
      </c>
      <c r="B15054" s="178" t="s">
        <v>21</v>
      </c>
      <c r="C15054" s="178" t="s">
        <v>10995</v>
      </c>
      <c r="D15054" s="178" t="s">
        <v>11038</v>
      </c>
      <c r="E15054" s="179">
        <v>34347</v>
      </c>
      <c r="F15054" s="180">
        <v>94634.71</v>
      </c>
      <c r="G15054" s="180">
        <v>0</v>
      </c>
      <c r="H15054" s="180">
        <v>10514.96</v>
      </c>
      <c r="I15054" s="180">
        <f t="shared" si="470"/>
        <v>105149.67000000001</v>
      </c>
      <c r="J15054" s="177" t="str">
        <f t="shared" si="471"/>
        <v>Date &gt; 1920</v>
      </c>
    </row>
    <row r="15055" spans="1:10" x14ac:dyDescent="0.3">
      <c r="A15055" s="178" t="s">
        <v>3565</v>
      </c>
      <c r="B15055" s="178" t="s">
        <v>21</v>
      </c>
      <c r="C15055" s="178" t="s">
        <v>10995</v>
      </c>
      <c r="D15055" s="178" t="s">
        <v>11038</v>
      </c>
      <c r="E15055" s="179">
        <v>34396</v>
      </c>
      <c r="F15055" s="180">
        <v>40379.81</v>
      </c>
      <c r="G15055" s="180">
        <v>0</v>
      </c>
      <c r="H15055" s="180">
        <v>4486.6499999999996</v>
      </c>
      <c r="I15055" s="180">
        <f t="shared" si="470"/>
        <v>44866.46</v>
      </c>
      <c r="J15055" s="177" t="str">
        <f t="shared" si="471"/>
        <v>Date &gt; 1920</v>
      </c>
    </row>
    <row r="15056" spans="1:10" x14ac:dyDescent="0.3">
      <c r="A15056" s="178" t="s">
        <v>3565</v>
      </c>
      <c r="B15056" s="178" t="s">
        <v>21</v>
      </c>
      <c r="C15056" s="178" t="s">
        <v>10995</v>
      </c>
      <c r="D15056" s="178" t="s">
        <v>11038</v>
      </c>
      <c r="E15056" s="179">
        <v>34410</v>
      </c>
      <c r="F15056" s="180">
        <v>1450</v>
      </c>
      <c r="G15056" s="180">
        <v>0</v>
      </c>
      <c r="H15056" s="180">
        <v>161.11000000000001</v>
      </c>
      <c r="I15056" s="180">
        <f t="shared" si="470"/>
        <v>1611.1100000000001</v>
      </c>
      <c r="J15056" s="177" t="str">
        <f t="shared" si="471"/>
        <v>Date &gt; 1920</v>
      </c>
    </row>
    <row r="15057" spans="1:10" x14ac:dyDescent="0.3">
      <c r="A15057" s="178" t="s">
        <v>3565</v>
      </c>
      <c r="B15057" s="178" t="s">
        <v>21</v>
      </c>
      <c r="C15057" s="178" t="s">
        <v>10995</v>
      </c>
      <c r="D15057" s="178" t="s">
        <v>11038</v>
      </c>
      <c r="E15057" s="179">
        <v>34474</v>
      </c>
      <c r="F15057" s="180">
        <v>1023.21</v>
      </c>
      <c r="G15057" s="180">
        <v>0</v>
      </c>
      <c r="H15057" s="180">
        <v>113.69</v>
      </c>
      <c r="I15057" s="180">
        <f t="shared" si="470"/>
        <v>1136.9000000000001</v>
      </c>
      <c r="J15057" s="177" t="str">
        <f t="shared" si="471"/>
        <v>Date &gt; 1920</v>
      </c>
    </row>
    <row r="15058" spans="1:10" x14ac:dyDescent="0.3">
      <c r="A15058" s="178" t="s">
        <v>3565</v>
      </c>
      <c r="B15058" s="178" t="s">
        <v>21</v>
      </c>
      <c r="C15058" s="178" t="s">
        <v>10995</v>
      </c>
      <c r="D15058" s="178" t="s">
        <v>11038</v>
      </c>
      <c r="E15058" s="179">
        <v>34499</v>
      </c>
      <c r="F15058" s="180">
        <v>7001.11</v>
      </c>
      <c r="G15058" s="180">
        <v>0</v>
      </c>
      <c r="H15058" s="180">
        <v>1014.02</v>
      </c>
      <c r="I15058" s="180">
        <f t="shared" si="470"/>
        <v>8015.1299999999992</v>
      </c>
      <c r="J15058" s="177" t="str">
        <f t="shared" si="471"/>
        <v>Date &gt; 1920</v>
      </c>
    </row>
    <row r="15059" spans="1:10" x14ac:dyDescent="0.3">
      <c r="A15059" s="178" t="s">
        <v>3565</v>
      </c>
      <c r="B15059" s="178" t="s">
        <v>21</v>
      </c>
      <c r="C15059" s="178" t="s">
        <v>10995</v>
      </c>
      <c r="D15059" s="178" t="s">
        <v>11038</v>
      </c>
      <c r="E15059" s="179">
        <v>34781</v>
      </c>
      <c r="F15059" s="180">
        <v>3969.25</v>
      </c>
      <c r="G15059" s="180">
        <v>0</v>
      </c>
      <c r="H15059" s="180">
        <v>4373.33</v>
      </c>
      <c r="I15059" s="180">
        <f t="shared" si="470"/>
        <v>8342.58</v>
      </c>
      <c r="J15059" s="177" t="str">
        <f t="shared" si="471"/>
        <v>Date &gt; 1920</v>
      </c>
    </row>
    <row r="15060" spans="1:10" x14ac:dyDescent="0.3">
      <c r="A15060" s="178" t="s">
        <v>3565</v>
      </c>
      <c r="B15060" s="178" t="s">
        <v>21</v>
      </c>
      <c r="C15060" s="178" t="s">
        <v>10995</v>
      </c>
      <c r="D15060" s="178" t="s">
        <v>11039</v>
      </c>
      <c r="E15060" s="179">
        <v>34134</v>
      </c>
      <c r="F15060" s="180">
        <v>0</v>
      </c>
      <c r="G15060" s="180">
        <v>821.75</v>
      </c>
      <c r="H15060" s="180">
        <v>410.88</v>
      </c>
      <c r="I15060" s="180">
        <f t="shared" si="470"/>
        <v>1232.6300000000001</v>
      </c>
      <c r="J15060" s="177" t="str">
        <f t="shared" si="471"/>
        <v>Date &gt; 1920</v>
      </c>
    </row>
    <row r="15061" spans="1:10" x14ac:dyDescent="0.3">
      <c r="A15061" s="178" t="s">
        <v>3565</v>
      </c>
      <c r="B15061" s="178" t="s">
        <v>21</v>
      </c>
      <c r="C15061" s="178" t="s">
        <v>10995</v>
      </c>
      <c r="D15061" s="178" t="s">
        <v>11040</v>
      </c>
      <c r="E15061" s="179">
        <v>34276</v>
      </c>
      <c r="F15061" s="180">
        <v>0</v>
      </c>
      <c r="G15061" s="180">
        <v>713.33</v>
      </c>
      <c r="H15061" s="180">
        <v>356.67</v>
      </c>
      <c r="I15061" s="180">
        <f t="shared" si="470"/>
        <v>1070</v>
      </c>
      <c r="J15061" s="177" t="str">
        <f t="shared" si="471"/>
        <v>Date &gt; 1920</v>
      </c>
    </row>
    <row r="15062" spans="1:10" x14ac:dyDescent="0.3">
      <c r="A15062" s="178" t="s">
        <v>3565</v>
      </c>
      <c r="B15062" s="178" t="s">
        <v>21</v>
      </c>
      <c r="C15062" s="178" t="s">
        <v>10995</v>
      </c>
      <c r="D15062" s="178" t="s">
        <v>7541</v>
      </c>
      <c r="E15062" s="179">
        <v>34813</v>
      </c>
      <c r="F15062" s="180">
        <v>0</v>
      </c>
      <c r="G15062" s="180">
        <v>1833.33</v>
      </c>
      <c r="H15062" s="180">
        <v>916.67</v>
      </c>
      <c r="I15062" s="180">
        <f t="shared" si="470"/>
        <v>2750</v>
      </c>
      <c r="J15062" s="177" t="str">
        <f t="shared" si="471"/>
        <v>Date &gt; 1920</v>
      </c>
    </row>
    <row r="15063" spans="1:10" x14ac:dyDescent="0.3">
      <c r="A15063" s="178" t="s">
        <v>3565</v>
      </c>
      <c r="B15063" s="178" t="s">
        <v>21</v>
      </c>
      <c r="C15063" s="178" t="s">
        <v>10995</v>
      </c>
      <c r="D15063" s="178" t="s">
        <v>11041</v>
      </c>
      <c r="E15063" s="179">
        <v>34886</v>
      </c>
      <c r="F15063" s="180">
        <v>0</v>
      </c>
      <c r="G15063" s="180">
        <v>13864.11</v>
      </c>
      <c r="H15063" s="180">
        <v>6932.05</v>
      </c>
      <c r="I15063" s="180">
        <f t="shared" si="470"/>
        <v>20796.16</v>
      </c>
      <c r="J15063" s="177" t="str">
        <f t="shared" si="471"/>
        <v>Date &gt; 1920</v>
      </c>
    </row>
    <row r="15064" spans="1:10" x14ac:dyDescent="0.3">
      <c r="A15064" s="178" t="s">
        <v>3565</v>
      </c>
      <c r="B15064" s="178" t="s">
        <v>21</v>
      </c>
      <c r="C15064" s="178" t="s">
        <v>10995</v>
      </c>
      <c r="D15064" s="178" t="s">
        <v>11042</v>
      </c>
      <c r="E15064" s="179">
        <v>34724</v>
      </c>
      <c r="F15064" s="180">
        <v>0</v>
      </c>
      <c r="G15064" s="180">
        <v>3446.67</v>
      </c>
      <c r="H15064" s="180">
        <v>1723.33</v>
      </c>
      <c r="I15064" s="180">
        <f t="shared" si="470"/>
        <v>5170</v>
      </c>
      <c r="J15064" s="177" t="str">
        <f t="shared" si="471"/>
        <v>Date &gt; 1920</v>
      </c>
    </row>
    <row r="15065" spans="1:10" x14ac:dyDescent="0.3">
      <c r="A15065" s="178" t="s">
        <v>3565</v>
      </c>
      <c r="B15065" s="178" t="s">
        <v>21</v>
      </c>
      <c r="C15065" s="178" t="s">
        <v>10995</v>
      </c>
      <c r="D15065" s="178" t="s">
        <v>11043</v>
      </c>
      <c r="E15065" s="179">
        <v>34703</v>
      </c>
      <c r="F15065" s="180">
        <v>0</v>
      </c>
      <c r="G15065" s="180">
        <v>18988.599999999999</v>
      </c>
      <c r="H15065" s="180">
        <v>9494.2999999999993</v>
      </c>
      <c r="I15065" s="180">
        <f t="shared" si="470"/>
        <v>28482.899999999998</v>
      </c>
      <c r="J15065" s="177" t="str">
        <f t="shared" si="471"/>
        <v>Date &gt; 1920</v>
      </c>
    </row>
    <row r="15066" spans="1:10" x14ac:dyDescent="0.3">
      <c r="A15066" s="178" t="s">
        <v>3565</v>
      </c>
      <c r="B15066" s="178" t="s">
        <v>21</v>
      </c>
      <c r="C15066" s="178" t="s">
        <v>10995</v>
      </c>
      <c r="D15066" s="178" t="s">
        <v>11044</v>
      </c>
      <c r="E15066" s="179">
        <v>34953</v>
      </c>
      <c r="F15066" s="180">
        <v>181771.86</v>
      </c>
      <c r="G15066" s="180">
        <v>0</v>
      </c>
      <c r="H15066" s="180">
        <v>20196.87</v>
      </c>
      <c r="I15066" s="180">
        <f t="shared" si="470"/>
        <v>201968.72999999998</v>
      </c>
      <c r="J15066" s="177" t="str">
        <f t="shared" si="471"/>
        <v>Date &gt; 1920</v>
      </c>
    </row>
    <row r="15067" spans="1:10" x14ac:dyDescent="0.3">
      <c r="A15067" s="178" t="s">
        <v>3565</v>
      </c>
      <c r="B15067" s="178" t="s">
        <v>21</v>
      </c>
      <c r="C15067" s="178" t="s">
        <v>10995</v>
      </c>
      <c r="D15067" s="178" t="s">
        <v>11044</v>
      </c>
      <c r="E15067" s="179">
        <v>34991</v>
      </c>
      <c r="F15067" s="180">
        <v>284177.78999999998</v>
      </c>
      <c r="G15067" s="180">
        <v>0</v>
      </c>
      <c r="H15067" s="180">
        <v>31575.32</v>
      </c>
      <c r="I15067" s="180">
        <f t="shared" si="470"/>
        <v>315753.11</v>
      </c>
      <c r="J15067" s="177" t="str">
        <f t="shared" si="471"/>
        <v>Date &gt; 1920</v>
      </c>
    </row>
    <row r="15068" spans="1:10" x14ac:dyDescent="0.3">
      <c r="A15068" s="178" t="s">
        <v>3565</v>
      </c>
      <c r="B15068" s="178" t="s">
        <v>21</v>
      </c>
      <c r="C15068" s="178" t="s">
        <v>10995</v>
      </c>
      <c r="D15068" s="178" t="s">
        <v>11044</v>
      </c>
      <c r="E15068" s="179">
        <v>35002</v>
      </c>
      <c r="F15068" s="180">
        <v>231406.88</v>
      </c>
      <c r="G15068" s="180">
        <v>0</v>
      </c>
      <c r="H15068" s="180">
        <v>25711.87</v>
      </c>
      <c r="I15068" s="180">
        <f t="shared" si="470"/>
        <v>257118.75</v>
      </c>
      <c r="J15068" s="177" t="str">
        <f t="shared" si="471"/>
        <v>Date &gt; 1920</v>
      </c>
    </row>
    <row r="15069" spans="1:10" x14ac:dyDescent="0.3">
      <c r="A15069" s="178" t="s">
        <v>3565</v>
      </c>
      <c r="B15069" s="178" t="s">
        <v>21</v>
      </c>
      <c r="C15069" s="178" t="s">
        <v>10995</v>
      </c>
      <c r="D15069" s="178" t="s">
        <v>11044</v>
      </c>
      <c r="E15069" s="179">
        <v>35025</v>
      </c>
      <c r="F15069" s="180">
        <v>53702.05</v>
      </c>
      <c r="G15069" s="180">
        <v>0</v>
      </c>
      <c r="H15069" s="180">
        <v>5966.9</v>
      </c>
      <c r="I15069" s="180">
        <f t="shared" si="470"/>
        <v>59668.950000000004</v>
      </c>
      <c r="J15069" s="177" t="str">
        <f t="shared" si="471"/>
        <v>Date &gt; 1920</v>
      </c>
    </row>
    <row r="15070" spans="1:10" x14ac:dyDescent="0.3">
      <c r="A15070" s="178" t="s">
        <v>3565</v>
      </c>
      <c r="B15070" s="178" t="s">
        <v>21</v>
      </c>
      <c r="C15070" s="178" t="s">
        <v>10995</v>
      </c>
      <c r="D15070" s="178" t="s">
        <v>11044</v>
      </c>
      <c r="E15070" s="179">
        <v>35090</v>
      </c>
      <c r="F15070" s="180">
        <v>57115.03</v>
      </c>
      <c r="G15070" s="180">
        <v>0</v>
      </c>
      <c r="H15070" s="180">
        <v>6346.11</v>
      </c>
      <c r="I15070" s="180">
        <f t="shared" si="470"/>
        <v>63461.14</v>
      </c>
      <c r="J15070" s="177" t="str">
        <f t="shared" si="471"/>
        <v>Date &gt; 1920</v>
      </c>
    </row>
    <row r="15071" spans="1:10" x14ac:dyDescent="0.3">
      <c r="A15071" s="178" t="s">
        <v>3565</v>
      </c>
      <c r="B15071" s="178" t="s">
        <v>21</v>
      </c>
      <c r="C15071" s="178" t="s">
        <v>10995</v>
      </c>
      <c r="D15071" s="178" t="s">
        <v>11044</v>
      </c>
      <c r="E15071" s="179">
        <v>35202</v>
      </c>
      <c r="F15071" s="180">
        <v>25987</v>
      </c>
      <c r="G15071" s="180">
        <v>0</v>
      </c>
      <c r="H15071" s="180">
        <v>2887.09</v>
      </c>
      <c r="I15071" s="180">
        <f t="shared" si="470"/>
        <v>28874.09</v>
      </c>
      <c r="J15071" s="177" t="str">
        <f t="shared" si="471"/>
        <v>Date &gt; 1920</v>
      </c>
    </row>
    <row r="15072" spans="1:10" x14ac:dyDescent="0.3">
      <c r="A15072" s="178" t="s">
        <v>3565</v>
      </c>
      <c r="B15072" s="178" t="s">
        <v>21</v>
      </c>
      <c r="C15072" s="178" t="s">
        <v>10995</v>
      </c>
      <c r="D15072" s="178" t="s">
        <v>11045</v>
      </c>
      <c r="E15072" s="179">
        <v>34781</v>
      </c>
      <c r="F15072" s="180">
        <v>0</v>
      </c>
      <c r="G15072" s="180">
        <v>1316.67</v>
      </c>
      <c r="H15072" s="180">
        <v>658.33</v>
      </c>
      <c r="I15072" s="180">
        <f t="shared" si="470"/>
        <v>1975</v>
      </c>
      <c r="J15072" s="177" t="str">
        <f t="shared" si="471"/>
        <v>Date &gt; 1920</v>
      </c>
    </row>
    <row r="15073" spans="1:10" x14ac:dyDescent="0.3">
      <c r="A15073" s="178" t="s">
        <v>3565</v>
      </c>
      <c r="B15073" s="178" t="s">
        <v>21</v>
      </c>
      <c r="C15073" s="178" t="s">
        <v>10995</v>
      </c>
      <c r="D15073" s="178" t="s">
        <v>11046</v>
      </c>
      <c r="E15073" s="179">
        <v>35039</v>
      </c>
      <c r="F15073" s="180">
        <v>0</v>
      </c>
      <c r="G15073" s="180">
        <v>7600</v>
      </c>
      <c r="H15073" s="180">
        <v>3800</v>
      </c>
      <c r="I15073" s="180">
        <f t="shared" si="470"/>
        <v>11400</v>
      </c>
      <c r="J15073" s="177" t="str">
        <f t="shared" si="471"/>
        <v>Date &gt; 1920</v>
      </c>
    </row>
    <row r="15074" spans="1:10" x14ac:dyDescent="0.3">
      <c r="A15074" s="178" t="s">
        <v>3565</v>
      </c>
      <c r="B15074" s="178" t="s">
        <v>21</v>
      </c>
      <c r="C15074" s="178" t="s">
        <v>10995</v>
      </c>
      <c r="D15074" s="178" t="s">
        <v>11046</v>
      </c>
      <c r="E15074" s="179">
        <v>35089</v>
      </c>
      <c r="F15074" s="180">
        <v>0</v>
      </c>
      <c r="G15074" s="180">
        <v>2092.23</v>
      </c>
      <c r="H15074" s="180">
        <v>1046.1199999999999</v>
      </c>
      <c r="I15074" s="180">
        <f t="shared" si="470"/>
        <v>3138.35</v>
      </c>
      <c r="J15074" s="177" t="str">
        <f t="shared" si="471"/>
        <v>Date &gt; 1920</v>
      </c>
    </row>
    <row r="15075" spans="1:10" x14ac:dyDescent="0.3">
      <c r="A15075" s="178" t="s">
        <v>3565</v>
      </c>
      <c r="B15075" s="178" t="s">
        <v>21</v>
      </c>
      <c r="C15075" s="178" t="s">
        <v>10995</v>
      </c>
      <c r="D15075" s="178" t="s">
        <v>11047</v>
      </c>
      <c r="E15075" s="179">
        <v>35258</v>
      </c>
      <c r="F15075" s="180">
        <v>31407</v>
      </c>
      <c r="G15075" s="180">
        <v>0</v>
      </c>
      <c r="H15075" s="180">
        <v>3490.2</v>
      </c>
      <c r="I15075" s="180">
        <f t="shared" si="470"/>
        <v>34897.199999999997</v>
      </c>
      <c r="J15075" s="177" t="str">
        <f t="shared" si="471"/>
        <v>Date &gt; 1920</v>
      </c>
    </row>
    <row r="15076" spans="1:10" x14ac:dyDescent="0.3">
      <c r="A15076" s="178" t="s">
        <v>3565</v>
      </c>
      <c r="B15076" s="178" t="s">
        <v>21</v>
      </c>
      <c r="C15076" s="178" t="s">
        <v>10995</v>
      </c>
      <c r="D15076" s="178" t="s">
        <v>11047</v>
      </c>
      <c r="E15076" s="179">
        <v>35305</v>
      </c>
      <c r="F15076" s="180">
        <v>199395</v>
      </c>
      <c r="G15076" s="180">
        <v>0</v>
      </c>
      <c r="H15076" s="180">
        <v>22156.99</v>
      </c>
      <c r="I15076" s="180">
        <f t="shared" si="470"/>
        <v>221551.99</v>
      </c>
      <c r="J15076" s="177" t="str">
        <f t="shared" si="471"/>
        <v>Date &gt; 1920</v>
      </c>
    </row>
    <row r="15077" spans="1:10" x14ac:dyDescent="0.3">
      <c r="A15077" s="178" t="s">
        <v>3565</v>
      </c>
      <c r="B15077" s="178" t="s">
        <v>21</v>
      </c>
      <c r="C15077" s="178" t="s">
        <v>10995</v>
      </c>
      <c r="D15077" s="178" t="s">
        <v>11047</v>
      </c>
      <c r="E15077" s="179">
        <v>35342</v>
      </c>
      <c r="F15077" s="180">
        <v>360237</v>
      </c>
      <c r="G15077" s="180">
        <v>0</v>
      </c>
      <c r="H15077" s="180">
        <v>40026.03</v>
      </c>
      <c r="I15077" s="180">
        <f t="shared" si="470"/>
        <v>400263.03</v>
      </c>
      <c r="J15077" s="177" t="str">
        <f t="shared" si="471"/>
        <v>Date &gt; 1920</v>
      </c>
    </row>
    <row r="15078" spans="1:10" x14ac:dyDescent="0.3">
      <c r="A15078" s="178" t="s">
        <v>3565</v>
      </c>
      <c r="B15078" s="178" t="s">
        <v>21</v>
      </c>
      <c r="C15078" s="178" t="s">
        <v>10995</v>
      </c>
      <c r="D15078" s="178" t="s">
        <v>11047</v>
      </c>
      <c r="E15078" s="179">
        <v>35362</v>
      </c>
      <c r="F15078" s="180">
        <v>34339</v>
      </c>
      <c r="G15078" s="180">
        <v>0</v>
      </c>
      <c r="H15078" s="180">
        <v>3814.37</v>
      </c>
      <c r="I15078" s="180">
        <f t="shared" si="470"/>
        <v>38153.370000000003</v>
      </c>
      <c r="J15078" s="177" t="str">
        <f t="shared" si="471"/>
        <v>Date &gt; 1920</v>
      </c>
    </row>
    <row r="15079" spans="1:10" x14ac:dyDescent="0.3">
      <c r="A15079" s="178" t="s">
        <v>3565</v>
      </c>
      <c r="B15079" s="178" t="s">
        <v>21</v>
      </c>
      <c r="C15079" s="178" t="s">
        <v>10995</v>
      </c>
      <c r="D15079" s="178" t="s">
        <v>11047</v>
      </c>
      <c r="E15079" s="179">
        <v>35377</v>
      </c>
      <c r="F15079" s="180">
        <v>64532</v>
      </c>
      <c r="G15079" s="180">
        <v>0</v>
      </c>
      <c r="H15079" s="180">
        <v>7171.06</v>
      </c>
      <c r="I15079" s="180">
        <f t="shared" si="470"/>
        <v>71703.06</v>
      </c>
      <c r="J15079" s="177" t="str">
        <f t="shared" si="471"/>
        <v>Date &gt; 1920</v>
      </c>
    </row>
    <row r="15080" spans="1:10" x14ac:dyDescent="0.3">
      <c r="A15080" s="178" t="s">
        <v>3565</v>
      </c>
      <c r="B15080" s="178" t="s">
        <v>21</v>
      </c>
      <c r="C15080" s="178" t="s">
        <v>10995</v>
      </c>
      <c r="D15080" s="178" t="s">
        <v>11047</v>
      </c>
      <c r="E15080" s="179">
        <v>35377</v>
      </c>
      <c r="F15080" s="180">
        <v>18355</v>
      </c>
      <c r="G15080" s="180">
        <v>0</v>
      </c>
      <c r="H15080" s="180">
        <v>2039.23</v>
      </c>
      <c r="I15080" s="180">
        <f t="shared" si="470"/>
        <v>20394.23</v>
      </c>
      <c r="J15080" s="177" t="str">
        <f t="shared" si="471"/>
        <v>Date &gt; 1920</v>
      </c>
    </row>
    <row r="15081" spans="1:10" x14ac:dyDescent="0.3">
      <c r="A15081" s="178" t="s">
        <v>3565</v>
      </c>
      <c r="B15081" s="178" t="s">
        <v>21</v>
      </c>
      <c r="C15081" s="178" t="s">
        <v>10995</v>
      </c>
      <c r="D15081" s="178" t="s">
        <v>11047</v>
      </c>
      <c r="E15081" s="179">
        <v>35446</v>
      </c>
      <c r="F15081" s="180">
        <v>12955</v>
      </c>
      <c r="G15081" s="180">
        <v>0</v>
      </c>
      <c r="H15081" s="180">
        <v>1439.55</v>
      </c>
      <c r="I15081" s="180">
        <f t="shared" si="470"/>
        <v>14394.55</v>
      </c>
      <c r="J15081" s="177" t="str">
        <f t="shared" si="471"/>
        <v>Date &gt; 1920</v>
      </c>
    </row>
    <row r="15082" spans="1:10" x14ac:dyDescent="0.3">
      <c r="A15082" s="178" t="s">
        <v>3565</v>
      </c>
      <c r="B15082" s="178" t="s">
        <v>21</v>
      </c>
      <c r="C15082" s="178" t="s">
        <v>10995</v>
      </c>
      <c r="D15082" s="178" t="s">
        <v>11048</v>
      </c>
      <c r="E15082" s="179">
        <v>35719</v>
      </c>
      <c r="F15082" s="180">
        <v>154816</v>
      </c>
      <c r="G15082" s="180">
        <v>0</v>
      </c>
      <c r="H15082" s="180">
        <v>17202.740000000002</v>
      </c>
      <c r="I15082" s="180">
        <f t="shared" si="470"/>
        <v>172018.74</v>
      </c>
      <c r="J15082" s="177" t="str">
        <f t="shared" si="471"/>
        <v>Date &gt; 1920</v>
      </c>
    </row>
    <row r="15083" spans="1:10" x14ac:dyDescent="0.3">
      <c r="A15083" s="178" t="s">
        <v>3565</v>
      </c>
      <c r="B15083" s="178" t="s">
        <v>21</v>
      </c>
      <c r="C15083" s="178" t="s">
        <v>10995</v>
      </c>
      <c r="D15083" s="178" t="s">
        <v>11048</v>
      </c>
      <c r="E15083" s="179">
        <v>35719</v>
      </c>
      <c r="F15083" s="180">
        <v>245768</v>
      </c>
      <c r="G15083" s="180">
        <v>0</v>
      </c>
      <c r="H15083" s="180">
        <v>27306.87</v>
      </c>
      <c r="I15083" s="180">
        <f t="shared" si="470"/>
        <v>273074.87</v>
      </c>
      <c r="J15083" s="177" t="str">
        <f t="shared" si="471"/>
        <v>Date &gt; 1920</v>
      </c>
    </row>
    <row r="15084" spans="1:10" x14ac:dyDescent="0.3">
      <c r="A15084" s="178" t="s">
        <v>3565</v>
      </c>
      <c r="B15084" s="178" t="s">
        <v>21</v>
      </c>
      <c r="C15084" s="178" t="s">
        <v>10995</v>
      </c>
      <c r="D15084" s="178" t="s">
        <v>11048</v>
      </c>
      <c r="E15084" s="179">
        <v>35769</v>
      </c>
      <c r="F15084" s="180">
        <v>23391</v>
      </c>
      <c r="G15084" s="180">
        <v>0</v>
      </c>
      <c r="H15084" s="180">
        <v>2599.71</v>
      </c>
      <c r="I15084" s="180">
        <f t="shared" si="470"/>
        <v>25990.71</v>
      </c>
      <c r="J15084" s="177" t="str">
        <f t="shared" si="471"/>
        <v>Date &gt; 1920</v>
      </c>
    </row>
    <row r="15085" spans="1:10" x14ac:dyDescent="0.3">
      <c r="A15085" s="178" t="s">
        <v>3565</v>
      </c>
      <c r="B15085" s="178" t="s">
        <v>21</v>
      </c>
      <c r="C15085" s="178" t="s">
        <v>10995</v>
      </c>
      <c r="D15085" s="178" t="s">
        <v>11048</v>
      </c>
      <c r="E15085" s="179">
        <v>35811</v>
      </c>
      <c r="F15085" s="180">
        <v>22625</v>
      </c>
      <c r="G15085" s="180">
        <v>0</v>
      </c>
      <c r="H15085" s="180">
        <v>2514.87</v>
      </c>
      <c r="I15085" s="180">
        <f t="shared" si="470"/>
        <v>25139.87</v>
      </c>
      <c r="J15085" s="177" t="str">
        <f t="shared" si="471"/>
        <v>Date &gt; 1920</v>
      </c>
    </row>
    <row r="15086" spans="1:10" x14ac:dyDescent="0.3">
      <c r="A15086" s="178" t="s">
        <v>3565</v>
      </c>
      <c r="B15086" s="178" t="s">
        <v>21</v>
      </c>
      <c r="C15086" s="178" t="s">
        <v>10995</v>
      </c>
      <c r="D15086" s="178" t="s">
        <v>11048</v>
      </c>
      <c r="E15086" s="179">
        <v>36063</v>
      </c>
      <c r="F15086" s="180">
        <v>49802</v>
      </c>
      <c r="G15086" s="180">
        <v>0</v>
      </c>
      <c r="H15086" s="180">
        <v>5532.19</v>
      </c>
      <c r="I15086" s="180">
        <f t="shared" si="470"/>
        <v>55334.19</v>
      </c>
      <c r="J15086" s="177" t="str">
        <f t="shared" si="471"/>
        <v>Date &gt; 1920</v>
      </c>
    </row>
    <row r="15087" spans="1:10" x14ac:dyDescent="0.3">
      <c r="A15087" s="178" t="s">
        <v>3565</v>
      </c>
      <c r="B15087" s="178" t="s">
        <v>21</v>
      </c>
      <c r="C15087" s="178" t="s">
        <v>10995</v>
      </c>
      <c r="D15087" s="178" t="s">
        <v>11049</v>
      </c>
      <c r="E15087" s="179">
        <v>35802</v>
      </c>
      <c r="F15087" s="180">
        <v>0</v>
      </c>
      <c r="G15087" s="180">
        <v>6900</v>
      </c>
      <c r="H15087" s="180">
        <v>4600</v>
      </c>
      <c r="I15087" s="180">
        <f t="shared" si="470"/>
        <v>11500</v>
      </c>
      <c r="J15087" s="177" t="str">
        <f t="shared" si="471"/>
        <v>Date &gt; 1920</v>
      </c>
    </row>
    <row r="15088" spans="1:10" x14ac:dyDescent="0.3">
      <c r="A15088" s="178" t="s">
        <v>3565</v>
      </c>
      <c r="B15088" s="178" t="s">
        <v>21</v>
      </c>
      <c r="C15088" s="178" t="s">
        <v>10995</v>
      </c>
      <c r="D15088" s="178" t="s">
        <v>11050</v>
      </c>
      <c r="E15088" s="179">
        <v>35713</v>
      </c>
      <c r="F15088" s="180">
        <v>0</v>
      </c>
      <c r="G15088" s="180">
        <v>2700</v>
      </c>
      <c r="H15088" s="180">
        <v>1800</v>
      </c>
      <c r="I15088" s="180">
        <f t="shared" si="470"/>
        <v>4500</v>
      </c>
      <c r="J15088" s="177" t="str">
        <f t="shared" si="471"/>
        <v>Date &gt; 1920</v>
      </c>
    </row>
    <row r="15089" spans="1:10" x14ac:dyDescent="0.3">
      <c r="A15089" s="178" t="s">
        <v>3565</v>
      </c>
      <c r="B15089" s="178" t="s">
        <v>21</v>
      </c>
      <c r="C15089" s="178" t="s">
        <v>10995</v>
      </c>
      <c r="D15089" s="178" t="s">
        <v>11050</v>
      </c>
      <c r="E15089" s="179">
        <v>35802</v>
      </c>
      <c r="F15089" s="180">
        <v>0</v>
      </c>
      <c r="G15089" s="180">
        <v>3433.3</v>
      </c>
      <c r="H15089" s="180">
        <v>2288.87</v>
      </c>
      <c r="I15089" s="180">
        <f t="shared" si="470"/>
        <v>5722.17</v>
      </c>
      <c r="J15089" s="177" t="str">
        <f t="shared" si="471"/>
        <v>Date &gt; 1920</v>
      </c>
    </row>
    <row r="15090" spans="1:10" x14ac:dyDescent="0.3">
      <c r="A15090" s="178" t="s">
        <v>3565</v>
      </c>
      <c r="B15090" s="178" t="s">
        <v>21</v>
      </c>
      <c r="C15090" s="178" t="s">
        <v>10995</v>
      </c>
      <c r="D15090" s="178" t="s">
        <v>11051</v>
      </c>
      <c r="E15090" s="179">
        <v>36034</v>
      </c>
      <c r="F15090" s="180">
        <v>303367</v>
      </c>
      <c r="G15090" s="180">
        <v>0</v>
      </c>
      <c r="H15090" s="180">
        <v>33709.050000000003</v>
      </c>
      <c r="I15090" s="180">
        <f t="shared" si="470"/>
        <v>337076.05</v>
      </c>
      <c r="J15090" s="177" t="str">
        <f t="shared" si="471"/>
        <v>Date &gt; 1920</v>
      </c>
    </row>
    <row r="15091" spans="1:10" x14ac:dyDescent="0.3">
      <c r="A15091" s="178" t="s">
        <v>3565</v>
      </c>
      <c r="B15091" s="178" t="s">
        <v>21</v>
      </c>
      <c r="C15091" s="178" t="s">
        <v>10995</v>
      </c>
      <c r="D15091" s="178" t="s">
        <v>11051</v>
      </c>
      <c r="E15091" s="179">
        <v>36055</v>
      </c>
      <c r="F15091" s="180">
        <v>2996</v>
      </c>
      <c r="G15091" s="180">
        <v>0</v>
      </c>
      <c r="H15091" s="180">
        <v>332.75</v>
      </c>
      <c r="I15091" s="180">
        <f t="shared" si="470"/>
        <v>3328.75</v>
      </c>
      <c r="J15091" s="177" t="str">
        <f t="shared" si="471"/>
        <v>Date &gt; 1920</v>
      </c>
    </row>
    <row r="15092" spans="1:10" x14ac:dyDescent="0.3">
      <c r="A15092" s="178" t="s">
        <v>3565</v>
      </c>
      <c r="B15092" s="178" t="s">
        <v>21</v>
      </c>
      <c r="C15092" s="178" t="s">
        <v>10995</v>
      </c>
      <c r="D15092" s="178" t="s">
        <v>11051</v>
      </c>
      <c r="E15092" s="179">
        <v>36063</v>
      </c>
      <c r="F15092" s="180">
        <v>3637</v>
      </c>
      <c r="G15092" s="180">
        <v>0</v>
      </c>
      <c r="H15092" s="180">
        <v>402.2</v>
      </c>
      <c r="I15092" s="180">
        <f t="shared" si="470"/>
        <v>4039.2</v>
      </c>
      <c r="J15092" s="177" t="str">
        <f t="shared" si="471"/>
        <v>Date &gt; 1920</v>
      </c>
    </row>
    <row r="15093" spans="1:10" x14ac:dyDescent="0.3">
      <c r="A15093" s="178" t="s">
        <v>3565</v>
      </c>
      <c r="B15093" s="178" t="s">
        <v>21</v>
      </c>
      <c r="C15093" s="178" t="s">
        <v>10995</v>
      </c>
      <c r="D15093" s="178" t="s">
        <v>11051</v>
      </c>
      <c r="E15093" s="179">
        <v>36063</v>
      </c>
      <c r="F15093" s="180">
        <v>4011</v>
      </c>
      <c r="G15093" s="180">
        <v>0</v>
      </c>
      <c r="H15093" s="180">
        <v>445.4</v>
      </c>
      <c r="I15093" s="180">
        <f t="shared" si="470"/>
        <v>4456.3999999999996</v>
      </c>
      <c r="J15093" s="177" t="str">
        <f t="shared" si="471"/>
        <v>Date &gt; 1920</v>
      </c>
    </row>
    <row r="15094" spans="1:10" x14ac:dyDescent="0.3">
      <c r="A15094" s="178" t="s">
        <v>3565</v>
      </c>
      <c r="B15094" s="178" t="s">
        <v>21</v>
      </c>
      <c r="C15094" s="178" t="s">
        <v>10995</v>
      </c>
      <c r="D15094" s="178" t="s">
        <v>11052</v>
      </c>
      <c r="E15094" s="179">
        <v>36202</v>
      </c>
      <c r="F15094" s="180">
        <v>0</v>
      </c>
      <c r="G15094" s="180">
        <v>38722.5</v>
      </c>
      <c r="H15094" s="180">
        <v>38722.5</v>
      </c>
      <c r="I15094" s="180">
        <f t="shared" si="470"/>
        <v>77445</v>
      </c>
      <c r="J15094" s="177" t="str">
        <f t="shared" si="471"/>
        <v>Date &gt; 1920</v>
      </c>
    </row>
    <row r="15095" spans="1:10" x14ac:dyDescent="0.3">
      <c r="A15095" s="178" t="s">
        <v>3565</v>
      </c>
      <c r="B15095" s="178" t="s">
        <v>21</v>
      </c>
      <c r="C15095" s="178" t="s">
        <v>10995</v>
      </c>
      <c r="D15095" s="178" t="s">
        <v>11052</v>
      </c>
      <c r="E15095" s="179">
        <v>36348</v>
      </c>
      <c r="F15095" s="180">
        <v>0</v>
      </c>
      <c r="G15095" s="180">
        <v>6277.5</v>
      </c>
      <c r="H15095" s="180">
        <v>6277.5</v>
      </c>
      <c r="I15095" s="180">
        <f t="shared" si="470"/>
        <v>12555</v>
      </c>
      <c r="J15095" s="177" t="str">
        <f t="shared" si="471"/>
        <v>Date &gt; 1920</v>
      </c>
    </row>
    <row r="15096" spans="1:10" x14ac:dyDescent="0.3">
      <c r="A15096" s="178" t="s">
        <v>3565</v>
      </c>
      <c r="B15096" s="178" t="s">
        <v>21</v>
      </c>
      <c r="C15096" s="178" t="s">
        <v>10995</v>
      </c>
      <c r="D15096" s="178" t="s">
        <v>11053</v>
      </c>
      <c r="E15096" s="179">
        <v>36368</v>
      </c>
      <c r="F15096" s="180">
        <v>0</v>
      </c>
      <c r="G15096" s="180">
        <v>3000</v>
      </c>
      <c r="H15096" s="180">
        <v>3000</v>
      </c>
      <c r="I15096" s="180">
        <f t="shared" si="470"/>
        <v>6000</v>
      </c>
      <c r="J15096" s="177" t="str">
        <f t="shared" si="471"/>
        <v>Date &gt; 1920</v>
      </c>
    </row>
    <row r="15097" spans="1:10" x14ac:dyDescent="0.3">
      <c r="A15097" s="178" t="s">
        <v>3565</v>
      </c>
      <c r="B15097" s="178" t="s">
        <v>21</v>
      </c>
      <c r="C15097" s="178" t="s">
        <v>10995</v>
      </c>
      <c r="D15097" s="178" t="s">
        <v>11054</v>
      </c>
      <c r="E15097" s="179">
        <v>36405</v>
      </c>
      <c r="F15097" s="180">
        <v>73309</v>
      </c>
      <c r="G15097" s="180">
        <v>0</v>
      </c>
      <c r="H15097" s="180">
        <v>8146.3</v>
      </c>
      <c r="I15097" s="180">
        <f t="shared" si="470"/>
        <v>81455.3</v>
      </c>
      <c r="J15097" s="177" t="str">
        <f t="shared" si="471"/>
        <v>Date &gt; 1920</v>
      </c>
    </row>
    <row r="15098" spans="1:10" x14ac:dyDescent="0.3">
      <c r="A15098" s="178" t="s">
        <v>3565</v>
      </c>
      <c r="B15098" s="178" t="s">
        <v>21</v>
      </c>
      <c r="C15098" s="178" t="s">
        <v>10995</v>
      </c>
      <c r="D15098" s="178" t="s">
        <v>11054</v>
      </c>
      <c r="E15098" s="179">
        <v>36405</v>
      </c>
      <c r="F15098" s="180">
        <v>15259</v>
      </c>
      <c r="G15098" s="180">
        <v>0</v>
      </c>
      <c r="H15098" s="180">
        <v>1696.12</v>
      </c>
      <c r="I15098" s="180">
        <f t="shared" si="470"/>
        <v>16955.12</v>
      </c>
      <c r="J15098" s="177" t="str">
        <f t="shared" si="471"/>
        <v>Date &gt; 1920</v>
      </c>
    </row>
    <row r="15099" spans="1:10" x14ac:dyDescent="0.3">
      <c r="A15099" s="178" t="s">
        <v>3565</v>
      </c>
      <c r="B15099" s="178" t="s">
        <v>21</v>
      </c>
      <c r="C15099" s="178" t="s">
        <v>10995</v>
      </c>
      <c r="D15099" s="178" t="s">
        <v>11054</v>
      </c>
      <c r="E15099" s="179">
        <v>36418</v>
      </c>
      <c r="F15099" s="180">
        <v>91644</v>
      </c>
      <c r="G15099" s="180">
        <v>0</v>
      </c>
      <c r="H15099" s="180">
        <v>10182.870000000001</v>
      </c>
      <c r="I15099" s="180">
        <f t="shared" si="470"/>
        <v>101826.87</v>
      </c>
      <c r="J15099" s="177" t="str">
        <f t="shared" si="471"/>
        <v>Date &gt; 1920</v>
      </c>
    </row>
    <row r="15100" spans="1:10" x14ac:dyDescent="0.3">
      <c r="A15100" s="178" t="s">
        <v>3565</v>
      </c>
      <c r="B15100" s="178" t="s">
        <v>21</v>
      </c>
      <c r="C15100" s="178" t="s">
        <v>10995</v>
      </c>
      <c r="D15100" s="178" t="s">
        <v>11054</v>
      </c>
      <c r="E15100" s="179">
        <v>36439</v>
      </c>
      <c r="F15100" s="180">
        <v>156083</v>
      </c>
      <c r="G15100" s="180">
        <v>0</v>
      </c>
      <c r="H15100" s="180">
        <v>17343.849999999999</v>
      </c>
      <c r="I15100" s="180">
        <f t="shared" si="470"/>
        <v>173426.85</v>
      </c>
      <c r="J15100" s="177" t="str">
        <f t="shared" si="471"/>
        <v>Date &gt; 1920</v>
      </c>
    </row>
    <row r="15101" spans="1:10" x14ac:dyDescent="0.3">
      <c r="A15101" s="178" t="s">
        <v>3565</v>
      </c>
      <c r="B15101" s="178" t="s">
        <v>21</v>
      </c>
      <c r="C15101" s="178" t="s">
        <v>10995</v>
      </c>
      <c r="D15101" s="178" t="s">
        <v>11054</v>
      </c>
      <c r="E15101" s="179">
        <v>36489</v>
      </c>
      <c r="F15101" s="180">
        <v>57090</v>
      </c>
      <c r="G15101" s="180">
        <v>0</v>
      </c>
      <c r="H15101" s="180">
        <v>6342.17</v>
      </c>
      <c r="I15101" s="180">
        <f t="shared" si="470"/>
        <v>63432.17</v>
      </c>
      <c r="J15101" s="177" t="str">
        <f t="shared" si="471"/>
        <v>Date &gt; 1920</v>
      </c>
    </row>
    <row r="15102" spans="1:10" x14ac:dyDescent="0.3">
      <c r="A15102" s="178" t="s">
        <v>3565</v>
      </c>
      <c r="B15102" s="178" t="s">
        <v>21</v>
      </c>
      <c r="C15102" s="178" t="s">
        <v>10995</v>
      </c>
      <c r="D15102" s="178" t="s">
        <v>11054</v>
      </c>
      <c r="E15102" s="179">
        <v>36545</v>
      </c>
      <c r="F15102" s="180">
        <v>164799</v>
      </c>
      <c r="G15102" s="180">
        <v>0</v>
      </c>
      <c r="H15102" s="180">
        <v>18311.349999999999</v>
      </c>
      <c r="I15102" s="180">
        <f t="shared" si="470"/>
        <v>183110.35</v>
      </c>
      <c r="J15102" s="177" t="str">
        <f t="shared" si="471"/>
        <v>Date &gt; 1920</v>
      </c>
    </row>
    <row r="15103" spans="1:10" x14ac:dyDescent="0.3">
      <c r="A15103" s="178" t="s">
        <v>3565</v>
      </c>
      <c r="B15103" s="178" t="s">
        <v>21</v>
      </c>
      <c r="C15103" s="178" t="s">
        <v>10995</v>
      </c>
      <c r="D15103" s="178" t="s">
        <v>11054</v>
      </c>
      <c r="E15103" s="179">
        <v>36572</v>
      </c>
      <c r="F15103" s="180">
        <v>8208</v>
      </c>
      <c r="G15103" s="180">
        <v>0</v>
      </c>
      <c r="H15103" s="180">
        <v>912.84</v>
      </c>
      <c r="I15103" s="180">
        <f t="shared" si="470"/>
        <v>9120.84</v>
      </c>
      <c r="J15103" s="177" t="str">
        <f t="shared" si="471"/>
        <v>Date &gt; 1920</v>
      </c>
    </row>
    <row r="15104" spans="1:10" x14ac:dyDescent="0.3">
      <c r="A15104" s="178" t="s">
        <v>3565</v>
      </c>
      <c r="B15104" s="178" t="s">
        <v>21</v>
      </c>
      <c r="C15104" s="178" t="s">
        <v>10995</v>
      </c>
      <c r="D15104" s="178" t="s">
        <v>11054</v>
      </c>
      <c r="E15104" s="179">
        <v>36614</v>
      </c>
      <c r="F15104" s="180">
        <v>33319</v>
      </c>
      <c r="G15104" s="180">
        <v>0</v>
      </c>
      <c r="H15104" s="180">
        <v>2201.4299999999998</v>
      </c>
      <c r="I15104" s="180">
        <f t="shared" si="470"/>
        <v>35520.43</v>
      </c>
      <c r="J15104" s="177" t="str">
        <f t="shared" si="471"/>
        <v>Date &gt; 1920</v>
      </c>
    </row>
    <row r="15105" spans="1:10" x14ac:dyDescent="0.3">
      <c r="A15105" s="178" t="s">
        <v>3565</v>
      </c>
      <c r="B15105" s="178" t="s">
        <v>21</v>
      </c>
      <c r="C15105" s="178" t="s">
        <v>10995</v>
      </c>
      <c r="D15105" s="178" t="s">
        <v>11054</v>
      </c>
      <c r="E15105" s="179">
        <v>36866</v>
      </c>
      <c r="F15105" s="180">
        <v>4813</v>
      </c>
      <c r="G15105" s="180">
        <v>0</v>
      </c>
      <c r="H15105" s="180">
        <v>534.66</v>
      </c>
      <c r="I15105" s="180">
        <f t="shared" si="470"/>
        <v>5347.66</v>
      </c>
      <c r="J15105" s="177" t="str">
        <f t="shared" si="471"/>
        <v>Date &gt; 1920</v>
      </c>
    </row>
    <row r="15106" spans="1:10" x14ac:dyDescent="0.3">
      <c r="A15106" s="178" t="s">
        <v>3565</v>
      </c>
      <c r="B15106" s="178" t="s">
        <v>21</v>
      </c>
      <c r="C15106" s="178" t="s">
        <v>10995</v>
      </c>
      <c r="D15106" s="178" t="s">
        <v>11054</v>
      </c>
      <c r="E15106" s="179">
        <v>36881</v>
      </c>
      <c r="F15106" s="180">
        <v>20195</v>
      </c>
      <c r="G15106" s="180">
        <v>0</v>
      </c>
      <c r="H15106" s="180">
        <v>3743.53</v>
      </c>
      <c r="I15106" s="180">
        <f t="shared" si="470"/>
        <v>23938.53</v>
      </c>
      <c r="J15106" s="177" t="str">
        <f t="shared" si="471"/>
        <v>Date &gt; 1920</v>
      </c>
    </row>
    <row r="15107" spans="1:10" x14ac:dyDescent="0.3">
      <c r="A15107" s="178" t="s">
        <v>3565</v>
      </c>
      <c r="B15107" s="178" t="s">
        <v>21</v>
      </c>
      <c r="C15107" s="178" t="s">
        <v>10995</v>
      </c>
      <c r="D15107" s="178" t="s">
        <v>11054</v>
      </c>
      <c r="E15107" s="179">
        <v>36936</v>
      </c>
      <c r="F15107" s="180">
        <v>4747</v>
      </c>
      <c r="G15107" s="180">
        <v>0</v>
      </c>
      <c r="H15107" s="180">
        <v>526.79999999999995</v>
      </c>
      <c r="I15107" s="180">
        <f t="shared" si="470"/>
        <v>5273.8</v>
      </c>
      <c r="J15107" s="177" t="str">
        <f t="shared" si="471"/>
        <v>Date &gt; 1920</v>
      </c>
    </row>
    <row r="15108" spans="1:10" x14ac:dyDescent="0.3">
      <c r="A15108" s="178" t="s">
        <v>3565</v>
      </c>
      <c r="B15108" s="178" t="s">
        <v>21</v>
      </c>
      <c r="C15108" s="178" t="s">
        <v>10995</v>
      </c>
      <c r="D15108" s="178" t="s">
        <v>11054</v>
      </c>
      <c r="E15108" s="179">
        <v>37040</v>
      </c>
      <c r="F15108" s="180">
        <v>7297</v>
      </c>
      <c r="G15108" s="180">
        <v>0</v>
      </c>
      <c r="H15108" s="180">
        <v>810.91</v>
      </c>
      <c r="I15108" s="180">
        <f t="shared" si="470"/>
        <v>8107.91</v>
      </c>
      <c r="J15108" s="177" t="str">
        <f t="shared" si="471"/>
        <v>Date &gt; 1920</v>
      </c>
    </row>
    <row r="15109" spans="1:10" x14ac:dyDescent="0.3">
      <c r="A15109" s="178" t="s">
        <v>3565</v>
      </c>
      <c r="B15109" s="178" t="s">
        <v>21</v>
      </c>
      <c r="C15109" s="178" t="s">
        <v>10995</v>
      </c>
      <c r="D15109" s="178" t="s">
        <v>11054</v>
      </c>
      <c r="E15109" s="179">
        <v>37371</v>
      </c>
      <c r="F15109" s="180">
        <v>12364</v>
      </c>
      <c r="G15109" s="180">
        <v>0</v>
      </c>
      <c r="H15109" s="180">
        <v>1374.66</v>
      </c>
      <c r="I15109" s="180">
        <f t="shared" ref="I15109:I15172" si="472">SUM(F15109:H15109)</f>
        <v>13738.66</v>
      </c>
      <c r="J15109" s="177" t="str">
        <f t="shared" ref="J15109:J15172" si="473">IF(OR(YEAR(E15109)&gt; 1920, ISBLANK(E15109)), "Date &gt; 1920", "Sketchy date")</f>
        <v>Date &gt; 1920</v>
      </c>
    </row>
    <row r="15110" spans="1:10" x14ac:dyDescent="0.3">
      <c r="A15110" s="178" t="s">
        <v>3565</v>
      </c>
      <c r="B15110" s="178" t="s">
        <v>21</v>
      </c>
      <c r="C15110" s="178" t="s">
        <v>10995</v>
      </c>
      <c r="D15110" s="178" t="s">
        <v>11054</v>
      </c>
      <c r="E15110" s="179">
        <v>37508</v>
      </c>
      <c r="F15110" s="180">
        <v>1146</v>
      </c>
      <c r="G15110" s="180">
        <v>0</v>
      </c>
      <c r="H15110" s="180">
        <v>126.68</v>
      </c>
      <c r="I15110" s="180">
        <f t="shared" si="472"/>
        <v>1272.68</v>
      </c>
      <c r="J15110" s="177" t="str">
        <f t="shared" si="473"/>
        <v>Date &gt; 1920</v>
      </c>
    </row>
    <row r="15111" spans="1:10" x14ac:dyDescent="0.3">
      <c r="A15111" s="178" t="s">
        <v>3565</v>
      </c>
      <c r="B15111" s="178" t="s">
        <v>21</v>
      </c>
      <c r="C15111" s="178" t="s">
        <v>10995</v>
      </c>
      <c r="D15111" s="178" t="s">
        <v>11055</v>
      </c>
      <c r="E15111" s="179">
        <v>36819</v>
      </c>
      <c r="F15111" s="180">
        <v>0</v>
      </c>
      <c r="G15111" s="180">
        <v>46445.79</v>
      </c>
      <c r="H15111" s="180">
        <v>46445.78</v>
      </c>
      <c r="I15111" s="180">
        <f t="shared" si="472"/>
        <v>92891.57</v>
      </c>
      <c r="J15111" s="177" t="str">
        <f t="shared" si="473"/>
        <v>Date &gt; 1920</v>
      </c>
    </row>
    <row r="15112" spans="1:10" x14ac:dyDescent="0.3">
      <c r="A15112" s="178" t="s">
        <v>3565</v>
      </c>
      <c r="B15112" s="178" t="s">
        <v>21</v>
      </c>
      <c r="C15112" s="178" t="s">
        <v>10995</v>
      </c>
      <c r="D15112" s="178" t="s">
        <v>11055</v>
      </c>
      <c r="E15112" s="179">
        <v>36915</v>
      </c>
      <c r="F15112" s="180">
        <v>0</v>
      </c>
      <c r="G15112" s="180">
        <v>64916.99</v>
      </c>
      <c r="H15112" s="180">
        <v>64917.01</v>
      </c>
      <c r="I15112" s="180">
        <f t="shared" si="472"/>
        <v>129834</v>
      </c>
      <c r="J15112" s="177" t="str">
        <f t="shared" si="473"/>
        <v>Date &gt; 1920</v>
      </c>
    </row>
    <row r="15113" spans="1:10" x14ac:dyDescent="0.3">
      <c r="A15113" s="178" t="s">
        <v>3565</v>
      </c>
      <c r="B15113" s="178" t="s">
        <v>21</v>
      </c>
      <c r="C15113" s="178" t="s">
        <v>10995</v>
      </c>
      <c r="D15113" s="178" t="s">
        <v>11055</v>
      </c>
      <c r="E15113" s="179">
        <v>36992</v>
      </c>
      <c r="F15113" s="180">
        <v>0</v>
      </c>
      <c r="G15113" s="180">
        <v>5940.72</v>
      </c>
      <c r="H15113" s="180">
        <v>4930.13</v>
      </c>
      <c r="I15113" s="180">
        <f t="shared" si="472"/>
        <v>10870.85</v>
      </c>
      <c r="J15113" s="177" t="str">
        <f t="shared" si="473"/>
        <v>Date &gt; 1920</v>
      </c>
    </row>
    <row r="15114" spans="1:10" x14ac:dyDescent="0.3">
      <c r="A15114" s="178" t="s">
        <v>3565</v>
      </c>
      <c r="B15114" s="178" t="s">
        <v>21</v>
      </c>
      <c r="C15114" s="178" t="s">
        <v>10995</v>
      </c>
      <c r="D15114" s="178" t="s">
        <v>11056</v>
      </c>
      <c r="E15114" s="179">
        <v>37567</v>
      </c>
      <c r="F15114" s="180">
        <v>185645</v>
      </c>
      <c r="G15114" s="180">
        <v>0</v>
      </c>
      <c r="H15114" s="180">
        <v>20628.310000000001</v>
      </c>
      <c r="I15114" s="180">
        <f t="shared" si="472"/>
        <v>206273.31</v>
      </c>
      <c r="J15114" s="177" t="str">
        <f t="shared" si="473"/>
        <v>Date &gt; 1920</v>
      </c>
    </row>
    <row r="15115" spans="1:10" x14ac:dyDescent="0.3">
      <c r="A15115" s="178" t="s">
        <v>3565</v>
      </c>
      <c r="B15115" s="178" t="s">
        <v>21</v>
      </c>
      <c r="C15115" s="178" t="s">
        <v>10995</v>
      </c>
      <c r="D15115" s="178" t="s">
        <v>11056</v>
      </c>
      <c r="E15115" s="179">
        <v>37665</v>
      </c>
      <c r="F15115" s="180">
        <v>28549</v>
      </c>
      <c r="G15115" s="180">
        <v>0</v>
      </c>
      <c r="H15115" s="180">
        <v>3170.69</v>
      </c>
      <c r="I15115" s="180">
        <f t="shared" si="472"/>
        <v>31719.69</v>
      </c>
      <c r="J15115" s="177" t="str">
        <f t="shared" si="473"/>
        <v>Date &gt; 1920</v>
      </c>
    </row>
    <row r="15116" spans="1:10" x14ac:dyDescent="0.3">
      <c r="A15116" s="178" t="s">
        <v>3565</v>
      </c>
      <c r="B15116" s="178" t="s">
        <v>21</v>
      </c>
      <c r="C15116" s="178" t="s">
        <v>10995</v>
      </c>
      <c r="D15116" s="178" t="s">
        <v>11056</v>
      </c>
      <c r="E15116" s="179">
        <v>38065</v>
      </c>
      <c r="F15116" s="180">
        <v>11262</v>
      </c>
      <c r="G15116" s="180">
        <v>0</v>
      </c>
      <c r="H15116" s="180">
        <v>0</v>
      </c>
      <c r="I15116" s="180">
        <f t="shared" si="472"/>
        <v>11262</v>
      </c>
      <c r="J15116" s="177" t="str">
        <f t="shared" si="473"/>
        <v>Date &gt; 1920</v>
      </c>
    </row>
    <row r="15117" spans="1:10" x14ac:dyDescent="0.3">
      <c r="A15117" s="178" t="s">
        <v>3565</v>
      </c>
      <c r="B15117" s="178" t="s">
        <v>21</v>
      </c>
      <c r="C15117" s="178" t="s">
        <v>10995</v>
      </c>
      <c r="D15117" s="178" t="s">
        <v>11057</v>
      </c>
      <c r="E15117" s="179">
        <v>37288</v>
      </c>
      <c r="F15117" s="180">
        <v>0</v>
      </c>
      <c r="G15117" s="180">
        <v>25967.7</v>
      </c>
      <c r="H15117" s="180">
        <v>17311.810000000001</v>
      </c>
      <c r="I15117" s="180">
        <f t="shared" si="472"/>
        <v>43279.51</v>
      </c>
      <c r="J15117" s="177" t="str">
        <f t="shared" si="473"/>
        <v>Date &gt; 1920</v>
      </c>
    </row>
    <row r="15118" spans="1:10" x14ac:dyDescent="0.3">
      <c r="A15118" s="178" t="s">
        <v>3565</v>
      </c>
      <c r="B15118" s="178" t="s">
        <v>21</v>
      </c>
      <c r="C15118" s="178" t="s">
        <v>10995</v>
      </c>
      <c r="D15118" s="178" t="s">
        <v>11058</v>
      </c>
      <c r="E15118" s="179">
        <v>37431</v>
      </c>
      <c r="F15118" s="180">
        <v>0</v>
      </c>
      <c r="G15118" s="180">
        <v>3034.2</v>
      </c>
      <c r="H15118" s="180">
        <v>2022.8</v>
      </c>
      <c r="I15118" s="180">
        <f t="shared" si="472"/>
        <v>5057</v>
      </c>
      <c r="J15118" s="177" t="str">
        <f t="shared" si="473"/>
        <v>Date &gt; 1920</v>
      </c>
    </row>
    <row r="15119" spans="1:10" x14ac:dyDescent="0.3">
      <c r="A15119" s="178" t="s">
        <v>3565</v>
      </c>
      <c r="B15119" s="178" t="s">
        <v>21</v>
      </c>
      <c r="C15119" s="178" t="s">
        <v>10995</v>
      </c>
      <c r="D15119" s="178" t="s">
        <v>11059</v>
      </c>
      <c r="E15119" s="179">
        <v>37665</v>
      </c>
      <c r="F15119" s="180">
        <v>4199</v>
      </c>
      <c r="G15119" s="180">
        <v>0</v>
      </c>
      <c r="H15119" s="180">
        <v>467.4</v>
      </c>
      <c r="I15119" s="180">
        <f t="shared" si="472"/>
        <v>4666.3999999999996</v>
      </c>
      <c r="J15119" s="177" t="str">
        <f t="shared" si="473"/>
        <v>Date &gt; 1920</v>
      </c>
    </row>
    <row r="15120" spans="1:10" x14ac:dyDescent="0.3">
      <c r="A15120" s="178" t="s">
        <v>3565</v>
      </c>
      <c r="B15120" s="178" t="s">
        <v>21</v>
      </c>
      <c r="C15120" s="178" t="s">
        <v>10995</v>
      </c>
      <c r="D15120" s="178" t="s">
        <v>11059</v>
      </c>
      <c r="E15120" s="179">
        <v>37707</v>
      </c>
      <c r="F15120" s="180">
        <v>232025</v>
      </c>
      <c r="G15120" s="180">
        <v>3912</v>
      </c>
      <c r="H15120" s="180">
        <v>26759.33</v>
      </c>
      <c r="I15120" s="180">
        <f t="shared" si="472"/>
        <v>262696.33</v>
      </c>
      <c r="J15120" s="177" t="str">
        <f t="shared" si="473"/>
        <v>Date &gt; 1920</v>
      </c>
    </row>
    <row r="15121" spans="1:10" x14ac:dyDescent="0.3">
      <c r="A15121" s="178" t="s">
        <v>3565</v>
      </c>
      <c r="B15121" s="178" t="s">
        <v>21</v>
      </c>
      <c r="C15121" s="178" t="s">
        <v>10995</v>
      </c>
      <c r="D15121" s="178" t="s">
        <v>11059</v>
      </c>
      <c r="E15121" s="179">
        <v>38065</v>
      </c>
      <c r="F15121" s="180">
        <v>3150</v>
      </c>
      <c r="G15121" s="180">
        <v>0</v>
      </c>
      <c r="H15121" s="180">
        <v>350</v>
      </c>
      <c r="I15121" s="180">
        <f t="shared" si="472"/>
        <v>3500</v>
      </c>
      <c r="J15121" s="177" t="str">
        <f t="shared" si="473"/>
        <v>Date &gt; 1920</v>
      </c>
    </row>
    <row r="15122" spans="1:10" x14ac:dyDescent="0.3">
      <c r="A15122" s="178" t="s">
        <v>3565</v>
      </c>
      <c r="B15122" s="178" t="s">
        <v>21</v>
      </c>
      <c r="C15122" s="178" t="s">
        <v>10995</v>
      </c>
      <c r="D15122" s="178" t="s">
        <v>11060</v>
      </c>
      <c r="E15122" s="179">
        <v>37561</v>
      </c>
      <c r="F15122" s="180">
        <v>0</v>
      </c>
      <c r="G15122" s="180">
        <v>8269.2000000000007</v>
      </c>
      <c r="H15122" s="180">
        <v>7065.61</v>
      </c>
      <c r="I15122" s="180">
        <f t="shared" si="472"/>
        <v>15334.810000000001</v>
      </c>
      <c r="J15122" s="177" t="str">
        <f t="shared" si="473"/>
        <v>Date &gt; 1920</v>
      </c>
    </row>
    <row r="15123" spans="1:10" x14ac:dyDescent="0.3">
      <c r="A15123" s="178" t="s">
        <v>3565</v>
      </c>
      <c r="B15123" s="178" t="s">
        <v>21</v>
      </c>
      <c r="C15123" s="178" t="s">
        <v>10995</v>
      </c>
      <c r="D15123" s="178" t="s">
        <v>11060</v>
      </c>
      <c r="E15123" s="179">
        <v>37567</v>
      </c>
      <c r="F15123" s="180">
        <v>0</v>
      </c>
      <c r="G15123" s="180">
        <v>2329.21</v>
      </c>
      <c r="H15123" s="180">
        <v>0</v>
      </c>
      <c r="I15123" s="180">
        <f t="shared" si="472"/>
        <v>2329.21</v>
      </c>
      <c r="J15123" s="177" t="str">
        <f t="shared" si="473"/>
        <v>Date &gt; 1920</v>
      </c>
    </row>
    <row r="15124" spans="1:10" x14ac:dyDescent="0.3">
      <c r="A15124" s="178" t="s">
        <v>3565</v>
      </c>
      <c r="B15124" s="178" t="s">
        <v>21</v>
      </c>
      <c r="C15124" s="178" t="s">
        <v>10995</v>
      </c>
      <c r="D15124" s="178" t="s">
        <v>11061</v>
      </c>
      <c r="E15124" s="179">
        <v>38056</v>
      </c>
      <c r="F15124" s="180">
        <v>10470</v>
      </c>
      <c r="G15124" s="180">
        <v>0</v>
      </c>
      <c r="H15124" s="180">
        <v>1163.3800000000001</v>
      </c>
      <c r="I15124" s="180">
        <f t="shared" si="472"/>
        <v>11633.380000000001</v>
      </c>
      <c r="J15124" s="177" t="str">
        <f t="shared" si="473"/>
        <v>Date &gt; 1920</v>
      </c>
    </row>
    <row r="15125" spans="1:10" x14ac:dyDescent="0.3">
      <c r="A15125" s="178" t="s">
        <v>3565</v>
      </c>
      <c r="B15125" s="178" t="s">
        <v>21</v>
      </c>
      <c r="C15125" s="178" t="s">
        <v>10995</v>
      </c>
      <c r="D15125" s="178" t="s">
        <v>11061</v>
      </c>
      <c r="E15125" s="179">
        <v>38056</v>
      </c>
      <c r="F15125" s="180">
        <v>29892</v>
      </c>
      <c r="G15125" s="180">
        <v>0</v>
      </c>
      <c r="H15125" s="180">
        <v>3322.53</v>
      </c>
      <c r="I15125" s="180">
        <f t="shared" si="472"/>
        <v>33214.53</v>
      </c>
      <c r="J15125" s="177" t="str">
        <f t="shared" si="473"/>
        <v>Date &gt; 1920</v>
      </c>
    </row>
    <row r="15126" spans="1:10" x14ac:dyDescent="0.3">
      <c r="A15126" s="178" t="s">
        <v>3565</v>
      </c>
      <c r="B15126" s="178" t="s">
        <v>21</v>
      </c>
      <c r="C15126" s="178" t="s">
        <v>10995</v>
      </c>
      <c r="D15126" s="178" t="s">
        <v>11061</v>
      </c>
      <c r="E15126" s="179">
        <v>38106</v>
      </c>
      <c r="F15126" s="180">
        <v>298441</v>
      </c>
      <c r="G15126" s="180">
        <v>0</v>
      </c>
      <c r="H15126" s="180">
        <v>33160.6</v>
      </c>
      <c r="I15126" s="180">
        <f t="shared" si="472"/>
        <v>331601.59999999998</v>
      </c>
      <c r="J15126" s="177" t="str">
        <f t="shared" si="473"/>
        <v>Date &gt; 1920</v>
      </c>
    </row>
    <row r="15127" spans="1:10" x14ac:dyDescent="0.3">
      <c r="A15127" s="178" t="s">
        <v>3565</v>
      </c>
      <c r="B15127" s="178" t="s">
        <v>21</v>
      </c>
      <c r="C15127" s="178" t="s">
        <v>10995</v>
      </c>
      <c r="D15127" s="178" t="s">
        <v>11062</v>
      </c>
      <c r="E15127" s="179">
        <v>38293</v>
      </c>
      <c r="F15127" s="180">
        <v>0</v>
      </c>
      <c r="G15127" s="180">
        <v>28930.87</v>
      </c>
      <c r="H15127" s="180">
        <v>12398.94</v>
      </c>
      <c r="I15127" s="180">
        <f t="shared" si="472"/>
        <v>41329.81</v>
      </c>
      <c r="J15127" s="177" t="str">
        <f t="shared" si="473"/>
        <v>Date &gt; 1920</v>
      </c>
    </row>
    <row r="15128" spans="1:10" x14ac:dyDescent="0.3">
      <c r="A15128" s="178" t="s">
        <v>3565</v>
      </c>
      <c r="B15128" s="178" t="s">
        <v>21</v>
      </c>
      <c r="C15128" s="178" t="s">
        <v>10995</v>
      </c>
      <c r="D15128" s="178" t="s">
        <v>11063</v>
      </c>
      <c r="E15128" s="179">
        <v>38321</v>
      </c>
      <c r="F15128" s="180">
        <v>118101</v>
      </c>
      <c r="G15128" s="180">
        <v>0</v>
      </c>
      <c r="H15128" s="180">
        <v>12826</v>
      </c>
      <c r="I15128" s="180">
        <f t="shared" si="472"/>
        <v>130927</v>
      </c>
      <c r="J15128" s="177" t="str">
        <f t="shared" si="473"/>
        <v>Date &gt; 1920</v>
      </c>
    </row>
    <row r="15129" spans="1:10" x14ac:dyDescent="0.3">
      <c r="A15129" s="178" t="s">
        <v>3565</v>
      </c>
      <c r="B15129" s="178" t="s">
        <v>21</v>
      </c>
      <c r="C15129" s="178" t="s">
        <v>10995</v>
      </c>
      <c r="D15129" s="178" t="s">
        <v>11063</v>
      </c>
      <c r="E15129" s="179">
        <v>38343</v>
      </c>
      <c r="F15129" s="180">
        <v>24167</v>
      </c>
      <c r="G15129" s="180">
        <v>0</v>
      </c>
      <c r="H15129" s="180">
        <v>-5521.04</v>
      </c>
      <c r="I15129" s="180">
        <f t="shared" si="472"/>
        <v>18645.96</v>
      </c>
      <c r="J15129" s="177" t="str">
        <f t="shared" si="473"/>
        <v>Date &gt; 1920</v>
      </c>
    </row>
    <row r="15130" spans="1:10" x14ac:dyDescent="0.3">
      <c r="A15130" s="178" t="s">
        <v>3565</v>
      </c>
      <c r="B15130" s="178" t="s">
        <v>21</v>
      </c>
      <c r="C15130" s="178" t="s">
        <v>10995</v>
      </c>
      <c r="D15130" s="178" t="s">
        <v>11063</v>
      </c>
      <c r="E15130" s="179">
        <v>38413</v>
      </c>
      <c r="F15130" s="180">
        <v>41614</v>
      </c>
      <c r="G15130" s="180">
        <v>0</v>
      </c>
      <c r="H15130" s="180">
        <v>2190.64</v>
      </c>
      <c r="I15130" s="180">
        <f t="shared" si="472"/>
        <v>43804.639999999999</v>
      </c>
      <c r="J15130" s="177" t="str">
        <f t="shared" si="473"/>
        <v>Date &gt; 1920</v>
      </c>
    </row>
    <row r="15131" spans="1:10" x14ac:dyDescent="0.3">
      <c r="A15131" s="178" t="s">
        <v>3565</v>
      </c>
      <c r="B15131" s="178" t="s">
        <v>21</v>
      </c>
      <c r="C15131" s="178" t="s">
        <v>10995</v>
      </c>
      <c r="D15131" s="178" t="s">
        <v>11063</v>
      </c>
      <c r="E15131" s="179">
        <v>38454</v>
      </c>
      <c r="F15131" s="180">
        <v>10648</v>
      </c>
      <c r="G15131" s="180">
        <v>0</v>
      </c>
      <c r="H15131" s="180">
        <v>561.04999999999995</v>
      </c>
      <c r="I15131" s="180">
        <f t="shared" si="472"/>
        <v>11209.05</v>
      </c>
      <c r="J15131" s="177" t="str">
        <f t="shared" si="473"/>
        <v>Date &gt; 1920</v>
      </c>
    </row>
    <row r="15132" spans="1:10" x14ac:dyDescent="0.3">
      <c r="A15132" s="178" t="s">
        <v>3565</v>
      </c>
      <c r="B15132" s="178" t="s">
        <v>21</v>
      </c>
      <c r="C15132" s="178" t="s">
        <v>10995</v>
      </c>
      <c r="D15132" s="178" t="s">
        <v>11063</v>
      </c>
      <c r="E15132" s="179">
        <v>38532</v>
      </c>
      <c r="F15132" s="180">
        <v>16817</v>
      </c>
      <c r="G15132" s="180">
        <v>0</v>
      </c>
      <c r="H15132" s="180">
        <v>2769.35</v>
      </c>
      <c r="I15132" s="180">
        <f t="shared" si="472"/>
        <v>19586.349999999999</v>
      </c>
      <c r="J15132" s="177" t="str">
        <f t="shared" si="473"/>
        <v>Date &gt; 1920</v>
      </c>
    </row>
    <row r="15133" spans="1:10" x14ac:dyDescent="0.3">
      <c r="A15133" s="178" t="s">
        <v>3565</v>
      </c>
      <c r="B15133" s="178" t="s">
        <v>21</v>
      </c>
      <c r="C15133" s="178" t="s">
        <v>10995</v>
      </c>
      <c r="D15133" s="178" t="s">
        <v>11063</v>
      </c>
      <c r="E15133" s="179">
        <v>38597</v>
      </c>
      <c r="F15133" s="180">
        <v>29508</v>
      </c>
      <c r="G15133" s="180">
        <v>0</v>
      </c>
      <c r="H15133" s="180">
        <v>0</v>
      </c>
      <c r="I15133" s="180">
        <f t="shared" si="472"/>
        <v>29508</v>
      </c>
      <c r="J15133" s="177" t="str">
        <f t="shared" si="473"/>
        <v>Date &gt; 1920</v>
      </c>
    </row>
    <row r="15134" spans="1:10" x14ac:dyDescent="0.3">
      <c r="A15134" s="178" t="s">
        <v>3565</v>
      </c>
      <c r="B15134" s="178" t="s">
        <v>21</v>
      </c>
      <c r="C15134" s="178" t="s">
        <v>10995</v>
      </c>
      <c r="D15134" s="178" t="s">
        <v>11064</v>
      </c>
      <c r="E15134" s="179">
        <v>38293</v>
      </c>
      <c r="F15134" s="180">
        <v>0</v>
      </c>
      <c r="G15134" s="180">
        <v>12452.1</v>
      </c>
      <c r="H15134" s="180">
        <v>5336.62</v>
      </c>
      <c r="I15134" s="180">
        <f t="shared" si="472"/>
        <v>17788.72</v>
      </c>
      <c r="J15134" s="177" t="str">
        <f t="shared" si="473"/>
        <v>Date &gt; 1920</v>
      </c>
    </row>
    <row r="15135" spans="1:10" x14ac:dyDescent="0.3">
      <c r="A15135" s="178" t="s">
        <v>3565</v>
      </c>
      <c r="B15135" s="178" t="s">
        <v>21</v>
      </c>
      <c r="C15135" s="178" t="s">
        <v>10995</v>
      </c>
      <c r="D15135" s="178" t="s">
        <v>11064</v>
      </c>
      <c r="E15135" s="179">
        <v>38363</v>
      </c>
      <c r="F15135" s="180">
        <v>0</v>
      </c>
      <c r="G15135" s="180">
        <v>2669.44</v>
      </c>
      <c r="H15135" s="180">
        <v>1144.06</v>
      </c>
      <c r="I15135" s="180">
        <f t="shared" si="472"/>
        <v>3813.5</v>
      </c>
      <c r="J15135" s="177" t="str">
        <f t="shared" si="473"/>
        <v>Date &gt; 1920</v>
      </c>
    </row>
    <row r="15136" spans="1:10" x14ac:dyDescent="0.3">
      <c r="A15136" s="178" t="s">
        <v>3565</v>
      </c>
      <c r="B15136" s="178" t="s">
        <v>21</v>
      </c>
      <c r="C15136" s="178" t="s">
        <v>10995</v>
      </c>
      <c r="D15136" s="178" t="s">
        <v>11065</v>
      </c>
      <c r="E15136" s="179">
        <v>38638</v>
      </c>
      <c r="F15136" s="180">
        <v>49179</v>
      </c>
      <c r="G15136" s="180">
        <v>0</v>
      </c>
      <c r="H15136" s="180">
        <v>0</v>
      </c>
      <c r="I15136" s="180">
        <f t="shared" si="472"/>
        <v>49179</v>
      </c>
      <c r="J15136" s="177" t="str">
        <f t="shared" si="473"/>
        <v>Date &gt; 1920</v>
      </c>
    </row>
    <row r="15137" spans="1:10" x14ac:dyDescent="0.3">
      <c r="A15137" s="178" t="s">
        <v>3565</v>
      </c>
      <c r="B15137" s="178" t="s">
        <v>21</v>
      </c>
      <c r="C15137" s="178" t="s">
        <v>10995</v>
      </c>
      <c r="D15137" s="178" t="s">
        <v>11065</v>
      </c>
      <c r="E15137" s="179">
        <v>38657</v>
      </c>
      <c r="F15137" s="180">
        <v>31182</v>
      </c>
      <c r="G15137" s="180">
        <v>0</v>
      </c>
      <c r="H15137" s="180">
        <v>4231.4799999999996</v>
      </c>
      <c r="I15137" s="180">
        <f t="shared" si="472"/>
        <v>35413.479999999996</v>
      </c>
      <c r="J15137" s="177" t="str">
        <f t="shared" si="473"/>
        <v>Date &gt; 1920</v>
      </c>
    </row>
    <row r="15138" spans="1:10" x14ac:dyDescent="0.3">
      <c r="A15138" s="178" t="s">
        <v>3565</v>
      </c>
      <c r="B15138" s="178" t="s">
        <v>21</v>
      </c>
      <c r="C15138" s="178" t="s">
        <v>10995</v>
      </c>
      <c r="D15138" s="178" t="s">
        <v>11065</v>
      </c>
      <c r="E15138" s="179">
        <v>38657</v>
      </c>
      <c r="F15138" s="180">
        <v>140893</v>
      </c>
      <c r="G15138" s="180">
        <v>0</v>
      </c>
      <c r="H15138" s="180">
        <v>7414.95</v>
      </c>
      <c r="I15138" s="180">
        <f t="shared" si="472"/>
        <v>148307.95000000001</v>
      </c>
      <c r="J15138" s="177" t="str">
        <f t="shared" si="473"/>
        <v>Date &gt; 1920</v>
      </c>
    </row>
    <row r="15139" spans="1:10" x14ac:dyDescent="0.3">
      <c r="A15139" s="178" t="s">
        <v>3565</v>
      </c>
      <c r="B15139" s="178" t="s">
        <v>21</v>
      </c>
      <c r="C15139" s="178" t="s">
        <v>10995</v>
      </c>
      <c r="D15139" s="178" t="s">
        <v>11065</v>
      </c>
      <c r="E15139" s="179">
        <v>38693</v>
      </c>
      <c r="F15139" s="180">
        <v>476711</v>
      </c>
      <c r="G15139" s="180">
        <v>0</v>
      </c>
      <c r="H15139" s="180">
        <v>25089.58</v>
      </c>
      <c r="I15139" s="180">
        <f t="shared" si="472"/>
        <v>501800.58</v>
      </c>
      <c r="J15139" s="177" t="str">
        <f t="shared" si="473"/>
        <v>Date &gt; 1920</v>
      </c>
    </row>
    <row r="15140" spans="1:10" x14ac:dyDescent="0.3">
      <c r="A15140" s="178" t="s">
        <v>3565</v>
      </c>
      <c r="B15140" s="178" t="s">
        <v>21</v>
      </c>
      <c r="C15140" s="178" t="s">
        <v>10995</v>
      </c>
      <c r="D15140" s="178" t="s">
        <v>11065</v>
      </c>
      <c r="E15140" s="179">
        <v>38705</v>
      </c>
      <c r="F15140" s="180">
        <v>57673</v>
      </c>
      <c r="G15140" s="180">
        <v>0</v>
      </c>
      <c r="H15140" s="180">
        <v>3035.32</v>
      </c>
      <c r="I15140" s="180">
        <f t="shared" si="472"/>
        <v>60708.32</v>
      </c>
      <c r="J15140" s="177" t="str">
        <f t="shared" si="473"/>
        <v>Date &gt; 1920</v>
      </c>
    </row>
    <row r="15141" spans="1:10" x14ac:dyDescent="0.3">
      <c r="A15141" s="178" t="s">
        <v>3565</v>
      </c>
      <c r="B15141" s="178" t="s">
        <v>21</v>
      </c>
      <c r="C15141" s="178" t="s">
        <v>10995</v>
      </c>
      <c r="D15141" s="178" t="s">
        <v>11065</v>
      </c>
      <c r="E15141" s="179">
        <v>38734</v>
      </c>
      <c r="F15141" s="180">
        <v>1169</v>
      </c>
      <c r="G15141" s="180">
        <v>0</v>
      </c>
      <c r="H15141" s="180">
        <v>61.66</v>
      </c>
      <c r="I15141" s="180">
        <f t="shared" si="472"/>
        <v>1230.6600000000001</v>
      </c>
      <c r="J15141" s="177" t="str">
        <f t="shared" si="473"/>
        <v>Date &gt; 1920</v>
      </c>
    </row>
    <row r="15142" spans="1:10" x14ac:dyDescent="0.3">
      <c r="A15142" s="178" t="s">
        <v>3565</v>
      </c>
      <c r="B15142" s="178" t="s">
        <v>21</v>
      </c>
      <c r="C15142" s="178" t="s">
        <v>10995</v>
      </c>
      <c r="D15142" s="178" t="s">
        <v>11065</v>
      </c>
      <c r="E15142" s="179">
        <v>38775</v>
      </c>
      <c r="F15142" s="180">
        <v>3023</v>
      </c>
      <c r="G15142" s="180">
        <v>0</v>
      </c>
      <c r="H15142" s="180">
        <v>158.94</v>
      </c>
      <c r="I15142" s="180">
        <f t="shared" si="472"/>
        <v>3181.94</v>
      </c>
      <c r="J15142" s="177" t="str">
        <f t="shared" si="473"/>
        <v>Date &gt; 1920</v>
      </c>
    </row>
    <row r="15143" spans="1:10" x14ac:dyDescent="0.3">
      <c r="A15143" s="178" t="s">
        <v>3565</v>
      </c>
      <c r="B15143" s="178" t="s">
        <v>21</v>
      </c>
      <c r="C15143" s="178" t="s">
        <v>10995</v>
      </c>
      <c r="D15143" s="178" t="s">
        <v>11065</v>
      </c>
      <c r="E15143" s="179">
        <v>38909</v>
      </c>
      <c r="F15143" s="180">
        <v>15696</v>
      </c>
      <c r="G15143" s="180">
        <v>0</v>
      </c>
      <c r="H15143" s="180">
        <v>825.42</v>
      </c>
      <c r="I15143" s="180">
        <f t="shared" si="472"/>
        <v>16521.419999999998</v>
      </c>
      <c r="J15143" s="177" t="str">
        <f t="shared" si="473"/>
        <v>Date &gt; 1920</v>
      </c>
    </row>
    <row r="15144" spans="1:10" x14ac:dyDescent="0.3">
      <c r="A15144" s="178" t="s">
        <v>3565</v>
      </c>
      <c r="B15144" s="178" t="s">
        <v>21</v>
      </c>
      <c r="C15144" s="178" t="s">
        <v>10995</v>
      </c>
      <c r="D15144" s="178" t="s">
        <v>11065</v>
      </c>
      <c r="E15144" s="179">
        <v>38923</v>
      </c>
      <c r="F15144" s="180">
        <v>70337</v>
      </c>
      <c r="G15144" s="180">
        <v>0</v>
      </c>
      <c r="H15144" s="180">
        <v>3702.49</v>
      </c>
      <c r="I15144" s="180">
        <f t="shared" si="472"/>
        <v>74039.490000000005</v>
      </c>
      <c r="J15144" s="177" t="str">
        <f t="shared" si="473"/>
        <v>Date &gt; 1920</v>
      </c>
    </row>
    <row r="15145" spans="1:10" x14ac:dyDescent="0.3">
      <c r="A15145" s="178" t="s">
        <v>3565</v>
      </c>
      <c r="B15145" s="178" t="s">
        <v>21</v>
      </c>
      <c r="C15145" s="178" t="s">
        <v>10995</v>
      </c>
      <c r="D15145" s="178" t="s">
        <v>11065</v>
      </c>
      <c r="E15145" s="179">
        <v>38938</v>
      </c>
      <c r="F15145" s="180">
        <v>43149</v>
      </c>
      <c r="G15145" s="180">
        <v>0</v>
      </c>
      <c r="H15145" s="180">
        <v>2270.94</v>
      </c>
      <c r="I15145" s="180">
        <f t="shared" si="472"/>
        <v>45419.94</v>
      </c>
      <c r="J15145" s="177" t="str">
        <f t="shared" si="473"/>
        <v>Date &gt; 1920</v>
      </c>
    </row>
    <row r="15146" spans="1:10" x14ac:dyDescent="0.3">
      <c r="A15146" s="178" t="s">
        <v>3565</v>
      </c>
      <c r="B15146" s="178" t="s">
        <v>21</v>
      </c>
      <c r="C15146" s="178" t="s">
        <v>10995</v>
      </c>
      <c r="D15146" s="178" t="s">
        <v>11065</v>
      </c>
      <c r="E15146" s="179">
        <v>38960</v>
      </c>
      <c r="F15146" s="180">
        <v>8217</v>
      </c>
      <c r="G15146" s="180">
        <v>0</v>
      </c>
      <c r="H15146" s="180">
        <v>433.01</v>
      </c>
      <c r="I15146" s="180">
        <f t="shared" si="472"/>
        <v>8650.01</v>
      </c>
      <c r="J15146" s="177" t="str">
        <f t="shared" si="473"/>
        <v>Date &gt; 1920</v>
      </c>
    </row>
    <row r="15147" spans="1:10" x14ac:dyDescent="0.3">
      <c r="A15147" s="178" t="s">
        <v>3565</v>
      </c>
      <c r="B15147" s="178" t="s">
        <v>21</v>
      </c>
      <c r="C15147" s="178" t="s">
        <v>10995</v>
      </c>
      <c r="D15147" s="178" t="s">
        <v>11065</v>
      </c>
      <c r="E15147" s="179">
        <v>38986</v>
      </c>
      <c r="F15147" s="180">
        <v>3096</v>
      </c>
      <c r="G15147" s="180">
        <v>0</v>
      </c>
      <c r="H15147" s="180">
        <v>162.1</v>
      </c>
      <c r="I15147" s="180">
        <f t="shared" si="472"/>
        <v>3258.1</v>
      </c>
      <c r="J15147" s="177" t="str">
        <f t="shared" si="473"/>
        <v>Date &gt; 1920</v>
      </c>
    </row>
    <row r="15148" spans="1:10" x14ac:dyDescent="0.3">
      <c r="A15148" s="178" t="s">
        <v>3565</v>
      </c>
      <c r="B15148" s="178" t="s">
        <v>21</v>
      </c>
      <c r="C15148" s="178" t="s">
        <v>10995</v>
      </c>
      <c r="D15148" s="178" t="s">
        <v>11065</v>
      </c>
      <c r="E15148" s="179">
        <v>39020</v>
      </c>
      <c r="F15148" s="180">
        <v>2345</v>
      </c>
      <c r="G15148" s="180">
        <v>0</v>
      </c>
      <c r="H15148" s="180">
        <v>123.54</v>
      </c>
      <c r="I15148" s="180">
        <f t="shared" si="472"/>
        <v>2468.54</v>
      </c>
      <c r="J15148" s="177" t="str">
        <f t="shared" si="473"/>
        <v>Date &gt; 1920</v>
      </c>
    </row>
    <row r="15149" spans="1:10" x14ac:dyDescent="0.3">
      <c r="A15149" s="178" t="s">
        <v>3565</v>
      </c>
      <c r="B15149" s="178" t="s">
        <v>21</v>
      </c>
      <c r="C15149" s="178" t="s">
        <v>10995</v>
      </c>
      <c r="D15149" s="178" t="s">
        <v>11065</v>
      </c>
      <c r="E15149" s="179">
        <v>39020</v>
      </c>
      <c r="F15149" s="180">
        <v>4291</v>
      </c>
      <c r="G15149" s="180">
        <v>0</v>
      </c>
      <c r="H15149" s="180">
        <v>226.68</v>
      </c>
      <c r="I15149" s="180">
        <f t="shared" si="472"/>
        <v>4517.68</v>
      </c>
      <c r="J15149" s="177" t="str">
        <f t="shared" si="473"/>
        <v>Date &gt; 1920</v>
      </c>
    </row>
    <row r="15150" spans="1:10" x14ac:dyDescent="0.3">
      <c r="A15150" s="178" t="s">
        <v>3565</v>
      </c>
      <c r="B15150" s="178" t="s">
        <v>21</v>
      </c>
      <c r="C15150" s="178" t="s">
        <v>10995</v>
      </c>
      <c r="D15150" s="178" t="s">
        <v>11065</v>
      </c>
      <c r="E15150" s="179">
        <v>39057</v>
      </c>
      <c r="F15150" s="180">
        <v>29190</v>
      </c>
      <c r="G15150" s="180">
        <v>0</v>
      </c>
      <c r="H15150" s="180">
        <v>1536.19</v>
      </c>
      <c r="I15150" s="180">
        <f t="shared" si="472"/>
        <v>30726.19</v>
      </c>
      <c r="J15150" s="177" t="str">
        <f t="shared" si="473"/>
        <v>Date &gt; 1920</v>
      </c>
    </row>
    <row r="15151" spans="1:10" x14ac:dyDescent="0.3">
      <c r="A15151" s="178" t="s">
        <v>3565</v>
      </c>
      <c r="B15151" s="178" t="s">
        <v>21</v>
      </c>
      <c r="C15151" s="178" t="s">
        <v>10995</v>
      </c>
      <c r="D15151" s="178" t="s">
        <v>11065</v>
      </c>
      <c r="E15151" s="179">
        <v>39106</v>
      </c>
      <c r="F15151" s="180">
        <v>1056</v>
      </c>
      <c r="G15151" s="180">
        <v>0</v>
      </c>
      <c r="H15151" s="180">
        <v>116.45</v>
      </c>
      <c r="I15151" s="180">
        <f t="shared" si="472"/>
        <v>1172.45</v>
      </c>
      <c r="J15151" s="177" t="str">
        <f t="shared" si="473"/>
        <v>Date &gt; 1920</v>
      </c>
    </row>
    <row r="15152" spans="1:10" x14ac:dyDescent="0.3">
      <c r="A15152" s="178" t="s">
        <v>3565</v>
      </c>
      <c r="B15152" s="178" t="s">
        <v>21</v>
      </c>
      <c r="C15152" s="178" t="s">
        <v>10995</v>
      </c>
      <c r="D15152" s="178" t="s">
        <v>11065</v>
      </c>
      <c r="E15152" s="179">
        <v>39435</v>
      </c>
      <c r="F15152" s="180">
        <v>25000</v>
      </c>
      <c r="G15152" s="180">
        <v>0</v>
      </c>
      <c r="H15152" s="180">
        <v>2569.25</v>
      </c>
      <c r="I15152" s="180">
        <f t="shared" si="472"/>
        <v>27569.25</v>
      </c>
      <c r="J15152" s="177" t="str">
        <f t="shared" si="473"/>
        <v>Date &gt; 1920</v>
      </c>
    </row>
    <row r="15153" spans="1:10" x14ac:dyDescent="0.3">
      <c r="A15153" s="178" t="s">
        <v>3565</v>
      </c>
      <c r="B15153" s="178" t="s">
        <v>21</v>
      </c>
      <c r="C15153" s="178" t="s">
        <v>10995</v>
      </c>
      <c r="D15153" s="178" t="s">
        <v>11065</v>
      </c>
      <c r="E15153" s="179">
        <v>39486</v>
      </c>
      <c r="F15153" s="180">
        <v>13425</v>
      </c>
      <c r="G15153" s="180">
        <v>0</v>
      </c>
      <c r="H15153" s="180">
        <v>0</v>
      </c>
      <c r="I15153" s="180">
        <f t="shared" si="472"/>
        <v>13425</v>
      </c>
      <c r="J15153" s="177" t="str">
        <f t="shared" si="473"/>
        <v>Date &gt; 1920</v>
      </c>
    </row>
    <row r="15154" spans="1:10" x14ac:dyDescent="0.3">
      <c r="A15154" s="178" t="s">
        <v>3565</v>
      </c>
      <c r="B15154" s="178" t="s">
        <v>21</v>
      </c>
      <c r="C15154" s="178" t="s">
        <v>10995</v>
      </c>
      <c r="D15154" s="178" t="s">
        <v>11066</v>
      </c>
      <c r="E15154" s="179">
        <v>38530</v>
      </c>
      <c r="F15154" s="180">
        <v>0</v>
      </c>
      <c r="G15154" s="180">
        <v>19146.66</v>
      </c>
      <c r="H15154" s="180">
        <v>8205.7099999999991</v>
      </c>
      <c r="I15154" s="180">
        <f t="shared" si="472"/>
        <v>27352.37</v>
      </c>
      <c r="J15154" s="177" t="str">
        <f t="shared" si="473"/>
        <v>Date &gt; 1920</v>
      </c>
    </row>
    <row r="15155" spans="1:10" x14ac:dyDescent="0.3">
      <c r="A15155" s="178" t="s">
        <v>3565</v>
      </c>
      <c r="B15155" s="178" t="s">
        <v>21</v>
      </c>
      <c r="C15155" s="178" t="s">
        <v>10995</v>
      </c>
      <c r="D15155" s="178" t="s">
        <v>11066</v>
      </c>
      <c r="E15155" s="179">
        <v>38597</v>
      </c>
      <c r="F15155" s="180">
        <v>0</v>
      </c>
      <c r="G15155" s="180">
        <v>3241.95</v>
      </c>
      <c r="H15155" s="180">
        <v>1389.4</v>
      </c>
      <c r="I15155" s="180">
        <f t="shared" si="472"/>
        <v>4631.3500000000004</v>
      </c>
      <c r="J15155" s="177" t="str">
        <f t="shared" si="473"/>
        <v>Date &gt; 1920</v>
      </c>
    </row>
    <row r="15156" spans="1:10" x14ac:dyDescent="0.3">
      <c r="A15156" s="178" t="s">
        <v>3565</v>
      </c>
      <c r="B15156" s="178" t="s">
        <v>21</v>
      </c>
      <c r="C15156" s="178" t="s">
        <v>10995</v>
      </c>
      <c r="D15156" s="178" t="s">
        <v>11066</v>
      </c>
      <c r="E15156" s="179">
        <v>38657</v>
      </c>
      <c r="F15156" s="180">
        <v>0</v>
      </c>
      <c r="G15156" s="180">
        <v>7747.25</v>
      </c>
      <c r="H15156" s="180">
        <v>3320.25</v>
      </c>
      <c r="I15156" s="180">
        <f t="shared" si="472"/>
        <v>11067.5</v>
      </c>
      <c r="J15156" s="177" t="str">
        <f t="shared" si="473"/>
        <v>Date &gt; 1920</v>
      </c>
    </row>
    <row r="15157" spans="1:10" x14ac:dyDescent="0.3">
      <c r="A15157" s="178" t="s">
        <v>3565</v>
      </c>
      <c r="B15157" s="178" t="s">
        <v>21</v>
      </c>
      <c r="C15157" s="178" t="s">
        <v>10995</v>
      </c>
      <c r="D15157" s="178" t="s">
        <v>11066</v>
      </c>
      <c r="E15157" s="179">
        <v>38691</v>
      </c>
      <c r="F15157" s="180">
        <v>0</v>
      </c>
      <c r="G15157" s="180">
        <v>4340.5200000000004</v>
      </c>
      <c r="H15157" s="180">
        <v>1860.23</v>
      </c>
      <c r="I15157" s="180">
        <f t="shared" si="472"/>
        <v>6200.75</v>
      </c>
      <c r="J15157" s="177" t="str">
        <f t="shared" si="473"/>
        <v>Date &gt; 1920</v>
      </c>
    </row>
    <row r="15158" spans="1:10" x14ac:dyDescent="0.3">
      <c r="A15158" s="178" t="s">
        <v>3565</v>
      </c>
      <c r="B15158" s="178" t="s">
        <v>21</v>
      </c>
      <c r="C15158" s="178" t="s">
        <v>10995</v>
      </c>
      <c r="D15158" s="178" t="s">
        <v>11066</v>
      </c>
      <c r="E15158" s="179">
        <v>39105</v>
      </c>
      <c r="F15158" s="180">
        <v>0</v>
      </c>
      <c r="G15158" s="180">
        <v>7352.42</v>
      </c>
      <c r="H15158" s="180">
        <v>3151.03</v>
      </c>
      <c r="I15158" s="180">
        <f t="shared" si="472"/>
        <v>10503.45</v>
      </c>
      <c r="J15158" s="177" t="str">
        <f t="shared" si="473"/>
        <v>Date &gt; 1920</v>
      </c>
    </row>
    <row r="15159" spans="1:10" x14ac:dyDescent="0.3">
      <c r="A15159" s="178" t="s">
        <v>3565</v>
      </c>
      <c r="B15159" s="178" t="s">
        <v>21</v>
      </c>
      <c r="C15159" s="178" t="s">
        <v>10995</v>
      </c>
      <c r="D15159" s="178" t="s">
        <v>11067</v>
      </c>
      <c r="E15159" s="179">
        <v>38862</v>
      </c>
      <c r="F15159" s="180">
        <v>530604</v>
      </c>
      <c r="G15159" s="180">
        <v>0</v>
      </c>
      <c r="H15159" s="180">
        <v>27927.11</v>
      </c>
      <c r="I15159" s="180">
        <f t="shared" si="472"/>
        <v>558531.11</v>
      </c>
      <c r="J15159" s="177" t="str">
        <f t="shared" si="473"/>
        <v>Date &gt; 1920</v>
      </c>
    </row>
    <row r="15160" spans="1:10" x14ac:dyDescent="0.3">
      <c r="A15160" s="178" t="s">
        <v>3565</v>
      </c>
      <c r="B15160" s="178" t="s">
        <v>21</v>
      </c>
      <c r="C15160" s="178" t="s">
        <v>10995</v>
      </c>
      <c r="D15160" s="178" t="s">
        <v>11067</v>
      </c>
      <c r="E15160" s="179">
        <v>38960</v>
      </c>
      <c r="F15160" s="180">
        <v>285828</v>
      </c>
      <c r="G15160" s="180">
        <v>0</v>
      </c>
      <c r="H15160" s="180">
        <v>15044.36</v>
      </c>
      <c r="I15160" s="180">
        <f t="shared" si="472"/>
        <v>300872.36</v>
      </c>
      <c r="J15160" s="177" t="str">
        <f t="shared" si="473"/>
        <v>Date &gt; 1920</v>
      </c>
    </row>
    <row r="15161" spans="1:10" x14ac:dyDescent="0.3">
      <c r="A15161" s="178" t="s">
        <v>3565</v>
      </c>
      <c r="B15161" s="178" t="s">
        <v>21</v>
      </c>
      <c r="C15161" s="178" t="s">
        <v>10995</v>
      </c>
      <c r="D15161" s="178" t="s">
        <v>11067</v>
      </c>
      <c r="E15161" s="179">
        <v>38960</v>
      </c>
      <c r="F15161" s="180">
        <v>14772</v>
      </c>
      <c r="G15161" s="180">
        <v>0</v>
      </c>
      <c r="H15161" s="180">
        <v>777.34</v>
      </c>
      <c r="I15161" s="180">
        <f t="shared" si="472"/>
        <v>15549.34</v>
      </c>
      <c r="J15161" s="177" t="str">
        <f t="shared" si="473"/>
        <v>Date &gt; 1920</v>
      </c>
    </row>
    <row r="15162" spans="1:10" x14ac:dyDescent="0.3">
      <c r="A15162" s="178" t="s">
        <v>3565</v>
      </c>
      <c r="B15162" s="178" t="s">
        <v>21</v>
      </c>
      <c r="C15162" s="178" t="s">
        <v>10995</v>
      </c>
      <c r="D15162" s="178" t="s">
        <v>11067</v>
      </c>
      <c r="E15162" s="179">
        <v>38986</v>
      </c>
      <c r="F15162" s="180">
        <v>983090</v>
      </c>
      <c r="G15162" s="180">
        <v>0</v>
      </c>
      <c r="H15162" s="180">
        <v>51741.64</v>
      </c>
      <c r="I15162" s="180">
        <f t="shared" si="472"/>
        <v>1034831.64</v>
      </c>
      <c r="J15162" s="177" t="str">
        <f t="shared" si="473"/>
        <v>Date &gt; 1920</v>
      </c>
    </row>
    <row r="15163" spans="1:10" x14ac:dyDescent="0.3">
      <c r="A15163" s="178" t="s">
        <v>3565</v>
      </c>
      <c r="B15163" s="178" t="s">
        <v>21</v>
      </c>
      <c r="C15163" s="178" t="s">
        <v>10995</v>
      </c>
      <c r="D15163" s="178" t="s">
        <v>11067</v>
      </c>
      <c r="E15163" s="179">
        <v>39020</v>
      </c>
      <c r="F15163" s="180">
        <v>2115832</v>
      </c>
      <c r="G15163" s="180">
        <v>0</v>
      </c>
      <c r="H15163" s="180">
        <v>111359.69</v>
      </c>
      <c r="I15163" s="180">
        <f t="shared" si="472"/>
        <v>2227191.69</v>
      </c>
      <c r="J15163" s="177" t="str">
        <f t="shared" si="473"/>
        <v>Date &gt; 1920</v>
      </c>
    </row>
    <row r="15164" spans="1:10" x14ac:dyDescent="0.3">
      <c r="A15164" s="178" t="s">
        <v>3565</v>
      </c>
      <c r="B15164" s="178" t="s">
        <v>21</v>
      </c>
      <c r="C15164" s="178" t="s">
        <v>10995</v>
      </c>
      <c r="D15164" s="178" t="s">
        <v>11067</v>
      </c>
      <c r="E15164" s="179">
        <v>39057</v>
      </c>
      <c r="F15164" s="180">
        <v>69874</v>
      </c>
      <c r="G15164" s="180">
        <v>0</v>
      </c>
      <c r="H15164" s="180">
        <v>13440.55</v>
      </c>
      <c r="I15164" s="180">
        <f t="shared" si="472"/>
        <v>83314.55</v>
      </c>
      <c r="J15164" s="177" t="str">
        <f t="shared" si="473"/>
        <v>Date &gt; 1920</v>
      </c>
    </row>
    <row r="15165" spans="1:10" x14ac:dyDescent="0.3">
      <c r="A15165" s="178" t="s">
        <v>3565</v>
      </c>
      <c r="B15165" s="178" t="s">
        <v>21</v>
      </c>
      <c r="C15165" s="178" t="s">
        <v>10995</v>
      </c>
      <c r="D15165" s="178" t="s">
        <v>11067</v>
      </c>
      <c r="E15165" s="179">
        <v>39196</v>
      </c>
      <c r="F15165" s="180">
        <v>630973</v>
      </c>
      <c r="G15165" s="180">
        <v>0</v>
      </c>
      <c r="H15165" s="180">
        <v>23446.44</v>
      </c>
      <c r="I15165" s="180">
        <f t="shared" si="472"/>
        <v>654419.43999999994</v>
      </c>
      <c r="J15165" s="177" t="str">
        <f t="shared" si="473"/>
        <v>Date &gt; 1920</v>
      </c>
    </row>
    <row r="15166" spans="1:10" x14ac:dyDescent="0.3">
      <c r="A15166" s="178" t="s">
        <v>3565</v>
      </c>
      <c r="B15166" s="178" t="s">
        <v>21</v>
      </c>
      <c r="C15166" s="178" t="s">
        <v>10995</v>
      </c>
      <c r="D15166" s="178" t="s">
        <v>11067</v>
      </c>
      <c r="E15166" s="179">
        <v>39232</v>
      </c>
      <c r="F15166" s="180">
        <v>91821</v>
      </c>
      <c r="G15166" s="180">
        <v>0</v>
      </c>
      <c r="H15166" s="180">
        <v>4832.59</v>
      </c>
      <c r="I15166" s="180">
        <f t="shared" si="472"/>
        <v>96653.59</v>
      </c>
      <c r="J15166" s="177" t="str">
        <f t="shared" si="473"/>
        <v>Date &gt; 1920</v>
      </c>
    </row>
    <row r="15167" spans="1:10" x14ac:dyDescent="0.3">
      <c r="A15167" s="178" t="s">
        <v>3565</v>
      </c>
      <c r="B15167" s="178" t="s">
        <v>21</v>
      </c>
      <c r="C15167" s="178" t="s">
        <v>10995</v>
      </c>
      <c r="D15167" s="178" t="s">
        <v>11067</v>
      </c>
      <c r="E15167" s="179">
        <v>39274</v>
      </c>
      <c r="F15167" s="180">
        <v>60491</v>
      </c>
      <c r="G15167" s="180">
        <v>0</v>
      </c>
      <c r="H15167" s="180">
        <v>3182.98</v>
      </c>
      <c r="I15167" s="180">
        <f t="shared" si="472"/>
        <v>63673.98</v>
      </c>
      <c r="J15167" s="177" t="str">
        <f t="shared" si="473"/>
        <v>Date &gt; 1920</v>
      </c>
    </row>
    <row r="15168" spans="1:10" x14ac:dyDescent="0.3">
      <c r="A15168" s="178" t="s">
        <v>3565</v>
      </c>
      <c r="B15168" s="178" t="s">
        <v>21</v>
      </c>
      <c r="C15168" s="178" t="s">
        <v>10995</v>
      </c>
      <c r="D15168" s="178" t="s">
        <v>11067</v>
      </c>
      <c r="E15168" s="179">
        <v>39303</v>
      </c>
      <c r="F15168" s="180">
        <v>5428</v>
      </c>
      <c r="G15168" s="180">
        <v>0</v>
      </c>
      <c r="H15168" s="180">
        <v>286</v>
      </c>
      <c r="I15168" s="180">
        <f t="shared" si="472"/>
        <v>5714</v>
      </c>
      <c r="J15168" s="177" t="str">
        <f t="shared" si="473"/>
        <v>Date &gt; 1920</v>
      </c>
    </row>
    <row r="15169" spans="1:10" x14ac:dyDescent="0.3">
      <c r="A15169" s="178" t="s">
        <v>3565</v>
      </c>
      <c r="B15169" s="178" t="s">
        <v>21</v>
      </c>
      <c r="C15169" s="178" t="s">
        <v>10995</v>
      </c>
      <c r="D15169" s="178" t="s">
        <v>11067</v>
      </c>
      <c r="E15169" s="179">
        <v>39337</v>
      </c>
      <c r="F15169" s="180">
        <v>161287</v>
      </c>
      <c r="G15169" s="180">
        <v>0</v>
      </c>
      <c r="H15169" s="180">
        <v>10483.719999999999</v>
      </c>
      <c r="I15169" s="180">
        <f t="shared" si="472"/>
        <v>171770.72</v>
      </c>
      <c r="J15169" s="177" t="str">
        <f t="shared" si="473"/>
        <v>Date &gt; 1920</v>
      </c>
    </row>
    <row r="15170" spans="1:10" x14ac:dyDescent="0.3">
      <c r="A15170" s="178" t="s">
        <v>3565</v>
      </c>
      <c r="B15170" s="178" t="s">
        <v>21</v>
      </c>
      <c r="C15170" s="178" t="s">
        <v>10995</v>
      </c>
      <c r="D15170" s="178" t="s">
        <v>11067</v>
      </c>
      <c r="E15170" s="179">
        <v>39640</v>
      </c>
      <c r="F15170" s="180">
        <v>46617</v>
      </c>
      <c r="G15170" s="180">
        <v>0</v>
      </c>
      <c r="H15170" s="180">
        <v>458.39</v>
      </c>
      <c r="I15170" s="180">
        <f t="shared" si="472"/>
        <v>47075.39</v>
      </c>
      <c r="J15170" s="177" t="str">
        <f t="shared" si="473"/>
        <v>Date &gt; 1920</v>
      </c>
    </row>
    <row r="15171" spans="1:10" x14ac:dyDescent="0.3">
      <c r="A15171" s="178" t="s">
        <v>3565</v>
      </c>
      <c r="B15171" s="178" t="s">
        <v>21</v>
      </c>
      <c r="C15171" s="178" t="s">
        <v>10995</v>
      </c>
      <c r="D15171" s="178" t="s">
        <v>11068</v>
      </c>
      <c r="E15171" s="179">
        <v>39274</v>
      </c>
      <c r="F15171" s="180">
        <v>314589</v>
      </c>
      <c r="G15171" s="180">
        <v>0</v>
      </c>
      <c r="H15171" s="180">
        <v>16558.57</v>
      </c>
      <c r="I15171" s="180">
        <f t="shared" si="472"/>
        <v>331147.57</v>
      </c>
      <c r="J15171" s="177" t="str">
        <f t="shared" si="473"/>
        <v>Date &gt; 1920</v>
      </c>
    </row>
    <row r="15172" spans="1:10" x14ac:dyDescent="0.3">
      <c r="A15172" s="178" t="s">
        <v>3565</v>
      </c>
      <c r="B15172" s="178" t="s">
        <v>21</v>
      </c>
      <c r="C15172" s="178" t="s">
        <v>10995</v>
      </c>
      <c r="D15172" s="178" t="s">
        <v>11068</v>
      </c>
      <c r="E15172" s="179">
        <v>39282</v>
      </c>
      <c r="F15172" s="180">
        <v>26971</v>
      </c>
      <c r="G15172" s="180">
        <v>0</v>
      </c>
      <c r="H15172" s="180">
        <v>1419.77</v>
      </c>
      <c r="I15172" s="180">
        <f t="shared" si="472"/>
        <v>28390.77</v>
      </c>
      <c r="J15172" s="177" t="str">
        <f t="shared" si="473"/>
        <v>Date &gt; 1920</v>
      </c>
    </row>
    <row r="15173" spans="1:10" x14ac:dyDescent="0.3">
      <c r="A15173" s="178" t="s">
        <v>3565</v>
      </c>
      <c r="B15173" s="178" t="s">
        <v>21</v>
      </c>
      <c r="C15173" s="178" t="s">
        <v>10995</v>
      </c>
      <c r="D15173" s="178" t="s">
        <v>11068</v>
      </c>
      <c r="E15173" s="179">
        <v>39303</v>
      </c>
      <c r="F15173" s="180">
        <v>895464</v>
      </c>
      <c r="G15173" s="180">
        <v>0</v>
      </c>
      <c r="H15173" s="180">
        <v>47129.98</v>
      </c>
      <c r="I15173" s="180">
        <f t="shared" ref="I15173:I15236" si="474">SUM(F15173:H15173)</f>
        <v>942593.98</v>
      </c>
      <c r="J15173" s="177" t="str">
        <f t="shared" ref="J15173:J15236" si="475">IF(OR(YEAR(E15173)&gt; 1920, ISBLANK(E15173)), "Date &gt; 1920", "Sketchy date")</f>
        <v>Date &gt; 1920</v>
      </c>
    </row>
    <row r="15174" spans="1:10" x14ac:dyDescent="0.3">
      <c r="A15174" s="178" t="s">
        <v>3565</v>
      </c>
      <c r="B15174" s="178" t="s">
        <v>21</v>
      </c>
      <c r="C15174" s="178" t="s">
        <v>10995</v>
      </c>
      <c r="D15174" s="178" t="s">
        <v>11068</v>
      </c>
      <c r="E15174" s="179">
        <v>39337</v>
      </c>
      <c r="F15174" s="180">
        <v>142537</v>
      </c>
      <c r="G15174" s="180">
        <v>0</v>
      </c>
      <c r="H15174" s="180">
        <v>7501.33</v>
      </c>
      <c r="I15174" s="180">
        <f t="shared" si="474"/>
        <v>150038.32999999999</v>
      </c>
      <c r="J15174" s="177" t="str">
        <f t="shared" si="475"/>
        <v>Date &gt; 1920</v>
      </c>
    </row>
    <row r="15175" spans="1:10" x14ac:dyDescent="0.3">
      <c r="A15175" s="178" t="s">
        <v>3565</v>
      </c>
      <c r="B15175" s="178" t="s">
        <v>21</v>
      </c>
      <c r="C15175" s="178" t="s">
        <v>10995</v>
      </c>
      <c r="D15175" s="178" t="s">
        <v>11068</v>
      </c>
      <c r="E15175" s="179">
        <v>39363</v>
      </c>
      <c r="F15175" s="180">
        <v>1894508</v>
      </c>
      <c r="G15175" s="180">
        <v>0</v>
      </c>
      <c r="H15175" s="180">
        <v>99712.05</v>
      </c>
      <c r="I15175" s="180">
        <f t="shared" si="474"/>
        <v>1994220.05</v>
      </c>
      <c r="J15175" s="177" t="str">
        <f t="shared" si="475"/>
        <v>Date &gt; 1920</v>
      </c>
    </row>
    <row r="15176" spans="1:10" x14ac:dyDescent="0.3">
      <c r="A15176" s="178" t="s">
        <v>3565</v>
      </c>
      <c r="B15176" s="178" t="s">
        <v>21</v>
      </c>
      <c r="C15176" s="178" t="s">
        <v>10995</v>
      </c>
      <c r="D15176" s="178" t="s">
        <v>11068</v>
      </c>
      <c r="E15176" s="179">
        <v>39392</v>
      </c>
      <c r="F15176" s="180">
        <v>2733401</v>
      </c>
      <c r="G15176" s="180">
        <v>0</v>
      </c>
      <c r="H15176" s="180">
        <v>186885.7</v>
      </c>
      <c r="I15176" s="180">
        <f t="shared" si="474"/>
        <v>2920286.7</v>
      </c>
      <c r="J15176" s="177" t="str">
        <f t="shared" si="475"/>
        <v>Date &gt; 1920</v>
      </c>
    </row>
    <row r="15177" spans="1:10" x14ac:dyDescent="0.3">
      <c r="A15177" s="178" t="s">
        <v>3565</v>
      </c>
      <c r="B15177" s="178" t="s">
        <v>21</v>
      </c>
      <c r="C15177" s="178" t="s">
        <v>10995</v>
      </c>
      <c r="D15177" s="178" t="s">
        <v>11068</v>
      </c>
      <c r="E15177" s="179">
        <v>39406</v>
      </c>
      <c r="F15177" s="180">
        <v>984885</v>
      </c>
      <c r="G15177" s="180">
        <v>0</v>
      </c>
      <c r="H15177" s="180">
        <v>68874.39</v>
      </c>
      <c r="I15177" s="180">
        <f t="shared" si="474"/>
        <v>1053759.3899999999</v>
      </c>
      <c r="J15177" s="177" t="str">
        <f t="shared" si="475"/>
        <v>Date &gt; 1920</v>
      </c>
    </row>
    <row r="15178" spans="1:10" x14ac:dyDescent="0.3">
      <c r="A15178" s="178" t="s">
        <v>3565</v>
      </c>
      <c r="B15178" s="178" t="s">
        <v>21</v>
      </c>
      <c r="C15178" s="178" t="s">
        <v>10995</v>
      </c>
      <c r="D15178" s="178" t="s">
        <v>11068</v>
      </c>
      <c r="E15178" s="179">
        <v>39419</v>
      </c>
      <c r="F15178" s="180">
        <v>250152</v>
      </c>
      <c r="G15178" s="180">
        <v>0</v>
      </c>
      <c r="H15178" s="180">
        <v>-46895.88</v>
      </c>
      <c r="I15178" s="180">
        <f t="shared" si="474"/>
        <v>203256.12</v>
      </c>
      <c r="J15178" s="177" t="str">
        <f t="shared" si="475"/>
        <v>Date &gt; 1920</v>
      </c>
    </row>
    <row r="15179" spans="1:10" x14ac:dyDescent="0.3">
      <c r="A15179" s="178" t="s">
        <v>3565</v>
      </c>
      <c r="B15179" s="178" t="s">
        <v>21</v>
      </c>
      <c r="C15179" s="178" t="s">
        <v>10995</v>
      </c>
      <c r="D15179" s="178" t="s">
        <v>11068</v>
      </c>
      <c r="E15179" s="179">
        <v>39458</v>
      </c>
      <c r="F15179" s="180">
        <v>306967</v>
      </c>
      <c r="G15179" s="180">
        <v>0</v>
      </c>
      <c r="H15179" s="180">
        <v>16156.15</v>
      </c>
      <c r="I15179" s="180">
        <f t="shared" si="474"/>
        <v>323123.15000000002</v>
      </c>
      <c r="J15179" s="177" t="str">
        <f t="shared" si="475"/>
        <v>Date &gt; 1920</v>
      </c>
    </row>
    <row r="15180" spans="1:10" x14ac:dyDescent="0.3">
      <c r="A15180" s="178" t="s">
        <v>3565</v>
      </c>
      <c r="B15180" s="178" t="s">
        <v>21</v>
      </c>
      <c r="C15180" s="178" t="s">
        <v>10995</v>
      </c>
      <c r="D15180" s="178" t="s">
        <v>11068</v>
      </c>
      <c r="E15180" s="179">
        <v>39486</v>
      </c>
      <c r="F15180" s="180">
        <v>53561</v>
      </c>
      <c r="G15180" s="180">
        <v>0</v>
      </c>
      <c r="H15180" s="180">
        <v>2819.19</v>
      </c>
      <c r="I15180" s="180">
        <f t="shared" si="474"/>
        <v>56380.19</v>
      </c>
      <c r="J15180" s="177" t="str">
        <f t="shared" si="475"/>
        <v>Date &gt; 1920</v>
      </c>
    </row>
    <row r="15181" spans="1:10" x14ac:dyDescent="0.3">
      <c r="A15181" s="178" t="s">
        <v>3565</v>
      </c>
      <c r="B15181" s="178" t="s">
        <v>21</v>
      </c>
      <c r="C15181" s="178" t="s">
        <v>10995</v>
      </c>
      <c r="D15181" s="178" t="s">
        <v>11068</v>
      </c>
      <c r="E15181" s="179">
        <v>39521</v>
      </c>
      <c r="F15181" s="180">
        <v>29217</v>
      </c>
      <c r="G15181" s="180">
        <v>0</v>
      </c>
      <c r="H15181" s="180">
        <v>1537.96</v>
      </c>
      <c r="I15181" s="180">
        <f t="shared" si="474"/>
        <v>30754.959999999999</v>
      </c>
      <c r="J15181" s="177" t="str">
        <f t="shared" si="475"/>
        <v>Date &gt; 1920</v>
      </c>
    </row>
    <row r="15182" spans="1:10" x14ac:dyDescent="0.3">
      <c r="A15182" s="178" t="s">
        <v>3565</v>
      </c>
      <c r="B15182" s="178" t="s">
        <v>21</v>
      </c>
      <c r="C15182" s="178" t="s">
        <v>10995</v>
      </c>
      <c r="D15182" s="178" t="s">
        <v>11068</v>
      </c>
      <c r="E15182" s="179">
        <v>39538</v>
      </c>
      <c r="F15182" s="180">
        <v>229610</v>
      </c>
      <c r="G15182" s="180">
        <v>0</v>
      </c>
      <c r="H15182" s="180">
        <v>12084.77</v>
      </c>
      <c r="I15182" s="180">
        <f t="shared" si="474"/>
        <v>241694.77</v>
      </c>
      <c r="J15182" s="177" t="str">
        <f t="shared" si="475"/>
        <v>Date &gt; 1920</v>
      </c>
    </row>
    <row r="15183" spans="1:10" x14ac:dyDescent="0.3">
      <c r="A15183" s="178" t="s">
        <v>3565</v>
      </c>
      <c r="B15183" s="178" t="s">
        <v>21</v>
      </c>
      <c r="C15183" s="178" t="s">
        <v>10995</v>
      </c>
      <c r="D15183" s="178" t="s">
        <v>11068</v>
      </c>
      <c r="E15183" s="179">
        <v>39583</v>
      </c>
      <c r="F15183" s="180">
        <v>46343</v>
      </c>
      <c r="G15183" s="180">
        <v>0</v>
      </c>
      <c r="H15183" s="180">
        <v>2438.7800000000002</v>
      </c>
      <c r="I15183" s="180">
        <f t="shared" si="474"/>
        <v>48781.78</v>
      </c>
      <c r="J15183" s="177" t="str">
        <f t="shared" si="475"/>
        <v>Date &gt; 1920</v>
      </c>
    </row>
    <row r="15184" spans="1:10" x14ac:dyDescent="0.3">
      <c r="A15184" s="178" t="s">
        <v>3565</v>
      </c>
      <c r="B15184" s="178" t="s">
        <v>21</v>
      </c>
      <c r="C15184" s="178" t="s">
        <v>10995</v>
      </c>
      <c r="D15184" s="178" t="s">
        <v>11068</v>
      </c>
      <c r="E15184" s="179">
        <v>39604</v>
      </c>
      <c r="F15184" s="180">
        <v>45530</v>
      </c>
      <c r="G15184" s="180">
        <v>0</v>
      </c>
      <c r="H15184" s="180">
        <v>2396.6</v>
      </c>
      <c r="I15184" s="180">
        <f t="shared" si="474"/>
        <v>47926.6</v>
      </c>
      <c r="J15184" s="177" t="str">
        <f t="shared" si="475"/>
        <v>Date &gt; 1920</v>
      </c>
    </row>
    <row r="15185" spans="1:10" x14ac:dyDescent="0.3">
      <c r="A15185" s="178" t="s">
        <v>3565</v>
      </c>
      <c r="B15185" s="178" t="s">
        <v>21</v>
      </c>
      <c r="C15185" s="178" t="s">
        <v>10995</v>
      </c>
      <c r="D15185" s="178" t="s">
        <v>11068</v>
      </c>
      <c r="E15185" s="179">
        <v>39619</v>
      </c>
      <c r="F15185" s="180">
        <v>21396</v>
      </c>
      <c r="G15185" s="180">
        <v>0</v>
      </c>
      <c r="H15185" s="180">
        <v>1125.8800000000001</v>
      </c>
      <c r="I15185" s="180">
        <f t="shared" si="474"/>
        <v>22521.88</v>
      </c>
      <c r="J15185" s="177" t="str">
        <f t="shared" si="475"/>
        <v>Date &gt; 1920</v>
      </c>
    </row>
    <row r="15186" spans="1:10" x14ac:dyDescent="0.3">
      <c r="A15186" s="178" t="s">
        <v>3565</v>
      </c>
      <c r="B15186" s="178" t="s">
        <v>21</v>
      </c>
      <c r="C15186" s="178" t="s">
        <v>10995</v>
      </c>
      <c r="D15186" s="178" t="s">
        <v>11068</v>
      </c>
      <c r="E15186" s="179">
        <v>39674</v>
      </c>
      <c r="F15186" s="180">
        <v>7701</v>
      </c>
      <c r="G15186" s="180">
        <v>0</v>
      </c>
      <c r="H15186" s="180">
        <v>405.97</v>
      </c>
      <c r="I15186" s="180">
        <f t="shared" si="474"/>
        <v>8106.97</v>
      </c>
      <c r="J15186" s="177" t="str">
        <f t="shared" si="475"/>
        <v>Date &gt; 1920</v>
      </c>
    </row>
    <row r="15187" spans="1:10" x14ac:dyDescent="0.3">
      <c r="A15187" s="178" t="s">
        <v>3565</v>
      </c>
      <c r="B15187" s="178" t="s">
        <v>21</v>
      </c>
      <c r="C15187" s="178" t="s">
        <v>10995</v>
      </c>
      <c r="D15187" s="178" t="s">
        <v>11068</v>
      </c>
      <c r="E15187" s="179">
        <v>39700</v>
      </c>
      <c r="F15187" s="180">
        <v>6100</v>
      </c>
      <c r="G15187" s="180">
        <v>0</v>
      </c>
      <c r="H15187" s="180">
        <v>321.13</v>
      </c>
      <c r="I15187" s="180">
        <f t="shared" si="474"/>
        <v>6421.13</v>
      </c>
      <c r="J15187" s="177" t="str">
        <f t="shared" si="475"/>
        <v>Date &gt; 1920</v>
      </c>
    </row>
    <row r="15188" spans="1:10" x14ac:dyDescent="0.3">
      <c r="A15188" s="178" t="s">
        <v>3565</v>
      </c>
      <c r="B15188" s="178" t="s">
        <v>21</v>
      </c>
      <c r="C15188" s="178" t="s">
        <v>10995</v>
      </c>
      <c r="D15188" s="178" t="s">
        <v>11068</v>
      </c>
      <c r="E15188" s="179">
        <v>39722</v>
      </c>
      <c r="F15188" s="180">
        <v>94622</v>
      </c>
      <c r="G15188" s="180">
        <v>0</v>
      </c>
      <c r="H15188" s="180">
        <v>7609.45</v>
      </c>
      <c r="I15188" s="180">
        <f t="shared" si="474"/>
        <v>102231.45</v>
      </c>
      <c r="J15188" s="177" t="str">
        <f t="shared" si="475"/>
        <v>Date &gt; 1920</v>
      </c>
    </row>
    <row r="15189" spans="1:10" x14ac:dyDescent="0.3">
      <c r="A15189" s="178" t="s">
        <v>3565</v>
      </c>
      <c r="B15189" s="178" t="s">
        <v>21</v>
      </c>
      <c r="C15189" s="178" t="s">
        <v>10995</v>
      </c>
      <c r="D15189" s="178" t="s">
        <v>11068</v>
      </c>
      <c r="E15189" s="179">
        <v>40036</v>
      </c>
      <c r="F15189" s="180">
        <v>50000</v>
      </c>
      <c r="G15189" s="180">
        <v>0</v>
      </c>
      <c r="H15189" s="180">
        <v>937.53</v>
      </c>
      <c r="I15189" s="180">
        <f t="shared" si="474"/>
        <v>50937.53</v>
      </c>
      <c r="J15189" s="177" t="str">
        <f t="shared" si="475"/>
        <v>Date &gt; 1920</v>
      </c>
    </row>
    <row r="15190" spans="1:10" x14ac:dyDescent="0.3">
      <c r="A15190" s="178" t="s">
        <v>3565</v>
      </c>
      <c r="B15190" s="178" t="s">
        <v>21</v>
      </c>
      <c r="C15190" s="178" t="s">
        <v>10995</v>
      </c>
      <c r="D15190" s="178" t="s">
        <v>11068</v>
      </c>
      <c r="E15190" s="179">
        <v>40036</v>
      </c>
      <c r="F15190" s="180">
        <v>17767</v>
      </c>
      <c r="G15190" s="180">
        <v>0</v>
      </c>
      <c r="H15190" s="180">
        <v>0</v>
      </c>
      <c r="I15190" s="180">
        <f t="shared" si="474"/>
        <v>17767</v>
      </c>
      <c r="J15190" s="177" t="str">
        <f t="shared" si="475"/>
        <v>Date &gt; 1920</v>
      </c>
    </row>
    <row r="15191" spans="1:10" x14ac:dyDescent="0.3">
      <c r="A15191" s="178" t="s">
        <v>3565</v>
      </c>
      <c r="B15191" s="178" t="s">
        <v>21</v>
      </c>
      <c r="C15191" s="178" t="s">
        <v>10995</v>
      </c>
      <c r="D15191" s="178" t="s">
        <v>11069</v>
      </c>
      <c r="E15191" s="179">
        <v>39258</v>
      </c>
      <c r="F15191" s="180">
        <v>0</v>
      </c>
      <c r="G15191" s="180">
        <v>79782.789999999994</v>
      </c>
      <c r="H15191" s="180">
        <v>0</v>
      </c>
      <c r="I15191" s="180">
        <f t="shared" si="474"/>
        <v>79782.789999999994</v>
      </c>
      <c r="J15191" s="177" t="str">
        <f t="shared" si="475"/>
        <v>Date &gt; 1920</v>
      </c>
    </row>
    <row r="15192" spans="1:10" x14ac:dyDescent="0.3">
      <c r="A15192" s="178" t="s">
        <v>3565</v>
      </c>
      <c r="B15192" s="178" t="s">
        <v>21</v>
      </c>
      <c r="C15192" s="178" t="s">
        <v>10995</v>
      </c>
      <c r="D15192" s="178" t="s">
        <v>11069</v>
      </c>
      <c r="E15192" s="179">
        <v>39332</v>
      </c>
      <c r="F15192" s="180">
        <v>0</v>
      </c>
      <c r="G15192" s="180">
        <v>3425.08</v>
      </c>
      <c r="H15192" s="180">
        <v>0</v>
      </c>
      <c r="I15192" s="180">
        <f t="shared" si="474"/>
        <v>3425.08</v>
      </c>
      <c r="J15192" s="177" t="str">
        <f t="shared" si="475"/>
        <v>Date &gt; 1920</v>
      </c>
    </row>
    <row r="15193" spans="1:10" x14ac:dyDescent="0.3">
      <c r="A15193" s="178" t="s">
        <v>3565</v>
      </c>
      <c r="B15193" s="178" t="s">
        <v>21</v>
      </c>
      <c r="C15193" s="178" t="s">
        <v>10995</v>
      </c>
      <c r="D15193" s="178" t="s">
        <v>11070</v>
      </c>
      <c r="E15193" s="179">
        <v>39415</v>
      </c>
      <c r="F15193" s="180">
        <v>0</v>
      </c>
      <c r="G15193" s="180">
        <v>105518.81</v>
      </c>
      <c r="H15193" s="180">
        <v>0</v>
      </c>
      <c r="I15193" s="180">
        <f t="shared" si="474"/>
        <v>105518.81</v>
      </c>
      <c r="J15193" s="177" t="str">
        <f t="shared" si="475"/>
        <v>Date &gt; 1920</v>
      </c>
    </row>
    <row r="15194" spans="1:10" x14ac:dyDescent="0.3">
      <c r="A15194" s="178" t="s">
        <v>3565</v>
      </c>
      <c r="B15194" s="178" t="s">
        <v>21</v>
      </c>
      <c r="C15194" s="178" t="s">
        <v>10995</v>
      </c>
      <c r="D15194" s="178" t="s">
        <v>11070</v>
      </c>
      <c r="E15194" s="179">
        <v>39456</v>
      </c>
      <c r="F15194" s="180">
        <v>0</v>
      </c>
      <c r="G15194" s="180">
        <v>237112</v>
      </c>
      <c r="H15194" s="180">
        <v>0</v>
      </c>
      <c r="I15194" s="180">
        <f t="shared" si="474"/>
        <v>237112</v>
      </c>
      <c r="J15194" s="177" t="str">
        <f t="shared" si="475"/>
        <v>Date &gt; 1920</v>
      </c>
    </row>
    <row r="15195" spans="1:10" x14ac:dyDescent="0.3">
      <c r="A15195" s="178" t="s">
        <v>3565</v>
      </c>
      <c r="B15195" s="178" t="s">
        <v>21</v>
      </c>
      <c r="C15195" s="178" t="s">
        <v>10995</v>
      </c>
      <c r="D15195" s="178" t="s">
        <v>11070</v>
      </c>
      <c r="E15195" s="179">
        <v>39471</v>
      </c>
      <c r="F15195" s="180">
        <v>0</v>
      </c>
      <c r="G15195" s="180">
        <v>25841.52</v>
      </c>
      <c r="H15195" s="180">
        <v>0</v>
      </c>
      <c r="I15195" s="180">
        <f t="shared" si="474"/>
        <v>25841.52</v>
      </c>
      <c r="J15195" s="177" t="str">
        <f t="shared" si="475"/>
        <v>Date &gt; 1920</v>
      </c>
    </row>
    <row r="15196" spans="1:10" x14ac:dyDescent="0.3">
      <c r="A15196" s="178" t="s">
        <v>3565</v>
      </c>
      <c r="B15196" s="178" t="s">
        <v>21</v>
      </c>
      <c r="C15196" s="178" t="s">
        <v>10995</v>
      </c>
      <c r="D15196" s="178" t="s">
        <v>11070</v>
      </c>
      <c r="E15196" s="179">
        <v>39507</v>
      </c>
      <c r="F15196" s="180">
        <v>0</v>
      </c>
      <c r="G15196" s="180">
        <v>106582.32</v>
      </c>
      <c r="H15196" s="180">
        <v>0</v>
      </c>
      <c r="I15196" s="180">
        <f t="shared" si="474"/>
        <v>106582.32</v>
      </c>
      <c r="J15196" s="177" t="str">
        <f t="shared" si="475"/>
        <v>Date &gt; 1920</v>
      </c>
    </row>
    <row r="15197" spans="1:10" x14ac:dyDescent="0.3">
      <c r="A15197" s="178" t="s">
        <v>3565</v>
      </c>
      <c r="B15197" s="178" t="s">
        <v>21</v>
      </c>
      <c r="C15197" s="178" t="s">
        <v>10995</v>
      </c>
      <c r="D15197" s="178" t="s">
        <v>11070</v>
      </c>
      <c r="E15197" s="179">
        <v>39540</v>
      </c>
      <c r="F15197" s="180">
        <v>0</v>
      </c>
      <c r="G15197" s="180">
        <v>130218.67</v>
      </c>
      <c r="H15197" s="180">
        <v>0</v>
      </c>
      <c r="I15197" s="180">
        <f t="shared" si="474"/>
        <v>130218.67</v>
      </c>
      <c r="J15197" s="177" t="str">
        <f t="shared" si="475"/>
        <v>Date &gt; 1920</v>
      </c>
    </row>
    <row r="15198" spans="1:10" x14ac:dyDescent="0.3">
      <c r="A15198" s="178" t="s">
        <v>3565</v>
      </c>
      <c r="B15198" s="178" t="s">
        <v>21</v>
      </c>
      <c r="C15198" s="178" t="s">
        <v>10995</v>
      </c>
      <c r="D15198" s="178" t="s">
        <v>11070</v>
      </c>
      <c r="E15198" s="179">
        <v>39624</v>
      </c>
      <c r="F15198" s="180">
        <v>0</v>
      </c>
      <c r="G15198" s="180">
        <v>735.85</v>
      </c>
      <c r="H15198" s="180">
        <v>0</v>
      </c>
      <c r="I15198" s="180">
        <f t="shared" si="474"/>
        <v>735.85</v>
      </c>
      <c r="J15198" s="177" t="str">
        <f t="shared" si="475"/>
        <v>Date &gt; 1920</v>
      </c>
    </row>
    <row r="15199" spans="1:10" x14ac:dyDescent="0.3">
      <c r="A15199" s="178" t="s">
        <v>3565</v>
      </c>
      <c r="B15199" s="178" t="s">
        <v>21</v>
      </c>
      <c r="C15199" s="178" t="s">
        <v>10995</v>
      </c>
      <c r="D15199" s="178" t="s">
        <v>11070</v>
      </c>
      <c r="E15199" s="179">
        <v>39682</v>
      </c>
      <c r="F15199" s="180">
        <v>0</v>
      </c>
      <c r="G15199" s="180">
        <v>146.9</v>
      </c>
      <c r="H15199" s="180">
        <v>0</v>
      </c>
      <c r="I15199" s="180">
        <f t="shared" si="474"/>
        <v>146.9</v>
      </c>
      <c r="J15199" s="177" t="str">
        <f t="shared" si="475"/>
        <v>Date &gt; 1920</v>
      </c>
    </row>
    <row r="15200" spans="1:10" x14ac:dyDescent="0.3">
      <c r="A15200" s="178" t="s">
        <v>3565</v>
      </c>
      <c r="B15200" s="178" t="s">
        <v>21</v>
      </c>
      <c r="C15200" s="178" t="s">
        <v>10995</v>
      </c>
      <c r="D15200" s="178" t="s">
        <v>11070</v>
      </c>
      <c r="E15200" s="179">
        <v>39714</v>
      </c>
      <c r="F15200" s="180">
        <v>0</v>
      </c>
      <c r="G15200" s="180">
        <v>82493.649999999994</v>
      </c>
      <c r="H15200" s="180">
        <v>0</v>
      </c>
      <c r="I15200" s="180">
        <f t="shared" si="474"/>
        <v>82493.649999999994</v>
      </c>
      <c r="J15200" s="177" t="str">
        <f t="shared" si="475"/>
        <v>Date &gt; 1920</v>
      </c>
    </row>
    <row r="15201" spans="1:10" x14ac:dyDescent="0.3">
      <c r="A15201" s="178" t="s">
        <v>3565</v>
      </c>
      <c r="B15201" s="178" t="s">
        <v>21</v>
      </c>
      <c r="C15201" s="178" t="s">
        <v>10995</v>
      </c>
      <c r="D15201" s="178" t="s">
        <v>11070</v>
      </c>
      <c r="E15201" s="179">
        <v>39736</v>
      </c>
      <c r="F15201" s="180">
        <v>0</v>
      </c>
      <c r="G15201" s="180">
        <v>3292.69</v>
      </c>
      <c r="H15201" s="180">
        <v>0</v>
      </c>
      <c r="I15201" s="180">
        <f t="shared" si="474"/>
        <v>3292.69</v>
      </c>
      <c r="J15201" s="177" t="str">
        <f t="shared" si="475"/>
        <v>Date &gt; 1920</v>
      </c>
    </row>
    <row r="15202" spans="1:10" x14ac:dyDescent="0.3">
      <c r="A15202" s="178" t="s">
        <v>3565</v>
      </c>
      <c r="B15202" s="178" t="s">
        <v>21</v>
      </c>
      <c r="C15202" s="178" t="s">
        <v>10995</v>
      </c>
      <c r="D15202" s="178" t="s">
        <v>11070</v>
      </c>
      <c r="E15202" s="179">
        <v>39771</v>
      </c>
      <c r="F15202" s="180">
        <v>0</v>
      </c>
      <c r="G15202" s="180">
        <v>10235.14</v>
      </c>
      <c r="H15202" s="180">
        <v>0</v>
      </c>
      <c r="I15202" s="180">
        <f t="shared" si="474"/>
        <v>10235.14</v>
      </c>
      <c r="J15202" s="177" t="str">
        <f t="shared" si="475"/>
        <v>Date &gt; 1920</v>
      </c>
    </row>
    <row r="15203" spans="1:10" x14ac:dyDescent="0.3">
      <c r="A15203" s="178" t="s">
        <v>3565</v>
      </c>
      <c r="B15203" s="178" t="s">
        <v>21</v>
      </c>
      <c r="C15203" s="178" t="s">
        <v>10995</v>
      </c>
      <c r="D15203" s="178" t="s">
        <v>11071</v>
      </c>
      <c r="E15203" s="179">
        <v>39652</v>
      </c>
      <c r="F15203" s="180">
        <v>29583</v>
      </c>
      <c r="G15203" s="180">
        <v>0</v>
      </c>
      <c r="H15203" s="180">
        <v>1557.92</v>
      </c>
      <c r="I15203" s="180">
        <f t="shared" si="474"/>
        <v>31140.92</v>
      </c>
      <c r="J15203" s="177" t="str">
        <f t="shared" si="475"/>
        <v>Date &gt; 1920</v>
      </c>
    </row>
    <row r="15204" spans="1:10" x14ac:dyDescent="0.3">
      <c r="A15204" s="178" t="s">
        <v>3565</v>
      </c>
      <c r="B15204" s="178" t="s">
        <v>21</v>
      </c>
      <c r="C15204" s="178" t="s">
        <v>10995</v>
      </c>
      <c r="D15204" s="178" t="s">
        <v>11071</v>
      </c>
      <c r="E15204" s="179">
        <v>39674</v>
      </c>
      <c r="F15204" s="180">
        <v>15557</v>
      </c>
      <c r="G15204" s="180">
        <v>0</v>
      </c>
      <c r="H15204" s="180">
        <v>818.44</v>
      </c>
      <c r="I15204" s="180">
        <f t="shared" si="474"/>
        <v>16375.44</v>
      </c>
      <c r="J15204" s="177" t="str">
        <f t="shared" si="475"/>
        <v>Date &gt; 1920</v>
      </c>
    </row>
    <row r="15205" spans="1:10" x14ac:dyDescent="0.3">
      <c r="A15205" s="178" t="s">
        <v>3565</v>
      </c>
      <c r="B15205" s="178" t="s">
        <v>21</v>
      </c>
      <c r="C15205" s="178" t="s">
        <v>10995</v>
      </c>
      <c r="D15205" s="178" t="s">
        <v>11071</v>
      </c>
      <c r="E15205" s="179">
        <v>39700</v>
      </c>
      <c r="F15205" s="180">
        <v>25095</v>
      </c>
      <c r="G15205" s="180">
        <v>0</v>
      </c>
      <c r="H15205" s="180">
        <v>1320.76</v>
      </c>
      <c r="I15205" s="180">
        <f t="shared" si="474"/>
        <v>26415.759999999998</v>
      </c>
      <c r="J15205" s="177" t="str">
        <f t="shared" si="475"/>
        <v>Date &gt; 1920</v>
      </c>
    </row>
    <row r="15206" spans="1:10" x14ac:dyDescent="0.3">
      <c r="A15206" s="178" t="s">
        <v>3565</v>
      </c>
      <c r="B15206" s="178" t="s">
        <v>21</v>
      </c>
      <c r="C15206" s="178" t="s">
        <v>10995</v>
      </c>
      <c r="D15206" s="178" t="s">
        <v>11071</v>
      </c>
      <c r="E15206" s="179">
        <v>39722</v>
      </c>
      <c r="F15206" s="180">
        <v>268612</v>
      </c>
      <c r="G15206" s="180">
        <v>0</v>
      </c>
      <c r="H15206" s="180">
        <v>20516.37</v>
      </c>
      <c r="I15206" s="180">
        <f t="shared" si="474"/>
        <v>289128.37</v>
      </c>
      <c r="J15206" s="177" t="str">
        <f t="shared" si="475"/>
        <v>Date &gt; 1920</v>
      </c>
    </row>
    <row r="15207" spans="1:10" x14ac:dyDescent="0.3">
      <c r="A15207" s="178" t="s">
        <v>3565</v>
      </c>
      <c r="B15207" s="178" t="s">
        <v>21</v>
      </c>
      <c r="C15207" s="178" t="s">
        <v>10995</v>
      </c>
      <c r="D15207" s="178" t="s">
        <v>11071</v>
      </c>
      <c r="E15207" s="179">
        <v>39759</v>
      </c>
      <c r="F15207" s="180">
        <v>14868</v>
      </c>
      <c r="G15207" s="180">
        <v>0</v>
      </c>
      <c r="H15207" s="180">
        <v>782.32</v>
      </c>
      <c r="I15207" s="180">
        <f t="shared" si="474"/>
        <v>15650.32</v>
      </c>
      <c r="J15207" s="177" t="str">
        <f t="shared" si="475"/>
        <v>Date &gt; 1920</v>
      </c>
    </row>
    <row r="15208" spans="1:10" x14ac:dyDescent="0.3">
      <c r="A15208" s="178" t="s">
        <v>3565</v>
      </c>
      <c r="B15208" s="178" t="s">
        <v>21</v>
      </c>
      <c r="C15208" s="178" t="s">
        <v>10995</v>
      </c>
      <c r="D15208" s="178" t="s">
        <v>11071</v>
      </c>
      <c r="E15208" s="179">
        <v>39793</v>
      </c>
      <c r="F15208" s="180">
        <v>106127</v>
      </c>
      <c r="G15208" s="180">
        <v>0</v>
      </c>
      <c r="H15208" s="180">
        <v>5584.59</v>
      </c>
      <c r="I15208" s="180">
        <f t="shared" si="474"/>
        <v>111711.59</v>
      </c>
      <c r="J15208" s="177" t="str">
        <f t="shared" si="475"/>
        <v>Date &gt; 1920</v>
      </c>
    </row>
    <row r="15209" spans="1:10" x14ac:dyDescent="0.3">
      <c r="A15209" s="178" t="s">
        <v>3565</v>
      </c>
      <c r="B15209" s="178" t="s">
        <v>21</v>
      </c>
      <c r="C15209" s="178" t="s">
        <v>10995</v>
      </c>
      <c r="D15209" s="178" t="s">
        <v>11071</v>
      </c>
      <c r="E15209" s="179">
        <v>39829</v>
      </c>
      <c r="F15209" s="180">
        <v>492212</v>
      </c>
      <c r="G15209" s="180">
        <v>0</v>
      </c>
      <c r="H15209" s="180">
        <v>25906.37</v>
      </c>
      <c r="I15209" s="180">
        <f t="shared" si="474"/>
        <v>518118.37</v>
      </c>
      <c r="J15209" s="177" t="str">
        <f t="shared" si="475"/>
        <v>Date &gt; 1920</v>
      </c>
    </row>
    <row r="15210" spans="1:10" x14ac:dyDescent="0.3">
      <c r="A15210" s="178" t="s">
        <v>3565</v>
      </c>
      <c r="B15210" s="178" t="s">
        <v>21</v>
      </c>
      <c r="C15210" s="178" t="s">
        <v>10995</v>
      </c>
      <c r="D15210" s="178" t="s">
        <v>11071</v>
      </c>
      <c r="E15210" s="179">
        <v>39853</v>
      </c>
      <c r="F15210" s="180">
        <v>56286</v>
      </c>
      <c r="G15210" s="180">
        <v>0</v>
      </c>
      <c r="H15210" s="180">
        <v>2962.3</v>
      </c>
      <c r="I15210" s="180">
        <f t="shared" si="474"/>
        <v>59248.3</v>
      </c>
      <c r="J15210" s="177" t="str">
        <f t="shared" si="475"/>
        <v>Date &gt; 1920</v>
      </c>
    </row>
    <row r="15211" spans="1:10" x14ac:dyDescent="0.3">
      <c r="A15211" s="178" t="s">
        <v>3565</v>
      </c>
      <c r="B15211" s="178" t="s">
        <v>21</v>
      </c>
      <c r="C15211" s="178" t="s">
        <v>10995</v>
      </c>
      <c r="D15211" s="178" t="s">
        <v>11071</v>
      </c>
      <c r="E15211" s="179">
        <v>39877</v>
      </c>
      <c r="F15211" s="180">
        <v>27346</v>
      </c>
      <c r="G15211" s="180">
        <v>0</v>
      </c>
      <c r="H15211" s="180">
        <v>4865.38</v>
      </c>
      <c r="I15211" s="180">
        <f t="shared" si="474"/>
        <v>32211.38</v>
      </c>
      <c r="J15211" s="177" t="str">
        <f t="shared" si="475"/>
        <v>Date &gt; 1920</v>
      </c>
    </row>
    <row r="15212" spans="1:10" x14ac:dyDescent="0.3">
      <c r="A15212" s="178" t="s">
        <v>3565</v>
      </c>
      <c r="B15212" s="178" t="s">
        <v>21</v>
      </c>
      <c r="C15212" s="178" t="s">
        <v>10995</v>
      </c>
      <c r="D15212" s="178" t="s">
        <v>11071</v>
      </c>
      <c r="E15212" s="179">
        <v>39891</v>
      </c>
      <c r="F15212" s="180">
        <v>6979</v>
      </c>
      <c r="G15212" s="180">
        <v>0</v>
      </c>
      <c r="H15212" s="180">
        <v>0</v>
      </c>
      <c r="I15212" s="180">
        <f t="shared" si="474"/>
        <v>6979</v>
      </c>
      <c r="J15212" s="177" t="str">
        <f t="shared" si="475"/>
        <v>Date &gt; 1920</v>
      </c>
    </row>
    <row r="15213" spans="1:10" x14ac:dyDescent="0.3">
      <c r="A15213" s="178" t="s">
        <v>3565</v>
      </c>
      <c r="B15213" s="178" t="s">
        <v>21</v>
      </c>
      <c r="C15213" s="178" t="s">
        <v>10995</v>
      </c>
      <c r="D15213" s="178" t="s">
        <v>11071</v>
      </c>
      <c r="E15213" s="179">
        <v>39912</v>
      </c>
      <c r="F15213" s="180">
        <v>1807</v>
      </c>
      <c r="G15213" s="180">
        <v>0</v>
      </c>
      <c r="H15213" s="180">
        <v>0</v>
      </c>
      <c r="I15213" s="180">
        <f t="shared" si="474"/>
        <v>1807</v>
      </c>
      <c r="J15213" s="177" t="str">
        <f t="shared" si="475"/>
        <v>Date &gt; 1920</v>
      </c>
    </row>
    <row r="15214" spans="1:10" x14ac:dyDescent="0.3">
      <c r="A15214" s="178" t="s">
        <v>3565</v>
      </c>
      <c r="B15214" s="178" t="s">
        <v>21</v>
      </c>
      <c r="C15214" s="178" t="s">
        <v>10995</v>
      </c>
      <c r="D15214" s="178" t="s">
        <v>11071</v>
      </c>
      <c r="E15214" s="179">
        <v>39946</v>
      </c>
      <c r="F15214" s="180">
        <v>64501</v>
      </c>
      <c r="G15214" s="180">
        <v>0</v>
      </c>
      <c r="H15214" s="180">
        <v>0</v>
      </c>
      <c r="I15214" s="180">
        <f t="shared" si="474"/>
        <v>64501</v>
      </c>
      <c r="J15214" s="177" t="str">
        <f t="shared" si="475"/>
        <v>Date &gt; 1920</v>
      </c>
    </row>
    <row r="15215" spans="1:10" x14ac:dyDescent="0.3">
      <c r="A15215" s="178" t="s">
        <v>3565</v>
      </c>
      <c r="B15215" s="178" t="s">
        <v>21</v>
      </c>
      <c r="C15215" s="178" t="s">
        <v>10995</v>
      </c>
      <c r="D15215" s="178" t="s">
        <v>11071</v>
      </c>
      <c r="E15215" s="179">
        <v>39974</v>
      </c>
      <c r="F15215" s="180">
        <v>3751</v>
      </c>
      <c r="G15215" s="180">
        <v>0</v>
      </c>
      <c r="H15215" s="180">
        <v>0</v>
      </c>
      <c r="I15215" s="180">
        <f t="shared" si="474"/>
        <v>3751</v>
      </c>
      <c r="J15215" s="177" t="str">
        <f t="shared" si="475"/>
        <v>Date &gt; 1920</v>
      </c>
    </row>
    <row r="15216" spans="1:10" x14ac:dyDescent="0.3">
      <c r="A15216" s="178" t="s">
        <v>3565</v>
      </c>
      <c r="B15216" s="178" t="s">
        <v>21</v>
      </c>
      <c r="C15216" s="178" t="s">
        <v>10995</v>
      </c>
      <c r="D15216" s="178" t="s">
        <v>11071</v>
      </c>
      <c r="E15216" s="179">
        <v>39989</v>
      </c>
      <c r="F15216" s="180">
        <v>5196</v>
      </c>
      <c r="G15216" s="180">
        <v>0</v>
      </c>
      <c r="H15216" s="180">
        <v>0</v>
      </c>
      <c r="I15216" s="180">
        <f t="shared" si="474"/>
        <v>5196</v>
      </c>
      <c r="J15216" s="177" t="str">
        <f t="shared" si="475"/>
        <v>Date &gt; 1920</v>
      </c>
    </row>
    <row r="15217" spans="1:10" x14ac:dyDescent="0.3">
      <c r="A15217" s="178" t="s">
        <v>3565</v>
      </c>
      <c r="B15217" s="178" t="s">
        <v>21</v>
      </c>
      <c r="C15217" s="178" t="s">
        <v>10995</v>
      </c>
      <c r="D15217" s="178" t="s">
        <v>11071</v>
      </c>
      <c r="E15217" s="179">
        <v>40024</v>
      </c>
      <c r="F15217" s="180">
        <v>4850</v>
      </c>
      <c r="G15217" s="180">
        <v>0</v>
      </c>
      <c r="H15217" s="180">
        <v>0</v>
      </c>
      <c r="I15217" s="180">
        <f t="shared" si="474"/>
        <v>4850</v>
      </c>
      <c r="J15217" s="177" t="str">
        <f t="shared" si="475"/>
        <v>Date &gt; 1920</v>
      </c>
    </row>
    <row r="15218" spans="1:10" x14ac:dyDescent="0.3">
      <c r="A15218" s="178" t="s">
        <v>3565</v>
      </c>
      <c r="B15218" s="178" t="s">
        <v>21</v>
      </c>
      <c r="C15218" s="178" t="s">
        <v>10995</v>
      </c>
      <c r="D15218" s="178" t="s">
        <v>11071</v>
      </c>
      <c r="E15218" s="179">
        <v>40053</v>
      </c>
      <c r="F15218" s="180">
        <v>828</v>
      </c>
      <c r="G15218" s="180">
        <v>0</v>
      </c>
      <c r="H15218" s="180">
        <v>0</v>
      </c>
      <c r="I15218" s="180">
        <f t="shared" si="474"/>
        <v>828</v>
      </c>
      <c r="J15218" s="177" t="str">
        <f t="shared" si="475"/>
        <v>Date &gt; 1920</v>
      </c>
    </row>
    <row r="15219" spans="1:10" x14ac:dyDescent="0.3">
      <c r="A15219" s="178" t="s">
        <v>3565</v>
      </c>
      <c r="B15219" s="178" t="s">
        <v>21</v>
      </c>
      <c r="C15219" s="178" t="s">
        <v>10995</v>
      </c>
      <c r="D15219" s="178" t="s">
        <v>11071</v>
      </c>
      <c r="E15219" s="179">
        <v>40107</v>
      </c>
      <c r="F15219" s="180">
        <v>381</v>
      </c>
      <c r="G15219" s="180">
        <v>0</v>
      </c>
      <c r="H15219" s="180">
        <v>0</v>
      </c>
      <c r="I15219" s="180">
        <f t="shared" si="474"/>
        <v>381</v>
      </c>
      <c r="J15219" s="177" t="str">
        <f t="shared" si="475"/>
        <v>Date &gt; 1920</v>
      </c>
    </row>
    <row r="15220" spans="1:10" x14ac:dyDescent="0.3">
      <c r="A15220" s="178" t="s">
        <v>3565</v>
      </c>
      <c r="B15220" s="178" t="s">
        <v>21</v>
      </c>
      <c r="C15220" s="178" t="s">
        <v>10995</v>
      </c>
      <c r="D15220" s="178" t="s">
        <v>11071</v>
      </c>
      <c r="E15220" s="179">
        <v>40371</v>
      </c>
      <c r="F15220" s="180">
        <v>47998</v>
      </c>
      <c r="G15220" s="180">
        <v>0</v>
      </c>
      <c r="H15220" s="180">
        <v>0</v>
      </c>
      <c r="I15220" s="180">
        <f t="shared" si="474"/>
        <v>47998</v>
      </c>
      <c r="J15220" s="177" t="str">
        <f t="shared" si="475"/>
        <v>Date &gt; 1920</v>
      </c>
    </row>
    <row r="15221" spans="1:10" x14ac:dyDescent="0.3">
      <c r="A15221" s="178" t="s">
        <v>3565</v>
      </c>
      <c r="B15221" s="178" t="s">
        <v>21</v>
      </c>
      <c r="C15221" s="178" t="s">
        <v>10995</v>
      </c>
      <c r="D15221" s="178" t="s">
        <v>11071</v>
      </c>
      <c r="E15221" s="179">
        <v>40554</v>
      </c>
      <c r="F15221" s="180">
        <v>49924</v>
      </c>
      <c r="G15221" s="180">
        <v>0</v>
      </c>
      <c r="H15221" s="180">
        <v>-2.68</v>
      </c>
      <c r="I15221" s="180">
        <f t="shared" si="474"/>
        <v>49921.32</v>
      </c>
      <c r="J15221" s="177" t="str">
        <f t="shared" si="475"/>
        <v>Date &gt; 1920</v>
      </c>
    </row>
    <row r="15222" spans="1:10" x14ac:dyDescent="0.3">
      <c r="A15222" s="178" t="s">
        <v>3565</v>
      </c>
      <c r="B15222" s="178" t="s">
        <v>21</v>
      </c>
      <c r="C15222" s="178" t="s">
        <v>10995</v>
      </c>
      <c r="D15222" s="178" t="s">
        <v>11072</v>
      </c>
      <c r="E15222" s="179">
        <v>39647</v>
      </c>
      <c r="F15222" s="180">
        <v>0</v>
      </c>
      <c r="G15222" s="180">
        <v>21679.24</v>
      </c>
      <c r="H15222" s="180">
        <v>10839.66</v>
      </c>
      <c r="I15222" s="180">
        <f t="shared" si="474"/>
        <v>32518.9</v>
      </c>
      <c r="J15222" s="177" t="str">
        <f t="shared" si="475"/>
        <v>Date &gt; 1920</v>
      </c>
    </row>
    <row r="15223" spans="1:10" x14ac:dyDescent="0.3">
      <c r="A15223" s="178" t="s">
        <v>3565</v>
      </c>
      <c r="B15223" s="178" t="s">
        <v>21</v>
      </c>
      <c r="C15223" s="178" t="s">
        <v>10995</v>
      </c>
      <c r="D15223" s="178" t="s">
        <v>11072</v>
      </c>
      <c r="E15223" s="179">
        <v>39736</v>
      </c>
      <c r="F15223" s="180">
        <v>0</v>
      </c>
      <c r="G15223" s="180">
        <v>1389.32</v>
      </c>
      <c r="H15223" s="180">
        <v>694.62</v>
      </c>
      <c r="I15223" s="180">
        <f t="shared" si="474"/>
        <v>2083.94</v>
      </c>
      <c r="J15223" s="177" t="str">
        <f t="shared" si="475"/>
        <v>Date &gt; 1920</v>
      </c>
    </row>
    <row r="15224" spans="1:10" x14ac:dyDescent="0.3">
      <c r="A15224" s="178" t="s">
        <v>3565</v>
      </c>
      <c r="B15224" s="178" t="s">
        <v>21</v>
      </c>
      <c r="C15224" s="178" t="s">
        <v>10995</v>
      </c>
      <c r="D15224" s="178" t="s">
        <v>11073</v>
      </c>
      <c r="E15224" s="179">
        <v>39647</v>
      </c>
      <c r="F15224" s="180">
        <v>0</v>
      </c>
      <c r="G15224" s="180">
        <v>69825</v>
      </c>
      <c r="H15224" s="180">
        <v>3675</v>
      </c>
      <c r="I15224" s="180">
        <f t="shared" si="474"/>
        <v>73500</v>
      </c>
      <c r="J15224" s="177" t="str">
        <f t="shared" si="475"/>
        <v>Date &gt; 1920</v>
      </c>
    </row>
    <row r="15225" spans="1:10" x14ac:dyDescent="0.3">
      <c r="A15225" s="178" t="s">
        <v>3565</v>
      </c>
      <c r="B15225" s="178" t="s">
        <v>21</v>
      </c>
      <c r="C15225" s="178" t="s">
        <v>10995</v>
      </c>
      <c r="D15225" s="178" t="s">
        <v>11073</v>
      </c>
      <c r="E15225" s="179">
        <v>39674</v>
      </c>
      <c r="F15225" s="180">
        <v>2518</v>
      </c>
      <c r="G15225" s="180">
        <v>3052.52</v>
      </c>
      <c r="H15225" s="180">
        <v>6189.53</v>
      </c>
      <c r="I15225" s="180">
        <f t="shared" si="474"/>
        <v>11760.05</v>
      </c>
      <c r="J15225" s="177" t="str">
        <f t="shared" si="475"/>
        <v>Date &gt; 1920</v>
      </c>
    </row>
    <row r="15226" spans="1:10" x14ac:dyDescent="0.3">
      <c r="A15226" s="178" t="s">
        <v>3565</v>
      </c>
      <c r="B15226" s="178" t="s">
        <v>21</v>
      </c>
      <c r="C15226" s="178" t="s">
        <v>10995</v>
      </c>
      <c r="D15226" s="178" t="s">
        <v>11073</v>
      </c>
      <c r="E15226" s="179">
        <v>39700</v>
      </c>
      <c r="F15226" s="180">
        <v>7211</v>
      </c>
      <c r="G15226" s="180">
        <v>1495.19</v>
      </c>
      <c r="H15226" s="180">
        <v>569.13</v>
      </c>
      <c r="I15226" s="180">
        <f t="shared" si="474"/>
        <v>9275.32</v>
      </c>
      <c r="J15226" s="177" t="str">
        <f t="shared" si="475"/>
        <v>Date &gt; 1920</v>
      </c>
    </row>
    <row r="15227" spans="1:10" x14ac:dyDescent="0.3">
      <c r="A15227" s="178" t="s">
        <v>3565</v>
      </c>
      <c r="B15227" s="178" t="s">
        <v>21</v>
      </c>
      <c r="C15227" s="178" t="s">
        <v>10995</v>
      </c>
      <c r="D15227" s="178" t="s">
        <v>11073</v>
      </c>
      <c r="E15227" s="179">
        <v>39722</v>
      </c>
      <c r="F15227" s="180">
        <v>1459</v>
      </c>
      <c r="G15227" s="180">
        <v>1098.52</v>
      </c>
      <c r="H15227" s="180">
        <v>134.06</v>
      </c>
      <c r="I15227" s="180">
        <f t="shared" si="474"/>
        <v>2691.58</v>
      </c>
      <c r="J15227" s="177" t="str">
        <f t="shared" si="475"/>
        <v>Date &gt; 1920</v>
      </c>
    </row>
    <row r="15228" spans="1:10" x14ac:dyDescent="0.3">
      <c r="A15228" s="178" t="s">
        <v>3565</v>
      </c>
      <c r="B15228" s="178" t="s">
        <v>21</v>
      </c>
      <c r="C15228" s="178" t="s">
        <v>10995</v>
      </c>
      <c r="D15228" s="178" t="s">
        <v>11073</v>
      </c>
      <c r="E15228" s="179">
        <v>39759</v>
      </c>
      <c r="F15228" s="180">
        <v>6582</v>
      </c>
      <c r="G15228" s="180">
        <v>14868.82</v>
      </c>
      <c r="H15228" s="180">
        <v>-3800.8</v>
      </c>
      <c r="I15228" s="180">
        <f t="shared" si="474"/>
        <v>17650.02</v>
      </c>
      <c r="J15228" s="177" t="str">
        <f t="shared" si="475"/>
        <v>Date &gt; 1920</v>
      </c>
    </row>
    <row r="15229" spans="1:10" x14ac:dyDescent="0.3">
      <c r="A15229" s="178" t="s">
        <v>3565</v>
      </c>
      <c r="B15229" s="178" t="s">
        <v>21</v>
      </c>
      <c r="C15229" s="178" t="s">
        <v>10995</v>
      </c>
      <c r="D15229" s="178" t="s">
        <v>11073</v>
      </c>
      <c r="E15229" s="179">
        <v>39793</v>
      </c>
      <c r="F15229" s="180">
        <v>656</v>
      </c>
      <c r="G15229" s="180">
        <v>28063.47</v>
      </c>
      <c r="H15229" s="180">
        <v>3352.7</v>
      </c>
      <c r="I15229" s="180">
        <f t="shared" si="474"/>
        <v>32072.170000000002</v>
      </c>
      <c r="J15229" s="177" t="str">
        <f t="shared" si="475"/>
        <v>Date &gt; 1920</v>
      </c>
    </row>
    <row r="15230" spans="1:10" x14ac:dyDescent="0.3">
      <c r="A15230" s="178" t="s">
        <v>3565</v>
      </c>
      <c r="B15230" s="178" t="s">
        <v>21</v>
      </c>
      <c r="C15230" s="178" t="s">
        <v>10995</v>
      </c>
      <c r="D15230" s="178" t="s">
        <v>11073</v>
      </c>
      <c r="E15230" s="179">
        <v>39829</v>
      </c>
      <c r="F15230" s="180">
        <v>894</v>
      </c>
      <c r="G15230" s="180">
        <v>40531.47</v>
      </c>
      <c r="H15230" s="180">
        <v>3165.69</v>
      </c>
      <c r="I15230" s="180">
        <f t="shared" si="474"/>
        <v>44591.16</v>
      </c>
      <c r="J15230" s="177" t="str">
        <f t="shared" si="475"/>
        <v>Date &gt; 1920</v>
      </c>
    </row>
    <row r="15231" spans="1:10" x14ac:dyDescent="0.3">
      <c r="A15231" s="178" t="s">
        <v>3565</v>
      </c>
      <c r="B15231" s="178" t="s">
        <v>21</v>
      </c>
      <c r="C15231" s="178" t="s">
        <v>10995</v>
      </c>
      <c r="D15231" s="178" t="s">
        <v>11073</v>
      </c>
      <c r="E15231" s="179">
        <v>39867</v>
      </c>
      <c r="F15231" s="180">
        <v>211</v>
      </c>
      <c r="G15231" s="180">
        <v>25454.71</v>
      </c>
      <c r="H15231" s="180">
        <v>2143.4499999999998</v>
      </c>
      <c r="I15231" s="180">
        <f t="shared" si="474"/>
        <v>27809.16</v>
      </c>
      <c r="J15231" s="177" t="str">
        <f t="shared" si="475"/>
        <v>Date &gt; 1920</v>
      </c>
    </row>
    <row r="15232" spans="1:10" x14ac:dyDescent="0.3">
      <c r="A15232" s="178" t="s">
        <v>3565</v>
      </c>
      <c r="B15232" s="178" t="s">
        <v>21</v>
      </c>
      <c r="C15232" s="178" t="s">
        <v>10995</v>
      </c>
      <c r="D15232" s="178" t="s">
        <v>11073</v>
      </c>
      <c r="E15232" s="179">
        <v>39891</v>
      </c>
      <c r="F15232" s="180">
        <v>93</v>
      </c>
      <c r="G15232" s="180">
        <v>30148.63</v>
      </c>
      <c r="H15232" s="180">
        <v>1827.23</v>
      </c>
      <c r="I15232" s="180">
        <f t="shared" si="474"/>
        <v>32068.86</v>
      </c>
      <c r="J15232" s="177" t="str">
        <f t="shared" si="475"/>
        <v>Date &gt; 1920</v>
      </c>
    </row>
    <row r="15233" spans="1:10" x14ac:dyDescent="0.3">
      <c r="A15233" s="178" t="s">
        <v>3565</v>
      </c>
      <c r="B15233" s="178" t="s">
        <v>21</v>
      </c>
      <c r="C15233" s="178" t="s">
        <v>10995</v>
      </c>
      <c r="D15233" s="178" t="s">
        <v>11073</v>
      </c>
      <c r="E15233" s="179">
        <v>39912</v>
      </c>
      <c r="F15233" s="180">
        <v>0</v>
      </c>
      <c r="G15233" s="180">
        <v>59090.64</v>
      </c>
      <c r="H15233" s="180">
        <v>3366.33</v>
      </c>
      <c r="I15233" s="180">
        <f t="shared" si="474"/>
        <v>62456.97</v>
      </c>
      <c r="J15233" s="177" t="str">
        <f t="shared" si="475"/>
        <v>Date &gt; 1920</v>
      </c>
    </row>
    <row r="15234" spans="1:10" x14ac:dyDescent="0.3">
      <c r="A15234" s="178" t="s">
        <v>3565</v>
      </c>
      <c r="B15234" s="178" t="s">
        <v>21</v>
      </c>
      <c r="C15234" s="178" t="s">
        <v>10995</v>
      </c>
      <c r="D15234" s="178" t="s">
        <v>11073</v>
      </c>
      <c r="E15234" s="179">
        <v>39920</v>
      </c>
      <c r="F15234" s="180">
        <v>0</v>
      </c>
      <c r="G15234" s="180">
        <v>4460.68</v>
      </c>
      <c r="H15234" s="180">
        <v>234.77</v>
      </c>
      <c r="I15234" s="180">
        <f t="shared" si="474"/>
        <v>4695.4500000000007</v>
      </c>
      <c r="J15234" s="177" t="str">
        <f t="shared" si="475"/>
        <v>Date &gt; 1920</v>
      </c>
    </row>
    <row r="15235" spans="1:10" x14ac:dyDescent="0.3">
      <c r="A15235" s="178" t="s">
        <v>3565</v>
      </c>
      <c r="B15235" s="178" t="s">
        <v>21</v>
      </c>
      <c r="C15235" s="178" t="s">
        <v>10995</v>
      </c>
      <c r="D15235" s="178" t="s">
        <v>11073</v>
      </c>
      <c r="E15235" s="179">
        <v>39959</v>
      </c>
      <c r="F15235" s="180">
        <v>0</v>
      </c>
      <c r="G15235" s="180">
        <v>6830.52</v>
      </c>
      <c r="H15235" s="180">
        <v>359.51</v>
      </c>
      <c r="I15235" s="180">
        <f t="shared" si="474"/>
        <v>7190.0300000000007</v>
      </c>
      <c r="J15235" s="177" t="str">
        <f t="shared" si="475"/>
        <v>Date &gt; 1920</v>
      </c>
    </row>
    <row r="15236" spans="1:10" x14ac:dyDescent="0.3">
      <c r="A15236" s="178" t="s">
        <v>3565</v>
      </c>
      <c r="B15236" s="178" t="s">
        <v>21</v>
      </c>
      <c r="C15236" s="178" t="s">
        <v>10995</v>
      </c>
      <c r="D15236" s="178" t="s">
        <v>11073</v>
      </c>
      <c r="E15236" s="179">
        <v>39993</v>
      </c>
      <c r="F15236" s="180">
        <v>0</v>
      </c>
      <c r="G15236" s="180">
        <v>4176.28</v>
      </c>
      <c r="H15236" s="180">
        <v>219.8</v>
      </c>
      <c r="I15236" s="180">
        <f t="shared" si="474"/>
        <v>4396.08</v>
      </c>
      <c r="J15236" s="177" t="str">
        <f t="shared" si="475"/>
        <v>Date &gt; 1920</v>
      </c>
    </row>
    <row r="15237" spans="1:10" x14ac:dyDescent="0.3">
      <c r="A15237" s="178" t="s">
        <v>3565</v>
      </c>
      <c r="B15237" s="178" t="s">
        <v>21</v>
      </c>
      <c r="C15237" s="178" t="s">
        <v>10995</v>
      </c>
      <c r="D15237" s="178" t="s">
        <v>11074</v>
      </c>
      <c r="E15237" s="179">
        <v>39736</v>
      </c>
      <c r="F15237" s="180">
        <v>21977</v>
      </c>
      <c r="G15237" s="180">
        <v>0</v>
      </c>
      <c r="H15237" s="180">
        <v>1156.99</v>
      </c>
      <c r="I15237" s="180">
        <f t="shared" ref="I15237:I15300" si="476">SUM(F15237:H15237)</f>
        <v>23133.99</v>
      </c>
      <c r="J15237" s="177" t="str">
        <f t="shared" ref="J15237:J15300" si="477">IF(OR(YEAR(E15237)&gt; 1920, ISBLANK(E15237)), "Date &gt; 1920", "Sketchy date")</f>
        <v>Date &gt; 1920</v>
      </c>
    </row>
    <row r="15238" spans="1:10" x14ac:dyDescent="0.3">
      <c r="A15238" s="178" t="s">
        <v>3565</v>
      </c>
      <c r="B15238" s="178" t="s">
        <v>21</v>
      </c>
      <c r="C15238" s="178" t="s">
        <v>10995</v>
      </c>
      <c r="D15238" s="178" t="s">
        <v>11074</v>
      </c>
      <c r="E15238" s="179">
        <v>39759</v>
      </c>
      <c r="F15238" s="180">
        <v>162991</v>
      </c>
      <c r="G15238" s="180">
        <v>0</v>
      </c>
      <c r="H15238" s="180">
        <v>8579.23</v>
      </c>
      <c r="I15238" s="180">
        <f t="shared" si="476"/>
        <v>171570.23</v>
      </c>
      <c r="J15238" s="177" t="str">
        <f t="shared" si="477"/>
        <v>Date &gt; 1920</v>
      </c>
    </row>
    <row r="15239" spans="1:10" x14ac:dyDescent="0.3">
      <c r="A15239" s="178" t="s">
        <v>3565</v>
      </c>
      <c r="B15239" s="178" t="s">
        <v>21</v>
      </c>
      <c r="C15239" s="178" t="s">
        <v>10995</v>
      </c>
      <c r="D15239" s="178" t="s">
        <v>11074</v>
      </c>
      <c r="E15239" s="179">
        <v>39793</v>
      </c>
      <c r="F15239" s="180">
        <v>3570</v>
      </c>
      <c r="G15239" s="180">
        <v>0</v>
      </c>
      <c r="H15239" s="180">
        <v>187.69</v>
      </c>
      <c r="I15239" s="180">
        <f t="shared" si="476"/>
        <v>3757.69</v>
      </c>
      <c r="J15239" s="177" t="str">
        <f t="shared" si="477"/>
        <v>Date &gt; 1920</v>
      </c>
    </row>
    <row r="15240" spans="1:10" x14ac:dyDescent="0.3">
      <c r="A15240" s="178" t="s">
        <v>3565</v>
      </c>
      <c r="B15240" s="178" t="s">
        <v>21</v>
      </c>
      <c r="C15240" s="178" t="s">
        <v>10995</v>
      </c>
      <c r="D15240" s="178" t="s">
        <v>11074</v>
      </c>
      <c r="E15240" s="179">
        <v>39829</v>
      </c>
      <c r="F15240" s="180">
        <v>9712</v>
      </c>
      <c r="G15240" s="180">
        <v>0</v>
      </c>
      <c r="H15240" s="180">
        <v>510.82</v>
      </c>
      <c r="I15240" s="180">
        <f t="shared" si="476"/>
        <v>10222.82</v>
      </c>
      <c r="J15240" s="177" t="str">
        <f t="shared" si="477"/>
        <v>Date &gt; 1920</v>
      </c>
    </row>
    <row r="15241" spans="1:10" x14ac:dyDescent="0.3">
      <c r="A15241" s="178" t="s">
        <v>3565</v>
      </c>
      <c r="B15241" s="178" t="s">
        <v>21</v>
      </c>
      <c r="C15241" s="178" t="s">
        <v>10995</v>
      </c>
      <c r="D15241" s="178" t="s">
        <v>11074</v>
      </c>
      <c r="E15241" s="179">
        <v>39867</v>
      </c>
      <c r="F15241" s="180">
        <v>971</v>
      </c>
      <c r="G15241" s="180">
        <v>0</v>
      </c>
      <c r="H15241" s="180">
        <v>51.8</v>
      </c>
      <c r="I15241" s="180">
        <f t="shared" si="476"/>
        <v>1022.8</v>
      </c>
      <c r="J15241" s="177" t="str">
        <f t="shared" si="477"/>
        <v>Date &gt; 1920</v>
      </c>
    </row>
    <row r="15242" spans="1:10" x14ac:dyDescent="0.3">
      <c r="A15242" s="178" t="s">
        <v>3565</v>
      </c>
      <c r="B15242" s="178" t="s">
        <v>21</v>
      </c>
      <c r="C15242" s="178" t="s">
        <v>10995</v>
      </c>
      <c r="D15242" s="178" t="s">
        <v>11074</v>
      </c>
      <c r="E15242" s="179">
        <v>39946</v>
      </c>
      <c r="F15242" s="180">
        <v>1368</v>
      </c>
      <c r="G15242" s="180">
        <v>0</v>
      </c>
      <c r="H15242" s="180">
        <v>72.03</v>
      </c>
      <c r="I15242" s="180">
        <f t="shared" si="476"/>
        <v>1440.03</v>
      </c>
      <c r="J15242" s="177" t="str">
        <f t="shared" si="477"/>
        <v>Date &gt; 1920</v>
      </c>
    </row>
    <row r="15243" spans="1:10" x14ac:dyDescent="0.3">
      <c r="A15243" s="178" t="s">
        <v>3565</v>
      </c>
      <c r="B15243" s="178" t="s">
        <v>21</v>
      </c>
      <c r="C15243" s="178" t="s">
        <v>10995</v>
      </c>
      <c r="D15243" s="178" t="s">
        <v>11074</v>
      </c>
      <c r="E15243" s="179">
        <v>39974</v>
      </c>
      <c r="F15243" s="180">
        <v>2780</v>
      </c>
      <c r="G15243" s="180">
        <v>0</v>
      </c>
      <c r="H15243" s="180">
        <v>145.58000000000001</v>
      </c>
      <c r="I15243" s="180">
        <f t="shared" si="476"/>
        <v>2925.58</v>
      </c>
      <c r="J15243" s="177" t="str">
        <f t="shared" si="477"/>
        <v>Date &gt; 1920</v>
      </c>
    </row>
    <row r="15244" spans="1:10" x14ac:dyDescent="0.3">
      <c r="A15244" s="178" t="s">
        <v>3565</v>
      </c>
      <c r="B15244" s="178" t="s">
        <v>21</v>
      </c>
      <c r="C15244" s="178" t="s">
        <v>10995</v>
      </c>
      <c r="D15244" s="178" t="s">
        <v>11074</v>
      </c>
      <c r="E15244" s="179">
        <v>39989</v>
      </c>
      <c r="F15244" s="180">
        <v>8949</v>
      </c>
      <c r="G15244" s="180">
        <v>0</v>
      </c>
      <c r="H15244" s="180">
        <v>471.43</v>
      </c>
      <c r="I15244" s="180">
        <f t="shared" si="476"/>
        <v>9420.43</v>
      </c>
      <c r="J15244" s="177" t="str">
        <f t="shared" si="477"/>
        <v>Date &gt; 1920</v>
      </c>
    </row>
    <row r="15245" spans="1:10" x14ac:dyDescent="0.3">
      <c r="A15245" s="178" t="s">
        <v>3565</v>
      </c>
      <c r="B15245" s="178" t="s">
        <v>21</v>
      </c>
      <c r="C15245" s="178" t="s">
        <v>10995</v>
      </c>
      <c r="D15245" s="178" t="s">
        <v>11074</v>
      </c>
      <c r="E15245" s="179">
        <v>40024</v>
      </c>
      <c r="F15245" s="180">
        <v>6842</v>
      </c>
      <c r="G15245" s="180">
        <v>0</v>
      </c>
      <c r="H15245" s="180">
        <v>360.47</v>
      </c>
      <c r="I15245" s="180">
        <f t="shared" si="476"/>
        <v>7202.47</v>
      </c>
      <c r="J15245" s="177" t="str">
        <f t="shared" si="477"/>
        <v>Date &gt; 1920</v>
      </c>
    </row>
    <row r="15246" spans="1:10" x14ac:dyDescent="0.3">
      <c r="A15246" s="178" t="s">
        <v>3565</v>
      </c>
      <c r="B15246" s="178" t="s">
        <v>21</v>
      </c>
      <c r="C15246" s="178" t="s">
        <v>10995</v>
      </c>
      <c r="D15246" s="178" t="s">
        <v>11074</v>
      </c>
      <c r="E15246" s="179">
        <v>40053</v>
      </c>
      <c r="F15246" s="180">
        <v>2388</v>
      </c>
      <c r="G15246" s="180">
        <v>0</v>
      </c>
      <c r="H15246" s="180">
        <v>125.74</v>
      </c>
      <c r="I15246" s="180">
        <f t="shared" si="476"/>
        <v>2513.7399999999998</v>
      </c>
      <c r="J15246" s="177" t="str">
        <f t="shared" si="477"/>
        <v>Date &gt; 1920</v>
      </c>
    </row>
    <row r="15247" spans="1:10" x14ac:dyDescent="0.3">
      <c r="A15247" s="178" t="s">
        <v>3565</v>
      </c>
      <c r="B15247" s="178" t="s">
        <v>21</v>
      </c>
      <c r="C15247" s="178" t="s">
        <v>10995</v>
      </c>
      <c r="D15247" s="178" t="s">
        <v>11074</v>
      </c>
      <c r="E15247" s="179">
        <v>40107</v>
      </c>
      <c r="F15247" s="180">
        <v>2670</v>
      </c>
      <c r="G15247" s="180">
        <v>0</v>
      </c>
      <c r="H15247" s="180">
        <v>140</v>
      </c>
      <c r="I15247" s="180">
        <f t="shared" si="476"/>
        <v>2810</v>
      </c>
      <c r="J15247" s="177" t="str">
        <f t="shared" si="477"/>
        <v>Date &gt; 1920</v>
      </c>
    </row>
    <row r="15248" spans="1:10" x14ac:dyDescent="0.3">
      <c r="A15248" s="178" t="s">
        <v>3565</v>
      </c>
      <c r="B15248" s="178" t="s">
        <v>21</v>
      </c>
      <c r="C15248" s="178" t="s">
        <v>10995</v>
      </c>
      <c r="D15248" s="178" t="s">
        <v>11074</v>
      </c>
      <c r="E15248" s="179">
        <v>40183</v>
      </c>
      <c r="F15248" s="180">
        <v>443</v>
      </c>
      <c r="G15248" s="180">
        <v>0</v>
      </c>
      <c r="H15248" s="180">
        <v>23.18</v>
      </c>
      <c r="I15248" s="180">
        <f t="shared" si="476"/>
        <v>466.18</v>
      </c>
      <c r="J15248" s="177" t="str">
        <f t="shared" si="477"/>
        <v>Date &gt; 1920</v>
      </c>
    </row>
    <row r="15249" spans="1:10" x14ac:dyDescent="0.3">
      <c r="A15249" s="178" t="s">
        <v>3565</v>
      </c>
      <c r="B15249" s="178" t="s">
        <v>21</v>
      </c>
      <c r="C15249" s="178" t="s">
        <v>10995</v>
      </c>
      <c r="D15249" s="178" t="s">
        <v>11074</v>
      </c>
      <c r="E15249" s="179">
        <v>40220</v>
      </c>
      <c r="F15249" s="180">
        <v>2810</v>
      </c>
      <c r="G15249" s="180">
        <v>0</v>
      </c>
      <c r="H15249" s="180">
        <v>148.15</v>
      </c>
      <c r="I15249" s="180">
        <f t="shared" si="476"/>
        <v>2958.15</v>
      </c>
      <c r="J15249" s="177" t="str">
        <f t="shared" si="477"/>
        <v>Date &gt; 1920</v>
      </c>
    </row>
    <row r="15250" spans="1:10" x14ac:dyDescent="0.3">
      <c r="A15250" s="178" t="s">
        <v>3565</v>
      </c>
      <c r="B15250" s="178" t="s">
        <v>21</v>
      </c>
      <c r="C15250" s="178" t="s">
        <v>10995</v>
      </c>
      <c r="D15250" s="178" t="s">
        <v>11074</v>
      </c>
      <c r="E15250" s="179">
        <v>40233</v>
      </c>
      <c r="F15250" s="180">
        <v>10860</v>
      </c>
      <c r="G15250" s="180">
        <v>0</v>
      </c>
      <c r="H15250" s="180">
        <v>571.33000000000004</v>
      </c>
      <c r="I15250" s="180">
        <f t="shared" si="476"/>
        <v>11431.33</v>
      </c>
      <c r="J15250" s="177" t="str">
        <f t="shared" si="477"/>
        <v>Date &gt; 1920</v>
      </c>
    </row>
    <row r="15251" spans="1:10" x14ac:dyDescent="0.3">
      <c r="A15251" s="178" t="s">
        <v>3565</v>
      </c>
      <c r="B15251" s="178" t="s">
        <v>21</v>
      </c>
      <c r="C15251" s="178" t="s">
        <v>10995</v>
      </c>
      <c r="D15251" s="178" t="s">
        <v>11074</v>
      </c>
      <c r="E15251" s="179">
        <v>40276</v>
      </c>
      <c r="F15251" s="180">
        <v>1213</v>
      </c>
      <c r="G15251" s="180">
        <v>0</v>
      </c>
      <c r="H15251" s="180">
        <v>64.180000000000007</v>
      </c>
      <c r="I15251" s="180">
        <f t="shared" si="476"/>
        <v>1277.18</v>
      </c>
      <c r="J15251" s="177" t="str">
        <f t="shared" si="477"/>
        <v>Date &gt; 1920</v>
      </c>
    </row>
    <row r="15252" spans="1:10" x14ac:dyDescent="0.3">
      <c r="A15252" s="178" t="s">
        <v>3565</v>
      </c>
      <c r="B15252" s="178" t="s">
        <v>21</v>
      </c>
      <c r="C15252" s="178" t="s">
        <v>10995</v>
      </c>
      <c r="D15252" s="178" t="s">
        <v>11074</v>
      </c>
      <c r="E15252" s="179">
        <v>40317</v>
      </c>
      <c r="F15252" s="180">
        <v>5686</v>
      </c>
      <c r="G15252" s="180">
        <v>0</v>
      </c>
      <c r="H15252" s="180">
        <v>299.24</v>
      </c>
      <c r="I15252" s="180">
        <f t="shared" si="476"/>
        <v>5985.24</v>
      </c>
      <c r="J15252" s="177" t="str">
        <f t="shared" si="477"/>
        <v>Date &gt; 1920</v>
      </c>
    </row>
    <row r="15253" spans="1:10" x14ac:dyDescent="0.3">
      <c r="A15253" s="178" t="s">
        <v>3565</v>
      </c>
      <c r="B15253" s="178" t="s">
        <v>21</v>
      </c>
      <c r="C15253" s="178" t="s">
        <v>10995</v>
      </c>
      <c r="D15253" s="178" t="s">
        <v>11074</v>
      </c>
      <c r="E15253" s="179">
        <v>40326</v>
      </c>
      <c r="F15253" s="180">
        <v>1895</v>
      </c>
      <c r="G15253" s="180">
        <v>0</v>
      </c>
      <c r="H15253" s="180">
        <v>336.05</v>
      </c>
      <c r="I15253" s="180">
        <f t="shared" si="476"/>
        <v>2231.0500000000002</v>
      </c>
      <c r="J15253" s="177" t="str">
        <f t="shared" si="477"/>
        <v>Date &gt; 1920</v>
      </c>
    </row>
    <row r="15254" spans="1:10" x14ac:dyDescent="0.3">
      <c r="A15254" s="178" t="s">
        <v>3565</v>
      </c>
      <c r="B15254" s="178" t="s">
        <v>21</v>
      </c>
      <c r="C15254" s="178" t="s">
        <v>10995</v>
      </c>
      <c r="D15254" s="178" t="s">
        <v>11074</v>
      </c>
      <c r="E15254" s="179">
        <v>40651</v>
      </c>
      <c r="F15254" s="180">
        <v>2500</v>
      </c>
      <c r="G15254" s="180">
        <v>0</v>
      </c>
      <c r="H15254" s="180">
        <v>289.08999999999997</v>
      </c>
      <c r="I15254" s="180">
        <f t="shared" si="476"/>
        <v>2789.09</v>
      </c>
      <c r="J15254" s="177" t="str">
        <f t="shared" si="477"/>
        <v>Date &gt; 1920</v>
      </c>
    </row>
    <row r="15255" spans="1:10" x14ac:dyDescent="0.3">
      <c r="A15255" s="178" t="s">
        <v>3565</v>
      </c>
      <c r="B15255" s="178" t="s">
        <v>21</v>
      </c>
      <c r="C15255" s="178" t="s">
        <v>10995</v>
      </c>
      <c r="D15255" s="178" t="s">
        <v>11074</v>
      </c>
      <c r="E15255" s="179">
        <v>40983</v>
      </c>
      <c r="F15255" s="180">
        <v>7443</v>
      </c>
      <c r="G15255" s="180">
        <v>0</v>
      </c>
      <c r="H15255" s="180">
        <v>0</v>
      </c>
      <c r="I15255" s="180">
        <f t="shared" si="476"/>
        <v>7443</v>
      </c>
      <c r="J15255" s="177" t="str">
        <f t="shared" si="477"/>
        <v>Date &gt; 1920</v>
      </c>
    </row>
    <row r="15256" spans="1:10" x14ac:dyDescent="0.3">
      <c r="A15256" s="178" t="s">
        <v>3565</v>
      </c>
      <c r="B15256" s="178" t="s">
        <v>21</v>
      </c>
      <c r="C15256" s="178" t="s">
        <v>10995</v>
      </c>
      <c r="D15256" s="178" t="s">
        <v>11075</v>
      </c>
      <c r="E15256" s="179">
        <v>39989</v>
      </c>
      <c r="F15256" s="180">
        <v>29998</v>
      </c>
      <c r="G15256" s="180">
        <v>0</v>
      </c>
      <c r="H15256" s="180">
        <v>0.48</v>
      </c>
      <c r="I15256" s="180">
        <f t="shared" si="476"/>
        <v>29998.48</v>
      </c>
      <c r="J15256" s="177" t="str">
        <f t="shared" si="477"/>
        <v>Date &gt; 1920</v>
      </c>
    </row>
    <row r="15257" spans="1:10" x14ac:dyDescent="0.3">
      <c r="A15257" s="178" t="s">
        <v>3565</v>
      </c>
      <c r="B15257" s="178" t="s">
        <v>21</v>
      </c>
      <c r="C15257" s="178" t="s">
        <v>10995</v>
      </c>
      <c r="D15257" s="178" t="s">
        <v>11075</v>
      </c>
      <c r="E15257" s="179">
        <v>40016</v>
      </c>
      <c r="F15257" s="180">
        <v>27369</v>
      </c>
      <c r="G15257" s="180">
        <v>0</v>
      </c>
      <c r="H15257" s="180">
        <v>0.41</v>
      </c>
      <c r="I15257" s="180">
        <f t="shared" si="476"/>
        <v>27369.41</v>
      </c>
      <c r="J15257" s="177" t="str">
        <f t="shared" si="477"/>
        <v>Date &gt; 1920</v>
      </c>
    </row>
    <row r="15258" spans="1:10" x14ac:dyDescent="0.3">
      <c r="A15258" s="178" t="s">
        <v>3565</v>
      </c>
      <c r="B15258" s="178" t="s">
        <v>21</v>
      </c>
      <c r="C15258" s="178" t="s">
        <v>10995</v>
      </c>
      <c r="D15258" s="178" t="s">
        <v>11075</v>
      </c>
      <c r="E15258" s="179">
        <v>40016</v>
      </c>
      <c r="F15258" s="180">
        <v>43497</v>
      </c>
      <c r="G15258" s="180">
        <v>0</v>
      </c>
      <c r="H15258" s="180">
        <v>0.35</v>
      </c>
      <c r="I15258" s="180">
        <f t="shared" si="476"/>
        <v>43497.35</v>
      </c>
      <c r="J15258" s="177" t="str">
        <f t="shared" si="477"/>
        <v>Date &gt; 1920</v>
      </c>
    </row>
    <row r="15259" spans="1:10" x14ac:dyDescent="0.3">
      <c r="A15259" s="178" t="s">
        <v>3565</v>
      </c>
      <c r="B15259" s="178" t="s">
        <v>21</v>
      </c>
      <c r="C15259" s="178" t="s">
        <v>10995</v>
      </c>
      <c r="D15259" s="178" t="s">
        <v>11075</v>
      </c>
      <c r="E15259" s="179">
        <v>40058</v>
      </c>
      <c r="F15259" s="180">
        <v>45216</v>
      </c>
      <c r="G15259" s="180">
        <v>0</v>
      </c>
      <c r="H15259" s="180">
        <v>-0.3</v>
      </c>
      <c r="I15259" s="180">
        <f t="shared" si="476"/>
        <v>45215.7</v>
      </c>
      <c r="J15259" s="177" t="str">
        <f t="shared" si="477"/>
        <v>Date &gt; 1920</v>
      </c>
    </row>
    <row r="15260" spans="1:10" x14ac:dyDescent="0.3">
      <c r="A15260" s="178" t="s">
        <v>3565</v>
      </c>
      <c r="B15260" s="178" t="s">
        <v>21</v>
      </c>
      <c r="C15260" s="178" t="s">
        <v>10995</v>
      </c>
      <c r="D15260" s="178" t="s">
        <v>11075</v>
      </c>
      <c r="E15260" s="179">
        <v>40102</v>
      </c>
      <c r="F15260" s="180">
        <v>46274</v>
      </c>
      <c r="G15260" s="180">
        <v>0</v>
      </c>
      <c r="H15260" s="180">
        <v>-0.15</v>
      </c>
      <c r="I15260" s="180">
        <f t="shared" si="476"/>
        <v>46273.85</v>
      </c>
      <c r="J15260" s="177" t="str">
        <f t="shared" si="477"/>
        <v>Date &gt; 1920</v>
      </c>
    </row>
    <row r="15261" spans="1:10" x14ac:dyDescent="0.3">
      <c r="A15261" s="178" t="s">
        <v>3565</v>
      </c>
      <c r="B15261" s="178" t="s">
        <v>21</v>
      </c>
      <c r="C15261" s="178" t="s">
        <v>10995</v>
      </c>
      <c r="D15261" s="178" t="s">
        <v>11075</v>
      </c>
      <c r="E15261" s="179">
        <v>40163</v>
      </c>
      <c r="F15261" s="180">
        <v>1734</v>
      </c>
      <c r="G15261" s="180">
        <v>0</v>
      </c>
      <c r="H15261" s="180">
        <v>23.21</v>
      </c>
      <c r="I15261" s="180">
        <f t="shared" si="476"/>
        <v>1757.21</v>
      </c>
      <c r="J15261" s="177" t="str">
        <f t="shared" si="477"/>
        <v>Date &gt; 1920</v>
      </c>
    </row>
    <row r="15262" spans="1:10" x14ac:dyDescent="0.3">
      <c r="A15262" s="178" t="s">
        <v>3565</v>
      </c>
      <c r="B15262" s="178" t="s">
        <v>21</v>
      </c>
      <c r="C15262" s="178" t="s">
        <v>10995</v>
      </c>
      <c r="D15262" s="178" t="s">
        <v>11075</v>
      </c>
      <c r="E15262" s="179">
        <v>40197</v>
      </c>
      <c r="F15262" s="180">
        <v>917</v>
      </c>
      <c r="G15262" s="180">
        <v>0</v>
      </c>
      <c r="H15262" s="180">
        <v>-23.28</v>
      </c>
      <c r="I15262" s="180">
        <f t="shared" si="476"/>
        <v>893.72</v>
      </c>
      <c r="J15262" s="177" t="str">
        <f t="shared" si="477"/>
        <v>Date &gt; 1920</v>
      </c>
    </row>
    <row r="15263" spans="1:10" x14ac:dyDescent="0.3">
      <c r="A15263" s="178" t="s">
        <v>3565</v>
      </c>
      <c r="B15263" s="178" t="s">
        <v>21</v>
      </c>
      <c r="C15263" s="178" t="s">
        <v>10995</v>
      </c>
      <c r="D15263" s="178" t="s">
        <v>11075</v>
      </c>
      <c r="E15263" s="179">
        <v>40239</v>
      </c>
      <c r="F15263" s="180">
        <v>1231</v>
      </c>
      <c r="G15263" s="180">
        <v>0</v>
      </c>
      <c r="H15263" s="180">
        <v>-0.25</v>
      </c>
      <c r="I15263" s="180">
        <f t="shared" si="476"/>
        <v>1230.75</v>
      </c>
      <c r="J15263" s="177" t="str">
        <f t="shared" si="477"/>
        <v>Date &gt; 1920</v>
      </c>
    </row>
    <row r="15264" spans="1:10" x14ac:dyDescent="0.3">
      <c r="A15264" s="178" t="s">
        <v>3565</v>
      </c>
      <c r="B15264" s="178" t="s">
        <v>21</v>
      </c>
      <c r="C15264" s="178" t="s">
        <v>10995</v>
      </c>
      <c r="D15264" s="178" t="s">
        <v>11075</v>
      </c>
      <c r="E15264" s="179">
        <v>40262</v>
      </c>
      <c r="F15264" s="180">
        <v>294</v>
      </c>
      <c r="G15264" s="180">
        <v>0</v>
      </c>
      <c r="H15264" s="180">
        <v>0.54</v>
      </c>
      <c r="I15264" s="180">
        <f t="shared" si="476"/>
        <v>294.54000000000002</v>
      </c>
      <c r="J15264" s="177" t="str">
        <f t="shared" si="477"/>
        <v>Date &gt; 1920</v>
      </c>
    </row>
    <row r="15265" spans="1:10" x14ac:dyDescent="0.3">
      <c r="A15265" s="178" t="s">
        <v>3565</v>
      </c>
      <c r="B15265" s="178" t="s">
        <v>21</v>
      </c>
      <c r="C15265" s="178" t="s">
        <v>10995</v>
      </c>
      <c r="D15265" s="178" t="s">
        <v>11075</v>
      </c>
      <c r="E15265" s="179">
        <v>40296</v>
      </c>
      <c r="F15265" s="180">
        <v>99</v>
      </c>
      <c r="G15265" s="180">
        <v>0</v>
      </c>
      <c r="H15265" s="180">
        <v>-0.64</v>
      </c>
      <c r="I15265" s="180">
        <f t="shared" si="476"/>
        <v>98.36</v>
      </c>
      <c r="J15265" s="177" t="str">
        <f t="shared" si="477"/>
        <v>Date &gt; 1920</v>
      </c>
    </row>
    <row r="15266" spans="1:10" x14ac:dyDescent="0.3">
      <c r="A15266" s="178" t="s">
        <v>3565</v>
      </c>
      <c r="B15266" s="178" t="s">
        <v>21</v>
      </c>
      <c r="C15266" s="178" t="s">
        <v>10995</v>
      </c>
      <c r="D15266" s="178" t="s">
        <v>11075</v>
      </c>
      <c r="E15266" s="179">
        <v>40359</v>
      </c>
      <c r="F15266" s="180">
        <v>1458</v>
      </c>
      <c r="G15266" s="180">
        <v>0</v>
      </c>
      <c r="H15266" s="180">
        <v>0.48</v>
      </c>
      <c r="I15266" s="180">
        <f t="shared" si="476"/>
        <v>1458.48</v>
      </c>
      <c r="J15266" s="177" t="str">
        <f t="shared" si="477"/>
        <v>Date &gt; 1920</v>
      </c>
    </row>
    <row r="15267" spans="1:10" x14ac:dyDescent="0.3">
      <c r="A15267" s="178" t="s">
        <v>3565</v>
      </c>
      <c r="B15267" s="178" t="s">
        <v>21</v>
      </c>
      <c r="C15267" s="178" t="s">
        <v>10995</v>
      </c>
      <c r="D15267" s="178" t="s">
        <v>11075</v>
      </c>
      <c r="E15267" s="179">
        <v>40385</v>
      </c>
      <c r="F15267" s="180">
        <v>3801</v>
      </c>
      <c r="G15267" s="180">
        <v>0</v>
      </c>
      <c r="H15267" s="180">
        <v>23.15</v>
      </c>
      <c r="I15267" s="180">
        <f t="shared" si="476"/>
        <v>3824.15</v>
      </c>
      <c r="J15267" s="177" t="str">
        <f t="shared" si="477"/>
        <v>Date &gt; 1920</v>
      </c>
    </row>
    <row r="15268" spans="1:10" x14ac:dyDescent="0.3">
      <c r="A15268" s="178" t="s">
        <v>3565</v>
      </c>
      <c r="B15268" s="178" t="s">
        <v>21</v>
      </c>
      <c r="C15268" s="178" t="s">
        <v>10995</v>
      </c>
      <c r="D15268" s="178" t="s">
        <v>11075</v>
      </c>
      <c r="E15268" s="179">
        <v>40399</v>
      </c>
      <c r="F15268" s="180">
        <v>297331</v>
      </c>
      <c r="G15268" s="180">
        <v>0</v>
      </c>
      <c r="H15268" s="180">
        <v>-22.74</v>
      </c>
      <c r="I15268" s="180">
        <f t="shared" si="476"/>
        <v>297308.26</v>
      </c>
      <c r="J15268" s="177" t="str">
        <f t="shared" si="477"/>
        <v>Date &gt; 1920</v>
      </c>
    </row>
    <row r="15269" spans="1:10" x14ac:dyDescent="0.3">
      <c r="A15269" s="178" t="s">
        <v>3565</v>
      </c>
      <c r="B15269" s="178" t="s">
        <v>21</v>
      </c>
      <c r="C15269" s="178" t="s">
        <v>10995</v>
      </c>
      <c r="D15269" s="178" t="s">
        <v>11075</v>
      </c>
      <c r="E15269" s="179">
        <v>40399</v>
      </c>
      <c r="F15269" s="180">
        <v>781</v>
      </c>
      <c r="G15269" s="180">
        <v>0</v>
      </c>
      <c r="H15269" s="180">
        <v>-0.08</v>
      </c>
      <c r="I15269" s="180">
        <f t="shared" si="476"/>
        <v>780.92</v>
      </c>
      <c r="J15269" s="177" t="str">
        <f t="shared" si="477"/>
        <v>Date &gt; 1920</v>
      </c>
    </row>
    <row r="15270" spans="1:10" x14ac:dyDescent="0.3">
      <c r="A15270" s="178" t="s">
        <v>3565</v>
      </c>
      <c r="B15270" s="178" t="s">
        <v>21</v>
      </c>
      <c r="C15270" s="178" t="s">
        <v>10995</v>
      </c>
      <c r="D15270" s="178" t="s">
        <v>11075</v>
      </c>
      <c r="E15270" s="179">
        <v>40434</v>
      </c>
      <c r="F15270" s="180">
        <v>3368</v>
      </c>
      <c r="G15270" s="180">
        <v>0</v>
      </c>
      <c r="H15270" s="180">
        <v>0.06</v>
      </c>
      <c r="I15270" s="180">
        <f t="shared" si="476"/>
        <v>3368.06</v>
      </c>
      <c r="J15270" s="177" t="str">
        <f t="shared" si="477"/>
        <v>Date &gt; 1920</v>
      </c>
    </row>
    <row r="15271" spans="1:10" x14ac:dyDescent="0.3">
      <c r="A15271" s="178" t="s">
        <v>3565</v>
      </c>
      <c r="B15271" s="178" t="s">
        <v>21</v>
      </c>
      <c r="C15271" s="178" t="s">
        <v>10995</v>
      </c>
      <c r="D15271" s="178" t="s">
        <v>11075</v>
      </c>
      <c r="E15271" s="179">
        <v>40441</v>
      </c>
      <c r="F15271" s="180">
        <v>1394</v>
      </c>
      <c r="G15271" s="180">
        <v>0</v>
      </c>
      <c r="H15271" s="180">
        <v>0.96</v>
      </c>
      <c r="I15271" s="180">
        <f t="shared" si="476"/>
        <v>1394.96</v>
      </c>
      <c r="J15271" s="177" t="str">
        <f t="shared" si="477"/>
        <v>Date &gt; 1920</v>
      </c>
    </row>
    <row r="15272" spans="1:10" x14ac:dyDescent="0.3">
      <c r="A15272" s="178" t="s">
        <v>3565</v>
      </c>
      <c r="B15272" s="178" t="s">
        <v>21</v>
      </c>
      <c r="C15272" s="178" t="s">
        <v>10995</v>
      </c>
      <c r="D15272" s="178" t="s">
        <v>11076</v>
      </c>
      <c r="E15272" s="179">
        <v>40107</v>
      </c>
      <c r="F15272" s="180">
        <v>63747</v>
      </c>
      <c r="G15272" s="180">
        <v>0</v>
      </c>
      <c r="H15272" s="180">
        <v>3356.04</v>
      </c>
      <c r="I15272" s="180">
        <f t="shared" si="476"/>
        <v>67103.039999999994</v>
      </c>
      <c r="J15272" s="177" t="str">
        <f t="shared" si="477"/>
        <v>Date &gt; 1920</v>
      </c>
    </row>
    <row r="15273" spans="1:10" x14ac:dyDescent="0.3">
      <c r="A15273" s="178" t="s">
        <v>3565</v>
      </c>
      <c r="B15273" s="178" t="s">
        <v>21</v>
      </c>
      <c r="C15273" s="178" t="s">
        <v>10995</v>
      </c>
      <c r="D15273" s="178" t="s">
        <v>11076</v>
      </c>
      <c r="E15273" s="179">
        <v>40136</v>
      </c>
      <c r="F15273" s="180">
        <v>818939</v>
      </c>
      <c r="G15273" s="180">
        <v>0</v>
      </c>
      <c r="H15273" s="180">
        <v>43103</v>
      </c>
      <c r="I15273" s="180">
        <f t="shared" si="476"/>
        <v>862042</v>
      </c>
      <c r="J15273" s="177" t="str">
        <f t="shared" si="477"/>
        <v>Date &gt; 1920</v>
      </c>
    </row>
    <row r="15274" spans="1:10" x14ac:dyDescent="0.3">
      <c r="A15274" s="178" t="s">
        <v>3565</v>
      </c>
      <c r="B15274" s="178" t="s">
        <v>21</v>
      </c>
      <c r="C15274" s="178" t="s">
        <v>10995</v>
      </c>
      <c r="D15274" s="178" t="s">
        <v>11076</v>
      </c>
      <c r="E15274" s="179">
        <v>40165</v>
      </c>
      <c r="F15274" s="180">
        <v>3491</v>
      </c>
      <c r="G15274" s="180">
        <v>0</v>
      </c>
      <c r="H15274" s="180">
        <v>183.4</v>
      </c>
      <c r="I15274" s="180">
        <f t="shared" si="476"/>
        <v>3674.4</v>
      </c>
      <c r="J15274" s="177" t="str">
        <f t="shared" si="477"/>
        <v>Date &gt; 1920</v>
      </c>
    </row>
    <row r="15275" spans="1:10" x14ac:dyDescent="0.3">
      <c r="A15275" s="178" t="s">
        <v>3565</v>
      </c>
      <c r="B15275" s="178" t="s">
        <v>21</v>
      </c>
      <c r="C15275" s="178" t="s">
        <v>10995</v>
      </c>
      <c r="D15275" s="178" t="s">
        <v>11076</v>
      </c>
      <c r="E15275" s="179">
        <v>40183</v>
      </c>
      <c r="F15275" s="180">
        <v>39566</v>
      </c>
      <c r="G15275" s="180">
        <v>0</v>
      </c>
      <c r="H15275" s="180">
        <v>2082.54</v>
      </c>
      <c r="I15275" s="180">
        <f t="shared" si="476"/>
        <v>41648.54</v>
      </c>
      <c r="J15275" s="177" t="str">
        <f t="shared" si="477"/>
        <v>Date &gt; 1920</v>
      </c>
    </row>
    <row r="15276" spans="1:10" x14ac:dyDescent="0.3">
      <c r="A15276" s="178" t="s">
        <v>3565</v>
      </c>
      <c r="B15276" s="178" t="s">
        <v>21</v>
      </c>
      <c r="C15276" s="178" t="s">
        <v>10995</v>
      </c>
      <c r="D15276" s="178" t="s">
        <v>11076</v>
      </c>
      <c r="E15276" s="179">
        <v>40220</v>
      </c>
      <c r="F15276" s="180">
        <v>11142</v>
      </c>
      <c r="G15276" s="180">
        <v>0</v>
      </c>
      <c r="H15276" s="180">
        <v>4407.0200000000004</v>
      </c>
      <c r="I15276" s="180">
        <f t="shared" si="476"/>
        <v>15549.02</v>
      </c>
      <c r="J15276" s="177" t="str">
        <f t="shared" si="477"/>
        <v>Date &gt; 1920</v>
      </c>
    </row>
    <row r="15277" spans="1:10" x14ac:dyDescent="0.3">
      <c r="A15277" s="178" t="s">
        <v>3565</v>
      </c>
      <c r="B15277" s="178" t="s">
        <v>21</v>
      </c>
      <c r="C15277" s="178" t="s">
        <v>10995</v>
      </c>
      <c r="D15277" s="178" t="s">
        <v>11076</v>
      </c>
      <c r="E15277" s="179">
        <v>40651</v>
      </c>
      <c r="F15277" s="180">
        <v>25000</v>
      </c>
      <c r="G15277" s="180">
        <v>0</v>
      </c>
      <c r="H15277" s="180">
        <v>0</v>
      </c>
      <c r="I15277" s="180">
        <f t="shared" si="476"/>
        <v>25000</v>
      </c>
      <c r="J15277" s="177" t="str">
        <f t="shared" si="477"/>
        <v>Date &gt; 1920</v>
      </c>
    </row>
    <row r="15278" spans="1:10" x14ac:dyDescent="0.3">
      <c r="A15278" s="178" t="s">
        <v>3565</v>
      </c>
      <c r="B15278" s="178" t="s">
        <v>21</v>
      </c>
      <c r="C15278" s="178" t="s">
        <v>10995</v>
      </c>
      <c r="D15278" s="178" t="s">
        <v>11076</v>
      </c>
      <c r="E15278" s="179">
        <v>40983</v>
      </c>
      <c r="F15278" s="180">
        <v>5000</v>
      </c>
      <c r="G15278" s="180">
        <v>0</v>
      </c>
      <c r="H15278" s="180">
        <v>0</v>
      </c>
      <c r="I15278" s="180">
        <f t="shared" si="476"/>
        <v>5000</v>
      </c>
      <c r="J15278" s="177" t="str">
        <f t="shared" si="477"/>
        <v>Date &gt; 1920</v>
      </c>
    </row>
    <row r="15279" spans="1:10" x14ac:dyDescent="0.3">
      <c r="A15279" s="178" t="s">
        <v>3565</v>
      </c>
      <c r="B15279" s="178" t="s">
        <v>21</v>
      </c>
      <c r="C15279" s="178" t="s">
        <v>10995</v>
      </c>
      <c r="D15279" s="178" t="s">
        <v>11076</v>
      </c>
      <c r="E15279" s="179">
        <v>41220</v>
      </c>
      <c r="F15279" s="180">
        <v>20000</v>
      </c>
      <c r="G15279" s="180">
        <v>0</v>
      </c>
      <c r="H15279" s="180">
        <v>19769.53</v>
      </c>
      <c r="I15279" s="180">
        <f t="shared" si="476"/>
        <v>39769.53</v>
      </c>
      <c r="J15279" s="177" t="str">
        <f t="shared" si="477"/>
        <v>Date &gt; 1920</v>
      </c>
    </row>
    <row r="15280" spans="1:10" x14ac:dyDescent="0.3">
      <c r="A15280" s="178" t="s">
        <v>3565</v>
      </c>
      <c r="B15280" s="178" t="s">
        <v>21</v>
      </c>
      <c r="C15280" s="178" t="s">
        <v>10995</v>
      </c>
      <c r="D15280" s="178" t="s">
        <v>11076</v>
      </c>
      <c r="E15280" s="179">
        <v>41220</v>
      </c>
      <c r="F15280" s="180">
        <v>42251</v>
      </c>
      <c r="G15280" s="180">
        <v>0</v>
      </c>
      <c r="H15280" s="180">
        <v>0</v>
      </c>
      <c r="I15280" s="180">
        <f t="shared" si="476"/>
        <v>42251</v>
      </c>
      <c r="J15280" s="177" t="str">
        <f t="shared" si="477"/>
        <v>Date &gt; 1920</v>
      </c>
    </row>
    <row r="15281" spans="1:10" x14ac:dyDescent="0.3">
      <c r="A15281" s="178" t="s">
        <v>3565</v>
      </c>
      <c r="B15281" s="178" t="s">
        <v>21</v>
      </c>
      <c r="C15281" s="178" t="s">
        <v>10995</v>
      </c>
      <c r="D15281" s="178" t="s">
        <v>11077</v>
      </c>
      <c r="E15281" s="179">
        <v>40233</v>
      </c>
      <c r="F15281" s="180">
        <v>166812</v>
      </c>
      <c r="G15281" s="180">
        <v>0</v>
      </c>
      <c r="H15281" s="180">
        <v>8780.16</v>
      </c>
      <c r="I15281" s="180">
        <f t="shared" si="476"/>
        <v>175592.16</v>
      </c>
      <c r="J15281" s="177" t="str">
        <f t="shared" si="477"/>
        <v>Date &gt; 1920</v>
      </c>
    </row>
    <row r="15282" spans="1:10" x14ac:dyDescent="0.3">
      <c r="A15282" s="178" t="s">
        <v>3565</v>
      </c>
      <c r="B15282" s="178" t="s">
        <v>21</v>
      </c>
      <c r="C15282" s="178" t="s">
        <v>10995</v>
      </c>
      <c r="D15282" s="178" t="s">
        <v>11077</v>
      </c>
      <c r="E15282" s="179">
        <v>40276</v>
      </c>
      <c r="F15282" s="180">
        <v>125679</v>
      </c>
      <c r="G15282" s="180">
        <v>0</v>
      </c>
      <c r="H15282" s="180">
        <v>52244.15</v>
      </c>
      <c r="I15282" s="180">
        <f t="shared" si="476"/>
        <v>177923.15</v>
      </c>
      <c r="J15282" s="177" t="str">
        <f t="shared" si="477"/>
        <v>Date &gt; 1920</v>
      </c>
    </row>
    <row r="15283" spans="1:10" x14ac:dyDescent="0.3">
      <c r="A15283" s="178" t="s">
        <v>3565</v>
      </c>
      <c r="B15283" s="178" t="s">
        <v>21</v>
      </c>
      <c r="C15283" s="178" t="s">
        <v>10995</v>
      </c>
      <c r="D15283" s="178" t="s">
        <v>11077</v>
      </c>
      <c r="E15283" s="179">
        <v>40317</v>
      </c>
      <c r="F15283" s="180">
        <v>160725</v>
      </c>
      <c r="G15283" s="180">
        <v>0</v>
      </c>
      <c r="H15283" s="180">
        <v>40098.25</v>
      </c>
      <c r="I15283" s="180">
        <f t="shared" si="476"/>
        <v>200823.25</v>
      </c>
      <c r="J15283" s="177" t="str">
        <f t="shared" si="477"/>
        <v>Date &gt; 1920</v>
      </c>
    </row>
    <row r="15284" spans="1:10" x14ac:dyDescent="0.3">
      <c r="A15284" s="178" t="s">
        <v>3565</v>
      </c>
      <c r="B15284" s="178" t="s">
        <v>21</v>
      </c>
      <c r="C15284" s="178" t="s">
        <v>10995</v>
      </c>
      <c r="D15284" s="178" t="s">
        <v>11077</v>
      </c>
      <c r="E15284" s="179">
        <v>40326</v>
      </c>
      <c r="F15284" s="180">
        <v>77343</v>
      </c>
      <c r="G15284" s="180">
        <v>0</v>
      </c>
      <c r="H15284" s="180">
        <v>-2343.64</v>
      </c>
      <c r="I15284" s="180">
        <f t="shared" si="476"/>
        <v>74999.360000000001</v>
      </c>
      <c r="J15284" s="177" t="str">
        <f t="shared" si="477"/>
        <v>Date &gt; 1920</v>
      </c>
    </row>
    <row r="15285" spans="1:10" x14ac:dyDescent="0.3">
      <c r="A15285" s="178" t="s">
        <v>3565</v>
      </c>
      <c r="B15285" s="178" t="s">
        <v>21</v>
      </c>
      <c r="C15285" s="178" t="s">
        <v>10995</v>
      </c>
      <c r="D15285" s="178" t="s">
        <v>11077</v>
      </c>
      <c r="E15285" s="179">
        <v>40371</v>
      </c>
      <c r="F15285" s="180">
        <v>1744</v>
      </c>
      <c r="G15285" s="180">
        <v>0</v>
      </c>
      <c r="H15285" s="180">
        <v>-1510.18</v>
      </c>
      <c r="I15285" s="180">
        <f t="shared" si="476"/>
        <v>233.81999999999994</v>
      </c>
      <c r="J15285" s="177" t="str">
        <f t="shared" si="477"/>
        <v>Date &gt; 1920</v>
      </c>
    </row>
    <row r="15286" spans="1:10" x14ac:dyDescent="0.3">
      <c r="A15286" s="178" t="s">
        <v>3565</v>
      </c>
      <c r="B15286" s="178" t="s">
        <v>21</v>
      </c>
      <c r="C15286" s="178" t="s">
        <v>10995</v>
      </c>
      <c r="D15286" s="178" t="s">
        <v>11077</v>
      </c>
      <c r="E15286" s="179">
        <v>40371</v>
      </c>
      <c r="F15286" s="180">
        <v>0</v>
      </c>
      <c r="G15286" s="180">
        <v>54915.31</v>
      </c>
      <c r="H15286" s="180">
        <v>0</v>
      </c>
      <c r="I15286" s="180">
        <f t="shared" si="476"/>
        <v>54915.31</v>
      </c>
      <c r="J15286" s="177" t="str">
        <f t="shared" si="477"/>
        <v>Date &gt; 1920</v>
      </c>
    </row>
    <row r="15287" spans="1:10" x14ac:dyDescent="0.3">
      <c r="A15287" s="178" t="s">
        <v>3565</v>
      </c>
      <c r="B15287" s="178" t="s">
        <v>21</v>
      </c>
      <c r="C15287" s="178" t="s">
        <v>10995</v>
      </c>
      <c r="D15287" s="178" t="s">
        <v>11077</v>
      </c>
      <c r="E15287" s="179">
        <v>40401</v>
      </c>
      <c r="F15287" s="180">
        <v>156428</v>
      </c>
      <c r="G15287" s="180">
        <v>0</v>
      </c>
      <c r="H15287" s="180">
        <v>26869.38</v>
      </c>
      <c r="I15287" s="180">
        <f t="shared" si="476"/>
        <v>183297.38</v>
      </c>
      <c r="J15287" s="177" t="str">
        <f t="shared" si="477"/>
        <v>Date &gt; 1920</v>
      </c>
    </row>
    <row r="15288" spans="1:10" x14ac:dyDescent="0.3">
      <c r="A15288" s="178" t="s">
        <v>3565</v>
      </c>
      <c r="B15288" s="178" t="s">
        <v>21</v>
      </c>
      <c r="C15288" s="178" t="s">
        <v>10995</v>
      </c>
      <c r="D15288" s="178" t="s">
        <v>11077</v>
      </c>
      <c r="E15288" s="179">
        <v>40401</v>
      </c>
      <c r="F15288" s="180">
        <v>0</v>
      </c>
      <c r="G15288" s="180">
        <v>20136.89</v>
      </c>
      <c r="H15288" s="180">
        <v>0</v>
      </c>
      <c r="I15288" s="180">
        <f t="shared" si="476"/>
        <v>20136.89</v>
      </c>
      <c r="J15288" s="177" t="str">
        <f t="shared" si="477"/>
        <v>Date &gt; 1920</v>
      </c>
    </row>
    <row r="15289" spans="1:10" x14ac:dyDescent="0.3">
      <c r="A15289" s="178" t="s">
        <v>3565</v>
      </c>
      <c r="B15289" s="178" t="s">
        <v>21</v>
      </c>
      <c r="C15289" s="178" t="s">
        <v>10995</v>
      </c>
      <c r="D15289" s="178" t="s">
        <v>11077</v>
      </c>
      <c r="E15289" s="179">
        <v>40428</v>
      </c>
      <c r="F15289" s="180">
        <v>21670</v>
      </c>
      <c r="G15289" s="180">
        <v>0</v>
      </c>
      <c r="H15289" s="180">
        <v>10855.98</v>
      </c>
      <c r="I15289" s="180">
        <f t="shared" si="476"/>
        <v>32525.98</v>
      </c>
      <c r="J15289" s="177" t="str">
        <f t="shared" si="477"/>
        <v>Date &gt; 1920</v>
      </c>
    </row>
    <row r="15290" spans="1:10" x14ac:dyDescent="0.3">
      <c r="A15290" s="178" t="s">
        <v>3565</v>
      </c>
      <c r="B15290" s="178" t="s">
        <v>21</v>
      </c>
      <c r="C15290" s="178" t="s">
        <v>10995</v>
      </c>
      <c r="D15290" s="178" t="s">
        <v>11077</v>
      </c>
      <c r="E15290" s="179">
        <v>40428</v>
      </c>
      <c r="F15290" s="180">
        <v>0</v>
      </c>
      <c r="G15290" s="180">
        <v>3078.97</v>
      </c>
      <c r="H15290" s="180">
        <v>0</v>
      </c>
      <c r="I15290" s="180">
        <f t="shared" si="476"/>
        <v>3078.97</v>
      </c>
      <c r="J15290" s="177" t="str">
        <f t="shared" si="477"/>
        <v>Date &gt; 1920</v>
      </c>
    </row>
    <row r="15291" spans="1:10" x14ac:dyDescent="0.3">
      <c r="A15291" s="178" t="s">
        <v>3565</v>
      </c>
      <c r="B15291" s="178" t="s">
        <v>21</v>
      </c>
      <c r="C15291" s="178" t="s">
        <v>10995</v>
      </c>
      <c r="D15291" s="178" t="s">
        <v>11077</v>
      </c>
      <c r="E15291" s="179">
        <v>40444</v>
      </c>
      <c r="F15291" s="180">
        <v>263225</v>
      </c>
      <c r="G15291" s="180">
        <v>0</v>
      </c>
      <c r="H15291" s="180">
        <v>50512.88</v>
      </c>
      <c r="I15291" s="180">
        <f t="shared" si="476"/>
        <v>313737.88</v>
      </c>
      <c r="J15291" s="177" t="str">
        <f t="shared" si="477"/>
        <v>Date &gt; 1920</v>
      </c>
    </row>
    <row r="15292" spans="1:10" x14ac:dyDescent="0.3">
      <c r="A15292" s="178" t="s">
        <v>3565</v>
      </c>
      <c r="B15292" s="178" t="s">
        <v>21</v>
      </c>
      <c r="C15292" s="178" t="s">
        <v>10995</v>
      </c>
      <c r="D15292" s="178" t="s">
        <v>11077</v>
      </c>
      <c r="E15292" s="179">
        <v>40444</v>
      </c>
      <c r="F15292" s="180">
        <v>0</v>
      </c>
      <c r="G15292" s="180">
        <v>35480.080000000002</v>
      </c>
      <c r="H15292" s="180">
        <v>0</v>
      </c>
      <c r="I15292" s="180">
        <f t="shared" si="476"/>
        <v>35480.080000000002</v>
      </c>
      <c r="J15292" s="177" t="str">
        <f t="shared" si="477"/>
        <v>Date &gt; 1920</v>
      </c>
    </row>
    <row r="15293" spans="1:10" x14ac:dyDescent="0.3">
      <c r="A15293" s="178" t="s">
        <v>3565</v>
      </c>
      <c r="B15293" s="178" t="s">
        <v>21</v>
      </c>
      <c r="C15293" s="178" t="s">
        <v>10995</v>
      </c>
      <c r="D15293" s="178" t="s">
        <v>11077</v>
      </c>
      <c r="E15293" s="179">
        <v>40473</v>
      </c>
      <c r="F15293" s="180">
        <v>302520</v>
      </c>
      <c r="G15293" s="180">
        <v>0</v>
      </c>
      <c r="H15293" s="180">
        <v>48466.77</v>
      </c>
      <c r="I15293" s="180">
        <f t="shared" si="476"/>
        <v>350986.77</v>
      </c>
      <c r="J15293" s="177" t="str">
        <f t="shared" si="477"/>
        <v>Date &gt; 1920</v>
      </c>
    </row>
    <row r="15294" spans="1:10" x14ac:dyDescent="0.3">
      <c r="A15294" s="178" t="s">
        <v>3565</v>
      </c>
      <c r="B15294" s="178" t="s">
        <v>21</v>
      </c>
      <c r="C15294" s="178" t="s">
        <v>10995</v>
      </c>
      <c r="D15294" s="178" t="s">
        <v>11077</v>
      </c>
      <c r="E15294" s="179">
        <v>40473</v>
      </c>
      <c r="F15294" s="180">
        <v>0</v>
      </c>
      <c r="G15294" s="180">
        <v>42801.760000000002</v>
      </c>
      <c r="H15294" s="180">
        <v>0</v>
      </c>
      <c r="I15294" s="180">
        <f t="shared" si="476"/>
        <v>42801.760000000002</v>
      </c>
      <c r="J15294" s="177" t="str">
        <f t="shared" si="477"/>
        <v>Date &gt; 1920</v>
      </c>
    </row>
    <row r="15295" spans="1:10" x14ac:dyDescent="0.3">
      <c r="A15295" s="178" t="s">
        <v>3565</v>
      </c>
      <c r="B15295" s="178" t="s">
        <v>21</v>
      </c>
      <c r="C15295" s="178" t="s">
        <v>10995</v>
      </c>
      <c r="D15295" s="178" t="s">
        <v>11077</v>
      </c>
      <c r="E15295" s="179">
        <v>40487</v>
      </c>
      <c r="F15295" s="180">
        <v>35032</v>
      </c>
      <c r="G15295" s="180">
        <v>0</v>
      </c>
      <c r="H15295" s="180">
        <v>12856.7</v>
      </c>
      <c r="I15295" s="180">
        <f t="shared" si="476"/>
        <v>47888.7</v>
      </c>
      <c r="J15295" s="177" t="str">
        <f t="shared" si="477"/>
        <v>Date &gt; 1920</v>
      </c>
    </row>
    <row r="15296" spans="1:10" x14ac:dyDescent="0.3">
      <c r="A15296" s="178" t="s">
        <v>3565</v>
      </c>
      <c r="B15296" s="178" t="s">
        <v>21</v>
      </c>
      <c r="C15296" s="178" t="s">
        <v>10995</v>
      </c>
      <c r="D15296" s="178" t="s">
        <v>11077</v>
      </c>
      <c r="E15296" s="179">
        <v>40487</v>
      </c>
      <c r="F15296" s="180">
        <v>0</v>
      </c>
      <c r="G15296" s="180">
        <v>4533.22</v>
      </c>
      <c r="H15296" s="180">
        <v>0</v>
      </c>
      <c r="I15296" s="180">
        <f t="shared" si="476"/>
        <v>4533.22</v>
      </c>
      <c r="J15296" s="177" t="str">
        <f t="shared" si="477"/>
        <v>Date &gt; 1920</v>
      </c>
    </row>
    <row r="15297" spans="1:10" x14ac:dyDescent="0.3">
      <c r="A15297" s="178" t="s">
        <v>3565</v>
      </c>
      <c r="B15297" s="178" t="s">
        <v>21</v>
      </c>
      <c r="C15297" s="178" t="s">
        <v>10995</v>
      </c>
      <c r="D15297" s="178" t="s">
        <v>11077</v>
      </c>
      <c r="E15297" s="179">
        <v>40500</v>
      </c>
      <c r="F15297" s="180">
        <v>41835</v>
      </c>
      <c r="G15297" s="180">
        <v>0</v>
      </c>
      <c r="H15297" s="180">
        <v>-37252.01</v>
      </c>
      <c r="I15297" s="180">
        <f t="shared" si="476"/>
        <v>4582.989999999998</v>
      </c>
      <c r="J15297" s="177" t="str">
        <f t="shared" si="477"/>
        <v>Date &gt; 1920</v>
      </c>
    </row>
    <row r="15298" spans="1:10" x14ac:dyDescent="0.3">
      <c r="A15298" s="178" t="s">
        <v>3565</v>
      </c>
      <c r="B15298" s="178" t="s">
        <v>21</v>
      </c>
      <c r="C15298" s="178" t="s">
        <v>10995</v>
      </c>
      <c r="D15298" s="178" t="s">
        <v>11077</v>
      </c>
      <c r="E15298" s="179">
        <v>40500</v>
      </c>
      <c r="F15298" s="180">
        <v>0</v>
      </c>
      <c r="G15298" s="180">
        <v>5273.6</v>
      </c>
      <c r="H15298" s="180">
        <v>0</v>
      </c>
      <c r="I15298" s="180">
        <f t="shared" si="476"/>
        <v>5273.6</v>
      </c>
      <c r="J15298" s="177" t="str">
        <f t="shared" si="477"/>
        <v>Date &gt; 1920</v>
      </c>
    </row>
    <row r="15299" spans="1:10" x14ac:dyDescent="0.3">
      <c r="A15299" s="178" t="s">
        <v>3565</v>
      </c>
      <c r="B15299" s="178" t="s">
        <v>21</v>
      </c>
      <c r="C15299" s="178" t="s">
        <v>10995</v>
      </c>
      <c r="D15299" s="178" t="s">
        <v>11077</v>
      </c>
      <c r="E15299" s="179">
        <v>40515</v>
      </c>
      <c r="F15299" s="180">
        <v>388746</v>
      </c>
      <c r="G15299" s="180">
        <v>0</v>
      </c>
      <c r="H15299" s="180">
        <v>61185.37</v>
      </c>
      <c r="I15299" s="180">
        <f t="shared" si="476"/>
        <v>449931.37</v>
      </c>
      <c r="J15299" s="177" t="str">
        <f t="shared" si="477"/>
        <v>Date &gt; 1920</v>
      </c>
    </row>
    <row r="15300" spans="1:10" x14ac:dyDescent="0.3">
      <c r="A15300" s="178" t="s">
        <v>3565</v>
      </c>
      <c r="B15300" s="178" t="s">
        <v>21</v>
      </c>
      <c r="C15300" s="178" t="s">
        <v>10995</v>
      </c>
      <c r="D15300" s="178" t="s">
        <v>11077</v>
      </c>
      <c r="E15300" s="179">
        <v>40515</v>
      </c>
      <c r="F15300" s="180">
        <v>0</v>
      </c>
      <c r="G15300" s="180">
        <v>53560.32</v>
      </c>
      <c r="H15300" s="180">
        <v>0</v>
      </c>
      <c r="I15300" s="180">
        <f t="shared" si="476"/>
        <v>53560.32</v>
      </c>
      <c r="J15300" s="177" t="str">
        <f t="shared" si="477"/>
        <v>Date &gt; 1920</v>
      </c>
    </row>
    <row r="15301" spans="1:10" x14ac:dyDescent="0.3">
      <c r="A15301" s="178" t="s">
        <v>3565</v>
      </c>
      <c r="B15301" s="178" t="s">
        <v>21</v>
      </c>
      <c r="C15301" s="178" t="s">
        <v>10995</v>
      </c>
      <c r="D15301" s="178" t="s">
        <v>11077</v>
      </c>
      <c r="E15301" s="179">
        <v>40534</v>
      </c>
      <c r="F15301" s="180">
        <v>665820</v>
      </c>
      <c r="G15301" s="180">
        <v>0</v>
      </c>
      <c r="H15301" s="180">
        <v>101114.92</v>
      </c>
      <c r="I15301" s="180">
        <f t="shared" ref="I15301:I15364" si="478">SUM(F15301:H15301)</f>
        <v>766934.92</v>
      </c>
      <c r="J15301" s="177" t="str">
        <f t="shared" ref="J15301:J15364" si="479">IF(OR(YEAR(E15301)&gt; 1920, ISBLANK(E15301)), "Date &gt; 1920", "Sketchy date")</f>
        <v>Date &gt; 1920</v>
      </c>
    </row>
    <row r="15302" spans="1:10" x14ac:dyDescent="0.3">
      <c r="A15302" s="178" t="s">
        <v>3565</v>
      </c>
      <c r="B15302" s="178" t="s">
        <v>21</v>
      </c>
      <c r="C15302" s="178" t="s">
        <v>10995</v>
      </c>
      <c r="D15302" s="178" t="s">
        <v>11077</v>
      </c>
      <c r="E15302" s="179">
        <v>40534</v>
      </c>
      <c r="F15302" s="180">
        <v>0</v>
      </c>
      <c r="G15302" s="180">
        <v>92751.89</v>
      </c>
      <c r="H15302" s="180">
        <v>0</v>
      </c>
      <c r="I15302" s="180">
        <f t="shared" si="478"/>
        <v>92751.89</v>
      </c>
      <c r="J15302" s="177" t="str">
        <f t="shared" si="479"/>
        <v>Date &gt; 1920</v>
      </c>
    </row>
    <row r="15303" spans="1:10" x14ac:dyDescent="0.3">
      <c r="A15303" s="178" t="s">
        <v>3565</v>
      </c>
      <c r="B15303" s="178" t="s">
        <v>21</v>
      </c>
      <c r="C15303" s="178" t="s">
        <v>10995</v>
      </c>
      <c r="D15303" s="178" t="s">
        <v>11077</v>
      </c>
      <c r="E15303" s="179">
        <v>40554</v>
      </c>
      <c r="F15303" s="180">
        <v>46828</v>
      </c>
      <c r="G15303" s="180">
        <v>0</v>
      </c>
      <c r="H15303" s="180">
        <v>14623.8</v>
      </c>
      <c r="I15303" s="180">
        <f t="shared" si="478"/>
        <v>61451.8</v>
      </c>
      <c r="J15303" s="177" t="str">
        <f t="shared" si="479"/>
        <v>Date &gt; 1920</v>
      </c>
    </row>
    <row r="15304" spans="1:10" x14ac:dyDescent="0.3">
      <c r="A15304" s="178" t="s">
        <v>3565</v>
      </c>
      <c r="B15304" s="178" t="s">
        <v>21</v>
      </c>
      <c r="C15304" s="178" t="s">
        <v>10995</v>
      </c>
      <c r="D15304" s="178" t="s">
        <v>11077</v>
      </c>
      <c r="E15304" s="179">
        <v>40554</v>
      </c>
      <c r="F15304" s="180">
        <v>0</v>
      </c>
      <c r="G15304" s="180">
        <v>5817.12</v>
      </c>
      <c r="H15304" s="180">
        <v>0</v>
      </c>
      <c r="I15304" s="180">
        <f t="shared" si="478"/>
        <v>5817.12</v>
      </c>
      <c r="J15304" s="177" t="str">
        <f t="shared" si="479"/>
        <v>Date &gt; 1920</v>
      </c>
    </row>
    <row r="15305" spans="1:10" x14ac:dyDescent="0.3">
      <c r="A15305" s="178" t="s">
        <v>3565</v>
      </c>
      <c r="B15305" s="178" t="s">
        <v>21</v>
      </c>
      <c r="C15305" s="178" t="s">
        <v>10995</v>
      </c>
      <c r="D15305" s="178" t="s">
        <v>11077</v>
      </c>
      <c r="E15305" s="179">
        <v>40568</v>
      </c>
      <c r="F15305" s="180">
        <v>205115</v>
      </c>
      <c r="G15305" s="180">
        <v>0</v>
      </c>
      <c r="H15305" s="180">
        <v>32579.759999999998</v>
      </c>
      <c r="I15305" s="180">
        <f t="shared" si="478"/>
        <v>237694.76</v>
      </c>
      <c r="J15305" s="177" t="str">
        <f t="shared" si="479"/>
        <v>Date &gt; 1920</v>
      </c>
    </row>
    <row r="15306" spans="1:10" x14ac:dyDescent="0.3">
      <c r="A15306" s="178" t="s">
        <v>3565</v>
      </c>
      <c r="B15306" s="178" t="s">
        <v>21</v>
      </c>
      <c r="C15306" s="178" t="s">
        <v>10995</v>
      </c>
      <c r="D15306" s="178" t="s">
        <v>11077</v>
      </c>
      <c r="E15306" s="179">
        <v>40568</v>
      </c>
      <c r="F15306" s="180">
        <v>0</v>
      </c>
      <c r="G15306" s="180">
        <v>28649.93</v>
      </c>
      <c r="H15306" s="180">
        <v>0</v>
      </c>
      <c r="I15306" s="180">
        <f t="shared" si="478"/>
        <v>28649.93</v>
      </c>
      <c r="J15306" s="177" t="str">
        <f t="shared" si="479"/>
        <v>Date &gt; 1920</v>
      </c>
    </row>
    <row r="15307" spans="1:10" x14ac:dyDescent="0.3">
      <c r="A15307" s="178" t="s">
        <v>3565</v>
      </c>
      <c r="B15307" s="178" t="s">
        <v>21</v>
      </c>
      <c r="C15307" s="178" t="s">
        <v>10995</v>
      </c>
      <c r="D15307" s="178" t="s">
        <v>11077</v>
      </c>
      <c r="E15307" s="179">
        <v>40604</v>
      </c>
      <c r="F15307" s="180">
        <v>544474</v>
      </c>
      <c r="G15307" s="180">
        <v>0</v>
      </c>
      <c r="H15307" s="180">
        <v>87013.26</v>
      </c>
      <c r="I15307" s="180">
        <f t="shared" si="478"/>
        <v>631487.26</v>
      </c>
      <c r="J15307" s="177" t="str">
        <f t="shared" si="479"/>
        <v>Date &gt; 1920</v>
      </c>
    </row>
    <row r="15308" spans="1:10" x14ac:dyDescent="0.3">
      <c r="A15308" s="178" t="s">
        <v>3565</v>
      </c>
      <c r="B15308" s="178" t="s">
        <v>21</v>
      </c>
      <c r="C15308" s="178" t="s">
        <v>10995</v>
      </c>
      <c r="D15308" s="178" t="s">
        <v>11077</v>
      </c>
      <c r="E15308" s="179">
        <v>40604</v>
      </c>
      <c r="F15308" s="180">
        <v>0</v>
      </c>
      <c r="G15308" s="180">
        <v>86642.25</v>
      </c>
      <c r="H15308" s="180">
        <v>0</v>
      </c>
      <c r="I15308" s="180">
        <f t="shared" si="478"/>
        <v>86642.25</v>
      </c>
      <c r="J15308" s="177" t="str">
        <f t="shared" si="479"/>
        <v>Date &gt; 1920</v>
      </c>
    </row>
    <row r="15309" spans="1:10" x14ac:dyDescent="0.3">
      <c r="A15309" s="178" t="s">
        <v>3565</v>
      </c>
      <c r="B15309" s="178" t="s">
        <v>21</v>
      </c>
      <c r="C15309" s="178" t="s">
        <v>10995</v>
      </c>
      <c r="D15309" s="178" t="s">
        <v>11077</v>
      </c>
      <c r="E15309" s="179">
        <v>40616</v>
      </c>
      <c r="F15309" s="180">
        <v>606344</v>
      </c>
      <c r="G15309" s="180">
        <v>0</v>
      </c>
      <c r="H15309" s="180">
        <v>66035.679999999993</v>
      </c>
      <c r="I15309" s="180">
        <f t="shared" si="478"/>
        <v>672379.67999999993</v>
      </c>
      <c r="J15309" s="177" t="str">
        <f t="shared" si="479"/>
        <v>Date &gt; 1920</v>
      </c>
    </row>
    <row r="15310" spans="1:10" x14ac:dyDescent="0.3">
      <c r="A15310" s="178" t="s">
        <v>3565</v>
      </c>
      <c r="B15310" s="178" t="s">
        <v>21</v>
      </c>
      <c r="C15310" s="178" t="s">
        <v>10995</v>
      </c>
      <c r="D15310" s="178" t="s">
        <v>11077</v>
      </c>
      <c r="E15310" s="179">
        <v>40616</v>
      </c>
      <c r="F15310" s="180">
        <v>0</v>
      </c>
      <c r="G15310" s="180">
        <v>86332.1</v>
      </c>
      <c r="H15310" s="180">
        <v>0</v>
      </c>
      <c r="I15310" s="180">
        <f t="shared" si="478"/>
        <v>86332.1</v>
      </c>
      <c r="J15310" s="177" t="str">
        <f t="shared" si="479"/>
        <v>Date &gt; 1920</v>
      </c>
    </row>
    <row r="15311" spans="1:10" x14ac:dyDescent="0.3">
      <c r="A15311" s="178" t="s">
        <v>3565</v>
      </c>
      <c r="B15311" s="178" t="s">
        <v>21</v>
      </c>
      <c r="C15311" s="178" t="s">
        <v>10995</v>
      </c>
      <c r="D15311" s="178" t="s">
        <v>11077</v>
      </c>
      <c r="E15311" s="179">
        <v>40659</v>
      </c>
      <c r="F15311" s="180">
        <v>228137</v>
      </c>
      <c r="G15311" s="180">
        <v>0</v>
      </c>
      <c r="H15311" s="180">
        <v>27190.16</v>
      </c>
      <c r="I15311" s="180">
        <f t="shared" si="478"/>
        <v>255327.16</v>
      </c>
      <c r="J15311" s="177" t="str">
        <f t="shared" si="479"/>
        <v>Date &gt; 1920</v>
      </c>
    </row>
    <row r="15312" spans="1:10" x14ac:dyDescent="0.3">
      <c r="A15312" s="178" t="s">
        <v>3565</v>
      </c>
      <c r="B15312" s="178" t="s">
        <v>21</v>
      </c>
      <c r="C15312" s="178" t="s">
        <v>10995</v>
      </c>
      <c r="D15312" s="178" t="s">
        <v>11077</v>
      </c>
      <c r="E15312" s="179">
        <v>40659</v>
      </c>
      <c r="F15312" s="180">
        <v>0</v>
      </c>
      <c r="G15312" s="180">
        <v>38019.730000000003</v>
      </c>
      <c r="H15312" s="180">
        <v>0</v>
      </c>
      <c r="I15312" s="180">
        <f t="shared" si="478"/>
        <v>38019.730000000003</v>
      </c>
      <c r="J15312" s="177" t="str">
        <f t="shared" si="479"/>
        <v>Date &gt; 1920</v>
      </c>
    </row>
    <row r="15313" spans="1:10" x14ac:dyDescent="0.3">
      <c r="A15313" s="178" t="s">
        <v>3565</v>
      </c>
      <c r="B15313" s="178" t="s">
        <v>21</v>
      </c>
      <c r="C15313" s="178" t="s">
        <v>10995</v>
      </c>
      <c r="D15313" s="178" t="s">
        <v>11077</v>
      </c>
      <c r="E15313" s="179">
        <v>40680</v>
      </c>
      <c r="F15313" s="180">
        <v>545630</v>
      </c>
      <c r="G15313" s="180">
        <v>0</v>
      </c>
      <c r="H15313" s="180">
        <v>58242.49</v>
      </c>
      <c r="I15313" s="180">
        <f t="shared" si="478"/>
        <v>603872.49</v>
      </c>
      <c r="J15313" s="177" t="str">
        <f t="shared" si="479"/>
        <v>Date &gt; 1920</v>
      </c>
    </row>
    <row r="15314" spans="1:10" x14ac:dyDescent="0.3">
      <c r="A15314" s="178" t="s">
        <v>3565</v>
      </c>
      <c r="B15314" s="178" t="s">
        <v>21</v>
      </c>
      <c r="C15314" s="178" t="s">
        <v>10995</v>
      </c>
      <c r="D15314" s="178" t="s">
        <v>11077</v>
      </c>
      <c r="E15314" s="179">
        <v>40680</v>
      </c>
      <c r="F15314" s="180">
        <v>0</v>
      </c>
      <c r="G15314" s="180">
        <v>77179</v>
      </c>
      <c r="H15314" s="180">
        <v>0</v>
      </c>
      <c r="I15314" s="180">
        <f t="shared" si="478"/>
        <v>77179</v>
      </c>
      <c r="J15314" s="177" t="str">
        <f t="shared" si="479"/>
        <v>Date &gt; 1920</v>
      </c>
    </row>
    <row r="15315" spans="1:10" x14ac:dyDescent="0.3">
      <c r="A15315" s="178" t="s">
        <v>3565</v>
      </c>
      <c r="B15315" s="178" t="s">
        <v>21</v>
      </c>
      <c r="C15315" s="178" t="s">
        <v>10995</v>
      </c>
      <c r="D15315" s="178" t="s">
        <v>11077</v>
      </c>
      <c r="E15315" s="179">
        <v>40718</v>
      </c>
      <c r="F15315" s="180">
        <v>276113</v>
      </c>
      <c r="G15315" s="180">
        <v>0</v>
      </c>
      <c r="H15315" s="180">
        <v>0</v>
      </c>
      <c r="I15315" s="180">
        <f t="shared" si="478"/>
        <v>276113</v>
      </c>
      <c r="J15315" s="177" t="str">
        <f t="shared" si="479"/>
        <v>Date &gt; 1920</v>
      </c>
    </row>
    <row r="15316" spans="1:10" x14ac:dyDescent="0.3">
      <c r="A15316" s="178" t="s">
        <v>3565</v>
      </c>
      <c r="B15316" s="178" t="s">
        <v>21</v>
      </c>
      <c r="C15316" s="178" t="s">
        <v>10995</v>
      </c>
      <c r="D15316" s="178" t="s">
        <v>11077</v>
      </c>
      <c r="E15316" s="179">
        <v>40718</v>
      </c>
      <c r="F15316" s="180">
        <v>0</v>
      </c>
      <c r="G15316" s="180">
        <v>38219.29</v>
      </c>
      <c r="H15316" s="180">
        <v>0</v>
      </c>
      <c r="I15316" s="180">
        <f t="shared" si="478"/>
        <v>38219.29</v>
      </c>
      <c r="J15316" s="177" t="str">
        <f t="shared" si="479"/>
        <v>Date &gt; 1920</v>
      </c>
    </row>
    <row r="15317" spans="1:10" x14ac:dyDescent="0.3">
      <c r="A15317" s="178" t="s">
        <v>3565</v>
      </c>
      <c r="B15317" s="178" t="s">
        <v>21</v>
      </c>
      <c r="C15317" s="178" t="s">
        <v>10995</v>
      </c>
      <c r="D15317" s="178" t="s">
        <v>11077</v>
      </c>
      <c r="E15317" s="179">
        <v>40770</v>
      </c>
      <c r="F15317" s="180">
        <v>212561</v>
      </c>
      <c r="G15317" s="180">
        <v>0</v>
      </c>
      <c r="H15317" s="180">
        <v>0</v>
      </c>
      <c r="I15317" s="180">
        <f t="shared" si="478"/>
        <v>212561</v>
      </c>
      <c r="J15317" s="177" t="str">
        <f t="shared" si="479"/>
        <v>Date &gt; 1920</v>
      </c>
    </row>
    <row r="15318" spans="1:10" x14ac:dyDescent="0.3">
      <c r="A15318" s="178" t="s">
        <v>3565</v>
      </c>
      <c r="B15318" s="178" t="s">
        <v>21</v>
      </c>
      <c r="C15318" s="178" t="s">
        <v>10995</v>
      </c>
      <c r="D15318" s="178" t="s">
        <v>11077</v>
      </c>
      <c r="E15318" s="179">
        <v>40770</v>
      </c>
      <c r="F15318" s="180">
        <v>0</v>
      </c>
      <c r="G15318" s="180">
        <v>30281.200000000001</v>
      </c>
      <c r="H15318" s="180">
        <v>0</v>
      </c>
      <c r="I15318" s="180">
        <f t="shared" si="478"/>
        <v>30281.200000000001</v>
      </c>
      <c r="J15318" s="177" t="str">
        <f t="shared" si="479"/>
        <v>Date &gt; 1920</v>
      </c>
    </row>
    <row r="15319" spans="1:10" x14ac:dyDescent="0.3">
      <c r="A15319" s="178" t="s">
        <v>3565</v>
      </c>
      <c r="B15319" s="178" t="s">
        <v>21</v>
      </c>
      <c r="C15319" s="178" t="s">
        <v>10995</v>
      </c>
      <c r="D15319" s="178" t="s">
        <v>11077</v>
      </c>
      <c r="E15319" s="179">
        <v>40801</v>
      </c>
      <c r="F15319" s="180">
        <v>126120</v>
      </c>
      <c r="G15319" s="180">
        <v>0</v>
      </c>
      <c r="H15319" s="180">
        <v>0</v>
      </c>
      <c r="I15319" s="180">
        <f t="shared" si="478"/>
        <v>126120</v>
      </c>
      <c r="J15319" s="177" t="str">
        <f t="shared" si="479"/>
        <v>Date &gt; 1920</v>
      </c>
    </row>
    <row r="15320" spans="1:10" x14ac:dyDescent="0.3">
      <c r="A15320" s="178" t="s">
        <v>3565</v>
      </c>
      <c r="B15320" s="178" t="s">
        <v>21</v>
      </c>
      <c r="C15320" s="178" t="s">
        <v>10995</v>
      </c>
      <c r="D15320" s="178" t="s">
        <v>11077</v>
      </c>
      <c r="E15320" s="179">
        <v>40801</v>
      </c>
      <c r="F15320" s="180">
        <v>0</v>
      </c>
      <c r="G15320" s="180">
        <v>14809.85</v>
      </c>
      <c r="H15320" s="180">
        <v>0</v>
      </c>
      <c r="I15320" s="180">
        <f t="shared" si="478"/>
        <v>14809.85</v>
      </c>
      <c r="J15320" s="177" t="str">
        <f t="shared" si="479"/>
        <v>Date &gt; 1920</v>
      </c>
    </row>
    <row r="15321" spans="1:10" x14ac:dyDescent="0.3">
      <c r="A15321" s="178" t="s">
        <v>3565</v>
      </c>
      <c r="B15321" s="178" t="s">
        <v>21</v>
      </c>
      <c r="C15321" s="178" t="s">
        <v>10995</v>
      </c>
      <c r="D15321" s="178" t="s">
        <v>11077</v>
      </c>
      <c r="E15321" s="179">
        <v>40812</v>
      </c>
      <c r="F15321" s="180">
        <v>154959</v>
      </c>
      <c r="G15321" s="180">
        <v>0</v>
      </c>
      <c r="H15321" s="180">
        <v>0</v>
      </c>
      <c r="I15321" s="180">
        <f t="shared" si="478"/>
        <v>154959</v>
      </c>
      <c r="J15321" s="177" t="str">
        <f t="shared" si="479"/>
        <v>Date &gt; 1920</v>
      </c>
    </row>
    <row r="15322" spans="1:10" x14ac:dyDescent="0.3">
      <c r="A15322" s="178" t="s">
        <v>3565</v>
      </c>
      <c r="B15322" s="178" t="s">
        <v>21</v>
      </c>
      <c r="C15322" s="178" t="s">
        <v>10995</v>
      </c>
      <c r="D15322" s="178" t="s">
        <v>11077</v>
      </c>
      <c r="E15322" s="179">
        <v>40812</v>
      </c>
      <c r="F15322" s="180">
        <v>0</v>
      </c>
      <c r="G15322" s="180">
        <v>13053.56</v>
      </c>
      <c r="H15322" s="180">
        <v>0</v>
      </c>
      <c r="I15322" s="180">
        <f t="shared" si="478"/>
        <v>13053.56</v>
      </c>
      <c r="J15322" s="177" t="str">
        <f t="shared" si="479"/>
        <v>Date &gt; 1920</v>
      </c>
    </row>
    <row r="15323" spans="1:10" x14ac:dyDescent="0.3">
      <c r="A15323" s="178" t="s">
        <v>3565</v>
      </c>
      <c r="B15323" s="178" t="s">
        <v>21</v>
      </c>
      <c r="C15323" s="178" t="s">
        <v>10995</v>
      </c>
      <c r="D15323" s="178" t="s">
        <v>11077</v>
      </c>
      <c r="E15323" s="179">
        <v>40816</v>
      </c>
      <c r="F15323" s="180">
        <v>0</v>
      </c>
      <c r="G15323" s="180">
        <v>842.4</v>
      </c>
      <c r="H15323" s="180">
        <v>0</v>
      </c>
      <c r="I15323" s="180">
        <f t="shared" si="478"/>
        <v>842.4</v>
      </c>
      <c r="J15323" s="177" t="str">
        <f t="shared" si="479"/>
        <v>Date &gt; 1920</v>
      </c>
    </row>
    <row r="15324" spans="1:10" x14ac:dyDescent="0.3">
      <c r="A15324" s="178" t="s">
        <v>3565</v>
      </c>
      <c r="B15324" s="178" t="s">
        <v>21</v>
      </c>
      <c r="C15324" s="178" t="s">
        <v>10995</v>
      </c>
      <c r="D15324" s="178" t="s">
        <v>11077</v>
      </c>
      <c r="E15324" s="179">
        <v>40821</v>
      </c>
      <c r="F15324" s="180">
        <v>0</v>
      </c>
      <c r="G15324" s="180">
        <v>1554.48</v>
      </c>
      <c r="H15324" s="180">
        <v>0</v>
      </c>
      <c r="I15324" s="180">
        <f t="shared" si="478"/>
        <v>1554.48</v>
      </c>
      <c r="J15324" s="177" t="str">
        <f t="shared" si="479"/>
        <v>Date &gt; 1920</v>
      </c>
    </row>
    <row r="15325" spans="1:10" x14ac:dyDescent="0.3">
      <c r="A15325" s="178" t="s">
        <v>3565</v>
      </c>
      <c r="B15325" s="178" t="s">
        <v>21</v>
      </c>
      <c r="C15325" s="178" t="s">
        <v>10995</v>
      </c>
      <c r="D15325" s="178" t="s">
        <v>11077</v>
      </c>
      <c r="E15325" s="179">
        <v>40821</v>
      </c>
      <c r="F15325" s="180">
        <v>13045</v>
      </c>
      <c r="G15325" s="180">
        <v>0</v>
      </c>
      <c r="H15325" s="180">
        <v>0</v>
      </c>
      <c r="I15325" s="180">
        <f t="shared" si="478"/>
        <v>13045</v>
      </c>
      <c r="J15325" s="177" t="str">
        <f t="shared" si="479"/>
        <v>Date &gt; 1920</v>
      </c>
    </row>
    <row r="15326" spans="1:10" x14ac:dyDescent="0.3">
      <c r="A15326" s="178" t="s">
        <v>3565</v>
      </c>
      <c r="B15326" s="178" t="s">
        <v>21</v>
      </c>
      <c r="C15326" s="178" t="s">
        <v>10995</v>
      </c>
      <c r="D15326" s="178" t="s">
        <v>11077</v>
      </c>
      <c r="E15326" s="179">
        <v>40854</v>
      </c>
      <c r="F15326" s="180">
        <v>130054</v>
      </c>
      <c r="G15326" s="180">
        <v>0</v>
      </c>
      <c r="H15326" s="180">
        <v>0</v>
      </c>
      <c r="I15326" s="180">
        <f t="shared" si="478"/>
        <v>130054</v>
      </c>
      <c r="J15326" s="177" t="str">
        <f t="shared" si="479"/>
        <v>Date &gt; 1920</v>
      </c>
    </row>
    <row r="15327" spans="1:10" x14ac:dyDescent="0.3">
      <c r="A15327" s="178" t="s">
        <v>3565</v>
      </c>
      <c r="B15327" s="178" t="s">
        <v>21</v>
      </c>
      <c r="C15327" s="178" t="s">
        <v>10995</v>
      </c>
      <c r="D15327" s="178" t="s">
        <v>11077</v>
      </c>
      <c r="E15327" s="179">
        <v>40854</v>
      </c>
      <c r="F15327" s="180">
        <v>0</v>
      </c>
      <c r="G15327" s="180">
        <v>18399.37</v>
      </c>
      <c r="H15327" s="180">
        <v>0</v>
      </c>
      <c r="I15327" s="180">
        <f t="shared" si="478"/>
        <v>18399.37</v>
      </c>
      <c r="J15327" s="177" t="str">
        <f t="shared" si="479"/>
        <v>Date &gt; 1920</v>
      </c>
    </row>
    <row r="15328" spans="1:10" x14ac:dyDescent="0.3">
      <c r="A15328" s="178" t="s">
        <v>3565</v>
      </c>
      <c r="B15328" s="178" t="s">
        <v>21</v>
      </c>
      <c r="C15328" s="178" t="s">
        <v>10995</v>
      </c>
      <c r="D15328" s="178" t="s">
        <v>11077</v>
      </c>
      <c r="E15328" s="179">
        <v>40864</v>
      </c>
      <c r="F15328" s="180">
        <v>28000</v>
      </c>
      <c r="G15328" s="180">
        <v>0</v>
      </c>
      <c r="H15328" s="180">
        <v>0</v>
      </c>
      <c r="I15328" s="180">
        <f t="shared" si="478"/>
        <v>28000</v>
      </c>
      <c r="J15328" s="177" t="str">
        <f t="shared" si="479"/>
        <v>Date &gt; 1920</v>
      </c>
    </row>
    <row r="15329" spans="1:10" x14ac:dyDescent="0.3">
      <c r="A15329" s="178" t="s">
        <v>3565</v>
      </c>
      <c r="B15329" s="178" t="s">
        <v>21</v>
      </c>
      <c r="C15329" s="178" t="s">
        <v>10995</v>
      </c>
      <c r="D15329" s="178" t="s">
        <v>11077</v>
      </c>
      <c r="E15329" s="179">
        <v>40864</v>
      </c>
      <c r="F15329" s="180">
        <v>0</v>
      </c>
      <c r="G15329" s="180">
        <v>1232.26</v>
      </c>
      <c r="H15329" s="180">
        <v>0</v>
      </c>
      <c r="I15329" s="180">
        <f t="shared" si="478"/>
        <v>1232.26</v>
      </c>
      <c r="J15329" s="177" t="str">
        <f t="shared" si="479"/>
        <v>Date &gt; 1920</v>
      </c>
    </row>
    <row r="15330" spans="1:10" x14ac:dyDescent="0.3">
      <c r="A15330" s="178" t="s">
        <v>3565</v>
      </c>
      <c r="B15330" s="178" t="s">
        <v>21</v>
      </c>
      <c r="C15330" s="178" t="s">
        <v>10995</v>
      </c>
      <c r="D15330" s="178" t="s">
        <v>11077</v>
      </c>
      <c r="E15330" s="179">
        <v>40897</v>
      </c>
      <c r="F15330" s="180">
        <v>115874</v>
      </c>
      <c r="G15330" s="180">
        <v>0</v>
      </c>
      <c r="H15330" s="180">
        <v>0</v>
      </c>
      <c r="I15330" s="180">
        <f t="shared" si="478"/>
        <v>115874</v>
      </c>
      <c r="J15330" s="177" t="str">
        <f t="shared" si="479"/>
        <v>Date &gt; 1920</v>
      </c>
    </row>
    <row r="15331" spans="1:10" x14ac:dyDescent="0.3">
      <c r="A15331" s="178" t="s">
        <v>3565</v>
      </c>
      <c r="B15331" s="178" t="s">
        <v>21</v>
      </c>
      <c r="C15331" s="178" t="s">
        <v>10995</v>
      </c>
      <c r="D15331" s="178" t="s">
        <v>11077</v>
      </c>
      <c r="E15331" s="179">
        <v>40897</v>
      </c>
      <c r="F15331" s="180">
        <v>0</v>
      </c>
      <c r="G15331" s="180">
        <v>16059.61</v>
      </c>
      <c r="H15331" s="180">
        <v>0</v>
      </c>
      <c r="I15331" s="180">
        <f t="shared" si="478"/>
        <v>16059.61</v>
      </c>
      <c r="J15331" s="177" t="str">
        <f t="shared" si="479"/>
        <v>Date &gt; 1920</v>
      </c>
    </row>
    <row r="15332" spans="1:10" x14ac:dyDescent="0.3">
      <c r="A15332" s="178" t="s">
        <v>3565</v>
      </c>
      <c r="B15332" s="178" t="s">
        <v>21</v>
      </c>
      <c r="C15332" s="178" t="s">
        <v>10995</v>
      </c>
      <c r="D15332" s="178" t="s">
        <v>11077</v>
      </c>
      <c r="E15332" s="179">
        <v>40919</v>
      </c>
      <c r="F15332" s="180">
        <v>4995</v>
      </c>
      <c r="G15332" s="180">
        <v>0</v>
      </c>
      <c r="H15332" s="180">
        <v>0</v>
      </c>
      <c r="I15332" s="180">
        <f t="shared" si="478"/>
        <v>4995</v>
      </c>
      <c r="J15332" s="177" t="str">
        <f t="shared" si="479"/>
        <v>Date &gt; 1920</v>
      </c>
    </row>
    <row r="15333" spans="1:10" x14ac:dyDescent="0.3">
      <c r="A15333" s="178" t="s">
        <v>3565</v>
      </c>
      <c r="B15333" s="178" t="s">
        <v>21</v>
      </c>
      <c r="C15333" s="178" t="s">
        <v>10995</v>
      </c>
      <c r="D15333" s="178" t="s">
        <v>11077</v>
      </c>
      <c r="E15333" s="179">
        <v>40919</v>
      </c>
      <c r="F15333" s="180">
        <v>0</v>
      </c>
      <c r="G15333" s="180">
        <v>423.14</v>
      </c>
      <c r="H15333" s="180">
        <v>0</v>
      </c>
      <c r="I15333" s="180">
        <f t="shared" si="478"/>
        <v>423.14</v>
      </c>
      <c r="J15333" s="177" t="str">
        <f t="shared" si="479"/>
        <v>Date &gt; 1920</v>
      </c>
    </row>
    <row r="15334" spans="1:10" x14ac:dyDescent="0.3">
      <c r="A15334" s="178" t="s">
        <v>3565</v>
      </c>
      <c r="B15334" s="178" t="s">
        <v>21</v>
      </c>
      <c r="C15334" s="178" t="s">
        <v>10995</v>
      </c>
      <c r="D15334" s="178" t="s">
        <v>11077</v>
      </c>
      <c r="E15334" s="179">
        <v>40983</v>
      </c>
      <c r="F15334" s="180">
        <v>201332</v>
      </c>
      <c r="G15334" s="180">
        <v>0</v>
      </c>
      <c r="H15334" s="180">
        <v>0</v>
      </c>
      <c r="I15334" s="180">
        <f t="shared" si="478"/>
        <v>201332</v>
      </c>
      <c r="J15334" s="177" t="str">
        <f t="shared" si="479"/>
        <v>Date &gt; 1920</v>
      </c>
    </row>
    <row r="15335" spans="1:10" x14ac:dyDescent="0.3">
      <c r="A15335" s="178" t="s">
        <v>3565</v>
      </c>
      <c r="B15335" s="178" t="s">
        <v>21</v>
      </c>
      <c r="C15335" s="178" t="s">
        <v>10995</v>
      </c>
      <c r="D15335" s="178" t="s">
        <v>11077</v>
      </c>
      <c r="E15335" s="179">
        <v>40983</v>
      </c>
      <c r="F15335" s="180">
        <v>0</v>
      </c>
      <c r="G15335" s="180">
        <v>29970.73</v>
      </c>
      <c r="H15335" s="180">
        <v>0</v>
      </c>
      <c r="I15335" s="180">
        <f t="shared" si="478"/>
        <v>29970.73</v>
      </c>
      <c r="J15335" s="177" t="str">
        <f t="shared" si="479"/>
        <v>Date &gt; 1920</v>
      </c>
    </row>
    <row r="15336" spans="1:10" x14ac:dyDescent="0.3">
      <c r="A15336" s="178" t="s">
        <v>3565</v>
      </c>
      <c r="B15336" s="178" t="s">
        <v>21</v>
      </c>
      <c r="C15336" s="178" t="s">
        <v>10995</v>
      </c>
      <c r="D15336" s="178" t="s">
        <v>11077</v>
      </c>
      <c r="E15336" s="179">
        <v>40995</v>
      </c>
      <c r="F15336" s="180">
        <v>48484</v>
      </c>
      <c r="G15336" s="180">
        <v>0</v>
      </c>
      <c r="H15336" s="180">
        <v>0</v>
      </c>
      <c r="I15336" s="180">
        <f t="shared" si="478"/>
        <v>48484</v>
      </c>
      <c r="J15336" s="177" t="str">
        <f t="shared" si="479"/>
        <v>Date &gt; 1920</v>
      </c>
    </row>
    <row r="15337" spans="1:10" x14ac:dyDescent="0.3">
      <c r="A15337" s="178" t="s">
        <v>3565</v>
      </c>
      <c r="B15337" s="178" t="s">
        <v>21</v>
      </c>
      <c r="C15337" s="178" t="s">
        <v>10995</v>
      </c>
      <c r="D15337" s="178" t="s">
        <v>11077</v>
      </c>
      <c r="E15337" s="179">
        <v>41036</v>
      </c>
      <c r="F15337" s="180">
        <v>2937</v>
      </c>
      <c r="G15337" s="180">
        <v>0</v>
      </c>
      <c r="H15337" s="180">
        <v>0</v>
      </c>
      <c r="I15337" s="180">
        <f t="shared" si="478"/>
        <v>2937</v>
      </c>
      <c r="J15337" s="177" t="str">
        <f t="shared" si="479"/>
        <v>Date &gt; 1920</v>
      </c>
    </row>
    <row r="15338" spans="1:10" x14ac:dyDescent="0.3">
      <c r="A15338" s="178" t="s">
        <v>3565</v>
      </c>
      <c r="B15338" s="178" t="s">
        <v>21</v>
      </c>
      <c r="C15338" s="178" t="s">
        <v>10995</v>
      </c>
      <c r="D15338" s="178" t="s">
        <v>11077</v>
      </c>
      <c r="E15338" s="179">
        <v>41536</v>
      </c>
      <c r="F15338" s="180">
        <v>80718</v>
      </c>
      <c r="G15338" s="180">
        <v>0</v>
      </c>
      <c r="H15338" s="180">
        <v>377758.78</v>
      </c>
      <c r="I15338" s="180">
        <f t="shared" si="478"/>
        <v>458476.78</v>
      </c>
      <c r="J15338" s="177" t="str">
        <f t="shared" si="479"/>
        <v>Date &gt; 1920</v>
      </c>
    </row>
    <row r="15339" spans="1:10" x14ac:dyDescent="0.3">
      <c r="A15339" s="178" t="s">
        <v>3565</v>
      </c>
      <c r="B15339" s="178" t="s">
        <v>21</v>
      </c>
      <c r="C15339" s="178" t="s">
        <v>10995</v>
      </c>
      <c r="D15339" s="178" t="s">
        <v>11077</v>
      </c>
      <c r="E15339" s="179">
        <v>41536</v>
      </c>
      <c r="F15339" s="180">
        <v>120318</v>
      </c>
      <c r="G15339" s="180">
        <v>0</v>
      </c>
      <c r="H15339" s="180">
        <v>0</v>
      </c>
      <c r="I15339" s="180">
        <f t="shared" si="478"/>
        <v>120318</v>
      </c>
      <c r="J15339" s="177" t="str">
        <f t="shared" si="479"/>
        <v>Date &gt; 1920</v>
      </c>
    </row>
    <row r="15340" spans="1:10" x14ac:dyDescent="0.3">
      <c r="A15340" s="178" t="s">
        <v>3565</v>
      </c>
      <c r="B15340" s="178" t="s">
        <v>21</v>
      </c>
      <c r="C15340" s="178" t="s">
        <v>10995</v>
      </c>
      <c r="D15340" s="178" t="s">
        <v>11078</v>
      </c>
      <c r="E15340" s="179">
        <v>40401</v>
      </c>
      <c r="F15340" s="180">
        <v>20806</v>
      </c>
      <c r="G15340" s="180">
        <v>0</v>
      </c>
      <c r="H15340" s="180">
        <v>1095.3399999999999</v>
      </c>
      <c r="I15340" s="180">
        <f t="shared" si="478"/>
        <v>21901.34</v>
      </c>
      <c r="J15340" s="177" t="str">
        <f t="shared" si="479"/>
        <v>Date &gt; 1920</v>
      </c>
    </row>
    <row r="15341" spans="1:10" x14ac:dyDescent="0.3">
      <c r="A15341" s="178" t="s">
        <v>3565</v>
      </c>
      <c r="B15341" s="178" t="s">
        <v>21</v>
      </c>
      <c r="C15341" s="178" t="s">
        <v>10995</v>
      </c>
      <c r="D15341" s="178" t="s">
        <v>11078</v>
      </c>
      <c r="E15341" s="179">
        <v>40462</v>
      </c>
      <c r="F15341" s="180">
        <v>23151</v>
      </c>
      <c r="G15341" s="180">
        <v>0</v>
      </c>
      <c r="H15341" s="180">
        <v>1218.81</v>
      </c>
      <c r="I15341" s="180">
        <f t="shared" si="478"/>
        <v>24369.81</v>
      </c>
      <c r="J15341" s="177" t="str">
        <f t="shared" si="479"/>
        <v>Date &gt; 1920</v>
      </c>
    </row>
    <row r="15342" spans="1:10" x14ac:dyDescent="0.3">
      <c r="A15342" s="178" t="s">
        <v>3565</v>
      </c>
      <c r="B15342" s="178" t="s">
        <v>21</v>
      </c>
      <c r="C15342" s="178" t="s">
        <v>10995</v>
      </c>
      <c r="D15342" s="178" t="s">
        <v>11078</v>
      </c>
      <c r="E15342" s="179">
        <v>40473</v>
      </c>
      <c r="F15342" s="180">
        <v>103339</v>
      </c>
      <c r="G15342" s="180">
        <v>0</v>
      </c>
      <c r="H15342" s="180">
        <v>5439.12</v>
      </c>
      <c r="I15342" s="180">
        <f t="shared" si="478"/>
        <v>108778.12</v>
      </c>
      <c r="J15342" s="177" t="str">
        <f t="shared" si="479"/>
        <v>Date &gt; 1920</v>
      </c>
    </row>
    <row r="15343" spans="1:10" x14ac:dyDescent="0.3">
      <c r="A15343" s="178" t="s">
        <v>3565</v>
      </c>
      <c r="B15343" s="178" t="s">
        <v>21</v>
      </c>
      <c r="C15343" s="178" t="s">
        <v>10995</v>
      </c>
      <c r="D15343" s="178" t="s">
        <v>11078</v>
      </c>
      <c r="E15343" s="179">
        <v>40515</v>
      </c>
      <c r="F15343" s="180">
        <v>59492</v>
      </c>
      <c r="G15343" s="180">
        <v>0</v>
      </c>
      <c r="H15343" s="180">
        <v>3131.15</v>
      </c>
      <c r="I15343" s="180">
        <f t="shared" si="478"/>
        <v>62623.15</v>
      </c>
      <c r="J15343" s="177" t="str">
        <f t="shared" si="479"/>
        <v>Date &gt; 1920</v>
      </c>
    </row>
    <row r="15344" spans="1:10" x14ac:dyDescent="0.3">
      <c r="A15344" s="178" t="s">
        <v>3565</v>
      </c>
      <c r="B15344" s="178" t="s">
        <v>21</v>
      </c>
      <c r="C15344" s="178" t="s">
        <v>10995</v>
      </c>
      <c r="D15344" s="178" t="s">
        <v>11078</v>
      </c>
      <c r="E15344" s="179">
        <v>40534</v>
      </c>
      <c r="F15344" s="180">
        <v>122288</v>
      </c>
      <c r="G15344" s="180">
        <v>0</v>
      </c>
      <c r="H15344" s="180">
        <v>6435.63</v>
      </c>
      <c r="I15344" s="180">
        <f t="shared" si="478"/>
        <v>128723.63</v>
      </c>
      <c r="J15344" s="177" t="str">
        <f t="shared" si="479"/>
        <v>Date &gt; 1920</v>
      </c>
    </row>
    <row r="15345" spans="1:10" x14ac:dyDescent="0.3">
      <c r="A15345" s="178" t="s">
        <v>3565</v>
      </c>
      <c r="B15345" s="178" t="s">
        <v>21</v>
      </c>
      <c r="C15345" s="178" t="s">
        <v>10995</v>
      </c>
      <c r="D15345" s="178" t="s">
        <v>11078</v>
      </c>
      <c r="E15345" s="179">
        <v>40568</v>
      </c>
      <c r="F15345" s="180">
        <v>69890</v>
      </c>
      <c r="G15345" s="180">
        <v>0</v>
      </c>
      <c r="H15345" s="180">
        <v>3678.36</v>
      </c>
      <c r="I15345" s="180">
        <f t="shared" si="478"/>
        <v>73568.36</v>
      </c>
      <c r="J15345" s="177" t="str">
        <f t="shared" si="479"/>
        <v>Date &gt; 1920</v>
      </c>
    </row>
    <row r="15346" spans="1:10" x14ac:dyDescent="0.3">
      <c r="A15346" s="178" t="s">
        <v>3565</v>
      </c>
      <c r="B15346" s="178" t="s">
        <v>21</v>
      </c>
      <c r="C15346" s="178" t="s">
        <v>10995</v>
      </c>
      <c r="D15346" s="178" t="s">
        <v>11078</v>
      </c>
      <c r="E15346" s="179">
        <v>40604</v>
      </c>
      <c r="F15346" s="180">
        <v>20829</v>
      </c>
      <c r="G15346" s="180">
        <v>0</v>
      </c>
      <c r="H15346" s="180">
        <v>1096.27</v>
      </c>
      <c r="I15346" s="180">
        <f t="shared" si="478"/>
        <v>21925.27</v>
      </c>
      <c r="J15346" s="177" t="str">
        <f t="shared" si="479"/>
        <v>Date &gt; 1920</v>
      </c>
    </row>
    <row r="15347" spans="1:10" x14ac:dyDescent="0.3">
      <c r="A15347" s="178" t="s">
        <v>3565</v>
      </c>
      <c r="B15347" s="178" t="s">
        <v>21</v>
      </c>
      <c r="C15347" s="178" t="s">
        <v>10995</v>
      </c>
      <c r="D15347" s="178" t="s">
        <v>11078</v>
      </c>
      <c r="E15347" s="179">
        <v>40770</v>
      </c>
      <c r="F15347" s="180">
        <v>30205</v>
      </c>
      <c r="G15347" s="180">
        <v>0</v>
      </c>
      <c r="H15347" s="180">
        <v>4221.32</v>
      </c>
      <c r="I15347" s="180">
        <f t="shared" si="478"/>
        <v>34426.32</v>
      </c>
      <c r="J15347" s="177" t="str">
        <f t="shared" si="479"/>
        <v>Date &gt; 1920</v>
      </c>
    </row>
    <row r="15348" spans="1:10" x14ac:dyDescent="0.3">
      <c r="A15348" s="178" t="s">
        <v>3565</v>
      </c>
      <c r="B15348" s="178" t="s">
        <v>21</v>
      </c>
      <c r="C15348" s="178" t="s">
        <v>10995</v>
      </c>
      <c r="D15348" s="178" t="s">
        <v>11078</v>
      </c>
      <c r="E15348" s="179">
        <v>40939</v>
      </c>
      <c r="F15348" s="180">
        <v>25000</v>
      </c>
      <c r="G15348" s="180">
        <v>0</v>
      </c>
      <c r="H15348" s="180">
        <v>0</v>
      </c>
      <c r="I15348" s="180">
        <f t="shared" si="478"/>
        <v>25000</v>
      </c>
      <c r="J15348" s="177" t="str">
        <f t="shared" si="479"/>
        <v>Date &gt; 1920</v>
      </c>
    </row>
    <row r="15349" spans="1:10" x14ac:dyDescent="0.3">
      <c r="A15349" s="178" t="s">
        <v>3565</v>
      </c>
      <c r="B15349" s="178" t="s">
        <v>21</v>
      </c>
      <c r="C15349" s="178" t="s">
        <v>10995</v>
      </c>
      <c r="D15349" s="178" t="s">
        <v>11078</v>
      </c>
      <c r="E15349" s="179">
        <v>41436</v>
      </c>
      <c r="F15349" s="180">
        <v>25000</v>
      </c>
      <c r="G15349" s="180">
        <v>0</v>
      </c>
      <c r="H15349" s="180">
        <v>2383.06</v>
      </c>
      <c r="I15349" s="180">
        <f t="shared" si="478"/>
        <v>27383.06</v>
      </c>
      <c r="J15349" s="177" t="str">
        <f t="shared" si="479"/>
        <v>Date &gt; 1920</v>
      </c>
    </row>
    <row r="15350" spans="1:10" x14ac:dyDescent="0.3">
      <c r="A15350" s="178" t="s">
        <v>3565</v>
      </c>
      <c r="B15350" s="178" t="s">
        <v>21</v>
      </c>
      <c r="C15350" s="178" t="s">
        <v>10995</v>
      </c>
      <c r="D15350" s="178" t="s">
        <v>11078</v>
      </c>
      <c r="E15350" s="179">
        <v>41436</v>
      </c>
      <c r="F15350" s="180">
        <v>45259</v>
      </c>
      <c r="G15350" s="180">
        <v>0</v>
      </c>
      <c r="H15350" s="180">
        <v>0</v>
      </c>
      <c r="I15350" s="180">
        <f t="shared" si="478"/>
        <v>45259</v>
      </c>
      <c r="J15350" s="177" t="str">
        <f t="shared" si="479"/>
        <v>Date &gt; 1920</v>
      </c>
    </row>
    <row r="15351" spans="1:10" x14ac:dyDescent="0.3">
      <c r="A15351" s="178" t="s">
        <v>3565</v>
      </c>
      <c r="B15351" s="178" t="s">
        <v>21</v>
      </c>
      <c r="C15351" s="178" t="s">
        <v>10995</v>
      </c>
      <c r="D15351" s="178" t="s">
        <v>11079</v>
      </c>
      <c r="E15351" s="179">
        <v>40428</v>
      </c>
      <c r="F15351" s="180">
        <v>26486</v>
      </c>
      <c r="G15351" s="180">
        <v>0</v>
      </c>
      <c r="H15351" s="180">
        <v>6847.32</v>
      </c>
      <c r="I15351" s="180">
        <f t="shared" si="478"/>
        <v>33333.32</v>
      </c>
      <c r="J15351" s="177" t="str">
        <f t="shared" si="479"/>
        <v>Date &gt; 1920</v>
      </c>
    </row>
    <row r="15352" spans="1:10" x14ac:dyDescent="0.3">
      <c r="A15352" s="178" t="s">
        <v>3565</v>
      </c>
      <c r="B15352" s="178" t="s">
        <v>21</v>
      </c>
      <c r="C15352" s="178" t="s">
        <v>10995</v>
      </c>
      <c r="D15352" s="178" t="s">
        <v>11079</v>
      </c>
      <c r="E15352" s="179">
        <v>40462</v>
      </c>
      <c r="F15352" s="180">
        <v>48099</v>
      </c>
      <c r="G15352" s="180">
        <v>0</v>
      </c>
      <c r="H15352" s="180">
        <v>3896.25</v>
      </c>
      <c r="I15352" s="180">
        <f t="shared" si="478"/>
        <v>51995.25</v>
      </c>
      <c r="J15352" s="177" t="str">
        <f t="shared" si="479"/>
        <v>Date &gt; 1920</v>
      </c>
    </row>
    <row r="15353" spans="1:10" x14ac:dyDescent="0.3">
      <c r="A15353" s="178" t="s">
        <v>3565</v>
      </c>
      <c r="B15353" s="178" t="s">
        <v>21</v>
      </c>
      <c r="C15353" s="178" t="s">
        <v>10995</v>
      </c>
      <c r="D15353" s="178" t="s">
        <v>11079</v>
      </c>
      <c r="E15353" s="179">
        <v>40473</v>
      </c>
      <c r="F15353" s="180">
        <v>7072</v>
      </c>
      <c r="G15353" s="180">
        <v>0</v>
      </c>
      <c r="H15353" s="180">
        <v>372.22</v>
      </c>
      <c r="I15353" s="180">
        <f t="shared" si="478"/>
        <v>7444.22</v>
      </c>
      <c r="J15353" s="177" t="str">
        <f t="shared" si="479"/>
        <v>Date &gt; 1920</v>
      </c>
    </row>
    <row r="15354" spans="1:10" x14ac:dyDescent="0.3">
      <c r="A15354" s="178" t="s">
        <v>3565</v>
      </c>
      <c r="B15354" s="178" t="s">
        <v>21</v>
      </c>
      <c r="C15354" s="178" t="s">
        <v>10995</v>
      </c>
      <c r="D15354" s="178" t="s">
        <v>11079</v>
      </c>
      <c r="E15354" s="179">
        <v>40500</v>
      </c>
      <c r="F15354" s="180">
        <v>6622</v>
      </c>
      <c r="G15354" s="180">
        <v>0</v>
      </c>
      <c r="H15354" s="180">
        <v>1711.33</v>
      </c>
      <c r="I15354" s="180">
        <f t="shared" si="478"/>
        <v>8333.33</v>
      </c>
      <c r="J15354" s="177" t="str">
        <f t="shared" si="479"/>
        <v>Date &gt; 1920</v>
      </c>
    </row>
    <row r="15355" spans="1:10" x14ac:dyDescent="0.3">
      <c r="A15355" s="178" t="s">
        <v>3565</v>
      </c>
      <c r="B15355" s="178" t="s">
        <v>21</v>
      </c>
      <c r="C15355" s="178" t="s">
        <v>10995</v>
      </c>
      <c r="D15355" s="178" t="s">
        <v>11079</v>
      </c>
      <c r="E15355" s="179">
        <v>40515</v>
      </c>
      <c r="F15355" s="180">
        <v>24989</v>
      </c>
      <c r="G15355" s="180">
        <v>0</v>
      </c>
      <c r="H15355" s="180">
        <v>2678.7</v>
      </c>
      <c r="I15355" s="180">
        <f t="shared" si="478"/>
        <v>27667.7</v>
      </c>
      <c r="J15355" s="177" t="str">
        <f t="shared" si="479"/>
        <v>Date &gt; 1920</v>
      </c>
    </row>
    <row r="15356" spans="1:10" x14ac:dyDescent="0.3">
      <c r="A15356" s="178" t="s">
        <v>3565</v>
      </c>
      <c r="B15356" s="178" t="s">
        <v>21</v>
      </c>
      <c r="C15356" s="178" t="s">
        <v>10995</v>
      </c>
      <c r="D15356" s="178" t="s">
        <v>11079</v>
      </c>
      <c r="E15356" s="179">
        <v>40534</v>
      </c>
      <c r="F15356" s="180">
        <v>48549</v>
      </c>
      <c r="G15356" s="180">
        <v>0</v>
      </c>
      <c r="H15356" s="180">
        <v>2555.14</v>
      </c>
      <c r="I15356" s="180">
        <f t="shared" si="478"/>
        <v>51104.14</v>
      </c>
      <c r="J15356" s="177" t="str">
        <f t="shared" si="479"/>
        <v>Date &gt; 1920</v>
      </c>
    </row>
    <row r="15357" spans="1:10" x14ac:dyDescent="0.3">
      <c r="A15357" s="178" t="s">
        <v>3565</v>
      </c>
      <c r="B15357" s="178" t="s">
        <v>21</v>
      </c>
      <c r="C15357" s="178" t="s">
        <v>10995</v>
      </c>
      <c r="D15357" s="178" t="s">
        <v>11079</v>
      </c>
      <c r="E15357" s="179">
        <v>40568</v>
      </c>
      <c r="F15357" s="180">
        <v>6776</v>
      </c>
      <c r="G15357" s="180">
        <v>0</v>
      </c>
      <c r="H15357" s="180">
        <v>1719.74</v>
      </c>
      <c r="I15357" s="180">
        <f t="shared" si="478"/>
        <v>8495.74</v>
      </c>
      <c r="J15357" s="177" t="str">
        <f t="shared" si="479"/>
        <v>Date &gt; 1920</v>
      </c>
    </row>
    <row r="15358" spans="1:10" x14ac:dyDescent="0.3">
      <c r="A15358" s="178" t="s">
        <v>3565</v>
      </c>
      <c r="B15358" s="178" t="s">
        <v>21</v>
      </c>
      <c r="C15358" s="178" t="s">
        <v>10995</v>
      </c>
      <c r="D15358" s="178" t="s">
        <v>11079</v>
      </c>
      <c r="E15358" s="179">
        <v>40604</v>
      </c>
      <c r="F15358" s="180">
        <v>7040</v>
      </c>
      <c r="G15358" s="180">
        <v>0</v>
      </c>
      <c r="H15358" s="180">
        <v>3140.36</v>
      </c>
      <c r="I15358" s="180">
        <f t="shared" si="478"/>
        <v>10180.36</v>
      </c>
      <c r="J15358" s="177" t="str">
        <f t="shared" si="479"/>
        <v>Date &gt; 1920</v>
      </c>
    </row>
    <row r="15359" spans="1:10" x14ac:dyDescent="0.3">
      <c r="A15359" s="178" t="s">
        <v>3565</v>
      </c>
      <c r="B15359" s="178" t="s">
        <v>21</v>
      </c>
      <c r="C15359" s="178" t="s">
        <v>10995</v>
      </c>
      <c r="D15359" s="178" t="s">
        <v>11079</v>
      </c>
      <c r="E15359" s="179">
        <v>40651</v>
      </c>
      <c r="F15359" s="180">
        <v>6508</v>
      </c>
      <c r="G15359" s="180">
        <v>0</v>
      </c>
      <c r="H15359" s="180">
        <v>1825.33</v>
      </c>
      <c r="I15359" s="180">
        <f t="shared" si="478"/>
        <v>8333.33</v>
      </c>
      <c r="J15359" s="177" t="str">
        <f t="shared" si="479"/>
        <v>Date &gt; 1920</v>
      </c>
    </row>
    <row r="15360" spans="1:10" x14ac:dyDescent="0.3">
      <c r="A15360" s="178" t="s">
        <v>3565</v>
      </c>
      <c r="B15360" s="178" t="s">
        <v>21</v>
      </c>
      <c r="C15360" s="178" t="s">
        <v>10995</v>
      </c>
      <c r="D15360" s="178" t="s">
        <v>11079</v>
      </c>
      <c r="E15360" s="179">
        <v>40718</v>
      </c>
      <c r="F15360" s="180">
        <v>37653</v>
      </c>
      <c r="G15360" s="180">
        <v>0</v>
      </c>
      <c r="H15360" s="180">
        <v>1816.13</v>
      </c>
      <c r="I15360" s="180">
        <f t="shared" si="478"/>
        <v>39469.129999999997</v>
      </c>
      <c r="J15360" s="177" t="str">
        <f t="shared" si="479"/>
        <v>Date &gt; 1920</v>
      </c>
    </row>
    <row r="15361" spans="1:10" x14ac:dyDescent="0.3">
      <c r="A15361" s="178" t="s">
        <v>3565</v>
      </c>
      <c r="B15361" s="178" t="s">
        <v>21</v>
      </c>
      <c r="C15361" s="178" t="s">
        <v>10995</v>
      </c>
      <c r="D15361" s="178" t="s">
        <v>11079</v>
      </c>
      <c r="E15361" s="179">
        <v>40771</v>
      </c>
      <c r="F15361" s="180">
        <v>19894</v>
      </c>
      <c r="G15361" s="180">
        <v>0</v>
      </c>
      <c r="H15361" s="180">
        <v>2259.81</v>
      </c>
      <c r="I15361" s="180">
        <f t="shared" si="478"/>
        <v>22153.81</v>
      </c>
      <c r="J15361" s="177" t="str">
        <f t="shared" si="479"/>
        <v>Date &gt; 1920</v>
      </c>
    </row>
    <row r="15362" spans="1:10" x14ac:dyDescent="0.3">
      <c r="A15362" s="178" t="s">
        <v>3565</v>
      </c>
      <c r="B15362" s="178" t="s">
        <v>21</v>
      </c>
      <c r="C15362" s="178" t="s">
        <v>10995</v>
      </c>
      <c r="D15362" s="178" t="s">
        <v>11079</v>
      </c>
      <c r="E15362" s="179">
        <v>40801</v>
      </c>
      <c r="F15362" s="180">
        <v>87130</v>
      </c>
      <c r="G15362" s="180">
        <v>0</v>
      </c>
      <c r="H15362" s="180">
        <v>0</v>
      </c>
      <c r="I15362" s="180">
        <f t="shared" si="478"/>
        <v>87130</v>
      </c>
      <c r="J15362" s="177" t="str">
        <f t="shared" si="479"/>
        <v>Date &gt; 1920</v>
      </c>
    </row>
    <row r="15363" spans="1:10" x14ac:dyDescent="0.3">
      <c r="A15363" s="178" t="s">
        <v>3565</v>
      </c>
      <c r="B15363" s="178" t="s">
        <v>21</v>
      </c>
      <c r="C15363" s="178" t="s">
        <v>10995</v>
      </c>
      <c r="D15363" s="178" t="s">
        <v>11079</v>
      </c>
      <c r="E15363" s="179">
        <v>40812</v>
      </c>
      <c r="F15363" s="180">
        <v>31631</v>
      </c>
      <c r="G15363" s="180">
        <v>0</v>
      </c>
      <c r="H15363" s="180">
        <v>0</v>
      </c>
      <c r="I15363" s="180">
        <f t="shared" si="478"/>
        <v>31631</v>
      </c>
      <c r="J15363" s="177" t="str">
        <f t="shared" si="479"/>
        <v>Date &gt; 1920</v>
      </c>
    </row>
    <row r="15364" spans="1:10" x14ac:dyDescent="0.3">
      <c r="A15364" s="178" t="s">
        <v>3565</v>
      </c>
      <c r="B15364" s="178" t="s">
        <v>21</v>
      </c>
      <c r="C15364" s="178" t="s">
        <v>10995</v>
      </c>
      <c r="D15364" s="178" t="s">
        <v>11079</v>
      </c>
      <c r="E15364" s="179">
        <v>40817</v>
      </c>
      <c r="F15364" s="180">
        <v>5062</v>
      </c>
      <c r="G15364" s="180">
        <v>0</v>
      </c>
      <c r="H15364" s="180">
        <v>0</v>
      </c>
      <c r="I15364" s="180">
        <f t="shared" si="478"/>
        <v>5062</v>
      </c>
      <c r="J15364" s="177" t="str">
        <f t="shared" si="479"/>
        <v>Date &gt; 1920</v>
      </c>
    </row>
    <row r="15365" spans="1:10" x14ac:dyDescent="0.3">
      <c r="A15365" s="178" t="s">
        <v>3565</v>
      </c>
      <c r="B15365" s="178" t="s">
        <v>21</v>
      </c>
      <c r="C15365" s="178" t="s">
        <v>10995</v>
      </c>
      <c r="D15365" s="178" t="s">
        <v>11079</v>
      </c>
      <c r="E15365" s="179">
        <v>40821</v>
      </c>
      <c r="F15365" s="180">
        <v>5061</v>
      </c>
      <c r="G15365" s="180">
        <v>0</v>
      </c>
      <c r="H15365" s="180">
        <v>0</v>
      </c>
      <c r="I15365" s="180">
        <f t="shared" ref="I15365:I15428" si="480">SUM(F15365:H15365)</f>
        <v>5061</v>
      </c>
      <c r="J15365" s="177" t="str">
        <f t="shared" ref="J15365:J15428" si="481">IF(OR(YEAR(E15365)&gt; 1920, ISBLANK(E15365)), "Date &gt; 1920", "Sketchy date")</f>
        <v>Date &gt; 1920</v>
      </c>
    </row>
    <row r="15366" spans="1:10" x14ac:dyDescent="0.3">
      <c r="A15366" s="178" t="s">
        <v>3565</v>
      </c>
      <c r="B15366" s="178" t="s">
        <v>21</v>
      </c>
      <c r="C15366" s="178" t="s">
        <v>10995</v>
      </c>
      <c r="D15366" s="178" t="s">
        <v>11079</v>
      </c>
      <c r="E15366" s="179">
        <v>40854</v>
      </c>
      <c r="F15366" s="180">
        <v>4326</v>
      </c>
      <c r="G15366" s="180">
        <v>0</v>
      </c>
      <c r="H15366" s="180">
        <v>0</v>
      </c>
      <c r="I15366" s="180">
        <f t="shared" si="480"/>
        <v>4326</v>
      </c>
      <c r="J15366" s="177" t="str">
        <f t="shared" si="481"/>
        <v>Date &gt; 1920</v>
      </c>
    </row>
    <row r="15367" spans="1:10" x14ac:dyDescent="0.3">
      <c r="A15367" s="178" t="s">
        <v>3565</v>
      </c>
      <c r="B15367" s="178" t="s">
        <v>21</v>
      </c>
      <c r="C15367" s="178" t="s">
        <v>10995</v>
      </c>
      <c r="D15367" s="178" t="s">
        <v>11079</v>
      </c>
      <c r="E15367" s="179">
        <v>40863</v>
      </c>
      <c r="F15367" s="180">
        <v>5062</v>
      </c>
      <c r="G15367" s="180">
        <v>0</v>
      </c>
      <c r="H15367" s="180">
        <v>0</v>
      </c>
      <c r="I15367" s="180">
        <f t="shared" si="480"/>
        <v>5062</v>
      </c>
      <c r="J15367" s="177" t="str">
        <f t="shared" si="481"/>
        <v>Date &gt; 1920</v>
      </c>
    </row>
    <row r="15368" spans="1:10" x14ac:dyDescent="0.3">
      <c r="A15368" s="178" t="s">
        <v>3565</v>
      </c>
      <c r="B15368" s="178" t="s">
        <v>21</v>
      </c>
      <c r="C15368" s="178" t="s">
        <v>10995</v>
      </c>
      <c r="D15368" s="178" t="s">
        <v>11079</v>
      </c>
      <c r="E15368" s="179">
        <v>40899</v>
      </c>
      <c r="F15368" s="180">
        <v>2221</v>
      </c>
      <c r="G15368" s="180">
        <v>0</v>
      </c>
      <c r="H15368" s="180">
        <v>0</v>
      </c>
      <c r="I15368" s="180">
        <f t="shared" si="480"/>
        <v>2221</v>
      </c>
      <c r="J15368" s="177" t="str">
        <f t="shared" si="481"/>
        <v>Date &gt; 1920</v>
      </c>
    </row>
    <row r="15369" spans="1:10" x14ac:dyDescent="0.3">
      <c r="A15369" s="178" t="s">
        <v>3565</v>
      </c>
      <c r="B15369" s="178" t="s">
        <v>21</v>
      </c>
      <c r="C15369" s="178" t="s">
        <v>10995</v>
      </c>
      <c r="D15369" s="178" t="s">
        <v>11079</v>
      </c>
      <c r="E15369" s="179">
        <v>40983</v>
      </c>
      <c r="F15369" s="180">
        <v>17320</v>
      </c>
      <c r="G15369" s="180">
        <v>0</v>
      </c>
      <c r="H15369" s="180">
        <v>0</v>
      </c>
      <c r="I15369" s="180">
        <f t="shared" si="480"/>
        <v>17320</v>
      </c>
      <c r="J15369" s="177" t="str">
        <f t="shared" si="481"/>
        <v>Date &gt; 1920</v>
      </c>
    </row>
    <row r="15370" spans="1:10" x14ac:dyDescent="0.3">
      <c r="A15370" s="178" t="s">
        <v>3565</v>
      </c>
      <c r="B15370" s="178" t="s">
        <v>21</v>
      </c>
      <c r="C15370" s="178" t="s">
        <v>10995</v>
      </c>
      <c r="D15370" s="178" t="s">
        <v>11079</v>
      </c>
      <c r="E15370" s="179">
        <v>41325</v>
      </c>
      <c r="F15370" s="180">
        <v>22221</v>
      </c>
      <c r="G15370" s="180">
        <v>0</v>
      </c>
      <c r="H15370" s="180">
        <v>0</v>
      </c>
      <c r="I15370" s="180">
        <f t="shared" si="480"/>
        <v>22221</v>
      </c>
      <c r="J15370" s="177" t="str">
        <f t="shared" si="481"/>
        <v>Date &gt; 1920</v>
      </c>
    </row>
    <row r="15371" spans="1:10" x14ac:dyDescent="0.3">
      <c r="A15371" s="178" t="s">
        <v>3565</v>
      </c>
      <c r="B15371" s="178" t="s">
        <v>21</v>
      </c>
      <c r="C15371" s="178" t="s">
        <v>10995</v>
      </c>
      <c r="D15371" s="178" t="s">
        <v>11080</v>
      </c>
      <c r="E15371" s="179">
        <v>40473</v>
      </c>
      <c r="F15371" s="180">
        <v>50421</v>
      </c>
      <c r="G15371" s="180">
        <v>0</v>
      </c>
      <c r="H15371" s="180">
        <v>2654.61</v>
      </c>
      <c r="I15371" s="180">
        <f t="shared" si="480"/>
        <v>53075.61</v>
      </c>
      <c r="J15371" s="177" t="str">
        <f t="shared" si="481"/>
        <v>Date &gt; 1920</v>
      </c>
    </row>
    <row r="15372" spans="1:10" x14ac:dyDescent="0.3">
      <c r="A15372" s="178" t="s">
        <v>3565</v>
      </c>
      <c r="B15372" s="178" t="s">
        <v>21</v>
      </c>
      <c r="C15372" s="178" t="s">
        <v>10995</v>
      </c>
      <c r="D15372" s="178" t="s">
        <v>11080</v>
      </c>
      <c r="E15372" s="179">
        <v>40515</v>
      </c>
      <c r="F15372" s="180">
        <v>40891</v>
      </c>
      <c r="G15372" s="180">
        <v>0</v>
      </c>
      <c r="H15372" s="180">
        <v>2151.48</v>
      </c>
      <c r="I15372" s="180">
        <f t="shared" si="480"/>
        <v>43042.48</v>
      </c>
      <c r="J15372" s="177" t="str">
        <f t="shared" si="481"/>
        <v>Date &gt; 1920</v>
      </c>
    </row>
    <row r="15373" spans="1:10" x14ac:dyDescent="0.3">
      <c r="A15373" s="178" t="s">
        <v>3565</v>
      </c>
      <c r="B15373" s="178" t="s">
        <v>21</v>
      </c>
      <c r="C15373" s="178" t="s">
        <v>10995</v>
      </c>
      <c r="D15373" s="178" t="s">
        <v>11080</v>
      </c>
      <c r="E15373" s="179">
        <v>40534</v>
      </c>
      <c r="F15373" s="180">
        <v>24123</v>
      </c>
      <c r="G15373" s="180">
        <v>0</v>
      </c>
      <c r="H15373" s="180">
        <v>1269.78</v>
      </c>
      <c r="I15373" s="180">
        <f t="shared" si="480"/>
        <v>25392.78</v>
      </c>
      <c r="J15373" s="177" t="str">
        <f t="shared" si="481"/>
        <v>Date &gt; 1920</v>
      </c>
    </row>
    <row r="15374" spans="1:10" x14ac:dyDescent="0.3">
      <c r="A15374" s="178" t="s">
        <v>3565</v>
      </c>
      <c r="B15374" s="178" t="s">
        <v>21</v>
      </c>
      <c r="C15374" s="178" t="s">
        <v>10995</v>
      </c>
      <c r="D15374" s="178" t="s">
        <v>11080</v>
      </c>
      <c r="E15374" s="179">
        <v>40568</v>
      </c>
      <c r="F15374" s="180">
        <v>27253</v>
      </c>
      <c r="G15374" s="180">
        <v>0</v>
      </c>
      <c r="H15374" s="180">
        <v>1434.62</v>
      </c>
      <c r="I15374" s="180">
        <f t="shared" si="480"/>
        <v>28687.62</v>
      </c>
      <c r="J15374" s="177" t="str">
        <f t="shared" si="481"/>
        <v>Date &gt; 1920</v>
      </c>
    </row>
    <row r="15375" spans="1:10" x14ac:dyDescent="0.3">
      <c r="A15375" s="178" t="s">
        <v>3565</v>
      </c>
      <c r="B15375" s="178" t="s">
        <v>21</v>
      </c>
      <c r="C15375" s="178" t="s">
        <v>10995</v>
      </c>
      <c r="D15375" s="178" t="s">
        <v>11080</v>
      </c>
      <c r="E15375" s="179">
        <v>40718</v>
      </c>
      <c r="F15375" s="180">
        <v>23151</v>
      </c>
      <c r="G15375" s="180">
        <v>0</v>
      </c>
      <c r="H15375" s="180">
        <v>1218.06</v>
      </c>
      <c r="I15375" s="180">
        <f t="shared" si="480"/>
        <v>24369.06</v>
      </c>
      <c r="J15375" s="177" t="str">
        <f t="shared" si="481"/>
        <v>Date &gt; 1920</v>
      </c>
    </row>
    <row r="15376" spans="1:10" x14ac:dyDescent="0.3">
      <c r="A15376" s="178" t="s">
        <v>3565</v>
      </c>
      <c r="B15376" s="178" t="s">
        <v>21</v>
      </c>
      <c r="C15376" s="178" t="s">
        <v>10995</v>
      </c>
      <c r="D15376" s="178" t="s">
        <v>11080</v>
      </c>
      <c r="E15376" s="179">
        <v>40770</v>
      </c>
      <c r="F15376" s="180">
        <v>4059</v>
      </c>
      <c r="G15376" s="180">
        <v>0</v>
      </c>
      <c r="H15376" s="180">
        <v>214.03</v>
      </c>
      <c r="I15376" s="180">
        <f t="shared" si="480"/>
        <v>4273.03</v>
      </c>
      <c r="J15376" s="177" t="str">
        <f t="shared" si="481"/>
        <v>Date &gt; 1920</v>
      </c>
    </row>
    <row r="15377" spans="1:10" x14ac:dyDescent="0.3">
      <c r="A15377" s="178" t="s">
        <v>3565</v>
      </c>
      <c r="B15377" s="178" t="s">
        <v>21</v>
      </c>
      <c r="C15377" s="178" t="s">
        <v>10995</v>
      </c>
      <c r="D15377" s="178" t="s">
        <v>11080</v>
      </c>
      <c r="E15377" s="179">
        <v>40805</v>
      </c>
      <c r="F15377" s="180">
        <v>38930</v>
      </c>
      <c r="G15377" s="180">
        <v>0</v>
      </c>
      <c r="H15377" s="180">
        <v>2049.04</v>
      </c>
      <c r="I15377" s="180">
        <f t="shared" si="480"/>
        <v>40979.040000000001</v>
      </c>
      <c r="J15377" s="177" t="str">
        <f t="shared" si="481"/>
        <v>Date &gt; 1920</v>
      </c>
    </row>
    <row r="15378" spans="1:10" x14ac:dyDescent="0.3">
      <c r="A15378" s="178" t="s">
        <v>3565</v>
      </c>
      <c r="B15378" s="178" t="s">
        <v>21</v>
      </c>
      <c r="C15378" s="178" t="s">
        <v>10995</v>
      </c>
      <c r="D15378" s="178" t="s">
        <v>11080</v>
      </c>
      <c r="E15378" s="179">
        <v>40812</v>
      </c>
      <c r="F15378" s="180">
        <v>25394</v>
      </c>
      <c r="G15378" s="180">
        <v>0</v>
      </c>
      <c r="H15378" s="180">
        <v>1336.31</v>
      </c>
      <c r="I15378" s="180">
        <f t="shared" si="480"/>
        <v>26730.31</v>
      </c>
      <c r="J15378" s="177" t="str">
        <f t="shared" si="481"/>
        <v>Date &gt; 1920</v>
      </c>
    </row>
    <row r="15379" spans="1:10" x14ac:dyDescent="0.3">
      <c r="A15379" s="178" t="s">
        <v>3565</v>
      </c>
      <c r="B15379" s="178" t="s">
        <v>21</v>
      </c>
      <c r="C15379" s="178" t="s">
        <v>10995</v>
      </c>
      <c r="D15379" s="178" t="s">
        <v>11080</v>
      </c>
      <c r="E15379" s="179">
        <v>40854</v>
      </c>
      <c r="F15379" s="180">
        <v>630</v>
      </c>
      <c r="G15379" s="180">
        <v>0</v>
      </c>
      <c r="H15379" s="180">
        <v>32.86</v>
      </c>
      <c r="I15379" s="180">
        <f t="shared" si="480"/>
        <v>662.86</v>
      </c>
      <c r="J15379" s="177" t="str">
        <f t="shared" si="481"/>
        <v>Date &gt; 1920</v>
      </c>
    </row>
    <row r="15380" spans="1:10" x14ac:dyDescent="0.3">
      <c r="A15380" s="178" t="s">
        <v>3565</v>
      </c>
      <c r="B15380" s="178" t="s">
        <v>21</v>
      </c>
      <c r="C15380" s="178" t="s">
        <v>10995</v>
      </c>
      <c r="D15380" s="178" t="s">
        <v>11080</v>
      </c>
      <c r="E15380" s="179">
        <v>40897</v>
      </c>
      <c r="F15380" s="180">
        <v>11768</v>
      </c>
      <c r="G15380" s="180">
        <v>0</v>
      </c>
      <c r="H15380" s="180">
        <v>619.92999999999995</v>
      </c>
      <c r="I15380" s="180">
        <f t="shared" si="480"/>
        <v>12387.93</v>
      </c>
      <c r="J15380" s="177" t="str">
        <f t="shared" si="481"/>
        <v>Date &gt; 1920</v>
      </c>
    </row>
    <row r="15381" spans="1:10" x14ac:dyDescent="0.3">
      <c r="A15381" s="178" t="s">
        <v>3565</v>
      </c>
      <c r="B15381" s="178" t="s">
        <v>21</v>
      </c>
      <c r="C15381" s="178" t="s">
        <v>10995</v>
      </c>
      <c r="D15381" s="178" t="s">
        <v>11080</v>
      </c>
      <c r="E15381" s="179">
        <v>41344</v>
      </c>
      <c r="F15381" s="180">
        <v>17002</v>
      </c>
      <c r="G15381" s="180">
        <v>0</v>
      </c>
      <c r="H15381" s="180">
        <v>896.02</v>
      </c>
      <c r="I15381" s="180">
        <f t="shared" si="480"/>
        <v>17898.02</v>
      </c>
      <c r="J15381" s="177" t="str">
        <f t="shared" si="481"/>
        <v>Date &gt; 1920</v>
      </c>
    </row>
    <row r="15382" spans="1:10" x14ac:dyDescent="0.3">
      <c r="A15382" s="178" t="s">
        <v>3565</v>
      </c>
      <c r="B15382" s="178" t="s">
        <v>21</v>
      </c>
      <c r="C15382" s="178" t="s">
        <v>10995</v>
      </c>
      <c r="D15382" s="178" t="s">
        <v>11080</v>
      </c>
      <c r="E15382" s="179">
        <v>41360</v>
      </c>
      <c r="F15382" s="180">
        <v>7363</v>
      </c>
      <c r="G15382" s="180">
        <v>0</v>
      </c>
      <c r="H15382" s="180">
        <v>386.64</v>
      </c>
      <c r="I15382" s="180">
        <f t="shared" si="480"/>
        <v>7749.64</v>
      </c>
      <c r="J15382" s="177" t="str">
        <f t="shared" si="481"/>
        <v>Date &gt; 1920</v>
      </c>
    </row>
    <row r="15383" spans="1:10" x14ac:dyDescent="0.3">
      <c r="A15383" s="178" t="s">
        <v>3565</v>
      </c>
      <c r="B15383" s="178" t="s">
        <v>21</v>
      </c>
      <c r="C15383" s="178" t="s">
        <v>10995</v>
      </c>
      <c r="D15383" s="178" t="s">
        <v>11081</v>
      </c>
      <c r="E15383" s="179">
        <v>40686</v>
      </c>
      <c r="F15383" s="180">
        <v>117319</v>
      </c>
      <c r="G15383" s="180">
        <v>0</v>
      </c>
      <c r="H15383" s="180">
        <v>11239.48</v>
      </c>
      <c r="I15383" s="180">
        <f t="shared" si="480"/>
        <v>128558.48</v>
      </c>
      <c r="J15383" s="177" t="str">
        <f t="shared" si="481"/>
        <v>Date &gt; 1920</v>
      </c>
    </row>
    <row r="15384" spans="1:10" x14ac:dyDescent="0.3">
      <c r="A15384" s="178" t="s">
        <v>3565</v>
      </c>
      <c r="B15384" s="178" t="s">
        <v>21</v>
      </c>
      <c r="C15384" s="178" t="s">
        <v>10995</v>
      </c>
      <c r="D15384" s="178" t="s">
        <v>11081</v>
      </c>
      <c r="E15384" s="179">
        <v>40718</v>
      </c>
      <c r="F15384" s="180">
        <v>14412</v>
      </c>
      <c r="G15384" s="180">
        <v>0</v>
      </c>
      <c r="H15384" s="180">
        <v>-3996.2</v>
      </c>
      <c r="I15384" s="180">
        <f t="shared" si="480"/>
        <v>10415.799999999999</v>
      </c>
      <c r="J15384" s="177" t="str">
        <f t="shared" si="481"/>
        <v>Date &gt; 1920</v>
      </c>
    </row>
    <row r="15385" spans="1:10" x14ac:dyDescent="0.3">
      <c r="A15385" s="178" t="s">
        <v>3565</v>
      </c>
      <c r="B15385" s="178" t="s">
        <v>21</v>
      </c>
      <c r="C15385" s="178" t="s">
        <v>10995</v>
      </c>
      <c r="D15385" s="178" t="s">
        <v>11081</v>
      </c>
      <c r="E15385" s="179">
        <v>40767</v>
      </c>
      <c r="F15385" s="180">
        <v>17522</v>
      </c>
      <c r="G15385" s="180">
        <v>0</v>
      </c>
      <c r="H15385" s="180">
        <v>922.06</v>
      </c>
      <c r="I15385" s="180">
        <f t="shared" si="480"/>
        <v>18444.060000000001</v>
      </c>
      <c r="J15385" s="177" t="str">
        <f t="shared" si="481"/>
        <v>Date &gt; 1920</v>
      </c>
    </row>
    <row r="15386" spans="1:10" x14ac:dyDescent="0.3">
      <c r="A15386" s="178" t="s">
        <v>3565</v>
      </c>
      <c r="B15386" s="178" t="s">
        <v>21</v>
      </c>
      <c r="C15386" s="178" t="s">
        <v>10995</v>
      </c>
      <c r="D15386" s="178" t="s">
        <v>11081</v>
      </c>
      <c r="E15386" s="179">
        <v>40805</v>
      </c>
      <c r="F15386" s="180">
        <v>33005</v>
      </c>
      <c r="G15386" s="180">
        <v>0</v>
      </c>
      <c r="H15386" s="180">
        <v>3074.14</v>
      </c>
      <c r="I15386" s="180">
        <f t="shared" si="480"/>
        <v>36079.14</v>
      </c>
      <c r="J15386" s="177" t="str">
        <f t="shared" si="481"/>
        <v>Date &gt; 1920</v>
      </c>
    </row>
    <row r="15387" spans="1:10" x14ac:dyDescent="0.3">
      <c r="A15387" s="178" t="s">
        <v>3565</v>
      </c>
      <c r="B15387" s="178" t="s">
        <v>21</v>
      </c>
      <c r="C15387" s="178" t="s">
        <v>10995</v>
      </c>
      <c r="D15387" s="178" t="s">
        <v>11081</v>
      </c>
      <c r="E15387" s="179">
        <v>40812</v>
      </c>
      <c r="F15387" s="180">
        <v>292</v>
      </c>
      <c r="G15387" s="180">
        <v>0</v>
      </c>
      <c r="H15387" s="180">
        <v>0</v>
      </c>
      <c r="I15387" s="180">
        <f t="shared" si="480"/>
        <v>292</v>
      </c>
      <c r="J15387" s="177" t="str">
        <f t="shared" si="481"/>
        <v>Date &gt; 1920</v>
      </c>
    </row>
    <row r="15388" spans="1:10" x14ac:dyDescent="0.3">
      <c r="A15388" s="178" t="s">
        <v>3565</v>
      </c>
      <c r="B15388" s="178" t="s">
        <v>21</v>
      </c>
      <c r="C15388" s="178" t="s">
        <v>10995</v>
      </c>
      <c r="D15388" s="178" t="s">
        <v>11081</v>
      </c>
      <c r="E15388" s="179">
        <v>40819</v>
      </c>
      <c r="F15388" s="180">
        <v>616</v>
      </c>
      <c r="G15388" s="180">
        <v>0</v>
      </c>
      <c r="H15388" s="180">
        <v>0</v>
      </c>
      <c r="I15388" s="180">
        <f t="shared" si="480"/>
        <v>616</v>
      </c>
      <c r="J15388" s="177" t="str">
        <f t="shared" si="481"/>
        <v>Date &gt; 1920</v>
      </c>
    </row>
    <row r="15389" spans="1:10" x14ac:dyDescent="0.3">
      <c r="A15389" s="178" t="s">
        <v>3565</v>
      </c>
      <c r="B15389" s="178" t="s">
        <v>21</v>
      </c>
      <c r="C15389" s="178" t="s">
        <v>10995</v>
      </c>
      <c r="D15389" s="178" t="s">
        <v>11081</v>
      </c>
      <c r="E15389" s="179">
        <v>40821</v>
      </c>
      <c r="F15389" s="180">
        <v>2519</v>
      </c>
      <c r="G15389" s="180">
        <v>0</v>
      </c>
      <c r="H15389" s="180">
        <v>0</v>
      </c>
      <c r="I15389" s="180">
        <f t="shared" si="480"/>
        <v>2519</v>
      </c>
      <c r="J15389" s="177" t="str">
        <f t="shared" si="481"/>
        <v>Date &gt; 1920</v>
      </c>
    </row>
    <row r="15390" spans="1:10" x14ac:dyDescent="0.3">
      <c r="A15390" s="178" t="s">
        <v>3565</v>
      </c>
      <c r="B15390" s="178" t="s">
        <v>21</v>
      </c>
      <c r="C15390" s="178" t="s">
        <v>10995</v>
      </c>
      <c r="D15390" s="178" t="s">
        <v>11081</v>
      </c>
      <c r="E15390" s="179">
        <v>40854</v>
      </c>
      <c r="F15390" s="180">
        <v>655</v>
      </c>
      <c r="G15390" s="180">
        <v>0</v>
      </c>
      <c r="H15390" s="180">
        <v>0</v>
      </c>
      <c r="I15390" s="180">
        <f t="shared" si="480"/>
        <v>655</v>
      </c>
      <c r="J15390" s="177" t="str">
        <f t="shared" si="481"/>
        <v>Date &gt; 1920</v>
      </c>
    </row>
    <row r="15391" spans="1:10" x14ac:dyDescent="0.3">
      <c r="A15391" s="178" t="s">
        <v>3565</v>
      </c>
      <c r="B15391" s="178" t="s">
        <v>21</v>
      </c>
      <c r="C15391" s="178" t="s">
        <v>10995</v>
      </c>
      <c r="D15391" s="178" t="s">
        <v>11081</v>
      </c>
      <c r="E15391" s="179">
        <v>40863</v>
      </c>
      <c r="F15391" s="180">
        <v>1299</v>
      </c>
      <c r="G15391" s="180">
        <v>0</v>
      </c>
      <c r="H15391" s="180">
        <v>0</v>
      </c>
      <c r="I15391" s="180">
        <f t="shared" si="480"/>
        <v>1299</v>
      </c>
      <c r="J15391" s="177" t="str">
        <f t="shared" si="481"/>
        <v>Date &gt; 1920</v>
      </c>
    </row>
    <row r="15392" spans="1:10" x14ac:dyDescent="0.3">
      <c r="A15392" s="178" t="s">
        <v>3565</v>
      </c>
      <c r="B15392" s="178" t="s">
        <v>21</v>
      </c>
      <c r="C15392" s="178" t="s">
        <v>10995</v>
      </c>
      <c r="D15392" s="178" t="s">
        <v>11081</v>
      </c>
      <c r="E15392" s="179">
        <v>40899</v>
      </c>
      <c r="F15392" s="180">
        <v>917</v>
      </c>
      <c r="G15392" s="180">
        <v>0</v>
      </c>
      <c r="H15392" s="180">
        <v>0</v>
      </c>
      <c r="I15392" s="180">
        <f t="shared" si="480"/>
        <v>917</v>
      </c>
      <c r="J15392" s="177" t="str">
        <f t="shared" si="481"/>
        <v>Date &gt; 1920</v>
      </c>
    </row>
    <row r="15393" spans="1:10" x14ac:dyDescent="0.3">
      <c r="A15393" s="178" t="s">
        <v>3565</v>
      </c>
      <c r="B15393" s="178" t="s">
        <v>21</v>
      </c>
      <c r="C15393" s="178" t="s">
        <v>10995</v>
      </c>
      <c r="D15393" s="178" t="s">
        <v>11081</v>
      </c>
      <c r="E15393" s="179">
        <v>41436</v>
      </c>
      <c r="F15393" s="180">
        <v>25000</v>
      </c>
      <c r="G15393" s="180">
        <v>0</v>
      </c>
      <c r="H15393" s="180">
        <v>869.97</v>
      </c>
      <c r="I15393" s="180">
        <f t="shared" si="480"/>
        <v>25869.97</v>
      </c>
      <c r="J15393" s="177" t="str">
        <f t="shared" si="481"/>
        <v>Date &gt; 1920</v>
      </c>
    </row>
    <row r="15394" spans="1:10" x14ac:dyDescent="0.3">
      <c r="A15394" s="178" t="s">
        <v>3565</v>
      </c>
      <c r="B15394" s="178" t="s">
        <v>21</v>
      </c>
      <c r="C15394" s="178" t="s">
        <v>10995</v>
      </c>
      <c r="D15394" s="178" t="s">
        <v>11081</v>
      </c>
      <c r="E15394" s="179">
        <v>41436</v>
      </c>
      <c r="F15394" s="180">
        <v>2260</v>
      </c>
      <c r="G15394" s="180">
        <v>0</v>
      </c>
      <c r="H15394" s="180">
        <v>0</v>
      </c>
      <c r="I15394" s="180">
        <f t="shared" si="480"/>
        <v>2260</v>
      </c>
      <c r="J15394" s="177" t="str">
        <f t="shared" si="481"/>
        <v>Date &gt; 1920</v>
      </c>
    </row>
    <row r="15395" spans="1:10" x14ac:dyDescent="0.3">
      <c r="A15395" s="178" t="s">
        <v>3565</v>
      </c>
      <c r="B15395" s="178" t="s">
        <v>21</v>
      </c>
      <c r="C15395" s="178" t="s">
        <v>10995</v>
      </c>
      <c r="D15395" s="178" t="s">
        <v>11082</v>
      </c>
      <c r="E15395" s="179">
        <v>40802</v>
      </c>
      <c r="F15395" s="180">
        <v>0</v>
      </c>
      <c r="G15395" s="180">
        <v>75600</v>
      </c>
      <c r="H15395" s="180">
        <v>32400</v>
      </c>
      <c r="I15395" s="180">
        <f t="shared" si="480"/>
        <v>108000</v>
      </c>
      <c r="J15395" s="177" t="str">
        <f t="shared" si="481"/>
        <v>Date &gt; 1920</v>
      </c>
    </row>
    <row r="15396" spans="1:10" x14ac:dyDescent="0.3">
      <c r="A15396" s="178" t="s">
        <v>3565</v>
      </c>
      <c r="B15396" s="178" t="s">
        <v>21</v>
      </c>
      <c r="C15396" s="178" t="s">
        <v>10995</v>
      </c>
      <c r="D15396" s="178" t="s">
        <v>11083</v>
      </c>
      <c r="E15396" s="179">
        <v>40840</v>
      </c>
      <c r="F15396" s="180">
        <v>39077</v>
      </c>
      <c r="G15396" s="180">
        <v>0</v>
      </c>
      <c r="H15396" s="180">
        <v>2057.36</v>
      </c>
      <c r="I15396" s="180">
        <f t="shared" si="480"/>
        <v>41134.36</v>
      </c>
      <c r="J15396" s="177" t="str">
        <f t="shared" si="481"/>
        <v>Date &gt; 1920</v>
      </c>
    </row>
    <row r="15397" spans="1:10" x14ac:dyDescent="0.3">
      <c r="A15397" s="178" t="s">
        <v>3565</v>
      </c>
      <c r="B15397" s="178" t="s">
        <v>21</v>
      </c>
      <c r="C15397" s="178" t="s">
        <v>10995</v>
      </c>
      <c r="D15397" s="178" t="s">
        <v>11083</v>
      </c>
      <c r="E15397" s="179">
        <v>40863</v>
      </c>
      <c r="F15397" s="180">
        <v>7029</v>
      </c>
      <c r="G15397" s="180">
        <v>0</v>
      </c>
      <c r="H15397" s="180">
        <v>369.54</v>
      </c>
      <c r="I15397" s="180">
        <f t="shared" si="480"/>
        <v>7398.54</v>
      </c>
      <c r="J15397" s="177" t="str">
        <f t="shared" si="481"/>
        <v>Date &gt; 1920</v>
      </c>
    </row>
    <row r="15398" spans="1:10" x14ac:dyDescent="0.3">
      <c r="A15398" s="178" t="s">
        <v>3565</v>
      </c>
      <c r="B15398" s="178" t="s">
        <v>21</v>
      </c>
      <c r="C15398" s="178" t="s">
        <v>10995</v>
      </c>
      <c r="D15398" s="178" t="s">
        <v>11083</v>
      </c>
      <c r="E15398" s="179">
        <v>40947</v>
      </c>
      <c r="F15398" s="180">
        <v>438984</v>
      </c>
      <c r="G15398" s="180">
        <v>0</v>
      </c>
      <c r="H15398" s="180">
        <v>23603.759999999998</v>
      </c>
      <c r="I15398" s="180">
        <f t="shared" si="480"/>
        <v>462587.76</v>
      </c>
      <c r="J15398" s="177" t="str">
        <f t="shared" si="481"/>
        <v>Date &gt; 1920</v>
      </c>
    </row>
    <row r="15399" spans="1:10" x14ac:dyDescent="0.3">
      <c r="A15399" s="178" t="s">
        <v>3565</v>
      </c>
      <c r="B15399" s="178" t="s">
        <v>21</v>
      </c>
      <c r="C15399" s="178" t="s">
        <v>10995</v>
      </c>
      <c r="D15399" s="178" t="s">
        <v>11083</v>
      </c>
      <c r="E15399" s="179">
        <v>41033</v>
      </c>
      <c r="F15399" s="180">
        <v>33884</v>
      </c>
      <c r="G15399" s="180">
        <v>0</v>
      </c>
      <c r="H15399" s="180">
        <v>2132.34</v>
      </c>
      <c r="I15399" s="180">
        <f t="shared" si="480"/>
        <v>36016.339999999997</v>
      </c>
      <c r="J15399" s="177" t="str">
        <f t="shared" si="481"/>
        <v>Date &gt; 1920</v>
      </c>
    </row>
    <row r="15400" spans="1:10" x14ac:dyDescent="0.3">
      <c r="A15400" s="178" t="s">
        <v>3565</v>
      </c>
      <c r="B15400" s="178" t="s">
        <v>21</v>
      </c>
      <c r="C15400" s="178" t="s">
        <v>10995</v>
      </c>
      <c r="D15400" s="178" t="s">
        <v>11083</v>
      </c>
      <c r="E15400" s="179">
        <v>41033</v>
      </c>
      <c r="F15400" s="180">
        <v>16116</v>
      </c>
      <c r="G15400" s="180">
        <v>0</v>
      </c>
      <c r="H15400" s="180">
        <v>125.52</v>
      </c>
      <c r="I15400" s="180">
        <f t="shared" si="480"/>
        <v>16241.52</v>
      </c>
      <c r="J15400" s="177" t="str">
        <f t="shared" si="481"/>
        <v>Date &gt; 1920</v>
      </c>
    </row>
    <row r="15401" spans="1:10" x14ac:dyDescent="0.3">
      <c r="A15401" s="178" t="s">
        <v>3565</v>
      </c>
      <c r="B15401" s="178" t="s">
        <v>21</v>
      </c>
      <c r="C15401" s="178" t="s">
        <v>10995</v>
      </c>
      <c r="D15401" s="178" t="s">
        <v>11083</v>
      </c>
      <c r="E15401" s="179">
        <v>41033</v>
      </c>
      <c r="F15401" s="180">
        <v>2362</v>
      </c>
      <c r="G15401" s="180">
        <v>0</v>
      </c>
      <c r="H15401" s="180">
        <v>0</v>
      </c>
      <c r="I15401" s="180">
        <f t="shared" si="480"/>
        <v>2362</v>
      </c>
      <c r="J15401" s="177" t="str">
        <f t="shared" si="481"/>
        <v>Date &gt; 1920</v>
      </c>
    </row>
    <row r="15402" spans="1:10" x14ac:dyDescent="0.3">
      <c r="A15402" s="178" t="s">
        <v>3565</v>
      </c>
      <c r="B15402" s="178" t="s">
        <v>21</v>
      </c>
      <c r="C15402" s="178" t="s">
        <v>10995</v>
      </c>
      <c r="D15402" s="178" t="s">
        <v>11084</v>
      </c>
      <c r="E15402" s="179">
        <v>40949</v>
      </c>
      <c r="F15402" s="180">
        <v>0</v>
      </c>
      <c r="G15402" s="180">
        <v>8032.35</v>
      </c>
      <c r="H15402" s="180">
        <v>4016.17</v>
      </c>
      <c r="I15402" s="180">
        <f t="shared" si="480"/>
        <v>12048.52</v>
      </c>
      <c r="J15402" s="177" t="str">
        <f t="shared" si="481"/>
        <v>Date &gt; 1920</v>
      </c>
    </row>
    <row r="15403" spans="1:10" x14ac:dyDescent="0.3">
      <c r="A15403" s="178" t="s">
        <v>3565</v>
      </c>
      <c r="B15403" s="178" t="s">
        <v>21</v>
      </c>
      <c r="C15403" s="178" t="s">
        <v>10995</v>
      </c>
      <c r="D15403" s="178" t="s">
        <v>11084</v>
      </c>
      <c r="E15403" s="179">
        <v>40980</v>
      </c>
      <c r="F15403" s="180">
        <v>0</v>
      </c>
      <c r="G15403" s="180">
        <v>31449.38</v>
      </c>
      <c r="H15403" s="180">
        <v>15724.69</v>
      </c>
      <c r="I15403" s="180">
        <f t="shared" si="480"/>
        <v>47174.07</v>
      </c>
      <c r="J15403" s="177" t="str">
        <f t="shared" si="481"/>
        <v>Date &gt; 1920</v>
      </c>
    </row>
    <row r="15404" spans="1:10" x14ac:dyDescent="0.3">
      <c r="A15404" s="178" t="s">
        <v>3565</v>
      </c>
      <c r="B15404" s="178" t="s">
        <v>21</v>
      </c>
      <c r="C15404" s="178" t="s">
        <v>10995</v>
      </c>
      <c r="D15404" s="178" t="s">
        <v>11084</v>
      </c>
      <c r="E15404" s="179">
        <v>40997</v>
      </c>
      <c r="F15404" s="180">
        <v>0</v>
      </c>
      <c r="G15404" s="180">
        <v>3586.92</v>
      </c>
      <c r="H15404" s="180">
        <v>1793.45</v>
      </c>
      <c r="I15404" s="180">
        <f t="shared" si="480"/>
        <v>5380.37</v>
      </c>
      <c r="J15404" s="177" t="str">
        <f t="shared" si="481"/>
        <v>Date &gt; 1920</v>
      </c>
    </row>
    <row r="15405" spans="1:10" x14ac:dyDescent="0.3">
      <c r="A15405" s="178" t="s">
        <v>3565</v>
      </c>
      <c r="B15405" s="178" t="s">
        <v>21</v>
      </c>
      <c r="C15405" s="178" t="s">
        <v>10995</v>
      </c>
      <c r="D15405" s="178" t="s">
        <v>11085</v>
      </c>
      <c r="E15405" s="179">
        <v>41148</v>
      </c>
      <c r="F15405" s="180">
        <v>313525</v>
      </c>
      <c r="G15405" s="180">
        <v>0</v>
      </c>
      <c r="H15405" s="180">
        <v>34490.83</v>
      </c>
      <c r="I15405" s="180">
        <f t="shared" si="480"/>
        <v>348015.83</v>
      </c>
      <c r="J15405" s="177" t="str">
        <f t="shared" si="481"/>
        <v>Date &gt; 1920</v>
      </c>
    </row>
    <row r="15406" spans="1:10" x14ac:dyDescent="0.3">
      <c r="A15406" s="178" t="s">
        <v>3565</v>
      </c>
      <c r="B15406" s="178" t="s">
        <v>21</v>
      </c>
      <c r="C15406" s="178" t="s">
        <v>10995</v>
      </c>
      <c r="D15406" s="178" t="s">
        <v>11085</v>
      </c>
      <c r="E15406" s="179">
        <v>41186</v>
      </c>
      <c r="F15406" s="180">
        <v>313944</v>
      </c>
      <c r="G15406" s="180">
        <v>0</v>
      </c>
      <c r="H15406" s="180">
        <v>16523.009999999998</v>
      </c>
      <c r="I15406" s="180">
        <f t="shared" si="480"/>
        <v>330467.01</v>
      </c>
      <c r="J15406" s="177" t="str">
        <f t="shared" si="481"/>
        <v>Date &gt; 1920</v>
      </c>
    </row>
    <row r="15407" spans="1:10" x14ac:dyDescent="0.3">
      <c r="A15407" s="178" t="s">
        <v>3565</v>
      </c>
      <c r="B15407" s="178" t="s">
        <v>21</v>
      </c>
      <c r="C15407" s="178" t="s">
        <v>10995</v>
      </c>
      <c r="D15407" s="178" t="s">
        <v>11085</v>
      </c>
      <c r="E15407" s="179">
        <v>41199</v>
      </c>
      <c r="F15407" s="180">
        <v>25546</v>
      </c>
      <c r="G15407" s="180">
        <v>0</v>
      </c>
      <c r="H15407" s="180">
        <v>1515.34</v>
      </c>
      <c r="I15407" s="180">
        <f t="shared" si="480"/>
        <v>27061.34</v>
      </c>
      <c r="J15407" s="177" t="str">
        <f t="shared" si="481"/>
        <v>Date &gt; 1920</v>
      </c>
    </row>
    <row r="15408" spans="1:10" x14ac:dyDescent="0.3">
      <c r="A15408" s="178" t="s">
        <v>3565</v>
      </c>
      <c r="B15408" s="178" t="s">
        <v>21</v>
      </c>
      <c r="C15408" s="178" t="s">
        <v>10995</v>
      </c>
      <c r="D15408" s="178" t="s">
        <v>11085</v>
      </c>
      <c r="E15408" s="179">
        <v>41205</v>
      </c>
      <c r="F15408" s="180">
        <v>545977</v>
      </c>
      <c r="G15408" s="180">
        <v>0</v>
      </c>
      <c r="H15408" s="180">
        <v>34238.22</v>
      </c>
      <c r="I15408" s="180">
        <f t="shared" si="480"/>
        <v>580215.22</v>
      </c>
      <c r="J15408" s="177" t="str">
        <f t="shared" si="481"/>
        <v>Date &gt; 1920</v>
      </c>
    </row>
    <row r="15409" spans="1:10" x14ac:dyDescent="0.3">
      <c r="A15409" s="178" t="s">
        <v>3565</v>
      </c>
      <c r="B15409" s="178" t="s">
        <v>21</v>
      </c>
      <c r="C15409" s="178" t="s">
        <v>10995</v>
      </c>
      <c r="D15409" s="178" t="s">
        <v>11085</v>
      </c>
      <c r="E15409" s="179">
        <v>41436</v>
      </c>
      <c r="F15409" s="180">
        <v>50000</v>
      </c>
      <c r="G15409" s="180">
        <v>0</v>
      </c>
      <c r="H15409" s="180">
        <v>18972.669999999998</v>
      </c>
      <c r="I15409" s="180">
        <f t="shared" si="480"/>
        <v>68972.67</v>
      </c>
      <c r="J15409" s="177" t="str">
        <f t="shared" si="481"/>
        <v>Date &gt; 1920</v>
      </c>
    </row>
    <row r="15410" spans="1:10" x14ac:dyDescent="0.3">
      <c r="A15410" s="178" t="s">
        <v>3565</v>
      </c>
      <c r="B15410" s="178" t="s">
        <v>21</v>
      </c>
      <c r="C15410" s="178" t="s">
        <v>10995</v>
      </c>
      <c r="D15410" s="178" t="s">
        <v>11085</v>
      </c>
      <c r="E15410" s="179">
        <v>41436</v>
      </c>
      <c r="F15410" s="180">
        <v>411141</v>
      </c>
      <c r="G15410" s="180">
        <v>0</v>
      </c>
      <c r="H15410" s="180">
        <v>238.55</v>
      </c>
      <c r="I15410" s="180">
        <f t="shared" si="480"/>
        <v>411379.55</v>
      </c>
      <c r="J15410" s="177" t="str">
        <f t="shared" si="481"/>
        <v>Date &gt; 1920</v>
      </c>
    </row>
    <row r="15411" spans="1:10" x14ac:dyDescent="0.3">
      <c r="A15411" s="178" t="s">
        <v>3565</v>
      </c>
      <c r="B15411" s="178" t="s">
        <v>21</v>
      </c>
      <c r="C15411" s="178" t="s">
        <v>10995</v>
      </c>
      <c r="D15411" s="178" t="s">
        <v>11085</v>
      </c>
      <c r="E15411" s="179">
        <v>41440</v>
      </c>
      <c r="F15411" s="180">
        <v>8304</v>
      </c>
      <c r="G15411" s="180">
        <v>0</v>
      </c>
      <c r="H15411" s="180">
        <v>4235.79</v>
      </c>
      <c r="I15411" s="180">
        <f t="shared" si="480"/>
        <v>12539.79</v>
      </c>
      <c r="J15411" s="177" t="str">
        <f t="shared" si="481"/>
        <v>Date &gt; 1920</v>
      </c>
    </row>
    <row r="15412" spans="1:10" x14ac:dyDescent="0.3">
      <c r="A15412" s="178" t="s">
        <v>3565</v>
      </c>
      <c r="B15412" s="178" t="s">
        <v>21</v>
      </c>
      <c r="C15412" s="178" t="s">
        <v>10995</v>
      </c>
      <c r="D15412" s="178" t="s">
        <v>11085</v>
      </c>
      <c r="E15412" s="179">
        <v>41500</v>
      </c>
      <c r="F15412" s="180">
        <v>25457</v>
      </c>
      <c r="G15412" s="180">
        <v>0</v>
      </c>
      <c r="H15412" s="180">
        <v>-14199.81</v>
      </c>
      <c r="I15412" s="180">
        <f t="shared" si="480"/>
        <v>11257.19</v>
      </c>
      <c r="J15412" s="177" t="str">
        <f t="shared" si="481"/>
        <v>Date &gt; 1920</v>
      </c>
    </row>
    <row r="15413" spans="1:10" x14ac:dyDescent="0.3">
      <c r="A15413" s="178" t="s">
        <v>3565</v>
      </c>
      <c r="B15413" s="178" t="s">
        <v>21</v>
      </c>
      <c r="C15413" s="178" t="s">
        <v>10995</v>
      </c>
      <c r="D15413" s="178" t="s">
        <v>11085</v>
      </c>
      <c r="E15413" s="179">
        <v>41548</v>
      </c>
      <c r="F15413" s="180">
        <v>5901</v>
      </c>
      <c r="G15413" s="180">
        <v>0</v>
      </c>
      <c r="H15413" s="180">
        <v>310.38</v>
      </c>
      <c r="I15413" s="180">
        <f t="shared" si="480"/>
        <v>6211.38</v>
      </c>
      <c r="J15413" s="177" t="str">
        <f t="shared" si="481"/>
        <v>Date &gt; 1920</v>
      </c>
    </row>
    <row r="15414" spans="1:10" x14ac:dyDescent="0.3">
      <c r="A15414" s="178" t="s">
        <v>3565</v>
      </c>
      <c r="B15414" s="178" t="s">
        <v>21</v>
      </c>
      <c r="C15414" s="178" t="s">
        <v>10995</v>
      </c>
      <c r="D15414" s="178" t="s">
        <v>11085</v>
      </c>
      <c r="E15414" s="179">
        <v>41578</v>
      </c>
      <c r="F15414" s="180">
        <v>184847</v>
      </c>
      <c r="G15414" s="180">
        <v>0</v>
      </c>
      <c r="H15414" s="180">
        <v>10012.6</v>
      </c>
      <c r="I15414" s="180">
        <f t="shared" si="480"/>
        <v>194859.6</v>
      </c>
      <c r="J15414" s="177" t="str">
        <f t="shared" si="481"/>
        <v>Date &gt; 1920</v>
      </c>
    </row>
    <row r="15415" spans="1:10" x14ac:dyDescent="0.3">
      <c r="A15415" s="178" t="s">
        <v>3565</v>
      </c>
      <c r="B15415" s="178" t="s">
        <v>21</v>
      </c>
      <c r="C15415" s="178" t="s">
        <v>10995</v>
      </c>
      <c r="D15415" s="178" t="s">
        <v>11085</v>
      </c>
      <c r="E15415" s="179">
        <v>41808</v>
      </c>
      <c r="F15415" s="180">
        <v>0</v>
      </c>
      <c r="G15415" s="180">
        <v>0</v>
      </c>
      <c r="H15415" s="180">
        <v>-0.01</v>
      </c>
      <c r="I15415" s="180">
        <f t="shared" si="480"/>
        <v>-0.01</v>
      </c>
      <c r="J15415" s="177" t="str">
        <f t="shared" si="481"/>
        <v>Date &gt; 1920</v>
      </c>
    </row>
    <row r="15416" spans="1:10" x14ac:dyDescent="0.3">
      <c r="A15416" s="178" t="s">
        <v>3565</v>
      </c>
      <c r="B15416" s="178" t="s">
        <v>21</v>
      </c>
      <c r="C15416" s="178" t="s">
        <v>10995</v>
      </c>
      <c r="D15416" s="178" t="s">
        <v>11085</v>
      </c>
      <c r="E15416" s="179">
        <v>42074</v>
      </c>
      <c r="F15416" s="180">
        <v>207145</v>
      </c>
      <c r="G15416" s="180">
        <v>0</v>
      </c>
      <c r="H15416" s="180">
        <v>16596.98</v>
      </c>
      <c r="I15416" s="180">
        <f t="shared" si="480"/>
        <v>223741.98</v>
      </c>
      <c r="J15416" s="177" t="str">
        <f t="shared" si="481"/>
        <v>Date &gt; 1920</v>
      </c>
    </row>
    <row r="15417" spans="1:10" x14ac:dyDescent="0.3">
      <c r="A15417" s="178" t="s">
        <v>3565</v>
      </c>
      <c r="B15417" s="178" t="s">
        <v>21</v>
      </c>
      <c r="C15417" s="178" t="s">
        <v>10995</v>
      </c>
      <c r="D15417" s="178" t="s">
        <v>11086</v>
      </c>
      <c r="E15417" s="179">
        <v>41131</v>
      </c>
      <c r="F15417" s="180">
        <v>0</v>
      </c>
      <c r="G15417" s="180">
        <v>12650</v>
      </c>
      <c r="H15417" s="180">
        <v>0</v>
      </c>
      <c r="I15417" s="180">
        <f t="shared" si="480"/>
        <v>12650</v>
      </c>
      <c r="J15417" s="177" t="str">
        <f t="shared" si="481"/>
        <v>Date &gt; 1920</v>
      </c>
    </row>
    <row r="15418" spans="1:10" x14ac:dyDescent="0.3">
      <c r="A15418" s="178" t="s">
        <v>3565</v>
      </c>
      <c r="B15418" s="178" t="s">
        <v>21</v>
      </c>
      <c r="C15418" s="178" t="s">
        <v>10995</v>
      </c>
      <c r="D15418" s="178" t="s">
        <v>11086</v>
      </c>
      <c r="E15418" s="179">
        <v>41159</v>
      </c>
      <c r="F15418" s="180">
        <v>0</v>
      </c>
      <c r="G15418" s="180">
        <v>96140</v>
      </c>
      <c r="H15418" s="180">
        <v>0</v>
      </c>
      <c r="I15418" s="180">
        <f t="shared" si="480"/>
        <v>96140</v>
      </c>
      <c r="J15418" s="177" t="str">
        <f t="shared" si="481"/>
        <v>Date &gt; 1920</v>
      </c>
    </row>
    <row r="15419" spans="1:10" x14ac:dyDescent="0.3">
      <c r="A15419" s="178" t="s">
        <v>3565</v>
      </c>
      <c r="B15419" s="178" t="s">
        <v>21</v>
      </c>
      <c r="C15419" s="178" t="s">
        <v>10995</v>
      </c>
      <c r="D15419" s="178" t="s">
        <v>11087</v>
      </c>
      <c r="E15419" s="179">
        <v>41159</v>
      </c>
      <c r="F15419" s="180">
        <v>0</v>
      </c>
      <c r="G15419" s="180">
        <v>1820.88</v>
      </c>
      <c r="H15419" s="180">
        <v>780.37</v>
      </c>
      <c r="I15419" s="180">
        <f t="shared" si="480"/>
        <v>2601.25</v>
      </c>
      <c r="J15419" s="177" t="str">
        <f t="shared" si="481"/>
        <v>Date &gt; 1920</v>
      </c>
    </row>
    <row r="15420" spans="1:10" x14ac:dyDescent="0.3">
      <c r="A15420" s="178" t="s">
        <v>3565</v>
      </c>
      <c r="B15420" s="178" t="s">
        <v>21</v>
      </c>
      <c r="C15420" s="178" t="s">
        <v>10995</v>
      </c>
      <c r="D15420" s="178" t="s">
        <v>11087</v>
      </c>
      <c r="E15420" s="179">
        <v>41226</v>
      </c>
      <c r="F15420" s="180">
        <v>0</v>
      </c>
      <c r="G15420" s="180">
        <v>19641.650000000001</v>
      </c>
      <c r="H15420" s="180">
        <v>8417.85</v>
      </c>
      <c r="I15420" s="180">
        <f t="shared" si="480"/>
        <v>28059.5</v>
      </c>
      <c r="J15420" s="177" t="str">
        <f t="shared" si="481"/>
        <v>Date &gt; 1920</v>
      </c>
    </row>
    <row r="15421" spans="1:10" x14ac:dyDescent="0.3">
      <c r="A15421" s="178" t="s">
        <v>3565</v>
      </c>
      <c r="B15421" s="178" t="s">
        <v>21</v>
      </c>
      <c r="C15421" s="178" t="s">
        <v>10995</v>
      </c>
      <c r="D15421" s="178" t="s">
        <v>11087</v>
      </c>
      <c r="E15421" s="179">
        <v>41254</v>
      </c>
      <c r="F15421" s="180">
        <v>0</v>
      </c>
      <c r="G15421" s="180">
        <v>14287.35</v>
      </c>
      <c r="H15421" s="180">
        <v>6123.15</v>
      </c>
      <c r="I15421" s="180">
        <f t="shared" si="480"/>
        <v>20410.5</v>
      </c>
      <c r="J15421" s="177" t="str">
        <f t="shared" si="481"/>
        <v>Date &gt; 1920</v>
      </c>
    </row>
    <row r="15422" spans="1:10" x14ac:dyDescent="0.3">
      <c r="A15422" s="178" t="s">
        <v>3565</v>
      </c>
      <c r="B15422" s="178" t="s">
        <v>21</v>
      </c>
      <c r="C15422" s="178" t="s">
        <v>10995</v>
      </c>
      <c r="D15422" s="178" t="s">
        <v>11088</v>
      </c>
      <c r="E15422" s="179">
        <v>41208</v>
      </c>
      <c r="F15422" s="180">
        <v>0</v>
      </c>
      <c r="G15422" s="180">
        <v>8751.9699999999993</v>
      </c>
      <c r="H15422" s="180">
        <v>3750.84</v>
      </c>
      <c r="I15422" s="180">
        <f t="shared" si="480"/>
        <v>12502.81</v>
      </c>
      <c r="J15422" s="177" t="str">
        <f t="shared" si="481"/>
        <v>Date &gt; 1920</v>
      </c>
    </row>
    <row r="15423" spans="1:10" x14ac:dyDescent="0.3">
      <c r="A15423" s="178" t="s">
        <v>3565</v>
      </c>
      <c r="B15423" s="178" t="s">
        <v>21</v>
      </c>
      <c r="C15423" s="178" t="s">
        <v>10995</v>
      </c>
      <c r="D15423" s="178" t="s">
        <v>11088</v>
      </c>
      <c r="E15423" s="179">
        <v>42444</v>
      </c>
      <c r="F15423" s="180">
        <v>0</v>
      </c>
      <c r="G15423" s="180">
        <v>2541.79</v>
      </c>
      <c r="H15423" s="180">
        <v>1089.3399999999999</v>
      </c>
      <c r="I15423" s="180">
        <f t="shared" si="480"/>
        <v>3631.13</v>
      </c>
      <c r="J15423" s="177" t="str">
        <f t="shared" si="481"/>
        <v>Date &gt; 1920</v>
      </c>
    </row>
    <row r="15424" spans="1:10" x14ac:dyDescent="0.3">
      <c r="A15424" s="178" t="s">
        <v>3565</v>
      </c>
      <c r="B15424" s="178" t="s">
        <v>21</v>
      </c>
      <c r="C15424" s="178" t="s">
        <v>10995</v>
      </c>
      <c r="D15424" s="178" t="s">
        <v>11089</v>
      </c>
      <c r="E15424" s="179">
        <v>41491</v>
      </c>
      <c r="F15424" s="180">
        <v>0</v>
      </c>
      <c r="G15424" s="180">
        <v>39089.53</v>
      </c>
      <c r="H15424" s="180">
        <v>16752.66</v>
      </c>
      <c r="I15424" s="180">
        <f t="shared" si="480"/>
        <v>55842.19</v>
      </c>
      <c r="J15424" s="177" t="str">
        <f t="shared" si="481"/>
        <v>Date &gt; 1920</v>
      </c>
    </row>
    <row r="15425" spans="1:10" x14ac:dyDescent="0.3">
      <c r="A15425" s="178" t="s">
        <v>3565</v>
      </c>
      <c r="B15425" s="178" t="s">
        <v>21</v>
      </c>
      <c r="C15425" s="178" t="s">
        <v>10995</v>
      </c>
      <c r="D15425" s="178" t="s">
        <v>11089</v>
      </c>
      <c r="E15425" s="179">
        <v>41563</v>
      </c>
      <c r="F15425" s="180">
        <v>0</v>
      </c>
      <c r="G15425" s="180">
        <v>30175.1</v>
      </c>
      <c r="H15425" s="180">
        <v>12932.18</v>
      </c>
      <c r="I15425" s="180">
        <f t="shared" si="480"/>
        <v>43107.28</v>
      </c>
      <c r="J15425" s="177" t="str">
        <f t="shared" si="481"/>
        <v>Date &gt; 1920</v>
      </c>
    </row>
    <row r="15426" spans="1:10" x14ac:dyDescent="0.3">
      <c r="A15426" s="178" t="s">
        <v>3565</v>
      </c>
      <c r="B15426" s="178" t="s">
        <v>21</v>
      </c>
      <c r="C15426" s="178" t="s">
        <v>10995</v>
      </c>
      <c r="D15426" s="178" t="s">
        <v>11090</v>
      </c>
      <c r="E15426" s="179">
        <v>41423</v>
      </c>
      <c r="F15426" s="180">
        <v>0</v>
      </c>
      <c r="G15426" s="180">
        <v>5469.12</v>
      </c>
      <c r="H15426" s="180">
        <v>2734.56</v>
      </c>
      <c r="I15426" s="180">
        <f t="shared" si="480"/>
        <v>8203.68</v>
      </c>
      <c r="J15426" s="177" t="str">
        <f t="shared" si="481"/>
        <v>Date &gt; 1920</v>
      </c>
    </row>
    <row r="15427" spans="1:10" x14ac:dyDescent="0.3">
      <c r="A15427" s="178" t="s">
        <v>3565</v>
      </c>
      <c r="B15427" s="178" t="s">
        <v>21</v>
      </c>
      <c r="C15427" s="178" t="s">
        <v>10995</v>
      </c>
      <c r="D15427" s="178" t="s">
        <v>11091</v>
      </c>
      <c r="E15427" s="179">
        <v>41578</v>
      </c>
      <c r="F15427" s="180">
        <v>45703</v>
      </c>
      <c r="G15427" s="180">
        <v>0</v>
      </c>
      <c r="H15427" s="180">
        <v>2406.73</v>
      </c>
      <c r="I15427" s="180">
        <f t="shared" si="480"/>
        <v>48109.73</v>
      </c>
      <c r="J15427" s="177" t="str">
        <f t="shared" si="481"/>
        <v>Date &gt; 1920</v>
      </c>
    </row>
    <row r="15428" spans="1:10" x14ac:dyDescent="0.3">
      <c r="A15428" s="178" t="s">
        <v>3565</v>
      </c>
      <c r="B15428" s="178" t="s">
        <v>21</v>
      </c>
      <c r="C15428" s="178" t="s">
        <v>10995</v>
      </c>
      <c r="D15428" s="178" t="s">
        <v>11091</v>
      </c>
      <c r="E15428" s="179">
        <v>41618</v>
      </c>
      <c r="F15428" s="180">
        <v>50980</v>
      </c>
      <c r="G15428" s="180">
        <v>0</v>
      </c>
      <c r="H15428" s="180">
        <v>5823.23</v>
      </c>
      <c r="I15428" s="180">
        <f t="shared" si="480"/>
        <v>56803.229999999996</v>
      </c>
      <c r="J15428" s="177" t="str">
        <f t="shared" si="481"/>
        <v>Date &gt; 1920</v>
      </c>
    </row>
    <row r="15429" spans="1:10" x14ac:dyDescent="0.3">
      <c r="A15429" s="178" t="s">
        <v>3565</v>
      </c>
      <c r="B15429" s="178" t="s">
        <v>21</v>
      </c>
      <c r="C15429" s="178" t="s">
        <v>10995</v>
      </c>
      <c r="D15429" s="178" t="s">
        <v>11091</v>
      </c>
      <c r="E15429" s="179">
        <v>41800</v>
      </c>
      <c r="F15429" s="180">
        <v>447901</v>
      </c>
      <c r="G15429" s="180">
        <v>0</v>
      </c>
      <c r="H15429" s="180">
        <v>22553.21</v>
      </c>
      <c r="I15429" s="180">
        <f t="shared" ref="I15429:I15492" si="482">SUM(F15429:H15429)</f>
        <v>470454.21</v>
      </c>
      <c r="J15429" s="177" t="str">
        <f t="shared" ref="J15429:J15492" si="483">IF(OR(YEAR(E15429)&gt; 1920, ISBLANK(E15429)), "Date &gt; 1920", "Sketchy date")</f>
        <v>Date &gt; 1920</v>
      </c>
    </row>
    <row r="15430" spans="1:10" x14ac:dyDescent="0.3">
      <c r="A15430" s="178" t="s">
        <v>3565</v>
      </c>
      <c r="B15430" s="178" t="s">
        <v>21</v>
      </c>
      <c r="C15430" s="178" t="s">
        <v>10995</v>
      </c>
      <c r="D15430" s="178" t="s">
        <v>11091</v>
      </c>
      <c r="E15430" s="179">
        <v>41983</v>
      </c>
      <c r="F15430" s="180">
        <v>25222</v>
      </c>
      <c r="G15430" s="180">
        <v>14994.94</v>
      </c>
      <c r="H15430" s="180">
        <v>-14859.03</v>
      </c>
      <c r="I15430" s="180">
        <f t="shared" si="482"/>
        <v>25357.910000000003</v>
      </c>
      <c r="J15430" s="177" t="str">
        <f t="shared" si="483"/>
        <v>Date &gt; 1920</v>
      </c>
    </row>
    <row r="15431" spans="1:10" x14ac:dyDescent="0.3">
      <c r="A15431" s="178" t="s">
        <v>3565</v>
      </c>
      <c r="B15431" s="178" t="s">
        <v>21</v>
      </c>
      <c r="C15431" s="178" t="s">
        <v>10995</v>
      </c>
      <c r="D15431" s="178" t="s">
        <v>11092</v>
      </c>
      <c r="E15431" s="179">
        <v>44043</v>
      </c>
      <c r="F15431" s="180">
        <v>340909</v>
      </c>
      <c r="G15431" s="180">
        <v>0</v>
      </c>
      <c r="H15431" s="180">
        <v>0</v>
      </c>
      <c r="I15431" s="180">
        <f t="shared" si="482"/>
        <v>340909</v>
      </c>
      <c r="J15431" s="177" t="str">
        <f t="shared" si="483"/>
        <v>Date &gt; 1920</v>
      </c>
    </row>
    <row r="15432" spans="1:10" x14ac:dyDescent="0.3">
      <c r="A15432" s="178" t="s">
        <v>3565</v>
      </c>
      <c r="B15432" s="178" t="s">
        <v>21</v>
      </c>
      <c r="C15432" s="178" t="s">
        <v>10995</v>
      </c>
      <c r="D15432" s="178" t="s">
        <v>11092</v>
      </c>
      <c r="E15432" s="179">
        <v>44238</v>
      </c>
      <c r="F15432" s="180">
        <v>356895</v>
      </c>
      <c r="G15432" s="180">
        <v>0</v>
      </c>
      <c r="H15432" s="180">
        <v>0</v>
      </c>
      <c r="I15432" s="180">
        <f t="shared" si="482"/>
        <v>356895</v>
      </c>
      <c r="J15432" s="177" t="str">
        <f t="shared" si="483"/>
        <v>Date &gt; 1920</v>
      </c>
    </row>
    <row r="15433" spans="1:10" x14ac:dyDescent="0.3">
      <c r="A15433" s="178" t="s">
        <v>3565</v>
      </c>
      <c r="B15433" s="178" t="s">
        <v>21</v>
      </c>
      <c r="C15433" s="178" t="s">
        <v>10995</v>
      </c>
      <c r="D15433" s="178" t="s">
        <v>6345</v>
      </c>
      <c r="E15433" s="179">
        <v>31373</v>
      </c>
      <c r="F15433" s="180">
        <v>145220.10999999999</v>
      </c>
      <c r="G15433" s="180">
        <v>0</v>
      </c>
      <c r="H15433" s="180">
        <v>48406.7</v>
      </c>
      <c r="I15433" s="180">
        <f t="shared" si="482"/>
        <v>193626.81</v>
      </c>
      <c r="J15433" s="177" t="str">
        <f t="shared" si="483"/>
        <v>Date &gt; 1920</v>
      </c>
    </row>
    <row r="15434" spans="1:10" x14ac:dyDescent="0.3">
      <c r="A15434" s="178" t="s">
        <v>3565</v>
      </c>
      <c r="B15434" s="178" t="s">
        <v>21</v>
      </c>
      <c r="C15434" s="178" t="s">
        <v>10995</v>
      </c>
      <c r="D15434" s="178" t="s">
        <v>11093</v>
      </c>
      <c r="E15434" s="179">
        <v>32247</v>
      </c>
      <c r="F15434" s="180">
        <v>58013.77</v>
      </c>
      <c r="G15434" s="180">
        <v>0</v>
      </c>
      <c r="H15434" s="180">
        <v>6445.97</v>
      </c>
      <c r="I15434" s="180">
        <f t="shared" si="482"/>
        <v>64459.74</v>
      </c>
      <c r="J15434" s="177" t="str">
        <f t="shared" si="483"/>
        <v>Date &gt; 1920</v>
      </c>
    </row>
    <row r="15435" spans="1:10" x14ac:dyDescent="0.3">
      <c r="A15435" s="178" t="s">
        <v>3565</v>
      </c>
      <c r="B15435" s="178" t="s">
        <v>21</v>
      </c>
      <c r="C15435" s="178" t="s">
        <v>10995</v>
      </c>
      <c r="D15435" s="178" t="s">
        <v>11094</v>
      </c>
      <c r="E15435" s="179">
        <v>33046</v>
      </c>
      <c r="F15435" s="180">
        <v>3580.31</v>
      </c>
      <c r="G15435" s="180">
        <v>0</v>
      </c>
      <c r="H15435" s="180">
        <v>397.81</v>
      </c>
      <c r="I15435" s="180">
        <f t="shared" si="482"/>
        <v>3978.12</v>
      </c>
      <c r="J15435" s="177" t="str">
        <f t="shared" si="483"/>
        <v>Date &gt; 1920</v>
      </c>
    </row>
    <row r="15436" spans="1:10" x14ac:dyDescent="0.3">
      <c r="A15436" s="178" t="s">
        <v>3565</v>
      </c>
      <c r="B15436" s="178" t="s">
        <v>21</v>
      </c>
      <c r="C15436" s="178" t="s">
        <v>10995</v>
      </c>
      <c r="D15436" s="178" t="s">
        <v>11094</v>
      </c>
      <c r="E15436" s="179">
        <v>33401</v>
      </c>
      <c r="F15436" s="180">
        <v>8902.6200000000008</v>
      </c>
      <c r="G15436" s="180">
        <v>0</v>
      </c>
      <c r="H15436" s="180">
        <v>989.18</v>
      </c>
      <c r="I15436" s="180">
        <f t="shared" si="482"/>
        <v>9891.8000000000011</v>
      </c>
      <c r="J15436" s="177" t="str">
        <f t="shared" si="483"/>
        <v>Date &gt; 1920</v>
      </c>
    </row>
    <row r="15437" spans="1:10" x14ac:dyDescent="0.3">
      <c r="A15437" s="178" t="s">
        <v>3565</v>
      </c>
      <c r="B15437" s="178" t="s">
        <v>21</v>
      </c>
      <c r="C15437" s="178" t="s">
        <v>10995</v>
      </c>
      <c r="D15437" s="178" t="s">
        <v>11094</v>
      </c>
      <c r="E15437" s="179">
        <v>33576</v>
      </c>
      <c r="F15437" s="180">
        <v>9671.4</v>
      </c>
      <c r="G15437" s="180">
        <v>0</v>
      </c>
      <c r="H15437" s="180">
        <v>1074.5999999999999</v>
      </c>
      <c r="I15437" s="180">
        <f t="shared" si="482"/>
        <v>10746</v>
      </c>
      <c r="J15437" s="177" t="str">
        <f t="shared" si="483"/>
        <v>Date &gt; 1920</v>
      </c>
    </row>
    <row r="15438" spans="1:10" x14ac:dyDescent="0.3">
      <c r="A15438" s="178" t="s">
        <v>3565</v>
      </c>
      <c r="B15438" s="178" t="s">
        <v>21</v>
      </c>
      <c r="C15438" s="178" t="s">
        <v>10995</v>
      </c>
      <c r="D15438" s="178" t="s">
        <v>11094</v>
      </c>
      <c r="E15438" s="179">
        <v>33585</v>
      </c>
      <c r="F15438" s="180">
        <v>8998.75</v>
      </c>
      <c r="G15438" s="180">
        <v>0</v>
      </c>
      <c r="H15438" s="180">
        <v>999.86</v>
      </c>
      <c r="I15438" s="180">
        <f t="shared" si="482"/>
        <v>9998.61</v>
      </c>
      <c r="J15438" s="177" t="str">
        <f t="shared" si="483"/>
        <v>Date &gt; 1920</v>
      </c>
    </row>
    <row r="15439" spans="1:10" x14ac:dyDescent="0.3">
      <c r="A15439" s="178" t="s">
        <v>3565</v>
      </c>
      <c r="B15439" s="178" t="s">
        <v>21</v>
      </c>
      <c r="C15439" s="178" t="s">
        <v>10995</v>
      </c>
      <c r="D15439" s="178" t="s">
        <v>11094</v>
      </c>
      <c r="E15439" s="179">
        <v>33918</v>
      </c>
      <c r="F15439" s="180">
        <v>1628.06</v>
      </c>
      <c r="G15439" s="180">
        <v>0</v>
      </c>
      <c r="H15439" s="180">
        <v>180.94</v>
      </c>
      <c r="I15439" s="180">
        <f t="shared" si="482"/>
        <v>1809</v>
      </c>
      <c r="J15439" s="177" t="str">
        <f t="shared" si="483"/>
        <v>Date &gt; 1920</v>
      </c>
    </row>
    <row r="15440" spans="1:10" x14ac:dyDescent="0.3">
      <c r="A15440" s="178" t="s">
        <v>3565</v>
      </c>
      <c r="B15440" s="178" t="s">
        <v>21</v>
      </c>
      <c r="C15440" s="178" t="s">
        <v>10995</v>
      </c>
      <c r="D15440" s="178" t="s">
        <v>11094</v>
      </c>
      <c r="E15440" s="179">
        <v>34036</v>
      </c>
      <c r="F15440" s="180">
        <v>1006.62</v>
      </c>
      <c r="G15440" s="180">
        <v>0</v>
      </c>
      <c r="H15440" s="180">
        <v>111.81</v>
      </c>
      <c r="I15440" s="180">
        <f t="shared" si="482"/>
        <v>1118.43</v>
      </c>
      <c r="J15440" s="177" t="str">
        <f t="shared" si="483"/>
        <v>Date &gt; 1920</v>
      </c>
    </row>
    <row r="15441" spans="1:10" x14ac:dyDescent="0.3">
      <c r="A15441" s="178" t="s">
        <v>3565</v>
      </c>
      <c r="B15441" s="178" t="s">
        <v>23</v>
      </c>
      <c r="C15441" s="178" t="s">
        <v>1307</v>
      </c>
      <c r="D15441" s="178" t="s">
        <v>11095</v>
      </c>
      <c r="E15441" s="179">
        <v>20402</v>
      </c>
      <c r="F15441" s="180">
        <v>0</v>
      </c>
      <c r="G15441" s="180">
        <v>4344.99</v>
      </c>
      <c r="H15441" s="180">
        <v>0</v>
      </c>
      <c r="I15441" s="180">
        <f t="shared" si="482"/>
        <v>4344.99</v>
      </c>
      <c r="J15441" s="177" t="str">
        <f t="shared" si="483"/>
        <v>Date &gt; 1920</v>
      </c>
    </row>
    <row r="15442" spans="1:10" x14ac:dyDescent="0.3">
      <c r="A15442" s="178" t="s">
        <v>3565</v>
      </c>
      <c r="B15442" s="178" t="s">
        <v>23</v>
      </c>
      <c r="C15442" s="178" t="s">
        <v>1307</v>
      </c>
      <c r="D15442" s="178" t="s">
        <v>11096</v>
      </c>
      <c r="E15442" s="179">
        <v>20452</v>
      </c>
      <c r="F15442" s="180">
        <v>0</v>
      </c>
      <c r="G15442" s="180">
        <v>360</v>
      </c>
      <c r="H15442" s="180">
        <v>0</v>
      </c>
      <c r="I15442" s="180">
        <f t="shared" si="482"/>
        <v>360</v>
      </c>
      <c r="J15442" s="177" t="str">
        <f t="shared" si="483"/>
        <v>Date &gt; 1920</v>
      </c>
    </row>
    <row r="15443" spans="1:10" x14ac:dyDescent="0.3">
      <c r="A15443" s="178" t="s">
        <v>3565</v>
      </c>
      <c r="B15443" s="178" t="s">
        <v>23</v>
      </c>
      <c r="C15443" s="178" t="s">
        <v>1307</v>
      </c>
      <c r="D15443" s="178" t="s">
        <v>11097</v>
      </c>
      <c r="E15443" s="179">
        <v>21489</v>
      </c>
      <c r="F15443" s="180">
        <v>0</v>
      </c>
      <c r="G15443" s="180">
        <v>2200</v>
      </c>
      <c r="H15443" s="180">
        <v>1286.6400000000001</v>
      </c>
      <c r="I15443" s="180">
        <f t="shared" si="482"/>
        <v>3486.6400000000003</v>
      </c>
      <c r="J15443" s="177" t="str">
        <f t="shared" si="483"/>
        <v>Date &gt; 1920</v>
      </c>
    </row>
    <row r="15444" spans="1:10" x14ac:dyDescent="0.3">
      <c r="A15444" s="178" t="s">
        <v>3565</v>
      </c>
      <c r="B15444" s="178" t="s">
        <v>23</v>
      </c>
      <c r="C15444" s="178" t="s">
        <v>1307</v>
      </c>
      <c r="D15444" s="178" t="s">
        <v>9336</v>
      </c>
      <c r="E15444" s="179">
        <v>21443</v>
      </c>
      <c r="F15444" s="180">
        <v>0</v>
      </c>
      <c r="G15444" s="180">
        <v>4774.46</v>
      </c>
      <c r="H15444" s="180">
        <v>2387.23</v>
      </c>
      <c r="I15444" s="180">
        <f t="shared" si="482"/>
        <v>7161.6900000000005</v>
      </c>
      <c r="J15444" s="177" t="str">
        <f t="shared" si="483"/>
        <v>Date &gt; 1920</v>
      </c>
    </row>
    <row r="15445" spans="1:10" x14ac:dyDescent="0.3">
      <c r="A15445" s="178" t="s">
        <v>3565</v>
      </c>
      <c r="B15445" s="178" t="s">
        <v>23</v>
      </c>
      <c r="C15445" s="178" t="s">
        <v>1307</v>
      </c>
      <c r="D15445" s="178" t="s">
        <v>11098</v>
      </c>
      <c r="E15445" s="179">
        <v>24551</v>
      </c>
      <c r="F15445" s="180">
        <v>42120.75</v>
      </c>
      <c r="G15445" s="180">
        <v>28141.93</v>
      </c>
      <c r="H15445" s="180">
        <v>14163.11</v>
      </c>
      <c r="I15445" s="180">
        <f t="shared" si="482"/>
        <v>84425.79</v>
      </c>
      <c r="J15445" s="177" t="str">
        <f t="shared" si="483"/>
        <v>Date &gt; 1920</v>
      </c>
    </row>
    <row r="15446" spans="1:10" x14ac:dyDescent="0.3">
      <c r="A15446" s="178" t="s">
        <v>3565</v>
      </c>
      <c r="B15446" s="178" t="s">
        <v>23</v>
      </c>
      <c r="C15446" s="178" t="s">
        <v>1307</v>
      </c>
      <c r="D15446" s="178" t="s">
        <v>6345</v>
      </c>
      <c r="E15446" s="179">
        <v>24551</v>
      </c>
      <c r="F15446" s="180">
        <v>5030.37</v>
      </c>
      <c r="G15446" s="180">
        <v>0</v>
      </c>
      <c r="H15446" s="180">
        <v>0</v>
      </c>
      <c r="I15446" s="180">
        <f t="shared" si="482"/>
        <v>5030.37</v>
      </c>
      <c r="J15446" s="177" t="str">
        <f t="shared" si="483"/>
        <v>Date &gt; 1920</v>
      </c>
    </row>
    <row r="15447" spans="1:10" x14ac:dyDescent="0.3">
      <c r="A15447" s="178" t="s">
        <v>3565</v>
      </c>
      <c r="B15447" s="178" t="s">
        <v>23</v>
      </c>
      <c r="C15447" s="178" t="s">
        <v>1307</v>
      </c>
      <c r="D15447" s="178" t="s">
        <v>11099</v>
      </c>
      <c r="E15447" s="179">
        <v>26039</v>
      </c>
      <c r="F15447" s="180">
        <v>0</v>
      </c>
      <c r="G15447" s="180">
        <v>15568.41</v>
      </c>
      <c r="H15447" s="180">
        <v>15568.42</v>
      </c>
      <c r="I15447" s="180">
        <f t="shared" si="482"/>
        <v>31136.83</v>
      </c>
      <c r="J15447" s="177" t="str">
        <f t="shared" si="483"/>
        <v>Date &gt; 1920</v>
      </c>
    </row>
    <row r="15448" spans="1:10" x14ac:dyDescent="0.3">
      <c r="A15448" s="178" t="s">
        <v>3565</v>
      </c>
      <c r="B15448" s="178" t="s">
        <v>23</v>
      </c>
      <c r="C15448" s="178" t="s">
        <v>1307</v>
      </c>
      <c r="D15448" s="178" t="s">
        <v>7940</v>
      </c>
      <c r="E15448" s="179">
        <v>25986</v>
      </c>
      <c r="F15448" s="180">
        <v>0</v>
      </c>
      <c r="G15448" s="180">
        <v>6700</v>
      </c>
      <c r="H15448" s="180">
        <v>7408.65</v>
      </c>
      <c r="I15448" s="180">
        <f t="shared" si="482"/>
        <v>14108.65</v>
      </c>
      <c r="J15448" s="177" t="str">
        <f t="shared" si="483"/>
        <v>Date &gt; 1920</v>
      </c>
    </row>
    <row r="15449" spans="1:10" x14ac:dyDescent="0.3">
      <c r="A15449" s="178" t="s">
        <v>3565</v>
      </c>
      <c r="B15449" s="178" t="s">
        <v>23</v>
      </c>
      <c r="C15449" s="178" t="s">
        <v>1307</v>
      </c>
      <c r="D15449" s="178" t="s">
        <v>11100</v>
      </c>
      <c r="E15449" s="179">
        <v>26161</v>
      </c>
      <c r="F15449" s="180">
        <v>0</v>
      </c>
      <c r="G15449" s="180">
        <v>430</v>
      </c>
      <c r="H15449" s="180">
        <v>430</v>
      </c>
      <c r="I15449" s="180">
        <f t="shared" si="482"/>
        <v>860</v>
      </c>
      <c r="J15449" s="177" t="str">
        <f t="shared" si="483"/>
        <v>Date &gt; 1920</v>
      </c>
    </row>
    <row r="15450" spans="1:10" x14ac:dyDescent="0.3">
      <c r="A15450" s="178" t="s">
        <v>3565</v>
      </c>
      <c r="B15450" s="178" t="s">
        <v>23</v>
      </c>
      <c r="C15450" s="178" t="s">
        <v>1307</v>
      </c>
      <c r="D15450" s="178" t="s">
        <v>7313</v>
      </c>
      <c r="E15450" s="179">
        <v>27670</v>
      </c>
      <c r="F15450" s="180">
        <v>0</v>
      </c>
      <c r="G15450" s="180">
        <v>9505.68</v>
      </c>
      <c r="H15450" s="180">
        <v>4752.8500000000004</v>
      </c>
      <c r="I15450" s="180">
        <f t="shared" si="482"/>
        <v>14258.53</v>
      </c>
      <c r="J15450" s="177" t="str">
        <f t="shared" si="483"/>
        <v>Date &gt; 1920</v>
      </c>
    </row>
    <row r="15451" spans="1:10" x14ac:dyDescent="0.3">
      <c r="A15451" s="178" t="s">
        <v>3565</v>
      </c>
      <c r="B15451" s="178" t="s">
        <v>23</v>
      </c>
      <c r="C15451" s="178" t="s">
        <v>1307</v>
      </c>
      <c r="D15451" s="178" t="s">
        <v>8606</v>
      </c>
      <c r="E15451" s="179">
        <v>29327</v>
      </c>
      <c r="F15451" s="180">
        <v>0</v>
      </c>
      <c r="G15451" s="180">
        <v>46963.79</v>
      </c>
      <c r="H15451" s="180">
        <v>23481.9</v>
      </c>
      <c r="I15451" s="180">
        <f t="shared" si="482"/>
        <v>70445.69</v>
      </c>
      <c r="J15451" s="177" t="str">
        <f t="shared" si="483"/>
        <v>Date &gt; 1920</v>
      </c>
    </row>
    <row r="15452" spans="1:10" x14ac:dyDescent="0.3">
      <c r="A15452" s="178" t="s">
        <v>3565</v>
      </c>
      <c r="B15452" s="178" t="s">
        <v>23</v>
      </c>
      <c r="C15452" s="178" t="s">
        <v>1307</v>
      </c>
      <c r="D15452" s="178" t="s">
        <v>11101</v>
      </c>
      <c r="E15452" s="179">
        <v>29019</v>
      </c>
      <c r="F15452" s="180">
        <v>0</v>
      </c>
      <c r="G15452" s="180">
        <v>4474.32</v>
      </c>
      <c r="H15452" s="180">
        <v>1118.58</v>
      </c>
      <c r="I15452" s="180">
        <f t="shared" si="482"/>
        <v>5592.9</v>
      </c>
      <c r="J15452" s="177" t="str">
        <f t="shared" si="483"/>
        <v>Date &gt; 1920</v>
      </c>
    </row>
    <row r="15453" spans="1:10" x14ac:dyDescent="0.3">
      <c r="A15453" s="178" t="s">
        <v>3565</v>
      </c>
      <c r="B15453" s="178" t="s">
        <v>23</v>
      </c>
      <c r="C15453" s="178" t="s">
        <v>1307</v>
      </c>
      <c r="D15453" s="178" t="s">
        <v>11101</v>
      </c>
      <c r="E15453" s="179">
        <v>29164</v>
      </c>
      <c r="F15453" s="180">
        <v>0</v>
      </c>
      <c r="G15453" s="180">
        <v>3399.79</v>
      </c>
      <c r="H15453" s="180">
        <v>849.95</v>
      </c>
      <c r="I15453" s="180">
        <f t="shared" si="482"/>
        <v>4249.74</v>
      </c>
      <c r="J15453" s="177" t="str">
        <f t="shared" si="483"/>
        <v>Date &gt; 1920</v>
      </c>
    </row>
    <row r="15454" spans="1:10" x14ac:dyDescent="0.3">
      <c r="A15454" s="178" t="s">
        <v>3565</v>
      </c>
      <c r="B15454" s="178" t="s">
        <v>23</v>
      </c>
      <c r="C15454" s="178" t="s">
        <v>1307</v>
      </c>
      <c r="D15454" s="178" t="s">
        <v>6400</v>
      </c>
      <c r="E15454" s="179">
        <v>29493</v>
      </c>
      <c r="F15454" s="180">
        <v>0</v>
      </c>
      <c r="G15454" s="180">
        <v>11199.61</v>
      </c>
      <c r="H15454" s="180">
        <v>5780.56</v>
      </c>
      <c r="I15454" s="180">
        <f t="shared" si="482"/>
        <v>16980.170000000002</v>
      </c>
      <c r="J15454" s="177" t="str">
        <f t="shared" si="483"/>
        <v>Date &gt; 1920</v>
      </c>
    </row>
    <row r="15455" spans="1:10" x14ac:dyDescent="0.3">
      <c r="A15455" s="178" t="s">
        <v>3565</v>
      </c>
      <c r="B15455" s="178" t="s">
        <v>23</v>
      </c>
      <c r="C15455" s="178" t="s">
        <v>1307</v>
      </c>
      <c r="D15455" s="178" t="s">
        <v>6345</v>
      </c>
      <c r="E15455" s="179">
        <v>30425</v>
      </c>
      <c r="F15455" s="180">
        <v>0</v>
      </c>
      <c r="G15455" s="180">
        <v>150758.6</v>
      </c>
      <c r="H15455" s="180">
        <v>75379.31</v>
      </c>
      <c r="I15455" s="180">
        <f t="shared" si="482"/>
        <v>226137.91</v>
      </c>
      <c r="J15455" s="177" t="str">
        <f t="shared" si="483"/>
        <v>Date &gt; 1920</v>
      </c>
    </row>
    <row r="15456" spans="1:10" x14ac:dyDescent="0.3">
      <c r="A15456" s="178" t="s">
        <v>3565</v>
      </c>
      <c r="B15456" s="178" t="s">
        <v>23</v>
      </c>
      <c r="C15456" s="178" t="s">
        <v>1307</v>
      </c>
      <c r="D15456" s="178" t="s">
        <v>6345</v>
      </c>
      <c r="E15456" s="179">
        <v>33493</v>
      </c>
      <c r="F15456" s="180">
        <v>124000</v>
      </c>
      <c r="G15456" s="180">
        <v>-79256.3</v>
      </c>
      <c r="H15456" s="180">
        <v>-27134.66</v>
      </c>
      <c r="I15456" s="180">
        <f t="shared" si="482"/>
        <v>17609.039999999997</v>
      </c>
      <c r="J15456" s="177" t="str">
        <f t="shared" si="483"/>
        <v>Date &gt; 1920</v>
      </c>
    </row>
    <row r="15457" spans="1:10" x14ac:dyDescent="0.3">
      <c r="A15457" s="178" t="s">
        <v>3565</v>
      </c>
      <c r="B15457" s="178" t="s">
        <v>23</v>
      </c>
      <c r="C15457" s="178" t="s">
        <v>1307</v>
      </c>
      <c r="D15457" s="178" t="s">
        <v>6345</v>
      </c>
      <c r="E15457" s="179">
        <v>33534</v>
      </c>
      <c r="F15457" s="180">
        <v>6421.39</v>
      </c>
      <c r="G15457" s="180">
        <v>0</v>
      </c>
      <c r="H15457" s="180">
        <v>0</v>
      </c>
      <c r="I15457" s="180">
        <f t="shared" si="482"/>
        <v>6421.39</v>
      </c>
      <c r="J15457" s="177" t="str">
        <f t="shared" si="483"/>
        <v>Date &gt; 1920</v>
      </c>
    </row>
    <row r="15458" spans="1:10" x14ac:dyDescent="0.3">
      <c r="A15458" s="178" t="s">
        <v>3565</v>
      </c>
      <c r="B15458" s="178" t="s">
        <v>23</v>
      </c>
      <c r="C15458" s="178" t="s">
        <v>1307</v>
      </c>
      <c r="D15458" s="178" t="s">
        <v>11102</v>
      </c>
      <c r="E15458" s="179">
        <v>31299</v>
      </c>
      <c r="F15458" s="180">
        <v>0</v>
      </c>
      <c r="G15458" s="180">
        <v>144083.34</v>
      </c>
      <c r="H15458" s="180">
        <v>72041.67</v>
      </c>
      <c r="I15458" s="180">
        <f t="shared" si="482"/>
        <v>216125.01</v>
      </c>
      <c r="J15458" s="177" t="str">
        <f t="shared" si="483"/>
        <v>Date &gt; 1920</v>
      </c>
    </row>
    <row r="15459" spans="1:10" x14ac:dyDescent="0.3">
      <c r="A15459" s="178" t="s">
        <v>3565</v>
      </c>
      <c r="B15459" s="178" t="s">
        <v>23</v>
      </c>
      <c r="C15459" s="178" t="s">
        <v>1307</v>
      </c>
      <c r="D15459" s="178" t="s">
        <v>11103</v>
      </c>
      <c r="E15459" s="179">
        <v>31762</v>
      </c>
      <c r="F15459" s="180">
        <v>112943.09</v>
      </c>
      <c r="G15459" s="180">
        <v>12149.62</v>
      </c>
      <c r="H15459" s="180">
        <v>18624.04</v>
      </c>
      <c r="I15459" s="180">
        <f t="shared" si="482"/>
        <v>143716.75</v>
      </c>
      <c r="J15459" s="177" t="str">
        <f t="shared" si="483"/>
        <v>Date &gt; 1920</v>
      </c>
    </row>
    <row r="15460" spans="1:10" x14ac:dyDescent="0.3">
      <c r="A15460" s="178" t="s">
        <v>3565</v>
      </c>
      <c r="B15460" s="178" t="s">
        <v>23</v>
      </c>
      <c r="C15460" s="178" t="s">
        <v>1307</v>
      </c>
      <c r="D15460" s="178" t="s">
        <v>11103</v>
      </c>
      <c r="E15460" s="179">
        <v>31828</v>
      </c>
      <c r="F15460" s="180">
        <v>109358.6</v>
      </c>
      <c r="G15460" s="180">
        <v>1980.38</v>
      </c>
      <c r="H15460" s="180">
        <v>13910.03</v>
      </c>
      <c r="I15460" s="180">
        <f t="shared" si="482"/>
        <v>125249.01000000001</v>
      </c>
      <c r="J15460" s="177" t="str">
        <f t="shared" si="483"/>
        <v>Date &gt; 1920</v>
      </c>
    </row>
    <row r="15461" spans="1:10" x14ac:dyDescent="0.3">
      <c r="A15461" s="178" t="s">
        <v>3565</v>
      </c>
      <c r="B15461" s="178" t="s">
        <v>23</v>
      </c>
      <c r="C15461" s="178" t="s">
        <v>1307</v>
      </c>
      <c r="D15461" s="178" t="s">
        <v>11103</v>
      </c>
      <c r="E15461" s="179">
        <v>31924</v>
      </c>
      <c r="F15461" s="180">
        <v>88617.33</v>
      </c>
      <c r="G15461" s="180">
        <v>0</v>
      </c>
      <c r="H15461" s="180">
        <v>16532.47</v>
      </c>
      <c r="I15461" s="180">
        <f t="shared" si="482"/>
        <v>105149.8</v>
      </c>
      <c r="J15461" s="177" t="str">
        <f t="shared" si="483"/>
        <v>Date &gt; 1920</v>
      </c>
    </row>
    <row r="15462" spans="1:10" x14ac:dyDescent="0.3">
      <c r="A15462" s="178" t="s">
        <v>3565</v>
      </c>
      <c r="B15462" s="178" t="s">
        <v>23</v>
      </c>
      <c r="C15462" s="178" t="s">
        <v>1307</v>
      </c>
      <c r="D15462" s="178" t="s">
        <v>11103</v>
      </c>
      <c r="E15462" s="179">
        <v>31950</v>
      </c>
      <c r="F15462" s="180">
        <v>102403.78</v>
      </c>
      <c r="G15462" s="180">
        <v>0</v>
      </c>
      <c r="H15462" s="180">
        <v>17838.2</v>
      </c>
      <c r="I15462" s="180">
        <f t="shared" si="482"/>
        <v>120241.98</v>
      </c>
      <c r="J15462" s="177" t="str">
        <f t="shared" si="483"/>
        <v>Date &gt; 1920</v>
      </c>
    </row>
    <row r="15463" spans="1:10" x14ac:dyDescent="0.3">
      <c r="A15463" s="178" t="s">
        <v>3565</v>
      </c>
      <c r="B15463" s="178" t="s">
        <v>23</v>
      </c>
      <c r="C15463" s="178" t="s">
        <v>1307</v>
      </c>
      <c r="D15463" s="178" t="s">
        <v>11103</v>
      </c>
      <c r="E15463" s="179">
        <v>31978</v>
      </c>
      <c r="F15463" s="180">
        <v>59215.59</v>
      </c>
      <c r="G15463" s="180">
        <v>0</v>
      </c>
      <c r="H15463" s="180">
        <v>8593.67</v>
      </c>
      <c r="I15463" s="180">
        <f t="shared" si="482"/>
        <v>67809.259999999995</v>
      </c>
      <c r="J15463" s="177" t="str">
        <f t="shared" si="483"/>
        <v>Date &gt; 1920</v>
      </c>
    </row>
    <row r="15464" spans="1:10" x14ac:dyDescent="0.3">
      <c r="A15464" s="178" t="s">
        <v>3565</v>
      </c>
      <c r="B15464" s="178" t="s">
        <v>23</v>
      </c>
      <c r="C15464" s="178" t="s">
        <v>1307</v>
      </c>
      <c r="D15464" s="178" t="s">
        <v>11103</v>
      </c>
      <c r="E15464" s="179">
        <v>32013</v>
      </c>
      <c r="F15464" s="180">
        <v>167181.14000000001</v>
      </c>
      <c r="G15464" s="180">
        <v>0</v>
      </c>
      <c r="H15464" s="180">
        <v>21456.71</v>
      </c>
      <c r="I15464" s="180">
        <f t="shared" si="482"/>
        <v>188637.85</v>
      </c>
      <c r="J15464" s="177" t="str">
        <f t="shared" si="483"/>
        <v>Date &gt; 1920</v>
      </c>
    </row>
    <row r="15465" spans="1:10" x14ac:dyDescent="0.3">
      <c r="A15465" s="178" t="s">
        <v>3565</v>
      </c>
      <c r="B15465" s="178" t="s">
        <v>23</v>
      </c>
      <c r="C15465" s="178" t="s">
        <v>1307</v>
      </c>
      <c r="D15465" s="178" t="s">
        <v>11103</v>
      </c>
      <c r="E15465" s="179">
        <v>32050</v>
      </c>
      <c r="F15465" s="180">
        <v>74276.73</v>
      </c>
      <c r="G15465" s="180">
        <v>0</v>
      </c>
      <c r="H15465" s="180">
        <v>10789.7</v>
      </c>
      <c r="I15465" s="180">
        <f t="shared" si="482"/>
        <v>85066.43</v>
      </c>
      <c r="J15465" s="177" t="str">
        <f t="shared" si="483"/>
        <v>Date &gt; 1920</v>
      </c>
    </row>
    <row r="15466" spans="1:10" x14ac:dyDescent="0.3">
      <c r="A15466" s="178" t="s">
        <v>3565</v>
      </c>
      <c r="B15466" s="178" t="s">
        <v>23</v>
      </c>
      <c r="C15466" s="178" t="s">
        <v>1307</v>
      </c>
      <c r="D15466" s="178" t="s">
        <v>11103</v>
      </c>
      <c r="E15466" s="179">
        <v>32055</v>
      </c>
      <c r="F15466" s="180">
        <v>270683.21999999997</v>
      </c>
      <c r="G15466" s="180">
        <v>0</v>
      </c>
      <c r="H15466" s="180">
        <v>34918.97</v>
      </c>
      <c r="I15466" s="180">
        <f t="shared" si="482"/>
        <v>305602.18999999994</v>
      </c>
      <c r="J15466" s="177" t="str">
        <f t="shared" si="483"/>
        <v>Date &gt; 1920</v>
      </c>
    </row>
    <row r="15467" spans="1:10" x14ac:dyDescent="0.3">
      <c r="A15467" s="178" t="s">
        <v>3565</v>
      </c>
      <c r="B15467" s="178" t="s">
        <v>23</v>
      </c>
      <c r="C15467" s="178" t="s">
        <v>1307</v>
      </c>
      <c r="D15467" s="178" t="s">
        <v>11103</v>
      </c>
      <c r="E15467" s="179">
        <v>32072</v>
      </c>
      <c r="F15467" s="180">
        <v>60637.760000000002</v>
      </c>
      <c r="G15467" s="180">
        <v>0</v>
      </c>
      <c r="H15467" s="180">
        <v>8948.64</v>
      </c>
      <c r="I15467" s="180">
        <f t="shared" si="482"/>
        <v>69586.399999999994</v>
      </c>
      <c r="J15467" s="177" t="str">
        <f t="shared" si="483"/>
        <v>Date &gt; 1920</v>
      </c>
    </row>
    <row r="15468" spans="1:10" x14ac:dyDescent="0.3">
      <c r="A15468" s="178" t="s">
        <v>3565</v>
      </c>
      <c r="B15468" s="178" t="s">
        <v>23</v>
      </c>
      <c r="C15468" s="178" t="s">
        <v>1307</v>
      </c>
      <c r="D15468" s="178" t="s">
        <v>11103</v>
      </c>
      <c r="E15468" s="179">
        <v>32139</v>
      </c>
      <c r="F15468" s="180">
        <v>16658.87</v>
      </c>
      <c r="G15468" s="180">
        <v>0</v>
      </c>
      <c r="H15468" s="180">
        <v>2135.2399999999998</v>
      </c>
      <c r="I15468" s="180">
        <f t="shared" si="482"/>
        <v>18794.11</v>
      </c>
      <c r="J15468" s="177" t="str">
        <f t="shared" si="483"/>
        <v>Date &gt; 1920</v>
      </c>
    </row>
    <row r="15469" spans="1:10" x14ac:dyDescent="0.3">
      <c r="A15469" s="178" t="s">
        <v>3565</v>
      </c>
      <c r="B15469" s="178" t="s">
        <v>23</v>
      </c>
      <c r="C15469" s="178" t="s">
        <v>1307</v>
      </c>
      <c r="D15469" s="178" t="s">
        <v>11103</v>
      </c>
      <c r="E15469" s="179">
        <v>32153</v>
      </c>
      <c r="F15469" s="180">
        <v>3392.89</v>
      </c>
      <c r="G15469" s="180">
        <v>0</v>
      </c>
      <c r="H15469" s="180">
        <v>1690.53</v>
      </c>
      <c r="I15469" s="180">
        <f t="shared" si="482"/>
        <v>5083.42</v>
      </c>
      <c r="J15469" s="177" t="str">
        <f t="shared" si="483"/>
        <v>Date &gt; 1920</v>
      </c>
    </row>
    <row r="15470" spans="1:10" x14ac:dyDescent="0.3">
      <c r="A15470" s="178" t="s">
        <v>3565</v>
      </c>
      <c r="B15470" s="178" t="s">
        <v>23</v>
      </c>
      <c r="C15470" s="178" t="s">
        <v>1307</v>
      </c>
      <c r="D15470" s="178" t="s">
        <v>11103</v>
      </c>
      <c r="E15470" s="179">
        <v>32265</v>
      </c>
      <c r="F15470" s="180">
        <v>0</v>
      </c>
      <c r="G15470" s="180">
        <v>80000</v>
      </c>
      <c r="H15470" s="180">
        <v>16191.45</v>
      </c>
      <c r="I15470" s="180">
        <f t="shared" si="482"/>
        <v>96191.45</v>
      </c>
      <c r="J15470" s="177" t="str">
        <f t="shared" si="483"/>
        <v>Date &gt; 1920</v>
      </c>
    </row>
    <row r="15471" spans="1:10" x14ac:dyDescent="0.3">
      <c r="A15471" s="178" t="s">
        <v>3565</v>
      </c>
      <c r="B15471" s="178" t="s">
        <v>23</v>
      </c>
      <c r="C15471" s="178" t="s">
        <v>1307</v>
      </c>
      <c r="D15471" s="178" t="s">
        <v>11103</v>
      </c>
      <c r="E15471" s="179">
        <v>33534</v>
      </c>
      <c r="F15471" s="180">
        <v>-40444</v>
      </c>
      <c r="G15471" s="180">
        <v>-80000</v>
      </c>
      <c r="H15471" s="180">
        <v>11259.48</v>
      </c>
      <c r="I15471" s="180">
        <f t="shared" si="482"/>
        <v>-109184.52</v>
      </c>
      <c r="J15471" s="177" t="str">
        <f t="shared" si="483"/>
        <v>Date &gt; 1920</v>
      </c>
    </row>
    <row r="15472" spans="1:10" x14ac:dyDescent="0.3">
      <c r="A15472" s="178" t="s">
        <v>3565</v>
      </c>
      <c r="B15472" s="178" t="s">
        <v>23</v>
      </c>
      <c r="C15472" s="178" t="s">
        <v>1307</v>
      </c>
      <c r="D15472" s="178" t="s">
        <v>11103</v>
      </c>
      <c r="E15472" s="179">
        <v>33534</v>
      </c>
      <c r="F15472" s="180">
        <v>40444</v>
      </c>
      <c r="G15472" s="180">
        <v>80000</v>
      </c>
      <c r="H15472" s="180">
        <v>0</v>
      </c>
      <c r="I15472" s="180">
        <f t="shared" si="482"/>
        <v>120444</v>
      </c>
      <c r="J15472" s="177" t="str">
        <f t="shared" si="483"/>
        <v>Date &gt; 1920</v>
      </c>
    </row>
    <row r="15473" spans="1:10" x14ac:dyDescent="0.3">
      <c r="A15473" s="178" t="s">
        <v>3565</v>
      </c>
      <c r="B15473" s="178" t="s">
        <v>23</v>
      </c>
      <c r="C15473" s="178" t="s">
        <v>1307</v>
      </c>
      <c r="D15473" s="178" t="s">
        <v>11103</v>
      </c>
      <c r="E15473" s="179">
        <v>33534</v>
      </c>
      <c r="F15473" s="180">
        <v>118936.9</v>
      </c>
      <c r="G15473" s="180">
        <v>8469.31</v>
      </c>
      <c r="H15473" s="180">
        <v>0</v>
      </c>
      <c r="I15473" s="180">
        <f t="shared" si="482"/>
        <v>127406.20999999999</v>
      </c>
      <c r="J15473" s="177" t="str">
        <f t="shared" si="483"/>
        <v>Date &gt; 1920</v>
      </c>
    </row>
    <row r="15474" spans="1:10" x14ac:dyDescent="0.3">
      <c r="A15474" s="178" t="s">
        <v>3565</v>
      </c>
      <c r="B15474" s="178" t="s">
        <v>23</v>
      </c>
      <c r="C15474" s="178" t="s">
        <v>1307</v>
      </c>
      <c r="D15474" s="178" t="s">
        <v>7878</v>
      </c>
      <c r="E15474" s="179">
        <v>32099</v>
      </c>
      <c r="F15474" s="180">
        <v>0</v>
      </c>
      <c r="G15474" s="180">
        <v>4000</v>
      </c>
      <c r="H15474" s="180">
        <v>2073.1999999999998</v>
      </c>
      <c r="I15474" s="180">
        <f t="shared" si="482"/>
        <v>6073.2</v>
      </c>
      <c r="J15474" s="177" t="str">
        <f t="shared" si="483"/>
        <v>Date &gt; 1920</v>
      </c>
    </row>
    <row r="15475" spans="1:10" x14ac:dyDescent="0.3">
      <c r="A15475" s="178" t="s">
        <v>3565</v>
      </c>
      <c r="B15475" s="178" t="s">
        <v>23</v>
      </c>
      <c r="C15475" s="178" t="s">
        <v>1307</v>
      </c>
      <c r="D15475" s="178" t="s">
        <v>10332</v>
      </c>
      <c r="E15475" s="179">
        <v>32365</v>
      </c>
      <c r="F15475" s="180">
        <v>0</v>
      </c>
      <c r="G15475" s="180">
        <v>1820.52</v>
      </c>
      <c r="H15475" s="180">
        <v>910.26</v>
      </c>
      <c r="I15475" s="180">
        <f t="shared" si="482"/>
        <v>2730.7799999999997</v>
      </c>
      <c r="J15475" s="177" t="str">
        <f t="shared" si="483"/>
        <v>Date &gt; 1920</v>
      </c>
    </row>
    <row r="15476" spans="1:10" x14ac:dyDescent="0.3">
      <c r="A15476" s="178" t="s">
        <v>3565</v>
      </c>
      <c r="B15476" s="178" t="s">
        <v>23</v>
      </c>
      <c r="C15476" s="178" t="s">
        <v>1307</v>
      </c>
      <c r="D15476" s="178" t="s">
        <v>11104</v>
      </c>
      <c r="E15476" s="179">
        <v>32700</v>
      </c>
      <c r="F15476" s="180">
        <v>0</v>
      </c>
      <c r="G15476" s="180">
        <v>1994.66</v>
      </c>
      <c r="H15476" s="180">
        <v>997.34</v>
      </c>
      <c r="I15476" s="180">
        <f t="shared" si="482"/>
        <v>2992</v>
      </c>
      <c r="J15476" s="177" t="str">
        <f t="shared" si="483"/>
        <v>Date &gt; 1920</v>
      </c>
    </row>
    <row r="15477" spans="1:10" x14ac:dyDescent="0.3">
      <c r="A15477" s="178" t="s">
        <v>3565</v>
      </c>
      <c r="B15477" s="178" t="s">
        <v>23</v>
      </c>
      <c r="C15477" s="178" t="s">
        <v>1307</v>
      </c>
      <c r="D15477" s="178" t="s">
        <v>6419</v>
      </c>
      <c r="E15477" s="179">
        <v>32960</v>
      </c>
      <c r="F15477" s="180">
        <v>0</v>
      </c>
      <c r="G15477" s="180">
        <v>6000</v>
      </c>
      <c r="H15477" s="180">
        <v>3200</v>
      </c>
      <c r="I15477" s="180">
        <f t="shared" si="482"/>
        <v>9200</v>
      </c>
      <c r="J15477" s="177" t="str">
        <f t="shared" si="483"/>
        <v>Date &gt; 1920</v>
      </c>
    </row>
    <row r="15478" spans="1:10" x14ac:dyDescent="0.3">
      <c r="A15478" s="178" t="s">
        <v>3565</v>
      </c>
      <c r="B15478" s="178" t="s">
        <v>23</v>
      </c>
      <c r="C15478" s="178" t="s">
        <v>1307</v>
      </c>
      <c r="D15478" s="178" t="s">
        <v>7880</v>
      </c>
      <c r="E15478" s="179">
        <v>33155</v>
      </c>
      <c r="F15478" s="180">
        <v>0</v>
      </c>
      <c r="G15478" s="180">
        <v>14160.11</v>
      </c>
      <c r="H15478" s="180">
        <v>7080.06</v>
      </c>
      <c r="I15478" s="180">
        <f t="shared" si="482"/>
        <v>21240.170000000002</v>
      </c>
      <c r="J15478" s="177" t="str">
        <f t="shared" si="483"/>
        <v>Date &gt; 1920</v>
      </c>
    </row>
    <row r="15479" spans="1:10" x14ac:dyDescent="0.3">
      <c r="A15479" s="178" t="s">
        <v>3565</v>
      </c>
      <c r="B15479" s="178" t="s">
        <v>23</v>
      </c>
      <c r="C15479" s="178" t="s">
        <v>1307</v>
      </c>
      <c r="D15479" s="178" t="s">
        <v>11105</v>
      </c>
      <c r="E15479" s="179">
        <v>34465</v>
      </c>
      <c r="F15479" s="180">
        <v>0</v>
      </c>
      <c r="G15479" s="180">
        <v>6859.09</v>
      </c>
      <c r="H15479" s="180">
        <v>3429.54</v>
      </c>
      <c r="I15479" s="180">
        <f t="shared" si="482"/>
        <v>10288.630000000001</v>
      </c>
      <c r="J15479" s="177" t="str">
        <f t="shared" si="483"/>
        <v>Date &gt; 1920</v>
      </c>
    </row>
    <row r="15480" spans="1:10" x14ac:dyDescent="0.3">
      <c r="A15480" s="178" t="s">
        <v>3565</v>
      </c>
      <c r="B15480" s="178" t="s">
        <v>23</v>
      </c>
      <c r="C15480" s="178" t="s">
        <v>1307</v>
      </c>
      <c r="D15480" s="178" t="s">
        <v>11106</v>
      </c>
      <c r="E15480" s="179">
        <v>34751</v>
      </c>
      <c r="F15480" s="180">
        <v>0</v>
      </c>
      <c r="G15480" s="180">
        <v>5600</v>
      </c>
      <c r="H15480" s="180">
        <v>2800</v>
      </c>
      <c r="I15480" s="180">
        <f t="shared" si="482"/>
        <v>8400</v>
      </c>
      <c r="J15480" s="177" t="str">
        <f t="shared" si="483"/>
        <v>Date &gt; 1920</v>
      </c>
    </row>
    <row r="15481" spans="1:10" x14ac:dyDescent="0.3">
      <c r="A15481" s="178" t="s">
        <v>3565</v>
      </c>
      <c r="B15481" s="178" t="s">
        <v>23</v>
      </c>
      <c r="C15481" s="178" t="s">
        <v>1307</v>
      </c>
      <c r="D15481" s="178" t="s">
        <v>7355</v>
      </c>
      <c r="E15481" s="179">
        <v>35291</v>
      </c>
      <c r="F15481" s="180">
        <v>0</v>
      </c>
      <c r="G15481" s="180">
        <v>5277.07</v>
      </c>
      <c r="H15481" s="180">
        <v>2638.53</v>
      </c>
      <c r="I15481" s="180">
        <f t="shared" si="482"/>
        <v>7915.6</v>
      </c>
      <c r="J15481" s="177" t="str">
        <f t="shared" si="483"/>
        <v>Date &gt; 1920</v>
      </c>
    </row>
    <row r="15482" spans="1:10" x14ac:dyDescent="0.3">
      <c r="A15482" s="178" t="s">
        <v>3565</v>
      </c>
      <c r="B15482" s="178" t="s">
        <v>23</v>
      </c>
      <c r="C15482" s="178" t="s">
        <v>1307</v>
      </c>
      <c r="D15482" s="178" t="s">
        <v>11107</v>
      </c>
      <c r="E15482" s="179">
        <v>35166</v>
      </c>
      <c r="F15482" s="180">
        <v>0</v>
      </c>
      <c r="G15482" s="180">
        <v>2183.25</v>
      </c>
      <c r="H15482" s="180">
        <v>1091.6199999999999</v>
      </c>
      <c r="I15482" s="180">
        <f t="shared" si="482"/>
        <v>3274.87</v>
      </c>
      <c r="J15482" s="177" t="str">
        <f t="shared" si="483"/>
        <v>Date &gt; 1920</v>
      </c>
    </row>
    <row r="15483" spans="1:10" x14ac:dyDescent="0.3">
      <c r="A15483" s="178" t="s">
        <v>3565</v>
      </c>
      <c r="B15483" s="178" t="s">
        <v>23</v>
      </c>
      <c r="C15483" s="178" t="s">
        <v>1307</v>
      </c>
      <c r="D15483" s="178" t="s">
        <v>11108</v>
      </c>
      <c r="E15483" s="179">
        <v>35697</v>
      </c>
      <c r="F15483" s="180">
        <v>0</v>
      </c>
      <c r="G15483" s="180">
        <v>4445.5200000000004</v>
      </c>
      <c r="H15483" s="180">
        <v>2963.68</v>
      </c>
      <c r="I15483" s="180">
        <f t="shared" si="482"/>
        <v>7409.2000000000007</v>
      </c>
      <c r="J15483" s="177" t="str">
        <f t="shared" si="483"/>
        <v>Date &gt; 1920</v>
      </c>
    </row>
    <row r="15484" spans="1:10" x14ac:dyDescent="0.3">
      <c r="A15484" s="178" t="s">
        <v>3565</v>
      </c>
      <c r="B15484" s="178" t="s">
        <v>23</v>
      </c>
      <c r="C15484" s="178" t="s">
        <v>1307</v>
      </c>
      <c r="D15484" s="178" t="s">
        <v>11109</v>
      </c>
      <c r="E15484" s="179">
        <v>36747</v>
      </c>
      <c r="F15484" s="180">
        <v>0</v>
      </c>
      <c r="G15484" s="180">
        <v>4030.62</v>
      </c>
      <c r="H15484" s="180">
        <v>3176.08</v>
      </c>
      <c r="I15484" s="180">
        <f t="shared" si="482"/>
        <v>7206.7</v>
      </c>
      <c r="J15484" s="177" t="str">
        <f t="shared" si="483"/>
        <v>Date &gt; 1920</v>
      </c>
    </row>
    <row r="15485" spans="1:10" x14ac:dyDescent="0.3">
      <c r="A15485" s="178" t="s">
        <v>3565</v>
      </c>
      <c r="B15485" s="178" t="s">
        <v>23</v>
      </c>
      <c r="C15485" s="178" t="s">
        <v>1307</v>
      </c>
      <c r="D15485" s="178" t="s">
        <v>11110</v>
      </c>
      <c r="E15485" s="179">
        <v>37273</v>
      </c>
      <c r="F15485" s="180">
        <v>2001</v>
      </c>
      <c r="G15485" s="180">
        <v>0</v>
      </c>
      <c r="H15485" s="180">
        <v>222.72</v>
      </c>
      <c r="I15485" s="180">
        <f t="shared" si="482"/>
        <v>2223.7199999999998</v>
      </c>
      <c r="J15485" s="177" t="str">
        <f t="shared" si="483"/>
        <v>Date &gt; 1920</v>
      </c>
    </row>
    <row r="15486" spans="1:10" x14ac:dyDescent="0.3">
      <c r="A15486" s="178" t="s">
        <v>3565</v>
      </c>
      <c r="B15486" s="178" t="s">
        <v>23</v>
      </c>
      <c r="C15486" s="178" t="s">
        <v>1307</v>
      </c>
      <c r="D15486" s="178" t="s">
        <v>11110</v>
      </c>
      <c r="E15486" s="179">
        <v>37330</v>
      </c>
      <c r="F15486" s="180">
        <v>81893</v>
      </c>
      <c r="G15486" s="180">
        <v>-3734.67</v>
      </c>
      <c r="H15486" s="180">
        <v>-15172.6</v>
      </c>
      <c r="I15486" s="180">
        <f t="shared" si="482"/>
        <v>62985.73</v>
      </c>
      <c r="J15486" s="177" t="str">
        <f t="shared" si="483"/>
        <v>Date &gt; 1920</v>
      </c>
    </row>
    <row r="15487" spans="1:10" x14ac:dyDescent="0.3">
      <c r="A15487" s="178" t="s">
        <v>3565</v>
      </c>
      <c r="B15487" s="178" t="s">
        <v>23</v>
      </c>
      <c r="C15487" s="178" t="s">
        <v>1307</v>
      </c>
      <c r="D15487" s="178" t="s">
        <v>11110</v>
      </c>
      <c r="E15487" s="179">
        <v>37860</v>
      </c>
      <c r="F15487" s="180">
        <v>3702</v>
      </c>
      <c r="G15487" s="180">
        <v>0</v>
      </c>
      <c r="H15487" s="180">
        <v>410.81</v>
      </c>
      <c r="I15487" s="180">
        <f t="shared" si="482"/>
        <v>4112.8100000000004</v>
      </c>
      <c r="J15487" s="177" t="str">
        <f t="shared" si="483"/>
        <v>Date &gt; 1920</v>
      </c>
    </row>
    <row r="15488" spans="1:10" x14ac:dyDescent="0.3">
      <c r="A15488" s="178" t="s">
        <v>3565</v>
      </c>
      <c r="B15488" s="178" t="s">
        <v>23</v>
      </c>
      <c r="C15488" s="178" t="s">
        <v>1307</v>
      </c>
      <c r="D15488" s="178" t="s">
        <v>11111</v>
      </c>
      <c r="E15488" s="179">
        <v>38223</v>
      </c>
      <c r="F15488" s="180">
        <v>25224</v>
      </c>
      <c r="G15488" s="180">
        <v>0</v>
      </c>
      <c r="H15488" s="180">
        <v>2803.07</v>
      </c>
      <c r="I15488" s="180">
        <f t="shared" si="482"/>
        <v>28027.07</v>
      </c>
      <c r="J15488" s="177" t="str">
        <f t="shared" si="483"/>
        <v>Date &gt; 1920</v>
      </c>
    </row>
    <row r="15489" spans="1:10" x14ac:dyDescent="0.3">
      <c r="A15489" s="178" t="s">
        <v>3565</v>
      </c>
      <c r="B15489" s="178" t="s">
        <v>23</v>
      </c>
      <c r="C15489" s="178" t="s">
        <v>1307</v>
      </c>
      <c r="D15489" s="178" t="s">
        <v>11112</v>
      </c>
      <c r="E15489" s="179">
        <v>38643</v>
      </c>
      <c r="F15489" s="180">
        <v>285297</v>
      </c>
      <c r="G15489" s="180">
        <v>0</v>
      </c>
      <c r="H15489" s="180">
        <v>15017.9</v>
      </c>
      <c r="I15489" s="180">
        <f t="shared" si="482"/>
        <v>300314.90000000002</v>
      </c>
      <c r="J15489" s="177" t="str">
        <f t="shared" si="483"/>
        <v>Date &gt; 1920</v>
      </c>
    </row>
    <row r="15490" spans="1:10" x14ac:dyDescent="0.3">
      <c r="A15490" s="178" t="s">
        <v>3565</v>
      </c>
      <c r="B15490" s="178" t="s">
        <v>23</v>
      </c>
      <c r="C15490" s="178" t="s">
        <v>1307</v>
      </c>
      <c r="D15490" s="178" t="s">
        <v>11112</v>
      </c>
      <c r="E15490" s="179">
        <v>38686</v>
      </c>
      <c r="F15490" s="180">
        <v>190274</v>
      </c>
      <c r="G15490" s="180">
        <v>0</v>
      </c>
      <c r="H15490" s="180">
        <v>10013.959999999999</v>
      </c>
      <c r="I15490" s="180">
        <f t="shared" si="482"/>
        <v>200287.96</v>
      </c>
      <c r="J15490" s="177" t="str">
        <f t="shared" si="483"/>
        <v>Date &gt; 1920</v>
      </c>
    </row>
    <row r="15491" spans="1:10" x14ac:dyDescent="0.3">
      <c r="A15491" s="178" t="s">
        <v>3565</v>
      </c>
      <c r="B15491" s="178" t="s">
        <v>23</v>
      </c>
      <c r="C15491" s="178" t="s">
        <v>1307</v>
      </c>
      <c r="D15491" s="178" t="s">
        <v>11112</v>
      </c>
      <c r="E15491" s="179">
        <v>38812</v>
      </c>
      <c r="F15491" s="180">
        <v>72958</v>
      </c>
      <c r="G15491" s="180">
        <v>0</v>
      </c>
      <c r="H15491" s="180">
        <v>3839.51</v>
      </c>
      <c r="I15491" s="180">
        <f t="shared" si="482"/>
        <v>76797.509999999995</v>
      </c>
      <c r="J15491" s="177" t="str">
        <f t="shared" si="483"/>
        <v>Date &gt; 1920</v>
      </c>
    </row>
    <row r="15492" spans="1:10" x14ac:dyDescent="0.3">
      <c r="A15492" s="178" t="s">
        <v>3565</v>
      </c>
      <c r="B15492" s="178" t="s">
        <v>23</v>
      </c>
      <c r="C15492" s="178" t="s">
        <v>1307</v>
      </c>
      <c r="D15492" s="178" t="s">
        <v>11112</v>
      </c>
      <c r="E15492" s="179">
        <v>39196</v>
      </c>
      <c r="F15492" s="180">
        <v>16837</v>
      </c>
      <c r="G15492" s="180">
        <v>0</v>
      </c>
      <c r="H15492" s="180">
        <v>3517.63</v>
      </c>
      <c r="I15492" s="180">
        <f t="shared" si="482"/>
        <v>20354.63</v>
      </c>
      <c r="J15492" s="177" t="str">
        <f t="shared" si="483"/>
        <v>Date &gt; 1920</v>
      </c>
    </row>
    <row r="15493" spans="1:10" x14ac:dyDescent="0.3">
      <c r="A15493" s="178" t="s">
        <v>3565</v>
      </c>
      <c r="B15493" s="178" t="s">
        <v>23</v>
      </c>
      <c r="C15493" s="178" t="s">
        <v>1307</v>
      </c>
      <c r="D15493" s="178" t="s">
        <v>11112</v>
      </c>
      <c r="E15493" s="179">
        <v>39290</v>
      </c>
      <c r="F15493" s="180">
        <v>15359</v>
      </c>
      <c r="G15493" s="180">
        <v>0</v>
      </c>
      <c r="H15493" s="180">
        <v>0</v>
      </c>
      <c r="I15493" s="180">
        <f t="shared" ref="I15493:I15556" si="484">SUM(F15493:H15493)</f>
        <v>15359</v>
      </c>
      <c r="J15493" s="177" t="str">
        <f t="shared" ref="J15493:J15556" si="485">IF(OR(YEAR(E15493)&gt; 1920, ISBLANK(E15493)), "Date &gt; 1920", "Sketchy date")</f>
        <v>Date &gt; 1920</v>
      </c>
    </row>
    <row r="15494" spans="1:10" x14ac:dyDescent="0.3">
      <c r="A15494" s="178" t="s">
        <v>3565</v>
      </c>
      <c r="B15494" s="178" t="s">
        <v>23</v>
      </c>
      <c r="C15494" s="178" t="s">
        <v>1307</v>
      </c>
      <c r="D15494" s="178" t="s">
        <v>11113</v>
      </c>
      <c r="E15494" s="179">
        <v>39419</v>
      </c>
      <c r="F15494" s="180">
        <v>135888</v>
      </c>
      <c r="G15494" s="180">
        <v>0</v>
      </c>
      <c r="H15494" s="180">
        <v>7153.48</v>
      </c>
      <c r="I15494" s="180">
        <f t="shared" si="484"/>
        <v>143041.48000000001</v>
      </c>
      <c r="J15494" s="177" t="str">
        <f t="shared" si="485"/>
        <v>Date &gt; 1920</v>
      </c>
    </row>
    <row r="15495" spans="1:10" x14ac:dyDescent="0.3">
      <c r="A15495" s="178" t="s">
        <v>3565</v>
      </c>
      <c r="B15495" s="178" t="s">
        <v>23</v>
      </c>
      <c r="C15495" s="178" t="s">
        <v>1307</v>
      </c>
      <c r="D15495" s="178" t="s">
        <v>11113</v>
      </c>
      <c r="E15495" s="179">
        <v>39458</v>
      </c>
      <c r="F15495" s="180">
        <v>57694</v>
      </c>
      <c r="G15495" s="180">
        <v>0</v>
      </c>
      <c r="H15495" s="180">
        <v>3036.46</v>
      </c>
      <c r="I15495" s="180">
        <f t="shared" si="484"/>
        <v>60730.46</v>
      </c>
      <c r="J15495" s="177" t="str">
        <f t="shared" si="485"/>
        <v>Date &gt; 1920</v>
      </c>
    </row>
    <row r="15496" spans="1:10" x14ac:dyDescent="0.3">
      <c r="A15496" s="178" t="s">
        <v>3565</v>
      </c>
      <c r="B15496" s="178" t="s">
        <v>23</v>
      </c>
      <c r="C15496" s="178" t="s">
        <v>1307</v>
      </c>
      <c r="D15496" s="178" t="s">
        <v>11113</v>
      </c>
      <c r="E15496" s="179">
        <v>39513</v>
      </c>
      <c r="F15496" s="180">
        <v>109639</v>
      </c>
      <c r="G15496" s="180">
        <v>0</v>
      </c>
      <c r="H15496" s="180">
        <v>6296.06</v>
      </c>
      <c r="I15496" s="180">
        <f t="shared" si="484"/>
        <v>115935.06</v>
      </c>
      <c r="J15496" s="177" t="str">
        <f t="shared" si="485"/>
        <v>Date &gt; 1920</v>
      </c>
    </row>
    <row r="15497" spans="1:10" x14ac:dyDescent="0.3">
      <c r="A15497" s="178" t="s">
        <v>3565</v>
      </c>
      <c r="B15497" s="178" t="s">
        <v>23</v>
      </c>
      <c r="C15497" s="178" t="s">
        <v>1307</v>
      </c>
      <c r="D15497" s="178" t="s">
        <v>11113</v>
      </c>
      <c r="E15497" s="179">
        <v>39842</v>
      </c>
      <c r="F15497" s="180">
        <v>10000</v>
      </c>
      <c r="G15497" s="180">
        <v>0</v>
      </c>
      <c r="H15497" s="180">
        <v>1496.72</v>
      </c>
      <c r="I15497" s="180">
        <f t="shared" si="484"/>
        <v>11496.72</v>
      </c>
      <c r="J15497" s="177" t="str">
        <f t="shared" si="485"/>
        <v>Date &gt; 1920</v>
      </c>
    </row>
    <row r="15498" spans="1:10" x14ac:dyDescent="0.3">
      <c r="A15498" s="178" t="s">
        <v>3565</v>
      </c>
      <c r="B15498" s="178" t="s">
        <v>23</v>
      </c>
      <c r="C15498" s="178" t="s">
        <v>1307</v>
      </c>
      <c r="D15498" s="178" t="s">
        <v>11113</v>
      </c>
      <c r="E15498" s="179">
        <v>39842</v>
      </c>
      <c r="F15498" s="180">
        <v>28432</v>
      </c>
      <c r="G15498" s="180">
        <v>0</v>
      </c>
      <c r="H15498" s="180">
        <v>0</v>
      </c>
      <c r="I15498" s="180">
        <f t="shared" si="484"/>
        <v>28432</v>
      </c>
      <c r="J15498" s="177" t="str">
        <f t="shared" si="485"/>
        <v>Date &gt; 1920</v>
      </c>
    </row>
    <row r="15499" spans="1:10" x14ac:dyDescent="0.3">
      <c r="A15499" s="178" t="s">
        <v>3565</v>
      </c>
      <c r="B15499" s="178" t="s">
        <v>23</v>
      </c>
      <c r="C15499" s="178" t="s">
        <v>1307</v>
      </c>
      <c r="D15499" s="178" t="s">
        <v>11114</v>
      </c>
      <c r="E15499" s="179">
        <v>40121</v>
      </c>
      <c r="F15499" s="180">
        <v>78112</v>
      </c>
      <c r="G15499" s="180">
        <v>0</v>
      </c>
      <c r="H15499" s="180">
        <v>4112.1499999999996</v>
      </c>
      <c r="I15499" s="180">
        <f t="shared" si="484"/>
        <v>82224.149999999994</v>
      </c>
      <c r="J15499" s="177" t="str">
        <f t="shared" si="485"/>
        <v>Date &gt; 1920</v>
      </c>
    </row>
    <row r="15500" spans="1:10" x14ac:dyDescent="0.3">
      <c r="A15500" s="178" t="s">
        <v>3565</v>
      </c>
      <c r="B15500" s="178" t="s">
        <v>23</v>
      </c>
      <c r="C15500" s="178" t="s">
        <v>1307</v>
      </c>
      <c r="D15500" s="178" t="s">
        <v>11114</v>
      </c>
      <c r="E15500" s="179">
        <v>40171</v>
      </c>
      <c r="F15500" s="180">
        <v>6560</v>
      </c>
      <c r="G15500" s="180">
        <v>0</v>
      </c>
      <c r="H15500" s="180">
        <v>344.72</v>
      </c>
      <c r="I15500" s="180">
        <f t="shared" si="484"/>
        <v>6904.72</v>
      </c>
      <c r="J15500" s="177" t="str">
        <f t="shared" si="485"/>
        <v>Date &gt; 1920</v>
      </c>
    </row>
    <row r="15501" spans="1:10" x14ac:dyDescent="0.3">
      <c r="A15501" s="178" t="s">
        <v>3565</v>
      </c>
      <c r="B15501" s="178" t="s">
        <v>23</v>
      </c>
      <c r="C15501" s="178" t="s">
        <v>1307</v>
      </c>
      <c r="D15501" s="178" t="s">
        <v>11114</v>
      </c>
      <c r="E15501" s="179">
        <v>40262</v>
      </c>
      <c r="F15501" s="180">
        <v>5422</v>
      </c>
      <c r="G15501" s="180">
        <v>0</v>
      </c>
      <c r="H15501" s="180">
        <v>285.77</v>
      </c>
      <c r="I15501" s="180">
        <f t="shared" si="484"/>
        <v>5707.77</v>
      </c>
      <c r="J15501" s="177" t="str">
        <f t="shared" si="485"/>
        <v>Date &gt; 1920</v>
      </c>
    </row>
    <row r="15502" spans="1:10" x14ac:dyDescent="0.3">
      <c r="A15502" s="178" t="s">
        <v>3565</v>
      </c>
      <c r="B15502" s="178" t="s">
        <v>23</v>
      </c>
      <c r="C15502" s="178" t="s">
        <v>1307</v>
      </c>
      <c r="D15502" s="178" t="s">
        <v>11115</v>
      </c>
      <c r="E15502" s="179">
        <v>40401</v>
      </c>
      <c r="F15502" s="180">
        <v>6260</v>
      </c>
      <c r="G15502" s="180">
        <v>0</v>
      </c>
      <c r="H15502" s="180">
        <v>330.3</v>
      </c>
      <c r="I15502" s="180">
        <f t="shared" si="484"/>
        <v>6590.3</v>
      </c>
      <c r="J15502" s="177" t="str">
        <f t="shared" si="485"/>
        <v>Date &gt; 1920</v>
      </c>
    </row>
    <row r="15503" spans="1:10" x14ac:dyDescent="0.3">
      <c r="A15503" s="178" t="s">
        <v>3565</v>
      </c>
      <c r="B15503" s="178" t="s">
        <v>23</v>
      </c>
      <c r="C15503" s="178" t="s">
        <v>1307</v>
      </c>
      <c r="D15503" s="178" t="s">
        <v>11115</v>
      </c>
      <c r="E15503" s="179">
        <v>40515</v>
      </c>
      <c r="F15503" s="180">
        <v>39411</v>
      </c>
      <c r="G15503" s="180">
        <v>0</v>
      </c>
      <c r="H15503" s="180">
        <v>2073.5</v>
      </c>
      <c r="I15503" s="180">
        <f t="shared" si="484"/>
        <v>41484.5</v>
      </c>
      <c r="J15503" s="177" t="str">
        <f t="shared" si="485"/>
        <v>Date &gt; 1920</v>
      </c>
    </row>
    <row r="15504" spans="1:10" x14ac:dyDescent="0.3">
      <c r="A15504" s="178" t="s">
        <v>3565</v>
      </c>
      <c r="B15504" s="178" t="s">
        <v>23</v>
      </c>
      <c r="C15504" s="178" t="s">
        <v>1307</v>
      </c>
      <c r="D15504" s="178" t="s">
        <v>11115</v>
      </c>
      <c r="E15504" s="179">
        <v>40724</v>
      </c>
      <c r="F15504" s="180">
        <v>27933</v>
      </c>
      <c r="G15504" s="180">
        <v>0</v>
      </c>
      <c r="H15504" s="180">
        <v>1470.84</v>
      </c>
      <c r="I15504" s="180">
        <f t="shared" si="484"/>
        <v>29403.84</v>
      </c>
      <c r="J15504" s="177" t="str">
        <f t="shared" si="485"/>
        <v>Date &gt; 1920</v>
      </c>
    </row>
    <row r="15505" spans="1:10" x14ac:dyDescent="0.3">
      <c r="A15505" s="178" t="s">
        <v>3565</v>
      </c>
      <c r="B15505" s="178" t="s">
        <v>23</v>
      </c>
      <c r="C15505" s="178" t="s">
        <v>1307</v>
      </c>
      <c r="D15505" s="178" t="s">
        <v>11115</v>
      </c>
      <c r="E15505" s="179">
        <v>40840</v>
      </c>
      <c r="F15505" s="180">
        <v>14403</v>
      </c>
      <c r="G15505" s="180">
        <v>0</v>
      </c>
      <c r="H15505" s="180">
        <v>757.38</v>
      </c>
      <c r="I15505" s="180">
        <f t="shared" si="484"/>
        <v>15160.38</v>
      </c>
      <c r="J15505" s="177" t="str">
        <f t="shared" si="485"/>
        <v>Date &gt; 1920</v>
      </c>
    </row>
    <row r="15506" spans="1:10" x14ac:dyDescent="0.3">
      <c r="A15506" s="178" t="s">
        <v>3565</v>
      </c>
      <c r="B15506" s="178" t="s">
        <v>23</v>
      </c>
      <c r="C15506" s="178" t="s">
        <v>1307</v>
      </c>
      <c r="D15506" s="178" t="s">
        <v>11115</v>
      </c>
      <c r="E15506" s="179">
        <v>41029</v>
      </c>
      <c r="F15506" s="180">
        <v>8897</v>
      </c>
      <c r="G15506" s="180">
        <v>0</v>
      </c>
      <c r="H15506" s="180">
        <v>468.61</v>
      </c>
      <c r="I15506" s="180">
        <f t="shared" si="484"/>
        <v>9365.61</v>
      </c>
      <c r="J15506" s="177" t="str">
        <f t="shared" si="485"/>
        <v>Date &gt; 1920</v>
      </c>
    </row>
    <row r="15507" spans="1:10" x14ac:dyDescent="0.3">
      <c r="A15507" s="178" t="s">
        <v>3565</v>
      </c>
      <c r="B15507" s="178" t="s">
        <v>23</v>
      </c>
      <c r="C15507" s="178" t="s">
        <v>1307</v>
      </c>
      <c r="D15507" s="178" t="s">
        <v>11115</v>
      </c>
      <c r="E15507" s="179">
        <v>41309</v>
      </c>
      <c r="F15507" s="180">
        <v>6544</v>
      </c>
      <c r="G15507" s="180">
        <v>0</v>
      </c>
      <c r="H15507" s="180">
        <v>344.34</v>
      </c>
      <c r="I15507" s="180">
        <f t="shared" si="484"/>
        <v>6888.34</v>
      </c>
      <c r="J15507" s="177" t="str">
        <f t="shared" si="485"/>
        <v>Date &gt; 1920</v>
      </c>
    </row>
    <row r="15508" spans="1:10" x14ac:dyDescent="0.3">
      <c r="A15508" s="178" t="s">
        <v>3565</v>
      </c>
      <c r="B15508" s="178" t="s">
        <v>23</v>
      </c>
      <c r="C15508" s="178" t="s">
        <v>1307</v>
      </c>
      <c r="D15508" s="178" t="s">
        <v>11115</v>
      </c>
      <c r="E15508" s="179">
        <v>42074</v>
      </c>
      <c r="F15508" s="180">
        <v>2000</v>
      </c>
      <c r="G15508" s="180">
        <v>0</v>
      </c>
      <c r="H15508" s="180">
        <v>628.41999999999996</v>
      </c>
      <c r="I15508" s="180">
        <f t="shared" si="484"/>
        <v>2628.42</v>
      </c>
      <c r="J15508" s="177" t="str">
        <f t="shared" si="485"/>
        <v>Date &gt; 1920</v>
      </c>
    </row>
    <row r="15509" spans="1:10" x14ac:dyDescent="0.3">
      <c r="A15509" s="178" t="s">
        <v>3565</v>
      </c>
      <c r="B15509" s="178" t="s">
        <v>23</v>
      </c>
      <c r="C15509" s="178" t="s">
        <v>1307</v>
      </c>
      <c r="D15509" s="178" t="s">
        <v>11115</v>
      </c>
      <c r="E15509" s="179">
        <v>42247</v>
      </c>
      <c r="F15509" s="180">
        <v>9927</v>
      </c>
      <c r="G15509" s="180">
        <v>0</v>
      </c>
      <c r="H15509" s="180">
        <v>0</v>
      </c>
      <c r="I15509" s="180">
        <f t="shared" si="484"/>
        <v>9927</v>
      </c>
      <c r="J15509" s="177" t="str">
        <f t="shared" si="485"/>
        <v>Date &gt; 1920</v>
      </c>
    </row>
    <row r="15510" spans="1:10" x14ac:dyDescent="0.3">
      <c r="A15510" s="178" t="s">
        <v>3565</v>
      </c>
      <c r="B15510" s="178" t="s">
        <v>23</v>
      </c>
      <c r="C15510" s="178" t="s">
        <v>1307</v>
      </c>
      <c r="D15510" s="178" t="s">
        <v>11116</v>
      </c>
      <c r="E15510" s="179">
        <v>40394</v>
      </c>
      <c r="F15510" s="180">
        <v>0</v>
      </c>
      <c r="G15510" s="180">
        <v>4200</v>
      </c>
      <c r="H15510" s="180">
        <v>1800</v>
      </c>
      <c r="I15510" s="180">
        <f t="shared" si="484"/>
        <v>6000</v>
      </c>
      <c r="J15510" s="177" t="str">
        <f t="shared" si="485"/>
        <v>Date &gt; 1920</v>
      </c>
    </row>
    <row r="15511" spans="1:10" x14ac:dyDescent="0.3">
      <c r="A15511" s="178" t="s">
        <v>3565</v>
      </c>
      <c r="B15511" s="178" t="s">
        <v>23</v>
      </c>
      <c r="C15511" s="178" t="s">
        <v>1307</v>
      </c>
      <c r="D15511" s="178" t="s">
        <v>11116</v>
      </c>
      <c r="E15511" s="179">
        <v>40515</v>
      </c>
      <c r="F15511" s="180">
        <v>0</v>
      </c>
      <c r="G15511" s="180">
        <v>1050</v>
      </c>
      <c r="H15511" s="180">
        <v>450</v>
      </c>
      <c r="I15511" s="180">
        <f t="shared" si="484"/>
        <v>1500</v>
      </c>
      <c r="J15511" s="177" t="str">
        <f t="shared" si="485"/>
        <v>Date &gt; 1920</v>
      </c>
    </row>
    <row r="15512" spans="1:10" x14ac:dyDescent="0.3">
      <c r="A15512" s="178" t="s">
        <v>3565</v>
      </c>
      <c r="B15512" s="178" t="s">
        <v>23</v>
      </c>
      <c r="C15512" s="178" t="s">
        <v>1307</v>
      </c>
      <c r="D15512" s="178" t="s">
        <v>11117</v>
      </c>
      <c r="E15512" s="179">
        <v>41274</v>
      </c>
      <c r="F15512" s="180">
        <v>51780</v>
      </c>
      <c r="G15512" s="180">
        <v>0</v>
      </c>
      <c r="H15512" s="180">
        <v>5756.2</v>
      </c>
      <c r="I15512" s="180">
        <f t="shared" si="484"/>
        <v>57536.2</v>
      </c>
      <c r="J15512" s="177" t="str">
        <f t="shared" si="485"/>
        <v>Date &gt; 1920</v>
      </c>
    </row>
    <row r="15513" spans="1:10" x14ac:dyDescent="0.3">
      <c r="A15513" s="178" t="s">
        <v>3565</v>
      </c>
      <c r="B15513" s="178" t="s">
        <v>23</v>
      </c>
      <c r="C15513" s="178" t="s">
        <v>1307</v>
      </c>
      <c r="D15513" s="178" t="s">
        <v>11117</v>
      </c>
      <c r="E15513" s="179">
        <v>41317</v>
      </c>
      <c r="F15513" s="180">
        <v>208889</v>
      </c>
      <c r="G15513" s="180">
        <v>399.01</v>
      </c>
      <c r="H15513" s="180">
        <v>23379.49</v>
      </c>
      <c r="I15513" s="180">
        <f t="shared" si="484"/>
        <v>232667.5</v>
      </c>
      <c r="J15513" s="177" t="str">
        <f t="shared" si="485"/>
        <v>Date &gt; 1920</v>
      </c>
    </row>
    <row r="15514" spans="1:10" x14ac:dyDescent="0.3">
      <c r="A15514" s="178" t="s">
        <v>3565</v>
      </c>
      <c r="B15514" s="178" t="s">
        <v>23</v>
      </c>
      <c r="C15514" s="178" t="s">
        <v>1307</v>
      </c>
      <c r="D15514" s="178" t="s">
        <v>11117</v>
      </c>
      <c r="E15514" s="179">
        <v>41376</v>
      </c>
      <c r="F15514" s="180">
        <v>49406</v>
      </c>
      <c r="G15514" s="180">
        <v>3160.72</v>
      </c>
      <c r="H15514" s="180">
        <v>8651.17</v>
      </c>
      <c r="I15514" s="180">
        <f t="shared" si="484"/>
        <v>61217.89</v>
      </c>
      <c r="J15514" s="177" t="str">
        <f t="shared" si="485"/>
        <v>Date &gt; 1920</v>
      </c>
    </row>
    <row r="15515" spans="1:10" x14ac:dyDescent="0.3">
      <c r="A15515" s="178" t="s">
        <v>3565</v>
      </c>
      <c r="B15515" s="178" t="s">
        <v>23</v>
      </c>
      <c r="C15515" s="178" t="s">
        <v>1307</v>
      </c>
      <c r="D15515" s="178" t="s">
        <v>11117</v>
      </c>
      <c r="E15515" s="179">
        <v>41677</v>
      </c>
      <c r="F15515" s="180">
        <v>29899</v>
      </c>
      <c r="G15515" s="180">
        <v>555.35</v>
      </c>
      <c r="H15515" s="180">
        <v>8140.08</v>
      </c>
      <c r="I15515" s="180">
        <f t="shared" si="484"/>
        <v>38594.43</v>
      </c>
      <c r="J15515" s="177" t="str">
        <f t="shared" si="485"/>
        <v>Date &gt; 1920</v>
      </c>
    </row>
    <row r="15516" spans="1:10" x14ac:dyDescent="0.3">
      <c r="A15516" s="178" t="s">
        <v>3565</v>
      </c>
      <c r="B15516" s="178" t="s">
        <v>23</v>
      </c>
      <c r="C15516" s="178" t="s">
        <v>1307</v>
      </c>
      <c r="D15516" s="178" t="s">
        <v>11117</v>
      </c>
      <c r="E15516" s="179">
        <v>42074</v>
      </c>
      <c r="F15516" s="180">
        <v>37571</v>
      </c>
      <c r="G15516" s="180">
        <v>243.68</v>
      </c>
      <c r="H15516" s="180">
        <v>404.05</v>
      </c>
      <c r="I15516" s="180">
        <f t="shared" si="484"/>
        <v>38218.730000000003</v>
      </c>
      <c r="J15516" s="177" t="str">
        <f t="shared" si="485"/>
        <v>Date &gt; 1920</v>
      </c>
    </row>
    <row r="15517" spans="1:10" x14ac:dyDescent="0.3">
      <c r="A15517" s="178" t="s">
        <v>3565</v>
      </c>
      <c r="B15517" s="178" t="s">
        <v>23</v>
      </c>
      <c r="C15517" s="178" t="s">
        <v>1307</v>
      </c>
      <c r="D15517" s="178" t="s">
        <v>11118</v>
      </c>
      <c r="E15517" s="179">
        <v>42695</v>
      </c>
      <c r="F15517" s="180">
        <v>66330</v>
      </c>
      <c r="G15517" s="180">
        <v>3685</v>
      </c>
      <c r="H15517" s="180">
        <v>3685.05</v>
      </c>
      <c r="I15517" s="180">
        <f t="shared" si="484"/>
        <v>73700.05</v>
      </c>
      <c r="J15517" s="177" t="str">
        <f t="shared" si="485"/>
        <v>Date &gt; 1920</v>
      </c>
    </row>
    <row r="15518" spans="1:10" x14ac:dyDescent="0.3">
      <c r="A15518" s="178" t="s">
        <v>3565</v>
      </c>
      <c r="B15518" s="178" t="s">
        <v>23</v>
      </c>
      <c r="C15518" s="178" t="s">
        <v>1307</v>
      </c>
      <c r="D15518" s="178" t="s">
        <v>11118</v>
      </c>
      <c r="E15518" s="179">
        <v>43081</v>
      </c>
      <c r="F15518" s="180">
        <v>33880</v>
      </c>
      <c r="G15518" s="180">
        <v>2207.6</v>
      </c>
      <c r="H15518" s="180">
        <v>2208.38</v>
      </c>
      <c r="I15518" s="180">
        <f t="shared" si="484"/>
        <v>38295.979999999996</v>
      </c>
      <c r="J15518" s="177" t="str">
        <f t="shared" si="485"/>
        <v>Date &gt; 1920</v>
      </c>
    </row>
    <row r="15519" spans="1:10" x14ac:dyDescent="0.3">
      <c r="A15519" s="178" t="s">
        <v>3565</v>
      </c>
      <c r="B15519" s="178" t="s">
        <v>23</v>
      </c>
      <c r="C15519" s="178" t="s">
        <v>1307</v>
      </c>
      <c r="D15519" s="178" t="s">
        <v>11118</v>
      </c>
      <c r="E15519" s="179">
        <v>43986</v>
      </c>
      <c r="F15519" s="180">
        <v>9347</v>
      </c>
      <c r="G15519" s="180">
        <v>193.95</v>
      </c>
      <c r="H15519" s="180">
        <v>194</v>
      </c>
      <c r="I15519" s="180">
        <f t="shared" si="484"/>
        <v>9734.9500000000007</v>
      </c>
      <c r="J15519" s="177" t="str">
        <f t="shared" si="485"/>
        <v>Date &gt; 1920</v>
      </c>
    </row>
    <row r="15520" spans="1:10" x14ac:dyDescent="0.3">
      <c r="A15520" s="178" t="s">
        <v>3565</v>
      </c>
      <c r="B15520" s="178" t="s">
        <v>23</v>
      </c>
      <c r="C15520" s="178" t="s">
        <v>1307</v>
      </c>
      <c r="D15520" s="178" t="s">
        <v>11119</v>
      </c>
      <c r="E15520" s="179">
        <v>43501</v>
      </c>
      <c r="F15520" s="180">
        <v>41395</v>
      </c>
      <c r="G15520" s="180">
        <v>2299.75</v>
      </c>
      <c r="H15520" s="180">
        <v>2300.25</v>
      </c>
      <c r="I15520" s="180">
        <f t="shared" si="484"/>
        <v>45995</v>
      </c>
      <c r="J15520" s="177" t="str">
        <f t="shared" si="485"/>
        <v>Date &gt; 1920</v>
      </c>
    </row>
    <row r="15521" spans="1:10" x14ac:dyDescent="0.3">
      <c r="A15521" s="178" t="s">
        <v>3565</v>
      </c>
      <c r="B15521" s="178" t="s">
        <v>23</v>
      </c>
      <c r="C15521" s="178" t="s">
        <v>1307</v>
      </c>
      <c r="D15521" s="178" t="s">
        <v>11119</v>
      </c>
      <c r="E15521" s="179">
        <v>43602</v>
      </c>
      <c r="F15521" s="180">
        <v>66953</v>
      </c>
      <c r="G15521" s="180">
        <v>3719.6</v>
      </c>
      <c r="H15521" s="180">
        <v>3719.3</v>
      </c>
      <c r="I15521" s="180">
        <f t="shared" si="484"/>
        <v>74391.900000000009</v>
      </c>
      <c r="J15521" s="177" t="str">
        <f t="shared" si="485"/>
        <v>Date &gt; 1920</v>
      </c>
    </row>
    <row r="15522" spans="1:10" x14ac:dyDescent="0.3">
      <c r="A15522" s="178" t="s">
        <v>3565</v>
      </c>
      <c r="B15522" s="178" t="s">
        <v>23</v>
      </c>
      <c r="C15522" s="178" t="s">
        <v>1307</v>
      </c>
      <c r="D15522" s="178" t="s">
        <v>11119</v>
      </c>
      <c r="E15522" s="179">
        <v>43703</v>
      </c>
      <c r="F15522" s="180">
        <v>48050</v>
      </c>
      <c r="G15522" s="180">
        <v>2669.47</v>
      </c>
      <c r="H15522" s="180">
        <v>2670.01</v>
      </c>
      <c r="I15522" s="180">
        <f t="shared" si="484"/>
        <v>53389.48</v>
      </c>
      <c r="J15522" s="177" t="str">
        <f t="shared" si="485"/>
        <v>Date &gt; 1920</v>
      </c>
    </row>
    <row r="15523" spans="1:10" x14ac:dyDescent="0.3">
      <c r="A15523" s="178" t="s">
        <v>3565</v>
      </c>
      <c r="B15523" s="178" t="s">
        <v>23</v>
      </c>
      <c r="C15523" s="178" t="s">
        <v>1307</v>
      </c>
      <c r="D15523" s="178" t="s">
        <v>11119</v>
      </c>
      <c r="E15523" s="179">
        <v>43753</v>
      </c>
      <c r="F15523" s="180">
        <v>85630</v>
      </c>
      <c r="G15523" s="180">
        <v>4757.18</v>
      </c>
      <c r="H15523" s="180">
        <v>4756.5</v>
      </c>
      <c r="I15523" s="180">
        <f t="shared" si="484"/>
        <v>95143.679999999993</v>
      </c>
      <c r="J15523" s="177" t="str">
        <f t="shared" si="485"/>
        <v>Date &gt; 1920</v>
      </c>
    </row>
    <row r="15524" spans="1:10" x14ac:dyDescent="0.3">
      <c r="A15524" s="178" t="s">
        <v>3565</v>
      </c>
      <c r="B15524" s="178" t="s">
        <v>23</v>
      </c>
      <c r="C15524" s="178" t="s">
        <v>1307</v>
      </c>
      <c r="D15524" s="178" t="s">
        <v>11119</v>
      </c>
      <c r="E15524" s="179">
        <v>43795</v>
      </c>
      <c r="F15524" s="180">
        <v>123001</v>
      </c>
      <c r="G15524" s="180">
        <v>6833.42</v>
      </c>
      <c r="H15524" s="180">
        <v>6833.91</v>
      </c>
      <c r="I15524" s="180">
        <f t="shared" si="484"/>
        <v>136668.32999999999</v>
      </c>
      <c r="J15524" s="177" t="str">
        <f t="shared" si="485"/>
        <v>Date &gt; 1920</v>
      </c>
    </row>
    <row r="15525" spans="1:10" x14ac:dyDescent="0.3">
      <c r="A15525" s="178" t="s">
        <v>3565</v>
      </c>
      <c r="B15525" s="178" t="s">
        <v>23</v>
      </c>
      <c r="C15525" s="178" t="s">
        <v>1307</v>
      </c>
      <c r="D15525" s="178" t="s">
        <v>11119</v>
      </c>
      <c r="E15525" s="179">
        <v>43928</v>
      </c>
      <c r="F15525" s="180">
        <v>8017</v>
      </c>
      <c r="G15525" s="180">
        <v>2611.4299999999998</v>
      </c>
      <c r="H15525" s="180">
        <v>2612.16</v>
      </c>
      <c r="I15525" s="180">
        <f t="shared" si="484"/>
        <v>13240.59</v>
      </c>
      <c r="J15525" s="177" t="str">
        <f t="shared" si="485"/>
        <v>Date &gt; 1920</v>
      </c>
    </row>
    <row r="15526" spans="1:10" x14ac:dyDescent="0.3">
      <c r="A15526" s="178" t="s">
        <v>3565</v>
      </c>
      <c r="B15526" s="178" t="s">
        <v>23</v>
      </c>
      <c r="C15526" s="178" t="s">
        <v>1307</v>
      </c>
      <c r="D15526" s="178" t="s">
        <v>11120</v>
      </c>
      <c r="E15526" s="179">
        <v>44123</v>
      </c>
      <c r="F15526" s="180">
        <v>273196</v>
      </c>
      <c r="G15526" s="180">
        <v>19066.55</v>
      </c>
      <c r="H15526" s="180">
        <v>16534.560000000001</v>
      </c>
      <c r="I15526" s="180">
        <f t="shared" si="484"/>
        <v>308797.11</v>
      </c>
      <c r="J15526" s="177" t="str">
        <f t="shared" si="485"/>
        <v>Date &gt; 1920</v>
      </c>
    </row>
    <row r="15527" spans="1:10" x14ac:dyDescent="0.3">
      <c r="A15527" s="178" t="s">
        <v>3565</v>
      </c>
      <c r="B15527" s="178" t="s">
        <v>23</v>
      </c>
      <c r="C15527" s="178" t="s">
        <v>1307</v>
      </c>
      <c r="D15527" s="178" t="s">
        <v>11120</v>
      </c>
      <c r="E15527" s="179">
        <v>44216</v>
      </c>
      <c r="F15527" s="180">
        <v>171970</v>
      </c>
      <c r="G15527" s="180">
        <v>11314.26</v>
      </c>
      <c r="H15527" s="180">
        <v>10080.74</v>
      </c>
      <c r="I15527" s="180">
        <f t="shared" si="484"/>
        <v>193365</v>
      </c>
      <c r="J15527" s="177" t="str">
        <f t="shared" si="485"/>
        <v>Date &gt; 1920</v>
      </c>
    </row>
    <row r="15528" spans="1:10" x14ac:dyDescent="0.3">
      <c r="A15528" s="178" t="s">
        <v>3565</v>
      </c>
      <c r="B15528" s="178" t="s">
        <v>23</v>
      </c>
      <c r="C15528" s="178" t="s">
        <v>1307</v>
      </c>
      <c r="D15528" s="178" t="s">
        <v>11121</v>
      </c>
      <c r="E15528" s="179">
        <v>43935</v>
      </c>
      <c r="F15528" s="180">
        <v>0</v>
      </c>
      <c r="G15528" s="180">
        <v>81559.69</v>
      </c>
      <c r="H15528" s="180">
        <v>27186.560000000001</v>
      </c>
      <c r="I15528" s="180">
        <f t="shared" si="484"/>
        <v>108746.25</v>
      </c>
      <c r="J15528" s="177" t="str">
        <f t="shared" si="485"/>
        <v>Date &gt; 1920</v>
      </c>
    </row>
    <row r="15529" spans="1:10" x14ac:dyDescent="0.3">
      <c r="A15529" s="178" t="s">
        <v>3565</v>
      </c>
      <c r="B15529" s="178" t="s">
        <v>23</v>
      </c>
      <c r="C15529" s="178" t="s">
        <v>1307</v>
      </c>
      <c r="D15529" s="178" t="s">
        <v>11122</v>
      </c>
      <c r="E15529" s="179">
        <v>44134</v>
      </c>
      <c r="F15529" s="180">
        <v>6153</v>
      </c>
      <c r="G15529" s="180">
        <v>0</v>
      </c>
      <c r="H15529" s="180">
        <v>0</v>
      </c>
      <c r="I15529" s="180">
        <f t="shared" si="484"/>
        <v>6153</v>
      </c>
      <c r="J15529" s="177" t="str">
        <f t="shared" si="485"/>
        <v>Date &gt; 1920</v>
      </c>
    </row>
    <row r="15530" spans="1:10" x14ac:dyDescent="0.3">
      <c r="A15530" s="178" t="s">
        <v>3565</v>
      </c>
      <c r="B15530" s="178" t="s">
        <v>23</v>
      </c>
      <c r="C15530" s="178" t="s">
        <v>1307</v>
      </c>
      <c r="D15530" s="178" t="s">
        <v>11122</v>
      </c>
      <c r="E15530" s="179">
        <v>44237</v>
      </c>
      <c r="F15530" s="180">
        <v>12867</v>
      </c>
      <c r="G15530" s="180">
        <v>0</v>
      </c>
      <c r="H15530" s="180">
        <v>0</v>
      </c>
      <c r="I15530" s="180">
        <f t="shared" si="484"/>
        <v>12867</v>
      </c>
      <c r="J15530" s="177" t="str">
        <f t="shared" si="485"/>
        <v>Date &gt; 1920</v>
      </c>
    </row>
    <row r="15531" spans="1:10" x14ac:dyDescent="0.3">
      <c r="A15531" s="178" t="s">
        <v>3565</v>
      </c>
      <c r="B15531" s="178" t="s">
        <v>25</v>
      </c>
      <c r="C15531" s="178" t="s">
        <v>3569</v>
      </c>
      <c r="D15531" s="178" t="s">
        <v>11123</v>
      </c>
      <c r="E15531" s="179">
        <v>18983</v>
      </c>
      <c r="F15531" s="180">
        <v>10511.15</v>
      </c>
      <c r="G15531" s="180">
        <v>10511.15</v>
      </c>
      <c r="H15531" s="180">
        <v>0</v>
      </c>
      <c r="I15531" s="180">
        <f t="shared" si="484"/>
        <v>21022.3</v>
      </c>
      <c r="J15531" s="177" t="str">
        <f t="shared" si="485"/>
        <v>Date &gt; 1920</v>
      </c>
    </row>
    <row r="15532" spans="1:10" x14ac:dyDescent="0.3">
      <c r="A15532" s="178" t="s">
        <v>3565</v>
      </c>
      <c r="B15532" s="178" t="s">
        <v>25</v>
      </c>
      <c r="C15532" s="178" t="s">
        <v>3569</v>
      </c>
      <c r="D15532" s="178" t="s">
        <v>11124</v>
      </c>
      <c r="E15532" s="179">
        <v>23655</v>
      </c>
      <c r="F15532" s="180">
        <v>0</v>
      </c>
      <c r="G15532" s="180">
        <v>1974.93</v>
      </c>
      <c r="H15532" s="180">
        <v>987.47</v>
      </c>
      <c r="I15532" s="180">
        <f t="shared" si="484"/>
        <v>2962.4</v>
      </c>
      <c r="J15532" s="177" t="str">
        <f t="shared" si="485"/>
        <v>Date &gt; 1920</v>
      </c>
    </row>
    <row r="15533" spans="1:10" x14ac:dyDescent="0.3">
      <c r="A15533" s="178" t="s">
        <v>3565</v>
      </c>
      <c r="B15533" s="178" t="s">
        <v>25</v>
      </c>
      <c r="C15533" s="178" t="s">
        <v>3569</v>
      </c>
      <c r="D15533" s="178" t="s">
        <v>7418</v>
      </c>
      <c r="E15533" s="179">
        <v>31450</v>
      </c>
      <c r="F15533" s="180">
        <v>0</v>
      </c>
      <c r="G15533" s="180">
        <v>748.12</v>
      </c>
      <c r="H15533" s="180">
        <v>374.06</v>
      </c>
      <c r="I15533" s="180">
        <f t="shared" si="484"/>
        <v>1122.18</v>
      </c>
      <c r="J15533" s="177" t="str">
        <f t="shared" si="485"/>
        <v>Date &gt; 1920</v>
      </c>
    </row>
    <row r="15534" spans="1:10" x14ac:dyDescent="0.3">
      <c r="A15534" s="178" t="s">
        <v>3565</v>
      </c>
      <c r="B15534" s="178" t="s">
        <v>25</v>
      </c>
      <c r="C15534" s="178" t="s">
        <v>3569</v>
      </c>
      <c r="D15534" s="178" t="s">
        <v>11125</v>
      </c>
      <c r="E15534" s="179">
        <v>32000</v>
      </c>
      <c r="F15534" s="180">
        <v>0</v>
      </c>
      <c r="G15534" s="180">
        <v>4333.33</v>
      </c>
      <c r="H15534" s="180">
        <v>2166.67</v>
      </c>
      <c r="I15534" s="180">
        <f t="shared" si="484"/>
        <v>6500</v>
      </c>
      <c r="J15534" s="177" t="str">
        <f t="shared" si="485"/>
        <v>Date &gt; 1920</v>
      </c>
    </row>
    <row r="15535" spans="1:10" x14ac:dyDescent="0.3">
      <c r="A15535" s="178" t="s">
        <v>3565</v>
      </c>
      <c r="B15535" s="178" t="s">
        <v>25</v>
      </c>
      <c r="C15535" s="178" t="s">
        <v>3569</v>
      </c>
      <c r="D15535" s="178" t="s">
        <v>11126</v>
      </c>
      <c r="E15535" s="179">
        <v>35782</v>
      </c>
      <c r="F15535" s="180">
        <v>0</v>
      </c>
      <c r="G15535" s="180">
        <v>1513.44</v>
      </c>
      <c r="H15535" s="180">
        <v>1008.96</v>
      </c>
      <c r="I15535" s="180">
        <f t="shared" si="484"/>
        <v>2522.4</v>
      </c>
      <c r="J15535" s="177" t="str">
        <f t="shared" si="485"/>
        <v>Date &gt; 1920</v>
      </c>
    </row>
    <row r="15536" spans="1:10" x14ac:dyDescent="0.3">
      <c r="A15536" s="178" t="s">
        <v>3565</v>
      </c>
      <c r="B15536" s="178" t="s">
        <v>25</v>
      </c>
      <c r="C15536" s="178" t="s">
        <v>3569</v>
      </c>
      <c r="D15536" s="178" t="s">
        <v>11127</v>
      </c>
      <c r="E15536" s="179">
        <v>36788</v>
      </c>
      <c r="F15536" s="180">
        <v>0</v>
      </c>
      <c r="G15536" s="180">
        <v>2220.3000000000002</v>
      </c>
      <c r="H15536" s="180">
        <v>1480.2</v>
      </c>
      <c r="I15536" s="180">
        <f t="shared" si="484"/>
        <v>3700.5</v>
      </c>
      <c r="J15536" s="177" t="str">
        <f t="shared" si="485"/>
        <v>Date &gt; 1920</v>
      </c>
    </row>
    <row r="15537" spans="1:10" x14ac:dyDescent="0.3">
      <c r="A15537" s="178" t="s">
        <v>3565</v>
      </c>
      <c r="B15537" s="178" t="s">
        <v>25</v>
      </c>
      <c r="C15537" s="178" t="s">
        <v>3569</v>
      </c>
      <c r="D15537" s="178" t="s">
        <v>11128</v>
      </c>
      <c r="E15537" s="179">
        <v>40515</v>
      </c>
      <c r="F15537" s="180">
        <v>0</v>
      </c>
      <c r="G15537" s="180">
        <v>1395.76</v>
      </c>
      <c r="H15537" s="180">
        <v>348.93</v>
      </c>
      <c r="I15537" s="180">
        <f t="shared" si="484"/>
        <v>1744.69</v>
      </c>
      <c r="J15537" s="177" t="str">
        <f t="shared" si="485"/>
        <v>Date &gt; 1920</v>
      </c>
    </row>
    <row r="15538" spans="1:10" x14ac:dyDescent="0.3">
      <c r="A15538" s="178" t="s">
        <v>3565</v>
      </c>
      <c r="B15538" s="178" t="s">
        <v>25</v>
      </c>
      <c r="C15538" s="178" t="s">
        <v>3569</v>
      </c>
      <c r="D15538" s="178" t="s">
        <v>11129</v>
      </c>
      <c r="E15538" s="179">
        <v>43460</v>
      </c>
      <c r="F15538" s="180">
        <v>0</v>
      </c>
      <c r="G15538" s="180">
        <v>4824</v>
      </c>
      <c r="H15538" s="180">
        <v>536</v>
      </c>
      <c r="I15538" s="180">
        <f t="shared" si="484"/>
        <v>5360</v>
      </c>
      <c r="J15538" s="177" t="str">
        <f t="shared" si="485"/>
        <v>Date &gt; 1920</v>
      </c>
    </row>
    <row r="15539" spans="1:10" x14ac:dyDescent="0.3">
      <c r="A15539" s="178" t="s">
        <v>3565</v>
      </c>
      <c r="B15539" s="178" t="s">
        <v>27</v>
      </c>
      <c r="C15539" s="178" t="s">
        <v>3583</v>
      </c>
      <c r="D15539" s="178" t="s">
        <v>11130</v>
      </c>
      <c r="E15539" s="179">
        <v>18218</v>
      </c>
      <c r="F15539" s="180">
        <v>0</v>
      </c>
      <c r="G15539" s="180">
        <v>16300</v>
      </c>
      <c r="H15539" s="180">
        <v>38.56</v>
      </c>
      <c r="I15539" s="180">
        <f t="shared" si="484"/>
        <v>16338.56</v>
      </c>
      <c r="J15539" s="177" t="str">
        <f t="shared" si="485"/>
        <v>Date &gt; 1920</v>
      </c>
    </row>
    <row r="15540" spans="1:10" x14ac:dyDescent="0.3">
      <c r="A15540" s="178" t="s">
        <v>3565</v>
      </c>
      <c r="B15540" s="178" t="s">
        <v>27</v>
      </c>
      <c r="C15540" s="178" t="s">
        <v>3583</v>
      </c>
      <c r="D15540" s="178" t="s">
        <v>11131</v>
      </c>
      <c r="E15540" s="179">
        <v>32493</v>
      </c>
      <c r="F15540" s="180">
        <v>0</v>
      </c>
      <c r="G15540" s="180">
        <v>1500</v>
      </c>
      <c r="H15540" s="180">
        <v>750</v>
      </c>
      <c r="I15540" s="180">
        <f t="shared" si="484"/>
        <v>2250</v>
      </c>
      <c r="J15540" s="177" t="str">
        <f t="shared" si="485"/>
        <v>Date &gt; 1920</v>
      </c>
    </row>
    <row r="15541" spans="1:10" x14ac:dyDescent="0.3">
      <c r="A15541" s="178" t="s">
        <v>3565</v>
      </c>
      <c r="B15541" s="178" t="s">
        <v>27</v>
      </c>
      <c r="C15541" s="178" t="s">
        <v>3583</v>
      </c>
      <c r="D15541" s="178" t="s">
        <v>11131</v>
      </c>
      <c r="E15541" s="179">
        <v>32710</v>
      </c>
      <c r="F15541" s="180">
        <v>0</v>
      </c>
      <c r="G15541" s="180">
        <v>150</v>
      </c>
      <c r="H15541" s="180">
        <v>75</v>
      </c>
      <c r="I15541" s="180">
        <f t="shared" si="484"/>
        <v>225</v>
      </c>
      <c r="J15541" s="177" t="str">
        <f t="shared" si="485"/>
        <v>Date &gt; 1920</v>
      </c>
    </row>
    <row r="15542" spans="1:10" x14ac:dyDescent="0.3">
      <c r="A15542" s="178" t="s">
        <v>3565</v>
      </c>
      <c r="B15542" s="178" t="s">
        <v>27</v>
      </c>
      <c r="C15542" s="178" t="s">
        <v>3583</v>
      </c>
      <c r="D15542" s="178" t="s">
        <v>11131</v>
      </c>
      <c r="E15542" s="179">
        <v>32727</v>
      </c>
      <c r="F15542" s="180">
        <v>0</v>
      </c>
      <c r="G15542" s="180">
        <v>1527.33</v>
      </c>
      <c r="H15542" s="180">
        <v>763.67</v>
      </c>
      <c r="I15542" s="180">
        <f t="shared" si="484"/>
        <v>2291</v>
      </c>
      <c r="J15542" s="177" t="str">
        <f t="shared" si="485"/>
        <v>Date &gt; 1920</v>
      </c>
    </row>
    <row r="15543" spans="1:10" x14ac:dyDescent="0.3">
      <c r="A15543" s="178" t="s">
        <v>3565</v>
      </c>
      <c r="B15543" s="178" t="s">
        <v>27</v>
      </c>
      <c r="C15543" s="178" t="s">
        <v>3583</v>
      </c>
      <c r="D15543" s="178" t="s">
        <v>8834</v>
      </c>
      <c r="E15543" s="179">
        <v>33721</v>
      </c>
      <c r="F15543" s="180">
        <v>0</v>
      </c>
      <c r="G15543" s="180">
        <v>6360.67</v>
      </c>
      <c r="H15543" s="180">
        <v>3180.33</v>
      </c>
      <c r="I15543" s="180">
        <f t="shared" si="484"/>
        <v>9541</v>
      </c>
      <c r="J15543" s="177" t="str">
        <f t="shared" si="485"/>
        <v>Date &gt; 1920</v>
      </c>
    </row>
    <row r="15544" spans="1:10" x14ac:dyDescent="0.3">
      <c r="A15544" s="178" t="s">
        <v>3565</v>
      </c>
      <c r="B15544" s="178" t="s">
        <v>27</v>
      </c>
      <c r="C15544" s="178" t="s">
        <v>3583</v>
      </c>
      <c r="D15544" s="178" t="s">
        <v>11132</v>
      </c>
      <c r="E15544" s="179">
        <v>34220</v>
      </c>
      <c r="F15544" s="180">
        <v>0</v>
      </c>
      <c r="G15544" s="180">
        <v>23854.67</v>
      </c>
      <c r="H15544" s="180">
        <v>11927.33</v>
      </c>
      <c r="I15544" s="180">
        <f t="shared" si="484"/>
        <v>35782</v>
      </c>
      <c r="J15544" s="177" t="str">
        <f t="shared" si="485"/>
        <v>Date &gt; 1920</v>
      </c>
    </row>
    <row r="15545" spans="1:10" x14ac:dyDescent="0.3">
      <c r="A15545" s="178" t="s">
        <v>3565</v>
      </c>
      <c r="B15545" s="178" t="s">
        <v>27</v>
      </c>
      <c r="C15545" s="178" t="s">
        <v>3583</v>
      </c>
      <c r="D15545" s="178" t="s">
        <v>11132</v>
      </c>
      <c r="E15545" s="179">
        <v>34267</v>
      </c>
      <c r="F15545" s="180">
        <v>0</v>
      </c>
      <c r="G15545" s="180">
        <v>56639.11</v>
      </c>
      <c r="H15545" s="180">
        <v>31189.45</v>
      </c>
      <c r="I15545" s="180">
        <f t="shared" si="484"/>
        <v>87828.56</v>
      </c>
      <c r="J15545" s="177" t="str">
        <f t="shared" si="485"/>
        <v>Date &gt; 1920</v>
      </c>
    </row>
    <row r="15546" spans="1:10" x14ac:dyDescent="0.3">
      <c r="A15546" s="178" t="s">
        <v>3565</v>
      </c>
      <c r="B15546" s="178" t="s">
        <v>27</v>
      </c>
      <c r="C15546" s="178" t="s">
        <v>3583</v>
      </c>
      <c r="D15546" s="178" t="s">
        <v>11132</v>
      </c>
      <c r="E15546" s="179">
        <v>34296</v>
      </c>
      <c r="F15546" s="180">
        <v>0</v>
      </c>
      <c r="G15546" s="180">
        <v>159838.10999999999</v>
      </c>
      <c r="H15546" s="180">
        <v>82828.75</v>
      </c>
      <c r="I15546" s="180">
        <f t="shared" si="484"/>
        <v>242666.86</v>
      </c>
      <c r="J15546" s="177" t="str">
        <f t="shared" si="485"/>
        <v>Date &gt; 1920</v>
      </c>
    </row>
    <row r="15547" spans="1:10" x14ac:dyDescent="0.3">
      <c r="A15547" s="178" t="s">
        <v>3565</v>
      </c>
      <c r="B15547" s="178" t="s">
        <v>27</v>
      </c>
      <c r="C15547" s="178" t="s">
        <v>3583</v>
      </c>
      <c r="D15547" s="178" t="s">
        <v>11132</v>
      </c>
      <c r="E15547" s="179">
        <v>34338</v>
      </c>
      <c r="F15547" s="180">
        <v>0</v>
      </c>
      <c r="G15547" s="180">
        <v>9889.39</v>
      </c>
      <c r="H15547" s="180">
        <v>4944.71</v>
      </c>
      <c r="I15547" s="180">
        <f t="shared" si="484"/>
        <v>14834.099999999999</v>
      </c>
      <c r="J15547" s="177" t="str">
        <f t="shared" si="485"/>
        <v>Date &gt; 1920</v>
      </c>
    </row>
    <row r="15548" spans="1:10" x14ac:dyDescent="0.3">
      <c r="A15548" s="178" t="s">
        <v>3565</v>
      </c>
      <c r="B15548" s="178" t="s">
        <v>27</v>
      </c>
      <c r="C15548" s="178" t="s">
        <v>3583</v>
      </c>
      <c r="D15548" s="178" t="s">
        <v>11132</v>
      </c>
      <c r="E15548" s="179">
        <v>34396</v>
      </c>
      <c r="F15548" s="180">
        <v>0</v>
      </c>
      <c r="G15548" s="180">
        <v>24399.51</v>
      </c>
      <c r="H15548" s="180">
        <v>12199.74</v>
      </c>
      <c r="I15548" s="180">
        <f t="shared" si="484"/>
        <v>36599.25</v>
      </c>
      <c r="J15548" s="177" t="str">
        <f t="shared" si="485"/>
        <v>Date &gt; 1920</v>
      </c>
    </row>
    <row r="15549" spans="1:10" x14ac:dyDescent="0.3">
      <c r="A15549" s="178" t="s">
        <v>3565</v>
      </c>
      <c r="B15549" s="178" t="s">
        <v>27</v>
      </c>
      <c r="C15549" s="178" t="s">
        <v>3583</v>
      </c>
      <c r="D15549" s="178" t="s">
        <v>11132</v>
      </c>
      <c r="E15549" s="179">
        <v>34542</v>
      </c>
      <c r="F15549" s="180">
        <v>0</v>
      </c>
      <c r="G15549" s="180">
        <v>3080</v>
      </c>
      <c r="H15549" s="180">
        <v>1540</v>
      </c>
      <c r="I15549" s="180">
        <f t="shared" si="484"/>
        <v>4620</v>
      </c>
      <c r="J15549" s="177" t="str">
        <f t="shared" si="485"/>
        <v>Date &gt; 1920</v>
      </c>
    </row>
    <row r="15550" spans="1:10" x14ac:dyDescent="0.3">
      <c r="A15550" s="178" t="s">
        <v>3565</v>
      </c>
      <c r="B15550" s="178" t="s">
        <v>27</v>
      </c>
      <c r="C15550" s="178" t="s">
        <v>3583</v>
      </c>
      <c r="D15550" s="178" t="s">
        <v>11132</v>
      </c>
      <c r="E15550" s="179">
        <v>34562</v>
      </c>
      <c r="F15550" s="180">
        <v>0</v>
      </c>
      <c r="G15550" s="180">
        <v>240219.92</v>
      </c>
      <c r="H15550" s="180">
        <v>120124.89</v>
      </c>
      <c r="I15550" s="180">
        <f t="shared" si="484"/>
        <v>360344.81</v>
      </c>
      <c r="J15550" s="177" t="str">
        <f t="shared" si="485"/>
        <v>Date &gt; 1920</v>
      </c>
    </row>
    <row r="15551" spans="1:10" x14ac:dyDescent="0.3">
      <c r="A15551" s="178" t="s">
        <v>3565</v>
      </c>
      <c r="B15551" s="178" t="s">
        <v>27</v>
      </c>
      <c r="C15551" s="178" t="s">
        <v>3583</v>
      </c>
      <c r="D15551" s="178" t="s">
        <v>11132</v>
      </c>
      <c r="E15551" s="179">
        <v>34603</v>
      </c>
      <c r="F15551" s="180">
        <v>0</v>
      </c>
      <c r="G15551" s="180">
        <v>350</v>
      </c>
      <c r="H15551" s="180">
        <v>810.81</v>
      </c>
      <c r="I15551" s="180">
        <f t="shared" si="484"/>
        <v>1160.81</v>
      </c>
      <c r="J15551" s="177" t="str">
        <f t="shared" si="485"/>
        <v>Date &gt; 1920</v>
      </c>
    </row>
    <row r="15552" spans="1:10" x14ac:dyDescent="0.3">
      <c r="A15552" s="178" t="s">
        <v>3565</v>
      </c>
      <c r="B15552" s="178" t="s">
        <v>27</v>
      </c>
      <c r="C15552" s="178" t="s">
        <v>3583</v>
      </c>
      <c r="D15552" s="178" t="s">
        <v>11132</v>
      </c>
      <c r="E15552" s="179">
        <v>34766</v>
      </c>
      <c r="F15552" s="180">
        <v>0</v>
      </c>
      <c r="G15552" s="180">
        <v>14360.99</v>
      </c>
      <c r="H15552" s="180">
        <v>7180.5</v>
      </c>
      <c r="I15552" s="180">
        <f t="shared" si="484"/>
        <v>21541.489999999998</v>
      </c>
      <c r="J15552" s="177" t="str">
        <f t="shared" si="485"/>
        <v>Date &gt; 1920</v>
      </c>
    </row>
    <row r="15553" spans="1:10" x14ac:dyDescent="0.3">
      <c r="A15553" s="178" t="s">
        <v>3565</v>
      </c>
      <c r="B15553" s="178" t="s">
        <v>27</v>
      </c>
      <c r="C15553" s="178" t="s">
        <v>3583</v>
      </c>
      <c r="D15553" s="178" t="s">
        <v>11132</v>
      </c>
      <c r="E15553" s="179">
        <v>35039</v>
      </c>
      <c r="F15553" s="180">
        <v>0</v>
      </c>
      <c r="G15553" s="180">
        <v>26175.46</v>
      </c>
      <c r="H15553" s="180">
        <v>8194.9599999999991</v>
      </c>
      <c r="I15553" s="180">
        <f t="shared" si="484"/>
        <v>34370.42</v>
      </c>
      <c r="J15553" s="177" t="str">
        <f t="shared" si="485"/>
        <v>Date &gt; 1920</v>
      </c>
    </row>
    <row r="15554" spans="1:10" x14ac:dyDescent="0.3">
      <c r="A15554" s="178" t="s">
        <v>3565</v>
      </c>
      <c r="B15554" s="178" t="s">
        <v>27</v>
      </c>
      <c r="C15554" s="178" t="s">
        <v>3583</v>
      </c>
      <c r="D15554" s="178" t="s">
        <v>11132</v>
      </c>
      <c r="E15554" s="179">
        <v>35039</v>
      </c>
      <c r="F15554" s="180">
        <v>0</v>
      </c>
      <c r="G15554" s="180">
        <v>3075.12</v>
      </c>
      <c r="H15554" s="180">
        <v>0</v>
      </c>
      <c r="I15554" s="180">
        <f t="shared" si="484"/>
        <v>3075.12</v>
      </c>
      <c r="J15554" s="177" t="str">
        <f t="shared" si="485"/>
        <v>Date &gt; 1920</v>
      </c>
    </row>
    <row r="15555" spans="1:10" x14ac:dyDescent="0.3">
      <c r="A15555" s="178" t="s">
        <v>3565</v>
      </c>
      <c r="B15555" s="178" t="s">
        <v>27</v>
      </c>
      <c r="C15555" s="178" t="s">
        <v>3583</v>
      </c>
      <c r="D15555" s="178" t="s">
        <v>11133</v>
      </c>
      <c r="E15555" s="179">
        <v>34158</v>
      </c>
      <c r="F15555" s="180">
        <v>0</v>
      </c>
      <c r="G15555" s="180">
        <v>53790</v>
      </c>
      <c r="H15555" s="180">
        <v>26895</v>
      </c>
      <c r="I15555" s="180">
        <f t="shared" si="484"/>
        <v>80685</v>
      </c>
      <c r="J15555" s="177" t="str">
        <f t="shared" si="485"/>
        <v>Date &gt; 1920</v>
      </c>
    </row>
    <row r="15556" spans="1:10" x14ac:dyDescent="0.3">
      <c r="A15556" s="178" t="s">
        <v>3565</v>
      </c>
      <c r="B15556" s="178" t="s">
        <v>27</v>
      </c>
      <c r="C15556" s="178" t="s">
        <v>3583</v>
      </c>
      <c r="D15556" s="178" t="s">
        <v>11134</v>
      </c>
      <c r="E15556" s="179">
        <v>35108</v>
      </c>
      <c r="F15556" s="180">
        <v>0</v>
      </c>
      <c r="G15556" s="180">
        <v>1700</v>
      </c>
      <c r="H15556" s="180">
        <v>850</v>
      </c>
      <c r="I15556" s="180">
        <f t="shared" si="484"/>
        <v>2550</v>
      </c>
      <c r="J15556" s="177" t="str">
        <f t="shared" si="485"/>
        <v>Date &gt; 1920</v>
      </c>
    </row>
    <row r="15557" spans="1:10" x14ac:dyDescent="0.3">
      <c r="A15557" s="178" t="s">
        <v>3565</v>
      </c>
      <c r="B15557" s="178" t="s">
        <v>27</v>
      </c>
      <c r="C15557" s="178" t="s">
        <v>3583</v>
      </c>
      <c r="D15557" s="178" t="s">
        <v>11135</v>
      </c>
      <c r="E15557" s="179">
        <v>35537</v>
      </c>
      <c r="F15557" s="180">
        <v>0</v>
      </c>
      <c r="G15557" s="180">
        <v>3828.22</v>
      </c>
      <c r="H15557" s="180">
        <v>2088.4899999999998</v>
      </c>
      <c r="I15557" s="180">
        <f t="shared" ref="I15557:I15620" si="486">SUM(F15557:H15557)</f>
        <v>5916.7099999999991</v>
      </c>
      <c r="J15557" s="177" t="str">
        <f t="shared" ref="J15557:J15620" si="487">IF(OR(YEAR(E15557)&gt; 1920, ISBLANK(E15557)), "Date &gt; 1920", "Sketchy date")</f>
        <v>Date &gt; 1920</v>
      </c>
    </row>
    <row r="15558" spans="1:10" x14ac:dyDescent="0.3">
      <c r="A15558" s="178" t="s">
        <v>3565</v>
      </c>
      <c r="B15558" s="178" t="s">
        <v>27</v>
      </c>
      <c r="C15558" s="178" t="s">
        <v>3583</v>
      </c>
      <c r="D15558" s="178" t="s">
        <v>11135</v>
      </c>
      <c r="E15558" s="179">
        <v>35664</v>
      </c>
      <c r="F15558" s="180">
        <v>0</v>
      </c>
      <c r="G15558" s="180">
        <v>878.95</v>
      </c>
      <c r="H15558" s="180">
        <v>439.47</v>
      </c>
      <c r="I15558" s="180">
        <f t="shared" si="486"/>
        <v>1318.42</v>
      </c>
      <c r="J15558" s="177" t="str">
        <f t="shared" si="487"/>
        <v>Date &gt; 1920</v>
      </c>
    </row>
    <row r="15559" spans="1:10" x14ac:dyDescent="0.3">
      <c r="A15559" s="178" t="s">
        <v>3565</v>
      </c>
      <c r="B15559" s="178" t="s">
        <v>27</v>
      </c>
      <c r="C15559" s="178" t="s">
        <v>3583</v>
      </c>
      <c r="D15559" s="178" t="s">
        <v>11135</v>
      </c>
      <c r="E15559" s="179">
        <v>36167</v>
      </c>
      <c r="F15559" s="180">
        <v>0</v>
      </c>
      <c r="G15559" s="180">
        <v>133.33000000000001</v>
      </c>
      <c r="H15559" s="180">
        <v>66.67</v>
      </c>
      <c r="I15559" s="180">
        <f t="shared" si="486"/>
        <v>200</v>
      </c>
      <c r="J15559" s="177" t="str">
        <f t="shared" si="487"/>
        <v>Date &gt; 1920</v>
      </c>
    </row>
    <row r="15560" spans="1:10" x14ac:dyDescent="0.3">
      <c r="A15560" s="178" t="s">
        <v>3565</v>
      </c>
      <c r="B15560" s="178" t="s">
        <v>27</v>
      </c>
      <c r="C15560" s="178" t="s">
        <v>3583</v>
      </c>
      <c r="D15560" s="178" t="s">
        <v>11136</v>
      </c>
      <c r="E15560" s="179">
        <v>39127</v>
      </c>
      <c r="F15560" s="180">
        <v>0</v>
      </c>
      <c r="G15560" s="180">
        <v>33680.32</v>
      </c>
      <c r="H15560" s="180">
        <v>8420.08</v>
      </c>
      <c r="I15560" s="180">
        <f t="shared" si="486"/>
        <v>42100.4</v>
      </c>
      <c r="J15560" s="177" t="str">
        <f t="shared" si="487"/>
        <v>Date &gt; 1920</v>
      </c>
    </row>
    <row r="15561" spans="1:10" x14ac:dyDescent="0.3">
      <c r="A15561" s="178" t="s">
        <v>3565</v>
      </c>
      <c r="B15561" s="178" t="s">
        <v>27</v>
      </c>
      <c r="C15561" s="178" t="s">
        <v>3583</v>
      </c>
      <c r="D15561" s="178" t="s">
        <v>11136</v>
      </c>
      <c r="E15561" s="179">
        <v>39136</v>
      </c>
      <c r="F15561" s="180">
        <v>0</v>
      </c>
      <c r="G15561" s="180">
        <v>2720</v>
      </c>
      <c r="H15561" s="180">
        <v>680</v>
      </c>
      <c r="I15561" s="180">
        <f t="shared" si="486"/>
        <v>3400</v>
      </c>
      <c r="J15561" s="177" t="str">
        <f t="shared" si="487"/>
        <v>Date &gt; 1920</v>
      </c>
    </row>
    <row r="15562" spans="1:10" x14ac:dyDescent="0.3">
      <c r="A15562" s="178" t="s">
        <v>3565</v>
      </c>
      <c r="B15562" s="178" t="s">
        <v>27</v>
      </c>
      <c r="C15562" s="178" t="s">
        <v>3583</v>
      </c>
      <c r="D15562" s="178" t="s">
        <v>11137</v>
      </c>
      <c r="E15562" s="179">
        <v>39813</v>
      </c>
      <c r="F15562" s="180">
        <v>0</v>
      </c>
      <c r="G15562" s="180">
        <v>5111.6000000000004</v>
      </c>
      <c r="H15562" s="180">
        <v>2556</v>
      </c>
      <c r="I15562" s="180">
        <f t="shared" si="486"/>
        <v>7667.6</v>
      </c>
      <c r="J15562" s="177" t="str">
        <f t="shared" si="487"/>
        <v>Date &gt; 1920</v>
      </c>
    </row>
    <row r="15563" spans="1:10" x14ac:dyDescent="0.3">
      <c r="A15563" s="178" t="s">
        <v>3565</v>
      </c>
      <c r="B15563" s="178" t="s">
        <v>27</v>
      </c>
      <c r="C15563" s="178" t="s">
        <v>3583</v>
      </c>
      <c r="D15563" s="178" t="s">
        <v>11138</v>
      </c>
      <c r="E15563" s="179">
        <v>39734</v>
      </c>
      <c r="F15563" s="180">
        <v>0</v>
      </c>
      <c r="G15563" s="180">
        <v>20160</v>
      </c>
      <c r="H15563" s="180">
        <v>5040</v>
      </c>
      <c r="I15563" s="180">
        <f t="shared" si="486"/>
        <v>25200</v>
      </c>
      <c r="J15563" s="177" t="str">
        <f t="shared" si="487"/>
        <v>Date &gt; 1920</v>
      </c>
    </row>
    <row r="15564" spans="1:10" x14ac:dyDescent="0.3">
      <c r="A15564" s="178" t="s">
        <v>3565</v>
      </c>
      <c r="B15564" s="178" t="s">
        <v>27</v>
      </c>
      <c r="C15564" s="178" t="s">
        <v>3583</v>
      </c>
      <c r="D15564" s="178" t="s">
        <v>11138</v>
      </c>
      <c r="E15564" s="179">
        <v>39871</v>
      </c>
      <c r="F15564" s="180">
        <v>0</v>
      </c>
      <c r="G15564" s="180">
        <v>11760</v>
      </c>
      <c r="H15564" s="180">
        <v>2940</v>
      </c>
      <c r="I15564" s="180">
        <f t="shared" si="486"/>
        <v>14700</v>
      </c>
      <c r="J15564" s="177" t="str">
        <f t="shared" si="487"/>
        <v>Date &gt; 1920</v>
      </c>
    </row>
    <row r="15565" spans="1:10" x14ac:dyDescent="0.3">
      <c r="A15565" s="178" t="s">
        <v>3565</v>
      </c>
      <c r="B15565" s="178" t="s">
        <v>27</v>
      </c>
      <c r="C15565" s="178" t="s">
        <v>3583</v>
      </c>
      <c r="D15565" s="178" t="s">
        <v>11138</v>
      </c>
      <c r="E15565" s="179">
        <v>39891</v>
      </c>
      <c r="F15565" s="180">
        <v>0</v>
      </c>
      <c r="G15565" s="180">
        <v>1680</v>
      </c>
      <c r="H15565" s="180">
        <v>420</v>
      </c>
      <c r="I15565" s="180">
        <f t="shared" si="486"/>
        <v>2100</v>
      </c>
      <c r="J15565" s="177" t="str">
        <f t="shared" si="487"/>
        <v>Date &gt; 1920</v>
      </c>
    </row>
    <row r="15566" spans="1:10" x14ac:dyDescent="0.3">
      <c r="A15566" s="178" t="s">
        <v>3565</v>
      </c>
      <c r="B15566" s="178" t="s">
        <v>27</v>
      </c>
      <c r="C15566" s="178" t="s">
        <v>3583</v>
      </c>
      <c r="D15566" s="178" t="s">
        <v>11139</v>
      </c>
      <c r="E15566" s="179">
        <v>39769</v>
      </c>
      <c r="F15566" s="180">
        <v>0</v>
      </c>
      <c r="G15566" s="180">
        <v>4480</v>
      </c>
      <c r="H15566" s="180">
        <v>1120</v>
      </c>
      <c r="I15566" s="180">
        <f t="shared" si="486"/>
        <v>5600</v>
      </c>
      <c r="J15566" s="177" t="str">
        <f t="shared" si="487"/>
        <v>Date &gt; 1920</v>
      </c>
    </row>
    <row r="15567" spans="1:10" x14ac:dyDescent="0.3">
      <c r="A15567" s="178" t="s">
        <v>3565</v>
      </c>
      <c r="B15567" s="178" t="s">
        <v>27</v>
      </c>
      <c r="C15567" s="178" t="s">
        <v>3583</v>
      </c>
      <c r="D15567" s="178" t="s">
        <v>11140</v>
      </c>
      <c r="E15567" s="179">
        <v>39955</v>
      </c>
      <c r="F15567" s="180">
        <v>0</v>
      </c>
      <c r="G15567" s="180">
        <v>21098.81</v>
      </c>
      <c r="H15567" s="180">
        <v>5274.7</v>
      </c>
      <c r="I15567" s="180">
        <f t="shared" si="486"/>
        <v>26373.510000000002</v>
      </c>
      <c r="J15567" s="177" t="str">
        <f t="shared" si="487"/>
        <v>Date &gt; 1920</v>
      </c>
    </row>
    <row r="15568" spans="1:10" x14ac:dyDescent="0.3">
      <c r="A15568" s="178" t="s">
        <v>3565</v>
      </c>
      <c r="B15568" s="178" t="s">
        <v>27</v>
      </c>
      <c r="C15568" s="178" t="s">
        <v>3583</v>
      </c>
      <c r="D15568" s="178" t="s">
        <v>11140</v>
      </c>
      <c r="E15568" s="179">
        <v>40004</v>
      </c>
      <c r="F15568" s="180">
        <v>0</v>
      </c>
      <c r="G15568" s="180">
        <v>6565.19</v>
      </c>
      <c r="H15568" s="180">
        <v>2005.3</v>
      </c>
      <c r="I15568" s="180">
        <f t="shared" si="486"/>
        <v>8570.49</v>
      </c>
      <c r="J15568" s="177" t="str">
        <f t="shared" si="487"/>
        <v>Date &gt; 1920</v>
      </c>
    </row>
    <row r="15569" spans="1:10" x14ac:dyDescent="0.3">
      <c r="A15569" s="178" t="s">
        <v>3565</v>
      </c>
      <c r="B15569" s="178" t="s">
        <v>27</v>
      </c>
      <c r="C15569" s="178" t="s">
        <v>3583</v>
      </c>
      <c r="D15569" s="178" t="s">
        <v>11141</v>
      </c>
      <c r="E15569" s="179">
        <v>40120</v>
      </c>
      <c r="F15569" s="180">
        <v>0</v>
      </c>
      <c r="G15569" s="180">
        <v>353891.75</v>
      </c>
      <c r="H15569" s="180">
        <v>0</v>
      </c>
      <c r="I15569" s="180">
        <f t="shared" si="486"/>
        <v>353891.75</v>
      </c>
      <c r="J15569" s="177" t="str">
        <f t="shared" si="487"/>
        <v>Date &gt; 1920</v>
      </c>
    </row>
    <row r="15570" spans="1:10" x14ac:dyDescent="0.3">
      <c r="A15570" s="178" t="s">
        <v>3565</v>
      </c>
      <c r="B15570" s="178" t="s">
        <v>27</v>
      </c>
      <c r="C15570" s="178" t="s">
        <v>3583</v>
      </c>
      <c r="D15570" s="178" t="s">
        <v>11141</v>
      </c>
      <c r="E15570" s="179">
        <v>40136</v>
      </c>
      <c r="F15570" s="180">
        <v>0</v>
      </c>
      <c r="G15570" s="180">
        <v>854118.13</v>
      </c>
      <c r="H15570" s="180">
        <v>0</v>
      </c>
      <c r="I15570" s="180">
        <f t="shared" si="486"/>
        <v>854118.13</v>
      </c>
      <c r="J15570" s="177" t="str">
        <f t="shared" si="487"/>
        <v>Date &gt; 1920</v>
      </c>
    </row>
    <row r="15571" spans="1:10" x14ac:dyDescent="0.3">
      <c r="A15571" s="178" t="s">
        <v>3565</v>
      </c>
      <c r="B15571" s="178" t="s">
        <v>27</v>
      </c>
      <c r="C15571" s="178" t="s">
        <v>3583</v>
      </c>
      <c r="D15571" s="178" t="s">
        <v>11141</v>
      </c>
      <c r="E15571" s="179">
        <v>40178</v>
      </c>
      <c r="F15571" s="180">
        <v>0</v>
      </c>
      <c r="G15571" s="180">
        <v>128946.49</v>
      </c>
      <c r="H15571" s="180">
        <v>0</v>
      </c>
      <c r="I15571" s="180">
        <f t="shared" si="486"/>
        <v>128946.49</v>
      </c>
      <c r="J15571" s="177" t="str">
        <f t="shared" si="487"/>
        <v>Date &gt; 1920</v>
      </c>
    </row>
    <row r="15572" spans="1:10" x14ac:dyDescent="0.3">
      <c r="A15572" s="178" t="s">
        <v>3565</v>
      </c>
      <c r="B15572" s="178" t="s">
        <v>27</v>
      </c>
      <c r="C15572" s="178" t="s">
        <v>3583</v>
      </c>
      <c r="D15572" s="178" t="s">
        <v>11141</v>
      </c>
      <c r="E15572" s="179">
        <v>40207</v>
      </c>
      <c r="F15572" s="180">
        <v>0</v>
      </c>
      <c r="G15572" s="180">
        <v>148974.99</v>
      </c>
      <c r="H15572" s="180">
        <v>0</v>
      </c>
      <c r="I15572" s="180">
        <f t="shared" si="486"/>
        <v>148974.99</v>
      </c>
      <c r="J15572" s="177" t="str">
        <f t="shared" si="487"/>
        <v>Date &gt; 1920</v>
      </c>
    </row>
    <row r="15573" spans="1:10" x14ac:dyDescent="0.3">
      <c r="A15573" s="178" t="s">
        <v>3565</v>
      </c>
      <c r="B15573" s="178" t="s">
        <v>27</v>
      </c>
      <c r="C15573" s="178" t="s">
        <v>3583</v>
      </c>
      <c r="D15573" s="178" t="s">
        <v>11141</v>
      </c>
      <c r="E15573" s="179">
        <v>40239</v>
      </c>
      <c r="F15573" s="180">
        <v>0</v>
      </c>
      <c r="G15573" s="180">
        <v>5844</v>
      </c>
      <c r="H15573" s="180">
        <v>0</v>
      </c>
      <c r="I15573" s="180">
        <f t="shared" si="486"/>
        <v>5844</v>
      </c>
      <c r="J15573" s="177" t="str">
        <f t="shared" si="487"/>
        <v>Date &gt; 1920</v>
      </c>
    </row>
    <row r="15574" spans="1:10" x14ac:dyDescent="0.3">
      <c r="A15574" s="178" t="s">
        <v>3565</v>
      </c>
      <c r="B15574" s="178" t="s">
        <v>27</v>
      </c>
      <c r="C15574" s="178" t="s">
        <v>3583</v>
      </c>
      <c r="D15574" s="178" t="s">
        <v>11141</v>
      </c>
      <c r="E15574" s="179">
        <v>41008</v>
      </c>
      <c r="F15574" s="180">
        <v>0</v>
      </c>
      <c r="G15574" s="180">
        <v>8597.76</v>
      </c>
      <c r="H15574" s="180">
        <v>0</v>
      </c>
      <c r="I15574" s="180">
        <f t="shared" si="486"/>
        <v>8597.76</v>
      </c>
      <c r="J15574" s="177" t="str">
        <f t="shared" si="487"/>
        <v>Date &gt; 1920</v>
      </c>
    </row>
    <row r="15575" spans="1:10" x14ac:dyDescent="0.3">
      <c r="A15575" s="178" t="s">
        <v>3565</v>
      </c>
      <c r="B15575" s="178" t="s">
        <v>27</v>
      </c>
      <c r="C15575" s="178" t="s">
        <v>3583</v>
      </c>
      <c r="D15575" s="178" t="s">
        <v>11142</v>
      </c>
      <c r="E15575" s="179">
        <v>42187</v>
      </c>
      <c r="F15575" s="180">
        <v>0</v>
      </c>
      <c r="G15575" s="180">
        <v>7433.52</v>
      </c>
      <c r="H15575" s="180">
        <v>1858.38</v>
      </c>
      <c r="I15575" s="180">
        <f t="shared" si="486"/>
        <v>9291.9000000000015</v>
      </c>
      <c r="J15575" s="177" t="str">
        <f t="shared" si="487"/>
        <v>Date &gt; 1920</v>
      </c>
    </row>
    <row r="15576" spans="1:10" x14ac:dyDescent="0.3">
      <c r="A15576" s="178" t="s">
        <v>3565</v>
      </c>
      <c r="B15576" s="178" t="s">
        <v>27</v>
      </c>
      <c r="C15576" s="178" t="s">
        <v>3583</v>
      </c>
      <c r="D15576" s="178" t="s">
        <v>11143</v>
      </c>
      <c r="E15576" s="179">
        <v>41667</v>
      </c>
      <c r="F15576" s="180">
        <v>0</v>
      </c>
      <c r="G15576" s="180">
        <v>3476.2</v>
      </c>
      <c r="H15576" s="180">
        <v>869.05</v>
      </c>
      <c r="I15576" s="180">
        <f t="shared" si="486"/>
        <v>4345.25</v>
      </c>
      <c r="J15576" s="177" t="str">
        <f t="shared" si="487"/>
        <v>Date &gt; 1920</v>
      </c>
    </row>
    <row r="15577" spans="1:10" x14ac:dyDescent="0.3">
      <c r="A15577" s="178" t="s">
        <v>3565</v>
      </c>
      <c r="B15577" s="178" t="s">
        <v>27</v>
      </c>
      <c r="C15577" s="178" t="s">
        <v>3583</v>
      </c>
      <c r="D15577" s="178" t="s">
        <v>11144</v>
      </c>
      <c r="E15577" s="179">
        <v>42331</v>
      </c>
      <c r="F15577" s="180">
        <v>0</v>
      </c>
      <c r="G15577" s="180">
        <v>19194.75</v>
      </c>
      <c r="H15577" s="180">
        <v>2132.75</v>
      </c>
      <c r="I15577" s="180">
        <f t="shared" si="486"/>
        <v>21327.5</v>
      </c>
      <c r="J15577" s="177" t="str">
        <f t="shared" si="487"/>
        <v>Date &gt; 1920</v>
      </c>
    </row>
    <row r="15578" spans="1:10" x14ac:dyDescent="0.3">
      <c r="A15578" s="178" t="s">
        <v>3565</v>
      </c>
      <c r="B15578" s="178" t="s">
        <v>27</v>
      </c>
      <c r="C15578" s="178" t="s">
        <v>3583</v>
      </c>
      <c r="D15578" s="178" t="s">
        <v>11145</v>
      </c>
      <c r="E15578" s="179">
        <v>43033</v>
      </c>
      <c r="F15578" s="180">
        <v>0</v>
      </c>
      <c r="G15578" s="180">
        <v>9719.19</v>
      </c>
      <c r="H15578" s="180">
        <v>1079.9100000000001</v>
      </c>
      <c r="I15578" s="180">
        <f t="shared" si="486"/>
        <v>10799.1</v>
      </c>
      <c r="J15578" s="177" t="str">
        <f t="shared" si="487"/>
        <v>Date &gt; 1920</v>
      </c>
    </row>
    <row r="15579" spans="1:10" x14ac:dyDescent="0.3">
      <c r="A15579" s="178" t="s">
        <v>3565</v>
      </c>
      <c r="B15579" s="178" t="s">
        <v>27</v>
      </c>
      <c r="C15579" s="178" t="s">
        <v>3583</v>
      </c>
      <c r="D15579" s="178" t="s">
        <v>6357</v>
      </c>
      <c r="E15579" s="179">
        <v>44131</v>
      </c>
      <c r="F15579" s="180">
        <v>0</v>
      </c>
      <c r="G15579" s="180">
        <v>18577</v>
      </c>
      <c r="H15579" s="180">
        <v>978</v>
      </c>
      <c r="I15579" s="180">
        <f t="shared" si="486"/>
        <v>19555</v>
      </c>
      <c r="J15579" s="177" t="str">
        <f t="shared" si="487"/>
        <v>Date &gt; 1920</v>
      </c>
    </row>
    <row r="15580" spans="1:10" x14ac:dyDescent="0.3">
      <c r="A15580" s="178" t="s">
        <v>3565</v>
      </c>
      <c r="B15580" s="178" t="s">
        <v>31</v>
      </c>
      <c r="C15580" s="178" t="s">
        <v>11146</v>
      </c>
      <c r="D15580" s="178" t="s">
        <v>11147</v>
      </c>
      <c r="E15580" s="179">
        <v>17401</v>
      </c>
      <c r="F15580" s="180">
        <v>0</v>
      </c>
      <c r="G15580" s="180">
        <v>7741.02</v>
      </c>
      <c r="H15580" s="180">
        <v>8341.02</v>
      </c>
      <c r="I15580" s="180">
        <f t="shared" si="486"/>
        <v>16082.04</v>
      </c>
      <c r="J15580" s="177" t="str">
        <f t="shared" si="487"/>
        <v>Date &gt; 1920</v>
      </c>
    </row>
    <row r="15581" spans="1:10" x14ac:dyDescent="0.3">
      <c r="A15581" s="178" t="s">
        <v>3565</v>
      </c>
      <c r="B15581" s="178" t="s">
        <v>31</v>
      </c>
      <c r="C15581" s="178" t="s">
        <v>11146</v>
      </c>
      <c r="D15581" s="178" t="s">
        <v>11148</v>
      </c>
      <c r="E15581" s="179">
        <v>22551</v>
      </c>
      <c r="F15581" s="180">
        <v>0</v>
      </c>
      <c r="G15581" s="180">
        <v>13373.76</v>
      </c>
      <c r="H15581" s="180">
        <v>0</v>
      </c>
      <c r="I15581" s="180">
        <f t="shared" si="486"/>
        <v>13373.76</v>
      </c>
      <c r="J15581" s="177" t="str">
        <f t="shared" si="487"/>
        <v>Date &gt; 1920</v>
      </c>
    </row>
    <row r="15582" spans="1:10" x14ac:dyDescent="0.3">
      <c r="A15582" s="178" t="s">
        <v>3565</v>
      </c>
      <c r="B15582" s="178" t="s">
        <v>31</v>
      </c>
      <c r="C15582" s="178" t="s">
        <v>11146</v>
      </c>
      <c r="D15582" s="178" t="s">
        <v>11149</v>
      </c>
      <c r="E15582" s="179">
        <v>22476</v>
      </c>
      <c r="F15582" s="180">
        <v>0</v>
      </c>
      <c r="G15582" s="180">
        <v>1000</v>
      </c>
      <c r="H15582" s="180">
        <v>86.5</v>
      </c>
      <c r="I15582" s="180">
        <f t="shared" si="486"/>
        <v>1086.5</v>
      </c>
      <c r="J15582" s="177" t="str">
        <f t="shared" si="487"/>
        <v>Date &gt; 1920</v>
      </c>
    </row>
    <row r="15583" spans="1:10" x14ac:dyDescent="0.3">
      <c r="A15583" s="178" t="s">
        <v>3565</v>
      </c>
      <c r="B15583" s="178" t="s">
        <v>31</v>
      </c>
      <c r="C15583" s="178" t="s">
        <v>11146</v>
      </c>
      <c r="D15583" s="178" t="s">
        <v>11150</v>
      </c>
      <c r="E15583" s="179">
        <v>30278</v>
      </c>
      <c r="F15583" s="180">
        <v>0</v>
      </c>
      <c r="G15583" s="180">
        <v>32000</v>
      </c>
      <c r="H15583" s="180">
        <v>16000</v>
      </c>
      <c r="I15583" s="180">
        <f t="shared" si="486"/>
        <v>48000</v>
      </c>
      <c r="J15583" s="177" t="str">
        <f t="shared" si="487"/>
        <v>Date &gt; 1920</v>
      </c>
    </row>
    <row r="15584" spans="1:10" x14ac:dyDescent="0.3">
      <c r="A15584" s="178" t="s">
        <v>3565</v>
      </c>
      <c r="B15584" s="178" t="s">
        <v>31</v>
      </c>
      <c r="C15584" s="178" t="s">
        <v>11146</v>
      </c>
      <c r="D15584" s="178" t="s">
        <v>11150</v>
      </c>
      <c r="E15584" s="179">
        <v>33938</v>
      </c>
      <c r="F15584" s="180">
        <v>0</v>
      </c>
      <c r="G15584" s="180">
        <v>2000</v>
      </c>
      <c r="H15584" s="180">
        <v>5125.13</v>
      </c>
      <c r="I15584" s="180">
        <f t="shared" si="486"/>
        <v>7125.13</v>
      </c>
      <c r="J15584" s="177" t="str">
        <f t="shared" si="487"/>
        <v>Date &gt; 1920</v>
      </c>
    </row>
    <row r="15585" spans="1:10" x14ac:dyDescent="0.3">
      <c r="A15585" s="178" t="s">
        <v>3565</v>
      </c>
      <c r="B15585" s="178" t="s">
        <v>31</v>
      </c>
      <c r="C15585" s="178" t="s">
        <v>11146</v>
      </c>
      <c r="D15585" s="178" t="s">
        <v>7418</v>
      </c>
      <c r="E15585" s="179">
        <v>31090</v>
      </c>
      <c r="F15585" s="180">
        <v>0</v>
      </c>
      <c r="G15585" s="180">
        <v>763.77</v>
      </c>
      <c r="H15585" s="180">
        <v>381.89</v>
      </c>
      <c r="I15585" s="180">
        <f t="shared" si="486"/>
        <v>1145.6599999999999</v>
      </c>
      <c r="J15585" s="177" t="str">
        <f t="shared" si="487"/>
        <v>Date &gt; 1920</v>
      </c>
    </row>
    <row r="15586" spans="1:10" x14ac:dyDescent="0.3">
      <c r="A15586" s="178" t="s">
        <v>3565</v>
      </c>
      <c r="B15586" s="178" t="s">
        <v>31</v>
      </c>
      <c r="C15586" s="178" t="s">
        <v>11146</v>
      </c>
      <c r="D15586" s="178" t="s">
        <v>11151</v>
      </c>
      <c r="E15586" s="179">
        <v>32735</v>
      </c>
      <c r="F15586" s="180">
        <v>0</v>
      </c>
      <c r="G15586" s="180">
        <v>8600</v>
      </c>
      <c r="H15586" s="180">
        <v>4300</v>
      </c>
      <c r="I15586" s="180">
        <f t="shared" si="486"/>
        <v>12900</v>
      </c>
      <c r="J15586" s="177" t="str">
        <f t="shared" si="487"/>
        <v>Date &gt; 1920</v>
      </c>
    </row>
    <row r="15587" spans="1:10" x14ac:dyDescent="0.3">
      <c r="A15587" s="178" t="s">
        <v>3565</v>
      </c>
      <c r="B15587" s="178" t="s">
        <v>31</v>
      </c>
      <c r="C15587" s="178" t="s">
        <v>11146</v>
      </c>
      <c r="D15587" s="178" t="s">
        <v>11152</v>
      </c>
      <c r="E15587" s="179">
        <v>33617</v>
      </c>
      <c r="F15587" s="180">
        <v>0</v>
      </c>
      <c r="G15587" s="180">
        <v>1186.67</v>
      </c>
      <c r="H15587" s="180">
        <v>593.33000000000004</v>
      </c>
      <c r="I15587" s="180">
        <f t="shared" si="486"/>
        <v>1780</v>
      </c>
      <c r="J15587" s="177" t="str">
        <f t="shared" si="487"/>
        <v>Date &gt; 1920</v>
      </c>
    </row>
    <row r="15588" spans="1:10" x14ac:dyDescent="0.3">
      <c r="A15588" s="178" t="s">
        <v>3565</v>
      </c>
      <c r="B15588" s="178" t="s">
        <v>31</v>
      </c>
      <c r="C15588" s="178" t="s">
        <v>11146</v>
      </c>
      <c r="D15588" s="178" t="s">
        <v>11153</v>
      </c>
      <c r="E15588" s="179">
        <v>33938</v>
      </c>
      <c r="F15588" s="180">
        <v>0</v>
      </c>
      <c r="G15588" s="180">
        <v>2140.67</v>
      </c>
      <c r="H15588" s="180">
        <v>1070.33</v>
      </c>
      <c r="I15588" s="180">
        <f t="shared" si="486"/>
        <v>3211</v>
      </c>
      <c r="J15588" s="177" t="str">
        <f t="shared" si="487"/>
        <v>Date &gt; 1920</v>
      </c>
    </row>
    <row r="15589" spans="1:10" x14ac:dyDescent="0.3">
      <c r="A15589" s="178" t="s">
        <v>3565</v>
      </c>
      <c r="B15589" s="178" t="s">
        <v>31</v>
      </c>
      <c r="C15589" s="178" t="s">
        <v>11146</v>
      </c>
      <c r="D15589" s="178" t="s">
        <v>11153</v>
      </c>
      <c r="E15589" s="179">
        <v>34534</v>
      </c>
      <c r="F15589" s="180">
        <v>0</v>
      </c>
      <c r="G15589" s="180">
        <v>59.33</v>
      </c>
      <c r="H15589" s="180">
        <v>1961.33</v>
      </c>
      <c r="I15589" s="180">
        <f t="shared" si="486"/>
        <v>2020.6599999999999</v>
      </c>
      <c r="J15589" s="177" t="str">
        <f t="shared" si="487"/>
        <v>Date &gt; 1920</v>
      </c>
    </row>
    <row r="15590" spans="1:10" x14ac:dyDescent="0.3">
      <c r="A15590" s="178" t="s">
        <v>3565</v>
      </c>
      <c r="B15590" s="178" t="s">
        <v>31</v>
      </c>
      <c r="C15590" s="178" t="s">
        <v>11146</v>
      </c>
      <c r="D15590" s="178" t="s">
        <v>11153</v>
      </c>
      <c r="E15590" s="179">
        <v>34534</v>
      </c>
      <c r="F15590" s="180">
        <v>0</v>
      </c>
      <c r="G15590" s="180">
        <v>3863.34</v>
      </c>
      <c r="H15590" s="180">
        <v>0</v>
      </c>
      <c r="I15590" s="180">
        <f t="shared" si="486"/>
        <v>3863.34</v>
      </c>
      <c r="J15590" s="177" t="str">
        <f t="shared" si="487"/>
        <v>Date &gt; 1920</v>
      </c>
    </row>
    <row r="15591" spans="1:10" x14ac:dyDescent="0.3">
      <c r="A15591" s="178" t="s">
        <v>3565</v>
      </c>
      <c r="B15591" s="178" t="s">
        <v>31</v>
      </c>
      <c r="C15591" s="178" t="s">
        <v>11146</v>
      </c>
      <c r="D15591" s="178" t="s">
        <v>11154</v>
      </c>
      <c r="E15591" s="179">
        <v>35811</v>
      </c>
      <c r="F15591" s="180">
        <v>0</v>
      </c>
      <c r="G15591" s="180">
        <v>3727.18</v>
      </c>
      <c r="H15591" s="180">
        <v>2484.79</v>
      </c>
      <c r="I15591" s="180">
        <f t="shared" si="486"/>
        <v>6211.9699999999993</v>
      </c>
      <c r="J15591" s="177" t="str">
        <f t="shared" si="487"/>
        <v>Date &gt; 1920</v>
      </c>
    </row>
    <row r="15592" spans="1:10" x14ac:dyDescent="0.3">
      <c r="A15592" s="178" t="s">
        <v>3565</v>
      </c>
      <c r="B15592" s="178" t="s">
        <v>31</v>
      </c>
      <c r="C15592" s="178" t="s">
        <v>11146</v>
      </c>
      <c r="D15592" s="178" t="s">
        <v>11155</v>
      </c>
      <c r="E15592" s="179">
        <v>38030</v>
      </c>
      <c r="F15592" s="180">
        <v>0</v>
      </c>
      <c r="G15592" s="180">
        <v>13528.75</v>
      </c>
      <c r="H15592" s="180">
        <v>0</v>
      </c>
      <c r="I15592" s="180">
        <f t="shared" si="486"/>
        <v>13528.75</v>
      </c>
      <c r="J15592" s="177" t="str">
        <f t="shared" si="487"/>
        <v>Date &gt; 1920</v>
      </c>
    </row>
    <row r="15593" spans="1:10" x14ac:dyDescent="0.3">
      <c r="A15593" s="178" t="s">
        <v>3565</v>
      </c>
      <c r="B15593" s="178" t="s">
        <v>33</v>
      </c>
      <c r="C15593" s="178" t="s">
        <v>3639</v>
      </c>
      <c r="D15593" s="178" t="s">
        <v>11156</v>
      </c>
      <c r="E15593" s="179">
        <v>17933</v>
      </c>
      <c r="F15593" s="180">
        <v>57303.34</v>
      </c>
      <c r="G15593" s="180">
        <v>38441.5</v>
      </c>
      <c r="H15593" s="180">
        <v>18861.84</v>
      </c>
      <c r="I15593" s="180">
        <f t="shared" si="486"/>
        <v>114606.68</v>
      </c>
      <c r="J15593" s="177" t="str">
        <f t="shared" si="487"/>
        <v>Date &gt; 1920</v>
      </c>
    </row>
    <row r="15594" spans="1:10" x14ac:dyDescent="0.3">
      <c r="A15594" s="178" t="s">
        <v>3565</v>
      </c>
      <c r="B15594" s="178" t="s">
        <v>33</v>
      </c>
      <c r="C15594" s="178" t="s">
        <v>3639</v>
      </c>
      <c r="D15594" s="178" t="s">
        <v>11157</v>
      </c>
      <c r="E15594" s="179">
        <v>17931</v>
      </c>
      <c r="F15594" s="180">
        <v>50589.13</v>
      </c>
      <c r="G15594" s="180">
        <v>33726.1</v>
      </c>
      <c r="H15594" s="180">
        <v>16863.04</v>
      </c>
      <c r="I15594" s="180">
        <f t="shared" si="486"/>
        <v>101178.26999999999</v>
      </c>
      <c r="J15594" s="177" t="str">
        <f t="shared" si="487"/>
        <v>Date &gt; 1920</v>
      </c>
    </row>
    <row r="15595" spans="1:10" x14ac:dyDescent="0.3">
      <c r="A15595" s="178" t="s">
        <v>3565</v>
      </c>
      <c r="B15595" s="178" t="s">
        <v>33</v>
      </c>
      <c r="C15595" s="178" t="s">
        <v>3639</v>
      </c>
      <c r="D15595" s="178" t="s">
        <v>8471</v>
      </c>
      <c r="E15595" s="179">
        <v>18421</v>
      </c>
      <c r="F15595" s="180">
        <v>8968.11</v>
      </c>
      <c r="G15595" s="180">
        <v>8968.1</v>
      </c>
      <c r="H15595" s="180">
        <v>0</v>
      </c>
      <c r="I15595" s="180">
        <f t="shared" si="486"/>
        <v>17936.21</v>
      </c>
      <c r="J15595" s="177" t="str">
        <f t="shared" si="487"/>
        <v>Date &gt; 1920</v>
      </c>
    </row>
    <row r="15596" spans="1:10" x14ac:dyDescent="0.3">
      <c r="A15596" s="178" t="s">
        <v>3565</v>
      </c>
      <c r="B15596" s="178" t="s">
        <v>33</v>
      </c>
      <c r="C15596" s="178" t="s">
        <v>3639</v>
      </c>
      <c r="D15596" s="178" t="s">
        <v>11158</v>
      </c>
      <c r="E15596" s="179">
        <v>18421</v>
      </c>
      <c r="F15596" s="180">
        <v>4584.01</v>
      </c>
      <c r="G15596" s="180">
        <v>4584.0200000000004</v>
      </c>
      <c r="H15596" s="180">
        <v>0</v>
      </c>
      <c r="I15596" s="180">
        <f t="shared" si="486"/>
        <v>9168.0300000000007</v>
      </c>
      <c r="J15596" s="177" t="str">
        <f t="shared" si="487"/>
        <v>Date &gt; 1920</v>
      </c>
    </row>
    <row r="15597" spans="1:10" x14ac:dyDescent="0.3">
      <c r="A15597" s="178" t="s">
        <v>3565</v>
      </c>
      <c r="B15597" s="178" t="s">
        <v>33</v>
      </c>
      <c r="C15597" s="178" t="s">
        <v>3639</v>
      </c>
      <c r="D15597" s="178" t="s">
        <v>7940</v>
      </c>
      <c r="E15597" s="179">
        <v>18421</v>
      </c>
      <c r="F15597" s="180">
        <v>15169.92</v>
      </c>
      <c r="G15597" s="180">
        <v>15169.92</v>
      </c>
      <c r="H15597" s="180">
        <v>5</v>
      </c>
      <c r="I15597" s="180">
        <f t="shared" si="486"/>
        <v>30344.84</v>
      </c>
      <c r="J15597" s="177" t="str">
        <f t="shared" si="487"/>
        <v>Date &gt; 1920</v>
      </c>
    </row>
    <row r="15598" spans="1:10" x14ac:dyDescent="0.3">
      <c r="A15598" s="178" t="s">
        <v>3565</v>
      </c>
      <c r="B15598" s="178" t="s">
        <v>33</v>
      </c>
      <c r="C15598" s="178" t="s">
        <v>3639</v>
      </c>
      <c r="D15598" s="178" t="s">
        <v>11159</v>
      </c>
      <c r="E15598" s="179">
        <v>18658</v>
      </c>
      <c r="F15598" s="180">
        <v>4367.71</v>
      </c>
      <c r="G15598" s="180">
        <v>4367.71</v>
      </c>
      <c r="H15598" s="180">
        <v>0</v>
      </c>
      <c r="I15598" s="180">
        <f t="shared" si="486"/>
        <v>8735.42</v>
      </c>
      <c r="J15598" s="177" t="str">
        <f t="shared" si="487"/>
        <v>Date &gt; 1920</v>
      </c>
    </row>
    <row r="15599" spans="1:10" x14ac:dyDescent="0.3">
      <c r="A15599" s="178" t="s">
        <v>3565</v>
      </c>
      <c r="B15599" s="178" t="s">
        <v>33</v>
      </c>
      <c r="C15599" s="178" t="s">
        <v>3639</v>
      </c>
      <c r="D15599" s="178" t="s">
        <v>11160</v>
      </c>
      <c r="E15599" s="179">
        <v>18580</v>
      </c>
      <c r="F15599" s="180">
        <v>0</v>
      </c>
      <c r="G15599" s="180">
        <v>664.13</v>
      </c>
      <c r="H15599" s="180">
        <v>332.07</v>
      </c>
      <c r="I15599" s="180">
        <f t="shared" si="486"/>
        <v>996.2</v>
      </c>
      <c r="J15599" s="177" t="str">
        <f t="shared" si="487"/>
        <v>Date &gt; 1920</v>
      </c>
    </row>
    <row r="15600" spans="1:10" x14ac:dyDescent="0.3">
      <c r="A15600" s="178" t="s">
        <v>3565</v>
      </c>
      <c r="B15600" s="178" t="s">
        <v>33</v>
      </c>
      <c r="C15600" s="178" t="s">
        <v>3639</v>
      </c>
      <c r="D15600" s="178" t="s">
        <v>11161</v>
      </c>
      <c r="E15600" s="179">
        <v>18496</v>
      </c>
      <c r="F15600" s="180">
        <v>0</v>
      </c>
      <c r="G15600" s="180">
        <v>800</v>
      </c>
      <c r="H15600" s="180">
        <v>404.58</v>
      </c>
      <c r="I15600" s="180">
        <f t="shared" si="486"/>
        <v>1204.58</v>
      </c>
      <c r="J15600" s="177" t="str">
        <f t="shared" si="487"/>
        <v>Date &gt; 1920</v>
      </c>
    </row>
    <row r="15601" spans="1:10" x14ac:dyDescent="0.3">
      <c r="A15601" s="178" t="s">
        <v>3565</v>
      </c>
      <c r="B15601" s="178" t="s">
        <v>33</v>
      </c>
      <c r="C15601" s="178" t="s">
        <v>3639</v>
      </c>
      <c r="D15601" s="178" t="s">
        <v>11162</v>
      </c>
      <c r="E15601" s="179">
        <v>19003</v>
      </c>
      <c r="F15601" s="180">
        <v>0</v>
      </c>
      <c r="G15601" s="180">
        <v>1442.63</v>
      </c>
      <c r="H15601" s="180">
        <v>0</v>
      </c>
      <c r="I15601" s="180">
        <f t="shared" si="486"/>
        <v>1442.63</v>
      </c>
      <c r="J15601" s="177" t="str">
        <f t="shared" si="487"/>
        <v>Date &gt; 1920</v>
      </c>
    </row>
    <row r="15602" spans="1:10" x14ac:dyDescent="0.3">
      <c r="A15602" s="178" t="s">
        <v>3565</v>
      </c>
      <c r="B15602" s="178" t="s">
        <v>33</v>
      </c>
      <c r="C15602" s="178" t="s">
        <v>3639</v>
      </c>
      <c r="D15602" s="178" t="s">
        <v>8992</v>
      </c>
      <c r="E15602" s="179">
        <v>40030</v>
      </c>
      <c r="F15602" s="180">
        <v>0</v>
      </c>
      <c r="G15602" s="180">
        <v>8113.94</v>
      </c>
      <c r="H15602" s="180">
        <v>8113.93</v>
      </c>
      <c r="I15602" s="180">
        <f t="shared" si="486"/>
        <v>16227.869999999999</v>
      </c>
      <c r="J15602" s="177" t="str">
        <f t="shared" si="487"/>
        <v>Date &gt; 1920</v>
      </c>
    </row>
    <row r="15603" spans="1:10" x14ac:dyDescent="0.3">
      <c r="A15603" s="178" t="s">
        <v>3565</v>
      </c>
      <c r="B15603" s="178" t="s">
        <v>33</v>
      </c>
      <c r="C15603" s="178" t="s">
        <v>3639</v>
      </c>
      <c r="D15603" s="178" t="s">
        <v>8992</v>
      </c>
      <c r="E15603" s="179">
        <v>40036</v>
      </c>
      <c r="F15603" s="180">
        <v>0</v>
      </c>
      <c r="G15603" s="180">
        <v>27181.13</v>
      </c>
      <c r="H15603" s="180">
        <v>148355.79</v>
      </c>
      <c r="I15603" s="180">
        <f t="shared" si="486"/>
        <v>175536.92</v>
      </c>
      <c r="J15603" s="177" t="str">
        <f t="shared" si="487"/>
        <v>Date &gt; 1920</v>
      </c>
    </row>
    <row r="15604" spans="1:10" x14ac:dyDescent="0.3">
      <c r="A15604" s="178" t="s">
        <v>3565</v>
      </c>
      <c r="B15604" s="178" t="s">
        <v>33</v>
      </c>
      <c r="C15604" s="178" t="s">
        <v>3639</v>
      </c>
      <c r="D15604" s="178" t="s">
        <v>8992</v>
      </c>
      <c r="E15604" s="179">
        <v>40085</v>
      </c>
      <c r="F15604" s="180">
        <v>0</v>
      </c>
      <c r="G15604" s="180">
        <v>57753.59</v>
      </c>
      <c r="H15604" s="180">
        <v>0</v>
      </c>
      <c r="I15604" s="180">
        <f t="shared" si="486"/>
        <v>57753.59</v>
      </c>
      <c r="J15604" s="177" t="str">
        <f t="shared" si="487"/>
        <v>Date &gt; 1920</v>
      </c>
    </row>
    <row r="15605" spans="1:10" x14ac:dyDescent="0.3">
      <c r="A15605" s="178" t="s">
        <v>3565</v>
      </c>
      <c r="B15605" s="178" t="s">
        <v>33</v>
      </c>
      <c r="C15605" s="178" t="s">
        <v>3639</v>
      </c>
      <c r="D15605" s="178" t="s">
        <v>8992</v>
      </c>
      <c r="E15605" s="179">
        <v>40119</v>
      </c>
      <c r="F15605" s="180">
        <v>0</v>
      </c>
      <c r="G15605" s="180">
        <v>55118.85</v>
      </c>
      <c r="H15605" s="180">
        <v>0</v>
      </c>
      <c r="I15605" s="180">
        <f t="shared" si="486"/>
        <v>55118.85</v>
      </c>
      <c r="J15605" s="177" t="str">
        <f t="shared" si="487"/>
        <v>Date &gt; 1920</v>
      </c>
    </row>
    <row r="15606" spans="1:10" x14ac:dyDescent="0.3">
      <c r="A15606" s="178" t="s">
        <v>3565</v>
      </c>
      <c r="B15606" s="178" t="s">
        <v>33</v>
      </c>
      <c r="C15606" s="178" t="s">
        <v>3639</v>
      </c>
      <c r="D15606" s="178" t="s">
        <v>8992</v>
      </c>
      <c r="E15606" s="179">
        <v>40163</v>
      </c>
      <c r="F15606" s="180">
        <v>0</v>
      </c>
      <c r="G15606" s="180">
        <v>8302.2099999999991</v>
      </c>
      <c r="H15606" s="180">
        <v>0</v>
      </c>
      <c r="I15606" s="180">
        <f t="shared" si="486"/>
        <v>8302.2099999999991</v>
      </c>
      <c r="J15606" s="177" t="str">
        <f t="shared" si="487"/>
        <v>Date &gt; 1920</v>
      </c>
    </row>
    <row r="15607" spans="1:10" x14ac:dyDescent="0.3">
      <c r="A15607" s="178" t="s">
        <v>3565</v>
      </c>
      <c r="B15607" s="178" t="s">
        <v>33</v>
      </c>
      <c r="C15607" s="178" t="s">
        <v>3639</v>
      </c>
      <c r="D15607" s="178" t="s">
        <v>8992</v>
      </c>
      <c r="E15607" s="179">
        <v>40189</v>
      </c>
      <c r="F15607" s="180">
        <v>0</v>
      </c>
      <c r="G15607" s="180">
        <v>1047.6300000000001</v>
      </c>
      <c r="H15607" s="180">
        <v>1047.6300000000001</v>
      </c>
      <c r="I15607" s="180">
        <f t="shared" si="486"/>
        <v>2095.2600000000002</v>
      </c>
      <c r="J15607" s="177" t="str">
        <f t="shared" si="487"/>
        <v>Date &gt; 1920</v>
      </c>
    </row>
    <row r="15608" spans="1:10" x14ac:dyDescent="0.3">
      <c r="A15608" s="178" t="s">
        <v>3565</v>
      </c>
      <c r="B15608" s="178" t="s">
        <v>33</v>
      </c>
      <c r="C15608" s="178" t="s">
        <v>3639</v>
      </c>
      <c r="D15608" s="178" t="s">
        <v>11163</v>
      </c>
      <c r="E15608" s="179">
        <v>40079</v>
      </c>
      <c r="F15608" s="180">
        <v>376003</v>
      </c>
      <c r="G15608" s="180">
        <v>0</v>
      </c>
      <c r="H15608" s="180">
        <v>19790.55</v>
      </c>
      <c r="I15608" s="180">
        <f t="shared" si="486"/>
        <v>395793.55</v>
      </c>
      <c r="J15608" s="177" t="str">
        <f t="shared" si="487"/>
        <v>Date &gt; 1920</v>
      </c>
    </row>
    <row r="15609" spans="1:10" x14ac:dyDescent="0.3">
      <c r="A15609" s="178" t="s">
        <v>3565</v>
      </c>
      <c r="B15609" s="178" t="s">
        <v>33</v>
      </c>
      <c r="C15609" s="178" t="s">
        <v>3639</v>
      </c>
      <c r="D15609" s="178" t="s">
        <v>11163</v>
      </c>
      <c r="E15609" s="179">
        <v>40121</v>
      </c>
      <c r="F15609" s="180">
        <v>6730</v>
      </c>
      <c r="G15609" s="180">
        <v>0</v>
      </c>
      <c r="H15609" s="180">
        <v>355.68</v>
      </c>
      <c r="I15609" s="180">
        <f t="shared" si="486"/>
        <v>7085.68</v>
      </c>
      <c r="J15609" s="177" t="str">
        <f t="shared" si="487"/>
        <v>Date &gt; 1920</v>
      </c>
    </row>
    <row r="15610" spans="1:10" x14ac:dyDescent="0.3">
      <c r="A15610" s="178" t="s">
        <v>3565</v>
      </c>
      <c r="B15610" s="178" t="s">
        <v>33</v>
      </c>
      <c r="C15610" s="178" t="s">
        <v>3639</v>
      </c>
      <c r="D15610" s="178" t="s">
        <v>11163</v>
      </c>
      <c r="E15610" s="179">
        <v>40136</v>
      </c>
      <c r="F15610" s="180">
        <v>28381</v>
      </c>
      <c r="G15610" s="180">
        <v>0</v>
      </c>
      <c r="H15610" s="180">
        <v>1494</v>
      </c>
      <c r="I15610" s="180">
        <f t="shared" si="486"/>
        <v>29875</v>
      </c>
      <c r="J15610" s="177" t="str">
        <f t="shared" si="487"/>
        <v>Date &gt; 1920</v>
      </c>
    </row>
    <row r="15611" spans="1:10" x14ac:dyDescent="0.3">
      <c r="A15611" s="178" t="s">
        <v>3565</v>
      </c>
      <c r="B15611" s="178" t="s">
        <v>33</v>
      </c>
      <c r="C15611" s="178" t="s">
        <v>3639</v>
      </c>
      <c r="D15611" s="178" t="s">
        <v>11163</v>
      </c>
      <c r="E15611" s="179">
        <v>40165</v>
      </c>
      <c r="F15611" s="180">
        <v>99863</v>
      </c>
      <c r="G15611" s="180">
        <v>0</v>
      </c>
      <c r="H15611" s="180">
        <v>5255.89</v>
      </c>
      <c r="I15611" s="180">
        <f t="shared" si="486"/>
        <v>105118.89</v>
      </c>
      <c r="J15611" s="177" t="str">
        <f t="shared" si="487"/>
        <v>Date &gt; 1920</v>
      </c>
    </row>
    <row r="15612" spans="1:10" x14ac:dyDescent="0.3">
      <c r="A15612" s="178" t="s">
        <v>3565</v>
      </c>
      <c r="B15612" s="178" t="s">
        <v>33</v>
      </c>
      <c r="C15612" s="178" t="s">
        <v>3639</v>
      </c>
      <c r="D15612" s="178" t="s">
        <v>11163</v>
      </c>
      <c r="E15612" s="179">
        <v>40214</v>
      </c>
      <c r="F15612" s="180">
        <v>125848</v>
      </c>
      <c r="G15612" s="180">
        <v>0</v>
      </c>
      <c r="H15612" s="180">
        <v>6622.99</v>
      </c>
      <c r="I15612" s="180">
        <f t="shared" si="486"/>
        <v>132470.99</v>
      </c>
      <c r="J15612" s="177" t="str">
        <f t="shared" si="487"/>
        <v>Date &gt; 1920</v>
      </c>
    </row>
    <row r="15613" spans="1:10" x14ac:dyDescent="0.3">
      <c r="A15613" s="178" t="s">
        <v>3565</v>
      </c>
      <c r="B15613" s="178" t="s">
        <v>33</v>
      </c>
      <c r="C15613" s="178" t="s">
        <v>3639</v>
      </c>
      <c r="D15613" s="178" t="s">
        <v>11163</v>
      </c>
      <c r="E15613" s="179">
        <v>40233</v>
      </c>
      <c r="F15613" s="180">
        <v>32272</v>
      </c>
      <c r="G15613" s="180">
        <v>0</v>
      </c>
      <c r="H15613" s="180">
        <v>4018</v>
      </c>
      <c r="I15613" s="180">
        <f t="shared" si="486"/>
        <v>36290</v>
      </c>
      <c r="J15613" s="177" t="str">
        <f t="shared" si="487"/>
        <v>Date &gt; 1920</v>
      </c>
    </row>
    <row r="15614" spans="1:10" x14ac:dyDescent="0.3">
      <c r="A15614" s="178" t="s">
        <v>3565</v>
      </c>
      <c r="B15614" s="178" t="s">
        <v>33</v>
      </c>
      <c r="C15614" s="178" t="s">
        <v>3639</v>
      </c>
      <c r="D15614" s="178" t="s">
        <v>11163</v>
      </c>
      <c r="E15614" s="179">
        <v>40350</v>
      </c>
      <c r="F15614" s="180">
        <v>44085</v>
      </c>
      <c r="G15614" s="180">
        <v>0</v>
      </c>
      <c r="H15614" s="180">
        <v>0</v>
      </c>
      <c r="I15614" s="180">
        <f t="shared" si="486"/>
        <v>44085</v>
      </c>
      <c r="J15614" s="177" t="str">
        <f t="shared" si="487"/>
        <v>Date &gt; 1920</v>
      </c>
    </row>
    <row r="15615" spans="1:10" x14ac:dyDescent="0.3">
      <c r="A15615" s="178" t="s">
        <v>3565</v>
      </c>
      <c r="B15615" s="178" t="s">
        <v>33</v>
      </c>
      <c r="C15615" s="178" t="s">
        <v>3639</v>
      </c>
      <c r="D15615" s="178" t="s">
        <v>11164</v>
      </c>
      <c r="E15615" s="179">
        <v>40534</v>
      </c>
      <c r="F15615" s="180">
        <v>656747</v>
      </c>
      <c r="G15615" s="180">
        <v>5504.38</v>
      </c>
      <c r="H15615" s="180">
        <v>44281.73</v>
      </c>
      <c r="I15615" s="180">
        <f t="shared" si="486"/>
        <v>706533.11</v>
      </c>
      <c r="J15615" s="177" t="str">
        <f t="shared" si="487"/>
        <v>Date &gt; 1920</v>
      </c>
    </row>
    <row r="15616" spans="1:10" x14ac:dyDescent="0.3">
      <c r="A15616" s="178" t="s">
        <v>3565</v>
      </c>
      <c r="B15616" s="178" t="s">
        <v>33</v>
      </c>
      <c r="C15616" s="178" t="s">
        <v>3639</v>
      </c>
      <c r="D15616" s="178" t="s">
        <v>11164</v>
      </c>
      <c r="E15616" s="179">
        <v>40568</v>
      </c>
      <c r="F15616" s="180">
        <v>208767</v>
      </c>
      <c r="G15616" s="180">
        <v>1830.72</v>
      </c>
      <c r="H15616" s="180">
        <v>14218.76</v>
      </c>
      <c r="I15616" s="180">
        <f t="shared" si="486"/>
        <v>224816.48</v>
      </c>
      <c r="J15616" s="177" t="str">
        <f t="shared" si="487"/>
        <v>Date &gt; 1920</v>
      </c>
    </row>
    <row r="15617" spans="1:10" x14ac:dyDescent="0.3">
      <c r="A15617" s="178" t="s">
        <v>3565</v>
      </c>
      <c r="B15617" s="178" t="s">
        <v>33</v>
      </c>
      <c r="C15617" s="178" t="s">
        <v>3639</v>
      </c>
      <c r="D15617" s="178" t="s">
        <v>11164</v>
      </c>
      <c r="E15617" s="179">
        <v>40604</v>
      </c>
      <c r="F15617" s="180">
        <v>140699</v>
      </c>
      <c r="G15617" s="180">
        <v>1265.53</v>
      </c>
      <c r="H15617" s="180">
        <v>9638.91</v>
      </c>
      <c r="I15617" s="180">
        <f t="shared" si="486"/>
        <v>151603.44</v>
      </c>
      <c r="J15617" s="177" t="str">
        <f t="shared" si="487"/>
        <v>Date &gt; 1920</v>
      </c>
    </row>
    <row r="15618" spans="1:10" x14ac:dyDescent="0.3">
      <c r="A15618" s="178" t="s">
        <v>3565</v>
      </c>
      <c r="B15618" s="178" t="s">
        <v>33</v>
      </c>
      <c r="C15618" s="178" t="s">
        <v>3639</v>
      </c>
      <c r="D15618" s="178" t="s">
        <v>11164</v>
      </c>
      <c r="E15618" s="179">
        <v>40616</v>
      </c>
      <c r="F15618" s="180">
        <v>459605</v>
      </c>
      <c r="G15618" s="180">
        <v>4599.25</v>
      </c>
      <c r="H15618" s="180">
        <v>32307.5</v>
      </c>
      <c r="I15618" s="180">
        <f t="shared" si="486"/>
        <v>496511.75</v>
      </c>
      <c r="J15618" s="177" t="str">
        <f t="shared" si="487"/>
        <v>Date &gt; 1920</v>
      </c>
    </row>
    <row r="15619" spans="1:10" x14ac:dyDescent="0.3">
      <c r="A15619" s="178" t="s">
        <v>3565</v>
      </c>
      <c r="B15619" s="178" t="s">
        <v>33</v>
      </c>
      <c r="C15619" s="178" t="s">
        <v>3639</v>
      </c>
      <c r="D15619" s="178" t="s">
        <v>11164</v>
      </c>
      <c r="E15619" s="179">
        <v>40659</v>
      </c>
      <c r="F15619" s="180">
        <v>441603</v>
      </c>
      <c r="G15619" s="180">
        <v>3976.73</v>
      </c>
      <c r="H15619" s="180">
        <v>30260.02</v>
      </c>
      <c r="I15619" s="180">
        <f t="shared" si="486"/>
        <v>475839.75</v>
      </c>
      <c r="J15619" s="177" t="str">
        <f t="shared" si="487"/>
        <v>Date &gt; 1920</v>
      </c>
    </row>
    <row r="15620" spans="1:10" x14ac:dyDescent="0.3">
      <c r="A15620" s="178" t="s">
        <v>3565</v>
      </c>
      <c r="B15620" s="178" t="s">
        <v>33</v>
      </c>
      <c r="C15620" s="178" t="s">
        <v>3639</v>
      </c>
      <c r="D15620" s="178" t="s">
        <v>11164</v>
      </c>
      <c r="E15620" s="179">
        <v>40680</v>
      </c>
      <c r="F15620" s="180">
        <v>426268</v>
      </c>
      <c r="G15620" s="180">
        <v>3838.65</v>
      </c>
      <c r="H15620" s="180">
        <v>29385.01</v>
      </c>
      <c r="I15620" s="180">
        <f t="shared" si="486"/>
        <v>459491.66000000003</v>
      </c>
      <c r="J15620" s="177" t="str">
        <f t="shared" si="487"/>
        <v>Date &gt; 1920</v>
      </c>
    </row>
    <row r="15621" spans="1:10" x14ac:dyDescent="0.3">
      <c r="A15621" s="178" t="s">
        <v>3565</v>
      </c>
      <c r="B15621" s="178" t="s">
        <v>33</v>
      </c>
      <c r="C15621" s="178" t="s">
        <v>3639</v>
      </c>
      <c r="D15621" s="178" t="s">
        <v>11164</v>
      </c>
      <c r="E15621" s="179">
        <v>40718</v>
      </c>
      <c r="F15621" s="180">
        <v>640506</v>
      </c>
      <c r="G15621" s="180">
        <v>5767.93</v>
      </c>
      <c r="H15621" s="180">
        <v>43891.47</v>
      </c>
      <c r="I15621" s="180">
        <f t="shared" ref="I15621:I15684" si="488">SUM(F15621:H15621)</f>
        <v>690165.4</v>
      </c>
      <c r="J15621" s="177" t="str">
        <f t="shared" ref="J15621:J15684" si="489">IF(OR(YEAR(E15621)&gt; 1920, ISBLANK(E15621)), "Date &gt; 1920", "Sketchy date")</f>
        <v>Date &gt; 1920</v>
      </c>
    </row>
    <row r="15622" spans="1:10" x14ac:dyDescent="0.3">
      <c r="A15622" s="178" t="s">
        <v>3565</v>
      </c>
      <c r="B15622" s="178" t="s">
        <v>33</v>
      </c>
      <c r="C15622" s="178" t="s">
        <v>3639</v>
      </c>
      <c r="D15622" s="178" t="s">
        <v>11164</v>
      </c>
      <c r="E15622" s="179">
        <v>40766</v>
      </c>
      <c r="F15622" s="180">
        <v>860181</v>
      </c>
      <c r="G15622" s="180">
        <v>7746.16</v>
      </c>
      <c r="H15622" s="180">
        <v>58943.37</v>
      </c>
      <c r="I15622" s="180">
        <f t="shared" si="488"/>
        <v>926870.53</v>
      </c>
      <c r="J15622" s="177" t="str">
        <f t="shared" si="489"/>
        <v>Date &gt; 1920</v>
      </c>
    </row>
    <row r="15623" spans="1:10" x14ac:dyDescent="0.3">
      <c r="A15623" s="178" t="s">
        <v>3565</v>
      </c>
      <c r="B15623" s="178" t="s">
        <v>33</v>
      </c>
      <c r="C15623" s="178" t="s">
        <v>3639</v>
      </c>
      <c r="D15623" s="178" t="s">
        <v>11164</v>
      </c>
      <c r="E15623" s="179">
        <v>40771</v>
      </c>
      <c r="F15623" s="180">
        <v>513093</v>
      </c>
      <c r="G15623" s="180">
        <v>4620.53</v>
      </c>
      <c r="H15623" s="180">
        <v>35159.47</v>
      </c>
      <c r="I15623" s="180">
        <f t="shared" si="488"/>
        <v>552873</v>
      </c>
      <c r="J15623" s="177" t="str">
        <f t="shared" si="489"/>
        <v>Date &gt; 1920</v>
      </c>
    </row>
    <row r="15624" spans="1:10" x14ac:dyDescent="0.3">
      <c r="A15624" s="178" t="s">
        <v>3565</v>
      </c>
      <c r="B15624" s="178" t="s">
        <v>33</v>
      </c>
      <c r="C15624" s="178" t="s">
        <v>3639</v>
      </c>
      <c r="D15624" s="178" t="s">
        <v>11164</v>
      </c>
      <c r="E15624" s="179">
        <v>40812</v>
      </c>
      <c r="F15624" s="180">
        <v>311860</v>
      </c>
      <c r="G15624" s="180">
        <v>2808.37</v>
      </c>
      <c r="H15624" s="180">
        <v>21369.65</v>
      </c>
      <c r="I15624" s="180">
        <f t="shared" si="488"/>
        <v>336038.02</v>
      </c>
      <c r="J15624" s="177" t="str">
        <f t="shared" si="489"/>
        <v>Date &gt; 1920</v>
      </c>
    </row>
    <row r="15625" spans="1:10" x14ac:dyDescent="0.3">
      <c r="A15625" s="178" t="s">
        <v>3565</v>
      </c>
      <c r="B15625" s="178" t="s">
        <v>33</v>
      </c>
      <c r="C15625" s="178" t="s">
        <v>3639</v>
      </c>
      <c r="D15625" s="178" t="s">
        <v>11164</v>
      </c>
      <c r="E15625" s="179">
        <v>40842</v>
      </c>
      <c r="F15625" s="180">
        <v>246386</v>
      </c>
      <c r="G15625" s="180">
        <v>2218.77</v>
      </c>
      <c r="H15625" s="180">
        <v>16883.38</v>
      </c>
      <c r="I15625" s="180">
        <f t="shared" si="488"/>
        <v>265488.14999999997</v>
      </c>
      <c r="J15625" s="177" t="str">
        <f t="shared" si="489"/>
        <v>Date &gt; 1920</v>
      </c>
    </row>
    <row r="15626" spans="1:10" x14ac:dyDescent="0.3">
      <c r="A15626" s="178" t="s">
        <v>3565</v>
      </c>
      <c r="B15626" s="178" t="s">
        <v>33</v>
      </c>
      <c r="C15626" s="178" t="s">
        <v>3639</v>
      </c>
      <c r="D15626" s="178" t="s">
        <v>11164</v>
      </c>
      <c r="E15626" s="179">
        <v>40863</v>
      </c>
      <c r="F15626" s="180">
        <v>387364</v>
      </c>
      <c r="G15626" s="180">
        <v>3488.33</v>
      </c>
      <c r="H15626" s="180">
        <v>26544.44</v>
      </c>
      <c r="I15626" s="180">
        <f t="shared" si="488"/>
        <v>417396.77</v>
      </c>
      <c r="J15626" s="177" t="str">
        <f t="shared" si="489"/>
        <v>Date &gt; 1920</v>
      </c>
    </row>
    <row r="15627" spans="1:10" x14ac:dyDescent="0.3">
      <c r="A15627" s="178" t="s">
        <v>3565</v>
      </c>
      <c r="B15627" s="178" t="s">
        <v>33</v>
      </c>
      <c r="C15627" s="178" t="s">
        <v>3639</v>
      </c>
      <c r="D15627" s="178" t="s">
        <v>11164</v>
      </c>
      <c r="E15627" s="179">
        <v>40897</v>
      </c>
      <c r="F15627" s="180">
        <v>228142</v>
      </c>
      <c r="G15627" s="180">
        <v>2054.4699999999998</v>
      </c>
      <c r="H15627" s="180">
        <v>15633.58</v>
      </c>
      <c r="I15627" s="180">
        <f t="shared" si="488"/>
        <v>245830.05</v>
      </c>
      <c r="J15627" s="177" t="str">
        <f t="shared" si="489"/>
        <v>Date &gt; 1920</v>
      </c>
    </row>
    <row r="15628" spans="1:10" x14ac:dyDescent="0.3">
      <c r="A15628" s="178" t="s">
        <v>3565</v>
      </c>
      <c r="B15628" s="178" t="s">
        <v>33</v>
      </c>
      <c r="C15628" s="178" t="s">
        <v>3639</v>
      </c>
      <c r="D15628" s="178" t="s">
        <v>11164</v>
      </c>
      <c r="E15628" s="179">
        <v>40899</v>
      </c>
      <c r="F15628" s="180">
        <v>830411</v>
      </c>
      <c r="G15628" s="180">
        <v>2623.87</v>
      </c>
      <c r="H15628" s="180">
        <v>48334.28</v>
      </c>
      <c r="I15628" s="180">
        <f t="shared" si="488"/>
        <v>881369.15</v>
      </c>
      <c r="J15628" s="177" t="str">
        <f t="shared" si="489"/>
        <v>Date &gt; 1920</v>
      </c>
    </row>
    <row r="15629" spans="1:10" x14ac:dyDescent="0.3">
      <c r="A15629" s="178" t="s">
        <v>3565</v>
      </c>
      <c r="B15629" s="178" t="s">
        <v>33</v>
      </c>
      <c r="C15629" s="178" t="s">
        <v>3639</v>
      </c>
      <c r="D15629" s="178" t="s">
        <v>11164</v>
      </c>
      <c r="E15629" s="179">
        <v>40983</v>
      </c>
      <c r="F15629" s="180">
        <v>290286</v>
      </c>
      <c r="G15629" s="180">
        <v>2157.58</v>
      </c>
      <c r="H15629" s="180">
        <v>19244.27</v>
      </c>
      <c r="I15629" s="180">
        <f t="shared" si="488"/>
        <v>311687.85000000003</v>
      </c>
      <c r="J15629" s="177" t="str">
        <f t="shared" si="489"/>
        <v>Date &gt; 1920</v>
      </c>
    </row>
    <row r="15630" spans="1:10" x14ac:dyDescent="0.3">
      <c r="A15630" s="178" t="s">
        <v>3565</v>
      </c>
      <c r="B15630" s="178" t="s">
        <v>33</v>
      </c>
      <c r="C15630" s="178" t="s">
        <v>3639</v>
      </c>
      <c r="D15630" s="178" t="s">
        <v>11164</v>
      </c>
      <c r="E15630" s="179">
        <v>40995</v>
      </c>
      <c r="F15630" s="180">
        <v>130616</v>
      </c>
      <c r="G15630" s="180">
        <v>1039.6099999999999</v>
      </c>
      <c r="H15630" s="180">
        <v>8708.49</v>
      </c>
      <c r="I15630" s="180">
        <f t="shared" si="488"/>
        <v>140364.09999999998</v>
      </c>
      <c r="J15630" s="177" t="str">
        <f t="shared" si="489"/>
        <v>Date &gt; 1920</v>
      </c>
    </row>
    <row r="15631" spans="1:10" x14ac:dyDescent="0.3">
      <c r="A15631" s="178" t="s">
        <v>3565</v>
      </c>
      <c r="B15631" s="178" t="s">
        <v>33</v>
      </c>
      <c r="C15631" s="178" t="s">
        <v>3639</v>
      </c>
      <c r="D15631" s="178" t="s">
        <v>11164</v>
      </c>
      <c r="E15631" s="179">
        <v>41029</v>
      </c>
      <c r="F15631" s="180">
        <v>33768</v>
      </c>
      <c r="G15631" s="180">
        <v>285.39</v>
      </c>
      <c r="H15631" s="180">
        <v>2497.63</v>
      </c>
      <c r="I15631" s="180">
        <f t="shared" si="488"/>
        <v>36551.019999999997</v>
      </c>
      <c r="J15631" s="177" t="str">
        <f t="shared" si="489"/>
        <v>Date &gt; 1920</v>
      </c>
    </row>
    <row r="15632" spans="1:10" x14ac:dyDescent="0.3">
      <c r="A15632" s="178" t="s">
        <v>3565</v>
      </c>
      <c r="B15632" s="178" t="s">
        <v>33</v>
      </c>
      <c r="C15632" s="178" t="s">
        <v>3639</v>
      </c>
      <c r="D15632" s="178" t="s">
        <v>11164</v>
      </c>
      <c r="E15632" s="179">
        <v>41047</v>
      </c>
      <c r="F15632" s="180">
        <v>25574</v>
      </c>
      <c r="G15632" s="180">
        <v>159.44</v>
      </c>
      <c r="H15632" s="180">
        <v>1627.36</v>
      </c>
      <c r="I15632" s="180">
        <f t="shared" si="488"/>
        <v>27360.799999999999</v>
      </c>
      <c r="J15632" s="177" t="str">
        <f t="shared" si="489"/>
        <v>Date &gt; 1920</v>
      </c>
    </row>
    <row r="15633" spans="1:10" x14ac:dyDescent="0.3">
      <c r="A15633" s="178" t="s">
        <v>3565</v>
      </c>
      <c r="B15633" s="178" t="s">
        <v>33</v>
      </c>
      <c r="C15633" s="178" t="s">
        <v>3639</v>
      </c>
      <c r="D15633" s="178" t="s">
        <v>11164</v>
      </c>
      <c r="E15633" s="179">
        <v>41089</v>
      </c>
      <c r="F15633" s="180">
        <v>27040</v>
      </c>
      <c r="G15633" s="180">
        <v>247.19</v>
      </c>
      <c r="H15633" s="180">
        <v>1858.81</v>
      </c>
      <c r="I15633" s="180">
        <f t="shared" si="488"/>
        <v>29146</v>
      </c>
      <c r="J15633" s="177" t="str">
        <f t="shared" si="489"/>
        <v>Date &gt; 1920</v>
      </c>
    </row>
    <row r="15634" spans="1:10" x14ac:dyDescent="0.3">
      <c r="A15634" s="178" t="s">
        <v>3565</v>
      </c>
      <c r="B15634" s="178" t="s">
        <v>33</v>
      </c>
      <c r="C15634" s="178" t="s">
        <v>3639</v>
      </c>
      <c r="D15634" s="178" t="s">
        <v>11164</v>
      </c>
      <c r="E15634" s="179">
        <v>41106</v>
      </c>
      <c r="F15634" s="180">
        <v>9774</v>
      </c>
      <c r="G15634" s="180">
        <v>88.01</v>
      </c>
      <c r="H15634" s="180">
        <v>2923.58</v>
      </c>
      <c r="I15634" s="180">
        <f t="shared" si="488"/>
        <v>12785.59</v>
      </c>
      <c r="J15634" s="177" t="str">
        <f t="shared" si="489"/>
        <v>Date &gt; 1920</v>
      </c>
    </row>
    <row r="15635" spans="1:10" x14ac:dyDescent="0.3">
      <c r="A15635" s="178" t="s">
        <v>3565</v>
      </c>
      <c r="B15635" s="178" t="s">
        <v>33</v>
      </c>
      <c r="C15635" s="178" t="s">
        <v>3639</v>
      </c>
      <c r="D15635" s="178" t="s">
        <v>11164</v>
      </c>
      <c r="E15635" s="179">
        <v>41148</v>
      </c>
      <c r="F15635" s="180">
        <v>155361</v>
      </c>
      <c r="G15635" s="180">
        <v>1643.09</v>
      </c>
      <c r="H15635" s="180">
        <v>10906.38</v>
      </c>
      <c r="I15635" s="180">
        <f t="shared" si="488"/>
        <v>167910.47</v>
      </c>
      <c r="J15635" s="177" t="str">
        <f t="shared" si="489"/>
        <v>Date &gt; 1920</v>
      </c>
    </row>
    <row r="15636" spans="1:10" x14ac:dyDescent="0.3">
      <c r="A15636" s="178" t="s">
        <v>3565</v>
      </c>
      <c r="B15636" s="178" t="s">
        <v>33</v>
      </c>
      <c r="C15636" s="178" t="s">
        <v>3639</v>
      </c>
      <c r="D15636" s="178" t="s">
        <v>11164</v>
      </c>
      <c r="E15636" s="179">
        <v>41365</v>
      </c>
      <c r="F15636" s="180">
        <v>50000</v>
      </c>
      <c r="G15636" s="180">
        <v>0</v>
      </c>
      <c r="H15636" s="180">
        <v>27320.92</v>
      </c>
      <c r="I15636" s="180">
        <f t="shared" si="488"/>
        <v>77320.92</v>
      </c>
      <c r="J15636" s="177" t="str">
        <f t="shared" si="489"/>
        <v>Date &gt; 1920</v>
      </c>
    </row>
    <row r="15637" spans="1:10" x14ac:dyDescent="0.3">
      <c r="A15637" s="178" t="s">
        <v>3565</v>
      </c>
      <c r="B15637" s="178" t="s">
        <v>33</v>
      </c>
      <c r="C15637" s="178" t="s">
        <v>3639</v>
      </c>
      <c r="D15637" s="178" t="s">
        <v>11164</v>
      </c>
      <c r="E15637" s="179">
        <v>41365</v>
      </c>
      <c r="F15637" s="180">
        <v>98337</v>
      </c>
      <c r="G15637" s="180">
        <v>0</v>
      </c>
      <c r="H15637" s="180">
        <v>0</v>
      </c>
      <c r="I15637" s="180">
        <f t="shared" si="488"/>
        <v>98337</v>
      </c>
      <c r="J15637" s="177" t="str">
        <f t="shared" si="489"/>
        <v>Date &gt; 1920</v>
      </c>
    </row>
    <row r="15638" spans="1:10" x14ac:dyDescent="0.3">
      <c r="A15638" s="178" t="s">
        <v>3565</v>
      </c>
      <c r="B15638" s="178" t="s">
        <v>33</v>
      </c>
      <c r="C15638" s="178" t="s">
        <v>3639</v>
      </c>
      <c r="D15638" s="178" t="s">
        <v>11164</v>
      </c>
      <c r="E15638" s="179">
        <v>41402</v>
      </c>
      <c r="F15638" s="180">
        <v>0</v>
      </c>
      <c r="G15638" s="180">
        <v>20420.060000000001</v>
      </c>
      <c r="H15638" s="180">
        <v>0</v>
      </c>
      <c r="I15638" s="180">
        <f t="shared" si="488"/>
        <v>20420.060000000001</v>
      </c>
      <c r="J15638" s="177" t="str">
        <f t="shared" si="489"/>
        <v>Date &gt; 1920</v>
      </c>
    </row>
    <row r="15639" spans="1:10" x14ac:dyDescent="0.3">
      <c r="A15639" s="178" t="s">
        <v>3565</v>
      </c>
      <c r="B15639" s="178" t="s">
        <v>33</v>
      </c>
      <c r="C15639" s="178" t="s">
        <v>3639</v>
      </c>
      <c r="D15639" s="178" t="s">
        <v>11165</v>
      </c>
      <c r="E15639" s="179">
        <v>40444</v>
      </c>
      <c r="F15639" s="180">
        <v>83685</v>
      </c>
      <c r="G15639" s="180">
        <v>10167.379999999999</v>
      </c>
      <c r="H15639" s="180">
        <v>8763.42</v>
      </c>
      <c r="I15639" s="180">
        <f t="shared" si="488"/>
        <v>102615.8</v>
      </c>
      <c r="J15639" s="177" t="str">
        <f t="shared" si="489"/>
        <v>Date &gt; 1920</v>
      </c>
    </row>
    <row r="15640" spans="1:10" x14ac:dyDescent="0.3">
      <c r="A15640" s="178" t="s">
        <v>3565</v>
      </c>
      <c r="B15640" s="178" t="s">
        <v>33</v>
      </c>
      <c r="C15640" s="178" t="s">
        <v>3639</v>
      </c>
      <c r="D15640" s="178" t="s">
        <v>11165</v>
      </c>
      <c r="E15640" s="179">
        <v>40473</v>
      </c>
      <c r="F15640" s="180">
        <v>505997</v>
      </c>
      <c r="G15640" s="180">
        <v>43112.02</v>
      </c>
      <c r="H15640" s="180">
        <v>45108.23</v>
      </c>
      <c r="I15640" s="180">
        <f t="shared" si="488"/>
        <v>594217.25</v>
      </c>
      <c r="J15640" s="177" t="str">
        <f t="shared" si="489"/>
        <v>Date &gt; 1920</v>
      </c>
    </row>
    <row r="15641" spans="1:10" x14ac:dyDescent="0.3">
      <c r="A15641" s="178" t="s">
        <v>3565</v>
      </c>
      <c r="B15641" s="178" t="s">
        <v>33</v>
      </c>
      <c r="C15641" s="178" t="s">
        <v>3639</v>
      </c>
      <c r="D15641" s="178" t="s">
        <v>11165</v>
      </c>
      <c r="E15641" s="179">
        <v>40500</v>
      </c>
      <c r="F15641" s="180">
        <v>502388</v>
      </c>
      <c r="G15641" s="180">
        <v>83558.33</v>
      </c>
      <c r="H15641" s="180">
        <v>62251.88</v>
      </c>
      <c r="I15641" s="180">
        <f t="shared" si="488"/>
        <v>648198.21</v>
      </c>
      <c r="J15641" s="177" t="str">
        <f t="shared" si="489"/>
        <v>Date &gt; 1920</v>
      </c>
    </row>
    <row r="15642" spans="1:10" x14ac:dyDescent="0.3">
      <c r="A15642" s="178" t="s">
        <v>3565</v>
      </c>
      <c r="B15642" s="178" t="s">
        <v>33</v>
      </c>
      <c r="C15642" s="178" t="s">
        <v>3639</v>
      </c>
      <c r="D15642" s="178" t="s">
        <v>11165</v>
      </c>
      <c r="E15642" s="179">
        <v>40554</v>
      </c>
      <c r="F15642" s="180">
        <v>55982</v>
      </c>
      <c r="G15642" s="180">
        <v>1933.24</v>
      </c>
      <c r="H15642" s="180">
        <v>3775.06</v>
      </c>
      <c r="I15642" s="180">
        <f t="shared" si="488"/>
        <v>61690.299999999996</v>
      </c>
      <c r="J15642" s="177" t="str">
        <f t="shared" si="489"/>
        <v>Date &gt; 1920</v>
      </c>
    </row>
    <row r="15643" spans="1:10" x14ac:dyDescent="0.3">
      <c r="A15643" s="178" t="s">
        <v>3565</v>
      </c>
      <c r="B15643" s="178" t="s">
        <v>33</v>
      </c>
      <c r="C15643" s="178" t="s">
        <v>3639</v>
      </c>
      <c r="D15643" s="178" t="s">
        <v>11165</v>
      </c>
      <c r="E15643" s="179">
        <v>40568</v>
      </c>
      <c r="F15643" s="180">
        <v>107049</v>
      </c>
      <c r="G15643" s="180">
        <v>26333.74</v>
      </c>
      <c r="H15643" s="180">
        <v>16918.39</v>
      </c>
      <c r="I15643" s="180">
        <f t="shared" si="488"/>
        <v>150301.13</v>
      </c>
      <c r="J15643" s="177" t="str">
        <f t="shared" si="489"/>
        <v>Date &gt; 1920</v>
      </c>
    </row>
    <row r="15644" spans="1:10" x14ac:dyDescent="0.3">
      <c r="A15644" s="178" t="s">
        <v>3565</v>
      </c>
      <c r="B15644" s="178" t="s">
        <v>33</v>
      </c>
      <c r="C15644" s="178" t="s">
        <v>3639</v>
      </c>
      <c r="D15644" s="178" t="s">
        <v>11165</v>
      </c>
      <c r="E15644" s="179">
        <v>40632</v>
      </c>
      <c r="F15644" s="180">
        <v>5448</v>
      </c>
      <c r="G15644" s="180">
        <v>0</v>
      </c>
      <c r="H15644" s="180">
        <v>209.25</v>
      </c>
      <c r="I15644" s="180">
        <f t="shared" si="488"/>
        <v>5657.25</v>
      </c>
      <c r="J15644" s="177" t="str">
        <f t="shared" si="489"/>
        <v>Date &gt; 1920</v>
      </c>
    </row>
    <row r="15645" spans="1:10" x14ac:dyDescent="0.3">
      <c r="A15645" s="178" t="s">
        <v>3565</v>
      </c>
      <c r="B15645" s="178" t="s">
        <v>33</v>
      </c>
      <c r="C15645" s="178" t="s">
        <v>3639</v>
      </c>
      <c r="D15645" s="178" t="s">
        <v>11165</v>
      </c>
      <c r="E15645" s="179">
        <v>40863</v>
      </c>
      <c r="F15645" s="180">
        <v>61202</v>
      </c>
      <c r="G15645" s="180">
        <v>7069.29</v>
      </c>
      <c r="H15645" s="180">
        <v>7113.05</v>
      </c>
      <c r="I15645" s="180">
        <f t="shared" si="488"/>
        <v>75384.34</v>
      </c>
      <c r="J15645" s="177" t="str">
        <f t="shared" si="489"/>
        <v>Date &gt; 1920</v>
      </c>
    </row>
    <row r="15646" spans="1:10" x14ac:dyDescent="0.3">
      <c r="A15646" s="178" t="s">
        <v>3565</v>
      </c>
      <c r="B15646" s="178" t="s">
        <v>33</v>
      </c>
      <c r="C15646" s="178" t="s">
        <v>3639</v>
      </c>
      <c r="D15646" s="178" t="s">
        <v>11165</v>
      </c>
      <c r="E15646" s="179">
        <v>41309</v>
      </c>
      <c r="F15646" s="180">
        <v>14840</v>
      </c>
      <c r="G15646" s="180">
        <v>0</v>
      </c>
      <c r="H15646" s="180">
        <v>435.02</v>
      </c>
      <c r="I15646" s="180">
        <f t="shared" si="488"/>
        <v>15275.02</v>
      </c>
      <c r="J15646" s="177" t="str">
        <f t="shared" si="489"/>
        <v>Date &gt; 1920</v>
      </c>
    </row>
    <row r="15647" spans="1:10" x14ac:dyDescent="0.3">
      <c r="A15647" s="178" t="s">
        <v>3565</v>
      </c>
      <c r="B15647" s="178" t="s">
        <v>33</v>
      </c>
      <c r="C15647" s="178" t="s">
        <v>3639</v>
      </c>
      <c r="D15647" s="178" t="s">
        <v>11166</v>
      </c>
      <c r="E15647" s="179">
        <v>40811</v>
      </c>
      <c r="F15647" s="180">
        <v>0</v>
      </c>
      <c r="G15647" s="180">
        <v>57539.06</v>
      </c>
      <c r="H15647" s="180">
        <v>28769.54</v>
      </c>
      <c r="I15647" s="180">
        <f t="shared" si="488"/>
        <v>86308.6</v>
      </c>
      <c r="J15647" s="177" t="str">
        <f t="shared" si="489"/>
        <v>Date &gt; 1920</v>
      </c>
    </row>
    <row r="15648" spans="1:10" x14ac:dyDescent="0.3">
      <c r="A15648" s="178" t="s">
        <v>3565</v>
      </c>
      <c r="B15648" s="178" t="s">
        <v>33</v>
      </c>
      <c r="C15648" s="178" t="s">
        <v>3639</v>
      </c>
      <c r="D15648" s="178" t="s">
        <v>11167</v>
      </c>
      <c r="E15648" s="179">
        <v>40897</v>
      </c>
      <c r="F15648" s="180">
        <v>34779</v>
      </c>
      <c r="G15648" s="180">
        <v>0</v>
      </c>
      <c r="H15648" s="180">
        <v>1831.73</v>
      </c>
      <c r="I15648" s="180">
        <f t="shared" si="488"/>
        <v>36610.730000000003</v>
      </c>
      <c r="J15648" s="177" t="str">
        <f t="shared" si="489"/>
        <v>Date &gt; 1920</v>
      </c>
    </row>
    <row r="15649" spans="1:10" x14ac:dyDescent="0.3">
      <c r="A15649" s="178" t="s">
        <v>3565</v>
      </c>
      <c r="B15649" s="178" t="s">
        <v>33</v>
      </c>
      <c r="C15649" s="178" t="s">
        <v>3639</v>
      </c>
      <c r="D15649" s="178" t="s">
        <v>11167</v>
      </c>
      <c r="E15649" s="179">
        <v>40928</v>
      </c>
      <c r="F15649" s="180">
        <v>234533</v>
      </c>
      <c r="G15649" s="180">
        <v>0</v>
      </c>
      <c r="H15649" s="180">
        <v>12344.11</v>
      </c>
      <c r="I15649" s="180">
        <f t="shared" si="488"/>
        <v>246877.11</v>
      </c>
      <c r="J15649" s="177" t="str">
        <f t="shared" si="489"/>
        <v>Date &gt; 1920</v>
      </c>
    </row>
    <row r="15650" spans="1:10" x14ac:dyDescent="0.3">
      <c r="A15650" s="178" t="s">
        <v>3565</v>
      </c>
      <c r="B15650" s="178" t="s">
        <v>33</v>
      </c>
      <c r="C15650" s="178" t="s">
        <v>3639</v>
      </c>
      <c r="D15650" s="178" t="s">
        <v>11167</v>
      </c>
      <c r="E15650" s="179">
        <v>40995</v>
      </c>
      <c r="F15650" s="180">
        <v>5466</v>
      </c>
      <c r="G15650" s="180">
        <v>0</v>
      </c>
      <c r="H15650" s="180">
        <v>288.14999999999998</v>
      </c>
      <c r="I15650" s="180">
        <f t="shared" si="488"/>
        <v>5754.15</v>
      </c>
      <c r="J15650" s="177" t="str">
        <f t="shared" si="489"/>
        <v>Date &gt; 1920</v>
      </c>
    </row>
    <row r="15651" spans="1:10" x14ac:dyDescent="0.3">
      <c r="A15651" s="178" t="s">
        <v>3565</v>
      </c>
      <c r="B15651" s="178" t="s">
        <v>33</v>
      </c>
      <c r="C15651" s="178" t="s">
        <v>3639</v>
      </c>
      <c r="D15651" s="178" t="s">
        <v>11167</v>
      </c>
      <c r="E15651" s="179">
        <v>41047</v>
      </c>
      <c r="F15651" s="180">
        <v>2850</v>
      </c>
      <c r="G15651" s="180">
        <v>0</v>
      </c>
      <c r="H15651" s="180">
        <v>150</v>
      </c>
      <c r="I15651" s="180">
        <f t="shared" si="488"/>
        <v>3000</v>
      </c>
      <c r="J15651" s="177" t="str">
        <f t="shared" si="489"/>
        <v>Date &gt; 1920</v>
      </c>
    </row>
    <row r="15652" spans="1:10" x14ac:dyDescent="0.3">
      <c r="A15652" s="178" t="s">
        <v>3565</v>
      </c>
      <c r="B15652" s="178" t="s">
        <v>33</v>
      </c>
      <c r="C15652" s="178" t="s">
        <v>3639</v>
      </c>
      <c r="D15652" s="178" t="s">
        <v>11167</v>
      </c>
      <c r="E15652" s="179">
        <v>41176</v>
      </c>
      <c r="F15652" s="180">
        <v>4320</v>
      </c>
      <c r="G15652" s="180">
        <v>0</v>
      </c>
      <c r="H15652" s="180">
        <v>226.7</v>
      </c>
      <c r="I15652" s="180">
        <f t="shared" si="488"/>
        <v>4546.7</v>
      </c>
      <c r="J15652" s="177" t="str">
        <f t="shared" si="489"/>
        <v>Date &gt; 1920</v>
      </c>
    </row>
    <row r="15653" spans="1:10" x14ac:dyDescent="0.3">
      <c r="A15653" s="178" t="s">
        <v>3565</v>
      </c>
      <c r="B15653" s="178" t="s">
        <v>33</v>
      </c>
      <c r="C15653" s="178" t="s">
        <v>3639</v>
      </c>
      <c r="D15653" s="178" t="s">
        <v>11167</v>
      </c>
      <c r="E15653" s="179">
        <v>41220</v>
      </c>
      <c r="F15653" s="180">
        <v>1998</v>
      </c>
      <c r="G15653" s="180">
        <v>0</v>
      </c>
      <c r="H15653" s="180">
        <v>105.65</v>
      </c>
      <c r="I15653" s="180">
        <f t="shared" si="488"/>
        <v>2103.65</v>
      </c>
      <c r="J15653" s="177" t="str">
        <f t="shared" si="489"/>
        <v>Date &gt; 1920</v>
      </c>
    </row>
    <row r="15654" spans="1:10" x14ac:dyDescent="0.3">
      <c r="A15654" s="178" t="s">
        <v>3565</v>
      </c>
      <c r="B15654" s="178" t="s">
        <v>33</v>
      </c>
      <c r="C15654" s="178" t="s">
        <v>3639</v>
      </c>
      <c r="D15654" s="178" t="s">
        <v>11167</v>
      </c>
      <c r="E15654" s="179">
        <v>41257</v>
      </c>
      <c r="F15654" s="180">
        <v>1016</v>
      </c>
      <c r="G15654" s="180">
        <v>0</v>
      </c>
      <c r="H15654" s="180">
        <v>52.75</v>
      </c>
      <c r="I15654" s="180">
        <f t="shared" si="488"/>
        <v>1068.75</v>
      </c>
      <c r="J15654" s="177" t="str">
        <f t="shared" si="489"/>
        <v>Date &gt; 1920</v>
      </c>
    </row>
    <row r="15655" spans="1:10" x14ac:dyDescent="0.3">
      <c r="A15655" s="178" t="s">
        <v>3565</v>
      </c>
      <c r="B15655" s="178" t="s">
        <v>33</v>
      </c>
      <c r="C15655" s="178" t="s">
        <v>3639</v>
      </c>
      <c r="D15655" s="178" t="s">
        <v>11167</v>
      </c>
      <c r="E15655" s="179">
        <v>41614</v>
      </c>
      <c r="F15655" s="180">
        <v>16917</v>
      </c>
      <c r="G15655" s="180">
        <v>0</v>
      </c>
      <c r="H15655" s="180">
        <v>891.61</v>
      </c>
      <c r="I15655" s="180">
        <f t="shared" si="488"/>
        <v>17808.61</v>
      </c>
      <c r="J15655" s="177" t="str">
        <f t="shared" si="489"/>
        <v>Date &gt; 1920</v>
      </c>
    </row>
    <row r="15656" spans="1:10" x14ac:dyDescent="0.3">
      <c r="A15656" s="178" t="s">
        <v>3565</v>
      </c>
      <c r="B15656" s="178" t="s">
        <v>33</v>
      </c>
      <c r="C15656" s="178" t="s">
        <v>3639</v>
      </c>
      <c r="D15656" s="178" t="s">
        <v>11168</v>
      </c>
      <c r="E15656" s="179">
        <v>40998</v>
      </c>
      <c r="F15656" s="180">
        <v>0</v>
      </c>
      <c r="G15656" s="180">
        <v>9006.82</v>
      </c>
      <c r="H15656" s="180">
        <v>4503.41</v>
      </c>
      <c r="I15656" s="180">
        <f t="shared" si="488"/>
        <v>13510.23</v>
      </c>
      <c r="J15656" s="177" t="str">
        <f t="shared" si="489"/>
        <v>Date &gt; 1920</v>
      </c>
    </row>
    <row r="15657" spans="1:10" x14ac:dyDescent="0.3">
      <c r="A15657" s="178" t="s">
        <v>3565</v>
      </c>
      <c r="B15657" s="178" t="s">
        <v>33</v>
      </c>
      <c r="C15657" s="178" t="s">
        <v>3639</v>
      </c>
      <c r="D15657" s="178" t="s">
        <v>11169</v>
      </c>
      <c r="E15657" s="179">
        <v>41199</v>
      </c>
      <c r="F15657" s="180">
        <v>283427</v>
      </c>
      <c r="G15657" s="180">
        <v>0</v>
      </c>
      <c r="H15657" s="180">
        <v>14962.99</v>
      </c>
      <c r="I15657" s="180">
        <f t="shared" si="488"/>
        <v>298389.99</v>
      </c>
      <c r="J15657" s="177" t="str">
        <f t="shared" si="489"/>
        <v>Date &gt; 1920</v>
      </c>
    </row>
    <row r="15658" spans="1:10" x14ac:dyDescent="0.3">
      <c r="A15658" s="178" t="s">
        <v>3565</v>
      </c>
      <c r="B15658" s="178" t="s">
        <v>33</v>
      </c>
      <c r="C15658" s="178" t="s">
        <v>3639</v>
      </c>
      <c r="D15658" s="178" t="s">
        <v>11169</v>
      </c>
      <c r="E15658" s="179">
        <v>41227</v>
      </c>
      <c r="F15658" s="180">
        <v>440760</v>
      </c>
      <c r="G15658" s="180">
        <v>0</v>
      </c>
      <c r="H15658" s="180">
        <v>23198.6</v>
      </c>
      <c r="I15658" s="180">
        <f t="shared" si="488"/>
        <v>463958.6</v>
      </c>
      <c r="J15658" s="177" t="str">
        <f t="shared" si="489"/>
        <v>Date &gt; 1920</v>
      </c>
    </row>
    <row r="15659" spans="1:10" x14ac:dyDescent="0.3">
      <c r="A15659" s="178" t="s">
        <v>3565</v>
      </c>
      <c r="B15659" s="178" t="s">
        <v>33</v>
      </c>
      <c r="C15659" s="178" t="s">
        <v>3639</v>
      </c>
      <c r="D15659" s="178" t="s">
        <v>11169</v>
      </c>
      <c r="E15659" s="179">
        <v>41257</v>
      </c>
      <c r="F15659" s="180">
        <v>77546</v>
      </c>
      <c r="G15659" s="180">
        <v>0</v>
      </c>
      <c r="H15659" s="180">
        <v>4080.66</v>
      </c>
      <c r="I15659" s="180">
        <f t="shared" si="488"/>
        <v>81626.66</v>
      </c>
      <c r="J15659" s="177" t="str">
        <f t="shared" si="489"/>
        <v>Date &gt; 1920</v>
      </c>
    </row>
    <row r="15660" spans="1:10" x14ac:dyDescent="0.3">
      <c r="A15660" s="178" t="s">
        <v>3565</v>
      </c>
      <c r="B15660" s="178" t="s">
        <v>33</v>
      </c>
      <c r="C15660" s="178" t="s">
        <v>3639</v>
      </c>
      <c r="D15660" s="178" t="s">
        <v>11169</v>
      </c>
      <c r="E15660" s="179">
        <v>41296</v>
      </c>
      <c r="F15660" s="180">
        <v>23315</v>
      </c>
      <c r="G15660" s="180">
        <v>0</v>
      </c>
      <c r="H15660" s="180">
        <v>1227.47</v>
      </c>
      <c r="I15660" s="180">
        <f t="shared" si="488"/>
        <v>24542.47</v>
      </c>
      <c r="J15660" s="177" t="str">
        <f t="shared" si="489"/>
        <v>Date &gt; 1920</v>
      </c>
    </row>
    <row r="15661" spans="1:10" x14ac:dyDescent="0.3">
      <c r="A15661" s="178" t="s">
        <v>3565</v>
      </c>
      <c r="B15661" s="178" t="s">
        <v>33</v>
      </c>
      <c r="C15661" s="178" t="s">
        <v>3639</v>
      </c>
      <c r="D15661" s="178" t="s">
        <v>11169</v>
      </c>
      <c r="E15661" s="179">
        <v>41317</v>
      </c>
      <c r="F15661" s="180">
        <v>19441</v>
      </c>
      <c r="G15661" s="180">
        <v>0</v>
      </c>
      <c r="H15661" s="180">
        <v>1485.46</v>
      </c>
      <c r="I15661" s="180">
        <f t="shared" si="488"/>
        <v>20926.46</v>
      </c>
      <c r="J15661" s="177" t="str">
        <f t="shared" si="489"/>
        <v>Date &gt; 1920</v>
      </c>
    </row>
    <row r="15662" spans="1:10" x14ac:dyDescent="0.3">
      <c r="A15662" s="178" t="s">
        <v>3565</v>
      </c>
      <c r="B15662" s="178" t="s">
        <v>33</v>
      </c>
      <c r="C15662" s="178" t="s">
        <v>3639</v>
      </c>
      <c r="D15662" s="178" t="s">
        <v>11169</v>
      </c>
      <c r="E15662" s="179">
        <v>41667</v>
      </c>
      <c r="F15662" s="180">
        <v>42854</v>
      </c>
      <c r="G15662" s="180">
        <v>0</v>
      </c>
      <c r="H15662" s="180">
        <v>1748.74</v>
      </c>
      <c r="I15662" s="180">
        <f t="shared" si="488"/>
        <v>44602.74</v>
      </c>
      <c r="J15662" s="177" t="str">
        <f t="shared" si="489"/>
        <v>Date &gt; 1920</v>
      </c>
    </row>
    <row r="15663" spans="1:10" x14ac:dyDescent="0.3">
      <c r="A15663" s="178" t="s">
        <v>3565</v>
      </c>
      <c r="B15663" s="178" t="s">
        <v>33</v>
      </c>
      <c r="C15663" s="178" t="s">
        <v>3639</v>
      </c>
      <c r="D15663" s="178" t="s">
        <v>11170</v>
      </c>
      <c r="E15663" s="179">
        <v>41222</v>
      </c>
      <c r="F15663" s="180">
        <v>0</v>
      </c>
      <c r="G15663" s="180">
        <v>4512</v>
      </c>
      <c r="H15663" s="180">
        <v>1933.74</v>
      </c>
      <c r="I15663" s="180">
        <f t="shared" si="488"/>
        <v>6445.74</v>
      </c>
      <c r="J15663" s="177" t="str">
        <f t="shared" si="489"/>
        <v>Date &gt; 1920</v>
      </c>
    </row>
    <row r="15664" spans="1:10" x14ac:dyDescent="0.3">
      <c r="A15664" s="178" t="s">
        <v>3565</v>
      </c>
      <c r="B15664" s="178" t="s">
        <v>33</v>
      </c>
      <c r="C15664" s="178" t="s">
        <v>3639</v>
      </c>
      <c r="D15664" s="178" t="s">
        <v>6357</v>
      </c>
      <c r="E15664" s="179">
        <v>41521</v>
      </c>
      <c r="F15664" s="180">
        <v>0</v>
      </c>
      <c r="G15664" s="180">
        <v>5035.22</v>
      </c>
      <c r="H15664" s="180">
        <v>2157.9499999999998</v>
      </c>
      <c r="I15664" s="180">
        <f t="shared" si="488"/>
        <v>7193.17</v>
      </c>
      <c r="J15664" s="177" t="str">
        <f t="shared" si="489"/>
        <v>Date &gt; 1920</v>
      </c>
    </row>
    <row r="15665" spans="1:10" x14ac:dyDescent="0.3">
      <c r="A15665" s="178" t="s">
        <v>3565</v>
      </c>
      <c r="B15665" s="178" t="s">
        <v>33</v>
      </c>
      <c r="C15665" s="178" t="s">
        <v>3639</v>
      </c>
      <c r="D15665" s="178" t="s">
        <v>6357</v>
      </c>
      <c r="E15665" s="179">
        <v>41618</v>
      </c>
      <c r="F15665" s="180">
        <v>0</v>
      </c>
      <c r="G15665" s="180">
        <v>55864.6</v>
      </c>
      <c r="H15665" s="180">
        <v>23941.97</v>
      </c>
      <c r="I15665" s="180">
        <f t="shared" si="488"/>
        <v>79806.570000000007</v>
      </c>
      <c r="J15665" s="177" t="str">
        <f t="shared" si="489"/>
        <v>Date &gt; 1920</v>
      </c>
    </row>
    <row r="15666" spans="1:10" x14ac:dyDescent="0.3">
      <c r="A15666" s="178" t="s">
        <v>3565</v>
      </c>
      <c r="B15666" s="178" t="s">
        <v>33</v>
      </c>
      <c r="C15666" s="178" t="s">
        <v>3639</v>
      </c>
      <c r="D15666" s="178" t="s">
        <v>6400</v>
      </c>
      <c r="E15666" s="179">
        <v>19798</v>
      </c>
      <c r="F15666" s="180">
        <v>4860.71</v>
      </c>
      <c r="G15666" s="180">
        <v>4860.71</v>
      </c>
      <c r="H15666" s="180">
        <v>0</v>
      </c>
      <c r="I15666" s="180">
        <f t="shared" si="488"/>
        <v>9721.42</v>
      </c>
      <c r="J15666" s="177" t="str">
        <f t="shared" si="489"/>
        <v>Date &gt; 1920</v>
      </c>
    </row>
    <row r="15667" spans="1:10" x14ac:dyDescent="0.3">
      <c r="A15667" s="178" t="s">
        <v>3565</v>
      </c>
      <c r="B15667" s="178" t="s">
        <v>33</v>
      </c>
      <c r="C15667" s="178" t="s">
        <v>3639</v>
      </c>
      <c r="D15667" s="178" t="s">
        <v>11171</v>
      </c>
      <c r="E15667" s="179">
        <v>41663</v>
      </c>
      <c r="F15667" s="180">
        <v>0</v>
      </c>
      <c r="G15667" s="180">
        <v>9655.1</v>
      </c>
      <c r="H15667" s="180">
        <v>9655.08</v>
      </c>
      <c r="I15667" s="180">
        <f t="shared" si="488"/>
        <v>19310.18</v>
      </c>
      <c r="J15667" s="177" t="str">
        <f t="shared" si="489"/>
        <v>Date &gt; 1920</v>
      </c>
    </row>
    <row r="15668" spans="1:10" x14ac:dyDescent="0.3">
      <c r="A15668" s="178" t="s">
        <v>3565</v>
      </c>
      <c r="B15668" s="178" t="s">
        <v>33</v>
      </c>
      <c r="C15668" s="178" t="s">
        <v>3639</v>
      </c>
      <c r="D15668" s="178" t="s">
        <v>11172</v>
      </c>
      <c r="E15668" s="179">
        <v>41702</v>
      </c>
      <c r="F15668" s="180">
        <v>370845</v>
      </c>
      <c r="G15668" s="180">
        <v>0</v>
      </c>
      <c r="H15668" s="180">
        <v>42839</v>
      </c>
      <c r="I15668" s="180">
        <f t="shared" si="488"/>
        <v>413684</v>
      </c>
      <c r="J15668" s="177" t="str">
        <f t="shared" si="489"/>
        <v>Date &gt; 1920</v>
      </c>
    </row>
    <row r="15669" spans="1:10" x14ac:dyDescent="0.3">
      <c r="A15669" s="178" t="s">
        <v>3565</v>
      </c>
      <c r="B15669" s="178" t="s">
        <v>33</v>
      </c>
      <c r="C15669" s="178" t="s">
        <v>3639</v>
      </c>
      <c r="D15669" s="178" t="s">
        <v>11172</v>
      </c>
      <c r="E15669" s="179">
        <v>41773</v>
      </c>
      <c r="F15669" s="180">
        <v>14700</v>
      </c>
      <c r="G15669" s="180">
        <v>0</v>
      </c>
      <c r="H15669" s="180">
        <v>0</v>
      </c>
      <c r="I15669" s="180">
        <f t="shared" si="488"/>
        <v>14700</v>
      </c>
      <c r="J15669" s="177" t="str">
        <f t="shared" si="489"/>
        <v>Date &gt; 1920</v>
      </c>
    </row>
    <row r="15670" spans="1:10" x14ac:dyDescent="0.3">
      <c r="A15670" s="178" t="s">
        <v>3565</v>
      </c>
      <c r="B15670" s="178" t="s">
        <v>33</v>
      </c>
      <c r="C15670" s="178" t="s">
        <v>3639</v>
      </c>
      <c r="D15670" s="178" t="s">
        <v>11173</v>
      </c>
      <c r="E15670" s="179">
        <v>41887</v>
      </c>
      <c r="F15670" s="180">
        <v>0</v>
      </c>
      <c r="G15670" s="180">
        <v>25019.13</v>
      </c>
      <c r="H15670" s="180">
        <v>6254.78</v>
      </c>
      <c r="I15670" s="180">
        <f t="shared" si="488"/>
        <v>31273.91</v>
      </c>
      <c r="J15670" s="177" t="str">
        <f t="shared" si="489"/>
        <v>Date &gt; 1920</v>
      </c>
    </row>
    <row r="15671" spans="1:10" x14ac:dyDescent="0.3">
      <c r="A15671" s="178" t="s">
        <v>3565</v>
      </c>
      <c r="B15671" s="178" t="s">
        <v>33</v>
      </c>
      <c r="C15671" s="178" t="s">
        <v>3639</v>
      </c>
      <c r="D15671" s="178" t="s">
        <v>11174</v>
      </c>
      <c r="E15671" s="179">
        <v>41976</v>
      </c>
      <c r="F15671" s="180">
        <v>78560</v>
      </c>
      <c r="G15671" s="180">
        <v>3679.18</v>
      </c>
      <c r="H15671" s="180">
        <v>3061.82</v>
      </c>
      <c r="I15671" s="180">
        <f t="shared" si="488"/>
        <v>85301</v>
      </c>
      <c r="J15671" s="177" t="str">
        <f t="shared" si="489"/>
        <v>Date &gt; 1920</v>
      </c>
    </row>
    <row r="15672" spans="1:10" x14ac:dyDescent="0.3">
      <c r="A15672" s="178" t="s">
        <v>3565</v>
      </c>
      <c r="B15672" s="178" t="s">
        <v>33</v>
      </c>
      <c r="C15672" s="178" t="s">
        <v>3639</v>
      </c>
      <c r="D15672" s="178" t="s">
        <v>11174</v>
      </c>
      <c r="E15672" s="179">
        <v>42009</v>
      </c>
      <c r="F15672" s="180">
        <v>546811</v>
      </c>
      <c r="G15672" s="180">
        <v>15077.81</v>
      </c>
      <c r="H15672" s="180">
        <v>16701.63</v>
      </c>
      <c r="I15672" s="180">
        <f t="shared" si="488"/>
        <v>578590.44000000006</v>
      </c>
      <c r="J15672" s="177" t="str">
        <f t="shared" si="489"/>
        <v>Date &gt; 1920</v>
      </c>
    </row>
    <row r="15673" spans="1:10" x14ac:dyDescent="0.3">
      <c r="A15673" s="178" t="s">
        <v>3565</v>
      </c>
      <c r="B15673" s="178" t="s">
        <v>33</v>
      </c>
      <c r="C15673" s="178" t="s">
        <v>3639</v>
      </c>
      <c r="D15673" s="178" t="s">
        <v>11174</v>
      </c>
      <c r="E15673" s="179">
        <v>42590</v>
      </c>
      <c r="F15673" s="180">
        <v>66653</v>
      </c>
      <c r="G15673" s="180">
        <v>1066</v>
      </c>
      <c r="H15673" s="180">
        <v>0</v>
      </c>
      <c r="I15673" s="180">
        <f t="shared" si="488"/>
        <v>67719</v>
      </c>
      <c r="J15673" s="177" t="str">
        <f t="shared" si="489"/>
        <v>Date &gt; 1920</v>
      </c>
    </row>
    <row r="15674" spans="1:10" x14ac:dyDescent="0.3">
      <c r="A15674" s="178" t="s">
        <v>3565</v>
      </c>
      <c r="B15674" s="178" t="s">
        <v>33</v>
      </c>
      <c r="C15674" s="178" t="s">
        <v>3639</v>
      </c>
      <c r="D15674" s="178" t="s">
        <v>11175</v>
      </c>
      <c r="E15674" s="179">
        <v>42046</v>
      </c>
      <c r="F15674" s="180">
        <v>0</v>
      </c>
      <c r="G15674" s="180">
        <v>25612.34</v>
      </c>
      <c r="H15674" s="180">
        <v>6403.08</v>
      </c>
      <c r="I15674" s="180">
        <f t="shared" si="488"/>
        <v>32015.42</v>
      </c>
      <c r="J15674" s="177" t="str">
        <f t="shared" si="489"/>
        <v>Date &gt; 1920</v>
      </c>
    </row>
    <row r="15675" spans="1:10" x14ac:dyDescent="0.3">
      <c r="A15675" s="178" t="s">
        <v>3565</v>
      </c>
      <c r="B15675" s="178" t="s">
        <v>33</v>
      </c>
      <c r="C15675" s="178" t="s">
        <v>3639</v>
      </c>
      <c r="D15675" s="178" t="s">
        <v>11175</v>
      </c>
      <c r="E15675" s="179">
        <v>42151</v>
      </c>
      <c r="F15675" s="180">
        <v>0</v>
      </c>
      <c r="G15675" s="180">
        <v>50422.400000000001</v>
      </c>
      <c r="H15675" s="180">
        <v>10512.04</v>
      </c>
      <c r="I15675" s="180">
        <f t="shared" si="488"/>
        <v>60934.44</v>
      </c>
      <c r="J15675" s="177" t="str">
        <f t="shared" si="489"/>
        <v>Date &gt; 1920</v>
      </c>
    </row>
    <row r="15676" spans="1:10" x14ac:dyDescent="0.3">
      <c r="A15676" s="178" t="s">
        <v>3565</v>
      </c>
      <c r="B15676" s="178" t="s">
        <v>33</v>
      </c>
      <c r="C15676" s="178" t="s">
        <v>3639</v>
      </c>
      <c r="D15676" s="178" t="s">
        <v>11176</v>
      </c>
      <c r="E15676" s="179">
        <v>42345</v>
      </c>
      <c r="F15676" s="180">
        <v>189170</v>
      </c>
      <c r="G15676" s="180">
        <v>4978.2</v>
      </c>
      <c r="H15676" s="180">
        <v>4979.92</v>
      </c>
      <c r="I15676" s="180">
        <f t="shared" si="488"/>
        <v>199128.12000000002</v>
      </c>
      <c r="J15676" s="177" t="str">
        <f t="shared" si="489"/>
        <v>Date &gt; 1920</v>
      </c>
    </row>
    <row r="15677" spans="1:10" x14ac:dyDescent="0.3">
      <c r="A15677" s="178" t="s">
        <v>3565</v>
      </c>
      <c r="B15677" s="178" t="s">
        <v>33</v>
      </c>
      <c r="C15677" s="178" t="s">
        <v>3639</v>
      </c>
      <c r="D15677" s="178" t="s">
        <v>11176</v>
      </c>
      <c r="E15677" s="179">
        <v>42359</v>
      </c>
      <c r="F15677" s="180">
        <v>88770</v>
      </c>
      <c r="G15677" s="180">
        <v>2336.04</v>
      </c>
      <c r="H15677" s="180">
        <v>2335.38</v>
      </c>
      <c r="I15677" s="180">
        <f t="shared" si="488"/>
        <v>93441.42</v>
      </c>
      <c r="J15677" s="177" t="str">
        <f t="shared" si="489"/>
        <v>Date &gt; 1920</v>
      </c>
    </row>
    <row r="15678" spans="1:10" x14ac:dyDescent="0.3">
      <c r="A15678" s="178" t="s">
        <v>3565</v>
      </c>
      <c r="B15678" s="178" t="s">
        <v>33</v>
      </c>
      <c r="C15678" s="178" t="s">
        <v>3639</v>
      </c>
      <c r="D15678" s="178" t="s">
        <v>11176</v>
      </c>
      <c r="E15678" s="179">
        <v>42404</v>
      </c>
      <c r="F15678" s="180">
        <v>26660</v>
      </c>
      <c r="G15678" s="180">
        <v>701.58</v>
      </c>
      <c r="H15678" s="180">
        <v>701.7</v>
      </c>
      <c r="I15678" s="180">
        <f t="shared" si="488"/>
        <v>28063.280000000002</v>
      </c>
      <c r="J15678" s="177" t="str">
        <f t="shared" si="489"/>
        <v>Date &gt; 1920</v>
      </c>
    </row>
    <row r="15679" spans="1:10" x14ac:dyDescent="0.3">
      <c r="A15679" s="178" t="s">
        <v>3565</v>
      </c>
      <c r="B15679" s="178" t="s">
        <v>33</v>
      </c>
      <c r="C15679" s="178" t="s">
        <v>3639</v>
      </c>
      <c r="D15679" s="178" t="s">
        <v>11176</v>
      </c>
      <c r="E15679" s="179">
        <v>42443</v>
      </c>
      <c r="F15679" s="180">
        <v>14303</v>
      </c>
      <c r="G15679" s="180">
        <v>376.4</v>
      </c>
      <c r="H15679" s="180">
        <v>376.33</v>
      </c>
      <c r="I15679" s="180">
        <f t="shared" si="488"/>
        <v>15055.73</v>
      </c>
      <c r="J15679" s="177" t="str">
        <f t="shared" si="489"/>
        <v>Date &gt; 1920</v>
      </c>
    </row>
    <row r="15680" spans="1:10" x14ac:dyDescent="0.3">
      <c r="A15680" s="178" t="s">
        <v>3565</v>
      </c>
      <c r="B15680" s="178" t="s">
        <v>33</v>
      </c>
      <c r="C15680" s="178" t="s">
        <v>3639</v>
      </c>
      <c r="D15680" s="178" t="s">
        <v>11176</v>
      </c>
      <c r="E15680" s="179">
        <v>42461</v>
      </c>
      <c r="F15680" s="180">
        <v>9339</v>
      </c>
      <c r="G15680" s="180">
        <v>245.76</v>
      </c>
      <c r="H15680" s="180">
        <v>245.57</v>
      </c>
      <c r="I15680" s="180">
        <f t="shared" si="488"/>
        <v>9830.33</v>
      </c>
      <c r="J15680" s="177" t="str">
        <f t="shared" si="489"/>
        <v>Date &gt; 1920</v>
      </c>
    </row>
    <row r="15681" spans="1:10" x14ac:dyDescent="0.3">
      <c r="A15681" s="178" t="s">
        <v>3565</v>
      </c>
      <c r="B15681" s="178" t="s">
        <v>33</v>
      </c>
      <c r="C15681" s="178" t="s">
        <v>3639</v>
      </c>
      <c r="D15681" s="178" t="s">
        <v>11176</v>
      </c>
      <c r="E15681" s="179">
        <v>42524</v>
      </c>
      <c r="F15681" s="180">
        <v>13695</v>
      </c>
      <c r="G15681" s="180">
        <v>360.39</v>
      </c>
      <c r="H15681" s="180">
        <v>360.29</v>
      </c>
      <c r="I15681" s="180">
        <f t="shared" si="488"/>
        <v>14415.68</v>
      </c>
      <c r="J15681" s="177" t="str">
        <f t="shared" si="489"/>
        <v>Date &gt; 1920</v>
      </c>
    </row>
    <row r="15682" spans="1:10" x14ac:dyDescent="0.3">
      <c r="A15682" s="178" t="s">
        <v>3565</v>
      </c>
      <c r="B15682" s="178" t="s">
        <v>33</v>
      </c>
      <c r="C15682" s="178" t="s">
        <v>3639</v>
      </c>
      <c r="D15682" s="178" t="s">
        <v>11176</v>
      </c>
      <c r="E15682" s="179">
        <v>42524</v>
      </c>
      <c r="F15682" s="180">
        <v>9902</v>
      </c>
      <c r="G15682" s="180">
        <v>260.58</v>
      </c>
      <c r="H15682" s="180">
        <v>260.83999999999997</v>
      </c>
      <c r="I15682" s="180">
        <f t="shared" si="488"/>
        <v>10423.42</v>
      </c>
      <c r="J15682" s="177" t="str">
        <f t="shared" si="489"/>
        <v>Date &gt; 1920</v>
      </c>
    </row>
    <row r="15683" spans="1:10" x14ac:dyDescent="0.3">
      <c r="A15683" s="178" t="s">
        <v>3565</v>
      </c>
      <c r="B15683" s="178" t="s">
        <v>33</v>
      </c>
      <c r="C15683" s="178" t="s">
        <v>3639</v>
      </c>
      <c r="D15683" s="178" t="s">
        <v>11176</v>
      </c>
      <c r="E15683" s="179">
        <v>42563</v>
      </c>
      <c r="F15683" s="180">
        <v>21504</v>
      </c>
      <c r="G15683" s="180">
        <v>565.91</v>
      </c>
      <c r="H15683" s="180">
        <v>566.30999999999995</v>
      </c>
      <c r="I15683" s="180">
        <f t="shared" si="488"/>
        <v>22636.22</v>
      </c>
      <c r="J15683" s="177" t="str">
        <f t="shared" si="489"/>
        <v>Date &gt; 1920</v>
      </c>
    </row>
    <row r="15684" spans="1:10" x14ac:dyDescent="0.3">
      <c r="A15684" s="178" t="s">
        <v>3565</v>
      </c>
      <c r="B15684" s="178" t="s">
        <v>33</v>
      </c>
      <c r="C15684" s="178" t="s">
        <v>3639</v>
      </c>
      <c r="D15684" s="178" t="s">
        <v>11176</v>
      </c>
      <c r="E15684" s="179">
        <v>42608</v>
      </c>
      <c r="F15684" s="180">
        <v>21172</v>
      </c>
      <c r="G15684" s="180">
        <v>557.15</v>
      </c>
      <c r="H15684" s="180">
        <v>556.98</v>
      </c>
      <c r="I15684" s="180">
        <f t="shared" si="488"/>
        <v>22286.13</v>
      </c>
      <c r="J15684" s="177" t="str">
        <f t="shared" si="489"/>
        <v>Date &gt; 1920</v>
      </c>
    </row>
    <row r="15685" spans="1:10" x14ac:dyDescent="0.3">
      <c r="A15685" s="178" t="s">
        <v>3565</v>
      </c>
      <c r="B15685" s="178" t="s">
        <v>33</v>
      </c>
      <c r="C15685" s="178" t="s">
        <v>3639</v>
      </c>
      <c r="D15685" s="178" t="s">
        <v>11176</v>
      </c>
      <c r="E15685" s="179">
        <v>42633</v>
      </c>
      <c r="F15685" s="180">
        <v>18996</v>
      </c>
      <c r="G15685" s="180">
        <v>499.89</v>
      </c>
      <c r="H15685" s="180">
        <v>499.47</v>
      </c>
      <c r="I15685" s="180">
        <f t="shared" ref="I15685:I15748" si="490">SUM(F15685:H15685)</f>
        <v>19995.36</v>
      </c>
      <c r="J15685" s="177" t="str">
        <f t="shared" ref="J15685:J15748" si="491">IF(OR(YEAR(E15685)&gt; 1920, ISBLANK(E15685)), "Date &gt; 1920", "Sketchy date")</f>
        <v>Date &gt; 1920</v>
      </c>
    </row>
    <row r="15686" spans="1:10" x14ac:dyDescent="0.3">
      <c r="A15686" s="178" t="s">
        <v>3565</v>
      </c>
      <c r="B15686" s="178" t="s">
        <v>33</v>
      </c>
      <c r="C15686" s="178" t="s">
        <v>3639</v>
      </c>
      <c r="D15686" s="178" t="s">
        <v>11176</v>
      </c>
      <c r="E15686" s="179">
        <v>42695</v>
      </c>
      <c r="F15686" s="180">
        <v>10719</v>
      </c>
      <c r="G15686" s="180">
        <v>282.10000000000002</v>
      </c>
      <c r="H15686" s="180">
        <v>282.83999999999997</v>
      </c>
      <c r="I15686" s="180">
        <f t="shared" si="490"/>
        <v>11283.94</v>
      </c>
      <c r="J15686" s="177" t="str">
        <f t="shared" si="491"/>
        <v>Date &gt; 1920</v>
      </c>
    </row>
    <row r="15687" spans="1:10" x14ac:dyDescent="0.3">
      <c r="A15687" s="178" t="s">
        <v>3565</v>
      </c>
      <c r="B15687" s="178" t="s">
        <v>33</v>
      </c>
      <c r="C15687" s="178" t="s">
        <v>3639</v>
      </c>
      <c r="D15687" s="178" t="s">
        <v>11176</v>
      </c>
      <c r="E15687" s="179">
        <v>42712</v>
      </c>
      <c r="F15687" s="180">
        <v>7963</v>
      </c>
      <c r="G15687" s="180">
        <v>209.55</v>
      </c>
      <c r="H15687" s="180">
        <v>209.5</v>
      </c>
      <c r="I15687" s="180">
        <f t="shared" si="490"/>
        <v>8382.0499999999993</v>
      </c>
      <c r="J15687" s="177" t="str">
        <f t="shared" si="491"/>
        <v>Date &gt; 1920</v>
      </c>
    </row>
    <row r="15688" spans="1:10" x14ac:dyDescent="0.3">
      <c r="A15688" s="178" t="s">
        <v>3565</v>
      </c>
      <c r="B15688" s="178" t="s">
        <v>33</v>
      </c>
      <c r="C15688" s="178" t="s">
        <v>3639</v>
      </c>
      <c r="D15688" s="178" t="s">
        <v>11176</v>
      </c>
      <c r="E15688" s="179">
        <v>42744</v>
      </c>
      <c r="F15688" s="180">
        <v>11370</v>
      </c>
      <c r="G15688" s="180">
        <v>299.19</v>
      </c>
      <c r="H15688" s="180">
        <v>298.67</v>
      </c>
      <c r="I15688" s="180">
        <f t="shared" si="490"/>
        <v>11967.86</v>
      </c>
      <c r="J15688" s="177" t="str">
        <f t="shared" si="491"/>
        <v>Date &gt; 1920</v>
      </c>
    </row>
    <row r="15689" spans="1:10" x14ac:dyDescent="0.3">
      <c r="A15689" s="178" t="s">
        <v>3565</v>
      </c>
      <c r="B15689" s="178" t="s">
        <v>33</v>
      </c>
      <c r="C15689" s="178" t="s">
        <v>3639</v>
      </c>
      <c r="D15689" s="178" t="s">
        <v>11176</v>
      </c>
      <c r="E15689" s="179">
        <v>42775</v>
      </c>
      <c r="F15689" s="180">
        <v>27457</v>
      </c>
      <c r="G15689" s="180">
        <v>722.57</v>
      </c>
      <c r="H15689" s="180">
        <v>723.12</v>
      </c>
      <c r="I15689" s="180">
        <f t="shared" si="490"/>
        <v>28902.69</v>
      </c>
      <c r="J15689" s="177" t="str">
        <f t="shared" si="491"/>
        <v>Date &gt; 1920</v>
      </c>
    </row>
    <row r="15690" spans="1:10" x14ac:dyDescent="0.3">
      <c r="A15690" s="178" t="s">
        <v>3565</v>
      </c>
      <c r="B15690" s="178" t="s">
        <v>33</v>
      </c>
      <c r="C15690" s="178" t="s">
        <v>3639</v>
      </c>
      <c r="D15690" s="178" t="s">
        <v>11176</v>
      </c>
      <c r="E15690" s="179">
        <v>42803</v>
      </c>
      <c r="F15690" s="180">
        <v>4518</v>
      </c>
      <c r="G15690" s="180">
        <v>118.89</v>
      </c>
      <c r="H15690" s="180">
        <v>118.68</v>
      </c>
      <c r="I15690" s="180">
        <f t="shared" si="490"/>
        <v>4755.5700000000006</v>
      </c>
      <c r="J15690" s="177" t="str">
        <f t="shared" si="491"/>
        <v>Date &gt; 1920</v>
      </c>
    </row>
    <row r="15691" spans="1:10" x14ac:dyDescent="0.3">
      <c r="A15691" s="178" t="s">
        <v>3565</v>
      </c>
      <c r="B15691" s="178" t="s">
        <v>33</v>
      </c>
      <c r="C15691" s="178" t="s">
        <v>3639</v>
      </c>
      <c r="D15691" s="178" t="s">
        <v>11176</v>
      </c>
      <c r="E15691" s="179">
        <v>42818</v>
      </c>
      <c r="F15691" s="180">
        <v>6761</v>
      </c>
      <c r="G15691" s="180">
        <v>177.92</v>
      </c>
      <c r="H15691" s="180">
        <v>178.01</v>
      </c>
      <c r="I15691" s="180">
        <f t="shared" si="490"/>
        <v>7116.93</v>
      </c>
      <c r="J15691" s="177" t="str">
        <f t="shared" si="491"/>
        <v>Date &gt; 1920</v>
      </c>
    </row>
    <row r="15692" spans="1:10" x14ac:dyDescent="0.3">
      <c r="A15692" s="178" t="s">
        <v>3565</v>
      </c>
      <c r="B15692" s="178" t="s">
        <v>33</v>
      </c>
      <c r="C15692" s="178" t="s">
        <v>3639</v>
      </c>
      <c r="D15692" s="178" t="s">
        <v>11176</v>
      </c>
      <c r="E15692" s="179">
        <v>42835</v>
      </c>
      <c r="F15692" s="180">
        <v>7973</v>
      </c>
      <c r="G15692" s="180">
        <v>209.81</v>
      </c>
      <c r="H15692" s="180">
        <v>209.41</v>
      </c>
      <c r="I15692" s="180">
        <f t="shared" si="490"/>
        <v>8392.2200000000012</v>
      </c>
      <c r="J15692" s="177" t="str">
        <f t="shared" si="491"/>
        <v>Date &gt; 1920</v>
      </c>
    </row>
    <row r="15693" spans="1:10" x14ac:dyDescent="0.3">
      <c r="A15693" s="178" t="s">
        <v>3565</v>
      </c>
      <c r="B15693" s="178" t="s">
        <v>33</v>
      </c>
      <c r="C15693" s="178" t="s">
        <v>3639</v>
      </c>
      <c r="D15693" s="178" t="s">
        <v>11176</v>
      </c>
      <c r="E15693" s="179">
        <v>42880</v>
      </c>
      <c r="F15693" s="180">
        <v>4260</v>
      </c>
      <c r="G15693" s="180">
        <v>112.1</v>
      </c>
      <c r="H15693" s="180">
        <v>112.15</v>
      </c>
      <c r="I15693" s="180">
        <f t="shared" si="490"/>
        <v>4484.25</v>
      </c>
      <c r="J15693" s="177" t="str">
        <f t="shared" si="491"/>
        <v>Date &gt; 1920</v>
      </c>
    </row>
    <row r="15694" spans="1:10" x14ac:dyDescent="0.3">
      <c r="A15694" s="178" t="s">
        <v>3565</v>
      </c>
      <c r="B15694" s="178" t="s">
        <v>33</v>
      </c>
      <c r="C15694" s="178" t="s">
        <v>3639</v>
      </c>
      <c r="D15694" s="178" t="s">
        <v>11176</v>
      </c>
      <c r="E15694" s="179">
        <v>42900</v>
      </c>
      <c r="F15694" s="180">
        <v>4040</v>
      </c>
      <c r="G15694" s="180">
        <v>106.31</v>
      </c>
      <c r="H15694" s="180">
        <v>106.09</v>
      </c>
      <c r="I15694" s="180">
        <f t="shared" si="490"/>
        <v>4252.4000000000005</v>
      </c>
      <c r="J15694" s="177" t="str">
        <f t="shared" si="491"/>
        <v>Date &gt; 1920</v>
      </c>
    </row>
    <row r="15695" spans="1:10" x14ac:dyDescent="0.3">
      <c r="A15695" s="178" t="s">
        <v>3565</v>
      </c>
      <c r="B15695" s="178" t="s">
        <v>33</v>
      </c>
      <c r="C15695" s="178" t="s">
        <v>3639</v>
      </c>
      <c r="D15695" s="178" t="s">
        <v>11176</v>
      </c>
      <c r="E15695" s="179">
        <v>42962</v>
      </c>
      <c r="F15695" s="180">
        <v>13765</v>
      </c>
      <c r="G15695" s="180">
        <v>362.24</v>
      </c>
      <c r="H15695" s="180">
        <v>362.36</v>
      </c>
      <c r="I15695" s="180">
        <f t="shared" si="490"/>
        <v>14489.6</v>
      </c>
      <c r="J15695" s="177" t="str">
        <f t="shared" si="491"/>
        <v>Date &gt; 1920</v>
      </c>
    </row>
    <row r="15696" spans="1:10" x14ac:dyDescent="0.3">
      <c r="A15696" s="178" t="s">
        <v>3565</v>
      </c>
      <c r="B15696" s="178" t="s">
        <v>33</v>
      </c>
      <c r="C15696" s="178" t="s">
        <v>3639</v>
      </c>
      <c r="D15696" s="178" t="s">
        <v>11176</v>
      </c>
      <c r="E15696" s="179">
        <v>42999</v>
      </c>
      <c r="F15696" s="180">
        <v>6588</v>
      </c>
      <c r="G15696" s="180">
        <v>173.37</v>
      </c>
      <c r="H15696" s="180">
        <v>173.1</v>
      </c>
      <c r="I15696" s="180">
        <f t="shared" si="490"/>
        <v>6934.47</v>
      </c>
      <c r="J15696" s="177" t="str">
        <f t="shared" si="491"/>
        <v>Date &gt; 1920</v>
      </c>
    </row>
    <row r="15697" spans="1:10" x14ac:dyDescent="0.3">
      <c r="A15697" s="178" t="s">
        <v>3565</v>
      </c>
      <c r="B15697" s="178" t="s">
        <v>33</v>
      </c>
      <c r="C15697" s="178" t="s">
        <v>3639</v>
      </c>
      <c r="D15697" s="178" t="s">
        <v>11176</v>
      </c>
      <c r="E15697" s="179">
        <v>43059</v>
      </c>
      <c r="F15697" s="180">
        <v>20859</v>
      </c>
      <c r="G15697" s="180">
        <v>632.07000000000005</v>
      </c>
      <c r="H15697" s="180">
        <v>632.94000000000005</v>
      </c>
      <c r="I15697" s="180">
        <f t="shared" si="490"/>
        <v>22124.01</v>
      </c>
      <c r="J15697" s="177" t="str">
        <f t="shared" si="491"/>
        <v>Date &gt; 1920</v>
      </c>
    </row>
    <row r="15698" spans="1:10" x14ac:dyDescent="0.3">
      <c r="A15698" s="178" t="s">
        <v>3565</v>
      </c>
      <c r="B15698" s="178" t="s">
        <v>33</v>
      </c>
      <c r="C15698" s="178" t="s">
        <v>3639</v>
      </c>
      <c r="D15698" s="178" t="s">
        <v>11176</v>
      </c>
      <c r="E15698" s="179">
        <v>43682</v>
      </c>
      <c r="F15698" s="180">
        <v>57037</v>
      </c>
      <c r="G15698" s="180">
        <v>1417.83</v>
      </c>
      <c r="H15698" s="180">
        <v>1417.45</v>
      </c>
      <c r="I15698" s="180">
        <f t="shared" si="490"/>
        <v>59872.28</v>
      </c>
      <c r="J15698" s="177" t="str">
        <f t="shared" si="491"/>
        <v>Date &gt; 1920</v>
      </c>
    </row>
    <row r="15699" spans="1:10" x14ac:dyDescent="0.3">
      <c r="A15699" s="178" t="s">
        <v>3565</v>
      </c>
      <c r="B15699" s="178" t="s">
        <v>33</v>
      </c>
      <c r="C15699" s="178" t="s">
        <v>3639</v>
      </c>
      <c r="D15699" s="178" t="s">
        <v>11177</v>
      </c>
      <c r="E15699" s="179">
        <v>42670</v>
      </c>
      <c r="F15699" s="180">
        <v>172910</v>
      </c>
      <c r="G15699" s="180">
        <v>12307.65</v>
      </c>
      <c r="H15699" s="180">
        <v>55443.42</v>
      </c>
      <c r="I15699" s="180">
        <f t="shared" si="490"/>
        <v>240661.07</v>
      </c>
      <c r="J15699" s="177" t="str">
        <f t="shared" si="491"/>
        <v>Date &gt; 1920</v>
      </c>
    </row>
    <row r="15700" spans="1:10" x14ac:dyDescent="0.3">
      <c r="A15700" s="178" t="s">
        <v>3565</v>
      </c>
      <c r="B15700" s="178" t="s">
        <v>33</v>
      </c>
      <c r="C15700" s="178" t="s">
        <v>3639</v>
      </c>
      <c r="D15700" s="178" t="s">
        <v>11177</v>
      </c>
      <c r="E15700" s="179">
        <v>42726</v>
      </c>
      <c r="F15700" s="180">
        <v>617239</v>
      </c>
      <c r="G15700" s="180">
        <v>37623.49</v>
      </c>
      <c r="H15700" s="180">
        <v>182370.22</v>
      </c>
      <c r="I15700" s="180">
        <f t="shared" si="490"/>
        <v>837232.71</v>
      </c>
      <c r="J15700" s="177" t="str">
        <f t="shared" si="491"/>
        <v>Date &gt; 1920</v>
      </c>
    </row>
    <row r="15701" spans="1:10" x14ac:dyDescent="0.3">
      <c r="A15701" s="178" t="s">
        <v>3565</v>
      </c>
      <c r="B15701" s="178" t="s">
        <v>33</v>
      </c>
      <c r="C15701" s="178" t="s">
        <v>3639</v>
      </c>
      <c r="D15701" s="178" t="s">
        <v>11177</v>
      </c>
      <c r="E15701" s="179">
        <v>42744</v>
      </c>
      <c r="F15701" s="180">
        <v>129351</v>
      </c>
      <c r="G15701" s="180">
        <v>13850.9</v>
      </c>
      <c r="H15701" s="180">
        <v>70827.12</v>
      </c>
      <c r="I15701" s="180">
        <f t="shared" si="490"/>
        <v>214029.02</v>
      </c>
      <c r="J15701" s="177" t="str">
        <f t="shared" si="491"/>
        <v>Date &gt; 1920</v>
      </c>
    </row>
    <row r="15702" spans="1:10" x14ac:dyDescent="0.3">
      <c r="A15702" s="178" t="s">
        <v>3565</v>
      </c>
      <c r="B15702" s="178" t="s">
        <v>33</v>
      </c>
      <c r="C15702" s="178" t="s">
        <v>3639</v>
      </c>
      <c r="D15702" s="178" t="s">
        <v>11177</v>
      </c>
      <c r="E15702" s="179">
        <v>42775</v>
      </c>
      <c r="F15702" s="180">
        <v>33461</v>
      </c>
      <c r="G15702" s="180">
        <v>6302.1</v>
      </c>
      <c r="H15702" s="180">
        <v>10976.64</v>
      </c>
      <c r="I15702" s="180">
        <f t="shared" si="490"/>
        <v>50739.74</v>
      </c>
      <c r="J15702" s="177" t="str">
        <f t="shared" si="491"/>
        <v>Date &gt; 1920</v>
      </c>
    </row>
    <row r="15703" spans="1:10" x14ac:dyDescent="0.3">
      <c r="A15703" s="178" t="s">
        <v>3565</v>
      </c>
      <c r="B15703" s="178" t="s">
        <v>33</v>
      </c>
      <c r="C15703" s="178" t="s">
        <v>3639</v>
      </c>
      <c r="D15703" s="178" t="s">
        <v>11177</v>
      </c>
      <c r="E15703" s="179">
        <v>42803</v>
      </c>
      <c r="F15703" s="180">
        <v>9660</v>
      </c>
      <c r="G15703" s="180">
        <v>2758.22</v>
      </c>
      <c r="H15703" s="180">
        <v>3227.79</v>
      </c>
      <c r="I15703" s="180">
        <f t="shared" si="490"/>
        <v>15646.009999999998</v>
      </c>
      <c r="J15703" s="177" t="str">
        <f t="shared" si="491"/>
        <v>Date &gt; 1920</v>
      </c>
    </row>
    <row r="15704" spans="1:10" x14ac:dyDescent="0.3">
      <c r="A15704" s="178" t="s">
        <v>3565</v>
      </c>
      <c r="B15704" s="178" t="s">
        <v>33</v>
      </c>
      <c r="C15704" s="178" t="s">
        <v>3639</v>
      </c>
      <c r="D15704" s="178" t="s">
        <v>11177</v>
      </c>
      <c r="E15704" s="179">
        <v>42818</v>
      </c>
      <c r="F15704" s="180">
        <v>7518</v>
      </c>
      <c r="G15704" s="180">
        <v>7082.42</v>
      </c>
      <c r="H15704" s="180">
        <v>2824.89</v>
      </c>
      <c r="I15704" s="180">
        <f t="shared" si="490"/>
        <v>17425.310000000001</v>
      </c>
      <c r="J15704" s="177" t="str">
        <f t="shared" si="491"/>
        <v>Date &gt; 1920</v>
      </c>
    </row>
    <row r="15705" spans="1:10" x14ac:dyDescent="0.3">
      <c r="A15705" s="178" t="s">
        <v>3565</v>
      </c>
      <c r="B15705" s="178" t="s">
        <v>33</v>
      </c>
      <c r="C15705" s="178" t="s">
        <v>3639</v>
      </c>
      <c r="D15705" s="178" t="s">
        <v>11177</v>
      </c>
      <c r="E15705" s="179">
        <v>42846</v>
      </c>
      <c r="F15705" s="180">
        <v>9510</v>
      </c>
      <c r="G15705" s="180">
        <v>10525.46</v>
      </c>
      <c r="H15705" s="180">
        <v>3672.2</v>
      </c>
      <c r="I15705" s="180">
        <f t="shared" si="490"/>
        <v>23707.66</v>
      </c>
      <c r="J15705" s="177" t="str">
        <f t="shared" si="491"/>
        <v>Date &gt; 1920</v>
      </c>
    </row>
    <row r="15706" spans="1:10" x14ac:dyDescent="0.3">
      <c r="A15706" s="178" t="s">
        <v>3565</v>
      </c>
      <c r="B15706" s="178" t="s">
        <v>33</v>
      </c>
      <c r="C15706" s="178" t="s">
        <v>3639</v>
      </c>
      <c r="D15706" s="178" t="s">
        <v>11177</v>
      </c>
      <c r="E15706" s="179">
        <v>42880</v>
      </c>
      <c r="F15706" s="180">
        <v>6286</v>
      </c>
      <c r="G15706" s="180">
        <v>9235.51</v>
      </c>
      <c r="H15706" s="180">
        <v>2570.4899999999998</v>
      </c>
      <c r="I15706" s="180">
        <f t="shared" si="490"/>
        <v>18092</v>
      </c>
      <c r="J15706" s="177" t="str">
        <f t="shared" si="491"/>
        <v>Date &gt; 1920</v>
      </c>
    </row>
    <row r="15707" spans="1:10" x14ac:dyDescent="0.3">
      <c r="A15707" s="178" t="s">
        <v>3565</v>
      </c>
      <c r="B15707" s="178" t="s">
        <v>33</v>
      </c>
      <c r="C15707" s="178" t="s">
        <v>3639</v>
      </c>
      <c r="D15707" s="178" t="s">
        <v>11177</v>
      </c>
      <c r="E15707" s="179">
        <v>42900</v>
      </c>
      <c r="F15707" s="180">
        <v>9429</v>
      </c>
      <c r="G15707" s="180">
        <v>13853.27</v>
      </c>
      <c r="H15707" s="180">
        <v>3855.73</v>
      </c>
      <c r="I15707" s="180">
        <f t="shared" si="490"/>
        <v>27138</v>
      </c>
      <c r="J15707" s="177" t="str">
        <f t="shared" si="491"/>
        <v>Date &gt; 1920</v>
      </c>
    </row>
    <row r="15708" spans="1:10" x14ac:dyDescent="0.3">
      <c r="A15708" s="178" t="s">
        <v>3565</v>
      </c>
      <c r="B15708" s="178" t="s">
        <v>33</v>
      </c>
      <c r="C15708" s="178" t="s">
        <v>3639</v>
      </c>
      <c r="D15708" s="178" t="s">
        <v>11177</v>
      </c>
      <c r="E15708" s="179">
        <v>42962</v>
      </c>
      <c r="F15708" s="180">
        <v>27500</v>
      </c>
      <c r="G15708" s="180">
        <v>40405.370000000003</v>
      </c>
      <c r="H15708" s="180">
        <v>11247.12</v>
      </c>
      <c r="I15708" s="180">
        <f t="shared" si="490"/>
        <v>79152.489999999991</v>
      </c>
      <c r="J15708" s="177" t="str">
        <f t="shared" si="491"/>
        <v>Date &gt; 1920</v>
      </c>
    </row>
    <row r="15709" spans="1:10" x14ac:dyDescent="0.3">
      <c r="A15709" s="178" t="s">
        <v>3565</v>
      </c>
      <c r="B15709" s="178" t="s">
        <v>33</v>
      </c>
      <c r="C15709" s="178" t="s">
        <v>3639</v>
      </c>
      <c r="D15709" s="178" t="s">
        <v>11177</v>
      </c>
      <c r="E15709" s="179">
        <v>42999</v>
      </c>
      <c r="F15709" s="180">
        <v>3928</v>
      </c>
      <c r="G15709" s="180">
        <v>5772.2</v>
      </c>
      <c r="H15709" s="180">
        <v>1607.31</v>
      </c>
      <c r="I15709" s="180">
        <f t="shared" si="490"/>
        <v>11307.51</v>
      </c>
      <c r="J15709" s="177" t="str">
        <f t="shared" si="491"/>
        <v>Date &gt; 1920</v>
      </c>
    </row>
    <row r="15710" spans="1:10" x14ac:dyDescent="0.3">
      <c r="A15710" s="178" t="s">
        <v>3565</v>
      </c>
      <c r="B15710" s="178" t="s">
        <v>33</v>
      </c>
      <c r="C15710" s="178" t="s">
        <v>3639</v>
      </c>
      <c r="D15710" s="178" t="s">
        <v>11177</v>
      </c>
      <c r="E15710" s="179">
        <v>43047</v>
      </c>
      <c r="F15710" s="180">
        <v>10564</v>
      </c>
      <c r="G15710" s="180">
        <v>11694.61</v>
      </c>
      <c r="H15710" s="180">
        <v>9354.4699999999993</v>
      </c>
      <c r="I15710" s="180">
        <f t="shared" si="490"/>
        <v>31613.08</v>
      </c>
      <c r="J15710" s="177" t="str">
        <f t="shared" si="491"/>
        <v>Date &gt; 1920</v>
      </c>
    </row>
    <row r="15711" spans="1:10" x14ac:dyDescent="0.3">
      <c r="A15711" s="178" t="s">
        <v>3565</v>
      </c>
      <c r="B15711" s="178" t="s">
        <v>33</v>
      </c>
      <c r="C15711" s="178" t="s">
        <v>3639</v>
      </c>
      <c r="D15711" s="178" t="s">
        <v>11177</v>
      </c>
      <c r="E15711" s="179">
        <v>43059</v>
      </c>
      <c r="F15711" s="180">
        <v>90861</v>
      </c>
      <c r="G15711" s="180">
        <v>8287.48</v>
      </c>
      <c r="H15711" s="180">
        <v>15840.64</v>
      </c>
      <c r="I15711" s="180">
        <f t="shared" si="490"/>
        <v>114989.12</v>
      </c>
      <c r="J15711" s="177" t="str">
        <f t="shared" si="491"/>
        <v>Date &gt; 1920</v>
      </c>
    </row>
    <row r="15712" spans="1:10" x14ac:dyDescent="0.3">
      <c r="A15712" s="178" t="s">
        <v>3565</v>
      </c>
      <c r="B15712" s="178" t="s">
        <v>33</v>
      </c>
      <c r="C15712" s="178" t="s">
        <v>3639</v>
      </c>
      <c r="D15712" s="178" t="s">
        <v>11177</v>
      </c>
      <c r="E15712" s="179">
        <v>43424</v>
      </c>
      <c r="F15712" s="180">
        <v>119470</v>
      </c>
      <c r="G15712" s="180">
        <v>601.32000000000005</v>
      </c>
      <c r="H15712" s="180">
        <v>15681.13</v>
      </c>
      <c r="I15712" s="180">
        <f t="shared" si="490"/>
        <v>135752.45000000001</v>
      </c>
      <c r="J15712" s="177" t="str">
        <f t="shared" si="491"/>
        <v>Date &gt; 1920</v>
      </c>
    </row>
    <row r="15713" spans="1:10" x14ac:dyDescent="0.3">
      <c r="A15713" s="178" t="s">
        <v>3565</v>
      </c>
      <c r="B15713" s="178" t="s">
        <v>33</v>
      </c>
      <c r="C15713" s="178" t="s">
        <v>3639</v>
      </c>
      <c r="D15713" s="178" t="s">
        <v>11178</v>
      </c>
      <c r="E15713" s="209">
        <v>0</v>
      </c>
      <c r="F15713" s="180">
        <v>17170</v>
      </c>
      <c r="G15713" s="180">
        <v>8390.49</v>
      </c>
      <c r="H15713" s="180">
        <v>5504.76</v>
      </c>
      <c r="I15713" s="180">
        <f t="shared" si="490"/>
        <v>31065.25</v>
      </c>
      <c r="J15713" s="177" t="str">
        <f t="shared" si="491"/>
        <v>Sketchy date</v>
      </c>
    </row>
    <row r="15714" spans="1:10" x14ac:dyDescent="0.3">
      <c r="A15714" s="178" t="s">
        <v>3565</v>
      </c>
      <c r="B15714" s="178" t="s">
        <v>33</v>
      </c>
      <c r="C15714" s="178" t="s">
        <v>3639</v>
      </c>
      <c r="D15714" s="178" t="s">
        <v>11178</v>
      </c>
      <c r="E15714" s="179">
        <v>43059</v>
      </c>
      <c r="F15714" s="180">
        <v>90069</v>
      </c>
      <c r="G15714" s="180">
        <v>22478.77</v>
      </c>
      <c r="H15714" s="180">
        <v>19647.099999999999</v>
      </c>
      <c r="I15714" s="180">
        <f t="shared" si="490"/>
        <v>132194.87</v>
      </c>
      <c r="J15714" s="177" t="str">
        <f t="shared" si="491"/>
        <v>Date &gt; 1920</v>
      </c>
    </row>
    <row r="15715" spans="1:10" x14ac:dyDescent="0.3">
      <c r="A15715" s="178" t="s">
        <v>3565</v>
      </c>
      <c r="B15715" s="178" t="s">
        <v>33</v>
      </c>
      <c r="C15715" s="178" t="s">
        <v>3639</v>
      </c>
      <c r="D15715" s="178" t="s">
        <v>11178</v>
      </c>
      <c r="E15715" s="179">
        <v>43116</v>
      </c>
      <c r="F15715" s="180">
        <v>277101</v>
      </c>
      <c r="G15715" s="180">
        <v>184383.53</v>
      </c>
      <c r="H15715" s="180">
        <v>109817.54</v>
      </c>
      <c r="I15715" s="180">
        <f t="shared" si="490"/>
        <v>571302.07000000007</v>
      </c>
      <c r="J15715" s="177" t="str">
        <f t="shared" si="491"/>
        <v>Date &gt; 1920</v>
      </c>
    </row>
    <row r="15716" spans="1:10" x14ac:dyDescent="0.3">
      <c r="A15716" s="178" t="s">
        <v>3565</v>
      </c>
      <c r="B15716" s="178" t="s">
        <v>33</v>
      </c>
      <c r="C15716" s="178" t="s">
        <v>3639</v>
      </c>
      <c r="D15716" s="178" t="s">
        <v>11178</v>
      </c>
      <c r="E15716" s="179">
        <v>43280</v>
      </c>
      <c r="F15716" s="180">
        <v>1</v>
      </c>
      <c r="G15716" s="180">
        <v>0.49</v>
      </c>
      <c r="H15716" s="180">
        <v>0.4</v>
      </c>
      <c r="I15716" s="180">
        <f t="shared" si="490"/>
        <v>1.8900000000000001</v>
      </c>
      <c r="J15716" s="177" t="str">
        <f t="shared" si="491"/>
        <v>Date &gt; 1920</v>
      </c>
    </row>
    <row r="15717" spans="1:10" x14ac:dyDescent="0.3">
      <c r="A15717" s="178" t="s">
        <v>3565</v>
      </c>
      <c r="B15717" s="178" t="s">
        <v>33</v>
      </c>
      <c r="C15717" s="178" t="s">
        <v>3639</v>
      </c>
      <c r="D15717" s="178" t="s">
        <v>11178</v>
      </c>
      <c r="E15717" s="179">
        <v>43280</v>
      </c>
      <c r="F15717" s="180">
        <v>-1</v>
      </c>
      <c r="G15717" s="180">
        <v>-0.49</v>
      </c>
      <c r="H15717" s="180">
        <v>-0.4</v>
      </c>
      <c r="I15717" s="180">
        <f t="shared" si="490"/>
        <v>-1.8900000000000001</v>
      </c>
      <c r="J15717" s="177" t="str">
        <f t="shared" si="491"/>
        <v>Date &gt; 1920</v>
      </c>
    </row>
    <row r="15718" spans="1:10" x14ac:dyDescent="0.3">
      <c r="A15718" s="178" t="s">
        <v>3565</v>
      </c>
      <c r="B15718" s="178" t="s">
        <v>33</v>
      </c>
      <c r="C15718" s="178" t="s">
        <v>3639</v>
      </c>
      <c r="D15718" s="178" t="s">
        <v>11179</v>
      </c>
      <c r="E15718" s="209">
        <v>0</v>
      </c>
      <c r="F15718" s="180">
        <v>22527</v>
      </c>
      <c r="G15718" s="180">
        <v>1251.5</v>
      </c>
      <c r="H15718" s="180">
        <v>1251.5</v>
      </c>
      <c r="I15718" s="180">
        <f t="shared" si="490"/>
        <v>25030</v>
      </c>
      <c r="J15718" s="177" t="str">
        <f t="shared" si="491"/>
        <v>Sketchy date</v>
      </c>
    </row>
    <row r="15719" spans="1:10" x14ac:dyDescent="0.3">
      <c r="A15719" s="178" t="s">
        <v>3565</v>
      </c>
      <c r="B15719" s="178" t="s">
        <v>33</v>
      </c>
      <c r="C15719" s="178" t="s">
        <v>3639</v>
      </c>
      <c r="D15719" s="178" t="s">
        <v>11179</v>
      </c>
      <c r="E15719" s="179">
        <v>43059</v>
      </c>
      <c r="F15719" s="180">
        <v>55489</v>
      </c>
      <c r="G15719" s="180">
        <v>3082.75</v>
      </c>
      <c r="H15719" s="180">
        <v>3083.25</v>
      </c>
      <c r="I15719" s="180">
        <f t="shared" si="490"/>
        <v>61655</v>
      </c>
      <c r="J15719" s="177" t="str">
        <f t="shared" si="491"/>
        <v>Date &gt; 1920</v>
      </c>
    </row>
    <row r="15720" spans="1:10" x14ac:dyDescent="0.3">
      <c r="A15720" s="178" t="s">
        <v>3565</v>
      </c>
      <c r="B15720" s="178" t="s">
        <v>33</v>
      </c>
      <c r="C15720" s="178" t="s">
        <v>3639</v>
      </c>
      <c r="D15720" s="178" t="s">
        <v>11179</v>
      </c>
      <c r="E15720" s="179">
        <v>43116</v>
      </c>
      <c r="F15720" s="180">
        <v>36936</v>
      </c>
      <c r="G15720" s="180">
        <v>2052</v>
      </c>
      <c r="H15720" s="180">
        <v>2052</v>
      </c>
      <c r="I15720" s="180">
        <f t="shared" si="490"/>
        <v>41040</v>
      </c>
      <c r="J15720" s="177" t="str">
        <f t="shared" si="491"/>
        <v>Date &gt; 1920</v>
      </c>
    </row>
    <row r="15721" spans="1:10" x14ac:dyDescent="0.3">
      <c r="A15721" s="178" t="s">
        <v>3565</v>
      </c>
      <c r="B15721" s="178" t="s">
        <v>33</v>
      </c>
      <c r="C15721" s="178" t="s">
        <v>3639</v>
      </c>
      <c r="D15721" s="178" t="s">
        <v>11179</v>
      </c>
      <c r="E15721" s="179">
        <v>43200</v>
      </c>
      <c r="F15721" s="180">
        <v>201737</v>
      </c>
      <c r="G15721" s="180">
        <v>11207.63</v>
      </c>
      <c r="H15721" s="180">
        <v>11207.87</v>
      </c>
      <c r="I15721" s="180">
        <f t="shared" si="490"/>
        <v>224152.5</v>
      </c>
      <c r="J15721" s="177" t="str">
        <f t="shared" si="491"/>
        <v>Date &gt; 1920</v>
      </c>
    </row>
    <row r="15722" spans="1:10" x14ac:dyDescent="0.3">
      <c r="A15722" s="178" t="s">
        <v>3565</v>
      </c>
      <c r="B15722" s="178" t="s">
        <v>33</v>
      </c>
      <c r="C15722" s="178" t="s">
        <v>3639</v>
      </c>
      <c r="D15722" s="178" t="s">
        <v>11179</v>
      </c>
      <c r="E15722" s="179">
        <v>43293</v>
      </c>
      <c r="F15722" s="180">
        <v>86612</v>
      </c>
      <c r="G15722" s="180">
        <v>4811.74</v>
      </c>
      <c r="H15722" s="180">
        <v>4811.26</v>
      </c>
      <c r="I15722" s="180">
        <f t="shared" si="490"/>
        <v>96235</v>
      </c>
      <c r="J15722" s="177" t="str">
        <f t="shared" si="491"/>
        <v>Date &gt; 1920</v>
      </c>
    </row>
    <row r="15723" spans="1:10" x14ac:dyDescent="0.3">
      <c r="A15723" s="178" t="s">
        <v>3565</v>
      </c>
      <c r="B15723" s="178" t="s">
        <v>33</v>
      </c>
      <c r="C15723" s="178" t="s">
        <v>3639</v>
      </c>
      <c r="D15723" s="178" t="s">
        <v>11179</v>
      </c>
      <c r="E15723" s="179">
        <v>43293</v>
      </c>
      <c r="F15723" s="180">
        <v>47239</v>
      </c>
      <c r="G15723" s="180">
        <v>2624.38</v>
      </c>
      <c r="H15723" s="180">
        <v>2624.12</v>
      </c>
      <c r="I15723" s="180">
        <f t="shared" si="490"/>
        <v>52487.5</v>
      </c>
      <c r="J15723" s="177" t="str">
        <f t="shared" si="491"/>
        <v>Date &gt; 1920</v>
      </c>
    </row>
    <row r="15724" spans="1:10" x14ac:dyDescent="0.3">
      <c r="A15724" s="178" t="s">
        <v>3565</v>
      </c>
      <c r="B15724" s="178" t="s">
        <v>33</v>
      </c>
      <c r="C15724" s="178" t="s">
        <v>3639</v>
      </c>
      <c r="D15724" s="178" t="s">
        <v>11180</v>
      </c>
      <c r="E15724" s="179">
        <v>42999</v>
      </c>
      <c r="F15724" s="180">
        <v>77631</v>
      </c>
      <c r="G15724" s="180">
        <v>0</v>
      </c>
      <c r="H15724" s="180">
        <v>11962.69</v>
      </c>
      <c r="I15724" s="180">
        <f t="shared" si="490"/>
        <v>89593.69</v>
      </c>
      <c r="J15724" s="177" t="str">
        <f t="shared" si="491"/>
        <v>Date &gt; 1920</v>
      </c>
    </row>
    <row r="15725" spans="1:10" x14ac:dyDescent="0.3">
      <c r="A15725" s="178" t="s">
        <v>3565</v>
      </c>
      <c r="B15725" s="178" t="s">
        <v>33</v>
      </c>
      <c r="C15725" s="178" t="s">
        <v>3639</v>
      </c>
      <c r="D15725" s="178" t="s">
        <v>11180</v>
      </c>
      <c r="E15725" s="179">
        <v>43059</v>
      </c>
      <c r="F15725" s="180">
        <v>168601</v>
      </c>
      <c r="G15725" s="180">
        <v>33959.69</v>
      </c>
      <c r="H15725" s="180">
        <v>17826.21</v>
      </c>
      <c r="I15725" s="180">
        <f t="shared" si="490"/>
        <v>220386.9</v>
      </c>
      <c r="J15725" s="177" t="str">
        <f t="shared" si="491"/>
        <v>Date &gt; 1920</v>
      </c>
    </row>
    <row r="15726" spans="1:10" x14ac:dyDescent="0.3">
      <c r="A15726" s="178" t="s">
        <v>3565</v>
      </c>
      <c r="B15726" s="178" t="s">
        <v>33</v>
      </c>
      <c r="C15726" s="178" t="s">
        <v>3639</v>
      </c>
      <c r="D15726" s="178" t="s">
        <v>11180</v>
      </c>
      <c r="E15726" s="179">
        <v>43116</v>
      </c>
      <c r="F15726" s="180">
        <v>46628</v>
      </c>
      <c r="G15726" s="180">
        <v>22670.21</v>
      </c>
      <c r="H15726" s="180">
        <v>12854.51</v>
      </c>
      <c r="I15726" s="180">
        <f t="shared" si="490"/>
        <v>82152.719999999987</v>
      </c>
      <c r="J15726" s="177" t="str">
        <f t="shared" si="491"/>
        <v>Date &gt; 1920</v>
      </c>
    </row>
    <row r="15727" spans="1:10" x14ac:dyDescent="0.3">
      <c r="A15727" s="178" t="s">
        <v>3565</v>
      </c>
      <c r="B15727" s="178" t="s">
        <v>33</v>
      </c>
      <c r="C15727" s="178" t="s">
        <v>3639</v>
      </c>
      <c r="D15727" s="178" t="s">
        <v>11180</v>
      </c>
      <c r="E15727" s="179">
        <v>43116</v>
      </c>
      <c r="F15727" s="180">
        <v>345503</v>
      </c>
      <c r="G15727" s="180">
        <v>200032.62</v>
      </c>
      <c r="H15727" s="180">
        <v>119657.18</v>
      </c>
      <c r="I15727" s="180">
        <f t="shared" si="490"/>
        <v>665192.80000000005</v>
      </c>
      <c r="J15727" s="177" t="str">
        <f t="shared" si="491"/>
        <v>Date &gt; 1920</v>
      </c>
    </row>
    <row r="15728" spans="1:10" x14ac:dyDescent="0.3">
      <c r="A15728" s="178" t="s">
        <v>3565</v>
      </c>
      <c r="B15728" s="178" t="s">
        <v>33</v>
      </c>
      <c r="C15728" s="178" t="s">
        <v>3639</v>
      </c>
      <c r="D15728" s="178" t="s">
        <v>11180</v>
      </c>
      <c r="E15728" s="179">
        <v>43132</v>
      </c>
      <c r="F15728" s="180">
        <v>39431</v>
      </c>
      <c r="G15728" s="180">
        <v>8883.82</v>
      </c>
      <c r="H15728" s="180">
        <v>5611.17</v>
      </c>
      <c r="I15728" s="180">
        <f t="shared" si="490"/>
        <v>53925.99</v>
      </c>
      <c r="J15728" s="177" t="str">
        <f t="shared" si="491"/>
        <v>Date &gt; 1920</v>
      </c>
    </row>
    <row r="15729" spans="1:10" x14ac:dyDescent="0.3">
      <c r="A15729" s="178" t="s">
        <v>3565</v>
      </c>
      <c r="B15729" s="178" t="s">
        <v>33</v>
      </c>
      <c r="C15729" s="178" t="s">
        <v>3639</v>
      </c>
      <c r="D15729" s="178" t="s">
        <v>11180</v>
      </c>
      <c r="E15729" s="179">
        <v>43165</v>
      </c>
      <c r="F15729" s="180">
        <v>11989</v>
      </c>
      <c r="G15729" s="180">
        <v>4012.68</v>
      </c>
      <c r="H15729" s="180">
        <v>2376.66</v>
      </c>
      <c r="I15729" s="180">
        <f t="shared" si="490"/>
        <v>18378.34</v>
      </c>
      <c r="J15729" s="177" t="str">
        <f t="shared" si="491"/>
        <v>Date &gt; 1920</v>
      </c>
    </row>
    <row r="15730" spans="1:10" x14ac:dyDescent="0.3">
      <c r="A15730" s="178" t="s">
        <v>3565</v>
      </c>
      <c r="B15730" s="178" t="s">
        <v>33</v>
      </c>
      <c r="C15730" s="178" t="s">
        <v>3639</v>
      </c>
      <c r="D15730" s="178" t="s">
        <v>11180</v>
      </c>
      <c r="E15730" s="179">
        <v>43200</v>
      </c>
      <c r="F15730" s="180">
        <v>211858</v>
      </c>
      <c r="G15730" s="180">
        <v>13108.56</v>
      </c>
      <c r="H15730" s="180">
        <v>12454.47</v>
      </c>
      <c r="I15730" s="180">
        <f t="shared" si="490"/>
        <v>237421.03</v>
      </c>
      <c r="J15730" s="177" t="str">
        <f t="shared" si="491"/>
        <v>Date &gt; 1920</v>
      </c>
    </row>
    <row r="15731" spans="1:10" x14ac:dyDescent="0.3">
      <c r="A15731" s="178" t="s">
        <v>3565</v>
      </c>
      <c r="B15731" s="178" t="s">
        <v>33</v>
      </c>
      <c r="C15731" s="178" t="s">
        <v>3639</v>
      </c>
      <c r="D15731" s="178" t="s">
        <v>11180</v>
      </c>
      <c r="E15731" s="179">
        <v>43244</v>
      </c>
      <c r="F15731" s="180">
        <v>126464</v>
      </c>
      <c r="G15731" s="180">
        <v>10372.379999999999</v>
      </c>
      <c r="H15731" s="180">
        <v>8736.08</v>
      </c>
      <c r="I15731" s="180">
        <f t="shared" si="490"/>
        <v>145572.46</v>
      </c>
      <c r="J15731" s="177" t="str">
        <f t="shared" si="491"/>
        <v>Date &gt; 1920</v>
      </c>
    </row>
    <row r="15732" spans="1:10" x14ac:dyDescent="0.3">
      <c r="A15732" s="178" t="s">
        <v>3565</v>
      </c>
      <c r="B15732" s="178" t="s">
        <v>33</v>
      </c>
      <c r="C15732" s="178" t="s">
        <v>3639</v>
      </c>
      <c r="D15732" s="178" t="s">
        <v>11180</v>
      </c>
      <c r="E15732" s="179">
        <v>43293</v>
      </c>
      <c r="F15732" s="180">
        <v>23929</v>
      </c>
      <c r="G15732" s="180">
        <v>2668.04</v>
      </c>
      <c r="H15732" s="180">
        <v>2013.72</v>
      </c>
      <c r="I15732" s="180">
        <f t="shared" si="490"/>
        <v>28610.760000000002</v>
      </c>
      <c r="J15732" s="177" t="str">
        <f t="shared" si="491"/>
        <v>Date &gt; 1920</v>
      </c>
    </row>
    <row r="15733" spans="1:10" x14ac:dyDescent="0.3">
      <c r="A15733" s="178" t="s">
        <v>3565</v>
      </c>
      <c r="B15733" s="178" t="s">
        <v>33</v>
      </c>
      <c r="C15733" s="178" t="s">
        <v>3639</v>
      </c>
      <c r="D15733" s="178" t="s">
        <v>11180</v>
      </c>
      <c r="E15733" s="179">
        <v>43293</v>
      </c>
      <c r="F15733" s="180">
        <v>1</v>
      </c>
      <c r="G15733" s="180">
        <v>0.49</v>
      </c>
      <c r="H15733" s="180">
        <v>0.4</v>
      </c>
      <c r="I15733" s="180">
        <f t="shared" si="490"/>
        <v>1.8900000000000001</v>
      </c>
      <c r="J15733" s="177" t="str">
        <f t="shared" si="491"/>
        <v>Date &gt; 1920</v>
      </c>
    </row>
    <row r="15734" spans="1:10" x14ac:dyDescent="0.3">
      <c r="A15734" s="178" t="s">
        <v>3565</v>
      </c>
      <c r="B15734" s="178" t="s">
        <v>33</v>
      </c>
      <c r="C15734" s="178" t="s">
        <v>3639</v>
      </c>
      <c r="D15734" s="178" t="s">
        <v>11180</v>
      </c>
      <c r="E15734" s="179">
        <v>43293</v>
      </c>
      <c r="F15734" s="180">
        <v>0</v>
      </c>
      <c r="G15734" s="180">
        <v>0</v>
      </c>
      <c r="H15734" s="180">
        <v>1</v>
      </c>
      <c r="I15734" s="180">
        <f t="shared" si="490"/>
        <v>1</v>
      </c>
      <c r="J15734" s="177" t="str">
        <f t="shared" si="491"/>
        <v>Date &gt; 1920</v>
      </c>
    </row>
    <row r="15735" spans="1:10" x14ac:dyDescent="0.3">
      <c r="A15735" s="178" t="s">
        <v>3565</v>
      </c>
      <c r="B15735" s="178" t="s">
        <v>33</v>
      </c>
      <c r="C15735" s="178" t="s">
        <v>3639</v>
      </c>
      <c r="D15735" s="178" t="s">
        <v>11180</v>
      </c>
      <c r="E15735" s="179">
        <v>43293</v>
      </c>
      <c r="F15735" s="180">
        <v>-1</v>
      </c>
      <c r="G15735" s="180">
        <v>-0.49</v>
      </c>
      <c r="H15735" s="180">
        <v>-1.4</v>
      </c>
      <c r="I15735" s="180">
        <f t="shared" si="490"/>
        <v>-2.8899999999999997</v>
      </c>
      <c r="J15735" s="177" t="str">
        <f t="shared" si="491"/>
        <v>Date &gt; 1920</v>
      </c>
    </row>
    <row r="15736" spans="1:10" x14ac:dyDescent="0.3">
      <c r="A15736" s="178" t="s">
        <v>3565</v>
      </c>
      <c r="B15736" s="178" t="s">
        <v>33</v>
      </c>
      <c r="C15736" s="178" t="s">
        <v>3639</v>
      </c>
      <c r="D15736" s="178" t="s">
        <v>11180</v>
      </c>
      <c r="E15736" s="179">
        <v>43293</v>
      </c>
      <c r="F15736" s="180">
        <v>47239</v>
      </c>
      <c r="G15736" s="180">
        <v>2624.38</v>
      </c>
      <c r="H15736" s="180">
        <v>2624.12</v>
      </c>
      <c r="I15736" s="180">
        <f t="shared" si="490"/>
        <v>52487.5</v>
      </c>
      <c r="J15736" s="177" t="str">
        <f t="shared" si="491"/>
        <v>Date &gt; 1920</v>
      </c>
    </row>
    <row r="15737" spans="1:10" x14ac:dyDescent="0.3">
      <c r="A15737" s="178" t="s">
        <v>3565</v>
      </c>
      <c r="B15737" s="178" t="s">
        <v>33</v>
      </c>
      <c r="C15737" s="178" t="s">
        <v>3639</v>
      </c>
      <c r="D15737" s="178" t="s">
        <v>11180</v>
      </c>
      <c r="E15737" s="179">
        <v>43312</v>
      </c>
      <c r="F15737" s="180">
        <v>40422</v>
      </c>
      <c r="G15737" s="180">
        <v>5239.3900000000003</v>
      </c>
      <c r="H15737" s="180">
        <v>3930.09</v>
      </c>
      <c r="I15737" s="180">
        <f t="shared" si="490"/>
        <v>49591.479999999996</v>
      </c>
      <c r="J15737" s="177" t="str">
        <f t="shared" si="491"/>
        <v>Date &gt; 1920</v>
      </c>
    </row>
    <row r="15738" spans="1:10" x14ac:dyDescent="0.3">
      <c r="A15738" s="178" t="s">
        <v>3565</v>
      </c>
      <c r="B15738" s="178" t="s">
        <v>33</v>
      </c>
      <c r="C15738" s="178" t="s">
        <v>3639</v>
      </c>
      <c r="D15738" s="178" t="s">
        <v>11180</v>
      </c>
      <c r="E15738" s="179">
        <v>43602</v>
      </c>
      <c r="F15738" s="180">
        <v>116743</v>
      </c>
      <c r="G15738" s="180">
        <v>37523.620000000003</v>
      </c>
      <c r="H15738" s="180">
        <v>26818.07</v>
      </c>
      <c r="I15738" s="180">
        <f t="shared" si="490"/>
        <v>181084.69</v>
      </c>
      <c r="J15738" s="177" t="str">
        <f t="shared" si="491"/>
        <v>Date &gt; 1920</v>
      </c>
    </row>
    <row r="15739" spans="1:10" x14ac:dyDescent="0.3">
      <c r="A15739" s="178" t="s">
        <v>3565</v>
      </c>
      <c r="B15739" s="178" t="s">
        <v>33</v>
      </c>
      <c r="C15739" s="178" t="s">
        <v>3639</v>
      </c>
      <c r="D15739" s="178" t="s">
        <v>11181</v>
      </c>
      <c r="E15739" s="179">
        <v>43412</v>
      </c>
      <c r="F15739" s="180">
        <v>55215</v>
      </c>
      <c r="G15739" s="180">
        <v>14038.13</v>
      </c>
      <c r="H15739" s="180">
        <v>15826.44</v>
      </c>
      <c r="I15739" s="180">
        <f t="shared" si="490"/>
        <v>85079.57</v>
      </c>
      <c r="J15739" s="177" t="str">
        <f t="shared" si="491"/>
        <v>Date &gt; 1920</v>
      </c>
    </row>
    <row r="15740" spans="1:10" x14ac:dyDescent="0.3">
      <c r="A15740" s="178" t="s">
        <v>3565</v>
      </c>
      <c r="B15740" s="178" t="s">
        <v>33</v>
      </c>
      <c r="C15740" s="178" t="s">
        <v>3639</v>
      </c>
      <c r="D15740" s="178" t="s">
        <v>11181</v>
      </c>
      <c r="E15740" s="179">
        <v>43439</v>
      </c>
      <c r="F15740" s="180">
        <v>123253</v>
      </c>
      <c r="G15740" s="180">
        <v>31335.68</v>
      </c>
      <c r="H15740" s="180">
        <v>35324.519999999997</v>
      </c>
      <c r="I15740" s="180">
        <f t="shared" si="490"/>
        <v>189913.19999999998</v>
      </c>
      <c r="J15740" s="177" t="str">
        <f t="shared" si="491"/>
        <v>Date &gt; 1920</v>
      </c>
    </row>
    <row r="15741" spans="1:10" x14ac:dyDescent="0.3">
      <c r="A15741" s="178" t="s">
        <v>3565</v>
      </c>
      <c r="B15741" s="178" t="s">
        <v>33</v>
      </c>
      <c r="C15741" s="178" t="s">
        <v>3639</v>
      </c>
      <c r="D15741" s="178" t="s">
        <v>11181</v>
      </c>
      <c r="E15741" s="179">
        <v>43489</v>
      </c>
      <c r="F15741" s="180">
        <v>14177</v>
      </c>
      <c r="G15741" s="180">
        <v>3604.24</v>
      </c>
      <c r="H15741" s="180">
        <v>4062.65</v>
      </c>
      <c r="I15741" s="180">
        <f t="shared" si="490"/>
        <v>21843.89</v>
      </c>
      <c r="J15741" s="177" t="str">
        <f t="shared" si="491"/>
        <v>Date &gt; 1920</v>
      </c>
    </row>
    <row r="15742" spans="1:10" x14ac:dyDescent="0.3">
      <c r="A15742" s="178" t="s">
        <v>3565</v>
      </c>
      <c r="B15742" s="178" t="s">
        <v>33</v>
      </c>
      <c r="C15742" s="178" t="s">
        <v>3639</v>
      </c>
      <c r="D15742" s="178" t="s">
        <v>11181</v>
      </c>
      <c r="E15742" s="179">
        <v>43539</v>
      </c>
      <c r="F15742" s="180">
        <v>309833</v>
      </c>
      <c r="G15742" s="180">
        <v>78771.25</v>
      </c>
      <c r="H15742" s="180">
        <v>88797.2</v>
      </c>
      <c r="I15742" s="180">
        <f t="shared" si="490"/>
        <v>477401.45</v>
      </c>
      <c r="J15742" s="177" t="str">
        <f t="shared" si="491"/>
        <v>Date &gt; 1920</v>
      </c>
    </row>
    <row r="15743" spans="1:10" x14ac:dyDescent="0.3">
      <c r="A15743" s="178" t="s">
        <v>3565</v>
      </c>
      <c r="B15743" s="178" t="s">
        <v>33</v>
      </c>
      <c r="C15743" s="178" t="s">
        <v>3639</v>
      </c>
      <c r="D15743" s="178" t="s">
        <v>11181</v>
      </c>
      <c r="E15743" s="179">
        <v>43539</v>
      </c>
      <c r="F15743" s="180">
        <v>409060</v>
      </c>
      <c r="G15743" s="180">
        <v>103998.18</v>
      </c>
      <c r="H15743" s="180">
        <v>117233.86</v>
      </c>
      <c r="I15743" s="180">
        <f t="shared" si="490"/>
        <v>630292.04</v>
      </c>
      <c r="J15743" s="177" t="str">
        <f t="shared" si="491"/>
        <v>Date &gt; 1920</v>
      </c>
    </row>
    <row r="15744" spans="1:10" x14ac:dyDescent="0.3">
      <c r="A15744" s="178" t="s">
        <v>3565</v>
      </c>
      <c r="B15744" s="178" t="s">
        <v>33</v>
      </c>
      <c r="C15744" s="178" t="s">
        <v>3639</v>
      </c>
      <c r="D15744" s="178" t="s">
        <v>11181</v>
      </c>
      <c r="E15744" s="179">
        <v>43641</v>
      </c>
      <c r="F15744" s="180">
        <v>206189</v>
      </c>
      <c r="G15744" s="180">
        <v>52420.72</v>
      </c>
      <c r="H15744" s="180">
        <v>59091.61</v>
      </c>
      <c r="I15744" s="180">
        <f t="shared" si="490"/>
        <v>317701.33</v>
      </c>
      <c r="J15744" s="177" t="str">
        <f t="shared" si="491"/>
        <v>Date &gt; 1920</v>
      </c>
    </row>
    <row r="15745" spans="1:10" x14ac:dyDescent="0.3">
      <c r="A15745" s="178" t="s">
        <v>3565</v>
      </c>
      <c r="B15745" s="178" t="s">
        <v>33</v>
      </c>
      <c r="C15745" s="178" t="s">
        <v>3639</v>
      </c>
      <c r="D15745" s="178" t="s">
        <v>11181</v>
      </c>
      <c r="E15745" s="179">
        <v>43641</v>
      </c>
      <c r="F15745" s="180">
        <v>610331</v>
      </c>
      <c r="G15745" s="180">
        <v>26109.8</v>
      </c>
      <c r="H15745" s="180">
        <v>66256.2</v>
      </c>
      <c r="I15745" s="180">
        <f t="shared" si="490"/>
        <v>702697</v>
      </c>
      <c r="J15745" s="177" t="str">
        <f t="shared" si="491"/>
        <v>Date &gt; 1920</v>
      </c>
    </row>
    <row r="15746" spans="1:10" x14ac:dyDescent="0.3">
      <c r="A15746" s="178" t="s">
        <v>3565</v>
      </c>
      <c r="B15746" s="178" t="s">
        <v>33</v>
      </c>
      <c r="C15746" s="178" t="s">
        <v>3639</v>
      </c>
      <c r="D15746" s="178" t="s">
        <v>11181</v>
      </c>
      <c r="E15746" s="179">
        <v>44063</v>
      </c>
      <c r="F15746" s="180">
        <v>230379</v>
      </c>
      <c r="G15746" s="180">
        <v>0</v>
      </c>
      <c r="H15746" s="180">
        <v>0</v>
      </c>
      <c r="I15746" s="180">
        <f t="shared" si="490"/>
        <v>230379</v>
      </c>
      <c r="J15746" s="177" t="str">
        <f t="shared" si="491"/>
        <v>Date &gt; 1920</v>
      </c>
    </row>
    <row r="15747" spans="1:10" x14ac:dyDescent="0.3">
      <c r="A15747" s="178" t="s">
        <v>3565</v>
      </c>
      <c r="B15747" s="178" t="s">
        <v>33</v>
      </c>
      <c r="C15747" s="178" t="s">
        <v>3639</v>
      </c>
      <c r="D15747" s="178" t="s">
        <v>11182</v>
      </c>
      <c r="E15747" s="179">
        <v>43301</v>
      </c>
      <c r="F15747" s="180">
        <v>0</v>
      </c>
      <c r="G15747" s="180">
        <v>14550</v>
      </c>
      <c r="H15747" s="180">
        <v>4950</v>
      </c>
      <c r="I15747" s="180">
        <f t="shared" si="490"/>
        <v>19500</v>
      </c>
      <c r="J15747" s="177" t="str">
        <f t="shared" si="491"/>
        <v>Date &gt; 1920</v>
      </c>
    </row>
    <row r="15748" spans="1:10" x14ac:dyDescent="0.3">
      <c r="A15748" s="178" t="s">
        <v>3565</v>
      </c>
      <c r="B15748" s="178" t="s">
        <v>33</v>
      </c>
      <c r="C15748" s="178" t="s">
        <v>3639</v>
      </c>
      <c r="D15748" s="178" t="s">
        <v>11183</v>
      </c>
      <c r="E15748" s="179">
        <v>20029</v>
      </c>
      <c r="F15748" s="180">
        <v>0</v>
      </c>
      <c r="G15748" s="180">
        <v>8250</v>
      </c>
      <c r="H15748" s="180">
        <v>0</v>
      </c>
      <c r="I15748" s="180">
        <f t="shared" si="490"/>
        <v>8250</v>
      </c>
      <c r="J15748" s="177" t="str">
        <f t="shared" si="491"/>
        <v>Date &gt; 1920</v>
      </c>
    </row>
    <row r="15749" spans="1:10" x14ac:dyDescent="0.3">
      <c r="A15749" s="178" t="s">
        <v>3565</v>
      </c>
      <c r="B15749" s="178" t="s">
        <v>33</v>
      </c>
      <c r="C15749" s="178" t="s">
        <v>3639</v>
      </c>
      <c r="D15749" s="178" t="s">
        <v>6400</v>
      </c>
      <c r="E15749" s="179">
        <v>21467</v>
      </c>
      <c r="F15749" s="180">
        <v>0</v>
      </c>
      <c r="G15749" s="180">
        <v>5428.04</v>
      </c>
      <c r="H15749" s="180">
        <v>2714.02</v>
      </c>
      <c r="I15749" s="180">
        <f t="shared" ref="I15749:I15812" si="492">SUM(F15749:H15749)</f>
        <v>8142.0599999999995</v>
      </c>
      <c r="J15749" s="177" t="str">
        <f t="shared" ref="J15749:J15812" si="493">IF(OR(YEAR(E15749)&gt; 1920, ISBLANK(E15749)), "Date &gt; 1920", "Sketchy date")</f>
        <v>Date &gt; 1920</v>
      </c>
    </row>
    <row r="15750" spans="1:10" x14ac:dyDescent="0.3">
      <c r="A15750" s="178" t="s">
        <v>3565</v>
      </c>
      <c r="B15750" s="178" t="s">
        <v>33</v>
      </c>
      <c r="C15750" s="178" t="s">
        <v>3639</v>
      </c>
      <c r="D15750" s="178" t="s">
        <v>6357</v>
      </c>
      <c r="E15750" s="179">
        <v>43816</v>
      </c>
      <c r="F15750" s="180">
        <v>0</v>
      </c>
      <c r="G15750" s="180">
        <v>35000</v>
      </c>
      <c r="H15750" s="180">
        <v>15000</v>
      </c>
      <c r="I15750" s="180">
        <f t="shared" si="492"/>
        <v>50000</v>
      </c>
      <c r="J15750" s="177" t="str">
        <f t="shared" si="493"/>
        <v>Date &gt; 1920</v>
      </c>
    </row>
    <row r="15751" spans="1:10" x14ac:dyDescent="0.3">
      <c r="A15751" s="178" t="s">
        <v>3565</v>
      </c>
      <c r="B15751" s="178" t="s">
        <v>33</v>
      </c>
      <c r="C15751" s="178" t="s">
        <v>3639</v>
      </c>
      <c r="D15751" s="178" t="s">
        <v>11184</v>
      </c>
      <c r="E15751" s="179">
        <v>44238</v>
      </c>
      <c r="F15751" s="180">
        <v>268346</v>
      </c>
      <c r="G15751" s="180">
        <v>3267.01</v>
      </c>
      <c r="H15751" s="180">
        <v>3172.53</v>
      </c>
      <c r="I15751" s="180">
        <f t="shared" si="492"/>
        <v>274785.54000000004</v>
      </c>
      <c r="J15751" s="177" t="str">
        <f t="shared" si="493"/>
        <v>Date &gt; 1920</v>
      </c>
    </row>
    <row r="15752" spans="1:10" x14ac:dyDescent="0.3">
      <c r="A15752" s="178" t="s">
        <v>3565</v>
      </c>
      <c r="B15752" s="178" t="s">
        <v>33</v>
      </c>
      <c r="C15752" s="178" t="s">
        <v>3639</v>
      </c>
      <c r="D15752" s="178" t="s">
        <v>11185</v>
      </c>
      <c r="E15752" s="179">
        <v>23788</v>
      </c>
      <c r="F15752" s="180">
        <v>65208.61</v>
      </c>
      <c r="G15752" s="180">
        <v>43507.41</v>
      </c>
      <c r="H15752" s="180">
        <v>21806.21</v>
      </c>
      <c r="I15752" s="180">
        <f t="shared" si="492"/>
        <v>130522.23000000001</v>
      </c>
      <c r="J15752" s="177" t="str">
        <f t="shared" si="493"/>
        <v>Date &gt; 1920</v>
      </c>
    </row>
    <row r="15753" spans="1:10" x14ac:dyDescent="0.3">
      <c r="A15753" s="178" t="s">
        <v>3565</v>
      </c>
      <c r="B15753" s="178" t="s">
        <v>33</v>
      </c>
      <c r="C15753" s="178" t="s">
        <v>3639</v>
      </c>
      <c r="D15753" s="178" t="s">
        <v>7867</v>
      </c>
      <c r="E15753" s="179">
        <v>23788</v>
      </c>
      <c r="F15753" s="180">
        <v>651.13</v>
      </c>
      <c r="G15753" s="180">
        <v>0</v>
      </c>
      <c r="H15753" s="180">
        <v>0</v>
      </c>
      <c r="I15753" s="180">
        <f t="shared" si="492"/>
        <v>651.13</v>
      </c>
      <c r="J15753" s="177" t="str">
        <f t="shared" si="493"/>
        <v>Date &gt; 1920</v>
      </c>
    </row>
    <row r="15754" spans="1:10" x14ac:dyDescent="0.3">
      <c r="A15754" s="178" t="s">
        <v>3565</v>
      </c>
      <c r="B15754" s="178" t="s">
        <v>33</v>
      </c>
      <c r="C15754" s="178" t="s">
        <v>3639</v>
      </c>
      <c r="D15754" s="178" t="s">
        <v>11186</v>
      </c>
      <c r="E15754" s="179">
        <v>24016</v>
      </c>
      <c r="F15754" s="180">
        <v>0</v>
      </c>
      <c r="G15754" s="180">
        <v>12257.09</v>
      </c>
      <c r="H15754" s="180">
        <v>6128.55</v>
      </c>
      <c r="I15754" s="180">
        <f t="shared" si="492"/>
        <v>18385.64</v>
      </c>
      <c r="J15754" s="177" t="str">
        <f t="shared" si="493"/>
        <v>Date &gt; 1920</v>
      </c>
    </row>
    <row r="15755" spans="1:10" x14ac:dyDescent="0.3">
      <c r="A15755" s="178" t="s">
        <v>3565</v>
      </c>
      <c r="B15755" s="178" t="s">
        <v>33</v>
      </c>
      <c r="C15755" s="178" t="s">
        <v>3639</v>
      </c>
      <c r="D15755" s="178" t="s">
        <v>11187</v>
      </c>
      <c r="E15755" s="179">
        <v>24399</v>
      </c>
      <c r="F15755" s="180">
        <v>0</v>
      </c>
      <c r="G15755" s="180">
        <v>2929.64</v>
      </c>
      <c r="H15755" s="180">
        <v>4370.7299999999996</v>
      </c>
      <c r="I15755" s="180">
        <f t="shared" si="492"/>
        <v>7300.369999999999</v>
      </c>
      <c r="J15755" s="177" t="str">
        <f t="shared" si="493"/>
        <v>Date &gt; 1920</v>
      </c>
    </row>
    <row r="15756" spans="1:10" x14ac:dyDescent="0.3">
      <c r="A15756" s="178" t="s">
        <v>3565</v>
      </c>
      <c r="B15756" s="178" t="s">
        <v>33</v>
      </c>
      <c r="C15756" s="178" t="s">
        <v>3639</v>
      </c>
      <c r="D15756" s="178" t="s">
        <v>11188</v>
      </c>
      <c r="E15756" s="179">
        <v>24947</v>
      </c>
      <c r="F15756" s="180">
        <v>0</v>
      </c>
      <c r="G15756" s="180">
        <v>17996.14</v>
      </c>
      <c r="H15756" s="180">
        <v>17996.14</v>
      </c>
      <c r="I15756" s="180">
        <f t="shared" si="492"/>
        <v>35992.28</v>
      </c>
      <c r="J15756" s="177" t="str">
        <f t="shared" si="493"/>
        <v>Date &gt; 1920</v>
      </c>
    </row>
    <row r="15757" spans="1:10" x14ac:dyDescent="0.3">
      <c r="A15757" s="178" t="s">
        <v>3565</v>
      </c>
      <c r="B15757" s="178" t="s">
        <v>33</v>
      </c>
      <c r="C15757" s="178" t="s">
        <v>3639</v>
      </c>
      <c r="D15757" s="178" t="s">
        <v>7313</v>
      </c>
      <c r="E15757" s="179">
        <v>26233</v>
      </c>
      <c r="F15757" s="180">
        <v>0</v>
      </c>
      <c r="G15757" s="180">
        <v>19732.28</v>
      </c>
      <c r="H15757" s="180">
        <v>9866.1299999999992</v>
      </c>
      <c r="I15757" s="180">
        <f t="shared" si="492"/>
        <v>29598.409999999996</v>
      </c>
      <c r="J15757" s="177" t="str">
        <f t="shared" si="493"/>
        <v>Date &gt; 1920</v>
      </c>
    </row>
    <row r="15758" spans="1:10" x14ac:dyDescent="0.3">
      <c r="A15758" s="178" t="s">
        <v>3565</v>
      </c>
      <c r="B15758" s="178" t="s">
        <v>33</v>
      </c>
      <c r="C15758" s="178" t="s">
        <v>3639</v>
      </c>
      <c r="D15758" s="178" t="s">
        <v>6806</v>
      </c>
      <c r="E15758" s="179">
        <v>28474</v>
      </c>
      <c r="F15758" s="180">
        <v>10332</v>
      </c>
      <c r="G15758" s="180">
        <v>1043.96</v>
      </c>
      <c r="H15758" s="180">
        <v>1673.54</v>
      </c>
      <c r="I15758" s="180">
        <f t="shared" si="492"/>
        <v>13049.5</v>
      </c>
      <c r="J15758" s="177" t="str">
        <f t="shared" si="493"/>
        <v>Date &gt; 1920</v>
      </c>
    </row>
    <row r="15759" spans="1:10" x14ac:dyDescent="0.3">
      <c r="A15759" s="178" t="s">
        <v>3565</v>
      </c>
      <c r="B15759" s="178" t="s">
        <v>33</v>
      </c>
      <c r="C15759" s="178" t="s">
        <v>3639</v>
      </c>
      <c r="D15759" s="178" t="s">
        <v>11189</v>
      </c>
      <c r="E15759" s="179">
        <v>28780</v>
      </c>
      <c r="F15759" s="180">
        <v>0</v>
      </c>
      <c r="G15759" s="180">
        <v>22605.93</v>
      </c>
      <c r="H15759" s="180">
        <v>11302.97</v>
      </c>
      <c r="I15759" s="180">
        <f t="shared" si="492"/>
        <v>33908.9</v>
      </c>
      <c r="J15759" s="177" t="str">
        <f t="shared" si="493"/>
        <v>Date &gt; 1920</v>
      </c>
    </row>
    <row r="15760" spans="1:10" x14ac:dyDescent="0.3">
      <c r="A15760" s="178" t="s">
        <v>3565</v>
      </c>
      <c r="B15760" s="178" t="s">
        <v>33</v>
      </c>
      <c r="C15760" s="178" t="s">
        <v>3639</v>
      </c>
      <c r="D15760" s="178" t="s">
        <v>6462</v>
      </c>
      <c r="E15760" s="179">
        <v>28684</v>
      </c>
      <c r="F15760" s="180">
        <v>0</v>
      </c>
      <c r="G15760" s="180">
        <v>3923</v>
      </c>
      <c r="H15760" s="180">
        <v>1966.75</v>
      </c>
      <c r="I15760" s="180">
        <f t="shared" si="492"/>
        <v>5889.75</v>
      </c>
      <c r="J15760" s="177" t="str">
        <f t="shared" si="493"/>
        <v>Date &gt; 1920</v>
      </c>
    </row>
    <row r="15761" spans="1:10" x14ac:dyDescent="0.3">
      <c r="A15761" s="178" t="s">
        <v>3565</v>
      </c>
      <c r="B15761" s="178" t="s">
        <v>33</v>
      </c>
      <c r="C15761" s="178" t="s">
        <v>3639</v>
      </c>
      <c r="D15761" s="178" t="s">
        <v>11190</v>
      </c>
      <c r="E15761" s="179">
        <v>30383</v>
      </c>
      <c r="F15761" s="180">
        <v>576818.12</v>
      </c>
      <c r="G15761" s="180">
        <v>7361.19</v>
      </c>
      <c r="H15761" s="180">
        <v>65592.53</v>
      </c>
      <c r="I15761" s="180">
        <f t="shared" si="492"/>
        <v>649771.84</v>
      </c>
      <c r="J15761" s="177" t="str">
        <f t="shared" si="493"/>
        <v>Date &gt; 1920</v>
      </c>
    </row>
    <row r="15762" spans="1:10" x14ac:dyDescent="0.3">
      <c r="A15762" s="178" t="s">
        <v>3565</v>
      </c>
      <c r="B15762" s="178" t="s">
        <v>33</v>
      </c>
      <c r="C15762" s="178" t="s">
        <v>3639</v>
      </c>
      <c r="D15762" s="178" t="s">
        <v>8152</v>
      </c>
      <c r="E15762" s="179">
        <v>30265</v>
      </c>
      <c r="F15762" s="180">
        <v>0</v>
      </c>
      <c r="G15762" s="180">
        <v>65600</v>
      </c>
      <c r="H15762" s="180">
        <v>16400</v>
      </c>
      <c r="I15762" s="180">
        <f t="shared" si="492"/>
        <v>82000</v>
      </c>
      <c r="J15762" s="177" t="str">
        <f t="shared" si="493"/>
        <v>Date &gt; 1920</v>
      </c>
    </row>
    <row r="15763" spans="1:10" x14ac:dyDescent="0.3">
      <c r="A15763" s="178" t="s">
        <v>3565</v>
      </c>
      <c r="B15763" s="178" t="s">
        <v>33</v>
      </c>
      <c r="C15763" s="178" t="s">
        <v>3639</v>
      </c>
      <c r="D15763" s="178" t="s">
        <v>11191</v>
      </c>
      <c r="E15763" s="179">
        <v>30305</v>
      </c>
      <c r="F15763" s="180">
        <v>712251</v>
      </c>
      <c r="G15763" s="180">
        <v>2347775.2000000002</v>
      </c>
      <c r="H15763" s="180">
        <v>340002.91</v>
      </c>
      <c r="I15763" s="180">
        <f t="shared" si="492"/>
        <v>3400029.1100000003</v>
      </c>
      <c r="J15763" s="177" t="str">
        <f t="shared" si="493"/>
        <v>Date &gt; 1920</v>
      </c>
    </row>
    <row r="15764" spans="1:10" x14ac:dyDescent="0.3">
      <c r="A15764" s="178" t="s">
        <v>3565</v>
      </c>
      <c r="B15764" s="178" t="s">
        <v>33</v>
      </c>
      <c r="C15764" s="178" t="s">
        <v>3639</v>
      </c>
      <c r="D15764" s="178" t="s">
        <v>11192</v>
      </c>
      <c r="E15764" s="179">
        <v>30302</v>
      </c>
      <c r="F15764" s="180">
        <v>162596</v>
      </c>
      <c r="G15764" s="180">
        <v>586004.30000000005</v>
      </c>
      <c r="H15764" s="180">
        <v>83177.820000000007</v>
      </c>
      <c r="I15764" s="180">
        <f t="shared" si="492"/>
        <v>831778.12000000011</v>
      </c>
      <c r="J15764" s="177" t="str">
        <f t="shared" si="493"/>
        <v>Date &gt; 1920</v>
      </c>
    </row>
    <row r="15765" spans="1:10" x14ac:dyDescent="0.3">
      <c r="A15765" s="178" t="s">
        <v>3565</v>
      </c>
      <c r="B15765" s="178" t="s">
        <v>33</v>
      </c>
      <c r="C15765" s="178" t="s">
        <v>3639</v>
      </c>
      <c r="D15765" s="178" t="s">
        <v>11193</v>
      </c>
      <c r="E15765" s="179">
        <v>30104</v>
      </c>
      <c r="F15765" s="180">
        <v>0</v>
      </c>
      <c r="G15765" s="180">
        <v>33768.410000000003</v>
      </c>
      <c r="H15765" s="180">
        <v>3752.05</v>
      </c>
      <c r="I15765" s="180">
        <f t="shared" si="492"/>
        <v>37520.460000000006</v>
      </c>
      <c r="J15765" s="177" t="str">
        <f t="shared" si="493"/>
        <v>Date &gt; 1920</v>
      </c>
    </row>
    <row r="15766" spans="1:10" x14ac:dyDescent="0.3">
      <c r="A15766" s="178" t="s">
        <v>3565</v>
      </c>
      <c r="B15766" s="178" t="s">
        <v>33</v>
      </c>
      <c r="C15766" s="178" t="s">
        <v>3639</v>
      </c>
      <c r="D15766" s="178" t="s">
        <v>11193</v>
      </c>
      <c r="E15766" s="179">
        <v>30165</v>
      </c>
      <c r="F15766" s="180">
        <v>0</v>
      </c>
      <c r="G15766" s="180">
        <v>56706.91</v>
      </c>
      <c r="H15766" s="180">
        <v>6300.77</v>
      </c>
      <c r="I15766" s="180">
        <f t="shared" si="492"/>
        <v>63007.680000000008</v>
      </c>
      <c r="J15766" s="177" t="str">
        <f t="shared" si="493"/>
        <v>Date &gt; 1920</v>
      </c>
    </row>
    <row r="15767" spans="1:10" x14ac:dyDescent="0.3">
      <c r="A15767" s="178" t="s">
        <v>3565</v>
      </c>
      <c r="B15767" s="178" t="s">
        <v>33</v>
      </c>
      <c r="C15767" s="178" t="s">
        <v>3639</v>
      </c>
      <c r="D15767" s="178" t="s">
        <v>11193</v>
      </c>
      <c r="E15767" s="179">
        <v>30302</v>
      </c>
      <c r="F15767" s="180">
        <v>0</v>
      </c>
      <c r="G15767" s="180">
        <v>2620.6799999999998</v>
      </c>
      <c r="H15767" s="180">
        <v>291.18</v>
      </c>
      <c r="I15767" s="180">
        <f t="shared" si="492"/>
        <v>2911.8599999999997</v>
      </c>
      <c r="J15767" s="177" t="str">
        <f t="shared" si="493"/>
        <v>Date &gt; 1920</v>
      </c>
    </row>
    <row r="15768" spans="1:10" x14ac:dyDescent="0.3">
      <c r="A15768" s="178" t="s">
        <v>3565</v>
      </c>
      <c r="B15768" s="178" t="s">
        <v>33</v>
      </c>
      <c r="C15768" s="178" t="s">
        <v>3639</v>
      </c>
      <c r="D15768" s="178" t="s">
        <v>6899</v>
      </c>
      <c r="E15768" s="179">
        <v>29783</v>
      </c>
      <c r="F15768" s="180">
        <v>32628.05</v>
      </c>
      <c r="G15768" s="180">
        <v>39723.68</v>
      </c>
      <c r="H15768" s="180">
        <v>8039.08</v>
      </c>
      <c r="I15768" s="180">
        <f t="shared" si="492"/>
        <v>80390.81</v>
      </c>
      <c r="J15768" s="177" t="str">
        <f t="shared" si="493"/>
        <v>Date &gt; 1920</v>
      </c>
    </row>
    <row r="15769" spans="1:10" x14ac:dyDescent="0.3">
      <c r="A15769" s="178" t="s">
        <v>3565</v>
      </c>
      <c r="B15769" s="178" t="s">
        <v>33</v>
      </c>
      <c r="C15769" s="178" t="s">
        <v>3639</v>
      </c>
      <c r="D15769" s="178" t="s">
        <v>6899</v>
      </c>
      <c r="E15769" s="179">
        <v>29810</v>
      </c>
      <c r="F15769" s="180">
        <v>3256.64</v>
      </c>
      <c r="G15769" s="180">
        <v>23893</v>
      </c>
      <c r="H15769" s="180">
        <v>3016.61</v>
      </c>
      <c r="I15769" s="180">
        <f t="shared" si="492"/>
        <v>30166.25</v>
      </c>
      <c r="J15769" s="177" t="str">
        <f t="shared" si="493"/>
        <v>Date &gt; 1920</v>
      </c>
    </row>
    <row r="15770" spans="1:10" x14ac:dyDescent="0.3">
      <c r="A15770" s="178" t="s">
        <v>3565</v>
      </c>
      <c r="B15770" s="178" t="s">
        <v>33</v>
      </c>
      <c r="C15770" s="178" t="s">
        <v>3639</v>
      </c>
      <c r="D15770" s="178" t="s">
        <v>6899</v>
      </c>
      <c r="E15770" s="179">
        <v>29840</v>
      </c>
      <c r="F15770" s="180">
        <v>44382.1</v>
      </c>
      <c r="G15770" s="180">
        <v>7902.72</v>
      </c>
      <c r="H15770" s="180">
        <v>5809.44</v>
      </c>
      <c r="I15770" s="180">
        <f t="shared" si="492"/>
        <v>58094.26</v>
      </c>
      <c r="J15770" s="177" t="str">
        <f t="shared" si="493"/>
        <v>Date &gt; 1920</v>
      </c>
    </row>
    <row r="15771" spans="1:10" x14ac:dyDescent="0.3">
      <c r="A15771" s="178" t="s">
        <v>3565</v>
      </c>
      <c r="B15771" s="178" t="s">
        <v>33</v>
      </c>
      <c r="C15771" s="178" t="s">
        <v>3639</v>
      </c>
      <c r="D15771" s="178" t="s">
        <v>6899</v>
      </c>
      <c r="E15771" s="179">
        <v>29878</v>
      </c>
      <c r="F15771" s="180">
        <v>33479.99</v>
      </c>
      <c r="G15771" s="180">
        <v>34996.89</v>
      </c>
      <c r="H15771" s="180">
        <v>7608.55</v>
      </c>
      <c r="I15771" s="180">
        <f t="shared" si="492"/>
        <v>76085.430000000008</v>
      </c>
      <c r="J15771" s="177" t="str">
        <f t="shared" si="493"/>
        <v>Date &gt; 1920</v>
      </c>
    </row>
    <row r="15772" spans="1:10" x14ac:dyDescent="0.3">
      <c r="A15772" s="178" t="s">
        <v>3565</v>
      </c>
      <c r="B15772" s="178" t="s">
        <v>33</v>
      </c>
      <c r="C15772" s="178" t="s">
        <v>3639</v>
      </c>
      <c r="D15772" s="178" t="s">
        <v>6899</v>
      </c>
      <c r="E15772" s="179">
        <v>30032</v>
      </c>
      <c r="F15772" s="180">
        <v>25514.74</v>
      </c>
      <c r="G15772" s="180">
        <v>80565.600000000006</v>
      </c>
      <c r="H15772" s="180">
        <v>14533.17</v>
      </c>
      <c r="I15772" s="180">
        <f t="shared" si="492"/>
        <v>120613.51000000001</v>
      </c>
      <c r="J15772" s="177" t="str">
        <f t="shared" si="493"/>
        <v>Date &gt; 1920</v>
      </c>
    </row>
    <row r="15773" spans="1:10" x14ac:dyDescent="0.3">
      <c r="A15773" s="178" t="s">
        <v>3565</v>
      </c>
      <c r="B15773" s="178" t="s">
        <v>33</v>
      </c>
      <c r="C15773" s="178" t="s">
        <v>3639</v>
      </c>
      <c r="D15773" s="178" t="s">
        <v>6899</v>
      </c>
      <c r="E15773" s="179">
        <v>30238</v>
      </c>
      <c r="F15773" s="180">
        <v>23936.16</v>
      </c>
      <c r="G15773" s="180">
        <v>0</v>
      </c>
      <c r="H15773" s="180">
        <v>0</v>
      </c>
      <c r="I15773" s="180">
        <f t="shared" si="492"/>
        <v>23936.16</v>
      </c>
      <c r="J15773" s="177" t="str">
        <f t="shared" si="493"/>
        <v>Date &gt; 1920</v>
      </c>
    </row>
    <row r="15774" spans="1:10" x14ac:dyDescent="0.3">
      <c r="A15774" s="178" t="s">
        <v>3565</v>
      </c>
      <c r="B15774" s="178" t="s">
        <v>33</v>
      </c>
      <c r="C15774" s="178" t="s">
        <v>3639</v>
      </c>
      <c r="D15774" s="178" t="s">
        <v>6899</v>
      </c>
      <c r="E15774" s="179">
        <v>30305</v>
      </c>
      <c r="F15774" s="180">
        <v>971.32</v>
      </c>
      <c r="G15774" s="180">
        <v>874.11</v>
      </c>
      <c r="H15774" s="180">
        <v>118.13</v>
      </c>
      <c r="I15774" s="180">
        <f t="shared" si="492"/>
        <v>1963.56</v>
      </c>
      <c r="J15774" s="177" t="str">
        <f t="shared" si="493"/>
        <v>Date &gt; 1920</v>
      </c>
    </row>
    <row r="15775" spans="1:10" x14ac:dyDescent="0.3">
      <c r="A15775" s="178" t="s">
        <v>3565</v>
      </c>
      <c r="B15775" s="178" t="s">
        <v>33</v>
      </c>
      <c r="C15775" s="178" t="s">
        <v>3639</v>
      </c>
      <c r="D15775" s="178" t="s">
        <v>11194</v>
      </c>
      <c r="E15775" s="179">
        <v>29811</v>
      </c>
      <c r="F15775" s="180">
        <v>1773</v>
      </c>
      <c r="G15775" s="180">
        <v>52256.38</v>
      </c>
      <c r="H15775" s="180">
        <v>6003.27</v>
      </c>
      <c r="I15775" s="180">
        <f t="shared" si="492"/>
        <v>60032.649999999994</v>
      </c>
      <c r="J15775" s="177" t="str">
        <f t="shared" si="493"/>
        <v>Date &gt; 1920</v>
      </c>
    </row>
    <row r="15776" spans="1:10" x14ac:dyDescent="0.3">
      <c r="A15776" s="178" t="s">
        <v>3565</v>
      </c>
      <c r="B15776" s="178" t="s">
        <v>33</v>
      </c>
      <c r="C15776" s="178" t="s">
        <v>3639</v>
      </c>
      <c r="D15776" s="178" t="s">
        <v>11194</v>
      </c>
      <c r="E15776" s="179">
        <v>29840</v>
      </c>
      <c r="F15776" s="180">
        <v>167.61</v>
      </c>
      <c r="G15776" s="180">
        <v>124247.82</v>
      </c>
      <c r="H15776" s="180">
        <v>13823.92</v>
      </c>
      <c r="I15776" s="180">
        <f t="shared" si="492"/>
        <v>138239.35</v>
      </c>
      <c r="J15776" s="177" t="str">
        <f t="shared" si="493"/>
        <v>Date &gt; 1920</v>
      </c>
    </row>
    <row r="15777" spans="1:10" x14ac:dyDescent="0.3">
      <c r="A15777" s="178" t="s">
        <v>3565</v>
      </c>
      <c r="B15777" s="178" t="s">
        <v>33</v>
      </c>
      <c r="C15777" s="178" t="s">
        <v>3639</v>
      </c>
      <c r="D15777" s="178" t="s">
        <v>11194</v>
      </c>
      <c r="E15777" s="179">
        <v>30032</v>
      </c>
      <c r="F15777" s="180">
        <v>1600</v>
      </c>
      <c r="G15777" s="180">
        <v>17802.2</v>
      </c>
      <c r="H15777" s="180">
        <v>2155.8000000000002</v>
      </c>
      <c r="I15777" s="180">
        <f t="shared" si="492"/>
        <v>21558</v>
      </c>
      <c r="J15777" s="177" t="str">
        <f t="shared" si="493"/>
        <v>Date &gt; 1920</v>
      </c>
    </row>
    <row r="15778" spans="1:10" x14ac:dyDescent="0.3">
      <c r="A15778" s="178" t="s">
        <v>3565</v>
      </c>
      <c r="B15778" s="178" t="s">
        <v>33</v>
      </c>
      <c r="C15778" s="178" t="s">
        <v>3639</v>
      </c>
      <c r="D15778" s="178" t="s">
        <v>11194</v>
      </c>
      <c r="E15778" s="179">
        <v>30305</v>
      </c>
      <c r="F15778" s="180">
        <v>68.39</v>
      </c>
      <c r="G15778" s="180">
        <v>831.6</v>
      </c>
      <c r="H15778" s="180">
        <v>100.01</v>
      </c>
      <c r="I15778" s="180">
        <f t="shared" si="492"/>
        <v>1000</v>
      </c>
      <c r="J15778" s="177" t="str">
        <f t="shared" si="493"/>
        <v>Date &gt; 1920</v>
      </c>
    </row>
    <row r="15779" spans="1:10" x14ac:dyDescent="0.3">
      <c r="A15779" s="178" t="s">
        <v>3565</v>
      </c>
      <c r="B15779" s="178" t="s">
        <v>33</v>
      </c>
      <c r="C15779" s="178" t="s">
        <v>3639</v>
      </c>
      <c r="D15779" s="178" t="s">
        <v>6366</v>
      </c>
      <c r="E15779" s="179">
        <v>30083</v>
      </c>
      <c r="F15779" s="180">
        <v>0</v>
      </c>
      <c r="G15779" s="180">
        <v>20638.95</v>
      </c>
      <c r="H15779" s="180">
        <v>10319.48</v>
      </c>
      <c r="I15779" s="180">
        <f t="shared" si="492"/>
        <v>30958.43</v>
      </c>
      <c r="J15779" s="177" t="str">
        <f t="shared" si="493"/>
        <v>Date &gt; 1920</v>
      </c>
    </row>
    <row r="15780" spans="1:10" x14ac:dyDescent="0.3">
      <c r="A15780" s="178" t="s">
        <v>3565</v>
      </c>
      <c r="B15780" s="178" t="s">
        <v>33</v>
      </c>
      <c r="C15780" s="178" t="s">
        <v>3639</v>
      </c>
      <c r="D15780" s="178" t="s">
        <v>6366</v>
      </c>
      <c r="E15780" s="179">
        <v>30445</v>
      </c>
      <c r="F15780" s="180">
        <v>0</v>
      </c>
      <c r="G15780" s="180">
        <v>118780.08</v>
      </c>
      <c r="H15780" s="180">
        <v>59390.04</v>
      </c>
      <c r="I15780" s="180">
        <f t="shared" si="492"/>
        <v>178170.12</v>
      </c>
      <c r="J15780" s="177" t="str">
        <f t="shared" si="493"/>
        <v>Date &gt; 1920</v>
      </c>
    </row>
    <row r="15781" spans="1:10" x14ac:dyDescent="0.3">
      <c r="A15781" s="178" t="s">
        <v>3565</v>
      </c>
      <c r="B15781" s="178" t="s">
        <v>33</v>
      </c>
      <c r="C15781" s="178" t="s">
        <v>3639</v>
      </c>
      <c r="D15781" s="178" t="s">
        <v>6366</v>
      </c>
      <c r="E15781" s="179">
        <v>30502</v>
      </c>
      <c r="F15781" s="180">
        <v>0</v>
      </c>
      <c r="G15781" s="180">
        <v>543.33000000000004</v>
      </c>
      <c r="H15781" s="180">
        <v>271.67</v>
      </c>
      <c r="I15781" s="180">
        <f t="shared" si="492"/>
        <v>815</v>
      </c>
      <c r="J15781" s="177" t="str">
        <f t="shared" si="493"/>
        <v>Date &gt; 1920</v>
      </c>
    </row>
    <row r="15782" spans="1:10" x14ac:dyDescent="0.3">
      <c r="A15782" s="178" t="s">
        <v>3565</v>
      </c>
      <c r="B15782" s="178" t="s">
        <v>33</v>
      </c>
      <c r="C15782" s="178" t="s">
        <v>3639</v>
      </c>
      <c r="D15782" s="178" t="s">
        <v>11195</v>
      </c>
      <c r="E15782" s="179">
        <v>30179</v>
      </c>
      <c r="F15782" s="180">
        <v>0</v>
      </c>
      <c r="G15782" s="180">
        <v>86874.76</v>
      </c>
      <c r="H15782" s="180">
        <v>9652.75</v>
      </c>
      <c r="I15782" s="180">
        <f t="shared" si="492"/>
        <v>96527.51</v>
      </c>
      <c r="J15782" s="177" t="str">
        <f t="shared" si="493"/>
        <v>Date &gt; 1920</v>
      </c>
    </row>
    <row r="15783" spans="1:10" x14ac:dyDescent="0.3">
      <c r="A15783" s="178" t="s">
        <v>3565</v>
      </c>
      <c r="B15783" s="178" t="s">
        <v>33</v>
      </c>
      <c r="C15783" s="178" t="s">
        <v>3639</v>
      </c>
      <c r="D15783" s="178" t="s">
        <v>11195</v>
      </c>
      <c r="E15783" s="179">
        <v>30274</v>
      </c>
      <c r="F15783" s="180">
        <v>80876</v>
      </c>
      <c r="G15783" s="180">
        <v>6421.92</v>
      </c>
      <c r="H15783" s="180">
        <v>22182.18</v>
      </c>
      <c r="I15783" s="180">
        <f t="shared" si="492"/>
        <v>109480.1</v>
      </c>
      <c r="J15783" s="177" t="str">
        <f t="shared" si="493"/>
        <v>Date &gt; 1920</v>
      </c>
    </row>
    <row r="15784" spans="1:10" x14ac:dyDescent="0.3">
      <c r="A15784" s="178" t="s">
        <v>3565</v>
      </c>
      <c r="B15784" s="178" t="s">
        <v>33</v>
      </c>
      <c r="C15784" s="178" t="s">
        <v>3639</v>
      </c>
      <c r="D15784" s="178" t="s">
        <v>11195</v>
      </c>
      <c r="E15784" s="179">
        <v>30762</v>
      </c>
      <c r="F15784" s="180">
        <v>25000</v>
      </c>
      <c r="G15784" s="180">
        <v>5593.15</v>
      </c>
      <c r="H15784" s="180">
        <v>3399.24</v>
      </c>
      <c r="I15784" s="180">
        <f t="shared" si="492"/>
        <v>33992.39</v>
      </c>
      <c r="J15784" s="177" t="str">
        <f t="shared" si="493"/>
        <v>Date &gt; 1920</v>
      </c>
    </row>
    <row r="15785" spans="1:10" x14ac:dyDescent="0.3">
      <c r="A15785" s="178" t="s">
        <v>3565</v>
      </c>
      <c r="B15785" s="178" t="s">
        <v>33</v>
      </c>
      <c r="C15785" s="178" t="s">
        <v>3639</v>
      </c>
      <c r="D15785" s="178" t="s">
        <v>11196</v>
      </c>
      <c r="E15785" s="179">
        <v>30489</v>
      </c>
      <c r="F15785" s="180">
        <v>0</v>
      </c>
      <c r="G15785" s="180">
        <v>70201.34</v>
      </c>
      <c r="H15785" s="180">
        <v>60200.160000000003</v>
      </c>
      <c r="I15785" s="180">
        <f t="shared" si="492"/>
        <v>130401.5</v>
      </c>
      <c r="J15785" s="177" t="str">
        <f t="shared" si="493"/>
        <v>Date &gt; 1920</v>
      </c>
    </row>
    <row r="15786" spans="1:10" x14ac:dyDescent="0.3">
      <c r="A15786" s="178" t="s">
        <v>3565</v>
      </c>
      <c r="B15786" s="178" t="s">
        <v>33</v>
      </c>
      <c r="C15786" s="178" t="s">
        <v>3639</v>
      </c>
      <c r="D15786" s="178" t="s">
        <v>8152</v>
      </c>
      <c r="E15786" s="179">
        <v>30348</v>
      </c>
      <c r="F15786" s="180">
        <v>0</v>
      </c>
      <c r="G15786" s="180">
        <v>140800</v>
      </c>
      <c r="H15786" s="180">
        <v>35200</v>
      </c>
      <c r="I15786" s="180">
        <f t="shared" si="492"/>
        <v>176000</v>
      </c>
      <c r="J15786" s="177" t="str">
        <f t="shared" si="493"/>
        <v>Date &gt; 1920</v>
      </c>
    </row>
    <row r="15787" spans="1:10" x14ac:dyDescent="0.3">
      <c r="A15787" s="178" t="s">
        <v>3565</v>
      </c>
      <c r="B15787" s="178" t="s">
        <v>33</v>
      </c>
      <c r="C15787" s="178" t="s">
        <v>3639</v>
      </c>
      <c r="D15787" s="178" t="s">
        <v>11197</v>
      </c>
      <c r="E15787" s="179">
        <v>30782</v>
      </c>
      <c r="F15787" s="180">
        <v>0</v>
      </c>
      <c r="G15787" s="180">
        <v>38487.300000000003</v>
      </c>
      <c r="H15787" s="180">
        <v>19243.650000000001</v>
      </c>
      <c r="I15787" s="180">
        <f t="shared" si="492"/>
        <v>57730.950000000004</v>
      </c>
      <c r="J15787" s="177" t="str">
        <f t="shared" si="493"/>
        <v>Date &gt; 1920</v>
      </c>
    </row>
    <row r="15788" spans="1:10" x14ac:dyDescent="0.3">
      <c r="A15788" s="178" t="s">
        <v>3565</v>
      </c>
      <c r="B15788" s="178" t="s">
        <v>33</v>
      </c>
      <c r="C15788" s="178" t="s">
        <v>3639</v>
      </c>
      <c r="D15788" s="178" t="s">
        <v>8152</v>
      </c>
      <c r="E15788" s="179">
        <v>30938</v>
      </c>
      <c r="F15788" s="180">
        <v>0</v>
      </c>
      <c r="G15788" s="180">
        <v>173063.06</v>
      </c>
      <c r="H15788" s="180">
        <v>29606.82</v>
      </c>
      <c r="I15788" s="180">
        <f t="shared" si="492"/>
        <v>202669.88</v>
      </c>
      <c r="J15788" s="177" t="str">
        <f t="shared" si="493"/>
        <v>Date &gt; 1920</v>
      </c>
    </row>
    <row r="15789" spans="1:10" x14ac:dyDescent="0.3">
      <c r="A15789" s="178" t="s">
        <v>3565</v>
      </c>
      <c r="B15789" s="178" t="s">
        <v>33</v>
      </c>
      <c r="C15789" s="178" t="s">
        <v>3639</v>
      </c>
      <c r="D15789" s="178" t="s">
        <v>11198</v>
      </c>
      <c r="E15789" s="179">
        <v>32097</v>
      </c>
      <c r="F15789" s="180">
        <v>773139.78</v>
      </c>
      <c r="G15789" s="180">
        <v>0</v>
      </c>
      <c r="H15789" s="180">
        <v>107177.98</v>
      </c>
      <c r="I15789" s="180">
        <f t="shared" si="492"/>
        <v>880317.76</v>
      </c>
      <c r="J15789" s="177" t="str">
        <f t="shared" si="493"/>
        <v>Date &gt; 1920</v>
      </c>
    </row>
    <row r="15790" spans="1:10" x14ac:dyDescent="0.3">
      <c r="A15790" s="178" t="s">
        <v>3565</v>
      </c>
      <c r="B15790" s="178" t="s">
        <v>33</v>
      </c>
      <c r="C15790" s="178" t="s">
        <v>3639</v>
      </c>
      <c r="D15790" s="178" t="s">
        <v>11198</v>
      </c>
      <c r="E15790" s="179">
        <v>33920</v>
      </c>
      <c r="F15790" s="180">
        <v>8226.24</v>
      </c>
      <c r="G15790" s="180">
        <v>-6125.08</v>
      </c>
      <c r="H15790" s="180">
        <v>-531.86</v>
      </c>
      <c r="I15790" s="180">
        <f t="shared" si="492"/>
        <v>1569.2999999999997</v>
      </c>
      <c r="J15790" s="177" t="str">
        <f t="shared" si="493"/>
        <v>Date &gt; 1920</v>
      </c>
    </row>
    <row r="15791" spans="1:10" x14ac:dyDescent="0.3">
      <c r="A15791" s="178" t="s">
        <v>3565</v>
      </c>
      <c r="B15791" s="178" t="s">
        <v>33</v>
      </c>
      <c r="C15791" s="178" t="s">
        <v>3639</v>
      </c>
      <c r="D15791" s="178" t="s">
        <v>11199</v>
      </c>
      <c r="E15791" s="179">
        <v>32353</v>
      </c>
      <c r="F15791" s="180">
        <v>907843.47</v>
      </c>
      <c r="G15791" s="180">
        <v>2400</v>
      </c>
      <c r="H15791" s="180">
        <v>102655.37</v>
      </c>
      <c r="I15791" s="180">
        <f t="shared" si="492"/>
        <v>1012898.84</v>
      </c>
      <c r="J15791" s="177" t="str">
        <f t="shared" si="493"/>
        <v>Date &gt; 1920</v>
      </c>
    </row>
    <row r="15792" spans="1:10" x14ac:dyDescent="0.3">
      <c r="A15792" s="178" t="s">
        <v>3565</v>
      </c>
      <c r="B15792" s="178" t="s">
        <v>33</v>
      </c>
      <c r="C15792" s="178" t="s">
        <v>3639</v>
      </c>
      <c r="D15792" s="178" t="s">
        <v>11200</v>
      </c>
      <c r="E15792" s="179">
        <v>31735</v>
      </c>
      <c r="F15792" s="180">
        <v>133703.74</v>
      </c>
      <c r="G15792" s="180">
        <v>0</v>
      </c>
      <c r="H15792" s="180">
        <v>14855.97</v>
      </c>
      <c r="I15792" s="180">
        <f t="shared" si="492"/>
        <v>148559.71</v>
      </c>
      <c r="J15792" s="177" t="str">
        <f t="shared" si="493"/>
        <v>Date &gt; 1920</v>
      </c>
    </row>
    <row r="15793" spans="1:10" x14ac:dyDescent="0.3">
      <c r="A15793" s="178" t="s">
        <v>3565</v>
      </c>
      <c r="B15793" s="178" t="s">
        <v>33</v>
      </c>
      <c r="C15793" s="178" t="s">
        <v>3639</v>
      </c>
      <c r="D15793" s="178" t="s">
        <v>11200</v>
      </c>
      <c r="E15793" s="179">
        <v>33955</v>
      </c>
      <c r="F15793" s="180">
        <v>6413.26</v>
      </c>
      <c r="G15793" s="180">
        <v>-25653.63</v>
      </c>
      <c r="H15793" s="180">
        <v>-8783.2000000000007</v>
      </c>
      <c r="I15793" s="180">
        <f t="shared" si="492"/>
        <v>-28023.570000000003</v>
      </c>
      <c r="J15793" s="177" t="str">
        <f t="shared" si="493"/>
        <v>Date &gt; 1920</v>
      </c>
    </row>
    <row r="15794" spans="1:10" x14ac:dyDescent="0.3">
      <c r="A15794" s="178" t="s">
        <v>3565</v>
      </c>
      <c r="B15794" s="178" t="s">
        <v>33</v>
      </c>
      <c r="C15794" s="178" t="s">
        <v>3639</v>
      </c>
      <c r="D15794" s="178" t="s">
        <v>11200</v>
      </c>
      <c r="E15794" s="179">
        <v>33955</v>
      </c>
      <c r="F15794" s="180">
        <v>29979.279999999999</v>
      </c>
      <c r="G15794" s="180">
        <v>0</v>
      </c>
      <c r="H15794" s="180">
        <v>0</v>
      </c>
      <c r="I15794" s="180">
        <f t="shared" si="492"/>
        <v>29979.279999999999</v>
      </c>
      <c r="J15794" s="177" t="str">
        <f t="shared" si="493"/>
        <v>Date &gt; 1920</v>
      </c>
    </row>
    <row r="15795" spans="1:10" x14ac:dyDescent="0.3">
      <c r="A15795" s="178" t="s">
        <v>3565</v>
      </c>
      <c r="B15795" s="178" t="s">
        <v>33</v>
      </c>
      <c r="C15795" s="178" t="s">
        <v>3639</v>
      </c>
      <c r="D15795" s="178" t="s">
        <v>8953</v>
      </c>
      <c r="E15795" s="179">
        <v>32112</v>
      </c>
      <c r="F15795" s="180">
        <v>0</v>
      </c>
      <c r="G15795" s="180">
        <v>45029.21</v>
      </c>
      <c r="H15795" s="180">
        <v>26449.72</v>
      </c>
      <c r="I15795" s="180">
        <f t="shared" si="492"/>
        <v>71478.929999999993</v>
      </c>
      <c r="J15795" s="177" t="str">
        <f t="shared" si="493"/>
        <v>Date &gt; 1920</v>
      </c>
    </row>
    <row r="15796" spans="1:10" x14ac:dyDescent="0.3">
      <c r="A15796" s="178" t="s">
        <v>3565</v>
      </c>
      <c r="B15796" s="178" t="s">
        <v>33</v>
      </c>
      <c r="C15796" s="178" t="s">
        <v>3639</v>
      </c>
      <c r="D15796" s="178" t="s">
        <v>11201</v>
      </c>
      <c r="E15796" s="179">
        <v>32290</v>
      </c>
      <c r="F15796" s="180">
        <v>0</v>
      </c>
      <c r="G15796" s="180">
        <v>15901.79</v>
      </c>
      <c r="H15796" s="180">
        <v>7950.9</v>
      </c>
      <c r="I15796" s="180">
        <f t="shared" si="492"/>
        <v>23852.690000000002</v>
      </c>
      <c r="J15796" s="177" t="str">
        <f t="shared" si="493"/>
        <v>Date &gt; 1920</v>
      </c>
    </row>
    <row r="15797" spans="1:10" x14ac:dyDescent="0.3">
      <c r="A15797" s="178" t="s">
        <v>3565</v>
      </c>
      <c r="B15797" s="178" t="s">
        <v>33</v>
      </c>
      <c r="C15797" s="178" t="s">
        <v>3639</v>
      </c>
      <c r="D15797" s="178" t="s">
        <v>11202</v>
      </c>
      <c r="E15797" s="179">
        <v>32688</v>
      </c>
      <c r="F15797" s="180">
        <v>140963.49</v>
      </c>
      <c r="G15797" s="180">
        <v>0</v>
      </c>
      <c r="H15797" s="180">
        <v>0</v>
      </c>
      <c r="I15797" s="180">
        <f t="shared" si="492"/>
        <v>140963.49</v>
      </c>
      <c r="J15797" s="177" t="str">
        <f t="shared" si="493"/>
        <v>Date &gt; 1920</v>
      </c>
    </row>
    <row r="15798" spans="1:10" x14ac:dyDescent="0.3">
      <c r="A15798" s="178" t="s">
        <v>3565</v>
      </c>
      <c r="B15798" s="178" t="s">
        <v>33</v>
      </c>
      <c r="C15798" s="178" t="s">
        <v>3639</v>
      </c>
      <c r="D15798" s="178" t="s">
        <v>11202</v>
      </c>
      <c r="E15798" s="179">
        <v>32689</v>
      </c>
      <c r="F15798" s="180">
        <v>15662.61</v>
      </c>
      <c r="G15798" s="180">
        <v>0</v>
      </c>
      <c r="H15798" s="180">
        <v>0</v>
      </c>
      <c r="I15798" s="180">
        <f t="shared" si="492"/>
        <v>15662.61</v>
      </c>
      <c r="J15798" s="177" t="str">
        <f t="shared" si="493"/>
        <v>Date &gt; 1920</v>
      </c>
    </row>
    <row r="15799" spans="1:10" x14ac:dyDescent="0.3">
      <c r="A15799" s="178" t="s">
        <v>3565</v>
      </c>
      <c r="B15799" s="178" t="s">
        <v>33</v>
      </c>
      <c r="C15799" s="178" t="s">
        <v>3639</v>
      </c>
      <c r="D15799" s="178" t="s">
        <v>11202</v>
      </c>
      <c r="E15799" s="179">
        <v>32955</v>
      </c>
      <c r="F15799" s="180">
        <v>11215.86</v>
      </c>
      <c r="G15799" s="180">
        <v>0</v>
      </c>
      <c r="H15799" s="180">
        <v>0</v>
      </c>
      <c r="I15799" s="180">
        <f t="shared" si="492"/>
        <v>11215.86</v>
      </c>
      <c r="J15799" s="177" t="str">
        <f t="shared" si="493"/>
        <v>Date &gt; 1920</v>
      </c>
    </row>
    <row r="15800" spans="1:10" x14ac:dyDescent="0.3">
      <c r="A15800" s="178" t="s">
        <v>3565</v>
      </c>
      <c r="B15800" s="178" t="s">
        <v>33</v>
      </c>
      <c r="C15800" s="178" t="s">
        <v>3639</v>
      </c>
      <c r="D15800" s="178" t="s">
        <v>11202</v>
      </c>
      <c r="E15800" s="179">
        <v>32955</v>
      </c>
      <c r="F15800" s="180">
        <v>0</v>
      </c>
      <c r="G15800" s="180">
        <v>4200</v>
      </c>
      <c r="H15800" s="180">
        <v>0</v>
      </c>
      <c r="I15800" s="180">
        <f t="shared" si="492"/>
        <v>4200</v>
      </c>
      <c r="J15800" s="177" t="str">
        <f t="shared" si="493"/>
        <v>Date &gt; 1920</v>
      </c>
    </row>
    <row r="15801" spans="1:10" x14ac:dyDescent="0.3">
      <c r="A15801" s="178" t="s">
        <v>3565</v>
      </c>
      <c r="B15801" s="178" t="s">
        <v>33</v>
      </c>
      <c r="C15801" s="178" t="s">
        <v>3639</v>
      </c>
      <c r="D15801" s="178" t="s">
        <v>11202</v>
      </c>
      <c r="E15801" s="179">
        <v>33147</v>
      </c>
      <c r="F15801" s="180">
        <v>5475.45</v>
      </c>
      <c r="G15801" s="180">
        <v>0</v>
      </c>
      <c r="H15801" s="180">
        <v>0</v>
      </c>
      <c r="I15801" s="180">
        <f t="shared" si="492"/>
        <v>5475.45</v>
      </c>
      <c r="J15801" s="177" t="str">
        <f t="shared" si="493"/>
        <v>Date &gt; 1920</v>
      </c>
    </row>
    <row r="15802" spans="1:10" x14ac:dyDescent="0.3">
      <c r="A15802" s="178" t="s">
        <v>3565</v>
      </c>
      <c r="B15802" s="178" t="s">
        <v>33</v>
      </c>
      <c r="C15802" s="178" t="s">
        <v>3639</v>
      </c>
      <c r="D15802" s="178" t="s">
        <v>11202</v>
      </c>
      <c r="E15802" s="179">
        <v>33182</v>
      </c>
      <c r="F15802" s="180">
        <v>878.49</v>
      </c>
      <c r="G15802" s="180">
        <v>0</v>
      </c>
      <c r="H15802" s="180">
        <v>0</v>
      </c>
      <c r="I15802" s="180">
        <f t="shared" si="492"/>
        <v>878.49</v>
      </c>
      <c r="J15802" s="177" t="str">
        <f t="shared" si="493"/>
        <v>Date &gt; 1920</v>
      </c>
    </row>
    <row r="15803" spans="1:10" x14ac:dyDescent="0.3">
      <c r="A15803" s="178" t="s">
        <v>3565</v>
      </c>
      <c r="B15803" s="178" t="s">
        <v>33</v>
      </c>
      <c r="C15803" s="178" t="s">
        <v>3639</v>
      </c>
      <c r="D15803" s="178" t="s">
        <v>11202</v>
      </c>
      <c r="E15803" s="179">
        <v>33268</v>
      </c>
      <c r="F15803" s="180">
        <v>3780</v>
      </c>
      <c r="G15803" s="180">
        <v>0</v>
      </c>
      <c r="H15803" s="180">
        <v>0</v>
      </c>
      <c r="I15803" s="180">
        <f t="shared" si="492"/>
        <v>3780</v>
      </c>
      <c r="J15803" s="177" t="str">
        <f t="shared" si="493"/>
        <v>Date &gt; 1920</v>
      </c>
    </row>
    <row r="15804" spans="1:10" x14ac:dyDescent="0.3">
      <c r="A15804" s="178" t="s">
        <v>3565</v>
      </c>
      <c r="B15804" s="178" t="s">
        <v>33</v>
      </c>
      <c r="C15804" s="178" t="s">
        <v>3639</v>
      </c>
      <c r="D15804" s="178" t="s">
        <v>11202</v>
      </c>
      <c r="E15804" s="179">
        <v>33294</v>
      </c>
      <c r="F15804" s="180">
        <v>5703.75</v>
      </c>
      <c r="G15804" s="180">
        <v>0</v>
      </c>
      <c r="H15804" s="180">
        <v>0</v>
      </c>
      <c r="I15804" s="180">
        <f t="shared" si="492"/>
        <v>5703.75</v>
      </c>
      <c r="J15804" s="177" t="str">
        <f t="shared" si="493"/>
        <v>Date &gt; 1920</v>
      </c>
    </row>
    <row r="15805" spans="1:10" x14ac:dyDescent="0.3">
      <c r="A15805" s="178" t="s">
        <v>3565</v>
      </c>
      <c r="B15805" s="178" t="s">
        <v>33</v>
      </c>
      <c r="C15805" s="178" t="s">
        <v>3639</v>
      </c>
      <c r="D15805" s="178" t="s">
        <v>11202</v>
      </c>
      <c r="E15805" s="179">
        <v>33372</v>
      </c>
      <c r="F15805" s="180">
        <v>406.67</v>
      </c>
      <c r="G15805" s="180">
        <v>0</v>
      </c>
      <c r="H15805" s="180">
        <v>0</v>
      </c>
      <c r="I15805" s="180">
        <f t="shared" si="492"/>
        <v>406.67</v>
      </c>
      <c r="J15805" s="177" t="str">
        <f t="shared" si="493"/>
        <v>Date &gt; 1920</v>
      </c>
    </row>
    <row r="15806" spans="1:10" x14ac:dyDescent="0.3">
      <c r="A15806" s="178" t="s">
        <v>3565</v>
      </c>
      <c r="B15806" s="178" t="s">
        <v>33</v>
      </c>
      <c r="C15806" s="178" t="s">
        <v>3639</v>
      </c>
      <c r="D15806" s="178" t="s">
        <v>11202</v>
      </c>
      <c r="E15806" s="179">
        <v>33588</v>
      </c>
      <c r="F15806" s="180">
        <v>28573.200000000001</v>
      </c>
      <c r="G15806" s="180">
        <v>0</v>
      </c>
      <c r="H15806" s="180">
        <v>0</v>
      </c>
      <c r="I15806" s="180">
        <f t="shared" si="492"/>
        <v>28573.200000000001</v>
      </c>
      <c r="J15806" s="177" t="str">
        <f t="shared" si="493"/>
        <v>Date &gt; 1920</v>
      </c>
    </row>
    <row r="15807" spans="1:10" x14ac:dyDescent="0.3">
      <c r="A15807" s="178" t="s">
        <v>3565</v>
      </c>
      <c r="B15807" s="178" t="s">
        <v>33</v>
      </c>
      <c r="C15807" s="178" t="s">
        <v>3639</v>
      </c>
      <c r="D15807" s="178" t="s">
        <v>11202</v>
      </c>
      <c r="E15807" s="179">
        <v>34227</v>
      </c>
      <c r="F15807" s="180">
        <v>29196.99</v>
      </c>
      <c r="G15807" s="180">
        <v>-13335.54</v>
      </c>
      <c r="H15807" s="180">
        <v>24429.02</v>
      </c>
      <c r="I15807" s="180">
        <f t="shared" si="492"/>
        <v>40290.47</v>
      </c>
      <c r="J15807" s="177" t="str">
        <f t="shared" si="493"/>
        <v>Date &gt; 1920</v>
      </c>
    </row>
    <row r="15808" spans="1:10" x14ac:dyDescent="0.3">
      <c r="A15808" s="178" t="s">
        <v>3565</v>
      </c>
      <c r="B15808" s="178" t="s">
        <v>33</v>
      </c>
      <c r="C15808" s="178" t="s">
        <v>3639</v>
      </c>
      <c r="D15808" s="178" t="s">
        <v>11203</v>
      </c>
      <c r="E15808" s="179">
        <v>32545</v>
      </c>
      <c r="F15808" s="180">
        <v>0</v>
      </c>
      <c r="G15808" s="180">
        <v>2430.7399999999998</v>
      </c>
      <c r="H15808" s="180">
        <v>1215.3699999999999</v>
      </c>
      <c r="I15808" s="180">
        <f t="shared" si="492"/>
        <v>3646.1099999999997</v>
      </c>
      <c r="J15808" s="177" t="str">
        <f t="shared" si="493"/>
        <v>Date &gt; 1920</v>
      </c>
    </row>
    <row r="15809" spans="1:10" x14ac:dyDescent="0.3">
      <c r="A15809" s="178" t="s">
        <v>3565</v>
      </c>
      <c r="B15809" s="178" t="s">
        <v>33</v>
      </c>
      <c r="C15809" s="178" t="s">
        <v>3639</v>
      </c>
      <c r="D15809" s="178" t="s">
        <v>11204</v>
      </c>
      <c r="E15809" s="179">
        <v>32827</v>
      </c>
      <c r="F15809" s="180">
        <v>0</v>
      </c>
      <c r="G15809" s="180">
        <v>14953.33</v>
      </c>
      <c r="H15809" s="180">
        <v>7476.67</v>
      </c>
      <c r="I15809" s="180">
        <f t="shared" si="492"/>
        <v>22430</v>
      </c>
      <c r="J15809" s="177" t="str">
        <f t="shared" si="493"/>
        <v>Date &gt; 1920</v>
      </c>
    </row>
    <row r="15810" spans="1:10" x14ac:dyDescent="0.3">
      <c r="A15810" s="178" t="s">
        <v>3565</v>
      </c>
      <c r="B15810" s="178" t="s">
        <v>33</v>
      </c>
      <c r="C15810" s="178" t="s">
        <v>3639</v>
      </c>
      <c r="D15810" s="178" t="s">
        <v>10332</v>
      </c>
      <c r="E15810" s="179">
        <v>33130</v>
      </c>
      <c r="F15810" s="180">
        <v>0</v>
      </c>
      <c r="G15810" s="180">
        <v>3177.8</v>
      </c>
      <c r="H15810" s="180">
        <v>1588.9</v>
      </c>
      <c r="I15810" s="180">
        <f t="shared" si="492"/>
        <v>4766.7000000000007</v>
      </c>
      <c r="J15810" s="177" t="str">
        <f t="shared" si="493"/>
        <v>Date &gt; 1920</v>
      </c>
    </row>
    <row r="15811" spans="1:10" x14ac:dyDescent="0.3">
      <c r="A15811" s="178" t="s">
        <v>3565</v>
      </c>
      <c r="B15811" s="178" t="s">
        <v>33</v>
      </c>
      <c r="C15811" s="178" t="s">
        <v>3639</v>
      </c>
      <c r="D15811" s="178" t="s">
        <v>11205</v>
      </c>
      <c r="E15811" s="179">
        <v>33401</v>
      </c>
      <c r="F15811" s="180">
        <v>53194.15</v>
      </c>
      <c r="G15811" s="180">
        <v>0</v>
      </c>
      <c r="H15811" s="180">
        <v>5910.47</v>
      </c>
      <c r="I15811" s="180">
        <f t="shared" si="492"/>
        <v>59104.62</v>
      </c>
      <c r="J15811" s="177" t="str">
        <f t="shared" si="493"/>
        <v>Date &gt; 1920</v>
      </c>
    </row>
    <row r="15812" spans="1:10" x14ac:dyDescent="0.3">
      <c r="A15812" s="178" t="s">
        <v>3565</v>
      </c>
      <c r="B15812" s="178" t="s">
        <v>33</v>
      </c>
      <c r="C15812" s="178" t="s">
        <v>3639</v>
      </c>
      <c r="D15812" s="178" t="s">
        <v>11205</v>
      </c>
      <c r="E15812" s="179">
        <v>33585</v>
      </c>
      <c r="F15812" s="180">
        <v>14741.85</v>
      </c>
      <c r="G15812" s="180">
        <v>0</v>
      </c>
      <c r="H15812" s="180">
        <v>1435.61</v>
      </c>
      <c r="I15812" s="180">
        <f t="shared" si="492"/>
        <v>16177.460000000001</v>
      </c>
      <c r="J15812" s="177" t="str">
        <f t="shared" si="493"/>
        <v>Date &gt; 1920</v>
      </c>
    </row>
    <row r="15813" spans="1:10" x14ac:dyDescent="0.3">
      <c r="A15813" s="178" t="s">
        <v>3565</v>
      </c>
      <c r="B15813" s="178" t="s">
        <v>33</v>
      </c>
      <c r="C15813" s="178" t="s">
        <v>3639</v>
      </c>
      <c r="D15813" s="178" t="s">
        <v>11205</v>
      </c>
      <c r="E15813" s="179">
        <v>33700</v>
      </c>
      <c r="F15813" s="180">
        <v>0</v>
      </c>
      <c r="G15813" s="180">
        <v>2488.83</v>
      </c>
      <c r="H15813" s="180">
        <v>1446.77</v>
      </c>
      <c r="I15813" s="180">
        <f t="shared" ref="I15813:I15876" si="494">SUM(F15813:H15813)</f>
        <v>3935.6</v>
      </c>
      <c r="J15813" s="177" t="str">
        <f t="shared" ref="J15813:J15876" si="495">IF(OR(YEAR(E15813)&gt; 1920, ISBLANK(E15813)), "Date &gt; 1920", "Sketchy date")</f>
        <v>Date &gt; 1920</v>
      </c>
    </row>
    <row r="15814" spans="1:10" x14ac:dyDescent="0.3">
      <c r="A15814" s="178" t="s">
        <v>3565</v>
      </c>
      <c r="B15814" s="178" t="s">
        <v>33</v>
      </c>
      <c r="C15814" s="178" t="s">
        <v>3639</v>
      </c>
      <c r="D15814" s="178" t="s">
        <v>11205</v>
      </c>
      <c r="E15814" s="179">
        <v>34234</v>
      </c>
      <c r="F15814" s="180">
        <v>0</v>
      </c>
      <c r="G15814" s="180">
        <v>738.92</v>
      </c>
      <c r="H15814" s="180">
        <v>2579.36</v>
      </c>
      <c r="I15814" s="180">
        <f t="shared" si="494"/>
        <v>3318.28</v>
      </c>
      <c r="J15814" s="177" t="str">
        <f t="shared" si="495"/>
        <v>Date &gt; 1920</v>
      </c>
    </row>
    <row r="15815" spans="1:10" x14ac:dyDescent="0.3">
      <c r="A15815" s="178" t="s">
        <v>3565</v>
      </c>
      <c r="B15815" s="178" t="s">
        <v>33</v>
      </c>
      <c r="C15815" s="178" t="s">
        <v>3639</v>
      </c>
      <c r="D15815" s="178" t="s">
        <v>11205</v>
      </c>
      <c r="E15815" s="179">
        <v>34234</v>
      </c>
      <c r="F15815" s="180">
        <v>0</v>
      </c>
      <c r="G15815" s="180">
        <v>4419.78</v>
      </c>
      <c r="H15815" s="180">
        <v>0</v>
      </c>
      <c r="I15815" s="180">
        <f t="shared" si="494"/>
        <v>4419.78</v>
      </c>
      <c r="J15815" s="177" t="str">
        <f t="shared" si="495"/>
        <v>Date &gt; 1920</v>
      </c>
    </row>
    <row r="15816" spans="1:10" x14ac:dyDescent="0.3">
      <c r="A15816" s="178" t="s">
        <v>3565</v>
      </c>
      <c r="B15816" s="178" t="s">
        <v>33</v>
      </c>
      <c r="C15816" s="178" t="s">
        <v>3639</v>
      </c>
      <c r="D15816" s="178" t="s">
        <v>11206</v>
      </c>
      <c r="E15816" s="179">
        <v>33182</v>
      </c>
      <c r="F15816" s="180">
        <v>25174.74</v>
      </c>
      <c r="G15816" s="180">
        <v>2505.15</v>
      </c>
      <c r="H15816" s="180">
        <v>4049.79</v>
      </c>
      <c r="I15816" s="180">
        <f t="shared" si="494"/>
        <v>31729.680000000004</v>
      </c>
      <c r="J15816" s="177" t="str">
        <f t="shared" si="495"/>
        <v>Date &gt; 1920</v>
      </c>
    </row>
    <row r="15817" spans="1:10" x14ac:dyDescent="0.3">
      <c r="A15817" s="178" t="s">
        <v>3565</v>
      </c>
      <c r="B15817" s="178" t="s">
        <v>33</v>
      </c>
      <c r="C15817" s="178" t="s">
        <v>3639</v>
      </c>
      <c r="D15817" s="178" t="s">
        <v>11206</v>
      </c>
      <c r="E15817" s="179">
        <v>33190</v>
      </c>
      <c r="F15817" s="180">
        <v>135127.32999999999</v>
      </c>
      <c r="G15817" s="180">
        <v>15495.13</v>
      </c>
      <c r="H15817" s="180">
        <v>22761.72</v>
      </c>
      <c r="I15817" s="180">
        <f t="shared" si="494"/>
        <v>173384.18</v>
      </c>
      <c r="J15817" s="177" t="str">
        <f t="shared" si="495"/>
        <v>Date &gt; 1920</v>
      </c>
    </row>
    <row r="15818" spans="1:10" x14ac:dyDescent="0.3">
      <c r="A15818" s="178" t="s">
        <v>3565</v>
      </c>
      <c r="B15818" s="178" t="s">
        <v>33</v>
      </c>
      <c r="C15818" s="178" t="s">
        <v>3639</v>
      </c>
      <c r="D15818" s="178" t="s">
        <v>11206</v>
      </c>
      <c r="E15818" s="179">
        <v>33207</v>
      </c>
      <c r="F15818" s="180">
        <v>4293.21</v>
      </c>
      <c r="G15818" s="180">
        <v>427.22</v>
      </c>
      <c r="H15818" s="180">
        <v>690.63</v>
      </c>
      <c r="I15818" s="180">
        <f t="shared" si="494"/>
        <v>5411.06</v>
      </c>
      <c r="J15818" s="177" t="str">
        <f t="shared" si="495"/>
        <v>Date &gt; 1920</v>
      </c>
    </row>
    <row r="15819" spans="1:10" x14ac:dyDescent="0.3">
      <c r="A15819" s="178" t="s">
        <v>3565</v>
      </c>
      <c r="B15819" s="178" t="s">
        <v>33</v>
      </c>
      <c r="C15819" s="178" t="s">
        <v>3639</v>
      </c>
      <c r="D15819" s="178" t="s">
        <v>11206</v>
      </c>
      <c r="E15819" s="179">
        <v>33210</v>
      </c>
      <c r="F15819" s="180">
        <v>14128.64</v>
      </c>
      <c r="G15819" s="180">
        <v>1405.95</v>
      </c>
      <c r="H15819" s="180">
        <v>2272.84</v>
      </c>
      <c r="I15819" s="180">
        <f t="shared" si="494"/>
        <v>17807.43</v>
      </c>
      <c r="J15819" s="177" t="str">
        <f t="shared" si="495"/>
        <v>Date &gt; 1920</v>
      </c>
    </row>
    <row r="15820" spans="1:10" x14ac:dyDescent="0.3">
      <c r="A15820" s="178" t="s">
        <v>3565</v>
      </c>
      <c r="B15820" s="178" t="s">
        <v>33</v>
      </c>
      <c r="C15820" s="178" t="s">
        <v>3639</v>
      </c>
      <c r="D15820" s="178" t="s">
        <v>11206</v>
      </c>
      <c r="E15820" s="179">
        <v>33228</v>
      </c>
      <c r="F15820" s="180">
        <v>64564.54</v>
      </c>
      <c r="G15820" s="180">
        <v>1019.66</v>
      </c>
      <c r="H15820" s="180">
        <v>7683.68</v>
      </c>
      <c r="I15820" s="180">
        <f t="shared" si="494"/>
        <v>73267.88</v>
      </c>
      <c r="J15820" s="177" t="str">
        <f t="shared" si="495"/>
        <v>Date &gt; 1920</v>
      </c>
    </row>
    <row r="15821" spans="1:10" x14ac:dyDescent="0.3">
      <c r="A15821" s="178" t="s">
        <v>3565</v>
      </c>
      <c r="B15821" s="178" t="s">
        <v>33</v>
      </c>
      <c r="C15821" s="178" t="s">
        <v>3639</v>
      </c>
      <c r="D15821" s="178" t="s">
        <v>11206</v>
      </c>
      <c r="E15821" s="179">
        <v>33268</v>
      </c>
      <c r="F15821" s="180">
        <v>13230.12</v>
      </c>
      <c r="G15821" s="180">
        <v>1316.54</v>
      </c>
      <c r="H15821" s="180">
        <v>2128.29</v>
      </c>
      <c r="I15821" s="180">
        <f t="shared" si="494"/>
        <v>16674.95</v>
      </c>
      <c r="J15821" s="177" t="str">
        <f t="shared" si="495"/>
        <v>Date &gt; 1920</v>
      </c>
    </row>
    <row r="15822" spans="1:10" x14ac:dyDescent="0.3">
      <c r="A15822" s="178" t="s">
        <v>3565</v>
      </c>
      <c r="B15822" s="178" t="s">
        <v>33</v>
      </c>
      <c r="C15822" s="178" t="s">
        <v>3639</v>
      </c>
      <c r="D15822" s="178" t="s">
        <v>11206</v>
      </c>
      <c r="E15822" s="179">
        <v>33280</v>
      </c>
      <c r="F15822" s="180">
        <v>1945.79</v>
      </c>
      <c r="G15822" s="180">
        <v>0</v>
      </c>
      <c r="H15822" s="180">
        <v>216.21</v>
      </c>
      <c r="I15822" s="180">
        <f t="shared" si="494"/>
        <v>2162</v>
      </c>
      <c r="J15822" s="177" t="str">
        <f t="shared" si="495"/>
        <v>Date &gt; 1920</v>
      </c>
    </row>
    <row r="15823" spans="1:10" x14ac:dyDescent="0.3">
      <c r="A15823" s="178" t="s">
        <v>3565</v>
      </c>
      <c r="B15823" s="178" t="s">
        <v>33</v>
      </c>
      <c r="C15823" s="178" t="s">
        <v>3639</v>
      </c>
      <c r="D15823" s="178" t="s">
        <v>11206</v>
      </c>
      <c r="E15823" s="179">
        <v>33294</v>
      </c>
      <c r="F15823" s="180">
        <v>19218.7</v>
      </c>
      <c r="G15823" s="180">
        <v>639.88</v>
      </c>
      <c r="H15823" s="180">
        <v>2945.38</v>
      </c>
      <c r="I15823" s="180">
        <f t="shared" si="494"/>
        <v>22803.960000000003</v>
      </c>
      <c r="J15823" s="177" t="str">
        <f t="shared" si="495"/>
        <v>Date &gt; 1920</v>
      </c>
    </row>
    <row r="15824" spans="1:10" x14ac:dyDescent="0.3">
      <c r="A15824" s="178" t="s">
        <v>3565</v>
      </c>
      <c r="B15824" s="178" t="s">
        <v>33</v>
      </c>
      <c r="C15824" s="178" t="s">
        <v>3639</v>
      </c>
      <c r="D15824" s="178" t="s">
        <v>11206</v>
      </c>
      <c r="E15824" s="179">
        <v>33352</v>
      </c>
      <c r="F15824" s="180">
        <v>7513.7</v>
      </c>
      <c r="G15824" s="180">
        <v>0</v>
      </c>
      <c r="H15824" s="180">
        <v>834.86</v>
      </c>
      <c r="I15824" s="180">
        <f t="shared" si="494"/>
        <v>8348.56</v>
      </c>
      <c r="J15824" s="177" t="str">
        <f t="shared" si="495"/>
        <v>Date &gt; 1920</v>
      </c>
    </row>
    <row r="15825" spans="1:10" x14ac:dyDescent="0.3">
      <c r="A15825" s="178" t="s">
        <v>3565</v>
      </c>
      <c r="B15825" s="178" t="s">
        <v>33</v>
      </c>
      <c r="C15825" s="178" t="s">
        <v>3639</v>
      </c>
      <c r="D15825" s="178" t="s">
        <v>11206</v>
      </c>
      <c r="E15825" s="179">
        <v>33372</v>
      </c>
      <c r="F15825" s="180">
        <v>352.87</v>
      </c>
      <c r="G15825" s="180">
        <v>35.11</v>
      </c>
      <c r="H15825" s="180">
        <v>56.77</v>
      </c>
      <c r="I15825" s="180">
        <f t="shared" si="494"/>
        <v>444.75</v>
      </c>
      <c r="J15825" s="177" t="str">
        <f t="shared" si="495"/>
        <v>Date &gt; 1920</v>
      </c>
    </row>
    <row r="15826" spans="1:10" x14ac:dyDescent="0.3">
      <c r="A15826" s="178" t="s">
        <v>3565</v>
      </c>
      <c r="B15826" s="178" t="s">
        <v>33</v>
      </c>
      <c r="C15826" s="178" t="s">
        <v>3639</v>
      </c>
      <c r="D15826" s="178" t="s">
        <v>11206</v>
      </c>
      <c r="E15826" s="179">
        <v>33401</v>
      </c>
      <c r="F15826" s="180">
        <v>666.29</v>
      </c>
      <c r="G15826" s="180">
        <v>46.05</v>
      </c>
      <c r="H15826" s="180">
        <v>97.06</v>
      </c>
      <c r="I15826" s="180">
        <f t="shared" si="494"/>
        <v>809.39999999999986</v>
      </c>
      <c r="J15826" s="177" t="str">
        <f t="shared" si="495"/>
        <v>Date &gt; 1920</v>
      </c>
    </row>
    <row r="15827" spans="1:10" x14ac:dyDescent="0.3">
      <c r="A15827" s="178" t="s">
        <v>3565</v>
      </c>
      <c r="B15827" s="178" t="s">
        <v>33</v>
      </c>
      <c r="C15827" s="178" t="s">
        <v>3639</v>
      </c>
      <c r="D15827" s="178" t="s">
        <v>11206</v>
      </c>
      <c r="E15827" s="179">
        <v>33428</v>
      </c>
      <c r="F15827" s="180">
        <v>12650.4</v>
      </c>
      <c r="G15827" s="180">
        <v>0</v>
      </c>
      <c r="H15827" s="180">
        <v>1405.6</v>
      </c>
      <c r="I15827" s="180">
        <f t="shared" si="494"/>
        <v>14056</v>
      </c>
      <c r="J15827" s="177" t="str">
        <f t="shared" si="495"/>
        <v>Date &gt; 1920</v>
      </c>
    </row>
    <row r="15828" spans="1:10" x14ac:dyDescent="0.3">
      <c r="A15828" s="178" t="s">
        <v>3565</v>
      </c>
      <c r="B15828" s="178" t="s">
        <v>33</v>
      </c>
      <c r="C15828" s="178" t="s">
        <v>3639</v>
      </c>
      <c r="D15828" s="178" t="s">
        <v>11206</v>
      </c>
      <c r="E15828" s="179">
        <v>33428</v>
      </c>
      <c r="F15828" s="180">
        <v>4055.87</v>
      </c>
      <c r="G15828" s="180">
        <v>7177.05</v>
      </c>
      <c r="H15828" s="180">
        <v>4039.18</v>
      </c>
      <c r="I15828" s="180">
        <f t="shared" si="494"/>
        <v>15272.1</v>
      </c>
      <c r="J15828" s="177" t="str">
        <f t="shared" si="495"/>
        <v>Date &gt; 1920</v>
      </c>
    </row>
    <row r="15829" spans="1:10" x14ac:dyDescent="0.3">
      <c r="A15829" s="178" t="s">
        <v>3565</v>
      </c>
      <c r="B15829" s="178" t="s">
        <v>33</v>
      </c>
      <c r="C15829" s="178" t="s">
        <v>3639</v>
      </c>
      <c r="D15829" s="178" t="s">
        <v>11206</v>
      </c>
      <c r="E15829" s="179">
        <v>33468</v>
      </c>
      <c r="F15829" s="180">
        <v>91968.07</v>
      </c>
      <c r="G15829" s="180">
        <v>6450.5</v>
      </c>
      <c r="H15829" s="180">
        <v>13443.93</v>
      </c>
      <c r="I15829" s="180">
        <f t="shared" si="494"/>
        <v>111862.5</v>
      </c>
      <c r="J15829" s="177" t="str">
        <f t="shared" si="495"/>
        <v>Date &gt; 1920</v>
      </c>
    </row>
    <row r="15830" spans="1:10" x14ac:dyDescent="0.3">
      <c r="A15830" s="178" t="s">
        <v>3565</v>
      </c>
      <c r="B15830" s="178" t="s">
        <v>33</v>
      </c>
      <c r="C15830" s="178" t="s">
        <v>3639</v>
      </c>
      <c r="D15830" s="178" t="s">
        <v>11206</v>
      </c>
      <c r="E15830" s="179">
        <v>33521</v>
      </c>
      <c r="F15830" s="180">
        <v>572.41999999999996</v>
      </c>
      <c r="G15830" s="180">
        <v>18.87</v>
      </c>
      <c r="H15830" s="180">
        <v>73.06</v>
      </c>
      <c r="I15830" s="180">
        <f t="shared" si="494"/>
        <v>664.34999999999991</v>
      </c>
      <c r="J15830" s="177" t="str">
        <f t="shared" si="495"/>
        <v>Date &gt; 1920</v>
      </c>
    </row>
    <row r="15831" spans="1:10" x14ac:dyDescent="0.3">
      <c r="A15831" s="178" t="s">
        <v>3565</v>
      </c>
      <c r="B15831" s="178" t="s">
        <v>33</v>
      </c>
      <c r="C15831" s="178" t="s">
        <v>3639</v>
      </c>
      <c r="D15831" s="178" t="s">
        <v>11206</v>
      </c>
      <c r="E15831" s="179">
        <v>33543</v>
      </c>
      <c r="F15831" s="180">
        <v>7523.5</v>
      </c>
      <c r="G15831" s="180">
        <v>693.3</v>
      </c>
      <c r="H15831" s="180">
        <v>1182.57</v>
      </c>
      <c r="I15831" s="180">
        <f t="shared" si="494"/>
        <v>9399.369999999999</v>
      </c>
      <c r="J15831" s="177" t="str">
        <f t="shared" si="495"/>
        <v>Date &gt; 1920</v>
      </c>
    </row>
    <row r="15832" spans="1:10" x14ac:dyDescent="0.3">
      <c r="A15832" s="178" t="s">
        <v>3565</v>
      </c>
      <c r="B15832" s="178" t="s">
        <v>33</v>
      </c>
      <c r="C15832" s="178" t="s">
        <v>3639</v>
      </c>
      <c r="D15832" s="178" t="s">
        <v>11206</v>
      </c>
      <c r="E15832" s="179">
        <v>33585</v>
      </c>
      <c r="F15832" s="180">
        <v>12543.81</v>
      </c>
      <c r="G15832" s="180">
        <v>0</v>
      </c>
      <c r="H15832" s="180">
        <v>917.33</v>
      </c>
      <c r="I15832" s="180">
        <f t="shared" si="494"/>
        <v>13461.14</v>
      </c>
      <c r="J15832" s="177" t="str">
        <f t="shared" si="495"/>
        <v>Date &gt; 1920</v>
      </c>
    </row>
    <row r="15833" spans="1:10" x14ac:dyDescent="0.3">
      <c r="A15833" s="178" t="s">
        <v>3565</v>
      </c>
      <c r="B15833" s="178" t="s">
        <v>33</v>
      </c>
      <c r="C15833" s="178" t="s">
        <v>3639</v>
      </c>
      <c r="D15833" s="178" t="s">
        <v>11206</v>
      </c>
      <c r="E15833" s="179">
        <v>33619</v>
      </c>
      <c r="F15833" s="180">
        <v>3640.66</v>
      </c>
      <c r="G15833" s="180">
        <v>476.1</v>
      </c>
      <c r="H15833" s="180">
        <v>1118.92</v>
      </c>
      <c r="I15833" s="180">
        <f t="shared" si="494"/>
        <v>5235.68</v>
      </c>
      <c r="J15833" s="177" t="str">
        <f t="shared" si="495"/>
        <v>Date &gt; 1920</v>
      </c>
    </row>
    <row r="15834" spans="1:10" x14ac:dyDescent="0.3">
      <c r="A15834" s="178" t="s">
        <v>3565</v>
      </c>
      <c r="B15834" s="178" t="s">
        <v>33</v>
      </c>
      <c r="C15834" s="178" t="s">
        <v>3639</v>
      </c>
      <c r="D15834" s="178" t="s">
        <v>11206</v>
      </c>
      <c r="E15834" s="179">
        <v>33676</v>
      </c>
      <c r="F15834" s="180">
        <v>4009.99</v>
      </c>
      <c r="G15834" s="180">
        <v>1281.3499999999999</v>
      </c>
      <c r="H15834" s="180">
        <v>596.16</v>
      </c>
      <c r="I15834" s="180">
        <f t="shared" si="494"/>
        <v>5887.5</v>
      </c>
      <c r="J15834" s="177" t="str">
        <f t="shared" si="495"/>
        <v>Date &gt; 1920</v>
      </c>
    </row>
    <row r="15835" spans="1:10" x14ac:dyDescent="0.3">
      <c r="A15835" s="178" t="s">
        <v>3565</v>
      </c>
      <c r="B15835" s="178" t="s">
        <v>33</v>
      </c>
      <c r="C15835" s="178" t="s">
        <v>3639</v>
      </c>
      <c r="D15835" s="178" t="s">
        <v>11206</v>
      </c>
      <c r="E15835" s="179">
        <v>33786</v>
      </c>
      <c r="F15835" s="180">
        <v>1838.39</v>
      </c>
      <c r="G15835" s="180">
        <v>0</v>
      </c>
      <c r="H15835" s="180">
        <v>204.27</v>
      </c>
      <c r="I15835" s="180">
        <f t="shared" si="494"/>
        <v>2042.66</v>
      </c>
      <c r="J15835" s="177" t="str">
        <f t="shared" si="495"/>
        <v>Date &gt; 1920</v>
      </c>
    </row>
    <row r="15836" spans="1:10" x14ac:dyDescent="0.3">
      <c r="A15836" s="178" t="s">
        <v>3565</v>
      </c>
      <c r="B15836" s="178" t="s">
        <v>33</v>
      </c>
      <c r="C15836" s="178" t="s">
        <v>3639</v>
      </c>
      <c r="D15836" s="178" t="s">
        <v>11207</v>
      </c>
      <c r="E15836" s="179">
        <v>33477</v>
      </c>
      <c r="F15836" s="180">
        <v>11567.78</v>
      </c>
      <c r="G15836" s="180">
        <v>0</v>
      </c>
      <c r="H15836" s="180">
        <v>1285.31</v>
      </c>
      <c r="I15836" s="180">
        <f t="shared" si="494"/>
        <v>12853.09</v>
      </c>
      <c r="J15836" s="177" t="str">
        <f t="shared" si="495"/>
        <v>Date &gt; 1920</v>
      </c>
    </row>
    <row r="15837" spans="1:10" x14ac:dyDescent="0.3">
      <c r="A15837" s="178" t="s">
        <v>3565</v>
      </c>
      <c r="B15837" s="178" t="s">
        <v>33</v>
      </c>
      <c r="C15837" s="178" t="s">
        <v>3639</v>
      </c>
      <c r="D15837" s="178" t="s">
        <v>11207</v>
      </c>
      <c r="E15837" s="179">
        <v>33477</v>
      </c>
      <c r="F15837" s="180">
        <v>4791.84</v>
      </c>
      <c r="G15837" s="180">
        <v>0</v>
      </c>
      <c r="H15837" s="180">
        <v>532.41999999999996</v>
      </c>
      <c r="I15837" s="180">
        <f t="shared" si="494"/>
        <v>5324.26</v>
      </c>
      <c r="J15837" s="177" t="str">
        <f t="shared" si="495"/>
        <v>Date &gt; 1920</v>
      </c>
    </row>
    <row r="15838" spans="1:10" x14ac:dyDescent="0.3">
      <c r="A15838" s="178" t="s">
        <v>3565</v>
      </c>
      <c r="B15838" s="178" t="s">
        <v>33</v>
      </c>
      <c r="C15838" s="178" t="s">
        <v>3639</v>
      </c>
      <c r="D15838" s="178" t="s">
        <v>11207</v>
      </c>
      <c r="E15838" s="179">
        <v>33486</v>
      </c>
      <c r="F15838" s="180">
        <v>2465.35</v>
      </c>
      <c r="G15838" s="180">
        <v>0</v>
      </c>
      <c r="H15838" s="180">
        <v>273.93</v>
      </c>
      <c r="I15838" s="180">
        <f t="shared" si="494"/>
        <v>2739.2799999999997</v>
      </c>
      <c r="J15838" s="177" t="str">
        <f t="shared" si="495"/>
        <v>Date &gt; 1920</v>
      </c>
    </row>
    <row r="15839" spans="1:10" x14ac:dyDescent="0.3">
      <c r="A15839" s="178" t="s">
        <v>3565</v>
      </c>
      <c r="B15839" s="178" t="s">
        <v>33</v>
      </c>
      <c r="C15839" s="178" t="s">
        <v>3639</v>
      </c>
      <c r="D15839" s="178" t="s">
        <v>11207</v>
      </c>
      <c r="E15839" s="179">
        <v>33521</v>
      </c>
      <c r="F15839" s="180">
        <v>2558.27</v>
      </c>
      <c r="G15839" s="180">
        <v>0</v>
      </c>
      <c r="H15839" s="180">
        <v>284.26</v>
      </c>
      <c r="I15839" s="180">
        <f t="shared" si="494"/>
        <v>2842.5299999999997</v>
      </c>
      <c r="J15839" s="177" t="str">
        <f t="shared" si="495"/>
        <v>Date &gt; 1920</v>
      </c>
    </row>
    <row r="15840" spans="1:10" x14ac:dyDescent="0.3">
      <c r="A15840" s="178" t="s">
        <v>3565</v>
      </c>
      <c r="B15840" s="178" t="s">
        <v>33</v>
      </c>
      <c r="C15840" s="178" t="s">
        <v>3639</v>
      </c>
      <c r="D15840" s="178" t="s">
        <v>11207</v>
      </c>
      <c r="E15840" s="179">
        <v>33536</v>
      </c>
      <c r="F15840" s="180">
        <v>33054.129999999997</v>
      </c>
      <c r="G15840" s="180">
        <v>0</v>
      </c>
      <c r="H15840" s="180">
        <v>3672.68</v>
      </c>
      <c r="I15840" s="180">
        <f t="shared" si="494"/>
        <v>36726.81</v>
      </c>
      <c r="J15840" s="177" t="str">
        <f t="shared" si="495"/>
        <v>Date &gt; 1920</v>
      </c>
    </row>
    <row r="15841" spans="1:10" x14ac:dyDescent="0.3">
      <c r="A15841" s="178" t="s">
        <v>3565</v>
      </c>
      <c r="B15841" s="178" t="s">
        <v>33</v>
      </c>
      <c r="C15841" s="178" t="s">
        <v>3639</v>
      </c>
      <c r="D15841" s="178" t="s">
        <v>11207</v>
      </c>
      <c r="E15841" s="179">
        <v>33543</v>
      </c>
      <c r="F15841" s="180">
        <v>979.38</v>
      </c>
      <c r="G15841" s="180">
        <v>0</v>
      </c>
      <c r="H15841" s="180">
        <v>108.82</v>
      </c>
      <c r="I15841" s="180">
        <f t="shared" si="494"/>
        <v>1088.2</v>
      </c>
      <c r="J15841" s="177" t="str">
        <f t="shared" si="495"/>
        <v>Date &gt; 1920</v>
      </c>
    </row>
    <row r="15842" spans="1:10" x14ac:dyDescent="0.3">
      <c r="A15842" s="178" t="s">
        <v>3565</v>
      </c>
      <c r="B15842" s="178" t="s">
        <v>33</v>
      </c>
      <c r="C15842" s="178" t="s">
        <v>3639</v>
      </c>
      <c r="D15842" s="178" t="s">
        <v>11207</v>
      </c>
      <c r="E15842" s="179">
        <v>33585</v>
      </c>
      <c r="F15842" s="180">
        <v>17906.169999999998</v>
      </c>
      <c r="G15842" s="180">
        <v>0</v>
      </c>
      <c r="H15842" s="180">
        <v>1989.58</v>
      </c>
      <c r="I15842" s="180">
        <f t="shared" si="494"/>
        <v>19895.75</v>
      </c>
      <c r="J15842" s="177" t="str">
        <f t="shared" si="495"/>
        <v>Date &gt; 1920</v>
      </c>
    </row>
    <row r="15843" spans="1:10" x14ac:dyDescent="0.3">
      <c r="A15843" s="178" t="s">
        <v>3565</v>
      </c>
      <c r="B15843" s="178" t="s">
        <v>33</v>
      </c>
      <c r="C15843" s="178" t="s">
        <v>3639</v>
      </c>
      <c r="D15843" s="178" t="s">
        <v>11207</v>
      </c>
      <c r="E15843" s="179">
        <v>33619</v>
      </c>
      <c r="F15843" s="180">
        <v>1066.0899999999999</v>
      </c>
      <c r="G15843" s="180">
        <v>0</v>
      </c>
      <c r="H15843" s="180">
        <v>118.45</v>
      </c>
      <c r="I15843" s="180">
        <f t="shared" si="494"/>
        <v>1184.54</v>
      </c>
      <c r="J15843" s="177" t="str">
        <f t="shared" si="495"/>
        <v>Date &gt; 1920</v>
      </c>
    </row>
    <row r="15844" spans="1:10" x14ac:dyDescent="0.3">
      <c r="A15844" s="178" t="s">
        <v>3565</v>
      </c>
      <c r="B15844" s="178" t="s">
        <v>33</v>
      </c>
      <c r="C15844" s="178" t="s">
        <v>3639</v>
      </c>
      <c r="D15844" s="178" t="s">
        <v>11207</v>
      </c>
      <c r="E15844" s="179">
        <v>33653</v>
      </c>
      <c r="F15844" s="180">
        <v>2320.29</v>
      </c>
      <c r="G15844" s="180">
        <v>0</v>
      </c>
      <c r="H15844" s="180">
        <v>257.81</v>
      </c>
      <c r="I15844" s="180">
        <f t="shared" si="494"/>
        <v>2578.1</v>
      </c>
      <c r="J15844" s="177" t="str">
        <f t="shared" si="495"/>
        <v>Date &gt; 1920</v>
      </c>
    </row>
    <row r="15845" spans="1:10" x14ac:dyDescent="0.3">
      <c r="A15845" s="178" t="s">
        <v>3565</v>
      </c>
      <c r="B15845" s="178" t="s">
        <v>33</v>
      </c>
      <c r="C15845" s="178" t="s">
        <v>3639</v>
      </c>
      <c r="D15845" s="178" t="s">
        <v>11207</v>
      </c>
      <c r="E15845" s="179">
        <v>34165</v>
      </c>
      <c r="F15845" s="180">
        <v>1130.76</v>
      </c>
      <c r="G15845" s="180">
        <v>0</v>
      </c>
      <c r="H15845" s="180">
        <v>125.64</v>
      </c>
      <c r="I15845" s="180">
        <f t="shared" si="494"/>
        <v>1256.4000000000001</v>
      </c>
      <c r="J15845" s="177" t="str">
        <f t="shared" si="495"/>
        <v>Date &gt; 1920</v>
      </c>
    </row>
    <row r="15846" spans="1:10" x14ac:dyDescent="0.3">
      <c r="A15846" s="178" t="s">
        <v>3565</v>
      </c>
      <c r="B15846" s="178" t="s">
        <v>33</v>
      </c>
      <c r="C15846" s="178" t="s">
        <v>3639</v>
      </c>
      <c r="D15846" s="178" t="s">
        <v>11208</v>
      </c>
      <c r="E15846" s="179">
        <v>33481</v>
      </c>
      <c r="F15846" s="180">
        <v>0</v>
      </c>
      <c r="G15846" s="180">
        <v>13600</v>
      </c>
      <c r="H15846" s="180">
        <v>6800</v>
      </c>
      <c r="I15846" s="180">
        <f t="shared" si="494"/>
        <v>20400</v>
      </c>
      <c r="J15846" s="177" t="str">
        <f t="shared" si="495"/>
        <v>Date &gt; 1920</v>
      </c>
    </row>
    <row r="15847" spans="1:10" x14ac:dyDescent="0.3">
      <c r="A15847" s="178" t="s">
        <v>3565</v>
      </c>
      <c r="B15847" s="178" t="s">
        <v>33</v>
      </c>
      <c r="C15847" s="178" t="s">
        <v>3639</v>
      </c>
      <c r="D15847" s="178" t="s">
        <v>11208</v>
      </c>
      <c r="E15847" s="179">
        <v>33544</v>
      </c>
      <c r="F15847" s="180">
        <v>0</v>
      </c>
      <c r="G15847" s="180">
        <v>73165.84</v>
      </c>
      <c r="H15847" s="180">
        <v>36582.910000000003</v>
      </c>
      <c r="I15847" s="180">
        <f t="shared" si="494"/>
        <v>109748.75</v>
      </c>
      <c r="J15847" s="177" t="str">
        <f t="shared" si="495"/>
        <v>Date &gt; 1920</v>
      </c>
    </row>
    <row r="15848" spans="1:10" x14ac:dyDescent="0.3">
      <c r="A15848" s="178" t="s">
        <v>3565</v>
      </c>
      <c r="B15848" s="178" t="s">
        <v>33</v>
      </c>
      <c r="C15848" s="178" t="s">
        <v>3639</v>
      </c>
      <c r="D15848" s="178" t="s">
        <v>11208</v>
      </c>
      <c r="E15848" s="179">
        <v>33588</v>
      </c>
      <c r="F15848" s="180">
        <v>0</v>
      </c>
      <c r="G15848" s="180">
        <v>6775.25</v>
      </c>
      <c r="H15848" s="180">
        <v>3387.65</v>
      </c>
      <c r="I15848" s="180">
        <f t="shared" si="494"/>
        <v>10162.9</v>
      </c>
      <c r="J15848" s="177" t="str">
        <f t="shared" si="495"/>
        <v>Date &gt; 1920</v>
      </c>
    </row>
    <row r="15849" spans="1:10" x14ac:dyDescent="0.3">
      <c r="A15849" s="178" t="s">
        <v>3565</v>
      </c>
      <c r="B15849" s="178" t="s">
        <v>33</v>
      </c>
      <c r="C15849" s="178" t="s">
        <v>3639</v>
      </c>
      <c r="D15849" s="178" t="s">
        <v>11208</v>
      </c>
      <c r="E15849" s="179">
        <v>33700</v>
      </c>
      <c r="F15849" s="180">
        <v>0</v>
      </c>
      <c r="G15849" s="180">
        <v>596.12</v>
      </c>
      <c r="H15849" s="180">
        <v>298.05</v>
      </c>
      <c r="I15849" s="180">
        <f t="shared" si="494"/>
        <v>894.17000000000007</v>
      </c>
      <c r="J15849" s="177" t="str">
        <f t="shared" si="495"/>
        <v>Date &gt; 1920</v>
      </c>
    </row>
    <row r="15850" spans="1:10" x14ac:dyDescent="0.3">
      <c r="A15850" s="178" t="s">
        <v>3565</v>
      </c>
      <c r="B15850" s="178" t="s">
        <v>33</v>
      </c>
      <c r="C15850" s="178" t="s">
        <v>3639</v>
      </c>
      <c r="D15850" s="178" t="s">
        <v>11209</v>
      </c>
      <c r="E15850" s="179">
        <v>33907</v>
      </c>
      <c r="F15850" s="180">
        <v>89812.17</v>
      </c>
      <c r="G15850" s="180">
        <v>0</v>
      </c>
      <c r="H15850" s="180">
        <v>9979.1200000000008</v>
      </c>
      <c r="I15850" s="180">
        <f t="shared" si="494"/>
        <v>99791.29</v>
      </c>
      <c r="J15850" s="177" t="str">
        <f t="shared" si="495"/>
        <v>Date &gt; 1920</v>
      </c>
    </row>
    <row r="15851" spans="1:10" x14ac:dyDescent="0.3">
      <c r="A15851" s="178" t="s">
        <v>3565</v>
      </c>
      <c r="B15851" s="178" t="s">
        <v>33</v>
      </c>
      <c r="C15851" s="178" t="s">
        <v>3639</v>
      </c>
      <c r="D15851" s="178" t="s">
        <v>11209</v>
      </c>
      <c r="E15851" s="179">
        <v>33946</v>
      </c>
      <c r="F15851" s="180">
        <v>7155.2</v>
      </c>
      <c r="G15851" s="180">
        <v>0</v>
      </c>
      <c r="H15851" s="180">
        <v>795.03</v>
      </c>
      <c r="I15851" s="180">
        <f t="shared" si="494"/>
        <v>7950.23</v>
      </c>
      <c r="J15851" s="177" t="str">
        <f t="shared" si="495"/>
        <v>Date &gt; 1920</v>
      </c>
    </row>
    <row r="15852" spans="1:10" x14ac:dyDescent="0.3">
      <c r="A15852" s="178" t="s">
        <v>3565</v>
      </c>
      <c r="B15852" s="178" t="s">
        <v>33</v>
      </c>
      <c r="C15852" s="178" t="s">
        <v>3639</v>
      </c>
      <c r="D15852" s="178" t="s">
        <v>11209</v>
      </c>
      <c r="E15852" s="179">
        <v>33980</v>
      </c>
      <c r="F15852" s="180">
        <v>7335.33</v>
      </c>
      <c r="G15852" s="180">
        <v>0</v>
      </c>
      <c r="H15852" s="180">
        <v>815.04</v>
      </c>
      <c r="I15852" s="180">
        <f t="shared" si="494"/>
        <v>8150.37</v>
      </c>
      <c r="J15852" s="177" t="str">
        <f t="shared" si="495"/>
        <v>Date &gt; 1920</v>
      </c>
    </row>
    <row r="15853" spans="1:10" x14ac:dyDescent="0.3">
      <c r="A15853" s="178" t="s">
        <v>3565</v>
      </c>
      <c r="B15853" s="178" t="s">
        <v>33</v>
      </c>
      <c r="C15853" s="178" t="s">
        <v>3639</v>
      </c>
      <c r="D15853" s="178" t="s">
        <v>11209</v>
      </c>
      <c r="E15853" s="179">
        <v>34016</v>
      </c>
      <c r="F15853" s="180">
        <v>505.35</v>
      </c>
      <c r="G15853" s="180">
        <v>0</v>
      </c>
      <c r="H15853" s="180">
        <v>56.15</v>
      </c>
      <c r="I15853" s="180">
        <f t="shared" si="494"/>
        <v>561.5</v>
      </c>
      <c r="J15853" s="177" t="str">
        <f t="shared" si="495"/>
        <v>Date &gt; 1920</v>
      </c>
    </row>
    <row r="15854" spans="1:10" x14ac:dyDescent="0.3">
      <c r="A15854" s="178" t="s">
        <v>3565</v>
      </c>
      <c r="B15854" s="178" t="s">
        <v>33</v>
      </c>
      <c r="C15854" s="178" t="s">
        <v>3639</v>
      </c>
      <c r="D15854" s="178" t="s">
        <v>11210</v>
      </c>
      <c r="E15854" s="179">
        <v>34036</v>
      </c>
      <c r="F15854" s="180">
        <v>0</v>
      </c>
      <c r="G15854" s="180">
        <v>800</v>
      </c>
      <c r="H15854" s="180">
        <v>650</v>
      </c>
      <c r="I15854" s="180">
        <f t="shared" si="494"/>
        <v>1450</v>
      </c>
      <c r="J15854" s="177" t="str">
        <f t="shared" si="495"/>
        <v>Date &gt; 1920</v>
      </c>
    </row>
    <row r="15855" spans="1:10" x14ac:dyDescent="0.3">
      <c r="A15855" s="178" t="s">
        <v>3565</v>
      </c>
      <c r="B15855" s="178" t="s">
        <v>33</v>
      </c>
      <c r="C15855" s="178" t="s">
        <v>3639</v>
      </c>
      <c r="D15855" s="178" t="s">
        <v>11211</v>
      </c>
      <c r="E15855" s="179">
        <v>34129</v>
      </c>
      <c r="F15855" s="180">
        <v>0</v>
      </c>
      <c r="G15855" s="180">
        <v>5296</v>
      </c>
      <c r="H15855" s="180">
        <v>2648</v>
      </c>
      <c r="I15855" s="180">
        <f t="shared" si="494"/>
        <v>7944</v>
      </c>
      <c r="J15855" s="177" t="str">
        <f t="shared" si="495"/>
        <v>Date &gt; 1920</v>
      </c>
    </row>
    <row r="15856" spans="1:10" x14ac:dyDescent="0.3">
      <c r="A15856" s="178" t="s">
        <v>3565</v>
      </c>
      <c r="B15856" s="178" t="s">
        <v>33</v>
      </c>
      <c r="C15856" s="178" t="s">
        <v>3639</v>
      </c>
      <c r="D15856" s="178" t="s">
        <v>11212</v>
      </c>
      <c r="E15856" s="179">
        <v>34176</v>
      </c>
      <c r="F15856" s="180">
        <v>80695.490000000005</v>
      </c>
      <c r="G15856" s="180">
        <v>2195.8000000000002</v>
      </c>
      <c r="H15856" s="180">
        <v>9210.14</v>
      </c>
      <c r="I15856" s="180">
        <f t="shared" si="494"/>
        <v>92101.430000000008</v>
      </c>
      <c r="J15856" s="177" t="str">
        <f t="shared" si="495"/>
        <v>Date &gt; 1920</v>
      </c>
    </row>
    <row r="15857" spans="1:10" x14ac:dyDescent="0.3">
      <c r="A15857" s="178" t="s">
        <v>3565</v>
      </c>
      <c r="B15857" s="178" t="s">
        <v>33</v>
      </c>
      <c r="C15857" s="178" t="s">
        <v>3639</v>
      </c>
      <c r="D15857" s="178" t="s">
        <v>11212</v>
      </c>
      <c r="E15857" s="179">
        <v>34199</v>
      </c>
      <c r="F15857" s="180">
        <v>87971.94</v>
      </c>
      <c r="G15857" s="180">
        <v>4055.06</v>
      </c>
      <c r="H15857" s="180">
        <v>10225.18</v>
      </c>
      <c r="I15857" s="180">
        <f t="shared" si="494"/>
        <v>102252.18</v>
      </c>
      <c r="J15857" s="177" t="str">
        <f t="shared" si="495"/>
        <v>Date &gt; 1920</v>
      </c>
    </row>
    <row r="15858" spans="1:10" x14ac:dyDescent="0.3">
      <c r="A15858" s="178" t="s">
        <v>3565</v>
      </c>
      <c r="B15858" s="178" t="s">
        <v>33</v>
      </c>
      <c r="C15858" s="178" t="s">
        <v>3639</v>
      </c>
      <c r="D15858" s="178" t="s">
        <v>11212</v>
      </c>
      <c r="E15858" s="179">
        <v>34199</v>
      </c>
      <c r="F15858" s="180">
        <v>9935.33</v>
      </c>
      <c r="G15858" s="180">
        <v>308.20999999999998</v>
      </c>
      <c r="H15858" s="180">
        <v>1138.17</v>
      </c>
      <c r="I15858" s="180">
        <f t="shared" si="494"/>
        <v>11381.71</v>
      </c>
      <c r="J15858" s="177" t="str">
        <f t="shared" si="495"/>
        <v>Date &gt; 1920</v>
      </c>
    </row>
    <row r="15859" spans="1:10" x14ac:dyDescent="0.3">
      <c r="A15859" s="178" t="s">
        <v>3565</v>
      </c>
      <c r="B15859" s="178" t="s">
        <v>33</v>
      </c>
      <c r="C15859" s="178" t="s">
        <v>3639</v>
      </c>
      <c r="D15859" s="178" t="s">
        <v>11212</v>
      </c>
      <c r="E15859" s="179">
        <v>34220</v>
      </c>
      <c r="F15859" s="180">
        <v>18246.939999999999</v>
      </c>
      <c r="G15859" s="180">
        <v>534.70000000000005</v>
      </c>
      <c r="H15859" s="180">
        <v>2086.86</v>
      </c>
      <c r="I15859" s="180">
        <f t="shared" si="494"/>
        <v>20868.5</v>
      </c>
      <c r="J15859" s="177" t="str">
        <f t="shared" si="495"/>
        <v>Date &gt; 1920</v>
      </c>
    </row>
    <row r="15860" spans="1:10" x14ac:dyDescent="0.3">
      <c r="A15860" s="178" t="s">
        <v>3565</v>
      </c>
      <c r="B15860" s="178" t="s">
        <v>33</v>
      </c>
      <c r="C15860" s="178" t="s">
        <v>3639</v>
      </c>
      <c r="D15860" s="178" t="s">
        <v>11212</v>
      </c>
      <c r="E15860" s="179">
        <v>34246</v>
      </c>
      <c r="F15860" s="180">
        <v>165855.88</v>
      </c>
      <c r="G15860" s="180">
        <v>5694.77</v>
      </c>
      <c r="H15860" s="180">
        <v>19061.150000000001</v>
      </c>
      <c r="I15860" s="180">
        <f t="shared" si="494"/>
        <v>190611.8</v>
      </c>
      <c r="J15860" s="177" t="str">
        <f t="shared" si="495"/>
        <v>Date &gt; 1920</v>
      </c>
    </row>
    <row r="15861" spans="1:10" x14ac:dyDescent="0.3">
      <c r="A15861" s="178" t="s">
        <v>3565</v>
      </c>
      <c r="B15861" s="178" t="s">
        <v>33</v>
      </c>
      <c r="C15861" s="178" t="s">
        <v>3639</v>
      </c>
      <c r="D15861" s="178" t="s">
        <v>11212</v>
      </c>
      <c r="E15861" s="179">
        <v>34276</v>
      </c>
      <c r="F15861" s="180">
        <v>44926.44</v>
      </c>
      <c r="G15861" s="180">
        <v>330.8</v>
      </c>
      <c r="H15861" s="180">
        <v>5028.58</v>
      </c>
      <c r="I15861" s="180">
        <f t="shared" si="494"/>
        <v>50285.820000000007</v>
      </c>
      <c r="J15861" s="177" t="str">
        <f t="shared" si="495"/>
        <v>Date &gt; 1920</v>
      </c>
    </row>
    <row r="15862" spans="1:10" x14ac:dyDescent="0.3">
      <c r="A15862" s="178" t="s">
        <v>3565</v>
      </c>
      <c r="B15862" s="178" t="s">
        <v>33</v>
      </c>
      <c r="C15862" s="178" t="s">
        <v>3639</v>
      </c>
      <c r="D15862" s="178" t="s">
        <v>11212</v>
      </c>
      <c r="E15862" s="179">
        <v>34309</v>
      </c>
      <c r="F15862" s="180">
        <v>1943.7</v>
      </c>
      <c r="G15862" s="180">
        <v>65.33</v>
      </c>
      <c r="H15862" s="180">
        <v>223.22</v>
      </c>
      <c r="I15862" s="180">
        <f t="shared" si="494"/>
        <v>2232.25</v>
      </c>
      <c r="J15862" s="177" t="str">
        <f t="shared" si="495"/>
        <v>Date &gt; 1920</v>
      </c>
    </row>
    <row r="15863" spans="1:10" x14ac:dyDescent="0.3">
      <c r="A15863" s="178" t="s">
        <v>3565</v>
      </c>
      <c r="B15863" s="178" t="s">
        <v>33</v>
      </c>
      <c r="C15863" s="178" t="s">
        <v>3639</v>
      </c>
      <c r="D15863" s="178" t="s">
        <v>11212</v>
      </c>
      <c r="E15863" s="179">
        <v>34347</v>
      </c>
      <c r="F15863" s="180">
        <v>3585.29</v>
      </c>
      <c r="G15863" s="180">
        <v>93.81</v>
      </c>
      <c r="H15863" s="180">
        <v>408.79</v>
      </c>
      <c r="I15863" s="180">
        <f t="shared" si="494"/>
        <v>4087.89</v>
      </c>
      <c r="J15863" s="177" t="str">
        <f t="shared" si="495"/>
        <v>Date &gt; 1920</v>
      </c>
    </row>
    <row r="15864" spans="1:10" x14ac:dyDescent="0.3">
      <c r="A15864" s="178" t="s">
        <v>3565</v>
      </c>
      <c r="B15864" s="178" t="s">
        <v>33</v>
      </c>
      <c r="C15864" s="178" t="s">
        <v>3639</v>
      </c>
      <c r="D15864" s="178" t="s">
        <v>11212</v>
      </c>
      <c r="E15864" s="179">
        <v>34366</v>
      </c>
      <c r="F15864" s="180">
        <v>1619.31</v>
      </c>
      <c r="G15864" s="180">
        <v>1013.42</v>
      </c>
      <c r="H15864" s="180">
        <v>735.78</v>
      </c>
      <c r="I15864" s="180">
        <f t="shared" si="494"/>
        <v>3368.51</v>
      </c>
      <c r="J15864" s="177" t="str">
        <f t="shared" si="495"/>
        <v>Date &gt; 1920</v>
      </c>
    </row>
    <row r="15865" spans="1:10" x14ac:dyDescent="0.3">
      <c r="A15865" s="178" t="s">
        <v>3565</v>
      </c>
      <c r="B15865" s="178" t="s">
        <v>33</v>
      </c>
      <c r="C15865" s="178" t="s">
        <v>3639</v>
      </c>
      <c r="D15865" s="178" t="s">
        <v>11212</v>
      </c>
      <c r="E15865" s="179">
        <v>34396</v>
      </c>
      <c r="F15865" s="180">
        <v>20796.93</v>
      </c>
      <c r="G15865" s="180">
        <v>840.1</v>
      </c>
      <c r="H15865" s="180">
        <v>4044.49</v>
      </c>
      <c r="I15865" s="180">
        <f t="shared" si="494"/>
        <v>25681.519999999997</v>
      </c>
      <c r="J15865" s="177" t="str">
        <f t="shared" si="495"/>
        <v>Date &gt; 1920</v>
      </c>
    </row>
    <row r="15866" spans="1:10" x14ac:dyDescent="0.3">
      <c r="A15866" s="178" t="s">
        <v>3565</v>
      </c>
      <c r="B15866" s="178" t="s">
        <v>33</v>
      </c>
      <c r="C15866" s="178" t="s">
        <v>3639</v>
      </c>
      <c r="D15866" s="178" t="s">
        <v>11212</v>
      </c>
      <c r="E15866" s="179">
        <v>34432</v>
      </c>
      <c r="F15866" s="180">
        <v>3009.25</v>
      </c>
      <c r="G15866" s="180">
        <v>0</v>
      </c>
      <c r="H15866" s="180">
        <v>343.87</v>
      </c>
      <c r="I15866" s="180">
        <f t="shared" si="494"/>
        <v>3353.12</v>
      </c>
      <c r="J15866" s="177" t="str">
        <f t="shared" si="495"/>
        <v>Date &gt; 1920</v>
      </c>
    </row>
    <row r="15867" spans="1:10" x14ac:dyDescent="0.3">
      <c r="A15867" s="178" t="s">
        <v>3565</v>
      </c>
      <c r="B15867" s="178" t="s">
        <v>33</v>
      </c>
      <c r="C15867" s="178" t="s">
        <v>3639</v>
      </c>
      <c r="D15867" s="178" t="s">
        <v>11212</v>
      </c>
      <c r="E15867" s="179">
        <v>34465</v>
      </c>
      <c r="F15867" s="180">
        <v>12252.61</v>
      </c>
      <c r="G15867" s="180">
        <v>0</v>
      </c>
      <c r="H15867" s="180">
        <v>1469.55</v>
      </c>
      <c r="I15867" s="180">
        <f t="shared" si="494"/>
        <v>13722.16</v>
      </c>
      <c r="J15867" s="177" t="str">
        <f t="shared" si="495"/>
        <v>Date &gt; 1920</v>
      </c>
    </row>
    <row r="15868" spans="1:10" x14ac:dyDescent="0.3">
      <c r="A15868" s="178" t="s">
        <v>3565</v>
      </c>
      <c r="B15868" s="178" t="s">
        <v>33</v>
      </c>
      <c r="C15868" s="178" t="s">
        <v>3639</v>
      </c>
      <c r="D15868" s="178" t="s">
        <v>11212</v>
      </c>
      <c r="E15868" s="179">
        <v>34613</v>
      </c>
      <c r="F15868" s="180">
        <v>178.41</v>
      </c>
      <c r="G15868" s="180">
        <v>0</v>
      </c>
      <c r="H15868" s="180">
        <v>19.82</v>
      </c>
      <c r="I15868" s="180">
        <f t="shared" si="494"/>
        <v>198.23</v>
      </c>
      <c r="J15868" s="177" t="str">
        <f t="shared" si="495"/>
        <v>Date &gt; 1920</v>
      </c>
    </row>
    <row r="15869" spans="1:10" x14ac:dyDescent="0.3">
      <c r="A15869" s="178" t="s">
        <v>3565</v>
      </c>
      <c r="B15869" s="178" t="s">
        <v>33</v>
      </c>
      <c r="C15869" s="178" t="s">
        <v>3639</v>
      </c>
      <c r="D15869" s="178" t="s">
        <v>11212</v>
      </c>
      <c r="E15869" s="179">
        <v>34681</v>
      </c>
      <c r="F15869" s="180">
        <v>905.86</v>
      </c>
      <c r="G15869" s="180">
        <v>0</v>
      </c>
      <c r="H15869" s="180">
        <v>100.65</v>
      </c>
      <c r="I15869" s="180">
        <f t="shared" si="494"/>
        <v>1006.51</v>
      </c>
      <c r="J15869" s="177" t="str">
        <f t="shared" si="495"/>
        <v>Date &gt; 1920</v>
      </c>
    </row>
    <row r="15870" spans="1:10" x14ac:dyDescent="0.3">
      <c r="A15870" s="178" t="s">
        <v>3565</v>
      </c>
      <c r="B15870" s="178" t="s">
        <v>33</v>
      </c>
      <c r="C15870" s="178" t="s">
        <v>3639</v>
      </c>
      <c r="D15870" s="178" t="s">
        <v>11212</v>
      </c>
      <c r="E15870" s="179">
        <v>34844</v>
      </c>
      <c r="F15870" s="180">
        <v>1642.62</v>
      </c>
      <c r="G15870" s="180">
        <v>0</v>
      </c>
      <c r="H15870" s="180">
        <v>187.69</v>
      </c>
      <c r="I15870" s="180">
        <f t="shared" si="494"/>
        <v>1830.31</v>
      </c>
      <c r="J15870" s="177" t="str">
        <f t="shared" si="495"/>
        <v>Date &gt; 1920</v>
      </c>
    </row>
    <row r="15871" spans="1:10" x14ac:dyDescent="0.3">
      <c r="A15871" s="178" t="s">
        <v>3565</v>
      </c>
      <c r="B15871" s="178" t="s">
        <v>33</v>
      </c>
      <c r="C15871" s="178" t="s">
        <v>3639</v>
      </c>
      <c r="D15871" s="178" t="s">
        <v>11212</v>
      </c>
      <c r="E15871" s="179">
        <v>35145</v>
      </c>
      <c r="F15871" s="180">
        <v>0</v>
      </c>
      <c r="G15871" s="180">
        <v>3335.32</v>
      </c>
      <c r="H15871" s="180">
        <v>0</v>
      </c>
      <c r="I15871" s="180">
        <f t="shared" si="494"/>
        <v>3335.32</v>
      </c>
      <c r="J15871" s="177" t="str">
        <f t="shared" si="495"/>
        <v>Date &gt; 1920</v>
      </c>
    </row>
    <row r="15872" spans="1:10" x14ac:dyDescent="0.3">
      <c r="A15872" s="178" t="s">
        <v>3565</v>
      </c>
      <c r="B15872" s="178" t="s">
        <v>33</v>
      </c>
      <c r="C15872" s="178" t="s">
        <v>3639</v>
      </c>
      <c r="D15872" s="178" t="s">
        <v>11213</v>
      </c>
      <c r="E15872" s="179">
        <v>34191</v>
      </c>
      <c r="F15872" s="180">
        <v>0</v>
      </c>
      <c r="G15872" s="180">
        <v>38723.26</v>
      </c>
      <c r="H15872" s="180">
        <v>19361.64</v>
      </c>
      <c r="I15872" s="180">
        <f t="shared" si="494"/>
        <v>58084.9</v>
      </c>
      <c r="J15872" s="177" t="str">
        <f t="shared" si="495"/>
        <v>Date &gt; 1920</v>
      </c>
    </row>
    <row r="15873" spans="1:10" x14ac:dyDescent="0.3">
      <c r="A15873" s="178" t="s">
        <v>3565</v>
      </c>
      <c r="B15873" s="178" t="s">
        <v>33</v>
      </c>
      <c r="C15873" s="178" t="s">
        <v>3639</v>
      </c>
      <c r="D15873" s="178" t="s">
        <v>11213</v>
      </c>
      <c r="E15873" s="179">
        <v>34220</v>
      </c>
      <c r="F15873" s="180">
        <v>0</v>
      </c>
      <c r="G15873" s="180">
        <v>7002.2</v>
      </c>
      <c r="H15873" s="180">
        <v>3501.1</v>
      </c>
      <c r="I15873" s="180">
        <f t="shared" si="494"/>
        <v>10503.3</v>
      </c>
      <c r="J15873" s="177" t="str">
        <f t="shared" si="495"/>
        <v>Date &gt; 1920</v>
      </c>
    </row>
    <row r="15874" spans="1:10" x14ac:dyDescent="0.3">
      <c r="A15874" s="178" t="s">
        <v>3565</v>
      </c>
      <c r="B15874" s="178" t="s">
        <v>33</v>
      </c>
      <c r="C15874" s="178" t="s">
        <v>3639</v>
      </c>
      <c r="D15874" s="178" t="s">
        <v>11213</v>
      </c>
      <c r="E15874" s="179">
        <v>34220</v>
      </c>
      <c r="F15874" s="180">
        <v>0</v>
      </c>
      <c r="G15874" s="180">
        <v>2389.87</v>
      </c>
      <c r="H15874" s="180">
        <v>1194.94</v>
      </c>
      <c r="I15874" s="180">
        <f t="shared" si="494"/>
        <v>3584.81</v>
      </c>
      <c r="J15874" s="177" t="str">
        <f t="shared" si="495"/>
        <v>Date &gt; 1920</v>
      </c>
    </row>
    <row r="15875" spans="1:10" x14ac:dyDescent="0.3">
      <c r="A15875" s="178" t="s">
        <v>3565</v>
      </c>
      <c r="B15875" s="178" t="s">
        <v>33</v>
      </c>
      <c r="C15875" s="178" t="s">
        <v>3639</v>
      </c>
      <c r="D15875" s="178" t="s">
        <v>11213</v>
      </c>
      <c r="E15875" s="179">
        <v>34276</v>
      </c>
      <c r="F15875" s="180">
        <v>0</v>
      </c>
      <c r="G15875" s="180">
        <v>246.13</v>
      </c>
      <c r="H15875" s="180">
        <v>123.06</v>
      </c>
      <c r="I15875" s="180">
        <f t="shared" si="494"/>
        <v>369.19</v>
      </c>
      <c r="J15875" s="177" t="str">
        <f t="shared" si="495"/>
        <v>Date &gt; 1920</v>
      </c>
    </row>
    <row r="15876" spans="1:10" x14ac:dyDescent="0.3">
      <c r="A15876" s="178" t="s">
        <v>3565</v>
      </c>
      <c r="B15876" s="178" t="s">
        <v>33</v>
      </c>
      <c r="C15876" s="178" t="s">
        <v>3639</v>
      </c>
      <c r="D15876" s="178" t="s">
        <v>11213</v>
      </c>
      <c r="E15876" s="179">
        <v>34429</v>
      </c>
      <c r="F15876" s="180">
        <v>0</v>
      </c>
      <c r="G15876" s="180">
        <v>4183.41</v>
      </c>
      <c r="H15876" s="180">
        <v>1591.69</v>
      </c>
      <c r="I15876" s="180">
        <f t="shared" si="494"/>
        <v>5775.1</v>
      </c>
      <c r="J15876" s="177" t="str">
        <f t="shared" si="495"/>
        <v>Date &gt; 1920</v>
      </c>
    </row>
    <row r="15877" spans="1:10" x14ac:dyDescent="0.3">
      <c r="A15877" s="178" t="s">
        <v>3565</v>
      </c>
      <c r="B15877" s="178" t="s">
        <v>33</v>
      </c>
      <c r="C15877" s="178" t="s">
        <v>3639</v>
      </c>
      <c r="D15877" s="178" t="s">
        <v>10116</v>
      </c>
      <c r="E15877" s="179">
        <v>34309</v>
      </c>
      <c r="F15877" s="180">
        <v>0</v>
      </c>
      <c r="G15877" s="180">
        <v>2666.67</v>
      </c>
      <c r="H15877" s="180">
        <v>1333.33</v>
      </c>
      <c r="I15877" s="180">
        <f t="shared" ref="I15877:I15940" si="496">SUM(F15877:H15877)</f>
        <v>4000</v>
      </c>
      <c r="J15877" s="177" t="str">
        <f t="shared" ref="J15877:J15940" si="497">IF(OR(YEAR(E15877)&gt; 1920, ISBLANK(E15877)), "Date &gt; 1920", "Sketchy date")</f>
        <v>Date &gt; 1920</v>
      </c>
    </row>
    <row r="15878" spans="1:10" x14ac:dyDescent="0.3">
      <c r="A15878" s="178" t="s">
        <v>3565</v>
      </c>
      <c r="B15878" s="178" t="s">
        <v>33</v>
      </c>
      <c r="C15878" s="178" t="s">
        <v>3639</v>
      </c>
      <c r="D15878" s="178" t="s">
        <v>11214</v>
      </c>
      <c r="E15878" s="179">
        <v>34235</v>
      </c>
      <c r="F15878" s="180">
        <v>0</v>
      </c>
      <c r="G15878" s="180">
        <v>10650.83</v>
      </c>
      <c r="H15878" s="180">
        <v>5325.42</v>
      </c>
      <c r="I15878" s="180">
        <f t="shared" si="496"/>
        <v>15976.25</v>
      </c>
      <c r="J15878" s="177" t="str">
        <f t="shared" si="497"/>
        <v>Date &gt; 1920</v>
      </c>
    </row>
    <row r="15879" spans="1:10" x14ac:dyDescent="0.3">
      <c r="A15879" s="178" t="s">
        <v>3565</v>
      </c>
      <c r="B15879" s="178" t="s">
        <v>33</v>
      </c>
      <c r="C15879" s="178" t="s">
        <v>3639</v>
      </c>
      <c r="D15879" s="178" t="s">
        <v>7249</v>
      </c>
      <c r="E15879" s="179">
        <v>34781</v>
      </c>
      <c r="F15879" s="180">
        <v>0</v>
      </c>
      <c r="G15879" s="180">
        <v>16361.21</v>
      </c>
      <c r="H15879" s="180">
        <v>8180.62</v>
      </c>
      <c r="I15879" s="180">
        <f t="shared" si="496"/>
        <v>24541.829999999998</v>
      </c>
      <c r="J15879" s="177" t="str">
        <f t="shared" si="497"/>
        <v>Date &gt; 1920</v>
      </c>
    </row>
    <row r="15880" spans="1:10" x14ac:dyDescent="0.3">
      <c r="A15880" s="178" t="s">
        <v>3565</v>
      </c>
      <c r="B15880" s="178" t="s">
        <v>33</v>
      </c>
      <c r="C15880" s="178" t="s">
        <v>3639</v>
      </c>
      <c r="D15880" s="178" t="s">
        <v>7249</v>
      </c>
      <c r="E15880" s="179">
        <v>34799</v>
      </c>
      <c r="F15880" s="180">
        <v>0</v>
      </c>
      <c r="G15880" s="180">
        <v>4000</v>
      </c>
      <c r="H15880" s="180">
        <v>2000</v>
      </c>
      <c r="I15880" s="180">
        <f t="shared" si="496"/>
        <v>6000</v>
      </c>
      <c r="J15880" s="177" t="str">
        <f t="shared" si="497"/>
        <v>Date &gt; 1920</v>
      </c>
    </row>
    <row r="15881" spans="1:10" x14ac:dyDescent="0.3">
      <c r="A15881" s="178" t="s">
        <v>3565</v>
      </c>
      <c r="B15881" s="178" t="s">
        <v>33</v>
      </c>
      <c r="C15881" s="178" t="s">
        <v>3639</v>
      </c>
      <c r="D15881" s="178" t="s">
        <v>7249</v>
      </c>
      <c r="E15881" s="179">
        <v>34919</v>
      </c>
      <c r="F15881" s="180">
        <v>0</v>
      </c>
      <c r="G15881" s="180">
        <v>7944.67</v>
      </c>
      <c r="H15881" s="180">
        <v>3972.33</v>
      </c>
      <c r="I15881" s="180">
        <f t="shared" si="496"/>
        <v>11917</v>
      </c>
      <c r="J15881" s="177" t="str">
        <f t="shared" si="497"/>
        <v>Date &gt; 1920</v>
      </c>
    </row>
    <row r="15882" spans="1:10" x14ac:dyDescent="0.3">
      <c r="A15882" s="178" t="s">
        <v>3565</v>
      </c>
      <c r="B15882" s="178" t="s">
        <v>33</v>
      </c>
      <c r="C15882" s="178" t="s">
        <v>3639</v>
      </c>
      <c r="D15882" s="178" t="s">
        <v>7249</v>
      </c>
      <c r="E15882" s="179">
        <v>34942</v>
      </c>
      <c r="F15882" s="180">
        <v>0</v>
      </c>
      <c r="G15882" s="180">
        <v>1920</v>
      </c>
      <c r="H15882" s="180">
        <v>960</v>
      </c>
      <c r="I15882" s="180">
        <f t="shared" si="496"/>
        <v>2880</v>
      </c>
      <c r="J15882" s="177" t="str">
        <f t="shared" si="497"/>
        <v>Date &gt; 1920</v>
      </c>
    </row>
    <row r="15883" spans="1:10" x14ac:dyDescent="0.3">
      <c r="A15883" s="178" t="s">
        <v>3565</v>
      </c>
      <c r="B15883" s="178" t="s">
        <v>33</v>
      </c>
      <c r="C15883" s="178" t="s">
        <v>3639</v>
      </c>
      <c r="D15883" s="178" t="s">
        <v>7249</v>
      </c>
      <c r="E15883" s="179">
        <v>34991</v>
      </c>
      <c r="F15883" s="180">
        <v>0</v>
      </c>
      <c r="G15883" s="180">
        <v>2018.3</v>
      </c>
      <c r="H15883" s="180">
        <v>1009.15</v>
      </c>
      <c r="I15883" s="180">
        <f t="shared" si="496"/>
        <v>3027.45</v>
      </c>
      <c r="J15883" s="177" t="str">
        <f t="shared" si="497"/>
        <v>Date &gt; 1920</v>
      </c>
    </row>
    <row r="15884" spans="1:10" x14ac:dyDescent="0.3">
      <c r="A15884" s="178" t="s">
        <v>3565</v>
      </c>
      <c r="B15884" s="178" t="s">
        <v>33</v>
      </c>
      <c r="C15884" s="178" t="s">
        <v>3639</v>
      </c>
      <c r="D15884" s="178" t="s">
        <v>7249</v>
      </c>
      <c r="E15884" s="179">
        <v>34998</v>
      </c>
      <c r="F15884" s="180">
        <v>0</v>
      </c>
      <c r="G15884" s="180">
        <v>13576.66</v>
      </c>
      <c r="H15884" s="180">
        <v>6788.34</v>
      </c>
      <c r="I15884" s="180">
        <f t="shared" si="496"/>
        <v>20365</v>
      </c>
      <c r="J15884" s="177" t="str">
        <f t="shared" si="497"/>
        <v>Date &gt; 1920</v>
      </c>
    </row>
    <row r="15885" spans="1:10" x14ac:dyDescent="0.3">
      <c r="A15885" s="178" t="s">
        <v>3565</v>
      </c>
      <c r="B15885" s="178" t="s">
        <v>33</v>
      </c>
      <c r="C15885" s="178" t="s">
        <v>3639</v>
      </c>
      <c r="D15885" s="178" t="s">
        <v>7249</v>
      </c>
      <c r="E15885" s="179">
        <v>35080</v>
      </c>
      <c r="F15885" s="180">
        <v>0</v>
      </c>
      <c r="G15885" s="180">
        <v>695.5</v>
      </c>
      <c r="H15885" s="180">
        <v>347.75</v>
      </c>
      <c r="I15885" s="180">
        <f t="shared" si="496"/>
        <v>1043.25</v>
      </c>
      <c r="J15885" s="177" t="str">
        <f t="shared" si="497"/>
        <v>Date &gt; 1920</v>
      </c>
    </row>
    <row r="15886" spans="1:10" x14ac:dyDescent="0.3">
      <c r="A15886" s="178" t="s">
        <v>3565</v>
      </c>
      <c r="B15886" s="178" t="s">
        <v>33</v>
      </c>
      <c r="C15886" s="178" t="s">
        <v>3639</v>
      </c>
      <c r="D15886" s="178" t="s">
        <v>7249</v>
      </c>
      <c r="E15886" s="179">
        <v>35433</v>
      </c>
      <c r="F15886" s="180">
        <v>0</v>
      </c>
      <c r="G15886" s="180">
        <v>2650.32</v>
      </c>
      <c r="H15886" s="180">
        <v>2240.6799999999998</v>
      </c>
      <c r="I15886" s="180">
        <f t="shared" si="496"/>
        <v>4891</v>
      </c>
      <c r="J15886" s="177" t="str">
        <f t="shared" si="497"/>
        <v>Date &gt; 1920</v>
      </c>
    </row>
    <row r="15887" spans="1:10" x14ac:dyDescent="0.3">
      <c r="A15887" s="178" t="s">
        <v>3565</v>
      </c>
      <c r="B15887" s="178" t="s">
        <v>33</v>
      </c>
      <c r="C15887" s="178" t="s">
        <v>3639</v>
      </c>
      <c r="D15887" s="178" t="s">
        <v>11215</v>
      </c>
      <c r="E15887" s="179">
        <v>34554</v>
      </c>
      <c r="F15887" s="180">
        <v>0</v>
      </c>
      <c r="G15887" s="180">
        <v>3200</v>
      </c>
      <c r="H15887" s="180">
        <v>2771.71</v>
      </c>
      <c r="I15887" s="180">
        <f t="shared" si="496"/>
        <v>5971.71</v>
      </c>
      <c r="J15887" s="177" t="str">
        <f t="shared" si="497"/>
        <v>Date &gt; 1920</v>
      </c>
    </row>
    <row r="15888" spans="1:10" x14ac:dyDescent="0.3">
      <c r="A15888" s="178" t="s">
        <v>3565</v>
      </c>
      <c r="B15888" s="178" t="s">
        <v>33</v>
      </c>
      <c r="C15888" s="178" t="s">
        <v>3639</v>
      </c>
      <c r="D15888" s="178" t="s">
        <v>11216</v>
      </c>
      <c r="E15888" s="179">
        <v>34554</v>
      </c>
      <c r="F15888" s="180">
        <v>0</v>
      </c>
      <c r="G15888" s="180">
        <v>4730.2</v>
      </c>
      <c r="H15888" s="180">
        <v>2365.1</v>
      </c>
      <c r="I15888" s="180">
        <f t="shared" si="496"/>
        <v>7095.2999999999993</v>
      </c>
      <c r="J15888" s="177" t="str">
        <f t="shared" si="497"/>
        <v>Date &gt; 1920</v>
      </c>
    </row>
    <row r="15889" spans="1:10" x14ac:dyDescent="0.3">
      <c r="A15889" s="178" t="s">
        <v>3565</v>
      </c>
      <c r="B15889" s="178" t="s">
        <v>33</v>
      </c>
      <c r="C15889" s="178" t="s">
        <v>3639</v>
      </c>
      <c r="D15889" s="178" t="s">
        <v>10613</v>
      </c>
      <c r="E15889" s="179">
        <v>34681</v>
      </c>
      <c r="F15889" s="180">
        <v>56157.52</v>
      </c>
      <c r="G15889" s="180">
        <v>0</v>
      </c>
      <c r="H15889" s="180">
        <v>6239.72</v>
      </c>
      <c r="I15889" s="180">
        <f t="shared" si="496"/>
        <v>62397.24</v>
      </c>
      <c r="J15889" s="177" t="str">
        <f t="shared" si="497"/>
        <v>Date &gt; 1920</v>
      </c>
    </row>
    <row r="15890" spans="1:10" x14ac:dyDescent="0.3">
      <c r="A15890" s="178" t="s">
        <v>3565</v>
      </c>
      <c r="B15890" s="178" t="s">
        <v>33</v>
      </c>
      <c r="C15890" s="178" t="s">
        <v>3639</v>
      </c>
      <c r="D15890" s="178" t="s">
        <v>10613</v>
      </c>
      <c r="E15890" s="179">
        <v>34864</v>
      </c>
      <c r="F15890" s="180">
        <v>64388.480000000003</v>
      </c>
      <c r="G15890" s="180">
        <v>0</v>
      </c>
      <c r="H15890" s="180">
        <v>7154.27</v>
      </c>
      <c r="I15890" s="180">
        <f t="shared" si="496"/>
        <v>71542.75</v>
      </c>
      <c r="J15890" s="177" t="str">
        <f t="shared" si="497"/>
        <v>Date &gt; 1920</v>
      </c>
    </row>
    <row r="15891" spans="1:10" x14ac:dyDescent="0.3">
      <c r="A15891" s="178" t="s">
        <v>3565</v>
      </c>
      <c r="B15891" s="178" t="s">
        <v>33</v>
      </c>
      <c r="C15891" s="178" t="s">
        <v>3639</v>
      </c>
      <c r="D15891" s="178" t="s">
        <v>10613</v>
      </c>
      <c r="E15891" s="179">
        <v>35025</v>
      </c>
      <c r="F15891" s="180">
        <v>76403.31</v>
      </c>
      <c r="G15891" s="180">
        <v>0</v>
      </c>
      <c r="H15891" s="180">
        <v>8489.26</v>
      </c>
      <c r="I15891" s="180">
        <f t="shared" si="496"/>
        <v>84892.569999999992</v>
      </c>
      <c r="J15891" s="177" t="str">
        <f t="shared" si="497"/>
        <v>Date &gt; 1920</v>
      </c>
    </row>
    <row r="15892" spans="1:10" x14ac:dyDescent="0.3">
      <c r="A15892" s="178" t="s">
        <v>3565</v>
      </c>
      <c r="B15892" s="178" t="s">
        <v>33</v>
      </c>
      <c r="C15892" s="178" t="s">
        <v>3639</v>
      </c>
      <c r="D15892" s="178" t="s">
        <v>10613</v>
      </c>
      <c r="E15892" s="179">
        <v>35202</v>
      </c>
      <c r="F15892" s="180">
        <v>33428.800000000003</v>
      </c>
      <c r="G15892" s="180">
        <v>0</v>
      </c>
      <c r="H15892" s="180">
        <v>3714.84</v>
      </c>
      <c r="I15892" s="180">
        <f t="shared" si="496"/>
        <v>37143.64</v>
      </c>
      <c r="J15892" s="177" t="str">
        <f t="shared" si="497"/>
        <v>Date &gt; 1920</v>
      </c>
    </row>
    <row r="15893" spans="1:10" x14ac:dyDescent="0.3">
      <c r="A15893" s="178" t="s">
        <v>3565</v>
      </c>
      <c r="B15893" s="178" t="s">
        <v>33</v>
      </c>
      <c r="C15893" s="178" t="s">
        <v>3639</v>
      </c>
      <c r="D15893" s="178" t="s">
        <v>10613</v>
      </c>
      <c r="E15893" s="179">
        <v>35220</v>
      </c>
      <c r="F15893" s="180">
        <v>4032</v>
      </c>
      <c r="G15893" s="180">
        <v>0</v>
      </c>
      <c r="H15893" s="180">
        <v>447.75</v>
      </c>
      <c r="I15893" s="180">
        <f t="shared" si="496"/>
        <v>4479.75</v>
      </c>
      <c r="J15893" s="177" t="str">
        <f t="shared" si="497"/>
        <v>Date &gt; 1920</v>
      </c>
    </row>
    <row r="15894" spans="1:10" x14ac:dyDescent="0.3">
      <c r="A15894" s="178" t="s">
        <v>3565</v>
      </c>
      <c r="B15894" s="178" t="s">
        <v>33</v>
      </c>
      <c r="C15894" s="178" t="s">
        <v>3639</v>
      </c>
      <c r="D15894" s="178" t="s">
        <v>10613</v>
      </c>
      <c r="E15894" s="179">
        <v>35258</v>
      </c>
      <c r="F15894" s="180">
        <v>2179</v>
      </c>
      <c r="G15894" s="180">
        <v>0</v>
      </c>
      <c r="H15894" s="180">
        <v>241.86</v>
      </c>
      <c r="I15894" s="180">
        <f t="shared" si="496"/>
        <v>2420.86</v>
      </c>
      <c r="J15894" s="177" t="str">
        <f t="shared" si="497"/>
        <v>Date &gt; 1920</v>
      </c>
    </row>
    <row r="15895" spans="1:10" x14ac:dyDescent="0.3">
      <c r="A15895" s="178" t="s">
        <v>3565</v>
      </c>
      <c r="B15895" s="178" t="s">
        <v>33</v>
      </c>
      <c r="C15895" s="178" t="s">
        <v>3639</v>
      </c>
      <c r="D15895" s="178" t="s">
        <v>10613</v>
      </c>
      <c r="E15895" s="179">
        <v>35342</v>
      </c>
      <c r="F15895" s="180">
        <v>1348</v>
      </c>
      <c r="G15895" s="180">
        <v>0</v>
      </c>
      <c r="H15895" s="180">
        <v>150.85</v>
      </c>
      <c r="I15895" s="180">
        <f t="shared" si="496"/>
        <v>1498.85</v>
      </c>
      <c r="J15895" s="177" t="str">
        <f t="shared" si="497"/>
        <v>Date &gt; 1920</v>
      </c>
    </row>
    <row r="15896" spans="1:10" x14ac:dyDescent="0.3">
      <c r="A15896" s="178" t="s">
        <v>3565</v>
      </c>
      <c r="B15896" s="178" t="s">
        <v>33</v>
      </c>
      <c r="C15896" s="178" t="s">
        <v>3639</v>
      </c>
      <c r="D15896" s="178" t="s">
        <v>10613</v>
      </c>
      <c r="E15896" s="179">
        <v>35433</v>
      </c>
      <c r="F15896" s="180">
        <v>171</v>
      </c>
      <c r="G15896" s="180">
        <v>0</v>
      </c>
      <c r="H15896" s="180">
        <v>18.61</v>
      </c>
      <c r="I15896" s="180">
        <f t="shared" si="496"/>
        <v>189.61</v>
      </c>
      <c r="J15896" s="177" t="str">
        <f t="shared" si="497"/>
        <v>Date &gt; 1920</v>
      </c>
    </row>
    <row r="15897" spans="1:10" x14ac:dyDescent="0.3">
      <c r="A15897" s="178" t="s">
        <v>3565</v>
      </c>
      <c r="B15897" s="178" t="s">
        <v>33</v>
      </c>
      <c r="C15897" s="178" t="s">
        <v>3639</v>
      </c>
      <c r="D15897" s="178" t="s">
        <v>10613</v>
      </c>
      <c r="E15897" s="179">
        <v>35473</v>
      </c>
      <c r="F15897" s="180">
        <v>1667</v>
      </c>
      <c r="G15897" s="180">
        <v>0</v>
      </c>
      <c r="H15897" s="180">
        <v>184.62</v>
      </c>
      <c r="I15897" s="180">
        <f t="shared" si="496"/>
        <v>1851.62</v>
      </c>
      <c r="J15897" s="177" t="str">
        <f t="shared" si="497"/>
        <v>Date &gt; 1920</v>
      </c>
    </row>
    <row r="15898" spans="1:10" x14ac:dyDescent="0.3">
      <c r="A15898" s="178" t="s">
        <v>3565</v>
      </c>
      <c r="B15898" s="178" t="s">
        <v>33</v>
      </c>
      <c r="C15898" s="178" t="s">
        <v>3639</v>
      </c>
      <c r="D15898" s="178" t="s">
        <v>10613</v>
      </c>
      <c r="E15898" s="179">
        <v>35495</v>
      </c>
      <c r="F15898" s="180">
        <v>1682</v>
      </c>
      <c r="G15898" s="180">
        <v>0</v>
      </c>
      <c r="H15898" s="180">
        <v>187.31</v>
      </c>
      <c r="I15898" s="180">
        <f t="shared" si="496"/>
        <v>1869.31</v>
      </c>
      <c r="J15898" s="177" t="str">
        <f t="shared" si="497"/>
        <v>Date &gt; 1920</v>
      </c>
    </row>
    <row r="15899" spans="1:10" x14ac:dyDescent="0.3">
      <c r="A15899" s="178" t="s">
        <v>3565</v>
      </c>
      <c r="B15899" s="178" t="s">
        <v>33</v>
      </c>
      <c r="C15899" s="178" t="s">
        <v>3639</v>
      </c>
      <c r="D15899" s="178" t="s">
        <v>10613</v>
      </c>
      <c r="E15899" s="179">
        <v>35516</v>
      </c>
      <c r="F15899" s="180">
        <v>1165</v>
      </c>
      <c r="G15899" s="180">
        <v>0</v>
      </c>
      <c r="H15899" s="180">
        <v>129.57</v>
      </c>
      <c r="I15899" s="180">
        <f t="shared" si="496"/>
        <v>1294.57</v>
      </c>
      <c r="J15899" s="177" t="str">
        <f t="shared" si="497"/>
        <v>Date &gt; 1920</v>
      </c>
    </row>
    <row r="15900" spans="1:10" x14ac:dyDescent="0.3">
      <c r="A15900" s="178" t="s">
        <v>3565</v>
      </c>
      <c r="B15900" s="178" t="s">
        <v>33</v>
      </c>
      <c r="C15900" s="178" t="s">
        <v>3639</v>
      </c>
      <c r="D15900" s="178" t="s">
        <v>10613</v>
      </c>
      <c r="E15900" s="179">
        <v>35586</v>
      </c>
      <c r="F15900" s="180">
        <v>1788</v>
      </c>
      <c r="G15900" s="180">
        <v>0</v>
      </c>
      <c r="H15900" s="180">
        <v>198.47</v>
      </c>
      <c r="I15900" s="180">
        <f t="shared" si="496"/>
        <v>1986.47</v>
      </c>
      <c r="J15900" s="177" t="str">
        <f t="shared" si="497"/>
        <v>Date &gt; 1920</v>
      </c>
    </row>
    <row r="15901" spans="1:10" x14ac:dyDescent="0.3">
      <c r="A15901" s="178" t="s">
        <v>3565</v>
      </c>
      <c r="B15901" s="178" t="s">
        <v>33</v>
      </c>
      <c r="C15901" s="178" t="s">
        <v>3639</v>
      </c>
      <c r="D15901" s="178" t="s">
        <v>10613</v>
      </c>
      <c r="E15901" s="179">
        <v>35604</v>
      </c>
      <c r="F15901" s="180">
        <v>6316</v>
      </c>
      <c r="G15901" s="180">
        <v>0</v>
      </c>
      <c r="H15901" s="180">
        <v>701.49</v>
      </c>
      <c r="I15901" s="180">
        <f t="shared" si="496"/>
        <v>7017.49</v>
      </c>
      <c r="J15901" s="177" t="str">
        <f t="shared" si="497"/>
        <v>Date &gt; 1920</v>
      </c>
    </row>
    <row r="15902" spans="1:10" x14ac:dyDescent="0.3">
      <c r="A15902" s="178" t="s">
        <v>3565</v>
      </c>
      <c r="B15902" s="178" t="s">
        <v>33</v>
      </c>
      <c r="C15902" s="178" t="s">
        <v>3639</v>
      </c>
      <c r="D15902" s="178" t="s">
        <v>10613</v>
      </c>
      <c r="E15902" s="179">
        <v>35643</v>
      </c>
      <c r="F15902" s="180">
        <v>1435</v>
      </c>
      <c r="G15902" s="180">
        <v>0</v>
      </c>
      <c r="H15902" s="180">
        <v>159.34</v>
      </c>
      <c r="I15902" s="180">
        <f t="shared" si="496"/>
        <v>1594.34</v>
      </c>
      <c r="J15902" s="177" t="str">
        <f t="shared" si="497"/>
        <v>Date &gt; 1920</v>
      </c>
    </row>
    <row r="15903" spans="1:10" x14ac:dyDescent="0.3">
      <c r="A15903" s="178" t="s">
        <v>3565</v>
      </c>
      <c r="B15903" s="178" t="s">
        <v>33</v>
      </c>
      <c r="C15903" s="178" t="s">
        <v>3639</v>
      </c>
      <c r="D15903" s="178" t="s">
        <v>10613</v>
      </c>
      <c r="E15903" s="179">
        <v>35697</v>
      </c>
      <c r="F15903" s="180">
        <v>485</v>
      </c>
      <c r="G15903" s="180">
        <v>0</v>
      </c>
      <c r="H15903" s="180">
        <v>53.92</v>
      </c>
      <c r="I15903" s="180">
        <f t="shared" si="496"/>
        <v>538.91999999999996</v>
      </c>
      <c r="J15903" s="177" t="str">
        <f t="shared" si="497"/>
        <v>Date &gt; 1920</v>
      </c>
    </row>
    <row r="15904" spans="1:10" x14ac:dyDescent="0.3">
      <c r="A15904" s="178" t="s">
        <v>3565</v>
      </c>
      <c r="B15904" s="178" t="s">
        <v>33</v>
      </c>
      <c r="C15904" s="178" t="s">
        <v>3639</v>
      </c>
      <c r="D15904" s="178" t="s">
        <v>10613</v>
      </c>
      <c r="E15904" s="179">
        <v>35734</v>
      </c>
      <c r="F15904" s="180">
        <v>909</v>
      </c>
      <c r="G15904" s="180">
        <v>0</v>
      </c>
      <c r="H15904" s="180">
        <v>101.54</v>
      </c>
      <c r="I15904" s="180">
        <f t="shared" si="496"/>
        <v>1010.54</v>
      </c>
      <c r="J15904" s="177" t="str">
        <f t="shared" si="497"/>
        <v>Date &gt; 1920</v>
      </c>
    </row>
    <row r="15905" spans="1:10" x14ac:dyDescent="0.3">
      <c r="A15905" s="178" t="s">
        <v>3565</v>
      </c>
      <c r="B15905" s="178" t="s">
        <v>33</v>
      </c>
      <c r="C15905" s="178" t="s">
        <v>3639</v>
      </c>
      <c r="D15905" s="178" t="s">
        <v>10613</v>
      </c>
      <c r="E15905" s="179">
        <v>35894</v>
      </c>
      <c r="F15905" s="180">
        <v>5082</v>
      </c>
      <c r="G15905" s="180">
        <v>0</v>
      </c>
      <c r="H15905" s="180">
        <v>564.58000000000004</v>
      </c>
      <c r="I15905" s="180">
        <f t="shared" si="496"/>
        <v>5646.58</v>
      </c>
      <c r="J15905" s="177" t="str">
        <f t="shared" si="497"/>
        <v>Date &gt; 1920</v>
      </c>
    </row>
    <row r="15906" spans="1:10" x14ac:dyDescent="0.3">
      <c r="A15906" s="178" t="s">
        <v>3565</v>
      </c>
      <c r="B15906" s="178" t="s">
        <v>33</v>
      </c>
      <c r="C15906" s="178" t="s">
        <v>3639</v>
      </c>
      <c r="D15906" s="178" t="s">
        <v>11217</v>
      </c>
      <c r="E15906" s="179">
        <v>34820</v>
      </c>
      <c r="F15906" s="180">
        <v>13486.56</v>
      </c>
      <c r="G15906" s="180">
        <v>0</v>
      </c>
      <c r="H15906" s="180">
        <v>1498.51</v>
      </c>
      <c r="I15906" s="180">
        <f t="shared" si="496"/>
        <v>14985.07</v>
      </c>
      <c r="J15906" s="177" t="str">
        <f t="shared" si="497"/>
        <v>Date &gt; 1920</v>
      </c>
    </row>
    <row r="15907" spans="1:10" x14ac:dyDescent="0.3">
      <c r="A15907" s="178" t="s">
        <v>3565</v>
      </c>
      <c r="B15907" s="178" t="s">
        <v>33</v>
      </c>
      <c r="C15907" s="178" t="s">
        <v>3639</v>
      </c>
      <c r="D15907" s="178" t="s">
        <v>11218</v>
      </c>
      <c r="E15907" s="179">
        <v>34991</v>
      </c>
      <c r="F15907" s="180">
        <v>133275.35</v>
      </c>
      <c r="G15907" s="180">
        <v>19100.5</v>
      </c>
      <c r="H15907" s="180">
        <v>24358.62</v>
      </c>
      <c r="I15907" s="180">
        <f t="shared" si="496"/>
        <v>176734.47</v>
      </c>
      <c r="J15907" s="177" t="str">
        <f t="shared" si="497"/>
        <v>Date &gt; 1920</v>
      </c>
    </row>
    <row r="15908" spans="1:10" x14ac:dyDescent="0.3">
      <c r="A15908" s="178" t="s">
        <v>3565</v>
      </c>
      <c r="B15908" s="178" t="s">
        <v>33</v>
      </c>
      <c r="C15908" s="178" t="s">
        <v>3639</v>
      </c>
      <c r="D15908" s="178" t="s">
        <v>11218</v>
      </c>
      <c r="E15908" s="179">
        <v>35002</v>
      </c>
      <c r="F15908" s="180">
        <v>112188.38</v>
      </c>
      <c r="G15908" s="180">
        <v>0</v>
      </c>
      <c r="H15908" s="180">
        <v>12465.38</v>
      </c>
      <c r="I15908" s="180">
        <f t="shared" si="496"/>
        <v>124653.76000000001</v>
      </c>
      <c r="J15908" s="177" t="str">
        <f t="shared" si="497"/>
        <v>Date &gt; 1920</v>
      </c>
    </row>
    <row r="15909" spans="1:10" x14ac:dyDescent="0.3">
      <c r="A15909" s="178" t="s">
        <v>3565</v>
      </c>
      <c r="B15909" s="178" t="s">
        <v>33</v>
      </c>
      <c r="C15909" s="178" t="s">
        <v>3639</v>
      </c>
      <c r="D15909" s="178" t="s">
        <v>11218</v>
      </c>
      <c r="E15909" s="179">
        <v>35025</v>
      </c>
      <c r="F15909" s="180">
        <v>73531.759999999995</v>
      </c>
      <c r="G15909" s="180">
        <v>0</v>
      </c>
      <c r="H15909" s="180">
        <v>8170.19</v>
      </c>
      <c r="I15909" s="180">
        <f t="shared" si="496"/>
        <v>81701.95</v>
      </c>
      <c r="J15909" s="177" t="str">
        <f t="shared" si="497"/>
        <v>Date &gt; 1920</v>
      </c>
    </row>
    <row r="15910" spans="1:10" x14ac:dyDescent="0.3">
      <c r="A15910" s="178" t="s">
        <v>3565</v>
      </c>
      <c r="B15910" s="178" t="s">
        <v>33</v>
      </c>
      <c r="C15910" s="178" t="s">
        <v>3639</v>
      </c>
      <c r="D15910" s="178" t="s">
        <v>11218</v>
      </c>
      <c r="E15910" s="179">
        <v>35101</v>
      </c>
      <c r="F15910" s="180">
        <v>8682.08</v>
      </c>
      <c r="G15910" s="180">
        <v>1397.33</v>
      </c>
      <c r="H15910" s="180">
        <v>1663.34</v>
      </c>
      <c r="I15910" s="180">
        <f t="shared" si="496"/>
        <v>11742.75</v>
      </c>
      <c r="J15910" s="177" t="str">
        <f t="shared" si="497"/>
        <v>Date &gt; 1920</v>
      </c>
    </row>
    <row r="15911" spans="1:10" x14ac:dyDescent="0.3">
      <c r="A15911" s="178" t="s">
        <v>3565</v>
      </c>
      <c r="B15911" s="178" t="s">
        <v>33</v>
      </c>
      <c r="C15911" s="178" t="s">
        <v>3639</v>
      </c>
      <c r="D15911" s="178" t="s">
        <v>11218</v>
      </c>
      <c r="E15911" s="179">
        <v>35117</v>
      </c>
      <c r="F15911" s="180">
        <v>227304.15</v>
      </c>
      <c r="G15911" s="180">
        <v>0</v>
      </c>
      <c r="H15911" s="180">
        <v>25256.02</v>
      </c>
      <c r="I15911" s="180">
        <f t="shared" si="496"/>
        <v>252560.16999999998</v>
      </c>
      <c r="J15911" s="177" t="str">
        <f t="shared" si="497"/>
        <v>Date &gt; 1920</v>
      </c>
    </row>
    <row r="15912" spans="1:10" x14ac:dyDescent="0.3">
      <c r="A15912" s="178" t="s">
        <v>3565</v>
      </c>
      <c r="B15912" s="178" t="s">
        <v>33</v>
      </c>
      <c r="C15912" s="178" t="s">
        <v>3639</v>
      </c>
      <c r="D15912" s="178" t="s">
        <v>11218</v>
      </c>
      <c r="E15912" s="179">
        <v>35159</v>
      </c>
      <c r="F15912" s="180">
        <v>38992</v>
      </c>
      <c r="G15912" s="180">
        <v>7220.67</v>
      </c>
      <c r="H15912" s="180">
        <v>7942.33</v>
      </c>
      <c r="I15912" s="180">
        <f t="shared" si="496"/>
        <v>54155</v>
      </c>
      <c r="J15912" s="177" t="str">
        <f t="shared" si="497"/>
        <v>Date &gt; 1920</v>
      </c>
    </row>
    <row r="15913" spans="1:10" x14ac:dyDescent="0.3">
      <c r="A15913" s="178" t="s">
        <v>3565</v>
      </c>
      <c r="B15913" s="178" t="s">
        <v>33</v>
      </c>
      <c r="C15913" s="178" t="s">
        <v>3639</v>
      </c>
      <c r="D15913" s="178" t="s">
        <v>11218</v>
      </c>
      <c r="E15913" s="179">
        <v>35202</v>
      </c>
      <c r="F15913" s="180">
        <v>10777</v>
      </c>
      <c r="G15913" s="180">
        <v>1534</v>
      </c>
      <c r="H15913" s="180">
        <v>1965.04</v>
      </c>
      <c r="I15913" s="180">
        <f t="shared" si="496"/>
        <v>14276.04</v>
      </c>
      <c r="J15913" s="177" t="str">
        <f t="shared" si="497"/>
        <v>Date &gt; 1920</v>
      </c>
    </row>
    <row r="15914" spans="1:10" x14ac:dyDescent="0.3">
      <c r="A15914" s="178" t="s">
        <v>3565</v>
      </c>
      <c r="B15914" s="178" t="s">
        <v>33</v>
      </c>
      <c r="C15914" s="178" t="s">
        <v>3639</v>
      </c>
      <c r="D15914" s="178" t="s">
        <v>11218</v>
      </c>
      <c r="E15914" s="179">
        <v>35220</v>
      </c>
      <c r="F15914" s="180">
        <v>10761</v>
      </c>
      <c r="G15914" s="180">
        <v>1876</v>
      </c>
      <c r="H15914" s="180">
        <v>2133.13</v>
      </c>
      <c r="I15914" s="180">
        <f t="shared" si="496"/>
        <v>14770.130000000001</v>
      </c>
      <c r="J15914" s="177" t="str">
        <f t="shared" si="497"/>
        <v>Date &gt; 1920</v>
      </c>
    </row>
    <row r="15915" spans="1:10" x14ac:dyDescent="0.3">
      <c r="A15915" s="178" t="s">
        <v>3565</v>
      </c>
      <c r="B15915" s="178" t="s">
        <v>33</v>
      </c>
      <c r="C15915" s="178" t="s">
        <v>3639</v>
      </c>
      <c r="D15915" s="178" t="s">
        <v>11218</v>
      </c>
      <c r="E15915" s="179">
        <v>35258</v>
      </c>
      <c r="F15915" s="180">
        <v>6753</v>
      </c>
      <c r="G15915" s="180">
        <v>1250.6600000000001</v>
      </c>
      <c r="H15915" s="180">
        <v>1376.34</v>
      </c>
      <c r="I15915" s="180">
        <f t="shared" si="496"/>
        <v>9380</v>
      </c>
      <c r="J15915" s="177" t="str">
        <f t="shared" si="497"/>
        <v>Date &gt; 1920</v>
      </c>
    </row>
    <row r="15916" spans="1:10" x14ac:dyDescent="0.3">
      <c r="A15916" s="178" t="s">
        <v>3565</v>
      </c>
      <c r="B15916" s="178" t="s">
        <v>33</v>
      </c>
      <c r="C15916" s="178" t="s">
        <v>3639</v>
      </c>
      <c r="D15916" s="178" t="s">
        <v>11218</v>
      </c>
      <c r="E15916" s="179">
        <v>35362</v>
      </c>
      <c r="F15916" s="180">
        <v>16308</v>
      </c>
      <c r="G15916" s="180">
        <v>0</v>
      </c>
      <c r="H15916" s="180">
        <v>1812.26</v>
      </c>
      <c r="I15916" s="180">
        <f t="shared" si="496"/>
        <v>18120.259999999998</v>
      </c>
      <c r="J15916" s="177" t="str">
        <f t="shared" si="497"/>
        <v>Date &gt; 1920</v>
      </c>
    </row>
    <row r="15917" spans="1:10" x14ac:dyDescent="0.3">
      <c r="A15917" s="178" t="s">
        <v>3565</v>
      </c>
      <c r="B15917" s="178" t="s">
        <v>33</v>
      </c>
      <c r="C15917" s="178" t="s">
        <v>3639</v>
      </c>
      <c r="D15917" s="178" t="s">
        <v>11218</v>
      </c>
      <c r="E15917" s="179">
        <v>35403</v>
      </c>
      <c r="F15917" s="180">
        <v>1286</v>
      </c>
      <c r="G15917" s="180">
        <v>0</v>
      </c>
      <c r="H15917" s="180">
        <v>143.66</v>
      </c>
      <c r="I15917" s="180">
        <f t="shared" si="496"/>
        <v>1429.66</v>
      </c>
      <c r="J15917" s="177" t="str">
        <f t="shared" si="497"/>
        <v>Date &gt; 1920</v>
      </c>
    </row>
    <row r="15918" spans="1:10" x14ac:dyDescent="0.3">
      <c r="A15918" s="178" t="s">
        <v>3565</v>
      </c>
      <c r="B15918" s="178" t="s">
        <v>33</v>
      </c>
      <c r="C15918" s="178" t="s">
        <v>3639</v>
      </c>
      <c r="D15918" s="178" t="s">
        <v>11218</v>
      </c>
      <c r="E15918" s="179">
        <v>35558</v>
      </c>
      <c r="F15918" s="180">
        <v>3377</v>
      </c>
      <c r="G15918" s="180">
        <v>625.34</v>
      </c>
      <c r="H15918" s="180">
        <v>687.66</v>
      </c>
      <c r="I15918" s="180">
        <f t="shared" si="496"/>
        <v>4690</v>
      </c>
      <c r="J15918" s="177" t="str">
        <f t="shared" si="497"/>
        <v>Date &gt; 1920</v>
      </c>
    </row>
    <row r="15919" spans="1:10" x14ac:dyDescent="0.3">
      <c r="A15919" s="178" t="s">
        <v>3565</v>
      </c>
      <c r="B15919" s="178" t="s">
        <v>33</v>
      </c>
      <c r="C15919" s="178" t="s">
        <v>3639</v>
      </c>
      <c r="D15919" s="178" t="s">
        <v>11218</v>
      </c>
      <c r="E15919" s="179">
        <v>35586</v>
      </c>
      <c r="F15919" s="180">
        <v>1578</v>
      </c>
      <c r="G15919" s="180">
        <v>0</v>
      </c>
      <c r="H15919" s="180">
        <v>175.15</v>
      </c>
      <c r="I15919" s="180">
        <f t="shared" si="496"/>
        <v>1753.15</v>
      </c>
      <c r="J15919" s="177" t="str">
        <f t="shared" si="497"/>
        <v>Date &gt; 1920</v>
      </c>
    </row>
    <row r="15920" spans="1:10" x14ac:dyDescent="0.3">
      <c r="A15920" s="178" t="s">
        <v>3565</v>
      </c>
      <c r="B15920" s="178" t="s">
        <v>33</v>
      </c>
      <c r="C15920" s="178" t="s">
        <v>3639</v>
      </c>
      <c r="D15920" s="178" t="s">
        <v>11218</v>
      </c>
      <c r="E15920" s="179">
        <v>35671</v>
      </c>
      <c r="F15920" s="180">
        <v>4906</v>
      </c>
      <c r="G15920" s="180">
        <v>-3633.95</v>
      </c>
      <c r="H15920" s="180">
        <v>-1272.05</v>
      </c>
      <c r="I15920" s="180">
        <f t="shared" si="496"/>
        <v>0</v>
      </c>
      <c r="J15920" s="177" t="str">
        <f t="shared" si="497"/>
        <v>Date &gt; 1920</v>
      </c>
    </row>
    <row r="15921" spans="1:10" x14ac:dyDescent="0.3">
      <c r="A15921" s="178" t="s">
        <v>3565</v>
      </c>
      <c r="B15921" s="178" t="s">
        <v>33</v>
      </c>
      <c r="C15921" s="178" t="s">
        <v>3639</v>
      </c>
      <c r="D15921" s="178" t="s">
        <v>11218</v>
      </c>
      <c r="E15921" s="179">
        <v>35719</v>
      </c>
      <c r="F15921" s="180">
        <v>0.28000000000000003</v>
      </c>
      <c r="G15921" s="180">
        <v>-4196.29</v>
      </c>
      <c r="H15921" s="180">
        <v>-1468.71</v>
      </c>
      <c r="I15921" s="180">
        <f t="shared" si="496"/>
        <v>-5664.72</v>
      </c>
      <c r="J15921" s="177" t="str">
        <f t="shared" si="497"/>
        <v>Date &gt; 1920</v>
      </c>
    </row>
    <row r="15922" spans="1:10" x14ac:dyDescent="0.3">
      <c r="A15922" s="178" t="s">
        <v>3565</v>
      </c>
      <c r="B15922" s="178" t="s">
        <v>33</v>
      </c>
      <c r="C15922" s="178" t="s">
        <v>3639</v>
      </c>
      <c r="D15922" s="178" t="s">
        <v>11218</v>
      </c>
      <c r="E15922" s="179">
        <v>35719</v>
      </c>
      <c r="F15922" s="180">
        <v>5664.72</v>
      </c>
      <c r="G15922" s="180">
        <v>0</v>
      </c>
      <c r="H15922" s="180">
        <v>0</v>
      </c>
      <c r="I15922" s="180">
        <f t="shared" si="496"/>
        <v>5664.72</v>
      </c>
      <c r="J15922" s="177" t="str">
        <f t="shared" si="497"/>
        <v>Date &gt; 1920</v>
      </c>
    </row>
    <row r="15923" spans="1:10" x14ac:dyDescent="0.3">
      <c r="A15923" s="178" t="s">
        <v>3565</v>
      </c>
      <c r="B15923" s="178" t="s">
        <v>33</v>
      </c>
      <c r="C15923" s="178" t="s">
        <v>3639</v>
      </c>
      <c r="D15923" s="178" t="s">
        <v>11219</v>
      </c>
      <c r="E15923" s="179">
        <v>34912</v>
      </c>
      <c r="F15923" s="180">
        <v>0</v>
      </c>
      <c r="G15923" s="180">
        <v>9015.02</v>
      </c>
      <c r="H15923" s="180">
        <v>4507.51</v>
      </c>
      <c r="I15923" s="180">
        <f t="shared" si="496"/>
        <v>13522.53</v>
      </c>
      <c r="J15923" s="177" t="str">
        <f t="shared" si="497"/>
        <v>Date &gt; 1920</v>
      </c>
    </row>
    <row r="15924" spans="1:10" x14ac:dyDescent="0.3">
      <c r="A15924" s="178" t="s">
        <v>3565</v>
      </c>
      <c r="B15924" s="178" t="s">
        <v>33</v>
      </c>
      <c r="C15924" s="178" t="s">
        <v>3639</v>
      </c>
      <c r="D15924" s="178" t="s">
        <v>11219</v>
      </c>
      <c r="E15924" s="179">
        <v>34991</v>
      </c>
      <c r="F15924" s="180">
        <v>0</v>
      </c>
      <c r="G15924" s="180">
        <v>135</v>
      </c>
      <c r="H15924" s="180">
        <v>67.5</v>
      </c>
      <c r="I15924" s="180">
        <f t="shared" si="496"/>
        <v>202.5</v>
      </c>
      <c r="J15924" s="177" t="str">
        <f t="shared" si="497"/>
        <v>Date &gt; 1920</v>
      </c>
    </row>
    <row r="15925" spans="1:10" x14ac:dyDescent="0.3">
      <c r="A15925" s="178" t="s">
        <v>3565</v>
      </c>
      <c r="B15925" s="178" t="s">
        <v>33</v>
      </c>
      <c r="C15925" s="178" t="s">
        <v>3639</v>
      </c>
      <c r="D15925" s="178" t="s">
        <v>11219</v>
      </c>
      <c r="E15925" s="179">
        <v>34998</v>
      </c>
      <c r="F15925" s="180">
        <v>0</v>
      </c>
      <c r="G15925" s="180">
        <v>66708.240000000005</v>
      </c>
      <c r="H15925" s="180">
        <v>33354.11</v>
      </c>
      <c r="I15925" s="180">
        <f t="shared" si="496"/>
        <v>100062.35</v>
      </c>
      <c r="J15925" s="177" t="str">
        <f t="shared" si="497"/>
        <v>Date &gt; 1920</v>
      </c>
    </row>
    <row r="15926" spans="1:10" x14ac:dyDescent="0.3">
      <c r="A15926" s="178" t="s">
        <v>3565</v>
      </c>
      <c r="B15926" s="178" t="s">
        <v>33</v>
      </c>
      <c r="C15926" s="178" t="s">
        <v>3639</v>
      </c>
      <c r="D15926" s="178" t="s">
        <v>11219</v>
      </c>
      <c r="E15926" s="179">
        <v>35080</v>
      </c>
      <c r="F15926" s="180">
        <v>0</v>
      </c>
      <c r="G15926" s="180">
        <v>2141.7399999999998</v>
      </c>
      <c r="H15926" s="180">
        <v>1070.8800000000001</v>
      </c>
      <c r="I15926" s="180">
        <f t="shared" si="496"/>
        <v>3212.62</v>
      </c>
      <c r="J15926" s="177" t="str">
        <f t="shared" si="497"/>
        <v>Date &gt; 1920</v>
      </c>
    </row>
    <row r="15927" spans="1:10" x14ac:dyDescent="0.3">
      <c r="A15927" s="178" t="s">
        <v>3565</v>
      </c>
      <c r="B15927" s="178" t="s">
        <v>33</v>
      </c>
      <c r="C15927" s="178" t="s">
        <v>3639</v>
      </c>
      <c r="D15927" s="178" t="s">
        <v>11219</v>
      </c>
      <c r="E15927" s="179">
        <v>35432</v>
      </c>
      <c r="F15927" s="180">
        <v>0</v>
      </c>
      <c r="G15927" s="180">
        <v>0</v>
      </c>
      <c r="H15927" s="180">
        <v>10199.23</v>
      </c>
      <c r="I15927" s="180">
        <f t="shared" si="496"/>
        <v>10199.23</v>
      </c>
      <c r="J15927" s="177" t="str">
        <f t="shared" si="497"/>
        <v>Date &gt; 1920</v>
      </c>
    </row>
    <row r="15928" spans="1:10" x14ac:dyDescent="0.3">
      <c r="A15928" s="178" t="s">
        <v>3565</v>
      </c>
      <c r="B15928" s="178" t="s">
        <v>33</v>
      </c>
      <c r="C15928" s="178" t="s">
        <v>3639</v>
      </c>
      <c r="D15928" s="178" t="s">
        <v>11220</v>
      </c>
      <c r="E15928" s="179">
        <v>34942</v>
      </c>
      <c r="F15928" s="180">
        <v>0</v>
      </c>
      <c r="G15928" s="180">
        <v>39999.42</v>
      </c>
      <c r="H15928" s="180">
        <v>19999.71</v>
      </c>
      <c r="I15928" s="180">
        <f t="shared" si="496"/>
        <v>59999.13</v>
      </c>
      <c r="J15928" s="177" t="str">
        <f t="shared" si="497"/>
        <v>Date &gt; 1920</v>
      </c>
    </row>
    <row r="15929" spans="1:10" x14ac:dyDescent="0.3">
      <c r="A15929" s="178" t="s">
        <v>3565</v>
      </c>
      <c r="B15929" s="178" t="s">
        <v>33</v>
      </c>
      <c r="C15929" s="178" t="s">
        <v>3639</v>
      </c>
      <c r="D15929" s="178" t="s">
        <v>11221</v>
      </c>
      <c r="E15929" s="179">
        <v>35277</v>
      </c>
      <c r="F15929" s="180">
        <v>4119</v>
      </c>
      <c r="G15929" s="180">
        <v>0</v>
      </c>
      <c r="H15929" s="180">
        <v>458.53</v>
      </c>
      <c r="I15929" s="180">
        <f t="shared" si="496"/>
        <v>4577.53</v>
      </c>
      <c r="J15929" s="177" t="str">
        <f t="shared" si="497"/>
        <v>Date &gt; 1920</v>
      </c>
    </row>
    <row r="15930" spans="1:10" x14ac:dyDescent="0.3">
      <c r="A15930" s="178" t="s">
        <v>3565</v>
      </c>
      <c r="B15930" s="178" t="s">
        <v>33</v>
      </c>
      <c r="C15930" s="178" t="s">
        <v>3639</v>
      </c>
      <c r="D15930" s="178" t="s">
        <v>11221</v>
      </c>
      <c r="E15930" s="179">
        <v>35305</v>
      </c>
      <c r="F15930" s="180">
        <v>29945</v>
      </c>
      <c r="G15930" s="180">
        <v>3341.56</v>
      </c>
      <c r="H15930" s="180">
        <v>4998.4799999999996</v>
      </c>
      <c r="I15930" s="180">
        <f t="shared" si="496"/>
        <v>38285.039999999994</v>
      </c>
      <c r="J15930" s="177" t="str">
        <f t="shared" si="497"/>
        <v>Date &gt; 1920</v>
      </c>
    </row>
    <row r="15931" spans="1:10" x14ac:dyDescent="0.3">
      <c r="A15931" s="178" t="s">
        <v>3565</v>
      </c>
      <c r="B15931" s="178" t="s">
        <v>33</v>
      </c>
      <c r="C15931" s="178" t="s">
        <v>3639</v>
      </c>
      <c r="D15931" s="178" t="s">
        <v>11221</v>
      </c>
      <c r="E15931" s="179">
        <v>35342</v>
      </c>
      <c r="F15931" s="180">
        <v>49807</v>
      </c>
      <c r="G15931" s="180">
        <v>3931.16</v>
      </c>
      <c r="H15931" s="180">
        <v>7499.65</v>
      </c>
      <c r="I15931" s="180">
        <f t="shared" si="496"/>
        <v>61237.810000000005</v>
      </c>
      <c r="J15931" s="177" t="str">
        <f t="shared" si="497"/>
        <v>Date &gt; 1920</v>
      </c>
    </row>
    <row r="15932" spans="1:10" x14ac:dyDescent="0.3">
      <c r="A15932" s="178" t="s">
        <v>3565</v>
      </c>
      <c r="B15932" s="178" t="s">
        <v>33</v>
      </c>
      <c r="C15932" s="178" t="s">
        <v>3639</v>
      </c>
      <c r="D15932" s="178" t="s">
        <v>11221</v>
      </c>
      <c r="E15932" s="179">
        <v>35362</v>
      </c>
      <c r="F15932" s="180">
        <v>18981</v>
      </c>
      <c r="G15932" s="180">
        <v>820.8</v>
      </c>
      <c r="H15932" s="180">
        <v>2520</v>
      </c>
      <c r="I15932" s="180">
        <f t="shared" si="496"/>
        <v>22321.8</v>
      </c>
      <c r="J15932" s="177" t="str">
        <f t="shared" si="497"/>
        <v>Date &gt; 1920</v>
      </c>
    </row>
    <row r="15933" spans="1:10" x14ac:dyDescent="0.3">
      <c r="A15933" s="178" t="s">
        <v>3565</v>
      </c>
      <c r="B15933" s="178" t="s">
        <v>33</v>
      </c>
      <c r="C15933" s="178" t="s">
        <v>3639</v>
      </c>
      <c r="D15933" s="178" t="s">
        <v>11221</v>
      </c>
      <c r="E15933" s="179">
        <v>35403</v>
      </c>
      <c r="F15933" s="180">
        <v>128069</v>
      </c>
      <c r="G15933" s="180">
        <v>14290.86</v>
      </c>
      <c r="H15933" s="180">
        <v>21374.23</v>
      </c>
      <c r="I15933" s="180">
        <f t="shared" si="496"/>
        <v>163734.09</v>
      </c>
      <c r="J15933" s="177" t="str">
        <f t="shared" si="497"/>
        <v>Date &gt; 1920</v>
      </c>
    </row>
    <row r="15934" spans="1:10" x14ac:dyDescent="0.3">
      <c r="A15934" s="178" t="s">
        <v>3565</v>
      </c>
      <c r="B15934" s="178" t="s">
        <v>33</v>
      </c>
      <c r="C15934" s="178" t="s">
        <v>3639</v>
      </c>
      <c r="D15934" s="178" t="s">
        <v>11221</v>
      </c>
      <c r="E15934" s="179">
        <v>35433</v>
      </c>
      <c r="F15934" s="180">
        <v>71448</v>
      </c>
      <c r="G15934" s="180">
        <v>7915.55</v>
      </c>
      <c r="H15934" s="180">
        <v>11896.77</v>
      </c>
      <c r="I15934" s="180">
        <f t="shared" si="496"/>
        <v>91260.32</v>
      </c>
      <c r="J15934" s="177" t="str">
        <f t="shared" si="497"/>
        <v>Date &gt; 1920</v>
      </c>
    </row>
    <row r="15935" spans="1:10" x14ac:dyDescent="0.3">
      <c r="A15935" s="178" t="s">
        <v>3565</v>
      </c>
      <c r="B15935" s="178" t="s">
        <v>33</v>
      </c>
      <c r="C15935" s="178" t="s">
        <v>3639</v>
      </c>
      <c r="D15935" s="178" t="s">
        <v>11221</v>
      </c>
      <c r="E15935" s="179">
        <v>35473</v>
      </c>
      <c r="F15935" s="180">
        <v>100282</v>
      </c>
      <c r="G15935" s="180">
        <v>11033.37</v>
      </c>
      <c r="H15935" s="180">
        <v>16659.09</v>
      </c>
      <c r="I15935" s="180">
        <f t="shared" si="496"/>
        <v>127974.45999999999</v>
      </c>
      <c r="J15935" s="177" t="str">
        <f t="shared" si="497"/>
        <v>Date &gt; 1920</v>
      </c>
    </row>
    <row r="15936" spans="1:10" x14ac:dyDescent="0.3">
      <c r="A15936" s="178" t="s">
        <v>3565</v>
      </c>
      <c r="B15936" s="178" t="s">
        <v>33</v>
      </c>
      <c r="C15936" s="178" t="s">
        <v>3639</v>
      </c>
      <c r="D15936" s="178" t="s">
        <v>11221</v>
      </c>
      <c r="E15936" s="179">
        <v>35495</v>
      </c>
      <c r="F15936" s="180">
        <v>117349</v>
      </c>
      <c r="G15936" s="180">
        <v>13251.73</v>
      </c>
      <c r="H15936" s="180">
        <v>19665.25</v>
      </c>
      <c r="I15936" s="180">
        <f t="shared" si="496"/>
        <v>150265.97999999998</v>
      </c>
      <c r="J15936" s="177" t="str">
        <f t="shared" si="497"/>
        <v>Date &gt; 1920</v>
      </c>
    </row>
    <row r="15937" spans="1:10" x14ac:dyDescent="0.3">
      <c r="A15937" s="178" t="s">
        <v>3565</v>
      </c>
      <c r="B15937" s="178" t="s">
        <v>33</v>
      </c>
      <c r="C15937" s="178" t="s">
        <v>3639</v>
      </c>
      <c r="D15937" s="178" t="s">
        <v>11221</v>
      </c>
      <c r="E15937" s="179">
        <v>35516</v>
      </c>
      <c r="F15937" s="180">
        <v>130178</v>
      </c>
      <c r="G15937" s="180">
        <v>14526.25</v>
      </c>
      <c r="H15937" s="180">
        <v>21726.69</v>
      </c>
      <c r="I15937" s="180">
        <f t="shared" si="496"/>
        <v>166430.94</v>
      </c>
      <c r="J15937" s="177" t="str">
        <f t="shared" si="497"/>
        <v>Date &gt; 1920</v>
      </c>
    </row>
    <row r="15938" spans="1:10" x14ac:dyDescent="0.3">
      <c r="A15938" s="178" t="s">
        <v>3565</v>
      </c>
      <c r="B15938" s="178" t="s">
        <v>33</v>
      </c>
      <c r="C15938" s="178" t="s">
        <v>3639</v>
      </c>
      <c r="D15938" s="178" t="s">
        <v>11221</v>
      </c>
      <c r="E15938" s="179">
        <v>35558</v>
      </c>
      <c r="F15938" s="180">
        <v>21497</v>
      </c>
      <c r="G15938" s="180">
        <v>2296.84</v>
      </c>
      <c r="H15938" s="180">
        <v>3538.01</v>
      </c>
      <c r="I15938" s="180">
        <f t="shared" si="496"/>
        <v>27331.85</v>
      </c>
      <c r="J15938" s="177" t="str">
        <f t="shared" si="497"/>
        <v>Date &gt; 1920</v>
      </c>
    </row>
    <row r="15939" spans="1:10" x14ac:dyDescent="0.3">
      <c r="A15939" s="178" t="s">
        <v>3565</v>
      </c>
      <c r="B15939" s="178" t="s">
        <v>33</v>
      </c>
      <c r="C15939" s="178" t="s">
        <v>3639</v>
      </c>
      <c r="D15939" s="178" t="s">
        <v>11221</v>
      </c>
      <c r="E15939" s="179">
        <v>35571</v>
      </c>
      <c r="F15939" s="180">
        <v>0</v>
      </c>
      <c r="G15939" s="180">
        <v>9793.0400000000009</v>
      </c>
      <c r="H15939" s="180">
        <v>4896.5200000000004</v>
      </c>
      <c r="I15939" s="180">
        <f t="shared" si="496"/>
        <v>14689.560000000001</v>
      </c>
      <c r="J15939" s="177" t="str">
        <f t="shared" si="497"/>
        <v>Date &gt; 1920</v>
      </c>
    </row>
    <row r="15940" spans="1:10" x14ac:dyDescent="0.3">
      <c r="A15940" s="178" t="s">
        <v>3565</v>
      </c>
      <c r="B15940" s="178" t="s">
        <v>33</v>
      </c>
      <c r="C15940" s="178" t="s">
        <v>3639</v>
      </c>
      <c r="D15940" s="178" t="s">
        <v>11221</v>
      </c>
      <c r="E15940" s="179">
        <v>35586</v>
      </c>
      <c r="F15940" s="180">
        <v>47606</v>
      </c>
      <c r="G15940" s="180">
        <v>5151.1899999999996</v>
      </c>
      <c r="H15940" s="180">
        <v>7865.31</v>
      </c>
      <c r="I15940" s="180">
        <f t="shared" si="496"/>
        <v>60622.5</v>
      </c>
      <c r="J15940" s="177" t="str">
        <f t="shared" si="497"/>
        <v>Date &gt; 1920</v>
      </c>
    </row>
    <row r="15941" spans="1:10" x14ac:dyDescent="0.3">
      <c r="A15941" s="178" t="s">
        <v>3565</v>
      </c>
      <c r="B15941" s="178" t="s">
        <v>33</v>
      </c>
      <c r="C15941" s="178" t="s">
        <v>3639</v>
      </c>
      <c r="D15941" s="178" t="s">
        <v>11221</v>
      </c>
      <c r="E15941" s="179">
        <v>35643</v>
      </c>
      <c r="F15941" s="180">
        <v>11898</v>
      </c>
      <c r="G15941" s="180">
        <v>1327.67</v>
      </c>
      <c r="H15941" s="180">
        <v>1985.78</v>
      </c>
      <c r="I15941" s="180">
        <f t="shared" ref="I15941:I16004" si="498">SUM(F15941:H15941)</f>
        <v>15211.45</v>
      </c>
      <c r="J15941" s="177" t="str">
        <f t="shared" ref="J15941:J16004" si="499">IF(OR(YEAR(E15941)&gt; 1920, ISBLANK(E15941)), "Date &gt; 1920", "Sketchy date")</f>
        <v>Date &gt; 1920</v>
      </c>
    </row>
    <row r="15942" spans="1:10" x14ac:dyDescent="0.3">
      <c r="A15942" s="178" t="s">
        <v>3565</v>
      </c>
      <c r="B15942" s="178" t="s">
        <v>33</v>
      </c>
      <c r="C15942" s="178" t="s">
        <v>3639</v>
      </c>
      <c r="D15942" s="178" t="s">
        <v>11221</v>
      </c>
      <c r="E15942" s="179">
        <v>35811</v>
      </c>
      <c r="F15942" s="180">
        <v>0</v>
      </c>
      <c r="G15942" s="180">
        <v>2624.98</v>
      </c>
      <c r="H15942" s="180">
        <v>8860.61</v>
      </c>
      <c r="I15942" s="180">
        <f t="shared" si="498"/>
        <v>11485.59</v>
      </c>
      <c r="J15942" s="177" t="str">
        <f t="shared" si="499"/>
        <v>Date &gt; 1920</v>
      </c>
    </row>
    <row r="15943" spans="1:10" x14ac:dyDescent="0.3">
      <c r="A15943" s="178" t="s">
        <v>3565</v>
      </c>
      <c r="B15943" s="178" t="s">
        <v>33</v>
      </c>
      <c r="C15943" s="178" t="s">
        <v>3639</v>
      </c>
      <c r="D15943" s="178" t="s">
        <v>11221</v>
      </c>
      <c r="E15943" s="179">
        <v>35811</v>
      </c>
      <c r="F15943" s="180">
        <v>0</v>
      </c>
      <c r="G15943" s="180">
        <v>8286.57</v>
      </c>
      <c r="H15943" s="180">
        <v>0</v>
      </c>
      <c r="I15943" s="180">
        <f t="shared" si="498"/>
        <v>8286.57</v>
      </c>
      <c r="J15943" s="177" t="str">
        <f t="shared" si="499"/>
        <v>Date &gt; 1920</v>
      </c>
    </row>
    <row r="15944" spans="1:10" x14ac:dyDescent="0.3">
      <c r="A15944" s="178" t="s">
        <v>3565</v>
      </c>
      <c r="B15944" s="178" t="s">
        <v>33</v>
      </c>
      <c r="C15944" s="178" t="s">
        <v>3639</v>
      </c>
      <c r="D15944" s="178" t="s">
        <v>11221</v>
      </c>
      <c r="E15944" s="179">
        <v>35902</v>
      </c>
      <c r="F15944" s="180">
        <v>34592</v>
      </c>
      <c r="G15944" s="180">
        <v>0</v>
      </c>
      <c r="H15944" s="180">
        <v>28520.74</v>
      </c>
      <c r="I15944" s="180">
        <f t="shared" si="498"/>
        <v>63112.740000000005</v>
      </c>
      <c r="J15944" s="177" t="str">
        <f t="shared" si="499"/>
        <v>Date &gt; 1920</v>
      </c>
    </row>
    <row r="15945" spans="1:10" x14ac:dyDescent="0.3">
      <c r="A15945" s="178" t="s">
        <v>3565</v>
      </c>
      <c r="B15945" s="178" t="s">
        <v>33</v>
      </c>
      <c r="C15945" s="178" t="s">
        <v>3639</v>
      </c>
      <c r="D15945" s="178" t="s">
        <v>11221</v>
      </c>
      <c r="E15945" s="179">
        <v>35902</v>
      </c>
      <c r="F15945" s="180">
        <v>0</v>
      </c>
      <c r="G15945" s="180">
        <v>32101.01</v>
      </c>
      <c r="H15945" s="180">
        <v>0</v>
      </c>
      <c r="I15945" s="180">
        <f t="shared" si="498"/>
        <v>32101.01</v>
      </c>
      <c r="J15945" s="177" t="str">
        <f t="shared" si="499"/>
        <v>Date &gt; 1920</v>
      </c>
    </row>
    <row r="15946" spans="1:10" x14ac:dyDescent="0.3">
      <c r="A15946" s="178" t="s">
        <v>3565</v>
      </c>
      <c r="B15946" s="178" t="s">
        <v>33</v>
      </c>
      <c r="C15946" s="178" t="s">
        <v>3639</v>
      </c>
      <c r="D15946" s="178" t="s">
        <v>11221</v>
      </c>
      <c r="E15946" s="179">
        <v>35958</v>
      </c>
      <c r="F15946" s="180">
        <v>0</v>
      </c>
      <c r="G15946" s="180">
        <v>2380.5</v>
      </c>
      <c r="H15946" s="180">
        <v>1749.5</v>
      </c>
      <c r="I15946" s="180">
        <f t="shared" si="498"/>
        <v>4130</v>
      </c>
      <c r="J15946" s="177" t="str">
        <f t="shared" si="499"/>
        <v>Date &gt; 1920</v>
      </c>
    </row>
    <row r="15947" spans="1:10" x14ac:dyDescent="0.3">
      <c r="A15947" s="178" t="s">
        <v>3565</v>
      </c>
      <c r="B15947" s="178" t="s">
        <v>33</v>
      </c>
      <c r="C15947" s="178" t="s">
        <v>3639</v>
      </c>
      <c r="D15947" s="178" t="s">
        <v>11221</v>
      </c>
      <c r="E15947" s="179">
        <v>36136</v>
      </c>
      <c r="F15947" s="180">
        <v>0</v>
      </c>
      <c r="G15947" s="180">
        <v>4089.45</v>
      </c>
      <c r="H15947" s="180">
        <v>2829.8</v>
      </c>
      <c r="I15947" s="180">
        <f t="shared" si="498"/>
        <v>6919.25</v>
      </c>
      <c r="J15947" s="177" t="str">
        <f t="shared" si="499"/>
        <v>Date &gt; 1920</v>
      </c>
    </row>
    <row r="15948" spans="1:10" x14ac:dyDescent="0.3">
      <c r="A15948" s="178" t="s">
        <v>3565</v>
      </c>
      <c r="B15948" s="178" t="s">
        <v>33</v>
      </c>
      <c r="C15948" s="178" t="s">
        <v>3639</v>
      </c>
      <c r="D15948" s="178" t="s">
        <v>11222</v>
      </c>
      <c r="E15948" s="179">
        <v>35684</v>
      </c>
      <c r="F15948" s="180">
        <v>3774</v>
      </c>
      <c r="G15948" s="180">
        <v>0</v>
      </c>
      <c r="H15948" s="180">
        <v>419.84</v>
      </c>
      <c r="I15948" s="180">
        <f t="shared" si="498"/>
        <v>4193.84</v>
      </c>
      <c r="J15948" s="177" t="str">
        <f t="shared" si="499"/>
        <v>Date &gt; 1920</v>
      </c>
    </row>
    <row r="15949" spans="1:10" x14ac:dyDescent="0.3">
      <c r="A15949" s="178" t="s">
        <v>3565</v>
      </c>
      <c r="B15949" s="178" t="s">
        <v>33</v>
      </c>
      <c r="C15949" s="178" t="s">
        <v>3639</v>
      </c>
      <c r="D15949" s="178" t="s">
        <v>11222</v>
      </c>
      <c r="E15949" s="179">
        <v>35734</v>
      </c>
      <c r="F15949" s="180">
        <v>1800</v>
      </c>
      <c r="G15949" s="180">
        <v>0</v>
      </c>
      <c r="H15949" s="180">
        <v>200</v>
      </c>
      <c r="I15949" s="180">
        <f t="shared" si="498"/>
        <v>2000</v>
      </c>
      <c r="J15949" s="177" t="str">
        <f t="shared" si="499"/>
        <v>Date &gt; 1920</v>
      </c>
    </row>
    <row r="15950" spans="1:10" x14ac:dyDescent="0.3">
      <c r="A15950" s="178" t="s">
        <v>3565</v>
      </c>
      <c r="B15950" s="178" t="s">
        <v>33</v>
      </c>
      <c r="C15950" s="178" t="s">
        <v>3639</v>
      </c>
      <c r="D15950" s="178" t="s">
        <v>11222</v>
      </c>
      <c r="E15950" s="179">
        <v>35851</v>
      </c>
      <c r="F15950" s="180">
        <v>266509</v>
      </c>
      <c r="G15950" s="180">
        <v>0</v>
      </c>
      <c r="H15950" s="180">
        <v>29613.02</v>
      </c>
      <c r="I15950" s="180">
        <f t="shared" si="498"/>
        <v>296122.02</v>
      </c>
      <c r="J15950" s="177" t="str">
        <f t="shared" si="499"/>
        <v>Date &gt; 1920</v>
      </c>
    </row>
    <row r="15951" spans="1:10" x14ac:dyDescent="0.3">
      <c r="A15951" s="178" t="s">
        <v>3565</v>
      </c>
      <c r="B15951" s="178" t="s">
        <v>33</v>
      </c>
      <c r="C15951" s="178" t="s">
        <v>3639</v>
      </c>
      <c r="D15951" s="178" t="s">
        <v>11222</v>
      </c>
      <c r="E15951" s="179">
        <v>35894</v>
      </c>
      <c r="F15951" s="180">
        <v>3600</v>
      </c>
      <c r="G15951" s="180">
        <v>0</v>
      </c>
      <c r="H15951" s="180">
        <v>400</v>
      </c>
      <c r="I15951" s="180">
        <f t="shared" si="498"/>
        <v>4000</v>
      </c>
      <c r="J15951" s="177" t="str">
        <f t="shared" si="499"/>
        <v>Date &gt; 1920</v>
      </c>
    </row>
    <row r="15952" spans="1:10" x14ac:dyDescent="0.3">
      <c r="A15952" s="178" t="s">
        <v>3565</v>
      </c>
      <c r="B15952" s="178" t="s">
        <v>33</v>
      </c>
      <c r="C15952" s="178" t="s">
        <v>3639</v>
      </c>
      <c r="D15952" s="178" t="s">
        <v>11222</v>
      </c>
      <c r="E15952" s="179">
        <v>35894</v>
      </c>
      <c r="F15952" s="180">
        <v>32760</v>
      </c>
      <c r="G15952" s="180">
        <v>0</v>
      </c>
      <c r="H15952" s="180">
        <v>3640</v>
      </c>
      <c r="I15952" s="180">
        <f t="shared" si="498"/>
        <v>36400</v>
      </c>
      <c r="J15952" s="177" t="str">
        <f t="shared" si="499"/>
        <v>Date &gt; 1920</v>
      </c>
    </row>
    <row r="15953" spans="1:10" x14ac:dyDescent="0.3">
      <c r="A15953" s="178" t="s">
        <v>3565</v>
      </c>
      <c r="B15953" s="178" t="s">
        <v>33</v>
      </c>
      <c r="C15953" s="178" t="s">
        <v>3639</v>
      </c>
      <c r="D15953" s="178" t="s">
        <v>11222</v>
      </c>
      <c r="E15953" s="179">
        <v>35964</v>
      </c>
      <c r="F15953" s="180">
        <v>2278</v>
      </c>
      <c r="G15953" s="180">
        <v>0</v>
      </c>
      <c r="H15953" s="180">
        <v>252.78</v>
      </c>
      <c r="I15953" s="180">
        <f t="shared" si="498"/>
        <v>2530.7800000000002</v>
      </c>
      <c r="J15953" s="177" t="str">
        <f t="shared" si="499"/>
        <v>Date &gt; 1920</v>
      </c>
    </row>
    <row r="15954" spans="1:10" x14ac:dyDescent="0.3">
      <c r="A15954" s="178" t="s">
        <v>3565</v>
      </c>
      <c r="B15954" s="178" t="s">
        <v>33</v>
      </c>
      <c r="C15954" s="178" t="s">
        <v>3639</v>
      </c>
      <c r="D15954" s="178" t="s">
        <v>11222</v>
      </c>
      <c r="E15954" s="179">
        <v>35976</v>
      </c>
      <c r="F15954" s="180">
        <v>2700</v>
      </c>
      <c r="G15954" s="180">
        <v>0</v>
      </c>
      <c r="H15954" s="180">
        <v>300</v>
      </c>
      <c r="I15954" s="180">
        <f t="shared" si="498"/>
        <v>3000</v>
      </c>
      <c r="J15954" s="177" t="str">
        <f t="shared" si="499"/>
        <v>Date &gt; 1920</v>
      </c>
    </row>
    <row r="15955" spans="1:10" x14ac:dyDescent="0.3">
      <c r="A15955" s="178" t="s">
        <v>3565</v>
      </c>
      <c r="B15955" s="178" t="s">
        <v>33</v>
      </c>
      <c r="C15955" s="178" t="s">
        <v>3639</v>
      </c>
      <c r="D15955" s="178" t="s">
        <v>8628</v>
      </c>
      <c r="E15955" s="179">
        <v>35971</v>
      </c>
      <c r="F15955" s="180">
        <v>0</v>
      </c>
      <c r="G15955" s="180">
        <v>35482.86</v>
      </c>
      <c r="H15955" s="180">
        <v>23655.25</v>
      </c>
      <c r="I15955" s="180">
        <f t="shared" si="498"/>
        <v>59138.11</v>
      </c>
      <c r="J15955" s="177" t="str">
        <f t="shared" si="499"/>
        <v>Date &gt; 1920</v>
      </c>
    </row>
    <row r="15956" spans="1:10" x14ac:dyDescent="0.3">
      <c r="A15956" s="178" t="s">
        <v>3565</v>
      </c>
      <c r="B15956" s="178" t="s">
        <v>33</v>
      </c>
      <c r="C15956" s="178" t="s">
        <v>3639</v>
      </c>
      <c r="D15956" s="178" t="s">
        <v>7900</v>
      </c>
      <c r="E15956" s="179">
        <v>35975</v>
      </c>
      <c r="F15956" s="180">
        <v>0</v>
      </c>
      <c r="G15956" s="180">
        <v>5323.68</v>
      </c>
      <c r="H15956" s="180">
        <v>5323.68</v>
      </c>
      <c r="I15956" s="180">
        <f t="shared" si="498"/>
        <v>10647.36</v>
      </c>
      <c r="J15956" s="177" t="str">
        <f t="shared" si="499"/>
        <v>Date &gt; 1920</v>
      </c>
    </row>
    <row r="15957" spans="1:10" x14ac:dyDescent="0.3">
      <c r="A15957" s="178" t="s">
        <v>3565</v>
      </c>
      <c r="B15957" s="178" t="s">
        <v>33</v>
      </c>
      <c r="C15957" s="178" t="s">
        <v>3639</v>
      </c>
      <c r="D15957" s="178" t="s">
        <v>7900</v>
      </c>
      <c r="E15957" s="179">
        <v>36004</v>
      </c>
      <c r="F15957" s="180">
        <v>0</v>
      </c>
      <c r="G15957" s="180">
        <v>52684.45</v>
      </c>
      <c r="H15957" s="180">
        <v>52684.45</v>
      </c>
      <c r="I15957" s="180">
        <f t="shared" si="498"/>
        <v>105368.9</v>
      </c>
      <c r="J15957" s="177" t="str">
        <f t="shared" si="499"/>
        <v>Date &gt; 1920</v>
      </c>
    </row>
    <row r="15958" spans="1:10" x14ac:dyDescent="0.3">
      <c r="A15958" s="178" t="s">
        <v>3565</v>
      </c>
      <c r="B15958" s="178" t="s">
        <v>33</v>
      </c>
      <c r="C15958" s="178" t="s">
        <v>3639</v>
      </c>
      <c r="D15958" s="178" t="s">
        <v>7900</v>
      </c>
      <c r="E15958" s="179">
        <v>36039</v>
      </c>
      <c r="F15958" s="180">
        <v>0</v>
      </c>
      <c r="G15958" s="180">
        <v>4608.43</v>
      </c>
      <c r="H15958" s="180">
        <v>4608.42</v>
      </c>
      <c r="I15958" s="180">
        <f t="shared" si="498"/>
        <v>9216.85</v>
      </c>
      <c r="J15958" s="177" t="str">
        <f t="shared" si="499"/>
        <v>Date &gt; 1920</v>
      </c>
    </row>
    <row r="15959" spans="1:10" x14ac:dyDescent="0.3">
      <c r="A15959" s="178" t="s">
        <v>3565</v>
      </c>
      <c r="B15959" s="178" t="s">
        <v>33</v>
      </c>
      <c r="C15959" s="178" t="s">
        <v>3639</v>
      </c>
      <c r="D15959" s="178" t="s">
        <v>7900</v>
      </c>
      <c r="E15959" s="179">
        <v>36136</v>
      </c>
      <c r="F15959" s="180">
        <v>0</v>
      </c>
      <c r="G15959" s="180">
        <v>6323.44</v>
      </c>
      <c r="H15959" s="180">
        <v>6323.45</v>
      </c>
      <c r="I15959" s="180">
        <f t="shared" si="498"/>
        <v>12646.89</v>
      </c>
      <c r="J15959" s="177" t="str">
        <f t="shared" si="499"/>
        <v>Date &gt; 1920</v>
      </c>
    </row>
    <row r="15960" spans="1:10" x14ac:dyDescent="0.3">
      <c r="A15960" s="178" t="s">
        <v>3565</v>
      </c>
      <c r="B15960" s="178" t="s">
        <v>33</v>
      </c>
      <c r="C15960" s="178" t="s">
        <v>3639</v>
      </c>
      <c r="D15960" s="178" t="s">
        <v>7900</v>
      </c>
      <c r="E15960" s="179">
        <v>36392</v>
      </c>
      <c r="F15960" s="180">
        <v>0</v>
      </c>
      <c r="G15960" s="180">
        <v>4477.66</v>
      </c>
      <c r="H15960" s="180">
        <v>4477.6499999999996</v>
      </c>
      <c r="I15960" s="180">
        <f t="shared" si="498"/>
        <v>8955.31</v>
      </c>
      <c r="J15960" s="177" t="str">
        <f t="shared" si="499"/>
        <v>Date &gt; 1920</v>
      </c>
    </row>
    <row r="15961" spans="1:10" x14ac:dyDescent="0.3">
      <c r="A15961" s="178" t="s">
        <v>3565</v>
      </c>
      <c r="B15961" s="178" t="s">
        <v>33</v>
      </c>
      <c r="C15961" s="178" t="s">
        <v>3639</v>
      </c>
      <c r="D15961" s="178" t="s">
        <v>11223</v>
      </c>
      <c r="E15961" s="179">
        <v>36063</v>
      </c>
      <c r="F15961" s="180">
        <v>0</v>
      </c>
      <c r="G15961" s="180">
        <v>10370.08</v>
      </c>
      <c r="H15961" s="180">
        <v>6913.39</v>
      </c>
      <c r="I15961" s="180">
        <f t="shared" si="498"/>
        <v>17283.47</v>
      </c>
      <c r="J15961" s="177" t="str">
        <f t="shared" si="499"/>
        <v>Date &gt; 1920</v>
      </c>
    </row>
    <row r="15962" spans="1:10" x14ac:dyDescent="0.3">
      <c r="A15962" s="178" t="s">
        <v>3565</v>
      </c>
      <c r="B15962" s="178" t="s">
        <v>33</v>
      </c>
      <c r="C15962" s="178" t="s">
        <v>3639</v>
      </c>
      <c r="D15962" s="178" t="s">
        <v>11224</v>
      </c>
      <c r="E15962" s="179">
        <v>36131</v>
      </c>
      <c r="F15962" s="180">
        <v>4950</v>
      </c>
      <c r="G15962" s="180">
        <v>0</v>
      </c>
      <c r="H15962" s="180">
        <v>550</v>
      </c>
      <c r="I15962" s="180">
        <f t="shared" si="498"/>
        <v>5500</v>
      </c>
      <c r="J15962" s="177" t="str">
        <f t="shared" si="499"/>
        <v>Date &gt; 1920</v>
      </c>
    </row>
    <row r="15963" spans="1:10" x14ac:dyDescent="0.3">
      <c r="A15963" s="178" t="s">
        <v>3565</v>
      </c>
      <c r="B15963" s="178" t="s">
        <v>33</v>
      </c>
      <c r="C15963" s="178" t="s">
        <v>3639</v>
      </c>
      <c r="D15963" s="178" t="s">
        <v>11224</v>
      </c>
      <c r="E15963" s="179">
        <v>36167</v>
      </c>
      <c r="F15963" s="180">
        <v>5445</v>
      </c>
      <c r="G15963" s="180">
        <v>0</v>
      </c>
      <c r="H15963" s="180">
        <v>605</v>
      </c>
      <c r="I15963" s="180">
        <f t="shared" si="498"/>
        <v>6050</v>
      </c>
      <c r="J15963" s="177" t="str">
        <f t="shared" si="499"/>
        <v>Date &gt; 1920</v>
      </c>
    </row>
    <row r="15964" spans="1:10" x14ac:dyDescent="0.3">
      <c r="A15964" s="178" t="s">
        <v>3565</v>
      </c>
      <c r="B15964" s="178" t="s">
        <v>33</v>
      </c>
      <c r="C15964" s="178" t="s">
        <v>3639</v>
      </c>
      <c r="D15964" s="178" t="s">
        <v>11224</v>
      </c>
      <c r="E15964" s="179">
        <v>36210</v>
      </c>
      <c r="F15964" s="180">
        <v>14355</v>
      </c>
      <c r="G15964" s="180">
        <v>0</v>
      </c>
      <c r="H15964" s="180">
        <v>1595</v>
      </c>
      <c r="I15964" s="180">
        <f t="shared" si="498"/>
        <v>15950</v>
      </c>
      <c r="J15964" s="177" t="str">
        <f t="shared" si="499"/>
        <v>Date &gt; 1920</v>
      </c>
    </row>
    <row r="15965" spans="1:10" x14ac:dyDescent="0.3">
      <c r="A15965" s="178" t="s">
        <v>3565</v>
      </c>
      <c r="B15965" s="178" t="s">
        <v>33</v>
      </c>
      <c r="C15965" s="178" t="s">
        <v>3639</v>
      </c>
      <c r="D15965" s="178" t="s">
        <v>11224</v>
      </c>
      <c r="E15965" s="179">
        <v>36243</v>
      </c>
      <c r="F15965" s="180">
        <v>9900</v>
      </c>
      <c r="G15965" s="180">
        <v>0</v>
      </c>
      <c r="H15965" s="180">
        <v>1100</v>
      </c>
      <c r="I15965" s="180">
        <f t="shared" si="498"/>
        <v>11000</v>
      </c>
      <c r="J15965" s="177" t="str">
        <f t="shared" si="499"/>
        <v>Date &gt; 1920</v>
      </c>
    </row>
    <row r="15966" spans="1:10" x14ac:dyDescent="0.3">
      <c r="A15966" s="178" t="s">
        <v>3565</v>
      </c>
      <c r="B15966" s="178" t="s">
        <v>33</v>
      </c>
      <c r="C15966" s="178" t="s">
        <v>3639</v>
      </c>
      <c r="D15966" s="178" t="s">
        <v>11224</v>
      </c>
      <c r="E15966" s="179">
        <v>36286</v>
      </c>
      <c r="F15966" s="180">
        <v>4950</v>
      </c>
      <c r="G15966" s="180">
        <v>0</v>
      </c>
      <c r="H15966" s="180">
        <v>550</v>
      </c>
      <c r="I15966" s="180">
        <f t="shared" si="498"/>
        <v>5500</v>
      </c>
      <c r="J15966" s="177" t="str">
        <f t="shared" si="499"/>
        <v>Date &gt; 1920</v>
      </c>
    </row>
    <row r="15967" spans="1:10" x14ac:dyDescent="0.3">
      <c r="A15967" s="178" t="s">
        <v>3565</v>
      </c>
      <c r="B15967" s="178" t="s">
        <v>33</v>
      </c>
      <c r="C15967" s="178" t="s">
        <v>3639</v>
      </c>
      <c r="D15967" s="178" t="s">
        <v>11224</v>
      </c>
      <c r="E15967" s="179">
        <v>36418</v>
      </c>
      <c r="F15967" s="180">
        <v>8100</v>
      </c>
      <c r="G15967" s="180">
        <v>1200</v>
      </c>
      <c r="H15967" s="180">
        <v>1700</v>
      </c>
      <c r="I15967" s="180">
        <f t="shared" si="498"/>
        <v>11000</v>
      </c>
      <c r="J15967" s="177" t="str">
        <f t="shared" si="499"/>
        <v>Date &gt; 1920</v>
      </c>
    </row>
    <row r="15968" spans="1:10" x14ac:dyDescent="0.3">
      <c r="A15968" s="178" t="s">
        <v>3565</v>
      </c>
      <c r="B15968" s="178" t="s">
        <v>33</v>
      </c>
      <c r="C15968" s="178" t="s">
        <v>3639</v>
      </c>
      <c r="D15968" s="178" t="s">
        <v>11225</v>
      </c>
      <c r="E15968" s="179">
        <v>36368</v>
      </c>
      <c r="F15968" s="180">
        <v>69156</v>
      </c>
      <c r="G15968" s="180">
        <v>0</v>
      </c>
      <c r="H15968" s="180">
        <v>7684.66</v>
      </c>
      <c r="I15968" s="180">
        <f t="shared" si="498"/>
        <v>76840.66</v>
      </c>
      <c r="J15968" s="177" t="str">
        <f t="shared" si="499"/>
        <v>Date &gt; 1920</v>
      </c>
    </row>
    <row r="15969" spans="1:10" x14ac:dyDescent="0.3">
      <c r="A15969" s="178" t="s">
        <v>3565</v>
      </c>
      <c r="B15969" s="178" t="s">
        <v>33</v>
      </c>
      <c r="C15969" s="178" t="s">
        <v>3639</v>
      </c>
      <c r="D15969" s="178" t="s">
        <v>11225</v>
      </c>
      <c r="E15969" s="179">
        <v>36368</v>
      </c>
      <c r="F15969" s="180">
        <v>108355</v>
      </c>
      <c r="G15969" s="180">
        <v>0</v>
      </c>
      <c r="H15969" s="180">
        <v>12039.3</v>
      </c>
      <c r="I15969" s="180">
        <f t="shared" si="498"/>
        <v>120394.3</v>
      </c>
      <c r="J15969" s="177" t="str">
        <f t="shared" si="499"/>
        <v>Date &gt; 1920</v>
      </c>
    </row>
    <row r="15970" spans="1:10" x14ac:dyDescent="0.3">
      <c r="A15970" s="178" t="s">
        <v>3565</v>
      </c>
      <c r="B15970" s="178" t="s">
        <v>33</v>
      </c>
      <c r="C15970" s="178" t="s">
        <v>3639</v>
      </c>
      <c r="D15970" s="178" t="s">
        <v>11225</v>
      </c>
      <c r="E15970" s="179">
        <v>36453</v>
      </c>
      <c r="F15970" s="180">
        <v>10572</v>
      </c>
      <c r="G15970" s="180">
        <v>0</v>
      </c>
      <c r="H15970" s="180">
        <v>1174.97</v>
      </c>
      <c r="I15970" s="180">
        <f t="shared" si="498"/>
        <v>11746.97</v>
      </c>
      <c r="J15970" s="177" t="str">
        <f t="shared" si="499"/>
        <v>Date &gt; 1920</v>
      </c>
    </row>
    <row r="15971" spans="1:10" x14ac:dyDescent="0.3">
      <c r="A15971" s="178" t="s">
        <v>3565</v>
      </c>
      <c r="B15971" s="178" t="s">
        <v>33</v>
      </c>
      <c r="C15971" s="178" t="s">
        <v>3639</v>
      </c>
      <c r="D15971" s="178" t="s">
        <v>11225</v>
      </c>
      <c r="E15971" s="179">
        <v>36571</v>
      </c>
      <c r="F15971" s="180">
        <v>11240</v>
      </c>
      <c r="G15971" s="180">
        <v>0</v>
      </c>
      <c r="H15971" s="180">
        <v>1250.31</v>
      </c>
      <c r="I15971" s="180">
        <f t="shared" si="498"/>
        <v>12490.31</v>
      </c>
      <c r="J15971" s="177" t="str">
        <f t="shared" si="499"/>
        <v>Date &gt; 1920</v>
      </c>
    </row>
    <row r="15972" spans="1:10" x14ac:dyDescent="0.3">
      <c r="A15972" s="178" t="s">
        <v>3565</v>
      </c>
      <c r="B15972" s="178" t="s">
        <v>33</v>
      </c>
      <c r="C15972" s="178" t="s">
        <v>3639</v>
      </c>
      <c r="D15972" s="178" t="s">
        <v>11225</v>
      </c>
      <c r="E15972" s="179">
        <v>36614</v>
      </c>
      <c r="F15972" s="180">
        <v>1348</v>
      </c>
      <c r="G15972" s="180">
        <v>0</v>
      </c>
      <c r="H15972" s="180">
        <v>148.9</v>
      </c>
      <c r="I15972" s="180">
        <f t="shared" si="498"/>
        <v>1496.9</v>
      </c>
      <c r="J15972" s="177" t="str">
        <f t="shared" si="499"/>
        <v>Date &gt; 1920</v>
      </c>
    </row>
    <row r="15973" spans="1:10" x14ac:dyDescent="0.3">
      <c r="A15973" s="178" t="s">
        <v>3565</v>
      </c>
      <c r="B15973" s="178" t="s">
        <v>33</v>
      </c>
      <c r="C15973" s="178" t="s">
        <v>3639</v>
      </c>
      <c r="D15973" s="178" t="s">
        <v>11225</v>
      </c>
      <c r="E15973" s="179">
        <v>36788</v>
      </c>
      <c r="F15973" s="180">
        <v>152</v>
      </c>
      <c r="G15973" s="180">
        <v>0</v>
      </c>
      <c r="H15973" s="180">
        <v>16</v>
      </c>
      <c r="I15973" s="180">
        <f t="shared" si="498"/>
        <v>168</v>
      </c>
      <c r="J15973" s="177" t="str">
        <f t="shared" si="499"/>
        <v>Date &gt; 1920</v>
      </c>
    </row>
    <row r="15974" spans="1:10" x14ac:dyDescent="0.3">
      <c r="A15974" s="178" t="s">
        <v>3565</v>
      </c>
      <c r="B15974" s="178" t="s">
        <v>33</v>
      </c>
      <c r="C15974" s="178" t="s">
        <v>3639</v>
      </c>
      <c r="D15974" s="178" t="s">
        <v>11226</v>
      </c>
      <c r="E15974" s="179">
        <v>36356</v>
      </c>
      <c r="F15974" s="180">
        <v>0</v>
      </c>
      <c r="G15974" s="180">
        <v>1870.02</v>
      </c>
      <c r="H15974" s="180">
        <v>1246.68</v>
      </c>
      <c r="I15974" s="180">
        <f t="shared" si="498"/>
        <v>3116.7</v>
      </c>
      <c r="J15974" s="177" t="str">
        <f t="shared" si="499"/>
        <v>Date &gt; 1920</v>
      </c>
    </row>
    <row r="15975" spans="1:10" x14ac:dyDescent="0.3">
      <c r="A15975" s="178" t="s">
        <v>3565</v>
      </c>
      <c r="B15975" s="178" t="s">
        <v>33</v>
      </c>
      <c r="C15975" s="178" t="s">
        <v>3639</v>
      </c>
      <c r="D15975" s="178" t="s">
        <v>11226</v>
      </c>
      <c r="E15975" s="179">
        <v>36416</v>
      </c>
      <c r="F15975" s="180">
        <v>0</v>
      </c>
      <c r="G15975" s="180">
        <v>984.11</v>
      </c>
      <c r="H15975" s="180">
        <v>656.08</v>
      </c>
      <c r="I15975" s="180">
        <f t="shared" si="498"/>
        <v>1640.19</v>
      </c>
      <c r="J15975" s="177" t="str">
        <f t="shared" si="499"/>
        <v>Date &gt; 1920</v>
      </c>
    </row>
    <row r="15976" spans="1:10" x14ac:dyDescent="0.3">
      <c r="A15976" s="178" t="s">
        <v>3565</v>
      </c>
      <c r="B15976" s="178" t="s">
        <v>33</v>
      </c>
      <c r="C15976" s="178" t="s">
        <v>3639</v>
      </c>
      <c r="D15976" s="178" t="s">
        <v>11226</v>
      </c>
      <c r="E15976" s="179">
        <v>36605</v>
      </c>
      <c r="F15976" s="180">
        <v>0</v>
      </c>
      <c r="G15976" s="180">
        <v>1115.8900000000001</v>
      </c>
      <c r="H15976" s="180">
        <v>743.92</v>
      </c>
      <c r="I15976" s="180">
        <f t="shared" si="498"/>
        <v>1859.81</v>
      </c>
      <c r="J15976" s="177" t="str">
        <f t="shared" si="499"/>
        <v>Date &gt; 1920</v>
      </c>
    </row>
    <row r="15977" spans="1:10" x14ac:dyDescent="0.3">
      <c r="A15977" s="178" t="s">
        <v>3565</v>
      </c>
      <c r="B15977" s="178" t="s">
        <v>33</v>
      </c>
      <c r="C15977" s="178" t="s">
        <v>3639</v>
      </c>
      <c r="D15977" s="178" t="s">
        <v>11227</v>
      </c>
      <c r="E15977" s="179">
        <v>36714</v>
      </c>
      <c r="F15977" s="180">
        <v>0</v>
      </c>
      <c r="G15977" s="180">
        <v>35999.980000000003</v>
      </c>
      <c r="H15977" s="180">
        <v>23999.98</v>
      </c>
      <c r="I15977" s="180">
        <f t="shared" si="498"/>
        <v>59999.960000000006</v>
      </c>
      <c r="J15977" s="177" t="str">
        <f t="shared" si="499"/>
        <v>Date &gt; 1920</v>
      </c>
    </row>
    <row r="15978" spans="1:10" x14ac:dyDescent="0.3">
      <c r="A15978" s="178" t="s">
        <v>3565</v>
      </c>
      <c r="B15978" s="178" t="s">
        <v>33</v>
      </c>
      <c r="C15978" s="178" t="s">
        <v>3639</v>
      </c>
      <c r="D15978" s="178" t="s">
        <v>11228</v>
      </c>
      <c r="E15978" s="179">
        <v>36788</v>
      </c>
      <c r="F15978" s="180">
        <v>0</v>
      </c>
      <c r="G15978" s="180">
        <v>59077.81</v>
      </c>
      <c r="H15978" s="180">
        <v>57769.11</v>
      </c>
      <c r="I15978" s="180">
        <f t="shared" si="498"/>
        <v>116846.92</v>
      </c>
      <c r="J15978" s="177" t="str">
        <f t="shared" si="499"/>
        <v>Date &gt; 1920</v>
      </c>
    </row>
    <row r="15979" spans="1:10" x14ac:dyDescent="0.3">
      <c r="A15979" s="178" t="s">
        <v>3565</v>
      </c>
      <c r="B15979" s="178" t="s">
        <v>33</v>
      </c>
      <c r="C15979" s="178" t="s">
        <v>3639</v>
      </c>
      <c r="D15979" s="178" t="s">
        <v>11228</v>
      </c>
      <c r="E15979" s="179">
        <v>36819</v>
      </c>
      <c r="F15979" s="180">
        <v>0</v>
      </c>
      <c r="G15979" s="180">
        <v>35152.35</v>
      </c>
      <c r="H15979" s="180">
        <v>34876.65</v>
      </c>
      <c r="I15979" s="180">
        <f t="shared" si="498"/>
        <v>70029</v>
      </c>
      <c r="J15979" s="177" t="str">
        <f t="shared" si="499"/>
        <v>Date &gt; 1920</v>
      </c>
    </row>
    <row r="15980" spans="1:10" x14ac:dyDescent="0.3">
      <c r="A15980" s="178" t="s">
        <v>3565</v>
      </c>
      <c r="B15980" s="178" t="s">
        <v>33</v>
      </c>
      <c r="C15980" s="178" t="s">
        <v>3639</v>
      </c>
      <c r="D15980" s="178" t="s">
        <v>11228</v>
      </c>
      <c r="E15980" s="179">
        <v>36846</v>
      </c>
      <c r="F15980" s="180">
        <v>0</v>
      </c>
      <c r="G15980" s="180">
        <v>30361.09</v>
      </c>
      <c r="H15980" s="180">
        <v>29656.91</v>
      </c>
      <c r="I15980" s="180">
        <f t="shared" si="498"/>
        <v>60018</v>
      </c>
      <c r="J15980" s="177" t="str">
        <f t="shared" si="499"/>
        <v>Date &gt; 1920</v>
      </c>
    </row>
    <row r="15981" spans="1:10" x14ac:dyDescent="0.3">
      <c r="A15981" s="178" t="s">
        <v>3565</v>
      </c>
      <c r="B15981" s="178" t="s">
        <v>33</v>
      </c>
      <c r="C15981" s="178" t="s">
        <v>3639</v>
      </c>
      <c r="D15981" s="178" t="s">
        <v>11228</v>
      </c>
      <c r="E15981" s="179">
        <v>36881</v>
      </c>
      <c r="F15981" s="180">
        <v>0</v>
      </c>
      <c r="G15981" s="180">
        <v>35268.720000000001</v>
      </c>
      <c r="H15981" s="180">
        <v>33776.550000000003</v>
      </c>
      <c r="I15981" s="180">
        <f t="shared" si="498"/>
        <v>69045.27</v>
      </c>
      <c r="J15981" s="177" t="str">
        <f t="shared" si="499"/>
        <v>Date &gt; 1920</v>
      </c>
    </row>
    <row r="15982" spans="1:10" x14ac:dyDescent="0.3">
      <c r="A15982" s="178" t="s">
        <v>3565</v>
      </c>
      <c r="B15982" s="178" t="s">
        <v>33</v>
      </c>
      <c r="C15982" s="178" t="s">
        <v>3639</v>
      </c>
      <c r="D15982" s="178" t="s">
        <v>11228</v>
      </c>
      <c r="E15982" s="179">
        <v>37155</v>
      </c>
      <c r="F15982" s="180">
        <v>0</v>
      </c>
      <c r="G15982" s="180">
        <v>2528</v>
      </c>
      <c r="H15982" s="180">
        <v>3485</v>
      </c>
      <c r="I15982" s="180">
        <f t="shared" si="498"/>
        <v>6013</v>
      </c>
      <c r="J15982" s="177" t="str">
        <f t="shared" si="499"/>
        <v>Date &gt; 1920</v>
      </c>
    </row>
    <row r="15983" spans="1:10" x14ac:dyDescent="0.3">
      <c r="A15983" s="178" t="s">
        <v>3565</v>
      </c>
      <c r="B15983" s="178" t="s">
        <v>33</v>
      </c>
      <c r="C15983" s="178" t="s">
        <v>3639</v>
      </c>
      <c r="D15983" s="178" t="s">
        <v>11228</v>
      </c>
      <c r="E15983" s="179">
        <v>37313</v>
      </c>
      <c r="F15983" s="180">
        <v>0</v>
      </c>
      <c r="G15983" s="180">
        <v>3954.43</v>
      </c>
      <c r="H15983" s="180">
        <v>4417.71</v>
      </c>
      <c r="I15983" s="180">
        <f t="shared" si="498"/>
        <v>8372.14</v>
      </c>
      <c r="J15983" s="177" t="str">
        <f t="shared" si="499"/>
        <v>Date &gt; 1920</v>
      </c>
    </row>
    <row r="15984" spans="1:10" x14ac:dyDescent="0.3">
      <c r="A15984" s="178" t="s">
        <v>3565</v>
      </c>
      <c r="B15984" s="178" t="s">
        <v>33</v>
      </c>
      <c r="C15984" s="178" t="s">
        <v>3639</v>
      </c>
      <c r="D15984" s="178" t="s">
        <v>11229</v>
      </c>
      <c r="E15984" s="179">
        <v>36788</v>
      </c>
      <c r="F15984" s="180">
        <v>8717</v>
      </c>
      <c r="G15984" s="180">
        <v>0</v>
      </c>
      <c r="H15984" s="180">
        <v>969.49</v>
      </c>
      <c r="I15984" s="180">
        <f t="shared" si="498"/>
        <v>9686.49</v>
      </c>
      <c r="J15984" s="177" t="str">
        <f t="shared" si="499"/>
        <v>Date &gt; 1920</v>
      </c>
    </row>
    <row r="15985" spans="1:10" x14ac:dyDescent="0.3">
      <c r="A15985" s="178" t="s">
        <v>3565</v>
      </c>
      <c r="B15985" s="178" t="s">
        <v>33</v>
      </c>
      <c r="C15985" s="178" t="s">
        <v>3639</v>
      </c>
      <c r="D15985" s="178" t="s">
        <v>11229</v>
      </c>
      <c r="E15985" s="179">
        <v>36822</v>
      </c>
      <c r="F15985" s="180">
        <v>918</v>
      </c>
      <c r="G15985" s="180">
        <v>0</v>
      </c>
      <c r="H15985" s="180">
        <v>102</v>
      </c>
      <c r="I15985" s="180">
        <f t="shared" si="498"/>
        <v>1020</v>
      </c>
      <c r="J15985" s="177" t="str">
        <f t="shared" si="499"/>
        <v>Date &gt; 1920</v>
      </c>
    </row>
    <row r="15986" spans="1:10" x14ac:dyDescent="0.3">
      <c r="A15986" s="178" t="s">
        <v>3565</v>
      </c>
      <c r="B15986" s="178" t="s">
        <v>33</v>
      </c>
      <c r="C15986" s="178" t="s">
        <v>3639</v>
      </c>
      <c r="D15986" s="178" t="s">
        <v>11229</v>
      </c>
      <c r="E15986" s="179">
        <v>36881</v>
      </c>
      <c r="F15986" s="180">
        <v>70963</v>
      </c>
      <c r="G15986" s="180">
        <v>0</v>
      </c>
      <c r="H15986" s="180">
        <v>7886.02</v>
      </c>
      <c r="I15986" s="180">
        <f t="shared" si="498"/>
        <v>78849.02</v>
      </c>
      <c r="J15986" s="177" t="str">
        <f t="shared" si="499"/>
        <v>Date &gt; 1920</v>
      </c>
    </row>
    <row r="15987" spans="1:10" x14ac:dyDescent="0.3">
      <c r="A15987" s="178" t="s">
        <v>3565</v>
      </c>
      <c r="B15987" s="178" t="s">
        <v>33</v>
      </c>
      <c r="C15987" s="178" t="s">
        <v>3639</v>
      </c>
      <c r="D15987" s="178" t="s">
        <v>11229</v>
      </c>
      <c r="E15987" s="179">
        <v>36921</v>
      </c>
      <c r="F15987" s="180">
        <v>13014</v>
      </c>
      <c r="G15987" s="180">
        <v>0</v>
      </c>
      <c r="H15987" s="180">
        <v>1446</v>
      </c>
      <c r="I15987" s="180">
        <f t="shared" si="498"/>
        <v>14460</v>
      </c>
      <c r="J15987" s="177" t="str">
        <f t="shared" si="499"/>
        <v>Date &gt; 1920</v>
      </c>
    </row>
    <row r="15988" spans="1:10" x14ac:dyDescent="0.3">
      <c r="A15988" s="178" t="s">
        <v>3565</v>
      </c>
      <c r="B15988" s="178" t="s">
        <v>33</v>
      </c>
      <c r="C15988" s="178" t="s">
        <v>3639</v>
      </c>
      <c r="D15988" s="178" t="s">
        <v>11229</v>
      </c>
      <c r="E15988" s="179">
        <v>36936</v>
      </c>
      <c r="F15988" s="180">
        <v>1788</v>
      </c>
      <c r="G15988" s="180">
        <v>0</v>
      </c>
      <c r="H15988" s="180">
        <v>198.92</v>
      </c>
      <c r="I15988" s="180">
        <f t="shared" si="498"/>
        <v>1986.92</v>
      </c>
      <c r="J15988" s="177" t="str">
        <f t="shared" si="499"/>
        <v>Date &gt; 1920</v>
      </c>
    </row>
    <row r="15989" spans="1:10" x14ac:dyDescent="0.3">
      <c r="A15989" s="178" t="s">
        <v>3565</v>
      </c>
      <c r="B15989" s="178" t="s">
        <v>33</v>
      </c>
      <c r="C15989" s="178" t="s">
        <v>3639</v>
      </c>
      <c r="D15989" s="178" t="s">
        <v>11229</v>
      </c>
      <c r="E15989" s="179">
        <v>36972</v>
      </c>
      <c r="F15989" s="180">
        <v>16542</v>
      </c>
      <c r="G15989" s="180">
        <v>0</v>
      </c>
      <c r="H15989" s="180">
        <v>1838</v>
      </c>
      <c r="I15989" s="180">
        <f t="shared" si="498"/>
        <v>18380</v>
      </c>
      <c r="J15989" s="177" t="str">
        <f t="shared" si="499"/>
        <v>Date &gt; 1920</v>
      </c>
    </row>
    <row r="15990" spans="1:10" x14ac:dyDescent="0.3">
      <c r="A15990" s="178" t="s">
        <v>3565</v>
      </c>
      <c r="B15990" s="178" t="s">
        <v>33</v>
      </c>
      <c r="C15990" s="178" t="s">
        <v>3639</v>
      </c>
      <c r="D15990" s="178" t="s">
        <v>11229</v>
      </c>
      <c r="E15990" s="179">
        <v>37011</v>
      </c>
      <c r="F15990" s="180">
        <v>5018</v>
      </c>
      <c r="G15990" s="180">
        <v>0</v>
      </c>
      <c r="H15990" s="180">
        <v>557</v>
      </c>
      <c r="I15990" s="180">
        <f t="shared" si="498"/>
        <v>5575</v>
      </c>
      <c r="J15990" s="177" t="str">
        <f t="shared" si="499"/>
        <v>Date &gt; 1920</v>
      </c>
    </row>
    <row r="15991" spans="1:10" x14ac:dyDescent="0.3">
      <c r="A15991" s="178" t="s">
        <v>3565</v>
      </c>
      <c r="B15991" s="178" t="s">
        <v>33</v>
      </c>
      <c r="C15991" s="178" t="s">
        <v>3639</v>
      </c>
      <c r="D15991" s="178" t="s">
        <v>11229</v>
      </c>
      <c r="E15991" s="179">
        <v>37021</v>
      </c>
      <c r="F15991" s="180">
        <v>10035</v>
      </c>
      <c r="G15991" s="180">
        <v>0</v>
      </c>
      <c r="H15991" s="180">
        <v>1115</v>
      </c>
      <c r="I15991" s="180">
        <f t="shared" si="498"/>
        <v>11150</v>
      </c>
      <c r="J15991" s="177" t="str">
        <f t="shared" si="499"/>
        <v>Date &gt; 1920</v>
      </c>
    </row>
    <row r="15992" spans="1:10" x14ac:dyDescent="0.3">
      <c r="A15992" s="178" t="s">
        <v>3565</v>
      </c>
      <c r="B15992" s="178" t="s">
        <v>33</v>
      </c>
      <c r="C15992" s="178" t="s">
        <v>3639</v>
      </c>
      <c r="D15992" s="178" t="s">
        <v>11229</v>
      </c>
      <c r="E15992" s="179">
        <v>37089</v>
      </c>
      <c r="F15992" s="180">
        <v>26302</v>
      </c>
      <c r="G15992" s="180">
        <v>0</v>
      </c>
      <c r="H15992" s="180">
        <v>2923</v>
      </c>
      <c r="I15992" s="180">
        <f t="shared" si="498"/>
        <v>29225</v>
      </c>
      <c r="J15992" s="177" t="str">
        <f t="shared" si="499"/>
        <v>Date &gt; 1920</v>
      </c>
    </row>
    <row r="15993" spans="1:10" x14ac:dyDescent="0.3">
      <c r="A15993" s="178" t="s">
        <v>3565</v>
      </c>
      <c r="B15993" s="178" t="s">
        <v>33</v>
      </c>
      <c r="C15993" s="178" t="s">
        <v>3639</v>
      </c>
      <c r="D15993" s="178" t="s">
        <v>11229</v>
      </c>
      <c r="E15993" s="179">
        <v>37105</v>
      </c>
      <c r="F15993" s="180">
        <v>29556</v>
      </c>
      <c r="G15993" s="180">
        <v>0</v>
      </c>
      <c r="H15993" s="180">
        <v>3284</v>
      </c>
      <c r="I15993" s="180">
        <f t="shared" si="498"/>
        <v>32840</v>
      </c>
      <c r="J15993" s="177" t="str">
        <f t="shared" si="499"/>
        <v>Date &gt; 1920</v>
      </c>
    </row>
    <row r="15994" spans="1:10" x14ac:dyDescent="0.3">
      <c r="A15994" s="178" t="s">
        <v>3565</v>
      </c>
      <c r="B15994" s="178" t="s">
        <v>33</v>
      </c>
      <c r="C15994" s="178" t="s">
        <v>3639</v>
      </c>
      <c r="D15994" s="178" t="s">
        <v>11229</v>
      </c>
      <c r="E15994" s="179">
        <v>37120</v>
      </c>
      <c r="F15994" s="180">
        <v>16542</v>
      </c>
      <c r="G15994" s="180">
        <v>0</v>
      </c>
      <c r="H15994" s="180">
        <v>1838</v>
      </c>
      <c r="I15994" s="180">
        <f t="shared" si="498"/>
        <v>18380</v>
      </c>
      <c r="J15994" s="177" t="str">
        <f t="shared" si="499"/>
        <v>Date &gt; 1920</v>
      </c>
    </row>
    <row r="15995" spans="1:10" x14ac:dyDescent="0.3">
      <c r="A15995" s="178" t="s">
        <v>3565</v>
      </c>
      <c r="B15995" s="178" t="s">
        <v>33</v>
      </c>
      <c r="C15995" s="178" t="s">
        <v>3639</v>
      </c>
      <c r="D15995" s="178" t="s">
        <v>11229</v>
      </c>
      <c r="E15995" s="179">
        <v>37155</v>
      </c>
      <c r="F15995" s="180">
        <v>17371</v>
      </c>
      <c r="G15995" s="180">
        <v>0</v>
      </c>
      <c r="H15995" s="180">
        <v>1929.26</v>
      </c>
      <c r="I15995" s="180">
        <f t="shared" si="498"/>
        <v>19300.259999999998</v>
      </c>
      <c r="J15995" s="177" t="str">
        <f t="shared" si="499"/>
        <v>Date &gt; 1920</v>
      </c>
    </row>
    <row r="15996" spans="1:10" x14ac:dyDescent="0.3">
      <c r="A15996" s="178" t="s">
        <v>3565</v>
      </c>
      <c r="B15996" s="178" t="s">
        <v>33</v>
      </c>
      <c r="C15996" s="178" t="s">
        <v>3639</v>
      </c>
      <c r="D15996" s="178" t="s">
        <v>11229</v>
      </c>
      <c r="E15996" s="179">
        <v>37237</v>
      </c>
      <c r="F15996" s="180">
        <v>10035</v>
      </c>
      <c r="G15996" s="180">
        <v>0</v>
      </c>
      <c r="H15996" s="180">
        <v>1115</v>
      </c>
      <c r="I15996" s="180">
        <f t="shared" si="498"/>
        <v>11150</v>
      </c>
      <c r="J15996" s="177" t="str">
        <f t="shared" si="499"/>
        <v>Date &gt; 1920</v>
      </c>
    </row>
    <row r="15997" spans="1:10" x14ac:dyDescent="0.3">
      <c r="A15997" s="178" t="s">
        <v>3565</v>
      </c>
      <c r="B15997" s="178" t="s">
        <v>33</v>
      </c>
      <c r="C15997" s="178" t="s">
        <v>3639</v>
      </c>
      <c r="D15997" s="178" t="s">
        <v>11229</v>
      </c>
      <c r="E15997" s="179">
        <v>37273</v>
      </c>
      <c r="F15997" s="180">
        <v>10035</v>
      </c>
      <c r="G15997" s="180">
        <v>0</v>
      </c>
      <c r="H15997" s="180">
        <v>1115</v>
      </c>
      <c r="I15997" s="180">
        <f t="shared" si="498"/>
        <v>11150</v>
      </c>
      <c r="J15997" s="177" t="str">
        <f t="shared" si="499"/>
        <v>Date &gt; 1920</v>
      </c>
    </row>
    <row r="15998" spans="1:10" x14ac:dyDescent="0.3">
      <c r="A15998" s="178" t="s">
        <v>3565</v>
      </c>
      <c r="B15998" s="178" t="s">
        <v>33</v>
      </c>
      <c r="C15998" s="178" t="s">
        <v>3639</v>
      </c>
      <c r="D15998" s="178" t="s">
        <v>11229</v>
      </c>
      <c r="E15998" s="179">
        <v>37342</v>
      </c>
      <c r="F15998" s="180">
        <v>5018</v>
      </c>
      <c r="G15998" s="180">
        <v>0</v>
      </c>
      <c r="H15998" s="180">
        <v>557</v>
      </c>
      <c r="I15998" s="180">
        <f t="shared" si="498"/>
        <v>5575</v>
      </c>
      <c r="J15998" s="177" t="str">
        <f t="shared" si="499"/>
        <v>Date &gt; 1920</v>
      </c>
    </row>
    <row r="15999" spans="1:10" x14ac:dyDescent="0.3">
      <c r="A15999" s="178" t="s">
        <v>3565</v>
      </c>
      <c r="B15999" s="178" t="s">
        <v>33</v>
      </c>
      <c r="C15999" s="178" t="s">
        <v>3639</v>
      </c>
      <c r="D15999" s="178" t="s">
        <v>11229</v>
      </c>
      <c r="E15999" s="179">
        <v>37371</v>
      </c>
      <c r="F15999" s="180">
        <v>5017</v>
      </c>
      <c r="G15999" s="180">
        <v>0</v>
      </c>
      <c r="H15999" s="180">
        <v>558</v>
      </c>
      <c r="I15999" s="180">
        <f t="shared" si="498"/>
        <v>5575</v>
      </c>
      <c r="J15999" s="177" t="str">
        <f t="shared" si="499"/>
        <v>Date &gt; 1920</v>
      </c>
    </row>
    <row r="16000" spans="1:10" x14ac:dyDescent="0.3">
      <c r="A16000" s="178" t="s">
        <v>3565</v>
      </c>
      <c r="B16000" s="178" t="s">
        <v>33</v>
      </c>
      <c r="C16000" s="178" t="s">
        <v>3639</v>
      </c>
      <c r="D16000" s="178" t="s">
        <v>11229</v>
      </c>
      <c r="E16000" s="179">
        <v>37922</v>
      </c>
      <c r="F16000" s="180">
        <v>5018</v>
      </c>
      <c r="G16000" s="180">
        <v>0</v>
      </c>
      <c r="H16000" s="180">
        <v>557</v>
      </c>
      <c r="I16000" s="180">
        <f t="shared" si="498"/>
        <v>5575</v>
      </c>
      <c r="J16000" s="177" t="str">
        <f t="shared" si="499"/>
        <v>Date &gt; 1920</v>
      </c>
    </row>
    <row r="16001" spans="1:10" x14ac:dyDescent="0.3">
      <c r="A16001" s="178" t="s">
        <v>3565</v>
      </c>
      <c r="B16001" s="178" t="s">
        <v>33</v>
      </c>
      <c r="C16001" s="178" t="s">
        <v>3639</v>
      </c>
      <c r="D16001" s="178" t="s">
        <v>11230</v>
      </c>
      <c r="E16001" s="179">
        <v>36839</v>
      </c>
      <c r="F16001" s="180">
        <v>0</v>
      </c>
      <c r="G16001" s="180">
        <v>12039.5</v>
      </c>
      <c r="H16001" s="180">
        <v>12039.5</v>
      </c>
      <c r="I16001" s="180">
        <f t="shared" si="498"/>
        <v>24079</v>
      </c>
      <c r="J16001" s="177" t="str">
        <f t="shared" si="499"/>
        <v>Date &gt; 1920</v>
      </c>
    </row>
    <row r="16002" spans="1:10" x14ac:dyDescent="0.3">
      <c r="A16002" s="178" t="s">
        <v>3565</v>
      </c>
      <c r="B16002" s="178" t="s">
        <v>33</v>
      </c>
      <c r="C16002" s="178" t="s">
        <v>3639</v>
      </c>
      <c r="D16002" s="178" t="s">
        <v>11231</v>
      </c>
      <c r="E16002" s="179">
        <v>37067</v>
      </c>
      <c r="F16002" s="180">
        <v>0</v>
      </c>
      <c r="G16002" s="180">
        <v>16918.38</v>
      </c>
      <c r="H16002" s="180">
        <v>16918.38</v>
      </c>
      <c r="I16002" s="180">
        <f t="shared" si="498"/>
        <v>33836.76</v>
      </c>
      <c r="J16002" s="177" t="str">
        <f t="shared" si="499"/>
        <v>Date &gt; 1920</v>
      </c>
    </row>
    <row r="16003" spans="1:10" x14ac:dyDescent="0.3">
      <c r="A16003" s="178" t="s">
        <v>3565</v>
      </c>
      <c r="B16003" s="178" t="s">
        <v>33</v>
      </c>
      <c r="C16003" s="178" t="s">
        <v>3639</v>
      </c>
      <c r="D16003" s="178" t="s">
        <v>11232</v>
      </c>
      <c r="E16003" s="179">
        <v>37148</v>
      </c>
      <c r="F16003" s="180">
        <v>803</v>
      </c>
      <c r="G16003" s="180">
        <v>0</v>
      </c>
      <c r="H16003" s="180">
        <v>89.34</v>
      </c>
      <c r="I16003" s="180">
        <f t="shared" si="498"/>
        <v>892.34</v>
      </c>
      <c r="J16003" s="177" t="str">
        <f t="shared" si="499"/>
        <v>Date &gt; 1920</v>
      </c>
    </row>
    <row r="16004" spans="1:10" x14ac:dyDescent="0.3">
      <c r="A16004" s="178" t="s">
        <v>3565</v>
      </c>
      <c r="B16004" s="178" t="s">
        <v>33</v>
      </c>
      <c r="C16004" s="178" t="s">
        <v>3639</v>
      </c>
      <c r="D16004" s="178" t="s">
        <v>11232</v>
      </c>
      <c r="E16004" s="179">
        <v>37175</v>
      </c>
      <c r="F16004" s="180">
        <v>799358</v>
      </c>
      <c r="G16004" s="180">
        <v>0</v>
      </c>
      <c r="H16004" s="180">
        <v>88818.55</v>
      </c>
      <c r="I16004" s="180">
        <f t="shared" si="498"/>
        <v>888176.55</v>
      </c>
      <c r="J16004" s="177" t="str">
        <f t="shared" si="499"/>
        <v>Date &gt; 1920</v>
      </c>
    </row>
    <row r="16005" spans="1:10" x14ac:dyDescent="0.3">
      <c r="A16005" s="178" t="s">
        <v>3565</v>
      </c>
      <c r="B16005" s="178" t="s">
        <v>33</v>
      </c>
      <c r="C16005" s="178" t="s">
        <v>3639</v>
      </c>
      <c r="D16005" s="178" t="s">
        <v>11232</v>
      </c>
      <c r="E16005" s="179">
        <v>37209</v>
      </c>
      <c r="F16005" s="180">
        <v>600601</v>
      </c>
      <c r="G16005" s="180">
        <v>0</v>
      </c>
      <c r="H16005" s="180">
        <v>66732.73</v>
      </c>
      <c r="I16005" s="180">
        <f t="shared" ref="I16005:I16068" si="500">SUM(F16005:H16005)</f>
        <v>667333.73</v>
      </c>
      <c r="J16005" s="177" t="str">
        <f t="shared" ref="J16005:J16068" si="501">IF(OR(YEAR(E16005)&gt; 1920, ISBLANK(E16005)), "Date &gt; 1920", "Sketchy date")</f>
        <v>Date &gt; 1920</v>
      </c>
    </row>
    <row r="16006" spans="1:10" x14ac:dyDescent="0.3">
      <c r="A16006" s="178" t="s">
        <v>3565</v>
      </c>
      <c r="B16006" s="178" t="s">
        <v>33</v>
      </c>
      <c r="C16006" s="178" t="s">
        <v>3639</v>
      </c>
      <c r="D16006" s="178" t="s">
        <v>11232</v>
      </c>
      <c r="E16006" s="179">
        <v>37237</v>
      </c>
      <c r="F16006" s="180">
        <v>52195</v>
      </c>
      <c r="G16006" s="180">
        <v>0</v>
      </c>
      <c r="H16006" s="180">
        <v>5800</v>
      </c>
      <c r="I16006" s="180">
        <f t="shared" si="500"/>
        <v>57995</v>
      </c>
      <c r="J16006" s="177" t="str">
        <f t="shared" si="501"/>
        <v>Date &gt; 1920</v>
      </c>
    </row>
    <row r="16007" spans="1:10" x14ac:dyDescent="0.3">
      <c r="A16007" s="178" t="s">
        <v>3565</v>
      </c>
      <c r="B16007" s="178" t="s">
        <v>33</v>
      </c>
      <c r="C16007" s="178" t="s">
        <v>3639</v>
      </c>
      <c r="D16007" s="178" t="s">
        <v>11232</v>
      </c>
      <c r="E16007" s="179">
        <v>37314</v>
      </c>
      <c r="F16007" s="180">
        <v>33387</v>
      </c>
      <c r="G16007" s="180">
        <v>0</v>
      </c>
      <c r="H16007" s="180">
        <v>3709.65</v>
      </c>
      <c r="I16007" s="180">
        <f t="shared" si="500"/>
        <v>37096.65</v>
      </c>
      <c r="J16007" s="177" t="str">
        <f t="shared" si="501"/>
        <v>Date &gt; 1920</v>
      </c>
    </row>
    <row r="16008" spans="1:10" x14ac:dyDescent="0.3">
      <c r="A16008" s="178" t="s">
        <v>3565</v>
      </c>
      <c r="B16008" s="178" t="s">
        <v>33</v>
      </c>
      <c r="C16008" s="178" t="s">
        <v>3639</v>
      </c>
      <c r="D16008" s="178" t="s">
        <v>11232</v>
      </c>
      <c r="E16008" s="179">
        <v>37371</v>
      </c>
      <c r="F16008" s="180">
        <v>7858</v>
      </c>
      <c r="G16008" s="180">
        <v>0</v>
      </c>
      <c r="H16008" s="180">
        <v>873.16</v>
      </c>
      <c r="I16008" s="180">
        <f t="shared" si="500"/>
        <v>8731.16</v>
      </c>
      <c r="J16008" s="177" t="str">
        <f t="shared" si="501"/>
        <v>Date &gt; 1920</v>
      </c>
    </row>
    <row r="16009" spans="1:10" x14ac:dyDescent="0.3">
      <c r="A16009" s="178" t="s">
        <v>3565</v>
      </c>
      <c r="B16009" s="178" t="s">
        <v>33</v>
      </c>
      <c r="C16009" s="178" t="s">
        <v>3639</v>
      </c>
      <c r="D16009" s="178" t="s">
        <v>11232</v>
      </c>
      <c r="E16009" s="179">
        <v>37860</v>
      </c>
      <c r="F16009" s="180">
        <v>28306</v>
      </c>
      <c r="G16009" s="180">
        <v>0</v>
      </c>
      <c r="H16009" s="180">
        <v>3145.08</v>
      </c>
      <c r="I16009" s="180">
        <f t="shared" si="500"/>
        <v>31451.08</v>
      </c>
      <c r="J16009" s="177" t="str">
        <f t="shared" si="501"/>
        <v>Date &gt; 1920</v>
      </c>
    </row>
    <row r="16010" spans="1:10" x14ac:dyDescent="0.3">
      <c r="A16010" s="178" t="s">
        <v>3565</v>
      </c>
      <c r="B16010" s="178" t="s">
        <v>33</v>
      </c>
      <c r="C16010" s="178" t="s">
        <v>3639</v>
      </c>
      <c r="D16010" s="178" t="s">
        <v>11232</v>
      </c>
      <c r="E16010" s="179">
        <v>38121</v>
      </c>
      <c r="F16010" s="180">
        <v>13500</v>
      </c>
      <c r="G16010" s="180">
        <v>0</v>
      </c>
      <c r="H16010" s="180">
        <v>1500</v>
      </c>
      <c r="I16010" s="180">
        <f t="shared" si="500"/>
        <v>15000</v>
      </c>
      <c r="J16010" s="177" t="str">
        <f t="shared" si="501"/>
        <v>Date &gt; 1920</v>
      </c>
    </row>
    <row r="16011" spans="1:10" x14ac:dyDescent="0.3">
      <c r="A16011" s="178" t="s">
        <v>3565</v>
      </c>
      <c r="B16011" s="178" t="s">
        <v>33</v>
      </c>
      <c r="C16011" s="178" t="s">
        <v>3639</v>
      </c>
      <c r="D16011" s="178" t="s">
        <v>11232</v>
      </c>
      <c r="E16011" s="179">
        <v>38149</v>
      </c>
      <c r="F16011" s="180">
        <v>7457</v>
      </c>
      <c r="G16011" s="180">
        <v>0</v>
      </c>
      <c r="H16011" s="180">
        <v>828</v>
      </c>
      <c r="I16011" s="180">
        <f t="shared" si="500"/>
        <v>8285</v>
      </c>
      <c r="J16011" s="177" t="str">
        <f t="shared" si="501"/>
        <v>Date &gt; 1920</v>
      </c>
    </row>
    <row r="16012" spans="1:10" x14ac:dyDescent="0.3">
      <c r="A16012" s="178" t="s">
        <v>3565</v>
      </c>
      <c r="B16012" s="178" t="s">
        <v>33</v>
      </c>
      <c r="C16012" s="178" t="s">
        <v>3639</v>
      </c>
      <c r="D16012" s="178" t="s">
        <v>11233</v>
      </c>
      <c r="E16012" s="179">
        <v>37131</v>
      </c>
      <c r="F16012" s="180">
        <v>0</v>
      </c>
      <c r="G16012" s="180">
        <v>1425.59</v>
      </c>
      <c r="H16012" s="180">
        <v>971.01</v>
      </c>
      <c r="I16012" s="180">
        <f t="shared" si="500"/>
        <v>2396.6</v>
      </c>
      <c r="J16012" s="177" t="str">
        <f t="shared" si="501"/>
        <v>Date &gt; 1920</v>
      </c>
    </row>
    <row r="16013" spans="1:10" x14ac:dyDescent="0.3">
      <c r="A16013" s="178" t="s">
        <v>3565</v>
      </c>
      <c r="B16013" s="178" t="s">
        <v>33</v>
      </c>
      <c r="C16013" s="178" t="s">
        <v>3639</v>
      </c>
      <c r="D16013" s="178" t="s">
        <v>11233</v>
      </c>
      <c r="E16013" s="179">
        <v>37174</v>
      </c>
      <c r="F16013" s="180">
        <v>0</v>
      </c>
      <c r="G16013" s="180">
        <v>46910.81</v>
      </c>
      <c r="H16013" s="180">
        <v>37220.370000000003</v>
      </c>
      <c r="I16013" s="180">
        <f t="shared" si="500"/>
        <v>84131.18</v>
      </c>
      <c r="J16013" s="177" t="str">
        <f t="shared" si="501"/>
        <v>Date &gt; 1920</v>
      </c>
    </row>
    <row r="16014" spans="1:10" x14ac:dyDescent="0.3">
      <c r="A16014" s="178" t="s">
        <v>3565</v>
      </c>
      <c r="B16014" s="178" t="s">
        <v>33</v>
      </c>
      <c r="C16014" s="178" t="s">
        <v>3639</v>
      </c>
      <c r="D16014" s="178" t="s">
        <v>11233</v>
      </c>
      <c r="E16014" s="179">
        <v>37209</v>
      </c>
      <c r="F16014" s="180">
        <v>0</v>
      </c>
      <c r="G16014" s="180">
        <v>31863.75</v>
      </c>
      <c r="H16014" s="180">
        <v>21242.5</v>
      </c>
      <c r="I16014" s="180">
        <f t="shared" si="500"/>
        <v>53106.25</v>
      </c>
      <c r="J16014" s="177" t="str">
        <f t="shared" si="501"/>
        <v>Date &gt; 1920</v>
      </c>
    </row>
    <row r="16015" spans="1:10" x14ac:dyDescent="0.3">
      <c r="A16015" s="178" t="s">
        <v>3565</v>
      </c>
      <c r="B16015" s="178" t="s">
        <v>33</v>
      </c>
      <c r="C16015" s="178" t="s">
        <v>3639</v>
      </c>
      <c r="D16015" s="178" t="s">
        <v>11233</v>
      </c>
      <c r="E16015" s="179">
        <v>37239</v>
      </c>
      <c r="F16015" s="180">
        <v>0</v>
      </c>
      <c r="G16015" s="180">
        <v>48000</v>
      </c>
      <c r="H16015" s="180">
        <v>32000</v>
      </c>
      <c r="I16015" s="180">
        <f t="shared" si="500"/>
        <v>80000</v>
      </c>
      <c r="J16015" s="177" t="str">
        <f t="shared" si="501"/>
        <v>Date &gt; 1920</v>
      </c>
    </row>
    <row r="16016" spans="1:10" x14ac:dyDescent="0.3">
      <c r="A16016" s="178" t="s">
        <v>3565</v>
      </c>
      <c r="B16016" s="178" t="s">
        <v>33</v>
      </c>
      <c r="C16016" s="178" t="s">
        <v>3639</v>
      </c>
      <c r="D16016" s="178" t="s">
        <v>11233</v>
      </c>
      <c r="E16016" s="179">
        <v>37271</v>
      </c>
      <c r="F16016" s="180">
        <v>0</v>
      </c>
      <c r="G16016" s="180">
        <v>25095.599999999999</v>
      </c>
      <c r="H16016" s="180">
        <v>16730.400000000001</v>
      </c>
      <c r="I16016" s="180">
        <f t="shared" si="500"/>
        <v>41826</v>
      </c>
      <c r="J16016" s="177" t="str">
        <f t="shared" si="501"/>
        <v>Date &gt; 1920</v>
      </c>
    </row>
    <row r="16017" spans="1:10" x14ac:dyDescent="0.3">
      <c r="A16017" s="178" t="s">
        <v>3565</v>
      </c>
      <c r="B16017" s="178" t="s">
        <v>33</v>
      </c>
      <c r="C16017" s="178" t="s">
        <v>3639</v>
      </c>
      <c r="D16017" s="178" t="s">
        <v>11234</v>
      </c>
      <c r="E16017" s="179">
        <v>37559</v>
      </c>
      <c r="F16017" s="180">
        <v>68913</v>
      </c>
      <c r="G16017" s="180">
        <v>0</v>
      </c>
      <c r="H16017" s="180">
        <v>7657.94</v>
      </c>
      <c r="I16017" s="180">
        <f t="shared" si="500"/>
        <v>76570.94</v>
      </c>
      <c r="J16017" s="177" t="str">
        <f t="shared" si="501"/>
        <v>Date &gt; 1920</v>
      </c>
    </row>
    <row r="16018" spans="1:10" x14ac:dyDescent="0.3">
      <c r="A16018" s="178" t="s">
        <v>3565</v>
      </c>
      <c r="B16018" s="178" t="s">
        <v>33</v>
      </c>
      <c r="C16018" s="178" t="s">
        <v>3639</v>
      </c>
      <c r="D16018" s="178" t="s">
        <v>11234</v>
      </c>
      <c r="E16018" s="179">
        <v>37609</v>
      </c>
      <c r="F16018" s="180">
        <v>1260</v>
      </c>
      <c r="G16018" s="180">
        <v>0</v>
      </c>
      <c r="H16018" s="180">
        <v>140</v>
      </c>
      <c r="I16018" s="180">
        <f t="shared" si="500"/>
        <v>1400</v>
      </c>
      <c r="J16018" s="177" t="str">
        <f t="shared" si="501"/>
        <v>Date &gt; 1920</v>
      </c>
    </row>
    <row r="16019" spans="1:10" x14ac:dyDescent="0.3">
      <c r="A16019" s="178" t="s">
        <v>3565</v>
      </c>
      <c r="B16019" s="178" t="s">
        <v>33</v>
      </c>
      <c r="C16019" s="178" t="s">
        <v>3639</v>
      </c>
      <c r="D16019" s="178" t="s">
        <v>11235</v>
      </c>
      <c r="E16019" s="179">
        <v>37452</v>
      </c>
      <c r="F16019" s="180">
        <v>40212</v>
      </c>
      <c r="G16019" s="180">
        <v>0</v>
      </c>
      <c r="H16019" s="180">
        <v>4468.16</v>
      </c>
      <c r="I16019" s="180">
        <f t="shared" si="500"/>
        <v>44680.160000000003</v>
      </c>
      <c r="J16019" s="177" t="str">
        <f t="shared" si="501"/>
        <v>Date &gt; 1920</v>
      </c>
    </row>
    <row r="16020" spans="1:10" x14ac:dyDescent="0.3">
      <c r="A16020" s="178" t="s">
        <v>3565</v>
      </c>
      <c r="B16020" s="178" t="s">
        <v>33</v>
      </c>
      <c r="C16020" s="178" t="s">
        <v>3639</v>
      </c>
      <c r="D16020" s="178" t="s">
        <v>11235</v>
      </c>
      <c r="E16020" s="179">
        <v>37494</v>
      </c>
      <c r="F16020" s="180">
        <v>1440</v>
      </c>
      <c r="G16020" s="180">
        <v>0</v>
      </c>
      <c r="H16020" s="180">
        <v>160</v>
      </c>
      <c r="I16020" s="180">
        <f t="shared" si="500"/>
        <v>1600</v>
      </c>
      <c r="J16020" s="177" t="str">
        <f t="shared" si="501"/>
        <v>Date &gt; 1920</v>
      </c>
    </row>
    <row r="16021" spans="1:10" x14ac:dyDescent="0.3">
      <c r="A16021" s="178" t="s">
        <v>3565</v>
      </c>
      <c r="B16021" s="178" t="s">
        <v>33</v>
      </c>
      <c r="C16021" s="178" t="s">
        <v>3639</v>
      </c>
      <c r="D16021" s="178" t="s">
        <v>11235</v>
      </c>
      <c r="E16021" s="179">
        <v>37522</v>
      </c>
      <c r="F16021" s="180">
        <v>240787</v>
      </c>
      <c r="G16021" s="180">
        <v>0</v>
      </c>
      <c r="H16021" s="180">
        <v>26754.9</v>
      </c>
      <c r="I16021" s="180">
        <f t="shared" si="500"/>
        <v>267541.90000000002</v>
      </c>
      <c r="J16021" s="177" t="str">
        <f t="shared" si="501"/>
        <v>Date &gt; 1920</v>
      </c>
    </row>
    <row r="16022" spans="1:10" x14ac:dyDescent="0.3">
      <c r="A16022" s="178" t="s">
        <v>3565</v>
      </c>
      <c r="B16022" s="178" t="s">
        <v>33</v>
      </c>
      <c r="C16022" s="178" t="s">
        <v>3639</v>
      </c>
      <c r="D16022" s="178" t="s">
        <v>11235</v>
      </c>
      <c r="E16022" s="179">
        <v>37551</v>
      </c>
      <c r="F16022" s="180">
        <v>42900</v>
      </c>
      <c r="G16022" s="180">
        <v>0</v>
      </c>
      <c r="H16022" s="180">
        <v>4766.03</v>
      </c>
      <c r="I16022" s="180">
        <f t="shared" si="500"/>
        <v>47666.03</v>
      </c>
      <c r="J16022" s="177" t="str">
        <f t="shared" si="501"/>
        <v>Date &gt; 1920</v>
      </c>
    </row>
    <row r="16023" spans="1:10" x14ac:dyDescent="0.3">
      <c r="A16023" s="178" t="s">
        <v>3565</v>
      </c>
      <c r="B16023" s="178" t="s">
        <v>33</v>
      </c>
      <c r="C16023" s="178" t="s">
        <v>3639</v>
      </c>
      <c r="D16023" s="178" t="s">
        <v>11235</v>
      </c>
      <c r="E16023" s="179">
        <v>37587</v>
      </c>
      <c r="F16023" s="180">
        <v>50740</v>
      </c>
      <c r="G16023" s="180">
        <v>0</v>
      </c>
      <c r="H16023" s="180">
        <v>5637.96</v>
      </c>
      <c r="I16023" s="180">
        <f t="shared" si="500"/>
        <v>56377.96</v>
      </c>
      <c r="J16023" s="177" t="str">
        <f t="shared" si="501"/>
        <v>Date &gt; 1920</v>
      </c>
    </row>
    <row r="16024" spans="1:10" x14ac:dyDescent="0.3">
      <c r="A16024" s="178" t="s">
        <v>3565</v>
      </c>
      <c r="B16024" s="178" t="s">
        <v>33</v>
      </c>
      <c r="C16024" s="178" t="s">
        <v>3639</v>
      </c>
      <c r="D16024" s="178" t="s">
        <v>11235</v>
      </c>
      <c r="E16024" s="179">
        <v>37609</v>
      </c>
      <c r="F16024" s="180">
        <v>1440</v>
      </c>
      <c r="G16024" s="180">
        <v>0</v>
      </c>
      <c r="H16024" s="180">
        <v>160</v>
      </c>
      <c r="I16024" s="180">
        <f t="shared" si="500"/>
        <v>1600</v>
      </c>
      <c r="J16024" s="177" t="str">
        <f t="shared" si="501"/>
        <v>Date &gt; 1920</v>
      </c>
    </row>
    <row r="16025" spans="1:10" x14ac:dyDescent="0.3">
      <c r="A16025" s="178" t="s">
        <v>3565</v>
      </c>
      <c r="B16025" s="178" t="s">
        <v>33</v>
      </c>
      <c r="C16025" s="178" t="s">
        <v>3639</v>
      </c>
      <c r="D16025" s="178" t="s">
        <v>11235</v>
      </c>
      <c r="E16025" s="179">
        <v>37886</v>
      </c>
      <c r="F16025" s="180">
        <v>24050</v>
      </c>
      <c r="G16025" s="180">
        <v>0</v>
      </c>
      <c r="H16025" s="180">
        <v>2672</v>
      </c>
      <c r="I16025" s="180">
        <f t="shared" si="500"/>
        <v>26722</v>
      </c>
      <c r="J16025" s="177" t="str">
        <f t="shared" si="501"/>
        <v>Date &gt; 1920</v>
      </c>
    </row>
    <row r="16026" spans="1:10" x14ac:dyDescent="0.3">
      <c r="A16026" s="178" t="s">
        <v>3565</v>
      </c>
      <c r="B16026" s="178" t="s">
        <v>33</v>
      </c>
      <c r="C16026" s="178" t="s">
        <v>3639</v>
      </c>
      <c r="D16026" s="178" t="s">
        <v>11235</v>
      </c>
      <c r="E16026" s="179">
        <v>37977</v>
      </c>
      <c r="F16026" s="180">
        <v>-10819</v>
      </c>
      <c r="G16026" s="180">
        <v>0</v>
      </c>
      <c r="H16026" s="180">
        <v>9469.9500000000007</v>
      </c>
      <c r="I16026" s="180">
        <f t="shared" si="500"/>
        <v>-1349.0499999999993</v>
      </c>
      <c r="J16026" s="177" t="str">
        <f t="shared" si="501"/>
        <v>Date &gt; 1920</v>
      </c>
    </row>
    <row r="16027" spans="1:10" x14ac:dyDescent="0.3">
      <c r="A16027" s="178" t="s">
        <v>3565</v>
      </c>
      <c r="B16027" s="178" t="s">
        <v>33</v>
      </c>
      <c r="C16027" s="178" t="s">
        <v>3639</v>
      </c>
      <c r="D16027" s="178" t="s">
        <v>11235</v>
      </c>
      <c r="E16027" s="179">
        <v>38075</v>
      </c>
      <c r="F16027" s="180">
        <v>0</v>
      </c>
      <c r="G16027" s="180">
        <v>2283.79</v>
      </c>
      <c r="H16027" s="180">
        <v>665.26</v>
      </c>
      <c r="I16027" s="180">
        <f t="shared" si="500"/>
        <v>2949.05</v>
      </c>
      <c r="J16027" s="177" t="str">
        <f t="shared" si="501"/>
        <v>Date &gt; 1920</v>
      </c>
    </row>
    <row r="16028" spans="1:10" x14ac:dyDescent="0.3">
      <c r="A16028" s="178" t="s">
        <v>3565</v>
      </c>
      <c r="B16028" s="178" t="s">
        <v>33</v>
      </c>
      <c r="C16028" s="178" t="s">
        <v>3639</v>
      </c>
      <c r="D16028" s="178" t="s">
        <v>11236</v>
      </c>
      <c r="E16028" s="179">
        <v>37587</v>
      </c>
      <c r="F16028" s="180">
        <v>270</v>
      </c>
      <c r="G16028" s="180">
        <v>0</v>
      </c>
      <c r="H16028" s="180">
        <v>30</v>
      </c>
      <c r="I16028" s="180">
        <f t="shared" si="500"/>
        <v>300</v>
      </c>
      <c r="J16028" s="177" t="str">
        <f t="shared" si="501"/>
        <v>Date &gt; 1920</v>
      </c>
    </row>
    <row r="16029" spans="1:10" x14ac:dyDescent="0.3">
      <c r="A16029" s="178" t="s">
        <v>3565</v>
      </c>
      <c r="B16029" s="178" t="s">
        <v>33</v>
      </c>
      <c r="C16029" s="178" t="s">
        <v>3639</v>
      </c>
      <c r="D16029" s="178" t="s">
        <v>11236</v>
      </c>
      <c r="E16029" s="179">
        <v>37609</v>
      </c>
      <c r="F16029" s="180">
        <v>40261</v>
      </c>
      <c r="G16029" s="180">
        <v>0</v>
      </c>
      <c r="H16029" s="180">
        <v>4474</v>
      </c>
      <c r="I16029" s="180">
        <f t="shared" si="500"/>
        <v>44735</v>
      </c>
      <c r="J16029" s="177" t="str">
        <f t="shared" si="501"/>
        <v>Date &gt; 1920</v>
      </c>
    </row>
    <row r="16030" spans="1:10" x14ac:dyDescent="0.3">
      <c r="A16030" s="178" t="s">
        <v>3565</v>
      </c>
      <c r="B16030" s="178" t="s">
        <v>33</v>
      </c>
      <c r="C16030" s="178" t="s">
        <v>3639</v>
      </c>
      <c r="D16030" s="178" t="s">
        <v>11236</v>
      </c>
      <c r="E16030" s="179">
        <v>37672</v>
      </c>
      <c r="F16030" s="180">
        <v>145854</v>
      </c>
      <c r="G16030" s="180">
        <v>0</v>
      </c>
      <c r="H16030" s="180">
        <v>16206</v>
      </c>
      <c r="I16030" s="180">
        <f t="shared" si="500"/>
        <v>162060</v>
      </c>
      <c r="J16030" s="177" t="str">
        <f t="shared" si="501"/>
        <v>Date &gt; 1920</v>
      </c>
    </row>
    <row r="16031" spans="1:10" x14ac:dyDescent="0.3">
      <c r="A16031" s="178" t="s">
        <v>3565</v>
      </c>
      <c r="B16031" s="178" t="s">
        <v>33</v>
      </c>
      <c r="C16031" s="178" t="s">
        <v>3639</v>
      </c>
      <c r="D16031" s="178" t="s">
        <v>11236</v>
      </c>
      <c r="E16031" s="179">
        <v>37700</v>
      </c>
      <c r="F16031" s="180">
        <v>202829</v>
      </c>
      <c r="G16031" s="180">
        <v>0</v>
      </c>
      <c r="H16031" s="180">
        <v>22536</v>
      </c>
      <c r="I16031" s="180">
        <f t="shared" si="500"/>
        <v>225365</v>
      </c>
      <c r="J16031" s="177" t="str">
        <f t="shared" si="501"/>
        <v>Date &gt; 1920</v>
      </c>
    </row>
    <row r="16032" spans="1:10" x14ac:dyDescent="0.3">
      <c r="A16032" s="178" t="s">
        <v>3565</v>
      </c>
      <c r="B16032" s="178" t="s">
        <v>33</v>
      </c>
      <c r="C16032" s="178" t="s">
        <v>3639</v>
      </c>
      <c r="D16032" s="178" t="s">
        <v>11236</v>
      </c>
      <c r="E16032" s="179">
        <v>37785</v>
      </c>
      <c r="F16032" s="180">
        <v>6381</v>
      </c>
      <c r="G16032" s="180">
        <v>0</v>
      </c>
      <c r="H16032" s="180">
        <v>709</v>
      </c>
      <c r="I16032" s="180">
        <f t="shared" si="500"/>
        <v>7090</v>
      </c>
      <c r="J16032" s="177" t="str">
        <f t="shared" si="501"/>
        <v>Date &gt; 1920</v>
      </c>
    </row>
    <row r="16033" spans="1:10" x14ac:dyDescent="0.3">
      <c r="A16033" s="178" t="s">
        <v>3565</v>
      </c>
      <c r="B16033" s="178" t="s">
        <v>33</v>
      </c>
      <c r="C16033" s="178" t="s">
        <v>3639</v>
      </c>
      <c r="D16033" s="178" t="s">
        <v>11236</v>
      </c>
      <c r="E16033" s="179">
        <v>37886</v>
      </c>
      <c r="F16033" s="180">
        <v>40356</v>
      </c>
      <c r="G16033" s="180">
        <v>0</v>
      </c>
      <c r="H16033" s="180">
        <v>4484</v>
      </c>
      <c r="I16033" s="180">
        <f t="shared" si="500"/>
        <v>44840</v>
      </c>
      <c r="J16033" s="177" t="str">
        <f t="shared" si="501"/>
        <v>Date &gt; 1920</v>
      </c>
    </row>
    <row r="16034" spans="1:10" x14ac:dyDescent="0.3">
      <c r="A16034" s="178" t="s">
        <v>3565</v>
      </c>
      <c r="B16034" s="178" t="s">
        <v>33</v>
      </c>
      <c r="C16034" s="178" t="s">
        <v>3639</v>
      </c>
      <c r="D16034" s="178" t="s">
        <v>11236</v>
      </c>
      <c r="E16034" s="179">
        <v>37937</v>
      </c>
      <c r="F16034" s="180">
        <v>27499</v>
      </c>
      <c r="G16034" s="180">
        <v>0</v>
      </c>
      <c r="H16034" s="180">
        <v>3056</v>
      </c>
      <c r="I16034" s="180">
        <f t="shared" si="500"/>
        <v>30555</v>
      </c>
      <c r="J16034" s="177" t="str">
        <f t="shared" si="501"/>
        <v>Date &gt; 1920</v>
      </c>
    </row>
    <row r="16035" spans="1:10" x14ac:dyDescent="0.3">
      <c r="A16035" s="178" t="s">
        <v>3565</v>
      </c>
      <c r="B16035" s="178" t="s">
        <v>33</v>
      </c>
      <c r="C16035" s="178" t="s">
        <v>3639</v>
      </c>
      <c r="D16035" s="178" t="s">
        <v>11236</v>
      </c>
      <c r="E16035" s="179">
        <v>37977</v>
      </c>
      <c r="F16035" s="180">
        <v>21119</v>
      </c>
      <c r="G16035" s="180">
        <v>0</v>
      </c>
      <c r="H16035" s="180">
        <v>2346</v>
      </c>
      <c r="I16035" s="180">
        <f t="shared" si="500"/>
        <v>23465</v>
      </c>
      <c r="J16035" s="177" t="str">
        <f t="shared" si="501"/>
        <v>Date &gt; 1920</v>
      </c>
    </row>
    <row r="16036" spans="1:10" x14ac:dyDescent="0.3">
      <c r="A16036" s="178" t="s">
        <v>3565</v>
      </c>
      <c r="B16036" s="178" t="s">
        <v>33</v>
      </c>
      <c r="C16036" s="178" t="s">
        <v>3639</v>
      </c>
      <c r="D16036" s="178" t="s">
        <v>11236</v>
      </c>
      <c r="E16036" s="179">
        <v>38209</v>
      </c>
      <c r="F16036" s="180">
        <v>21118</v>
      </c>
      <c r="G16036" s="180">
        <v>0</v>
      </c>
      <c r="H16036" s="180">
        <v>2347</v>
      </c>
      <c r="I16036" s="180">
        <f t="shared" si="500"/>
        <v>23465</v>
      </c>
      <c r="J16036" s="177" t="str">
        <f t="shared" si="501"/>
        <v>Date &gt; 1920</v>
      </c>
    </row>
    <row r="16037" spans="1:10" x14ac:dyDescent="0.3">
      <c r="A16037" s="178" t="s">
        <v>3565</v>
      </c>
      <c r="B16037" s="178" t="s">
        <v>33</v>
      </c>
      <c r="C16037" s="178" t="s">
        <v>3639</v>
      </c>
      <c r="D16037" s="178" t="s">
        <v>11236</v>
      </c>
      <c r="E16037" s="179">
        <v>38454</v>
      </c>
      <c r="F16037" s="180">
        <v>-5431</v>
      </c>
      <c r="G16037" s="180">
        <v>0</v>
      </c>
      <c r="H16037" s="180">
        <v>-604</v>
      </c>
      <c r="I16037" s="180">
        <f t="shared" si="500"/>
        <v>-6035</v>
      </c>
      <c r="J16037" s="177" t="str">
        <f t="shared" si="501"/>
        <v>Date &gt; 1920</v>
      </c>
    </row>
    <row r="16038" spans="1:10" x14ac:dyDescent="0.3">
      <c r="A16038" s="178" t="s">
        <v>3565</v>
      </c>
      <c r="B16038" s="178" t="s">
        <v>33</v>
      </c>
      <c r="C16038" s="178" t="s">
        <v>3639</v>
      </c>
      <c r="D16038" s="178" t="s">
        <v>7220</v>
      </c>
      <c r="E16038" s="179">
        <v>37609</v>
      </c>
      <c r="F16038" s="180">
        <v>0</v>
      </c>
      <c r="G16038" s="180">
        <v>21960</v>
      </c>
      <c r="H16038" s="180">
        <v>14640</v>
      </c>
      <c r="I16038" s="180">
        <f t="shared" si="500"/>
        <v>36600</v>
      </c>
      <c r="J16038" s="177" t="str">
        <f t="shared" si="501"/>
        <v>Date &gt; 1920</v>
      </c>
    </row>
    <row r="16039" spans="1:10" x14ac:dyDescent="0.3">
      <c r="A16039" s="178" t="s">
        <v>3565</v>
      </c>
      <c r="B16039" s="178" t="s">
        <v>33</v>
      </c>
      <c r="C16039" s="178" t="s">
        <v>3639</v>
      </c>
      <c r="D16039" s="178" t="s">
        <v>11237</v>
      </c>
      <c r="E16039" s="179">
        <v>37805</v>
      </c>
      <c r="F16039" s="180">
        <v>0</v>
      </c>
      <c r="G16039" s="180">
        <v>476.72</v>
      </c>
      <c r="H16039" s="180">
        <v>476.71</v>
      </c>
      <c r="I16039" s="180">
        <f t="shared" si="500"/>
        <v>953.43000000000006</v>
      </c>
      <c r="J16039" s="177" t="str">
        <f t="shared" si="501"/>
        <v>Date &gt; 1920</v>
      </c>
    </row>
    <row r="16040" spans="1:10" x14ac:dyDescent="0.3">
      <c r="A16040" s="178" t="s">
        <v>3565</v>
      </c>
      <c r="B16040" s="178" t="s">
        <v>33</v>
      </c>
      <c r="C16040" s="178" t="s">
        <v>3639</v>
      </c>
      <c r="D16040" s="178" t="s">
        <v>11237</v>
      </c>
      <c r="E16040" s="179">
        <v>37816</v>
      </c>
      <c r="F16040" s="180">
        <v>0</v>
      </c>
      <c r="G16040" s="180">
        <v>6750</v>
      </c>
      <c r="H16040" s="180">
        <v>6750</v>
      </c>
      <c r="I16040" s="180">
        <f t="shared" si="500"/>
        <v>13500</v>
      </c>
      <c r="J16040" s="177" t="str">
        <f t="shared" si="501"/>
        <v>Date &gt; 1920</v>
      </c>
    </row>
    <row r="16041" spans="1:10" x14ac:dyDescent="0.3">
      <c r="A16041" s="178" t="s">
        <v>3565</v>
      </c>
      <c r="B16041" s="178" t="s">
        <v>33</v>
      </c>
      <c r="C16041" s="178" t="s">
        <v>3639</v>
      </c>
      <c r="D16041" s="178" t="s">
        <v>11237</v>
      </c>
      <c r="E16041" s="179">
        <v>37881</v>
      </c>
      <c r="F16041" s="180">
        <v>0</v>
      </c>
      <c r="G16041" s="180">
        <v>45446.65</v>
      </c>
      <c r="H16041" s="180">
        <v>45446.64</v>
      </c>
      <c r="I16041" s="180">
        <f t="shared" si="500"/>
        <v>90893.290000000008</v>
      </c>
      <c r="J16041" s="177" t="str">
        <f t="shared" si="501"/>
        <v>Date &gt; 1920</v>
      </c>
    </row>
    <row r="16042" spans="1:10" x14ac:dyDescent="0.3">
      <c r="A16042" s="178" t="s">
        <v>3565</v>
      </c>
      <c r="B16042" s="178" t="s">
        <v>33</v>
      </c>
      <c r="C16042" s="178" t="s">
        <v>3639</v>
      </c>
      <c r="D16042" s="178" t="s">
        <v>11237</v>
      </c>
      <c r="E16042" s="179">
        <v>38274</v>
      </c>
      <c r="F16042" s="180">
        <v>0</v>
      </c>
      <c r="G16042" s="180">
        <v>1601.63</v>
      </c>
      <c r="H16042" s="180">
        <v>1601.65</v>
      </c>
      <c r="I16042" s="180">
        <f t="shared" si="500"/>
        <v>3203.28</v>
      </c>
      <c r="J16042" s="177" t="str">
        <f t="shared" si="501"/>
        <v>Date &gt; 1920</v>
      </c>
    </row>
    <row r="16043" spans="1:10" x14ac:dyDescent="0.3">
      <c r="A16043" s="178" t="s">
        <v>3565</v>
      </c>
      <c r="B16043" s="178" t="s">
        <v>33</v>
      </c>
      <c r="C16043" s="178" t="s">
        <v>3639</v>
      </c>
      <c r="D16043" s="178" t="s">
        <v>11237</v>
      </c>
      <c r="E16043" s="179">
        <v>38300</v>
      </c>
      <c r="F16043" s="180">
        <v>0</v>
      </c>
      <c r="G16043" s="180">
        <v>4904.43</v>
      </c>
      <c r="H16043" s="180">
        <v>4904.3999999999996</v>
      </c>
      <c r="I16043" s="180">
        <f t="shared" si="500"/>
        <v>9808.83</v>
      </c>
      <c r="J16043" s="177" t="str">
        <f t="shared" si="501"/>
        <v>Date &gt; 1920</v>
      </c>
    </row>
    <row r="16044" spans="1:10" x14ac:dyDescent="0.3">
      <c r="A16044" s="178" t="s">
        <v>3565</v>
      </c>
      <c r="B16044" s="178" t="s">
        <v>33</v>
      </c>
      <c r="C16044" s="178" t="s">
        <v>3639</v>
      </c>
      <c r="D16044" s="178" t="s">
        <v>11238</v>
      </c>
      <c r="E16044" s="179">
        <v>37915</v>
      </c>
      <c r="F16044" s="180">
        <v>37360</v>
      </c>
      <c r="G16044" s="180">
        <v>-3700</v>
      </c>
      <c r="H16044" s="180">
        <v>2302.1</v>
      </c>
      <c r="I16044" s="180">
        <f t="shared" si="500"/>
        <v>35962.1</v>
      </c>
      <c r="J16044" s="177" t="str">
        <f t="shared" si="501"/>
        <v>Date &gt; 1920</v>
      </c>
    </row>
    <row r="16045" spans="1:10" x14ac:dyDescent="0.3">
      <c r="A16045" s="178" t="s">
        <v>3565</v>
      </c>
      <c r="B16045" s="178" t="s">
        <v>33</v>
      </c>
      <c r="C16045" s="178" t="s">
        <v>3639</v>
      </c>
      <c r="D16045" s="178" t="s">
        <v>11238</v>
      </c>
      <c r="E16045" s="179">
        <v>37915</v>
      </c>
      <c r="F16045" s="180">
        <v>4500</v>
      </c>
      <c r="G16045" s="180">
        <v>0</v>
      </c>
      <c r="H16045" s="180">
        <v>500</v>
      </c>
      <c r="I16045" s="180">
        <f t="shared" si="500"/>
        <v>5000</v>
      </c>
      <c r="J16045" s="177" t="str">
        <f t="shared" si="501"/>
        <v>Date &gt; 1920</v>
      </c>
    </row>
    <row r="16046" spans="1:10" x14ac:dyDescent="0.3">
      <c r="A16046" s="178" t="s">
        <v>3565</v>
      </c>
      <c r="B16046" s="178" t="s">
        <v>33</v>
      </c>
      <c r="C16046" s="178" t="s">
        <v>3639</v>
      </c>
      <c r="D16046" s="178" t="s">
        <v>11238</v>
      </c>
      <c r="E16046" s="179">
        <v>37915</v>
      </c>
      <c r="F16046" s="180">
        <v>20259</v>
      </c>
      <c r="G16046" s="180">
        <v>0</v>
      </c>
      <c r="H16046" s="180">
        <v>2251</v>
      </c>
      <c r="I16046" s="180">
        <f t="shared" si="500"/>
        <v>22510</v>
      </c>
      <c r="J16046" s="177" t="str">
        <f t="shared" si="501"/>
        <v>Date &gt; 1920</v>
      </c>
    </row>
    <row r="16047" spans="1:10" x14ac:dyDescent="0.3">
      <c r="A16047" s="178" t="s">
        <v>3565</v>
      </c>
      <c r="B16047" s="178" t="s">
        <v>33</v>
      </c>
      <c r="C16047" s="178" t="s">
        <v>3639</v>
      </c>
      <c r="D16047" s="178" t="s">
        <v>11238</v>
      </c>
      <c r="E16047" s="179">
        <v>37977</v>
      </c>
      <c r="F16047" s="180">
        <v>144716</v>
      </c>
      <c r="G16047" s="180">
        <v>0</v>
      </c>
      <c r="H16047" s="180">
        <v>16079.14</v>
      </c>
      <c r="I16047" s="180">
        <f t="shared" si="500"/>
        <v>160795.14000000001</v>
      </c>
      <c r="J16047" s="177" t="str">
        <f t="shared" si="501"/>
        <v>Date &gt; 1920</v>
      </c>
    </row>
    <row r="16048" spans="1:10" x14ac:dyDescent="0.3">
      <c r="A16048" s="178" t="s">
        <v>3565</v>
      </c>
      <c r="B16048" s="178" t="s">
        <v>33</v>
      </c>
      <c r="C16048" s="178" t="s">
        <v>3639</v>
      </c>
      <c r="D16048" s="178" t="s">
        <v>11238</v>
      </c>
      <c r="E16048" s="179">
        <v>38156</v>
      </c>
      <c r="F16048" s="180">
        <v>452498</v>
      </c>
      <c r="G16048" s="180">
        <v>0</v>
      </c>
      <c r="H16048" s="180">
        <v>50277</v>
      </c>
      <c r="I16048" s="180">
        <f t="shared" si="500"/>
        <v>502775</v>
      </c>
      <c r="J16048" s="177" t="str">
        <f t="shared" si="501"/>
        <v>Date &gt; 1920</v>
      </c>
    </row>
    <row r="16049" spans="1:10" x14ac:dyDescent="0.3">
      <c r="A16049" s="178" t="s">
        <v>3565</v>
      </c>
      <c r="B16049" s="178" t="s">
        <v>33</v>
      </c>
      <c r="C16049" s="178" t="s">
        <v>3639</v>
      </c>
      <c r="D16049" s="178" t="s">
        <v>11238</v>
      </c>
      <c r="E16049" s="179">
        <v>38156</v>
      </c>
      <c r="F16049" s="180">
        <v>4410</v>
      </c>
      <c r="G16049" s="180">
        <v>0</v>
      </c>
      <c r="H16049" s="180">
        <v>490</v>
      </c>
      <c r="I16049" s="180">
        <f t="shared" si="500"/>
        <v>4900</v>
      </c>
      <c r="J16049" s="177" t="str">
        <f t="shared" si="501"/>
        <v>Date &gt; 1920</v>
      </c>
    </row>
    <row r="16050" spans="1:10" x14ac:dyDescent="0.3">
      <c r="A16050" s="178" t="s">
        <v>3565</v>
      </c>
      <c r="B16050" s="178" t="s">
        <v>33</v>
      </c>
      <c r="C16050" s="178" t="s">
        <v>3639</v>
      </c>
      <c r="D16050" s="178" t="s">
        <v>11239</v>
      </c>
      <c r="E16050" s="179">
        <v>37937</v>
      </c>
      <c r="F16050" s="180">
        <v>365544</v>
      </c>
      <c r="G16050" s="180">
        <v>115.16</v>
      </c>
      <c r="H16050" s="180">
        <v>40694.639999999999</v>
      </c>
      <c r="I16050" s="180">
        <f t="shared" si="500"/>
        <v>406353.8</v>
      </c>
      <c r="J16050" s="177" t="str">
        <f t="shared" si="501"/>
        <v>Date &gt; 1920</v>
      </c>
    </row>
    <row r="16051" spans="1:10" x14ac:dyDescent="0.3">
      <c r="A16051" s="178" t="s">
        <v>3565</v>
      </c>
      <c r="B16051" s="178" t="s">
        <v>33</v>
      </c>
      <c r="C16051" s="178" t="s">
        <v>3639</v>
      </c>
      <c r="D16051" s="178" t="s">
        <v>11239</v>
      </c>
      <c r="E16051" s="179">
        <v>37977</v>
      </c>
      <c r="F16051" s="180">
        <v>369537</v>
      </c>
      <c r="G16051" s="180">
        <v>15.89</v>
      </c>
      <c r="H16051" s="180">
        <v>41070.11</v>
      </c>
      <c r="I16051" s="180">
        <f t="shared" si="500"/>
        <v>410623</v>
      </c>
      <c r="J16051" s="177" t="str">
        <f t="shared" si="501"/>
        <v>Date &gt; 1920</v>
      </c>
    </row>
    <row r="16052" spans="1:10" x14ac:dyDescent="0.3">
      <c r="A16052" s="178" t="s">
        <v>3565</v>
      </c>
      <c r="B16052" s="178" t="s">
        <v>33</v>
      </c>
      <c r="C16052" s="178" t="s">
        <v>3639</v>
      </c>
      <c r="D16052" s="178" t="s">
        <v>11239</v>
      </c>
      <c r="E16052" s="179">
        <v>38030</v>
      </c>
      <c r="F16052" s="180">
        <v>35454</v>
      </c>
      <c r="G16052" s="180">
        <v>15.89</v>
      </c>
      <c r="H16052" s="180">
        <v>3950.11</v>
      </c>
      <c r="I16052" s="180">
        <f t="shared" si="500"/>
        <v>39420</v>
      </c>
      <c r="J16052" s="177" t="str">
        <f t="shared" si="501"/>
        <v>Date &gt; 1920</v>
      </c>
    </row>
    <row r="16053" spans="1:10" x14ac:dyDescent="0.3">
      <c r="A16053" s="178" t="s">
        <v>3565</v>
      </c>
      <c r="B16053" s="178" t="s">
        <v>33</v>
      </c>
      <c r="C16053" s="178" t="s">
        <v>3639</v>
      </c>
      <c r="D16053" s="178" t="s">
        <v>11239</v>
      </c>
      <c r="E16053" s="179">
        <v>38091</v>
      </c>
      <c r="F16053" s="180">
        <v>584477</v>
      </c>
      <c r="G16053" s="180">
        <v>251.94</v>
      </c>
      <c r="H16053" s="180">
        <v>65109.06</v>
      </c>
      <c r="I16053" s="180">
        <f t="shared" si="500"/>
        <v>649838</v>
      </c>
      <c r="J16053" s="177" t="str">
        <f t="shared" si="501"/>
        <v>Date &gt; 1920</v>
      </c>
    </row>
    <row r="16054" spans="1:10" x14ac:dyDescent="0.3">
      <c r="A16054" s="178" t="s">
        <v>3565</v>
      </c>
      <c r="B16054" s="178" t="s">
        <v>33</v>
      </c>
      <c r="C16054" s="178" t="s">
        <v>3639</v>
      </c>
      <c r="D16054" s="178" t="s">
        <v>11239</v>
      </c>
      <c r="E16054" s="179">
        <v>38121</v>
      </c>
      <c r="F16054" s="180">
        <v>53181</v>
      </c>
      <c r="G16054" s="180">
        <v>23.83</v>
      </c>
      <c r="H16054" s="180">
        <v>5925.17</v>
      </c>
      <c r="I16054" s="180">
        <f t="shared" si="500"/>
        <v>59130</v>
      </c>
      <c r="J16054" s="177" t="str">
        <f t="shared" si="501"/>
        <v>Date &gt; 1920</v>
      </c>
    </row>
    <row r="16055" spans="1:10" x14ac:dyDescent="0.3">
      <c r="A16055" s="178" t="s">
        <v>3565</v>
      </c>
      <c r="B16055" s="178" t="s">
        <v>33</v>
      </c>
      <c r="C16055" s="178" t="s">
        <v>3639</v>
      </c>
      <c r="D16055" s="178" t="s">
        <v>11239</v>
      </c>
      <c r="E16055" s="179">
        <v>38149</v>
      </c>
      <c r="F16055" s="180">
        <v>1298489</v>
      </c>
      <c r="G16055" s="180">
        <v>975.54</v>
      </c>
      <c r="H16055" s="180">
        <v>144927.21</v>
      </c>
      <c r="I16055" s="180">
        <f t="shared" si="500"/>
        <v>1444391.75</v>
      </c>
      <c r="J16055" s="177" t="str">
        <f t="shared" si="501"/>
        <v>Date &gt; 1920</v>
      </c>
    </row>
    <row r="16056" spans="1:10" x14ac:dyDescent="0.3">
      <c r="A16056" s="178" t="s">
        <v>3565</v>
      </c>
      <c r="B16056" s="178" t="s">
        <v>33</v>
      </c>
      <c r="C16056" s="178" t="s">
        <v>3639</v>
      </c>
      <c r="D16056" s="178" t="s">
        <v>11239</v>
      </c>
      <c r="E16056" s="179">
        <v>38196</v>
      </c>
      <c r="F16056" s="180">
        <v>518245</v>
      </c>
      <c r="G16056" s="180">
        <v>146.22999999999999</v>
      </c>
      <c r="H16056" s="180">
        <v>57680.13</v>
      </c>
      <c r="I16056" s="180">
        <f t="shared" si="500"/>
        <v>576071.36</v>
      </c>
      <c r="J16056" s="177" t="str">
        <f t="shared" si="501"/>
        <v>Date &gt; 1920</v>
      </c>
    </row>
    <row r="16057" spans="1:10" x14ac:dyDescent="0.3">
      <c r="A16057" s="178" t="s">
        <v>3565</v>
      </c>
      <c r="B16057" s="178" t="s">
        <v>33</v>
      </c>
      <c r="C16057" s="178" t="s">
        <v>3639</v>
      </c>
      <c r="D16057" s="178" t="s">
        <v>11239</v>
      </c>
      <c r="E16057" s="179">
        <v>38217</v>
      </c>
      <c r="F16057" s="180">
        <v>506309</v>
      </c>
      <c r="G16057" s="180">
        <v>294.52</v>
      </c>
      <c r="H16057" s="180">
        <v>58503.040000000001</v>
      </c>
      <c r="I16057" s="180">
        <f t="shared" si="500"/>
        <v>565106.56000000006</v>
      </c>
      <c r="J16057" s="177" t="str">
        <f t="shared" si="501"/>
        <v>Date &gt; 1920</v>
      </c>
    </row>
    <row r="16058" spans="1:10" x14ac:dyDescent="0.3">
      <c r="A16058" s="178" t="s">
        <v>3565</v>
      </c>
      <c r="B16058" s="178" t="s">
        <v>33</v>
      </c>
      <c r="C16058" s="178" t="s">
        <v>3639</v>
      </c>
      <c r="D16058" s="178" t="s">
        <v>11239</v>
      </c>
      <c r="E16058" s="179">
        <v>38254</v>
      </c>
      <c r="F16058" s="180">
        <v>17728</v>
      </c>
      <c r="G16058" s="180">
        <v>0</v>
      </c>
      <c r="H16058" s="180">
        <v>1974.06</v>
      </c>
      <c r="I16058" s="180">
        <f t="shared" si="500"/>
        <v>19702.060000000001</v>
      </c>
      <c r="J16058" s="177" t="str">
        <f t="shared" si="501"/>
        <v>Date &gt; 1920</v>
      </c>
    </row>
    <row r="16059" spans="1:10" x14ac:dyDescent="0.3">
      <c r="A16059" s="178" t="s">
        <v>3565</v>
      </c>
      <c r="B16059" s="178" t="s">
        <v>33</v>
      </c>
      <c r="C16059" s="178" t="s">
        <v>3639</v>
      </c>
      <c r="D16059" s="178" t="s">
        <v>11239</v>
      </c>
      <c r="E16059" s="179">
        <v>38300</v>
      </c>
      <c r="F16059" s="180">
        <v>17727</v>
      </c>
      <c r="G16059" s="180">
        <v>0</v>
      </c>
      <c r="H16059" s="180">
        <v>1975.06</v>
      </c>
      <c r="I16059" s="180">
        <f t="shared" si="500"/>
        <v>19702.060000000001</v>
      </c>
      <c r="J16059" s="177" t="str">
        <f t="shared" si="501"/>
        <v>Date &gt; 1920</v>
      </c>
    </row>
    <row r="16060" spans="1:10" x14ac:dyDescent="0.3">
      <c r="A16060" s="178" t="s">
        <v>3565</v>
      </c>
      <c r="B16060" s="178" t="s">
        <v>33</v>
      </c>
      <c r="C16060" s="178" t="s">
        <v>3639</v>
      </c>
      <c r="D16060" s="178" t="s">
        <v>11239</v>
      </c>
      <c r="E16060" s="179">
        <v>38385</v>
      </c>
      <c r="F16060" s="180">
        <v>236643</v>
      </c>
      <c r="G16060" s="180">
        <v>0</v>
      </c>
      <c r="H16060" s="180">
        <v>26305.29</v>
      </c>
      <c r="I16060" s="180">
        <f t="shared" si="500"/>
        <v>262948.28999999998</v>
      </c>
      <c r="J16060" s="177" t="str">
        <f t="shared" si="501"/>
        <v>Date &gt; 1920</v>
      </c>
    </row>
    <row r="16061" spans="1:10" x14ac:dyDescent="0.3">
      <c r="A16061" s="178" t="s">
        <v>3565</v>
      </c>
      <c r="B16061" s="178" t="s">
        <v>33</v>
      </c>
      <c r="C16061" s="178" t="s">
        <v>3639</v>
      </c>
      <c r="D16061" s="178" t="s">
        <v>11239</v>
      </c>
      <c r="E16061" s="179">
        <v>38406</v>
      </c>
      <c r="F16061" s="180">
        <v>46326</v>
      </c>
      <c r="G16061" s="180">
        <v>0</v>
      </c>
      <c r="H16061" s="180">
        <v>5147</v>
      </c>
      <c r="I16061" s="180">
        <f t="shared" si="500"/>
        <v>51473</v>
      </c>
      <c r="J16061" s="177" t="str">
        <f t="shared" si="501"/>
        <v>Date &gt; 1920</v>
      </c>
    </row>
    <row r="16062" spans="1:10" x14ac:dyDescent="0.3">
      <c r="A16062" s="178" t="s">
        <v>3565</v>
      </c>
      <c r="B16062" s="178" t="s">
        <v>33</v>
      </c>
      <c r="C16062" s="178" t="s">
        <v>3639</v>
      </c>
      <c r="D16062" s="178" t="s">
        <v>11239</v>
      </c>
      <c r="E16062" s="179">
        <v>38489</v>
      </c>
      <c r="F16062" s="180">
        <v>17727</v>
      </c>
      <c r="G16062" s="180">
        <v>0</v>
      </c>
      <c r="H16062" s="180">
        <v>1975.06</v>
      </c>
      <c r="I16062" s="180">
        <f t="shared" si="500"/>
        <v>19702.060000000001</v>
      </c>
      <c r="J16062" s="177" t="str">
        <f t="shared" si="501"/>
        <v>Date &gt; 1920</v>
      </c>
    </row>
    <row r="16063" spans="1:10" x14ac:dyDescent="0.3">
      <c r="A16063" s="178" t="s">
        <v>3565</v>
      </c>
      <c r="B16063" s="178" t="s">
        <v>33</v>
      </c>
      <c r="C16063" s="178" t="s">
        <v>3639</v>
      </c>
      <c r="D16063" s="178" t="s">
        <v>11239</v>
      </c>
      <c r="E16063" s="179">
        <v>38762</v>
      </c>
      <c r="F16063" s="180">
        <v>32896</v>
      </c>
      <c r="G16063" s="180">
        <v>0</v>
      </c>
      <c r="H16063" s="180">
        <v>1577.06</v>
      </c>
      <c r="I16063" s="180">
        <f t="shared" si="500"/>
        <v>34473.06</v>
      </c>
      <c r="J16063" s="177" t="str">
        <f t="shared" si="501"/>
        <v>Date &gt; 1920</v>
      </c>
    </row>
    <row r="16064" spans="1:10" x14ac:dyDescent="0.3">
      <c r="A16064" s="178" t="s">
        <v>3565</v>
      </c>
      <c r="B16064" s="178" t="s">
        <v>33</v>
      </c>
      <c r="C16064" s="178" t="s">
        <v>3639</v>
      </c>
      <c r="D16064" s="178" t="s">
        <v>11239</v>
      </c>
      <c r="E16064" s="179">
        <v>38952</v>
      </c>
      <c r="F16064" s="180">
        <v>0</v>
      </c>
      <c r="G16064" s="180">
        <v>6119.88</v>
      </c>
      <c r="H16064" s="180">
        <v>0</v>
      </c>
      <c r="I16064" s="180">
        <f t="shared" si="500"/>
        <v>6119.88</v>
      </c>
      <c r="J16064" s="177" t="str">
        <f t="shared" si="501"/>
        <v>Date &gt; 1920</v>
      </c>
    </row>
    <row r="16065" spans="1:10" x14ac:dyDescent="0.3">
      <c r="A16065" s="178" t="s">
        <v>3565</v>
      </c>
      <c r="B16065" s="178" t="s">
        <v>33</v>
      </c>
      <c r="C16065" s="178" t="s">
        <v>3639</v>
      </c>
      <c r="D16065" s="178" t="s">
        <v>11239</v>
      </c>
      <c r="E16065" s="179">
        <v>38952</v>
      </c>
      <c r="F16065" s="180">
        <v>162639</v>
      </c>
      <c r="G16065" s="180">
        <v>0</v>
      </c>
      <c r="H16065" s="180">
        <v>0</v>
      </c>
      <c r="I16065" s="180">
        <f t="shared" si="500"/>
        <v>162639</v>
      </c>
      <c r="J16065" s="177" t="str">
        <f t="shared" si="501"/>
        <v>Date &gt; 1920</v>
      </c>
    </row>
    <row r="16066" spans="1:10" x14ac:dyDescent="0.3">
      <c r="A16066" s="178" t="s">
        <v>3565</v>
      </c>
      <c r="B16066" s="178" t="s">
        <v>33</v>
      </c>
      <c r="C16066" s="178" t="s">
        <v>3639</v>
      </c>
      <c r="D16066" s="178" t="s">
        <v>11240</v>
      </c>
      <c r="E16066" s="179">
        <v>37845</v>
      </c>
      <c r="F16066" s="180">
        <v>0</v>
      </c>
      <c r="G16066" s="180">
        <v>14588.88</v>
      </c>
      <c r="H16066" s="180">
        <v>9725.92</v>
      </c>
      <c r="I16066" s="180">
        <f t="shared" si="500"/>
        <v>24314.799999999999</v>
      </c>
      <c r="J16066" s="177" t="str">
        <f t="shared" si="501"/>
        <v>Date &gt; 1920</v>
      </c>
    </row>
    <row r="16067" spans="1:10" x14ac:dyDescent="0.3">
      <c r="A16067" s="178" t="s">
        <v>3565</v>
      </c>
      <c r="B16067" s="178" t="s">
        <v>33</v>
      </c>
      <c r="C16067" s="178" t="s">
        <v>3639</v>
      </c>
      <c r="D16067" s="178" t="s">
        <v>11240</v>
      </c>
      <c r="E16067" s="179">
        <v>37921</v>
      </c>
      <c r="F16067" s="180">
        <v>0</v>
      </c>
      <c r="G16067" s="180">
        <v>48749.17</v>
      </c>
      <c r="H16067" s="180">
        <v>33765.21</v>
      </c>
      <c r="I16067" s="180">
        <f t="shared" si="500"/>
        <v>82514.38</v>
      </c>
      <c r="J16067" s="177" t="str">
        <f t="shared" si="501"/>
        <v>Date &gt; 1920</v>
      </c>
    </row>
    <row r="16068" spans="1:10" x14ac:dyDescent="0.3">
      <c r="A16068" s="178" t="s">
        <v>3565</v>
      </c>
      <c r="B16068" s="178" t="s">
        <v>33</v>
      </c>
      <c r="C16068" s="178" t="s">
        <v>3639</v>
      </c>
      <c r="D16068" s="178" t="s">
        <v>11241</v>
      </c>
      <c r="E16068" s="179">
        <v>37932</v>
      </c>
      <c r="F16068" s="180">
        <v>0</v>
      </c>
      <c r="G16068" s="180">
        <v>33660</v>
      </c>
      <c r="H16068" s="180">
        <v>22440</v>
      </c>
      <c r="I16068" s="180">
        <f t="shared" si="500"/>
        <v>56100</v>
      </c>
      <c r="J16068" s="177" t="str">
        <f t="shared" si="501"/>
        <v>Date &gt; 1920</v>
      </c>
    </row>
    <row r="16069" spans="1:10" x14ac:dyDescent="0.3">
      <c r="A16069" s="178" t="s">
        <v>3565</v>
      </c>
      <c r="B16069" s="178" t="s">
        <v>33</v>
      </c>
      <c r="C16069" s="178" t="s">
        <v>3639</v>
      </c>
      <c r="D16069" s="178" t="s">
        <v>11241</v>
      </c>
      <c r="E16069" s="179">
        <v>37970</v>
      </c>
      <c r="F16069" s="180">
        <v>0</v>
      </c>
      <c r="G16069" s="180">
        <v>6540</v>
      </c>
      <c r="H16069" s="180">
        <v>-3680.99</v>
      </c>
      <c r="I16069" s="180">
        <f t="shared" ref="I16069:I16132" si="502">SUM(F16069:H16069)</f>
        <v>2859.01</v>
      </c>
      <c r="J16069" s="177" t="str">
        <f t="shared" ref="J16069:J16132" si="503">IF(OR(YEAR(E16069)&gt; 1920, ISBLANK(E16069)), "Date &gt; 1920", "Sketchy date")</f>
        <v>Date &gt; 1920</v>
      </c>
    </row>
    <row r="16070" spans="1:10" x14ac:dyDescent="0.3">
      <c r="A16070" s="178" t="s">
        <v>3565</v>
      </c>
      <c r="B16070" s="178" t="s">
        <v>33</v>
      </c>
      <c r="C16070" s="178" t="s">
        <v>3639</v>
      </c>
      <c r="D16070" s="178" t="s">
        <v>11241</v>
      </c>
      <c r="E16070" s="179">
        <v>38030</v>
      </c>
      <c r="F16070" s="180">
        <v>0</v>
      </c>
      <c r="G16070" s="180">
        <v>3718.03</v>
      </c>
      <c r="H16070" s="180">
        <v>63</v>
      </c>
      <c r="I16070" s="180">
        <f t="shared" si="502"/>
        <v>3781.03</v>
      </c>
      <c r="J16070" s="177" t="str">
        <f t="shared" si="503"/>
        <v>Date &gt; 1920</v>
      </c>
    </row>
    <row r="16071" spans="1:10" x14ac:dyDescent="0.3">
      <c r="A16071" s="178" t="s">
        <v>3565</v>
      </c>
      <c r="B16071" s="178" t="s">
        <v>33</v>
      </c>
      <c r="C16071" s="178" t="s">
        <v>3639</v>
      </c>
      <c r="D16071" s="178" t="s">
        <v>11242</v>
      </c>
      <c r="E16071" s="179">
        <v>38000</v>
      </c>
      <c r="F16071" s="180">
        <v>0</v>
      </c>
      <c r="G16071" s="180">
        <v>14852.46</v>
      </c>
      <c r="H16071" s="180">
        <v>6365.34</v>
      </c>
      <c r="I16071" s="180">
        <f t="shared" si="502"/>
        <v>21217.8</v>
      </c>
      <c r="J16071" s="177" t="str">
        <f t="shared" si="503"/>
        <v>Date &gt; 1920</v>
      </c>
    </row>
    <row r="16072" spans="1:10" x14ac:dyDescent="0.3">
      <c r="A16072" s="178" t="s">
        <v>3565</v>
      </c>
      <c r="B16072" s="178" t="s">
        <v>33</v>
      </c>
      <c r="C16072" s="178" t="s">
        <v>3639</v>
      </c>
      <c r="D16072" s="178" t="s">
        <v>11243</v>
      </c>
      <c r="E16072" s="179">
        <v>38254</v>
      </c>
      <c r="F16072" s="180">
        <v>406630</v>
      </c>
      <c r="G16072" s="180">
        <v>120041.92</v>
      </c>
      <c r="H16072" s="180">
        <v>72848.14</v>
      </c>
      <c r="I16072" s="180">
        <f t="shared" si="502"/>
        <v>599520.06000000006</v>
      </c>
      <c r="J16072" s="177" t="str">
        <f t="shared" si="503"/>
        <v>Date &gt; 1920</v>
      </c>
    </row>
    <row r="16073" spans="1:10" x14ac:dyDescent="0.3">
      <c r="A16073" s="178" t="s">
        <v>3565</v>
      </c>
      <c r="B16073" s="178" t="s">
        <v>33</v>
      </c>
      <c r="C16073" s="178" t="s">
        <v>3639</v>
      </c>
      <c r="D16073" s="178" t="s">
        <v>11243</v>
      </c>
      <c r="E16073" s="179">
        <v>38275</v>
      </c>
      <c r="F16073" s="180">
        <v>174608</v>
      </c>
      <c r="G16073" s="180">
        <v>37944.769999999997</v>
      </c>
      <c r="H16073" s="180">
        <v>25452.23</v>
      </c>
      <c r="I16073" s="180">
        <f t="shared" si="502"/>
        <v>238005</v>
      </c>
      <c r="J16073" s="177" t="str">
        <f t="shared" si="503"/>
        <v>Date &gt; 1920</v>
      </c>
    </row>
    <row r="16074" spans="1:10" x14ac:dyDescent="0.3">
      <c r="A16074" s="178" t="s">
        <v>3565</v>
      </c>
      <c r="B16074" s="178" t="s">
        <v>33</v>
      </c>
      <c r="C16074" s="178" t="s">
        <v>3639</v>
      </c>
      <c r="D16074" s="178" t="s">
        <v>11243</v>
      </c>
      <c r="E16074" s="179">
        <v>38300</v>
      </c>
      <c r="F16074" s="180">
        <v>313517</v>
      </c>
      <c r="G16074" s="180">
        <v>60885.45</v>
      </c>
      <c r="H16074" s="180">
        <v>42594.49</v>
      </c>
      <c r="I16074" s="180">
        <f t="shared" si="502"/>
        <v>416996.94</v>
      </c>
      <c r="J16074" s="177" t="str">
        <f t="shared" si="503"/>
        <v>Date &gt; 1920</v>
      </c>
    </row>
    <row r="16075" spans="1:10" x14ac:dyDescent="0.3">
      <c r="A16075" s="178" t="s">
        <v>3565</v>
      </c>
      <c r="B16075" s="178" t="s">
        <v>33</v>
      </c>
      <c r="C16075" s="178" t="s">
        <v>3639</v>
      </c>
      <c r="D16075" s="178" t="s">
        <v>11243</v>
      </c>
      <c r="E16075" s="179">
        <v>38337</v>
      </c>
      <c r="F16075" s="180">
        <v>803368</v>
      </c>
      <c r="G16075" s="180">
        <v>88199.41</v>
      </c>
      <c r="H16075" s="180">
        <v>80083.09</v>
      </c>
      <c r="I16075" s="180">
        <f t="shared" si="502"/>
        <v>971650.5</v>
      </c>
      <c r="J16075" s="177" t="str">
        <f t="shared" si="503"/>
        <v>Date &gt; 1920</v>
      </c>
    </row>
    <row r="16076" spans="1:10" x14ac:dyDescent="0.3">
      <c r="A16076" s="178" t="s">
        <v>3565</v>
      </c>
      <c r="B16076" s="178" t="s">
        <v>33</v>
      </c>
      <c r="C16076" s="178" t="s">
        <v>3639</v>
      </c>
      <c r="D16076" s="178" t="s">
        <v>11243</v>
      </c>
      <c r="E16076" s="179">
        <v>38371</v>
      </c>
      <c r="F16076" s="180">
        <v>495817</v>
      </c>
      <c r="G16076" s="180">
        <v>187290.87</v>
      </c>
      <c r="H16076" s="180">
        <v>106362.62</v>
      </c>
      <c r="I16076" s="180">
        <f t="shared" si="502"/>
        <v>789470.49</v>
      </c>
      <c r="J16076" s="177" t="str">
        <f t="shared" si="503"/>
        <v>Date &gt; 1920</v>
      </c>
    </row>
    <row r="16077" spans="1:10" x14ac:dyDescent="0.3">
      <c r="A16077" s="178" t="s">
        <v>3565</v>
      </c>
      <c r="B16077" s="178" t="s">
        <v>33</v>
      </c>
      <c r="C16077" s="178" t="s">
        <v>3639</v>
      </c>
      <c r="D16077" s="178" t="s">
        <v>11243</v>
      </c>
      <c r="E16077" s="179">
        <v>38489</v>
      </c>
      <c r="F16077" s="180">
        <v>58288</v>
      </c>
      <c r="G16077" s="180">
        <v>24937.5</v>
      </c>
      <c r="H16077" s="180">
        <v>13755.42</v>
      </c>
      <c r="I16077" s="180">
        <f t="shared" si="502"/>
        <v>96980.92</v>
      </c>
      <c r="J16077" s="177" t="str">
        <f t="shared" si="503"/>
        <v>Date &gt; 1920</v>
      </c>
    </row>
    <row r="16078" spans="1:10" x14ac:dyDescent="0.3">
      <c r="A16078" s="178" t="s">
        <v>3565</v>
      </c>
      <c r="B16078" s="178" t="s">
        <v>33</v>
      </c>
      <c r="C16078" s="178" t="s">
        <v>3639</v>
      </c>
      <c r="D16078" s="178" t="s">
        <v>11243</v>
      </c>
      <c r="E16078" s="179">
        <v>38524</v>
      </c>
      <c r="F16078" s="180">
        <v>166316</v>
      </c>
      <c r="G16078" s="180">
        <v>16241.86</v>
      </c>
      <c r="H16078" s="180">
        <v>15714.78</v>
      </c>
      <c r="I16078" s="180">
        <f t="shared" si="502"/>
        <v>198272.63999999998</v>
      </c>
      <c r="J16078" s="177" t="str">
        <f t="shared" si="503"/>
        <v>Date &gt; 1920</v>
      </c>
    </row>
    <row r="16079" spans="1:10" x14ac:dyDescent="0.3">
      <c r="A16079" s="178" t="s">
        <v>3565</v>
      </c>
      <c r="B16079" s="178" t="s">
        <v>33</v>
      </c>
      <c r="C16079" s="178" t="s">
        <v>3639</v>
      </c>
      <c r="D16079" s="178" t="s">
        <v>11243</v>
      </c>
      <c r="E16079" s="179">
        <v>38546</v>
      </c>
      <c r="F16079" s="180">
        <v>1871010</v>
      </c>
      <c r="G16079" s="180">
        <v>664458.22</v>
      </c>
      <c r="H16079" s="180">
        <v>424561.81</v>
      </c>
      <c r="I16079" s="180">
        <f t="shared" si="502"/>
        <v>2960030.03</v>
      </c>
      <c r="J16079" s="177" t="str">
        <f t="shared" si="503"/>
        <v>Date &gt; 1920</v>
      </c>
    </row>
    <row r="16080" spans="1:10" x14ac:dyDescent="0.3">
      <c r="A16080" s="178" t="s">
        <v>3565</v>
      </c>
      <c r="B16080" s="178" t="s">
        <v>33</v>
      </c>
      <c r="C16080" s="178" t="s">
        <v>3639</v>
      </c>
      <c r="D16080" s="178" t="s">
        <v>11243</v>
      </c>
      <c r="E16080" s="179">
        <v>38575</v>
      </c>
      <c r="F16080" s="180">
        <v>122779</v>
      </c>
      <c r="G16080" s="180">
        <v>0</v>
      </c>
      <c r="H16080" s="180">
        <v>6461.79</v>
      </c>
      <c r="I16080" s="180">
        <f t="shared" si="502"/>
        <v>129240.79</v>
      </c>
      <c r="J16080" s="177" t="str">
        <f t="shared" si="503"/>
        <v>Date &gt; 1920</v>
      </c>
    </row>
    <row r="16081" spans="1:10" x14ac:dyDescent="0.3">
      <c r="A16081" s="178" t="s">
        <v>3565</v>
      </c>
      <c r="B16081" s="178" t="s">
        <v>33</v>
      </c>
      <c r="C16081" s="178" t="s">
        <v>3639</v>
      </c>
      <c r="D16081" s="178" t="s">
        <v>11243</v>
      </c>
      <c r="E16081" s="179">
        <v>38623</v>
      </c>
      <c r="F16081" s="180">
        <v>446367</v>
      </c>
      <c r="G16081" s="180">
        <v>0</v>
      </c>
      <c r="H16081" s="180">
        <v>9672.82</v>
      </c>
      <c r="I16081" s="180">
        <f t="shared" si="502"/>
        <v>456039.82</v>
      </c>
      <c r="J16081" s="177" t="str">
        <f t="shared" si="503"/>
        <v>Date &gt; 1920</v>
      </c>
    </row>
    <row r="16082" spans="1:10" x14ac:dyDescent="0.3">
      <c r="A16082" s="178" t="s">
        <v>3565</v>
      </c>
      <c r="B16082" s="178" t="s">
        <v>33</v>
      </c>
      <c r="C16082" s="178" t="s">
        <v>3639</v>
      </c>
      <c r="D16082" s="178" t="s">
        <v>11243</v>
      </c>
      <c r="E16082" s="179">
        <v>38716</v>
      </c>
      <c r="F16082" s="180">
        <v>209004</v>
      </c>
      <c r="G16082" s="180">
        <v>0</v>
      </c>
      <c r="H16082" s="180">
        <v>30438.63</v>
      </c>
      <c r="I16082" s="180">
        <f t="shared" si="502"/>
        <v>239442.63</v>
      </c>
      <c r="J16082" s="177" t="str">
        <f t="shared" si="503"/>
        <v>Date &gt; 1920</v>
      </c>
    </row>
    <row r="16083" spans="1:10" x14ac:dyDescent="0.3">
      <c r="A16083" s="178" t="s">
        <v>3565</v>
      </c>
      <c r="B16083" s="178" t="s">
        <v>33</v>
      </c>
      <c r="C16083" s="178" t="s">
        <v>3639</v>
      </c>
      <c r="D16083" s="178" t="s">
        <v>11243</v>
      </c>
      <c r="E16083" s="179">
        <v>38772</v>
      </c>
      <c r="F16083" s="180">
        <v>0</v>
      </c>
      <c r="G16083" s="180">
        <v>0</v>
      </c>
      <c r="H16083" s="180">
        <v>108391</v>
      </c>
      <c r="I16083" s="180">
        <f t="shared" si="502"/>
        <v>108391</v>
      </c>
      <c r="J16083" s="177" t="str">
        <f t="shared" si="503"/>
        <v>Date &gt; 1920</v>
      </c>
    </row>
    <row r="16084" spans="1:10" x14ac:dyDescent="0.3">
      <c r="A16084" s="178" t="s">
        <v>3565</v>
      </c>
      <c r="B16084" s="178" t="s">
        <v>33</v>
      </c>
      <c r="C16084" s="178" t="s">
        <v>3639</v>
      </c>
      <c r="D16084" s="178" t="s">
        <v>11243</v>
      </c>
      <c r="E16084" s="179">
        <v>38784</v>
      </c>
      <c r="F16084" s="180">
        <v>1531</v>
      </c>
      <c r="G16084" s="180">
        <v>0</v>
      </c>
      <c r="H16084" s="180">
        <v>-404.2</v>
      </c>
      <c r="I16084" s="180">
        <f t="shared" si="502"/>
        <v>1126.8</v>
      </c>
      <c r="J16084" s="177" t="str">
        <f t="shared" si="503"/>
        <v>Date &gt; 1920</v>
      </c>
    </row>
    <row r="16085" spans="1:10" x14ac:dyDescent="0.3">
      <c r="A16085" s="178" t="s">
        <v>3565</v>
      </c>
      <c r="B16085" s="178" t="s">
        <v>33</v>
      </c>
      <c r="C16085" s="178" t="s">
        <v>3639</v>
      </c>
      <c r="D16085" s="178" t="s">
        <v>11244</v>
      </c>
      <c r="E16085" s="179">
        <v>38254</v>
      </c>
      <c r="F16085" s="180">
        <v>0</v>
      </c>
      <c r="G16085" s="180">
        <v>5639.77</v>
      </c>
      <c r="H16085" s="180">
        <v>2465.2199999999998</v>
      </c>
      <c r="I16085" s="180">
        <f t="shared" si="502"/>
        <v>8104.99</v>
      </c>
      <c r="J16085" s="177" t="str">
        <f t="shared" si="503"/>
        <v>Date &gt; 1920</v>
      </c>
    </row>
    <row r="16086" spans="1:10" x14ac:dyDescent="0.3">
      <c r="A16086" s="178" t="s">
        <v>3565</v>
      </c>
      <c r="B16086" s="178" t="s">
        <v>33</v>
      </c>
      <c r="C16086" s="178" t="s">
        <v>3639</v>
      </c>
      <c r="D16086" s="178" t="s">
        <v>11244</v>
      </c>
      <c r="E16086" s="179">
        <v>38274</v>
      </c>
      <c r="F16086" s="180">
        <v>0</v>
      </c>
      <c r="G16086" s="180">
        <v>15703.76</v>
      </c>
      <c r="H16086" s="180">
        <v>8596.24</v>
      </c>
      <c r="I16086" s="180">
        <f t="shared" si="502"/>
        <v>24300</v>
      </c>
      <c r="J16086" s="177" t="str">
        <f t="shared" si="503"/>
        <v>Date &gt; 1920</v>
      </c>
    </row>
    <row r="16087" spans="1:10" x14ac:dyDescent="0.3">
      <c r="A16087" s="178" t="s">
        <v>3565</v>
      </c>
      <c r="B16087" s="178" t="s">
        <v>33</v>
      </c>
      <c r="C16087" s="178" t="s">
        <v>3639</v>
      </c>
      <c r="D16087" s="178" t="s">
        <v>11244</v>
      </c>
      <c r="E16087" s="179">
        <v>38300</v>
      </c>
      <c r="F16087" s="180">
        <v>0</v>
      </c>
      <c r="G16087" s="180">
        <v>151880.01</v>
      </c>
      <c r="H16087" s="180">
        <v>77608.210000000006</v>
      </c>
      <c r="I16087" s="180">
        <f t="shared" si="502"/>
        <v>229488.22000000003</v>
      </c>
      <c r="J16087" s="177" t="str">
        <f t="shared" si="503"/>
        <v>Date &gt; 1920</v>
      </c>
    </row>
    <row r="16088" spans="1:10" x14ac:dyDescent="0.3">
      <c r="A16088" s="178" t="s">
        <v>3565</v>
      </c>
      <c r="B16088" s="178" t="s">
        <v>33</v>
      </c>
      <c r="C16088" s="178" t="s">
        <v>3639</v>
      </c>
      <c r="D16088" s="178" t="s">
        <v>11244</v>
      </c>
      <c r="E16088" s="179">
        <v>38574</v>
      </c>
      <c r="F16088" s="180">
        <v>0</v>
      </c>
      <c r="G16088" s="180">
        <v>36036.92</v>
      </c>
      <c r="H16088" s="180">
        <v>23125.55</v>
      </c>
      <c r="I16088" s="180">
        <f t="shared" si="502"/>
        <v>59162.47</v>
      </c>
      <c r="J16088" s="177" t="str">
        <f t="shared" si="503"/>
        <v>Date &gt; 1920</v>
      </c>
    </row>
    <row r="16089" spans="1:10" x14ac:dyDescent="0.3">
      <c r="A16089" s="178" t="s">
        <v>3565</v>
      </c>
      <c r="B16089" s="178" t="s">
        <v>33</v>
      </c>
      <c r="C16089" s="178" t="s">
        <v>3639</v>
      </c>
      <c r="D16089" s="178" t="s">
        <v>11244</v>
      </c>
      <c r="E16089" s="179">
        <v>38617</v>
      </c>
      <c r="F16089" s="180">
        <v>0</v>
      </c>
      <c r="G16089" s="180">
        <v>21074.7</v>
      </c>
      <c r="H16089" s="180">
        <v>13690.37</v>
      </c>
      <c r="I16089" s="180">
        <f t="shared" si="502"/>
        <v>34765.07</v>
      </c>
      <c r="J16089" s="177" t="str">
        <f t="shared" si="503"/>
        <v>Date &gt; 1920</v>
      </c>
    </row>
    <row r="16090" spans="1:10" x14ac:dyDescent="0.3">
      <c r="A16090" s="178" t="s">
        <v>3565</v>
      </c>
      <c r="B16090" s="178" t="s">
        <v>33</v>
      </c>
      <c r="C16090" s="178" t="s">
        <v>3639</v>
      </c>
      <c r="D16090" s="178" t="s">
        <v>11245</v>
      </c>
      <c r="E16090" s="179">
        <v>38337</v>
      </c>
      <c r="F16090" s="180">
        <v>0</v>
      </c>
      <c r="G16090" s="180">
        <v>82591.710000000006</v>
      </c>
      <c r="H16090" s="180">
        <v>35396.449999999997</v>
      </c>
      <c r="I16090" s="180">
        <f t="shared" si="502"/>
        <v>117988.16</v>
      </c>
      <c r="J16090" s="177" t="str">
        <f t="shared" si="503"/>
        <v>Date &gt; 1920</v>
      </c>
    </row>
    <row r="16091" spans="1:10" x14ac:dyDescent="0.3">
      <c r="A16091" s="178" t="s">
        <v>3565</v>
      </c>
      <c r="B16091" s="178" t="s">
        <v>33</v>
      </c>
      <c r="C16091" s="178" t="s">
        <v>3639</v>
      </c>
      <c r="D16091" s="178" t="s">
        <v>11246</v>
      </c>
      <c r="E16091" s="179">
        <v>38454</v>
      </c>
      <c r="F16091" s="180">
        <v>244162</v>
      </c>
      <c r="G16091" s="180">
        <v>0</v>
      </c>
      <c r="H16091" s="180">
        <v>34086</v>
      </c>
      <c r="I16091" s="180">
        <f t="shared" si="502"/>
        <v>278248</v>
      </c>
      <c r="J16091" s="177" t="str">
        <f t="shared" si="503"/>
        <v>Date &gt; 1920</v>
      </c>
    </row>
    <row r="16092" spans="1:10" x14ac:dyDescent="0.3">
      <c r="A16092" s="178" t="s">
        <v>3565</v>
      </c>
      <c r="B16092" s="178" t="s">
        <v>33</v>
      </c>
      <c r="C16092" s="178" t="s">
        <v>3639</v>
      </c>
      <c r="D16092" s="178" t="s">
        <v>11246</v>
      </c>
      <c r="E16092" s="179">
        <v>38575</v>
      </c>
      <c r="F16092" s="180">
        <v>63483</v>
      </c>
      <c r="G16092" s="180">
        <v>0</v>
      </c>
      <c r="H16092" s="180">
        <v>0</v>
      </c>
      <c r="I16092" s="180">
        <f t="shared" si="502"/>
        <v>63483</v>
      </c>
      <c r="J16092" s="177" t="str">
        <f t="shared" si="503"/>
        <v>Date &gt; 1920</v>
      </c>
    </row>
    <row r="16093" spans="1:10" x14ac:dyDescent="0.3">
      <c r="A16093" s="178" t="s">
        <v>3565</v>
      </c>
      <c r="B16093" s="178" t="s">
        <v>33</v>
      </c>
      <c r="C16093" s="178" t="s">
        <v>3639</v>
      </c>
      <c r="D16093" s="178" t="s">
        <v>11246</v>
      </c>
      <c r="E16093" s="179">
        <v>38741</v>
      </c>
      <c r="F16093" s="180">
        <v>243200</v>
      </c>
      <c r="G16093" s="180">
        <v>0</v>
      </c>
      <c r="H16093" s="180">
        <v>0</v>
      </c>
      <c r="I16093" s="180">
        <f t="shared" si="502"/>
        <v>243200</v>
      </c>
      <c r="J16093" s="177" t="str">
        <f t="shared" si="503"/>
        <v>Date &gt; 1920</v>
      </c>
    </row>
    <row r="16094" spans="1:10" x14ac:dyDescent="0.3">
      <c r="A16094" s="178" t="s">
        <v>3565</v>
      </c>
      <c r="B16094" s="178" t="s">
        <v>33</v>
      </c>
      <c r="C16094" s="178" t="s">
        <v>3639</v>
      </c>
      <c r="D16094" s="178" t="s">
        <v>11246</v>
      </c>
      <c r="E16094" s="179">
        <v>38812</v>
      </c>
      <c r="F16094" s="180">
        <v>1877</v>
      </c>
      <c r="G16094" s="180">
        <v>0</v>
      </c>
      <c r="H16094" s="180">
        <v>0</v>
      </c>
      <c r="I16094" s="180">
        <f t="shared" si="502"/>
        <v>1877</v>
      </c>
      <c r="J16094" s="177" t="str">
        <f t="shared" si="503"/>
        <v>Date &gt; 1920</v>
      </c>
    </row>
    <row r="16095" spans="1:10" x14ac:dyDescent="0.3">
      <c r="A16095" s="178" t="s">
        <v>3565</v>
      </c>
      <c r="B16095" s="178" t="s">
        <v>33</v>
      </c>
      <c r="C16095" s="178" t="s">
        <v>3639</v>
      </c>
      <c r="D16095" s="178" t="s">
        <v>11246</v>
      </c>
      <c r="E16095" s="179">
        <v>39232</v>
      </c>
      <c r="F16095" s="180">
        <v>7778</v>
      </c>
      <c r="G16095" s="180">
        <v>0</v>
      </c>
      <c r="H16095" s="180">
        <v>-1394.12</v>
      </c>
      <c r="I16095" s="180">
        <f t="shared" si="502"/>
        <v>6383.88</v>
      </c>
      <c r="J16095" s="177" t="str">
        <f t="shared" si="503"/>
        <v>Date &gt; 1920</v>
      </c>
    </row>
    <row r="16096" spans="1:10" x14ac:dyDescent="0.3">
      <c r="A16096" s="178" t="s">
        <v>3565</v>
      </c>
      <c r="B16096" s="178" t="s">
        <v>33</v>
      </c>
      <c r="C16096" s="178" t="s">
        <v>3639</v>
      </c>
      <c r="D16096" s="178" t="s">
        <v>11246</v>
      </c>
      <c r="E16096" s="179">
        <v>39232</v>
      </c>
      <c r="F16096" s="180">
        <v>21767</v>
      </c>
      <c r="G16096" s="180">
        <v>0</v>
      </c>
      <c r="H16096" s="180">
        <v>0</v>
      </c>
      <c r="I16096" s="180">
        <f t="shared" si="502"/>
        <v>21767</v>
      </c>
      <c r="J16096" s="177" t="str">
        <f t="shared" si="503"/>
        <v>Date &gt; 1920</v>
      </c>
    </row>
    <row r="16097" spans="1:10" x14ac:dyDescent="0.3">
      <c r="A16097" s="178" t="s">
        <v>3565</v>
      </c>
      <c r="B16097" s="178" t="s">
        <v>33</v>
      </c>
      <c r="C16097" s="178" t="s">
        <v>3639</v>
      </c>
      <c r="D16097" s="178" t="s">
        <v>11246</v>
      </c>
      <c r="E16097" s="179">
        <v>39380</v>
      </c>
      <c r="F16097" s="180">
        <v>-21767</v>
      </c>
      <c r="G16097" s="180">
        <v>0</v>
      </c>
      <c r="H16097" s="180">
        <v>-770</v>
      </c>
      <c r="I16097" s="180">
        <f t="shared" si="502"/>
        <v>-22537</v>
      </c>
      <c r="J16097" s="177" t="str">
        <f t="shared" si="503"/>
        <v>Date &gt; 1920</v>
      </c>
    </row>
    <row r="16098" spans="1:10" x14ac:dyDescent="0.3">
      <c r="A16098" s="178" t="s">
        <v>3565</v>
      </c>
      <c r="B16098" s="178" t="s">
        <v>33</v>
      </c>
      <c r="C16098" s="178" t="s">
        <v>3639</v>
      </c>
      <c r="D16098" s="178" t="s">
        <v>11246</v>
      </c>
      <c r="E16098" s="179">
        <v>39380</v>
      </c>
      <c r="F16098" s="180">
        <v>37137</v>
      </c>
      <c r="G16098" s="180">
        <v>0</v>
      </c>
      <c r="H16098" s="180">
        <v>0</v>
      </c>
      <c r="I16098" s="180">
        <f t="shared" si="502"/>
        <v>37137</v>
      </c>
      <c r="J16098" s="177" t="str">
        <f t="shared" si="503"/>
        <v>Date &gt; 1920</v>
      </c>
    </row>
    <row r="16099" spans="1:10" x14ac:dyDescent="0.3">
      <c r="A16099" s="178" t="s">
        <v>3565</v>
      </c>
      <c r="B16099" s="178" t="s">
        <v>33</v>
      </c>
      <c r="C16099" s="178" t="s">
        <v>3639</v>
      </c>
      <c r="D16099" s="178" t="s">
        <v>11246</v>
      </c>
      <c r="E16099" s="179">
        <v>39436</v>
      </c>
      <c r="F16099" s="180">
        <v>8865</v>
      </c>
      <c r="G16099" s="180">
        <v>0</v>
      </c>
      <c r="H16099" s="180">
        <v>0</v>
      </c>
      <c r="I16099" s="180">
        <f t="shared" si="502"/>
        <v>8865</v>
      </c>
      <c r="J16099" s="177" t="str">
        <f t="shared" si="503"/>
        <v>Date &gt; 1920</v>
      </c>
    </row>
    <row r="16100" spans="1:10" x14ac:dyDescent="0.3">
      <c r="A16100" s="178" t="s">
        <v>3565</v>
      </c>
      <c r="B16100" s="178" t="s">
        <v>33</v>
      </c>
      <c r="C16100" s="178" t="s">
        <v>3639</v>
      </c>
      <c r="D16100" s="178" t="s">
        <v>11247</v>
      </c>
      <c r="E16100" s="179">
        <v>38657</v>
      </c>
      <c r="F16100" s="180">
        <v>1937704</v>
      </c>
      <c r="G16100" s="180">
        <v>38551.120000000003</v>
      </c>
      <c r="H16100" s="180">
        <v>118507.11</v>
      </c>
      <c r="I16100" s="180">
        <f t="shared" si="502"/>
        <v>2094762.2300000002</v>
      </c>
      <c r="J16100" s="177" t="str">
        <f t="shared" si="503"/>
        <v>Date &gt; 1920</v>
      </c>
    </row>
    <row r="16101" spans="1:10" x14ac:dyDescent="0.3">
      <c r="A16101" s="178" t="s">
        <v>3565</v>
      </c>
      <c r="B16101" s="178" t="s">
        <v>33</v>
      </c>
      <c r="C16101" s="178" t="s">
        <v>3639</v>
      </c>
      <c r="D16101" s="178" t="s">
        <v>11247</v>
      </c>
      <c r="E16101" s="179">
        <v>38678</v>
      </c>
      <c r="F16101" s="180">
        <v>1290741</v>
      </c>
      <c r="G16101" s="180">
        <v>21567.35</v>
      </c>
      <c r="H16101" s="180">
        <v>504971.89</v>
      </c>
      <c r="I16101" s="180">
        <f t="shared" si="502"/>
        <v>1817280.2400000002</v>
      </c>
      <c r="J16101" s="177" t="str">
        <f t="shared" si="503"/>
        <v>Date &gt; 1920</v>
      </c>
    </row>
    <row r="16102" spans="1:10" x14ac:dyDescent="0.3">
      <c r="A16102" s="178" t="s">
        <v>3565</v>
      </c>
      <c r="B16102" s="178" t="s">
        <v>33</v>
      </c>
      <c r="C16102" s="178" t="s">
        <v>3639</v>
      </c>
      <c r="D16102" s="178" t="s">
        <v>11247</v>
      </c>
      <c r="E16102" s="179">
        <v>38686</v>
      </c>
      <c r="F16102" s="180">
        <v>380496</v>
      </c>
      <c r="G16102" s="180">
        <v>45881.54</v>
      </c>
      <c r="H16102" s="180">
        <v>-388103.98</v>
      </c>
      <c r="I16102" s="180">
        <f t="shared" si="502"/>
        <v>38273.56</v>
      </c>
      <c r="J16102" s="177" t="str">
        <f t="shared" si="503"/>
        <v>Date &gt; 1920</v>
      </c>
    </row>
    <row r="16103" spans="1:10" x14ac:dyDescent="0.3">
      <c r="A16103" s="178" t="s">
        <v>3565</v>
      </c>
      <c r="B16103" s="178" t="s">
        <v>33</v>
      </c>
      <c r="C16103" s="178" t="s">
        <v>3639</v>
      </c>
      <c r="D16103" s="178" t="s">
        <v>11247</v>
      </c>
      <c r="E16103" s="179">
        <v>38716</v>
      </c>
      <c r="F16103" s="180">
        <v>837495</v>
      </c>
      <c r="G16103" s="180">
        <v>20016.45</v>
      </c>
      <c r="H16103" s="180">
        <v>52657.63</v>
      </c>
      <c r="I16103" s="180">
        <f t="shared" si="502"/>
        <v>910169.08</v>
      </c>
      <c r="J16103" s="177" t="str">
        <f t="shared" si="503"/>
        <v>Date &gt; 1920</v>
      </c>
    </row>
    <row r="16104" spans="1:10" x14ac:dyDescent="0.3">
      <c r="A16104" s="178" t="s">
        <v>3565</v>
      </c>
      <c r="B16104" s="178" t="s">
        <v>33</v>
      </c>
      <c r="C16104" s="178" t="s">
        <v>3639</v>
      </c>
      <c r="D16104" s="178" t="s">
        <v>11247</v>
      </c>
      <c r="E16104" s="179">
        <v>38716</v>
      </c>
      <c r="F16104" s="180">
        <v>31991</v>
      </c>
      <c r="G16104" s="180">
        <v>0</v>
      </c>
      <c r="H16104" s="180">
        <v>1684</v>
      </c>
      <c r="I16104" s="180">
        <f t="shared" si="502"/>
        <v>33675</v>
      </c>
      <c r="J16104" s="177" t="str">
        <f t="shared" si="503"/>
        <v>Date &gt; 1920</v>
      </c>
    </row>
    <row r="16105" spans="1:10" x14ac:dyDescent="0.3">
      <c r="A16105" s="178" t="s">
        <v>3565</v>
      </c>
      <c r="B16105" s="178" t="s">
        <v>33</v>
      </c>
      <c r="C16105" s="178" t="s">
        <v>3639</v>
      </c>
      <c r="D16105" s="178" t="s">
        <v>11247</v>
      </c>
      <c r="E16105" s="179">
        <v>38775</v>
      </c>
      <c r="F16105" s="180">
        <v>185569</v>
      </c>
      <c r="G16105" s="180">
        <v>29989.32</v>
      </c>
      <c r="H16105" s="180">
        <v>22619.3</v>
      </c>
      <c r="I16105" s="180">
        <f t="shared" si="502"/>
        <v>238177.62</v>
      </c>
      <c r="J16105" s="177" t="str">
        <f t="shared" si="503"/>
        <v>Date &gt; 1920</v>
      </c>
    </row>
    <row r="16106" spans="1:10" x14ac:dyDescent="0.3">
      <c r="A16106" s="178" t="s">
        <v>3565</v>
      </c>
      <c r="B16106" s="178" t="s">
        <v>33</v>
      </c>
      <c r="C16106" s="178" t="s">
        <v>3639</v>
      </c>
      <c r="D16106" s="178" t="s">
        <v>11247</v>
      </c>
      <c r="E16106" s="179">
        <v>38897</v>
      </c>
      <c r="F16106" s="180">
        <v>954114</v>
      </c>
      <c r="G16106" s="180">
        <v>262072.9</v>
      </c>
      <c r="H16106" s="180">
        <v>162533.44</v>
      </c>
      <c r="I16106" s="180">
        <f t="shared" si="502"/>
        <v>1378720.3399999999</v>
      </c>
      <c r="J16106" s="177" t="str">
        <f t="shared" si="503"/>
        <v>Date &gt; 1920</v>
      </c>
    </row>
    <row r="16107" spans="1:10" x14ac:dyDescent="0.3">
      <c r="A16107" s="178" t="s">
        <v>3565</v>
      </c>
      <c r="B16107" s="178" t="s">
        <v>33</v>
      </c>
      <c r="C16107" s="178" t="s">
        <v>3639</v>
      </c>
      <c r="D16107" s="178" t="s">
        <v>11247</v>
      </c>
      <c r="E16107" s="179">
        <v>38946</v>
      </c>
      <c r="F16107" s="180">
        <v>467084</v>
      </c>
      <c r="G16107" s="180">
        <v>175241.62</v>
      </c>
      <c r="H16107" s="180">
        <v>99687.82</v>
      </c>
      <c r="I16107" s="180">
        <f t="shared" si="502"/>
        <v>742013.43999999994</v>
      </c>
      <c r="J16107" s="177" t="str">
        <f t="shared" si="503"/>
        <v>Date &gt; 1920</v>
      </c>
    </row>
    <row r="16108" spans="1:10" x14ac:dyDescent="0.3">
      <c r="A16108" s="178" t="s">
        <v>3565</v>
      </c>
      <c r="B16108" s="178" t="s">
        <v>33</v>
      </c>
      <c r="C16108" s="178" t="s">
        <v>3639</v>
      </c>
      <c r="D16108" s="178" t="s">
        <v>11247</v>
      </c>
      <c r="E16108" s="179">
        <v>38960</v>
      </c>
      <c r="F16108" s="180">
        <v>19181</v>
      </c>
      <c r="G16108" s="180">
        <v>1613.54</v>
      </c>
      <c r="H16108" s="180">
        <v>1700.46</v>
      </c>
      <c r="I16108" s="180">
        <f t="shared" si="502"/>
        <v>22495</v>
      </c>
      <c r="J16108" s="177" t="str">
        <f t="shared" si="503"/>
        <v>Date &gt; 1920</v>
      </c>
    </row>
    <row r="16109" spans="1:10" x14ac:dyDescent="0.3">
      <c r="A16109" s="178" t="s">
        <v>3565</v>
      </c>
      <c r="B16109" s="178" t="s">
        <v>33</v>
      </c>
      <c r="C16109" s="178" t="s">
        <v>3639</v>
      </c>
      <c r="D16109" s="178" t="s">
        <v>11247</v>
      </c>
      <c r="E16109" s="179">
        <v>38986</v>
      </c>
      <c r="F16109" s="180">
        <v>57330</v>
      </c>
      <c r="G16109" s="180">
        <v>4996.25</v>
      </c>
      <c r="H16109" s="180">
        <v>5158.75</v>
      </c>
      <c r="I16109" s="180">
        <f t="shared" si="502"/>
        <v>67485</v>
      </c>
      <c r="J16109" s="177" t="str">
        <f t="shared" si="503"/>
        <v>Date &gt; 1920</v>
      </c>
    </row>
    <row r="16110" spans="1:10" x14ac:dyDescent="0.3">
      <c r="A16110" s="178" t="s">
        <v>3565</v>
      </c>
      <c r="B16110" s="178" t="s">
        <v>33</v>
      </c>
      <c r="C16110" s="178" t="s">
        <v>3639</v>
      </c>
      <c r="D16110" s="178" t="s">
        <v>11247</v>
      </c>
      <c r="E16110" s="179">
        <v>39049</v>
      </c>
      <c r="F16110" s="180">
        <v>445386</v>
      </c>
      <c r="G16110" s="180">
        <v>0</v>
      </c>
      <c r="H16110" s="180">
        <v>23442.400000000001</v>
      </c>
      <c r="I16110" s="180">
        <f t="shared" si="502"/>
        <v>468828.4</v>
      </c>
      <c r="J16110" s="177" t="str">
        <f t="shared" si="503"/>
        <v>Date &gt; 1920</v>
      </c>
    </row>
    <row r="16111" spans="1:10" x14ac:dyDescent="0.3">
      <c r="A16111" s="178" t="s">
        <v>3565</v>
      </c>
      <c r="B16111" s="178" t="s">
        <v>33</v>
      </c>
      <c r="C16111" s="178" t="s">
        <v>3639</v>
      </c>
      <c r="D16111" s="178" t="s">
        <v>11247</v>
      </c>
      <c r="E16111" s="179">
        <v>39140</v>
      </c>
      <c r="F16111" s="180">
        <v>195773</v>
      </c>
      <c r="G16111" s="180">
        <v>0</v>
      </c>
      <c r="H16111" s="180">
        <v>11505.39</v>
      </c>
      <c r="I16111" s="180">
        <f t="shared" si="502"/>
        <v>207278.39</v>
      </c>
      <c r="J16111" s="177" t="str">
        <f t="shared" si="503"/>
        <v>Date &gt; 1920</v>
      </c>
    </row>
    <row r="16112" spans="1:10" x14ac:dyDescent="0.3">
      <c r="A16112" s="178" t="s">
        <v>3565</v>
      </c>
      <c r="B16112" s="178" t="s">
        <v>33</v>
      </c>
      <c r="C16112" s="178" t="s">
        <v>3639</v>
      </c>
      <c r="D16112" s="178" t="s">
        <v>11247</v>
      </c>
      <c r="E16112" s="179">
        <v>39458</v>
      </c>
      <c r="F16112" s="180">
        <v>50000</v>
      </c>
      <c r="G16112" s="180">
        <v>-7929.88</v>
      </c>
      <c r="H16112" s="180">
        <v>3935.1</v>
      </c>
      <c r="I16112" s="180">
        <f t="shared" si="502"/>
        <v>46005.22</v>
      </c>
      <c r="J16112" s="177" t="str">
        <f t="shared" si="503"/>
        <v>Date &gt; 1920</v>
      </c>
    </row>
    <row r="16113" spans="1:10" x14ac:dyDescent="0.3">
      <c r="A16113" s="178" t="s">
        <v>3565</v>
      </c>
      <c r="B16113" s="178" t="s">
        <v>33</v>
      </c>
      <c r="C16113" s="178" t="s">
        <v>3639</v>
      </c>
      <c r="D16113" s="178" t="s">
        <v>11247</v>
      </c>
      <c r="E16113" s="179">
        <v>39700</v>
      </c>
      <c r="F16113" s="180">
        <v>28452</v>
      </c>
      <c r="G16113" s="180">
        <v>0</v>
      </c>
      <c r="H16113" s="180">
        <v>-4408.67</v>
      </c>
      <c r="I16113" s="180">
        <f t="shared" si="502"/>
        <v>24043.33</v>
      </c>
      <c r="J16113" s="177" t="str">
        <f t="shared" si="503"/>
        <v>Date &gt; 1920</v>
      </c>
    </row>
    <row r="16114" spans="1:10" x14ac:dyDescent="0.3">
      <c r="A16114" s="178" t="s">
        <v>3565</v>
      </c>
      <c r="B16114" s="178" t="s">
        <v>33</v>
      </c>
      <c r="C16114" s="178" t="s">
        <v>3639</v>
      </c>
      <c r="D16114" s="178" t="s">
        <v>11248</v>
      </c>
      <c r="E16114" s="179">
        <v>38952</v>
      </c>
      <c r="F16114" s="180">
        <v>441081</v>
      </c>
      <c r="G16114" s="180">
        <v>0</v>
      </c>
      <c r="H16114" s="180">
        <v>23215.9</v>
      </c>
      <c r="I16114" s="180">
        <f t="shared" si="502"/>
        <v>464296.9</v>
      </c>
      <c r="J16114" s="177" t="str">
        <f t="shared" si="503"/>
        <v>Date &gt; 1920</v>
      </c>
    </row>
    <row r="16115" spans="1:10" x14ac:dyDescent="0.3">
      <c r="A16115" s="178" t="s">
        <v>3565</v>
      </c>
      <c r="B16115" s="178" t="s">
        <v>33</v>
      </c>
      <c r="C16115" s="178" t="s">
        <v>3639</v>
      </c>
      <c r="D16115" s="178" t="s">
        <v>11248</v>
      </c>
      <c r="E16115" s="179">
        <v>38986</v>
      </c>
      <c r="F16115" s="180">
        <v>558919</v>
      </c>
      <c r="G16115" s="180">
        <v>0</v>
      </c>
      <c r="H16115" s="180">
        <v>30405.8</v>
      </c>
      <c r="I16115" s="180">
        <f t="shared" si="502"/>
        <v>589324.80000000005</v>
      </c>
      <c r="J16115" s="177" t="str">
        <f t="shared" si="503"/>
        <v>Date &gt; 1920</v>
      </c>
    </row>
    <row r="16116" spans="1:10" x14ac:dyDescent="0.3">
      <c r="A16116" s="178" t="s">
        <v>3565</v>
      </c>
      <c r="B16116" s="178" t="s">
        <v>33</v>
      </c>
      <c r="C16116" s="178" t="s">
        <v>3639</v>
      </c>
      <c r="D16116" s="178" t="s">
        <v>11248</v>
      </c>
      <c r="E16116" s="179">
        <v>39091</v>
      </c>
      <c r="F16116" s="180">
        <v>0</v>
      </c>
      <c r="G16116" s="180">
        <v>0</v>
      </c>
      <c r="H16116" s="180">
        <v>20705.53</v>
      </c>
      <c r="I16116" s="180">
        <f t="shared" si="502"/>
        <v>20705.53</v>
      </c>
      <c r="J16116" s="177" t="str">
        <f t="shared" si="503"/>
        <v>Date &gt; 1920</v>
      </c>
    </row>
    <row r="16117" spans="1:10" x14ac:dyDescent="0.3">
      <c r="A16117" s="178" t="s">
        <v>3565</v>
      </c>
      <c r="B16117" s="178" t="s">
        <v>33</v>
      </c>
      <c r="C16117" s="178" t="s">
        <v>3639</v>
      </c>
      <c r="D16117" s="178" t="s">
        <v>11248</v>
      </c>
      <c r="E16117" s="179">
        <v>39196</v>
      </c>
      <c r="F16117" s="180">
        <v>412201</v>
      </c>
      <c r="G16117" s="180">
        <v>0</v>
      </c>
      <c r="H16117" s="180">
        <v>0</v>
      </c>
      <c r="I16117" s="180">
        <f t="shared" si="502"/>
        <v>412201</v>
      </c>
      <c r="J16117" s="177" t="str">
        <f t="shared" si="503"/>
        <v>Date &gt; 1920</v>
      </c>
    </row>
    <row r="16118" spans="1:10" x14ac:dyDescent="0.3">
      <c r="A16118" s="178" t="s">
        <v>3565</v>
      </c>
      <c r="B16118" s="178" t="s">
        <v>33</v>
      </c>
      <c r="C16118" s="178" t="s">
        <v>3639</v>
      </c>
      <c r="D16118" s="178" t="s">
        <v>11248</v>
      </c>
      <c r="E16118" s="179">
        <v>39232</v>
      </c>
      <c r="F16118" s="180">
        <v>254899</v>
      </c>
      <c r="G16118" s="180">
        <v>0</v>
      </c>
      <c r="H16118" s="180">
        <v>13416.29</v>
      </c>
      <c r="I16118" s="180">
        <f t="shared" si="502"/>
        <v>268315.28999999998</v>
      </c>
      <c r="J16118" s="177" t="str">
        <f t="shared" si="503"/>
        <v>Date &gt; 1920</v>
      </c>
    </row>
    <row r="16119" spans="1:10" x14ac:dyDescent="0.3">
      <c r="A16119" s="178" t="s">
        <v>3565</v>
      </c>
      <c r="B16119" s="178" t="s">
        <v>33</v>
      </c>
      <c r="C16119" s="178" t="s">
        <v>3639</v>
      </c>
      <c r="D16119" s="178" t="s">
        <v>11248</v>
      </c>
      <c r="E16119" s="179">
        <v>39321</v>
      </c>
      <c r="F16119" s="180">
        <v>52081</v>
      </c>
      <c r="G16119" s="180">
        <v>0</v>
      </c>
      <c r="H16119" s="180">
        <v>2743.63</v>
      </c>
      <c r="I16119" s="180">
        <f t="shared" si="502"/>
        <v>54824.63</v>
      </c>
      <c r="J16119" s="177" t="str">
        <f t="shared" si="503"/>
        <v>Date &gt; 1920</v>
      </c>
    </row>
    <row r="16120" spans="1:10" x14ac:dyDescent="0.3">
      <c r="A16120" s="178" t="s">
        <v>3565</v>
      </c>
      <c r="B16120" s="178" t="s">
        <v>33</v>
      </c>
      <c r="C16120" s="178" t="s">
        <v>3639</v>
      </c>
      <c r="D16120" s="178" t="s">
        <v>11248</v>
      </c>
      <c r="E16120" s="179">
        <v>39532</v>
      </c>
      <c r="F16120" s="180">
        <v>15731</v>
      </c>
      <c r="G16120" s="180">
        <v>0</v>
      </c>
      <c r="H16120" s="180">
        <v>825.52</v>
      </c>
      <c r="I16120" s="180">
        <f t="shared" si="502"/>
        <v>16556.52</v>
      </c>
      <c r="J16120" s="177" t="str">
        <f t="shared" si="503"/>
        <v>Date &gt; 1920</v>
      </c>
    </row>
    <row r="16121" spans="1:10" x14ac:dyDescent="0.3">
      <c r="A16121" s="178" t="s">
        <v>3565</v>
      </c>
      <c r="B16121" s="178" t="s">
        <v>33</v>
      </c>
      <c r="C16121" s="178" t="s">
        <v>3639</v>
      </c>
      <c r="D16121" s="178" t="s">
        <v>11249</v>
      </c>
      <c r="E16121" s="179">
        <v>39429</v>
      </c>
      <c r="F16121" s="180">
        <v>211021</v>
      </c>
      <c r="G16121" s="180">
        <v>0</v>
      </c>
      <c r="H16121" s="180">
        <v>11633.57</v>
      </c>
      <c r="I16121" s="180">
        <f t="shared" si="502"/>
        <v>222654.57</v>
      </c>
      <c r="J16121" s="177" t="str">
        <f t="shared" si="503"/>
        <v>Date &gt; 1920</v>
      </c>
    </row>
    <row r="16122" spans="1:10" x14ac:dyDescent="0.3">
      <c r="A16122" s="178" t="s">
        <v>3565</v>
      </c>
      <c r="B16122" s="178" t="s">
        <v>33</v>
      </c>
      <c r="C16122" s="178" t="s">
        <v>3639</v>
      </c>
      <c r="D16122" s="178" t="s">
        <v>11249</v>
      </c>
      <c r="E16122" s="179">
        <v>39486</v>
      </c>
      <c r="F16122" s="180">
        <v>10000</v>
      </c>
      <c r="G16122" s="180">
        <v>0</v>
      </c>
      <c r="H16122" s="180">
        <v>0.01</v>
      </c>
      <c r="I16122" s="180">
        <f t="shared" si="502"/>
        <v>10000.01</v>
      </c>
      <c r="J16122" s="177" t="str">
        <f t="shared" si="503"/>
        <v>Date &gt; 1920</v>
      </c>
    </row>
    <row r="16123" spans="1:10" x14ac:dyDescent="0.3">
      <c r="A16123" s="178" t="s">
        <v>3565</v>
      </c>
      <c r="B16123" s="178" t="s">
        <v>33</v>
      </c>
      <c r="C16123" s="178" t="s">
        <v>3639</v>
      </c>
      <c r="D16123" s="178" t="s">
        <v>11250</v>
      </c>
      <c r="E16123" s="179">
        <v>39497</v>
      </c>
      <c r="F16123" s="180">
        <v>0</v>
      </c>
      <c r="G16123" s="180">
        <v>5520</v>
      </c>
      <c r="H16123" s="180">
        <v>1380</v>
      </c>
      <c r="I16123" s="180">
        <f t="shared" si="502"/>
        <v>6900</v>
      </c>
      <c r="J16123" s="177" t="str">
        <f t="shared" si="503"/>
        <v>Date &gt; 1920</v>
      </c>
    </row>
    <row r="16124" spans="1:10" x14ac:dyDescent="0.3">
      <c r="A16124" s="178" t="s">
        <v>3565</v>
      </c>
      <c r="B16124" s="178" t="s">
        <v>33</v>
      </c>
      <c r="C16124" s="178" t="s">
        <v>3639</v>
      </c>
      <c r="D16124" s="178" t="s">
        <v>11251</v>
      </c>
      <c r="E16124" s="179">
        <v>39658</v>
      </c>
      <c r="F16124" s="180">
        <v>485385</v>
      </c>
      <c r="G16124" s="180">
        <v>17629.689999999999</v>
      </c>
      <c r="H16124" s="180">
        <v>26475.09</v>
      </c>
      <c r="I16124" s="180">
        <f t="shared" si="502"/>
        <v>529489.78</v>
      </c>
      <c r="J16124" s="177" t="str">
        <f t="shared" si="503"/>
        <v>Date &gt; 1920</v>
      </c>
    </row>
    <row r="16125" spans="1:10" x14ac:dyDescent="0.3">
      <c r="A16125" s="178" t="s">
        <v>3565</v>
      </c>
      <c r="B16125" s="178" t="s">
        <v>33</v>
      </c>
      <c r="C16125" s="178" t="s">
        <v>3639</v>
      </c>
      <c r="D16125" s="178" t="s">
        <v>11251</v>
      </c>
      <c r="E16125" s="179">
        <v>39700</v>
      </c>
      <c r="F16125" s="180">
        <v>558091</v>
      </c>
      <c r="G16125" s="180">
        <v>0</v>
      </c>
      <c r="H16125" s="180">
        <v>29373.71</v>
      </c>
      <c r="I16125" s="180">
        <f t="shared" si="502"/>
        <v>587464.71</v>
      </c>
      <c r="J16125" s="177" t="str">
        <f t="shared" si="503"/>
        <v>Date &gt; 1920</v>
      </c>
    </row>
    <row r="16126" spans="1:10" x14ac:dyDescent="0.3">
      <c r="A16126" s="178" t="s">
        <v>3565</v>
      </c>
      <c r="B16126" s="178" t="s">
        <v>33</v>
      </c>
      <c r="C16126" s="178" t="s">
        <v>3639</v>
      </c>
      <c r="D16126" s="178" t="s">
        <v>11251</v>
      </c>
      <c r="E16126" s="179">
        <v>39736</v>
      </c>
      <c r="F16126" s="180">
        <v>915589</v>
      </c>
      <c r="G16126" s="180">
        <v>0</v>
      </c>
      <c r="H16126" s="180">
        <v>48189.16</v>
      </c>
      <c r="I16126" s="180">
        <f t="shared" si="502"/>
        <v>963778.16</v>
      </c>
      <c r="J16126" s="177" t="str">
        <f t="shared" si="503"/>
        <v>Date &gt; 1920</v>
      </c>
    </row>
    <row r="16127" spans="1:10" x14ac:dyDescent="0.3">
      <c r="A16127" s="178" t="s">
        <v>3565</v>
      </c>
      <c r="B16127" s="178" t="s">
        <v>33</v>
      </c>
      <c r="C16127" s="178" t="s">
        <v>3639</v>
      </c>
      <c r="D16127" s="178" t="s">
        <v>11251</v>
      </c>
      <c r="E16127" s="179">
        <v>39785</v>
      </c>
      <c r="F16127" s="180">
        <v>159963</v>
      </c>
      <c r="G16127" s="180">
        <v>0</v>
      </c>
      <c r="H16127" s="180">
        <v>8420.2099999999991</v>
      </c>
      <c r="I16127" s="180">
        <f t="shared" si="502"/>
        <v>168383.21</v>
      </c>
      <c r="J16127" s="177" t="str">
        <f t="shared" si="503"/>
        <v>Date &gt; 1920</v>
      </c>
    </row>
    <row r="16128" spans="1:10" x14ac:dyDescent="0.3">
      <c r="A16128" s="178" t="s">
        <v>3565</v>
      </c>
      <c r="B16128" s="178" t="s">
        <v>33</v>
      </c>
      <c r="C16128" s="178" t="s">
        <v>3639</v>
      </c>
      <c r="D16128" s="178" t="s">
        <v>11251</v>
      </c>
      <c r="E16128" s="179">
        <v>39820</v>
      </c>
      <c r="F16128" s="180">
        <v>28310</v>
      </c>
      <c r="G16128" s="180">
        <v>0</v>
      </c>
      <c r="H16128" s="180">
        <v>1489.24</v>
      </c>
      <c r="I16128" s="180">
        <f t="shared" si="502"/>
        <v>29799.24</v>
      </c>
      <c r="J16128" s="177" t="str">
        <f t="shared" si="503"/>
        <v>Date &gt; 1920</v>
      </c>
    </row>
    <row r="16129" spans="1:10" x14ac:dyDescent="0.3">
      <c r="A16129" s="178" t="s">
        <v>3565</v>
      </c>
      <c r="B16129" s="178" t="s">
        <v>33</v>
      </c>
      <c r="C16129" s="178" t="s">
        <v>3639</v>
      </c>
      <c r="D16129" s="178" t="s">
        <v>11251</v>
      </c>
      <c r="E16129" s="179">
        <v>39829</v>
      </c>
      <c r="F16129" s="180">
        <v>167924</v>
      </c>
      <c r="G16129" s="180">
        <v>10915.05</v>
      </c>
      <c r="H16129" s="180">
        <v>9412.48</v>
      </c>
      <c r="I16129" s="180">
        <f t="shared" si="502"/>
        <v>188251.53</v>
      </c>
      <c r="J16129" s="177" t="str">
        <f t="shared" si="503"/>
        <v>Date &gt; 1920</v>
      </c>
    </row>
    <row r="16130" spans="1:10" x14ac:dyDescent="0.3">
      <c r="A16130" s="178" t="s">
        <v>3565</v>
      </c>
      <c r="B16130" s="178" t="s">
        <v>33</v>
      </c>
      <c r="C16130" s="178" t="s">
        <v>3639</v>
      </c>
      <c r="D16130" s="178" t="s">
        <v>11251</v>
      </c>
      <c r="E16130" s="179">
        <v>39867</v>
      </c>
      <c r="F16130" s="180">
        <v>201694</v>
      </c>
      <c r="G16130" s="180">
        <v>0</v>
      </c>
      <c r="H16130" s="180">
        <v>10616</v>
      </c>
      <c r="I16130" s="180">
        <f t="shared" si="502"/>
        <v>212310</v>
      </c>
      <c r="J16130" s="177" t="str">
        <f t="shared" si="503"/>
        <v>Date &gt; 1920</v>
      </c>
    </row>
    <row r="16131" spans="1:10" x14ac:dyDescent="0.3">
      <c r="A16131" s="178" t="s">
        <v>3565</v>
      </c>
      <c r="B16131" s="178" t="s">
        <v>33</v>
      </c>
      <c r="C16131" s="178" t="s">
        <v>3639</v>
      </c>
      <c r="D16131" s="178" t="s">
        <v>11251</v>
      </c>
      <c r="E16131" s="179">
        <v>39925</v>
      </c>
      <c r="F16131" s="180">
        <v>-48093</v>
      </c>
      <c r="G16131" s="180">
        <v>64125</v>
      </c>
      <c r="H16131" s="180">
        <v>843</v>
      </c>
      <c r="I16131" s="180">
        <f t="shared" si="502"/>
        <v>16875</v>
      </c>
      <c r="J16131" s="177" t="str">
        <f t="shared" si="503"/>
        <v>Date &gt; 1920</v>
      </c>
    </row>
    <row r="16132" spans="1:10" x14ac:dyDescent="0.3">
      <c r="A16132" s="178" t="s">
        <v>3565</v>
      </c>
      <c r="B16132" s="178" t="s">
        <v>33</v>
      </c>
      <c r="C16132" s="178" t="s">
        <v>3639</v>
      </c>
      <c r="D16132" s="178" t="s">
        <v>11251</v>
      </c>
      <c r="E16132" s="179">
        <v>40044</v>
      </c>
      <c r="F16132" s="180">
        <v>10765</v>
      </c>
      <c r="G16132" s="180">
        <v>0</v>
      </c>
      <c r="H16132" s="180">
        <v>1093.3699999999999</v>
      </c>
      <c r="I16132" s="180">
        <f t="shared" si="502"/>
        <v>11858.369999999999</v>
      </c>
      <c r="J16132" s="177" t="str">
        <f t="shared" si="503"/>
        <v>Date &gt; 1920</v>
      </c>
    </row>
    <row r="16133" spans="1:10" x14ac:dyDescent="0.3">
      <c r="A16133" s="178" t="s">
        <v>3565</v>
      </c>
      <c r="B16133" s="178" t="s">
        <v>33</v>
      </c>
      <c r="C16133" s="178" t="s">
        <v>3639</v>
      </c>
      <c r="D16133" s="178" t="s">
        <v>11251</v>
      </c>
      <c r="E16133" s="179">
        <v>40136</v>
      </c>
      <c r="F16133" s="180">
        <v>10000</v>
      </c>
      <c r="G16133" s="180">
        <v>0</v>
      </c>
      <c r="H16133" s="180">
        <v>0</v>
      </c>
      <c r="I16133" s="180">
        <f t="shared" ref="I16133:I16196" si="504">SUM(F16133:H16133)</f>
        <v>10000</v>
      </c>
      <c r="J16133" s="177" t="str">
        <f t="shared" ref="J16133:J16196" si="505">IF(OR(YEAR(E16133)&gt; 1920, ISBLANK(E16133)), "Date &gt; 1920", "Sketchy date")</f>
        <v>Date &gt; 1920</v>
      </c>
    </row>
    <row r="16134" spans="1:10" x14ac:dyDescent="0.3">
      <c r="A16134" s="178" t="s">
        <v>3565</v>
      </c>
      <c r="B16134" s="178" t="s">
        <v>33</v>
      </c>
      <c r="C16134" s="178" t="s">
        <v>3639</v>
      </c>
      <c r="D16134" s="178" t="s">
        <v>11252</v>
      </c>
      <c r="E16134" s="179">
        <v>39657</v>
      </c>
      <c r="F16134" s="180">
        <v>0</v>
      </c>
      <c r="G16134" s="180">
        <v>7582.09</v>
      </c>
      <c r="H16134" s="180">
        <v>8167.45</v>
      </c>
      <c r="I16134" s="180">
        <f t="shared" si="504"/>
        <v>15749.54</v>
      </c>
      <c r="J16134" s="177" t="str">
        <f t="shared" si="505"/>
        <v>Date &gt; 1920</v>
      </c>
    </row>
    <row r="16135" spans="1:10" x14ac:dyDescent="0.3">
      <c r="A16135" s="178" t="s">
        <v>3565</v>
      </c>
      <c r="B16135" s="178" t="s">
        <v>33</v>
      </c>
      <c r="C16135" s="178" t="s">
        <v>3639</v>
      </c>
      <c r="D16135" s="178" t="s">
        <v>11252</v>
      </c>
      <c r="E16135" s="179">
        <v>39700</v>
      </c>
      <c r="F16135" s="180">
        <v>0</v>
      </c>
      <c r="G16135" s="180">
        <v>10971.4</v>
      </c>
      <c r="H16135" s="180">
        <v>30683.9</v>
      </c>
      <c r="I16135" s="180">
        <f t="shared" si="504"/>
        <v>41655.300000000003</v>
      </c>
      <c r="J16135" s="177" t="str">
        <f t="shared" si="505"/>
        <v>Date &gt; 1920</v>
      </c>
    </row>
    <row r="16136" spans="1:10" x14ac:dyDescent="0.3">
      <c r="A16136" s="178" t="s">
        <v>3565</v>
      </c>
      <c r="B16136" s="178" t="s">
        <v>33</v>
      </c>
      <c r="C16136" s="178" t="s">
        <v>3639</v>
      </c>
      <c r="D16136" s="178" t="s">
        <v>11252</v>
      </c>
      <c r="E16136" s="179">
        <v>39734</v>
      </c>
      <c r="F16136" s="180">
        <v>0</v>
      </c>
      <c r="G16136" s="180">
        <v>60605.31</v>
      </c>
      <c r="H16136" s="180">
        <v>410502.19</v>
      </c>
      <c r="I16136" s="180">
        <f t="shared" si="504"/>
        <v>471107.5</v>
      </c>
      <c r="J16136" s="177" t="str">
        <f t="shared" si="505"/>
        <v>Date &gt; 1920</v>
      </c>
    </row>
    <row r="16137" spans="1:10" x14ac:dyDescent="0.3">
      <c r="A16137" s="178" t="s">
        <v>3565</v>
      </c>
      <c r="B16137" s="178" t="s">
        <v>33</v>
      </c>
      <c r="C16137" s="178" t="s">
        <v>3639</v>
      </c>
      <c r="D16137" s="178" t="s">
        <v>11252</v>
      </c>
      <c r="E16137" s="179">
        <v>39769</v>
      </c>
      <c r="F16137" s="180">
        <v>0</v>
      </c>
      <c r="G16137" s="180">
        <v>14308.95</v>
      </c>
      <c r="H16137" s="180">
        <v>132583.94</v>
      </c>
      <c r="I16137" s="180">
        <f t="shared" si="504"/>
        <v>146892.89000000001</v>
      </c>
      <c r="J16137" s="177" t="str">
        <f t="shared" si="505"/>
        <v>Date &gt; 1920</v>
      </c>
    </row>
    <row r="16138" spans="1:10" x14ac:dyDescent="0.3">
      <c r="A16138" s="178" t="s">
        <v>3565</v>
      </c>
      <c r="B16138" s="178" t="s">
        <v>33</v>
      </c>
      <c r="C16138" s="178" t="s">
        <v>3639</v>
      </c>
      <c r="D16138" s="178" t="s">
        <v>11252</v>
      </c>
      <c r="E16138" s="179">
        <v>39813</v>
      </c>
      <c r="F16138" s="180">
        <v>0</v>
      </c>
      <c r="G16138" s="180">
        <v>28259.58</v>
      </c>
      <c r="H16138" s="180">
        <v>55178.94</v>
      </c>
      <c r="I16138" s="180">
        <f t="shared" si="504"/>
        <v>83438.52</v>
      </c>
      <c r="J16138" s="177" t="str">
        <f t="shared" si="505"/>
        <v>Date &gt; 1920</v>
      </c>
    </row>
    <row r="16139" spans="1:10" x14ac:dyDescent="0.3">
      <c r="A16139" s="178" t="s">
        <v>3565</v>
      </c>
      <c r="B16139" s="178" t="s">
        <v>33</v>
      </c>
      <c r="C16139" s="178" t="s">
        <v>3639</v>
      </c>
      <c r="D16139" s="178" t="s">
        <v>11253</v>
      </c>
      <c r="E16139" s="179">
        <v>39891</v>
      </c>
      <c r="F16139" s="180">
        <v>10263</v>
      </c>
      <c r="G16139" s="180">
        <v>0</v>
      </c>
      <c r="H16139" s="180">
        <v>540.97</v>
      </c>
      <c r="I16139" s="180">
        <f t="shared" si="504"/>
        <v>10803.97</v>
      </c>
      <c r="J16139" s="177" t="str">
        <f t="shared" si="505"/>
        <v>Date &gt; 1920</v>
      </c>
    </row>
    <row r="16140" spans="1:10" x14ac:dyDescent="0.3">
      <c r="A16140" s="178" t="s">
        <v>3565</v>
      </c>
      <c r="B16140" s="178" t="s">
        <v>33</v>
      </c>
      <c r="C16140" s="178" t="s">
        <v>3639</v>
      </c>
      <c r="D16140" s="178" t="s">
        <v>11253</v>
      </c>
      <c r="E16140" s="179">
        <v>39946</v>
      </c>
      <c r="F16140" s="180">
        <v>118372</v>
      </c>
      <c r="G16140" s="180">
        <v>0</v>
      </c>
      <c r="H16140" s="180">
        <v>6229.34</v>
      </c>
      <c r="I16140" s="180">
        <f t="shared" si="504"/>
        <v>124601.34</v>
      </c>
      <c r="J16140" s="177" t="str">
        <f t="shared" si="505"/>
        <v>Date &gt; 1920</v>
      </c>
    </row>
    <row r="16141" spans="1:10" x14ac:dyDescent="0.3">
      <c r="A16141" s="178" t="s">
        <v>3565</v>
      </c>
      <c r="B16141" s="178" t="s">
        <v>33</v>
      </c>
      <c r="C16141" s="178" t="s">
        <v>3639</v>
      </c>
      <c r="D16141" s="178" t="s">
        <v>11253</v>
      </c>
      <c r="E16141" s="179">
        <v>39989</v>
      </c>
      <c r="F16141" s="180">
        <v>677118</v>
      </c>
      <c r="G16141" s="180">
        <v>0</v>
      </c>
      <c r="H16141" s="180">
        <v>35638.75</v>
      </c>
      <c r="I16141" s="180">
        <f t="shared" si="504"/>
        <v>712756.75</v>
      </c>
      <c r="J16141" s="177" t="str">
        <f t="shared" si="505"/>
        <v>Date &gt; 1920</v>
      </c>
    </row>
    <row r="16142" spans="1:10" x14ac:dyDescent="0.3">
      <c r="A16142" s="178" t="s">
        <v>3565</v>
      </c>
      <c r="B16142" s="178" t="s">
        <v>33</v>
      </c>
      <c r="C16142" s="178" t="s">
        <v>3639</v>
      </c>
      <c r="D16142" s="178" t="s">
        <v>11253</v>
      </c>
      <c r="E16142" s="179">
        <v>40024</v>
      </c>
      <c r="F16142" s="180">
        <v>176273</v>
      </c>
      <c r="G16142" s="180">
        <v>0</v>
      </c>
      <c r="H16142" s="180">
        <v>11907.94</v>
      </c>
      <c r="I16142" s="180">
        <f t="shared" si="504"/>
        <v>188180.94</v>
      </c>
      <c r="J16142" s="177" t="str">
        <f t="shared" si="505"/>
        <v>Date &gt; 1920</v>
      </c>
    </row>
    <row r="16143" spans="1:10" x14ac:dyDescent="0.3">
      <c r="A16143" s="178" t="s">
        <v>3565</v>
      </c>
      <c r="B16143" s="178" t="s">
        <v>33</v>
      </c>
      <c r="C16143" s="178" t="s">
        <v>3639</v>
      </c>
      <c r="D16143" s="178" t="s">
        <v>11253</v>
      </c>
      <c r="E16143" s="179">
        <v>40079</v>
      </c>
      <c r="F16143" s="180">
        <v>50000</v>
      </c>
      <c r="G16143" s="180">
        <v>0</v>
      </c>
      <c r="H16143" s="180">
        <v>3436.13</v>
      </c>
      <c r="I16143" s="180">
        <f t="shared" si="504"/>
        <v>53436.13</v>
      </c>
      <c r="J16143" s="177" t="str">
        <f t="shared" si="505"/>
        <v>Date &gt; 1920</v>
      </c>
    </row>
    <row r="16144" spans="1:10" x14ac:dyDescent="0.3">
      <c r="A16144" s="178" t="s">
        <v>3565</v>
      </c>
      <c r="B16144" s="178" t="s">
        <v>33</v>
      </c>
      <c r="C16144" s="178" t="s">
        <v>3639</v>
      </c>
      <c r="D16144" s="178" t="s">
        <v>11253</v>
      </c>
      <c r="E16144" s="179">
        <v>40079</v>
      </c>
      <c r="F16144" s="180">
        <v>65271</v>
      </c>
      <c r="G16144" s="180">
        <v>0</v>
      </c>
      <c r="H16144" s="180">
        <v>0</v>
      </c>
      <c r="I16144" s="180">
        <f t="shared" si="504"/>
        <v>65271</v>
      </c>
      <c r="J16144" s="177" t="str">
        <f t="shared" si="505"/>
        <v>Date &gt; 1920</v>
      </c>
    </row>
    <row r="16145" spans="1:10" x14ac:dyDescent="0.3">
      <c r="A16145" s="178" t="s">
        <v>3565</v>
      </c>
      <c r="B16145" s="178" t="s">
        <v>33</v>
      </c>
      <c r="C16145" s="178" t="s">
        <v>3639</v>
      </c>
      <c r="D16145" s="178" t="s">
        <v>11254</v>
      </c>
      <c r="E16145" s="179">
        <v>39934</v>
      </c>
      <c r="F16145" s="180">
        <v>149301</v>
      </c>
      <c r="G16145" s="180">
        <v>0</v>
      </c>
      <c r="H16145" s="180">
        <v>7858.93</v>
      </c>
      <c r="I16145" s="180">
        <f t="shared" si="504"/>
        <v>157159.93</v>
      </c>
      <c r="J16145" s="177" t="str">
        <f t="shared" si="505"/>
        <v>Date &gt; 1920</v>
      </c>
    </row>
    <row r="16146" spans="1:10" x14ac:dyDescent="0.3">
      <c r="A16146" s="178" t="s">
        <v>3565</v>
      </c>
      <c r="B16146" s="178" t="s">
        <v>33</v>
      </c>
      <c r="C16146" s="178" t="s">
        <v>3639</v>
      </c>
      <c r="D16146" s="178" t="s">
        <v>11254</v>
      </c>
      <c r="E16146" s="179">
        <v>39956</v>
      </c>
      <c r="F16146" s="180">
        <v>547333</v>
      </c>
      <c r="G16146" s="180">
        <v>0</v>
      </c>
      <c r="H16146" s="180">
        <v>28807.42</v>
      </c>
      <c r="I16146" s="180">
        <f t="shared" si="504"/>
        <v>576140.42000000004</v>
      </c>
      <c r="J16146" s="177" t="str">
        <f t="shared" si="505"/>
        <v>Date &gt; 1920</v>
      </c>
    </row>
    <row r="16147" spans="1:10" x14ac:dyDescent="0.3">
      <c r="A16147" s="178" t="s">
        <v>3565</v>
      </c>
      <c r="B16147" s="178" t="s">
        <v>33</v>
      </c>
      <c r="C16147" s="178" t="s">
        <v>3639</v>
      </c>
      <c r="D16147" s="178" t="s">
        <v>11254</v>
      </c>
      <c r="E16147" s="179">
        <v>39974</v>
      </c>
      <c r="F16147" s="180">
        <v>2225421</v>
      </c>
      <c r="G16147" s="180">
        <v>0</v>
      </c>
      <c r="H16147" s="180">
        <v>117128.26</v>
      </c>
      <c r="I16147" s="180">
        <f t="shared" si="504"/>
        <v>2342549.2599999998</v>
      </c>
      <c r="J16147" s="177" t="str">
        <f t="shared" si="505"/>
        <v>Date &gt; 1920</v>
      </c>
    </row>
    <row r="16148" spans="1:10" x14ac:dyDescent="0.3">
      <c r="A16148" s="178" t="s">
        <v>3565</v>
      </c>
      <c r="B16148" s="178" t="s">
        <v>33</v>
      </c>
      <c r="C16148" s="178" t="s">
        <v>3639</v>
      </c>
      <c r="D16148" s="178" t="s">
        <v>11254</v>
      </c>
      <c r="E16148" s="179">
        <v>40024</v>
      </c>
      <c r="F16148" s="180">
        <v>139793</v>
      </c>
      <c r="G16148" s="180">
        <v>0</v>
      </c>
      <c r="H16148" s="180">
        <v>7357</v>
      </c>
      <c r="I16148" s="180">
        <f t="shared" si="504"/>
        <v>147150</v>
      </c>
      <c r="J16148" s="177" t="str">
        <f t="shared" si="505"/>
        <v>Date &gt; 1920</v>
      </c>
    </row>
    <row r="16149" spans="1:10" x14ac:dyDescent="0.3">
      <c r="A16149" s="178" t="s">
        <v>3565</v>
      </c>
      <c r="B16149" s="178" t="s">
        <v>33</v>
      </c>
      <c r="C16149" s="178" t="s">
        <v>3639</v>
      </c>
      <c r="D16149" s="178" t="s">
        <v>11254</v>
      </c>
      <c r="E16149" s="179">
        <v>40044</v>
      </c>
      <c r="F16149" s="180">
        <v>414390</v>
      </c>
      <c r="G16149" s="180">
        <v>0</v>
      </c>
      <c r="H16149" s="180">
        <v>24003.119999999999</v>
      </c>
      <c r="I16149" s="180">
        <f t="shared" si="504"/>
        <v>438393.12</v>
      </c>
      <c r="J16149" s="177" t="str">
        <f t="shared" si="505"/>
        <v>Date &gt; 1920</v>
      </c>
    </row>
    <row r="16150" spans="1:10" x14ac:dyDescent="0.3">
      <c r="A16150" s="178" t="s">
        <v>3565</v>
      </c>
      <c r="B16150" s="178" t="s">
        <v>33</v>
      </c>
      <c r="C16150" s="178" t="s">
        <v>3639</v>
      </c>
      <c r="D16150" s="178" t="s">
        <v>11254</v>
      </c>
      <c r="E16150" s="179">
        <v>40156</v>
      </c>
      <c r="F16150" s="180">
        <v>41675</v>
      </c>
      <c r="G16150" s="180">
        <v>0</v>
      </c>
      <c r="H16150" s="180">
        <v>0</v>
      </c>
      <c r="I16150" s="180">
        <f t="shared" si="504"/>
        <v>41675</v>
      </c>
      <c r="J16150" s="177" t="str">
        <f t="shared" si="505"/>
        <v>Date &gt; 1920</v>
      </c>
    </row>
    <row r="16151" spans="1:10" x14ac:dyDescent="0.3">
      <c r="A16151" s="178" t="s">
        <v>3565</v>
      </c>
      <c r="B16151" s="178" t="s">
        <v>33</v>
      </c>
      <c r="C16151" s="178" t="s">
        <v>3639</v>
      </c>
      <c r="D16151" s="178" t="s">
        <v>11255</v>
      </c>
      <c r="E16151" s="179">
        <v>40016</v>
      </c>
      <c r="F16151" s="180">
        <v>381141</v>
      </c>
      <c r="G16151" s="180">
        <v>0</v>
      </c>
      <c r="H16151" s="180">
        <v>0</v>
      </c>
      <c r="I16151" s="180">
        <f t="shared" si="504"/>
        <v>381141</v>
      </c>
      <c r="J16151" s="177" t="str">
        <f t="shared" si="505"/>
        <v>Date &gt; 1920</v>
      </c>
    </row>
    <row r="16152" spans="1:10" x14ac:dyDescent="0.3">
      <c r="A16152" s="178" t="s">
        <v>3565</v>
      </c>
      <c r="B16152" s="178" t="s">
        <v>33</v>
      </c>
      <c r="C16152" s="178" t="s">
        <v>3639</v>
      </c>
      <c r="D16152" s="178" t="s">
        <v>11255</v>
      </c>
      <c r="E16152" s="179">
        <v>40042</v>
      </c>
      <c r="F16152" s="180">
        <v>357099</v>
      </c>
      <c r="G16152" s="180">
        <v>0</v>
      </c>
      <c r="H16152" s="180">
        <v>0</v>
      </c>
      <c r="I16152" s="180">
        <f t="shared" si="504"/>
        <v>357099</v>
      </c>
      <c r="J16152" s="177" t="str">
        <f t="shared" si="505"/>
        <v>Date &gt; 1920</v>
      </c>
    </row>
    <row r="16153" spans="1:10" x14ac:dyDescent="0.3">
      <c r="A16153" s="178" t="s">
        <v>3565</v>
      </c>
      <c r="B16153" s="178" t="s">
        <v>33</v>
      </c>
      <c r="C16153" s="178" t="s">
        <v>3639</v>
      </c>
      <c r="D16153" s="178" t="s">
        <v>11255</v>
      </c>
      <c r="E16153" s="179">
        <v>40071</v>
      </c>
      <c r="F16153" s="180">
        <v>123616</v>
      </c>
      <c r="G16153" s="180">
        <v>0</v>
      </c>
      <c r="H16153" s="180">
        <v>0</v>
      </c>
      <c r="I16153" s="180">
        <f t="shared" si="504"/>
        <v>123616</v>
      </c>
      <c r="J16153" s="177" t="str">
        <f t="shared" si="505"/>
        <v>Date &gt; 1920</v>
      </c>
    </row>
    <row r="16154" spans="1:10" x14ac:dyDescent="0.3">
      <c r="A16154" s="178" t="s">
        <v>3565</v>
      </c>
      <c r="B16154" s="178" t="s">
        <v>33</v>
      </c>
      <c r="C16154" s="178" t="s">
        <v>3639</v>
      </c>
      <c r="D16154" s="178" t="s">
        <v>11255</v>
      </c>
      <c r="E16154" s="179">
        <v>40102</v>
      </c>
      <c r="F16154" s="180">
        <v>45754</v>
      </c>
      <c r="G16154" s="180">
        <v>0</v>
      </c>
      <c r="H16154" s="180">
        <v>0</v>
      </c>
      <c r="I16154" s="180">
        <f t="shared" si="504"/>
        <v>45754</v>
      </c>
      <c r="J16154" s="177" t="str">
        <f t="shared" si="505"/>
        <v>Date &gt; 1920</v>
      </c>
    </row>
    <row r="16155" spans="1:10" x14ac:dyDescent="0.3">
      <c r="A16155" s="178" t="s">
        <v>3565</v>
      </c>
      <c r="B16155" s="178" t="s">
        <v>33</v>
      </c>
      <c r="C16155" s="178" t="s">
        <v>3639</v>
      </c>
      <c r="D16155" s="178" t="s">
        <v>11256</v>
      </c>
      <c r="E16155" s="209">
        <v>0</v>
      </c>
      <c r="F16155" s="180">
        <v>15924</v>
      </c>
      <c r="G16155" s="180">
        <v>0</v>
      </c>
      <c r="H16155" s="180">
        <v>0</v>
      </c>
      <c r="I16155" s="180">
        <f t="shared" si="504"/>
        <v>15924</v>
      </c>
      <c r="J16155" s="177" t="str">
        <f t="shared" si="505"/>
        <v>Sketchy date</v>
      </c>
    </row>
    <row r="16156" spans="1:10" x14ac:dyDescent="0.3">
      <c r="A16156" s="178" t="s">
        <v>3565</v>
      </c>
      <c r="B16156" s="178" t="s">
        <v>33</v>
      </c>
      <c r="C16156" s="178" t="s">
        <v>3639</v>
      </c>
      <c r="D16156" s="178" t="s">
        <v>11256</v>
      </c>
      <c r="E16156" s="179">
        <v>44134</v>
      </c>
      <c r="F16156" s="180">
        <v>486541</v>
      </c>
      <c r="G16156" s="180">
        <v>0</v>
      </c>
      <c r="H16156" s="180">
        <v>0</v>
      </c>
      <c r="I16156" s="180">
        <f t="shared" si="504"/>
        <v>486541</v>
      </c>
      <c r="J16156" s="177" t="str">
        <f t="shared" si="505"/>
        <v>Date &gt; 1920</v>
      </c>
    </row>
    <row r="16157" spans="1:10" x14ac:dyDescent="0.3">
      <c r="A16157" s="178" t="s">
        <v>3565</v>
      </c>
      <c r="B16157" s="178" t="s">
        <v>33</v>
      </c>
      <c r="C16157" s="178" t="s">
        <v>3639</v>
      </c>
      <c r="D16157" s="178" t="s">
        <v>11256</v>
      </c>
      <c r="E16157" s="179">
        <v>44204</v>
      </c>
      <c r="F16157" s="180">
        <v>260287</v>
      </c>
      <c r="G16157" s="180">
        <v>0</v>
      </c>
      <c r="H16157" s="180">
        <v>0</v>
      </c>
      <c r="I16157" s="180">
        <f t="shared" si="504"/>
        <v>260287</v>
      </c>
      <c r="J16157" s="177" t="str">
        <f t="shared" si="505"/>
        <v>Date &gt; 1920</v>
      </c>
    </row>
    <row r="16158" spans="1:10" x14ac:dyDescent="0.3">
      <c r="A16158" s="178" t="s">
        <v>3565</v>
      </c>
      <c r="B16158" s="178" t="s">
        <v>33</v>
      </c>
      <c r="C16158" s="178" t="s">
        <v>3639</v>
      </c>
      <c r="D16158" s="178" t="s">
        <v>11256</v>
      </c>
      <c r="E16158" s="179">
        <v>44258</v>
      </c>
      <c r="F16158" s="180">
        <v>186021</v>
      </c>
      <c r="G16158" s="180">
        <v>0</v>
      </c>
      <c r="H16158" s="180">
        <v>0</v>
      </c>
      <c r="I16158" s="180">
        <f t="shared" si="504"/>
        <v>186021</v>
      </c>
      <c r="J16158" s="177" t="str">
        <f t="shared" si="505"/>
        <v>Date &gt; 1920</v>
      </c>
    </row>
    <row r="16159" spans="1:10" x14ac:dyDescent="0.3">
      <c r="A16159" s="178" t="s">
        <v>3565</v>
      </c>
      <c r="B16159" s="178" t="s">
        <v>45</v>
      </c>
      <c r="C16159" s="178" t="s">
        <v>3715</v>
      </c>
      <c r="D16159" s="178" t="s">
        <v>7442</v>
      </c>
      <c r="E16159" s="179">
        <v>20422</v>
      </c>
      <c r="F16159" s="180">
        <v>0</v>
      </c>
      <c r="G16159" s="180">
        <v>8919.99</v>
      </c>
      <c r="H16159" s="180">
        <v>0</v>
      </c>
      <c r="I16159" s="180">
        <f t="shared" si="504"/>
        <v>8919.99</v>
      </c>
      <c r="J16159" s="177" t="str">
        <f t="shared" si="505"/>
        <v>Date &gt; 1920</v>
      </c>
    </row>
    <row r="16160" spans="1:10" x14ac:dyDescent="0.3">
      <c r="A16160" s="178" t="s">
        <v>3565</v>
      </c>
      <c r="B16160" s="178" t="s">
        <v>45</v>
      </c>
      <c r="C16160" s="178" t="s">
        <v>3715</v>
      </c>
      <c r="D16160" s="178" t="s">
        <v>7511</v>
      </c>
      <c r="E16160" s="179">
        <v>42081</v>
      </c>
      <c r="F16160" s="180">
        <v>0</v>
      </c>
      <c r="G16160" s="180">
        <v>3420</v>
      </c>
      <c r="H16160" s="180">
        <v>380</v>
      </c>
      <c r="I16160" s="180">
        <f t="shared" si="504"/>
        <v>3800</v>
      </c>
      <c r="J16160" s="177" t="str">
        <f t="shared" si="505"/>
        <v>Date &gt; 1920</v>
      </c>
    </row>
    <row r="16161" spans="1:10" x14ac:dyDescent="0.3">
      <c r="A16161" s="178" t="s">
        <v>3565</v>
      </c>
      <c r="B16161" s="178" t="s">
        <v>61</v>
      </c>
      <c r="C16161" s="178" t="s">
        <v>1483</v>
      </c>
      <c r="D16161" s="178" t="s">
        <v>11257</v>
      </c>
      <c r="E16161" s="179">
        <v>21787</v>
      </c>
      <c r="F16161" s="180">
        <v>0</v>
      </c>
      <c r="G16161" s="180">
        <v>567</v>
      </c>
      <c r="H16161" s="180">
        <v>0</v>
      </c>
      <c r="I16161" s="180">
        <f t="shared" si="504"/>
        <v>567</v>
      </c>
      <c r="J16161" s="177" t="str">
        <f t="shared" si="505"/>
        <v>Date &gt; 1920</v>
      </c>
    </row>
    <row r="16162" spans="1:10" x14ac:dyDescent="0.3">
      <c r="A16162" s="178" t="s">
        <v>3565</v>
      </c>
      <c r="B16162" s="178" t="s">
        <v>61</v>
      </c>
      <c r="C16162" s="178" t="s">
        <v>1483</v>
      </c>
      <c r="D16162" s="178" t="s">
        <v>6398</v>
      </c>
      <c r="E16162" s="179">
        <v>22279</v>
      </c>
      <c r="F16162" s="180">
        <v>0</v>
      </c>
      <c r="G16162" s="180">
        <v>14050.64</v>
      </c>
      <c r="H16162" s="180">
        <v>0</v>
      </c>
      <c r="I16162" s="180">
        <f t="shared" si="504"/>
        <v>14050.64</v>
      </c>
      <c r="J16162" s="177" t="str">
        <f t="shared" si="505"/>
        <v>Date &gt; 1920</v>
      </c>
    </row>
    <row r="16163" spans="1:10" x14ac:dyDescent="0.3">
      <c r="A16163" s="178" t="s">
        <v>3565</v>
      </c>
      <c r="B16163" s="178" t="s">
        <v>61</v>
      </c>
      <c r="C16163" s="178" t="s">
        <v>1483</v>
      </c>
      <c r="D16163" s="178" t="s">
        <v>7492</v>
      </c>
      <c r="E16163" s="179">
        <v>33011</v>
      </c>
      <c r="F16163" s="180">
        <v>0</v>
      </c>
      <c r="G16163" s="180">
        <v>4066.67</v>
      </c>
      <c r="H16163" s="180">
        <v>2033.33</v>
      </c>
      <c r="I16163" s="180">
        <f t="shared" si="504"/>
        <v>6100</v>
      </c>
      <c r="J16163" s="177" t="str">
        <f t="shared" si="505"/>
        <v>Date &gt; 1920</v>
      </c>
    </row>
    <row r="16164" spans="1:10" x14ac:dyDescent="0.3">
      <c r="A16164" s="178" t="s">
        <v>3565</v>
      </c>
      <c r="B16164" s="178" t="s">
        <v>61</v>
      </c>
      <c r="C16164" s="178" t="s">
        <v>1483</v>
      </c>
      <c r="D16164" s="178" t="s">
        <v>11258</v>
      </c>
      <c r="E16164" s="179">
        <v>42214</v>
      </c>
      <c r="F16164" s="180">
        <v>0</v>
      </c>
      <c r="G16164" s="180">
        <v>3597.68</v>
      </c>
      <c r="H16164" s="180">
        <v>399.74</v>
      </c>
      <c r="I16164" s="180">
        <f t="shared" si="504"/>
        <v>3997.42</v>
      </c>
      <c r="J16164" s="177" t="str">
        <f t="shared" si="505"/>
        <v>Date &gt; 1920</v>
      </c>
    </row>
    <row r="16165" spans="1:10" x14ac:dyDescent="0.3">
      <c r="A16165" s="178" t="s">
        <v>3565</v>
      </c>
      <c r="B16165" s="178" t="s">
        <v>63</v>
      </c>
      <c r="C16165" s="178" t="s">
        <v>1327</v>
      </c>
      <c r="D16165" s="178" t="s">
        <v>7441</v>
      </c>
      <c r="E16165" s="179">
        <v>22459</v>
      </c>
      <c r="F16165" s="180">
        <v>0</v>
      </c>
      <c r="G16165" s="180">
        <v>496.94</v>
      </c>
      <c r="H16165" s="180">
        <v>0</v>
      </c>
      <c r="I16165" s="180">
        <f t="shared" si="504"/>
        <v>496.94</v>
      </c>
      <c r="J16165" s="177" t="str">
        <f t="shared" si="505"/>
        <v>Date &gt; 1920</v>
      </c>
    </row>
    <row r="16166" spans="1:10" x14ac:dyDescent="0.3">
      <c r="A16166" s="178" t="s">
        <v>3565</v>
      </c>
      <c r="B16166" s="178" t="s">
        <v>63</v>
      </c>
      <c r="C16166" s="178" t="s">
        <v>1327</v>
      </c>
      <c r="D16166" s="178" t="s">
        <v>6398</v>
      </c>
      <c r="E16166" s="179">
        <v>22529</v>
      </c>
      <c r="F16166" s="180">
        <v>0</v>
      </c>
      <c r="G16166" s="180">
        <v>5795.8</v>
      </c>
      <c r="H16166" s="180">
        <v>0</v>
      </c>
      <c r="I16166" s="180">
        <f t="shared" si="504"/>
        <v>5795.8</v>
      </c>
      <c r="J16166" s="177" t="str">
        <f t="shared" si="505"/>
        <v>Date &gt; 1920</v>
      </c>
    </row>
    <row r="16167" spans="1:10" x14ac:dyDescent="0.3">
      <c r="A16167" s="178" t="s">
        <v>3565</v>
      </c>
      <c r="B16167" s="178" t="s">
        <v>63</v>
      </c>
      <c r="C16167" s="178" t="s">
        <v>1327</v>
      </c>
      <c r="D16167" s="178" t="s">
        <v>11096</v>
      </c>
      <c r="E16167" s="179">
        <v>22857</v>
      </c>
      <c r="F16167" s="180">
        <v>0</v>
      </c>
      <c r="G16167" s="180">
        <v>155.47</v>
      </c>
      <c r="H16167" s="180">
        <v>77.73</v>
      </c>
      <c r="I16167" s="180">
        <f t="shared" si="504"/>
        <v>233.2</v>
      </c>
      <c r="J16167" s="177" t="str">
        <f t="shared" si="505"/>
        <v>Date &gt; 1920</v>
      </c>
    </row>
    <row r="16168" spans="1:10" x14ac:dyDescent="0.3">
      <c r="A16168" s="178" t="s">
        <v>3565</v>
      </c>
      <c r="B16168" s="178" t="s">
        <v>63</v>
      </c>
      <c r="C16168" s="178" t="s">
        <v>1327</v>
      </c>
      <c r="D16168" s="178" t="s">
        <v>7249</v>
      </c>
      <c r="E16168" s="179">
        <v>28166</v>
      </c>
      <c r="F16168" s="180">
        <v>0</v>
      </c>
      <c r="G16168" s="180">
        <v>4000</v>
      </c>
      <c r="H16168" s="180">
        <v>5915.1</v>
      </c>
      <c r="I16168" s="180">
        <f t="shared" si="504"/>
        <v>9915.1</v>
      </c>
      <c r="J16168" s="177" t="str">
        <f t="shared" si="505"/>
        <v>Date &gt; 1920</v>
      </c>
    </row>
    <row r="16169" spans="1:10" x14ac:dyDescent="0.3">
      <c r="A16169" s="178" t="s">
        <v>3565</v>
      </c>
      <c r="B16169" s="178" t="s">
        <v>63</v>
      </c>
      <c r="C16169" s="178" t="s">
        <v>1327</v>
      </c>
      <c r="D16169" s="178" t="s">
        <v>11259</v>
      </c>
      <c r="E16169" s="179">
        <v>28767</v>
      </c>
      <c r="F16169" s="180">
        <v>0</v>
      </c>
      <c r="G16169" s="180">
        <v>17592.87</v>
      </c>
      <c r="H16169" s="180">
        <v>4398.22</v>
      </c>
      <c r="I16169" s="180">
        <f t="shared" si="504"/>
        <v>21991.09</v>
      </c>
      <c r="J16169" s="177" t="str">
        <f t="shared" si="505"/>
        <v>Date &gt; 1920</v>
      </c>
    </row>
    <row r="16170" spans="1:10" x14ac:dyDescent="0.3">
      <c r="A16170" s="178" t="s">
        <v>3565</v>
      </c>
      <c r="B16170" s="178" t="s">
        <v>63</v>
      </c>
      <c r="C16170" s="178" t="s">
        <v>1327</v>
      </c>
      <c r="D16170" s="178" t="s">
        <v>11260</v>
      </c>
      <c r="E16170" s="179">
        <v>28744</v>
      </c>
      <c r="F16170" s="180">
        <v>0</v>
      </c>
      <c r="G16170" s="180">
        <v>33258.18</v>
      </c>
      <c r="H16170" s="180">
        <v>8314.5499999999993</v>
      </c>
      <c r="I16170" s="180">
        <f t="shared" si="504"/>
        <v>41572.729999999996</v>
      </c>
      <c r="J16170" s="177" t="str">
        <f t="shared" si="505"/>
        <v>Date &gt; 1920</v>
      </c>
    </row>
    <row r="16171" spans="1:10" x14ac:dyDescent="0.3">
      <c r="A16171" s="178" t="s">
        <v>3565</v>
      </c>
      <c r="B16171" s="178" t="s">
        <v>63</v>
      </c>
      <c r="C16171" s="178" t="s">
        <v>1327</v>
      </c>
      <c r="D16171" s="178" t="s">
        <v>11261</v>
      </c>
      <c r="E16171" s="179">
        <v>29696</v>
      </c>
      <c r="F16171" s="180">
        <v>0</v>
      </c>
      <c r="G16171" s="180">
        <v>8024</v>
      </c>
      <c r="H16171" s="180">
        <v>2006</v>
      </c>
      <c r="I16171" s="180">
        <f t="shared" si="504"/>
        <v>10030</v>
      </c>
      <c r="J16171" s="177" t="str">
        <f t="shared" si="505"/>
        <v>Date &gt; 1920</v>
      </c>
    </row>
    <row r="16172" spans="1:10" x14ac:dyDescent="0.3">
      <c r="A16172" s="178" t="s">
        <v>3565</v>
      </c>
      <c r="B16172" s="178" t="s">
        <v>63</v>
      </c>
      <c r="C16172" s="178" t="s">
        <v>1327</v>
      </c>
      <c r="D16172" s="178" t="s">
        <v>11261</v>
      </c>
      <c r="E16172" s="179">
        <v>29740</v>
      </c>
      <c r="F16172" s="180">
        <v>0</v>
      </c>
      <c r="G16172" s="180">
        <v>896</v>
      </c>
      <c r="H16172" s="180">
        <v>224</v>
      </c>
      <c r="I16172" s="180">
        <f t="shared" si="504"/>
        <v>1120</v>
      </c>
      <c r="J16172" s="177" t="str">
        <f t="shared" si="505"/>
        <v>Date &gt; 1920</v>
      </c>
    </row>
    <row r="16173" spans="1:10" x14ac:dyDescent="0.3">
      <c r="A16173" s="178" t="s">
        <v>3565</v>
      </c>
      <c r="B16173" s="178" t="s">
        <v>63</v>
      </c>
      <c r="C16173" s="178" t="s">
        <v>1327</v>
      </c>
      <c r="D16173" s="178" t="s">
        <v>11261</v>
      </c>
      <c r="E16173" s="179">
        <v>29882</v>
      </c>
      <c r="F16173" s="180">
        <v>0</v>
      </c>
      <c r="G16173" s="180">
        <v>784</v>
      </c>
      <c r="H16173" s="180">
        <v>196</v>
      </c>
      <c r="I16173" s="180">
        <f t="shared" si="504"/>
        <v>980</v>
      </c>
      <c r="J16173" s="177" t="str">
        <f t="shared" si="505"/>
        <v>Date &gt; 1920</v>
      </c>
    </row>
    <row r="16174" spans="1:10" x14ac:dyDescent="0.3">
      <c r="A16174" s="178" t="s">
        <v>3565</v>
      </c>
      <c r="B16174" s="178" t="s">
        <v>63</v>
      </c>
      <c r="C16174" s="178" t="s">
        <v>1327</v>
      </c>
      <c r="D16174" s="178" t="s">
        <v>9210</v>
      </c>
      <c r="E16174" s="179">
        <v>31306</v>
      </c>
      <c r="F16174" s="180">
        <v>0</v>
      </c>
      <c r="G16174" s="180">
        <v>2846.57</v>
      </c>
      <c r="H16174" s="180">
        <v>1423.29</v>
      </c>
      <c r="I16174" s="180">
        <f t="shared" si="504"/>
        <v>4269.8600000000006</v>
      </c>
      <c r="J16174" s="177" t="str">
        <f t="shared" si="505"/>
        <v>Date &gt; 1920</v>
      </c>
    </row>
    <row r="16175" spans="1:10" x14ac:dyDescent="0.3">
      <c r="A16175" s="178" t="s">
        <v>3565</v>
      </c>
      <c r="B16175" s="178" t="s">
        <v>63</v>
      </c>
      <c r="C16175" s="178" t="s">
        <v>1327</v>
      </c>
      <c r="D16175" s="178" t="s">
        <v>11262</v>
      </c>
      <c r="E16175" s="179">
        <v>33980</v>
      </c>
      <c r="F16175" s="180">
        <v>0</v>
      </c>
      <c r="G16175" s="180">
        <v>24734.04</v>
      </c>
      <c r="H16175" s="180">
        <v>12367.01</v>
      </c>
      <c r="I16175" s="180">
        <f t="shared" si="504"/>
        <v>37101.050000000003</v>
      </c>
      <c r="J16175" s="177" t="str">
        <f t="shared" si="505"/>
        <v>Date &gt; 1920</v>
      </c>
    </row>
    <row r="16176" spans="1:10" x14ac:dyDescent="0.3">
      <c r="A16176" s="178" t="s">
        <v>3565</v>
      </c>
      <c r="B16176" s="178" t="s">
        <v>63</v>
      </c>
      <c r="C16176" s="178" t="s">
        <v>1327</v>
      </c>
      <c r="D16176" s="178" t="s">
        <v>11263</v>
      </c>
      <c r="E16176" s="179">
        <v>34246</v>
      </c>
      <c r="F16176" s="180">
        <v>0</v>
      </c>
      <c r="G16176" s="180">
        <v>2268.2600000000002</v>
      </c>
      <c r="H16176" s="180">
        <v>1134.1300000000001</v>
      </c>
      <c r="I16176" s="180">
        <f t="shared" si="504"/>
        <v>3402.3900000000003</v>
      </c>
      <c r="J16176" s="177" t="str">
        <f t="shared" si="505"/>
        <v>Date &gt; 1920</v>
      </c>
    </row>
    <row r="16177" spans="1:10" x14ac:dyDescent="0.3">
      <c r="A16177" s="178" t="s">
        <v>3565</v>
      </c>
      <c r="B16177" s="178" t="s">
        <v>63</v>
      </c>
      <c r="C16177" s="178" t="s">
        <v>1327</v>
      </c>
      <c r="D16177" s="178" t="s">
        <v>11264</v>
      </c>
      <c r="E16177" s="179">
        <v>35783</v>
      </c>
      <c r="F16177" s="180">
        <v>0</v>
      </c>
      <c r="G16177" s="180">
        <v>423.3</v>
      </c>
      <c r="H16177" s="180">
        <v>1072.2</v>
      </c>
      <c r="I16177" s="180">
        <f t="shared" si="504"/>
        <v>1495.5</v>
      </c>
      <c r="J16177" s="177" t="str">
        <f t="shared" si="505"/>
        <v>Date &gt; 1920</v>
      </c>
    </row>
    <row r="16178" spans="1:10" x14ac:dyDescent="0.3">
      <c r="A16178" s="178" t="s">
        <v>3565</v>
      </c>
      <c r="B16178" s="178" t="s">
        <v>63</v>
      </c>
      <c r="C16178" s="178" t="s">
        <v>1327</v>
      </c>
      <c r="D16178" s="178" t="s">
        <v>11264</v>
      </c>
      <c r="E16178" s="179">
        <v>35783</v>
      </c>
      <c r="F16178" s="180">
        <v>0</v>
      </c>
      <c r="G16178" s="180">
        <v>1185</v>
      </c>
      <c r="H16178" s="180">
        <v>0</v>
      </c>
      <c r="I16178" s="180">
        <f t="shared" si="504"/>
        <v>1185</v>
      </c>
      <c r="J16178" s="177" t="str">
        <f t="shared" si="505"/>
        <v>Date &gt; 1920</v>
      </c>
    </row>
    <row r="16179" spans="1:10" x14ac:dyDescent="0.3">
      <c r="A16179" s="178" t="s">
        <v>3565</v>
      </c>
      <c r="B16179" s="178" t="s">
        <v>63</v>
      </c>
      <c r="C16179" s="178" t="s">
        <v>1327</v>
      </c>
      <c r="D16179" s="178" t="s">
        <v>11265</v>
      </c>
      <c r="E16179" s="179">
        <v>36108</v>
      </c>
      <c r="F16179" s="180">
        <v>0</v>
      </c>
      <c r="G16179" s="180">
        <v>38403</v>
      </c>
      <c r="H16179" s="180">
        <v>25602</v>
      </c>
      <c r="I16179" s="180">
        <f t="shared" si="504"/>
        <v>64005</v>
      </c>
      <c r="J16179" s="177" t="str">
        <f t="shared" si="505"/>
        <v>Date &gt; 1920</v>
      </c>
    </row>
    <row r="16180" spans="1:10" x14ac:dyDescent="0.3">
      <c r="A16180" s="178" t="s">
        <v>3565</v>
      </c>
      <c r="B16180" s="178" t="s">
        <v>63</v>
      </c>
      <c r="C16180" s="178" t="s">
        <v>1327</v>
      </c>
      <c r="D16180" s="178" t="s">
        <v>11265</v>
      </c>
      <c r="E16180" s="179">
        <v>36213</v>
      </c>
      <c r="F16180" s="180">
        <v>0</v>
      </c>
      <c r="G16180" s="180">
        <v>40496.46</v>
      </c>
      <c r="H16180" s="180">
        <v>26997.64</v>
      </c>
      <c r="I16180" s="180">
        <f t="shared" si="504"/>
        <v>67494.100000000006</v>
      </c>
      <c r="J16180" s="177" t="str">
        <f t="shared" si="505"/>
        <v>Date &gt; 1920</v>
      </c>
    </row>
    <row r="16181" spans="1:10" x14ac:dyDescent="0.3">
      <c r="A16181" s="178" t="s">
        <v>3565</v>
      </c>
      <c r="B16181" s="178" t="s">
        <v>63</v>
      </c>
      <c r="C16181" s="178" t="s">
        <v>1327</v>
      </c>
      <c r="D16181" s="178" t="s">
        <v>11265</v>
      </c>
      <c r="E16181" s="179">
        <v>36362</v>
      </c>
      <c r="F16181" s="180">
        <v>0</v>
      </c>
      <c r="G16181" s="180">
        <v>11935.81</v>
      </c>
      <c r="H16181" s="180">
        <v>7957.2</v>
      </c>
      <c r="I16181" s="180">
        <f t="shared" si="504"/>
        <v>19893.009999999998</v>
      </c>
      <c r="J16181" s="177" t="str">
        <f t="shared" si="505"/>
        <v>Date &gt; 1920</v>
      </c>
    </row>
    <row r="16182" spans="1:10" x14ac:dyDescent="0.3">
      <c r="A16182" s="178" t="s">
        <v>3565</v>
      </c>
      <c r="B16182" s="178" t="s">
        <v>63</v>
      </c>
      <c r="C16182" s="178" t="s">
        <v>1327</v>
      </c>
      <c r="D16182" s="178" t="s">
        <v>11265</v>
      </c>
      <c r="E16182" s="179">
        <v>36405</v>
      </c>
      <c r="F16182" s="180">
        <v>0</v>
      </c>
      <c r="G16182" s="180">
        <v>8275</v>
      </c>
      <c r="H16182" s="180">
        <v>8275</v>
      </c>
      <c r="I16182" s="180">
        <f t="shared" si="504"/>
        <v>16550</v>
      </c>
      <c r="J16182" s="177" t="str">
        <f t="shared" si="505"/>
        <v>Date &gt; 1920</v>
      </c>
    </row>
    <row r="16183" spans="1:10" x14ac:dyDescent="0.3">
      <c r="A16183" s="178" t="s">
        <v>3565</v>
      </c>
      <c r="B16183" s="178" t="s">
        <v>63</v>
      </c>
      <c r="C16183" s="178" t="s">
        <v>1327</v>
      </c>
      <c r="D16183" s="178" t="s">
        <v>11266</v>
      </c>
      <c r="E16183" s="179">
        <v>37672</v>
      </c>
      <c r="F16183" s="180">
        <v>10935</v>
      </c>
      <c r="G16183" s="180">
        <v>0</v>
      </c>
      <c r="H16183" s="180">
        <v>1215</v>
      </c>
      <c r="I16183" s="180">
        <f t="shared" si="504"/>
        <v>12150</v>
      </c>
      <c r="J16183" s="177" t="str">
        <f t="shared" si="505"/>
        <v>Date &gt; 1920</v>
      </c>
    </row>
    <row r="16184" spans="1:10" x14ac:dyDescent="0.3">
      <c r="A16184" s="178" t="s">
        <v>3565</v>
      </c>
      <c r="B16184" s="178" t="s">
        <v>63</v>
      </c>
      <c r="C16184" s="178" t="s">
        <v>1327</v>
      </c>
      <c r="D16184" s="178" t="s">
        <v>11266</v>
      </c>
      <c r="E16184" s="179">
        <v>37834</v>
      </c>
      <c r="F16184" s="180">
        <v>12150</v>
      </c>
      <c r="G16184" s="180">
        <v>0</v>
      </c>
      <c r="H16184" s="180">
        <v>1350</v>
      </c>
      <c r="I16184" s="180">
        <f t="shared" si="504"/>
        <v>13500</v>
      </c>
      <c r="J16184" s="177" t="str">
        <f t="shared" si="505"/>
        <v>Date &gt; 1920</v>
      </c>
    </row>
    <row r="16185" spans="1:10" x14ac:dyDescent="0.3">
      <c r="A16185" s="178" t="s">
        <v>3565</v>
      </c>
      <c r="B16185" s="178" t="s">
        <v>63</v>
      </c>
      <c r="C16185" s="178" t="s">
        <v>1327</v>
      </c>
      <c r="D16185" s="178" t="s">
        <v>11266</v>
      </c>
      <c r="E16185" s="179">
        <v>38217</v>
      </c>
      <c r="F16185" s="180">
        <v>1215</v>
      </c>
      <c r="G16185" s="180">
        <v>0</v>
      </c>
      <c r="H16185" s="180">
        <v>135</v>
      </c>
      <c r="I16185" s="180">
        <f t="shared" si="504"/>
        <v>1350</v>
      </c>
      <c r="J16185" s="177" t="str">
        <f t="shared" si="505"/>
        <v>Date &gt; 1920</v>
      </c>
    </row>
    <row r="16186" spans="1:10" x14ac:dyDescent="0.3">
      <c r="A16186" s="178" t="s">
        <v>3565</v>
      </c>
      <c r="B16186" s="178" t="s">
        <v>63</v>
      </c>
      <c r="C16186" s="178" t="s">
        <v>1327</v>
      </c>
      <c r="D16186" s="178" t="s">
        <v>11266</v>
      </c>
      <c r="E16186" s="179">
        <v>38226</v>
      </c>
      <c r="F16186" s="180">
        <v>183</v>
      </c>
      <c r="G16186" s="180">
        <v>0</v>
      </c>
      <c r="H16186" s="180">
        <v>21.1</v>
      </c>
      <c r="I16186" s="180">
        <f t="shared" si="504"/>
        <v>204.1</v>
      </c>
      <c r="J16186" s="177" t="str">
        <f t="shared" si="505"/>
        <v>Date &gt; 1920</v>
      </c>
    </row>
    <row r="16187" spans="1:10" x14ac:dyDescent="0.3">
      <c r="A16187" s="178" t="s">
        <v>3565</v>
      </c>
      <c r="B16187" s="178" t="s">
        <v>63</v>
      </c>
      <c r="C16187" s="178" t="s">
        <v>1327</v>
      </c>
      <c r="D16187" s="178" t="s">
        <v>11267</v>
      </c>
      <c r="E16187" s="179">
        <v>37973</v>
      </c>
      <c r="F16187" s="180">
        <v>120602</v>
      </c>
      <c r="G16187" s="180">
        <v>0</v>
      </c>
      <c r="H16187" s="180">
        <v>13400.82</v>
      </c>
      <c r="I16187" s="180">
        <f t="shared" si="504"/>
        <v>134002.82</v>
      </c>
      <c r="J16187" s="177" t="str">
        <f t="shared" si="505"/>
        <v>Date &gt; 1920</v>
      </c>
    </row>
    <row r="16188" spans="1:10" x14ac:dyDescent="0.3">
      <c r="A16188" s="178" t="s">
        <v>3565</v>
      </c>
      <c r="B16188" s="178" t="s">
        <v>63</v>
      </c>
      <c r="C16188" s="178" t="s">
        <v>1327</v>
      </c>
      <c r="D16188" s="178" t="s">
        <v>11267</v>
      </c>
      <c r="E16188" s="179">
        <v>38180</v>
      </c>
      <c r="F16188" s="180">
        <v>3564</v>
      </c>
      <c r="G16188" s="180">
        <v>0</v>
      </c>
      <c r="H16188" s="180">
        <v>396</v>
      </c>
      <c r="I16188" s="180">
        <f t="shared" si="504"/>
        <v>3960</v>
      </c>
      <c r="J16188" s="177" t="str">
        <f t="shared" si="505"/>
        <v>Date &gt; 1920</v>
      </c>
    </row>
    <row r="16189" spans="1:10" x14ac:dyDescent="0.3">
      <c r="A16189" s="178" t="s">
        <v>3565</v>
      </c>
      <c r="B16189" s="178" t="s">
        <v>63</v>
      </c>
      <c r="C16189" s="178" t="s">
        <v>1327</v>
      </c>
      <c r="D16189" s="178" t="s">
        <v>11267</v>
      </c>
      <c r="E16189" s="179">
        <v>38588</v>
      </c>
      <c r="F16189" s="180">
        <v>900</v>
      </c>
      <c r="G16189" s="180">
        <v>0</v>
      </c>
      <c r="H16189" s="180">
        <v>100</v>
      </c>
      <c r="I16189" s="180">
        <f t="shared" si="504"/>
        <v>1000</v>
      </c>
      <c r="J16189" s="177" t="str">
        <f t="shared" si="505"/>
        <v>Date &gt; 1920</v>
      </c>
    </row>
    <row r="16190" spans="1:10" x14ac:dyDescent="0.3">
      <c r="A16190" s="178" t="s">
        <v>3565</v>
      </c>
      <c r="B16190" s="178" t="s">
        <v>63</v>
      </c>
      <c r="C16190" s="178" t="s">
        <v>1327</v>
      </c>
      <c r="D16190" s="178" t="s">
        <v>11268</v>
      </c>
      <c r="E16190" s="179">
        <v>37974</v>
      </c>
      <c r="F16190" s="180">
        <v>0</v>
      </c>
      <c r="G16190" s="180">
        <v>1746</v>
      </c>
      <c r="H16190" s="180">
        <v>1164</v>
      </c>
      <c r="I16190" s="180">
        <f t="shared" si="504"/>
        <v>2910</v>
      </c>
      <c r="J16190" s="177" t="str">
        <f t="shared" si="505"/>
        <v>Date &gt; 1920</v>
      </c>
    </row>
    <row r="16191" spans="1:10" x14ac:dyDescent="0.3">
      <c r="A16191" s="178" t="s">
        <v>3565</v>
      </c>
      <c r="B16191" s="178" t="s">
        <v>63</v>
      </c>
      <c r="C16191" s="178" t="s">
        <v>1327</v>
      </c>
      <c r="D16191" s="178" t="s">
        <v>11268</v>
      </c>
      <c r="E16191" s="179">
        <v>38177</v>
      </c>
      <c r="F16191" s="180">
        <v>0</v>
      </c>
      <c r="G16191" s="180">
        <v>27426</v>
      </c>
      <c r="H16191" s="180">
        <v>18284</v>
      </c>
      <c r="I16191" s="180">
        <f t="shared" si="504"/>
        <v>45710</v>
      </c>
      <c r="J16191" s="177" t="str">
        <f t="shared" si="505"/>
        <v>Date &gt; 1920</v>
      </c>
    </row>
    <row r="16192" spans="1:10" x14ac:dyDescent="0.3">
      <c r="A16192" s="178" t="s">
        <v>3565</v>
      </c>
      <c r="B16192" s="178" t="s">
        <v>63</v>
      </c>
      <c r="C16192" s="178" t="s">
        <v>1327</v>
      </c>
      <c r="D16192" s="178" t="s">
        <v>11268</v>
      </c>
      <c r="E16192" s="179">
        <v>39196</v>
      </c>
      <c r="F16192" s="180">
        <v>0</v>
      </c>
      <c r="G16192" s="180">
        <v>7548</v>
      </c>
      <c r="H16192" s="180">
        <v>5032</v>
      </c>
      <c r="I16192" s="180">
        <f t="shared" si="504"/>
        <v>12580</v>
      </c>
      <c r="J16192" s="177" t="str">
        <f t="shared" si="505"/>
        <v>Date &gt; 1920</v>
      </c>
    </row>
    <row r="16193" spans="1:10" x14ac:dyDescent="0.3">
      <c r="A16193" s="178" t="s">
        <v>3565</v>
      </c>
      <c r="B16193" s="178" t="s">
        <v>63</v>
      </c>
      <c r="C16193" s="178" t="s">
        <v>1327</v>
      </c>
      <c r="D16193" s="178" t="s">
        <v>11269</v>
      </c>
      <c r="E16193" s="179">
        <v>38194</v>
      </c>
      <c r="F16193" s="180">
        <v>0</v>
      </c>
      <c r="G16193" s="180">
        <v>5586</v>
      </c>
      <c r="H16193" s="180">
        <v>5586</v>
      </c>
      <c r="I16193" s="180">
        <f t="shared" si="504"/>
        <v>11172</v>
      </c>
      <c r="J16193" s="177" t="str">
        <f t="shared" si="505"/>
        <v>Date &gt; 1920</v>
      </c>
    </row>
    <row r="16194" spans="1:10" x14ac:dyDescent="0.3">
      <c r="A16194" s="178" t="s">
        <v>3565</v>
      </c>
      <c r="B16194" s="178" t="s">
        <v>63</v>
      </c>
      <c r="C16194" s="178" t="s">
        <v>1327</v>
      </c>
      <c r="D16194" s="178" t="s">
        <v>11270</v>
      </c>
      <c r="E16194" s="179">
        <v>38743</v>
      </c>
      <c r="F16194" s="180">
        <v>188497</v>
      </c>
      <c r="G16194" s="180">
        <v>0</v>
      </c>
      <c r="H16194" s="180">
        <v>16938</v>
      </c>
      <c r="I16194" s="180">
        <f t="shared" si="504"/>
        <v>205435</v>
      </c>
      <c r="J16194" s="177" t="str">
        <f t="shared" si="505"/>
        <v>Date &gt; 1920</v>
      </c>
    </row>
    <row r="16195" spans="1:10" x14ac:dyDescent="0.3">
      <c r="A16195" s="178" t="s">
        <v>3565</v>
      </c>
      <c r="B16195" s="178" t="s">
        <v>63</v>
      </c>
      <c r="C16195" s="178" t="s">
        <v>1327</v>
      </c>
      <c r="D16195" s="178" t="s">
        <v>11270</v>
      </c>
      <c r="E16195" s="179">
        <v>38751</v>
      </c>
      <c r="F16195" s="180">
        <v>14915</v>
      </c>
      <c r="G16195" s="180">
        <v>0</v>
      </c>
      <c r="H16195" s="180">
        <v>-6231.36</v>
      </c>
      <c r="I16195" s="180">
        <f t="shared" si="504"/>
        <v>8683.64</v>
      </c>
      <c r="J16195" s="177" t="str">
        <f t="shared" si="505"/>
        <v>Date &gt; 1920</v>
      </c>
    </row>
    <row r="16196" spans="1:10" x14ac:dyDescent="0.3">
      <c r="A16196" s="178" t="s">
        <v>3565</v>
      </c>
      <c r="B16196" s="178" t="s">
        <v>63</v>
      </c>
      <c r="C16196" s="178" t="s">
        <v>1327</v>
      </c>
      <c r="D16196" s="178" t="s">
        <v>11270</v>
      </c>
      <c r="E16196" s="179">
        <v>38775</v>
      </c>
      <c r="F16196" s="180">
        <v>3101</v>
      </c>
      <c r="G16196" s="180">
        <v>0</v>
      </c>
      <c r="H16196" s="180">
        <v>164.12</v>
      </c>
      <c r="I16196" s="180">
        <f t="shared" si="504"/>
        <v>3265.12</v>
      </c>
      <c r="J16196" s="177" t="str">
        <f t="shared" si="505"/>
        <v>Date &gt; 1920</v>
      </c>
    </row>
    <row r="16197" spans="1:10" x14ac:dyDescent="0.3">
      <c r="A16197" s="178" t="s">
        <v>3565</v>
      </c>
      <c r="B16197" s="178" t="s">
        <v>63</v>
      </c>
      <c r="C16197" s="178" t="s">
        <v>1327</v>
      </c>
      <c r="D16197" s="178" t="s">
        <v>11270</v>
      </c>
      <c r="E16197" s="179">
        <v>38812</v>
      </c>
      <c r="F16197" s="180">
        <v>21940</v>
      </c>
      <c r="G16197" s="180">
        <v>0</v>
      </c>
      <c r="H16197" s="180">
        <v>1533.88</v>
      </c>
      <c r="I16197" s="180">
        <f t="shared" ref="I16197:I16260" si="506">SUM(F16197:H16197)</f>
        <v>23473.88</v>
      </c>
      <c r="J16197" s="177" t="str">
        <f t="shared" ref="J16197:J16260" si="507">IF(OR(YEAR(E16197)&gt; 1920, ISBLANK(E16197)), "Date &gt; 1920", "Sketchy date")</f>
        <v>Date &gt; 1920</v>
      </c>
    </row>
    <row r="16198" spans="1:10" x14ac:dyDescent="0.3">
      <c r="A16198" s="178" t="s">
        <v>3565</v>
      </c>
      <c r="B16198" s="178" t="s">
        <v>63</v>
      </c>
      <c r="C16198" s="178" t="s">
        <v>1327</v>
      </c>
      <c r="D16198" s="178" t="s">
        <v>11270</v>
      </c>
      <c r="E16198" s="179">
        <v>39232</v>
      </c>
      <c r="F16198" s="180">
        <v>55814</v>
      </c>
      <c r="G16198" s="180">
        <v>0</v>
      </c>
      <c r="H16198" s="180">
        <v>3146.78</v>
      </c>
      <c r="I16198" s="180">
        <f t="shared" si="506"/>
        <v>58960.78</v>
      </c>
      <c r="J16198" s="177" t="str">
        <f t="shared" si="507"/>
        <v>Date &gt; 1920</v>
      </c>
    </row>
    <row r="16199" spans="1:10" x14ac:dyDescent="0.3">
      <c r="A16199" s="178" t="s">
        <v>3565</v>
      </c>
      <c r="B16199" s="178" t="s">
        <v>63</v>
      </c>
      <c r="C16199" s="178" t="s">
        <v>1327</v>
      </c>
      <c r="D16199" s="178" t="s">
        <v>11270</v>
      </c>
      <c r="E16199" s="179">
        <v>39513</v>
      </c>
      <c r="F16199" s="180">
        <v>10450</v>
      </c>
      <c r="G16199" s="180">
        <v>0</v>
      </c>
      <c r="H16199" s="180">
        <v>550</v>
      </c>
      <c r="I16199" s="180">
        <f t="shared" si="506"/>
        <v>11000</v>
      </c>
      <c r="J16199" s="177" t="str">
        <f t="shared" si="507"/>
        <v>Date &gt; 1920</v>
      </c>
    </row>
    <row r="16200" spans="1:10" x14ac:dyDescent="0.3">
      <c r="A16200" s="178" t="s">
        <v>3565</v>
      </c>
      <c r="B16200" s="178" t="s">
        <v>63</v>
      </c>
      <c r="C16200" s="178" t="s">
        <v>1327</v>
      </c>
      <c r="D16200" s="178" t="s">
        <v>11270</v>
      </c>
      <c r="E16200" s="179">
        <v>40044</v>
      </c>
      <c r="F16200" s="180">
        <v>27095</v>
      </c>
      <c r="G16200" s="180">
        <v>0</v>
      </c>
      <c r="H16200" s="180">
        <v>-7641.33</v>
      </c>
      <c r="I16200" s="180">
        <f t="shared" si="506"/>
        <v>19453.669999999998</v>
      </c>
      <c r="J16200" s="177" t="str">
        <f t="shared" si="507"/>
        <v>Date &gt; 1920</v>
      </c>
    </row>
    <row r="16201" spans="1:10" x14ac:dyDescent="0.3">
      <c r="A16201" s="178" t="s">
        <v>3565</v>
      </c>
      <c r="B16201" s="178" t="s">
        <v>63</v>
      </c>
      <c r="C16201" s="178" t="s">
        <v>1327</v>
      </c>
      <c r="D16201" s="178" t="s">
        <v>11270</v>
      </c>
      <c r="E16201" s="179">
        <v>40044</v>
      </c>
      <c r="F16201" s="180">
        <v>20358</v>
      </c>
      <c r="G16201" s="180">
        <v>0</v>
      </c>
      <c r="H16201" s="180">
        <v>-6416.66</v>
      </c>
      <c r="I16201" s="180">
        <f t="shared" si="506"/>
        <v>13941.34</v>
      </c>
      <c r="J16201" s="177" t="str">
        <f t="shared" si="507"/>
        <v>Date &gt; 1920</v>
      </c>
    </row>
    <row r="16202" spans="1:10" x14ac:dyDescent="0.3">
      <c r="A16202" s="178" t="s">
        <v>3565</v>
      </c>
      <c r="B16202" s="178" t="s">
        <v>63</v>
      </c>
      <c r="C16202" s="178" t="s">
        <v>1327</v>
      </c>
      <c r="D16202" s="178" t="s">
        <v>11270</v>
      </c>
      <c r="E16202" s="179">
        <v>40044</v>
      </c>
      <c r="F16202" s="180">
        <v>9625</v>
      </c>
      <c r="G16202" s="180">
        <v>0</v>
      </c>
      <c r="H16202" s="180">
        <v>0</v>
      </c>
      <c r="I16202" s="180">
        <f t="shared" si="506"/>
        <v>9625</v>
      </c>
      <c r="J16202" s="177" t="str">
        <f t="shared" si="507"/>
        <v>Date &gt; 1920</v>
      </c>
    </row>
    <row r="16203" spans="1:10" x14ac:dyDescent="0.3">
      <c r="A16203" s="178" t="s">
        <v>3565</v>
      </c>
      <c r="B16203" s="178" t="s">
        <v>63</v>
      </c>
      <c r="C16203" s="178" t="s">
        <v>1327</v>
      </c>
      <c r="D16203" s="178" t="s">
        <v>11271</v>
      </c>
      <c r="E16203" s="179">
        <v>38728</v>
      </c>
      <c r="F16203" s="180">
        <v>0</v>
      </c>
      <c r="G16203" s="180">
        <v>23425</v>
      </c>
      <c r="H16203" s="180">
        <v>23425</v>
      </c>
      <c r="I16203" s="180">
        <f t="shared" si="506"/>
        <v>46850</v>
      </c>
      <c r="J16203" s="177" t="str">
        <f t="shared" si="507"/>
        <v>Date &gt; 1920</v>
      </c>
    </row>
    <row r="16204" spans="1:10" x14ac:dyDescent="0.3">
      <c r="A16204" s="178" t="s">
        <v>3565</v>
      </c>
      <c r="B16204" s="178" t="s">
        <v>63</v>
      </c>
      <c r="C16204" s="178" t="s">
        <v>1327</v>
      </c>
      <c r="D16204" s="178" t="s">
        <v>11271</v>
      </c>
      <c r="E16204" s="179">
        <v>38728</v>
      </c>
      <c r="F16204" s="180">
        <v>0</v>
      </c>
      <c r="G16204" s="180">
        <v>25788.17</v>
      </c>
      <c r="H16204" s="180">
        <v>25788.18</v>
      </c>
      <c r="I16204" s="180">
        <f t="shared" si="506"/>
        <v>51576.35</v>
      </c>
      <c r="J16204" s="177" t="str">
        <f t="shared" si="507"/>
        <v>Date &gt; 1920</v>
      </c>
    </row>
    <row r="16205" spans="1:10" x14ac:dyDescent="0.3">
      <c r="A16205" s="178" t="s">
        <v>3565</v>
      </c>
      <c r="B16205" s="178" t="s">
        <v>63</v>
      </c>
      <c r="C16205" s="178" t="s">
        <v>1327</v>
      </c>
      <c r="D16205" s="178" t="s">
        <v>11271</v>
      </c>
      <c r="E16205" s="179">
        <v>38765</v>
      </c>
      <c r="F16205" s="180">
        <v>0</v>
      </c>
      <c r="G16205" s="180">
        <v>4975</v>
      </c>
      <c r="H16205" s="180">
        <v>4975</v>
      </c>
      <c r="I16205" s="180">
        <f t="shared" si="506"/>
        <v>9950</v>
      </c>
      <c r="J16205" s="177" t="str">
        <f t="shared" si="507"/>
        <v>Date &gt; 1920</v>
      </c>
    </row>
    <row r="16206" spans="1:10" x14ac:dyDescent="0.3">
      <c r="A16206" s="178" t="s">
        <v>3565</v>
      </c>
      <c r="B16206" s="178" t="s">
        <v>63</v>
      </c>
      <c r="C16206" s="178" t="s">
        <v>1327</v>
      </c>
      <c r="D16206" s="178" t="s">
        <v>11271</v>
      </c>
      <c r="E16206" s="179">
        <v>38800</v>
      </c>
      <c r="F16206" s="180">
        <v>0</v>
      </c>
      <c r="G16206" s="180">
        <v>47696.07</v>
      </c>
      <c r="H16206" s="180">
        <v>47696.04</v>
      </c>
      <c r="I16206" s="180">
        <f t="shared" si="506"/>
        <v>95392.11</v>
      </c>
      <c r="J16206" s="177" t="str">
        <f t="shared" si="507"/>
        <v>Date &gt; 1920</v>
      </c>
    </row>
    <row r="16207" spans="1:10" x14ac:dyDescent="0.3">
      <c r="A16207" s="178" t="s">
        <v>3565</v>
      </c>
      <c r="B16207" s="178" t="s">
        <v>63</v>
      </c>
      <c r="C16207" s="178" t="s">
        <v>1327</v>
      </c>
      <c r="D16207" s="178" t="s">
        <v>11271</v>
      </c>
      <c r="E16207" s="179">
        <v>38856</v>
      </c>
      <c r="F16207" s="180">
        <v>0</v>
      </c>
      <c r="G16207" s="180">
        <v>25965.16</v>
      </c>
      <c r="H16207" s="180">
        <v>25965.17</v>
      </c>
      <c r="I16207" s="180">
        <f t="shared" si="506"/>
        <v>51930.33</v>
      </c>
      <c r="J16207" s="177" t="str">
        <f t="shared" si="507"/>
        <v>Date &gt; 1920</v>
      </c>
    </row>
    <row r="16208" spans="1:10" x14ac:dyDescent="0.3">
      <c r="A16208" s="178" t="s">
        <v>3565</v>
      </c>
      <c r="B16208" s="178" t="s">
        <v>63</v>
      </c>
      <c r="C16208" s="178" t="s">
        <v>1327</v>
      </c>
      <c r="D16208" s="178" t="s">
        <v>11271</v>
      </c>
      <c r="E16208" s="179">
        <v>38874</v>
      </c>
      <c r="F16208" s="180">
        <v>0</v>
      </c>
      <c r="G16208" s="180">
        <v>38150.6</v>
      </c>
      <c r="H16208" s="180">
        <v>38518.61</v>
      </c>
      <c r="I16208" s="180">
        <f t="shared" si="506"/>
        <v>76669.209999999992</v>
      </c>
      <c r="J16208" s="177" t="str">
        <f t="shared" si="507"/>
        <v>Date &gt; 1920</v>
      </c>
    </row>
    <row r="16209" spans="1:10" x14ac:dyDescent="0.3">
      <c r="A16209" s="178" t="s">
        <v>3565</v>
      </c>
      <c r="B16209" s="178" t="s">
        <v>63</v>
      </c>
      <c r="C16209" s="178" t="s">
        <v>1327</v>
      </c>
      <c r="D16209" s="178" t="s">
        <v>11272</v>
      </c>
      <c r="E16209" s="179">
        <v>39009</v>
      </c>
      <c r="F16209" s="180">
        <v>351754</v>
      </c>
      <c r="G16209" s="180">
        <v>0</v>
      </c>
      <c r="H16209" s="180">
        <v>18514.2</v>
      </c>
      <c r="I16209" s="180">
        <f t="shared" si="506"/>
        <v>370268.2</v>
      </c>
      <c r="J16209" s="177" t="str">
        <f t="shared" si="507"/>
        <v>Date &gt; 1920</v>
      </c>
    </row>
    <row r="16210" spans="1:10" x14ac:dyDescent="0.3">
      <c r="A16210" s="178" t="s">
        <v>3565</v>
      </c>
      <c r="B16210" s="178" t="s">
        <v>63</v>
      </c>
      <c r="C16210" s="178" t="s">
        <v>1327</v>
      </c>
      <c r="D16210" s="178" t="s">
        <v>11272</v>
      </c>
      <c r="E16210" s="179">
        <v>39029</v>
      </c>
      <c r="F16210" s="180">
        <v>71478</v>
      </c>
      <c r="G16210" s="180">
        <v>0</v>
      </c>
      <c r="H16210" s="180">
        <v>3762</v>
      </c>
      <c r="I16210" s="180">
        <f t="shared" si="506"/>
        <v>75240</v>
      </c>
      <c r="J16210" s="177" t="str">
        <f t="shared" si="507"/>
        <v>Date &gt; 1920</v>
      </c>
    </row>
    <row r="16211" spans="1:10" x14ac:dyDescent="0.3">
      <c r="A16211" s="178" t="s">
        <v>3565</v>
      </c>
      <c r="B16211" s="178" t="s">
        <v>63</v>
      </c>
      <c r="C16211" s="178" t="s">
        <v>1327</v>
      </c>
      <c r="D16211" s="178" t="s">
        <v>11272</v>
      </c>
      <c r="E16211" s="179">
        <v>39049</v>
      </c>
      <c r="F16211" s="180">
        <v>539576</v>
      </c>
      <c r="G16211" s="180">
        <v>0</v>
      </c>
      <c r="H16211" s="180">
        <v>28398.94</v>
      </c>
      <c r="I16211" s="180">
        <f t="shared" si="506"/>
        <v>567974.93999999994</v>
      </c>
      <c r="J16211" s="177" t="str">
        <f t="shared" si="507"/>
        <v>Date &gt; 1920</v>
      </c>
    </row>
    <row r="16212" spans="1:10" x14ac:dyDescent="0.3">
      <c r="A16212" s="178" t="s">
        <v>3565</v>
      </c>
      <c r="B16212" s="178" t="s">
        <v>63</v>
      </c>
      <c r="C16212" s="178" t="s">
        <v>1327</v>
      </c>
      <c r="D16212" s="178" t="s">
        <v>11272</v>
      </c>
      <c r="E16212" s="179">
        <v>39057</v>
      </c>
      <c r="F16212" s="180">
        <v>15884</v>
      </c>
      <c r="G16212" s="180">
        <v>0</v>
      </c>
      <c r="H16212" s="180">
        <v>836</v>
      </c>
      <c r="I16212" s="180">
        <f t="shared" si="506"/>
        <v>16720</v>
      </c>
      <c r="J16212" s="177" t="str">
        <f t="shared" si="507"/>
        <v>Date &gt; 1920</v>
      </c>
    </row>
    <row r="16213" spans="1:10" x14ac:dyDescent="0.3">
      <c r="A16213" s="178" t="s">
        <v>3565</v>
      </c>
      <c r="B16213" s="178" t="s">
        <v>63</v>
      </c>
      <c r="C16213" s="178" t="s">
        <v>1327</v>
      </c>
      <c r="D16213" s="178" t="s">
        <v>11272</v>
      </c>
      <c r="E16213" s="179">
        <v>39140</v>
      </c>
      <c r="F16213" s="180">
        <v>315292</v>
      </c>
      <c r="G16213" s="180">
        <v>0</v>
      </c>
      <c r="H16213" s="180">
        <v>16594.580000000002</v>
      </c>
      <c r="I16213" s="180">
        <f t="shared" si="506"/>
        <v>331886.58</v>
      </c>
      <c r="J16213" s="177" t="str">
        <f t="shared" si="507"/>
        <v>Date &gt; 1920</v>
      </c>
    </row>
    <row r="16214" spans="1:10" x14ac:dyDescent="0.3">
      <c r="A16214" s="178" t="s">
        <v>3565</v>
      </c>
      <c r="B16214" s="178" t="s">
        <v>63</v>
      </c>
      <c r="C16214" s="178" t="s">
        <v>1327</v>
      </c>
      <c r="D16214" s="178" t="s">
        <v>11272</v>
      </c>
      <c r="E16214" s="179">
        <v>39196</v>
      </c>
      <c r="F16214" s="180">
        <v>55531</v>
      </c>
      <c r="G16214" s="180">
        <v>0</v>
      </c>
      <c r="H16214" s="180">
        <v>2923</v>
      </c>
      <c r="I16214" s="180">
        <f t="shared" si="506"/>
        <v>58454</v>
      </c>
      <c r="J16214" s="177" t="str">
        <f t="shared" si="507"/>
        <v>Date &gt; 1920</v>
      </c>
    </row>
    <row r="16215" spans="1:10" x14ac:dyDescent="0.3">
      <c r="A16215" s="178" t="s">
        <v>3565</v>
      </c>
      <c r="B16215" s="178" t="s">
        <v>63</v>
      </c>
      <c r="C16215" s="178" t="s">
        <v>1327</v>
      </c>
      <c r="D16215" s="178" t="s">
        <v>11272</v>
      </c>
      <c r="E16215" s="179">
        <v>39216</v>
      </c>
      <c r="F16215" s="180">
        <v>7837</v>
      </c>
      <c r="G16215" s="180">
        <v>0</v>
      </c>
      <c r="H16215" s="180">
        <v>413</v>
      </c>
      <c r="I16215" s="180">
        <f t="shared" si="506"/>
        <v>8250</v>
      </c>
      <c r="J16215" s="177" t="str">
        <f t="shared" si="507"/>
        <v>Date &gt; 1920</v>
      </c>
    </row>
    <row r="16216" spans="1:10" x14ac:dyDescent="0.3">
      <c r="A16216" s="178" t="s">
        <v>3565</v>
      </c>
      <c r="B16216" s="178" t="s">
        <v>63</v>
      </c>
      <c r="C16216" s="178" t="s">
        <v>1327</v>
      </c>
      <c r="D16216" s="178" t="s">
        <v>11272</v>
      </c>
      <c r="E16216" s="179">
        <v>39290</v>
      </c>
      <c r="F16216" s="180">
        <v>4766</v>
      </c>
      <c r="G16216" s="180">
        <v>0</v>
      </c>
      <c r="H16216" s="180">
        <v>250</v>
      </c>
      <c r="I16216" s="180">
        <f t="shared" si="506"/>
        <v>5016</v>
      </c>
      <c r="J16216" s="177" t="str">
        <f t="shared" si="507"/>
        <v>Date &gt; 1920</v>
      </c>
    </row>
    <row r="16217" spans="1:10" x14ac:dyDescent="0.3">
      <c r="A16217" s="178" t="s">
        <v>3565</v>
      </c>
      <c r="B16217" s="178" t="s">
        <v>63</v>
      </c>
      <c r="C16217" s="178" t="s">
        <v>1327</v>
      </c>
      <c r="D16217" s="178" t="s">
        <v>11272</v>
      </c>
      <c r="E16217" s="179">
        <v>39337</v>
      </c>
      <c r="F16217" s="180">
        <v>26945</v>
      </c>
      <c r="G16217" s="180">
        <v>0</v>
      </c>
      <c r="H16217" s="180">
        <v>1418.15</v>
      </c>
      <c r="I16217" s="180">
        <f t="shared" si="506"/>
        <v>28363.15</v>
      </c>
      <c r="J16217" s="177" t="str">
        <f t="shared" si="507"/>
        <v>Date &gt; 1920</v>
      </c>
    </row>
    <row r="16218" spans="1:10" x14ac:dyDescent="0.3">
      <c r="A16218" s="178" t="s">
        <v>3565</v>
      </c>
      <c r="B16218" s="178" t="s">
        <v>63</v>
      </c>
      <c r="C16218" s="178" t="s">
        <v>1327</v>
      </c>
      <c r="D16218" s="178" t="s">
        <v>11272</v>
      </c>
      <c r="E16218" s="179">
        <v>39363</v>
      </c>
      <c r="F16218" s="180">
        <v>3176</v>
      </c>
      <c r="G16218" s="180">
        <v>0</v>
      </c>
      <c r="H16218" s="180">
        <v>168</v>
      </c>
      <c r="I16218" s="180">
        <f t="shared" si="506"/>
        <v>3344</v>
      </c>
      <c r="J16218" s="177" t="str">
        <f t="shared" si="507"/>
        <v>Date &gt; 1920</v>
      </c>
    </row>
    <row r="16219" spans="1:10" x14ac:dyDescent="0.3">
      <c r="A16219" s="178" t="s">
        <v>3565</v>
      </c>
      <c r="B16219" s="178" t="s">
        <v>63</v>
      </c>
      <c r="C16219" s="178" t="s">
        <v>1327</v>
      </c>
      <c r="D16219" s="178" t="s">
        <v>11272</v>
      </c>
      <c r="E16219" s="179">
        <v>39464</v>
      </c>
      <c r="F16219" s="180">
        <v>4766</v>
      </c>
      <c r="G16219" s="180">
        <v>0</v>
      </c>
      <c r="H16219" s="180">
        <v>250</v>
      </c>
      <c r="I16219" s="180">
        <f t="shared" si="506"/>
        <v>5016</v>
      </c>
      <c r="J16219" s="177" t="str">
        <f t="shared" si="507"/>
        <v>Date &gt; 1920</v>
      </c>
    </row>
    <row r="16220" spans="1:10" x14ac:dyDescent="0.3">
      <c r="A16220" s="178" t="s">
        <v>3565</v>
      </c>
      <c r="B16220" s="178" t="s">
        <v>63</v>
      </c>
      <c r="C16220" s="178" t="s">
        <v>1327</v>
      </c>
      <c r="D16220" s="178" t="s">
        <v>11272</v>
      </c>
      <c r="E16220" s="179">
        <v>39616</v>
      </c>
      <c r="F16220" s="180">
        <v>6495</v>
      </c>
      <c r="G16220" s="180">
        <v>0</v>
      </c>
      <c r="H16220" s="180">
        <v>1272.6099999999999</v>
      </c>
      <c r="I16220" s="180">
        <f t="shared" si="506"/>
        <v>7767.61</v>
      </c>
      <c r="J16220" s="177" t="str">
        <f t="shared" si="507"/>
        <v>Date &gt; 1920</v>
      </c>
    </row>
    <row r="16221" spans="1:10" x14ac:dyDescent="0.3">
      <c r="A16221" s="178" t="s">
        <v>3565</v>
      </c>
      <c r="B16221" s="178" t="s">
        <v>63</v>
      </c>
      <c r="C16221" s="178" t="s">
        <v>1327</v>
      </c>
      <c r="D16221" s="178" t="s">
        <v>11272</v>
      </c>
      <c r="E16221" s="179">
        <v>39700</v>
      </c>
      <c r="F16221" s="180">
        <v>26803</v>
      </c>
      <c r="G16221" s="180">
        <v>0</v>
      </c>
      <c r="H16221" s="180">
        <v>479.32</v>
      </c>
      <c r="I16221" s="180">
        <f t="shared" si="506"/>
        <v>27282.32</v>
      </c>
      <c r="J16221" s="177" t="str">
        <f t="shared" si="507"/>
        <v>Date &gt; 1920</v>
      </c>
    </row>
    <row r="16222" spans="1:10" x14ac:dyDescent="0.3">
      <c r="A16222" s="178" t="s">
        <v>3565</v>
      </c>
      <c r="B16222" s="178" t="s">
        <v>63</v>
      </c>
      <c r="C16222" s="178" t="s">
        <v>1327</v>
      </c>
      <c r="D16222" s="178" t="s">
        <v>9074</v>
      </c>
      <c r="E16222" s="179">
        <v>39281</v>
      </c>
      <c r="F16222" s="180">
        <v>0</v>
      </c>
      <c r="G16222" s="180">
        <v>3192</v>
      </c>
      <c r="H16222" s="180">
        <v>1368</v>
      </c>
      <c r="I16222" s="180">
        <f t="shared" si="506"/>
        <v>4560</v>
      </c>
      <c r="J16222" s="177" t="str">
        <f t="shared" si="507"/>
        <v>Date &gt; 1920</v>
      </c>
    </row>
    <row r="16223" spans="1:10" x14ac:dyDescent="0.3">
      <c r="A16223" s="178" t="s">
        <v>3565</v>
      </c>
      <c r="B16223" s="178" t="s">
        <v>63</v>
      </c>
      <c r="C16223" s="178" t="s">
        <v>1327</v>
      </c>
      <c r="D16223" s="178" t="s">
        <v>11273</v>
      </c>
      <c r="E16223" s="179">
        <v>39337</v>
      </c>
      <c r="F16223" s="180">
        <v>96001</v>
      </c>
      <c r="G16223" s="180">
        <v>0</v>
      </c>
      <c r="H16223" s="180">
        <v>5579</v>
      </c>
      <c r="I16223" s="180">
        <f t="shared" si="506"/>
        <v>101580</v>
      </c>
      <c r="J16223" s="177" t="str">
        <f t="shared" si="507"/>
        <v>Date &gt; 1920</v>
      </c>
    </row>
    <row r="16224" spans="1:10" x14ac:dyDescent="0.3">
      <c r="A16224" s="178" t="s">
        <v>3565</v>
      </c>
      <c r="B16224" s="178" t="s">
        <v>63</v>
      </c>
      <c r="C16224" s="178" t="s">
        <v>1327</v>
      </c>
      <c r="D16224" s="178" t="s">
        <v>11273</v>
      </c>
      <c r="E16224" s="179">
        <v>39363</v>
      </c>
      <c r="F16224" s="180">
        <v>10000</v>
      </c>
      <c r="G16224" s="180">
        <v>0</v>
      </c>
      <c r="H16224" s="180">
        <v>0</v>
      </c>
      <c r="I16224" s="180">
        <f t="shared" si="506"/>
        <v>10000</v>
      </c>
      <c r="J16224" s="177" t="str">
        <f t="shared" si="507"/>
        <v>Date &gt; 1920</v>
      </c>
    </row>
    <row r="16225" spans="1:10" x14ac:dyDescent="0.3">
      <c r="A16225" s="178" t="s">
        <v>3565</v>
      </c>
      <c r="B16225" s="178" t="s">
        <v>63</v>
      </c>
      <c r="C16225" s="178" t="s">
        <v>1327</v>
      </c>
      <c r="D16225" s="178" t="s">
        <v>11274</v>
      </c>
      <c r="E16225" s="179">
        <v>40136</v>
      </c>
      <c r="F16225" s="180">
        <v>150331</v>
      </c>
      <c r="G16225" s="180">
        <v>0</v>
      </c>
      <c r="H16225" s="180">
        <v>7912.81</v>
      </c>
      <c r="I16225" s="180">
        <f t="shared" si="506"/>
        <v>158243.81</v>
      </c>
      <c r="J16225" s="177" t="str">
        <f t="shared" si="507"/>
        <v>Date &gt; 1920</v>
      </c>
    </row>
    <row r="16226" spans="1:10" x14ac:dyDescent="0.3">
      <c r="A16226" s="178" t="s">
        <v>3565</v>
      </c>
      <c r="B16226" s="178" t="s">
        <v>63</v>
      </c>
      <c r="C16226" s="178" t="s">
        <v>1327</v>
      </c>
      <c r="D16226" s="178" t="s">
        <v>11274</v>
      </c>
      <c r="E16226" s="179">
        <v>40165</v>
      </c>
      <c r="F16226" s="180">
        <v>170462</v>
      </c>
      <c r="G16226" s="180">
        <v>3227.43</v>
      </c>
      <c r="H16226" s="180">
        <v>16267.69</v>
      </c>
      <c r="I16226" s="180">
        <f t="shared" si="506"/>
        <v>189957.12</v>
      </c>
      <c r="J16226" s="177" t="str">
        <f t="shared" si="507"/>
        <v>Date &gt; 1920</v>
      </c>
    </row>
    <row r="16227" spans="1:10" x14ac:dyDescent="0.3">
      <c r="A16227" s="178" t="s">
        <v>3565</v>
      </c>
      <c r="B16227" s="178" t="s">
        <v>63</v>
      </c>
      <c r="C16227" s="178" t="s">
        <v>1327</v>
      </c>
      <c r="D16227" s="178" t="s">
        <v>11274</v>
      </c>
      <c r="E16227" s="179">
        <v>40214</v>
      </c>
      <c r="F16227" s="180">
        <v>75467</v>
      </c>
      <c r="G16227" s="180">
        <v>1462.68</v>
      </c>
      <c r="H16227" s="180">
        <v>8280.67</v>
      </c>
      <c r="I16227" s="180">
        <f t="shared" si="506"/>
        <v>85210.349999999991</v>
      </c>
      <c r="J16227" s="177" t="str">
        <f t="shared" si="507"/>
        <v>Date &gt; 1920</v>
      </c>
    </row>
    <row r="16228" spans="1:10" x14ac:dyDescent="0.3">
      <c r="A16228" s="178" t="s">
        <v>3565</v>
      </c>
      <c r="B16228" s="178" t="s">
        <v>63</v>
      </c>
      <c r="C16228" s="178" t="s">
        <v>1327</v>
      </c>
      <c r="D16228" s="178" t="s">
        <v>11274</v>
      </c>
      <c r="E16228" s="179">
        <v>40233</v>
      </c>
      <c r="F16228" s="180">
        <v>28068</v>
      </c>
      <c r="G16228" s="180">
        <v>0</v>
      </c>
      <c r="H16228" s="180">
        <v>1477</v>
      </c>
      <c r="I16228" s="180">
        <f t="shared" si="506"/>
        <v>29545</v>
      </c>
      <c r="J16228" s="177" t="str">
        <f t="shared" si="507"/>
        <v>Date &gt; 1920</v>
      </c>
    </row>
    <row r="16229" spans="1:10" x14ac:dyDescent="0.3">
      <c r="A16229" s="178" t="s">
        <v>3565</v>
      </c>
      <c r="B16229" s="178" t="s">
        <v>63</v>
      </c>
      <c r="C16229" s="178" t="s">
        <v>1327</v>
      </c>
      <c r="D16229" s="178" t="s">
        <v>11274</v>
      </c>
      <c r="E16229" s="179">
        <v>40659</v>
      </c>
      <c r="F16229" s="180">
        <v>10236</v>
      </c>
      <c r="G16229" s="180">
        <v>15178.89</v>
      </c>
      <c r="H16229" s="180">
        <v>17340.78</v>
      </c>
      <c r="I16229" s="180">
        <f t="shared" si="506"/>
        <v>42755.67</v>
      </c>
      <c r="J16229" s="177" t="str">
        <f t="shared" si="507"/>
        <v>Date &gt; 1920</v>
      </c>
    </row>
    <row r="16230" spans="1:10" x14ac:dyDescent="0.3">
      <c r="A16230" s="178" t="s">
        <v>3565</v>
      </c>
      <c r="B16230" s="178" t="s">
        <v>63</v>
      </c>
      <c r="C16230" s="178" t="s">
        <v>1327</v>
      </c>
      <c r="D16230" s="178" t="s">
        <v>11274</v>
      </c>
      <c r="E16230" s="179">
        <v>41309</v>
      </c>
      <c r="F16230" s="180">
        <v>1543</v>
      </c>
      <c r="G16230" s="180">
        <v>0</v>
      </c>
      <c r="H16230" s="180">
        <v>1492.4</v>
      </c>
      <c r="I16230" s="180">
        <f t="shared" si="506"/>
        <v>3035.4</v>
      </c>
      <c r="J16230" s="177" t="str">
        <f t="shared" si="507"/>
        <v>Date &gt; 1920</v>
      </c>
    </row>
    <row r="16231" spans="1:10" x14ac:dyDescent="0.3">
      <c r="A16231" s="178" t="s">
        <v>3565</v>
      </c>
      <c r="B16231" s="178" t="s">
        <v>63</v>
      </c>
      <c r="C16231" s="178" t="s">
        <v>1327</v>
      </c>
      <c r="D16231" s="178" t="s">
        <v>11274</v>
      </c>
      <c r="E16231" s="179">
        <v>42052</v>
      </c>
      <c r="F16231" s="180">
        <v>2789</v>
      </c>
      <c r="G16231" s="180">
        <v>0</v>
      </c>
      <c r="H16231" s="180">
        <v>-1949.54</v>
      </c>
      <c r="I16231" s="180">
        <f t="shared" si="506"/>
        <v>839.46</v>
      </c>
      <c r="J16231" s="177" t="str">
        <f t="shared" si="507"/>
        <v>Date &gt; 1920</v>
      </c>
    </row>
    <row r="16232" spans="1:10" x14ac:dyDescent="0.3">
      <c r="A16232" s="178" t="s">
        <v>3565</v>
      </c>
      <c r="B16232" s="178" t="s">
        <v>63</v>
      </c>
      <c r="C16232" s="178" t="s">
        <v>1327</v>
      </c>
      <c r="D16232" s="178" t="s">
        <v>10863</v>
      </c>
      <c r="E16232" s="179">
        <v>42044</v>
      </c>
      <c r="F16232" s="180">
        <v>0</v>
      </c>
      <c r="G16232" s="180">
        <v>5960</v>
      </c>
      <c r="H16232" s="180">
        <v>1490</v>
      </c>
      <c r="I16232" s="180">
        <f t="shared" si="506"/>
        <v>7450</v>
      </c>
      <c r="J16232" s="177" t="str">
        <f t="shared" si="507"/>
        <v>Date &gt; 1920</v>
      </c>
    </row>
    <row r="16233" spans="1:10" x14ac:dyDescent="0.3">
      <c r="A16233" s="178" t="s">
        <v>3565</v>
      </c>
      <c r="B16233" s="178" t="s">
        <v>63</v>
      </c>
      <c r="C16233" s="178" t="s">
        <v>1327</v>
      </c>
      <c r="D16233" s="178" t="s">
        <v>11275</v>
      </c>
      <c r="E16233" s="179">
        <v>42306</v>
      </c>
      <c r="F16233" s="180">
        <v>0</v>
      </c>
      <c r="G16233" s="180">
        <v>90246.2</v>
      </c>
      <c r="H16233" s="180">
        <v>22561.55</v>
      </c>
      <c r="I16233" s="180">
        <f t="shared" si="506"/>
        <v>112807.75</v>
      </c>
      <c r="J16233" s="177" t="str">
        <f t="shared" si="507"/>
        <v>Date &gt; 1920</v>
      </c>
    </row>
    <row r="16234" spans="1:10" x14ac:dyDescent="0.3">
      <c r="A16234" s="178" t="s">
        <v>3565</v>
      </c>
      <c r="B16234" s="178" t="s">
        <v>63</v>
      </c>
      <c r="C16234" s="178" t="s">
        <v>1327</v>
      </c>
      <c r="D16234" s="178" t="s">
        <v>11276</v>
      </c>
      <c r="E16234" s="179">
        <v>42345</v>
      </c>
      <c r="F16234" s="180">
        <v>155157</v>
      </c>
      <c r="G16234" s="180">
        <v>37214.21</v>
      </c>
      <c r="H16234" s="180">
        <v>15769.46</v>
      </c>
      <c r="I16234" s="180">
        <f t="shared" si="506"/>
        <v>208140.66999999998</v>
      </c>
      <c r="J16234" s="177" t="str">
        <f t="shared" si="507"/>
        <v>Date &gt; 1920</v>
      </c>
    </row>
    <row r="16235" spans="1:10" x14ac:dyDescent="0.3">
      <c r="A16235" s="178" t="s">
        <v>3565</v>
      </c>
      <c r="B16235" s="178" t="s">
        <v>63</v>
      </c>
      <c r="C16235" s="178" t="s">
        <v>1327</v>
      </c>
      <c r="D16235" s="178" t="s">
        <v>11276</v>
      </c>
      <c r="E16235" s="179">
        <v>42375</v>
      </c>
      <c r="F16235" s="180">
        <v>252604</v>
      </c>
      <c r="G16235" s="180">
        <v>75366.070000000007</v>
      </c>
      <c r="H16235" s="180">
        <v>38698.32</v>
      </c>
      <c r="I16235" s="180">
        <f t="shared" si="506"/>
        <v>366668.39</v>
      </c>
      <c r="J16235" s="177" t="str">
        <f t="shared" si="507"/>
        <v>Date &gt; 1920</v>
      </c>
    </row>
    <row r="16236" spans="1:10" x14ac:dyDescent="0.3">
      <c r="A16236" s="178" t="s">
        <v>3565</v>
      </c>
      <c r="B16236" s="178" t="s">
        <v>63</v>
      </c>
      <c r="C16236" s="178" t="s">
        <v>1327</v>
      </c>
      <c r="D16236" s="178" t="s">
        <v>11276</v>
      </c>
      <c r="E16236" s="179">
        <v>42424</v>
      </c>
      <c r="F16236" s="180">
        <v>259166</v>
      </c>
      <c r="G16236" s="180">
        <v>22407.03</v>
      </c>
      <c r="H16236" s="180">
        <v>17819.29</v>
      </c>
      <c r="I16236" s="180">
        <f t="shared" si="506"/>
        <v>299392.32</v>
      </c>
      <c r="J16236" s="177" t="str">
        <f t="shared" si="507"/>
        <v>Date &gt; 1920</v>
      </c>
    </row>
    <row r="16237" spans="1:10" x14ac:dyDescent="0.3">
      <c r="A16237" s="178" t="s">
        <v>3565</v>
      </c>
      <c r="B16237" s="178" t="s">
        <v>63</v>
      </c>
      <c r="C16237" s="178" t="s">
        <v>1327</v>
      </c>
      <c r="D16237" s="178" t="s">
        <v>11276</v>
      </c>
      <c r="E16237" s="179">
        <v>42471</v>
      </c>
      <c r="F16237" s="180">
        <v>100831</v>
      </c>
      <c r="G16237" s="180">
        <v>4643.6099999999997</v>
      </c>
      <c r="H16237" s="180">
        <v>5362.42</v>
      </c>
      <c r="I16237" s="180">
        <f t="shared" si="506"/>
        <v>110837.03</v>
      </c>
      <c r="J16237" s="177" t="str">
        <f t="shared" si="507"/>
        <v>Date &gt; 1920</v>
      </c>
    </row>
    <row r="16238" spans="1:10" x14ac:dyDescent="0.3">
      <c r="A16238" s="178" t="s">
        <v>3565</v>
      </c>
      <c r="B16238" s="178" t="s">
        <v>63</v>
      </c>
      <c r="C16238" s="178" t="s">
        <v>1327</v>
      </c>
      <c r="D16238" s="178" t="s">
        <v>11276</v>
      </c>
      <c r="E16238" s="179">
        <v>42653</v>
      </c>
      <c r="F16238" s="180">
        <v>18698</v>
      </c>
      <c r="G16238" s="180">
        <v>5487.17</v>
      </c>
      <c r="H16238" s="180">
        <v>12106.8</v>
      </c>
      <c r="I16238" s="180">
        <f t="shared" si="506"/>
        <v>36291.97</v>
      </c>
      <c r="J16238" s="177" t="str">
        <f t="shared" si="507"/>
        <v>Date &gt; 1920</v>
      </c>
    </row>
    <row r="16239" spans="1:10" x14ac:dyDescent="0.3">
      <c r="A16239" s="178" t="s">
        <v>3565</v>
      </c>
      <c r="B16239" s="178" t="s">
        <v>63</v>
      </c>
      <c r="C16239" s="178" t="s">
        <v>1327</v>
      </c>
      <c r="D16239" s="178" t="s">
        <v>11276</v>
      </c>
      <c r="E16239" s="179">
        <v>42695</v>
      </c>
      <c r="F16239" s="180">
        <v>121685</v>
      </c>
      <c r="G16239" s="180">
        <v>14846.91</v>
      </c>
      <c r="H16239" s="180">
        <v>39796.71</v>
      </c>
      <c r="I16239" s="180">
        <f t="shared" si="506"/>
        <v>176328.62</v>
      </c>
      <c r="J16239" s="177" t="str">
        <f t="shared" si="507"/>
        <v>Date &gt; 1920</v>
      </c>
    </row>
    <row r="16240" spans="1:10" x14ac:dyDescent="0.3">
      <c r="A16240" s="178" t="s">
        <v>3565</v>
      </c>
      <c r="B16240" s="178" t="s">
        <v>63</v>
      </c>
      <c r="C16240" s="178" t="s">
        <v>1327</v>
      </c>
      <c r="D16240" s="178" t="s">
        <v>11276</v>
      </c>
      <c r="E16240" s="179">
        <v>42725</v>
      </c>
      <c r="F16240" s="180">
        <v>0</v>
      </c>
      <c r="G16240" s="180">
        <v>27898.35</v>
      </c>
      <c r="H16240" s="180">
        <v>2803.69</v>
      </c>
      <c r="I16240" s="180">
        <f t="shared" si="506"/>
        <v>30702.039999999997</v>
      </c>
      <c r="J16240" s="177" t="str">
        <f t="shared" si="507"/>
        <v>Date &gt; 1920</v>
      </c>
    </row>
    <row r="16241" spans="1:10" x14ac:dyDescent="0.3">
      <c r="A16241" s="178" t="s">
        <v>3565</v>
      </c>
      <c r="B16241" s="178" t="s">
        <v>63</v>
      </c>
      <c r="C16241" s="178" t="s">
        <v>1327</v>
      </c>
      <c r="D16241" s="178" t="s">
        <v>9972</v>
      </c>
      <c r="E16241" s="209">
        <v>0</v>
      </c>
      <c r="F16241" s="180">
        <v>38890</v>
      </c>
      <c r="G16241" s="180">
        <v>815.75</v>
      </c>
      <c r="H16241" s="180">
        <v>3504.25</v>
      </c>
      <c r="I16241" s="180">
        <f t="shared" si="506"/>
        <v>43210</v>
      </c>
      <c r="J16241" s="177" t="str">
        <f t="shared" si="507"/>
        <v>Sketchy date</v>
      </c>
    </row>
    <row r="16242" spans="1:10" x14ac:dyDescent="0.3">
      <c r="A16242" s="178" t="s">
        <v>3565</v>
      </c>
      <c r="B16242" s="178" t="s">
        <v>63</v>
      </c>
      <c r="C16242" s="178" t="s">
        <v>1327</v>
      </c>
      <c r="D16242" s="178" t="s">
        <v>9972</v>
      </c>
      <c r="E16242" s="179">
        <v>42695</v>
      </c>
      <c r="F16242" s="180">
        <v>19835</v>
      </c>
      <c r="G16242" s="180">
        <v>416.03</v>
      </c>
      <c r="H16242" s="180">
        <v>1787.97</v>
      </c>
      <c r="I16242" s="180">
        <f t="shared" si="506"/>
        <v>22039</v>
      </c>
      <c r="J16242" s="177" t="str">
        <f t="shared" si="507"/>
        <v>Date &gt; 1920</v>
      </c>
    </row>
    <row r="16243" spans="1:10" x14ac:dyDescent="0.3">
      <c r="A16243" s="178" t="s">
        <v>3565</v>
      </c>
      <c r="B16243" s="178" t="s">
        <v>63</v>
      </c>
      <c r="C16243" s="178" t="s">
        <v>1327</v>
      </c>
      <c r="D16243" s="178" t="s">
        <v>9972</v>
      </c>
      <c r="E16243" s="179">
        <v>42695</v>
      </c>
      <c r="F16243" s="180">
        <v>60775</v>
      </c>
      <c r="G16243" s="180">
        <v>1274.73</v>
      </c>
      <c r="H16243" s="180">
        <v>5478.27</v>
      </c>
      <c r="I16243" s="180">
        <f t="shared" si="506"/>
        <v>67528</v>
      </c>
      <c r="J16243" s="177" t="str">
        <f t="shared" si="507"/>
        <v>Date &gt; 1920</v>
      </c>
    </row>
    <row r="16244" spans="1:10" x14ac:dyDescent="0.3">
      <c r="A16244" s="178" t="s">
        <v>3565</v>
      </c>
      <c r="B16244" s="178" t="s">
        <v>63</v>
      </c>
      <c r="C16244" s="178" t="s">
        <v>1327</v>
      </c>
      <c r="D16244" s="178" t="s">
        <v>9972</v>
      </c>
      <c r="E16244" s="179">
        <v>42864</v>
      </c>
      <c r="F16244" s="180">
        <v>81375</v>
      </c>
      <c r="G16244" s="180">
        <v>1706.79</v>
      </c>
      <c r="H16244" s="180">
        <v>7334.61</v>
      </c>
      <c r="I16244" s="180">
        <f t="shared" si="506"/>
        <v>90416.4</v>
      </c>
      <c r="J16244" s="177" t="str">
        <f t="shared" si="507"/>
        <v>Date &gt; 1920</v>
      </c>
    </row>
    <row r="16245" spans="1:10" x14ac:dyDescent="0.3">
      <c r="A16245" s="178" t="s">
        <v>3565</v>
      </c>
      <c r="B16245" s="178" t="s">
        <v>63</v>
      </c>
      <c r="C16245" s="178" t="s">
        <v>1327</v>
      </c>
      <c r="D16245" s="178" t="s">
        <v>9972</v>
      </c>
      <c r="E16245" s="179">
        <v>42880</v>
      </c>
      <c r="F16245" s="180">
        <v>37712</v>
      </c>
      <c r="G16245" s="180">
        <v>791</v>
      </c>
      <c r="H16245" s="180">
        <v>3399.85</v>
      </c>
      <c r="I16245" s="180">
        <f t="shared" si="506"/>
        <v>41902.85</v>
      </c>
      <c r="J16245" s="177" t="str">
        <f t="shared" si="507"/>
        <v>Date &gt; 1920</v>
      </c>
    </row>
    <row r="16246" spans="1:10" x14ac:dyDescent="0.3">
      <c r="A16246" s="178" t="s">
        <v>3565</v>
      </c>
      <c r="B16246" s="178" t="s">
        <v>63</v>
      </c>
      <c r="C16246" s="178" t="s">
        <v>1327</v>
      </c>
      <c r="D16246" s="178" t="s">
        <v>9972</v>
      </c>
      <c r="E16246" s="179">
        <v>42940</v>
      </c>
      <c r="F16246" s="180">
        <v>24661</v>
      </c>
      <c r="G16246" s="180">
        <v>517.25</v>
      </c>
      <c r="H16246" s="180">
        <v>2222.7800000000002</v>
      </c>
      <c r="I16246" s="180">
        <f t="shared" si="506"/>
        <v>27401.03</v>
      </c>
      <c r="J16246" s="177" t="str">
        <f t="shared" si="507"/>
        <v>Date &gt; 1920</v>
      </c>
    </row>
    <row r="16247" spans="1:10" x14ac:dyDescent="0.3">
      <c r="A16247" s="178" t="s">
        <v>3565</v>
      </c>
      <c r="B16247" s="178" t="s">
        <v>63</v>
      </c>
      <c r="C16247" s="178" t="s">
        <v>1327</v>
      </c>
      <c r="D16247" s="178" t="s">
        <v>9972</v>
      </c>
      <c r="E16247" s="179">
        <v>43102</v>
      </c>
      <c r="F16247" s="180">
        <v>37050</v>
      </c>
      <c r="G16247" s="180">
        <v>777.11</v>
      </c>
      <c r="H16247" s="180">
        <v>3340.19</v>
      </c>
      <c r="I16247" s="180">
        <f t="shared" si="506"/>
        <v>41167.300000000003</v>
      </c>
      <c r="J16247" s="177" t="str">
        <f t="shared" si="507"/>
        <v>Date &gt; 1920</v>
      </c>
    </row>
    <row r="16248" spans="1:10" x14ac:dyDescent="0.3">
      <c r="A16248" s="178" t="s">
        <v>3565</v>
      </c>
      <c r="B16248" s="178" t="s">
        <v>63</v>
      </c>
      <c r="C16248" s="178" t="s">
        <v>1327</v>
      </c>
      <c r="D16248" s="178" t="s">
        <v>9972</v>
      </c>
      <c r="E16248" s="179">
        <v>43334</v>
      </c>
      <c r="F16248" s="180">
        <v>36602</v>
      </c>
      <c r="G16248" s="180">
        <v>767.7</v>
      </c>
      <c r="H16248" s="180">
        <v>3298.55</v>
      </c>
      <c r="I16248" s="180">
        <f t="shared" si="506"/>
        <v>40668.25</v>
      </c>
      <c r="J16248" s="177" t="str">
        <f t="shared" si="507"/>
        <v>Date &gt; 1920</v>
      </c>
    </row>
    <row r="16249" spans="1:10" x14ac:dyDescent="0.3">
      <c r="A16249" s="178" t="s">
        <v>3565</v>
      </c>
      <c r="B16249" s="178" t="s">
        <v>63</v>
      </c>
      <c r="C16249" s="178" t="s">
        <v>1327</v>
      </c>
      <c r="D16249" s="178" t="s">
        <v>9972</v>
      </c>
      <c r="E16249" s="179">
        <v>43893</v>
      </c>
      <c r="F16249" s="180">
        <v>12149</v>
      </c>
      <c r="G16249" s="180">
        <v>254.83</v>
      </c>
      <c r="H16249" s="180">
        <v>1095.92</v>
      </c>
      <c r="I16249" s="180">
        <f t="shared" si="506"/>
        <v>13499.75</v>
      </c>
      <c r="J16249" s="177" t="str">
        <f t="shared" si="507"/>
        <v>Date &gt; 1920</v>
      </c>
    </row>
    <row r="16250" spans="1:10" x14ac:dyDescent="0.3">
      <c r="A16250" s="178" t="s">
        <v>3565</v>
      </c>
      <c r="B16250" s="178" t="s">
        <v>63</v>
      </c>
      <c r="C16250" s="178" t="s">
        <v>1327</v>
      </c>
      <c r="D16250" s="178" t="s">
        <v>8827</v>
      </c>
      <c r="E16250" s="179">
        <v>44217</v>
      </c>
      <c r="F16250" s="180">
        <v>0</v>
      </c>
      <c r="G16250" s="180">
        <v>25950</v>
      </c>
      <c r="H16250" s="180">
        <v>8650</v>
      </c>
      <c r="I16250" s="180">
        <f t="shared" si="506"/>
        <v>34600</v>
      </c>
      <c r="J16250" s="177" t="str">
        <f t="shared" si="507"/>
        <v>Date &gt; 1920</v>
      </c>
    </row>
    <row r="16251" spans="1:10" x14ac:dyDescent="0.3">
      <c r="A16251" s="178" t="s">
        <v>3565</v>
      </c>
      <c r="B16251" s="178" t="s">
        <v>63</v>
      </c>
      <c r="C16251" s="178" t="s">
        <v>1327</v>
      </c>
      <c r="D16251" s="178" t="s">
        <v>11277</v>
      </c>
      <c r="E16251" s="179">
        <v>43795</v>
      </c>
      <c r="F16251" s="180">
        <v>9325</v>
      </c>
      <c r="G16251" s="180">
        <v>518.1</v>
      </c>
      <c r="H16251" s="180">
        <v>518.80999999999995</v>
      </c>
      <c r="I16251" s="180">
        <f t="shared" si="506"/>
        <v>10361.91</v>
      </c>
      <c r="J16251" s="177" t="str">
        <f t="shared" si="507"/>
        <v>Date &gt; 1920</v>
      </c>
    </row>
    <row r="16252" spans="1:10" x14ac:dyDescent="0.3">
      <c r="A16252" s="178" t="s">
        <v>3565</v>
      </c>
      <c r="B16252" s="178" t="s">
        <v>63</v>
      </c>
      <c r="C16252" s="178" t="s">
        <v>1327</v>
      </c>
      <c r="D16252" s="178" t="s">
        <v>11277</v>
      </c>
      <c r="E16252" s="179">
        <v>43840</v>
      </c>
      <c r="F16252" s="180">
        <v>119509</v>
      </c>
      <c r="G16252" s="180">
        <v>6880.32</v>
      </c>
      <c r="H16252" s="180">
        <v>7438.69</v>
      </c>
      <c r="I16252" s="180">
        <f t="shared" si="506"/>
        <v>133828.01</v>
      </c>
      <c r="J16252" s="177" t="str">
        <f t="shared" si="507"/>
        <v>Date &gt; 1920</v>
      </c>
    </row>
    <row r="16253" spans="1:10" x14ac:dyDescent="0.3">
      <c r="A16253" s="178" t="s">
        <v>3565</v>
      </c>
      <c r="B16253" s="178" t="s">
        <v>63</v>
      </c>
      <c r="C16253" s="178" t="s">
        <v>1327</v>
      </c>
      <c r="D16253" s="178" t="s">
        <v>11278</v>
      </c>
      <c r="E16253" s="179">
        <v>43789</v>
      </c>
      <c r="F16253" s="180">
        <v>0</v>
      </c>
      <c r="G16253" s="180">
        <v>15896.48</v>
      </c>
      <c r="H16253" s="180">
        <v>5860.8</v>
      </c>
      <c r="I16253" s="180">
        <f t="shared" si="506"/>
        <v>21757.279999999999</v>
      </c>
      <c r="J16253" s="177" t="str">
        <f t="shared" si="507"/>
        <v>Date &gt; 1920</v>
      </c>
    </row>
    <row r="16254" spans="1:10" x14ac:dyDescent="0.3">
      <c r="A16254" s="178" t="s">
        <v>3565</v>
      </c>
      <c r="B16254" s="178" t="s">
        <v>73</v>
      </c>
      <c r="C16254" s="178" t="s">
        <v>1337</v>
      </c>
      <c r="D16254" s="178" t="s">
        <v>11279</v>
      </c>
      <c r="E16254" s="179">
        <v>17519</v>
      </c>
      <c r="F16254" s="180">
        <v>0</v>
      </c>
      <c r="G16254" s="180">
        <v>34473.360000000001</v>
      </c>
      <c r="H16254" s="180">
        <v>34473.42</v>
      </c>
      <c r="I16254" s="180">
        <f t="shared" si="506"/>
        <v>68946.78</v>
      </c>
      <c r="J16254" s="177" t="str">
        <f t="shared" si="507"/>
        <v>Date &gt; 1920</v>
      </c>
    </row>
    <row r="16255" spans="1:10" x14ac:dyDescent="0.3">
      <c r="A16255" s="178" t="s">
        <v>3565</v>
      </c>
      <c r="B16255" s="178" t="s">
        <v>73</v>
      </c>
      <c r="C16255" s="178" t="s">
        <v>1337</v>
      </c>
      <c r="D16255" s="178" t="s">
        <v>11280</v>
      </c>
      <c r="E16255" s="179">
        <v>17560</v>
      </c>
      <c r="F16255" s="180">
        <v>0</v>
      </c>
      <c r="G16255" s="180">
        <v>2516.25</v>
      </c>
      <c r="H16255" s="180">
        <v>2516.2600000000002</v>
      </c>
      <c r="I16255" s="180">
        <f t="shared" si="506"/>
        <v>5032.51</v>
      </c>
      <c r="J16255" s="177" t="str">
        <f t="shared" si="507"/>
        <v>Date &gt; 1920</v>
      </c>
    </row>
    <row r="16256" spans="1:10" x14ac:dyDescent="0.3">
      <c r="A16256" s="178" t="s">
        <v>3565</v>
      </c>
      <c r="B16256" s="178" t="s">
        <v>73</v>
      </c>
      <c r="C16256" s="178" t="s">
        <v>1337</v>
      </c>
      <c r="D16256" s="178" t="s">
        <v>7865</v>
      </c>
      <c r="E16256" s="179">
        <v>17958</v>
      </c>
      <c r="F16256" s="180">
        <v>0</v>
      </c>
      <c r="G16256" s="180">
        <v>272.8</v>
      </c>
      <c r="H16256" s="180">
        <v>272.8</v>
      </c>
      <c r="I16256" s="180">
        <f t="shared" si="506"/>
        <v>545.6</v>
      </c>
      <c r="J16256" s="177" t="str">
        <f t="shared" si="507"/>
        <v>Date &gt; 1920</v>
      </c>
    </row>
    <row r="16257" spans="1:10" x14ac:dyDescent="0.3">
      <c r="A16257" s="178" t="s">
        <v>3565</v>
      </c>
      <c r="B16257" s="178" t="s">
        <v>73</v>
      </c>
      <c r="C16257" s="178" t="s">
        <v>1337</v>
      </c>
      <c r="D16257" s="178" t="s">
        <v>11281</v>
      </c>
      <c r="E16257" s="179">
        <v>17958</v>
      </c>
      <c r="F16257" s="180">
        <v>0</v>
      </c>
      <c r="G16257" s="180">
        <v>784.46</v>
      </c>
      <c r="H16257" s="180">
        <v>784.45</v>
      </c>
      <c r="I16257" s="180">
        <f t="shared" si="506"/>
        <v>1568.91</v>
      </c>
      <c r="J16257" s="177" t="str">
        <f t="shared" si="507"/>
        <v>Date &gt; 1920</v>
      </c>
    </row>
    <row r="16258" spans="1:10" x14ac:dyDescent="0.3">
      <c r="A16258" s="178" t="s">
        <v>3565</v>
      </c>
      <c r="B16258" s="178" t="s">
        <v>73</v>
      </c>
      <c r="C16258" s="178" t="s">
        <v>1337</v>
      </c>
      <c r="D16258" s="178" t="s">
        <v>11282</v>
      </c>
      <c r="E16258" s="179">
        <v>18416</v>
      </c>
      <c r="F16258" s="180">
        <v>36288.519999999997</v>
      </c>
      <c r="G16258" s="180">
        <v>30636.51</v>
      </c>
      <c r="H16258" s="180">
        <v>5652.02</v>
      </c>
      <c r="I16258" s="180">
        <f t="shared" si="506"/>
        <v>72577.05</v>
      </c>
      <c r="J16258" s="177" t="str">
        <f t="shared" si="507"/>
        <v>Date &gt; 1920</v>
      </c>
    </row>
    <row r="16259" spans="1:10" x14ac:dyDescent="0.3">
      <c r="A16259" s="178" t="s">
        <v>3565</v>
      </c>
      <c r="B16259" s="178" t="s">
        <v>73</v>
      </c>
      <c r="C16259" s="178" t="s">
        <v>1337</v>
      </c>
      <c r="D16259" s="178" t="s">
        <v>11283</v>
      </c>
      <c r="E16259" s="179">
        <v>19611</v>
      </c>
      <c r="F16259" s="180">
        <v>0</v>
      </c>
      <c r="G16259" s="180">
        <v>594.51</v>
      </c>
      <c r="H16259" s="180">
        <v>0</v>
      </c>
      <c r="I16259" s="180">
        <f t="shared" si="506"/>
        <v>594.51</v>
      </c>
      <c r="J16259" s="177" t="str">
        <f t="shared" si="507"/>
        <v>Date &gt; 1920</v>
      </c>
    </row>
    <row r="16260" spans="1:10" x14ac:dyDescent="0.3">
      <c r="A16260" s="178" t="s">
        <v>3565</v>
      </c>
      <c r="B16260" s="178" t="s">
        <v>73</v>
      </c>
      <c r="C16260" s="178" t="s">
        <v>1337</v>
      </c>
      <c r="D16260" s="178" t="s">
        <v>7867</v>
      </c>
      <c r="E16260" s="179">
        <v>19410</v>
      </c>
      <c r="F16260" s="180">
        <v>1385.97</v>
      </c>
      <c r="G16260" s="180">
        <v>0</v>
      </c>
      <c r="H16260" s="180">
        <v>0</v>
      </c>
      <c r="I16260" s="180">
        <f t="shared" si="506"/>
        <v>1385.97</v>
      </c>
      <c r="J16260" s="177" t="str">
        <f t="shared" si="507"/>
        <v>Date &gt; 1920</v>
      </c>
    </row>
    <row r="16261" spans="1:10" x14ac:dyDescent="0.3">
      <c r="A16261" s="178" t="s">
        <v>3565</v>
      </c>
      <c r="B16261" s="178" t="s">
        <v>73</v>
      </c>
      <c r="C16261" s="178" t="s">
        <v>1337</v>
      </c>
      <c r="D16261" s="178" t="s">
        <v>11284</v>
      </c>
      <c r="E16261" s="179">
        <v>19821</v>
      </c>
      <c r="F16261" s="180">
        <v>15618.58</v>
      </c>
      <c r="G16261" s="180">
        <v>15618.58</v>
      </c>
      <c r="H16261" s="180">
        <v>0</v>
      </c>
      <c r="I16261" s="180">
        <f t="shared" ref="I16261:I16324" si="508">SUM(F16261:H16261)</f>
        <v>31237.16</v>
      </c>
      <c r="J16261" s="177" t="str">
        <f t="shared" ref="J16261:J16324" si="509">IF(OR(YEAR(E16261)&gt; 1920, ISBLANK(E16261)), "Date &gt; 1920", "Sketchy date")</f>
        <v>Date &gt; 1920</v>
      </c>
    </row>
    <row r="16262" spans="1:10" x14ac:dyDescent="0.3">
      <c r="A16262" s="178" t="s">
        <v>3565</v>
      </c>
      <c r="B16262" s="178" t="s">
        <v>73</v>
      </c>
      <c r="C16262" s="178" t="s">
        <v>1337</v>
      </c>
      <c r="D16262" s="178" t="s">
        <v>6836</v>
      </c>
      <c r="E16262" s="179">
        <v>19857</v>
      </c>
      <c r="F16262" s="180">
        <v>6173.08</v>
      </c>
      <c r="G16262" s="180">
        <v>6173.09</v>
      </c>
      <c r="H16262" s="180">
        <v>0</v>
      </c>
      <c r="I16262" s="180">
        <f t="shared" si="508"/>
        <v>12346.17</v>
      </c>
      <c r="J16262" s="177" t="str">
        <f t="shared" si="509"/>
        <v>Date &gt; 1920</v>
      </c>
    </row>
    <row r="16263" spans="1:10" x14ac:dyDescent="0.3">
      <c r="A16263" s="178" t="s">
        <v>3565</v>
      </c>
      <c r="B16263" s="178" t="s">
        <v>73</v>
      </c>
      <c r="C16263" s="178" t="s">
        <v>1337</v>
      </c>
      <c r="D16263" s="178" t="s">
        <v>11285</v>
      </c>
      <c r="E16263" s="179">
        <v>21739</v>
      </c>
      <c r="F16263" s="180">
        <v>11204.11</v>
      </c>
      <c r="G16263" s="180">
        <v>7469.41</v>
      </c>
      <c r="H16263" s="180">
        <v>3734.71</v>
      </c>
      <c r="I16263" s="180">
        <f t="shared" si="508"/>
        <v>22408.23</v>
      </c>
      <c r="J16263" s="177" t="str">
        <f t="shared" si="509"/>
        <v>Date &gt; 1920</v>
      </c>
    </row>
    <row r="16264" spans="1:10" x14ac:dyDescent="0.3">
      <c r="A16264" s="178" t="s">
        <v>3565</v>
      </c>
      <c r="B16264" s="178" t="s">
        <v>73</v>
      </c>
      <c r="C16264" s="178" t="s">
        <v>1337</v>
      </c>
      <c r="D16264" s="178" t="s">
        <v>6345</v>
      </c>
      <c r="E16264" s="179">
        <v>21739</v>
      </c>
      <c r="F16264" s="180">
        <v>12.25</v>
      </c>
      <c r="G16264" s="180">
        <v>0</v>
      </c>
      <c r="H16264" s="180">
        <v>12.25</v>
      </c>
      <c r="I16264" s="180">
        <f t="shared" si="508"/>
        <v>24.5</v>
      </c>
      <c r="J16264" s="177" t="str">
        <f t="shared" si="509"/>
        <v>Date &gt; 1920</v>
      </c>
    </row>
    <row r="16265" spans="1:10" x14ac:dyDescent="0.3">
      <c r="A16265" s="178" t="s">
        <v>3565</v>
      </c>
      <c r="B16265" s="178" t="s">
        <v>73</v>
      </c>
      <c r="C16265" s="178" t="s">
        <v>1337</v>
      </c>
      <c r="D16265" s="178" t="s">
        <v>11286</v>
      </c>
      <c r="E16265" s="179">
        <v>21373</v>
      </c>
      <c r="F16265" s="180">
        <v>0</v>
      </c>
      <c r="G16265" s="180">
        <v>10200</v>
      </c>
      <c r="H16265" s="180">
        <v>5610.36</v>
      </c>
      <c r="I16265" s="180">
        <f t="shared" si="508"/>
        <v>15810.36</v>
      </c>
      <c r="J16265" s="177" t="str">
        <f t="shared" si="509"/>
        <v>Date &gt; 1920</v>
      </c>
    </row>
    <row r="16266" spans="1:10" x14ac:dyDescent="0.3">
      <c r="A16266" s="178" t="s">
        <v>3565</v>
      </c>
      <c r="B16266" s="178" t="s">
        <v>73</v>
      </c>
      <c r="C16266" s="178" t="s">
        <v>1337</v>
      </c>
      <c r="D16266" s="178" t="s">
        <v>11287</v>
      </c>
      <c r="E16266" s="179">
        <v>22693</v>
      </c>
      <c r="F16266" s="180">
        <v>30361.32</v>
      </c>
      <c r="G16266" s="180">
        <v>20500.79</v>
      </c>
      <c r="H16266" s="180">
        <v>10640.25</v>
      </c>
      <c r="I16266" s="180">
        <f t="shared" si="508"/>
        <v>61502.36</v>
      </c>
      <c r="J16266" s="177" t="str">
        <f t="shared" si="509"/>
        <v>Date &gt; 1920</v>
      </c>
    </row>
    <row r="16267" spans="1:10" x14ac:dyDescent="0.3">
      <c r="A16267" s="178" t="s">
        <v>3565</v>
      </c>
      <c r="B16267" s="178" t="s">
        <v>73</v>
      </c>
      <c r="C16267" s="178" t="s">
        <v>1337</v>
      </c>
      <c r="D16267" s="178" t="s">
        <v>6400</v>
      </c>
      <c r="E16267" s="179">
        <v>22931</v>
      </c>
      <c r="F16267" s="180">
        <v>0</v>
      </c>
      <c r="G16267" s="180">
        <v>3075.14</v>
      </c>
      <c r="H16267" s="180">
        <v>1537.57</v>
      </c>
      <c r="I16267" s="180">
        <f t="shared" si="508"/>
        <v>4612.71</v>
      </c>
      <c r="J16267" s="177" t="str">
        <f t="shared" si="509"/>
        <v>Date &gt; 1920</v>
      </c>
    </row>
    <row r="16268" spans="1:10" x14ac:dyDescent="0.3">
      <c r="A16268" s="178" t="s">
        <v>3565</v>
      </c>
      <c r="B16268" s="178" t="s">
        <v>73</v>
      </c>
      <c r="C16268" s="178" t="s">
        <v>1337</v>
      </c>
      <c r="D16268" s="178" t="s">
        <v>11288</v>
      </c>
      <c r="E16268" s="179">
        <v>24861</v>
      </c>
      <c r="F16268" s="180">
        <v>0</v>
      </c>
      <c r="G16268" s="180">
        <v>25508.240000000002</v>
      </c>
      <c r="H16268" s="180">
        <v>25508.25</v>
      </c>
      <c r="I16268" s="180">
        <f t="shared" si="508"/>
        <v>51016.490000000005</v>
      </c>
      <c r="J16268" s="177" t="str">
        <f t="shared" si="509"/>
        <v>Date &gt; 1920</v>
      </c>
    </row>
    <row r="16269" spans="1:10" x14ac:dyDescent="0.3">
      <c r="A16269" s="178" t="s">
        <v>3565</v>
      </c>
      <c r="B16269" s="178" t="s">
        <v>73</v>
      </c>
      <c r="C16269" s="178" t="s">
        <v>1337</v>
      </c>
      <c r="D16269" s="178" t="s">
        <v>7313</v>
      </c>
      <c r="E16269" s="179">
        <v>25140</v>
      </c>
      <c r="F16269" s="180">
        <v>0</v>
      </c>
      <c r="G16269" s="180">
        <v>9380</v>
      </c>
      <c r="H16269" s="180">
        <v>8316.6200000000008</v>
      </c>
      <c r="I16269" s="180">
        <f t="shared" si="508"/>
        <v>17696.620000000003</v>
      </c>
      <c r="J16269" s="177" t="str">
        <f t="shared" si="509"/>
        <v>Date &gt; 1920</v>
      </c>
    </row>
    <row r="16270" spans="1:10" x14ac:dyDescent="0.3">
      <c r="A16270" s="178" t="s">
        <v>3565</v>
      </c>
      <c r="B16270" s="178" t="s">
        <v>73</v>
      </c>
      <c r="C16270" s="178" t="s">
        <v>1337</v>
      </c>
      <c r="D16270" s="178" t="s">
        <v>6345</v>
      </c>
      <c r="E16270" s="179">
        <v>28758</v>
      </c>
      <c r="F16270" s="180">
        <v>0</v>
      </c>
      <c r="G16270" s="180">
        <v>107048.51</v>
      </c>
      <c r="H16270" s="180">
        <v>26762.13</v>
      </c>
      <c r="I16270" s="180">
        <f t="shared" si="508"/>
        <v>133810.63999999998</v>
      </c>
      <c r="J16270" s="177" t="str">
        <f t="shared" si="509"/>
        <v>Date &gt; 1920</v>
      </c>
    </row>
    <row r="16271" spans="1:10" x14ac:dyDescent="0.3">
      <c r="A16271" s="178" t="s">
        <v>3565</v>
      </c>
      <c r="B16271" s="178" t="s">
        <v>73</v>
      </c>
      <c r="C16271" s="178" t="s">
        <v>1337</v>
      </c>
      <c r="D16271" s="178" t="s">
        <v>6345</v>
      </c>
      <c r="E16271" s="179">
        <v>28992</v>
      </c>
      <c r="F16271" s="180">
        <v>0</v>
      </c>
      <c r="G16271" s="180">
        <v>580961.03</v>
      </c>
      <c r="H16271" s="180">
        <v>145240.25</v>
      </c>
      <c r="I16271" s="180">
        <f t="shared" si="508"/>
        <v>726201.28</v>
      </c>
      <c r="J16271" s="177" t="str">
        <f t="shared" si="509"/>
        <v>Date &gt; 1920</v>
      </c>
    </row>
    <row r="16272" spans="1:10" x14ac:dyDescent="0.3">
      <c r="A16272" s="178" t="s">
        <v>3565</v>
      </c>
      <c r="B16272" s="178" t="s">
        <v>73</v>
      </c>
      <c r="C16272" s="178" t="s">
        <v>1337</v>
      </c>
      <c r="D16272" s="178" t="s">
        <v>6345</v>
      </c>
      <c r="E16272" s="179">
        <v>29010</v>
      </c>
      <c r="F16272" s="180">
        <v>0</v>
      </c>
      <c r="G16272" s="180">
        <v>77267.44</v>
      </c>
      <c r="H16272" s="180">
        <v>19337.86</v>
      </c>
      <c r="I16272" s="180">
        <f t="shared" si="508"/>
        <v>96605.3</v>
      </c>
      <c r="J16272" s="177" t="str">
        <f t="shared" si="509"/>
        <v>Date &gt; 1920</v>
      </c>
    </row>
    <row r="16273" spans="1:10" x14ac:dyDescent="0.3">
      <c r="A16273" s="178" t="s">
        <v>3565</v>
      </c>
      <c r="B16273" s="178" t="s">
        <v>73</v>
      </c>
      <c r="C16273" s="178" t="s">
        <v>1337</v>
      </c>
      <c r="D16273" s="178" t="s">
        <v>6345</v>
      </c>
      <c r="E16273" s="179">
        <v>29539</v>
      </c>
      <c r="F16273" s="180">
        <v>0</v>
      </c>
      <c r="G16273" s="180">
        <v>125115.8</v>
      </c>
      <c r="H16273" s="180">
        <v>31257.96</v>
      </c>
      <c r="I16273" s="180">
        <f t="shared" si="508"/>
        <v>156373.76000000001</v>
      </c>
      <c r="J16273" s="177" t="str">
        <f t="shared" si="509"/>
        <v>Date &gt; 1920</v>
      </c>
    </row>
    <row r="16274" spans="1:10" x14ac:dyDescent="0.3">
      <c r="A16274" s="178" t="s">
        <v>3565</v>
      </c>
      <c r="B16274" s="178" t="s">
        <v>73</v>
      </c>
      <c r="C16274" s="178" t="s">
        <v>1337</v>
      </c>
      <c r="D16274" s="178" t="s">
        <v>6345</v>
      </c>
      <c r="E16274" s="179">
        <v>29924</v>
      </c>
      <c r="F16274" s="180">
        <v>0</v>
      </c>
      <c r="G16274" s="180">
        <v>15410.66</v>
      </c>
      <c r="H16274" s="180">
        <v>3852.66</v>
      </c>
      <c r="I16274" s="180">
        <f t="shared" si="508"/>
        <v>19263.32</v>
      </c>
      <c r="J16274" s="177" t="str">
        <f t="shared" si="509"/>
        <v>Date &gt; 1920</v>
      </c>
    </row>
    <row r="16275" spans="1:10" x14ac:dyDescent="0.3">
      <c r="A16275" s="178" t="s">
        <v>3565</v>
      </c>
      <c r="B16275" s="178" t="s">
        <v>73</v>
      </c>
      <c r="C16275" s="178" t="s">
        <v>1337</v>
      </c>
      <c r="D16275" s="178" t="s">
        <v>6345</v>
      </c>
      <c r="E16275" s="179">
        <v>31496</v>
      </c>
      <c r="F16275" s="180">
        <v>122589.11</v>
      </c>
      <c r="G16275" s="180">
        <v>-108968.1</v>
      </c>
      <c r="H16275" s="180">
        <v>-13621.01</v>
      </c>
      <c r="I16275" s="180">
        <f t="shared" si="508"/>
        <v>0</v>
      </c>
      <c r="J16275" s="177" t="str">
        <f t="shared" si="509"/>
        <v>Date &gt; 1920</v>
      </c>
    </row>
    <row r="16276" spans="1:10" x14ac:dyDescent="0.3">
      <c r="A16276" s="178" t="s">
        <v>3565</v>
      </c>
      <c r="B16276" s="178" t="s">
        <v>73</v>
      </c>
      <c r="C16276" s="178" t="s">
        <v>1337</v>
      </c>
      <c r="D16276" s="178" t="s">
        <v>6345</v>
      </c>
      <c r="E16276" s="179">
        <v>33676</v>
      </c>
      <c r="F16276" s="180">
        <v>0</v>
      </c>
      <c r="G16276" s="180">
        <v>-410886.25</v>
      </c>
      <c r="H16276" s="180">
        <v>-51360.78</v>
      </c>
      <c r="I16276" s="180">
        <f t="shared" si="508"/>
        <v>-462247.03</v>
      </c>
      <c r="J16276" s="177" t="str">
        <f t="shared" si="509"/>
        <v>Date &gt; 1920</v>
      </c>
    </row>
    <row r="16277" spans="1:10" x14ac:dyDescent="0.3">
      <c r="A16277" s="178" t="s">
        <v>3565</v>
      </c>
      <c r="B16277" s="178" t="s">
        <v>73</v>
      </c>
      <c r="C16277" s="178" t="s">
        <v>1337</v>
      </c>
      <c r="D16277" s="178" t="s">
        <v>6345</v>
      </c>
      <c r="E16277" s="179">
        <v>33676</v>
      </c>
      <c r="F16277" s="180">
        <v>462247.03</v>
      </c>
      <c r="G16277" s="180">
        <v>0</v>
      </c>
      <c r="H16277" s="180">
        <v>0</v>
      </c>
      <c r="I16277" s="180">
        <f t="shared" si="508"/>
        <v>462247.03</v>
      </c>
      <c r="J16277" s="177" t="str">
        <f t="shared" si="509"/>
        <v>Date &gt; 1920</v>
      </c>
    </row>
    <row r="16278" spans="1:10" x14ac:dyDescent="0.3">
      <c r="A16278" s="178" t="s">
        <v>3565</v>
      </c>
      <c r="B16278" s="178" t="s">
        <v>73</v>
      </c>
      <c r="C16278" s="178" t="s">
        <v>1337</v>
      </c>
      <c r="D16278" s="178" t="s">
        <v>11289</v>
      </c>
      <c r="E16278" s="179">
        <v>32190</v>
      </c>
      <c r="F16278" s="180">
        <v>1803664.03</v>
      </c>
      <c r="G16278" s="180">
        <v>1055387.07</v>
      </c>
      <c r="H16278" s="180">
        <v>329481.32</v>
      </c>
      <c r="I16278" s="180">
        <f t="shared" si="508"/>
        <v>3188532.42</v>
      </c>
      <c r="J16278" s="177" t="str">
        <f t="shared" si="509"/>
        <v>Date &gt; 1920</v>
      </c>
    </row>
    <row r="16279" spans="1:10" x14ac:dyDescent="0.3">
      <c r="A16279" s="178" t="s">
        <v>3565</v>
      </c>
      <c r="B16279" s="178" t="s">
        <v>73</v>
      </c>
      <c r="C16279" s="178" t="s">
        <v>1337</v>
      </c>
      <c r="D16279" s="178" t="s">
        <v>11290</v>
      </c>
      <c r="E16279" s="179">
        <v>32198</v>
      </c>
      <c r="F16279" s="180">
        <v>50657.7</v>
      </c>
      <c r="G16279" s="180">
        <v>79166.02</v>
      </c>
      <c r="H16279" s="180">
        <v>14424.86</v>
      </c>
      <c r="I16279" s="180">
        <f t="shared" si="508"/>
        <v>144248.58000000002</v>
      </c>
      <c r="J16279" s="177" t="str">
        <f t="shared" si="509"/>
        <v>Date &gt; 1920</v>
      </c>
    </row>
    <row r="16280" spans="1:10" x14ac:dyDescent="0.3">
      <c r="A16280" s="178" t="s">
        <v>3565</v>
      </c>
      <c r="B16280" s="178" t="s">
        <v>73</v>
      </c>
      <c r="C16280" s="178" t="s">
        <v>1337</v>
      </c>
      <c r="D16280" s="178" t="s">
        <v>6462</v>
      </c>
      <c r="E16280" s="179">
        <v>29908</v>
      </c>
      <c r="F16280" s="180">
        <v>0</v>
      </c>
      <c r="G16280" s="180">
        <v>20566.66</v>
      </c>
      <c r="H16280" s="180">
        <v>10283.34</v>
      </c>
      <c r="I16280" s="180">
        <f t="shared" si="508"/>
        <v>30850</v>
      </c>
      <c r="J16280" s="177" t="str">
        <f t="shared" si="509"/>
        <v>Date &gt; 1920</v>
      </c>
    </row>
    <row r="16281" spans="1:10" x14ac:dyDescent="0.3">
      <c r="A16281" s="178" t="s">
        <v>3565</v>
      </c>
      <c r="B16281" s="178" t="s">
        <v>73</v>
      </c>
      <c r="C16281" s="178" t="s">
        <v>1337</v>
      </c>
      <c r="D16281" s="178" t="s">
        <v>6402</v>
      </c>
      <c r="E16281" s="179">
        <v>29983</v>
      </c>
      <c r="F16281" s="180">
        <v>0</v>
      </c>
      <c r="G16281" s="180">
        <v>25521.87</v>
      </c>
      <c r="H16281" s="180">
        <v>12760.94</v>
      </c>
      <c r="I16281" s="180">
        <f t="shared" si="508"/>
        <v>38282.81</v>
      </c>
      <c r="J16281" s="177" t="str">
        <f t="shared" si="509"/>
        <v>Date &gt; 1920</v>
      </c>
    </row>
    <row r="16282" spans="1:10" x14ac:dyDescent="0.3">
      <c r="A16282" s="178" t="s">
        <v>3565</v>
      </c>
      <c r="B16282" s="178" t="s">
        <v>73</v>
      </c>
      <c r="C16282" s="178" t="s">
        <v>1337</v>
      </c>
      <c r="D16282" s="178" t="s">
        <v>6402</v>
      </c>
      <c r="E16282" s="179">
        <v>30068</v>
      </c>
      <c r="F16282" s="180">
        <v>0</v>
      </c>
      <c r="G16282" s="180">
        <v>4577.1000000000004</v>
      </c>
      <c r="H16282" s="180">
        <v>2288.5500000000002</v>
      </c>
      <c r="I16282" s="180">
        <f t="shared" si="508"/>
        <v>6865.6500000000005</v>
      </c>
      <c r="J16282" s="177" t="str">
        <f t="shared" si="509"/>
        <v>Date &gt; 1920</v>
      </c>
    </row>
    <row r="16283" spans="1:10" x14ac:dyDescent="0.3">
      <c r="A16283" s="178" t="s">
        <v>3565</v>
      </c>
      <c r="B16283" s="178" t="s">
        <v>73</v>
      </c>
      <c r="C16283" s="178" t="s">
        <v>1337</v>
      </c>
      <c r="D16283" s="178" t="s">
        <v>6402</v>
      </c>
      <c r="E16283" s="179">
        <v>30529</v>
      </c>
      <c r="F16283" s="180">
        <v>0</v>
      </c>
      <c r="G16283" s="180">
        <v>3801.03</v>
      </c>
      <c r="H16283" s="180">
        <v>2602.17</v>
      </c>
      <c r="I16283" s="180">
        <f t="shared" si="508"/>
        <v>6403.2000000000007</v>
      </c>
      <c r="J16283" s="177" t="str">
        <f t="shared" si="509"/>
        <v>Date &gt; 1920</v>
      </c>
    </row>
    <row r="16284" spans="1:10" x14ac:dyDescent="0.3">
      <c r="A16284" s="178" t="s">
        <v>3565</v>
      </c>
      <c r="B16284" s="178" t="s">
        <v>73</v>
      </c>
      <c r="C16284" s="178" t="s">
        <v>1337</v>
      </c>
      <c r="D16284" s="178" t="s">
        <v>7173</v>
      </c>
      <c r="E16284" s="179">
        <v>30249</v>
      </c>
      <c r="F16284" s="180">
        <v>0</v>
      </c>
      <c r="G16284" s="180">
        <v>124706.65</v>
      </c>
      <c r="H16284" s="180">
        <v>62353.33</v>
      </c>
      <c r="I16284" s="180">
        <f t="shared" si="508"/>
        <v>187059.97999999998</v>
      </c>
      <c r="J16284" s="177" t="str">
        <f t="shared" si="509"/>
        <v>Date &gt; 1920</v>
      </c>
    </row>
    <row r="16285" spans="1:10" x14ac:dyDescent="0.3">
      <c r="A16285" s="178" t="s">
        <v>3565</v>
      </c>
      <c r="B16285" s="178" t="s">
        <v>73</v>
      </c>
      <c r="C16285" s="178" t="s">
        <v>1337</v>
      </c>
      <c r="D16285" s="178" t="s">
        <v>10810</v>
      </c>
      <c r="E16285" s="179">
        <v>30225</v>
      </c>
      <c r="F16285" s="180">
        <v>0</v>
      </c>
      <c r="G16285" s="180">
        <v>1502.61</v>
      </c>
      <c r="H16285" s="180">
        <v>526.20000000000005</v>
      </c>
      <c r="I16285" s="180">
        <f t="shared" si="508"/>
        <v>2028.81</v>
      </c>
      <c r="J16285" s="177" t="str">
        <f t="shared" si="509"/>
        <v>Date &gt; 1920</v>
      </c>
    </row>
    <row r="16286" spans="1:10" x14ac:dyDescent="0.3">
      <c r="A16286" s="178" t="s">
        <v>3565</v>
      </c>
      <c r="B16286" s="178" t="s">
        <v>73</v>
      </c>
      <c r="C16286" s="178" t="s">
        <v>1337</v>
      </c>
      <c r="D16286" s="178" t="s">
        <v>11291</v>
      </c>
      <c r="E16286" s="179">
        <v>31825</v>
      </c>
      <c r="F16286" s="180">
        <v>52003.16</v>
      </c>
      <c r="G16286" s="180">
        <v>26373.89</v>
      </c>
      <c r="H16286" s="180">
        <v>18965.080000000002</v>
      </c>
      <c r="I16286" s="180">
        <f t="shared" si="508"/>
        <v>97342.13</v>
      </c>
      <c r="J16286" s="177" t="str">
        <f t="shared" si="509"/>
        <v>Date &gt; 1920</v>
      </c>
    </row>
    <row r="16287" spans="1:10" x14ac:dyDescent="0.3">
      <c r="A16287" s="178" t="s">
        <v>3565</v>
      </c>
      <c r="B16287" s="178" t="s">
        <v>73</v>
      </c>
      <c r="C16287" s="178" t="s">
        <v>1337</v>
      </c>
      <c r="D16287" s="178" t="s">
        <v>11292</v>
      </c>
      <c r="E16287" s="179">
        <v>31398</v>
      </c>
      <c r="F16287" s="180">
        <v>0</v>
      </c>
      <c r="G16287" s="180">
        <v>21327.86</v>
      </c>
      <c r="H16287" s="180">
        <v>0</v>
      </c>
      <c r="I16287" s="180">
        <f t="shared" si="508"/>
        <v>21327.86</v>
      </c>
      <c r="J16287" s="177" t="str">
        <f t="shared" si="509"/>
        <v>Date &gt; 1920</v>
      </c>
    </row>
    <row r="16288" spans="1:10" x14ac:dyDescent="0.3">
      <c r="A16288" s="178" t="s">
        <v>3565</v>
      </c>
      <c r="B16288" s="178" t="s">
        <v>73</v>
      </c>
      <c r="C16288" s="178" t="s">
        <v>1337</v>
      </c>
      <c r="D16288" s="178" t="s">
        <v>11293</v>
      </c>
      <c r="E16288" s="179">
        <v>31978</v>
      </c>
      <c r="F16288" s="180">
        <v>0</v>
      </c>
      <c r="G16288" s="180">
        <v>101968.77</v>
      </c>
      <c r="H16288" s="180">
        <v>52720.39</v>
      </c>
      <c r="I16288" s="180">
        <f t="shared" si="508"/>
        <v>154689.16</v>
      </c>
      <c r="J16288" s="177" t="str">
        <f t="shared" si="509"/>
        <v>Date &gt; 1920</v>
      </c>
    </row>
    <row r="16289" spans="1:10" x14ac:dyDescent="0.3">
      <c r="A16289" s="178" t="s">
        <v>3565</v>
      </c>
      <c r="B16289" s="178" t="s">
        <v>73</v>
      </c>
      <c r="C16289" s="178" t="s">
        <v>1337</v>
      </c>
      <c r="D16289" s="178" t="s">
        <v>11294</v>
      </c>
      <c r="E16289" s="179">
        <v>31972</v>
      </c>
      <c r="F16289" s="180">
        <v>157588.41</v>
      </c>
      <c r="G16289" s="180">
        <v>0</v>
      </c>
      <c r="H16289" s="180">
        <v>22035.41</v>
      </c>
      <c r="I16289" s="180">
        <f t="shared" si="508"/>
        <v>179623.82</v>
      </c>
      <c r="J16289" s="177" t="str">
        <f t="shared" si="509"/>
        <v>Date &gt; 1920</v>
      </c>
    </row>
    <row r="16290" spans="1:10" x14ac:dyDescent="0.3">
      <c r="A16290" s="178" t="s">
        <v>3565</v>
      </c>
      <c r="B16290" s="178" t="s">
        <v>73</v>
      </c>
      <c r="C16290" s="178" t="s">
        <v>1337</v>
      </c>
      <c r="D16290" s="178" t="s">
        <v>11294</v>
      </c>
      <c r="E16290" s="179">
        <v>31985</v>
      </c>
      <c r="F16290" s="180">
        <v>189902.56</v>
      </c>
      <c r="G16290" s="180">
        <v>0</v>
      </c>
      <c r="H16290" s="180">
        <v>25487.22</v>
      </c>
      <c r="I16290" s="180">
        <f t="shared" si="508"/>
        <v>215389.78</v>
      </c>
      <c r="J16290" s="177" t="str">
        <f t="shared" si="509"/>
        <v>Date &gt; 1920</v>
      </c>
    </row>
    <row r="16291" spans="1:10" x14ac:dyDescent="0.3">
      <c r="A16291" s="178" t="s">
        <v>3565</v>
      </c>
      <c r="B16291" s="178" t="s">
        <v>73</v>
      </c>
      <c r="C16291" s="178" t="s">
        <v>1337</v>
      </c>
      <c r="D16291" s="178" t="s">
        <v>11294</v>
      </c>
      <c r="E16291" s="179">
        <v>32002</v>
      </c>
      <c r="F16291" s="180">
        <v>236474.7</v>
      </c>
      <c r="G16291" s="180">
        <v>0</v>
      </c>
      <c r="H16291" s="180">
        <v>38381.08</v>
      </c>
      <c r="I16291" s="180">
        <f t="shared" si="508"/>
        <v>274855.78000000003</v>
      </c>
      <c r="J16291" s="177" t="str">
        <f t="shared" si="509"/>
        <v>Date &gt; 1920</v>
      </c>
    </row>
    <row r="16292" spans="1:10" x14ac:dyDescent="0.3">
      <c r="A16292" s="178" t="s">
        <v>3565</v>
      </c>
      <c r="B16292" s="178" t="s">
        <v>73</v>
      </c>
      <c r="C16292" s="178" t="s">
        <v>1337</v>
      </c>
      <c r="D16292" s="178" t="s">
        <v>11294</v>
      </c>
      <c r="E16292" s="179">
        <v>32013</v>
      </c>
      <c r="F16292" s="180">
        <v>240534.81</v>
      </c>
      <c r="G16292" s="180">
        <v>0</v>
      </c>
      <c r="H16292" s="180">
        <v>27226.86</v>
      </c>
      <c r="I16292" s="180">
        <f t="shared" si="508"/>
        <v>267761.67</v>
      </c>
      <c r="J16292" s="177" t="str">
        <f t="shared" si="509"/>
        <v>Date &gt; 1920</v>
      </c>
    </row>
    <row r="16293" spans="1:10" x14ac:dyDescent="0.3">
      <c r="A16293" s="178" t="s">
        <v>3565</v>
      </c>
      <c r="B16293" s="178" t="s">
        <v>73</v>
      </c>
      <c r="C16293" s="178" t="s">
        <v>1337</v>
      </c>
      <c r="D16293" s="178" t="s">
        <v>11294</v>
      </c>
      <c r="E16293" s="179">
        <v>32036</v>
      </c>
      <c r="F16293" s="180">
        <v>262775.56</v>
      </c>
      <c r="G16293" s="180">
        <v>0</v>
      </c>
      <c r="H16293" s="180">
        <v>33305.1</v>
      </c>
      <c r="I16293" s="180">
        <f t="shared" si="508"/>
        <v>296080.65999999997</v>
      </c>
      <c r="J16293" s="177" t="str">
        <f t="shared" si="509"/>
        <v>Date &gt; 1920</v>
      </c>
    </row>
    <row r="16294" spans="1:10" x14ac:dyDescent="0.3">
      <c r="A16294" s="178" t="s">
        <v>3565</v>
      </c>
      <c r="B16294" s="178" t="s">
        <v>73</v>
      </c>
      <c r="C16294" s="178" t="s">
        <v>1337</v>
      </c>
      <c r="D16294" s="178" t="s">
        <v>11294</v>
      </c>
      <c r="E16294" s="179">
        <v>32055</v>
      </c>
      <c r="F16294" s="180">
        <v>55362.13</v>
      </c>
      <c r="G16294" s="180">
        <v>0</v>
      </c>
      <c r="H16294" s="180">
        <v>10208.299999999999</v>
      </c>
      <c r="I16294" s="180">
        <f t="shared" si="508"/>
        <v>65570.429999999993</v>
      </c>
      <c r="J16294" s="177" t="str">
        <f t="shared" si="509"/>
        <v>Date &gt; 1920</v>
      </c>
    </row>
    <row r="16295" spans="1:10" x14ac:dyDescent="0.3">
      <c r="A16295" s="178" t="s">
        <v>3565</v>
      </c>
      <c r="B16295" s="178" t="s">
        <v>73</v>
      </c>
      <c r="C16295" s="178" t="s">
        <v>1337</v>
      </c>
      <c r="D16295" s="178" t="s">
        <v>11294</v>
      </c>
      <c r="E16295" s="179">
        <v>32119</v>
      </c>
      <c r="F16295" s="180">
        <v>22134.01</v>
      </c>
      <c r="G16295" s="180">
        <v>0</v>
      </c>
      <c r="H16295" s="180">
        <v>2986.83</v>
      </c>
      <c r="I16295" s="180">
        <f t="shared" si="508"/>
        <v>25120.839999999997</v>
      </c>
      <c r="J16295" s="177" t="str">
        <f t="shared" si="509"/>
        <v>Date &gt; 1920</v>
      </c>
    </row>
    <row r="16296" spans="1:10" x14ac:dyDescent="0.3">
      <c r="A16296" s="178" t="s">
        <v>3565</v>
      </c>
      <c r="B16296" s="178" t="s">
        <v>73</v>
      </c>
      <c r="C16296" s="178" t="s">
        <v>1337</v>
      </c>
      <c r="D16296" s="178" t="s">
        <v>11294</v>
      </c>
      <c r="E16296" s="179">
        <v>32245</v>
      </c>
      <c r="F16296" s="180">
        <v>16658.439999999999</v>
      </c>
      <c r="G16296" s="180">
        <v>0</v>
      </c>
      <c r="H16296" s="180">
        <v>14838.2</v>
      </c>
      <c r="I16296" s="180">
        <f t="shared" si="508"/>
        <v>31496.639999999999</v>
      </c>
      <c r="J16296" s="177" t="str">
        <f t="shared" si="509"/>
        <v>Date &gt; 1920</v>
      </c>
    </row>
    <row r="16297" spans="1:10" x14ac:dyDescent="0.3">
      <c r="A16297" s="178" t="s">
        <v>3565</v>
      </c>
      <c r="B16297" s="178" t="s">
        <v>73</v>
      </c>
      <c r="C16297" s="178" t="s">
        <v>1337</v>
      </c>
      <c r="D16297" s="178" t="s">
        <v>11294</v>
      </c>
      <c r="E16297" s="179">
        <v>32534</v>
      </c>
      <c r="F16297" s="180">
        <v>63628.42</v>
      </c>
      <c r="G16297" s="180">
        <v>0</v>
      </c>
      <c r="H16297" s="180">
        <v>0</v>
      </c>
      <c r="I16297" s="180">
        <f t="shared" si="508"/>
        <v>63628.42</v>
      </c>
      <c r="J16297" s="177" t="str">
        <f t="shared" si="509"/>
        <v>Date &gt; 1920</v>
      </c>
    </row>
    <row r="16298" spans="1:10" x14ac:dyDescent="0.3">
      <c r="A16298" s="178" t="s">
        <v>3565</v>
      </c>
      <c r="B16298" s="178" t="s">
        <v>73</v>
      </c>
      <c r="C16298" s="178" t="s">
        <v>1337</v>
      </c>
      <c r="D16298" s="178" t="s">
        <v>11294</v>
      </c>
      <c r="E16298" s="179">
        <v>32581</v>
      </c>
      <c r="F16298" s="180">
        <v>4318.4399999999996</v>
      </c>
      <c r="G16298" s="180">
        <v>0</v>
      </c>
      <c r="H16298" s="180">
        <v>583.61</v>
      </c>
      <c r="I16298" s="180">
        <f t="shared" si="508"/>
        <v>4902.0499999999993</v>
      </c>
      <c r="J16298" s="177" t="str">
        <f t="shared" si="509"/>
        <v>Date &gt; 1920</v>
      </c>
    </row>
    <row r="16299" spans="1:10" x14ac:dyDescent="0.3">
      <c r="A16299" s="178" t="s">
        <v>3565</v>
      </c>
      <c r="B16299" s="178" t="s">
        <v>73</v>
      </c>
      <c r="C16299" s="178" t="s">
        <v>1337</v>
      </c>
      <c r="D16299" s="178" t="s">
        <v>11294</v>
      </c>
      <c r="E16299" s="179">
        <v>32934</v>
      </c>
      <c r="F16299" s="180">
        <v>1311.16</v>
      </c>
      <c r="G16299" s="180">
        <v>0</v>
      </c>
      <c r="H16299" s="180">
        <v>176.85</v>
      </c>
      <c r="I16299" s="180">
        <f t="shared" si="508"/>
        <v>1488.01</v>
      </c>
      <c r="J16299" s="177" t="str">
        <f t="shared" si="509"/>
        <v>Date &gt; 1920</v>
      </c>
    </row>
    <row r="16300" spans="1:10" x14ac:dyDescent="0.3">
      <c r="A16300" s="178" t="s">
        <v>3565</v>
      </c>
      <c r="B16300" s="178" t="s">
        <v>73</v>
      </c>
      <c r="C16300" s="178" t="s">
        <v>1337</v>
      </c>
      <c r="D16300" s="178" t="s">
        <v>11294</v>
      </c>
      <c r="E16300" s="179">
        <v>33676</v>
      </c>
      <c r="F16300" s="180">
        <v>3998.2</v>
      </c>
      <c r="G16300" s="180">
        <v>0</v>
      </c>
      <c r="H16300" s="180">
        <v>22892.47</v>
      </c>
      <c r="I16300" s="180">
        <f t="shared" si="508"/>
        <v>26890.670000000002</v>
      </c>
      <c r="J16300" s="177" t="str">
        <f t="shared" si="509"/>
        <v>Date &gt; 1920</v>
      </c>
    </row>
    <row r="16301" spans="1:10" x14ac:dyDescent="0.3">
      <c r="A16301" s="178" t="s">
        <v>3565</v>
      </c>
      <c r="B16301" s="178" t="s">
        <v>73</v>
      </c>
      <c r="C16301" s="178" t="s">
        <v>1337</v>
      </c>
      <c r="D16301" s="178" t="s">
        <v>11294</v>
      </c>
      <c r="E16301" s="179">
        <v>33676</v>
      </c>
      <c r="F16301" s="180">
        <v>0</v>
      </c>
      <c r="G16301" s="180">
        <v>111049.36</v>
      </c>
      <c r="H16301" s="180">
        <v>0</v>
      </c>
      <c r="I16301" s="180">
        <f t="shared" si="508"/>
        <v>111049.36</v>
      </c>
      <c r="J16301" s="177" t="str">
        <f t="shared" si="509"/>
        <v>Date &gt; 1920</v>
      </c>
    </row>
    <row r="16302" spans="1:10" x14ac:dyDescent="0.3">
      <c r="A16302" s="178" t="s">
        <v>3565</v>
      </c>
      <c r="B16302" s="178" t="s">
        <v>73</v>
      </c>
      <c r="C16302" s="178" t="s">
        <v>1337</v>
      </c>
      <c r="D16302" s="178" t="s">
        <v>11295</v>
      </c>
      <c r="E16302" s="179">
        <v>32496</v>
      </c>
      <c r="F16302" s="180">
        <v>267128.37</v>
      </c>
      <c r="G16302" s="180">
        <v>68394.22</v>
      </c>
      <c r="H16302" s="180">
        <v>63878.04</v>
      </c>
      <c r="I16302" s="180">
        <f t="shared" si="508"/>
        <v>399400.62999999995</v>
      </c>
      <c r="J16302" s="177" t="str">
        <f t="shared" si="509"/>
        <v>Date &gt; 1920</v>
      </c>
    </row>
    <row r="16303" spans="1:10" x14ac:dyDescent="0.3">
      <c r="A16303" s="178" t="s">
        <v>3565</v>
      </c>
      <c r="B16303" s="178" t="s">
        <v>73</v>
      </c>
      <c r="C16303" s="178" t="s">
        <v>1337</v>
      </c>
      <c r="D16303" s="178" t="s">
        <v>11295</v>
      </c>
      <c r="E16303" s="179">
        <v>32511</v>
      </c>
      <c r="F16303" s="180">
        <v>81060.55</v>
      </c>
      <c r="G16303" s="180">
        <v>5810.78</v>
      </c>
      <c r="H16303" s="180">
        <v>46974.62</v>
      </c>
      <c r="I16303" s="180">
        <f t="shared" si="508"/>
        <v>133845.95000000001</v>
      </c>
      <c r="J16303" s="177" t="str">
        <f t="shared" si="509"/>
        <v>Date &gt; 1920</v>
      </c>
    </row>
    <row r="16304" spans="1:10" x14ac:dyDescent="0.3">
      <c r="A16304" s="178" t="s">
        <v>3565</v>
      </c>
      <c r="B16304" s="178" t="s">
        <v>73</v>
      </c>
      <c r="C16304" s="178" t="s">
        <v>1337</v>
      </c>
      <c r="D16304" s="178" t="s">
        <v>11295</v>
      </c>
      <c r="E16304" s="179">
        <v>32533</v>
      </c>
      <c r="F16304" s="180">
        <v>94549.48</v>
      </c>
      <c r="G16304" s="180">
        <v>0</v>
      </c>
      <c r="H16304" s="180">
        <v>4111.3</v>
      </c>
      <c r="I16304" s="180">
        <f t="shared" si="508"/>
        <v>98660.78</v>
      </c>
      <c r="J16304" s="177" t="str">
        <f t="shared" si="509"/>
        <v>Date &gt; 1920</v>
      </c>
    </row>
    <row r="16305" spans="1:10" x14ac:dyDescent="0.3">
      <c r="A16305" s="178" t="s">
        <v>3565</v>
      </c>
      <c r="B16305" s="178" t="s">
        <v>73</v>
      </c>
      <c r="C16305" s="178" t="s">
        <v>1337</v>
      </c>
      <c r="D16305" s="178" t="s">
        <v>11295</v>
      </c>
      <c r="E16305" s="179">
        <v>32580</v>
      </c>
      <c r="F16305" s="180">
        <v>23550.49</v>
      </c>
      <c r="G16305" s="180">
        <v>0</v>
      </c>
      <c r="H16305" s="180">
        <v>-3014.15</v>
      </c>
      <c r="I16305" s="180">
        <f t="shared" si="508"/>
        <v>20536.34</v>
      </c>
      <c r="J16305" s="177" t="str">
        <f t="shared" si="509"/>
        <v>Date &gt; 1920</v>
      </c>
    </row>
    <row r="16306" spans="1:10" x14ac:dyDescent="0.3">
      <c r="A16306" s="178" t="s">
        <v>3565</v>
      </c>
      <c r="B16306" s="178" t="s">
        <v>73</v>
      </c>
      <c r="C16306" s="178" t="s">
        <v>1337</v>
      </c>
      <c r="D16306" s="178" t="s">
        <v>11295</v>
      </c>
      <c r="E16306" s="179">
        <v>32685</v>
      </c>
      <c r="F16306" s="180">
        <v>147795.23000000001</v>
      </c>
      <c r="G16306" s="180">
        <v>0</v>
      </c>
      <c r="H16306" s="180">
        <v>29573.05</v>
      </c>
      <c r="I16306" s="180">
        <f t="shared" si="508"/>
        <v>177368.28</v>
      </c>
      <c r="J16306" s="177" t="str">
        <f t="shared" si="509"/>
        <v>Date &gt; 1920</v>
      </c>
    </row>
    <row r="16307" spans="1:10" x14ac:dyDescent="0.3">
      <c r="A16307" s="178" t="s">
        <v>3565</v>
      </c>
      <c r="B16307" s="178" t="s">
        <v>73</v>
      </c>
      <c r="C16307" s="178" t="s">
        <v>1337</v>
      </c>
      <c r="D16307" s="178" t="s">
        <v>11295</v>
      </c>
      <c r="E16307" s="179">
        <v>32702</v>
      </c>
      <c r="F16307" s="180">
        <v>69565.14</v>
      </c>
      <c r="G16307" s="180">
        <v>0</v>
      </c>
      <c r="H16307" s="180">
        <v>11543.92</v>
      </c>
      <c r="I16307" s="180">
        <f t="shared" si="508"/>
        <v>81109.06</v>
      </c>
      <c r="J16307" s="177" t="str">
        <f t="shared" si="509"/>
        <v>Date &gt; 1920</v>
      </c>
    </row>
    <row r="16308" spans="1:10" x14ac:dyDescent="0.3">
      <c r="A16308" s="178" t="s">
        <v>3565</v>
      </c>
      <c r="B16308" s="178" t="s">
        <v>73</v>
      </c>
      <c r="C16308" s="178" t="s">
        <v>1337</v>
      </c>
      <c r="D16308" s="178" t="s">
        <v>11295</v>
      </c>
      <c r="E16308" s="179">
        <v>32720</v>
      </c>
      <c r="F16308" s="180">
        <v>180545.41</v>
      </c>
      <c r="G16308" s="180">
        <v>0</v>
      </c>
      <c r="H16308" s="180">
        <v>29755.35</v>
      </c>
      <c r="I16308" s="180">
        <f t="shared" si="508"/>
        <v>210300.76</v>
      </c>
      <c r="J16308" s="177" t="str">
        <f t="shared" si="509"/>
        <v>Date &gt; 1920</v>
      </c>
    </row>
    <row r="16309" spans="1:10" x14ac:dyDescent="0.3">
      <c r="A16309" s="178" t="s">
        <v>3565</v>
      </c>
      <c r="B16309" s="178" t="s">
        <v>73</v>
      </c>
      <c r="C16309" s="178" t="s">
        <v>1337</v>
      </c>
      <c r="D16309" s="178" t="s">
        <v>11295</v>
      </c>
      <c r="E16309" s="179">
        <v>32738</v>
      </c>
      <c r="F16309" s="180">
        <v>157643.81</v>
      </c>
      <c r="G16309" s="180">
        <v>0</v>
      </c>
      <c r="H16309" s="180">
        <v>19901.849999999999</v>
      </c>
      <c r="I16309" s="180">
        <f t="shared" si="508"/>
        <v>177545.66</v>
      </c>
      <c r="J16309" s="177" t="str">
        <f t="shared" si="509"/>
        <v>Date &gt; 1920</v>
      </c>
    </row>
    <row r="16310" spans="1:10" x14ac:dyDescent="0.3">
      <c r="A16310" s="178" t="s">
        <v>3565</v>
      </c>
      <c r="B16310" s="178" t="s">
        <v>73</v>
      </c>
      <c r="C16310" s="178" t="s">
        <v>1337</v>
      </c>
      <c r="D16310" s="178" t="s">
        <v>11295</v>
      </c>
      <c r="E16310" s="179">
        <v>32877</v>
      </c>
      <c r="F16310" s="180">
        <v>105067.36</v>
      </c>
      <c r="G16310" s="180">
        <v>0</v>
      </c>
      <c r="H16310" s="180">
        <v>23979.82</v>
      </c>
      <c r="I16310" s="180">
        <f t="shared" si="508"/>
        <v>129047.18</v>
      </c>
      <c r="J16310" s="177" t="str">
        <f t="shared" si="509"/>
        <v>Date &gt; 1920</v>
      </c>
    </row>
    <row r="16311" spans="1:10" x14ac:dyDescent="0.3">
      <c r="A16311" s="178" t="s">
        <v>3565</v>
      </c>
      <c r="B16311" s="178" t="s">
        <v>73</v>
      </c>
      <c r="C16311" s="178" t="s">
        <v>1337</v>
      </c>
      <c r="D16311" s="178" t="s">
        <v>11295</v>
      </c>
      <c r="E16311" s="179">
        <v>32916</v>
      </c>
      <c r="F16311" s="180">
        <v>63769.38</v>
      </c>
      <c r="G16311" s="180">
        <v>0</v>
      </c>
      <c r="H16311" s="180">
        <v>13709.12</v>
      </c>
      <c r="I16311" s="180">
        <f t="shared" si="508"/>
        <v>77478.5</v>
      </c>
      <c r="J16311" s="177" t="str">
        <f t="shared" si="509"/>
        <v>Date &gt; 1920</v>
      </c>
    </row>
    <row r="16312" spans="1:10" x14ac:dyDescent="0.3">
      <c r="A16312" s="178" t="s">
        <v>3565</v>
      </c>
      <c r="B16312" s="178" t="s">
        <v>73</v>
      </c>
      <c r="C16312" s="178" t="s">
        <v>1337</v>
      </c>
      <c r="D16312" s="178" t="s">
        <v>11295</v>
      </c>
      <c r="E16312" s="179">
        <v>33221</v>
      </c>
      <c r="F16312" s="180">
        <v>224125.56</v>
      </c>
      <c r="G16312" s="180">
        <v>0</v>
      </c>
      <c r="H16312" s="180">
        <v>42060.14</v>
      </c>
      <c r="I16312" s="180">
        <f t="shared" si="508"/>
        <v>266185.7</v>
      </c>
      <c r="J16312" s="177" t="str">
        <f t="shared" si="509"/>
        <v>Date &gt; 1920</v>
      </c>
    </row>
    <row r="16313" spans="1:10" x14ac:dyDescent="0.3">
      <c r="A16313" s="178" t="s">
        <v>3565</v>
      </c>
      <c r="B16313" s="178" t="s">
        <v>73</v>
      </c>
      <c r="C16313" s="178" t="s">
        <v>1337</v>
      </c>
      <c r="D16313" s="178" t="s">
        <v>11295</v>
      </c>
      <c r="E16313" s="179">
        <v>33686</v>
      </c>
      <c r="F16313" s="180">
        <v>0</v>
      </c>
      <c r="G16313" s="180">
        <v>175686.13</v>
      </c>
      <c r="H16313" s="180">
        <v>0</v>
      </c>
      <c r="I16313" s="180">
        <f t="shared" si="508"/>
        <v>175686.13</v>
      </c>
      <c r="J16313" s="177" t="str">
        <f t="shared" si="509"/>
        <v>Date &gt; 1920</v>
      </c>
    </row>
    <row r="16314" spans="1:10" x14ac:dyDescent="0.3">
      <c r="A16314" s="178" t="s">
        <v>3565</v>
      </c>
      <c r="B16314" s="178" t="s">
        <v>73</v>
      </c>
      <c r="C16314" s="178" t="s">
        <v>1337</v>
      </c>
      <c r="D16314" s="178" t="s">
        <v>11295</v>
      </c>
      <c r="E16314" s="179">
        <v>34128</v>
      </c>
      <c r="F16314" s="180">
        <v>43448.22</v>
      </c>
      <c r="G16314" s="180">
        <v>0</v>
      </c>
      <c r="H16314" s="180">
        <v>17266.61</v>
      </c>
      <c r="I16314" s="180">
        <f t="shared" si="508"/>
        <v>60714.83</v>
      </c>
      <c r="J16314" s="177" t="str">
        <f t="shared" si="509"/>
        <v>Date &gt; 1920</v>
      </c>
    </row>
    <row r="16315" spans="1:10" x14ac:dyDescent="0.3">
      <c r="A16315" s="178" t="s">
        <v>3565</v>
      </c>
      <c r="B16315" s="178" t="s">
        <v>73</v>
      </c>
      <c r="C16315" s="178" t="s">
        <v>1337</v>
      </c>
      <c r="D16315" s="178" t="s">
        <v>11295</v>
      </c>
      <c r="E16315" s="179">
        <v>34864</v>
      </c>
      <c r="F16315" s="180">
        <v>191610</v>
      </c>
      <c r="G16315" s="180">
        <v>0</v>
      </c>
      <c r="H16315" s="180">
        <v>26308.95</v>
      </c>
      <c r="I16315" s="180">
        <f t="shared" si="508"/>
        <v>217918.95</v>
      </c>
      <c r="J16315" s="177" t="str">
        <f t="shared" si="509"/>
        <v>Date &gt; 1920</v>
      </c>
    </row>
    <row r="16316" spans="1:10" x14ac:dyDescent="0.3">
      <c r="A16316" s="178" t="s">
        <v>3565</v>
      </c>
      <c r="B16316" s="178" t="s">
        <v>73</v>
      </c>
      <c r="C16316" s="178" t="s">
        <v>1337</v>
      </c>
      <c r="D16316" s="178" t="s">
        <v>11295</v>
      </c>
      <c r="E16316" s="179">
        <v>34992</v>
      </c>
      <c r="F16316" s="180">
        <v>0</v>
      </c>
      <c r="G16316" s="180">
        <v>35570.730000000003</v>
      </c>
      <c r="H16316" s="180">
        <v>0</v>
      </c>
      <c r="I16316" s="180">
        <f t="shared" si="508"/>
        <v>35570.730000000003</v>
      </c>
      <c r="J16316" s="177" t="str">
        <f t="shared" si="509"/>
        <v>Date &gt; 1920</v>
      </c>
    </row>
    <row r="16317" spans="1:10" x14ac:dyDescent="0.3">
      <c r="A16317" s="178" t="s">
        <v>3565</v>
      </c>
      <c r="B16317" s="178" t="s">
        <v>73</v>
      </c>
      <c r="C16317" s="178" t="s">
        <v>1337</v>
      </c>
      <c r="D16317" s="178" t="s">
        <v>8952</v>
      </c>
      <c r="E16317" s="179">
        <v>32647</v>
      </c>
      <c r="F16317" s="180">
        <v>0</v>
      </c>
      <c r="G16317" s="180">
        <v>654.66999999999996</v>
      </c>
      <c r="H16317" s="180">
        <v>327.33</v>
      </c>
      <c r="I16317" s="180">
        <f t="shared" si="508"/>
        <v>982</v>
      </c>
      <c r="J16317" s="177" t="str">
        <f t="shared" si="509"/>
        <v>Date &gt; 1920</v>
      </c>
    </row>
    <row r="16318" spans="1:10" x14ac:dyDescent="0.3">
      <c r="A16318" s="178" t="s">
        <v>3565</v>
      </c>
      <c r="B16318" s="178" t="s">
        <v>73</v>
      </c>
      <c r="C16318" s="178" t="s">
        <v>1337</v>
      </c>
      <c r="D16318" s="178" t="s">
        <v>11296</v>
      </c>
      <c r="E16318" s="179">
        <v>33268</v>
      </c>
      <c r="F16318" s="180">
        <v>0</v>
      </c>
      <c r="G16318" s="180">
        <v>31464.44</v>
      </c>
      <c r="H16318" s="180">
        <v>15732.22</v>
      </c>
      <c r="I16318" s="180">
        <f t="shared" si="508"/>
        <v>47196.659999999996</v>
      </c>
      <c r="J16318" s="177" t="str">
        <f t="shared" si="509"/>
        <v>Date &gt; 1920</v>
      </c>
    </row>
    <row r="16319" spans="1:10" x14ac:dyDescent="0.3">
      <c r="A16319" s="178" t="s">
        <v>3565</v>
      </c>
      <c r="B16319" s="178" t="s">
        <v>73</v>
      </c>
      <c r="C16319" s="178" t="s">
        <v>1337</v>
      </c>
      <c r="D16319" s="178" t="s">
        <v>11296</v>
      </c>
      <c r="E16319" s="179">
        <v>33399</v>
      </c>
      <c r="F16319" s="180">
        <v>0</v>
      </c>
      <c r="G16319" s="180">
        <v>27353.360000000001</v>
      </c>
      <c r="H16319" s="180">
        <v>13676.67</v>
      </c>
      <c r="I16319" s="180">
        <f t="shared" si="508"/>
        <v>41030.03</v>
      </c>
      <c r="J16319" s="177" t="str">
        <f t="shared" si="509"/>
        <v>Date &gt; 1920</v>
      </c>
    </row>
    <row r="16320" spans="1:10" x14ac:dyDescent="0.3">
      <c r="A16320" s="178" t="s">
        <v>3565</v>
      </c>
      <c r="B16320" s="178" t="s">
        <v>73</v>
      </c>
      <c r="C16320" s="178" t="s">
        <v>1337</v>
      </c>
      <c r="D16320" s="178" t="s">
        <v>11296</v>
      </c>
      <c r="E16320" s="179">
        <v>33665</v>
      </c>
      <c r="F16320" s="180">
        <v>0</v>
      </c>
      <c r="G16320" s="180">
        <v>60182.2</v>
      </c>
      <c r="H16320" s="180">
        <v>39099.08</v>
      </c>
      <c r="I16320" s="180">
        <f t="shared" si="508"/>
        <v>99281.279999999999</v>
      </c>
      <c r="J16320" s="177" t="str">
        <f t="shared" si="509"/>
        <v>Date &gt; 1920</v>
      </c>
    </row>
    <row r="16321" spans="1:10" x14ac:dyDescent="0.3">
      <c r="A16321" s="178" t="s">
        <v>3565</v>
      </c>
      <c r="B16321" s="178" t="s">
        <v>73</v>
      </c>
      <c r="C16321" s="178" t="s">
        <v>1337</v>
      </c>
      <c r="D16321" s="178" t="s">
        <v>11296</v>
      </c>
      <c r="E16321" s="179">
        <v>33665</v>
      </c>
      <c r="F16321" s="180">
        <v>0</v>
      </c>
      <c r="G16321" s="180">
        <v>18015.98</v>
      </c>
      <c r="H16321" s="180">
        <v>0</v>
      </c>
      <c r="I16321" s="180">
        <f t="shared" si="508"/>
        <v>18015.98</v>
      </c>
      <c r="J16321" s="177" t="str">
        <f t="shared" si="509"/>
        <v>Date &gt; 1920</v>
      </c>
    </row>
    <row r="16322" spans="1:10" x14ac:dyDescent="0.3">
      <c r="A16322" s="178" t="s">
        <v>3565</v>
      </c>
      <c r="B16322" s="178" t="s">
        <v>73</v>
      </c>
      <c r="C16322" s="178" t="s">
        <v>1337</v>
      </c>
      <c r="D16322" s="178" t="s">
        <v>11297</v>
      </c>
      <c r="E16322" s="179">
        <v>33927</v>
      </c>
      <c r="F16322" s="180">
        <v>0</v>
      </c>
      <c r="G16322" s="180">
        <v>31200</v>
      </c>
      <c r="H16322" s="180">
        <v>16614</v>
      </c>
      <c r="I16322" s="180">
        <f t="shared" si="508"/>
        <v>47814</v>
      </c>
      <c r="J16322" s="177" t="str">
        <f t="shared" si="509"/>
        <v>Date &gt; 1920</v>
      </c>
    </row>
    <row r="16323" spans="1:10" x14ac:dyDescent="0.3">
      <c r="A16323" s="178" t="s">
        <v>3565</v>
      </c>
      <c r="B16323" s="178" t="s">
        <v>73</v>
      </c>
      <c r="C16323" s="178" t="s">
        <v>1337</v>
      </c>
      <c r="D16323" s="178" t="s">
        <v>11297</v>
      </c>
      <c r="E16323" s="179">
        <v>33927</v>
      </c>
      <c r="F16323" s="180">
        <v>0</v>
      </c>
      <c r="G16323" s="180">
        <v>2028</v>
      </c>
      <c r="H16323" s="180">
        <v>0</v>
      </c>
      <c r="I16323" s="180">
        <f t="shared" si="508"/>
        <v>2028</v>
      </c>
      <c r="J16323" s="177" t="str">
        <f t="shared" si="509"/>
        <v>Date &gt; 1920</v>
      </c>
    </row>
    <row r="16324" spans="1:10" x14ac:dyDescent="0.3">
      <c r="A16324" s="178" t="s">
        <v>3565</v>
      </c>
      <c r="B16324" s="178" t="s">
        <v>73</v>
      </c>
      <c r="C16324" s="178" t="s">
        <v>1337</v>
      </c>
      <c r="D16324" s="178" t="s">
        <v>11298</v>
      </c>
      <c r="E16324" s="179">
        <v>34045</v>
      </c>
      <c r="F16324" s="180">
        <v>0</v>
      </c>
      <c r="G16324" s="180">
        <v>79251.62</v>
      </c>
      <c r="H16324" s="180">
        <v>39625.81</v>
      </c>
      <c r="I16324" s="180">
        <f t="shared" si="508"/>
        <v>118877.43</v>
      </c>
      <c r="J16324" s="177" t="str">
        <f t="shared" si="509"/>
        <v>Date &gt; 1920</v>
      </c>
    </row>
    <row r="16325" spans="1:10" x14ac:dyDescent="0.3">
      <c r="A16325" s="178" t="s">
        <v>3565</v>
      </c>
      <c r="B16325" s="178" t="s">
        <v>73</v>
      </c>
      <c r="C16325" s="178" t="s">
        <v>1337</v>
      </c>
      <c r="D16325" s="178" t="s">
        <v>11299</v>
      </c>
      <c r="E16325" s="179">
        <v>34710</v>
      </c>
      <c r="F16325" s="180">
        <v>0</v>
      </c>
      <c r="G16325" s="180">
        <v>4993.41</v>
      </c>
      <c r="H16325" s="180">
        <v>2496.71</v>
      </c>
      <c r="I16325" s="180">
        <f t="shared" ref="I16325:I16388" si="510">SUM(F16325:H16325)</f>
        <v>7490.12</v>
      </c>
      <c r="J16325" s="177" t="str">
        <f t="shared" ref="J16325:J16388" si="511">IF(OR(YEAR(E16325)&gt; 1920, ISBLANK(E16325)), "Date &gt; 1920", "Sketchy date")</f>
        <v>Date &gt; 1920</v>
      </c>
    </row>
    <row r="16326" spans="1:10" x14ac:dyDescent="0.3">
      <c r="A16326" s="178" t="s">
        <v>3565</v>
      </c>
      <c r="B16326" s="178" t="s">
        <v>73</v>
      </c>
      <c r="C16326" s="178" t="s">
        <v>1337</v>
      </c>
      <c r="D16326" s="178" t="s">
        <v>11300</v>
      </c>
      <c r="E16326" s="179">
        <v>34766</v>
      </c>
      <c r="F16326" s="180">
        <v>0</v>
      </c>
      <c r="G16326" s="180">
        <v>4826.66</v>
      </c>
      <c r="H16326" s="180">
        <v>2413.34</v>
      </c>
      <c r="I16326" s="180">
        <f t="shared" si="510"/>
        <v>7240</v>
      </c>
      <c r="J16326" s="177" t="str">
        <f t="shared" si="511"/>
        <v>Date &gt; 1920</v>
      </c>
    </row>
    <row r="16327" spans="1:10" x14ac:dyDescent="0.3">
      <c r="A16327" s="178" t="s">
        <v>3565</v>
      </c>
      <c r="B16327" s="178" t="s">
        <v>73</v>
      </c>
      <c r="C16327" s="178" t="s">
        <v>1337</v>
      </c>
      <c r="D16327" s="178" t="s">
        <v>6373</v>
      </c>
      <c r="E16327" s="179">
        <v>35390</v>
      </c>
      <c r="F16327" s="180">
        <v>0</v>
      </c>
      <c r="G16327" s="180">
        <v>6774.85</v>
      </c>
      <c r="H16327" s="180">
        <v>3387.43</v>
      </c>
      <c r="I16327" s="180">
        <f t="shared" si="510"/>
        <v>10162.280000000001</v>
      </c>
      <c r="J16327" s="177" t="str">
        <f t="shared" si="511"/>
        <v>Date &gt; 1920</v>
      </c>
    </row>
    <row r="16328" spans="1:10" x14ac:dyDescent="0.3">
      <c r="A16328" s="178" t="s">
        <v>3565</v>
      </c>
      <c r="B16328" s="178" t="s">
        <v>73</v>
      </c>
      <c r="C16328" s="178" t="s">
        <v>1337</v>
      </c>
      <c r="D16328" s="178" t="s">
        <v>11301</v>
      </c>
      <c r="E16328" s="179">
        <v>35928</v>
      </c>
      <c r="F16328" s="180">
        <v>0</v>
      </c>
      <c r="G16328" s="180">
        <v>19170</v>
      </c>
      <c r="H16328" s="180">
        <v>19170</v>
      </c>
      <c r="I16328" s="180">
        <f t="shared" si="510"/>
        <v>38340</v>
      </c>
      <c r="J16328" s="177" t="str">
        <f t="shared" si="511"/>
        <v>Date &gt; 1920</v>
      </c>
    </row>
    <row r="16329" spans="1:10" x14ac:dyDescent="0.3">
      <c r="A16329" s="178" t="s">
        <v>3565</v>
      </c>
      <c r="B16329" s="178" t="s">
        <v>73</v>
      </c>
      <c r="C16329" s="178" t="s">
        <v>1337</v>
      </c>
      <c r="D16329" s="178" t="s">
        <v>6392</v>
      </c>
      <c r="E16329" s="179">
        <v>36727</v>
      </c>
      <c r="F16329" s="180">
        <v>0</v>
      </c>
      <c r="G16329" s="180">
        <v>3622.97</v>
      </c>
      <c r="H16329" s="180">
        <v>2415.31</v>
      </c>
      <c r="I16329" s="180">
        <f t="shared" si="510"/>
        <v>6038.28</v>
      </c>
      <c r="J16329" s="177" t="str">
        <f t="shared" si="511"/>
        <v>Date &gt; 1920</v>
      </c>
    </row>
    <row r="16330" spans="1:10" x14ac:dyDescent="0.3">
      <c r="A16330" s="178" t="s">
        <v>3565</v>
      </c>
      <c r="B16330" s="178" t="s">
        <v>73</v>
      </c>
      <c r="C16330" s="178" t="s">
        <v>1337</v>
      </c>
      <c r="D16330" s="178" t="s">
        <v>11302</v>
      </c>
      <c r="E16330" s="179">
        <v>37175</v>
      </c>
      <c r="F16330" s="180">
        <v>1088090</v>
      </c>
      <c r="G16330" s="180">
        <v>2109.1</v>
      </c>
      <c r="H16330" s="180">
        <v>206294</v>
      </c>
      <c r="I16330" s="180">
        <f t="shared" si="510"/>
        <v>1296493.1000000001</v>
      </c>
      <c r="J16330" s="177" t="str">
        <f t="shared" si="511"/>
        <v>Date &gt; 1920</v>
      </c>
    </row>
    <row r="16331" spans="1:10" x14ac:dyDescent="0.3">
      <c r="A16331" s="178" t="s">
        <v>3565</v>
      </c>
      <c r="B16331" s="178" t="s">
        <v>73</v>
      </c>
      <c r="C16331" s="178" t="s">
        <v>1337</v>
      </c>
      <c r="D16331" s="178" t="s">
        <v>11302</v>
      </c>
      <c r="E16331" s="179">
        <v>37242</v>
      </c>
      <c r="F16331" s="180">
        <v>106998</v>
      </c>
      <c r="G16331" s="180">
        <v>157.76</v>
      </c>
      <c r="H16331" s="180">
        <v>-71894.53</v>
      </c>
      <c r="I16331" s="180">
        <f t="shared" si="510"/>
        <v>35261.229999999996</v>
      </c>
      <c r="J16331" s="177" t="str">
        <f t="shared" si="511"/>
        <v>Date &gt; 1920</v>
      </c>
    </row>
    <row r="16332" spans="1:10" x14ac:dyDescent="0.3">
      <c r="A16332" s="178" t="s">
        <v>3565</v>
      </c>
      <c r="B16332" s="178" t="s">
        <v>73</v>
      </c>
      <c r="C16332" s="178" t="s">
        <v>1337</v>
      </c>
      <c r="D16332" s="178" t="s">
        <v>11302</v>
      </c>
      <c r="E16332" s="179">
        <v>37244</v>
      </c>
      <c r="F16332" s="180">
        <v>450678</v>
      </c>
      <c r="G16332" s="180">
        <v>199.5</v>
      </c>
      <c r="H16332" s="180">
        <v>66604.649999999994</v>
      </c>
      <c r="I16332" s="180">
        <f t="shared" si="510"/>
        <v>517482.15</v>
      </c>
      <c r="J16332" s="177" t="str">
        <f t="shared" si="511"/>
        <v>Date &gt; 1920</v>
      </c>
    </row>
    <row r="16333" spans="1:10" x14ac:dyDescent="0.3">
      <c r="A16333" s="178" t="s">
        <v>3565</v>
      </c>
      <c r="B16333" s="178" t="s">
        <v>73</v>
      </c>
      <c r="C16333" s="178" t="s">
        <v>1337</v>
      </c>
      <c r="D16333" s="178" t="s">
        <v>11302</v>
      </c>
      <c r="E16333" s="179">
        <v>37649</v>
      </c>
      <c r="F16333" s="180">
        <v>54684</v>
      </c>
      <c r="G16333" s="180">
        <v>0</v>
      </c>
      <c r="H16333" s="180">
        <v>5289.88</v>
      </c>
      <c r="I16333" s="180">
        <f t="shared" si="510"/>
        <v>59973.88</v>
      </c>
      <c r="J16333" s="177" t="str">
        <f t="shared" si="511"/>
        <v>Date &gt; 1920</v>
      </c>
    </row>
    <row r="16334" spans="1:10" x14ac:dyDescent="0.3">
      <c r="A16334" s="178" t="s">
        <v>3565</v>
      </c>
      <c r="B16334" s="178" t="s">
        <v>73</v>
      </c>
      <c r="C16334" s="178" t="s">
        <v>1337</v>
      </c>
      <c r="D16334" s="178" t="s">
        <v>11302</v>
      </c>
      <c r="E16334" s="179">
        <v>37700</v>
      </c>
      <c r="F16334" s="180">
        <v>47498</v>
      </c>
      <c r="G16334" s="180">
        <v>69.540000000000006</v>
      </c>
      <c r="H16334" s="180">
        <v>-10285.36</v>
      </c>
      <c r="I16334" s="180">
        <f t="shared" si="510"/>
        <v>37282.18</v>
      </c>
      <c r="J16334" s="177" t="str">
        <f t="shared" si="511"/>
        <v>Date &gt; 1920</v>
      </c>
    </row>
    <row r="16335" spans="1:10" x14ac:dyDescent="0.3">
      <c r="A16335" s="178" t="s">
        <v>3565</v>
      </c>
      <c r="B16335" s="178" t="s">
        <v>73</v>
      </c>
      <c r="C16335" s="178" t="s">
        <v>1337</v>
      </c>
      <c r="D16335" s="178" t="s">
        <v>11302</v>
      </c>
      <c r="E16335" s="179">
        <v>38056</v>
      </c>
      <c r="F16335" s="180">
        <v>67881</v>
      </c>
      <c r="G16335" s="180">
        <v>44.4</v>
      </c>
      <c r="H16335" s="180">
        <v>7571.95</v>
      </c>
      <c r="I16335" s="180">
        <f t="shared" si="510"/>
        <v>75497.349999999991</v>
      </c>
      <c r="J16335" s="177" t="str">
        <f t="shared" si="511"/>
        <v>Date &gt; 1920</v>
      </c>
    </row>
    <row r="16336" spans="1:10" x14ac:dyDescent="0.3">
      <c r="A16336" s="178" t="s">
        <v>3565</v>
      </c>
      <c r="B16336" s="178" t="s">
        <v>73</v>
      </c>
      <c r="C16336" s="178" t="s">
        <v>1337</v>
      </c>
      <c r="D16336" s="178" t="s">
        <v>11302</v>
      </c>
      <c r="E16336" s="179">
        <v>38226</v>
      </c>
      <c r="F16336" s="180">
        <v>4339</v>
      </c>
      <c r="G16336" s="180">
        <v>34.81</v>
      </c>
      <c r="H16336" s="180">
        <v>2646.14</v>
      </c>
      <c r="I16336" s="180">
        <f t="shared" si="510"/>
        <v>7019.9500000000007</v>
      </c>
      <c r="J16336" s="177" t="str">
        <f t="shared" si="511"/>
        <v>Date &gt; 1920</v>
      </c>
    </row>
    <row r="16337" spans="1:10" x14ac:dyDescent="0.3">
      <c r="A16337" s="178" t="s">
        <v>3565</v>
      </c>
      <c r="B16337" s="178" t="s">
        <v>73</v>
      </c>
      <c r="C16337" s="178" t="s">
        <v>1337</v>
      </c>
      <c r="D16337" s="178" t="s">
        <v>11302</v>
      </c>
      <c r="E16337" s="179">
        <v>38436</v>
      </c>
      <c r="F16337" s="180">
        <v>14249</v>
      </c>
      <c r="G16337" s="180">
        <v>0</v>
      </c>
      <c r="H16337" s="180">
        <v>12967.95</v>
      </c>
      <c r="I16337" s="180">
        <f t="shared" si="510"/>
        <v>27216.95</v>
      </c>
      <c r="J16337" s="177" t="str">
        <f t="shared" si="511"/>
        <v>Date &gt; 1920</v>
      </c>
    </row>
    <row r="16338" spans="1:10" x14ac:dyDescent="0.3">
      <c r="A16338" s="178" t="s">
        <v>3565</v>
      </c>
      <c r="B16338" s="178" t="s">
        <v>73</v>
      </c>
      <c r="C16338" s="178" t="s">
        <v>1337</v>
      </c>
      <c r="D16338" s="178" t="s">
        <v>7900</v>
      </c>
      <c r="E16338" s="179">
        <v>38637</v>
      </c>
      <c r="F16338" s="180">
        <v>0</v>
      </c>
      <c r="G16338" s="180">
        <v>73496.759999999995</v>
      </c>
      <c r="H16338" s="180">
        <v>111942.45</v>
      </c>
      <c r="I16338" s="180">
        <f t="shared" si="510"/>
        <v>185439.21</v>
      </c>
      <c r="J16338" s="177" t="str">
        <f t="shared" si="511"/>
        <v>Date &gt; 1920</v>
      </c>
    </row>
    <row r="16339" spans="1:10" x14ac:dyDescent="0.3">
      <c r="A16339" s="178" t="s">
        <v>3565</v>
      </c>
      <c r="B16339" s="178" t="s">
        <v>73</v>
      </c>
      <c r="C16339" s="178" t="s">
        <v>1337</v>
      </c>
      <c r="D16339" s="178" t="s">
        <v>11303</v>
      </c>
      <c r="E16339" s="179">
        <v>38406</v>
      </c>
      <c r="F16339" s="180">
        <v>38000</v>
      </c>
      <c r="G16339" s="180">
        <v>0</v>
      </c>
      <c r="H16339" s="180">
        <v>2000</v>
      </c>
      <c r="I16339" s="180">
        <f t="shared" si="510"/>
        <v>40000</v>
      </c>
      <c r="J16339" s="177" t="str">
        <f t="shared" si="511"/>
        <v>Date &gt; 1920</v>
      </c>
    </row>
    <row r="16340" spans="1:10" x14ac:dyDescent="0.3">
      <c r="A16340" s="178" t="s">
        <v>3565</v>
      </c>
      <c r="B16340" s="178" t="s">
        <v>73</v>
      </c>
      <c r="C16340" s="178" t="s">
        <v>1337</v>
      </c>
      <c r="D16340" s="178" t="s">
        <v>11303</v>
      </c>
      <c r="E16340" s="179">
        <v>38852</v>
      </c>
      <c r="F16340" s="180">
        <v>0</v>
      </c>
      <c r="G16340" s="180">
        <v>0</v>
      </c>
      <c r="H16340" s="180">
        <v>470</v>
      </c>
      <c r="I16340" s="180">
        <f t="shared" si="510"/>
        <v>470</v>
      </c>
      <c r="J16340" s="177" t="str">
        <f t="shared" si="511"/>
        <v>Date &gt; 1920</v>
      </c>
    </row>
    <row r="16341" spans="1:10" x14ac:dyDescent="0.3">
      <c r="A16341" s="178" t="s">
        <v>3565</v>
      </c>
      <c r="B16341" s="178" t="s">
        <v>73</v>
      </c>
      <c r="C16341" s="178" t="s">
        <v>1337</v>
      </c>
      <c r="D16341" s="178" t="s">
        <v>11304</v>
      </c>
      <c r="E16341" s="179">
        <v>38798</v>
      </c>
      <c r="F16341" s="180">
        <v>220405</v>
      </c>
      <c r="G16341" s="180">
        <v>0</v>
      </c>
      <c r="H16341" s="180">
        <v>12241.08</v>
      </c>
      <c r="I16341" s="180">
        <f t="shared" si="510"/>
        <v>232646.08</v>
      </c>
      <c r="J16341" s="177" t="str">
        <f t="shared" si="511"/>
        <v>Date &gt; 1920</v>
      </c>
    </row>
    <row r="16342" spans="1:10" x14ac:dyDescent="0.3">
      <c r="A16342" s="178" t="s">
        <v>3565</v>
      </c>
      <c r="B16342" s="178" t="s">
        <v>73</v>
      </c>
      <c r="C16342" s="178" t="s">
        <v>1337</v>
      </c>
      <c r="D16342" s="178" t="s">
        <v>11304</v>
      </c>
      <c r="E16342" s="179">
        <v>39301</v>
      </c>
      <c r="F16342" s="180">
        <v>9643</v>
      </c>
      <c r="G16342" s="180">
        <v>0</v>
      </c>
      <c r="H16342" s="180">
        <v>507</v>
      </c>
      <c r="I16342" s="180">
        <f t="shared" si="510"/>
        <v>10150</v>
      </c>
      <c r="J16342" s="177" t="str">
        <f t="shared" si="511"/>
        <v>Date &gt; 1920</v>
      </c>
    </row>
    <row r="16343" spans="1:10" x14ac:dyDescent="0.3">
      <c r="A16343" s="178" t="s">
        <v>3565</v>
      </c>
      <c r="B16343" s="178" t="s">
        <v>73</v>
      </c>
      <c r="C16343" s="178" t="s">
        <v>1337</v>
      </c>
      <c r="D16343" s="178" t="s">
        <v>11304</v>
      </c>
      <c r="E16343" s="179">
        <v>39458</v>
      </c>
      <c r="F16343" s="180">
        <v>6</v>
      </c>
      <c r="G16343" s="180">
        <v>0</v>
      </c>
      <c r="H16343" s="180">
        <v>-6</v>
      </c>
      <c r="I16343" s="180">
        <f t="shared" si="510"/>
        <v>0</v>
      </c>
      <c r="J16343" s="177" t="str">
        <f t="shared" si="511"/>
        <v>Date &gt; 1920</v>
      </c>
    </row>
    <row r="16344" spans="1:10" x14ac:dyDescent="0.3">
      <c r="A16344" s="178" t="s">
        <v>3565</v>
      </c>
      <c r="B16344" s="178" t="s">
        <v>73</v>
      </c>
      <c r="C16344" s="178" t="s">
        <v>1337</v>
      </c>
      <c r="D16344" s="178" t="s">
        <v>11305</v>
      </c>
      <c r="E16344" s="179">
        <v>39170</v>
      </c>
      <c r="F16344" s="180">
        <v>79800</v>
      </c>
      <c r="G16344" s="180">
        <v>0</v>
      </c>
      <c r="H16344" s="180">
        <v>4200</v>
      </c>
      <c r="I16344" s="180">
        <f t="shared" si="510"/>
        <v>84000</v>
      </c>
      <c r="J16344" s="177" t="str">
        <f t="shared" si="511"/>
        <v>Date &gt; 1920</v>
      </c>
    </row>
    <row r="16345" spans="1:10" x14ac:dyDescent="0.3">
      <c r="A16345" s="178" t="s">
        <v>3565</v>
      </c>
      <c r="B16345" s="178" t="s">
        <v>73</v>
      </c>
      <c r="C16345" s="178" t="s">
        <v>1337</v>
      </c>
      <c r="D16345" s="178" t="s">
        <v>11305</v>
      </c>
      <c r="E16345" s="179">
        <v>39240</v>
      </c>
      <c r="F16345" s="180">
        <v>22800</v>
      </c>
      <c r="G16345" s="180">
        <v>0</v>
      </c>
      <c r="H16345" s="180">
        <v>1200</v>
      </c>
      <c r="I16345" s="180">
        <f t="shared" si="510"/>
        <v>24000</v>
      </c>
      <c r="J16345" s="177" t="str">
        <f t="shared" si="511"/>
        <v>Date &gt; 1920</v>
      </c>
    </row>
    <row r="16346" spans="1:10" x14ac:dyDescent="0.3">
      <c r="A16346" s="178" t="s">
        <v>3565</v>
      </c>
      <c r="B16346" s="178" t="s">
        <v>73</v>
      </c>
      <c r="C16346" s="178" t="s">
        <v>1337</v>
      </c>
      <c r="D16346" s="178" t="s">
        <v>11305</v>
      </c>
      <c r="E16346" s="179">
        <v>39793</v>
      </c>
      <c r="F16346" s="180">
        <v>1400</v>
      </c>
      <c r="G16346" s="180">
        <v>0</v>
      </c>
      <c r="H16346" s="180">
        <v>150</v>
      </c>
      <c r="I16346" s="180">
        <f t="shared" si="510"/>
        <v>1550</v>
      </c>
      <c r="J16346" s="177" t="str">
        <f t="shared" si="511"/>
        <v>Date &gt; 1920</v>
      </c>
    </row>
    <row r="16347" spans="1:10" x14ac:dyDescent="0.3">
      <c r="A16347" s="178" t="s">
        <v>3565</v>
      </c>
      <c r="B16347" s="178" t="s">
        <v>73</v>
      </c>
      <c r="C16347" s="178" t="s">
        <v>1337</v>
      </c>
      <c r="D16347" s="178" t="s">
        <v>11305</v>
      </c>
      <c r="E16347" s="179">
        <v>40371</v>
      </c>
      <c r="F16347" s="180">
        <v>10000</v>
      </c>
      <c r="G16347" s="180">
        <v>0</v>
      </c>
      <c r="H16347" s="180">
        <v>450</v>
      </c>
      <c r="I16347" s="180">
        <f t="shared" si="510"/>
        <v>10450</v>
      </c>
      <c r="J16347" s="177" t="str">
        <f t="shared" si="511"/>
        <v>Date &gt; 1920</v>
      </c>
    </row>
    <row r="16348" spans="1:10" x14ac:dyDescent="0.3">
      <c r="A16348" s="178" t="s">
        <v>3565</v>
      </c>
      <c r="B16348" s="178" t="s">
        <v>73</v>
      </c>
      <c r="C16348" s="178" t="s">
        <v>1337</v>
      </c>
      <c r="D16348" s="178" t="s">
        <v>11306</v>
      </c>
      <c r="E16348" s="179">
        <v>39380</v>
      </c>
      <c r="F16348" s="180">
        <v>28642</v>
      </c>
      <c r="G16348" s="180">
        <v>0</v>
      </c>
      <c r="H16348" s="180">
        <v>1508</v>
      </c>
      <c r="I16348" s="180">
        <f t="shared" si="510"/>
        <v>30150</v>
      </c>
      <c r="J16348" s="177" t="str">
        <f t="shared" si="511"/>
        <v>Date &gt; 1920</v>
      </c>
    </row>
    <row r="16349" spans="1:10" x14ac:dyDescent="0.3">
      <c r="A16349" s="178" t="s">
        <v>3565</v>
      </c>
      <c r="B16349" s="178" t="s">
        <v>73</v>
      </c>
      <c r="C16349" s="178" t="s">
        <v>1337</v>
      </c>
      <c r="D16349" s="178" t="s">
        <v>11306</v>
      </c>
      <c r="E16349" s="179">
        <v>39406</v>
      </c>
      <c r="F16349" s="180">
        <v>18643</v>
      </c>
      <c r="G16349" s="180">
        <v>0</v>
      </c>
      <c r="H16349" s="180">
        <v>1206</v>
      </c>
      <c r="I16349" s="180">
        <f t="shared" si="510"/>
        <v>19849</v>
      </c>
      <c r="J16349" s="177" t="str">
        <f t="shared" si="511"/>
        <v>Date &gt; 1920</v>
      </c>
    </row>
    <row r="16350" spans="1:10" x14ac:dyDescent="0.3">
      <c r="A16350" s="178" t="s">
        <v>3565</v>
      </c>
      <c r="B16350" s="178" t="s">
        <v>73</v>
      </c>
      <c r="C16350" s="178" t="s">
        <v>1337</v>
      </c>
      <c r="D16350" s="178" t="s">
        <v>11306</v>
      </c>
      <c r="E16350" s="179">
        <v>39616</v>
      </c>
      <c r="F16350" s="180">
        <v>10000</v>
      </c>
      <c r="G16350" s="180">
        <v>0</v>
      </c>
      <c r="H16350" s="180">
        <v>301</v>
      </c>
      <c r="I16350" s="180">
        <f t="shared" si="510"/>
        <v>10301</v>
      </c>
      <c r="J16350" s="177" t="str">
        <f t="shared" si="511"/>
        <v>Date &gt; 1920</v>
      </c>
    </row>
    <row r="16351" spans="1:10" x14ac:dyDescent="0.3">
      <c r="A16351" s="178" t="s">
        <v>3565</v>
      </c>
      <c r="B16351" s="178" t="s">
        <v>73</v>
      </c>
      <c r="C16351" s="178" t="s">
        <v>1337</v>
      </c>
      <c r="D16351" s="178" t="s">
        <v>11307</v>
      </c>
      <c r="E16351" s="179">
        <v>39749</v>
      </c>
      <c r="F16351" s="180">
        <v>12597</v>
      </c>
      <c r="G16351" s="180">
        <v>19717.84</v>
      </c>
      <c r="H16351" s="180">
        <v>1701.72</v>
      </c>
      <c r="I16351" s="180">
        <f t="shared" si="510"/>
        <v>34016.559999999998</v>
      </c>
      <c r="J16351" s="177" t="str">
        <f t="shared" si="511"/>
        <v>Date &gt; 1920</v>
      </c>
    </row>
    <row r="16352" spans="1:10" x14ac:dyDescent="0.3">
      <c r="A16352" s="178" t="s">
        <v>3565</v>
      </c>
      <c r="B16352" s="178" t="s">
        <v>73</v>
      </c>
      <c r="C16352" s="178" t="s">
        <v>1337</v>
      </c>
      <c r="D16352" s="178" t="s">
        <v>11307</v>
      </c>
      <c r="E16352" s="179">
        <v>39771</v>
      </c>
      <c r="F16352" s="180">
        <v>112425</v>
      </c>
      <c r="G16352" s="180">
        <v>15927.4</v>
      </c>
      <c r="H16352" s="180">
        <v>6754.52</v>
      </c>
      <c r="I16352" s="180">
        <f t="shared" si="510"/>
        <v>135106.91999999998</v>
      </c>
      <c r="J16352" s="177" t="str">
        <f t="shared" si="511"/>
        <v>Date &gt; 1920</v>
      </c>
    </row>
    <row r="16353" spans="1:10" x14ac:dyDescent="0.3">
      <c r="A16353" s="178" t="s">
        <v>3565</v>
      </c>
      <c r="B16353" s="178" t="s">
        <v>73</v>
      </c>
      <c r="C16353" s="178" t="s">
        <v>1337</v>
      </c>
      <c r="D16353" s="178" t="s">
        <v>11307</v>
      </c>
      <c r="E16353" s="179">
        <v>39793</v>
      </c>
      <c r="F16353" s="180">
        <v>29868</v>
      </c>
      <c r="G16353" s="180">
        <v>8522.69</v>
      </c>
      <c r="H16353" s="180">
        <v>2020.67</v>
      </c>
      <c r="I16353" s="180">
        <f t="shared" si="510"/>
        <v>40411.360000000001</v>
      </c>
      <c r="J16353" s="177" t="str">
        <f t="shared" si="511"/>
        <v>Date &gt; 1920</v>
      </c>
    </row>
    <row r="16354" spans="1:10" x14ac:dyDescent="0.3">
      <c r="A16354" s="178" t="s">
        <v>3565</v>
      </c>
      <c r="B16354" s="178" t="s">
        <v>73</v>
      </c>
      <c r="C16354" s="178" t="s">
        <v>1337</v>
      </c>
      <c r="D16354" s="178" t="s">
        <v>11307</v>
      </c>
      <c r="E16354" s="179">
        <v>39829</v>
      </c>
      <c r="F16354" s="180">
        <v>35297</v>
      </c>
      <c r="G16354" s="180">
        <v>5461.08</v>
      </c>
      <c r="H16354" s="180">
        <v>2145.87</v>
      </c>
      <c r="I16354" s="180">
        <f t="shared" si="510"/>
        <v>42903.950000000004</v>
      </c>
      <c r="J16354" s="177" t="str">
        <f t="shared" si="511"/>
        <v>Date &gt; 1920</v>
      </c>
    </row>
    <row r="16355" spans="1:10" x14ac:dyDescent="0.3">
      <c r="A16355" s="178" t="s">
        <v>3565</v>
      </c>
      <c r="B16355" s="178" t="s">
        <v>73</v>
      </c>
      <c r="C16355" s="178" t="s">
        <v>1337</v>
      </c>
      <c r="D16355" s="178" t="s">
        <v>11307</v>
      </c>
      <c r="E16355" s="179">
        <v>39867</v>
      </c>
      <c r="F16355" s="180">
        <v>9894</v>
      </c>
      <c r="G16355" s="180">
        <v>5254.72</v>
      </c>
      <c r="H16355" s="180">
        <v>796.98</v>
      </c>
      <c r="I16355" s="180">
        <f t="shared" si="510"/>
        <v>15945.7</v>
      </c>
      <c r="J16355" s="177" t="str">
        <f t="shared" si="511"/>
        <v>Date &gt; 1920</v>
      </c>
    </row>
    <row r="16356" spans="1:10" x14ac:dyDescent="0.3">
      <c r="A16356" s="178" t="s">
        <v>3565</v>
      </c>
      <c r="B16356" s="178" t="s">
        <v>73</v>
      </c>
      <c r="C16356" s="178" t="s">
        <v>1337</v>
      </c>
      <c r="D16356" s="178" t="s">
        <v>11307</v>
      </c>
      <c r="E16356" s="179">
        <v>39891</v>
      </c>
      <c r="F16356" s="180">
        <v>40885</v>
      </c>
      <c r="G16356" s="180">
        <v>5919.65</v>
      </c>
      <c r="H16356" s="180">
        <v>2463.11</v>
      </c>
      <c r="I16356" s="180">
        <f t="shared" si="510"/>
        <v>49267.76</v>
      </c>
      <c r="J16356" s="177" t="str">
        <f t="shared" si="511"/>
        <v>Date &gt; 1920</v>
      </c>
    </row>
    <row r="16357" spans="1:10" x14ac:dyDescent="0.3">
      <c r="A16357" s="178" t="s">
        <v>3565</v>
      </c>
      <c r="B16357" s="178" t="s">
        <v>73</v>
      </c>
      <c r="C16357" s="178" t="s">
        <v>1337</v>
      </c>
      <c r="D16357" s="178" t="s">
        <v>11307</v>
      </c>
      <c r="E16357" s="179">
        <v>39946</v>
      </c>
      <c r="F16357" s="180">
        <v>38547</v>
      </c>
      <c r="G16357" s="180">
        <v>9687.7999999999993</v>
      </c>
      <c r="H16357" s="180">
        <v>2538.5700000000002</v>
      </c>
      <c r="I16357" s="180">
        <f t="shared" si="510"/>
        <v>50773.37</v>
      </c>
      <c r="J16357" s="177" t="str">
        <f t="shared" si="511"/>
        <v>Date &gt; 1920</v>
      </c>
    </row>
    <row r="16358" spans="1:10" x14ac:dyDescent="0.3">
      <c r="A16358" s="178" t="s">
        <v>3565</v>
      </c>
      <c r="B16358" s="178" t="s">
        <v>73</v>
      </c>
      <c r="C16358" s="178" t="s">
        <v>1337</v>
      </c>
      <c r="D16358" s="178" t="s">
        <v>11307</v>
      </c>
      <c r="E16358" s="179">
        <v>39989</v>
      </c>
      <c r="F16358" s="180">
        <v>55217</v>
      </c>
      <c r="G16358" s="180">
        <v>12266.88</v>
      </c>
      <c r="H16358" s="180">
        <v>3551.7</v>
      </c>
      <c r="I16358" s="180">
        <f t="shared" si="510"/>
        <v>71035.58</v>
      </c>
      <c r="J16358" s="177" t="str">
        <f t="shared" si="511"/>
        <v>Date &gt; 1920</v>
      </c>
    </row>
    <row r="16359" spans="1:10" x14ac:dyDescent="0.3">
      <c r="A16359" s="178" t="s">
        <v>3565</v>
      </c>
      <c r="B16359" s="178" t="s">
        <v>73</v>
      </c>
      <c r="C16359" s="178" t="s">
        <v>1337</v>
      </c>
      <c r="D16359" s="178" t="s">
        <v>11307</v>
      </c>
      <c r="E16359" s="179">
        <v>40036</v>
      </c>
      <c r="F16359" s="180">
        <v>57771</v>
      </c>
      <c r="G16359" s="180">
        <v>7351.37</v>
      </c>
      <c r="H16359" s="180">
        <v>3428.31</v>
      </c>
      <c r="I16359" s="180">
        <f t="shared" si="510"/>
        <v>68550.680000000008</v>
      </c>
      <c r="J16359" s="177" t="str">
        <f t="shared" si="511"/>
        <v>Date &gt; 1920</v>
      </c>
    </row>
    <row r="16360" spans="1:10" x14ac:dyDescent="0.3">
      <c r="A16360" s="178" t="s">
        <v>3565</v>
      </c>
      <c r="B16360" s="178" t="s">
        <v>73</v>
      </c>
      <c r="C16360" s="178" t="s">
        <v>1337</v>
      </c>
      <c r="D16360" s="178" t="s">
        <v>11307</v>
      </c>
      <c r="E16360" s="179">
        <v>40071</v>
      </c>
      <c r="F16360" s="180">
        <v>11688</v>
      </c>
      <c r="G16360" s="180">
        <v>6755.36</v>
      </c>
      <c r="H16360" s="180">
        <v>970.38</v>
      </c>
      <c r="I16360" s="180">
        <f t="shared" si="510"/>
        <v>19413.740000000002</v>
      </c>
      <c r="J16360" s="177" t="str">
        <f t="shared" si="511"/>
        <v>Date &gt; 1920</v>
      </c>
    </row>
    <row r="16361" spans="1:10" x14ac:dyDescent="0.3">
      <c r="A16361" s="178" t="s">
        <v>3565</v>
      </c>
      <c r="B16361" s="178" t="s">
        <v>73</v>
      </c>
      <c r="C16361" s="178" t="s">
        <v>1337</v>
      </c>
      <c r="D16361" s="178" t="s">
        <v>11307</v>
      </c>
      <c r="E16361" s="179">
        <v>40095</v>
      </c>
      <c r="F16361" s="180">
        <v>7796</v>
      </c>
      <c r="G16361" s="180">
        <v>2306.13</v>
      </c>
      <c r="H16361" s="180">
        <v>905.55</v>
      </c>
      <c r="I16361" s="180">
        <f t="shared" si="510"/>
        <v>11007.68</v>
      </c>
      <c r="J16361" s="177" t="str">
        <f t="shared" si="511"/>
        <v>Date &gt; 1920</v>
      </c>
    </row>
    <row r="16362" spans="1:10" x14ac:dyDescent="0.3">
      <c r="A16362" s="178" t="s">
        <v>3565</v>
      </c>
      <c r="B16362" s="178" t="s">
        <v>73</v>
      </c>
      <c r="C16362" s="178" t="s">
        <v>1337</v>
      </c>
      <c r="D16362" s="178" t="s">
        <v>11307</v>
      </c>
      <c r="E16362" s="179">
        <v>40165</v>
      </c>
      <c r="F16362" s="180">
        <v>0</v>
      </c>
      <c r="G16362" s="180">
        <v>5531</v>
      </c>
      <c r="H16362" s="180">
        <v>795.73</v>
      </c>
      <c r="I16362" s="180">
        <f t="shared" si="510"/>
        <v>6326.73</v>
      </c>
      <c r="J16362" s="177" t="str">
        <f t="shared" si="511"/>
        <v>Date &gt; 1920</v>
      </c>
    </row>
    <row r="16363" spans="1:10" x14ac:dyDescent="0.3">
      <c r="A16363" s="178" t="s">
        <v>3565</v>
      </c>
      <c r="B16363" s="178" t="s">
        <v>73</v>
      </c>
      <c r="C16363" s="178" t="s">
        <v>1337</v>
      </c>
      <c r="D16363" s="178" t="s">
        <v>11307</v>
      </c>
      <c r="E16363" s="179">
        <v>40262</v>
      </c>
      <c r="F16363" s="180">
        <v>0</v>
      </c>
      <c r="G16363" s="180">
        <v>3724</v>
      </c>
      <c r="H16363" s="180">
        <v>156.88999999999999</v>
      </c>
      <c r="I16363" s="180">
        <f t="shared" si="510"/>
        <v>3880.89</v>
      </c>
      <c r="J16363" s="177" t="str">
        <f t="shared" si="511"/>
        <v>Date &gt; 1920</v>
      </c>
    </row>
    <row r="16364" spans="1:10" x14ac:dyDescent="0.3">
      <c r="A16364" s="178" t="s">
        <v>3565</v>
      </c>
      <c r="B16364" s="178" t="s">
        <v>73</v>
      </c>
      <c r="C16364" s="178" t="s">
        <v>1337</v>
      </c>
      <c r="D16364" s="178" t="s">
        <v>11307</v>
      </c>
      <c r="E16364" s="179">
        <v>40270</v>
      </c>
      <c r="F16364" s="180">
        <v>0</v>
      </c>
      <c r="G16364" s="180">
        <v>3490.75</v>
      </c>
      <c r="H16364" s="180">
        <v>0</v>
      </c>
      <c r="I16364" s="180">
        <f t="shared" si="510"/>
        <v>3490.75</v>
      </c>
      <c r="J16364" s="177" t="str">
        <f t="shared" si="511"/>
        <v>Date &gt; 1920</v>
      </c>
    </row>
    <row r="16365" spans="1:10" x14ac:dyDescent="0.3">
      <c r="A16365" s="178" t="s">
        <v>3565</v>
      </c>
      <c r="B16365" s="178" t="s">
        <v>73</v>
      </c>
      <c r="C16365" s="178" t="s">
        <v>1337</v>
      </c>
      <c r="D16365" s="178" t="s">
        <v>11307</v>
      </c>
      <c r="E16365" s="179">
        <v>40357</v>
      </c>
      <c r="F16365" s="180">
        <v>0</v>
      </c>
      <c r="G16365" s="180">
        <v>2471.33</v>
      </c>
      <c r="H16365" s="180">
        <v>0</v>
      </c>
      <c r="I16365" s="180">
        <f t="shared" si="510"/>
        <v>2471.33</v>
      </c>
      <c r="J16365" s="177" t="str">
        <f t="shared" si="511"/>
        <v>Date &gt; 1920</v>
      </c>
    </row>
    <row r="16366" spans="1:10" x14ac:dyDescent="0.3">
      <c r="A16366" s="178" t="s">
        <v>3565</v>
      </c>
      <c r="B16366" s="178" t="s">
        <v>73</v>
      </c>
      <c r="C16366" s="178" t="s">
        <v>1337</v>
      </c>
      <c r="D16366" s="178" t="s">
        <v>11307</v>
      </c>
      <c r="E16366" s="179">
        <v>40766</v>
      </c>
      <c r="F16366" s="180">
        <v>10000</v>
      </c>
      <c r="G16366" s="180">
        <v>0</v>
      </c>
      <c r="H16366" s="180">
        <v>6989.48</v>
      </c>
      <c r="I16366" s="180">
        <f t="shared" si="510"/>
        <v>16989.48</v>
      </c>
      <c r="J16366" s="177" t="str">
        <f t="shared" si="511"/>
        <v>Date &gt; 1920</v>
      </c>
    </row>
    <row r="16367" spans="1:10" x14ac:dyDescent="0.3">
      <c r="A16367" s="178" t="s">
        <v>3565</v>
      </c>
      <c r="B16367" s="178" t="s">
        <v>73</v>
      </c>
      <c r="C16367" s="178" t="s">
        <v>1337</v>
      </c>
      <c r="D16367" s="178" t="s">
        <v>11307</v>
      </c>
      <c r="E16367" s="179">
        <v>40766</v>
      </c>
      <c r="F16367" s="180">
        <v>29264</v>
      </c>
      <c r="G16367" s="180">
        <v>0</v>
      </c>
      <c r="H16367" s="180">
        <v>0</v>
      </c>
      <c r="I16367" s="180">
        <f t="shared" si="510"/>
        <v>29264</v>
      </c>
      <c r="J16367" s="177" t="str">
        <f t="shared" si="511"/>
        <v>Date &gt; 1920</v>
      </c>
    </row>
    <row r="16368" spans="1:10" x14ac:dyDescent="0.3">
      <c r="A16368" s="178" t="s">
        <v>3565</v>
      </c>
      <c r="B16368" s="178" t="s">
        <v>73</v>
      </c>
      <c r="C16368" s="178" t="s">
        <v>1337</v>
      </c>
      <c r="D16368" s="178" t="s">
        <v>11308</v>
      </c>
      <c r="E16368" s="179">
        <v>40428</v>
      </c>
      <c r="F16368" s="180">
        <v>6312</v>
      </c>
      <c r="G16368" s="180">
        <v>0</v>
      </c>
      <c r="H16368" s="180">
        <v>333</v>
      </c>
      <c r="I16368" s="180">
        <f t="shared" si="510"/>
        <v>6645</v>
      </c>
      <c r="J16368" s="177" t="str">
        <f t="shared" si="511"/>
        <v>Date &gt; 1920</v>
      </c>
    </row>
    <row r="16369" spans="1:10" x14ac:dyDescent="0.3">
      <c r="A16369" s="178" t="s">
        <v>3565</v>
      </c>
      <c r="B16369" s="178" t="s">
        <v>73</v>
      </c>
      <c r="C16369" s="178" t="s">
        <v>1337</v>
      </c>
      <c r="D16369" s="178" t="s">
        <v>11308</v>
      </c>
      <c r="E16369" s="179">
        <v>40515</v>
      </c>
      <c r="F16369" s="180">
        <v>21043</v>
      </c>
      <c r="G16369" s="180">
        <v>0</v>
      </c>
      <c r="H16369" s="180">
        <v>1107</v>
      </c>
      <c r="I16369" s="180">
        <f t="shared" si="510"/>
        <v>22150</v>
      </c>
      <c r="J16369" s="177" t="str">
        <f t="shared" si="511"/>
        <v>Date &gt; 1920</v>
      </c>
    </row>
    <row r="16370" spans="1:10" x14ac:dyDescent="0.3">
      <c r="A16370" s="178" t="s">
        <v>3565</v>
      </c>
      <c r="B16370" s="178" t="s">
        <v>73</v>
      </c>
      <c r="C16370" s="178" t="s">
        <v>1337</v>
      </c>
      <c r="D16370" s="178" t="s">
        <v>11308</v>
      </c>
      <c r="E16370" s="179">
        <v>40766</v>
      </c>
      <c r="F16370" s="180">
        <v>4730</v>
      </c>
      <c r="G16370" s="180">
        <v>0</v>
      </c>
      <c r="H16370" s="180">
        <v>443</v>
      </c>
      <c r="I16370" s="180">
        <f t="shared" si="510"/>
        <v>5173</v>
      </c>
      <c r="J16370" s="177" t="str">
        <f t="shared" si="511"/>
        <v>Date &gt; 1920</v>
      </c>
    </row>
    <row r="16371" spans="1:10" x14ac:dyDescent="0.3">
      <c r="A16371" s="178" t="s">
        <v>3565</v>
      </c>
      <c r="B16371" s="178" t="s">
        <v>73</v>
      </c>
      <c r="C16371" s="178" t="s">
        <v>1337</v>
      </c>
      <c r="D16371" s="178" t="s">
        <v>11308</v>
      </c>
      <c r="E16371" s="179">
        <v>41106</v>
      </c>
      <c r="F16371" s="180">
        <v>10000</v>
      </c>
      <c r="G16371" s="180">
        <v>0</v>
      </c>
      <c r="H16371" s="180">
        <v>332</v>
      </c>
      <c r="I16371" s="180">
        <f t="shared" si="510"/>
        <v>10332</v>
      </c>
      <c r="J16371" s="177" t="str">
        <f t="shared" si="511"/>
        <v>Date &gt; 1920</v>
      </c>
    </row>
    <row r="16372" spans="1:10" x14ac:dyDescent="0.3">
      <c r="A16372" s="178" t="s">
        <v>3565</v>
      </c>
      <c r="B16372" s="178" t="s">
        <v>73</v>
      </c>
      <c r="C16372" s="178" t="s">
        <v>1337</v>
      </c>
      <c r="D16372" s="178" t="s">
        <v>11309</v>
      </c>
      <c r="E16372" s="179">
        <v>40473</v>
      </c>
      <c r="F16372" s="180">
        <v>0</v>
      </c>
      <c r="G16372" s="180">
        <v>5733</v>
      </c>
      <c r="H16372" s="180">
        <v>2457</v>
      </c>
      <c r="I16372" s="180">
        <f t="shared" si="510"/>
        <v>8190</v>
      </c>
      <c r="J16372" s="177" t="str">
        <f t="shared" si="511"/>
        <v>Date &gt; 1920</v>
      </c>
    </row>
    <row r="16373" spans="1:10" x14ac:dyDescent="0.3">
      <c r="A16373" s="178" t="s">
        <v>3565</v>
      </c>
      <c r="B16373" s="178" t="s">
        <v>73</v>
      </c>
      <c r="C16373" s="178" t="s">
        <v>1337</v>
      </c>
      <c r="D16373" s="178" t="s">
        <v>11309</v>
      </c>
      <c r="E16373" s="179">
        <v>40989</v>
      </c>
      <c r="F16373" s="180">
        <v>0</v>
      </c>
      <c r="G16373" s="180">
        <v>43014</v>
      </c>
      <c r="H16373" s="180">
        <v>18435</v>
      </c>
      <c r="I16373" s="180">
        <f t="shared" si="510"/>
        <v>61449</v>
      </c>
      <c r="J16373" s="177" t="str">
        <f t="shared" si="511"/>
        <v>Date &gt; 1920</v>
      </c>
    </row>
    <row r="16374" spans="1:10" x14ac:dyDescent="0.3">
      <c r="A16374" s="178" t="s">
        <v>3565</v>
      </c>
      <c r="B16374" s="178" t="s">
        <v>73</v>
      </c>
      <c r="C16374" s="178" t="s">
        <v>1337</v>
      </c>
      <c r="D16374" s="178" t="s">
        <v>11309</v>
      </c>
      <c r="E16374" s="179">
        <v>41353</v>
      </c>
      <c r="F16374" s="180">
        <v>0</v>
      </c>
      <c r="G16374" s="180">
        <v>980.86</v>
      </c>
      <c r="H16374" s="180">
        <v>419.94</v>
      </c>
      <c r="I16374" s="180">
        <f t="shared" si="510"/>
        <v>1400.8</v>
      </c>
      <c r="J16374" s="177" t="str">
        <f t="shared" si="511"/>
        <v>Date &gt; 1920</v>
      </c>
    </row>
    <row r="16375" spans="1:10" x14ac:dyDescent="0.3">
      <c r="A16375" s="178" t="s">
        <v>3565</v>
      </c>
      <c r="B16375" s="178" t="s">
        <v>73</v>
      </c>
      <c r="C16375" s="178" t="s">
        <v>1337</v>
      </c>
      <c r="D16375" s="178" t="s">
        <v>11310</v>
      </c>
      <c r="E16375" s="179">
        <v>41220</v>
      </c>
      <c r="F16375" s="180">
        <v>11037</v>
      </c>
      <c r="G16375" s="180">
        <v>302.06</v>
      </c>
      <c r="H16375" s="180">
        <v>1260.94</v>
      </c>
      <c r="I16375" s="180">
        <f t="shared" si="510"/>
        <v>12600</v>
      </c>
      <c r="J16375" s="177" t="str">
        <f t="shared" si="511"/>
        <v>Date &gt; 1920</v>
      </c>
    </row>
    <row r="16376" spans="1:10" x14ac:dyDescent="0.3">
      <c r="A16376" s="178" t="s">
        <v>3565</v>
      </c>
      <c r="B16376" s="178" t="s">
        <v>73</v>
      </c>
      <c r="C16376" s="178" t="s">
        <v>1337</v>
      </c>
      <c r="D16376" s="178" t="s">
        <v>11310</v>
      </c>
      <c r="E16376" s="179">
        <v>41269</v>
      </c>
      <c r="F16376" s="180">
        <v>393976</v>
      </c>
      <c r="G16376" s="180">
        <v>178601.03</v>
      </c>
      <c r="H16376" s="180">
        <v>63641.45</v>
      </c>
      <c r="I16376" s="180">
        <f t="shared" si="510"/>
        <v>636218.48</v>
      </c>
      <c r="J16376" s="177" t="str">
        <f t="shared" si="511"/>
        <v>Date &gt; 1920</v>
      </c>
    </row>
    <row r="16377" spans="1:10" x14ac:dyDescent="0.3">
      <c r="A16377" s="178" t="s">
        <v>3565</v>
      </c>
      <c r="B16377" s="178" t="s">
        <v>73</v>
      </c>
      <c r="C16377" s="178" t="s">
        <v>1337</v>
      </c>
      <c r="D16377" s="178" t="s">
        <v>11310</v>
      </c>
      <c r="E16377" s="179">
        <v>41316</v>
      </c>
      <c r="F16377" s="180">
        <v>53527</v>
      </c>
      <c r="G16377" s="180">
        <v>36526.699999999997</v>
      </c>
      <c r="H16377" s="180">
        <v>10004.77</v>
      </c>
      <c r="I16377" s="180">
        <f t="shared" si="510"/>
        <v>100058.47</v>
      </c>
      <c r="J16377" s="177" t="str">
        <f t="shared" si="511"/>
        <v>Date &gt; 1920</v>
      </c>
    </row>
    <row r="16378" spans="1:10" x14ac:dyDescent="0.3">
      <c r="A16378" s="178" t="s">
        <v>3565</v>
      </c>
      <c r="B16378" s="178" t="s">
        <v>73</v>
      </c>
      <c r="C16378" s="178" t="s">
        <v>1337</v>
      </c>
      <c r="D16378" s="178" t="s">
        <v>11310</v>
      </c>
      <c r="E16378" s="179">
        <v>41450</v>
      </c>
      <c r="F16378" s="180">
        <v>39613</v>
      </c>
      <c r="G16378" s="180">
        <v>14095.21</v>
      </c>
      <c r="H16378" s="180">
        <v>6958.29</v>
      </c>
      <c r="I16378" s="180">
        <f t="shared" si="510"/>
        <v>60666.5</v>
      </c>
      <c r="J16378" s="177" t="str">
        <f t="shared" si="511"/>
        <v>Date &gt; 1920</v>
      </c>
    </row>
    <row r="16379" spans="1:10" x14ac:dyDescent="0.3">
      <c r="A16379" s="178" t="s">
        <v>3565</v>
      </c>
      <c r="B16379" s="178" t="s">
        <v>73</v>
      </c>
      <c r="C16379" s="178" t="s">
        <v>1337</v>
      </c>
      <c r="D16379" s="178" t="s">
        <v>11310</v>
      </c>
      <c r="E16379" s="179">
        <v>41450</v>
      </c>
      <c r="F16379" s="180">
        <v>0</v>
      </c>
      <c r="G16379" s="180">
        <v>3396</v>
      </c>
      <c r="H16379" s="180">
        <v>0</v>
      </c>
      <c r="I16379" s="180">
        <f t="shared" si="510"/>
        <v>3396</v>
      </c>
      <c r="J16379" s="177" t="str">
        <f t="shared" si="511"/>
        <v>Date &gt; 1920</v>
      </c>
    </row>
    <row r="16380" spans="1:10" x14ac:dyDescent="0.3">
      <c r="A16380" s="178" t="s">
        <v>3565</v>
      </c>
      <c r="B16380" s="178" t="s">
        <v>73</v>
      </c>
      <c r="C16380" s="178" t="s">
        <v>1337</v>
      </c>
      <c r="D16380" s="178" t="s">
        <v>11310</v>
      </c>
      <c r="E16380" s="179">
        <v>41702</v>
      </c>
      <c r="F16380" s="180">
        <v>25782</v>
      </c>
      <c r="G16380" s="180">
        <v>0</v>
      </c>
      <c r="H16380" s="180">
        <v>2237.71</v>
      </c>
      <c r="I16380" s="180">
        <f t="shared" si="510"/>
        <v>28019.71</v>
      </c>
      <c r="J16380" s="177" t="str">
        <f t="shared" si="511"/>
        <v>Date &gt; 1920</v>
      </c>
    </row>
    <row r="16381" spans="1:10" x14ac:dyDescent="0.3">
      <c r="A16381" s="178" t="s">
        <v>3565</v>
      </c>
      <c r="B16381" s="178" t="s">
        <v>73</v>
      </c>
      <c r="C16381" s="178" t="s">
        <v>1337</v>
      </c>
      <c r="D16381" s="178" t="s">
        <v>8592</v>
      </c>
      <c r="E16381" s="179">
        <v>41618</v>
      </c>
      <c r="F16381" s="180">
        <v>0</v>
      </c>
      <c r="G16381" s="180">
        <v>28725</v>
      </c>
      <c r="H16381" s="180">
        <v>28725</v>
      </c>
      <c r="I16381" s="180">
        <f t="shared" si="510"/>
        <v>57450</v>
      </c>
      <c r="J16381" s="177" t="str">
        <f t="shared" si="511"/>
        <v>Date &gt; 1920</v>
      </c>
    </row>
    <row r="16382" spans="1:10" x14ac:dyDescent="0.3">
      <c r="A16382" s="178" t="s">
        <v>3565</v>
      </c>
      <c r="B16382" s="178" t="s">
        <v>73</v>
      </c>
      <c r="C16382" s="178" t="s">
        <v>1337</v>
      </c>
      <c r="D16382" s="178" t="s">
        <v>11311</v>
      </c>
      <c r="E16382" s="179">
        <v>41631</v>
      </c>
      <c r="F16382" s="180">
        <v>33615</v>
      </c>
      <c r="G16382" s="180">
        <v>0</v>
      </c>
      <c r="H16382" s="180">
        <v>3735.42</v>
      </c>
      <c r="I16382" s="180">
        <f t="shared" si="510"/>
        <v>37350.42</v>
      </c>
      <c r="J16382" s="177" t="str">
        <f t="shared" si="511"/>
        <v>Date &gt; 1920</v>
      </c>
    </row>
    <row r="16383" spans="1:10" x14ac:dyDescent="0.3">
      <c r="A16383" s="178" t="s">
        <v>3565</v>
      </c>
      <c r="B16383" s="178" t="s">
        <v>73</v>
      </c>
      <c r="C16383" s="178" t="s">
        <v>1337</v>
      </c>
      <c r="D16383" s="178" t="s">
        <v>11311</v>
      </c>
      <c r="E16383" s="179">
        <v>41689</v>
      </c>
      <c r="F16383" s="180">
        <v>73579</v>
      </c>
      <c r="G16383" s="180">
        <v>0</v>
      </c>
      <c r="H16383" s="180">
        <v>8175.62</v>
      </c>
      <c r="I16383" s="180">
        <f t="shared" si="510"/>
        <v>81754.62</v>
      </c>
      <c r="J16383" s="177" t="str">
        <f t="shared" si="511"/>
        <v>Date &gt; 1920</v>
      </c>
    </row>
    <row r="16384" spans="1:10" x14ac:dyDescent="0.3">
      <c r="A16384" s="178" t="s">
        <v>3565</v>
      </c>
      <c r="B16384" s="178" t="s">
        <v>73</v>
      </c>
      <c r="C16384" s="178" t="s">
        <v>1337</v>
      </c>
      <c r="D16384" s="178" t="s">
        <v>11311</v>
      </c>
      <c r="E16384" s="179">
        <v>41800</v>
      </c>
      <c r="F16384" s="180">
        <v>4275</v>
      </c>
      <c r="G16384" s="180">
        <v>0</v>
      </c>
      <c r="H16384" s="180">
        <v>475</v>
      </c>
      <c r="I16384" s="180">
        <f t="shared" si="510"/>
        <v>4750</v>
      </c>
      <c r="J16384" s="177" t="str">
        <f t="shared" si="511"/>
        <v>Date &gt; 1920</v>
      </c>
    </row>
    <row r="16385" spans="1:10" x14ac:dyDescent="0.3">
      <c r="A16385" s="178" t="s">
        <v>3565</v>
      </c>
      <c r="B16385" s="178" t="s">
        <v>73</v>
      </c>
      <c r="C16385" s="178" t="s">
        <v>1337</v>
      </c>
      <c r="D16385" s="178" t="s">
        <v>11311</v>
      </c>
      <c r="E16385" s="179">
        <v>41957</v>
      </c>
      <c r="F16385" s="180">
        <v>42902</v>
      </c>
      <c r="G16385" s="180">
        <v>8576.24</v>
      </c>
      <c r="H16385" s="180">
        <v>-3808.64</v>
      </c>
      <c r="I16385" s="180">
        <f t="shared" si="510"/>
        <v>47669.599999999999</v>
      </c>
      <c r="J16385" s="177" t="str">
        <f t="shared" si="511"/>
        <v>Date &gt; 1920</v>
      </c>
    </row>
    <row r="16386" spans="1:10" x14ac:dyDescent="0.3">
      <c r="A16386" s="178" t="s">
        <v>3565</v>
      </c>
      <c r="B16386" s="178" t="s">
        <v>73</v>
      </c>
      <c r="C16386" s="178" t="s">
        <v>1337</v>
      </c>
      <c r="D16386" s="178" t="s">
        <v>11312</v>
      </c>
      <c r="E16386" s="179">
        <v>42010</v>
      </c>
      <c r="F16386" s="180">
        <v>0</v>
      </c>
      <c r="G16386" s="180">
        <v>80400</v>
      </c>
      <c r="H16386" s="180">
        <v>20100</v>
      </c>
      <c r="I16386" s="180">
        <f t="shared" si="510"/>
        <v>100500</v>
      </c>
      <c r="J16386" s="177" t="str">
        <f t="shared" si="511"/>
        <v>Date &gt; 1920</v>
      </c>
    </row>
    <row r="16387" spans="1:10" x14ac:dyDescent="0.3">
      <c r="A16387" s="178" t="s">
        <v>3565</v>
      </c>
      <c r="B16387" s="178" t="s">
        <v>73</v>
      </c>
      <c r="C16387" s="178" t="s">
        <v>1337</v>
      </c>
      <c r="D16387" s="178" t="s">
        <v>11313</v>
      </c>
      <c r="E16387" s="179">
        <v>42010</v>
      </c>
      <c r="F16387" s="180">
        <v>0</v>
      </c>
      <c r="G16387" s="180">
        <v>66453.259999999995</v>
      </c>
      <c r="H16387" s="180">
        <v>16613.32</v>
      </c>
      <c r="I16387" s="180">
        <f t="shared" si="510"/>
        <v>83066.579999999987</v>
      </c>
      <c r="J16387" s="177" t="str">
        <f t="shared" si="511"/>
        <v>Date &gt; 1920</v>
      </c>
    </row>
    <row r="16388" spans="1:10" x14ac:dyDescent="0.3">
      <c r="A16388" s="178" t="s">
        <v>3565</v>
      </c>
      <c r="B16388" s="178" t="s">
        <v>73</v>
      </c>
      <c r="C16388" s="178" t="s">
        <v>1337</v>
      </c>
      <c r="D16388" s="178" t="s">
        <v>11313</v>
      </c>
      <c r="E16388" s="179">
        <v>42705</v>
      </c>
      <c r="F16388" s="180">
        <v>0</v>
      </c>
      <c r="G16388" s="180">
        <v>24321.62</v>
      </c>
      <c r="H16388" s="180">
        <v>6080.4</v>
      </c>
      <c r="I16388" s="180">
        <f t="shared" si="510"/>
        <v>30402.019999999997</v>
      </c>
      <c r="J16388" s="177" t="str">
        <f t="shared" si="511"/>
        <v>Date &gt; 1920</v>
      </c>
    </row>
    <row r="16389" spans="1:10" x14ac:dyDescent="0.3">
      <c r="A16389" s="178" t="s">
        <v>3565</v>
      </c>
      <c r="B16389" s="178" t="s">
        <v>73</v>
      </c>
      <c r="C16389" s="178" t="s">
        <v>1337</v>
      </c>
      <c r="D16389" s="178" t="s">
        <v>11314</v>
      </c>
      <c r="E16389" s="179">
        <v>41898</v>
      </c>
      <c r="F16389" s="180">
        <v>0</v>
      </c>
      <c r="G16389" s="180">
        <v>26792.880000000001</v>
      </c>
      <c r="H16389" s="180">
        <v>6698.22</v>
      </c>
      <c r="I16389" s="180">
        <f t="shared" ref="I16389:I16452" si="512">SUM(F16389:H16389)</f>
        <v>33491.1</v>
      </c>
      <c r="J16389" s="177" t="str">
        <f t="shared" ref="J16389:J16452" si="513">IF(OR(YEAR(E16389)&gt; 1920, ISBLANK(E16389)), "Date &gt; 1920", "Sketchy date")</f>
        <v>Date &gt; 1920</v>
      </c>
    </row>
    <row r="16390" spans="1:10" x14ac:dyDescent="0.3">
      <c r="A16390" s="178" t="s">
        <v>3565</v>
      </c>
      <c r="B16390" s="178" t="s">
        <v>73</v>
      </c>
      <c r="C16390" s="178" t="s">
        <v>1337</v>
      </c>
      <c r="D16390" s="178" t="s">
        <v>11314</v>
      </c>
      <c r="E16390" s="179">
        <v>42010</v>
      </c>
      <c r="F16390" s="180">
        <v>0</v>
      </c>
      <c r="G16390" s="180">
        <v>180392.38</v>
      </c>
      <c r="H16390" s="180">
        <v>45098.1</v>
      </c>
      <c r="I16390" s="180">
        <f t="shared" si="512"/>
        <v>225490.48</v>
      </c>
      <c r="J16390" s="177" t="str">
        <f t="shared" si="513"/>
        <v>Date &gt; 1920</v>
      </c>
    </row>
    <row r="16391" spans="1:10" x14ac:dyDescent="0.3">
      <c r="A16391" s="178" t="s">
        <v>3565</v>
      </c>
      <c r="B16391" s="178" t="s">
        <v>73</v>
      </c>
      <c r="C16391" s="178" t="s">
        <v>1337</v>
      </c>
      <c r="D16391" s="178" t="s">
        <v>11314</v>
      </c>
      <c r="E16391" s="179">
        <v>42705</v>
      </c>
      <c r="F16391" s="180">
        <v>0</v>
      </c>
      <c r="G16391" s="180">
        <v>29859.14</v>
      </c>
      <c r="H16391" s="180">
        <v>7464.78</v>
      </c>
      <c r="I16391" s="180">
        <f t="shared" si="512"/>
        <v>37323.919999999998</v>
      </c>
      <c r="J16391" s="177" t="str">
        <f t="shared" si="513"/>
        <v>Date &gt; 1920</v>
      </c>
    </row>
    <row r="16392" spans="1:10" x14ac:dyDescent="0.3">
      <c r="A16392" s="178" t="s">
        <v>3565</v>
      </c>
      <c r="B16392" s="178" t="s">
        <v>73</v>
      </c>
      <c r="C16392" s="178" t="s">
        <v>1337</v>
      </c>
      <c r="D16392" s="178" t="s">
        <v>11315</v>
      </c>
      <c r="E16392" s="179">
        <v>42424</v>
      </c>
      <c r="F16392" s="180">
        <v>16863</v>
      </c>
      <c r="G16392" s="180">
        <v>10698.24</v>
      </c>
      <c r="H16392" s="180">
        <v>7201.76</v>
      </c>
      <c r="I16392" s="180">
        <f t="shared" si="512"/>
        <v>34763</v>
      </c>
      <c r="J16392" s="177" t="str">
        <f t="shared" si="513"/>
        <v>Date &gt; 1920</v>
      </c>
    </row>
    <row r="16393" spans="1:10" x14ac:dyDescent="0.3">
      <c r="A16393" s="178" t="s">
        <v>3565</v>
      </c>
      <c r="B16393" s="178" t="s">
        <v>73</v>
      </c>
      <c r="C16393" s="178" t="s">
        <v>1337</v>
      </c>
      <c r="D16393" s="178" t="s">
        <v>11315</v>
      </c>
      <c r="E16393" s="179">
        <v>42712</v>
      </c>
      <c r="F16393" s="180">
        <v>119986</v>
      </c>
      <c r="G16393" s="180">
        <v>76119.839999999997</v>
      </c>
      <c r="H16393" s="180">
        <v>51239.07</v>
      </c>
      <c r="I16393" s="180">
        <f t="shared" si="512"/>
        <v>247344.91</v>
      </c>
      <c r="J16393" s="177" t="str">
        <f t="shared" si="513"/>
        <v>Date &gt; 1920</v>
      </c>
    </row>
    <row r="16394" spans="1:10" x14ac:dyDescent="0.3">
      <c r="A16394" s="178" t="s">
        <v>3565</v>
      </c>
      <c r="B16394" s="178" t="s">
        <v>73</v>
      </c>
      <c r="C16394" s="178" t="s">
        <v>1337</v>
      </c>
      <c r="D16394" s="178" t="s">
        <v>11315</v>
      </c>
      <c r="E16394" s="179">
        <v>42864</v>
      </c>
      <c r="F16394" s="180">
        <v>5434</v>
      </c>
      <c r="G16394" s="180">
        <v>3447.82</v>
      </c>
      <c r="H16394" s="180">
        <v>2321.58</v>
      </c>
      <c r="I16394" s="180">
        <f t="shared" si="512"/>
        <v>11203.4</v>
      </c>
      <c r="J16394" s="177" t="str">
        <f t="shared" si="513"/>
        <v>Date &gt; 1920</v>
      </c>
    </row>
    <row r="16395" spans="1:10" x14ac:dyDescent="0.3">
      <c r="A16395" s="178" t="s">
        <v>3565</v>
      </c>
      <c r="B16395" s="178" t="s">
        <v>73</v>
      </c>
      <c r="C16395" s="178" t="s">
        <v>1337</v>
      </c>
      <c r="D16395" s="178" t="s">
        <v>11315</v>
      </c>
      <c r="E16395" s="179">
        <v>43277</v>
      </c>
      <c r="F16395" s="180">
        <v>0</v>
      </c>
      <c r="G16395" s="180">
        <v>2191.58</v>
      </c>
      <c r="H16395" s="180">
        <v>547.89</v>
      </c>
      <c r="I16395" s="180">
        <f t="shared" si="512"/>
        <v>2739.47</v>
      </c>
      <c r="J16395" s="177" t="str">
        <f t="shared" si="513"/>
        <v>Date &gt; 1920</v>
      </c>
    </row>
    <row r="16396" spans="1:10" x14ac:dyDescent="0.3">
      <c r="A16396" s="178" t="s">
        <v>3565</v>
      </c>
      <c r="B16396" s="178" t="s">
        <v>73</v>
      </c>
      <c r="C16396" s="178" t="s">
        <v>1337</v>
      </c>
      <c r="D16396" s="178" t="s">
        <v>11316</v>
      </c>
      <c r="E16396" s="179">
        <v>42864</v>
      </c>
      <c r="F16396" s="180">
        <v>0</v>
      </c>
      <c r="G16396" s="180">
        <v>7270.13</v>
      </c>
      <c r="H16396" s="180">
        <v>7271.39</v>
      </c>
      <c r="I16396" s="180">
        <f t="shared" si="512"/>
        <v>14541.52</v>
      </c>
      <c r="J16396" s="177" t="str">
        <f t="shared" si="513"/>
        <v>Date &gt; 1920</v>
      </c>
    </row>
    <row r="16397" spans="1:10" x14ac:dyDescent="0.3">
      <c r="A16397" s="178" t="s">
        <v>3565</v>
      </c>
      <c r="B16397" s="178" t="s">
        <v>73</v>
      </c>
      <c r="C16397" s="178" t="s">
        <v>1337</v>
      </c>
      <c r="D16397" s="178" t="s">
        <v>11316</v>
      </c>
      <c r="E16397" s="179">
        <v>42864</v>
      </c>
      <c r="F16397" s="180">
        <v>130861</v>
      </c>
      <c r="G16397" s="180">
        <v>0</v>
      </c>
      <c r="H16397" s="180">
        <v>0</v>
      </c>
      <c r="I16397" s="180">
        <f t="shared" si="512"/>
        <v>130861</v>
      </c>
      <c r="J16397" s="177" t="str">
        <f t="shared" si="513"/>
        <v>Date &gt; 1920</v>
      </c>
    </row>
    <row r="16398" spans="1:10" x14ac:dyDescent="0.3">
      <c r="A16398" s="178" t="s">
        <v>3565</v>
      </c>
      <c r="B16398" s="178" t="s">
        <v>73</v>
      </c>
      <c r="C16398" s="178" t="s">
        <v>1337</v>
      </c>
      <c r="D16398" s="178" t="s">
        <v>11316</v>
      </c>
      <c r="E16398" s="179">
        <v>43200</v>
      </c>
      <c r="F16398" s="180">
        <v>437480</v>
      </c>
      <c r="G16398" s="180">
        <v>24997.97</v>
      </c>
      <c r="H16398" s="180">
        <v>32044.400000000001</v>
      </c>
      <c r="I16398" s="180">
        <f t="shared" si="512"/>
        <v>494522.37</v>
      </c>
      <c r="J16398" s="177" t="str">
        <f t="shared" si="513"/>
        <v>Date &gt; 1920</v>
      </c>
    </row>
    <row r="16399" spans="1:10" x14ac:dyDescent="0.3">
      <c r="A16399" s="178" t="s">
        <v>3565</v>
      </c>
      <c r="B16399" s="178" t="s">
        <v>73</v>
      </c>
      <c r="C16399" s="178" t="s">
        <v>1337</v>
      </c>
      <c r="D16399" s="178" t="s">
        <v>11316</v>
      </c>
      <c r="E16399" s="179">
        <v>43986</v>
      </c>
      <c r="F16399" s="180">
        <v>81570</v>
      </c>
      <c r="G16399" s="180">
        <v>2731.9</v>
      </c>
      <c r="H16399" s="180">
        <v>-3208.5</v>
      </c>
      <c r="I16399" s="180">
        <f t="shared" si="512"/>
        <v>81093.399999999994</v>
      </c>
      <c r="J16399" s="177" t="str">
        <f t="shared" si="513"/>
        <v>Date &gt; 1920</v>
      </c>
    </row>
    <row r="16400" spans="1:10" x14ac:dyDescent="0.3">
      <c r="A16400" s="178" t="s">
        <v>3565</v>
      </c>
      <c r="B16400" s="178" t="s">
        <v>73</v>
      </c>
      <c r="C16400" s="178" t="s">
        <v>1337</v>
      </c>
      <c r="D16400" s="178" t="s">
        <v>11317</v>
      </c>
      <c r="E16400" s="179">
        <v>43957</v>
      </c>
      <c r="F16400" s="180">
        <v>45814</v>
      </c>
      <c r="G16400" s="180">
        <v>2545.27</v>
      </c>
      <c r="H16400" s="180">
        <v>2546.19</v>
      </c>
      <c r="I16400" s="180">
        <f t="shared" si="512"/>
        <v>50905.46</v>
      </c>
      <c r="J16400" s="177" t="str">
        <f t="shared" si="513"/>
        <v>Date &gt; 1920</v>
      </c>
    </row>
    <row r="16401" spans="1:10" x14ac:dyDescent="0.3">
      <c r="A16401" s="178" t="s">
        <v>3565</v>
      </c>
      <c r="B16401" s="178" t="s">
        <v>73</v>
      </c>
      <c r="C16401" s="178" t="s">
        <v>1337</v>
      </c>
      <c r="D16401" s="178" t="s">
        <v>11317</v>
      </c>
      <c r="E16401" s="179">
        <v>44123</v>
      </c>
      <c r="F16401" s="180">
        <v>397998</v>
      </c>
      <c r="G16401" s="180">
        <v>25656.9</v>
      </c>
      <c r="H16401" s="180">
        <v>25657.1</v>
      </c>
      <c r="I16401" s="180">
        <f t="shared" si="512"/>
        <v>449312</v>
      </c>
      <c r="J16401" s="177" t="str">
        <f t="shared" si="513"/>
        <v>Date &gt; 1920</v>
      </c>
    </row>
    <row r="16402" spans="1:10" x14ac:dyDescent="0.3">
      <c r="A16402" s="178" t="s">
        <v>3565</v>
      </c>
      <c r="B16402" s="178" t="s">
        <v>73</v>
      </c>
      <c r="C16402" s="178" t="s">
        <v>1337</v>
      </c>
      <c r="D16402" s="178" t="s">
        <v>11318</v>
      </c>
      <c r="E16402" s="209">
        <v>0</v>
      </c>
      <c r="F16402" s="180">
        <v>68236</v>
      </c>
      <c r="G16402" s="180">
        <v>0</v>
      </c>
      <c r="H16402" s="180">
        <v>0</v>
      </c>
      <c r="I16402" s="180">
        <f t="shared" si="512"/>
        <v>68236</v>
      </c>
      <c r="J16402" s="177" t="str">
        <f t="shared" si="513"/>
        <v>Sketchy date</v>
      </c>
    </row>
    <row r="16403" spans="1:10" x14ac:dyDescent="0.3">
      <c r="A16403" s="178" t="s">
        <v>3565</v>
      </c>
      <c r="B16403" s="178" t="s">
        <v>83</v>
      </c>
      <c r="C16403" s="178" t="s">
        <v>1346</v>
      </c>
      <c r="D16403" s="178" t="s">
        <v>11319</v>
      </c>
      <c r="E16403" s="179">
        <v>18491</v>
      </c>
      <c r="F16403" s="180">
        <v>12047.47</v>
      </c>
      <c r="G16403" s="180">
        <v>8031.65</v>
      </c>
      <c r="H16403" s="180">
        <v>4015.82</v>
      </c>
      <c r="I16403" s="180">
        <f t="shared" si="512"/>
        <v>24094.94</v>
      </c>
      <c r="J16403" s="177" t="str">
        <f t="shared" si="513"/>
        <v>Date &gt; 1920</v>
      </c>
    </row>
    <row r="16404" spans="1:10" x14ac:dyDescent="0.3">
      <c r="A16404" s="178" t="s">
        <v>3565</v>
      </c>
      <c r="B16404" s="178" t="s">
        <v>83</v>
      </c>
      <c r="C16404" s="178" t="s">
        <v>1346</v>
      </c>
      <c r="D16404" s="178" t="s">
        <v>7940</v>
      </c>
      <c r="E16404" s="179">
        <v>26648</v>
      </c>
      <c r="F16404" s="180">
        <v>0</v>
      </c>
      <c r="G16404" s="180">
        <v>4800</v>
      </c>
      <c r="H16404" s="180">
        <v>4970.3999999999996</v>
      </c>
      <c r="I16404" s="180">
        <f t="shared" si="512"/>
        <v>9770.4</v>
      </c>
      <c r="J16404" s="177" t="str">
        <f t="shared" si="513"/>
        <v>Date &gt; 1920</v>
      </c>
    </row>
    <row r="16405" spans="1:10" x14ac:dyDescent="0.3">
      <c r="A16405" s="178" t="s">
        <v>3565</v>
      </c>
      <c r="B16405" s="178" t="s">
        <v>83</v>
      </c>
      <c r="C16405" s="178" t="s">
        <v>1346</v>
      </c>
      <c r="D16405" s="178" t="s">
        <v>7024</v>
      </c>
      <c r="E16405" s="179">
        <v>29168</v>
      </c>
      <c r="F16405" s="180">
        <v>0</v>
      </c>
      <c r="G16405" s="180">
        <v>205978.82</v>
      </c>
      <c r="H16405" s="180">
        <v>62513.3</v>
      </c>
      <c r="I16405" s="180">
        <f t="shared" si="512"/>
        <v>268492.12</v>
      </c>
      <c r="J16405" s="177" t="str">
        <f t="shared" si="513"/>
        <v>Date &gt; 1920</v>
      </c>
    </row>
    <row r="16406" spans="1:10" x14ac:dyDescent="0.3">
      <c r="A16406" s="178" t="s">
        <v>3565</v>
      </c>
      <c r="B16406" s="178" t="s">
        <v>83</v>
      </c>
      <c r="C16406" s="178" t="s">
        <v>1346</v>
      </c>
      <c r="D16406" s="178" t="s">
        <v>6345</v>
      </c>
      <c r="E16406" s="179">
        <v>28437</v>
      </c>
      <c r="F16406" s="180">
        <v>0</v>
      </c>
      <c r="G16406" s="180">
        <v>70694.2</v>
      </c>
      <c r="H16406" s="180">
        <v>29673.55</v>
      </c>
      <c r="I16406" s="180">
        <f t="shared" si="512"/>
        <v>100367.75</v>
      </c>
      <c r="J16406" s="177" t="str">
        <f t="shared" si="513"/>
        <v>Date &gt; 1920</v>
      </c>
    </row>
    <row r="16407" spans="1:10" x14ac:dyDescent="0.3">
      <c r="A16407" s="178" t="s">
        <v>3565</v>
      </c>
      <c r="B16407" s="178" t="s">
        <v>83</v>
      </c>
      <c r="C16407" s="178" t="s">
        <v>1346</v>
      </c>
      <c r="D16407" s="178" t="s">
        <v>11320</v>
      </c>
      <c r="E16407" s="179">
        <v>29431</v>
      </c>
      <c r="F16407" s="180">
        <v>0</v>
      </c>
      <c r="G16407" s="180">
        <v>19974.259999999998</v>
      </c>
      <c r="H16407" s="180">
        <v>9987.1299999999992</v>
      </c>
      <c r="I16407" s="180">
        <f t="shared" si="512"/>
        <v>29961.39</v>
      </c>
      <c r="J16407" s="177" t="str">
        <f t="shared" si="513"/>
        <v>Date &gt; 1920</v>
      </c>
    </row>
    <row r="16408" spans="1:10" x14ac:dyDescent="0.3">
      <c r="A16408" s="178" t="s">
        <v>3565</v>
      </c>
      <c r="B16408" s="178" t="s">
        <v>83</v>
      </c>
      <c r="C16408" s="178" t="s">
        <v>1346</v>
      </c>
      <c r="D16408" s="178" t="s">
        <v>6465</v>
      </c>
      <c r="E16408" s="179">
        <v>32450</v>
      </c>
      <c r="F16408" s="180">
        <v>0</v>
      </c>
      <c r="G16408" s="180">
        <v>47308.7</v>
      </c>
      <c r="H16408" s="180">
        <v>23654.36</v>
      </c>
      <c r="I16408" s="180">
        <f t="shared" si="512"/>
        <v>70963.06</v>
      </c>
      <c r="J16408" s="177" t="str">
        <f t="shared" si="513"/>
        <v>Date &gt; 1920</v>
      </c>
    </row>
    <row r="16409" spans="1:10" x14ac:dyDescent="0.3">
      <c r="A16409" s="178" t="s">
        <v>3565</v>
      </c>
      <c r="B16409" s="178" t="s">
        <v>83</v>
      </c>
      <c r="C16409" s="178" t="s">
        <v>1346</v>
      </c>
      <c r="D16409" s="178" t="s">
        <v>7418</v>
      </c>
      <c r="E16409" s="179">
        <v>33155</v>
      </c>
      <c r="F16409" s="180">
        <v>0</v>
      </c>
      <c r="G16409" s="180">
        <v>710.92</v>
      </c>
      <c r="H16409" s="180">
        <v>355.46</v>
      </c>
      <c r="I16409" s="180">
        <f t="shared" si="512"/>
        <v>1066.3799999999999</v>
      </c>
      <c r="J16409" s="177" t="str">
        <f t="shared" si="513"/>
        <v>Date &gt; 1920</v>
      </c>
    </row>
    <row r="16410" spans="1:10" x14ac:dyDescent="0.3">
      <c r="A16410" s="178" t="s">
        <v>3565</v>
      </c>
      <c r="B16410" s="178" t="s">
        <v>83</v>
      </c>
      <c r="C16410" s="178" t="s">
        <v>1346</v>
      </c>
      <c r="D16410" s="178" t="s">
        <v>11321</v>
      </c>
      <c r="E16410" s="179">
        <v>33468</v>
      </c>
      <c r="F16410" s="180">
        <v>0</v>
      </c>
      <c r="G16410" s="180">
        <v>5023.33</v>
      </c>
      <c r="H16410" s="180">
        <v>2511.67</v>
      </c>
      <c r="I16410" s="180">
        <f t="shared" si="512"/>
        <v>7535</v>
      </c>
      <c r="J16410" s="177" t="str">
        <f t="shared" si="513"/>
        <v>Date &gt; 1920</v>
      </c>
    </row>
    <row r="16411" spans="1:10" x14ac:dyDescent="0.3">
      <c r="A16411" s="178" t="s">
        <v>3565</v>
      </c>
      <c r="B16411" s="178" t="s">
        <v>83</v>
      </c>
      <c r="C16411" s="178" t="s">
        <v>1346</v>
      </c>
      <c r="D16411" s="178" t="s">
        <v>11322</v>
      </c>
      <c r="E16411" s="179">
        <v>34562</v>
      </c>
      <c r="F16411" s="180">
        <v>0</v>
      </c>
      <c r="G16411" s="180">
        <v>1666.67</v>
      </c>
      <c r="H16411" s="180">
        <v>833.33</v>
      </c>
      <c r="I16411" s="180">
        <f t="shared" si="512"/>
        <v>2500</v>
      </c>
      <c r="J16411" s="177" t="str">
        <f t="shared" si="513"/>
        <v>Date &gt; 1920</v>
      </c>
    </row>
    <row r="16412" spans="1:10" x14ac:dyDescent="0.3">
      <c r="A16412" s="178" t="s">
        <v>3565</v>
      </c>
      <c r="B16412" s="178" t="s">
        <v>83</v>
      </c>
      <c r="C16412" s="178" t="s">
        <v>1346</v>
      </c>
      <c r="D16412" s="178" t="s">
        <v>11323</v>
      </c>
      <c r="E16412" s="179">
        <v>34338</v>
      </c>
      <c r="F16412" s="180">
        <v>0</v>
      </c>
      <c r="G16412" s="180">
        <v>41225.21</v>
      </c>
      <c r="H16412" s="180">
        <v>20612.599999999999</v>
      </c>
      <c r="I16412" s="180">
        <f t="shared" si="512"/>
        <v>61837.81</v>
      </c>
      <c r="J16412" s="177" t="str">
        <f t="shared" si="513"/>
        <v>Date &gt; 1920</v>
      </c>
    </row>
    <row r="16413" spans="1:10" x14ac:dyDescent="0.3">
      <c r="A16413" s="178" t="s">
        <v>3565</v>
      </c>
      <c r="B16413" s="178" t="s">
        <v>83</v>
      </c>
      <c r="C16413" s="178" t="s">
        <v>1346</v>
      </c>
      <c r="D16413" s="178" t="s">
        <v>11323</v>
      </c>
      <c r="E16413" s="179">
        <v>34641</v>
      </c>
      <c r="F16413" s="180">
        <v>0</v>
      </c>
      <c r="G16413" s="180">
        <v>2774.79</v>
      </c>
      <c r="H16413" s="180">
        <v>1387.4</v>
      </c>
      <c r="I16413" s="180">
        <f t="shared" si="512"/>
        <v>4162.1900000000005</v>
      </c>
      <c r="J16413" s="177" t="str">
        <f t="shared" si="513"/>
        <v>Date &gt; 1920</v>
      </c>
    </row>
    <row r="16414" spans="1:10" x14ac:dyDescent="0.3">
      <c r="A16414" s="178" t="s">
        <v>3565</v>
      </c>
      <c r="B16414" s="178" t="s">
        <v>83</v>
      </c>
      <c r="C16414" s="178" t="s">
        <v>1346</v>
      </c>
      <c r="D16414" s="178" t="s">
        <v>11323</v>
      </c>
      <c r="E16414" s="179">
        <v>34718</v>
      </c>
      <c r="F16414" s="180">
        <v>0</v>
      </c>
      <c r="G16414" s="180">
        <v>4207.38</v>
      </c>
      <c r="H16414" s="180">
        <v>2103.69</v>
      </c>
      <c r="I16414" s="180">
        <f t="shared" si="512"/>
        <v>6311.07</v>
      </c>
      <c r="J16414" s="177" t="str">
        <f t="shared" si="513"/>
        <v>Date &gt; 1920</v>
      </c>
    </row>
    <row r="16415" spans="1:10" x14ac:dyDescent="0.3">
      <c r="A16415" s="178" t="s">
        <v>3565</v>
      </c>
      <c r="B16415" s="178" t="s">
        <v>83</v>
      </c>
      <c r="C16415" s="178" t="s">
        <v>1346</v>
      </c>
      <c r="D16415" s="178" t="s">
        <v>11324</v>
      </c>
      <c r="E16415" s="179">
        <v>34641</v>
      </c>
      <c r="F16415" s="180">
        <v>0</v>
      </c>
      <c r="G16415" s="180">
        <v>76666.67</v>
      </c>
      <c r="H16415" s="180">
        <v>38333.33</v>
      </c>
      <c r="I16415" s="180">
        <f t="shared" si="512"/>
        <v>115000</v>
      </c>
      <c r="J16415" s="177" t="str">
        <f t="shared" si="513"/>
        <v>Date &gt; 1920</v>
      </c>
    </row>
    <row r="16416" spans="1:10" x14ac:dyDescent="0.3">
      <c r="A16416" s="178" t="s">
        <v>3565</v>
      </c>
      <c r="B16416" s="178" t="s">
        <v>83</v>
      </c>
      <c r="C16416" s="178" t="s">
        <v>1346</v>
      </c>
      <c r="D16416" s="178" t="s">
        <v>11324</v>
      </c>
      <c r="E16416" s="179">
        <v>34718</v>
      </c>
      <c r="F16416" s="180">
        <v>0</v>
      </c>
      <c r="G16416" s="180">
        <v>4940.74</v>
      </c>
      <c r="H16416" s="180">
        <v>2470.38</v>
      </c>
      <c r="I16416" s="180">
        <f t="shared" si="512"/>
        <v>7411.12</v>
      </c>
      <c r="J16416" s="177" t="str">
        <f t="shared" si="513"/>
        <v>Date &gt; 1920</v>
      </c>
    </row>
    <row r="16417" spans="1:10" x14ac:dyDescent="0.3">
      <c r="A16417" s="178" t="s">
        <v>3565</v>
      </c>
      <c r="B16417" s="178" t="s">
        <v>83</v>
      </c>
      <c r="C16417" s="178" t="s">
        <v>1346</v>
      </c>
      <c r="D16417" s="178" t="s">
        <v>11325</v>
      </c>
      <c r="E16417" s="179">
        <v>34778</v>
      </c>
      <c r="F16417" s="180">
        <v>0</v>
      </c>
      <c r="G16417" s="180">
        <v>38888.35</v>
      </c>
      <c r="H16417" s="180">
        <v>19444.169999999998</v>
      </c>
      <c r="I16417" s="180">
        <f t="shared" si="512"/>
        <v>58332.52</v>
      </c>
      <c r="J16417" s="177" t="str">
        <f t="shared" si="513"/>
        <v>Date &gt; 1920</v>
      </c>
    </row>
    <row r="16418" spans="1:10" x14ac:dyDescent="0.3">
      <c r="A16418" s="178" t="s">
        <v>3565</v>
      </c>
      <c r="B16418" s="178" t="s">
        <v>83</v>
      </c>
      <c r="C16418" s="178" t="s">
        <v>1346</v>
      </c>
      <c r="D16418" s="178" t="s">
        <v>11325</v>
      </c>
      <c r="E16418" s="179">
        <v>35039</v>
      </c>
      <c r="F16418" s="180">
        <v>0</v>
      </c>
      <c r="G16418" s="180">
        <v>27778.32</v>
      </c>
      <c r="H16418" s="180">
        <v>13889.16</v>
      </c>
      <c r="I16418" s="180">
        <f t="shared" si="512"/>
        <v>41667.479999999996</v>
      </c>
      <c r="J16418" s="177" t="str">
        <f t="shared" si="513"/>
        <v>Date &gt; 1920</v>
      </c>
    </row>
    <row r="16419" spans="1:10" x14ac:dyDescent="0.3">
      <c r="A16419" s="178" t="s">
        <v>3565</v>
      </c>
      <c r="B16419" s="178" t="s">
        <v>83</v>
      </c>
      <c r="C16419" s="178" t="s">
        <v>1346</v>
      </c>
      <c r="D16419" s="178" t="s">
        <v>11325</v>
      </c>
      <c r="E16419" s="179">
        <v>35915</v>
      </c>
      <c r="F16419" s="180">
        <v>0</v>
      </c>
      <c r="G16419" s="180">
        <v>7066.67</v>
      </c>
      <c r="H16419" s="180">
        <v>3533.33</v>
      </c>
      <c r="I16419" s="180">
        <f t="shared" si="512"/>
        <v>10600</v>
      </c>
      <c r="J16419" s="177" t="str">
        <f t="shared" si="513"/>
        <v>Date &gt; 1920</v>
      </c>
    </row>
    <row r="16420" spans="1:10" x14ac:dyDescent="0.3">
      <c r="A16420" s="178" t="s">
        <v>3565</v>
      </c>
      <c r="B16420" s="178" t="s">
        <v>83</v>
      </c>
      <c r="C16420" s="178" t="s">
        <v>1346</v>
      </c>
      <c r="D16420" s="178" t="s">
        <v>11326</v>
      </c>
      <c r="E16420" s="179">
        <v>36255</v>
      </c>
      <c r="F16420" s="180">
        <v>0</v>
      </c>
      <c r="G16420" s="180">
        <v>28329.91</v>
      </c>
      <c r="H16420" s="180">
        <v>28329.9</v>
      </c>
      <c r="I16420" s="180">
        <f t="shared" si="512"/>
        <v>56659.81</v>
      </c>
      <c r="J16420" s="177" t="str">
        <f t="shared" si="513"/>
        <v>Date &gt; 1920</v>
      </c>
    </row>
    <row r="16421" spans="1:10" x14ac:dyDescent="0.3">
      <c r="A16421" s="178" t="s">
        <v>3565</v>
      </c>
      <c r="B16421" s="178" t="s">
        <v>83</v>
      </c>
      <c r="C16421" s="178" t="s">
        <v>1346</v>
      </c>
      <c r="D16421" s="178" t="s">
        <v>11327</v>
      </c>
      <c r="E16421" s="179">
        <v>36013</v>
      </c>
      <c r="F16421" s="180">
        <v>0</v>
      </c>
      <c r="G16421" s="180">
        <v>17375.009999999998</v>
      </c>
      <c r="H16421" s="180">
        <v>8687.5</v>
      </c>
      <c r="I16421" s="180">
        <f t="shared" si="512"/>
        <v>26062.51</v>
      </c>
      <c r="J16421" s="177" t="str">
        <f t="shared" si="513"/>
        <v>Date &gt; 1920</v>
      </c>
    </row>
    <row r="16422" spans="1:10" x14ac:dyDescent="0.3">
      <c r="A16422" s="178" t="s">
        <v>3565</v>
      </c>
      <c r="B16422" s="178" t="s">
        <v>83</v>
      </c>
      <c r="C16422" s="178" t="s">
        <v>1346</v>
      </c>
      <c r="D16422" s="178" t="s">
        <v>11328</v>
      </c>
      <c r="E16422" s="179">
        <v>36587</v>
      </c>
      <c r="F16422" s="180">
        <v>0</v>
      </c>
      <c r="G16422" s="180">
        <v>16562.64</v>
      </c>
      <c r="H16422" s="180">
        <v>14111.76</v>
      </c>
      <c r="I16422" s="180">
        <f t="shared" si="512"/>
        <v>30674.400000000001</v>
      </c>
      <c r="J16422" s="177" t="str">
        <f t="shared" si="513"/>
        <v>Date &gt; 1920</v>
      </c>
    </row>
    <row r="16423" spans="1:10" x14ac:dyDescent="0.3">
      <c r="A16423" s="178" t="s">
        <v>3565</v>
      </c>
      <c r="B16423" s="178" t="s">
        <v>83</v>
      </c>
      <c r="C16423" s="178" t="s">
        <v>1346</v>
      </c>
      <c r="D16423" s="178" t="s">
        <v>11329</v>
      </c>
      <c r="E16423" s="179">
        <v>37657</v>
      </c>
      <c r="F16423" s="180">
        <v>0</v>
      </c>
      <c r="G16423" s="180">
        <v>12625</v>
      </c>
      <c r="H16423" s="180">
        <v>30433.88</v>
      </c>
      <c r="I16423" s="180">
        <f t="shared" si="512"/>
        <v>43058.880000000005</v>
      </c>
      <c r="J16423" s="177" t="str">
        <f t="shared" si="513"/>
        <v>Date &gt; 1920</v>
      </c>
    </row>
    <row r="16424" spans="1:10" x14ac:dyDescent="0.3">
      <c r="A16424" s="178" t="s">
        <v>3565</v>
      </c>
      <c r="B16424" s="178" t="s">
        <v>83</v>
      </c>
      <c r="C16424" s="178" t="s">
        <v>1346</v>
      </c>
      <c r="D16424" s="178" t="s">
        <v>11329</v>
      </c>
      <c r="E16424" s="179">
        <v>37657</v>
      </c>
      <c r="F16424" s="180">
        <v>0</v>
      </c>
      <c r="G16424" s="180">
        <v>17808.89</v>
      </c>
      <c r="H16424" s="180">
        <v>0</v>
      </c>
      <c r="I16424" s="180">
        <f t="shared" si="512"/>
        <v>17808.89</v>
      </c>
      <c r="J16424" s="177" t="str">
        <f t="shared" si="513"/>
        <v>Date &gt; 1920</v>
      </c>
    </row>
    <row r="16425" spans="1:10" x14ac:dyDescent="0.3">
      <c r="A16425" s="178" t="s">
        <v>3565</v>
      </c>
      <c r="B16425" s="178" t="s">
        <v>83</v>
      </c>
      <c r="C16425" s="178" t="s">
        <v>1346</v>
      </c>
      <c r="D16425" s="178" t="s">
        <v>11330</v>
      </c>
      <c r="E16425" s="179">
        <v>38623</v>
      </c>
      <c r="F16425" s="180">
        <v>98825</v>
      </c>
      <c r="G16425" s="180">
        <v>0</v>
      </c>
      <c r="H16425" s="180">
        <v>5202.57</v>
      </c>
      <c r="I16425" s="180">
        <f t="shared" si="512"/>
        <v>104027.57</v>
      </c>
      <c r="J16425" s="177" t="str">
        <f t="shared" si="513"/>
        <v>Date &gt; 1920</v>
      </c>
    </row>
    <row r="16426" spans="1:10" x14ac:dyDescent="0.3">
      <c r="A16426" s="178" t="s">
        <v>3565</v>
      </c>
      <c r="B16426" s="178" t="s">
        <v>83</v>
      </c>
      <c r="C16426" s="178" t="s">
        <v>1346</v>
      </c>
      <c r="D16426" s="178" t="s">
        <v>11330</v>
      </c>
      <c r="E16426" s="179">
        <v>38666</v>
      </c>
      <c r="F16426" s="180">
        <v>101077</v>
      </c>
      <c r="G16426" s="180">
        <v>0</v>
      </c>
      <c r="H16426" s="180">
        <v>5319.85</v>
      </c>
      <c r="I16426" s="180">
        <f t="shared" si="512"/>
        <v>106396.85</v>
      </c>
      <c r="J16426" s="177" t="str">
        <f t="shared" si="513"/>
        <v>Date &gt; 1920</v>
      </c>
    </row>
    <row r="16427" spans="1:10" x14ac:dyDescent="0.3">
      <c r="A16427" s="178" t="s">
        <v>3565</v>
      </c>
      <c r="B16427" s="178" t="s">
        <v>83</v>
      </c>
      <c r="C16427" s="178" t="s">
        <v>1346</v>
      </c>
      <c r="D16427" s="178" t="s">
        <v>11330</v>
      </c>
      <c r="E16427" s="179">
        <v>38705</v>
      </c>
      <c r="F16427" s="180">
        <v>127143</v>
      </c>
      <c r="G16427" s="180">
        <v>0</v>
      </c>
      <c r="H16427" s="180">
        <v>7217.58</v>
      </c>
      <c r="I16427" s="180">
        <f t="shared" si="512"/>
        <v>134360.57999999999</v>
      </c>
      <c r="J16427" s="177" t="str">
        <f t="shared" si="513"/>
        <v>Date &gt; 1920</v>
      </c>
    </row>
    <row r="16428" spans="1:10" x14ac:dyDescent="0.3">
      <c r="A16428" s="178" t="s">
        <v>3565</v>
      </c>
      <c r="B16428" s="178" t="s">
        <v>83</v>
      </c>
      <c r="C16428" s="178" t="s">
        <v>1346</v>
      </c>
      <c r="D16428" s="178" t="s">
        <v>11330</v>
      </c>
      <c r="E16428" s="179">
        <v>38827</v>
      </c>
      <c r="F16428" s="180">
        <v>10000</v>
      </c>
      <c r="G16428" s="180">
        <v>0</v>
      </c>
      <c r="H16428" s="180">
        <v>0</v>
      </c>
      <c r="I16428" s="180">
        <f t="shared" si="512"/>
        <v>10000</v>
      </c>
      <c r="J16428" s="177" t="str">
        <f t="shared" si="513"/>
        <v>Date &gt; 1920</v>
      </c>
    </row>
    <row r="16429" spans="1:10" x14ac:dyDescent="0.3">
      <c r="A16429" s="178" t="s">
        <v>3565</v>
      </c>
      <c r="B16429" s="178" t="s">
        <v>83</v>
      </c>
      <c r="C16429" s="178" t="s">
        <v>1346</v>
      </c>
      <c r="D16429" s="178" t="s">
        <v>11330</v>
      </c>
      <c r="E16429" s="179">
        <v>38861</v>
      </c>
      <c r="F16429" s="180">
        <v>18793</v>
      </c>
      <c r="G16429" s="180">
        <v>0</v>
      </c>
      <c r="H16429" s="180">
        <v>0</v>
      </c>
      <c r="I16429" s="180">
        <f t="shared" si="512"/>
        <v>18793</v>
      </c>
      <c r="J16429" s="177" t="str">
        <f t="shared" si="513"/>
        <v>Date &gt; 1920</v>
      </c>
    </row>
    <row r="16430" spans="1:10" x14ac:dyDescent="0.3">
      <c r="A16430" s="178" t="s">
        <v>3565</v>
      </c>
      <c r="B16430" s="178" t="s">
        <v>83</v>
      </c>
      <c r="C16430" s="178" t="s">
        <v>1346</v>
      </c>
      <c r="D16430" s="178" t="s">
        <v>11331</v>
      </c>
      <c r="E16430" s="179">
        <v>39148</v>
      </c>
      <c r="F16430" s="180">
        <v>58400</v>
      </c>
      <c r="G16430" s="180">
        <v>0</v>
      </c>
      <c r="H16430" s="180">
        <v>3432.79</v>
      </c>
      <c r="I16430" s="180">
        <f t="shared" si="512"/>
        <v>61832.79</v>
      </c>
      <c r="J16430" s="177" t="str">
        <f t="shared" si="513"/>
        <v>Date &gt; 1920</v>
      </c>
    </row>
    <row r="16431" spans="1:10" x14ac:dyDescent="0.3">
      <c r="A16431" s="178" t="s">
        <v>3565</v>
      </c>
      <c r="B16431" s="178" t="s">
        <v>83</v>
      </c>
      <c r="C16431" s="178" t="s">
        <v>1346</v>
      </c>
      <c r="D16431" s="178" t="s">
        <v>11331</v>
      </c>
      <c r="E16431" s="179">
        <v>39548</v>
      </c>
      <c r="F16431" s="180">
        <v>6804</v>
      </c>
      <c r="G16431" s="180">
        <v>0</v>
      </c>
      <c r="H16431" s="180">
        <v>0</v>
      </c>
      <c r="I16431" s="180">
        <f t="shared" si="512"/>
        <v>6804</v>
      </c>
      <c r="J16431" s="177" t="str">
        <f t="shared" si="513"/>
        <v>Date &gt; 1920</v>
      </c>
    </row>
    <row r="16432" spans="1:10" x14ac:dyDescent="0.3">
      <c r="A16432" s="178" t="s">
        <v>3565</v>
      </c>
      <c r="B16432" s="178" t="s">
        <v>83</v>
      </c>
      <c r="C16432" s="178" t="s">
        <v>1346</v>
      </c>
      <c r="D16432" s="178" t="s">
        <v>11332</v>
      </c>
      <c r="E16432" s="179">
        <v>39674</v>
      </c>
      <c r="F16432" s="180">
        <v>97441</v>
      </c>
      <c r="G16432" s="180">
        <v>0</v>
      </c>
      <c r="H16432" s="180">
        <v>5157.93</v>
      </c>
      <c r="I16432" s="180">
        <f t="shared" si="512"/>
        <v>102598.93</v>
      </c>
      <c r="J16432" s="177" t="str">
        <f t="shared" si="513"/>
        <v>Date &gt; 1920</v>
      </c>
    </row>
    <row r="16433" spans="1:10" x14ac:dyDescent="0.3">
      <c r="A16433" s="178" t="s">
        <v>3565</v>
      </c>
      <c r="B16433" s="178" t="s">
        <v>83</v>
      </c>
      <c r="C16433" s="178" t="s">
        <v>1346</v>
      </c>
      <c r="D16433" s="178" t="s">
        <v>11332</v>
      </c>
      <c r="E16433" s="179">
        <v>39700</v>
      </c>
      <c r="F16433" s="180">
        <v>634981</v>
      </c>
      <c r="G16433" s="180">
        <v>0</v>
      </c>
      <c r="H16433" s="180">
        <v>33392.400000000001</v>
      </c>
      <c r="I16433" s="180">
        <f t="shared" si="512"/>
        <v>668373.4</v>
      </c>
      <c r="J16433" s="177" t="str">
        <f t="shared" si="513"/>
        <v>Date &gt; 1920</v>
      </c>
    </row>
    <row r="16434" spans="1:10" x14ac:dyDescent="0.3">
      <c r="A16434" s="178" t="s">
        <v>3565</v>
      </c>
      <c r="B16434" s="178" t="s">
        <v>83</v>
      </c>
      <c r="C16434" s="178" t="s">
        <v>1346</v>
      </c>
      <c r="D16434" s="178" t="s">
        <v>11332</v>
      </c>
      <c r="E16434" s="179">
        <v>39820</v>
      </c>
      <c r="F16434" s="180">
        <v>299587</v>
      </c>
      <c r="G16434" s="180">
        <v>143046.25</v>
      </c>
      <c r="H16434" s="180">
        <v>23295.18</v>
      </c>
      <c r="I16434" s="180">
        <f t="shared" si="512"/>
        <v>465928.43</v>
      </c>
      <c r="J16434" s="177" t="str">
        <f t="shared" si="513"/>
        <v>Date &gt; 1920</v>
      </c>
    </row>
    <row r="16435" spans="1:10" x14ac:dyDescent="0.3">
      <c r="A16435" s="178" t="s">
        <v>3565</v>
      </c>
      <c r="B16435" s="178" t="s">
        <v>83</v>
      </c>
      <c r="C16435" s="178" t="s">
        <v>1346</v>
      </c>
      <c r="D16435" s="178" t="s">
        <v>11332</v>
      </c>
      <c r="E16435" s="179">
        <v>39934</v>
      </c>
      <c r="F16435" s="180">
        <v>67501</v>
      </c>
      <c r="G16435" s="180">
        <v>7528.75</v>
      </c>
      <c r="H16435" s="180">
        <v>3949.58</v>
      </c>
      <c r="I16435" s="180">
        <f t="shared" si="512"/>
        <v>78979.33</v>
      </c>
      <c r="J16435" s="177" t="str">
        <f t="shared" si="513"/>
        <v>Date &gt; 1920</v>
      </c>
    </row>
    <row r="16436" spans="1:10" x14ac:dyDescent="0.3">
      <c r="A16436" s="178" t="s">
        <v>3565</v>
      </c>
      <c r="B16436" s="178" t="s">
        <v>83</v>
      </c>
      <c r="C16436" s="178" t="s">
        <v>1346</v>
      </c>
      <c r="D16436" s="178" t="s">
        <v>11332</v>
      </c>
      <c r="E16436" s="179">
        <v>40568</v>
      </c>
      <c r="F16436" s="180">
        <v>15633</v>
      </c>
      <c r="G16436" s="180">
        <v>0</v>
      </c>
      <c r="H16436" s="180">
        <v>822.51</v>
      </c>
      <c r="I16436" s="180">
        <f t="shared" si="512"/>
        <v>16455.509999999998</v>
      </c>
      <c r="J16436" s="177" t="str">
        <f t="shared" si="513"/>
        <v>Date &gt; 1920</v>
      </c>
    </row>
    <row r="16437" spans="1:10" x14ac:dyDescent="0.3">
      <c r="A16437" s="178" t="s">
        <v>3565</v>
      </c>
      <c r="B16437" s="178" t="s">
        <v>83</v>
      </c>
      <c r="C16437" s="178" t="s">
        <v>1346</v>
      </c>
      <c r="D16437" s="178" t="s">
        <v>11332</v>
      </c>
      <c r="E16437" s="179">
        <v>40724</v>
      </c>
      <c r="F16437" s="180">
        <v>45796</v>
      </c>
      <c r="G16437" s="180">
        <v>26.68</v>
      </c>
      <c r="H16437" s="180">
        <v>2412.17</v>
      </c>
      <c r="I16437" s="180">
        <f t="shared" si="512"/>
        <v>48234.85</v>
      </c>
      <c r="J16437" s="177" t="str">
        <f t="shared" si="513"/>
        <v>Date &gt; 1920</v>
      </c>
    </row>
    <row r="16438" spans="1:10" x14ac:dyDescent="0.3">
      <c r="A16438" s="178" t="s">
        <v>3565</v>
      </c>
      <c r="B16438" s="178" t="s">
        <v>83</v>
      </c>
      <c r="C16438" s="178" t="s">
        <v>1346</v>
      </c>
      <c r="D16438" s="178" t="s">
        <v>11333</v>
      </c>
      <c r="E16438" s="179">
        <v>40718</v>
      </c>
      <c r="F16438" s="180">
        <v>20349</v>
      </c>
      <c r="G16438" s="180">
        <v>0</v>
      </c>
      <c r="H16438" s="180">
        <v>1071</v>
      </c>
      <c r="I16438" s="180">
        <f t="shared" si="512"/>
        <v>21420</v>
      </c>
      <c r="J16438" s="177" t="str">
        <f t="shared" si="513"/>
        <v>Date &gt; 1920</v>
      </c>
    </row>
    <row r="16439" spans="1:10" x14ac:dyDescent="0.3">
      <c r="A16439" s="178" t="s">
        <v>3565</v>
      </c>
      <c r="B16439" s="178" t="s">
        <v>83</v>
      </c>
      <c r="C16439" s="178" t="s">
        <v>1346</v>
      </c>
      <c r="D16439" s="178" t="s">
        <v>11333</v>
      </c>
      <c r="E16439" s="179">
        <v>40766</v>
      </c>
      <c r="F16439" s="180">
        <v>4522</v>
      </c>
      <c r="G16439" s="180">
        <v>0</v>
      </c>
      <c r="H16439" s="180">
        <v>238</v>
      </c>
      <c r="I16439" s="180">
        <f t="shared" si="512"/>
        <v>4760</v>
      </c>
      <c r="J16439" s="177" t="str">
        <f t="shared" si="513"/>
        <v>Date &gt; 1920</v>
      </c>
    </row>
    <row r="16440" spans="1:10" x14ac:dyDescent="0.3">
      <c r="A16440" s="178" t="s">
        <v>3565</v>
      </c>
      <c r="B16440" s="178" t="s">
        <v>83</v>
      </c>
      <c r="C16440" s="178" t="s">
        <v>1346</v>
      </c>
      <c r="D16440" s="178" t="s">
        <v>11333</v>
      </c>
      <c r="E16440" s="179">
        <v>40821</v>
      </c>
      <c r="F16440" s="180">
        <v>2261</v>
      </c>
      <c r="G16440" s="180">
        <v>0</v>
      </c>
      <c r="H16440" s="180">
        <v>119</v>
      </c>
      <c r="I16440" s="180">
        <f t="shared" si="512"/>
        <v>2380</v>
      </c>
      <c r="J16440" s="177" t="str">
        <f t="shared" si="513"/>
        <v>Date &gt; 1920</v>
      </c>
    </row>
    <row r="16441" spans="1:10" x14ac:dyDescent="0.3">
      <c r="A16441" s="178" t="s">
        <v>3565</v>
      </c>
      <c r="B16441" s="178" t="s">
        <v>83</v>
      </c>
      <c r="C16441" s="178" t="s">
        <v>1346</v>
      </c>
      <c r="D16441" s="178" t="s">
        <v>11333</v>
      </c>
      <c r="E16441" s="179">
        <v>41344</v>
      </c>
      <c r="F16441" s="180">
        <v>9044</v>
      </c>
      <c r="G16441" s="180">
        <v>0</v>
      </c>
      <c r="H16441" s="180">
        <v>476</v>
      </c>
      <c r="I16441" s="180">
        <f t="shared" si="512"/>
        <v>9520</v>
      </c>
      <c r="J16441" s="177" t="str">
        <f t="shared" si="513"/>
        <v>Date &gt; 1920</v>
      </c>
    </row>
    <row r="16442" spans="1:10" x14ac:dyDescent="0.3">
      <c r="A16442" s="178" t="s">
        <v>3565</v>
      </c>
      <c r="B16442" s="178" t="s">
        <v>83</v>
      </c>
      <c r="C16442" s="178" t="s">
        <v>1346</v>
      </c>
      <c r="D16442" s="178" t="s">
        <v>11333</v>
      </c>
      <c r="E16442" s="179">
        <v>41500</v>
      </c>
      <c r="F16442" s="180">
        <v>5878</v>
      </c>
      <c r="G16442" s="180">
        <v>0</v>
      </c>
      <c r="H16442" s="180">
        <v>310</v>
      </c>
      <c r="I16442" s="180">
        <f t="shared" si="512"/>
        <v>6188</v>
      </c>
      <c r="J16442" s="177" t="str">
        <f t="shared" si="513"/>
        <v>Date &gt; 1920</v>
      </c>
    </row>
    <row r="16443" spans="1:10" x14ac:dyDescent="0.3">
      <c r="A16443" s="178" t="s">
        <v>3565</v>
      </c>
      <c r="B16443" s="178" t="s">
        <v>83</v>
      </c>
      <c r="C16443" s="178" t="s">
        <v>1346</v>
      </c>
      <c r="D16443" s="178" t="s">
        <v>11334</v>
      </c>
      <c r="E16443" s="179">
        <v>40808</v>
      </c>
      <c r="F16443" s="180">
        <v>0</v>
      </c>
      <c r="G16443" s="180">
        <v>18845.62</v>
      </c>
      <c r="H16443" s="180">
        <v>9422.7999999999993</v>
      </c>
      <c r="I16443" s="180">
        <f t="shared" si="512"/>
        <v>28268.42</v>
      </c>
      <c r="J16443" s="177" t="str">
        <f t="shared" si="513"/>
        <v>Date &gt; 1920</v>
      </c>
    </row>
    <row r="16444" spans="1:10" x14ac:dyDescent="0.3">
      <c r="A16444" s="178" t="s">
        <v>3565</v>
      </c>
      <c r="B16444" s="178" t="s">
        <v>83</v>
      </c>
      <c r="C16444" s="178" t="s">
        <v>1346</v>
      </c>
      <c r="D16444" s="178" t="s">
        <v>11334</v>
      </c>
      <c r="E16444" s="179">
        <v>40921</v>
      </c>
      <c r="F16444" s="180">
        <v>0</v>
      </c>
      <c r="G16444" s="180">
        <v>0.02</v>
      </c>
      <c r="H16444" s="180">
        <v>132.66999999999999</v>
      </c>
      <c r="I16444" s="180">
        <f t="shared" si="512"/>
        <v>132.69</v>
      </c>
      <c r="J16444" s="177" t="str">
        <f t="shared" si="513"/>
        <v>Date &gt; 1920</v>
      </c>
    </row>
    <row r="16445" spans="1:10" x14ac:dyDescent="0.3">
      <c r="A16445" s="178" t="s">
        <v>3565</v>
      </c>
      <c r="B16445" s="178" t="s">
        <v>83</v>
      </c>
      <c r="C16445" s="178" t="s">
        <v>1346</v>
      </c>
      <c r="D16445" s="178" t="s">
        <v>11334</v>
      </c>
      <c r="E16445" s="179">
        <v>40921</v>
      </c>
      <c r="F16445" s="180">
        <v>0</v>
      </c>
      <c r="G16445" s="180">
        <v>265.27999999999997</v>
      </c>
      <c r="H16445" s="180">
        <v>0</v>
      </c>
      <c r="I16445" s="180">
        <f t="shared" si="512"/>
        <v>265.27999999999997</v>
      </c>
      <c r="J16445" s="177" t="str">
        <f t="shared" si="513"/>
        <v>Date &gt; 1920</v>
      </c>
    </row>
    <row r="16446" spans="1:10" x14ac:dyDescent="0.3">
      <c r="A16446" s="178" t="s">
        <v>3565</v>
      </c>
      <c r="B16446" s="178" t="s">
        <v>83</v>
      </c>
      <c r="C16446" s="178" t="s">
        <v>1346</v>
      </c>
      <c r="D16446" s="178" t="s">
        <v>11335</v>
      </c>
      <c r="E16446" s="179">
        <v>41352</v>
      </c>
      <c r="F16446" s="180">
        <v>140234</v>
      </c>
      <c r="G16446" s="180">
        <v>0</v>
      </c>
      <c r="H16446" s="180">
        <v>15581.73</v>
      </c>
      <c r="I16446" s="180">
        <f t="shared" si="512"/>
        <v>155815.73000000001</v>
      </c>
      <c r="J16446" s="177" t="str">
        <f t="shared" si="513"/>
        <v>Date &gt; 1920</v>
      </c>
    </row>
    <row r="16447" spans="1:10" x14ac:dyDescent="0.3">
      <c r="A16447" s="178" t="s">
        <v>3565</v>
      </c>
      <c r="B16447" s="178" t="s">
        <v>83</v>
      </c>
      <c r="C16447" s="178" t="s">
        <v>1346</v>
      </c>
      <c r="D16447" s="178" t="s">
        <v>11335</v>
      </c>
      <c r="E16447" s="179">
        <v>41436</v>
      </c>
      <c r="F16447" s="180">
        <v>177898</v>
      </c>
      <c r="G16447" s="180">
        <v>0</v>
      </c>
      <c r="H16447" s="180">
        <v>23693.86</v>
      </c>
      <c r="I16447" s="180">
        <f t="shared" si="512"/>
        <v>201591.86</v>
      </c>
      <c r="J16447" s="177" t="str">
        <f t="shared" si="513"/>
        <v>Date &gt; 1920</v>
      </c>
    </row>
    <row r="16448" spans="1:10" x14ac:dyDescent="0.3">
      <c r="A16448" s="178" t="s">
        <v>3565</v>
      </c>
      <c r="B16448" s="178" t="s">
        <v>83</v>
      </c>
      <c r="C16448" s="178" t="s">
        <v>1346</v>
      </c>
      <c r="D16448" s="178" t="s">
        <v>11335</v>
      </c>
      <c r="E16448" s="179">
        <v>41596</v>
      </c>
      <c r="F16448" s="180">
        <v>35348</v>
      </c>
      <c r="G16448" s="180">
        <v>0</v>
      </c>
      <c r="H16448" s="180">
        <v>0</v>
      </c>
      <c r="I16448" s="180">
        <f t="shared" si="512"/>
        <v>35348</v>
      </c>
      <c r="J16448" s="177" t="str">
        <f t="shared" si="513"/>
        <v>Date &gt; 1920</v>
      </c>
    </row>
    <row r="16449" spans="1:10" x14ac:dyDescent="0.3">
      <c r="A16449" s="178" t="s">
        <v>3565</v>
      </c>
      <c r="B16449" s="178" t="s">
        <v>83</v>
      </c>
      <c r="C16449" s="178" t="s">
        <v>1346</v>
      </c>
      <c r="D16449" s="178" t="s">
        <v>11335</v>
      </c>
      <c r="E16449" s="179">
        <v>41596</v>
      </c>
      <c r="F16449" s="180">
        <v>9137</v>
      </c>
      <c r="G16449" s="180">
        <v>0</v>
      </c>
      <c r="H16449" s="180">
        <v>0</v>
      </c>
      <c r="I16449" s="180">
        <f t="shared" si="512"/>
        <v>9137</v>
      </c>
      <c r="J16449" s="177" t="str">
        <f t="shared" si="513"/>
        <v>Date &gt; 1920</v>
      </c>
    </row>
    <row r="16450" spans="1:10" x14ac:dyDescent="0.3">
      <c r="A16450" s="178" t="s">
        <v>3565</v>
      </c>
      <c r="B16450" s="178" t="s">
        <v>83</v>
      </c>
      <c r="C16450" s="178" t="s">
        <v>1346</v>
      </c>
      <c r="D16450" s="178" t="s">
        <v>11335</v>
      </c>
      <c r="E16450" s="179">
        <v>41773</v>
      </c>
      <c r="F16450" s="180">
        <v>38053</v>
      </c>
      <c r="G16450" s="180">
        <v>0</v>
      </c>
      <c r="H16450" s="180">
        <v>0</v>
      </c>
      <c r="I16450" s="180">
        <f t="shared" si="512"/>
        <v>38053</v>
      </c>
      <c r="J16450" s="177" t="str">
        <f t="shared" si="513"/>
        <v>Date &gt; 1920</v>
      </c>
    </row>
    <row r="16451" spans="1:10" x14ac:dyDescent="0.3">
      <c r="A16451" s="178" t="s">
        <v>3565</v>
      </c>
      <c r="B16451" s="178" t="s">
        <v>83</v>
      </c>
      <c r="C16451" s="178" t="s">
        <v>1346</v>
      </c>
      <c r="D16451" s="178" t="s">
        <v>11336</v>
      </c>
      <c r="E16451" s="179">
        <v>41348</v>
      </c>
      <c r="F16451" s="180">
        <v>0</v>
      </c>
      <c r="G16451" s="180">
        <v>49526.32</v>
      </c>
      <c r="H16451" s="180">
        <v>21225.56</v>
      </c>
      <c r="I16451" s="180">
        <f t="shared" si="512"/>
        <v>70751.88</v>
      </c>
      <c r="J16451" s="177" t="str">
        <f t="shared" si="513"/>
        <v>Date &gt; 1920</v>
      </c>
    </row>
    <row r="16452" spans="1:10" x14ac:dyDescent="0.3">
      <c r="A16452" s="178" t="s">
        <v>3565</v>
      </c>
      <c r="B16452" s="178" t="s">
        <v>83</v>
      </c>
      <c r="C16452" s="178" t="s">
        <v>1346</v>
      </c>
      <c r="D16452" s="178" t="s">
        <v>11336</v>
      </c>
      <c r="E16452" s="179">
        <v>42025</v>
      </c>
      <c r="F16452" s="180">
        <v>0</v>
      </c>
      <c r="G16452" s="180">
        <v>15905.46</v>
      </c>
      <c r="H16452" s="180">
        <v>9213.7999999999993</v>
      </c>
      <c r="I16452" s="180">
        <f t="shared" si="512"/>
        <v>25119.26</v>
      </c>
      <c r="J16452" s="177" t="str">
        <f t="shared" si="513"/>
        <v>Date &gt; 1920</v>
      </c>
    </row>
    <row r="16453" spans="1:10" x14ac:dyDescent="0.3">
      <c r="A16453" s="178" t="s">
        <v>3565</v>
      </c>
      <c r="B16453" s="178" t="s">
        <v>83</v>
      </c>
      <c r="C16453" s="178" t="s">
        <v>1346</v>
      </c>
      <c r="D16453" s="178" t="s">
        <v>11337</v>
      </c>
      <c r="E16453" s="179">
        <v>42088</v>
      </c>
      <c r="F16453" s="180">
        <v>16841</v>
      </c>
      <c r="G16453" s="180">
        <v>1247.02</v>
      </c>
      <c r="H16453" s="180">
        <v>1642.05</v>
      </c>
      <c r="I16453" s="180">
        <f t="shared" ref="I16453:I16516" si="514">SUM(F16453:H16453)</f>
        <v>19730.07</v>
      </c>
      <c r="J16453" s="177" t="str">
        <f t="shared" ref="J16453:J16516" si="515">IF(OR(YEAR(E16453)&gt; 1920, ISBLANK(E16453)), "Date &gt; 1920", "Sketchy date")</f>
        <v>Date &gt; 1920</v>
      </c>
    </row>
    <row r="16454" spans="1:10" x14ac:dyDescent="0.3">
      <c r="A16454" s="178" t="s">
        <v>3565</v>
      </c>
      <c r="B16454" s="178" t="s">
        <v>83</v>
      </c>
      <c r="C16454" s="178" t="s">
        <v>1346</v>
      </c>
      <c r="D16454" s="178" t="s">
        <v>11337</v>
      </c>
      <c r="E16454" s="179">
        <v>42206</v>
      </c>
      <c r="F16454" s="180">
        <v>172231</v>
      </c>
      <c r="G16454" s="180">
        <v>12763.61</v>
      </c>
      <c r="H16454" s="180">
        <v>16807.2</v>
      </c>
      <c r="I16454" s="180">
        <f t="shared" si="514"/>
        <v>201801.81</v>
      </c>
      <c r="J16454" s="177" t="str">
        <f t="shared" si="515"/>
        <v>Date &gt; 1920</v>
      </c>
    </row>
    <row r="16455" spans="1:10" x14ac:dyDescent="0.3">
      <c r="A16455" s="178" t="s">
        <v>3565</v>
      </c>
      <c r="B16455" s="178" t="s">
        <v>83</v>
      </c>
      <c r="C16455" s="178" t="s">
        <v>1346</v>
      </c>
      <c r="D16455" s="178" t="s">
        <v>11337</v>
      </c>
      <c r="E16455" s="179">
        <v>42375</v>
      </c>
      <c r="F16455" s="180">
        <v>9906</v>
      </c>
      <c r="G16455" s="180">
        <v>2356.81</v>
      </c>
      <c r="H16455" s="180">
        <v>3086.6</v>
      </c>
      <c r="I16455" s="180">
        <f t="shared" si="514"/>
        <v>15349.41</v>
      </c>
      <c r="J16455" s="177" t="str">
        <f t="shared" si="515"/>
        <v>Date &gt; 1920</v>
      </c>
    </row>
    <row r="16456" spans="1:10" x14ac:dyDescent="0.3">
      <c r="A16456" s="178" t="s">
        <v>3565</v>
      </c>
      <c r="B16456" s="178" t="s">
        <v>83</v>
      </c>
      <c r="C16456" s="178" t="s">
        <v>1346</v>
      </c>
      <c r="D16456" s="178" t="s">
        <v>11337</v>
      </c>
      <c r="E16456" s="179">
        <v>42695</v>
      </c>
      <c r="F16456" s="180">
        <v>22109</v>
      </c>
      <c r="G16456" s="180">
        <v>0</v>
      </c>
      <c r="H16456" s="180">
        <v>0</v>
      </c>
      <c r="I16456" s="180">
        <f t="shared" si="514"/>
        <v>22109</v>
      </c>
      <c r="J16456" s="177" t="str">
        <f t="shared" si="515"/>
        <v>Date &gt; 1920</v>
      </c>
    </row>
    <row r="16457" spans="1:10" x14ac:dyDescent="0.3">
      <c r="A16457" s="178" t="s">
        <v>3565</v>
      </c>
      <c r="B16457" s="178" t="s">
        <v>83</v>
      </c>
      <c r="C16457" s="178" t="s">
        <v>1346</v>
      </c>
      <c r="D16457" s="178" t="s">
        <v>11337</v>
      </c>
      <c r="E16457" s="179">
        <v>42695</v>
      </c>
      <c r="F16457" s="180">
        <v>2211</v>
      </c>
      <c r="G16457" s="180">
        <v>0</v>
      </c>
      <c r="H16457" s="180">
        <v>0</v>
      </c>
      <c r="I16457" s="180">
        <f t="shared" si="514"/>
        <v>2211</v>
      </c>
      <c r="J16457" s="177" t="str">
        <f t="shared" si="515"/>
        <v>Date &gt; 1920</v>
      </c>
    </row>
    <row r="16458" spans="1:10" x14ac:dyDescent="0.3">
      <c r="A16458" s="178" t="s">
        <v>3565</v>
      </c>
      <c r="B16458" s="178" t="s">
        <v>83</v>
      </c>
      <c r="C16458" s="178" t="s">
        <v>1346</v>
      </c>
      <c r="D16458" s="178" t="s">
        <v>11338</v>
      </c>
      <c r="E16458" s="179">
        <v>42068</v>
      </c>
      <c r="F16458" s="180">
        <v>0</v>
      </c>
      <c r="G16458" s="180">
        <v>28716</v>
      </c>
      <c r="H16458" s="180">
        <v>7179</v>
      </c>
      <c r="I16458" s="180">
        <f t="shared" si="514"/>
        <v>35895</v>
      </c>
      <c r="J16458" s="177" t="str">
        <f t="shared" si="515"/>
        <v>Date &gt; 1920</v>
      </c>
    </row>
    <row r="16459" spans="1:10" x14ac:dyDescent="0.3">
      <c r="A16459" s="178" t="s">
        <v>3565</v>
      </c>
      <c r="B16459" s="178" t="s">
        <v>83</v>
      </c>
      <c r="C16459" s="178" t="s">
        <v>1346</v>
      </c>
      <c r="D16459" s="178" t="s">
        <v>11339</v>
      </c>
      <c r="E16459" s="179">
        <v>44238</v>
      </c>
      <c r="F16459" s="180">
        <v>13563</v>
      </c>
      <c r="G16459" s="180">
        <v>0</v>
      </c>
      <c r="H16459" s="180">
        <v>0</v>
      </c>
      <c r="I16459" s="180">
        <f t="shared" si="514"/>
        <v>13563</v>
      </c>
      <c r="J16459" s="177" t="str">
        <f t="shared" si="515"/>
        <v>Date &gt; 1920</v>
      </c>
    </row>
    <row r="16460" spans="1:10" x14ac:dyDescent="0.3">
      <c r="A16460" s="178" t="s">
        <v>3565</v>
      </c>
      <c r="B16460" s="178" t="s">
        <v>99</v>
      </c>
      <c r="C16460" s="178" t="s">
        <v>4150</v>
      </c>
      <c r="D16460" s="178" t="s">
        <v>11340</v>
      </c>
      <c r="E16460" s="179">
        <v>22851</v>
      </c>
      <c r="F16460" s="180">
        <v>0</v>
      </c>
      <c r="G16460" s="180">
        <v>618.08000000000004</v>
      </c>
      <c r="H16460" s="180">
        <v>0</v>
      </c>
      <c r="I16460" s="180">
        <f t="shared" si="514"/>
        <v>618.08000000000004</v>
      </c>
      <c r="J16460" s="177" t="str">
        <f t="shared" si="515"/>
        <v>Date &gt; 1920</v>
      </c>
    </row>
    <row r="16461" spans="1:10" x14ac:dyDescent="0.3">
      <c r="A16461" s="178" t="s">
        <v>3565</v>
      </c>
      <c r="B16461" s="178" t="s">
        <v>99</v>
      </c>
      <c r="C16461" s="178" t="s">
        <v>4150</v>
      </c>
      <c r="D16461" s="178" t="s">
        <v>11341</v>
      </c>
      <c r="E16461" s="179">
        <v>23186</v>
      </c>
      <c r="F16461" s="180">
        <v>0</v>
      </c>
      <c r="G16461" s="180">
        <v>10824.41</v>
      </c>
      <c r="H16461" s="180">
        <v>0</v>
      </c>
      <c r="I16461" s="180">
        <f t="shared" si="514"/>
        <v>10824.41</v>
      </c>
      <c r="J16461" s="177" t="str">
        <f t="shared" si="515"/>
        <v>Date &gt; 1920</v>
      </c>
    </row>
    <row r="16462" spans="1:10" x14ac:dyDescent="0.3">
      <c r="A16462" s="178" t="s">
        <v>3565</v>
      </c>
      <c r="B16462" s="178" t="s">
        <v>99</v>
      </c>
      <c r="C16462" s="178" t="s">
        <v>4150</v>
      </c>
      <c r="D16462" s="178" t="s">
        <v>7484</v>
      </c>
      <c r="E16462" s="179">
        <v>27375</v>
      </c>
      <c r="F16462" s="180">
        <v>0</v>
      </c>
      <c r="G16462" s="180">
        <v>5553.35</v>
      </c>
      <c r="H16462" s="180">
        <v>5563.49</v>
      </c>
      <c r="I16462" s="180">
        <f t="shared" si="514"/>
        <v>11116.84</v>
      </c>
      <c r="J16462" s="177" t="str">
        <f t="shared" si="515"/>
        <v>Date &gt; 1920</v>
      </c>
    </row>
    <row r="16463" spans="1:10" x14ac:dyDescent="0.3">
      <c r="A16463" s="178" t="s">
        <v>3565</v>
      </c>
      <c r="B16463" s="178" t="s">
        <v>99</v>
      </c>
      <c r="C16463" s="178" t="s">
        <v>4150</v>
      </c>
      <c r="D16463" s="178" t="s">
        <v>6345</v>
      </c>
      <c r="E16463" s="179">
        <v>29105</v>
      </c>
      <c r="F16463" s="180">
        <v>0</v>
      </c>
      <c r="G16463" s="180">
        <v>1705.22</v>
      </c>
      <c r="H16463" s="180">
        <v>1705.23</v>
      </c>
      <c r="I16463" s="180">
        <f t="shared" si="514"/>
        <v>3410.45</v>
      </c>
      <c r="J16463" s="177" t="str">
        <f t="shared" si="515"/>
        <v>Date &gt; 1920</v>
      </c>
    </row>
    <row r="16464" spans="1:10" x14ac:dyDescent="0.3">
      <c r="A16464" s="178" t="s">
        <v>3565</v>
      </c>
      <c r="B16464" s="178" t="s">
        <v>99</v>
      </c>
      <c r="C16464" s="178" t="s">
        <v>4150</v>
      </c>
      <c r="D16464" s="178" t="s">
        <v>6402</v>
      </c>
      <c r="E16464" s="179">
        <v>30677</v>
      </c>
      <c r="F16464" s="180">
        <v>0</v>
      </c>
      <c r="G16464" s="180">
        <v>4387.72</v>
      </c>
      <c r="H16464" s="180">
        <v>2193.86</v>
      </c>
      <c r="I16464" s="180">
        <f t="shared" si="514"/>
        <v>6581.58</v>
      </c>
      <c r="J16464" s="177" t="str">
        <f t="shared" si="515"/>
        <v>Date &gt; 1920</v>
      </c>
    </row>
    <row r="16465" spans="1:10" x14ac:dyDescent="0.3">
      <c r="A16465" s="178" t="s">
        <v>3565</v>
      </c>
      <c r="B16465" s="178" t="s">
        <v>99</v>
      </c>
      <c r="C16465" s="178" t="s">
        <v>4150</v>
      </c>
      <c r="D16465" s="178" t="s">
        <v>8834</v>
      </c>
      <c r="E16465" s="179">
        <v>34772</v>
      </c>
      <c r="F16465" s="180">
        <v>0</v>
      </c>
      <c r="G16465" s="180">
        <v>4075.63</v>
      </c>
      <c r="H16465" s="180">
        <v>2037.81</v>
      </c>
      <c r="I16465" s="180">
        <f t="shared" si="514"/>
        <v>6113.4400000000005</v>
      </c>
      <c r="J16465" s="177" t="str">
        <f t="shared" si="515"/>
        <v>Date &gt; 1920</v>
      </c>
    </row>
    <row r="16466" spans="1:10" x14ac:dyDescent="0.3">
      <c r="A16466" s="178" t="s">
        <v>3565</v>
      </c>
      <c r="B16466" s="178" t="s">
        <v>99</v>
      </c>
      <c r="C16466" s="178" t="s">
        <v>4150</v>
      </c>
      <c r="D16466" s="178" t="s">
        <v>8834</v>
      </c>
      <c r="E16466" s="179">
        <v>34781</v>
      </c>
      <c r="F16466" s="180">
        <v>0</v>
      </c>
      <c r="G16466" s="180">
        <v>1075.6600000000001</v>
      </c>
      <c r="H16466" s="180">
        <v>537.84</v>
      </c>
      <c r="I16466" s="180">
        <f t="shared" si="514"/>
        <v>1613.5</v>
      </c>
      <c r="J16466" s="177" t="str">
        <f t="shared" si="515"/>
        <v>Date &gt; 1920</v>
      </c>
    </row>
    <row r="16467" spans="1:10" x14ac:dyDescent="0.3">
      <c r="A16467" s="178" t="s">
        <v>3565</v>
      </c>
      <c r="B16467" s="178" t="s">
        <v>99</v>
      </c>
      <c r="C16467" s="178" t="s">
        <v>4150</v>
      </c>
      <c r="D16467" s="178" t="s">
        <v>10640</v>
      </c>
      <c r="E16467" s="179">
        <v>34667</v>
      </c>
      <c r="F16467" s="180">
        <v>0</v>
      </c>
      <c r="G16467" s="180">
        <v>10408.969999999999</v>
      </c>
      <c r="H16467" s="180">
        <v>5204.47</v>
      </c>
      <c r="I16467" s="180">
        <f t="shared" si="514"/>
        <v>15613.439999999999</v>
      </c>
      <c r="J16467" s="177" t="str">
        <f t="shared" si="515"/>
        <v>Date &gt; 1920</v>
      </c>
    </row>
    <row r="16468" spans="1:10" x14ac:dyDescent="0.3">
      <c r="A16468" s="178" t="s">
        <v>3565</v>
      </c>
      <c r="B16468" s="178" t="s">
        <v>99</v>
      </c>
      <c r="C16468" s="178" t="s">
        <v>4150</v>
      </c>
      <c r="D16468" s="178" t="s">
        <v>10640</v>
      </c>
      <c r="E16468" s="179">
        <v>34687</v>
      </c>
      <c r="F16468" s="180">
        <v>0</v>
      </c>
      <c r="G16468" s="180">
        <v>6517.92</v>
      </c>
      <c r="H16468" s="180">
        <v>3258.98</v>
      </c>
      <c r="I16468" s="180">
        <f t="shared" si="514"/>
        <v>9776.9</v>
      </c>
      <c r="J16468" s="177" t="str">
        <f t="shared" si="515"/>
        <v>Date &gt; 1920</v>
      </c>
    </row>
    <row r="16469" spans="1:10" x14ac:dyDescent="0.3">
      <c r="A16469" s="178" t="s">
        <v>3565</v>
      </c>
      <c r="B16469" s="178" t="s">
        <v>99</v>
      </c>
      <c r="C16469" s="178" t="s">
        <v>4150</v>
      </c>
      <c r="D16469" s="178" t="s">
        <v>10640</v>
      </c>
      <c r="E16469" s="179">
        <v>34761</v>
      </c>
      <c r="F16469" s="180">
        <v>0</v>
      </c>
      <c r="G16469" s="180">
        <v>7865.09</v>
      </c>
      <c r="H16469" s="180">
        <v>3932.55</v>
      </c>
      <c r="I16469" s="180">
        <f t="shared" si="514"/>
        <v>11797.64</v>
      </c>
      <c r="J16469" s="177" t="str">
        <f t="shared" si="515"/>
        <v>Date &gt; 1920</v>
      </c>
    </row>
    <row r="16470" spans="1:10" x14ac:dyDescent="0.3">
      <c r="A16470" s="178" t="s">
        <v>3565</v>
      </c>
      <c r="B16470" s="178" t="s">
        <v>99</v>
      </c>
      <c r="C16470" s="178" t="s">
        <v>4150</v>
      </c>
      <c r="D16470" s="178" t="s">
        <v>10640</v>
      </c>
      <c r="E16470" s="179">
        <v>34948</v>
      </c>
      <c r="F16470" s="180">
        <v>0</v>
      </c>
      <c r="G16470" s="180">
        <v>1632.12</v>
      </c>
      <c r="H16470" s="180">
        <v>816.05</v>
      </c>
      <c r="I16470" s="180">
        <f t="shared" si="514"/>
        <v>2448.17</v>
      </c>
      <c r="J16470" s="177" t="str">
        <f t="shared" si="515"/>
        <v>Date &gt; 1920</v>
      </c>
    </row>
    <row r="16471" spans="1:10" x14ac:dyDescent="0.3">
      <c r="A16471" s="178" t="s">
        <v>3565</v>
      </c>
      <c r="B16471" s="178" t="s">
        <v>99</v>
      </c>
      <c r="C16471" s="178" t="s">
        <v>4150</v>
      </c>
      <c r="D16471" s="178" t="s">
        <v>11342</v>
      </c>
      <c r="E16471" s="179">
        <v>34933</v>
      </c>
      <c r="F16471" s="180">
        <v>0</v>
      </c>
      <c r="G16471" s="180">
        <v>14556.71</v>
      </c>
      <c r="H16471" s="180">
        <v>7278.36</v>
      </c>
      <c r="I16471" s="180">
        <f t="shared" si="514"/>
        <v>21835.07</v>
      </c>
      <c r="J16471" s="177" t="str">
        <f t="shared" si="515"/>
        <v>Date &gt; 1920</v>
      </c>
    </row>
    <row r="16472" spans="1:10" x14ac:dyDescent="0.3">
      <c r="A16472" s="178" t="s">
        <v>3565</v>
      </c>
      <c r="B16472" s="178" t="s">
        <v>99</v>
      </c>
      <c r="C16472" s="178" t="s">
        <v>4150</v>
      </c>
      <c r="D16472" s="178" t="s">
        <v>11343</v>
      </c>
      <c r="E16472" s="179">
        <v>36119</v>
      </c>
      <c r="F16472" s="180">
        <v>0</v>
      </c>
      <c r="G16472" s="180">
        <v>21572.37</v>
      </c>
      <c r="H16472" s="180">
        <v>10786.18</v>
      </c>
      <c r="I16472" s="180">
        <f t="shared" si="514"/>
        <v>32358.55</v>
      </c>
      <c r="J16472" s="177" t="str">
        <f t="shared" si="515"/>
        <v>Date &gt; 1920</v>
      </c>
    </row>
    <row r="16473" spans="1:10" x14ac:dyDescent="0.3">
      <c r="A16473" s="178" t="s">
        <v>3565</v>
      </c>
      <c r="B16473" s="178" t="s">
        <v>99</v>
      </c>
      <c r="C16473" s="178" t="s">
        <v>4150</v>
      </c>
      <c r="D16473" s="178" t="s">
        <v>11344</v>
      </c>
      <c r="E16473" s="179">
        <v>35256</v>
      </c>
      <c r="F16473" s="180">
        <v>0</v>
      </c>
      <c r="G16473" s="180">
        <v>6984.45</v>
      </c>
      <c r="H16473" s="180">
        <v>3492.23</v>
      </c>
      <c r="I16473" s="180">
        <f t="shared" si="514"/>
        <v>10476.68</v>
      </c>
      <c r="J16473" s="177" t="str">
        <f t="shared" si="515"/>
        <v>Date &gt; 1920</v>
      </c>
    </row>
    <row r="16474" spans="1:10" x14ac:dyDescent="0.3">
      <c r="A16474" s="178" t="s">
        <v>3565</v>
      </c>
      <c r="B16474" s="178" t="s">
        <v>99</v>
      </c>
      <c r="C16474" s="178" t="s">
        <v>4150</v>
      </c>
      <c r="D16474" s="178" t="s">
        <v>11345</v>
      </c>
      <c r="E16474" s="179">
        <v>35831</v>
      </c>
      <c r="F16474" s="180">
        <v>0</v>
      </c>
      <c r="G16474" s="180">
        <v>9229.3700000000008</v>
      </c>
      <c r="H16474" s="180">
        <v>9229.3700000000008</v>
      </c>
      <c r="I16474" s="180">
        <f t="shared" si="514"/>
        <v>18458.740000000002</v>
      </c>
      <c r="J16474" s="177" t="str">
        <f t="shared" si="515"/>
        <v>Date &gt; 1920</v>
      </c>
    </row>
    <row r="16475" spans="1:10" x14ac:dyDescent="0.3">
      <c r="A16475" s="178" t="s">
        <v>3565</v>
      </c>
      <c r="B16475" s="178" t="s">
        <v>99</v>
      </c>
      <c r="C16475" s="178" t="s">
        <v>4150</v>
      </c>
      <c r="D16475" s="178" t="s">
        <v>11345</v>
      </c>
      <c r="E16475" s="179">
        <v>35958</v>
      </c>
      <c r="F16475" s="180">
        <v>0</v>
      </c>
      <c r="G16475" s="180">
        <v>770.47</v>
      </c>
      <c r="H16475" s="180">
        <v>770.46</v>
      </c>
      <c r="I16475" s="180">
        <f t="shared" si="514"/>
        <v>1540.93</v>
      </c>
      <c r="J16475" s="177" t="str">
        <f t="shared" si="515"/>
        <v>Date &gt; 1920</v>
      </c>
    </row>
    <row r="16476" spans="1:10" x14ac:dyDescent="0.3">
      <c r="A16476" s="178" t="s">
        <v>3565</v>
      </c>
      <c r="B16476" s="178" t="s">
        <v>99</v>
      </c>
      <c r="C16476" s="178" t="s">
        <v>4150</v>
      </c>
      <c r="D16476" s="178" t="s">
        <v>11346</v>
      </c>
      <c r="E16476" s="179">
        <v>36039</v>
      </c>
      <c r="F16476" s="180">
        <v>0</v>
      </c>
      <c r="G16476" s="180">
        <v>36000</v>
      </c>
      <c r="H16476" s="180">
        <v>24000</v>
      </c>
      <c r="I16476" s="180">
        <f t="shared" si="514"/>
        <v>60000</v>
      </c>
      <c r="J16476" s="177" t="str">
        <f t="shared" si="515"/>
        <v>Date &gt; 1920</v>
      </c>
    </row>
    <row r="16477" spans="1:10" x14ac:dyDescent="0.3">
      <c r="A16477" s="178" t="s">
        <v>3565</v>
      </c>
      <c r="B16477" s="178" t="s">
        <v>99</v>
      </c>
      <c r="C16477" s="178" t="s">
        <v>4150</v>
      </c>
      <c r="D16477" s="178" t="s">
        <v>11347</v>
      </c>
      <c r="E16477" s="179">
        <v>36213</v>
      </c>
      <c r="F16477" s="180">
        <v>0</v>
      </c>
      <c r="G16477" s="180">
        <v>1388.95</v>
      </c>
      <c r="H16477" s="180">
        <v>925.97</v>
      </c>
      <c r="I16477" s="180">
        <f t="shared" si="514"/>
        <v>2314.92</v>
      </c>
      <c r="J16477" s="177" t="str">
        <f t="shared" si="515"/>
        <v>Date &gt; 1920</v>
      </c>
    </row>
    <row r="16478" spans="1:10" x14ac:dyDescent="0.3">
      <c r="A16478" s="178" t="s">
        <v>3565</v>
      </c>
      <c r="B16478" s="178" t="s">
        <v>99</v>
      </c>
      <c r="C16478" s="178" t="s">
        <v>4150</v>
      </c>
      <c r="D16478" s="178" t="s">
        <v>11348</v>
      </c>
      <c r="E16478" s="179">
        <v>36378</v>
      </c>
      <c r="F16478" s="180">
        <v>0</v>
      </c>
      <c r="G16478" s="180">
        <v>2374.4899999999998</v>
      </c>
      <c r="H16478" s="180">
        <v>1583</v>
      </c>
      <c r="I16478" s="180">
        <f t="shared" si="514"/>
        <v>3957.49</v>
      </c>
      <c r="J16478" s="177" t="str">
        <f t="shared" si="515"/>
        <v>Date &gt; 1920</v>
      </c>
    </row>
    <row r="16479" spans="1:10" x14ac:dyDescent="0.3">
      <c r="A16479" s="178" t="s">
        <v>3565</v>
      </c>
      <c r="B16479" s="178" t="s">
        <v>99</v>
      </c>
      <c r="C16479" s="178" t="s">
        <v>4150</v>
      </c>
      <c r="D16479" s="178" t="s">
        <v>11349</v>
      </c>
      <c r="E16479" s="179">
        <v>36819</v>
      </c>
      <c r="F16479" s="180">
        <v>0</v>
      </c>
      <c r="G16479" s="180">
        <v>4635</v>
      </c>
      <c r="H16479" s="180">
        <v>3090</v>
      </c>
      <c r="I16479" s="180">
        <f t="shared" si="514"/>
        <v>7725</v>
      </c>
      <c r="J16479" s="177" t="str">
        <f t="shared" si="515"/>
        <v>Date &gt; 1920</v>
      </c>
    </row>
    <row r="16480" spans="1:10" x14ac:dyDescent="0.3">
      <c r="A16480" s="178" t="s">
        <v>3565</v>
      </c>
      <c r="B16480" s="178" t="s">
        <v>99</v>
      </c>
      <c r="C16480" s="178" t="s">
        <v>4150</v>
      </c>
      <c r="D16480" s="178" t="s">
        <v>11350</v>
      </c>
      <c r="E16480" s="179">
        <v>38380</v>
      </c>
      <c r="F16480" s="180">
        <v>0</v>
      </c>
      <c r="G16480" s="180">
        <v>7175.63</v>
      </c>
      <c r="H16480" s="180">
        <v>7175.63</v>
      </c>
      <c r="I16480" s="180">
        <f t="shared" si="514"/>
        <v>14351.26</v>
      </c>
      <c r="J16480" s="177" t="str">
        <f t="shared" si="515"/>
        <v>Date &gt; 1920</v>
      </c>
    </row>
    <row r="16481" spans="1:10" x14ac:dyDescent="0.3">
      <c r="A16481" s="178" t="s">
        <v>3565</v>
      </c>
      <c r="B16481" s="178" t="s">
        <v>99</v>
      </c>
      <c r="C16481" s="178" t="s">
        <v>4150</v>
      </c>
      <c r="D16481" s="178" t="s">
        <v>11351</v>
      </c>
      <c r="E16481" s="179">
        <v>41304</v>
      </c>
      <c r="F16481" s="180">
        <v>0</v>
      </c>
      <c r="G16481" s="180">
        <v>12000</v>
      </c>
      <c r="H16481" s="180">
        <v>3000</v>
      </c>
      <c r="I16481" s="180">
        <f t="shared" si="514"/>
        <v>15000</v>
      </c>
      <c r="J16481" s="177" t="str">
        <f t="shared" si="515"/>
        <v>Date &gt; 1920</v>
      </c>
    </row>
    <row r="16482" spans="1:10" x14ac:dyDescent="0.3">
      <c r="A16482" s="178" t="s">
        <v>3565</v>
      </c>
      <c r="B16482" s="178" t="s">
        <v>99</v>
      </c>
      <c r="C16482" s="178" t="s">
        <v>4150</v>
      </c>
      <c r="D16482" s="178" t="s">
        <v>11352</v>
      </c>
      <c r="E16482" s="179">
        <v>40534</v>
      </c>
      <c r="F16482" s="180">
        <v>0</v>
      </c>
      <c r="G16482" s="180">
        <v>30600</v>
      </c>
      <c r="H16482" s="180">
        <v>7650</v>
      </c>
      <c r="I16482" s="180">
        <f t="shared" si="514"/>
        <v>38250</v>
      </c>
      <c r="J16482" s="177" t="str">
        <f t="shared" si="515"/>
        <v>Date &gt; 1920</v>
      </c>
    </row>
    <row r="16483" spans="1:10" x14ac:dyDescent="0.3">
      <c r="A16483" s="178" t="s">
        <v>3565</v>
      </c>
      <c r="B16483" s="178" t="s">
        <v>99</v>
      </c>
      <c r="C16483" s="178" t="s">
        <v>4150</v>
      </c>
      <c r="D16483" s="178" t="s">
        <v>9264</v>
      </c>
      <c r="E16483" s="179">
        <v>40919</v>
      </c>
      <c r="F16483" s="180">
        <v>0</v>
      </c>
      <c r="G16483" s="180">
        <v>3456</v>
      </c>
      <c r="H16483" s="180">
        <v>864</v>
      </c>
      <c r="I16483" s="180">
        <f t="shared" si="514"/>
        <v>4320</v>
      </c>
      <c r="J16483" s="177" t="str">
        <f t="shared" si="515"/>
        <v>Date &gt; 1920</v>
      </c>
    </row>
    <row r="16484" spans="1:10" x14ac:dyDescent="0.3">
      <c r="A16484" s="178" t="s">
        <v>3565</v>
      </c>
      <c r="B16484" s="178" t="s">
        <v>99</v>
      </c>
      <c r="C16484" s="178" t="s">
        <v>4150</v>
      </c>
      <c r="D16484" s="178" t="s">
        <v>11353</v>
      </c>
      <c r="E16484" s="179">
        <v>40935</v>
      </c>
      <c r="F16484" s="180">
        <v>0</v>
      </c>
      <c r="G16484" s="180">
        <v>12498</v>
      </c>
      <c r="H16484" s="180">
        <v>6240.19</v>
      </c>
      <c r="I16484" s="180">
        <f t="shared" si="514"/>
        <v>18738.189999999999</v>
      </c>
      <c r="J16484" s="177" t="str">
        <f t="shared" si="515"/>
        <v>Date &gt; 1920</v>
      </c>
    </row>
    <row r="16485" spans="1:10" x14ac:dyDescent="0.3">
      <c r="A16485" s="178" t="s">
        <v>3565</v>
      </c>
      <c r="B16485" s="178" t="s">
        <v>99</v>
      </c>
      <c r="C16485" s="178" t="s">
        <v>4150</v>
      </c>
      <c r="D16485" s="178" t="s">
        <v>11354</v>
      </c>
      <c r="E16485" s="179">
        <v>40935</v>
      </c>
      <c r="F16485" s="180">
        <v>0</v>
      </c>
      <c r="G16485" s="180">
        <v>38223.769999999997</v>
      </c>
      <c r="H16485" s="180">
        <v>9555.9599999999991</v>
      </c>
      <c r="I16485" s="180">
        <f t="shared" si="514"/>
        <v>47779.729999999996</v>
      </c>
      <c r="J16485" s="177" t="str">
        <f t="shared" si="515"/>
        <v>Date &gt; 1920</v>
      </c>
    </row>
    <row r="16486" spans="1:10" x14ac:dyDescent="0.3">
      <c r="A16486" s="178" t="s">
        <v>3565</v>
      </c>
      <c r="B16486" s="178" t="s">
        <v>99</v>
      </c>
      <c r="C16486" s="178" t="s">
        <v>4150</v>
      </c>
      <c r="D16486" s="178" t="s">
        <v>11354</v>
      </c>
      <c r="E16486" s="179">
        <v>41556</v>
      </c>
      <c r="F16486" s="180">
        <v>0</v>
      </c>
      <c r="G16486" s="180">
        <v>5027.2299999999996</v>
      </c>
      <c r="H16486" s="180">
        <v>9043.2099999999991</v>
      </c>
      <c r="I16486" s="180">
        <f t="shared" si="514"/>
        <v>14070.439999999999</v>
      </c>
      <c r="J16486" s="177" t="str">
        <f t="shared" si="515"/>
        <v>Date &gt; 1920</v>
      </c>
    </row>
    <row r="16487" spans="1:10" x14ac:dyDescent="0.3">
      <c r="A16487" s="178" t="s">
        <v>3565</v>
      </c>
      <c r="B16487" s="178" t="s">
        <v>99</v>
      </c>
      <c r="C16487" s="178" t="s">
        <v>4150</v>
      </c>
      <c r="D16487" s="178" t="s">
        <v>11354</v>
      </c>
      <c r="E16487" s="179">
        <v>41556</v>
      </c>
      <c r="F16487" s="180">
        <v>0</v>
      </c>
      <c r="G16487" s="180">
        <v>31145.67</v>
      </c>
      <c r="H16487" s="180">
        <v>0</v>
      </c>
      <c r="I16487" s="180">
        <f t="shared" si="514"/>
        <v>31145.67</v>
      </c>
      <c r="J16487" s="177" t="str">
        <f t="shared" si="515"/>
        <v>Date &gt; 1920</v>
      </c>
    </row>
    <row r="16488" spans="1:10" x14ac:dyDescent="0.3">
      <c r="A16488" s="178" t="s">
        <v>3565</v>
      </c>
      <c r="B16488" s="178" t="s">
        <v>99</v>
      </c>
      <c r="C16488" s="178" t="s">
        <v>4150</v>
      </c>
      <c r="D16488" s="178" t="s">
        <v>11355</v>
      </c>
      <c r="E16488" s="179">
        <v>41390</v>
      </c>
      <c r="F16488" s="180">
        <v>0</v>
      </c>
      <c r="G16488" s="180">
        <v>8996.74</v>
      </c>
      <c r="H16488" s="180">
        <v>4498.37</v>
      </c>
      <c r="I16488" s="180">
        <f t="shared" si="514"/>
        <v>13495.11</v>
      </c>
      <c r="J16488" s="177" t="str">
        <f t="shared" si="515"/>
        <v>Date &gt; 1920</v>
      </c>
    </row>
    <row r="16489" spans="1:10" x14ac:dyDescent="0.3">
      <c r="A16489" s="178" t="s">
        <v>3565</v>
      </c>
      <c r="B16489" s="178" t="s">
        <v>99</v>
      </c>
      <c r="C16489" s="178" t="s">
        <v>4150</v>
      </c>
      <c r="D16489" s="178" t="s">
        <v>11356</v>
      </c>
      <c r="E16489" s="179">
        <v>42037</v>
      </c>
      <c r="F16489" s="180">
        <v>0</v>
      </c>
      <c r="G16489" s="180">
        <v>6281.87</v>
      </c>
      <c r="H16489" s="180">
        <v>697.99</v>
      </c>
      <c r="I16489" s="180">
        <f t="shared" si="514"/>
        <v>6979.86</v>
      </c>
      <c r="J16489" s="177" t="str">
        <f t="shared" si="515"/>
        <v>Date &gt; 1920</v>
      </c>
    </row>
    <row r="16490" spans="1:10" x14ac:dyDescent="0.3">
      <c r="A16490" s="178" t="s">
        <v>3565</v>
      </c>
      <c r="B16490" s="178" t="s">
        <v>99</v>
      </c>
      <c r="C16490" s="178" t="s">
        <v>4150</v>
      </c>
      <c r="D16490" s="178" t="s">
        <v>11357</v>
      </c>
      <c r="E16490" s="179">
        <v>42262</v>
      </c>
      <c r="F16490" s="180">
        <v>0</v>
      </c>
      <c r="G16490" s="180">
        <v>22500</v>
      </c>
      <c r="H16490" s="180">
        <v>2500</v>
      </c>
      <c r="I16490" s="180">
        <f t="shared" si="514"/>
        <v>25000</v>
      </c>
      <c r="J16490" s="177" t="str">
        <f t="shared" si="515"/>
        <v>Date &gt; 1920</v>
      </c>
    </row>
    <row r="16491" spans="1:10" x14ac:dyDescent="0.3">
      <c r="A16491" s="178" t="s">
        <v>3565</v>
      </c>
      <c r="B16491" s="178" t="s">
        <v>99</v>
      </c>
      <c r="C16491" s="178" t="s">
        <v>4150</v>
      </c>
      <c r="D16491" s="178" t="s">
        <v>9652</v>
      </c>
      <c r="E16491" s="179">
        <v>42278</v>
      </c>
      <c r="F16491" s="180">
        <v>0</v>
      </c>
      <c r="G16491" s="180">
        <v>12842.68</v>
      </c>
      <c r="H16491" s="180">
        <v>8561.7800000000007</v>
      </c>
      <c r="I16491" s="180">
        <f t="shared" si="514"/>
        <v>21404.46</v>
      </c>
      <c r="J16491" s="177" t="str">
        <f t="shared" si="515"/>
        <v>Date &gt; 1920</v>
      </c>
    </row>
    <row r="16492" spans="1:10" x14ac:dyDescent="0.3">
      <c r="A16492" s="178" t="s">
        <v>3565</v>
      </c>
      <c r="B16492" s="178" t="s">
        <v>99</v>
      </c>
      <c r="C16492" s="178" t="s">
        <v>4150</v>
      </c>
      <c r="D16492" s="178" t="s">
        <v>11358</v>
      </c>
      <c r="E16492" s="179">
        <v>43199</v>
      </c>
      <c r="F16492" s="180">
        <v>0</v>
      </c>
      <c r="G16492" s="180">
        <v>720</v>
      </c>
      <c r="H16492" s="180">
        <v>80</v>
      </c>
      <c r="I16492" s="180">
        <f t="shared" si="514"/>
        <v>800</v>
      </c>
      <c r="J16492" s="177" t="str">
        <f t="shared" si="515"/>
        <v>Date &gt; 1920</v>
      </c>
    </row>
    <row r="16493" spans="1:10" x14ac:dyDescent="0.3">
      <c r="A16493" s="178" t="s">
        <v>3565</v>
      </c>
      <c r="B16493" s="178" t="s">
        <v>99</v>
      </c>
      <c r="C16493" s="178" t="s">
        <v>4150</v>
      </c>
      <c r="D16493" s="178" t="s">
        <v>11359</v>
      </c>
      <c r="E16493" s="209">
        <v>0</v>
      </c>
      <c r="F16493" s="180">
        <v>0</v>
      </c>
      <c r="G16493" s="180">
        <v>21380.45</v>
      </c>
      <c r="H16493" s="180">
        <v>-7776.68</v>
      </c>
      <c r="I16493" s="180">
        <f t="shared" si="514"/>
        <v>13603.77</v>
      </c>
      <c r="J16493" s="177" t="str">
        <f t="shared" si="515"/>
        <v>Sketchy date</v>
      </c>
    </row>
    <row r="16494" spans="1:10" x14ac:dyDescent="0.3">
      <c r="A16494" s="178" t="s">
        <v>3565</v>
      </c>
      <c r="B16494" s="178" t="s">
        <v>99</v>
      </c>
      <c r="C16494" s="178" t="s">
        <v>4150</v>
      </c>
      <c r="D16494" s="178" t="s">
        <v>11360</v>
      </c>
      <c r="E16494" s="209">
        <v>0</v>
      </c>
      <c r="F16494" s="180">
        <v>0</v>
      </c>
      <c r="G16494" s="180">
        <v>22766</v>
      </c>
      <c r="H16494" s="180">
        <v>1199</v>
      </c>
      <c r="I16494" s="180">
        <f t="shared" si="514"/>
        <v>23965</v>
      </c>
      <c r="J16494" s="177" t="str">
        <f t="shared" si="515"/>
        <v>Sketchy date</v>
      </c>
    </row>
    <row r="16495" spans="1:10" x14ac:dyDescent="0.3">
      <c r="A16495" s="178" t="s">
        <v>3565</v>
      </c>
      <c r="B16495" s="178" t="s">
        <v>101</v>
      </c>
      <c r="C16495" s="178" t="s">
        <v>4161</v>
      </c>
      <c r="D16495" s="178" t="s">
        <v>6362</v>
      </c>
      <c r="E16495" s="179">
        <v>26226</v>
      </c>
      <c r="F16495" s="180">
        <v>0</v>
      </c>
      <c r="G16495" s="180">
        <v>33444.42</v>
      </c>
      <c r="H16495" s="180">
        <v>0</v>
      </c>
      <c r="I16495" s="180">
        <f t="shared" si="514"/>
        <v>33444.42</v>
      </c>
      <c r="J16495" s="177" t="str">
        <f t="shared" si="515"/>
        <v>Date &gt; 1920</v>
      </c>
    </row>
    <row r="16496" spans="1:10" x14ac:dyDescent="0.3">
      <c r="A16496" s="178" t="s">
        <v>3565</v>
      </c>
      <c r="B16496" s="178" t="s">
        <v>101</v>
      </c>
      <c r="C16496" s="178" t="s">
        <v>4161</v>
      </c>
      <c r="D16496" s="178" t="s">
        <v>6345</v>
      </c>
      <c r="E16496" s="179">
        <v>25952</v>
      </c>
      <c r="F16496" s="180">
        <v>0</v>
      </c>
      <c r="G16496" s="180">
        <v>10000</v>
      </c>
      <c r="H16496" s="180">
        <v>11000.2</v>
      </c>
      <c r="I16496" s="180">
        <f t="shared" si="514"/>
        <v>21000.2</v>
      </c>
      <c r="J16496" s="177" t="str">
        <f t="shared" si="515"/>
        <v>Date &gt; 1920</v>
      </c>
    </row>
    <row r="16497" spans="1:10" x14ac:dyDescent="0.3">
      <c r="A16497" s="178" t="s">
        <v>3565</v>
      </c>
      <c r="B16497" s="178" t="s">
        <v>101</v>
      </c>
      <c r="C16497" s="178" t="s">
        <v>4161</v>
      </c>
      <c r="D16497" s="178" t="s">
        <v>11361</v>
      </c>
      <c r="E16497" s="179">
        <v>28723</v>
      </c>
      <c r="F16497" s="180">
        <v>0</v>
      </c>
      <c r="G16497" s="180">
        <v>83838.5</v>
      </c>
      <c r="H16497" s="180">
        <v>23163.52</v>
      </c>
      <c r="I16497" s="180">
        <f t="shared" si="514"/>
        <v>107002.02</v>
      </c>
      <c r="J16497" s="177" t="str">
        <f t="shared" si="515"/>
        <v>Date &gt; 1920</v>
      </c>
    </row>
    <row r="16498" spans="1:10" x14ac:dyDescent="0.3">
      <c r="A16498" s="178" t="s">
        <v>3565</v>
      </c>
      <c r="B16498" s="178" t="s">
        <v>101</v>
      </c>
      <c r="C16498" s="178" t="s">
        <v>4161</v>
      </c>
      <c r="D16498" s="178" t="s">
        <v>8945</v>
      </c>
      <c r="E16498" s="179">
        <v>30658</v>
      </c>
      <c r="F16498" s="180">
        <v>0</v>
      </c>
      <c r="G16498" s="180">
        <v>12057.08</v>
      </c>
      <c r="H16498" s="180">
        <v>6028.54</v>
      </c>
      <c r="I16498" s="180">
        <f t="shared" si="514"/>
        <v>18085.62</v>
      </c>
      <c r="J16498" s="177" t="str">
        <f t="shared" si="515"/>
        <v>Date &gt; 1920</v>
      </c>
    </row>
    <row r="16499" spans="1:10" x14ac:dyDescent="0.3">
      <c r="A16499" s="178" t="s">
        <v>3565</v>
      </c>
      <c r="B16499" s="178" t="s">
        <v>101</v>
      </c>
      <c r="C16499" s="178" t="s">
        <v>4161</v>
      </c>
      <c r="D16499" s="178" t="s">
        <v>11362</v>
      </c>
      <c r="E16499" s="179">
        <v>31817</v>
      </c>
      <c r="F16499" s="180">
        <v>0</v>
      </c>
      <c r="G16499" s="180">
        <v>1670.7</v>
      </c>
      <c r="H16499" s="180">
        <v>835.35</v>
      </c>
      <c r="I16499" s="180">
        <f t="shared" si="514"/>
        <v>2506.0500000000002</v>
      </c>
      <c r="J16499" s="177" t="str">
        <f t="shared" si="515"/>
        <v>Date &gt; 1920</v>
      </c>
    </row>
    <row r="16500" spans="1:10" x14ac:dyDescent="0.3">
      <c r="A16500" s="178" t="s">
        <v>3565</v>
      </c>
      <c r="B16500" s="178" t="s">
        <v>101</v>
      </c>
      <c r="C16500" s="178" t="s">
        <v>4161</v>
      </c>
      <c r="D16500" s="178" t="s">
        <v>11363</v>
      </c>
      <c r="E16500" s="179">
        <v>32769</v>
      </c>
      <c r="F16500" s="180">
        <v>0</v>
      </c>
      <c r="G16500" s="180">
        <v>3480</v>
      </c>
      <c r="H16500" s="180">
        <v>1740</v>
      </c>
      <c r="I16500" s="180">
        <f t="shared" si="514"/>
        <v>5220</v>
      </c>
      <c r="J16500" s="177" t="str">
        <f t="shared" si="515"/>
        <v>Date &gt; 1920</v>
      </c>
    </row>
    <row r="16501" spans="1:10" x14ac:dyDescent="0.3">
      <c r="A16501" s="178" t="s">
        <v>3565</v>
      </c>
      <c r="B16501" s="178" t="s">
        <v>101</v>
      </c>
      <c r="C16501" s="178" t="s">
        <v>4161</v>
      </c>
      <c r="D16501" s="178" t="s">
        <v>11364</v>
      </c>
      <c r="E16501" s="179">
        <v>34191</v>
      </c>
      <c r="F16501" s="180">
        <v>0</v>
      </c>
      <c r="G16501" s="180">
        <v>46572.58</v>
      </c>
      <c r="H16501" s="180">
        <v>23286.29</v>
      </c>
      <c r="I16501" s="180">
        <f t="shared" si="514"/>
        <v>69858.87</v>
      </c>
      <c r="J16501" s="177" t="str">
        <f t="shared" si="515"/>
        <v>Date &gt; 1920</v>
      </c>
    </row>
    <row r="16502" spans="1:10" x14ac:dyDescent="0.3">
      <c r="A16502" s="178" t="s">
        <v>3565</v>
      </c>
      <c r="B16502" s="178" t="s">
        <v>101</v>
      </c>
      <c r="C16502" s="178" t="s">
        <v>4161</v>
      </c>
      <c r="D16502" s="178" t="s">
        <v>11364</v>
      </c>
      <c r="E16502" s="179">
        <v>34568</v>
      </c>
      <c r="F16502" s="180">
        <v>0</v>
      </c>
      <c r="G16502" s="180">
        <v>1333.47</v>
      </c>
      <c r="H16502" s="180">
        <v>666.73</v>
      </c>
      <c r="I16502" s="180">
        <f t="shared" si="514"/>
        <v>2000.2</v>
      </c>
      <c r="J16502" s="177" t="str">
        <f t="shared" si="515"/>
        <v>Date &gt; 1920</v>
      </c>
    </row>
    <row r="16503" spans="1:10" x14ac:dyDescent="0.3">
      <c r="A16503" s="178" t="s">
        <v>3565</v>
      </c>
      <c r="B16503" s="178" t="s">
        <v>101</v>
      </c>
      <c r="C16503" s="178" t="s">
        <v>4161</v>
      </c>
      <c r="D16503" s="178" t="s">
        <v>11365</v>
      </c>
      <c r="E16503" s="179">
        <v>35039</v>
      </c>
      <c r="F16503" s="180">
        <v>0</v>
      </c>
      <c r="G16503" s="180">
        <v>10482</v>
      </c>
      <c r="H16503" s="180">
        <v>5241</v>
      </c>
      <c r="I16503" s="180">
        <f t="shared" si="514"/>
        <v>15723</v>
      </c>
      <c r="J16503" s="177" t="str">
        <f t="shared" si="515"/>
        <v>Date &gt; 1920</v>
      </c>
    </row>
    <row r="16504" spans="1:10" x14ac:dyDescent="0.3">
      <c r="A16504" s="178" t="s">
        <v>3565</v>
      </c>
      <c r="B16504" s="178" t="s">
        <v>101</v>
      </c>
      <c r="C16504" s="178" t="s">
        <v>4161</v>
      </c>
      <c r="D16504" s="178" t="s">
        <v>10753</v>
      </c>
      <c r="E16504" s="179">
        <v>35074</v>
      </c>
      <c r="F16504" s="180">
        <v>0</v>
      </c>
      <c r="G16504" s="180">
        <v>1649.79</v>
      </c>
      <c r="H16504" s="180">
        <v>824.89</v>
      </c>
      <c r="I16504" s="180">
        <f t="shared" si="514"/>
        <v>2474.6799999999998</v>
      </c>
      <c r="J16504" s="177" t="str">
        <f t="shared" si="515"/>
        <v>Date &gt; 1920</v>
      </c>
    </row>
    <row r="16505" spans="1:10" x14ac:dyDescent="0.3">
      <c r="A16505" s="178" t="s">
        <v>3565</v>
      </c>
      <c r="B16505" s="178" t="s">
        <v>101</v>
      </c>
      <c r="C16505" s="178" t="s">
        <v>4161</v>
      </c>
      <c r="D16505" s="178" t="s">
        <v>11366</v>
      </c>
      <c r="E16505" s="179">
        <v>35864</v>
      </c>
      <c r="F16505" s="180">
        <v>0</v>
      </c>
      <c r="G16505" s="180">
        <v>4419.34</v>
      </c>
      <c r="H16505" s="180">
        <v>4419.33</v>
      </c>
      <c r="I16505" s="180">
        <f t="shared" si="514"/>
        <v>8838.67</v>
      </c>
      <c r="J16505" s="177" t="str">
        <f t="shared" si="515"/>
        <v>Date &gt; 1920</v>
      </c>
    </row>
    <row r="16506" spans="1:10" x14ac:dyDescent="0.3">
      <c r="A16506" s="178" t="s">
        <v>3565</v>
      </c>
      <c r="B16506" s="178" t="s">
        <v>101</v>
      </c>
      <c r="C16506" s="178" t="s">
        <v>4161</v>
      </c>
      <c r="D16506" s="178" t="s">
        <v>6347</v>
      </c>
      <c r="E16506" s="179">
        <v>36150</v>
      </c>
      <c r="F16506" s="180">
        <v>0</v>
      </c>
      <c r="G16506" s="180">
        <v>7800</v>
      </c>
      <c r="H16506" s="180">
        <v>5200</v>
      </c>
      <c r="I16506" s="180">
        <f t="shared" si="514"/>
        <v>13000</v>
      </c>
      <c r="J16506" s="177" t="str">
        <f t="shared" si="515"/>
        <v>Date &gt; 1920</v>
      </c>
    </row>
    <row r="16507" spans="1:10" x14ac:dyDescent="0.3">
      <c r="A16507" s="178" t="s">
        <v>3565</v>
      </c>
      <c r="B16507" s="178" t="s">
        <v>101</v>
      </c>
      <c r="C16507" s="178" t="s">
        <v>4161</v>
      </c>
      <c r="D16507" s="178" t="s">
        <v>7894</v>
      </c>
      <c r="E16507" s="179">
        <v>36480</v>
      </c>
      <c r="F16507" s="180">
        <v>0</v>
      </c>
      <c r="G16507" s="180">
        <v>10238.82</v>
      </c>
      <c r="H16507" s="180">
        <v>6825.89</v>
      </c>
      <c r="I16507" s="180">
        <f t="shared" si="514"/>
        <v>17064.71</v>
      </c>
      <c r="J16507" s="177" t="str">
        <f t="shared" si="515"/>
        <v>Date &gt; 1920</v>
      </c>
    </row>
    <row r="16508" spans="1:10" x14ac:dyDescent="0.3">
      <c r="A16508" s="178" t="s">
        <v>3565</v>
      </c>
      <c r="B16508" s="178" t="s">
        <v>101</v>
      </c>
      <c r="C16508" s="178" t="s">
        <v>4161</v>
      </c>
      <c r="D16508" s="178" t="s">
        <v>11367</v>
      </c>
      <c r="E16508" s="179">
        <v>37123</v>
      </c>
      <c r="F16508" s="180">
        <v>0</v>
      </c>
      <c r="G16508" s="180">
        <v>3206.98</v>
      </c>
      <c r="H16508" s="180">
        <v>2137.9699999999998</v>
      </c>
      <c r="I16508" s="180">
        <f t="shared" si="514"/>
        <v>5344.95</v>
      </c>
      <c r="J16508" s="177" t="str">
        <f t="shared" si="515"/>
        <v>Date &gt; 1920</v>
      </c>
    </row>
    <row r="16509" spans="1:10" x14ac:dyDescent="0.3">
      <c r="A16509" s="178" t="s">
        <v>3565</v>
      </c>
      <c r="B16509" s="178" t="s">
        <v>101</v>
      </c>
      <c r="C16509" s="178" t="s">
        <v>4161</v>
      </c>
      <c r="D16509" s="178" t="s">
        <v>11368</v>
      </c>
      <c r="E16509" s="179">
        <v>38329</v>
      </c>
      <c r="F16509" s="180">
        <v>0</v>
      </c>
      <c r="G16509" s="180">
        <v>73115.03</v>
      </c>
      <c r="H16509" s="180">
        <v>23319.09</v>
      </c>
      <c r="I16509" s="180">
        <f t="shared" si="514"/>
        <v>96434.12</v>
      </c>
      <c r="J16509" s="177" t="str">
        <f t="shared" si="515"/>
        <v>Date &gt; 1920</v>
      </c>
    </row>
    <row r="16510" spans="1:10" x14ac:dyDescent="0.3">
      <c r="A16510" s="178" t="s">
        <v>3565</v>
      </c>
      <c r="B16510" s="178" t="s">
        <v>101</v>
      </c>
      <c r="C16510" s="178" t="s">
        <v>4161</v>
      </c>
      <c r="D16510" s="178" t="s">
        <v>11368</v>
      </c>
      <c r="E16510" s="179">
        <v>39022</v>
      </c>
      <c r="F16510" s="180">
        <v>0</v>
      </c>
      <c r="G16510" s="180">
        <v>5157.97</v>
      </c>
      <c r="H16510" s="180">
        <v>407.92</v>
      </c>
      <c r="I16510" s="180">
        <f t="shared" si="514"/>
        <v>5565.89</v>
      </c>
      <c r="J16510" s="177" t="str">
        <f t="shared" si="515"/>
        <v>Date &gt; 1920</v>
      </c>
    </row>
    <row r="16511" spans="1:10" x14ac:dyDescent="0.3">
      <c r="A16511" s="178" t="s">
        <v>3565</v>
      </c>
      <c r="B16511" s="178" t="s">
        <v>101</v>
      </c>
      <c r="C16511" s="178" t="s">
        <v>4161</v>
      </c>
      <c r="D16511" s="178" t="s">
        <v>11368</v>
      </c>
      <c r="E16511" s="179">
        <v>39113</v>
      </c>
      <c r="F16511" s="180">
        <v>0</v>
      </c>
      <c r="G16511" s="180">
        <v>4190.41</v>
      </c>
      <c r="H16511" s="180">
        <v>2419.1999999999998</v>
      </c>
      <c r="I16511" s="180">
        <f t="shared" si="514"/>
        <v>6609.61</v>
      </c>
      <c r="J16511" s="177" t="str">
        <f t="shared" si="515"/>
        <v>Date &gt; 1920</v>
      </c>
    </row>
    <row r="16512" spans="1:10" x14ac:dyDescent="0.3">
      <c r="A16512" s="178" t="s">
        <v>3565</v>
      </c>
      <c r="B16512" s="178" t="s">
        <v>101</v>
      </c>
      <c r="C16512" s="178" t="s">
        <v>4161</v>
      </c>
      <c r="D16512" s="178" t="s">
        <v>11369</v>
      </c>
      <c r="E16512" s="179">
        <v>40157</v>
      </c>
      <c r="F16512" s="180">
        <v>0</v>
      </c>
      <c r="G16512" s="180">
        <v>28560</v>
      </c>
      <c r="H16512" s="180">
        <v>7140</v>
      </c>
      <c r="I16512" s="180">
        <f t="shared" si="514"/>
        <v>35700</v>
      </c>
      <c r="J16512" s="177" t="str">
        <f t="shared" si="515"/>
        <v>Date &gt; 1920</v>
      </c>
    </row>
    <row r="16513" spans="1:10" x14ac:dyDescent="0.3">
      <c r="A16513" s="178" t="s">
        <v>3565</v>
      </c>
      <c r="B16513" s="178" t="s">
        <v>101</v>
      </c>
      <c r="C16513" s="178" t="s">
        <v>4161</v>
      </c>
      <c r="D16513" s="178" t="s">
        <v>11369</v>
      </c>
      <c r="E16513" s="179">
        <v>40178</v>
      </c>
      <c r="F16513" s="180">
        <v>0</v>
      </c>
      <c r="G16513" s="180">
        <v>3578.26</v>
      </c>
      <c r="H16513" s="180">
        <v>894.57</v>
      </c>
      <c r="I16513" s="180">
        <f t="shared" si="514"/>
        <v>4472.83</v>
      </c>
      <c r="J16513" s="177" t="str">
        <f t="shared" si="515"/>
        <v>Date &gt; 1920</v>
      </c>
    </row>
    <row r="16514" spans="1:10" x14ac:dyDescent="0.3">
      <c r="A16514" s="178" t="s">
        <v>3565</v>
      </c>
      <c r="B16514" s="178" t="s">
        <v>101</v>
      </c>
      <c r="C16514" s="178" t="s">
        <v>4161</v>
      </c>
      <c r="D16514" s="178" t="s">
        <v>11370</v>
      </c>
      <c r="E16514" s="179">
        <v>40499</v>
      </c>
      <c r="F16514" s="180">
        <v>0</v>
      </c>
      <c r="G16514" s="180">
        <v>2767</v>
      </c>
      <c r="H16514" s="180">
        <v>691.8</v>
      </c>
      <c r="I16514" s="180">
        <f t="shared" si="514"/>
        <v>3458.8</v>
      </c>
      <c r="J16514" s="177" t="str">
        <f t="shared" si="515"/>
        <v>Date &gt; 1920</v>
      </c>
    </row>
    <row r="16515" spans="1:10" x14ac:dyDescent="0.3">
      <c r="A16515" s="178" t="s">
        <v>3565</v>
      </c>
      <c r="B16515" s="178" t="s">
        <v>101</v>
      </c>
      <c r="C16515" s="178" t="s">
        <v>4161</v>
      </c>
      <c r="D16515" s="178" t="s">
        <v>6372</v>
      </c>
      <c r="E16515" s="179">
        <v>42135</v>
      </c>
      <c r="F16515" s="180">
        <v>0</v>
      </c>
      <c r="G16515" s="180">
        <v>4050</v>
      </c>
      <c r="H16515" s="180">
        <v>450</v>
      </c>
      <c r="I16515" s="180">
        <f t="shared" si="514"/>
        <v>4500</v>
      </c>
      <c r="J16515" s="177" t="str">
        <f t="shared" si="515"/>
        <v>Date &gt; 1920</v>
      </c>
    </row>
    <row r="16516" spans="1:10" x14ac:dyDescent="0.3">
      <c r="A16516" s="178" t="s">
        <v>3565</v>
      </c>
      <c r="B16516" s="178" t="s">
        <v>101</v>
      </c>
      <c r="C16516" s="178" t="s">
        <v>4161</v>
      </c>
      <c r="D16516" s="178" t="s">
        <v>11371</v>
      </c>
      <c r="E16516" s="179">
        <v>42060</v>
      </c>
      <c r="F16516" s="180">
        <v>0</v>
      </c>
      <c r="G16516" s="180">
        <v>3431.65</v>
      </c>
      <c r="H16516" s="180">
        <v>381.29</v>
      </c>
      <c r="I16516" s="180">
        <f t="shared" si="514"/>
        <v>3812.94</v>
      </c>
      <c r="J16516" s="177" t="str">
        <f t="shared" si="515"/>
        <v>Date &gt; 1920</v>
      </c>
    </row>
    <row r="16517" spans="1:10" x14ac:dyDescent="0.3">
      <c r="A16517" s="178" t="s">
        <v>3565</v>
      </c>
      <c r="B16517" s="178" t="s">
        <v>101</v>
      </c>
      <c r="C16517" s="178" t="s">
        <v>4161</v>
      </c>
      <c r="D16517" s="178" t="s">
        <v>11372</v>
      </c>
      <c r="E16517" s="179">
        <v>43089</v>
      </c>
      <c r="F16517" s="180">
        <v>0</v>
      </c>
      <c r="G16517" s="180">
        <v>16200</v>
      </c>
      <c r="H16517" s="180">
        <v>1800</v>
      </c>
      <c r="I16517" s="180">
        <f t="shared" ref="I16517:I16580" si="516">SUM(F16517:H16517)</f>
        <v>18000</v>
      </c>
      <c r="J16517" s="177" t="str">
        <f t="shared" ref="J16517:J16580" si="517">IF(OR(YEAR(E16517)&gt; 1920, ISBLANK(E16517)), "Date &gt; 1920", "Sketchy date")</f>
        <v>Date &gt; 1920</v>
      </c>
    </row>
    <row r="16518" spans="1:10" x14ac:dyDescent="0.3">
      <c r="A16518" s="178" t="s">
        <v>3565</v>
      </c>
      <c r="B16518" s="178" t="s">
        <v>101</v>
      </c>
      <c r="C16518" s="178" t="s">
        <v>4161</v>
      </c>
      <c r="D16518" s="178" t="s">
        <v>7375</v>
      </c>
      <c r="E16518" s="179">
        <v>43497</v>
      </c>
      <c r="F16518" s="180">
        <v>0</v>
      </c>
      <c r="G16518" s="180">
        <v>67074.75</v>
      </c>
      <c r="H16518" s="180">
        <v>3530.25</v>
      </c>
      <c r="I16518" s="180">
        <f t="shared" si="516"/>
        <v>70605</v>
      </c>
      <c r="J16518" s="177" t="str">
        <f t="shared" si="517"/>
        <v>Date &gt; 1920</v>
      </c>
    </row>
    <row r="16519" spans="1:10" x14ac:dyDescent="0.3">
      <c r="A16519" s="178" t="s">
        <v>3565</v>
      </c>
      <c r="B16519" s="178" t="s">
        <v>101</v>
      </c>
      <c r="C16519" s="178" t="s">
        <v>4161</v>
      </c>
      <c r="D16519" s="178" t="s">
        <v>11373</v>
      </c>
      <c r="E16519" s="179">
        <v>43766</v>
      </c>
      <c r="F16519" s="180">
        <v>0</v>
      </c>
      <c r="G16519" s="180">
        <v>73074</v>
      </c>
      <c r="H16519" s="180">
        <v>3846</v>
      </c>
      <c r="I16519" s="180">
        <f t="shared" si="516"/>
        <v>76920</v>
      </c>
      <c r="J16519" s="177" t="str">
        <f t="shared" si="517"/>
        <v>Date &gt; 1920</v>
      </c>
    </row>
    <row r="16520" spans="1:10" x14ac:dyDescent="0.3">
      <c r="A16520" s="178" t="s">
        <v>3565</v>
      </c>
      <c r="B16520" s="178" t="s">
        <v>101</v>
      </c>
      <c r="C16520" s="178" t="s">
        <v>4161</v>
      </c>
      <c r="D16520" s="178" t="s">
        <v>11374</v>
      </c>
      <c r="E16520" s="179">
        <v>43712</v>
      </c>
      <c r="F16520" s="180">
        <v>0</v>
      </c>
      <c r="G16520" s="180">
        <v>4370</v>
      </c>
      <c r="H16520" s="180">
        <v>230</v>
      </c>
      <c r="I16520" s="180">
        <f t="shared" si="516"/>
        <v>4600</v>
      </c>
      <c r="J16520" s="177" t="str">
        <f t="shared" si="517"/>
        <v>Date &gt; 1920</v>
      </c>
    </row>
    <row r="16521" spans="1:10" x14ac:dyDescent="0.3">
      <c r="A16521" s="178" t="s">
        <v>3565</v>
      </c>
      <c r="B16521" s="178" t="s">
        <v>129</v>
      </c>
      <c r="C16521" s="178" t="s">
        <v>11375</v>
      </c>
      <c r="D16521" s="178" t="s">
        <v>8303</v>
      </c>
      <c r="E16521" s="179">
        <v>18106</v>
      </c>
      <c r="F16521" s="180">
        <v>0</v>
      </c>
      <c r="G16521" s="180">
        <v>445.31</v>
      </c>
      <c r="H16521" s="180">
        <v>445.3</v>
      </c>
      <c r="I16521" s="180">
        <f t="shared" si="516"/>
        <v>890.61</v>
      </c>
      <c r="J16521" s="177" t="str">
        <f t="shared" si="517"/>
        <v>Date &gt; 1920</v>
      </c>
    </row>
    <row r="16522" spans="1:10" x14ac:dyDescent="0.3">
      <c r="A16522" s="178" t="s">
        <v>3565</v>
      </c>
      <c r="B16522" s="178" t="s">
        <v>129</v>
      </c>
      <c r="C16522" s="178" t="s">
        <v>11375</v>
      </c>
      <c r="D16522" s="178" t="s">
        <v>11376</v>
      </c>
      <c r="E16522" s="179">
        <v>19333</v>
      </c>
      <c r="F16522" s="180">
        <v>0</v>
      </c>
      <c r="G16522" s="180">
        <v>600</v>
      </c>
      <c r="H16522" s="180">
        <v>139.59</v>
      </c>
      <c r="I16522" s="180">
        <f t="shared" si="516"/>
        <v>739.59</v>
      </c>
      <c r="J16522" s="177" t="str">
        <f t="shared" si="517"/>
        <v>Date &gt; 1920</v>
      </c>
    </row>
    <row r="16523" spans="1:10" x14ac:dyDescent="0.3">
      <c r="A16523" s="178" t="s">
        <v>3565</v>
      </c>
      <c r="B16523" s="178" t="s">
        <v>129</v>
      </c>
      <c r="C16523" s="178" t="s">
        <v>11375</v>
      </c>
      <c r="D16523" s="178" t="s">
        <v>11377</v>
      </c>
      <c r="E16523" s="179">
        <v>19368</v>
      </c>
      <c r="F16523" s="180">
        <v>0</v>
      </c>
      <c r="G16523" s="180">
        <v>8357.66</v>
      </c>
      <c r="H16523" s="180">
        <v>0</v>
      </c>
      <c r="I16523" s="180">
        <f t="shared" si="516"/>
        <v>8357.66</v>
      </c>
      <c r="J16523" s="177" t="str">
        <f t="shared" si="517"/>
        <v>Date &gt; 1920</v>
      </c>
    </row>
    <row r="16524" spans="1:10" x14ac:dyDescent="0.3">
      <c r="A16524" s="178" t="s">
        <v>3565</v>
      </c>
      <c r="B16524" s="178" t="s">
        <v>129</v>
      </c>
      <c r="C16524" s="178" t="s">
        <v>11375</v>
      </c>
      <c r="D16524" s="178" t="s">
        <v>11378</v>
      </c>
      <c r="E16524" s="179">
        <v>19368</v>
      </c>
      <c r="F16524" s="180">
        <v>0</v>
      </c>
      <c r="G16524" s="180">
        <v>6236.23</v>
      </c>
      <c r="H16524" s="180">
        <v>0</v>
      </c>
      <c r="I16524" s="180">
        <f t="shared" si="516"/>
        <v>6236.23</v>
      </c>
      <c r="J16524" s="177" t="str">
        <f t="shared" si="517"/>
        <v>Date &gt; 1920</v>
      </c>
    </row>
    <row r="16525" spans="1:10" x14ac:dyDescent="0.3">
      <c r="A16525" s="178" t="s">
        <v>3565</v>
      </c>
      <c r="B16525" s="178" t="s">
        <v>129</v>
      </c>
      <c r="C16525" s="178" t="s">
        <v>11375</v>
      </c>
      <c r="D16525" s="178" t="s">
        <v>11379</v>
      </c>
      <c r="E16525" s="179">
        <v>21117</v>
      </c>
      <c r="F16525" s="180">
        <v>0</v>
      </c>
      <c r="G16525" s="180">
        <v>347</v>
      </c>
      <c r="H16525" s="180">
        <v>210</v>
      </c>
      <c r="I16525" s="180">
        <f t="shared" si="516"/>
        <v>557</v>
      </c>
      <c r="J16525" s="177" t="str">
        <f t="shared" si="517"/>
        <v>Date &gt; 1920</v>
      </c>
    </row>
    <row r="16526" spans="1:10" x14ac:dyDescent="0.3">
      <c r="A16526" s="178" t="s">
        <v>3565</v>
      </c>
      <c r="B16526" s="178" t="s">
        <v>129</v>
      </c>
      <c r="C16526" s="178" t="s">
        <v>11375</v>
      </c>
      <c r="D16526" s="178" t="s">
        <v>7446</v>
      </c>
      <c r="E16526" s="179">
        <v>30306</v>
      </c>
      <c r="F16526" s="180">
        <v>298901.39</v>
      </c>
      <c r="G16526" s="180">
        <v>30049.01</v>
      </c>
      <c r="H16526" s="180">
        <v>40723.51</v>
      </c>
      <c r="I16526" s="180">
        <f t="shared" si="516"/>
        <v>369673.91000000003</v>
      </c>
      <c r="J16526" s="177" t="str">
        <f t="shared" si="517"/>
        <v>Date &gt; 1920</v>
      </c>
    </row>
    <row r="16527" spans="1:10" x14ac:dyDescent="0.3">
      <c r="A16527" s="178" t="s">
        <v>3565</v>
      </c>
      <c r="B16527" s="178" t="s">
        <v>129</v>
      </c>
      <c r="C16527" s="178" t="s">
        <v>11375</v>
      </c>
      <c r="D16527" s="178" t="s">
        <v>6345</v>
      </c>
      <c r="E16527" s="179">
        <v>28544</v>
      </c>
      <c r="F16527" s="180">
        <v>206757.54</v>
      </c>
      <c r="G16527" s="180">
        <v>72032.009999999995</v>
      </c>
      <c r="H16527" s="180">
        <v>40981.07</v>
      </c>
      <c r="I16527" s="180">
        <f t="shared" si="516"/>
        <v>319770.62</v>
      </c>
      <c r="J16527" s="177" t="str">
        <f t="shared" si="517"/>
        <v>Date &gt; 1920</v>
      </c>
    </row>
    <row r="16528" spans="1:10" x14ac:dyDescent="0.3">
      <c r="A16528" s="178" t="s">
        <v>3565</v>
      </c>
      <c r="B16528" s="178" t="s">
        <v>129</v>
      </c>
      <c r="C16528" s="178" t="s">
        <v>11375</v>
      </c>
      <c r="D16528" s="178" t="s">
        <v>11380</v>
      </c>
      <c r="E16528" s="179">
        <v>28839</v>
      </c>
      <c r="F16528" s="180">
        <v>0</v>
      </c>
      <c r="G16528" s="180">
        <v>1133.46</v>
      </c>
      <c r="H16528" s="180">
        <v>566.74</v>
      </c>
      <c r="I16528" s="180">
        <f t="shared" si="516"/>
        <v>1700.2</v>
      </c>
      <c r="J16528" s="177" t="str">
        <f t="shared" si="517"/>
        <v>Date &gt; 1920</v>
      </c>
    </row>
    <row r="16529" spans="1:10" x14ac:dyDescent="0.3">
      <c r="A16529" s="178" t="s">
        <v>3565</v>
      </c>
      <c r="B16529" s="178" t="s">
        <v>129</v>
      </c>
      <c r="C16529" s="178" t="s">
        <v>11375</v>
      </c>
      <c r="D16529" s="178" t="s">
        <v>6410</v>
      </c>
      <c r="E16529" s="179">
        <v>28808</v>
      </c>
      <c r="F16529" s="180">
        <v>0</v>
      </c>
      <c r="G16529" s="180">
        <v>9883.43</v>
      </c>
      <c r="H16529" s="180">
        <v>4941.71</v>
      </c>
      <c r="I16529" s="180">
        <f t="shared" si="516"/>
        <v>14825.14</v>
      </c>
      <c r="J16529" s="177" t="str">
        <f t="shared" si="517"/>
        <v>Date &gt; 1920</v>
      </c>
    </row>
    <row r="16530" spans="1:10" x14ac:dyDescent="0.3">
      <c r="A16530" s="178" t="s">
        <v>3565</v>
      </c>
      <c r="B16530" s="178" t="s">
        <v>129</v>
      </c>
      <c r="C16530" s="178" t="s">
        <v>11375</v>
      </c>
      <c r="D16530" s="178" t="s">
        <v>6365</v>
      </c>
      <c r="E16530" s="179">
        <v>29939</v>
      </c>
      <c r="F16530" s="180">
        <v>0</v>
      </c>
      <c r="G16530" s="180">
        <v>45609.18</v>
      </c>
      <c r="H16530" s="180">
        <v>22804.6</v>
      </c>
      <c r="I16530" s="180">
        <f t="shared" si="516"/>
        <v>68413.78</v>
      </c>
      <c r="J16530" s="177" t="str">
        <f t="shared" si="517"/>
        <v>Date &gt; 1920</v>
      </c>
    </row>
    <row r="16531" spans="1:10" x14ac:dyDescent="0.3">
      <c r="A16531" s="178" t="s">
        <v>3565</v>
      </c>
      <c r="B16531" s="178" t="s">
        <v>129</v>
      </c>
      <c r="C16531" s="178" t="s">
        <v>11375</v>
      </c>
      <c r="D16531" s="178" t="s">
        <v>7418</v>
      </c>
      <c r="E16531" s="179">
        <v>31090</v>
      </c>
      <c r="F16531" s="180">
        <v>0</v>
      </c>
      <c r="G16531" s="180">
        <v>1156.0899999999999</v>
      </c>
      <c r="H16531" s="180">
        <v>518</v>
      </c>
      <c r="I16531" s="180">
        <f t="shared" si="516"/>
        <v>1674.09</v>
      </c>
      <c r="J16531" s="177" t="str">
        <f t="shared" si="517"/>
        <v>Date &gt; 1920</v>
      </c>
    </row>
    <row r="16532" spans="1:10" x14ac:dyDescent="0.3">
      <c r="A16532" s="178" t="s">
        <v>3565</v>
      </c>
      <c r="B16532" s="178" t="s">
        <v>129</v>
      </c>
      <c r="C16532" s="178" t="s">
        <v>11375</v>
      </c>
      <c r="D16532" s="178" t="s">
        <v>11381</v>
      </c>
      <c r="E16532" s="179">
        <v>32115</v>
      </c>
      <c r="F16532" s="180">
        <v>0</v>
      </c>
      <c r="G16532" s="180">
        <v>7800</v>
      </c>
      <c r="H16532" s="180">
        <v>3900</v>
      </c>
      <c r="I16532" s="180">
        <f t="shared" si="516"/>
        <v>11700</v>
      </c>
      <c r="J16532" s="177" t="str">
        <f t="shared" si="517"/>
        <v>Date &gt; 1920</v>
      </c>
    </row>
    <row r="16533" spans="1:10" x14ac:dyDescent="0.3">
      <c r="A16533" s="178" t="s">
        <v>3565</v>
      </c>
      <c r="B16533" s="178" t="s">
        <v>129</v>
      </c>
      <c r="C16533" s="178" t="s">
        <v>11375</v>
      </c>
      <c r="D16533" s="178" t="s">
        <v>11382</v>
      </c>
      <c r="E16533" s="179">
        <v>32735</v>
      </c>
      <c r="F16533" s="180">
        <v>0</v>
      </c>
      <c r="G16533" s="180">
        <v>15741.37</v>
      </c>
      <c r="H16533" s="180">
        <v>7870.69</v>
      </c>
      <c r="I16533" s="180">
        <f t="shared" si="516"/>
        <v>23612.06</v>
      </c>
      <c r="J16533" s="177" t="str">
        <f t="shared" si="517"/>
        <v>Date &gt; 1920</v>
      </c>
    </row>
    <row r="16534" spans="1:10" x14ac:dyDescent="0.3">
      <c r="A16534" s="178" t="s">
        <v>3565</v>
      </c>
      <c r="B16534" s="178" t="s">
        <v>129</v>
      </c>
      <c r="C16534" s="178" t="s">
        <v>11375</v>
      </c>
      <c r="D16534" s="178" t="s">
        <v>6465</v>
      </c>
      <c r="E16534" s="179">
        <v>33530</v>
      </c>
      <c r="F16534" s="180">
        <v>0</v>
      </c>
      <c r="G16534" s="180">
        <v>74938.63</v>
      </c>
      <c r="H16534" s="180">
        <v>37469.31</v>
      </c>
      <c r="I16534" s="180">
        <f t="shared" si="516"/>
        <v>112407.94</v>
      </c>
      <c r="J16534" s="177" t="str">
        <f t="shared" si="517"/>
        <v>Date &gt; 1920</v>
      </c>
    </row>
    <row r="16535" spans="1:10" x14ac:dyDescent="0.3">
      <c r="A16535" s="178" t="s">
        <v>3565</v>
      </c>
      <c r="B16535" s="178" t="s">
        <v>129</v>
      </c>
      <c r="C16535" s="178" t="s">
        <v>11375</v>
      </c>
      <c r="D16535" s="178" t="s">
        <v>6465</v>
      </c>
      <c r="E16535" s="179">
        <v>33617</v>
      </c>
      <c r="F16535" s="180">
        <v>0</v>
      </c>
      <c r="G16535" s="180">
        <v>9997.6200000000008</v>
      </c>
      <c r="H16535" s="180">
        <v>4998.8</v>
      </c>
      <c r="I16535" s="180">
        <f t="shared" si="516"/>
        <v>14996.420000000002</v>
      </c>
      <c r="J16535" s="177" t="str">
        <f t="shared" si="517"/>
        <v>Date &gt; 1920</v>
      </c>
    </row>
    <row r="16536" spans="1:10" x14ac:dyDescent="0.3">
      <c r="A16536" s="178" t="s">
        <v>3565</v>
      </c>
      <c r="B16536" s="178" t="s">
        <v>129</v>
      </c>
      <c r="C16536" s="178" t="s">
        <v>11375</v>
      </c>
      <c r="D16536" s="178" t="s">
        <v>11383</v>
      </c>
      <c r="E16536" s="179">
        <v>34220</v>
      </c>
      <c r="F16536" s="180">
        <v>0</v>
      </c>
      <c r="G16536" s="180">
        <v>9990</v>
      </c>
      <c r="H16536" s="180">
        <v>4995</v>
      </c>
      <c r="I16536" s="180">
        <f t="shared" si="516"/>
        <v>14985</v>
      </c>
      <c r="J16536" s="177" t="str">
        <f t="shared" si="517"/>
        <v>Date &gt; 1920</v>
      </c>
    </row>
    <row r="16537" spans="1:10" x14ac:dyDescent="0.3">
      <c r="A16537" s="178" t="s">
        <v>3565</v>
      </c>
      <c r="B16537" s="178" t="s">
        <v>129</v>
      </c>
      <c r="C16537" s="178" t="s">
        <v>11375</v>
      </c>
      <c r="D16537" s="178" t="s">
        <v>11383</v>
      </c>
      <c r="E16537" s="179">
        <v>34276</v>
      </c>
      <c r="F16537" s="180">
        <v>0</v>
      </c>
      <c r="G16537" s="180">
        <v>10</v>
      </c>
      <c r="H16537" s="180">
        <v>2063.81</v>
      </c>
      <c r="I16537" s="180">
        <f t="shared" si="516"/>
        <v>2073.81</v>
      </c>
      <c r="J16537" s="177" t="str">
        <f t="shared" si="517"/>
        <v>Date &gt; 1920</v>
      </c>
    </row>
    <row r="16538" spans="1:10" x14ac:dyDescent="0.3">
      <c r="A16538" s="178" t="s">
        <v>3565</v>
      </c>
      <c r="B16538" s="178" t="s">
        <v>129</v>
      </c>
      <c r="C16538" s="178" t="s">
        <v>11375</v>
      </c>
      <c r="D16538" s="178" t="s">
        <v>11383</v>
      </c>
      <c r="E16538" s="179">
        <v>34276</v>
      </c>
      <c r="F16538" s="180">
        <v>0</v>
      </c>
      <c r="G16538" s="180">
        <v>4117.6099999999997</v>
      </c>
      <c r="H16538" s="180">
        <v>0</v>
      </c>
      <c r="I16538" s="180">
        <f t="shared" si="516"/>
        <v>4117.6099999999997</v>
      </c>
      <c r="J16538" s="177" t="str">
        <f t="shared" si="517"/>
        <v>Date &gt; 1920</v>
      </c>
    </row>
    <row r="16539" spans="1:10" x14ac:dyDescent="0.3">
      <c r="A16539" s="178" t="s">
        <v>3565</v>
      </c>
      <c r="B16539" s="178" t="s">
        <v>129</v>
      </c>
      <c r="C16539" s="178" t="s">
        <v>11375</v>
      </c>
      <c r="D16539" s="178" t="s">
        <v>11384</v>
      </c>
      <c r="E16539" s="179">
        <v>35345</v>
      </c>
      <c r="F16539" s="180">
        <v>0</v>
      </c>
      <c r="G16539" s="180">
        <v>36820.730000000003</v>
      </c>
      <c r="H16539" s="180">
        <v>18410.37</v>
      </c>
      <c r="I16539" s="180">
        <f t="shared" si="516"/>
        <v>55231.100000000006</v>
      </c>
      <c r="J16539" s="177" t="str">
        <f t="shared" si="517"/>
        <v>Date &gt; 1920</v>
      </c>
    </row>
    <row r="16540" spans="1:10" x14ac:dyDescent="0.3">
      <c r="A16540" s="178" t="s">
        <v>3565</v>
      </c>
      <c r="B16540" s="178" t="s">
        <v>129</v>
      </c>
      <c r="C16540" s="178" t="s">
        <v>11375</v>
      </c>
      <c r="D16540" s="178" t="s">
        <v>11384</v>
      </c>
      <c r="E16540" s="179">
        <v>35433</v>
      </c>
      <c r="F16540" s="180">
        <v>0</v>
      </c>
      <c r="G16540" s="180">
        <v>9179.27</v>
      </c>
      <c r="H16540" s="180">
        <v>4589.63</v>
      </c>
      <c r="I16540" s="180">
        <f t="shared" si="516"/>
        <v>13768.900000000001</v>
      </c>
      <c r="J16540" s="177" t="str">
        <f t="shared" si="517"/>
        <v>Date &gt; 1920</v>
      </c>
    </row>
    <row r="16541" spans="1:10" x14ac:dyDescent="0.3">
      <c r="A16541" s="178" t="s">
        <v>3565</v>
      </c>
      <c r="B16541" s="178" t="s">
        <v>129</v>
      </c>
      <c r="C16541" s="178" t="s">
        <v>11375</v>
      </c>
      <c r="D16541" s="178" t="s">
        <v>11385</v>
      </c>
      <c r="E16541" s="179">
        <v>35145</v>
      </c>
      <c r="F16541" s="180">
        <v>0</v>
      </c>
      <c r="G16541" s="180">
        <v>3182.67</v>
      </c>
      <c r="H16541" s="180">
        <v>1591.33</v>
      </c>
      <c r="I16541" s="180">
        <f t="shared" si="516"/>
        <v>4774</v>
      </c>
      <c r="J16541" s="177" t="str">
        <f t="shared" si="517"/>
        <v>Date &gt; 1920</v>
      </c>
    </row>
    <row r="16542" spans="1:10" x14ac:dyDescent="0.3">
      <c r="A16542" s="178" t="s">
        <v>3565</v>
      </c>
      <c r="B16542" s="178" t="s">
        <v>129</v>
      </c>
      <c r="C16542" s="178" t="s">
        <v>11375</v>
      </c>
      <c r="D16542" s="178" t="s">
        <v>11385</v>
      </c>
      <c r="E16542" s="179">
        <v>35269</v>
      </c>
      <c r="F16542" s="180">
        <v>0</v>
      </c>
      <c r="G16542" s="180">
        <v>8817.33</v>
      </c>
      <c r="H16542" s="180">
        <v>4408.67</v>
      </c>
      <c r="I16542" s="180">
        <f t="shared" si="516"/>
        <v>13226</v>
      </c>
      <c r="J16542" s="177" t="str">
        <f t="shared" si="517"/>
        <v>Date &gt; 1920</v>
      </c>
    </row>
    <row r="16543" spans="1:10" x14ac:dyDescent="0.3">
      <c r="A16543" s="178" t="s">
        <v>3565</v>
      </c>
      <c r="B16543" s="178" t="s">
        <v>129</v>
      </c>
      <c r="C16543" s="178" t="s">
        <v>11375</v>
      </c>
      <c r="D16543" s="178" t="s">
        <v>11385</v>
      </c>
      <c r="E16543" s="179">
        <v>35802</v>
      </c>
      <c r="F16543" s="180">
        <v>0</v>
      </c>
      <c r="G16543" s="180">
        <v>8220.2000000000007</v>
      </c>
      <c r="H16543" s="180">
        <v>4110.1000000000004</v>
      </c>
      <c r="I16543" s="180">
        <f t="shared" si="516"/>
        <v>12330.300000000001</v>
      </c>
      <c r="J16543" s="177" t="str">
        <f t="shared" si="517"/>
        <v>Date &gt; 1920</v>
      </c>
    </row>
    <row r="16544" spans="1:10" x14ac:dyDescent="0.3">
      <c r="A16544" s="178" t="s">
        <v>3565</v>
      </c>
      <c r="B16544" s="178" t="s">
        <v>129</v>
      </c>
      <c r="C16544" s="178" t="s">
        <v>11375</v>
      </c>
      <c r="D16544" s="178" t="s">
        <v>6373</v>
      </c>
      <c r="E16544" s="179">
        <v>35373</v>
      </c>
      <c r="F16544" s="180">
        <v>0</v>
      </c>
      <c r="G16544" s="180">
        <v>1588.69</v>
      </c>
      <c r="H16544" s="180">
        <v>794.34</v>
      </c>
      <c r="I16544" s="180">
        <f t="shared" si="516"/>
        <v>2383.0300000000002</v>
      </c>
      <c r="J16544" s="177" t="str">
        <f t="shared" si="517"/>
        <v>Date &gt; 1920</v>
      </c>
    </row>
    <row r="16545" spans="1:10" x14ac:dyDescent="0.3">
      <c r="A16545" s="178" t="s">
        <v>3565</v>
      </c>
      <c r="B16545" s="178" t="s">
        <v>129</v>
      </c>
      <c r="C16545" s="178" t="s">
        <v>11375</v>
      </c>
      <c r="D16545" s="178" t="s">
        <v>11386</v>
      </c>
      <c r="E16545" s="179">
        <v>35811</v>
      </c>
      <c r="F16545" s="180">
        <v>0</v>
      </c>
      <c r="G16545" s="180">
        <v>5055.8900000000003</v>
      </c>
      <c r="H16545" s="180">
        <v>2527.94</v>
      </c>
      <c r="I16545" s="180">
        <f t="shared" si="516"/>
        <v>7583.83</v>
      </c>
      <c r="J16545" s="177" t="str">
        <f t="shared" si="517"/>
        <v>Date &gt; 1920</v>
      </c>
    </row>
    <row r="16546" spans="1:10" x14ac:dyDescent="0.3">
      <c r="A16546" s="178" t="s">
        <v>3565</v>
      </c>
      <c r="B16546" s="178" t="s">
        <v>129</v>
      </c>
      <c r="C16546" s="178" t="s">
        <v>11375</v>
      </c>
      <c r="D16546" s="178" t="s">
        <v>11387</v>
      </c>
      <c r="E16546" s="179">
        <v>36221</v>
      </c>
      <c r="F16546" s="180">
        <v>0</v>
      </c>
      <c r="G16546" s="180">
        <v>23217.19</v>
      </c>
      <c r="H16546" s="180">
        <v>23217.19</v>
      </c>
      <c r="I16546" s="180">
        <f t="shared" si="516"/>
        <v>46434.38</v>
      </c>
      <c r="J16546" s="177" t="str">
        <f t="shared" si="517"/>
        <v>Date &gt; 1920</v>
      </c>
    </row>
    <row r="16547" spans="1:10" x14ac:dyDescent="0.3">
      <c r="A16547" s="178" t="s">
        <v>3565</v>
      </c>
      <c r="B16547" s="178" t="s">
        <v>129</v>
      </c>
      <c r="C16547" s="178" t="s">
        <v>11375</v>
      </c>
      <c r="D16547" s="178" t="s">
        <v>11387</v>
      </c>
      <c r="E16547" s="179">
        <v>36276</v>
      </c>
      <c r="F16547" s="180">
        <v>0</v>
      </c>
      <c r="G16547" s="180">
        <v>6782.81</v>
      </c>
      <c r="H16547" s="180">
        <v>6782.81</v>
      </c>
      <c r="I16547" s="180">
        <f t="shared" si="516"/>
        <v>13565.62</v>
      </c>
      <c r="J16547" s="177" t="str">
        <f t="shared" si="517"/>
        <v>Date &gt; 1920</v>
      </c>
    </row>
    <row r="16548" spans="1:10" x14ac:dyDescent="0.3">
      <c r="A16548" s="178" t="s">
        <v>3565</v>
      </c>
      <c r="B16548" s="178" t="s">
        <v>129</v>
      </c>
      <c r="C16548" s="178" t="s">
        <v>11375</v>
      </c>
      <c r="D16548" s="178" t="s">
        <v>11387</v>
      </c>
      <c r="E16548" s="179">
        <v>37264</v>
      </c>
      <c r="F16548" s="180">
        <v>0</v>
      </c>
      <c r="G16548" s="180">
        <v>8075.35</v>
      </c>
      <c r="H16548" s="180">
        <v>8075.3</v>
      </c>
      <c r="I16548" s="180">
        <f t="shared" si="516"/>
        <v>16150.650000000001</v>
      </c>
      <c r="J16548" s="177" t="str">
        <f t="shared" si="517"/>
        <v>Date &gt; 1920</v>
      </c>
    </row>
    <row r="16549" spans="1:10" x14ac:dyDescent="0.3">
      <c r="A16549" s="178" t="s">
        <v>3565</v>
      </c>
      <c r="B16549" s="178" t="s">
        <v>129</v>
      </c>
      <c r="C16549" s="178" t="s">
        <v>11375</v>
      </c>
      <c r="D16549" s="178" t="s">
        <v>8616</v>
      </c>
      <c r="E16549" s="179">
        <v>37515</v>
      </c>
      <c r="F16549" s="180">
        <v>0</v>
      </c>
      <c r="G16549" s="180">
        <v>2944.73</v>
      </c>
      <c r="H16549" s="180">
        <v>1963.14</v>
      </c>
      <c r="I16549" s="180">
        <f t="shared" si="516"/>
        <v>4907.87</v>
      </c>
      <c r="J16549" s="177" t="str">
        <f t="shared" si="517"/>
        <v>Date &gt; 1920</v>
      </c>
    </row>
    <row r="16550" spans="1:10" x14ac:dyDescent="0.3">
      <c r="A16550" s="178" t="s">
        <v>3565</v>
      </c>
      <c r="B16550" s="178" t="s">
        <v>129</v>
      </c>
      <c r="C16550" s="178" t="s">
        <v>11375</v>
      </c>
      <c r="D16550" s="178" t="s">
        <v>11388</v>
      </c>
      <c r="E16550" s="179">
        <v>38065</v>
      </c>
      <c r="F16550" s="180">
        <v>44925</v>
      </c>
      <c r="G16550" s="180">
        <v>7159.69</v>
      </c>
      <c r="H16550" s="180">
        <v>9765.31</v>
      </c>
      <c r="I16550" s="180">
        <f t="shared" si="516"/>
        <v>61850</v>
      </c>
      <c r="J16550" s="177" t="str">
        <f t="shared" si="517"/>
        <v>Date &gt; 1920</v>
      </c>
    </row>
    <row r="16551" spans="1:10" x14ac:dyDescent="0.3">
      <c r="A16551" s="178" t="s">
        <v>3565</v>
      </c>
      <c r="B16551" s="178" t="s">
        <v>129</v>
      </c>
      <c r="C16551" s="178" t="s">
        <v>11375</v>
      </c>
      <c r="D16551" s="178" t="s">
        <v>11388</v>
      </c>
      <c r="E16551" s="179">
        <v>38181</v>
      </c>
      <c r="F16551" s="180">
        <v>92848</v>
      </c>
      <c r="G16551" s="180">
        <v>10984.47</v>
      </c>
      <c r="H16551" s="180">
        <v>21301.43</v>
      </c>
      <c r="I16551" s="180">
        <f t="shared" si="516"/>
        <v>125133.9</v>
      </c>
      <c r="J16551" s="177" t="str">
        <f t="shared" si="517"/>
        <v>Date &gt; 1920</v>
      </c>
    </row>
    <row r="16552" spans="1:10" x14ac:dyDescent="0.3">
      <c r="A16552" s="178" t="s">
        <v>3565</v>
      </c>
      <c r="B16552" s="178" t="s">
        <v>129</v>
      </c>
      <c r="C16552" s="178" t="s">
        <v>11375</v>
      </c>
      <c r="D16552" s="178" t="s">
        <v>11388</v>
      </c>
      <c r="E16552" s="179">
        <v>38217</v>
      </c>
      <c r="F16552" s="180">
        <v>225804</v>
      </c>
      <c r="G16552" s="180">
        <v>27781.31</v>
      </c>
      <c r="H16552" s="180">
        <v>52870.58</v>
      </c>
      <c r="I16552" s="180">
        <f t="shared" si="516"/>
        <v>306455.89</v>
      </c>
      <c r="J16552" s="177" t="str">
        <f t="shared" si="517"/>
        <v>Date &gt; 1920</v>
      </c>
    </row>
    <row r="16553" spans="1:10" x14ac:dyDescent="0.3">
      <c r="A16553" s="178" t="s">
        <v>3565</v>
      </c>
      <c r="B16553" s="178" t="s">
        <v>129</v>
      </c>
      <c r="C16553" s="178" t="s">
        <v>11375</v>
      </c>
      <c r="D16553" s="178" t="s">
        <v>11388</v>
      </c>
      <c r="E16553" s="179">
        <v>38337</v>
      </c>
      <c r="F16553" s="180">
        <v>5244</v>
      </c>
      <c r="G16553" s="180">
        <v>0</v>
      </c>
      <c r="H16553" s="180">
        <v>582.54</v>
      </c>
      <c r="I16553" s="180">
        <f t="shared" si="516"/>
        <v>5826.54</v>
      </c>
      <c r="J16553" s="177" t="str">
        <f t="shared" si="517"/>
        <v>Date &gt; 1920</v>
      </c>
    </row>
    <row r="16554" spans="1:10" x14ac:dyDescent="0.3">
      <c r="A16554" s="178" t="s">
        <v>3565</v>
      </c>
      <c r="B16554" s="178" t="s">
        <v>129</v>
      </c>
      <c r="C16554" s="178" t="s">
        <v>11375</v>
      </c>
      <c r="D16554" s="178" t="s">
        <v>11388</v>
      </c>
      <c r="E16554" s="179">
        <v>38728</v>
      </c>
      <c r="F16554" s="180">
        <v>765</v>
      </c>
      <c r="G16554" s="180">
        <v>10410.629999999999</v>
      </c>
      <c r="H16554" s="180">
        <v>7154.9</v>
      </c>
      <c r="I16554" s="180">
        <f t="shared" si="516"/>
        <v>18330.53</v>
      </c>
      <c r="J16554" s="177" t="str">
        <f t="shared" si="517"/>
        <v>Date &gt; 1920</v>
      </c>
    </row>
    <row r="16555" spans="1:10" x14ac:dyDescent="0.3">
      <c r="A16555" s="178" t="s">
        <v>3565</v>
      </c>
      <c r="B16555" s="178" t="s">
        <v>129</v>
      </c>
      <c r="C16555" s="178" t="s">
        <v>11375</v>
      </c>
      <c r="D16555" s="178" t="s">
        <v>11388</v>
      </c>
      <c r="E16555" s="179">
        <v>38812</v>
      </c>
      <c r="F16555" s="180">
        <v>44932</v>
      </c>
      <c r="G16555" s="180">
        <v>6890.28</v>
      </c>
      <c r="H16555" s="180">
        <v>11239.68</v>
      </c>
      <c r="I16555" s="180">
        <f t="shared" si="516"/>
        <v>63061.96</v>
      </c>
      <c r="J16555" s="177" t="str">
        <f t="shared" si="517"/>
        <v>Date &gt; 1920</v>
      </c>
    </row>
    <row r="16556" spans="1:10" x14ac:dyDescent="0.3">
      <c r="A16556" s="178" t="s">
        <v>3565</v>
      </c>
      <c r="B16556" s="178" t="s">
        <v>129</v>
      </c>
      <c r="C16556" s="178" t="s">
        <v>11375</v>
      </c>
      <c r="D16556" s="178" t="s">
        <v>11388</v>
      </c>
      <c r="E16556" s="179">
        <v>38847</v>
      </c>
      <c r="F16556" s="180">
        <v>265</v>
      </c>
      <c r="G16556" s="180">
        <v>40.43</v>
      </c>
      <c r="H16556" s="180">
        <v>65.91</v>
      </c>
      <c r="I16556" s="180">
        <f t="shared" si="516"/>
        <v>371.34000000000003</v>
      </c>
      <c r="J16556" s="177" t="str">
        <f t="shared" si="517"/>
        <v>Date &gt; 1920</v>
      </c>
    </row>
    <row r="16557" spans="1:10" x14ac:dyDescent="0.3">
      <c r="A16557" s="178" t="s">
        <v>3565</v>
      </c>
      <c r="B16557" s="178" t="s">
        <v>129</v>
      </c>
      <c r="C16557" s="178" t="s">
        <v>11375</v>
      </c>
      <c r="D16557" s="178" t="s">
        <v>11389</v>
      </c>
      <c r="E16557" s="179">
        <v>38337</v>
      </c>
      <c r="F16557" s="180">
        <v>72221</v>
      </c>
      <c r="G16557" s="180">
        <v>0</v>
      </c>
      <c r="H16557" s="180">
        <v>3802</v>
      </c>
      <c r="I16557" s="180">
        <f t="shared" si="516"/>
        <v>76023</v>
      </c>
      <c r="J16557" s="177" t="str">
        <f t="shared" si="517"/>
        <v>Date &gt; 1920</v>
      </c>
    </row>
    <row r="16558" spans="1:10" x14ac:dyDescent="0.3">
      <c r="A16558" s="178" t="s">
        <v>3565</v>
      </c>
      <c r="B16558" s="178" t="s">
        <v>129</v>
      </c>
      <c r="C16558" s="178" t="s">
        <v>11375</v>
      </c>
      <c r="D16558" s="178" t="s">
        <v>11389</v>
      </c>
      <c r="E16558" s="179">
        <v>38359</v>
      </c>
      <c r="F16558" s="180">
        <v>77779</v>
      </c>
      <c r="G16558" s="180">
        <v>0</v>
      </c>
      <c r="H16558" s="180">
        <v>4669.8</v>
      </c>
      <c r="I16558" s="180">
        <f t="shared" si="516"/>
        <v>82448.800000000003</v>
      </c>
      <c r="J16558" s="177" t="str">
        <f t="shared" si="517"/>
        <v>Date &gt; 1920</v>
      </c>
    </row>
    <row r="16559" spans="1:10" x14ac:dyDescent="0.3">
      <c r="A16559" s="178" t="s">
        <v>3565</v>
      </c>
      <c r="B16559" s="178" t="s">
        <v>129</v>
      </c>
      <c r="C16559" s="178" t="s">
        <v>11375</v>
      </c>
      <c r="D16559" s="178" t="s">
        <v>11389</v>
      </c>
      <c r="E16559" s="179">
        <v>38728</v>
      </c>
      <c r="F16559" s="180">
        <v>12500</v>
      </c>
      <c r="G16559" s="180">
        <v>0</v>
      </c>
      <c r="H16559" s="180">
        <v>483</v>
      </c>
      <c r="I16559" s="180">
        <f t="shared" si="516"/>
        <v>12983</v>
      </c>
      <c r="J16559" s="177" t="str">
        <f t="shared" si="517"/>
        <v>Date &gt; 1920</v>
      </c>
    </row>
    <row r="16560" spans="1:10" x14ac:dyDescent="0.3">
      <c r="A16560" s="178" t="s">
        <v>3565</v>
      </c>
      <c r="B16560" s="178" t="s">
        <v>129</v>
      </c>
      <c r="C16560" s="178" t="s">
        <v>11375</v>
      </c>
      <c r="D16560" s="178" t="s">
        <v>11389</v>
      </c>
      <c r="E16560" s="179">
        <v>38897</v>
      </c>
      <c r="F16560" s="180">
        <v>10000</v>
      </c>
      <c r="G16560" s="180">
        <v>0</v>
      </c>
      <c r="H16560" s="180">
        <v>124.2</v>
      </c>
      <c r="I16560" s="180">
        <f t="shared" si="516"/>
        <v>10124.200000000001</v>
      </c>
      <c r="J16560" s="177" t="str">
        <f t="shared" si="517"/>
        <v>Date &gt; 1920</v>
      </c>
    </row>
    <row r="16561" spans="1:10" x14ac:dyDescent="0.3">
      <c r="A16561" s="178" t="s">
        <v>3565</v>
      </c>
      <c r="B16561" s="178" t="s">
        <v>129</v>
      </c>
      <c r="C16561" s="178" t="s">
        <v>11375</v>
      </c>
      <c r="D16561" s="178" t="s">
        <v>11389</v>
      </c>
      <c r="E16561" s="179">
        <v>38952</v>
      </c>
      <c r="F16561" s="180">
        <v>7069</v>
      </c>
      <c r="G16561" s="180">
        <v>0</v>
      </c>
      <c r="H16561" s="180">
        <v>0</v>
      </c>
      <c r="I16561" s="180">
        <f t="shared" si="516"/>
        <v>7069</v>
      </c>
      <c r="J16561" s="177" t="str">
        <f t="shared" si="517"/>
        <v>Date &gt; 1920</v>
      </c>
    </row>
    <row r="16562" spans="1:10" x14ac:dyDescent="0.3">
      <c r="A16562" s="178" t="s">
        <v>3565</v>
      </c>
      <c r="B16562" s="178" t="s">
        <v>129</v>
      </c>
      <c r="C16562" s="178" t="s">
        <v>11375</v>
      </c>
      <c r="D16562" s="178" t="s">
        <v>11390</v>
      </c>
      <c r="E16562" s="179">
        <v>38728</v>
      </c>
      <c r="F16562" s="180">
        <v>39306</v>
      </c>
      <c r="G16562" s="180">
        <v>0</v>
      </c>
      <c r="H16562" s="180">
        <v>2069.5500000000002</v>
      </c>
      <c r="I16562" s="180">
        <f t="shared" si="516"/>
        <v>41375.550000000003</v>
      </c>
      <c r="J16562" s="177" t="str">
        <f t="shared" si="517"/>
        <v>Date &gt; 1920</v>
      </c>
    </row>
    <row r="16563" spans="1:10" x14ac:dyDescent="0.3">
      <c r="A16563" s="178" t="s">
        <v>3565</v>
      </c>
      <c r="B16563" s="178" t="s">
        <v>129</v>
      </c>
      <c r="C16563" s="178" t="s">
        <v>11375</v>
      </c>
      <c r="D16563" s="178" t="s">
        <v>11390</v>
      </c>
      <c r="E16563" s="179">
        <v>38751</v>
      </c>
      <c r="F16563" s="180">
        <v>62837</v>
      </c>
      <c r="G16563" s="180">
        <v>0</v>
      </c>
      <c r="H16563" s="180">
        <v>3307.63</v>
      </c>
      <c r="I16563" s="180">
        <f t="shared" si="516"/>
        <v>66144.63</v>
      </c>
      <c r="J16563" s="177" t="str">
        <f t="shared" si="517"/>
        <v>Date &gt; 1920</v>
      </c>
    </row>
    <row r="16564" spans="1:10" x14ac:dyDescent="0.3">
      <c r="A16564" s="178" t="s">
        <v>3565</v>
      </c>
      <c r="B16564" s="178" t="s">
        <v>129</v>
      </c>
      <c r="C16564" s="178" t="s">
        <v>11375</v>
      </c>
      <c r="D16564" s="178" t="s">
        <v>11390</v>
      </c>
      <c r="E16564" s="179">
        <v>38812</v>
      </c>
      <c r="F16564" s="180">
        <v>2937</v>
      </c>
      <c r="G16564" s="180">
        <v>0</v>
      </c>
      <c r="H16564" s="180">
        <v>154.33000000000001</v>
      </c>
      <c r="I16564" s="180">
        <f t="shared" si="516"/>
        <v>3091.33</v>
      </c>
      <c r="J16564" s="177" t="str">
        <f t="shared" si="517"/>
        <v>Date &gt; 1920</v>
      </c>
    </row>
    <row r="16565" spans="1:10" x14ac:dyDescent="0.3">
      <c r="A16565" s="178" t="s">
        <v>3565</v>
      </c>
      <c r="B16565" s="178" t="s">
        <v>129</v>
      </c>
      <c r="C16565" s="178" t="s">
        <v>11375</v>
      </c>
      <c r="D16565" s="178" t="s">
        <v>11390</v>
      </c>
      <c r="E16565" s="179">
        <v>38812</v>
      </c>
      <c r="F16565" s="180">
        <v>1819</v>
      </c>
      <c r="G16565" s="180">
        <v>0</v>
      </c>
      <c r="H16565" s="180">
        <v>95.8</v>
      </c>
      <c r="I16565" s="180">
        <f t="shared" si="516"/>
        <v>1914.8</v>
      </c>
      <c r="J16565" s="177" t="str">
        <f t="shared" si="517"/>
        <v>Date &gt; 1920</v>
      </c>
    </row>
    <row r="16566" spans="1:10" x14ac:dyDescent="0.3">
      <c r="A16566" s="178" t="s">
        <v>3565</v>
      </c>
      <c r="B16566" s="178" t="s">
        <v>129</v>
      </c>
      <c r="C16566" s="178" t="s">
        <v>11375</v>
      </c>
      <c r="D16566" s="178" t="s">
        <v>11390</v>
      </c>
      <c r="E16566" s="179">
        <v>38847</v>
      </c>
      <c r="F16566" s="180">
        <v>1819</v>
      </c>
      <c r="G16566" s="180">
        <v>0</v>
      </c>
      <c r="H16566" s="180">
        <v>95.8</v>
      </c>
      <c r="I16566" s="180">
        <f t="shared" si="516"/>
        <v>1914.8</v>
      </c>
      <c r="J16566" s="177" t="str">
        <f t="shared" si="517"/>
        <v>Date &gt; 1920</v>
      </c>
    </row>
    <row r="16567" spans="1:10" x14ac:dyDescent="0.3">
      <c r="A16567" s="178" t="s">
        <v>3565</v>
      </c>
      <c r="B16567" s="178" t="s">
        <v>129</v>
      </c>
      <c r="C16567" s="178" t="s">
        <v>11375</v>
      </c>
      <c r="D16567" s="178" t="s">
        <v>11390</v>
      </c>
      <c r="E16567" s="179">
        <v>38909</v>
      </c>
      <c r="F16567" s="180">
        <v>1819</v>
      </c>
      <c r="G16567" s="180">
        <v>0</v>
      </c>
      <c r="H16567" s="180">
        <v>95.81</v>
      </c>
      <c r="I16567" s="180">
        <f t="shared" si="516"/>
        <v>1914.81</v>
      </c>
      <c r="J16567" s="177" t="str">
        <f t="shared" si="517"/>
        <v>Date &gt; 1920</v>
      </c>
    </row>
    <row r="16568" spans="1:10" x14ac:dyDescent="0.3">
      <c r="A16568" s="178" t="s">
        <v>3565</v>
      </c>
      <c r="B16568" s="178" t="s">
        <v>129</v>
      </c>
      <c r="C16568" s="178" t="s">
        <v>11375</v>
      </c>
      <c r="D16568" s="178" t="s">
        <v>11390</v>
      </c>
      <c r="E16568" s="179">
        <v>38960</v>
      </c>
      <c r="F16568" s="180">
        <v>1819</v>
      </c>
      <c r="G16568" s="180">
        <v>0</v>
      </c>
      <c r="H16568" s="180">
        <v>95.81</v>
      </c>
      <c r="I16568" s="180">
        <f t="shared" si="516"/>
        <v>1914.81</v>
      </c>
      <c r="J16568" s="177" t="str">
        <f t="shared" si="517"/>
        <v>Date &gt; 1920</v>
      </c>
    </row>
    <row r="16569" spans="1:10" x14ac:dyDescent="0.3">
      <c r="A16569" s="178" t="s">
        <v>3565</v>
      </c>
      <c r="B16569" s="178" t="s">
        <v>129</v>
      </c>
      <c r="C16569" s="178" t="s">
        <v>11375</v>
      </c>
      <c r="D16569" s="178" t="s">
        <v>11390</v>
      </c>
      <c r="E16569" s="179">
        <v>39001</v>
      </c>
      <c r="F16569" s="180">
        <v>3638</v>
      </c>
      <c r="G16569" s="180">
        <v>0</v>
      </c>
      <c r="H16569" s="180">
        <v>191.61</v>
      </c>
      <c r="I16569" s="180">
        <f t="shared" si="516"/>
        <v>3829.61</v>
      </c>
      <c r="J16569" s="177" t="str">
        <f t="shared" si="517"/>
        <v>Date &gt; 1920</v>
      </c>
    </row>
    <row r="16570" spans="1:10" x14ac:dyDescent="0.3">
      <c r="A16570" s="178" t="s">
        <v>3565</v>
      </c>
      <c r="B16570" s="178" t="s">
        <v>129</v>
      </c>
      <c r="C16570" s="178" t="s">
        <v>11375</v>
      </c>
      <c r="D16570" s="178" t="s">
        <v>11390</v>
      </c>
      <c r="E16570" s="179">
        <v>39037</v>
      </c>
      <c r="F16570" s="180">
        <v>7276</v>
      </c>
      <c r="G16570" s="180">
        <v>0</v>
      </c>
      <c r="H16570" s="180">
        <v>383.22</v>
      </c>
      <c r="I16570" s="180">
        <f t="shared" si="516"/>
        <v>7659.22</v>
      </c>
      <c r="J16570" s="177" t="str">
        <f t="shared" si="517"/>
        <v>Date &gt; 1920</v>
      </c>
    </row>
    <row r="16571" spans="1:10" x14ac:dyDescent="0.3">
      <c r="A16571" s="178" t="s">
        <v>3565</v>
      </c>
      <c r="B16571" s="178" t="s">
        <v>129</v>
      </c>
      <c r="C16571" s="178" t="s">
        <v>11375</v>
      </c>
      <c r="D16571" s="178" t="s">
        <v>11390</v>
      </c>
      <c r="E16571" s="179">
        <v>39148</v>
      </c>
      <c r="F16571" s="180">
        <v>1092</v>
      </c>
      <c r="G16571" s="180">
        <v>0</v>
      </c>
      <c r="H16571" s="180">
        <v>56.88</v>
      </c>
      <c r="I16571" s="180">
        <f t="shared" si="516"/>
        <v>1148.8800000000001</v>
      </c>
      <c r="J16571" s="177" t="str">
        <f t="shared" si="517"/>
        <v>Date &gt; 1920</v>
      </c>
    </row>
    <row r="16572" spans="1:10" x14ac:dyDescent="0.3">
      <c r="A16572" s="178" t="s">
        <v>3565</v>
      </c>
      <c r="B16572" s="178" t="s">
        <v>129</v>
      </c>
      <c r="C16572" s="178" t="s">
        <v>11375</v>
      </c>
      <c r="D16572" s="178" t="s">
        <v>11390</v>
      </c>
      <c r="E16572" s="179">
        <v>39216</v>
      </c>
      <c r="F16572" s="180">
        <v>1455</v>
      </c>
      <c r="G16572" s="180">
        <v>0</v>
      </c>
      <c r="H16572" s="180">
        <v>76.84</v>
      </c>
      <c r="I16572" s="180">
        <f t="shared" si="516"/>
        <v>1531.84</v>
      </c>
      <c r="J16572" s="177" t="str">
        <f t="shared" si="517"/>
        <v>Date &gt; 1920</v>
      </c>
    </row>
    <row r="16573" spans="1:10" x14ac:dyDescent="0.3">
      <c r="A16573" s="178" t="s">
        <v>3565</v>
      </c>
      <c r="B16573" s="178" t="s">
        <v>129</v>
      </c>
      <c r="C16573" s="178" t="s">
        <v>11375</v>
      </c>
      <c r="D16573" s="178" t="s">
        <v>11390</v>
      </c>
      <c r="E16573" s="179">
        <v>39240</v>
      </c>
      <c r="F16573" s="180">
        <v>197</v>
      </c>
      <c r="G16573" s="180">
        <v>0</v>
      </c>
      <c r="H16573" s="180">
        <v>95.81</v>
      </c>
      <c r="I16573" s="180">
        <f t="shared" si="516"/>
        <v>292.81</v>
      </c>
      <c r="J16573" s="177" t="str">
        <f t="shared" si="517"/>
        <v>Date &gt; 1920</v>
      </c>
    </row>
    <row r="16574" spans="1:10" x14ac:dyDescent="0.3">
      <c r="A16574" s="178" t="s">
        <v>3565</v>
      </c>
      <c r="B16574" s="178" t="s">
        <v>129</v>
      </c>
      <c r="C16574" s="178" t="s">
        <v>11375</v>
      </c>
      <c r="D16574" s="178" t="s">
        <v>11390</v>
      </c>
      <c r="E16574" s="179">
        <v>39604</v>
      </c>
      <c r="F16574" s="180">
        <v>9677</v>
      </c>
      <c r="G16574" s="180">
        <v>0</v>
      </c>
      <c r="H16574" s="180">
        <v>422.91</v>
      </c>
      <c r="I16574" s="180">
        <f t="shared" si="516"/>
        <v>10099.91</v>
      </c>
      <c r="J16574" s="177" t="str">
        <f t="shared" si="517"/>
        <v>Date &gt; 1920</v>
      </c>
    </row>
    <row r="16575" spans="1:10" x14ac:dyDescent="0.3">
      <c r="A16575" s="178" t="s">
        <v>3565</v>
      </c>
      <c r="B16575" s="178" t="s">
        <v>129</v>
      </c>
      <c r="C16575" s="178" t="s">
        <v>11375</v>
      </c>
      <c r="D16575" s="178" t="s">
        <v>11390</v>
      </c>
      <c r="E16575" s="179">
        <v>39604</v>
      </c>
      <c r="F16575" s="180">
        <v>-8191</v>
      </c>
      <c r="G16575" s="180">
        <v>0</v>
      </c>
      <c r="H16575" s="180">
        <v>0</v>
      </c>
      <c r="I16575" s="180">
        <f t="shared" si="516"/>
        <v>-8191</v>
      </c>
      <c r="J16575" s="177" t="str">
        <f t="shared" si="517"/>
        <v>Date &gt; 1920</v>
      </c>
    </row>
    <row r="16576" spans="1:10" x14ac:dyDescent="0.3">
      <c r="A16576" s="178" t="s">
        <v>3565</v>
      </c>
      <c r="B16576" s="178" t="s">
        <v>129</v>
      </c>
      <c r="C16576" s="178" t="s">
        <v>11375</v>
      </c>
      <c r="D16576" s="178" t="s">
        <v>11390</v>
      </c>
      <c r="E16576" s="179">
        <v>39604</v>
      </c>
      <c r="F16576" s="180">
        <v>8505</v>
      </c>
      <c r="G16576" s="180">
        <v>0</v>
      </c>
      <c r="H16576" s="180">
        <v>0</v>
      </c>
      <c r="I16576" s="180">
        <f t="shared" si="516"/>
        <v>8505</v>
      </c>
      <c r="J16576" s="177" t="str">
        <f t="shared" si="517"/>
        <v>Date &gt; 1920</v>
      </c>
    </row>
    <row r="16577" spans="1:10" x14ac:dyDescent="0.3">
      <c r="A16577" s="178" t="s">
        <v>3565</v>
      </c>
      <c r="B16577" s="178" t="s">
        <v>129</v>
      </c>
      <c r="C16577" s="178" t="s">
        <v>11375</v>
      </c>
      <c r="D16577" s="178" t="s">
        <v>11391</v>
      </c>
      <c r="E16577" s="179">
        <v>38827</v>
      </c>
      <c r="F16577" s="180">
        <v>0</v>
      </c>
      <c r="G16577" s="180">
        <v>7727.85</v>
      </c>
      <c r="H16577" s="180">
        <v>3311.94</v>
      </c>
      <c r="I16577" s="180">
        <f t="shared" si="516"/>
        <v>11039.79</v>
      </c>
      <c r="J16577" s="177" t="str">
        <f t="shared" si="517"/>
        <v>Date &gt; 1920</v>
      </c>
    </row>
    <row r="16578" spans="1:10" x14ac:dyDescent="0.3">
      <c r="A16578" s="178" t="s">
        <v>3565</v>
      </c>
      <c r="B16578" s="178" t="s">
        <v>129</v>
      </c>
      <c r="C16578" s="178" t="s">
        <v>11375</v>
      </c>
      <c r="D16578" s="178" t="s">
        <v>11392</v>
      </c>
      <c r="E16578" s="179">
        <v>39009</v>
      </c>
      <c r="F16578" s="180">
        <v>10830</v>
      </c>
      <c r="G16578" s="180">
        <v>1995</v>
      </c>
      <c r="H16578" s="180">
        <v>1425</v>
      </c>
      <c r="I16578" s="180">
        <f t="shared" si="516"/>
        <v>14250</v>
      </c>
      <c r="J16578" s="177" t="str">
        <f t="shared" si="517"/>
        <v>Date &gt; 1920</v>
      </c>
    </row>
    <row r="16579" spans="1:10" x14ac:dyDescent="0.3">
      <c r="A16579" s="178" t="s">
        <v>3565</v>
      </c>
      <c r="B16579" s="178" t="s">
        <v>129</v>
      </c>
      <c r="C16579" s="178" t="s">
        <v>11375</v>
      </c>
      <c r="D16579" s="178" t="s">
        <v>11392</v>
      </c>
      <c r="E16579" s="179">
        <v>39037</v>
      </c>
      <c r="F16579" s="180">
        <v>2166</v>
      </c>
      <c r="G16579" s="180">
        <v>399</v>
      </c>
      <c r="H16579" s="180">
        <v>285</v>
      </c>
      <c r="I16579" s="180">
        <f t="shared" si="516"/>
        <v>2850</v>
      </c>
      <c r="J16579" s="177" t="str">
        <f t="shared" si="517"/>
        <v>Date &gt; 1920</v>
      </c>
    </row>
    <row r="16580" spans="1:10" x14ac:dyDescent="0.3">
      <c r="A16580" s="178" t="s">
        <v>3565</v>
      </c>
      <c r="B16580" s="178" t="s">
        <v>129</v>
      </c>
      <c r="C16580" s="178" t="s">
        <v>11375</v>
      </c>
      <c r="D16580" s="178" t="s">
        <v>11392</v>
      </c>
      <c r="E16580" s="179">
        <v>39064</v>
      </c>
      <c r="F16580" s="180">
        <v>1083</v>
      </c>
      <c r="G16580" s="180">
        <v>199.5</v>
      </c>
      <c r="H16580" s="180">
        <v>142.5</v>
      </c>
      <c r="I16580" s="180">
        <f t="shared" si="516"/>
        <v>1425</v>
      </c>
      <c r="J16580" s="177" t="str">
        <f t="shared" si="517"/>
        <v>Date &gt; 1920</v>
      </c>
    </row>
    <row r="16581" spans="1:10" x14ac:dyDescent="0.3">
      <c r="A16581" s="178" t="s">
        <v>3565</v>
      </c>
      <c r="B16581" s="178" t="s">
        <v>129</v>
      </c>
      <c r="C16581" s="178" t="s">
        <v>11375</v>
      </c>
      <c r="D16581" s="178" t="s">
        <v>11392</v>
      </c>
      <c r="E16581" s="179">
        <v>39092</v>
      </c>
      <c r="F16581" s="180">
        <v>1949</v>
      </c>
      <c r="G16581" s="180">
        <v>359.1</v>
      </c>
      <c r="H16581" s="180">
        <v>256.89999999999998</v>
      </c>
      <c r="I16581" s="180">
        <f t="shared" ref="I16581:I16644" si="518">SUM(F16581:H16581)</f>
        <v>2565</v>
      </c>
      <c r="J16581" s="177" t="str">
        <f t="shared" ref="J16581:J16644" si="519">IF(OR(YEAR(E16581)&gt; 1920, ISBLANK(E16581)), "Date &gt; 1920", "Sketchy date")</f>
        <v>Date &gt; 1920</v>
      </c>
    </row>
    <row r="16582" spans="1:10" x14ac:dyDescent="0.3">
      <c r="A16582" s="178" t="s">
        <v>3565</v>
      </c>
      <c r="B16582" s="178" t="s">
        <v>129</v>
      </c>
      <c r="C16582" s="178" t="s">
        <v>11375</v>
      </c>
      <c r="D16582" s="178" t="s">
        <v>11392</v>
      </c>
      <c r="E16582" s="179">
        <v>39125</v>
      </c>
      <c r="F16582" s="180">
        <v>1733</v>
      </c>
      <c r="G16582" s="180">
        <v>319.2</v>
      </c>
      <c r="H16582" s="180">
        <v>227.8</v>
      </c>
      <c r="I16582" s="180">
        <f t="shared" si="518"/>
        <v>2280</v>
      </c>
      <c r="J16582" s="177" t="str">
        <f t="shared" si="519"/>
        <v>Date &gt; 1920</v>
      </c>
    </row>
    <row r="16583" spans="1:10" x14ac:dyDescent="0.3">
      <c r="A16583" s="178" t="s">
        <v>3565</v>
      </c>
      <c r="B16583" s="178" t="s">
        <v>129</v>
      </c>
      <c r="C16583" s="178" t="s">
        <v>11375</v>
      </c>
      <c r="D16583" s="178" t="s">
        <v>11392</v>
      </c>
      <c r="E16583" s="179">
        <v>39140</v>
      </c>
      <c r="F16583" s="180">
        <v>767</v>
      </c>
      <c r="G16583" s="180">
        <v>141.41</v>
      </c>
      <c r="H16583" s="180">
        <v>101.66</v>
      </c>
      <c r="I16583" s="180">
        <f t="shared" si="518"/>
        <v>1010.0699999999999</v>
      </c>
      <c r="J16583" s="177" t="str">
        <f t="shared" si="519"/>
        <v>Date &gt; 1920</v>
      </c>
    </row>
    <row r="16584" spans="1:10" x14ac:dyDescent="0.3">
      <c r="A16584" s="178" t="s">
        <v>3565</v>
      </c>
      <c r="B16584" s="178" t="s">
        <v>129</v>
      </c>
      <c r="C16584" s="178" t="s">
        <v>11375</v>
      </c>
      <c r="D16584" s="178" t="s">
        <v>11392</v>
      </c>
      <c r="E16584" s="179">
        <v>39148</v>
      </c>
      <c r="F16584" s="180">
        <v>1949</v>
      </c>
      <c r="G16584" s="180">
        <v>359.1</v>
      </c>
      <c r="H16584" s="180">
        <v>256.89999999999998</v>
      </c>
      <c r="I16584" s="180">
        <f t="shared" si="518"/>
        <v>2565</v>
      </c>
      <c r="J16584" s="177" t="str">
        <f t="shared" si="519"/>
        <v>Date &gt; 1920</v>
      </c>
    </row>
    <row r="16585" spans="1:10" x14ac:dyDescent="0.3">
      <c r="A16585" s="178" t="s">
        <v>3565</v>
      </c>
      <c r="B16585" s="178" t="s">
        <v>129</v>
      </c>
      <c r="C16585" s="178" t="s">
        <v>11375</v>
      </c>
      <c r="D16585" s="178" t="s">
        <v>11392</v>
      </c>
      <c r="E16585" s="179">
        <v>39196</v>
      </c>
      <c r="F16585" s="180">
        <v>867</v>
      </c>
      <c r="G16585" s="180">
        <v>159.6</v>
      </c>
      <c r="H16585" s="180">
        <v>113.4</v>
      </c>
      <c r="I16585" s="180">
        <f t="shared" si="518"/>
        <v>1140</v>
      </c>
      <c r="J16585" s="177" t="str">
        <f t="shared" si="519"/>
        <v>Date &gt; 1920</v>
      </c>
    </row>
    <row r="16586" spans="1:10" x14ac:dyDescent="0.3">
      <c r="A16586" s="178" t="s">
        <v>3565</v>
      </c>
      <c r="B16586" s="178" t="s">
        <v>129</v>
      </c>
      <c r="C16586" s="178" t="s">
        <v>11375</v>
      </c>
      <c r="D16586" s="178" t="s">
        <v>11392</v>
      </c>
      <c r="E16586" s="179">
        <v>39240</v>
      </c>
      <c r="F16586" s="180">
        <v>1083</v>
      </c>
      <c r="G16586" s="180">
        <v>199.5</v>
      </c>
      <c r="H16586" s="180">
        <v>142.5</v>
      </c>
      <c r="I16586" s="180">
        <f t="shared" si="518"/>
        <v>1425</v>
      </c>
      <c r="J16586" s="177" t="str">
        <f t="shared" si="519"/>
        <v>Date &gt; 1920</v>
      </c>
    </row>
    <row r="16587" spans="1:10" x14ac:dyDescent="0.3">
      <c r="A16587" s="178" t="s">
        <v>3565</v>
      </c>
      <c r="B16587" s="178" t="s">
        <v>129</v>
      </c>
      <c r="C16587" s="178" t="s">
        <v>11375</v>
      </c>
      <c r="D16587" s="178" t="s">
        <v>11392</v>
      </c>
      <c r="E16587" s="179">
        <v>39290</v>
      </c>
      <c r="F16587" s="180">
        <v>1233</v>
      </c>
      <c r="G16587" s="180">
        <v>0</v>
      </c>
      <c r="H16587" s="180">
        <v>65.209999999999994</v>
      </c>
      <c r="I16587" s="180">
        <f t="shared" si="518"/>
        <v>1298.21</v>
      </c>
      <c r="J16587" s="177" t="str">
        <f t="shared" si="519"/>
        <v>Date &gt; 1920</v>
      </c>
    </row>
    <row r="16588" spans="1:10" x14ac:dyDescent="0.3">
      <c r="A16588" s="178" t="s">
        <v>3565</v>
      </c>
      <c r="B16588" s="178" t="s">
        <v>129</v>
      </c>
      <c r="C16588" s="178" t="s">
        <v>11375</v>
      </c>
      <c r="D16588" s="178" t="s">
        <v>11392</v>
      </c>
      <c r="E16588" s="179">
        <v>39290</v>
      </c>
      <c r="F16588" s="180">
        <v>60201</v>
      </c>
      <c r="G16588" s="180">
        <v>11089.74</v>
      </c>
      <c r="H16588" s="180">
        <v>7921.69</v>
      </c>
      <c r="I16588" s="180">
        <f t="shared" si="518"/>
        <v>79212.430000000008</v>
      </c>
      <c r="J16588" s="177" t="str">
        <f t="shared" si="519"/>
        <v>Date &gt; 1920</v>
      </c>
    </row>
    <row r="16589" spans="1:10" x14ac:dyDescent="0.3">
      <c r="A16589" s="178" t="s">
        <v>3565</v>
      </c>
      <c r="B16589" s="178" t="s">
        <v>129</v>
      </c>
      <c r="C16589" s="178" t="s">
        <v>11375</v>
      </c>
      <c r="D16589" s="178" t="s">
        <v>11392</v>
      </c>
      <c r="E16589" s="179">
        <v>39321</v>
      </c>
      <c r="F16589" s="180">
        <v>32874</v>
      </c>
      <c r="G16589" s="180">
        <v>6055.76</v>
      </c>
      <c r="H16589" s="180">
        <v>4325.62</v>
      </c>
      <c r="I16589" s="180">
        <f t="shared" si="518"/>
        <v>43255.380000000005</v>
      </c>
      <c r="J16589" s="177" t="str">
        <f t="shared" si="519"/>
        <v>Date &gt; 1920</v>
      </c>
    </row>
    <row r="16590" spans="1:10" x14ac:dyDescent="0.3">
      <c r="A16590" s="178" t="s">
        <v>3565</v>
      </c>
      <c r="B16590" s="178" t="s">
        <v>129</v>
      </c>
      <c r="C16590" s="178" t="s">
        <v>11375</v>
      </c>
      <c r="D16590" s="178" t="s">
        <v>11392</v>
      </c>
      <c r="E16590" s="179">
        <v>39363</v>
      </c>
      <c r="F16590" s="180">
        <v>1006</v>
      </c>
      <c r="G16590" s="180">
        <v>412.48</v>
      </c>
      <c r="H16590" s="180">
        <v>229.57</v>
      </c>
      <c r="I16590" s="180">
        <f t="shared" si="518"/>
        <v>1648.05</v>
      </c>
      <c r="J16590" s="177" t="str">
        <f t="shared" si="519"/>
        <v>Date &gt; 1920</v>
      </c>
    </row>
    <row r="16591" spans="1:10" x14ac:dyDescent="0.3">
      <c r="A16591" s="178" t="s">
        <v>3565</v>
      </c>
      <c r="B16591" s="178" t="s">
        <v>129</v>
      </c>
      <c r="C16591" s="178" t="s">
        <v>11375</v>
      </c>
      <c r="D16591" s="178" t="s">
        <v>11392</v>
      </c>
      <c r="E16591" s="179">
        <v>39380</v>
      </c>
      <c r="F16591" s="180">
        <v>1459</v>
      </c>
      <c r="G16591" s="180">
        <v>316.35000000000002</v>
      </c>
      <c r="H16591" s="180">
        <v>226.31</v>
      </c>
      <c r="I16591" s="180">
        <f t="shared" si="518"/>
        <v>2001.6599999999999</v>
      </c>
      <c r="J16591" s="177" t="str">
        <f t="shared" si="519"/>
        <v>Date &gt; 1920</v>
      </c>
    </row>
    <row r="16592" spans="1:10" x14ac:dyDescent="0.3">
      <c r="A16592" s="178" t="s">
        <v>3565</v>
      </c>
      <c r="B16592" s="178" t="s">
        <v>129</v>
      </c>
      <c r="C16592" s="178" t="s">
        <v>11375</v>
      </c>
      <c r="D16592" s="178" t="s">
        <v>11392</v>
      </c>
      <c r="E16592" s="179">
        <v>39479</v>
      </c>
      <c r="F16592" s="180">
        <v>5157</v>
      </c>
      <c r="G16592" s="180">
        <v>902.39</v>
      </c>
      <c r="H16592" s="180">
        <v>644.27</v>
      </c>
      <c r="I16592" s="180">
        <f t="shared" si="518"/>
        <v>6703.66</v>
      </c>
      <c r="J16592" s="177" t="str">
        <f t="shared" si="519"/>
        <v>Date &gt; 1920</v>
      </c>
    </row>
    <row r="16593" spans="1:10" x14ac:dyDescent="0.3">
      <c r="A16593" s="178" t="s">
        <v>3565</v>
      </c>
      <c r="B16593" s="178" t="s">
        <v>129</v>
      </c>
      <c r="C16593" s="178" t="s">
        <v>11375</v>
      </c>
      <c r="D16593" s="178" t="s">
        <v>11393</v>
      </c>
      <c r="E16593" s="179">
        <v>39674</v>
      </c>
      <c r="F16593" s="180">
        <v>64941</v>
      </c>
      <c r="G16593" s="180">
        <v>0</v>
      </c>
      <c r="H16593" s="180">
        <v>9232.5</v>
      </c>
      <c r="I16593" s="180">
        <f t="shared" si="518"/>
        <v>74173.5</v>
      </c>
      <c r="J16593" s="177" t="str">
        <f t="shared" si="519"/>
        <v>Date &gt; 1920</v>
      </c>
    </row>
    <row r="16594" spans="1:10" x14ac:dyDescent="0.3">
      <c r="A16594" s="178" t="s">
        <v>3565</v>
      </c>
      <c r="B16594" s="178" t="s">
        <v>129</v>
      </c>
      <c r="C16594" s="178" t="s">
        <v>11375</v>
      </c>
      <c r="D16594" s="178" t="s">
        <v>11393</v>
      </c>
      <c r="E16594" s="179">
        <v>39700</v>
      </c>
      <c r="F16594" s="180">
        <v>149015</v>
      </c>
      <c r="G16594" s="180">
        <v>0</v>
      </c>
      <c r="H16594" s="180">
        <v>3731.5</v>
      </c>
      <c r="I16594" s="180">
        <f t="shared" si="518"/>
        <v>152746.5</v>
      </c>
      <c r="J16594" s="177" t="str">
        <f t="shared" si="519"/>
        <v>Date &gt; 1920</v>
      </c>
    </row>
    <row r="16595" spans="1:10" x14ac:dyDescent="0.3">
      <c r="A16595" s="178" t="s">
        <v>3565</v>
      </c>
      <c r="B16595" s="178" t="s">
        <v>129</v>
      </c>
      <c r="C16595" s="178" t="s">
        <v>11375</v>
      </c>
      <c r="D16595" s="178" t="s">
        <v>11393</v>
      </c>
      <c r="E16595" s="179">
        <v>39714</v>
      </c>
      <c r="F16595" s="180">
        <v>0</v>
      </c>
      <c r="G16595" s="180">
        <v>22211.17</v>
      </c>
      <c r="H16595" s="180">
        <v>0</v>
      </c>
      <c r="I16595" s="180">
        <f t="shared" si="518"/>
        <v>22211.17</v>
      </c>
      <c r="J16595" s="177" t="str">
        <f t="shared" si="519"/>
        <v>Date &gt; 1920</v>
      </c>
    </row>
    <row r="16596" spans="1:10" x14ac:dyDescent="0.3">
      <c r="A16596" s="178" t="s">
        <v>3565</v>
      </c>
      <c r="B16596" s="178" t="s">
        <v>129</v>
      </c>
      <c r="C16596" s="178" t="s">
        <v>11375</v>
      </c>
      <c r="D16596" s="178" t="s">
        <v>11393</v>
      </c>
      <c r="E16596" s="179">
        <v>39801</v>
      </c>
      <c r="F16596" s="180">
        <v>10000</v>
      </c>
      <c r="G16596" s="180">
        <v>0</v>
      </c>
      <c r="H16596" s="180">
        <v>657</v>
      </c>
      <c r="I16596" s="180">
        <f t="shared" si="518"/>
        <v>10657</v>
      </c>
      <c r="J16596" s="177" t="str">
        <f t="shared" si="519"/>
        <v>Date &gt; 1920</v>
      </c>
    </row>
    <row r="16597" spans="1:10" x14ac:dyDescent="0.3">
      <c r="A16597" s="178" t="s">
        <v>3565</v>
      </c>
      <c r="B16597" s="178" t="s">
        <v>129</v>
      </c>
      <c r="C16597" s="178" t="s">
        <v>11375</v>
      </c>
      <c r="D16597" s="178" t="s">
        <v>11393</v>
      </c>
      <c r="E16597" s="179">
        <v>39801</v>
      </c>
      <c r="F16597" s="180">
        <v>12479</v>
      </c>
      <c r="G16597" s="180">
        <v>0</v>
      </c>
      <c r="H16597" s="180">
        <v>0</v>
      </c>
      <c r="I16597" s="180">
        <f t="shared" si="518"/>
        <v>12479</v>
      </c>
      <c r="J16597" s="177" t="str">
        <f t="shared" si="519"/>
        <v>Date &gt; 1920</v>
      </c>
    </row>
    <row r="16598" spans="1:10" x14ac:dyDescent="0.3">
      <c r="A16598" s="178" t="s">
        <v>3565</v>
      </c>
      <c r="B16598" s="178" t="s">
        <v>129</v>
      </c>
      <c r="C16598" s="178" t="s">
        <v>11375</v>
      </c>
      <c r="D16598" s="178" t="s">
        <v>11393</v>
      </c>
      <c r="E16598" s="179">
        <v>39829</v>
      </c>
      <c r="F16598" s="180">
        <v>6472</v>
      </c>
      <c r="G16598" s="180">
        <v>0</v>
      </c>
      <c r="H16598" s="180">
        <v>332.95</v>
      </c>
      <c r="I16598" s="180">
        <f t="shared" si="518"/>
        <v>6804.95</v>
      </c>
      <c r="J16598" s="177" t="str">
        <f t="shared" si="519"/>
        <v>Date &gt; 1920</v>
      </c>
    </row>
    <row r="16599" spans="1:10" x14ac:dyDescent="0.3">
      <c r="A16599" s="178" t="s">
        <v>3565</v>
      </c>
      <c r="B16599" s="178" t="s">
        <v>129</v>
      </c>
      <c r="C16599" s="178" t="s">
        <v>11375</v>
      </c>
      <c r="D16599" s="178" t="s">
        <v>11394</v>
      </c>
      <c r="E16599" s="179">
        <v>39946</v>
      </c>
      <c r="F16599" s="180">
        <v>12701</v>
      </c>
      <c r="G16599" s="180">
        <v>0</v>
      </c>
      <c r="H16599" s="180">
        <v>669</v>
      </c>
      <c r="I16599" s="180">
        <f t="shared" si="518"/>
        <v>13370</v>
      </c>
      <c r="J16599" s="177" t="str">
        <f t="shared" si="519"/>
        <v>Date &gt; 1920</v>
      </c>
    </row>
    <row r="16600" spans="1:10" x14ac:dyDescent="0.3">
      <c r="A16600" s="178" t="s">
        <v>3565</v>
      </c>
      <c r="B16600" s="178" t="s">
        <v>129</v>
      </c>
      <c r="C16600" s="178" t="s">
        <v>11375</v>
      </c>
      <c r="D16600" s="178" t="s">
        <v>11394</v>
      </c>
      <c r="E16600" s="179">
        <v>39989</v>
      </c>
      <c r="F16600" s="180">
        <v>733</v>
      </c>
      <c r="G16600" s="180">
        <v>0</v>
      </c>
      <c r="H16600" s="180">
        <v>95</v>
      </c>
      <c r="I16600" s="180">
        <f t="shared" si="518"/>
        <v>828</v>
      </c>
      <c r="J16600" s="177" t="str">
        <f t="shared" si="519"/>
        <v>Date &gt; 1920</v>
      </c>
    </row>
    <row r="16601" spans="1:10" x14ac:dyDescent="0.3">
      <c r="A16601" s="178" t="s">
        <v>3565</v>
      </c>
      <c r="B16601" s="178" t="s">
        <v>129</v>
      </c>
      <c r="C16601" s="178" t="s">
        <v>11375</v>
      </c>
      <c r="D16601" s="178" t="s">
        <v>11394</v>
      </c>
      <c r="E16601" s="179">
        <v>40079</v>
      </c>
      <c r="F16601" s="180">
        <v>9999</v>
      </c>
      <c r="G16601" s="180">
        <v>0</v>
      </c>
      <c r="H16601" s="180">
        <v>469</v>
      </c>
      <c r="I16601" s="180">
        <f t="shared" si="518"/>
        <v>10468</v>
      </c>
      <c r="J16601" s="177" t="str">
        <f t="shared" si="519"/>
        <v>Date &gt; 1920</v>
      </c>
    </row>
    <row r="16602" spans="1:10" x14ac:dyDescent="0.3">
      <c r="A16602" s="178" t="s">
        <v>3565</v>
      </c>
      <c r="B16602" s="178" t="s">
        <v>129</v>
      </c>
      <c r="C16602" s="178" t="s">
        <v>11375</v>
      </c>
      <c r="D16602" s="178" t="s">
        <v>11395</v>
      </c>
      <c r="E16602" s="179">
        <v>40014</v>
      </c>
      <c r="F16602" s="180">
        <v>763</v>
      </c>
      <c r="G16602" s="180">
        <v>0</v>
      </c>
      <c r="H16602" s="180">
        <v>40.24</v>
      </c>
      <c r="I16602" s="180">
        <f t="shared" si="518"/>
        <v>803.24</v>
      </c>
      <c r="J16602" s="177" t="str">
        <f t="shared" si="519"/>
        <v>Date &gt; 1920</v>
      </c>
    </row>
    <row r="16603" spans="1:10" x14ac:dyDescent="0.3">
      <c r="A16603" s="178" t="s">
        <v>3565</v>
      </c>
      <c r="B16603" s="178" t="s">
        <v>129</v>
      </c>
      <c r="C16603" s="178" t="s">
        <v>11375</v>
      </c>
      <c r="D16603" s="178" t="s">
        <v>11395</v>
      </c>
      <c r="E16603" s="179">
        <v>40014</v>
      </c>
      <c r="F16603" s="180">
        <v>31453</v>
      </c>
      <c r="G16603" s="180">
        <v>0</v>
      </c>
      <c r="H16603" s="180">
        <v>1656.27</v>
      </c>
      <c r="I16603" s="180">
        <f t="shared" si="518"/>
        <v>33109.269999999997</v>
      </c>
      <c r="J16603" s="177" t="str">
        <f t="shared" si="519"/>
        <v>Date &gt; 1920</v>
      </c>
    </row>
    <row r="16604" spans="1:10" x14ac:dyDescent="0.3">
      <c r="A16604" s="178" t="s">
        <v>3565</v>
      </c>
      <c r="B16604" s="178" t="s">
        <v>129</v>
      </c>
      <c r="C16604" s="178" t="s">
        <v>11375</v>
      </c>
      <c r="D16604" s="178" t="s">
        <v>11395</v>
      </c>
      <c r="E16604" s="179">
        <v>40036</v>
      </c>
      <c r="F16604" s="180">
        <v>50171</v>
      </c>
      <c r="G16604" s="180">
        <v>0</v>
      </c>
      <c r="H16604" s="180">
        <v>2684.58</v>
      </c>
      <c r="I16604" s="180">
        <f t="shared" si="518"/>
        <v>52855.58</v>
      </c>
      <c r="J16604" s="177" t="str">
        <f t="shared" si="519"/>
        <v>Date &gt; 1920</v>
      </c>
    </row>
    <row r="16605" spans="1:10" x14ac:dyDescent="0.3">
      <c r="A16605" s="178" t="s">
        <v>3565</v>
      </c>
      <c r="B16605" s="178" t="s">
        <v>129</v>
      </c>
      <c r="C16605" s="178" t="s">
        <v>11375</v>
      </c>
      <c r="D16605" s="178" t="s">
        <v>11395</v>
      </c>
      <c r="E16605" s="179">
        <v>40079</v>
      </c>
      <c r="F16605" s="180">
        <v>8864</v>
      </c>
      <c r="G16605" s="180">
        <v>0</v>
      </c>
      <c r="H16605" s="180">
        <v>422.61</v>
      </c>
      <c r="I16605" s="180">
        <f t="shared" si="518"/>
        <v>9286.61</v>
      </c>
      <c r="J16605" s="177" t="str">
        <f t="shared" si="519"/>
        <v>Date &gt; 1920</v>
      </c>
    </row>
    <row r="16606" spans="1:10" x14ac:dyDescent="0.3">
      <c r="A16606" s="178" t="s">
        <v>3565</v>
      </c>
      <c r="B16606" s="178" t="s">
        <v>129</v>
      </c>
      <c r="C16606" s="178" t="s">
        <v>11375</v>
      </c>
      <c r="D16606" s="178" t="s">
        <v>11396</v>
      </c>
      <c r="E16606" s="179">
        <v>40351</v>
      </c>
      <c r="F16606" s="180">
        <v>4180</v>
      </c>
      <c r="G16606" s="180">
        <v>0</v>
      </c>
      <c r="H16606" s="180">
        <v>220</v>
      </c>
      <c r="I16606" s="180">
        <f t="shared" si="518"/>
        <v>4400</v>
      </c>
      <c r="J16606" s="177" t="str">
        <f t="shared" si="519"/>
        <v>Date &gt; 1920</v>
      </c>
    </row>
    <row r="16607" spans="1:10" x14ac:dyDescent="0.3">
      <c r="A16607" s="178" t="s">
        <v>3565</v>
      </c>
      <c r="B16607" s="178" t="s">
        <v>129</v>
      </c>
      <c r="C16607" s="178" t="s">
        <v>11375</v>
      </c>
      <c r="D16607" s="178" t="s">
        <v>11396</v>
      </c>
      <c r="E16607" s="179">
        <v>40395</v>
      </c>
      <c r="F16607" s="180">
        <v>3135</v>
      </c>
      <c r="G16607" s="180">
        <v>0</v>
      </c>
      <c r="H16607" s="180">
        <v>165</v>
      </c>
      <c r="I16607" s="180">
        <f t="shared" si="518"/>
        <v>3300</v>
      </c>
      <c r="J16607" s="177" t="str">
        <f t="shared" si="519"/>
        <v>Date &gt; 1920</v>
      </c>
    </row>
    <row r="16608" spans="1:10" x14ac:dyDescent="0.3">
      <c r="A16608" s="178" t="s">
        <v>3565</v>
      </c>
      <c r="B16608" s="178" t="s">
        <v>129</v>
      </c>
      <c r="C16608" s="178" t="s">
        <v>11375</v>
      </c>
      <c r="D16608" s="178" t="s">
        <v>11396</v>
      </c>
      <c r="E16608" s="179">
        <v>40428</v>
      </c>
      <c r="F16608" s="180">
        <v>3585</v>
      </c>
      <c r="G16608" s="180">
        <v>0</v>
      </c>
      <c r="H16608" s="180">
        <v>275</v>
      </c>
      <c r="I16608" s="180">
        <f t="shared" si="518"/>
        <v>3860</v>
      </c>
      <c r="J16608" s="177" t="str">
        <f t="shared" si="519"/>
        <v>Date &gt; 1920</v>
      </c>
    </row>
    <row r="16609" spans="1:10" x14ac:dyDescent="0.3">
      <c r="A16609" s="178" t="s">
        <v>3565</v>
      </c>
      <c r="B16609" s="178" t="s">
        <v>129</v>
      </c>
      <c r="C16609" s="178" t="s">
        <v>11375</v>
      </c>
      <c r="D16609" s="178" t="s">
        <v>11396</v>
      </c>
      <c r="E16609" s="179">
        <v>40526</v>
      </c>
      <c r="F16609" s="180">
        <v>10000</v>
      </c>
      <c r="G16609" s="180">
        <v>0</v>
      </c>
      <c r="H16609" s="180">
        <v>440</v>
      </c>
      <c r="I16609" s="180">
        <f t="shared" si="518"/>
        <v>10440</v>
      </c>
      <c r="J16609" s="177" t="str">
        <f t="shared" si="519"/>
        <v>Date &gt; 1920</v>
      </c>
    </row>
    <row r="16610" spans="1:10" x14ac:dyDescent="0.3">
      <c r="A16610" s="178" t="s">
        <v>3565</v>
      </c>
      <c r="B16610" s="178" t="s">
        <v>129</v>
      </c>
      <c r="C16610" s="178" t="s">
        <v>11375</v>
      </c>
      <c r="D16610" s="178" t="s">
        <v>11397</v>
      </c>
      <c r="E16610" s="179">
        <v>40487</v>
      </c>
      <c r="F16610" s="180">
        <v>51824</v>
      </c>
      <c r="G16610" s="180">
        <v>0</v>
      </c>
      <c r="H16610" s="180">
        <v>2729.17</v>
      </c>
      <c r="I16610" s="180">
        <f t="shared" si="518"/>
        <v>54553.17</v>
      </c>
      <c r="J16610" s="177" t="str">
        <f t="shared" si="519"/>
        <v>Date &gt; 1920</v>
      </c>
    </row>
    <row r="16611" spans="1:10" x14ac:dyDescent="0.3">
      <c r="A16611" s="178" t="s">
        <v>3565</v>
      </c>
      <c r="B16611" s="178" t="s">
        <v>129</v>
      </c>
      <c r="C16611" s="178" t="s">
        <v>11375</v>
      </c>
      <c r="D16611" s="178" t="s">
        <v>11397</v>
      </c>
      <c r="E16611" s="179">
        <v>40616</v>
      </c>
      <c r="F16611" s="180">
        <v>45138</v>
      </c>
      <c r="G16611" s="180">
        <v>0</v>
      </c>
      <c r="H16611" s="180">
        <v>2601.5100000000002</v>
      </c>
      <c r="I16611" s="180">
        <f t="shared" si="518"/>
        <v>47739.51</v>
      </c>
      <c r="J16611" s="177" t="str">
        <f t="shared" si="519"/>
        <v>Date &gt; 1920</v>
      </c>
    </row>
    <row r="16612" spans="1:10" x14ac:dyDescent="0.3">
      <c r="A16612" s="178" t="s">
        <v>3565</v>
      </c>
      <c r="B16612" s="178" t="s">
        <v>129</v>
      </c>
      <c r="C16612" s="178" t="s">
        <v>11375</v>
      </c>
      <c r="D16612" s="178" t="s">
        <v>11397</v>
      </c>
      <c r="E16612" s="179">
        <v>40864</v>
      </c>
      <c r="F16612" s="180">
        <v>5000</v>
      </c>
      <c r="G16612" s="180">
        <v>0</v>
      </c>
      <c r="H16612" s="180">
        <v>299.32</v>
      </c>
      <c r="I16612" s="180">
        <f t="shared" si="518"/>
        <v>5299.32</v>
      </c>
      <c r="J16612" s="177" t="str">
        <f t="shared" si="519"/>
        <v>Date &gt; 1920</v>
      </c>
    </row>
    <row r="16613" spans="1:10" x14ac:dyDescent="0.3">
      <c r="A16613" s="178" t="s">
        <v>3565</v>
      </c>
      <c r="B16613" s="178" t="s">
        <v>129</v>
      </c>
      <c r="C16613" s="178" t="s">
        <v>11375</v>
      </c>
      <c r="D16613" s="178" t="s">
        <v>11397</v>
      </c>
      <c r="E16613" s="179">
        <v>40877</v>
      </c>
      <c r="F16613" s="180">
        <v>5000</v>
      </c>
      <c r="G16613" s="180">
        <v>0</v>
      </c>
      <c r="H16613" s="180">
        <v>0</v>
      </c>
      <c r="I16613" s="180">
        <f t="shared" si="518"/>
        <v>5000</v>
      </c>
      <c r="J16613" s="177" t="str">
        <f t="shared" si="519"/>
        <v>Date &gt; 1920</v>
      </c>
    </row>
    <row r="16614" spans="1:10" x14ac:dyDescent="0.3">
      <c r="A16614" s="178" t="s">
        <v>3565</v>
      </c>
      <c r="B16614" s="178" t="s">
        <v>129</v>
      </c>
      <c r="C16614" s="178" t="s">
        <v>11375</v>
      </c>
      <c r="D16614" s="178" t="s">
        <v>11397</v>
      </c>
      <c r="E16614" s="179">
        <v>40974</v>
      </c>
      <c r="F16614" s="180">
        <v>630</v>
      </c>
      <c r="G16614" s="180">
        <v>0</v>
      </c>
      <c r="H16614" s="180">
        <v>33.42</v>
      </c>
      <c r="I16614" s="180">
        <f t="shared" si="518"/>
        <v>663.42</v>
      </c>
      <c r="J16614" s="177" t="str">
        <f t="shared" si="519"/>
        <v>Date &gt; 1920</v>
      </c>
    </row>
    <row r="16615" spans="1:10" x14ac:dyDescent="0.3">
      <c r="A16615" s="178" t="s">
        <v>3565</v>
      </c>
      <c r="B16615" s="178" t="s">
        <v>129</v>
      </c>
      <c r="C16615" s="178" t="s">
        <v>11375</v>
      </c>
      <c r="D16615" s="178" t="s">
        <v>11398</v>
      </c>
      <c r="E16615" s="179">
        <v>41213</v>
      </c>
      <c r="F16615" s="180">
        <v>1350</v>
      </c>
      <c r="G16615" s="180">
        <v>0</v>
      </c>
      <c r="H16615" s="180">
        <v>150</v>
      </c>
      <c r="I16615" s="180">
        <f t="shared" si="518"/>
        <v>1500</v>
      </c>
      <c r="J16615" s="177" t="str">
        <f t="shared" si="519"/>
        <v>Date &gt; 1920</v>
      </c>
    </row>
    <row r="16616" spans="1:10" x14ac:dyDescent="0.3">
      <c r="A16616" s="178" t="s">
        <v>3565</v>
      </c>
      <c r="B16616" s="178" t="s">
        <v>129</v>
      </c>
      <c r="C16616" s="178" t="s">
        <v>11375</v>
      </c>
      <c r="D16616" s="178" t="s">
        <v>11398</v>
      </c>
      <c r="E16616" s="179">
        <v>41220</v>
      </c>
      <c r="F16616" s="180">
        <v>24190</v>
      </c>
      <c r="G16616" s="180">
        <v>0</v>
      </c>
      <c r="H16616" s="180">
        <v>2688.4</v>
      </c>
      <c r="I16616" s="180">
        <f t="shared" si="518"/>
        <v>26878.400000000001</v>
      </c>
      <c r="J16616" s="177" t="str">
        <f t="shared" si="519"/>
        <v>Date &gt; 1920</v>
      </c>
    </row>
    <row r="16617" spans="1:10" x14ac:dyDescent="0.3">
      <c r="A16617" s="178" t="s">
        <v>3565</v>
      </c>
      <c r="B16617" s="178" t="s">
        <v>129</v>
      </c>
      <c r="C16617" s="178" t="s">
        <v>11375</v>
      </c>
      <c r="D16617" s="178" t="s">
        <v>11398</v>
      </c>
      <c r="E16617" s="179">
        <v>41269</v>
      </c>
      <c r="F16617" s="180">
        <v>19558</v>
      </c>
      <c r="G16617" s="180">
        <v>0</v>
      </c>
      <c r="H16617" s="180">
        <v>3073</v>
      </c>
      <c r="I16617" s="180">
        <f t="shared" si="518"/>
        <v>22631</v>
      </c>
      <c r="J16617" s="177" t="str">
        <f t="shared" si="519"/>
        <v>Date &gt; 1920</v>
      </c>
    </row>
    <row r="16618" spans="1:10" x14ac:dyDescent="0.3">
      <c r="A16618" s="178" t="s">
        <v>3565</v>
      </c>
      <c r="B16618" s="178" t="s">
        <v>129</v>
      </c>
      <c r="C16618" s="178" t="s">
        <v>11375</v>
      </c>
      <c r="D16618" s="178" t="s">
        <v>11398</v>
      </c>
      <c r="E16618" s="179">
        <v>41344</v>
      </c>
      <c r="F16618" s="180">
        <v>8990</v>
      </c>
      <c r="G16618" s="180">
        <v>0</v>
      </c>
      <c r="H16618" s="180">
        <v>100</v>
      </c>
      <c r="I16618" s="180">
        <f t="shared" si="518"/>
        <v>9090</v>
      </c>
      <c r="J16618" s="177" t="str">
        <f t="shared" si="519"/>
        <v>Date &gt; 1920</v>
      </c>
    </row>
    <row r="16619" spans="1:10" x14ac:dyDescent="0.3">
      <c r="A16619" s="178" t="s">
        <v>3565</v>
      </c>
      <c r="B16619" s="178" t="s">
        <v>129</v>
      </c>
      <c r="C16619" s="178" t="s">
        <v>11375</v>
      </c>
      <c r="D16619" s="178" t="s">
        <v>11399</v>
      </c>
      <c r="E16619" s="179">
        <v>41864</v>
      </c>
      <c r="F16619" s="180">
        <v>0</v>
      </c>
      <c r="G16619" s="180">
        <v>10046.25</v>
      </c>
      <c r="H16619" s="180">
        <v>2511.56</v>
      </c>
      <c r="I16619" s="180">
        <f t="shared" si="518"/>
        <v>12557.81</v>
      </c>
      <c r="J16619" s="177" t="str">
        <f t="shared" si="519"/>
        <v>Date &gt; 1920</v>
      </c>
    </row>
    <row r="16620" spans="1:10" x14ac:dyDescent="0.3">
      <c r="A16620" s="178" t="s">
        <v>3565</v>
      </c>
      <c r="B16620" s="178" t="s">
        <v>129</v>
      </c>
      <c r="C16620" s="178" t="s">
        <v>11375</v>
      </c>
      <c r="D16620" s="178" t="s">
        <v>11400</v>
      </c>
      <c r="E16620" s="179">
        <v>42712</v>
      </c>
      <c r="F16620" s="180">
        <v>88556</v>
      </c>
      <c r="G16620" s="180">
        <v>9504</v>
      </c>
      <c r="H16620" s="180">
        <v>6475</v>
      </c>
      <c r="I16620" s="180">
        <f t="shared" si="518"/>
        <v>104535</v>
      </c>
      <c r="J16620" s="177" t="str">
        <f t="shared" si="519"/>
        <v>Date &gt; 1920</v>
      </c>
    </row>
    <row r="16621" spans="1:10" x14ac:dyDescent="0.3">
      <c r="A16621" s="178" t="s">
        <v>3565</v>
      </c>
      <c r="B16621" s="178" t="s">
        <v>129</v>
      </c>
      <c r="C16621" s="178" t="s">
        <v>11375</v>
      </c>
      <c r="D16621" s="178" t="s">
        <v>11400</v>
      </c>
      <c r="E16621" s="179">
        <v>42789</v>
      </c>
      <c r="F16621" s="180">
        <v>7369</v>
      </c>
      <c r="G16621" s="180">
        <v>0</v>
      </c>
      <c r="H16621" s="180">
        <v>0</v>
      </c>
      <c r="I16621" s="180">
        <f t="shared" si="518"/>
        <v>7369</v>
      </c>
      <c r="J16621" s="177" t="str">
        <f t="shared" si="519"/>
        <v>Date &gt; 1920</v>
      </c>
    </row>
    <row r="16622" spans="1:10" x14ac:dyDescent="0.3">
      <c r="A16622" s="178" t="s">
        <v>3565</v>
      </c>
      <c r="B16622" s="178" t="s">
        <v>129</v>
      </c>
      <c r="C16622" s="178" t="s">
        <v>11375</v>
      </c>
      <c r="D16622" s="178" t="s">
        <v>11400</v>
      </c>
      <c r="E16622" s="179">
        <v>42877</v>
      </c>
      <c r="F16622" s="180">
        <v>0</v>
      </c>
      <c r="G16622" s="180">
        <v>1911.19</v>
      </c>
      <c r="H16622" s="180">
        <v>0</v>
      </c>
      <c r="I16622" s="180">
        <f t="shared" si="518"/>
        <v>1911.19</v>
      </c>
      <c r="J16622" s="177" t="str">
        <f t="shared" si="519"/>
        <v>Date &gt; 1920</v>
      </c>
    </row>
    <row r="16623" spans="1:10" x14ac:dyDescent="0.3">
      <c r="A16623" s="178" t="s">
        <v>3565</v>
      </c>
      <c r="B16623" s="178" t="s">
        <v>129</v>
      </c>
      <c r="C16623" s="178" t="s">
        <v>11375</v>
      </c>
      <c r="D16623" s="178" t="s">
        <v>11401</v>
      </c>
      <c r="E16623" s="179">
        <v>43059</v>
      </c>
      <c r="F16623" s="180">
        <v>148339</v>
      </c>
      <c r="G16623" s="180">
        <v>8000</v>
      </c>
      <c r="H16623" s="180">
        <v>8907.2000000000007</v>
      </c>
      <c r="I16623" s="180">
        <f t="shared" si="518"/>
        <v>165246.20000000001</v>
      </c>
      <c r="J16623" s="177" t="str">
        <f t="shared" si="519"/>
        <v>Date &gt; 1920</v>
      </c>
    </row>
    <row r="16624" spans="1:10" x14ac:dyDescent="0.3">
      <c r="A16624" s="178" t="s">
        <v>3565</v>
      </c>
      <c r="B16624" s="178" t="s">
        <v>129</v>
      </c>
      <c r="C16624" s="178" t="s">
        <v>11375</v>
      </c>
      <c r="D16624" s="178" t="s">
        <v>11401</v>
      </c>
      <c r="E16624" s="179">
        <v>43116</v>
      </c>
      <c r="F16624" s="180">
        <v>16483</v>
      </c>
      <c r="G16624" s="180">
        <v>0</v>
      </c>
      <c r="H16624" s="180">
        <v>1406.8</v>
      </c>
      <c r="I16624" s="180">
        <f t="shared" si="518"/>
        <v>17889.8</v>
      </c>
      <c r="J16624" s="177" t="str">
        <f t="shared" si="519"/>
        <v>Date &gt; 1920</v>
      </c>
    </row>
    <row r="16625" spans="1:10" x14ac:dyDescent="0.3">
      <c r="A16625" s="178" t="s">
        <v>3565</v>
      </c>
      <c r="B16625" s="178" t="s">
        <v>129</v>
      </c>
      <c r="C16625" s="178" t="s">
        <v>11375</v>
      </c>
      <c r="D16625" s="178" t="s">
        <v>11402</v>
      </c>
      <c r="E16625" s="179">
        <v>43437</v>
      </c>
      <c r="F16625" s="180">
        <v>0</v>
      </c>
      <c r="G16625" s="180">
        <v>6968.34</v>
      </c>
      <c r="H16625" s="180">
        <v>2986.43</v>
      </c>
      <c r="I16625" s="180">
        <f t="shared" si="518"/>
        <v>9954.77</v>
      </c>
      <c r="J16625" s="177" t="str">
        <f t="shared" si="519"/>
        <v>Date &gt; 1920</v>
      </c>
    </row>
    <row r="16626" spans="1:10" x14ac:dyDescent="0.3">
      <c r="A16626" s="178" t="s">
        <v>3565</v>
      </c>
      <c r="B16626" s="178" t="s">
        <v>129</v>
      </c>
      <c r="C16626" s="178" t="s">
        <v>11375</v>
      </c>
      <c r="D16626" s="178" t="s">
        <v>7918</v>
      </c>
      <c r="E16626" s="179">
        <v>43752</v>
      </c>
      <c r="F16626" s="180">
        <v>0</v>
      </c>
      <c r="G16626" s="180">
        <v>4707.67</v>
      </c>
      <c r="H16626" s="180">
        <v>1569.22</v>
      </c>
      <c r="I16626" s="180">
        <f t="shared" si="518"/>
        <v>6276.89</v>
      </c>
      <c r="J16626" s="177" t="str">
        <f t="shared" si="519"/>
        <v>Date &gt; 1920</v>
      </c>
    </row>
    <row r="16627" spans="1:10" x14ac:dyDescent="0.3">
      <c r="A16627" s="178" t="s">
        <v>3565</v>
      </c>
      <c r="B16627" s="178" t="s">
        <v>129</v>
      </c>
      <c r="C16627" s="178" t="s">
        <v>11375</v>
      </c>
      <c r="D16627" s="178" t="s">
        <v>7918</v>
      </c>
      <c r="E16627" s="179">
        <v>43915</v>
      </c>
      <c r="F16627" s="180">
        <v>0</v>
      </c>
      <c r="G16627" s="180">
        <v>2923.95</v>
      </c>
      <c r="H16627" s="180">
        <v>974.65</v>
      </c>
      <c r="I16627" s="180">
        <f t="shared" si="518"/>
        <v>3898.6</v>
      </c>
      <c r="J16627" s="177" t="str">
        <f t="shared" si="519"/>
        <v>Date &gt; 1920</v>
      </c>
    </row>
    <row r="16628" spans="1:10" x14ac:dyDescent="0.3">
      <c r="A16628" s="178" t="s">
        <v>3565</v>
      </c>
      <c r="B16628" s="178" t="s">
        <v>129</v>
      </c>
      <c r="C16628" s="178" t="s">
        <v>11375</v>
      </c>
      <c r="D16628" s="178" t="s">
        <v>6357</v>
      </c>
      <c r="E16628" s="179">
        <v>44144</v>
      </c>
      <c r="F16628" s="180">
        <v>52140</v>
      </c>
      <c r="G16628" s="180">
        <v>0</v>
      </c>
      <c r="H16628" s="180">
        <v>0</v>
      </c>
      <c r="I16628" s="180">
        <f t="shared" si="518"/>
        <v>52140</v>
      </c>
      <c r="J16628" s="177" t="str">
        <f t="shared" si="519"/>
        <v>Date &gt; 1920</v>
      </c>
    </row>
    <row r="16629" spans="1:10" x14ac:dyDescent="0.3">
      <c r="A16629" s="178" t="s">
        <v>3565</v>
      </c>
      <c r="B16629" s="178" t="s">
        <v>129</v>
      </c>
      <c r="C16629" s="178" t="s">
        <v>11375</v>
      </c>
      <c r="D16629" s="178" t="s">
        <v>6357</v>
      </c>
      <c r="E16629" s="179">
        <v>44183</v>
      </c>
      <c r="F16629" s="180">
        <v>9195</v>
      </c>
      <c r="G16629" s="180">
        <v>0</v>
      </c>
      <c r="H16629" s="180">
        <v>0</v>
      </c>
      <c r="I16629" s="180">
        <f t="shared" si="518"/>
        <v>9195</v>
      </c>
      <c r="J16629" s="177" t="str">
        <f t="shared" si="519"/>
        <v>Date &gt; 1920</v>
      </c>
    </row>
    <row r="16630" spans="1:10" x14ac:dyDescent="0.3">
      <c r="A16630" s="178" t="s">
        <v>3565</v>
      </c>
      <c r="B16630" s="178" t="s">
        <v>129</v>
      </c>
      <c r="C16630" s="178" t="s">
        <v>11375</v>
      </c>
      <c r="D16630" s="178" t="s">
        <v>11403</v>
      </c>
      <c r="E16630" s="179">
        <v>44134</v>
      </c>
      <c r="F16630" s="180">
        <v>5035</v>
      </c>
      <c r="G16630" s="180">
        <v>0</v>
      </c>
      <c r="H16630" s="180">
        <v>0</v>
      </c>
      <c r="I16630" s="180">
        <f t="shared" si="518"/>
        <v>5035</v>
      </c>
      <c r="J16630" s="177" t="str">
        <f t="shared" si="519"/>
        <v>Date &gt; 1920</v>
      </c>
    </row>
    <row r="16631" spans="1:10" x14ac:dyDescent="0.3">
      <c r="A16631" s="178" t="s">
        <v>3565</v>
      </c>
      <c r="B16631" s="178" t="s">
        <v>117</v>
      </c>
      <c r="C16631" s="178" t="s">
        <v>1370</v>
      </c>
      <c r="D16631" s="178" t="s">
        <v>11404</v>
      </c>
      <c r="E16631" s="179">
        <v>19168</v>
      </c>
      <c r="F16631" s="180">
        <v>0</v>
      </c>
      <c r="G16631" s="180">
        <v>845.8</v>
      </c>
      <c r="H16631" s="180">
        <v>0</v>
      </c>
      <c r="I16631" s="180">
        <f t="shared" si="518"/>
        <v>845.8</v>
      </c>
      <c r="J16631" s="177" t="str">
        <f t="shared" si="519"/>
        <v>Date &gt; 1920</v>
      </c>
    </row>
    <row r="16632" spans="1:10" x14ac:dyDescent="0.3">
      <c r="A16632" s="178" t="s">
        <v>3565</v>
      </c>
      <c r="B16632" s="178" t="s">
        <v>117</v>
      </c>
      <c r="C16632" s="178" t="s">
        <v>1370</v>
      </c>
      <c r="D16632" s="178" t="s">
        <v>8303</v>
      </c>
      <c r="E16632" s="179">
        <v>19129</v>
      </c>
      <c r="F16632" s="180">
        <v>0</v>
      </c>
      <c r="G16632" s="180">
        <v>682.21</v>
      </c>
      <c r="H16632" s="180">
        <v>682.21</v>
      </c>
      <c r="I16632" s="180">
        <f t="shared" si="518"/>
        <v>1364.42</v>
      </c>
      <c r="J16632" s="177" t="str">
        <f t="shared" si="519"/>
        <v>Date &gt; 1920</v>
      </c>
    </row>
    <row r="16633" spans="1:10" x14ac:dyDescent="0.3">
      <c r="A16633" s="178" t="s">
        <v>3565</v>
      </c>
      <c r="B16633" s="178" t="s">
        <v>117</v>
      </c>
      <c r="C16633" s="178" t="s">
        <v>1370</v>
      </c>
      <c r="D16633" s="178" t="s">
        <v>6345</v>
      </c>
      <c r="E16633" s="179">
        <v>19284</v>
      </c>
      <c r="F16633" s="180">
        <v>5766.35</v>
      </c>
      <c r="G16633" s="180">
        <v>0</v>
      </c>
      <c r="H16633" s="180">
        <v>0</v>
      </c>
      <c r="I16633" s="180">
        <f t="shared" si="518"/>
        <v>5766.35</v>
      </c>
      <c r="J16633" s="177" t="str">
        <f t="shared" si="519"/>
        <v>Date &gt; 1920</v>
      </c>
    </row>
    <row r="16634" spans="1:10" x14ac:dyDescent="0.3">
      <c r="A16634" s="178" t="s">
        <v>3565</v>
      </c>
      <c r="B16634" s="178" t="s">
        <v>117</v>
      </c>
      <c r="C16634" s="178" t="s">
        <v>1370</v>
      </c>
      <c r="D16634" s="178" t="s">
        <v>11405</v>
      </c>
      <c r="E16634" s="179">
        <v>19668</v>
      </c>
      <c r="F16634" s="180">
        <v>0</v>
      </c>
      <c r="G16634" s="180">
        <v>7870.7</v>
      </c>
      <c r="H16634" s="180">
        <v>0</v>
      </c>
      <c r="I16634" s="180">
        <f t="shared" si="518"/>
        <v>7870.7</v>
      </c>
      <c r="J16634" s="177" t="str">
        <f t="shared" si="519"/>
        <v>Date &gt; 1920</v>
      </c>
    </row>
    <row r="16635" spans="1:10" x14ac:dyDescent="0.3">
      <c r="A16635" s="178" t="s">
        <v>3565</v>
      </c>
      <c r="B16635" s="178" t="s">
        <v>117</v>
      </c>
      <c r="C16635" s="178" t="s">
        <v>1370</v>
      </c>
      <c r="D16635" s="178" t="s">
        <v>6464</v>
      </c>
      <c r="E16635" s="179">
        <v>19879</v>
      </c>
      <c r="F16635" s="180">
        <v>0</v>
      </c>
      <c r="G16635" s="180">
        <v>1219.44</v>
      </c>
      <c r="H16635" s="180">
        <v>5</v>
      </c>
      <c r="I16635" s="180">
        <f t="shared" si="518"/>
        <v>1224.44</v>
      </c>
      <c r="J16635" s="177" t="str">
        <f t="shared" si="519"/>
        <v>Date &gt; 1920</v>
      </c>
    </row>
    <row r="16636" spans="1:10" x14ac:dyDescent="0.3">
      <c r="A16636" s="178" t="s">
        <v>3565</v>
      </c>
      <c r="B16636" s="178" t="s">
        <v>117</v>
      </c>
      <c r="C16636" s="178" t="s">
        <v>1370</v>
      </c>
      <c r="D16636" s="178" t="s">
        <v>11406</v>
      </c>
      <c r="E16636" s="179">
        <v>20267</v>
      </c>
      <c r="F16636" s="180">
        <v>0</v>
      </c>
      <c r="G16636" s="180">
        <v>560.54999999999995</v>
      </c>
      <c r="H16636" s="180">
        <v>0</v>
      </c>
      <c r="I16636" s="180">
        <f t="shared" si="518"/>
        <v>560.54999999999995</v>
      </c>
      <c r="J16636" s="177" t="str">
        <f t="shared" si="519"/>
        <v>Date &gt; 1920</v>
      </c>
    </row>
    <row r="16637" spans="1:10" x14ac:dyDescent="0.3">
      <c r="A16637" s="178" t="s">
        <v>3565</v>
      </c>
      <c r="B16637" s="178" t="s">
        <v>117</v>
      </c>
      <c r="C16637" s="178" t="s">
        <v>1370</v>
      </c>
      <c r="D16637" s="178" t="s">
        <v>8472</v>
      </c>
      <c r="E16637" s="179">
        <v>22091</v>
      </c>
      <c r="F16637" s="180">
        <v>0</v>
      </c>
      <c r="G16637" s="180">
        <v>3000</v>
      </c>
      <c r="H16637" s="180">
        <v>2566.6</v>
      </c>
      <c r="I16637" s="180">
        <f t="shared" si="518"/>
        <v>5566.6</v>
      </c>
      <c r="J16637" s="177" t="str">
        <f t="shared" si="519"/>
        <v>Date &gt; 1920</v>
      </c>
    </row>
    <row r="16638" spans="1:10" x14ac:dyDescent="0.3">
      <c r="A16638" s="178" t="s">
        <v>3565</v>
      </c>
      <c r="B16638" s="178" t="s">
        <v>117</v>
      </c>
      <c r="C16638" s="178" t="s">
        <v>1370</v>
      </c>
      <c r="D16638" s="178" t="s">
        <v>11407</v>
      </c>
      <c r="E16638" s="179">
        <v>22633</v>
      </c>
      <c r="F16638" s="180">
        <v>0</v>
      </c>
      <c r="G16638" s="180">
        <v>3325.1</v>
      </c>
      <c r="H16638" s="180">
        <v>1662.55</v>
      </c>
      <c r="I16638" s="180">
        <f t="shared" si="518"/>
        <v>4987.6499999999996</v>
      </c>
      <c r="J16638" s="177" t="str">
        <f t="shared" si="519"/>
        <v>Date &gt; 1920</v>
      </c>
    </row>
    <row r="16639" spans="1:10" x14ac:dyDescent="0.3">
      <c r="A16639" s="178" t="s">
        <v>3565</v>
      </c>
      <c r="B16639" s="178" t="s">
        <v>117</v>
      </c>
      <c r="C16639" s="178" t="s">
        <v>1370</v>
      </c>
      <c r="D16639" s="178" t="s">
        <v>6400</v>
      </c>
      <c r="E16639" s="179">
        <v>22586</v>
      </c>
      <c r="F16639" s="180">
        <v>0</v>
      </c>
      <c r="G16639" s="180">
        <v>282.13</v>
      </c>
      <c r="H16639" s="180">
        <v>141.06</v>
      </c>
      <c r="I16639" s="180">
        <f t="shared" si="518"/>
        <v>423.19</v>
      </c>
      <c r="J16639" s="177" t="str">
        <f t="shared" si="519"/>
        <v>Date &gt; 1920</v>
      </c>
    </row>
    <row r="16640" spans="1:10" x14ac:dyDescent="0.3">
      <c r="A16640" s="178" t="s">
        <v>3565</v>
      </c>
      <c r="B16640" s="178" t="s">
        <v>117</v>
      </c>
      <c r="C16640" s="178" t="s">
        <v>1370</v>
      </c>
      <c r="D16640" s="178" t="s">
        <v>6400</v>
      </c>
      <c r="E16640" s="179">
        <v>24475</v>
      </c>
      <c r="F16640" s="180">
        <v>0</v>
      </c>
      <c r="G16640" s="180">
        <v>547.54</v>
      </c>
      <c r="H16640" s="180">
        <v>273.77</v>
      </c>
      <c r="I16640" s="180">
        <f t="shared" si="518"/>
        <v>821.31</v>
      </c>
      <c r="J16640" s="177" t="str">
        <f t="shared" si="519"/>
        <v>Date &gt; 1920</v>
      </c>
    </row>
    <row r="16641" spans="1:10" x14ac:dyDescent="0.3">
      <c r="A16641" s="178" t="s">
        <v>3565</v>
      </c>
      <c r="B16641" s="178" t="s">
        <v>117</v>
      </c>
      <c r="C16641" s="178" t="s">
        <v>1370</v>
      </c>
      <c r="D16641" s="178" t="s">
        <v>11261</v>
      </c>
      <c r="E16641" s="179">
        <v>30285</v>
      </c>
      <c r="F16641" s="180">
        <v>0</v>
      </c>
      <c r="G16641" s="180">
        <v>36040.86</v>
      </c>
      <c r="H16641" s="180">
        <v>9010.2199999999993</v>
      </c>
      <c r="I16641" s="180">
        <f t="shared" si="518"/>
        <v>45051.08</v>
      </c>
      <c r="J16641" s="177" t="str">
        <f t="shared" si="519"/>
        <v>Date &gt; 1920</v>
      </c>
    </row>
    <row r="16642" spans="1:10" x14ac:dyDescent="0.3">
      <c r="A16642" s="178" t="s">
        <v>3565</v>
      </c>
      <c r="B16642" s="178" t="s">
        <v>117</v>
      </c>
      <c r="C16642" s="178" t="s">
        <v>1370</v>
      </c>
      <c r="D16642" s="178" t="s">
        <v>6366</v>
      </c>
      <c r="E16642" s="179">
        <v>30855</v>
      </c>
      <c r="F16642" s="180">
        <v>0</v>
      </c>
      <c r="G16642" s="180">
        <v>9297.2199999999993</v>
      </c>
      <c r="H16642" s="180">
        <v>4648.6099999999997</v>
      </c>
      <c r="I16642" s="180">
        <f t="shared" si="518"/>
        <v>13945.829999999998</v>
      </c>
      <c r="J16642" s="177" t="str">
        <f t="shared" si="519"/>
        <v>Date &gt; 1920</v>
      </c>
    </row>
    <row r="16643" spans="1:10" x14ac:dyDescent="0.3">
      <c r="A16643" s="178" t="s">
        <v>3565</v>
      </c>
      <c r="B16643" s="178" t="s">
        <v>117</v>
      </c>
      <c r="C16643" s="178" t="s">
        <v>1370</v>
      </c>
      <c r="D16643" s="178" t="s">
        <v>6366</v>
      </c>
      <c r="E16643" s="179">
        <v>30946</v>
      </c>
      <c r="F16643" s="180">
        <v>0</v>
      </c>
      <c r="G16643" s="180">
        <v>37666.660000000003</v>
      </c>
      <c r="H16643" s="180">
        <v>18833.34</v>
      </c>
      <c r="I16643" s="180">
        <f t="shared" si="518"/>
        <v>56500</v>
      </c>
      <c r="J16643" s="177" t="str">
        <f t="shared" si="519"/>
        <v>Date &gt; 1920</v>
      </c>
    </row>
    <row r="16644" spans="1:10" x14ac:dyDescent="0.3">
      <c r="A16644" s="178" t="s">
        <v>3565</v>
      </c>
      <c r="B16644" s="178" t="s">
        <v>117</v>
      </c>
      <c r="C16644" s="178" t="s">
        <v>1370</v>
      </c>
      <c r="D16644" s="178" t="s">
        <v>6366</v>
      </c>
      <c r="E16644" s="179">
        <v>31506</v>
      </c>
      <c r="F16644" s="180">
        <v>0</v>
      </c>
      <c r="G16644" s="180">
        <v>120</v>
      </c>
      <c r="H16644" s="180">
        <v>60</v>
      </c>
      <c r="I16644" s="180">
        <f t="shared" si="518"/>
        <v>180</v>
      </c>
      <c r="J16644" s="177" t="str">
        <f t="shared" si="519"/>
        <v>Date &gt; 1920</v>
      </c>
    </row>
    <row r="16645" spans="1:10" x14ac:dyDescent="0.3">
      <c r="A16645" s="178" t="s">
        <v>3565</v>
      </c>
      <c r="B16645" s="178" t="s">
        <v>117</v>
      </c>
      <c r="C16645" s="178" t="s">
        <v>1370</v>
      </c>
      <c r="D16645" s="178" t="s">
        <v>11408</v>
      </c>
      <c r="E16645" s="179">
        <v>31506</v>
      </c>
      <c r="F16645" s="180">
        <v>0</v>
      </c>
      <c r="G16645" s="180">
        <v>31736.73</v>
      </c>
      <c r="H16645" s="180">
        <v>15868.37</v>
      </c>
      <c r="I16645" s="180">
        <f t="shared" ref="I16645:I16708" si="520">SUM(F16645:H16645)</f>
        <v>47605.1</v>
      </c>
      <c r="J16645" s="177" t="str">
        <f t="shared" ref="J16645:J16708" si="521">IF(OR(YEAR(E16645)&gt; 1920, ISBLANK(E16645)), "Date &gt; 1920", "Sketchy date")</f>
        <v>Date &gt; 1920</v>
      </c>
    </row>
    <row r="16646" spans="1:10" x14ac:dyDescent="0.3">
      <c r="A16646" s="178" t="s">
        <v>3565</v>
      </c>
      <c r="B16646" s="178" t="s">
        <v>117</v>
      </c>
      <c r="C16646" s="178" t="s">
        <v>1370</v>
      </c>
      <c r="D16646" s="178" t="s">
        <v>11408</v>
      </c>
      <c r="E16646" s="179">
        <v>31581</v>
      </c>
      <c r="F16646" s="180">
        <v>0</v>
      </c>
      <c r="G16646" s="180">
        <v>54936.93</v>
      </c>
      <c r="H16646" s="180">
        <v>158608.46</v>
      </c>
      <c r="I16646" s="180">
        <f t="shared" si="520"/>
        <v>213545.38999999998</v>
      </c>
      <c r="J16646" s="177" t="str">
        <f t="shared" si="521"/>
        <v>Date &gt; 1920</v>
      </c>
    </row>
    <row r="16647" spans="1:10" x14ac:dyDescent="0.3">
      <c r="A16647" s="178" t="s">
        <v>3565</v>
      </c>
      <c r="B16647" s="178" t="s">
        <v>117</v>
      </c>
      <c r="C16647" s="178" t="s">
        <v>1370</v>
      </c>
      <c r="D16647" s="178" t="s">
        <v>11408</v>
      </c>
      <c r="E16647" s="179">
        <v>31624</v>
      </c>
      <c r="F16647" s="180">
        <v>0</v>
      </c>
      <c r="G16647" s="180">
        <v>8133.33</v>
      </c>
      <c r="H16647" s="180">
        <v>-8133.33</v>
      </c>
      <c r="I16647" s="180">
        <f t="shared" si="520"/>
        <v>0</v>
      </c>
      <c r="J16647" s="177" t="str">
        <f t="shared" si="521"/>
        <v>Date &gt; 1920</v>
      </c>
    </row>
    <row r="16648" spans="1:10" x14ac:dyDescent="0.3">
      <c r="A16648" s="178" t="s">
        <v>3565</v>
      </c>
      <c r="B16648" s="178" t="s">
        <v>117</v>
      </c>
      <c r="C16648" s="178" t="s">
        <v>1370</v>
      </c>
      <c r="D16648" s="178" t="s">
        <v>11408</v>
      </c>
      <c r="E16648" s="179">
        <v>32044</v>
      </c>
      <c r="F16648" s="180">
        <v>0</v>
      </c>
      <c r="G16648" s="180">
        <v>60674.16</v>
      </c>
      <c r="H16648" s="180">
        <v>30605.37</v>
      </c>
      <c r="I16648" s="180">
        <f t="shared" si="520"/>
        <v>91279.53</v>
      </c>
      <c r="J16648" s="177" t="str">
        <f t="shared" si="521"/>
        <v>Date &gt; 1920</v>
      </c>
    </row>
    <row r="16649" spans="1:10" x14ac:dyDescent="0.3">
      <c r="A16649" s="178" t="s">
        <v>3565</v>
      </c>
      <c r="B16649" s="178" t="s">
        <v>117</v>
      </c>
      <c r="C16649" s="178" t="s">
        <v>1370</v>
      </c>
      <c r="D16649" s="178" t="s">
        <v>11408</v>
      </c>
      <c r="E16649" s="179">
        <v>32073</v>
      </c>
      <c r="F16649" s="180">
        <v>0</v>
      </c>
      <c r="G16649" s="180">
        <v>85066.66</v>
      </c>
      <c r="H16649" s="180">
        <v>90033.34</v>
      </c>
      <c r="I16649" s="180">
        <f t="shared" si="520"/>
        <v>175100</v>
      </c>
      <c r="J16649" s="177" t="str">
        <f t="shared" si="521"/>
        <v>Date &gt; 1920</v>
      </c>
    </row>
    <row r="16650" spans="1:10" x14ac:dyDescent="0.3">
      <c r="A16650" s="178" t="s">
        <v>3565</v>
      </c>
      <c r="B16650" s="178" t="s">
        <v>117</v>
      </c>
      <c r="C16650" s="178" t="s">
        <v>1370</v>
      </c>
      <c r="D16650" s="178" t="s">
        <v>11408</v>
      </c>
      <c r="E16650" s="179">
        <v>32197</v>
      </c>
      <c r="F16650" s="180">
        <v>0</v>
      </c>
      <c r="G16650" s="180">
        <v>68720.47</v>
      </c>
      <c r="H16650" s="180">
        <v>34360.230000000003</v>
      </c>
      <c r="I16650" s="180">
        <f t="shared" si="520"/>
        <v>103080.70000000001</v>
      </c>
      <c r="J16650" s="177" t="str">
        <f t="shared" si="521"/>
        <v>Date &gt; 1920</v>
      </c>
    </row>
    <row r="16651" spans="1:10" x14ac:dyDescent="0.3">
      <c r="A16651" s="178" t="s">
        <v>3565</v>
      </c>
      <c r="B16651" s="178" t="s">
        <v>117</v>
      </c>
      <c r="C16651" s="178" t="s">
        <v>1370</v>
      </c>
      <c r="D16651" s="178" t="s">
        <v>11408</v>
      </c>
      <c r="E16651" s="179">
        <v>32395</v>
      </c>
      <c r="F16651" s="180">
        <v>0</v>
      </c>
      <c r="G16651" s="180">
        <v>145107.84</v>
      </c>
      <c r="H16651" s="180">
        <v>72553.929999999993</v>
      </c>
      <c r="I16651" s="180">
        <f t="shared" si="520"/>
        <v>217661.77</v>
      </c>
      <c r="J16651" s="177" t="str">
        <f t="shared" si="521"/>
        <v>Date &gt; 1920</v>
      </c>
    </row>
    <row r="16652" spans="1:10" x14ac:dyDescent="0.3">
      <c r="A16652" s="178" t="s">
        <v>3565</v>
      </c>
      <c r="B16652" s="178" t="s">
        <v>117</v>
      </c>
      <c r="C16652" s="178" t="s">
        <v>1370</v>
      </c>
      <c r="D16652" s="178" t="s">
        <v>11408</v>
      </c>
      <c r="E16652" s="179">
        <v>32870</v>
      </c>
      <c r="F16652" s="180">
        <v>0</v>
      </c>
      <c r="G16652" s="180">
        <v>666.67</v>
      </c>
      <c r="H16652" s="180">
        <v>333.33</v>
      </c>
      <c r="I16652" s="180">
        <f t="shared" si="520"/>
        <v>1000</v>
      </c>
      <c r="J16652" s="177" t="str">
        <f t="shared" si="521"/>
        <v>Date &gt; 1920</v>
      </c>
    </row>
    <row r="16653" spans="1:10" x14ac:dyDescent="0.3">
      <c r="A16653" s="178" t="s">
        <v>3565</v>
      </c>
      <c r="B16653" s="178" t="s">
        <v>117</v>
      </c>
      <c r="C16653" s="178" t="s">
        <v>1370</v>
      </c>
      <c r="D16653" s="178" t="s">
        <v>11409</v>
      </c>
      <c r="E16653" s="179">
        <v>33372</v>
      </c>
      <c r="F16653" s="180">
        <v>945113</v>
      </c>
      <c r="G16653" s="180">
        <v>100257.25</v>
      </c>
      <c r="H16653" s="180">
        <v>155141.01999999999</v>
      </c>
      <c r="I16653" s="180">
        <f t="shared" si="520"/>
        <v>1200511.27</v>
      </c>
      <c r="J16653" s="177" t="str">
        <f t="shared" si="521"/>
        <v>Date &gt; 1920</v>
      </c>
    </row>
    <row r="16654" spans="1:10" x14ac:dyDescent="0.3">
      <c r="A16654" s="178" t="s">
        <v>3565</v>
      </c>
      <c r="B16654" s="178" t="s">
        <v>117</v>
      </c>
      <c r="C16654" s="178" t="s">
        <v>1370</v>
      </c>
      <c r="D16654" s="178" t="s">
        <v>11409</v>
      </c>
      <c r="E16654" s="179">
        <v>34036</v>
      </c>
      <c r="F16654" s="180">
        <v>0</v>
      </c>
      <c r="G16654" s="180">
        <v>-36661.129999999997</v>
      </c>
      <c r="H16654" s="180">
        <v>-11655.71</v>
      </c>
      <c r="I16654" s="180">
        <f t="shared" si="520"/>
        <v>-48316.84</v>
      </c>
      <c r="J16654" s="177" t="str">
        <f t="shared" si="521"/>
        <v>Date &gt; 1920</v>
      </c>
    </row>
    <row r="16655" spans="1:10" x14ac:dyDescent="0.3">
      <c r="A16655" s="178" t="s">
        <v>3565</v>
      </c>
      <c r="B16655" s="178" t="s">
        <v>117</v>
      </c>
      <c r="C16655" s="178" t="s">
        <v>1370</v>
      </c>
      <c r="D16655" s="178" t="s">
        <v>11409</v>
      </c>
      <c r="E16655" s="179">
        <v>34036</v>
      </c>
      <c r="F16655" s="180">
        <v>60073.41</v>
      </c>
      <c r="G16655" s="180">
        <v>0</v>
      </c>
      <c r="H16655" s="180">
        <v>0</v>
      </c>
      <c r="I16655" s="180">
        <f t="shared" si="520"/>
        <v>60073.41</v>
      </c>
      <c r="J16655" s="177" t="str">
        <f t="shared" si="521"/>
        <v>Date &gt; 1920</v>
      </c>
    </row>
    <row r="16656" spans="1:10" x14ac:dyDescent="0.3">
      <c r="A16656" s="178" t="s">
        <v>3565</v>
      </c>
      <c r="B16656" s="178" t="s">
        <v>117</v>
      </c>
      <c r="C16656" s="178" t="s">
        <v>1370</v>
      </c>
      <c r="D16656" s="178" t="s">
        <v>11410</v>
      </c>
      <c r="E16656" s="179">
        <v>33372</v>
      </c>
      <c r="F16656" s="180">
        <v>824779.89</v>
      </c>
      <c r="G16656" s="180">
        <v>127719.02</v>
      </c>
      <c r="H16656" s="180">
        <v>155501.72</v>
      </c>
      <c r="I16656" s="180">
        <f t="shared" si="520"/>
        <v>1108000.6300000001</v>
      </c>
      <c r="J16656" s="177" t="str">
        <f t="shared" si="521"/>
        <v>Date &gt; 1920</v>
      </c>
    </row>
    <row r="16657" spans="1:10" x14ac:dyDescent="0.3">
      <c r="A16657" s="178" t="s">
        <v>3565</v>
      </c>
      <c r="B16657" s="178" t="s">
        <v>117</v>
      </c>
      <c r="C16657" s="178" t="s">
        <v>1370</v>
      </c>
      <c r="D16657" s="178" t="s">
        <v>11410</v>
      </c>
      <c r="E16657" s="179">
        <v>33536</v>
      </c>
      <c r="F16657" s="180">
        <v>2970</v>
      </c>
      <c r="G16657" s="180">
        <v>0</v>
      </c>
      <c r="H16657" s="180">
        <v>2062.7800000000002</v>
      </c>
      <c r="I16657" s="180">
        <f t="shared" si="520"/>
        <v>5032.7800000000007</v>
      </c>
      <c r="J16657" s="177" t="str">
        <f t="shared" si="521"/>
        <v>Date &gt; 1920</v>
      </c>
    </row>
    <row r="16658" spans="1:10" x14ac:dyDescent="0.3">
      <c r="A16658" s="178" t="s">
        <v>3565</v>
      </c>
      <c r="B16658" s="178" t="s">
        <v>117</v>
      </c>
      <c r="C16658" s="178" t="s">
        <v>1370</v>
      </c>
      <c r="D16658" s="178" t="s">
        <v>11410</v>
      </c>
      <c r="E16658" s="179">
        <v>34474</v>
      </c>
      <c r="F16658" s="180">
        <v>12111.97</v>
      </c>
      <c r="G16658" s="180">
        <v>6717.49</v>
      </c>
      <c r="H16658" s="180">
        <v>4710</v>
      </c>
      <c r="I16658" s="180">
        <f t="shared" si="520"/>
        <v>23539.46</v>
      </c>
      <c r="J16658" s="177" t="str">
        <f t="shared" si="521"/>
        <v>Date &gt; 1920</v>
      </c>
    </row>
    <row r="16659" spans="1:10" x14ac:dyDescent="0.3">
      <c r="A16659" s="178" t="s">
        <v>3565</v>
      </c>
      <c r="B16659" s="178" t="s">
        <v>117</v>
      </c>
      <c r="C16659" s="178" t="s">
        <v>1370</v>
      </c>
      <c r="D16659" s="178" t="s">
        <v>7173</v>
      </c>
      <c r="E16659" s="179">
        <v>32770</v>
      </c>
      <c r="F16659" s="180">
        <v>0</v>
      </c>
      <c r="G16659" s="180">
        <v>6653.31</v>
      </c>
      <c r="H16659" s="180">
        <v>3326.66</v>
      </c>
      <c r="I16659" s="180">
        <f t="shared" si="520"/>
        <v>9979.9700000000012</v>
      </c>
      <c r="J16659" s="177" t="str">
        <f t="shared" si="521"/>
        <v>Date &gt; 1920</v>
      </c>
    </row>
    <row r="16660" spans="1:10" x14ac:dyDescent="0.3">
      <c r="A16660" s="178" t="s">
        <v>3565</v>
      </c>
      <c r="B16660" s="178" t="s">
        <v>117</v>
      </c>
      <c r="C16660" s="178" t="s">
        <v>1370</v>
      </c>
      <c r="D16660" s="178" t="s">
        <v>7173</v>
      </c>
      <c r="E16660" s="179">
        <v>32787</v>
      </c>
      <c r="F16660" s="180">
        <v>0</v>
      </c>
      <c r="G16660" s="180">
        <v>19171.64</v>
      </c>
      <c r="H16660" s="180">
        <v>9585.81</v>
      </c>
      <c r="I16660" s="180">
        <f t="shared" si="520"/>
        <v>28757.449999999997</v>
      </c>
      <c r="J16660" s="177" t="str">
        <f t="shared" si="521"/>
        <v>Date &gt; 1920</v>
      </c>
    </row>
    <row r="16661" spans="1:10" x14ac:dyDescent="0.3">
      <c r="A16661" s="178" t="s">
        <v>3565</v>
      </c>
      <c r="B16661" s="178" t="s">
        <v>117</v>
      </c>
      <c r="C16661" s="178" t="s">
        <v>1370</v>
      </c>
      <c r="D16661" s="178" t="s">
        <v>7173</v>
      </c>
      <c r="E16661" s="179">
        <v>32826</v>
      </c>
      <c r="F16661" s="180">
        <v>0</v>
      </c>
      <c r="G16661" s="180">
        <v>19171.62</v>
      </c>
      <c r="H16661" s="180">
        <v>9585.83</v>
      </c>
      <c r="I16661" s="180">
        <f t="shared" si="520"/>
        <v>28757.449999999997</v>
      </c>
      <c r="J16661" s="177" t="str">
        <f t="shared" si="521"/>
        <v>Date &gt; 1920</v>
      </c>
    </row>
    <row r="16662" spans="1:10" x14ac:dyDescent="0.3">
      <c r="A16662" s="178" t="s">
        <v>3565</v>
      </c>
      <c r="B16662" s="178" t="s">
        <v>117</v>
      </c>
      <c r="C16662" s="178" t="s">
        <v>1370</v>
      </c>
      <c r="D16662" s="178" t="s">
        <v>7173</v>
      </c>
      <c r="E16662" s="179">
        <v>32870</v>
      </c>
      <c r="F16662" s="180">
        <v>0</v>
      </c>
      <c r="G16662" s="180">
        <v>3936.29</v>
      </c>
      <c r="H16662" s="180">
        <v>1968.14</v>
      </c>
      <c r="I16662" s="180">
        <f t="shared" si="520"/>
        <v>5904.43</v>
      </c>
      <c r="J16662" s="177" t="str">
        <f t="shared" si="521"/>
        <v>Date &gt; 1920</v>
      </c>
    </row>
    <row r="16663" spans="1:10" x14ac:dyDescent="0.3">
      <c r="A16663" s="178" t="s">
        <v>3565</v>
      </c>
      <c r="B16663" s="178" t="s">
        <v>117</v>
      </c>
      <c r="C16663" s="178" t="s">
        <v>1370</v>
      </c>
      <c r="D16663" s="178" t="s">
        <v>7173</v>
      </c>
      <c r="E16663" s="179">
        <v>32993</v>
      </c>
      <c r="F16663" s="180">
        <v>0</v>
      </c>
      <c r="G16663" s="180">
        <v>2018.07</v>
      </c>
      <c r="H16663" s="180">
        <v>1009.03</v>
      </c>
      <c r="I16663" s="180">
        <f t="shared" si="520"/>
        <v>3027.1</v>
      </c>
      <c r="J16663" s="177" t="str">
        <f t="shared" si="521"/>
        <v>Date &gt; 1920</v>
      </c>
    </row>
    <row r="16664" spans="1:10" x14ac:dyDescent="0.3">
      <c r="A16664" s="178" t="s">
        <v>3565</v>
      </c>
      <c r="B16664" s="178" t="s">
        <v>117</v>
      </c>
      <c r="C16664" s="178" t="s">
        <v>1370</v>
      </c>
      <c r="D16664" s="178" t="s">
        <v>7418</v>
      </c>
      <c r="E16664" s="179">
        <v>32869</v>
      </c>
      <c r="F16664" s="180">
        <v>0</v>
      </c>
      <c r="G16664" s="180">
        <v>561.6</v>
      </c>
      <c r="H16664" s="180">
        <v>280.8</v>
      </c>
      <c r="I16664" s="180">
        <f t="shared" si="520"/>
        <v>842.40000000000009</v>
      </c>
      <c r="J16664" s="177" t="str">
        <f t="shared" si="521"/>
        <v>Date &gt; 1920</v>
      </c>
    </row>
    <row r="16665" spans="1:10" x14ac:dyDescent="0.3">
      <c r="A16665" s="178" t="s">
        <v>3565</v>
      </c>
      <c r="B16665" s="178" t="s">
        <v>117</v>
      </c>
      <c r="C16665" s="178" t="s">
        <v>1370</v>
      </c>
      <c r="D16665" s="178" t="s">
        <v>9447</v>
      </c>
      <c r="E16665" s="179">
        <v>33087</v>
      </c>
      <c r="F16665" s="180">
        <v>0</v>
      </c>
      <c r="G16665" s="180">
        <v>15533.13</v>
      </c>
      <c r="H16665" s="180">
        <v>7766.57</v>
      </c>
      <c r="I16665" s="180">
        <f t="shared" si="520"/>
        <v>23299.699999999997</v>
      </c>
      <c r="J16665" s="177" t="str">
        <f t="shared" si="521"/>
        <v>Date &gt; 1920</v>
      </c>
    </row>
    <row r="16666" spans="1:10" x14ac:dyDescent="0.3">
      <c r="A16666" s="178" t="s">
        <v>3565</v>
      </c>
      <c r="B16666" s="178" t="s">
        <v>117</v>
      </c>
      <c r="C16666" s="178" t="s">
        <v>1370</v>
      </c>
      <c r="D16666" s="178" t="s">
        <v>10116</v>
      </c>
      <c r="E16666" s="179">
        <v>34534</v>
      </c>
      <c r="F16666" s="180">
        <v>0</v>
      </c>
      <c r="G16666" s="180">
        <v>3139.02</v>
      </c>
      <c r="H16666" s="180">
        <v>1569.52</v>
      </c>
      <c r="I16666" s="180">
        <f t="shared" si="520"/>
        <v>4708.54</v>
      </c>
      <c r="J16666" s="177" t="str">
        <f t="shared" si="521"/>
        <v>Date &gt; 1920</v>
      </c>
    </row>
    <row r="16667" spans="1:10" x14ac:dyDescent="0.3">
      <c r="A16667" s="178" t="s">
        <v>3565</v>
      </c>
      <c r="B16667" s="178" t="s">
        <v>117</v>
      </c>
      <c r="C16667" s="178" t="s">
        <v>1370</v>
      </c>
      <c r="D16667" s="178" t="s">
        <v>10581</v>
      </c>
      <c r="E16667" s="179">
        <v>34638</v>
      </c>
      <c r="F16667" s="180">
        <v>0</v>
      </c>
      <c r="G16667" s="180">
        <v>31784.26</v>
      </c>
      <c r="H16667" s="180">
        <v>15892.14</v>
      </c>
      <c r="I16667" s="180">
        <f t="shared" si="520"/>
        <v>47676.399999999994</v>
      </c>
      <c r="J16667" s="177" t="str">
        <f t="shared" si="521"/>
        <v>Date &gt; 1920</v>
      </c>
    </row>
    <row r="16668" spans="1:10" x14ac:dyDescent="0.3">
      <c r="A16668" s="178" t="s">
        <v>3565</v>
      </c>
      <c r="B16668" s="178" t="s">
        <v>117</v>
      </c>
      <c r="C16668" s="178" t="s">
        <v>1370</v>
      </c>
      <c r="D16668" s="178" t="s">
        <v>6350</v>
      </c>
      <c r="E16668" s="179">
        <v>35772</v>
      </c>
      <c r="F16668" s="180">
        <v>0</v>
      </c>
      <c r="G16668" s="180">
        <v>11033.19</v>
      </c>
      <c r="H16668" s="180">
        <v>7355.46</v>
      </c>
      <c r="I16668" s="180">
        <f t="shared" si="520"/>
        <v>18388.650000000001</v>
      </c>
      <c r="J16668" s="177" t="str">
        <f t="shared" si="521"/>
        <v>Date &gt; 1920</v>
      </c>
    </row>
    <row r="16669" spans="1:10" x14ac:dyDescent="0.3">
      <c r="A16669" s="178" t="s">
        <v>3565</v>
      </c>
      <c r="B16669" s="178" t="s">
        <v>117</v>
      </c>
      <c r="C16669" s="178" t="s">
        <v>1370</v>
      </c>
      <c r="D16669" s="178" t="s">
        <v>8614</v>
      </c>
      <c r="E16669" s="179">
        <v>37834</v>
      </c>
      <c r="F16669" s="180">
        <v>0</v>
      </c>
      <c r="G16669" s="180">
        <v>7911.82</v>
      </c>
      <c r="H16669" s="180">
        <v>5274.55</v>
      </c>
      <c r="I16669" s="180">
        <f t="shared" si="520"/>
        <v>13186.369999999999</v>
      </c>
      <c r="J16669" s="177" t="str">
        <f t="shared" si="521"/>
        <v>Date &gt; 1920</v>
      </c>
    </row>
    <row r="16670" spans="1:10" x14ac:dyDescent="0.3">
      <c r="A16670" s="178" t="s">
        <v>3565</v>
      </c>
      <c r="B16670" s="178" t="s">
        <v>117</v>
      </c>
      <c r="C16670" s="178" t="s">
        <v>1370</v>
      </c>
      <c r="D16670" s="178" t="s">
        <v>11411</v>
      </c>
      <c r="E16670" s="179">
        <v>37991</v>
      </c>
      <c r="F16670" s="180">
        <v>413712</v>
      </c>
      <c r="G16670" s="180">
        <v>1887.79</v>
      </c>
      <c r="H16670" s="180">
        <v>47228.57</v>
      </c>
      <c r="I16670" s="180">
        <f t="shared" si="520"/>
        <v>462828.36</v>
      </c>
      <c r="J16670" s="177" t="str">
        <f t="shared" si="521"/>
        <v>Date &gt; 1920</v>
      </c>
    </row>
    <row r="16671" spans="1:10" x14ac:dyDescent="0.3">
      <c r="A16671" s="178" t="s">
        <v>3565</v>
      </c>
      <c r="B16671" s="178" t="s">
        <v>117</v>
      </c>
      <c r="C16671" s="178" t="s">
        <v>1370</v>
      </c>
      <c r="D16671" s="178" t="s">
        <v>11411</v>
      </c>
      <c r="E16671" s="179">
        <v>38329</v>
      </c>
      <c r="F16671" s="180">
        <v>33845</v>
      </c>
      <c r="G16671" s="180">
        <v>115.22</v>
      </c>
      <c r="H16671" s="180">
        <v>3837.24</v>
      </c>
      <c r="I16671" s="180">
        <f t="shared" si="520"/>
        <v>37797.46</v>
      </c>
      <c r="J16671" s="177" t="str">
        <f t="shared" si="521"/>
        <v>Date &gt; 1920</v>
      </c>
    </row>
    <row r="16672" spans="1:10" x14ac:dyDescent="0.3">
      <c r="A16672" s="178" t="s">
        <v>3565</v>
      </c>
      <c r="B16672" s="178" t="s">
        <v>117</v>
      </c>
      <c r="C16672" s="178" t="s">
        <v>1370</v>
      </c>
      <c r="D16672" s="178" t="s">
        <v>11412</v>
      </c>
      <c r="E16672" s="179">
        <v>38364</v>
      </c>
      <c r="F16672" s="180">
        <v>128781</v>
      </c>
      <c r="G16672" s="180">
        <v>0</v>
      </c>
      <c r="H16672" s="180">
        <v>6779.32</v>
      </c>
      <c r="I16672" s="180">
        <f t="shared" si="520"/>
        <v>135560.32000000001</v>
      </c>
      <c r="J16672" s="177" t="str">
        <f t="shared" si="521"/>
        <v>Date &gt; 1920</v>
      </c>
    </row>
    <row r="16673" spans="1:10" x14ac:dyDescent="0.3">
      <c r="A16673" s="178" t="s">
        <v>3565</v>
      </c>
      <c r="B16673" s="178" t="s">
        <v>117</v>
      </c>
      <c r="C16673" s="178" t="s">
        <v>1370</v>
      </c>
      <c r="D16673" s="178" t="s">
        <v>11412</v>
      </c>
      <c r="E16673" s="179">
        <v>38798</v>
      </c>
      <c r="F16673" s="180">
        <v>13352</v>
      </c>
      <c r="G16673" s="180">
        <v>0</v>
      </c>
      <c r="H16673" s="180">
        <v>701.63</v>
      </c>
      <c r="I16673" s="180">
        <f t="shared" si="520"/>
        <v>14053.63</v>
      </c>
      <c r="J16673" s="177" t="str">
        <f t="shared" si="521"/>
        <v>Date &gt; 1920</v>
      </c>
    </row>
    <row r="16674" spans="1:10" x14ac:dyDescent="0.3">
      <c r="A16674" s="178" t="s">
        <v>3565</v>
      </c>
      <c r="B16674" s="178" t="s">
        <v>117</v>
      </c>
      <c r="C16674" s="178" t="s">
        <v>1370</v>
      </c>
      <c r="D16674" s="178" t="s">
        <v>11413</v>
      </c>
      <c r="E16674" s="179">
        <v>39583</v>
      </c>
      <c r="F16674" s="180">
        <v>69442</v>
      </c>
      <c r="G16674" s="180">
        <v>0</v>
      </c>
      <c r="H16674" s="180">
        <v>3655.87</v>
      </c>
      <c r="I16674" s="180">
        <f t="shared" si="520"/>
        <v>73097.87</v>
      </c>
      <c r="J16674" s="177" t="str">
        <f t="shared" si="521"/>
        <v>Date &gt; 1920</v>
      </c>
    </row>
    <row r="16675" spans="1:10" x14ac:dyDescent="0.3">
      <c r="A16675" s="178" t="s">
        <v>3565</v>
      </c>
      <c r="B16675" s="178" t="s">
        <v>117</v>
      </c>
      <c r="C16675" s="178" t="s">
        <v>1370</v>
      </c>
      <c r="D16675" s="178" t="s">
        <v>11413</v>
      </c>
      <c r="E16675" s="179">
        <v>40036</v>
      </c>
      <c r="F16675" s="180">
        <v>46738</v>
      </c>
      <c r="G16675" s="180">
        <v>0</v>
      </c>
      <c r="H16675" s="180">
        <v>2459.5</v>
      </c>
      <c r="I16675" s="180">
        <f t="shared" si="520"/>
        <v>49197.5</v>
      </c>
      <c r="J16675" s="177" t="str">
        <f t="shared" si="521"/>
        <v>Date &gt; 1920</v>
      </c>
    </row>
    <row r="16676" spans="1:10" x14ac:dyDescent="0.3">
      <c r="A16676" s="178" t="s">
        <v>3565</v>
      </c>
      <c r="B16676" s="178" t="s">
        <v>117</v>
      </c>
      <c r="C16676" s="178" t="s">
        <v>1370</v>
      </c>
      <c r="D16676" s="178" t="s">
        <v>11414</v>
      </c>
      <c r="E16676" s="179">
        <v>39925</v>
      </c>
      <c r="F16676" s="180">
        <v>90945</v>
      </c>
      <c r="G16676" s="180">
        <v>7329.2</v>
      </c>
      <c r="H16676" s="180">
        <v>12116.34</v>
      </c>
      <c r="I16676" s="180">
        <f t="shared" si="520"/>
        <v>110390.54</v>
      </c>
      <c r="J16676" s="177" t="str">
        <f t="shared" si="521"/>
        <v>Date &gt; 1920</v>
      </c>
    </row>
    <row r="16677" spans="1:10" x14ac:dyDescent="0.3">
      <c r="A16677" s="178" t="s">
        <v>3565</v>
      </c>
      <c r="B16677" s="178" t="s">
        <v>117</v>
      </c>
      <c r="C16677" s="178" t="s">
        <v>1370</v>
      </c>
      <c r="D16677" s="178" t="s">
        <v>11414</v>
      </c>
      <c r="E16677" s="179">
        <v>40183</v>
      </c>
      <c r="F16677" s="180">
        <v>29967</v>
      </c>
      <c r="G16677" s="180">
        <v>1270.8</v>
      </c>
      <c r="H16677" s="180">
        <v>3371.66</v>
      </c>
      <c r="I16677" s="180">
        <f t="shared" si="520"/>
        <v>34609.46</v>
      </c>
      <c r="J16677" s="177" t="str">
        <f t="shared" si="521"/>
        <v>Date &gt; 1920</v>
      </c>
    </row>
    <row r="16678" spans="1:10" x14ac:dyDescent="0.3">
      <c r="A16678" s="178" t="s">
        <v>3565</v>
      </c>
      <c r="B16678" s="178" t="s">
        <v>117</v>
      </c>
      <c r="C16678" s="178" t="s">
        <v>1370</v>
      </c>
      <c r="D16678" s="178" t="s">
        <v>11414</v>
      </c>
      <c r="E16678" s="179">
        <v>40371</v>
      </c>
      <c r="F16678" s="180">
        <v>7268</v>
      </c>
      <c r="G16678" s="180">
        <v>0</v>
      </c>
      <c r="H16678" s="180">
        <v>0</v>
      </c>
      <c r="I16678" s="180">
        <f t="shared" si="520"/>
        <v>7268</v>
      </c>
      <c r="J16678" s="177" t="str">
        <f t="shared" si="521"/>
        <v>Date &gt; 1920</v>
      </c>
    </row>
    <row r="16679" spans="1:10" x14ac:dyDescent="0.3">
      <c r="A16679" s="178" t="s">
        <v>3565</v>
      </c>
      <c r="B16679" s="178" t="s">
        <v>117</v>
      </c>
      <c r="C16679" s="178" t="s">
        <v>1370</v>
      </c>
      <c r="D16679" s="178" t="s">
        <v>11415</v>
      </c>
      <c r="E16679" s="179">
        <v>40147</v>
      </c>
      <c r="F16679" s="180">
        <v>161710</v>
      </c>
      <c r="G16679" s="180">
        <v>0</v>
      </c>
      <c r="H16679" s="180">
        <v>8511.8700000000008</v>
      </c>
      <c r="I16679" s="180">
        <f t="shared" si="520"/>
        <v>170221.87</v>
      </c>
      <c r="J16679" s="177" t="str">
        <f t="shared" si="521"/>
        <v>Date &gt; 1920</v>
      </c>
    </row>
    <row r="16680" spans="1:10" x14ac:dyDescent="0.3">
      <c r="A16680" s="178" t="s">
        <v>3565</v>
      </c>
      <c r="B16680" s="178" t="s">
        <v>117</v>
      </c>
      <c r="C16680" s="178" t="s">
        <v>1370</v>
      </c>
      <c r="D16680" s="178" t="s">
        <v>11415</v>
      </c>
      <c r="E16680" s="179">
        <v>40487</v>
      </c>
      <c r="F16680" s="180">
        <v>41042</v>
      </c>
      <c r="G16680" s="180">
        <v>0</v>
      </c>
      <c r="H16680" s="180">
        <v>2159.5</v>
      </c>
      <c r="I16680" s="180">
        <f t="shared" si="520"/>
        <v>43201.5</v>
      </c>
      <c r="J16680" s="177" t="str">
        <f t="shared" si="521"/>
        <v>Date &gt; 1920</v>
      </c>
    </row>
    <row r="16681" spans="1:10" x14ac:dyDescent="0.3">
      <c r="A16681" s="178" t="s">
        <v>3565</v>
      </c>
      <c r="B16681" s="178" t="s">
        <v>117</v>
      </c>
      <c r="C16681" s="178" t="s">
        <v>1370</v>
      </c>
      <c r="D16681" s="178" t="s">
        <v>11415</v>
      </c>
      <c r="E16681" s="179">
        <v>40920</v>
      </c>
      <c r="F16681" s="180">
        <v>11333</v>
      </c>
      <c r="G16681" s="180">
        <v>0</v>
      </c>
      <c r="H16681" s="180">
        <v>597</v>
      </c>
      <c r="I16681" s="180">
        <f t="shared" si="520"/>
        <v>11930</v>
      </c>
      <c r="J16681" s="177" t="str">
        <f t="shared" si="521"/>
        <v>Date &gt; 1920</v>
      </c>
    </row>
    <row r="16682" spans="1:10" x14ac:dyDescent="0.3">
      <c r="A16682" s="178" t="s">
        <v>3565</v>
      </c>
      <c r="B16682" s="178" t="s">
        <v>117</v>
      </c>
      <c r="C16682" s="178" t="s">
        <v>1370</v>
      </c>
      <c r="D16682" s="178" t="s">
        <v>11415</v>
      </c>
      <c r="E16682" s="179">
        <v>41257</v>
      </c>
      <c r="F16682" s="180">
        <v>855</v>
      </c>
      <c r="G16682" s="180">
        <v>0</v>
      </c>
      <c r="H16682" s="180">
        <v>45</v>
      </c>
      <c r="I16682" s="180">
        <f t="shared" si="520"/>
        <v>900</v>
      </c>
      <c r="J16682" s="177" t="str">
        <f t="shared" si="521"/>
        <v>Date &gt; 1920</v>
      </c>
    </row>
    <row r="16683" spans="1:10" x14ac:dyDescent="0.3">
      <c r="A16683" s="178" t="s">
        <v>3565</v>
      </c>
      <c r="B16683" s="178" t="s">
        <v>117</v>
      </c>
      <c r="C16683" s="178" t="s">
        <v>1370</v>
      </c>
      <c r="D16683" s="178" t="s">
        <v>11415</v>
      </c>
      <c r="E16683" s="179">
        <v>41522</v>
      </c>
      <c r="F16683" s="180">
        <v>10475</v>
      </c>
      <c r="G16683" s="180">
        <v>0</v>
      </c>
      <c r="H16683" s="180">
        <v>551.98</v>
      </c>
      <c r="I16683" s="180">
        <f t="shared" si="520"/>
        <v>11026.98</v>
      </c>
      <c r="J16683" s="177" t="str">
        <f t="shared" si="521"/>
        <v>Date &gt; 1920</v>
      </c>
    </row>
    <row r="16684" spans="1:10" x14ac:dyDescent="0.3">
      <c r="A16684" s="178" t="s">
        <v>3565</v>
      </c>
      <c r="B16684" s="178" t="s">
        <v>117</v>
      </c>
      <c r="C16684" s="178" t="s">
        <v>1370</v>
      </c>
      <c r="D16684" s="178" t="s">
        <v>11416</v>
      </c>
      <c r="E16684" s="179">
        <v>40920</v>
      </c>
      <c r="F16684" s="180">
        <v>148482</v>
      </c>
      <c r="G16684" s="180">
        <v>0</v>
      </c>
      <c r="H16684" s="180">
        <v>8325.06</v>
      </c>
      <c r="I16684" s="180">
        <f t="shared" si="520"/>
        <v>156807.06</v>
      </c>
      <c r="J16684" s="177" t="str">
        <f t="shared" si="521"/>
        <v>Date &gt; 1920</v>
      </c>
    </row>
    <row r="16685" spans="1:10" x14ac:dyDescent="0.3">
      <c r="A16685" s="178" t="s">
        <v>3565</v>
      </c>
      <c r="B16685" s="178" t="s">
        <v>117</v>
      </c>
      <c r="C16685" s="178" t="s">
        <v>1370</v>
      </c>
      <c r="D16685" s="178" t="s">
        <v>11416</v>
      </c>
      <c r="E16685" s="179">
        <v>41365</v>
      </c>
      <c r="F16685" s="180">
        <v>9999</v>
      </c>
      <c r="G16685" s="180">
        <v>0</v>
      </c>
      <c r="H16685" s="180">
        <v>16.440000000000001</v>
      </c>
      <c r="I16685" s="180">
        <f t="shared" si="520"/>
        <v>10015.44</v>
      </c>
      <c r="J16685" s="177" t="str">
        <f t="shared" si="521"/>
        <v>Date &gt; 1920</v>
      </c>
    </row>
    <row r="16686" spans="1:10" x14ac:dyDescent="0.3">
      <c r="A16686" s="178" t="s">
        <v>3565</v>
      </c>
      <c r="B16686" s="178" t="s">
        <v>117</v>
      </c>
      <c r="C16686" s="178" t="s">
        <v>1370</v>
      </c>
      <c r="D16686" s="178" t="s">
        <v>11416</v>
      </c>
      <c r="E16686" s="179">
        <v>41365</v>
      </c>
      <c r="F16686" s="180">
        <v>17984</v>
      </c>
      <c r="G16686" s="180">
        <v>0</v>
      </c>
      <c r="H16686" s="180">
        <v>0</v>
      </c>
      <c r="I16686" s="180">
        <f t="shared" si="520"/>
        <v>17984</v>
      </c>
      <c r="J16686" s="177" t="str">
        <f t="shared" si="521"/>
        <v>Date &gt; 1920</v>
      </c>
    </row>
    <row r="16687" spans="1:10" x14ac:dyDescent="0.3">
      <c r="A16687" s="178" t="s">
        <v>3565</v>
      </c>
      <c r="B16687" s="178" t="s">
        <v>117</v>
      </c>
      <c r="C16687" s="178" t="s">
        <v>1370</v>
      </c>
      <c r="D16687" s="178" t="s">
        <v>11417</v>
      </c>
      <c r="E16687" s="179">
        <v>41257</v>
      </c>
      <c r="F16687" s="180">
        <v>321242</v>
      </c>
      <c r="G16687" s="180">
        <v>0</v>
      </c>
      <c r="H16687" s="180">
        <v>35694.85</v>
      </c>
      <c r="I16687" s="180">
        <f t="shared" si="520"/>
        <v>356936.85</v>
      </c>
      <c r="J16687" s="177" t="str">
        <f t="shared" si="521"/>
        <v>Date &gt; 1920</v>
      </c>
    </row>
    <row r="16688" spans="1:10" x14ac:dyDescent="0.3">
      <c r="A16688" s="178" t="s">
        <v>3565</v>
      </c>
      <c r="B16688" s="178" t="s">
        <v>117</v>
      </c>
      <c r="C16688" s="178" t="s">
        <v>1370</v>
      </c>
      <c r="D16688" s="178" t="s">
        <v>11417</v>
      </c>
      <c r="E16688" s="179">
        <v>41618</v>
      </c>
      <c r="F16688" s="180">
        <v>628</v>
      </c>
      <c r="G16688" s="180">
        <v>0</v>
      </c>
      <c r="H16688" s="180">
        <v>4043.15</v>
      </c>
      <c r="I16688" s="180">
        <f t="shared" si="520"/>
        <v>4671.1499999999996</v>
      </c>
      <c r="J16688" s="177" t="str">
        <f t="shared" si="521"/>
        <v>Date &gt; 1920</v>
      </c>
    </row>
    <row r="16689" spans="1:10" x14ac:dyDescent="0.3">
      <c r="A16689" s="178" t="s">
        <v>3565</v>
      </c>
      <c r="B16689" s="178" t="s">
        <v>117</v>
      </c>
      <c r="C16689" s="178" t="s">
        <v>1370</v>
      </c>
      <c r="D16689" s="178" t="s">
        <v>11417</v>
      </c>
      <c r="E16689" s="179">
        <v>41800</v>
      </c>
      <c r="F16689" s="180">
        <v>33904</v>
      </c>
      <c r="G16689" s="180">
        <v>0</v>
      </c>
      <c r="H16689" s="180">
        <v>-207.44</v>
      </c>
      <c r="I16689" s="180">
        <f t="shared" si="520"/>
        <v>33696.559999999998</v>
      </c>
      <c r="J16689" s="177" t="str">
        <f t="shared" si="521"/>
        <v>Date &gt; 1920</v>
      </c>
    </row>
    <row r="16690" spans="1:10" x14ac:dyDescent="0.3">
      <c r="A16690" s="178" t="s">
        <v>3565</v>
      </c>
      <c r="B16690" s="178" t="s">
        <v>117</v>
      </c>
      <c r="C16690" s="178" t="s">
        <v>1370</v>
      </c>
      <c r="D16690" s="178" t="s">
        <v>11418</v>
      </c>
      <c r="E16690" s="179">
        <v>42404</v>
      </c>
      <c r="F16690" s="180">
        <v>173351</v>
      </c>
      <c r="G16690" s="180">
        <v>9761.23</v>
      </c>
      <c r="H16690" s="180">
        <v>9664.1200000000008</v>
      </c>
      <c r="I16690" s="180">
        <f t="shared" si="520"/>
        <v>192776.35</v>
      </c>
      <c r="J16690" s="177" t="str">
        <f t="shared" si="521"/>
        <v>Date &gt; 1920</v>
      </c>
    </row>
    <row r="16691" spans="1:10" x14ac:dyDescent="0.3">
      <c r="A16691" s="178" t="s">
        <v>3565</v>
      </c>
      <c r="B16691" s="178" t="s">
        <v>117</v>
      </c>
      <c r="C16691" s="178" t="s">
        <v>1370</v>
      </c>
      <c r="D16691" s="178" t="s">
        <v>11418</v>
      </c>
      <c r="E16691" s="179">
        <v>42608</v>
      </c>
      <c r="F16691" s="180">
        <v>1501577</v>
      </c>
      <c r="G16691" s="180">
        <v>84598.26</v>
      </c>
      <c r="H16691" s="180">
        <v>83716.12</v>
      </c>
      <c r="I16691" s="180">
        <f t="shared" si="520"/>
        <v>1669891.38</v>
      </c>
      <c r="J16691" s="177" t="str">
        <f t="shared" si="521"/>
        <v>Date &gt; 1920</v>
      </c>
    </row>
    <row r="16692" spans="1:10" x14ac:dyDescent="0.3">
      <c r="A16692" s="178" t="s">
        <v>3565</v>
      </c>
      <c r="B16692" s="178" t="s">
        <v>117</v>
      </c>
      <c r="C16692" s="178" t="s">
        <v>1370</v>
      </c>
      <c r="D16692" s="178" t="s">
        <v>11418</v>
      </c>
      <c r="E16692" s="179">
        <v>42670</v>
      </c>
      <c r="F16692" s="180">
        <v>130867</v>
      </c>
      <c r="G16692" s="180">
        <v>27905.79</v>
      </c>
      <c r="H16692" s="180">
        <v>12429.19</v>
      </c>
      <c r="I16692" s="180">
        <f t="shared" si="520"/>
        <v>171201.98</v>
      </c>
      <c r="J16692" s="177" t="str">
        <f t="shared" si="521"/>
        <v>Date &gt; 1920</v>
      </c>
    </row>
    <row r="16693" spans="1:10" x14ac:dyDescent="0.3">
      <c r="A16693" s="178" t="s">
        <v>3565</v>
      </c>
      <c r="B16693" s="178" t="s">
        <v>117</v>
      </c>
      <c r="C16693" s="178" t="s">
        <v>1370</v>
      </c>
      <c r="D16693" s="178" t="s">
        <v>11418</v>
      </c>
      <c r="E16693" s="179">
        <v>42789</v>
      </c>
      <c r="F16693" s="180">
        <v>92478</v>
      </c>
      <c r="G16693" s="180">
        <v>6137.57</v>
      </c>
      <c r="H16693" s="180">
        <v>5386.64</v>
      </c>
      <c r="I16693" s="180">
        <f t="shared" si="520"/>
        <v>104002.21</v>
      </c>
      <c r="J16693" s="177" t="str">
        <f t="shared" si="521"/>
        <v>Date &gt; 1920</v>
      </c>
    </row>
    <row r="16694" spans="1:10" x14ac:dyDescent="0.3">
      <c r="A16694" s="178" t="s">
        <v>3565</v>
      </c>
      <c r="B16694" s="178" t="s">
        <v>117</v>
      </c>
      <c r="C16694" s="178" t="s">
        <v>1370</v>
      </c>
      <c r="D16694" s="178" t="s">
        <v>11418</v>
      </c>
      <c r="E16694" s="179">
        <v>43165</v>
      </c>
      <c r="F16694" s="180">
        <v>46317</v>
      </c>
      <c r="G16694" s="180">
        <v>3092.62</v>
      </c>
      <c r="H16694" s="180">
        <v>2704.14</v>
      </c>
      <c r="I16694" s="180">
        <f t="shared" si="520"/>
        <v>52113.760000000002</v>
      </c>
      <c r="J16694" s="177" t="str">
        <f t="shared" si="521"/>
        <v>Date &gt; 1920</v>
      </c>
    </row>
    <row r="16695" spans="1:10" x14ac:dyDescent="0.3">
      <c r="A16695" s="178" t="s">
        <v>3565</v>
      </c>
      <c r="B16695" s="178" t="s">
        <v>117</v>
      </c>
      <c r="C16695" s="178" t="s">
        <v>1370</v>
      </c>
      <c r="D16695" s="178" t="s">
        <v>11419</v>
      </c>
      <c r="E16695" s="209">
        <v>0</v>
      </c>
      <c r="F16695" s="180">
        <v>52093</v>
      </c>
      <c r="G16695" s="180">
        <v>0</v>
      </c>
      <c r="H16695" s="180">
        <v>0</v>
      </c>
      <c r="I16695" s="180">
        <f t="shared" si="520"/>
        <v>52093</v>
      </c>
      <c r="J16695" s="177" t="str">
        <f t="shared" si="521"/>
        <v>Sketchy date</v>
      </c>
    </row>
    <row r="16696" spans="1:10" x14ac:dyDescent="0.3">
      <c r="A16696" s="178" t="s">
        <v>3565</v>
      </c>
      <c r="B16696" s="178" t="s">
        <v>117</v>
      </c>
      <c r="C16696" s="178" t="s">
        <v>1370</v>
      </c>
      <c r="D16696" s="178" t="s">
        <v>11419</v>
      </c>
      <c r="E16696" s="209">
        <v>0</v>
      </c>
      <c r="F16696" s="180">
        <v>134804</v>
      </c>
      <c r="G16696" s="180">
        <v>0</v>
      </c>
      <c r="H16696" s="180">
        <v>0</v>
      </c>
      <c r="I16696" s="180">
        <f t="shared" si="520"/>
        <v>134804</v>
      </c>
      <c r="J16696" s="177" t="str">
        <f t="shared" si="521"/>
        <v>Sketchy date</v>
      </c>
    </row>
    <row r="16697" spans="1:10" x14ac:dyDescent="0.3">
      <c r="A16697" s="178" t="s">
        <v>3565</v>
      </c>
      <c r="B16697" s="178" t="s">
        <v>117</v>
      </c>
      <c r="C16697" s="178" t="s">
        <v>1370</v>
      </c>
      <c r="D16697" s="178" t="s">
        <v>11420</v>
      </c>
      <c r="E16697" s="179">
        <v>33372</v>
      </c>
      <c r="F16697" s="180">
        <v>640164.69999999995</v>
      </c>
      <c r="G16697" s="180">
        <v>2223.9299999999998</v>
      </c>
      <c r="H16697" s="180">
        <v>277509.69</v>
      </c>
      <c r="I16697" s="180">
        <f t="shared" si="520"/>
        <v>919898.32000000007</v>
      </c>
      <c r="J16697" s="177" t="str">
        <f t="shared" si="521"/>
        <v>Date &gt; 1920</v>
      </c>
    </row>
    <row r="16698" spans="1:10" x14ac:dyDescent="0.3">
      <c r="A16698" s="178" t="s">
        <v>3565</v>
      </c>
      <c r="B16698" s="178" t="s">
        <v>117</v>
      </c>
      <c r="C16698" s="178" t="s">
        <v>1370</v>
      </c>
      <c r="D16698" s="178" t="s">
        <v>11420</v>
      </c>
      <c r="E16698" s="179">
        <v>33536</v>
      </c>
      <c r="F16698" s="180">
        <v>0</v>
      </c>
      <c r="G16698" s="180">
        <v>1164.6300000000001</v>
      </c>
      <c r="H16698" s="180">
        <v>1024.58</v>
      </c>
      <c r="I16698" s="180">
        <f t="shared" si="520"/>
        <v>2189.21</v>
      </c>
      <c r="J16698" s="177" t="str">
        <f t="shared" si="521"/>
        <v>Date &gt; 1920</v>
      </c>
    </row>
    <row r="16699" spans="1:10" x14ac:dyDescent="0.3">
      <c r="A16699" s="178" t="s">
        <v>3565</v>
      </c>
      <c r="B16699" s="178" t="s">
        <v>117</v>
      </c>
      <c r="C16699" s="178" t="s">
        <v>1370</v>
      </c>
      <c r="D16699" s="178" t="s">
        <v>11420</v>
      </c>
      <c r="E16699" s="179">
        <v>33536</v>
      </c>
      <c r="F16699" s="180">
        <v>2180.39</v>
      </c>
      <c r="G16699" s="180">
        <v>0</v>
      </c>
      <c r="H16699" s="180">
        <v>0</v>
      </c>
      <c r="I16699" s="180">
        <f t="shared" si="520"/>
        <v>2180.39</v>
      </c>
      <c r="J16699" s="177" t="str">
        <f t="shared" si="521"/>
        <v>Date &gt; 1920</v>
      </c>
    </row>
    <row r="16700" spans="1:10" x14ac:dyDescent="0.3">
      <c r="A16700" s="178" t="s">
        <v>3565</v>
      </c>
      <c r="B16700" s="178" t="s">
        <v>117</v>
      </c>
      <c r="C16700" s="178" t="s">
        <v>1370</v>
      </c>
      <c r="D16700" s="178" t="s">
        <v>11420</v>
      </c>
      <c r="E16700" s="179">
        <v>34474</v>
      </c>
      <c r="F16700" s="180">
        <v>674.1</v>
      </c>
      <c r="G16700" s="180">
        <v>15.01</v>
      </c>
      <c r="H16700" s="180">
        <v>8003.39</v>
      </c>
      <c r="I16700" s="180">
        <f t="shared" si="520"/>
        <v>8692.5</v>
      </c>
      <c r="J16700" s="177" t="str">
        <f t="shared" si="521"/>
        <v>Date &gt; 1920</v>
      </c>
    </row>
    <row r="16701" spans="1:10" x14ac:dyDescent="0.3">
      <c r="A16701" s="178" t="s">
        <v>3565</v>
      </c>
      <c r="B16701" s="178" t="s">
        <v>119</v>
      </c>
      <c r="C16701" s="178" t="s">
        <v>1372</v>
      </c>
      <c r="D16701" s="178" t="s">
        <v>7202</v>
      </c>
      <c r="E16701" s="179">
        <v>17523</v>
      </c>
      <c r="F16701" s="180">
        <v>0</v>
      </c>
      <c r="G16701" s="180">
        <v>5418.31</v>
      </c>
      <c r="H16701" s="180">
        <v>5418.31</v>
      </c>
      <c r="I16701" s="180">
        <f t="shared" si="520"/>
        <v>10836.62</v>
      </c>
      <c r="J16701" s="177" t="str">
        <f t="shared" si="521"/>
        <v>Date &gt; 1920</v>
      </c>
    </row>
    <row r="16702" spans="1:10" x14ac:dyDescent="0.3">
      <c r="A16702" s="178" t="s">
        <v>3565</v>
      </c>
      <c r="B16702" s="178" t="s">
        <v>119</v>
      </c>
      <c r="C16702" s="178" t="s">
        <v>1372</v>
      </c>
      <c r="D16702" s="178" t="s">
        <v>11421</v>
      </c>
      <c r="E16702" s="179">
        <v>18762</v>
      </c>
      <c r="F16702" s="180">
        <v>10095.74</v>
      </c>
      <c r="G16702" s="180">
        <v>8076.59</v>
      </c>
      <c r="H16702" s="180">
        <v>2019.15</v>
      </c>
      <c r="I16702" s="180">
        <f t="shared" si="520"/>
        <v>20191.480000000003</v>
      </c>
      <c r="J16702" s="177" t="str">
        <f t="shared" si="521"/>
        <v>Date &gt; 1920</v>
      </c>
    </row>
    <row r="16703" spans="1:10" x14ac:dyDescent="0.3">
      <c r="A16703" s="178" t="s">
        <v>3565</v>
      </c>
      <c r="B16703" s="178" t="s">
        <v>119</v>
      </c>
      <c r="C16703" s="178" t="s">
        <v>1372</v>
      </c>
      <c r="D16703" s="178" t="s">
        <v>7940</v>
      </c>
      <c r="E16703" s="179">
        <v>19038</v>
      </c>
      <c r="F16703" s="180">
        <v>7578.28</v>
      </c>
      <c r="G16703" s="180">
        <v>6062.62</v>
      </c>
      <c r="H16703" s="180">
        <v>1515.66</v>
      </c>
      <c r="I16703" s="180">
        <f t="shared" si="520"/>
        <v>15156.56</v>
      </c>
      <c r="J16703" s="177" t="str">
        <f t="shared" si="521"/>
        <v>Date &gt; 1920</v>
      </c>
    </row>
    <row r="16704" spans="1:10" x14ac:dyDescent="0.3">
      <c r="A16704" s="178" t="s">
        <v>3565</v>
      </c>
      <c r="B16704" s="178" t="s">
        <v>119</v>
      </c>
      <c r="C16704" s="178" t="s">
        <v>1372</v>
      </c>
      <c r="D16704" s="178" t="s">
        <v>11422</v>
      </c>
      <c r="E16704" s="179">
        <v>19033</v>
      </c>
      <c r="F16704" s="180">
        <v>0</v>
      </c>
      <c r="G16704" s="180">
        <v>303.60000000000002</v>
      </c>
      <c r="H16704" s="180">
        <v>0</v>
      </c>
      <c r="I16704" s="180">
        <f t="shared" si="520"/>
        <v>303.60000000000002</v>
      </c>
      <c r="J16704" s="177" t="str">
        <f t="shared" si="521"/>
        <v>Date &gt; 1920</v>
      </c>
    </row>
    <row r="16705" spans="1:10" x14ac:dyDescent="0.3">
      <c r="A16705" s="178" t="s">
        <v>3565</v>
      </c>
      <c r="B16705" s="178" t="s">
        <v>119</v>
      </c>
      <c r="C16705" s="178" t="s">
        <v>1372</v>
      </c>
      <c r="D16705" s="178" t="s">
        <v>9210</v>
      </c>
      <c r="E16705" s="179">
        <v>19763</v>
      </c>
      <c r="F16705" s="180">
        <v>0</v>
      </c>
      <c r="G16705" s="180">
        <v>553.92999999999995</v>
      </c>
      <c r="H16705" s="180">
        <v>276.95999999999998</v>
      </c>
      <c r="I16705" s="180">
        <f t="shared" si="520"/>
        <v>830.88999999999987</v>
      </c>
      <c r="J16705" s="177" t="str">
        <f t="shared" si="521"/>
        <v>Date &gt; 1920</v>
      </c>
    </row>
    <row r="16706" spans="1:10" x14ac:dyDescent="0.3">
      <c r="A16706" s="178" t="s">
        <v>3565</v>
      </c>
      <c r="B16706" s="178" t="s">
        <v>119</v>
      </c>
      <c r="C16706" s="178" t="s">
        <v>1372</v>
      </c>
      <c r="D16706" s="178" t="s">
        <v>11423</v>
      </c>
      <c r="E16706" s="179">
        <v>25077</v>
      </c>
      <c r="F16706" s="180">
        <v>39351.85</v>
      </c>
      <c r="G16706" s="180">
        <v>29529.53</v>
      </c>
      <c r="H16706" s="180">
        <v>29529.54</v>
      </c>
      <c r="I16706" s="180">
        <f t="shared" si="520"/>
        <v>98410.920000000013</v>
      </c>
      <c r="J16706" s="177" t="str">
        <f t="shared" si="521"/>
        <v>Date &gt; 1920</v>
      </c>
    </row>
    <row r="16707" spans="1:10" x14ac:dyDescent="0.3">
      <c r="A16707" s="178" t="s">
        <v>3565</v>
      </c>
      <c r="B16707" s="178" t="s">
        <v>119</v>
      </c>
      <c r="C16707" s="178" t="s">
        <v>1372</v>
      </c>
      <c r="D16707" s="178" t="s">
        <v>6400</v>
      </c>
      <c r="E16707" s="179">
        <v>25835</v>
      </c>
      <c r="F16707" s="180">
        <v>0</v>
      </c>
      <c r="G16707" s="180">
        <v>1600</v>
      </c>
      <c r="H16707" s="180">
        <v>1558.68</v>
      </c>
      <c r="I16707" s="180">
        <f t="shared" si="520"/>
        <v>3158.6800000000003</v>
      </c>
      <c r="J16707" s="177" t="str">
        <f t="shared" si="521"/>
        <v>Date &gt; 1920</v>
      </c>
    </row>
    <row r="16708" spans="1:10" x14ac:dyDescent="0.3">
      <c r="A16708" s="178" t="s">
        <v>3565</v>
      </c>
      <c r="B16708" s="178" t="s">
        <v>119</v>
      </c>
      <c r="C16708" s="178" t="s">
        <v>1372</v>
      </c>
      <c r="D16708" s="178" t="s">
        <v>11424</v>
      </c>
      <c r="E16708" s="179">
        <v>26960</v>
      </c>
      <c r="F16708" s="180">
        <v>0</v>
      </c>
      <c r="G16708" s="180">
        <v>1758.46</v>
      </c>
      <c r="H16708" s="180">
        <v>2428.92</v>
      </c>
      <c r="I16708" s="180">
        <f t="shared" si="520"/>
        <v>4187.38</v>
      </c>
      <c r="J16708" s="177" t="str">
        <f t="shared" si="521"/>
        <v>Date &gt; 1920</v>
      </c>
    </row>
    <row r="16709" spans="1:10" x14ac:dyDescent="0.3">
      <c r="A16709" s="178" t="s">
        <v>3565</v>
      </c>
      <c r="B16709" s="178" t="s">
        <v>119</v>
      </c>
      <c r="C16709" s="178" t="s">
        <v>1372</v>
      </c>
      <c r="D16709" s="178" t="s">
        <v>11425</v>
      </c>
      <c r="E16709" s="179">
        <v>27254</v>
      </c>
      <c r="F16709" s="180">
        <v>0</v>
      </c>
      <c r="G16709" s="180">
        <v>15071.53</v>
      </c>
      <c r="H16709" s="180">
        <v>3767.88</v>
      </c>
      <c r="I16709" s="180">
        <f t="shared" ref="I16709:I16772" si="522">SUM(F16709:H16709)</f>
        <v>18839.41</v>
      </c>
      <c r="J16709" s="177" t="str">
        <f t="shared" ref="J16709:J16772" si="523">IF(OR(YEAR(E16709)&gt; 1920, ISBLANK(E16709)), "Date &gt; 1920", "Sketchy date")</f>
        <v>Date &gt; 1920</v>
      </c>
    </row>
    <row r="16710" spans="1:10" x14ac:dyDescent="0.3">
      <c r="A16710" s="178" t="s">
        <v>3565</v>
      </c>
      <c r="B16710" s="178" t="s">
        <v>119</v>
      </c>
      <c r="C16710" s="178" t="s">
        <v>1372</v>
      </c>
      <c r="D16710" s="178" t="s">
        <v>11426</v>
      </c>
      <c r="E16710" s="179">
        <v>27393</v>
      </c>
      <c r="F16710" s="180">
        <v>0</v>
      </c>
      <c r="G16710" s="180">
        <v>1472.69</v>
      </c>
      <c r="H16710" s="180">
        <v>1472.69</v>
      </c>
      <c r="I16710" s="180">
        <f t="shared" si="522"/>
        <v>2945.38</v>
      </c>
      <c r="J16710" s="177" t="str">
        <f t="shared" si="523"/>
        <v>Date &gt; 1920</v>
      </c>
    </row>
    <row r="16711" spans="1:10" x14ac:dyDescent="0.3">
      <c r="A16711" s="178" t="s">
        <v>3565</v>
      </c>
      <c r="B16711" s="178" t="s">
        <v>119</v>
      </c>
      <c r="C16711" s="178" t="s">
        <v>1372</v>
      </c>
      <c r="D16711" s="178" t="s">
        <v>11427</v>
      </c>
      <c r="E16711" s="179">
        <v>27387</v>
      </c>
      <c r="F16711" s="180">
        <v>0</v>
      </c>
      <c r="G16711" s="180">
        <v>1232.01</v>
      </c>
      <c r="H16711" s="180">
        <v>1232.02</v>
      </c>
      <c r="I16711" s="180">
        <f t="shared" si="522"/>
        <v>2464.0299999999997</v>
      </c>
      <c r="J16711" s="177" t="str">
        <f t="shared" si="523"/>
        <v>Date &gt; 1920</v>
      </c>
    </row>
    <row r="16712" spans="1:10" x14ac:dyDescent="0.3">
      <c r="A16712" s="178" t="s">
        <v>3565</v>
      </c>
      <c r="B16712" s="178" t="s">
        <v>119</v>
      </c>
      <c r="C16712" s="178" t="s">
        <v>1372</v>
      </c>
      <c r="D16712" s="178" t="s">
        <v>11428</v>
      </c>
      <c r="E16712" s="179">
        <v>27912</v>
      </c>
      <c r="F16712" s="180">
        <v>0</v>
      </c>
      <c r="G16712" s="180">
        <v>661.05</v>
      </c>
      <c r="H16712" s="180">
        <v>661.05</v>
      </c>
      <c r="I16712" s="180">
        <f t="shared" si="522"/>
        <v>1322.1</v>
      </c>
      <c r="J16712" s="177" t="str">
        <f t="shared" si="523"/>
        <v>Date &gt; 1920</v>
      </c>
    </row>
    <row r="16713" spans="1:10" x14ac:dyDescent="0.3">
      <c r="A16713" s="178" t="s">
        <v>3565</v>
      </c>
      <c r="B16713" s="178" t="s">
        <v>119</v>
      </c>
      <c r="C16713" s="178" t="s">
        <v>1372</v>
      </c>
      <c r="D16713" s="178" t="s">
        <v>9362</v>
      </c>
      <c r="E16713" s="179">
        <v>28397</v>
      </c>
      <c r="F16713" s="180">
        <v>0</v>
      </c>
      <c r="G16713" s="180">
        <v>18514.22</v>
      </c>
      <c r="H16713" s="180">
        <v>9257.11</v>
      </c>
      <c r="I16713" s="180">
        <f t="shared" si="522"/>
        <v>27771.33</v>
      </c>
      <c r="J16713" s="177" t="str">
        <f t="shared" si="523"/>
        <v>Date &gt; 1920</v>
      </c>
    </row>
    <row r="16714" spans="1:10" x14ac:dyDescent="0.3">
      <c r="A16714" s="178" t="s">
        <v>3565</v>
      </c>
      <c r="B16714" s="178" t="s">
        <v>119</v>
      </c>
      <c r="C16714" s="178" t="s">
        <v>1372</v>
      </c>
      <c r="D16714" s="178" t="s">
        <v>11429</v>
      </c>
      <c r="E16714" s="179">
        <v>30291</v>
      </c>
      <c r="F16714" s="180">
        <v>0</v>
      </c>
      <c r="G16714" s="180">
        <v>113081.38</v>
      </c>
      <c r="H16714" s="180">
        <v>56040.67</v>
      </c>
      <c r="I16714" s="180">
        <f t="shared" si="522"/>
        <v>169122.05</v>
      </c>
      <c r="J16714" s="177" t="str">
        <f t="shared" si="523"/>
        <v>Date &gt; 1920</v>
      </c>
    </row>
    <row r="16715" spans="1:10" x14ac:dyDescent="0.3">
      <c r="A16715" s="178" t="s">
        <v>3565</v>
      </c>
      <c r="B16715" s="178" t="s">
        <v>119</v>
      </c>
      <c r="C16715" s="178" t="s">
        <v>1372</v>
      </c>
      <c r="D16715" s="178" t="s">
        <v>6366</v>
      </c>
      <c r="E16715" s="179">
        <v>31000</v>
      </c>
      <c r="F16715" s="180">
        <v>0</v>
      </c>
      <c r="G16715" s="180">
        <v>50575</v>
      </c>
      <c r="H16715" s="180">
        <v>25287.5</v>
      </c>
      <c r="I16715" s="180">
        <f t="shared" si="522"/>
        <v>75862.5</v>
      </c>
      <c r="J16715" s="177" t="str">
        <f t="shared" si="523"/>
        <v>Date &gt; 1920</v>
      </c>
    </row>
    <row r="16716" spans="1:10" x14ac:dyDescent="0.3">
      <c r="A16716" s="178" t="s">
        <v>3565</v>
      </c>
      <c r="B16716" s="178" t="s">
        <v>119</v>
      </c>
      <c r="C16716" s="178" t="s">
        <v>1372</v>
      </c>
      <c r="D16716" s="178" t="s">
        <v>11430</v>
      </c>
      <c r="E16716" s="179">
        <v>31036</v>
      </c>
      <c r="F16716" s="180">
        <v>0</v>
      </c>
      <c r="G16716" s="180">
        <v>36910.370000000003</v>
      </c>
      <c r="H16716" s="180">
        <v>18455.18</v>
      </c>
      <c r="I16716" s="180">
        <f t="shared" si="522"/>
        <v>55365.55</v>
      </c>
      <c r="J16716" s="177" t="str">
        <f t="shared" si="523"/>
        <v>Date &gt; 1920</v>
      </c>
    </row>
    <row r="16717" spans="1:10" x14ac:dyDescent="0.3">
      <c r="A16717" s="178" t="s">
        <v>3565</v>
      </c>
      <c r="B16717" s="178" t="s">
        <v>119</v>
      </c>
      <c r="C16717" s="178" t="s">
        <v>1372</v>
      </c>
      <c r="D16717" s="178" t="s">
        <v>11431</v>
      </c>
      <c r="E16717" s="179">
        <v>31037</v>
      </c>
      <c r="F16717" s="180">
        <v>0</v>
      </c>
      <c r="G16717" s="180">
        <v>55921.96</v>
      </c>
      <c r="H16717" s="180">
        <v>27960.98</v>
      </c>
      <c r="I16717" s="180">
        <f t="shared" si="522"/>
        <v>83882.94</v>
      </c>
      <c r="J16717" s="177" t="str">
        <f t="shared" si="523"/>
        <v>Date &gt; 1920</v>
      </c>
    </row>
    <row r="16718" spans="1:10" x14ac:dyDescent="0.3">
      <c r="A16718" s="178" t="s">
        <v>3565</v>
      </c>
      <c r="B16718" s="178" t="s">
        <v>119</v>
      </c>
      <c r="C16718" s="178" t="s">
        <v>1372</v>
      </c>
      <c r="D16718" s="178" t="s">
        <v>11432</v>
      </c>
      <c r="E16718" s="179">
        <v>32093</v>
      </c>
      <c r="F16718" s="180">
        <v>0</v>
      </c>
      <c r="G16718" s="180">
        <v>67601.86</v>
      </c>
      <c r="H16718" s="180">
        <v>33800.93</v>
      </c>
      <c r="I16718" s="180">
        <f t="shared" si="522"/>
        <v>101402.79000000001</v>
      </c>
      <c r="J16718" s="177" t="str">
        <f t="shared" si="523"/>
        <v>Date &gt; 1920</v>
      </c>
    </row>
    <row r="16719" spans="1:10" x14ac:dyDescent="0.3">
      <c r="A16719" s="178" t="s">
        <v>3565</v>
      </c>
      <c r="B16719" s="178" t="s">
        <v>119</v>
      </c>
      <c r="C16719" s="178" t="s">
        <v>1372</v>
      </c>
      <c r="D16719" s="178" t="s">
        <v>6413</v>
      </c>
      <c r="E16719" s="179">
        <v>32884</v>
      </c>
      <c r="F16719" s="180">
        <v>0</v>
      </c>
      <c r="G16719" s="180">
        <v>14364.47</v>
      </c>
      <c r="H16719" s="180">
        <v>7182.23</v>
      </c>
      <c r="I16719" s="180">
        <f t="shared" si="522"/>
        <v>21546.699999999997</v>
      </c>
      <c r="J16719" s="177" t="str">
        <f t="shared" si="523"/>
        <v>Date &gt; 1920</v>
      </c>
    </row>
    <row r="16720" spans="1:10" x14ac:dyDescent="0.3">
      <c r="A16720" s="178" t="s">
        <v>3565</v>
      </c>
      <c r="B16720" s="178" t="s">
        <v>119</v>
      </c>
      <c r="C16720" s="178" t="s">
        <v>1372</v>
      </c>
      <c r="D16720" s="178" t="s">
        <v>7180</v>
      </c>
      <c r="E16720" s="179">
        <v>34781</v>
      </c>
      <c r="F16720" s="180">
        <v>0</v>
      </c>
      <c r="G16720" s="180">
        <v>3000</v>
      </c>
      <c r="H16720" s="180">
        <v>2399.23</v>
      </c>
      <c r="I16720" s="180">
        <f t="shared" si="522"/>
        <v>5399.23</v>
      </c>
      <c r="J16720" s="177" t="str">
        <f t="shared" si="523"/>
        <v>Date &gt; 1920</v>
      </c>
    </row>
    <row r="16721" spans="1:10" x14ac:dyDescent="0.3">
      <c r="A16721" s="178" t="s">
        <v>3565</v>
      </c>
      <c r="B16721" s="178" t="s">
        <v>119</v>
      </c>
      <c r="C16721" s="178" t="s">
        <v>1372</v>
      </c>
      <c r="D16721" s="178" t="s">
        <v>7180</v>
      </c>
      <c r="E16721" s="179">
        <v>34781</v>
      </c>
      <c r="F16721" s="180">
        <v>0</v>
      </c>
      <c r="G16721" s="180">
        <v>1798.46</v>
      </c>
      <c r="H16721" s="180">
        <v>0</v>
      </c>
      <c r="I16721" s="180">
        <f t="shared" si="522"/>
        <v>1798.46</v>
      </c>
      <c r="J16721" s="177" t="str">
        <f t="shared" si="523"/>
        <v>Date &gt; 1920</v>
      </c>
    </row>
    <row r="16722" spans="1:10" x14ac:dyDescent="0.3">
      <c r="A16722" s="178" t="s">
        <v>3565</v>
      </c>
      <c r="B16722" s="178" t="s">
        <v>119</v>
      </c>
      <c r="C16722" s="178" t="s">
        <v>1372</v>
      </c>
      <c r="D16722" s="178" t="s">
        <v>7249</v>
      </c>
      <c r="E16722" s="179">
        <v>33298</v>
      </c>
      <c r="F16722" s="180">
        <v>0</v>
      </c>
      <c r="G16722" s="180">
        <v>28694.79</v>
      </c>
      <c r="H16722" s="180">
        <v>14347.4</v>
      </c>
      <c r="I16722" s="180">
        <f t="shared" si="522"/>
        <v>43042.19</v>
      </c>
      <c r="J16722" s="177" t="str">
        <f t="shared" si="523"/>
        <v>Date &gt; 1920</v>
      </c>
    </row>
    <row r="16723" spans="1:10" x14ac:dyDescent="0.3">
      <c r="A16723" s="178" t="s">
        <v>3565</v>
      </c>
      <c r="B16723" s="178" t="s">
        <v>119</v>
      </c>
      <c r="C16723" s="178" t="s">
        <v>1372</v>
      </c>
      <c r="D16723" s="178" t="s">
        <v>7249</v>
      </c>
      <c r="E16723" s="179">
        <v>33344</v>
      </c>
      <c r="F16723" s="180">
        <v>0</v>
      </c>
      <c r="G16723" s="180">
        <v>9211.7000000000007</v>
      </c>
      <c r="H16723" s="180">
        <v>4652.6000000000004</v>
      </c>
      <c r="I16723" s="180">
        <f t="shared" si="522"/>
        <v>13864.300000000001</v>
      </c>
      <c r="J16723" s="177" t="str">
        <f t="shared" si="523"/>
        <v>Date &gt; 1920</v>
      </c>
    </row>
    <row r="16724" spans="1:10" x14ac:dyDescent="0.3">
      <c r="A16724" s="178" t="s">
        <v>3565</v>
      </c>
      <c r="B16724" s="178" t="s">
        <v>119</v>
      </c>
      <c r="C16724" s="178" t="s">
        <v>1372</v>
      </c>
      <c r="D16724" s="178" t="s">
        <v>11433</v>
      </c>
      <c r="E16724" s="179">
        <v>33303</v>
      </c>
      <c r="F16724" s="180">
        <v>0</v>
      </c>
      <c r="G16724" s="180">
        <v>3333.33</v>
      </c>
      <c r="H16724" s="180">
        <v>1666.67</v>
      </c>
      <c r="I16724" s="180">
        <f t="shared" si="522"/>
        <v>5000</v>
      </c>
      <c r="J16724" s="177" t="str">
        <f t="shared" si="523"/>
        <v>Date &gt; 1920</v>
      </c>
    </row>
    <row r="16725" spans="1:10" x14ac:dyDescent="0.3">
      <c r="A16725" s="178" t="s">
        <v>3565</v>
      </c>
      <c r="B16725" s="178" t="s">
        <v>119</v>
      </c>
      <c r="C16725" s="178" t="s">
        <v>1372</v>
      </c>
      <c r="D16725" s="178" t="s">
        <v>11434</v>
      </c>
      <c r="E16725" s="179">
        <v>34009</v>
      </c>
      <c r="F16725" s="180">
        <v>0</v>
      </c>
      <c r="G16725" s="180">
        <v>4642.2299999999996</v>
      </c>
      <c r="H16725" s="180">
        <v>2321.12</v>
      </c>
      <c r="I16725" s="180">
        <f t="shared" si="522"/>
        <v>6963.3499999999995</v>
      </c>
      <c r="J16725" s="177" t="str">
        <f t="shared" si="523"/>
        <v>Date &gt; 1920</v>
      </c>
    </row>
    <row r="16726" spans="1:10" x14ac:dyDescent="0.3">
      <c r="A16726" s="178" t="s">
        <v>3565</v>
      </c>
      <c r="B16726" s="178" t="s">
        <v>119</v>
      </c>
      <c r="C16726" s="178" t="s">
        <v>1372</v>
      </c>
      <c r="D16726" s="178" t="s">
        <v>11435</v>
      </c>
      <c r="E16726" s="179">
        <v>34338</v>
      </c>
      <c r="F16726" s="180">
        <v>0</v>
      </c>
      <c r="G16726" s="180">
        <v>58214.32</v>
      </c>
      <c r="H16726" s="180">
        <v>29107.16</v>
      </c>
      <c r="I16726" s="180">
        <f t="shared" si="522"/>
        <v>87321.48</v>
      </c>
      <c r="J16726" s="177" t="str">
        <f t="shared" si="523"/>
        <v>Date &gt; 1920</v>
      </c>
    </row>
    <row r="16727" spans="1:10" x14ac:dyDescent="0.3">
      <c r="A16727" s="178" t="s">
        <v>3565</v>
      </c>
      <c r="B16727" s="178" t="s">
        <v>119</v>
      </c>
      <c r="C16727" s="178" t="s">
        <v>1372</v>
      </c>
      <c r="D16727" s="178" t="s">
        <v>11436</v>
      </c>
      <c r="E16727" s="179">
        <v>35342</v>
      </c>
      <c r="F16727" s="180">
        <v>0</v>
      </c>
      <c r="G16727" s="180">
        <v>11333.33</v>
      </c>
      <c r="H16727" s="180">
        <v>5666.67</v>
      </c>
      <c r="I16727" s="180">
        <f t="shared" si="522"/>
        <v>17000</v>
      </c>
      <c r="J16727" s="177" t="str">
        <f t="shared" si="523"/>
        <v>Date &gt; 1920</v>
      </c>
    </row>
    <row r="16728" spans="1:10" x14ac:dyDescent="0.3">
      <c r="A16728" s="178" t="s">
        <v>3565</v>
      </c>
      <c r="B16728" s="178" t="s">
        <v>119</v>
      </c>
      <c r="C16728" s="178" t="s">
        <v>1372</v>
      </c>
      <c r="D16728" s="178" t="s">
        <v>8203</v>
      </c>
      <c r="E16728" s="179">
        <v>34681</v>
      </c>
      <c r="F16728" s="180">
        <v>0</v>
      </c>
      <c r="G16728" s="180">
        <v>2792.43</v>
      </c>
      <c r="H16728" s="180">
        <v>1396.22</v>
      </c>
      <c r="I16728" s="180">
        <f t="shared" si="522"/>
        <v>4188.6499999999996</v>
      </c>
      <c r="J16728" s="177" t="str">
        <f t="shared" si="523"/>
        <v>Date &gt; 1920</v>
      </c>
    </row>
    <row r="16729" spans="1:10" x14ac:dyDescent="0.3">
      <c r="A16729" s="178" t="s">
        <v>3565</v>
      </c>
      <c r="B16729" s="178" t="s">
        <v>119</v>
      </c>
      <c r="C16729" s="178" t="s">
        <v>1372</v>
      </c>
      <c r="D16729" s="178" t="s">
        <v>11437</v>
      </c>
      <c r="E16729" s="179">
        <v>35811</v>
      </c>
      <c r="F16729" s="180">
        <v>0</v>
      </c>
      <c r="G16729" s="180">
        <v>10000</v>
      </c>
      <c r="H16729" s="180">
        <v>5000</v>
      </c>
      <c r="I16729" s="180">
        <f t="shared" si="522"/>
        <v>15000</v>
      </c>
      <c r="J16729" s="177" t="str">
        <f t="shared" si="523"/>
        <v>Date &gt; 1920</v>
      </c>
    </row>
    <row r="16730" spans="1:10" x14ac:dyDescent="0.3">
      <c r="A16730" s="178" t="s">
        <v>3565</v>
      </c>
      <c r="B16730" s="178" t="s">
        <v>119</v>
      </c>
      <c r="C16730" s="178" t="s">
        <v>1372</v>
      </c>
      <c r="D16730" s="178" t="s">
        <v>11438</v>
      </c>
      <c r="E16730" s="179">
        <v>35125</v>
      </c>
      <c r="F16730" s="180">
        <v>0</v>
      </c>
      <c r="G16730" s="180">
        <v>4641.67</v>
      </c>
      <c r="H16730" s="180">
        <v>2320.83</v>
      </c>
      <c r="I16730" s="180">
        <f t="shared" si="522"/>
        <v>6962.5</v>
      </c>
      <c r="J16730" s="177" t="str">
        <f t="shared" si="523"/>
        <v>Date &gt; 1920</v>
      </c>
    </row>
    <row r="16731" spans="1:10" x14ac:dyDescent="0.3">
      <c r="A16731" s="178" t="s">
        <v>3565</v>
      </c>
      <c r="B16731" s="178" t="s">
        <v>119</v>
      </c>
      <c r="C16731" s="178" t="s">
        <v>1372</v>
      </c>
      <c r="D16731" s="178" t="s">
        <v>6404</v>
      </c>
      <c r="E16731" s="179">
        <v>35783</v>
      </c>
      <c r="F16731" s="180">
        <v>0</v>
      </c>
      <c r="G16731" s="180">
        <v>124000</v>
      </c>
      <c r="H16731" s="180">
        <v>62000</v>
      </c>
      <c r="I16731" s="180">
        <f t="shared" si="522"/>
        <v>186000</v>
      </c>
      <c r="J16731" s="177" t="str">
        <f t="shared" si="523"/>
        <v>Date &gt; 1920</v>
      </c>
    </row>
    <row r="16732" spans="1:10" x14ac:dyDescent="0.3">
      <c r="A16732" s="178" t="s">
        <v>3565</v>
      </c>
      <c r="B16732" s="178" t="s">
        <v>119</v>
      </c>
      <c r="C16732" s="178" t="s">
        <v>1372</v>
      </c>
      <c r="D16732" s="178" t="s">
        <v>11439</v>
      </c>
      <c r="E16732" s="179">
        <v>35864</v>
      </c>
      <c r="F16732" s="180">
        <v>0</v>
      </c>
      <c r="G16732" s="180">
        <v>8170.15</v>
      </c>
      <c r="H16732" s="180">
        <v>5446.76</v>
      </c>
      <c r="I16732" s="180">
        <f t="shared" si="522"/>
        <v>13616.91</v>
      </c>
      <c r="J16732" s="177" t="str">
        <f t="shared" si="523"/>
        <v>Date &gt; 1920</v>
      </c>
    </row>
    <row r="16733" spans="1:10" x14ac:dyDescent="0.3">
      <c r="A16733" s="178" t="s">
        <v>3565</v>
      </c>
      <c r="B16733" s="178" t="s">
        <v>119</v>
      </c>
      <c r="C16733" s="178" t="s">
        <v>1372</v>
      </c>
      <c r="D16733" s="178" t="s">
        <v>11440</v>
      </c>
      <c r="E16733" s="179">
        <v>35802</v>
      </c>
      <c r="F16733" s="180">
        <v>139367</v>
      </c>
      <c r="G16733" s="180">
        <v>0</v>
      </c>
      <c r="H16733" s="180">
        <v>15485.16</v>
      </c>
      <c r="I16733" s="180">
        <f t="shared" si="522"/>
        <v>154852.16</v>
      </c>
      <c r="J16733" s="177" t="str">
        <f t="shared" si="523"/>
        <v>Date &gt; 1920</v>
      </c>
    </row>
    <row r="16734" spans="1:10" x14ac:dyDescent="0.3">
      <c r="A16734" s="178" t="s">
        <v>3565</v>
      </c>
      <c r="B16734" s="178" t="s">
        <v>119</v>
      </c>
      <c r="C16734" s="178" t="s">
        <v>1372</v>
      </c>
      <c r="D16734" s="178" t="s">
        <v>11440</v>
      </c>
      <c r="E16734" s="179">
        <v>36076</v>
      </c>
      <c r="F16734" s="180">
        <v>293421</v>
      </c>
      <c r="G16734" s="180">
        <v>0</v>
      </c>
      <c r="H16734" s="180">
        <v>32602.799999999999</v>
      </c>
      <c r="I16734" s="180">
        <f t="shared" si="522"/>
        <v>326023.8</v>
      </c>
      <c r="J16734" s="177" t="str">
        <f t="shared" si="523"/>
        <v>Date &gt; 1920</v>
      </c>
    </row>
    <row r="16735" spans="1:10" x14ac:dyDescent="0.3">
      <c r="A16735" s="178" t="s">
        <v>3565</v>
      </c>
      <c r="B16735" s="178" t="s">
        <v>119</v>
      </c>
      <c r="C16735" s="178" t="s">
        <v>1372</v>
      </c>
      <c r="D16735" s="178" t="s">
        <v>11440</v>
      </c>
      <c r="E16735" s="179">
        <v>36271</v>
      </c>
      <c r="F16735" s="180">
        <v>15171</v>
      </c>
      <c r="G16735" s="180">
        <v>0</v>
      </c>
      <c r="H16735" s="180">
        <v>1685.8</v>
      </c>
      <c r="I16735" s="180">
        <f t="shared" si="522"/>
        <v>16856.8</v>
      </c>
      <c r="J16735" s="177" t="str">
        <f t="shared" si="523"/>
        <v>Date &gt; 1920</v>
      </c>
    </row>
    <row r="16736" spans="1:10" x14ac:dyDescent="0.3">
      <c r="A16736" s="178" t="s">
        <v>3565</v>
      </c>
      <c r="B16736" s="178" t="s">
        <v>119</v>
      </c>
      <c r="C16736" s="178" t="s">
        <v>1372</v>
      </c>
      <c r="D16736" s="178" t="s">
        <v>11440</v>
      </c>
      <c r="E16736" s="179">
        <v>36489</v>
      </c>
      <c r="F16736" s="180">
        <v>77593</v>
      </c>
      <c r="G16736" s="180">
        <v>0</v>
      </c>
      <c r="H16736" s="180">
        <v>8621.6299999999992</v>
      </c>
      <c r="I16736" s="180">
        <f t="shared" si="522"/>
        <v>86214.63</v>
      </c>
      <c r="J16736" s="177" t="str">
        <f t="shared" si="523"/>
        <v>Date &gt; 1920</v>
      </c>
    </row>
    <row r="16737" spans="1:10" x14ac:dyDescent="0.3">
      <c r="A16737" s="178" t="s">
        <v>3565</v>
      </c>
      <c r="B16737" s="178" t="s">
        <v>119</v>
      </c>
      <c r="C16737" s="178" t="s">
        <v>1372</v>
      </c>
      <c r="D16737" s="178" t="s">
        <v>11440</v>
      </c>
      <c r="E16737" s="179">
        <v>36515</v>
      </c>
      <c r="F16737" s="180">
        <v>1146</v>
      </c>
      <c r="G16737" s="180">
        <v>0</v>
      </c>
      <c r="H16737" s="180">
        <v>127.03</v>
      </c>
      <c r="I16737" s="180">
        <f t="shared" si="522"/>
        <v>1273.03</v>
      </c>
      <c r="J16737" s="177" t="str">
        <f t="shared" si="523"/>
        <v>Date &gt; 1920</v>
      </c>
    </row>
    <row r="16738" spans="1:10" x14ac:dyDescent="0.3">
      <c r="A16738" s="178" t="s">
        <v>3565</v>
      </c>
      <c r="B16738" s="178" t="s">
        <v>119</v>
      </c>
      <c r="C16738" s="178" t="s">
        <v>1372</v>
      </c>
      <c r="D16738" s="178" t="s">
        <v>11440</v>
      </c>
      <c r="E16738" s="179">
        <v>36649</v>
      </c>
      <c r="F16738" s="180">
        <v>4302</v>
      </c>
      <c r="G16738" s="180">
        <v>0</v>
      </c>
      <c r="H16738" s="180">
        <v>477.58</v>
      </c>
      <c r="I16738" s="180">
        <f t="shared" si="522"/>
        <v>4779.58</v>
      </c>
      <c r="J16738" s="177" t="str">
        <f t="shared" si="523"/>
        <v>Date &gt; 1920</v>
      </c>
    </row>
    <row r="16739" spans="1:10" x14ac:dyDescent="0.3">
      <c r="A16739" s="178" t="s">
        <v>3565</v>
      </c>
      <c r="B16739" s="178" t="s">
        <v>119</v>
      </c>
      <c r="C16739" s="178" t="s">
        <v>1372</v>
      </c>
      <c r="D16739" s="178" t="s">
        <v>11440</v>
      </c>
      <c r="E16739" s="179">
        <v>36795</v>
      </c>
      <c r="F16739" s="180">
        <v>24332</v>
      </c>
      <c r="G16739" s="180">
        <v>0</v>
      </c>
      <c r="H16739" s="180">
        <v>23018.66</v>
      </c>
      <c r="I16739" s="180">
        <f t="shared" si="522"/>
        <v>47350.66</v>
      </c>
      <c r="J16739" s="177" t="str">
        <f t="shared" si="523"/>
        <v>Date &gt; 1920</v>
      </c>
    </row>
    <row r="16740" spans="1:10" x14ac:dyDescent="0.3">
      <c r="A16740" s="178" t="s">
        <v>3565</v>
      </c>
      <c r="B16740" s="178" t="s">
        <v>119</v>
      </c>
      <c r="C16740" s="178" t="s">
        <v>1372</v>
      </c>
      <c r="D16740" s="178" t="s">
        <v>11441</v>
      </c>
      <c r="E16740" s="179">
        <v>36865</v>
      </c>
      <c r="F16740" s="180">
        <v>42998</v>
      </c>
      <c r="G16740" s="180">
        <v>0</v>
      </c>
      <c r="H16740" s="180">
        <v>4777.6400000000003</v>
      </c>
      <c r="I16740" s="180">
        <f t="shared" si="522"/>
        <v>47775.64</v>
      </c>
      <c r="J16740" s="177" t="str">
        <f t="shared" si="523"/>
        <v>Date &gt; 1920</v>
      </c>
    </row>
    <row r="16741" spans="1:10" x14ac:dyDescent="0.3">
      <c r="A16741" s="178" t="s">
        <v>3565</v>
      </c>
      <c r="B16741" s="178" t="s">
        <v>119</v>
      </c>
      <c r="C16741" s="178" t="s">
        <v>1372</v>
      </c>
      <c r="D16741" s="178" t="s">
        <v>11441</v>
      </c>
      <c r="E16741" s="179">
        <v>36901</v>
      </c>
      <c r="F16741" s="180">
        <v>24933</v>
      </c>
      <c r="G16741" s="180">
        <v>0</v>
      </c>
      <c r="H16741" s="180">
        <v>2770.74</v>
      </c>
      <c r="I16741" s="180">
        <f t="shared" si="522"/>
        <v>27703.739999999998</v>
      </c>
      <c r="J16741" s="177" t="str">
        <f t="shared" si="523"/>
        <v>Date &gt; 1920</v>
      </c>
    </row>
    <row r="16742" spans="1:10" x14ac:dyDescent="0.3">
      <c r="A16742" s="178" t="s">
        <v>3565</v>
      </c>
      <c r="B16742" s="178" t="s">
        <v>119</v>
      </c>
      <c r="C16742" s="178" t="s">
        <v>1372</v>
      </c>
      <c r="D16742" s="178" t="s">
        <v>11441</v>
      </c>
      <c r="E16742" s="179">
        <v>37021</v>
      </c>
      <c r="F16742" s="180">
        <v>3713</v>
      </c>
      <c r="G16742" s="180">
        <v>0</v>
      </c>
      <c r="H16742" s="180">
        <v>412.99</v>
      </c>
      <c r="I16742" s="180">
        <f t="shared" si="522"/>
        <v>4125.99</v>
      </c>
      <c r="J16742" s="177" t="str">
        <f t="shared" si="523"/>
        <v>Date &gt; 1920</v>
      </c>
    </row>
    <row r="16743" spans="1:10" x14ac:dyDescent="0.3">
      <c r="A16743" s="178" t="s">
        <v>3565</v>
      </c>
      <c r="B16743" s="178" t="s">
        <v>119</v>
      </c>
      <c r="C16743" s="178" t="s">
        <v>1372</v>
      </c>
      <c r="D16743" s="178" t="s">
        <v>11441</v>
      </c>
      <c r="E16743" s="179">
        <v>37040</v>
      </c>
      <c r="F16743" s="180">
        <v>71318</v>
      </c>
      <c r="G16743" s="180">
        <v>2108.9699999999998</v>
      </c>
      <c r="H16743" s="180">
        <v>9329.74</v>
      </c>
      <c r="I16743" s="180">
        <f t="shared" si="522"/>
        <v>82756.710000000006</v>
      </c>
      <c r="J16743" s="177" t="str">
        <f t="shared" si="523"/>
        <v>Date &gt; 1920</v>
      </c>
    </row>
    <row r="16744" spans="1:10" x14ac:dyDescent="0.3">
      <c r="A16744" s="178" t="s">
        <v>3565</v>
      </c>
      <c r="B16744" s="178" t="s">
        <v>119</v>
      </c>
      <c r="C16744" s="178" t="s">
        <v>1372</v>
      </c>
      <c r="D16744" s="178" t="s">
        <v>11441</v>
      </c>
      <c r="E16744" s="179">
        <v>37273</v>
      </c>
      <c r="F16744" s="180">
        <v>26835</v>
      </c>
      <c r="G16744" s="180">
        <v>90.35</v>
      </c>
      <c r="H16744" s="180">
        <v>3042.33</v>
      </c>
      <c r="I16744" s="180">
        <f t="shared" si="522"/>
        <v>29967.68</v>
      </c>
      <c r="J16744" s="177" t="str">
        <f t="shared" si="523"/>
        <v>Date &gt; 1920</v>
      </c>
    </row>
    <row r="16745" spans="1:10" x14ac:dyDescent="0.3">
      <c r="A16745" s="178" t="s">
        <v>3565</v>
      </c>
      <c r="B16745" s="178" t="s">
        <v>119</v>
      </c>
      <c r="C16745" s="178" t="s">
        <v>1372</v>
      </c>
      <c r="D16745" s="178" t="s">
        <v>11441</v>
      </c>
      <c r="E16745" s="179">
        <v>37417</v>
      </c>
      <c r="F16745" s="180">
        <v>4002</v>
      </c>
      <c r="G16745" s="180">
        <v>44.59</v>
      </c>
      <c r="H16745" s="180">
        <v>474.51</v>
      </c>
      <c r="I16745" s="180">
        <f t="shared" si="522"/>
        <v>4521.1000000000004</v>
      </c>
      <c r="J16745" s="177" t="str">
        <f t="shared" si="523"/>
        <v>Date &gt; 1920</v>
      </c>
    </row>
    <row r="16746" spans="1:10" x14ac:dyDescent="0.3">
      <c r="A16746" s="178" t="s">
        <v>3565</v>
      </c>
      <c r="B16746" s="178" t="s">
        <v>119</v>
      </c>
      <c r="C16746" s="178" t="s">
        <v>1372</v>
      </c>
      <c r="D16746" s="178" t="s">
        <v>11441</v>
      </c>
      <c r="E16746" s="179">
        <v>37494</v>
      </c>
      <c r="F16746" s="180">
        <v>46128</v>
      </c>
      <c r="G16746" s="180">
        <v>445.09</v>
      </c>
      <c r="H16746" s="180">
        <v>4576.05</v>
      </c>
      <c r="I16746" s="180">
        <f t="shared" si="522"/>
        <v>51149.14</v>
      </c>
      <c r="J16746" s="177" t="str">
        <f t="shared" si="523"/>
        <v>Date &gt; 1920</v>
      </c>
    </row>
    <row r="16747" spans="1:10" x14ac:dyDescent="0.3">
      <c r="A16747" s="178" t="s">
        <v>3565</v>
      </c>
      <c r="B16747" s="178" t="s">
        <v>119</v>
      </c>
      <c r="C16747" s="178" t="s">
        <v>1372</v>
      </c>
      <c r="D16747" s="178" t="s">
        <v>11441</v>
      </c>
      <c r="E16747" s="179">
        <v>37522</v>
      </c>
      <c r="F16747" s="180">
        <v>3540</v>
      </c>
      <c r="G16747" s="180">
        <v>0</v>
      </c>
      <c r="H16747" s="180">
        <v>0</v>
      </c>
      <c r="I16747" s="180">
        <f t="shared" si="522"/>
        <v>3540</v>
      </c>
      <c r="J16747" s="177" t="str">
        <f t="shared" si="523"/>
        <v>Date &gt; 1920</v>
      </c>
    </row>
    <row r="16748" spans="1:10" x14ac:dyDescent="0.3">
      <c r="A16748" s="178" t="s">
        <v>3565</v>
      </c>
      <c r="B16748" s="178" t="s">
        <v>119</v>
      </c>
      <c r="C16748" s="178" t="s">
        <v>1372</v>
      </c>
      <c r="D16748" s="178" t="s">
        <v>11441</v>
      </c>
      <c r="E16748" s="179">
        <v>37600</v>
      </c>
      <c r="F16748" s="180">
        <v>0</v>
      </c>
      <c r="G16748" s="180">
        <v>196.17</v>
      </c>
      <c r="H16748" s="180">
        <v>1371.25</v>
      </c>
      <c r="I16748" s="180">
        <f t="shared" si="522"/>
        <v>1567.42</v>
      </c>
      <c r="J16748" s="177" t="str">
        <f t="shared" si="523"/>
        <v>Date &gt; 1920</v>
      </c>
    </row>
    <row r="16749" spans="1:10" x14ac:dyDescent="0.3">
      <c r="A16749" s="178" t="s">
        <v>3565</v>
      </c>
      <c r="B16749" s="178" t="s">
        <v>119</v>
      </c>
      <c r="C16749" s="178" t="s">
        <v>1372</v>
      </c>
      <c r="D16749" s="178" t="s">
        <v>11442</v>
      </c>
      <c r="E16749" s="179">
        <v>37187</v>
      </c>
      <c r="F16749" s="180">
        <v>76856</v>
      </c>
      <c r="G16749" s="180">
        <v>0</v>
      </c>
      <c r="H16749" s="180">
        <v>8539.9599999999991</v>
      </c>
      <c r="I16749" s="180">
        <f t="shared" si="522"/>
        <v>85395.959999999992</v>
      </c>
      <c r="J16749" s="177" t="str">
        <f t="shared" si="523"/>
        <v>Date &gt; 1920</v>
      </c>
    </row>
    <row r="16750" spans="1:10" x14ac:dyDescent="0.3">
      <c r="A16750" s="178" t="s">
        <v>3565</v>
      </c>
      <c r="B16750" s="178" t="s">
        <v>119</v>
      </c>
      <c r="C16750" s="178" t="s">
        <v>1372</v>
      </c>
      <c r="D16750" s="178" t="s">
        <v>11443</v>
      </c>
      <c r="E16750" s="179">
        <v>37438</v>
      </c>
      <c r="F16750" s="180">
        <v>22500</v>
      </c>
      <c r="G16750" s="180">
        <v>0</v>
      </c>
      <c r="H16750" s="180">
        <v>2500</v>
      </c>
      <c r="I16750" s="180">
        <f t="shared" si="522"/>
        <v>25000</v>
      </c>
      <c r="J16750" s="177" t="str">
        <f t="shared" si="523"/>
        <v>Date &gt; 1920</v>
      </c>
    </row>
    <row r="16751" spans="1:10" x14ac:dyDescent="0.3">
      <c r="A16751" s="178" t="s">
        <v>3565</v>
      </c>
      <c r="B16751" s="178" t="s">
        <v>119</v>
      </c>
      <c r="C16751" s="178" t="s">
        <v>1372</v>
      </c>
      <c r="D16751" s="178" t="s">
        <v>11443</v>
      </c>
      <c r="E16751" s="179">
        <v>37845</v>
      </c>
      <c r="F16751" s="180">
        <v>39683</v>
      </c>
      <c r="G16751" s="180">
        <v>0</v>
      </c>
      <c r="H16751" s="180">
        <v>4409.5</v>
      </c>
      <c r="I16751" s="180">
        <f t="shared" si="522"/>
        <v>44092.5</v>
      </c>
      <c r="J16751" s="177" t="str">
        <f t="shared" si="523"/>
        <v>Date &gt; 1920</v>
      </c>
    </row>
    <row r="16752" spans="1:10" x14ac:dyDescent="0.3">
      <c r="A16752" s="178" t="s">
        <v>3565</v>
      </c>
      <c r="B16752" s="178" t="s">
        <v>119</v>
      </c>
      <c r="C16752" s="178" t="s">
        <v>1372</v>
      </c>
      <c r="D16752" s="178" t="s">
        <v>11443</v>
      </c>
      <c r="E16752" s="179">
        <v>38223</v>
      </c>
      <c r="F16752" s="180">
        <v>5400</v>
      </c>
      <c r="G16752" s="180">
        <v>0</v>
      </c>
      <c r="H16752" s="180">
        <v>600</v>
      </c>
      <c r="I16752" s="180">
        <f t="shared" si="522"/>
        <v>6000</v>
      </c>
      <c r="J16752" s="177" t="str">
        <f t="shared" si="523"/>
        <v>Date &gt; 1920</v>
      </c>
    </row>
    <row r="16753" spans="1:10" x14ac:dyDescent="0.3">
      <c r="A16753" s="178" t="s">
        <v>3565</v>
      </c>
      <c r="B16753" s="178" t="s">
        <v>119</v>
      </c>
      <c r="C16753" s="178" t="s">
        <v>1372</v>
      </c>
      <c r="D16753" s="178" t="s">
        <v>11443</v>
      </c>
      <c r="E16753" s="179">
        <v>38812</v>
      </c>
      <c r="F16753" s="180">
        <v>3579</v>
      </c>
      <c r="G16753" s="180">
        <v>0</v>
      </c>
      <c r="H16753" s="180">
        <v>10421</v>
      </c>
      <c r="I16753" s="180">
        <f t="shared" si="522"/>
        <v>14000</v>
      </c>
      <c r="J16753" s="177" t="str">
        <f t="shared" si="523"/>
        <v>Date &gt; 1920</v>
      </c>
    </row>
    <row r="16754" spans="1:10" x14ac:dyDescent="0.3">
      <c r="A16754" s="178" t="s">
        <v>3565</v>
      </c>
      <c r="B16754" s="178" t="s">
        <v>119</v>
      </c>
      <c r="C16754" s="178" t="s">
        <v>1372</v>
      </c>
      <c r="D16754" s="178" t="s">
        <v>11444</v>
      </c>
      <c r="E16754" s="179">
        <v>37890</v>
      </c>
      <c r="F16754" s="180">
        <v>0</v>
      </c>
      <c r="G16754" s="180">
        <v>63000</v>
      </c>
      <c r="H16754" s="180">
        <v>42000</v>
      </c>
      <c r="I16754" s="180">
        <f t="shared" si="522"/>
        <v>105000</v>
      </c>
      <c r="J16754" s="177" t="str">
        <f t="shared" si="523"/>
        <v>Date &gt; 1920</v>
      </c>
    </row>
    <row r="16755" spans="1:10" x14ac:dyDescent="0.3">
      <c r="A16755" s="178" t="s">
        <v>3565</v>
      </c>
      <c r="B16755" s="178" t="s">
        <v>119</v>
      </c>
      <c r="C16755" s="178" t="s">
        <v>1372</v>
      </c>
      <c r="D16755" s="178" t="s">
        <v>11445</v>
      </c>
      <c r="E16755" s="179">
        <v>37804</v>
      </c>
      <c r="F16755" s="180">
        <v>0</v>
      </c>
      <c r="G16755" s="180">
        <v>14083.2</v>
      </c>
      <c r="H16755" s="180">
        <v>9388.7999999999993</v>
      </c>
      <c r="I16755" s="180">
        <f t="shared" si="522"/>
        <v>23472</v>
      </c>
      <c r="J16755" s="177" t="str">
        <f t="shared" si="523"/>
        <v>Date &gt; 1920</v>
      </c>
    </row>
    <row r="16756" spans="1:10" x14ac:dyDescent="0.3">
      <c r="A16756" s="178" t="s">
        <v>3565</v>
      </c>
      <c r="B16756" s="178" t="s">
        <v>119</v>
      </c>
      <c r="C16756" s="178" t="s">
        <v>1372</v>
      </c>
      <c r="D16756" s="178" t="s">
        <v>11446</v>
      </c>
      <c r="E16756" s="179">
        <v>38223</v>
      </c>
      <c r="F16756" s="180">
        <v>6660</v>
      </c>
      <c r="G16756" s="180">
        <v>0</v>
      </c>
      <c r="H16756" s="180">
        <v>740</v>
      </c>
      <c r="I16756" s="180">
        <f t="shared" si="522"/>
        <v>7400</v>
      </c>
      <c r="J16756" s="177" t="str">
        <f t="shared" si="523"/>
        <v>Date &gt; 1920</v>
      </c>
    </row>
    <row r="16757" spans="1:10" x14ac:dyDescent="0.3">
      <c r="A16757" s="178" t="s">
        <v>3565</v>
      </c>
      <c r="B16757" s="178" t="s">
        <v>119</v>
      </c>
      <c r="C16757" s="178" t="s">
        <v>1372</v>
      </c>
      <c r="D16757" s="178" t="s">
        <v>11446</v>
      </c>
      <c r="E16757" s="179">
        <v>38436</v>
      </c>
      <c r="F16757" s="180">
        <v>6660</v>
      </c>
      <c r="G16757" s="180">
        <v>0</v>
      </c>
      <c r="H16757" s="180">
        <v>740</v>
      </c>
      <c r="I16757" s="180">
        <f t="shared" si="522"/>
        <v>7400</v>
      </c>
      <c r="J16757" s="177" t="str">
        <f t="shared" si="523"/>
        <v>Date &gt; 1920</v>
      </c>
    </row>
    <row r="16758" spans="1:10" x14ac:dyDescent="0.3">
      <c r="A16758" s="178" t="s">
        <v>3565</v>
      </c>
      <c r="B16758" s="178" t="s">
        <v>119</v>
      </c>
      <c r="C16758" s="178" t="s">
        <v>1372</v>
      </c>
      <c r="D16758" s="178" t="s">
        <v>11446</v>
      </c>
      <c r="E16758" s="179">
        <v>38784</v>
      </c>
      <c r="F16758" s="180">
        <v>3330</v>
      </c>
      <c r="G16758" s="180">
        <v>0</v>
      </c>
      <c r="H16758" s="180">
        <v>370</v>
      </c>
      <c r="I16758" s="180">
        <f t="shared" si="522"/>
        <v>3700</v>
      </c>
      <c r="J16758" s="177" t="str">
        <f t="shared" si="523"/>
        <v>Date &gt; 1920</v>
      </c>
    </row>
    <row r="16759" spans="1:10" x14ac:dyDescent="0.3">
      <c r="A16759" s="178" t="s">
        <v>3565</v>
      </c>
      <c r="B16759" s="178" t="s">
        <v>119</v>
      </c>
      <c r="C16759" s="178" t="s">
        <v>1372</v>
      </c>
      <c r="D16759" s="178" t="s">
        <v>11446</v>
      </c>
      <c r="E16759" s="179">
        <v>39153</v>
      </c>
      <c r="F16759" s="180">
        <v>3996</v>
      </c>
      <c r="G16759" s="180">
        <v>0</v>
      </c>
      <c r="H16759" s="180">
        <v>444</v>
      </c>
      <c r="I16759" s="180">
        <f t="shared" si="522"/>
        <v>4440</v>
      </c>
      <c r="J16759" s="177" t="str">
        <f t="shared" si="523"/>
        <v>Date &gt; 1920</v>
      </c>
    </row>
    <row r="16760" spans="1:10" x14ac:dyDescent="0.3">
      <c r="A16760" s="178" t="s">
        <v>3565</v>
      </c>
      <c r="B16760" s="178" t="s">
        <v>119</v>
      </c>
      <c r="C16760" s="178" t="s">
        <v>1372</v>
      </c>
      <c r="D16760" s="178" t="s">
        <v>11446</v>
      </c>
      <c r="E16760" s="179">
        <v>39604</v>
      </c>
      <c r="F16760" s="180">
        <v>8087</v>
      </c>
      <c r="G16760" s="180">
        <v>0</v>
      </c>
      <c r="H16760" s="180">
        <v>899.36</v>
      </c>
      <c r="I16760" s="180">
        <f t="shared" si="522"/>
        <v>8986.36</v>
      </c>
      <c r="J16760" s="177" t="str">
        <f t="shared" si="523"/>
        <v>Date &gt; 1920</v>
      </c>
    </row>
    <row r="16761" spans="1:10" x14ac:dyDescent="0.3">
      <c r="A16761" s="178" t="s">
        <v>3565</v>
      </c>
      <c r="B16761" s="178" t="s">
        <v>119</v>
      </c>
      <c r="C16761" s="178" t="s">
        <v>1372</v>
      </c>
      <c r="D16761" s="178" t="s">
        <v>11446</v>
      </c>
      <c r="E16761" s="179">
        <v>39619</v>
      </c>
      <c r="F16761" s="180">
        <v>37407</v>
      </c>
      <c r="G16761" s="180">
        <v>0</v>
      </c>
      <c r="H16761" s="180">
        <v>4155.6400000000003</v>
      </c>
      <c r="I16761" s="180">
        <f t="shared" si="522"/>
        <v>41562.639999999999</v>
      </c>
      <c r="J16761" s="177" t="str">
        <f t="shared" si="523"/>
        <v>Date &gt; 1920</v>
      </c>
    </row>
    <row r="16762" spans="1:10" x14ac:dyDescent="0.3">
      <c r="A16762" s="178" t="s">
        <v>3565</v>
      </c>
      <c r="B16762" s="178" t="s">
        <v>119</v>
      </c>
      <c r="C16762" s="178" t="s">
        <v>1372</v>
      </c>
      <c r="D16762" s="178" t="s">
        <v>11447</v>
      </c>
      <c r="E16762" s="179">
        <v>38321</v>
      </c>
      <c r="F16762" s="180">
        <v>215316</v>
      </c>
      <c r="G16762" s="180">
        <v>0</v>
      </c>
      <c r="H16762" s="180">
        <v>11333.94</v>
      </c>
      <c r="I16762" s="180">
        <f t="shared" si="522"/>
        <v>226649.94</v>
      </c>
      <c r="J16762" s="177" t="str">
        <f t="shared" si="523"/>
        <v>Date &gt; 1920</v>
      </c>
    </row>
    <row r="16763" spans="1:10" x14ac:dyDescent="0.3">
      <c r="A16763" s="178" t="s">
        <v>3565</v>
      </c>
      <c r="B16763" s="178" t="s">
        <v>119</v>
      </c>
      <c r="C16763" s="178" t="s">
        <v>1372</v>
      </c>
      <c r="D16763" s="178" t="s">
        <v>11447</v>
      </c>
      <c r="E16763" s="179">
        <v>38385</v>
      </c>
      <c r="F16763" s="180">
        <v>1887</v>
      </c>
      <c r="G16763" s="180">
        <v>0</v>
      </c>
      <c r="H16763" s="180">
        <v>98.5</v>
      </c>
      <c r="I16763" s="180">
        <f t="shared" si="522"/>
        <v>1985.5</v>
      </c>
      <c r="J16763" s="177" t="str">
        <f t="shared" si="523"/>
        <v>Date &gt; 1920</v>
      </c>
    </row>
    <row r="16764" spans="1:10" x14ac:dyDescent="0.3">
      <c r="A16764" s="178" t="s">
        <v>3565</v>
      </c>
      <c r="B16764" s="178" t="s">
        <v>119</v>
      </c>
      <c r="C16764" s="178" t="s">
        <v>1372</v>
      </c>
      <c r="D16764" s="178" t="s">
        <v>11447</v>
      </c>
      <c r="E16764" s="179">
        <v>38421</v>
      </c>
      <c r="F16764" s="180">
        <v>14723</v>
      </c>
      <c r="G16764" s="180">
        <v>0</v>
      </c>
      <c r="H16764" s="180">
        <v>774.92</v>
      </c>
      <c r="I16764" s="180">
        <f t="shared" si="522"/>
        <v>15497.92</v>
      </c>
      <c r="J16764" s="177" t="str">
        <f t="shared" si="523"/>
        <v>Date &gt; 1920</v>
      </c>
    </row>
    <row r="16765" spans="1:10" x14ac:dyDescent="0.3">
      <c r="A16765" s="178" t="s">
        <v>3565</v>
      </c>
      <c r="B16765" s="178" t="s">
        <v>119</v>
      </c>
      <c r="C16765" s="178" t="s">
        <v>1372</v>
      </c>
      <c r="D16765" s="178" t="s">
        <v>11447</v>
      </c>
      <c r="E16765" s="179">
        <v>38436</v>
      </c>
      <c r="F16765" s="180">
        <v>31096</v>
      </c>
      <c r="G16765" s="180">
        <v>0</v>
      </c>
      <c r="H16765" s="180">
        <v>1637.39</v>
      </c>
      <c r="I16765" s="180">
        <f t="shared" si="522"/>
        <v>32733.39</v>
      </c>
      <c r="J16765" s="177" t="str">
        <f t="shared" si="523"/>
        <v>Date &gt; 1920</v>
      </c>
    </row>
    <row r="16766" spans="1:10" x14ac:dyDescent="0.3">
      <c r="A16766" s="178" t="s">
        <v>3565</v>
      </c>
      <c r="B16766" s="178" t="s">
        <v>119</v>
      </c>
      <c r="C16766" s="178" t="s">
        <v>1372</v>
      </c>
      <c r="D16766" s="178" t="s">
        <v>11447</v>
      </c>
      <c r="E16766" s="179">
        <v>38477</v>
      </c>
      <c r="F16766" s="180">
        <v>4048</v>
      </c>
      <c r="G16766" s="180">
        <v>0</v>
      </c>
      <c r="H16766" s="180">
        <v>213.24</v>
      </c>
      <c r="I16766" s="180">
        <f t="shared" si="522"/>
        <v>4261.24</v>
      </c>
      <c r="J16766" s="177" t="str">
        <f t="shared" si="523"/>
        <v>Date &gt; 1920</v>
      </c>
    </row>
    <row r="16767" spans="1:10" x14ac:dyDescent="0.3">
      <c r="A16767" s="178" t="s">
        <v>3565</v>
      </c>
      <c r="B16767" s="178" t="s">
        <v>119</v>
      </c>
      <c r="C16767" s="178" t="s">
        <v>1372</v>
      </c>
      <c r="D16767" s="178" t="s">
        <v>11447</v>
      </c>
      <c r="E16767" s="179">
        <v>38784</v>
      </c>
      <c r="F16767" s="180">
        <v>18293</v>
      </c>
      <c r="G16767" s="180">
        <v>0</v>
      </c>
      <c r="H16767" s="180">
        <v>1664.01</v>
      </c>
      <c r="I16767" s="180">
        <f t="shared" si="522"/>
        <v>19957.009999999998</v>
      </c>
      <c r="J16767" s="177" t="str">
        <f t="shared" si="523"/>
        <v>Date &gt; 1920</v>
      </c>
    </row>
    <row r="16768" spans="1:10" x14ac:dyDescent="0.3">
      <c r="A16768" s="178" t="s">
        <v>3565</v>
      </c>
      <c r="B16768" s="178" t="s">
        <v>119</v>
      </c>
      <c r="C16768" s="178" t="s">
        <v>1372</v>
      </c>
      <c r="D16768" s="178" t="s">
        <v>11447</v>
      </c>
      <c r="E16768" s="179">
        <v>39274</v>
      </c>
      <c r="F16768" s="180">
        <v>-5123</v>
      </c>
      <c r="G16768" s="180">
        <v>0</v>
      </c>
      <c r="H16768" s="180">
        <v>25780.27</v>
      </c>
      <c r="I16768" s="180">
        <f t="shared" si="522"/>
        <v>20657.27</v>
      </c>
      <c r="J16768" s="177" t="str">
        <f t="shared" si="523"/>
        <v>Date &gt; 1920</v>
      </c>
    </row>
    <row r="16769" spans="1:10" x14ac:dyDescent="0.3">
      <c r="A16769" s="178" t="s">
        <v>3565</v>
      </c>
      <c r="B16769" s="178" t="s">
        <v>119</v>
      </c>
      <c r="C16769" s="178" t="s">
        <v>1372</v>
      </c>
      <c r="D16769" s="178" t="s">
        <v>11448</v>
      </c>
      <c r="E16769" s="179">
        <v>38784</v>
      </c>
      <c r="F16769" s="180">
        <v>43200</v>
      </c>
      <c r="G16769" s="180">
        <v>0</v>
      </c>
      <c r="H16769" s="180">
        <v>2274</v>
      </c>
      <c r="I16769" s="180">
        <f t="shared" si="522"/>
        <v>45474</v>
      </c>
      <c r="J16769" s="177" t="str">
        <f t="shared" si="523"/>
        <v>Date &gt; 1920</v>
      </c>
    </row>
    <row r="16770" spans="1:10" x14ac:dyDescent="0.3">
      <c r="A16770" s="178" t="s">
        <v>3565</v>
      </c>
      <c r="B16770" s="178" t="s">
        <v>119</v>
      </c>
      <c r="C16770" s="178" t="s">
        <v>1372</v>
      </c>
      <c r="D16770" s="178" t="s">
        <v>11448</v>
      </c>
      <c r="E16770" s="179">
        <v>39148</v>
      </c>
      <c r="F16770" s="180">
        <v>10033</v>
      </c>
      <c r="G16770" s="180">
        <v>0</v>
      </c>
      <c r="H16770" s="180">
        <v>528.21</v>
      </c>
      <c r="I16770" s="180">
        <f t="shared" si="522"/>
        <v>10561.21</v>
      </c>
      <c r="J16770" s="177" t="str">
        <f t="shared" si="523"/>
        <v>Date &gt; 1920</v>
      </c>
    </row>
    <row r="16771" spans="1:10" x14ac:dyDescent="0.3">
      <c r="A16771" s="178" t="s">
        <v>3565</v>
      </c>
      <c r="B16771" s="178" t="s">
        <v>119</v>
      </c>
      <c r="C16771" s="178" t="s">
        <v>1372</v>
      </c>
      <c r="D16771" s="178" t="s">
        <v>11448</v>
      </c>
      <c r="E16771" s="179">
        <v>39274</v>
      </c>
      <c r="F16771" s="180">
        <v>6559.17</v>
      </c>
      <c r="G16771" s="180">
        <v>0</v>
      </c>
      <c r="H16771" s="180">
        <v>2062.25</v>
      </c>
      <c r="I16771" s="180">
        <f t="shared" si="522"/>
        <v>8621.42</v>
      </c>
      <c r="J16771" s="177" t="str">
        <f t="shared" si="523"/>
        <v>Date &gt; 1920</v>
      </c>
    </row>
    <row r="16772" spans="1:10" x14ac:dyDescent="0.3">
      <c r="A16772" s="178" t="s">
        <v>3565</v>
      </c>
      <c r="B16772" s="178" t="s">
        <v>119</v>
      </c>
      <c r="C16772" s="178" t="s">
        <v>1372</v>
      </c>
      <c r="D16772" s="178" t="s">
        <v>11448</v>
      </c>
      <c r="E16772" s="179">
        <v>39274</v>
      </c>
      <c r="F16772" s="180">
        <v>27488.83</v>
      </c>
      <c r="G16772" s="180">
        <v>0</v>
      </c>
      <c r="H16772" s="180">
        <v>0</v>
      </c>
      <c r="I16772" s="180">
        <f t="shared" si="522"/>
        <v>27488.83</v>
      </c>
      <c r="J16772" s="177" t="str">
        <f t="shared" si="523"/>
        <v>Date &gt; 1920</v>
      </c>
    </row>
    <row r="16773" spans="1:10" x14ac:dyDescent="0.3">
      <c r="A16773" s="178" t="s">
        <v>3565</v>
      </c>
      <c r="B16773" s="178" t="s">
        <v>119</v>
      </c>
      <c r="C16773" s="178" t="s">
        <v>1372</v>
      </c>
      <c r="D16773" s="178" t="s">
        <v>11448</v>
      </c>
      <c r="E16773" s="179">
        <v>39274</v>
      </c>
      <c r="F16773" s="180">
        <v>5123</v>
      </c>
      <c r="G16773" s="180">
        <v>0</v>
      </c>
      <c r="H16773" s="180">
        <v>0</v>
      </c>
      <c r="I16773" s="180">
        <f t="shared" ref="I16773:I16836" si="524">SUM(F16773:H16773)</f>
        <v>5123</v>
      </c>
      <c r="J16773" s="177" t="str">
        <f t="shared" ref="J16773:J16836" si="525">IF(OR(YEAR(E16773)&gt; 1920, ISBLANK(E16773)), "Date &gt; 1920", "Sketchy date")</f>
        <v>Date &gt; 1920</v>
      </c>
    </row>
    <row r="16774" spans="1:10" x14ac:dyDescent="0.3">
      <c r="A16774" s="178" t="s">
        <v>3565</v>
      </c>
      <c r="B16774" s="178" t="s">
        <v>119</v>
      </c>
      <c r="C16774" s="178" t="s">
        <v>1372</v>
      </c>
      <c r="D16774" s="178" t="s">
        <v>11448</v>
      </c>
      <c r="E16774" s="179">
        <v>39714</v>
      </c>
      <c r="F16774" s="180">
        <v>5046.8999999999996</v>
      </c>
      <c r="G16774" s="180">
        <v>0</v>
      </c>
      <c r="H16774" s="180">
        <v>889.65</v>
      </c>
      <c r="I16774" s="180">
        <f t="shared" si="524"/>
        <v>5936.5499999999993</v>
      </c>
      <c r="J16774" s="177" t="str">
        <f t="shared" si="525"/>
        <v>Date &gt; 1920</v>
      </c>
    </row>
    <row r="16775" spans="1:10" x14ac:dyDescent="0.3">
      <c r="A16775" s="178" t="s">
        <v>3565</v>
      </c>
      <c r="B16775" s="178" t="s">
        <v>119</v>
      </c>
      <c r="C16775" s="178" t="s">
        <v>1372</v>
      </c>
      <c r="D16775" s="178" t="s">
        <v>11448</v>
      </c>
      <c r="E16775" s="179">
        <v>39714</v>
      </c>
      <c r="F16775" s="180">
        <v>11873.1</v>
      </c>
      <c r="G16775" s="180">
        <v>0</v>
      </c>
      <c r="H16775" s="180">
        <v>0</v>
      </c>
      <c r="I16775" s="180">
        <f t="shared" si="524"/>
        <v>11873.1</v>
      </c>
      <c r="J16775" s="177" t="str">
        <f t="shared" si="525"/>
        <v>Date &gt; 1920</v>
      </c>
    </row>
    <row r="16776" spans="1:10" x14ac:dyDescent="0.3">
      <c r="A16776" s="178" t="s">
        <v>3565</v>
      </c>
      <c r="B16776" s="178" t="s">
        <v>119</v>
      </c>
      <c r="C16776" s="178" t="s">
        <v>1372</v>
      </c>
      <c r="D16776" s="178" t="s">
        <v>11448</v>
      </c>
      <c r="E16776" s="179">
        <v>39877</v>
      </c>
      <c r="F16776" s="180">
        <v>5478.4</v>
      </c>
      <c r="G16776" s="180">
        <v>0</v>
      </c>
      <c r="H16776" s="180">
        <v>337.9</v>
      </c>
      <c r="I16776" s="180">
        <f t="shared" si="524"/>
        <v>5816.2999999999993</v>
      </c>
      <c r="J16776" s="177" t="str">
        <f t="shared" si="525"/>
        <v>Date &gt; 1920</v>
      </c>
    </row>
    <row r="16777" spans="1:10" x14ac:dyDescent="0.3">
      <c r="A16777" s="178" t="s">
        <v>3565</v>
      </c>
      <c r="B16777" s="178" t="s">
        <v>119</v>
      </c>
      <c r="C16777" s="178" t="s">
        <v>1372</v>
      </c>
      <c r="D16777" s="178" t="s">
        <v>11448</v>
      </c>
      <c r="E16777" s="179">
        <v>39877</v>
      </c>
      <c r="F16777" s="180">
        <v>938.6</v>
      </c>
      <c r="G16777" s="180">
        <v>0</v>
      </c>
      <c r="H16777" s="180">
        <v>0</v>
      </c>
      <c r="I16777" s="180">
        <f t="shared" si="524"/>
        <v>938.6</v>
      </c>
      <c r="J16777" s="177" t="str">
        <f t="shared" si="525"/>
        <v>Date &gt; 1920</v>
      </c>
    </row>
    <row r="16778" spans="1:10" x14ac:dyDescent="0.3">
      <c r="A16778" s="178" t="s">
        <v>3565</v>
      </c>
      <c r="B16778" s="178" t="s">
        <v>119</v>
      </c>
      <c r="C16778" s="178" t="s">
        <v>1372</v>
      </c>
      <c r="D16778" s="178" t="s">
        <v>11449</v>
      </c>
      <c r="E16778" s="179">
        <v>38779</v>
      </c>
      <c r="F16778" s="180">
        <v>0</v>
      </c>
      <c r="G16778" s="180">
        <v>11141.9</v>
      </c>
      <c r="H16778" s="180">
        <v>4775.1000000000004</v>
      </c>
      <c r="I16778" s="180">
        <f t="shared" si="524"/>
        <v>15917</v>
      </c>
      <c r="J16778" s="177" t="str">
        <f t="shared" si="525"/>
        <v>Date &gt; 1920</v>
      </c>
    </row>
    <row r="16779" spans="1:10" x14ac:dyDescent="0.3">
      <c r="A16779" s="178" t="s">
        <v>3565</v>
      </c>
      <c r="B16779" s="178" t="s">
        <v>119</v>
      </c>
      <c r="C16779" s="178" t="s">
        <v>1372</v>
      </c>
      <c r="D16779" s="178" t="s">
        <v>11449</v>
      </c>
      <c r="E16779" s="179">
        <v>39274</v>
      </c>
      <c r="F16779" s="180">
        <v>0</v>
      </c>
      <c r="G16779" s="180">
        <v>1260.08</v>
      </c>
      <c r="H16779" s="180">
        <v>540.03</v>
      </c>
      <c r="I16779" s="180">
        <f t="shared" si="524"/>
        <v>1800.11</v>
      </c>
      <c r="J16779" s="177" t="str">
        <f t="shared" si="525"/>
        <v>Date &gt; 1920</v>
      </c>
    </row>
    <row r="16780" spans="1:10" x14ac:dyDescent="0.3">
      <c r="A16780" s="178" t="s">
        <v>3565</v>
      </c>
      <c r="B16780" s="178" t="s">
        <v>119</v>
      </c>
      <c r="C16780" s="178" t="s">
        <v>1372</v>
      </c>
      <c r="D16780" s="178" t="s">
        <v>8952</v>
      </c>
      <c r="E16780" s="179">
        <v>39086</v>
      </c>
      <c r="F16780" s="180">
        <v>0</v>
      </c>
      <c r="G16780" s="180">
        <v>1022.38</v>
      </c>
      <c r="H16780" s="180">
        <v>438.16</v>
      </c>
      <c r="I16780" s="180">
        <f t="shared" si="524"/>
        <v>1460.54</v>
      </c>
      <c r="J16780" s="177" t="str">
        <f t="shared" si="525"/>
        <v>Date &gt; 1920</v>
      </c>
    </row>
    <row r="16781" spans="1:10" x14ac:dyDescent="0.3">
      <c r="A16781" s="178" t="s">
        <v>3565</v>
      </c>
      <c r="B16781" s="178" t="s">
        <v>119</v>
      </c>
      <c r="C16781" s="178" t="s">
        <v>1372</v>
      </c>
      <c r="D16781" s="178" t="s">
        <v>11450</v>
      </c>
      <c r="E16781" s="179">
        <v>39300</v>
      </c>
      <c r="F16781" s="180">
        <v>0</v>
      </c>
      <c r="G16781" s="180">
        <v>874</v>
      </c>
      <c r="H16781" s="180">
        <v>874</v>
      </c>
      <c r="I16781" s="180">
        <f t="shared" si="524"/>
        <v>1748</v>
      </c>
      <c r="J16781" s="177" t="str">
        <f t="shared" si="525"/>
        <v>Date &gt; 1920</v>
      </c>
    </row>
    <row r="16782" spans="1:10" x14ac:dyDescent="0.3">
      <c r="A16782" s="178" t="s">
        <v>3565</v>
      </c>
      <c r="B16782" s="178" t="s">
        <v>119</v>
      </c>
      <c r="C16782" s="178" t="s">
        <v>1372</v>
      </c>
      <c r="D16782" s="178" t="s">
        <v>7282</v>
      </c>
      <c r="E16782" s="179">
        <v>39801</v>
      </c>
      <c r="F16782" s="180">
        <v>304216</v>
      </c>
      <c r="G16782" s="180">
        <v>36038.239999999998</v>
      </c>
      <c r="H16782" s="180">
        <v>52051.41</v>
      </c>
      <c r="I16782" s="180">
        <f t="shared" si="524"/>
        <v>392305.65</v>
      </c>
      <c r="J16782" s="177" t="str">
        <f t="shared" si="525"/>
        <v>Date &gt; 1920</v>
      </c>
    </row>
    <row r="16783" spans="1:10" x14ac:dyDescent="0.3">
      <c r="A16783" s="178" t="s">
        <v>3565</v>
      </c>
      <c r="B16783" s="178" t="s">
        <v>119</v>
      </c>
      <c r="C16783" s="178" t="s">
        <v>1372</v>
      </c>
      <c r="D16783" s="178" t="s">
        <v>7282</v>
      </c>
      <c r="E16783" s="179">
        <v>40079</v>
      </c>
      <c r="F16783" s="180">
        <v>33467</v>
      </c>
      <c r="G16783" s="180">
        <v>5403.9</v>
      </c>
      <c r="H16783" s="180">
        <v>10844.59</v>
      </c>
      <c r="I16783" s="180">
        <f t="shared" si="524"/>
        <v>49715.490000000005</v>
      </c>
      <c r="J16783" s="177" t="str">
        <f t="shared" si="525"/>
        <v>Date &gt; 1920</v>
      </c>
    </row>
    <row r="16784" spans="1:10" x14ac:dyDescent="0.3">
      <c r="A16784" s="178" t="s">
        <v>3565</v>
      </c>
      <c r="B16784" s="178" t="s">
        <v>119</v>
      </c>
      <c r="C16784" s="178" t="s">
        <v>1372</v>
      </c>
      <c r="D16784" s="178" t="s">
        <v>7282</v>
      </c>
      <c r="E16784" s="179">
        <v>40718</v>
      </c>
      <c r="F16784" s="180">
        <v>14612</v>
      </c>
      <c r="G16784" s="180">
        <v>527.03</v>
      </c>
      <c r="H16784" s="180">
        <v>-2384.94</v>
      </c>
      <c r="I16784" s="180">
        <f t="shared" si="524"/>
        <v>12754.09</v>
      </c>
      <c r="J16784" s="177" t="str">
        <f t="shared" si="525"/>
        <v>Date &gt; 1920</v>
      </c>
    </row>
    <row r="16785" spans="1:10" x14ac:dyDescent="0.3">
      <c r="A16785" s="178" t="s">
        <v>3565</v>
      </c>
      <c r="B16785" s="178" t="s">
        <v>119</v>
      </c>
      <c r="C16785" s="178" t="s">
        <v>1372</v>
      </c>
      <c r="D16785" s="178" t="s">
        <v>11451</v>
      </c>
      <c r="E16785" s="179">
        <v>40165</v>
      </c>
      <c r="F16785" s="180">
        <v>77090</v>
      </c>
      <c r="G16785" s="180">
        <v>0</v>
      </c>
      <c r="H16785" s="180">
        <v>4058.35</v>
      </c>
      <c r="I16785" s="180">
        <f t="shared" si="524"/>
        <v>81148.350000000006</v>
      </c>
      <c r="J16785" s="177" t="str">
        <f t="shared" si="525"/>
        <v>Date &gt; 1920</v>
      </c>
    </row>
    <row r="16786" spans="1:10" x14ac:dyDescent="0.3">
      <c r="A16786" s="178" t="s">
        <v>3565</v>
      </c>
      <c r="B16786" s="178" t="s">
        <v>119</v>
      </c>
      <c r="C16786" s="178" t="s">
        <v>1372</v>
      </c>
      <c r="D16786" s="178" t="s">
        <v>11451</v>
      </c>
      <c r="E16786" s="179">
        <v>40534</v>
      </c>
      <c r="F16786" s="180">
        <v>34548</v>
      </c>
      <c r="G16786" s="180">
        <v>0</v>
      </c>
      <c r="H16786" s="180">
        <v>1817.64</v>
      </c>
      <c r="I16786" s="180">
        <f t="shared" si="524"/>
        <v>36365.64</v>
      </c>
      <c r="J16786" s="177" t="str">
        <f t="shared" si="525"/>
        <v>Date &gt; 1920</v>
      </c>
    </row>
    <row r="16787" spans="1:10" x14ac:dyDescent="0.3">
      <c r="A16787" s="178" t="s">
        <v>3565</v>
      </c>
      <c r="B16787" s="178" t="s">
        <v>119</v>
      </c>
      <c r="C16787" s="178" t="s">
        <v>1372</v>
      </c>
      <c r="D16787" s="178" t="s">
        <v>11451</v>
      </c>
      <c r="E16787" s="179">
        <v>40854</v>
      </c>
      <c r="F16787" s="180">
        <v>20890</v>
      </c>
      <c r="G16787" s="180">
        <v>0</v>
      </c>
      <c r="H16787" s="180">
        <v>1302.95</v>
      </c>
      <c r="I16787" s="180">
        <f t="shared" si="524"/>
        <v>22192.95</v>
      </c>
      <c r="J16787" s="177" t="str">
        <f t="shared" si="525"/>
        <v>Date &gt; 1920</v>
      </c>
    </row>
    <row r="16788" spans="1:10" x14ac:dyDescent="0.3">
      <c r="A16788" s="178" t="s">
        <v>3565</v>
      </c>
      <c r="B16788" s="178" t="s">
        <v>119</v>
      </c>
      <c r="C16788" s="178" t="s">
        <v>1372</v>
      </c>
      <c r="D16788" s="178" t="s">
        <v>11451</v>
      </c>
      <c r="E16788" s="179">
        <v>41352</v>
      </c>
      <c r="F16788" s="180">
        <v>6200</v>
      </c>
      <c r="G16788" s="180">
        <v>0</v>
      </c>
      <c r="H16788" s="180">
        <v>123.06</v>
      </c>
      <c r="I16788" s="180">
        <f t="shared" si="524"/>
        <v>6323.06</v>
      </c>
      <c r="J16788" s="177" t="str">
        <f t="shared" si="525"/>
        <v>Date &gt; 1920</v>
      </c>
    </row>
    <row r="16789" spans="1:10" x14ac:dyDescent="0.3">
      <c r="A16789" s="178" t="s">
        <v>3565</v>
      </c>
      <c r="B16789" s="178" t="s">
        <v>119</v>
      </c>
      <c r="C16789" s="178" t="s">
        <v>1372</v>
      </c>
      <c r="D16789" s="178" t="s">
        <v>8203</v>
      </c>
      <c r="E16789" s="179">
        <v>40171</v>
      </c>
      <c r="F16789" s="180">
        <v>126732.31</v>
      </c>
      <c r="G16789" s="180">
        <v>0</v>
      </c>
      <c r="H16789" s="180">
        <v>6655.13</v>
      </c>
      <c r="I16789" s="180">
        <f t="shared" si="524"/>
        <v>133387.44</v>
      </c>
      <c r="J16789" s="177" t="str">
        <f t="shared" si="525"/>
        <v>Date &gt; 1920</v>
      </c>
    </row>
    <row r="16790" spans="1:10" x14ac:dyDescent="0.3">
      <c r="A16790" s="178" t="s">
        <v>3565</v>
      </c>
      <c r="B16790" s="178" t="s">
        <v>119</v>
      </c>
      <c r="C16790" s="178" t="s">
        <v>1372</v>
      </c>
      <c r="D16790" s="178" t="s">
        <v>8203</v>
      </c>
      <c r="E16790" s="179">
        <v>40171</v>
      </c>
      <c r="F16790" s="180">
        <v>1036.69</v>
      </c>
      <c r="G16790" s="180">
        <v>0</v>
      </c>
      <c r="H16790" s="180">
        <v>0</v>
      </c>
      <c r="I16790" s="180">
        <f t="shared" si="524"/>
        <v>1036.69</v>
      </c>
      <c r="J16790" s="177" t="str">
        <f t="shared" si="525"/>
        <v>Date &gt; 1920</v>
      </c>
    </row>
    <row r="16791" spans="1:10" x14ac:dyDescent="0.3">
      <c r="A16791" s="178" t="s">
        <v>3565</v>
      </c>
      <c r="B16791" s="178" t="s">
        <v>119</v>
      </c>
      <c r="C16791" s="178" t="s">
        <v>1372</v>
      </c>
      <c r="D16791" s="178" t="s">
        <v>8203</v>
      </c>
      <c r="E16791" s="179">
        <v>40233</v>
      </c>
      <c r="F16791" s="180">
        <v>10000</v>
      </c>
      <c r="G16791" s="180">
        <v>0</v>
      </c>
      <c r="H16791" s="180">
        <v>-348.19</v>
      </c>
      <c r="I16791" s="180">
        <f t="shared" si="524"/>
        <v>9651.81</v>
      </c>
      <c r="J16791" s="177" t="str">
        <f t="shared" si="525"/>
        <v>Date &gt; 1920</v>
      </c>
    </row>
    <row r="16792" spans="1:10" x14ac:dyDescent="0.3">
      <c r="A16792" s="178" t="s">
        <v>3565</v>
      </c>
      <c r="B16792" s="178" t="s">
        <v>119</v>
      </c>
      <c r="C16792" s="178" t="s">
        <v>1372</v>
      </c>
      <c r="D16792" s="178" t="s">
        <v>8203</v>
      </c>
      <c r="E16792" s="179">
        <v>40233</v>
      </c>
      <c r="F16792" s="180">
        <v>2035.33</v>
      </c>
      <c r="G16792" s="180">
        <v>0</v>
      </c>
      <c r="H16792" s="180">
        <v>0</v>
      </c>
      <c r="I16792" s="180">
        <f t="shared" si="524"/>
        <v>2035.33</v>
      </c>
      <c r="J16792" s="177" t="str">
        <f t="shared" si="525"/>
        <v>Date &gt; 1920</v>
      </c>
    </row>
    <row r="16793" spans="1:10" x14ac:dyDescent="0.3">
      <c r="A16793" s="178" t="s">
        <v>3565</v>
      </c>
      <c r="B16793" s="178" t="s">
        <v>119</v>
      </c>
      <c r="C16793" s="178" t="s">
        <v>1372</v>
      </c>
      <c r="D16793" s="178" t="s">
        <v>8203</v>
      </c>
      <c r="E16793" s="179">
        <v>40233</v>
      </c>
      <c r="F16793" s="180">
        <v>1191.67</v>
      </c>
      <c r="G16793" s="180">
        <v>0</v>
      </c>
      <c r="H16793" s="180">
        <v>0</v>
      </c>
      <c r="I16793" s="180">
        <f t="shared" si="524"/>
        <v>1191.67</v>
      </c>
      <c r="J16793" s="177" t="str">
        <f t="shared" si="525"/>
        <v>Date &gt; 1920</v>
      </c>
    </row>
    <row r="16794" spans="1:10" x14ac:dyDescent="0.3">
      <c r="A16794" s="178" t="s">
        <v>3565</v>
      </c>
      <c r="B16794" s="178" t="s">
        <v>119</v>
      </c>
      <c r="C16794" s="178" t="s">
        <v>1372</v>
      </c>
      <c r="D16794" s="178" t="s">
        <v>11452</v>
      </c>
      <c r="E16794" s="179">
        <v>40165</v>
      </c>
      <c r="F16794" s="180">
        <v>0</v>
      </c>
      <c r="G16794" s="180">
        <v>42486.53</v>
      </c>
      <c r="H16794" s="180">
        <v>21095.63</v>
      </c>
      <c r="I16794" s="180">
        <f t="shared" si="524"/>
        <v>63582.16</v>
      </c>
      <c r="J16794" s="177" t="str">
        <f t="shared" si="525"/>
        <v>Date &gt; 1920</v>
      </c>
    </row>
    <row r="16795" spans="1:10" x14ac:dyDescent="0.3">
      <c r="A16795" s="178" t="s">
        <v>3565</v>
      </c>
      <c r="B16795" s="178" t="s">
        <v>119</v>
      </c>
      <c r="C16795" s="178" t="s">
        <v>1372</v>
      </c>
      <c r="D16795" s="178" t="s">
        <v>11452</v>
      </c>
      <c r="E16795" s="179">
        <v>40246</v>
      </c>
      <c r="F16795" s="180">
        <v>0</v>
      </c>
      <c r="G16795" s="180">
        <v>7708.67</v>
      </c>
      <c r="H16795" s="180">
        <v>3326.92</v>
      </c>
      <c r="I16795" s="180">
        <f t="shared" si="524"/>
        <v>11035.59</v>
      </c>
      <c r="J16795" s="177" t="str">
        <f t="shared" si="525"/>
        <v>Date &gt; 1920</v>
      </c>
    </row>
    <row r="16796" spans="1:10" x14ac:dyDescent="0.3">
      <c r="A16796" s="178" t="s">
        <v>3565</v>
      </c>
      <c r="B16796" s="178" t="s">
        <v>119</v>
      </c>
      <c r="C16796" s="178" t="s">
        <v>1372</v>
      </c>
      <c r="D16796" s="178" t="s">
        <v>11453</v>
      </c>
      <c r="E16796" s="179">
        <v>40534</v>
      </c>
      <c r="F16796" s="180">
        <v>22404</v>
      </c>
      <c r="G16796" s="180">
        <v>0</v>
      </c>
      <c r="H16796" s="180">
        <v>1373.72</v>
      </c>
      <c r="I16796" s="180">
        <f t="shared" si="524"/>
        <v>23777.72</v>
      </c>
      <c r="J16796" s="177" t="str">
        <f t="shared" si="525"/>
        <v>Date &gt; 1920</v>
      </c>
    </row>
    <row r="16797" spans="1:10" x14ac:dyDescent="0.3">
      <c r="A16797" s="178" t="s">
        <v>3565</v>
      </c>
      <c r="B16797" s="178" t="s">
        <v>119</v>
      </c>
      <c r="C16797" s="178" t="s">
        <v>1372</v>
      </c>
      <c r="D16797" s="178" t="s">
        <v>11453</v>
      </c>
      <c r="E16797" s="179">
        <v>40766</v>
      </c>
      <c r="F16797" s="180">
        <v>9918</v>
      </c>
      <c r="G16797" s="180">
        <v>0</v>
      </c>
      <c r="H16797" s="180">
        <v>328.28</v>
      </c>
      <c r="I16797" s="180">
        <f t="shared" si="524"/>
        <v>10246.280000000001</v>
      </c>
      <c r="J16797" s="177" t="str">
        <f t="shared" si="525"/>
        <v>Date &gt; 1920</v>
      </c>
    </row>
    <row r="16798" spans="1:10" x14ac:dyDescent="0.3">
      <c r="A16798" s="178" t="s">
        <v>3565</v>
      </c>
      <c r="B16798" s="178" t="s">
        <v>119</v>
      </c>
      <c r="C16798" s="178" t="s">
        <v>1372</v>
      </c>
      <c r="D16798" s="178" t="s">
        <v>11454</v>
      </c>
      <c r="E16798" s="179">
        <v>40899</v>
      </c>
      <c r="F16798" s="180">
        <v>22250</v>
      </c>
      <c r="G16798" s="180">
        <v>0</v>
      </c>
      <c r="H16798" s="180">
        <v>1171.5999999999999</v>
      </c>
      <c r="I16798" s="180">
        <f t="shared" si="524"/>
        <v>23421.599999999999</v>
      </c>
      <c r="J16798" s="177" t="str">
        <f t="shared" si="525"/>
        <v>Date &gt; 1920</v>
      </c>
    </row>
    <row r="16799" spans="1:10" x14ac:dyDescent="0.3">
      <c r="A16799" s="178" t="s">
        <v>3565</v>
      </c>
      <c r="B16799" s="178" t="s">
        <v>119</v>
      </c>
      <c r="C16799" s="178" t="s">
        <v>1372</v>
      </c>
      <c r="D16799" s="178" t="s">
        <v>11454</v>
      </c>
      <c r="E16799" s="179">
        <v>41269</v>
      </c>
      <c r="F16799" s="180">
        <v>15328</v>
      </c>
      <c r="G16799" s="180">
        <v>0</v>
      </c>
      <c r="H16799" s="180">
        <v>1327.36</v>
      </c>
      <c r="I16799" s="180">
        <f t="shared" si="524"/>
        <v>16655.36</v>
      </c>
      <c r="J16799" s="177" t="str">
        <f t="shared" si="525"/>
        <v>Date &gt; 1920</v>
      </c>
    </row>
    <row r="16800" spans="1:10" x14ac:dyDescent="0.3">
      <c r="A16800" s="178" t="s">
        <v>3565</v>
      </c>
      <c r="B16800" s="178" t="s">
        <v>119</v>
      </c>
      <c r="C16800" s="178" t="s">
        <v>1372</v>
      </c>
      <c r="D16800" s="178" t="s">
        <v>11454</v>
      </c>
      <c r="E16800" s="179">
        <v>41450</v>
      </c>
      <c r="F16800" s="180">
        <v>6922</v>
      </c>
      <c r="G16800" s="180">
        <v>0</v>
      </c>
      <c r="H16800" s="180">
        <v>104.04</v>
      </c>
      <c r="I16800" s="180">
        <f t="shared" si="524"/>
        <v>7026.04</v>
      </c>
      <c r="J16800" s="177" t="str">
        <f t="shared" si="525"/>
        <v>Date &gt; 1920</v>
      </c>
    </row>
    <row r="16801" spans="1:10" x14ac:dyDescent="0.3">
      <c r="A16801" s="178" t="s">
        <v>3565</v>
      </c>
      <c r="B16801" s="178" t="s">
        <v>119</v>
      </c>
      <c r="C16801" s="178" t="s">
        <v>1372</v>
      </c>
      <c r="D16801" s="178" t="s">
        <v>11454</v>
      </c>
      <c r="E16801" s="179">
        <v>42052</v>
      </c>
      <c r="F16801" s="180">
        <v>4945</v>
      </c>
      <c r="G16801" s="180">
        <v>0</v>
      </c>
      <c r="H16801" s="180">
        <v>0</v>
      </c>
      <c r="I16801" s="180">
        <f t="shared" si="524"/>
        <v>4945</v>
      </c>
      <c r="J16801" s="177" t="str">
        <f t="shared" si="525"/>
        <v>Date &gt; 1920</v>
      </c>
    </row>
    <row r="16802" spans="1:10" x14ac:dyDescent="0.3">
      <c r="A16802" s="178" t="s">
        <v>3565</v>
      </c>
      <c r="B16802" s="178" t="s">
        <v>119</v>
      </c>
      <c r="C16802" s="178" t="s">
        <v>1372</v>
      </c>
      <c r="D16802" s="178" t="s">
        <v>11455</v>
      </c>
      <c r="E16802" s="179">
        <v>40939</v>
      </c>
      <c r="F16802" s="180">
        <v>0</v>
      </c>
      <c r="G16802" s="180">
        <v>5610.94</v>
      </c>
      <c r="H16802" s="180">
        <v>2404.69</v>
      </c>
      <c r="I16802" s="180">
        <f t="shared" si="524"/>
        <v>8015.6299999999992</v>
      </c>
      <c r="J16802" s="177" t="str">
        <f t="shared" si="525"/>
        <v>Date &gt; 1920</v>
      </c>
    </row>
    <row r="16803" spans="1:10" x14ac:dyDescent="0.3">
      <c r="A16803" s="178" t="s">
        <v>3565</v>
      </c>
      <c r="B16803" s="178" t="s">
        <v>119</v>
      </c>
      <c r="C16803" s="178" t="s">
        <v>1372</v>
      </c>
      <c r="D16803" s="178" t="s">
        <v>11456</v>
      </c>
      <c r="E16803" s="179">
        <v>41269</v>
      </c>
      <c r="F16803" s="180">
        <v>45741</v>
      </c>
      <c r="G16803" s="180">
        <v>0</v>
      </c>
      <c r="H16803" s="180">
        <v>6194</v>
      </c>
      <c r="I16803" s="180">
        <f t="shared" si="524"/>
        <v>51935</v>
      </c>
      <c r="J16803" s="177" t="str">
        <f t="shared" si="525"/>
        <v>Date &gt; 1920</v>
      </c>
    </row>
    <row r="16804" spans="1:10" x14ac:dyDescent="0.3">
      <c r="A16804" s="178" t="s">
        <v>3565</v>
      </c>
      <c r="B16804" s="178" t="s">
        <v>119</v>
      </c>
      <c r="C16804" s="178" t="s">
        <v>1372</v>
      </c>
      <c r="D16804" s="178" t="s">
        <v>11456</v>
      </c>
      <c r="E16804" s="179">
        <v>41352</v>
      </c>
      <c r="F16804" s="180">
        <v>10000</v>
      </c>
      <c r="G16804" s="180">
        <v>0</v>
      </c>
      <c r="H16804" s="180">
        <v>0</v>
      </c>
      <c r="I16804" s="180">
        <f t="shared" si="524"/>
        <v>10000</v>
      </c>
      <c r="J16804" s="177" t="str">
        <f t="shared" si="525"/>
        <v>Date &gt; 1920</v>
      </c>
    </row>
    <row r="16805" spans="1:10" x14ac:dyDescent="0.3">
      <c r="A16805" s="178" t="s">
        <v>3565</v>
      </c>
      <c r="B16805" s="178" t="s">
        <v>119</v>
      </c>
      <c r="C16805" s="178" t="s">
        <v>1372</v>
      </c>
      <c r="D16805" s="178" t="s">
        <v>11457</v>
      </c>
      <c r="E16805" s="179">
        <v>41428</v>
      </c>
      <c r="F16805" s="180">
        <v>0</v>
      </c>
      <c r="G16805" s="180">
        <v>2591.5</v>
      </c>
      <c r="H16805" s="180">
        <v>2591.5</v>
      </c>
      <c r="I16805" s="180">
        <f t="shared" si="524"/>
        <v>5183</v>
      </c>
      <c r="J16805" s="177" t="str">
        <f t="shared" si="525"/>
        <v>Date &gt; 1920</v>
      </c>
    </row>
    <row r="16806" spans="1:10" x14ac:dyDescent="0.3">
      <c r="A16806" s="178" t="s">
        <v>3565</v>
      </c>
      <c r="B16806" s="178" t="s">
        <v>119</v>
      </c>
      <c r="C16806" s="178" t="s">
        <v>1372</v>
      </c>
      <c r="D16806" s="178" t="s">
        <v>11458</v>
      </c>
      <c r="E16806" s="179">
        <v>41649</v>
      </c>
      <c r="F16806" s="180">
        <v>44981</v>
      </c>
      <c r="G16806" s="180">
        <v>0</v>
      </c>
      <c r="H16806" s="180">
        <v>4999</v>
      </c>
      <c r="I16806" s="180">
        <f t="shared" si="524"/>
        <v>49980</v>
      </c>
      <c r="J16806" s="177" t="str">
        <f t="shared" si="525"/>
        <v>Date &gt; 1920</v>
      </c>
    </row>
    <row r="16807" spans="1:10" x14ac:dyDescent="0.3">
      <c r="A16807" s="178" t="s">
        <v>3565</v>
      </c>
      <c r="B16807" s="178" t="s">
        <v>119</v>
      </c>
      <c r="C16807" s="178" t="s">
        <v>1372</v>
      </c>
      <c r="D16807" s="178" t="s">
        <v>11458</v>
      </c>
      <c r="E16807" s="179">
        <v>42074</v>
      </c>
      <c r="F16807" s="180">
        <v>163219</v>
      </c>
      <c r="G16807" s="180">
        <v>0</v>
      </c>
      <c r="H16807" s="180">
        <v>18135.490000000002</v>
      </c>
      <c r="I16807" s="180">
        <f t="shared" si="524"/>
        <v>181354.49</v>
      </c>
      <c r="J16807" s="177" t="str">
        <f t="shared" si="525"/>
        <v>Date &gt; 1920</v>
      </c>
    </row>
    <row r="16808" spans="1:10" x14ac:dyDescent="0.3">
      <c r="A16808" s="178" t="s">
        <v>3565</v>
      </c>
      <c r="B16808" s="178" t="s">
        <v>119</v>
      </c>
      <c r="C16808" s="178" t="s">
        <v>1372</v>
      </c>
      <c r="D16808" s="178" t="s">
        <v>11459</v>
      </c>
      <c r="E16808" s="179">
        <v>42306</v>
      </c>
      <c r="F16808" s="180">
        <v>36396</v>
      </c>
      <c r="G16808" s="180">
        <v>2198.2800000000002</v>
      </c>
      <c r="H16808" s="180">
        <v>2199.27</v>
      </c>
      <c r="I16808" s="180">
        <f t="shared" si="524"/>
        <v>40793.549999999996</v>
      </c>
      <c r="J16808" s="177" t="str">
        <f t="shared" si="525"/>
        <v>Date &gt; 1920</v>
      </c>
    </row>
    <row r="16809" spans="1:10" x14ac:dyDescent="0.3">
      <c r="A16809" s="178" t="s">
        <v>3565</v>
      </c>
      <c r="B16809" s="178" t="s">
        <v>119</v>
      </c>
      <c r="C16809" s="178" t="s">
        <v>1372</v>
      </c>
      <c r="D16809" s="178" t="s">
        <v>11459</v>
      </c>
      <c r="E16809" s="179">
        <v>42461</v>
      </c>
      <c r="F16809" s="180">
        <v>3172</v>
      </c>
      <c r="G16809" s="180">
        <v>0</v>
      </c>
      <c r="H16809" s="180">
        <v>0</v>
      </c>
      <c r="I16809" s="180">
        <f t="shared" si="524"/>
        <v>3172</v>
      </c>
      <c r="J16809" s="177" t="str">
        <f t="shared" si="525"/>
        <v>Date &gt; 1920</v>
      </c>
    </row>
    <row r="16810" spans="1:10" x14ac:dyDescent="0.3">
      <c r="A16810" s="178" t="s">
        <v>3565</v>
      </c>
      <c r="B16810" s="178" t="s">
        <v>119</v>
      </c>
      <c r="C16810" s="178" t="s">
        <v>1372</v>
      </c>
      <c r="D16810" s="178" t="s">
        <v>7121</v>
      </c>
      <c r="E16810" s="179">
        <v>42326</v>
      </c>
      <c r="F16810" s="180">
        <v>189695</v>
      </c>
      <c r="G16810" s="180">
        <v>11558.5</v>
      </c>
      <c r="H16810" s="180">
        <v>11559.54</v>
      </c>
      <c r="I16810" s="180">
        <f t="shared" si="524"/>
        <v>212813.04</v>
      </c>
      <c r="J16810" s="177" t="str">
        <f t="shared" si="525"/>
        <v>Date &gt; 1920</v>
      </c>
    </row>
    <row r="16811" spans="1:10" x14ac:dyDescent="0.3">
      <c r="A16811" s="178" t="s">
        <v>3565</v>
      </c>
      <c r="B16811" s="178" t="s">
        <v>119</v>
      </c>
      <c r="C16811" s="178" t="s">
        <v>1372</v>
      </c>
      <c r="D16811" s="178" t="s">
        <v>7121</v>
      </c>
      <c r="E16811" s="179">
        <v>42695</v>
      </c>
      <c r="F16811" s="180">
        <v>21078</v>
      </c>
      <c r="G16811" s="180">
        <v>151.13</v>
      </c>
      <c r="H16811" s="180">
        <v>150.46</v>
      </c>
      <c r="I16811" s="180">
        <f t="shared" si="524"/>
        <v>21379.59</v>
      </c>
      <c r="J16811" s="177" t="str">
        <f t="shared" si="525"/>
        <v>Date &gt; 1920</v>
      </c>
    </row>
    <row r="16812" spans="1:10" x14ac:dyDescent="0.3">
      <c r="A16812" s="178" t="s">
        <v>3565</v>
      </c>
      <c r="B16812" s="178" t="s">
        <v>119</v>
      </c>
      <c r="C16812" s="178" t="s">
        <v>1372</v>
      </c>
      <c r="D16812" s="178" t="s">
        <v>11460</v>
      </c>
      <c r="E16812" s="179">
        <v>42744</v>
      </c>
      <c r="F16812" s="180">
        <v>171291</v>
      </c>
      <c r="G16812" s="180">
        <v>9516.25</v>
      </c>
      <c r="H16812" s="180">
        <v>9517.7099999999991</v>
      </c>
      <c r="I16812" s="180">
        <f t="shared" si="524"/>
        <v>190324.96</v>
      </c>
      <c r="J16812" s="177" t="str">
        <f t="shared" si="525"/>
        <v>Date &gt; 1920</v>
      </c>
    </row>
    <row r="16813" spans="1:10" x14ac:dyDescent="0.3">
      <c r="A16813" s="178" t="s">
        <v>3565</v>
      </c>
      <c r="B16813" s="178" t="s">
        <v>119</v>
      </c>
      <c r="C16813" s="178" t="s">
        <v>1372</v>
      </c>
      <c r="D16813" s="178" t="s">
        <v>11460</v>
      </c>
      <c r="E16813" s="179">
        <v>43116</v>
      </c>
      <c r="F16813" s="180">
        <v>40191</v>
      </c>
      <c r="G16813" s="180">
        <v>2232.79</v>
      </c>
      <c r="H16813" s="180">
        <v>2232.0100000000002</v>
      </c>
      <c r="I16813" s="180">
        <f t="shared" si="524"/>
        <v>44655.8</v>
      </c>
      <c r="J16813" s="177" t="str">
        <f t="shared" si="525"/>
        <v>Date &gt; 1920</v>
      </c>
    </row>
    <row r="16814" spans="1:10" x14ac:dyDescent="0.3">
      <c r="A16814" s="178" t="s">
        <v>3565</v>
      </c>
      <c r="B16814" s="178" t="s">
        <v>119</v>
      </c>
      <c r="C16814" s="178" t="s">
        <v>1372</v>
      </c>
      <c r="D16814" s="178" t="s">
        <v>11461</v>
      </c>
      <c r="E16814" s="179">
        <v>43020</v>
      </c>
      <c r="F16814" s="180">
        <v>0</v>
      </c>
      <c r="G16814" s="180">
        <v>14914.17</v>
      </c>
      <c r="H16814" s="180">
        <v>9942.7800000000007</v>
      </c>
      <c r="I16814" s="180">
        <f t="shared" si="524"/>
        <v>24856.95</v>
      </c>
      <c r="J16814" s="177" t="str">
        <f t="shared" si="525"/>
        <v>Date &gt; 1920</v>
      </c>
    </row>
    <row r="16815" spans="1:10" x14ac:dyDescent="0.3">
      <c r="A16815" s="178" t="s">
        <v>3565</v>
      </c>
      <c r="B16815" s="178" t="s">
        <v>119</v>
      </c>
      <c r="C16815" s="178" t="s">
        <v>1372</v>
      </c>
      <c r="D16815" s="178" t="s">
        <v>11462</v>
      </c>
      <c r="E16815" s="179">
        <v>43230</v>
      </c>
      <c r="F16815" s="180">
        <v>181563</v>
      </c>
      <c r="G16815" s="180">
        <v>41871.18</v>
      </c>
      <c r="H16815" s="180">
        <v>24212.92</v>
      </c>
      <c r="I16815" s="180">
        <f t="shared" si="524"/>
        <v>247647.09999999998</v>
      </c>
      <c r="J16815" s="177" t="str">
        <f t="shared" si="525"/>
        <v>Date &gt; 1920</v>
      </c>
    </row>
    <row r="16816" spans="1:10" x14ac:dyDescent="0.3">
      <c r="A16816" s="178" t="s">
        <v>3565</v>
      </c>
      <c r="B16816" s="178" t="s">
        <v>119</v>
      </c>
      <c r="C16816" s="178" t="s">
        <v>1372</v>
      </c>
      <c r="D16816" s="178" t="s">
        <v>11462</v>
      </c>
      <c r="E16816" s="179">
        <v>43602</v>
      </c>
      <c r="F16816" s="180">
        <v>11951</v>
      </c>
      <c r="G16816" s="180">
        <v>-1890.73</v>
      </c>
      <c r="H16816" s="180">
        <v>-932.93</v>
      </c>
      <c r="I16816" s="180">
        <f t="shared" si="524"/>
        <v>9127.34</v>
      </c>
      <c r="J16816" s="177" t="str">
        <f t="shared" si="525"/>
        <v>Date &gt; 1920</v>
      </c>
    </row>
    <row r="16817" spans="1:10" x14ac:dyDescent="0.3">
      <c r="A16817" s="178" t="s">
        <v>3565</v>
      </c>
      <c r="B16817" s="178" t="s">
        <v>119</v>
      </c>
      <c r="C16817" s="178" t="s">
        <v>1372</v>
      </c>
      <c r="D16817" s="178" t="s">
        <v>11463</v>
      </c>
      <c r="E16817" s="179">
        <v>43518</v>
      </c>
      <c r="F16817" s="180">
        <v>107636</v>
      </c>
      <c r="G16817" s="180">
        <v>5979.81</v>
      </c>
      <c r="H16817" s="180">
        <v>5980.35</v>
      </c>
      <c r="I16817" s="180">
        <f t="shared" si="524"/>
        <v>119596.16</v>
      </c>
      <c r="J16817" s="177" t="str">
        <f t="shared" si="525"/>
        <v>Date &gt; 1920</v>
      </c>
    </row>
    <row r="16818" spans="1:10" x14ac:dyDescent="0.3">
      <c r="A16818" s="178" t="s">
        <v>3565</v>
      </c>
      <c r="B16818" s="178" t="s">
        <v>119</v>
      </c>
      <c r="C16818" s="178" t="s">
        <v>1372</v>
      </c>
      <c r="D16818" s="178" t="s">
        <v>11463</v>
      </c>
      <c r="E16818" s="179">
        <v>43868</v>
      </c>
      <c r="F16818" s="180">
        <v>32639</v>
      </c>
      <c r="G16818" s="180">
        <v>1813.27</v>
      </c>
      <c r="H16818" s="180">
        <v>1813.12</v>
      </c>
      <c r="I16818" s="180">
        <f t="shared" si="524"/>
        <v>36265.39</v>
      </c>
      <c r="J16818" s="177" t="str">
        <f t="shared" si="525"/>
        <v>Date &gt; 1920</v>
      </c>
    </row>
    <row r="16819" spans="1:10" x14ac:dyDescent="0.3">
      <c r="A16819" s="178" t="s">
        <v>3565</v>
      </c>
      <c r="B16819" s="178" t="s">
        <v>119</v>
      </c>
      <c r="C16819" s="178" t="s">
        <v>1372</v>
      </c>
      <c r="D16819" s="178" t="s">
        <v>9472</v>
      </c>
      <c r="E16819" s="209">
        <v>0</v>
      </c>
      <c r="F16819" s="180">
        <v>0</v>
      </c>
      <c r="G16819" s="180">
        <v>15841.07</v>
      </c>
      <c r="H16819" s="180">
        <v>6789.03</v>
      </c>
      <c r="I16819" s="180">
        <f t="shared" si="524"/>
        <v>22630.1</v>
      </c>
      <c r="J16819" s="177" t="str">
        <f t="shared" si="525"/>
        <v>Sketchy date</v>
      </c>
    </row>
    <row r="16820" spans="1:10" x14ac:dyDescent="0.3">
      <c r="A16820" s="178" t="s">
        <v>3565</v>
      </c>
      <c r="B16820" s="178" t="s">
        <v>119</v>
      </c>
      <c r="C16820" s="178" t="s">
        <v>1372</v>
      </c>
      <c r="D16820" s="178" t="s">
        <v>11464</v>
      </c>
      <c r="E16820" s="179">
        <v>43868</v>
      </c>
      <c r="F16820" s="180">
        <v>337037</v>
      </c>
      <c r="G16820" s="180">
        <v>59333.64</v>
      </c>
      <c r="H16820" s="180">
        <v>47189.77</v>
      </c>
      <c r="I16820" s="180">
        <f t="shared" si="524"/>
        <v>443560.41000000003</v>
      </c>
      <c r="J16820" s="177" t="str">
        <f t="shared" si="525"/>
        <v>Date &gt; 1920</v>
      </c>
    </row>
    <row r="16821" spans="1:10" x14ac:dyDescent="0.3">
      <c r="A16821" s="178" t="s">
        <v>3565</v>
      </c>
      <c r="B16821" s="178" t="s">
        <v>119</v>
      </c>
      <c r="C16821" s="178" t="s">
        <v>1372</v>
      </c>
      <c r="D16821" s="178" t="s">
        <v>11465</v>
      </c>
      <c r="E16821" s="209">
        <v>0</v>
      </c>
      <c r="F16821" s="180">
        <v>491377</v>
      </c>
      <c r="G16821" s="180">
        <v>27298.82</v>
      </c>
      <c r="H16821" s="180">
        <v>27300.6</v>
      </c>
      <c r="I16821" s="180">
        <f t="shared" si="524"/>
        <v>545976.42000000004</v>
      </c>
      <c r="J16821" s="177" t="str">
        <f t="shared" si="525"/>
        <v>Sketchy date</v>
      </c>
    </row>
    <row r="16822" spans="1:10" x14ac:dyDescent="0.3">
      <c r="A16822" s="178" t="s">
        <v>3565</v>
      </c>
      <c r="B16822" s="178" t="s">
        <v>119</v>
      </c>
      <c r="C16822" s="178" t="s">
        <v>1372</v>
      </c>
      <c r="D16822" s="178" t="s">
        <v>11466</v>
      </c>
      <c r="E16822" s="179">
        <v>44238</v>
      </c>
      <c r="F16822" s="180">
        <v>30000</v>
      </c>
      <c r="G16822" s="180">
        <v>0</v>
      </c>
      <c r="H16822" s="180">
        <v>0</v>
      </c>
      <c r="I16822" s="180">
        <f t="shared" si="524"/>
        <v>30000</v>
      </c>
      <c r="J16822" s="177" t="str">
        <f t="shared" si="525"/>
        <v>Date &gt; 1920</v>
      </c>
    </row>
    <row r="16823" spans="1:10" x14ac:dyDescent="0.3">
      <c r="A16823" s="178" t="s">
        <v>3565</v>
      </c>
      <c r="B16823" s="178" t="s">
        <v>123</v>
      </c>
      <c r="C16823" s="178" t="s">
        <v>1443</v>
      </c>
      <c r="D16823" s="178" t="s">
        <v>7445</v>
      </c>
      <c r="E16823" s="179">
        <v>25465</v>
      </c>
      <c r="F16823" s="180">
        <v>0</v>
      </c>
      <c r="G16823" s="180">
        <v>19562.04</v>
      </c>
      <c r="H16823" s="180">
        <v>0</v>
      </c>
      <c r="I16823" s="180">
        <f t="shared" si="524"/>
        <v>19562.04</v>
      </c>
      <c r="J16823" s="177" t="str">
        <f t="shared" si="525"/>
        <v>Date &gt; 1920</v>
      </c>
    </row>
    <row r="16824" spans="1:10" x14ac:dyDescent="0.3">
      <c r="A16824" s="178" t="s">
        <v>3565</v>
      </c>
      <c r="B16824" s="178" t="s">
        <v>123</v>
      </c>
      <c r="C16824" s="178" t="s">
        <v>1443</v>
      </c>
      <c r="D16824" s="178" t="s">
        <v>6345</v>
      </c>
      <c r="E16824" s="179">
        <v>25598</v>
      </c>
      <c r="F16824" s="180">
        <v>0</v>
      </c>
      <c r="G16824" s="180">
        <v>6920.4</v>
      </c>
      <c r="H16824" s="180">
        <v>6920.4</v>
      </c>
      <c r="I16824" s="180">
        <f t="shared" si="524"/>
        <v>13840.8</v>
      </c>
      <c r="J16824" s="177" t="str">
        <f t="shared" si="525"/>
        <v>Date &gt; 1920</v>
      </c>
    </row>
    <row r="16825" spans="1:10" x14ac:dyDescent="0.3">
      <c r="A16825" s="178" t="s">
        <v>3565</v>
      </c>
      <c r="B16825" s="178" t="s">
        <v>123</v>
      </c>
      <c r="C16825" s="178" t="s">
        <v>1443</v>
      </c>
      <c r="D16825" s="178" t="s">
        <v>7204</v>
      </c>
      <c r="E16825" s="179">
        <v>28510</v>
      </c>
      <c r="F16825" s="180">
        <v>0</v>
      </c>
      <c r="G16825" s="180">
        <v>99512.7</v>
      </c>
      <c r="H16825" s="180">
        <v>35056.94</v>
      </c>
      <c r="I16825" s="180">
        <f t="shared" si="524"/>
        <v>134569.64000000001</v>
      </c>
      <c r="J16825" s="177" t="str">
        <f t="shared" si="525"/>
        <v>Date &gt; 1920</v>
      </c>
    </row>
    <row r="16826" spans="1:10" x14ac:dyDescent="0.3">
      <c r="A16826" s="178" t="s">
        <v>3565</v>
      </c>
      <c r="B16826" s="178" t="s">
        <v>123</v>
      </c>
      <c r="C16826" s="178" t="s">
        <v>1443</v>
      </c>
      <c r="D16826" s="178" t="s">
        <v>7173</v>
      </c>
      <c r="E16826" s="179">
        <v>28472</v>
      </c>
      <c r="F16826" s="180">
        <v>0</v>
      </c>
      <c r="G16826" s="180">
        <v>18286.68</v>
      </c>
      <c r="H16826" s="180">
        <v>5188.83</v>
      </c>
      <c r="I16826" s="180">
        <f t="shared" si="524"/>
        <v>23475.510000000002</v>
      </c>
      <c r="J16826" s="177" t="str">
        <f t="shared" si="525"/>
        <v>Date &gt; 1920</v>
      </c>
    </row>
    <row r="16827" spans="1:10" x14ac:dyDescent="0.3">
      <c r="A16827" s="178" t="s">
        <v>3565</v>
      </c>
      <c r="B16827" s="178" t="s">
        <v>123</v>
      </c>
      <c r="C16827" s="178" t="s">
        <v>1443</v>
      </c>
      <c r="D16827" s="178" t="s">
        <v>6345</v>
      </c>
      <c r="E16827" s="179">
        <v>28664</v>
      </c>
      <c r="F16827" s="180">
        <v>0</v>
      </c>
      <c r="G16827" s="180">
        <v>13600</v>
      </c>
      <c r="H16827" s="180">
        <v>3537.55</v>
      </c>
      <c r="I16827" s="180">
        <f t="shared" si="524"/>
        <v>17137.55</v>
      </c>
      <c r="J16827" s="177" t="str">
        <f t="shared" si="525"/>
        <v>Date &gt; 1920</v>
      </c>
    </row>
    <row r="16828" spans="1:10" x14ac:dyDescent="0.3">
      <c r="A16828" s="178" t="s">
        <v>3565</v>
      </c>
      <c r="B16828" s="178" t="s">
        <v>123</v>
      </c>
      <c r="C16828" s="178" t="s">
        <v>1443</v>
      </c>
      <c r="D16828" s="178" t="s">
        <v>11467</v>
      </c>
      <c r="E16828" s="179">
        <v>32153</v>
      </c>
      <c r="F16828" s="180">
        <v>0</v>
      </c>
      <c r="G16828" s="180">
        <v>73163.91</v>
      </c>
      <c r="H16828" s="180">
        <v>36581.949999999997</v>
      </c>
      <c r="I16828" s="180">
        <f t="shared" si="524"/>
        <v>109745.86</v>
      </c>
      <c r="J16828" s="177" t="str">
        <f t="shared" si="525"/>
        <v>Date &gt; 1920</v>
      </c>
    </row>
    <row r="16829" spans="1:10" x14ac:dyDescent="0.3">
      <c r="A16829" s="178" t="s">
        <v>3565</v>
      </c>
      <c r="B16829" s="178" t="s">
        <v>123</v>
      </c>
      <c r="C16829" s="178" t="s">
        <v>1443</v>
      </c>
      <c r="D16829" s="178" t="s">
        <v>11468</v>
      </c>
      <c r="E16829" s="179">
        <v>32528</v>
      </c>
      <c r="F16829" s="180">
        <v>0</v>
      </c>
      <c r="G16829" s="180">
        <v>2527.17</v>
      </c>
      <c r="H16829" s="180">
        <v>1263.58</v>
      </c>
      <c r="I16829" s="180">
        <f t="shared" si="524"/>
        <v>3790.75</v>
      </c>
      <c r="J16829" s="177" t="str">
        <f t="shared" si="525"/>
        <v>Date &gt; 1920</v>
      </c>
    </row>
    <row r="16830" spans="1:10" x14ac:dyDescent="0.3">
      <c r="A16830" s="178" t="s">
        <v>3565</v>
      </c>
      <c r="B16830" s="178" t="s">
        <v>123</v>
      </c>
      <c r="C16830" s="178" t="s">
        <v>1443</v>
      </c>
      <c r="D16830" s="178" t="s">
        <v>10812</v>
      </c>
      <c r="E16830" s="179">
        <v>33267</v>
      </c>
      <c r="F16830" s="180">
        <v>0</v>
      </c>
      <c r="G16830" s="180">
        <v>7695.53</v>
      </c>
      <c r="H16830" s="180">
        <v>3847.76</v>
      </c>
      <c r="I16830" s="180">
        <f t="shared" si="524"/>
        <v>11543.29</v>
      </c>
      <c r="J16830" s="177" t="str">
        <f t="shared" si="525"/>
        <v>Date &gt; 1920</v>
      </c>
    </row>
    <row r="16831" spans="1:10" x14ac:dyDescent="0.3">
      <c r="A16831" s="178" t="s">
        <v>3565</v>
      </c>
      <c r="B16831" s="178" t="s">
        <v>123</v>
      </c>
      <c r="C16831" s="178" t="s">
        <v>1443</v>
      </c>
      <c r="D16831" s="178" t="s">
        <v>7220</v>
      </c>
      <c r="E16831" s="179">
        <v>34568</v>
      </c>
      <c r="F16831" s="180">
        <v>0</v>
      </c>
      <c r="G16831" s="180">
        <v>7467.11</v>
      </c>
      <c r="H16831" s="180">
        <v>3733.55</v>
      </c>
      <c r="I16831" s="180">
        <f t="shared" si="524"/>
        <v>11200.66</v>
      </c>
      <c r="J16831" s="177" t="str">
        <f t="shared" si="525"/>
        <v>Date &gt; 1920</v>
      </c>
    </row>
    <row r="16832" spans="1:10" x14ac:dyDescent="0.3">
      <c r="A16832" s="178" t="s">
        <v>3565</v>
      </c>
      <c r="B16832" s="178" t="s">
        <v>123</v>
      </c>
      <c r="C16832" s="178" t="s">
        <v>1443</v>
      </c>
      <c r="D16832" s="178" t="s">
        <v>8616</v>
      </c>
      <c r="E16832" s="179">
        <v>35019</v>
      </c>
      <c r="F16832" s="180">
        <v>0</v>
      </c>
      <c r="G16832" s="180">
        <v>3608.33</v>
      </c>
      <c r="H16832" s="180">
        <v>1804.17</v>
      </c>
      <c r="I16832" s="180">
        <f t="shared" si="524"/>
        <v>5412.5</v>
      </c>
      <c r="J16832" s="177" t="str">
        <f t="shared" si="525"/>
        <v>Date &gt; 1920</v>
      </c>
    </row>
    <row r="16833" spans="1:10" x14ac:dyDescent="0.3">
      <c r="A16833" s="178" t="s">
        <v>3565</v>
      </c>
      <c r="B16833" s="178" t="s">
        <v>123</v>
      </c>
      <c r="C16833" s="178" t="s">
        <v>1443</v>
      </c>
      <c r="D16833" s="178" t="s">
        <v>11469</v>
      </c>
      <c r="E16833" s="179">
        <v>35332</v>
      </c>
      <c r="F16833" s="180">
        <v>0</v>
      </c>
      <c r="G16833" s="180">
        <v>9907.89</v>
      </c>
      <c r="H16833" s="180">
        <v>4953.9399999999996</v>
      </c>
      <c r="I16833" s="180">
        <f t="shared" si="524"/>
        <v>14861.829999999998</v>
      </c>
      <c r="J16833" s="177" t="str">
        <f t="shared" si="525"/>
        <v>Date &gt; 1920</v>
      </c>
    </row>
    <row r="16834" spans="1:10" x14ac:dyDescent="0.3">
      <c r="A16834" s="178" t="s">
        <v>3565</v>
      </c>
      <c r="B16834" s="178" t="s">
        <v>123</v>
      </c>
      <c r="C16834" s="178" t="s">
        <v>1443</v>
      </c>
      <c r="D16834" s="178" t="s">
        <v>11470</v>
      </c>
      <c r="E16834" s="179">
        <v>35783</v>
      </c>
      <c r="F16834" s="180">
        <v>0</v>
      </c>
      <c r="G16834" s="180">
        <v>2628.19</v>
      </c>
      <c r="H16834" s="180">
        <v>1752.13</v>
      </c>
      <c r="I16834" s="180">
        <f t="shared" si="524"/>
        <v>4380.32</v>
      </c>
      <c r="J16834" s="177" t="str">
        <f t="shared" si="525"/>
        <v>Date &gt; 1920</v>
      </c>
    </row>
    <row r="16835" spans="1:10" x14ac:dyDescent="0.3">
      <c r="A16835" s="178" t="s">
        <v>3565</v>
      </c>
      <c r="B16835" s="178" t="s">
        <v>123</v>
      </c>
      <c r="C16835" s="178" t="s">
        <v>1443</v>
      </c>
      <c r="D16835" s="178" t="s">
        <v>7376</v>
      </c>
      <c r="E16835" s="179">
        <v>35772</v>
      </c>
      <c r="F16835" s="180">
        <v>0</v>
      </c>
      <c r="G16835" s="180">
        <v>1804.94</v>
      </c>
      <c r="H16835" s="180">
        <v>1203.3</v>
      </c>
      <c r="I16835" s="180">
        <f t="shared" si="524"/>
        <v>3008.24</v>
      </c>
      <c r="J16835" s="177" t="str">
        <f t="shared" si="525"/>
        <v>Date &gt; 1920</v>
      </c>
    </row>
    <row r="16836" spans="1:10" x14ac:dyDescent="0.3">
      <c r="A16836" s="178" t="s">
        <v>3565</v>
      </c>
      <c r="B16836" s="178" t="s">
        <v>123</v>
      </c>
      <c r="C16836" s="178" t="s">
        <v>1443</v>
      </c>
      <c r="D16836" s="178" t="s">
        <v>11471</v>
      </c>
      <c r="E16836" s="179">
        <v>36013</v>
      </c>
      <c r="F16836" s="180">
        <v>0</v>
      </c>
      <c r="G16836" s="180">
        <v>39217.35</v>
      </c>
      <c r="H16836" s="180">
        <v>27113</v>
      </c>
      <c r="I16836" s="180">
        <f t="shared" si="524"/>
        <v>66330.350000000006</v>
      </c>
      <c r="J16836" s="177" t="str">
        <f t="shared" si="525"/>
        <v>Date &gt; 1920</v>
      </c>
    </row>
    <row r="16837" spans="1:10" x14ac:dyDescent="0.3">
      <c r="A16837" s="178" t="s">
        <v>3565</v>
      </c>
      <c r="B16837" s="178" t="s">
        <v>123</v>
      </c>
      <c r="C16837" s="178" t="s">
        <v>1443</v>
      </c>
      <c r="D16837" s="178" t="s">
        <v>9250</v>
      </c>
      <c r="E16837" s="179">
        <v>36348</v>
      </c>
      <c r="F16837" s="180">
        <v>0</v>
      </c>
      <c r="G16837" s="180">
        <v>3000</v>
      </c>
      <c r="H16837" s="180">
        <v>3921.01</v>
      </c>
      <c r="I16837" s="180">
        <f t="shared" ref="I16837:I16900" si="526">SUM(F16837:H16837)</f>
        <v>6921.01</v>
      </c>
      <c r="J16837" s="177" t="str">
        <f t="shared" ref="J16837:J16900" si="527">IF(OR(YEAR(E16837)&gt; 1920, ISBLANK(E16837)), "Date &gt; 1920", "Sketchy date")</f>
        <v>Date &gt; 1920</v>
      </c>
    </row>
    <row r="16838" spans="1:10" x14ac:dyDescent="0.3">
      <c r="A16838" s="178" t="s">
        <v>3565</v>
      </c>
      <c r="B16838" s="178" t="s">
        <v>123</v>
      </c>
      <c r="C16838" s="178" t="s">
        <v>1443</v>
      </c>
      <c r="D16838" s="178" t="s">
        <v>9250</v>
      </c>
      <c r="E16838" s="179">
        <v>36348</v>
      </c>
      <c r="F16838" s="180">
        <v>0</v>
      </c>
      <c r="G16838" s="180">
        <v>2100</v>
      </c>
      <c r="H16838" s="180">
        <v>0</v>
      </c>
      <c r="I16838" s="180">
        <f t="shared" si="526"/>
        <v>2100</v>
      </c>
      <c r="J16838" s="177" t="str">
        <f t="shared" si="527"/>
        <v>Date &gt; 1920</v>
      </c>
    </row>
    <row r="16839" spans="1:10" x14ac:dyDescent="0.3">
      <c r="A16839" s="178" t="s">
        <v>3565</v>
      </c>
      <c r="B16839" s="178" t="s">
        <v>123</v>
      </c>
      <c r="C16839" s="178" t="s">
        <v>1443</v>
      </c>
      <c r="D16839" s="178" t="s">
        <v>11472</v>
      </c>
      <c r="E16839" s="179">
        <v>36934</v>
      </c>
      <c r="F16839" s="180">
        <v>0</v>
      </c>
      <c r="G16839" s="180">
        <v>15551.1</v>
      </c>
      <c r="H16839" s="180">
        <v>15551.07</v>
      </c>
      <c r="I16839" s="180">
        <f t="shared" si="526"/>
        <v>31102.17</v>
      </c>
      <c r="J16839" s="177" t="str">
        <f t="shared" si="527"/>
        <v>Date &gt; 1920</v>
      </c>
    </row>
    <row r="16840" spans="1:10" x14ac:dyDescent="0.3">
      <c r="A16840" s="178" t="s">
        <v>3565</v>
      </c>
      <c r="B16840" s="178" t="s">
        <v>123</v>
      </c>
      <c r="C16840" s="178" t="s">
        <v>1443</v>
      </c>
      <c r="D16840" s="178" t="s">
        <v>11473</v>
      </c>
      <c r="E16840" s="179">
        <v>37896</v>
      </c>
      <c r="F16840" s="180">
        <v>15522</v>
      </c>
      <c r="G16840" s="180">
        <v>0</v>
      </c>
      <c r="H16840" s="180">
        <v>1725.74</v>
      </c>
      <c r="I16840" s="180">
        <f t="shared" si="526"/>
        <v>17247.740000000002</v>
      </c>
      <c r="J16840" s="177" t="str">
        <f t="shared" si="527"/>
        <v>Date &gt; 1920</v>
      </c>
    </row>
    <row r="16841" spans="1:10" x14ac:dyDescent="0.3">
      <c r="A16841" s="178" t="s">
        <v>3565</v>
      </c>
      <c r="B16841" s="178" t="s">
        <v>123</v>
      </c>
      <c r="C16841" s="178" t="s">
        <v>1443</v>
      </c>
      <c r="D16841" s="178" t="s">
        <v>11473</v>
      </c>
      <c r="E16841" s="179">
        <v>37973</v>
      </c>
      <c r="F16841" s="180">
        <v>4435</v>
      </c>
      <c r="G16841" s="180">
        <v>0</v>
      </c>
      <c r="H16841" s="180">
        <v>492.5</v>
      </c>
      <c r="I16841" s="180">
        <f t="shared" si="526"/>
        <v>4927.5</v>
      </c>
      <c r="J16841" s="177" t="str">
        <f t="shared" si="527"/>
        <v>Date &gt; 1920</v>
      </c>
    </row>
    <row r="16842" spans="1:10" x14ac:dyDescent="0.3">
      <c r="A16842" s="178" t="s">
        <v>3565</v>
      </c>
      <c r="B16842" s="178" t="s">
        <v>123</v>
      </c>
      <c r="C16842" s="178" t="s">
        <v>1443</v>
      </c>
      <c r="D16842" s="178" t="s">
        <v>11473</v>
      </c>
      <c r="E16842" s="179">
        <v>38295</v>
      </c>
      <c r="F16842" s="180">
        <v>15522</v>
      </c>
      <c r="G16842" s="180">
        <v>0</v>
      </c>
      <c r="H16842" s="180">
        <v>1724.25</v>
      </c>
      <c r="I16842" s="180">
        <f t="shared" si="526"/>
        <v>17246.25</v>
      </c>
      <c r="J16842" s="177" t="str">
        <f t="shared" si="527"/>
        <v>Date &gt; 1920</v>
      </c>
    </row>
    <row r="16843" spans="1:10" x14ac:dyDescent="0.3">
      <c r="A16843" s="178" t="s">
        <v>3565</v>
      </c>
      <c r="B16843" s="178" t="s">
        <v>123</v>
      </c>
      <c r="C16843" s="178" t="s">
        <v>1443</v>
      </c>
      <c r="D16843" s="178" t="s">
        <v>11473</v>
      </c>
      <c r="E16843" s="179">
        <v>38798</v>
      </c>
      <c r="F16843" s="180">
        <v>8869</v>
      </c>
      <c r="G16843" s="180">
        <v>0</v>
      </c>
      <c r="H16843" s="180">
        <v>985.98</v>
      </c>
      <c r="I16843" s="180">
        <f t="shared" si="526"/>
        <v>9854.98</v>
      </c>
      <c r="J16843" s="177" t="str">
        <f t="shared" si="527"/>
        <v>Date &gt; 1920</v>
      </c>
    </row>
    <row r="16844" spans="1:10" x14ac:dyDescent="0.3">
      <c r="A16844" s="178" t="s">
        <v>3565</v>
      </c>
      <c r="B16844" s="178" t="s">
        <v>123</v>
      </c>
      <c r="C16844" s="178" t="s">
        <v>1443</v>
      </c>
      <c r="D16844" s="178" t="s">
        <v>11474</v>
      </c>
      <c r="E16844" s="179">
        <v>37587</v>
      </c>
      <c r="F16844" s="180">
        <v>0</v>
      </c>
      <c r="G16844" s="180">
        <v>12416.63</v>
      </c>
      <c r="H16844" s="180">
        <v>8277.74</v>
      </c>
      <c r="I16844" s="180">
        <f t="shared" si="526"/>
        <v>20694.37</v>
      </c>
      <c r="J16844" s="177" t="str">
        <f t="shared" si="527"/>
        <v>Date &gt; 1920</v>
      </c>
    </row>
    <row r="16845" spans="1:10" x14ac:dyDescent="0.3">
      <c r="A16845" s="178" t="s">
        <v>3565</v>
      </c>
      <c r="B16845" s="178" t="s">
        <v>123</v>
      </c>
      <c r="C16845" s="178" t="s">
        <v>1443</v>
      </c>
      <c r="D16845" s="178" t="s">
        <v>11474</v>
      </c>
      <c r="E16845" s="179">
        <v>37754</v>
      </c>
      <c r="F16845" s="180">
        <v>0</v>
      </c>
      <c r="G16845" s="180">
        <v>442.05</v>
      </c>
      <c r="H16845" s="180">
        <v>294.7</v>
      </c>
      <c r="I16845" s="180">
        <f t="shared" si="526"/>
        <v>736.75</v>
      </c>
      <c r="J16845" s="177" t="str">
        <f t="shared" si="527"/>
        <v>Date &gt; 1920</v>
      </c>
    </row>
    <row r="16846" spans="1:10" x14ac:dyDescent="0.3">
      <c r="A16846" s="178" t="s">
        <v>3565</v>
      </c>
      <c r="B16846" s="178" t="s">
        <v>123</v>
      </c>
      <c r="C16846" s="178" t="s">
        <v>1443</v>
      </c>
      <c r="D16846" s="178" t="s">
        <v>6415</v>
      </c>
      <c r="E16846" s="179">
        <v>37915</v>
      </c>
      <c r="F16846" s="180">
        <v>0</v>
      </c>
      <c r="G16846" s="180">
        <v>21622.799999999999</v>
      </c>
      <c r="H16846" s="180">
        <v>14415.2</v>
      </c>
      <c r="I16846" s="180">
        <f t="shared" si="526"/>
        <v>36038</v>
      </c>
      <c r="J16846" s="177" t="str">
        <f t="shared" si="527"/>
        <v>Date &gt; 1920</v>
      </c>
    </row>
    <row r="16847" spans="1:10" x14ac:dyDescent="0.3">
      <c r="A16847" s="178" t="s">
        <v>3565</v>
      </c>
      <c r="B16847" s="178" t="s">
        <v>123</v>
      </c>
      <c r="C16847" s="178" t="s">
        <v>1443</v>
      </c>
      <c r="D16847" s="178" t="s">
        <v>11475</v>
      </c>
      <c r="E16847" s="179">
        <v>37973</v>
      </c>
      <c r="F16847" s="180">
        <v>12744</v>
      </c>
      <c r="G16847" s="180">
        <v>0</v>
      </c>
      <c r="H16847" s="180">
        <v>1416</v>
      </c>
      <c r="I16847" s="180">
        <f t="shared" si="526"/>
        <v>14160</v>
      </c>
      <c r="J16847" s="177" t="str">
        <f t="shared" si="527"/>
        <v>Date &gt; 1920</v>
      </c>
    </row>
    <row r="16848" spans="1:10" x14ac:dyDescent="0.3">
      <c r="A16848" s="178" t="s">
        <v>3565</v>
      </c>
      <c r="B16848" s="178" t="s">
        <v>123</v>
      </c>
      <c r="C16848" s="178" t="s">
        <v>1443</v>
      </c>
      <c r="D16848" s="178" t="s">
        <v>11475</v>
      </c>
      <c r="E16848" s="179">
        <v>38106</v>
      </c>
      <c r="F16848" s="180">
        <v>21181</v>
      </c>
      <c r="G16848" s="180">
        <v>0</v>
      </c>
      <c r="H16848" s="180">
        <v>2353.56</v>
      </c>
      <c r="I16848" s="180">
        <f t="shared" si="526"/>
        <v>23534.560000000001</v>
      </c>
      <c r="J16848" s="177" t="str">
        <f t="shared" si="527"/>
        <v>Date &gt; 1920</v>
      </c>
    </row>
    <row r="16849" spans="1:10" x14ac:dyDescent="0.3">
      <c r="A16849" s="178" t="s">
        <v>3565</v>
      </c>
      <c r="B16849" s="178" t="s">
        <v>123</v>
      </c>
      <c r="C16849" s="178" t="s">
        <v>1443</v>
      </c>
      <c r="D16849" s="178" t="s">
        <v>11475</v>
      </c>
      <c r="E16849" s="179">
        <v>38141</v>
      </c>
      <c r="F16849" s="180">
        <v>73310</v>
      </c>
      <c r="G16849" s="180">
        <v>0</v>
      </c>
      <c r="H16849" s="180">
        <v>8145.64</v>
      </c>
      <c r="I16849" s="180">
        <f t="shared" si="526"/>
        <v>81455.64</v>
      </c>
      <c r="J16849" s="177" t="str">
        <f t="shared" si="527"/>
        <v>Date &gt; 1920</v>
      </c>
    </row>
    <row r="16850" spans="1:10" x14ac:dyDescent="0.3">
      <c r="A16850" s="178" t="s">
        <v>3565</v>
      </c>
      <c r="B16850" s="178" t="s">
        <v>123</v>
      </c>
      <c r="C16850" s="178" t="s">
        <v>1443</v>
      </c>
      <c r="D16850" s="178" t="s">
        <v>11475</v>
      </c>
      <c r="E16850" s="179">
        <v>38295</v>
      </c>
      <c r="F16850" s="180">
        <v>3609</v>
      </c>
      <c r="G16850" s="180">
        <v>0</v>
      </c>
      <c r="H16850" s="180">
        <v>401.61</v>
      </c>
      <c r="I16850" s="180">
        <f t="shared" si="526"/>
        <v>4010.61</v>
      </c>
      <c r="J16850" s="177" t="str">
        <f t="shared" si="527"/>
        <v>Date &gt; 1920</v>
      </c>
    </row>
    <row r="16851" spans="1:10" x14ac:dyDescent="0.3">
      <c r="A16851" s="178" t="s">
        <v>3565</v>
      </c>
      <c r="B16851" s="178" t="s">
        <v>123</v>
      </c>
      <c r="C16851" s="178" t="s">
        <v>1443</v>
      </c>
      <c r="D16851" s="178" t="s">
        <v>11475</v>
      </c>
      <c r="E16851" s="179">
        <v>38385</v>
      </c>
      <c r="F16851" s="180">
        <v>4973</v>
      </c>
      <c r="G16851" s="180">
        <v>0</v>
      </c>
      <c r="H16851" s="180">
        <v>552.79999999999995</v>
      </c>
      <c r="I16851" s="180">
        <f t="shared" si="526"/>
        <v>5525.8</v>
      </c>
      <c r="J16851" s="177" t="str">
        <f t="shared" si="527"/>
        <v>Date &gt; 1920</v>
      </c>
    </row>
    <row r="16852" spans="1:10" x14ac:dyDescent="0.3">
      <c r="A16852" s="178" t="s">
        <v>3565</v>
      </c>
      <c r="B16852" s="178" t="s">
        <v>123</v>
      </c>
      <c r="C16852" s="178" t="s">
        <v>1443</v>
      </c>
      <c r="D16852" s="178" t="s">
        <v>11476</v>
      </c>
      <c r="E16852" s="179">
        <v>38421</v>
      </c>
      <c r="F16852" s="180">
        <v>0</v>
      </c>
      <c r="G16852" s="180">
        <v>10121.68</v>
      </c>
      <c r="H16852" s="180">
        <v>7500</v>
      </c>
      <c r="I16852" s="180">
        <f t="shared" si="526"/>
        <v>17621.68</v>
      </c>
      <c r="J16852" s="177" t="str">
        <f t="shared" si="527"/>
        <v>Date &gt; 1920</v>
      </c>
    </row>
    <row r="16853" spans="1:10" x14ac:dyDescent="0.3">
      <c r="A16853" s="178" t="s">
        <v>3565</v>
      </c>
      <c r="B16853" s="178" t="s">
        <v>123</v>
      </c>
      <c r="C16853" s="178" t="s">
        <v>1443</v>
      </c>
      <c r="D16853" s="178" t="s">
        <v>11476</v>
      </c>
      <c r="E16853" s="179">
        <v>38610</v>
      </c>
      <c r="F16853" s="180">
        <v>0</v>
      </c>
      <c r="G16853" s="180">
        <v>2509.38</v>
      </c>
      <c r="H16853" s="180">
        <v>0</v>
      </c>
      <c r="I16853" s="180">
        <f t="shared" si="526"/>
        <v>2509.38</v>
      </c>
      <c r="J16853" s="177" t="str">
        <f t="shared" si="527"/>
        <v>Date &gt; 1920</v>
      </c>
    </row>
    <row r="16854" spans="1:10" x14ac:dyDescent="0.3">
      <c r="A16854" s="178" t="s">
        <v>3565</v>
      </c>
      <c r="B16854" s="178" t="s">
        <v>123</v>
      </c>
      <c r="C16854" s="178" t="s">
        <v>1443</v>
      </c>
      <c r="D16854" s="178" t="s">
        <v>11477</v>
      </c>
      <c r="E16854" s="179">
        <v>38734</v>
      </c>
      <c r="F16854" s="180">
        <v>153579</v>
      </c>
      <c r="G16854" s="180">
        <v>0</v>
      </c>
      <c r="H16854" s="180">
        <v>8084.6</v>
      </c>
      <c r="I16854" s="180">
        <f t="shared" si="526"/>
        <v>161663.6</v>
      </c>
      <c r="J16854" s="177" t="str">
        <f t="shared" si="527"/>
        <v>Date &gt; 1920</v>
      </c>
    </row>
    <row r="16855" spans="1:10" x14ac:dyDescent="0.3">
      <c r="A16855" s="178" t="s">
        <v>3565</v>
      </c>
      <c r="B16855" s="178" t="s">
        <v>123</v>
      </c>
      <c r="C16855" s="178" t="s">
        <v>1443</v>
      </c>
      <c r="D16855" s="178" t="s">
        <v>11477</v>
      </c>
      <c r="E16855" s="179">
        <v>38784</v>
      </c>
      <c r="F16855" s="180">
        <v>11204</v>
      </c>
      <c r="G16855" s="180">
        <v>0</v>
      </c>
      <c r="H16855" s="180">
        <v>587.77</v>
      </c>
      <c r="I16855" s="180">
        <f t="shared" si="526"/>
        <v>11791.77</v>
      </c>
      <c r="J16855" s="177" t="str">
        <f t="shared" si="527"/>
        <v>Date &gt; 1920</v>
      </c>
    </row>
    <row r="16856" spans="1:10" x14ac:dyDescent="0.3">
      <c r="A16856" s="178" t="s">
        <v>3565</v>
      </c>
      <c r="B16856" s="178" t="s">
        <v>123</v>
      </c>
      <c r="C16856" s="178" t="s">
        <v>1443</v>
      </c>
      <c r="D16856" s="178" t="s">
        <v>11477</v>
      </c>
      <c r="E16856" s="179">
        <v>38798</v>
      </c>
      <c r="F16856" s="180">
        <v>119381</v>
      </c>
      <c r="G16856" s="180">
        <v>0</v>
      </c>
      <c r="H16856" s="180">
        <v>6284.99</v>
      </c>
      <c r="I16856" s="180">
        <f t="shared" si="526"/>
        <v>125665.99</v>
      </c>
      <c r="J16856" s="177" t="str">
        <f t="shared" si="527"/>
        <v>Date &gt; 1920</v>
      </c>
    </row>
    <row r="16857" spans="1:10" x14ac:dyDescent="0.3">
      <c r="A16857" s="178" t="s">
        <v>3565</v>
      </c>
      <c r="B16857" s="178" t="s">
        <v>123</v>
      </c>
      <c r="C16857" s="178" t="s">
        <v>1443</v>
      </c>
      <c r="D16857" s="178" t="s">
        <v>11477</v>
      </c>
      <c r="E16857" s="179">
        <v>38812</v>
      </c>
      <c r="F16857" s="180">
        <v>36449</v>
      </c>
      <c r="G16857" s="180">
        <v>0</v>
      </c>
      <c r="H16857" s="180">
        <v>1918.67</v>
      </c>
      <c r="I16857" s="180">
        <f t="shared" si="526"/>
        <v>38367.67</v>
      </c>
      <c r="J16857" s="177" t="str">
        <f t="shared" si="527"/>
        <v>Date &gt; 1920</v>
      </c>
    </row>
    <row r="16858" spans="1:10" x14ac:dyDescent="0.3">
      <c r="A16858" s="178" t="s">
        <v>3565</v>
      </c>
      <c r="B16858" s="178" t="s">
        <v>123</v>
      </c>
      <c r="C16858" s="178" t="s">
        <v>1443</v>
      </c>
      <c r="D16858" s="178" t="s">
        <v>11477</v>
      </c>
      <c r="E16858" s="179">
        <v>38875</v>
      </c>
      <c r="F16858" s="180">
        <v>150345</v>
      </c>
      <c r="G16858" s="180">
        <v>0</v>
      </c>
      <c r="H16858" s="180">
        <v>7912.66</v>
      </c>
      <c r="I16858" s="180">
        <f t="shared" si="526"/>
        <v>158257.66</v>
      </c>
      <c r="J16858" s="177" t="str">
        <f t="shared" si="527"/>
        <v>Date &gt; 1920</v>
      </c>
    </row>
    <row r="16859" spans="1:10" x14ac:dyDescent="0.3">
      <c r="A16859" s="178" t="s">
        <v>3565</v>
      </c>
      <c r="B16859" s="178" t="s">
        <v>123</v>
      </c>
      <c r="C16859" s="178" t="s">
        <v>1443</v>
      </c>
      <c r="D16859" s="178" t="s">
        <v>11477</v>
      </c>
      <c r="E16859" s="179">
        <v>38952</v>
      </c>
      <c r="F16859" s="180">
        <v>11042</v>
      </c>
      <c r="G16859" s="180">
        <v>0</v>
      </c>
      <c r="H16859" s="180">
        <v>981.3</v>
      </c>
      <c r="I16859" s="180">
        <f t="shared" si="526"/>
        <v>12023.3</v>
      </c>
      <c r="J16859" s="177" t="str">
        <f t="shared" si="527"/>
        <v>Date &gt; 1920</v>
      </c>
    </row>
    <row r="16860" spans="1:10" x14ac:dyDescent="0.3">
      <c r="A16860" s="178" t="s">
        <v>3565</v>
      </c>
      <c r="B16860" s="178" t="s">
        <v>123</v>
      </c>
      <c r="C16860" s="178" t="s">
        <v>1443</v>
      </c>
      <c r="D16860" s="178" t="s">
        <v>11477</v>
      </c>
      <c r="E16860" s="179">
        <v>39170</v>
      </c>
      <c r="F16860" s="180">
        <v>49233</v>
      </c>
      <c r="G16860" s="180">
        <v>0</v>
      </c>
      <c r="H16860" s="180">
        <v>2190.98</v>
      </c>
      <c r="I16860" s="180">
        <f t="shared" si="526"/>
        <v>51423.98</v>
      </c>
      <c r="J16860" s="177" t="str">
        <f t="shared" si="527"/>
        <v>Date &gt; 1920</v>
      </c>
    </row>
    <row r="16861" spans="1:10" x14ac:dyDescent="0.3">
      <c r="A16861" s="178" t="s">
        <v>3565</v>
      </c>
      <c r="B16861" s="178" t="s">
        <v>123</v>
      </c>
      <c r="C16861" s="178" t="s">
        <v>1443</v>
      </c>
      <c r="D16861" s="178" t="s">
        <v>11478</v>
      </c>
      <c r="E16861" s="179">
        <v>39049</v>
      </c>
      <c r="F16861" s="180">
        <v>74017</v>
      </c>
      <c r="G16861" s="180">
        <v>0</v>
      </c>
      <c r="H16861" s="180">
        <v>3896.69</v>
      </c>
      <c r="I16861" s="180">
        <f t="shared" si="526"/>
        <v>77913.69</v>
      </c>
      <c r="J16861" s="177" t="str">
        <f t="shared" si="527"/>
        <v>Date &gt; 1920</v>
      </c>
    </row>
    <row r="16862" spans="1:10" x14ac:dyDescent="0.3">
      <c r="A16862" s="178" t="s">
        <v>3565</v>
      </c>
      <c r="B16862" s="178" t="s">
        <v>123</v>
      </c>
      <c r="C16862" s="178" t="s">
        <v>1443</v>
      </c>
      <c r="D16862" s="178" t="s">
        <v>11478</v>
      </c>
      <c r="E16862" s="179">
        <v>39583</v>
      </c>
      <c r="F16862" s="180">
        <v>9667</v>
      </c>
      <c r="G16862" s="180">
        <v>0</v>
      </c>
      <c r="H16862" s="180">
        <v>508.26</v>
      </c>
      <c r="I16862" s="180">
        <f t="shared" si="526"/>
        <v>10175.26</v>
      </c>
      <c r="J16862" s="177" t="str">
        <f t="shared" si="527"/>
        <v>Date &gt; 1920</v>
      </c>
    </row>
    <row r="16863" spans="1:10" x14ac:dyDescent="0.3">
      <c r="A16863" s="178" t="s">
        <v>3565</v>
      </c>
      <c r="B16863" s="178" t="s">
        <v>123</v>
      </c>
      <c r="C16863" s="178" t="s">
        <v>1443</v>
      </c>
      <c r="D16863" s="178" t="s">
        <v>11479</v>
      </c>
      <c r="E16863" s="179">
        <v>39380</v>
      </c>
      <c r="F16863" s="180">
        <v>89277</v>
      </c>
      <c r="G16863" s="180">
        <v>0</v>
      </c>
      <c r="H16863" s="180">
        <v>4698.96</v>
      </c>
      <c r="I16863" s="180">
        <f t="shared" si="526"/>
        <v>93975.96</v>
      </c>
      <c r="J16863" s="177" t="str">
        <f t="shared" si="527"/>
        <v>Date &gt; 1920</v>
      </c>
    </row>
    <row r="16864" spans="1:10" x14ac:dyDescent="0.3">
      <c r="A16864" s="178" t="s">
        <v>3565</v>
      </c>
      <c r="B16864" s="178" t="s">
        <v>123</v>
      </c>
      <c r="C16864" s="178" t="s">
        <v>1443</v>
      </c>
      <c r="D16864" s="178" t="s">
        <v>11479</v>
      </c>
      <c r="E16864" s="179">
        <v>39793</v>
      </c>
      <c r="F16864" s="180">
        <v>12196</v>
      </c>
      <c r="G16864" s="180">
        <v>0</v>
      </c>
      <c r="H16864" s="180">
        <v>2901.04</v>
      </c>
      <c r="I16864" s="180">
        <f t="shared" si="526"/>
        <v>15097.04</v>
      </c>
      <c r="J16864" s="177" t="str">
        <f t="shared" si="527"/>
        <v>Date &gt; 1920</v>
      </c>
    </row>
    <row r="16865" spans="1:10" x14ac:dyDescent="0.3">
      <c r="A16865" s="178" t="s">
        <v>3565</v>
      </c>
      <c r="B16865" s="178" t="s">
        <v>123</v>
      </c>
      <c r="C16865" s="178" t="s">
        <v>1443</v>
      </c>
      <c r="D16865" s="178" t="s">
        <v>11480</v>
      </c>
      <c r="E16865" s="179">
        <v>40095</v>
      </c>
      <c r="F16865" s="180">
        <v>76281</v>
      </c>
      <c r="G16865" s="180">
        <v>0</v>
      </c>
      <c r="H16865" s="180">
        <v>4015.83</v>
      </c>
      <c r="I16865" s="180">
        <f t="shared" si="526"/>
        <v>80296.83</v>
      </c>
      <c r="J16865" s="177" t="str">
        <f t="shared" si="527"/>
        <v>Date &gt; 1920</v>
      </c>
    </row>
    <row r="16866" spans="1:10" x14ac:dyDescent="0.3">
      <c r="A16866" s="178" t="s">
        <v>3565</v>
      </c>
      <c r="B16866" s="178" t="s">
        <v>123</v>
      </c>
      <c r="C16866" s="178" t="s">
        <v>1443</v>
      </c>
      <c r="D16866" s="178" t="s">
        <v>11480</v>
      </c>
      <c r="E16866" s="179">
        <v>40156</v>
      </c>
      <c r="F16866" s="180">
        <v>150537</v>
      </c>
      <c r="G16866" s="180">
        <v>0</v>
      </c>
      <c r="H16866" s="180">
        <v>7924.09</v>
      </c>
      <c r="I16866" s="180">
        <f t="shared" si="526"/>
        <v>158461.09</v>
      </c>
      <c r="J16866" s="177" t="str">
        <f t="shared" si="527"/>
        <v>Date &gt; 1920</v>
      </c>
    </row>
    <row r="16867" spans="1:10" x14ac:dyDescent="0.3">
      <c r="A16867" s="178" t="s">
        <v>3565</v>
      </c>
      <c r="B16867" s="178" t="s">
        <v>123</v>
      </c>
      <c r="C16867" s="178" t="s">
        <v>1443</v>
      </c>
      <c r="D16867" s="178" t="s">
        <v>11480</v>
      </c>
      <c r="E16867" s="179">
        <v>40183</v>
      </c>
      <c r="F16867" s="180">
        <v>13558</v>
      </c>
      <c r="G16867" s="180">
        <v>0</v>
      </c>
      <c r="H16867" s="180">
        <v>1960.08</v>
      </c>
      <c r="I16867" s="180">
        <f t="shared" si="526"/>
        <v>15518.08</v>
      </c>
      <c r="J16867" s="177" t="str">
        <f t="shared" si="527"/>
        <v>Date &gt; 1920</v>
      </c>
    </row>
    <row r="16868" spans="1:10" x14ac:dyDescent="0.3">
      <c r="A16868" s="178" t="s">
        <v>3565</v>
      </c>
      <c r="B16868" s="178" t="s">
        <v>123</v>
      </c>
      <c r="C16868" s="178" t="s">
        <v>1443</v>
      </c>
      <c r="D16868" s="178" t="s">
        <v>11480</v>
      </c>
      <c r="E16868" s="179">
        <v>41124</v>
      </c>
      <c r="F16868" s="180">
        <v>23724</v>
      </c>
      <c r="G16868" s="180">
        <v>0</v>
      </c>
      <c r="H16868" s="180">
        <v>5162.78</v>
      </c>
      <c r="I16868" s="180">
        <f t="shared" si="526"/>
        <v>28886.78</v>
      </c>
      <c r="J16868" s="177" t="str">
        <f t="shared" si="527"/>
        <v>Date &gt; 1920</v>
      </c>
    </row>
    <row r="16869" spans="1:10" x14ac:dyDescent="0.3">
      <c r="A16869" s="178" t="s">
        <v>3565</v>
      </c>
      <c r="B16869" s="178" t="s">
        <v>123</v>
      </c>
      <c r="C16869" s="178" t="s">
        <v>1443</v>
      </c>
      <c r="D16869" s="178" t="s">
        <v>11480</v>
      </c>
      <c r="E16869" s="179">
        <v>41124</v>
      </c>
      <c r="F16869" s="180">
        <v>1026</v>
      </c>
      <c r="G16869" s="180">
        <v>0</v>
      </c>
      <c r="H16869" s="180">
        <v>0</v>
      </c>
      <c r="I16869" s="180">
        <f t="shared" si="526"/>
        <v>1026</v>
      </c>
      <c r="J16869" s="177" t="str">
        <f t="shared" si="527"/>
        <v>Date &gt; 1920</v>
      </c>
    </row>
    <row r="16870" spans="1:10" x14ac:dyDescent="0.3">
      <c r="A16870" s="178" t="s">
        <v>3565</v>
      </c>
      <c r="B16870" s="178" t="s">
        <v>123</v>
      </c>
      <c r="C16870" s="178" t="s">
        <v>1443</v>
      </c>
      <c r="D16870" s="178" t="s">
        <v>7138</v>
      </c>
      <c r="E16870" s="179">
        <v>40500</v>
      </c>
      <c r="F16870" s="180">
        <v>0</v>
      </c>
      <c r="G16870" s="180">
        <v>12387.53</v>
      </c>
      <c r="H16870" s="180">
        <v>11140</v>
      </c>
      <c r="I16870" s="180">
        <f t="shared" si="526"/>
        <v>23527.53</v>
      </c>
      <c r="J16870" s="177" t="str">
        <f t="shared" si="527"/>
        <v>Date &gt; 1920</v>
      </c>
    </row>
    <row r="16871" spans="1:10" x14ac:dyDescent="0.3">
      <c r="A16871" s="178" t="s">
        <v>3565</v>
      </c>
      <c r="B16871" s="178" t="s">
        <v>123</v>
      </c>
      <c r="C16871" s="178" t="s">
        <v>1443</v>
      </c>
      <c r="D16871" s="178" t="s">
        <v>11481</v>
      </c>
      <c r="E16871" s="179">
        <v>41381</v>
      </c>
      <c r="F16871" s="180">
        <v>102510</v>
      </c>
      <c r="G16871" s="180">
        <v>0</v>
      </c>
      <c r="H16871" s="180">
        <v>11390</v>
      </c>
      <c r="I16871" s="180">
        <f t="shared" si="526"/>
        <v>113900</v>
      </c>
      <c r="J16871" s="177" t="str">
        <f t="shared" si="527"/>
        <v>Date &gt; 1920</v>
      </c>
    </row>
    <row r="16872" spans="1:10" x14ac:dyDescent="0.3">
      <c r="A16872" s="178" t="s">
        <v>3565</v>
      </c>
      <c r="B16872" s="178" t="s">
        <v>123</v>
      </c>
      <c r="C16872" s="178" t="s">
        <v>1443</v>
      </c>
      <c r="D16872" s="178" t="s">
        <v>11481</v>
      </c>
      <c r="E16872" s="179">
        <v>41422</v>
      </c>
      <c r="F16872" s="180">
        <v>46431</v>
      </c>
      <c r="G16872" s="180">
        <v>0</v>
      </c>
      <c r="H16872" s="180">
        <v>5159</v>
      </c>
      <c r="I16872" s="180">
        <f t="shared" si="526"/>
        <v>51590</v>
      </c>
      <c r="J16872" s="177" t="str">
        <f t="shared" si="527"/>
        <v>Date &gt; 1920</v>
      </c>
    </row>
    <row r="16873" spans="1:10" x14ac:dyDescent="0.3">
      <c r="A16873" s="178" t="s">
        <v>3565</v>
      </c>
      <c r="B16873" s="178" t="s">
        <v>123</v>
      </c>
      <c r="C16873" s="178" t="s">
        <v>1443</v>
      </c>
      <c r="D16873" s="178" t="s">
        <v>11481</v>
      </c>
      <c r="E16873" s="179">
        <v>41611</v>
      </c>
      <c r="F16873" s="180">
        <v>6579</v>
      </c>
      <c r="G16873" s="180">
        <v>0</v>
      </c>
      <c r="H16873" s="180">
        <v>2627.09</v>
      </c>
      <c r="I16873" s="180">
        <f t="shared" si="526"/>
        <v>9206.09</v>
      </c>
      <c r="J16873" s="177" t="str">
        <f t="shared" si="527"/>
        <v>Date &gt; 1920</v>
      </c>
    </row>
    <row r="16874" spans="1:10" x14ac:dyDescent="0.3">
      <c r="A16874" s="178" t="s">
        <v>3565</v>
      </c>
      <c r="B16874" s="178" t="s">
        <v>123</v>
      </c>
      <c r="C16874" s="178" t="s">
        <v>1443</v>
      </c>
      <c r="D16874" s="178" t="s">
        <v>11481</v>
      </c>
      <c r="E16874" s="179">
        <v>41869</v>
      </c>
      <c r="F16874" s="180">
        <v>4393</v>
      </c>
      <c r="G16874" s="180">
        <v>0</v>
      </c>
      <c r="H16874" s="180">
        <v>23.91</v>
      </c>
      <c r="I16874" s="180">
        <f t="shared" si="526"/>
        <v>4416.91</v>
      </c>
      <c r="J16874" s="177" t="str">
        <f t="shared" si="527"/>
        <v>Date &gt; 1920</v>
      </c>
    </row>
    <row r="16875" spans="1:10" x14ac:dyDescent="0.3">
      <c r="A16875" s="178" t="s">
        <v>3565</v>
      </c>
      <c r="B16875" s="178" t="s">
        <v>123</v>
      </c>
      <c r="C16875" s="178" t="s">
        <v>1443</v>
      </c>
      <c r="D16875" s="178" t="s">
        <v>11482</v>
      </c>
      <c r="E16875" s="179">
        <v>41859</v>
      </c>
      <c r="F16875" s="180">
        <v>223138</v>
      </c>
      <c r="G16875" s="180">
        <v>13193.64</v>
      </c>
      <c r="H16875" s="180">
        <v>25579.439999999999</v>
      </c>
      <c r="I16875" s="180">
        <f t="shared" si="526"/>
        <v>261911.08000000002</v>
      </c>
      <c r="J16875" s="177" t="str">
        <f t="shared" si="527"/>
        <v>Date &gt; 1920</v>
      </c>
    </row>
    <row r="16876" spans="1:10" x14ac:dyDescent="0.3">
      <c r="A16876" s="178" t="s">
        <v>3565</v>
      </c>
      <c r="B16876" s="178" t="s">
        <v>123</v>
      </c>
      <c r="C16876" s="178" t="s">
        <v>1443</v>
      </c>
      <c r="D16876" s="178" t="s">
        <v>11482</v>
      </c>
      <c r="E16876" s="179">
        <v>41901</v>
      </c>
      <c r="F16876" s="180">
        <v>743758</v>
      </c>
      <c r="G16876" s="180">
        <v>44450.7</v>
      </c>
      <c r="H16876" s="180">
        <v>95847.27</v>
      </c>
      <c r="I16876" s="180">
        <f t="shared" si="526"/>
        <v>884055.97</v>
      </c>
      <c r="J16876" s="177" t="str">
        <f t="shared" si="527"/>
        <v>Date &gt; 1920</v>
      </c>
    </row>
    <row r="16877" spans="1:10" x14ac:dyDescent="0.3">
      <c r="A16877" s="178" t="s">
        <v>3565</v>
      </c>
      <c r="B16877" s="178" t="s">
        <v>123</v>
      </c>
      <c r="C16877" s="178" t="s">
        <v>1443</v>
      </c>
      <c r="D16877" s="178" t="s">
        <v>11482</v>
      </c>
      <c r="E16877" s="179">
        <v>42326</v>
      </c>
      <c r="F16877" s="180">
        <v>24725</v>
      </c>
      <c r="G16877" s="180">
        <v>5989.78</v>
      </c>
      <c r="H16877" s="180">
        <v>12500.15</v>
      </c>
      <c r="I16877" s="180">
        <f t="shared" si="526"/>
        <v>43214.93</v>
      </c>
      <c r="J16877" s="177" t="str">
        <f t="shared" si="527"/>
        <v>Date &gt; 1920</v>
      </c>
    </row>
    <row r="16878" spans="1:10" x14ac:dyDescent="0.3">
      <c r="A16878" s="178" t="s">
        <v>3565</v>
      </c>
      <c r="B16878" s="178" t="s">
        <v>123</v>
      </c>
      <c r="C16878" s="178" t="s">
        <v>1443</v>
      </c>
      <c r="D16878" s="178" t="s">
        <v>11482</v>
      </c>
      <c r="E16878" s="179">
        <v>42653</v>
      </c>
      <c r="F16878" s="180">
        <v>101328</v>
      </c>
      <c r="G16878" s="180">
        <v>1480.97</v>
      </c>
      <c r="H16878" s="180">
        <v>2798.41</v>
      </c>
      <c r="I16878" s="180">
        <f t="shared" si="526"/>
        <v>105607.38</v>
      </c>
      <c r="J16878" s="177" t="str">
        <f t="shared" si="527"/>
        <v>Date &gt; 1920</v>
      </c>
    </row>
    <row r="16879" spans="1:10" x14ac:dyDescent="0.3">
      <c r="A16879" s="178" t="s">
        <v>3565</v>
      </c>
      <c r="B16879" s="178" t="s">
        <v>123</v>
      </c>
      <c r="C16879" s="178" t="s">
        <v>1443</v>
      </c>
      <c r="D16879" s="178" t="s">
        <v>11483</v>
      </c>
      <c r="E16879" s="179">
        <v>42471</v>
      </c>
      <c r="F16879" s="180">
        <v>65484</v>
      </c>
      <c r="G16879" s="180">
        <v>3638</v>
      </c>
      <c r="H16879" s="180">
        <v>3638</v>
      </c>
      <c r="I16879" s="180">
        <f t="shared" si="526"/>
        <v>72760</v>
      </c>
      <c r="J16879" s="177" t="str">
        <f t="shared" si="527"/>
        <v>Date &gt; 1920</v>
      </c>
    </row>
    <row r="16880" spans="1:10" x14ac:dyDescent="0.3">
      <c r="A16880" s="178" t="s">
        <v>3565</v>
      </c>
      <c r="B16880" s="178" t="s">
        <v>123</v>
      </c>
      <c r="C16880" s="178" t="s">
        <v>1443</v>
      </c>
      <c r="D16880" s="178" t="s">
        <v>11483</v>
      </c>
      <c r="E16880" s="179">
        <v>42775</v>
      </c>
      <c r="F16880" s="180">
        <v>44672</v>
      </c>
      <c r="G16880" s="180">
        <v>2904</v>
      </c>
      <c r="H16880" s="180">
        <v>2904</v>
      </c>
      <c r="I16880" s="180">
        <f t="shared" si="526"/>
        <v>50480</v>
      </c>
      <c r="J16880" s="177" t="str">
        <f t="shared" si="527"/>
        <v>Date &gt; 1920</v>
      </c>
    </row>
    <row r="16881" spans="1:10" x14ac:dyDescent="0.3">
      <c r="A16881" s="178" t="s">
        <v>3565</v>
      </c>
      <c r="B16881" s="178" t="s">
        <v>123</v>
      </c>
      <c r="C16881" s="178" t="s">
        <v>1443</v>
      </c>
      <c r="D16881" s="178" t="s">
        <v>11483</v>
      </c>
      <c r="E16881" s="179">
        <v>43200</v>
      </c>
      <c r="F16881" s="180">
        <v>11164</v>
      </c>
      <c r="G16881" s="180">
        <v>198</v>
      </c>
      <c r="H16881" s="180">
        <v>198</v>
      </c>
      <c r="I16881" s="180">
        <f t="shared" si="526"/>
        <v>11560</v>
      </c>
      <c r="J16881" s="177" t="str">
        <f t="shared" si="527"/>
        <v>Date &gt; 1920</v>
      </c>
    </row>
    <row r="16882" spans="1:10" x14ac:dyDescent="0.3">
      <c r="A16882" s="178" t="s">
        <v>3565</v>
      </c>
      <c r="B16882" s="178" t="s">
        <v>123</v>
      </c>
      <c r="C16882" s="178" t="s">
        <v>1443</v>
      </c>
      <c r="D16882" s="178" t="s">
        <v>11484</v>
      </c>
      <c r="E16882" s="179">
        <v>43412</v>
      </c>
      <c r="F16882" s="180">
        <v>167391</v>
      </c>
      <c r="G16882" s="180">
        <v>9299.5</v>
      </c>
      <c r="H16882" s="180">
        <v>15574.5</v>
      </c>
      <c r="I16882" s="180">
        <f t="shared" si="526"/>
        <v>192265</v>
      </c>
      <c r="J16882" s="177" t="str">
        <f t="shared" si="527"/>
        <v>Date &gt; 1920</v>
      </c>
    </row>
    <row r="16883" spans="1:10" x14ac:dyDescent="0.3">
      <c r="A16883" s="178" t="s">
        <v>3565</v>
      </c>
      <c r="B16883" s="178" t="s">
        <v>123</v>
      </c>
      <c r="C16883" s="178" t="s">
        <v>1443</v>
      </c>
      <c r="D16883" s="178" t="s">
        <v>11484</v>
      </c>
      <c r="E16883" s="179">
        <v>43489</v>
      </c>
      <c r="F16883" s="180">
        <v>84915</v>
      </c>
      <c r="G16883" s="180">
        <v>5100</v>
      </c>
      <c r="H16883" s="180">
        <v>0</v>
      </c>
      <c r="I16883" s="180">
        <f t="shared" si="526"/>
        <v>90015</v>
      </c>
      <c r="J16883" s="177" t="str">
        <f t="shared" si="527"/>
        <v>Date &gt; 1920</v>
      </c>
    </row>
    <row r="16884" spans="1:10" x14ac:dyDescent="0.3">
      <c r="A16884" s="178" t="s">
        <v>3565</v>
      </c>
      <c r="B16884" s="178" t="s">
        <v>123</v>
      </c>
      <c r="C16884" s="178" t="s">
        <v>1443</v>
      </c>
      <c r="D16884" s="178" t="s">
        <v>11485</v>
      </c>
      <c r="E16884" s="179">
        <v>43682</v>
      </c>
      <c r="F16884" s="180">
        <v>43549</v>
      </c>
      <c r="G16884" s="180">
        <v>2419.41</v>
      </c>
      <c r="H16884" s="180">
        <v>6339.83</v>
      </c>
      <c r="I16884" s="180">
        <f t="shared" si="526"/>
        <v>52308.240000000005</v>
      </c>
      <c r="J16884" s="177" t="str">
        <f t="shared" si="527"/>
        <v>Date &gt; 1920</v>
      </c>
    </row>
    <row r="16885" spans="1:10" x14ac:dyDescent="0.3">
      <c r="A16885" s="178" t="s">
        <v>3565</v>
      </c>
      <c r="B16885" s="178" t="s">
        <v>123</v>
      </c>
      <c r="C16885" s="178" t="s">
        <v>1443</v>
      </c>
      <c r="D16885" s="178" t="s">
        <v>11485</v>
      </c>
      <c r="E16885" s="179">
        <v>43719</v>
      </c>
      <c r="F16885" s="180">
        <v>469908</v>
      </c>
      <c r="G16885" s="180">
        <v>26106.03</v>
      </c>
      <c r="H16885" s="180">
        <v>26106.720000000001</v>
      </c>
      <c r="I16885" s="180">
        <f t="shared" si="526"/>
        <v>522120.75</v>
      </c>
      <c r="J16885" s="177" t="str">
        <f t="shared" si="527"/>
        <v>Date &gt; 1920</v>
      </c>
    </row>
    <row r="16886" spans="1:10" x14ac:dyDescent="0.3">
      <c r="A16886" s="178" t="s">
        <v>3565</v>
      </c>
      <c r="B16886" s="178" t="s">
        <v>123</v>
      </c>
      <c r="C16886" s="178" t="s">
        <v>1443</v>
      </c>
      <c r="D16886" s="178" t="s">
        <v>11485</v>
      </c>
      <c r="E16886" s="179">
        <v>43774</v>
      </c>
      <c r="F16886" s="180">
        <v>303477</v>
      </c>
      <c r="G16886" s="180">
        <v>16859.830000000002</v>
      </c>
      <c r="H16886" s="180">
        <v>16859.560000000001</v>
      </c>
      <c r="I16886" s="180">
        <f t="shared" si="526"/>
        <v>337196.39</v>
      </c>
      <c r="J16886" s="177" t="str">
        <f t="shared" si="527"/>
        <v>Date &gt; 1920</v>
      </c>
    </row>
    <row r="16887" spans="1:10" x14ac:dyDescent="0.3">
      <c r="A16887" s="178" t="s">
        <v>3565</v>
      </c>
      <c r="B16887" s="178" t="s">
        <v>123</v>
      </c>
      <c r="C16887" s="178" t="s">
        <v>1443</v>
      </c>
      <c r="D16887" s="178" t="s">
        <v>11485</v>
      </c>
      <c r="E16887" s="179">
        <v>43840</v>
      </c>
      <c r="F16887" s="180">
        <v>128396</v>
      </c>
      <c r="G16887" s="180">
        <v>7373.13</v>
      </c>
      <c r="H16887" s="180">
        <v>11693.55</v>
      </c>
      <c r="I16887" s="180">
        <f t="shared" si="526"/>
        <v>147462.68</v>
      </c>
      <c r="J16887" s="177" t="str">
        <f t="shared" si="527"/>
        <v>Date &gt; 1920</v>
      </c>
    </row>
    <row r="16888" spans="1:10" x14ac:dyDescent="0.3">
      <c r="A16888" s="178" t="s">
        <v>3565</v>
      </c>
      <c r="B16888" s="178" t="s">
        <v>123</v>
      </c>
      <c r="C16888" s="178" t="s">
        <v>1443</v>
      </c>
      <c r="D16888" s="178" t="s">
        <v>11485</v>
      </c>
      <c r="E16888" s="179">
        <v>44183</v>
      </c>
      <c r="F16888" s="180">
        <v>8554</v>
      </c>
      <c r="G16888" s="180">
        <v>7725.41</v>
      </c>
      <c r="H16888" s="180">
        <v>31133.08</v>
      </c>
      <c r="I16888" s="180">
        <f t="shared" si="526"/>
        <v>47412.490000000005</v>
      </c>
      <c r="J16888" s="177" t="str">
        <f t="shared" si="527"/>
        <v>Date &gt; 1920</v>
      </c>
    </row>
    <row r="16889" spans="1:10" x14ac:dyDescent="0.3">
      <c r="A16889" s="178" t="s">
        <v>3565</v>
      </c>
      <c r="B16889" s="178" t="s">
        <v>153</v>
      </c>
      <c r="C16889" s="178" t="s">
        <v>1380</v>
      </c>
      <c r="D16889" s="178" t="s">
        <v>11486</v>
      </c>
      <c r="E16889" s="179">
        <v>17133</v>
      </c>
      <c r="F16889" s="180">
        <v>0</v>
      </c>
      <c r="G16889" s="180">
        <v>15280.3</v>
      </c>
      <c r="H16889" s="180">
        <v>15280.29</v>
      </c>
      <c r="I16889" s="180">
        <f t="shared" si="526"/>
        <v>30560.59</v>
      </c>
      <c r="J16889" s="177" t="str">
        <f t="shared" si="527"/>
        <v>Date &gt; 1920</v>
      </c>
    </row>
    <row r="16890" spans="1:10" x14ac:dyDescent="0.3">
      <c r="A16890" s="178" t="s">
        <v>3565</v>
      </c>
      <c r="B16890" s="178" t="s">
        <v>153</v>
      </c>
      <c r="C16890" s="178" t="s">
        <v>1380</v>
      </c>
      <c r="D16890" s="178" t="s">
        <v>9974</v>
      </c>
      <c r="E16890" s="179">
        <v>17401</v>
      </c>
      <c r="F16890" s="180">
        <v>0</v>
      </c>
      <c r="G16890" s="180">
        <v>497.37</v>
      </c>
      <c r="H16890" s="180">
        <v>497.37</v>
      </c>
      <c r="I16890" s="180">
        <f t="shared" si="526"/>
        <v>994.74</v>
      </c>
      <c r="J16890" s="177" t="str">
        <f t="shared" si="527"/>
        <v>Date &gt; 1920</v>
      </c>
    </row>
    <row r="16891" spans="1:10" x14ac:dyDescent="0.3">
      <c r="A16891" s="178" t="s">
        <v>3565</v>
      </c>
      <c r="B16891" s="178" t="s">
        <v>153</v>
      </c>
      <c r="C16891" s="178" t="s">
        <v>1380</v>
      </c>
      <c r="D16891" s="178" t="s">
        <v>11487</v>
      </c>
      <c r="E16891" s="179">
        <v>17834</v>
      </c>
      <c r="F16891" s="180">
        <v>0</v>
      </c>
      <c r="G16891" s="180">
        <v>1310.72</v>
      </c>
      <c r="H16891" s="180">
        <v>1310.72</v>
      </c>
      <c r="I16891" s="180">
        <f t="shared" si="526"/>
        <v>2621.44</v>
      </c>
      <c r="J16891" s="177" t="str">
        <f t="shared" si="527"/>
        <v>Date &gt; 1920</v>
      </c>
    </row>
    <row r="16892" spans="1:10" x14ac:dyDescent="0.3">
      <c r="A16892" s="178" t="s">
        <v>3565</v>
      </c>
      <c r="B16892" s="178" t="s">
        <v>153</v>
      </c>
      <c r="C16892" s="178" t="s">
        <v>1380</v>
      </c>
      <c r="D16892" s="178" t="s">
        <v>11488</v>
      </c>
      <c r="E16892" s="179">
        <v>18219</v>
      </c>
      <c r="F16892" s="180">
        <v>0</v>
      </c>
      <c r="G16892" s="180">
        <v>327.38</v>
      </c>
      <c r="H16892" s="180">
        <v>109.12</v>
      </c>
      <c r="I16892" s="180">
        <f t="shared" si="526"/>
        <v>436.5</v>
      </c>
      <c r="J16892" s="177" t="str">
        <f t="shared" si="527"/>
        <v>Date &gt; 1920</v>
      </c>
    </row>
    <row r="16893" spans="1:10" x14ac:dyDescent="0.3">
      <c r="A16893" s="178" t="s">
        <v>3565</v>
      </c>
      <c r="B16893" s="178" t="s">
        <v>153</v>
      </c>
      <c r="C16893" s="178" t="s">
        <v>1380</v>
      </c>
      <c r="D16893" s="178" t="s">
        <v>8303</v>
      </c>
      <c r="E16893" s="179">
        <v>18535</v>
      </c>
      <c r="F16893" s="180">
        <v>0</v>
      </c>
      <c r="G16893" s="180">
        <v>932.84</v>
      </c>
      <c r="H16893" s="180">
        <v>996.9</v>
      </c>
      <c r="I16893" s="180">
        <f t="shared" si="526"/>
        <v>1929.74</v>
      </c>
      <c r="J16893" s="177" t="str">
        <f t="shared" si="527"/>
        <v>Date &gt; 1920</v>
      </c>
    </row>
    <row r="16894" spans="1:10" x14ac:dyDescent="0.3">
      <c r="A16894" s="178" t="s">
        <v>3565</v>
      </c>
      <c r="B16894" s="178" t="s">
        <v>153</v>
      </c>
      <c r="C16894" s="178" t="s">
        <v>1380</v>
      </c>
      <c r="D16894" s="178" t="s">
        <v>11489</v>
      </c>
      <c r="E16894" s="179">
        <v>19624</v>
      </c>
      <c r="F16894" s="180">
        <v>0</v>
      </c>
      <c r="G16894" s="180">
        <v>500</v>
      </c>
      <c r="H16894" s="180">
        <v>271.52999999999997</v>
      </c>
      <c r="I16894" s="180">
        <f t="shared" si="526"/>
        <v>771.53</v>
      </c>
      <c r="J16894" s="177" t="str">
        <f t="shared" si="527"/>
        <v>Date &gt; 1920</v>
      </c>
    </row>
    <row r="16895" spans="1:10" x14ac:dyDescent="0.3">
      <c r="A16895" s="178" t="s">
        <v>3565</v>
      </c>
      <c r="B16895" s="178" t="s">
        <v>153</v>
      </c>
      <c r="C16895" s="178" t="s">
        <v>1380</v>
      </c>
      <c r="D16895" s="178" t="s">
        <v>11490</v>
      </c>
      <c r="E16895" s="179">
        <v>21452</v>
      </c>
      <c r="F16895" s="180">
        <v>0</v>
      </c>
      <c r="G16895" s="180">
        <v>3491.04</v>
      </c>
      <c r="H16895" s="180">
        <v>1745.52</v>
      </c>
      <c r="I16895" s="180">
        <f t="shared" si="526"/>
        <v>5236.5599999999995</v>
      </c>
      <c r="J16895" s="177" t="str">
        <f t="shared" si="527"/>
        <v>Date &gt; 1920</v>
      </c>
    </row>
    <row r="16896" spans="1:10" x14ac:dyDescent="0.3">
      <c r="A16896" s="178" t="s">
        <v>3565</v>
      </c>
      <c r="B16896" s="178" t="s">
        <v>153</v>
      </c>
      <c r="C16896" s="178" t="s">
        <v>1380</v>
      </c>
      <c r="D16896" s="178" t="s">
        <v>11491</v>
      </c>
      <c r="E16896" s="179">
        <v>22900</v>
      </c>
      <c r="F16896" s="180">
        <v>0</v>
      </c>
      <c r="G16896" s="180">
        <v>4183.38</v>
      </c>
      <c r="H16896" s="180">
        <v>2091.69</v>
      </c>
      <c r="I16896" s="180">
        <f t="shared" si="526"/>
        <v>6275.07</v>
      </c>
      <c r="J16896" s="177" t="str">
        <f t="shared" si="527"/>
        <v>Date &gt; 1920</v>
      </c>
    </row>
    <row r="16897" spans="1:10" x14ac:dyDescent="0.3">
      <c r="A16897" s="178" t="s">
        <v>3565</v>
      </c>
      <c r="B16897" s="178" t="s">
        <v>153</v>
      </c>
      <c r="C16897" s="178" t="s">
        <v>1380</v>
      </c>
      <c r="D16897" s="178" t="s">
        <v>11492</v>
      </c>
      <c r="E16897" s="179">
        <v>24974</v>
      </c>
      <c r="F16897" s="180">
        <v>53073.84</v>
      </c>
      <c r="G16897" s="180">
        <v>35382.559999999998</v>
      </c>
      <c r="H16897" s="180">
        <v>17691.28</v>
      </c>
      <c r="I16897" s="180">
        <f t="shared" si="526"/>
        <v>106147.68</v>
      </c>
      <c r="J16897" s="177" t="str">
        <f t="shared" si="527"/>
        <v>Date &gt; 1920</v>
      </c>
    </row>
    <row r="16898" spans="1:10" x14ac:dyDescent="0.3">
      <c r="A16898" s="178" t="s">
        <v>3565</v>
      </c>
      <c r="B16898" s="178" t="s">
        <v>153</v>
      </c>
      <c r="C16898" s="178" t="s">
        <v>1380</v>
      </c>
      <c r="D16898" s="178" t="s">
        <v>6345</v>
      </c>
      <c r="E16898" s="179">
        <v>24980</v>
      </c>
      <c r="F16898" s="180">
        <v>5998.06</v>
      </c>
      <c r="G16898" s="180">
        <v>0</v>
      </c>
      <c r="H16898" s="180">
        <v>0</v>
      </c>
      <c r="I16898" s="180">
        <f t="shared" si="526"/>
        <v>5998.06</v>
      </c>
      <c r="J16898" s="177" t="str">
        <f t="shared" si="527"/>
        <v>Date &gt; 1920</v>
      </c>
    </row>
    <row r="16899" spans="1:10" x14ac:dyDescent="0.3">
      <c r="A16899" s="178" t="s">
        <v>3565</v>
      </c>
      <c r="B16899" s="178" t="s">
        <v>153</v>
      </c>
      <c r="C16899" s="178" t="s">
        <v>1380</v>
      </c>
      <c r="D16899" s="178" t="s">
        <v>11493</v>
      </c>
      <c r="E16899" s="179">
        <v>24772</v>
      </c>
      <c r="F16899" s="180">
        <v>0</v>
      </c>
      <c r="G16899" s="180">
        <v>4200</v>
      </c>
      <c r="H16899" s="180">
        <v>2231.63</v>
      </c>
      <c r="I16899" s="180">
        <f t="shared" si="526"/>
        <v>6431.63</v>
      </c>
      <c r="J16899" s="177" t="str">
        <f t="shared" si="527"/>
        <v>Date &gt; 1920</v>
      </c>
    </row>
    <row r="16900" spans="1:10" x14ac:dyDescent="0.3">
      <c r="A16900" s="178" t="s">
        <v>3565</v>
      </c>
      <c r="B16900" s="178" t="s">
        <v>153</v>
      </c>
      <c r="C16900" s="178" t="s">
        <v>1380</v>
      </c>
      <c r="D16900" s="178" t="s">
        <v>11494</v>
      </c>
      <c r="E16900" s="179">
        <v>25608</v>
      </c>
      <c r="F16900" s="180">
        <v>0</v>
      </c>
      <c r="G16900" s="180">
        <v>4900</v>
      </c>
      <c r="H16900" s="180">
        <v>7620.25</v>
      </c>
      <c r="I16900" s="180">
        <f t="shared" si="526"/>
        <v>12520.25</v>
      </c>
      <c r="J16900" s="177" t="str">
        <f t="shared" si="527"/>
        <v>Date &gt; 1920</v>
      </c>
    </row>
    <row r="16901" spans="1:10" x14ac:dyDescent="0.3">
      <c r="A16901" s="178" t="s">
        <v>3565</v>
      </c>
      <c r="B16901" s="178" t="s">
        <v>153</v>
      </c>
      <c r="C16901" s="178" t="s">
        <v>1380</v>
      </c>
      <c r="D16901" s="178" t="s">
        <v>7313</v>
      </c>
      <c r="E16901" s="179">
        <v>28122</v>
      </c>
      <c r="F16901" s="180">
        <v>0</v>
      </c>
      <c r="G16901" s="180">
        <v>13820.56</v>
      </c>
      <c r="H16901" s="180">
        <v>6910.29</v>
      </c>
      <c r="I16901" s="180">
        <f t="shared" ref="I16901:I16964" si="528">SUM(F16901:H16901)</f>
        <v>20730.849999999999</v>
      </c>
      <c r="J16901" s="177" t="str">
        <f t="shared" ref="J16901:J16964" si="529">IF(OR(YEAR(E16901)&gt; 1920, ISBLANK(E16901)), "Date &gt; 1920", "Sketchy date")</f>
        <v>Date &gt; 1920</v>
      </c>
    </row>
    <row r="16902" spans="1:10" x14ac:dyDescent="0.3">
      <c r="A16902" s="178" t="s">
        <v>3565</v>
      </c>
      <c r="B16902" s="178" t="s">
        <v>153</v>
      </c>
      <c r="C16902" s="178" t="s">
        <v>1380</v>
      </c>
      <c r="D16902" s="178" t="s">
        <v>11495</v>
      </c>
      <c r="E16902" s="179">
        <v>31120</v>
      </c>
      <c r="F16902" s="180">
        <v>0</v>
      </c>
      <c r="G16902" s="180">
        <v>123485.8</v>
      </c>
      <c r="H16902" s="180">
        <v>30871.45</v>
      </c>
      <c r="I16902" s="180">
        <f t="shared" si="528"/>
        <v>154357.25</v>
      </c>
      <c r="J16902" s="177" t="str">
        <f t="shared" si="529"/>
        <v>Date &gt; 1920</v>
      </c>
    </row>
    <row r="16903" spans="1:10" x14ac:dyDescent="0.3">
      <c r="A16903" s="178" t="s">
        <v>3565</v>
      </c>
      <c r="B16903" s="178" t="s">
        <v>153</v>
      </c>
      <c r="C16903" s="178" t="s">
        <v>1380</v>
      </c>
      <c r="D16903" s="178" t="s">
        <v>6345</v>
      </c>
      <c r="E16903" s="179">
        <v>30832</v>
      </c>
      <c r="F16903" s="180">
        <v>0</v>
      </c>
      <c r="G16903" s="180">
        <v>612172.59</v>
      </c>
      <c r="H16903" s="180">
        <v>153043.15</v>
      </c>
      <c r="I16903" s="180">
        <f t="shared" si="528"/>
        <v>765215.74</v>
      </c>
      <c r="J16903" s="177" t="str">
        <f t="shared" si="529"/>
        <v>Date &gt; 1920</v>
      </c>
    </row>
    <row r="16904" spans="1:10" x14ac:dyDescent="0.3">
      <c r="A16904" s="178" t="s">
        <v>3565</v>
      </c>
      <c r="B16904" s="178" t="s">
        <v>153</v>
      </c>
      <c r="C16904" s="178" t="s">
        <v>1380</v>
      </c>
      <c r="D16904" s="178" t="s">
        <v>11496</v>
      </c>
      <c r="E16904" s="179">
        <v>31840</v>
      </c>
      <c r="F16904" s="180">
        <v>0</v>
      </c>
      <c r="G16904" s="180">
        <v>52411.97</v>
      </c>
      <c r="H16904" s="180">
        <v>26205.99</v>
      </c>
      <c r="I16904" s="180">
        <f t="shared" si="528"/>
        <v>78617.960000000006</v>
      </c>
      <c r="J16904" s="177" t="str">
        <f t="shared" si="529"/>
        <v>Date &gt; 1920</v>
      </c>
    </row>
    <row r="16905" spans="1:10" x14ac:dyDescent="0.3">
      <c r="A16905" s="178" t="s">
        <v>3565</v>
      </c>
      <c r="B16905" s="178" t="s">
        <v>153</v>
      </c>
      <c r="C16905" s="178" t="s">
        <v>1380</v>
      </c>
      <c r="D16905" s="178" t="s">
        <v>6465</v>
      </c>
      <c r="E16905" s="179">
        <v>32269</v>
      </c>
      <c r="F16905" s="180">
        <v>0</v>
      </c>
      <c r="G16905" s="180">
        <v>69963.31</v>
      </c>
      <c r="H16905" s="180">
        <v>34981.65</v>
      </c>
      <c r="I16905" s="180">
        <f t="shared" si="528"/>
        <v>104944.95999999999</v>
      </c>
      <c r="J16905" s="177" t="str">
        <f t="shared" si="529"/>
        <v>Date &gt; 1920</v>
      </c>
    </row>
    <row r="16906" spans="1:10" x14ac:dyDescent="0.3">
      <c r="A16906" s="178" t="s">
        <v>3565</v>
      </c>
      <c r="B16906" s="178" t="s">
        <v>153</v>
      </c>
      <c r="C16906" s="178" t="s">
        <v>1380</v>
      </c>
      <c r="D16906" s="178" t="s">
        <v>6465</v>
      </c>
      <c r="E16906" s="179">
        <v>33267</v>
      </c>
      <c r="F16906" s="180">
        <v>0</v>
      </c>
      <c r="G16906" s="180">
        <v>10518.05</v>
      </c>
      <c r="H16906" s="180">
        <v>5259.04</v>
      </c>
      <c r="I16906" s="180">
        <f t="shared" si="528"/>
        <v>15777.09</v>
      </c>
      <c r="J16906" s="177" t="str">
        <f t="shared" si="529"/>
        <v>Date &gt; 1920</v>
      </c>
    </row>
    <row r="16907" spans="1:10" x14ac:dyDescent="0.3">
      <c r="A16907" s="178" t="s">
        <v>3565</v>
      </c>
      <c r="B16907" s="178" t="s">
        <v>153</v>
      </c>
      <c r="C16907" s="178" t="s">
        <v>1380</v>
      </c>
      <c r="D16907" s="178" t="s">
        <v>11497</v>
      </c>
      <c r="E16907" s="179">
        <v>32545</v>
      </c>
      <c r="F16907" s="180">
        <v>0</v>
      </c>
      <c r="G16907" s="180">
        <v>46504.88</v>
      </c>
      <c r="H16907" s="180">
        <v>23252.42</v>
      </c>
      <c r="I16907" s="180">
        <f t="shared" si="528"/>
        <v>69757.299999999988</v>
      </c>
      <c r="J16907" s="177" t="str">
        <f t="shared" si="529"/>
        <v>Date &gt; 1920</v>
      </c>
    </row>
    <row r="16908" spans="1:10" x14ac:dyDescent="0.3">
      <c r="A16908" s="178" t="s">
        <v>3565</v>
      </c>
      <c r="B16908" s="178" t="s">
        <v>153</v>
      </c>
      <c r="C16908" s="178" t="s">
        <v>1380</v>
      </c>
      <c r="D16908" s="178" t="s">
        <v>11498</v>
      </c>
      <c r="E16908" s="179">
        <v>32556</v>
      </c>
      <c r="F16908" s="180">
        <v>0</v>
      </c>
      <c r="G16908" s="180">
        <v>23100</v>
      </c>
      <c r="H16908" s="180">
        <v>12667.77</v>
      </c>
      <c r="I16908" s="180">
        <f t="shared" si="528"/>
        <v>35767.770000000004</v>
      </c>
      <c r="J16908" s="177" t="str">
        <f t="shared" si="529"/>
        <v>Date &gt; 1920</v>
      </c>
    </row>
    <row r="16909" spans="1:10" x14ac:dyDescent="0.3">
      <c r="A16909" s="178" t="s">
        <v>3565</v>
      </c>
      <c r="B16909" s="178" t="s">
        <v>153</v>
      </c>
      <c r="C16909" s="178" t="s">
        <v>1380</v>
      </c>
      <c r="D16909" s="178" t="s">
        <v>11499</v>
      </c>
      <c r="E16909" s="179">
        <v>33267</v>
      </c>
      <c r="F16909" s="180">
        <v>0</v>
      </c>
      <c r="G16909" s="180">
        <v>4000</v>
      </c>
      <c r="H16909" s="180">
        <v>5947.2</v>
      </c>
      <c r="I16909" s="180">
        <f t="shared" si="528"/>
        <v>9947.2000000000007</v>
      </c>
      <c r="J16909" s="177" t="str">
        <f t="shared" si="529"/>
        <v>Date &gt; 1920</v>
      </c>
    </row>
    <row r="16910" spans="1:10" x14ac:dyDescent="0.3">
      <c r="A16910" s="178" t="s">
        <v>3565</v>
      </c>
      <c r="B16910" s="178" t="s">
        <v>153</v>
      </c>
      <c r="C16910" s="178" t="s">
        <v>1380</v>
      </c>
      <c r="D16910" s="178" t="s">
        <v>9549</v>
      </c>
      <c r="E16910" s="179">
        <v>33920</v>
      </c>
      <c r="F16910" s="180">
        <v>0</v>
      </c>
      <c r="G16910" s="180">
        <v>4748.66</v>
      </c>
      <c r="H16910" s="180">
        <v>2374.34</v>
      </c>
      <c r="I16910" s="180">
        <f t="shared" si="528"/>
        <v>7123</v>
      </c>
      <c r="J16910" s="177" t="str">
        <f t="shared" si="529"/>
        <v>Date &gt; 1920</v>
      </c>
    </row>
    <row r="16911" spans="1:10" x14ac:dyDescent="0.3">
      <c r="A16911" s="178" t="s">
        <v>3565</v>
      </c>
      <c r="B16911" s="178" t="s">
        <v>153</v>
      </c>
      <c r="C16911" s="178" t="s">
        <v>1380</v>
      </c>
      <c r="D16911" s="178" t="s">
        <v>11500</v>
      </c>
      <c r="E16911" s="179">
        <v>33406</v>
      </c>
      <c r="F16911" s="180">
        <v>0</v>
      </c>
      <c r="G16911" s="180">
        <v>27727.58</v>
      </c>
      <c r="H16911" s="180">
        <v>13863.79</v>
      </c>
      <c r="I16911" s="180">
        <f t="shared" si="528"/>
        <v>41591.370000000003</v>
      </c>
      <c r="J16911" s="177" t="str">
        <f t="shared" si="529"/>
        <v>Date &gt; 1920</v>
      </c>
    </row>
    <row r="16912" spans="1:10" x14ac:dyDescent="0.3">
      <c r="A16912" s="178" t="s">
        <v>3565</v>
      </c>
      <c r="B16912" s="178" t="s">
        <v>153</v>
      </c>
      <c r="C16912" s="178" t="s">
        <v>1380</v>
      </c>
      <c r="D16912" s="178" t="s">
        <v>8398</v>
      </c>
      <c r="E16912" s="179">
        <v>34009</v>
      </c>
      <c r="F16912" s="180">
        <v>0</v>
      </c>
      <c r="G16912" s="180">
        <v>5400</v>
      </c>
      <c r="H16912" s="180">
        <v>3414.69</v>
      </c>
      <c r="I16912" s="180">
        <f t="shared" si="528"/>
        <v>8814.69</v>
      </c>
      <c r="J16912" s="177" t="str">
        <f t="shared" si="529"/>
        <v>Date &gt; 1920</v>
      </c>
    </row>
    <row r="16913" spans="1:10" x14ac:dyDescent="0.3">
      <c r="A16913" s="178" t="s">
        <v>3565</v>
      </c>
      <c r="B16913" s="178" t="s">
        <v>153</v>
      </c>
      <c r="C16913" s="178" t="s">
        <v>1380</v>
      </c>
      <c r="D16913" s="178" t="s">
        <v>11501</v>
      </c>
      <c r="E16913" s="179">
        <v>34575</v>
      </c>
      <c r="F16913" s="180">
        <v>0</v>
      </c>
      <c r="G16913" s="180">
        <v>3038.17</v>
      </c>
      <c r="H16913" s="180">
        <v>1519.08</v>
      </c>
      <c r="I16913" s="180">
        <f t="shared" si="528"/>
        <v>4557.25</v>
      </c>
      <c r="J16913" s="177" t="str">
        <f t="shared" si="529"/>
        <v>Date &gt; 1920</v>
      </c>
    </row>
    <row r="16914" spans="1:10" x14ac:dyDescent="0.3">
      <c r="A16914" s="178" t="s">
        <v>3565</v>
      </c>
      <c r="B16914" s="178" t="s">
        <v>153</v>
      </c>
      <c r="C16914" s="178" t="s">
        <v>1380</v>
      </c>
      <c r="D16914" s="178" t="s">
        <v>11502</v>
      </c>
      <c r="E16914" s="179">
        <v>35159</v>
      </c>
      <c r="F16914" s="180">
        <v>0</v>
      </c>
      <c r="G16914" s="180">
        <v>21473.79</v>
      </c>
      <c r="H16914" s="180">
        <v>10736.9</v>
      </c>
      <c r="I16914" s="180">
        <f t="shared" si="528"/>
        <v>32210.690000000002</v>
      </c>
      <c r="J16914" s="177" t="str">
        <f t="shared" si="529"/>
        <v>Date &gt; 1920</v>
      </c>
    </row>
    <row r="16915" spans="1:10" x14ac:dyDescent="0.3">
      <c r="A16915" s="178" t="s">
        <v>3565</v>
      </c>
      <c r="B16915" s="178" t="s">
        <v>153</v>
      </c>
      <c r="C16915" s="178" t="s">
        <v>1380</v>
      </c>
      <c r="D16915" s="178" t="s">
        <v>7355</v>
      </c>
      <c r="E16915" s="179">
        <v>35159</v>
      </c>
      <c r="F16915" s="180">
        <v>0</v>
      </c>
      <c r="G16915" s="180">
        <v>6350.5</v>
      </c>
      <c r="H16915" s="180">
        <v>3175.25</v>
      </c>
      <c r="I16915" s="180">
        <f t="shared" si="528"/>
        <v>9525.75</v>
      </c>
      <c r="J16915" s="177" t="str">
        <f t="shared" si="529"/>
        <v>Date &gt; 1920</v>
      </c>
    </row>
    <row r="16916" spans="1:10" x14ac:dyDescent="0.3">
      <c r="A16916" s="178" t="s">
        <v>3565</v>
      </c>
      <c r="B16916" s="178" t="s">
        <v>153</v>
      </c>
      <c r="C16916" s="178" t="s">
        <v>1380</v>
      </c>
      <c r="D16916" s="178" t="s">
        <v>11503</v>
      </c>
      <c r="E16916" s="179">
        <v>36563</v>
      </c>
      <c r="F16916" s="180">
        <v>0</v>
      </c>
      <c r="G16916" s="180">
        <v>32500.7</v>
      </c>
      <c r="H16916" s="180">
        <v>32607.1</v>
      </c>
      <c r="I16916" s="180">
        <f t="shared" si="528"/>
        <v>65107.8</v>
      </c>
      <c r="J16916" s="177" t="str">
        <f t="shared" si="529"/>
        <v>Date &gt; 1920</v>
      </c>
    </row>
    <row r="16917" spans="1:10" x14ac:dyDescent="0.3">
      <c r="A16917" s="178" t="s">
        <v>3565</v>
      </c>
      <c r="B16917" s="178" t="s">
        <v>153</v>
      </c>
      <c r="C16917" s="178" t="s">
        <v>1380</v>
      </c>
      <c r="D16917" s="178" t="s">
        <v>6392</v>
      </c>
      <c r="E16917" s="179">
        <v>36952</v>
      </c>
      <c r="F16917" s="180">
        <v>0</v>
      </c>
      <c r="G16917" s="180">
        <v>2540.59</v>
      </c>
      <c r="H16917" s="180">
        <v>1693.72</v>
      </c>
      <c r="I16917" s="180">
        <f t="shared" si="528"/>
        <v>4234.3100000000004</v>
      </c>
      <c r="J16917" s="177" t="str">
        <f t="shared" si="529"/>
        <v>Date &gt; 1920</v>
      </c>
    </row>
    <row r="16918" spans="1:10" x14ac:dyDescent="0.3">
      <c r="A16918" s="178" t="s">
        <v>3565</v>
      </c>
      <c r="B16918" s="178" t="s">
        <v>153</v>
      </c>
      <c r="C16918" s="178" t="s">
        <v>1380</v>
      </c>
      <c r="D16918" s="178" t="s">
        <v>11504</v>
      </c>
      <c r="E16918" s="179">
        <v>37224</v>
      </c>
      <c r="F16918" s="180">
        <v>8505</v>
      </c>
      <c r="G16918" s="180">
        <v>0</v>
      </c>
      <c r="H16918" s="180">
        <v>945</v>
      </c>
      <c r="I16918" s="180">
        <f t="shared" si="528"/>
        <v>9450</v>
      </c>
      <c r="J16918" s="177" t="str">
        <f t="shared" si="529"/>
        <v>Date &gt; 1920</v>
      </c>
    </row>
    <row r="16919" spans="1:10" x14ac:dyDescent="0.3">
      <c r="A16919" s="178" t="s">
        <v>3565</v>
      </c>
      <c r="B16919" s="178" t="s">
        <v>153</v>
      </c>
      <c r="C16919" s="178" t="s">
        <v>1380</v>
      </c>
      <c r="D16919" s="178" t="s">
        <v>11504</v>
      </c>
      <c r="E16919" s="179">
        <v>37298</v>
      </c>
      <c r="F16919" s="180">
        <v>4252</v>
      </c>
      <c r="G16919" s="180">
        <v>0</v>
      </c>
      <c r="H16919" s="180">
        <v>473</v>
      </c>
      <c r="I16919" s="180">
        <f t="shared" si="528"/>
        <v>4725</v>
      </c>
      <c r="J16919" s="177" t="str">
        <f t="shared" si="529"/>
        <v>Date &gt; 1920</v>
      </c>
    </row>
    <row r="16920" spans="1:10" x14ac:dyDescent="0.3">
      <c r="A16920" s="178" t="s">
        <v>3565</v>
      </c>
      <c r="B16920" s="178" t="s">
        <v>153</v>
      </c>
      <c r="C16920" s="178" t="s">
        <v>1380</v>
      </c>
      <c r="D16920" s="178" t="s">
        <v>11504</v>
      </c>
      <c r="E16920" s="179">
        <v>37314</v>
      </c>
      <c r="F16920" s="180">
        <v>8505</v>
      </c>
      <c r="G16920" s="180">
        <v>0</v>
      </c>
      <c r="H16920" s="180">
        <v>945</v>
      </c>
      <c r="I16920" s="180">
        <f t="shared" si="528"/>
        <v>9450</v>
      </c>
      <c r="J16920" s="177" t="str">
        <f t="shared" si="529"/>
        <v>Date &gt; 1920</v>
      </c>
    </row>
    <row r="16921" spans="1:10" x14ac:dyDescent="0.3">
      <c r="A16921" s="178" t="s">
        <v>3565</v>
      </c>
      <c r="B16921" s="178" t="s">
        <v>153</v>
      </c>
      <c r="C16921" s="178" t="s">
        <v>1380</v>
      </c>
      <c r="D16921" s="178" t="s">
        <v>11504</v>
      </c>
      <c r="E16921" s="179">
        <v>37349</v>
      </c>
      <c r="F16921" s="180">
        <v>2225</v>
      </c>
      <c r="G16921" s="180">
        <v>0</v>
      </c>
      <c r="H16921" s="180">
        <v>248.25</v>
      </c>
      <c r="I16921" s="180">
        <f t="shared" si="528"/>
        <v>2473.25</v>
      </c>
      <c r="J16921" s="177" t="str">
        <f t="shared" si="529"/>
        <v>Date &gt; 1920</v>
      </c>
    </row>
    <row r="16922" spans="1:10" x14ac:dyDescent="0.3">
      <c r="A16922" s="178" t="s">
        <v>3565</v>
      </c>
      <c r="B16922" s="178" t="s">
        <v>153</v>
      </c>
      <c r="C16922" s="178" t="s">
        <v>1380</v>
      </c>
      <c r="D16922" s="178" t="s">
        <v>11504</v>
      </c>
      <c r="E16922" s="179">
        <v>37417</v>
      </c>
      <c r="F16922" s="180">
        <v>6379</v>
      </c>
      <c r="G16922" s="180">
        <v>0</v>
      </c>
      <c r="H16922" s="180">
        <v>708.5</v>
      </c>
      <c r="I16922" s="180">
        <f t="shared" si="528"/>
        <v>7087.5</v>
      </c>
      <c r="J16922" s="177" t="str">
        <f t="shared" si="529"/>
        <v>Date &gt; 1920</v>
      </c>
    </row>
    <row r="16923" spans="1:10" x14ac:dyDescent="0.3">
      <c r="A16923" s="178" t="s">
        <v>3565</v>
      </c>
      <c r="B16923" s="178" t="s">
        <v>153</v>
      </c>
      <c r="C16923" s="178" t="s">
        <v>1380</v>
      </c>
      <c r="D16923" s="178" t="s">
        <v>11504</v>
      </c>
      <c r="E16923" s="179">
        <v>37438</v>
      </c>
      <c r="F16923" s="180">
        <v>6379</v>
      </c>
      <c r="G16923" s="180">
        <v>0</v>
      </c>
      <c r="H16923" s="180">
        <v>708.5</v>
      </c>
      <c r="I16923" s="180">
        <f t="shared" si="528"/>
        <v>7087.5</v>
      </c>
      <c r="J16923" s="177" t="str">
        <f t="shared" si="529"/>
        <v>Date &gt; 1920</v>
      </c>
    </row>
    <row r="16924" spans="1:10" x14ac:dyDescent="0.3">
      <c r="A16924" s="178" t="s">
        <v>3565</v>
      </c>
      <c r="B16924" s="178" t="s">
        <v>153</v>
      </c>
      <c r="C16924" s="178" t="s">
        <v>1380</v>
      </c>
      <c r="D16924" s="178" t="s">
        <v>11504</v>
      </c>
      <c r="E16924" s="179">
        <v>37726</v>
      </c>
      <c r="F16924" s="180">
        <v>4252</v>
      </c>
      <c r="G16924" s="180">
        <v>0</v>
      </c>
      <c r="H16924" s="180">
        <v>473</v>
      </c>
      <c r="I16924" s="180">
        <f t="shared" si="528"/>
        <v>4725</v>
      </c>
      <c r="J16924" s="177" t="str">
        <f t="shared" si="529"/>
        <v>Date &gt; 1920</v>
      </c>
    </row>
    <row r="16925" spans="1:10" x14ac:dyDescent="0.3">
      <c r="A16925" s="178" t="s">
        <v>3565</v>
      </c>
      <c r="B16925" s="178" t="s">
        <v>153</v>
      </c>
      <c r="C16925" s="178" t="s">
        <v>1380</v>
      </c>
      <c r="D16925" s="178" t="s">
        <v>11504</v>
      </c>
      <c r="E16925" s="179">
        <v>38056</v>
      </c>
      <c r="F16925" s="180">
        <v>1500</v>
      </c>
      <c r="G16925" s="180">
        <v>0</v>
      </c>
      <c r="H16925" s="180">
        <v>166.5</v>
      </c>
      <c r="I16925" s="180">
        <f t="shared" si="528"/>
        <v>1666.5</v>
      </c>
      <c r="J16925" s="177" t="str">
        <f t="shared" si="529"/>
        <v>Date &gt; 1920</v>
      </c>
    </row>
    <row r="16926" spans="1:10" x14ac:dyDescent="0.3">
      <c r="A16926" s="178" t="s">
        <v>3565</v>
      </c>
      <c r="B16926" s="178" t="s">
        <v>153</v>
      </c>
      <c r="C16926" s="178" t="s">
        <v>1380</v>
      </c>
      <c r="D16926" s="178" t="s">
        <v>11504</v>
      </c>
      <c r="E16926" s="179">
        <v>38141</v>
      </c>
      <c r="F16926" s="180">
        <v>528</v>
      </c>
      <c r="G16926" s="180">
        <v>0</v>
      </c>
      <c r="H16926" s="180">
        <v>57.25</v>
      </c>
      <c r="I16926" s="180">
        <f t="shared" si="528"/>
        <v>585.25</v>
      </c>
      <c r="J16926" s="177" t="str">
        <f t="shared" si="529"/>
        <v>Date &gt; 1920</v>
      </c>
    </row>
    <row r="16927" spans="1:10" x14ac:dyDescent="0.3">
      <c r="A16927" s="178" t="s">
        <v>3565</v>
      </c>
      <c r="B16927" s="178" t="s">
        <v>153</v>
      </c>
      <c r="C16927" s="178" t="s">
        <v>1380</v>
      </c>
      <c r="D16927" s="178" t="s">
        <v>11505</v>
      </c>
      <c r="E16927" s="179">
        <v>37657</v>
      </c>
      <c r="F16927" s="180">
        <v>0</v>
      </c>
      <c r="G16927" s="180">
        <v>2724.22</v>
      </c>
      <c r="H16927" s="180">
        <v>1816.14</v>
      </c>
      <c r="I16927" s="180">
        <f t="shared" si="528"/>
        <v>4540.3599999999997</v>
      </c>
      <c r="J16927" s="177" t="str">
        <f t="shared" si="529"/>
        <v>Date &gt; 1920</v>
      </c>
    </row>
    <row r="16928" spans="1:10" x14ac:dyDescent="0.3">
      <c r="A16928" s="178" t="s">
        <v>3565</v>
      </c>
      <c r="B16928" s="178" t="s">
        <v>153</v>
      </c>
      <c r="C16928" s="178" t="s">
        <v>1380</v>
      </c>
      <c r="D16928" s="178" t="s">
        <v>11505</v>
      </c>
      <c r="E16928" s="179">
        <v>37720</v>
      </c>
      <c r="F16928" s="180">
        <v>0</v>
      </c>
      <c r="G16928" s="180">
        <v>766.19</v>
      </c>
      <c r="H16928" s="180">
        <v>510.79</v>
      </c>
      <c r="I16928" s="180">
        <f t="shared" si="528"/>
        <v>1276.98</v>
      </c>
      <c r="J16928" s="177" t="str">
        <f t="shared" si="529"/>
        <v>Date &gt; 1920</v>
      </c>
    </row>
    <row r="16929" spans="1:10" x14ac:dyDescent="0.3">
      <c r="A16929" s="178" t="s">
        <v>3565</v>
      </c>
      <c r="B16929" s="178" t="s">
        <v>153</v>
      </c>
      <c r="C16929" s="178" t="s">
        <v>1380</v>
      </c>
      <c r="D16929" s="178" t="s">
        <v>11505</v>
      </c>
      <c r="E16929" s="179">
        <v>38868</v>
      </c>
      <c r="F16929" s="180">
        <v>0</v>
      </c>
      <c r="G16929" s="180">
        <v>783.3</v>
      </c>
      <c r="H16929" s="180">
        <v>522.20000000000005</v>
      </c>
      <c r="I16929" s="180">
        <f t="shared" si="528"/>
        <v>1305.5</v>
      </c>
      <c r="J16929" s="177" t="str">
        <f t="shared" si="529"/>
        <v>Date &gt; 1920</v>
      </c>
    </row>
    <row r="16930" spans="1:10" x14ac:dyDescent="0.3">
      <c r="A16930" s="178" t="s">
        <v>3565</v>
      </c>
      <c r="B16930" s="178" t="s">
        <v>153</v>
      </c>
      <c r="C16930" s="178" t="s">
        <v>1380</v>
      </c>
      <c r="D16930" s="178" t="s">
        <v>11506</v>
      </c>
      <c r="E16930" s="179">
        <v>38091</v>
      </c>
      <c r="F16930" s="180">
        <v>0</v>
      </c>
      <c r="G16930" s="180">
        <v>2277.09</v>
      </c>
      <c r="H16930" s="180">
        <v>2863.48</v>
      </c>
      <c r="I16930" s="180">
        <f t="shared" si="528"/>
        <v>5140.57</v>
      </c>
      <c r="J16930" s="177" t="str">
        <f t="shared" si="529"/>
        <v>Date &gt; 1920</v>
      </c>
    </row>
    <row r="16931" spans="1:10" x14ac:dyDescent="0.3">
      <c r="A16931" s="178" t="s">
        <v>3565</v>
      </c>
      <c r="B16931" s="178" t="s">
        <v>153</v>
      </c>
      <c r="C16931" s="178" t="s">
        <v>1380</v>
      </c>
      <c r="D16931" s="178" t="s">
        <v>11506</v>
      </c>
      <c r="E16931" s="179">
        <v>38091</v>
      </c>
      <c r="F16931" s="180">
        <v>5271</v>
      </c>
      <c r="G16931" s="180">
        <v>0</v>
      </c>
      <c r="H16931" s="180">
        <v>0</v>
      </c>
      <c r="I16931" s="180">
        <f t="shared" si="528"/>
        <v>5271</v>
      </c>
      <c r="J16931" s="177" t="str">
        <f t="shared" si="529"/>
        <v>Date &gt; 1920</v>
      </c>
    </row>
    <row r="16932" spans="1:10" x14ac:dyDescent="0.3">
      <c r="A16932" s="178" t="s">
        <v>3565</v>
      </c>
      <c r="B16932" s="178" t="s">
        <v>153</v>
      </c>
      <c r="C16932" s="178" t="s">
        <v>1380</v>
      </c>
      <c r="D16932" s="178" t="s">
        <v>11506</v>
      </c>
      <c r="E16932" s="179">
        <v>38181</v>
      </c>
      <c r="F16932" s="180">
        <v>0</v>
      </c>
      <c r="G16932" s="180">
        <v>445.9</v>
      </c>
      <c r="H16932" s="180">
        <v>560.91</v>
      </c>
      <c r="I16932" s="180">
        <f t="shared" si="528"/>
        <v>1006.81</v>
      </c>
      <c r="J16932" s="177" t="str">
        <f t="shared" si="529"/>
        <v>Date &gt; 1920</v>
      </c>
    </row>
    <row r="16933" spans="1:10" x14ac:dyDescent="0.3">
      <c r="A16933" s="178" t="s">
        <v>3565</v>
      </c>
      <c r="B16933" s="178" t="s">
        <v>153</v>
      </c>
      <c r="C16933" s="178" t="s">
        <v>1380</v>
      </c>
      <c r="D16933" s="178" t="s">
        <v>11506</v>
      </c>
      <c r="E16933" s="179">
        <v>38181</v>
      </c>
      <c r="F16933" s="180">
        <v>1032</v>
      </c>
      <c r="G16933" s="180">
        <v>0</v>
      </c>
      <c r="H16933" s="180">
        <v>0</v>
      </c>
      <c r="I16933" s="180">
        <f t="shared" si="528"/>
        <v>1032</v>
      </c>
      <c r="J16933" s="177" t="str">
        <f t="shared" si="529"/>
        <v>Date &gt; 1920</v>
      </c>
    </row>
    <row r="16934" spans="1:10" x14ac:dyDescent="0.3">
      <c r="A16934" s="178" t="s">
        <v>3565</v>
      </c>
      <c r="B16934" s="178" t="s">
        <v>153</v>
      </c>
      <c r="C16934" s="178" t="s">
        <v>1380</v>
      </c>
      <c r="D16934" s="178" t="s">
        <v>11506</v>
      </c>
      <c r="E16934" s="179">
        <v>38209</v>
      </c>
      <c r="F16934" s="180">
        <v>0</v>
      </c>
      <c r="G16934" s="180">
        <v>711.85</v>
      </c>
      <c r="H16934" s="180">
        <v>895.02</v>
      </c>
      <c r="I16934" s="180">
        <f t="shared" si="528"/>
        <v>1606.87</v>
      </c>
      <c r="J16934" s="177" t="str">
        <f t="shared" si="529"/>
        <v>Date &gt; 1920</v>
      </c>
    </row>
    <row r="16935" spans="1:10" x14ac:dyDescent="0.3">
      <c r="A16935" s="178" t="s">
        <v>3565</v>
      </c>
      <c r="B16935" s="178" t="s">
        <v>153</v>
      </c>
      <c r="C16935" s="178" t="s">
        <v>1380</v>
      </c>
      <c r="D16935" s="178" t="s">
        <v>11506</v>
      </c>
      <c r="E16935" s="179">
        <v>38209</v>
      </c>
      <c r="F16935" s="180">
        <v>1648</v>
      </c>
      <c r="G16935" s="180">
        <v>0</v>
      </c>
      <c r="H16935" s="180">
        <v>0</v>
      </c>
      <c r="I16935" s="180">
        <f t="shared" si="528"/>
        <v>1648</v>
      </c>
      <c r="J16935" s="177" t="str">
        <f t="shared" si="529"/>
        <v>Date &gt; 1920</v>
      </c>
    </row>
    <row r="16936" spans="1:10" x14ac:dyDescent="0.3">
      <c r="A16936" s="178" t="s">
        <v>3565</v>
      </c>
      <c r="B16936" s="178" t="s">
        <v>153</v>
      </c>
      <c r="C16936" s="178" t="s">
        <v>1380</v>
      </c>
      <c r="D16936" s="178" t="s">
        <v>11506</v>
      </c>
      <c r="E16936" s="179">
        <v>38254</v>
      </c>
      <c r="F16936" s="180">
        <v>0</v>
      </c>
      <c r="G16936" s="180">
        <v>19270.09</v>
      </c>
      <c r="H16936" s="180">
        <v>23115.08</v>
      </c>
      <c r="I16936" s="180">
        <f t="shared" si="528"/>
        <v>42385.17</v>
      </c>
      <c r="J16936" s="177" t="str">
        <f t="shared" si="529"/>
        <v>Date &gt; 1920</v>
      </c>
    </row>
    <row r="16937" spans="1:10" x14ac:dyDescent="0.3">
      <c r="A16937" s="178" t="s">
        <v>3565</v>
      </c>
      <c r="B16937" s="178" t="s">
        <v>153</v>
      </c>
      <c r="C16937" s="178" t="s">
        <v>1380</v>
      </c>
      <c r="D16937" s="178" t="s">
        <v>11506</v>
      </c>
      <c r="E16937" s="179">
        <v>38254</v>
      </c>
      <c r="F16937" s="180">
        <v>34604</v>
      </c>
      <c r="G16937" s="180">
        <v>0</v>
      </c>
      <c r="H16937" s="180">
        <v>0</v>
      </c>
      <c r="I16937" s="180">
        <f t="shared" si="528"/>
        <v>34604</v>
      </c>
      <c r="J16937" s="177" t="str">
        <f t="shared" si="529"/>
        <v>Date &gt; 1920</v>
      </c>
    </row>
    <row r="16938" spans="1:10" x14ac:dyDescent="0.3">
      <c r="A16938" s="178" t="s">
        <v>3565</v>
      </c>
      <c r="B16938" s="178" t="s">
        <v>153</v>
      </c>
      <c r="C16938" s="178" t="s">
        <v>1380</v>
      </c>
      <c r="D16938" s="178" t="s">
        <v>11506</v>
      </c>
      <c r="E16938" s="179">
        <v>38343</v>
      </c>
      <c r="F16938" s="180">
        <v>0</v>
      </c>
      <c r="G16938" s="180">
        <v>1714.64</v>
      </c>
      <c r="H16938" s="180">
        <v>782.51</v>
      </c>
      <c r="I16938" s="180">
        <f t="shared" si="528"/>
        <v>2497.15</v>
      </c>
      <c r="J16938" s="177" t="str">
        <f t="shared" si="529"/>
        <v>Date &gt; 1920</v>
      </c>
    </row>
    <row r="16939" spans="1:10" x14ac:dyDescent="0.3">
      <c r="A16939" s="178" t="s">
        <v>3565</v>
      </c>
      <c r="B16939" s="178" t="s">
        <v>153</v>
      </c>
      <c r="C16939" s="178" t="s">
        <v>1380</v>
      </c>
      <c r="D16939" s="178" t="s">
        <v>11506</v>
      </c>
      <c r="E16939" s="179">
        <v>38343</v>
      </c>
      <c r="F16939" s="180">
        <v>11043</v>
      </c>
      <c r="G16939" s="180">
        <v>0</v>
      </c>
      <c r="H16939" s="180">
        <v>0</v>
      </c>
      <c r="I16939" s="180">
        <f t="shared" si="528"/>
        <v>11043</v>
      </c>
      <c r="J16939" s="177" t="str">
        <f t="shared" si="529"/>
        <v>Date &gt; 1920</v>
      </c>
    </row>
    <row r="16940" spans="1:10" x14ac:dyDescent="0.3">
      <c r="A16940" s="178" t="s">
        <v>3565</v>
      </c>
      <c r="B16940" s="178" t="s">
        <v>153</v>
      </c>
      <c r="C16940" s="178" t="s">
        <v>1380</v>
      </c>
      <c r="D16940" s="178" t="s">
        <v>11506</v>
      </c>
      <c r="E16940" s="179">
        <v>38454</v>
      </c>
      <c r="F16940" s="180">
        <v>0</v>
      </c>
      <c r="G16940" s="180">
        <v>92.61</v>
      </c>
      <c r="H16940" s="180">
        <v>0</v>
      </c>
      <c r="I16940" s="180">
        <f t="shared" si="528"/>
        <v>92.61</v>
      </c>
      <c r="J16940" s="177" t="str">
        <f t="shared" si="529"/>
        <v>Date &gt; 1920</v>
      </c>
    </row>
    <row r="16941" spans="1:10" x14ac:dyDescent="0.3">
      <c r="A16941" s="178" t="s">
        <v>3565</v>
      </c>
      <c r="B16941" s="178" t="s">
        <v>153</v>
      </c>
      <c r="C16941" s="178" t="s">
        <v>1380</v>
      </c>
      <c r="D16941" s="178" t="s">
        <v>11506</v>
      </c>
      <c r="E16941" s="179">
        <v>38454</v>
      </c>
      <c r="F16941" s="180">
        <v>215</v>
      </c>
      <c r="G16941" s="180">
        <v>0</v>
      </c>
      <c r="H16941" s="180">
        <v>0</v>
      </c>
      <c r="I16941" s="180">
        <f t="shared" si="528"/>
        <v>215</v>
      </c>
      <c r="J16941" s="177" t="str">
        <f t="shared" si="529"/>
        <v>Date &gt; 1920</v>
      </c>
    </row>
    <row r="16942" spans="1:10" x14ac:dyDescent="0.3">
      <c r="A16942" s="178" t="s">
        <v>3565</v>
      </c>
      <c r="B16942" s="178" t="s">
        <v>153</v>
      </c>
      <c r="C16942" s="178" t="s">
        <v>1380</v>
      </c>
      <c r="D16942" s="178" t="s">
        <v>11506</v>
      </c>
      <c r="E16942" s="179">
        <v>38705</v>
      </c>
      <c r="F16942" s="180">
        <v>0</v>
      </c>
      <c r="G16942" s="180">
        <v>1353.74</v>
      </c>
      <c r="H16942" s="180">
        <v>0</v>
      </c>
      <c r="I16942" s="180">
        <f t="shared" si="528"/>
        <v>1353.74</v>
      </c>
      <c r="J16942" s="177" t="str">
        <f t="shared" si="529"/>
        <v>Date &gt; 1920</v>
      </c>
    </row>
    <row r="16943" spans="1:10" x14ac:dyDescent="0.3">
      <c r="A16943" s="178" t="s">
        <v>3565</v>
      </c>
      <c r="B16943" s="178" t="s">
        <v>153</v>
      </c>
      <c r="C16943" s="178" t="s">
        <v>1380</v>
      </c>
      <c r="D16943" s="178" t="s">
        <v>11506</v>
      </c>
      <c r="E16943" s="179">
        <v>38705</v>
      </c>
      <c r="F16943" s="180">
        <v>1734</v>
      </c>
      <c r="G16943" s="180">
        <v>0</v>
      </c>
      <c r="H16943" s="180">
        <v>0</v>
      </c>
      <c r="I16943" s="180">
        <f t="shared" si="528"/>
        <v>1734</v>
      </c>
      <c r="J16943" s="177" t="str">
        <f t="shared" si="529"/>
        <v>Date &gt; 1920</v>
      </c>
    </row>
    <row r="16944" spans="1:10" x14ac:dyDescent="0.3">
      <c r="A16944" s="178" t="s">
        <v>3565</v>
      </c>
      <c r="B16944" s="178" t="s">
        <v>153</v>
      </c>
      <c r="C16944" s="178" t="s">
        <v>1380</v>
      </c>
      <c r="D16944" s="178" t="s">
        <v>11506</v>
      </c>
      <c r="E16944" s="179">
        <v>38762</v>
      </c>
      <c r="F16944" s="180">
        <v>0</v>
      </c>
      <c r="G16944" s="180">
        <v>-432.43</v>
      </c>
      <c r="H16944" s="180">
        <v>3285.93</v>
      </c>
      <c r="I16944" s="180">
        <f t="shared" si="528"/>
        <v>2853.5</v>
      </c>
      <c r="J16944" s="177" t="str">
        <f t="shared" si="529"/>
        <v>Date &gt; 1920</v>
      </c>
    </row>
    <row r="16945" spans="1:10" x14ac:dyDescent="0.3">
      <c r="A16945" s="178" t="s">
        <v>3565</v>
      </c>
      <c r="B16945" s="178" t="s">
        <v>153</v>
      </c>
      <c r="C16945" s="178" t="s">
        <v>1380</v>
      </c>
      <c r="D16945" s="178" t="s">
        <v>11506</v>
      </c>
      <c r="E16945" s="179">
        <v>38762</v>
      </c>
      <c r="F16945" s="180">
        <v>-930</v>
      </c>
      <c r="G16945" s="180">
        <v>0</v>
      </c>
      <c r="H16945" s="180">
        <v>0</v>
      </c>
      <c r="I16945" s="180">
        <f t="shared" si="528"/>
        <v>-930</v>
      </c>
      <c r="J16945" s="177" t="str">
        <f t="shared" si="529"/>
        <v>Date &gt; 1920</v>
      </c>
    </row>
    <row r="16946" spans="1:10" x14ac:dyDescent="0.3">
      <c r="A16946" s="178" t="s">
        <v>3565</v>
      </c>
      <c r="B16946" s="178" t="s">
        <v>153</v>
      </c>
      <c r="C16946" s="178" t="s">
        <v>1380</v>
      </c>
      <c r="D16946" s="178" t="s">
        <v>11507</v>
      </c>
      <c r="E16946" s="179">
        <v>38196</v>
      </c>
      <c r="F16946" s="180">
        <v>8641</v>
      </c>
      <c r="G16946" s="180">
        <v>0</v>
      </c>
      <c r="H16946" s="180">
        <v>455.74</v>
      </c>
      <c r="I16946" s="180">
        <f t="shared" si="528"/>
        <v>9096.74</v>
      </c>
      <c r="J16946" s="177" t="str">
        <f t="shared" si="529"/>
        <v>Date &gt; 1920</v>
      </c>
    </row>
    <row r="16947" spans="1:10" x14ac:dyDescent="0.3">
      <c r="A16947" s="178" t="s">
        <v>3565</v>
      </c>
      <c r="B16947" s="178" t="s">
        <v>153</v>
      </c>
      <c r="C16947" s="178" t="s">
        <v>1380</v>
      </c>
      <c r="D16947" s="178" t="s">
        <v>11507</v>
      </c>
      <c r="E16947" s="179">
        <v>38209</v>
      </c>
      <c r="F16947" s="180">
        <v>2907</v>
      </c>
      <c r="G16947" s="180">
        <v>0</v>
      </c>
      <c r="H16947" s="180">
        <v>153.74</v>
      </c>
      <c r="I16947" s="180">
        <f t="shared" si="528"/>
        <v>3060.74</v>
      </c>
      <c r="J16947" s="177" t="str">
        <f t="shared" si="529"/>
        <v>Date &gt; 1920</v>
      </c>
    </row>
    <row r="16948" spans="1:10" x14ac:dyDescent="0.3">
      <c r="A16948" s="178" t="s">
        <v>3565</v>
      </c>
      <c r="B16948" s="178" t="s">
        <v>153</v>
      </c>
      <c r="C16948" s="178" t="s">
        <v>1380</v>
      </c>
      <c r="D16948" s="178" t="s">
        <v>11507</v>
      </c>
      <c r="E16948" s="179">
        <v>38254</v>
      </c>
      <c r="F16948" s="180">
        <v>3442</v>
      </c>
      <c r="G16948" s="180">
        <v>0</v>
      </c>
      <c r="H16948" s="180">
        <v>180.63</v>
      </c>
      <c r="I16948" s="180">
        <f t="shared" si="528"/>
        <v>3622.63</v>
      </c>
      <c r="J16948" s="177" t="str">
        <f t="shared" si="529"/>
        <v>Date &gt; 1920</v>
      </c>
    </row>
    <row r="16949" spans="1:10" x14ac:dyDescent="0.3">
      <c r="A16949" s="178" t="s">
        <v>3565</v>
      </c>
      <c r="B16949" s="178" t="s">
        <v>153</v>
      </c>
      <c r="C16949" s="178" t="s">
        <v>1380</v>
      </c>
      <c r="D16949" s="178" t="s">
        <v>11507</v>
      </c>
      <c r="E16949" s="179">
        <v>38343</v>
      </c>
      <c r="F16949" s="180">
        <v>33922</v>
      </c>
      <c r="G16949" s="180">
        <v>0</v>
      </c>
      <c r="H16949" s="180">
        <v>1785.41</v>
      </c>
      <c r="I16949" s="180">
        <f t="shared" si="528"/>
        <v>35707.410000000003</v>
      </c>
      <c r="J16949" s="177" t="str">
        <f t="shared" si="529"/>
        <v>Date &gt; 1920</v>
      </c>
    </row>
    <row r="16950" spans="1:10" x14ac:dyDescent="0.3">
      <c r="A16950" s="178" t="s">
        <v>3565</v>
      </c>
      <c r="B16950" s="178" t="s">
        <v>153</v>
      </c>
      <c r="C16950" s="178" t="s">
        <v>1380</v>
      </c>
      <c r="D16950" s="178" t="s">
        <v>11507</v>
      </c>
      <c r="E16950" s="179">
        <v>38454</v>
      </c>
      <c r="F16950" s="180">
        <v>45498</v>
      </c>
      <c r="G16950" s="180">
        <v>0</v>
      </c>
      <c r="H16950" s="180">
        <v>2395.41</v>
      </c>
      <c r="I16950" s="180">
        <f t="shared" si="528"/>
        <v>47893.41</v>
      </c>
      <c r="J16950" s="177" t="str">
        <f t="shared" si="529"/>
        <v>Date &gt; 1920</v>
      </c>
    </row>
    <row r="16951" spans="1:10" x14ac:dyDescent="0.3">
      <c r="A16951" s="178" t="s">
        <v>3565</v>
      </c>
      <c r="B16951" s="178" t="s">
        <v>153</v>
      </c>
      <c r="C16951" s="178" t="s">
        <v>1380</v>
      </c>
      <c r="D16951" s="178" t="s">
        <v>11507</v>
      </c>
      <c r="E16951" s="179">
        <v>38762</v>
      </c>
      <c r="F16951" s="180">
        <v>7896</v>
      </c>
      <c r="G16951" s="180">
        <v>0</v>
      </c>
      <c r="H16951" s="180">
        <v>414.57</v>
      </c>
      <c r="I16951" s="180">
        <f t="shared" si="528"/>
        <v>8310.57</v>
      </c>
      <c r="J16951" s="177" t="str">
        <f t="shared" si="529"/>
        <v>Date &gt; 1920</v>
      </c>
    </row>
    <row r="16952" spans="1:10" x14ac:dyDescent="0.3">
      <c r="A16952" s="178" t="s">
        <v>3565</v>
      </c>
      <c r="B16952" s="178" t="s">
        <v>153</v>
      </c>
      <c r="C16952" s="178" t="s">
        <v>1380</v>
      </c>
      <c r="D16952" s="178" t="s">
        <v>11508</v>
      </c>
      <c r="E16952" s="179">
        <v>38597</v>
      </c>
      <c r="F16952" s="180">
        <v>16763</v>
      </c>
      <c r="G16952" s="180">
        <v>0</v>
      </c>
      <c r="H16952" s="180">
        <v>975.83</v>
      </c>
      <c r="I16952" s="180">
        <f t="shared" si="528"/>
        <v>17738.830000000002</v>
      </c>
      <c r="J16952" s="177" t="str">
        <f t="shared" si="529"/>
        <v>Date &gt; 1920</v>
      </c>
    </row>
    <row r="16953" spans="1:10" x14ac:dyDescent="0.3">
      <c r="A16953" s="178" t="s">
        <v>3565</v>
      </c>
      <c r="B16953" s="178" t="s">
        <v>153</v>
      </c>
      <c r="C16953" s="178" t="s">
        <v>1380</v>
      </c>
      <c r="D16953" s="178" t="s">
        <v>11508</v>
      </c>
      <c r="E16953" s="179">
        <v>38705</v>
      </c>
      <c r="F16953" s="180">
        <v>10174</v>
      </c>
      <c r="G16953" s="180">
        <v>0</v>
      </c>
      <c r="H16953" s="180">
        <v>914.55</v>
      </c>
      <c r="I16953" s="180">
        <f t="shared" si="528"/>
        <v>11088.55</v>
      </c>
      <c r="J16953" s="177" t="str">
        <f t="shared" si="529"/>
        <v>Date &gt; 1920</v>
      </c>
    </row>
    <row r="16954" spans="1:10" x14ac:dyDescent="0.3">
      <c r="A16954" s="178" t="s">
        <v>3565</v>
      </c>
      <c r="B16954" s="178" t="s">
        <v>153</v>
      </c>
      <c r="C16954" s="178" t="s">
        <v>1380</v>
      </c>
      <c r="D16954" s="178" t="s">
        <v>11508</v>
      </c>
      <c r="E16954" s="179">
        <v>38728</v>
      </c>
      <c r="F16954" s="180">
        <v>225122</v>
      </c>
      <c r="G16954" s="180">
        <v>0</v>
      </c>
      <c r="H16954" s="180">
        <v>14959.62</v>
      </c>
      <c r="I16954" s="180">
        <f t="shared" si="528"/>
        <v>240081.62</v>
      </c>
      <c r="J16954" s="177" t="str">
        <f t="shared" si="529"/>
        <v>Date &gt; 1920</v>
      </c>
    </row>
    <row r="16955" spans="1:10" x14ac:dyDescent="0.3">
      <c r="A16955" s="178" t="s">
        <v>3565</v>
      </c>
      <c r="B16955" s="178" t="s">
        <v>153</v>
      </c>
      <c r="C16955" s="178" t="s">
        <v>1380</v>
      </c>
      <c r="D16955" s="178" t="s">
        <v>11508</v>
      </c>
      <c r="E16955" s="179">
        <v>38938</v>
      </c>
      <c r="F16955" s="180">
        <v>8876</v>
      </c>
      <c r="G16955" s="180">
        <v>0</v>
      </c>
      <c r="H16955" s="180">
        <v>0</v>
      </c>
      <c r="I16955" s="180">
        <f t="shared" si="528"/>
        <v>8876</v>
      </c>
      <c r="J16955" s="177" t="str">
        <f t="shared" si="529"/>
        <v>Date &gt; 1920</v>
      </c>
    </row>
    <row r="16956" spans="1:10" x14ac:dyDescent="0.3">
      <c r="A16956" s="178" t="s">
        <v>3565</v>
      </c>
      <c r="B16956" s="178" t="s">
        <v>153</v>
      </c>
      <c r="C16956" s="178" t="s">
        <v>1380</v>
      </c>
      <c r="D16956" s="178" t="s">
        <v>11508</v>
      </c>
      <c r="E16956" s="179">
        <v>38986</v>
      </c>
      <c r="F16956" s="180">
        <v>10000</v>
      </c>
      <c r="G16956" s="180">
        <v>0</v>
      </c>
      <c r="H16956" s="180">
        <v>0</v>
      </c>
      <c r="I16956" s="180">
        <f t="shared" si="528"/>
        <v>10000</v>
      </c>
      <c r="J16956" s="177" t="str">
        <f t="shared" si="529"/>
        <v>Date &gt; 1920</v>
      </c>
    </row>
    <row r="16957" spans="1:10" x14ac:dyDescent="0.3">
      <c r="A16957" s="178" t="s">
        <v>3565</v>
      </c>
      <c r="B16957" s="178" t="s">
        <v>153</v>
      </c>
      <c r="C16957" s="178" t="s">
        <v>1380</v>
      </c>
      <c r="D16957" s="178" t="s">
        <v>11508</v>
      </c>
      <c r="E16957" s="179">
        <v>39057</v>
      </c>
      <c r="F16957" s="180">
        <v>3476</v>
      </c>
      <c r="G16957" s="180">
        <v>0</v>
      </c>
      <c r="H16957" s="180">
        <v>2125.83</v>
      </c>
      <c r="I16957" s="180">
        <f t="shared" si="528"/>
        <v>5601.83</v>
      </c>
      <c r="J16957" s="177" t="str">
        <f t="shared" si="529"/>
        <v>Date &gt; 1920</v>
      </c>
    </row>
    <row r="16958" spans="1:10" x14ac:dyDescent="0.3">
      <c r="A16958" s="178" t="s">
        <v>3565</v>
      </c>
      <c r="B16958" s="178" t="s">
        <v>153</v>
      </c>
      <c r="C16958" s="178" t="s">
        <v>1380</v>
      </c>
      <c r="D16958" s="178" t="s">
        <v>11509</v>
      </c>
      <c r="E16958" s="179">
        <v>38986</v>
      </c>
      <c r="F16958" s="180">
        <v>65753</v>
      </c>
      <c r="G16958" s="180">
        <v>0</v>
      </c>
      <c r="H16958" s="180">
        <v>3461.31</v>
      </c>
      <c r="I16958" s="180">
        <f t="shared" si="528"/>
        <v>69214.31</v>
      </c>
      <c r="J16958" s="177" t="str">
        <f t="shared" si="529"/>
        <v>Date &gt; 1920</v>
      </c>
    </row>
    <row r="16959" spans="1:10" x14ac:dyDescent="0.3">
      <c r="A16959" s="178" t="s">
        <v>3565</v>
      </c>
      <c r="B16959" s="178" t="s">
        <v>153</v>
      </c>
      <c r="C16959" s="178" t="s">
        <v>1380</v>
      </c>
      <c r="D16959" s="178" t="s">
        <v>11509</v>
      </c>
      <c r="E16959" s="179">
        <v>39064</v>
      </c>
      <c r="F16959" s="180">
        <v>35263</v>
      </c>
      <c r="G16959" s="180">
        <v>0</v>
      </c>
      <c r="H16959" s="180">
        <v>1856.4</v>
      </c>
      <c r="I16959" s="180">
        <f t="shared" si="528"/>
        <v>37119.4</v>
      </c>
      <c r="J16959" s="177" t="str">
        <f t="shared" si="529"/>
        <v>Date &gt; 1920</v>
      </c>
    </row>
    <row r="16960" spans="1:10" x14ac:dyDescent="0.3">
      <c r="A16960" s="178" t="s">
        <v>3565</v>
      </c>
      <c r="B16960" s="178" t="s">
        <v>153</v>
      </c>
      <c r="C16960" s="178" t="s">
        <v>1380</v>
      </c>
      <c r="D16960" s="178" t="s">
        <v>11509</v>
      </c>
      <c r="E16960" s="179">
        <v>39199</v>
      </c>
      <c r="F16960" s="180">
        <v>2984</v>
      </c>
      <c r="G16960" s="180">
        <v>0</v>
      </c>
      <c r="H16960" s="180">
        <v>331.9</v>
      </c>
      <c r="I16960" s="180">
        <f t="shared" si="528"/>
        <v>3315.9</v>
      </c>
      <c r="J16960" s="177" t="str">
        <f t="shared" si="529"/>
        <v>Date &gt; 1920</v>
      </c>
    </row>
    <row r="16961" spans="1:10" x14ac:dyDescent="0.3">
      <c r="A16961" s="178" t="s">
        <v>3565</v>
      </c>
      <c r="B16961" s="178" t="s">
        <v>153</v>
      </c>
      <c r="C16961" s="178" t="s">
        <v>1380</v>
      </c>
      <c r="D16961" s="178" t="s">
        <v>11509</v>
      </c>
      <c r="E16961" s="179">
        <v>39301</v>
      </c>
      <c r="F16961" s="180">
        <v>3331</v>
      </c>
      <c r="G16961" s="180">
        <v>0</v>
      </c>
      <c r="H16961" s="180">
        <v>0</v>
      </c>
      <c r="I16961" s="180">
        <f t="shared" si="528"/>
        <v>3331</v>
      </c>
      <c r="J16961" s="177" t="str">
        <f t="shared" si="529"/>
        <v>Date &gt; 1920</v>
      </c>
    </row>
    <row r="16962" spans="1:10" x14ac:dyDescent="0.3">
      <c r="A16962" s="178" t="s">
        <v>3565</v>
      </c>
      <c r="B16962" s="178" t="s">
        <v>153</v>
      </c>
      <c r="C16962" s="178" t="s">
        <v>1380</v>
      </c>
      <c r="D16962" s="178" t="s">
        <v>11510</v>
      </c>
      <c r="E16962" s="179">
        <v>39332</v>
      </c>
      <c r="F16962" s="180">
        <v>0</v>
      </c>
      <c r="G16962" s="180">
        <v>18376.580000000002</v>
      </c>
      <c r="H16962" s="180">
        <v>7875.67</v>
      </c>
      <c r="I16962" s="180">
        <f t="shared" si="528"/>
        <v>26252.25</v>
      </c>
      <c r="J16962" s="177" t="str">
        <f t="shared" si="529"/>
        <v>Date &gt; 1920</v>
      </c>
    </row>
    <row r="16963" spans="1:10" x14ac:dyDescent="0.3">
      <c r="A16963" s="178" t="s">
        <v>3565</v>
      </c>
      <c r="B16963" s="178" t="s">
        <v>153</v>
      </c>
      <c r="C16963" s="178" t="s">
        <v>1380</v>
      </c>
      <c r="D16963" s="178" t="s">
        <v>11511</v>
      </c>
      <c r="E16963" s="179">
        <v>39337</v>
      </c>
      <c r="F16963" s="180">
        <v>32062</v>
      </c>
      <c r="G16963" s="180">
        <v>0</v>
      </c>
      <c r="H16963" s="180">
        <v>1688</v>
      </c>
      <c r="I16963" s="180">
        <f t="shared" si="528"/>
        <v>33750</v>
      </c>
      <c r="J16963" s="177" t="str">
        <f t="shared" si="529"/>
        <v>Date &gt; 1920</v>
      </c>
    </row>
    <row r="16964" spans="1:10" x14ac:dyDescent="0.3">
      <c r="A16964" s="178" t="s">
        <v>3565</v>
      </c>
      <c r="B16964" s="178" t="s">
        <v>153</v>
      </c>
      <c r="C16964" s="178" t="s">
        <v>1380</v>
      </c>
      <c r="D16964" s="178" t="s">
        <v>11511</v>
      </c>
      <c r="E16964" s="179">
        <v>39486</v>
      </c>
      <c r="F16964" s="180">
        <v>19688</v>
      </c>
      <c r="G16964" s="180">
        <v>0</v>
      </c>
      <c r="H16964" s="180">
        <v>1454.5</v>
      </c>
      <c r="I16964" s="180">
        <f t="shared" si="528"/>
        <v>21142.5</v>
      </c>
      <c r="J16964" s="177" t="str">
        <f t="shared" si="529"/>
        <v>Date &gt; 1920</v>
      </c>
    </row>
    <row r="16965" spans="1:10" x14ac:dyDescent="0.3">
      <c r="A16965" s="178" t="s">
        <v>3565</v>
      </c>
      <c r="B16965" s="178" t="s">
        <v>153</v>
      </c>
      <c r="C16965" s="178" t="s">
        <v>1380</v>
      </c>
      <c r="D16965" s="178" t="s">
        <v>11511</v>
      </c>
      <c r="E16965" s="179">
        <v>39604</v>
      </c>
      <c r="F16965" s="180">
        <v>7949</v>
      </c>
      <c r="G16965" s="180">
        <v>0</v>
      </c>
      <c r="H16965" s="180">
        <v>0</v>
      </c>
      <c r="I16965" s="180">
        <f t="shared" ref="I16965:I17028" si="530">SUM(F16965:H16965)</f>
        <v>7949</v>
      </c>
      <c r="J16965" s="177" t="str">
        <f t="shared" ref="J16965:J17028" si="531">IF(OR(YEAR(E16965)&gt; 1920, ISBLANK(E16965)), "Date &gt; 1920", "Sketchy date")</f>
        <v>Date &gt; 1920</v>
      </c>
    </row>
    <row r="16966" spans="1:10" x14ac:dyDescent="0.3">
      <c r="A16966" s="178" t="s">
        <v>3565</v>
      </c>
      <c r="B16966" s="178" t="s">
        <v>153</v>
      </c>
      <c r="C16966" s="178" t="s">
        <v>1380</v>
      </c>
      <c r="D16966" s="178" t="s">
        <v>11512</v>
      </c>
      <c r="E16966" s="179">
        <v>39682</v>
      </c>
      <c r="F16966" s="180">
        <v>626</v>
      </c>
      <c r="G16966" s="180">
        <v>58794.12</v>
      </c>
      <c r="H16966" s="180">
        <v>3127.4</v>
      </c>
      <c r="I16966" s="180">
        <f t="shared" si="530"/>
        <v>62547.520000000004</v>
      </c>
      <c r="J16966" s="177" t="str">
        <f t="shared" si="531"/>
        <v>Date &gt; 1920</v>
      </c>
    </row>
    <row r="16967" spans="1:10" x14ac:dyDescent="0.3">
      <c r="A16967" s="178" t="s">
        <v>3565</v>
      </c>
      <c r="B16967" s="178" t="s">
        <v>153</v>
      </c>
      <c r="C16967" s="178" t="s">
        <v>1380</v>
      </c>
      <c r="D16967" s="178" t="s">
        <v>11512</v>
      </c>
      <c r="E16967" s="179">
        <v>39700</v>
      </c>
      <c r="F16967" s="180">
        <v>359653</v>
      </c>
      <c r="G16967" s="180">
        <v>117587.19</v>
      </c>
      <c r="H16967" s="180">
        <v>25119.31</v>
      </c>
      <c r="I16967" s="180">
        <f t="shared" si="530"/>
        <v>502359.5</v>
      </c>
      <c r="J16967" s="177" t="str">
        <f t="shared" si="531"/>
        <v>Date &gt; 1920</v>
      </c>
    </row>
    <row r="16968" spans="1:10" x14ac:dyDescent="0.3">
      <c r="A16968" s="178" t="s">
        <v>3565</v>
      </c>
      <c r="B16968" s="178" t="s">
        <v>153</v>
      </c>
      <c r="C16968" s="178" t="s">
        <v>1380</v>
      </c>
      <c r="D16968" s="178" t="s">
        <v>11512</v>
      </c>
      <c r="E16968" s="179">
        <v>39730</v>
      </c>
      <c r="F16968" s="180">
        <v>371306</v>
      </c>
      <c r="G16968" s="180">
        <v>103956.67</v>
      </c>
      <c r="H16968" s="180">
        <v>34013.019999999997</v>
      </c>
      <c r="I16968" s="180">
        <f t="shared" si="530"/>
        <v>509275.69</v>
      </c>
      <c r="J16968" s="177" t="str">
        <f t="shared" si="531"/>
        <v>Date &gt; 1920</v>
      </c>
    </row>
    <row r="16969" spans="1:10" x14ac:dyDescent="0.3">
      <c r="A16969" s="178" t="s">
        <v>3565</v>
      </c>
      <c r="B16969" s="178" t="s">
        <v>153</v>
      </c>
      <c r="C16969" s="178" t="s">
        <v>1380</v>
      </c>
      <c r="D16969" s="178" t="s">
        <v>11512</v>
      </c>
      <c r="E16969" s="179">
        <v>39801</v>
      </c>
      <c r="F16969" s="180">
        <v>50218</v>
      </c>
      <c r="G16969" s="180">
        <v>79867.320000000007</v>
      </c>
      <c r="H16969" s="180">
        <v>8554.69</v>
      </c>
      <c r="I16969" s="180">
        <f t="shared" si="530"/>
        <v>138640.01</v>
      </c>
      <c r="J16969" s="177" t="str">
        <f t="shared" si="531"/>
        <v>Date &gt; 1920</v>
      </c>
    </row>
    <row r="16970" spans="1:10" x14ac:dyDescent="0.3">
      <c r="A16970" s="178" t="s">
        <v>3565</v>
      </c>
      <c r="B16970" s="178" t="s">
        <v>153</v>
      </c>
      <c r="C16970" s="178" t="s">
        <v>1380</v>
      </c>
      <c r="D16970" s="178" t="s">
        <v>11512</v>
      </c>
      <c r="E16970" s="179">
        <v>39829</v>
      </c>
      <c r="F16970" s="180">
        <v>0</v>
      </c>
      <c r="G16970" s="180">
        <v>9457.4699999999993</v>
      </c>
      <c r="H16970" s="180">
        <v>497.76</v>
      </c>
      <c r="I16970" s="180">
        <f t="shared" si="530"/>
        <v>9955.23</v>
      </c>
      <c r="J16970" s="177" t="str">
        <f t="shared" si="531"/>
        <v>Date &gt; 1920</v>
      </c>
    </row>
    <row r="16971" spans="1:10" x14ac:dyDescent="0.3">
      <c r="A16971" s="178" t="s">
        <v>3565</v>
      </c>
      <c r="B16971" s="178" t="s">
        <v>153</v>
      </c>
      <c r="C16971" s="178" t="s">
        <v>1380</v>
      </c>
      <c r="D16971" s="178" t="s">
        <v>11512</v>
      </c>
      <c r="E16971" s="179">
        <v>39912</v>
      </c>
      <c r="F16971" s="180">
        <v>41003</v>
      </c>
      <c r="G16971" s="180">
        <v>2312.13</v>
      </c>
      <c r="H16971" s="180">
        <v>-7654.31</v>
      </c>
      <c r="I16971" s="180">
        <f t="shared" si="530"/>
        <v>35660.82</v>
      </c>
      <c r="J16971" s="177" t="str">
        <f t="shared" si="531"/>
        <v>Date &gt; 1920</v>
      </c>
    </row>
    <row r="16972" spans="1:10" x14ac:dyDescent="0.3">
      <c r="A16972" s="178" t="s">
        <v>3565</v>
      </c>
      <c r="B16972" s="178" t="s">
        <v>153</v>
      </c>
      <c r="C16972" s="178" t="s">
        <v>1380</v>
      </c>
      <c r="D16972" s="178" t="s">
        <v>11513</v>
      </c>
      <c r="E16972" s="179">
        <v>40095</v>
      </c>
      <c r="F16972" s="180">
        <v>100489</v>
      </c>
      <c r="G16972" s="180">
        <v>0</v>
      </c>
      <c r="H16972" s="180">
        <v>5815</v>
      </c>
      <c r="I16972" s="180">
        <f t="shared" si="530"/>
        <v>106304</v>
      </c>
      <c r="J16972" s="177" t="str">
        <f t="shared" si="531"/>
        <v>Date &gt; 1920</v>
      </c>
    </row>
    <row r="16973" spans="1:10" x14ac:dyDescent="0.3">
      <c r="A16973" s="178" t="s">
        <v>3565</v>
      </c>
      <c r="B16973" s="178" t="s">
        <v>153</v>
      </c>
      <c r="C16973" s="178" t="s">
        <v>1380</v>
      </c>
      <c r="D16973" s="178" t="s">
        <v>11513</v>
      </c>
      <c r="E16973" s="179">
        <v>40596</v>
      </c>
      <c r="F16973" s="180">
        <v>10000</v>
      </c>
      <c r="G16973" s="180">
        <v>0</v>
      </c>
      <c r="H16973" s="180">
        <v>241.56</v>
      </c>
      <c r="I16973" s="180">
        <f t="shared" si="530"/>
        <v>10241.56</v>
      </c>
      <c r="J16973" s="177" t="str">
        <f t="shared" si="531"/>
        <v>Date &gt; 1920</v>
      </c>
    </row>
    <row r="16974" spans="1:10" x14ac:dyDescent="0.3">
      <c r="A16974" s="178" t="s">
        <v>3565</v>
      </c>
      <c r="B16974" s="178" t="s">
        <v>153</v>
      </c>
      <c r="C16974" s="178" t="s">
        <v>1380</v>
      </c>
      <c r="D16974" s="178" t="s">
        <v>11513</v>
      </c>
      <c r="E16974" s="179">
        <v>40596</v>
      </c>
      <c r="F16974" s="180">
        <v>2769</v>
      </c>
      <c r="G16974" s="180">
        <v>0</v>
      </c>
      <c r="H16974" s="180">
        <v>0</v>
      </c>
      <c r="I16974" s="180">
        <f t="shared" si="530"/>
        <v>2769</v>
      </c>
      <c r="J16974" s="177" t="str">
        <f t="shared" si="531"/>
        <v>Date &gt; 1920</v>
      </c>
    </row>
    <row r="16975" spans="1:10" x14ac:dyDescent="0.3">
      <c r="A16975" s="178" t="s">
        <v>3565</v>
      </c>
      <c r="B16975" s="178" t="s">
        <v>153</v>
      </c>
      <c r="C16975" s="178" t="s">
        <v>1380</v>
      </c>
      <c r="D16975" s="178" t="s">
        <v>11514</v>
      </c>
      <c r="E16975" s="179">
        <v>40095</v>
      </c>
      <c r="F16975" s="180">
        <v>6031</v>
      </c>
      <c r="G16975" s="180">
        <v>0</v>
      </c>
      <c r="H16975" s="180">
        <v>317.60000000000002</v>
      </c>
      <c r="I16975" s="180">
        <f t="shared" si="530"/>
        <v>6348.6</v>
      </c>
      <c r="J16975" s="177" t="str">
        <f t="shared" si="531"/>
        <v>Date &gt; 1920</v>
      </c>
    </row>
    <row r="16976" spans="1:10" x14ac:dyDescent="0.3">
      <c r="A16976" s="178" t="s">
        <v>3565</v>
      </c>
      <c r="B16976" s="178" t="s">
        <v>153</v>
      </c>
      <c r="C16976" s="178" t="s">
        <v>1380</v>
      </c>
      <c r="D16976" s="178" t="s">
        <v>11514</v>
      </c>
      <c r="E16976" s="179">
        <v>40183</v>
      </c>
      <c r="F16976" s="180">
        <v>29980</v>
      </c>
      <c r="G16976" s="180">
        <v>0</v>
      </c>
      <c r="H16976" s="180">
        <v>2104.4</v>
      </c>
      <c r="I16976" s="180">
        <f t="shared" si="530"/>
        <v>32084.400000000001</v>
      </c>
      <c r="J16976" s="177" t="str">
        <f t="shared" si="531"/>
        <v>Date &gt; 1920</v>
      </c>
    </row>
    <row r="16977" spans="1:10" x14ac:dyDescent="0.3">
      <c r="A16977" s="178" t="s">
        <v>3565</v>
      </c>
      <c r="B16977" s="178" t="s">
        <v>153</v>
      </c>
      <c r="C16977" s="178" t="s">
        <v>1380</v>
      </c>
      <c r="D16977" s="178" t="s">
        <v>11514</v>
      </c>
      <c r="E16977" s="179">
        <v>40340</v>
      </c>
      <c r="F16977" s="180">
        <v>10000</v>
      </c>
      <c r="G16977" s="180">
        <v>0</v>
      </c>
      <c r="H16977" s="180">
        <v>0</v>
      </c>
      <c r="I16977" s="180">
        <f t="shared" si="530"/>
        <v>10000</v>
      </c>
      <c r="J16977" s="177" t="str">
        <f t="shared" si="531"/>
        <v>Date &gt; 1920</v>
      </c>
    </row>
    <row r="16978" spans="1:10" x14ac:dyDescent="0.3">
      <c r="A16978" s="178" t="s">
        <v>3565</v>
      </c>
      <c r="B16978" s="178" t="s">
        <v>153</v>
      </c>
      <c r="C16978" s="178" t="s">
        <v>1380</v>
      </c>
      <c r="D16978" s="178" t="s">
        <v>11515</v>
      </c>
      <c r="E16978" s="179">
        <v>40526</v>
      </c>
      <c r="F16978" s="180">
        <v>28262</v>
      </c>
      <c r="G16978" s="180">
        <v>0</v>
      </c>
      <c r="H16978" s="180">
        <v>1488</v>
      </c>
      <c r="I16978" s="180">
        <f t="shared" si="530"/>
        <v>29750</v>
      </c>
      <c r="J16978" s="177" t="str">
        <f t="shared" si="531"/>
        <v>Date &gt; 1920</v>
      </c>
    </row>
    <row r="16979" spans="1:10" x14ac:dyDescent="0.3">
      <c r="A16979" s="178" t="s">
        <v>3565</v>
      </c>
      <c r="B16979" s="178" t="s">
        <v>153</v>
      </c>
      <c r="C16979" s="178" t="s">
        <v>1380</v>
      </c>
      <c r="D16979" s="178" t="s">
        <v>11515</v>
      </c>
      <c r="E16979" s="179">
        <v>40554</v>
      </c>
      <c r="F16979" s="180">
        <v>5653</v>
      </c>
      <c r="G16979" s="180">
        <v>0</v>
      </c>
      <c r="H16979" s="180">
        <v>297</v>
      </c>
      <c r="I16979" s="180">
        <f t="shared" si="530"/>
        <v>5950</v>
      </c>
      <c r="J16979" s="177" t="str">
        <f t="shared" si="531"/>
        <v>Date &gt; 1920</v>
      </c>
    </row>
    <row r="16980" spans="1:10" x14ac:dyDescent="0.3">
      <c r="A16980" s="178" t="s">
        <v>3565</v>
      </c>
      <c r="B16980" s="178" t="s">
        <v>153</v>
      </c>
      <c r="C16980" s="178" t="s">
        <v>1380</v>
      </c>
      <c r="D16980" s="178" t="s">
        <v>11515</v>
      </c>
      <c r="E16980" s="179">
        <v>40616</v>
      </c>
      <c r="F16980" s="180">
        <v>22610</v>
      </c>
      <c r="G16980" s="180">
        <v>0</v>
      </c>
      <c r="H16980" s="180">
        <v>1190</v>
      </c>
      <c r="I16980" s="180">
        <f t="shared" si="530"/>
        <v>23800</v>
      </c>
      <c r="J16980" s="177" t="str">
        <f t="shared" si="531"/>
        <v>Date &gt; 1920</v>
      </c>
    </row>
    <row r="16981" spans="1:10" x14ac:dyDescent="0.3">
      <c r="A16981" s="178" t="s">
        <v>3565</v>
      </c>
      <c r="B16981" s="178" t="s">
        <v>153</v>
      </c>
      <c r="C16981" s="178" t="s">
        <v>1380</v>
      </c>
      <c r="D16981" s="178" t="s">
        <v>11515</v>
      </c>
      <c r="E16981" s="179">
        <v>40632</v>
      </c>
      <c r="F16981" s="180">
        <v>9044</v>
      </c>
      <c r="G16981" s="180">
        <v>0</v>
      </c>
      <c r="H16981" s="180">
        <v>476</v>
      </c>
      <c r="I16981" s="180">
        <f t="shared" si="530"/>
        <v>9520</v>
      </c>
      <c r="J16981" s="177" t="str">
        <f t="shared" si="531"/>
        <v>Date &gt; 1920</v>
      </c>
    </row>
    <row r="16982" spans="1:10" x14ac:dyDescent="0.3">
      <c r="A16982" s="178" t="s">
        <v>3565</v>
      </c>
      <c r="B16982" s="178" t="s">
        <v>153</v>
      </c>
      <c r="C16982" s="178" t="s">
        <v>1380</v>
      </c>
      <c r="D16982" s="178" t="s">
        <v>11515</v>
      </c>
      <c r="E16982" s="179">
        <v>40673</v>
      </c>
      <c r="F16982" s="180">
        <v>7913</v>
      </c>
      <c r="G16982" s="180">
        <v>0</v>
      </c>
      <c r="H16982" s="180">
        <v>417</v>
      </c>
      <c r="I16982" s="180">
        <f t="shared" si="530"/>
        <v>8330</v>
      </c>
      <c r="J16982" s="177" t="str">
        <f t="shared" si="531"/>
        <v>Date &gt; 1920</v>
      </c>
    </row>
    <row r="16983" spans="1:10" x14ac:dyDescent="0.3">
      <c r="A16983" s="178" t="s">
        <v>3565</v>
      </c>
      <c r="B16983" s="178" t="s">
        <v>153</v>
      </c>
      <c r="C16983" s="178" t="s">
        <v>1380</v>
      </c>
      <c r="D16983" s="178" t="s">
        <v>11515</v>
      </c>
      <c r="E16983" s="179">
        <v>40702</v>
      </c>
      <c r="F16983" s="180">
        <v>7914</v>
      </c>
      <c r="G16983" s="180">
        <v>0</v>
      </c>
      <c r="H16983" s="180">
        <v>416</v>
      </c>
      <c r="I16983" s="180">
        <f t="shared" si="530"/>
        <v>8330</v>
      </c>
      <c r="J16983" s="177" t="str">
        <f t="shared" si="531"/>
        <v>Date &gt; 1920</v>
      </c>
    </row>
    <row r="16984" spans="1:10" x14ac:dyDescent="0.3">
      <c r="A16984" s="178" t="s">
        <v>3565</v>
      </c>
      <c r="B16984" s="178" t="s">
        <v>153</v>
      </c>
      <c r="C16984" s="178" t="s">
        <v>1380</v>
      </c>
      <c r="D16984" s="178" t="s">
        <v>11515</v>
      </c>
      <c r="E16984" s="179">
        <v>40821</v>
      </c>
      <c r="F16984" s="180">
        <v>3391</v>
      </c>
      <c r="G16984" s="180">
        <v>0</v>
      </c>
      <c r="H16984" s="180">
        <v>179</v>
      </c>
      <c r="I16984" s="180">
        <f t="shared" si="530"/>
        <v>3570</v>
      </c>
      <c r="J16984" s="177" t="str">
        <f t="shared" si="531"/>
        <v>Date &gt; 1920</v>
      </c>
    </row>
    <row r="16985" spans="1:10" x14ac:dyDescent="0.3">
      <c r="A16985" s="178" t="s">
        <v>3565</v>
      </c>
      <c r="B16985" s="178" t="s">
        <v>153</v>
      </c>
      <c r="C16985" s="178" t="s">
        <v>1380</v>
      </c>
      <c r="D16985" s="178" t="s">
        <v>11515</v>
      </c>
      <c r="E16985" s="179">
        <v>40939</v>
      </c>
      <c r="F16985" s="180">
        <v>5653</v>
      </c>
      <c r="G16985" s="180">
        <v>0</v>
      </c>
      <c r="H16985" s="180">
        <v>297</v>
      </c>
      <c r="I16985" s="180">
        <f t="shared" si="530"/>
        <v>5950</v>
      </c>
      <c r="J16985" s="177" t="str">
        <f t="shared" si="531"/>
        <v>Date &gt; 1920</v>
      </c>
    </row>
    <row r="16986" spans="1:10" x14ac:dyDescent="0.3">
      <c r="A16986" s="178" t="s">
        <v>3565</v>
      </c>
      <c r="B16986" s="178" t="s">
        <v>153</v>
      </c>
      <c r="C16986" s="178" t="s">
        <v>1380</v>
      </c>
      <c r="D16986" s="178" t="s">
        <v>11515</v>
      </c>
      <c r="E16986" s="179">
        <v>41030</v>
      </c>
      <c r="F16986" s="180">
        <v>12610</v>
      </c>
      <c r="G16986" s="180">
        <v>0</v>
      </c>
      <c r="H16986" s="180">
        <v>893</v>
      </c>
      <c r="I16986" s="180">
        <f t="shared" si="530"/>
        <v>13503</v>
      </c>
      <c r="J16986" s="177" t="str">
        <f t="shared" si="531"/>
        <v>Date &gt; 1920</v>
      </c>
    </row>
    <row r="16987" spans="1:10" x14ac:dyDescent="0.3">
      <c r="A16987" s="178" t="s">
        <v>3565</v>
      </c>
      <c r="B16987" s="178" t="s">
        <v>153</v>
      </c>
      <c r="C16987" s="178" t="s">
        <v>1380</v>
      </c>
      <c r="D16987" s="178" t="s">
        <v>11515</v>
      </c>
      <c r="E16987" s="179">
        <v>41220</v>
      </c>
      <c r="F16987" s="180">
        <v>10000</v>
      </c>
      <c r="G16987" s="180">
        <v>0</v>
      </c>
      <c r="H16987" s="180">
        <v>297</v>
      </c>
      <c r="I16987" s="180">
        <f t="shared" si="530"/>
        <v>10297</v>
      </c>
      <c r="J16987" s="177" t="str">
        <f t="shared" si="531"/>
        <v>Date &gt; 1920</v>
      </c>
    </row>
    <row r="16988" spans="1:10" x14ac:dyDescent="0.3">
      <c r="A16988" s="178" t="s">
        <v>3565</v>
      </c>
      <c r="B16988" s="178" t="s">
        <v>153</v>
      </c>
      <c r="C16988" s="178" t="s">
        <v>1380</v>
      </c>
      <c r="D16988" s="178" t="s">
        <v>11516</v>
      </c>
      <c r="E16988" s="179">
        <v>40877</v>
      </c>
      <c r="F16988" s="180">
        <v>2291</v>
      </c>
      <c r="G16988" s="180">
        <v>0</v>
      </c>
      <c r="H16988" s="180">
        <v>122.19</v>
      </c>
      <c r="I16988" s="180">
        <f t="shared" si="530"/>
        <v>2413.19</v>
      </c>
      <c r="J16988" s="177" t="str">
        <f t="shared" si="531"/>
        <v>Date &gt; 1920</v>
      </c>
    </row>
    <row r="16989" spans="1:10" x14ac:dyDescent="0.3">
      <c r="A16989" s="178" t="s">
        <v>3565</v>
      </c>
      <c r="B16989" s="178" t="s">
        <v>153</v>
      </c>
      <c r="C16989" s="178" t="s">
        <v>1380</v>
      </c>
      <c r="D16989" s="178" t="s">
        <v>11516</v>
      </c>
      <c r="E16989" s="179">
        <v>40886</v>
      </c>
      <c r="F16989" s="180">
        <v>97983</v>
      </c>
      <c r="G16989" s="180">
        <v>0</v>
      </c>
      <c r="H16989" s="180">
        <v>5156.67</v>
      </c>
      <c r="I16989" s="180">
        <f t="shared" si="530"/>
        <v>103139.67</v>
      </c>
      <c r="J16989" s="177" t="str">
        <f t="shared" si="531"/>
        <v>Date &gt; 1920</v>
      </c>
    </row>
    <row r="16990" spans="1:10" x14ac:dyDescent="0.3">
      <c r="A16990" s="178" t="s">
        <v>3565</v>
      </c>
      <c r="B16990" s="178" t="s">
        <v>153</v>
      </c>
      <c r="C16990" s="178" t="s">
        <v>1380</v>
      </c>
      <c r="D16990" s="178" t="s">
        <v>11516</v>
      </c>
      <c r="E16990" s="179">
        <v>40939</v>
      </c>
      <c r="F16990" s="180">
        <v>51629</v>
      </c>
      <c r="G16990" s="180">
        <v>0</v>
      </c>
      <c r="H16990" s="180">
        <v>2717.11</v>
      </c>
      <c r="I16990" s="180">
        <f t="shared" si="530"/>
        <v>54346.11</v>
      </c>
      <c r="J16990" s="177" t="str">
        <f t="shared" si="531"/>
        <v>Date &gt; 1920</v>
      </c>
    </row>
    <row r="16991" spans="1:10" x14ac:dyDescent="0.3">
      <c r="A16991" s="178" t="s">
        <v>3565</v>
      </c>
      <c r="B16991" s="178" t="s">
        <v>153</v>
      </c>
      <c r="C16991" s="178" t="s">
        <v>1380</v>
      </c>
      <c r="D16991" s="178" t="s">
        <v>11516</v>
      </c>
      <c r="E16991" s="179">
        <v>41029</v>
      </c>
      <c r="F16991" s="180">
        <v>2471</v>
      </c>
      <c r="G16991" s="180">
        <v>0</v>
      </c>
      <c r="H16991" s="180">
        <v>426.99</v>
      </c>
      <c r="I16991" s="180">
        <f t="shared" si="530"/>
        <v>2897.99</v>
      </c>
      <c r="J16991" s="177" t="str">
        <f t="shared" si="531"/>
        <v>Date &gt; 1920</v>
      </c>
    </row>
    <row r="16992" spans="1:10" x14ac:dyDescent="0.3">
      <c r="A16992" s="178" t="s">
        <v>3565</v>
      </c>
      <c r="B16992" s="178" t="s">
        <v>153</v>
      </c>
      <c r="C16992" s="178" t="s">
        <v>1380</v>
      </c>
      <c r="D16992" s="178" t="s">
        <v>11516</v>
      </c>
      <c r="E16992" s="179">
        <v>41127</v>
      </c>
      <c r="F16992" s="180">
        <v>5651</v>
      </c>
      <c r="G16992" s="180">
        <v>0</v>
      </c>
      <c r="H16992" s="180">
        <v>0</v>
      </c>
      <c r="I16992" s="180">
        <f t="shared" si="530"/>
        <v>5651</v>
      </c>
      <c r="J16992" s="177" t="str">
        <f t="shared" si="531"/>
        <v>Date &gt; 1920</v>
      </c>
    </row>
    <row r="16993" spans="1:10" x14ac:dyDescent="0.3">
      <c r="A16993" s="178" t="s">
        <v>3565</v>
      </c>
      <c r="B16993" s="178" t="s">
        <v>153</v>
      </c>
      <c r="C16993" s="178" t="s">
        <v>1380</v>
      </c>
      <c r="D16993" s="178" t="s">
        <v>10973</v>
      </c>
      <c r="E16993" s="179">
        <v>41229</v>
      </c>
      <c r="F16993" s="180">
        <v>0</v>
      </c>
      <c r="G16993" s="180">
        <v>4905</v>
      </c>
      <c r="H16993" s="180">
        <v>4905</v>
      </c>
      <c r="I16993" s="180">
        <f t="shared" si="530"/>
        <v>9810</v>
      </c>
      <c r="J16993" s="177" t="str">
        <f t="shared" si="531"/>
        <v>Date &gt; 1920</v>
      </c>
    </row>
    <row r="16994" spans="1:10" x14ac:dyDescent="0.3">
      <c r="A16994" s="178" t="s">
        <v>3565</v>
      </c>
      <c r="B16994" s="178" t="s">
        <v>153</v>
      </c>
      <c r="C16994" s="178" t="s">
        <v>1380</v>
      </c>
      <c r="D16994" s="178" t="s">
        <v>11517</v>
      </c>
      <c r="E16994" s="179">
        <v>41205</v>
      </c>
      <c r="F16994" s="180">
        <v>1049704</v>
      </c>
      <c r="G16994" s="180">
        <v>0</v>
      </c>
      <c r="H16994" s="180">
        <v>117105.79</v>
      </c>
      <c r="I16994" s="180">
        <f t="shared" si="530"/>
        <v>1166809.79</v>
      </c>
      <c r="J16994" s="177" t="str">
        <f t="shared" si="531"/>
        <v>Date &gt; 1920</v>
      </c>
    </row>
    <row r="16995" spans="1:10" x14ac:dyDescent="0.3">
      <c r="A16995" s="178" t="s">
        <v>3565</v>
      </c>
      <c r="B16995" s="178" t="s">
        <v>153</v>
      </c>
      <c r="C16995" s="178" t="s">
        <v>1380</v>
      </c>
      <c r="D16995" s="178" t="s">
        <v>11517</v>
      </c>
      <c r="E16995" s="179">
        <v>41257</v>
      </c>
      <c r="F16995" s="180">
        <v>390150</v>
      </c>
      <c r="G16995" s="180">
        <v>0</v>
      </c>
      <c r="H16995" s="180">
        <v>43349.84</v>
      </c>
      <c r="I16995" s="180">
        <f t="shared" si="530"/>
        <v>433499.83999999997</v>
      </c>
      <c r="J16995" s="177" t="str">
        <f t="shared" si="531"/>
        <v>Date &gt; 1920</v>
      </c>
    </row>
    <row r="16996" spans="1:10" x14ac:dyDescent="0.3">
      <c r="A16996" s="178" t="s">
        <v>3565</v>
      </c>
      <c r="B16996" s="178" t="s">
        <v>153</v>
      </c>
      <c r="C16996" s="178" t="s">
        <v>1380</v>
      </c>
      <c r="D16996" s="178" t="s">
        <v>11517</v>
      </c>
      <c r="E16996" s="179">
        <v>41800</v>
      </c>
      <c r="F16996" s="180">
        <v>118272</v>
      </c>
      <c r="G16996" s="180">
        <v>0</v>
      </c>
      <c r="H16996" s="180">
        <v>12671.16</v>
      </c>
      <c r="I16996" s="180">
        <f t="shared" si="530"/>
        <v>130943.16</v>
      </c>
      <c r="J16996" s="177" t="str">
        <f t="shared" si="531"/>
        <v>Date &gt; 1920</v>
      </c>
    </row>
    <row r="16997" spans="1:10" x14ac:dyDescent="0.3">
      <c r="A16997" s="178" t="s">
        <v>3565</v>
      </c>
      <c r="B16997" s="178" t="s">
        <v>153</v>
      </c>
      <c r="C16997" s="178" t="s">
        <v>1380</v>
      </c>
      <c r="D16997" s="178" t="s">
        <v>11518</v>
      </c>
      <c r="E16997" s="179">
        <v>41208</v>
      </c>
      <c r="F16997" s="180">
        <v>0</v>
      </c>
      <c r="G16997" s="180">
        <v>37641.21</v>
      </c>
      <c r="H16997" s="180">
        <v>1129168.58</v>
      </c>
      <c r="I16997" s="180">
        <f t="shared" si="530"/>
        <v>1166809.79</v>
      </c>
      <c r="J16997" s="177" t="str">
        <f t="shared" si="531"/>
        <v>Date &gt; 1920</v>
      </c>
    </row>
    <row r="16998" spans="1:10" x14ac:dyDescent="0.3">
      <c r="A16998" s="178" t="s">
        <v>3565</v>
      </c>
      <c r="B16998" s="178" t="s">
        <v>153</v>
      </c>
      <c r="C16998" s="178" t="s">
        <v>1380</v>
      </c>
      <c r="D16998" s="178" t="s">
        <v>11518</v>
      </c>
      <c r="E16998" s="179">
        <v>41257</v>
      </c>
      <c r="F16998" s="180">
        <v>0</v>
      </c>
      <c r="G16998" s="180">
        <v>29130.240000000002</v>
      </c>
      <c r="H16998" s="180">
        <v>401044.6</v>
      </c>
      <c r="I16998" s="180">
        <f t="shared" si="530"/>
        <v>430174.83999999997</v>
      </c>
      <c r="J16998" s="177" t="str">
        <f t="shared" si="531"/>
        <v>Date &gt; 1920</v>
      </c>
    </row>
    <row r="16999" spans="1:10" x14ac:dyDescent="0.3">
      <c r="A16999" s="178" t="s">
        <v>3565</v>
      </c>
      <c r="B16999" s="178" t="s">
        <v>153</v>
      </c>
      <c r="C16999" s="178" t="s">
        <v>1380</v>
      </c>
      <c r="D16999" s="178" t="s">
        <v>11518</v>
      </c>
      <c r="E16999" s="179">
        <v>41450</v>
      </c>
      <c r="F16999" s="180">
        <v>0</v>
      </c>
      <c r="G16999" s="180">
        <v>1878.75</v>
      </c>
      <c r="H16999" s="180">
        <v>33976.959999999999</v>
      </c>
      <c r="I16999" s="180">
        <f t="shared" si="530"/>
        <v>35855.71</v>
      </c>
      <c r="J16999" s="177" t="str">
        <f t="shared" si="531"/>
        <v>Date &gt; 1920</v>
      </c>
    </row>
    <row r="17000" spans="1:10" x14ac:dyDescent="0.3">
      <c r="A17000" s="178" t="s">
        <v>3565</v>
      </c>
      <c r="B17000" s="178" t="s">
        <v>153</v>
      </c>
      <c r="C17000" s="178" t="s">
        <v>1380</v>
      </c>
      <c r="D17000" s="178" t="s">
        <v>11518</v>
      </c>
      <c r="E17000" s="179">
        <v>41576</v>
      </c>
      <c r="F17000" s="180">
        <v>0</v>
      </c>
      <c r="G17000" s="180">
        <v>3119.2</v>
      </c>
      <c r="H17000" s="180">
        <v>72764.3</v>
      </c>
      <c r="I17000" s="180">
        <f t="shared" si="530"/>
        <v>75883.5</v>
      </c>
      <c r="J17000" s="177" t="str">
        <f t="shared" si="531"/>
        <v>Date &gt; 1920</v>
      </c>
    </row>
    <row r="17001" spans="1:10" x14ac:dyDescent="0.3">
      <c r="A17001" s="178" t="s">
        <v>3565</v>
      </c>
      <c r="B17001" s="178" t="s">
        <v>153</v>
      </c>
      <c r="C17001" s="178" t="s">
        <v>1380</v>
      </c>
      <c r="D17001" s="178" t="s">
        <v>11518</v>
      </c>
      <c r="E17001" s="179">
        <v>41792</v>
      </c>
      <c r="F17001" s="180">
        <v>0</v>
      </c>
      <c r="G17001" s="180">
        <v>543.24</v>
      </c>
      <c r="H17001" s="180">
        <v>12480.99</v>
      </c>
      <c r="I17001" s="180">
        <f t="shared" si="530"/>
        <v>13024.23</v>
      </c>
      <c r="J17001" s="177" t="str">
        <f t="shared" si="531"/>
        <v>Date &gt; 1920</v>
      </c>
    </row>
    <row r="17002" spans="1:10" x14ac:dyDescent="0.3">
      <c r="A17002" s="178" t="s">
        <v>3565</v>
      </c>
      <c r="B17002" s="178" t="s">
        <v>153</v>
      </c>
      <c r="C17002" s="178" t="s">
        <v>1380</v>
      </c>
      <c r="D17002" s="178" t="s">
        <v>11519</v>
      </c>
      <c r="E17002" s="179">
        <v>41281</v>
      </c>
      <c r="F17002" s="180">
        <v>0</v>
      </c>
      <c r="G17002" s="180">
        <v>11948.34</v>
      </c>
      <c r="H17002" s="180">
        <v>5974.17</v>
      </c>
      <c r="I17002" s="180">
        <f t="shared" si="530"/>
        <v>17922.510000000002</v>
      </c>
      <c r="J17002" s="177" t="str">
        <f t="shared" si="531"/>
        <v>Date &gt; 1920</v>
      </c>
    </row>
    <row r="17003" spans="1:10" x14ac:dyDescent="0.3">
      <c r="A17003" s="178" t="s">
        <v>3565</v>
      </c>
      <c r="B17003" s="178" t="s">
        <v>153</v>
      </c>
      <c r="C17003" s="178" t="s">
        <v>1380</v>
      </c>
      <c r="D17003" s="178" t="s">
        <v>11520</v>
      </c>
      <c r="E17003" s="179">
        <v>41570</v>
      </c>
      <c r="F17003" s="180">
        <v>0</v>
      </c>
      <c r="G17003" s="180">
        <v>7304.5</v>
      </c>
      <c r="H17003" s="180">
        <v>7304.49</v>
      </c>
      <c r="I17003" s="180">
        <f t="shared" si="530"/>
        <v>14608.99</v>
      </c>
      <c r="J17003" s="177" t="str">
        <f t="shared" si="531"/>
        <v>Date &gt; 1920</v>
      </c>
    </row>
    <row r="17004" spans="1:10" x14ac:dyDescent="0.3">
      <c r="A17004" s="178" t="s">
        <v>3565</v>
      </c>
      <c r="B17004" s="178" t="s">
        <v>153</v>
      </c>
      <c r="C17004" s="178" t="s">
        <v>1380</v>
      </c>
      <c r="D17004" s="178" t="s">
        <v>11521</v>
      </c>
      <c r="E17004" s="179">
        <v>41578</v>
      </c>
      <c r="F17004" s="180">
        <v>36268</v>
      </c>
      <c r="G17004" s="180">
        <v>0</v>
      </c>
      <c r="H17004" s="180">
        <v>2311.31</v>
      </c>
      <c r="I17004" s="180">
        <f t="shared" si="530"/>
        <v>38579.31</v>
      </c>
      <c r="J17004" s="177" t="str">
        <f t="shared" si="531"/>
        <v>Date &gt; 1920</v>
      </c>
    </row>
    <row r="17005" spans="1:10" x14ac:dyDescent="0.3">
      <c r="A17005" s="178" t="s">
        <v>3565</v>
      </c>
      <c r="B17005" s="178" t="s">
        <v>153</v>
      </c>
      <c r="C17005" s="178" t="s">
        <v>1380</v>
      </c>
      <c r="D17005" s="178" t="s">
        <v>11521</v>
      </c>
      <c r="E17005" s="179">
        <v>41841</v>
      </c>
      <c r="F17005" s="180">
        <v>4030</v>
      </c>
      <c r="G17005" s="180">
        <v>0</v>
      </c>
      <c r="H17005" s="180">
        <v>2166.69</v>
      </c>
      <c r="I17005" s="180">
        <f t="shared" si="530"/>
        <v>6196.6900000000005</v>
      </c>
      <c r="J17005" s="177" t="str">
        <f t="shared" si="531"/>
        <v>Date &gt; 1920</v>
      </c>
    </row>
    <row r="17006" spans="1:10" x14ac:dyDescent="0.3">
      <c r="A17006" s="178" t="s">
        <v>3565</v>
      </c>
      <c r="B17006" s="178" t="s">
        <v>153</v>
      </c>
      <c r="C17006" s="178" t="s">
        <v>1380</v>
      </c>
      <c r="D17006" s="178" t="s">
        <v>11522</v>
      </c>
      <c r="E17006" s="179">
        <v>42025</v>
      </c>
      <c r="F17006" s="180">
        <v>0</v>
      </c>
      <c r="G17006" s="180">
        <v>3544.8</v>
      </c>
      <c r="H17006" s="180">
        <v>1519.2</v>
      </c>
      <c r="I17006" s="180">
        <f t="shared" si="530"/>
        <v>5064</v>
      </c>
      <c r="J17006" s="177" t="str">
        <f t="shared" si="531"/>
        <v>Date &gt; 1920</v>
      </c>
    </row>
    <row r="17007" spans="1:10" x14ac:dyDescent="0.3">
      <c r="A17007" s="178" t="s">
        <v>3565</v>
      </c>
      <c r="B17007" s="178" t="s">
        <v>153</v>
      </c>
      <c r="C17007" s="178" t="s">
        <v>1380</v>
      </c>
      <c r="D17007" s="178" t="s">
        <v>7052</v>
      </c>
      <c r="E17007" s="179">
        <v>42027</v>
      </c>
      <c r="F17007" s="180">
        <v>59175</v>
      </c>
      <c r="G17007" s="180">
        <v>3287.5</v>
      </c>
      <c r="H17007" s="180">
        <v>3287.5</v>
      </c>
      <c r="I17007" s="180">
        <f t="shared" si="530"/>
        <v>65750</v>
      </c>
      <c r="J17007" s="177" t="str">
        <f t="shared" si="531"/>
        <v>Date &gt; 1920</v>
      </c>
    </row>
    <row r="17008" spans="1:10" x14ac:dyDescent="0.3">
      <c r="A17008" s="178" t="s">
        <v>3565</v>
      </c>
      <c r="B17008" s="178" t="s">
        <v>153</v>
      </c>
      <c r="C17008" s="178" t="s">
        <v>1380</v>
      </c>
      <c r="D17008" s="178" t="s">
        <v>7052</v>
      </c>
      <c r="E17008" s="179">
        <v>42088</v>
      </c>
      <c r="F17008" s="180">
        <v>13942</v>
      </c>
      <c r="G17008" s="180">
        <v>774.6</v>
      </c>
      <c r="H17008" s="180">
        <v>775.4</v>
      </c>
      <c r="I17008" s="180">
        <f t="shared" si="530"/>
        <v>15492</v>
      </c>
      <c r="J17008" s="177" t="str">
        <f t="shared" si="531"/>
        <v>Date &gt; 1920</v>
      </c>
    </row>
    <row r="17009" spans="1:10" x14ac:dyDescent="0.3">
      <c r="A17009" s="178" t="s">
        <v>3565</v>
      </c>
      <c r="B17009" s="178" t="s">
        <v>153</v>
      </c>
      <c r="C17009" s="178" t="s">
        <v>1380</v>
      </c>
      <c r="D17009" s="178" t="s">
        <v>7052</v>
      </c>
      <c r="E17009" s="179">
        <v>42173</v>
      </c>
      <c r="F17009" s="180">
        <v>32534</v>
      </c>
      <c r="G17009" s="180">
        <v>1807.4</v>
      </c>
      <c r="H17009" s="180">
        <v>1806.6</v>
      </c>
      <c r="I17009" s="180">
        <f t="shared" si="530"/>
        <v>36148</v>
      </c>
      <c r="J17009" s="177" t="str">
        <f t="shared" si="531"/>
        <v>Date &gt; 1920</v>
      </c>
    </row>
    <row r="17010" spans="1:10" x14ac:dyDescent="0.3">
      <c r="A17010" s="178" t="s">
        <v>3565</v>
      </c>
      <c r="B17010" s="178" t="s">
        <v>153</v>
      </c>
      <c r="C17010" s="178" t="s">
        <v>1380</v>
      </c>
      <c r="D17010" s="178" t="s">
        <v>7052</v>
      </c>
      <c r="E17010" s="179">
        <v>42306</v>
      </c>
      <c r="F17010" s="180">
        <v>44187</v>
      </c>
      <c r="G17010" s="180">
        <v>2454.85</v>
      </c>
      <c r="H17010" s="180">
        <v>2455.15</v>
      </c>
      <c r="I17010" s="180">
        <f t="shared" si="530"/>
        <v>49097</v>
      </c>
      <c r="J17010" s="177" t="str">
        <f t="shared" si="531"/>
        <v>Date &gt; 1920</v>
      </c>
    </row>
    <row r="17011" spans="1:10" x14ac:dyDescent="0.3">
      <c r="A17011" s="178" t="s">
        <v>3565</v>
      </c>
      <c r="B17011" s="178" t="s">
        <v>153</v>
      </c>
      <c r="C17011" s="178" t="s">
        <v>1380</v>
      </c>
      <c r="D17011" s="178" t="s">
        <v>7052</v>
      </c>
      <c r="E17011" s="179">
        <v>42405</v>
      </c>
      <c r="F17011" s="180">
        <v>13978</v>
      </c>
      <c r="G17011" s="180">
        <v>776.55</v>
      </c>
      <c r="H17011" s="180">
        <v>776.45</v>
      </c>
      <c r="I17011" s="180">
        <f t="shared" si="530"/>
        <v>15531</v>
      </c>
      <c r="J17011" s="177" t="str">
        <f t="shared" si="531"/>
        <v>Date &gt; 1920</v>
      </c>
    </row>
    <row r="17012" spans="1:10" x14ac:dyDescent="0.3">
      <c r="A17012" s="178" t="s">
        <v>3565</v>
      </c>
      <c r="B17012" s="178" t="s">
        <v>153</v>
      </c>
      <c r="C17012" s="178" t="s">
        <v>1380</v>
      </c>
      <c r="D17012" s="178" t="s">
        <v>7052</v>
      </c>
      <c r="E17012" s="179">
        <v>42424</v>
      </c>
      <c r="F17012" s="180">
        <v>18590</v>
      </c>
      <c r="G17012" s="180">
        <v>1032.8</v>
      </c>
      <c r="H17012" s="180">
        <v>1033.2</v>
      </c>
      <c r="I17012" s="180">
        <f t="shared" si="530"/>
        <v>20656</v>
      </c>
      <c r="J17012" s="177" t="str">
        <f t="shared" si="531"/>
        <v>Date &gt; 1920</v>
      </c>
    </row>
    <row r="17013" spans="1:10" x14ac:dyDescent="0.3">
      <c r="A17013" s="178" t="s">
        <v>3565</v>
      </c>
      <c r="B17013" s="178" t="s">
        <v>153</v>
      </c>
      <c r="C17013" s="178" t="s">
        <v>1380</v>
      </c>
      <c r="D17013" s="178" t="s">
        <v>7052</v>
      </c>
      <c r="E17013" s="179">
        <v>42481</v>
      </c>
      <c r="F17013" s="180">
        <v>20914</v>
      </c>
      <c r="G17013" s="180">
        <v>1161.9000000000001</v>
      </c>
      <c r="H17013" s="180">
        <v>1162.0999999999999</v>
      </c>
      <c r="I17013" s="180">
        <f t="shared" si="530"/>
        <v>23238</v>
      </c>
      <c r="J17013" s="177" t="str">
        <f t="shared" si="531"/>
        <v>Date &gt; 1920</v>
      </c>
    </row>
    <row r="17014" spans="1:10" x14ac:dyDescent="0.3">
      <c r="A17014" s="178" t="s">
        <v>3565</v>
      </c>
      <c r="B17014" s="178" t="s">
        <v>153</v>
      </c>
      <c r="C17014" s="178" t="s">
        <v>1380</v>
      </c>
      <c r="D17014" s="178" t="s">
        <v>7052</v>
      </c>
      <c r="E17014" s="179">
        <v>42481</v>
      </c>
      <c r="F17014" s="180">
        <v>6794</v>
      </c>
      <c r="G17014" s="180">
        <v>387.3</v>
      </c>
      <c r="H17014" s="180">
        <v>386.7</v>
      </c>
      <c r="I17014" s="180">
        <f t="shared" si="530"/>
        <v>7568</v>
      </c>
      <c r="J17014" s="177" t="str">
        <f t="shared" si="531"/>
        <v>Date &gt; 1920</v>
      </c>
    </row>
    <row r="17015" spans="1:10" x14ac:dyDescent="0.3">
      <c r="A17015" s="178" t="s">
        <v>3565</v>
      </c>
      <c r="B17015" s="178" t="s">
        <v>153</v>
      </c>
      <c r="C17015" s="178" t="s">
        <v>1380</v>
      </c>
      <c r="D17015" s="178" t="s">
        <v>7052</v>
      </c>
      <c r="E17015" s="179">
        <v>43266</v>
      </c>
      <c r="F17015" s="180">
        <v>23346</v>
      </c>
      <c r="G17015" s="180">
        <v>1287.0999999999999</v>
      </c>
      <c r="H17015" s="180">
        <v>1286.9000000000001</v>
      </c>
      <c r="I17015" s="180">
        <f t="shared" si="530"/>
        <v>25920</v>
      </c>
      <c r="J17015" s="177" t="str">
        <f t="shared" si="531"/>
        <v>Date &gt; 1920</v>
      </c>
    </row>
    <row r="17016" spans="1:10" x14ac:dyDescent="0.3">
      <c r="A17016" s="178" t="s">
        <v>3565</v>
      </c>
      <c r="B17016" s="178" t="s">
        <v>153</v>
      </c>
      <c r="C17016" s="178" t="s">
        <v>1380</v>
      </c>
      <c r="D17016" s="178" t="s">
        <v>11523</v>
      </c>
      <c r="E17016" s="179">
        <v>42388</v>
      </c>
      <c r="F17016" s="180">
        <v>0</v>
      </c>
      <c r="G17016" s="180">
        <v>11829.28</v>
      </c>
      <c r="H17016" s="180">
        <v>2957.32</v>
      </c>
      <c r="I17016" s="180">
        <f t="shared" si="530"/>
        <v>14786.6</v>
      </c>
      <c r="J17016" s="177" t="str">
        <f t="shared" si="531"/>
        <v>Date &gt; 1920</v>
      </c>
    </row>
    <row r="17017" spans="1:10" x14ac:dyDescent="0.3">
      <c r="A17017" s="178" t="s">
        <v>3565</v>
      </c>
      <c r="B17017" s="178" t="s">
        <v>153</v>
      </c>
      <c r="C17017" s="178" t="s">
        <v>1380</v>
      </c>
      <c r="D17017" s="178" t="s">
        <v>11523</v>
      </c>
      <c r="E17017" s="179">
        <v>42461</v>
      </c>
      <c r="F17017" s="180">
        <v>0</v>
      </c>
      <c r="G17017" s="180">
        <v>3314.4</v>
      </c>
      <c r="H17017" s="180">
        <v>828.6</v>
      </c>
      <c r="I17017" s="180">
        <f t="shared" si="530"/>
        <v>4143</v>
      </c>
      <c r="J17017" s="177" t="str">
        <f t="shared" si="531"/>
        <v>Date &gt; 1920</v>
      </c>
    </row>
    <row r="17018" spans="1:10" x14ac:dyDescent="0.3">
      <c r="A17018" s="178" t="s">
        <v>3565</v>
      </c>
      <c r="B17018" s="178" t="s">
        <v>153</v>
      </c>
      <c r="C17018" s="178" t="s">
        <v>1380</v>
      </c>
      <c r="D17018" s="178" t="s">
        <v>11523</v>
      </c>
      <c r="E17018" s="179">
        <v>42515</v>
      </c>
      <c r="F17018" s="180">
        <v>0</v>
      </c>
      <c r="G17018" s="180">
        <v>4672</v>
      </c>
      <c r="H17018" s="180">
        <v>1168</v>
      </c>
      <c r="I17018" s="180">
        <f t="shared" si="530"/>
        <v>5840</v>
      </c>
      <c r="J17018" s="177" t="str">
        <f t="shared" si="531"/>
        <v>Date &gt; 1920</v>
      </c>
    </row>
    <row r="17019" spans="1:10" x14ac:dyDescent="0.3">
      <c r="A17019" s="178" t="s">
        <v>3565</v>
      </c>
      <c r="B17019" s="178" t="s">
        <v>153</v>
      </c>
      <c r="C17019" s="178" t="s">
        <v>1380</v>
      </c>
      <c r="D17019" s="178" t="s">
        <v>11523</v>
      </c>
      <c r="E17019" s="179">
        <v>42621</v>
      </c>
      <c r="F17019" s="180">
        <v>0</v>
      </c>
      <c r="G17019" s="180">
        <v>84792.320000000007</v>
      </c>
      <c r="H17019" s="180">
        <v>21198.080000000002</v>
      </c>
      <c r="I17019" s="180">
        <f t="shared" si="530"/>
        <v>105990.40000000001</v>
      </c>
      <c r="J17019" s="177" t="str">
        <f t="shared" si="531"/>
        <v>Date &gt; 1920</v>
      </c>
    </row>
    <row r="17020" spans="1:10" x14ac:dyDescent="0.3">
      <c r="A17020" s="178" t="s">
        <v>3565</v>
      </c>
      <c r="B17020" s="178" t="s">
        <v>153</v>
      </c>
      <c r="C17020" s="178" t="s">
        <v>1380</v>
      </c>
      <c r="D17020" s="178" t="s">
        <v>11524</v>
      </c>
      <c r="E17020" s="179">
        <v>42726</v>
      </c>
      <c r="F17020" s="180">
        <v>5619</v>
      </c>
      <c r="G17020" s="180">
        <v>0</v>
      </c>
      <c r="H17020" s="180">
        <v>0</v>
      </c>
      <c r="I17020" s="180">
        <f t="shared" si="530"/>
        <v>5619</v>
      </c>
      <c r="J17020" s="177" t="str">
        <f t="shared" si="531"/>
        <v>Date &gt; 1920</v>
      </c>
    </row>
    <row r="17021" spans="1:10" x14ac:dyDescent="0.3">
      <c r="A17021" s="178" t="s">
        <v>3565</v>
      </c>
      <c r="B17021" s="178" t="s">
        <v>153</v>
      </c>
      <c r="C17021" s="178" t="s">
        <v>1380</v>
      </c>
      <c r="D17021" s="178" t="s">
        <v>11524</v>
      </c>
      <c r="E17021" s="179">
        <v>42726</v>
      </c>
      <c r="F17021" s="180">
        <v>66472</v>
      </c>
      <c r="G17021" s="180">
        <v>4657.5</v>
      </c>
      <c r="H17021" s="180">
        <v>4657.5</v>
      </c>
      <c r="I17021" s="180">
        <f t="shared" si="530"/>
        <v>75787</v>
      </c>
      <c r="J17021" s="177" t="str">
        <f t="shared" si="531"/>
        <v>Date &gt; 1920</v>
      </c>
    </row>
    <row r="17022" spans="1:10" x14ac:dyDescent="0.3">
      <c r="A17022" s="178" t="s">
        <v>3565</v>
      </c>
      <c r="B17022" s="178" t="s">
        <v>153</v>
      </c>
      <c r="C17022" s="178" t="s">
        <v>1380</v>
      </c>
      <c r="D17022" s="178" t="s">
        <v>11524</v>
      </c>
      <c r="E17022" s="179">
        <v>42818</v>
      </c>
      <c r="F17022" s="180">
        <v>2303</v>
      </c>
      <c r="G17022" s="180">
        <v>0</v>
      </c>
      <c r="H17022" s="180">
        <v>0</v>
      </c>
      <c r="I17022" s="180">
        <f t="shared" si="530"/>
        <v>2303</v>
      </c>
      <c r="J17022" s="177" t="str">
        <f t="shared" si="531"/>
        <v>Date &gt; 1920</v>
      </c>
    </row>
    <row r="17023" spans="1:10" x14ac:dyDescent="0.3">
      <c r="A17023" s="178" t="s">
        <v>3565</v>
      </c>
      <c r="B17023" s="178" t="s">
        <v>153</v>
      </c>
      <c r="C17023" s="178" t="s">
        <v>1380</v>
      </c>
      <c r="D17023" s="178" t="s">
        <v>11525</v>
      </c>
      <c r="E17023" s="179">
        <v>43391</v>
      </c>
      <c r="F17023" s="180">
        <v>0</v>
      </c>
      <c r="G17023" s="180">
        <v>132463.01</v>
      </c>
      <c r="H17023" s="180">
        <v>56769.87</v>
      </c>
      <c r="I17023" s="180">
        <f t="shared" si="530"/>
        <v>189232.88</v>
      </c>
      <c r="J17023" s="177" t="str">
        <f t="shared" si="531"/>
        <v>Date &gt; 1920</v>
      </c>
    </row>
    <row r="17024" spans="1:10" x14ac:dyDescent="0.3">
      <c r="A17024" s="178" t="s">
        <v>3565</v>
      </c>
      <c r="B17024" s="178" t="s">
        <v>153</v>
      </c>
      <c r="C17024" s="178" t="s">
        <v>1380</v>
      </c>
      <c r="D17024" s="178" t="s">
        <v>11525</v>
      </c>
      <c r="E17024" s="179">
        <v>43504</v>
      </c>
      <c r="F17024" s="180">
        <v>0</v>
      </c>
      <c r="G17024" s="180">
        <v>1050</v>
      </c>
      <c r="H17024" s="180">
        <v>450</v>
      </c>
      <c r="I17024" s="180">
        <f t="shared" si="530"/>
        <v>1500</v>
      </c>
      <c r="J17024" s="177" t="str">
        <f t="shared" si="531"/>
        <v>Date &gt; 1920</v>
      </c>
    </row>
    <row r="17025" spans="1:10" x14ac:dyDescent="0.3">
      <c r="A17025" s="178" t="s">
        <v>3565</v>
      </c>
      <c r="B17025" s="178" t="s">
        <v>153</v>
      </c>
      <c r="C17025" s="178" t="s">
        <v>1380</v>
      </c>
      <c r="D17025" s="178" t="s">
        <v>11525</v>
      </c>
      <c r="E17025" s="179">
        <v>43571</v>
      </c>
      <c r="F17025" s="180">
        <v>0</v>
      </c>
      <c r="G17025" s="180">
        <v>29846.26</v>
      </c>
      <c r="H17025" s="180">
        <v>12791.25</v>
      </c>
      <c r="I17025" s="180">
        <f t="shared" si="530"/>
        <v>42637.509999999995</v>
      </c>
      <c r="J17025" s="177" t="str">
        <f t="shared" si="531"/>
        <v>Date &gt; 1920</v>
      </c>
    </row>
    <row r="17026" spans="1:10" x14ac:dyDescent="0.3">
      <c r="A17026" s="178" t="s">
        <v>3565</v>
      </c>
      <c r="B17026" s="178" t="s">
        <v>153</v>
      </c>
      <c r="C17026" s="178" t="s">
        <v>1380</v>
      </c>
      <c r="D17026" s="178" t="s">
        <v>11525</v>
      </c>
      <c r="E17026" s="179">
        <v>43662</v>
      </c>
      <c r="F17026" s="180">
        <v>0</v>
      </c>
      <c r="G17026" s="180">
        <v>1050</v>
      </c>
      <c r="H17026" s="180">
        <v>450</v>
      </c>
      <c r="I17026" s="180">
        <f t="shared" si="530"/>
        <v>1500</v>
      </c>
      <c r="J17026" s="177" t="str">
        <f t="shared" si="531"/>
        <v>Date &gt; 1920</v>
      </c>
    </row>
    <row r="17027" spans="1:10" x14ac:dyDescent="0.3">
      <c r="A17027" s="178" t="s">
        <v>3565</v>
      </c>
      <c r="B17027" s="178" t="s">
        <v>153</v>
      </c>
      <c r="C17027" s="178" t="s">
        <v>1380</v>
      </c>
      <c r="D17027" s="178" t="s">
        <v>11525</v>
      </c>
      <c r="E17027" s="179">
        <v>43686</v>
      </c>
      <c r="F17027" s="180">
        <v>0</v>
      </c>
      <c r="G17027" s="180">
        <v>29690.59</v>
      </c>
      <c r="H17027" s="180">
        <v>12724.53</v>
      </c>
      <c r="I17027" s="180">
        <f t="shared" si="530"/>
        <v>42415.12</v>
      </c>
      <c r="J17027" s="177" t="str">
        <f t="shared" si="531"/>
        <v>Date &gt; 1920</v>
      </c>
    </row>
    <row r="17028" spans="1:10" x14ac:dyDescent="0.3">
      <c r="A17028" s="178" t="s">
        <v>3565</v>
      </c>
      <c r="B17028" s="178" t="s">
        <v>153</v>
      </c>
      <c r="C17028" s="178" t="s">
        <v>1380</v>
      </c>
      <c r="D17028" s="178" t="s">
        <v>11526</v>
      </c>
      <c r="E17028" s="179">
        <v>43518</v>
      </c>
      <c r="F17028" s="180">
        <v>223506</v>
      </c>
      <c r="G17028" s="180">
        <v>12417.07</v>
      </c>
      <c r="H17028" s="180">
        <v>18575.38</v>
      </c>
      <c r="I17028" s="180">
        <f t="shared" si="530"/>
        <v>254498.45</v>
      </c>
      <c r="J17028" s="177" t="str">
        <f t="shared" si="531"/>
        <v>Date &gt; 1920</v>
      </c>
    </row>
    <row r="17029" spans="1:10" x14ac:dyDescent="0.3">
      <c r="A17029" s="178" t="s">
        <v>3565</v>
      </c>
      <c r="B17029" s="178" t="s">
        <v>153</v>
      </c>
      <c r="C17029" s="178" t="s">
        <v>1380</v>
      </c>
      <c r="D17029" s="178" t="s">
        <v>11526</v>
      </c>
      <c r="E17029" s="179">
        <v>43587</v>
      </c>
      <c r="F17029" s="180">
        <v>41415</v>
      </c>
      <c r="G17029" s="180">
        <v>2300.88</v>
      </c>
      <c r="H17029" s="180">
        <v>1109.6199999999999</v>
      </c>
      <c r="I17029" s="180">
        <f t="shared" ref="I17029:I17092" si="532">SUM(F17029:H17029)</f>
        <v>44825.5</v>
      </c>
      <c r="J17029" s="177" t="str">
        <f t="shared" ref="J17029:J17092" si="533">IF(OR(YEAR(E17029)&gt; 1920, ISBLANK(E17029)), "Date &gt; 1920", "Sketchy date")</f>
        <v>Date &gt; 1920</v>
      </c>
    </row>
    <row r="17030" spans="1:10" x14ac:dyDescent="0.3">
      <c r="A17030" s="178" t="s">
        <v>3565</v>
      </c>
      <c r="B17030" s="178" t="s">
        <v>153</v>
      </c>
      <c r="C17030" s="178" t="s">
        <v>1380</v>
      </c>
      <c r="D17030" s="178" t="s">
        <v>11526</v>
      </c>
      <c r="E17030" s="179">
        <v>43703</v>
      </c>
      <c r="F17030" s="180">
        <v>12173</v>
      </c>
      <c r="G17030" s="180">
        <v>676.25</v>
      </c>
      <c r="H17030" s="180">
        <v>0</v>
      </c>
      <c r="I17030" s="180">
        <f t="shared" si="532"/>
        <v>12849.25</v>
      </c>
      <c r="J17030" s="177" t="str">
        <f t="shared" si="533"/>
        <v>Date &gt; 1920</v>
      </c>
    </row>
    <row r="17031" spans="1:10" x14ac:dyDescent="0.3">
      <c r="A17031" s="178" t="s">
        <v>3565</v>
      </c>
      <c r="B17031" s="178" t="s">
        <v>153</v>
      </c>
      <c r="C17031" s="178" t="s">
        <v>1380</v>
      </c>
      <c r="D17031" s="178" t="s">
        <v>11526</v>
      </c>
      <c r="E17031" s="179">
        <v>43703</v>
      </c>
      <c r="F17031" s="180">
        <v>42235</v>
      </c>
      <c r="G17031" s="180">
        <v>2627.45</v>
      </c>
      <c r="H17031" s="180">
        <v>0</v>
      </c>
      <c r="I17031" s="180">
        <f t="shared" si="532"/>
        <v>44862.45</v>
      </c>
      <c r="J17031" s="177" t="str">
        <f t="shared" si="533"/>
        <v>Date &gt; 1920</v>
      </c>
    </row>
    <row r="17032" spans="1:10" x14ac:dyDescent="0.3">
      <c r="A17032" s="178" t="s">
        <v>3565</v>
      </c>
      <c r="B17032" s="178" t="s">
        <v>153</v>
      </c>
      <c r="C17032" s="178" t="s">
        <v>1380</v>
      </c>
      <c r="D17032" s="178" t="s">
        <v>11527</v>
      </c>
      <c r="E17032" s="209">
        <v>0</v>
      </c>
      <c r="F17032" s="180">
        <v>18855</v>
      </c>
      <c r="G17032" s="180">
        <v>1047.5</v>
      </c>
      <c r="H17032" s="180">
        <v>1047.5</v>
      </c>
      <c r="I17032" s="180">
        <f t="shared" si="532"/>
        <v>20950</v>
      </c>
      <c r="J17032" s="177" t="str">
        <f t="shared" si="533"/>
        <v>Sketchy date</v>
      </c>
    </row>
    <row r="17033" spans="1:10" x14ac:dyDescent="0.3">
      <c r="A17033" s="178" t="s">
        <v>3565</v>
      </c>
      <c r="B17033" s="178" t="s">
        <v>153</v>
      </c>
      <c r="C17033" s="178" t="s">
        <v>1380</v>
      </c>
      <c r="D17033" s="178" t="s">
        <v>11527</v>
      </c>
      <c r="E17033" s="179">
        <v>43840</v>
      </c>
      <c r="F17033" s="180">
        <v>222013</v>
      </c>
      <c r="G17033" s="180">
        <v>12334.1</v>
      </c>
      <c r="H17033" s="180">
        <v>12334.93</v>
      </c>
      <c r="I17033" s="180">
        <f t="shared" si="532"/>
        <v>246682.03</v>
      </c>
      <c r="J17033" s="177" t="str">
        <f t="shared" si="533"/>
        <v>Date &gt; 1920</v>
      </c>
    </row>
    <row r="17034" spans="1:10" x14ac:dyDescent="0.3">
      <c r="A17034" s="178" t="s">
        <v>3565</v>
      </c>
      <c r="B17034" s="178" t="s">
        <v>153</v>
      </c>
      <c r="C17034" s="178" t="s">
        <v>1380</v>
      </c>
      <c r="D17034" s="178" t="s">
        <v>11527</v>
      </c>
      <c r="E17034" s="179">
        <v>43957</v>
      </c>
      <c r="F17034" s="180">
        <v>269586</v>
      </c>
      <c r="G17034" s="180">
        <v>14976.96</v>
      </c>
      <c r="H17034" s="180">
        <v>14976.21</v>
      </c>
      <c r="I17034" s="180">
        <f t="shared" si="532"/>
        <v>299539.17000000004</v>
      </c>
      <c r="J17034" s="177" t="str">
        <f t="shared" si="533"/>
        <v>Date &gt; 1920</v>
      </c>
    </row>
    <row r="17035" spans="1:10" x14ac:dyDescent="0.3">
      <c r="A17035" s="178" t="s">
        <v>3565</v>
      </c>
      <c r="B17035" s="178" t="s">
        <v>153</v>
      </c>
      <c r="C17035" s="178" t="s">
        <v>1380</v>
      </c>
      <c r="D17035" s="178" t="s">
        <v>11527</v>
      </c>
      <c r="E17035" s="179">
        <v>44092</v>
      </c>
      <c r="F17035" s="180">
        <v>56669</v>
      </c>
      <c r="G17035" s="180">
        <v>3148.28</v>
      </c>
      <c r="H17035" s="180">
        <v>3148.36</v>
      </c>
      <c r="I17035" s="180">
        <f t="shared" si="532"/>
        <v>62965.64</v>
      </c>
      <c r="J17035" s="177" t="str">
        <f t="shared" si="533"/>
        <v>Date &gt; 1920</v>
      </c>
    </row>
    <row r="17036" spans="1:10" x14ac:dyDescent="0.3">
      <c r="A17036" s="178" t="s">
        <v>3565</v>
      </c>
      <c r="B17036" s="178" t="s">
        <v>161</v>
      </c>
      <c r="C17036" s="178" t="s">
        <v>1388</v>
      </c>
      <c r="D17036" s="178" t="s">
        <v>6362</v>
      </c>
      <c r="E17036" s="179">
        <v>23832</v>
      </c>
      <c r="F17036" s="180">
        <v>10634.92</v>
      </c>
      <c r="G17036" s="180">
        <v>7066.67</v>
      </c>
      <c r="H17036" s="180">
        <v>3568.26</v>
      </c>
      <c r="I17036" s="180">
        <f t="shared" si="532"/>
        <v>21269.85</v>
      </c>
      <c r="J17036" s="177" t="str">
        <f t="shared" si="533"/>
        <v>Date &gt; 1920</v>
      </c>
    </row>
    <row r="17037" spans="1:10" x14ac:dyDescent="0.3">
      <c r="A17037" s="178" t="s">
        <v>3565</v>
      </c>
      <c r="B17037" s="178" t="s">
        <v>161</v>
      </c>
      <c r="C17037" s="178" t="s">
        <v>1388</v>
      </c>
      <c r="D17037" s="178" t="s">
        <v>6345</v>
      </c>
      <c r="E17037" s="179">
        <v>23895</v>
      </c>
      <c r="F17037" s="180">
        <v>2400</v>
      </c>
      <c r="G17037" s="180">
        <v>0</v>
      </c>
      <c r="H17037" s="180">
        <v>0</v>
      </c>
      <c r="I17037" s="180">
        <f t="shared" si="532"/>
        <v>2400</v>
      </c>
      <c r="J17037" s="177" t="str">
        <f t="shared" si="533"/>
        <v>Date &gt; 1920</v>
      </c>
    </row>
    <row r="17038" spans="1:10" x14ac:dyDescent="0.3">
      <c r="A17038" s="178" t="s">
        <v>3565</v>
      </c>
      <c r="B17038" s="178" t="s">
        <v>161</v>
      </c>
      <c r="C17038" s="178" t="s">
        <v>1388</v>
      </c>
      <c r="D17038" s="178" t="s">
        <v>11528</v>
      </c>
      <c r="E17038" s="179">
        <v>24790</v>
      </c>
      <c r="F17038" s="180">
        <v>30958.9</v>
      </c>
      <c r="G17038" s="180">
        <v>20639.259999999998</v>
      </c>
      <c r="H17038" s="180">
        <v>10319.64</v>
      </c>
      <c r="I17038" s="180">
        <f t="shared" si="532"/>
        <v>61917.8</v>
      </c>
      <c r="J17038" s="177" t="str">
        <f t="shared" si="533"/>
        <v>Date &gt; 1920</v>
      </c>
    </row>
    <row r="17039" spans="1:10" x14ac:dyDescent="0.3">
      <c r="A17039" s="178" t="s">
        <v>3565</v>
      </c>
      <c r="B17039" s="178" t="s">
        <v>161</v>
      </c>
      <c r="C17039" s="178" t="s">
        <v>1388</v>
      </c>
      <c r="D17039" s="178" t="s">
        <v>6400</v>
      </c>
      <c r="E17039" s="179">
        <v>24923</v>
      </c>
      <c r="F17039" s="180">
        <v>0</v>
      </c>
      <c r="G17039" s="180">
        <v>1798.43</v>
      </c>
      <c r="H17039" s="180">
        <v>899.22</v>
      </c>
      <c r="I17039" s="180">
        <f t="shared" si="532"/>
        <v>2697.65</v>
      </c>
      <c r="J17039" s="177" t="str">
        <f t="shared" si="533"/>
        <v>Date &gt; 1920</v>
      </c>
    </row>
    <row r="17040" spans="1:10" x14ac:dyDescent="0.3">
      <c r="A17040" s="178" t="s">
        <v>3565</v>
      </c>
      <c r="B17040" s="178" t="s">
        <v>161</v>
      </c>
      <c r="C17040" s="178" t="s">
        <v>1388</v>
      </c>
      <c r="D17040" s="178" t="s">
        <v>8945</v>
      </c>
      <c r="E17040" s="179">
        <v>27008</v>
      </c>
      <c r="F17040" s="180">
        <v>0</v>
      </c>
      <c r="G17040" s="180">
        <v>1600</v>
      </c>
      <c r="H17040" s="180">
        <v>939.86</v>
      </c>
      <c r="I17040" s="180">
        <f t="shared" si="532"/>
        <v>2539.86</v>
      </c>
      <c r="J17040" s="177" t="str">
        <f t="shared" si="533"/>
        <v>Date &gt; 1920</v>
      </c>
    </row>
    <row r="17041" spans="1:10" x14ac:dyDescent="0.3">
      <c r="A17041" s="178" t="s">
        <v>3565</v>
      </c>
      <c r="B17041" s="178" t="s">
        <v>161</v>
      </c>
      <c r="C17041" s="178" t="s">
        <v>1388</v>
      </c>
      <c r="D17041" s="178" t="s">
        <v>11529</v>
      </c>
      <c r="E17041" s="179">
        <v>27631</v>
      </c>
      <c r="F17041" s="180">
        <v>0</v>
      </c>
      <c r="G17041" s="180">
        <v>35529.449999999997</v>
      </c>
      <c r="H17041" s="180">
        <v>8882.3700000000008</v>
      </c>
      <c r="I17041" s="180">
        <f t="shared" si="532"/>
        <v>44411.82</v>
      </c>
      <c r="J17041" s="177" t="str">
        <f t="shared" si="533"/>
        <v>Date &gt; 1920</v>
      </c>
    </row>
    <row r="17042" spans="1:10" x14ac:dyDescent="0.3">
      <c r="A17042" s="178" t="s">
        <v>3565</v>
      </c>
      <c r="B17042" s="178" t="s">
        <v>161</v>
      </c>
      <c r="C17042" s="178" t="s">
        <v>1388</v>
      </c>
      <c r="D17042" s="178" t="s">
        <v>11530</v>
      </c>
      <c r="E17042" s="179">
        <v>30659</v>
      </c>
      <c r="F17042" s="180">
        <v>0</v>
      </c>
      <c r="G17042" s="180">
        <v>14580.68</v>
      </c>
      <c r="H17042" s="180">
        <v>9083.02</v>
      </c>
      <c r="I17042" s="180">
        <f t="shared" si="532"/>
        <v>23663.7</v>
      </c>
      <c r="J17042" s="177" t="str">
        <f t="shared" si="533"/>
        <v>Date &gt; 1920</v>
      </c>
    </row>
    <row r="17043" spans="1:10" x14ac:dyDescent="0.3">
      <c r="A17043" s="178" t="s">
        <v>3565</v>
      </c>
      <c r="B17043" s="178" t="s">
        <v>161</v>
      </c>
      <c r="C17043" s="178" t="s">
        <v>1388</v>
      </c>
      <c r="D17043" s="178" t="s">
        <v>11531</v>
      </c>
      <c r="E17043" s="179">
        <v>28166</v>
      </c>
      <c r="F17043" s="180">
        <v>0</v>
      </c>
      <c r="G17043" s="180">
        <v>3527.25</v>
      </c>
      <c r="H17043" s="180">
        <v>2361.75</v>
      </c>
      <c r="I17043" s="180">
        <f t="shared" si="532"/>
        <v>5889</v>
      </c>
      <c r="J17043" s="177" t="str">
        <f t="shared" si="533"/>
        <v>Date &gt; 1920</v>
      </c>
    </row>
    <row r="17044" spans="1:10" x14ac:dyDescent="0.3">
      <c r="A17044" s="178" t="s">
        <v>3565</v>
      </c>
      <c r="B17044" s="178" t="s">
        <v>161</v>
      </c>
      <c r="C17044" s="178" t="s">
        <v>1388</v>
      </c>
      <c r="D17044" s="178" t="s">
        <v>11261</v>
      </c>
      <c r="E17044" s="179">
        <v>30659</v>
      </c>
      <c r="F17044" s="180">
        <v>0</v>
      </c>
      <c r="G17044" s="180">
        <v>16000</v>
      </c>
      <c r="H17044" s="180">
        <v>5234.08</v>
      </c>
      <c r="I17044" s="180">
        <f t="shared" si="532"/>
        <v>21234.080000000002</v>
      </c>
      <c r="J17044" s="177" t="str">
        <f t="shared" si="533"/>
        <v>Date &gt; 1920</v>
      </c>
    </row>
    <row r="17045" spans="1:10" x14ac:dyDescent="0.3">
      <c r="A17045" s="178" t="s">
        <v>3565</v>
      </c>
      <c r="B17045" s="178" t="s">
        <v>161</v>
      </c>
      <c r="C17045" s="178" t="s">
        <v>1388</v>
      </c>
      <c r="D17045" s="178" t="s">
        <v>11532</v>
      </c>
      <c r="E17045" s="179">
        <v>31070</v>
      </c>
      <c r="F17045" s="180">
        <v>0</v>
      </c>
      <c r="G17045" s="180">
        <v>394925.5</v>
      </c>
      <c r="H17045" s="180">
        <v>196579.02</v>
      </c>
      <c r="I17045" s="180">
        <f t="shared" si="532"/>
        <v>591504.52</v>
      </c>
      <c r="J17045" s="177" t="str">
        <f t="shared" si="533"/>
        <v>Date &gt; 1920</v>
      </c>
    </row>
    <row r="17046" spans="1:10" x14ac:dyDescent="0.3">
      <c r="A17046" s="178" t="s">
        <v>3565</v>
      </c>
      <c r="B17046" s="178" t="s">
        <v>161</v>
      </c>
      <c r="C17046" s="178" t="s">
        <v>1388</v>
      </c>
      <c r="D17046" s="178" t="s">
        <v>6366</v>
      </c>
      <c r="E17046" s="179">
        <v>31183</v>
      </c>
      <c r="F17046" s="180">
        <v>0</v>
      </c>
      <c r="G17046" s="180">
        <v>98055.85</v>
      </c>
      <c r="H17046" s="180">
        <v>43733.440000000002</v>
      </c>
      <c r="I17046" s="180">
        <f t="shared" si="532"/>
        <v>141789.29</v>
      </c>
      <c r="J17046" s="177" t="str">
        <f t="shared" si="533"/>
        <v>Date &gt; 1920</v>
      </c>
    </row>
    <row r="17047" spans="1:10" x14ac:dyDescent="0.3">
      <c r="A17047" s="178" t="s">
        <v>3565</v>
      </c>
      <c r="B17047" s="178" t="s">
        <v>161</v>
      </c>
      <c r="C17047" s="178" t="s">
        <v>1388</v>
      </c>
      <c r="D17047" s="178" t="s">
        <v>11533</v>
      </c>
      <c r="E17047" s="179">
        <v>32493</v>
      </c>
      <c r="F17047" s="180">
        <v>0</v>
      </c>
      <c r="G17047" s="180">
        <v>2768.75</v>
      </c>
      <c r="H17047" s="180">
        <v>1384.38</v>
      </c>
      <c r="I17047" s="180">
        <f t="shared" si="532"/>
        <v>4153.13</v>
      </c>
      <c r="J17047" s="177" t="str">
        <f t="shared" si="533"/>
        <v>Date &gt; 1920</v>
      </c>
    </row>
    <row r="17048" spans="1:10" x14ac:dyDescent="0.3">
      <c r="A17048" s="178" t="s">
        <v>3565</v>
      </c>
      <c r="B17048" s="178" t="s">
        <v>161</v>
      </c>
      <c r="C17048" s="178" t="s">
        <v>1388</v>
      </c>
      <c r="D17048" s="178" t="s">
        <v>11534</v>
      </c>
      <c r="E17048" s="179">
        <v>32797</v>
      </c>
      <c r="F17048" s="180">
        <v>0</v>
      </c>
      <c r="G17048" s="180">
        <v>13831.5</v>
      </c>
      <c r="H17048" s="180">
        <v>6915.75</v>
      </c>
      <c r="I17048" s="180">
        <f t="shared" si="532"/>
        <v>20747.25</v>
      </c>
      <c r="J17048" s="177" t="str">
        <f t="shared" si="533"/>
        <v>Date &gt; 1920</v>
      </c>
    </row>
    <row r="17049" spans="1:10" x14ac:dyDescent="0.3">
      <c r="A17049" s="178" t="s">
        <v>3565</v>
      </c>
      <c r="B17049" s="178" t="s">
        <v>161</v>
      </c>
      <c r="C17049" s="178" t="s">
        <v>1388</v>
      </c>
      <c r="D17049" s="178" t="s">
        <v>11535</v>
      </c>
      <c r="E17049" s="179">
        <v>33268</v>
      </c>
      <c r="F17049" s="180">
        <v>0</v>
      </c>
      <c r="G17049" s="180">
        <v>110000</v>
      </c>
      <c r="H17049" s="180">
        <v>55000</v>
      </c>
      <c r="I17049" s="180">
        <f t="shared" si="532"/>
        <v>165000</v>
      </c>
      <c r="J17049" s="177" t="str">
        <f t="shared" si="533"/>
        <v>Date &gt; 1920</v>
      </c>
    </row>
    <row r="17050" spans="1:10" x14ac:dyDescent="0.3">
      <c r="A17050" s="178" t="s">
        <v>3565</v>
      </c>
      <c r="B17050" s="178" t="s">
        <v>161</v>
      </c>
      <c r="C17050" s="178" t="s">
        <v>1388</v>
      </c>
      <c r="D17050" s="178" t="s">
        <v>11535</v>
      </c>
      <c r="E17050" s="179">
        <v>33268</v>
      </c>
      <c r="F17050" s="180">
        <v>0</v>
      </c>
      <c r="G17050" s="180">
        <v>6790</v>
      </c>
      <c r="H17050" s="180">
        <v>5684.71</v>
      </c>
      <c r="I17050" s="180">
        <f t="shared" si="532"/>
        <v>12474.71</v>
      </c>
      <c r="J17050" s="177" t="str">
        <f t="shared" si="533"/>
        <v>Date &gt; 1920</v>
      </c>
    </row>
    <row r="17051" spans="1:10" x14ac:dyDescent="0.3">
      <c r="A17051" s="178" t="s">
        <v>3565</v>
      </c>
      <c r="B17051" s="178" t="s">
        <v>161</v>
      </c>
      <c r="C17051" s="178" t="s">
        <v>1388</v>
      </c>
      <c r="D17051" s="178" t="s">
        <v>11535</v>
      </c>
      <c r="E17051" s="179">
        <v>33665</v>
      </c>
      <c r="F17051" s="180">
        <v>0</v>
      </c>
      <c r="G17051" s="180">
        <v>10</v>
      </c>
      <c r="H17051" s="180">
        <v>433.34</v>
      </c>
      <c r="I17051" s="180">
        <f t="shared" si="532"/>
        <v>443.34</v>
      </c>
      <c r="J17051" s="177" t="str">
        <f t="shared" si="533"/>
        <v>Date &gt; 1920</v>
      </c>
    </row>
    <row r="17052" spans="1:10" x14ac:dyDescent="0.3">
      <c r="A17052" s="178" t="s">
        <v>3565</v>
      </c>
      <c r="B17052" s="178" t="s">
        <v>161</v>
      </c>
      <c r="C17052" s="178" t="s">
        <v>1388</v>
      </c>
      <c r="D17052" s="178" t="s">
        <v>11535</v>
      </c>
      <c r="E17052" s="179">
        <v>33665</v>
      </c>
      <c r="F17052" s="180">
        <v>0</v>
      </c>
      <c r="G17052" s="180">
        <v>5436.07</v>
      </c>
      <c r="H17052" s="180">
        <v>0</v>
      </c>
      <c r="I17052" s="180">
        <f t="shared" si="532"/>
        <v>5436.07</v>
      </c>
      <c r="J17052" s="177" t="str">
        <f t="shared" si="533"/>
        <v>Date &gt; 1920</v>
      </c>
    </row>
    <row r="17053" spans="1:10" x14ac:dyDescent="0.3">
      <c r="A17053" s="178" t="s">
        <v>3565</v>
      </c>
      <c r="B17053" s="178" t="s">
        <v>161</v>
      </c>
      <c r="C17053" s="178" t="s">
        <v>1388</v>
      </c>
      <c r="D17053" s="178" t="s">
        <v>7418</v>
      </c>
      <c r="E17053" s="179">
        <v>33961</v>
      </c>
      <c r="F17053" s="180">
        <v>0</v>
      </c>
      <c r="G17053" s="180">
        <v>1400</v>
      </c>
      <c r="H17053" s="180">
        <v>700</v>
      </c>
      <c r="I17053" s="180">
        <f t="shared" si="532"/>
        <v>2100</v>
      </c>
      <c r="J17053" s="177" t="str">
        <f t="shared" si="533"/>
        <v>Date &gt; 1920</v>
      </c>
    </row>
    <row r="17054" spans="1:10" x14ac:dyDescent="0.3">
      <c r="A17054" s="178" t="s">
        <v>3565</v>
      </c>
      <c r="B17054" s="178" t="s">
        <v>161</v>
      </c>
      <c r="C17054" s="178" t="s">
        <v>1388</v>
      </c>
      <c r="D17054" s="178" t="s">
        <v>11536</v>
      </c>
      <c r="E17054" s="179">
        <v>33530</v>
      </c>
      <c r="F17054" s="180">
        <v>0</v>
      </c>
      <c r="G17054" s="180">
        <v>6810</v>
      </c>
      <c r="H17054" s="180">
        <v>3405</v>
      </c>
      <c r="I17054" s="180">
        <f t="shared" si="532"/>
        <v>10215</v>
      </c>
      <c r="J17054" s="177" t="str">
        <f t="shared" si="533"/>
        <v>Date &gt; 1920</v>
      </c>
    </row>
    <row r="17055" spans="1:10" x14ac:dyDescent="0.3">
      <c r="A17055" s="178" t="s">
        <v>3565</v>
      </c>
      <c r="B17055" s="178" t="s">
        <v>161</v>
      </c>
      <c r="C17055" s="178" t="s">
        <v>1388</v>
      </c>
      <c r="D17055" s="178" t="s">
        <v>11537</v>
      </c>
      <c r="E17055" s="179">
        <v>34799</v>
      </c>
      <c r="F17055" s="180">
        <v>0</v>
      </c>
      <c r="G17055" s="180">
        <v>12165.27</v>
      </c>
      <c r="H17055" s="180">
        <v>6082.64</v>
      </c>
      <c r="I17055" s="180">
        <f t="shared" si="532"/>
        <v>18247.91</v>
      </c>
      <c r="J17055" s="177" t="str">
        <f t="shared" si="533"/>
        <v>Date &gt; 1920</v>
      </c>
    </row>
    <row r="17056" spans="1:10" x14ac:dyDescent="0.3">
      <c r="A17056" s="178" t="s">
        <v>3565</v>
      </c>
      <c r="B17056" s="178" t="s">
        <v>161</v>
      </c>
      <c r="C17056" s="178" t="s">
        <v>1388</v>
      </c>
      <c r="D17056" s="178" t="s">
        <v>11538</v>
      </c>
      <c r="E17056" s="179">
        <v>35433</v>
      </c>
      <c r="F17056" s="180">
        <v>0</v>
      </c>
      <c r="G17056" s="180">
        <v>5366.6</v>
      </c>
      <c r="H17056" s="180">
        <v>2933.34</v>
      </c>
      <c r="I17056" s="180">
        <f t="shared" si="532"/>
        <v>8299.94</v>
      </c>
      <c r="J17056" s="177" t="str">
        <f t="shared" si="533"/>
        <v>Date &gt; 1920</v>
      </c>
    </row>
    <row r="17057" spans="1:10" x14ac:dyDescent="0.3">
      <c r="A17057" s="178" t="s">
        <v>3565</v>
      </c>
      <c r="B17057" s="178" t="s">
        <v>161</v>
      </c>
      <c r="C17057" s="178" t="s">
        <v>1388</v>
      </c>
      <c r="D17057" s="178" t="s">
        <v>11539</v>
      </c>
      <c r="E17057" s="179">
        <v>36189</v>
      </c>
      <c r="F17057" s="180">
        <v>0</v>
      </c>
      <c r="G17057" s="180">
        <v>5000</v>
      </c>
      <c r="H17057" s="180">
        <v>14468.63</v>
      </c>
      <c r="I17057" s="180">
        <f t="shared" si="532"/>
        <v>19468.629999999997</v>
      </c>
      <c r="J17057" s="177" t="str">
        <f t="shared" si="533"/>
        <v>Date &gt; 1920</v>
      </c>
    </row>
    <row r="17058" spans="1:10" x14ac:dyDescent="0.3">
      <c r="A17058" s="178" t="s">
        <v>3565</v>
      </c>
      <c r="B17058" s="178" t="s">
        <v>161</v>
      </c>
      <c r="C17058" s="178" t="s">
        <v>1388</v>
      </c>
      <c r="D17058" s="178" t="s">
        <v>11539</v>
      </c>
      <c r="E17058" s="179">
        <v>36189</v>
      </c>
      <c r="F17058" s="180">
        <v>0</v>
      </c>
      <c r="G17058" s="180">
        <v>9468.64</v>
      </c>
      <c r="H17058" s="180">
        <v>0</v>
      </c>
      <c r="I17058" s="180">
        <f t="shared" si="532"/>
        <v>9468.64</v>
      </c>
      <c r="J17058" s="177" t="str">
        <f t="shared" si="533"/>
        <v>Date &gt; 1920</v>
      </c>
    </row>
    <row r="17059" spans="1:10" x14ac:dyDescent="0.3">
      <c r="A17059" s="178" t="s">
        <v>3565</v>
      </c>
      <c r="B17059" s="178" t="s">
        <v>161</v>
      </c>
      <c r="C17059" s="178" t="s">
        <v>1388</v>
      </c>
      <c r="D17059" s="178" t="s">
        <v>11540</v>
      </c>
      <c r="E17059" s="179">
        <v>36710</v>
      </c>
      <c r="F17059" s="180">
        <v>0</v>
      </c>
      <c r="G17059" s="180">
        <v>30898</v>
      </c>
      <c r="H17059" s="180">
        <v>30898</v>
      </c>
      <c r="I17059" s="180">
        <f t="shared" si="532"/>
        <v>61796</v>
      </c>
      <c r="J17059" s="177" t="str">
        <f t="shared" si="533"/>
        <v>Date &gt; 1920</v>
      </c>
    </row>
    <row r="17060" spans="1:10" x14ac:dyDescent="0.3">
      <c r="A17060" s="178" t="s">
        <v>3565</v>
      </c>
      <c r="B17060" s="178" t="s">
        <v>161</v>
      </c>
      <c r="C17060" s="178" t="s">
        <v>1388</v>
      </c>
      <c r="D17060" s="178" t="s">
        <v>11540</v>
      </c>
      <c r="E17060" s="179">
        <v>36795</v>
      </c>
      <c r="F17060" s="180">
        <v>0</v>
      </c>
      <c r="G17060" s="180">
        <v>1464.52</v>
      </c>
      <c r="H17060" s="180">
        <v>1464.51</v>
      </c>
      <c r="I17060" s="180">
        <f t="shared" si="532"/>
        <v>2929.0299999999997</v>
      </c>
      <c r="J17060" s="177" t="str">
        <f t="shared" si="533"/>
        <v>Date &gt; 1920</v>
      </c>
    </row>
    <row r="17061" spans="1:10" x14ac:dyDescent="0.3">
      <c r="A17061" s="178" t="s">
        <v>3565</v>
      </c>
      <c r="B17061" s="178" t="s">
        <v>161</v>
      </c>
      <c r="C17061" s="178" t="s">
        <v>1388</v>
      </c>
      <c r="D17061" s="178" t="s">
        <v>11541</v>
      </c>
      <c r="E17061" s="179">
        <v>37587</v>
      </c>
      <c r="F17061" s="180">
        <v>0</v>
      </c>
      <c r="G17061" s="180">
        <v>2992.2</v>
      </c>
      <c r="H17061" s="180">
        <v>16800</v>
      </c>
      <c r="I17061" s="180">
        <f t="shared" si="532"/>
        <v>19792.2</v>
      </c>
      <c r="J17061" s="177" t="str">
        <f t="shared" si="533"/>
        <v>Date &gt; 1920</v>
      </c>
    </row>
    <row r="17062" spans="1:10" x14ac:dyDescent="0.3">
      <c r="A17062" s="178" t="s">
        <v>3565</v>
      </c>
      <c r="B17062" s="178" t="s">
        <v>161</v>
      </c>
      <c r="C17062" s="178" t="s">
        <v>1388</v>
      </c>
      <c r="D17062" s="178" t="s">
        <v>11541</v>
      </c>
      <c r="E17062" s="179">
        <v>37609</v>
      </c>
      <c r="F17062" s="180">
        <v>0</v>
      </c>
      <c r="G17062" s="180">
        <v>20460</v>
      </c>
      <c r="H17062" s="180">
        <v>-165.2</v>
      </c>
      <c r="I17062" s="180">
        <f t="shared" si="532"/>
        <v>20294.8</v>
      </c>
      <c r="J17062" s="177" t="str">
        <f t="shared" si="533"/>
        <v>Date &gt; 1920</v>
      </c>
    </row>
    <row r="17063" spans="1:10" x14ac:dyDescent="0.3">
      <c r="A17063" s="178" t="s">
        <v>3565</v>
      </c>
      <c r="B17063" s="178" t="s">
        <v>161</v>
      </c>
      <c r="C17063" s="178" t="s">
        <v>1388</v>
      </c>
      <c r="D17063" s="178" t="s">
        <v>11542</v>
      </c>
      <c r="E17063" s="179">
        <v>37587</v>
      </c>
      <c r="F17063" s="180">
        <v>63792</v>
      </c>
      <c r="G17063" s="180">
        <v>71196.05</v>
      </c>
      <c r="H17063" s="180">
        <v>54553.14</v>
      </c>
      <c r="I17063" s="180">
        <f t="shared" si="532"/>
        <v>189541.19</v>
      </c>
      <c r="J17063" s="177" t="str">
        <f t="shared" si="533"/>
        <v>Date &gt; 1920</v>
      </c>
    </row>
    <row r="17064" spans="1:10" x14ac:dyDescent="0.3">
      <c r="A17064" s="178" t="s">
        <v>3565</v>
      </c>
      <c r="B17064" s="178" t="s">
        <v>161</v>
      </c>
      <c r="C17064" s="178" t="s">
        <v>1388</v>
      </c>
      <c r="D17064" s="178" t="s">
        <v>11542</v>
      </c>
      <c r="E17064" s="179">
        <v>37609</v>
      </c>
      <c r="F17064" s="180">
        <v>24085</v>
      </c>
      <c r="G17064" s="180">
        <v>8566.8700000000008</v>
      </c>
      <c r="H17064" s="180">
        <v>8387.75</v>
      </c>
      <c r="I17064" s="180">
        <f t="shared" si="532"/>
        <v>41039.620000000003</v>
      </c>
      <c r="J17064" s="177" t="str">
        <f t="shared" si="533"/>
        <v>Date &gt; 1920</v>
      </c>
    </row>
    <row r="17065" spans="1:10" x14ac:dyDescent="0.3">
      <c r="A17065" s="178" t="s">
        <v>3565</v>
      </c>
      <c r="B17065" s="178" t="s">
        <v>161</v>
      </c>
      <c r="C17065" s="178" t="s">
        <v>1388</v>
      </c>
      <c r="D17065" s="178" t="s">
        <v>11542</v>
      </c>
      <c r="E17065" s="179">
        <v>37720</v>
      </c>
      <c r="F17065" s="180">
        <v>5364</v>
      </c>
      <c r="G17065" s="180">
        <v>16987.259999999998</v>
      </c>
      <c r="H17065" s="180">
        <v>11921.72</v>
      </c>
      <c r="I17065" s="180">
        <f t="shared" si="532"/>
        <v>34272.979999999996</v>
      </c>
      <c r="J17065" s="177" t="str">
        <f t="shared" si="533"/>
        <v>Date &gt; 1920</v>
      </c>
    </row>
    <row r="17066" spans="1:10" x14ac:dyDescent="0.3">
      <c r="A17066" s="178" t="s">
        <v>3565</v>
      </c>
      <c r="B17066" s="178" t="s">
        <v>161</v>
      </c>
      <c r="C17066" s="178" t="s">
        <v>1388</v>
      </c>
      <c r="D17066" s="178" t="s">
        <v>11542</v>
      </c>
      <c r="E17066" s="179">
        <v>37860</v>
      </c>
      <c r="F17066" s="180">
        <v>183116</v>
      </c>
      <c r="G17066" s="180">
        <v>49221.55</v>
      </c>
      <c r="H17066" s="180">
        <v>53160.72</v>
      </c>
      <c r="I17066" s="180">
        <f t="shared" si="532"/>
        <v>285498.27</v>
      </c>
      <c r="J17066" s="177" t="str">
        <f t="shared" si="533"/>
        <v>Date &gt; 1920</v>
      </c>
    </row>
    <row r="17067" spans="1:10" x14ac:dyDescent="0.3">
      <c r="A17067" s="178" t="s">
        <v>3565</v>
      </c>
      <c r="B17067" s="178" t="s">
        <v>161</v>
      </c>
      <c r="C17067" s="178" t="s">
        <v>1388</v>
      </c>
      <c r="D17067" s="178" t="s">
        <v>11542</v>
      </c>
      <c r="E17067" s="179">
        <v>37872</v>
      </c>
      <c r="F17067" s="180">
        <v>8210</v>
      </c>
      <c r="G17067" s="180">
        <v>5678.4</v>
      </c>
      <c r="H17067" s="180">
        <v>4852.9799999999996</v>
      </c>
      <c r="I17067" s="180">
        <f t="shared" si="532"/>
        <v>18741.379999999997</v>
      </c>
      <c r="J17067" s="177" t="str">
        <f t="shared" si="533"/>
        <v>Date &gt; 1920</v>
      </c>
    </row>
    <row r="17068" spans="1:10" x14ac:dyDescent="0.3">
      <c r="A17068" s="178" t="s">
        <v>3565</v>
      </c>
      <c r="B17068" s="178" t="s">
        <v>161</v>
      </c>
      <c r="C17068" s="178" t="s">
        <v>1388</v>
      </c>
      <c r="D17068" s="178" t="s">
        <v>11542</v>
      </c>
      <c r="E17068" s="179">
        <v>38075</v>
      </c>
      <c r="F17068" s="180">
        <v>0</v>
      </c>
      <c r="G17068" s="180">
        <v>13023.07</v>
      </c>
      <c r="H17068" s="180">
        <v>10922.49</v>
      </c>
      <c r="I17068" s="180">
        <f t="shared" si="532"/>
        <v>23945.559999999998</v>
      </c>
      <c r="J17068" s="177" t="str">
        <f t="shared" si="533"/>
        <v>Date &gt; 1920</v>
      </c>
    </row>
    <row r="17069" spans="1:10" x14ac:dyDescent="0.3">
      <c r="A17069" s="178" t="s">
        <v>3565</v>
      </c>
      <c r="B17069" s="178" t="s">
        <v>161</v>
      </c>
      <c r="C17069" s="178" t="s">
        <v>1388</v>
      </c>
      <c r="D17069" s="178" t="s">
        <v>11542</v>
      </c>
      <c r="E17069" s="179">
        <v>38114</v>
      </c>
      <c r="F17069" s="180">
        <v>21570</v>
      </c>
      <c r="G17069" s="180">
        <v>0</v>
      </c>
      <c r="H17069" s="180">
        <v>0</v>
      </c>
      <c r="I17069" s="180">
        <f t="shared" si="532"/>
        <v>21570</v>
      </c>
      <c r="J17069" s="177" t="str">
        <f t="shared" si="533"/>
        <v>Date &gt; 1920</v>
      </c>
    </row>
    <row r="17070" spans="1:10" x14ac:dyDescent="0.3">
      <c r="A17070" s="178" t="s">
        <v>3565</v>
      </c>
      <c r="B17070" s="178" t="s">
        <v>161</v>
      </c>
      <c r="C17070" s="178" t="s">
        <v>1388</v>
      </c>
      <c r="D17070" s="178" t="s">
        <v>11543</v>
      </c>
      <c r="E17070" s="179">
        <v>38986</v>
      </c>
      <c r="F17070" s="180">
        <v>155929</v>
      </c>
      <c r="G17070" s="180">
        <v>0</v>
      </c>
      <c r="H17070" s="180">
        <v>8207.19</v>
      </c>
      <c r="I17070" s="180">
        <f t="shared" si="532"/>
        <v>164136.19</v>
      </c>
      <c r="J17070" s="177" t="str">
        <f t="shared" si="533"/>
        <v>Date &gt; 1920</v>
      </c>
    </row>
    <row r="17071" spans="1:10" x14ac:dyDescent="0.3">
      <c r="A17071" s="178" t="s">
        <v>3565</v>
      </c>
      <c r="B17071" s="178" t="s">
        <v>161</v>
      </c>
      <c r="C17071" s="178" t="s">
        <v>1388</v>
      </c>
      <c r="D17071" s="178" t="s">
        <v>11543</v>
      </c>
      <c r="E17071" s="179">
        <v>39009</v>
      </c>
      <c r="F17071" s="180">
        <v>155531</v>
      </c>
      <c r="G17071" s="180">
        <v>0</v>
      </c>
      <c r="H17071" s="180">
        <v>8186</v>
      </c>
      <c r="I17071" s="180">
        <f t="shared" si="532"/>
        <v>163717</v>
      </c>
      <c r="J17071" s="177" t="str">
        <f t="shared" si="533"/>
        <v>Date &gt; 1920</v>
      </c>
    </row>
    <row r="17072" spans="1:10" x14ac:dyDescent="0.3">
      <c r="A17072" s="178" t="s">
        <v>3565</v>
      </c>
      <c r="B17072" s="178" t="s">
        <v>161</v>
      </c>
      <c r="C17072" s="178" t="s">
        <v>1388</v>
      </c>
      <c r="D17072" s="178" t="s">
        <v>11543</v>
      </c>
      <c r="E17072" s="179">
        <v>39084</v>
      </c>
      <c r="F17072" s="180">
        <v>76448</v>
      </c>
      <c r="G17072" s="180">
        <v>0</v>
      </c>
      <c r="H17072" s="180">
        <v>4089.23</v>
      </c>
      <c r="I17072" s="180">
        <f t="shared" si="532"/>
        <v>80537.23</v>
      </c>
      <c r="J17072" s="177" t="str">
        <f t="shared" si="533"/>
        <v>Date &gt; 1920</v>
      </c>
    </row>
    <row r="17073" spans="1:10" x14ac:dyDescent="0.3">
      <c r="A17073" s="178" t="s">
        <v>3565</v>
      </c>
      <c r="B17073" s="178" t="s">
        <v>161</v>
      </c>
      <c r="C17073" s="178" t="s">
        <v>1388</v>
      </c>
      <c r="D17073" s="178" t="s">
        <v>11543</v>
      </c>
      <c r="E17073" s="179">
        <v>39114</v>
      </c>
      <c r="F17073" s="180">
        <v>15342</v>
      </c>
      <c r="G17073" s="180">
        <v>0</v>
      </c>
      <c r="H17073" s="180">
        <v>943</v>
      </c>
      <c r="I17073" s="180">
        <f t="shared" si="532"/>
        <v>16285</v>
      </c>
      <c r="J17073" s="177" t="str">
        <f t="shared" si="533"/>
        <v>Date &gt; 1920</v>
      </c>
    </row>
    <row r="17074" spans="1:10" x14ac:dyDescent="0.3">
      <c r="A17074" s="178" t="s">
        <v>3565</v>
      </c>
      <c r="B17074" s="178" t="s">
        <v>161</v>
      </c>
      <c r="C17074" s="178" t="s">
        <v>1388</v>
      </c>
      <c r="D17074" s="178" t="s">
        <v>11543</v>
      </c>
      <c r="E17074" s="179">
        <v>39216</v>
      </c>
      <c r="F17074" s="180">
        <v>2574</v>
      </c>
      <c r="G17074" s="180">
        <v>0</v>
      </c>
      <c r="H17074" s="180">
        <v>0</v>
      </c>
      <c r="I17074" s="180">
        <f t="shared" si="532"/>
        <v>2574</v>
      </c>
      <c r="J17074" s="177" t="str">
        <f t="shared" si="533"/>
        <v>Date &gt; 1920</v>
      </c>
    </row>
    <row r="17075" spans="1:10" x14ac:dyDescent="0.3">
      <c r="A17075" s="178" t="s">
        <v>3565</v>
      </c>
      <c r="B17075" s="178" t="s">
        <v>161</v>
      </c>
      <c r="C17075" s="178" t="s">
        <v>1388</v>
      </c>
      <c r="D17075" s="178" t="s">
        <v>8579</v>
      </c>
      <c r="E17075" s="179">
        <v>39435</v>
      </c>
      <c r="F17075" s="180">
        <v>0</v>
      </c>
      <c r="G17075" s="180">
        <v>5358.48</v>
      </c>
      <c r="H17075" s="180">
        <v>2296.4899999999998</v>
      </c>
      <c r="I17075" s="180">
        <f t="shared" si="532"/>
        <v>7654.9699999999993</v>
      </c>
      <c r="J17075" s="177" t="str">
        <f t="shared" si="533"/>
        <v>Date &gt; 1920</v>
      </c>
    </row>
    <row r="17076" spans="1:10" x14ac:dyDescent="0.3">
      <c r="A17076" s="178" t="s">
        <v>3565</v>
      </c>
      <c r="B17076" s="178" t="s">
        <v>161</v>
      </c>
      <c r="C17076" s="178" t="s">
        <v>1388</v>
      </c>
      <c r="D17076" s="178" t="s">
        <v>11544</v>
      </c>
      <c r="E17076" s="179">
        <v>39749</v>
      </c>
      <c r="F17076" s="180">
        <v>0</v>
      </c>
      <c r="G17076" s="180">
        <v>17121</v>
      </c>
      <c r="H17076" s="180">
        <v>7165</v>
      </c>
      <c r="I17076" s="180">
        <f t="shared" si="532"/>
        <v>24286</v>
      </c>
      <c r="J17076" s="177" t="str">
        <f t="shared" si="533"/>
        <v>Date &gt; 1920</v>
      </c>
    </row>
    <row r="17077" spans="1:10" x14ac:dyDescent="0.3">
      <c r="A17077" s="178" t="s">
        <v>3565</v>
      </c>
      <c r="B17077" s="178" t="s">
        <v>161</v>
      </c>
      <c r="C17077" s="178" t="s">
        <v>1388</v>
      </c>
      <c r="D17077" s="178" t="s">
        <v>11544</v>
      </c>
      <c r="E17077" s="179">
        <v>40178</v>
      </c>
      <c r="F17077" s="180">
        <v>0</v>
      </c>
      <c r="G17077" s="180">
        <v>1123.5</v>
      </c>
      <c r="H17077" s="180">
        <v>369.25</v>
      </c>
      <c r="I17077" s="180">
        <f t="shared" si="532"/>
        <v>1492.75</v>
      </c>
      <c r="J17077" s="177" t="str">
        <f t="shared" si="533"/>
        <v>Date &gt; 1920</v>
      </c>
    </row>
    <row r="17078" spans="1:10" x14ac:dyDescent="0.3">
      <c r="A17078" s="178" t="s">
        <v>3565</v>
      </c>
      <c r="B17078" s="178" t="s">
        <v>161</v>
      </c>
      <c r="C17078" s="178" t="s">
        <v>1388</v>
      </c>
      <c r="D17078" s="178" t="s">
        <v>11545</v>
      </c>
      <c r="E17078" s="179">
        <v>40298</v>
      </c>
      <c r="F17078" s="180">
        <v>36428</v>
      </c>
      <c r="G17078" s="180">
        <v>0</v>
      </c>
      <c r="H17078" s="180">
        <v>1917.93</v>
      </c>
      <c r="I17078" s="180">
        <f t="shared" si="532"/>
        <v>38345.93</v>
      </c>
      <c r="J17078" s="177" t="str">
        <f t="shared" si="533"/>
        <v>Date &gt; 1920</v>
      </c>
    </row>
    <row r="17079" spans="1:10" x14ac:dyDescent="0.3">
      <c r="A17079" s="178" t="s">
        <v>3565</v>
      </c>
      <c r="B17079" s="178" t="s">
        <v>161</v>
      </c>
      <c r="C17079" s="178" t="s">
        <v>1388</v>
      </c>
      <c r="D17079" s="178" t="s">
        <v>11545</v>
      </c>
      <c r="E17079" s="179">
        <v>40487</v>
      </c>
      <c r="F17079" s="180">
        <v>1072</v>
      </c>
      <c r="G17079" s="180">
        <v>0</v>
      </c>
      <c r="H17079" s="180">
        <v>333.07</v>
      </c>
      <c r="I17079" s="180">
        <f t="shared" si="532"/>
        <v>1405.07</v>
      </c>
      <c r="J17079" s="177" t="str">
        <f t="shared" si="533"/>
        <v>Date &gt; 1920</v>
      </c>
    </row>
    <row r="17080" spans="1:10" x14ac:dyDescent="0.3">
      <c r="A17080" s="178" t="s">
        <v>3565</v>
      </c>
      <c r="B17080" s="178" t="s">
        <v>161</v>
      </c>
      <c r="C17080" s="178" t="s">
        <v>1388</v>
      </c>
      <c r="D17080" s="178" t="s">
        <v>11545</v>
      </c>
      <c r="E17080" s="179">
        <v>40576</v>
      </c>
      <c r="F17080" s="180">
        <v>10000</v>
      </c>
      <c r="G17080" s="180">
        <v>0</v>
      </c>
      <c r="H17080" s="180">
        <v>249</v>
      </c>
      <c r="I17080" s="180">
        <f t="shared" si="532"/>
        <v>10249</v>
      </c>
      <c r="J17080" s="177" t="str">
        <f t="shared" si="533"/>
        <v>Date &gt; 1920</v>
      </c>
    </row>
    <row r="17081" spans="1:10" x14ac:dyDescent="0.3">
      <c r="A17081" s="178" t="s">
        <v>3565</v>
      </c>
      <c r="B17081" s="178" t="s">
        <v>161</v>
      </c>
      <c r="C17081" s="178" t="s">
        <v>1388</v>
      </c>
      <c r="D17081" s="178" t="s">
        <v>11546</v>
      </c>
      <c r="E17081" s="179">
        <v>40473</v>
      </c>
      <c r="F17081" s="180">
        <v>0</v>
      </c>
      <c r="G17081" s="180">
        <v>7956</v>
      </c>
      <c r="H17081" s="180">
        <v>7956</v>
      </c>
      <c r="I17081" s="180">
        <f t="shared" si="532"/>
        <v>15912</v>
      </c>
      <c r="J17081" s="177" t="str">
        <f t="shared" si="533"/>
        <v>Date &gt; 1920</v>
      </c>
    </row>
    <row r="17082" spans="1:10" x14ac:dyDescent="0.3">
      <c r="A17082" s="178" t="s">
        <v>3565</v>
      </c>
      <c r="B17082" s="178" t="s">
        <v>161</v>
      </c>
      <c r="C17082" s="178" t="s">
        <v>1388</v>
      </c>
      <c r="D17082" s="178" t="s">
        <v>11547</v>
      </c>
      <c r="E17082" s="179">
        <v>40487</v>
      </c>
      <c r="F17082" s="180">
        <v>100032</v>
      </c>
      <c r="G17082" s="180">
        <v>0</v>
      </c>
      <c r="H17082" s="180">
        <v>5266.63</v>
      </c>
      <c r="I17082" s="180">
        <f t="shared" si="532"/>
        <v>105298.63</v>
      </c>
      <c r="J17082" s="177" t="str">
        <f t="shared" si="533"/>
        <v>Date &gt; 1920</v>
      </c>
    </row>
    <row r="17083" spans="1:10" x14ac:dyDescent="0.3">
      <c r="A17083" s="178" t="s">
        <v>3565</v>
      </c>
      <c r="B17083" s="178" t="s">
        <v>161</v>
      </c>
      <c r="C17083" s="178" t="s">
        <v>1388</v>
      </c>
      <c r="D17083" s="178" t="s">
        <v>11547</v>
      </c>
      <c r="E17083" s="179">
        <v>40554</v>
      </c>
      <c r="F17083" s="180">
        <v>7625</v>
      </c>
      <c r="G17083" s="180">
        <v>0</v>
      </c>
      <c r="H17083" s="180">
        <v>819.54</v>
      </c>
      <c r="I17083" s="180">
        <f t="shared" si="532"/>
        <v>8444.5400000000009</v>
      </c>
      <c r="J17083" s="177" t="str">
        <f t="shared" si="533"/>
        <v>Date &gt; 1920</v>
      </c>
    </row>
    <row r="17084" spans="1:10" x14ac:dyDescent="0.3">
      <c r="A17084" s="178" t="s">
        <v>3565</v>
      </c>
      <c r="B17084" s="178" t="s">
        <v>161</v>
      </c>
      <c r="C17084" s="178" t="s">
        <v>1388</v>
      </c>
      <c r="D17084" s="178" t="s">
        <v>11547</v>
      </c>
      <c r="E17084" s="179">
        <v>40596</v>
      </c>
      <c r="F17084" s="180">
        <v>10000</v>
      </c>
      <c r="G17084" s="180">
        <v>0</v>
      </c>
      <c r="H17084" s="180">
        <v>124</v>
      </c>
      <c r="I17084" s="180">
        <f t="shared" si="532"/>
        <v>10124</v>
      </c>
      <c r="J17084" s="177" t="str">
        <f t="shared" si="533"/>
        <v>Date &gt; 1920</v>
      </c>
    </row>
    <row r="17085" spans="1:10" x14ac:dyDescent="0.3">
      <c r="A17085" s="178" t="s">
        <v>3565</v>
      </c>
      <c r="B17085" s="178" t="s">
        <v>161</v>
      </c>
      <c r="C17085" s="178" t="s">
        <v>1388</v>
      </c>
      <c r="D17085" s="178" t="s">
        <v>11547</v>
      </c>
      <c r="E17085" s="179">
        <v>40596</v>
      </c>
      <c r="F17085" s="180">
        <v>313</v>
      </c>
      <c r="G17085" s="180">
        <v>0</v>
      </c>
      <c r="H17085" s="180">
        <v>0</v>
      </c>
      <c r="I17085" s="180">
        <f t="shared" si="532"/>
        <v>313</v>
      </c>
      <c r="J17085" s="177" t="str">
        <f t="shared" si="533"/>
        <v>Date &gt; 1920</v>
      </c>
    </row>
    <row r="17086" spans="1:10" x14ac:dyDescent="0.3">
      <c r="A17086" s="178" t="s">
        <v>3565</v>
      </c>
      <c r="B17086" s="178" t="s">
        <v>161</v>
      </c>
      <c r="C17086" s="178" t="s">
        <v>1388</v>
      </c>
      <c r="D17086" s="178" t="s">
        <v>11548</v>
      </c>
      <c r="E17086" s="179">
        <v>40928</v>
      </c>
      <c r="F17086" s="180">
        <v>25041</v>
      </c>
      <c r="G17086" s="180">
        <v>0</v>
      </c>
      <c r="H17086" s="180">
        <v>1318.59</v>
      </c>
      <c r="I17086" s="180">
        <f t="shared" si="532"/>
        <v>26359.59</v>
      </c>
      <c r="J17086" s="177" t="str">
        <f t="shared" si="533"/>
        <v>Date &gt; 1920</v>
      </c>
    </row>
    <row r="17087" spans="1:10" x14ac:dyDescent="0.3">
      <c r="A17087" s="178" t="s">
        <v>3565</v>
      </c>
      <c r="B17087" s="178" t="s">
        <v>161</v>
      </c>
      <c r="C17087" s="178" t="s">
        <v>1388</v>
      </c>
      <c r="D17087" s="178" t="s">
        <v>11548</v>
      </c>
      <c r="E17087" s="179">
        <v>41240</v>
      </c>
      <c r="F17087" s="180">
        <v>34696</v>
      </c>
      <c r="G17087" s="180">
        <v>0</v>
      </c>
      <c r="H17087" s="180">
        <v>1825.78</v>
      </c>
      <c r="I17087" s="180">
        <f t="shared" si="532"/>
        <v>36521.78</v>
      </c>
      <c r="J17087" s="177" t="str">
        <f t="shared" si="533"/>
        <v>Date &gt; 1920</v>
      </c>
    </row>
    <row r="17088" spans="1:10" x14ac:dyDescent="0.3">
      <c r="A17088" s="178" t="s">
        <v>3565</v>
      </c>
      <c r="B17088" s="178" t="s">
        <v>161</v>
      </c>
      <c r="C17088" s="178" t="s">
        <v>1388</v>
      </c>
      <c r="D17088" s="178" t="s">
        <v>11548</v>
      </c>
      <c r="E17088" s="179">
        <v>41316</v>
      </c>
      <c r="F17088" s="180">
        <v>1528</v>
      </c>
      <c r="G17088" s="180">
        <v>0</v>
      </c>
      <c r="H17088" s="180">
        <v>80.59</v>
      </c>
      <c r="I17088" s="180">
        <f t="shared" si="532"/>
        <v>1608.59</v>
      </c>
      <c r="J17088" s="177" t="str">
        <f t="shared" si="533"/>
        <v>Date &gt; 1920</v>
      </c>
    </row>
    <row r="17089" spans="1:10" x14ac:dyDescent="0.3">
      <c r="A17089" s="178" t="s">
        <v>3565</v>
      </c>
      <c r="B17089" s="178" t="s">
        <v>161</v>
      </c>
      <c r="C17089" s="178" t="s">
        <v>1388</v>
      </c>
      <c r="D17089" s="178" t="s">
        <v>11548</v>
      </c>
      <c r="E17089" s="179">
        <v>41422</v>
      </c>
      <c r="F17089" s="180">
        <v>26917</v>
      </c>
      <c r="G17089" s="180">
        <v>0</v>
      </c>
      <c r="H17089" s="180">
        <v>1416.63</v>
      </c>
      <c r="I17089" s="180">
        <f t="shared" si="532"/>
        <v>28333.63</v>
      </c>
      <c r="J17089" s="177" t="str">
        <f t="shared" si="533"/>
        <v>Date &gt; 1920</v>
      </c>
    </row>
    <row r="17090" spans="1:10" x14ac:dyDescent="0.3">
      <c r="A17090" s="178" t="s">
        <v>3565</v>
      </c>
      <c r="B17090" s="178" t="s">
        <v>161</v>
      </c>
      <c r="C17090" s="178" t="s">
        <v>1388</v>
      </c>
      <c r="D17090" s="178" t="s">
        <v>11548</v>
      </c>
      <c r="E17090" s="179">
        <v>41649</v>
      </c>
      <c r="F17090" s="180">
        <v>23169</v>
      </c>
      <c r="G17090" s="180">
        <v>0</v>
      </c>
      <c r="H17090" s="180">
        <v>1219.96</v>
      </c>
      <c r="I17090" s="180">
        <f t="shared" si="532"/>
        <v>24388.959999999999</v>
      </c>
      <c r="J17090" s="177" t="str">
        <f t="shared" si="533"/>
        <v>Date &gt; 1920</v>
      </c>
    </row>
    <row r="17091" spans="1:10" x14ac:dyDescent="0.3">
      <c r="A17091" s="178" t="s">
        <v>3565</v>
      </c>
      <c r="B17091" s="178" t="s">
        <v>161</v>
      </c>
      <c r="C17091" s="178" t="s">
        <v>1388</v>
      </c>
      <c r="D17091" s="178" t="s">
        <v>11548</v>
      </c>
      <c r="E17091" s="179">
        <v>41927</v>
      </c>
      <c r="F17091" s="180">
        <v>4074</v>
      </c>
      <c r="G17091" s="180">
        <v>0</v>
      </c>
      <c r="H17091" s="180">
        <v>677.72</v>
      </c>
      <c r="I17091" s="180">
        <f t="shared" si="532"/>
        <v>4751.72</v>
      </c>
      <c r="J17091" s="177" t="str">
        <f t="shared" si="533"/>
        <v>Date &gt; 1920</v>
      </c>
    </row>
    <row r="17092" spans="1:10" x14ac:dyDescent="0.3">
      <c r="A17092" s="178" t="s">
        <v>3565</v>
      </c>
      <c r="B17092" s="178" t="s">
        <v>161</v>
      </c>
      <c r="C17092" s="178" t="s">
        <v>1388</v>
      </c>
      <c r="D17092" s="178" t="s">
        <v>11548</v>
      </c>
      <c r="E17092" s="179">
        <v>42359</v>
      </c>
      <c r="F17092" s="180">
        <v>12811</v>
      </c>
      <c r="G17092" s="180">
        <v>0</v>
      </c>
      <c r="H17092" s="180">
        <v>210.08</v>
      </c>
      <c r="I17092" s="180">
        <f t="shared" si="532"/>
        <v>13021.08</v>
      </c>
      <c r="J17092" s="177" t="str">
        <f t="shared" si="533"/>
        <v>Date &gt; 1920</v>
      </c>
    </row>
    <row r="17093" spans="1:10" x14ac:dyDescent="0.3">
      <c r="A17093" s="178" t="s">
        <v>3565</v>
      </c>
      <c r="B17093" s="178" t="s">
        <v>161</v>
      </c>
      <c r="C17093" s="178" t="s">
        <v>1388</v>
      </c>
      <c r="D17093" s="178" t="s">
        <v>11549</v>
      </c>
      <c r="E17093" s="179">
        <v>41311</v>
      </c>
      <c r="F17093" s="180">
        <v>0</v>
      </c>
      <c r="G17093" s="180">
        <v>3865.13</v>
      </c>
      <c r="H17093" s="180">
        <v>2056.48</v>
      </c>
      <c r="I17093" s="180">
        <f t="shared" ref="I17093:I17156" si="534">SUM(F17093:H17093)</f>
        <v>5921.6100000000006</v>
      </c>
      <c r="J17093" s="177" t="str">
        <f t="shared" ref="J17093:J17156" si="535">IF(OR(YEAR(E17093)&gt; 1920, ISBLANK(E17093)), "Date &gt; 1920", "Sketchy date")</f>
        <v>Date &gt; 1920</v>
      </c>
    </row>
    <row r="17094" spans="1:10" x14ac:dyDescent="0.3">
      <c r="A17094" s="178" t="s">
        <v>3565</v>
      </c>
      <c r="B17094" s="178" t="s">
        <v>161</v>
      </c>
      <c r="C17094" s="178" t="s">
        <v>1388</v>
      </c>
      <c r="D17094" s="178" t="s">
        <v>11550</v>
      </c>
      <c r="E17094" s="179">
        <v>41649</v>
      </c>
      <c r="F17094" s="180">
        <v>366395</v>
      </c>
      <c r="G17094" s="180">
        <v>1507.47</v>
      </c>
      <c r="H17094" s="180">
        <v>74459.17</v>
      </c>
      <c r="I17094" s="180">
        <f t="shared" si="534"/>
        <v>442361.63999999996</v>
      </c>
      <c r="J17094" s="177" t="str">
        <f t="shared" si="535"/>
        <v>Date &gt; 1920</v>
      </c>
    </row>
    <row r="17095" spans="1:10" x14ac:dyDescent="0.3">
      <c r="A17095" s="178" t="s">
        <v>3565</v>
      </c>
      <c r="B17095" s="178" t="s">
        <v>161</v>
      </c>
      <c r="C17095" s="178" t="s">
        <v>1388</v>
      </c>
      <c r="D17095" s="178" t="s">
        <v>11550</v>
      </c>
      <c r="E17095" s="179">
        <v>41689</v>
      </c>
      <c r="F17095" s="180">
        <v>42375</v>
      </c>
      <c r="G17095" s="180">
        <v>251.79</v>
      </c>
      <c r="H17095" s="180">
        <v>5187.0600000000004</v>
      </c>
      <c r="I17095" s="180">
        <f t="shared" si="534"/>
        <v>47813.85</v>
      </c>
      <c r="J17095" s="177" t="str">
        <f t="shared" si="535"/>
        <v>Date &gt; 1920</v>
      </c>
    </row>
    <row r="17096" spans="1:10" x14ac:dyDescent="0.3">
      <c r="A17096" s="178" t="s">
        <v>3565</v>
      </c>
      <c r="B17096" s="178" t="s">
        <v>161</v>
      </c>
      <c r="C17096" s="178" t="s">
        <v>1388</v>
      </c>
      <c r="D17096" s="178" t="s">
        <v>11550</v>
      </c>
      <c r="E17096" s="179">
        <v>41859</v>
      </c>
      <c r="F17096" s="180">
        <v>82613</v>
      </c>
      <c r="G17096" s="180">
        <v>4596.7700000000004</v>
      </c>
      <c r="H17096" s="180">
        <v>4607.1499999999996</v>
      </c>
      <c r="I17096" s="180">
        <f t="shared" si="534"/>
        <v>91816.92</v>
      </c>
      <c r="J17096" s="177" t="str">
        <f t="shared" si="535"/>
        <v>Date &gt; 1920</v>
      </c>
    </row>
    <row r="17097" spans="1:10" x14ac:dyDescent="0.3">
      <c r="A17097" s="178" t="s">
        <v>3565</v>
      </c>
      <c r="B17097" s="178" t="s">
        <v>161</v>
      </c>
      <c r="C17097" s="178" t="s">
        <v>1388</v>
      </c>
      <c r="D17097" s="178" t="s">
        <v>11550</v>
      </c>
      <c r="E17097" s="179">
        <v>41859</v>
      </c>
      <c r="F17097" s="180">
        <v>201500</v>
      </c>
      <c r="G17097" s="180">
        <v>34185.25</v>
      </c>
      <c r="H17097" s="180">
        <v>-40717.620000000003</v>
      </c>
      <c r="I17097" s="180">
        <f t="shared" si="534"/>
        <v>194967.63</v>
      </c>
      <c r="J17097" s="177" t="str">
        <f t="shared" si="535"/>
        <v>Date &gt; 1920</v>
      </c>
    </row>
    <row r="17098" spans="1:10" x14ac:dyDescent="0.3">
      <c r="A17098" s="178" t="s">
        <v>3565</v>
      </c>
      <c r="B17098" s="178" t="s">
        <v>161</v>
      </c>
      <c r="C17098" s="178" t="s">
        <v>1388</v>
      </c>
      <c r="D17098" s="178" t="s">
        <v>11550</v>
      </c>
      <c r="E17098" s="179">
        <v>41927</v>
      </c>
      <c r="F17098" s="180">
        <v>76491</v>
      </c>
      <c r="G17098" s="180">
        <v>35653.370000000003</v>
      </c>
      <c r="H17098" s="180">
        <v>18085.3</v>
      </c>
      <c r="I17098" s="180">
        <f t="shared" si="534"/>
        <v>130229.67</v>
      </c>
      <c r="J17098" s="177" t="str">
        <f t="shared" si="535"/>
        <v>Date &gt; 1920</v>
      </c>
    </row>
    <row r="17099" spans="1:10" x14ac:dyDescent="0.3">
      <c r="A17099" s="178" t="s">
        <v>3565</v>
      </c>
      <c r="B17099" s="178" t="s">
        <v>161</v>
      </c>
      <c r="C17099" s="178" t="s">
        <v>1388</v>
      </c>
      <c r="D17099" s="178" t="s">
        <v>11550</v>
      </c>
      <c r="E17099" s="179">
        <v>42247</v>
      </c>
      <c r="F17099" s="180">
        <v>90286</v>
      </c>
      <c r="G17099" s="180">
        <v>507.52</v>
      </c>
      <c r="H17099" s="180">
        <v>4363.32</v>
      </c>
      <c r="I17099" s="180">
        <f t="shared" si="534"/>
        <v>95156.84</v>
      </c>
      <c r="J17099" s="177" t="str">
        <f t="shared" si="535"/>
        <v>Date &gt; 1920</v>
      </c>
    </row>
    <row r="17100" spans="1:10" x14ac:dyDescent="0.3">
      <c r="A17100" s="178" t="s">
        <v>3565</v>
      </c>
      <c r="B17100" s="178" t="s">
        <v>161</v>
      </c>
      <c r="C17100" s="178" t="s">
        <v>1388</v>
      </c>
      <c r="D17100" s="178" t="s">
        <v>11551</v>
      </c>
      <c r="E17100" s="179">
        <v>42818</v>
      </c>
      <c r="F17100" s="180">
        <v>279196.01</v>
      </c>
      <c r="G17100" s="180">
        <v>15510.91</v>
      </c>
      <c r="H17100" s="180">
        <v>16932.97</v>
      </c>
      <c r="I17100" s="180">
        <f t="shared" si="534"/>
        <v>311639.89</v>
      </c>
      <c r="J17100" s="177" t="str">
        <f t="shared" si="535"/>
        <v>Date &gt; 1920</v>
      </c>
    </row>
    <row r="17101" spans="1:10" x14ac:dyDescent="0.3">
      <c r="A17101" s="178" t="s">
        <v>3565</v>
      </c>
      <c r="B17101" s="178" t="s">
        <v>161</v>
      </c>
      <c r="C17101" s="178" t="s">
        <v>1388</v>
      </c>
      <c r="D17101" s="178" t="s">
        <v>11551</v>
      </c>
      <c r="E17101" s="179">
        <v>42975</v>
      </c>
      <c r="F17101" s="180">
        <v>643073.99</v>
      </c>
      <c r="G17101" s="180">
        <v>35726.370000000003</v>
      </c>
      <c r="H17101" s="180">
        <v>35912.85</v>
      </c>
      <c r="I17101" s="180">
        <f t="shared" si="534"/>
        <v>714713.21</v>
      </c>
      <c r="J17101" s="177" t="str">
        <f t="shared" si="535"/>
        <v>Date &gt; 1920</v>
      </c>
    </row>
    <row r="17102" spans="1:10" x14ac:dyDescent="0.3">
      <c r="A17102" s="178" t="s">
        <v>3565</v>
      </c>
      <c r="B17102" s="178" t="s">
        <v>161</v>
      </c>
      <c r="C17102" s="178" t="s">
        <v>1388</v>
      </c>
      <c r="D17102" s="178" t="s">
        <v>11551</v>
      </c>
      <c r="E17102" s="179">
        <v>43038</v>
      </c>
      <c r="F17102" s="180">
        <v>1388174</v>
      </c>
      <c r="G17102" s="180">
        <v>80641.070000000007</v>
      </c>
      <c r="H17102" s="180">
        <v>111943.95</v>
      </c>
      <c r="I17102" s="180">
        <f t="shared" si="534"/>
        <v>1580759.02</v>
      </c>
      <c r="J17102" s="177" t="str">
        <f t="shared" si="535"/>
        <v>Date &gt; 1920</v>
      </c>
    </row>
    <row r="17103" spans="1:10" x14ac:dyDescent="0.3">
      <c r="A17103" s="178" t="s">
        <v>3565</v>
      </c>
      <c r="B17103" s="178" t="s">
        <v>161</v>
      </c>
      <c r="C17103" s="178" t="s">
        <v>1388</v>
      </c>
      <c r="D17103" s="178" t="s">
        <v>11551</v>
      </c>
      <c r="E17103" s="179">
        <v>43200</v>
      </c>
      <c r="F17103" s="180">
        <v>197155</v>
      </c>
      <c r="G17103" s="180">
        <v>7432.76</v>
      </c>
      <c r="H17103" s="180">
        <v>8877.75</v>
      </c>
      <c r="I17103" s="180">
        <f t="shared" si="534"/>
        <v>213465.51</v>
      </c>
      <c r="J17103" s="177" t="str">
        <f t="shared" si="535"/>
        <v>Date &gt; 1920</v>
      </c>
    </row>
    <row r="17104" spans="1:10" x14ac:dyDescent="0.3">
      <c r="A17104" s="178" t="s">
        <v>3565</v>
      </c>
      <c r="B17104" s="178" t="s">
        <v>161</v>
      </c>
      <c r="C17104" s="178" t="s">
        <v>1388</v>
      </c>
      <c r="D17104" s="178" t="s">
        <v>7117</v>
      </c>
      <c r="E17104" s="179">
        <v>43144</v>
      </c>
      <c r="F17104" s="180">
        <v>98376</v>
      </c>
      <c r="G17104" s="180">
        <v>5465.37</v>
      </c>
      <c r="H17104" s="180">
        <v>5466.09</v>
      </c>
      <c r="I17104" s="180">
        <f t="shared" si="534"/>
        <v>109307.45999999999</v>
      </c>
      <c r="J17104" s="177" t="str">
        <f t="shared" si="535"/>
        <v>Date &gt; 1920</v>
      </c>
    </row>
    <row r="17105" spans="1:10" x14ac:dyDescent="0.3">
      <c r="A17105" s="178" t="s">
        <v>3565</v>
      </c>
      <c r="B17105" s="178" t="s">
        <v>161</v>
      </c>
      <c r="C17105" s="178" t="s">
        <v>1388</v>
      </c>
      <c r="D17105" s="178" t="s">
        <v>7117</v>
      </c>
      <c r="E17105" s="179">
        <v>43266</v>
      </c>
      <c r="F17105" s="180">
        <v>84938</v>
      </c>
      <c r="G17105" s="180">
        <v>4718.7700000000004</v>
      </c>
      <c r="H17105" s="180">
        <v>4718.58</v>
      </c>
      <c r="I17105" s="180">
        <f t="shared" si="534"/>
        <v>94375.35</v>
      </c>
      <c r="J17105" s="177" t="str">
        <f t="shared" si="535"/>
        <v>Date &gt; 1920</v>
      </c>
    </row>
    <row r="17106" spans="1:10" x14ac:dyDescent="0.3">
      <c r="A17106" s="178" t="s">
        <v>3565</v>
      </c>
      <c r="B17106" s="178" t="s">
        <v>161</v>
      </c>
      <c r="C17106" s="178" t="s">
        <v>1388</v>
      </c>
      <c r="D17106" s="178" t="s">
        <v>7117</v>
      </c>
      <c r="E17106" s="179">
        <v>43357</v>
      </c>
      <c r="F17106" s="180">
        <v>20418</v>
      </c>
      <c r="G17106" s="180">
        <v>1134.33</v>
      </c>
      <c r="H17106" s="180">
        <v>1134.22</v>
      </c>
      <c r="I17106" s="180">
        <f t="shared" si="534"/>
        <v>22686.550000000003</v>
      </c>
      <c r="J17106" s="177" t="str">
        <f t="shared" si="535"/>
        <v>Date &gt; 1920</v>
      </c>
    </row>
    <row r="17107" spans="1:10" x14ac:dyDescent="0.3">
      <c r="A17107" s="178" t="s">
        <v>3565</v>
      </c>
      <c r="B17107" s="178" t="s">
        <v>161</v>
      </c>
      <c r="C17107" s="178" t="s">
        <v>1388</v>
      </c>
      <c r="D17107" s="178" t="s">
        <v>7117</v>
      </c>
      <c r="E17107" s="179">
        <v>43452</v>
      </c>
      <c r="F17107" s="180">
        <v>52652</v>
      </c>
      <c r="G17107" s="180">
        <v>2925.09</v>
      </c>
      <c r="H17107" s="180">
        <v>2924.8</v>
      </c>
      <c r="I17107" s="180">
        <f t="shared" si="534"/>
        <v>58501.89</v>
      </c>
      <c r="J17107" s="177" t="str">
        <f t="shared" si="535"/>
        <v>Date &gt; 1920</v>
      </c>
    </row>
    <row r="17108" spans="1:10" x14ac:dyDescent="0.3">
      <c r="A17108" s="178" t="s">
        <v>3565</v>
      </c>
      <c r="B17108" s="178" t="s">
        <v>161</v>
      </c>
      <c r="C17108" s="178" t="s">
        <v>1388</v>
      </c>
      <c r="D17108" s="178" t="s">
        <v>7117</v>
      </c>
      <c r="E17108" s="179">
        <v>43518</v>
      </c>
      <c r="F17108" s="180">
        <v>12785</v>
      </c>
      <c r="G17108" s="180">
        <v>710.3</v>
      </c>
      <c r="H17108" s="180">
        <v>710.62</v>
      </c>
      <c r="I17108" s="180">
        <f t="shared" si="534"/>
        <v>14205.92</v>
      </c>
      <c r="J17108" s="177" t="str">
        <f t="shared" si="535"/>
        <v>Date &gt; 1920</v>
      </c>
    </row>
    <row r="17109" spans="1:10" x14ac:dyDescent="0.3">
      <c r="A17109" s="178" t="s">
        <v>3565</v>
      </c>
      <c r="B17109" s="178" t="s">
        <v>161</v>
      </c>
      <c r="C17109" s="178" t="s">
        <v>1388</v>
      </c>
      <c r="D17109" s="178" t="s">
        <v>7117</v>
      </c>
      <c r="E17109" s="179">
        <v>43640</v>
      </c>
      <c r="F17109" s="180">
        <v>30122</v>
      </c>
      <c r="G17109" s="180">
        <v>1673.48</v>
      </c>
      <c r="H17109" s="180">
        <v>1674.11</v>
      </c>
      <c r="I17109" s="180">
        <f t="shared" si="534"/>
        <v>33469.589999999997</v>
      </c>
      <c r="J17109" s="177" t="str">
        <f t="shared" si="535"/>
        <v>Date &gt; 1920</v>
      </c>
    </row>
    <row r="17110" spans="1:10" x14ac:dyDescent="0.3">
      <c r="A17110" s="178" t="s">
        <v>3565</v>
      </c>
      <c r="B17110" s="178" t="s">
        <v>161</v>
      </c>
      <c r="C17110" s="178" t="s">
        <v>1388</v>
      </c>
      <c r="D17110" s="178" t="s">
        <v>7117</v>
      </c>
      <c r="E17110" s="179">
        <v>43640</v>
      </c>
      <c r="F17110" s="180">
        <v>44143</v>
      </c>
      <c r="G17110" s="180">
        <v>2452.38</v>
      </c>
      <c r="H17110" s="180">
        <v>2452.2399999999998</v>
      </c>
      <c r="I17110" s="180">
        <f t="shared" si="534"/>
        <v>49047.619999999995</v>
      </c>
      <c r="J17110" s="177" t="str">
        <f t="shared" si="535"/>
        <v>Date &gt; 1920</v>
      </c>
    </row>
    <row r="17111" spans="1:10" x14ac:dyDescent="0.3">
      <c r="A17111" s="178" t="s">
        <v>3565</v>
      </c>
      <c r="B17111" s="178" t="s">
        <v>161</v>
      </c>
      <c r="C17111" s="178" t="s">
        <v>1388</v>
      </c>
      <c r="D17111" s="178" t="s">
        <v>7117</v>
      </c>
      <c r="E17111" s="179">
        <v>43753</v>
      </c>
      <c r="F17111" s="180">
        <v>61566</v>
      </c>
      <c r="G17111" s="180">
        <v>3521.53</v>
      </c>
      <c r="H17111" s="180">
        <v>3521.01</v>
      </c>
      <c r="I17111" s="180">
        <f t="shared" si="534"/>
        <v>68608.539999999994</v>
      </c>
      <c r="J17111" s="177" t="str">
        <f t="shared" si="535"/>
        <v>Date &gt; 1920</v>
      </c>
    </row>
    <row r="17112" spans="1:10" x14ac:dyDescent="0.3">
      <c r="A17112" s="178" t="s">
        <v>3565</v>
      </c>
      <c r="B17112" s="178" t="s">
        <v>161</v>
      </c>
      <c r="C17112" s="178" t="s">
        <v>1388</v>
      </c>
      <c r="D17112" s="178" t="s">
        <v>7117</v>
      </c>
      <c r="E17112" s="179">
        <v>44216</v>
      </c>
      <c r="F17112" s="180">
        <v>43723</v>
      </c>
      <c r="G17112" s="180">
        <v>2327.8200000000002</v>
      </c>
      <c r="H17112" s="180">
        <v>2327.62</v>
      </c>
      <c r="I17112" s="180">
        <f t="shared" si="534"/>
        <v>48378.44</v>
      </c>
      <c r="J17112" s="177" t="str">
        <f t="shared" si="535"/>
        <v>Date &gt; 1920</v>
      </c>
    </row>
    <row r="17113" spans="1:10" x14ac:dyDescent="0.3">
      <c r="A17113" s="178" t="s">
        <v>3565</v>
      </c>
      <c r="B17113" s="178" t="s">
        <v>161</v>
      </c>
      <c r="C17113" s="178" t="s">
        <v>1388</v>
      </c>
      <c r="D17113" s="178" t="s">
        <v>11552</v>
      </c>
      <c r="E17113" s="209">
        <v>0</v>
      </c>
      <c r="F17113" s="180">
        <v>21882</v>
      </c>
      <c r="G17113" s="180">
        <v>6228.63</v>
      </c>
      <c r="H17113" s="180">
        <v>3954.37</v>
      </c>
      <c r="I17113" s="180">
        <f t="shared" si="534"/>
        <v>32065</v>
      </c>
      <c r="J17113" s="177" t="str">
        <f t="shared" si="535"/>
        <v>Sketchy date</v>
      </c>
    </row>
    <row r="17114" spans="1:10" x14ac:dyDescent="0.3">
      <c r="A17114" s="178" t="s">
        <v>3565</v>
      </c>
      <c r="B17114" s="178" t="s">
        <v>161</v>
      </c>
      <c r="C17114" s="178" t="s">
        <v>1388</v>
      </c>
      <c r="D17114" s="178" t="s">
        <v>11552</v>
      </c>
      <c r="E17114" s="179">
        <v>43452</v>
      </c>
      <c r="F17114" s="180">
        <v>10031</v>
      </c>
      <c r="G17114" s="180">
        <v>2855.48</v>
      </c>
      <c r="H17114" s="180">
        <v>1813.53</v>
      </c>
      <c r="I17114" s="180">
        <f t="shared" si="534"/>
        <v>14700.01</v>
      </c>
      <c r="J17114" s="177" t="str">
        <f t="shared" si="535"/>
        <v>Date &gt; 1920</v>
      </c>
    </row>
    <row r="17115" spans="1:10" x14ac:dyDescent="0.3">
      <c r="A17115" s="178" t="s">
        <v>3565</v>
      </c>
      <c r="B17115" s="178" t="s">
        <v>161</v>
      </c>
      <c r="C17115" s="178" t="s">
        <v>1388</v>
      </c>
      <c r="D17115" s="178" t="s">
        <v>11552</v>
      </c>
      <c r="E17115" s="179">
        <v>43501</v>
      </c>
      <c r="F17115" s="180">
        <v>3344</v>
      </c>
      <c r="G17115" s="180">
        <v>951.82</v>
      </c>
      <c r="H17115" s="180">
        <v>604.16999999999996</v>
      </c>
      <c r="I17115" s="180">
        <f t="shared" si="534"/>
        <v>4899.99</v>
      </c>
      <c r="J17115" s="177" t="str">
        <f t="shared" si="535"/>
        <v>Date &gt; 1920</v>
      </c>
    </row>
    <row r="17116" spans="1:10" x14ac:dyDescent="0.3">
      <c r="A17116" s="178" t="s">
        <v>3565</v>
      </c>
      <c r="B17116" s="178" t="s">
        <v>161</v>
      </c>
      <c r="C17116" s="178" t="s">
        <v>1388</v>
      </c>
      <c r="D17116" s="178" t="s">
        <v>11552</v>
      </c>
      <c r="E17116" s="179">
        <v>44092</v>
      </c>
      <c r="F17116" s="180">
        <v>4128</v>
      </c>
      <c r="G17116" s="180">
        <v>1175.21</v>
      </c>
      <c r="H17116" s="180">
        <v>746.79</v>
      </c>
      <c r="I17116" s="180">
        <f t="shared" si="534"/>
        <v>6050</v>
      </c>
      <c r="J17116" s="177" t="str">
        <f t="shared" si="535"/>
        <v>Date &gt; 1920</v>
      </c>
    </row>
    <row r="17117" spans="1:10" x14ac:dyDescent="0.3">
      <c r="A17117" s="178" t="s">
        <v>3565</v>
      </c>
      <c r="B17117" s="178" t="s">
        <v>161</v>
      </c>
      <c r="C17117" s="178" t="s">
        <v>1388</v>
      </c>
      <c r="D17117" s="178" t="s">
        <v>11553</v>
      </c>
      <c r="E17117" s="179">
        <v>43810</v>
      </c>
      <c r="F17117" s="180">
        <v>12088</v>
      </c>
      <c r="G17117" s="180">
        <v>3426.04</v>
      </c>
      <c r="H17117" s="180">
        <v>2145.96</v>
      </c>
      <c r="I17117" s="180">
        <f t="shared" si="534"/>
        <v>17660</v>
      </c>
      <c r="J17117" s="177" t="str">
        <f t="shared" si="535"/>
        <v>Date &gt; 1920</v>
      </c>
    </row>
    <row r="17118" spans="1:10" x14ac:dyDescent="0.3">
      <c r="A17118" s="178" t="s">
        <v>3565</v>
      </c>
      <c r="B17118" s="178" t="s">
        <v>161</v>
      </c>
      <c r="C17118" s="178" t="s">
        <v>1388</v>
      </c>
      <c r="D17118" s="178" t="s">
        <v>11553</v>
      </c>
      <c r="E17118" s="179">
        <v>44092</v>
      </c>
      <c r="F17118" s="180">
        <v>40273</v>
      </c>
      <c r="G17118" s="180">
        <v>11603.76</v>
      </c>
      <c r="H17118" s="180">
        <v>7253.24</v>
      </c>
      <c r="I17118" s="180">
        <f t="shared" si="534"/>
        <v>59130</v>
      </c>
      <c r="J17118" s="177" t="str">
        <f t="shared" si="535"/>
        <v>Date &gt; 1920</v>
      </c>
    </row>
    <row r="17119" spans="1:10" x14ac:dyDescent="0.3">
      <c r="A17119" s="178" t="s">
        <v>3565</v>
      </c>
      <c r="B17119" s="178" t="s">
        <v>161</v>
      </c>
      <c r="C17119" s="178" t="s">
        <v>1388</v>
      </c>
      <c r="D17119" s="178" t="s">
        <v>11554</v>
      </c>
      <c r="E17119" s="209">
        <v>0</v>
      </c>
      <c r="F17119" s="180">
        <v>170141</v>
      </c>
      <c r="G17119" s="180">
        <v>0</v>
      </c>
      <c r="H17119" s="180">
        <v>0</v>
      </c>
      <c r="I17119" s="180">
        <f t="shared" si="534"/>
        <v>170141</v>
      </c>
      <c r="J17119" s="177" t="str">
        <f t="shared" si="535"/>
        <v>Sketchy date</v>
      </c>
    </row>
    <row r="17120" spans="1:10" x14ac:dyDescent="0.3">
      <c r="A17120" s="178" t="s">
        <v>3565</v>
      </c>
      <c r="B17120" s="178" t="s">
        <v>161</v>
      </c>
      <c r="C17120" s="178" t="s">
        <v>1388</v>
      </c>
      <c r="D17120" s="178" t="s">
        <v>11554</v>
      </c>
      <c r="E17120" s="209">
        <v>0</v>
      </c>
      <c r="F17120" s="180">
        <v>1606912</v>
      </c>
      <c r="G17120" s="180">
        <v>0</v>
      </c>
      <c r="H17120" s="180">
        <v>0</v>
      </c>
      <c r="I17120" s="180">
        <f t="shared" si="534"/>
        <v>1606912</v>
      </c>
      <c r="J17120" s="177" t="str">
        <f t="shared" si="535"/>
        <v>Sketchy date</v>
      </c>
    </row>
    <row r="17121" spans="1:10" x14ac:dyDescent="0.3">
      <c r="A17121" s="178" t="s">
        <v>3565</v>
      </c>
      <c r="B17121" s="178" t="s">
        <v>161</v>
      </c>
      <c r="C17121" s="178" t="s">
        <v>1388</v>
      </c>
      <c r="D17121" s="178" t="s">
        <v>11554</v>
      </c>
      <c r="E17121" s="179">
        <v>44174</v>
      </c>
      <c r="F17121" s="180">
        <v>382256</v>
      </c>
      <c r="G17121" s="180">
        <v>0</v>
      </c>
      <c r="H17121" s="180">
        <v>0</v>
      </c>
      <c r="I17121" s="180">
        <f t="shared" si="534"/>
        <v>382256</v>
      </c>
      <c r="J17121" s="177" t="str">
        <f t="shared" si="535"/>
        <v>Date &gt; 1920</v>
      </c>
    </row>
    <row r="17122" spans="1:10" x14ac:dyDescent="0.3">
      <c r="A17122" s="178" t="s">
        <v>3565</v>
      </c>
      <c r="B17122" s="178" t="s">
        <v>161</v>
      </c>
      <c r="C17122" s="178" t="s">
        <v>1388</v>
      </c>
      <c r="D17122" s="178" t="s">
        <v>11555</v>
      </c>
      <c r="E17122" s="179">
        <v>44238</v>
      </c>
      <c r="F17122" s="180">
        <v>30000</v>
      </c>
      <c r="G17122" s="180">
        <v>0</v>
      </c>
      <c r="H17122" s="180">
        <v>0</v>
      </c>
      <c r="I17122" s="180">
        <f t="shared" si="534"/>
        <v>30000</v>
      </c>
      <c r="J17122" s="177" t="str">
        <f t="shared" si="535"/>
        <v>Date &gt; 1920</v>
      </c>
    </row>
    <row r="17123" spans="1:10" x14ac:dyDescent="0.3">
      <c r="A17123" s="178" t="s">
        <v>3565</v>
      </c>
      <c r="B17123" s="178" t="s">
        <v>165</v>
      </c>
      <c r="C17123" s="178" t="s">
        <v>4549</v>
      </c>
      <c r="D17123" s="178" t="s">
        <v>11556</v>
      </c>
      <c r="E17123" s="179">
        <v>17461</v>
      </c>
      <c r="F17123" s="180">
        <v>0</v>
      </c>
      <c r="G17123" s="180">
        <v>14869.58</v>
      </c>
      <c r="H17123" s="180">
        <v>0</v>
      </c>
      <c r="I17123" s="180">
        <f t="shared" si="534"/>
        <v>14869.58</v>
      </c>
      <c r="J17123" s="177" t="str">
        <f t="shared" si="535"/>
        <v>Date &gt; 1920</v>
      </c>
    </row>
    <row r="17124" spans="1:10" x14ac:dyDescent="0.3">
      <c r="A17124" s="178" t="s">
        <v>3565</v>
      </c>
      <c r="B17124" s="178" t="s">
        <v>165</v>
      </c>
      <c r="C17124" s="178" t="s">
        <v>4549</v>
      </c>
      <c r="D17124" s="178" t="s">
        <v>11557</v>
      </c>
      <c r="E17124" s="179">
        <v>28039</v>
      </c>
      <c r="F17124" s="180">
        <v>0</v>
      </c>
      <c r="G17124" s="180">
        <v>60813.81</v>
      </c>
      <c r="H17124" s="180">
        <v>15203.46</v>
      </c>
      <c r="I17124" s="180">
        <f t="shared" si="534"/>
        <v>76017.26999999999</v>
      </c>
      <c r="J17124" s="177" t="str">
        <f t="shared" si="535"/>
        <v>Date &gt; 1920</v>
      </c>
    </row>
    <row r="17125" spans="1:10" x14ac:dyDescent="0.3">
      <c r="A17125" s="178" t="s">
        <v>3565</v>
      </c>
      <c r="B17125" s="178" t="s">
        <v>165</v>
      </c>
      <c r="C17125" s="178" t="s">
        <v>4549</v>
      </c>
      <c r="D17125" s="178" t="s">
        <v>11558</v>
      </c>
      <c r="E17125" s="179">
        <v>36028</v>
      </c>
      <c r="F17125" s="180">
        <v>0</v>
      </c>
      <c r="G17125" s="180">
        <v>480</v>
      </c>
      <c r="H17125" s="180">
        <v>320</v>
      </c>
      <c r="I17125" s="180">
        <f t="shared" si="534"/>
        <v>800</v>
      </c>
      <c r="J17125" s="177" t="str">
        <f t="shared" si="535"/>
        <v>Date &gt; 1920</v>
      </c>
    </row>
    <row r="17126" spans="1:10" x14ac:dyDescent="0.3">
      <c r="A17126" s="178" t="s">
        <v>3565</v>
      </c>
      <c r="B17126" s="178" t="s">
        <v>165</v>
      </c>
      <c r="C17126" s="178" t="s">
        <v>4549</v>
      </c>
      <c r="D17126" s="178" t="s">
        <v>11559</v>
      </c>
      <c r="E17126" s="179">
        <v>40715</v>
      </c>
      <c r="F17126" s="180">
        <v>0</v>
      </c>
      <c r="G17126" s="180">
        <v>10000</v>
      </c>
      <c r="H17126" s="180">
        <v>5000</v>
      </c>
      <c r="I17126" s="180">
        <f t="shared" si="534"/>
        <v>15000</v>
      </c>
      <c r="J17126" s="177" t="str">
        <f t="shared" si="535"/>
        <v>Date &gt; 1920</v>
      </c>
    </row>
    <row r="17127" spans="1:10" x14ac:dyDescent="0.3">
      <c r="A17127" s="178" t="s">
        <v>3565</v>
      </c>
      <c r="B17127" s="178" t="s">
        <v>165</v>
      </c>
      <c r="C17127" s="178" t="s">
        <v>4549</v>
      </c>
      <c r="D17127" s="178" t="s">
        <v>11560</v>
      </c>
      <c r="E17127" s="179">
        <v>41159</v>
      </c>
      <c r="F17127" s="180">
        <v>0</v>
      </c>
      <c r="G17127" s="180">
        <v>4320</v>
      </c>
      <c r="H17127" s="180">
        <v>1830</v>
      </c>
      <c r="I17127" s="180">
        <f t="shared" si="534"/>
        <v>6150</v>
      </c>
      <c r="J17127" s="177" t="str">
        <f t="shared" si="535"/>
        <v>Date &gt; 1920</v>
      </c>
    </row>
    <row r="17128" spans="1:10" x14ac:dyDescent="0.3">
      <c r="A17128" s="178" t="s">
        <v>3565</v>
      </c>
      <c r="B17128" s="178" t="s">
        <v>165</v>
      </c>
      <c r="C17128" s="178" t="s">
        <v>4549</v>
      </c>
      <c r="D17128" s="178" t="s">
        <v>11561</v>
      </c>
      <c r="E17128" s="179">
        <v>42804</v>
      </c>
      <c r="F17128" s="180">
        <v>0</v>
      </c>
      <c r="G17128" s="180">
        <v>39942</v>
      </c>
      <c r="H17128" s="180">
        <v>4438</v>
      </c>
      <c r="I17128" s="180">
        <f t="shared" si="534"/>
        <v>44380</v>
      </c>
      <c r="J17128" s="177" t="str">
        <f t="shared" si="535"/>
        <v>Date &gt; 1920</v>
      </c>
    </row>
    <row r="17129" spans="1:10" x14ac:dyDescent="0.3">
      <c r="A17129" s="178" t="s">
        <v>3565</v>
      </c>
      <c r="B17129" s="178" t="s">
        <v>165</v>
      </c>
      <c r="C17129" s="178" t="s">
        <v>4549</v>
      </c>
      <c r="D17129" s="178" t="s">
        <v>11562</v>
      </c>
      <c r="E17129" s="179">
        <v>43033</v>
      </c>
      <c r="F17129" s="180">
        <v>0</v>
      </c>
      <c r="G17129" s="180">
        <v>62870.25</v>
      </c>
      <c r="H17129" s="180">
        <v>6985.58</v>
      </c>
      <c r="I17129" s="180">
        <f t="shared" si="534"/>
        <v>69855.83</v>
      </c>
      <c r="J17129" s="177" t="str">
        <f t="shared" si="535"/>
        <v>Date &gt; 1920</v>
      </c>
    </row>
    <row r="17130" spans="1:10" x14ac:dyDescent="0.3">
      <c r="A17130" s="178" t="s">
        <v>3565</v>
      </c>
      <c r="B17130" s="178" t="s">
        <v>165</v>
      </c>
      <c r="C17130" s="178" t="s">
        <v>4549</v>
      </c>
      <c r="D17130" s="178" t="s">
        <v>11563</v>
      </c>
      <c r="E17130" s="179">
        <v>44048</v>
      </c>
      <c r="F17130" s="180">
        <v>0</v>
      </c>
      <c r="G17130" s="180">
        <v>28158.03</v>
      </c>
      <c r="H17130" s="180">
        <v>3128.67</v>
      </c>
      <c r="I17130" s="180">
        <f t="shared" si="534"/>
        <v>31286.699999999997</v>
      </c>
      <c r="J17130" s="177" t="str">
        <f t="shared" si="535"/>
        <v>Date &gt; 1920</v>
      </c>
    </row>
    <row r="17131" spans="1:10" x14ac:dyDescent="0.3">
      <c r="A17131" s="178" t="s">
        <v>3565</v>
      </c>
      <c r="B17131" s="178" t="s">
        <v>171</v>
      </c>
      <c r="C17131" s="178" t="s">
        <v>1396</v>
      </c>
      <c r="D17131" s="178" t="s">
        <v>11564</v>
      </c>
      <c r="E17131" s="179">
        <v>17371</v>
      </c>
      <c r="F17131" s="180">
        <v>0</v>
      </c>
      <c r="G17131" s="180">
        <v>6777.93</v>
      </c>
      <c r="H17131" s="180">
        <v>6777.95</v>
      </c>
      <c r="I17131" s="180">
        <f t="shared" si="534"/>
        <v>13555.880000000001</v>
      </c>
      <c r="J17131" s="177" t="str">
        <f t="shared" si="535"/>
        <v>Date &gt; 1920</v>
      </c>
    </row>
    <row r="17132" spans="1:10" x14ac:dyDescent="0.3">
      <c r="A17132" s="178" t="s">
        <v>3565</v>
      </c>
      <c r="B17132" s="178" t="s">
        <v>171</v>
      </c>
      <c r="C17132" s="178" t="s">
        <v>1396</v>
      </c>
      <c r="D17132" s="178" t="s">
        <v>11565</v>
      </c>
      <c r="E17132" s="179">
        <v>18000</v>
      </c>
      <c r="F17132" s="180">
        <v>0</v>
      </c>
      <c r="G17132" s="180">
        <v>3848.15</v>
      </c>
      <c r="H17132" s="180">
        <v>3848.14</v>
      </c>
      <c r="I17132" s="180">
        <f t="shared" si="534"/>
        <v>7696.29</v>
      </c>
      <c r="J17132" s="177" t="str">
        <f t="shared" si="535"/>
        <v>Date &gt; 1920</v>
      </c>
    </row>
    <row r="17133" spans="1:10" x14ac:dyDescent="0.3">
      <c r="A17133" s="178" t="s">
        <v>3565</v>
      </c>
      <c r="B17133" s="178" t="s">
        <v>171</v>
      </c>
      <c r="C17133" s="178" t="s">
        <v>1396</v>
      </c>
      <c r="D17133" s="178" t="s">
        <v>8255</v>
      </c>
      <c r="E17133" s="179">
        <v>25968</v>
      </c>
      <c r="F17133" s="180">
        <v>4000</v>
      </c>
      <c r="G17133" s="180">
        <v>2000</v>
      </c>
      <c r="H17133" s="180">
        <v>2000</v>
      </c>
      <c r="I17133" s="180">
        <f t="shared" si="534"/>
        <v>8000</v>
      </c>
      <c r="J17133" s="177" t="str">
        <f t="shared" si="535"/>
        <v>Date &gt; 1920</v>
      </c>
    </row>
    <row r="17134" spans="1:10" x14ac:dyDescent="0.3">
      <c r="A17134" s="178" t="s">
        <v>3565</v>
      </c>
      <c r="B17134" s="178" t="s">
        <v>171</v>
      </c>
      <c r="C17134" s="178" t="s">
        <v>1396</v>
      </c>
      <c r="D17134" s="178" t="s">
        <v>11566</v>
      </c>
      <c r="E17134" s="179">
        <v>27404</v>
      </c>
      <c r="F17134" s="180">
        <v>116369.05</v>
      </c>
      <c r="G17134" s="180">
        <v>88225.59</v>
      </c>
      <c r="H17134" s="180">
        <v>41677.980000000003</v>
      </c>
      <c r="I17134" s="180">
        <f t="shared" si="534"/>
        <v>246272.62000000002</v>
      </c>
      <c r="J17134" s="177" t="str">
        <f t="shared" si="535"/>
        <v>Date &gt; 1920</v>
      </c>
    </row>
    <row r="17135" spans="1:10" x14ac:dyDescent="0.3">
      <c r="A17135" s="178" t="s">
        <v>3565</v>
      </c>
      <c r="B17135" s="178" t="s">
        <v>171</v>
      </c>
      <c r="C17135" s="178" t="s">
        <v>1396</v>
      </c>
      <c r="D17135" s="178" t="s">
        <v>6345</v>
      </c>
      <c r="E17135" s="179">
        <v>26682</v>
      </c>
      <c r="F17135" s="180">
        <v>0</v>
      </c>
      <c r="G17135" s="180">
        <v>19848.95</v>
      </c>
      <c r="H17135" s="180">
        <v>51436.35</v>
      </c>
      <c r="I17135" s="180">
        <f t="shared" si="534"/>
        <v>71285.3</v>
      </c>
      <c r="J17135" s="177" t="str">
        <f t="shared" si="535"/>
        <v>Date &gt; 1920</v>
      </c>
    </row>
    <row r="17136" spans="1:10" x14ac:dyDescent="0.3">
      <c r="A17136" s="178" t="s">
        <v>3565</v>
      </c>
      <c r="B17136" s="178" t="s">
        <v>171</v>
      </c>
      <c r="C17136" s="178" t="s">
        <v>1396</v>
      </c>
      <c r="D17136" s="178" t="s">
        <v>6400</v>
      </c>
      <c r="E17136" s="179">
        <v>28081</v>
      </c>
      <c r="F17136" s="180">
        <v>0</v>
      </c>
      <c r="G17136" s="180">
        <v>6254.81</v>
      </c>
      <c r="H17136" s="180">
        <v>3127.41</v>
      </c>
      <c r="I17136" s="180">
        <f t="shared" si="534"/>
        <v>9382.2200000000012</v>
      </c>
      <c r="J17136" s="177" t="str">
        <f t="shared" si="535"/>
        <v>Date &gt; 1920</v>
      </c>
    </row>
    <row r="17137" spans="1:10" x14ac:dyDescent="0.3">
      <c r="A17137" s="178" t="s">
        <v>3565</v>
      </c>
      <c r="B17137" s="178" t="s">
        <v>171</v>
      </c>
      <c r="C17137" s="178" t="s">
        <v>1396</v>
      </c>
      <c r="D17137" s="178" t="s">
        <v>7526</v>
      </c>
      <c r="E17137" s="179">
        <v>30267</v>
      </c>
      <c r="F17137" s="180">
        <v>0</v>
      </c>
      <c r="G17137" s="180">
        <v>65498.29</v>
      </c>
      <c r="H17137" s="180">
        <v>32749.14</v>
      </c>
      <c r="I17137" s="180">
        <f t="shared" si="534"/>
        <v>98247.43</v>
      </c>
      <c r="J17137" s="177" t="str">
        <f t="shared" si="535"/>
        <v>Date &gt; 1920</v>
      </c>
    </row>
    <row r="17138" spans="1:10" x14ac:dyDescent="0.3">
      <c r="A17138" s="178" t="s">
        <v>3565</v>
      </c>
      <c r="B17138" s="178" t="s">
        <v>171</v>
      </c>
      <c r="C17138" s="178" t="s">
        <v>1396</v>
      </c>
      <c r="D17138" s="178" t="s">
        <v>11567</v>
      </c>
      <c r="E17138" s="179">
        <v>31209</v>
      </c>
      <c r="F17138" s="180">
        <v>0</v>
      </c>
      <c r="G17138" s="180">
        <v>1073.33</v>
      </c>
      <c r="H17138" s="180">
        <v>536.66999999999996</v>
      </c>
      <c r="I17138" s="180">
        <f t="shared" si="534"/>
        <v>1610</v>
      </c>
      <c r="J17138" s="177" t="str">
        <f t="shared" si="535"/>
        <v>Date &gt; 1920</v>
      </c>
    </row>
    <row r="17139" spans="1:10" x14ac:dyDescent="0.3">
      <c r="A17139" s="178" t="s">
        <v>3565</v>
      </c>
      <c r="B17139" s="178" t="s">
        <v>171</v>
      </c>
      <c r="C17139" s="178" t="s">
        <v>1396</v>
      </c>
      <c r="D17139" s="178" t="s">
        <v>8607</v>
      </c>
      <c r="E17139" s="179">
        <v>31741</v>
      </c>
      <c r="F17139" s="180">
        <v>0</v>
      </c>
      <c r="G17139" s="180">
        <v>10409.16</v>
      </c>
      <c r="H17139" s="180">
        <v>5204.58</v>
      </c>
      <c r="I17139" s="180">
        <f t="shared" si="534"/>
        <v>15613.74</v>
      </c>
      <c r="J17139" s="177" t="str">
        <f t="shared" si="535"/>
        <v>Date &gt; 1920</v>
      </c>
    </row>
    <row r="17140" spans="1:10" x14ac:dyDescent="0.3">
      <c r="A17140" s="178" t="s">
        <v>3565</v>
      </c>
      <c r="B17140" s="178" t="s">
        <v>171</v>
      </c>
      <c r="C17140" s="178" t="s">
        <v>1396</v>
      </c>
      <c r="D17140" s="178" t="s">
        <v>11568</v>
      </c>
      <c r="E17140" s="179">
        <v>32177</v>
      </c>
      <c r="F17140" s="180">
        <v>0</v>
      </c>
      <c r="G17140" s="180">
        <v>960</v>
      </c>
      <c r="H17140" s="180">
        <v>480</v>
      </c>
      <c r="I17140" s="180">
        <f t="shared" si="534"/>
        <v>1440</v>
      </c>
      <c r="J17140" s="177" t="str">
        <f t="shared" si="535"/>
        <v>Date &gt; 1920</v>
      </c>
    </row>
    <row r="17141" spans="1:10" x14ac:dyDescent="0.3">
      <c r="A17141" s="178" t="s">
        <v>3565</v>
      </c>
      <c r="B17141" s="178" t="s">
        <v>171</v>
      </c>
      <c r="C17141" s="178" t="s">
        <v>1396</v>
      </c>
      <c r="D17141" s="178" t="s">
        <v>7894</v>
      </c>
      <c r="E17141" s="179">
        <v>33182</v>
      </c>
      <c r="F17141" s="180">
        <v>0</v>
      </c>
      <c r="G17141" s="180">
        <v>8835.7999999999993</v>
      </c>
      <c r="H17141" s="180">
        <v>4417.91</v>
      </c>
      <c r="I17141" s="180">
        <f t="shared" si="534"/>
        <v>13253.71</v>
      </c>
      <c r="J17141" s="177" t="str">
        <f t="shared" si="535"/>
        <v>Date &gt; 1920</v>
      </c>
    </row>
    <row r="17142" spans="1:10" x14ac:dyDescent="0.3">
      <c r="A17142" s="178" t="s">
        <v>3565</v>
      </c>
      <c r="B17142" s="178" t="s">
        <v>171</v>
      </c>
      <c r="C17142" s="178" t="s">
        <v>1396</v>
      </c>
      <c r="D17142" s="178" t="s">
        <v>11569</v>
      </c>
      <c r="E17142" s="179">
        <v>34904</v>
      </c>
      <c r="F17142" s="180">
        <v>0</v>
      </c>
      <c r="G17142" s="180">
        <v>20049.2</v>
      </c>
      <c r="H17142" s="180">
        <v>10024.6</v>
      </c>
      <c r="I17142" s="180">
        <f t="shared" si="534"/>
        <v>30073.800000000003</v>
      </c>
      <c r="J17142" s="177" t="str">
        <f t="shared" si="535"/>
        <v>Date &gt; 1920</v>
      </c>
    </row>
    <row r="17143" spans="1:10" x14ac:dyDescent="0.3">
      <c r="A17143" s="178" t="s">
        <v>3565</v>
      </c>
      <c r="B17143" s="178" t="s">
        <v>171</v>
      </c>
      <c r="C17143" s="178" t="s">
        <v>1396</v>
      </c>
      <c r="D17143" s="178" t="s">
        <v>11569</v>
      </c>
      <c r="E17143" s="179">
        <v>35075</v>
      </c>
      <c r="F17143" s="180">
        <v>0</v>
      </c>
      <c r="G17143" s="180">
        <v>15146</v>
      </c>
      <c r="H17143" s="180">
        <v>7573</v>
      </c>
      <c r="I17143" s="180">
        <f t="shared" si="534"/>
        <v>22719</v>
      </c>
      <c r="J17143" s="177" t="str">
        <f t="shared" si="535"/>
        <v>Date &gt; 1920</v>
      </c>
    </row>
    <row r="17144" spans="1:10" x14ac:dyDescent="0.3">
      <c r="A17144" s="178" t="s">
        <v>3565</v>
      </c>
      <c r="B17144" s="178" t="s">
        <v>171</v>
      </c>
      <c r="C17144" s="178" t="s">
        <v>1396</v>
      </c>
      <c r="D17144" s="178" t="s">
        <v>11570</v>
      </c>
      <c r="E17144" s="179">
        <v>34718</v>
      </c>
      <c r="F17144" s="180">
        <v>0</v>
      </c>
      <c r="G17144" s="180">
        <v>2333.33</v>
      </c>
      <c r="H17144" s="180">
        <v>1166.67</v>
      </c>
      <c r="I17144" s="180">
        <f t="shared" si="534"/>
        <v>3500</v>
      </c>
      <c r="J17144" s="177" t="str">
        <f t="shared" si="535"/>
        <v>Date &gt; 1920</v>
      </c>
    </row>
    <row r="17145" spans="1:10" x14ac:dyDescent="0.3">
      <c r="A17145" s="178" t="s">
        <v>3565</v>
      </c>
      <c r="B17145" s="178" t="s">
        <v>171</v>
      </c>
      <c r="C17145" s="178" t="s">
        <v>1396</v>
      </c>
      <c r="D17145" s="178" t="s">
        <v>11571</v>
      </c>
      <c r="E17145" s="179">
        <v>36006</v>
      </c>
      <c r="F17145" s="180">
        <v>0</v>
      </c>
      <c r="G17145" s="180">
        <v>12261.63</v>
      </c>
      <c r="H17145" s="180">
        <v>8174.43</v>
      </c>
      <c r="I17145" s="180">
        <f t="shared" si="534"/>
        <v>20436.059999999998</v>
      </c>
      <c r="J17145" s="177" t="str">
        <f t="shared" si="535"/>
        <v>Date &gt; 1920</v>
      </c>
    </row>
    <row r="17146" spans="1:10" x14ac:dyDescent="0.3">
      <c r="A17146" s="178" t="s">
        <v>3565</v>
      </c>
      <c r="B17146" s="178" t="s">
        <v>171</v>
      </c>
      <c r="C17146" s="178" t="s">
        <v>1396</v>
      </c>
      <c r="D17146" s="178" t="s">
        <v>11572</v>
      </c>
      <c r="E17146" s="179">
        <v>36431</v>
      </c>
      <c r="F17146" s="180">
        <v>0</v>
      </c>
      <c r="G17146" s="180">
        <v>17615.759999999998</v>
      </c>
      <c r="H17146" s="180">
        <v>11743.84</v>
      </c>
      <c r="I17146" s="180">
        <f t="shared" si="534"/>
        <v>29359.599999999999</v>
      </c>
      <c r="J17146" s="177" t="str">
        <f t="shared" si="535"/>
        <v>Date &gt; 1920</v>
      </c>
    </row>
    <row r="17147" spans="1:10" x14ac:dyDescent="0.3">
      <c r="A17147" s="178" t="s">
        <v>3565</v>
      </c>
      <c r="B17147" s="178" t="s">
        <v>171</v>
      </c>
      <c r="C17147" s="178" t="s">
        <v>1396</v>
      </c>
      <c r="D17147" s="178" t="s">
        <v>11572</v>
      </c>
      <c r="E17147" s="179">
        <v>36515</v>
      </c>
      <c r="F17147" s="180">
        <v>0</v>
      </c>
      <c r="G17147" s="180">
        <v>1041.21</v>
      </c>
      <c r="H17147" s="180">
        <v>694.13</v>
      </c>
      <c r="I17147" s="180">
        <f t="shared" si="534"/>
        <v>1735.3400000000001</v>
      </c>
      <c r="J17147" s="177" t="str">
        <f t="shared" si="535"/>
        <v>Date &gt; 1920</v>
      </c>
    </row>
    <row r="17148" spans="1:10" x14ac:dyDescent="0.3">
      <c r="A17148" s="178" t="s">
        <v>3565</v>
      </c>
      <c r="B17148" s="178" t="s">
        <v>171</v>
      </c>
      <c r="C17148" s="178" t="s">
        <v>1396</v>
      </c>
      <c r="D17148" s="178" t="s">
        <v>11572</v>
      </c>
      <c r="E17148" s="179">
        <v>36788</v>
      </c>
      <c r="F17148" s="180">
        <v>0</v>
      </c>
      <c r="G17148" s="180">
        <v>1364.65</v>
      </c>
      <c r="H17148" s="180">
        <v>909.76</v>
      </c>
      <c r="I17148" s="180">
        <f t="shared" si="534"/>
        <v>2274.41</v>
      </c>
      <c r="J17148" s="177" t="str">
        <f t="shared" si="535"/>
        <v>Date &gt; 1920</v>
      </c>
    </row>
    <row r="17149" spans="1:10" x14ac:dyDescent="0.3">
      <c r="A17149" s="178" t="s">
        <v>3565</v>
      </c>
      <c r="B17149" s="178" t="s">
        <v>171</v>
      </c>
      <c r="C17149" s="178" t="s">
        <v>1396</v>
      </c>
      <c r="D17149" s="178" t="s">
        <v>11573</v>
      </c>
      <c r="E17149" s="179">
        <v>36969</v>
      </c>
      <c r="F17149" s="180">
        <v>0</v>
      </c>
      <c r="G17149" s="180">
        <v>11766.03</v>
      </c>
      <c r="H17149" s="180">
        <v>11766.03</v>
      </c>
      <c r="I17149" s="180">
        <f t="shared" si="534"/>
        <v>23532.06</v>
      </c>
      <c r="J17149" s="177" t="str">
        <f t="shared" si="535"/>
        <v>Date &gt; 1920</v>
      </c>
    </row>
    <row r="17150" spans="1:10" x14ac:dyDescent="0.3">
      <c r="A17150" s="178" t="s">
        <v>3565</v>
      </c>
      <c r="B17150" s="178" t="s">
        <v>171</v>
      </c>
      <c r="C17150" s="178" t="s">
        <v>1396</v>
      </c>
      <c r="D17150" s="178" t="s">
        <v>11574</v>
      </c>
      <c r="E17150" s="179">
        <v>37435</v>
      </c>
      <c r="F17150" s="180">
        <v>53898</v>
      </c>
      <c r="G17150" s="180">
        <v>4124.62</v>
      </c>
      <c r="H17150" s="180">
        <v>8750</v>
      </c>
      <c r="I17150" s="180">
        <f t="shared" si="534"/>
        <v>66772.62</v>
      </c>
      <c r="J17150" s="177" t="str">
        <f t="shared" si="535"/>
        <v>Date &gt; 1920</v>
      </c>
    </row>
    <row r="17151" spans="1:10" x14ac:dyDescent="0.3">
      <c r="A17151" s="178" t="s">
        <v>3565</v>
      </c>
      <c r="B17151" s="178" t="s">
        <v>171</v>
      </c>
      <c r="C17151" s="178" t="s">
        <v>1396</v>
      </c>
      <c r="D17151" s="178" t="s">
        <v>11574</v>
      </c>
      <c r="E17151" s="179">
        <v>37522</v>
      </c>
      <c r="F17151" s="180">
        <v>111</v>
      </c>
      <c r="G17151" s="180">
        <v>0</v>
      </c>
      <c r="H17151" s="180">
        <v>1.28</v>
      </c>
      <c r="I17151" s="180">
        <f t="shared" si="534"/>
        <v>112.28</v>
      </c>
      <c r="J17151" s="177" t="str">
        <f t="shared" si="535"/>
        <v>Date &gt; 1920</v>
      </c>
    </row>
    <row r="17152" spans="1:10" x14ac:dyDescent="0.3">
      <c r="A17152" s="178" t="s">
        <v>3565</v>
      </c>
      <c r="B17152" s="178" t="s">
        <v>171</v>
      </c>
      <c r="C17152" s="178" t="s">
        <v>1396</v>
      </c>
      <c r="D17152" s="178" t="s">
        <v>11575</v>
      </c>
      <c r="E17152" s="179">
        <v>38329</v>
      </c>
      <c r="F17152" s="180">
        <v>17956</v>
      </c>
      <c r="G17152" s="180">
        <v>0</v>
      </c>
      <c r="H17152" s="180">
        <v>945.75</v>
      </c>
      <c r="I17152" s="180">
        <f t="shared" si="534"/>
        <v>18901.75</v>
      </c>
      <c r="J17152" s="177" t="str">
        <f t="shared" si="535"/>
        <v>Date &gt; 1920</v>
      </c>
    </row>
    <row r="17153" spans="1:10" x14ac:dyDescent="0.3">
      <c r="A17153" s="178" t="s">
        <v>3565</v>
      </c>
      <c r="B17153" s="178" t="s">
        <v>171</v>
      </c>
      <c r="C17153" s="178" t="s">
        <v>1396</v>
      </c>
      <c r="D17153" s="178" t="s">
        <v>11575</v>
      </c>
      <c r="E17153" s="179">
        <v>38477</v>
      </c>
      <c r="F17153" s="180">
        <v>33348</v>
      </c>
      <c r="G17153" s="180">
        <v>0</v>
      </c>
      <c r="H17153" s="180">
        <v>1755.25</v>
      </c>
      <c r="I17153" s="180">
        <f t="shared" si="534"/>
        <v>35103.25</v>
      </c>
      <c r="J17153" s="177" t="str">
        <f t="shared" si="535"/>
        <v>Date &gt; 1920</v>
      </c>
    </row>
    <row r="17154" spans="1:10" x14ac:dyDescent="0.3">
      <c r="A17154" s="178" t="s">
        <v>3565</v>
      </c>
      <c r="B17154" s="178" t="s">
        <v>171</v>
      </c>
      <c r="C17154" s="178" t="s">
        <v>1396</v>
      </c>
      <c r="D17154" s="178" t="s">
        <v>11575</v>
      </c>
      <c r="E17154" s="179">
        <v>38568</v>
      </c>
      <c r="F17154" s="180">
        <v>5131</v>
      </c>
      <c r="G17154" s="180">
        <v>0</v>
      </c>
      <c r="H17154" s="180">
        <v>269.5</v>
      </c>
      <c r="I17154" s="180">
        <f t="shared" si="534"/>
        <v>5400.5</v>
      </c>
      <c r="J17154" s="177" t="str">
        <f t="shared" si="535"/>
        <v>Date &gt; 1920</v>
      </c>
    </row>
    <row r="17155" spans="1:10" x14ac:dyDescent="0.3">
      <c r="A17155" s="178" t="s">
        <v>3565</v>
      </c>
      <c r="B17155" s="178" t="s">
        <v>171</v>
      </c>
      <c r="C17155" s="178" t="s">
        <v>1396</v>
      </c>
      <c r="D17155" s="178" t="s">
        <v>11575</v>
      </c>
      <c r="E17155" s="179">
        <v>38657</v>
      </c>
      <c r="F17155" s="180">
        <v>2199</v>
      </c>
      <c r="G17155" s="180">
        <v>0</v>
      </c>
      <c r="H17155" s="180">
        <v>115.5</v>
      </c>
      <c r="I17155" s="180">
        <f t="shared" si="534"/>
        <v>2314.5</v>
      </c>
      <c r="J17155" s="177" t="str">
        <f t="shared" si="535"/>
        <v>Date &gt; 1920</v>
      </c>
    </row>
    <row r="17156" spans="1:10" x14ac:dyDescent="0.3">
      <c r="A17156" s="178" t="s">
        <v>3565</v>
      </c>
      <c r="B17156" s="178" t="s">
        <v>171</v>
      </c>
      <c r="C17156" s="178" t="s">
        <v>1396</v>
      </c>
      <c r="D17156" s="178" t="s">
        <v>11575</v>
      </c>
      <c r="E17156" s="179">
        <v>38946</v>
      </c>
      <c r="F17156" s="180">
        <v>2931</v>
      </c>
      <c r="G17156" s="180">
        <v>0</v>
      </c>
      <c r="H17156" s="180">
        <v>155</v>
      </c>
      <c r="I17156" s="180">
        <f t="shared" si="534"/>
        <v>3086</v>
      </c>
      <c r="J17156" s="177" t="str">
        <f t="shared" si="535"/>
        <v>Date &gt; 1920</v>
      </c>
    </row>
    <row r="17157" spans="1:10" x14ac:dyDescent="0.3">
      <c r="A17157" s="178" t="s">
        <v>3565</v>
      </c>
      <c r="B17157" s="178" t="s">
        <v>171</v>
      </c>
      <c r="C17157" s="178" t="s">
        <v>1396</v>
      </c>
      <c r="D17157" s="178" t="s">
        <v>11575</v>
      </c>
      <c r="E17157" s="179">
        <v>39260</v>
      </c>
      <c r="F17157" s="180">
        <v>1727</v>
      </c>
      <c r="G17157" s="180">
        <v>0</v>
      </c>
      <c r="H17157" s="180">
        <v>424.5</v>
      </c>
      <c r="I17157" s="180">
        <f t="shared" ref="I17157:I17220" si="536">SUM(F17157:H17157)</f>
        <v>2151.5</v>
      </c>
      <c r="J17157" s="177" t="str">
        <f t="shared" ref="J17157:J17220" si="537">IF(OR(YEAR(E17157)&gt; 1920, ISBLANK(E17157)), "Date &gt; 1920", "Sketchy date")</f>
        <v>Date &gt; 1920</v>
      </c>
    </row>
    <row r="17158" spans="1:10" x14ac:dyDescent="0.3">
      <c r="A17158" s="178" t="s">
        <v>3565</v>
      </c>
      <c r="B17158" s="178" t="s">
        <v>171</v>
      </c>
      <c r="C17158" s="178" t="s">
        <v>1396</v>
      </c>
      <c r="D17158" s="178" t="s">
        <v>11575</v>
      </c>
      <c r="E17158" s="179">
        <v>39652</v>
      </c>
      <c r="F17158" s="180">
        <v>10000</v>
      </c>
      <c r="G17158" s="180">
        <v>0</v>
      </c>
      <c r="H17158" s="180">
        <v>192.5</v>
      </c>
      <c r="I17158" s="180">
        <f t="shared" si="536"/>
        <v>10192.5</v>
      </c>
      <c r="J17158" s="177" t="str">
        <f t="shared" si="537"/>
        <v>Date &gt; 1920</v>
      </c>
    </row>
    <row r="17159" spans="1:10" x14ac:dyDescent="0.3">
      <c r="A17159" s="178" t="s">
        <v>3565</v>
      </c>
      <c r="B17159" s="178" t="s">
        <v>171</v>
      </c>
      <c r="C17159" s="178" t="s">
        <v>1396</v>
      </c>
      <c r="D17159" s="178" t="s">
        <v>11576</v>
      </c>
      <c r="E17159" s="179">
        <v>38568</v>
      </c>
      <c r="F17159" s="180">
        <v>111142</v>
      </c>
      <c r="G17159" s="180">
        <v>0</v>
      </c>
      <c r="H17159" s="180">
        <v>5850.5</v>
      </c>
      <c r="I17159" s="180">
        <f t="shared" si="536"/>
        <v>116992.5</v>
      </c>
      <c r="J17159" s="177" t="str">
        <f t="shared" si="537"/>
        <v>Date &gt; 1920</v>
      </c>
    </row>
    <row r="17160" spans="1:10" x14ac:dyDescent="0.3">
      <c r="A17160" s="178" t="s">
        <v>3565</v>
      </c>
      <c r="B17160" s="178" t="s">
        <v>171</v>
      </c>
      <c r="C17160" s="178" t="s">
        <v>1396</v>
      </c>
      <c r="D17160" s="178" t="s">
        <v>11576</v>
      </c>
      <c r="E17160" s="179">
        <v>38597</v>
      </c>
      <c r="F17160" s="180">
        <v>97825</v>
      </c>
      <c r="G17160" s="180">
        <v>0</v>
      </c>
      <c r="H17160" s="180">
        <v>5148.68</v>
      </c>
      <c r="I17160" s="180">
        <f t="shared" si="536"/>
        <v>102973.68</v>
      </c>
      <c r="J17160" s="177" t="str">
        <f t="shared" si="537"/>
        <v>Date &gt; 1920</v>
      </c>
    </row>
    <row r="17161" spans="1:10" x14ac:dyDescent="0.3">
      <c r="A17161" s="178" t="s">
        <v>3565</v>
      </c>
      <c r="B17161" s="178" t="s">
        <v>171</v>
      </c>
      <c r="C17161" s="178" t="s">
        <v>1396</v>
      </c>
      <c r="D17161" s="178" t="s">
        <v>11576</v>
      </c>
      <c r="E17161" s="179">
        <v>38638</v>
      </c>
      <c r="F17161" s="180">
        <v>43917</v>
      </c>
      <c r="G17161" s="180">
        <v>0</v>
      </c>
      <c r="H17161" s="180">
        <v>2587.17</v>
      </c>
      <c r="I17161" s="180">
        <f t="shared" si="536"/>
        <v>46504.17</v>
      </c>
      <c r="J17161" s="177" t="str">
        <f t="shared" si="537"/>
        <v>Date &gt; 1920</v>
      </c>
    </row>
    <row r="17162" spans="1:10" x14ac:dyDescent="0.3">
      <c r="A17162" s="178" t="s">
        <v>3565</v>
      </c>
      <c r="B17162" s="178" t="s">
        <v>171</v>
      </c>
      <c r="C17162" s="178" t="s">
        <v>1396</v>
      </c>
      <c r="D17162" s="178" t="s">
        <v>11576</v>
      </c>
      <c r="E17162" s="179">
        <v>38728</v>
      </c>
      <c r="F17162" s="180">
        <v>9402</v>
      </c>
      <c r="G17162" s="180">
        <v>0</v>
      </c>
      <c r="H17162" s="180">
        <v>219.89</v>
      </c>
      <c r="I17162" s="180">
        <f t="shared" si="536"/>
        <v>9621.89</v>
      </c>
      <c r="J17162" s="177" t="str">
        <f t="shared" si="537"/>
        <v>Date &gt; 1920</v>
      </c>
    </row>
    <row r="17163" spans="1:10" x14ac:dyDescent="0.3">
      <c r="A17163" s="178" t="s">
        <v>3565</v>
      </c>
      <c r="B17163" s="178" t="s">
        <v>171</v>
      </c>
      <c r="C17163" s="178" t="s">
        <v>1396</v>
      </c>
      <c r="D17163" s="178" t="s">
        <v>7105</v>
      </c>
      <c r="E17163" s="179">
        <v>38610</v>
      </c>
      <c r="F17163" s="180">
        <v>0</v>
      </c>
      <c r="G17163" s="180">
        <v>5008</v>
      </c>
      <c r="H17163" s="180">
        <v>5008</v>
      </c>
      <c r="I17163" s="180">
        <f t="shared" si="536"/>
        <v>10016</v>
      </c>
      <c r="J17163" s="177" t="str">
        <f t="shared" si="537"/>
        <v>Date &gt; 1920</v>
      </c>
    </row>
    <row r="17164" spans="1:10" x14ac:dyDescent="0.3">
      <c r="A17164" s="178" t="s">
        <v>3565</v>
      </c>
      <c r="B17164" s="178" t="s">
        <v>171</v>
      </c>
      <c r="C17164" s="178" t="s">
        <v>1396</v>
      </c>
      <c r="D17164" s="178" t="s">
        <v>11577</v>
      </c>
      <c r="E17164" s="179">
        <v>38972</v>
      </c>
      <c r="F17164" s="180">
        <v>15205</v>
      </c>
      <c r="G17164" s="180">
        <v>0</v>
      </c>
      <c r="H17164" s="180">
        <v>800.85</v>
      </c>
      <c r="I17164" s="180">
        <f t="shared" si="536"/>
        <v>16005.85</v>
      </c>
      <c r="J17164" s="177" t="str">
        <f t="shared" si="537"/>
        <v>Date &gt; 1920</v>
      </c>
    </row>
    <row r="17165" spans="1:10" x14ac:dyDescent="0.3">
      <c r="A17165" s="178" t="s">
        <v>3565</v>
      </c>
      <c r="B17165" s="178" t="s">
        <v>171</v>
      </c>
      <c r="C17165" s="178" t="s">
        <v>1396</v>
      </c>
      <c r="D17165" s="178" t="s">
        <v>11577</v>
      </c>
      <c r="E17165" s="179">
        <v>39001</v>
      </c>
      <c r="F17165" s="180">
        <v>351976</v>
      </c>
      <c r="G17165" s="180">
        <v>0</v>
      </c>
      <c r="H17165" s="180">
        <v>18524.79</v>
      </c>
      <c r="I17165" s="180">
        <f t="shared" si="536"/>
        <v>370500.79</v>
      </c>
      <c r="J17165" s="177" t="str">
        <f t="shared" si="537"/>
        <v>Date &gt; 1920</v>
      </c>
    </row>
    <row r="17166" spans="1:10" x14ac:dyDescent="0.3">
      <c r="A17166" s="178" t="s">
        <v>3565</v>
      </c>
      <c r="B17166" s="178" t="s">
        <v>171</v>
      </c>
      <c r="C17166" s="178" t="s">
        <v>1396</v>
      </c>
      <c r="D17166" s="178" t="s">
        <v>11577</v>
      </c>
      <c r="E17166" s="179">
        <v>39029</v>
      </c>
      <c r="F17166" s="180">
        <v>6118</v>
      </c>
      <c r="G17166" s="180">
        <v>0</v>
      </c>
      <c r="H17166" s="180">
        <v>322.52</v>
      </c>
      <c r="I17166" s="180">
        <f t="shared" si="536"/>
        <v>6440.52</v>
      </c>
      <c r="J17166" s="177" t="str">
        <f t="shared" si="537"/>
        <v>Date &gt; 1920</v>
      </c>
    </row>
    <row r="17167" spans="1:10" x14ac:dyDescent="0.3">
      <c r="A17167" s="178" t="s">
        <v>3565</v>
      </c>
      <c r="B17167" s="178" t="s">
        <v>171</v>
      </c>
      <c r="C17167" s="178" t="s">
        <v>1396</v>
      </c>
      <c r="D17167" s="178" t="s">
        <v>11577</v>
      </c>
      <c r="E17167" s="179">
        <v>39084</v>
      </c>
      <c r="F17167" s="180">
        <v>8792</v>
      </c>
      <c r="G17167" s="180">
        <v>0</v>
      </c>
      <c r="H17167" s="180">
        <v>462.54</v>
      </c>
      <c r="I17167" s="180">
        <f t="shared" si="536"/>
        <v>9254.5400000000009</v>
      </c>
      <c r="J17167" s="177" t="str">
        <f t="shared" si="537"/>
        <v>Date &gt; 1920</v>
      </c>
    </row>
    <row r="17168" spans="1:10" x14ac:dyDescent="0.3">
      <c r="A17168" s="178" t="s">
        <v>3565</v>
      </c>
      <c r="B17168" s="178" t="s">
        <v>171</v>
      </c>
      <c r="C17168" s="178" t="s">
        <v>1396</v>
      </c>
      <c r="D17168" s="178" t="s">
        <v>11577</v>
      </c>
      <c r="E17168" s="179">
        <v>39125</v>
      </c>
      <c r="F17168" s="180">
        <v>11659</v>
      </c>
      <c r="G17168" s="180">
        <v>0</v>
      </c>
      <c r="H17168" s="180">
        <v>968.96</v>
      </c>
      <c r="I17168" s="180">
        <f t="shared" si="536"/>
        <v>12627.96</v>
      </c>
      <c r="J17168" s="177" t="str">
        <f t="shared" si="537"/>
        <v>Date &gt; 1920</v>
      </c>
    </row>
    <row r="17169" spans="1:10" x14ac:dyDescent="0.3">
      <c r="A17169" s="178" t="s">
        <v>3565</v>
      </c>
      <c r="B17169" s="178" t="s">
        <v>171</v>
      </c>
      <c r="C17169" s="178" t="s">
        <v>1396</v>
      </c>
      <c r="D17169" s="178" t="s">
        <v>11577</v>
      </c>
      <c r="E17169" s="179">
        <v>39406</v>
      </c>
      <c r="F17169" s="180">
        <v>8582</v>
      </c>
      <c r="G17169" s="180">
        <v>0</v>
      </c>
      <c r="H17169" s="180">
        <v>96.15</v>
      </c>
      <c r="I17169" s="180">
        <f t="shared" si="536"/>
        <v>8678.15</v>
      </c>
      <c r="J17169" s="177" t="str">
        <f t="shared" si="537"/>
        <v>Date &gt; 1920</v>
      </c>
    </row>
    <row r="17170" spans="1:10" x14ac:dyDescent="0.3">
      <c r="A17170" s="178" t="s">
        <v>3565</v>
      </c>
      <c r="B17170" s="178" t="s">
        <v>171</v>
      </c>
      <c r="C17170" s="178" t="s">
        <v>1396</v>
      </c>
      <c r="D17170" s="178" t="s">
        <v>11578</v>
      </c>
      <c r="E17170" s="179">
        <v>40053</v>
      </c>
      <c r="F17170" s="180">
        <v>30400</v>
      </c>
      <c r="G17170" s="180">
        <v>0</v>
      </c>
      <c r="H17170" s="180">
        <v>1600</v>
      </c>
      <c r="I17170" s="180">
        <f t="shared" si="536"/>
        <v>32000</v>
      </c>
      <c r="J17170" s="177" t="str">
        <f t="shared" si="537"/>
        <v>Date &gt; 1920</v>
      </c>
    </row>
    <row r="17171" spans="1:10" x14ac:dyDescent="0.3">
      <c r="A17171" s="178" t="s">
        <v>3565</v>
      </c>
      <c r="B17171" s="178" t="s">
        <v>171</v>
      </c>
      <c r="C17171" s="178" t="s">
        <v>1396</v>
      </c>
      <c r="D17171" s="178" t="s">
        <v>11579</v>
      </c>
      <c r="E17171" s="179">
        <v>40095</v>
      </c>
      <c r="F17171" s="180">
        <v>374172</v>
      </c>
      <c r="G17171" s="180">
        <v>0</v>
      </c>
      <c r="H17171" s="180">
        <v>19693.53</v>
      </c>
      <c r="I17171" s="180">
        <f t="shared" si="536"/>
        <v>393865.53</v>
      </c>
      <c r="J17171" s="177" t="str">
        <f t="shared" si="537"/>
        <v>Date &gt; 1920</v>
      </c>
    </row>
    <row r="17172" spans="1:10" x14ac:dyDescent="0.3">
      <c r="A17172" s="178" t="s">
        <v>3565</v>
      </c>
      <c r="B17172" s="178" t="s">
        <v>171</v>
      </c>
      <c r="C17172" s="178" t="s">
        <v>1396</v>
      </c>
      <c r="D17172" s="178" t="s">
        <v>11579</v>
      </c>
      <c r="E17172" s="179">
        <v>40121</v>
      </c>
      <c r="F17172" s="180">
        <v>53353</v>
      </c>
      <c r="G17172" s="180">
        <v>0</v>
      </c>
      <c r="H17172" s="180">
        <v>2808.75</v>
      </c>
      <c r="I17172" s="180">
        <f t="shared" si="536"/>
        <v>56161.75</v>
      </c>
      <c r="J17172" s="177" t="str">
        <f t="shared" si="537"/>
        <v>Date &gt; 1920</v>
      </c>
    </row>
    <row r="17173" spans="1:10" x14ac:dyDescent="0.3">
      <c r="A17173" s="178" t="s">
        <v>3565</v>
      </c>
      <c r="B17173" s="178" t="s">
        <v>171</v>
      </c>
      <c r="C17173" s="178" t="s">
        <v>1396</v>
      </c>
      <c r="D17173" s="178" t="s">
        <v>11579</v>
      </c>
      <c r="E17173" s="179">
        <v>40220</v>
      </c>
      <c r="F17173" s="180">
        <v>44080</v>
      </c>
      <c r="G17173" s="180">
        <v>0</v>
      </c>
      <c r="H17173" s="180">
        <v>2347.94</v>
      </c>
      <c r="I17173" s="180">
        <f t="shared" si="536"/>
        <v>46427.94</v>
      </c>
      <c r="J17173" s="177" t="str">
        <f t="shared" si="537"/>
        <v>Date &gt; 1920</v>
      </c>
    </row>
    <row r="17174" spans="1:10" x14ac:dyDescent="0.3">
      <c r="A17174" s="178" t="s">
        <v>3565</v>
      </c>
      <c r="B17174" s="178" t="s">
        <v>171</v>
      </c>
      <c r="C17174" s="178" t="s">
        <v>1396</v>
      </c>
      <c r="D17174" s="178" t="s">
        <v>11579</v>
      </c>
      <c r="E17174" s="179">
        <v>40220</v>
      </c>
      <c r="F17174" s="180">
        <v>543</v>
      </c>
      <c r="G17174" s="180">
        <v>0</v>
      </c>
      <c r="H17174" s="180">
        <v>0</v>
      </c>
      <c r="I17174" s="180">
        <f t="shared" si="536"/>
        <v>543</v>
      </c>
      <c r="J17174" s="177" t="str">
        <f t="shared" si="537"/>
        <v>Date &gt; 1920</v>
      </c>
    </row>
    <row r="17175" spans="1:10" x14ac:dyDescent="0.3">
      <c r="A17175" s="178" t="s">
        <v>3565</v>
      </c>
      <c r="B17175" s="178" t="s">
        <v>171</v>
      </c>
      <c r="C17175" s="178" t="s">
        <v>1396</v>
      </c>
      <c r="D17175" s="178" t="s">
        <v>11580</v>
      </c>
      <c r="E17175" s="179">
        <v>41402</v>
      </c>
      <c r="F17175" s="180">
        <v>0</v>
      </c>
      <c r="G17175" s="180">
        <v>4077.6</v>
      </c>
      <c r="H17175" s="180">
        <v>1019.4</v>
      </c>
      <c r="I17175" s="180">
        <f t="shared" si="536"/>
        <v>5097</v>
      </c>
      <c r="J17175" s="177" t="str">
        <f t="shared" si="537"/>
        <v>Date &gt; 1920</v>
      </c>
    </row>
    <row r="17176" spans="1:10" x14ac:dyDescent="0.3">
      <c r="A17176" s="178" t="s">
        <v>3565</v>
      </c>
      <c r="B17176" s="178" t="s">
        <v>171</v>
      </c>
      <c r="C17176" s="178" t="s">
        <v>1396</v>
      </c>
      <c r="D17176" s="178" t="s">
        <v>11581</v>
      </c>
      <c r="E17176" s="179">
        <v>40554</v>
      </c>
      <c r="F17176" s="180">
        <v>15162</v>
      </c>
      <c r="G17176" s="180">
        <v>0</v>
      </c>
      <c r="H17176" s="180">
        <v>798</v>
      </c>
      <c r="I17176" s="180">
        <f t="shared" si="536"/>
        <v>15960</v>
      </c>
      <c r="J17176" s="177" t="str">
        <f t="shared" si="537"/>
        <v>Date &gt; 1920</v>
      </c>
    </row>
    <row r="17177" spans="1:10" x14ac:dyDescent="0.3">
      <c r="A17177" s="178" t="s">
        <v>3565</v>
      </c>
      <c r="B17177" s="178" t="s">
        <v>171</v>
      </c>
      <c r="C17177" s="178" t="s">
        <v>1396</v>
      </c>
      <c r="D17177" s="178" t="s">
        <v>11581</v>
      </c>
      <c r="E17177" s="179">
        <v>40886</v>
      </c>
      <c r="F17177" s="180">
        <v>12743</v>
      </c>
      <c r="G17177" s="180">
        <v>0</v>
      </c>
      <c r="H17177" s="180">
        <v>1197</v>
      </c>
      <c r="I17177" s="180">
        <f t="shared" si="536"/>
        <v>13940</v>
      </c>
      <c r="J17177" s="177" t="str">
        <f t="shared" si="537"/>
        <v>Date &gt; 1920</v>
      </c>
    </row>
    <row r="17178" spans="1:10" x14ac:dyDescent="0.3">
      <c r="A17178" s="178" t="s">
        <v>3565</v>
      </c>
      <c r="B17178" s="178" t="s">
        <v>171</v>
      </c>
      <c r="C17178" s="178" t="s">
        <v>1396</v>
      </c>
      <c r="D17178" s="178" t="s">
        <v>11581</v>
      </c>
      <c r="E17178" s="179">
        <v>40966</v>
      </c>
      <c r="F17178" s="180">
        <v>10000</v>
      </c>
      <c r="G17178" s="180">
        <v>0</v>
      </c>
      <c r="H17178" s="180">
        <v>0</v>
      </c>
      <c r="I17178" s="180">
        <f t="shared" si="536"/>
        <v>10000</v>
      </c>
      <c r="J17178" s="177" t="str">
        <f t="shared" si="537"/>
        <v>Date &gt; 1920</v>
      </c>
    </row>
    <row r="17179" spans="1:10" x14ac:dyDescent="0.3">
      <c r="A17179" s="178" t="s">
        <v>3565</v>
      </c>
      <c r="B17179" s="178" t="s">
        <v>171</v>
      </c>
      <c r="C17179" s="178" t="s">
        <v>1396</v>
      </c>
      <c r="D17179" s="178" t="s">
        <v>11582</v>
      </c>
      <c r="E17179" s="179">
        <v>41326</v>
      </c>
      <c r="F17179" s="180">
        <v>0</v>
      </c>
      <c r="G17179" s="180">
        <v>1114</v>
      </c>
      <c r="H17179" s="180">
        <v>1114</v>
      </c>
      <c r="I17179" s="180">
        <f t="shared" si="536"/>
        <v>2228</v>
      </c>
      <c r="J17179" s="177" t="str">
        <f t="shared" si="537"/>
        <v>Date &gt; 1920</v>
      </c>
    </row>
    <row r="17180" spans="1:10" x14ac:dyDescent="0.3">
      <c r="A17180" s="178" t="s">
        <v>3565</v>
      </c>
      <c r="B17180" s="178" t="s">
        <v>171</v>
      </c>
      <c r="C17180" s="178" t="s">
        <v>1396</v>
      </c>
      <c r="D17180" s="178" t="s">
        <v>11583</v>
      </c>
      <c r="E17180" s="179">
        <v>40897</v>
      </c>
      <c r="F17180" s="180">
        <v>1871</v>
      </c>
      <c r="G17180" s="180">
        <v>0</v>
      </c>
      <c r="H17180" s="180">
        <v>98.93</v>
      </c>
      <c r="I17180" s="180">
        <f t="shared" si="536"/>
        <v>1969.93</v>
      </c>
      <c r="J17180" s="177" t="str">
        <f t="shared" si="537"/>
        <v>Date &gt; 1920</v>
      </c>
    </row>
    <row r="17181" spans="1:10" x14ac:dyDescent="0.3">
      <c r="A17181" s="178" t="s">
        <v>3565</v>
      </c>
      <c r="B17181" s="178" t="s">
        <v>171</v>
      </c>
      <c r="C17181" s="178" t="s">
        <v>1396</v>
      </c>
      <c r="D17181" s="178" t="s">
        <v>11583</v>
      </c>
      <c r="E17181" s="179">
        <v>40983</v>
      </c>
      <c r="F17181" s="180">
        <v>107226</v>
      </c>
      <c r="G17181" s="180">
        <v>0</v>
      </c>
      <c r="H17181" s="180">
        <v>5656.77</v>
      </c>
      <c r="I17181" s="180">
        <f t="shared" si="536"/>
        <v>112882.77</v>
      </c>
      <c r="J17181" s="177" t="str">
        <f t="shared" si="537"/>
        <v>Date &gt; 1920</v>
      </c>
    </row>
    <row r="17182" spans="1:10" x14ac:dyDescent="0.3">
      <c r="A17182" s="178" t="s">
        <v>3565</v>
      </c>
      <c r="B17182" s="178" t="s">
        <v>171</v>
      </c>
      <c r="C17182" s="178" t="s">
        <v>1396</v>
      </c>
      <c r="D17182" s="178" t="s">
        <v>11583</v>
      </c>
      <c r="E17182" s="179">
        <v>41278</v>
      </c>
      <c r="F17182" s="180">
        <v>6461</v>
      </c>
      <c r="G17182" s="180">
        <v>0</v>
      </c>
      <c r="H17182" s="180">
        <v>327.54000000000002</v>
      </c>
      <c r="I17182" s="180">
        <f t="shared" si="536"/>
        <v>6788.54</v>
      </c>
      <c r="J17182" s="177" t="str">
        <f t="shared" si="537"/>
        <v>Date &gt; 1920</v>
      </c>
    </row>
    <row r="17183" spans="1:10" x14ac:dyDescent="0.3">
      <c r="A17183" s="178" t="s">
        <v>3565</v>
      </c>
      <c r="B17183" s="178" t="s">
        <v>171</v>
      </c>
      <c r="C17183" s="178" t="s">
        <v>1396</v>
      </c>
      <c r="D17183" s="178" t="s">
        <v>11584</v>
      </c>
      <c r="E17183" s="179">
        <v>41667</v>
      </c>
      <c r="F17183" s="180">
        <v>13125</v>
      </c>
      <c r="G17183" s="180">
        <v>0</v>
      </c>
      <c r="H17183" s="180">
        <v>1459</v>
      </c>
      <c r="I17183" s="180">
        <f t="shared" si="536"/>
        <v>14584</v>
      </c>
      <c r="J17183" s="177" t="str">
        <f t="shared" si="537"/>
        <v>Date &gt; 1920</v>
      </c>
    </row>
    <row r="17184" spans="1:10" x14ac:dyDescent="0.3">
      <c r="A17184" s="178" t="s">
        <v>3565</v>
      </c>
      <c r="B17184" s="178" t="s">
        <v>171</v>
      </c>
      <c r="C17184" s="178" t="s">
        <v>1396</v>
      </c>
      <c r="D17184" s="178" t="s">
        <v>11584</v>
      </c>
      <c r="E17184" s="179">
        <v>41689</v>
      </c>
      <c r="F17184" s="180">
        <v>9379</v>
      </c>
      <c r="G17184" s="180">
        <v>0</v>
      </c>
      <c r="H17184" s="180">
        <v>1100</v>
      </c>
      <c r="I17184" s="180">
        <f t="shared" si="536"/>
        <v>10479</v>
      </c>
      <c r="J17184" s="177" t="str">
        <f t="shared" si="537"/>
        <v>Date &gt; 1920</v>
      </c>
    </row>
    <row r="17185" spans="1:10" x14ac:dyDescent="0.3">
      <c r="A17185" s="178" t="s">
        <v>3565</v>
      </c>
      <c r="B17185" s="178" t="s">
        <v>171</v>
      </c>
      <c r="C17185" s="178" t="s">
        <v>1396</v>
      </c>
      <c r="D17185" s="178" t="s">
        <v>11584</v>
      </c>
      <c r="E17185" s="179">
        <v>41744</v>
      </c>
      <c r="F17185" s="180">
        <v>521</v>
      </c>
      <c r="G17185" s="180">
        <v>0</v>
      </c>
      <c r="H17185" s="180">
        <v>0</v>
      </c>
      <c r="I17185" s="180">
        <f t="shared" si="536"/>
        <v>521</v>
      </c>
      <c r="J17185" s="177" t="str">
        <f t="shared" si="537"/>
        <v>Date &gt; 1920</v>
      </c>
    </row>
    <row r="17186" spans="1:10" x14ac:dyDescent="0.3">
      <c r="A17186" s="178" t="s">
        <v>3565</v>
      </c>
      <c r="B17186" s="178" t="s">
        <v>171</v>
      </c>
      <c r="C17186" s="178" t="s">
        <v>1396</v>
      </c>
      <c r="D17186" s="178" t="s">
        <v>11585</v>
      </c>
      <c r="E17186" s="179">
        <v>41976</v>
      </c>
      <c r="F17186" s="180">
        <v>0</v>
      </c>
      <c r="G17186" s="180">
        <v>6700</v>
      </c>
      <c r="H17186" s="180">
        <v>6700</v>
      </c>
      <c r="I17186" s="180">
        <f t="shared" si="536"/>
        <v>13400</v>
      </c>
      <c r="J17186" s="177" t="str">
        <f t="shared" si="537"/>
        <v>Date &gt; 1920</v>
      </c>
    </row>
    <row r="17187" spans="1:10" x14ac:dyDescent="0.3">
      <c r="A17187" s="178" t="s">
        <v>3565</v>
      </c>
      <c r="B17187" s="178" t="s">
        <v>171</v>
      </c>
      <c r="C17187" s="178" t="s">
        <v>1396</v>
      </c>
      <c r="D17187" s="178" t="s">
        <v>11585</v>
      </c>
      <c r="E17187" s="179">
        <v>41976</v>
      </c>
      <c r="F17187" s="180">
        <v>0</v>
      </c>
      <c r="G17187" s="180">
        <v>3731.27</v>
      </c>
      <c r="H17187" s="180">
        <v>3732.11</v>
      </c>
      <c r="I17187" s="180">
        <f t="shared" si="536"/>
        <v>7463.38</v>
      </c>
      <c r="J17187" s="177" t="str">
        <f t="shared" si="537"/>
        <v>Date &gt; 1920</v>
      </c>
    </row>
    <row r="17188" spans="1:10" x14ac:dyDescent="0.3">
      <c r="A17188" s="178" t="s">
        <v>3565</v>
      </c>
      <c r="B17188" s="178" t="s">
        <v>171</v>
      </c>
      <c r="C17188" s="178" t="s">
        <v>1396</v>
      </c>
      <c r="D17188" s="178" t="s">
        <v>11585</v>
      </c>
      <c r="E17188" s="179">
        <v>41976</v>
      </c>
      <c r="F17188" s="180">
        <v>0</v>
      </c>
      <c r="G17188" s="180">
        <v>6098.69</v>
      </c>
      <c r="H17188" s="180">
        <v>6099.09</v>
      </c>
      <c r="I17188" s="180">
        <f t="shared" si="536"/>
        <v>12197.779999999999</v>
      </c>
      <c r="J17188" s="177" t="str">
        <f t="shared" si="537"/>
        <v>Date &gt; 1920</v>
      </c>
    </row>
    <row r="17189" spans="1:10" x14ac:dyDescent="0.3">
      <c r="A17189" s="178" t="s">
        <v>3565</v>
      </c>
      <c r="B17189" s="178" t="s">
        <v>171</v>
      </c>
      <c r="C17189" s="178" t="s">
        <v>1396</v>
      </c>
      <c r="D17189" s="178" t="s">
        <v>11585</v>
      </c>
      <c r="E17189" s="179">
        <v>42052</v>
      </c>
      <c r="F17189" s="180">
        <v>0</v>
      </c>
      <c r="G17189" s="180">
        <v>320.98</v>
      </c>
      <c r="H17189" s="180">
        <v>320.69</v>
      </c>
      <c r="I17189" s="180">
        <f t="shared" si="536"/>
        <v>641.67000000000007</v>
      </c>
      <c r="J17189" s="177" t="str">
        <f t="shared" si="537"/>
        <v>Date &gt; 1920</v>
      </c>
    </row>
    <row r="17190" spans="1:10" x14ac:dyDescent="0.3">
      <c r="A17190" s="178" t="s">
        <v>3565</v>
      </c>
      <c r="B17190" s="178" t="s">
        <v>171</v>
      </c>
      <c r="C17190" s="178" t="s">
        <v>1396</v>
      </c>
      <c r="D17190" s="178" t="s">
        <v>11585</v>
      </c>
      <c r="E17190" s="179">
        <v>41948</v>
      </c>
      <c r="F17190" s="180">
        <v>0</v>
      </c>
      <c r="G17190" s="180">
        <v>4282.74</v>
      </c>
      <c r="H17190" s="180">
        <v>1070.68</v>
      </c>
      <c r="I17190" s="180">
        <f t="shared" si="536"/>
        <v>5353.42</v>
      </c>
      <c r="J17190" s="177" t="str">
        <f t="shared" si="537"/>
        <v>Date &gt; 1920</v>
      </c>
    </row>
    <row r="17191" spans="1:10" x14ac:dyDescent="0.3">
      <c r="A17191" s="178" t="s">
        <v>3565</v>
      </c>
      <c r="B17191" s="178" t="s">
        <v>171</v>
      </c>
      <c r="C17191" s="178" t="s">
        <v>1396</v>
      </c>
      <c r="D17191" s="178" t="s">
        <v>11585</v>
      </c>
      <c r="E17191" s="179">
        <v>41976</v>
      </c>
      <c r="F17191" s="180">
        <v>352362</v>
      </c>
      <c r="G17191" s="180">
        <v>20065.830000000002</v>
      </c>
      <c r="H17191" s="180">
        <v>20067.63</v>
      </c>
      <c r="I17191" s="180">
        <f t="shared" si="536"/>
        <v>392495.46</v>
      </c>
      <c r="J17191" s="177" t="str">
        <f t="shared" si="537"/>
        <v>Date &gt; 1920</v>
      </c>
    </row>
    <row r="17192" spans="1:10" x14ac:dyDescent="0.3">
      <c r="A17192" s="178" t="s">
        <v>3565</v>
      </c>
      <c r="B17192" s="178" t="s">
        <v>171</v>
      </c>
      <c r="C17192" s="178" t="s">
        <v>1396</v>
      </c>
      <c r="D17192" s="178" t="s">
        <v>11585</v>
      </c>
      <c r="E17192" s="179">
        <v>42052</v>
      </c>
      <c r="F17192" s="180">
        <v>23556</v>
      </c>
      <c r="G17192" s="180">
        <v>818.65</v>
      </c>
      <c r="H17192" s="180">
        <v>819.38</v>
      </c>
      <c r="I17192" s="180">
        <f t="shared" si="536"/>
        <v>25194.030000000002</v>
      </c>
      <c r="J17192" s="177" t="str">
        <f t="shared" si="537"/>
        <v>Date &gt; 1920</v>
      </c>
    </row>
    <row r="17193" spans="1:10" x14ac:dyDescent="0.3">
      <c r="A17193" s="178" t="s">
        <v>3565</v>
      </c>
      <c r="B17193" s="178" t="s">
        <v>171</v>
      </c>
      <c r="C17193" s="178" t="s">
        <v>1396</v>
      </c>
      <c r="D17193" s="178" t="s">
        <v>11586</v>
      </c>
      <c r="E17193" s="179">
        <v>42359</v>
      </c>
      <c r="F17193" s="180">
        <v>46768</v>
      </c>
      <c r="G17193" s="180">
        <v>8572</v>
      </c>
      <c r="H17193" s="180">
        <v>4309.6000000000004</v>
      </c>
      <c r="I17193" s="180">
        <f t="shared" si="536"/>
        <v>59649.599999999999</v>
      </c>
      <c r="J17193" s="177" t="str">
        <f t="shared" si="537"/>
        <v>Date &gt; 1920</v>
      </c>
    </row>
    <row r="17194" spans="1:10" x14ac:dyDescent="0.3">
      <c r="A17194" s="178" t="s">
        <v>3565</v>
      </c>
      <c r="B17194" s="178" t="s">
        <v>171</v>
      </c>
      <c r="C17194" s="178" t="s">
        <v>1396</v>
      </c>
      <c r="D17194" s="178" t="s">
        <v>11586</v>
      </c>
      <c r="E17194" s="179">
        <v>42404</v>
      </c>
      <c r="F17194" s="180">
        <v>6134</v>
      </c>
      <c r="G17194" s="180">
        <v>0</v>
      </c>
      <c r="H17194" s="180">
        <v>0</v>
      </c>
      <c r="I17194" s="180">
        <f t="shared" si="536"/>
        <v>6134</v>
      </c>
      <c r="J17194" s="177" t="str">
        <f t="shared" si="537"/>
        <v>Date &gt; 1920</v>
      </c>
    </row>
    <row r="17195" spans="1:10" x14ac:dyDescent="0.3">
      <c r="A17195" s="178" t="s">
        <v>3565</v>
      </c>
      <c r="B17195" s="178" t="s">
        <v>171</v>
      </c>
      <c r="C17195" s="178" t="s">
        <v>1396</v>
      </c>
      <c r="D17195" s="178" t="s">
        <v>9614</v>
      </c>
      <c r="E17195" s="179">
        <v>42487</v>
      </c>
      <c r="F17195" s="180">
        <v>0</v>
      </c>
      <c r="G17195" s="180">
        <v>9184</v>
      </c>
      <c r="H17195" s="180">
        <v>2296</v>
      </c>
      <c r="I17195" s="180">
        <f t="shared" si="536"/>
        <v>11480</v>
      </c>
      <c r="J17195" s="177" t="str">
        <f t="shared" si="537"/>
        <v>Date &gt; 1920</v>
      </c>
    </row>
    <row r="17196" spans="1:10" x14ac:dyDescent="0.3">
      <c r="A17196" s="178" t="s">
        <v>3565</v>
      </c>
      <c r="B17196" s="178" t="s">
        <v>171</v>
      </c>
      <c r="C17196" s="178" t="s">
        <v>1396</v>
      </c>
      <c r="D17196" s="178" t="s">
        <v>9614</v>
      </c>
      <c r="E17196" s="179">
        <v>42522</v>
      </c>
      <c r="F17196" s="180">
        <v>0</v>
      </c>
      <c r="G17196" s="180">
        <v>79792</v>
      </c>
      <c r="H17196" s="180">
        <v>19948</v>
      </c>
      <c r="I17196" s="180">
        <f t="shared" si="536"/>
        <v>99740</v>
      </c>
      <c r="J17196" s="177" t="str">
        <f t="shared" si="537"/>
        <v>Date &gt; 1920</v>
      </c>
    </row>
    <row r="17197" spans="1:10" x14ac:dyDescent="0.3">
      <c r="A17197" s="178" t="s">
        <v>3565</v>
      </c>
      <c r="B17197" s="178" t="s">
        <v>171</v>
      </c>
      <c r="C17197" s="178" t="s">
        <v>1396</v>
      </c>
      <c r="D17197" s="178" t="s">
        <v>9614</v>
      </c>
      <c r="E17197" s="179">
        <v>42557</v>
      </c>
      <c r="F17197" s="180">
        <v>0</v>
      </c>
      <c r="G17197" s="180">
        <v>2080</v>
      </c>
      <c r="H17197" s="180">
        <v>520</v>
      </c>
      <c r="I17197" s="180">
        <f t="shared" si="536"/>
        <v>2600</v>
      </c>
      <c r="J17197" s="177" t="str">
        <f t="shared" si="537"/>
        <v>Date &gt; 1920</v>
      </c>
    </row>
    <row r="17198" spans="1:10" x14ac:dyDescent="0.3">
      <c r="A17198" s="178" t="s">
        <v>3565</v>
      </c>
      <c r="B17198" s="178" t="s">
        <v>171</v>
      </c>
      <c r="C17198" s="178" t="s">
        <v>1396</v>
      </c>
      <c r="D17198" s="178" t="s">
        <v>9614</v>
      </c>
      <c r="E17198" s="179">
        <v>42676</v>
      </c>
      <c r="F17198" s="180">
        <v>0</v>
      </c>
      <c r="G17198" s="180">
        <v>3984</v>
      </c>
      <c r="H17198" s="180">
        <v>996</v>
      </c>
      <c r="I17198" s="180">
        <f t="shared" si="536"/>
        <v>4980</v>
      </c>
      <c r="J17198" s="177" t="str">
        <f t="shared" si="537"/>
        <v>Date &gt; 1920</v>
      </c>
    </row>
    <row r="17199" spans="1:10" x14ac:dyDescent="0.3">
      <c r="A17199" s="178" t="s">
        <v>3565</v>
      </c>
      <c r="B17199" s="178" t="s">
        <v>171</v>
      </c>
      <c r="C17199" s="178" t="s">
        <v>1396</v>
      </c>
      <c r="D17199" s="178" t="s">
        <v>11587</v>
      </c>
      <c r="E17199" s="179">
        <v>43774</v>
      </c>
      <c r="F17199" s="180">
        <v>93440</v>
      </c>
      <c r="G17199" s="180">
        <v>5191.1499999999996</v>
      </c>
      <c r="H17199" s="180">
        <v>5191.96</v>
      </c>
      <c r="I17199" s="180">
        <f t="shared" si="536"/>
        <v>103823.11</v>
      </c>
      <c r="J17199" s="177" t="str">
        <f t="shared" si="537"/>
        <v>Date &gt; 1920</v>
      </c>
    </row>
    <row r="17200" spans="1:10" x14ac:dyDescent="0.3">
      <c r="A17200" s="178" t="s">
        <v>3565</v>
      </c>
      <c r="B17200" s="178" t="s">
        <v>171</v>
      </c>
      <c r="C17200" s="178" t="s">
        <v>1396</v>
      </c>
      <c r="D17200" s="178" t="s">
        <v>11587</v>
      </c>
      <c r="E17200" s="179">
        <v>43840</v>
      </c>
      <c r="F17200" s="180">
        <v>10790</v>
      </c>
      <c r="G17200" s="180">
        <v>1242.8499999999999</v>
      </c>
      <c r="H17200" s="180">
        <v>1242.04</v>
      </c>
      <c r="I17200" s="180">
        <f t="shared" si="536"/>
        <v>13274.89</v>
      </c>
      <c r="J17200" s="177" t="str">
        <f t="shared" si="537"/>
        <v>Date &gt; 1920</v>
      </c>
    </row>
    <row r="17201" spans="1:10" x14ac:dyDescent="0.3">
      <c r="A17201" s="178" t="s">
        <v>3565</v>
      </c>
      <c r="B17201" s="178" t="s">
        <v>171</v>
      </c>
      <c r="C17201" s="178" t="s">
        <v>1396</v>
      </c>
      <c r="D17201" s="178" t="s">
        <v>11588</v>
      </c>
      <c r="E17201" s="209">
        <v>0</v>
      </c>
      <c r="F17201" s="180">
        <v>0</v>
      </c>
      <c r="G17201" s="180">
        <v>19875</v>
      </c>
      <c r="H17201" s="180">
        <v>6625</v>
      </c>
      <c r="I17201" s="180">
        <f t="shared" si="536"/>
        <v>26500</v>
      </c>
      <c r="J17201" s="177" t="str">
        <f t="shared" si="537"/>
        <v>Sketchy date</v>
      </c>
    </row>
    <row r="17202" spans="1:10" x14ac:dyDescent="0.3">
      <c r="A17202" s="178" t="s">
        <v>3565</v>
      </c>
      <c r="B17202" s="178" t="s">
        <v>171</v>
      </c>
      <c r="C17202" s="178" t="s">
        <v>1396</v>
      </c>
      <c r="D17202" s="178" t="s">
        <v>11589</v>
      </c>
      <c r="E17202" s="179">
        <v>43774</v>
      </c>
      <c r="F17202" s="180">
        <v>24874</v>
      </c>
      <c r="G17202" s="180">
        <v>1381.94</v>
      </c>
      <c r="H17202" s="180">
        <v>1382.74</v>
      </c>
      <c r="I17202" s="180">
        <f t="shared" si="536"/>
        <v>27638.68</v>
      </c>
      <c r="J17202" s="177" t="str">
        <f t="shared" si="537"/>
        <v>Date &gt; 1920</v>
      </c>
    </row>
    <row r="17203" spans="1:10" x14ac:dyDescent="0.3">
      <c r="A17203" s="178" t="s">
        <v>3565</v>
      </c>
      <c r="B17203" s="178" t="s">
        <v>171</v>
      </c>
      <c r="C17203" s="178" t="s">
        <v>1396</v>
      </c>
      <c r="D17203" s="178" t="s">
        <v>11589</v>
      </c>
      <c r="E17203" s="179">
        <v>43840</v>
      </c>
      <c r="F17203" s="180">
        <v>4195</v>
      </c>
      <c r="G17203" s="180">
        <v>233.03</v>
      </c>
      <c r="H17203" s="180">
        <v>232.64</v>
      </c>
      <c r="I17203" s="180">
        <f t="shared" si="536"/>
        <v>4660.67</v>
      </c>
      <c r="J17203" s="177" t="str">
        <f t="shared" si="537"/>
        <v>Date &gt; 1920</v>
      </c>
    </row>
    <row r="17204" spans="1:10" x14ac:dyDescent="0.3">
      <c r="A17204" s="178" t="s">
        <v>3565</v>
      </c>
      <c r="B17204" s="178" t="s">
        <v>171</v>
      </c>
      <c r="C17204" s="178" t="s">
        <v>1396</v>
      </c>
      <c r="D17204" s="178" t="s">
        <v>11589</v>
      </c>
      <c r="E17204" s="179">
        <v>43840</v>
      </c>
      <c r="F17204" s="180">
        <v>5866</v>
      </c>
      <c r="G17204" s="180">
        <v>470</v>
      </c>
      <c r="H17204" s="180">
        <v>470</v>
      </c>
      <c r="I17204" s="180">
        <f t="shared" si="536"/>
        <v>6806</v>
      </c>
      <c r="J17204" s="177" t="str">
        <f t="shared" si="537"/>
        <v>Date &gt; 1920</v>
      </c>
    </row>
    <row r="17205" spans="1:10" x14ac:dyDescent="0.3">
      <c r="A17205" s="178" t="s">
        <v>3565</v>
      </c>
      <c r="B17205" s="178" t="s">
        <v>171</v>
      </c>
      <c r="C17205" s="178" t="s">
        <v>1396</v>
      </c>
      <c r="D17205" s="178" t="s">
        <v>11589</v>
      </c>
      <c r="E17205" s="179">
        <v>43893</v>
      </c>
      <c r="F17205" s="180">
        <v>2594</v>
      </c>
      <c r="G17205" s="180">
        <v>0</v>
      </c>
      <c r="H17205" s="180">
        <v>0</v>
      </c>
      <c r="I17205" s="180">
        <f t="shared" si="536"/>
        <v>2594</v>
      </c>
      <c r="J17205" s="177" t="str">
        <f t="shared" si="537"/>
        <v>Date &gt; 1920</v>
      </c>
    </row>
    <row r="17206" spans="1:10" x14ac:dyDescent="0.3">
      <c r="A17206" s="178" t="s">
        <v>3565</v>
      </c>
      <c r="B17206" s="178" t="s">
        <v>171</v>
      </c>
      <c r="C17206" s="178" t="s">
        <v>1396</v>
      </c>
      <c r="D17206" s="178" t="s">
        <v>11590</v>
      </c>
      <c r="E17206" s="179">
        <v>44188</v>
      </c>
      <c r="F17206" s="180">
        <v>0</v>
      </c>
      <c r="G17206" s="180">
        <v>7421.97</v>
      </c>
      <c r="H17206" s="180">
        <v>2473.9899999999998</v>
      </c>
      <c r="I17206" s="180">
        <f t="shared" si="536"/>
        <v>9895.9599999999991</v>
      </c>
      <c r="J17206" s="177" t="str">
        <f t="shared" si="537"/>
        <v>Date &gt; 1920</v>
      </c>
    </row>
    <row r="17207" spans="1:10" x14ac:dyDescent="0.3">
      <c r="A17207" s="178" t="s">
        <v>3565</v>
      </c>
      <c r="B17207" s="178" t="s">
        <v>171</v>
      </c>
      <c r="C17207" s="178" t="s">
        <v>1396</v>
      </c>
      <c r="D17207" s="178" t="s">
        <v>11591</v>
      </c>
      <c r="E17207" s="209">
        <v>0</v>
      </c>
      <c r="F17207" s="180">
        <v>1000</v>
      </c>
      <c r="G17207" s="180">
        <v>0</v>
      </c>
      <c r="H17207" s="180">
        <v>0</v>
      </c>
      <c r="I17207" s="180">
        <f t="shared" si="536"/>
        <v>1000</v>
      </c>
      <c r="J17207" s="177" t="str">
        <f t="shared" si="537"/>
        <v>Sketchy date</v>
      </c>
    </row>
    <row r="17208" spans="1:10" x14ac:dyDescent="0.3">
      <c r="A17208" s="178" t="s">
        <v>3565</v>
      </c>
      <c r="B17208" s="178" t="s">
        <v>171</v>
      </c>
      <c r="C17208" s="178" t="s">
        <v>1396</v>
      </c>
      <c r="D17208" s="178" t="s">
        <v>7936</v>
      </c>
      <c r="E17208" s="179">
        <v>26528</v>
      </c>
      <c r="F17208" s="180">
        <v>28133.31</v>
      </c>
      <c r="G17208" s="180">
        <v>0</v>
      </c>
      <c r="H17208" s="180">
        <v>-28133.31</v>
      </c>
      <c r="I17208" s="180">
        <f t="shared" si="536"/>
        <v>0</v>
      </c>
      <c r="J17208" s="177" t="str">
        <f t="shared" si="537"/>
        <v>Date &gt; 1920</v>
      </c>
    </row>
    <row r="17209" spans="1:10" x14ac:dyDescent="0.3">
      <c r="A17209" s="178" t="s">
        <v>3565</v>
      </c>
      <c r="B17209" s="178" t="s">
        <v>171</v>
      </c>
      <c r="C17209" s="178" t="s">
        <v>1396</v>
      </c>
      <c r="D17209" s="178" t="s">
        <v>7936</v>
      </c>
      <c r="E17209" s="179">
        <v>27037</v>
      </c>
      <c r="F17209" s="180">
        <v>3153.97</v>
      </c>
      <c r="G17209" s="180">
        <v>0</v>
      </c>
      <c r="H17209" s="180">
        <v>-3153.97</v>
      </c>
      <c r="I17209" s="180">
        <f t="shared" si="536"/>
        <v>0</v>
      </c>
      <c r="J17209" s="177" t="str">
        <f t="shared" si="537"/>
        <v>Date &gt; 1920</v>
      </c>
    </row>
    <row r="17210" spans="1:10" x14ac:dyDescent="0.3">
      <c r="A17210" s="178" t="s">
        <v>3565</v>
      </c>
      <c r="B17210" s="178" t="s">
        <v>179</v>
      </c>
      <c r="C17210" s="178" t="s">
        <v>4642</v>
      </c>
      <c r="D17210" s="178" t="s">
        <v>11592</v>
      </c>
      <c r="E17210" s="179">
        <v>27614</v>
      </c>
      <c r="F17210" s="180">
        <v>0</v>
      </c>
      <c r="G17210" s="180">
        <v>56821.17</v>
      </c>
      <c r="H17210" s="180">
        <v>0</v>
      </c>
      <c r="I17210" s="180">
        <f t="shared" si="536"/>
        <v>56821.17</v>
      </c>
      <c r="J17210" s="177" t="str">
        <f t="shared" si="537"/>
        <v>Date &gt; 1920</v>
      </c>
    </row>
    <row r="17211" spans="1:10" x14ac:dyDescent="0.3">
      <c r="A17211" s="178" t="s">
        <v>3565</v>
      </c>
      <c r="B17211" s="178" t="s">
        <v>179</v>
      </c>
      <c r="C17211" s="178" t="s">
        <v>4642</v>
      </c>
      <c r="D17211" s="178" t="s">
        <v>6345</v>
      </c>
      <c r="E17211" s="179">
        <v>27080</v>
      </c>
      <c r="F17211" s="180">
        <v>0</v>
      </c>
      <c r="G17211" s="180">
        <v>21395.9</v>
      </c>
      <c r="H17211" s="180">
        <v>21395.9</v>
      </c>
      <c r="I17211" s="180">
        <f t="shared" si="536"/>
        <v>42791.8</v>
      </c>
      <c r="J17211" s="177" t="str">
        <f t="shared" si="537"/>
        <v>Date &gt; 1920</v>
      </c>
    </row>
    <row r="17212" spans="1:10" x14ac:dyDescent="0.3">
      <c r="A17212" s="178" t="s">
        <v>3565</v>
      </c>
      <c r="B17212" s="178" t="s">
        <v>179</v>
      </c>
      <c r="C17212" s="178" t="s">
        <v>4642</v>
      </c>
      <c r="D17212" s="178" t="s">
        <v>11593</v>
      </c>
      <c r="E17212" s="179">
        <v>28328</v>
      </c>
      <c r="F17212" s="180">
        <v>0</v>
      </c>
      <c r="G17212" s="180">
        <v>6692.46</v>
      </c>
      <c r="H17212" s="180">
        <v>3012.28</v>
      </c>
      <c r="I17212" s="180">
        <f t="shared" si="536"/>
        <v>9704.74</v>
      </c>
      <c r="J17212" s="177" t="str">
        <f t="shared" si="537"/>
        <v>Date &gt; 1920</v>
      </c>
    </row>
    <row r="17213" spans="1:10" x14ac:dyDescent="0.3">
      <c r="A17213" s="178" t="s">
        <v>3565</v>
      </c>
      <c r="B17213" s="178" t="s">
        <v>179</v>
      </c>
      <c r="C17213" s="178" t="s">
        <v>4642</v>
      </c>
      <c r="D17213" s="178" t="s">
        <v>11594</v>
      </c>
      <c r="E17213" s="179">
        <v>28293</v>
      </c>
      <c r="F17213" s="180">
        <v>0</v>
      </c>
      <c r="G17213" s="180">
        <v>26107.63</v>
      </c>
      <c r="H17213" s="180">
        <v>10138.02</v>
      </c>
      <c r="I17213" s="180">
        <f t="shared" si="536"/>
        <v>36245.65</v>
      </c>
      <c r="J17213" s="177" t="str">
        <f t="shared" si="537"/>
        <v>Date &gt; 1920</v>
      </c>
    </row>
    <row r="17214" spans="1:10" x14ac:dyDescent="0.3">
      <c r="A17214" s="178" t="s">
        <v>3565</v>
      </c>
      <c r="B17214" s="178" t="s">
        <v>179</v>
      </c>
      <c r="C17214" s="178" t="s">
        <v>4642</v>
      </c>
      <c r="D17214" s="178" t="s">
        <v>11595</v>
      </c>
      <c r="E17214" s="179">
        <v>28244</v>
      </c>
      <c r="F17214" s="180">
        <v>0</v>
      </c>
      <c r="G17214" s="180">
        <v>969.53</v>
      </c>
      <c r="H17214" s="180">
        <v>242.39</v>
      </c>
      <c r="I17214" s="180">
        <f t="shared" si="536"/>
        <v>1211.92</v>
      </c>
      <c r="J17214" s="177" t="str">
        <f t="shared" si="537"/>
        <v>Date &gt; 1920</v>
      </c>
    </row>
    <row r="17215" spans="1:10" x14ac:dyDescent="0.3">
      <c r="A17215" s="178" t="s">
        <v>3565</v>
      </c>
      <c r="B17215" s="178" t="s">
        <v>179</v>
      </c>
      <c r="C17215" s="178" t="s">
        <v>4642</v>
      </c>
      <c r="D17215" s="178" t="s">
        <v>11596</v>
      </c>
      <c r="E17215" s="179">
        <v>29797</v>
      </c>
      <c r="F17215" s="180">
        <v>0</v>
      </c>
      <c r="G17215" s="180">
        <v>5353.72</v>
      </c>
      <c r="H17215" s="180">
        <v>2676.86</v>
      </c>
      <c r="I17215" s="180">
        <f t="shared" si="536"/>
        <v>8030.58</v>
      </c>
      <c r="J17215" s="177" t="str">
        <f t="shared" si="537"/>
        <v>Date &gt; 1920</v>
      </c>
    </row>
    <row r="17216" spans="1:10" x14ac:dyDescent="0.3">
      <c r="A17216" s="178" t="s">
        <v>3565</v>
      </c>
      <c r="B17216" s="178" t="s">
        <v>179</v>
      </c>
      <c r="C17216" s="178" t="s">
        <v>4642</v>
      </c>
      <c r="D17216" s="178" t="s">
        <v>11597</v>
      </c>
      <c r="E17216" s="179">
        <v>30630</v>
      </c>
      <c r="F17216" s="180">
        <v>0</v>
      </c>
      <c r="G17216" s="180">
        <v>1277.74</v>
      </c>
      <c r="H17216" s="180">
        <v>638.87</v>
      </c>
      <c r="I17216" s="180">
        <f t="shared" si="536"/>
        <v>1916.6100000000001</v>
      </c>
      <c r="J17216" s="177" t="str">
        <f t="shared" si="537"/>
        <v>Date &gt; 1920</v>
      </c>
    </row>
    <row r="17217" spans="1:10" x14ac:dyDescent="0.3">
      <c r="A17217" s="178" t="s">
        <v>3565</v>
      </c>
      <c r="B17217" s="178" t="s">
        <v>179</v>
      </c>
      <c r="C17217" s="178" t="s">
        <v>4642</v>
      </c>
      <c r="D17217" s="178" t="s">
        <v>7878</v>
      </c>
      <c r="E17217" s="179">
        <v>31504</v>
      </c>
      <c r="F17217" s="180">
        <v>0</v>
      </c>
      <c r="G17217" s="180">
        <v>4986.66</v>
      </c>
      <c r="H17217" s="180">
        <v>2493.34</v>
      </c>
      <c r="I17217" s="180">
        <f t="shared" si="536"/>
        <v>7480</v>
      </c>
      <c r="J17217" s="177" t="str">
        <f t="shared" si="537"/>
        <v>Date &gt; 1920</v>
      </c>
    </row>
    <row r="17218" spans="1:10" x14ac:dyDescent="0.3">
      <c r="A17218" s="178" t="s">
        <v>3565</v>
      </c>
      <c r="B17218" s="178" t="s">
        <v>179</v>
      </c>
      <c r="C17218" s="178" t="s">
        <v>4642</v>
      </c>
      <c r="D17218" s="178" t="s">
        <v>11598</v>
      </c>
      <c r="E17218" s="179">
        <v>32365</v>
      </c>
      <c r="F17218" s="180">
        <v>0</v>
      </c>
      <c r="G17218" s="180">
        <v>2000</v>
      </c>
      <c r="H17218" s="180">
        <v>1000</v>
      </c>
      <c r="I17218" s="180">
        <f t="shared" si="536"/>
        <v>3000</v>
      </c>
      <c r="J17218" s="177" t="str">
        <f t="shared" si="537"/>
        <v>Date &gt; 1920</v>
      </c>
    </row>
    <row r="17219" spans="1:10" x14ac:dyDescent="0.3">
      <c r="A17219" s="178" t="s">
        <v>3565</v>
      </c>
      <c r="B17219" s="178" t="s">
        <v>179</v>
      </c>
      <c r="C17219" s="178" t="s">
        <v>4642</v>
      </c>
      <c r="D17219" s="178" t="s">
        <v>11599</v>
      </c>
      <c r="E17219" s="179">
        <v>32749</v>
      </c>
      <c r="F17219" s="180">
        <v>0</v>
      </c>
      <c r="G17219" s="180">
        <v>2596.67</v>
      </c>
      <c r="H17219" s="180">
        <v>1298.33</v>
      </c>
      <c r="I17219" s="180">
        <f t="shared" si="536"/>
        <v>3895</v>
      </c>
      <c r="J17219" s="177" t="str">
        <f t="shared" si="537"/>
        <v>Date &gt; 1920</v>
      </c>
    </row>
    <row r="17220" spans="1:10" x14ac:dyDescent="0.3">
      <c r="A17220" s="178" t="s">
        <v>3565</v>
      </c>
      <c r="B17220" s="178" t="s">
        <v>179</v>
      </c>
      <c r="C17220" s="178" t="s">
        <v>4642</v>
      </c>
      <c r="D17220" s="178" t="s">
        <v>11600</v>
      </c>
      <c r="E17220" s="179">
        <v>33182</v>
      </c>
      <c r="F17220" s="180">
        <v>0</v>
      </c>
      <c r="G17220" s="180">
        <v>3818.04</v>
      </c>
      <c r="H17220" s="180">
        <v>1909.02</v>
      </c>
      <c r="I17220" s="180">
        <f t="shared" si="536"/>
        <v>5727.0599999999995</v>
      </c>
      <c r="J17220" s="177" t="str">
        <f t="shared" si="537"/>
        <v>Date &gt; 1920</v>
      </c>
    </row>
    <row r="17221" spans="1:10" x14ac:dyDescent="0.3">
      <c r="A17221" s="178" t="s">
        <v>3565</v>
      </c>
      <c r="B17221" s="178" t="s">
        <v>179</v>
      </c>
      <c r="C17221" s="178" t="s">
        <v>4642</v>
      </c>
      <c r="D17221" s="178" t="s">
        <v>11601</v>
      </c>
      <c r="E17221" s="179">
        <v>34045</v>
      </c>
      <c r="F17221" s="180">
        <v>0</v>
      </c>
      <c r="G17221" s="180">
        <v>4811.33</v>
      </c>
      <c r="H17221" s="180">
        <v>2405.67</v>
      </c>
      <c r="I17221" s="180">
        <f t="shared" ref="I17221:I17284" si="538">SUM(F17221:H17221)</f>
        <v>7217</v>
      </c>
      <c r="J17221" s="177" t="str">
        <f t="shared" ref="J17221:J17284" si="539">IF(OR(YEAR(E17221)&gt; 1920, ISBLANK(E17221)), "Date &gt; 1920", "Sketchy date")</f>
        <v>Date &gt; 1920</v>
      </c>
    </row>
    <row r="17222" spans="1:10" x14ac:dyDescent="0.3">
      <c r="A17222" s="178" t="s">
        <v>3565</v>
      </c>
      <c r="B17222" s="178" t="s">
        <v>179</v>
      </c>
      <c r="C17222" s="178" t="s">
        <v>4642</v>
      </c>
      <c r="D17222" s="178" t="s">
        <v>11602</v>
      </c>
      <c r="E17222" s="179">
        <v>36242</v>
      </c>
      <c r="F17222" s="180">
        <v>0</v>
      </c>
      <c r="G17222" s="180">
        <v>26690</v>
      </c>
      <c r="H17222" s="180">
        <v>21677.360000000001</v>
      </c>
      <c r="I17222" s="180">
        <f t="shared" si="538"/>
        <v>48367.360000000001</v>
      </c>
      <c r="J17222" s="177" t="str">
        <f t="shared" si="539"/>
        <v>Date &gt; 1920</v>
      </c>
    </row>
    <row r="17223" spans="1:10" x14ac:dyDescent="0.3">
      <c r="A17223" s="178" t="s">
        <v>3565</v>
      </c>
      <c r="B17223" s="178" t="s">
        <v>179</v>
      </c>
      <c r="C17223" s="178" t="s">
        <v>4642</v>
      </c>
      <c r="D17223" s="178" t="s">
        <v>11602</v>
      </c>
      <c r="E17223" s="179">
        <v>36242</v>
      </c>
      <c r="F17223" s="180">
        <v>0</v>
      </c>
      <c r="G17223" s="180">
        <v>1526.11</v>
      </c>
      <c r="H17223" s="180">
        <v>0</v>
      </c>
      <c r="I17223" s="180">
        <f t="shared" si="538"/>
        <v>1526.11</v>
      </c>
      <c r="J17223" s="177" t="str">
        <f t="shared" si="539"/>
        <v>Date &gt; 1920</v>
      </c>
    </row>
    <row r="17224" spans="1:10" x14ac:dyDescent="0.3">
      <c r="A17224" s="178" t="s">
        <v>3565</v>
      </c>
      <c r="B17224" s="178" t="s">
        <v>179</v>
      </c>
      <c r="C17224" s="178" t="s">
        <v>4642</v>
      </c>
      <c r="D17224" s="178" t="s">
        <v>11603</v>
      </c>
      <c r="E17224" s="179">
        <v>39022</v>
      </c>
      <c r="F17224" s="180">
        <v>0</v>
      </c>
      <c r="G17224" s="180">
        <v>25600</v>
      </c>
      <c r="H17224" s="180">
        <v>6400</v>
      </c>
      <c r="I17224" s="180">
        <f t="shared" si="538"/>
        <v>32000</v>
      </c>
      <c r="J17224" s="177" t="str">
        <f t="shared" si="539"/>
        <v>Date &gt; 1920</v>
      </c>
    </row>
    <row r="17225" spans="1:10" x14ac:dyDescent="0.3">
      <c r="A17225" s="178" t="s">
        <v>3565</v>
      </c>
      <c r="B17225" s="178" t="s">
        <v>179</v>
      </c>
      <c r="C17225" s="178" t="s">
        <v>4642</v>
      </c>
      <c r="D17225" s="178" t="s">
        <v>11603</v>
      </c>
      <c r="E17225" s="179">
        <v>39473</v>
      </c>
      <c r="F17225" s="180">
        <v>0</v>
      </c>
      <c r="G17225" s="180">
        <v>10053.27</v>
      </c>
      <c r="H17225" s="180">
        <v>2513.3200000000002</v>
      </c>
      <c r="I17225" s="180">
        <f t="shared" si="538"/>
        <v>12566.59</v>
      </c>
      <c r="J17225" s="177" t="str">
        <f t="shared" si="539"/>
        <v>Date &gt; 1920</v>
      </c>
    </row>
    <row r="17226" spans="1:10" x14ac:dyDescent="0.3">
      <c r="A17226" s="178" t="s">
        <v>3565</v>
      </c>
      <c r="B17226" s="178" t="s">
        <v>179</v>
      </c>
      <c r="C17226" s="178" t="s">
        <v>4642</v>
      </c>
      <c r="D17226" s="178" t="s">
        <v>11604</v>
      </c>
      <c r="E17226" s="179">
        <v>39442</v>
      </c>
      <c r="F17226" s="180">
        <v>0</v>
      </c>
      <c r="G17226" s="180">
        <v>1885.5</v>
      </c>
      <c r="H17226" s="180">
        <v>1885.5</v>
      </c>
      <c r="I17226" s="180">
        <f t="shared" si="538"/>
        <v>3771</v>
      </c>
      <c r="J17226" s="177" t="str">
        <f t="shared" si="539"/>
        <v>Date &gt; 1920</v>
      </c>
    </row>
    <row r="17227" spans="1:10" x14ac:dyDescent="0.3">
      <c r="A17227" s="178" t="s">
        <v>3565</v>
      </c>
      <c r="B17227" s="178" t="s">
        <v>179</v>
      </c>
      <c r="C17227" s="178" t="s">
        <v>4642</v>
      </c>
      <c r="D17227" s="178" t="s">
        <v>11605</v>
      </c>
      <c r="E17227" s="179">
        <v>39707</v>
      </c>
      <c r="F17227" s="180">
        <v>0</v>
      </c>
      <c r="G17227" s="180">
        <v>46677.19</v>
      </c>
      <c r="H17227" s="180">
        <v>23892.05</v>
      </c>
      <c r="I17227" s="180">
        <f t="shared" si="538"/>
        <v>70569.240000000005</v>
      </c>
      <c r="J17227" s="177" t="str">
        <f t="shared" si="539"/>
        <v>Date &gt; 1920</v>
      </c>
    </row>
    <row r="17228" spans="1:10" x14ac:dyDescent="0.3">
      <c r="A17228" s="178" t="s">
        <v>3565</v>
      </c>
      <c r="B17228" s="178" t="s">
        <v>179</v>
      </c>
      <c r="C17228" s="178" t="s">
        <v>4642</v>
      </c>
      <c r="D17228" s="178" t="s">
        <v>11605</v>
      </c>
      <c r="E17228" s="179">
        <v>39814</v>
      </c>
      <c r="F17228" s="180">
        <v>0</v>
      </c>
      <c r="G17228" s="180">
        <v>73171.19</v>
      </c>
      <c r="H17228" s="180">
        <v>22854.48</v>
      </c>
      <c r="I17228" s="180">
        <f t="shared" si="538"/>
        <v>96025.67</v>
      </c>
      <c r="J17228" s="177" t="str">
        <f t="shared" si="539"/>
        <v>Date &gt; 1920</v>
      </c>
    </row>
    <row r="17229" spans="1:10" x14ac:dyDescent="0.3">
      <c r="A17229" s="178" t="s">
        <v>3565</v>
      </c>
      <c r="B17229" s="178" t="s">
        <v>179</v>
      </c>
      <c r="C17229" s="178" t="s">
        <v>4642</v>
      </c>
      <c r="D17229" s="178" t="s">
        <v>11605</v>
      </c>
      <c r="E17229" s="179">
        <v>39871</v>
      </c>
      <c r="F17229" s="180">
        <v>0</v>
      </c>
      <c r="G17229" s="180">
        <v>1151.6199999999999</v>
      </c>
      <c r="H17229" s="180">
        <v>6299.51</v>
      </c>
      <c r="I17229" s="180">
        <f t="shared" si="538"/>
        <v>7451.13</v>
      </c>
      <c r="J17229" s="177" t="str">
        <f t="shared" si="539"/>
        <v>Date &gt; 1920</v>
      </c>
    </row>
    <row r="17230" spans="1:10" x14ac:dyDescent="0.3">
      <c r="A17230" s="178" t="s">
        <v>3565</v>
      </c>
      <c r="B17230" s="178" t="s">
        <v>179</v>
      </c>
      <c r="C17230" s="178" t="s">
        <v>4642</v>
      </c>
      <c r="D17230" s="178" t="s">
        <v>9264</v>
      </c>
      <c r="E17230" s="179">
        <v>40514</v>
      </c>
      <c r="F17230" s="180">
        <v>0</v>
      </c>
      <c r="G17230" s="180">
        <v>4074.8</v>
      </c>
      <c r="H17230" s="180">
        <v>1018.7</v>
      </c>
      <c r="I17230" s="180">
        <f t="shared" si="538"/>
        <v>5093.5</v>
      </c>
      <c r="J17230" s="177" t="str">
        <f t="shared" si="539"/>
        <v>Date &gt; 1920</v>
      </c>
    </row>
    <row r="17231" spans="1:10" x14ac:dyDescent="0.3">
      <c r="A17231" s="178" t="s">
        <v>3565</v>
      </c>
      <c r="B17231" s="178" t="s">
        <v>179</v>
      </c>
      <c r="C17231" s="178" t="s">
        <v>4642</v>
      </c>
      <c r="D17231" s="178" t="s">
        <v>11606</v>
      </c>
      <c r="E17231" s="179">
        <v>41257</v>
      </c>
      <c r="F17231" s="180">
        <v>0</v>
      </c>
      <c r="G17231" s="180">
        <v>7998.9</v>
      </c>
      <c r="H17231" s="180">
        <v>7998.9</v>
      </c>
      <c r="I17231" s="180">
        <f t="shared" si="538"/>
        <v>15997.8</v>
      </c>
      <c r="J17231" s="177" t="str">
        <f t="shared" si="539"/>
        <v>Date &gt; 1920</v>
      </c>
    </row>
    <row r="17232" spans="1:10" x14ac:dyDescent="0.3">
      <c r="A17232" s="178" t="s">
        <v>3565</v>
      </c>
      <c r="B17232" s="178" t="s">
        <v>179</v>
      </c>
      <c r="C17232" s="178" t="s">
        <v>4642</v>
      </c>
      <c r="D17232" s="178" t="s">
        <v>11607</v>
      </c>
      <c r="E17232" s="179">
        <v>41887</v>
      </c>
      <c r="F17232" s="180">
        <v>0</v>
      </c>
      <c r="G17232" s="180">
        <v>5408.42</v>
      </c>
      <c r="H17232" s="180">
        <v>600.92999999999995</v>
      </c>
      <c r="I17232" s="180">
        <f t="shared" si="538"/>
        <v>6009.35</v>
      </c>
      <c r="J17232" s="177" t="str">
        <f t="shared" si="539"/>
        <v>Date &gt; 1920</v>
      </c>
    </row>
    <row r="17233" spans="1:10" x14ac:dyDescent="0.3">
      <c r="A17233" s="178" t="s">
        <v>3565</v>
      </c>
      <c r="B17233" s="178" t="s">
        <v>179</v>
      </c>
      <c r="C17233" s="178" t="s">
        <v>4642</v>
      </c>
      <c r="D17233" s="178" t="s">
        <v>8834</v>
      </c>
      <c r="E17233" s="209">
        <v>0</v>
      </c>
      <c r="F17233" s="180">
        <v>0</v>
      </c>
      <c r="G17233" s="180">
        <v>10521.25</v>
      </c>
      <c r="H17233" s="180">
        <v>553.75</v>
      </c>
      <c r="I17233" s="180">
        <f t="shared" si="538"/>
        <v>11075</v>
      </c>
      <c r="J17233" s="177" t="str">
        <f t="shared" si="539"/>
        <v>Sketchy date</v>
      </c>
    </row>
    <row r="17234" spans="1:10" x14ac:dyDescent="0.3">
      <c r="A17234" s="178" t="s">
        <v>3565</v>
      </c>
      <c r="B17234" s="178" t="s">
        <v>179</v>
      </c>
      <c r="C17234" s="178" t="s">
        <v>4642</v>
      </c>
      <c r="D17234" s="178" t="s">
        <v>8834</v>
      </c>
      <c r="E17234" s="209">
        <v>0</v>
      </c>
      <c r="F17234" s="180">
        <v>0</v>
      </c>
      <c r="G17234" s="180">
        <v>16834</v>
      </c>
      <c r="H17234" s="180">
        <v>886</v>
      </c>
      <c r="I17234" s="180">
        <f t="shared" si="538"/>
        <v>17720</v>
      </c>
      <c r="J17234" s="177" t="str">
        <f t="shared" si="539"/>
        <v>Sketchy date</v>
      </c>
    </row>
    <row r="17235" spans="1:10" x14ac:dyDescent="0.3">
      <c r="A17235" s="178" t="s">
        <v>3565</v>
      </c>
      <c r="B17235" s="178" t="s">
        <v>179</v>
      </c>
      <c r="C17235" s="178" t="s">
        <v>4642</v>
      </c>
      <c r="D17235" s="178" t="s">
        <v>8834</v>
      </c>
      <c r="E17235" s="179">
        <v>43816</v>
      </c>
      <c r="F17235" s="180">
        <v>0</v>
      </c>
      <c r="G17235" s="180">
        <v>4208.5</v>
      </c>
      <c r="H17235" s="180">
        <v>221.5</v>
      </c>
      <c r="I17235" s="180">
        <f t="shared" si="538"/>
        <v>4430</v>
      </c>
      <c r="J17235" s="177" t="str">
        <f t="shared" si="539"/>
        <v>Date &gt; 1920</v>
      </c>
    </row>
    <row r="17236" spans="1:10" x14ac:dyDescent="0.3">
      <c r="A17236" s="178" t="s">
        <v>3565</v>
      </c>
      <c r="B17236" s="178" t="s">
        <v>179</v>
      </c>
      <c r="C17236" s="178" t="s">
        <v>4642</v>
      </c>
      <c r="D17236" s="178" t="s">
        <v>8834</v>
      </c>
      <c r="E17236" s="179">
        <v>43836</v>
      </c>
      <c r="F17236" s="180">
        <v>0</v>
      </c>
      <c r="G17236" s="180">
        <v>6312.75</v>
      </c>
      <c r="H17236" s="180">
        <v>332.25</v>
      </c>
      <c r="I17236" s="180">
        <f t="shared" si="538"/>
        <v>6645</v>
      </c>
      <c r="J17236" s="177" t="str">
        <f t="shared" si="539"/>
        <v>Date &gt; 1920</v>
      </c>
    </row>
    <row r="17237" spans="1:10" x14ac:dyDescent="0.3">
      <c r="A17237" s="178" t="s">
        <v>3565</v>
      </c>
      <c r="B17237" s="178" t="s">
        <v>181</v>
      </c>
      <c r="C17237" s="178" t="s">
        <v>4655</v>
      </c>
      <c r="D17237" s="178" t="s">
        <v>11608</v>
      </c>
      <c r="E17237" s="179">
        <v>18092</v>
      </c>
      <c r="F17237" s="180">
        <v>0</v>
      </c>
      <c r="G17237" s="180">
        <v>300</v>
      </c>
      <c r="H17237" s="180">
        <v>300</v>
      </c>
      <c r="I17237" s="180">
        <f t="shared" si="538"/>
        <v>600</v>
      </c>
      <c r="J17237" s="177" t="str">
        <f t="shared" si="539"/>
        <v>Date &gt; 1920</v>
      </c>
    </row>
    <row r="17238" spans="1:10" x14ac:dyDescent="0.3">
      <c r="A17238" s="178" t="s">
        <v>3565</v>
      </c>
      <c r="B17238" s="178" t="s">
        <v>181</v>
      </c>
      <c r="C17238" s="178" t="s">
        <v>4655</v>
      </c>
      <c r="D17238" s="178" t="s">
        <v>11609</v>
      </c>
      <c r="E17238" s="179">
        <v>18204</v>
      </c>
      <c r="F17238" s="180">
        <v>0</v>
      </c>
      <c r="G17238" s="180">
        <v>2000</v>
      </c>
      <c r="H17238" s="180">
        <v>1000</v>
      </c>
      <c r="I17238" s="180">
        <f t="shared" si="538"/>
        <v>3000</v>
      </c>
      <c r="J17238" s="177" t="str">
        <f t="shared" si="539"/>
        <v>Date &gt; 1920</v>
      </c>
    </row>
    <row r="17239" spans="1:10" x14ac:dyDescent="0.3">
      <c r="A17239" s="178" t="s">
        <v>3565</v>
      </c>
      <c r="B17239" s="178" t="s">
        <v>181</v>
      </c>
      <c r="C17239" s="178" t="s">
        <v>4655</v>
      </c>
      <c r="D17239" s="178" t="s">
        <v>7202</v>
      </c>
      <c r="E17239" s="179">
        <v>20402</v>
      </c>
      <c r="F17239" s="180">
        <v>0</v>
      </c>
      <c r="G17239" s="180">
        <v>5259.99</v>
      </c>
      <c r="H17239" s="180">
        <v>0</v>
      </c>
      <c r="I17239" s="180">
        <f t="shared" si="538"/>
        <v>5259.99</v>
      </c>
      <c r="J17239" s="177" t="str">
        <f t="shared" si="539"/>
        <v>Date &gt; 1920</v>
      </c>
    </row>
    <row r="17240" spans="1:10" x14ac:dyDescent="0.3">
      <c r="A17240" s="178" t="s">
        <v>3565</v>
      </c>
      <c r="B17240" s="178" t="s">
        <v>181</v>
      </c>
      <c r="C17240" s="178" t="s">
        <v>4655</v>
      </c>
      <c r="D17240" s="178" t="s">
        <v>11610</v>
      </c>
      <c r="E17240" s="179">
        <v>24419</v>
      </c>
      <c r="F17240" s="180">
        <v>8731.08</v>
      </c>
      <c r="G17240" s="180">
        <v>5800</v>
      </c>
      <c r="H17240" s="180">
        <v>2931.09</v>
      </c>
      <c r="I17240" s="180">
        <f t="shared" si="538"/>
        <v>17462.169999999998</v>
      </c>
      <c r="J17240" s="177" t="str">
        <f t="shared" si="539"/>
        <v>Date &gt; 1920</v>
      </c>
    </row>
    <row r="17241" spans="1:10" x14ac:dyDescent="0.3">
      <c r="A17241" s="178" t="s">
        <v>3565</v>
      </c>
      <c r="B17241" s="178" t="s">
        <v>181</v>
      </c>
      <c r="C17241" s="178" t="s">
        <v>4655</v>
      </c>
      <c r="D17241" s="178" t="s">
        <v>6345</v>
      </c>
      <c r="E17241" s="179">
        <v>24425</v>
      </c>
      <c r="F17241" s="180">
        <v>724.17</v>
      </c>
      <c r="G17241" s="180">
        <v>0</v>
      </c>
      <c r="H17241" s="180">
        <v>0</v>
      </c>
      <c r="I17241" s="180">
        <f t="shared" si="538"/>
        <v>724.17</v>
      </c>
      <c r="J17241" s="177" t="str">
        <f t="shared" si="539"/>
        <v>Date &gt; 1920</v>
      </c>
    </row>
    <row r="17242" spans="1:10" x14ac:dyDescent="0.3">
      <c r="A17242" s="178" t="s">
        <v>3565</v>
      </c>
      <c r="B17242" s="178" t="s">
        <v>181</v>
      </c>
      <c r="C17242" s="178" t="s">
        <v>4655</v>
      </c>
      <c r="D17242" s="178" t="s">
        <v>11611</v>
      </c>
      <c r="E17242" s="179">
        <v>25042</v>
      </c>
      <c r="F17242" s="180">
        <v>0</v>
      </c>
      <c r="G17242" s="180">
        <v>4611.34</v>
      </c>
      <c r="H17242" s="180">
        <v>2305.6799999999998</v>
      </c>
      <c r="I17242" s="180">
        <f t="shared" si="538"/>
        <v>6917.02</v>
      </c>
      <c r="J17242" s="177" t="str">
        <f t="shared" si="539"/>
        <v>Date &gt; 1920</v>
      </c>
    </row>
    <row r="17243" spans="1:10" x14ac:dyDescent="0.3">
      <c r="A17243" s="178" t="s">
        <v>3565</v>
      </c>
      <c r="B17243" s="178" t="s">
        <v>181</v>
      </c>
      <c r="C17243" s="178" t="s">
        <v>4655</v>
      </c>
      <c r="D17243" s="178" t="s">
        <v>11612</v>
      </c>
      <c r="E17243" s="179">
        <v>29642</v>
      </c>
      <c r="F17243" s="180">
        <v>0</v>
      </c>
      <c r="G17243" s="180">
        <v>14000</v>
      </c>
      <c r="H17243" s="180">
        <v>7856.65</v>
      </c>
      <c r="I17243" s="180">
        <f t="shared" si="538"/>
        <v>21856.65</v>
      </c>
      <c r="J17243" s="177" t="str">
        <f t="shared" si="539"/>
        <v>Date &gt; 1920</v>
      </c>
    </row>
    <row r="17244" spans="1:10" x14ac:dyDescent="0.3">
      <c r="A17244" s="178" t="s">
        <v>3565</v>
      </c>
      <c r="B17244" s="178" t="s">
        <v>181</v>
      </c>
      <c r="C17244" s="178" t="s">
        <v>4655</v>
      </c>
      <c r="D17244" s="178" t="s">
        <v>7173</v>
      </c>
      <c r="E17244" s="179">
        <v>29544</v>
      </c>
      <c r="F17244" s="180">
        <v>0</v>
      </c>
      <c r="G17244" s="180">
        <v>22306.85</v>
      </c>
      <c r="H17244" s="180">
        <v>11265.17</v>
      </c>
      <c r="I17244" s="180">
        <f t="shared" si="538"/>
        <v>33572.019999999997</v>
      </c>
      <c r="J17244" s="177" t="str">
        <f t="shared" si="539"/>
        <v>Date &gt; 1920</v>
      </c>
    </row>
    <row r="17245" spans="1:10" x14ac:dyDescent="0.3">
      <c r="A17245" s="178" t="s">
        <v>3565</v>
      </c>
      <c r="B17245" s="178" t="s">
        <v>181</v>
      </c>
      <c r="C17245" s="178" t="s">
        <v>4655</v>
      </c>
      <c r="D17245" s="178" t="s">
        <v>11613</v>
      </c>
      <c r="E17245" s="179">
        <v>29909</v>
      </c>
      <c r="F17245" s="180">
        <v>0</v>
      </c>
      <c r="G17245" s="180">
        <v>47612.1</v>
      </c>
      <c r="H17245" s="180">
        <v>23806.06</v>
      </c>
      <c r="I17245" s="180">
        <f t="shared" si="538"/>
        <v>71418.16</v>
      </c>
      <c r="J17245" s="177" t="str">
        <f t="shared" si="539"/>
        <v>Date &gt; 1920</v>
      </c>
    </row>
    <row r="17246" spans="1:10" x14ac:dyDescent="0.3">
      <c r="A17246" s="178" t="s">
        <v>3565</v>
      </c>
      <c r="B17246" s="178" t="s">
        <v>181</v>
      </c>
      <c r="C17246" s="178" t="s">
        <v>4655</v>
      </c>
      <c r="D17246" s="178" t="s">
        <v>6365</v>
      </c>
      <c r="E17246" s="179">
        <v>30180</v>
      </c>
      <c r="F17246" s="180">
        <v>0</v>
      </c>
      <c r="G17246" s="180">
        <v>5139.4399999999996</v>
      </c>
      <c r="H17246" s="180">
        <v>2569.7199999999998</v>
      </c>
      <c r="I17246" s="180">
        <f t="shared" si="538"/>
        <v>7709.16</v>
      </c>
      <c r="J17246" s="177" t="str">
        <f t="shared" si="539"/>
        <v>Date &gt; 1920</v>
      </c>
    </row>
    <row r="17247" spans="1:10" x14ac:dyDescent="0.3">
      <c r="A17247" s="178" t="s">
        <v>3565</v>
      </c>
      <c r="B17247" s="178" t="s">
        <v>181</v>
      </c>
      <c r="C17247" s="178" t="s">
        <v>4655</v>
      </c>
      <c r="D17247" s="178" t="s">
        <v>11614</v>
      </c>
      <c r="E17247" s="179">
        <v>30622</v>
      </c>
      <c r="F17247" s="180">
        <v>0</v>
      </c>
      <c r="G17247" s="180">
        <v>4488.1400000000003</v>
      </c>
      <c r="H17247" s="180">
        <v>2244.08</v>
      </c>
      <c r="I17247" s="180">
        <f t="shared" si="538"/>
        <v>6732.22</v>
      </c>
      <c r="J17247" s="177" t="str">
        <f t="shared" si="539"/>
        <v>Date &gt; 1920</v>
      </c>
    </row>
    <row r="17248" spans="1:10" x14ac:dyDescent="0.3">
      <c r="A17248" s="178" t="s">
        <v>3565</v>
      </c>
      <c r="B17248" s="178" t="s">
        <v>181</v>
      </c>
      <c r="C17248" s="178" t="s">
        <v>4655</v>
      </c>
      <c r="D17248" s="178" t="s">
        <v>11615</v>
      </c>
      <c r="E17248" s="179">
        <v>31100</v>
      </c>
      <c r="F17248" s="180">
        <v>0</v>
      </c>
      <c r="G17248" s="180">
        <v>8890.42</v>
      </c>
      <c r="H17248" s="180">
        <v>4945.21</v>
      </c>
      <c r="I17248" s="180">
        <f t="shared" si="538"/>
        <v>13835.630000000001</v>
      </c>
      <c r="J17248" s="177" t="str">
        <f t="shared" si="539"/>
        <v>Date &gt; 1920</v>
      </c>
    </row>
    <row r="17249" spans="1:10" x14ac:dyDescent="0.3">
      <c r="A17249" s="178" t="s">
        <v>3565</v>
      </c>
      <c r="B17249" s="178" t="s">
        <v>181</v>
      </c>
      <c r="C17249" s="178" t="s">
        <v>4655</v>
      </c>
      <c r="D17249" s="178" t="s">
        <v>6366</v>
      </c>
      <c r="E17249" s="179">
        <v>32849</v>
      </c>
      <c r="F17249" s="180">
        <v>0</v>
      </c>
      <c r="G17249" s="180">
        <v>45705.18</v>
      </c>
      <c r="H17249" s="180">
        <v>23955.8</v>
      </c>
      <c r="I17249" s="180">
        <f t="shared" si="538"/>
        <v>69660.98</v>
      </c>
      <c r="J17249" s="177" t="str">
        <f t="shared" si="539"/>
        <v>Date &gt; 1920</v>
      </c>
    </row>
    <row r="17250" spans="1:10" x14ac:dyDescent="0.3">
      <c r="A17250" s="178" t="s">
        <v>3565</v>
      </c>
      <c r="B17250" s="178" t="s">
        <v>181</v>
      </c>
      <c r="C17250" s="178" t="s">
        <v>4655</v>
      </c>
      <c r="D17250" s="178" t="s">
        <v>6366</v>
      </c>
      <c r="E17250" s="179">
        <v>32924</v>
      </c>
      <c r="F17250" s="180">
        <v>3</v>
      </c>
      <c r="G17250" s="180">
        <v>4</v>
      </c>
      <c r="H17250" s="180">
        <v>5</v>
      </c>
      <c r="I17250" s="180">
        <f t="shared" si="538"/>
        <v>12</v>
      </c>
      <c r="J17250" s="177" t="str">
        <f t="shared" si="539"/>
        <v>Date &gt; 1920</v>
      </c>
    </row>
    <row r="17251" spans="1:10" x14ac:dyDescent="0.3">
      <c r="A17251" s="178" t="s">
        <v>3565</v>
      </c>
      <c r="B17251" s="178" t="s">
        <v>181</v>
      </c>
      <c r="C17251" s="178" t="s">
        <v>4655</v>
      </c>
      <c r="D17251" s="178" t="s">
        <v>6366</v>
      </c>
      <c r="E17251" s="179">
        <v>33133</v>
      </c>
      <c r="F17251" s="180">
        <v>0</v>
      </c>
      <c r="G17251" s="180">
        <v>483.67</v>
      </c>
      <c r="H17251" s="180">
        <v>241.83</v>
      </c>
      <c r="I17251" s="180">
        <f t="shared" si="538"/>
        <v>725.5</v>
      </c>
      <c r="J17251" s="177" t="str">
        <f t="shared" si="539"/>
        <v>Date &gt; 1920</v>
      </c>
    </row>
    <row r="17252" spans="1:10" x14ac:dyDescent="0.3">
      <c r="A17252" s="178" t="s">
        <v>3565</v>
      </c>
      <c r="B17252" s="178" t="s">
        <v>181</v>
      </c>
      <c r="C17252" s="178" t="s">
        <v>4655</v>
      </c>
      <c r="D17252" s="178" t="s">
        <v>6366</v>
      </c>
      <c r="E17252" s="179">
        <v>33190</v>
      </c>
      <c r="F17252" s="180">
        <v>0</v>
      </c>
      <c r="G17252" s="180">
        <v>1989.17</v>
      </c>
      <c r="H17252" s="180">
        <v>31092.080000000002</v>
      </c>
      <c r="I17252" s="180">
        <f t="shared" si="538"/>
        <v>33081.25</v>
      </c>
      <c r="J17252" s="177" t="str">
        <f t="shared" si="539"/>
        <v>Date &gt; 1920</v>
      </c>
    </row>
    <row r="17253" spans="1:10" x14ac:dyDescent="0.3">
      <c r="A17253" s="178" t="s">
        <v>3565</v>
      </c>
      <c r="B17253" s="178" t="s">
        <v>181</v>
      </c>
      <c r="C17253" s="178" t="s">
        <v>4655</v>
      </c>
      <c r="D17253" s="178" t="s">
        <v>6366</v>
      </c>
      <c r="E17253" s="179">
        <v>33248</v>
      </c>
      <c r="F17253" s="180">
        <v>0</v>
      </c>
      <c r="G17253" s="180">
        <v>2790.16</v>
      </c>
      <c r="H17253" s="180">
        <v>7681.36</v>
      </c>
      <c r="I17253" s="180">
        <f t="shared" si="538"/>
        <v>10471.52</v>
      </c>
      <c r="J17253" s="177" t="str">
        <f t="shared" si="539"/>
        <v>Date &gt; 1920</v>
      </c>
    </row>
    <row r="17254" spans="1:10" x14ac:dyDescent="0.3">
      <c r="A17254" s="178" t="s">
        <v>3565</v>
      </c>
      <c r="B17254" s="178" t="s">
        <v>181</v>
      </c>
      <c r="C17254" s="178" t="s">
        <v>4655</v>
      </c>
      <c r="D17254" s="178" t="s">
        <v>6366</v>
      </c>
      <c r="E17254" s="179">
        <v>33316</v>
      </c>
      <c r="F17254" s="180">
        <v>0</v>
      </c>
      <c r="G17254" s="180">
        <v>1527.33</v>
      </c>
      <c r="H17254" s="180">
        <v>8972.4</v>
      </c>
      <c r="I17254" s="180">
        <f t="shared" si="538"/>
        <v>10499.73</v>
      </c>
      <c r="J17254" s="177" t="str">
        <f t="shared" si="539"/>
        <v>Date &gt; 1920</v>
      </c>
    </row>
    <row r="17255" spans="1:10" x14ac:dyDescent="0.3">
      <c r="A17255" s="178" t="s">
        <v>3565</v>
      </c>
      <c r="B17255" s="178" t="s">
        <v>181</v>
      </c>
      <c r="C17255" s="178" t="s">
        <v>4655</v>
      </c>
      <c r="D17255" s="178" t="s">
        <v>6366</v>
      </c>
      <c r="E17255" s="179">
        <v>33429</v>
      </c>
      <c r="F17255" s="180">
        <v>0</v>
      </c>
      <c r="G17255" s="180">
        <v>8248.17</v>
      </c>
      <c r="H17255" s="180">
        <v>4124.08</v>
      </c>
      <c r="I17255" s="180">
        <f t="shared" si="538"/>
        <v>12372.25</v>
      </c>
      <c r="J17255" s="177" t="str">
        <f t="shared" si="539"/>
        <v>Date &gt; 1920</v>
      </c>
    </row>
    <row r="17256" spans="1:10" x14ac:dyDescent="0.3">
      <c r="A17256" s="178" t="s">
        <v>3565</v>
      </c>
      <c r="B17256" s="178" t="s">
        <v>181</v>
      </c>
      <c r="C17256" s="178" t="s">
        <v>4655</v>
      </c>
      <c r="D17256" s="178" t="s">
        <v>6366</v>
      </c>
      <c r="E17256" s="179">
        <v>33481</v>
      </c>
      <c r="F17256" s="180">
        <v>0</v>
      </c>
      <c r="G17256" s="180">
        <v>6785.33</v>
      </c>
      <c r="H17256" s="180">
        <v>0</v>
      </c>
      <c r="I17256" s="180">
        <f t="shared" si="538"/>
        <v>6785.33</v>
      </c>
      <c r="J17256" s="177" t="str">
        <f t="shared" si="539"/>
        <v>Date &gt; 1920</v>
      </c>
    </row>
    <row r="17257" spans="1:10" x14ac:dyDescent="0.3">
      <c r="A17257" s="178" t="s">
        <v>3565</v>
      </c>
      <c r="B17257" s="178" t="s">
        <v>181</v>
      </c>
      <c r="C17257" s="178" t="s">
        <v>4655</v>
      </c>
      <c r="D17257" s="178" t="s">
        <v>6366</v>
      </c>
      <c r="E17257" s="179">
        <v>33516</v>
      </c>
      <c r="F17257" s="180">
        <v>0</v>
      </c>
      <c r="G17257" s="180">
        <v>4856.5200000000004</v>
      </c>
      <c r="H17257" s="180">
        <v>0</v>
      </c>
      <c r="I17257" s="180">
        <f t="shared" si="538"/>
        <v>4856.5200000000004</v>
      </c>
      <c r="J17257" s="177" t="str">
        <f t="shared" si="539"/>
        <v>Date &gt; 1920</v>
      </c>
    </row>
    <row r="17258" spans="1:10" x14ac:dyDescent="0.3">
      <c r="A17258" s="178" t="s">
        <v>3565</v>
      </c>
      <c r="B17258" s="178" t="s">
        <v>181</v>
      </c>
      <c r="C17258" s="178" t="s">
        <v>4655</v>
      </c>
      <c r="D17258" s="178" t="s">
        <v>6366</v>
      </c>
      <c r="E17258" s="179">
        <v>33571</v>
      </c>
      <c r="F17258" s="180">
        <v>0</v>
      </c>
      <c r="G17258" s="180">
        <v>238</v>
      </c>
      <c r="H17258" s="180">
        <v>0</v>
      </c>
      <c r="I17258" s="180">
        <f t="shared" si="538"/>
        <v>238</v>
      </c>
      <c r="J17258" s="177" t="str">
        <f t="shared" si="539"/>
        <v>Date &gt; 1920</v>
      </c>
    </row>
    <row r="17259" spans="1:10" x14ac:dyDescent="0.3">
      <c r="A17259" s="178" t="s">
        <v>3565</v>
      </c>
      <c r="B17259" s="178" t="s">
        <v>181</v>
      </c>
      <c r="C17259" s="178" t="s">
        <v>4655</v>
      </c>
      <c r="D17259" s="178" t="s">
        <v>6366</v>
      </c>
      <c r="E17259" s="179">
        <v>33686</v>
      </c>
      <c r="F17259" s="180">
        <v>0</v>
      </c>
      <c r="G17259" s="180">
        <v>881</v>
      </c>
      <c r="H17259" s="180">
        <v>9403.52</v>
      </c>
      <c r="I17259" s="180">
        <f t="shared" si="538"/>
        <v>10284.52</v>
      </c>
      <c r="J17259" s="177" t="str">
        <f t="shared" si="539"/>
        <v>Date &gt; 1920</v>
      </c>
    </row>
    <row r="17260" spans="1:10" x14ac:dyDescent="0.3">
      <c r="A17260" s="178" t="s">
        <v>3565</v>
      </c>
      <c r="B17260" s="178" t="s">
        <v>181</v>
      </c>
      <c r="C17260" s="178" t="s">
        <v>4655</v>
      </c>
      <c r="D17260" s="178" t="s">
        <v>6366</v>
      </c>
      <c r="E17260" s="179">
        <v>33780</v>
      </c>
      <c r="F17260" s="180">
        <v>0</v>
      </c>
      <c r="G17260" s="180">
        <v>54923.82</v>
      </c>
      <c r="H17260" s="180">
        <v>0</v>
      </c>
      <c r="I17260" s="180">
        <f t="shared" si="538"/>
        <v>54923.82</v>
      </c>
      <c r="J17260" s="177" t="str">
        <f t="shared" si="539"/>
        <v>Date &gt; 1920</v>
      </c>
    </row>
    <row r="17261" spans="1:10" x14ac:dyDescent="0.3">
      <c r="A17261" s="178" t="s">
        <v>3565</v>
      </c>
      <c r="B17261" s="178" t="s">
        <v>181</v>
      </c>
      <c r="C17261" s="178" t="s">
        <v>4655</v>
      </c>
      <c r="D17261" s="178" t="s">
        <v>6366</v>
      </c>
      <c r="E17261" s="179">
        <v>33780</v>
      </c>
      <c r="F17261" s="180">
        <v>0</v>
      </c>
      <c r="G17261" s="180">
        <v>34054.85</v>
      </c>
      <c r="H17261" s="180">
        <v>0</v>
      </c>
      <c r="I17261" s="180">
        <f t="shared" si="538"/>
        <v>34054.85</v>
      </c>
      <c r="J17261" s="177" t="str">
        <f t="shared" si="539"/>
        <v>Date &gt; 1920</v>
      </c>
    </row>
    <row r="17262" spans="1:10" x14ac:dyDescent="0.3">
      <c r="A17262" s="178" t="s">
        <v>3565</v>
      </c>
      <c r="B17262" s="178" t="s">
        <v>181</v>
      </c>
      <c r="C17262" s="178" t="s">
        <v>4655</v>
      </c>
      <c r="D17262" s="178" t="s">
        <v>6366</v>
      </c>
      <c r="E17262" s="179">
        <v>33780</v>
      </c>
      <c r="F17262" s="180">
        <v>0</v>
      </c>
      <c r="G17262" s="180">
        <v>6827</v>
      </c>
      <c r="H17262" s="180">
        <v>0</v>
      </c>
      <c r="I17262" s="180">
        <f t="shared" si="538"/>
        <v>6827</v>
      </c>
      <c r="J17262" s="177" t="str">
        <f t="shared" si="539"/>
        <v>Date &gt; 1920</v>
      </c>
    </row>
    <row r="17263" spans="1:10" x14ac:dyDescent="0.3">
      <c r="A17263" s="178" t="s">
        <v>3565</v>
      </c>
      <c r="B17263" s="178" t="s">
        <v>181</v>
      </c>
      <c r="C17263" s="178" t="s">
        <v>4655</v>
      </c>
      <c r="D17263" s="178" t="s">
        <v>6366</v>
      </c>
      <c r="E17263" s="179">
        <v>33826</v>
      </c>
      <c r="F17263" s="180">
        <v>0</v>
      </c>
      <c r="G17263" s="180">
        <v>26</v>
      </c>
      <c r="H17263" s="180">
        <v>0</v>
      </c>
      <c r="I17263" s="180">
        <f t="shared" si="538"/>
        <v>26</v>
      </c>
      <c r="J17263" s="177" t="str">
        <f t="shared" si="539"/>
        <v>Date &gt; 1920</v>
      </c>
    </row>
    <row r="17264" spans="1:10" x14ac:dyDescent="0.3">
      <c r="A17264" s="178" t="s">
        <v>3565</v>
      </c>
      <c r="B17264" s="178" t="s">
        <v>181</v>
      </c>
      <c r="C17264" s="178" t="s">
        <v>4655</v>
      </c>
      <c r="D17264" s="178" t="s">
        <v>11616</v>
      </c>
      <c r="E17264" s="179">
        <v>33267</v>
      </c>
      <c r="F17264" s="180">
        <v>0</v>
      </c>
      <c r="G17264" s="180">
        <v>3666</v>
      </c>
      <c r="H17264" s="180">
        <v>1833.01</v>
      </c>
      <c r="I17264" s="180">
        <f t="shared" si="538"/>
        <v>5499.01</v>
      </c>
      <c r="J17264" s="177" t="str">
        <f t="shared" si="539"/>
        <v>Date &gt; 1920</v>
      </c>
    </row>
    <row r="17265" spans="1:10" x14ac:dyDescent="0.3">
      <c r="A17265" s="178" t="s">
        <v>3565</v>
      </c>
      <c r="B17265" s="178" t="s">
        <v>181</v>
      </c>
      <c r="C17265" s="178" t="s">
        <v>4655</v>
      </c>
      <c r="D17265" s="178" t="s">
        <v>11617</v>
      </c>
      <c r="E17265" s="179">
        <v>33481</v>
      </c>
      <c r="F17265" s="180">
        <v>0</v>
      </c>
      <c r="G17265" s="180">
        <v>52839.65</v>
      </c>
      <c r="H17265" s="180">
        <v>26419.81</v>
      </c>
      <c r="I17265" s="180">
        <f t="shared" si="538"/>
        <v>79259.460000000006</v>
      </c>
      <c r="J17265" s="177" t="str">
        <f t="shared" si="539"/>
        <v>Date &gt; 1920</v>
      </c>
    </row>
    <row r="17266" spans="1:10" x14ac:dyDescent="0.3">
      <c r="A17266" s="178" t="s">
        <v>3565</v>
      </c>
      <c r="B17266" s="178" t="s">
        <v>181</v>
      </c>
      <c r="C17266" s="178" t="s">
        <v>4655</v>
      </c>
      <c r="D17266" s="178" t="s">
        <v>11617</v>
      </c>
      <c r="E17266" s="179">
        <v>33516</v>
      </c>
      <c r="F17266" s="180">
        <v>0</v>
      </c>
      <c r="G17266" s="180">
        <v>103225.91</v>
      </c>
      <c r="H17266" s="180">
        <v>51612.97</v>
      </c>
      <c r="I17266" s="180">
        <f t="shared" si="538"/>
        <v>154838.88</v>
      </c>
      <c r="J17266" s="177" t="str">
        <f t="shared" si="539"/>
        <v>Date &gt; 1920</v>
      </c>
    </row>
    <row r="17267" spans="1:10" x14ac:dyDescent="0.3">
      <c r="A17267" s="178" t="s">
        <v>3565</v>
      </c>
      <c r="B17267" s="178" t="s">
        <v>181</v>
      </c>
      <c r="C17267" s="178" t="s">
        <v>4655</v>
      </c>
      <c r="D17267" s="178" t="s">
        <v>11617</v>
      </c>
      <c r="E17267" s="179">
        <v>33571</v>
      </c>
      <c r="F17267" s="180">
        <v>0</v>
      </c>
      <c r="G17267" s="180">
        <v>12360.75</v>
      </c>
      <c r="H17267" s="180">
        <v>6180.39</v>
      </c>
      <c r="I17267" s="180">
        <f t="shared" si="538"/>
        <v>18541.14</v>
      </c>
      <c r="J17267" s="177" t="str">
        <f t="shared" si="539"/>
        <v>Date &gt; 1920</v>
      </c>
    </row>
    <row r="17268" spans="1:10" x14ac:dyDescent="0.3">
      <c r="A17268" s="178" t="s">
        <v>3565</v>
      </c>
      <c r="B17268" s="178" t="s">
        <v>181</v>
      </c>
      <c r="C17268" s="178" t="s">
        <v>4655</v>
      </c>
      <c r="D17268" s="178" t="s">
        <v>11617</v>
      </c>
      <c r="E17268" s="179">
        <v>33588</v>
      </c>
      <c r="F17268" s="180">
        <v>0</v>
      </c>
      <c r="G17268" s="180">
        <v>21134.15</v>
      </c>
      <c r="H17268" s="180">
        <v>10567.06</v>
      </c>
      <c r="I17268" s="180">
        <f t="shared" si="538"/>
        <v>31701.21</v>
      </c>
      <c r="J17268" s="177" t="str">
        <f t="shared" si="539"/>
        <v>Date &gt; 1920</v>
      </c>
    </row>
    <row r="17269" spans="1:10" x14ac:dyDescent="0.3">
      <c r="A17269" s="178" t="s">
        <v>3565</v>
      </c>
      <c r="B17269" s="178" t="s">
        <v>181</v>
      </c>
      <c r="C17269" s="178" t="s">
        <v>4655</v>
      </c>
      <c r="D17269" s="178" t="s">
        <v>11617</v>
      </c>
      <c r="E17269" s="179">
        <v>33686</v>
      </c>
      <c r="F17269" s="180">
        <v>0</v>
      </c>
      <c r="G17269" s="180">
        <v>390.01</v>
      </c>
      <c r="H17269" s="180">
        <v>194.99</v>
      </c>
      <c r="I17269" s="180">
        <f t="shared" si="538"/>
        <v>585</v>
      </c>
      <c r="J17269" s="177" t="str">
        <f t="shared" si="539"/>
        <v>Date &gt; 1920</v>
      </c>
    </row>
    <row r="17270" spans="1:10" x14ac:dyDescent="0.3">
      <c r="A17270" s="178" t="s">
        <v>3565</v>
      </c>
      <c r="B17270" s="178" t="s">
        <v>181</v>
      </c>
      <c r="C17270" s="178" t="s">
        <v>4655</v>
      </c>
      <c r="D17270" s="178" t="s">
        <v>11617</v>
      </c>
      <c r="E17270" s="179">
        <v>33735</v>
      </c>
      <c r="F17270" s="180">
        <v>0</v>
      </c>
      <c r="G17270" s="180">
        <v>3445.33</v>
      </c>
      <c r="H17270" s="180">
        <v>1722.66</v>
      </c>
      <c r="I17270" s="180">
        <f t="shared" si="538"/>
        <v>5167.99</v>
      </c>
      <c r="J17270" s="177" t="str">
        <f t="shared" si="539"/>
        <v>Date &gt; 1920</v>
      </c>
    </row>
    <row r="17271" spans="1:10" x14ac:dyDescent="0.3">
      <c r="A17271" s="178" t="s">
        <v>3565</v>
      </c>
      <c r="B17271" s="178" t="s">
        <v>181</v>
      </c>
      <c r="C17271" s="178" t="s">
        <v>4655</v>
      </c>
      <c r="D17271" s="178" t="s">
        <v>11617</v>
      </c>
      <c r="E17271" s="179">
        <v>33826</v>
      </c>
      <c r="F17271" s="180">
        <v>0</v>
      </c>
      <c r="G17271" s="180">
        <v>6604.2</v>
      </c>
      <c r="H17271" s="180">
        <v>3302.12</v>
      </c>
      <c r="I17271" s="180">
        <f t="shared" si="538"/>
        <v>9906.32</v>
      </c>
      <c r="J17271" s="177" t="str">
        <f t="shared" si="539"/>
        <v>Date &gt; 1920</v>
      </c>
    </row>
    <row r="17272" spans="1:10" x14ac:dyDescent="0.3">
      <c r="A17272" s="178" t="s">
        <v>3565</v>
      </c>
      <c r="B17272" s="178" t="s">
        <v>181</v>
      </c>
      <c r="C17272" s="178" t="s">
        <v>4655</v>
      </c>
      <c r="D17272" s="178" t="s">
        <v>11617</v>
      </c>
      <c r="E17272" s="179">
        <v>33920</v>
      </c>
      <c r="F17272" s="180">
        <v>0</v>
      </c>
      <c r="G17272" s="180">
        <v>10376.719999999999</v>
      </c>
      <c r="H17272" s="180">
        <v>5188.3500000000004</v>
      </c>
      <c r="I17272" s="180">
        <f t="shared" si="538"/>
        <v>15565.07</v>
      </c>
      <c r="J17272" s="177" t="str">
        <f t="shared" si="539"/>
        <v>Date &gt; 1920</v>
      </c>
    </row>
    <row r="17273" spans="1:10" x14ac:dyDescent="0.3">
      <c r="A17273" s="178" t="s">
        <v>3565</v>
      </c>
      <c r="B17273" s="178" t="s">
        <v>181</v>
      </c>
      <c r="C17273" s="178" t="s">
        <v>4655</v>
      </c>
      <c r="D17273" s="178" t="s">
        <v>6365</v>
      </c>
      <c r="E17273" s="179">
        <v>35473</v>
      </c>
      <c r="F17273" s="180">
        <v>0</v>
      </c>
      <c r="G17273" s="180">
        <v>13800.32</v>
      </c>
      <c r="H17273" s="180">
        <v>6900.16</v>
      </c>
      <c r="I17273" s="180">
        <f t="shared" si="538"/>
        <v>20700.48</v>
      </c>
      <c r="J17273" s="177" t="str">
        <f t="shared" si="539"/>
        <v>Date &gt; 1920</v>
      </c>
    </row>
    <row r="17274" spans="1:10" x14ac:dyDescent="0.3">
      <c r="A17274" s="178" t="s">
        <v>3565</v>
      </c>
      <c r="B17274" s="178" t="s">
        <v>181</v>
      </c>
      <c r="C17274" s="178" t="s">
        <v>4655</v>
      </c>
      <c r="D17274" s="178" t="s">
        <v>6365</v>
      </c>
      <c r="E17274" s="179">
        <v>35664</v>
      </c>
      <c r="F17274" s="180">
        <v>0</v>
      </c>
      <c r="G17274" s="180">
        <v>8528.1200000000008</v>
      </c>
      <c r="H17274" s="180">
        <v>4264.0600000000004</v>
      </c>
      <c r="I17274" s="180">
        <f t="shared" si="538"/>
        <v>12792.18</v>
      </c>
      <c r="J17274" s="177" t="str">
        <f t="shared" si="539"/>
        <v>Date &gt; 1920</v>
      </c>
    </row>
    <row r="17275" spans="1:10" x14ac:dyDescent="0.3">
      <c r="A17275" s="178" t="s">
        <v>3565</v>
      </c>
      <c r="B17275" s="178" t="s">
        <v>181</v>
      </c>
      <c r="C17275" s="178" t="s">
        <v>4655</v>
      </c>
      <c r="D17275" s="178" t="s">
        <v>6365</v>
      </c>
      <c r="E17275" s="179">
        <v>35915</v>
      </c>
      <c r="F17275" s="180">
        <v>0</v>
      </c>
      <c r="G17275" s="180">
        <v>1864.2</v>
      </c>
      <c r="H17275" s="180">
        <v>932.1</v>
      </c>
      <c r="I17275" s="180">
        <f t="shared" si="538"/>
        <v>2796.3</v>
      </c>
      <c r="J17275" s="177" t="str">
        <f t="shared" si="539"/>
        <v>Date &gt; 1920</v>
      </c>
    </row>
    <row r="17276" spans="1:10" x14ac:dyDescent="0.3">
      <c r="A17276" s="178" t="s">
        <v>3565</v>
      </c>
      <c r="B17276" s="178" t="s">
        <v>181</v>
      </c>
      <c r="C17276" s="178" t="s">
        <v>4655</v>
      </c>
      <c r="D17276" s="178" t="s">
        <v>6373</v>
      </c>
      <c r="E17276" s="179">
        <v>35811</v>
      </c>
      <c r="F17276" s="180">
        <v>0</v>
      </c>
      <c r="G17276" s="180">
        <v>2642.92</v>
      </c>
      <c r="H17276" s="180">
        <v>1761.95</v>
      </c>
      <c r="I17276" s="180">
        <f t="shared" si="538"/>
        <v>4404.87</v>
      </c>
      <c r="J17276" s="177" t="str">
        <f t="shared" si="539"/>
        <v>Date &gt; 1920</v>
      </c>
    </row>
    <row r="17277" spans="1:10" x14ac:dyDescent="0.3">
      <c r="A17277" s="178" t="s">
        <v>3565</v>
      </c>
      <c r="B17277" s="178" t="s">
        <v>181</v>
      </c>
      <c r="C17277" s="178" t="s">
        <v>4655</v>
      </c>
      <c r="D17277" s="178" t="s">
        <v>11618</v>
      </c>
      <c r="E17277" s="179">
        <v>36243</v>
      </c>
      <c r="F17277" s="180">
        <v>0</v>
      </c>
      <c r="G17277" s="180">
        <v>22417.62</v>
      </c>
      <c r="H17277" s="180">
        <v>22417.63</v>
      </c>
      <c r="I17277" s="180">
        <f t="shared" si="538"/>
        <v>44835.25</v>
      </c>
      <c r="J17277" s="177" t="str">
        <f t="shared" si="539"/>
        <v>Date &gt; 1920</v>
      </c>
    </row>
    <row r="17278" spans="1:10" x14ac:dyDescent="0.3">
      <c r="A17278" s="178" t="s">
        <v>3565</v>
      </c>
      <c r="B17278" s="178" t="s">
        <v>181</v>
      </c>
      <c r="C17278" s="178" t="s">
        <v>4655</v>
      </c>
      <c r="D17278" s="178" t="s">
        <v>11618</v>
      </c>
      <c r="E17278" s="179">
        <v>36405</v>
      </c>
      <c r="F17278" s="180">
        <v>0</v>
      </c>
      <c r="G17278" s="180">
        <v>5440.38</v>
      </c>
      <c r="H17278" s="180">
        <v>5440.36</v>
      </c>
      <c r="I17278" s="180">
        <f t="shared" si="538"/>
        <v>10880.74</v>
      </c>
      <c r="J17278" s="177" t="str">
        <f t="shared" si="539"/>
        <v>Date &gt; 1920</v>
      </c>
    </row>
    <row r="17279" spans="1:10" x14ac:dyDescent="0.3">
      <c r="A17279" s="178" t="s">
        <v>3565</v>
      </c>
      <c r="B17279" s="178" t="s">
        <v>181</v>
      </c>
      <c r="C17279" s="178" t="s">
        <v>4655</v>
      </c>
      <c r="D17279" s="178" t="s">
        <v>11619</v>
      </c>
      <c r="E17279" s="179">
        <v>36819</v>
      </c>
      <c r="F17279" s="180">
        <v>0</v>
      </c>
      <c r="G17279" s="180">
        <v>18926.07</v>
      </c>
      <c r="H17279" s="180">
        <v>12617.39</v>
      </c>
      <c r="I17279" s="180">
        <f t="shared" si="538"/>
        <v>31543.46</v>
      </c>
      <c r="J17279" s="177" t="str">
        <f t="shared" si="539"/>
        <v>Date &gt; 1920</v>
      </c>
    </row>
    <row r="17280" spans="1:10" x14ac:dyDescent="0.3">
      <c r="A17280" s="178" t="s">
        <v>3565</v>
      </c>
      <c r="B17280" s="178" t="s">
        <v>181</v>
      </c>
      <c r="C17280" s="178" t="s">
        <v>4655</v>
      </c>
      <c r="D17280" s="178" t="s">
        <v>11619</v>
      </c>
      <c r="E17280" s="179">
        <v>36972</v>
      </c>
      <c r="F17280" s="180">
        <v>0</v>
      </c>
      <c r="G17280" s="180">
        <v>633.92999999999995</v>
      </c>
      <c r="H17280" s="180">
        <v>1361.7</v>
      </c>
      <c r="I17280" s="180">
        <f t="shared" si="538"/>
        <v>1995.63</v>
      </c>
      <c r="J17280" s="177" t="str">
        <f t="shared" si="539"/>
        <v>Date &gt; 1920</v>
      </c>
    </row>
    <row r="17281" spans="1:10" x14ac:dyDescent="0.3">
      <c r="A17281" s="178" t="s">
        <v>3565</v>
      </c>
      <c r="B17281" s="178" t="s">
        <v>181</v>
      </c>
      <c r="C17281" s="178" t="s">
        <v>4655</v>
      </c>
      <c r="D17281" s="178" t="s">
        <v>11350</v>
      </c>
      <c r="E17281" s="179">
        <v>36934</v>
      </c>
      <c r="F17281" s="180">
        <v>0</v>
      </c>
      <c r="G17281" s="180">
        <v>4620</v>
      </c>
      <c r="H17281" s="180">
        <v>4620</v>
      </c>
      <c r="I17281" s="180">
        <f t="shared" si="538"/>
        <v>9240</v>
      </c>
      <c r="J17281" s="177" t="str">
        <f t="shared" si="539"/>
        <v>Date &gt; 1920</v>
      </c>
    </row>
    <row r="17282" spans="1:10" x14ac:dyDescent="0.3">
      <c r="A17282" s="178" t="s">
        <v>3565</v>
      </c>
      <c r="B17282" s="178" t="s">
        <v>181</v>
      </c>
      <c r="C17282" s="178" t="s">
        <v>4655</v>
      </c>
      <c r="D17282" s="178" t="s">
        <v>11350</v>
      </c>
      <c r="E17282" s="179">
        <v>37158</v>
      </c>
      <c r="F17282" s="180">
        <v>0</v>
      </c>
      <c r="G17282" s="180">
        <v>2380</v>
      </c>
      <c r="H17282" s="180">
        <v>2676.16</v>
      </c>
      <c r="I17282" s="180">
        <f t="shared" si="538"/>
        <v>5056.16</v>
      </c>
      <c r="J17282" s="177" t="str">
        <f t="shared" si="539"/>
        <v>Date &gt; 1920</v>
      </c>
    </row>
    <row r="17283" spans="1:10" x14ac:dyDescent="0.3">
      <c r="A17283" s="178" t="s">
        <v>3565</v>
      </c>
      <c r="B17283" s="178" t="s">
        <v>181</v>
      </c>
      <c r="C17283" s="178" t="s">
        <v>4655</v>
      </c>
      <c r="D17283" s="178" t="s">
        <v>11620</v>
      </c>
      <c r="E17283" s="179">
        <v>37578</v>
      </c>
      <c r="F17283" s="180">
        <v>0</v>
      </c>
      <c r="G17283" s="180">
        <v>12000</v>
      </c>
      <c r="H17283" s="180">
        <v>10476.24</v>
      </c>
      <c r="I17283" s="180">
        <f t="shared" si="538"/>
        <v>22476.239999999998</v>
      </c>
      <c r="J17283" s="177" t="str">
        <f t="shared" si="539"/>
        <v>Date &gt; 1920</v>
      </c>
    </row>
    <row r="17284" spans="1:10" x14ac:dyDescent="0.3">
      <c r="A17284" s="178" t="s">
        <v>3565</v>
      </c>
      <c r="B17284" s="178" t="s">
        <v>181</v>
      </c>
      <c r="C17284" s="178" t="s">
        <v>4655</v>
      </c>
      <c r="D17284" s="178" t="s">
        <v>11621</v>
      </c>
      <c r="E17284" s="179">
        <v>37467</v>
      </c>
      <c r="F17284" s="180">
        <v>0</v>
      </c>
      <c r="G17284" s="180">
        <v>29436.17</v>
      </c>
      <c r="H17284" s="180">
        <v>19624.12</v>
      </c>
      <c r="I17284" s="180">
        <f t="shared" si="538"/>
        <v>49060.289999999994</v>
      </c>
      <c r="J17284" s="177" t="str">
        <f t="shared" si="539"/>
        <v>Date &gt; 1920</v>
      </c>
    </row>
    <row r="17285" spans="1:10" x14ac:dyDescent="0.3">
      <c r="A17285" s="178" t="s">
        <v>3565</v>
      </c>
      <c r="B17285" s="178" t="s">
        <v>181</v>
      </c>
      <c r="C17285" s="178" t="s">
        <v>4655</v>
      </c>
      <c r="D17285" s="178" t="s">
        <v>11622</v>
      </c>
      <c r="E17285" s="179">
        <v>37860</v>
      </c>
      <c r="F17285" s="180">
        <v>0</v>
      </c>
      <c r="G17285" s="180">
        <v>11999.81</v>
      </c>
      <c r="H17285" s="180">
        <v>7999.87</v>
      </c>
      <c r="I17285" s="180">
        <f t="shared" ref="I17285:I17348" si="540">SUM(F17285:H17285)</f>
        <v>19999.68</v>
      </c>
      <c r="J17285" s="177" t="str">
        <f t="shared" ref="J17285:J17348" si="541">IF(OR(YEAR(E17285)&gt; 1920, ISBLANK(E17285)), "Date &gt; 1920", "Sketchy date")</f>
        <v>Date &gt; 1920</v>
      </c>
    </row>
    <row r="17286" spans="1:10" x14ac:dyDescent="0.3">
      <c r="A17286" s="178" t="s">
        <v>3565</v>
      </c>
      <c r="B17286" s="178" t="s">
        <v>181</v>
      </c>
      <c r="C17286" s="178" t="s">
        <v>4655</v>
      </c>
      <c r="D17286" s="178" t="s">
        <v>11623</v>
      </c>
      <c r="E17286" s="179">
        <v>39518</v>
      </c>
      <c r="F17286" s="180">
        <v>0</v>
      </c>
      <c r="G17286" s="180">
        <v>83821.570000000007</v>
      </c>
      <c r="H17286" s="180">
        <v>18943.45</v>
      </c>
      <c r="I17286" s="180">
        <f t="shared" si="540"/>
        <v>102765.02</v>
      </c>
      <c r="J17286" s="177" t="str">
        <f t="shared" si="541"/>
        <v>Date &gt; 1920</v>
      </c>
    </row>
    <row r="17287" spans="1:10" x14ac:dyDescent="0.3">
      <c r="A17287" s="178" t="s">
        <v>3565</v>
      </c>
      <c r="B17287" s="178" t="s">
        <v>181</v>
      </c>
      <c r="C17287" s="178" t="s">
        <v>4655</v>
      </c>
      <c r="D17287" s="178" t="s">
        <v>11623</v>
      </c>
      <c r="E17287" s="179">
        <v>39993</v>
      </c>
      <c r="F17287" s="180">
        <v>0</v>
      </c>
      <c r="G17287" s="180">
        <v>2731.46</v>
      </c>
      <c r="H17287" s="180">
        <v>2694.82</v>
      </c>
      <c r="I17287" s="180">
        <f t="shared" si="540"/>
        <v>5426.2800000000007</v>
      </c>
      <c r="J17287" s="177" t="str">
        <f t="shared" si="541"/>
        <v>Date &gt; 1920</v>
      </c>
    </row>
    <row r="17288" spans="1:10" x14ac:dyDescent="0.3">
      <c r="A17288" s="178" t="s">
        <v>3565</v>
      </c>
      <c r="B17288" s="178" t="s">
        <v>181</v>
      </c>
      <c r="C17288" s="178" t="s">
        <v>4655</v>
      </c>
      <c r="D17288" s="178" t="s">
        <v>11624</v>
      </c>
      <c r="E17288" s="179">
        <v>40326</v>
      </c>
      <c r="F17288" s="180">
        <v>0</v>
      </c>
      <c r="G17288" s="180">
        <v>32913</v>
      </c>
      <c r="H17288" s="180">
        <v>16456.84</v>
      </c>
      <c r="I17288" s="180">
        <f t="shared" si="540"/>
        <v>49369.84</v>
      </c>
      <c r="J17288" s="177" t="str">
        <f t="shared" si="541"/>
        <v>Date &gt; 1920</v>
      </c>
    </row>
    <row r="17289" spans="1:10" x14ac:dyDescent="0.3">
      <c r="A17289" s="178" t="s">
        <v>3565</v>
      </c>
      <c r="B17289" s="178" t="s">
        <v>181</v>
      </c>
      <c r="C17289" s="178" t="s">
        <v>4655</v>
      </c>
      <c r="D17289" s="178" t="s">
        <v>11625</v>
      </c>
      <c r="E17289" s="179">
        <v>40548</v>
      </c>
      <c r="F17289" s="180">
        <v>0</v>
      </c>
      <c r="G17289" s="180">
        <v>479759.42</v>
      </c>
      <c r="H17289" s="180">
        <v>121979.81</v>
      </c>
      <c r="I17289" s="180">
        <f t="shared" si="540"/>
        <v>601739.23</v>
      </c>
      <c r="J17289" s="177" t="str">
        <f t="shared" si="541"/>
        <v>Date &gt; 1920</v>
      </c>
    </row>
    <row r="17290" spans="1:10" x14ac:dyDescent="0.3">
      <c r="A17290" s="178" t="s">
        <v>3565</v>
      </c>
      <c r="B17290" s="178" t="s">
        <v>181</v>
      </c>
      <c r="C17290" s="178" t="s">
        <v>4655</v>
      </c>
      <c r="D17290" s="178" t="s">
        <v>11625</v>
      </c>
      <c r="E17290" s="179">
        <v>40576</v>
      </c>
      <c r="F17290" s="180">
        <v>0</v>
      </c>
      <c r="G17290" s="180">
        <v>1336</v>
      </c>
      <c r="H17290" s="180">
        <v>334</v>
      </c>
      <c r="I17290" s="180">
        <f t="shared" si="540"/>
        <v>1670</v>
      </c>
      <c r="J17290" s="177" t="str">
        <f t="shared" si="541"/>
        <v>Date &gt; 1920</v>
      </c>
    </row>
    <row r="17291" spans="1:10" x14ac:dyDescent="0.3">
      <c r="A17291" s="178" t="s">
        <v>3565</v>
      </c>
      <c r="B17291" s="178" t="s">
        <v>181</v>
      </c>
      <c r="C17291" s="178" t="s">
        <v>4655</v>
      </c>
      <c r="D17291" s="178" t="s">
        <v>11625</v>
      </c>
      <c r="E17291" s="179">
        <v>40621</v>
      </c>
      <c r="F17291" s="180">
        <v>0</v>
      </c>
      <c r="G17291" s="180">
        <v>1631.96</v>
      </c>
      <c r="H17291" s="180">
        <v>-1631.96</v>
      </c>
      <c r="I17291" s="180">
        <f t="shared" si="540"/>
        <v>0</v>
      </c>
      <c r="J17291" s="177" t="str">
        <f t="shared" si="541"/>
        <v>Date &gt; 1920</v>
      </c>
    </row>
    <row r="17292" spans="1:10" x14ac:dyDescent="0.3">
      <c r="A17292" s="178" t="s">
        <v>3565</v>
      </c>
      <c r="B17292" s="178" t="s">
        <v>181</v>
      </c>
      <c r="C17292" s="178" t="s">
        <v>4655</v>
      </c>
      <c r="D17292" s="178" t="s">
        <v>11626</v>
      </c>
      <c r="E17292" s="179">
        <v>40554</v>
      </c>
      <c r="F17292" s="180">
        <v>0</v>
      </c>
      <c r="G17292" s="180">
        <v>2478</v>
      </c>
      <c r="H17292" s="180">
        <v>2478</v>
      </c>
      <c r="I17292" s="180">
        <f t="shared" si="540"/>
        <v>4956</v>
      </c>
      <c r="J17292" s="177" t="str">
        <f t="shared" si="541"/>
        <v>Date &gt; 1920</v>
      </c>
    </row>
    <row r="17293" spans="1:10" x14ac:dyDescent="0.3">
      <c r="A17293" s="178" t="s">
        <v>3565</v>
      </c>
      <c r="B17293" s="178" t="s">
        <v>181</v>
      </c>
      <c r="C17293" s="178" t="s">
        <v>4655</v>
      </c>
      <c r="D17293" s="178" t="s">
        <v>11627</v>
      </c>
      <c r="E17293" s="179">
        <v>40857</v>
      </c>
      <c r="F17293" s="180">
        <v>0</v>
      </c>
      <c r="G17293" s="180">
        <v>114897.13</v>
      </c>
      <c r="H17293" s="180">
        <v>57448.56</v>
      </c>
      <c r="I17293" s="180">
        <f t="shared" si="540"/>
        <v>172345.69</v>
      </c>
      <c r="J17293" s="177" t="str">
        <f t="shared" si="541"/>
        <v>Date &gt; 1920</v>
      </c>
    </row>
    <row r="17294" spans="1:10" x14ac:dyDescent="0.3">
      <c r="A17294" s="178" t="s">
        <v>3565</v>
      </c>
      <c r="B17294" s="178" t="s">
        <v>181</v>
      </c>
      <c r="C17294" s="178" t="s">
        <v>4655</v>
      </c>
      <c r="D17294" s="178" t="s">
        <v>11628</v>
      </c>
      <c r="E17294" s="179">
        <v>41040</v>
      </c>
      <c r="F17294" s="180">
        <v>0</v>
      </c>
      <c r="G17294" s="180">
        <v>7035.68</v>
      </c>
      <c r="H17294" s="180">
        <v>1758.92</v>
      </c>
      <c r="I17294" s="180">
        <f t="shared" si="540"/>
        <v>8794.6</v>
      </c>
      <c r="J17294" s="177" t="str">
        <f t="shared" si="541"/>
        <v>Date &gt; 1920</v>
      </c>
    </row>
    <row r="17295" spans="1:10" x14ac:dyDescent="0.3">
      <c r="A17295" s="178" t="s">
        <v>3565</v>
      </c>
      <c r="B17295" s="178" t="s">
        <v>181</v>
      </c>
      <c r="C17295" s="178" t="s">
        <v>4655</v>
      </c>
      <c r="D17295" s="178" t="s">
        <v>11629</v>
      </c>
      <c r="E17295" s="179">
        <v>41194</v>
      </c>
      <c r="F17295" s="180">
        <v>0</v>
      </c>
      <c r="G17295" s="180">
        <v>17812.5</v>
      </c>
      <c r="H17295" s="180">
        <v>8906.25</v>
      </c>
      <c r="I17295" s="180">
        <f t="shared" si="540"/>
        <v>26718.75</v>
      </c>
      <c r="J17295" s="177" t="str">
        <f t="shared" si="541"/>
        <v>Date &gt; 1920</v>
      </c>
    </row>
    <row r="17296" spans="1:10" x14ac:dyDescent="0.3">
      <c r="A17296" s="178" t="s">
        <v>3565</v>
      </c>
      <c r="B17296" s="178" t="s">
        <v>181</v>
      </c>
      <c r="C17296" s="178" t="s">
        <v>4655</v>
      </c>
      <c r="D17296" s="178" t="s">
        <v>11630</v>
      </c>
      <c r="E17296" s="179">
        <v>41850</v>
      </c>
      <c r="F17296" s="180">
        <v>0</v>
      </c>
      <c r="G17296" s="180">
        <v>15063.3</v>
      </c>
      <c r="H17296" s="180">
        <v>1673.69</v>
      </c>
      <c r="I17296" s="180">
        <f t="shared" si="540"/>
        <v>16736.989999999998</v>
      </c>
      <c r="J17296" s="177" t="str">
        <f t="shared" si="541"/>
        <v>Date &gt; 1920</v>
      </c>
    </row>
    <row r="17297" spans="1:10" x14ac:dyDescent="0.3">
      <c r="A17297" s="178" t="s">
        <v>3565</v>
      </c>
      <c r="B17297" s="178" t="s">
        <v>181</v>
      </c>
      <c r="C17297" s="178" t="s">
        <v>4655</v>
      </c>
      <c r="D17297" s="178" t="s">
        <v>11631</v>
      </c>
      <c r="E17297" s="179">
        <v>42010</v>
      </c>
      <c r="F17297" s="180">
        <v>0</v>
      </c>
      <c r="G17297" s="180">
        <v>70329.78</v>
      </c>
      <c r="H17297" s="180">
        <v>12002.95</v>
      </c>
      <c r="I17297" s="180">
        <f t="shared" si="540"/>
        <v>82332.73</v>
      </c>
      <c r="J17297" s="177" t="str">
        <f t="shared" si="541"/>
        <v>Date &gt; 1920</v>
      </c>
    </row>
    <row r="17298" spans="1:10" x14ac:dyDescent="0.3">
      <c r="A17298" s="178" t="s">
        <v>3565</v>
      </c>
      <c r="B17298" s="178" t="s">
        <v>181</v>
      </c>
      <c r="C17298" s="178" t="s">
        <v>4655</v>
      </c>
      <c r="D17298" s="178" t="s">
        <v>11631</v>
      </c>
      <c r="E17298" s="179">
        <v>42235</v>
      </c>
      <c r="F17298" s="180">
        <v>0</v>
      </c>
      <c r="G17298" s="180">
        <v>5306.38</v>
      </c>
      <c r="H17298" s="180">
        <v>905.64</v>
      </c>
      <c r="I17298" s="180">
        <f t="shared" si="540"/>
        <v>6212.02</v>
      </c>
      <c r="J17298" s="177" t="str">
        <f t="shared" si="541"/>
        <v>Date &gt; 1920</v>
      </c>
    </row>
    <row r="17299" spans="1:10" x14ac:dyDescent="0.3">
      <c r="A17299" s="178" t="s">
        <v>3565</v>
      </c>
      <c r="B17299" s="178" t="s">
        <v>181</v>
      </c>
      <c r="C17299" s="178" t="s">
        <v>4655</v>
      </c>
      <c r="D17299" s="178" t="s">
        <v>11632</v>
      </c>
      <c r="E17299" s="179">
        <v>42289</v>
      </c>
      <c r="F17299" s="180">
        <v>0</v>
      </c>
      <c r="G17299" s="180">
        <v>40062.949999999997</v>
      </c>
      <c r="H17299" s="180">
        <v>4451.42</v>
      </c>
      <c r="I17299" s="180">
        <f t="shared" si="540"/>
        <v>44514.369999999995</v>
      </c>
      <c r="J17299" s="177" t="str">
        <f t="shared" si="541"/>
        <v>Date &gt; 1920</v>
      </c>
    </row>
    <row r="17300" spans="1:10" x14ac:dyDescent="0.3">
      <c r="A17300" s="178" t="s">
        <v>3565</v>
      </c>
      <c r="B17300" s="178" t="s">
        <v>181</v>
      </c>
      <c r="C17300" s="178" t="s">
        <v>4655</v>
      </c>
      <c r="D17300" s="178" t="s">
        <v>11632</v>
      </c>
      <c r="E17300" s="179">
        <v>42394</v>
      </c>
      <c r="F17300" s="180">
        <v>0</v>
      </c>
      <c r="G17300" s="180">
        <v>40217.54</v>
      </c>
      <c r="H17300" s="180">
        <v>4468.63</v>
      </c>
      <c r="I17300" s="180">
        <f t="shared" si="540"/>
        <v>44686.17</v>
      </c>
      <c r="J17300" s="177" t="str">
        <f t="shared" si="541"/>
        <v>Date &gt; 1920</v>
      </c>
    </row>
    <row r="17301" spans="1:10" x14ac:dyDescent="0.3">
      <c r="A17301" s="178" t="s">
        <v>3565</v>
      </c>
      <c r="B17301" s="178" t="s">
        <v>181</v>
      </c>
      <c r="C17301" s="178" t="s">
        <v>4655</v>
      </c>
      <c r="D17301" s="178" t="s">
        <v>11632</v>
      </c>
      <c r="E17301" s="179">
        <v>42578</v>
      </c>
      <c r="F17301" s="180">
        <v>0</v>
      </c>
      <c r="G17301" s="180">
        <v>3741.57</v>
      </c>
      <c r="H17301" s="180">
        <v>415.72</v>
      </c>
      <c r="I17301" s="180">
        <f t="shared" si="540"/>
        <v>4157.29</v>
      </c>
      <c r="J17301" s="177" t="str">
        <f t="shared" si="541"/>
        <v>Date &gt; 1920</v>
      </c>
    </row>
    <row r="17302" spans="1:10" x14ac:dyDescent="0.3">
      <c r="A17302" s="178" t="s">
        <v>3565</v>
      </c>
      <c r="B17302" s="178" t="s">
        <v>181</v>
      </c>
      <c r="C17302" s="178" t="s">
        <v>4655</v>
      </c>
      <c r="D17302" s="178" t="s">
        <v>11633</v>
      </c>
      <c r="E17302" s="179">
        <v>43552</v>
      </c>
      <c r="F17302" s="180">
        <v>0</v>
      </c>
      <c r="G17302" s="180">
        <v>8980.93</v>
      </c>
      <c r="H17302" s="180">
        <v>472.68</v>
      </c>
      <c r="I17302" s="180">
        <f t="shared" si="540"/>
        <v>9453.61</v>
      </c>
      <c r="J17302" s="177" t="str">
        <f t="shared" si="541"/>
        <v>Date &gt; 1920</v>
      </c>
    </row>
    <row r="17303" spans="1:10" x14ac:dyDescent="0.3">
      <c r="A17303" s="178" t="s">
        <v>3565</v>
      </c>
      <c r="B17303" s="178" t="s">
        <v>181</v>
      </c>
      <c r="C17303" s="178" t="s">
        <v>4655</v>
      </c>
      <c r="D17303" s="178" t="s">
        <v>11633</v>
      </c>
      <c r="E17303" s="179">
        <v>43700</v>
      </c>
      <c r="F17303" s="180">
        <v>0</v>
      </c>
      <c r="G17303" s="180">
        <v>17327.439999999999</v>
      </c>
      <c r="H17303" s="180">
        <v>911.97</v>
      </c>
      <c r="I17303" s="180">
        <f t="shared" si="540"/>
        <v>18239.41</v>
      </c>
      <c r="J17303" s="177" t="str">
        <f t="shared" si="541"/>
        <v>Date &gt; 1920</v>
      </c>
    </row>
    <row r="17304" spans="1:10" x14ac:dyDescent="0.3">
      <c r="A17304" s="178" t="s">
        <v>3565</v>
      </c>
      <c r="B17304" s="178" t="s">
        <v>181</v>
      </c>
      <c r="C17304" s="178" t="s">
        <v>4655</v>
      </c>
      <c r="D17304" s="178" t="s">
        <v>11633</v>
      </c>
      <c r="E17304" s="179">
        <v>43823</v>
      </c>
      <c r="F17304" s="180">
        <v>0</v>
      </c>
      <c r="G17304" s="180">
        <v>39174.57</v>
      </c>
      <c r="H17304" s="180">
        <v>2061.8200000000002</v>
      </c>
      <c r="I17304" s="180">
        <f t="shared" si="540"/>
        <v>41236.39</v>
      </c>
      <c r="J17304" s="177" t="str">
        <f t="shared" si="541"/>
        <v>Date &gt; 1920</v>
      </c>
    </row>
    <row r="17305" spans="1:10" x14ac:dyDescent="0.3">
      <c r="A17305" s="178" t="s">
        <v>3565</v>
      </c>
      <c r="B17305" s="178" t="s">
        <v>181</v>
      </c>
      <c r="C17305" s="178" t="s">
        <v>4655</v>
      </c>
      <c r="D17305" s="178" t="s">
        <v>11633</v>
      </c>
      <c r="E17305" s="179">
        <v>43970</v>
      </c>
      <c r="F17305" s="180">
        <v>0</v>
      </c>
      <c r="G17305" s="180">
        <v>19749.82</v>
      </c>
      <c r="H17305" s="180">
        <v>1039.46</v>
      </c>
      <c r="I17305" s="180">
        <f t="shared" si="540"/>
        <v>20789.28</v>
      </c>
      <c r="J17305" s="177" t="str">
        <f t="shared" si="541"/>
        <v>Date &gt; 1920</v>
      </c>
    </row>
    <row r="17306" spans="1:10" x14ac:dyDescent="0.3">
      <c r="A17306" s="178" t="s">
        <v>3565</v>
      </c>
      <c r="B17306" s="178" t="s">
        <v>181</v>
      </c>
      <c r="C17306" s="178" t="s">
        <v>4655</v>
      </c>
      <c r="D17306" s="178" t="s">
        <v>11633</v>
      </c>
      <c r="E17306" s="179">
        <v>44012</v>
      </c>
      <c r="F17306" s="180">
        <v>0</v>
      </c>
      <c r="G17306" s="180">
        <v>8709.5499999999993</v>
      </c>
      <c r="H17306" s="180">
        <v>458.4</v>
      </c>
      <c r="I17306" s="180">
        <f t="shared" si="540"/>
        <v>9167.9499999999989</v>
      </c>
      <c r="J17306" s="177" t="str">
        <f t="shared" si="541"/>
        <v>Date &gt; 1920</v>
      </c>
    </row>
    <row r="17307" spans="1:10" x14ac:dyDescent="0.3">
      <c r="A17307" s="178" t="s">
        <v>3565</v>
      </c>
      <c r="B17307" s="178" t="s">
        <v>181</v>
      </c>
      <c r="C17307" s="178" t="s">
        <v>4655</v>
      </c>
      <c r="D17307" s="178" t="s">
        <v>11633</v>
      </c>
      <c r="E17307" s="179">
        <v>44105</v>
      </c>
      <c r="F17307" s="180">
        <v>0</v>
      </c>
      <c r="G17307" s="180">
        <v>13181.54</v>
      </c>
      <c r="H17307" s="180">
        <v>693.76</v>
      </c>
      <c r="I17307" s="180">
        <f t="shared" si="540"/>
        <v>13875.300000000001</v>
      </c>
      <c r="J17307" s="177" t="str">
        <f t="shared" si="541"/>
        <v>Date &gt; 1920</v>
      </c>
    </row>
    <row r="17308" spans="1:10" x14ac:dyDescent="0.3">
      <c r="A17308" s="178" t="s">
        <v>3565</v>
      </c>
      <c r="B17308" s="178" t="s">
        <v>181</v>
      </c>
      <c r="C17308" s="178" t="s">
        <v>4655</v>
      </c>
      <c r="D17308" s="178" t="s">
        <v>11633</v>
      </c>
      <c r="E17308" s="179">
        <v>44216</v>
      </c>
      <c r="F17308" s="180">
        <v>0</v>
      </c>
      <c r="G17308" s="180">
        <v>1140.1099999999999</v>
      </c>
      <c r="H17308" s="180">
        <v>60.01</v>
      </c>
      <c r="I17308" s="180">
        <f t="shared" si="540"/>
        <v>1200.1199999999999</v>
      </c>
      <c r="J17308" s="177" t="str">
        <f t="shared" si="541"/>
        <v>Date &gt; 1920</v>
      </c>
    </row>
    <row r="17309" spans="1:10" x14ac:dyDescent="0.3">
      <c r="A17309" s="178" t="s">
        <v>3565</v>
      </c>
      <c r="B17309" s="178" t="s">
        <v>181</v>
      </c>
      <c r="C17309" s="178" t="s">
        <v>4655</v>
      </c>
      <c r="D17309" s="178" t="s">
        <v>11634</v>
      </c>
      <c r="E17309" s="209">
        <v>0</v>
      </c>
      <c r="F17309" s="180">
        <v>0</v>
      </c>
      <c r="G17309" s="180">
        <v>21599.1</v>
      </c>
      <c r="H17309" s="180">
        <v>2399.9</v>
      </c>
      <c r="I17309" s="180">
        <f t="shared" si="540"/>
        <v>23999</v>
      </c>
      <c r="J17309" s="177" t="str">
        <f t="shared" si="541"/>
        <v>Sketchy date</v>
      </c>
    </row>
    <row r="17310" spans="1:10" x14ac:dyDescent="0.3">
      <c r="A17310" s="178" t="s">
        <v>3565</v>
      </c>
      <c r="B17310" s="178" t="s">
        <v>199</v>
      </c>
      <c r="C17310" s="178" t="s">
        <v>4784</v>
      </c>
      <c r="D17310" s="178" t="s">
        <v>11635</v>
      </c>
      <c r="E17310" s="179">
        <v>24162</v>
      </c>
      <c r="F17310" s="180">
        <v>0</v>
      </c>
      <c r="G17310" s="180">
        <v>682.02</v>
      </c>
      <c r="H17310" s="180">
        <v>0</v>
      </c>
      <c r="I17310" s="180">
        <f t="shared" si="540"/>
        <v>682.02</v>
      </c>
      <c r="J17310" s="177" t="str">
        <f t="shared" si="541"/>
        <v>Date &gt; 1920</v>
      </c>
    </row>
    <row r="17311" spans="1:10" x14ac:dyDescent="0.3">
      <c r="A17311" s="178" t="s">
        <v>3565</v>
      </c>
      <c r="B17311" s="178" t="s">
        <v>199</v>
      </c>
      <c r="C17311" s="178" t="s">
        <v>4784</v>
      </c>
      <c r="D17311" s="178" t="s">
        <v>6362</v>
      </c>
      <c r="E17311" s="179">
        <v>24777</v>
      </c>
      <c r="F17311" s="180">
        <v>0</v>
      </c>
      <c r="G17311" s="180">
        <v>24317.98</v>
      </c>
      <c r="H17311" s="180">
        <v>4349.58</v>
      </c>
      <c r="I17311" s="180">
        <f t="shared" si="540"/>
        <v>28667.559999999998</v>
      </c>
      <c r="J17311" s="177" t="str">
        <f t="shared" si="541"/>
        <v>Date &gt; 1920</v>
      </c>
    </row>
    <row r="17312" spans="1:10" x14ac:dyDescent="0.3">
      <c r="A17312" s="178" t="s">
        <v>3565</v>
      </c>
      <c r="B17312" s="178" t="s">
        <v>199</v>
      </c>
      <c r="C17312" s="178" t="s">
        <v>4784</v>
      </c>
      <c r="D17312" s="178" t="s">
        <v>11636</v>
      </c>
      <c r="E17312" s="179">
        <v>37113</v>
      </c>
      <c r="F17312" s="180">
        <v>0</v>
      </c>
      <c r="G17312" s="180">
        <v>3133.01</v>
      </c>
      <c r="H17312" s="180">
        <v>2088.67</v>
      </c>
      <c r="I17312" s="180">
        <f t="shared" si="540"/>
        <v>5221.68</v>
      </c>
      <c r="J17312" s="177" t="str">
        <f t="shared" si="541"/>
        <v>Date &gt; 1920</v>
      </c>
    </row>
    <row r="17313" spans="1:10" x14ac:dyDescent="0.3">
      <c r="A17313" s="178" t="s">
        <v>3565</v>
      </c>
      <c r="B17313" s="178" t="s">
        <v>199</v>
      </c>
      <c r="C17313" s="178" t="s">
        <v>4784</v>
      </c>
      <c r="D17313" s="178" t="s">
        <v>11637</v>
      </c>
      <c r="E17313" s="179">
        <v>40042</v>
      </c>
      <c r="F17313" s="180">
        <v>0</v>
      </c>
      <c r="G17313" s="180">
        <v>4188.28</v>
      </c>
      <c r="H17313" s="180">
        <v>2094.14</v>
      </c>
      <c r="I17313" s="180">
        <f t="shared" si="540"/>
        <v>6282.42</v>
      </c>
      <c r="J17313" s="177" t="str">
        <f t="shared" si="541"/>
        <v>Date &gt; 1920</v>
      </c>
    </row>
    <row r="17314" spans="1:10" x14ac:dyDescent="0.3">
      <c r="A17314" s="178" t="s">
        <v>3565</v>
      </c>
      <c r="B17314" s="178" t="s">
        <v>199</v>
      </c>
      <c r="C17314" s="178" t="s">
        <v>4784</v>
      </c>
      <c r="D17314" s="178" t="s">
        <v>11638</v>
      </c>
      <c r="E17314" s="179">
        <v>40662</v>
      </c>
      <c r="F17314" s="180">
        <v>0</v>
      </c>
      <c r="G17314" s="180">
        <v>890.62</v>
      </c>
      <c r="H17314" s="180">
        <v>445.31</v>
      </c>
      <c r="I17314" s="180">
        <f t="shared" si="540"/>
        <v>1335.93</v>
      </c>
      <c r="J17314" s="177" t="str">
        <f t="shared" si="541"/>
        <v>Date &gt; 1920</v>
      </c>
    </row>
    <row r="17315" spans="1:10" x14ac:dyDescent="0.3">
      <c r="A17315" s="178" t="s">
        <v>3565</v>
      </c>
      <c r="B17315" s="178" t="s">
        <v>199</v>
      </c>
      <c r="C17315" s="178" t="s">
        <v>4784</v>
      </c>
      <c r="D17315" s="178" t="s">
        <v>6380</v>
      </c>
      <c r="E17315" s="179">
        <v>41053</v>
      </c>
      <c r="F17315" s="180">
        <v>0</v>
      </c>
      <c r="G17315" s="180">
        <v>12029.09</v>
      </c>
      <c r="H17315" s="180">
        <v>3120.83</v>
      </c>
      <c r="I17315" s="180">
        <f t="shared" si="540"/>
        <v>15149.92</v>
      </c>
      <c r="J17315" s="177" t="str">
        <f t="shared" si="541"/>
        <v>Date &gt; 1920</v>
      </c>
    </row>
    <row r="17316" spans="1:10" x14ac:dyDescent="0.3">
      <c r="A17316" s="178" t="s">
        <v>3565</v>
      </c>
      <c r="B17316" s="178" t="s">
        <v>199</v>
      </c>
      <c r="C17316" s="178" t="s">
        <v>4784</v>
      </c>
      <c r="D17316" s="178" t="s">
        <v>11639</v>
      </c>
      <c r="E17316" s="179">
        <v>41053</v>
      </c>
      <c r="F17316" s="180">
        <v>0</v>
      </c>
      <c r="G17316" s="180">
        <v>2902.63</v>
      </c>
      <c r="H17316" s="180">
        <v>786.54</v>
      </c>
      <c r="I17316" s="180">
        <f t="shared" si="540"/>
        <v>3689.17</v>
      </c>
      <c r="J17316" s="177" t="str">
        <f t="shared" si="541"/>
        <v>Date &gt; 1920</v>
      </c>
    </row>
    <row r="17317" spans="1:10" x14ac:dyDescent="0.3">
      <c r="A17317" s="178" t="s">
        <v>3565</v>
      </c>
      <c r="B17317" s="178" t="s">
        <v>199</v>
      </c>
      <c r="C17317" s="178" t="s">
        <v>4784</v>
      </c>
      <c r="D17317" s="178" t="s">
        <v>11640</v>
      </c>
      <c r="E17317" s="179">
        <v>41479</v>
      </c>
      <c r="F17317" s="180">
        <v>0</v>
      </c>
      <c r="G17317" s="180">
        <v>4275</v>
      </c>
      <c r="H17317" s="180">
        <v>2137.5</v>
      </c>
      <c r="I17317" s="180">
        <f t="shared" si="540"/>
        <v>6412.5</v>
      </c>
      <c r="J17317" s="177" t="str">
        <f t="shared" si="541"/>
        <v>Date &gt; 1920</v>
      </c>
    </row>
    <row r="17318" spans="1:10" x14ac:dyDescent="0.3">
      <c r="A17318" s="178" t="s">
        <v>3565</v>
      </c>
      <c r="B17318" s="178" t="s">
        <v>199</v>
      </c>
      <c r="C17318" s="178" t="s">
        <v>4784</v>
      </c>
      <c r="D17318" s="178" t="s">
        <v>11641</v>
      </c>
      <c r="E17318" s="179">
        <v>41800</v>
      </c>
      <c r="F17318" s="180">
        <v>0</v>
      </c>
      <c r="G17318" s="180">
        <v>4000</v>
      </c>
      <c r="H17318" s="180">
        <v>1000</v>
      </c>
      <c r="I17318" s="180">
        <f t="shared" si="540"/>
        <v>5000</v>
      </c>
      <c r="J17318" s="177" t="str">
        <f t="shared" si="541"/>
        <v>Date &gt; 1920</v>
      </c>
    </row>
    <row r="17319" spans="1:10" x14ac:dyDescent="0.3">
      <c r="A17319" s="178" t="s">
        <v>3565</v>
      </c>
      <c r="B17319" s="178" t="s">
        <v>199</v>
      </c>
      <c r="C17319" s="178" t="s">
        <v>4784</v>
      </c>
      <c r="D17319" s="178" t="s">
        <v>11641</v>
      </c>
      <c r="E17319" s="179">
        <v>41892</v>
      </c>
      <c r="F17319" s="180">
        <v>0</v>
      </c>
      <c r="G17319" s="180">
        <v>500</v>
      </c>
      <c r="H17319" s="180">
        <v>-500</v>
      </c>
      <c r="I17319" s="180">
        <f t="shared" si="540"/>
        <v>0</v>
      </c>
      <c r="J17319" s="177" t="str">
        <f t="shared" si="541"/>
        <v>Date &gt; 1920</v>
      </c>
    </row>
    <row r="17320" spans="1:10" x14ac:dyDescent="0.3">
      <c r="A17320" s="178" t="s">
        <v>3565</v>
      </c>
      <c r="B17320" s="178" t="s">
        <v>257</v>
      </c>
      <c r="C17320" s="178" t="s">
        <v>1457</v>
      </c>
      <c r="D17320" s="178" t="s">
        <v>11642</v>
      </c>
      <c r="E17320" s="179">
        <v>18000</v>
      </c>
      <c r="F17320" s="180">
        <v>0</v>
      </c>
      <c r="G17320" s="180">
        <v>2700</v>
      </c>
      <c r="H17320" s="180">
        <v>3404.42</v>
      </c>
      <c r="I17320" s="180">
        <f t="shared" si="540"/>
        <v>6104.42</v>
      </c>
      <c r="J17320" s="177" t="str">
        <f t="shared" si="541"/>
        <v>Date &gt; 1920</v>
      </c>
    </row>
    <row r="17321" spans="1:10" x14ac:dyDescent="0.3">
      <c r="A17321" s="178" t="s">
        <v>3565</v>
      </c>
      <c r="B17321" s="178" t="s">
        <v>257</v>
      </c>
      <c r="C17321" s="178" t="s">
        <v>1457</v>
      </c>
      <c r="D17321" s="178" t="s">
        <v>11643</v>
      </c>
      <c r="E17321" s="179">
        <v>19234</v>
      </c>
      <c r="F17321" s="180">
        <v>0</v>
      </c>
      <c r="G17321" s="180">
        <v>248.77</v>
      </c>
      <c r="H17321" s="180">
        <v>248.78</v>
      </c>
      <c r="I17321" s="180">
        <f t="shared" si="540"/>
        <v>497.55</v>
      </c>
      <c r="J17321" s="177" t="str">
        <f t="shared" si="541"/>
        <v>Date &gt; 1920</v>
      </c>
    </row>
    <row r="17322" spans="1:10" x14ac:dyDescent="0.3">
      <c r="A17322" s="178" t="s">
        <v>3565</v>
      </c>
      <c r="B17322" s="178" t="s">
        <v>257</v>
      </c>
      <c r="C17322" s="178" t="s">
        <v>1457</v>
      </c>
      <c r="D17322" s="178" t="s">
        <v>11644</v>
      </c>
      <c r="E17322" s="179">
        <v>19569</v>
      </c>
      <c r="F17322" s="180">
        <v>0</v>
      </c>
      <c r="G17322" s="180">
        <v>21.67</v>
      </c>
      <c r="H17322" s="180">
        <v>21.68</v>
      </c>
      <c r="I17322" s="180">
        <f t="shared" si="540"/>
        <v>43.35</v>
      </c>
      <c r="J17322" s="177" t="str">
        <f t="shared" si="541"/>
        <v>Date &gt; 1920</v>
      </c>
    </row>
    <row r="17323" spans="1:10" x14ac:dyDescent="0.3">
      <c r="A17323" s="178" t="s">
        <v>3565</v>
      </c>
      <c r="B17323" s="178" t="s">
        <v>257</v>
      </c>
      <c r="C17323" s="178" t="s">
        <v>1457</v>
      </c>
      <c r="D17323" s="178" t="s">
        <v>11645</v>
      </c>
      <c r="E17323" s="179">
        <v>19904</v>
      </c>
      <c r="F17323" s="180">
        <v>0</v>
      </c>
      <c r="G17323" s="180">
        <v>9700</v>
      </c>
      <c r="H17323" s="180">
        <v>1862.47</v>
      </c>
      <c r="I17323" s="180">
        <f t="shared" si="540"/>
        <v>11562.47</v>
      </c>
      <c r="J17323" s="177" t="str">
        <f t="shared" si="541"/>
        <v>Date &gt; 1920</v>
      </c>
    </row>
    <row r="17324" spans="1:10" x14ac:dyDescent="0.3">
      <c r="A17324" s="178" t="s">
        <v>3565</v>
      </c>
      <c r="B17324" s="178" t="s">
        <v>257</v>
      </c>
      <c r="C17324" s="178" t="s">
        <v>1457</v>
      </c>
      <c r="D17324" s="178" t="s">
        <v>10055</v>
      </c>
      <c r="E17324" s="179">
        <v>21136</v>
      </c>
      <c r="F17324" s="180">
        <v>0</v>
      </c>
      <c r="G17324" s="180">
        <v>400</v>
      </c>
      <c r="H17324" s="180">
        <v>55</v>
      </c>
      <c r="I17324" s="180">
        <f t="shared" si="540"/>
        <v>455</v>
      </c>
      <c r="J17324" s="177" t="str">
        <f t="shared" si="541"/>
        <v>Date &gt; 1920</v>
      </c>
    </row>
    <row r="17325" spans="1:10" x14ac:dyDescent="0.3">
      <c r="A17325" s="178" t="s">
        <v>3565</v>
      </c>
      <c r="B17325" s="178" t="s">
        <v>257</v>
      </c>
      <c r="C17325" s="178" t="s">
        <v>1457</v>
      </c>
      <c r="D17325" s="178" t="s">
        <v>10055</v>
      </c>
      <c r="E17325" s="179">
        <v>23286</v>
      </c>
      <c r="F17325" s="180">
        <v>0</v>
      </c>
      <c r="G17325" s="180">
        <v>224.06</v>
      </c>
      <c r="H17325" s="180">
        <v>112.04</v>
      </c>
      <c r="I17325" s="180">
        <f t="shared" si="540"/>
        <v>336.1</v>
      </c>
      <c r="J17325" s="177" t="str">
        <f t="shared" si="541"/>
        <v>Date &gt; 1920</v>
      </c>
    </row>
    <row r="17326" spans="1:10" x14ac:dyDescent="0.3">
      <c r="A17326" s="178" t="s">
        <v>3565</v>
      </c>
      <c r="B17326" s="178" t="s">
        <v>257</v>
      </c>
      <c r="C17326" s="178" t="s">
        <v>1457</v>
      </c>
      <c r="D17326" s="178" t="s">
        <v>9435</v>
      </c>
      <c r="E17326" s="179">
        <v>25288</v>
      </c>
      <c r="F17326" s="180">
        <v>0</v>
      </c>
      <c r="G17326" s="180">
        <v>587.23</v>
      </c>
      <c r="H17326" s="180">
        <v>293.61</v>
      </c>
      <c r="I17326" s="180">
        <f t="shared" si="540"/>
        <v>880.84</v>
      </c>
      <c r="J17326" s="177" t="str">
        <f t="shared" si="541"/>
        <v>Date &gt; 1920</v>
      </c>
    </row>
    <row r="17327" spans="1:10" x14ac:dyDescent="0.3">
      <c r="A17327" s="178" t="s">
        <v>3565</v>
      </c>
      <c r="B17327" s="178" t="s">
        <v>257</v>
      </c>
      <c r="C17327" s="178" t="s">
        <v>1457</v>
      </c>
      <c r="D17327" s="178" t="s">
        <v>11646</v>
      </c>
      <c r="E17327" s="179">
        <v>27703</v>
      </c>
      <c r="F17327" s="180">
        <v>84468</v>
      </c>
      <c r="G17327" s="180">
        <v>85395.08</v>
      </c>
      <c r="H17327" s="180">
        <v>38474.15</v>
      </c>
      <c r="I17327" s="180">
        <f t="shared" si="540"/>
        <v>208337.23</v>
      </c>
      <c r="J17327" s="177" t="str">
        <f t="shared" si="541"/>
        <v>Date &gt; 1920</v>
      </c>
    </row>
    <row r="17328" spans="1:10" x14ac:dyDescent="0.3">
      <c r="A17328" s="178" t="s">
        <v>3565</v>
      </c>
      <c r="B17328" s="178" t="s">
        <v>257</v>
      </c>
      <c r="C17328" s="178" t="s">
        <v>1457</v>
      </c>
      <c r="D17328" s="178" t="s">
        <v>6345</v>
      </c>
      <c r="E17328" s="179">
        <v>27744</v>
      </c>
      <c r="F17328" s="180">
        <v>0</v>
      </c>
      <c r="G17328" s="180">
        <v>4921</v>
      </c>
      <c r="H17328" s="180">
        <v>8621.01</v>
      </c>
      <c r="I17328" s="180">
        <f t="shared" si="540"/>
        <v>13542.01</v>
      </c>
      <c r="J17328" s="177" t="str">
        <f t="shared" si="541"/>
        <v>Date &gt; 1920</v>
      </c>
    </row>
    <row r="17329" spans="1:10" x14ac:dyDescent="0.3">
      <c r="A17329" s="178" t="s">
        <v>3565</v>
      </c>
      <c r="B17329" s="178" t="s">
        <v>257</v>
      </c>
      <c r="C17329" s="178" t="s">
        <v>1457</v>
      </c>
      <c r="D17329" s="178" t="s">
        <v>7173</v>
      </c>
      <c r="E17329" s="179">
        <v>28499</v>
      </c>
      <c r="F17329" s="180">
        <v>0</v>
      </c>
      <c r="G17329" s="180">
        <v>16562.57</v>
      </c>
      <c r="H17329" s="180">
        <v>4140.6499999999996</v>
      </c>
      <c r="I17329" s="180">
        <f t="shared" si="540"/>
        <v>20703.22</v>
      </c>
      <c r="J17329" s="177" t="str">
        <f t="shared" si="541"/>
        <v>Date &gt; 1920</v>
      </c>
    </row>
    <row r="17330" spans="1:10" x14ac:dyDescent="0.3">
      <c r="A17330" s="178" t="s">
        <v>3565</v>
      </c>
      <c r="B17330" s="178" t="s">
        <v>257</v>
      </c>
      <c r="C17330" s="178" t="s">
        <v>1457</v>
      </c>
      <c r="D17330" s="178" t="s">
        <v>7313</v>
      </c>
      <c r="E17330" s="179">
        <v>29998</v>
      </c>
      <c r="F17330" s="180">
        <v>0</v>
      </c>
      <c r="G17330" s="180">
        <v>11415.21</v>
      </c>
      <c r="H17330" s="180">
        <v>5707.61</v>
      </c>
      <c r="I17330" s="180">
        <f t="shared" si="540"/>
        <v>17122.82</v>
      </c>
      <c r="J17330" s="177" t="str">
        <f t="shared" si="541"/>
        <v>Date &gt; 1920</v>
      </c>
    </row>
    <row r="17331" spans="1:10" x14ac:dyDescent="0.3">
      <c r="A17331" s="178" t="s">
        <v>3565</v>
      </c>
      <c r="B17331" s="178" t="s">
        <v>257</v>
      </c>
      <c r="C17331" s="178" t="s">
        <v>1457</v>
      </c>
      <c r="D17331" s="178" t="s">
        <v>11647</v>
      </c>
      <c r="E17331" s="179">
        <v>32869</v>
      </c>
      <c r="F17331" s="180">
        <v>0</v>
      </c>
      <c r="G17331" s="180">
        <v>3682.04</v>
      </c>
      <c r="H17331" s="180">
        <v>1500</v>
      </c>
      <c r="I17331" s="180">
        <f t="shared" si="540"/>
        <v>5182.04</v>
      </c>
      <c r="J17331" s="177" t="str">
        <f t="shared" si="541"/>
        <v>Date &gt; 1920</v>
      </c>
    </row>
    <row r="17332" spans="1:10" x14ac:dyDescent="0.3">
      <c r="A17332" s="178" t="s">
        <v>3565</v>
      </c>
      <c r="B17332" s="178" t="s">
        <v>257</v>
      </c>
      <c r="C17332" s="178" t="s">
        <v>1457</v>
      </c>
      <c r="D17332" s="178" t="s">
        <v>11648</v>
      </c>
      <c r="E17332" s="179">
        <v>33665</v>
      </c>
      <c r="F17332" s="180">
        <v>0</v>
      </c>
      <c r="G17332" s="180">
        <v>37713.370000000003</v>
      </c>
      <c r="H17332" s="180">
        <v>18856.689999999999</v>
      </c>
      <c r="I17332" s="180">
        <f t="shared" si="540"/>
        <v>56570.06</v>
      </c>
      <c r="J17332" s="177" t="str">
        <f t="shared" si="541"/>
        <v>Date &gt; 1920</v>
      </c>
    </row>
    <row r="17333" spans="1:10" x14ac:dyDescent="0.3">
      <c r="A17333" s="178" t="s">
        <v>3565</v>
      </c>
      <c r="B17333" s="178" t="s">
        <v>257</v>
      </c>
      <c r="C17333" s="178" t="s">
        <v>1457</v>
      </c>
      <c r="D17333" s="178" t="s">
        <v>11649</v>
      </c>
      <c r="E17333" s="179">
        <v>33217</v>
      </c>
      <c r="F17333" s="180">
        <v>0</v>
      </c>
      <c r="G17333" s="180">
        <v>142000</v>
      </c>
      <c r="H17333" s="180">
        <v>71000</v>
      </c>
      <c r="I17333" s="180">
        <f t="shared" si="540"/>
        <v>213000</v>
      </c>
      <c r="J17333" s="177" t="str">
        <f t="shared" si="541"/>
        <v>Date &gt; 1920</v>
      </c>
    </row>
    <row r="17334" spans="1:10" x14ac:dyDescent="0.3">
      <c r="A17334" s="178" t="s">
        <v>3565</v>
      </c>
      <c r="B17334" s="178" t="s">
        <v>257</v>
      </c>
      <c r="C17334" s="178" t="s">
        <v>1457</v>
      </c>
      <c r="D17334" s="178" t="s">
        <v>11649</v>
      </c>
      <c r="E17334" s="179">
        <v>33344</v>
      </c>
      <c r="F17334" s="180">
        <v>0</v>
      </c>
      <c r="G17334" s="180">
        <v>19237.52</v>
      </c>
      <c r="H17334" s="180">
        <v>9618.76</v>
      </c>
      <c r="I17334" s="180">
        <f t="shared" si="540"/>
        <v>28856.28</v>
      </c>
      <c r="J17334" s="177" t="str">
        <f t="shared" si="541"/>
        <v>Date &gt; 1920</v>
      </c>
    </row>
    <row r="17335" spans="1:10" x14ac:dyDescent="0.3">
      <c r="A17335" s="178" t="s">
        <v>3565</v>
      </c>
      <c r="B17335" s="178" t="s">
        <v>257</v>
      </c>
      <c r="C17335" s="178" t="s">
        <v>1457</v>
      </c>
      <c r="D17335" s="178" t="s">
        <v>11650</v>
      </c>
      <c r="E17335" s="179">
        <v>33645</v>
      </c>
      <c r="F17335" s="180">
        <v>0</v>
      </c>
      <c r="G17335" s="180">
        <v>84267.3</v>
      </c>
      <c r="H17335" s="180">
        <v>42133.65</v>
      </c>
      <c r="I17335" s="180">
        <f t="shared" si="540"/>
        <v>126400.95000000001</v>
      </c>
      <c r="J17335" s="177" t="str">
        <f t="shared" si="541"/>
        <v>Date &gt; 1920</v>
      </c>
    </row>
    <row r="17336" spans="1:10" x14ac:dyDescent="0.3">
      <c r="A17336" s="178" t="s">
        <v>3565</v>
      </c>
      <c r="B17336" s="178" t="s">
        <v>257</v>
      </c>
      <c r="C17336" s="178" t="s">
        <v>1457</v>
      </c>
      <c r="D17336" s="178" t="s">
        <v>11650</v>
      </c>
      <c r="E17336" s="179">
        <v>34134</v>
      </c>
      <c r="F17336" s="180">
        <v>0</v>
      </c>
      <c r="G17336" s="180">
        <v>890.03</v>
      </c>
      <c r="H17336" s="180">
        <v>11649.07</v>
      </c>
      <c r="I17336" s="180">
        <f t="shared" si="540"/>
        <v>12539.1</v>
      </c>
      <c r="J17336" s="177" t="str">
        <f t="shared" si="541"/>
        <v>Date &gt; 1920</v>
      </c>
    </row>
    <row r="17337" spans="1:10" x14ac:dyDescent="0.3">
      <c r="A17337" s="178" t="s">
        <v>3565</v>
      </c>
      <c r="B17337" s="178" t="s">
        <v>257</v>
      </c>
      <c r="C17337" s="178" t="s">
        <v>1457</v>
      </c>
      <c r="D17337" s="178" t="s">
        <v>11650</v>
      </c>
      <c r="E17337" s="179">
        <v>34134</v>
      </c>
      <c r="F17337" s="180">
        <v>0</v>
      </c>
      <c r="G17337" s="180">
        <v>22408.11</v>
      </c>
      <c r="H17337" s="180">
        <v>0</v>
      </c>
      <c r="I17337" s="180">
        <f t="shared" si="540"/>
        <v>22408.11</v>
      </c>
      <c r="J17337" s="177" t="str">
        <f t="shared" si="541"/>
        <v>Date &gt; 1920</v>
      </c>
    </row>
    <row r="17338" spans="1:10" x14ac:dyDescent="0.3">
      <c r="A17338" s="178" t="s">
        <v>3565</v>
      </c>
      <c r="B17338" s="178" t="s">
        <v>257</v>
      </c>
      <c r="C17338" s="178" t="s">
        <v>1457</v>
      </c>
      <c r="D17338" s="178" t="s">
        <v>11651</v>
      </c>
      <c r="E17338" s="179">
        <v>33530</v>
      </c>
      <c r="F17338" s="180">
        <v>0</v>
      </c>
      <c r="G17338" s="180">
        <v>5133.33</v>
      </c>
      <c r="H17338" s="180">
        <v>2566.67</v>
      </c>
      <c r="I17338" s="180">
        <f t="shared" si="540"/>
        <v>7700</v>
      </c>
      <c r="J17338" s="177" t="str">
        <f t="shared" si="541"/>
        <v>Date &gt; 1920</v>
      </c>
    </row>
    <row r="17339" spans="1:10" x14ac:dyDescent="0.3">
      <c r="A17339" s="178" t="s">
        <v>3565</v>
      </c>
      <c r="B17339" s="178" t="s">
        <v>257</v>
      </c>
      <c r="C17339" s="178" t="s">
        <v>1457</v>
      </c>
      <c r="D17339" s="178" t="s">
        <v>11652</v>
      </c>
      <c r="E17339" s="179">
        <v>35604</v>
      </c>
      <c r="F17339" s="180">
        <v>0</v>
      </c>
      <c r="G17339" s="180">
        <v>17804.009999999998</v>
      </c>
      <c r="H17339" s="180">
        <v>8902.01</v>
      </c>
      <c r="I17339" s="180">
        <f t="shared" si="540"/>
        <v>26706.019999999997</v>
      </c>
      <c r="J17339" s="177" t="str">
        <f t="shared" si="541"/>
        <v>Date &gt; 1920</v>
      </c>
    </row>
    <row r="17340" spans="1:10" x14ac:dyDescent="0.3">
      <c r="A17340" s="178" t="s">
        <v>3565</v>
      </c>
      <c r="B17340" s="178" t="s">
        <v>257</v>
      </c>
      <c r="C17340" s="178" t="s">
        <v>1457</v>
      </c>
      <c r="D17340" s="178" t="s">
        <v>11653</v>
      </c>
      <c r="E17340" s="179">
        <v>37082</v>
      </c>
      <c r="F17340" s="180">
        <v>0</v>
      </c>
      <c r="G17340" s="180">
        <v>20086.05</v>
      </c>
      <c r="H17340" s="180">
        <v>13390.7</v>
      </c>
      <c r="I17340" s="180">
        <f t="shared" si="540"/>
        <v>33476.75</v>
      </c>
      <c r="J17340" s="177" t="str">
        <f t="shared" si="541"/>
        <v>Date &gt; 1920</v>
      </c>
    </row>
    <row r="17341" spans="1:10" x14ac:dyDescent="0.3">
      <c r="A17341" s="178" t="s">
        <v>3565</v>
      </c>
      <c r="B17341" s="178" t="s">
        <v>257</v>
      </c>
      <c r="C17341" s="178" t="s">
        <v>1457</v>
      </c>
      <c r="D17341" s="178" t="s">
        <v>11654</v>
      </c>
      <c r="E17341" s="179">
        <v>37741</v>
      </c>
      <c r="F17341" s="180">
        <v>31379</v>
      </c>
      <c r="G17341" s="180">
        <v>0</v>
      </c>
      <c r="H17341" s="180">
        <v>3486.6</v>
      </c>
      <c r="I17341" s="180">
        <f t="shared" si="540"/>
        <v>34865.599999999999</v>
      </c>
      <c r="J17341" s="177" t="str">
        <f t="shared" si="541"/>
        <v>Date &gt; 1920</v>
      </c>
    </row>
    <row r="17342" spans="1:10" x14ac:dyDescent="0.3">
      <c r="A17342" s="178" t="s">
        <v>3565</v>
      </c>
      <c r="B17342" s="178" t="s">
        <v>257</v>
      </c>
      <c r="C17342" s="178" t="s">
        <v>1457</v>
      </c>
      <c r="D17342" s="178" t="s">
        <v>11654</v>
      </c>
      <c r="E17342" s="179">
        <v>38114</v>
      </c>
      <c r="F17342" s="180">
        <v>13448</v>
      </c>
      <c r="G17342" s="180">
        <v>0</v>
      </c>
      <c r="H17342" s="180">
        <v>1494.4</v>
      </c>
      <c r="I17342" s="180">
        <f t="shared" si="540"/>
        <v>14942.4</v>
      </c>
      <c r="J17342" s="177" t="str">
        <f t="shared" si="541"/>
        <v>Date &gt; 1920</v>
      </c>
    </row>
    <row r="17343" spans="1:10" x14ac:dyDescent="0.3">
      <c r="A17343" s="178" t="s">
        <v>3565</v>
      </c>
      <c r="B17343" s="178" t="s">
        <v>257</v>
      </c>
      <c r="C17343" s="178" t="s">
        <v>1457</v>
      </c>
      <c r="D17343" s="178" t="s">
        <v>11654</v>
      </c>
      <c r="E17343" s="179">
        <v>38575</v>
      </c>
      <c r="F17343" s="180">
        <v>17173</v>
      </c>
      <c r="G17343" s="180">
        <v>0</v>
      </c>
      <c r="H17343" s="180">
        <v>-4451.67</v>
      </c>
      <c r="I17343" s="180">
        <f t="shared" si="540"/>
        <v>12721.33</v>
      </c>
      <c r="J17343" s="177" t="str">
        <f t="shared" si="541"/>
        <v>Date &gt; 1920</v>
      </c>
    </row>
    <row r="17344" spans="1:10" x14ac:dyDescent="0.3">
      <c r="A17344" s="178" t="s">
        <v>3565</v>
      </c>
      <c r="B17344" s="178" t="s">
        <v>257</v>
      </c>
      <c r="C17344" s="178" t="s">
        <v>1457</v>
      </c>
      <c r="D17344" s="178" t="s">
        <v>11654</v>
      </c>
      <c r="E17344" s="179">
        <v>38751</v>
      </c>
      <c r="F17344" s="180">
        <v>5244</v>
      </c>
      <c r="G17344" s="180">
        <v>0</v>
      </c>
      <c r="H17344" s="180">
        <v>-1359.98</v>
      </c>
      <c r="I17344" s="180">
        <f t="shared" si="540"/>
        <v>3884.02</v>
      </c>
      <c r="J17344" s="177" t="str">
        <f t="shared" si="541"/>
        <v>Date &gt; 1920</v>
      </c>
    </row>
    <row r="17345" spans="1:10" x14ac:dyDescent="0.3">
      <c r="A17345" s="178" t="s">
        <v>3565</v>
      </c>
      <c r="B17345" s="178" t="s">
        <v>257</v>
      </c>
      <c r="C17345" s="178" t="s">
        <v>1457</v>
      </c>
      <c r="D17345" s="178" t="s">
        <v>11655</v>
      </c>
      <c r="E17345" s="179">
        <v>37984</v>
      </c>
      <c r="F17345" s="180">
        <v>157168</v>
      </c>
      <c r="G17345" s="180">
        <v>1216.0999999999999</v>
      </c>
      <c r="H17345" s="180">
        <v>18552</v>
      </c>
      <c r="I17345" s="180">
        <f t="shared" si="540"/>
        <v>176936.1</v>
      </c>
      <c r="J17345" s="177" t="str">
        <f t="shared" si="541"/>
        <v>Date &gt; 1920</v>
      </c>
    </row>
    <row r="17346" spans="1:10" x14ac:dyDescent="0.3">
      <c r="A17346" s="178" t="s">
        <v>3565</v>
      </c>
      <c r="B17346" s="178" t="s">
        <v>257</v>
      </c>
      <c r="C17346" s="178" t="s">
        <v>1457</v>
      </c>
      <c r="D17346" s="178" t="s">
        <v>11655</v>
      </c>
      <c r="E17346" s="179">
        <v>38197</v>
      </c>
      <c r="F17346" s="180">
        <v>118993</v>
      </c>
      <c r="G17346" s="180">
        <v>3985.82</v>
      </c>
      <c r="H17346" s="180">
        <v>16675.71</v>
      </c>
      <c r="I17346" s="180">
        <f t="shared" si="540"/>
        <v>139654.53</v>
      </c>
      <c r="J17346" s="177" t="str">
        <f t="shared" si="541"/>
        <v>Date &gt; 1920</v>
      </c>
    </row>
    <row r="17347" spans="1:10" x14ac:dyDescent="0.3">
      <c r="A17347" s="178" t="s">
        <v>3565</v>
      </c>
      <c r="B17347" s="178" t="s">
        <v>257</v>
      </c>
      <c r="C17347" s="178" t="s">
        <v>1457</v>
      </c>
      <c r="D17347" s="178" t="s">
        <v>11655</v>
      </c>
      <c r="E17347" s="179">
        <v>38454</v>
      </c>
      <c r="F17347" s="180">
        <v>48314</v>
      </c>
      <c r="G17347" s="180">
        <v>-458.9</v>
      </c>
      <c r="H17347" s="180">
        <v>4813.24</v>
      </c>
      <c r="I17347" s="180">
        <f t="shared" si="540"/>
        <v>52668.34</v>
      </c>
      <c r="J17347" s="177" t="str">
        <f t="shared" si="541"/>
        <v>Date &gt; 1920</v>
      </c>
    </row>
    <row r="17348" spans="1:10" x14ac:dyDescent="0.3">
      <c r="A17348" s="178" t="s">
        <v>3565</v>
      </c>
      <c r="B17348" s="178" t="s">
        <v>257</v>
      </c>
      <c r="C17348" s="178" t="s">
        <v>1457</v>
      </c>
      <c r="D17348" s="178" t="s">
        <v>11655</v>
      </c>
      <c r="E17348" s="179">
        <v>38524</v>
      </c>
      <c r="F17348" s="180">
        <v>13227</v>
      </c>
      <c r="G17348" s="180">
        <v>13.79</v>
      </c>
      <c r="H17348" s="180">
        <v>1481.68</v>
      </c>
      <c r="I17348" s="180">
        <f t="shared" si="540"/>
        <v>14722.470000000001</v>
      </c>
      <c r="J17348" s="177" t="str">
        <f t="shared" si="541"/>
        <v>Date &gt; 1920</v>
      </c>
    </row>
    <row r="17349" spans="1:10" x14ac:dyDescent="0.3">
      <c r="A17349" s="178" t="s">
        <v>3565</v>
      </c>
      <c r="B17349" s="178" t="s">
        <v>257</v>
      </c>
      <c r="C17349" s="178" t="s">
        <v>1457</v>
      </c>
      <c r="D17349" s="178" t="s">
        <v>11655</v>
      </c>
      <c r="E17349" s="179">
        <v>38716</v>
      </c>
      <c r="F17349" s="180">
        <v>17863</v>
      </c>
      <c r="G17349" s="180">
        <v>83.93</v>
      </c>
      <c r="H17349" s="180">
        <v>2904.96</v>
      </c>
      <c r="I17349" s="180">
        <f t="shared" ref="I17349:I17412" si="542">SUM(F17349:H17349)</f>
        <v>20851.89</v>
      </c>
      <c r="J17349" s="177" t="str">
        <f t="shared" ref="J17349:J17412" si="543">IF(OR(YEAR(E17349)&gt; 1920, ISBLANK(E17349)), "Date &gt; 1920", "Sketchy date")</f>
        <v>Date &gt; 1920</v>
      </c>
    </row>
    <row r="17350" spans="1:10" x14ac:dyDescent="0.3">
      <c r="A17350" s="178" t="s">
        <v>3565</v>
      </c>
      <c r="B17350" s="178" t="s">
        <v>257</v>
      </c>
      <c r="C17350" s="178" t="s">
        <v>1457</v>
      </c>
      <c r="D17350" s="178" t="s">
        <v>11655</v>
      </c>
      <c r="E17350" s="179">
        <v>39069</v>
      </c>
      <c r="F17350" s="180">
        <v>8638</v>
      </c>
      <c r="G17350" s="180">
        <v>169.02</v>
      </c>
      <c r="H17350" s="180">
        <v>-429.52</v>
      </c>
      <c r="I17350" s="180">
        <f t="shared" si="542"/>
        <v>8377.5</v>
      </c>
      <c r="J17350" s="177" t="str">
        <f t="shared" si="543"/>
        <v>Date &gt; 1920</v>
      </c>
    </row>
    <row r="17351" spans="1:10" x14ac:dyDescent="0.3">
      <c r="A17351" s="178" t="s">
        <v>3565</v>
      </c>
      <c r="B17351" s="178" t="s">
        <v>257</v>
      </c>
      <c r="C17351" s="178" t="s">
        <v>1457</v>
      </c>
      <c r="D17351" s="178" t="s">
        <v>11656</v>
      </c>
      <c r="E17351" s="179">
        <v>38979</v>
      </c>
      <c r="F17351" s="180">
        <v>8265</v>
      </c>
      <c r="G17351" s="180">
        <v>0</v>
      </c>
      <c r="H17351" s="180">
        <v>435.07</v>
      </c>
      <c r="I17351" s="180">
        <f t="shared" si="542"/>
        <v>8700.07</v>
      </c>
      <c r="J17351" s="177" t="str">
        <f t="shared" si="543"/>
        <v>Date &gt; 1920</v>
      </c>
    </row>
    <row r="17352" spans="1:10" x14ac:dyDescent="0.3">
      <c r="A17352" s="178" t="s">
        <v>3565</v>
      </c>
      <c r="B17352" s="178" t="s">
        <v>257</v>
      </c>
      <c r="C17352" s="178" t="s">
        <v>1457</v>
      </c>
      <c r="D17352" s="178" t="s">
        <v>11656</v>
      </c>
      <c r="E17352" s="179">
        <v>39020</v>
      </c>
      <c r="F17352" s="180">
        <v>10166</v>
      </c>
      <c r="G17352" s="180">
        <v>0</v>
      </c>
      <c r="H17352" s="180">
        <v>535.66999999999996</v>
      </c>
      <c r="I17352" s="180">
        <f t="shared" si="542"/>
        <v>10701.67</v>
      </c>
      <c r="J17352" s="177" t="str">
        <f t="shared" si="543"/>
        <v>Date &gt; 1920</v>
      </c>
    </row>
    <row r="17353" spans="1:10" x14ac:dyDescent="0.3">
      <c r="A17353" s="178" t="s">
        <v>3565</v>
      </c>
      <c r="B17353" s="178" t="s">
        <v>257</v>
      </c>
      <c r="C17353" s="178" t="s">
        <v>1457</v>
      </c>
      <c r="D17353" s="178" t="s">
        <v>11656</v>
      </c>
      <c r="E17353" s="179">
        <v>39498</v>
      </c>
      <c r="F17353" s="180">
        <v>7877</v>
      </c>
      <c r="G17353" s="180">
        <v>0</v>
      </c>
      <c r="H17353" s="180">
        <v>414.26</v>
      </c>
      <c r="I17353" s="180">
        <f t="shared" si="542"/>
        <v>8291.26</v>
      </c>
      <c r="J17353" s="177" t="str">
        <f t="shared" si="543"/>
        <v>Date &gt; 1920</v>
      </c>
    </row>
    <row r="17354" spans="1:10" x14ac:dyDescent="0.3">
      <c r="A17354" s="178" t="s">
        <v>3565</v>
      </c>
      <c r="B17354" s="178" t="s">
        <v>257</v>
      </c>
      <c r="C17354" s="178" t="s">
        <v>1457</v>
      </c>
      <c r="D17354" s="178" t="s">
        <v>11657</v>
      </c>
      <c r="E17354" s="179">
        <v>39406</v>
      </c>
      <c r="F17354" s="180">
        <v>339445</v>
      </c>
      <c r="G17354" s="180">
        <v>0</v>
      </c>
      <c r="H17354" s="180">
        <v>17866.61</v>
      </c>
      <c r="I17354" s="180">
        <f t="shared" si="542"/>
        <v>357311.61</v>
      </c>
      <c r="J17354" s="177" t="str">
        <f t="shared" si="543"/>
        <v>Date &gt; 1920</v>
      </c>
    </row>
    <row r="17355" spans="1:10" x14ac:dyDescent="0.3">
      <c r="A17355" s="178" t="s">
        <v>3565</v>
      </c>
      <c r="B17355" s="178" t="s">
        <v>257</v>
      </c>
      <c r="C17355" s="178" t="s">
        <v>1457</v>
      </c>
      <c r="D17355" s="178" t="s">
        <v>11657</v>
      </c>
      <c r="E17355" s="179">
        <v>39458</v>
      </c>
      <c r="F17355" s="180">
        <v>172269</v>
      </c>
      <c r="G17355" s="180">
        <v>0</v>
      </c>
      <c r="H17355" s="180">
        <v>9066.52</v>
      </c>
      <c r="I17355" s="180">
        <f t="shared" si="542"/>
        <v>181335.52</v>
      </c>
      <c r="J17355" s="177" t="str">
        <f t="shared" si="543"/>
        <v>Date &gt; 1920</v>
      </c>
    </row>
    <row r="17356" spans="1:10" x14ac:dyDescent="0.3">
      <c r="A17356" s="178" t="s">
        <v>3565</v>
      </c>
      <c r="B17356" s="178" t="s">
        <v>257</v>
      </c>
      <c r="C17356" s="178" t="s">
        <v>1457</v>
      </c>
      <c r="D17356" s="178" t="s">
        <v>11657</v>
      </c>
      <c r="E17356" s="179">
        <v>39563</v>
      </c>
      <c r="F17356" s="180">
        <v>60633</v>
      </c>
      <c r="G17356" s="180">
        <v>0</v>
      </c>
      <c r="H17356" s="180">
        <v>3191.12</v>
      </c>
      <c r="I17356" s="180">
        <f t="shared" si="542"/>
        <v>63824.12</v>
      </c>
      <c r="J17356" s="177" t="str">
        <f t="shared" si="543"/>
        <v>Date &gt; 1920</v>
      </c>
    </row>
    <row r="17357" spans="1:10" x14ac:dyDescent="0.3">
      <c r="A17357" s="178" t="s">
        <v>3565</v>
      </c>
      <c r="B17357" s="178" t="s">
        <v>257</v>
      </c>
      <c r="C17357" s="178" t="s">
        <v>1457</v>
      </c>
      <c r="D17357" s="178" t="s">
        <v>11657</v>
      </c>
      <c r="E17357" s="179">
        <v>39714</v>
      </c>
      <c r="F17357" s="180">
        <v>87303</v>
      </c>
      <c r="G17357" s="180">
        <v>0</v>
      </c>
      <c r="H17357" s="180">
        <v>5485.42</v>
      </c>
      <c r="I17357" s="180">
        <f t="shared" si="542"/>
        <v>92788.42</v>
      </c>
      <c r="J17357" s="177" t="str">
        <f t="shared" si="543"/>
        <v>Date &gt; 1920</v>
      </c>
    </row>
    <row r="17358" spans="1:10" x14ac:dyDescent="0.3">
      <c r="A17358" s="178" t="s">
        <v>3565</v>
      </c>
      <c r="B17358" s="178" t="s">
        <v>257</v>
      </c>
      <c r="C17358" s="178" t="s">
        <v>1457</v>
      </c>
      <c r="D17358" s="178" t="s">
        <v>11657</v>
      </c>
      <c r="E17358" s="179">
        <v>40197</v>
      </c>
      <c r="F17358" s="180">
        <v>50000</v>
      </c>
      <c r="G17358" s="180">
        <v>0</v>
      </c>
      <c r="H17358" s="180">
        <v>1799.28</v>
      </c>
      <c r="I17358" s="180">
        <f t="shared" si="542"/>
        <v>51799.28</v>
      </c>
      <c r="J17358" s="177" t="str">
        <f t="shared" si="543"/>
        <v>Date &gt; 1920</v>
      </c>
    </row>
    <row r="17359" spans="1:10" x14ac:dyDescent="0.3">
      <c r="A17359" s="178" t="s">
        <v>3565</v>
      </c>
      <c r="B17359" s="178" t="s">
        <v>257</v>
      </c>
      <c r="C17359" s="178" t="s">
        <v>1457</v>
      </c>
      <c r="D17359" s="178" t="s">
        <v>11657</v>
      </c>
      <c r="E17359" s="179">
        <v>40197</v>
      </c>
      <c r="F17359" s="180">
        <v>1112</v>
      </c>
      <c r="G17359" s="180">
        <v>0</v>
      </c>
      <c r="H17359" s="180">
        <v>0</v>
      </c>
      <c r="I17359" s="180">
        <f t="shared" si="542"/>
        <v>1112</v>
      </c>
      <c r="J17359" s="177" t="str">
        <f t="shared" si="543"/>
        <v>Date &gt; 1920</v>
      </c>
    </row>
    <row r="17360" spans="1:10" x14ac:dyDescent="0.3">
      <c r="A17360" s="178" t="s">
        <v>3565</v>
      </c>
      <c r="B17360" s="178" t="s">
        <v>257</v>
      </c>
      <c r="C17360" s="178" t="s">
        <v>1457</v>
      </c>
      <c r="D17360" s="178" t="s">
        <v>8390</v>
      </c>
      <c r="E17360" s="179">
        <v>40802</v>
      </c>
      <c r="F17360" s="180">
        <v>0</v>
      </c>
      <c r="G17360" s="180">
        <v>13786</v>
      </c>
      <c r="H17360" s="180">
        <v>5908.5</v>
      </c>
      <c r="I17360" s="180">
        <f t="shared" si="542"/>
        <v>19694.5</v>
      </c>
      <c r="J17360" s="177" t="str">
        <f t="shared" si="543"/>
        <v>Date &gt; 1920</v>
      </c>
    </row>
    <row r="17361" spans="1:10" x14ac:dyDescent="0.3">
      <c r="A17361" s="178" t="s">
        <v>3565</v>
      </c>
      <c r="B17361" s="178" t="s">
        <v>257</v>
      </c>
      <c r="C17361" s="178" t="s">
        <v>1457</v>
      </c>
      <c r="D17361" s="178" t="s">
        <v>11658</v>
      </c>
      <c r="E17361" s="179">
        <v>41257</v>
      </c>
      <c r="F17361" s="180">
        <v>14166</v>
      </c>
      <c r="G17361" s="180">
        <v>36889.519999999997</v>
      </c>
      <c r="H17361" s="180">
        <v>17710.84</v>
      </c>
      <c r="I17361" s="180">
        <f t="shared" si="542"/>
        <v>68766.36</v>
      </c>
      <c r="J17361" s="177" t="str">
        <f t="shared" si="543"/>
        <v>Date &gt; 1920</v>
      </c>
    </row>
    <row r="17362" spans="1:10" x14ac:dyDescent="0.3">
      <c r="A17362" s="178" t="s">
        <v>3565</v>
      </c>
      <c r="B17362" s="178" t="s">
        <v>257</v>
      </c>
      <c r="C17362" s="178" t="s">
        <v>1457</v>
      </c>
      <c r="D17362" s="178" t="s">
        <v>11658</v>
      </c>
      <c r="E17362" s="179">
        <v>41536</v>
      </c>
      <c r="F17362" s="180">
        <v>12751</v>
      </c>
      <c r="G17362" s="180">
        <v>33204.03</v>
      </c>
      <c r="H17362" s="180">
        <v>23608.77</v>
      </c>
      <c r="I17362" s="180">
        <f t="shared" si="542"/>
        <v>69563.8</v>
      </c>
      <c r="J17362" s="177" t="str">
        <f t="shared" si="543"/>
        <v>Date &gt; 1920</v>
      </c>
    </row>
    <row r="17363" spans="1:10" x14ac:dyDescent="0.3">
      <c r="A17363" s="178" t="s">
        <v>3565</v>
      </c>
      <c r="B17363" s="178" t="s">
        <v>257</v>
      </c>
      <c r="C17363" s="178" t="s">
        <v>1457</v>
      </c>
      <c r="D17363" s="178" t="s">
        <v>11658</v>
      </c>
      <c r="E17363" s="179">
        <v>41618</v>
      </c>
      <c r="F17363" s="180">
        <v>17667</v>
      </c>
      <c r="G17363" s="180">
        <v>46003.71</v>
      </c>
      <c r="H17363" s="180">
        <v>13392.94</v>
      </c>
      <c r="I17363" s="180">
        <f t="shared" si="542"/>
        <v>77063.649999999994</v>
      </c>
      <c r="J17363" s="177" t="str">
        <f t="shared" si="543"/>
        <v>Date &gt; 1920</v>
      </c>
    </row>
    <row r="17364" spans="1:10" x14ac:dyDescent="0.3">
      <c r="A17364" s="178" t="s">
        <v>3565</v>
      </c>
      <c r="B17364" s="178" t="s">
        <v>257</v>
      </c>
      <c r="C17364" s="178" t="s">
        <v>1457</v>
      </c>
      <c r="D17364" s="178" t="s">
        <v>11658</v>
      </c>
      <c r="E17364" s="179">
        <v>41744</v>
      </c>
      <c r="F17364" s="180">
        <v>3362</v>
      </c>
      <c r="G17364" s="180">
        <v>8752.44</v>
      </c>
      <c r="H17364" s="180">
        <v>4123.8500000000004</v>
      </c>
      <c r="I17364" s="180">
        <f t="shared" si="542"/>
        <v>16238.29</v>
      </c>
      <c r="J17364" s="177" t="str">
        <f t="shared" si="543"/>
        <v>Date &gt; 1920</v>
      </c>
    </row>
    <row r="17365" spans="1:10" x14ac:dyDescent="0.3">
      <c r="A17365" s="178" t="s">
        <v>3565</v>
      </c>
      <c r="B17365" s="178" t="s">
        <v>257</v>
      </c>
      <c r="C17365" s="178" t="s">
        <v>1457</v>
      </c>
      <c r="D17365" s="178" t="s">
        <v>11659</v>
      </c>
      <c r="E17365" s="179">
        <v>41835</v>
      </c>
      <c r="F17365" s="180">
        <v>0</v>
      </c>
      <c r="G17365" s="180">
        <v>24640</v>
      </c>
      <c r="H17365" s="180">
        <v>6160</v>
      </c>
      <c r="I17365" s="180">
        <f t="shared" si="542"/>
        <v>30800</v>
      </c>
      <c r="J17365" s="177" t="str">
        <f t="shared" si="543"/>
        <v>Date &gt; 1920</v>
      </c>
    </row>
    <row r="17366" spans="1:10" x14ac:dyDescent="0.3">
      <c r="A17366" s="178" t="s">
        <v>3565</v>
      </c>
      <c r="B17366" s="178" t="s">
        <v>257</v>
      </c>
      <c r="C17366" s="178" t="s">
        <v>1457</v>
      </c>
      <c r="D17366" s="178" t="s">
        <v>11660</v>
      </c>
      <c r="E17366" s="179">
        <v>41927</v>
      </c>
      <c r="F17366" s="180">
        <v>26608</v>
      </c>
      <c r="G17366" s="180">
        <v>1478.26</v>
      </c>
      <c r="H17366" s="180">
        <v>1875.5</v>
      </c>
      <c r="I17366" s="180">
        <f t="shared" si="542"/>
        <v>29961.759999999998</v>
      </c>
      <c r="J17366" s="177" t="str">
        <f t="shared" si="543"/>
        <v>Date &gt; 1920</v>
      </c>
    </row>
    <row r="17367" spans="1:10" x14ac:dyDescent="0.3">
      <c r="A17367" s="178" t="s">
        <v>3565</v>
      </c>
      <c r="B17367" s="178" t="s">
        <v>257</v>
      </c>
      <c r="C17367" s="178" t="s">
        <v>1457</v>
      </c>
      <c r="D17367" s="178" t="s">
        <v>11660</v>
      </c>
      <c r="E17367" s="179">
        <v>42027</v>
      </c>
      <c r="F17367" s="180">
        <v>5324</v>
      </c>
      <c r="G17367" s="180">
        <v>295.74</v>
      </c>
      <c r="H17367" s="180">
        <v>298.5</v>
      </c>
      <c r="I17367" s="180">
        <f t="shared" si="542"/>
        <v>5918.24</v>
      </c>
      <c r="J17367" s="177" t="str">
        <f t="shared" si="543"/>
        <v>Date &gt; 1920</v>
      </c>
    </row>
    <row r="17368" spans="1:10" x14ac:dyDescent="0.3">
      <c r="A17368" s="178" t="s">
        <v>3565</v>
      </c>
      <c r="B17368" s="178" t="s">
        <v>257</v>
      </c>
      <c r="C17368" s="178" t="s">
        <v>1457</v>
      </c>
      <c r="D17368" s="178" t="s">
        <v>11661</v>
      </c>
      <c r="E17368" s="179">
        <v>42326</v>
      </c>
      <c r="F17368" s="180">
        <v>87030</v>
      </c>
      <c r="G17368" s="180">
        <v>6714.01</v>
      </c>
      <c r="H17368" s="180">
        <v>5306</v>
      </c>
      <c r="I17368" s="180">
        <f t="shared" si="542"/>
        <v>99050.01</v>
      </c>
      <c r="J17368" s="177" t="str">
        <f t="shared" si="543"/>
        <v>Date &gt; 1920</v>
      </c>
    </row>
    <row r="17369" spans="1:10" x14ac:dyDescent="0.3">
      <c r="A17369" s="178" t="s">
        <v>3565</v>
      </c>
      <c r="B17369" s="178" t="s">
        <v>257</v>
      </c>
      <c r="C17369" s="178" t="s">
        <v>1457</v>
      </c>
      <c r="D17369" s="178" t="s">
        <v>11661</v>
      </c>
      <c r="E17369" s="179">
        <v>42360</v>
      </c>
      <c r="F17369" s="180">
        <v>147571</v>
      </c>
      <c r="G17369" s="180">
        <v>11384.3</v>
      </c>
      <c r="H17369" s="180">
        <v>8994.4599999999991</v>
      </c>
      <c r="I17369" s="180">
        <f t="shared" si="542"/>
        <v>167949.75999999998</v>
      </c>
      <c r="J17369" s="177" t="str">
        <f t="shared" si="543"/>
        <v>Date &gt; 1920</v>
      </c>
    </row>
    <row r="17370" spans="1:10" x14ac:dyDescent="0.3">
      <c r="A17370" s="178" t="s">
        <v>3565</v>
      </c>
      <c r="B17370" s="178" t="s">
        <v>257</v>
      </c>
      <c r="C17370" s="178" t="s">
        <v>1457</v>
      </c>
      <c r="D17370" s="178" t="s">
        <v>11661</v>
      </c>
      <c r="E17370" s="179">
        <v>42375</v>
      </c>
      <c r="F17370" s="180">
        <v>228238</v>
      </c>
      <c r="G17370" s="180">
        <v>17607.43</v>
      </c>
      <c r="H17370" s="180">
        <v>13912.47</v>
      </c>
      <c r="I17370" s="180">
        <f t="shared" si="542"/>
        <v>259757.9</v>
      </c>
      <c r="J17370" s="177" t="str">
        <f t="shared" si="543"/>
        <v>Date &gt; 1920</v>
      </c>
    </row>
    <row r="17371" spans="1:10" x14ac:dyDescent="0.3">
      <c r="A17371" s="178" t="s">
        <v>3565</v>
      </c>
      <c r="B17371" s="178" t="s">
        <v>257</v>
      </c>
      <c r="C17371" s="178" t="s">
        <v>1457</v>
      </c>
      <c r="D17371" s="178" t="s">
        <v>11661</v>
      </c>
      <c r="E17371" s="179">
        <v>42404</v>
      </c>
      <c r="F17371" s="180">
        <v>46201</v>
      </c>
      <c r="G17371" s="180">
        <v>3564.16</v>
      </c>
      <c r="H17371" s="180">
        <v>2816.07</v>
      </c>
      <c r="I17371" s="180">
        <f t="shared" si="542"/>
        <v>52581.23</v>
      </c>
      <c r="J17371" s="177" t="str">
        <f t="shared" si="543"/>
        <v>Date &gt; 1920</v>
      </c>
    </row>
    <row r="17372" spans="1:10" x14ac:dyDescent="0.3">
      <c r="A17372" s="178" t="s">
        <v>3565</v>
      </c>
      <c r="B17372" s="178" t="s">
        <v>257</v>
      </c>
      <c r="C17372" s="178" t="s">
        <v>1457</v>
      </c>
      <c r="D17372" s="178" t="s">
        <v>11661</v>
      </c>
      <c r="E17372" s="179">
        <v>42443</v>
      </c>
      <c r="F17372" s="180">
        <v>38642</v>
      </c>
      <c r="G17372" s="180">
        <v>2981.01</v>
      </c>
      <c r="H17372" s="180">
        <v>2354.9699999999998</v>
      </c>
      <c r="I17372" s="180">
        <f t="shared" si="542"/>
        <v>43977.98</v>
      </c>
      <c r="J17372" s="177" t="str">
        <f t="shared" si="543"/>
        <v>Date &gt; 1920</v>
      </c>
    </row>
    <row r="17373" spans="1:10" x14ac:dyDescent="0.3">
      <c r="A17373" s="178" t="s">
        <v>3565</v>
      </c>
      <c r="B17373" s="178" t="s">
        <v>257</v>
      </c>
      <c r="C17373" s="178" t="s">
        <v>1457</v>
      </c>
      <c r="D17373" s="178" t="s">
        <v>11661</v>
      </c>
      <c r="E17373" s="179">
        <v>42471</v>
      </c>
      <c r="F17373" s="180">
        <v>79337</v>
      </c>
      <c r="G17373" s="180">
        <v>6120.45</v>
      </c>
      <c r="H17373" s="180">
        <v>4836</v>
      </c>
      <c r="I17373" s="180">
        <f t="shared" si="542"/>
        <v>90293.45</v>
      </c>
      <c r="J17373" s="177" t="str">
        <f t="shared" si="543"/>
        <v>Date &gt; 1920</v>
      </c>
    </row>
    <row r="17374" spans="1:10" x14ac:dyDescent="0.3">
      <c r="A17374" s="178" t="s">
        <v>3565</v>
      </c>
      <c r="B17374" s="178" t="s">
        <v>257</v>
      </c>
      <c r="C17374" s="178" t="s">
        <v>1457</v>
      </c>
      <c r="D17374" s="178" t="s">
        <v>11661</v>
      </c>
      <c r="E17374" s="179">
        <v>42494</v>
      </c>
      <c r="F17374" s="180">
        <v>91521</v>
      </c>
      <c r="G17374" s="180">
        <v>7060.4</v>
      </c>
      <c r="H17374" s="180">
        <v>5578.82</v>
      </c>
      <c r="I17374" s="180">
        <f t="shared" si="542"/>
        <v>104160.22</v>
      </c>
      <c r="J17374" s="177" t="str">
        <f t="shared" si="543"/>
        <v>Date &gt; 1920</v>
      </c>
    </row>
    <row r="17375" spans="1:10" x14ac:dyDescent="0.3">
      <c r="A17375" s="178" t="s">
        <v>3565</v>
      </c>
      <c r="B17375" s="178" t="s">
        <v>257</v>
      </c>
      <c r="C17375" s="178" t="s">
        <v>1457</v>
      </c>
      <c r="D17375" s="178" t="s">
        <v>11661</v>
      </c>
      <c r="E17375" s="179">
        <v>42538</v>
      </c>
      <c r="F17375" s="180">
        <v>180570</v>
      </c>
      <c r="G17375" s="180">
        <v>13930.07</v>
      </c>
      <c r="H17375" s="180">
        <v>11006.62</v>
      </c>
      <c r="I17375" s="180">
        <f t="shared" si="542"/>
        <v>205506.69</v>
      </c>
      <c r="J17375" s="177" t="str">
        <f t="shared" si="543"/>
        <v>Date &gt; 1920</v>
      </c>
    </row>
    <row r="17376" spans="1:10" x14ac:dyDescent="0.3">
      <c r="A17376" s="178" t="s">
        <v>3565</v>
      </c>
      <c r="B17376" s="178" t="s">
        <v>257</v>
      </c>
      <c r="C17376" s="178" t="s">
        <v>1457</v>
      </c>
      <c r="D17376" s="178" t="s">
        <v>11661</v>
      </c>
      <c r="E17376" s="179">
        <v>42590</v>
      </c>
      <c r="F17376" s="180">
        <v>207594</v>
      </c>
      <c r="G17376" s="180">
        <v>21023.84</v>
      </c>
      <c r="H17376" s="180">
        <v>16610.560000000001</v>
      </c>
      <c r="I17376" s="180">
        <f t="shared" si="542"/>
        <v>245228.4</v>
      </c>
      <c r="J17376" s="177" t="str">
        <f t="shared" si="543"/>
        <v>Date &gt; 1920</v>
      </c>
    </row>
    <row r="17377" spans="1:10" x14ac:dyDescent="0.3">
      <c r="A17377" s="178" t="s">
        <v>3565</v>
      </c>
      <c r="B17377" s="178" t="s">
        <v>257</v>
      </c>
      <c r="C17377" s="178" t="s">
        <v>1457</v>
      </c>
      <c r="D17377" s="178" t="s">
        <v>11661</v>
      </c>
      <c r="E17377" s="179">
        <v>42632</v>
      </c>
      <c r="F17377" s="180">
        <v>0</v>
      </c>
      <c r="G17377" s="180">
        <v>4476.33</v>
      </c>
      <c r="H17377" s="180">
        <v>3536.03</v>
      </c>
      <c r="I17377" s="180">
        <f t="shared" si="542"/>
        <v>8012.3600000000006</v>
      </c>
      <c r="J17377" s="177" t="str">
        <f t="shared" si="543"/>
        <v>Date &gt; 1920</v>
      </c>
    </row>
    <row r="17378" spans="1:10" x14ac:dyDescent="0.3">
      <c r="A17378" s="178" t="s">
        <v>3565</v>
      </c>
      <c r="B17378" s="178" t="s">
        <v>257</v>
      </c>
      <c r="C17378" s="178" t="s">
        <v>1457</v>
      </c>
      <c r="D17378" s="178" t="s">
        <v>11661</v>
      </c>
      <c r="E17378" s="179">
        <v>42744</v>
      </c>
      <c r="F17378" s="180">
        <v>122967</v>
      </c>
      <c r="G17378" s="180">
        <v>0</v>
      </c>
      <c r="H17378" s="180">
        <v>0</v>
      </c>
      <c r="I17378" s="180">
        <f t="shared" si="542"/>
        <v>122967</v>
      </c>
      <c r="J17378" s="177" t="str">
        <f t="shared" si="543"/>
        <v>Date &gt; 1920</v>
      </c>
    </row>
    <row r="17379" spans="1:10" x14ac:dyDescent="0.3">
      <c r="A17379" s="178" t="s">
        <v>3565</v>
      </c>
      <c r="B17379" s="178" t="s">
        <v>257</v>
      </c>
      <c r="C17379" s="178" t="s">
        <v>1457</v>
      </c>
      <c r="D17379" s="178" t="s">
        <v>11661</v>
      </c>
      <c r="E17379" s="179">
        <v>42745</v>
      </c>
      <c r="F17379" s="180">
        <v>28874</v>
      </c>
      <c r="G17379" s="180">
        <v>0</v>
      </c>
      <c r="H17379" s="180">
        <v>0</v>
      </c>
      <c r="I17379" s="180">
        <f t="shared" si="542"/>
        <v>28874</v>
      </c>
      <c r="J17379" s="177" t="str">
        <f t="shared" si="543"/>
        <v>Date &gt; 1920</v>
      </c>
    </row>
    <row r="17380" spans="1:10" x14ac:dyDescent="0.3">
      <c r="A17380" s="178" t="s">
        <v>3565</v>
      </c>
      <c r="B17380" s="178" t="s">
        <v>257</v>
      </c>
      <c r="C17380" s="178" t="s">
        <v>1457</v>
      </c>
      <c r="D17380" s="178" t="s">
        <v>11661</v>
      </c>
      <c r="E17380" s="179">
        <v>42769</v>
      </c>
      <c r="F17380" s="180">
        <v>0</v>
      </c>
      <c r="G17380" s="180">
        <v>2228.36</v>
      </c>
      <c r="H17380" s="180">
        <v>0</v>
      </c>
      <c r="I17380" s="180">
        <f t="shared" si="542"/>
        <v>2228.36</v>
      </c>
      <c r="J17380" s="177" t="str">
        <f t="shared" si="543"/>
        <v>Date &gt; 1920</v>
      </c>
    </row>
    <row r="17381" spans="1:10" x14ac:dyDescent="0.3">
      <c r="A17381" s="178" t="s">
        <v>3565</v>
      </c>
      <c r="B17381" s="178" t="s">
        <v>257</v>
      </c>
      <c r="C17381" s="178" t="s">
        <v>1457</v>
      </c>
      <c r="D17381" s="178" t="s">
        <v>7033</v>
      </c>
      <c r="E17381" s="179">
        <v>43033</v>
      </c>
      <c r="F17381" s="180">
        <v>0</v>
      </c>
      <c r="G17381" s="180">
        <v>25310</v>
      </c>
      <c r="H17381" s="180">
        <v>6327.5</v>
      </c>
      <c r="I17381" s="180">
        <f t="shared" si="542"/>
        <v>31637.5</v>
      </c>
      <c r="J17381" s="177" t="str">
        <f t="shared" si="543"/>
        <v>Date &gt; 1920</v>
      </c>
    </row>
    <row r="17382" spans="1:10" x14ac:dyDescent="0.3">
      <c r="A17382" s="178" t="s">
        <v>3565</v>
      </c>
      <c r="B17382" s="178" t="s">
        <v>257</v>
      </c>
      <c r="C17382" s="178" t="s">
        <v>1457</v>
      </c>
      <c r="D17382" s="178" t="s">
        <v>11420</v>
      </c>
      <c r="E17382" s="179">
        <v>27717</v>
      </c>
      <c r="F17382" s="180">
        <v>13542</v>
      </c>
      <c r="G17382" s="180">
        <v>0</v>
      </c>
      <c r="H17382" s="180">
        <v>0</v>
      </c>
      <c r="I17382" s="180">
        <f t="shared" si="542"/>
        <v>13542</v>
      </c>
      <c r="J17382" s="177" t="str">
        <f t="shared" si="543"/>
        <v>Date &gt; 1920</v>
      </c>
    </row>
    <row r="17383" spans="1:10" x14ac:dyDescent="0.3">
      <c r="A17383" s="178" t="s">
        <v>3565</v>
      </c>
      <c r="B17383" s="178" t="s">
        <v>259</v>
      </c>
      <c r="C17383" s="178" t="s">
        <v>1459</v>
      </c>
      <c r="D17383" s="178" t="s">
        <v>11662</v>
      </c>
      <c r="E17383" s="179">
        <v>18491</v>
      </c>
      <c r="F17383" s="180">
        <v>39645.78</v>
      </c>
      <c r="G17383" s="180">
        <v>29734.34</v>
      </c>
      <c r="H17383" s="180">
        <v>9911.4500000000007</v>
      </c>
      <c r="I17383" s="180">
        <f t="shared" si="542"/>
        <v>79291.569999999992</v>
      </c>
      <c r="J17383" s="177" t="str">
        <f t="shared" si="543"/>
        <v>Date &gt; 1920</v>
      </c>
    </row>
    <row r="17384" spans="1:10" x14ac:dyDescent="0.3">
      <c r="A17384" s="178" t="s">
        <v>3565</v>
      </c>
      <c r="B17384" s="178" t="s">
        <v>259</v>
      </c>
      <c r="C17384" s="178" t="s">
        <v>1459</v>
      </c>
      <c r="D17384" s="178" t="s">
        <v>11663</v>
      </c>
      <c r="E17384" s="179">
        <v>19681</v>
      </c>
      <c r="F17384" s="180">
        <v>0</v>
      </c>
      <c r="G17384" s="180">
        <v>1435.64</v>
      </c>
      <c r="H17384" s="180">
        <v>1342.96</v>
      </c>
      <c r="I17384" s="180">
        <f t="shared" si="542"/>
        <v>2778.6000000000004</v>
      </c>
      <c r="J17384" s="177" t="str">
        <f t="shared" si="543"/>
        <v>Date &gt; 1920</v>
      </c>
    </row>
    <row r="17385" spans="1:10" x14ac:dyDescent="0.3">
      <c r="A17385" s="178" t="s">
        <v>3565</v>
      </c>
      <c r="B17385" s="178" t="s">
        <v>259</v>
      </c>
      <c r="C17385" s="178" t="s">
        <v>1459</v>
      </c>
      <c r="D17385" s="178" t="s">
        <v>11664</v>
      </c>
      <c r="E17385" s="179">
        <v>22473</v>
      </c>
      <c r="F17385" s="180">
        <v>47730.720000000001</v>
      </c>
      <c r="G17385" s="180">
        <v>31820.49</v>
      </c>
      <c r="H17385" s="180">
        <v>15910.24</v>
      </c>
      <c r="I17385" s="180">
        <f t="shared" si="542"/>
        <v>95461.450000000012</v>
      </c>
      <c r="J17385" s="177" t="str">
        <f t="shared" si="543"/>
        <v>Date &gt; 1920</v>
      </c>
    </row>
    <row r="17386" spans="1:10" x14ac:dyDescent="0.3">
      <c r="A17386" s="178" t="s">
        <v>3565</v>
      </c>
      <c r="B17386" s="178" t="s">
        <v>259</v>
      </c>
      <c r="C17386" s="178" t="s">
        <v>1459</v>
      </c>
      <c r="D17386" s="178" t="s">
        <v>6345</v>
      </c>
      <c r="E17386" s="179">
        <v>22453</v>
      </c>
      <c r="F17386" s="180">
        <v>23904.93</v>
      </c>
      <c r="G17386" s="180">
        <v>0</v>
      </c>
      <c r="H17386" s="180">
        <v>0</v>
      </c>
      <c r="I17386" s="180">
        <f t="shared" si="542"/>
        <v>23904.93</v>
      </c>
      <c r="J17386" s="177" t="str">
        <f t="shared" si="543"/>
        <v>Date &gt; 1920</v>
      </c>
    </row>
    <row r="17387" spans="1:10" x14ac:dyDescent="0.3">
      <c r="A17387" s="178" t="s">
        <v>3565</v>
      </c>
      <c r="B17387" s="178" t="s">
        <v>259</v>
      </c>
      <c r="C17387" s="178" t="s">
        <v>1459</v>
      </c>
      <c r="D17387" s="178" t="s">
        <v>6400</v>
      </c>
      <c r="E17387" s="179">
        <v>21858</v>
      </c>
      <c r="F17387" s="180">
        <v>0</v>
      </c>
      <c r="G17387" s="180">
        <v>2482.1999999999998</v>
      </c>
      <c r="H17387" s="180">
        <v>1241.0999999999999</v>
      </c>
      <c r="I17387" s="180">
        <f t="shared" si="542"/>
        <v>3723.2999999999997</v>
      </c>
      <c r="J17387" s="177" t="str">
        <f t="shared" si="543"/>
        <v>Date &gt; 1920</v>
      </c>
    </row>
    <row r="17388" spans="1:10" x14ac:dyDescent="0.3">
      <c r="A17388" s="178" t="s">
        <v>3565</v>
      </c>
      <c r="B17388" s="178" t="s">
        <v>259</v>
      </c>
      <c r="C17388" s="178" t="s">
        <v>1459</v>
      </c>
      <c r="D17388" s="178" t="s">
        <v>11665</v>
      </c>
      <c r="E17388" s="179">
        <v>22209</v>
      </c>
      <c r="F17388" s="180">
        <v>0</v>
      </c>
      <c r="G17388" s="180">
        <v>7154.87</v>
      </c>
      <c r="H17388" s="180">
        <v>3577.43</v>
      </c>
      <c r="I17388" s="180">
        <f t="shared" si="542"/>
        <v>10732.3</v>
      </c>
      <c r="J17388" s="177" t="str">
        <f t="shared" si="543"/>
        <v>Date &gt; 1920</v>
      </c>
    </row>
    <row r="17389" spans="1:10" x14ac:dyDescent="0.3">
      <c r="A17389" s="178" t="s">
        <v>3565</v>
      </c>
      <c r="B17389" s="178" t="s">
        <v>259</v>
      </c>
      <c r="C17389" s="178" t="s">
        <v>1459</v>
      </c>
      <c r="D17389" s="178" t="s">
        <v>11666</v>
      </c>
      <c r="E17389" s="179">
        <v>22922</v>
      </c>
      <c r="F17389" s="180">
        <v>0</v>
      </c>
      <c r="G17389" s="180">
        <v>801.25</v>
      </c>
      <c r="H17389" s="180">
        <v>400.63</v>
      </c>
      <c r="I17389" s="180">
        <f t="shared" si="542"/>
        <v>1201.8800000000001</v>
      </c>
      <c r="J17389" s="177" t="str">
        <f t="shared" si="543"/>
        <v>Date &gt; 1920</v>
      </c>
    </row>
    <row r="17390" spans="1:10" x14ac:dyDescent="0.3">
      <c r="A17390" s="178" t="s">
        <v>3565</v>
      </c>
      <c r="B17390" s="178" t="s">
        <v>259</v>
      </c>
      <c r="C17390" s="178" t="s">
        <v>1459</v>
      </c>
      <c r="D17390" s="178" t="s">
        <v>11667</v>
      </c>
      <c r="E17390" s="179">
        <v>23440</v>
      </c>
      <c r="F17390" s="180">
        <v>0</v>
      </c>
      <c r="G17390" s="180">
        <v>10664.39</v>
      </c>
      <c r="H17390" s="180">
        <v>5332.19</v>
      </c>
      <c r="I17390" s="180">
        <f t="shared" si="542"/>
        <v>15996.579999999998</v>
      </c>
      <c r="J17390" s="177" t="str">
        <f t="shared" si="543"/>
        <v>Date &gt; 1920</v>
      </c>
    </row>
    <row r="17391" spans="1:10" x14ac:dyDescent="0.3">
      <c r="A17391" s="178" t="s">
        <v>3565</v>
      </c>
      <c r="B17391" s="178" t="s">
        <v>259</v>
      </c>
      <c r="C17391" s="178" t="s">
        <v>1459</v>
      </c>
      <c r="D17391" s="178" t="s">
        <v>6400</v>
      </c>
      <c r="E17391" s="179">
        <v>23680</v>
      </c>
      <c r="F17391" s="180">
        <v>0</v>
      </c>
      <c r="G17391" s="180">
        <v>2200</v>
      </c>
      <c r="H17391" s="180">
        <v>1504.55</v>
      </c>
      <c r="I17391" s="180">
        <f t="shared" si="542"/>
        <v>3704.55</v>
      </c>
      <c r="J17391" s="177" t="str">
        <f t="shared" si="543"/>
        <v>Date &gt; 1920</v>
      </c>
    </row>
    <row r="17392" spans="1:10" x14ac:dyDescent="0.3">
      <c r="A17392" s="178" t="s">
        <v>3565</v>
      </c>
      <c r="B17392" s="178" t="s">
        <v>259</v>
      </c>
      <c r="C17392" s="178" t="s">
        <v>1459</v>
      </c>
      <c r="D17392" s="178" t="s">
        <v>11668</v>
      </c>
      <c r="E17392" s="179">
        <v>24119</v>
      </c>
      <c r="F17392" s="180">
        <v>0</v>
      </c>
      <c r="G17392" s="180">
        <v>3510</v>
      </c>
      <c r="H17392" s="180">
        <v>4050.08</v>
      </c>
      <c r="I17392" s="180">
        <f t="shared" si="542"/>
        <v>7560.08</v>
      </c>
      <c r="J17392" s="177" t="str">
        <f t="shared" si="543"/>
        <v>Date &gt; 1920</v>
      </c>
    </row>
    <row r="17393" spans="1:10" x14ac:dyDescent="0.3">
      <c r="A17393" s="178" t="s">
        <v>3565</v>
      </c>
      <c r="B17393" s="178" t="s">
        <v>259</v>
      </c>
      <c r="C17393" s="178" t="s">
        <v>1459</v>
      </c>
      <c r="D17393" s="178" t="s">
        <v>11669</v>
      </c>
      <c r="E17393" s="179">
        <v>24866</v>
      </c>
      <c r="F17393" s="180">
        <v>0</v>
      </c>
      <c r="G17393" s="180">
        <v>6000</v>
      </c>
      <c r="H17393" s="180">
        <v>7947.52</v>
      </c>
      <c r="I17393" s="180">
        <f t="shared" si="542"/>
        <v>13947.52</v>
      </c>
      <c r="J17393" s="177" t="str">
        <f t="shared" si="543"/>
        <v>Date &gt; 1920</v>
      </c>
    </row>
    <row r="17394" spans="1:10" x14ac:dyDescent="0.3">
      <c r="A17394" s="178" t="s">
        <v>3565</v>
      </c>
      <c r="B17394" s="178" t="s">
        <v>259</v>
      </c>
      <c r="C17394" s="178" t="s">
        <v>1459</v>
      </c>
      <c r="D17394" s="178" t="s">
        <v>11670</v>
      </c>
      <c r="E17394" s="179">
        <v>25608</v>
      </c>
      <c r="F17394" s="180">
        <v>0</v>
      </c>
      <c r="G17394" s="180">
        <v>7400</v>
      </c>
      <c r="H17394" s="180">
        <v>7513.75</v>
      </c>
      <c r="I17394" s="180">
        <f t="shared" si="542"/>
        <v>14913.75</v>
      </c>
      <c r="J17394" s="177" t="str">
        <f t="shared" si="543"/>
        <v>Date &gt; 1920</v>
      </c>
    </row>
    <row r="17395" spans="1:10" x14ac:dyDescent="0.3">
      <c r="A17395" s="178" t="s">
        <v>3565</v>
      </c>
      <c r="B17395" s="178" t="s">
        <v>259</v>
      </c>
      <c r="C17395" s="178" t="s">
        <v>1459</v>
      </c>
      <c r="D17395" s="178" t="s">
        <v>11671</v>
      </c>
      <c r="E17395" s="179">
        <v>26302</v>
      </c>
      <c r="F17395" s="180">
        <v>0</v>
      </c>
      <c r="G17395" s="180">
        <v>22212.42</v>
      </c>
      <c r="H17395" s="180">
        <v>22212.42</v>
      </c>
      <c r="I17395" s="180">
        <f t="shared" si="542"/>
        <v>44424.84</v>
      </c>
      <c r="J17395" s="177" t="str">
        <f t="shared" si="543"/>
        <v>Date &gt; 1920</v>
      </c>
    </row>
    <row r="17396" spans="1:10" x14ac:dyDescent="0.3">
      <c r="A17396" s="178" t="s">
        <v>3565</v>
      </c>
      <c r="B17396" s="178" t="s">
        <v>259</v>
      </c>
      <c r="C17396" s="178" t="s">
        <v>1459</v>
      </c>
      <c r="D17396" s="178" t="s">
        <v>11672</v>
      </c>
      <c r="E17396" s="179">
        <v>27222</v>
      </c>
      <c r="F17396" s="180">
        <v>0</v>
      </c>
      <c r="G17396" s="180">
        <v>179396.32</v>
      </c>
      <c r="H17396" s="180">
        <v>91466.76</v>
      </c>
      <c r="I17396" s="180">
        <f t="shared" si="542"/>
        <v>270863.08</v>
      </c>
      <c r="J17396" s="177" t="str">
        <f t="shared" si="543"/>
        <v>Date &gt; 1920</v>
      </c>
    </row>
    <row r="17397" spans="1:10" x14ac:dyDescent="0.3">
      <c r="A17397" s="178" t="s">
        <v>3565</v>
      </c>
      <c r="B17397" s="178" t="s">
        <v>259</v>
      </c>
      <c r="C17397" s="178" t="s">
        <v>1459</v>
      </c>
      <c r="D17397" s="178" t="s">
        <v>11673</v>
      </c>
      <c r="E17397" s="179">
        <v>26694</v>
      </c>
      <c r="F17397" s="180">
        <v>0</v>
      </c>
      <c r="G17397" s="180">
        <v>5992.67</v>
      </c>
      <c r="H17397" s="180">
        <v>2996.33</v>
      </c>
      <c r="I17397" s="180">
        <f t="shared" si="542"/>
        <v>8989</v>
      </c>
      <c r="J17397" s="177" t="str">
        <f t="shared" si="543"/>
        <v>Date &gt; 1920</v>
      </c>
    </row>
    <row r="17398" spans="1:10" x14ac:dyDescent="0.3">
      <c r="A17398" s="178" t="s">
        <v>3565</v>
      </c>
      <c r="B17398" s="178" t="s">
        <v>259</v>
      </c>
      <c r="C17398" s="178" t="s">
        <v>1459</v>
      </c>
      <c r="D17398" s="178" t="s">
        <v>9035</v>
      </c>
      <c r="E17398" s="179">
        <v>27941</v>
      </c>
      <c r="F17398" s="180">
        <v>0</v>
      </c>
      <c r="G17398" s="180">
        <v>2500</v>
      </c>
      <c r="H17398" s="180">
        <v>2670.39</v>
      </c>
      <c r="I17398" s="180">
        <f t="shared" si="542"/>
        <v>5170.3899999999994</v>
      </c>
      <c r="J17398" s="177" t="str">
        <f t="shared" si="543"/>
        <v>Date &gt; 1920</v>
      </c>
    </row>
    <row r="17399" spans="1:10" x14ac:dyDescent="0.3">
      <c r="A17399" s="178" t="s">
        <v>3565</v>
      </c>
      <c r="B17399" s="178" t="s">
        <v>259</v>
      </c>
      <c r="C17399" s="178" t="s">
        <v>1459</v>
      </c>
      <c r="D17399" s="178" t="s">
        <v>9024</v>
      </c>
      <c r="E17399" s="179">
        <v>26646</v>
      </c>
      <c r="F17399" s="180">
        <v>0</v>
      </c>
      <c r="G17399" s="180">
        <v>1050</v>
      </c>
      <c r="H17399" s="180">
        <v>1419.71</v>
      </c>
      <c r="I17399" s="180">
        <f t="shared" si="542"/>
        <v>2469.71</v>
      </c>
      <c r="J17399" s="177" t="str">
        <f t="shared" si="543"/>
        <v>Date &gt; 1920</v>
      </c>
    </row>
    <row r="17400" spans="1:10" x14ac:dyDescent="0.3">
      <c r="A17400" s="178" t="s">
        <v>3565</v>
      </c>
      <c r="B17400" s="178" t="s">
        <v>259</v>
      </c>
      <c r="C17400" s="178" t="s">
        <v>1459</v>
      </c>
      <c r="D17400" s="178" t="s">
        <v>6462</v>
      </c>
      <c r="E17400" s="179">
        <v>26826</v>
      </c>
      <c r="F17400" s="180">
        <v>0</v>
      </c>
      <c r="G17400" s="180">
        <v>8250</v>
      </c>
      <c r="H17400" s="180">
        <v>8250</v>
      </c>
      <c r="I17400" s="180">
        <f t="shared" si="542"/>
        <v>16500</v>
      </c>
      <c r="J17400" s="177" t="str">
        <f t="shared" si="543"/>
        <v>Date &gt; 1920</v>
      </c>
    </row>
    <row r="17401" spans="1:10" x14ac:dyDescent="0.3">
      <c r="A17401" s="178" t="s">
        <v>3565</v>
      </c>
      <c r="B17401" s="178" t="s">
        <v>259</v>
      </c>
      <c r="C17401" s="178" t="s">
        <v>1459</v>
      </c>
      <c r="D17401" s="178" t="s">
        <v>11674</v>
      </c>
      <c r="E17401" s="179">
        <v>28139</v>
      </c>
      <c r="F17401" s="180">
        <v>0</v>
      </c>
      <c r="G17401" s="180">
        <v>193914.4</v>
      </c>
      <c r="H17401" s="180">
        <v>48478.6</v>
      </c>
      <c r="I17401" s="180">
        <f t="shared" si="542"/>
        <v>242393</v>
      </c>
      <c r="J17401" s="177" t="str">
        <f t="shared" si="543"/>
        <v>Date &gt; 1920</v>
      </c>
    </row>
    <row r="17402" spans="1:10" x14ac:dyDescent="0.3">
      <c r="A17402" s="178" t="s">
        <v>3565</v>
      </c>
      <c r="B17402" s="178" t="s">
        <v>259</v>
      </c>
      <c r="C17402" s="178" t="s">
        <v>1459</v>
      </c>
      <c r="D17402" s="178" t="s">
        <v>11675</v>
      </c>
      <c r="E17402" s="179">
        <v>28608</v>
      </c>
      <c r="F17402" s="180">
        <v>0</v>
      </c>
      <c r="G17402" s="180">
        <v>269588.8</v>
      </c>
      <c r="H17402" s="180">
        <v>67397.2</v>
      </c>
      <c r="I17402" s="180">
        <f t="shared" si="542"/>
        <v>336986</v>
      </c>
      <c r="J17402" s="177" t="str">
        <f t="shared" si="543"/>
        <v>Date &gt; 1920</v>
      </c>
    </row>
    <row r="17403" spans="1:10" x14ac:dyDescent="0.3">
      <c r="A17403" s="178" t="s">
        <v>3565</v>
      </c>
      <c r="B17403" s="178" t="s">
        <v>259</v>
      </c>
      <c r="C17403" s="178" t="s">
        <v>1459</v>
      </c>
      <c r="D17403" s="178" t="s">
        <v>11676</v>
      </c>
      <c r="E17403" s="179">
        <v>29713</v>
      </c>
      <c r="F17403" s="180">
        <v>0</v>
      </c>
      <c r="G17403" s="180">
        <v>132240.07999999999</v>
      </c>
      <c r="H17403" s="180">
        <v>66120.039999999994</v>
      </c>
      <c r="I17403" s="180">
        <f t="shared" si="542"/>
        <v>198360.12</v>
      </c>
      <c r="J17403" s="177" t="str">
        <f t="shared" si="543"/>
        <v>Date &gt; 1920</v>
      </c>
    </row>
    <row r="17404" spans="1:10" x14ac:dyDescent="0.3">
      <c r="A17404" s="178" t="s">
        <v>3565</v>
      </c>
      <c r="B17404" s="178" t="s">
        <v>259</v>
      </c>
      <c r="C17404" s="178" t="s">
        <v>1459</v>
      </c>
      <c r="D17404" s="178" t="s">
        <v>11677</v>
      </c>
      <c r="E17404" s="179">
        <v>31001</v>
      </c>
      <c r="F17404" s="180">
        <v>0</v>
      </c>
      <c r="G17404" s="180">
        <v>572000</v>
      </c>
      <c r="H17404" s="180">
        <v>290098.14</v>
      </c>
      <c r="I17404" s="180">
        <f t="shared" si="542"/>
        <v>862098.14</v>
      </c>
      <c r="J17404" s="177" t="str">
        <f t="shared" si="543"/>
        <v>Date &gt; 1920</v>
      </c>
    </row>
    <row r="17405" spans="1:10" x14ac:dyDescent="0.3">
      <c r="A17405" s="178" t="s">
        <v>3565</v>
      </c>
      <c r="B17405" s="178" t="s">
        <v>259</v>
      </c>
      <c r="C17405" s="178" t="s">
        <v>1459</v>
      </c>
      <c r="D17405" s="178" t="s">
        <v>11678</v>
      </c>
      <c r="E17405" s="179">
        <v>30691</v>
      </c>
      <c r="F17405" s="180">
        <v>0</v>
      </c>
      <c r="G17405" s="180">
        <v>36071.72</v>
      </c>
      <c r="H17405" s="180">
        <v>18035.86</v>
      </c>
      <c r="I17405" s="180">
        <f t="shared" si="542"/>
        <v>54107.58</v>
      </c>
      <c r="J17405" s="177" t="str">
        <f t="shared" si="543"/>
        <v>Date &gt; 1920</v>
      </c>
    </row>
    <row r="17406" spans="1:10" x14ac:dyDescent="0.3">
      <c r="A17406" s="178" t="s">
        <v>3565</v>
      </c>
      <c r="B17406" s="178" t="s">
        <v>259</v>
      </c>
      <c r="C17406" s="178" t="s">
        <v>1459</v>
      </c>
      <c r="D17406" s="178" t="s">
        <v>11679</v>
      </c>
      <c r="E17406" s="179">
        <v>33927</v>
      </c>
      <c r="F17406" s="180">
        <v>0</v>
      </c>
      <c r="G17406" s="180">
        <v>80000</v>
      </c>
      <c r="H17406" s="180">
        <v>57574.67</v>
      </c>
      <c r="I17406" s="180">
        <f t="shared" si="542"/>
        <v>137574.66999999998</v>
      </c>
      <c r="J17406" s="177" t="str">
        <f t="shared" si="543"/>
        <v>Date &gt; 1920</v>
      </c>
    </row>
    <row r="17407" spans="1:10" x14ac:dyDescent="0.3">
      <c r="A17407" s="178" t="s">
        <v>3565</v>
      </c>
      <c r="B17407" s="178" t="s">
        <v>259</v>
      </c>
      <c r="C17407" s="178" t="s">
        <v>1459</v>
      </c>
      <c r="D17407" s="178" t="s">
        <v>11679</v>
      </c>
      <c r="E17407" s="179">
        <v>33927</v>
      </c>
      <c r="F17407" s="180">
        <v>0</v>
      </c>
      <c r="G17407" s="180">
        <v>35149.33</v>
      </c>
      <c r="H17407" s="180">
        <v>0</v>
      </c>
      <c r="I17407" s="180">
        <f t="shared" si="542"/>
        <v>35149.33</v>
      </c>
      <c r="J17407" s="177" t="str">
        <f t="shared" si="543"/>
        <v>Date &gt; 1920</v>
      </c>
    </row>
    <row r="17408" spans="1:10" x14ac:dyDescent="0.3">
      <c r="A17408" s="178" t="s">
        <v>3565</v>
      </c>
      <c r="B17408" s="178" t="s">
        <v>259</v>
      </c>
      <c r="C17408" s="178" t="s">
        <v>1459</v>
      </c>
      <c r="D17408" s="178" t="s">
        <v>8152</v>
      </c>
      <c r="E17408" s="179">
        <v>31100</v>
      </c>
      <c r="F17408" s="180">
        <v>0</v>
      </c>
      <c r="G17408" s="180">
        <v>3333.33</v>
      </c>
      <c r="H17408" s="180">
        <v>1666.67</v>
      </c>
      <c r="I17408" s="180">
        <f t="shared" si="542"/>
        <v>5000</v>
      </c>
      <c r="J17408" s="177" t="str">
        <f t="shared" si="543"/>
        <v>Date &gt; 1920</v>
      </c>
    </row>
    <row r="17409" spans="1:10" x14ac:dyDescent="0.3">
      <c r="A17409" s="178" t="s">
        <v>3565</v>
      </c>
      <c r="B17409" s="178" t="s">
        <v>259</v>
      </c>
      <c r="C17409" s="178" t="s">
        <v>1459</v>
      </c>
      <c r="D17409" s="178" t="s">
        <v>11134</v>
      </c>
      <c r="E17409" s="179">
        <v>31100</v>
      </c>
      <c r="F17409" s="180">
        <v>0</v>
      </c>
      <c r="G17409" s="180">
        <v>11965.33</v>
      </c>
      <c r="H17409" s="180">
        <v>5982.67</v>
      </c>
      <c r="I17409" s="180">
        <f t="shared" si="542"/>
        <v>17948</v>
      </c>
      <c r="J17409" s="177" t="str">
        <f t="shared" si="543"/>
        <v>Date &gt; 1920</v>
      </c>
    </row>
    <row r="17410" spans="1:10" x14ac:dyDescent="0.3">
      <c r="A17410" s="178" t="s">
        <v>3565</v>
      </c>
      <c r="B17410" s="178" t="s">
        <v>259</v>
      </c>
      <c r="C17410" s="178" t="s">
        <v>1459</v>
      </c>
      <c r="D17410" s="178" t="s">
        <v>11680</v>
      </c>
      <c r="E17410" s="179">
        <v>31001</v>
      </c>
      <c r="F17410" s="180">
        <v>0</v>
      </c>
      <c r="G17410" s="180">
        <v>16000</v>
      </c>
      <c r="H17410" s="180">
        <v>8923.19</v>
      </c>
      <c r="I17410" s="180">
        <f t="shared" si="542"/>
        <v>24923.190000000002</v>
      </c>
      <c r="J17410" s="177" t="str">
        <f t="shared" si="543"/>
        <v>Date &gt; 1920</v>
      </c>
    </row>
    <row r="17411" spans="1:10" x14ac:dyDescent="0.3">
      <c r="A17411" s="178" t="s">
        <v>3565</v>
      </c>
      <c r="B17411" s="178" t="s">
        <v>259</v>
      </c>
      <c r="C17411" s="178" t="s">
        <v>1459</v>
      </c>
      <c r="D17411" s="178" t="s">
        <v>11681</v>
      </c>
      <c r="E17411" s="179">
        <v>32197</v>
      </c>
      <c r="F17411" s="180">
        <v>0</v>
      </c>
      <c r="G17411" s="180">
        <v>149272.85</v>
      </c>
      <c r="H17411" s="180">
        <v>91541.43</v>
      </c>
      <c r="I17411" s="180">
        <f t="shared" si="542"/>
        <v>240814.28</v>
      </c>
      <c r="J17411" s="177" t="str">
        <f t="shared" si="543"/>
        <v>Date &gt; 1920</v>
      </c>
    </row>
    <row r="17412" spans="1:10" x14ac:dyDescent="0.3">
      <c r="A17412" s="178" t="s">
        <v>3565</v>
      </c>
      <c r="B17412" s="178" t="s">
        <v>259</v>
      </c>
      <c r="C17412" s="178" t="s">
        <v>1459</v>
      </c>
      <c r="D17412" s="178" t="s">
        <v>11682</v>
      </c>
      <c r="E17412" s="179">
        <v>31835</v>
      </c>
      <c r="F17412" s="180">
        <v>0</v>
      </c>
      <c r="G17412" s="180">
        <v>68568.850000000006</v>
      </c>
      <c r="H17412" s="180">
        <v>34284.42</v>
      </c>
      <c r="I17412" s="180">
        <f t="shared" si="542"/>
        <v>102853.27</v>
      </c>
      <c r="J17412" s="177" t="str">
        <f t="shared" si="543"/>
        <v>Date &gt; 1920</v>
      </c>
    </row>
    <row r="17413" spans="1:10" x14ac:dyDescent="0.3">
      <c r="A17413" s="178" t="s">
        <v>3565</v>
      </c>
      <c r="B17413" s="178" t="s">
        <v>259</v>
      </c>
      <c r="C17413" s="178" t="s">
        <v>1459</v>
      </c>
      <c r="D17413" s="178" t="s">
        <v>11683</v>
      </c>
      <c r="E17413" s="179">
        <v>31842</v>
      </c>
      <c r="F17413" s="180">
        <v>0</v>
      </c>
      <c r="G17413" s="180">
        <v>12859.86</v>
      </c>
      <c r="H17413" s="180">
        <v>6429.94</v>
      </c>
      <c r="I17413" s="180">
        <f t="shared" ref="I17413:I17476" si="544">SUM(F17413:H17413)</f>
        <v>19289.8</v>
      </c>
      <c r="J17413" s="177" t="str">
        <f t="shared" ref="J17413:J17476" si="545">IF(OR(YEAR(E17413)&gt; 1920, ISBLANK(E17413)), "Date &gt; 1920", "Sketchy date")</f>
        <v>Date &gt; 1920</v>
      </c>
    </row>
    <row r="17414" spans="1:10" x14ac:dyDescent="0.3">
      <c r="A17414" s="178" t="s">
        <v>3565</v>
      </c>
      <c r="B17414" s="178" t="s">
        <v>259</v>
      </c>
      <c r="C17414" s="178" t="s">
        <v>1459</v>
      </c>
      <c r="D17414" s="178" t="s">
        <v>9341</v>
      </c>
      <c r="E17414" s="179">
        <v>32037</v>
      </c>
      <c r="F17414" s="180">
        <v>0</v>
      </c>
      <c r="G17414" s="180">
        <v>21333.33</v>
      </c>
      <c r="H17414" s="180">
        <v>10666.67</v>
      </c>
      <c r="I17414" s="180">
        <f t="shared" si="544"/>
        <v>32000</v>
      </c>
      <c r="J17414" s="177" t="str">
        <f t="shared" si="545"/>
        <v>Date &gt; 1920</v>
      </c>
    </row>
    <row r="17415" spans="1:10" x14ac:dyDescent="0.3">
      <c r="A17415" s="178" t="s">
        <v>3565</v>
      </c>
      <c r="B17415" s="178" t="s">
        <v>259</v>
      </c>
      <c r="C17415" s="178" t="s">
        <v>1459</v>
      </c>
      <c r="D17415" s="178" t="s">
        <v>11684</v>
      </c>
      <c r="E17415" s="179">
        <v>32945</v>
      </c>
      <c r="F17415" s="180">
        <v>0</v>
      </c>
      <c r="G17415" s="180">
        <v>11964</v>
      </c>
      <c r="H17415" s="180">
        <v>5982</v>
      </c>
      <c r="I17415" s="180">
        <f t="shared" si="544"/>
        <v>17946</v>
      </c>
      <c r="J17415" s="177" t="str">
        <f t="shared" si="545"/>
        <v>Date &gt; 1920</v>
      </c>
    </row>
    <row r="17416" spans="1:10" x14ac:dyDescent="0.3">
      <c r="A17416" s="178" t="s">
        <v>3565</v>
      </c>
      <c r="B17416" s="178" t="s">
        <v>259</v>
      </c>
      <c r="C17416" s="178" t="s">
        <v>1459</v>
      </c>
      <c r="D17416" s="178" t="s">
        <v>11685</v>
      </c>
      <c r="E17416" s="179">
        <v>35319</v>
      </c>
      <c r="F17416" s="180">
        <v>0</v>
      </c>
      <c r="G17416" s="180">
        <v>20000</v>
      </c>
      <c r="H17416" s="180">
        <v>10873.11</v>
      </c>
      <c r="I17416" s="180">
        <f t="shared" si="544"/>
        <v>30873.11</v>
      </c>
      <c r="J17416" s="177" t="str">
        <f t="shared" si="545"/>
        <v>Date &gt; 1920</v>
      </c>
    </row>
    <row r="17417" spans="1:10" x14ac:dyDescent="0.3">
      <c r="A17417" s="178" t="s">
        <v>3565</v>
      </c>
      <c r="B17417" s="178" t="s">
        <v>259</v>
      </c>
      <c r="C17417" s="178" t="s">
        <v>1459</v>
      </c>
      <c r="D17417" s="178" t="s">
        <v>11685</v>
      </c>
      <c r="E17417" s="179">
        <v>35319</v>
      </c>
      <c r="F17417" s="180">
        <v>0</v>
      </c>
      <c r="G17417" s="180">
        <v>1746.22</v>
      </c>
      <c r="H17417" s="180">
        <v>0</v>
      </c>
      <c r="I17417" s="180">
        <f t="shared" si="544"/>
        <v>1746.22</v>
      </c>
      <c r="J17417" s="177" t="str">
        <f t="shared" si="545"/>
        <v>Date &gt; 1920</v>
      </c>
    </row>
    <row r="17418" spans="1:10" x14ac:dyDescent="0.3">
      <c r="A17418" s="178" t="s">
        <v>3565</v>
      </c>
      <c r="B17418" s="178" t="s">
        <v>259</v>
      </c>
      <c r="C17418" s="178" t="s">
        <v>1459</v>
      </c>
      <c r="D17418" s="178" t="s">
        <v>11686</v>
      </c>
      <c r="E17418" s="179">
        <v>32945</v>
      </c>
      <c r="F17418" s="180">
        <v>0</v>
      </c>
      <c r="G17418" s="180">
        <v>1808.9</v>
      </c>
      <c r="H17418" s="180">
        <v>904.45</v>
      </c>
      <c r="I17418" s="180">
        <f t="shared" si="544"/>
        <v>2713.3500000000004</v>
      </c>
      <c r="J17418" s="177" t="str">
        <f t="shared" si="545"/>
        <v>Date &gt; 1920</v>
      </c>
    </row>
    <row r="17419" spans="1:10" x14ac:dyDescent="0.3">
      <c r="A17419" s="178" t="s">
        <v>3565</v>
      </c>
      <c r="B17419" s="178" t="s">
        <v>259</v>
      </c>
      <c r="C17419" s="178" t="s">
        <v>1459</v>
      </c>
      <c r="D17419" s="178" t="s">
        <v>11687</v>
      </c>
      <c r="E17419" s="179">
        <v>35333</v>
      </c>
      <c r="F17419" s="180">
        <v>0</v>
      </c>
      <c r="G17419" s="180">
        <v>42742.49</v>
      </c>
      <c r="H17419" s="180">
        <v>21371.24</v>
      </c>
      <c r="I17419" s="180">
        <f t="shared" si="544"/>
        <v>64113.729999999996</v>
      </c>
      <c r="J17419" s="177" t="str">
        <f t="shared" si="545"/>
        <v>Date &gt; 1920</v>
      </c>
    </row>
    <row r="17420" spans="1:10" x14ac:dyDescent="0.3">
      <c r="A17420" s="178" t="s">
        <v>3565</v>
      </c>
      <c r="B17420" s="178" t="s">
        <v>259</v>
      </c>
      <c r="C17420" s="178" t="s">
        <v>1459</v>
      </c>
      <c r="D17420" s="178" t="s">
        <v>11687</v>
      </c>
      <c r="E17420" s="179">
        <v>36182</v>
      </c>
      <c r="F17420" s="180">
        <v>0</v>
      </c>
      <c r="G17420" s="180">
        <v>81257.509999999995</v>
      </c>
      <c r="H17420" s="180">
        <v>44618.67</v>
      </c>
      <c r="I17420" s="180">
        <f t="shared" si="544"/>
        <v>125876.18</v>
      </c>
      <c r="J17420" s="177" t="str">
        <f t="shared" si="545"/>
        <v>Date &gt; 1920</v>
      </c>
    </row>
    <row r="17421" spans="1:10" x14ac:dyDescent="0.3">
      <c r="A17421" s="178" t="s">
        <v>3565</v>
      </c>
      <c r="B17421" s="178" t="s">
        <v>259</v>
      </c>
      <c r="C17421" s="178" t="s">
        <v>1459</v>
      </c>
      <c r="D17421" s="178" t="s">
        <v>11687</v>
      </c>
      <c r="E17421" s="179">
        <v>36182</v>
      </c>
      <c r="F17421" s="180">
        <v>0</v>
      </c>
      <c r="G17421" s="180">
        <v>7979.82</v>
      </c>
      <c r="H17421" s="180">
        <v>0</v>
      </c>
      <c r="I17421" s="180">
        <f t="shared" si="544"/>
        <v>7979.82</v>
      </c>
      <c r="J17421" s="177" t="str">
        <f t="shared" si="545"/>
        <v>Date &gt; 1920</v>
      </c>
    </row>
    <row r="17422" spans="1:10" x14ac:dyDescent="0.3">
      <c r="A17422" s="178" t="s">
        <v>3565</v>
      </c>
      <c r="B17422" s="178" t="s">
        <v>259</v>
      </c>
      <c r="C17422" s="178" t="s">
        <v>1459</v>
      </c>
      <c r="D17422" s="178" t="s">
        <v>11687</v>
      </c>
      <c r="E17422" s="179">
        <v>37040</v>
      </c>
      <c r="F17422" s="180">
        <v>0</v>
      </c>
      <c r="G17422" s="180">
        <v>-89237.33</v>
      </c>
      <c r="H17422" s="180">
        <v>-31232.67</v>
      </c>
      <c r="I17422" s="180">
        <f t="shared" si="544"/>
        <v>-120470</v>
      </c>
      <c r="J17422" s="177" t="str">
        <f t="shared" si="545"/>
        <v>Date &gt; 1920</v>
      </c>
    </row>
    <row r="17423" spans="1:10" x14ac:dyDescent="0.3">
      <c r="A17423" s="178" t="s">
        <v>3565</v>
      </c>
      <c r="B17423" s="178" t="s">
        <v>259</v>
      </c>
      <c r="C17423" s="178" t="s">
        <v>1459</v>
      </c>
      <c r="D17423" s="178" t="s">
        <v>11687</v>
      </c>
      <c r="E17423" s="179">
        <v>37040</v>
      </c>
      <c r="F17423" s="180">
        <v>120470</v>
      </c>
      <c r="G17423" s="180">
        <v>0</v>
      </c>
      <c r="H17423" s="180">
        <v>0</v>
      </c>
      <c r="I17423" s="180">
        <f t="shared" si="544"/>
        <v>120470</v>
      </c>
      <c r="J17423" s="177" t="str">
        <f t="shared" si="545"/>
        <v>Date &gt; 1920</v>
      </c>
    </row>
    <row r="17424" spans="1:10" x14ac:dyDescent="0.3">
      <c r="A17424" s="178" t="s">
        <v>3565</v>
      </c>
      <c r="B17424" s="178" t="s">
        <v>259</v>
      </c>
      <c r="C17424" s="178" t="s">
        <v>1459</v>
      </c>
      <c r="D17424" s="178" t="s">
        <v>8952</v>
      </c>
      <c r="E17424" s="179">
        <v>34309</v>
      </c>
      <c r="F17424" s="180">
        <v>0</v>
      </c>
      <c r="G17424" s="180">
        <v>635.66999999999996</v>
      </c>
      <c r="H17424" s="180">
        <v>317.83</v>
      </c>
      <c r="I17424" s="180">
        <f t="shared" si="544"/>
        <v>953.5</v>
      </c>
      <c r="J17424" s="177" t="str">
        <f t="shared" si="545"/>
        <v>Date &gt; 1920</v>
      </c>
    </row>
    <row r="17425" spans="1:10" x14ac:dyDescent="0.3">
      <c r="A17425" s="178" t="s">
        <v>3565</v>
      </c>
      <c r="B17425" s="178" t="s">
        <v>259</v>
      </c>
      <c r="C17425" s="178" t="s">
        <v>1459</v>
      </c>
      <c r="D17425" s="178" t="s">
        <v>9362</v>
      </c>
      <c r="E17425" s="179">
        <v>33920</v>
      </c>
      <c r="F17425" s="180">
        <v>0</v>
      </c>
      <c r="G17425" s="180">
        <v>111855.66</v>
      </c>
      <c r="H17425" s="180">
        <v>55927.839999999997</v>
      </c>
      <c r="I17425" s="180">
        <f t="shared" si="544"/>
        <v>167783.5</v>
      </c>
      <c r="J17425" s="177" t="str">
        <f t="shared" si="545"/>
        <v>Date &gt; 1920</v>
      </c>
    </row>
    <row r="17426" spans="1:10" x14ac:dyDescent="0.3">
      <c r="A17426" s="178" t="s">
        <v>3565</v>
      </c>
      <c r="B17426" s="178" t="s">
        <v>259</v>
      </c>
      <c r="C17426" s="178" t="s">
        <v>1459</v>
      </c>
      <c r="D17426" s="178" t="s">
        <v>11688</v>
      </c>
      <c r="E17426" s="179">
        <v>34296</v>
      </c>
      <c r="F17426" s="180">
        <v>0</v>
      </c>
      <c r="G17426" s="180">
        <v>30189.91</v>
      </c>
      <c r="H17426" s="180">
        <v>15094.96</v>
      </c>
      <c r="I17426" s="180">
        <f t="shared" si="544"/>
        <v>45284.869999999995</v>
      </c>
      <c r="J17426" s="177" t="str">
        <f t="shared" si="545"/>
        <v>Date &gt; 1920</v>
      </c>
    </row>
    <row r="17427" spans="1:10" x14ac:dyDescent="0.3">
      <c r="A17427" s="178" t="s">
        <v>3565</v>
      </c>
      <c r="B17427" s="178" t="s">
        <v>259</v>
      </c>
      <c r="C17427" s="178" t="s">
        <v>1459</v>
      </c>
      <c r="D17427" s="178" t="s">
        <v>6586</v>
      </c>
      <c r="E17427" s="179">
        <v>34396</v>
      </c>
      <c r="F17427" s="180">
        <v>47259.91</v>
      </c>
      <c r="G17427" s="180">
        <v>0</v>
      </c>
      <c r="H17427" s="180">
        <v>5251.1</v>
      </c>
      <c r="I17427" s="180">
        <f t="shared" si="544"/>
        <v>52511.01</v>
      </c>
      <c r="J17427" s="177" t="str">
        <f t="shared" si="545"/>
        <v>Date &gt; 1920</v>
      </c>
    </row>
    <row r="17428" spans="1:10" x14ac:dyDescent="0.3">
      <c r="A17428" s="178" t="s">
        <v>3565</v>
      </c>
      <c r="B17428" s="178" t="s">
        <v>259</v>
      </c>
      <c r="C17428" s="178" t="s">
        <v>1459</v>
      </c>
      <c r="D17428" s="178" t="s">
        <v>6586</v>
      </c>
      <c r="E17428" s="179">
        <v>34410</v>
      </c>
      <c r="F17428" s="180">
        <v>30024.6</v>
      </c>
      <c r="G17428" s="180">
        <v>0</v>
      </c>
      <c r="H17428" s="180">
        <v>3336.06</v>
      </c>
      <c r="I17428" s="180">
        <f t="shared" si="544"/>
        <v>33360.659999999996</v>
      </c>
      <c r="J17428" s="177" t="str">
        <f t="shared" si="545"/>
        <v>Date &gt; 1920</v>
      </c>
    </row>
    <row r="17429" spans="1:10" x14ac:dyDescent="0.3">
      <c r="A17429" s="178" t="s">
        <v>3565</v>
      </c>
      <c r="B17429" s="178" t="s">
        <v>259</v>
      </c>
      <c r="C17429" s="178" t="s">
        <v>1459</v>
      </c>
      <c r="D17429" s="178" t="s">
        <v>6586</v>
      </c>
      <c r="E17429" s="179">
        <v>34410</v>
      </c>
      <c r="F17429" s="180">
        <v>35725.74</v>
      </c>
      <c r="G17429" s="180">
        <v>0</v>
      </c>
      <c r="H17429" s="180">
        <v>3969.52</v>
      </c>
      <c r="I17429" s="180">
        <f t="shared" si="544"/>
        <v>39695.259999999995</v>
      </c>
      <c r="J17429" s="177" t="str">
        <f t="shared" si="545"/>
        <v>Date &gt; 1920</v>
      </c>
    </row>
    <row r="17430" spans="1:10" x14ac:dyDescent="0.3">
      <c r="A17430" s="178" t="s">
        <v>3565</v>
      </c>
      <c r="B17430" s="178" t="s">
        <v>259</v>
      </c>
      <c r="C17430" s="178" t="s">
        <v>1459</v>
      </c>
      <c r="D17430" s="178" t="s">
        <v>6586</v>
      </c>
      <c r="E17430" s="179">
        <v>34991</v>
      </c>
      <c r="F17430" s="180">
        <v>25958.7</v>
      </c>
      <c r="G17430" s="180">
        <v>0</v>
      </c>
      <c r="H17430" s="180">
        <v>2884.31</v>
      </c>
      <c r="I17430" s="180">
        <f t="shared" si="544"/>
        <v>28843.010000000002</v>
      </c>
      <c r="J17430" s="177" t="str">
        <f t="shared" si="545"/>
        <v>Date &gt; 1920</v>
      </c>
    </row>
    <row r="17431" spans="1:10" x14ac:dyDescent="0.3">
      <c r="A17431" s="178" t="s">
        <v>3565</v>
      </c>
      <c r="B17431" s="178" t="s">
        <v>259</v>
      </c>
      <c r="C17431" s="178" t="s">
        <v>1459</v>
      </c>
      <c r="D17431" s="178" t="s">
        <v>11689</v>
      </c>
      <c r="E17431" s="179">
        <v>34396</v>
      </c>
      <c r="F17431" s="180">
        <v>0</v>
      </c>
      <c r="G17431" s="180">
        <v>7022.6</v>
      </c>
      <c r="H17431" s="180">
        <v>3511.31</v>
      </c>
      <c r="I17431" s="180">
        <f t="shared" si="544"/>
        <v>10533.91</v>
      </c>
      <c r="J17431" s="177" t="str">
        <f t="shared" si="545"/>
        <v>Date &gt; 1920</v>
      </c>
    </row>
    <row r="17432" spans="1:10" x14ac:dyDescent="0.3">
      <c r="A17432" s="178" t="s">
        <v>3565</v>
      </c>
      <c r="B17432" s="178" t="s">
        <v>259</v>
      </c>
      <c r="C17432" s="178" t="s">
        <v>1459</v>
      </c>
      <c r="D17432" s="178" t="s">
        <v>8265</v>
      </c>
      <c r="E17432" s="179">
        <v>34486</v>
      </c>
      <c r="F17432" s="180">
        <v>0</v>
      </c>
      <c r="G17432" s="180">
        <v>9854.5300000000007</v>
      </c>
      <c r="H17432" s="180">
        <v>4927.2700000000004</v>
      </c>
      <c r="I17432" s="180">
        <f t="shared" si="544"/>
        <v>14781.800000000001</v>
      </c>
      <c r="J17432" s="177" t="str">
        <f t="shared" si="545"/>
        <v>Date &gt; 1920</v>
      </c>
    </row>
    <row r="17433" spans="1:10" x14ac:dyDescent="0.3">
      <c r="A17433" s="178" t="s">
        <v>3565</v>
      </c>
      <c r="B17433" s="178" t="s">
        <v>259</v>
      </c>
      <c r="C17433" s="178" t="s">
        <v>1459</v>
      </c>
      <c r="D17433" s="178" t="s">
        <v>11690</v>
      </c>
      <c r="E17433" s="179">
        <v>36182</v>
      </c>
      <c r="F17433" s="180">
        <v>0</v>
      </c>
      <c r="G17433" s="180">
        <v>60028.35</v>
      </c>
      <c r="H17433" s="180">
        <v>40018.9</v>
      </c>
      <c r="I17433" s="180">
        <f t="shared" si="544"/>
        <v>100047.25</v>
      </c>
      <c r="J17433" s="177" t="str">
        <f t="shared" si="545"/>
        <v>Date &gt; 1920</v>
      </c>
    </row>
    <row r="17434" spans="1:10" x14ac:dyDescent="0.3">
      <c r="A17434" s="178" t="s">
        <v>3565</v>
      </c>
      <c r="B17434" s="178" t="s">
        <v>259</v>
      </c>
      <c r="C17434" s="178" t="s">
        <v>1459</v>
      </c>
      <c r="D17434" s="178" t="s">
        <v>11690</v>
      </c>
      <c r="E17434" s="179">
        <v>36970</v>
      </c>
      <c r="F17434" s="180">
        <v>0</v>
      </c>
      <c r="G17434" s="180">
        <v>-60028.35</v>
      </c>
      <c r="H17434" s="180">
        <v>-26244.63</v>
      </c>
      <c r="I17434" s="180">
        <f t="shared" si="544"/>
        <v>-86272.98</v>
      </c>
      <c r="J17434" s="177" t="str">
        <f t="shared" si="545"/>
        <v>Date &gt; 1920</v>
      </c>
    </row>
    <row r="17435" spans="1:10" x14ac:dyDescent="0.3">
      <c r="A17435" s="178" t="s">
        <v>3565</v>
      </c>
      <c r="B17435" s="178" t="s">
        <v>259</v>
      </c>
      <c r="C17435" s="178" t="s">
        <v>1459</v>
      </c>
      <c r="D17435" s="178" t="s">
        <v>11690</v>
      </c>
      <c r="E17435" s="179">
        <v>36970</v>
      </c>
      <c r="F17435" s="180">
        <v>123968</v>
      </c>
      <c r="G17435" s="180">
        <v>0</v>
      </c>
      <c r="H17435" s="180">
        <v>0</v>
      </c>
      <c r="I17435" s="180">
        <f t="shared" si="544"/>
        <v>123968</v>
      </c>
      <c r="J17435" s="177" t="str">
        <f t="shared" si="545"/>
        <v>Date &gt; 1920</v>
      </c>
    </row>
    <row r="17436" spans="1:10" x14ac:dyDescent="0.3">
      <c r="A17436" s="178" t="s">
        <v>3565</v>
      </c>
      <c r="B17436" s="178" t="s">
        <v>259</v>
      </c>
      <c r="C17436" s="178" t="s">
        <v>1459</v>
      </c>
      <c r="D17436" s="178" t="s">
        <v>11690</v>
      </c>
      <c r="E17436" s="179">
        <v>37417</v>
      </c>
      <c r="F17436" s="180">
        <v>1171</v>
      </c>
      <c r="G17436" s="180">
        <v>0</v>
      </c>
      <c r="H17436" s="180">
        <v>128.91999999999999</v>
      </c>
      <c r="I17436" s="180">
        <f t="shared" si="544"/>
        <v>1299.92</v>
      </c>
      <c r="J17436" s="177" t="str">
        <f t="shared" si="545"/>
        <v>Date &gt; 1920</v>
      </c>
    </row>
    <row r="17437" spans="1:10" x14ac:dyDescent="0.3">
      <c r="A17437" s="178" t="s">
        <v>3565</v>
      </c>
      <c r="B17437" s="178" t="s">
        <v>259</v>
      </c>
      <c r="C17437" s="178" t="s">
        <v>1459</v>
      </c>
      <c r="D17437" s="178" t="s">
        <v>11691</v>
      </c>
      <c r="E17437" s="179">
        <v>36348</v>
      </c>
      <c r="F17437" s="180">
        <v>0</v>
      </c>
      <c r="G17437" s="180">
        <v>99122.42</v>
      </c>
      <c r="H17437" s="180">
        <v>66271.61</v>
      </c>
      <c r="I17437" s="180">
        <f t="shared" si="544"/>
        <v>165394.03</v>
      </c>
      <c r="J17437" s="177" t="str">
        <f t="shared" si="545"/>
        <v>Date &gt; 1920</v>
      </c>
    </row>
    <row r="17438" spans="1:10" x14ac:dyDescent="0.3">
      <c r="A17438" s="178" t="s">
        <v>3565</v>
      </c>
      <c r="B17438" s="178" t="s">
        <v>259</v>
      </c>
      <c r="C17438" s="178" t="s">
        <v>1459</v>
      </c>
      <c r="D17438" s="178" t="s">
        <v>11691</v>
      </c>
      <c r="E17438" s="179">
        <v>37040</v>
      </c>
      <c r="F17438" s="180">
        <v>0</v>
      </c>
      <c r="G17438" s="180">
        <v>-99122.42</v>
      </c>
      <c r="H17438" s="180">
        <v>-49560.58</v>
      </c>
      <c r="I17438" s="180">
        <f t="shared" si="544"/>
        <v>-148683</v>
      </c>
      <c r="J17438" s="177" t="str">
        <f t="shared" si="545"/>
        <v>Date &gt; 1920</v>
      </c>
    </row>
    <row r="17439" spans="1:10" x14ac:dyDescent="0.3">
      <c r="A17439" s="178" t="s">
        <v>3565</v>
      </c>
      <c r="B17439" s="178" t="s">
        <v>259</v>
      </c>
      <c r="C17439" s="178" t="s">
        <v>1459</v>
      </c>
      <c r="D17439" s="178" t="s">
        <v>11691</v>
      </c>
      <c r="E17439" s="179">
        <v>37040</v>
      </c>
      <c r="F17439" s="180">
        <v>148683</v>
      </c>
      <c r="G17439" s="180">
        <v>0</v>
      </c>
      <c r="H17439" s="180">
        <v>0</v>
      </c>
      <c r="I17439" s="180">
        <f t="shared" si="544"/>
        <v>148683</v>
      </c>
      <c r="J17439" s="177" t="str">
        <f t="shared" si="545"/>
        <v>Date &gt; 1920</v>
      </c>
    </row>
    <row r="17440" spans="1:10" x14ac:dyDescent="0.3">
      <c r="A17440" s="178" t="s">
        <v>3565</v>
      </c>
      <c r="B17440" s="178" t="s">
        <v>259</v>
      </c>
      <c r="C17440" s="178" t="s">
        <v>1459</v>
      </c>
      <c r="D17440" s="178" t="s">
        <v>11692</v>
      </c>
      <c r="E17440" s="179">
        <v>36321</v>
      </c>
      <c r="F17440" s="180">
        <v>0</v>
      </c>
      <c r="G17440" s="180">
        <v>15600</v>
      </c>
      <c r="H17440" s="180">
        <v>10581.22</v>
      </c>
      <c r="I17440" s="180">
        <f t="shared" si="544"/>
        <v>26181.22</v>
      </c>
      <c r="J17440" s="177" t="str">
        <f t="shared" si="545"/>
        <v>Date &gt; 1920</v>
      </c>
    </row>
    <row r="17441" spans="1:10" x14ac:dyDescent="0.3">
      <c r="A17441" s="178" t="s">
        <v>3565</v>
      </c>
      <c r="B17441" s="178" t="s">
        <v>259</v>
      </c>
      <c r="C17441" s="178" t="s">
        <v>1459</v>
      </c>
      <c r="D17441" s="178" t="s">
        <v>11693</v>
      </c>
      <c r="E17441" s="179">
        <v>36741</v>
      </c>
      <c r="F17441" s="180">
        <v>0</v>
      </c>
      <c r="G17441" s="180">
        <v>66820.12</v>
      </c>
      <c r="H17441" s="180">
        <v>44546.76</v>
      </c>
      <c r="I17441" s="180">
        <f t="shared" si="544"/>
        <v>111366.88</v>
      </c>
      <c r="J17441" s="177" t="str">
        <f t="shared" si="545"/>
        <v>Date &gt; 1920</v>
      </c>
    </row>
    <row r="17442" spans="1:10" x14ac:dyDescent="0.3">
      <c r="A17442" s="178" t="s">
        <v>3565</v>
      </c>
      <c r="B17442" s="178" t="s">
        <v>259</v>
      </c>
      <c r="C17442" s="178" t="s">
        <v>1459</v>
      </c>
      <c r="D17442" s="178" t="s">
        <v>11693</v>
      </c>
      <c r="E17442" s="179">
        <v>37040</v>
      </c>
      <c r="F17442" s="180">
        <v>0</v>
      </c>
      <c r="G17442" s="180">
        <v>-66820.12</v>
      </c>
      <c r="H17442" s="180">
        <v>-33409.879999999997</v>
      </c>
      <c r="I17442" s="180">
        <f t="shared" si="544"/>
        <v>-100230</v>
      </c>
      <c r="J17442" s="177" t="str">
        <f t="shared" si="545"/>
        <v>Date &gt; 1920</v>
      </c>
    </row>
    <row r="17443" spans="1:10" x14ac:dyDescent="0.3">
      <c r="A17443" s="178" t="s">
        <v>3565</v>
      </c>
      <c r="B17443" s="178" t="s">
        <v>259</v>
      </c>
      <c r="C17443" s="178" t="s">
        <v>1459</v>
      </c>
      <c r="D17443" s="178" t="s">
        <v>11693</v>
      </c>
      <c r="E17443" s="179">
        <v>37040</v>
      </c>
      <c r="F17443" s="180">
        <v>100230</v>
      </c>
      <c r="G17443" s="180">
        <v>0</v>
      </c>
      <c r="H17443" s="180">
        <v>0</v>
      </c>
      <c r="I17443" s="180">
        <f t="shared" si="544"/>
        <v>100230</v>
      </c>
      <c r="J17443" s="177" t="str">
        <f t="shared" si="545"/>
        <v>Date &gt; 1920</v>
      </c>
    </row>
    <row r="17444" spans="1:10" x14ac:dyDescent="0.3">
      <c r="A17444" s="178" t="s">
        <v>3565</v>
      </c>
      <c r="B17444" s="178" t="s">
        <v>259</v>
      </c>
      <c r="C17444" s="178" t="s">
        <v>1459</v>
      </c>
      <c r="D17444" s="178" t="s">
        <v>11694</v>
      </c>
      <c r="E17444" s="179">
        <v>36909</v>
      </c>
      <c r="F17444" s="180">
        <v>0</v>
      </c>
      <c r="G17444" s="180">
        <v>1711.61</v>
      </c>
      <c r="H17444" s="180">
        <v>1141.07</v>
      </c>
      <c r="I17444" s="180">
        <f t="shared" si="544"/>
        <v>2852.68</v>
      </c>
      <c r="J17444" s="177" t="str">
        <f t="shared" si="545"/>
        <v>Date &gt; 1920</v>
      </c>
    </row>
    <row r="17445" spans="1:10" x14ac:dyDescent="0.3">
      <c r="A17445" s="178" t="s">
        <v>3565</v>
      </c>
      <c r="B17445" s="178" t="s">
        <v>259</v>
      </c>
      <c r="C17445" s="178" t="s">
        <v>1459</v>
      </c>
      <c r="D17445" s="178" t="s">
        <v>11694</v>
      </c>
      <c r="E17445" s="179">
        <v>37071</v>
      </c>
      <c r="F17445" s="180">
        <v>0</v>
      </c>
      <c r="G17445" s="180">
        <v>9998.39</v>
      </c>
      <c r="H17445" s="180">
        <v>10645.9</v>
      </c>
      <c r="I17445" s="180">
        <f t="shared" si="544"/>
        <v>20644.29</v>
      </c>
      <c r="J17445" s="177" t="str">
        <f t="shared" si="545"/>
        <v>Date &gt; 1920</v>
      </c>
    </row>
    <row r="17446" spans="1:10" x14ac:dyDescent="0.3">
      <c r="A17446" s="178" t="s">
        <v>3565</v>
      </c>
      <c r="B17446" s="178" t="s">
        <v>259</v>
      </c>
      <c r="C17446" s="178" t="s">
        <v>1459</v>
      </c>
      <c r="D17446" s="178" t="s">
        <v>11695</v>
      </c>
      <c r="E17446" s="179">
        <v>36985</v>
      </c>
      <c r="F17446" s="180">
        <v>0</v>
      </c>
      <c r="G17446" s="180">
        <v>67983.73</v>
      </c>
      <c r="H17446" s="180">
        <v>45322.49</v>
      </c>
      <c r="I17446" s="180">
        <f t="shared" si="544"/>
        <v>113306.22</v>
      </c>
      <c r="J17446" s="177" t="str">
        <f t="shared" si="545"/>
        <v>Date &gt; 1920</v>
      </c>
    </row>
    <row r="17447" spans="1:10" x14ac:dyDescent="0.3">
      <c r="A17447" s="178" t="s">
        <v>3565</v>
      </c>
      <c r="B17447" s="178" t="s">
        <v>259</v>
      </c>
      <c r="C17447" s="178" t="s">
        <v>1459</v>
      </c>
      <c r="D17447" s="178" t="s">
        <v>11695</v>
      </c>
      <c r="E17447" s="179">
        <v>37089</v>
      </c>
      <c r="F17447" s="180">
        <v>0</v>
      </c>
      <c r="G17447" s="180">
        <v>72671.850000000006</v>
      </c>
      <c r="H17447" s="180">
        <v>48447.9</v>
      </c>
      <c r="I17447" s="180">
        <f t="shared" si="544"/>
        <v>121119.75</v>
      </c>
      <c r="J17447" s="177" t="str">
        <f t="shared" si="545"/>
        <v>Date &gt; 1920</v>
      </c>
    </row>
    <row r="17448" spans="1:10" x14ac:dyDescent="0.3">
      <c r="A17448" s="178" t="s">
        <v>3565</v>
      </c>
      <c r="B17448" s="178" t="s">
        <v>259</v>
      </c>
      <c r="C17448" s="178" t="s">
        <v>1459</v>
      </c>
      <c r="D17448" s="178" t="s">
        <v>11695</v>
      </c>
      <c r="E17448" s="179">
        <v>37456</v>
      </c>
      <c r="F17448" s="180">
        <v>0</v>
      </c>
      <c r="G17448" s="180">
        <v>141639.28</v>
      </c>
      <c r="H17448" s="180">
        <v>94426.18</v>
      </c>
      <c r="I17448" s="180">
        <f t="shared" si="544"/>
        <v>236065.46</v>
      </c>
      <c r="J17448" s="177" t="str">
        <f t="shared" si="545"/>
        <v>Date &gt; 1920</v>
      </c>
    </row>
    <row r="17449" spans="1:10" x14ac:dyDescent="0.3">
      <c r="A17449" s="178" t="s">
        <v>3565</v>
      </c>
      <c r="B17449" s="178" t="s">
        <v>259</v>
      </c>
      <c r="C17449" s="178" t="s">
        <v>1459</v>
      </c>
      <c r="D17449" s="178" t="s">
        <v>11695</v>
      </c>
      <c r="E17449" s="179">
        <v>37666</v>
      </c>
      <c r="F17449" s="180">
        <v>0</v>
      </c>
      <c r="G17449" s="180">
        <v>-120235.24</v>
      </c>
      <c r="H17449" s="180">
        <v>-80156.83</v>
      </c>
      <c r="I17449" s="180">
        <f t="shared" si="544"/>
        <v>-200392.07</v>
      </c>
      <c r="J17449" s="177" t="str">
        <f t="shared" si="545"/>
        <v>Date &gt; 1920</v>
      </c>
    </row>
    <row r="17450" spans="1:10" x14ac:dyDescent="0.3">
      <c r="A17450" s="178" t="s">
        <v>3565</v>
      </c>
      <c r="B17450" s="178" t="s">
        <v>259</v>
      </c>
      <c r="C17450" s="178" t="s">
        <v>1459</v>
      </c>
      <c r="D17450" s="178" t="s">
        <v>11695</v>
      </c>
      <c r="E17450" s="179">
        <v>37679</v>
      </c>
      <c r="F17450" s="180">
        <v>0</v>
      </c>
      <c r="G17450" s="180">
        <v>1105.58</v>
      </c>
      <c r="H17450" s="180">
        <v>737.06</v>
      </c>
      <c r="I17450" s="180">
        <f t="shared" si="544"/>
        <v>1842.6399999999999</v>
      </c>
      <c r="J17450" s="177" t="str">
        <f t="shared" si="545"/>
        <v>Date &gt; 1920</v>
      </c>
    </row>
    <row r="17451" spans="1:10" x14ac:dyDescent="0.3">
      <c r="A17451" s="178" t="s">
        <v>3565</v>
      </c>
      <c r="B17451" s="178" t="s">
        <v>259</v>
      </c>
      <c r="C17451" s="178" t="s">
        <v>1459</v>
      </c>
      <c r="D17451" s="178" t="s">
        <v>11695</v>
      </c>
      <c r="E17451" s="179">
        <v>37785</v>
      </c>
      <c r="F17451" s="180">
        <v>0</v>
      </c>
      <c r="G17451" s="180">
        <v>32068.76</v>
      </c>
      <c r="H17451" s="180">
        <v>21379.17</v>
      </c>
      <c r="I17451" s="180">
        <f t="shared" si="544"/>
        <v>53447.929999999993</v>
      </c>
      <c r="J17451" s="177" t="str">
        <f t="shared" si="545"/>
        <v>Date &gt; 1920</v>
      </c>
    </row>
    <row r="17452" spans="1:10" x14ac:dyDescent="0.3">
      <c r="A17452" s="178" t="s">
        <v>3565</v>
      </c>
      <c r="B17452" s="178" t="s">
        <v>259</v>
      </c>
      <c r="C17452" s="178" t="s">
        <v>1459</v>
      </c>
      <c r="D17452" s="178" t="s">
        <v>11695</v>
      </c>
      <c r="E17452" s="179">
        <v>37894</v>
      </c>
      <c r="F17452" s="180">
        <v>0</v>
      </c>
      <c r="G17452" s="180">
        <v>-195233.96</v>
      </c>
      <c r="H17452" s="180">
        <v>-130155.97</v>
      </c>
      <c r="I17452" s="180">
        <f t="shared" si="544"/>
        <v>-325389.93</v>
      </c>
      <c r="J17452" s="177" t="str">
        <f t="shared" si="545"/>
        <v>Date &gt; 1920</v>
      </c>
    </row>
    <row r="17453" spans="1:10" x14ac:dyDescent="0.3">
      <c r="A17453" s="178" t="s">
        <v>3565</v>
      </c>
      <c r="B17453" s="178" t="s">
        <v>259</v>
      </c>
      <c r="C17453" s="178" t="s">
        <v>1459</v>
      </c>
      <c r="D17453" s="178" t="s">
        <v>11696</v>
      </c>
      <c r="E17453" s="179">
        <v>37468</v>
      </c>
      <c r="F17453" s="180">
        <v>37302</v>
      </c>
      <c r="G17453" s="180">
        <v>36462.46</v>
      </c>
      <c r="H17453" s="180">
        <v>41345.129999999997</v>
      </c>
      <c r="I17453" s="180">
        <f t="shared" si="544"/>
        <v>115109.59</v>
      </c>
      <c r="J17453" s="177" t="str">
        <f t="shared" si="545"/>
        <v>Date &gt; 1920</v>
      </c>
    </row>
    <row r="17454" spans="1:10" x14ac:dyDescent="0.3">
      <c r="A17454" s="178" t="s">
        <v>3565</v>
      </c>
      <c r="B17454" s="178" t="s">
        <v>259</v>
      </c>
      <c r="C17454" s="178" t="s">
        <v>1459</v>
      </c>
      <c r="D17454" s="178" t="s">
        <v>11696</v>
      </c>
      <c r="E17454" s="179">
        <v>37539</v>
      </c>
      <c r="F17454" s="180">
        <v>198403</v>
      </c>
      <c r="G17454" s="180">
        <v>20010.8</v>
      </c>
      <c r="H17454" s="180">
        <v>65675.03</v>
      </c>
      <c r="I17454" s="180">
        <f t="shared" si="544"/>
        <v>284088.82999999996</v>
      </c>
      <c r="J17454" s="177" t="str">
        <f t="shared" si="545"/>
        <v>Date &gt; 1920</v>
      </c>
    </row>
    <row r="17455" spans="1:10" x14ac:dyDescent="0.3">
      <c r="A17455" s="178" t="s">
        <v>3565</v>
      </c>
      <c r="B17455" s="178" t="s">
        <v>259</v>
      </c>
      <c r="C17455" s="178" t="s">
        <v>1459</v>
      </c>
      <c r="D17455" s="178" t="s">
        <v>11696</v>
      </c>
      <c r="E17455" s="179">
        <v>37580</v>
      </c>
      <c r="F17455" s="180">
        <v>241232</v>
      </c>
      <c r="G17455" s="180">
        <v>166648.73000000001</v>
      </c>
      <c r="H17455" s="180">
        <v>137902.39000000001</v>
      </c>
      <c r="I17455" s="180">
        <f t="shared" si="544"/>
        <v>545783.12</v>
      </c>
      <c r="J17455" s="177" t="str">
        <f t="shared" si="545"/>
        <v>Date &gt; 1920</v>
      </c>
    </row>
    <row r="17456" spans="1:10" x14ac:dyDescent="0.3">
      <c r="A17456" s="178" t="s">
        <v>3565</v>
      </c>
      <c r="B17456" s="178" t="s">
        <v>259</v>
      </c>
      <c r="C17456" s="178" t="s">
        <v>1459</v>
      </c>
      <c r="D17456" s="178" t="s">
        <v>11696</v>
      </c>
      <c r="E17456" s="179">
        <v>37596</v>
      </c>
      <c r="F17456" s="180">
        <v>2333</v>
      </c>
      <c r="G17456" s="180">
        <v>6328.79</v>
      </c>
      <c r="H17456" s="180">
        <v>4520.91</v>
      </c>
      <c r="I17456" s="180">
        <f t="shared" si="544"/>
        <v>13182.7</v>
      </c>
      <c r="J17456" s="177" t="str">
        <f t="shared" si="545"/>
        <v>Date &gt; 1920</v>
      </c>
    </row>
    <row r="17457" spans="1:10" x14ac:dyDescent="0.3">
      <c r="A17457" s="178" t="s">
        <v>3565</v>
      </c>
      <c r="B17457" s="178" t="s">
        <v>259</v>
      </c>
      <c r="C17457" s="178" t="s">
        <v>1459</v>
      </c>
      <c r="D17457" s="178" t="s">
        <v>11696</v>
      </c>
      <c r="E17457" s="179">
        <v>37602</v>
      </c>
      <c r="F17457" s="180">
        <v>462124</v>
      </c>
      <c r="G17457" s="180">
        <v>0</v>
      </c>
      <c r="H17457" s="180">
        <v>51347.5</v>
      </c>
      <c r="I17457" s="180">
        <f t="shared" si="544"/>
        <v>513471.5</v>
      </c>
      <c r="J17457" s="177" t="str">
        <f t="shared" si="545"/>
        <v>Date &gt; 1920</v>
      </c>
    </row>
    <row r="17458" spans="1:10" x14ac:dyDescent="0.3">
      <c r="A17458" s="178" t="s">
        <v>3565</v>
      </c>
      <c r="B17458" s="178" t="s">
        <v>259</v>
      </c>
      <c r="C17458" s="178" t="s">
        <v>1459</v>
      </c>
      <c r="D17458" s="178" t="s">
        <v>11696</v>
      </c>
      <c r="E17458" s="179">
        <v>37672</v>
      </c>
      <c r="F17458" s="180">
        <v>1601</v>
      </c>
      <c r="G17458" s="180">
        <v>2576.9</v>
      </c>
      <c r="H17458" s="180">
        <v>1895.38</v>
      </c>
      <c r="I17458" s="180">
        <f t="shared" si="544"/>
        <v>6073.28</v>
      </c>
      <c r="J17458" s="177" t="str">
        <f t="shared" si="545"/>
        <v>Date &gt; 1920</v>
      </c>
    </row>
    <row r="17459" spans="1:10" x14ac:dyDescent="0.3">
      <c r="A17459" s="178" t="s">
        <v>3565</v>
      </c>
      <c r="B17459" s="178" t="s">
        <v>259</v>
      </c>
      <c r="C17459" s="178" t="s">
        <v>1459</v>
      </c>
      <c r="D17459" s="178" t="s">
        <v>11696</v>
      </c>
      <c r="E17459" s="179">
        <v>37755</v>
      </c>
      <c r="F17459" s="180">
        <v>10543</v>
      </c>
      <c r="G17459" s="180">
        <v>12256.46</v>
      </c>
      <c r="H17459" s="180">
        <v>9829.59</v>
      </c>
      <c r="I17459" s="180">
        <f t="shared" si="544"/>
        <v>32629.05</v>
      </c>
      <c r="J17459" s="177" t="str">
        <f t="shared" si="545"/>
        <v>Date &gt; 1920</v>
      </c>
    </row>
    <row r="17460" spans="1:10" x14ac:dyDescent="0.3">
      <c r="A17460" s="178" t="s">
        <v>3565</v>
      </c>
      <c r="B17460" s="178" t="s">
        <v>259</v>
      </c>
      <c r="C17460" s="178" t="s">
        <v>1459</v>
      </c>
      <c r="D17460" s="178" t="s">
        <v>11696</v>
      </c>
      <c r="E17460" s="179">
        <v>37785</v>
      </c>
      <c r="F17460" s="180">
        <v>150617</v>
      </c>
      <c r="G17460" s="180">
        <v>12121.05</v>
      </c>
      <c r="H17460" s="180">
        <v>26189.61</v>
      </c>
      <c r="I17460" s="180">
        <f t="shared" si="544"/>
        <v>188927.65999999997</v>
      </c>
      <c r="J17460" s="177" t="str">
        <f t="shared" si="545"/>
        <v>Date &gt; 1920</v>
      </c>
    </row>
    <row r="17461" spans="1:10" x14ac:dyDescent="0.3">
      <c r="A17461" s="178" t="s">
        <v>3565</v>
      </c>
      <c r="B17461" s="178" t="s">
        <v>259</v>
      </c>
      <c r="C17461" s="178" t="s">
        <v>1459</v>
      </c>
      <c r="D17461" s="178" t="s">
        <v>11696</v>
      </c>
      <c r="E17461" s="179">
        <v>37825</v>
      </c>
      <c r="F17461" s="180">
        <v>5513</v>
      </c>
      <c r="G17461" s="180">
        <v>5736.67</v>
      </c>
      <c r="H17461" s="180">
        <v>4436.78</v>
      </c>
      <c r="I17461" s="180">
        <f t="shared" si="544"/>
        <v>15686.45</v>
      </c>
      <c r="J17461" s="177" t="str">
        <f t="shared" si="545"/>
        <v>Date &gt; 1920</v>
      </c>
    </row>
    <row r="17462" spans="1:10" x14ac:dyDescent="0.3">
      <c r="A17462" s="178" t="s">
        <v>3565</v>
      </c>
      <c r="B17462" s="178" t="s">
        <v>259</v>
      </c>
      <c r="C17462" s="178" t="s">
        <v>1459</v>
      </c>
      <c r="D17462" s="178" t="s">
        <v>11696</v>
      </c>
      <c r="E17462" s="179">
        <v>37845</v>
      </c>
      <c r="F17462" s="180">
        <v>4349</v>
      </c>
      <c r="G17462" s="180">
        <v>916.83</v>
      </c>
      <c r="H17462" s="180">
        <v>1094.42</v>
      </c>
      <c r="I17462" s="180">
        <f t="shared" si="544"/>
        <v>6360.25</v>
      </c>
      <c r="J17462" s="177" t="str">
        <f t="shared" si="545"/>
        <v>Date &gt; 1920</v>
      </c>
    </row>
    <row r="17463" spans="1:10" x14ac:dyDescent="0.3">
      <c r="A17463" s="178" t="s">
        <v>3565</v>
      </c>
      <c r="B17463" s="178" t="s">
        <v>259</v>
      </c>
      <c r="C17463" s="178" t="s">
        <v>1459</v>
      </c>
      <c r="D17463" s="178" t="s">
        <v>11696</v>
      </c>
      <c r="E17463" s="179">
        <v>37876</v>
      </c>
      <c r="F17463" s="180">
        <v>10741</v>
      </c>
      <c r="G17463" s="180">
        <v>1941.31</v>
      </c>
      <c r="H17463" s="180">
        <v>4445.93</v>
      </c>
      <c r="I17463" s="180">
        <f t="shared" si="544"/>
        <v>17128.239999999998</v>
      </c>
      <c r="J17463" s="177" t="str">
        <f t="shared" si="545"/>
        <v>Date &gt; 1920</v>
      </c>
    </row>
    <row r="17464" spans="1:10" x14ac:dyDescent="0.3">
      <c r="A17464" s="178" t="s">
        <v>3565</v>
      </c>
      <c r="B17464" s="178" t="s">
        <v>259</v>
      </c>
      <c r="C17464" s="178" t="s">
        <v>1459</v>
      </c>
      <c r="D17464" s="178" t="s">
        <v>11696</v>
      </c>
      <c r="E17464" s="179">
        <v>37894</v>
      </c>
      <c r="F17464" s="180">
        <v>0</v>
      </c>
      <c r="G17464" s="180">
        <v>195233.96</v>
      </c>
      <c r="H17464" s="180">
        <v>143592.25</v>
      </c>
      <c r="I17464" s="180">
        <f t="shared" si="544"/>
        <v>338826.20999999996</v>
      </c>
      <c r="J17464" s="177" t="str">
        <f t="shared" si="545"/>
        <v>Date &gt; 1920</v>
      </c>
    </row>
    <row r="17465" spans="1:10" x14ac:dyDescent="0.3">
      <c r="A17465" s="178" t="s">
        <v>3565</v>
      </c>
      <c r="B17465" s="178" t="s">
        <v>259</v>
      </c>
      <c r="C17465" s="178" t="s">
        <v>1459</v>
      </c>
      <c r="D17465" s="178" t="s">
        <v>11696</v>
      </c>
      <c r="E17465" s="179">
        <v>37896</v>
      </c>
      <c r="F17465" s="180">
        <v>75666</v>
      </c>
      <c r="G17465" s="180">
        <v>0</v>
      </c>
      <c r="H17465" s="180">
        <v>85122.57</v>
      </c>
      <c r="I17465" s="180">
        <f t="shared" si="544"/>
        <v>160788.57</v>
      </c>
      <c r="J17465" s="177" t="str">
        <f t="shared" si="545"/>
        <v>Date &gt; 1920</v>
      </c>
    </row>
    <row r="17466" spans="1:10" x14ac:dyDescent="0.3">
      <c r="A17466" s="178" t="s">
        <v>3565</v>
      </c>
      <c r="B17466" s="178" t="s">
        <v>259</v>
      </c>
      <c r="C17466" s="178" t="s">
        <v>1459</v>
      </c>
      <c r="D17466" s="178" t="s">
        <v>11696</v>
      </c>
      <c r="E17466" s="179">
        <v>37915</v>
      </c>
      <c r="F17466" s="180">
        <v>2053</v>
      </c>
      <c r="G17466" s="180">
        <v>0</v>
      </c>
      <c r="H17466" s="180">
        <v>4371.63</v>
      </c>
      <c r="I17466" s="180">
        <f t="shared" si="544"/>
        <v>6424.63</v>
      </c>
      <c r="J17466" s="177" t="str">
        <f t="shared" si="545"/>
        <v>Date &gt; 1920</v>
      </c>
    </row>
    <row r="17467" spans="1:10" x14ac:dyDescent="0.3">
      <c r="A17467" s="178" t="s">
        <v>3565</v>
      </c>
      <c r="B17467" s="178" t="s">
        <v>259</v>
      </c>
      <c r="C17467" s="178" t="s">
        <v>1459</v>
      </c>
      <c r="D17467" s="178" t="s">
        <v>11696</v>
      </c>
      <c r="E17467" s="179">
        <v>37937</v>
      </c>
      <c r="F17467" s="180">
        <v>539735</v>
      </c>
      <c r="G17467" s="180">
        <v>0</v>
      </c>
      <c r="H17467" s="180">
        <v>61194.5</v>
      </c>
      <c r="I17467" s="180">
        <f t="shared" si="544"/>
        <v>600929.5</v>
      </c>
      <c r="J17467" s="177" t="str">
        <f t="shared" si="545"/>
        <v>Date &gt; 1920</v>
      </c>
    </row>
    <row r="17468" spans="1:10" x14ac:dyDescent="0.3">
      <c r="A17468" s="178" t="s">
        <v>3565</v>
      </c>
      <c r="B17468" s="178" t="s">
        <v>259</v>
      </c>
      <c r="C17468" s="178" t="s">
        <v>1459</v>
      </c>
      <c r="D17468" s="178" t="s">
        <v>11696</v>
      </c>
      <c r="E17468" s="179">
        <v>37973</v>
      </c>
      <c r="F17468" s="180">
        <v>2355</v>
      </c>
      <c r="G17468" s="180">
        <v>0</v>
      </c>
      <c r="H17468" s="180">
        <v>6779.4</v>
      </c>
      <c r="I17468" s="180">
        <f t="shared" si="544"/>
        <v>9134.4</v>
      </c>
      <c r="J17468" s="177" t="str">
        <f t="shared" si="545"/>
        <v>Date &gt; 1920</v>
      </c>
    </row>
    <row r="17469" spans="1:10" x14ac:dyDescent="0.3">
      <c r="A17469" s="178" t="s">
        <v>3565</v>
      </c>
      <c r="B17469" s="178" t="s">
        <v>259</v>
      </c>
      <c r="C17469" s="178" t="s">
        <v>1459</v>
      </c>
      <c r="D17469" s="178" t="s">
        <v>11696</v>
      </c>
      <c r="E17469" s="179">
        <v>37998</v>
      </c>
      <c r="F17469" s="180">
        <v>77933</v>
      </c>
      <c r="G17469" s="180">
        <v>0</v>
      </c>
      <c r="H17469" s="180">
        <v>11202.95</v>
      </c>
      <c r="I17469" s="180">
        <f t="shared" si="544"/>
        <v>89135.95</v>
      </c>
      <c r="J17469" s="177" t="str">
        <f t="shared" si="545"/>
        <v>Date &gt; 1920</v>
      </c>
    </row>
    <row r="17470" spans="1:10" x14ac:dyDescent="0.3">
      <c r="A17470" s="178" t="s">
        <v>3565</v>
      </c>
      <c r="B17470" s="178" t="s">
        <v>259</v>
      </c>
      <c r="C17470" s="178" t="s">
        <v>1459</v>
      </c>
      <c r="D17470" s="178" t="s">
        <v>11697</v>
      </c>
      <c r="E17470" s="179">
        <v>37649</v>
      </c>
      <c r="F17470" s="180">
        <v>11311</v>
      </c>
      <c r="G17470" s="180">
        <v>0</v>
      </c>
      <c r="H17470" s="180">
        <v>1257.5</v>
      </c>
      <c r="I17470" s="180">
        <f t="shared" si="544"/>
        <v>12568.5</v>
      </c>
      <c r="J17470" s="177" t="str">
        <f t="shared" si="545"/>
        <v>Date &gt; 1920</v>
      </c>
    </row>
    <row r="17471" spans="1:10" x14ac:dyDescent="0.3">
      <c r="A17471" s="178" t="s">
        <v>3565</v>
      </c>
      <c r="B17471" s="178" t="s">
        <v>259</v>
      </c>
      <c r="C17471" s="178" t="s">
        <v>1459</v>
      </c>
      <c r="D17471" s="178" t="s">
        <v>11697</v>
      </c>
      <c r="E17471" s="179">
        <v>37670</v>
      </c>
      <c r="F17471" s="180">
        <v>0</v>
      </c>
      <c r="G17471" s="180">
        <v>120235.24</v>
      </c>
      <c r="H17471" s="180">
        <v>80156.83</v>
      </c>
      <c r="I17471" s="180">
        <f t="shared" si="544"/>
        <v>200392.07</v>
      </c>
      <c r="J17471" s="177" t="str">
        <f t="shared" si="545"/>
        <v>Date &gt; 1920</v>
      </c>
    </row>
    <row r="17472" spans="1:10" x14ac:dyDescent="0.3">
      <c r="A17472" s="178" t="s">
        <v>3565</v>
      </c>
      <c r="B17472" s="178" t="s">
        <v>259</v>
      </c>
      <c r="C17472" s="178" t="s">
        <v>1459</v>
      </c>
      <c r="D17472" s="178" t="s">
        <v>11697</v>
      </c>
      <c r="E17472" s="179">
        <v>37672</v>
      </c>
      <c r="F17472" s="180">
        <v>443730</v>
      </c>
      <c r="G17472" s="180">
        <v>-42800.29</v>
      </c>
      <c r="H17472" s="180">
        <v>20771.009999999998</v>
      </c>
      <c r="I17472" s="180">
        <f t="shared" si="544"/>
        <v>421700.72000000003</v>
      </c>
      <c r="J17472" s="177" t="str">
        <f t="shared" si="545"/>
        <v>Date &gt; 1920</v>
      </c>
    </row>
    <row r="17473" spans="1:10" x14ac:dyDescent="0.3">
      <c r="A17473" s="178" t="s">
        <v>3565</v>
      </c>
      <c r="B17473" s="178" t="s">
        <v>259</v>
      </c>
      <c r="C17473" s="178" t="s">
        <v>1459</v>
      </c>
      <c r="D17473" s="178" t="s">
        <v>11697</v>
      </c>
      <c r="E17473" s="179">
        <v>37700</v>
      </c>
      <c r="F17473" s="180">
        <v>141180</v>
      </c>
      <c r="G17473" s="180">
        <v>627.20000000000005</v>
      </c>
      <c r="H17473" s="180">
        <v>16187.36</v>
      </c>
      <c r="I17473" s="180">
        <f t="shared" si="544"/>
        <v>157994.56</v>
      </c>
      <c r="J17473" s="177" t="str">
        <f t="shared" si="545"/>
        <v>Date &gt; 1920</v>
      </c>
    </row>
    <row r="17474" spans="1:10" x14ac:dyDescent="0.3">
      <c r="A17474" s="178" t="s">
        <v>3565</v>
      </c>
      <c r="B17474" s="178" t="s">
        <v>259</v>
      </c>
      <c r="C17474" s="178" t="s">
        <v>1459</v>
      </c>
      <c r="D17474" s="178" t="s">
        <v>11697</v>
      </c>
      <c r="E17474" s="179">
        <v>37749</v>
      </c>
      <c r="F17474" s="180">
        <v>5471</v>
      </c>
      <c r="G17474" s="180">
        <v>329.52</v>
      </c>
      <c r="H17474" s="180">
        <v>1592.17</v>
      </c>
      <c r="I17474" s="180">
        <f t="shared" si="544"/>
        <v>7392.6900000000005</v>
      </c>
      <c r="J17474" s="177" t="str">
        <f t="shared" si="545"/>
        <v>Date &gt; 1920</v>
      </c>
    </row>
    <row r="17475" spans="1:10" x14ac:dyDescent="0.3">
      <c r="A17475" s="178" t="s">
        <v>3565</v>
      </c>
      <c r="B17475" s="178" t="s">
        <v>259</v>
      </c>
      <c r="C17475" s="178" t="s">
        <v>1459</v>
      </c>
      <c r="D17475" s="178" t="s">
        <v>11697</v>
      </c>
      <c r="E17475" s="179">
        <v>37771</v>
      </c>
      <c r="F17475" s="180">
        <v>3819</v>
      </c>
      <c r="G17475" s="180">
        <v>1511.44</v>
      </c>
      <c r="H17475" s="180">
        <v>1432.44</v>
      </c>
      <c r="I17475" s="180">
        <f t="shared" si="544"/>
        <v>6762.880000000001</v>
      </c>
      <c r="J17475" s="177" t="str">
        <f t="shared" si="545"/>
        <v>Date &gt; 1920</v>
      </c>
    </row>
    <row r="17476" spans="1:10" x14ac:dyDescent="0.3">
      <c r="A17476" s="178" t="s">
        <v>3565</v>
      </c>
      <c r="B17476" s="178" t="s">
        <v>259</v>
      </c>
      <c r="C17476" s="178" t="s">
        <v>1459</v>
      </c>
      <c r="D17476" s="178" t="s">
        <v>11697</v>
      </c>
      <c r="E17476" s="179">
        <v>37785</v>
      </c>
      <c r="F17476" s="180">
        <v>71755</v>
      </c>
      <c r="G17476" s="180">
        <v>1150.0999999999999</v>
      </c>
      <c r="H17476" s="180">
        <v>8739.77</v>
      </c>
      <c r="I17476" s="180">
        <f t="shared" si="544"/>
        <v>81644.87000000001</v>
      </c>
      <c r="J17476" s="177" t="str">
        <f t="shared" si="545"/>
        <v>Date &gt; 1920</v>
      </c>
    </row>
    <row r="17477" spans="1:10" x14ac:dyDescent="0.3">
      <c r="A17477" s="178" t="s">
        <v>3565</v>
      </c>
      <c r="B17477" s="178" t="s">
        <v>259</v>
      </c>
      <c r="C17477" s="178" t="s">
        <v>1459</v>
      </c>
      <c r="D17477" s="178" t="s">
        <v>11697</v>
      </c>
      <c r="E17477" s="179">
        <v>37825</v>
      </c>
      <c r="F17477" s="180">
        <v>156292</v>
      </c>
      <c r="G17477" s="180">
        <v>1343.79</v>
      </c>
      <c r="H17477" s="180">
        <v>18261.34</v>
      </c>
      <c r="I17477" s="180">
        <f t="shared" ref="I17477:I17540" si="546">SUM(F17477:H17477)</f>
        <v>175897.13</v>
      </c>
      <c r="J17477" s="177" t="str">
        <f t="shared" ref="J17477:J17540" si="547">IF(OR(YEAR(E17477)&gt; 1920, ISBLANK(E17477)), "Date &gt; 1920", "Sketchy date")</f>
        <v>Date &gt; 1920</v>
      </c>
    </row>
    <row r="17478" spans="1:10" x14ac:dyDescent="0.3">
      <c r="A17478" s="178" t="s">
        <v>3565</v>
      </c>
      <c r="B17478" s="178" t="s">
        <v>259</v>
      </c>
      <c r="C17478" s="178" t="s">
        <v>1459</v>
      </c>
      <c r="D17478" s="178" t="s">
        <v>11697</v>
      </c>
      <c r="E17478" s="179">
        <v>37845</v>
      </c>
      <c r="F17478" s="180">
        <v>151995</v>
      </c>
      <c r="G17478" s="180">
        <v>1643.5</v>
      </c>
      <c r="H17478" s="180">
        <v>17983.71</v>
      </c>
      <c r="I17478" s="180">
        <f t="shared" si="546"/>
        <v>171622.21</v>
      </c>
      <c r="J17478" s="177" t="str">
        <f t="shared" si="547"/>
        <v>Date &gt; 1920</v>
      </c>
    </row>
    <row r="17479" spans="1:10" x14ac:dyDescent="0.3">
      <c r="A17479" s="178" t="s">
        <v>3565</v>
      </c>
      <c r="B17479" s="178" t="s">
        <v>259</v>
      </c>
      <c r="C17479" s="178" t="s">
        <v>1459</v>
      </c>
      <c r="D17479" s="178" t="s">
        <v>11697</v>
      </c>
      <c r="E17479" s="179">
        <v>37886</v>
      </c>
      <c r="F17479" s="180">
        <v>292547</v>
      </c>
      <c r="G17479" s="180">
        <v>13324.73</v>
      </c>
      <c r="H17479" s="180">
        <v>41388.910000000003</v>
      </c>
      <c r="I17479" s="180">
        <f t="shared" si="546"/>
        <v>347260.64</v>
      </c>
      <c r="J17479" s="177" t="str">
        <f t="shared" si="547"/>
        <v>Date &gt; 1920</v>
      </c>
    </row>
    <row r="17480" spans="1:10" x14ac:dyDescent="0.3">
      <c r="A17480" s="178" t="s">
        <v>3565</v>
      </c>
      <c r="B17480" s="178" t="s">
        <v>259</v>
      </c>
      <c r="C17480" s="178" t="s">
        <v>1459</v>
      </c>
      <c r="D17480" s="178" t="s">
        <v>11697</v>
      </c>
      <c r="E17480" s="179">
        <v>37886</v>
      </c>
      <c r="F17480" s="180">
        <v>51903</v>
      </c>
      <c r="G17480" s="180">
        <v>3126.28</v>
      </c>
      <c r="H17480" s="180">
        <v>7850.93</v>
      </c>
      <c r="I17480" s="180">
        <f t="shared" si="546"/>
        <v>62880.21</v>
      </c>
      <c r="J17480" s="177" t="str">
        <f t="shared" si="547"/>
        <v>Date &gt; 1920</v>
      </c>
    </row>
    <row r="17481" spans="1:10" x14ac:dyDescent="0.3">
      <c r="A17481" s="178" t="s">
        <v>3565</v>
      </c>
      <c r="B17481" s="178" t="s">
        <v>259</v>
      </c>
      <c r="C17481" s="178" t="s">
        <v>1459</v>
      </c>
      <c r="D17481" s="178" t="s">
        <v>11697</v>
      </c>
      <c r="E17481" s="179">
        <v>37915</v>
      </c>
      <c r="F17481" s="180">
        <v>344455</v>
      </c>
      <c r="G17481" s="180">
        <v>30264.49</v>
      </c>
      <c r="H17481" s="180">
        <v>61207.66</v>
      </c>
      <c r="I17481" s="180">
        <f t="shared" si="546"/>
        <v>435927.15</v>
      </c>
      <c r="J17481" s="177" t="str">
        <f t="shared" si="547"/>
        <v>Date &gt; 1920</v>
      </c>
    </row>
    <row r="17482" spans="1:10" x14ac:dyDescent="0.3">
      <c r="A17482" s="178" t="s">
        <v>3565</v>
      </c>
      <c r="B17482" s="178" t="s">
        <v>259</v>
      </c>
      <c r="C17482" s="178" t="s">
        <v>1459</v>
      </c>
      <c r="D17482" s="178" t="s">
        <v>11697</v>
      </c>
      <c r="E17482" s="179">
        <v>37915</v>
      </c>
      <c r="F17482" s="180">
        <v>0</v>
      </c>
      <c r="G17482" s="180">
        <v>4137.57</v>
      </c>
      <c r="H17482" s="180">
        <v>0</v>
      </c>
      <c r="I17482" s="180">
        <f t="shared" si="546"/>
        <v>4137.57</v>
      </c>
      <c r="J17482" s="177" t="str">
        <f t="shared" si="547"/>
        <v>Date &gt; 1920</v>
      </c>
    </row>
    <row r="17483" spans="1:10" x14ac:dyDescent="0.3">
      <c r="A17483" s="178" t="s">
        <v>3565</v>
      </c>
      <c r="B17483" s="178" t="s">
        <v>259</v>
      </c>
      <c r="C17483" s="178" t="s">
        <v>1459</v>
      </c>
      <c r="D17483" s="178" t="s">
        <v>11697</v>
      </c>
      <c r="E17483" s="179">
        <v>37973</v>
      </c>
      <c r="F17483" s="180">
        <v>241124</v>
      </c>
      <c r="G17483" s="180">
        <v>0</v>
      </c>
      <c r="H17483" s="180">
        <v>39171.300000000003</v>
      </c>
      <c r="I17483" s="180">
        <f t="shared" si="546"/>
        <v>280295.3</v>
      </c>
      <c r="J17483" s="177" t="str">
        <f t="shared" si="547"/>
        <v>Date &gt; 1920</v>
      </c>
    </row>
    <row r="17484" spans="1:10" x14ac:dyDescent="0.3">
      <c r="A17484" s="178" t="s">
        <v>3565</v>
      </c>
      <c r="B17484" s="178" t="s">
        <v>259</v>
      </c>
      <c r="C17484" s="178" t="s">
        <v>1459</v>
      </c>
      <c r="D17484" s="178" t="s">
        <v>11697</v>
      </c>
      <c r="E17484" s="179">
        <v>37973</v>
      </c>
      <c r="F17484" s="180">
        <v>0</v>
      </c>
      <c r="G17484" s="180">
        <v>18528.12</v>
      </c>
      <c r="H17484" s="180">
        <v>0</v>
      </c>
      <c r="I17484" s="180">
        <f t="shared" si="546"/>
        <v>18528.12</v>
      </c>
      <c r="J17484" s="177" t="str">
        <f t="shared" si="547"/>
        <v>Date &gt; 1920</v>
      </c>
    </row>
    <row r="17485" spans="1:10" x14ac:dyDescent="0.3">
      <c r="A17485" s="178" t="s">
        <v>3565</v>
      </c>
      <c r="B17485" s="178" t="s">
        <v>259</v>
      </c>
      <c r="C17485" s="178" t="s">
        <v>1459</v>
      </c>
      <c r="D17485" s="178" t="s">
        <v>11697</v>
      </c>
      <c r="E17485" s="179">
        <v>37998</v>
      </c>
      <c r="F17485" s="180">
        <v>17725</v>
      </c>
      <c r="G17485" s="180">
        <v>0</v>
      </c>
      <c r="H17485" s="180">
        <v>2682.09</v>
      </c>
      <c r="I17485" s="180">
        <f t="shared" si="546"/>
        <v>20407.09</v>
      </c>
      <c r="J17485" s="177" t="str">
        <f t="shared" si="547"/>
        <v>Date &gt; 1920</v>
      </c>
    </row>
    <row r="17486" spans="1:10" x14ac:dyDescent="0.3">
      <c r="A17486" s="178" t="s">
        <v>3565</v>
      </c>
      <c r="B17486" s="178" t="s">
        <v>259</v>
      </c>
      <c r="C17486" s="178" t="s">
        <v>1459</v>
      </c>
      <c r="D17486" s="178" t="s">
        <v>11697</v>
      </c>
      <c r="E17486" s="179">
        <v>37998</v>
      </c>
      <c r="F17486" s="180">
        <v>0</v>
      </c>
      <c r="G17486" s="180">
        <v>1067.7</v>
      </c>
      <c r="H17486" s="180">
        <v>0</v>
      </c>
      <c r="I17486" s="180">
        <f t="shared" si="546"/>
        <v>1067.7</v>
      </c>
      <c r="J17486" s="177" t="str">
        <f t="shared" si="547"/>
        <v>Date &gt; 1920</v>
      </c>
    </row>
    <row r="17487" spans="1:10" x14ac:dyDescent="0.3">
      <c r="A17487" s="178" t="s">
        <v>3565</v>
      </c>
      <c r="B17487" s="178" t="s">
        <v>259</v>
      </c>
      <c r="C17487" s="178" t="s">
        <v>1459</v>
      </c>
      <c r="D17487" s="178" t="s">
        <v>11697</v>
      </c>
      <c r="E17487" s="179">
        <v>38014</v>
      </c>
      <c r="F17487" s="180">
        <v>46555</v>
      </c>
      <c r="G17487" s="180">
        <v>0</v>
      </c>
      <c r="H17487" s="180">
        <v>5779.6</v>
      </c>
      <c r="I17487" s="180">
        <f t="shared" si="546"/>
        <v>52334.6</v>
      </c>
      <c r="J17487" s="177" t="str">
        <f t="shared" si="547"/>
        <v>Date &gt; 1920</v>
      </c>
    </row>
    <row r="17488" spans="1:10" x14ac:dyDescent="0.3">
      <c r="A17488" s="178" t="s">
        <v>3565</v>
      </c>
      <c r="B17488" s="178" t="s">
        <v>259</v>
      </c>
      <c r="C17488" s="178" t="s">
        <v>1459</v>
      </c>
      <c r="D17488" s="178" t="s">
        <v>11697</v>
      </c>
      <c r="E17488" s="179">
        <v>38014</v>
      </c>
      <c r="F17488" s="180">
        <v>0</v>
      </c>
      <c r="G17488" s="180">
        <v>910.53</v>
      </c>
      <c r="H17488" s="180">
        <v>0</v>
      </c>
      <c r="I17488" s="180">
        <f t="shared" si="546"/>
        <v>910.53</v>
      </c>
      <c r="J17488" s="177" t="str">
        <f t="shared" si="547"/>
        <v>Date &gt; 1920</v>
      </c>
    </row>
    <row r="17489" spans="1:10" x14ac:dyDescent="0.3">
      <c r="A17489" s="178" t="s">
        <v>3565</v>
      </c>
      <c r="B17489" s="178" t="s">
        <v>259</v>
      </c>
      <c r="C17489" s="178" t="s">
        <v>1459</v>
      </c>
      <c r="D17489" s="178" t="s">
        <v>11697</v>
      </c>
      <c r="E17489" s="179">
        <v>38050</v>
      </c>
      <c r="F17489" s="180">
        <v>2073</v>
      </c>
      <c r="G17489" s="180">
        <v>0</v>
      </c>
      <c r="H17489" s="180">
        <v>313.55</v>
      </c>
      <c r="I17489" s="180">
        <f t="shared" si="546"/>
        <v>2386.5500000000002</v>
      </c>
      <c r="J17489" s="177" t="str">
        <f t="shared" si="547"/>
        <v>Date &gt; 1920</v>
      </c>
    </row>
    <row r="17490" spans="1:10" x14ac:dyDescent="0.3">
      <c r="A17490" s="178" t="s">
        <v>3565</v>
      </c>
      <c r="B17490" s="178" t="s">
        <v>259</v>
      </c>
      <c r="C17490" s="178" t="s">
        <v>1459</v>
      </c>
      <c r="D17490" s="178" t="s">
        <v>11697</v>
      </c>
      <c r="E17490" s="179">
        <v>38050</v>
      </c>
      <c r="F17490" s="180">
        <v>0</v>
      </c>
      <c r="G17490" s="180">
        <v>124.86</v>
      </c>
      <c r="H17490" s="180">
        <v>0</v>
      </c>
      <c r="I17490" s="180">
        <f t="shared" si="546"/>
        <v>124.86</v>
      </c>
      <c r="J17490" s="177" t="str">
        <f t="shared" si="547"/>
        <v>Date &gt; 1920</v>
      </c>
    </row>
    <row r="17491" spans="1:10" x14ac:dyDescent="0.3">
      <c r="A17491" s="178" t="s">
        <v>3565</v>
      </c>
      <c r="B17491" s="178" t="s">
        <v>259</v>
      </c>
      <c r="C17491" s="178" t="s">
        <v>1459</v>
      </c>
      <c r="D17491" s="178" t="s">
        <v>11697</v>
      </c>
      <c r="E17491" s="179">
        <v>38065</v>
      </c>
      <c r="F17491" s="180">
        <v>1185</v>
      </c>
      <c r="G17491" s="180">
        <v>0</v>
      </c>
      <c r="H17491" s="180">
        <v>178.81</v>
      </c>
      <c r="I17491" s="180">
        <f t="shared" si="546"/>
        <v>1363.81</v>
      </c>
      <c r="J17491" s="177" t="str">
        <f t="shared" si="547"/>
        <v>Date &gt; 1920</v>
      </c>
    </row>
    <row r="17492" spans="1:10" x14ac:dyDescent="0.3">
      <c r="A17492" s="178" t="s">
        <v>3565</v>
      </c>
      <c r="B17492" s="178" t="s">
        <v>259</v>
      </c>
      <c r="C17492" s="178" t="s">
        <v>1459</v>
      </c>
      <c r="D17492" s="178" t="s">
        <v>11697</v>
      </c>
      <c r="E17492" s="179">
        <v>38065</v>
      </c>
      <c r="F17492" s="180">
        <v>0</v>
      </c>
      <c r="G17492" s="180">
        <v>71.349999999999994</v>
      </c>
      <c r="H17492" s="180">
        <v>0</v>
      </c>
      <c r="I17492" s="180">
        <f t="shared" si="546"/>
        <v>71.349999999999994</v>
      </c>
      <c r="J17492" s="177" t="str">
        <f t="shared" si="547"/>
        <v>Date &gt; 1920</v>
      </c>
    </row>
    <row r="17493" spans="1:10" x14ac:dyDescent="0.3">
      <c r="A17493" s="178" t="s">
        <v>3565</v>
      </c>
      <c r="B17493" s="178" t="s">
        <v>259</v>
      </c>
      <c r="C17493" s="178" t="s">
        <v>1459</v>
      </c>
      <c r="D17493" s="178" t="s">
        <v>11697</v>
      </c>
      <c r="E17493" s="179">
        <v>38181</v>
      </c>
      <c r="F17493" s="180">
        <v>95677</v>
      </c>
      <c r="G17493" s="180">
        <v>0</v>
      </c>
      <c r="H17493" s="180">
        <v>16164.35</v>
      </c>
      <c r="I17493" s="180">
        <f t="shared" si="546"/>
        <v>111841.35</v>
      </c>
      <c r="J17493" s="177" t="str">
        <f t="shared" si="547"/>
        <v>Date &gt; 1920</v>
      </c>
    </row>
    <row r="17494" spans="1:10" x14ac:dyDescent="0.3">
      <c r="A17494" s="178" t="s">
        <v>3565</v>
      </c>
      <c r="B17494" s="178" t="s">
        <v>259</v>
      </c>
      <c r="C17494" s="178" t="s">
        <v>1459</v>
      </c>
      <c r="D17494" s="178" t="s">
        <v>11697</v>
      </c>
      <c r="E17494" s="179">
        <v>38181</v>
      </c>
      <c r="F17494" s="180">
        <v>0</v>
      </c>
      <c r="G17494" s="180">
        <v>8259.2999999999993</v>
      </c>
      <c r="H17494" s="180">
        <v>0</v>
      </c>
      <c r="I17494" s="180">
        <f t="shared" si="546"/>
        <v>8259.2999999999993</v>
      </c>
      <c r="J17494" s="177" t="str">
        <f t="shared" si="547"/>
        <v>Date &gt; 1920</v>
      </c>
    </row>
    <row r="17495" spans="1:10" x14ac:dyDescent="0.3">
      <c r="A17495" s="178" t="s">
        <v>3565</v>
      </c>
      <c r="B17495" s="178" t="s">
        <v>259</v>
      </c>
      <c r="C17495" s="178" t="s">
        <v>1459</v>
      </c>
      <c r="D17495" s="178" t="s">
        <v>11697</v>
      </c>
      <c r="E17495" s="179">
        <v>38223</v>
      </c>
      <c r="F17495" s="180">
        <v>705</v>
      </c>
      <c r="G17495" s="180">
        <v>0</v>
      </c>
      <c r="H17495" s="180">
        <v>106.98</v>
      </c>
      <c r="I17495" s="180">
        <f t="shared" si="546"/>
        <v>811.98</v>
      </c>
      <c r="J17495" s="177" t="str">
        <f t="shared" si="547"/>
        <v>Date &gt; 1920</v>
      </c>
    </row>
    <row r="17496" spans="1:10" x14ac:dyDescent="0.3">
      <c r="A17496" s="178" t="s">
        <v>3565</v>
      </c>
      <c r="B17496" s="178" t="s">
        <v>259</v>
      </c>
      <c r="C17496" s="178" t="s">
        <v>1459</v>
      </c>
      <c r="D17496" s="178" t="s">
        <v>11697</v>
      </c>
      <c r="E17496" s="179">
        <v>38223</v>
      </c>
      <c r="F17496" s="180">
        <v>0</v>
      </c>
      <c r="G17496" s="180">
        <v>42.48</v>
      </c>
      <c r="H17496" s="180">
        <v>0</v>
      </c>
      <c r="I17496" s="180">
        <f t="shared" si="546"/>
        <v>42.48</v>
      </c>
      <c r="J17496" s="177" t="str">
        <f t="shared" si="547"/>
        <v>Date &gt; 1920</v>
      </c>
    </row>
    <row r="17497" spans="1:10" x14ac:dyDescent="0.3">
      <c r="A17497" s="178" t="s">
        <v>3565</v>
      </c>
      <c r="B17497" s="178" t="s">
        <v>259</v>
      </c>
      <c r="C17497" s="178" t="s">
        <v>1459</v>
      </c>
      <c r="D17497" s="178" t="s">
        <v>11697</v>
      </c>
      <c r="E17497" s="179">
        <v>38337</v>
      </c>
      <c r="F17497" s="180">
        <v>531</v>
      </c>
      <c r="G17497" s="180">
        <v>0</v>
      </c>
      <c r="H17497" s="180">
        <v>79.67</v>
      </c>
      <c r="I17497" s="180">
        <f t="shared" si="546"/>
        <v>610.66999999999996</v>
      </c>
      <c r="J17497" s="177" t="str">
        <f t="shared" si="547"/>
        <v>Date &gt; 1920</v>
      </c>
    </row>
    <row r="17498" spans="1:10" x14ac:dyDescent="0.3">
      <c r="A17498" s="178" t="s">
        <v>3565</v>
      </c>
      <c r="B17498" s="178" t="s">
        <v>259</v>
      </c>
      <c r="C17498" s="178" t="s">
        <v>1459</v>
      </c>
      <c r="D17498" s="178" t="s">
        <v>11697</v>
      </c>
      <c r="E17498" s="179">
        <v>38337</v>
      </c>
      <c r="F17498" s="180">
        <v>0</v>
      </c>
      <c r="G17498" s="180">
        <v>31.95</v>
      </c>
      <c r="H17498" s="180">
        <v>0</v>
      </c>
      <c r="I17498" s="180">
        <f t="shared" si="546"/>
        <v>31.95</v>
      </c>
      <c r="J17498" s="177" t="str">
        <f t="shared" si="547"/>
        <v>Date &gt; 1920</v>
      </c>
    </row>
    <row r="17499" spans="1:10" x14ac:dyDescent="0.3">
      <c r="A17499" s="178" t="s">
        <v>3565</v>
      </c>
      <c r="B17499" s="178" t="s">
        <v>259</v>
      </c>
      <c r="C17499" s="178" t="s">
        <v>1459</v>
      </c>
      <c r="D17499" s="178" t="s">
        <v>11697</v>
      </c>
      <c r="E17499" s="179">
        <v>38392</v>
      </c>
      <c r="F17499" s="180">
        <v>102416</v>
      </c>
      <c r="G17499" s="180">
        <v>0</v>
      </c>
      <c r="H17499" s="180">
        <v>10392.459999999999</v>
      </c>
      <c r="I17499" s="180">
        <f t="shared" si="546"/>
        <v>112808.45999999999</v>
      </c>
      <c r="J17499" s="177" t="str">
        <f t="shared" si="547"/>
        <v>Date &gt; 1920</v>
      </c>
    </row>
    <row r="17500" spans="1:10" x14ac:dyDescent="0.3">
      <c r="A17500" s="178" t="s">
        <v>3565</v>
      </c>
      <c r="B17500" s="178" t="s">
        <v>259</v>
      </c>
      <c r="C17500" s="178" t="s">
        <v>1459</v>
      </c>
      <c r="D17500" s="178" t="s">
        <v>11697</v>
      </c>
      <c r="E17500" s="179">
        <v>38392</v>
      </c>
      <c r="F17500" s="180">
        <v>0</v>
      </c>
      <c r="G17500" s="180">
        <v>-1479.35</v>
      </c>
      <c r="H17500" s="180">
        <v>0</v>
      </c>
      <c r="I17500" s="180">
        <f t="shared" si="546"/>
        <v>-1479.35</v>
      </c>
      <c r="J17500" s="177" t="str">
        <f t="shared" si="547"/>
        <v>Date &gt; 1920</v>
      </c>
    </row>
    <row r="17501" spans="1:10" x14ac:dyDescent="0.3">
      <c r="A17501" s="178" t="s">
        <v>3565</v>
      </c>
      <c r="B17501" s="178" t="s">
        <v>259</v>
      </c>
      <c r="C17501" s="178" t="s">
        <v>1459</v>
      </c>
      <c r="D17501" s="178" t="s">
        <v>11697</v>
      </c>
      <c r="E17501" s="179">
        <v>38406</v>
      </c>
      <c r="F17501" s="180">
        <v>238</v>
      </c>
      <c r="G17501" s="180">
        <v>0</v>
      </c>
      <c r="H17501" s="180">
        <v>34.090000000000003</v>
      </c>
      <c r="I17501" s="180">
        <f t="shared" si="546"/>
        <v>272.09000000000003</v>
      </c>
      <c r="J17501" s="177" t="str">
        <f t="shared" si="547"/>
        <v>Date &gt; 1920</v>
      </c>
    </row>
    <row r="17502" spans="1:10" x14ac:dyDescent="0.3">
      <c r="A17502" s="178" t="s">
        <v>3565</v>
      </c>
      <c r="B17502" s="178" t="s">
        <v>259</v>
      </c>
      <c r="C17502" s="178" t="s">
        <v>1459</v>
      </c>
      <c r="D17502" s="178" t="s">
        <v>11697</v>
      </c>
      <c r="E17502" s="179">
        <v>38406</v>
      </c>
      <c r="F17502" s="180">
        <v>0</v>
      </c>
      <c r="G17502" s="180">
        <v>11.31</v>
      </c>
      <c r="H17502" s="180">
        <v>0</v>
      </c>
      <c r="I17502" s="180">
        <f t="shared" si="546"/>
        <v>11.31</v>
      </c>
      <c r="J17502" s="177" t="str">
        <f t="shared" si="547"/>
        <v>Date &gt; 1920</v>
      </c>
    </row>
    <row r="17503" spans="1:10" x14ac:dyDescent="0.3">
      <c r="A17503" s="178" t="s">
        <v>3565</v>
      </c>
      <c r="B17503" s="178" t="s">
        <v>259</v>
      </c>
      <c r="C17503" s="178" t="s">
        <v>1459</v>
      </c>
      <c r="D17503" s="178" t="s">
        <v>11697</v>
      </c>
      <c r="E17503" s="179">
        <v>38609</v>
      </c>
      <c r="F17503" s="180">
        <v>2790</v>
      </c>
      <c r="G17503" s="180">
        <v>0</v>
      </c>
      <c r="H17503" s="180">
        <v>398.18</v>
      </c>
      <c r="I17503" s="180">
        <f t="shared" si="546"/>
        <v>3188.18</v>
      </c>
      <c r="J17503" s="177" t="str">
        <f t="shared" si="547"/>
        <v>Date &gt; 1920</v>
      </c>
    </row>
    <row r="17504" spans="1:10" x14ac:dyDescent="0.3">
      <c r="A17504" s="178" t="s">
        <v>3565</v>
      </c>
      <c r="B17504" s="178" t="s">
        <v>259</v>
      </c>
      <c r="C17504" s="178" t="s">
        <v>1459</v>
      </c>
      <c r="D17504" s="178" t="s">
        <v>11697</v>
      </c>
      <c r="E17504" s="179">
        <v>38609</v>
      </c>
      <c r="F17504" s="180">
        <v>0</v>
      </c>
      <c r="G17504" s="180">
        <v>132.51</v>
      </c>
      <c r="H17504" s="180">
        <v>0</v>
      </c>
      <c r="I17504" s="180">
        <f t="shared" si="546"/>
        <v>132.51</v>
      </c>
      <c r="J17504" s="177" t="str">
        <f t="shared" si="547"/>
        <v>Date &gt; 1920</v>
      </c>
    </row>
    <row r="17505" spans="1:10" x14ac:dyDescent="0.3">
      <c r="A17505" s="178" t="s">
        <v>3565</v>
      </c>
      <c r="B17505" s="178" t="s">
        <v>259</v>
      </c>
      <c r="C17505" s="178" t="s">
        <v>1459</v>
      </c>
      <c r="D17505" s="178" t="s">
        <v>11698</v>
      </c>
      <c r="E17505" s="179">
        <v>37922</v>
      </c>
      <c r="F17505" s="180">
        <v>87393</v>
      </c>
      <c r="G17505" s="180">
        <v>16447.34</v>
      </c>
      <c r="H17505" s="180">
        <v>20675.810000000001</v>
      </c>
      <c r="I17505" s="180">
        <f t="shared" si="546"/>
        <v>124516.15</v>
      </c>
      <c r="J17505" s="177" t="str">
        <f t="shared" si="547"/>
        <v>Date &gt; 1920</v>
      </c>
    </row>
    <row r="17506" spans="1:10" x14ac:dyDescent="0.3">
      <c r="A17506" s="178" t="s">
        <v>3565</v>
      </c>
      <c r="B17506" s="178" t="s">
        <v>259</v>
      </c>
      <c r="C17506" s="178" t="s">
        <v>1459</v>
      </c>
      <c r="D17506" s="178" t="s">
        <v>11698</v>
      </c>
      <c r="E17506" s="179">
        <v>37973</v>
      </c>
      <c r="F17506" s="180">
        <v>31976</v>
      </c>
      <c r="G17506" s="180">
        <v>9726.42</v>
      </c>
      <c r="H17506" s="180">
        <v>3856.57</v>
      </c>
      <c r="I17506" s="180">
        <f t="shared" si="546"/>
        <v>45558.99</v>
      </c>
      <c r="J17506" s="177" t="str">
        <f t="shared" si="547"/>
        <v>Date &gt; 1920</v>
      </c>
    </row>
    <row r="17507" spans="1:10" x14ac:dyDescent="0.3">
      <c r="A17507" s="178" t="s">
        <v>3565</v>
      </c>
      <c r="B17507" s="178" t="s">
        <v>259</v>
      </c>
      <c r="C17507" s="178" t="s">
        <v>1459</v>
      </c>
      <c r="D17507" s="178" t="s">
        <v>11698</v>
      </c>
      <c r="E17507" s="179">
        <v>37977</v>
      </c>
      <c r="F17507" s="180">
        <v>79570</v>
      </c>
      <c r="G17507" s="180">
        <v>127617.29</v>
      </c>
      <c r="H17507" s="180">
        <v>63608.09</v>
      </c>
      <c r="I17507" s="180">
        <f t="shared" si="546"/>
        <v>270795.38</v>
      </c>
      <c r="J17507" s="177" t="str">
        <f t="shared" si="547"/>
        <v>Date &gt; 1920</v>
      </c>
    </row>
    <row r="17508" spans="1:10" x14ac:dyDescent="0.3">
      <c r="A17508" s="178" t="s">
        <v>3565</v>
      </c>
      <c r="B17508" s="178" t="s">
        <v>259</v>
      </c>
      <c r="C17508" s="178" t="s">
        <v>1459</v>
      </c>
      <c r="D17508" s="178" t="s">
        <v>11698</v>
      </c>
      <c r="E17508" s="179">
        <v>37998</v>
      </c>
      <c r="F17508" s="180">
        <v>39770</v>
      </c>
      <c r="G17508" s="180">
        <v>8732.02</v>
      </c>
      <c r="H17508" s="180">
        <v>8160.75</v>
      </c>
      <c r="I17508" s="180">
        <f t="shared" si="546"/>
        <v>56662.770000000004</v>
      </c>
      <c r="J17508" s="177" t="str">
        <f t="shared" si="547"/>
        <v>Date &gt; 1920</v>
      </c>
    </row>
    <row r="17509" spans="1:10" x14ac:dyDescent="0.3">
      <c r="A17509" s="178" t="s">
        <v>3565</v>
      </c>
      <c r="B17509" s="178" t="s">
        <v>259</v>
      </c>
      <c r="C17509" s="178" t="s">
        <v>1459</v>
      </c>
      <c r="D17509" s="178" t="s">
        <v>11698</v>
      </c>
      <c r="E17509" s="179">
        <v>38014</v>
      </c>
      <c r="F17509" s="180">
        <v>80696</v>
      </c>
      <c r="G17509" s="180">
        <v>61058.559999999998</v>
      </c>
      <c r="H17509" s="180">
        <v>35133.39</v>
      </c>
      <c r="I17509" s="180">
        <f t="shared" si="546"/>
        <v>176887.95</v>
      </c>
      <c r="J17509" s="177" t="str">
        <f t="shared" si="547"/>
        <v>Date &gt; 1920</v>
      </c>
    </row>
    <row r="17510" spans="1:10" x14ac:dyDescent="0.3">
      <c r="A17510" s="178" t="s">
        <v>3565</v>
      </c>
      <c r="B17510" s="178" t="s">
        <v>259</v>
      </c>
      <c r="C17510" s="178" t="s">
        <v>1459</v>
      </c>
      <c r="D17510" s="178" t="s">
        <v>11698</v>
      </c>
      <c r="E17510" s="179">
        <v>38050</v>
      </c>
      <c r="F17510" s="180">
        <v>15959</v>
      </c>
      <c r="G17510" s="180">
        <v>3504.05</v>
      </c>
      <c r="H17510" s="180">
        <v>3275.03</v>
      </c>
      <c r="I17510" s="180">
        <f t="shared" si="546"/>
        <v>22738.079999999998</v>
      </c>
      <c r="J17510" s="177" t="str">
        <f t="shared" si="547"/>
        <v>Date &gt; 1920</v>
      </c>
    </row>
    <row r="17511" spans="1:10" x14ac:dyDescent="0.3">
      <c r="A17511" s="178" t="s">
        <v>3565</v>
      </c>
      <c r="B17511" s="178" t="s">
        <v>259</v>
      </c>
      <c r="C17511" s="178" t="s">
        <v>1459</v>
      </c>
      <c r="D17511" s="178" t="s">
        <v>11698</v>
      </c>
      <c r="E17511" s="179">
        <v>38065</v>
      </c>
      <c r="F17511" s="180">
        <v>9912</v>
      </c>
      <c r="G17511" s="180">
        <v>2176.4299999999998</v>
      </c>
      <c r="H17511" s="180">
        <v>2034.55</v>
      </c>
      <c r="I17511" s="180">
        <f t="shared" si="546"/>
        <v>14122.98</v>
      </c>
      <c r="J17511" s="177" t="str">
        <f t="shared" si="547"/>
        <v>Date &gt; 1920</v>
      </c>
    </row>
    <row r="17512" spans="1:10" x14ac:dyDescent="0.3">
      <c r="A17512" s="178" t="s">
        <v>3565</v>
      </c>
      <c r="B17512" s="178" t="s">
        <v>259</v>
      </c>
      <c r="C17512" s="178" t="s">
        <v>1459</v>
      </c>
      <c r="D17512" s="178" t="s">
        <v>11698</v>
      </c>
      <c r="E17512" s="179">
        <v>38106</v>
      </c>
      <c r="F17512" s="180">
        <v>2073</v>
      </c>
      <c r="G17512" s="180">
        <v>455.08</v>
      </c>
      <c r="H17512" s="180">
        <v>425</v>
      </c>
      <c r="I17512" s="180">
        <f t="shared" si="546"/>
        <v>2953.08</v>
      </c>
      <c r="J17512" s="177" t="str">
        <f t="shared" si="547"/>
        <v>Date &gt; 1920</v>
      </c>
    </row>
    <row r="17513" spans="1:10" x14ac:dyDescent="0.3">
      <c r="A17513" s="178" t="s">
        <v>3565</v>
      </c>
      <c r="B17513" s="178" t="s">
        <v>259</v>
      </c>
      <c r="C17513" s="178" t="s">
        <v>1459</v>
      </c>
      <c r="D17513" s="178" t="s">
        <v>11698</v>
      </c>
      <c r="E17513" s="179">
        <v>38121</v>
      </c>
      <c r="F17513" s="180">
        <v>8251</v>
      </c>
      <c r="G17513" s="180">
        <v>1811.76</v>
      </c>
      <c r="H17513" s="180">
        <v>1693.86</v>
      </c>
      <c r="I17513" s="180">
        <f t="shared" si="546"/>
        <v>11756.62</v>
      </c>
      <c r="J17513" s="177" t="str">
        <f t="shared" si="547"/>
        <v>Date &gt; 1920</v>
      </c>
    </row>
    <row r="17514" spans="1:10" x14ac:dyDescent="0.3">
      <c r="A17514" s="178" t="s">
        <v>3565</v>
      </c>
      <c r="B17514" s="178" t="s">
        <v>259</v>
      </c>
      <c r="C17514" s="178" t="s">
        <v>1459</v>
      </c>
      <c r="D17514" s="178" t="s">
        <v>11698</v>
      </c>
      <c r="E17514" s="179">
        <v>38170</v>
      </c>
      <c r="F17514" s="180">
        <v>8253</v>
      </c>
      <c r="G17514" s="180">
        <v>1811.93</v>
      </c>
      <c r="H17514" s="180">
        <v>1692.89</v>
      </c>
      <c r="I17514" s="180">
        <f t="shared" si="546"/>
        <v>11757.82</v>
      </c>
      <c r="J17514" s="177" t="str">
        <f t="shared" si="547"/>
        <v>Date &gt; 1920</v>
      </c>
    </row>
    <row r="17515" spans="1:10" x14ac:dyDescent="0.3">
      <c r="A17515" s="178" t="s">
        <v>3565</v>
      </c>
      <c r="B17515" s="178" t="s">
        <v>259</v>
      </c>
      <c r="C17515" s="178" t="s">
        <v>1459</v>
      </c>
      <c r="D17515" s="178" t="s">
        <v>11698</v>
      </c>
      <c r="E17515" s="179">
        <v>38181</v>
      </c>
      <c r="F17515" s="180">
        <v>19802</v>
      </c>
      <c r="G17515" s="180">
        <v>4347.8</v>
      </c>
      <c r="H17515" s="180">
        <v>4063.41</v>
      </c>
      <c r="I17515" s="180">
        <f t="shared" si="546"/>
        <v>28213.21</v>
      </c>
      <c r="J17515" s="177" t="str">
        <f t="shared" si="547"/>
        <v>Date &gt; 1920</v>
      </c>
    </row>
    <row r="17516" spans="1:10" x14ac:dyDescent="0.3">
      <c r="A17516" s="178" t="s">
        <v>3565</v>
      </c>
      <c r="B17516" s="178" t="s">
        <v>259</v>
      </c>
      <c r="C17516" s="178" t="s">
        <v>1459</v>
      </c>
      <c r="D17516" s="178" t="s">
        <v>11698</v>
      </c>
      <c r="E17516" s="179">
        <v>38254</v>
      </c>
      <c r="F17516" s="180">
        <v>798015</v>
      </c>
      <c r="G17516" s="180">
        <v>58276.84</v>
      </c>
      <c r="H17516" s="180">
        <v>113645.28</v>
      </c>
      <c r="I17516" s="180">
        <f t="shared" si="546"/>
        <v>969937.12</v>
      </c>
      <c r="J17516" s="177" t="str">
        <f t="shared" si="547"/>
        <v>Date &gt; 1920</v>
      </c>
    </row>
    <row r="17517" spans="1:10" x14ac:dyDescent="0.3">
      <c r="A17517" s="178" t="s">
        <v>3565</v>
      </c>
      <c r="B17517" s="178" t="s">
        <v>259</v>
      </c>
      <c r="C17517" s="178" t="s">
        <v>1459</v>
      </c>
      <c r="D17517" s="178" t="s">
        <v>11698</v>
      </c>
      <c r="E17517" s="179">
        <v>38275</v>
      </c>
      <c r="F17517" s="180">
        <v>381262</v>
      </c>
      <c r="G17517" s="180">
        <v>42441.96</v>
      </c>
      <c r="H17517" s="180">
        <v>60551.46</v>
      </c>
      <c r="I17517" s="180">
        <f t="shared" si="546"/>
        <v>484255.42000000004</v>
      </c>
      <c r="J17517" s="177" t="str">
        <f t="shared" si="547"/>
        <v>Date &gt; 1920</v>
      </c>
    </row>
    <row r="17518" spans="1:10" x14ac:dyDescent="0.3">
      <c r="A17518" s="178" t="s">
        <v>3565</v>
      </c>
      <c r="B17518" s="178" t="s">
        <v>259</v>
      </c>
      <c r="C17518" s="178" t="s">
        <v>1459</v>
      </c>
      <c r="D17518" s="178" t="s">
        <v>11698</v>
      </c>
      <c r="E17518" s="179">
        <v>38287</v>
      </c>
      <c r="F17518" s="180">
        <v>32695</v>
      </c>
      <c r="G17518" s="180">
        <v>1810.93</v>
      </c>
      <c r="H17518" s="180">
        <v>4409.1499999999996</v>
      </c>
      <c r="I17518" s="180">
        <f t="shared" si="546"/>
        <v>38915.08</v>
      </c>
      <c r="J17518" s="177" t="str">
        <f t="shared" si="547"/>
        <v>Date &gt; 1920</v>
      </c>
    </row>
    <row r="17519" spans="1:10" x14ac:dyDescent="0.3">
      <c r="A17519" s="178" t="s">
        <v>3565</v>
      </c>
      <c r="B17519" s="178" t="s">
        <v>259</v>
      </c>
      <c r="C17519" s="178" t="s">
        <v>1459</v>
      </c>
      <c r="D17519" s="178" t="s">
        <v>11698</v>
      </c>
      <c r="E17519" s="179">
        <v>38321</v>
      </c>
      <c r="F17519" s="180">
        <v>575921</v>
      </c>
      <c r="G17519" s="180">
        <v>33212.06</v>
      </c>
      <c r="H17519" s="180">
        <v>78224.37</v>
      </c>
      <c r="I17519" s="180">
        <f t="shared" si="546"/>
        <v>687357.43</v>
      </c>
      <c r="J17519" s="177" t="str">
        <f t="shared" si="547"/>
        <v>Date &gt; 1920</v>
      </c>
    </row>
    <row r="17520" spans="1:10" x14ac:dyDescent="0.3">
      <c r="A17520" s="178" t="s">
        <v>3565</v>
      </c>
      <c r="B17520" s="178" t="s">
        <v>259</v>
      </c>
      <c r="C17520" s="178" t="s">
        <v>1459</v>
      </c>
      <c r="D17520" s="178" t="s">
        <v>11698</v>
      </c>
      <c r="E17520" s="179">
        <v>38337</v>
      </c>
      <c r="F17520" s="180">
        <v>16404</v>
      </c>
      <c r="G17520" s="180">
        <v>3316.78</v>
      </c>
      <c r="H17520" s="180">
        <v>3244.52</v>
      </c>
      <c r="I17520" s="180">
        <f t="shared" si="546"/>
        <v>22965.3</v>
      </c>
      <c r="J17520" s="177" t="str">
        <f t="shared" si="547"/>
        <v>Date &gt; 1920</v>
      </c>
    </row>
    <row r="17521" spans="1:10" x14ac:dyDescent="0.3">
      <c r="A17521" s="178" t="s">
        <v>3565</v>
      </c>
      <c r="B17521" s="178" t="s">
        <v>259</v>
      </c>
      <c r="C17521" s="178" t="s">
        <v>1459</v>
      </c>
      <c r="D17521" s="178" t="s">
        <v>11698</v>
      </c>
      <c r="E17521" s="179">
        <v>38377</v>
      </c>
      <c r="F17521" s="180">
        <v>301784</v>
      </c>
      <c r="G17521" s="180">
        <v>41744.65</v>
      </c>
      <c r="H17521" s="180">
        <v>51421.95</v>
      </c>
      <c r="I17521" s="180">
        <f t="shared" si="546"/>
        <v>394950.60000000003</v>
      </c>
      <c r="J17521" s="177" t="str">
        <f t="shared" si="547"/>
        <v>Date &gt; 1920</v>
      </c>
    </row>
    <row r="17522" spans="1:10" x14ac:dyDescent="0.3">
      <c r="A17522" s="178" t="s">
        <v>3565</v>
      </c>
      <c r="B17522" s="178" t="s">
        <v>259</v>
      </c>
      <c r="C17522" s="178" t="s">
        <v>1459</v>
      </c>
      <c r="D17522" s="178" t="s">
        <v>11698</v>
      </c>
      <c r="E17522" s="179">
        <v>38406</v>
      </c>
      <c r="F17522" s="180">
        <v>49461</v>
      </c>
      <c r="G17522" s="180">
        <v>26325.99</v>
      </c>
      <c r="H17522" s="180">
        <v>14991.22</v>
      </c>
      <c r="I17522" s="180">
        <f t="shared" si="546"/>
        <v>90778.21</v>
      </c>
      <c r="J17522" s="177" t="str">
        <f t="shared" si="547"/>
        <v>Date &gt; 1920</v>
      </c>
    </row>
    <row r="17523" spans="1:10" x14ac:dyDescent="0.3">
      <c r="A17523" s="178" t="s">
        <v>3565</v>
      </c>
      <c r="B17523" s="178" t="s">
        <v>259</v>
      </c>
      <c r="C17523" s="178" t="s">
        <v>1459</v>
      </c>
      <c r="D17523" s="178" t="s">
        <v>11698</v>
      </c>
      <c r="E17523" s="179">
        <v>38436</v>
      </c>
      <c r="F17523" s="180">
        <v>3875</v>
      </c>
      <c r="G17523" s="180">
        <v>783.42</v>
      </c>
      <c r="H17523" s="180">
        <v>765.95</v>
      </c>
      <c r="I17523" s="180">
        <f t="shared" si="546"/>
        <v>5424.37</v>
      </c>
      <c r="J17523" s="177" t="str">
        <f t="shared" si="547"/>
        <v>Date &gt; 1920</v>
      </c>
    </row>
    <row r="17524" spans="1:10" x14ac:dyDescent="0.3">
      <c r="A17524" s="178" t="s">
        <v>3565</v>
      </c>
      <c r="B17524" s="178" t="s">
        <v>259</v>
      </c>
      <c r="C17524" s="178" t="s">
        <v>1459</v>
      </c>
      <c r="D17524" s="178" t="s">
        <v>11698</v>
      </c>
      <c r="E17524" s="179">
        <v>38477</v>
      </c>
      <c r="F17524" s="180">
        <v>5775</v>
      </c>
      <c r="G17524" s="180">
        <v>1167.7</v>
      </c>
      <c r="H17524" s="180">
        <v>1142.42</v>
      </c>
      <c r="I17524" s="180">
        <f t="shared" si="546"/>
        <v>8085.12</v>
      </c>
      <c r="J17524" s="177" t="str">
        <f t="shared" si="547"/>
        <v>Date &gt; 1920</v>
      </c>
    </row>
    <row r="17525" spans="1:10" x14ac:dyDescent="0.3">
      <c r="A17525" s="178" t="s">
        <v>3565</v>
      </c>
      <c r="B17525" s="178" t="s">
        <v>259</v>
      </c>
      <c r="C17525" s="178" t="s">
        <v>1459</v>
      </c>
      <c r="D17525" s="178" t="s">
        <v>11698</v>
      </c>
      <c r="E17525" s="179">
        <v>38489</v>
      </c>
      <c r="F17525" s="180">
        <v>649</v>
      </c>
      <c r="G17525" s="180">
        <v>131.19</v>
      </c>
      <c r="H17525" s="180">
        <v>128.15</v>
      </c>
      <c r="I17525" s="180">
        <f t="shared" si="546"/>
        <v>908.34</v>
      </c>
      <c r="J17525" s="177" t="str">
        <f t="shared" si="547"/>
        <v>Date &gt; 1920</v>
      </c>
    </row>
    <row r="17526" spans="1:10" x14ac:dyDescent="0.3">
      <c r="A17526" s="178" t="s">
        <v>3565</v>
      </c>
      <c r="B17526" s="178" t="s">
        <v>259</v>
      </c>
      <c r="C17526" s="178" t="s">
        <v>1459</v>
      </c>
      <c r="D17526" s="178" t="s">
        <v>11698</v>
      </c>
      <c r="E17526" s="179">
        <v>38524</v>
      </c>
      <c r="F17526" s="180">
        <v>278</v>
      </c>
      <c r="G17526" s="180">
        <v>56.19</v>
      </c>
      <c r="H17526" s="180">
        <v>54.87</v>
      </c>
      <c r="I17526" s="180">
        <f t="shared" si="546"/>
        <v>389.06</v>
      </c>
      <c r="J17526" s="177" t="str">
        <f t="shared" si="547"/>
        <v>Date &gt; 1920</v>
      </c>
    </row>
    <row r="17527" spans="1:10" x14ac:dyDescent="0.3">
      <c r="A17527" s="178" t="s">
        <v>3565</v>
      </c>
      <c r="B17527" s="178" t="s">
        <v>259</v>
      </c>
      <c r="C17527" s="178" t="s">
        <v>1459</v>
      </c>
      <c r="D17527" s="178" t="s">
        <v>11698</v>
      </c>
      <c r="E17527" s="179">
        <v>38560</v>
      </c>
      <c r="F17527" s="180">
        <v>334</v>
      </c>
      <c r="G17527" s="180">
        <v>67.62</v>
      </c>
      <c r="H17527" s="180">
        <v>66.58</v>
      </c>
      <c r="I17527" s="180">
        <f t="shared" si="546"/>
        <v>468.2</v>
      </c>
      <c r="J17527" s="177" t="str">
        <f t="shared" si="547"/>
        <v>Date &gt; 1920</v>
      </c>
    </row>
    <row r="17528" spans="1:10" x14ac:dyDescent="0.3">
      <c r="A17528" s="178" t="s">
        <v>3565</v>
      </c>
      <c r="B17528" s="178" t="s">
        <v>259</v>
      </c>
      <c r="C17528" s="178" t="s">
        <v>1459</v>
      </c>
      <c r="D17528" s="178" t="s">
        <v>11698</v>
      </c>
      <c r="E17528" s="179">
        <v>38588</v>
      </c>
      <c r="F17528" s="180">
        <v>77425</v>
      </c>
      <c r="G17528" s="180">
        <v>61742.99</v>
      </c>
      <c r="H17528" s="180">
        <v>48904.78</v>
      </c>
      <c r="I17528" s="180">
        <f t="shared" si="546"/>
        <v>188072.77</v>
      </c>
      <c r="J17528" s="177" t="str">
        <f t="shared" si="547"/>
        <v>Date &gt; 1920</v>
      </c>
    </row>
    <row r="17529" spans="1:10" x14ac:dyDescent="0.3">
      <c r="A17529" s="178" t="s">
        <v>3565</v>
      </c>
      <c r="B17529" s="178" t="s">
        <v>259</v>
      </c>
      <c r="C17529" s="178" t="s">
        <v>1459</v>
      </c>
      <c r="D17529" s="178" t="s">
        <v>11698</v>
      </c>
      <c r="E17529" s="179">
        <v>38617</v>
      </c>
      <c r="F17529" s="180">
        <v>106</v>
      </c>
      <c r="G17529" s="180">
        <v>0</v>
      </c>
      <c r="H17529" s="180">
        <v>21.54</v>
      </c>
      <c r="I17529" s="180">
        <f t="shared" si="546"/>
        <v>127.53999999999999</v>
      </c>
      <c r="J17529" s="177" t="str">
        <f t="shared" si="547"/>
        <v>Date &gt; 1920</v>
      </c>
    </row>
    <row r="17530" spans="1:10" x14ac:dyDescent="0.3">
      <c r="A17530" s="178" t="s">
        <v>3565</v>
      </c>
      <c r="B17530" s="178" t="s">
        <v>259</v>
      </c>
      <c r="C17530" s="178" t="s">
        <v>1459</v>
      </c>
      <c r="D17530" s="178" t="s">
        <v>11698</v>
      </c>
      <c r="E17530" s="179">
        <v>38638</v>
      </c>
      <c r="F17530" s="180">
        <v>5190</v>
      </c>
      <c r="G17530" s="180">
        <v>0</v>
      </c>
      <c r="H17530" s="180">
        <v>1025.81</v>
      </c>
      <c r="I17530" s="180">
        <f t="shared" si="546"/>
        <v>6215.8099999999995</v>
      </c>
      <c r="J17530" s="177" t="str">
        <f t="shared" si="547"/>
        <v>Date &gt; 1920</v>
      </c>
    </row>
    <row r="17531" spans="1:10" x14ac:dyDescent="0.3">
      <c r="A17531" s="178" t="s">
        <v>3565</v>
      </c>
      <c r="B17531" s="178" t="s">
        <v>259</v>
      </c>
      <c r="C17531" s="178" t="s">
        <v>1459</v>
      </c>
      <c r="D17531" s="178" t="s">
        <v>11698</v>
      </c>
      <c r="E17531" s="179">
        <v>38705</v>
      </c>
      <c r="F17531" s="180">
        <v>13481</v>
      </c>
      <c r="G17531" s="180">
        <v>0</v>
      </c>
      <c r="H17531" s="180">
        <v>4768.87</v>
      </c>
      <c r="I17531" s="180">
        <f t="shared" si="546"/>
        <v>18249.87</v>
      </c>
      <c r="J17531" s="177" t="str">
        <f t="shared" si="547"/>
        <v>Date &gt; 1920</v>
      </c>
    </row>
    <row r="17532" spans="1:10" x14ac:dyDescent="0.3">
      <c r="A17532" s="178" t="s">
        <v>3565</v>
      </c>
      <c r="B17532" s="178" t="s">
        <v>259</v>
      </c>
      <c r="C17532" s="178" t="s">
        <v>1459</v>
      </c>
      <c r="D17532" s="178" t="s">
        <v>11698</v>
      </c>
      <c r="E17532" s="179">
        <v>38827</v>
      </c>
      <c r="F17532" s="180">
        <v>2735</v>
      </c>
      <c r="G17532" s="180">
        <v>0</v>
      </c>
      <c r="H17532" s="180">
        <v>540.82000000000005</v>
      </c>
      <c r="I17532" s="180">
        <f t="shared" si="546"/>
        <v>3275.82</v>
      </c>
      <c r="J17532" s="177" t="str">
        <f t="shared" si="547"/>
        <v>Date &gt; 1920</v>
      </c>
    </row>
    <row r="17533" spans="1:10" x14ac:dyDescent="0.3">
      <c r="A17533" s="178" t="s">
        <v>3565</v>
      </c>
      <c r="B17533" s="178" t="s">
        <v>259</v>
      </c>
      <c r="C17533" s="178" t="s">
        <v>1459</v>
      </c>
      <c r="D17533" s="178" t="s">
        <v>11698</v>
      </c>
      <c r="E17533" s="179">
        <v>38860</v>
      </c>
      <c r="F17533" s="180">
        <v>605</v>
      </c>
      <c r="G17533" s="180">
        <v>0</v>
      </c>
      <c r="H17533" s="180">
        <v>120.07</v>
      </c>
      <c r="I17533" s="180">
        <f t="shared" si="546"/>
        <v>725.06999999999994</v>
      </c>
      <c r="J17533" s="177" t="str">
        <f t="shared" si="547"/>
        <v>Date &gt; 1920</v>
      </c>
    </row>
    <row r="17534" spans="1:10" x14ac:dyDescent="0.3">
      <c r="A17534" s="178" t="s">
        <v>3565</v>
      </c>
      <c r="B17534" s="178" t="s">
        <v>259</v>
      </c>
      <c r="C17534" s="178" t="s">
        <v>1459</v>
      </c>
      <c r="D17534" s="178" t="s">
        <v>11698</v>
      </c>
      <c r="E17534" s="179">
        <v>38884</v>
      </c>
      <c r="F17534" s="180">
        <v>72980</v>
      </c>
      <c r="G17534" s="180">
        <v>0</v>
      </c>
      <c r="H17534" s="180">
        <v>14108.44</v>
      </c>
      <c r="I17534" s="180">
        <f t="shared" si="546"/>
        <v>87088.44</v>
      </c>
      <c r="J17534" s="177" t="str">
        <f t="shared" si="547"/>
        <v>Date &gt; 1920</v>
      </c>
    </row>
    <row r="17535" spans="1:10" x14ac:dyDescent="0.3">
      <c r="A17535" s="178" t="s">
        <v>3565</v>
      </c>
      <c r="B17535" s="178" t="s">
        <v>259</v>
      </c>
      <c r="C17535" s="178" t="s">
        <v>1459</v>
      </c>
      <c r="D17535" s="178" t="s">
        <v>11698</v>
      </c>
      <c r="E17535" s="179">
        <v>39037</v>
      </c>
      <c r="F17535" s="180">
        <v>315</v>
      </c>
      <c r="G17535" s="180">
        <v>0</v>
      </c>
      <c r="H17535" s="180">
        <v>62.1</v>
      </c>
      <c r="I17535" s="180">
        <f t="shared" si="546"/>
        <v>377.1</v>
      </c>
      <c r="J17535" s="177" t="str">
        <f t="shared" si="547"/>
        <v>Date &gt; 1920</v>
      </c>
    </row>
    <row r="17536" spans="1:10" x14ac:dyDescent="0.3">
      <c r="A17536" s="178" t="s">
        <v>3565</v>
      </c>
      <c r="B17536" s="178" t="s">
        <v>259</v>
      </c>
      <c r="C17536" s="178" t="s">
        <v>1459</v>
      </c>
      <c r="D17536" s="178" t="s">
        <v>11698</v>
      </c>
      <c r="E17536" s="179">
        <v>39064</v>
      </c>
      <c r="F17536" s="180">
        <v>107970</v>
      </c>
      <c r="G17536" s="180">
        <v>0</v>
      </c>
      <c r="H17536" s="180">
        <v>14708.59</v>
      </c>
      <c r="I17536" s="180">
        <f t="shared" si="546"/>
        <v>122678.59</v>
      </c>
      <c r="J17536" s="177" t="str">
        <f t="shared" si="547"/>
        <v>Date &gt; 1920</v>
      </c>
    </row>
    <row r="17537" spans="1:10" x14ac:dyDescent="0.3">
      <c r="A17537" s="178" t="s">
        <v>3565</v>
      </c>
      <c r="B17537" s="178" t="s">
        <v>259</v>
      </c>
      <c r="C17537" s="178" t="s">
        <v>1459</v>
      </c>
      <c r="D17537" s="178" t="s">
        <v>11698</v>
      </c>
      <c r="E17537" s="179">
        <v>39125</v>
      </c>
      <c r="F17537" s="180">
        <v>1043</v>
      </c>
      <c r="G17537" s="180">
        <v>0</v>
      </c>
      <c r="H17537" s="180">
        <v>206.58</v>
      </c>
      <c r="I17537" s="180">
        <f t="shared" si="546"/>
        <v>1249.58</v>
      </c>
      <c r="J17537" s="177" t="str">
        <f t="shared" si="547"/>
        <v>Date &gt; 1920</v>
      </c>
    </row>
    <row r="17538" spans="1:10" x14ac:dyDescent="0.3">
      <c r="A17538" s="178" t="s">
        <v>3565</v>
      </c>
      <c r="B17538" s="178" t="s">
        <v>259</v>
      </c>
      <c r="C17538" s="178" t="s">
        <v>1459</v>
      </c>
      <c r="D17538" s="178" t="s">
        <v>11698</v>
      </c>
      <c r="E17538" s="179">
        <v>39254</v>
      </c>
      <c r="F17538" s="180">
        <v>74096</v>
      </c>
      <c r="G17538" s="180">
        <v>0</v>
      </c>
      <c r="H17538" s="180">
        <v>13370.04</v>
      </c>
      <c r="I17538" s="180">
        <f t="shared" si="546"/>
        <v>87466.040000000008</v>
      </c>
      <c r="J17538" s="177" t="str">
        <f t="shared" si="547"/>
        <v>Date &gt; 1920</v>
      </c>
    </row>
    <row r="17539" spans="1:10" x14ac:dyDescent="0.3">
      <c r="A17539" s="178" t="s">
        <v>3565</v>
      </c>
      <c r="B17539" s="178" t="s">
        <v>259</v>
      </c>
      <c r="C17539" s="178" t="s">
        <v>1459</v>
      </c>
      <c r="D17539" s="178" t="s">
        <v>11698</v>
      </c>
      <c r="E17539" s="179">
        <v>39308</v>
      </c>
      <c r="F17539" s="180">
        <v>48168</v>
      </c>
      <c r="G17539" s="180">
        <v>0</v>
      </c>
      <c r="H17539" s="180">
        <v>5603.74</v>
      </c>
      <c r="I17539" s="180">
        <f t="shared" si="546"/>
        <v>53771.74</v>
      </c>
      <c r="J17539" s="177" t="str">
        <f t="shared" si="547"/>
        <v>Date &gt; 1920</v>
      </c>
    </row>
    <row r="17540" spans="1:10" x14ac:dyDescent="0.3">
      <c r="A17540" s="178" t="s">
        <v>3565</v>
      </c>
      <c r="B17540" s="178" t="s">
        <v>259</v>
      </c>
      <c r="C17540" s="178" t="s">
        <v>1459</v>
      </c>
      <c r="D17540" s="178" t="s">
        <v>11699</v>
      </c>
      <c r="E17540" s="179">
        <v>38036</v>
      </c>
      <c r="F17540" s="180">
        <v>0</v>
      </c>
      <c r="G17540" s="180">
        <v>1534.19</v>
      </c>
      <c r="H17540" s="180">
        <v>1022.8</v>
      </c>
      <c r="I17540" s="180">
        <f t="shared" si="546"/>
        <v>2556.9899999999998</v>
      </c>
      <c r="J17540" s="177" t="str">
        <f t="shared" si="547"/>
        <v>Date &gt; 1920</v>
      </c>
    </row>
    <row r="17541" spans="1:10" x14ac:dyDescent="0.3">
      <c r="A17541" s="178" t="s">
        <v>3565</v>
      </c>
      <c r="B17541" s="178" t="s">
        <v>259</v>
      </c>
      <c r="C17541" s="178" t="s">
        <v>1459</v>
      </c>
      <c r="D17541" s="178" t="s">
        <v>11699</v>
      </c>
      <c r="E17541" s="179">
        <v>38056</v>
      </c>
      <c r="F17541" s="180">
        <v>0</v>
      </c>
      <c r="G17541" s="180">
        <v>10076.41</v>
      </c>
      <c r="H17541" s="180">
        <v>6717.6</v>
      </c>
      <c r="I17541" s="180">
        <f t="shared" ref="I17541:I17604" si="548">SUM(F17541:H17541)</f>
        <v>16794.010000000002</v>
      </c>
      <c r="J17541" s="177" t="str">
        <f t="shared" ref="J17541:J17604" si="549">IF(OR(YEAR(E17541)&gt; 1920, ISBLANK(E17541)), "Date &gt; 1920", "Sketchy date")</f>
        <v>Date &gt; 1920</v>
      </c>
    </row>
    <row r="17542" spans="1:10" x14ac:dyDescent="0.3">
      <c r="A17542" s="178" t="s">
        <v>3565</v>
      </c>
      <c r="B17542" s="178" t="s">
        <v>259</v>
      </c>
      <c r="C17542" s="178" t="s">
        <v>1459</v>
      </c>
      <c r="D17542" s="178" t="s">
        <v>11699</v>
      </c>
      <c r="E17542" s="179">
        <v>38106</v>
      </c>
      <c r="F17542" s="180">
        <v>0</v>
      </c>
      <c r="G17542" s="180">
        <v>11196.38</v>
      </c>
      <c r="H17542" s="180">
        <v>5115.3500000000004</v>
      </c>
      <c r="I17542" s="180">
        <f t="shared" si="548"/>
        <v>16311.73</v>
      </c>
      <c r="J17542" s="177" t="str">
        <f t="shared" si="549"/>
        <v>Date &gt; 1920</v>
      </c>
    </row>
    <row r="17543" spans="1:10" x14ac:dyDescent="0.3">
      <c r="A17543" s="178" t="s">
        <v>3565</v>
      </c>
      <c r="B17543" s="178" t="s">
        <v>259</v>
      </c>
      <c r="C17543" s="178" t="s">
        <v>1459</v>
      </c>
      <c r="D17543" s="178" t="s">
        <v>11699</v>
      </c>
      <c r="E17543" s="179">
        <v>38121</v>
      </c>
      <c r="F17543" s="180">
        <v>0</v>
      </c>
      <c r="G17543" s="180">
        <v>50413.440000000002</v>
      </c>
      <c r="H17543" s="180">
        <v>23405.58</v>
      </c>
      <c r="I17543" s="180">
        <f t="shared" si="548"/>
        <v>73819.02</v>
      </c>
      <c r="J17543" s="177" t="str">
        <f t="shared" si="549"/>
        <v>Date &gt; 1920</v>
      </c>
    </row>
    <row r="17544" spans="1:10" x14ac:dyDescent="0.3">
      <c r="A17544" s="178" t="s">
        <v>3565</v>
      </c>
      <c r="B17544" s="178" t="s">
        <v>259</v>
      </c>
      <c r="C17544" s="178" t="s">
        <v>1459</v>
      </c>
      <c r="D17544" s="178" t="s">
        <v>11699</v>
      </c>
      <c r="E17544" s="179">
        <v>38170</v>
      </c>
      <c r="F17544" s="180">
        <v>0</v>
      </c>
      <c r="G17544" s="180">
        <v>35836.379999999997</v>
      </c>
      <c r="H17544" s="180">
        <v>19361.560000000001</v>
      </c>
      <c r="I17544" s="180">
        <f t="shared" si="548"/>
        <v>55197.94</v>
      </c>
      <c r="J17544" s="177" t="str">
        <f t="shared" si="549"/>
        <v>Date &gt; 1920</v>
      </c>
    </row>
    <row r="17545" spans="1:10" x14ac:dyDescent="0.3">
      <c r="A17545" s="178" t="s">
        <v>3565</v>
      </c>
      <c r="B17545" s="178" t="s">
        <v>259</v>
      </c>
      <c r="C17545" s="178" t="s">
        <v>1459</v>
      </c>
      <c r="D17545" s="178" t="s">
        <v>11699</v>
      </c>
      <c r="E17545" s="179">
        <v>38181</v>
      </c>
      <c r="F17545" s="180">
        <v>0</v>
      </c>
      <c r="G17545" s="180">
        <v>19173.849999999999</v>
      </c>
      <c r="H17545" s="180">
        <v>9531.07</v>
      </c>
      <c r="I17545" s="180">
        <f t="shared" si="548"/>
        <v>28704.92</v>
      </c>
      <c r="J17545" s="177" t="str">
        <f t="shared" si="549"/>
        <v>Date &gt; 1920</v>
      </c>
    </row>
    <row r="17546" spans="1:10" x14ac:dyDescent="0.3">
      <c r="A17546" s="178" t="s">
        <v>3565</v>
      </c>
      <c r="B17546" s="178" t="s">
        <v>259</v>
      </c>
      <c r="C17546" s="178" t="s">
        <v>1459</v>
      </c>
      <c r="D17546" s="178" t="s">
        <v>11699</v>
      </c>
      <c r="E17546" s="179">
        <v>38219</v>
      </c>
      <c r="F17546" s="180">
        <v>0</v>
      </c>
      <c r="G17546" s="180">
        <v>39013.35</v>
      </c>
      <c r="H17546" s="180">
        <v>18656.990000000002</v>
      </c>
      <c r="I17546" s="180">
        <f t="shared" si="548"/>
        <v>57670.34</v>
      </c>
      <c r="J17546" s="177" t="str">
        <f t="shared" si="549"/>
        <v>Date &gt; 1920</v>
      </c>
    </row>
    <row r="17547" spans="1:10" x14ac:dyDescent="0.3">
      <c r="A17547" s="178" t="s">
        <v>3565</v>
      </c>
      <c r="B17547" s="178" t="s">
        <v>259</v>
      </c>
      <c r="C17547" s="178" t="s">
        <v>1459</v>
      </c>
      <c r="D17547" s="178" t="s">
        <v>11699</v>
      </c>
      <c r="E17547" s="179">
        <v>38226</v>
      </c>
      <c r="F17547" s="180">
        <v>0</v>
      </c>
      <c r="G17547" s="180">
        <v>1215.05</v>
      </c>
      <c r="H17547" s="180">
        <v>810.02</v>
      </c>
      <c r="I17547" s="180">
        <f t="shared" si="548"/>
        <v>2025.07</v>
      </c>
      <c r="J17547" s="177" t="str">
        <f t="shared" si="549"/>
        <v>Date &gt; 1920</v>
      </c>
    </row>
    <row r="17548" spans="1:10" x14ac:dyDescent="0.3">
      <c r="A17548" s="178" t="s">
        <v>3565</v>
      </c>
      <c r="B17548" s="178" t="s">
        <v>259</v>
      </c>
      <c r="C17548" s="178" t="s">
        <v>1459</v>
      </c>
      <c r="D17548" s="178" t="s">
        <v>11699</v>
      </c>
      <c r="E17548" s="179">
        <v>38265</v>
      </c>
      <c r="F17548" s="180">
        <v>0</v>
      </c>
      <c r="G17548" s="180">
        <v>7417.33</v>
      </c>
      <c r="H17548" s="180">
        <v>4944.8900000000003</v>
      </c>
      <c r="I17548" s="180">
        <f t="shared" si="548"/>
        <v>12362.220000000001</v>
      </c>
      <c r="J17548" s="177" t="str">
        <f t="shared" si="549"/>
        <v>Date &gt; 1920</v>
      </c>
    </row>
    <row r="17549" spans="1:10" x14ac:dyDescent="0.3">
      <c r="A17549" s="178" t="s">
        <v>3565</v>
      </c>
      <c r="B17549" s="178" t="s">
        <v>259</v>
      </c>
      <c r="C17549" s="178" t="s">
        <v>1459</v>
      </c>
      <c r="D17549" s="178" t="s">
        <v>11699</v>
      </c>
      <c r="E17549" s="179">
        <v>38265</v>
      </c>
      <c r="F17549" s="180">
        <v>0</v>
      </c>
      <c r="G17549" s="180">
        <v>23479.26</v>
      </c>
      <c r="H17549" s="180">
        <v>10062.540000000001</v>
      </c>
      <c r="I17549" s="180">
        <f t="shared" si="548"/>
        <v>33541.800000000003</v>
      </c>
      <c r="J17549" s="177" t="str">
        <f t="shared" si="549"/>
        <v>Date &gt; 1920</v>
      </c>
    </row>
    <row r="17550" spans="1:10" x14ac:dyDescent="0.3">
      <c r="A17550" s="178" t="s">
        <v>3565</v>
      </c>
      <c r="B17550" s="178" t="s">
        <v>259</v>
      </c>
      <c r="C17550" s="178" t="s">
        <v>1459</v>
      </c>
      <c r="D17550" s="178" t="s">
        <v>11699</v>
      </c>
      <c r="E17550" s="179">
        <v>38286</v>
      </c>
      <c r="F17550" s="180">
        <v>0</v>
      </c>
      <c r="G17550" s="180">
        <v>7707.86</v>
      </c>
      <c r="H17550" s="180">
        <v>4570</v>
      </c>
      <c r="I17550" s="180">
        <f t="shared" si="548"/>
        <v>12277.86</v>
      </c>
      <c r="J17550" s="177" t="str">
        <f t="shared" si="549"/>
        <v>Date &gt; 1920</v>
      </c>
    </row>
    <row r="17551" spans="1:10" x14ac:dyDescent="0.3">
      <c r="A17551" s="178" t="s">
        <v>3565</v>
      </c>
      <c r="B17551" s="178" t="s">
        <v>259</v>
      </c>
      <c r="C17551" s="178" t="s">
        <v>1459</v>
      </c>
      <c r="D17551" s="178" t="s">
        <v>11699</v>
      </c>
      <c r="E17551" s="179">
        <v>38310</v>
      </c>
      <c r="F17551" s="180">
        <v>0</v>
      </c>
      <c r="G17551" s="180">
        <v>3013.38</v>
      </c>
      <c r="H17551" s="180">
        <v>1435.33</v>
      </c>
      <c r="I17551" s="180">
        <f t="shared" si="548"/>
        <v>4448.71</v>
      </c>
      <c r="J17551" s="177" t="str">
        <f t="shared" si="549"/>
        <v>Date &gt; 1920</v>
      </c>
    </row>
    <row r="17552" spans="1:10" x14ac:dyDescent="0.3">
      <c r="A17552" s="178" t="s">
        <v>3565</v>
      </c>
      <c r="B17552" s="178" t="s">
        <v>259</v>
      </c>
      <c r="C17552" s="178" t="s">
        <v>1459</v>
      </c>
      <c r="D17552" s="178" t="s">
        <v>11699</v>
      </c>
      <c r="E17552" s="179">
        <v>38335</v>
      </c>
      <c r="F17552" s="180">
        <v>0</v>
      </c>
      <c r="G17552" s="180">
        <v>5923.73</v>
      </c>
      <c r="H17552" s="180">
        <v>3935.8</v>
      </c>
      <c r="I17552" s="180">
        <f t="shared" si="548"/>
        <v>9859.5299999999988</v>
      </c>
      <c r="J17552" s="177" t="str">
        <f t="shared" si="549"/>
        <v>Date &gt; 1920</v>
      </c>
    </row>
    <row r="17553" spans="1:10" x14ac:dyDescent="0.3">
      <c r="A17553" s="178" t="s">
        <v>3565</v>
      </c>
      <c r="B17553" s="178" t="s">
        <v>259</v>
      </c>
      <c r="C17553" s="178" t="s">
        <v>1459</v>
      </c>
      <c r="D17553" s="178" t="s">
        <v>11699</v>
      </c>
      <c r="E17553" s="179">
        <v>38377</v>
      </c>
      <c r="F17553" s="180">
        <v>0</v>
      </c>
      <c r="G17553" s="180">
        <v>34781.22</v>
      </c>
      <c r="H17553" s="180">
        <v>23187.48</v>
      </c>
      <c r="I17553" s="180">
        <f t="shared" si="548"/>
        <v>57968.7</v>
      </c>
      <c r="J17553" s="177" t="str">
        <f t="shared" si="549"/>
        <v>Date &gt; 1920</v>
      </c>
    </row>
    <row r="17554" spans="1:10" x14ac:dyDescent="0.3">
      <c r="A17554" s="178" t="s">
        <v>3565</v>
      </c>
      <c r="B17554" s="178" t="s">
        <v>259</v>
      </c>
      <c r="C17554" s="178" t="s">
        <v>1459</v>
      </c>
      <c r="D17554" s="178" t="s">
        <v>11699</v>
      </c>
      <c r="E17554" s="179">
        <v>38436</v>
      </c>
      <c r="F17554" s="180">
        <v>0</v>
      </c>
      <c r="G17554" s="180">
        <v>1378.17</v>
      </c>
      <c r="H17554" s="180">
        <v>18970.95</v>
      </c>
      <c r="I17554" s="180">
        <f t="shared" si="548"/>
        <v>20349.120000000003</v>
      </c>
      <c r="J17554" s="177" t="str">
        <f t="shared" si="549"/>
        <v>Date &gt; 1920</v>
      </c>
    </row>
    <row r="17555" spans="1:10" x14ac:dyDescent="0.3">
      <c r="A17555" s="178" t="s">
        <v>3565</v>
      </c>
      <c r="B17555" s="178" t="s">
        <v>259</v>
      </c>
      <c r="C17555" s="178" t="s">
        <v>1459</v>
      </c>
      <c r="D17555" s="178" t="s">
        <v>11699</v>
      </c>
      <c r="E17555" s="179">
        <v>38436</v>
      </c>
      <c r="F17555" s="180">
        <v>0</v>
      </c>
      <c r="G17555" s="180">
        <v>27078.25</v>
      </c>
      <c r="H17555" s="180">
        <v>0</v>
      </c>
      <c r="I17555" s="180">
        <f t="shared" si="548"/>
        <v>27078.25</v>
      </c>
      <c r="J17555" s="177" t="str">
        <f t="shared" si="549"/>
        <v>Date &gt; 1920</v>
      </c>
    </row>
    <row r="17556" spans="1:10" x14ac:dyDescent="0.3">
      <c r="A17556" s="178" t="s">
        <v>3565</v>
      </c>
      <c r="B17556" s="178" t="s">
        <v>259</v>
      </c>
      <c r="C17556" s="178" t="s">
        <v>1459</v>
      </c>
      <c r="D17556" s="178" t="s">
        <v>11699</v>
      </c>
      <c r="E17556" s="179">
        <v>38477</v>
      </c>
      <c r="F17556" s="180">
        <v>0</v>
      </c>
      <c r="G17556" s="180">
        <v>1020</v>
      </c>
      <c r="H17556" s="180">
        <v>680</v>
      </c>
      <c r="I17556" s="180">
        <f t="shared" si="548"/>
        <v>1700</v>
      </c>
      <c r="J17556" s="177" t="str">
        <f t="shared" si="549"/>
        <v>Date &gt; 1920</v>
      </c>
    </row>
    <row r="17557" spans="1:10" x14ac:dyDescent="0.3">
      <c r="A17557" s="178" t="s">
        <v>3565</v>
      </c>
      <c r="B17557" s="178" t="s">
        <v>259</v>
      </c>
      <c r="C17557" s="178" t="s">
        <v>1459</v>
      </c>
      <c r="D17557" s="178" t="s">
        <v>11699</v>
      </c>
      <c r="E17557" s="179">
        <v>38581</v>
      </c>
      <c r="F17557" s="180">
        <v>0</v>
      </c>
      <c r="G17557" s="180">
        <v>-144609.67000000001</v>
      </c>
      <c r="H17557" s="180">
        <v>-61975.57</v>
      </c>
      <c r="I17557" s="180">
        <f t="shared" si="548"/>
        <v>-206585.24000000002</v>
      </c>
      <c r="J17557" s="177" t="str">
        <f t="shared" si="549"/>
        <v>Date &gt; 1920</v>
      </c>
    </row>
    <row r="17558" spans="1:10" x14ac:dyDescent="0.3">
      <c r="A17558" s="178" t="s">
        <v>3565</v>
      </c>
      <c r="B17558" s="178" t="s">
        <v>259</v>
      </c>
      <c r="C17558" s="178" t="s">
        <v>1459</v>
      </c>
      <c r="D17558" s="178" t="s">
        <v>11700</v>
      </c>
      <c r="E17558" s="179">
        <v>38300</v>
      </c>
      <c r="F17558" s="180">
        <v>0</v>
      </c>
      <c r="G17558" s="180">
        <v>11659.76</v>
      </c>
      <c r="H17558" s="180">
        <v>4997.04</v>
      </c>
      <c r="I17558" s="180">
        <f t="shared" si="548"/>
        <v>16656.8</v>
      </c>
      <c r="J17558" s="177" t="str">
        <f t="shared" si="549"/>
        <v>Date &gt; 1920</v>
      </c>
    </row>
    <row r="17559" spans="1:10" x14ac:dyDescent="0.3">
      <c r="A17559" s="178" t="s">
        <v>3565</v>
      </c>
      <c r="B17559" s="178" t="s">
        <v>259</v>
      </c>
      <c r="C17559" s="178" t="s">
        <v>1459</v>
      </c>
      <c r="D17559" s="178" t="s">
        <v>11701</v>
      </c>
      <c r="E17559" s="209">
        <v>367</v>
      </c>
      <c r="F17559" s="180">
        <v>0</v>
      </c>
      <c r="G17559" s="180">
        <v>144609.67000000001</v>
      </c>
      <c r="H17559" s="180">
        <v>61975.57</v>
      </c>
      <c r="I17559" s="180">
        <f t="shared" si="548"/>
        <v>206585.24000000002</v>
      </c>
      <c r="J17559" s="177" t="str">
        <f t="shared" si="549"/>
        <v>Sketchy date</v>
      </c>
    </row>
    <row r="17560" spans="1:10" x14ac:dyDescent="0.3">
      <c r="A17560" s="178" t="s">
        <v>3565</v>
      </c>
      <c r="B17560" s="178" t="s">
        <v>259</v>
      </c>
      <c r="C17560" s="178" t="s">
        <v>1459</v>
      </c>
      <c r="D17560" s="178" t="s">
        <v>11701</v>
      </c>
      <c r="E17560" s="179">
        <v>38321</v>
      </c>
      <c r="F17560" s="180">
        <v>6650</v>
      </c>
      <c r="G17560" s="180">
        <v>1133.8399999999999</v>
      </c>
      <c r="H17560" s="180">
        <v>840.21</v>
      </c>
      <c r="I17560" s="180">
        <f t="shared" si="548"/>
        <v>8624.0499999999993</v>
      </c>
      <c r="J17560" s="177" t="str">
        <f t="shared" si="549"/>
        <v>Date &gt; 1920</v>
      </c>
    </row>
    <row r="17561" spans="1:10" x14ac:dyDescent="0.3">
      <c r="A17561" s="178" t="s">
        <v>3565</v>
      </c>
      <c r="B17561" s="178" t="s">
        <v>259</v>
      </c>
      <c r="C17561" s="178" t="s">
        <v>1459</v>
      </c>
      <c r="D17561" s="178" t="s">
        <v>11701</v>
      </c>
      <c r="E17561" s="179">
        <v>38337</v>
      </c>
      <c r="F17561" s="180">
        <v>14417</v>
      </c>
      <c r="G17561" s="180">
        <v>2457.9299999999998</v>
      </c>
      <c r="H17561" s="180">
        <v>1820.27</v>
      </c>
      <c r="I17561" s="180">
        <f t="shared" si="548"/>
        <v>18695.2</v>
      </c>
      <c r="J17561" s="177" t="str">
        <f t="shared" si="549"/>
        <v>Date &gt; 1920</v>
      </c>
    </row>
    <row r="17562" spans="1:10" x14ac:dyDescent="0.3">
      <c r="A17562" s="178" t="s">
        <v>3565</v>
      </c>
      <c r="B17562" s="178" t="s">
        <v>259</v>
      </c>
      <c r="C17562" s="178" t="s">
        <v>1459</v>
      </c>
      <c r="D17562" s="178" t="s">
        <v>11701</v>
      </c>
      <c r="E17562" s="179">
        <v>38377</v>
      </c>
      <c r="F17562" s="180">
        <v>54017</v>
      </c>
      <c r="G17562" s="180">
        <v>14092.07</v>
      </c>
      <c r="H17562" s="180">
        <v>8888.8799999999992</v>
      </c>
      <c r="I17562" s="180">
        <f t="shared" si="548"/>
        <v>76997.950000000012</v>
      </c>
      <c r="J17562" s="177" t="str">
        <f t="shared" si="549"/>
        <v>Date &gt; 1920</v>
      </c>
    </row>
    <row r="17563" spans="1:10" x14ac:dyDescent="0.3">
      <c r="A17563" s="178" t="s">
        <v>3565</v>
      </c>
      <c r="B17563" s="178" t="s">
        <v>259</v>
      </c>
      <c r="C17563" s="178" t="s">
        <v>1459</v>
      </c>
      <c r="D17563" s="178" t="s">
        <v>11701</v>
      </c>
      <c r="E17563" s="179">
        <v>38406</v>
      </c>
      <c r="F17563" s="180">
        <v>6383</v>
      </c>
      <c r="G17563" s="180">
        <v>1088.25</v>
      </c>
      <c r="H17563" s="180">
        <v>806.01</v>
      </c>
      <c r="I17563" s="180">
        <f t="shared" si="548"/>
        <v>8277.26</v>
      </c>
      <c r="J17563" s="177" t="str">
        <f t="shared" si="549"/>
        <v>Date &gt; 1920</v>
      </c>
    </row>
    <row r="17564" spans="1:10" x14ac:dyDescent="0.3">
      <c r="A17564" s="178" t="s">
        <v>3565</v>
      </c>
      <c r="B17564" s="178" t="s">
        <v>259</v>
      </c>
      <c r="C17564" s="178" t="s">
        <v>1459</v>
      </c>
      <c r="D17564" s="178" t="s">
        <v>11701</v>
      </c>
      <c r="E17564" s="179">
        <v>38436</v>
      </c>
      <c r="F17564" s="180">
        <v>4629</v>
      </c>
      <c r="G17564" s="180">
        <v>789.23</v>
      </c>
      <c r="H17564" s="180">
        <v>584.74</v>
      </c>
      <c r="I17564" s="180">
        <f t="shared" si="548"/>
        <v>6002.9699999999993</v>
      </c>
      <c r="J17564" s="177" t="str">
        <f t="shared" si="549"/>
        <v>Date &gt; 1920</v>
      </c>
    </row>
    <row r="17565" spans="1:10" x14ac:dyDescent="0.3">
      <c r="A17565" s="178" t="s">
        <v>3565</v>
      </c>
      <c r="B17565" s="178" t="s">
        <v>259</v>
      </c>
      <c r="C17565" s="178" t="s">
        <v>1459</v>
      </c>
      <c r="D17565" s="178" t="s">
        <v>11701</v>
      </c>
      <c r="E17565" s="179">
        <v>38477</v>
      </c>
      <c r="F17565" s="180">
        <v>11184</v>
      </c>
      <c r="G17565" s="180">
        <v>1906.63</v>
      </c>
      <c r="H17565" s="180">
        <v>1411.3</v>
      </c>
      <c r="I17565" s="180">
        <f t="shared" si="548"/>
        <v>14501.93</v>
      </c>
      <c r="J17565" s="177" t="str">
        <f t="shared" si="549"/>
        <v>Date &gt; 1920</v>
      </c>
    </row>
    <row r="17566" spans="1:10" x14ac:dyDescent="0.3">
      <c r="A17566" s="178" t="s">
        <v>3565</v>
      </c>
      <c r="B17566" s="178" t="s">
        <v>259</v>
      </c>
      <c r="C17566" s="178" t="s">
        <v>1459</v>
      </c>
      <c r="D17566" s="178" t="s">
        <v>11701</v>
      </c>
      <c r="E17566" s="179">
        <v>38489</v>
      </c>
      <c r="F17566" s="180">
        <v>7493</v>
      </c>
      <c r="G17566" s="180">
        <v>1277.43</v>
      </c>
      <c r="H17566" s="180">
        <v>945.78</v>
      </c>
      <c r="I17566" s="180">
        <f t="shared" si="548"/>
        <v>9716.2100000000009</v>
      </c>
      <c r="J17566" s="177" t="str">
        <f t="shared" si="549"/>
        <v>Date &gt; 1920</v>
      </c>
    </row>
    <row r="17567" spans="1:10" x14ac:dyDescent="0.3">
      <c r="A17567" s="178" t="s">
        <v>3565</v>
      </c>
      <c r="B17567" s="178" t="s">
        <v>259</v>
      </c>
      <c r="C17567" s="178" t="s">
        <v>1459</v>
      </c>
      <c r="D17567" s="178" t="s">
        <v>11701</v>
      </c>
      <c r="E17567" s="179">
        <v>38524</v>
      </c>
      <c r="F17567" s="180">
        <v>619</v>
      </c>
      <c r="G17567" s="180">
        <v>105.67</v>
      </c>
      <c r="H17567" s="180">
        <v>79.09</v>
      </c>
      <c r="I17567" s="180">
        <f t="shared" si="548"/>
        <v>803.76</v>
      </c>
      <c r="J17567" s="177" t="str">
        <f t="shared" si="549"/>
        <v>Date &gt; 1920</v>
      </c>
    </row>
    <row r="17568" spans="1:10" x14ac:dyDescent="0.3">
      <c r="A17568" s="178" t="s">
        <v>3565</v>
      </c>
      <c r="B17568" s="178" t="s">
        <v>259</v>
      </c>
      <c r="C17568" s="178" t="s">
        <v>1459</v>
      </c>
      <c r="D17568" s="178" t="s">
        <v>11701</v>
      </c>
      <c r="E17568" s="179">
        <v>38560</v>
      </c>
      <c r="F17568" s="180">
        <v>613</v>
      </c>
      <c r="G17568" s="180">
        <v>104.49</v>
      </c>
      <c r="H17568" s="180">
        <v>77.239999999999995</v>
      </c>
      <c r="I17568" s="180">
        <f t="shared" si="548"/>
        <v>794.73</v>
      </c>
      <c r="J17568" s="177" t="str">
        <f t="shared" si="549"/>
        <v>Date &gt; 1920</v>
      </c>
    </row>
    <row r="17569" spans="1:10" x14ac:dyDescent="0.3">
      <c r="A17569" s="178" t="s">
        <v>3565</v>
      </c>
      <c r="B17569" s="178" t="s">
        <v>259</v>
      </c>
      <c r="C17569" s="178" t="s">
        <v>1459</v>
      </c>
      <c r="D17569" s="178" t="s">
        <v>11701</v>
      </c>
      <c r="E17569" s="179">
        <v>38568</v>
      </c>
      <c r="F17569" s="180">
        <v>167187</v>
      </c>
      <c r="G17569" s="180">
        <v>63523.62</v>
      </c>
      <c r="H17569" s="180">
        <v>36290.769999999997</v>
      </c>
      <c r="I17569" s="180">
        <f t="shared" si="548"/>
        <v>267001.39</v>
      </c>
      <c r="J17569" s="177" t="str">
        <f t="shared" si="549"/>
        <v>Date &gt; 1920</v>
      </c>
    </row>
    <row r="17570" spans="1:10" x14ac:dyDescent="0.3">
      <c r="A17570" s="178" t="s">
        <v>3565</v>
      </c>
      <c r="B17570" s="178" t="s">
        <v>259</v>
      </c>
      <c r="C17570" s="178" t="s">
        <v>1459</v>
      </c>
      <c r="D17570" s="178" t="s">
        <v>11701</v>
      </c>
      <c r="E17570" s="179">
        <v>38588</v>
      </c>
      <c r="F17570" s="180">
        <v>727149</v>
      </c>
      <c r="G17570" s="180">
        <v>8585.18</v>
      </c>
      <c r="H17570" s="180">
        <v>38082.33</v>
      </c>
      <c r="I17570" s="180">
        <f t="shared" si="548"/>
        <v>773816.51</v>
      </c>
      <c r="J17570" s="177" t="str">
        <f t="shared" si="549"/>
        <v>Date &gt; 1920</v>
      </c>
    </row>
    <row r="17571" spans="1:10" x14ac:dyDescent="0.3">
      <c r="A17571" s="178" t="s">
        <v>3565</v>
      </c>
      <c r="B17571" s="178" t="s">
        <v>259</v>
      </c>
      <c r="C17571" s="178" t="s">
        <v>1459</v>
      </c>
      <c r="D17571" s="178" t="s">
        <v>11701</v>
      </c>
      <c r="E17571" s="179">
        <v>38617</v>
      </c>
      <c r="F17571" s="180">
        <v>57883</v>
      </c>
      <c r="G17571" s="180">
        <v>9832.48</v>
      </c>
      <c r="H17571" s="180">
        <v>7292.11</v>
      </c>
      <c r="I17571" s="180">
        <f t="shared" si="548"/>
        <v>75007.59</v>
      </c>
      <c r="J17571" s="177" t="str">
        <f t="shared" si="549"/>
        <v>Date &gt; 1920</v>
      </c>
    </row>
    <row r="17572" spans="1:10" x14ac:dyDescent="0.3">
      <c r="A17572" s="178" t="s">
        <v>3565</v>
      </c>
      <c r="B17572" s="178" t="s">
        <v>259</v>
      </c>
      <c r="C17572" s="178" t="s">
        <v>1459</v>
      </c>
      <c r="D17572" s="178" t="s">
        <v>11701</v>
      </c>
      <c r="E17572" s="179">
        <v>38623</v>
      </c>
      <c r="F17572" s="180">
        <v>499078</v>
      </c>
      <c r="G17572" s="180">
        <v>152313.51</v>
      </c>
      <c r="H17572" s="180">
        <v>99252.01</v>
      </c>
      <c r="I17572" s="180">
        <f t="shared" si="548"/>
        <v>750643.52</v>
      </c>
      <c r="J17572" s="177" t="str">
        <f t="shared" si="549"/>
        <v>Date &gt; 1920</v>
      </c>
    </row>
    <row r="17573" spans="1:10" x14ac:dyDescent="0.3">
      <c r="A17573" s="178" t="s">
        <v>3565</v>
      </c>
      <c r="B17573" s="178" t="s">
        <v>259</v>
      </c>
      <c r="C17573" s="178" t="s">
        <v>1459</v>
      </c>
      <c r="D17573" s="178" t="s">
        <v>11701</v>
      </c>
      <c r="E17573" s="179">
        <v>38623</v>
      </c>
      <c r="F17573" s="180">
        <v>0</v>
      </c>
      <c r="G17573" s="180">
        <v>6640.06</v>
      </c>
      <c r="H17573" s="180">
        <v>0</v>
      </c>
      <c r="I17573" s="180">
        <f t="shared" si="548"/>
        <v>6640.06</v>
      </c>
      <c r="J17573" s="177" t="str">
        <f t="shared" si="549"/>
        <v>Date &gt; 1920</v>
      </c>
    </row>
    <row r="17574" spans="1:10" x14ac:dyDescent="0.3">
      <c r="A17574" s="178" t="s">
        <v>3565</v>
      </c>
      <c r="B17574" s="178" t="s">
        <v>259</v>
      </c>
      <c r="C17574" s="178" t="s">
        <v>1459</v>
      </c>
      <c r="D17574" s="178" t="s">
        <v>11701</v>
      </c>
      <c r="E17574" s="179">
        <v>38638</v>
      </c>
      <c r="F17574" s="180">
        <v>48461</v>
      </c>
      <c r="G17574" s="180">
        <v>1306.3699999999999</v>
      </c>
      <c r="H17574" s="180">
        <v>3136.44</v>
      </c>
      <c r="I17574" s="180">
        <f t="shared" si="548"/>
        <v>52903.810000000005</v>
      </c>
      <c r="J17574" s="177" t="str">
        <f t="shared" si="549"/>
        <v>Date &gt; 1920</v>
      </c>
    </row>
    <row r="17575" spans="1:10" x14ac:dyDescent="0.3">
      <c r="A17575" s="178" t="s">
        <v>3565</v>
      </c>
      <c r="B17575" s="178" t="s">
        <v>259</v>
      </c>
      <c r="C17575" s="178" t="s">
        <v>1459</v>
      </c>
      <c r="D17575" s="178" t="s">
        <v>11701</v>
      </c>
      <c r="E17575" s="179">
        <v>38657</v>
      </c>
      <c r="F17575" s="180">
        <v>744961</v>
      </c>
      <c r="G17575" s="180">
        <v>2792.39</v>
      </c>
      <c r="H17575" s="180">
        <v>40502.57</v>
      </c>
      <c r="I17575" s="180">
        <f t="shared" si="548"/>
        <v>788255.96</v>
      </c>
      <c r="J17575" s="177" t="str">
        <f t="shared" si="549"/>
        <v>Date &gt; 1920</v>
      </c>
    </row>
    <row r="17576" spans="1:10" x14ac:dyDescent="0.3">
      <c r="A17576" s="178" t="s">
        <v>3565</v>
      </c>
      <c r="B17576" s="178" t="s">
        <v>259</v>
      </c>
      <c r="C17576" s="178" t="s">
        <v>1459</v>
      </c>
      <c r="D17576" s="178" t="s">
        <v>11701</v>
      </c>
      <c r="E17576" s="179">
        <v>38666</v>
      </c>
      <c r="F17576" s="180">
        <v>57177</v>
      </c>
      <c r="G17576" s="180">
        <v>1840.44</v>
      </c>
      <c r="H17576" s="180">
        <v>3829.78</v>
      </c>
      <c r="I17576" s="180">
        <f t="shared" si="548"/>
        <v>62847.22</v>
      </c>
      <c r="J17576" s="177" t="str">
        <f t="shared" si="549"/>
        <v>Date &gt; 1920</v>
      </c>
    </row>
    <row r="17577" spans="1:10" x14ac:dyDescent="0.3">
      <c r="A17577" s="178" t="s">
        <v>3565</v>
      </c>
      <c r="B17577" s="178" t="s">
        <v>259</v>
      </c>
      <c r="C17577" s="178" t="s">
        <v>1459</v>
      </c>
      <c r="D17577" s="178" t="s">
        <v>11701</v>
      </c>
      <c r="E17577" s="179">
        <v>38705</v>
      </c>
      <c r="F17577" s="180">
        <v>111442</v>
      </c>
      <c r="G17577" s="180">
        <v>21271.07</v>
      </c>
      <c r="H17577" s="180">
        <v>14981.68</v>
      </c>
      <c r="I17577" s="180">
        <f t="shared" si="548"/>
        <v>147694.75</v>
      </c>
      <c r="J17577" s="177" t="str">
        <f t="shared" si="549"/>
        <v>Date &gt; 1920</v>
      </c>
    </row>
    <row r="17578" spans="1:10" x14ac:dyDescent="0.3">
      <c r="A17578" s="178" t="s">
        <v>3565</v>
      </c>
      <c r="B17578" s="178" t="s">
        <v>259</v>
      </c>
      <c r="C17578" s="178" t="s">
        <v>1459</v>
      </c>
      <c r="D17578" s="178" t="s">
        <v>11701</v>
      </c>
      <c r="E17578" s="179">
        <v>38812</v>
      </c>
      <c r="F17578" s="180">
        <v>32255</v>
      </c>
      <c r="G17578" s="180">
        <v>5498.89</v>
      </c>
      <c r="H17578" s="180">
        <v>4071.07</v>
      </c>
      <c r="I17578" s="180">
        <f t="shared" si="548"/>
        <v>41824.959999999999</v>
      </c>
      <c r="J17578" s="177" t="str">
        <f t="shared" si="549"/>
        <v>Date &gt; 1920</v>
      </c>
    </row>
    <row r="17579" spans="1:10" x14ac:dyDescent="0.3">
      <c r="A17579" s="178" t="s">
        <v>3565</v>
      </c>
      <c r="B17579" s="178" t="s">
        <v>259</v>
      </c>
      <c r="C17579" s="178" t="s">
        <v>1459</v>
      </c>
      <c r="D17579" s="178" t="s">
        <v>11701</v>
      </c>
      <c r="E17579" s="179">
        <v>38827</v>
      </c>
      <c r="F17579" s="180">
        <v>5002</v>
      </c>
      <c r="G17579" s="180">
        <v>852.76</v>
      </c>
      <c r="H17579" s="180">
        <v>631.41</v>
      </c>
      <c r="I17579" s="180">
        <f t="shared" si="548"/>
        <v>6486.17</v>
      </c>
      <c r="J17579" s="177" t="str">
        <f t="shared" si="549"/>
        <v>Date &gt; 1920</v>
      </c>
    </row>
    <row r="17580" spans="1:10" x14ac:dyDescent="0.3">
      <c r="A17580" s="178" t="s">
        <v>3565</v>
      </c>
      <c r="B17580" s="178" t="s">
        <v>259</v>
      </c>
      <c r="C17580" s="178" t="s">
        <v>1459</v>
      </c>
      <c r="D17580" s="178" t="s">
        <v>11701</v>
      </c>
      <c r="E17580" s="179">
        <v>38847</v>
      </c>
      <c r="F17580" s="180">
        <v>83689</v>
      </c>
      <c r="G17580" s="180">
        <v>1001.87</v>
      </c>
      <c r="H17580" s="180">
        <v>4838.87</v>
      </c>
      <c r="I17580" s="180">
        <f t="shared" si="548"/>
        <v>89529.739999999991</v>
      </c>
      <c r="J17580" s="177" t="str">
        <f t="shared" si="549"/>
        <v>Date &gt; 1920</v>
      </c>
    </row>
    <row r="17581" spans="1:10" x14ac:dyDescent="0.3">
      <c r="A17581" s="178" t="s">
        <v>3565</v>
      </c>
      <c r="B17581" s="178" t="s">
        <v>259</v>
      </c>
      <c r="C17581" s="178" t="s">
        <v>1459</v>
      </c>
      <c r="D17581" s="178" t="s">
        <v>11701</v>
      </c>
      <c r="E17581" s="179">
        <v>38884</v>
      </c>
      <c r="F17581" s="180">
        <v>204502</v>
      </c>
      <c r="G17581" s="180">
        <v>14370.5</v>
      </c>
      <c r="H17581" s="180">
        <v>16962.78</v>
      </c>
      <c r="I17581" s="180">
        <f t="shared" si="548"/>
        <v>235835.28</v>
      </c>
      <c r="J17581" s="177" t="str">
        <f t="shared" si="549"/>
        <v>Date &gt; 1920</v>
      </c>
    </row>
    <row r="17582" spans="1:10" x14ac:dyDescent="0.3">
      <c r="A17582" s="178" t="s">
        <v>3565</v>
      </c>
      <c r="B17582" s="178" t="s">
        <v>259</v>
      </c>
      <c r="C17582" s="178" t="s">
        <v>1459</v>
      </c>
      <c r="D17582" s="178" t="s">
        <v>11701</v>
      </c>
      <c r="E17582" s="179">
        <v>38909</v>
      </c>
      <c r="F17582" s="180">
        <v>2024</v>
      </c>
      <c r="G17582" s="180">
        <v>345.04</v>
      </c>
      <c r="H17582" s="180">
        <v>255.3</v>
      </c>
      <c r="I17582" s="180">
        <f t="shared" si="548"/>
        <v>2624.34</v>
      </c>
      <c r="J17582" s="177" t="str">
        <f t="shared" si="549"/>
        <v>Date &gt; 1920</v>
      </c>
    </row>
    <row r="17583" spans="1:10" x14ac:dyDescent="0.3">
      <c r="A17583" s="178" t="s">
        <v>3565</v>
      </c>
      <c r="B17583" s="178" t="s">
        <v>259</v>
      </c>
      <c r="C17583" s="178" t="s">
        <v>1459</v>
      </c>
      <c r="D17583" s="178" t="s">
        <v>11701</v>
      </c>
      <c r="E17583" s="179">
        <v>38960</v>
      </c>
      <c r="F17583" s="180">
        <v>16078</v>
      </c>
      <c r="G17583" s="180">
        <v>2741.07</v>
      </c>
      <c r="H17583" s="180">
        <v>2029.73</v>
      </c>
      <c r="I17583" s="180">
        <f t="shared" si="548"/>
        <v>20848.8</v>
      </c>
      <c r="J17583" s="177" t="str">
        <f t="shared" si="549"/>
        <v>Date &gt; 1920</v>
      </c>
    </row>
    <row r="17584" spans="1:10" x14ac:dyDescent="0.3">
      <c r="A17584" s="178" t="s">
        <v>3565</v>
      </c>
      <c r="B17584" s="178" t="s">
        <v>259</v>
      </c>
      <c r="C17584" s="178" t="s">
        <v>1459</v>
      </c>
      <c r="D17584" s="178" t="s">
        <v>11701</v>
      </c>
      <c r="E17584" s="179">
        <v>39037</v>
      </c>
      <c r="F17584" s="180">
        <v>55480</v>
      </c>
      <c r="G17584" s="180">
        <v>11532.38</v>
      </c>
      <c r="H17584" s="180">
        <v>7864.27</v>
      </c>
      <c r="I17584" s="180">
        <f t="shared" si="548"/>
        <v>74876.650000000009</v>
      </c>
      <c r="J17584" s="177" t="str">
        <f t="shared" si="549"/>
        <v>Date &gt; 1920</v>
      </c>
    </row>
    <row r="17585" spans="1:10" x14ac:dyDescent="0.3">
      <c r="A17585" s="178" t="s">
        <v>3565</v>
      </c>
      <c r="B17585" s="178" t="s">
        <v>259</v>
      </c>
      <c r="C17585" s="178" t="s">
        <v>1459</v>
      </c>
      <c r="D17585" s="178" t="s">
        <v>11701</v>
      </c>
      <c r="E17585" s="179">
        <v>39064</v>
      </c>
      <c r="F17585" s="180">
        <v>1856</v>
      </c>
      <c r="G17585" s="180">
        <v>316.36</v>
      </c>
      <c r="H17585" s="180">
        <v>1278.53</v>
      </c>
      <c r="I17585" s="180">
        <f t="shared" si="548"/>
        <v>3450.8900000000003</v>
      </c>
      <c r="J17585" s="177" t="str">
        <f t="shared" si="549"/>
        <v>Date &gt; 1920</v>
      </c>
    </row>
    <row r="17586" spans="1:10" x14ac:dyDescent="0.3">
      <c r="A17586" s="178" t="s">
        <v>3565</v>
      </c>
      <c r="B17586" s="178" t="s">
        <v>259</v>
      </c>
      <c r="C17586" s="178" t="s">
        <v>1459</v>
      </c>
      <c r="D17586" s="178" t="s">
        <v>11701</v>
      </c>
      <c r="E17586" s="179">
        <v>39125</v>
      </c>
      <c r="F17586" s="180">
        <v>585027</v>
      </c>
      <c r="G17586" s="180">
        <v>590.27</v>
      </c>
      <c r="H17586" s="180">
        <v>31045.439999999999</v>
      </c>
      <c r="I17586" s="180">
        <f t="shared" si="548"/>
        <v>616662.71</v>
      </c>
      <c r="J17586" s="177" t="str">
        <f t="shared" si="549"/>
        <v>Date &gt; 1920</v>
      </c>
    </row>
    <row r="17587" spans="1:10" x14ac:dyDescent="0.3">
      <c r="A17587" s="178" t="s">
        <v>3565</v>
      </c>
      <c r="B17587" s="178" t="s">
        <v>259</v>
      </c>
      <c r="C17587" s="178" t="s">
        <v>1459</v>
      </c>
      <c r="D17587" s="178" t="s">
        <v>11701</v>
      </c>
      <c r="E17587" s="179">
        <v>39170</v>
      </c>
      <c r="F17587" s="180">
        <v>1076</v>
      </c>
      <c r="G17587" s="180">
        <v>183.43</v>
      </c>
      <c r="H17587" s="180">
        <v>135.75</v>
      </c>
      <c r="I17587" s="180">
        <f t="shared" si="548"/>
        <v>1395.18</v>
      </c>
      <c r="J17587" s="177" t="str">
        <f t="shared" si="549"/>
        <v>Date &gt; 1920</v>
      </c>
    </row>
    <row r="17588" spans="1:10" x14ac:dyDescent="0.3">
      <c r="A17588" s="178" t="s">
        <v>3565</v>
      </c>
      <c r="B17588" s="178" t="s">
        <v>259</v>
      </c>
      <c r="C17588" s="178" t="s">
        <v>1459</v>
      </c>
      <c r="D17588" s="178" t="s">
        <v>11701</v>
      </c>
      <c r="E17588" s="179">
        <v>39254</v>
      </c>
      <c r="F17588" s="180">
        <v>16231</v>
      </c>
      <c r="G17588" s="180">
        <v>312.24</v>
      </c>
      <c r="H17588" s="180">
        <v>30866.22</v>
      </c>
      <c r="I17588" s="180">
        <f t="shared" si="548"/>
        <v>47409.460000000006</v>
      </c>
      <c r="J17588" s="177" t="str">
        <f t="shared" si="549"/>
        <v>Date &gt; 1920</v>
      </c>
    </row>
    <row r="17589" spans="1:10" x14ac:dyDescent="0.3">
      <c r="A17589" s="178" t="s">
        <v>3565</v>
      </c>
      <c r="B17589" s="178" t="s">
        <v>259</v>
      </c>
      <c r="C17589" s="178" t="s">
        <v>1459</v>
      </c>
      <c r="D17589" s="178" t="s">
        <v>11701</v>
      </c>
      <c r="E17589" s="179">
        <v>39380</v>
      </c>
      <c r="F17589" s="180">
        <v>876</v>
      </c>
      <c r="G17589" s="180">
        <v>149.30000000000001</v>
      </c>
      <c r="H17589" s="180">
        <v>110.27</v>
      </c>
      <c r="I17589" s="180">
        <f t="shared" si="548"/>
        <v>1135.57</v>
      </c>
      <c r="J17589" s="177" t="str">
        <f t="shared" si="549"/>
        <v>Date &gt; 1920</v>
      </c>
    </row>
    <row r="17590" spans="1:10" x14ac:dyDescent="0.3">
      <c r="A17590" s="178" t="s">
        <v>3565</v>
      </c>
      <c r="B17590" s="178" t="s">
        <v>259</v>
      </c>
      <c r="C17590" s="178" t="s">
        <v>1459</v>
      </c>
      <c r="D17590" s="178" t="s">
        <v>11701</v>
      </c>
      <c r="E17590" s="179">
        <v>39392</v>
      </c>
      <c r="F17590" s="180">
        <v>7519</v>
      </c>
      <c r="G17590" s="180">
        <v>14.94</v>
      </c>
      <c r="H17590" s="180">
        <v>402.41</v>
      </c>
      <c r="I17590" s="180">
        <f t="shared" si="548"/>
        <v>7936.3499999999995</v>
      </c>
      <c r="J17590" s="177" t="str">
        <f t="shared" si="549"/>
        <v>Date &gt; 1920</v>
      </c>
    </row>
    <row r="17591" spans="1:10" x14ac:dyDescent="0.3">
      <c r="A17591" s="178" t="s">
        <v>3565</v>
      </c>
      <c r="B17591" s="178" t="s">
        <v>259</v>
      </c>
      <c r="C17591" s="178" t="s">
        <v>1459</v>
      </c>
      <c r="D17591" s="178" t="s">
        <v>11701</v>
      </c>
      <c r="E17591" s="179">
        <v>39548</v>
      </c>
      <c r="F17591" s="180">
        <v>4735</v>
      </c>
      <c r="G17591" s="180">
        <v>807.34</v>
      </c>
      <c r="H17591" s="180">
        <v>598.38</v>
      </c>
      <c r="I17591" s="180">
        <f t="shared" si="548"/>
        <v>6140.72</v>
      </c>
      <c r="J17591" s="177" t="str">
        <f t="shared" si="549"/>
        <v>Date &gt; 1920</v>
      </c>
    </row>
    <row r="17592" spans="1:10" x14ac:dyDescent="0.3">
      <c r="A17592" s="178" t="s">
        <v>3565</v>
      </c>
      <c r="B17592" s="178" t="s">
        <v>259</v>
      </c>
      <c r="C17592" s="178" t="s">
        <v>1459</v>
      </c>
      <c r="D17592" s="178" t="s">
        <v>11701</v>
      </c>
      <c r="E17592" s="179">
        <v>39674</v>
      </c>
      <c r="F17592" s="180">
        <v>44249</v>
      </c>
      <c r="G17592" s="180">
        <v>7522.43</v>
      </c>
      <c r="H17592" s="180">
        <v>13725.04</v>
      </c>
      <c r="I17592" s="180">
        <f t="shared" si="548"/>
        <v>65496.47</v>
      </c>
      <c r="J17592" s="177" t="str">
        <f t="shared" si="549"/>
        <v>Date &gt; 1920</v>
      </c>
    </row>
    <row r="17593" spans="1:10" x14ac:dyDescent="0.3">
      <c r="A17593" s="178" t="s">
        <v>3565</v>
      </c>
      <c r="B17593" s="178" t="s">
        <v>259</v>
      </c>
      <c r="C17593" s="178" t="s">
        <v>1459</v>
      </c>
      <c r="D17593" s="178" t="s">
        <v>6379</v>
      </c>
      <c r="E17593" s="179">
        <v>38755</v>
      </c>
      <c r="F17593" s="180">
        <v>0</v>
      </c>
      <c r="G17593" s="180">
        <v>1427.84</v>
      </c>
      <c r="H17593" s="180">
        <v>1427.83</v>
      </c>
      <c r="I17593" s="180">
        <f t="shared" si="548"/>
        <v>2855.67</v>
      </c>
      <c r="J17593" s="177" t="str">
        <f t="shared" si="549"/>
        <v>Date &gt; 1920</v>
      </c>
    </row>
    <row r="17594" spans="1:10" x14ac:dyDescent="0.3">
      <c r="A17594" s="178" t="s">
        <v>3565</v>
      </c>
      <c r="B17594" s="178" t="s">
        <v>259</v>
      </c>
      <c r="C17594" s="178" t="s">
        <v>1459</v>
      </c>
      <c r="D17594" s="178" t="s">
        <v>6379</v>
      </c>
      <c r="E17594" s="179">
        <v>38958</v>
      </c>
      <c r="F17594" s="180">
        <v>0</v>
      </c>
      <c r="G17594" s="180">
        <v>1622.49</v>
      </c>
      <c r="H17594" s="180">
        <v>1622.48</v>
      </c>
      <c r="I17594" s="180">
        <f t="shared" si="548"/>
        <v>3244.9700000000003</v>
      </c>
      <c r="J17594" s="177" t="str">
        <f t="shared" si="549"/>
        <v>Date &gt; 1920</v>
      </c>
    </row>
    <row r="17595" spans="1:10" x14ac:dyDescent="0.3">
      <c r="A17595" s="178" t="s">
        <v>3565</v>
      </c>
      <c r="B17595" s="178" t="s">
        <v>259</v>
      </c>
      <c r="C17595" s="178" t="s">
        <v>1459</v>
      </c>
      <c r="D17595" s="178" t="s">
        <v>6379</v>
      </c>
      <c r="E17595" s="179">
        <v>39034</v>
      </c>
      <c r="F17595" s="180">
        <v>0</v>
      </c>
      <c r="G17595" s="180">
        <v>54171.54</v>
      </c>
      <c r="H17595" s="180">
        <v>54171.54</v>
      </c>
      <c r="I17595" s="180">
        <f t="shared" si="548"/>
        <v>108343.08</v>
      </c>
      <c r="J17595" s="177" t="str">
        <f t="shared" si="549"/>
        <v>Date &gt; 1920</v>
      </c>
    </row>
    <row r="17596" spans="1:10" x14ac:dyDescent="0.3">
      <c r="A17596" s="178" t="s">
        <v>3565</v>
      </c>
      <c r="B17596" s="178" t="s">
        <v>259</v>
      </c>
      <c r="C17596" s="178" t="s">
        <v>1459</v>
      </c>
      <c r="D17596" s="178" t="s">
        <v>6379</v>
      </c>
      <c r="E17596" s="179">
        <v>39059</v>
      </c>
      <c r="F17596" s="180">
        <v>0</v>
      </c>
      <c r="G17596" s="180">
        <v>54336.95</v>
      </c>
      <c r="H17596" s="180">
        <v>54336.97</v>
      </c>
      <c r="I17596" s="180">
        <f t="shared" si="548"/>
        <v>108673.92</v>
      </c>
      <c r="J17596" s="177" t="str">
        <f t="shared" si="549"/>
        <v>Date &gt; 1920</v>
      </c>
    </row>
    <row r="17597" spans="1:10" x14ac:dyDescent="0.3">
      <c r="A17597" s="178" t="s">
        <v>3565</v>
      </c>
      <c r="B17597" s="178" t="s">
        <v>259</v>
      </c>
      <c r="C17597" s="178" t="s">
        <v>1459</v>
      </c>
      <c r="D17597" s="178" t="s">
        <v>6379</v>
      </c>
      <c r="E17597" s="179">
        <v>39134</v>
      </c>
      <c r="F17597" s="180">
        <v>0</v>
      </c>
      <c r="G17597" s="180">
        <v>53757.4</v>
      </c>
      <c r="H17597" s="180">
        <v>53757.39</v>
      </c>
      <c r="I17597" s="180">
        <f t="shared" si="548"/>
        <v>107514.79000000001</v>
      </c>
      <c r="J17597" s="177" t="str">
        <f t="shared" si="549"/>
        <v>Date &gt; 1920</v>
      </c>
    </row>
    <row r="17598" spans="1:10" x14ac:dyDescent="0.3">
      <c r="A17598" s="178" t="s">
        <v>3565</v>
      </c>
      <c r="B17598" s="178" t="s">
        <v>259</v>
      </c>
      <c r="C17598" s="178" t="s">
        <v>1459</v>
      </c>
      <c r="D17598" s="178" t="s">
        <v>6379</v>
      </c>
      <c r="E17598" s="179">
        <v>39170</v>
      </c>
      <c r="F17598" s="180">
        <v>0</v>
      </c>
      <c r="G17598" s="180">
        <v>1187.8</v>
      </c>
      <c r="H17598" s="180">
        <v>1187.81</v>
      </c>
      <c r="I17598" s="180">
        <f t="shared" si="548"/>
        <v>2375.6099999999997</v>
      </c>
      <c r="J17598" s="177" t="str">
        <f t="shared" si="549"/>
        <v>Date &gt; 1920</v>
      </c>
    </row>
    <row r="17599" spans="1:10" x14ac:dyDescent="0.3">
      <c r="A17599" s="178" t="s">
        <v>3565</v>
      </c>
      <c r="B17599" s="178" t="s">
        <v>259</v>
      </c>
      <c r="C17599" s="178" t="s">
        <v>1459</v>
      </c>
      <c r="D17599" s="178" t="s">
        <v>6379</v>
      </c>
      <c r="E17599" s="179">
        <v>39248</v>
      </c>
      <c r="F17599" s="180">
        <v>0</v>
      </c>
      <c r="G17599" s="180">
        <v>6846.79</v>
      </c>
      <c r="H17599" s="180">
        <v>6846.79</v>
      </c>
      <c r="I17599" s="180">
        <f t="shared" si="548"/>
        <v>13693.58</v>
      </c>
      <c r="J17599" s="177" t="str">
        <f t="shared" si="549"/>
        <v>Date &gt; 1920</v>
      </c>
    </row>
    <row r="17600" spans="1:10" x14ac:dyDescent="0.3">
      <c r="A17600" s="178" t="s">
        <v>3565</v>
      </c>
      <c r="B17600" s="178" t="s">
        <v>259</v>
      </c>
      <c r="C17600" s="178" t="s">
        <v>1459</v>
      </c>
      <c r="D17600" s="178" t="s">
        <v>6379</v>
      </c>
      <c r="E17600" s="179">
        <v>39248</v>
      </c>
      <c r="F17600" s="180">
        <v>0</v>
      </c>
      <c r="G17600" s="180">
        <v>0</v>
      </c>
      <c r="H17600" s="180">
        <v>667.04</v>
      </c>
      <c r="I17600" s="180">
        <f t="shared" si="548"/>
        <v>667.04</v>
      </c>
      <c r="J17600" s="177" t="str">
        <f t="shared" si="549"/>
        <v>Date &gt; 1920</v>
      </c>
    </row>
    <row r="17601" spans="1:10" x14ac:dyDescent="0.3">
      <c r="A17601" s="178" t="s">
        <v>3565</v>
      </c>
      <c r="B17601" s="178" t="s">
        <v>259</v>
      </c>
      <c r="C17601" s="178" t="s">
        <v>1459</v>
      </c>
      <c r="D17601" s="178" t="s">
        <v>11702</v>
      </c>
      <c r="E17601" s="179">
        <v>38513</v>
      </c>
      <c r="F17601" s="180">
        <v>0</v>
      </c>
      <c r="G17601" s="180">
        <v>7435.53</v>
      </c>
      <c r="H17601" s="180">
        <v>4542.7700000000004</v>
      </c>
      <c r="I17601" s="180">
        <f t="shared" si="548"/>
        <v>11978.3</v>
      </c>
      <c r="J17601" s="177" t="str">
        <f t="shared" si="549"/>
        <v>Date &gt; 1920</v>
      </c>
    </row>
    <row r="17602" spans="1:10" x14ac:dyDescent="0.3">
      <c r="A17602" s="178" t="s">
        <v>3565</v>
      </c>
      <c r="B17602" s="178" t="s">
        <v>259</v>
      </c>
      <c r="C17602" s="178" t="s">
        <v>1459</v>
      </c>
      <c r="D17602" s="178" t="s">
        <v>11702</v>
      </c>
      <c r="E17602" s="179">
        <v>38567</v>
      </c>
      <c r="F17602" s="180">
        <v>0</v>
      </c>
      <c r="G17602" s="180">
        <v>44574.57</v>
      </c>
      <c r="H17602" s="180">
        <v>32466.63</v>
      </c>
      <c r="I17602" s="180">
        <f t="shared" si="548"/>
        <v>77041.2</v>
      </c>
      <c r="J17602" s="177" t="str">
        <f t="shared" si="549"/>
        <v>Date &gt; 1920</v>
      </c>
    </row>
    <row r="17603" spans="1:10" x14ac:dyDescent="0.3">
      <c r="A17603" s="178" t="s">
        <v>3565</v>
      </c>
      <c r="B17603" s="178" t="s">
        <v>259</v>
      </c>
      <c r="C17603" s="178" t="s">
        <v>1459</v>
      </c>
      <c r="D17603" s="178" t="s">
        <v>11702</v>
      </c>
      <c r="E17603" s="179">
        <v>38583</v>
      </c>
      <c r="F17603" s="180">
        <v>0</v>
      </c>
      <c r="G17603" s="180">
        <v>51816.32</v>
      </c>
      <c r="H17603" s="180">
        <v>28054.97</v>
      </c>
      <c r="I17603" s="180">
        <f t="shared" si="548"/>
        <v>79871.290000000008</v>
      </c>
      <c r="J17603" s="177" t="str">
        <f t="shared" si="549"/>
        <v>Date &gt; 1920</v>
      </c>
    </row>
    <row r="17604" spans="1:10" x14ac:dyDescent="0.3">
      <c r="A17604" s="178" t="s">
        <v>3565</v>
      </c>
      <c r="B17604" s="178" t="s">
        <v>259</v>
      </c>
      <c r="C17604" s="178" t="s">
        <v>1459</v>
      </c>
      <c r="D17604" s="178" t="s">
        <v>11702</v>
      </c>
      <c r="E17604" s="179">
        <v>38618</v>
      </c>
      <c r="F17604" s="180">
        <v>0</v>
      </c>
      <c r="G17604" s="180">
        <v>11482.69</v>
      </c>
      <c r="H17604" s="180">
        <v>7015.4</v>
      </c>
      <c r="I17604" s="180">
        <f t="shared" si="548"/>
        <v>18498.09</v>
      </c>
      <c r="J17604" s="177" t="str">
        <f t="shared" si="549"/>
        <v>Date &gt; 1920</v>
      </c>
    </row>
    <row r="17605" spans="1:10" x14ac:dyDescent="0.3">
      <c r="A17605" s="178" t="s">
        <v>3565</v>
      </c>
      <c r="B17605" s="178" t="s">
        <v>259</v>
      </c>
      <c r="C17605" s="178" t="s">
        <v>1459</v>
      </c>
      <c r="D17605" s="178" t="s">
        <v>11702</v>
      </c>
      <c r="E17605" s="179">
        <v>38618</v>
      </c>
      <c r="F17605" s="180">
        <v>0</v>
      </c>
      <c r="G17605" s="180">
        <v>176638.46</v>
      </c>
      <c r="H17605" s="180">
        <v>119340.44</v>
      </c>
      <c r="I17605" s="180">
        <f t="shared" ref="I17605:I17668" si="550">SUM(F17605:H17605)</f>
        <v>295978.90000000002</v>
      </c>
      <c r="J17605" s="177" t="str">
        <f t="shared" ref="J17605:J17668" si="551">IF(OR(YEAR(E17605)&gt; 1920, ISBLANK(E17605)), "Date &gt; 1920", "Sketchy date")</f>
        <v>Date &gt; 1920</v>
      </c>
    </row>
    <row r="17606" spans="1:10" x14ac:dyDescent="0.3">
      <c r="A17606" s="178" t="s">
        <v>3565</v>
      </c>
      <c r="B17606" s="178" t="s">
        <v>259</v>
      </c>
      <c r="C17606" s="178" t="s">
        <v>1459</v>
      </c>
      <c r="D17606" s="178" t="s">
        <v>11702</v>
      </c>
      <c r="E17606" s="179">
        <v>38635</v>
      </c>
      <c r="F17606" s="180">
        <v>0</v>
      </c>
      <c r="G17606" s="180">
        <v>86155.91</v>
      </c>
      <c r="H17606" s="180">
        <v>68521.03</v>
      </c>
      <c r="I17606" s="180">
        <f t="shared" si="550"/>
        <v>154676.94</v>
      </c>
      <c r="J17606" s="177" t="str">
        <f t="shared" si="551"/>
        <v>Date &gt; 1920</v>
      </c>
    </row>
    <row r="17607" spans="1:10" x14ac:dyDescent="0.3">
      <c r="A17607" s="178" t="s">
        <v>3565</v>
      </c>
      <c r="B17607" s="178" t="s">
        <v>259</v>
      </c>
      <c r="C17607" s="178" t="s">
        <v>1459</v>
      </c>
      <c r="D17607" s="178" t="s">
        <v>11702</v>
      </c>
      <c r="E17607" s="179">
        <v>38666</v>
      </c>
      <c r="F17607" s="180">
        <v>0</v>
      </c>
      <c r="G17607" s="180">
        <v>156676.75</v>
      </c>
      <c r="H17607" s="180">
        <v>81405.72</v>
      </c>
      <c r="I17607" s="180">
        <f t="shared" si="550"/>
        <v>238082.47</v>
      </c>
      <c r="J17607" s="177" t="str">
        <f t="shared" si="551"/>
        <v>Date &gt; 1920</v>
      </c>
    </row>
    <row r="17608" spans="1:10" x14ac:dyDescent="0.3">
      <c r="A17608" s="178" t="s">
        <v>3565</v>
      </c>
      <c r="B17608" s="178" t="s">
        <v>259</v>
      </c>
      <c r="C17608" s="178" t="s">
        <v>1459</v>
      </c>
      <c r="D17608" s="178" t="s">
        <v>11702</v>
      </c>
      <c r="E17608" s="179">
        <v>38700</v>
      </c>
      <c r="F17608" s="180">
        <v>0</v>
      </c>
      <c r="G17608" s="180">
        <v>107149.22</v>
      </c>
      <c r="H17608" s="180">
        <v>70001.56</v>
      </c>
      <c r="I17608" s="180">
        <f t="shared" si="550"/>
        <v>177150.78</v>
      </c>
      <c r="J17608" s="177" t="str">
        <f t="shared" si="551"/>
        <v>Date &gt; 1920</v>
      </c>
    </row>
    <row r="17609" spans="1:10" x14ac:dyDescent="0.3">
      <c r="A17609" s="178" t="s">
        <v>3565</v>
      </c>
      <c r="B17609" s="178" t="s">
        <v>259</v>
      </c>
      <c r="C17609" s="178" t="s">
        <v>1459</v>
      </c>
      <c r="D17609" s="178" t="s">
        <v>11702</v>
      </c>
      <c r="E17609" s="179">
        <v>38755</v>
      </c>
      <c r="F17609" s="180">
        <v>0</v>
      </c>
      <c r="G17609" s="180">
        <v>83.85</v>
      </c>
      <c r="H17609" s="180">
        <v>51.23</v>
      </c>
      <c r="I17609" s="180">
        <f t="shared" si="550"/>
        <v>135.07999999999998</v>
      </c>
      <c r="J17609" s="177" t="str">
        <f t="shared" si="551"/>
        <v>Date &gt; 1920</v>
      </c>
    </row>
    <row r="17610" spans="1:10" x14ac:dyDescent="0.3">
      <c r="A17610" s="178" t="s">
        <v>3565</v>
      </c>
      <c r="B17610" s="178" t="s">
        <v>259</v>
      </c>
      <c r="C17610" s="178" t="s">
        <v>1459</v>
      </c>
      <c r="D17610" s="178" t="s">
        <v>11702</v>
      </c>
      <c r="E17610" s="179">
        <v>38805</v>
      </c>
      <c r="F17610" s="180">
        <v>0</v>
      </c>
      <c r="G17610" s="180">
        <v>189548.24</v>
      </c>
      <c r="H17610" s="180">
        <v>96800.71</v>
      </c>
      <c r="I17610" s="180">
        <f t="shared" si="550"/>
        <v>286348.95</v>
      </c>
      <c r="J17610" s="177" t="str">
        <f t="shared" si="551"/>
        <v>Date &gt; 1920</v>
      </c>
    </row>
    <row r="17611" spans="1:10" x14ac:dyDescent="0.3">
      <c r="A17611" s="178" t="s">
        <v>3565</v>
      </c>
      <c r="B17611" s="178" t="s">
        <v>259</v>
      </c>
      <c r="C17611" s="178" t="s">
        <v>1459</v>
      </c>
      <c r="D17611" s="178" t="s">
        <v>11702</v>
      </c>
      <c r="E17611" s="179">
        <v>38827</v>
      </c>
      <c r="F17611" s="180">
        <v>0</v>
      </c>
      <c r="G17611" s="180">
        <v>120553.92</v>
      </c>
      <c r="H17611" s="180">
        <v>78571.33</v>
      </c>
      <c r="I17611" s="180">
        <f t="shared" si="550"/>
        <v>199125.25</v>
      </c>
      <c r="J17611" s="177" t="str">
        <f t="shared" si="551"/>
        <v>Date &gt; 1920</v>
      </c>
    </row>
    <row r="17612" spans="1:10" x14ac:dyDescent="0.3">
      <c r="A17612" s="178" t="s">
        <v>3565</v>
      </c>
      <c r="B17612" s="178" t="s">
        <v>259</v>
      </c>
      <c r="C17612" s="178" t="s">
        <v>1459</v>
      </c>
      <c r="D17612" s="178" t="s">
        <v>11702</v>
      </c>
      <c r="E17612" s="179">
        <v>38834</v>
      </c>
      <c r="F17612" s="180">
        <v>0</v>
      </c>
      <c r="G17612" s="180">
        <v>61419.839999999997</v>
      </c>
      <c r="H17612" s="180">
        <v>34837.35</v>
      </c>
      <c r="I17612" s="180">
        <f t="shared" si="550"/>
        <v>96257.19</v>
      </c>
      <c r="J17612" s="177" t="str">
        <f t="shared" si="551"/>
        <v>Date &gt; 1920</v>
      </c>
    </row>
    <row r="17613" spans="1:10" x14ac:dyDescent="0.3">
      <c r="A17613" s="178" t="s">
        <v>3565</v>
      </c>
      <c r="B17613" s="178" t="s">
        <v>259</v>
      </c>
      <c r="C17613" s="178" t="s">
        <v>1459</v>
      </c>
      <c r="D17613" s="178" t="s">
        <v>11702</v>
      </c>
      <c r="E17613" s="179">
        <v>38856</v>
      </c>
      <c r="F17613" s="180">
        <v>0</v>
      </c>
      <c r="G17613" s="180">
        <v>4540.7299999999996</v>
      </c>
      <c r="H17613" s="180">
        <v>2774.18</v>
      </c>
      <c r="I17613" s="180">
        <f t="shared" si="550"/>
        <v>7314.91</v>
      </c>
      <c r="J17613" s="177" t="str">
        <f t="shared" si="551"/>
        <v>Date &gt; 1920</v>
      </c>
    </row>
    <row r="17614" spans="1:10" x14ac:dyDescent="0.3">
      <c r="A17614" s="178" t="s">
        <v>3565</v>
      </c>
      <c r="B17614" s="178" t="s">
        <v>259</v>
      </c>
      <c r="C17614" s="178" t="s">
        <v>1459</v>
      </c>
      <c r="D17614" s="178" t="s">
        <v>11702</v>
      </c>
      <c r="E17614" s="179">
        <v>38881</v>
      </c>
      <c r="F17614" s="180">
        <v>0</v>
      </c>
      <c r="G17614" s="180">
        <v>10728.82</v>
      </c>
      <c r="H17614" s="180">
        <v>5548.44</v>
      </c>
      <c r="I17614" s="180">
        <f t="shared" si="550"/>
        <v>16277.259999999998</v>
      </c>
      <c r="J17614" s="177" t="str">
        <f t="shared" si="551"/>
        <v>Date &gt; 1920</v>
      </c>
    </row>
    <row r="17615" spans="1:10" x14ac:dyDescent="0.3">
      <c r="A17615" s="178" t="s">
        <v>3565</v>
      </c>
      <c r="B17615" s="178" t="s">
        <v>259</v>
      </c>
      <c r="C17615" s="178" t="s">
        <v>1459</v>
      </c>
      <c r="D17615" s="178" t="s">
        <v>11702</v>
      </c>
      <c r="E17615" s="179">
        <v>38908</v>
      </c>
      <c r="F17615" s="180">
        <v>0</v>
      </c>
      <c r="G17615" s="180">
        <v>5206.91</v>
      </c>
      <c r="H17615" s="180">
        <v>3181.18</v>
      </c>
      <c r="I17615" s="180">
        <f t="shared" si="550"/>
        <v>8388.09</v>
      </c>
      <c r="J17615" s="177" t="str">
        <f t="shared" si="551"/>
        <v>Date &gt; 1920</v>
      </c>
    </row>
    <row r="17616" spans="1:10" x14ac:dyDescent="0.3">
      <c r="A17616" s="178" t="s">
        <v>3565</v>
      </c>
      <c r="B17616" s="178" t="s">
        <v>259</v>
      </c>
      <c r="C17616" s="178" t="s">
        <v>1459</v>
      </c>
      <c r="D17616" s="178" t="s">
        <v>11702</v>
      </c>
      <c r="E17616" s="179">
        <v>38958</v>
      </c>
      <c r="F17616" s="180">
        <v>0</v>
      </c>
      <c r="G17616" s="180">
        <v>1379.1</v>
      </c>
      <c r="H17616" s="180">
        <v>872</v>
      </c>
      <c r="I17616" s="180">
        <f t="shared" si="550"/>
        <v>2251.1</v>
      </c>
      <c r="J17616" s="177" t="str">
        <f t="shared" si="551"/>
        <v>Date &gt; 1920</v>
      </c>
    </row>
    <row r="17617" spans="1:10" x14ac:dyDescent="0.3">
      <c r="A17617" s="178" t="s">
        <v>3565</v>
      </c>
      <c r="B17617" s="178" t="s">
        <v>259</v>
      </c>
      <c r="C17617" s="178" t="s">
        <v>1459</v>
      </c>
      <c r="D17617" s="178" t="s">
        <v>11702</v>
      </c>
      <c r="E17617" s="179">
        <v>38979</v>
      </c>
      <c r="F17617" s="180">
        <v>0</v>
      </c>
      <c r="G17617" s="180">
        <v>42945.79</v>
      </c>
      <c r="H17617" s="180">
        <v>34188.589999999997</v>
      </c>
      <c r="I17617" s="180">
        <f t="shared" si="550"/>
        <v>77134.38</v>
      </c>
      <c r="J17617" s="177" t="str">
        <f t="shared" si="551"/>
        <v>Date &gt; 1920</v>
      </c>
    </row>
    <row r="17618" spans="1:10" x14ac:dyDescent="0.3">
      <c r="A17618" s="178" t="s">
        <v>3565</v>
      </c>
      <c r="B17618" s="178" t="s">
        <v>259</v>
      </c>
      <c r="C17618" s="178" t="s">
        <v>1459</v>
      </c>
      <c r="D17618" s="178" t="s">
        <v>11702</v>
      </c>
      <c r="E17618" s="179">
        <v>39034</v>
      </c>
      <c r="F17618" s="180">
        <v>0</v>
      </c>
      <c r="G17618" s="180">
        <v>4705.97</v>
      </c>
      <c r="H17618" s="180">
        <v>4212.3</v>
      </c>
      <c r="I17618" s="180">
        <f t="shared" si="550"/>
        <v>8918.27</v>
      </c>
      <c r="J17618" s="177" t="str">
        <f t="shared" si="551"/>
        <v>Date &gt; 1920</v>
      </c>
    </row>
    <row r="17619" spans="1:10" x14ac:dyDescent="0.3">
      <c r="A17619" s="178" t="s">
        <v>3565</v>
      </c>
      <c r="B17619" s="178" t="s">
        <v>259</v>
      </c>
      <c r="C17619" s="178" t="s">
        <v>1459</v>
      </c>
      <c r="D17619" s="178" t="s">
        <v>11702</v>
      </c>
      <c r="E17619" s="179">
        <v>39059</v>
      </c>
      <c r="F17619" s="180">
        <v>0</v>
      </c>
      <c r="G17619" s="180">
        <v>1960.62</v>
      </c>
      <c r="H17619" s="180">
        <v>2843.65</v>
      </c>
      <c r="I17619" s="180">
        <f t="shared" si="550"/>
        <v>4804.2700000000004</v>
      </c>
      <c r="J17619" s="177" t="str">
        <f t="shared" si="551"/>
        <v>Date &gt; 1920</v>
      </c>
    </row>
    <row r="17620" spans="1:10" x14ac:dyDescent="0.3">
      <c r="A17620" s="178" t="s">
        <v>3565</v>
      </c>
      <c r="B17620" s="178" t="s">
        <v>259</v>
      </c>
      <c r="C17620" s="178" t="s">
        <v>1459</v>
      </c>
      <c r="D17620" s="178" t="s">
        <v>11702</v>
      </c>
      <c r="E17620" s="179">
        <v>39260</v>
      </c>
      <c r="F17620" s="180">
        <v>0</v>
      </c>
      <c r="G17620" s="180">
        <v>41661.760000000002</v>
      </c>
      <c r="H17620" s="180">
        <v>13105.52</v>
      </c>
      <c r="I17620" s="180">
        <f t="shared" si="550"/>
        <v>54767.28</v>
      </c>
      <c r="J17620" s="177" t="str">
        <f t="shared" si="551"/>
        <v>Date &gt; 1920</v>
      </c>
    </row>
    <row r="17621" spans="1:10" x14ac:dyDescent="0.3">
      <c r="A17621" s="178" t="s">
        <v>3565</v>
      </c>
      <c r="B17621" s="178" t="s">
        <v>259</v>
      </c>
      <c r="C17621" s="178" t="s">
        <v>1459</v>
      </c>
      <c r="D17621" s="178" t="s">
        <v>11703</v>
      </c>
      <c r="E17621" s="179">
        <v>38617</v>
      </c>
      <c r="F17621" s="180">
        <v>85829</v>
      </c>
      <c r="G17621" s="180">
        <v>4684.37</v>
      </c>
      <c r="H17621" s="180">
        <v>6525.78</v>
      </c>
      <c r="I17621" s="180">
        <f t="shared" si="550"/>
        <v>97039.15</v>
      </c>
      <c r="J17621" s="177" t="str">
        <f t="shared" si="551"/>
        <v>Date &gt; 1920</v>
      </c>
    </row>
    <row r="17622" spans="1:10" x14ac:dyDescent="0.3">
      <c r="A17622" s="178" t="s">
        <v>3565</v>
      </c>
      <c r="B17622" s="178" t="s">
        <v>259</v>
      </c>
      <c r="C17622" s="178" t="s">
        <v>1459</v>
      </c>
      <c r="D17622" s="178" t="s">
        <v>11703</v>
      </c>
      <c r="E17622" s="179">
        <v>38638</v>
      </c>
      <c r="F17622" s="180">
        <v>1664</v>
      </c>
      <c r="G17622" s="180">
        <v>90.82</v>
      </c>
      <c r="H17622" s="180">
        <v>126.44</v>
      </c>
      <c r="I17622" s="180">
        <f t="shared" si="550"/>
        <v>1881.26</v>
      </c>
      <c r="J17622" s="177" t="str">
        <f t="shared" si="551"/>
        <v>Date &gt; 1920</v>
      </c>
    </row>
    <row r="17623" spans="1:10" x14ac:dyDescent="0.3">
      <c r="A17623" s="178" t="s">
        <v>3565</v>
      </c>
      <c r="B17623" s="178" t="s">
        <v>259</v>
      </c>
      <c r="C17623" s="178" t="s">
        <v>1459</v>
      </c>
      <c r="D17623" s="178" t="s">
        <v>11703</v>
      </c>
      <c r="E17623" s="179">
        <v>38666</v>
      </c>
      <c r="F17623" s="180">
        <v>5705</v>
      </c>
      <c r="G17623" s="180">
        <v>311.35000000000002</v>
      </c>
      <c r="H17623" s="180">
        <v>433.5</v>
      </c>
      <c r="I17623" s="180">
        <f t="shared" si="550"/>
        <v>6449.85</v>
      </c>
      <c r="J17623" s="177" t="str">
        <f t="shared" si="551"/>
        <v>Date &gt; 1920</v>
      </c>
    </row>
    <row r="17624" spans="1:10" x14ac:dyDescent="0.3">
      <c r="A17624" s="178" t="s">
        <v>3565</v>
      </c>
      <c r="B17624" s="178" t="s">
        <v>259</v>
      </c>
      <c r="C17624" s="178" t="s">
        <v>1459</v>
      </c>
      <c r="D17624" s="178" t="s">
        <v>11703</v>
      </c>
      <c r="E17624" s="179">
        <v>38705</v>
      </c>
      <c r="F17624" s="180">
        <v>45129</v>
      </c>
      <c r="G17624" s="180">
        <v>700</v>
      </c>
      <c r="H17624" s="180">
        <v>2676</v>
      </c>
      <c r="I17624" s="180">
        <f t="shared" si="550"/>
        <v>48505</v>
      </c>
      <c r="J17624" s="177" t="str">
        <f t="shared" si="551"/>
        <v>Date &gt; 1920</v>
      </c>
    </row>
    <row r="17625" spans="1:10" x14ac:dyDescent="0.3">
      <c r="A17625" s="178" t="s">
        <v>3565</v>
      </c>
      <c r="B17625" s="178" t="s">
        <v>259</v>
      </c>
      <c r="C17625" s="178" t="s">
        <v>1459</v>
      </c>
      <c r="D17625" s="178" t="s">
        <v>11703</v>
      </c>
      <c r="E17625" s="179">
        <v>38812</v>
      </c>
      <c r="F17625" s="180">
        <v>147375</v>
      </c>
      <c r="G17625" s="180">
        <v>2463.69</v>
      </c>
      <c r="H17625" s="180">
        <v>8812.59</v>
      </c>
      <c r="I17625" s="180">
        <f t="shared" si="550"/>
        <v>158651.28</v>
      </c>
      <c r="J17625" s="177" t="str">
        <f t="shared" si="551"/>
        <v>Date &gt; 1920</v>
      </c>
    </row>
    <row r="17626" spans="1:10" x14ac:dyDescent="0.3">
      <c r="A17626" s="178" t="s">
        <v>3565</v>
      </c>
      <c r="B17626" s="178" t="s">
        <v>259</v>
      </c>
      <c r="C17626" s="178" t="s">
        <v>1459</v>
      </c>
      <c r="D17626" s="178" t="s">
        <v>11703</v>
      </c>
      <c r="E17626" s="179">
        <v>38827</v>
      </c>
      <c r="F17626" s="180">
        <v>150254</v>
      </c>
      <c r="G17626" s="180">
        <v>1387.94</v>
      </c>
      <c r="H17626" s="180">
        <v>8502.77</v>
      </c>
      <c r="I17626" s="180">
        <f t="shared" si="550"/>
        <v>160144.71</v>
      </c>
      <c r="J17626" s="177" t="str">
        <f t="shared" si="551"/>
        <v>Date &gt; 1920</v>
      </c>
    </row>
    <row r="17627" spans="1:10" x14ac:dyDescent="0.3">
      <c r="A17627" s="178" t="s">
        <v>3565</v>
      </c>
      <c r="B17627" s="178" t="s">
        <v>259</v>
      </c>
      <c r="C17627" s="178" t="s">
        <v>1459</v>
      </c>
      <c r="D17627" s="178" t="s">
        <v>11703</v>
      </c>
      <c r="E17627" s="179">
        <v>38838</v>
      </c>
      <c r="F17627" s="180">
        <v>97792</v>
      </c>
      <c r="G17627" s="180">
        <v>0</v>
      </c>
      <c r="H17627" s="180">
        <v>5147.3</v>
      </c>
      <c r="I17627" s="180">
        <f t="shared" si="550"/>
        <v>102939.3</v>
      </c>
      <c r="J17627" s="177" t="str">
        <f t="shared" si="551"/>
        <v>Date &gt; 1920</v>
      </c>
    </row>
    <row r="17628" spans="1:10" x14ac:dyDescent="0.3">
      <c r="A17628" s="178" t="s">
        <v>3565</v>
      </c>
      <c r="B17628" s="178" t="s">
        <v>259</v>
      </c>
      <c r="C17628" s="178" t="s">
        <v>1459</v>
      </c>
      <c r="D17628" s="178" t="s">
        <v>11703</v>
      </c>
      <c r="E17628" s="179">
        <v>38860</v>
      </c>
      <c r="F17628" s="180">
        <v>9023</v>
      </c>
      <c r="G17628" s="180">
        <v>492.47</v>
      </c>
      <c r="H17628" s="180">
        <v>686.36</v>
      </c>
      <c r="I17628" s="180">
        <f t="shared" si="550"/>
        <v>10201.83</v>
      </c>
      <c r="J17628" s="177" t="str">
        <f t="shared" si="551"/>
        <v>Date &gt; 1920</v>
      </c>
    </row>
    <row r="17629" spans="1:10" x14ac:dyDescent="0.3">
      <c r="A17629" s="178" t="s">
        <v>3565</v>
      </c>
      <c r="B17629" s="178" t="s">
        <v>259</v>
      </c>
      <c r="C17629" s="178" t="s">
        <v>1459</v>
      </c>
      <c r="D17629" s="178" t="s">
        <v>11703</v>
      </c>
      <c r="E17629" s="179">
        <v>38884</v>
      </c>
      <c r="F17629" s="180">
        <v>45540</v>
      </c>
      <c r="G17629" s="180">
        <v>721.39</v>
      </c>
      <c r="H17629" s="180">
        <v>2705.51</v>
      </c>
      <c r="I17629" s="180">
        <f t="shared" si="550"/>
        <v>48966.9</v>
      </c>
      <c r="J17629" s="177" t="str">
        <f t="shared" si="551"/>
        <v>Date &gt; 1920</v>
      </c>
    </row>
    <row r="17630" spans="1:10" x14ac:dyDescent="0.3">
      <c r="A17630" s="178" t="s">
        <v>3565</v>
      </c>
      <c r="B17630" s="178" t="s">
        <v>259</v>
      </c>
      <c r="C17630" s="178" t="s">
        <v>1459</v>
      </c>
      <c r="D17630" s="178" t="s">
        <v>11703</v>
      </c>
      <c r="E17630" s="179">
        <v>38909</v>
      </c>
      <c r="F17630" s="180">
        <v>60521</v>
      </c>
      <c r="G17630" s="180">
        <v>768.67</v>
      </c>
      <c r="H17630" s="180">
        <v>3514.54</v>
      </c>
      <c r="I17630" s="180">
        <f t="shared" si="550"/>
        <v>64804.21</v>
      </c>
      <c r="J17630" s="177" t="str">
        <f t="shared" si="551"/>
        <v>Date &gt; 1920</v>
      </c>
    </row>
    <row r="17631" spans="1:10" x14ac:dyDescent="0.3">
      <c r="A17631" s="178" t="s">
        <v>3565</v>
      </c>
      <c r="B17631" s="178" t="s">
        <v>259</v>
      </c>
      <c r="C17631" s="178" t="s">
        <v>1459</v>
      </c>
      <c r="D17631" s="178" t="s">
        <v>11703</v>
      </c>
      <c r="E17631" s="179">
        <v>38960</v>
      </c>
      <c r="F17631" s="180">
        <v>250381</v>
      </c>
      <c r="G17631" s="180">
        <v>35798.03</v>
      </c>
      <c r="H17631" s="180">
        <v>28520.31</v>
      </c>
      <c r="I17631" s="180">
        <f t="shared" si="550"/>
        <v>314699.34000000003</v>
      </c>
      <c r="J17631" s="177" t="str">
        <f t="shared" si="551"/>
        <v>Date &gt; 1920</v>
      </c>
    </row>
    <row r="17632" spans="1:10" x14ac:dyDescent="0.3">
      <c r="A17632" s="178" t="s">
        <v>3565</v>
      </c>
      <c r="B17632" s="178" t="s">
        <v>259</v>
      </c>
      <c r="C17632" s="178" t="s">
        <v>1459</v>
      </c>
      <c r="D17632" s="178" t="s">
        <v>11703</v>
      </c>
      <c r="E17632" s="179">
        <v>39037</v>
      </c>
      <c r="F17632" s="180">
        <v>61888</v>
      </c>
      <c r="G17632" s="180">
        <v>7450.16</v>
      </c>
      <c r="H17632" s="180">
        <v>6449.67</v>
      </c>
      <c r="I17632" s="180">
        <f t="shared" si="550"/>
        <v>75787.83</v>
      </c>
      <c r="J17632" s="177" t="str">
        <f t="shared" si="551"/>
        <v>Date &gt; 1920</v>
      </c>
    </row>
    <row r="17633" spans="1:10" x14ac:dyDescent="0.3">
      <c r="A17633" s="178" t="s">
        <v>3565</v>
      </c>
      <c r="B17633" s="178" t="s">
        <v>259</v>
      </c>
      <c r="C17633" s="178" t="s">
        <v>1459</v>
      </c>
      <c r="D17633" s="178" t="s">
        <v>11703</v>
      </c>
      <c r="E17633" s="179">
        <v>39064</v>
      </c>
      <c r="F17633" s="180">
        <v>19046</v>
      </c>
      <c r="G17633" s="180">
        <v>1039.48</v>
      </c>
      <c r="H17633" s="180">
        <v>1448.03</v>
      </c>
      <c r="I17633" s="180">
        <f t="shared" si="550"/>
        <v>21533.51</v>
      </c>
      <c r="J17633" s="177" t="str">
        <f t="shared" si="551"/>
        <v>Date &gt; 1920</v>
      </c>
    </row>
    <row r="17634" spans="1:10" x14ac:dyDescent="0.3">
      <c r="A17634" s="178" t="s">
        <v>3565</v>
      </c>
      <c r="B17634" s="178" t="s">
        <v>259</v>
      </c>
      <c r="C17634" s="178" t="s">
        <v>1459</v>
      </c>
      <c r="D17634" s="178" t="s">
        <v>11703</v>
      </c>
      <c r="E17634" s="179">
        <v>39125</v>
      </c>
      <c r="F17634" s="180">
        <v>9678</v>
      </c>
      <c r="G17634" s="180">
        <v>528.22</v>
      </c>
      <c r="H17634" s="180">
        <v>736.11</v>
      </c>
      <c r="I17634" s="180">
        <f t="shared" si="550"/>
        <v>10942.33</v>
      </c>
      <c r="J17634" s="177" t="str">
        <f t="shared" si="551"/>
        <v>Date &gt; 1920</v>
      </c>
    </row>
    <row r="17635" spans="1:10" x14ac:dyDescent="0.3">
      <c r="A17635" s="178" t="s">
        <v>3565</v>
      </c>
      <c r="B17635" s="178" t="s">
        <v>259</v>
      </c>
      <c r="C17635" s="178" t="s">
        <v>1459</v>
      </c>
      <c r="D17635" s="178" t="s">
        <v>11703</v>
      </c>
      <c r="E17635" s="179">
        <v>39140</v>
      </c>
      <c r="F17635" s="180">
        <v>47533</v>
      </c>
      <c r="G17635" s="180">
        <v>620.66</v>
      </c>
      <c r="H17635" s="180">
        <v>3386.55</v>
      </c>
      <c r="I17635" s="180">
        <f t="shared" si="550"/>
        <v>51540.210000000006</v>
      </c>
      <c r="J17635" s="177" t="str">
        <f t="shared" si="551"/>
        <v>Date &gt; 1920</v>
      </c>
    </row>
    <row r="17636" spans="1:10" x14ac:dyDescent="0.3">
      <c r="A17636" s="178" t="s">
        <v>3565</v>
      </c>
      <c r="B17636" s="178" t="s">
        <v>259</v>
      </c>
      <c r="C17636" s="178" t="s">
        <v>1459</v>
      </c>
      <c r="D17636" s="178" t="s">
        <v>11703</v>
      </c>
      <c r="E17636" s="179">
        <v>39170</v>
      </c>
      <c r="F17636" s="180">
        <v>0</v>
      </c>
      <c r="G17636" s="180">
        <v>176.64</v>
      </c>
      <c r="H17636" s="180">
        <v>245.56</v>
      </c>
      <c r="I17636" s="180">
        <f t="shared" si="550"/>
        <v>422.2</v>
      </c>
      <c r="J17636" s="177" t="str">
        <f t="shared" si="551"/>
        <v>Date &gt; 1920</v>
      </c>
    </row>
    <row r="17637" spans="1:10" x14ac:dyDescent="0.3">
      <c r="A17637" s="178" t="s">
        <v>3565</v>
      </c>
      <c r="B17637" s="178" t="s">
        <v>259</v>
      </c>
      <c r="C17637" s="178" t="s">
        <v>1459</v>
      </c>
      <c r="D17637" s="178" t="s">
        <v>11703</v>
      </c>
      <c r="E17637" s="179">
        <v>39199</v>
      </c>
      <c r="F17637" s="180">
        <v>0</v>
      </c>
      <c r="G17637" s="180">
        <v>9403.0499999999993</v>
      </c>
      <c r="H17637" s="180">
        <v>4280.2</v>
      </c>
      <c r="I17637" s="180">
        <f t="shared" si="550"/>
        <v>13683.25</v>
      </c>
      <c r="J17637" s="177" t="str">
        <f t="shared" si="551"/>
        <v>Date &gt; 1920</v>
      </c>
    </row>
    <row r="17638" spans="1:10" x14ac:dyDescent="0.3">
      <c r="A17638" s="178" t="s">
        <v>3565</v>
      </c>
      <c r="B17638" s="178" t="s">
        <v>259</v>
      </c>
      <c r="C17638" s="178" t="s">
        <v>1459</v>
      </c>
      <c r="D17638" s="178" t="s">
        <v>11703</v>
      </c>
      <c r="E17638" s="179">
        <v>39248</v>
      </c>
      <c r="F17638" s="180">
        <v>0</v>
      </c>
      <c r="G17638" s="180">
        <v>257.37</v>
      </c>
      <c r="H17638" s="180">
        <v>359.19</v>
      </c>
      <c r="I17638" s="180">
        <f t="shared" si="550"/>
        <v>616.55999999999995</v>
      </c>
      <c r="J17638" s="177" t="str">
        <f t="shared" si="551"/>
        <v>Date &gt; 1920</v>
      </c>
    </row>
    <row r="17639" spans="1:10" x14ac:dyDescent="0.3">
      <c r="A17639" s="178" t="s">
        <v>3565</v>
      </c>
      <c r="B17639" s="178" t="s">
        <v>259</v>
      </c>
      <c r="C17639" s="178" t="s">
        <v>1459</v>
      </c>
      <c r="D17639" s="178" t="s">
        <v>11703</v>
      </c>
      <c r="E17639" s="179">
        <v>39254</v>
      </c>
      <c r="F17639" s="180">
        <v>0</v>
      </c>
      <c r="G17639" s="180">
        <v>396.98</v>
      </c>
      <c r="H17639" s="180">
        <v>552.71</v>
      </c>
      <c r="I17639" s="180">
        <f t="shared" si="550"/>
        <v>949.69</v>
      </c>
      <c r="J17639" s="177" t="str">
        <f t="shared" si="551"/>
        <v>Date &gt; 1920</v>
      </c>
    </row>
    <row r="17640" spans="1:10" x14ac:dyDescent="0.3">
      <c r="A17640" s="178" t="s">
        <v>3565</v>
      </c>
      <c r="B17640" s="178" t="s">
        <v>259</v>
      </c>
      <c r="C17640" s="178" t="s">
        <v>1459</v>
      </c>
      <c r="D17640" s="178" t="s">
        <v>11703</v>
      </c>
      <c r="E17640" s="179">
        <v>39548</v>
      </c>
      <c r="F17640" s="180">
        <v>10000</v>
      </c>
      <c r="G17640" s="180">
        <v>3071.99</v>
      </c>
      <c r="H17640" s="180">
        <v>2237.3000000000002</v>
      </c>
      <c r="I17640" s="180">
        <f t="shared" si="550"/>
        <v>15309.29</v>
      </c>
      <c r="J17640" s="177" t="str">
        <f t="shared" si="551"/>
        <v>Date &gt; 1920</v>
      </c>
    </row>
    <row r="17641" spans="1:10" x14ac:dyDescent="0.3">
      <c r="A17641" s="178" t="s">
        <v>3565</v>
      </c>
      <c r="B17641" s="178" t="s">
        <v>259</v>
      </c>
      <c r="C17641" s="178" t="s">
        <v>1459</v>
      </c>
      <c r="D17641" s="178" t="s">
        <v>11703</v>
      </c>
      <c r="E17641" s="179">
        <v>40079</v>
      </c>
      <c r="F17641" s="180">
        <v>71137</v>
      </c>
      <c r="G17641" s="180">
        <v>5739.02</v>
      </c>
      <c r="H17641" s="180">
        <v>5371.93</v>
      </c>
      <c r="I17641" s="180">
        <f t="shared" si="550"/>
        <v>82247.950000000012</v>
      </c>
      <c r="J17641" s="177" t="str">
        <f t="shared" si="551"/>
        <v>Date &gt; 1920</v>
      </c>
    </row>
    <row r="17642" spans="1:10" x14ac:dyDescent="0.3">
      <c r="A17642" s="178" t="s">
        <v>3565</v>
      </c>
      <c r="B17642" s="178" t="s">
        <v>259</v>
      </c>
      <c r="C17642" s="178" t="s">
        <v>1459</v>
      </c>
      <c r="D17642" s="178" t="s">
        <v>11704</v>
      </c>
      <c r="E17642" s="179">
        <v>39357</v>
      </c>
      <c r="F17642" s="180">
        <v>0</v>
      </c>
      <c r="G17642" s="180">
        <v>250000</v>
      </c>
      <c r="H17642" s="180">
        <v>250000</v>
      </c>
      <c r="I17642" s="180">
        <f t="shared" si="550"/>
        <v>500000</v>
      </c>
      <c r="J17642" s="177" t="str">
        <f t="shared" si="551"/>
        <v>Date &gt; 1920</v>
      </c>
    </row>
    <row r="17643" spans="1:10" x14ac:dyDescent="0.3">
      <c r="A17643" s="178" t="s">
        <v>3565</v>
      </c>
      <c r="B17643" s="178" t="s">
        <v>259</v>
      </c>
      <c r="C17643" s="178" t="s">
        <v>1459</v>
      </c>
      <c r="D17643" s="178" t="s">
        <v>11704</v>
      </c>
      <c r="E17643" s="179">
        <v>39406</v>
      </c>
      <c r="F17643" s="180">
        <v>0</v>
      </c>
      <c r="G17643" s="180">
        <v>127883.04</v>
      </c>
      <c r="H17643" s="180">
        <v>127883.05</v>
      </c>
      <c r="I17643" s="180">
        <f t="shared" si="550"/>
        <v>255766.09</v>
      </c>
      <c r="J17643" s="177" t="str">
        <f t="shared" si="551"/>
        <v>Date &gt; 1920</v>
      </c>
    </row>
    <row r="17644" spans="1:10" x14ac:dyDescent="0.3">
      <c r="A17644" s="178" t="s">
        <v>3565</v>
      </c>
      <c r="B17644" s="178" t="s">
        <v>259</v>
      </c>
      <c r="C17644" s="178" t="s">
        <v>1459</v>
      </c>
      <c r="D17644" s="178" t="s">
        <v>11705</v>
      </c>
      <c r="E17644" s="179">
        <v>39001</v>
      </c>
      <c r="F17644" s="180">
        <v>2522</v>
      </c>
      <c r="G17644" s="180">
        <v>0</v>
      </c>
      <c r="H17644" s="180">
        <v>1127.06</v>
      </c>
      <c r="I17644" s="180">
        <f t="shared" si="550"/>
        <v>3649.06</v>
      </c>
      <c r="J17644" s="177" t="str">
        <f t="shared" si="551"/>
        <v>Date &gt; 1920</v>
      </c>
    </row>
    <row r="17645" spans="1:10" x14ac:dyDescent="0.3">
      <c r="A17645" s="178" t="s">
        <v>3565</v>
      </c>
      <c r="B17645" s="178" t="s">
        <v>259</v>
      </c>
      <c r="C17645" s="178" t="s">
        <v>1459</v>
      </c>
      <c r="D17645" s="178" t="s">
        <v>11705</v>
      </c>
      <c r="E17645" s="179">
        <v>39037</v>
      </c>
      <c r="F17645" s="180">
        <v>60713</v>
      </c>
      <c r="G17645" s="180">
        <v>0</v>
      </c>
      <c r="H17645" s="180">
        <v>38466.94</v>
      </c>
      <c r="I17645" s="180">
        <f t="shared" si="550"/>
        <v>99179.94</v>
      </c>
      <c r="J17645" s="177" t="str">
        <f t="shared" si="551"/>
        <v>Date &gt; 1920</v>
      </c>
    </row>
    <row r="17646" spans="1:10" x14ac:dyDescent="0.3">
      <c r="A17646" s="178" t="s">
        <v>3565</v>
      </c>
      <c r="B17646" s="178" t="s">
        <v>259</v>
      </c>
      <c r="C17646" s="178" t="s">
        <v>1459</v>
      </c>
      <c r="D17646" s="178" t="s">
        <v>11705</v>
      </c>
      <c r="E17646" s="179">
        <v>39064</v>
      </c>
      <c r="F17646" s="180">
        <v>10078</v>
      </c>
      <c r="G17646" s="180">
        <v>0</v>
      </c>
      <c r="H17646" s="180">
        <v>0</v>
      </c>
      <c r="I17646" s="180">
        <f t="shared" si="550"/>
        <v>10078</v>
      </c>
      <c r="J17646" s="177" t="str">
        <f t="shared" si="551"/>
        <v>Date &gt; 1920</v>
      </c>
    </row>
    <row r="17647" spans="1:10" x14ac:dyDescent="0.3">
      <c r="A17647" s="178" t="s">
        <v>3565</v>
      </c>
      <c r="B17647" s="178" t="s">
        <v>259</v>
      </c>
      <c r="C17647" s="178" t="s">
        <v>1459</v>
      </c>
      <c r="D17647" s="178" t="s">
        <v>11705</v>
      </c>
      <c r="E17647" s="179">
        <v>39125</v>
      </c>
      <c r="F17647" s="180">
        <v>5312</v>
      </c>
      <c r="G17647" s="180">
        <v>0</v>
      </c>
      <c r="H17647" s="180">
        <v>0</v>
      </c>
      <c r="I17647" s="180">
        <f t="shared" si="550"/>
        <v>5312</v>
      </c>
      <c r="J17647" s="177" t="str">
        <f t="shared" si="551"/>
        <v>Date &gt; 1920</v>
      </c>
    </row>
    <row r="17648" spans="1:10" x14ac:dyDescent="0.3">
      <c r="A17648" s="178" t="s">
        <v>3565</v>
      </c>
      <c r="B17648" s="178" t="s">
        <v>259</v>
      </c>
      <c r="C17648" s="178" t="s">
        <v>1459</v>
      </c>
      <c r="D17648" s="178" t="s">
        <v>11705</v>
      </c>
      <c r="E17648" s="179">
        <v>39479</v>
      </c>
      <c r="F17648" s="180">
        <v>10000</v>
      </c>
      <c r="G17648" s="180">
        <v>0</v>
      </c>
      <c r="H17648" s="180">
        <v>0</v>
      </c>
      <c r="I17648" s="180">
        <f t="shared" si="550"/>
        <v>10000</v>
      </c>
      <c r="J17648" s="177" t="str">
        <f t="shared" si="551"/>
        <v>Date &gt; 1920</v>
      </c>
    </row>
    <row r="17649" spans="1:10" x14ac:dyDescent="0.3">
      <c r="A17649" s="178" t="s">
        <v>3565</v>
      </c>
      <c r="B17649" s="178" t="s">
        <v>259</v>
      </c>
      <c r="C17649" s="178" t="s">
        <v>1459</v>
      </c>
      <c r="D17649" s="178" t="s">
        <v>11705</v>
      </c>
      <c r="E17649" s="179">
        <v>39583</v>
      </c>
      <c r="F17649" s="180">
        <v>2748</v>
      </c>
      <c r="G17649" s="180">
        <v>0</v>
      </c>
      <c r="H17649" s="180">
        <v>144</v>
      </c>
      <c r="I17649" s="180">
        <f t="shared" si="550"/>
        <v>2892</v>
      </c>
      <c r="J17649" s="177" t="str">
        <f t="shared" si="551"/>
        <v>Date &gt; 1920</v>
      </c>
    </row>
    <row r="17650" spans="1:10" x14ac:dyDescent="0.3">
      <c r="A17650" s="178" t="s">
        <v>3565</v>
      </c>
      <c r="B17650" s="178" t="s">
        <v>259</v>
      </c>
      <c r="C17650" s="178" t="s">
        <v>1459</v>
      </c>
      <c r="D17650" s="178" t="s">
        <v>11706</v>
      </c>
      <c r="E17650" s="179">
        <v>39274</v>
      </c>
      <c r="F17650" s="180">
        <v>0</v>
      </c>
      <c r="G17650" s="180">
        <v>50000</v>
      </c>
      <c r="H17650" s="180">
        <v>50000</v>
      </c>
      <c r="I17650" s="180">
        <f t="shared" si="550"/>
        <v>100000</v>
      </c>
      <c r="J17650" s="177" t="str">
        <f t="shared" si="551"/>
        <v>Date &gt; 1920</v>
      </c>
    </row>
    <row r="17651" spans="1:10" x14ac:dyDescent="0.3">
      <c r="A17651" s="178" t="s">
        <v>3565</v>
      </c>
      <c r="B17651" s="178" t="s">
        <v>259</v>
      </c>
      <c r="C17651" s="178" t="s">
        <v>1459</v>
      </c>
      <c r="D17651" s="178" t="s">
        <v>11707</v>
      </c>
      <c r="E17651" s="179">
        <v>39380</v>
      </c>
      <c r="F17651" s="180">
        <v>179987</v>
      </c>
      <c r="G17651" s="180">
        <v>0</v>
      </c>
      <c r="H17651" s="180">
        <v>9473.74</v>
      </c>
      <c r="I17651" s="180">
        <f t="shared" si="550"/>
        <v>189460.74</v>
      </c>
      <c r="J17651" s="177" t="str">
        <f t="shared" si="551"/>
        <v>Date &gt; 1920</v>
      </c>
    </row>
    <row r="17652" spans="1:10" x14ac:dyDescent="0.3">
      <c r="A17652" s="178" t="s">
        <v>3565</v>
      </c>
      <c r="B17652" s="178" t="s">
        <v>259</v>
      </c>
      <c r="C17652" s="178" t="s">
        <v>1459</v>
      </c>
      <c r="D17652" s="178" t="s">
        <v>11707</v>
      </c>
      <c r="E17652" s="179">
        <v>39419</v>
      </c>
      <c r="F17652" s="180">
        <v>4923</v>
      </c>
      <c r="G17652" s="180">
        <v>0</v>
      </c>
      <c r="H17652" s="180">
        <v>259.11</v>
      </c>
      <c r="I17652" s="180">
        <f t="shared" si="550"/>
        <v>5182.1099999999997</v>
      </c>
      <c r="J17652" s="177" t="str">
        <f t="shared" si="551"/>
        <v>Date &gt; 1920</v>
      </c>
    </row>
    <row r="17653" spans="1:10" x14ac:dyDescent="0.3">
      <c r="A17653" s="178" t="s">
        <v>3565</v>
      </c>
      <c r="B17653" s="178" t="s">
        <v>259</v>
      </c>
      <c r="C17653" s="178" t="s">
        <v>1459</v>
      </c>
      <c r="D17653" s="178" t="s">
        <v>11707</v>
      </c>
      <c r="E17653" s="179">
        <v>39458</v>
      </c>
      <c r="F17653" s="180">
        <v>1734</v>
      </c>
      <c r="G17653" s="180">
        <v>0</v>
      </c>
      <c r="H17653" s="180">
        <v>91.44</v>
      </c>
      <c r="I17653" s="180">
        <f t="shared" si="550"/>
        <v>1825.44</v>
      </c>
      <c r="J17653" s="177" t="str">
        <f t="shared" si="551"/>
        <v>Date &gt; 1920</v>
      </c>
    </row>
    <row r="17654" spans="1:10" x14ac:dyDescent="0.3">
      <c r="A17654" s="178" t="s">
        <v>3565</v>
      </c>
      <c r="B17654" s="178" t="s">
        <v>259</v>
      </c>
      <c r="C17654" s="178" t="s">
        <v>1459</v>
      </c>
      <c r="D17654" s="178" t="s">
        <v>11707</v>
      </c>
      <c r="E17654" s="179">
        <v>39486</v>
      </c>
      <c r="F17654" s="180">
        <v>1206</v>
      </c>
      <c r="G17654" s="180">
        <v>0</v>
      </c>
      <c r="H17654" s="180">
        <v>63.77</v>
      </c>
      <c r="I17654" s="180">
        <f t="shared" si="550"/>
        <v>1269.77</v>
      </c>
      <c r="J17654" s="177" t="str">
        <f t="shared" si="551"/>
        <v>Date &gt; 1920</v>
      </c>
    </row>
    <row r="17655" spans="1:10" x14ac:dyDescent="0.3">
      <c r="A17655" s="178" t="s">
        <v>3565</v>
      </c>
      <c r="B17655" s="178" t="s">
        <v>259</v>
      </c>
      <c r="C17655" s="178" t="s">
        <v>1459</v>
      </c>
      <c r="D17655" s="178" t="s">
        <v>11707</v>
      </c>
      <c r="E17655" s="179">
        <v>39674</v>
      </c>
      <c r="F17655" s="180">
        <v>5283</v>
      </c>
      <c r="G17655" s="180">
        <v>0</v>
      </c>
      <c r="H17655" s="180">
        <v>277.35000000000002</v>
      </c>
      <c r="I17655" s="180">
        <f t="shared" si="550"/>
        <v>5560.35</v>
      </c>
      <c r="J17655" s="177" t="str">
        <f t="shared" si="551"/>
        <v>Date &gt; 1920</v>
      </c>
    </row>
    <row r="17656" spans="1:10" x14ac:dyDescent="0.3">
      <c r="A17656" s="178" t="s">
        <v>3565</v>
      </c>
      <c r="B17656" s="178" t="s">
        <v>259</v>
      </c>
      <c r="C17656" s="178" t="s">
        <v>1459</v>
      </c>
      <c r="D17656" s="178" t="s">
        <v>11708</v>
      </c>
      <c r="E17656" s="179">
        <v>39652</v>
      </c>
      <c r="F17656" s="180">
        <v>21920</v>
      </c>
      <c r="G17656" s="180">
        <v>0</v>
      </c>
      <c r="H17656" s="180">
        <v>1582</v>
      </c>
      <c r="I17656" s="180">
        <f t="shared" si="550"/>
        <v>23502</v>
      </c>
      <c r="J17656" s="177" t="str">
        <f t="shared" si="551"/>
        <v>Date &gt; 1920</v>
      </c>
    </row>
    <row r="17657" spans="1:10" x14ac:dyDescent="0.3">
      <c r="A17657" s="178" t="s">
        <v>3565</v>
      </c>
      <c r="B17657" s="178" t="s">
        <v>259</v>
      </c>
      <c r="C17657" s="178" t="s">
        <v>1459</v>
      </c>
      <c r="D17657" s="178" t="s">
        <v>11708</v>
      </c>
      <c r="E17657" s="179">
        <v>41436</v>
      </c>
      <c r="F17657" s="180">
        <v>7191</v>
      </c>
      <c r="G17657" s="180">
        <v>0</v>
      </c>
      <c r="H17657" s="180">
        <v>-49.08</v>
      </c>
      <c r="I17657" s="180">
        <f t="shared" si="550"/>
        <v>7141.92</v>
      </c>
      <c r="J17657" s="177" t="str">
        <f t="shared" si="551"/>
        <v>Date &gt; 1920</v>
      </c>
    </row>
    <row r="17658" spans="1:10" x14ac:dyDescent="0.3">
      <c r="A17658" s="178" t="s">
        <v>3565</v>
      </c>
      <c r="B17658" s="178" t="s">
        <v>259</v>
      </c>
      <c r="C17658" s="178" t="s">
        <v>1459</v>
      </c>
      <c r="D17658" s="178" t="s">
        <v>11709</v>
      </c>
      <c r="E17658" s="179">
        <v>41536</v>
      </c>
      <c r="F17658" s="180">
        <v>0</v>
      </c>
      <c r="G17658" s="180">
        <v>91575.65</v>
      </c>
      <c r="H17658" s="180">
        <v>45849.11</v>
      </c>
      <c r="I17658" s="180">
        <f t="shared" si="550"/>
        <v>137424.76</v>
      </c>
      <c r="J17658" s="177" t="str">
        <f t="shared" si="551"/>
        <v>Date &gt; 1920</v>
      </c>
    </row>
    <row r="17659" spans="1:10" x14ac:dyDescent="0.3">
      <c r="A17659" s="178" t="s">
        <v>3565</v>
      </c>
      <c r="B17659" s="178" t="s">
        <v>259</v>
      </c>
      <c r="C17659" s="178" t="s">
        <v>1459</v>
      </c>
      <c r="D17659" s="178" t="s">
        <v>11709</v>
      </c>
      <c r="E17659" s="179">
        <v>41956</v>
      </c>
      <c r="F17659" s="180">
        <v>0</v>
      </c>
      <c r="G17659" s="180">
        <v>24122.01</v>
      </c>
      <c r="H17659" s="180">
        <v>3735.6</v>
      </c>
      <c r="I17659" s="180">
        <f t="shared" si="550"/>
        <v>27857.609999999997</v>
      </c>
      <c r="J17659" s="177" t="str">
        <f t="shared" si="551"/>
        <v>Date &gt; 1920</v>
      </c>
    </row>
    <row r="17660" spans="1:10" x14ac:dyDescent="0.3">
      <c r="A17660" s="178" t="s">
        <v>3565</v>
      </c>
      <c r="B17660" s="178" t="s">
        <v>259</v>
      </c>
      <c r="C17660" s="178" t="s">
        <v>1459</v>
      </c>
      <c r="D17660" s="178" t="s">
        <v>11709</v>
      </c>
      <c r="E17660" s="179">
        <v>42045</v>
      </c>
      <c r="F17660" s="180">
        <v>0</v>
      </c>
      <c r="G17660" s="180">
        <v>0</v>
      </c>
      <c r="H17660" s="180">
        <v>0.01</v>
      </c>
      <c r="I17660" s="180">
        <f t="shared" si="550"/>
        <v>0.01</v>
      </c>
      <c r="J17660" s="177" t="str">
        <f t="shared" si="551"/>
        <v>Date &gt; 1920</v>
      </c>
    </row>
    <row r="17661" spans="1:10" x14ac:dyDescent="0.3">
      <c r="A17661" s="178" t="s">
        <v>3565</v>
      </c>
      <c r="B17661" s="178" t="s">
        <v>259</v>
      </c>
      <c r="C17661" s="178" t="s">
        <v>1459</v>
      </c>
      <c r="D17661" s="178" t="s">
        <v>11709</v>
      </c>
      <c r="E17661" s="179">
        <v>42340</v>
      </c>
      <c r="F17661" s="180">
        <v>0</v>
      </c>
      <c r="G17661" s="180">
        <v>953.4</v>
      </c>
      <c r="H17661" s="180">
        <v>408.6</v>
      </c>
      <c r="I17661" s="180">
        <f t="shared" si="550"/>
        <v>1362</v>
      </c>
      <c r="J17661" s="177" t="str">
        <f t="shared" si="551"/>
        <v>Date &gt; 1920</v>
      </c>
    </row>
    <row r="17662" spans="1:10" x14ac:dyDescent="0.3">
      <c r="A17662" s="178" t="s">
        <v>3565</v>
      </c>
      <c r="B17662" s="178" t="s">
        <v>259</v>
      </c>
      <c r="C17662" s="178" t="s">
        <v>1459</v>
      </c>
      <c r="D17662" s="178" t="s">
        <v>11710</v>
      </c>
      <c r="E17662" s="179">
        <v>42136</v>
      </c>
      <c r="F17662" s="180">
        <v>0</v>
      </c>
      <c r="G17662" s="180">
        <v>10174.68</v>
      </c>
      <c r="H17662" s="180">
        <v>2543.67</v>
      </c>
      <c r="I17662" s="180">
        <f t="shared" si="550"/>
        <v>12718.35</v>
      </c>
      <c r="J17662" s="177" t="str">
        <f t="shared" si="551"/>
        <v>Date &gt; 1920</v>
      </c>
    </row>
    <row r="17663" spans="1:10" x14ac:dyDescent="0.3">
      <c r="A17663" s="178" t="s">
        <v>3565</v>
      </c>
      <c r="B17663" s="178" t="s">
        <v>259</v>
      </c>
      <c r="C17663" s="178" t="s">
        <v>1459</v>
      </c>
      <c r="D17663" s="178" t="s">
        <v>11710</v>
      </c>
      <c r="E17663" s="179">
        <v>42361</v>
      </c>
      <c r="F17663" s="180">
        <v>0</v>
      </c>
      <c r="G17663" s="180">
        <v>411.72</v>
      </c>
      <c r="H17663" s="180">
        <v>102.93</v>
      </c>
      <c r="I17663" s="180">
        <f t="shared" si="550"/>
        <v>514.65000000000009</v>
      </c>
      <c r="J17663" s="177" t="str">
        <f t="shared" si="551"/>
        <v>Date &gt; 1920</v>
      </c>
    </row>
    <row r="17664" spans="1:10" x14ac:dyDescent="0.3">
      <c r="A17664" s="178" t="s">
        <v>3565</v>
      </c>
      <c r="B17664" s="178" t="s">
        <v>259</v>
      </c>
      <c r="C17664" s="178" t="s">
        <v>1459</v>
      </c>
      <c r="D17664" s="178" t="s">
        <v>11711</v>
      </c>
      <c r="E17664" s="179">
        <v>42712</v>
      </c>
      <c r="F17664" s="180">
        <v>4050</v>
      </c>
      <c r="G17664" s="180">
        <v>225</v>
      </c>
      <c r="H17664" s="180">
        <v>225</v>
      </c>
      <c r="I17664" s="180">
        <f t="shared" si="550"/>
        <v>4500</v>
      </c>
      <c r="J17664" s="177" t="str">
        <f t="shared" si="551"/>
        <v>Date &gt; 1920</v>
      </c>
    </row>
    <row r="17665" spans="1:10" x14ac:dyDescent="0.3">
      <c r="A17665" s="178" t="s">
        <v>3565</v>
      </c>
      <c r="B17665" s="178" t="s">
        <v>259</v>
      </c>
      <c r="C17665" s="178" t="s">
        <v>1459</v>
      </c>
      <c r="D17665" s="178" t="s">
        <v>11711</v>
      </c>
      <c r="E17665" s="179">
        <v>42818</v>
      </c>
      <c r="F17665" s="180">
        <v>118777</v>
      </c>
      <c r="G17665" s="180">
        <v>6598.74</v>
      </c>
      <c r="H17665" s="180">
        <v>6599.02</v>
      </c>
      <c r="I17665" s="180">
        <f t="shared" si="550"/>
        <v>131974.76</v>
      </c>
      <c r="J17665" s="177" t="str">
        <f t="shared" si="551"/>
        <v>Date &gt; 1920</v>
      </c>
    </row>
    <row r="17666" spans="1:10" x14ac:dyDescent="0.3">
      <c r="A17666" s="178" t="s">
        <v>3565</v>
      </c>
      <c r="B17666" s="178" t="s">
        <v>259</v>
      </c>
      <c r="C17666" s="178" t="s">
        <v>1459</v>
      </c>
      <c r="D17666" s="178" t="s">
        <v>11711</v>
      </c>
      <c r="E17666" s="179">
        <v>42880</v>
      </c>
      <c r="F17666" s="180">
        <v>33463</v>
      </c>
      <c r="G17666" s="180">
        <v>1859.05</v>
      </c>
      <c r="H17666" s="180">
        <v>1858.92</v>
      </c>
      <c r="I17666" s="180">
        <f t="shared" si="550"/>
        <v>37180.97</v>
      </c>
      <c r="J17666" s="177" t="str">
        <f t="shared" si="551"/>
        <v>Date &gt; 1920</v>
      </c>
    </row>
    <row r="17667" spans="1:10" x14ac:dyDescent="0.3">
      <c r="A17667" s="178" t="s">
        <v>3565</v>
      </c>
      <c r="B17667" s="178" t="s">
        <v>259</v>
      </c>
      <c r="C17667" s="178" t="s">
        <v>1459</v>
      </c>
      <c r="D17667" s="178" t="s">
        <v>11711</v>
      </c>
      <c r="E17667" s="179">
        <v>42929</v>
      </c>
      <c r="F17667" s="180">
        <v>14370</v>
      </c>
      <c r="G17667" s="180">
        <v>798.35</v>
      </c>
      <c r="H17667" s="180">
        <v>798.79</v>
      </c>
      <c r="I17667" s="180">
        <f t="shared" si="550"/>
        <v>15967.14</v>
      </c>
      <c r="J17667" s="177" t="str">
        <f t="shared" si="551"/>
        <v>Date &gt; 1920</v>
      </c>
    </row>
    <row r="17668" spans="1:10" x14ac:dyDescent="0.3">
      <c r="A17668" s="178" t="s">
        <v>3565</v>
      </c>
      <c r="B17668" s="178" t="s">
        <v>259</v>
      </c>
      <c r="C17668" s="178" t="s">
        <v>1459</v>
      </c>
      <c r="D17668" s="178" t="s">
        <v>11711</v>
      </c>
      <c r="E17668" s="179">
        <v>42975</v>
      </c>
      <c r="F17668" s="180">
        <v>29858</v>
      </c>
      <c r="G17668" s="180">
        <v>1658.83</v>
      </c>
      <c r="H17668" s="180">
        <v>1659.63</v>
      </c>
      <c r="I17668" s="180">
        <f t="shared" si="550"/>
        <v>33176.46</v>
      </c>
      <c r="J17668" s="177" t="str">
        <f t="shared" si="551"/>
        <v>Date &gt; 1920</v>
      </c>
    </row>
    <row r="17669" spans="1:10" x14ac:dyDescent="0.3">
      <c r="A17669" s="178" t="s">
        <v>3565</v>
      </c>
      <c r="B17669" s="178" t="s">
        <v>259</v>
      </c>
      <c r="C17669" s="178" t="s">
        <v>1459</v>
      </c>
      <c r="D17669" s="178" t="s">
        <v>11711</v>
      </c>
      <c r="E17669" s="179">
        <v>42999</v>
      </c>
      <c r="F17669" s="180">
        <v>34002</v>
      </c>
      <c r="G17669" s="180">
        <v>1888.98</v>
      </c>
      <c r="H17669" s="180">
        <v>1888.71</v>
      </c>
      <c r="I17669" s="180">
        <f t="shared" ref="I17669:I17678" si="552">SUM(F17669:H17669)</f>
        <v>37779.69</v>
      </c>
      <c r="J17669" s="177" t="str">
        <f t="shared" ref="J17669:J17678" si="553">IF(OR(YEAR(E17669)&gt; 1920, ISBLANK(E17669)), "Date &gt; 1920", "Sketchy date")</f>
        <v>Date &gt; 1920</v>
      </c>
    </row>
    <row r="17670" spans="1:10" x14ac:dyDescent="0.3">
      <c r="A17670" s="178" t="s">
        <v>3565</v>
      </c>
      <c r="B17670" s="178" t="s">
        <v>259</v>
      </c>
      <c r="C17670" s="178" t="s">
        <v>1459</v>
      </c>
      <c r="D17670" s="178" t="s">
        <v>11711</v>
      </c>
      <c r="E17670" s="179">
        <v>43081</v>
      </c>
      <c r="F17670" s="180">
        <v>15323</v>
      </c>
      <c r="G17670" s="180">
        <v>851.27</v>
      </c>
      <c r="H17670" s="180">
        <v>851.07</v>
      </c>
      <c r="I17670" s="180">
        <f t="shared" si="552"/>
        <v>17025.34</v>
      </c>
      <c r="J17670" s="177" t="str">
        <f t="shared" si="553"/>
        <v>Date &gt; 1920</v>
      </c>
    </row>
    <row r="17671" spans="1:10" x14ac:dyDescent="0.3">
      <c r="A17671" s="178" t="s">
        <v>3565</v>
      </c>
      <c r="B17671" s="178" t="s">
        <v>259</v>
      </c>
      <c r="C17671" s="178" t="s">
        <v>1459</v>
      </c>
      <c r="D17671" s="178" t="s">
        <v>11711</v>
      </c>
      <c r="E17671" s="179">
        <v>43452</v>
      </c>
      <c r="F17671" s="180">
        <v>52636</v>
      </c>
      <c r="G17671" s="180">
        <v>2924.21</v>
      </c>
      <c r="H17671" s="180">
        <v>2924.07</v>
      </c>
      <c r="I17671" s="180">
        <f t="shared" si="552"/>
        <v>58484.28</v>
      </c>
      <c r="J17671" s="177" t="str">
        <f t="shared" si="553"/>
        <v>Date &gt; 1920</v>
      </c>
    </row>
    <row r="17672" spans="1:10" x14ac:dyDescent="0.3">
      <c r="A17672" s="178" t="s">
        <v>3565</v>
      </c>
      <c r="B17672" s="178" t="s">
        <v>259</v>
      </c>
      <c r="C17672" s="178" t="s">
        <v>1459</v>
      </c>
      <c r="D17672" s="178" t="s">
        <v>11711</v>
      </c>
      <c r="E17672" s="179">
        <v>43518</v>
      </c>
      <c r="F17672" s="180">
        <v>11410</v>
      </c>
      <c r="G17672" s="180">
        <v>2470.87</v>
      </c>
      <c r="H17672" s="180">
        <v>2470.4899999999998</v>
      </c>
      <c r="I17672" s="180">
        <f t="shared" si="552"/>
        <v>16351.359999999999</v>
      </c>
      <c r="J17672" s="177" t="str">
        <f t="shared" si="553"/>
        <v>Date &gt; 1920</v>
      </c>
    </row>
    <row r="17673" spans="1:10" x14ac:dyDescent="0.3">
      <c r="A17673" s="178" t="s">
        <v>3565</v>
      </c>
      <c r="B17673" s="178" t="s">
        <v>259</v>
      </c>
      <c r="C17673" s="178" t="s">
        <v>1459</v>
      </c>
      <c r="D17673" s="178" t="s">
        <v>11711</v>
      </c>
      <c r="E17673" s="179">
        <v>43682</v>
      </c>
      <c r="F17673" s="180">
        <v>33066</v>
      </c>
      <c r="G17673" s="180">
        <v>0</v>
      </c>
      <c r="H17673" s="180">
        <v>0</v>
      </c>
      <c r="I17673" s="180">
        <f t="shared" si="552"/>
        <v>33066</v>
      </c>
      <c r="J17673" s="177" t="str">
        <f t="shared" si="553"/>
        <v>Date &gt; 1920</v>
      </c>
    </row>
    <row r="17674" spans="1:10" x14ac:dyDescent="0.3">
      <c r="A17674" s="178" t="s">
        <v>3565</v>
      </c>
      <c r="B17674" s="178" t="s">
        <v>259</v>
      </c>
      <c r="C17674" s="178" t="s">
        <v>1459</v>
      </c>
      <c r="D17674" s="178" t="s">
        <v>11712</v>
      </c>
      <c r="E17674" s="179">
        <v>43081</v>
      </c>
      <c r="F17674" s="180">
        <v>11916</v>
      </c>
      <c r="G17674" s="180">
        <v>662.05</v>
      </c>
      <c r="H17674" s="180">
        <v>663.02</v>
      </c>
      <c r="I17674" s="180">
        <f t="shared" si="552"/>
        <v>13241.07</v>
      </c>
      <c r="J17674" s="177" t="str">
        <f t="shared" si="553"/>
        <v>Date &gt; 1920</v>
      </c>
    </row>
    <row r="17675" spans="1:10" x14ac:dyDescent="0.3">
      <c r="A17675" s="178" t="s">
        <v>3565</v>
      </c>
      <c r="B17675" s="178" t="s">
        <v>259</v>
      </c>
      <c r="C17675" s="178" t="s">
        <v>1459</v>
      </c>
      <c r="D17675" s="178" t="s">
        <v>11712</v>
      </c>
      <c r="E17675" s="179">
        <v>43102</v>
      </c>
      <c r="F17675" s="180">
        <v>313582</v>
      </c>
      <c r="G17675" s="180">
        <v>18310.72</v>
      </c>
      <c r="H17675" s="180">
        <v>18311.71</v>
      </c>
      <c r="I17675" s="180">
        <f t="shared" si="552"/>
        <v>350204.43</v>
      </c>
      <c r="J17675" s="177" t="str">
        <f t="shared" si="553"/>
        <v>Date &gt; 1920</v>
      </c>
    </row>
    <row r="17676" spans="1:10" x14ac:dyDescent="0.3">
      <c r="A17676" s="178" t="s">
        <v>3565</v>
      </c>
      <c r="B17676" s="178" t="s">
        <v>259</v>
      </c>
      <c r="C17676" s="178" t="s">
        <v>1459</v>
      </c>
      <c r="D17676" s="178" t="s">
        <v>11712</v>
      </c>
      <c r="E17676" s="179">
        <v>43439</v>
      </c>
      <c r="F17676" s="180">
        <v>36167</v>
      </c>
      <c r="G17676" s="180">
        <v>1119.79</v>
      </c>
      <c r="H17676" s="180">
        <v>1117.83</v>
      </c>
      <c r="I17676" s="180">
        <f t="shared" si="552"/>
        <v>38404.620000000003</v>
      </c>
      <c r="J17676" s="177" t="str">
        <f t="shared" si="553"/>
        <v>Date &gt; 1920</v>
      </c>
    </row>
    <row r="17677" spans="1:10" x14ac:dyDescent="0.3">
      <c r="A17677" s="178" t="s">
        <v>3565</v>
      </c>
      <c r="B17677" s="178" t="s">
        <v>259</v>
      </c>
      <c r="C17677" s="178" t="s">
        <v>1459</v>
      </c>
      <c r="D17677" s="178" t="s">
        <v>11712</v>
      </c>
      <c r="E17677" s="179">
        <v>43439</v>
      </c>
      <c r="F17677" s="180">
        <v>24141</v>
      </c>
      <c r="G17677" s="180">
        <v>0</v>
      </c>
      <c r="H17677" s="180">
        <v>0</v>
      </c>
      <c r="I17677" s="180">
        <f t="shared" si="552"/>
        <v>24141</v>
      </c>
      <c r="J17677" s="177" t="str">
        <f t="shared" si="553"/>
        <v>Date &gt; 1920</v>
      </c>
    </row>
    <row r="17678" spans="1:10" x14ac:dyDescent="0.3">
      <c r="A17678" s="178" t="s">
        <v>3565</v>
      </c>
      <c r="B17678" s="178" t="s">
        <v>259</v>
      </c>
      <c r="C17678" s="178" t="s">
        <v>1459</v>
      </c>
      <c r="D17678" s="178" t="s">
        <v>11713</v>
      </c>
      <c r="E17678" s="179">
        <v>44034</v>
      </c>
      <c r="F17678" s="180">
        <v>73522</v>
      </c>
      <c r="G17678" s="180">
        <v>4084.61</v>
      </c>
      <c r="H17678" s="180">
        <v>4085.49</v>
      </c>
      <c r="I17678" s="180">
        <f t="shared" si="552"/>
        <v>81692.100000000006</v>
      </c>
      <c r="J17678" s="177" t="str">
        <f t="shared" si="553"/>
        <v>Date &gt; 1920</v>
      </c>
    </row>
    <row r="17680" spans="1:10" ht="16.5" x14ac:dyDescent="0.3">
      <c r="A17680" s="218" t="s">
        <v>11745</v>
      </c>
    </row>
  </sheetData>
  <sheetProtection algorithmName="SHA-512" hashValue="6mxYRaWkD8w5bB6mgjw5rAIIq0zTEKEpLLeqsi6/WDK3YaXKuv6hSjQtvffTOHKSxFEyn9bSQ1F7PCLife9W2Q==" saltValue="hh7o8IhEqGF0YP3ZFL1RQQ==" spinCount="100000" sheet="1" objects="1" scenarios="1"/>
  <autoFilter ref="A3:J17678" xr:uid="{58525625-AE87-4A58-BDE5-15B77A2D33C8}"/>
  <mergeCells count="2">
    <mergeCell ref="A1:C1"/>
    <mergeCell ref="A2:C2"/>
  </mergeCells>
  <conditionalFormatting sqref="Z5">
    <cfRule type="cellIs" dxfId="86" priority="4" operator="equal">
      <formula>"no funding"</formula>
    </cfRule>
  </conditionalFormatting>
  <conditionalFormatting sqref="Z5">
    <cfRule type="cellIs" dxfId="85" priority="3" operator="equal">
      <formula>"Negative funding"</formula>
    </cfRule>
  </conditionalFormatting>
  <conditionalFormatting sqref="J4:J17678">
    <cfRule type="cellIs" dxfId="84" priority="2" operator="equal">
      <formula>"Sketchy date"</formula>
    </cfRule>
  </conditionalFormatting>
  <conditionalFormatting sqref="E4:E17678">
    <cfRule type="expression" dxfId="83" priority="1">
      <formula>J4="sketchy date"</formula>
    </cfRule>
  </conditionalFormatting>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AC97-823C-41D1-96A4-EA07CE2B201B}">
  <sheetPr>
    <tabColor rgb="FF0070C0"/>
  </sheetPr>
  <dimension ref="A1:Q1317"/>
  <sheetViews>
    <sheetView zoomScale="75" workbookViewId="0">
      <selection activeCell="A2" sqref="A2:G2"/>
    </sheetView>
  </sheetViews>
  <sheetFormatPr defaultColWidth="8.875" defaultRowHeight="12.75" x14ac:dyDescent="0.2"/>
  <cols>
    <col min="1" max="1" width="15" style="6" customWidth="1"/>
    <col min="2" max="2" width="17.625" style="6" customWidth="1"/>
    <col min="3" max="3" width="8.875" style="6"/>
    <col min="4" max="4" width="15" style="6" customWidth="1"/>
    <col min="5" max="5" width="11.875" style="6" customWidth="1"/>
    <col min="6" max="6" width="27.375" style="6" customWidth="1"/>
    <col min="7" max="7" width="41" style="6" customWidth="1"/>
    <col min="8" max="8" width="17.625" style="47" customWidth="1"/>
    <col min="9" max="9" width="21" style="47" customWidth="1"/>
    <col min="10" max="10" width="17.625" style="47" customWidth="1"/>
    <col min="11" max="11" width="17.625" style="6" customWidth="1"/>
    <col min="12" max="12" width="8.875" style="6"/>
    <col min="13" max="13" width="13.125" style="6" customWidth="1"/>
    <col min="14" max="14" width="23.875" style="6" customWidth="1"/>
    <col min="15" max="15" width="36.5" style="6" customWidth="1"/>
    <col min="16" max="16" width="33.5" style="6" customWidth="1"/>
    <col min="17" max="17" width="12" style="6" customWidth="1"/>
    <col min="18" max="16384" width="8.875" style="6"/>
  </cols>
  <sheetData>
    <row r="1" spans="1:17" ht="24" x14ac:dyDescent="0.4">
      <c r="A1" s="282" t="s">
        <v>11757</v>
      </c>
      <c r="B1" s="282"/>
      <c r="C1" s="282"/>
      <c r="D1" s="282"/>
      <c r="E1" s="282"/>
      <c r="F1" s="282"/>
      <c r="G1" s="282"/>
    </row>
    <row r="2" spans="1:17" ht="15" x14ac:dyDescent="0.25">
      <c r="A2" s="290" t="s">
        <v>11756</v>
      </c>
      <c r="B2" s="290"/>
      <c r="C2" s="290"/>
      <c r="D2" s="290"/>
      <c r="E2" s="290"/>
      <c r="F2" s="290"/>
      <c r="G2" s="290"/>
    </row>
    <row r="3" spans="1:17" s="46" customFormat="1" ht="31.5" x14ac:dyDescent="0.3">
      <c r="A3" s="125" t="s">
        <v>370</v>
      </c>
      <c r="B3" s="126" t="s">
        <v>371</v>
      </c>
      <c r="C3" s="126" t="s">
        <v>372</v>
      </c>
      <c r="D3" s="126" t="s">
        <v>373</v>
      </c>
      <c r="E3" s="126" t="s">
        <v>375</v>
      </c>
      <c r="F3" s="126" t="s">
        <v>374</v>
      </c>
      <c r="G3" s="126" t="s">
        <v>376</v>
      </c>
      <c r="H3" s="127" t="s">
        <v>377</v>
      </c>
      <c r="I3" s="127" t="s">
        <v>378</v>
      </c>
      <c r="J3" s="127" t="s">
        <v>379</v>
      </c>
      <c r="K3" s="128" t="s">
        <v>1099</v>
      </c>
    </row>
    <row r="4" spans="1:17" x14ac:dyDescent="0.2">
      <c r="A4" s="117" t="s">
        <v>380</v>
      </c>
      <c r="B4" s="118" t="s">
        <v>381</v>
      </c>
      <c r="C4" s="118" t="s">
        <v>382</v>
      </c>
      <c r="D4" s="118" t="s">
        <v>259</v>
      </c>
      <c r="E4" s="118" t="s">
        <v>381</v>
      </c>
      <c r="F4" s="118" t="s">
        <v>384</v>
      </c>
      <c r="G4" s="118" t="s">
        <v>385</v>
      </c>
      <c r="H4" s="119">
        <v>1087358</v>
      </c>
      <c r="I4" s="119">
        <v>0</v>
      </c>
      <c r="J4" s="119">
        <v>0</v>
      </c>
      <c r="K4" s="120">
        <f>SUM('AIP Grant History'!$H4:$J4)</f>
        <v>1087358</v>
      </c>
    </row>
    <row r="5" spans="1:17" x14ac:dyDescent="0.2">
      <c r="A5" s="117" t="s">
        <v>380</v>
      </c>
      <c r="B5" s="118" t="s">
        <v>283</v>
      </c>
      <c r="C5" s="118" t="s">
        <v>382</v>
      </c>
      <c r="D5" s="118" t="s">
        <v>103</v>
      </c>
      <c r="E5" s="118" t="s">
        <v>381</v>
      </c>
      <c r="F5" s="118" t="s">
        <v>386</v>
      </c>
      <c r="G5" s="118" t="s">
        <v>387</v>
      </c>
      <c r="H5" s="119">
        <v>715265</v>
      </c>
      <c r="I5" s="119">
        <v>0</v>
      </c>
      <c r="J5" s="119">
        <v>0</v>
      </c>
      <c r="K5" s="120">
        <f>SUM('AIP Grant History'!$H5:$J5)</f>
        <v>715265</v>
      </c>
    </row>
    <row r="6" spans="1:17" x14ac:dyDescent="0.2">
      <c r="A6" s="117" t="s">
        <v>380</v>
      </c>
      <c r="B6" s="118" t="s">
        <v>283</v>
      </c>
      <c r="C6" s="118" t="s">
        <v>382</v>
      </c>
      <c r="D6" s="118" t="s">
        <v>87</v>
      </c>
      <c r="E6" s="118" t="s">
        <v>381</v>
      </c>
      <c r="F6" s="118" t="s">
        <v>388</v>
      </c>
      <c r="G6" s="118" t="s">
        <v>389</v>
      </c>
      <c r="H6" s="119">
        <v>1254000</v>
      </c>
      <c r="I6" s="119">
        <v>0</v>
      </c>
      <c r="J6" s="119">
        <v>0</v>
      </c>
      <c r="K6" s="120">
        <f>SUM('AIP Grant History'!$H6:$J6)</f>
        <v>1254000</v>
      </c>
    </row>
    <row r="7" spans="1:17" x14ac:dyDescent="0.2">
      <c r="A7" s="117" t="s">
        <v>380</v>
      </c>
      <c r="B7" s="118" t="s">
        <v>283</v>
      </c>
      <c r="C7" s="118" t="s">
        <v>382</v>
      </c>
      <c r="D7" s="118" t="s">
        <v>233</v>
      </c>
      <c r="E7" s="118" t="s">
        <v>381</v>
      </c>
      <c r="F7" s="118" t="s">
        <v>390</v>
      </c>
      <c r="G7" s="118" t="s">
        <v>391</v>
      </c>
      <c r="H7" s="119">
        <v>183540</v>
      </c>
      <c r="I7" s="119">
        <v>0</v>
      </c>
      <c r="J7" s="119">
        <v>0</v>
      </c>
      <c r="K7" s="120">
        <f>SUM('AIP Grant History'!$H7:$J7)</f>
        <v>183540</v>
      </c>
    </row>
    <row r="8" spans="1:17" ht="16.5" x14ac:dyDescent="0.3">
      <c r="A8" s="117" t="s">
        <v>380</v>
      </c>
      <c r="B8" s="118" t="s">
        <v>274</v>
      </c>
      <c r="C8" s="118" t="s">
        <v>382</v>
      </c>
      <c r="D8" s="118" t="s">
        <v>5</v>
      </c>
      <c r="E8" s="118" t="s">
        <v>381</v>
      </c>
      <c r="F8" s="118" t="s">
        <v>392</v>
      </c>
      <c r="G8" s="118" t="s">
        <v>393</v>
      </c>
      <c r="H8" s="119">
        <v>85500</v>
      </c>
      <c r="I8" s="119">
        <v>0</v>
      </c>
      <c r="J8" s="119">
        <v>0</v>
      </c>
      <c r="K8" s="120">
        <f>SUM('AIP Grant History'!$H8:$J8)</f>
        <v>85500</v>
      </c>
      <c r="M8" s="41" t="s">
        <v>3248</v>
      </c>
      <c r="N8" t="s">
        <v>5357</v>
      </c>
      <c r="O8" t="s">
        <v>5358</v>
      </c>
      <c r="P8" t="s">
        <v>5359</v>
      </c>
      <c r="Q8" t="s">
        <v>5356</v>
      </c>
    </row>
    <row r="9" spans="1:17" ht="16.5" x14ac:dyDescent="0.3">
      <c r="A9" s="117" t="s">
        <v>380</v>
      </c>
      <c r="B9" s="118" t="s">
        <v>274</v>
      </c>
      <c r="C9" s="118" t="s">
        <v>382</v>
      </c>
      <c r="D9" s="118" t="s">
        <v>7</v>
      </c>
      <c r="E9" s="118" t="s">
        <v>381</v>
      </c>
      <c r="F9" s="118" t="s">
        <v>394</v>
      </c>
      <c r="G9" s="118" t="s">
        <v>395</v>
      </c>
      <c r="H9" s="119">
        <v>57475</v>
      </c>
      <c r="I9" s="119">
        <v>0</v>
      </c>
      <c r="J9" s="119">
        <v>0</v>
      </c>
      <c r="K9" s="120">
        <f>SUM('AIP Grant History'!$H9:$J9)</f>
        <v>57475</v>
      </c>
      <c r="M9" s="5" t="s">
        <v>588</v>
      </c>
      <c r="N9" s="42">
        <v>2984556</v>
      </c>
      <c r="O9" s="42">
        <v>110507</v>
      </c>
      <c r="P9" s="42">
        <v>0</v>
      </c>
      <c r="Q9" s="42">
        <v>3095063</v>
      </c>
    </row>
    <row r="10" spans="1:17" ht="16.5" x14ac:dyDescent="0.3">
      <c r="A10" s="117" t="s">
        <v>380</v>
      </c>
      <c r="B10" s="118" t="s">
        <v>274</v>
      </c>
      <c r="C10" s="118" t="s">
        <v>382</v>
      </c>
      <c r="D10" s="118" t="s">
        <v>13</v>
      </c>
      <c r="E10" s="118" t="s">
        <v>381</v>
      </c>
      <c r="F10" s="118" t="s">
        <v>396</v>
      </c>
      <c r="G10" s="118" t="s">
        <v>397</v>
      </c>
      <c r="H10" s="119">
        <v>1292321</v>
      </c>
      <c r="I10" s="119">
        <v>0</v>
      </c>
      <c r="J10" s="119">
        <v>0</v>
      </c>
      <c r="K10" s="120">
        <f>SUM('AIP Grant History'!$H10:$J10)</f>
        <v>1292321</v>
      </c>
      <c r="M10" s="5" t="s">
        <v>649</v>
      </c>
      <c r="N10" s="42">
        <v>237500</v>
      </c>
      <c r="O10" s="42">
        <v>0</v>
      </c>
      <c r="P10" s="42">
        <v>0</v>
      </c>
      <c r="Q10" s="42">
        <v>237500</v>
      </c>
    </row>
    <row r="11" spans="1:17" ht="16.5" x14ac:dyDescent="0.3">
      <c r="A11" s="117" t="s">
        <v>380</v>
      </c>
      <c r="B11" s="118" t="s">
        <v>274</v>
      </c>
      <c r="C11" s="118" t="s">
        <v>382</v>
      </c>
      <c r="D11" s="118" t="s">
        <v>13</v>
      </c>
      <c r="E11" s="118" t="s">
        <v>381</v>
      </c>
      <c r="F11" s="118" t="s">
        <v>396</v>
      </c>
      <c r="G11" s="118" t="s">
        <v>398</v>
      </c>
      <c r="H11" s="119">
        <v>3278450</v>
      </c>
      <c r="I11" s="119">
        <v>0</v>
      </c>
      <c r="J11" s="119">
        <v>0</v>
      </c>
      <c r="K11" s="120">
        <f>SUM('AIP Grant History'!$H11:$J11)</f>
        <v>3278450</v>
      </c>
      <c r="M11" s="5" t="s">
        <v>95</v>
      </c>
      <c r="N11" s="42">
        <v>2614095</v>
      </c>
      <c r="O11" s="42">
        <v>0</v>
      </c>
      <c r="P11" s="42">
        <v>0</v>
      </c>
      <c r="Q11" s="42">
        <v>2614095</v>
      </c>
    </row>
    <row r="12" spans="1:17" ht="16.5" x14ac:dyDescent="0.3">
      <c r="A12" s="117" t="s">
        <v>380</v>
      </c>
      <c r="B12" s="118" t="s">
        <v>274</v>
      </c>
      <c r="C12" s="118" t="s">
        <v>382</v>
      </c>
      <c r="D12" s="118" t="s">
        <v>19</v>
      </c>
      <c r="E12" s="118" t="s">
        <v>381</v>
      </c>
      <c r="F12" s="118" t="s">
        <v>399</v>
      </c>
      <c r="G12" s="118" t="s">
        <v>400</v>
      </c>
      <c r="H12" s="119">
        <v>703932</v>
      </c>
      <c r="I12" s="119">
        <v>0</v>
      </c>
      <c r="J12" s="119">
        <v>0</v>
      </c>
      <c r="K12" s="120">
        <f>SUM('AIP Grant History'!$H12:$J12)</f>
        <v>703932</v>
      </c>
      <c r="M12" s="5" t="s">
        <v>265</v>
      </c>
      <c r="N12" s="42">
        <v>5269836</v>
      </c>
      <c r="O12" s="42">
        <v>28249</v>
      </c>
      <c r="P12" s="42">
        <v>0</v>
      </c>
      <c r="Q12" s="42">
        <v>5298085</v>
      </c>
    </row>
    <row r="13" spans="1:17" ht="16.5" x14ac:dyDescent="0.3">
      <c r="A13" s="117" t="s">
        <v>380</v>
      </c>
      <c r="B13" s="118" t="s">
        <v>274</v>
      </c>
      <c r="C13" s="118" t="s">
        <v>382</v>
      </c>
      <c r="D13" s="118" t="s">
        <v>23</v>
      </c>
      <c r="E13" s="118" t="s">
        <v>381</v>
      </c>
      <c r="F13" s="118" t="s">
        <v>401</v>
      </c>
      <c r="G13" s="118" t="s">
        <v>402</v>
      </c>
      <c r="H13" s="119">
        <v>615366</v>
      </c>
      <c r="I13" s="119">
        <v>0</v>
      </c>
      <c r="J13" s="119">
        <v>0</v>
      </c>
      <c r="K13" s="120">
        <f>SUM('AIP Grant History'!$H13:$J13)</f>
        <v>615366</v>
      </c>
      <c r="M13" s="5" t="s">
        <v>235</v>
      </c>
      <c r="N13" s="42">
        <v>2975634</v>
      </c>
      <c r="O13" s="42">
        <v>50636</v>
      </c>
      <c r="P13" s="42">
        <v>0</v>
      </c>
      <c r="Q13" s="42">
        <v>3026270</v>
      </c>
    </row>
    <row r="14" spans="1:17" ht="16.5" x14ac:dyDescent="0.3">
      <c r="A14" s="117" t="s">
        <v>380</v>
      </c>
      <c r="B14" s="118" t="s">
        <v>274</v>
      </c>
      <c r="C14" s="118" t="s">
        <v>382</v>
      </c>
      <c r="D14" s="118" t="s">
        <v>29</v>
      </c>
      <c r="E14" s="118" t="s">
        <v>381</v>
      </c>
      <c r="F14" s="118" t="s">
        <v>403</v>
      </c>
      <c r="G14" s="118" t="s">
        <v>404</v>
      </c>
      <c r="H14" s="119">
        <v>80750</v>
      </c>
      <c r="I14" s="119">
        <v>0</v>
      </c>
      <c r="J14" s="119">
        <v>0</v>
      </c>
      <c r="K14" s="120">
        <f>SUM('AIP Grant History'!$H14:$J14)</f>
        <v>80750</v>
      </c>
      <c r="M14" s="5" t="s">
        <v>115</v>
      </c>
      <c r="N14" s="42">
        <v>2717650</v>
      </c>
      <c r="O14" s="42">
        <v>22625</v>
      </c>
      <c r="P14" s="42">
        <v>0</v>
      </c>
      <c r="Q14" s="42">
        <v>2740275</v>
      </c>
    </row>
    <row r="15" spans="1:17" ht="16.5" x14ac:dyDescent="0.3">
      <c r="A15" s="117" t="s">
        <v>380</v>
      </c>
      <c r="B15" s="118" t="s">
        <v>274</v>
      </c>
      <c r="C15" s="118" t="s">
        <v>382</v>
      </c>
      <c r="D15" s="118" t="s">
        <v>37</v>
      </c>
      <c r="E15" s="118" t="s">
        <v>381</v>
      </c>
      <c r="F15" s="118" t="s">
        <v>405</v>
      </c>
      <c r="G15" s="118" t="s">
        <v>406</v>
      </c>
      <c r="H15" s="119">
        <v>340100</v>
      </c>
      <c r="I15" s="119">
        <v>0</v>
      </c>
      <c r="J15" s="119">
        <v>0</v>
      </c>
      <c r="K15" s="120">
        <f>SUM('AIP Grant History'!$H15:$J15)</f>
        <v>340100</v>
      </c>
      <c r="M15" s="5" t="s">
        <v>123</v>
      </c>
      <c r="N15" s="42">
        <v>3976689</v>
      </c>
      <c r="O15" s="42">
        <v>28000</v>
      </c>
      <c r="P15" s="42">
        <v>0</v>
      </c>
      <c r="Q15" s="42">
        <v>4004689</v>
      </c>
    </row>
    <row r="16" spans="1:17" ht="16.5" x14ac:dyDescent="0.3">
      <c r="A16" s="117" t="s">
        <v>380</v>
      </c>
      <c r="B16" s="118" t="s">
        <v>274</v>
      </c>
      <c r="C16" s="118" t="s">
        <v>382</v>
      </c>
      <c r="D16" s="118" t="s">
        <v>41</v>
      </c>
      <c r="E16" s="118" t="s">
        <v>381</v>
      </c>
      <c r="F16" s="118" t="s">
        <v>407</v>
      </c>
      <c r="G16" s="118" t="s">
        <v>393</v>
      </c>
      <c r="H16" s="119">
        <v>155402</v>
      </c>
      <c r="I16" s="119">
        <v>0</v>
      </c>
      <c r="J16" s="119">
        <v>0</v>
      </c>
      <c r="K16" s="120">
        <f>SUM('AIP Grant History'!$H16:$J16)</f>
        <v>155402</v>
      </c>
      <c r="M16" s="5" t="s">
        <v>97</v>
      </c>
      <c r="N16" s="42">
        <v>2621883</v>
      </c>
      <c r="O16" s="42">
        <v>18856</v>
      </c>
      <c r="P16" s="42">
        <v>0</v>
      </c>
      <c r="Q16" s="42">
        <v>2640739</v>
      </c>
    </row>
    <row r="17" spans="1:17" ht="16.5" x14ac:dyDescent="0.3">
      <c r="A17" s="117" t="s">
        <v>380</v>
      </c>
      <c r="B17" s="118" t="s">
        <v>274</v>
      </c>
      <c r="C17" s="118" t="s">
        <v>382</v>
      </c>
      <c r="D17" s="118" t="s">
        <v>9</v>
      </c>
      <c r="E17" s="118" t="s">
        <v>381</v>
      </c>
      <c r="F17" s="118" t="s">
        <v>408</v>
      </c>
      <c r="G17" s="118" t="s">
        <v>409</v>
      </c>
      <c r="H17" s="119">
        <v>329567</v>
      </c>
      <c r="I17" s="119">
        <v>0</v>
      </c>
      <c r="J17" s="119">
        <v>0</v>
      </c>
      <c r="K17" s="120">
        <f>SUM('AIP Grant History'!$H17:$J17)</f>
        <v>329567</v>
      </c>
      <c r="M17" s="5" t="s">
        <v>215</v>
      </c>
      <c r="N17" s="42">
        <v>8932372</v>
      </c>
      <c r="O17" s="42">
        <v>444516</v>
      </c>
      <c r="P17" s="42">
        <v>0</v>
      </c>
      <c r="Q17" s="42">
        <v>9376888</v>
      </c>
    </row>
    <row r="18" spans="1:17" ht="16.5" x14ac:dyDescent="0.3">
      <c r="A18" s="117" t="s">
        <v>380</v>
      </c>
      <c r="B18" s="118" t="s">
        <v>274</v>
      </c>
      <c r="C18" s="118" t="s">
        <v>382</v>
      </c>
      <c r="D18" s="118" t="s">
        <v>47</v>
      </c>
      <c r="E18" s="118" t="s">
        <v>381</v>
      </c>
      <c r="F18" s="118" t="s">
        <v>410</v>
      </c>
      <c r="G18" s="118" t="s">
        <v>411</v>
      </c>
      <c r="H18" s="119">
        <v>288262</v>
      </c>
      <c r="I18" s="119">
        <v>0</v>
      </c>
      <c r="J18" s="119">
        <v>0</v>
      </c>
      <c r="K18" s="120">
        <f>SUM('AIP Grant History'!$H18:$J18)</f>
        <v>288262</v>
      </c>
      <c r="M18" s="5" t="s">
        <v>131</v>
      </c>
      <c r="N18" s="42">
        <v>4901128</v>
      </c>
      <c r="O18" s="42">
        <v>0</v>
      </c>
      <c r="P18" s="42">
        <v>0</v>
      </c>
      <c r="Q18" s="42">
        <v>4901128</v>
      </c>
    </row>
    <row r="19" spans="1:17" ht="16.5" x14ac:dyDescent="0.3">
      <c r="A19" s="117" t="s">
        <v>380</v>
      </c>
      <c r="B19" s="118" t="s">
        <v>274</v>
      </c>
      <c r="C19" s="118" t="s">
        <v>382</v>
      </c>
      <c r="D19" s="118" t="s">
        <v>51</v>
      </c>
      <c r="E19" s="118" t="s">
        <v>381</v>
      </c>
      <c r="F19" s="118" t="s">
        <v>412</v>
      </c>
      <c r="G19" s="118" t="s">
        <v>413</v>
      </c>
      <c r="H19" s="119">
        <v>172659</v>
      </c>
      <c r="I19" s="119">
        <v>0</v>
      </c>
      <c r="J19" s="119">
        <v>0</v>
      </c>
      <c r="K19" s="120">
        <f>SUM('AIP Grant History'!$H19:$J19)</f>
        <v>172659</v>
      </c>
      <c r="M19" s="5" t="s">
        <v>207</v>
      </c>
      <c r="N19" s="42">
        <v>2146036</v>
      </c>
      <c r="O19" s="42">
        <v>82170</v>
      </c>
      <c r="P19" s="42">
        <v>0</v>
      </c>
      <c r="Q19" s="42">
        <v>2228206</v>
      </c>
    </row>
    <row r="20" spans="1:17" ht="16.5" x14ac:dyDescent="0.3">
      <c r="A20" s="117" t="s">
        <v>380</v>
      </c>
      <c r="B20" s="118" t="s">
        <v>274</v>
      </c>
      <c r="C20" s="118" t="s">
        <v>382</v>
      </c>
      <c r="D20" s="118" t="s">
        <v>63</v>
      </c>
      <c r="E20" s="118" t="s">
        <v>381</v>
      </c>
      <c r="F20" s="118" t="s">
        <v>383</v>
      </c>
      <c r="G20" s="118" t="s">
        <v>414</v>
      </c>
      <c r="H20" s="119">
        <v>321812</v>
      </c>
      <c r="I20" s="119">
        <v>0</v>
      </c>
      <c r="J20" s="119">
        <v>0</v>
      </c>
      <c r="K20" s="120">
        <f>SUM('AIP Grant History'!$H20:$J20)</f>
        <v>321812</v>
      </c>
      <c r="M20" s="5" t="s">
        <v>251</v>
      </c>
      <c r="N20" s="42">
        <v>2476690</v>
      </c>
      <c r="O20" s="42">
        <v>0</v>
      </c>
      <c r="P20" s="42">
        <v>0</v>
      </c>
      <c r="Q20" s="42">
        <v>2476690</v>
      </c>
    </row>
    <row r="21" spans="1:17" ht="16.5" x14ac:dyDescent="0.3">
      <c r="A21" s="117" t="s">
        <v>380</v>
      </c>
      <c r="B21" s="118" t="s">
        <v>274</v>
      </c>
      <c r="C21" s="118" t="s">
        <v>382</v>
      </c>
      <c r="D21" s="118" t="s">
        <v>65</v>
      </c>
      <c r="E21" s="118" t="s">
        <v>381</v>
      </c>
      <c r="F21" s="118" t="s">
        <v>415</v>
      </c>
      <c r="G21" s="118" t="s">
        <v>416</v>
      </c>
      <c r="H21" s="119">
        <v>2080480</v>
      </c>
      <c r="I21" s="119">
        <v>0</v>
      </c>
      <c r="J21" s="119">
        <v>0</v>
      </c>
      <c r="K21" s="120">
        <f>SUM('AIP Grant History'!$H21:$J21)</f>
        <v>2080480</v>
      </c>
      <c r="M21" s="5" t="s">
        <v>243</v>
      </c>
      <c r="N21" s="42">
        <v>2324173</v>
      </c>
      <c r="O21" s="42">
        <v>9713</v>
      </c>
      <c r="P21" s="42">
        <v>0</v>
      </c>
      <c r="Q21" s="42">
        <v>2333886</v>
      </c>
    </row>
    <row r="22" spans="1:17" ht="16.5" x14ac:dyDescent="0.3">
      <c r="A22" s="117" t="s">
        <v>380</v>
      </c>
      <c r="B22" s="118" t="s">
        <v>274</v>
      </c>
      <c r="C22" s="118" t="s">
        <v>382</v>
      </c>
      <c r="D22" s="118" t="s">
        <v>67</v>
      </c>
      <c r="E22" s="118" t="s">
        <v>381</v>
      </c>
      <c r="F22" s="118" t="s">
        <v>417</v>
      </c>
      <c r="G22" s="118" t="s">
        <v>418</v>
      </c>
      <c r="H22" s="119">
        <v>44292</v>
      </c>
      <c r="I22" s="119">
        <v>0</v>
      </c>
      <c r="J22" s="119">
        <v>0</v>
      </c>
      <c r="K22" s="120">
        <f>SUM('AIP Grant History'!$H22:$J22)</f>
        <v>44292</v>
      </c>
      <c r="M22" s="5" t="s">
        <v>7</v>
      </c>
      <c r="N22" s="42">
        <v>15477342</v>
      </c>
      <c r="O22" s="42">
        <v>0</v>
      </c>
      <c r="P22" s="42">
        <v>0</v>
      </c>
      <c r="Q22" s="42">
        <v>15477342</v>
      </c>
    </row>
    <row r="23" spans="1:17" ht="16.5" x14ac:dyDescent="0.3">
      <c r="A23" s="117" t="s">
        <v>380</v>
      </c>
      <c r="B23" s="118" t="s">
        <v>274</v>
      </c>
      <c r="C23" s="118" t="s">
        <v>382</v>
      </c>
      <c r="D23" s="118" t="s">
        <v>69</v>
      </c>
      <c r="E23" s="118" t="s">
        <v>381</v>
      </c>
      <c r="F23" s="118" t="s">
        <v>419</v>
      </c>
      <c r="G23" s="118" t="s">
        <v>420</v>
      </c>
      <c r="H23" s="119">
        <v>522500</v>
      </c>
      <c r="I23" s="119">
        <v>0</v>
      </c>
      <c r="J23" s="119">
        <v>0</v>
      </c>
      <c r="K23" s="120">
        <f>SUM('AIP Grant History'!$H23:$J23)</f>
        <v>522500</v>
      </c>
      <c r="M23" s="5" t="s">
        <v>5</v>
      </c>
      <c r="N23" s="42">
        <v>2364723</v>
      </c>
      <c r="O23" s="42">
        <v>10663</v>
      </c>
      <c r="P23" s="42">
        <v>0</v>
      </c>
      <c r="Q23" s="42">
        <v>2375386</v>
      </c>
    </row>
    <row r="24" spans="1:17" ht="16.5" x14ac:dyDescent="0.3">
      <c r="A24" s="117" t="s">
        <v>380</v>
      </c>
      <c r="B24" s="118" t="s">
        <v>274</v>
      </c>
      <c r="C24" s="118" t="s">
        <v>382</v>
      </c>
      <c r="D24" s="118" t="s">
        <v>71</v>
      </c>
      <c r="E24" s="118" t="s">
        <v>381</v>
      </c>
      <c r="F24" s="118" t="s">
        <v>421</v>
      </c>
      <c r="G24" s="118" t="s">
        <v>422</v>
      </c>
      <c r="H24" s="119">
        <v>435550</v>
      </c>
      <c r="I24" s="119">
        <v>0</v>
      </c>
      <c r="J24" s="119">
        <v>0</v>
      </c>
      <c r="K24" s="120">
        <f>SUM('AIP Grant History'!$H24:$J24)</f>
        <v>435550</v>
      </c>
      <c r="M24" s="5" t="s">
        <v>145</v>
      </c>
      <c r="N24" s="42">
        <v>6457680</v>
      </c>
      <c r="O24" s="42">
        <v>35536</v>
      </c>
      <c r="P24" s="42">
        <v>0</v>
      </c>
      <c r="Q24" s="42">
        <v>6493216</v>
      </c>
    </row>
    <row r="25" spans="1:17" ht="16.5" x14ac:dyDescent="0.3">
      <c r="A25" s="117" t="s">
        <v>380</v>
      </c>
      <c r="B25" s="118" t="s">
        <v>274</v>
      </c>
      <c r="C25" s="118" t="s">
        <v>382</v>
      </c>
      <c r="D25" s="118" t="s">
        <v>73</v>
      </c>
      <c r="E25" s="118" t="s">
        <v>381</v>
      </c>
      <c r="F25" s="118" t="s">
        <v>423</v>
      </c>
      <c r="G25" s="118" t="s">
        <v>424</v>
      </c>
      <c r="H25" s="119">
        <v>257450</v>
      </c>
      <c r="I25" s="119">
        <v>0</v>
      </c>
      <c r="J25" s="119">
        <v>0</v>
      </c>
      <c r="K25" s="120">
        <f>SUM('AIP Grant History'!$H25:$J25)</f>
        <v>257450</v>
      </c>
      <c r="M25" s="5" t="s">
        <v>13</v>
      </c>
      <c r="N25" s="42">
        <v>6775123</v>
      </c>
      <c r="O25" s="42">
        <v>25892</v>
      </c>
      <c r="P25" s="42">
        <v>0</v>
      </c>
      <c r="Q25" s="42">
        <v>6801015</v>
      </c>
    </row>
    <row r="26" spans="1:17" ht="16.5" x14ac:dyDescent="0.3">
      <c r="A26" s="117" t="s">
        <v>380</v>
      </c>
      <c r="B26" s="118" t="s">
        <v>274</v>
      </c>
      <c r="C26" s="118" t="s">
        <v>382</v>
      </c>
      <c r="D26" s="118" t="s">
        <v>83</v>
      </c>
      <c r="E26" s="118" t="s">
        <v>381</v>
      </c>
      <c r="F26" s="118" t="s">
        <v>425</v>
      </c>
      <c r="G26" s="118" t="s">
        <v>426</v>
      </c>
      <c r="H26" s="119">
        <v>337045</v>
      </c>
      <c r="I26" s="119">
        <v>0</v>
      </c>
      <c r="J26" s="119">
        <v>0</v>
      </c>
      <c r="K26" s="120">
        <f>SUM('AIP Grant History'!$H26:$J26)</f>
        <v>337045</v>
      </c>
      <c r="M26" s="5" t="s">
        <v>9</v>
      </c>
      <c r="N26" s="42">
        <v>3407085</v>
      </c>
      <c r="O26" s="42">
        <v>29950</v>
      </c>
      <c r="P26" s="42">
        <v>0</v>
      </c>
      <c r="Q26" s="42">
        <v>3437035</v>
      </c>
    </row>
    <row r="27" spans="1:17" ht="16.5" x14ac:dyDescent="0.3">
      <c r="A27" s="117" t="s">
        <v>380</v>
      </c>
      <c r="B27" s="118" t="s">
        <v>274</v>
      </c>
      <c r="C27" s="118" t="s">
        <v>382</v>
      </c>
      <c r="D27" s="118" t="s">
        <v>85</v>
      </c>
      <c r="E27" s="118" t="s">
        <v>381</v>
      </c>
      <c r="F27" s="118" t="s">
        <v>427</v>
      </c>
      <c r="G27" s="118" t="s">
        <v>428</v>
      </c>
      <c r="H27" s="119">
        <v>403750</v>
      </c>
      <c r="I27" s="119">
        <v>0</v>
      </c>
      <c r="J27" s="119">
        <v>0</v>
      </c>
      <c r="K27" s="120">
        <f>SUM('AIP Grant History'!$H27:$J27)</f>
        <v>403750</v>
      </c>
      <c r="M27" s="5" t="s">
        <v>23</v>
      </c>
      <c r="N27" s="42">
        <v>2750615</v>
      </c>
      <c r="O27" s="42">
        <v>0</v>
      </c>
      <c r="P27" s="42">
        <v>0</v>
      </c>
      <c r="Q27" s="42">
        <v>2750615</v>
      </c>
    </row>
    <row r="28" spans="1:17" ht="16.5" x14ac:dyDescent="0.3">
      <c r="A28" s="117" t="s">
        <v>380</v>
      </c>
      <c r="B28" s="118" t="s">
        <v>274</v>
      </c>
      <c r="C28" s="118" t="s">
        <v>382</v>
      </c>
      <c r="D28" s="118" t="s">
        <v>95</v>
      </c>
      <c r="E28" s="118" t="s">
        <v>381</v>
      </c>
      <c r="F28" s="118" t="s">
        <v>429</v>
      </c>
      <c r="G28" s="118" t="s">
        <v>430</v>
      </c>
      <c r="H28" s="119">
        <v>106164</v>
      </c>
      <c r="I28" s="119">
        <v>0</v>
      </c>
      <c r="J28" s="119">
        <v>0</v>
      </c>
      <c r="K28" s="120">
        <f>SUM('AIP Grant History'!$H28:$J28)</f>
        <v>106164</v>
      </c>
      <c r="M28" s="5" t="s">
        <v>19</v>
      </c>
      <c r="N28" s="42">
        <v>4785058</v>
      </c>
      <c r="O28" s="42">
        <v>0</v>
      </c>
      <c r="P28" s="42">
        <v>6031503</v>
      </c>
      <c r="Q28" s="42">
        <v>10816561</v>
      </c>
    </row>
    <row r="29" spans="1:17" ht="16.5" x14ac:dyDescent="0.3">
      <c r="A29" s="117" t="s">
        <v>380</v>
      </c>
      <c r="B29" s="118" t="s">
        <v>274</v>
      </c>
      <c r="C29" s="118" t="s">
        <v>382</v>
      </c>
      <c r="D29" s="118" t="s">
        <v>97</v>
      </c>
      <c r="E29" s="118" t="s">
        <v>381</v>
      </c>
      <c r="F29" s="118" t="s">
        <v>431</v>
      </c>
      <c r="G29" s="118" t="s">
        <v>432</v>
      </c>
      <c r="H29" s="119">
        <v>392908</v>
      </c>
      <c r="I29" s="119">
        <v>0</v>
      </c>
      <c r="J29" s="119">
        <v>0</v>
      </c>
      <c r="K29" s="120">
        <f>SUM('AIP Grant History'!$H29:$J29)</f>
        <v>392908</v>
      </c>
      <c r="M29" s="5" t="s">
        <v>259</v>
      </c>
      <c r="N29" s="42">
        <v>2968557</v>
      </c>
      <c r="O29" s="42">
        <v>0</v>
      </c>
      <c r="P29" s="42">
        <v>0</v>
      </c>
      <c r="Q29" s="42">
        <v>2968557</v>
      </c>
    </row>
    <row r="30" spans="1:17" ht="16.5" x14ac:dyDescent="0.3">
      <c r="A30" s="117" t="s">
        <v>380</v>
      </c>
      <c r="B30" s="118" t="s">
        <v>274</v>
      </c>
      <c r="C30" s="118" t="s">
        <v>382</v>
      </c>
      <c r="D30" s="118" t="s">
        <v>107</v>
      </c>
      <c r="E30" s="118" t="s">
        <v>381</v>
      </c>
      <c r="F30" s="118" t="s">
        <v>433</v>
      </c>
      <c r="G30" s="118" t="s">
        <v>434</v>
      </c>
      <c r="H30" s="119">
        <v>213750</v>
      </c>
      <c r="I30" s="119">
        <v>0</v>
      </c>
      <c r="J30" s="119">
        <v>0</v>
      </c>
      <c r="K30" s="120">
        <f>SUM('AIP Grant History'!$H30:$J30)</f>
        <v>213750</v>
      </c>
      <c r="M30" s="5" t="s">
        <v>462</v>
      </c>
      <c r="N30" s="42">
        <v>764437</v>
      </c>
      <c r="O30" s="42">
        <v>0</v>
      </c>
      <c r="P30" s="42">
        <v>0</v>
      </c>
      <c r="Q30" s="42">
        <v>764437</v>
      </c>
    </row>
    <row r="31" spans="1:17" ht="16.5" x14ac:dyDescent="0.3">
      <c r="A31" s="117" t="s">
        <v>380</v>
      </c>
      <c r="B31" s="118" t="s">
        <v>274</v>
      </c>
      <c r="C31" s="118" t="s">
        <v>382</v>
      </c>
      <c r="D31" s="118" t="s">
        <v>111</v>
      </c>
      <c r="E31" s="118" t="s">
        <v>381</v>
      </c>
      <c r="F31" s="118" t="s">
        <v>435</v>
      </c>
      <c r="G31" s="118" t="s">
        <v>436</v>
      </c>
      <c r="H31" s="119">
        <v>87875</v>
      </c>
      <c r="I31" s="119">
        <v>0</v>
      </c>
      <c r="J31" s="119">
        <v>0</v>
      </c>
      <c r="K31" s="120">
        <f>SUM('AIP Grant History'!$H31:$J31)</f>
        <v>87875</v>
      </c>
      <c r="M31" s="5" t="s">
        <v>21</v>
      </c>
      <c r="N31" s="42">
        <v>34176486</v>
      </c>
      <c r="O31" s="42">
        <v>29326</v>
      </c>
      <c r="P31" s="42">
        <v>0</v>
      </c>
      <c r="Q31" s="42">
        <v>34205812</v>
      </c>
    </row>
    <row r="32" spans="1:17" ht="16.5" x14ac:dyDescent="0.3">
      <c r="A32" s="117" t="s">
        <v>380</v>
      </c>
      <c r="B32" s="118" t="s">
        <v>274</v>
      </c>
      <c r="C32" s="118" t="s">
        <v>382</v>
      </c>
      <c r="D32" s="118" t="s">
        <v>129</v>
      </c>
      <c r="E32" s="118" t="s">
        <v>381</v>
      </c>
      <c r="F32" s="118" t="s">
        <v>437</v>
      </c>
      <c r="G32" s="118" t="s">
        <v>438</v>
      </c>
      <c r="H32" s="119">
        <v>136014</v>
      </c>
      <c r="I32" s="119">
        <v>0</v>
      </c>
      <c r="J32" s="119">
        <v>0</v>
      </c>
      <c r="K32" s="120">
        <f>SUM('AIP Grant History'!$H32:$J32)</f>
        <v>136014</v>
      </c>
      <c r="M32" s="5" t="s">
        <v>33</v>
      </c>
      <c r="N32" s="42">
        <v>35682231</v>
      </c>
      <c r="O32" s="42">
        <v>146390</v>
      </c>
      <c r="P32" s="42">
        <v>0</v>
      </c>
      <c r="Q32" s="42">
        <v>35828621</v>
      </c>
    </row>
    <row r="33" spans="1:17" ht="16.5" x14ac:dyDescent="0.3">
      <c r="A33" s="117" t="s">
        <v>380</v>
      </c>
      <c r="B33" s="118" t="s">
        <v>274</v>
      </c>
      <c r="C33" s="118" t="s">
        <v>382</v>
      </c>
      <c r="D33" s="118" t="s">
        <v>119</v>
      </c>
      <c r="E33" s="118" t="s">
        <v>381</v>
      </c>
      <c r="F33" s="118" t="s">
        <v>439</v>
      </c>
      <c r="G33" s="118" t="s">
        <v>440</v>
      </c>
      <c r="H33" s="119">
        <v>109324</v>
      </c>
      <c r="I33" s="119">
        <v>0</v>
      </c>
      <c r="J33" s="119">
        <v>0</v>
      </c>
      <c r="K33" s="120">
        <f>SUM('AIP Grant History'!$H33:$J33)</f>
        <v>109324</v>
      </c>
      <c r="M33" s="5" t="s">
        <v>41</v>
      </c>
      <c r="N33" s="42">
        <v>2472609</v>
      </c>
      <c r="O33" s="42">
        <v>126103</v>
      </c>
      <c r="P33" s="42">
        <v>0</v>
      </c>
      <c r="Q33" s="42">
        <v>2598712</v>
      </c>
    </row>
    <row r="34" spans="1:17" ht="16.5" x14ac:dyDescent="0.3">
      <c r="A34" s="117" t="s">
        <v>380</v>
      </c>
      <c r="B34" s="118" t="s">
        <v>274</v>
      </c>
      <c r="C34" s="118" t="s">
        <v>382</v>
      </c>
      <c r="D34" s="118" t="s">
        <v>125</v>
      </c>
      <c r="E34" s="118" t="s">
        <v>381</v>
      </c>
      <c r="F34" s="118" t="s">
        <v>441</v>
      </c>
      <c r="G34" s="118" t="s">
        <v>442</v>
      </c>
      <c r="H34" s="119">
        <v>157902</v>
      </c>
      <c r="I34" s="119">
        <v>0</v>
      </c>
      <c r="J34" s="119">
        <v>0</v>
      </c>
      <c r="K34" s="120">
        <f>SUM('AIP Grant History'!$H34:$J34)</f>
        <v>157902</v>
      </c>
      <c r="M34" s="5" t="s">
        <v>37</v>
      </c>
      <c r="N34" s="42">
        <v>5699831</v>
      </c>
      <c r="O34" s="42">
        <v>0</v>
      </c>
      <c r="P34" s="42">
        <v>0</v>
      </c>
      <c r="Q34" s="42">
        <v>5699831</v>
      </c>
    </row>
    <row r="35" spans="1:17" ht="16.5" x14ac:dyDescent="0.3">
      <c r="A35" s="117" t="s">
        <v>380</v>
      </c>
      <c r="B35" s="118" t="s">
        <v>274</v>
      </c>
      <c r="C35" s="118" t="s">
        <v>382</v>
      </c>
      <c r="D35" s="118" t="s">
        <v>131</v>
      </c>
      <c r="E35" s="118" t="s">
        <v>381</v>
      </c>
      <c r="F35" s="118" t="s">
        <v>443</v>
      </c>
      <c r="G35" s="118" t="s">
        <v>424</v>
      </c>
      <c r="H35" s="119">
        <v>193724</v>
      </c>
      <c r="I35" s="119">
        <v>0</v>
      </c>
      <c r="J35" s="119">
        <v>0</v>
      </c>
      <c r="K35" s="120">
        <f>SUM('AIP Grant History'!$H35:$J35)</f>
        <v>193724</v>
      </c>
      <c r="M35" s="5" t="s">
        <v>39</v>
      </c>
      <c r="N35" s="42">
        <v>1519238</v>
      </c>
      <c r="O35" s="42">
        <v>0</v>
      </c>
      <c r="P35" s="42">
        <v>0</v>
      </c>
      <c r="Q35" s="42">
        <v>1519238</v>
      </c>
    </row>
    <row r="36" spans="1:17" ht="16.5" x14ac:dyDescent="0.3">
      <c r="A36" s="117" t="s">
        <v>380</v>
      </c>
      <c r="B36" s="118" t="s">
        <v>274</v>
      </c>
      <c r="C36" s="118" t="s">
        <v>382</v>
      </c>
      <c r="D36" s="118" t="s">
        <v>153</v>
      </c>
      <c r="E36" s="118" t="s">
        <v>381</v>
      </c>
      <c r="F36" s="118" t="s">
        <v>444</v>
      </c>
      <c r="G36" s="118" t="s">
        <v>445</v>
      </c>
      <c r="H36" s="119">
        <v>270935</v>
      </c>
      <c r="I36" s="119">
        <v>0</v>
      </c>
      <c r="J36" s="119">
        <v>0</v>
      </c>
      <c r="K36" s="120">
        <f>SUM('AIP Grant History'!$H36:$J36)</f>
        <v>270935</v>
      </c>
      <c r="M36" s="5" t="s">
        <v>85</v>
      </c>
      <c r="N36" s="42">
        <v>8221750</v>
      </c>
      <c r="O36" s="42">
        <v>9770</v>
      </c>
      <c r="P36" s="42">
        <v>0</v>
      </c>
      <c r="Q36" s="42">
        <v>8231520</v>
      </c>
    </row>
    <row r="37" spans="1:17" ht="16.5" x14ac:dyDescent="0.3">
      <c r="A37" s="117" t="s">
        <v>380</v>
      </c>
      <c r="B37" s="118" t="s">
        <v>274</v>
      </c>
      <c r="C37" s="118" t="s">
        <v>382</v>
      </c>
      <c r="D37" s="118" t="s">
        <v>159</v>
      </c>
      <c r="E37" s="118" t="s">
        <v>381</v>
      </c>
      <c r="F37" s="118" t="s">
        <v>446</v>
      </c>
      <c r="G37" s="118" t="s">
        <v>447</v>
      </c>
      <c r="H37" s="119">
        <v>134948</v>
      </c>
      <c r="I37" s="119">
        <v>0</v>
      </c>
      <c r="J37" s="119">
        <v>0</v>
      </c>
      <c r="K37" s="120">
        <f>SUM('AIP Grant History'!$H37:$J37)</f>
        <v>134948</v>
      </c>
      <c r="M37" s="5" t="s">
        <v>51</v>
      </c>
      <c r="N37" s="42">
        <v>3947755</v>
      </c>
      <c r="O37" s="42">
        <v>0</v>
      </c>
      <c r="P37" s="42">
        <v>0</v>
      </c>
      <c r="Q37" s="42">
        <v>3947755</v>
      </c>
    </row>
    <row r="38" spans="1:17" ht="16.5" x14ac:dyDescent="0.3">
      <c r="A38" s="117" t="s">
        <v>380</v>
      </c>
      <c r="B38" s="118" t="s">
        <v>274</v>
      </c>
      <c r="C38" s="118" t="s">
        <v>382</v>
      </c>
      <c r="D38" s="118" t="s">
        <v>43</v>
      </c>
      <c r="E38" s="118" t="s">
        <v>381</v>
      </c>
      <c r="F38" s="118" t="s">
        <v>448</v>
      </c>
      <c r="G38" s="118" t="s">
        <v>449</v>
      </c>
      <c r="H38" s="119">
        <v>1684493</v>
      </c>
      <c r="I38" s="119">
        <v>0</v>
      </c>
      <c r="J38" s="119">
        <v>0</v>
      </c>
      <c r="K38" s="120">
        <f>SUM('AIP Grant History'!$H38:$J38)</f>
        <v>1684493</v>
      </c>
      <c r="M38" s="5" t="s">
        <v>43</v>
      </c>
      <c r="N38" s="42">
        <v>3783943</v>
      </c>
      <c r="O38" s="42">
        <v>46780</v>
      </c>
      <c r="P38" s="42">
        <v>0</v>
      </c>
      <c r="Q38" s="42">
        <v>3830723</v>
      </c>
    </row>
    <row r="39" spans="1:17" ht="16.5" x14ac:dyDescent="0.3">
      <c r="A39" s="117" t="s">
        <v>380</v>
      </c>
      <c r="B39" s="118" t="s">
        <v>274</v>
      </c>
      <c r="C39" s="118" t="s">
        <v>382</v>
      </c>
      <c r="D39" s="118" t="s">
        <v>163</v>
      </c>
      <c r="E39" s="118" t="s">
        <v>381</v>
      </c>
      <c r="F39" s="118" t="s">
        <v>450</v>
      </c>
      <c r="G39" s="118" t="s">
        <v>451</v>
      </c>
      <c r="H39" s="119">
        <v>279300</v>
      </c>
      <c r="I39" s="119">
        <v>0</v>
      </c>
      <c r="J39" s="119">
        <v>0</v>
      </c>
      <c r="K39" s="120">
        <f>SUM('AIP Grant History'!$H39:$J39)</f>
        <v>279300</v>
      </c>
      <c r="M39" s="5" t="s">
        <v>47</v>
      </c>
      <c r="N39" s="42">
        <v>5018196</v>
      </c>
      <c r="O39" s="42">
        <v>50399</v>
      </c>
      <c r="P39" s="42">
        <v>0</v>
      </c>
      <c r="Q39" s="42">
        <v>5068595</v>
      </c>
    </row>
    <row r="40" spans="1:17" ht="16.5" x14ac:dyDescent="0.3">
      <c r="A40" s="117" t="s">
        <v>380</v>
      </c>
      <c r="B40" s="118" t="s">
        <v>274</v>
      </c>
      <c r="C40" s="118" t="s">
        <v>382</v>
      </c>
      <c r="D40" s="118" t="s">
        <v>171</v>
      </c>
      <c r="E40" s="118" t="s">
        <v>381</v>
      </c>
      <c r="F40" s="118" t="s">
        <v>452</v>
      </c>
      <c r="G40" s="118" t="s">
        <v>395</v>
      </c>
      <c r="H40" s="119">
        <v>262286</v>
      </c>
      <c r="I40" s="119">
        <v>0</v>
      </c>
      <c r="J40" s="119">
        <v>0</v>
      </c>
      <c r="K40" s="120">
        <f>SUM('AIP Grant History'!$H40:$J40)</f>
        <v>262286</v>
      </c>
      <c r="M40" s="5" t="s">
        <v>49</v>
      </c>
      <c r="N40" s="42">
        <v>2993252</v>
      </c>
      <c r="O40" s="42">
        <v>17929</v>
      </c>
      <c r="P40" s="42">
        <v>0</v>
      </c>
      <c r="Q40" s="42">
        <v>3011181</v>
      </c>
    </row>
    <row r="41" spans="1:17" ht="16.5" x14ac:dyDescent="0.3">
      <c r="A41" s="117" t="s">
        <v>380</v>
      </c>
      <c r="B41" s="118" t="s">
        <v>274</v>
      </c>
      <c r="C41" s="118" t="s">
        <v>382</v>
      </c>
      <c r="D41" s="118" t="s">
        <v>173</v>
      </c>
      <c r="E41" s="118" t="s">
        <v>381</v>
      </c>
      <c r="F41" s="118" t="s">
        <v>453</v>
      </c>
      <c r="G41" s="118" t="s">
        <v>418</v>
      </c>
      <c r="H41" s="119">
        <v>39900</v>
      </c>
      <c r="I41" s="119">
        <v>0</v>
      </c>
      <c r="J41" s="119">
        <v>0</v>
      </c>
      <c r="K41" s="120">
        <f>SUM('AIP Grant History'!$H41:$J41)</f>
        <v>39900</v>
      </c>
      <c r="M41" s="5" t="s">
        <v>247</v>
      </c>
      <c r="N41" s="42">
        <v>223066</v>
      </c>
      <c r="O41" s="42">
        <v>0</v>
      </c>
      <c r="P41" s="42">
        <v>0</v>
      </c>
      <c r="Q41" s="42">
        <v>223066</v>
      </c>
    </row>
    <row r="42" spans="1:17" ht="16.5" x14ac:dyDescent="0.3">
      <c r="A42" s="117" t="s">
        <v>380</v>
      </c>
      <c r="B42" s="118" t="s">
        <v>274</v>
      </c>
      <c r="C42" s="118" t="s">
        <v>382</v>
      </c>
      <c r="D42" s="118" t="s">
        <v>183</v>
      </c>
      <c r="E42" s="118" t="s">
        <v>381</v>
      </c>
      <c r="F42" s="118" t="s">
        <v>454</v>
      </c>
      <c r="G42" s="118" t="s">
        <v>455</v>
      </c>
      <c r="H42" s="119">
        <v>436513</v>
      </c>
      <c r="I42" s="119">
        <v>0</v>
      </c>
      <c r="J42" s="119">
        <v>0</v>
      </c>
      <c r="K42" s="120">
        <f>SUM('AIP Grant History'!$H42:$J42)</f>
        <v>436513</v>
      </c>
      <c r="M42" s="5" t="s">
        <v>217</v>
      </c>
      <c r="N42" s="42">
        <v>2977884</v>
      </c>
      <c r="O42" s="42">
        <v>0</v>
      </c>
      <c r="P42" s="42">
        <v>0</v>
      </c>
      <c r="Q42" s="42">
        <v>2977884</v>
      </c>
    </row>
    <row r="43" spans="1:17" ht="16.5" x14ac:dyDescent="0.3">
      <c r="A43" s="117" t="s">
        <v>380</v>
      </c>
      <c r="B43" s="118" t="s">
        <v>274</v>
      </c>
      <c r="C43" s="118" t="s">
        <v>382</v>
      </c>
      <c r="D43" s="118" t="s">
        <v>187</v>
      </c>
      <c r="E43" s="118" t="s">
        <v>381</v>
      </c>
      <c r="F43" s="118" t="s">
        <v>456</v>
      </c>
      <c r="G43" s="118" t="s">
        <v>457</v>
      </c>
      <c r="H43" s="119">
        <v>125687</v>
      </c>
      <c r="I43" s="119">
        <v>0</v>
      </c>
      <c r="J43" s="119">
        <v>0</v>
      </c>
      <c r="K43" s="120">
        <f>SUM('AIP Grant History'!$H43:$J43)</f>
        <v>125687</v>
      </c>
      <c r="M43" s="5" t="s">
        <v>225</v>
      </c>
      <c r="N43" s="42">
        <v>1732992</v>
      </c>
      <c r="O43" s="42">
        <v>0</v>
      </c>
      <c r="P43" s="42">
        <v>0</v>
      </c>
      <c r="Q43" s="42">
        <v>1732992</v>
      </c>
    </row>
    <row r="44" spans="1:17" ht="16.5" x14ac:dyDescent="0.3">
      <c r="A44" s="117" t="s">
        <v>380</v>
      </c>
      <c r="B44" s="118" t="s">
        <v>274</v>
      </c>
      <c r="C44" s="118" t="s">
        <v>382</v>
      </c>
      <c r="D44" s="118" t="s">
        <v>191</v>
      </c>
      <c r="E44" s="118" t="s">
        <v>381</v>
      </c>
      <c r="F44" s="118" t="s">
        <v>458</v>
      </c>
      <c r="G44" s="118" t="s">
        <v>459</v>
      </c>
      <c r="H44" s="119">
        <v>229900</v>
      </c>
      <c r="I44" s="119">
        <v>0</v>
      </c>
      <c r="J44" s="119">
        <v>0</v>
      </c>
      <c r="K44" s="120">
        <f>SUM('AIP Grant History'!$H44:$J44)</f>
        <v>229900</v>
      </c>
      <c r="M44" s="5" t="s">
        <v>57</v>
      </c>
      <c r="N44" s="42">
        <v>97086935</v>
      </c>
      <c r="O44" s="42">
        <v>172486</v>
      </c>
      <c r="P44" s="42">
        <v>0</v>
      </c>
      <c r="Q44" s="42">
        <v>97259421</v>
      </c>
    </row>
    <row r="45" spans="1:17" ht="16.5" x14ac:dyDescent="0.3">
      <c r="A45" s="117" t="s">
        <v>380</v>
      </c>
      <c r="B45" s="118" t="s">
        <v>274</v>
      </c>
      <c r="C45" s="118" t="s">
        <v>382</v>
      </c>
      <c r="D45" s="118" t="s">
        <v>239</v>
      </c>
      <c r="E45" s="118" t="s">
        <v>381</v>
      </c>
      <c r="F45" s="118" t="s">
        <v>460</v>
      </c>
      <c r="G45" s="118" t="s">
        <v>461</v>
      </c>
      <c r="H45" s="119">
        <v>354958</v>
      </c>
      <c r="I45" s="119">
        <v>0</v>
      </c>
      <c r="J45" s="119">
        <v>0</v>
      </c>
      <c r="K45" s="120">
        <f>SUM('AIP Grant History'!$H45:$J45)</f>
        <v>354958</v>
      </c>
      <c r="M45" s="5" t="s">
        <v>53</v>
      </c>
      <c r="N45" s="42">
        <v>21927576</v>
      </c>
      <c r="O45" s="42">
        <v>171318</v>
      </c>
      <c r="P45" s="42">
        <v>11464121</v>
      </c>
      <c r="Q45" s="42">
        <v>33563015</v>
      </c>
    </row>
    <row r="46" spans="1:17" ht="16.5" x14ac:dyDescent="0.3">
      <c r="A46" s="117" t="s">
        <v>380</v>
      </c>
      <c r="B46" s="118" t="s">
        <v>274</v>
      </c>
      <c r="C46" s="118" t="s">
        <v>382</v>
      </c>
      <c r="D46" s="118" t="s">
        <v>462</v>
      </c>
      <c r="E46" s="118" t="s">
        <v>381</v>
      </c>
      <c r="F46" s="118" t="s">
        <v>463</v>
      </c>
      <c r="G46" s="118" t="s">
        <v>464</v>
      </c>
      <c r="H46" s="119">
        <v>235600</v>
      </c>
      <c r="I46" s="119">
        <v>0</v>
      </c>
      <c r="J46" s="119">
        <v>0</v>
      </c>
      <c r="K46" s="120">
        <f>SUM('AIP Grant History'!$H46:$J46)</f>
        <v>235600</v>
      </c>
      <c r="M46" s="5" t="s">
        <v>129</v>
      </c>
      <c r="N46" s="42">
        <v>1124983</v>
      </c>
      <c r="O46" s="42">
        <v>6815</v>
      </c>
      <c r="P46" s="42">
        <v>0</v>
      </c>
      <c r="Q46" s="42">
        <v>1131798</v>
      </c>
    </row>
    <row r="47" spans="1:17" ht="16.5" x14ac:dyDescent="0.3">
      <c r="A47" s="117" t="s">
        <v>380</v>
      </c>
      <c r="B47" s="118" t="s">
        <v>274</v>
      </c>
      <c r="C47" s="118" t="s">
        <v>382</v>
      </c>
      <c r="D47" s="118" t="s">
        <v>137</v>
      </c>
      <c r="E47" s="118" t="s">
        <v>381</v>
      </c>
      <c r="F47" s="118" t="s">
        <v>465</v>
      </c>
      <c r="G47" s="118" t="s">
        <v>466</v>
      </c>
      <c r="H47" s="119">
        <v>2658681</v>
      </c>
      <c r="I47" s="119">
        <v>0</v>
      </c>
      <c r="J47" s="119">
        <v>0</v>
      </c>
      <c r="K47" s="120">
        <f>SUM('AIP Grant History'!$H47:$J47)</f>
        <v>2658681</v>
      </c>
      <c r="M47" s="5" t="s">
        <v>59</v>
      </c>
      <c r="N47" s="42">
        <v>12912770</v>
      </c>
      <c r="O47" s="42">
        <v>9890</v>
      </c>
      <c r="P47" s="42">
        <v>0</v>
      </c>
      <c r="Q47" s="42">
        <v>12922660</v>
      </c>
    </row>
    <row r="48" spans="1:17" ht="16.5" x14ac:dyDescent="0.3">
      <c r="A48" s="117" t="s">
        <v>380</v>
      </c>
      <c r="B48" s="118" t="s">
        <v>274</v>
      </c>
      <c r="C48" s="118" t="s">
        <v>382</v>
      </c>
      <c r="D48" s="118" t="s">
        <v>225</v>
      </c>
      <c r="E48" s="118" t="s">
        <v>381</v>
      </c>
      <c r="F48" s="118" t="s">
        <v>467</v>
      </c>
      <c r="G48" s="118" t="s">
        <v>468</v>
      </c>
      <c r="H48" s="119">
        <v>15675</v>
      </c>
      <c r="I48" s="119">
        <v>0</v>
      </c>
      <c r="J48" s="119">
        <v>0</v>
      </c>
      <c r="K48" s="120">
        <f>SUM('AIP Grant History'!$H48:$J48)</f>
        <v>15675</v>
      </c>
      <c r="M48" s="5" t="s">
        <v>65</v>
      </c>
      <c r="N48" s="42">
        <v>12089204</v>
      </c>
      <c r="O48" s="42">
        <v>155260</v>
      </c>
      <c r="P48" s="42">
        <v>0</v>
      </c>
      <c r="Q48" s="42">
        <v>12244464</v>
      </c>
    </row>
    <row r="49" spans="1:17" ht="16.5" x14ac:dyDescent="0.3">
      <c r="A49" s="117" t="s">
        <v>380</v>
      </c>
      <c r="B49" s="118" t="s">
        <v>274</v>
      </c>
      <c r="C49" s="118" t="s">
        <v>382</v>
      </c>
      <c r="D49" s="118" t="s">
        <v>227</v>
      </c>
      <c r="E49" s="118" t="s">
        <v>381</v>
      </c>
      <c r="F49" s="118" t="s">
        <v>469</v>
      </c>
      <c r="G49" s="118" t="s">
        <v>470</v>
      </c>
      <c r="H49" s="119">
        <v>163400</v>
      </c>
      <c r="I49" s="119">
        <v>0</v>
      </c>
      <c r="J49" s="119">
        <v>0</v>
      </c>
      <c r="K49" s="120">
        <f>SUM('AIP Grant History'!$H49:$J49)</f>
        <v>163400</v>
      </c>
      <c r="M49" s="5" t="s">
        <v>257</v>
      </c>
      <c r="N49" s="42">
        <v>2053639</v>
      </c>
      <c r="O49" s="42">
        <v>0</v>
      </c>
      <c r="P49" s="42">
        <v>0</v>
      </c>
      <c r="Q49" s="42">
        <v>2053639</v>
      </c>
    </row>
    <row r="50" spans="1:17" ht="16.5" x14ac:dyDescent="0.3">
      <c r="A50" s="117" t="s">
        <v>380</v>
      </c>
      <c r="B50" s="118" t="s">
        <v>274</v>
      </c>
      <c r="C50" s="118" t="s">
        <v>382</v>
      </c>
      <c r="D50" s="118" t="s">
        <v>123</v>
      </c>
      <c r="E50" s="118" t="s">
        <v>381</v>
      </c>
      <c r="F50" s="118" t="s">
        <v>471</v>
      </c>
      <c r="G50" s="118" t="s">
        <v>472</v>
      </c>
      <c r="H50" s="119">
        <v>532000</v>
      </c>
      <c r="I50" s="119">
        <v>0</v>
      </c>
      <c r="J50" s="119">
        <v>0</v>
      </c>
      <c r="K50" s="120">
        <f>SUM('AIP Grant History'!$H50:$J50)</f>
        <v>532000</v>
      </c>
      <c r="M50" s="5" t="s">
        <v>67</v>
      </c>
      <c r="N50" s="42">
        <v>7159434</v>
      </c>
      <c r="O50" s="42">
        <v>0</v>
      </c>
      <c r="P50" s="42">
        <v>0</v>
      </c>
      <c r="Q50" s="42">
        <v>7159434</v>
      </c>
    </row>
    <row r="51" spans="1:17" ht="16.5" x14ac:dyDescent="0.3">
      <c r="A51" s="117" t="s">
        <v>380</v>
      </c>
      <c r="B51" s="118" t="s">
        <v>274</v>
      </c>
      <c r="C51" s="118" t="s">
        <v>382</v>
      </c>
      <c r="D51" s="118" t="s">
        <v>235</v>
      </c>
      <c r="E51" s="118" t="s">
        <v>381</v>
      </c>
      <c r="F51" s="118" t="s">
        <v>473</v>
      </c>
      <c r="G51" s="118" t="s">
        <v>474</v>
      </c>
      <c r="H51" s="119">
        <v>387686</v>
      </c>
      <c r="I51" s="119">
        <v>0</v>
      </c>
      <c r="J51" s="119">
        <v>0</v>
      </c>
      <c r="K51" s="120">
        <f>SUM('AIP Grant History'!$H51:$J51)</f>
        <v>387686</v>
      </c>
      <c r="M51" s="5" t="s">
        <v>71</v>
      </c>
      <c r="N51" s="42">
        <v>6238188</v>
      </c>
      <c r="O51" s="42">
        <v>0</v>
      </c>
      <c r="P51" s="42">
        <v>0</v>
      </c>
      <c r="Q51" s="42">
        <v>6238188</v>
      </c>
    </row>
    <row r="52" spans="1:17" ht="16.5" x14ac:dyDescent="0.3">
      <c r="A52" s="117" t="s">
        <v>380</v>
      </c>
      <c r="B52" s="118" t="s">
        <v>274</v>
      </c>
      <c r="C52" s="118" t="s">
        <v>382</v>
      </c>
      <c r="D52" s="118" t="s">
        <v>237</v>
      </c>
      <c r="E52" s="118" t="s">
        <v>381</v>
      </c>
      <c r="F52" s="118" t="s">
        <v>475</v>
      </c>
      <c r="G52" s="118" t="s">
        <v>476</v>
      </c>
      <c r="H52" s="119">
        <v>159620</v>
      </c>
      <c r="I52" s="119">
        <v>0</v>
      </c>
      <c r="J52" s="119">
        <v>0</v>
      </c>
      <c r="K52" s="120">
        <f>SUM('AIP Grant History'!$H52:$J52)</f>
        <v>159620</v>
      </c>
      <c r="M52" s="5" t="s">
        <v>149</v>
      </c>
      <c r="N52" s="42">
        <v>16404105</v>
      </c>
      <c r="O52" s="42">
        <v>41046</v>
      </c>
      <c r="P52" s="42">
        <v>0</v>
      </c>
      <c r="Q52" s="42">
        <v>16445151</v>
      </c>
    </row>
    <row r="53" spans="1:17" ht="16.5" x14ac:dyDescent="0.3">
      <c r="A53" s="117" t="s">
        <v>380</v>
      </c>
      <c r="B53" s="118" t="s">
        <v>274</v>
      </c>
      <c r="C53" s="118" t="s">
        <v>382</v>
      </c>
      <c r="D53" s="118" t="s">
        <v>245</v>
      </c>
      <c r="E53" s="118" t="s">
        <v>381</v>
      </c>
      <c r="F53" s="118" t="s">
        <v>477</v>
      </c>
      <c r="G53" s="118" t="s">
        <v>478</v>
      </c>
      <c r="H53" s="119">
        <v>61859</v>
      </c>
      <c r="I53" s="119">
        <v>0</v>
      </c>
      <c r="J53" s="119">
        <v>0</v>
      </c>
      <c r="K53" s="120">
        <f>SUM('AIP Grant History'!$H53:$J53)</f>
        <v>61859</v>
      </c>
      <c r="M53" s="5" t="s">
        <v>73</v>
      </c>
      <c r="N53" s="42">
        <v>3518988</v>
      </c>
      <c r="O53" s="42">
        <v>46325</v>
      </c>
      <c r="P53" s="42">
        <v>0</v>
      </c>
      <c r="Q53" s="42">
        <v>3565313</v>
      </c>
    </row>
    <row r="54" spans="1:17" ht="16.5" x14ac:dyDescent="0.3">
      <c r="A54" s="117" t="s">
        <v>380</v>
      </c>
      <c r="B54" s="118" t="s">
        <v>274</v>
      </c>
      <c r="C54" s="118" t="s">
        <v>382</v>
      </c>
      <c r="D54" s="118" t="s">
        <v>247</v>
      </c>
      <c r="E54" s="118" t="s">
        <v>381</v>
      </c>
      <c r="F54" s="118" t="s">
        <v>479</v>
      </c>
      <c r="G54" s="118" t="s">
        <v>457</v>
      </c>
      <c r="H54" s="119">
        <v>9160</v>
      </c>
      <c r="I54" s="119">
        <v>0</v>
      </c>
      <c r="J54" s="119">
        <v>0</v>
      </c>
      <c r="K54" s="120">
        <f>SUM('AIP Grant History'!$H54:$J54)</f>
        <v>9160</v>
      </c>
      <c r="M54" s="5" t="s">
        <v>189</v>
      </c>
      <c r="N54" s="42">
        <v>1877273</v>
      </c>
      <c r="O54" s="42">
        <v>0</v>
      </c>
      <c r="P54" s="42">
        <v>0</v>
      </c>
      <c r="Q54" s="42">
        <v>1877273</v>
      </c>
    </row>
    <row r="55" spans="1:17" ht="16.5" x14ac:dyDescent="0.3">
      <c r="A55" s="117" t="s">
        <v>380</v>
      </c>
      <c r="B55" s="118" t="s">
        <v>274</v>
      </c>
      <c r="C55" s="118" t="s">
        <v>382</v>
      </c>
      <c r="D55" s="118" t="s">
        <v>251</v>
      </c>
      <c r="E55" s="118" t="s">
        <v>381</v>
      </c>
      <c r="F55" s="118" t="s">
        <v>480</v>
      </c>
      <c r="G55" s="118" t="s">
        <v>481</v>
      </c>
      <c r="H55" s="119">
        <v>370500</v>
      </c>
      <c r="I55" s="119">
        <v>0</v>
      </c>
      <c r="J55" s="119">
        <v>0</v>
      </c>
      <c r="K55" s="120">
        <f>SUM('AIP Grant History'!$H55:$J55)</f>
        <v>370500</v>
      </c>
      <c r="M55" s="5" t="s">
        <v>69</v>
      </c>
      <c r="N55" s="42">
        <v>8852557</v>
      </c>
      <c r="O55" s="42">
        <v>28858</v>
      </c>
      <c r="P55" s="42">
        <v>0</v>
      </c>
      <c r="Q55" s="42">
        <v>8881415</v>
      </c>
    </row>
    <row r="56" spans="1:17" ht="16.5" x14ac:dyDescent="0.3">
      <c r="A56" s="117" t="s">
        <v>380</v>
      </c>
      <c r="B56" s="118" t="s">
        <v>274</v>
      </c>
      <c r="C56" s="118" t="s">
        <v>382</v>
      </c>
      <c r="D56" s="118" t="s">
        <v>261</v>
      </c>
      <c r="E56" s="118" t="s">
        <v>381</v>
      </c>
      <c r="F56" s="118" t="s">
        <v>482</v>
      </c>
      <c r="G56" s="118" t="s">
        <v>483</v>
      </c>
      <c r="H56" s="119">
        <v>876101</v>
      </c>
      <c r="I56" s="119">
        <v>0</v>
      </c>
      <c r="J56" s="119">
        <v>0</v>
      </c>
      <c r="K56" s="120">
        <f>SUM('AIP Grant History'!$H56:$J56)</f>
        <v>876101</v>
      </c>
      <c r="M56" s="5" t="s">
        <v>79</v>
      </c>
      <c r="N56" s="42">
        <v>2133112</v>
      </c>
      <c r="O56" s="42">
        <v>3788</v>
      </c>
      <c r="P56" s="42">
        <v>0</v>
      </c>
      <c r="Q56" s="42">
        <v>2136900</v>
      </c>
    </row>
    <row r="57" spans="1:17" ht="16.5" x14ac:dyDescent="0.3">
      <c r="A57" s="117" t="s">
        <v>380</v>
      </c>
      <c r="B57" s="118" t="s">
        <v>276</v>
      </c>
      <c r="C57" s="118" t="s">
        <v>382</v>
      </c>
      <c r="D57" s="118" t="s">
        <v>21</v>
      </c>
      <c r="E57" s="118" t="s">
        <v>270</v>
      </c>
      <c r="F57" s="118" t="s">
        <v>484</v>
      </c>
      <c r="G57" s="118" t="s">
        <v>485</v>
      </c>
      <c r="H57" s="119">
        <v>987207</v>
      </c>
      <c r="I57" s="119">
        <v>0</v>
      </c>
      <c r="J57" s="119">
        <v>0</v>
      </c>
      <c r="K57" s="120">
        <f>SUM('AIP Grant History'!$H57:$J57)</f>
        <v>987207</v>
      </c>
      <c r="M57" s="5" t="s">
        <v>83</v>
      </c>
      <c r="N57" s="42">
        <v>2342006</v>
      </c>
      <c r="O57" s="42">
        <v>0</v>
      </c>
      <c r="P57" s="42">
        <v>0</v>
      </c>
      <c r="Q57" s="42">
        <v>2342006</v>
      </c>
    </row>
    <row r="58" spans="1:17" ht="16.5" x14ac:dyDescent="0.3">
      <c r="A58" s="117" t="s">
        <v>380</v>
      </c>
      <c r="B58" s="118" t="s">
        <v>276</v>
      </c>
      <c r="C58" s="118" t="s">
        <v>382</v>
      </c>
      <c r="D58" s="118" t="s">
        <v>33</v>
      </c>
      <c r="E58" s="118" t="s">
        <v>270</v>
      </c>
      <c r="F58" s="118" t="s">
        <v>486</v>
      </c>
      <c r="G58" s="118" t="s">
        <v>487</v>
      </c>
      <c r="H58" s="119">
        <v>6852864</v>
      </c>
      <c r="I58" s="119">
        <v>0</v>
      </c>
      <c r="J58" s="119">
        <v>0</v>
      </c>
      <c r="K58" s="120">
        <f>SUM('AIP Grant History'!$H58:$J58)</f>
        <v>6852864</v>
      </c>
      <c r="M58" s="5" t="s">
        <v>87</v>
      </c>
      <c r="N58" s="42">
        <v>10588257</v>
      </c>
      <c r="O58" s="42">
        <v>414666</v>
      </c>
      <c r="P58" s="42">
        <v>0</v>
      </c>
      <c r="Q58" s="42">
        <v>11002923</v>
      </c>
    </row>
    <row r="59" spans="1:17" ht="16.5" x14ac:dyDescent="0.3">
      <c r="A59" s="117" t="s">
        <v>380</v>
      </c>
      <c r="B59" s="118" t="s">
        <v>276</v>
      </c>
      <c r="C59" s="118" t="s">
        <v>382</v>
      </c>
      <c r="D59" s="118" t="s">
        <v>57</v>
      </c>
      <c r="E59" s="118" t="s">
        <v>270</v>
      </c>
      <c r="F59" s="118" t="s">
        <v>488</v>
      </c>
      <c r="G59" s="118" t="s">
        <v>489</v>
      </c>
      <c r="H59" s="119">
        <v>2279218</v>
      </c>
      <c r="I59" s="119">
        <v>0</v>
      </c>
      <c r="J59" s="119">
        <v>0</v>
      </c>
      <c r="K59" s="120">
        <f>SUM('AIP Grant History'!$H59:$J59)</f>
        <v>2279218</v>
      </c>
      <c r="M59" s="5" t="s">
        <v>81</v>
      </c>
      <c r="N59" s="42">
        <v>4019926</v>
      </c>
      <c r="O59" s="42">
        <v>71987</v>
      </c>
      <c r="P59" s="42">
        <v>0</v>
      </c>
      <c r="Q59" s="42">
        <v>4091913</v>
      </c>
    </row>
    <row r="60" spans="1:17" ht="16.5" x14ac:dyDescent="0.3">
      <c r="A60" s="117" t="s">
        <v>380</v>
      </c>
      <c r="B60" s="118" t="s">
        <v>276</v>
      </c>
      <c r="C60" s="118" t="s">
        <v>382</v>
      </c>
      <c r="D60" s="118" t="s">
        <v>57</v>
      </c>
      <c r="E60" s="118" t="s">
        <v>270</v>
      </c>
      <c r="F60" s="118" t="s">
        <v>488</v>
      </c>
      <c r="G60" s="118" t="s">
        <v>490</v>
      </c>
      <c r="H60" s="119">
        <v>2335152</v>
      </c>
      <c r="I60" s="119">
        <v>0</v>
      </c>
      <c r="J60" s="119">
        <v>0</v>
      </c>
      <c r="K60" s="120">
        <f>SUM('AIP Grant History'!$H60:$J60)</f>
        <v>2335152</v>
      </c>
      <c r="M60" s="5" t="s">
        <v>107</v>
      </c>
      <c r="N60" s="42">
        <v>5188250</v>
      </c>
      <c r="O60" s="42">
        <v>0</v>
      </c>
      <c r="P60" s="42">
        <v>0</v>
      </c>
      <c r="Q60" s="42">
        <v>5188250</v>
      </c>
    </row>
    <row r="61" spans="1:17" ht="16.5" x14ac:dyDescent="0.3">
      <c r="A61" s="117" t="s">
        <v>380</v>
      </c>
      <c r="B61" s="118" t="s">
        <v>276</v>
      </c>
      <c r="C61" s="118" t="s">
        <v>382</v>
      </c>
      <c r="D61" s="118" t="s">
        <v>57</v>
      </c>
      <c r="E61" s="118" t="s">
        <v>270</v>
      </c>
      <c r="F61" s="118" t="s">
        <v>488</v>
      </c>
      <c r="G61" s="118" t="s">
        <v>491</v>
      </c>
      <c r="H61" s="119">
        <v>4080155</v>
      </c>
      <c r="I61" s="119">
        <v>0</v>
      </c>
      <c r="J61" s="119">
        <v>0</v>
      </c>
      <c r="K61" s="120">
        <f>SUM('AIP Grant History'!$H61:$J61)</f>
        <v>4080155</v>
      </c>
      <c r="M61" s="5" t="s">
        <v>93</v>
      </c>
      <c r="N61" s="42">
        <v>2673625</v>
      </c>
      <c r="O61" s="42">
        <v>41699</v>
      </c>
      <c r="P61" s="42">
        <v>0</v>
      </c>
      <c r="Q61" s="42">
        <v>2715324</v>
      </c>
    </row>
    <row r="62" spans="1:17" ht="16.5" x14ac:dyDescent="0.3">
      <c r="A62" s="117" t="s">
        <v>380</v>
      </c>
      <c r="B62" s="118" t="s">
        <v>276</v>
      </c>
      <c r="C62" s="118" t="s">
        <v>382</v>
      </c>
      <c r="D62" s="118" t="s">
        <v>109</v>
      </c>
      <c r="E62" s="118" t="s">
        <v>270</v>
      </c>
      <c r="F62" s="118" t="s">
        <v>492</v>
      </c>
      <c r="G62" s="118" t="s">
        <v>493</v>
      </c>
      <c r="H62" s="119">
        <v>3888747</v>
      </c>
      <c r="I62" s="119">
        <v>0</v>
      </c>
      <c r="J62" s="119">
        <v>0</v>
      </c>
      <c r="K62" s="120">
        <f>SUM('AIP Grant History'!$H62:$J62)</f>
        <v>3888747</v>
      </c>
      <c r="M62" s="5" t="s">
        <v>103</v>
      </c>
      <c r="N62" s="42">
        <v>29113224</v>
      </c>
      <c r="O62" s="42">
        <v>102775</v>
      </c>
      <c r="P62" s="42">
        <v>0</v>
      </c>
      <c r="Q62" s="42">
        <v>29215999</v>
      </c>
    </row>
    <row r="63" spans="1:17" ht="16.5" x14ac:dyDescent="0.3">
      <c r="A63" s="117" t="s">
        <v>380</v>
      </c>
      <c r="B63" s="118" t="s">
        <v>276</v>
      </c>
      <c r="C63" s="118" t="s">
        <v>382</v>
      </c>
      <c r="D63" s="118" t="s">
        <v>151</v>
      </c>
      <c r="E63" s="118" t="s">
        <v>281</v>
      </c>
      <c r="F63" s="118" t="s">
        <v>494</v>
      </c>
      <c r="G63" s="118" t="s">
        <v>445</v>
      </c>
      <c r="H63" s="119">
        <v>569378</v>
      </c>
      <c r="I63" s="119">
        <v>0</v>
      </c>
      <c r="J63" s="119">
        <v>0</v>
      </c>
      <c r="K63" s="120">
        <f>SUM('AIP Grant History'!$H63:$J63)</f>
        <v>569378</v>
      </c>
      <c r="M63" s="5" t="s">
        <v>109</v>
      </c>
      <c r="N63" s="42">
        <v>51001784</v>
      </c>
      <c r="O63" s="42">
        <v>49639</v>
      </c>
      <c r="P63" s="42">
        <v>13008782</v>
      </c>
      <c r="Q63" s="42">
        <v>64060205</v>
      </c>
    </row>
    <row r="64" spans="1:17" ht="16.5" x14ac:dyDescent="0.3">
      <c r="A64" s="117" t="s">
        <v>380</v>
      </c>
      <c r="B64" s="118" t="s">
        <v>276</v>
      </c>
      <c r="C64" s="118" t="s">
        <v>382</v>
      </c>
      <c r="D64" s="118" t="s">
        <v>151</v>
      </c>
      <c r="E64" s="118" t="s">
        <v>281</v>
      </c>
      <c r="F64" s="118" t="s">
        <v>494</v>
      </c>
      <c r="G64" s="118" t="s">
        <v>495</v>
      </c>
      <c r="H64" s="119">
        <v>5114354</v>
      </c>
      <c r="I64" s="119">
        <v>0</v>
      </c>
      <c r="J64" s="119">
        <v>0</v>
      </c>
      <c r="K64" s="120">
        <f>SUM('AIP Grant History'!$H64:$J64)</f>
        <v>5114354</v>
      </c>
      <c r="M64" s="5" t="s">
        <v>155</v>
      </c>
      <c r="N64" s="42">
        <v>5018388</v>
      </c>
      <c r="O64" s="42">
        <v>84886</v>
      </c>
      <c r="P64" s="42">
        <v>0</v>
      </c>
      <c r="Q64" s="42">
        <v>5103274</v>
      </c>
    </row>
    <row r="65" spans="1:17" ht="16.5" x14ac:dyDescent="0.3">
      <c r="A65" s="117" t="s">
        <v>380</v>
      </c>
      <c r="B65" s="118" t="s">
        <v>276</v>
      </c>
      <c r="C65" s="118" t="s">
        <v>382</v>
      </c>
      <c r="D65" s="118" t="s">
        <v>151</v>
      </c>
      <c r="E65" s="118" t="s">
        <v>281</v>
      </c>
      <c r="F65" s="118" t="s">
        <v>494</v>
      </c>
      <c r="G65" s="118" t="s">
        <v>496</v>
      </c>
      <c r="H65" s="119">
        <v>5663759</v>
      </c>
      <c r="I65" s="119">
        <v>0</v>
      </c>
      <c r="J65" s="119">
        <v>0</v>
      </c>
      <c r="K65" s="120">
        <f>SUM('AIP Grant History'!$H65:$J65)</f>
        <v>5663759</v>
      </c>
      <c r="M65" s="5" t="s">
        <v>159</v>
      </c>
      <c r="N65" s="42">
        <v>4555924</v>
      </c>
      <c r="O65" s="42">
        <v>6461</v>
      </c>
      <c r="P65" s="42">
        <v>0</v>
      </c>
      <c r="Q65" s="42">
        <v>4562385</v>
      </c>
    </row>
    <row r="66" spans="1:17" ht="16.5" x14ac:dyDescent="0.3">
      <c r="A66" s="117" t="s">
        <v>380</v>
      </c>
      <c r="B66" s="118" t="s">
        <v>276</v>
      </c>
      <c r="C66" s="118" t="s">
        <v>382</v>
      </c>
      <c r="D66" s="118" t="s">
        <v>151</v>
      </c>
      <c r="E66" s="118" t="s">
        <v>281</v>
      </c>
      <c r="F66" s="118" t="s">
        <v>494</v>
      </c>
      <c r="G66" s="118" t="s">
        <v>497</v>
      </c>
      <c r="H66" s="119">
        <v>8000000</v>
      </c>
      <c r="I66" s="119">
        <v>0</v>
      </c>
      <c r="J66" s="119">
        <v>0</v>
      </c>
      <c r="K66" s="120">
        <f>SUM('AIP Grant History'!$H66:$J66)</f>
        <v>8000000</v>
      </c>
      <c r="M66" s="5" t="s">
        <v>211</v>
      </c>
      <c r="N66" s="42">
        <v>2341521</v>
      </c>
      <c r="O66" s="42">
        <v>59574</v>
      </c>
      <c r="P66" s="42">
        <v>0</v>
      </c>
      <c r="Q66" s="42">
        <v>2401095</v>
      </c>
    </row>
    <row r="67" spans="1:17" ht="16.5" x14ac:dyDescent="0.3">
      <c r="A67" s="117" t="s">
        <v>380</v>
      </c>
      <c r="B67" s="118" t="s">
        <v>276</v>
      </c>
      <c r="C67" s="118" t="s">
        <v>382</v>
      </c>
      <c r="D67" s="118" t="s">
        <v>201</v>
      </c>
      <c r="E67" s="118" t="s">
        <v>270</v>
      </c>
      <c r="F67" s="118" t="s">
        <v>498</v>
      </c>
      <c r="G67" s="118" t="s">
        <v>499</v>
      </c>
      <c r="H67" s="119">
        <v>5462500</v>
      </c>
      <c r="I67" s="119">
        <v>0</v>
      </c>
      <c r="J67" s="119">
        <v>0</v>
      </c>
      <c r="K67" s="120">
        <f>SUM('AIP Grant History'!$H67:$J67)</f>
        <v>5462500</v>
      </c>
      <c r="M67" s="5" t="s">
        <v>117</v>
      </c>
      <c r="N67" s="42">
        <v>3675984</v>
      </c>
      <c r="O67" s="42">
        <v>36071</v>
      </c>
      <c r="P67" s="42">
        <v>0</v>
      </c>
      <c r="Q67" s="42">
        <v>3712055</v>
      </c>
    </row>
    <row r="68" spans="1:17" ht="16.5" x14ac:dyDescent="0.3">
      <c r="A68" s="117" t="s">
        <v>380</v>
      </c>
      <c r="B68" s="118" t="s">
        <v>279</v>
      </c>
      <c r="C68" s="118" t="s">
        <v>382</v>
      </c>
      <c r="D68" s="118" t="s">
        <v>145</v>
      </c>
      <c r="E68" s="118" t="s">
        <v>381</v>
      </c>
      <c r="F68" s="118" t="s">
        <v>500</v>
      </c>
      <c r="G68" s="118" t="s">
        <v>501</v>
      </c>
      <c r="H68" s="119">
        <v>2467325</v>
      </c>
      <c r="I68" s="119">
        <v>0</v>
      </c>
      <c r="J68" s="119">
        <v>0</v>
      </c>
      <c r="K68" s="120">
        <f>SUM('AIP Grant History'!$H68:$J68)</f>
        <v>2467325</v>
      </c>
      <c r="M68" s="5" t="s">
        <v>143</v>
      </c>
      <c r="N68" s="42">
        <v>1550684</v>
      </c>
      <c r="O68" s="42">
        <v>31251</v>
      </c>
      <c r="P68" s="42">
        <v>0</v>
      </c>
      <c r="Q68" s="42">
        <v>1581935</v>
      </c>
    </row>
    <row r="69" spans="1:17" ht="16.5" x14ac:dyDescent="0.3">
      <c r="A69" s="117" t="s">
        <v>380</v>
      </c>
      <c r="B69" s="118" t="s">
        <v>279</v>
      </c>
      <c r="C69" s="118" t="s">
        <v>382</v>
      </c>
      <c r="D69" s="118" t="s">
        <v>149</v>
      </c>
      <c r="E69" s="118" t="s">
        <v>381</v>
      </c>
      <c r="F69" s="118" t="s">
        <v>502</v>
      </c>
      <c r="G69" s="118" t="s">
        <v>503</v>
      </c>
      <c r="H69" s="119">
        <v>441272</v>
      </c>
      <c r="I69" s="119">
        <v>0</v>
      </c>
      <c r="J69" s="119">
        <v>0</v>
      </c>
      <c r="K69" s="120">
        <f>SUM('AIP Grant History'!$H69:$J69)</f>
        <v>441272</v>
      </c>
      <c r="M69" s="5" t="s">
        <v>119</v>
      </c>
      <c r="N69" s="42">
        <v>2317206</v>
      </c>
      <c r="O69" s="42">
        <v>0</v>
      </c>
      <c r="P69" s="42">
        <v>1573353</v>
      </c>
      <c r="Q69" s="42">
        <v>3890559</v>
      </c>
    </row>
    <row r="70" spans="1:17" ht="16.5" x14ac:dyDescent="0.3">
      <c r="A70" s="117" t="s">
        <v>380</v>
      </c>
      <c r="B70" s="118" t="s">
        <v>279</v>
      </c>
      <c r="C70" s="118" t="s">
        <v>382</v>
      </c>
      <c r="D70" s="118" t="s">
        <v>215</v>
      </c>
      <c r="E70" s="118" t="s">
        <v>381</v>
      </c>
      <c r="F70" s="118" t="s">
        <v>504</v>
      </c>
      <c r="G70" s="118" t="s">
        <v>505</v>
      </c>
      <c r="H70" s="119">
        <v>137429</v>
      </c>
      <c r="I70" s="119">
        <v>0</v>
      </c>
      <c r="J70" s="119">
        <v>0</v>
      </c>
      <c r="K70" s="120">
        <f>SUM('AIP Grant History'!$H70:$J70)</f>
        <v>137429</v>
      </c>
      <c r="M70" s="5" t="s">
        <v>127</v>
      </c>
      <c r="N70" s="42">
        <v>3477274</v>
      </c>
      <c r="O70" s="42">
        <v>0</v>
      </c>
      <c r="P70" s="42">
        <v>0</v>
      </c>
      <c r="Q70" s="42">
        <v>3477274</v>
      </c>
    </row>
    <row r="71" spans="1:17" ht="16.5" x14ac:dyDescent="0.3">
      <c r="A71" s="117" t="s">
        <v>380</v>
      </c>
      <c r="B71" s="118" t="s">
        <v>279</v>
      </c>
      <c r="C71" s="118" t="s">
        <v>382</v>
      </c>
      <c r="D71" s="118" t="s">
        <v>223</v>
      </c>
      <c r="E71" s="118" t="s">
        <v>381</v>
      </c>
      <c r="F71" s="118" t="s">
        <v>506</v>
      </c>
      <c r="G71" s="118" t="s">
        <v>507</v>
      </c>
      <c r="H71" s="119">
        <v>298122</v>
      </c>
      <c r="I71" s="119">
        <v>0</v>
      </c>
      <c r="J71" s="119">
        <v>0</v>
      </c>
      <c r="K71" s="120">
        <f>SUM('AIP Grant History'!$H71:$J71)</f>
        <v>298122</v>
      </c>
      <c r="M71" s="5" t="s">
        <v>147</v>
      </c>
      <c r="N71" s="42">
        <v>6629410</v>
      </c>
      <c r="O71" s="42">
        <v>455643</v>
      </c>
      <c r="P71" s="42">
        <v>0</v>
      </c>
      <c r="Q71" s="42">
        <v>7085053</v>
      </c>
    </row>
    <row r="72" spans="1:17" ht="16.5" x14ac:dyDescent="0.3">
      <c r="A72" s="117" t="s">
        <v>380</v>
      </c>
      <c r="B72" s="118" t="s">
        <v>279</v>
      </c>
      <c r="C72" s="118" t="s">
        <v>382</v>
      </c>
      <c r="D72" s="118" t="s">
        <v>213</v>
      </c>
      <c r="E72" s="118" t="s">
        <v>381</v>
      </c>
      <c r="F72" s="118" t="s">
        <v>508</v>
      </c>
      <c r="G72" s="118" t="s">
        <v>509</v>
      </c>
      <c r="H72" s="119">
        <v>692153</v>
      </c>
      <c r="I72" s="119">
        <v>0</v>
      </c>
      <c r="J72" s="119">
        <v>0</v>
      </c>
      <c r="K72" s="120">
        <f>SUM('AIP Grant History'!$H72:$J72)</f>
        <v>692153</v>
      </c>
      <c r="M72" s="5" t="s">
        <v>111</v>
      </c>
      <c r="N72" s="42">
        <v>2759479</v>
      </c>
      <c r="O72" s="42">
        <v>43756</v>
      </c>
      <c r="P72" s="42">
        <v>0</v>
      </c>
      <c r="Q72" s="42">
        <v>2803235</v>
      </c>
    </row>
    <row r="73" spans="1:17" ht="16.5" x14ac:dyDescent="0.3">
      <c r="A73" s="117" t="s">
        <v>380</v>
      </c>
      <c r="B73" s="118" t="s">
        <v>279</v>
      </c>
      <c r="C73" s="118" t="s">
        <v>382</v>
      </c>
      <c r="D73" s="118" t="s">
        <v>213</v>
      </c>
      <c r="E73" s="118" t="s">
        <v>381</v>
      </c>
      <c r="F73" s="118" t="s">
        <v>508</v>
      </c>
      <c r="G73" s="118" t="s">
        <v>468</v>
      </c>
      <c r="H73" s="119">
        <v>4581277</v>
      </c>
      <c r="I73" s="119">
        <v>0</v>
      </c>
      <c r="J73" s="119">
        <v>0</v>
      </c>
      <c r="K73" s="120">
        <f>SUM('AIP Grant History'!$H73:$J73)</f>
        <v>4581277</v>
      </c>
      <c r="M73" s="5" t="s">
        <v>133</v>
      </c>
      <c r="N73" s="42">
        <v>14918130</v>
      </c>
      <c r="O73" s="42">
        <v>427321</v>
      </c>
      <c r="P73" s="42">
        <v>0</v>
      </c>
      <c r="Q73" s="42">
        <v>15345451</v>
      </c>
    </row>
    <row r="74" spans="1:17" ht="16.5" x14ac:dyDescent="0.3">
      <c r="A74" s="117" t="s">
        <v>510</v>
      </c>
      <c r="B74" s="118" t="s">
        <v>381</v>
      </c>
      <c r="C74" s="118" t="s">
        <v>382</v>
      </c>
      <c r="D74" s="118" t="s">
        <v>259</v>
      </c>
      <c r="E74" s="118" t="s">
        <v>381</v>
      </c>
      <c r="F74" s="118" t="s">
        <v>384</v>
      </c>
      <c r="G74" s="118" t="s">
        <v>511</v>
      </c>
      <c r="H74" s="119">
        <v>88625</v>
      </c>
      <c r="I74" s="119">
        <v>0</v>
      </c>
      <c r="J74" s="119">
        <v>0</v>
      </c>
      <c r="K74" s="120">
        <f>SUM('AIP Grant History'!$H74:$J74)</f>
        <v>88625</v>
      </c>
      <c r="M74" s="5" t="s">
        <v>137</v>
      </c>
      <c r="N74" s="42">
        <v>9335760</v>
      </c>
      <c r="O74" s="42">
        <v>0</v>
      </c>
      <c r="P74" s="42">
        <v>0</v>
      </c>
      <c r="Q74" s="42">
        <v>9335760</v>
      </c>
    </row>
    <row r="75" spans="1:17" ht="16.5" x14ac:dyDescent="0.3">
      <c r="A75" s="117" t="s">
        <v>510</v>
      </c>
      <c r="B75" s="118" t="s">
        <v>283</v>
      </c>
      <c r="C75" s="118" t="s">
        <v>382</v>
      </c>
      <c r="D75" s="118" t="s">
        <v>103</v>
      </c>
      <c r="E75" s="118" t="s">
        <v>381</v>
      </c>
      <c r="F75" s="118" t="s">
        <v>386</v>
      </c>
      <c r="G75" s="118" t="s">
        <v>512</v>
      </c>
      <c r="H75" s="119">
        <v>1847546</v>
      </c>
      <c r="I75" s="119">
        <v>0</v>
      </c>
      <c r="J75" s="119">
        <v>0</v>
      </c>
      <c r="K75" s="120">
        <f>SUM('AIP Grant History'!$H75:$J75)</f>
        <v>1847546</v>
      </c>
      <c r="M75" s="5" t="s">
        <v>161</v>
      </c>
      <c r="N75" s="42">
        <v>6902074</v>
      </c>
      <c r="O75" s="42">
        <v>246118</v>
      </c>
      <c r="P75" s="42">
        <v>0</v>
      </c>
      <c r="Q75" s="42">
        <v>7148192</v>
      </c>
    </row>
    <row r="76" spans="1:17" ht="16.5" x14ac:dyDescent="0.3">
      <c r="A76" s="117" t="s">
        <v>510</v>
      </c>
      <c r="B76" s="118" t="s">
        <v>274</v>
      </c>
      <c r="C76" s="118" t="s">
        <v>382</v>
      </c>
      <c r="D76" s="118" t="s">
        <v>5</v>
      </c>
      <c r="E76" s="118" t="s">
        <v>381</v>
      </c>
      <c r="F76" s="118" t="s">
        <v>392</v>
      </c>
      <c r="G76" s="118" t="s">
        <v>513</v>
      </c>
      <c r="H76" s="119">
        <v>30663</v>
      </c>
      <c r="I76" s="119">
        <v>0</v>
      </c>
      <c r="J76" s="119">
        <v>0</v>
      </c>
      <c r="K76" s="120">
        <f>SUM('AIP Grant History'!$H76:$J76)</f>
        <v>30663</v>
      </c>
      <c r="M76" s="5" t="s">
        <v>151</v>
      </c>
      <c r="N76" s="42">
        <v>155785682</v>
      </c>
      <c r="O76" s="42">
        <v>3207682</v>
      </c>
      <c r="P76" s="42">
        <v>0</v>
      </c>
      <c r="Q76" s="42">
        <v>158993364</v>
      </c>
    </row>
    <row r="77" spans="1:17" ht="16.5" x14ac:dyDescent="0.3">
      <c r="A77" s="117" t="s">
        <v>510</v>
      </c>
      <c r="B77" s="118" t="s">
        <v>274</v>
      </c>
      <c r="C77" s="118" t="s">
        <v>382</v>
      </c>
      <c r="D77" s="118" t="s">
        <v>7</v>
      </c>
      <c r="E77" s="118" t="s">
        <v>381</v>
      </c>
      <c r="F77" s="118" t="s">
        <v>394</v>
      </c>
      <c r="G77" s="118" t="s">
        <v>406</v>
      </c>
      <c r="H77" s="119">
        <v>471200</v>
      </c>
      <c r="I77" s="119">
        <v>0</v>
      </c>
      <c r="J77" s="119">
        <v>0</v>
      </c>
      <c r="K77" s="120">
        <f>SUM('AIP Grant History'!$H77:$J77)</f>
        <v>471200</v>
      </c>
      <c r="M77" s="5" t="s">
        <v>153</v>
      </c>
      <c r="N77" s="42">
        <v>4660408</v>
      </c>
      <c r="O77" s="42">
        <v>0</v>
      </c>
      <c r="P77" s="42">
        <v>0</v>
      </c>
      <c r="Q77" s="42">
        <v>4660408</v>
      </c>
    </row>
    <row r="78" spans="1:17" ht="16.5" x14ac:dyDescent="0.3">
      <c r="A78" s="117" t="s">
        <v>510</v>
      </c>
      <c r="B78" s="118" t="s">
        <v>274</v>
      </c>
      <c r="C78" s="118" t="s">
        <v>382</v>
      </c>
      <c r="D78" s="118" t="s">
        <v>13</v>
      </c>
      <c r="E78" s="118" t="s">
        <v>381</v>
      </c>
      <c r="F78" s="118" t="s">
        <v>396</v>
      </c>
      <c r="G78" s="118" t="s">
        <v>514</v>
      </c>
      <c r="H78" s="119">
        <v>1351660</v>
      </c>
      <c r="I78" s="119">
        <v>0</v>
      </c>
      <c r="J78" s="119">
        <v>0</v>
      </c>
      <c r="K78" s="120">
        <f>SUM('AIP Grant History'!$H78:$J78)</f>
        <v>1351660</v>
      </c>
      <c r="M78" s="5" t="s">
        <v>261</v>
      </c>
      <c r="N78" s="42">
        <v>4181136</v>
      </c>
      <c r="O78" s="42">
        <v>22158</v>
      </c>
      <c r="P78" s="42">
        <v>0</v>
      </c>
      <c r="Q78" s="42">
        <v>4203294</v>
      </c>
    </row>
    <row r="79" spans="1:17" ht="16.5" x14ac:dyDescent="0.3">
      <c r="A79" s="117" t="s">
        <v>510</v>
      </c>
      <c r="B79" s="118" t="s">
        <v>274</v>
      </c>
      <c r="C79" s="118" t="s">
        <v>382</v>
      </c>
      <c r="D79" s="118" t="s">
        <v>41</v>
      </c>
      <c r="E79" s="118" t="s">
        <v>381</v>
      </c>
      <c r="F79" s="118" t="s">
        <v>407</v>
      </c>
      <c r="G79" s="118" t="s">
        <v>515</v>
      </c>
      <c r="H79" s="119">
        <v>156479</v>
      </c>
      <c r="I79" s="119">
        <v>0</v>
      </c>
      <c r="J79" s="119">
        <v>0</v>
      </c>
      <c r="K79" s="120">
        <f>SUM('AIP Grant History'!$H79:$J79)</f>
        <v>156479</v>
      </c>
      <c r="M79" s="5" t="s">
        <v>157</v>
      </c>
      <c r="N79" s="42">
        <v>2064159</v>
      </c>
      <c r="O79" s="42">
        <v>0</v>
      </c>
      <c r="P79" s="42">
        <v>0</v>
      </c>
      <c r="Q79" s="42">
        <v>2064159</v>
      </c>
    </row>
    <row r="80" spans="1:17" ht="16.5" x14ac:dyDescent="0.3">
      <c r="A80" s="117" t="s">
        <v>510</v>
      </c>
      <c r="B80" s="118" t="s">
        <v>274</v>
      </c>
      <c r="C80" s="118" t="s">
        <v>382</v>
      </c>
      <c r="D80" s="118" t="s">
        <v>9</v>
      </c>
      <c r="E80" s="118" t="s">
        <v>381</v>
      </c>
      <c r="F80" s="118" t="s">
        <v>408</v>
      </c>
      <c r="G80" s="118" t="s">
        <v>478</v>
      </c>
      <c r="H80" s="119">
        <v>57000</v>
      </c>
      <c r="I80" s="119">
        <v>0</v>
      </c>
      <c r="J80" s="119">
        <v>0</v>
      </c>
      <c r="K80" s="120">
        <f>SUM('AIP Grant History'!$H80:$J80)</f>
        <v>57000</v>
      </c>
      <c r="M80" s="5" t="s">
        <v>263</v>
      </c>
      <c r="N80" s="42">
        <v>12929353</v>
      </c>
      <c r="O80" s="42">
        <v>0</v>
      </c>
      <c r="P80" s="42">
        <v>0</v>
      </c>
      <c r="Q80" s="42">
        <v>12929353</v>
      </c>
    </row>
    <row r="81" spans="1:17" ht="16.5" x14ac:dyDescent="0.3">
      <c r="A81" s="117" t="s">
        <v>510</v>
      </c>
      <c r="B81" s="118" t="s">
        <v>274</v>
      </c>
      <c r="C81" s="118" t="s">
        <v>382</v>
      </c>
      <c r="D81" s="118" t="s">
        <v>9</v>
      </c>
      <c r="E81" s="118" t="s">
        <v>381</v>
      </c>
      <c r="F81" s="118" t="s">
        <v>408</v>
      </c>
      <c r="G81" s="118" t="s">
        <v>516</v>
      </c>
      <c r="H81" s="119">
        <v>99750</v>
      </c>
      <c r="I81" s="119">
        <v>0</v>
      </c>
      <c r="J81" s="119">
        <v>0</v>
      </c>
      <c r="K81" s="120">
        <f>SUM('AIP Grant History'!$H81:$J81)</f>
        <v>99750</v>
      </c>
      <c r="M81" s="5" t="s">
        <v>169</v>
      </c>
      <c r="N81" s="42">
        <v>1709741</v>
      </c>
      <c r="O81" s="42">
        <v>0</v>
      </c>
      <c r="P81" s="42">
        <v>0</v>
      </c>
      <c r="Q81" s="42">
        <v>1709741</v>
      </c>
    </row>
    <row r="82" spans="1:17" ht="16.5" x14ac:dyDescent="0.3">
      <c r="A82" s="117" t="s">
        <v>510</v>
      </c>
      <c r="B82" s="118" t="s">
        <v>274</v>
      </c>
      <c r="C82" s="118" t="s">
        <v>382</v>
      </c>
      <c r="D82" s="118" t="s">
        <v>47</v>
      </c>
      <c r="E82" s="118" t="s">
        <v>381</v>
      </c>
      <c r="F82" s="118" t="s">
        <v>410</v>
      </c>
      <c r="G82" s="118" t="s">
        <v>517</v>
      </c>
      <c r="H82" s="119">
        <v>88883</v>
      </c>
      <c r="I82" s="119">
        <v>0</v>
      </c>
      <c r="J82" s="119">
        <v>0</v>
      </c>
      <c r="K82" s="120">
        <f>SUM('AIP Grant History'!$H82:$J82)</f>
        <v>88883</v>
      </c>
      <c r="M82" s="5" t="s">
        <v>267</v>
      </c>
      <c r="N82" s="42">
        <v>8274491</v>
      </c>
      <c r="O82" s="42">
        <v>52569</v>
      </c>
      <c r="P82" s="42">
        <v>0</v>
      </c>
      <c r="Q82" s="42">
        <v>8327060</v>
      </c>
    </row>
    <row r="83" spans="1:17" ht="16.5" x14ac:dyDescent="0.3">
      <c r="A83" s="117" t="s">
        <v>510</v>
      </c>
      <c r="B83" s="118" t="s">
        <v>274</v>
      </c>
      <c r="C83" s="118" t="s">
        <v>382</v>
      </c>
      <c r="D83" s="118" t="s">
        <v>51</v>
      </c>
      <c r="E83" s="118" t="s">
        <v>381</v>
      </c>
      <c r="F83" s="118" t="s">
        <v>412</v>
      </c>
      <c r="G83" s="118" t="s">
        <v>518</v>
      </c>
      <c r="H83" s="119">
        <v>217766</v>
      </c>
      <c r="I83" s="119">
        <v>0</v>
      </c>
      <c r="J83" s="119">
        <v>0</v>
      </c>
      <c r="K83" s="120">
        <f>SUM('AIP Grant History'!$H83:$J83)</f>
        <v>217766</v>
      </c>
      <c r="M83" s="5" t="s">
        <v>173</v>
      </c>
      <c r="N83" s="42">
        <v>6315808</v>
      </c>
      <c r="O83" s="42">
        <v>13470</v>
      </c>
      <c r="P83" s="42">
        <v>0</v>
      </c>
      <c r="Q83" s="42">
        <v>6329278</v>
      </c>
    </row>
    <row r="84" spans="1:17" ht="16.5" x14ac:dyDescent="0.3">
      <c r="A84" s="117" t="s">
        <v>510</v>
      </c>
      <c r="B84" s="118" t="s">
        <v>274</v>
      </c>
      <c r="C84" s="118" t="s">
        <v>382</v>
      </c>
      <c r="D84" s="118" t="s">
        <v>53</v>
      </c>
      <c r="E84" s="118" t="s">
        <v>381</v>
      </c>
      <c r="F84" s="118" t="s">
        <v>519</v>
      </c>
      <c r="G84" s="118" t="s">
        <v>457</v>
      </c>
      <c r="H84" s="119">
        <v>99697</v>
      </c>
      <c r="I84" s="119">
        <v>0</v>
      </c>
      <c r="J84" s="119">
        <v>0</v>
      </c>
      <c r="K84" s="120">
        <f>SUM('AIP Grant History'!$H84:$J84)</f>
        <v>99697</v>
      </c>
      <c r="M84" s="5" t="s">
        <v>177</v>
      </c>
      <c r="N84" s="42">
        <v>2325496</v>
      </c>
      <c r="O84" s="42">
        <v>0</v>
      </c>
      <c r="P84" s="42">
        <v>0</v>
      </c>
      <c r="Q84" s="42">
        <v>2325496</v>
      </c>
    </row>
    <row r="85" spans="1:17" ht="16.5" x14ac:dyDescent="0.3">
      <c r="A85" s="117" t="s">
        <v>510</v>
      </c>
      <c r="B85" s="118" t="s">
        <v>274</v>
      </c>
      <c r="C85" s="118" t="s">
        <v>382</v>
      </c>
      <c r="D85" s="118" t="s">
        <v>55</v>
      </c>
      <c r="E85" s="118" t="s">
        <v>381</v>
      </c>
      <c r="F85" s="118" t="s">
        <v>520</v>
      </c>
      <c r="G85" s="118" t="s">
        <v>476</v>
      </c>
      <c r="H85" s="119">
        <v>406600</v>
      </c>
      <c r="I85" s="119">
        <v>0</v>
      </c>
      <c r="J85" s="119">
        <v>0</v>
      </c>
      <c r="K85" s="120">
        <f>SUM('AIP Grant History'!$H85:$J85)</f>
        <v>406600</v>
      </c>
      <c r="M85" s="5" t="s">
        <v>175</v>
      </c>
      <c r="N85" s="42">
        <v>5756185</v>
      </c>
      <c r="O85" s="42">
        <v>6469</v>
      </c>
      <c r="P85" s="42">
        <v>0</v>
      </c>
      <c r="Q85" s="42">
        <v>5762654</v>
      </c>
    </row>
    <row r="86" spans="1:17" ht="16.5" x14ac:dyDescent="0.3">
      <c r="A86" s="117" t="s">
        <v>510</v>
      </c>
      <c r="B86" s="118" t="s">
        <v>274</v>
      </c>
      <c r="C86" s="118" t="s">
        <v>382</v>
      </c>
      <c r="D86" s="118" t="s">
        <v>63</v>
      </c>
      <c r="E86" s="118" t="s">
        <v>381</v>
      </c>
      <c r="F86" s="118" t="s">
        <v>383</v>
      </c>
      <c r="G86" s="118" t="s">
        <v>521</v>
      </c>
      <c r="H86" s="119">
        <v>1453500</v>
      </c>
      <c r="I86" s="119">
        <v>0</v>
      </c>
      <c r="J86" s="119">
        <v>0</v>
      </c>
      <c r="K86" s="120">
        <f>SUM('AIP Grant History'!$H86:$J86)</f>
        <v>1453500</v>
      </c>
      <c r="M86" s="5" t="s">
        <v>191</v>
      </c>
      <c r="N86" s="42">
        <v>3903884</v>
      </c>
      <c r="O86" s="42">
        <v>0</v>
      </c>
      <c r="P86" s="42">
        <v>0</v>
      </c>
      <c r="Q86" s="42">
        <v>3903884</v>
      </c>
    </row>
    <row r="87" spans="1:17" ht="16.5" x14ac:dyDescent="0.3">
      <c r="A87" s="117" t="s">
        <v>510</v>
      </c>
      <c r="B87" s="118" t="s">
        <v>274</v>
      </c>
      <c r="C87" s="118" t="s">
        <v>382</v>
      </c>
      <c r="D87" s="118" t="s">
        <v>65</v>
      </c>
      <c r="E87" s="118" t="s">
        <v>381</v>
      </c>
      <c r="F87" s="118" t="s">
        <v>415</v>
      </c>
      <c r="G87" s="118" t="s">
        <v>457</v>
      </c>
      <c r="H87" s="119">
        <v>53200</v>
      </c>
      <c r="I87" s="119">
        <v>0</v>
      </c>
      <c r="J87" s="119">
        <v>0</v>
      </c>
      <c r="K87" s="120">
        <f>SUM('AIP Grant History'!$H87:$J87)</f>
        <v>53200</v>
      </c>
      <c r="M87" s="5" t="s">
        <v>187</v>
      </c>
      <c r="N87" s="42">
        <v>2401237</v>
      </c>
      <c r="O87" s="42">
        <v>37609</v>
      </c>
      <c r="P87" s="42">
        <v>0</v>
      </c>
      <c r="Q87" s="42">
        <v>2438846</v>
      </c>
    </row>
    <row r="88" spans="1:17" ht="16.5" x14ac:dyDescent="0.3">
      <c r="A88" s="117" t="s">
        <v>510</v>
      </c>
      <c r="B88" s="118" t="s">
        <v>274</v>
      </c>
      <c r="C88" s="118" t="s">
        <v>382</v>
      </c>
      <c r="D88" s="118" t="s">
        <v>69</v>
      </c>
      <c r="E88" s="118" t="s">
        <v>381</v>
      </c>
      <c r="F88" s="118" t="s">
        <v>419</v>
      </c>
      <c r="G88" s="118" t="s">
        <v>522</v>
      </c>
      <c r="H88" s="119">
        <v>158650</v>
      </c>
      <c r="I88" s="119">
        <v>0</v>
      </c>
      <c r="J88" s="119">
        <v>0</v>
      </c>
      <c r="K88" s="120">
        <f>SUM('AIP Grant History'!$H88:$J88)</f>
        <v>158650</v>
      </c>
      <c r="M88" s="5" t="s">
        <v>183</v>
      </c>
      <c r="N88" s="42">
        <v>2259946</v>
      </c>
      <c r="O88" s="42">
        <v>9620</v>
      </c>
      <c r="P88" s="42">
        <v>0</v>
      </c>
      <c r="Q88" s="42">
        <v>2269566</v>
      </c>
    </row>
    <row r="89" spans="1:17" ht="16.5" x14ac:dyDescent="0.3">
      <c r="A89" s="117" t="s">
        <v>510</v>
      </c>
      <c r="B89" s="118" t="s">
        <v>274</v>
      </c>
      <c r="C89" s="118" t="s">
        <v>382</v>
      </c>
      <c r="D89" s="118" t="s">
        <v>73</v>
      </c>
      <c r="E89" s="118" t="s">
        <v>381</v>
      </c>
      <c r="F89" s="118" t="s">
        <v>423</v>
      </c>
      <c r="G89" s="118" t="s">
        <v>391</v>
      </c>
      <c r="H89" s="119">
        <v>114000</v>
      </c>
      <c r="I89" s="119">
        <v>0</v>
      </c>
      <c r="J89" s="119">
        <v>0</v>
      </c>
      <c r="K89" s="120">
        <f>SUM('AIP Grant History'!$H89:$J89)</f>
        <v>114000</v>
      </c>
      <c r="M89" s="5" t="s">
        <v>195</v>
      </c>
      <c r="N89" s="42">
        <v>1819274</v>
      </c>
      <c r="O89" s="42">
        <v>0</v>
      </c>
      <c r="P89" s="42">
        <v>0</v>
      </c>
      <c r="Q89" s="42">
        <v>1819274</v>
      </c>
    </row>
    <row r="90" spans="1:17" ht="16.5" x14ac:dyDescent="0.3">
      <c r="A90" s="117" t="s">
        <v>510</v>
      </c>
      <c r="B90" s="118" t="s">
        <v>274</v>
      </c>
      <c r="C90" s="118" t="s">
        <v>382</v>
      </c>
      <c r="D90" s="118" t="s">
        <v>189</v>
      </c>
      <c r="E90" s="118" t="s">
        <v>381</v>
      </c>
      <c r="F90" s="118" t="s">
        <v>523</v>
      </c>
      <c r="G90" s="118" t="s">
        <v>524</v>
      </c>
      <c r="H90" s="119">
        <v>383800</v>
      </c>
      <c r="I90" s="119">
        <v>0</v>
      </c>
      <c r="J90" s="119">
        <v>0</v>
      </c>
      <c r="K90" s="120">
        <f>SUM('AIP Grant History'!$H90:$J90)</f>
        <v>383800</v>
      </c>
      <c r="M90" s="5" t="s">
        <v>205</v>
      </c>
      <c r="N90" s="42">
        <v>2572328</v>
      </c>
      <c r="O90" s="42">
        <v>5935</v>
      </c>
      <c r="P90" s="42">
        <v>0</v>
      </c>
      <c r="Q90" s="42">
        <v>2578263</v>
      </c>
    </row>
    <row r="91" spans="1:17" ht="16.5" x14ac:dyDescent="0.3">
      <c r="A91" s="117" t="s">
        <v>510</v>
      </c>
      <c r="B91" s="118" t="s">
        <v>274</v>
      </c>
      <c r="C91" s="118" t="s">
        <v>382</v>
      </c>
      <c r="D91" s="118" t="s">
        <v>79</v>
      </c>
      <c r="E91" s="118" t="s">
        <v>381</v>
      </c>
      <c r="F91" s="118" t="s">
        <v>525</v>
      </c>
      <c r="G91" s="118" t="s">
        <v>526</v>
      </c>
      <c r="H91" s="119">
        <v>291662</v>
      </c>
      <c r="I91" s="119">
        <v>0</v>
      </c>
      <c r="J91" s="119">
        <v>0</v>
      </c>
      <c r="K91" s="120">
        <f>SUM('AIP Grant History'!$H91:$J91)</f>
        <v>291662</v>
      </c>
      <c r="M91" s="5" t="s">
        <v>203</v>
      </c>
      <c r="N91" s="42">
        <v>4883571</v>
      </c>
      <c r="O91" s="42">
        <v>0</v>
      </c>
      <c r="P91" s="42">
        <v>0</v>
      </c>
      <c r="Q91" s="42">
        <v>4883571</v>
      </c>
    </row>
    <row r="92" spans="1:17" ht="16.5" x14ac:dyDescent="0.3">
      <c r="A92" s="117" t="s">
        <v>510</v>
      </c>
      <c r="B92" s="118" t="s">
        <v>274</v>
      </c>
      <c r="C92" s="118" t="s">
        <v>382</v>
      </c>
      <c r="D92" s="118" t="s">
        <v>83</v>
      </c>
      <c r="E92" s="118" t="s">
        <v>381</v>
      </c>
      <c r="F92" s="118" t="s">
        <v>425</v>
      </c>
      <c r="G92" s="118" t="s">
        <v>457</v>
      </c>
      <c r="H92" s="119">
        <v>68400</v>
      </c>
      <c r="I92" s="119">
        <v>0</v>
      </c>
      <c r="J92" s="119">
        <v>0</v>
      </c>
      <c r="K92" s="120">
        <f>SUM('AIP Grant History'!$H92:$J92)</f>
        <v>68400</v>
      </c>
      <c r="M92" s="5" t="s">
        <v>249</v>
      </c>
      <c r="N92" s="42">
        <v>2955130</v>
      </c>
      <c r="O92" s="42">
        <v>35749</v>
      </c>
      <c r="P92" s="42">
        <v>0</v>
      </c>
      <c r="Q92" s="42">
        <v>2990879</v>
      </c>
    </row>
    <row r="93" spans="1:17" ht="16.5" x14ac:dyDescent="0.3">
      <c r="A93" s="117" t="s">
        <v>510</v>
      </c>
      <c r="B93" s="118" t="s">
        <v>274</v>
      </c>
      <c r="C93" s="118" t="s">
        <v>382</v>
      </c>
      <c r="D93" s="118" t="s">
        <v>85</v>
      </c>
      <c r="E93" s="118" t="s">
        <v>381</v>
      </c>
      <c r="F93" s="118" t="s">
        <v>427</v>
      </c>
      <c r="G93" s="118" t="s">
        <v>527</v>
      </c>
      <c r="H93" s="119">
        <v>47298</v>
      </c>
      <c r="I93" s="119">
        <v>0</v>
      </c>
      <c r="J93" s="119">
        <v>0</v>
      </c>
      <c r="K93" s="120">
        <f>SUM('AIP Grant History'!$H93:$J93)</f>
        <v>47298</v>
      </c>
      <c r="M93" s="5" t="s">
        <v>201</v>
      </c>
      <c r="N93" s="42">
        <v>40089620</v>
      </c>
      <c r="O93" s="42">
        <v>922514</v>
      </c>
      <c r="P93" s="42">
        <v>0</v>
      </c>
      <c r="Q93" s="42">
        <v>41012134</v>
      </c>
    </row>
    <row r="94" spans="1:17" ht="16.5" x14ac:dyDescent="0.3">
      <c r="A94" s="117" t="s">
        <v>510</v>
      </c>
      <c r="B94" s="118" t="s">
        <v>274</v>
      </c>
      <c r="C94" s="118" t="s">
        <v>382</v>
      </c>
      <c r="D94" s="118" t="s">
        <v>87</v>
      </c>
      <c r="E94" s="118" t="s">
        <v>381</v>
      </c>
      <c r="F94" s="118" t="s">
        <v>388</v>
      </c>
      <c r="G94" s="118" t="s">
        <v>528</v>
      </c>
      <c r="H94" s="119">
        <v>513849</v>
      </c>
      <c r="I94" s="119">
        <v>0</v>
      </c>
      <c r="J94" s="119">
        <v>0</v>
      </c>
      <c r="K94" s="120">
        <f>SUM('AIP Grant History'!$H94:$J94)</f>
        <v>513849</v>
      </c>
      <c r="M94" s="5" t="s">
        <v>197</v>
      </c>
      <c r="N94" s="42">
        <v>3517525</v>
      </c>
      <c r="O94" s="42">
        <v>0</v>
      </c>
      <c r="P94" s="42">
        <v>0</v>
      </c>
      <c r="Q94" s="42">
        <v>3517525</v>
      </c>
    </row>
    <row r="95" spans="1:17" ht="16.5" x14ac:dyDescent="0.3">
      <c r="A95" s="117" t="s">
        <v>510</v>
      </c>
      <c r="B95" s="118" t="s">
        <v>274</v>
      </c>
      <c r="C95" s="118" t="s">
        <v>382</v>
      </c>
      <c r="D95" s="118" t="s">
        <v>95</v>
      </c>
      <c r="E95" s="118" t="s">
        <v>381</v>
      </c>
      <c r="F95" s="118" t="s">
        <v>429</v>
      </c>
      <c r="G95" s="118" t="s">
        <v>529</v>
      </c>
      <c r="H95" s="119">
        <v>325890</v>
      </c>
      <c r="I95" s="119">
        <v>0</v>
      </c>
      <c r="J95" s="119">
        <v>0</v>
      </c>
      <c r="K95" s="120">
        <f>SUM('AIP Grant History'!$H95:$J95)</f>
        <v>325890</v>
      </c>
      <c r="M95" s="5" t="s">
        <v>227</v>
      </c>
      <c r="N95" s="42">
        <v>2551451</v>
      </c>
      <c r="O95" s="42">
        <v>28118</v>
      </c>
      <c r="P95" s="42">
        <v>0</v>
      </c>
      <c r="Q95" s="42">
        <v>2579569</v>
      </c>
    </row>
    <row r="96" spans="1:17" ht="16.5" x14ac:dyDescent="0.3">
      <c r="A96" s="117" t="s">
        <v>510</v>
      </c>
      <c r="B96" s="118" t="s">
        <v>274</v>
      </c>
      <c r="C96" s="118" t="s">
        <v>382</v>
      </c>
      <c r="D96" s="118" t="s">
        <v>97</v>
      </c>
      <c r="E96" s="118" t="s">
        <v>381</v>
      </c>
      <c r="F96" s="118" t="s">
        <v>431</v>
      </c>
      <c r="G96" s="118" t="s">
        <v>530</v>
      </c>
      <c r="H96" s="119">
        <v>168625</v>
      </c>
      <c r="I96" s="119">
        <v>0</v>
      </c>
      <c r="J96" s="119">
        <v>0</v>
      </c>
      <c r="K96" s="120">
        <f>SUM('AIP Grant History'!$H96:$J96)</f>
        <v>168625</v>
      </c>
      <c r="M96" s="5" t="s">
        <v>29</v>
      </c>
      <c r="N96" s="42">
        <v>6854384</v>
      </c>
      <c r="O96" s="42">
        <v>22557</v>
      </c>
      <c r="P96" s="42">
        <v>0</v>
      </c>
      <c r="Q96" s="42">
        <v>6876941</v>
      </c>
    </row>
    <row r="97" spans="1:17" ht="16.5" x14ac:dyDescent="0.3">
      <c r="A97" s="117" t="s">
        <v>510</v>
      </c>
      <c r="B97" s="118" t="s">
        <v>274</v>
      </c>
      <c r="C97" s="118" t="s">
        <v>382</v>
      </c>
      <c r="D97" s="118" t="s">
        <v>39</v>
      </c>
      <c r="E97" s="118" t="s">
        <v>381</v>
      </c>
      <c r="F97" s="118" t="s">
        <v>531</v>
      </c>
      <c r="G97" s="118" t="s">
        <v>532</v>
      </c>
      <c r="H97" s="119">
        <v>419900</v>
      </c>
      <c r="I97" s="119">
        <v>0</v>
      </c>
      <c r="J97" s="119">
        <v>0</v>
      </c>
      <c r="K97" s="120">
        <f>SUM('AIP Grant History'!$H97:$J97)</f>
        <v>419900</v>
      </c>
      <c r="M97" s="5" t="s">
        <v>223</v>
      </c>
      <c r="N97" s="42">
        <v>6414815</v>
      </c>
      <c r="O97" s="42">
        <v>0</v>
      </c>
      <c r="P97" s="42">
        <v>0</v>
      </c>
      <c r="Q97" s="42">
        <v>6414815</v>
      </c>
    </row>
    <row r="98" spans="1:17" ht="16.5" x14ac:dyDescent="0.3">
      <c r="A98" s="117" t="s">
        <v>510</v>
      </c>
      <c r="B98" s="118" t="s">
        <v>274</v>
      </c>
      <c r="C98" s="118" t="s">
        <v>382</v>
      </c>
      <c r="D98" s="118" t="s">
        <v>107</v>
      </c>
      <c r="E98" s="118" t="s">
        <v>381</v>
      </c>
      <c r="F98" s="118" t="s">
        <v>433</v>
      </c>
      <c r="G98" s="118" t="s">
        <v>424</v>
      </c>
      <c r="H98" s="119">
        <v>302100</v>
      </c>
      <c r="I98" s="119">
        <v>0</v>
      </c>
      <c r="J98" s="119">
        <v>0</v>
      </c>
      <c r="K98" s="120">
        <f>SUM('AIP Grant History'!$H98:$J98)</f>
        <v>302100</v>
      </c>
      <c r="M98" s="5" t="s">
        <v>209</v>
      </c>
      <c r="N98" s="42">
        <v>18104677</v>
      </c>
      <c r="O98" s="42">
        <v>16860</v>
      </c>
      <c r="P98" s="42">
        <v>0</v>
      </c>
      <c r="Q98" s="42">
        <v>18121537</v>
      </c>
    </row>
    <row r="99" spans="1:17" ht="16.5" x14ac:dyDescent="0.3">
      <c r="A99" s="117" t="s">
        <v>510</v>
      </c>
      <c r="B99" s="118" t="s">
        <v>274</v>
      </c>
      <c r="C99" s="118" t="s">
        <v>382</v>
      </c>
      <c r="D99" s="118" t="s">
        <v>111</v>
      </c>
      <c r="E99" s="118" t="s">
        <v>381</v>
      </c>
      <c r="F99" s="118" t="s">
        <v>435</v>
      </c>
      <c r="G99" s="118" t="s">
        <v>533</v>
      </c>
      <c r="H99" s="119">
        <v>59850</v>
      </c>
      <c r="I99" s="119">
        <v>0</v>
      </c>
      <c r="J99" s="119">
        <v>0</v>
      </c>
      <c r="K99" s="120">
        <f>SUM('AIP Grant History'!$H99:$J99)</f>
        <v>59850</v>
      </c>
      <c r="M99" s="5" t="s">
        <v>213</v>
      </c>
      <c r="N99" s="42">
        <v>31507478</v>
      </c>
      <c r="O99" s="42">
        <v>36914</v>
      </c>
      <c r="P99" s="42">
        <v>0</v>
      </c>
      <c r="Q99" s="42">
        <v>31544392</v>
      </c>
    </row>
    <row r="100" spans="1:17" ht="16.5" x14ac:dyDescent="0.3">
      <c r="A100" s="117" t="s">
        <v>510</v>
      </c>
      <c r="B100" s="118" t="s">
        <v>274</v>
      </c>
      <c r="C100" s="118" t="s">
        <v>382</v>
      </c>
      <c r="D100" s="118" t="s">
        <v>129</v>
      </c>
      <c r="E100" s="118" t="s">
        <v>381</v>
      </c>
      <c r="F100" s="118" t="s">
        <v>437</v>
      </c>
      <c r="G100" s="118" t="s">
        <v>534</v>
      </c>
      <c r="H100" s="119">
        <v>129200</v>
      </c>
      <c r="I100" s="119">
        <v>0</v>
      </c>
      <c r="J100" s="119">
        <v>0</v>
      </c>
      <c r="K100" s="120">
        <f>SUM('AIP Grant History'!$H100:$J100)</f>
        <v>129200</v>
      </c>
      <c r="M100" s="5" t="s">
        <v>237</v>
      </c>
      <c r="N100" s="42">
        <v>1440533</v>
      </c>
      <c r="O100" s="42">
        <v>0</v>
      </c>
      <c r="P100" s="42">
        <v>0</v>
      </c>
      <c r="Q100" s="42">
        <v>1440533</v>
      </c>
    </row>
    <row r="101" spans="1:17" ht="16.5" x14ac:dyDescent="0.3">
      <c r="A101" s="117" t="s">
        <v>510</v>
      </c>
      <c r="B101" s="118" t="s">
        <v>274</v>
      </c>
      <c r="C101" s="118" t="s">
        <v>382</v>
      </c>
      <c r="D101" s="118" t="s">
        <v>115</v>
      </c>
      <c r="E101" s="118" t="s">
        <v>381</v>
      </c>
      <c r="F101" s="118" t="s">
        <v>535</v>
      </c>
      <c r="G101" s="118" t="s">
        <v>536</v>
      </c>
      <c r="H101" s="119">
        <v>85917</v>
      </c>
      <c r="I101" s="119">
        <v>0</v>
      </c>
      <c r="J101" s="119">
        <v>0</v>
      </c>
      <c r="K101" s="120">
        <f>SUM('AIP Grant History'!$H101:$J101)</f>
        <v>85917</v>
      </c>
      <c r="M101" s="5" t="s">
        <v>55</v>
      </c>
      <c r="N101" s="42">
        <v>2202876</v>
      </c>
      <c r="O101" s="42">
        <v>43943</v>
      </c>
      <c r="P101" s="42">
        <v>0</v>
      </c>
      <c r="Q101" s="42">
        <v>2246819</v>
      </c>
    </row>
    <row r="102" spans="1:17" ht="16.5" x14ac:dyDescent="0.3">
      <c r="A102" s="117" t="s">
        <v>510</v>
      </c>
      <c r="B102" s="118" t="s">
        <v>274</v>
      </c>
      <c r="C102" s="118" t="s">
        <v>382</v>
      </c>
      <c r="D102" s="118" t="s">
        <v>131</v>
      </c>
      <c r="E102" s="118" t="s">
        <v>381</v>
      </c>
      <c r="F102" s="118" t="s">
        <v>443</v>
      </c>
      <c r="G102" s="118" t="s">
        <v>537</v>
      </c>
      <c r="H102" s="119">
        <v>305420</v>
      </c>
      <c r="I102" s="119">
        <v>0</v>
      </c>
      <c r="J102" s="119">
        <v>0</v>
      </c>
      <c r="K102" s="120">
        <f>SUM('AIP Grant History'!$H102:$J102)</f>
        <v>305420</v>
      </c>
      <c r="M102" s="5" t="s">
        <v>233</v>
      </c>
      <c r="N102" s="42">
        <v>15754790</v>
      </c>
      <c r="O102" s="42">
        <v>79360</v>
      </c>
      <c r="P102" s="42">
        <v>0</v>
      </c>
      <c r="Q102" s="42">
        <v>15834150</v>
      </c>
    </row>
    <row r="103" spans="1:17" ht="16.5" x14ac:dyDescent="0.3">
      <c r="A103" s="117" t="s">
        <v>510</v>
      </c>
      <c r="B103" s="118" t="s">
        <v>274</v>
      </c>
      <c r="C103" s="118" t="s">
        <v>382</v>
      </c>
      <c r="D103" s="118" t="s">
        <v>153</v>
      </c>
      <c r="E103" s="118" t="s">
        <v>381</v>
      </c>
      <c r="F103" s="118" t="s">
        <v>444</v>
      </c>
      <c r="G103" s="118" t="s">
        <v>538</v>
      </c>
      <c r="H103" s="119">
        <v>114000</v>
      </c>
      <c r="I103" s="119">
        <v>0</v>
      </c>
      <c r="J103" s="119">
        <v>0</v>
      </c>
      <c r="K103" s="120">
        <f>SUM('AIP Grant History'!$H103:$J103)</f>
        <v>114000</v>
      </c>
      <c r="M103" s="5" t="s">
        <v>239</v>
      </c>
      <c r="N103" s="42">
        <v>4231702</v>
      </c>
      <c r="O103" s="42">
        <v>0</v>
      </c>
      <c r="P103" s="42">
        <v>0</v>
      </c>
      <c r="Q103" s="42">
        <v>4231702</v>
      </c>
    </row>
    <row r="104" spans="1:17" ht="16.5" x14ac:dyDescent="0.3">
      <c r="A104" s="117" t="s">
        <v>510</v>
      </c>
      <c r="B104" s="118" t="s">
        <v>274</v>
      </c>
      <c r="C104" s="118" t="s">
        <v>382</v>
      </c>
      <c r="D104" s="118" t="s">
        <v>155</v>
      </c>
      <c r="E104" s="118" t="s">
        <v>381</v>
      </c>
      <c r="F104" s="118" t="s">
        <v>539</v>
      </c>
      <c r="G104" s="118" t="s">
        <v>540</v>
      </c>
      <c r="H104" s="119">
        <v>247000</v>
      </c>
      <c r="I104" s="119">
        <v>0</v>
      </c>
      <c r="J104" s="119">
        <v>0</v>
      </c>
      <c r="K104" s="120">
        <f>SUM('AIP Grant History'!$H104:$J104)</f>
        <v>247000</v>
      </c>
      <c r="M104" s="5" t="s">
        <v>163</v>
      </c>
      <c r="N104" s="42">
        <v>12835308</v>
      </c>
      <c r="O104" s="42">
        <v>41856</v>
      </c>
      <c r="P104" s="42">
        <v>0</v>
      </c>
      <c r="Q104" s="42">
        <v>12877164</v>
      </c>
    </row>
    <row r="105" spans="1:17" ht="16.5" x14ac:dyDescent="0.3">
      <c r="A105" s="117" t="s">
        <v>510</v>
      </c>
      <c r="B105" s="118" t="s">
        <v>274</v>
      </c>
      <c r="C105" s="118" t="s">
        <v>382</v>
      </c>
      <c r="D105" s="118" t="s">
        <v>159</v>
      </c>
      <c r="E105" s="118" t="s">
        <v>381</v>
      </c>
      <c r="F105" s="118" t="s">
        <v>446</v>
      </c>
      <c r="G105" s="118" t="s">
        <v>541</v>
      </c>
      <c r="H105" s="119">
        <v>420275</v>
      </c>
      <c r="I105" s="119">
        <v>0</v>
      </c>
      <c r="J105" s="119">
        <v>0</v>
      </c>
      <c r="K105" s="120">
        <f>SUM('AIP Grant History'!$H105:$J105)</f>
        <v>420275</v>
      </c>
      <c r="M105" s="5" t="s">
        <v>171</v>
      </c>
      <c r="N105" s="42">
        <v>1948155</v>
      </c>
      <c r="O105" s="42">
        <v>0</v>
      </c>
      <c r="P105" s="42">
        <v>0</v>
      </c>
      <c r="Q105" s="42">
        <v>1948155</v>
      </c>
    </row>
    <row r="106" spans="1:17" ht="16.5" x14ac:dyDescent="0.3">
      <c r="A106" s="117" t="s">
        <v>510</v>
      </c>
      <c r="B106" s="118" t="s">
        <v>274</v>
      </c>
      <c r="C106" s="118" t="s">
        <v>382</v>
      </c>
      <c r="D106" s="118" t="s">
        <v>161</v>
      </c>
      <c r="E106" s="118" t="s">
        <v>381</v>
      </c>
      <c r="F106" s="118" t="s">
        <v>542</v>
      </c>
      <c r="G106" s="118" t="s">
        <v>543</v>
      </c>
      <c r="H106" s="119">
        <v>413250</v>
      </c>
      <c r="I106" s="119">
        <v>0</v>
      </c>
      <c r="J106" s="119">
        <v>0</v>
      </c>
      <c r="K106" s="120">
        <f>SUM('AIP Grant History'!$H106:$J106)</f>
        <v>413250</v>
      </c>
      <c r="M106" s="5" t="s">
        <v>125</v>
      </c>
      <c r="N106" s="42">
        <v>2072798</v>
      </c>
      <c r="O106" s="42">
        <v>7229</v>
      </c>
      <c r="P106" s="42">
        <v>0</v>
      </c>
      <c r="Q106" s="42">
        <v>2080027</v>
      </c>
    </row>
    <row r="107" spans="1:17" ht="16.5" x14ac:dyDescent="0.3">
      <c r="A107" s="117" t="s">
        <v>510</v>
      </c>
      <c r="B107" s="118" t="s">
        <v>274</v>
      </c>
      <c r="C107" s="118" t="s">
        <v>382</v>
      </c>
      <c r="D107" s="118" t="s">
        <v>163</v>
      </c>
      <c r="E107" s="118" t="s">
        <v>381</v>
      </c>
      <c r="F107" s="118" t="s">
        <v>450</v>
      </c>
      <c r="G107" s="118" t="s">
        <v>544</v>
      </c>
      <c r="H107" s="119">
        <v>116565</v>
      </c>
      <c r="I107" s="119">
        <v>0</v>
      </c>
      <c r="J107" s="119">
        <v>0</v>
      </c>
      <c r="K107" s="120">
        <f>SUM('AIP Grant History'!$H107:$J107)</f>
        <v>116565</v>
      </c>
      <c r="M107" s="5" t="s">
        <v>245</v>
      </c>
      <c r="N107" s="42">
        <v>2760922</v>
      </c>
      <c r="O107" s="42">
        <v>15520</v>
      </c>
      <c r="P107" s="42">
        <v>0</v>
      </c>
      <c r="Q107" s="42">
        <v>2776442</v>
      </c>
    </row>
    <row r="108" spans="1:17" ht="16.5" x14ac:dyDescent="0.3">
      <c r="A108" s="117" t="s">
        <v>510</v>
      </c>
      <c r="B108" s="118" t="s">
        <v>274</v>
      </c>
      <c r="C108" s="118" t="s">
        <v>382</v>
      </c>
      <c r="D108" s="118" t="s">
        <v>169</v>
      </c>
      <c r="E108" s="118" t="s">
        <v>381</v>
      </c>
      <c r="F108" s="118" t="s">
        <v>545</v>
      </c>
      <c r="G108" s="118" t="s">
        <v>546</v>
      </c>
      <c r="H108" s="119">
        <v>27122</v>
      </c>
      <c r="I108" s="119">
        <v>0</v>
      </c>
      <c r="J108" s="119">
        <v>0</v>
      </c>
      <c r="K108" s="120">
        <f>SUM('AIP Grant History'!$H108:$J108)</f>
        <v>27122</v>
      </c>
      <c r="M108" s="5" t="s">
        <v>63</v>
      </c>
      <c r="N108" s="42">
        <v>3777260</v>
      </c>
      <c r="O108" s="42">
        <v>0</v>
      </c>
      <c r="P108" s="42">
        <v>0</v>
      </c>
      <c r="Q108" s="42">
        <v>3777260</v>
      </c>
    </row>
    <row r="109" spans="1:17" ht="16.5" x14ac:dyDescent="0.3">
      <c r="A109" s="117" t="s">
        <v>510</v>
      </c>
      <c r="B109" s="118" t="s">
        <v>274</v>
      </c>
      <c r="C109" s="118" t="s">
        <v>382</v>
      </c>
      <c r="D109" s="118" t="s">
        <v>171</v>
      </c>
      <c r="E109" s="118" t="s">
        <v>381</v>
      </c>
      <c r="F109" s="118" t="s">
        <v>452</v>
      </c>
      <c r="G109" s="118" t="s">
        <v>547</v>
      </c>
      <c r="H109" s="119">
        <v>403750</v>
      </c>
      <c r="I109" s="119">
        <v>0</v>
      </c>
      <c r="J109" s="119">
        <v>0</v>
      </c>
      <c r="K109" s="120">
        <f>SUM('AIP Grant History'!$H109:$J109)</f>
        <v>403750</v>
      </c>
      <c r="M109" s="5" t="s">
        <v>369</v>
      </c>
      <c r="N109" s="42">
        <v>941027888</v>
      </c>
      <c r="O109" s="42">
        <v>8637775</v>
      </c>
      <c r="P109" s="42">
        <v>32077759</v>
      </c>
      <c r="Q109" s="42">
        <v>981743422</v>
      </c>
    </row>
    <row r="110" spans="1:17" x14ac:dyDescent="0.2">
      <c r="A110" s="117" t="s">
        <v>510</v>
      </c>
      <c r="B110" s="118" t="s">
        <v>274</v>
      </c>
      <c r="C110" s="118" t="s">
        <v>382</v>
      </c>
      <c r="D110" s="118" t="s">
        <v>173</v>
      </c>
      <c r="E110" s="118" t="s">
        <v>381</v>
      </c>
      <c r="F110" s="118" t="s">
        <v>453</v>
      </c>
      <c r="G110" s="118" t="s">
        <v>497</v>
      </c>
      <c r="H110" s="119">
        <v>168245</v>
      </c>
      <c r="I110" s="119">
        <v>0</v>
      </c>
      <c r="J110" s="119">
        <v>0</v>
      </c>
      <c r="K110" s="120">
        <f>SUM('AIP Grant History'!$H110:$J110)</f>
        <v>168245</v>
      </c>
    </row>
    <row r="111" spans="1:17" x14ac:dyDescent="0.2">
      <c r="A111" s="117" t="s">
        <v>510</v>
      </c>
      <c r="B111" s="118" t="s">
        <v>274</v>
      </c>
      <c r="C111" s="118" t="s">
        <v>382</v>
      </c>
      <c r="D111" s="118" t="s">
        <v>175</v>
      </c>
      <c r="E111" s="118" t="s">
        <v>381</v>
      </c>
      <c r="F111" s="118" t="s">
        <v>548</v>
      </c>
      <c r="G111" s="118" t="s">
        <v>549</v>
      </c>
      <c r="H111" s="119">
        <v>26600</v>
      </c>
      <c r="I111" s="119">
        <v>0</v>
      </c>
      <c r="J111" s="119">
        <v>0</v>
      </c>
      <c r="K111" s="120">
        <f>SUM('AIP Grant History'!$H111:$J111)</f>
        <v>26600</v>
      </c>
    </row>
    <row r="112" spans="1:17" x14ac:dyDescent="0.2">
      <c r="A112" s="117" t="s">
        <v>510</v>
      </c>
      <c r="B112" s="118" t="s">
        <v>274</v>
      </c>
      <c r="C112" s="118" t="s">
        <v>382</v>
      </c>
      <c r="D112" s="118" t="s">
        <v>183</v>
      </c>
      <c r="E112" s="118" t="s">
        <v>381</v>
      </c>
      <c r="F112" s="118" t="s">
        <v>454</v>
      </c>
      <c r="G112" s="118" t="s">
        <v>550</v>
      </c>
      <c r="H112" s="119">
        <v>152457</v>
      </c>
      <c r="I112" s="119">
        <v>0</v>
      </c>
      <c r="J112" s="119">
        <v>0</v>
      </c>
      <c r="K112" s="120">
        <f>SUM('AIP Grant History'!$H112:$J112)</f>
        <v>152457</v>
      </c>
    </row>
    <row r="113" spans="1:11" x14ac:dyDescent="0.2">
      <c r="A113" s="117" t="s">
        <v>510</v>
      </c>
      <c r="B113" s="118" t="s">
        <v>274</v>
      </c>
      <c r="C113" s="118" t="s">
        <v>382</v>
      </c>
      <c r="D113" s="118" t="s">
        <v>127</v>
      </c>
      <c r="E113" s="118" t="s">
        <v>381</v>
      </c>
      <c r="F113" s="118" t="s">
        <v>551</v>
      </c>
      <c r="G113" s="118" t="s">
        <v>552</v>
      </c>
      <c r="H113" s="119">
        <v>51528</v>
      </c>
      <c r="I113" s="119">
        <v>0</v>
      </c>
      <c r="J113" s="119">
        <v>0</v>
      </c>
      <c r="K113" s="120">
        <f>SUM('AIP Grant History'!$H113:$J113)</f>
        <v>51528</v>
      </c>
    </row>
    <row r="114" spans="1:11" x14ac:dyDescent="0.2">
      <c r="A114" s="117" t="s">
        <v>510</v>
      </c>
      <c r="B114" s="118" t="s">
        <v>274</v>
      </c>
      <c r="C114" s="118" t="s">
        <v>382</v>
      </c>
      <c r="D114" s="118" t="s">
        <v>195</v>
      </c>
      <c r="E114" s="118" t="s">
        <v>381</v>
      </c>
      <c r="F114" s="118" t="s">
        <v>553</v>
      </c>
      <c r="G114" s="118" t="s">
        <v>554</v>
      </c>
      <c r="H114" s="119">
        <v>180500</v>
      </c>
      <c r="I114" s="119">
        <v>0</v>
      </c>
      <c r="J114" s="119">
        <v>0</v>
      </c>
      <c r="K114" s="120">
        <f>SUM('AIP Grant History'!$H114:$J114)</f>
        <v>180500</v>
      </c>
    </row>
    <row r="115" spans="1:11" x14ac:dyDescent="0.2">
      <c r="A115" s="117" t="s">
        <v>510</v>
      </c>
      <c r="B115" s="118" t="s">
        <v>274</v>
      </c>
      <c r="C115" s="118" t="s">
        <v>382</v>
      </c>
      <c r="D115" s="118" t="s">
        <v>197</v>
      </c>
      <c r="E115" s="118" t="s">
        <v>381</v>
      </c>
      <c r="F115" s="118" t="s">
        <v>555</v>
      </c>
      <c r="G115" s="118" t="s">
        <v>391</v>
      </c>
      <c r="H115" s="119">
        <v>33250</v>
      </c>
      <c r="I115" s="119">
        <v>0</v>
      </c>
      <c r="J115" s="119">
        <v>0</v>
      </c>
      <c r="K115" s="120">
        <f>SUM('AIP Grant History'!$H115:$J115)</f>
        <v>33250</v>
      </c>
    </row>
    <row r="116" spans="1:11" x14ac:dyDescent="0.2">
      <c r="A116" s="117" t="s">
        <v>510</v>
      </c>
      <c r="B116" s="118" t="s">
        <v>274</v>
      </c>
      <c r="C116" s="118" t="s">
        <v>382</v>
      </c>
      <c r="D116" s="118" t="s">
        <v>239</v>
      </c>
      <c r="E116" s="118" t="s">
        <v>381</v>
      </c>
      <c r="F116" s="118" t="s">
        <v>460</v>
      </c>
      <c r="G116" s="118" t="s">
        <v>556</v>
      </c>
      <c r="H116" s="119">
        <v>314492</v>
      </c>
      <c r="I116" s="119">
        <v>0</v>
      </c>
      <c r="J116" s="119">
        <v>0</v>
      </c>
      <c r="K116" s="120">
        <f>SUM('AIP Grant History'!$H116:$J116)</f>
        <v>314492</v>
      </c>
    </row>
    <row r="117" spans="1:11" x14ac:dyDescent="0.2">
      <c r="A117" s="117" t="s">
        <v>510</v>
      </c>
      <c r="B117" s="118" t="s">
        <v>274</v>
      </c>
      <c r="C117" s="118" t="s">
        <v>382</v>
      </c>
      <c r="D117" s="118" t="s">
        <v>203</v>
      </c>
      <c r="E117" s="118" t="s">
        <v>381</v>
      </c>
      <c r="F117" s="118" t="s">
        <v>557</v>
      </c>
      <c r="G117" s="118" t="s">
        <v>558</v>
      </c>
      <c r="H117" s="119">
        <v>497415</v>
      </c>
      <c r="I117" s="119">
        <v>0</v>
      </c>
      <c r="J117" s="119">
        <v>0</v>
      </c>
      <c r="K117" s="120">
        <f>SUM('AIP Grant History'!$H117:$J117)</f>
        <v>497415</v>
      </c>
    </row>
    <row r="118" spans="1:11" x14ac:dyDescent="0.2">
      <c r="A118" s="117" t="s">
        <v>510</v>
      </c>
      <c r="B118" s="118" t="s">
        <v>274</v>
      </c>
      <c r="C118" s="118" t="s">
        <v>382</v>
      </c>
      <c r="D118" s="118" t="s">
        <v>462</v>
      </c>
      <c r="E118" s="118" t="s">
        <v>381</v>
      </c>
      <c r="F118" s="118" t="s">
        <v>463</v>
      </c>
      <c r="G118" s="118" t="s">
        <v>559</v>
      </c>
      <c r="H118" s="119">
        <v>221682</v>
      </c>
      <c r="I118" s="119">
        <v>0</v>
      </c>
      <c r="J118" s="119">
        <v>0</v>
      </c>
      <c r="K118" s="120">
        <f>SUM('AIP Grant History'!$H118:$J118)</f>
        <v>221682</v>
      </c>
    </row>
    <row r="119" spans="1:11" x14ac:dyDescent="0.2">
      <c r="A119" s="117" t="s">
        <v>510</v>
      </c>
      <c r="B119" s="118" t="s">
        <v>274</v>
      </c>
      <c r="C119" s="118" t="s">
        <v>382</v>
      </c>
      <c r="D119" s="118" t="s">
        <v>59</v>
      </c>
      <c r="E119" s="118" t="s">
        <v>381</v>
      </c>
      <c r="F119" s="118" t="s">
        <v>560</v>
      </c>
      <c r="G119" s="118" t="s">
        <v>561</v>
      </c>
      <c r="H119" s="119">
        <v>466848</v>
      </c>
      <c r="I119" s="119">
        <v>0</v>
      </c>
      <c r="J119" s="119">
        <v>0</v>
      </c>
      <c r="K119" s="120">
        <f>SUM('AIP Grant History'!$H119:$J119)</f>
        <v>466848</v>
      </c>
    </row>
    <row r="120" spans="1:11" x14ac:dyDescent="0.2">
      <c r="A120" s="117" t="s">
        <v>510</v>
      </c>
      <c r="B120" s="118" t="s">
        <v>274</v>
      </c>
      <c r="C120" s="118" t="s">
        <v>382</v>
      </c>
      <c r="D120" s="118" t="s">
        <v>137</v>
      </c>
      <c r="E120" s="118" t="s">
        <v>381</v>
      </c>
      <c r="F120" s="118" t="s">
        <v>465</v>
      </c>
      <c r="G120" s="118" t="s">
        <v>562</v>
      </c>
      <c r="H120" s="119">
        <v>4926026</v>
      </c>
      <c r="I120" s="119">
        <v>0</v>
      </c>
      <c r="J120" s="119">
        <v>0</v>
      </c>
      <c r="K120" s="120">
        <f>SUM('AIP Grant History'!$H120:$J120)</f>
        <v>4926026</v>
      </c>
    </row>
    <row r="121" spans="1:11" x14ac:dyDescent="0.2">
      <c r="A121" s="117" t="s">
        <v>510</v>
      </c>
      <c r="B121" s="118" t="s">
        <v>274</v>
      </c>
      <c r="C121" s="118" t="s">
        <v>382</v>
      </c>
      <c r="D121" s="118" t="s">
        <v>211</v>
      </c>
      <c r="E121" s="118" t="s">
        <v>381</v>
      </c>
      <c r="F121" s="118" t="s">
        <v>563</v>
      </c>
      <c r="G121" s="118" t="s">
        <v>564</v>
      </c>
      <c r="H121" s="119">
        <v>62700</v>
      </c>
      <c r="I121" s="119">
        <v>0</v>
      </c>
      <c r="J121" s="119">
        <v>0</v>
      </c>
      <c r="K121" s="120">
        <f>SUM('AIP Grant History'!$H121:$J121)</f>
        <v>62700</v>
      </c>
    </row>
    <row r="122" spans="1:11" x14ac:dyDescent="0.2">
      <c r="A122" s="117" t="s">
        <v>510</v>
      </c>
      <c r="B122" s="118" t="s">
        <v>274</v>
      </c>
      <c r="C122" s="118" t="s">
        <v>382</v>
      </c>
      <c r="D122" s="118" t="s">
        <v>123</v>
      </c>
      <c r="E122" s="118" t="s">
        <v>381</v>
      </c>
      <c r="F122" s="118" t="s">
        <v>471</v>
      </c>
      <c r="G122" s="118" t="s">
        <v>565</v>
      </c>
      <c r="H122" s="119">
        <v>89544</v>
      </c>
      <c r="I122" s="119">
        <v>0</v>
      </c>
      <c r="J122" s="119">
        <v>0</v>
      </c>
      <c r="K122" s="120">
        <f>SUM('AIP Grant History'!$H122:$J122)</f>
        <v>89544</v>
      </c>
    </row>
    <row r="123" spans="1:11" x14ac:dyDescent="0.2">
      <c r="A123" s="117" t="s">
        <v>510</v>
      </c>
      <c r="B123" s="118" t="s">
        <v>274</v>
      </c>
      <c r="C123" s="118" t="s">
        <v>382</v>
      </c>
      <c r="D123" s="118" t="s">
        <v>235</v>
      </c>
      <c r="E123" s="118" t="s">
        <v>381</v>
      </c>
      <c r="F123" s="118" t="s">
        <v>473</v>
      </c>
      <c r="G123" s="118" t="s">
        <v>566</v>
      </c>
      <c r="H123" s="119">
        <v>97371</v>
      </c>
      <c r="I123" s="119">
        <v>0</v>
      </c>
      <c r="J123" s="119">
        <v>0</v>
      </c>
      <c r="K123" s="120">
        <f>SUM('AIP Grant History'!$H123:$J123)</f>
        <v>97371</v>
      </c>
    </row>
    <row r="124" spans="1:11" x14ac:dyDescent="0.2">
      <c r="A124" s="117" t="s">
        <v>510</v>
      </c>
      <c r="B124" s="118" t="s">
        <v>274</v>
      </c>
      <c r="C124" s="118" t="s">
        <v>382</v>
      </c>
      <c r="D124" s="118" t="s">
        <v>237</v>
      </c>
      <c r="E124" s="118" t="s">
        <v>381</v>
      </c>
      <c r="F124" s="118" t="s">
        <v>475</v>
      </c>
      <c r="G124" s="118" t="s">
        <v>567</v>
      </c>
      <c r="H124" s="119">
        <v>86450</v>
      </c>
      <c r="I124" s="119">
        <v>0</v>
      </c>
      <c r="J124" s="119">
        <v>0</v>
      </c>
      <c r="K124" s="120">
        <f>SUM('AIP Grant History'!$H124:$J124)</f>
        <v>86450</v>
      </c>
    </row>
    <row r="125" spans="1:11" x14ac:dyDescent="0.2">
      <c r="A125" s="117" t="s">
        <v>510</v>
      </c>
      <c r="B125" s="118" t="s">
        <v>274</v>
      </c>
      <c r="C125" s="118" t="s">
        <v>382</v>
      </c>
      <c r="D125" s="118" t="s">
        <v>247</v>
      </c>
      <c r="E125" s="118" t="s">
        <v>381</v>
      </c>
      <c r="F125" s="118" t="s">
        <v>479</v>
      </c>
      <c r="G125" s="118" t="s">
        <v>534</v>
      </c>
      <c r="H125" s="119">
        <v>213906</v>
      </c>
      <c r="I125" s="119">
        <v>0</v>
      </c>
      <c r="J125" s="119">
        <v>0</v>
      </c>
      <c r="K125" s="120">
        <f>SUM('AIP Grant History'!$H125:$J125)</f>
        <v>213906</v>
      </c>
    </row>
    <row r="126" spans="1:11" x14ac:dyDescent="0.2">
      <c r="A126" s="117" t="s">
        <v>510</v>
      </c>
      <c r="B126" s="118" t="s">
        <v>274</v>
      </c>
      <c r="C126" s="118" t="s">
        <v>382</v>
      </c>
      <c r="D126" s="118" t="s">
        <v>257</v>
      </c>
      <c r="E126" s="118" t="s">
        <v>381</v>
      </c>
      <c r="F126" s="118" t="s">
        <v>568</v>
      </c>
      <c r="G126" s="118" t="s">
        <v>569</v>
      </c>
      <c r="H126" s="119">
        <v>28500</v>
      </c>
      <c r="I126" s="119">
        <v>0</v>
      </c>
      <c r="J126" s="119">
        <v>0</v>
      </c>
      <c r="K126" s="120">
        <f>SUM('AIP Grant History'!$H126:$J126)</f>
        <v>28500</v>
      </c>
    </row>
    <row r="127" spans="1:11" x14ac:dyDescent="0.2">
      <c r="A127" s="117" t="s">
        <v>510</v>
      </c>
      <c r="B127" s="118" t="s">
        <v>274</v>
      </c>
      <c r="C127" s="118" t="s">
        <v>382</v>
      </c>
      <c r="D127" s="118" t="s">
        <v>265</v>
      </c>
      <c r="E127" s="118" t="s">
        <v>381</v>
      </c>
      <c r="F127" s="118" t="s">
        <v>570</v>
      </c>
      <c r="G127" s="118" t="s">
        <v>571</v>
      </c>
      <c r="H127" s="119">
        <v>166089</v>
      </c>
      <c r="I127" s="119">
        <v>0</v>
      </c>
      <c r="J127" s="119">
        <v>0</v>
      </c>
      <c r="K127" s="120">
        <f>SUM('AIP Grant History'!$H127:$J127)</f>
        <v>166089</v>
      </c>
    </row>
    <row r="128" spans="1:11" x14ac:dyDescent="0.2">
      <c r="A128" s="117" t="s">
        <v>510</v>
      </c>
      <c r="B128" s="118" t="s">
        <v>274</v>
      </c>
      <c r="C128" s="118" t="s">
        <v>382</v>
      </c>
      <c r="D128" s="118" t="s">
        <v>267</v>
      </c>
      <c r="E128" s="118" t="s">
        <v>381</v>
      </c>
      <c r="F128" s="118" t="s">
        <v>572</v>
      </c>
      <c r="G128" s="118" t="s">
        <v>573</v>
      </c>
      <c r="H128" s="119">
        <v>1882045</v>
      </c>
      <c r="I128" s="119">
        <v>0</v>
      </c>
      <c r="J128" s="119">
        <v>0</v>
      </c>
      <c r="K128" s="120">
        <f>SUM('AIP Grant History'!$H128:$J128)</f>
        <v>1882045</v>
      </c>
    </row>
    <row r="129" spans="1:11" x14ac:dyDescent="0.2">
      <c r="A129" s="117" t="s">
        <v>510</v>
      </c>
      <c r="B129" s="118" t="s">
        <v>276</v>
      </c>
      <c r="C129" s="118" t="s">
        <v>382</v>
      </c>
      <c r="D129" s="118" t="s">
        <v>21</v>
      </c>
      <c r="E129" s="118" t="s">
        <v>270</v>
      </c>
      <c r="F129" s="118" t="s">
        <v>574</v>
      </c>
      <c r="G129" s="118" t="s">
        <v>575</v>
      </c>
      <c r="H129" s="119">
        <v>5000000</v>
      </c>
      <c r="I129" s="119">
        <v>0</v>
      </c>
      <c r="J129" s="119">
        <v>0</v>
      </c>
      <c r="K129" s="120">
        <f>SUM('AIP Grant History'!$H129:$J129)</f>
        <v>5000000</v>
      </c>
    </row>
    <row r="130" spans="1:11" x14ac:dyDescent="0.2">
      <c r="A130" s="117" t="s">
        <v>510</v>
      </c>
      <c r="B130" s="118" t="s">
        <v>276</v>
      </c>
      <c r="C130" s="118" t="s">
        <v>382</v>
      </c>
      <c r="D130" s="118" t="s">
        <v>33</v>
      </c>
      <c r="E130" s="118" t="s">
        <v>270</v>
      </c>
      <c r="F130" s="118" t="s">
        <v>486</v>
      </c>
      <c r="G130" s="118" t="s">
        <v>576</v>
      </c>
      <c r="H130" s="119">
        <v>1769182</v>
      </c>
      <c r="I130" s="119">
        <v>0</v>
      </c>
      <c r="J130" s="119">
        <v>0</v>
      </c>
      <c r="K130" s="120">
        <f>SUM('AIP Grant History'!$H130:$J130)</f>
        <v>1769182</v>
      </c>
    </row>
    <row r="131" spans="1:11" x14ac:dyDescent="0.2">
      <c r="A131" s="117" t="s">
        <v>510</v>
      </c>
      <c r="B131" s="118" t="s">
        <v>276</v>
      </c>
      <c r="C131" s="118" t="s">
        <v>382</v>
      </c>
      <c r="D131" s="118" t="s">
        <v>57</v>
      </c>
      <c r="E131" s="118" t="s">
        <v>270</v>
      </c>
      <c r="F131" s="118" t="s">
        <v>488</v>
      </c>
      <c r="G131" s="118" t="s">
        <v>577</v>
      </c>
      <c r="H131" s="119">
        <v>1519373</v>
      </c>
      <c r="I131" s="119">
        <v>0</v>
      </c>
      <c r="J131" s="119">
        <v>0</v>
      </c>
      <c r="K131" s="120">
        <f>SUM('AIP Grant History'!$H131:$J131)</f>
        <v>1519373</v>
      </c>
    </row>
    <row r="132" spans="1:11" x14ac:dyDescent="0.2">
      <c r="A132" s="117" t="s">
        <v>510</v>
      </c>
      <c r="B132" s="118" t="s">
        <v>276</v>
      </c>
      <c r="C132" s="118" t="s">
        <v>382</v>
      </c>
      <c r="D132" s="118" t="s">
        <v>57</v>
      </c>
      <c r="E132" s="118" t="s">
        <v>270</v>
      </c>
      <c r="F132" s="118" t="s">
        <v>488</v>
      </c>
      <c r="G132" s="118" t="s">
        <v>578</v>
      </c>
      <c r="H132" s="119">
        <v>6318751</v>
      </c>
      <c r="I132" s="119">
        <v>0</v>
      </c>
      <c r="J132" s="119">
        <v>0</v>
      </c>
      <c r="K132" s="120">
        <f>SUM('AIP Grant History'!$H132:$J132)</f>
        <v>6318751</v>
      </c>
    </row>
    <row r="133" spans="1:11" x14ac:dyDescent="0.2">
      <c r="A133" s="117" t="s">
        <v>510</v>
      </c>
      <c r="B133" s="118" t="s">
        <v>276</v>
      </c>
      <c r="C133" s="118" t="s">
        <v>382</v>
      </c>
      <c r="D133" s="118" t="s">
        <v>151</v>
      </c>
      <c r="E133" s="118" t="s">
        <v>281</v>
      </c>
      <c r="F133" s="118" t="s">
        <v>494</v>
      </c>
      <c r="G133" s="118" t="s">
        <v>579</v>
      </c>
      <c r="H133" s="119">
        <v>956057</v>
      </c>
      <c r="I133" s="119">
        <v>0</v>
      </c>
      <c r="J133" s="119">
        <v>0</v>
      </c>
      <c r="K133" s="120">
        <f>SUM('AIP Grant History'!$H133:$J133)</f>
        <v>956057</v>
      </c>
    </row>
    <row r="134" spans="1:11" x14ac:dyDescent="0.2">
      <c r="A134" s="117" t="s">
        <v>510</v>
      </c>
      <c r="B134" s="118" t="s">
        <v>276</v>
      </c>
      <c r="C134" s="118" t="s">
        <v>382</v>
      </c>
      <c r="D134" s="118" t="s">
        <v>151</v>
      </c>
      <c r="E134" s="118" t="s">
        <v>281</v>
      </c>
      <c r="F134" s="118" t="s">
        <v>494</v>
      </c>
      <c r="G134" s="118" t="s">
        <v>495</v>
      </c>
      <c r="H134" s="119">
        <v>3627395</v>
      </c>
      <c r="I134" s="119">
        <v>0</v>
      </c>
      <c r="J134" s="119">
        <v>0</v>
      </c>
      <c r="K134" s="120">
        <f>SUM('AIP Grant History'!$H134:$J134)</f>
        <v>3627395</v>
      </c>
    </row>
    <row r="135" spans="1:11" x14ac:dyDescent="0.2">
      <c r="A135" s="117" t="s">
        <v>510</v>
      </c>
      <c r="B135" s="118" t="s">
        <v>276</v>
      </c>
      <c r="C135" s="118" t="s">
        <v>382</v>
      </c>
      <c r="D135" s="118" t="s">
        <v>151</v>
      </c>
      <c r="E135" s="118" t="s">
        <v>281</v>
      </c>
      <c r="F135" s="118" t="s">
        <v>494</v>
      </c>
      <c r="G135" s="118" t="s">
        <v>580</v>
      </c>
      <c r="H135" s="119">
        <v>5764354</v>
      </c>
      <c r="I135" s="119">
        <v>0</v>
      </c>
      <c r="J135" s="119">
        <v>0</v>
      </c>
      <c r="K135" s="120">
        <f>SUM('AIP Grant History'!$H135:$J135)</f>
        <v>5764354</v>
      </c>
    </row>
    <row r="136" spans="1:11" x14ac:dyDescent="0.2">
      <c r="A136" s="117" t="s">
        <v>510</v>
      </c>
      <c r="B136" s="118" t="s">
        <v>276</v>
      </c>
      <c r="C136" s="118" t="s">
        <v>382</v>
      </c>
      <c r="D136" s="118" t="s">
        <v>151</v>
      </c>
      <c r="E136" s="118" t="s">
        <v>281</v>
      </c>
      <c r="F136" s="118" t="s">
        <v>494</v>
      </c>
      <c r="G136" s="118" t="s">
        <v>497</v>
      </c>
      <c r="H136" s="119">
        <v>7500000</v>
      </c>
      <c r="I136" s="119">
        <v>0</v>
      </c>
      <c r="J136" s="119">
        <v>0</v>
      </c>
      <c r="K136" s="120">
        <f>SUM('AIP Grant History'!$H136:$J136)</f>
        <v>7500000</v>
      </c>
    </row>
    <row r="137" spans="1:11" x14ac:dyDescent="0.2">
      <c r="A137" s="117" t="s">
        <v>510</v>
      </c>
      <c r="B137" s="118" t="s">
        <v>276</v>
      </c>
      <c r="C137" s="118" t="s">
        <v>382</v>
      </c>
      <c r="D137" s="118" t="s">
        <v>201</v>
      </c>
      <c r="E137" s="118" t="s">
        <v>270</v>
      </c>
      <c r="F137" s="118" t="s">
        <v>498</v>
      </c>
      <c r="G137" s="118" t="s">
        <v>581</v>
      </c>
      <c r="H137" s="119">
        <v>1223600</v>
      </c>
      <c r="I137" s="119">
        <v>0</v>
      </c>
      <c r="J137" s="119">
        <v>0</v>
      </c>
      <c r="K137" s="120">
        <f>SUM('AIP Grant History'!$H137:$J137)</f>
        <v>1223600</v>
      </c>
    </row>
    <row r="138" spans="1:11" x14ac:dyDescent="0.2">
      <c r="A138" s="117" t="s">
        <v>510</v>
      </c>
      <c r="B138" s="118" t="s">
        <v>276</v>
      </c>
      <c r="C138" s="118" t="s">
        <v>382</v>
      </c>
      <c r="D138" s="118" t="s">
        <v>201</v>
      </c>
      <c r="E138" s="118" t="s">
        <v>270</v>
      </c>
      <c r="F138" s="118" t="s">
        <v>498</v>
      </c>
      <c r="G138" s="118" t="s">
        <v>582</v>
      </c>
      <c r="H138" s="119">
        <v>2647137</v>
      </c>
      <c r="I138" s="119">
        <v>0</v>
      </c>
      <c r="J138" s="119">
        <v>0</v>
      </c>
      <c r="K138" s="120">
        <f>SUM('AIP Grant History'!$H138:$J138)</f>
        <v>2647137</v>
      </c>
    </row>
    <row r="139" spans="1:11" x14ac:dyDescent="0.2">
      <c r="A139" s="117" t="s">
        <v>510</v>
      </c>
      <c r="B139" s="118" t="s">
        <v>276</v>
      </c>
      <c r="C139" s="118" t="s">
        <v>382</v>
      </c>
      <c r="D139" s="118" t="s">
        <v>209</v>
      </c>
      <c r="E139" s="118" t="s">
        <v>270</v>
      </c>
      <c r="F139" s="118" t="s">
        <v>583</v>
      </c>
      <c r="G139" s="118" t="s">
        <v>406</v>
      </c>
      <c r="H139" s="119">
        <v>67070</v>
      </c>
      <c r="I139" s="119">
        <v>0</v>
      </c>
      <c r="J139" s="119">
        <v>0</v>
      </c>
      <c r="K139" s="120">
        <f>SUM('AIP Grant History'!$H139:$J139)</f>
        <v>67070</v>
      </c>
    </row>
    <row r="140" spans="1:11" x14ac:dyDescent="0.2">
      <c r="A140" s="117" t="s">
        <v>510</v>
      </c>
      <c r="B140" s="118" t="s">
        <v>279</v>
      </c>
      <c r="C140" s="118" t="s">
        <v>382</v>
      </c>
      <c r="D140" s="118" t="s">
        <v>143</v>
      </c>
      <c r="E140" s="118" t="s">
        <v>381</v>
      </c>
      <c r="F140" s="118" t="s">
        <v>584</v>
      </c>
      <c r="G140" s="118" t="s">
        <v>559</v>
      </c>
      <c r="H140" s="119">
        <v>158081</v>
      </c>
      <c r="I140" s="119">
        <v>0</v>
      </c>
      <c r="J140" s="119">
        <v>0</v>
      </c>
      <c r="K140" s="120">
        <f>SUM('AIP Grant History'!$H140:$J140)</f>
        <v>158081</v>
      </c>
    </row>
    <row r="141" spans="1:11" x14ac:dyDescent="0.2">
      <c r="A141" s="117" t="s">
        <v>510</v>
      </c>
      <c r="B141" s="118" t="s">
        <v>279</v>
      </c>
      <c r="C141" s="118" t="s">
        <v>382</v>
      </c>
      <c r="D141" s="118" t="s">
        <v>215</v>
      </c>
      <c r="E141" s="118" t="s">
        <v>381</v>
      </c>
      <c r="F141" s="118" t="s">
        <v>504</v>
      </c>
      <c r="G141" s="118" t="s">
        <v>559</v>
      </c>
      <c r="H141" s="119">
        <v>71335</v>
      </c>
      <c r="I141" s="119">
        <v>0</v>
      </c>
      <c r="J141" s="119">
        <v>0</v>
      </c>
      <c r="K141" s="120">
        <f>SUM('AIP Grant History'!$H141:$J141)</f>
        <v>71335</v>
      </c>
    </row>
    <row r="142" spans="1:11" x14ac:dyDescent="0.2">
      <c r="A142" s="117" t="s">
        <v>510</v>
      </c>
      <c r="B142" s="118" t="s">
        <v>279</v>
      </c>
      <c r="C142" s="118" t="s">
        <v>382</v>
      </c>
      <c r="D142" s="118" t="s">
        <v>223</v>
      </c>
      <c r="E142" s="118" t="s">
        <v>381</v>
      </c>
      <c r="F142" s="118" t="s">
        <v>506</v>
      </c>
      <c r="G142" s="118" t="s">
        <v>585</v>
      </c>
      <c r="H142" s="119">
        <v>1765385</v>
      </c>
      <c r="I142" s="119">
        <v>0</v>
      </c>
      <c r="J142" s="119">
        <v>0</v>
      </c>
      <c r="K142" s="120">
        <f>SUM('AIP Grant History'!$H142:$J142)</f>
        <v>1765385</v>
      </c>
    </row>
    <row r="143" spans="1:11" x14ac:dyDescent="0.2">
      <c r="A143" s="117" t="s">
        <v>510</v>
      </c>
      <c r="B143" s="118" t="s">
        <v>279</v>
      </c>
      <c r="C143" s="118" t="s">
        <v>382</v>
      </c>
      <c r="D143" s="118" t="s">
        <v>213</v>
      </c>
      <c r="E143" s="118" t="s">
        <v>381</v>
      </c>
      <c r="F143" s="118" t="s">
        <v>508</v>
      </c>
      <c r="G143" s="118" t="s">
        <v>468</v>
      </c>
      <c r="H143" s="119">
        <v>1305867</v>
      </c>
      <c r="I143" s="119">
        <v>0</v>
      </c>
      <c r="J143" s="119">
        <v>0</v>
      </c>
      <c r="K143" s="120">
        <f>SUM('AIP Grant History'!$H143:$J143)</f>
        <v>1305867</v>
      </c>
    </row>
    <row r="144" spans="1:11" x14ac:dyDescent="0.2">
      <c r="A144" s="117" t="s">
        <v>510</v>
      </c>
      <c r="B144" s="118" t="s">
        <v>279</v>
      </c>
      <c r="C144" s="118" t="s">
        <v>382</v>
      </c>
      <c r="D144" s="118" t="s">
        <v>213</v>
      </c>
      <c r="E144" s="118" t="s">
        <v>381</v>
      </c>
      <c r="F144" s="118" t="s">
        <v>508</v>
      </c>
      <c r="G144" s="118" t="s">
        <v>586</v>
      </c>
      <c r="H144" s="119">
        <v>2716698</v>
      </c>
      <c r="I144" s="119">
        <v>0</v>
      </c>
      <c r="J144" s="119">
        <v>0</v>
      </c>
      <c r="K144" s="120">
        <f>SUM('AIP Grant History'!$H144:$J144)</f>
        <v>2716698</v>
      </c>
    </row>
    <row r="145" spans="1:11" x14ac:dyDescent="0.2">
      <c r="A145" s="117" t="s">
        <v>587</v>
      </c>
      <c r="B145" s="118" t="s">
        <v>381</v>
      </c>
      <c r="C145" s="118" t="s">
        <v>382</v>
      </c>
      <c r="D145" s="118" t="s">
        <v>588</v>
      </c>
      <c r="E145" s="118" t="s">
        <v>381</v>
      </c>
      <c r="F145" s="118" t="s">
        <v>589</v>
      </c>
      <c r="G145" s="118" t="s">
        <v>590</v>
      </c>
      <c r="H145" s="119">
        <v>299250</v>
      </c>
      <c r="I145" s="119">
        <v>0</v>
      </c>
      <c r="J145" s="119">
        <v>0</v>
      </c>
      <c r="K145" s="120">
        <f>SUM('AIP Grant History'!$H145:$J145)</f>
        <v>299250</v>
      </c>
    </row>
    <row r="146" spans="1:11" x14ac:dyDescent="0.2">
      <c r="A146" s="117" t="s">
        <v>587</v>
      </c>
      <c r="B146" s="118" t="s">
        <v>283</v>
      </c>
      <c r="C146" s="118" t="s">
        <v>382</v>
      </c>
      <c r="D146" s="118" t="s">
        <v>233</v>
      </c>
      <c r="E146" s="118" t="s">
        <v>381</v>
      </c>
      <c r="F146" s="118" t="s">
        <v>390</v>
      </c>
      <c r="G146" s="118" t="s">
        <v>457</v>
      </c>
      <c r="H146" s="119">
        <v>478916</v>
      </c>
      <c r="I146" s="119">
        <v>0</v>
      </c>
      <c r="J146" s="119">
        <v>0</v>
      </c>
      <c r="K146" s="120">
        <f>SUM('AIP Grant History'!$H146:$J146)</f>
        <v>478916</v>
      </c>
    </row>
    <row r="147" spans="1:11" x14ac:dyDescent="0.2">
      <c r="A147" s="117" t="s">
        <v>587</v>
      </c>
      <c r="B147" s="118" t="s">
        <v>274</v>
      </c>
      <c r="C147" s="118" t="s">
        <v>382</v>
      </c>
      <c r="D147" s="118" t="s">
        <v>5</v>
      </c>
      <c r="E147" s="118" t="s">
        <v>381</v>
      </c>
      <c r="F147" s="118" t="s">
        <v>392</v>
      </c>
      <c r="G147" s="118" t="s">
        <v>591</v>
      </c>
      <c r="H147" s="119">
        <v>430996</v>
      </c>
      <c r="I147" s="119">
        <v>0</v>
      </c>
      <c r="J147" s="119">
        <v>0</v>
      </c>
      <c r="K147" s="120">
        <f>SUM('AIP Grant History'!$H147:$J147)</f>
        <v>430996</v>
      </c>
    </row>
    <row r="148" spans="1:11" x14ac:dyDescent="0.2">
      <c r="A148" s="117" t="s">
        <v>587</v>
      </c>
      <c r="B148" s="118" t="s">
        <v>274</v>
      </c>
      <c r="C148" s="118" t="s">
        <v>382</v>
      </c>
      <c r="D148" s="118" t="s">
        <v>7</v>
      </c>
      <c r="E148" s="118" t="s">
        <v>381</v>
      </c>
      <c r="F148" s="118" t="s">
        <v>394</v>
      </c>
      <c r="G148" s="118" t="s">
        <v>592</v>
      </c>
      <c r="H148" s="119">
        <v>550050</v>
      </c>
      <c r="I148" s="119">
        <v>0</v>
      </c>
      <c r="J148" s="119">
        <v>0</v>
      </c>
      <c r="K148" s="120">
        <f>SUM('AIP Grant History'!$H148:$J148)</f>
        <v>550050</v>
      </c>
    </row>
    <row r="149" spans="1:11" x14ac:dyDescent="0.2">
      <c r="A149" s="117" t="s">
        <v>587</v>
      </c>
      <c r="B149" s="118" t="s">
        <v>274</v>
      </c>
      <c r="C149" s="118" t="s">
        <v>382</v>
      </c>
      <c r="D149" s="118" t="s">
        <v>23</v>
      </c>
      <c r="E149" s="118" t="s">
        <v>381</v>
      </c>
      <c r="F149" s="118" t="s">
        <v>401</v>
      </c>
      <c r="G149" s="118" t="s">
        <v>593</v>
      </c>
      <c r="H149" s="119">
        <v>313221</v>
      </c>
      <c r="I149" s="119">
        <v>0</v>
      </c>
      <c r="J149" s="119">
        <v>0</v>
      </c>
      <c r="K149" s="120">
        <f>SUM('AIP Grant History'!$H149:$J149)</f>
        <v>313221</v>
      </c>
    </row>
    <row r="150" spans="1:11" x14ac:dyDescent="0.2">
      <c r="A150" s="117" t="s">
        <v>587</v>
      </c>
      <c r="B150" s="118" t="s">
        <v>274</v>
      </c>
      <c r="C150" s="118" t="s">
        <v>382</v>
      </c>
      <c r="D150" s="118" t="s">
        <v>29</v>
      </c>
      <c r="E150" s="118" t="s">
        <v>381</v>
      </c>
      <c r="F150" s="118" t="s">
        <v>403</v>
      </c>
      <c r="G150" s="118" t="s">
        <v>391</v>
      </c>
      <c r="H150" s="119">
        <v>76000</v>
      </c>
      <c r="I150" s="119">
        <v>0</v>
      </c>
      <c r="J150" s="119">
        <v>0</v>
      </c>
      <c r="K150" s="120">
        <f>SUM('AIP Grant History'!$H150:$J150)</f>
        <v>76000</v>
      </c>
    </row>
    <row r="151" spans="1:11" x14ac:dyDescent="0.2">
      <c r="A151" s="117" t="s">
        <v>587</v>
      </c>
      <c r="B151" s="118" t="s">
        <v>274</v>
      </c>
      <c r="C151" s="118" t="s">
        <v>382</v>
      </c>
      <c r="D151" s="118" t="s">
        <v>37</v>
      </c>
      <c r="E151" s="118" t="s">
        <v>381</v>
      </c>
      <c r="F151" s="118" t="s">
        <v>405</v>
      </c>
      <c r="G151" s="118" t="s">
        <v>594</v>
      </c>
      <c r="H151" s="119">
        <v>93100</v>
      </c>
      <c r="I151" s="119">
        <v>0</v>
      </c>
      <c r="J151" s="119">
        <v>0</v>
      </c>
      <c r="K151" s="120">
        <f>SUM('AIP Grant History'!$H151:$J151)</f>
        <v>93100</v>
      </c>
    </row>
    <row r="152" spans="1:11" x14ac:dyDescent="0.2">
      <c r="A152" s="117" t="s">
        <v>587</v>
      </c>
      <c r="B152" s="118" t="s">
        <v>274</v>
      </c>
      <c r="C152" s="118" t="s">
        <v>382</v>
      </c>
      <c r="D152" s="118" t="s">
        <v>41</v>
      </c>
      <c r="E152" s="118" t="s">
        <v>381</v>
      </c>
      <c r="F152" s="118" t="s">
        <v>407</v>
      </c>
      <c r="G152" s="118" t="s">
        <v>393</v>
      </c>
      <c r="H152" s="119">
        <v>250240</v>
      </c>
      <c r="I152" s="119">
        <v>0</v>
      </c>
      <c r="J152" s="119">
        <v>0</v>
      </c>
      <c r="K152" s="120">
        <f>SUM('AIP Grant History'!$H152:$J152)</f>
        <v>250240</v>
      </c>
    </row>
    <row r="153" spans="1:11" x14ac:dyDescent="0.2">
      <c r="A153" s="117" t="s">
        <v>587</v>
      </c>
      <c r="B153" s="118" t="s">
        <v>274</v>
      </c>
      <c r="C153" s="118" t="s">
        <v>382</v>
      </c>
      <c r="D153" s="118" t="s">
        <v>47</v>
      </c>
      <c r="E153" s="118" t="s">
        <v>381</v>
      </c>
      <c r="F153" s="118" t="s">
        <v>410</v>
      </c>
      <c r="G153" s="118" t="s">
        <v>457</v>
      </c>
      <c r="H153" s="119">
        <v>37996</v>
      </c>
      <c r="I153" s="119">
        <v>0</v>
      </c>
      <c r="J153" s="119">
        <v>0</v>
      </c>
      <c r="K153" s="120">
        <f>SUM('AIP Grant History'!$H153:$J153)</f>
        <v>37996</v>
      </c>
    </row>
    <row r="154" spans="1:11" x14ac:dyDescent="0.2">
      <c r="A154" s="117" t="s">
        <v>587</v>
      </c>
      <c r="B154" s="118" t="s">
        <v>274</v>
      </c>
      <c r="C154" s="118" t="s">
        <v>382</v>
      </c>
      <c r="D154" s="118" t="s">
        <v>49</v>
      </c>
      <c r="E154" s="118" t="s">
        <v>381</v>
      </c>
      <c r="F154" s="118" t="s">
        <v>595</v>
      </c>
      <c r="G154" s="118" t="s">
        <v>596</v>
      </c>
      <c r="H154" s="119">
        <v>54150</v>
      </c>
      <c r="I154" s="119">
        <v>0</v>
      </c>
      <c r="J154" s="119">
        <v>0</v>
      </c>
      <c r="K154" s="120">
        <f>SUM('AIP Grant History'!$H154:$J154)</f>
        <v>54150</v>
      </c>
    </row>
    <row r="155" spans="1:11" x14ac:dyDescent="0.2">
      <c r="A155" s="117" t="s">
        <v>587</v>
      </c>
      <c r="B155" s="118" t="s">
        <v>274</v>
      </c>
      <c r="C155" s="118" t="s">
        <v>382</v>
      </c>
      <c r="D155" s="118" t="s">
        <v>53</v>
      </c>
      <c r="E155" s="118" t="s">
        <v>381</v>
      </c>
      <c r="F155" s="118" t="s">
        <v>519</v>
      </c>
      <c r="G155" s="118" t="s">
        <v>597</v>
      </c>
      <c r="H155" s="119">
        <v>165494</v>
      </c>
      <c r="I155" s="119">
        <v>0</v>
      </c>
      <c r="J155" s="119">
        <v>0</v>
      </c>
      <c r="K155" s="120">
        <f>SUM('AIP Grant History'!$H155:$J155)</f>
        <v>165494</v>
      </c>
    </row>
    <row r="156" spans="1:11" x14ac:dyDescent="0.2">
      <c r="A156" s="117" t="s">
        <v>587</v>
      </c>
      <c r="B156" s="118" t="s">
        <v>274</v>
      </c>
      <c r="C156" s="118" t="s">
        <v>382</v>
      </c>
      <c r="D156" s="118" t="s">
        <v>63</v>
      </c>
      <c r="E156" s="118" t="s">
        <v>381</v>
      </c>
      <c r="F156" s="118" t="s">
        <v>383</v>
      </c>
      <c r="G156" s="118" t="s">
        <v>457</v>
      </c>
      <c r="H156" s="119">
        <v>106001</v>
      </c>
      <c r="I156" s="119">
        <v>0</v>
      </c>
      <c r="J156" s="119">
        <v>0</v>
      </c>
      <c r="K156" s="120">
        <f>SUM('AIP Grant History'!$H156:$J156)</f>
        <v>106001</v>
      </c>
    </row>
    <row r="157" spans="1:11" x14ac:dyDescent="0.2">
      <c r="A157" s="117" t="s">
        <v>587</v>
      </c>
      <c r="B157" s="118" t="s">
        <v>274</v>
      </c>
      <c r="C157" s="118" t="s">
        <v>382</v>
      </c>
      <c r="D157" s="118" t="s">
        <v>69</v>
      </c>
      <c r="E157" s="118" t="s">
        <v>381</v>
      </c>
      <c r="F157" s="118" t="s">
        <v>419</v>
      </c>
      <c r="G157" s="118" t="s">
        <v>436</v>
      </c>
      <c r="H157" s="119">
        <v>39900</v>
      </c>
      <c r="I157" s="119">
        <v>0</v>
      </c>
      <c r="J157" s="119">
        <v>0</v>
      </c>
      <c r="K157" s="120">
        <f>SUM('AIP Grant History'!$H157:$J157)</f>
        <v>39900</v>
      </c>
    </row>
    <row r="158" spans="1:11" x14ac:dyDescent="0.2">
      <c r="A158" s="117" t="s">
        <v>587</v>
      </c>
      <c r="B158" s="118" t="s">
        <v>274</v>
      </c>
      <c r="C158" s="118" t="s">
        <v>382</v>
      </c>
      <c r="D158" s="118" t="s">
        <v>71</v>
      </c>
      <c r="E158" s="118" t="s">
        <v>381</v>
      </c>
      <c r="F158" s="118" t="s">
        <v>421</v>
      </c>
      <c r="G158" s="118" t="s">
        <v>487</v>
      </c>
      <c r="H158" s="119">
        <v>615302</v>
      </c>
      <c r="I158" s="119">
        <v>0</v>
      </c>
      <c r="J158" s="119">
        <v>0</v>
      </c>
      <c r="K158" s="120">
        <f>SUM('AIP Grant History'!$H158:$J158)</f>
        <v>615302</v>
      </c>
    </row>
    <row r="159" spans="1:11" x14ac:dyDescent="0.2">
      <c r="A159" s="117" t="s">
        <v>587</v>
      </c>
      <c r="B159" s="118" t="s">
        <v>274</v>
      </c>
      <c r="C159" s="118" t="s">
        <v>382</v>
      </c>
      <c r="D159" s="118" t="s">
        <v>73</v>
      </c>
      <c r="E159" s="118" t="s">
        <v>381</v>
      </c>
      <c r="F159" s="118" t="s">
        <v>423</v>
      </c>
      <c r="G159" s="118" t="s">
        <v>534</v>
      </c>
      <c r="H159" s="119">
        <v>57285</v>
      </c>
      <c r="I159" s="119">
        <v>0</v>
      </c>
      <c r="J159" s="119">
        <v>0</v>
      </c>
      <c r="K159" s="120">
        <f>SUM('AIP Grant History'!$H159:$J159)</f>
        <v>57285</v>
      </c>
    </row>
    <row r="160" spans="1:11" x14ac:dyDescent="0.2">
      <c r="A160" s="117" t="s">
        <v>587</v>
      </c>
      <c r="B160" s="118" t="s">
        <v>274</v>
      </c>
      <c r="C160" s="118" t="s">
        <v>382</v>
      </c>
      <c r="D160" s="118" t="s">
        <v>189</v>
      </c>
      <c r="E160" s="118" t="s">
        <v>381</v>
      </c>
      <c r="F160" s="118" t="s">
        <v>523</v>
      </c>
      <c r="G160" s="118" t="s">
        <v>598</v>
      </c>
      <c r="H160" s="119">
        <v>150000</v>
      </c>
      <c r="I160" s="119">
        <v>0</v>
      </c>
      <c r="J160" s="119">
        <v>0</v>
      </c>
      <c r="K160" s="120">
        <f>SUM('AIP Grant History'!$H160:$J160)</f>
        <v>150000</v>
      </c>
    </row>
    <row r="161" spans="1:11" x14ac:dyDescent="0.2">
      <c r="A161" s="117" t="s">
        <v>587</v>
      </c>
      <c r="B161" s="118" t="s">
        <v>274</v>
      </c>
      <c r="C161" s="118" t="s">
        <v>382</v>
      </c>
      <c r="D161" s="118" t="s">
        <v>79</v>
      </c>
      <c r="E161" s="118" t="s">
        <v>381</v>
      </c>
      <c r="F161" s="118" t="s">
        <v>525</v>
      </c>
      <c r="G161" s="118" t="s">
        <v>599</v>
      </c>
      <c r="H161" s="119">
        <v>57902</v>
      </c>
      <c r="I161" s="119">
        <v>0</v>
      </c>
      <c r="J161" s="119">
        <v>0</v>
      </c>
      <c r="K161" s="120">
        <f>SUM('AIP Grant History'!$H161:$J161)</f>
        <v>57902</v>
      </c>
    </row>
    <row r="162" spans="1:11" x14ac:dyDescent="0.2">
      <c r="A162" s="117" t="s">
        <v>587</v>
      </c>
      <c r="B162" s="118" t="s">
        <v>274</v>
      </c>
      <c r="C162" s="118" t="s">
        <v>382</v>
      </c>
      <c r="D162" s="118" t="s">
        <v>87</v>
      </c>
      <c r="E162" s="118" t="s">
        <v>381</v>
      </c>
      <c r="F162" s="118" t="s">
        <v>388</v>
      </c>
      <c r="G162" s="118" t="s">
        <v>600</v>
      </c>
      <c r="H162" s="119">
        <v>331590</v>
      </c>
      <c r="I162" s="119">
        <v>0</v>
      </c>
      <c r="J162" s="119">
        <v>0</v>
      </c>
      <c r="K162" s="120">
        <f>SUM('AIP Grant History'!$H162:$J162)</f>
        <v>331590</v>
      </c>
    </row>
    <row r="163" spans="1:11" x14ac:dyDescent="0.2">
      <c r="A163" s="117" t="s">
        <v>587</v>
      </c>
      <c r="B163" s="118" t="s">
        <v>274</v>
      </c>
      <c r="C163" s="118" t="s">
        <v>382</v>
      </c>
      <c r="D163" s="118" t="s">
        <v>93</v>
      </c>
      <c r="E163" s="118" t="s">
        <v>381</v>
      </c>
      <c r="F163" s="118" t="s">
        <v>601</v>
      </c>
      <c r="G163" s="118" t="s">
        <v>518</v>
      </c>
      <c r="H163" s="119">
        <v>224810</v>
      </c>
      <c r="I163" s="119">
        <v>0</v>
      </c>
      <c r="J163" s="119">
        <v>0</v>
      </c>
      <c r="K163" s="120">
        <f>SUM('AIP Grant History'!$H163:$J163)</f>
        <v>224810</v>
      </c>
    </row>
    <row r="164" spans="1:11" x14ac:dyDescent="0.2">
      <c r="A164" s="117" t="s">
        <v>587</v>
      </c>
      <c r="B164" s="118" t="s">
        <v>274</v>
      </c>
      <c r="C164" s="118" t="s">
        <v>382</v>
      </c>
      <c r="D164" s="118" t="s">
        <v>95</v>
      </c>
      <c r="E164" s="118" t="s">
        <v>381</v>
      </c>
      <c r="F164" s="118" t="s">
        <v>429</v>
      </c>
      <c r="G164" s="118" t="s">
        <v>533</v>
      </c>
      <c r="H164" s="119">
        <v>162853</v>
      </c>
      <c r="I164" s="119">
        <v>0</v>
      </c>
      <c r="J164" s="119">
        <v>0</v>
      </c>
      <c r="K164" s="120">
        <f>SUM('AIP Grant History'!$H164:$J164)</f>
        <v>162853</v>
      </c>
    </row>
    <row r="165" spans="1:11" x14ac:dyDescent="0.2">
      <c r="A165" s="117" t="s">
        <v>587</v>
      </c>
      <c r="B165" s="118" t="s">
        <v>274</v>
      </c>
      <c r="C165" s="118" t="s">
        <v>382</v>
      </c>
      <c r="D165" s="118" t="s">
        <v>107</v>
      </c>
      <c r="E165" s="118" t="s">
        <v>381</v>
      </c>
      <c r="F165" s="118" t="s">
        <v>433</v>
      </c>
      <c r="G165" s="118" t="s">
        <v>391</v>
      </c>
      <c r="H165" s="119">
        <v>28500</v>
      </c>
      <c r="I165" s="119">
        <v>0</v>
      </c>
      <c r="J165" s="119">
        <v>0</v>
      </c>
      <c r="K165" s="120">
        <f>SUM('AIP Grant History'!$H165:$J165)</f>
        <v>28500</v>
      </c>
    </row>
    <row r="166" spans="1:11" x14ac:dyDescent="0.2">
      <c r="A166" s="117" t="s">
        <v>587</v>
      </c>
      <c r="B166" s="118" t="s">
        <v>274</v>
      </c>
      <c r="C166" s="118" t="s">
        <v>382</v>
      </c>
      <c r="D166" s="118" t="s">
        <v>111</v>
      </c>
      <c r="E166" s="118" t="s">
        <v>381</v>
      </c>
      <c r="F166" s="118" t="s">
        <v>435</v>
      </c>
      <c r="G166" s="118" t="s">
        <v>533</v>
      </c>
      <c r="H166" s="119">
        <v>350000</v>
      </c>
      <c r="I166" s="119">
        <v>0</v>
      </c>
      <c r="J166" s="119">
        <v>0</v>
      </c>
      <c r="K166" s="120">
        <f>SUM('AIP Grant History'!$H166:$J166)</f>
        <v>350000</v>
      </c>
    </row>
    <row r="167" spans="1:11" x14ac:dyDescent="0.2">
      <c r="A167" s="117" t="s">
        <v>587</v>
      </c>
      <c r="B167" s="118" t="s">
        <v>274</v>
      </c>
      <c r="C167" s="118" t="s">
        <v>382</v>
      </c>
      <c r="D167" s="118" t="s">
        <v>115</v>
      </c>
      <c r="E167" s="118" t="s">
        <v>381</v>
      </c>
      <c r="F167" s="118" t="s">
        <v>535</v>
      </c>
      <c r="G167" s="118" t="s">
        <v>602</v>
      </c>
      <c r="H167" s="119">
        <v>93765</v>
      </c>
      <c r="I167" s="119">
        <v>0</v>
      </c>
      <c r="J167" s="119">
        <v>0</v>
      </c>
      <c r="K167" s="120">
        <f>SUM('AIP Grant History'!$H167:$J167)</f>
        <v>93765</v>
      </c>
    </row>
    <row r="168" spans="1:11" x14ac:dyDescent="0.2">
      <c r="A168" s="117" t="s">
        <v>587</v>
      </c>
      <c r="B168" s="118" t="s">
        <v>274</v>
      </c>
      <c r="C168" s="118" t="s">
        <v>382</v>
      </c>
      <c r="D168" s="118" t="s">
        <v>117</v>
      </c>
      <c r="E168" s="118" t="s">
        <v>381</v>
      </c>
      <c r="F168" s="118" t="s">
        <v>603</v>
      </c>
      <c r="G168" s="118" t="s">
        <v>604</v>
      </c>
      <c r="H168" s="119">
        <v>123229</v>
      </c>
      <c r="I168" s="119">
        <v>0</v>
      </c>
      <c r="J168" s="119">
        <v>0</v>
      </c>
      <c r="K168" s="120">
        <f>SUM('AIP Grant History'!$H168:$J168)</f>
        <v>123229</v>
      </c>
    </row>
    <row r="169" spans="1:11" x14ac:dyDescent="0.2">
      <c r="A169" s="117" t="s">
        <v>587</v>
      </c>
      <c r="B169" s="118" t="s">
        <v>274</v>
      </c>
      <c r="C169" s="118" t="s">
        <v>382</v>
      </c>
      <c r="D169" s="118" t="s">
        <v>125</v>
      </c>
      <c r="E169" s="118" t="s">
        <v>381</v>
      </c>
      <c r="F169" s="118" t="s">
        <v>441</v>
      </c>
      <c r="G169" s="118" t="s">
        <v>605</v>
      </c>
      <c r="H169" s="119">
        <v>155481</v>
      </c>
      <c r="I169" s="119">
        <v>0</v>
      </c>
      <c r="J169" s="119">
        <v>0</v>
      </c>
      <c r="K169" s="120">
        <f>SUM('AIP Grant History'!$H169:$J169)</f>
        <v>155481</v>
      </c>
    </row>
    <row r="170" spans="1:11" x14ac:dyDescent="0.2">
      <c r="A170" s="117" t="s">
        <v>587</v>
      </c>
      <c r="B170" s="118" t="s">
        <v>274</v>
      </c>
      <c r="C170" s="118" t="s">
        <v>382</v>
      </c>
      <c r="D170" s="118" t="s">
        <v>131</v>
      </c>
      <c r="E170" s="118" t="s">
        <v>381</v>
      </c>
      <c r="F170" s="118" t="s">
        <v>443</v>
      </c>
      <c r="G170" s="118" t="s">
        <v>606</v>
      </c>
      <c r="H170" s="119">
        <v>313672</v>
      </c>
      <c r="I170" s="119">
        <v>0</v>
      </c>
      <c r="J170" s="119">
        <v>0</v>
      </c>
      <c r="K170" s="120">
        <f>SUM('AIP Grant History'!$H170:$J170)</f>
        <v>313672</v>
      </c>
    </row>
    <row r="171" spans="1:11" x14ac:dyDescent="0.2">
      <c r="A171" s="117" t="s">
        <v>587</v>
      </c>
      <c r="B171" s="118" t="s">
        <v>274</v>
      </c>
      <c r="C171" s="118" t="s">
        <v>382</v>
      </c>
      <c r="D171" s="118" t="s">
        <v>133</v>
      </c>
      <c r="E171" s="118" t="s">
        <v>381</v>
      </c>
      <c r="F171" s="118" t="s">
        <v>607</v>
      </c>
      <c r="G171" s="118" t="s">
        <v>608</v>
      </c>
      <c r="H171" s="119">
        <v>1823158</v>
      </c>
      <c r="I171" s="119">
        <v>0</v>
      </c>
      <c r="J171" s="119">
        <v>0</v>
      </c>
      <c r="K171" s="120">
        <f>SUM('AIP Grant History'!$H171:$J171)</f>
        <v>1823158</v>
      </c>
    </row>
    <row r="172" spans="1:11" x14ac:dyDescent="0.2">
      <c r="A172" s="117" t="s">
        <v>587</v>
      </c>
      <c r="B172" s="118" t="s">
        <v>274</v>
      </c>
      <c r="C172" s="118" t="s">
        <v>382</v>
      </c>
      <c r="D172" s="118" t="s">
        <v>133</v>
      </c>
      <c r="E172" s="118" t="s">
        <v>381</v>
      </c>
      <c r="F172" s="118" t="s">
        <v>607</v>
      </c>
      <c r="G172" s="118" t="s">
        <v>608</v>
      </c>
      <c r="H172" s="119">
        <v>4030000</v>
      </c>
      <c r="I172" s="119">
        <v>0</v>
      </c>
      <c r="J172" s="119">
        <v>0</v>
      </c>
      <c r="K172" s="120">
        <f>SUM('AIP Grant History'!$H172:$J172)</f>
        <v>4030000</v>
      </c>
    </row>
    <row r="173" spans="1:11" x14ac:dyDescent="0.2">
      <c r="A173" s="117" t="s">
        <v>587</v>
      </c>
      <c r="B173" s="118" t="s">
        <v>274</v>
      </c>
      <c r="C173" s="118" t="s">
        <v>382</v>
      </c>
      <c r="D173" s="118" t="s">
        <v>153</v>
      </c>
      <c r="E173" s="118" t="s">
        <v>381</v>
      </c>
      <c r="F173" s="118" t="s">
        <v>444</v>
      </c>
      <c r="G173" s="118" t="s">
        <v>609</v>
      </c>
      <c r="H173" s="119">
        <v>61750</v>
      </c>
      <c r="I173" s="119">
        <v>0</v>
      </c>
      <c r="J173" s="119">
        <v>0</v>
      </c>
      <c r="K173" s="120">
        <f>SUM('AIP Grant History'!$H173:$J173)</f>
        <v>61750</v>
      </c>
    </row>
    <row r="174" spans="1:11" x14ac:dyDescent="0.2">
      <c r="A174" s="117" t="s">
        <v>587</v>
      </c>
      <c r="B174" s="118" t="s">
        <v>274</v>
      </c>
      <c r="C174" s="118" t="s">
        <v>382</v>
      </c>
      <c r="D174" s="118" t="s">
        <v>155</v>
      </c>
      <c r="E174" s="118" t="s">
        <v>381</v>
      </c>
      <c r="F174" s="118" t="s">
        <v>539</v>
      </c>
      <c r="G174" s="118" t="s">
        <v>610</v>
      </c>
      <c r="H174" s="119">
        <v>256023</v>
      </c>
      <c r="I174" s="119">
        <v>0</v>
      </c>
      <c r="J174" s="119">
        <v>0</v>
      </c>
      <c r="K174" s="120">
        <f>SUM('AIP Grant History'!$H174:$J174)</f>
        <v>256023</v>
      </c>
    </row>
    <row r="175" spans="1:11" x14ac:dyDescent="0.2">
      <c r="A175" s="117" t="s">
        <v>587</v>
      </c>
      <c r="B175" s="118" t="s">
        <v>274</v>
      </c>
      <c r="C175" s="118" t="s">
        <v>382</v>
      </c>
      <c r="D175" s="118" t="s">
        <v>157</v>
      </c>
      <c r="E175" s="118" t="s">
        <v>381</v>
      </c>
      <c r="F175" s="118" t="s">
        <v>611</v>
      </c>
      <c r="G175" s="118" t="s">
        <v>612</v>
      </c>
      <c r="H175" s="119">
        <v>120650</v>
      </c>
      <c r="I175" s="119">
        <v>0</v>
      </c>
      <c r="J175" s="119">
        <v>0</v>
      </c>
      <c r="K175" s="120">
        <f>SUM('AIP Grant History'!$H175:$J175)</f>
        <v>120650</v>
      </c>
    </row>
    <row r="176" spans="1:11" x14ac:dyDescent="0.2">
      <c r="A176" s="117" t="s">
        <v>587</v>
      </c>
      <c r="B176" s="118" t="s">
        <v>274</v>
      </c>
      <c r="C176" s="118" t="s">
        <v>382</v>
      </c>
      <c r="D176" s="118" t="s">
        <v>159</v>
      </c>
      <c r="E176" s="118" t="s">
        <v>381</v>
      </c>
      <c r="F176" s="118" t="s">
        <v>446</v>
      </c>
      <c r="G176" s="118" t="s">
        <v>613</v>
      </c>
      <c r="H176" s="119">
        <v>1981500</v>
      </c>
      <c r="I176" s="119">
        <v>0</v>
      </c>
      <c r="J176" s="119">
        <v>0</v>
      </c>
      <c r="K176" s="120">
        <f>SUM('AIP Grant History'!$H176:$J176)</f>
        <v>1981500</v>
      </c>
    </row>
    <row r="177" spans="1:11" x14ac:dyDescent="0.2">
      <c r="A177" s="117" t="s">
        <v>587</v>
      </c>
      <c r="B177" s="118" t="s">
        <v>274</v>
      </c>
      <c r="C177" s="118" t="s">
        <v>382</v>
      </c>
      <c r="D177" s="118" t="s">
        <v>169</v>
      </c>
      <c r="E177" s="118" t="s">
        <v>381</v>
      </c>
      <c r="F177" s="118" t="s">
        <v>545</v>
      </c>
      <c r="G177" s="118" t="s">
        <v>614</v>
      </c>
      <c r="H177" s="119">
        <v>517691</v>
      </c>
      <c r="I177" s="119">
        <v>0</v>
      </c>
      <c r="J177" s="119">
        <v>0</v>
      </c>
      <c r="K177" s="120">
        <f>SUM('AIP Grant History'!$H177:$J177)</f>
        <v>517691</v>
      </c>
    </row>
    <row r="178" spans="1:11" x14ac:dyDescent="0.2">
      <c r="A178" s="117" t="s">
        <v>587</v>
      </c>
      <c r="B178" s="118" t="s">
        <v>274</v>
      </c>
      <c r="C178" s="118" t="s">
        <v>382</v>
      </c>
      <c r="D178" s="118" t="s">
        <v>173</v>
      </c>
      <c r="E178" s="118" t="s">
        <v>381</v>
      </c>
      <c r="F178" s="118" t="s">
        <v>453</v>
      </c>
      <c r="G178" s="118" t="s">
        <v>615</v>
      </c>
      <c r="H178" s="119">
        <v>418950</v>
      </c>
      <c r="I178" s="119">
        <v>0</v>
      </c>
      <c r="J178" s="119">
        <v>0</v>
      </c>
      <c r="K178" s="120">
        <f>SUM('AIP Grant History'!$H178:$J178)</f>
        <v>418950</v>
      </c>
    </row>
    <row r="179" spans="1:11" x14ac:dyDescent="0.2">
      <c r="A179" s="117" t="s">
        <v>587</v>
      </c>
      <c r="B179" s="118" t="s">
        <v>274</v>
      </c>
      <c r="C179" s="118" t="s">
        <v>382</v>
      </c>
      <c r="D179" s="118" t="s">
        <v>175</v>
      </c>
      <c r="E179" s="118" t="s">
        <v>381</v>
      </c>
      <c r="F179" s="118" t="s">
        <v>548</v>
      </c>
      <c r="G179" s="118" t="s">
        <v>616</v>
      </c>
      <c r="H179" s="119">
        <v>429101</v>
      </c>
      <c r="I179" s="119">
        <v>0</v>
      </c>
      <c r="J179" s="119">
        <v>0</v>
      </c>
      <c r="K179" s="120">
        <f>SUM('AIP Grant History'!$H179:$J179)</f>
        <v>429101</v>
      </c>
    </row>
    <row r="180" spans="1:11" x14ac:dyDescent="0.2">
      <c r="A180" s="117" t="s">
        <v>587</v>
      </c>
      <c r="B180" s="118" t="s">
        <v>274</v>
      </c>
      <c r="C180" s="118" t="s">
        <v>382</v>
      </c>
      <c r="D180" s="118" t="s">
        <v>177</v>
      </c>
      <c r="E180" s="118" t="s">
        <v>381</v>
      </c>
      <c r="F180" s="118" t="s">
        <v>617</v>
      </c>
      <c r="G180" s="118" t="s">
        <v>391</v>
      </c>
      <c r="H180" s="119">
        <v>57000</v>
      </c>
      <c r="I180" s="119">
        <v>0</v>
      </c>
      <c r="J180" s="119">
        <v>0</v>
      </c>
      <c r="K180" s="120">
        <f>SUM('AIP Grant History'!$H180:$J180)</f>
        <v>57000</v>
      </c>
    </row>
    <row r="181" spans="1:11" x14ac:dyDescent="0.2">
      <c r="A181" s="117" t="s">
        <v>587</v>
      </c>
      <c r="B181" s="118" t="s">
        <v>274</v>
      </c>
      <c r="C181" s="118" t="s">
        <v>382</v>
      </c>
      <c r="D181" s="118" t="s">
        <v>183</v>
      </c>
      <c r="E181" s="118" t="s">
        <v>381</v>
      </c>
      <c r="F181" s="118" t="s">
        <v>454</v>
      </c>
      <c r="G181" s="118" t="s">
        <v>618</v>
      </c>
      <c r="H181" s="119">
        <v>128583</v>
      </c>
      <c r="I181" s="119">
        <v>0</v>
      </c>
      <c r="J181" s="119">
        <v>0</v>
      </c>
      <c r="K181" s="120">
        <f>SUM('AIP Grant History'!$H181:$J181)</f>
        <v>128583</v>
      </c>
    </row>
    <row r="182" spans="1:11" x14ac:dyDescent="0.2">
      <c r="A182" s="117" t="s">
        <v>587</v>
      </c>
      <c r="B182" s="118" t="s">
        <v>274</v>
      </c>
      <c r="C182" s="118" t="s">
        <v>382</v>
      </c>
      <c r="D182" s="118" t="s">
        <v>187</v>
      </c>
      <c r="E182" s="118" t="s">
        <v>381</v>
      </c>
      <c r="F182" s="118" t="s">
        <v>456</v>
      </c>
      <c r="G182" s="118" t="s">
        <v>533</v>
      </c>
      <c r="H182" s="119">
        <v>224508</v>
      </c>
      <c r="I182" s="119">
        <v>0</v>
      </c>
      <c r="J182" s="119">
        <v>0</v>
      </c>
      <c r="K182" s="120">
        <f>SUM('AIP Grant History'!$H182:$J182)</f>
        <v>224508</v>
      </c>
    </row>
    <row r="183" spans="1:11" x14ac:dyDescent="0.2">
      <c r="A183" s="117" t="s">
        <v>587</v>
      </c>
      <c r="B183" s="118" t="s">
        <v>274</v>
      </c>
      <c r="C183" s="118" t="s">
        <v>382</v>
      </c>
      <c r="D183" s="118" t="s">
        <v>191</v>
      </c>
      <c r="E183" s="118" t="s">
        <v>381</v>
      </c>
      <c r="F183" s="118" t="s">
        <v>458</v>
      </c>
      <c r="G183" s="118" t="s">
        <v>391</v>
      </c>
      <c r="H183" s="119">
        <v>50758</v>
      </c>
      <c r="I183" s="119">
        <v>0</v>
      </c>
      <c r="J183" s="119">
        <v>0</v>
      </c>
      <c r="K183" s="120">
        <f>SUM('AIP Grant History'!$H183:$J183)</f>
        <v>50758</v>
      </c>
    </row>
    <row r="184" spans="1:11" x14ac:dyDescent="0.2">
      <c r="A184" s="117" t="s">
        <v>587</v>
      </c>
      <c r="B184" s="118" t="s">
        <v>274</v>
      </c>
      <c r="C184" s="118" t="s">
        <v>382</v>
      </c>
      <c r="D184" s="118" t="s">
        <v>127</v>
      </c>
      <c r="E184" s="118" t="s">
        <v>381</v>
      </c>
      <c r="F184" s="118" t="s">
        <v>551</v>
      </c>
      <c r="G184" s="118" t="s">
        <v>619</v>
      </c>
      <c r="H184" s="119">
        <v>139650</v>
      </c>
      <c r="I184" s="119">
        <v>0</v>
      </c>
      <c r="J184" s="119">
        <v>0</v>
      </c>
      <c r="K184" s="120">
        <f>SUM('AIP Grant History'!$H184:$J184)</f>
        <v>139650</v>
      </c>
    </row>
    <row r="185" spans="1:11" x14ac:dyDescent="0.2">
      <c r="A185" s="117" t="s">
        <v>587</v>
      </c>
      <c r="B185" s="118" t="s">
        <v>274</v>
      </c>
      <c r="C185" s="118" t="s">
        <v>382</v>
      </c>
      <c r="D185" s="118" t="s">
        <v>195</v>
      </c>
      <c r="E185" s="118" t="s">
        <v>381</v>
      </c>
      <c r="F185" s="118" t="s">
        <v>553</v>
      </c>
      <c r="G185" s="118" t="s">
        <v>511</v>
      </c>
      <c r="H185" s="119">
        <v>289277</v>
      </c>
      <c r="I185" s="119">
        <v>0</v>
      </c>
      <c r="J185" s="119">
        <v>0</v>
      </c>
      <c r="K185" s="120">
        <f>SUM('AIP Grant History'!$H185:$J185)</f>
        <v>289277</v>
      </c>
    </row>
    <row r="186" spans="1:11" x14ac:dyDescent="0.2">
      <c r="A186" s="117" t="s">
        <v>587</v>
      </c>
      <c r="B186" s="118" t="s">
        <v>274</v>
      </c>
      <c r="C186" s="118" t="s">
        <v>382</v>
      </c>
      <c r="D186" s="118" t="s">
        <v>197</v>
      </c>
      <c r="E186" s="118" t="s">
        <v>381</v>
      </c>
      <c r="F186" s="118" t="s">
        <v>555</v>
      </c>
      <c r="G186" s="118" t="s">
        <v>620</v>
      </c>
      <c r="H186" s="119">
        <v>340100</v>
      </c>
      <c r="I186" s="119">
        <v>0</v>
      </c>
      <c r="J186" s="119">
        <v>0</v>
      </c>
      <c r="K186" s="120">
        <f>SUM('AIP Grant History'!$H186:$J186)</f>
        <v>340100</v>
      </c>
    </row>
    <row r="187" spans="1:11" x14ac:dyDescent="0.2">
      <c r="A187" s="117" t="s">
        <v>587</v>
      </c>
      <c r="B187" s="118" t="s">
        <v>274</v>
      </c>
      <c r="C187" s="118" t="s">
        <v>382</v>
      </c>
      <c r="D187" s="118" t="s">
        <v>203</v>
      </c>
      <c r="E187" s="118" t="s">
        <v>381</v>
      </c>
      <c r="F187" s="118" t="s">
        <v>557</v>
      </c>
      <c r="G187" s="118" t="s">
        <v>621</v>
      </c>
      <c r="H187" s="119">
        <v>30452</v>
      </c>
      <c r="I187" s="119">
        <v>0</v>
      </c>
      <c r="J187" s="119">
        <v>0</v>
      </c>
      <c r="K187" s="120">
        <f>SUM('AIP Grant History'!$H187:$J187)</f>
        <v>30452</v>
      </c>
    </row>
    <row r="188" spans="1:11" x14ac:dyDescent="0.2">
      <c r="A188" s="117" t="s">
        <v>587</v>
      </c>
      <c r="B188" s="118" t="s">
        <v>274</v>
      </c>
      <c r="C188" s="118" t="s">
        <v>382</v>
      </c>
      <c r="D188" s="118" t="s">
        <v>205</v>
      </c>
      <c r="E188" s="118" t="s">
        <v>381</v>
      </c>
      <c r="F188" s="118" t="s">
        <v>622</v>
      </c>
      <c r="G188" s="118" t="s">
        <v>623</v>
      </c>
      <c r="H188" s="119">
        <v>207977</v>
      </c>
      <c r="I188" s="119">
        <v>0</v>
      </c>
      <c r="J188" s="119">
        <v>0</v>
      </c>
      <c r="K188" s="120">
        <f>SUM('AIP Grant History'!$H188:$J188)</f>
        <v>207977</v>
      </c>
    </row>
    <row r="189" spans="1:11" x14ac:dyDescent="0.2">
      <c r="A189" s="117" t="s">
        <v>587</v>
      </c>
      <c r="B189" s="118" t="s">
        <v>274</v>
      </c>
      <c r="C189" s="118" t="s">
        <v>382</v>
      </c>
      <c r="D189" s="118" t="s">
        <v>207</v>
      </c>
      <c r="E189" s="118" t="s">
        <v>381</v>
      </c>
      <c r="F189" s="118" t="s">
        <v>624</v>
      </c>
      <c r="G189" s="118" t="s">
        <v>625</v>
      </c>
      <c r="H189" s="119">
        <v>130150</v>
      </c>
      <c r="I189" s="119">
        <v>0</v>
      </c>
      <c r="J189" s="119">
        <v>0</v>
      </c>
      <c r="K189" s="120">
        <f>SUM('AIP Grant History'!$H189:$J189)</f>
        <v>130150</v>
      </c>
    </row>
    <row r="190" spans="1:11" x14ac:dyDescent="0.2">
      <c r="A190" s="117" t="s">
        <v>587</v>
      </c>
      <c r="B190" s="118" t="s">
        <v>274</v>
      </c>
      <c r="C190" s="118" t="s">
        <v>382</v>
      </c>
      <c r="D190" s="118" t="s">
        <v>217</v>
      </c>
      <c r="E190" s="118" t="s">
        <v>381</v>
      </c>
      <c r="F190" s="118" t="s">
        <v>626</v>
      </c>
      <c r="G190" s="118" t="s">
        <v>424</v>
      </c>
      <c r="H190" s="119">
        <v>150000</v>
      </c>
      <c r="I190" s="119">
        <v>0</v>
      </c>
      <c r="J190" s="119">
        <v>0</v>
      </c>
      <c r="K190" s="120">
        <f>SUM('AIP Grant History'!$H190:$J190)</f>
        <v>150000</v>
      </c>
    </row>
    <row r="191" spans="1:11" x14ac:dyDescent="0.2">
      <c r="A191" s="117" t="s">
        <v>587</v>
      </c>
      <c r="B191" s="118" t="s">
        <v>274</v>
      </c>
      <c r="C191" s="118" t="s">
        <v>382</v>
      </c>
      <c r="D191" s="118" t="s">
        <v>59</v>
      </c>
      <c r="E191" s="118" t="s">
        <v>381</v>
      </c>
      <c r="F191" s="118" t="s">
        <v>560</v>
      </c>
      <c r="G191" s="118" t="s">
        <v>418</v>
      </c>
      <c r="H191" s="119">
        <v>642747</v>
      </c>
      <c r="I191" s="119">
        <v>0</v>
      </c>
      <c r="J191" s="119">
        <v>0</v>
      </c>
      <c r="K191" s="120">
        <f>SUM('AIP Grant History'!$H191:$J191)</f>
        <v>642747</v>
      </c>
    </row>
    <row r="192" spans="1:11" x14ac:dyDescent="0.2">
      <c r="A192" s="117" t="s">
        <v>587</v>
      </c>
      <c r="B192" s="118" t="s">
        <v>274</v>
      </c>
      <c r="C192" s="118" t="s">
        <v>382</v>
      </c>
      <c r="D192" s="118" t="s">
        <v>225</v>
      </c>
      <c r="E192" s="118" t="s">
        <v>381</v>
      </c>
      <c r="F192" s="118" t="s">
        <v>467</v>
      </c>
      <c r="G192" s="118" t="s">
        <v>627</v>
      </c>
      <c r="H192" s="119">
        <v>259936</v>
      </c>
      <c r="I192" s="119">
        <v>0</v>
      </c>
      <c r="J192" s="119">
        <v>0</v>
      </c>
      <c r="K192" s="120">
        <f>SUM('AIP Grant History'!$H192:$J192)</f>
        <v>259936</v>
      </c>
    </row>
    <row r="193" spans="1:11" x14ac:dyDescent="0.2">
      <c r="A193" s="117" t="s">
        <v>587</v>
      </c>
      <c r="B193" s="118" t="s">
        <v>274</v>
      </c>
      <c r="C193" s="118" t="s">
        <v>382</v>
      </c>
      <c r="D193" s="118" t="s">
        <v>211</v>
      </c>
      <c r="E193" s="118" t="s">
        <v>381</v>
      </c>
      <c r="F193" s="118" t="s">
        <v>563</v>
      </c>
      <c r="G193" s="118" t="s">
        <v>533</v>
      </c>
      <c r="H193" s="119">
        <v>40850</v>
      </c>
      <c r="I193" s="119">
        <v>0</v>
      </c>
      <c r="J193" s="119">
        <v>0</v>
      </c>
      <c r="K193" s="120">
        <f>SUM('AIP Grant History'!$H193:$J193)</f>
        <v>40850</v>
      </c>
    </row>
    <row r="194" spans="1:11" x14ac:dyDescent="0.2">
      <c r="A194" s="117" t="s">
        <v>587</v>
      </c>
      <c r="B194" s="118" t="s">
        <v>274</v>
      </c>
      <c r="C194" s="118" t="s">
        <v>382</v>
      </c>
      <c r="D194" s="118" t="s">
        <v>227</v>
      </c>
      <c r="E194" s="118" t="s">
        <v>381</v>
      </c>
      <c r="F194" s="118" t="s">
        <v>469</v>
      </c>
      <c r="G194" s="118" t="s">
        <v>391</v>
      </c>
      <c r="H194" s="119">
        <v>90250</v>
      </c>
      <c r="I194" s="119">
        <v>0</v>
      </c>
      <c r="J194" s="119">
        <v>0</v>
      </c>
      <c r="K194" s="120">
        <f>SUM('AIP Grant History'!$H194:$J194)</f>
        <v>90250</v>
      </c>
    </row>
    <row r="195" spans="1:11" x14ac:dyDescent="0.2">
      <c r="A195" s="117" t="s">
        <v>587</v>
      </c>
      <c r="B195" s="118" t="s">
        <v>274</v>
      </c>
      <c r="C195" s="118" t="s">
        <v>382</v>
      </c>
      <c r="D195" s="118" t="s">
        <v>123</v>
      </c>
      <c r="E195" s="118" t="s">
        <v>381</v>
      </c>
      <c r="F195" s="118" t="s">
        <v>471</v>
      </c>
      <c r="G195" s="118" t="s">
        <v>569</v>
      </c>
      <c r="H195" s="119">
        <v>101835</v>
      </c>
      <c r="I195" s="119">
        <v>0</v>
      </c>
      <c r="J195" s="119">
        <v>0</v>
      </c>
      <c r="K195" s="120">
        <f>SUM('AIP Grant History'!$H195:$J195)</f>
        <v>101835</v>
      </c>
    </row>
    <row r="196" spans="1:11" x14ac:dyDescent="0.2">
      <c r="A196" s="117" t="s">
        <v>587</v>
      </c>
      <c r="B196" s="118" t="s">
        <v>274</v>
      </c>
      <c r="C196" s="118" t="s">
        <v>382</v>
      </c>
      <c r="D196" s="118" t="s">
        <v>235</v>
      </c>
      <c r="E196" s="118" t="s">
        <v>381</v>
      </c>
      <c r="F196" s="118" t="s">
        <v>473</v>
      </c>
      <c r="G196" s="118" t="s">
        <v>628</v>
      </c>
      <c r="H196" s="119">
        <v>27908</v>
      </c>
      <c r="I196" s="119">
        <v>0</v>
      </c>
      <c r="J196" s="119">
        <v>0</v>
      </c>
      <c r="K196" s="120">
        <f>SUM('AIP Grant History'!$H196:$J196)</f>
        <v>27908</v>
      </c>
    </row>
    <row r="197" spans="1:11" x14ac:dyDescent="0.2">
      <c r="A197" s="117" t="s">
        <v>587</v>
      </c>
      <c r="B197" s="118" t="s">
        <v>274</v>
      </c>
      <c r="C197" s="118" t="s">
        <v>382</v>
      </c>
      <c r="D197" s="118" t="s">
        <v>245</v>
      </c>
      <c r="E197" s="118" t="s">
        <v>381</v>
      </c>
      <c r="F197" s="118" t="s">
        <v>477</v>
      </c>
      <c r="G197" s="118" t="s">
        <v>629</v>
      </c>
      <c r="H197" s="119">
        <v>973672</v>
      </c>
      <c r="I197" s="119">
        <v>0</v>
      </c>
      <c r="J197" s="119">
        <v>0</v>
      </c>
      <c r="K197" s="120">
        <f>SUM('AIP Grant History'!$H197:$J197)</f>
        <v>973672</v>
      </c>
    </row>
    <row r="198" spans="1:11" x14ac:dyDescent="0.2">
      <c r="A198" s="117" t="s">
        <v>587</v>
      </c>
      <c r="B198" s="118" t="s">
        <v>274</v>
      </c>
      <c r="C198" s="118" t="s">
        <v>382</v>
      </c>
      <c r="D198" s="118" t="s">
        <v>249</v>
      </c>
      <c r="E198" s="118" t="s">
        <v>381</v>
      </c>
      <c r="F198" s="118" t="s">
        <v>630</v>
      </c>
      <c r="G198" s="118" t="s">
        <v>631</v>
      </c>
      <c r="H198" s="119">
        <v>156742</v>
      </c>
      <c r="I198" s="119">
        <v>0</v>
      </c>
      <c r="J198" s="119">
        <v>0</v>
      </c>
      <c r="K198" s="120">
        <f>SUM('AIP Grant History'!$H198:$J198)</f>
        <v>156742</v>
      </c>
    </row>
    <row r="199" spans="1:11" x14ac:dyDescent="0.2">
      <c r="A199" s="117" t="s">
        <v>587</v>
      </c>
      <c r="B199" s="118" t="s">
        <v>274</v>
      </c>
      <c r="C199" s="118" t="s">
        <v>382</v>
      </c>
      <c r="D199" s="118" t="s">
        <v>251</v>
      </c>
      <c r="E199" s="118" t="s">
        <v>381</v>
      </c>
      <c r="F199" s="118" t="s">
        <v>480</v>
      </c>
      <c r="G199" s="118" t="s">
        <v>533</v>
      </c>
      <c r="H199" s="119">
        <v>383905</v>
      </c>
      <c r="I199" s="119">
        <v>0</v>
      </c>
      <c r="J199" s="119">
        <v>0</v>
      </c>
      <c r="K199" s="120">
        <f>SUM('AIP Grant History'!$H199:$J199)</f>
        <v>383905</v>
      </c>
    </row>
    <row r="200" spans="1:11" x14ac:dyDescent="0.2">
      <c r="A200" s="117" t="s">
        <v>587</v>
      </c>
      <c r="B200" s="118" t="s">
        <v>274</v>
      </c>
      <c r="C200" s="118" t="s">
        <v>382</v>
      </c>
      <c r="D200" s="118" t="s">
        <v>257</v>
      </c>
      <c r="E200" s="118" t="s">
        <v>381</v>
      </c>
      <c r="F200" s="118" t="s">
        <v>568</v>
      </c>
      <c r="G200" s="118" t="s">
        <v>632</v>
      </c>
      <c r="H200" s="119">
        <v>709650</v>
      </c>
      <c r="I200" s="119">
        <v>0</v>
      </c>
      <c r="J200" s="119">
        <v>0</v>
      </c>
      <c r="K200" s="120">
        <f>SUM('AIP Grant History'!$H200:$J200)</f>
        <v>709650</v>
      </c>
    </row>
    <row r="201" spans="1:11" x14ac:dyDescent="0.2">
      <c r="A201" s="117" t="s">
        <v>587</v>
      </c>
      <c r="B201" s="118" t="s">
        <v>274</v>
      </c>
      <c r="C201" s="118" t="s">
        <v>382</v>
      </c>
      <c r="D201" s="118" t="s">
        <v>259</v>
      </c>
      <c r="E201" s="118" t="s">
        <v>381</v>
      </c>
      <c r="F201" s="118" t="s">
        <v>384</v>
      </c>
      <c r="G201" s="118" t="s">
        <v>633</v>
      </c>
      <c r="H201" s="119">
        <v>209748</v>
      </c>
      <c r="I201" s="119">
        <v>0</v>
      </c>
      <c r="J201" s="119">
        <v>0</v>
      </c>
      <c r="K201" s="120">
        <f>SUM('AIP Grant History'!$H201:$J201)</f>
        <v>209748</v>
      </c>
    </row>
    <row r="202" spans="1:11" x14ac:dyDescent="0.2">
      <c r="A202" s="117" t="s">
        <v>587</v>
      </c>
      <c r="B202" s="118" t="s">
        <v>274</v>
      </c>
      <c r="C202" s="118" t="s">
        <v>382</v>
      </c>
      <c r="D202" s="118" t="s">
        <v>263</v>
      </c>
      <c r="E202" s="118" t="s">
        <v>381</v>
      </c>
      <c r="F202" s="118" t="s">
        <v>634</v>
      </c>
      <c r="G202" s="118" t="s">
        <v>416</v>
      </c>
      <c r="H202" s="119">
        <v>152950</v>
      </c>
      <c r="I202" s="119">
        <v>0</v>
      </c>
      <c r="J202" s="119">
        <v>0</v>
      </c>
      <c r="K202" s="120">
        <f>SUM('AIP Grant History'!$H202:$J202)</f>
        <v>152950</v>
      </c>
    </row>
    <row r="203" spans="1:11" x14ac:dyDescent="0.2">
      <c r="A203" s="117" t="s">
        <v>587</v>
      </c>
      <c r="B203" s="118" t="s">
        <v>276</v>
      </c>
      <c r="C203" s="118" t="s">
        <v>382</v>
      </c>
      <c r="D203" s="118" t="s">
        <v>21</v>
      </c>
      <c r="E203" s="118" t="s">
        <v>270</v>
      </c>
      <c r="F203" s="118" t="s">
        <v>574</v>
      </c>
      <c r="G203" s="118" t="s">
        <v>635</v>
      </c>
      <c r="H203" s="119">
        <v>8133554</v>
      </c>
      <c r="I203" s="119">
        <v>0</v>
      </c>
      <c r="J203" s="119">
        <v>0</v>
      </c>
      <c r="K203" s="120">
        <f>SUM('AIP Grant History'!$H203:$J203)</f>
        <v>8133554</v>
      </c>
    </row>
    <row r="204" spans="1:11" x14ac:dyDescent="0.2">
      <c r="A204" s="117" t="s">
        <v>587</v>
      </c>
      <c r="B204" s="118" t="s">
        <v>276</v>
      </c>
      <c r="C204" s="118" t="s">
        <v>382</v>
      </c>
      <c r="D204" s="118" t="s">
        <v>33</v>
      </c>
      <c r="E204" s="118" t="s">
        <v>270</v>
      </c>
      <c r="F204" s="118" t="s">
        <v>486</v>
      </c>
      <c r="G204" s="118" t="s">
        <v>457</v>
      </c>
      <c r="H204" s="119">
        <v>221021</v>
      </c>
      <c r="I204" s="119">
        <v>0</v>
      </c>
      <c r="J204" s="119">
        <v>0</v>
      </c>
      <c r="K204" s="120">
        <f>SUM('AIP Grant History'!$H204:$J204)</f>
        <v>221021</v>
      </c>
    </row>
    <row r="205" spans="1:11" x14ac:dyDescent="0.2">
      <c r="A205" s="117" t="s">
        <v>587</v>
      </c>
      <c r="B205" s="118" t="s">
        <v>276</v>
      </c>
      <c r="C205" s="118" t="s">
        <v>382</v>
      </c>
      <c r="D205" s="118" t="s">
        <v>103</v>
      </c>
      <c r="E205" s="118" t="s">
        <v>270</v>
      </c>
      <c r="F205" s="118" t="s">
        <v>386</v>
      </c>
      <c r="G205" s="118" t="s">
        <v>636</v>
      </c>
      <c r="H205" s="119">
        <v>155919</v>
      </c>
      <c r="I205" s="119">
        <v>0</v>
      </c>
      <c r="J205" s="119">
        <v>0</v>
      </c>
      <c r="K205" s="120">
        <f>SUM('AIP Grant History'!$H205:$J205)</f>
        <v>155919</v>
      </c>
    </row>
    <row r="206" spans="1:11" x14ac:dyDescent="0.2">
      <c r="A206" s="117" t="s">
        <v>587</v>
      </c>
      <c r="B206" s="118" t="s">
        <v>276</v>
      </c>
      <c r="C206" s="118" t="s">
        <v>382</v>
      </c>
      <c r="D206" s="118" t="s">
        <v>57</v>
      </c>
      <c r="E206" s="118" t="s">
        <v>270</v>
      </c>
      <c r="F206" s="118" t="s">
        <v>488</v>
      </c>
      <c r="G206" s="118" t="s">
        <v>637</v>
      </c>
      <c r="H206" s="119">
        <v>1234783</v>
      </c>
      <c r="I206" s="119">
        <v>0</v>
      </c>
      <c r="J206" s="119">
        <v>0</v>
      </c>
      <c r="K206" s="120">
        <f>SUM('AIP Grant History'!$H206:$J206)</f>
        <v>1234783</v>
      </c>
    </row>
    <row r="207" spans="1:11" x14ac:dyDescent="0.2">
      <c r="A207" s="117" t="s">
        <v>587</v>
      </c>
      <c r="B207" s="118" t="s">
        <v>276</v>
      </c>
      <c r="C207" s="118" t="s">
        <v>382</v>
      </c>
      <c r="D207" s="118" t="s">
        <v>109</v>
      </c>
      <c r="E207" s="118" t="s">
        <v>270</v>
      </c>
      <c r="F207" s="118" t="s">
        <v>492</v>
      </c>
      <c r="G207" s="118" t="s">
        <v>638</v>
      </c>
      <c r="H207" s="119">
        <v>242250</v>
      </c>
      <c r="I207" s="119">
        <v>0</v>
      </c>
      <c r="J207" s="119">
        <v>0</v>
      </c>
      <c r="K207" s="120">
        <f>SUM('AIP Grant History'!$H207:$J207)</f>
        <v>242250</v>
      </c>
    </row>
    <row r="208" spans="1:11" x14ac:dyDescent="0.2">
      <c r="A208" s="117" t="s">
        <v>587</v>
      </c>
      <c r="B208" s="118" t="s">
        <v>276</v>
      </c>
      <c r="C208" s="118" t="s">
        <v>382</v>
      </c>
      <c r="D208" s="118" t="s">
        <v>109</v>
      </c>
      <c r="E208" s="118" t="s">
        <v>270</v>
      </c>
      <c r="F208" s="118" t="s">
        <v>492</v>
      </c>
      <c r="G208" s="118" t="s">
        <v>639</v>
      </c>
      <c r="H208" s="119">
        <v>756618</v>
      </c>
      <c r="I208" s="119">
        <v>0</v>
      </c>
      <c r="J208" s="119">
        <v>0</v>
      </c>
      <c r="K208" s="120">
        <f>SUM('AIP Grant History'!$H208:$J208)</f>
        <v>756618</v>
      </c>
    </row>
    <row r="209" spans="1:11" x14ac:dyDescent="0.2">
      <c r="A209" s="117" t="s">
        <v>587</v>
      </c>
      <c r="B209" s="118" t="s">
        <v>276</v>
      </c>
      <c r="C209" s="118" t="s">
        <v>382</v>
      </c>
      <c r="D209" s="118" t="s">
        <v>151</v>
      </c>
      <c r="E209" s="118" t="s">
        <v>281</v>
      </c>
      <c r="F209" s="118" t="s">
        <v>640</v>
      </c>
      <c r="G209" s="118" t="s">
        <v>641</v>
      </c>
      <c r="H209" s="119">
        <v>3738711</v>
      </c>
      <c r="I209" s="119">
        <v>0</v>
      </c>
      <c r="J209" s="119">
        <v>0</v>
      </c>
      <c r="K209" s="120">
        <f>SUM('AIP Grant History'!$H209:$J209)</f>
        <v>3738711</v>
      </c>
    </row>
    <row r="210" spans="1:11" x14ac:dyDescent="0.2">
      <c r="A210" s="117" t="s">
        <v>587</v>
      </c>
      <c r="B210" s="118" t="s">
        <v>276</v>
      </c>
      <c r="C210" s="118" t="s">
        <v>382</v>
      </c>
      <c r="D210" s="118" t="s">
        <v>151</v>
      </c>
      <c r="E210" s="118" t="s">
        <v>281</v>
      </c>
      <c r="F210" s="118" t="s">
        <v>494</v>
      </c>
      <c r="G210" s="118" t="s">
        <v>445</v>
      </c>
      <c r="H210" s="119">
        <v>1400542</v>
      </c>
      <c r="I210" s="119">
        <v>0</v>
      </c>
      <c r="J210" s="119">
        <v>0</v>
      </c>
      <c r="K210" s="120">
        <f>SUM('AIP Grant History'!$H210:$J210)</f>
        <v>1400542</v>
      </c>
    </row>
    <row r="211" spans="1:11" x14ac:dyDescent="0.2">
      <c r="A211" s="117" t="s">
        <v>587</v>
      </c>
      <c r="B211" s="118" t="s">
        <v>276</v>
      </c>
      <c r="C211" s="118" t="s">
        <v>382</v>
      </c>
      <c r="D211" s="118" t="s">
        <v>151</v>
      </c>
      <c r="E211" s="118" t="s">
        <v>281</v>
      </c>
      <c r="F211" s="118" t="s">
        <v>494</v>
      </c>
      <c r="G211" s="118" t="s">
        <v>559</v>
      </c>
      <c r="H211" s="119">
        <v>4237398</v>
      </c>
      <c r="I211" s="119">
        <v>0</v>
      </c>
      <c r="J211" s="119">
        <v>0</v>
      </c>
      <c r="K211" s="120">
        <f>SUM('AIP Grant History'!$H211:$J211)</f>
        <v>4237398</v>
      </c>
    </row>
    <row r="212" spans="1:11" x14ac:dyDescent="0.2">
      <c r="A212" s="117" t="s">
        <v>587</v>
      </c>
      <c r="B212" s="118" t="s">
        <v>276</v>
      </c>
      <c r="C212" s="118" t="s">
        <v>382</v>
      </c>
      <c r="D212" s="118" t="s">
        <v>151</v>
      </c>
      <c r="E212" s="118" t="s">
        <v>281</v>
      </c>
      <c r="F212" s="118" t="s">
        <v>494</v>
      </c>
      <c r="G212" s="118" t="s">
        <v>497</v>
      </c>
      <c r="H212" s="119">
        <v>7000000</v>
      </c>
      <c r="I212" s="119">
        <v>0</v>
      </c>
      <c r="J212" s="119">
        <v>0</v>
      </c>
      <c r="K212" s="120">
        <f>SUM('AIP Grant History'!$H212:$J212)</f>
        <v>7000000</v>
      </c>
    </row>
    <row r="213" spans="1:11" x14ac:dyDescent="0.2">
      <c r="A213" s="117" t="s">
        <v>587</v>
      </c>
      <c r="B213" s="118" t="s">
        <v>276</v>
      </c>
      <c r="C213" s="118" t="s">
        <v>382</v>
      </c>
      <c r="D213" s="118" t="s">
        <v>201</v>
      </c>
      <c r="E213" s="118" t="s">
        <v>270</v>
      </c>
      <c r="F213" s="118" t="s">
        <v>498</v>
      </c>
      <c r="G213" s="118" t="s">
        <v>642</v>
      </c>
      <c r="H213" s="119">
        <v>272749</v>
      </c>
      <c r="I213" s="119">
        <v>0</v>
      </c>
      <c r="J213" s="119">
        <v>0</v>
      </c>
      <c r="K213" s="120">
        <f>SUM('AIP Grant History'!$H213:$J213)</f>
        <v>272749</v>
      </c>
    </row>
    <row r="214" spans="1:11" x14ac:dyDescent="0.2">
      <c r="A214" s="117" t="s">
        <v>587</v>
      </c>
      <c r="B214" s="118" t="s">
        <v>276</v>
      </c>
      <c r="C214" s="118" t="s">
        <v>382</v>
      </c>
      <c r="D214" s="118" t="s">
        <v>209</v>
      </c>
      <c r="E214" s="118" t="s">
        <v>270</v>
      </c>
      <c r="F214" s="118" t="s">
        <v>583</v>
      </c>
      <c r="G214" s="118" t="s">
        <v>406</v>
      </c>
      <c r="H214" s="119">
        <v>617500</v>
      </c>
      <c r="I214" s="119">
        <v>0</v>
      </c>
      <c r="J214" s="119">
        <v>0</v>
      </c>
      <c r="K214" s="120">
        <f>SUM('AIP Grant History'!$H214:$J214)</f>
        <v>617500</v>
      </c>
    </row>
    <row r="215" spans="1:11" x14ac:dyDescent="0.2">
      <c r="A215" s="117" t="s">
        <v>587</v>
      </c>
      <c r="B215" s="118" t="s">
        <v>276</v>
      </c>
      <c r="C215" s="118" t="s">
        <v>382</v>
      </c>
      <c r="D215" s="118" t="s">
        <v>209</v>
      </c>
      <c r="E215" s="118" t="s">
        <v>270</v>
      </c>
      <c r="F215" s="118" t="s">
        <v>583</v>
      </c>
      <c r="G215" s="118" t="s">
        <v>643</v>
      </c>
      <c r="H215" s="119">
        <v>2315430</v>
      </c>
      <c r="I215" s="119">
        <v>0</v>
      </c>
      <c r="J215" s="119">
        <v>0</v>
      </c>
      <c r="K215" s="120">
        <f>SUM('AIP Grant History'!$H215:$J215)</f>
        <v>2315430</v>
      </c>
    </row>
    <row r="216" spans="1:11" x14ac:dyDescent="0.2">
      <c r="A216" s="117" t="s">
        <v>587</v>
      </c>
      <c r="B216" s="118" t="s">
        <v>279</v>
      </c>
      <c r="C216" s="118" t="s">
        <v>382</v>
      </c>
      <c r="D216" s="118" t="s">
        <v>143</v>
      </c>
      <c r="E216" s="118" t="s">
        <v>381</v>
      </c>
      <c r="F216" s="118" t="s">
        <v>584</v>
      </c>
      <c r="G216" s="118" t="s">
        <v>644</v>
      </c>
      <c r="H216" s="119">
        <v>336395</v>
      </c>
      <c r="I216" s="119">
        <v>0</v>
      </c>
      <c r="J216" s="119">
        <v>0</v>
      </c>
      <c r="K216" s="120">
        <f>SUM('AIP Grant History'!$H216:$J216)</f>
        <v>336395</v>
      </c>
    </row>
    <row r="217" spans="1:11" x14ac:dyDescent="0.2">
      <c r="A217" s="117" t="s">
        <v>587</v>
      </c>
      <c r="B217" s="118" t="s">
        <v>279</v>
      </c>
      <c r="C217" s="118" t="s">
        <v>382</v>
      </c>
      <c r="D217" s="118" t="s">
        <v>145</v>
      </c>
      <c r="E217" s="118" t="s">
        <v>381</v>
      </c>
      <c r="F217" s="118" t="s">
        <v>500</v>
      </c>
      <c r="G217" s="118" t="s">
        <v>645</v>
      </c>
      <c r="H217" s="119">
        <v>664202</v>
      </c>
      <c r="I217" s="119">
        <v>0</v>
      </c>
      <c r="J217" s="119">
        <v>0</v>
      </c>
      <c r="K217" s="120">
        <f>SUM('AIP Grant History'!$H217:$J217)</f>
        <v>664202</v>
      </c>
    </row>
    <row r="218" spans="1:11" x14ac:dyDescent="0.2">
      <c r="A218" s="117" t="s">
        <v>587</v>
      </c>
      <c r="B218" s="118" t="s">
        <v>279</v>
      </c>
      <c r="C218" s="118" t="s">
        <v>382</v>
      </c>
      <c r="D218" s="118" t="s">
        <v>147</v>
      </c>
      <c r="E218" s="118" t="s">
        <v>381</v>
      </c>
      <c r="F218" s="118" t="s">
        <v>646</v>
      </c>
      <c r="G218" s="118" t="s">
        <v>559</v>
      </c>
      <c r="H218" s="119">
        <v>358800</v>
      </c>
      <c r="I218" s="119">
        <v>0</v>
      </c>
      <c r="J218" s="119">
        <v>0</v>
      </c>
      <c r="K218" s="120">
        <f>SUM('AIP Grant History'!$H218:$J218)</f>
        <v>358800</v>
      </c>
    </row>
    <row r="219" spans="1:11" x14ac:dyDescent="0.2">
      <c r="A219" s="117" t="s">
        <v>587</v>
      </c>
      <c r="B219" s="118" t="s">
        <v>279</v>
      </c>
      <c r="C219" s="118" t="s">
        <v>382</v>
      </c>
      <c r="D219" s="118" t="s">
        <v>215</v>
      </c>
      <c r="E219" s="118" t="s">
        <v>381</v>
      </c>
      <c r="F219" s="118" t="s">
        <v>504</v>
      </c>
      <c r="G219" s="118" t="s">
        <v>559</v>
      </c>
      <c r="H219" s="119">
        <v>103105</v>
      </c>
      <c r="I219" s="119">
        <v>0</v>
      </c>
      <c r="J219" s="119">
        <v>0</v>
      </c>
      <c r="K219" s="120">
        <f>SUM('AIP Grant History'!$H219:$J219)</f>
        <v>103105</v>
      </c>
    </row>
    <row r="220" spans="1:11" x14ac:dyDescent="0.2">
      <c r="A220" s="117" t="s">
        <v>587</v>
      </c>
      <c r="B220" s="118" t="s">
        <v>279</v>
      </c>
      <c r="C220" s="118" t="s">
        <v>382</v>
      </c>
      <c r="D220" s="118" t="s">
        <v>213</v>
      </c>
      <c r="E220" s="118" t="s">
        <v>381</v>
      </c>
      <c r="F220" s="118" t="s">
        <v>508</v>
      </c>
      <c r="G220" s="118" t="s">
        <v>647</v>
      </c>
      <c r="H220" s="119">
        <v>1872900</v>
      </c>
      <c r="I220" s="119">
        <v>0</v>
      </c>
      <c r="J220" s="119">
        <v>0</v>
      </c>
      <c r="K220" s="120">
        <f>SUM('AIP Grant History'!$H220:$J220)</f>
        <v>1872900</v>
      </c>
    </row>
    <row r="221" spans="1:11" x14ac:dyDescent="0.2">
      <c r="A221" s="117" t="s">
        <v>587</v>
      </c>
      <c r="B221" s="118" t="s">
        <v>279</v>
      </c>
      <c r="C221" s="118" t="s">
        <v>382</v>
      </c>
      <c r="D221" s="118" t="s">
        <v>213</v>
      </c>
      <c r="E221" s="118" t="s">
        <v>381</v>
      </c>
      <c r="F221" s="118" t="s">
        <v>508</v>
      </c>
      <c r="G221" s="118" t="s">
        <v>468</v>
      </c>
      <c r="H221" s="119">
        <v>6700000</v>
      </c>
      <c r="I221" s="119">
        <v>0</v>
      </c>
      <c r="J221" s="119">
        <v>0</v>
      </c>
      <c r="K221" s="120">
        <f>SUM('AIP Grant History'!$H221:$J221)</f>
        <v>6700000</v>
      </c>
    </row>
    <row r="222" spans="1:11" x14ac:dyDescent="0.2">
      <c r="A222" s="117" t="s">
        <v>648</v>
      </c>
      <c r="B222" s="118" t="s">
        <v>381</v>
      </c>
      <c r="C222" s="118" t="s">
        <v>382</v>
      </c>
      <c r="D222" s="118" t="s">
        <v>649</v>
      </c>
      <c r="E222" s="118" t="s">
        <v>381</v>
      </c>
      <c r="F222" s="118" t="s">
        <v>650</v>
      </c>
      <c r="G222" s="118" t="s">
        <v>651</v>
      </c>
      <c r="H222" s="119">
        <v>237500</v>
      </c>
      <c r="I222" s="119">
        <v>0</v>
      </c>
      <c r="J222" s="119">
        <v>0</v>
      </c>
      <c r="K222" s="120">
        <f>SUM('AIP Grant History'!$H222:$J222)</f>
        <v>237500</v>
      </c>
    </row>
    <row r="223" spans="1:11" x14ac:dyDescent="0.2">
      <c r="A223" s="117" t="s">
        <v>648</v>
      </c>
      <c r="B223" s="118" t="s">
        <v>381</v>
      </c>
      <c r="C223" s="118" t="s">
        <v>382</v>
      </c>
      <c r="D223" s="118" t="s">
        <v>588</v>
      </c>
      <c r="E223" s="118" t="s">
        <v>381</v>
      </c>
      <c r="F223" s="118" t="s">
        <v>589</v>
      </c>
      <c r="G223" s="118" t="s">
        <v>652</v>
      </c>
      <c r="H223" s="119">
        <v>262149</v>
      </c>
      <c r="I223" s="119">
        <v>0</v>
      </c>
      <c r="J223" s="119">
        <v>0</v>
      </c>
      <c r="K223" s="120">
        <f>SUM('AIP Grant History'!$H223:$J223)</f>
        <v>262149</v>
      </c>
    </row>
    <row r="224" spans="1:11" x14ac:dyDescent="0.2">
      <c r="A224" s="117" t="s">
        <v>648</v>
      </c>
      <c r="B224" s="118" t="s">
        <v>274</v>
      </c>
      <c r="C224" s="118" t="s">
        <v>382</v>
      </c>
      <c r="D224" s="118" t="s">
        <v>5</v>
      </c>
      <c r="E224" s="118" t="s">
        <v>381</v>
      </c>
      <c r="F224" s="118" t="s">
        <v>392</v>
      </c>
      <c r="G224" s="118" t="s">
        <v>653</v>
      </c>
      <c r="H224" s="119">
        <v>169480</v>
      </c>
      <c r="I224" s="119">
        <v>0</v>
      </c>
      <c r="J224" s="119">
        <v>0</v>
      </c>
      <c r="K224" s="120">
        <f>SUM('AIP Grant History'!$H224:$J224)</f>
        <v>169480</v>
      </c>
    </row>
    <row r="225" spans="1:11" x14ac:dyDescent="0.2">
      <c r="A225" s="117" t="s">
        <v>648</v>
      </c>
      <c r="B225" s="118" t="s">
        <v>274</v>
      </c>
      <c r="C225" s="118" t="s">
        <v>382</v>
      </c>
      <c r="D225" s="118" t="s">
        <v>7</v>
      </c>
      <c r="E225" s="118" t="s">
        <v>381</v>
      </c>
      <c r="F225" s="118" t="s">
        <v>394</v>
      </c>
      <c r="G225" s="118" t="s">
        <v>654</v>
      </c>
      <c r="H225" s="119">
        <v>922000</v>
      </c>
      <c r="I225" s="119">
        <v>0</v>
      </c>
      <c r="J225" s="119">
        <v>0</v>
      </c>
      <c r="K225" s="120">
        <f>SUM('AIP Grant History'!$H225:$J225)</f>
        <v>922000</v>
      </c>
    </row>
    <row r="226" spans="1:11" x14ac:dyDescent="0.2">
      <c r="A226" s="117" t="s">
        <v>648</v>
      </c>
      <c r="B226" s="118" t="s">
        <v>274</v>
      </c>
      <c r="C226" s="118" t="s">
        <v>382</v>
      </c>
      <c r="D226" s="118" t="s">
        <v>7</v>
      </c>
      <c r="E226" s="118" t="s">
        <v>381</v>
      </c>
      <c r="F226" s="118" t="s">
        <v>394</v>
      </c>
      <c r="G226" s="118" t="s">
        <v>655</v>
      </c>
      <c r="H226" s="119">
        <v>1125845</v>
      </c>
      <c r="I226" s="119">
        <v>0</v>
      </c>
      <c r="J226" s="119">
        <v>0</v>
      </c>
      <c r="K226" s="120">
        <f>SUM('AIP Grant History'!$H226:$J226)</f>
        <v>1125845</v>
      </c>
    </row>
    <row r="227" spans="1:11" x14ac:dyDescent="0.2">
      <c r="A227" s="117" t="s">
        <v>648</v>
      </c>
      <c r="B227" s="118" t="s">
        <v>274</v>
      </c>
      <c r="C227" s="118" t="s">
        <v>382</v>
      </c>
      <c r="D227" s="118" t="s">
        <v>13</v>
      </c>
      <c r="E227" s="118" t="s">
        <v>381</v>
      </c>
      <c r="F227" s="118" t="s">
        <v>396</v>
      </c>
      <c r="G227" s="118" t="s">
        <v>391</v>
      </c>
      <c r="H227" s="119">
        <v>50740</v>
      </c>
      <c r="I227" s="119">
        <v>0</v>
      </c>
      <c r="J227" s="119">
        <v>0</v>
      </c>
      <c r="K227" s="120">
        <f>SUM('AIP Grant History'!$H227:$J227)</f>
        <v>50740</v>
      </c>
    </row>
    <row r="228" spans="1:11" x14ac:dyDescent="0.2">
      <c r="A228" s="117" t="s">
        <v>648</v>
      </c>
      <c r="B228" s="118" t="s">
        <v>274</v>
      </c>
      <c r="C228" s="118" t="s">
        <v>382</v>
      </c>
      <c r="D228" s="118" t="s">
        <v>19</v>
      </c>
      <c r="E228" s="118" t="s">
        <v>381</v>
      </c>
      <c r="F228" s="118" t="s">
        <v>399</v>
      </c>
      <c r="G228" s="118" t="s">
        <v>656</v>
      </c>
      <c r="H228" s="119">
        <v>221960</v>
      </c>
      <c r="I228" s="119">
        <v>0</v>
      </c>
      <c r="J228" s="119">
        <v>0</v>
      </c>
      <c r="K228" s="120">
        <f>SUM('AIP Grant History'!$H228:$J228)</f>
        <v>221960</v>
      </c>
    </row>
    <row r="229" spans="1:11" x14ac:dyDescent="0.2">
      <c r="A229" s="117" t="s">
        <v>648</v>
      </c>
      <c r="B229" s="118" t="s">
        <v>274</v>
      </c>
      <c r="C229" s="118" t="s">
        <v>382</v>
      </c>
      <c r="D229" s="118" t="s">
        <v>29</v>
      </c>
      <c r="E229" s="118" t="s">
        <v>381</v>
      </c>
      <c r="F229" s="118" t="s">
        <v>403</v>
      </c>
      <c r="G229" s="118" t="s">
        <v>404</v>
      </c>
      <c r="H229" s="119">
        <v>19000</v>
      </c>
      <c r="I229" s="119">
        <v>0</v>
      </c>
      <c r="J229" s="119">
        <v>0</v>
      </c>
      <c r="K229" s="120">
        <f>SUM('AIP Grant History'!$H229:$J229)</f>
        <v>19000</v>
      </c>
    </row>
    <row r="230" spans="1:11" x14ac:dyDescent="0.2">
      <c r="A230" s="117" t="s">
        <v>648</v>
      </c>
      <c r="B230" s="118" t="s">
        <v>274</v>
      </c>
      <c r="C230" s="118" t="s">
        <v>382</v>
      </c>
      <c r="D230" s="118" t="s">
        <v>29</v>
      </c>
      <c r="E230" s="118" t="s">
        <v>381</v>
      </c>
      <c r="F230" s="118" t="s">
        <v>403</v>
      </c>
      <c r="G230" s="118" t="s">
        <v>457</v>
      </c>
      <c r="H230" s="119">
        <v>111852</v>
      </c>
      <c r="I230" s="119">
        <v>0</v>
      </c>
      <c r="J230" s="119">
        <v>0</v>
      </c>
      <c r="K230" s="120">
        <f>SUM('AIP Grant History'!$H230:$J230)</f>
        <v>111852</v>
      </c>
    </row>
    <row r="231" spans="1:11" x14ac:dyDescent="0.2">
      <c r="A231" s="117" t="s">
        <v>648</v>
      </c>
      <c r="B231" s="118" t="s">
        <v>274</v>
      </c>
      <c r="C231" s="118" t="s">
        <v>382</v>
      </c>
      <c r="D231" s="118" t="s">
        <v>41</v>
      </c>
      <c r="E231" s="118" t="s">
        <v>381</v>
      </c>
      <c r="F231" s="118" t="s">
        <v>407</v>
      </c>
      <c r="G231" s="118" t="s">
        <v>657</v>
      </c>
      <c r="H231" s="119">
        <v>133970</v>
      </c>
      <c r="I231" s="119">
        <v>0</v>
      </c>
      <c r="J231" s="119">
        <v>0</v>
      </c>
      <c r="K231" s="120">
        <f>SUM('AIP Grant History'!$H231:$J231)</f>
        <v>133970</v>
      </c>
    </row>
    <row r="232" spans="1:11" x14ac:dyDescent="0.2">
      <c r="A232" s="117" t="s">
        <v>648</v>
      </c>
      <c r="B232" s="118" t="s">
        <v>274</v>
      </c>
      <c r="C232" s="118" t="s">
        <v>382</v>
      </c>
      <c r="D232" s="118" t="s">
        <v>9</v>
      </c>
      <c r="E232" s="118" t="s">
        <v>381</v>
      </c>
      <c r="F232" s="118" t="s">
        <v>408</v>
      </c>
      <c r="G232" s="118" t="s">
        <v>658</v>
      </c>
      <c r="H232" s="119">
        <v>193872</v>
      </c>
      <c r="I232" s="119">
        <v>0</v>
      </c>
      <c r="J232" s="119">
        <v>0</v>
      </c>
      <c r="K232" s="120">
        <f>SUM('AIP Grant History'!$H232:$J232)</f>
        <v>193872</v>
      </c>
    </row>
    <row r="233" spans="1:11" x14ac:dyDescent="0.2">
      <c r="A233" s="117" t="s">
        <v>648</v>
      </c>
      <c r="B233" s="118" t="s">
        <v>274</v>
      </c>
      <c r="C233" s="118" t="s">
        <v>382</v>
      </c>
      <c r="D233" s="118" t="s">
        <v>49</v>
      </c>
      <c r="E233" s="118" t="s">
        <v>381</v>
      </c>
      <c r="F233" s="118" t="s">
        <v>595</v>
      </c>
      <c r="G233" s="118" t="s">
        <v>659</v>
      </c>
      <c r="H233" s="119">
        <v>182266</v>
      </c>
      <c r="I233" s="119">
        <v>0</v>
      </c>
      <c r="J233" s="119">
        <v>0</v>
      </c>
      <c r="K233" s="120">
        <f>SUM('AIP Grant History'!$H233:$J233)</f>
        <v>182266</v>
      </c>
    </row>
    <row r="234" spans="1:11" x14ac:dyDescent="0.2">
      <c r="A234" s="117" t="s">
        <v>648</v>
      </c>
      <c r="B234" s="118" t="s">
        <v>274</v>
      </c>
      <c r="C234" s="118" t="s">
        <v>382</v>
      </c>
      <c r="D234" s="118" t="s">
        <v>53</v>
      </c>
      <c r="E234" s="118" t="s">
        <v>381</v>
      </c>
      <c r="F234" s="118" t="s">
        <v>519</v>
      </c>
      <c r="G234" s="118" t="s">
        <v>660</v>
      </c>
      <c r="H234" s="119">
        <v>340515</v>
      </c>
      <c r="I234" s="119">
        <v>0</v>
      </c>
      <c r="J234" s="119">
        <v>0</v>
      </c>
      <c r="K234" s="120">
        <f>SUM('AIP Grant History'!$H234:$J234)</f>
        <v>340515</v>
      </c>
    </row>
    <row r="235" spans="1:11" x14ac:dyDescent="0.2">
      <c r="A235" s="117" t="s">
        <v>648</v>
      </c>
      <c r="B235" s="118" t="s">
        <v>274</v>
      </c>
      <c r="C235" s="118" t="s">
        <v>382</v>
      </c>
      <c r="D235" s="118" t="s">
        <v>55</v>
      </c>
      <c r="E235" s="118" t="s">
        <v>381</v>
      </c>
      <c r="F235" s="118" t="s">
        <v>520</v>
      </c>
      <c r="G235" s="118" t="s">
        <v>661</v>
      </c>
      <c r="H235" s="119">
        <v>69905</v>
      </c>
      <c r="I235" s="119">
        <v>0</v>
      </c>
      <c r="J235" s="119">
        <v>0</v>
      </c>
      <c r="K235" s="120">
        <f>SUM('AIP Grant History'!$H235:$J235)</f>
        <v>69905</v>
      </c>
    </row>
    <row r="236" spans="1:11" x14ac:dyDescent="0.2">
      <c r="A236" s="117" t="s">
        <v>648</v>
      </c>
      <c r="B236" s="118" t="s">
        <v>274</v>
      </c>
      <c r="C236" s="118" t="s">
        <v>382</v>
      </c>
      <c r="D236" s="118" t="s">
        <v>65</v>
      </c>
      <c r="E236" s="118" t="s">
        <v>381</v>
      </c>
      <c r="F236" s="118" t="s">
        <v>415</v>
      </c>
      <c r="G236" s="118" t="s">
        <v>662</v>
      </c>
      <c r="H236" s="119">
        <v>61465</v>
      </c>
      <c r="I236" s="119">
        <v>0</v>
      </c>
      <c r="J236" s="119">
        <v>0</v>
      </c>
      <c r="K236" s="120">
        <f>SUM('AIP Grant History'!$H236:$J236)</f>
        <v>61465</v>
      </c>
    </row>
    <row r="237" spans="1:11" x14ac:dyDescent="0.2">
      <c r="A237" s="117" t="s">
        <v>648</v>
      </c>
      <c r="B237" s="118" t="s">
        <v>274</v>
      </c>
      <c r="C237" s="118" t="s">
        <v>382</v>
      </c>
      <c r="D237" s="118" t="s">
        <v>67</v>
      </c>
      <c r="E237" s="118" t="s">
        <v>381</v>
      </c>
      <c r="F237" s="118" t="s">
        <v>417</v>
      </c>
      <c r="G237" s="118" t="s">
        <v>663</v>
      </c>
      <c r="H237" s="119">
        <v>414256</v>
      </c>
      <c r="I237" s="119">
        <v>0</v>
      </c>
      <c r="J237" s="119">
        <v>0</v>
      </c>
      <c r="K237" s="120">
        <f>SUM('AIP Grant History'!$H237:$J237)</f>
        <v>414256</v>
      </c>
    </row>
    <row r="238" spans="1:11" x14ac:dyDescent="0.2">
      <c r="A238" s="117" t="s">
        <v>648</v>
      </c>
      <c r="B238" s="118" t="s">
        <v>274</v>
      </c>
      <c r="C238" s="118" t="s">
        <v>382</v>
      </c>
      <c r="D238" s="118" t="s">
        <v>69</v>
      </c>
      <c r="E238" s="118" t="s">
        <v>381</v>
      </c>
      <c r="F238" s="118" t="s">
        <v>419</v>
      </c>
      <c r="G238" s="118" t="s">
        <v>664</v>
      </c>
      <c r="H238" s="119">
        <v>128250</v>
      </c>
      <c r="I238" s="119">
        <v>0</v>
      </c>
      <c r="J238" s="119">
        <v>0</v>
      </c>
      <c r="K238" s="120">
        <f>SUM('AIP Grant History'!$H238:$J238)</f>
        <v>128250</v>
      </c>
    </row>
    <row r="239" spans="1:11" x14ac:dyDescent="0.2">
      <c r="A239" s="117" t="s">
        <v>648</v>
      </c>
      <c r="B239" s="118" t="s">
        <v>274</v>
      </c>
      <c r="C239" s="118" t="s">
        <v>382</v>
      </c>
      <c r="D239" s="118" t="s">
        <v>73</v>
      </c>
      <c r="E239" s="118" t="s">
        <v>381</v>
      </c>
      <c r="F239" s="118" t="s">
        <v>423</v>
      </c>
      <c r="G239" s="118" t="s">
        <v>534</v>
      </c>
      <c r="H239" s="119">
        <v>421985</v>
      </c>
      <c r="I239" s="119">
        <v>0</v>
      </c>
      <c r="J239" s="119">
        <v>0</v>
      </c>
      <c r="K239" s="120">
        <f>SUM('AIP Grant History'!$H239:$J239)</f>
        <v>421985</v>
      </c>
    </row>
    <row r="240" spans="1:11" x14ac:dyDescent="0.2">
      <c r="A240" s="117" t="s">
        <v>648</v>
      </c>
      <c r="B240" s="118" t="s">
        <v>274</v>
      </c>
      <c r="C240" s="118" t="s">
        <v>382</v>
      </c>
      <c r="D240" s="118" t="s">
        <v>189</v>
      </c>
      <c r="E240" s="118" t="s">
        <v>381</v>
      </c>
      <c r="F240" s="118" t="s">
        <v>523</v>
      </c>
      <c r="G240" s="118" t="s">
        <v>665</v>
      </c>
      <c r="H240" s="119">
        <v>23480</v>
      </c>
      <c r="I240" s="119">
        <v>0</v>
      </c>
      <c r="J240" s="119">
        <v>0</v>
      </c>
      <c r="K240" s="120">
        <f>SUM('AIP Grant History'!$H240:$J240)</f>
        <v>23480</v>
      </c>
    </row>
    <row r="241" spans="1:11" x14ac:dyDescent="0.2">
      <c r="A241" s="117" t="s">
        <v>648</v>
      </c>
      <c r="B241" s="118" t="s">
        <v>274</v>
      </c>
      <c r="C241" s="118" t="s">
        <v>382</v>
      </c>
      <c r="D241" s="118" t="s">
        <v>79</v>
      </c>
      <c r="E241" s="118" t="s">
        <v>381</v>
      </c>
      <c r="F241" s="118" t="s">
        <v>525</v>
      </c>
      <c r="G241" s="118" t="s">
        <v>666</v>
      </c>
      <c r="H241" s="119">
        <v>407478</v>
      </c>
      <c r="I241" s="119">
        <v>0</v>
      </c>
      <c r="J241" s="119">
        <v>0</v>
      </c>
      <c r="K241" s="120">
        <f>SUM('AIP Grant History'!$H241:$J241)</f>
        <v>407478</v>
      </c>
    </row>
    <row r="242" spans="1:11" x14ac:dyDescent="0.2">
      <c r="A242" s="117" t="s">
        <v>648</v>
      </c>
      <c r="B242" s="118" t="s">
        <v>274</v>
      </c>
      <c r="C242" s="118" t="s">
        <v>382</v>
      </c>
      <c r="D242" s="118" t="s">
        <v>83</v>
      </c>
      <c r="E242" s="118" t="s">
        <v>381</v>
      </c>
      <c r="F242" s="118" t="s">
        <v>425</v>
      </c>
      <c r="G242" s="118" t="s">
        <v>667</v>
      </c>
      <c r="H242" s="119">
        <v>1267346</v>
      </c>
      <c r="I242" s="119">
        <v>0</v>
      </c>
      <c r="J242" s="119">
        <v>0</v>
      </c>
      <c r="K242" s="120">
        <f>SUM('AIP Grant History'!$H242:$J242)</f>
        <v>1267346</v>
      </c>
    </row>
    <row r="243" spans="1:11" x14ac:dyDescent="0.2">
      <c r="A243" s="117" t="s">
        <v>648</v>
      </c>
      <c r="B243" s="118" t="s">
        <v>274</v>
      </c>
      <c r="C243" s="118" t="s">
        <v>382</v>
      </c>
      <c r="D243" s="118" t="s">
        <v>85</v>
      </c>
      <c r="E243" s="118" t="s">
        <v>381</v>
      </c>
      <c r="F243" s="118" t="s">
        <v>427</v>
      </c>
      <c r="G243" s="118" t="s">
        <v>668</v>
      </c>
      <c r="H243" s="119">
        <v>244198</v>
      </c>
      <c r="I243" s="119">
        <v>0</v>
      </c>
      <c r="J243" s="119">
        <v>0</v>
      </c>
      <c r="K243" s="120">
        <f>SUM('AIP Grant History'!$H243:$J243)</f>
        <v>244198</v>
      </c>
    </row>
    <row r="244" spans="1:11" x14ac:dyDescent="0.2">
      <c r="A244" s="117" t="s">
        <v>648</v>
      </c>
      <c r="B244" s="118" t="s">
        <v>274</v>
      </c>
      <c r="C244" s="118" t="s">
        <v>382</v>
      </c>
      <c r="D244" s="118" t="s">
        <v>87</v>
      </c>
      <c r="E244" s="118" t="s">
        <v>381</v>
      </c>
      <c r="F244" s="118" t="s">
        <v>388</v>
      </c>
      <c r="G244" s="118" t="s">
        <v>669</v>
      </c>
      <c r="H244" s="119">
        <v>1321432</v>
      </c>
      <c r="I244" s="119">
        <v>0</v>
      </c>
      <c r="J244" s="119">
        <v>0</v>
      </c>
      <c r="K244" s="120">
        <f>SUM('AIP Grant History'!$H244:$J244)</f>
        <v>1321432</v>
      </c>
    </row>
    <row r="245" spans="1:11" x14ac:dyDescent="0.2">
      <c r="A245" s="117" t="s">
        <v>648</v>
      </c>
      <c r="B245" s="118" t="s">
        <v>274</v>
      </c>
      <c r="C245" s="118" t="s">
        <v>382</v>
      </c>
      <c r="D245" s="118" t="s">
        <v>95</v>
      </c>
      <c r="E245" s="118" t="s">
        <v>381</v>
      </c>
      <c r="F245" s="118" t="s">
        <v>429</v>
      </c>
      <c r="G245" s="118" t="s">
        <v>533</v>
      </c>
      <c r="H245" s="119">
        <v>42655</v>
      </c>
      <c r="I245" s="119">
        <v>0</v>
      </c>
      <c r="J245" s="119">
        <v>0</v>
      </c>
      <c r="K245" s="120">
        <f>SUM('AIP Grant History'!$H245:$J245)</f>
        <v>42655</v>
      </c>
    </row>
    <row r="246" spans="1:11" x14ac:dyDescent="0.2">
      <c r="A246" s="117" t="s">
        <v>648</v>
      </c>
      <c r="B246" s="118" t="s">
        <v>274</v>
      </c>
      <c r="C246" s="118" t="s">
        <v>382</v>
      </c>
      <c r="D246" s="118" t="s">
        <v>97</v>
      </c>
      <c r="E246" s="118" t="s">
        <v>381</v>
      </c>
      <c r="F246" s="118" t="s">
        <v>431</v>
      </c>
      <c r="G246" s="118" t="s">
        <v>670</v>
      </c>
      <c r="H246" s="119">
        <v>130509</v>
      </c>
      <c r="I246" s="119">
        <v>0</v>
      </c>
      <c r="J246" s="119">
        <v>0</v>
      </c>
      <c r="K246" s="120">
        <f>SUM('AIP Grant History'!$H246:$J246)</f>
        <v>130509</v>
      </c>
    </row>
    <row r="247" spans="1:11" x14ac:dyDescent="0.2">
      <c r="A247" s="117" t="s">
        <v>648</v>
      </c>
      <c r="B247" s="118" t="s">
        <v>274</v>
      </c>
      <c r="C247" s="118" t="s">
        <v>382</v>
      </c>
      <c r="D247" s="118" t="s">
        <v>107</v>
      </c>
      <c r="E247" s="118" t="s">
        <v>381</v>
      </c>
      <c r="F247" s="118" t="s">
        <v>433</v>
      </c>
      <c r="G247" s="118" t="s">
        <v>608</v>
      </c>
      <c r="H247" s="119">
        <v>80940</v>
      </c>
      <c r="I247" s="119">
        <v>0</v>
      </c>
      <c r="J247" s="119">
        <v>0</v>
      </c>
      <c r="K247" s="120">
        <f>SUM('AIP Grant History'!$H247:$J247)</f>
        <v>80940</v>
      </c>
    </row>
    <row r="248" spans="1:11" x14ac:dyDescent="0.2">
      <c r="A248" s="117" t="s">
        <v>648</v>
      </c>
      <c r="B248" s="118" t="s">
        <v>274</v>
      </c>
      <c r="C248" s="118" t="s">
        <v>382</v>
      </c>
      <c r="D248" s="118" t="s">
        <v>129</v>
      </c>
      <c r="E248" s="118" t="s">
        <v>381</v>
      </c>
      <c r="F248" s="118" t="s">
        <v>437</v>
      </c>
      <c r="G248" s="118" t="s">
        <v>445</v>
      </c>
      <c r="H248" s="119">
        <v>236435</v>
      </c>
      <c r="I248" s="119">
        <v>0</v>
      </c>
      <c r="J248" s="119">
        <v>0</v>
      </c>
      <c r="K248" s="120">
        <f>SUM('AIP Grant History'!$H248:$J248)</f>
        <v>236435</v>
      </c>
    </row>
    <row r="249" spans="1:11" x14ac:dyDescent="0.2">
      <c r="A249" s="117" t="s">
        <v>648</v>
      </c>
      <c r="B249" s="118" t="s">
        <v>274</v>
      </c>
      <c r="C249" s="118" t="s">
        <v>382</v>
      </c>
      <c r="D249" s="118" t="s">
        <v>115</v>
      </c>
      <c r="E249" s="118" t="s">
        <v>381</v>
      </c>
      <c r="F249" s="118" t="s">
        <v>535</v>
      </c>
      <c r="G249" s="118" t="s">
        <v>671</v>
      </c>
      <c r="H249" s="119">
        <v>683313</v>
      </c>
      <c r="I249" s="119">
        <v>0</v>
      </c>
      <c r="J249" s="119">
        <v>0</v>
      </c>
      <c r="K249" s="120">
        <f>SUM('AIP Grant History'!$H249:$J249)</f>
        <v>683313</v>
      </c>
    </row>
    <row r="250" spans="1:11" x14ac:dyDescent="0.2">
      <c r="A250" s="117" t="s">
        <v>648</v>
      </c>
      <c r="B250" s="118" t="s">
        <v>274</v>
      </c>
      <c r="C250" s="118" t="s">
        <v>382</v>
      </c>
      <c r="D250" s="118" t="s">
        <v>117</v>
      </c>
      <c r="E250" s="118" t="s">
        <v>381</v>
      </c>
      <c r="F250" s="118" t="s">
        <v>603</v>
      </c>
      <c r="G250" s="118" t="s">
        <v>672</v>
      </c>
      <c r="H250" s="119">
        <v>130912</v>
      </c>
      <c r="I250" s="119">
        <v>0</v>
      </c>
      <c r="J250" s="119">
        <v>0</v>
      </c>
      <c r="K250" s="120">
        <f>SUM('AIP Grant History'!$H250:$J250)</f>
        <v>130912</v>
      </c>
    </row>
    <row r="251" spans="1:11" x14ac:dyDescent="0.2">
      <c r="A251" s="117" t="s">
        <v>648</v>
      </c>
      <c r="B251" s="118" t="s">
        <v>274</v>
      </c>
      <c r="C251" s="118" t="s">
        <v>382</v>
      </c>
      <c r="D251" s="118" t="s">
        <v>119</v>
      </c>
      <c r="E251" s="118" t="s">
        <v>381</v>
      </c>
      <c r="F251" s="118" t="s">
        <v>439</v>
      </c>
      <c r="G251" s="118" t="s">
        <v>673</v>
      </c>
      <c r="H251" s="119">
        <v>370686</v>
      </c>
      <c r="I251" s="119">
        <v>0</v>
      </c>
      <c r="J251" s="119">
        <v>0</v>
      </c>
      <c r="K251" s="120">
        <f>SUM('AIP Grant History'!$H251:$J251)</f>
        <v>370686</v>
      </c>
    </row>
    <row r="252" spans="1:11" x14ac:dyDescent="0.2">
      <c r="A252" s="117" t="s">
        <v>648</v>
      </c>
      <c r="B252" s="118" t="s">
        <v>274</v>
      </c>
      <c r="C252" s="118" t="s">
        <v>382</v>
      </c>
      <c r="D252" s="118" t="s">
        <v>125</v>
      </c>
      <c r="E252" s="118" t="s">
        <v>381</v>
      </c>
      <c r="F252" s="118" t="s">
        <v>441</v>
      </c>
      <c r="G252" s="118" t="s">
        <v>674</v>
      </c>
      <c r="H252" s="119">
        <v>126706</v>
      </c>
      <c r="I252" s="119">
        <v>0</v>
      </c>
      <c r="J252" s="119">
        <v>0</v>
      </c>
      <c r="K252" s="120">
        <f>SUM('AIP Grant History'!$H252:$J252)</f>
        <v>126706</v>
      </c>
    </row>
    <row r="253" spans="1:11" x14ac:dyDescent="0.2">
      <c r="A253" s="117" t="s">
        <v>648</v>
      </c>
      <c r="B253" s="118" t="s">
        <v>274</v>
      </c>
      <c r="C253" s="118" t="s">
        <v>382</v>
      </c>
      <c r="D253" s="118" t="s">
        <v>131</v>
      </c>
      <c r="E253" s="118" t="s">
        <v>381</v>
      </c>
      <c r="F253" s="118" t="s">
        <v>443</v>
      </c>
      <c r="G253" s="118" t="s">
        <v>675</v>
      </c>
      <c r="H253" s="119">
        <v>90701</v>
      </c>
      <c r="I253" s="119">
        <v>0</v>
      </c>
      <c r="J253" s="119">
        <v>0</v>
      </c>
      <c r="K253" s="120">
        <f>SUM('AIP Grant History'!$H253:$J253)</f>
        <v>90701</v>
      </c>
    </row>
    <row r="254" spans="1:11" x14ac:dyDescent="0.2">
      <c r="A254" s="117" t="s">
        <v>648</v>
      </c>
      <c r="B254" s="118" t="s">
        <v>274</v>
      </c>
      <c r="C254" s="118" t="s">
        <v>382</v>
      </c>
      <c r="D254" s="118" t="s">
        <v>133</v>
      </c>
      <c r="E254" s="118" t="s">
        <v>381</v>
      </c>
      <c r="F254" s="118" t="s">
        <v>607</v>
      </c>
      <c r="G254" s="118" t="s">
        <v>513</v>
      </c>
      <c r="H254" s="119">
        <v>217103</v>
      </c>
      <c r="I254" s="119">
        <v>0</v>
      </c>
      <c r="J254" s="119">
        <v>0</v>
      </c>
      <c r="K254" s="120">
        <f>SUM('AIP Grant History'!$H254:$J254)</f>
        <v>217103</v>
      </c>
    </row>
    <row r="255" spans="1:11" x14ac:dyDescent="0.2">
      <c r="A255" s="117" t="s">
        <v>648</v>
      </c>
      <c r="B255" s="118" t="s">
        <v>274</v>
      </c>
      <c r="C255" s="118" t="s">
        <v>382</v>
      </c>
      <c r="D255" s="118" t="s">
        <v>153</v>
      </c>
      <c r="E255" s="118" t="s">
        <v>381</v>
      </c>
      <c r="F255" s="118" t="s">
        <v>444</v>
      </c>
      <c r="G255" s="118" t="s">
        <v>476</v>
      </c>
      <c r="H255" s="119">
        <v>831803</v>
      </c>
      <c r="I255" s="119">
        <v>0</v>
      </c>
      <c r="J255" s="119">
        <v>0</v>
      </c>
      <c r="K255" s="120">
        <f>SUM('AIP Grant History'!$H255:$J255)</f>
        <v>831803</v>
      </c>
    </row>
    <row r="256" spans="1:11" x14ac:dyDescent="0.2">
      <c r="A256" s="117" t="s">
        <v>648</v>
      </c>
      <c r="B256" s="118" t="s">
        <v>274</v>
      </c>
      <c r="C256" s="118" t="s">
        <v>382</v>
      </c>
      <c r="D256" s="118" t="s">
        <v>157</v>
      </c>
      <c r="E256" s="118" t="s">
        <v>381</v>
      </c>
      <c r="F256" s="118" t="s">
        <v>611</v>
      </c>
      <c r="G256" s="118" t="s">
        <v>549</v>
      </c>
      <c r="H256" s="119">
        <v>189664</v>
      </c>
      <c r="I256" s="119">
        <v>0</v>
      </c>
      <c r="J256" s="119">
        <v>0</v>
      </c>
      <c r="K256" s="120">
        <f>SUM('AIP Grant History'!$H256:$J256)</f>
        <v>189664</v>
      </c>
    </row>
    <row r="257" spans="1:11" x14ac:dyDescent="0.2">
      <c r="A257" s="117" t="s">
        <v>648</v>
      </c>
      <c r="B257" s="118" t="s">
        <v>274</v>
      </c>
      <c r="C257" s="118" t="s">
        <v>382</v>
      </c>
      <c r="D257" s="118" t="s">
        <v>159</v>
      </c>
      <c r="E257" s="118" t="s">
        <v>381</v>
      </c>
      <c r="F257" s="118" t="s">
        <v>446</v>
      </c>
      <c r="G257" s="118" t="s">
        <v>457</v>
      </c>
      <c r="H257" s="119">
        <v>110810</v>
      </c>
      <c r="I257" s="119">
        <v>0</v>
      </c>
      <c r="J257" s="119">
        <v>0</v>
      </c>
      <c r="K257" s="120">
        <f>SUM('AIP Grant History'!$H257:$J257)</f>
        <v>110810</v>
      </c>
    </row>
    <row r="258" spans="1:11" x14ac:dyDescent="0.2">
      <c r="A258" s="117" t="s">
        <v>648</v>
      </c>
      <c r="B258" s="118" t="s">
        <v>274</v>
      </c>
      <c r="C258" s="118" t="s">
        <v>382</v>
      </c>
      <c r="D258" s="118" t="s">
        <v>173</v>
      </c>
      <c r="E258" s="118" t="s">
        <v>381</v>
      </c>
      <c r="F258" s="118" t="s">
        <v>453</v>
      </c>
      <c r="G258" s="118" t="s">
        <v>497</v>
      </c>
      <c r="H258" s="119">
        <v>1735430</v>
      </c>
      <c r="I258" s="119">
        <v>0</v>
      </c>
      <c r="J258" s="119">
        <v>0</v>
      </c>
      <c r="K258" s="120">
        <f>SUM('AIP Grant History'!$H258:$J258)</f>
        <v>1735430</v>
      </c>
    </row>
    <row r="259" spans="1:11" x14ac:dyDescent="0.2">
      <c r="A259" s="117" t="s">
        <v>648</v>
      </c>
      <c r="B259" s="118" t="s">
        <v>274</v>
      </c>
      <c r="C259" s="118" t="s">
        <v>382</v>
      </c>
      <c r="D259" s="118" t="s">
        <v>173</v>
      </c>
      <c r="E259" s="118" t="s">
        <v>381</v>
      </c>
      <c r="F259" s="118" t="s">
        <v>453</v>
      </c>
      <c r="G259" s="118" t="s">
        <v>497</v>
      </c>
      <c r="H259" s="119">
        <v>2231500</v>
      </c>
      <c r="I259" s="119">
        <v>0</v>
      </c>
      <c r="J259" s="119">
        <v>0</v>
      </c>
      <c r="K259" s="120">
        <f>SUM('AIP Grant History'!$H259:$J259)</f>
        <v>2231500</v>
      </c>
    </row>
    <row r="260" spans="1:11" x14ac:dyDescent="0.2">
      <c r="A260" s="117" t="s">
        <v>648</v>
      </c>
      <c r="B260" s="118" t="s">
        <v>274</v>
      </c>
      <c r="C260" s="118" t="s">
        <v>382</v>
      </c>
      <c r="D260" s="118" t="s">
        <v>175</v>
      </c>
      <c r="E260" s="118" t="s">
        <v>381</v>
      </c>
      <c r="F260" s="118" t="s">
        <v>548</v>
      </c>
      <c r="G260" s="118" t="s">
        <v>418</v>
      </c>
      <c r="H260" s="119">
        <v>47500</v>
      </c>
      <c r="I260" s="119">
        <v>0</v>
      </c>
      <c r="J260" s="119">
        <v>0</v>
      </c>
      <c r="K260" s="120">
        <f>SUM('AIP Grant History'!$H260:$J260)</f>
        <v>47500</v>
      </c>
    </row>
    <row r="261" spans="1:11" x14ac:dyDescent="0.2">
      <c r="A261" s="117" t="s">
        <v>648</v>
      </c>
      <c r="B261" s="118" t="s">
        <v>274</v>
      </c>
      <c r="C261" s="118" t="s">
        <v>382</v>
      </c>
      <c r="D261" s="118" t="s">
        <v>177</v>
      </c>
      <c r="E261" s="118" t="s">
        <v>381</v>
      </c>
      <c r="F261" s="118" t="s">
        <v>617</v>
      </c>
      <c r="G261" s="118" t="s">
        <v>424</v>
      </c>
      <c r="H261" s="119">
        <v>45068</v>
      </c>
      <c r="I261" s="119">
        <v>0</v>
      </c>
      <c r="J261" s="119">
        <v>0</v>
      </c>
      <c r="K261" s="120">
        <f>SUM('AIP Grant History'!$H261:$J261)</f>
        <v>45068</v>
      </c>
    </row>
    <row r="262" spans="1:11" x14ac:dyDescent="0.2">
      <c r="A262" s="117" t="s">
        <v>648</v>
      </c>
      <c r="B262" s="118" t="s">
        <v>274</v>
      </c>
      <c r="C262" s="118" t="s">
        <v>382</v>
      </c>
      <c r="D262" s="118" t="s">
        <v>183</v>
      </c>
      <c r="E262" s="118" t="s">
        <v>381</v>
      </c>
      <c r="F262" s="118" t="s">
        <v>454</v>
      </c>
      <c r="G262" s="118" t="s">
        <v>676</v>
      </c>
      <c r="H262" s="119">
        <v>136989</v>
      </c>
      <c r="I262" s="119">
        <v>0</v>
      </c>
      <c r="J262" s="119">
        <v>0</v>
      </c>
      <c r="K262" s="120">
        <f>SUM('AIP Grant History'!$H262:$J262)</f>
        <v>136989</v>
      </c>
    </row>
    <row r="263" spans="1:11" x14ac:dyDescent="0.2">
      <c r="A263" s="117" t="s">
        <v>648</v>
      </c>
      <c r="B263" s="118" t="s">
        <v>274</v>
      </c>
      <c r="C263" s="118" t="s">
        <v>382</v>
      </c>
      <c r="D263" s="118" t="s">
        <v>187</v>
      </c>
      <c r="E263" s="118" t="s">
        <v>381</v>
      </c>
      <c r="F263" s="118" t="s">
        <v>456</v>
      </c>
      <c r="G263" s="118" t="s">
        <v>677</v>
      </c>
      <c r="H263" s="119">
        <v>190029</v>
      </c>
      <c r="I263" s="119">
        <v>0</v>
      </c>
      <c r="J263" s="119">
        <v>0</v>
      </c>
      <c r="K263" s="120">
        <f>SUM('AIP Grant History'!$H263:$J263)</f>
        <v>190029</v>
      </c>
    </row>
    <row r="264" spans="1:11" x14ac:dyDescent="0.2">
      <c r="A264" s="117" t="s">
        <v>648</v>
      </c>
      <c r="B264" s="118" t="s">
        <v>274</v>
      </c>
      <c r="C264" s="118" t="s">
        <v>382</v>
      </c>
      <c r="D264" s="118" t="s">
        <v>191</v>
      </c>
      <c r="E264" s="118" t="s">
        <v>381</v>
      </c>
      <c r="F264" s="118" t="s">
        <v>458</v>
      </c>
      <c r="G264" s="118" t="s">
        <v>406</v>
      </c>
      <c r="H264" s="119">
        <v>57000</v>
      </c>
      <c r="I264" s="119">
        <v>0</v>
      </c>
      <c r="J264" s="119">
        <v>0</v>
      </c>
      <c r="K264" s="120">
        <f>SUM('AIP Grant History'!$H264:$J264)</f>
        <v>57000</v>
      </c>
    </row>
    <row r="265" spans="1:11" x14ac:dyDescent="0.2">
      <c r="A265" s="117" t="s">
        <v>648</v>
      </c>
      <c r="B265" s="118" t="s">
        <v>274</v>
      </c>
      <c r="C265" s="118" t="s">
        <v>382</v>
      </c>
      <c r="D265" s="118" t="s">
        <v>127</v>
      </c>
      <c r="E265" s="118" t="s">
        <v>381</v>
      </c>
      <c r="F265" s="118" t="s">
        <v>551</v>
      </c>
      <c r="G265" s="118" t="s">
        <v>678</v>
      </c>
      <c r="H265" s="119">
        <v>736435</v>
      </c>
      <c r="I265" s="119">
        <v>0</v>
      </c>
      <c r="J265" s="119">
        <v>0</v>
      </c>
      <c r="K265" s="120">
        <f>SUM('AIP Grant History'!$H265:$J265)</f>
        <v>736435</v>
      </c>
    </row>
    <row r="266" spans="1:11" x14ac:dyDescent="0.2">
      <c r="A266" s="117" t="s">
        <v>648</v>
      </c>
      <c r="B266" s="118" t="s">
        <v>274</v>
      </c>
      <c r="C266" s="118" t="s">
        <v>382</v>
      </c>
      <c r="D266" s="118" t="s">
        <v>197</v>
      </c>
      <c r="E266" s="118" t="s">
        <v>381</v>
      </c>
      <c r="F266" s="118" t="s">
        <v>555</v>
      </c>
      <c r="G266" s="118" t="s">
        <v>679</v>
      </c>
      <c r="H266" s="119">
        <v>173405</v>
      </c>
      <c r="I266" s="119">
        <v>0</v>
      </c>
      <c r="J266" s="119">
        <v>0</v>
      </c>
      <c r="K266" s="120">
        <f>SUM('AIP Grant History'!$H266:$J266)</f>
        <v>173405</v>
      </c>
    </row>
    <row r="267" spans="1:11" x14ac:dyDescent="0.2">
      <c r="A267" s="117" t="s">
        <v>648</v>
      </c>
      <c r="B267" s="118" t="s">
        <v>274</v>
      </c>
      <c r="C267" s="118" t="s">
        <v>382</v>
      </c>
      <c r="D267" s="118" t="s">
        <v>239</v>
      </c>
      <c r="E267" s="118" t="s">
        <v>381</v>
      </c>
      <c r="F267" s="118" t="s">
        <v>460</v>
      </c>
      <c r="G267" s="118" t="s">
        <v>424</v>
      </c>
      <c r="H267" s="119">
        <v>50624</v>
      </c>
      <c r="I267" s="119">
        <v>0</v>
      </c>
      <c r="J267" s="119">
        <v>0</v>
      </c>
      <c r="K267" s="120">
        <f>SUM('AIP Grant History'!$H267:$J267)</f>
        <v>50624</v>
      </c>
    </row>
    <row r="268" spans="1:11" x14ac:dyDescent="0.2">
      <c r="A268" s="117" t="s">
        <v>648</v>
      </c>
      <c r="B268" s="118" t="s">
        <v>274</v>
      </c>
      <c r="C268" s="118" t="s">
        <v>382</v>
      </c>
      <c r="D268" s="118" t="s">
        <v>239</v>
      </c>
      <c r="E268" s="118" t="s">
        <v>381</v>
      </c>
      <c r="F268" s="118" t="s">
        <v>460</v>
      </c>
      <c r="G268" s="118" t="s">
        <v>424</v>
      </c>
      <c r="H268" s="119">
        <v>371916</v>
      </c>
      <c r="I268" s="119">
        <v>0</v>
      </c>
      <c r="J268" s="119">
        <v>0</v>
      </c>
      <c r="K268" s="120">
        <f>SUM('AIP Grant History'!$H268:$J268)</f>
        <v>371916</v>
      </c>
    </row>
    <row r="269" spans="1:11" x14ac:dyDescent="0.2">
      <c r="A269" s="117" t="s">
        <v>648</v>
      </c>
      <c r="B269" s="118" t="s">
        <v>274</v>
      </c>
      <c r="C269" s="118" t="s">
        <v>382</v>
      </c>
      <c r="D269" s="118" t="s">
        <v>203</v>
      </c>
      <c r="E269" s="118" t="s">
        <v>381</v>
      </c>
      <c r="F269" s="118" t="s">
        <v>557</v>
      </c>
      <c r="G269" s="118" t="s">
        <v>468</v>
      </c>
      <c r="H269" s="119">
        <v>99573</v>
      </c>
      <c r="I269" s="119">
        <v>0</v>
      </c>
      <c r="J269" s="119">
        <v>0</v>
      </c>
      <c r="K269" s="120">
        <f>SUM('AIP Grant History'!$H269:$J269)</f>
        <v>99573</v>
      </c>
    </row>
    <row r="270" spans="1:11" x14ac:dyDescent="0.2">
      <c r="A270" s="117" t="s">
        <v>648</v>
      </c>
      <c r="B270" s="118" t="s">
        <v>274</v>
      </c>
      <c r="C270" s="118" t="s">
        <v>382</v>
      </c>
      <c r="D270" s="118" t="s">
        <v>205</v>
      </c>
      <c r="E270" s="118" t="s">
        <v>381</v>
      </c>
      <c r="F270" s="118" t="s">
        <v>622</v>
      </c>
      <c r="G270" s="118" t="s">
        <v>497</v>
      </c>
      <c r="H270" s="119">
        <v>27426</v>
      </c>
      <c r="I270" s="119">
        <v>0</v>
      </c>
      <c r="J270" s="119">
        <v>0</v>
      </c>
      <c r="K270" s="120">
        <f>SUM('AIP Grant History'!$H270:$J270)</f>
        <v>27426</v>
      </c>
    </row>
    <row r="271" spans="1:11" x14ac:dyDescent="0.2">
      <c r="A271" s="117" t="s">
        <v>648</v>
      </c>
      <c r="B271" s="118" t="s">
        <v>274</v>
      </c>
      <c r="C271" s="118" t="s">
        <v>382</v>
      </c>
      <c r="D271" s="118" t="s">
        <v>217</v>
      </c>
      <c r="E271" s="118" t="s">
        <v>381</v>
      </c>
      <c r="F271" s="118" t="s">
        <v>626</v>
      </c>
      <c r="G271" s="118" t="s">
        <v>424</v>
      </c>
      <c r="H271" s="119">
        <v>106483</v>
      </c>
      <c r="I271" s="119">
        <v>0</v>
      </c>
      <c r="J271" s="119">
        <v>0</v>
      </c>
      <c r="K271" s="120">
        <f>SUM('AIP Grant History'!$H271:$J271)</f>
        <v>106483</v>
      </c>
    </row>
    <row r="272" spans="1:11" x14ac:dyDescent="0.2">
      <c r="A272" s="117" t="s">
        <v>648</v>
      </c>
      <c r="B272" s="118" t="s">
        <v>274</v>
      </c>
      <c r="C272" s="118" t="s">
        <v>382</v>
      </c>
      <c r="D272" s="118" t="s">
        <v>462</v>
      </c>
      <c r="E272" s="118" t="s">
        <v>381</v>
      </c>
      <c r="F272" s="118" t="s">
        <v>463</v>
      </c>
      <c r="G272" s="118" t="s">
        <v>424</v>
      </c>
      <c r="H272" s="119">
        <v>40375</v>
      </c>
      <c r="I272" s="119">
        <v>0</v>
      </c>
      <c r="J272" s="119">
        <v>0</v>
      </c>
      <c r="K272" s="120">
        <f>SUM('AIP Grant History'!$H272:$J272)</f>
        <v>40375</v>
      </c>
    </row>
    <row r="273" spans="1:11" x14ac:dyDescent="0.2">
      <c r="A273" s="117" t="s">
        <v>648</v>
      </c>
      <c r="B273" s="118" t="s">
        <v>274</v>
      </c>
      <c r="C273" s="118" t="s">
        <v>382</v>
      </c>
      <c r="D273" s="118" t="s">
        <v>137</v>
      </c>
      <c r="E273" s="118" t="s">
        <v>381</v>
      </c>
      <c r="F273" s="118" t="s">
        <v>465</v>
      </c>
      <c r="G273" s="118" t="s">
        <v>680</v>
      </c>
      <c r="H273" s="119">
        <v>111240</v>
      </c>
      <c r="I273" s="119">
        <v>0</v>
      </c>
      <c r="J273" s="119">
        <v>0</v>
      </c>
      <c r="K273" s="120">
        <f>SUM('AIP Grant History'!$H273:$J273)</f>
        <v>111240</v>
      </c>
    </row>
    <row r="274" spans="1:11" x14ac:dyDescent="0.2">
      <c r="A274" s="117" t="s">
        <v>648</v>
      </c>
      <c r="B274" s="118" t="s">
        <v>274</v>
      </c>
      <c r="C274" s="118" t="s">
        <v>382</v>
      </c>
      <c r="D274" s="118" t="s">
        <v>225</v>
      </c>
      <c r="E274" s="118" t="s">
        <v>381</v>
      </c>
      <c r="F274" s="118" t="s">
        <v>467</v>
      </c>
      <c r="G274" s="118" t="s">
        <v>476</v>
      </c>
      <c r="H274" s="119">
        <v>46189</v>
      </c>
      <c r="I274" s="119">
        <v>0</v>
      </c>
      <c r="J274" s="119">
        <v>0</v>
      </c>
      <c r="K274" s="120">
        <f>SUM('AIP Grant History'!$H274:$J274)</f>
        <v>46189</v>
      </c>
    </row>
    <row r="275" spans="1:11" x14ac:dyDescent="0.2">
      <c r="A275" s="117" t="s">
        <v>648</v>
      </c>
      <c r="B275" s="118" t="s">
        <v>274</v>
      </c>
      <c r="C275" s="118" t="s">
        <v>382</v>
      </c>
      <c r="D275" s="118" t="s">
        <v>227</v>
      </c>
      <c r="E275" s="118" t="s">
        <v>381</v>
      </c>
      <c r="F275" s="118" t="s">
        <v>469</v>
      </c>
      <c r="G275" s="118" t="s">
        <v>457</v>
      </c>
      <c r="H275" s="119">
        <v>104544</v>
      </c>
      <c r="I275" s="119">
        <v>0</v>
      </c>
      <c r="J275" s="119">
        <v>0</v>
      </c>
      <c r="K275" s="120">
        <f>SUM('AIP Grant History'!$H275:$J275)</f>
        <v>104544</v>
      </c>
    </row>
    <row r="276" spans="1:11" x14ac:dyDescent="0.2">
      <c r="A276" s="117" t="s">
        <v>648</v>
      </c>
      <c r="B276" s="118" t="s">
        <v>274</v>
      </c>
      <c r="C276" s="118" t="s">
        <v>382</v>
      </c>
      <c r="D276" s="118" t="s">
        <v>235</v>
      </c>
      <c r="E276" s="118" t="s">
        <v>381</v>
      </c>
      <c r="F276" s="118" t="s">
        <v>473</v>
      </c>
      <c r="G276" s="118" t="s">
        <v>397</v>
      </c>
      <c r="H276" s="119">
        <v>23685</v>
      </c>
      <c r="I276" s="119">
        <v>0</v>
      </c>
      <c r="J276" s="119">
        <v>0</v>
      </c>
      <c r="K276" s="120">
        <f>SUM('AIP Grant History'!$H276:$J276)</f>
        <v>23685</v>
      </c>
    </row>
    <row r="277" spans="1:11" x14ac:dyDescent="0.2">
      <c r="A277" s="117" t="s">
        <v>648</v>
      </c>
      <c r="B277" s="118" t="s">
        <v>274</v>
      </c>
      <c r="C277" s="118" t="s">
        <v>382</v>
      </c>
      <c r="D277" s="118" t="s">
        <v>235</v>
      </c>
      <c r="E277" s="118" t="s">
        <v>381</v>
      </c>
      <c r="F277" s="118" t="s">
        <v>473</v>
      </c>
      <c r="G277" s="118" t="s">
        <v>681</v>
      </c>
      <c r="H277" s="119">
        <v>174221</v>
      </c>
      <c r="I277" s="119">
        <v>0</v>
      </c>
      <c r="J277" s="119">
        <v>0</v>
      </c>
      <c r="K277" s="120">
        <f>SUM('AIP Grant History'!$H277:$J277)</f>
        <v>174221</v>
      </c>
    </row>
    <row r="278" spans="1:11" x14ac:dyDescent="0.2">
      <c r="A278" s="117" t="s">
        <v>648</v>
      </c>
      <c r="B278" s="118" t="s">
        <v>274</v>
      </c>
      <c r="C278" s="118" t="s">
        <v>382</v>
      </c>
      <c r="D278" s="118" t="s">
        <v>243</v>
      </c>
      <c r="E278" s="118" t="s">
        <v>381</v>
      </c>
      <c r="F278" s="118" t="s">
        <v>682</v>
      </c>
      <c r="G278" s="118" t="s">
        <v>478</v>
      </c>
      <c r="H278" s="119">
        <v>56240</v>
      </c>
      <c r="I278" s="119">
        <v>0</v>
      </c>
      <c r="J278" s="119">
        <v>0</v>
      </c>
      <c r="K278" s="120">
        <f>SUM('AIP Grant History'!$H278:$J278)</f>
        <v>56240</v>
      </c>
    </row>
    <row r="279" spans="1:11" x14ac:dyDescent="0.2">
      <c r="A279" s="117" t="s">
        <v>648</v>
      </c>
      <c r="B279" s="118" t="s">
        <v>274</v>
      </c>
      <c r="C279" s="118" t="s">
        <v>382</v>
      </c>
      <c r="D279" s="118" t="s">
        <v>245</v>
      </c>
      <c r="E279" s="118" t="s">
        <v>381</v>
      </c>
      <c r="F279" s="118" t="s">
        <v>477</v>
      </c>
      <c r="G279" s="118" t="s">
        <v>476</v>
      </c>
      <c r="H279" s="119">
        <v>37335</v>
      </c>
      <c r="I279" s="119">
        <v>0</v>
      </c>
      <c r="J279" s="119">
        <v>0</v>
      </c>
      <c r="K279" s="120">
        <f>SUM('AIP Grant History'!$H279:$J279)</f>
        <v>37335</v>
      </c>
    </row>
    <row r="280" spans="1:11" x14ac:dyDescent="0.2">
      <c r="A280" s="117" t="s">
        <v>648</v>
      </c>
      <c r="B280" s="118" t="s">
        <v>274</v>
      </c>
      <c r="C280" s="118" t="s">
        <v>382</v>
      </c>
      <c r="D280" s="118" t="s">
        <v>249</v>
      </c>
      <c r="E280" s="118" t="s">
        <v>381</v>
      </c>
      <c r="F280" s="118" t="s">
        <v>630</v>
      </c>
      <c r="G280" s="118" t="s">
        <v>436</v>
      </c>
      <c r="H280" s="119">
        <v>268044</v>
      </c>
      <c r="I280" s="119">
        <v>0</v>
      </c>
      <c r="J280" s="119">
        <v>0</v>
      </c>
      <c r="K280" s="120">
        <f>SUM('AIP Grant History'!$H280:$J280)</f>
        <v>268044</v>
      </c>
    </row>
    <row r="281" spans="1:11" x14ac:dyDescent="0.2">
      <c r="A281" s="117" t="s">
        <v>648</v>
      </c>
      <c r="B281" s="118" t="s">
        <v>274</v>
      </c>
      <c r="C281" s="118" t="s">
        <v>382</v>
      </c>
      <c r="D281" s="118" t="s">
        <v>259</v>
      </c>
      <c r="E281" s="118" t="s">
        <v>381</v>
      </c>
      <c r="F281" s="118" t="s">
        <v>683</v>
      </c>
      <c r="G281" s="118" t="s">
        <v>684</v>
      </c>
      <c r="H281" s="119">
        <v>31920</v>
      </c>
      <c r="I281" s="119">
        <v>0</v>
      </c>
      <c r="J281" s="119">
        <v>0</v>
      </c>
      <c r="K281" s="120">
        <f>SUM('AIP Grant History'!$H281:$J281)</f>
        <v>31920</v>
      </c>
    </row>
    <row r="282" spans="1:11" x14ac:dyDescent="0.2">
      <c r="A282" s="117" t="s">
        <v>648</v>
      </c>
      <c r="B282" s="118" t="s">
        <v>274</v>
      </c>
      <c r="C282" s="118" t="s">
        <v>382</v>
      </c>
      <c r="D282" s="118" t="s">
        <v>261</v>
      </c>
      <c r="E282" s="118" t="s">
        <v>381</v>
      </c>
      <c r="F282" s="118" t="s">
        <v>482</v>
      </c>
      <c r="G282" s="118" t="s">
        <v>685</v>
      </c>
      <c r="H282" s="119">
        <v>138994</v>
      </c>
      <c r="I282" s="119">
        <v>0</v>
      </c>
      <c r="J282" s="119">
        <v>0</v>
      </c>
      <c r="K282" s="120">
        <f>SUM('AIP Grant History'!$H282:$J282)</f>
        <v>138994</v>
      </c>
    </row>
    <row r="283" spans="1:11" x14ac:dyDescent="0.2">
      <c r="A283" s="117" t="s">
        <v>648</v>
      </c>
      <c r="B283" s="118" t="s">
        <v>274</v>
      </c>
      <c r="C283" s="118" t="s">
        <v>382</v>
      </c>
      <c r="D283" s="118" t="s">
        <v>263</v>
      </c>
      <c r="E283" s="118" t="s">
        <v>381</v>
      </c>
      <c r="F283" s="118" t="s">
        <v>634</v>
      </c>
      <c r="G283" s="118" t="s">
        <v>397</v>
      </c>
      <c r="H283" s="119">
        <v>47500</v>
      </c>
      <c r="I283" s="119">
        <v>0</v>
      </c>
      <c r="J283" s="119">
        <v>0</v>
      </c>
      <c r="K283" s="120">
        <f>SUM('AIP Grant History'!$H283:$J283)</f>
        <v>47500</v>
      </c>
    </row>
    <row r="284" spans="1:11" x14ac:dyDescent="0.2">
      <c r="A284" s="117" t="s">
        <v>648</v>
      </c>
      <c r="B284" s="118" t="s">
        <v>274</v>
      </c>
      <c r="C284" s="118" t="s">
        <v>382</v>
      </c>
      <c r="D284" s="118" t="s">
        <v>265</v>
      </c>
      <c r="E284" s="118" t="s">
        <v>381</v>
      </c>
      <c r="F284" s="118" t="s">
        <v>570</v>
      </c>
      <c r="G284" s="118" t="s">
        <v>686</v>
      </c>
      <c r="H284" s="119">
        <v>142500</v>
      </c>
      <c r="I284" s="119">
        <v>0</v>
      </c>
      <c r="J284" s="119">
        <v>0</v>
      </c>
      <c r="K284" s="120">
        <f>SUM('AIP Grant History'!$H284:$J284)</f>
        <v>142500</v>
      </c>
    </row>
    <row r="285" spans="1:11" x14ac:dyDescent="0.2">
      <c r="A285" s="117" t="s">
        <v>648</v>
      </c>
      <c r="B285" s="118" t="s">
        <v>274</v>
      </c>
      <c r="C285" s="118" t="s">
        <v>382</v>
      </c>
      <c r="D285" s="118" t="s">
        <v>267</v>
      </c>
      <c r="E285" s="118" t="s">
        <v>381</v>
      </c>
      <c r="F285" s="118" t="s">
        <v>572</v>
      </c>
      <c r="G285" s="118" t="s">
        <v>687</v>
      </c>
      <c r="H285" s="119">
        <v>178810</v>
      </c>
      <c r="I285" s="119">
        <v>0</v>
      </c>
      <c r="J285" s="119">
        <v>0</v>
      </c>
      <c r="K285" s="120">
        <f>SUM('AIP Grant History'!$H285:$J285)</f>
        <v>178810</v>
      </c>
    </row>
    <row r="286" spans="1:11" x14ac:dyDescent="0.2">
      <c r="A286" s="117" t="s">
        <v>648</v>
      </c>
      <c r="B286" s="118" t="s">
        <v>276</v>
      </c>
      <c r="C286" s="118" t="s">
        <v>382</v>
      </c>
      <c r="D286" s="118" t="s">
        <v>21</v>
      </c>
      <c r="E286" s="118" t="s">
        <v>270</v>
      </c>
      <c r="F286" s="118" t="s">
        <v>574</v>
      </c>
      <c r="G286" s="118" t="s">
        <v>688</v>
      </c>
      <c r="H286" s="119">
        <v>257125</v>
      </c>
      <c r="I286" s="119">
        <v>0</v>
      </c>
      <c r="J286" s="119">
        <v>0</v>
      </c>
      <c r="K286" s="120">
        <f>SUM('AIP Grant History'!$H286:$J286)</f>
        <v>257125</v>
      </c>
    </row>
    <row r="287" spans="1:11" x14ac:dyDescent="0.2">
      <c r="A287" s="117" t="s">
        <v>648</v>
      </c>
      <c r="B287" s="118" t="s">
        <v>276</v>
      </c>
      <c r="C287" s="118" t="s">
        <v>382</v>
      </c>
      <c r="D287" s="118" t="s">
        <v>21</v>
      </c>
      <c r="E287" s="118" t="s">
        <v>270</v>
      </c>
      <c r="F287" s="118" t="s">
        <v>574</v>
      </c>
      <c r="G287" s="118" t="s">
        <v>689</v>
      </c>
      <c r="H287" s="119">
        <v>1241606</v>
      </c>
      <c r="I287" s="119">
        <v>0</v>
      </c>
      <c r="J287" s="119">
        <v>0</v>
      </c>
      <c r="K287" s="120">
        <f>SUM('AIP Grant History'!$H287:$J287)</f>
        <v>1241606</v>
      </c>
    </row>
    <row r="288" spans="1:11" x14ac:dyDescent="0.2">
      <c r="A288" s="117" t="s">
        <v>648</v>
      </c>
      <c r="B288" s="118" t="s">
        <v>276</v>
      </c>
      <c r="C288" s="118" t="s">
        <v>382</v>
      </c>
      <c r="D288" s="118" t="s">
        <v>33</v>
      </c>
      <c r="E288" s="118" t="s">
        <v>270</v>
      </c>
      <c r="F288" s="118" t="s">
        <v>486</v>
      </c>
      <c r="G288" s="118" t="s">
        <v>690</v>
      </c>
      <c r="H288" s="119">
        <v>1032026</v>
      </c>
      <c r="I288" s="119">
        <v>0</v>
      </c>
      <c r="J288" s="119">
        <v>0</v>
      </c>
      <c r="K288" s="120">
        <f>SUM('AIP Grant History'!$H288:$J288)</f>
        <v>1032026</v>
      </c>
    </row>
    <row r="289" spans="1:11" x14ac:dyDescent="0.2">
      <c r="A289" s="117" t="s">
        <v>648</v>
      </c>
      <c r="B289" s="118" t="s">
        <v>276</v>
      </c>
      <c r="C289" s="118" t="s">
        <v>382</v>
      </c>
      <c r="D289" s="118" t="s">
        <v>33</v>
      </c>
      <c r="E289" s="118" t="s">
        <v>270</v>
      </c>
      <c r="F289" s="118" t="s">
        <v>486</v>
      </c>
      <c r="G289" s="118" t="s">
        <v>691</v>
      </c>
      <c r="H289" s="119">
        <v>2678150</v>
      </c>
      <c r="I289" s="119">
        <v>0</v>
      </c>
      <c r="J289" s="119">
        <v>0</v>
      </c>
      <c r="K289" s="120">
        <f>SUM('AIP Grant History'!$H289:$J289)</f>
        <v>2678150</v>
      </c>
    </row>
    <row r="290" spans="1:11" x14ac:dyDescent="0.2">
      <c r="A290" s="117" t="s">
        <v>648</v>
      </c>
      <c r="B290" s="118" t="s">
        <v>276</v>
      </c>
      <c r="C290" s="118" t="s">
        <v>382</v>
      </c>
      <c r="D290" s="118" t="s">
        <v>103</v>
      </c>
      <c r="E290" s="118" t="s">
        <v>270</v>
      </c>
      <c r="F290" s="118" t="s">
        <v>386</v>
      </c>
      <c r="G290" s="118" t="s">
        <v>692</v>
      </c>
      <c r="H290" s="119">
        <v>1792248</v>
      </c>
      <c r="I290" s="119">
        <v>0</v>
      </c>
      <c r="J290" s="119">
        <v>0</v>
      </c>
      <c r="K290" s="120">
        <f>SUM('AIP Grant History'!$H290:$J290)</f>
        <v>1792248</v>
      </c>
    </row>
    <row r="291" spans="1:11" x14ac:dyDescent="0.2">
      <c r="A291" s="117" t="s">
        <v>648</v>
      </c>
      <c r="B291" s="118" t="s">
        <v>276</v>
      </c>
      <c r="C291" s="118" t="s">
        <v>382</v>
      </c>
      <c r="D291" s="118" t="s">
        <v>57</v>
      </c>
      <c r="E291" s="118" t="s">
        <v>270</v>
      </c>
      <c r="F291" s="118" t="s">
        <v>488</v>
      </c>
      <c r="G291" s="118" t="s">
        <v>693</v>
      </c>
      <c r="H291" s="119">
        <v>1225437</v>
      </c>
      <c r="I291" s="119">
        <v>0</v>
      </c>
      <c r="J291" s="119">
        <v>0</v>
      </c>
      <c r="K291" s="120">
        <f>SUM('AIP Grant History'!$H291:$J291)</f>
        <v>1225437</v>
      </c>
    </row>
    <row r="292" spans="1:11" x14ac:dyDescent="0.2">
      <c r="A292" s="117" t="s">
        <v>648</v>
      </c>
      <c r="B292" s="118" t="s">
        <v>276</v>
      </c>
      <c r="C292" s="118" t="s">
        <v>382</v>
      </c>
      <c r="D292" s="118" t="s">
        <v>57</v>
      </c>
      <c r="E292" s="118" t="s">
        <v>270</v>
      </c>
      <c r="F292" s="118" t="s">
        <v>488</v>
      </c>
      <c r="G292" s="118" t="s">
        <v>694</v>
      </c>
      <c r="H292" s="119">
        <v>6529821</v>
      </c>
      <c r="I292" s="119">
        <v>0</v>
      </c>
      <c r="J292" s="119">
        <v>0</v>
      </c>
      <c r="K292" s="120">
        <f>SUM('AIP Grant History'!$H292:$J292)</f>
        <v>6529821</v>
      </c>
    </row>
    <row r="293" spans="1:11" x14ac:dyDescent="0.2">
      <c r="A293" s="117" t="s">
        <v>648</v>
      </c>
      <c r="B293" s="118" t="s">
        <v>276</v>
      </c>
      <c r="C293" s="118" t="s">
        <v>382</v>
      </c>
      <c r="D293" s="118" t="s">
        <v>109</v>
      </c>
      <c r="E293" s="118" t="s">
        <v>270</v>
      </c>
      <c r="F293" s="118" t="s">
        <v>492</v>
      </c>
      <c r="G293" s="118" t="s">
        <v>695</v>
      </c>
      <c r="H293" s="119">
        <v>742445</v>
      </c>
      <c r="I293" s="119">
        <v>0</v>
      </c>
      <c r="J293" s="119">
        <v>0</v>
      </c>
      <c r="K293" s="120">
        <f>SUM('AIP Grant History'!$H293:$J293)</f>
        <v>742445</v>
      </c>
    </row>
    <row r="294" spans="1:11" x14ac:dyDescent="0.2">
      <c r="A294" s="117" t="s">
        <v>648</v>
      </c>
      <c r="B294" s="118" t="s">
        <v>276</v>
      </c>
      <c r="C294" s="118" t="s">
        <v>382</v>
      </c>
      <c r="D294" s="118" t="s">
        <v>151</v>
      </c>
      <c r="E294" s="118" t="s">
        <v>281</v>
      </c>
      <c r="F294" s="118" t="s">
        <v>640</v>
      </c>
      <c r="G294" s="118" t="s">
        <v>696</v>
      </c>
      <c r="H294" s="119">
        <v>1535175</v>
      </c>
      <c r="I294" s="119">
        <v>0</v>
      </c>
      <c r="J294" s="119">
        <v>0</v>
      </c>
      <c r="K294" s="120">
        <f>SUM('AIP Grant History'!$H294:$J294)</f>
        <v>1535175</v>
      </c>
    </row>
    <row r="295" spans="1:11" x14ac:dyDescent="0.2">
      <c r="A295" s="117" t="s">
        <v>648</v>
      </c>
      <c r="B295" s="118" t="s">
        <v>276</v>
      </c>
      <c r="C295" s="118" t="s">
        <v>382</v>
      </c>
      <c r="D295" s="118" t="s">
        <v>151</v>
      </c>
      <c r="E295" s="118" t="s">
        <v>281</v>
      </c>
      <c r="F295" s="118" t="s">
        <v>640</v>
      </c>
      <c r="G295" s="118" t="s">
        <v>697</v>
      </c>
      <c r="H295" s="119">
        <v>2853330</v>
      </c>
      <c r="I295" s="119">
        <v>0</v>
      </c>
      <c r="J295" s="119">
        <v>0</v>
      </c>
      <c r="K295" s="120">
        <f>SUM('AIP Grant History'!$H295:$J295)</f>
        <v>2853330</v>
      </c>
    </row>
    <row r="296" spans="1:11" x14ac:dyDescent="0.2">
      <c r="A296" s="117" t="s">
        <v>648</v>
      </c>
      <c r="B296" s="118" t="s">
        <v>276</v>
      </c>
      <c r="C296" s="118" t="s">
        <v>382</v>
      </c>
      <c r="D296" s="118" t="s">
        <v>151</v>
      </c>
      <c r="E296" s="118" t="s">
        <v>281</v>
      </c>
      <c r="F296" s="118" t="s">
        <v>640</v>
      </c>
      <c r="G296" s="118" t="s">
        <v>559</v>
      </c>
      <c r="H296" s="119">
        <v>2964942</v>
      </c>
      <c r="I296" s="119">
        <v>0</v>
      </c>
      <c r="J296" s="119">
        <v>0</v>
      </c>
      <c r="K296" s="120">
        <f>SUM('AIP Grant History'!$H296:$J296)</f>
        <v>2964942</v>
      </c>
    </row>
    <row r="297" spans="1:11" x14ac:dyDescent="0.2">
      <c r="A297" s="117" t="s">
        <v>648</v>
      </c>
      <c r="B297" s="118" t="s">
        <v>276</v>
      </c>
      <c r="C297" s="118" t="s">
        <v>382</v>
      </c>
      <c r="D297" s="118" t="s">
        <v>151</v>
      </c>
      <c r="E297" s="118" t="s">
        <v>281</v>
      </c>
      <c r="F297" s="118" t="s">
        <v>640</v>
      </c>
      <c r="G297" s="118" t="s">
        <v>497</v>
      </c>
      <c r="H297" s="119">
        <v>5000000</v>
      </c>
      <c r="I297" s="119">
        <v>0</v>
      </c>
      <c r="J297" s="119">
        <v>0</v>
      </c>
      <c r="K297" s="120">
        <f>SUM('AIP Grant History'!$H297:$J297)</f>
        <v>5000000</v>
      </c>
    </row>
    <row r="298" spans="1:11" x14ac:dyDescent="0.2">
      <c r="A298" s="117" t="s">
        <v>648</v>
      </c>
      <c r="B298" s="118" t="s">
        <v>276</v>
      </c>
      <c r="C298" s="118" t="s">
        <v>382</v>
      </c>
      <c r="D298" s="118" t="s">
        <v>201</v>
      </c>
      <c r="E298" s="118" t="s">
        <v>270</v>
      </c>
      <c r="F298" s="118" t="s">
        <v>498</v>
      </c>
      <c r="G298" s="118" t="s">
        <v>698</v>
      </c>
      <c r="H298" s="119">
        <v>149557</v>
      </c>
      <c r="I298" s="119">
        <v>0</v>
      </c>
      <c r="J298" s="119">
        <v>0</v>
      </c>
      <c r="K298" s="120">
        <f>SUM('AIP Grant History'!$H298:$J298)</f>
        <v>149557</v>
      </c>
    </row>
    <row r="299" spans="1:11" x14ac:dyDescent="0.2">
      <c r="A299" s="117" t="s">
        <v>648</v>
      </c>
      <c r="B299" s="118" t="s">
        <v>276</v>
      </c>
      <c r="C299" s="118" t="s">
        <v>382</v>
      </c>
      <c r="D299" s="118" t="s">
        <v>201</v>
      </c>
      <c r="E299" s="118" t="s">
        <v>270</v>
      </c>
      <c r="F299" s="118" t="s">
        <v>498</v>
      </c>
      <c r="G299" s="118" t="s">
        <v>549</v>
      </c>
      <c r="H299" s="119">
        <v>1156540</v>
      </c>
      <c r="I299" s="119">
        <v>0</v>
      </c>
      <c r="J299" s="119">
        <v>0</v>
      </c>
      <c r="K299" s="120">
        <f>SUM('AIP Grant History'!$H299:$J299)</f>
        <v>1156540</v>
      </c>
    </row>
    <row r="300" spans="1:11" x14ac:dyDescent="0.2">
      <c r="A300" s="117" t="s">
        <v>648</v>
      </c>
      <c r="B300" s="118" t="s">
        <v>276</v>
      </c>
      <c r="C300" s="118" t="s">
        <v>382</v>
      </c>
      <c r="D300" s="118" t="s">
        <v>209</v>
      </c>
      <c r="E300" s="118" t="s">
        <v>270</v>
      </c>
      <c r="F300" s="118" t="s">
        <v>583</v>
      </c>
      <c r="G300" s="118" t="s">
        <v>699</v>
      </c>
      <c r="H300" s="119">
        <v>1866606</v>
      </c>
      <c r="I300" s="119">
        <v>0</v>
      </c>
      <c r="J300" s="119">
        <v>0</v>
      </c>
      <c r="K300" s="120">
        <f>SUM('AIP Grant History'!$H300:$J300)</f>
        <v>1866606</v>
      </c>
    </row>
    <row r="301" spans="1:11" x14ac:dyDescent="0.2">
      <c r="A301" s="117" t="s">
        <v>648</v>
      </c>
      <c r="B301" s="118" t="s">
        <v>279</v>
      </c>
      <c r="C301" s="118" t="s">
        <v>382</v>
      </c>
      <c r="D301" s="118" t="s">
        <v>147</v>
      </c>
      <c r="E301" s="118" t="s">
        <v>381</v>
      </c>
      <c r="F301" s="118" t="s">
        <v>646</v>
      </c>
      <c r="G301" s="118" t="s">
        <v>700</v>
      </c>
      <c r="H301" s="119">
        <v>87167</v>
      </c>
      <c r="I301" s="119">
        <v>0</v>
      </c>
      <c r="J301" s="119">
        <v>0</v>
      </c>
      <c r="K301" s="120">
        <f>SUM('AIP Grant History'!$H301:$J301)</f>
        <v>87167</v>
      </c>
    </row>
    <row r="302" spans="1:11" x14ac:dyDescent="0.2">
      <c r="A302" s="117" t="s">
        <v>648</v>
      </c>
      <c r="B302" s="118" t="s">
        <v>279</v>
      </c>
      <c r="C302" s="118" t="s">
        <v>382</v>
      </c>
      <c r="D302" s="118" t="s">
        <v>147</v>
      </c>
      <c r="E302" s="118" t="s">
        <v>381</v>
      </c>
      <c r="F302" s="118" t="s">
        <v>646</v>
      </c>
      <c r="G302" s="118" t="s">
        <v>700</v>
      </c>
      <c r="H302" s="119">
        <v>250170</v>
      </c>
      <c r="I302" s="119">
        <v>0</v>
      </c>
      <c r="J302" s="119">
        <v>0</v>
      </c>
      <c r="K302" s="120">
        <f>SUM('AIP Grant History'!$H302:$J302)</f>
        <v>250170</v>
      </c>
    </row>
    <row r="303" spans="1:11" x14ac:dyDescent="0.2">
      <c r="A303" s="117" t="s">
        <v>648</v>
      </c>
      <c r="B303" s="118" t="s">
        <v>279</v>
      </c>
      <c r="C303" s="118" t="s">
        <v>382</v>
      </c>
      <c r="D303" s="118" t="s">
        <v>149</v>
      </c>
      <c r="E303" s="118" t="s">
        <v>381</v>
      </c>
      <c r="F303" s="118" t="s">
        <v>502</v>
      </c>
      <c r="G303" s="118" t="s">
        <v>701</v>
      </c>
      <c r="H303" s="119">
        <v>38760</v>
      </c>
      <c r="I303" s="119">
        <v>0</v>
      </c>
      <c r="J303" s="119">
        <v>0</v>
      </c>
      <c r="K303" s="120">
        <f>SUM('AIP Grant History'!$H303:$J303)</f>
        <v>38760</v>
      </c>
    </row>
    <row r="304" spans="1:11" x14ac:dyDescent="0.2">
      <c r="A304" s="117" t="s">
        <v>648</v>
      </c>
      <c r="B304" s="118" t="s">
        <v>279</v>
      </c>
      <c r="C304" s="118" t="s">
        <v>382</v>
      </c>
      <c r="D304" s="118" t="s">
        <v>149</v>
      </c>
      <c r="E304" s="118" t="s">
        <v>381</v>
      </c>
      <c r="F304" s="118" t="s">
        <v>502</v>
      </c>
      <c r="G304" s="118" t="s">
        <v>702</v>
      </c>
      <c r="H304" s="119">
        <v>583740</v>
      </c>
      <c r="I304" s="119">
        <v>0</v>
      </c>
      <c r="J304" s="119">
        <v>0</v>
      </c>
      <c r="K304" s="120">
        <f>SUM('AIP Grant History'!$H304:$J304)</f>
        <v>583740</v>
      </c>
    </row>
    <row r="305" spans="1:11" x14ac:dyDescent="0.2">
      <c r="A305" s="117" t="s">
        <v>648</v>
      </c>
      <c r="B305" s="118" t="s">
        <v>279</v>
      </c>
      <c r="C305" s="118" t="s">
        <v>382</v>
      </c>
      <c r="D305" s="118" t="s">
        <v>149</v>
      </c>
      <c r="E305" s="118" t="s">
        <v>381</v>
      </c>
      <c r="F305" s="118" t="s">
        <v>502</v>
      </c>
      <c r="G305" s="118" t="s">
        <v>703</v>
      </c>
      <c r="H305" s="119">
        <v>2000000</v>
      </c>
      <c r="I305" s="119">
        <v>0</v>
      </c>
      <c r="J305" s="119">
        <v>0</v>
      </c>
      <c r="K305" s="120">
        <f>SUM('AIP Grant History'!$H305:$J305)</f>
        <v>2000000</v>
      </c>
    </row>
    <row r="306" spans="1:11" x14ac:dyDescent="0.2">
      <c r="A306" s="117" t="s">
        <v>648</v>
      </c>
      <c r="B306" s="118" t="s">
        <v>279</v>
      </c>
      <c r="C306" s="118" t="s">
        <v>382</v>
      </c>
      <c r="D306" s="118" t="s">
        <v>215</v>
      </c>
      <c r="E306" s="118" t="s">
        <v>381</v>
      </c>
      <c r="F306" s="118" t="s">
        <v>504</v>
      </c>
      <c r="G306" s="118" t="s">
        <v>527</v>
      </c>
      <c r="H306" s="119">
        <v>38760</v>
      </c>
      <c r="I306" s="119">
        <v>0</v>
      </c>
      <c r="J306" s="119">
        <v>0</v>
      </c>
      <c r="K306" s="120">
        <f>SUM('AIP Grant History'!$H306:$J306)</f>
        <v>38760</v>
      </c>
    </row>
    <row r="307" spans="1:11" x14ac:dyDescent="0.2">
      <c r="A307" s="117" t="s">
        <v>648</v>
      </c>
      <c r="B307" s="118" t="s">
        <v>279</v>
      </c>
      <c r="C307" s="118" t="s">
        <v>382</v>
      </c>
      <c r="D307" s="118" t="s">
        <v>215</v>
      </c>
      <c r="E307" s="118" t="s">
        <v>381</v>
      </c>
      <c r="F307" s="118" t="s">
        <v>504</v>
      </c>
      <c r="G307" s="118" t="s">
        <v>527</v>
      </c>
      <c r="H307" s="119">
        <v>220895</v>
      </c>
      <c r="I307" s="119">
        <v>0</v>
      </c>
      <c r="J307" s="119">
        <v>0</v>
      </c>
      <c r="K307" s="120">
        <f>SUM('AIP Grant History'!$H307:$J307)</f>
        <v>220895</v>
      </c>
    </row>
    <row r="308" spans="1:11" x14ac:dyDescent="0.2">
      <c r="A308" s="117" t="s">
        <v>648</v>
      </c>
      <c r="B308" s="118" t="s">
        <v>279</v>
      </c>
      <c r="C308" s="118" t="s">
        <v>382</v>
      </c>
      <c r="D308" s="118" t="s">
        <v>223</v>
      </c>
      <c r="E308" s="118" t="s">
        <v>381</v>
      </c>
      <c r="F308" s="118" t="s">
        <v>506</v>
      </c>
      <c r="G308" s="118" t="s">
        <v>559</v>
      </c>
      <c r="H308" s="119">
        <v>222246</v>
      </c>
      <c r="I308" s="119">
        <v>0</v>
      </c>
      <c r="J308" s="119">
        <v>0</v>
      </c>
      <c r="K308" s="120">
        <f>SUM('AIP Grant History'!$H308:$J308)</f>
        <v>222246</v>
      </c>
    </row>
    <row r="309" spans="1:11" x14ac:dyDescent="0.2">
      <c r="A309" s="117" t="s">
        <v>648</v>
      </c>
      <c r="B309" s="118" t="s">
        <v>279</v>
      </c>
      <c r="C309" s="118" t="s">
        <v>382</v>
      </c>
      <c r="D309" s="118" t="s">
        <v>213</v>
      </c>
      <c r="E309" s="118" t="s">
        <v>381</v>
      </c>
      <c r="F309" s="118" t="s">
        <v>508</v>
      </c>
      <c r="G309" s="118" t="s">
        <v>559</v>
      </c>
      <c r="H309" s="119">
        <v>38760</v>
      </c>
      <c r="I309" s="119">
        <v>0</v>
      </c>
      <c r="J309" s="119">
        <v>0</v>
      </c>
      <c r="K309" s="120">
        <f>SUM('AIP Grant History'!$H309:$J309)</f>
        <v>38760</v>
      </c>
    </row>
    <row r="310" spans="1:11" x14ac:dyDescent="0.2">
      <c r="A310" s="117" t="s">
        <v>648</v>
      </c>
      <c r="B310" s="118" t="s">
        <v>279</v>
      </c>
      <c r="C310" s="118" t="s">
        <v>382</v>
      </c>
      <c r="D310" s="118" t="s">
        <v>213</v>
      </c>
      <c r="E310" s="118" t="s">
        <v>381</v>
      </c>
      <c r="F310" s="118" t="s">
        <v>508</v>
      </c>
      <c r="G310" s="118" t="s">
        <v>704</v>
      </c>
      <c r="H310" s="119">
        <v>7611240</v>
      </c>
      <c r="I310" s="119">
        <v>0</v>
      </c>
      <c r="J310" s="119">
        <v>0</v>
      </c>
      <c r="K310" s="120">
        <f>SUM('AIP Grant History'!$H310:$J310)</f>
        <v>7611240</v>
      </c>
    </row>
    <row r="311" spans="1:11" x14ac:dyDescent="0.2">
      <c r="A311" s="117" t="s">
        <v>705</v>
      </c>
      <c r="B311" s="118" t="s">
        <v>381</v>
      </c>
      <c r="C311" s="118" t="s">
        <v>382</v>
      </c>
      <c r="D311" s="118" t="s">
        <v>588</v>
      </c>
      <c r="E311" s="118" t="s">
        <v>381</v>
      </c>
      <c r="F311" s="118" t="s">
        <v>589</v>
      </c>
      <c r="G311" s="118" t="s">
        <v>652</v>
      </c>
      <c r="H311" s="119">
        <v>249090</v>
      </c>
      <c r="I311" s="119">
        <v>0</v>
      </c>
      <c r="J311" s="119">
        <v>0</v>
      </c>
      <c r="K311" s="120">
        <f>SUM('AIP Grant History'!$H311:$J311)</f>
        <v>249090</v>
      </c>
    </row>
    <row r="312" spans="1:11" x14ac:dyDescent="0.2">
      <c r="A312" s="117" t="s">
        <v>705</v>
      </c>
      <c r="B312" s="118" t="s">
        <v>283</v>
      </c>
      <c r="C312" s="118" t="s">
        <v>382</v>
      </c>
      <c r="D312" s="118" t="s">
        <v>103</v>
      </c>
      <c r="E312" s="118" t="s">
        <v>381</v>
      </c>
      <c r="F312" s="118" t="s">
        <v>386</v>
      </c>
      <c r="G312" s="118" t="s">
        <v>706</v>
      </c>
      <c r="H312" s="119">
        <v>21850</v>
      </c>
      <c r="I312" s="119">
        <v>0</v>
      </c>
      <c r="J312" s="119">
        <v>0</v>
      </c>
      <c r="K312" s="120">
        <f>SUM('AIP Grant History'!$H312:$J312)</f>
        <v>21850</v>
      </c>
    </row>
    <row r="313" spans="1:11" x14ac:dyDescent="0.2">
      <c r="A313" s="117" t="s">
        <v>705</v>
      </c>
      <c r="B313" s="118" t="s">
        <v>283</v>
      </c>
      <c r="C313" s="118" t="s">
        <v>382</v>
      </c>
      <c r="D313" s="118" t="s">
        <v>103</v>
      </c>
      <c r="E313" s="118" t="s">
        <v>381</v>
      </c>
      <c r="F313" s="118" t="s">
        <v>386</v>
      </c>
      <c r="G313" s="118" t="s">
        <v>707</v>
      </c>
      <c r="H313" s="119">
        <v>360335</v>
      </c>
      <c r="I313" s="119">
        <v>0</v>
      </c>
      <c r="J313" s="119">
        <v>0</v>
      </c>
      <c r="K313" s="120">
        <f>SUM('AIP Grant History'!$H313:$J313)</f>
        <v>360335</v>
      </c>
    </row>
    <row r="314" spans="1:11" x14ac:dyDescent="0.2">
      <c r="A314" s="117" t="s">
        <v>705</v>
      </c>
      <c r="B314" s="118" t="s">
        <v>283</v>
      </c>
      <c r="C314" s="118" t="s">
        <v>382</v>
      </c>
      <c r="D314" s="118" t="s">
        <v>103</v>
      </c>
      <c r="E314" s="118" t="s">
        <v>381</v>
      </c>
      <c r="F314" s="118" t="s">
        <v>386</v>
      </c>
      <c r="G314" s="118" t="s">
        <v>457</v>
      </c>
      <c r="H314" s="119">
        <v>505559</v>
      </c>
      <c r="I314" s="119">
        <v>0</v>
      </c>
      <c r="J314" s="119">
        <v>0</v>
      </c>
      <c r="K314" s="120">
        <f>SUM('AIP Grant History'!$H314:$J314)</f>
        <v>505559</v>
      </c>
    </row>
    <row r="315" spans="1:11" x14ac:dyDescent="0.2">
      <c r="A315" s="117" t="s">
        <v>705</v>
      </c>
      <c r="B315" s="118" t="s">
        <v>283</v>
      </c>
      <c r="C315" s="118" t="s">
        <v>382</v>
      </c>
      <c r="D315" s="118" t="s">
        <v>103</v>
      </c>
      <c r="E315" s="118" t="s">
        <v>381</v>
      </c>
      <c r="F315" s="118" t="s">
        <v>386</v>
      </c>
      <c r="G315" s="118" t="s">
        <v>708</v>
      </c>
      <c r="H315" s="119">
        <v>4287008</v>
      </c>
      <c r="I315" s="119">
        <v>0</v>
      </c>
      <c r="J315" s="119">
        <v>0</v>
      </c>
      <c r="K315" s="120">
        <f>SUM('AIP Grant History'!$H315:$J315)</f>
        <v>4287008</v>
      </c>
    </row>
    <row r="316" spans="1:11" x14ac:dyDescent="0.2">
      <c r="A316" s="117" t="s">
        <v>705</v>
      </c>
      <c r="B316" s="118" t="s">
        <v>283</v>
      </c>
      <c r="C316" s="118" t="s">
        <v>382</v>
      </c>
      <c r="D316" s="118" t="s">
        <v>233</v>
      </c>
      <c r="E316" s="118" t="s">
        <v>381</v>
      </c>
      <c r="F316" s="118" t="s">
        <v>390</v>
      </c>
      <c r="G316" s="118" t="s">
        <v>709</v>
      </c>
      <c r="H316" s="119">
        <v>63752</v>
      </c>
      <c r="I316" s="119">
        <v>0</v>
      </c>
      <c r="J316" s="119">
        <v>0</v>
      </c>
      <c r="K316" s="120">
        <f>SUM('AIP Grant History'!$H316:$J316)</f>
        <v>63752</v>
      </c>
    </row>
    <row r="317" spans="1:11" x14ac:dyDescent="0.2">
      <c r="A317" s="117" t="s">
        <v>705</v>
      </c>
      <c r="B317" s="118" t="s">
        <v>274</v>
      </c>
      <c r="C317" s="118" t="s">
        <v>382</v>
      </c>
      <c r="D317" s="118" t="s">
        <v>5</v>
      </c>
      <c r="E317" s="118" t="s">
        <v>381</v>
      </c>
      <c r="F317" s="118" t="s">
        <v>392</v>
      </c>
      <c r="G317" s="118" t="s">
        <v>418</v>
      </c>
      <c r="H317" s="119">
        <v>38000</v>
      </c>
      <c r="I317" s="119">
        <v>0</v>
      </c>
      <c r="J317" s="119">
        <v>0</v>
      </c>
      <c r="K317" s="120">
        <f>SUM('AIP Grant History'!$H317:$J317)</f>
        <v>38000</v>
      </c>
    </row>
    <row r="318" spans="1:11" x14ac:dyDescent="0.2">
      <c r="A318" s="117" t="s">
        <v>705</v>
      </c>
      <c r="B318" s="118" t="s">
        <v>274</v>
      </c>
      <c r="C318" s="118" t="s">
        <v>382</v>
      </c>
      <c r="D318" s="118" t="s">
        <v>5</v>
      </c>
      <c r="E318" s="118" t="s">
        <v>381</v>
      </c>
      <c r="F318" s="118" t="s">
        <v>392</v>
      </c>
      <c r="G318" s="118" t="s">
        <v>418</v>
      </c>
      <c r="H318" s="119">
        <v>43225</v>
      </c>
      <c r="I318" s="119">
        <v>0</v>
      </c>
      <c r="J318" s="119">
        <v>0</v>
      </c>
      <c r="K318" s="120">
        <f>SUM('AIP Grant History'!$H318:$J318)</f>
        <v>43225</v>
      </c>
    </row>
    <row r="319" spans="1:11" x14ac:dyDescent="0.2">
      <c r="A319" s="117" t="s">
        <v>705</v>
      </c>
      <c r="B319" s="118" t="s">
        <v>274</v>
      </c>
      <c r="C319" s="118" t="s">
        <v>382</v>
      </c>
      <c r="D319" s="118" t="s">
        <v>7</v>
      </c>
      <c r="E319" s="118" t="s">
        <v>381</v>
      </c>
      <c r="F319" s="118" t="s">
        <v>394</v>
      </c>
      <c r="G319" s="118" t="s">
        <v>710</v>
      </c>
      <c r="H319" s="119">
        <v>437285</v>
      </c>
      <c r="I319" s="119">
        <v>0</v>
      </c>
      <c r="J319" s="119">
        <v>0</v>
      </c>
      <c r="K319" s="120">
        <f>SUM('AIP Grant History'!$H319:$J319)</f>
        <v>437285</v>
      </c>
    </row>
    <row r="320" spans="1:11" x14ac:dyDescent="0.2">
      <c r="A320" s="117" t="s">
        <v>705</v>
      </c>
      <c r="B320" s="118" t="s">
        <v>274</v>
      </c>
      <c r="C320" s="118" t="s">
        <v>382</v>
      </c>
      <c r="D320" s="118" t="s">
        <v>7</v>
      </c>
      <c r="E320" s="118" t="s">
        <v>381</v>
      </c>
      <c r="F320" s="118" t="s">
        <v>394</v>
      </c>
      <c r="G320" s="118" t="s">
        <v>655</v>
      </c>
      <c r="H320" s="119">
        <v>2165700</v>
      </c>
      <c r="I320" s="119">
        <v>0</v>
      </c>
      <c r="J320" s="119">
        <v>0</v>
      </c>
      <c r="K320" s="120">
        <f>SUM('AIP Grant History'!$H320:$J320)</f>
        <v>2165700</v>
      </c>
    </row>
    <row r="321" spans="1:11" x14ac:dyDescent="0.2">
      <c r="A321" s="117" t="s">
        <v>705</v>
      </c>
      <c r="B321" s="118" t="s">
        <v>274</v>
      </c>
      <c r="C321" s="118" t="s">
        <v>382</v>
      </c>
      <c r="D321" s="118" t="s">
        <v>7</v>
      </c>
      <c r="E321" s="118" t="s">
        <v>381</v>
      </c>
      <c r="F321" s="118" t="s">
        <v>394</v>
      </c>
      <c r="G321" s="118" t="s">
        <v>655</v>
      </c>
      <c r="H321" s="119">
        <v>2853619</v>
      </c>
      <c r="I321" s="119">
        <v>0</v>
      </c>
      <c r="J321" s="119">
        <v>0</v>
      </c>
      <c r="K321" s="120">
        <f>SUM('AIP Grant History'!$H321:$J321)</f>
        <v>2853619</v>
      </c>
    </row>
    <row r="322" spans="1:11" x14ac:dyDescent="0.2">
      <c r="A322" s="117" t="s">
        <v>705</v>
      </c>
      <c r="B322" s="118" t="s">
        <v>274</v>
      </c>
      <c r="C322" s="118" t="s">
        <v>382</v>
      </c>
      <c r="D322" s="118" t="s">
        <v>19</v>
      </c>
      <c r="E322" s="118" t="s">
        <v>381</v>
      </c>
      <c r="F322" s="118" t="s">
        <v>399</v>
      </c>
      <c r="G322" s="118" t="s">
        <v>418</v>
      </c>
      <c r="H322" s="119">
        <v>57380</v>
      </c>
      <c r="I322" s="119">
        <v>0</v>
      </c>
      <c r="J322" s="119">
        <v>0</v>
      </c>
      <c r="K322" s="120">
        <f>SUM('AIP Grant History'!$H322:$J322)</f>
        <v>57380</v>
      </c>
    </row>
    <row r="323" spans="1:11" x14ac:dyDescent="0.2">
      <c r="A323" s="117" t="s">
        <v>705</v>
      </c>
      <c r="B323" s="118" t="s">
        <v>274</v>
      </c>
      <c r="C323" s="118" t="s">
        <v>382</v>
      </c>
      <c r="D323" s="118" t="s">
        <v>19</v>
      </c>
      <c r="E323" s="118" t="s">
        <v>381</v>
      </c>
      <c r="F323" s="118" t="s">
        <v>399</v>
      </c>
      <c r="G323" s="118" t="s">
        <v>711</v>
      </c>
      <c r="H323" s="119">
        <v>170660</v>
      </c>
      <c r="I323" s="119">
        <v>0</v>
      </c>
      <c r="J323" s="119">
        <v>0</v>
      </c>
      <c r="K323" s="120">
        <f>SUM('AIP Grant History'!$H323:$J323)</f>
        <v>170660</v>
      </c>
    </row>
    <row r="324" spans="1:11" x14ac:dyDescent="0.2">
      <c r="A324" s="117" t="s">
        <v>705</v>
      </c>
      <c r="B324" s="118" t="s">
        <v>274</v>
      </c>
      <c r="C324" s="118" t="s">
        <v>382</v>
      </c>
      <c r="D324" s="118" t="s">
        <v>19</v>
      </c>
      <c r="E324" s="118" t="s">
        <v>381</v>
      </c>
      <c r="F324" s="118" t="s">
        <v>399</v>
      </c>
      <c r="G324" s="118" t="s">
        <v>712</v>
      </c>
      <c r="H324" s="119">
        <v>250000</v>
      </c>
      <c r="I324" s="119">
        <v>0</v>
      </c>
      <c r="J324" s="119">
        <v>0</v>
      </c>
      <c r="K324" s="120">
        <f>SUM('AIP Grant History'!$H324:$J324)</f>
        <v>250000</v>
      </c>
    </row>
    <row r="325" spans="1:11" x14ac:dyDescent="0.2">
      <c r="A325" s="117" t="s">
        <v>705</v>
      </c>
      <c r="B325" s="118" t="s">
        <v>274</v>
      </c>
      <c r="C325" s="118" t="s">
        <v>382</v>
      </c>
      <c r="D325" s="118" t="s">
        <v>23</v>
      </c>
      <c r="E325" s="118" t="s">
        <v>381</v>
      </c>
      <c r="F325" s="118" t="s">
        <v>401</v>
      </c>
      <c r="G325" s="118" t="s">
        <v>713</v>
      </c>
      <c r="H325" s="119">
        <v>95551</v>
      </c>
      <c r="I325" s="119">
        <v>0</v>
      </c>
      <c r="J325" s="119">
        <v>0</v>
      </c>
      <c r="K325" s="120">
        <f>SUM('AIP Grant History'!$H325:$J325)</f>
        <v>95551</v>
      </c>
    </row>
    <row r="326" spans="1:11" x14ac:dyDescent="0.2">
      <c r="A326" s="117" t="s">
        <v>705</v>
      </c>
      <c r="B326" s="118" t="s">
        <v>274</v>
      </c>
      <c r="C326" s="118" t="s">
        <v>382</v>
      </c>
      <c r="D326" s="118" t="s">
        <v>29</v>
      </c>
      <c r="E326" s="118" t="s">
        <v>381</v>
      </c>
      <c r="F326" s="118" t="s">
        <v>403</v>
      </c>
      <c r="G326" s="118" t="s">
        <v>404</v>
      </c>
      <c r="H326" s="119">
        <v>332500</v>
      </c>
      <c r="I326" s="119">
        <v>0</v>
      </c>
      <c r="J326" s="119">
        <v>0</v>
      </c>
      <c r="K326" s="120">
        <f>SUM('AIP Grant History'!$H326:$J326)</f>
        <v>332500</v>
      </c>
    </row>
    <row r="327" spans="1:11" x14ac:dyDescent="0.2">
      <c r="A327" s="117" t="s">
        <v>705</v>
      </c>
      <c r="B327" s="118" t="s">
        <v>274</v>
      </c>
      <c r="C327" s="118" t="s">
        <v>382</v>
      </c>
      <c r="D327" s="118" t="s">
        <v>37</v>
      </c>
      <c r="E327" s="118" t="s">
        <v>381</v>
      </c>
      <c r="F327" s="118" t="s">
        <v>405</v>
      </c>
      <c r="G327" s="118" t="s">
        <v>714</v>
      </c>
      <c r="H327" s="119">
        <v>127300</v>
      </c>
      <c r="I327" s="119">
        <v>0</v>
      </c>
      <c r="J327" s="119">
        <v>0</v>
      </c>
      <c r="K327" s="120">
        <f>SUM('AIP Grant History'!$H327:$J327)</f>
        <v>127300</v>
      </c>
    </row>
    <row r="328" spans="1:11" x14ac:dyDescent="0.2">
      <c r="A328" s="117" t="s">
        <v>705</v>
      </c>
      <c r="B328" s="118" t="s">
        <v>274</v>
      </c>
      <c r="C328" s="118" t="s">
        <v>382</v>
      </c>
      <c r="D328" s="118" t="s">
        <v>37</v>
      </c>
      <c r="E328" s="118" t="s">
        <v>381</v>
      </c>
      <c r="F328" s="118" t="s">
        <v>405</v>
      </c>
      <c r="G328" s="118" t="s">
        <v>594</v>
      </c>
      <c r="H328" s="119">
        <v>213750</v>
      </c>
      <c r="I328" s="119">
        <v>0</v>
      </c>
      <c r="J328" s="119">
        <v>0</v>
      </c>
      <c r="K328" s="120">
        <f>SUM('AIP Grant History'!$H328:$J328)</f>
        <v>213750</v>
      </c>
    </row>
    <row r="329" spans="1:11" x14ac:dyDescent="0.2">
      <c r="A329" s="117" t="s">
        <v>705</v>
      </c>
      <c r="B329" s="118" t="s">
        <v>274</v>
      </c>
      <c r="C329" s="118" t="s">
        <v>382</v>
      </c>
      <c r="D329" s="118" t="s">
        <v>9</v>
      </c>
      <c r="E329" s="118" t="s">
        <v>381</v>
      </c>
      <c r="F329" s="118" t="s">
        <v>408</v>
      </c>
      <c r="G329" s="118" t="s">
        <v>715</v>
      </c>
      <c r="H329" s="119">
        <v>153983</v>
      </c>
      <c r="I329" s="119">
        <v>0</v>
      </c>
      <c r="J329" s="119">
        <v>0</v>
      </c>
      <c r="K329" s="120">
        <f>SUM('AIP Grant History'!$H329:$J329)</f>
        <v>153983</v>
      </c>
    </row>
    <row r="330" spans="1:11" x14ac:dyDescent="0.2">
      <c r="A330" s="117" t="s">
        <v>705</v>
      </c>
      <c r="B330" s="118" t="s">
        <v>274</v>
      </c>
      <c r="C330" s="118" t="s">
        <v>382</v>
      </c>
      <c r="D330" s="118" t="s">
        <v>49</v>
      </c>
      <c r="E330" s="118" t="s">
        <v>381</v>
      </c>
      <c r="F330" s="118" t="s">
        <v>595</v>
      </c>
      <c r="G330" s="118" t="s">
        <v>716</v>
      </c>
      <c r="H330" s="119">
        <v>196531</v>
      </c>
      <c r="I330" s="119">
        <v>0</v>
      </c>
      <c r="J330" s="119">
        <v>0</v>
      </c>
      <c r="K330" s="120">
        <f>SUM('AIP Grant History'!$H330:$J330)</f>
        <v>196531</v>
      </c>
    </row>
    <row r="331" spans="1:11" x14ac:dyDescent="0.2">
      <c r="A331" s="117" t="s">
        <v>705</v>
      </c>
      <c r="B331" s="118" t="s">
        <v>274</v>
      </c>
      <c r="C331" s="118" t="s">
        <v>382</v>
      </c>
      <c r="D331" s="118" t="s">
        <v>51</v>
      </c>
      <c r="E331" s="118" t="s">
        <v>381</v>
      </c>
      <c r="F331" s="118" t="s">
        <v>412</v>
      </c>
      <c r="G331" s="118" t="s">
        <v>717</v>
      </c>
      <c r="H331" s="119">
        <v>745107</v>
      </c>
      <c r="I331" s="119">
        <v>0</v>
      </c>
      <c r="J331" s="119">
        <v>0</v>
      </c>
      <c r="K331" s="120">
        <f>SUM('AIP Grant History'!$H331:$J331)</f>
        <v>745107</v>
      </c>
    </row>
    <row r="332" spans="1:11" x14ac:dyDescent="0.2">
      <c r="A332" s="117" t="s">
        <v>705</v>
      </c>
      <c r="B332" s="118" t="s">
        <v>274</v>
      </c>
      <c r="C332" s="118" t="s">
        <v>382</v>
      </c>
      <c r="D332" s="118" t="s">
        <v>55</v>
      </c>
      <c r="E332" s="118" t="s">
        <v>381</v>
      </c>
      <c r="F332" s="118" t="s">
        <v>520</v>
      </c>
      <c r="G332" s="118" t="s">
        <v>457</v>
      </c>
      <c r="H332" s="119">
        <v>97587</v>
      </c>
      <c r="I332" s="119">
        <v>0</v>
      </c>
      <c r="J332" s="119">
        <v>0</v>
      </c>
      <c r="K332" s="120">
        <f>SUM('AIP Grant History'!$H332:$J332)</f>
        <v>97587</v>
      </c>
    </row>
    <row r="333" spans="1:11" x14ac:dyDescent="0.2">
      <c r="A333" s="117" t="s">
        <v>705</v>
      </c>
      <c r="B333" s="118" t="s">
        <v>274</v>
      </c>
      <c r="C333" s="118" t="s">
        <v>382</v>
      </c>
      <c r="D333" s="118" t="s">
        <v>63</v>
      </c>
      <c r="E333" s="118" t="s">
        <v>381</v>
      </c>
      <c r="F333" s="118" t="s">
        <v>383</v>
      </c>
      <c r="G333" s="118" t="s">
        <v>424</v>
      </c>
      <c r="H333" s="119">
        <v>484564</v>
      </c>
      <c r="I333" s="119">
        <v>0</v>
      </c>
      <c r="J333" s="119">
        <v>0</v>
      </c>
      <c r="K333" s="120">
        <f>SUM('AIP Grant History'!$H333:$J333)</f>
        <v>484564</v>
      </c>
    </row>
    <row r="334" spans="1:11" x14ac:dyDescent="0.2">
      <c r="A334" s="117" t="s">
        <v>705</v>
      </c>
      <c r="B334" s="118" t="s">
        <v>274</v>
      </c>
      <c r="C334" s="118" t="s">
        <v>382</v>
      </c>
      <c r="D334" s="118" t="s">
        <v>65</v>
      </c>
      <c r="E334" s="118" t="s">
        <v>381</v>
      </c>
      <c r="F334" s="118" t="s">
        <v>415</v>
      </c>
      <c r="G334" s="118" t="s">
        <v>718</v>
      </c>
      <c r="H334" s="119">
        <v>49970</v>
      </c>
      <c r="I334" s="119">
        <v>0</v>
      </c>
      <c r="J334" s="119">
        <v>0</v>
      </c>
      <c r="K334" s="120">
        <f>SUM('AIP Grant History'!$H334:$J334)</f>
        <v>49970</v>
      </c>
    </row>
    <row r="335" spans="1:11" x14ac:dyDescent="0.2">
      <c r="A335" s="117" t="s">
        <v>705</v>
      </c>
      <c r="B335" s="118" t="s">
        <v>274</v>
      </c>
      <c r="C335" s="118" t="s">
        <v>382</v>
      </c>
      <c r="D335" s="118" t="s">
        <v>65</v>
      </c>
      <c r="E335" s="118" t="s">
        <v>381</v>
      </c>
      <c r="F335" s="118" t="s">
        <v>415</v>
      </c>
      <c r="G335" s="118" t="s">
        <v>457</v>
      </c>
      <c r="H335" s="119">
        <v>390651</v>
      </c>
      <c r="I335" s="119">
        <v>0</v>
      </c>
      <c r="J335" s="119">
        <v>0</v>
      </c>
      <c r="K335" s="120">
        <f>SUM('AIP Grant History'!$H335:$J335)</f>
        <v>390651</v>
      </c>
    </row>
    <row r="336" spans="1:11" x14ac:dyDescent="0.2">
      <c r="A336" s="117" t="s">
        <v>705</v>
      </c>
      <c r="B336" s="118" t="s">
        <v>274</v>
      </c>
      <c r="C336" s="118" t="s">
        <v>382</v>
      </c>
      <c r="D336" s="118" t="s">
        <v>67</v>
      </c>
      <c r="E336" s="118" t="s">
        <v>381</v>
      </c>
      <c r="F336" s="118" t="s">
        <v>417</v>
      </c>
      <c r="G336" s="118" t="s">
        <v>719</v>
      </c>
      <c r="H336" s="119">
        <v>162656</v>
      </c>
      <c r="I336" s="119">
        <v>0</v>
      </c>
      <c r="J336" s="119">
        <v>0</v>
      </c>
      <c r="K336" s="120">
        <f>SUM('AIP Grant History'!$H336:$J336)</f>
        <v>162656</v>
      </c>
    </row>
    <row r="337" spans="1:11" x14ac:dyDescent="0.2">
      <c r="A337" s="117" t="s">
        <v>705</v>
      </c>
      <c r="B337" s="118" t="s">
        <v>274</v>
      </c>
      <c r="C337" s="118" t="s">
        <v>382</v>
      </c>
      <c r="D337" s="118" t="s">
        <v>69</v>
      </c>
      <c r="E337" s="118" t="s">
        <v>381</v>
      </c>
      <c r="F337" s="118" t="s">
        <v>419</v>
      </c>
      <c r="G337" s="118" t="s">
        <v>720</v>
      </c>
      <c r="H337" s="119">
        <v>192850</v>
      </c>
      <c r="I337" s="119">
        <v>0</v>
      </c>
      <c r="J337" s="119">
        <v>0</v>
      </c>
      <c r="K337" s="120">
        <f>SUM('AIP Grant History'!$H337:$J337)</f>
        <v>192850</v>
      </c>
    </row>
    <row r="338" spans="1:11" x14ac:dyDescent="0.2">
      <c r="A338" s="117" t="s">
        <v>705</v>
      </c>
      <c r="B338" s="118" t="s">
        <v>274</v>
      </c>
      <c r="C338" s="118" t="s">
        <v>382</v>
      </c>
      <c r="D338" s="118" t="s">
        <v>71</v>
      </c>
      <c r="E338" s="118" t="s">
        <v>381</v>
      </c>
      <c r="F338" s="118" t="s">
        <v>421</v>
      </c>
      <c r="G338" s="118" t="s">
        <v>457</v>
      </c>
      <c r="H338" s="119">
        <v>299873</v>
      </c>
      <c r="I338" s="119">
        <v>0</v>
      </c>
      <c r="J338" s="119">
        <v>0</v>
      </c>
      <c r="K338" s="120">
        <f>SUM('AIP Grant History'!$H338:$J338)</f>
        <v>299873</v>
      </c>
    </row>
    <row r="339" spans="1:11" x14ac:dyDescent="0.2">
      <c r="A339" s="117" t="s">
        <v>705</v>
      </c>
      <c r="B339" s="118" t="s">
        <v>274</v>
      </c>
      <c r="C339" s="118" t="s">
        <v>382</v>
      </c>
      <c r="D339" s="118" t="s">
        <v>189</v>
      </c>
      <c r="E339" s="118" t="s">
        <v>381</v>
      </c>
      <c r="F339" s="118" t="s">
        <v>523</v>
      </c>
      <c r="G339" s="118" t="s">
        <v>424</v>
      </c>
      <c r="H339" s="119">
        <v>195609</v>
      </c>
      <c r="I339" s="119">
        <v>0</v>
      </c>
      <c r="J339" s="119">
        <v>0</v>
      </c>
      <c r="K339" s="120">
        <f>SUM('AIP Grant History'!$H339:$J339)</f>
        <v>195609</v>
      </c>
    </row>
    <row r="340" spans="1:11" x14ac:dyDescent="0.2">
      <c r="A340" s="117" t="s">
        <v>705</v>
      </c>
      <c r="B340" s="118" t="s">
        <v>274</v>
      </c>
      <c r="C340" s="118" t="s">
        <v>382</v>
      </c>
      <c r="D340" s="118" t="s">
        <v>79</v>
      </c>
      <c r="E340" s="118" t="s">
        <v>381</v>
      </c>
      <c r="F340" s="118" t="s">
        <v>525</v>
      </c>
      <c r="G340" s="118" t="s">
        <v>684</v>
      </c>
      <c r="H340" s="119">
        <v>31635</v>
      </c>
      <c r="I340" s="119">
        <v>0</v>
      </c>
      <c r="J340" s="119">
        <v>0</v>
      </c>
      <c r="K340" s="120">
        <f>SUM('AIP Grant History'!$H340:$J340)</f>
        <v>31635</v>
      </c>
    </row>
    <row r="341" spans="1:11" x14ac:dyDescent="0.2">
      <c r="A341" s="117" t="s">
        <v>705</v>
      </c>
      <c r="B341" s="118" t="s">
        <v>274</v>
      </c>
      <c r="C341" s="118" t="s">
        <v>382</v>
      </c>
      <c r="D341" s="118" t="s">
        <v>85</v>
      </c>
      <c r="E341" s="118" t="s">
        <v>381</v>
      </c>
      <c r="F341" s="118" t="s">
        <v>427</v>
      </c>
      <c r="G341" s="118" t="s">
        <v>418</v>
      </c>
      <c r="H341" s="119">
        <v>50160</v>
      </c>
      <c r="I341" s="119">
        <v>0</v>
      </c>
      <c r="J341" s="119">
        <v>0</v>
      </c>
      <c r="K341" s="120">
        <f>SUM('AIP Grant History'!$H341:$J341)</f>
        <v>50160</v>
      </c>
    </row>
    <row r="342" spans="1:11" x14ac:dyDescent="0.2">
      <c r="A342" s="117" t="s">
        <v>705</v>
      </c>
      <c r="B342" s="118" t="s">
        <v>274</v>
      </c>
      <c r="C342" s="118" t="s">
        <v>382</v>
      </c>
      <c r="D342" s="118" t="s">
        <v>87</v>
      </c>
      <c r="E342" s="118" t="s">
        <v>381</v>
      </c>
      <c r="F342" s="118" t="s">
        <v>388</v>
      </c>
      <c r="G342" s="118" t="s">
        <v>721</v>
      </c>
      <c r="H342" s="119">
        <v>315851</v>
      </c>
      <c r="I342" s="119">
        <v>0</v>
      </c>
      <c r="J342" s="119">
        <v>0</v>
      </c>
      <c r="K342" s="120">
        <f>SUM('AIP Grant History'!$H342:$J342)</f>
        <v>315851</v>
      </c>
    </row>
    <row r="343" spans="1:11" x14ac:dyDescent="0.2">
      <c r="A343" s="117" t="s">
        <v>705</v>
      </c>
      <c r="B343" s="118" t="s">
        <v>274</v>
      </c>
      <c r="C343" s="118" t="s">
        <v>382</v>
      </c>
      <c r="D343" s="118" t="s">
        <v>93</v>
      </c>
      <c r="E343" s="118" t="s">
        <v>381</v>
      </c>
      <c r="F343" s="118" t="s">
        <v>601</v>
      </c>
      <c r="G343" s="118" t="s">
        <v>722</v>
      </c>
      <c r="H343" s="119">
        <v>107825</v>
      </c>
      <c r="I343" s="119">
        <v>0</v>
      </c>
      <c r="J343" s="119">
        <v>0</v>
      </c>
      <c r="K343" s="120">
        <f>SUM('AIP Grant History'!$H343:$J343)</f>
        <v>107825</v>
      </c>
    </row>
    <row r="344" spans="1:11" x14ac:dyDescent="0.2">
      <c r="A344" s="117" t="s">
        <v>705</v>
      </c>
      <c r="B344" s="118" t="s">
        <v>274</v>
      </c>
      <c r="C344" s="118" t="s">
        <v>382</v>
      </c>
      <c r="D344" s="118" t="s">
        <v>97</v>
      </c>
      <c r="E344" s="118" t="s">
        <v>381</v>
      </c>
      <c r="F344" s="118" t="s">
        <v>431</v>
      </c>
      <c r="G344" s="118" t="s">
        <v>418</v>
      </c>
      <c r="H344" s="119">
        <v>28500</v>
      </c>
      <c r="I344" s="119">
        <v>0</v>
      </c>
      <c r="J344" s="119">
        <v>0</v>
      </c>
      <c r="K344" s="120">
        <f>SUM('AIP Grant History'!$H344:$J344)</f>
        <v>28500</v>
      </c>
    </row>
    <row r="345" spans="1:11" x14ac:dyDescent="0.2">
      <c r="A345" s="117" t="s">
        <v>705</v>
      </c>
      <c r="B345" s="118" t="s">
        <v>274</v>
      </c>
      <c r="C345" s="118" t="s">
        <v>382</v>
      </c>
      <c r="D345" s="118" t="s">
        <v>107</v>
      </c>
      <c r="E345" s="118" t="s">
        <v>381</v>
      </c>
      <c r="F345" s="118" t="s">
        <v>433</v>
      </c>
      <c r="G345" s="118" t="s">
        <v>424</v>
      </c>
      <c r="H345" s="119">
        <v>60800</v>
      </c>
      <c r="I345" s="119">
        <v>0</v>
      </c>
      <c r="J345" s="119">
        <v>0</v>
      </c>
      <c r="K345" s="120">
        <f>SUM('AIP Grant History'!$H345:$J345)</f>
        <v>60800</v>
      </c>
    </row>
    <row r="346" spans="1:11" x14ac:dyDescent="0.2">
      <c r="A346" s="117" t="s">
        <v>705</v>
      </c>
      <c r="B346" s="118" t="s">
        <v>274</v>
      </c>
      <c r="C346" s="118" t="s">
        <v>382</v>
      </c>
      <c r="D346" s="118" t="s">
        <v>107</v>
      </c>
      <c r="E346" s="118" t="s">
        <v>381</v>
      </c>
      <c r="F346" s="118" t="s">
        <v>433</v>
      </c>
      <c r="G346" s="118" t="s">
        <v>424</v>
      </c>
      <c r="H346" s="119">
        <v>360940</v>
      </c>
      <c r="I346" s="119">
        <v>0</v>
      </c>
      <c r="J346" s="119">
        <v>0</v>
      </c>
      <c r="K346" s="120">
        <f>SUM('AIP Grant History'!$H346:$J346)</f>
        <v>360940</v>
      </c>
    </row>
    <row r="347" spans="1:11" x14ac:dyDescent="0.2">
      <c r="A347" s="117" t="s">
        <v>705</v>
      </c>
      <c r="B347" s="118" t="s">
        <v>274</v>
      </c>
      <c r="C347" s="118" t="s">
        <v>382</v>
      </c>
      <c r="D347" s="118" t="s">
        <v>111</v>
      </c>
      <c r="E347" s="118" t="s">
        <v>381</v>
      </c>
      <c r="F347" s="118" t="s">
        <v>435</v>
      </c>
      <c r="G347" s="118" t="s">
        <v>723</v>
      </c>
      <c r="H347" s="119">
        <v>98800</v>
      </c>
      <c r="I347" s="119">
        <v>0</v>
      </c>
      <c r="J347" s="119">
        <v>0</v>
      </c>
      <c r="K347" s="120">
        <f>SUM('AIP Grant History'!$H347:$J347)</f>
        <v>98800</v>
      </c>
    </row>
    <row r="348" spans="1:11" x14ac:dyDescent="0.2">
      <c r="A348" s="117" t="s">
        <v>705</v>
      </c>
      <c r="B348" s="118" t="s">
        <v>274</v>
      </c>
      <c r="C348" s="118" t="s">
        <v>382</v>
      </c>
      <c r="D348" s="118" t="s">
        <v>111</v>
      </c>
      <c r="E348" s="118" t="s">
        <v>381</v>
      </c>
      <c r="F348" s="118" t="s">
        <v>435</v>
      </c>
      <c r="G348" s="118" t="s">
        <v>436</v>
      </c>
      <c r="H348" s="119">
        <v>170880</v>
      </c>
      <c r="I348" s="119">
        <v>0</v>
      </c>
      <c r="J348" s="119">
        <v>0</v>
      </c>
      <c r="K348" s="120">
        <f>SUM('AIP Grant History'!$H348:$J348)</f>
        <v>170880</v>
      </c>
    </row>
    <row r="349" spans="1:11" x14ac:dyDescent="0.2">
      <c r="A349" s="117" t="s">
        <v>705</v>
      </c>
      <c r="B349" s="118" t="s">
        <v>274</v>
      </c>
      <c r="C349" s="118" t="s">
        <v>382</v>
      </c>
      <c r="D349" s="118" t="s">
        <v>129</v>
      </c>
      <c r="E349" s="118" t="s">
        <v>381</v>
      </c>
      <c r="F349" s="118" t="s">
        <v>437</v>
      </c>
      <c r="G349" s="118" t="s">
        <v>724</v>
      </c>
      <c r="H349" s="119">
        <v>23434</v>
      </c>
      <c r="I349" s="119">
        <v>0</v>
      </c>
      <c r="J349" s="119">
        <v>0</v>
      </c>
      <c r="K349" s="120">
        <f>SUM('AIP Grant History'!$H349:$J349)</f>
        <v>23434</v>
      </c>
    </row>
    <row r="350" spans="1:11" x14ac:dyDescent="0.2">
      <c r="A350" s="117" t="s">
        <v>705</v>
      </c>
      <c r="B350" s="118" t="s">
        <v>274</v>
      </c>
      <c r="C350" s="118" t="s">
        <v>382</v>
      </c>
      <c r="D350" s="118" t="s">
        <v>129</v>
      </c>
      <c r="E350" s="118" t="s">
        <v>381</v>
      </c>
      <c r="F350" s="118" t="s">
        <v>437</v>
      </c>
      <c r="G350" s="118" t="s">
        <v>725</v>
      </c>
      <c r="H350" s="119">
        <v>92387</v>
      </c>
      <c r="I350" s="119">
        <v>0</v>
      </c>
      <c r="J350" s="119">
        <v>0</v>
      </c>
      <c r="K350" s="120">
        <f>SUM('AIP Grant History'!$H350:$J350)</f>
        <v>92387</v>
      </c>
    </row>
    <row r="351" spans="1:11" x14ac:dyDescent="0.2">
      <c r="A351" s="117" t="s">
        <v>705</v>
      </c>
      <c r="B351" s="118" t="s">
        <v>274</v>
      </c>
      <c r="C351" s="118" t="s">
        <v>382</v>
      </c>
      <c r="D351" s="118" t="s">
        <v>115</v>
      </c>
      <c r="E351" s="118" t="s">
        <v>381</v>
      </c>
      <c r="F351" s="118" t="s">
        <v>535</v>
      </c>
      <c r="G351" s="118" t="s">
        <v>559</v>
      </c>
      <c r="H351" s="119">
        <v>55570</v>
      </c>
      <c r="I351" s="119">
        <v>0</v>
      </c>
      <c r="J351" s="119">
        <v>0</v>
      </c>
      <c r="K351" s="120">
        <f>SUM('AIP Grant History'!$H351:$J351)</f>
        <v>55570</v>
      </c>
    </row>
    <row r="352" spans="1:11" x14ac:dyDescent="0.2">
      <c r="A352" s="117" t="s">
        <v>705</v>
      </c>
      <c r="B352" s="118" t="s">
        <v>274</v>
      </c>
      <c r="C352" s="118" t="s">
        <v>382</v>
      </c>
      <c r="D352" s="118" t="s">
        <v>117</v>
      </c>
      <c r="E352" s="118" t="s">
        <v>381</v>
      </c>
      <c r="F352" s="118" t="s">
        <v>603</v>
      </c>
      <c r="G352" s="118" t="s">
        <v>726</v>
      </c>
      <c r="H352" s="119">
        <v>237500</v>
      </c>
      <c r="I352" s="119">
        <v>0</v>
      </c>
      <c r="J352" s="119">
        <v>0</v>
      </c>
      <c r="K352" s="120">
        <f>SUM('AIP Grant History'!$H352:$J352)</f>
        <v>237500</v>
      </c>
    </row>
    <row r="353" spans="1:11" x14ac:dyDescent="0.2">
      <c r="A353" s="117" t="s">
        <v>705</v>
      </c>
      <c r="B353" s="118" t="s">
        <v>274</v>
      </c>
      <c r="C353" s="118" t="s">
        <v>382</v>
      </c>
      <c r="D353" s="118" t="s">
        <v>119</v>
      </c>
      <c r="E353" s="118" t="s">
        <v>381</v>
      </c>
      <c r="F353" s="118" t="s">
        <v>439</v>
      </c>
      <c r="G353" s="118" t="s">
        <v>457</v>
      </c>
      <c r="H353" s="119">
        <v>137769</v>
      </c>
      <c r="I353" s="119">
        <v>0</v>
      </c>
      <c r="J353" s="119">
        <v>0</v>
      </c>
      <c r="K353" s="120">
        <f>SUM('AIP Grant History'!$H353:$J353)</f>
        <v>137769</v>
      </c>
    </row>
    <row r="354" spans="1:11" x14ac:dyDescent="0.2">
      <c r="A354" s="117" t="s">
        <v>705</v>
      </c>
      <c r="B354" s="118" t="s">
        <v>274</v>
      </c>
      <c r="C354" s="118" t="s">
        <v>382</v>
      </c>
      <c r="D354" s="118" t="s">
        <v>119</v>
      </c>
      <c r="E354" s="118" t="s">
        <v>381</v>
      </c>
      <c r="F354" s="118" t="s">
        <v>439</v>
      </c>
      <c r="G354" s="118" t="s">
        <v>418</v>
      </c>
      <c r="H354" s="119">
        <v>142528</v>
      </c>
      <c r="I354" s="119">
        <v>0</v>
      </c>
      <c r="J354" s="119">
        <v>0</v>
      </c>
      <c r="K354" s="120">
        <f>SUM('AIP Grant History'!$H354:$J354)</f>
        <v>142528</v>
      </c>
    </row>
    <row r="355" spans="1:11" x14ac:dyDescent="0.2">
      <c r="A355" s="117" t="s">
        <v>705</v>
      </c>
      <c r="B355" s="118" t="s">
        <v>274</v>
      </c>
      <c r="C355" s="118" t="s">
        <v>382</v>
      </c>
      <c r="D355" s="118" t="s">
        <v>125</v>
      </c>
      <c r="E355" s="118" t="s">
        <v>381</v>
      </c>
      <c r="F355" s="118" t="s">
        <v>441</v>
      </c>
      <c r="G355" s="118" t="s">
        <v>727</v>
      </c>
      <c r="H355" s="119">
        <v>571587</v>
      </c>
      <c r="I355" s="119">
        <v>0</v>
      </c>
      <c r="J355" s="119">
        <v>0</v>
      </c>
      <c r="K355" s="120">
        <f>SUM('AIP Grant History'!$H355:$J355)</f>
        <v>571587</v>
      </c>
    </row>
    <row r="356" spans="1:11" x14ac:dyDescent="0.2">
      <c r="A356" s="117" t="s">
        <v>705</v>
      </c>
      <c r="B356" s="118" t="s">
        <v>274</v>
      </c>
      <c r="C356" s="118" t="s">
        <v>382</v>
      </c>
      <c r="D356" s="118" t="s">
        <v>131</v>
      </c>
      <c r="E356" s="118" t="s">
        <v>381</v>
      </c>
      <c r="F356" s="118" t="s">
        <v>443</v>
      </c>
      <c r="G356" s="118" t="s">
        <v>728</v>
      </c>
      <c r="H356" s="119">
        <v>2009250</v>
      </c>
      <c r="I356" s="119">
        <v>0</v>
      </c>
      <c r="J356" s="119">
        <v>0</v>
      </c>
      <c r="K356" s="120">
        <f>SUM('AIP Grant History'!$H356:$J356)</f>
        <v>2009250</v>
      </c>
    </row>
    <row r="357" spans="1:11" x14ac:dyDescent="0.2">
      <c r="A357" s="117" t="s">
        <v>705</v>
      </c>
      <c r="B357" s="118" t="s">
        <v>274</v>
      </c>
      <c r="C357" s="118" t="s">
        <v>382</v>
      </c>
      <c r="D357" s="118" t="s">
        <v>133</v>
      </c>
      <c r="E357" s="118" t="s">
        <v>381</v>
      </c>
      <c r="F357" s="118" t="s">
        <v>607</v>
      </c>
      <c r="G357" s="118" t="s">
        <v>729</v>
      </c>
      <c r="H357" s="119">
        <v>189663</v>
      </c>
      <c r="I357" s="119">
        <v>0</v>
      </c>
      <c r="J357" s="119">
        <v>0</v>
      </c>
      <c r="K357" s="120">
        <f>SUM('AIP Grant History'!$H357:$J357)</f>
        <v>189663</v>
      </c>
    </row>
    <row r="358" spans="1:11" x14ac:dyDescent="0.2">
      <c r="A358" s="117" t="s">
        <v>705</v>
      </c>
      <c r="B358" s="118" t="s">
        <v>274</v>
      </c>
      <c r="C358" s="118" t="s">
        <v>382</v>
      </c>
      <c r="D358" s="118" t="s">
        <v>133</v>
      </c>
      <c r="E358" s="118" t="s">
        <v>381</v>
      </c>
      <c r="F358" s="118" t="s">
        <v>607</v>
      </c>
      <c r="G358" s="118" t="s">
        <v>710</v>
      </c>
      <c r="H358" s="119">
        <v>1185682</v>
      </c>
      <c r="I358" s="119">
        <v>0</v>
      </c>
      <c r="J358" s="119">
        <v>0</v>
      </c>
      <c r="K358" s="120">
        <f>SUM('AIP Grant History'!$H358:$J358)</f>
        <v>1185682</v>
      </c>
    </row>
    <row r="359" spans="1:11" x14ac:dyDescent="0.2">
      <c r="A359" s="117" t="s">
        <v>705</v>
      </c>
      <c r="B359" s="118" t="s">
        <v>274</v>
      </c>
      <c r="C359" s="118" t="s">
        <v>382</v>
      </c>
      <c r="D359" s="118" t="s">
        <v>153</v>
      </c>
      <c r="E359" s="118" t="s">
        <v>381</v>
      </c>
      <c r="F359" s="118" t="s">
        <v>444</v>
      </c>
      <c r="G359" s="118" t="s">
        <v>665</v>
      </c>
      <c r="H359" s="119">
        <v>46011</v>
      </c>
      <c r="I359" s="119">
        <v>0</v>
      </c>
      <c r="J359" s="119">
        <v>0</v>
      </c>
      <c r="K359" s="120">
        <f>SUM('AIP Grant History'!$H359:$J359)</f>
        <v>46011</v>
      </c>
    </row>
    <row r="360" spans="1:11" x14ac:dyDescent="0.2">
      <c r="A360" s="117" t="s">
        <v>705</v>
      </c>
      <c r="B360" s="118" t="s">
        <v>274</v>
      </c>
      <c r="C360" s="118" t="s">
        <v>382</v>
      </c>
      <c r="D360" s="118" t="s">
        <v>153</v>
      </c>
      <c r="E360" s="118" t="s">
        <v>381</v>
      </c>
      <c r="F360" s="118" t="s">
        <v>444</v>
      </c>
      <c r="G360" s="118" t="s">
        <v>530</v>
      </c>
      <c r="H360" s="119">
        <v>110489</v>
      </c>
      <c r="I360" s="119">
        <v>0</v>
      </c>
      <c r="J360" s="119">
        <v>0</v>
      </c>
      <c r="K360" s="120">
        <f>SUM('AIP Grant History'!$H360:$J360)</f>
        <v>110489</v>
      </c>
    </row>
    <row r="361" spans="1:11" x14ac:dyDescent="0.2">
      <c r="A361" s="117" t="s">
        <v>705</v>
      </c>
      <c r="B361" s="118" t="s">
        <v>274</v>
      </c>
      <c r="C361" s="118" t="s">
        <v>382</v>
      </c>
      <c r="D361" s="118" t="s">
        <v>155</v>
      </c>
      <c r="E361" s="118" t="s">
        <v>381</v>
      </c>
      <c r="F361" s="118" t="s">
        <v>539</v>
      </c>
      <c r="G361" s="118" t="s">
        <v>730</v>
      </c>
      <c r="H361" s="119">
        <v>56832</v>
      </c>
      <c r="I361" s="119">
        <v>0</v>
      </c>
      <c r="J361" s="119">
        <v>0</v>
      </c>
      <c r="K361" s="120">
        <f>SUM('AIP Grant History'!$H361:$J361)</f>
        <v>56832</v>
      </c>
    </row>
    <row r="362" spans="1:11" x14ac:dyDescent="0.2">
      <c r="A362" s="117" t="s">
        <v>705</v>
      </c>
      <c r="B362" s="118" t="s">
        <v>274</v>
      </c>
      <c r="C362" s="118" t="s">
        <v>382</v>
      </c>
      <c r="D362" s="118" t="s">
        <v>157</v>
      </c>
      <c r="E362" s="118" t="s">
        <v>381</v>
      </c>
      <c r="F362" s="118" t="s">
        <v>611</v>
      </c>
      <c r="G362" s="118" t="s">
        <v>731</v>
      </c>
      <c r="H362" s="119">
        <v>158202</v>
      </c>
      <c r="I362" s="119">
        <v>0</v>
      </c>
      <c r="J362" s="119">
        <v>0</v>
      </c>
      <c r="K362" s="120">
        <f>SUM('AIP Grant History'!$H362:$J362)</f>
        <v>158202</v>
      </c>
    </row>
    <row r="363" spans="1:11" x14ac:dyDescent="0.2">
      <c r="A363" s="117" t="s">
        <v>705</v>
      </c>
      <c r="B363" s="118" t="s">
        <v>274</v>
      </c>
      <c r="C363" s="118" t="s">
        <v>382</v>
      </c>
      <c r="D363" s="118" t="s">
        <v>161</v>
      </c>
      <c r="E363" s="118" t="s">
        <v>381</v>
      </c>
      <c r="F363" s="118" t="s">
        <v>732</v>
      </c>
      <c r="G363" s="118" t="s">
        <v>476</v>
      </c>
      <c r="H363" s="119">
        <v>47500</v>
      </c>
      <c r="I363" s="119">
        <v>0</v>
      </c>
      <c r="J363" s="119">
        <v>0</v>
      </c>
      <c r="K363" s="120">
        <f>SUM('AIP Grant History'!$H363:$J363)</f>
        <v>47500</v>
      </c>
    </row>
    <row r="364" spans="1:11" x14ac:dyDescent="0.2">
      <c r="A364" s="117" t="s">
        <v>705</v>
      </c>
      <c r="B364" s="118" t="s">
        <v>274</v>
      </c>
      <c r="C364" s="118" t="s">
        <v>382</v>
      </c>
      <c r="D364" s="118" t="s">
        <v>163</v>
      </c>
      <c r="E364" s="118" t="s">
        <v>381</v>
      </c>
      <c r="F364" s="118" t="s">
        <v>450</v>
      </c>
      <c r="G364" s="118" t="s">
        <v>733</v>
      </c>
      <c r="H364" s="119">
        <v>515585</v>
      </c>
      <c r="I364" s="119">
        <v>0</v>
      </c>
      <c r="J364" s="119">
        <v>0</v>
      </c>
      <c r="K364" s="120">
        <f>SUM('AIP Grant History'!$H364:$J364)</f>
        <v>515585</v>
      </c>
    </row>
    <row r="365" spans="1:11" x14ac:dyDescent="0.2">
      <c r="A365" s="117" t="s">
        <v>705</v>
      </c>
      <c r="B365" s="118" t="s">
        <v>274</v>
      </c>
      <c r="C365" s="118" t="s">
        <v>382</v>
      </c>
      <c r="D365" s="118" t="s">
        <v>169</v>
      </c>
      <c r="E365" s="118" t="s">
        <v>381</v>
      </c>
      <c r="F365" s="118" t="s">
        <v>545</v>
      </c>
      <c r="G365" s="118" t="s">
        <v>734</v>
      </c>
      <c r="H365" s="119">
        <v>28037</v>
      </c>
      <c r="I365" s="119">
        <v>0</v>
      </c>
      <c r="J365" s="119">
        <v>0</v>
      </c>
      <c r="K365" s="120">
        <f>SUM('AIP Grant History'!$H365:$J365)</f>
        <v>28037</v>
      </c>
    </row>
    <row r="366" spans="1:11" x14ac:dyDescent="0.2">
      <c r="A366" s="117" t="s">
        <v>705</v>
      </c>
      <c r="B366" s="118" t="s">
        <v>274</v>
      </c>
      <c r="C366" s="118" t="s">
        <v>382</v>
      </c>
      <c r="D366" s="118" t="s">
        <v>171</v>
      </c>
      <c r="E366" s="118" t="s">
        <v>381</v>
      </c>
      <c r="F366" s="118" t="s">
        <v>452</v>
      </c>
      <c r="G366" s="118" t="s">
        <v>735</v>
      </c>
      <c r="H366" s="119">
        <v>30400</v>
      </c>
      <c r="I366" s="119">
        <v>0</v>
      </c>
      <c r="J366" s="119">
        <v>0</v>
      </c>
      <c r="K366" s="120">
        <f>SUM('AIP Grant History'!$H366:$J366)</f>
        <v>30400</v>
      </c>
    </row>
    <row r="367" spans="1:11" x14ac:dyDescent="0.2">
      <c r="A367" s="117" t="s">
        <v>705</v>
      </c>
      <c r="B367" s="118" t="s">
        <v>274</v>
      </c>
      <c r="C367" s="118" t="s">
        <v>382</v>
      </c>
      <c r="D367" s="118" t="s">
        <v>171</v>
      </c>
      <c r="E367" s="118" t="s">
        <v>381</v>
      </c>
      <c r="F367" s="118" t="s">
        <v>452</v>
      </c>
      <c r="G367" s="118" t="s">
        <v>735</v>
      </c>
      <c r="H367" s="119">
        <v>471605</v>
      </c>
      <c r="I367" s="119">
        <v>0</v>
      </c>
      <c r="J367" s="119">
        <v>0</v>
      </c>
      <c r="K367" s="120">
        <f>SUM('AIP Grant History'!$H367:$J367)</f>
        <v>471605</v>
      </c>
    </row>
    <row r="368" spans="1:11" x14ac:dyDescent="0.2">
      <c r="A368" s="117" t="s">
        <v>705</v>
      </c>
      <c r="B368" s="118" t="s">
        <v>274</v>
      </c>
      <c r="C368" s="118" t="s">
        <v>382</v>
      </c>
      <c r="D368" s="118" t="s">
        <v>177</v>
      </c>
      <c r="E368" s="118" t="s">
        <v>381</v>
      </c>
      <c r="F368" s="118" t="s">
        <v>617</v>
      </c>
      <c r="G368" s="118" t="s">
        <v>424</v>
      </c>
      <c r="H368" s="119">
        <v>347932</v>
      </c>
      <c r="I368" s="119">
        <v>0</v>
      </c>
      <c r="J368" s="119">
        <v>0</v>
      </c>
      <c r="K368" s="120">
        <f>SUM('AIP Grant History'!$H368:$J368)</f>
        <v>347932</v>
      </c>
    </row>
    <row r="369" spans="1:11" x14ac:dyDescent="0.2">
      <c r="A369" s="117" t="s">
        <v>705</v>
      </c>
      <c r="B369" s="118" t="s">
        <v>274</v>
      </c>
      <c r="C369" s="118" t="s">
        <v>382</v>
      </c>
      <c r="D369" s="118" t="s">
        <v>183</v>
      </c>
      <c r="E369" s="118" t="s">
        <v>381</v>
      </c>
      <c r="F369" s="118" t="s">
        <v>454</v>
      </c>
      <c r="G369" s="118" t="s">
        <v>736</v>
      </c>
      <c r="H369" s="119">
        <v>47000</v>
      </c>
      <c r="I369" s="119">
        <v>0</v>
      </c>
      <c r="J369" s="119">
        <v>0</v>
      </c>
      <c r="K369" s="120">
        <f>SUM('AIP Grant History'!$H369:$J369)</f>
        <v>47000</v>
      </c>
    </row>
    <row r="370" spans="1:11" x14ac:dyDescent="0.2">
      <c r="A370" s="117" t="s">
        <v>705</v>
      </c>
      <c r="B370" s="118" t="s">
        <v>274</v>
      </c>
      <c r="C370" s="118" t="s">
        <v>382</v>
      </c>
      <c r="D370" s="118" t="s">
        <v>191</v>
      </c>
      <c r="E370" s="118" t="s">
        <v>381</v>
      </c>
      <c r="F370" s="118" t="s">
        <v>458</v>
      </c>
      <c r="G370" s="118" t="s">
        <v>737</v>
      </c>
      <c r="H370" s="119">
        <v>406064</v>
      </c>
      <c r="I370" s="119">
        <v>0</v>
      </c>
      <c r="J370" s="119">
        <v>0</v>
      </c>
      <c r="K370" s="120">
        <f>SUM('AIP Grant History'!$H370:$J370)</f>
        <v>406064</v>
      </c>
    </row>
    <row r="371" spans="1:11" x14ac:dyDescent="0.2">
      <c r="A371" s="117" t="s">
        <v>705</v>
      </c>
      <c r="B371" s="118" t="s">
        <v>274</v>
      </c>
      <c r="C371" s="118" t="s">
        <v>382</v>
      </c>
      <c r="D371" s="118" t="s">
        <v>127</v>
      </c>
      <c r="E371" s="118" t="s">
        <v>381</v>
      </c>
      <c r="F371" s="118" t="s">
        <v>551</v>
      </c>
      <c r="G371" s="118" t="s">
        <v>559</v>
      </c>
      <c r="H371" s="119">
        <v>85000</v>
      </c>
      <c r="I371" s="119">
        <v>0</v>
      </c>
      <c r="J371" s="119">
        <v>0</v>
      </c>
      <c r="K371" s="120">
        <f>SUM('AIP Grant History'!$H371:$J371)</f>
        <v>85000</v>
      </c>
    </row>
    <row r="372" spans="1:11" x14ac:dyDescent="0.2">
      <c r="A372" s="117" t="s">
        <v>705</v>
      </c>
      <c r="B372" s="118" t="s">
        <v>274</v>
      </c>
      <c r="C372" s="118" t="s">
        <v>382</v>
      </c>
      <c r="D372" s="118" t="s">
        <v>127</v>
      </c>
      <c r="E372" s="118" t="s">
        <v>381</v>
      </c>
      <c r="F372" s="118" t="s">
        <v>551</v>
      </c>
      <c r="G372" s="118" t="s">
        <v>497</v>
      </c>
      <c r="H372" s="119">
        <v>1209527</v>
      </c>
      <c r="I372" s="119">
        <v>0</v>
      </c>
      <c r="J372" s="119">
        <v>0</v>
      </c>
      <c r="K372" s="120">
        <f>SUM('AIP Grant History'!$H372:$J372)</f>
        <v>1209527</v>
      </c>
    </row>
    <row r="373" spans="1:11" x14ac:dyDescent="0.2">
      <c r="A373" s="117" t="s">
        <v>705</v>
      </c>
      <c r="B373" s="118" t="s">
        <v>274</v>
      </c>
      <c r="C373" s="118" t="s">
        <v>382</v>
      </c>
      <c r="D373" s="118" t="s">
        <v>195</v>
      </c>
      <c r="E373" s="118" t="s">
        <v>381</v>
      </c>
      <c r="F373" s="118" t="s">
        <v>553</v>
      </c>
      <c r="G373" s="118" t="s">
        <v>559</v>
      </c>
      <c r="H373" s="119">
        <v>159538</v>
      </c>
      <c r="I373" s="119">
        <v>0</v>
      </c>
      <c r="J373" s="119">
        <v>0</v>
      </c>
      <c r="K373" s="120">
        <f>SUM('AIP Grant History'!$H373:$J373)</f>
        <v>159538</v>
      </c>
    </row>
    <row r="374" spans="1:11" x14ac:dyDescent="0.2">
      <c r="A374" s="117" t="s">
        <v>705</v>
      </c>
      <c r="B374" s="118" t="s">
        <v>274</v>
      </c>
      <c r="C374" s="118" t="s">
        <v>382</v>
      </c>
      <c r="D374" s="118" t="s">
        <v>197</v>
      </c>
      <c r="E374" s="118" t="s">
        <v>381</v>
      </c>
      <c r="F374" s="118" t="s">
        <v>555</v>
      </c>
      <c r="G374" s="118" t="s">
        <v>738</v>
      </c>
      <c r="H374" s="119">
        <v>190354</v>
      </c>
      <c r="I374" s="119">
        <v>0</v>
      </c>
      <c r="J374" s="119">
        <v>0</v>
      </c>
      <c r="K374" s="120">
        <f>SUM('AIP Grant History'!$H374:$J374)</f>
        <v>190354</v>
      </c>
    </row>
    <row r="375" spans="1:11" x14ac:dyDescent="0.2">
      <c r="A375" s="117" t="s">
        <v>705</v>
      </c>
      <c r="B375" s="118" t="s">
        <v>274</v>
      </c>
      <c r="C375" s="118" t="s">
        <v>382</v>
      </c>
      <c r="D375" s="118" t="s">
        <v>197</v>
      </c>
      <c r="E375" s="118" t="s">
        <v>381</v>
      </c>
      <c r="F375" s="118" t="s">
        <v>555</v>
      </c>
      <c r="G375" s="118" t="s">
        <v>739</v>
      </c>
      <c r="H375" s="119">
        <v>732346</v>
      </c>
      <c r="I375" s="119">
        <v>0</v>
      </c>
      <c r="J375" s="119">
        <v>0</v>
      </c>
      <c r="K375" s="120">
        <f>SUM('AIP Grant History'!$H375:$J375)</f>
        <v>732346</v>
      </c>
    </row>
    <row r="376" spans="1:11" x14ac:dyDescent="0.2">
      <c r="A376" s="117" t="s">
        <v>705</v>
      </c>
      <c r="B376" s="118" t="s">
        <v>274</v>
      </c>
      <c r="C376" s="118" t="s">
        <v>382</v>
      </c>
      <c r="D376" s="118" t="s">
        <v>205</v>
      </c>
      <c r="E376" s="118" t="s">
        <v>381</v>
      </c>
      <c r="F376" s="118" t="s">
        <v>622</v>
      </c>
      <c r="G376" s="118" t="s">
        <v>497</v>
      </c>
      <c r="H376" s="119">
        <v>66025</v>
      </c>
      <c r="I376" s="119">
        <v>0</v>
      </c>
      <c r="J376" s="119">
        <v>0</v>
      </c>
      <c r="K376" s="120">
        <f>SUM('AIP Grant History'!$H376:$J376)</f>
        <v>66025</v>
      </c>
    </row>
    <row r="377" spans="1:11" x14ac:dyDescent="0.2">
      <c r="A377" s="117" t="s">
        <v>705</v>
      </c>
      <c r="B377" s="118" t="s">
        <v>274</v>
      </c>
      <c r="C377" s="118" t="s">
        <v>382</v>
      </c>
      <c r="D377" s="118" t="s">
        <v>207</v>
      </c>
      <c r="E377" s="118" t="s">
        <v>381</v>
      </c>
      <c r="F377" s="118" t="s">
        <v>624</v>
      </c>
      <c r="G377" s="118" t="s">
        <v>740</v>
      </c>
      <c r="H377" s="119">
        <v>69899</v>
      </c>
      <c r="I377" s="119">
        <v>0</v>
      </c>
      <c r="J377" s="119">
        <v>0</v>
      </c>
      <c r="K377" s="120">
        <f>SUM('AIP Grant History'!$H377:$J377)</f>
        <v>69899</v>
      </c>
    </row>
    <row r="378" spans="1:11" x14ac:dyDescent="0.2">
      <c r="A378" s="117" t="s">
        <v>705</v>
      </c>
      <c r="B378" s="118" t="s">
        <v>274</v>
      </c>
      <c r="C378" s="118" t="s">
        <v>382</v>
      </c>
      <c r="D378" s="118" t="s">
        <v>217</v>
      </c>
      <c r="E378" s="118" t="s">
        <v>381</v>
      </c>
      <c r="F378" s="118" t="s">
        <v>626</v>
      </c>
      <c r="G378" s="118" t="s">
        <v>424</v>
      </c>
      <c r="H378" s="119">
        <v>296017</v>
      </c>
      <c r="I378" s="119">
        <v>0</v>
      </c>
      <c r="J378" s="119">
        <v>0</v>
      </c>
      <c r="K378" s="120">
        <f>SUM('AIP Grant History'!$H378:$J378)</f>
        <v>296017</v>
      </c>
    </row>
    <row r="379" spans="1:11" x14ac:dyDescent="0.2">
      <c r="A379" s="117" t="s">
        <v>705</v>
      </c>
      <c r="B379" s="118" t="s">
        <v>274</v>
      </c>
      <c r="C379" s="118" t="s">
        <v>382</v>
      </c>
      <c r="D379" s="118" t="s">
        <v>462</v>
      </c>
      <c r="E379" s="118" t="s">
        <v>381</v>
      </c>
      <c r="F379" s="118" t="s">
        <v>463</v>
      </c>
      <c r="G379" s="118" t="s">
        <v>424</v>
      </c>
      <c r="H379" s="119">
        <v>219280</v>
      </c>
      <c r="I379" s="119">
        <v>0</v>
      </c>
      <c r="J379" s="119">
        <v>0</v>
      </c>
      <c r="K379" s="120">
        <f>SUM('AIP Grant History'!$H379:$J379)</f>
        <v>219280</v>
      </c>
    </row>
    <row r="380" spans="1:11" x14ac:dyDescent="0.2">
      <c r="A380" s="117" t="s">
        <v>705</v>
      </c>
      <c r="B380" s="118" t="s">
        <v>274</v>
      </c>
      <c r="C380" s="118" t="s">
        <v>382</v>
      </c>
      <c r="D380" s="118" t="s">
        <v>59</v>
      </c>
      <c r="E380" s="118" t="s">
        <v>381</v>
      </c>
      <c r="F380" s="118" t="s">
        <v>560</v>
      </c>
      <c r="G380" s="118" t="s">
        <v>418</v>
      </c>
      <c r="H380" s="119">
        <v>110509</v>
      </c>
      <c r="I380" s="119">
        <v>0</v>
      </c>
      <c r="J380" s="119">
        <v>0</v>
      </c>
      <c r="K380" s="120">
        <f>SUM('AIP Grant History'!$H380:$J380)</f>
        <v>110509</v>
      </c>
    </row>
    <row r="381" spans="1:11" x14ac:dyDescent="0.2">
      <c r="A381" s="117" t="s">
        <v>705</v>
      </c>
      <c r="B381" s="118" t="s">
        <v>274</v>
      </c>
      <c r="C381" s="118" t="s">
        <v>382</v>
      </c>
      <c r="D381" s="118" t="s">
        <v>137</v>
      </c>
      <c r="E381" s="118" t="s">
        <v>381</v>
      </c>
      <c r="F381" s="118" t="s">
        <v>465</v>
      </c>
      <c r="G381" s="118" t="s">
        <v>741</v>
      </c>
      <c r="H381" s="119">
        <v>84550</v>
      </c>
      <c r="I381" s="119">
        <v>0</v>
      </c>
      <c r="J381" s="119">
        <v>0</v>
      </c>
      <c r="K381" s="120">
        <f>SUM('AIP Grant History'!$H381:$J381)</f>
        <v>84550</v>
      </c>
    </row>
    <row r="382" spans="1:11" x14ac:dyDescent="0.2">
      <c r="A382" s="117" t="s">
        <v>705</v>
      </c>
      <c r="B382" s="118" t="s">
        <v>274</v>
      </c>
      <c r="C382" s="118" t="s">
        <v>382</v>
      </c>
      <c r="D382" s="118" t="s">
        <v>225</v>
      </c>
      <c r="E382" s="118" t="s">
        <v>381</v>
      </c>
      <c r="F382" s="118" t="s">
        <v>467</v>
      </c>
      <c r="G382" s="118" t="s">
        <v>742</v>
      </c>
      <c r="H382" s="119">
        <v>561868</v>
      </c>
      <c r="I382" s="119">
        <v>0</v>
      </c>
      <c r="J382" s="119">
        <v>0</v>
      </c>
      <c r="K382" s="120">
        <f>SUM('AIP Grant History'!$H382:$J382)</f>
        <v>561868</v>
      </c>
    </row>
    <row r="383" spans="1:11" x14ac:dyDescent="0.2">
      <c r="A383" s="117" t="s">
        <v>705</v>
      </c>
      <c r="B383" s="118" t="s">
        <v>274</v>
      </c>
      <c r="C383" s="118" t="s">
        <v>382</v>
      </c>
      <c r="D383" s="118" t="s">
        <v>211</v>
      </c>
      <c r="E383" s="118" t="s">
        <v>381</v>
      </c>
      <c r="F383" s="118" t="s">
        <v>563</v>
      </c>
      <c r="G383" s="118" t="s">
        <v>743</v>
      </c>
      <c r="H383" s="119">
        <v>599997</v>
      </c>
      <c r="I383" s="119">
        <v>0</v>
      </c>
      <c r="J383" s="119">
        <v>0</v>
      </c>
      <c r="K383" s="120">
        <f>SUM('AIP Grant History'!$H383:$J383)</f>
        <v>599997</v>
      </c>
    </row>
    <row r="384" spans="1:11" x14ac:dyDescent="0.2">
      <c r="A384" s="117" t="s">
        <v>705</v>
      </c>
      <c r="B384" s="118" t="s">
        <v>274</v>
      </c>
      <c r="C384" s="118" t="s">
        <v>382</v>
      </c>
      <c r="D384" s="118" t="s">
        <v>227</v>
      </c>
      <c r="E384" s="118" t="s">
        <v>381</v>
      </c>
      <c r="F384" s="118" t="s">
        <v>469</v>
      </c>
      <c r="G384" s="118" t="s">
        <v>744</v>
      </c>
      <c r="H384" s="119">
        <v>85405</v>
      </c>
      <c r="I384" s="119">
        <v>0</v>
      </c>
      <c r="J384" s="119">
        <v>0</v>
      </c>
      <c r="K384" s="120">
        <f>SUM('AIP Grant History'!$H384:$J384)</f>
        <v>85405</v>
      </c>
    </row>
    <row r="385" spans="1:11" x14ac:dyDescent="0.2">
      <c r="A385" s="117" t="s">
        <v>705</v>
      </c>
      <c r="B385" s="118" t="s">
        <v>274</v>
      </c>
      <c r="C385" s="118" t="s">
        <v>382</v>
      </c>
      <c r="D385" s="118" t="s">
        <v>123</v>
      </c>
      <c r="E385" s="118" t="s">
        <v>381</v>
      </c>
      <c r="F385" s="118" t="s">
        <v>471</v>
      </c>
      <c r="G385" s="118" t="s">
        <v>424</v>
      </c>
      <c r="H385" s="119">
        <v>264100</v>
      </c>
      <c r="I385" s="119">
        <v>0</v>
      </c>
      <c r="J385" s="119">
        <v>0</v>
      </c>
      <c r="K385" s="120">
        <f>SUM('AIP Grant History'!$H385:$J385)</f>
        <v>264100</v>
      </c>
    </row>
    <row r="386" spans="1:11" x14ac:dyDescent="0.2">
      <c r="A386" s="117" t="s">
        <v>705</v>
      </c>
      <c r="B386" s="118" t="s">
        <v>274</v>
      </c>
      <c r="C386" s="118" t="s">
        <v>382</v>
      </c>
      <c r="D386" s="118" t="s">
        <v>235</v>
      </c>
      <c r="E386" s="118" t="s">
        <v>381</v>
      </c>
      <c r="F386" s="118" t="s">
        <v>473</v>
      </c>
      <c r="G386" s="118" t="s">
        <v>745</v>
      </c>
      <c r="H386" s="119">
        <v>24700</v>
      </c>
      <c r="I386" s="119">
        <v>0</v>
      </c>
      <c r="J386" s="119">
        <v>0</v>
      </c>
      <c r="K386" s="120">
        <f>SUM('AIP Grant History'!$H386:$J386)</f>
        <v>24700</v>
      </c>
    </row>
    <row r="387" spans="1:11" x14ac:dyDescent="0.2">
      <c r="A387" s="117" t="s">
        <v>705</v>
      </c>
      <c r="B387" s="118" t="s">
        <v>274</v>
      </c>
      <c r="C387" s="118" t="s">
        <v>382</v>
      </c>
      <c r="D387" s="118" t="s">
        <v>237</v>
      </c>
      <c r="E387" s="118" t="s">
        <v>381</v>
      </c>
      <c r="F387" s="118" t="s">
        <v>475</v>
      </c>
      <c r="G387" s="118" t="s">
        <v>631</v>
      </c>
      <c r="H387" s="119">
        <v>54862</v>
      </c>
      <c r="I387" s="119">
        <v>0</v>
      </c>
      <c r="J387" s="119">
        <v>0</v>
      </c>
      <c r="K387" s="120">
        <f>SUM('AIP Grant History'!$H387:$J387)</f>
        <v>54862</v>
      </c>
    </row>
    <row r="388" spans="1:11" x14ac:dyDescent="0.2">
      <c r="A388" s="117" t="s">
        <v>705</v>
      </c>
      <c r="B388" s="118" t="s">
        <v>274</v>
      </c>
      <c r="C388" s="118" t="s">
        <v>382</v>
      </c>
      <c r="D388" s="118" t="s">
        <v>243</v>
      </c>
      <c r="E388" s="118" t="s">
        <v>381</v>
      </c>
      <c r="F388" s="118" t="s">
        <v>682</v>
      </c>
      <c r="G388" s="118" t="s">
        <v>746</v>
      </c>
      <c r="H388" s="119">
        <v>381927</v>
      </c>
      <c r="I388" s="119">
        <v>0</v>
      </c>
      <c r="J388" s="119">
        <v>0</v>
      </c>
      <c r="K388" s="120">
        <f>SUM('AIP Grant History'!$H388:$J388)</f>
        <v>381927</v>
      </c>
    </row>
    <row r="389" spans="1:11" x14ac:dyDescent="0.2">
      <c r="A389" s="117" t="s">
        <v>705</v>
      </c>
      <c r="B389" s="118" t="s">
        <v>274</v>
      </c>
      <c r="C389" s="118" t="s">
        <v>382</v>
      </c>
      <c r="D389" s="118" t="s">
        <v>245</v>
      </c>
      <c r="E389" s="118" t="s">
        <v>381</v>
      </c>
      <c r="F389" s="118" t="s">
        <v>477</v>
      </c>
      <c r="G389" s="118" t="s">
        <v>418</v>
      </c>
      <c r="H389" s="119">
        <v>51015</v>
      </c>
      <c r="I389" s="119">
        <v>0</v>
      </c>
      <c r="J389" s="119">
        <v>0</v>
      </c>
      <c r="K389" s="120">
        <f>SUM('AIP Grant History'!$H389:$J389)</f>
        <v>51015</v>
      </c>
    </row>
    <row r="390" spans="1:11" x14ac:dyDescent="0.2">
      <c r="A390" s="117" t="s">
        <v>705</v>
      </c>
      <c r="B390" s="118" t="s">
        <v>274</v>
      </c>
      <c r="C390" s="118" t="s">
        <v>382</v>
      </c>
      <c r="D390" s="118" t="s">
        <v>249</v>
      </c>
      <c r="E390" s="118" t="s">
        <v>381</v>
      </c>
      <c r="F390" s="118" t="s">
        <v>630</v>
      </c>
      <c r="G390" s="118" t="s">
        <v>391</v>
      </c>
      <c r="H390" s="119">
        <v>38000</v>
      </c>
      <c r="I390" s="119">
        <v>0</v>
      </c>
      <c r="J390" s="119">
        <v>0</v>
      </c>
      <c r="K390" s="120">
        <f>SUM('AIP Grant History'!$H390:$J390)</f>
        <v>38000</v>
      </c>
    </row>
    <row r="391" spans="1:11" x14ac:dyDescent="0.2">
      <c r="A391" s="117" t="s">
        <v>705</v>
      </c>
      <c r="B391" s="118" t="s">
        <v>274</v>
      </c>
      <c r="C391" s="118" t="s">
        <v>382</v>
      </c>
      <c r="D391" s="118" t="s">
        <v>261</v>
      </c>
      <c r="E391" s="118" t="s">
        <v>381</v>
      </c>
      <c r="F391" s="118" t="s">
        <v>482</v>
      </c>
      <c r="G391" s="118" t="s">
        <v>747</v>
      </c>
      <c r="H391" s="119">
        <v>398124</v>
      </c>
      <c r="I391" s="119">
        <v>0</v>
      </c>
      <c r="J391" s="119">
        <v>0</v>
      </c>
      <c r="K391" s="120">
        <f>SUM('AIP Grant History'!$H391:$J391)</f>
        <v>398124</v>
      </c>
    </row>
    <row r="392" spans="1:11" x14ac:dyDescent="0.2">
      <c r="A392" s="117" t="s">
        <v>705</v>
      </c>
      <c r="B392" s="118" t="s">
        <v>274</v>
      </c>
      <c r="C392" s="118" t="s">
        <v>382</v>
      </c>
      <c r="D392" s="118" t="s">
        <v>261</v>
      </c>
      <c r="E392" s="118" t="s">
        <v>381</v>
      </c>
      <c r="F392" s="118" t="s">
        <v>482</v>
      </c>
      <c r="G392" s="118" t="s">
        <v>748</v>
      </c>
      <c r="H392" s="119">
        <v>1075069</v>
      </c>
      <c r="I392" s="119">
        <v>0</v>
      </c>
      <c r="J392" s="119">
        <v>0</v>
      </c>
      <c r="K392" s="120">
        <f>SUM('AIP Grant History'!$H392:$J392)</f>
        <v>1075069</v>
      </c>
    </row>
    <row r="393" spans="1:11" x14ac:dyDescent="0.2">
      <c r="A393" s="117" t="s">
        <v>705</v>
      </c>
      <c r="B393" s="118" t="s">
        <v>274</v>
      </c>
      <c r="C393" s="118" t="s">
        <v>382</v>
      </c>
      <c r="D393" s="118" t="s">
        <v>263</v>
      </c>
      <c r="E393" s="118" t="s">
        <v>381</v>
      </c>
      <c r="F393" s="118" t="s">
        <v>634</v>
      </c>
      <c r="G393" s="118" t="s">
        <v>748</v>
      </c>
      <c r="H393" s="119">
        <v>238853</v>
      </c>
      <c r="I393" s="119">
        <v>0</v>
      </c>
      <c r="J393" s="119">
        <v>0</v>
      </c>
      <c r="K393" s="120">
        <f>SUM('AIP Grant History'!$H393:$J393)</f>
        <v>238853</v>
      </c>
    </row>
    <row r="394" spans="1:11" x14ac:dyDescent="0.2">
      <c r="A394" s="117" t="s">
        <v>705</v>
      </c>
      <c r="B394" s="118" t="s">
        <v>274</v>
      </c>
      <c r="C394" s="118" t="s">
        <v>382</v>
      </c>
      <c r="D394" s="118" t="s">
        <v>263</v>
      </c>
      <c r="E394" s="118" t="s">
        <v>381</v>
      </c>
      <c r="F394" s="118" t="s">
        <v>634</v>
      </c>
      <c r="G394" s="118" t="s">
        <v>749</v>
      </c>
      <c r="H394" s="119">
        <v>280840</v>
      </c>
      <c r="I394" s="119">
        <v>0</v>
      </c>
      <c r="J394" s="119">
        <v>0</v>
      </c>
      <c r="K394" s="120">
        <f>SUM('AIP Grant History'!$H394:$J394)</f>
        <v>280840</v>
      </c>
    </row>
    <row r="395" spans="1:11" x14ac:dyDescent="0.2">
      <c r="A395" s="117" t="s">
        <v>705</v>
      </c>
      <c r="B395" s="118" t="s">
        <v>274</v>
      </c>
      <c r="C395" s="118" t="s">
        <v>382</v>
      </c>
      <c r="D395" s="118" t="s">
        <v>265</v>
      </c>
      <c r="E395" s="118" t="s">
        <v>381</v>
      </c>
      <c r="F395" s="118" t="s">
        <v>570</v>
      </c>
      <c r="G395" s="118" t="s">
        <v>750</v>
      </c>
      <c r="H395" s="119">
        <v>286900</v>
      </c>
      <c r="I395" s="119">
        <v>0</v>
      </c>
      <c r="J395" s="119">
        <v>0</v>
      </c>
      <c r="K395" s="120">
        <f>SUM('AIP Grant History'!$H395:$J395)</f>
        <v>286900</v>
      </c>
    </row>
    <row r="396" spans="1:11" x14ac:dyDescent="0.2">
      <c r="A396" s="117" t="s">
        <v>705</v>
      </c>
      <c r="B396" s="118" t="s">
        <v>274</v>
      </c>
      <c r="C396" s="118" t="s">
        <v>382</v>
      </c>
      <c r="D396" s="118" t="s">
        <v>267</v>
      </c>
      <c r="E396" s="118" t="s">
        <v>381</v>
      </c>
      <c r="F396" s="118" t="s">
        <v>572</v>
      </c>
      <c r="G396" s="118" t="s">
        <v>751</v>
      </c>
      <c r="H396" s="119">
        <v>3044222</v>
      </c>
      <c r="I396" s="119">
        <v>0</v>
      </c>
      <c r="J396" s="119">
        <v>0</v>
      </c>
      <c r="K396" s="120">
        <f>SUM('AIP Grant History'!$H396:$J396)</f>
        <v>3044222</v>
      </c>
    </row>
    <row r="397" spans="1:11" x14ac:dyDescent="0.2">
      <c r="A397" s="117" t="s">
        <v>705</v>
      </c>
      <c r="B397" s="118" t="s">
        <v>276</v>
      </c>
      <c r="C397" s="118" t="s">
        <v>382</v>
      </c>
      <c r="D397" s="118" t="s">
        <v>21</v>
      </c>
      <c r="E397" s="118" t="s">
        <v>270</v>
      </c>
      <c r="F397" s="118" t="s">
        <v>574</v>
      </c>
      <c r="G397" s="118" t="s">
        <v>445</v>
      </c>
      <c r="H397" s="119">
        <v>500000</v>
      </c>
      <c r="I397" s="119">
        <v>0</v>
      </c>
      <c r="J397" s="119">
        <v>0</v>
      </c>
      <c r="K397" s="120">
        <f>SUM('AIP Grant History'!$H397:$J397)</f>
        <v>500000</v>
      </c>
    </row>
    <row r="398" spans="1:11" x14ac:dyDescent="0.2">
      <c r="A398" s="117" t="s">
        <v>705</v>
      </c>
      <c r="B398" s="118" t="s">
        <v>276</v>
      </c>
      <c r="C398" s="118" t="s">
        <v>382</v>
      </c>
      <c r="D398" s="118" t="s">
        <v>21</v>
      </c>
      <c r="E398" s="118" t="s">
        <v>270</v>
      </c>
      <c r="F398" s="118" t="s">
        <v>574</v>
      </c>
      <c r="G398" s="118" t="s">
        <v>752</v>
      </c>
      <c r="H398" s="119">
        <v>986885</v>
      </c>
      <c r="I398" s="119">
        <v>0</v>
      </c>
      <c r="J398" s="119">
        <v>0</v>
      </c>
      <c r="K398" s="120">
        <f>SUM('AIP Grant History'!$H398:$J398)</f>
        <v>986885</v>
      </c>
    </row>
    <row r="399" spans="1:11" x14ac:dyDescent="0.2">
      <c r="A399" s="117" t="s">
        <v>705</v>
      </c>
      <c r="B399" s="118" t="s">
        <v>276</v>
      </c>
      <c r="C399" s="118" t="s">
        <v>382</v>
      </c>
      <c r="D399" s="118" t="s">
        <v>21</v>
      </c>
      <c r="E399" s="118" t="s">
        <v>270</v>
      </c>
      <c r="F399" s="118" t="s">
        <v>574</v>
      </c>
      <c r="G399" s="118" t="s">
        <v>753</v>
      </c>
      <c r="H399" s="119">
        <v>5979299</v>
      </c>
      <c r="I399" s="119">
        <v>0</v>
      </c>
      <c r="J399" s="119">
        <v>0</v>
      </c>
      <c r="K399" s="120">
        <f>SUM('AIP Grant History'!$H399:$J399)</f>
        <v>5979299</v>
      </c>
    </row>
    <row r="400" spans="1:11" x14ac:dyDescent="0.2">
      <c r="A400" s="117" t="s">
        <v>705</v>
      </c>
      <c r="B400" s="118" t="s">
        <v>276</v>
      </c>
      <c r="C400" s="118" t="s">
        <v>382</v>
      </c>
      <c r="D400" s="118" t="s">
        <v>33</v>
      </c>
      <c r="E400" s="118" t="s">
        <v>270</v>
      </c>
      <c r="F400" s="118" t="s">
        <v>486</v>
      </c>
      <c r="G400" s="118" t="s">
        <v>754</v>
      </c>
      <c r="H400" s="119">
        <v>719097</v>
      </c>
      <c r="I400" s="119">
        <v>0</v>
      </c>
      <c r="J400" s="119">
        <v>0</v>
      </c>
      <c r="K400" s="120">
        <f>SUM('AIP Grant History'!$H400:$J400)</f>
        <v>719097</v>
      </c>
    </row>
    <row r="401" spans="1:11" x14ac:dyDescent="0.2">
      <c r="A401" s="117" t="s">
        <v>705</v>
      </c>
      <c r="B401" s="118" t="s">
        <v>276</v>
      </c>
      <c r="C401" s="118" t="s">
        <v>382</v>
      </c>
      <c r="D401" s="118" t="s">
        <v>33</v>
      </c>
      <c r="E401" s="118" t="s">
        <v>270</v>
      </c>
      <c r="F401" s="118" t="s">
        <v>486</v>
      </c>
      <c r="G401" s="118" t="s">
        <v>445</v>
      </c>
      <c r="H401" s="119">
        <v>999429</v>
      </c>
      <c r="I401" s="119">
        <v>0</v>
      </c>
      <c r="J401" s="119">
        <v>0</v>
      </c>
      <c r="K401" s="120">
        <f>SUM('AIP Grant History'!$H401:$J401)</f>
        <v>999429</v>
      </c>
    </row>
    <row r="402" spans="1:11" x14ac:dyDescent="0.2">
      <c r="A402" s="117" t="s">
        <v>705</v>
      </c>
      <c r="B402" s="118" t="s">
        <v>276</v>
      </c>
      <c r="C402" s="118" t="s">
        <v>382</v>
      </c>
      <c r="D402" s="118" t="s">
        <v>33</v>
      </c>
      <c r="E402" s="118" t="s">
        <v>270</v>
      </c>
      <c r="F402" s="118" t="s">
        <v>486</v>
      </c>
      <c r="G402" s="118" t="s">
        <v>690</v>
      </c>
      <c r="H402" s="119">
        <v>3526238</v>
      </c>
      <c r="I402" s="119">
        <v>0</v>
      </c>
      <c r="J402" s="119">
        <v>0</v>
      </c>
      <c r="K402" s="120">
        <f>SUM('AIP Grant History'!$H402:$J402)</f>
        <v>3526238</v>
      </c>
    </row>
    <row r="403" spans="1:11" x14ac:dyDescent="0.2">
      <c r="A403" s="117" t="s">
        <v>705</v>
      </c>
      <c r="B403" s="118" t="s">
        <v>276</v>
      </c>
      <c r="C403" s="118" t="s">
        <v>382</v>
      </c>
      <c r="D403" s="118" t="s">
        <v>57</v>
      </c>
      <c r="E403" s="118" t="s">
        <v>270</v>
      </c>
      <c r="F403" s="118" t="s">
        <v>488</v>
      </c>
      <c r="G403" s="118" t="s">
        <v>755</v>
      </c>
      <c r="H403" s="119">
        <v>1380370</v>
      </c>
      <c r="I403" s="119">
        <v>0</v>
      </c>
      <c r="J403" s="119">
        <v>0</v>
      </c>
      <c r="K403" s="120">
        <f>SUM('AIP Grant History'!$H403:$J403)</f>
        <v>1380370</v>
      </c>
    </row>
    <row r="404" spans="1:11" x14ac:dyDescent="0.2">
      <c r="A404" s="117" t="s">
        <v>705</v>
      </c>
      <c r="B404" s="118" t="s">
        <v>276</v>
      </c>
      <c r="C404" s="118" t="s">
        <v>382</v>
      </c>
      <c r="D404" s="118" t="s">
        <v>57</v>
      </c>
      <c r="E404" s="118" t="s">
        <v>270</v>
      </c>
      <c r="F404" s="118" t="s">
        <v>488</v>
      </c>
      <c r="G404" s="118" t="s">
        <v>533</v>
      </c>
      <c r="H404" s="119">
        <v>5329578</v>
      </c>
      <c r="I404" s="119">
        <v>0</v>
      </c>
      <c r="J404" s="119">
        <v>0</v>
      </c>
      <c r="K404" s="120">
        <f>SUM('AIP Grant History'!$H404:$J404)</f>
        <v>5329578</v>
      </c>
    </row>
    <row r="405" spans="1:11" x14ac:dyDescent="0.2">
      <c r="A405" s="117" t="s">
        <v>705</v>
      </c>
      <c r="B405" s="118" t="s">
        <v>276</v>
      </c>
      <c r="C405" s="118" t="s">
        <v>382</v>
      </c>
      <c r="D405" s="118" t="s">
        <v>109</v>
      </c>
      <c r="E405" s="118" t="s">
        <v>270</v>
      </c>
      <c r="F405" s="118" t="s">
        <v>492</v>
      </c>
      <c r="G405" s="118" t="s">
        <v>756</v>
      </c>
      <c r="H405" s="119">
        <v>255793</v>
      </c>
      <c r="I405" s="119">
        <v>0</v>
      </c>
      <c r="J405" s="119">
        <v>0</v>
      </c>
      <c r="K405" s="120">
        <f>SUM('AIP Grant History'!$H405:$J405)</f>
        <v>255793</v>
      </c>
    </row>
    <row r="406" spans="1:11" x14ac:dyDescent="0.2">
      <c r="A406" s="117" t="s">
        <v>705</v>
      </c>
      <c r="B406" s="118" t="s">
        <v>276</v>
      </c>
      <c r="C406" s="118" t="s">
        <v>382</v>
      </c>
      <c r="D406" s="118" t="s">
        <v>109</v>
      </c>
      <c r="E406" s="118" t="s">
        <v>270</v>
      </c>
      <c r="F406" s="118" t="s">
        <v>492</v>
      </c>
      <c r="G406" s="118" t="s">
        <v>757</v>
      </c>
      <c r="H406" s="119">
        <v>814173</v>
      </c>
      <c r="I406" s="119">
        <v>0</v>
      </c>
      <c r="J406" s="119">
        <v>0</v>
      </c>
      <c r="K406" s="120">
        <f>SUM('AIP Grant History'!$H406:$J406)</f>
        <v>814173</v>
      </c>
    </row>
    <row r="407" spans="1:11" x14ac:dyDescent="0.2">
      <c r="A407" s="117" t="s">
        <v>705</v>
      </c>
      <c r="B407" s="118" t="s">
        <v>276</v>
      </c>
      <c r="C407" s="118" t="s">
        <v>382</v>
      </c>
      <c r="D407" s="118" t="s">
        <v>151</v>
      </c>
      <c r="E407" s="118" t="s">
        <v>281</v>
      </c>
      <c r="F407" s="118" t="s">
        <v>640</v>
      </c>
      <c r="G407" s="118" t="s">
        <v>758</v>
      </c>
      <c r="H407" s="119">
        <v>736996</v>
      </c>
      <c r="I407" s="119">
        <v>0</v>
      </c>
      <c r="J407" s="119">
        <v>0</v>
      </c>
      <c r="K407" s="120">
        <f>SUM('AIP Grant History'!$H407:$J407)</f>
        <v>736996</v>
      </c>
    </row>
    <row r="408" spans="1:11" x14ac:dyDescent="0.2">
      <c r="A408" s="117" t="s">
        <v>705</v>
      </c>
      <c r="B408" s="118" t="s">
        <v>276</v>
      </c>
      <c r="C408" s="118" t="s">
        <v>382</v>
      </c>
      <c r="D408" s="118" t="s">
        <v>151</v>
      </c>
      <c r="E408" s="118" t="s">
        <v>281</v>
      </c>
      <c r="F408" s="118" t="s">
        <v>640</v>
      </c>
      <c r="G408" s="118" t="s">
        <v>559</v>
      </c>
      <c r="H408" s="119">
        <v>1966194</v>
      </c>
      <c r="I408" s="119">
        <v>0</v>
      </c>
      <c r="J408" s="119">
        <v>0</v>
      </c>
      <c r="K408" s="120">
        <f>SUM('AIP Grant History'!$H408:$J408)</f>
        <v>1966194</v>
      </c>
    </row>
    <row r="409" spans="1:11" x14ac:dyDescent="0.2">
      <c r="A409" s="117" t="s">
        <v>705</v>
      </c>
      <c r="B409" s="118" t="s">
        <v>276</v>
      </c>
      <c r="C409" s="118" t="s">
        <v>382</v>
      </c>
      <c r="D409" s="118" t="s">
        <v>151</v>
      </c>
      <c r="E409" s="118" t="s">
        <v>281</v>
      </c>
      <c r="F409" s="118" t="s">
        <v>640</v>
      </c>
      <c r="G409" s="118" t="s">
        <v>697</v>
      </c>
      <c r="H409" s="119">
        <v>3242870</v>
      </c>
      <c r="I409" s="119">
        <v>0</v>
      </c>
      <c r="J409" s="119">
        <v>0</v>
      </c>
      <c r="K409" s="120">
        <f>SUM('AIP Grant History'!$H409:$J409)</f>
        <v>3242870</v>
      </c>
    </row>
    <row r="410" spans="1:11" x14ac:dyDescent="0.2">
      <c r="A410" s="117" t="s">
        <v>705</v>
      </c>
      <c r="B410" s="118" t="s">
        <v>276</v>
      </c>
      <c r="C410" s="118" t="s">
        <v>382</v>
      </c>
      <c r="D410" s="118" t="s">
        <v>151</v>
      </c>
      <c r="E410" s="118" t="s">
        <v>281</v>
      </c>
      <c r="F410" s="118" t="s">
        <v>640</v>
      </c>
      <c r="G410" s="118" t="s">
        <v>552</v>
      </c>
      <c r="H410" s="119">
        <v>5000000</v>
      </c>
      <c r="I410" s="119">
        <v>0</v>
      </c>
      <c r="J410" s="119">
        <v>0</v>
      </c>
      <c r="K410" s="120">
        <f>SUM('AIP Grant History'!$H410:$J410)</f>
        <v>5000000</v>
      </c>
    </row>
    <row r="411" spans="1:11" x14ac:dyDescent="0.2">
      <c r="A411" s="117" t="s">
        <v>705</v>
      </c>
      <c r="B411" s="118" t="s">
        <v>276</v>
      </c>
      <c r="C411" s="118" t="s">
        <v>382</v>
      </c>
      <c r="D411" s="118" t="s">
        <v>151</v>
      </c>
      <c r="E411" s="118" t="s">
        <v>281</v>
      </c>
      <c r="F411" s="118" t="s">
        <v>640</v>
      </c>
      <c r="G411" s="118" t="s">
        <v>759</v>
      </c>
      <c r="H411" s="119">
        <v>7966144</v>
      </c>
      <c r="I411" s="119">
        <v>0</v>
      </c>
      <c r="J411" s="119">
        <v>0</v>
      </c>
      <c r="K411" s="120">
        <f>SUM('AIP Grant History'!$H411:$J411)</f>
        <v>7966144</v>
      </c>
    </row>
    <row r="412" spans="1:11" x14ac:dyDescent="0.2">
      <c r="A412" s="117" t="s">
        <v>705</v>
      </c>
      <c r="B412" s="118" t="s">
        <v>276</v>
      </c>
      <c r="C412" s="118" t="s">
        <v>382</v>
      </c>
      <c r="D412" s="118" t="s">
        <v>201</v>
      </c>
      <c r="E412" s="118" t="s">
        <v>270</v>
      </c>
      <c r="F412" s="118" t="s">
        <v>498</v>
      </c>
      <c r="G412" s="118" t="s">
        <v>698</v>
      </c>
      <c r="H412" s="119">
        <v>1299966</v>
      </c>
      <c r="I412" s="119">
        <v>0</v>
      </c>
      <c r="J412" s="119">
        <v>0</v>
      </c>
      <c r="K412" s="120">
        <f>SUM('AIP Grant History'!$H412:$J412)</f>
        <v>1299966</v>
      </c>
    </row>
    <row r="413" spans="1:11" x14ac:dyDescent="0.2">
      <c r="A413" s="117" t="s">
        <v>705</v>
      </c>
      <c r="B413" s="118" t="s">
        <v>276</v>
      </c>
      <c r="C413" s="118" t="s">
        <v>382</v>
      </c>
      <c r="D413" s="118" t="s">
        <v>209</v>
      </c>
      <c r="E413" s="118" t="s">
        <v>270</v>
      </c>
      <c r="F413" s="118" t="s">
        <v>583</v>
      </c>
      <c r="G413" s="118" t="s">
        <v>699</v>
      </c>
      <c r="H413" s="119">
        <v>798396</v>
      </c>
      <c r="I413" s="119">
        <v>0</v>
      </c>
      <c r="J413" s="119">
        <v>0</v>
      </c>
      <c r="K413" s="120">
        <f>SUM('AIP Grant History'!$H413:$J413)</f>
        <v>798396</v>
      </c>
    </row>
    <row r="414" spans="1:11" x14ac:dyDescent="0.2">
      <c r="A414" s="117" t="s">
        <v>705</v>
      </c>
      <c r="B414" s="118" t="s">
        <v>276</v>
      </c>
      <c r="C414" s="118" t="s">
        <v>382</v>
      </c>
      <c r="D414" s="118" t="s">
        <v>209</v>
      </c>
      <c r="E414" s="118" t="s">
        <v>270</v>
      </c>
      <c r="F414" s="118" t="s">
        <v>583</v>
      </c>
      <c r="G414" s="118" t="s">
        <v>699</v>
      </c>
      <c r="H414" s="119">
        <v>1258394</v>
      </c>
      <c r="I414" s="119">
        <v>0</v>
      </c>
      <c r="J414" s="119">
        <v>0</v>
      </c>
      <c r="K414" s="120">
        <f>SUM('AIP Grant History'!$H414:$J414)</f>
        <v>1258394</v>
      </c>
    </row>
    <row r="415" spans="1:11" x14ac:dyDescent="0.2">
      <c r="A415" s="117" t="s">
        <v>705</v>
      </c>
      <c r="B415" s="118" t="s">
        <v>279</v>
      </c>
      <c r="C415" s="118" t="s">
        <v>382</v>
      </c>
      <c r="D415" s="118" t="s">
        <v>147</v>
      </c>
      <c r="E415" s="118" t="s">
        <v>381</v>
      </c>
      <c r="F415" s="118" t="s">
        <v>646</v>
      </c>
      <c r="G415" s="118" t="s">
        <v>559</v>
      </c>
      <c r="H415" s="119">
        <v>150000</v>
      </c>
      <c r="I415" s="119">
        <v>0</v>
      </c>
      <c r="J415" s="119">
        <v>0</v>
      </c>
      <c r="K415" s="120">
        <f>SUM('AIP Grant History'!$H415:$J415)</f>
        <v>150000</v>
      </c>
    </row>
    <row r="416" spans="1:11" x14ac:dyDescent="0.2">
      <c r="A416" s="117" t="s">
        <v>705</v>
      </c>
      <c r="B416" s="118" t="s">
        <v>279</v>
      </c>
      <c r="C416" s="118" t="s">
        <v>382</v>
      </c>
      <c r="D416" s="118" t="s">
        <v>149</v>
      </c>
      <c r="E416" s="118" t="s">
        <v>381</v>
      </c>
      <c r="F416" s="118" t="s">
        <v>502</v>
      </c>
      <c r="G416" s="118" t="s">
        <v>559</v>
      </c>
      <c r="H416" s="119">
        <v>150000</v>
      </c>
      <c r="I416" s="119">
        <v>0</v>
      </c>
      <c r="J416" s="119">
        <v>0</v>
      </c>
      <c r="K416" s="120">
        <f>SUM('AIP Grant History'!$H416:$J416)</f>
        <v>150000</v>
      </c>
    </row>
    <row r="417" spans="1:11" x14ac:dyDescent="0.2">
      <c r="A417" s="117" t="s">
        <v>705</v>
      </c>
      <c r="B417" s="118" t="s">
        <v>279</v>
      </c>
      <c r="C417" s="118" t="s">
        <v>382</v>
      </c>
      <c r="D417" s="118" t="s">
        <v>149</v>
      </c>
      <c r="E417" s="118" t="s">
        <v>381</v>
      </c>
      <c r="F417" s="118" t="s">
        <v>502</v>
      </c>
      <c r="G417" s="118" t="s">
        <v>476</v>
      </c>
      <c r="H417" s="119">
        <v>2300700</v>
      </c>
      <c r="I417" s="119">
        <v>0</v>
      </c>
      <c r="J417" s="119">
        <v>0</v>
      </c>
      <c r="K417" s="120">
        <f>SUM('AIP Grant History'!$H417:$J417)</f>
        <v>2300700</v>
      </c>
    </row>
    <row r="418" spans="1:11" x14ac:dyDescent="0.2">
      <c r="A418" s="117" t="s">
        <v>705</v>
      </c>
      <c r="B418" s="118" t="s">
        <v>279</v>
      </c>
      <c r="C418" s="118" t="s">
        <v>382</v>
      </c>
      <c r="D418" s="118" t="s">
        <v>149</v>
      </c>
      <c r="E418" s="118" t="s">
        <v>381</v>
      </c>
      <c r="F418" s="118" t="s">
        <v>502</v>
      </c>
      <c r="G418" s="118" t="s">
        <v>760</v>
      </c>
      <c r="H418" s="119">
        <v>2506131</v>
      </c>
      <c r="I418" s="119">
        <v>0</v>
      </c>
      <c r="J418" s="119">
        <v>0</v>
      </c>
      <c r="K418" s="120">
        <f>SUM('AIP Grant History'!$H418:$J418)</f>
        <v>2506131</v>
      </c>
    </row>
    <row r="419" spans="1:11" x14ac:dyDescent="0.2">
      <c r="A419" s="117" t="s">
        <v>705</v>
      </c>
      <c r="B419" s="118" t="s">
        <v>279</v>
      </c>
      <c r="C419" s="118" t="s">
        <v>382</v>
      </c>
      <c r="D419" s="118" t="s">
        <v>149</v>
      </c>
      <c r="E419" s="118" t="s">
        <v>381</v>
      </c>
      <c r="F419" s="118" t="s">
        <v>502</v>
      </c>
      <c r="G419" s="118" t="s">
        <v>761</v>
      </c>
      <c r="H419" s="119">
        <v>3700000</v>
      </c>
      <c r="I419" s="119">
        <v>0</v>
      </c>
      <c r="J419" s="119">
        <v>0</v>
      </c>
      <c r="K419" s="120">
        <f>SUM('AIP Grant History'!$H419:$J419)</f>
        <v>3700000</v>
      </c>
    </row>
    <row r="420" spans="1:11" x14ac:dyDescent="0.2">
      <c r="A420" s="117" t="s">
        <v>705</v>
      </c>
      <c r="B420" s="118" t="s">
        <v>279</v>
      </c>
      <c r="C420" s="118" t="s">
        <v>382</v>
      </c>
      <c r="D420" s="118" t="s">
        <v>215</v>
      </c>
      <c r="E420" s="118" t="s">
        <v>381</v>
      </c>
      <c r="F420" s="118" t="s">
        <v>504</v>
      </c>
      <c r="G420" s="118" t="s">
        <v>762</v>
      </c>
      <c r="H420" s="119">
        <v>190345</v>
      </c>
      <c r="I420" s="119">
        <v>0</v>
      </c>
      <c r="J420" s="119">
        <v>0</v>
      </c>
      <c r="K420" s="120">
        <f>SUM('AIP Grant History'!$H420:$J420)</f>
        <v>190345</v>
      </c>
    </row>
    <row r="421" spans="1:11" x14ac:dyDescent="0.2">
      <c r="A421" s="117" t="s">
        <v>705</v>
      </c>
      <c r="B421" s="118" t="s">
        <v>279</v>
      </c>
      <c r="C421" s="118" t="s">
        <v>382</v>
      </c>
      <c r="D421" s="118" t="s">
        <v>223</v>
      </c>
      <c r="E421" s="118" t="s">
        <v>381</v>
      </c>
      <c r="F421" s="118" t="s">
        <v>506</v>
      </c>
      <c r="G421" s="118" t="s">
        <v>397</v>
      </c>
      <c r="H421" s="119">
        <v>140652</v>
      </c>
      <c r="I421" s="119">
        <v>0</v>
      </c>
      <c r="J421" s="119">
        <v>0</v>
      </c>
      <c r="K421" s="120">
        <f>SUM('AIP Grant History'!$H421:$J421)</f>
        <v>140652</v>
      </c>
    </row>
    <row r="422" spans="1:11" x14ac:dyDescent="0.2">
      <c r="A422" s="117" t="s">
        <v>763</v>
      </c>
      <c r="B422" s="118" t="s">
        <v>381</v>
      </c>
      <c r="C422" s="118" t="s">
        <v>382</v>
      </c>
      <c r="D422" s="118" t="s">
        <v>588</v>
      </c>
      <c r="E422" s="118" t="s">
        <v>381</v>
      </c>
      <c r="F422" s="118" t="s">
        <v>589</v>
      </c>
      <c r="G422" s="118" t="s">
        <v>652</v>
      </c>
      <c r="H422" s="119">
        <v>475000</v>
      </c>
      <c r="I422" s="119">
        <v>0</v>
      </c>
      <c r="J422" s="119">
        <v>0</v>
      </c>
      <c r="K422" s="120">
        <f>SUM('AIP Grant History'!$H422:$J422)</f>
        <v>475000</v>
      </c>
    </row>
    <row r="423" spans="1:11" x14ac:dyDescent="0.2">
      <c r="A423" s="117" t="s">
        <v>763</v>
      </c>
      <c r="B423" s="118" t="s">
        <v>283</v>
      </c>
      <c r="C423" s="118" t="s">
        <v>382</v>
      </c>
      <c r="D423" s="118" t="s">
        <v>103</v>
      </c>
      <c r="E423" s="118" t="s">
        <v>381</v>
      </c>
      <c r="F423" s="118" t="s">
        <v>764</v>
      </c>
      <c r="G423" s="118" t="s">
        <v>765</v>
      </c>
      <c r="H423" s="119">
        <v>304105</v>
      </c>
      <c r="I423" s="119">
        <v>0</v>
      </c>
      <c r="J423" s="119">
        <v>0</v>
      </c>
      <c r="K423" s="120">
        <f>SUM('AIP Grant History'!$H423:$J423)</f>
        <v>304105</v>
      </c>
    </row>
    <row r="424" spans="1:11" x14ac:dyDescent="0.2">
      <c r="A424" s="117" t="s">
        <v>763</v>
      </c>
      <c r="B424" s="118" t="s">
        <v>283</v>
      </c>
      <c r="C424" s="118" t="s">
        <v>382</v>
      </c>
      <c r="D424" s="118" t="s">
        <v>233</v>
      </c>
      <c r="E424" s="118" t="s">
        <v>381</v>
      </c>
      <c r="F424" s="118" t="s">
        <v>390</v>
      </c>
      <c r="G424" s="118" t="s">
        <v>766</v>
      </c>
      <c r="H424" s="119">
        <v>440421</v>
      </c>
      <c r="I424" s="119">
        <v>0</v>
      </c>
      <c r="J424" s="119">
        <v>0</v>
      </c>
      <c r="K424" s="120">
        <f>SUM('AIP Grant History'!$H424:$J424)</f>
        <v>440421</v>
      </c>
    </row>
    <row r="425" spans="1:11" x14ac:dyDescent="0.2">
      <c r="A425" s="117" t="s">
        <v>763</v>
      </c>
      <c r="B425" s="118" t="s">
        <v>274</v>
      </c>
      <c r="C425" s="118" t="s">
        <v>382</v>
      </c>
      <c r="D425" s="118" t="s">
        <v>7</v>
      </c>
      <c r="E425" s="118" t="s">
        <v>381</v>
      </c>
      <c r="F425" s="118" t="s">
        <v>394</v>
      </c>
      <c r="G425" s="118" t="s">
        <v>655</v>
      </c>
      <c r="H425" s="119">
        <v>3065632</v>
      </c>
      <c r="I425" s="119">
        <v>0</v>
      </c>
      <c r="J425" s="119">
        <v>0</v>
      </c>
      <c r="K425" s="120">
        <f>SUM('AIP Grant History'!$H425:$J425)</f>
        <v>3065632</v>
      </c>
    </row>
    <row r="426" spans="1:11" x14ac:dyDescent="0.2">
      <c r="A426" s="117" t="s">
        <v>763</v>
      </c>
      <c r="B426" s="118" t="s">
        <v>274</v>
      </c>
      <c r="C426" s="118" t="s">
        <v>382</v>
      </c>
      <c r="D426" s="118" t="s">
        <v>19</v>
      </c>
      <c r="E426" s="118" t="s">
        <v>381</v>
      </c>
      <c r="F426" s="118" t="s">
        <v>399</v>
      </c>
      <c r="G426" s="118" t="s">
        <v>746</v>
      </c>
      <c r="H426" s="119">
        <v>81225</v>
      </c>
      <c r="I426" s="119">
        <v>0</v>
      </c>
      <c r="J426" s="119">
        <v>0</v>
      </c>
      <c r="K426" s="120">
        <f>SUM('AIP Grant History'!$H426:$J426)</f>
        <v>81225</v>
      </c>
    </row>
    <row r="427" spans="1:11" x14ac:dyDescent="0.2">
      <c r="A427" s="117" t="s">
        <v>763</v>
      </c>
      <c r="B427" s="118" t="s">
        <v>274</v>
      </c>
      <c r="C427" s="118" t="s">
        <v>382</v>
      </c>
      <c r="D427" s="118" t="s">
        <v>23</v>
      </c>
      <c r="E427" s="118" t="s">
        <v>381</v>
      </c>
      <c r="F427" s="118" t="s">
        <v>401</v>
      </c>
      <c r="G427" s="118" t="s">
        <v>391</v>
      </c>
      <c r="H427" s="119">
        <v>115425</v>
      </c>
      <c r="I427" s="119">
        <v>0</v>
      </c>
      <c r="J427" s="119">
        <v>0</v>
      </c>
      <c r="K427" s="120">
        <f>SUM('AIP Grant History'!$H427:$J427)</f>
        <v>115425</v>
      </c>
    </row>
    <row r="428" spans="1:11" x14ac:dyDescent="0.2">
      <c r="A428" s="117" t="s">
        <v>763</v>
      </c>
      <c r="B428" s="118" t="s">
        <v>274</v>
      </c>
      <c r="C428" s="118" t="s">
        <v>382</v>
      </c>
      <c r="D428" s="118" t="s">
        <v>29</v>
      </c>
      <c r="E428" s="118" t="s">
        <v>381</v>
      </c>
      <c r="F428" s="118" t="s">
        <v>403</v>
      </c>
      <c r="G428" s="118" t="s">
        <v>767</v>
      </c>
      <c r="H428" s="119">
        <v>2398500</v>
      </c>
      <c r="I428" s="119">
        <v>0</v>
      </c>
      <c r="J428" s="119">
        <v>0</v>
      </c>
      <c r="K428" s="120">
        <f>SUM('AIP Grant History'!$H428:$J428)</f>
        <v>2398500</v>
      </c>
    </row>
    <row r="429" spans="1:11" x14ac:dyDescent="0.2">
      <c r="A429" s="117" t="s">
        <v>763</v>
      </c>
      <c r="B429" s="118" t="s">
        <v>274</v>
      </c>
      <c r="C429" s="118" t="s">
        <v>382</v>
      </c>
      <c r="D429" s="118" t="s">
        <v>37</v>
      </c>
      <c r="E429" s="118" t="s">
        <v>381</v>
      </c>
      <c r="F429" s="118" t="s">
        <v>405</v>
      </c>
      <c r="G429" s="118" t="s">
        <v>513</v>
      </c>
      <c r="H429" s="119">
        <v>67402</v>
      </c>
      <c r="I429" s="119">
        <v>0</v>
      </c>
      <c r="J429" s="119">
        <v>0</v>
      </c>
      <c r="K429" s="120">
        <f>SUM('AIP Grant History'!$H429:$J429)</f>
        <v>67402</v>
      </c>
    </row>
    <row r="430" spans="1:11" x14ac:dyDescent="0.2">
      <c r="A430" s="117" t="s">
        <v>763</v>
      </c>
      <c r="B430" s="118" t="s">
        <v>274</v>
      </c>
      <c r="C430" s="118" t="s">
        <v>382</v>
      </c>
      <c r="D430" s="118" t="s">
        <v>37</v>
      </c>
      <c r="E430" s="118" t="s">
        <v>381</v>
      </c>
      <c r="F430" s="118" t="s">
        <v>405</v>
      </c>
      <c r="G430" s="118" t="s">
        <v>594</v>
      </c>
      <c r="H430" s="119">
        <v>3312929</v>
      </c>
      <c r="I430" s="119">
        <v>0</v>
      </c>
      <c r="J430" s="119">
        <v>0</v>
      </c>
      <c r="K430" s="120">
        <f>SUM('AIP Grant History'!$H430:$J430)</f>
        <v>3312929</v>
      </c>
    </row>
    <row r="431" spans="1:11" x14ac:dyDescent="0.2">
      <c r="A431" s="117" t="s">
        <v>763</v>
      </c>
      <c r="B431" s="118" t="s">
        <v>274</v>
      </c>
      <c r="C431" s="118" t="s">
        <v>382</v>
      </c>
      <c r="D431" s="118" t="s">
        <v>9</v>
      </c>
      <c r="E431" s="118" t="s">
        <v>381</v>
      </c>
      <c r="F431" s="118" t="s">
        <v>408</v>
      </c>
      <c r="G431" s="118" t="s">
        <v>768</v>
      </c>
      <c r="H431" s="119">
        <v>236243</v>
      </c>
      <c r="I431" s="119">
        <v>0</v>
      </c>
      <c r="J431" s="119">
        <v>0</v>
      </c>
      <c r="K431" s="120">
        <f>SUM('AIP Grant History'!$H431:$J431)</f>
        <v>236243</v>
      </c>
    </row>
    <row r="432" spans="1:11" x14ac:dyDescent="0.2">
      <c r="A432" s="117" t="s">
        <v>763</v>
      </c>
      <c r="B432" s="118" t="s">
        <v>274</v>
      </c>
      <c r="C432" s="118" t="s">
        <v>382</v>
      </c>
      <c r="D432" s="118" t="s">
        <v>47</v>
      </c>
      <c r="E432" s="118" t="s">
        <v>381</v>
      </c>
      <c r="F432" s="118" t="s">
        <v>410</v>
      </c>
      <c r="G432" s="118" t="s">
        <v>769</v>
      </c>
      <c r="H432" s="119">
        <v>72675</v>
      </c>
      <c r="I432" s="119">
        <v>0</v>
      </c>
      <c r="J432" s="119">
        <v>0</v>
      </c>
      <c r="K432" s="120">
        <f>SUM('AIP Grant History'!$H432:$J432)</f>
        <v>72675</v>
      </c>
    </row>
    <row r="433" spans="1:11" x14ac:dyDescent="0.2">
      <c r="A433" s="117" t="s">
        <v>763</v>
      </c>
      <c r="B433" s="118" t="s">
        <v>274</v>
      </c>
      <c r="C433" s="118" t="s">
        <v>382</v>
      </c>
      <c r="D433" s="118" t="s">
        <v>49</v>
      </c>
      <c r="E433" s="118" t="s">
        <v>381</v>
      </c>
      <c r="F433" s="118" t="s">
        <v>595</v>
      </c>
      <c r="G433" s="118" t="s">
        <v>770</v>
      </c>
      <c r="H433" s="119">
        <v>83220</v>
      </c>
      <c r="I433" s="119">
        <v>0</v>
      </c>
      <c r="J433" s="119">
        <v>0</v>
      </c>
      <c r="K433" s="120">
        <f>SUM('AIP Grant History'!$H433:$J433)</f>
        <v>83220</v>
      </c>
    </row>
    <row r="434" spans="1:11" x14ac:dyDescent="0.2">
      <c r="A434" s="117" t="s">
        <v>763</v>
      </c>
      <c r="B434" s="118" t="s">
        <v>274</v>
      </c>
      <c r="C434" s="118" t="s">
        <v>382</v>
      </c>
      <c r="D434" s="118" t="s">
        <v>49</v>
      </c>
      <c r="E434" s="118" t="s">
        <v>381</v>
      </c>
      <c r="F434" s="118" t="s">
        <v>595</v>
      </c>
      <c r="G434" s="118" t="s">
        <v>771</v>
      </c>
      <c r="H434" s="119">
        <v>1774160</v>
      </c>
      <c r="I434" s="119">
        <v>0</v>
      </c>
      <c r="J434" s="119">
        <v>0</v>
      </c>
      <c r="K434" s="120">
        <f>SUM('AIP Grant History'!$H434:$J434)</f>
        <v>1774160</v>
      </c>
    </row>
    <row r="435" spans="1:11" x14ac:dyDescent="0.2">
      <c r="A435" s="117" t="s">
        <v>763</v>
      </c>
      <c r="B435" s="118" t="s">
        <v>274</v>
      </c>
      <c r="C435" s="118" t="s">
        <v>382</v>
      </c>
      <c r="D435" s="118" t="s">
        <v>51</v>
      </c>
      <c r="E435" s="118" t="s">
        <v>381</v>
      </c>
      <c r="F435" s="118" t="s">
        <v>412</v>
      </c>
      <c r="G435" s="118" t="s">
        <v>772</v>
      </c>
      <c r="H435" s="119">
        <v>49128</v>
      </c>
      <c r="I435" s="119">
        <v>0</v>
      </c>
      <c r="J435" s="119">
        <v>0</v>
      </c>
      <c r="K435" s="120">
        <f>SUM('AIP Grant History'!$H435:$J435)</f>
        <v>49128</v>
      </c>
    </row>
    <row r="436" spans="1:11" x14ac:dyDescent="0.2">
      <c r="A436" s="117" t="s">
        <v>763</v>
      </c>
      <c r="B436" s="118" t="s">
        <v>274</v>
      </c>
      <c r="C436" s="118" t="s">
        <v>382</v>
      </c>
      <c r="D436" s="118" t="s">
        <v>69</v>
      </c>
      <c r="E436" s="118" t="s">
        <v>381</v>
      </c>
      <c r="F436" s="118" t="s">
        <v>419</v>
      </c>
      <c r="G436" s="118" t="s">
        <v>773</v>
      </c>
      <c r="H436" s="119">
        <v>1779750</v>
      </c>
      <c r="I436" s="119">
        <v>0</v>
      </c>
      <c r="J436" s="119">
        <v>0</v>
      </c>
      <c r="K436" s="120">
        <f>SUM('AIP Grant History'!$H436:$J436)</f>
        <v>1779750</v>
      </c>
    </row>
    <row r="437" spans="1:11" x14ac:dyDescent="0.2">
      <c r="A437" s="117" t="s">
        <v>763</v>
      </c>
      <c r="B437" s="118" t="s">
        <v>274</v>
      </c>
      <c r="C437" s="118" t="s">
        <v>382</v>
      </c>
      <c r="D437" s="118" t="s">
        <v>71</v>
      </c>
      <c r="E437" s="118" t="s">
        <v>381</v>
      </c>
      <c r="F437" s="118" t="s">
        <v>421</v>
      </c>
      <c r="G437" s="118" t="s">
        <v>457</v>
      </c>
      <c r="H437" s="119">
        <v>25382</v>
      </c>
      <c r="I437" s="119">
        <v>0</v>
      </c>
      <c r="J437" s="119">
        <v>0</v>
      </c>
      <c r="K437" s="120">
        <f>SUM('AIP Grant History'!$H437:$J437)</f>
        <v>25382</v>
      </c>
    </row>
    <row r="438" spans="1:11" x14ac:dyDescent="0.2">
      <c r="A438" s="117" t="s">
        <v>763</v>
      </c>
      <c r="B438" s="118" t="s">
        <v>274</v>
      </c>
      <c r="C438" s="118" t="s">
        <v>382</v>
      </c>
      <c r="D438" s="118" t="s">
        <v>71</v>
      </c>
      <c r="E438" s="118" t="s">
        <v>381</v>
      </c>
      <c r="F438" s="118" t="s">
        <v>421</v>
      </c>
      <c r="G438" s="118" t="s">
        <v>774</v>
      </c>
      <c r="H438" s="119">
        <v>2540930</v>
      </c>
      <c r="I438" s="119">
        <v>0</v>
      </c>
      <c r="J438" s="119">
        <v>0</v>
      </c>
      <c r="K438" s="120">
        <f>SUM('AIP Grant History'!$H438:$J438)</f>
        <v>2540930</v>
      </c>
    </row>
    <row r="439" spans="1:11" x14ac:dyDescent="0.2">
      <c r="A439" s="117" t="s">
        <v>763</v>
      </c>
      <c r="B439" s="118" t="s">
        <v>274</v>
      </c>
      <c r="C439" s="118" t="s">
        <v>382</v>
      </c>
      <c r="D439" s="118" t="s">
        <v>73</v>
      </c>
      <c r="E439" s="118" t="s">
        <v>381</v>
      </c>
      <c r="F439" s="118" t="s">
        <v>423</v>
      </c>
      <c r="G439" s="118" t="s">
        <v>775</v>
      </c>
      <c r="H439" s="119">
        <v>42085</v>
      </c>
      <c r="I439" s="119">
        <v>0</v>
      </c>
      <c r="J439" s="119">
        <v>0</v>
      </c>
      <c r="K439" s="120">
        <f>SUM('AIP Grant History'!$H439:$J439)</f>
        <v>42085</v>
      </c>
    </row>
    <row r="440" spans="1:11" x14ac:dyDescent="0.2">
      <c r="A440" s="117" t="s">
        <v>763</v>
      </c>
      <c r="B440" s="118" t="s">
        <v>274</v>
      </c>
      <c r="C440" s="118" t="s">
        <v>382</v>
      </c>
      <c r="D440" s="118" t="s">
        <v>83</v>
      </c>
      <c r="E440" s="118" t="s">
        <v>381</v>
      </c>
      <c r="F440" s="118" t="s">
        <v>425</v>
      </c>
      <c r="G440" s="118" t="s">
        <v>534</v>
      </c>
      <c r="H440" s="119">
        <v>45220</v>
      </c>
      <c r="I440" s="119">
        <v>0</v>
      </c>
      <c r="J440" s="119">
        <v>0</v>
      </c>
      <c r="K440" s="120">
        <f>SUM('AIP Grant History'!$H440:$J440)</f>
        <v>45220</v>
      </c>
    </row>
    <row r="441" spans="1:11" x14ac:dyDescent="0.2">
      <c r="A441" s="117" t="s">
        <v>763</v>
      </c>
      <c r="B441" s="118" t="s">
        <v>274</v>
      </c>
      <c r="C441" s="118" t="s">
        <v>382</v>
      </c>
      <c r="D441" s="118" t="s">
        <v>85</v>
      </c>
      <c r="E441" s="118" t="s">
        <v>381</v>
      </c>
      <c r="F441" s="118" t="s">
        <v>427</v>
      </c>
      <c r="G441" s="118" t="s">
        <v>776</v>
      </c>
      <c r="H441" s="119">
        <v>76403</v>
      </c>
      <c r="I441" s="119">
        <v>0</v>
      </c>
      <c r="J441" s="119">
        <v>0</v>
      </c>
      <c r="K441" s="120">
        <f>SUM('AIP Grant History'!$H441:$J441)</f>
        <v>76403</v>
      </c>
    </row>
    <row r="442" spans="1:11" x14ac:dyDescent="0.2">
      <c r="A442" s="117" t="s">
        <v>763</v>
      </c>
      <c r="B442" s="118" t="s">
        <v>274</v>
      </c>
      <c r="C442" s="118" t="s">
        <v>382</v>
      </c>
      <c r="D442" s="118" t="s">
        <v>93</v>
      </c>
      <c r="E442" s="118" t="s">
        <v>381</v>
      </c>
      <c r="F442" s="118" t="s">
        <v>601</v>
      </c>
      <c r="G442" s="118" t="s">
        <v>777</v>
      </c>
      <c r="H442" s="119">
        <v>51003</v>
      </c>
      <c r="I442" s="119">
        <v>0</v>
      </c>
      <c r="J442" s="119">
        <v>0</v>
      </c>
      <c r="K442" s="120">
        <f>SUM('AIP Grant History'!$H442:$J442)</f>
        <v>51003</v>
      </c>
    </row>
    <row r="443" spans="1:11" x14ac:dyDescent="0.2">
      <c r="A443" s="117" t="s">
        <v>763</v>
      </c>
      <c r="B443" s="118" t="s">
        <v>274</v>
      </c>
      <c r="C443" s="118" t="s">
        <v>382</v>
      </c>
      <c r="D443" s="118" t="s">
        <v>95</v>
      </c>
      <c r="E443" s="118" t="s">
        <v>381</v>
      </c>
      <c r="F443" s="118" t="s">
        <v>429</v>
      </c>
      <c r="G443" s="118" t="s">
        <v>735</v>
      </c>
      <c r="H443" s="119">
        <v>330364</v>
      </c>
      <c r="I443" s="119">
        <v>0</v>
      </c>
      <c r="J443" s="119">
        <v>0</v>
      </c>
      <c r="K443" s="120">
        <f>SUM('AIP Grant History'!$H443:$J443)</f>
        <v>330364</v>
      </c>
    </row>
    <row r="444" spans="1:11" x14ac:dyDescent="0.2">
      <c r="A444" s="117" t="s">
        <v>763</v>
      </c>
      <c r="B444" s="118" t="s">
        <v>274</v>
      </c>
      <c r="C444" s="118" t="s">
        <v>382</v>
      </c>
      <c r="D444" s="118" t="s">
        <v>97</v>
      </c>
      <c r="E444" s="118" t="s">
        <v>381</v>
      </c>
      <c r="F444" s="118" t="s">
        <v>431</v>
      </c>
      <c r="G444" s="118" t="s">
        <v>778</v>
      </c>
      <c r="H444" s="119">
        <v>539372</v>
      </c>
      <c r="I444" s="119">
        <v>0</v>
      </c>
      <c r="J444" s="119">
        <v>0</v>
      </c>
      <c r="K444" s="120">
        <f>SUM('AIP Grant History'!$H444:$J444)</f>
        <v>539372</v>
      </c>
    </row>
    <row r="445" spans="1:11" x14ac:dyDescent="0.2">
      <c r="A445" s="117" t="s">
        <v>763</v>
      </c>
      <c r="B445" s="118" t="s">
        <v>274</v>
      </c>
      <c r="C445" s="118" t="s">
        <v>382</v>
      </c>
      <c r="D445" s="118" t="s">
        <v>39</v>
      </c>
      <c r="E445" s="118" t="s">
        <v>381</v>
      </c>
      <c r="F445" s="118" t="s">
        <v>531</v>
      </c>
      <c r="G445" s="118" t="s">
        <v>779</v>
      </c>
      <c r="H445" s="119">
        <v>155599</v>
      </c>
      <c r="I445" s="119">
        <v>0</v>
      </c>
      <c r="J445" s="119">
        <v>0</v>
      </c>
      <c r="K445" s="120">
        <f>SUM('AIP Grant History'!$H445:$J445)</f>
        <v>155599</v>
      </c>
    </row>
    <row r="446" spans="1:11" x14ac:dyDescent="0.2">
      <c r="A446" s="117" t="s">
        <v>763</v>
      </c>
      <c r="B446" s="118" t="s">
        <v>274</v>
      </c>
      <c r="C446" s="118" t="s">
        <v>382</v>
      </c>
      <c r="D446" s="118" t="s">
        <v>129</v>
      </c>
      <c r="E446" s="118" t="s">
        <v>381</v>
      </c>
      <c r="F446" s="118" t="s">
        <v>437</v>
      </c>
      <c r="G446" s="118" t="s">
        <v>424</v>
      </c>
      <c r="H446" s="119">
        <v>20900</v>
      </c>
      <c r="I446" s="119">
        <v>0</v>
      </c>
      <c r="J446" s="119">
        <v>0</v>
      </c>
      <c r="K446" s="120">
        <f>SUM('AIP Grant History'!$H446:$J446)</f>
        <v>20900</v>
      </c>
    </row>
    <row r="447" spans="1:11" x14ac:dyDescent="0.2">
      <c r="A447" s="117" t="s">
        <v>763</v>
      </c>
      <c r="B447" s="118" t="s">
        <v>274</v>
      </c>
      <c r="C447" s="118" t="s">
        <v>382</v>
      </c>
      <c r="D447" s="118" t="s">
        <v>129</v>
      </c>
      <c r="E447" s="118" t="s">
        <v>381</v>
      </c>
      <c r="F447" s="118" t="s">
        <v>437</v>
      </c>
      <c r="G447" s="118" t="s">
        <v>533</v>
      </c>
      <c r="H447" s="119">
        <v>106962</v>
      </c>
      <c r="I447" s="119">
        <v>0</v>
      </c>
      <c r="J447" s="119">
        <v>0</v>
      </c>
      <c r="K447" s="120">
        <f>SUM('AIP Grant History'!$H447:$J447)</f>
        <v>106962</v>
      </c>
    </row>
    <row r="448" spans="1:11" x14ac:dyDescent="0.2">
      <c r="A448" s="117" t="s">
        <v>763</v>
      </c>
      <c r="B448" s="118" t="s">
        <v>274</v>
      </c>
      <c r="C448" s="118" t="s">
        <v>382</v>
      </c>
      <c r="D448" s="118" t="s">
        <v>115</v>
      </c>
      <c r="E448" s="118" t="s">
        <v>381</v>
      </c>
      <c r="F448" s="118" t="s">
        <v>535</v>
      </c>
      <c r="G448" s="118" t="s">
        <v>780</v>
      </c>
      <c r="H448" s="119">
        <v>165000</v>
      </c>
      <c r="I448" s="119">
        <v>0</v>
      </c>
      <c r="J448" s="119">
        <v>0</v>
      </c>
      <c r="K448" s="120">
        <f>SUM('AIP Grant History'!$H448:$J448)</f>
        <v>165000</v>
      </c>
    </row>
    <row r="449" spans="1:11" x14ac:dyDescent="0.2">
      <c r="A449" s="117" t="s">
        <v>763</v>
      </c>
      <c r="B449" s="118" t="s">
        <v>274</v>
      </c>
      <c r="C449" s="118" t="s">
        <v>382</v>
      </c>
      <c r="D449" s="118" t="s">
        <v>119</v>
      </c>
      <c r="E449" s="118" t="s">
        <v>381</v>
      </c>
      <c r="F449" s="118" t="s">
        <v>439</v>
      </c>
      <c r="G449" s="118" t="s">
        <v>781</v>
      </c>
      <c r="H449" s="119">
        <v>32404</v>
      </c>
      <c r="I449" s="119">
        <v>0</v>
      </c>
      <c r="J449" s="119">
        <v>0</v>
      </c>
      <c r="K449" s="120">
        <f>SUM('AIP Grant History'!$H449:$J449)</f>
        <v>32404</v>
      </c>
    </row>
    <row r="450" spans="1:11" x14ac:dyDescent="0.2">
      <c r="A450" s="117" t="s">
        <v>763</v>
      </c>
      <c r="B450" s="118" t="s">
        <v>274</v>
      </c>
      <c r="C450" s="118" t="s">
        <v>382</v>
      </c>
      <c r="D450" s="118" t="s">
        <v>131</v>
      </c>
      <c r="E450" s="118" t="s">
        <v>381</v>
      </c>
      <c r="F450" s="118" t="s">
        <v>443</v>
      </c>
      <c r="G450" s="118" t="s">
        <v>782</v>
      </c>
      <c r="H450" s="119">
        <v>59446</v>
      </c>
      <c r="I450" s="119">
        <v>0</v>
      </c>
      <c r="J450" s="119">
        <v>0</v>
      </c>
      <c r="K450" s="120">
        <f>SUM('AIP Grant History'!$H450:$J450)</f>
        <v>59446</v>
      </c>
    </row>
    <row r="451" spans="1:11" x14ac:dyDescent="0.2">
      <c r="A451" s="117" t="s">
        <v>763</v>
      </c>
      <c r="B451" s="118" t="s">
        <v>274</v>
      </c>
      <c r="C451" s="118" t="s">
        <v>382</v>
      </c>
      <c r="D451" s="118" t="s">
        <v>153</v>
      </c>
      <c r="E451" s="118" t="s">
        <v>381</v>
      </c>
      <c r="F451" s="118" t="s">
        <v>444</v>
      </c>
      <c r="G451" s="118" t="s">
        <v>783</v>
      </c>
      <c r="H451" s="119">
        <v>113050</v>
      </c>
      <c r="I451" s="119">
        <v>0</v>
      </c>
      <c r="J451" s="119">
        <v>0</v>
      </c>
      <c r="K451" s="120">
        <f>SUM('AIP Grant History'!$H451:$J451)</f>
        <v>113050</v>
      </c>
    </row>
    <row r="452" spans="1:11" x14ac:dyDescent="0.2">
      <c r="A452" s="117" t="s">
        <v>763</v>
      </c>
      <c r="B452" s="118" t="s">
        <v>274</v>
      </c>
      <c r="C452" s="118" t="s">
        <v>382</v>
      </c>
      <c r="D452" s="118" t="s">
        <v>155</v>
      </c>
      <c r="E452" s="118" t="s">
        <v>381</v>
      </c>
      <c r="F452" s="118" t="s">
        <v>539</v>
      </c>
      <c r="G452" s="118" t="s">
        <v>784</v>
      </c>
      <c r="H452" s="119">
        <v>44679</v>
      </c>
      <c r="I452" s="119">
        <v>0</v>
      </c>
      <c r="J452" s="119">
        <v>0</v>
      </c>
      <c r="K452" s="120">
        <f>SUM('AIP Grant History'!$H452:$J452)</f>
        <v>44679</v>
      </c>
    </row>
    <row r="453" spans="1:11" x14ac:dyDescent="0.2">
      <c r="A453" s="117" t="s">
        <v>763</v>
      </c>
      <c r="B453" s="118" t="s">
        <v>274</v>
      </c>
      <c r="C453" s="118" t="s">
        <v>382</v>
      </c>
      <c r="D453" s="118" t="s">
        <v>155</v>
      </c>
      <c r="E453" s="118" t="s">
        <v>381</v>
      </c>
      <c r="F453" s="118" t="s">
        <v>539</v>
      </c>
      <c r="G453" s="118" t="s">
        <v>424</v>
      </c>
      <c r="H453" s="119">
        <v>163400</v>
      </c>
      <c r="I453" s="119">
        <v>0</v>
      </c>
      <c r="J453" s="119">
        <v>0</v>
      </c>
      <c r="K453" s="120">
        <f>SUM('AIP Grant History'!$H453:$J453)</f>
        <v>163400</v>
      </c>
    </row>
    <row r="454" spans="1:11" x14ac:dyDescent="0.2">
      <c r="A454" s="117" t="s">
        <v>763</v>
      </c>
      <c r="B454" s="118" t="s">
        <v>274</v>
      </c>
      <c r="C454" s="118" t="s">
        <v>382</v>
      </c>
      <c r="D454" s="118" t="s">
        <v>159</v>
      </c>
      <c r="E454" s="118" t="s">
        <v>381</v>
      </c>
      <c r="F454" s="118" t="s">
        <v>446</v>
      </c>
      <c r="G454" s="118" t="s">
        <v>785</v>
      </c>
      <c r="H454" s="119">
        <v>99085</v>
      </c>
      <c r="I454" s="119">
        <v>0</v>
      </c>
      <c r="J454" s="119">
        <v>0</v>
      </c>
      <c r="K454" s="120">
        <f>SUM('AIP Grant History'!$H454:$J454)</f>
        <v>99085</v>
      </c>
    </row>
    <row r="455" spans="1:11" x14ac:dyDescent="0.2">
      <c r="A455" s="117" t="s">
        <v>763</v>
      </c>
      <c r="B455" s="118" t="s">
        <v>274</v>
      </c>
      <c r="C455" s="118" t="s">
        <v>382</v>
      </c>
      <c r="D455" s="118" t="s">
        <v>161</v>
      </c>
      <c r="E455" s="118" t="s">
        <v>381</v>
      </c>
      <c r="F455" s="118" t="s">
        <v>732</v>
      </c>
      <c r="G455" s="118" t="s">
        <v>786</v>
      </c>
      <c r="H455" s="119">
        <v>117657</v>
      </c>
      <c r="I455" s="119">
        <v>0</v>
      </c>
      <c r="J455" s="119">
        <v>0</v>
      </c>
      <c r="K455" s="120">
        <f>SUM('AIP Grant History'!$H455:$J455)</f>
        <v>117657</v>
      </c>
    </row>
    <row r="456" spans="1:11" x14ac:dyDescent="0.2">
      <c r="A456" s="117" t="s">
        <v>763</v>
      </c>
      <c r="B456" s="118" t="s">
        <v>274</v>
      </c>
      <c r="C456" s="118" t="s">
        <v>382</v>
      </c>
      <c r="D456" s="118" t="s">
        <v>43</v>
      </c>
      <c r="E456" s="118" t="s">
        <v>381</v>
      </c>
      <c r="F456" s="118" t="s">
        <v>448</v>
      </c>
      <c r="G456" s="118" t="s">
        <v>787</v>
      </c>
      <c r="H456" s="119">
        <v>323000</v>
      </c>
      <c r="I456" s="119">
        <v>0</v>
      </c>
      <c r="J456" s="119">
        <v>0</v>
      </c>
      <c r="K456" s="120">
        <f>SUM('AIP Grant History'!$H456:$J456)</f>
        <v>323000</v>
      </c>
    </row>
    <row r="457" spans="1:11" x14ac:dyDescent="0.2">
      <c r="A457" s="117" t="s">
        <v>763</v>
      </c>
      <c r="B457" s="118" t="s">
        <v>274</v>
      </c>
      <c r="C457" s="118" t="s">
        <v>382</v>
      </c>
      <c r="D457" s="118" t="s">
        <v>163</v>
      </c>
      <c r="E457" s="118" t="s">
        <v>381</v>
      </c>
      <c r="F457" s="118" t="s">
        <v>450</v>
      </c>
      <c r="G457" s="118" t="s">
        <v>788</v>
      </c>
      <c r="H457" s="119">
        <v>1738772</v>
      </c>
      <c r="I457" s="119">
        <v>0</v>
      </c>
      <c r="J457" s="119">
        <v>0</v>
      </c>
      <c r="K457" s="120">
        <f>SUM('AIP Grant History'!$H457:$J457)</f>
        <v>1738772</v>
      </c>
    </row>
    <row r="458" spans="1:11" x14ac:dyDescent="0.2">
      <c r="A458" s="117" t="s">
        <v>763</v>
      </c>
      <c r="B458" s="118" t="s">
        <v>274</v>
      </c>
      <c r="C458" s="118" t="s">
        <v>382</v>
      </c>
      <c r="D458" s="118" t="s">
        <v>169</v>
      </c>
      <c r="E458" s="118" t="s">
        <v>381</v>
      </c>
      <c r="F458" s="118" t="s">
        <v>545</v>
      </c>
      <c r="G458" s="118" t="s">
        <v>789</v>
      </c>
      <c r="H458" s="119">
        <v>47405</v>
      </c>
      <c r="I458" s="119">
        <v>0</v>
      </c>
      <c r="J458" s="119">
        <v>0</v>
      </c>
      <c r="K458" s="120">
        <f>SUM('AIP Grant History'!$H458:$J458)</f>
        <v>47405</v>
      </c>
    </row>
    <row r="459" spans="1:11" x14ac:dyDescent="0.2">
      <c r="A459" s="117" t="s">
        <v>763</v>
      </c>
      <c r="B459" s="118" t="s">
        <v>274</v>
      </c>
      <c r="C459" s="118" t="s">
        <v>382</v>
      </c>
      <c r="D459" s="118" t="s">
        <v>169</v>
      </c>
      <c r="E459" s="118" t="s">
        <v>381</v>
      </c>
      <c r="F459" s="118" t="s">
        <v>545</v>
      </c>
      <c r="G459" s="118" t="s">
        <v>790</v>
      </c>
      <c r="H459" s="119">
        <v>841821</v>
      </c>
      <c r="I459" s="119">
        <v>0</v>
      </c>
      <c r="J459" s="119">
        <v>0</v>
      </c>
      <c r="K459" s="120">
        <f>SUM('AIP Grant History'!$H459:$J459)</f>
        <v>841821</v>
      </c>
    </row>
    <row r="460" spans="1:11" x14ac:dyDescent="0.2">
      <c r="A460" s="117" t="s">
        <v>763</v>
      </c>
      <c r="B460" s="118" t="s">
        <v>274</v>
      </c>
      <c r="C460" s="118" t="s">
        <v>382</v>
      </c>
      <c r="D460" s="118" t="s">
        <v>171</v>
      </c>
      <c r="E460" s="118" t="s">
        <v>381</v>
      </c>
      <c r="F460" s="118" t="s">
        <v>452</v>
      </c>
      <c r="G460" s="118" t="s">
        <v>791</v>
      </c>
      <c r="H460" s="119">
        <v>37905</v>
      </c>
      <c r="I460" s="119">
        <v>0</v>
      </c>
      <c r="J460" s="119">
        <v>0</v>
      </c>
      <c r="K460" s="120">
        <f>SUM('AIP Grant History'!$H460:$J460)</f>
        <v>37905</v>
      </c>
    </row>
    <row r="461" spans="1:11" x14ac:dyDescent="0.2">
      <c r="A461" s="117" t="s">
        <v>763</v>
      </c>
      <c r="B461" s="118" t="s">
        <v>274</v>
      </c>
      <c r="C461" s="118" t="s">
        <v>382</v>
      </c>
      <c r="D461" s="118" t="s">
        <v>173</v>
      </c>
      <c r="E461" s="118" t="s">
        <v>381</v>
      </c>
      <c r="F461" s="118" t="s">
        <v>453</v>
      </c>
      <c r="G461" s="118" t="s">
        <v>792</v>
      </c>
      <c r="H461" s="119">
        <v>88566</v>
      </c>
      <c r="I461" s="119">
        <v>0</v>
      </c>
      <c r="J461" s="119">
        <v>0</v>
      </c>
      <c r="K461" s="120">
        <f>SUM('AIP Grant History'!$H461:$J461)</f>
        <v>88566</v>
      </c>
    </row>
    <row r="462" spans="1:11" x14ac:dyDescent="0.2">
      <c r="A462" s="117" t="s">
        <v>763</v>
      </c>
      <c r="B462" s="118" t="s">
        <v>274</v>
      </c>
      <c r="C462" s="118" t="s">
        <v>382</v>
      </c>
      <c r="D462" s="118" t="s">
        <v>175</v>
      </c>
      <c r="E462" s="118" t="s">
        <v>381</v>
      </c>
      <c r="F462" s="118" t="s">
        <v>548</v>
      </c>
      <c r="G462" s="118" t="s">
        <v>793</v>
      </c>
      <c r="H462" s="119">
        <v>66500</v>
      </c>
      <c r="I462" s="119">
        <v>0</v>
      </c>
      <c r="J462" s="119">
        <v>0</v>
      </c>
      <c r="K462" s="120">
        <f>SUM('AIP Grant History'!$H462:$J462)</f>
        <v>66500</v>
      </c>
    </row>
    <row r="463" spans="1:11" x14ac:dyDescent="0.2">
      <c r="A463" s="117" t="s">
        <v>763</v>
      </c>
      <c r="B463" s="118" t="s">
        <v>274</v>
      </c>
      <c r="C463" s="118" t="s">
        <v>382</v>
      </c>
      <c r="D463" s="118" t="s">
        <v>177</v>
      </c>
      <c r="E463" s="118" t="s">
        <v>381</v>
      </c>
      <c r="F463" s="118" t="s">
        <v>617</v>
      </c>
      <c r="G463" s="118" t="s">
        <v>424</v>
      </c>
      <c r="H463" s="119">
        <v>19767</v>
      </c>
      <c r="I463" s="119">
        <v>0</v>
      </c>
      <c r="J463" s="119">
        <v>0</v>
      </c>
      <c r="K463" s="120">
        <f>SUM('AIP Grant History'!$H463:$J463)</f>
        <v>19767</v>
      </c>
    </row>
    <row r="464" spans="1:11" x14ac:dyDescent="0.2">
      <c r="A464" s="117" t="s">
        <v>763</v>
      </c>
      <c r="B464" s="118" t="s">
        <v>274</v>
      </c>
      <c r="C464" s="118" t="s">
        <v>382</v>
      </c>
      <c r="D464" s="118" t="s">
        <v>177</v>
      </c>
      <c r="E464" s="118" t="s">
        <v>381</v>
      </c>
      <c r="F464" s="118" t="s">
        <v>617</v>
      </c>
      <c r="G464" s="118" t="s">
        <v>424</v>
      </c>
      <c r="H464" s="119">
        <v>75000</v>
      </c>
      <c r="I464" s="119">
        <v>0</v>
      </c>
      <c r="J464" s="119">
        <v>0</v>
      </c>
      <c r="K464" s="120">
        <f>SUM('AIP Grant History'!$H464:$J464)</f>
        <v>75000</v>
      </c>
    </row>
    <row r="465" spans="1:11" x14ac:dyDescent="0.2">
      <c r="A465" s="117" t="s">
        <v>763</v>
      </c>
      <c r="B465" s="118" t="s">
        <v>274</v>
      </c>
      <c r="C465" s="118" t="s">
        <v>382</v>
      </c>
      <c r="D465" s="118" t="s">
        <v>183</v>
      </c>
      <c r="E465" s="118" t="s">
        <v>381</v>
      </c>
      <c r="F465" s="118" t="s">
        <v>454</v>
      </c>
      <c r="G465" s="118" t="s">
        <v>794</v>
      </c>
      <c r="H465" s="119">
        <v>103077</v>
      </c>
      <c r="I465" s="119">
        <v>0</v>
      </c>
      <c r="J465" s="119">
        <v>0</v>
      </c>
      <c r="K465" s="120">
        <f>SUM('AIP Grant History'!$H465:$J465)</f>
        <v>103077</v>
      </c>
    </row>
    <row r="466" spans="1:11" x14ac:dyDescent="0.2">
      <c r="A466" s="117" t="s">
        <v>763</v>
      </c>
      <c r="B466" s="118" t="s">
        <v>274</v>
      </c>
      <c r="C466" s="118" t="s">
        <v>382</v>
      </c>
      <c r="D466" s="118" t="s">
        <v>187</v>
      </c>
      <c r="E466" s="118" t="s">
        <v>381</v>
      </c>
      <c r="F466" s="118" t="s">
        <v>456</v>
      </c>
      <c r="G466" s="118" t="s">
        <v>457</v>
      </c>
      <c r="H466" s="119">
        <v>36624</v>
      </c>
      <c r="I466" s="119">
        <v>0</v>
      </c>
      <c r="J466" s="119">
        <v>0</v>
      </c>
      <c r="K466" s="120">
        <f>SUM('AIP Grant History'!$H466:$J466)</f>
        <v>36624</v>
      </c>
    </row>
    <row r="467" spans="1:11" x14ac:dyDescent="0.2">
      <c r="A467" s="117" t="s">
        <v>763</v>
      </c>
      <c r="B467" s="118" t="s">
        <v>274</v>
      </c>
      <c r="C467" s="118" t="s">
        <v>382</v>
      </c>
      <c r="D467" s="118" t="s">
        <v>187</v>
      </c>
      <c r="E467" s="118" t="s">
        <v>381</v>
      </c>
      <c r="F467" s="118" t="s">
        <v>456</v>
      </c>
      <c r="G467" s="118" t="s">
        <v>391</v>
      </c>
      <c r="H467" s="119">
        <v>75888</v>
      </c>
      <c r="I467" s="119">
        <v>0</v>
      </c>
      <c r="J467" s="119">
        <v>0</v>
      </c>
      <c r="K467" s="120">
        <f>SUM('AIP Grant History'!$H467:$J467)</f>
        <v>75888</v>
      </c>
    </row>
    <row r="468" spans="1:11" x14ac:dyDescent="0.2">
      <c r="A468" s="117" t="s">
        <v>763</v>
      </c>
      <c r="B468" s="118" t="s">
        <v>274</v>
      </c>
      <c r="C468" s="118" t="s">
        <v>382</v>
      </c>
      <c r="D468" s="118" t="s">
        <v>127</v>
      </c>
      <c r="E468" s="118" t="s">
        <v>381</v>
      </c>
      <c r="F468" s="118" t="s">
        <v>551</v>
      </c>
      <c r="G468" s="118" t="s">
        <v>457</v>
      </c>
      <c r="H468" s="119">
        <v>104809</v>
      </c>
      <c r="I468" s="119">
        <v>0</v>
      </c>
      <c r="J468" s="119">
        <v>0</v>
      </c>
      <c r="K468" s="120">
        <f>SUM('AIP Grant History'!$H468:$J468)</f>
        <v>104809</v>
      </c>
    </row>
    <row r="469" spans="1:11" x14ac:dyDescent="0.2">
      <c r="A469" s="117" t="s">
        <v>763</v>
      </c>
      <c r="B469" s="118" t="s">
        <v>274</v>
      </c>
      <c r="C469" s="118" t="s">
        <v>382</v>
      </c>
      <c r="D469" s="118" t="s">
        <v>197</v>
      </c>
      <c r="E469" s="118" t="s">
        <v>381</v>
      </c>
      <c r="F469" s="118" t="s">
        <v>555</v>
      </c>
      <c r="G469" s="118" t="s">
        <v>681</v>
      </c>
      <c r="H469" s="119">
        <v>175190</v>
      </c>
      <c r="I469" s="119">
        <v>0</v>
      </c>
      <c r="J469" s="119">
        <v>0</v>
      </c>
      <c r="K469" s="120">
        <f>SUM('AIP Grant History'!$H469:$J469)</f>
        <v>175190</v>
      </c>
    </row>
    <row r="470" spans="1:11" x14ac:dyDescent="0.2">
      <c r="A470" s="117" t="s">
        <v>763</v>
      </c>
      <c r="B470" s="118" t="s">
        <v>274</v>
      </c>
      <c r="C470" s="118" t="s">
        <v>382</v>
      </c>
      <c r="D470" s="118" t="s">
        <v>207</v>
      </c>
      <c r="E470" s="118" t="s">
        <v>381</v>
      </c>
      <c r="F470" s="118" t="s">
        <v>624</v>
      </c>
      <c r="G470" s="118" t="s">
        <v>424</v>
      </c>
      <c r="H470" s="119">
        <v>400943</v>
      </c>
      <c r="I470" s="119">
        <v>0</v>
      </c>
      <c r="J470" s="119">
        <v>0</v>
      </c>
      <c r="K470" s="120">
        <f>SUM('AIP Grant History'!$H470:$J470)</f>
        <v>400943</v>
      </c>
    </row>
    <row r="471" spans="1:11" x14ac:dyDescent="0.2">
      <c r="A471" s="117" t="s">
        <v>763</v>
      </c>
      <c r="B471" s="118" t="s">
        <v>274</v>
      </c>
      <c r="C471" s="118" t="s">
        <v>382</v>
      </c>
      <c r="D471" s="118" t="s">
        <v>217</v>
      </c>
      <c r="E471" s="118" t="s">
        <v>381</v>
      </c>
      <c r="F471" s="118" t="s">
        <v>626</v>
      </c>
      <c r="G471" s="118" t="s">
        <v>424</v>
      </c>
      <c r="H471" s="119">
        <v>46838</v>
      </c>
      <c r="I471" s="119">
        <v>0</v>
      </c>
      <c r="J471" s="119">
        <v>0</v>
      </c>
      <c r="K471" s="120">
        <f>SUM('AIP Grant History'!$H471:$J471)</f>
        <v>46838</v>
      </c>
    </row>
    <row r="472" spans="1:11" x14ac:dyDescent="0.2">
      <c r="A472" s="117" t="s">
        <v>763</v>
      </c>
      <c r="B472" s="118" t="s">
        <v>274</v>
      </c>
      <c r="C472" s="118" t="s">
        <v>382</v>
      </c>
      <c r="D472" s="118" t="s">
        <v>462</v>
      </c>
      <c r="E472" s="118" t="s">
        <v>381</v>
      </c>
      <c r="F472" s="118" t="s">
        <v>463</v>
      </c>
      <c r="G472" s="118" t="s">
        <v>795</v>
      </c>
      <c r="H472" s="119">
        <v>47500</v>
      </c>
      <c r="I472" s="119">
        <v>0</v>
      </c>
      <c r="J472" s="119">
        <v>0</v>
      </c>
      <c r="K472" s="120">
        <f>SUM('AIP Grant History'!$H472:$J472)</f>
        <v>47500</v>
      </c>
    </row>
    <row r="473" spans="1:11" x14ac:dyDescent="0.2">
      <c r="A473" s="117" t="s">
        <v>763</v>
      </c>
      <c r="B473" s="118" t="s">
        <v>274</v>
      </c>
      <c r="C473" s="118" t="s">
        <v>382</v>
      </c>
      <c r="D473" s="118" t="s">
        <v>59</v>
      </c>
      <c r="E473" s="118" t="s">
        <v>381</v>
      </c>
      <c r="F473" s="118" t="s">
        <v>560</v>
      </c>
      <c r="G473" s="118" t="s">
        <v>391</v>
      </c>
      <c r="H473" s="119">
        <v>69445</v>
      </c>
      <c r="I473" s="119">
        <v>0</v>
      </c>
      <c r="J473" s="119">
        <v>0</v>
      </c>
      <c r="K473" s="120">
        <f>SUM('AIP Grant History'!$H473:$J473)</f>
        <v>69445</v>
      </c>
    </row>
    <row r="474" spans="1:11" x14ac:dyDescent="0.2">
      <c r="A474" s="117" t="s">
        <v>763</v>
      </c>
      <c r="B474" s="118" t="s">
        <v>274</v>
      </c>
      <c r="C474" s="118" t="s">
        <v>382</v>
      </c>
      <c r="D474" s="118" t="s">
        <v>225</v>
      </c>
      <c r="E474" s="118" t="s">
        <v>381</v>
      </c>
      <c r="F474" s="118" t="s">
        <v>467</v>
      </c>
      <c r="G474" s="118" t="s">
        <v>681</v>
      </c>
      <c r="H474" s="119">
        <v>118516</v>
      </c>
      <c r="I474" s="119">
        <v>0</v>
      </c>
      <c r="J474" s="119">
        <v>0</v>
      </c>
      <c r="K474" s="120">
        <f>SUM('AIP Grant History'!$H474:$J474)</f>
        <v>118516</v>
      </c>
    </row>
    <row r="475" spans="1:11" x14ac:dyDescent="0.2">
      <c r="A475" s="117" t="s">
        <v>763</v>
      </c>
      <c r="B475" s="118" t="s">
        <v>274</v>
      </c>
      <c r="C475" s="118" t="s">
        <v>382</v>
      </c>
      <c r="D475" s="118" t="s">
        <v>211</v>
      </c>
      <c r="E475" s="118" t="s">
        <v>381</v>
      </c>
      <c r="F475" s="118" t="s">
        <v>563</v>
      </c>
      <c r="G475" s="118" t="s">
        <v>608</v>
      </c>
      <c r="H475" s="119">
        <v>144216</v>
      </c>
      <c r="I475" s="119">
        <v>0</v>
      </c>
      <c r="J475" s="119">
        <v>0</v>
      </c>
      <c r="K475" s="120">
        <f>SUM('AIP Grant History'!$H475:$J475)</f>
        <v>144216</v>
      </c>
    </row>
    <row r="476" spans="1:11" x14ac:dyDescent="0.2">
      <c r="A476" s="117" t="s">
        <v>763</v>
      </c>
      <c r="B476" s="118" t="s">
        <v>274</v>
      </c>
      <c r="C476" s="118" t="s">
        <v>382</v>
      </c>
      <c r="D476" s="118" t="s">
        <v>227</v>
      </c>
      <c r="E476" s="118" t="s">
        <v>381</v>
      </c>
      <c r="F476" s="118" t="s">
        <v>469</v>
      </c>
      <c r="G476" s="118" t="s">
        <v>534</v>
      </c>
      <c r="H476" s="119">
        <v>309849</v>
      </c>
      <c r="I476" s="119">
        <v>0</v>
      </c>
      <c r="J476" s="119">
        <v>0</v>
      </c>
      <c r="K476" s="120">
        <f>SUM('AIP Grant History'!$H476:$J476)</f>
        <v>309849</v>
      </c>
    </row>
    <row r="477" spans="1:11" x14ac:dyDescent="0.2">
      <c r="A477" s="117" t="s">
        <v>763</v>
      </c>
      <c r="B477" s="118" t="s">
        <v>274</v>
      </c>
      <c r="C477" s="118" t="s">
        <v>382</v>
      </c>
      <c r="D477" s="118" t="s">
        <v>235</v>
      </c>
      <c r="E477" s="118" t="s">
        <v>381</v>
      </c>
      <c r="F477" s="118" t="s">
        <v>473</v>
      </c>
      <c r="G477" s="118" t="s">
        <v>796</v>
      </c>
      <c r="H477" s="119">
        <v>61750</v>
      </c>
      <c r="I477" s="119">
        <v>0</v>
      </c>
      <c r="J477" s="119">
        <v>0</v>
      </c>
      <c r="K477" s="120">
        <f>SUM('AIP Grant History'!$H477:$J477)</f>
        <v>61750</v>
      </c>
    </row>
    <row r="478" spans="1:11" x14ac:dyDescent="0.2">
      <c r="A478" s="117" t="s">
        <v>763</v>
      </c>
      <c r="B478" s="118" t="s">
        <v>274</v>
      </c>
      <c r="C478" s="118" t="s">
        <v>382</v>
      </c>
      <c r="D478" s="118" t="s">
        <v>243</v>
      </c>
      <c r="E478" s="118" t="s">
        <v>381</v>
      </c>
      <c r="F478" s="118" t="s">
        <v>682</v>
      </c>
      <c r="G478" s="118" t="s">
        <v>418</v>
      </c>
      <c r="H478" s="119">
        <v>90915</v>
      </c>
      <c r="I478" s="119">
        <v>0</v>
      </c>
      <c r="J478" s="119">
        <v>0</v>
      </c>
      <c r="K478" s="120">
        <f>SUM('AIP Grant History'!$H478:$J478)</f>
        <v>90915</v>
      </c>
    </row>
    <row r="479" spans="1:11" x14ac:dyDescent="0.2">
      <c r="A479" s="117" t="s">
        <v>763</v>
      </c>
      <c r="B479" s="118" t="s">
        <v>274</v>
      </c>
      <c r="C479" s="118" t="s">
        <v>382</v>
      </c>
      <c r="D479" s="118" t="s">
        <v>245</v>
      </c>
      <c r="E479" s="118" t="s">
        <v>381</v>
      </c>
      <c r="F479" s="118" t="s">
        <v>477</v>
      </c>
      <c r="G479" s="118" t="s">
        <v>476</v>
      </c>
      <c r="H479" s="119">
        <v>180825</v>
      </c>
      <c r="I479" s="119">
        <v>0</v>
      </c>
      <c r="J479" s="119">
        <v>0</v>
      </c>
      <c r="K479" s="120">
        <f>SUM('AIP Grant History'!$H479:$J479)</f>
        <v>180825</v>
      </c>
    </row>
    <row r="480" spans="1:11" x14ac:dyDescent="0.2">
      <c r="A480" s="117" t="s">
        <v>763</v>
      </c>
      <c r="B480" s="118" t="s">
        <v>274</v>
      </c>
      <c r="C480" s="118" t="s">
        <v>382</v>
      </c>
      <c r="D480" s="118" t="s">
        <v>245</v>
      </c>
      <c r="E480" s="118" t="s">
        <v>381</v>
      </c>
      <c r="F480" s="118" t="s">
        <v>477</v>
      </c>
      <c r="G480" s="118" t="s">
        <v>797</v>
      </c>
      <c r="H480" s="119">
        <v>531054</v>
      </c>
      <c r="I480" s="119">
        <v>0</v>
      </c>
      <c r="J480" s="119">
        <v>0</v>
      </c>
      <c r="K480" s="120">
        <f>SUM('AIP Grant History'!$H480:$J480)</f>
        <v>531054</v>
      </c>
    </row>
    <row r="481" spans="1:11" x14ac:dyDescent="0.2">
      <c r="A481" s="117" t="s">
        <v>763</v>
      </c>
      <c r="B481" s="118" t="s">
        <v>274</v>
      </c>
      <c r="C481" s="118" t="s">
        <v>382</v>
      </c>
      <c r="D481" s="118" t="s">
        <v>249</v>
      </c>
      <c r="E481" s="118" t="s">
        <v>381</v>
      </c>
      <c r="F481" s="118" t="s">
        <v>630</v>
      </c>
      <c r="G481" s="118" t="s">
        <v>798</v>
      </c>
      <c r="H481" s="119">
        <v>51381</v>
      </c>
      <c r="I481" s="119">
        <v>0</v>
      </c>
      <c r="J481" s="119">
        <v>0</v>
      </c>
      <c r="K481" s="120">
        <f>SUM('AIP Grant History'!$H481:$J481)</f>
        <v>51381</v>
      </c>
    </row>
    <row r="482" spans="1:11" x14ac:dyDescent="0.2">
      <c r="A482" s="117" t="s">
        <v>763</v>
      </c>
      <c r="B482" s="118" t="s">
        <v>274</v>
      </c>
      <c r="C482" s="118" t="s">
        <v>382</v>
      </c>
      <c r="D482" s="118" t="s">
        <v>251</v>
      </c>
      <c r="E482" s="118" t="s">
        <v>381</v>
      </c>
      <c r="F482" s="118" t="s">
        <v>480</v>
      </c>
      <c r="G482" s="118" t="s">
        <v>799</v>
      </c>
      <c r="H482" s="119">
        <v>165790</v>
      </c>
      <c r="I482" s="119">
        <v>0</v>
      </c>
      <c r="J482" s="119">
        <v>0</v>
      </c>
      <c r="K482" s="120">
        <f>SUM('AIP Grant History'!$H482:$J482)</f>
        <v>165790</v>
      </c>
    </row>
    <row r="483" spans="1:11" x14ac:dyDescent="0.2">
      <c r="A483" s="117" t="s">
        <v>763</v>
      </c>
      <c r="B483" s="118" t="s">
        <v>276</v>
      </c>
      <c r="C483" s="118" t="s">
        <v>382</v>
      </c>
      <c r="D483" s="118" t="s">
        <v>21</v>
      </c>
      <c r="E483" s="118" t="s">
        <v>270</v>
      </c>
      <c r="F483" s="118" t="s">
        <v>574</v>
      </c>
      <c r="G483" s="118" t="s">
        <v>800</v>
      </c>
      <c r="H483" s="119">
        <v>253983</v>
      </c>
      <c r="I483" s="119">
        <v>0</v>
      </c>
      <c r="J483" s="119">
        <v>0</v>
      </c>
      <c r="K483" s="120">
        <f>SUM('AIP Grant History'!$H483:$J483)</f>
        <v>253983</v>
      </c>
    </row>
    <row r="484" spans="1:11" x14ac:dyDescent="0.2">
      <c r="A484" s="117" t="s">
        <v>763</v>
      </c>
      <c r="B484" s="118" t="s">
        <v>276</v>
      </c>
      <c r="C484" s="118" t="s">
        <v>382</v>
      </c>
      <c r="D484" s="118" t="s">
        <v>21</v>
      </c>
      <c r="E484" s="118" t="s">
        <v>270</v>
      </c>
      <c r="F484" s="118" t="s">
        <v>574</v>
      </c>
      <c r="G484" s="118" t="s">
        <v>699</v>
      </c>
      <c r="H484" s="119">
        <v>433447</v>
      </c>
      <c r="I484" s="119">
        <v>0</v>
      </c>
      <c r="J484" s="119">
        <v>0</v>
      </c>
      <c r="K484" s="120">
        <f>SUM('AIP Grant History'!$H484:$J484)</f>
        <v>433447</v>
      </c>
    </row>
    <row r="485" spans="1:11" x14ac:dyDescent="0.2">
      <c r="A485" s="117" t="s">
        <v>763</v>
      </c>
      <c r="B485" s="118" t="s">
        <v>276</v>
      </c>
      <c r="C485" s="118" t="s">
        <v>382</v>
      </c>
      <c r="D485" s="118" t="s">
        <v>21</v>
      </c>
      <c r="E485" s="118" t="s">
        <v>270</v>
      </c>
      <c r="F485" s="118" t="s">
        <v>574</v>
      </c>
      <c r="G485" s="118" t="s">
        <v>801</v>
      </c>
      <c r="H485" s="119">
        <v>500000</v>
      </c>
      <c r="I485" s="119">
        <v>0</v>
      </c>
      <c r="J485" s="119">
        <v>0</v>
      </c>
      <c r="K485" s="120">
        <f>SUM('AIP Grant History'!$H485:$J485)</f>
        <v>500000</v>
      </c>
    </row>
    <row r="486" spans="1:11" x14ac:dyDescent="0.2">
      <c r="A486" s="117" t="s">
        <v>763</v>
      </c>
      <c r="B486" s="118" t="s">
        <v>276</v>
      </c>
      <c r="C486" s="118" t="s">
        <v>382</v>
      </c>
      <c r="D486" s="118" t="s">
        <v>33</v>
      </c>
      <c r="E486" s="118" t="s">
        <v>270</v>
      </c>
      <c r="F486" s="118" t="s">
        <v>486</v>
      </c>
      <c r="G486" s="118" t="s">
        <v>802</v>
      </c>
      <c r="H486" s="119">
        <v>1417146</v>
      </c>
      <c r="I486" s="119">
        <v>0</v>
      </c>
      <c r="J486" s="119">
        <v>0</v>
      </c>
      <c r="K486" s="120">
        <f>SUM('AIP Grant History'!$H486:$J486)</f>
        <v>1417146</v>
      </c>
    </row>
    <row r="487" spans="1:11" x14ac:dyDescent="0.2">
      <c r="A487" s="117" t="s">
        <v>763</v>
      </c>
      <c r="B487" s="118" t="s">
        <v>276</v>
      </c>
      <c r="C487" s="118" t="s">
        <v>382</v>
      </c>
      <c r="D487" s="118" t="s">
        <v>33</v>
      </c>
      <c r="E487" s="118" t="s">
        <v>270</v>
      </c>
      <c r="F487" s="118" t="s">
        <v>486</v>
      </c>
      <c r="G487" s="118" t="s">
        <v>803</v>
      </c>
      <c r="H487" s="119">
        <v>7230326</v>
      </c>
      <c r="I487" s="119">
        <v>0</v>
      </c>
      <c r="J487" s="119">
        <v>0</v>
      </c>
      <c r="K487" s="120">
        <f>SUM('AIP Grant History'!$H487:$J487)</f>
        <v>7230326</v>
      </c>
    </row>
    <row r="488" spans="1:11" x14ac:dyDescent="0.2">
      <c r="A488" s="117" t="s">
        <v>763</v>
      </c>
      <c r="B488" s="118" t="s">
        <v>276</v>
      </c>
      <c r="C488" s="118" t="s">
        <v>382</v>
      </c>
      <c r="D488" s="118" t="s">
        <v>57</v>
      </c>
      <c r="E488" s="118" t="s">
        <v>270</v>
      </c>
      <c r="F488" s="118" t="s">
        <v>488</v>
      </c>
      <c r="G488" s="118" t="s">
        <v>533</v>
      </c>
      <c r="H488" s="119">
        <v>3607893</v>
      </c>
      <c r="I488" s="119">
        <v>0</v>
      </c>
      <c r="J488" s="119">
        <v>0</v>
      </c>
      <c r="K488" s="120">
        <f>SUM('AIP Grant History'!$H488:$J488)</f>
        <v>3607893</v>
      </c>
    </row>
    <row r="489" spans="1:11" x14ac:dyDescent="0.2">
      <c r="A489" s="117" t="s">
        <v>763</v>
      </c>
      <c r="B489" s="118" t="s">
        <v>276</v>
      </c>
      <c r="C489" s="118" t="s">
        <v>382</v>
      </c>
      <c r="D489" s="118" t="s">
        <v>57</v>
      </c>
      <c r="E489" s="118" t="s">
        <v>270</v>
      </c>
      <c r="F489" s="118" t="s">
        <v>488</v>
      </c>
      <c r="G489" s="118" t="s">
        <v>533</v>
      </c>
      <c r="H489" s="119">
        <v>6590494</v>
      </c>
      <c r="I489" s="119">
        <v>0</v>
      </c>
      <c r="J489" s="119">
        <v>0</v>
      </c>
      <c r="K489" s="120">
        <f>SUM('AIP Grant History'!$H489:$J489)</f>
        <v>6590494</v>
      </c>
    </row>
    <row r="490" spans="1:11" x14ac:dyDescent="0.2">
      <c r="A490" s="117" t="s">
        <v>763</v>
      </c>
      <c r="B490" s="118" t="s">
        <v>276</v>
      </c>
      <c r="C490" s="118" t="s">
        <v>382</v>
      </c>
      <c r="D490" s="118" t="s">
        <v>109</v>
      </c>
      <c r="E490" s="118" t="s">
        <v>270</v>
      </c>
      <c r="F490" s="118" t="s">
        <v>492</v>
      </c>
      <c r="G490" s="118" t="s">
        <v>457</v>
      </c>
      <c r="H490" s="119">
        <v>674036</v>
      </c>
      <c r="I490" s="119">
        <v>0</v>
      </c>
      <c r="J490" s="119">
        <v>0</v>
      </c>
      <c r="K490" s="120">
        <f>SUM('AIP Grant History'!$H490:$J490)</f>
        <v>674036</v>
      </c>
    </row>
    <row r="491" spans="1:11" x14ac:dyDescent="0.2">
      <c r="A491" s="117" t="s">
        <v>763</v>
      </c>
      <c r="B491" s="118" t="s">
        <v>276</v>
      </c>
      <c r="C491" s="118" t="s">
        <v>382</v>
      </c>
      <c r="D491" s="118" t="s">
        <v>151</v>
      </c>
      <c r="E491" s="118" t="s">
        <v>281</v>
      </c>
      <c r="F491" s="118" t="s">
        <v>640</v>
      </c>
      <c r="G491" s="118" t="s">
        <v>759</v>
      </c>
      <c r="H491" s="119">
        <v>953543</v>
      </c>
      <c r="I491" s="119">
        <v>0</v>
      </c>
      <c r="J491" s="119">
        <v>0</v>
      </c>
      <c r="K491" s="120">
        <f>SUM('AIP Grant History'!$H491:$J491)</f>
        <v>953543</v>
      </c>
    </row>
    <row r="492" spans="1:11" x14ac:dyDescent="0.2">
      <c r="A492" s="117" t="s">
        <v>763</v>
      </c>
      <c r="B492" s="118" t="s">
        <v>276</v>
      </c>
      <c r="C492" s="118" t="s">
        <v>382</v>
      </c>
      <c r="D492" s="118" t="s">
        <v>151</v>
      </c>
      <c r="E492" s="118" t="s">
        <v>281</v>
      </c>
      <c r="F492" s="118" t="s">
        <v>640</v>
      </c>
      <c r="G492" s="118" t="s">
        <v>759</v>
      </c>
      <c r="H492" s="119">
        <v>1871115</v>
      </c>
      <c r="I492" s="119">
        <v>0</v>
      </c>
      <c r="J492" s="119">
        <v>0</v>
      </c>
      <c r="K492" s="120">
        <f>SUM('AIP Grant History'!$H492:$J492)</f>
        <v>1871115</v>
      </c>
    </row>
    <row r="493" spans="1:11" x14ac:dyDescent="0.2">
      <c r="A493" s="117" t="s">
        <v>763</v>
      </c>
      <c r="B493" s="118" t="s">
        <v>276</v>
      </c>
      <c r="C493" s="118" t="s">
        <v>382</v>
      </c>
      <c r="D493" s="118" t="s">
        <v>151</v>
      </c>
      <c r="E493" s="118" t="s">
        <v>281</v>
      </c>
      <c r="F493" s="118" t="s">
        <v>640</v>
      </c>
      <c r="G493" s="118" t="s">
        <v>559</v>
      </c>
      <c r="H493" s="119">
        <v>2958682</v>
      </c>
      <c r="I493" s="119">
        <v>0</v>
      </c>
      <c r="J493" s="119">
        <v>0</v>
      </c>
      <c r="K493" s="120">
        <f>SUM('AIP Grant History'!$H493:$J493)</f>
        <v>2958682</v>
      </c>
    </row>
    <row r="494" spans="1:11" x14ac:dyDescent="0.2">
      <c r="A494" s="117" t="s">
        <v>763</v>
      </c>
      <c r="B494" s="118" t="s">
        <v>276</v>
      </c>
      <c r="C494" s="118" t="s">
        <v>382</v>
      </c>
      <c r="D494" s="118" t="s">
        <v>151</v>
      </c>
      <c r="E494" s="118" t="s">
        <v>281</v>
      </c>
      <c r="F494" s="118" t="s">
        <v>640</v>
      </c>
      <c r="G494" s="118" t="s">
        <v>552</v>
      </c>
      <c r="H494" s="119">
        <v>5000000</v>
      </c>
      <c r="I494" s="119">
        <v>0</v>
      </c>
      <c r="J494" s="119">
        <v>0</v>
      </c>
      <c r="K494" s="120">
        <f>SUM('AIP Grant History'!$H494:$J494)</f>
        <v>5000000</v>
      </c>
    </row>
    <row r="495" spans="1:11" x14ac:dyDescent="0.2">
      <c r="A495" s="117" t="s">
        <v>763</v>
      </c>
      <c r="B495" s="118" t="s">
        <v>276</v>
      </c>
      <c r="C495" s="118" t="s">
        <v>382</v>
      </c>
      <c r="D495" s="118" t="s">
        <v>201</v>
      </c>
      <c r="E495" s="118" t="s">
        <v>270</v>
      </c>
      <c r="F495" s="118" t="s">
        <v>498</v>
      </c>
      <c r="G495" s="118" t="s">
        <v>804</v>
      </c>
      <c r="H495" s="119">
        <v>412246</v>
      </c>
      <c r="I495" s="119">
        <v>0</v>
      </c>
      <c r="J495" s="119">
        <v>0</v>
      </c>
      <c r="K495" s="120">
        <f>SUM('AIP Grant History'!$H495:$J495)</f>
        <v>412246</v>
      </c>
    </row>
    <row r="496" spans="1:11" x14ac:dyDescent="0.2">
      <c r="A496" s="117" t="s">
        <v>763</v>
      </c>
      <c r="B496" s="118" t="s">
        <v>276</v>
      </c>
      <c r="C496" s="118" t="s">
        <v>382</v>
      </c>
      <c r="D496" s="118" t="s">
        <v>201</v>
      </c>
      <c r="E496" s="118" t="s">
        <v>270</v>
      </c>
      <c r="F496" s="118" t="s">
        <v>498</v>
      </c>
      <c r="G496" s="118" t="s">
        <v>527</v>
      </c>
      <c r="H496" s="119">
        <v>1359220</v>
      </c>
      <c r="I496" s="119">
        <v>0</v>
      </c>
      <c r="J496" s="119">
        <v>0</v>
      </c>
      <c r="K496" s="120">
        <f>SUM('AIP Grant History'!$H496:$J496)</f>
        <v>1359220</v>
      </c>
    </row>
    <row r="497" spans="1:11" x14ac:dyDescent="0.2">
      <c r="A497" s="117" t="s">
        <v>763</v>
      </c>
      <c r="B497" s="118" t="s">
        <v>279</v>
      </c>
      <c r="C497" s="118" t="s">
        <v>382</v>
      </c>
      <c r="D497" s="118" t="s">
        <v>145</v>
      </c>
      <c r="E497" s="118" t="s">
        <v>381</v>
      </c>
      <c r="F497" s="118" t="s">
        <v>500</v>
      </c>
      <c r="G497" s="118" t="s">
        <v>805</v>
      </c>
      <c r="H497" s="119">
        <v>441396</v>
      </c>
      <c r="I497" s="119">
        <v>0</v>
      </c>
      <c r="J497" s="119">
        <v>0</v>
      </c>
      <c r="K497" s="120">
        <f>SUM('AIP Grant History'!$H497:$J497)</f>
        <v>441396</v>
      </c>
    </row>
    <row r="498" spans="1:11" x14ac:dyDescent="0.2">
      <c r="A498" s="117" t="s">
        <v>806</v>
      </c>
      <c r="B498" s="118" t="s">
        <v>283</v>
      </c>
      <c r="C498" s="118" t="s">
        <v>382</v>
      </c>
      <c r="D498" s="118" t="s">
        <v>103</v>
      </c>
      <c r="E498" s="118" t="s">
        <v>381</v>
      </c>
      <c r="F498" s="118" t="s">
        <v>764</v>
      </c>
      <c r="G498" s="118" t="s">
        <v>699</v>
      </c>
      <c r="H498" s="119">
        <v>44860</v>
      </c>
      <c r="I498" s="119">
        <v>0</v>
      </c>
      <c r="J498" s="119">
        <v>0</v>
      </c>
      <c r="K498" s="120">
        <f>SUM('AIP Grant History'!$H498:$J498)</f>
        <v>44860</v>
      </c>
    </row>
    <row r="499" spans="1:11" x14ac:dyDescent="0.2">
      <c r="A499" s="117" t="s">
        <v>806</v>
      </c>
      <c r="B499" s="118" t="s">
        <v>283</v>
      </c>
      <c r="C499" s="118" t="s">
        <v>382</v>
      </c>
      <c r="D499" s="118" t="s">
        <v>103</v>
      </c>
      <c r="E499" s="118" t="s">
        <v>381</v>
      </c>
      <c r="F499" s="118" t="s">
        <v>764</v>
      </c>
      <c r="G499" s="118" t="s">
        <v>699</v>
      </c>
      <c r="H499" s="119">
        <v>45600</v>
      </c>
      <c r="I499" s="119">
        <v>0</v>
      </c>
      <c r="J499" s="119">
        <v>0</v>
      </c>
      <c r="K499" s="120">
        <f>SUM('AIP Grant History'!$H499:$J499)</f>
        <v>45600</v>
      </c>
    </row>
    <row r="500" spans="1:11" x14ac:dyDescent="0.2">
      <c r="A500" s="117" t="s">
        <v>806</v>
      </c>
      <c r="B500" s="118" t="s">
        <v>283</v>
      </c>
      <c r="C500" s="118" t="s">
        <v>382</v>
      </c>
      <c r="D500" s="118" t="s">
        <v>233</v>
      </c>
      <c r="E500" s="118" t="s">
        <v>381</v>
      </c>
      <c r="F500" s="118" t="s">
        <v>390</v>
      </c>
      <c r="G500" s="118" t="s">
        <v>807</v>
      </c>
      <c r="H500" s="119">
        <v>1593073</v>
      </c>
      <c r="I500" s="119">
        <v>0</v>
      </c>
      <c r="J500" s="119">
        <v>0</v>
      </c>
      <c r="K500" s="120">
        <f>SUM('AIP Grant History'!$H500:$J500)</f>
        <v>1593073</v>
      </c>
    </row>
    <row r="501" spans="1:11" x14ac:dyDescent="0.2">
      <c r="A501" s="117" t="s">
        <v>806</v>
      </c>
      <c r="B501" s="118" t="s">
        <v>283</v>
      </c>
      <c r="C501" s="118" t="s">
        <v>382</v>
      </c>
      <c r="D501" s="118" t="s">
        <v>233</v>
      </c>
      <c r="E501" s="118" t="s">
        <v>381</v>
      </c>
      <c r="F501" s="118" t="s">
        <v>390</v>
      </c>
      <c r="G501" s="118" t="s">
        <v>658</v>
      </c>
      <c r="H501" s="119">
        <v>4630056</v>
      </c>
      <c r="I501" s="119">
        <v>0</v>
      </c>
      <c r="J501" s="119">
        <v>0</v>
      </c>
      <c r="K501" s="120">
        <f>SUM('AIP Grant History'!$H501:$J501)</f>
        <v>4630056</v>
      </c>
    </row>
    <row r="502" spans="1:11" x14ac:dyDescent="0.2">
      <c r="A502" s="117" t="s">
        <v>806</v>
      </c>
      <c r="B502" s="118" t="s">
        <v>274</v>
      </c>
      <c r="C502" s="118" t="s">
        <v>382</v>
      </c>
      <c r="D502" s="118" t="s">
        <v>7</v>
      </c>
      <c r="E502" s="118" t="s">
        <v>381</v>
      </c>
      <c r="F502" s="118" t="s">
        <v>394</v>
      </c>
      <c r="G502" s="118" t="s">
        <v>654</v>
      </c>
      <c r="H502" s="119">
        <v>1554265</v>
      </c>
      <c r="I502" s="119">
        <v>0</v>
      </c>
      <c r="J502" s="119">
        <v>0</v>
      </c>
      <c r="K502" s="120">
        <f>SUM('AIP Grant History'!$H502:$J502)</f>
        <v>1554265</v>
      </c>
    </row>
    <row r="503" spans="1:11" x14ac:dyDescent="0.2">
      <c r="A503" s="117" t="s">
        <v>806</v>
      </c>
      <c r="B503" s="118" t="s">
        <v>274</v>
      </c>
      <c r="C503" s="118" t="s">
        <v>382</v>
      </c>
      <c r="D503" s="118" t="s">
        <v>19</v>
      </c>
      <c r="E503" s="118" t="s">
        <v>381</v>
      </c>
      <c r="F503" s="118" t="s">
        <v>399</v>
      </c>
      <c r="G503" s="118" t="s">
        <v>746</v>
      </c>
      <c r="H503" s="119">
        <v>1552158</v>
      </c>
      <c r="I503" s="119">
        <v>0</v>
      </c>
      <c r="J503" s="119">
        <v>0</v>
      </c>
      <c r="K503" s="120">
        <f>SUM('AIP Grant History'!$H503:$J503)</f>
        <v>1552158</v>
      </c>
    </row>
    <row r="504" spans="1:11" x14ac:dyDescent="0.2">
      <c r="A504" s="117" t="s">
        <v>806</v>
      </c>
      <c r="B504" s="118" t="s">
        <v>274</v>
      </c>
      <c r="C504" s="118" t="s">
        <v>382</v>
      </c>
      <c r="D504" s="118" t="s">
        <v>29</v>
      </c>
      <c r="E504" s="118" t="s">
        <v>381</v>
      </c>
      <c r="F504" s="118" t="s">
        <v>403</v>
      </c>
      <c r="G504" s="118" t="s">
        <v>569</v>
      </c>
      <c r="H504" s="119">
        <v>2301751</v>
      </c>
      <c r="I504" s="119">
        <v>0</v>
      </c>
      <c r="J504" s="119">
        <v>0</v>
      </c>
      <c r="K504" s="120">
        <f>SUM('AIP Grant History'!$H504:$J504)</f>
        <v>2301751</v>
      </c>
    </row>
    <row r="505" spans="1:11" x14ac:dyDescent="0.2">
      <c r="A505" s="117" t="s">
        <v>806</v>
      </c>
      <c r="B505" s="118" t="s">
        <v>274</v>
      </c>
      <c r="C505" s="118" t="s">
        <v>382</v>
      </c>
      <c r="D505" s="118" t="s">
        <v>37</v>
      </c>
      <c r="E505" s="118" t="s">
        <v>381</v>
      </c>
      <c r="F505" s="118" t="s">
        <v>405</v>
      </c>
      <c r="G505" s="118" t="s">
        <v>513</v>
      </c>
      <c r="H505" s="119">
        <v>69350</v>
      </c>
      <c r="I505" s="119">
        <v>0</v>
      </c>
      <c r="J505" s="119">
        <v>0</v>
      </c>
      <c r="K505" s="120">
        <f>SUM('AIP Grant History'!$H505:$J505)</f>
        <v>69350</v>
      </c>
    </row>
    <row r="506" spans="1:11" x14ac:dyDescent="0.2">
      <c r="A506" s="117" t="s">
        <v>806</v>
      </c>
      <c r="B506" s="118" t="s">
        <v>274</v>
      </c>
      <c r="C506" s="118" t="s">
        <v>382</v>
      </c>
      <c r="D506" s="118" t="s">
        <v>47</v>
      </c>
      <c r="E506" s="118" t="s">
        <v>381</v>
      </c>
      <c r="F506" s="118" t="s">
        <v>410</v>
      </c>
      <c r="G506" s="118" t="s">
        <v>808</v>
      </c>
      <c r="H506" s="119">
        <v>97717</v>
      </c>
      <c r="I506" s="119">
        <v>0</v>
      </c>
      <c r="J506" s="119">
        <v>0</v>
      </c>
      <c r="K506" s="120">
        <f>SUM('AIP Grant History'!$H506:$J506)</f>
        <v>97717</v>
      </c>
    </row>
    <row r="507" spans="1:11" x14ac:dyDescent="0.2">
      <c r="A507" s="117" t="s">
        <v>806</v>
      </c>
      <c r="B507" s="118" t="s">
        <v>274</v>
      </c>
      <c r="C507" s="118" t="s">
        <v>382</v>
      </c>
      <c r="D507" s="118" t="s">
        <v>49</v>
      </c>
      <c r="E507" s="118" t="s">
        <v>381</v>
      </c>
      <c r="F507" s="118" t="s">
        <v>595</v>
      </c>
      <c r="G507" s="118" t="s">
        <v>436</v>
      </c>
      <c r="H507" s="119">
        <v>65645</v>
      </c>
      <c r="I507" s="119">
        <v>0</v>
      </c>
      <c r="J507" s="119">
        <v>0</v>
      </c>
      <c r="K507" s="120">
        <f>SUM('AIP Grant History'!$H507:$J507)</f>
        <v>65645</v>
      </c>
    </row>
    <row r="508" spans="1:11" x14ac:dyDescent="0.2">
      <c r="A508" s="117" t="s">
        <v>806</v>
      </c>
      <c r="B508" s="118" t="s">
        <v>274</v>
      </c>
      <c r="C508" s="118" t="s">
        <v>382</v>
      </c>
      <c r="D508" s="118" t="s">
        <v>53</v>
      </c>
      <c r="E508" s="118" t="s">
        <v>381</v>
      </c>
      <c r="F508" s="118" t="s">
        <v>519</v>
      </c>
      <c r="G508" s="118" t="s">
        <v>809</v>
      </c>
      <c r="H508" s="119">
        <v>138219</v>
      </c>
      <c r="I508" s="119">
        <v>0</v>
      </c>
      <c r="J508" s="119">
        <v>0</v>
      </c>
      <c r="K508" s="120">
        <f>SUM('AIP Grant History'!$H508:$J508)</f>
        <v>138219</v>
      </c>
    </row>
    <row r="509" spans="1:11" x14ac:dyDescent="0.2">
      <c r="A509" s="117" t="s">
        <v>806</v>
      </c>
      <c r="B509" s="118" t="s">
        <v>274</v>
      </c>
      <c r="C509" s="118" t="s">
        <v>382</v>
      </c>
      <c r="D509" s="118" t="s">
        <v>55</v>
      </c>
      <c r="E509" s="118" t="s">
        <v>381</v>
      </c>
      <c r="F509" s="118" t="s">
        <v>520</v>
      </c>
      <c r="G509" s="118" t="s">
        <v>424</v>
      </c>
      <c r="H509" s="119">
        <v>39900</v>
      </c>
      <c r="I509" s="119">
        <v>0</v>
      </c>
      <c r="J509" s="119">
        <v>0</v>
      </c>
      <c r="K509" s="120">
        <f>SUM('AIP Grant History'!$H509:$J509)</f>
        <v>39900</v>
      </c>
    </row>
    <row r="510" spans="1:11" x14ac:dyDescent="0.2">
      <c r="A510" s="117" t="s">
        <v>806</v>
      </c>
      <c r="B510" s="118" t="s">
        <v>274</v>
      </c>
      <c r="C510" s="118" t="s">
        <v>382</v>
      </c>
      <c r="D510" s="118" t="s">
        <v>65</v>
      </c>
      <c r="E510" s="118" t="s">
        <v>381</v>
      </c>
      <c r="F510" s="118" t="s">
        <v>415</v>
      </c>
      <c r="G510" s="118" t="s">
        <v>810</v>
      </c>
      <c r="H510" s="119">
        <v>278867</v>
      </c>
      <c r="I510" s="119">
        <v>0</v>
      </c>
      <c r="J510" s="119">
        <v>0</v>
      </c>
      <c r="K510" s="120">
        <f>SUM('AIP Grant History'!$H510:$J510)</f>
        <v>278867</v>
      </c>
    </row>
    <row r="511" spans="1:11" x14ac:dyDescent="0.2">
      <c r="A511" s="117" t="s">
        <v>806</v>
      </c>
      <c r="B511" s="118" t="s">
        <v>274</v>
      </c>
      <c r="C511" s="118" t="s">
        <v>382</v>
      </c>
      <c r="D511" s="118" t="s">
        <v>69</v>
      </c>
      <c r="E511" s="118" t="s">
        <v>381</v>
      </c>
      <c r="F511" s="118" t="s">
        <v>419</v>
      </c>
      <c r="G511" s="118" t="s">
        <v>445</v>
      </c>
      <c r="H511" s="119">
        <v>75988</v>
      </c>
      <c r="I511" s="119">
        <v>0</v>
      </c>
      <c r="J511" s="119">
        <v>0</v>
      </c>
      <c r="K511" s="120">
        <f>SUM('AIP Grant History'!$H511:$J511)</f>
        <v>75988</v>
      </c>
    </row>
    <row r="512" spans="1:11" x14ac:dyDescent="0.2">
      <c r="A512" s="117" t="s">
        <v>806</v>
      </c>
      <c r="B512" s="118" t="s">
        <v>274</v>
      </c>
      <c r="C512" s="118" t="s">
        <v>382</v>
      </c>
      <c r="D512" s="118" t="s">
        <v>71</v>
      </c>
      <c r="E512" s="118" t="s">
        <v>381</v>
      </c>
      <c r="F512" s="118" t="s">
        <v>421</v>
      </c>
      <c r="G512" s="118" t="s">
        <v>497</v>
      </c>
      <c r="H512" s="119">
        <v>1271151</v>
      </c>
      <c r="I512" s="119">
        <v>0</v>
      </c>
      <c r="J512" s="119">
        <v>0</v>
      </c>
      <c r="K512" s="120">
        <f>SUM('AIP Grant History'!$H512:$J512)</f>
        <v>1271151</v>
      </c>
    </row>
    <row r="513" spans="1:11" x14ac:dyDescent="0.2">
      <c r="A513" s="117" t="s">
        <v>806</v>
      </c>
      <c r="B513" s="118" t="s">
        <v>274</v>
      </c>
      <c r="C513" s="118" t="s">
        <v>382</v>
      </c>
      <c r="D513" s="118" t="s">
        <v>79</v>
      </c>
      <c r="E513" s="118" t="s">
        <v>381</v>
      </c>
      <c r="F513" s="118" t="s">
        <v>525</v>
      </c>
      <c r="G513" s="118" t="s">
        <v>811</v>
      </c>
      <c r="H513" s="119">
        <v>132207</v>
      </c>
      <c r="I513" s="119">
        <v>0</v>
      </c>
      <c r="J513" s="119">
        <v>0</v>
      </c>
      <c r="K513" s="120">
        <f>SUM('AIP Grant History'!$H513:$J513)</f>
        <v>132207</v>
      </c>
    </row>
    <row r="514" spans="1:11" x14ac:dyDescent="0.2">
      <c r="A514" s="117" t="s">
        <v>806</v>
      </c>
      <c r="B514" s="118" t="s">
        <v>274</v>
      </c>
      <c r="C514" s="118" t="s">
        <v>382</v>
      </c>
      <c r="D514" s="118" t="s">
        <v>81</v>
      </c>
      <c r="E514" s="118" t="s">
        <v>381</v>
      </c>
      <c r="F514" s="118" t="s">
        <v>812</v>
      </c>
      <c r="G514" s="118" t="s">
        <v>628</v>
      </c>
      <c r="H514" s="119">
        <v>47500</v>
      </c>
      <c r="I514" s="119">
        <v>0</v>
      </c>
      <c r="J514" s="119">
        <v>0</v>
      </c>
      <c r="K514" s="120">
        <f>SUM('AIP Grant History'!$H514:$J514)</f>
        <v>47500</v>
      </c>
    </row>
    <row r="515" spans="1:11" x14ac:dyDescent="0.2">
      <c r="A515" s="117" t="s">
        <v>806</v>
      </c>
      <c r="B515" s="118" t="s">
        <v>274</v>
      </c>
      <c r="C515" s="118" t="s">
        <v>382</v>
      </c>
      <c r="D515" s="118" t="s">
        <v>85</v>
      </c>
      <c r="E515" s="118" t="s">
        <v>381</v>
      </c>
      <c r="F515" s="118" t="s">
        <v>427</v>
      </c>
      <c r="G515" s="118" t="s">
        <v>813</v>
      </c>
      <c r="H515" s="119">
        <v>309510</v>
      </c>
      <c r="I515" s="119">
        <v>0</v>
      </c>
      <c r="J515" s="119">
        <v>0</v>
      </c>
      <c r="K515" s="120">
        <f>SUM('AIP Grant History'!$H515:$J515)</f>
        <v>309510</v>
      </c>
    </row>
    <row r="516" spans="1:11" x14ac:dyDescent="0.2">
      <c r="A516" s="117" t="s">
        <v>806</v>
      </c>
      <c r="B516" s="118" t="s">
        <v>274</v>
      </c>
      <c r="C516" s="118" t="s">
        <v>382</v>
      </c>
      <c r="D516" s="118" t="s">
        <v>87</v>
      </c>
      <c r="E516" s="118" t="s">
        <v>381</v>
      </c>
      <c r="F516" s="118" t="s">
        <v>388</v>
      </c>
      <c r="G516" s="118" t="s">
        <v>814</v>
      </c>
      <c r="H516" s="119">
        <v>244410</v>
      </c>
      <c r="I516" s="119">
        <v>0</v>
      </c>
      <c r="J516" s="119">
        <v>0</v>
      </c>
      <c r="K516" s="120">
        <f>SUM('AIP Grant History'!$H516:$J516)</f>
        <v>244410</v>
      </c>
    </row>
    <row r="517" spans="1:11" x14ac:dyDescent="0.2">
      <c r="A517" s="117" t="s">
        <v>806</v>
      </c>
      <c r="B517" s="118" t="s">
        <v>274</v>
      </c>
      <c r="C517" s="118" t="s">
        <v>382</v>
      </c>
      <c r="D517" s="118" t="s">
        <v>93</v>
      </c>
      <c r="E517" s="118" t="s">
        <v>381</v>
      </c>
      <c r="F517" s="118" t="s">
        <v>601</v>
      </c>
      <c r="G517" s="118" t="s">
        <v>782</v>
      </c>
      <c r="H517" s="119">
        <v>333062</v>
      </c>
      <c r="I517" s="119">
        <v>0</v>
      </c>
      <c r="J517" s="119">
        <v>0</v>
      </c>
      <c r="K517" s="120">
        <f>SUM('AIP Grant History'!$H517:$J517)</f>
        <v>333062</v>
      </c>
    </row>
    <row r="518" spans="1:11" x14ac:dyDescent="0.2">
      <c r="A518" s="117" t="s">
        <v>806</v>
      </c>
      <c r="B518" s="118" t="s">
        <v>274</v>
      </c>
      <c r="C518" s="118" t="s">
        <v>382</v>
      </c>
      <c r="D518" s="118" t="s">
        <v>95</v>
      </c>
      <c r="E518" s="118" t="s">
        <v>381</v>
      </c>
      <c r="F518" s="118" t="s">
        <v>429</v>
      </c>
      <c r="G518" s="118" t="s">
        <v>815</v>
      </c>
      <c r="H518" s="119">
        <v>129333</v>
      </c>
      <c r="I518" s="119">
        <v>0</v>
      </c>
      <c r="J518" s="119">
        <v>0</v>
      </c>
      <c r="K518" s="120">
        <f>SUM('AIP Grant History'!$H518:$J518)</f>
        <v>129333</v>
      </c>
    </row>
    <row r="519" spans="1:11" x14ac:dyDescent="0.2">
      <c r="A519" s="117" t="s">
        <v>806</v>
      </c>
      <c r="B519" s="118" t="s">
        <v>274</v>
      </c>
      <c r="C519" s="118" t="s">
        <v>382</v>
      </c>
      <c r="D519" s="118" t="s">
        <v>97</v>
      </c>
      <c r="E519" s="118" t="s">
        <v>381</v>
      </c>
      <c r="F519" s="118" t="s">
        <v>431</v>
      </c>
      <c r="G519" s="118" t="s">
        <v>778</v>
      </c>
      <c r="H519" s="119">
        <v>521550</v>
      </c>
      <c r="I519" s="119">
        <v>0</v>
      </c>
      <c r="J519" s="119">
        <v>0</v>
      </c>
      <c r="K519" s="120">
        <f>SUM('AIP Grant History'!$H519:$J519)</f>
        <v>521550</v>
      </c>
    </row>
    <row r="520" spans="1:11" x14ac:dyDescent="0.2">
      <c r="A520" s="117" t="s">
        <v>806</v>
      </c>
      <c r="B520" s="118" t="s">
        <v>274</v>
      </c>
      <c r="C520" s="118" t="s">
        <v>382</v>
      </c>
      <c r="D520" s="118" t="s">
        <v>107</v>
      </c>
      <c r="E520" s="118" t="s">
        <v>381</v>
      </c>
      <c r="F520" s="118" t="s">
        <v>433</v>
      </c>
      <c r="G520" s="118" t="s">
        <v>608</v>
      </c>
      <c r="H520" s="119">
        <v>109183</v>
      </c>
      <c r="I520" s="119">
        <v>0</v>
      </c>
      <c r="J520" s="119">
        <v>0</v>
      </c>
      <c r="K520" s="120">
        <f>SUM('AIP Grant History'!$H520:$J520)</f>
        <v>109183</v>
      </c>
    </row>
    <row r="521" spans="1:11" x14ac:dyDescent="0.2">
      <c r="A521" s="117" t="s">
        <v>806</v>
      </c>
      <c r="B521" s="118" t="s">
        <v>274</v>
      </c>
      <c r="C521" s="118" t="s">
        <v>382</v>
      </c>
      <c r="D521" s="118" t="s">
        <v>111</v>
      </c>
      <c r="E521" s="118" t="s">
        <v>381</v>
      </c>
      <c r="F521" s="118" t="s">
        <v>435</v>
      </c>
      <c r="G521" s="118" t="s">
        <v>511</v>
      </c>
      <c r="H521" s="119">
        <v>366656</v>
      </c>
      <c r="I521" s="119">
        <v>0</v>
      </c>
      <c r="J521" s="119">
        <v>0</v>
      </c>
      <c r="K521" s="120">
        <f>SUM('AIP Grant History'!$H521:$J521)</f>
        <v>366656</v>
      </c>
    </row>
    <row r="522" spans="1:11" x14ac:dyDescent="0.2">
      <c r="A522" s="117" t="s">
        <v>806</v>
      </c>
      <c r="B522" s="118" t="s">
        <v>274</v>
      </c>
      <c r="C522" s="118" t="s">
        <v>382</v>
      </c>
      <c r="D522" s="118" t="s">
        <v>115</v>
      </c>
      <c r="E522" s="118" t="s">
        <v>381</v>
      </c>
      <c r="F522" s="118" t="s">
        <v>535</v>
      </c>
      <c r="G522" s="118" t="s">
        <v>513</v>
      </c>
      <c r="H522" s="119">
        <v>97341</v>
      </c>
      <c r="I522" s="119">
        <v>0</v>
      </c>
      <c r="J522" s="119">
        <v>0</v>
      </c>
      <c r="K522" s="120">
        <f>SUM('AIP Grant History'!$H522:$J522)</f>
        <v>97341</v>
      </c>
    </row>
    <row r="523" spans="1:11" x14ac:dyDescent="0.2">
      <c r="A523" s="117" t="s">
        <v>806</v>
      </c>
      <c r="B523" s="118" t="s">
        <v>274</v>
      </c>
      <c r="C523" s="118" t="s">
        <v>382</v>
      </c>
      <c r="D523" s="118" t="s">
        <v>117</v>
      </c>
      <c r="E523" s="118" t="s">
        <v>381</v>
      </c>
      <c r="F523" s="118" t="s">
        <v>603</v>
      </c>
      <c r="G523" s="118" t="s">
        <v>816</v>
      </c>
      <c r="H523" s="119">
        <v>158481</v>
      </c>
      <c r="I523" s="119">
        <v>0</v>
      </c>
      <c r="J523" s="119">
        <v>0</v>
      </c>
      <c r="K523" s="120">
        <f>SUM('AIP Grant History'!$H523:$J523)</f>
        <v>158481</v>
      </c>
    </row>
    <row r="524" spans="1:11" x14ac:dyDescent="0.2">
      <c r="A524" s="117" t="s">
        <v>806</v>
      </c>
      <c r="B524" s="118" t="s">
        <v>274</v>
      </c>
      <c r="C524" s="118" t="s">
        <v>382</v>
      </c>
      <c r="D524" s="118" t="s">
        <v>119</v>
      </c>
      <c r="E524" s="118" t="s">
        <v>381</v>
      </c>
      <c r="F524" s="118" t="s">
        <v>439</v>
      </c>
      <c r="G524" s="118" t="s">
        <v>391</v>
      </c>
      <c r="H524" s="119">
        <v>49455</v>
      </c>
      <c r="I524" s="119">
        <v>0</v>
      </c>
      <c r="J524" s="119">
        <v>0</v>
      </c>
      <c r="K524" s="120">
        <f>SUM('AIP Grant History'!$H524:$J524)</f>
        <v>49455</v>
      </c>
    </row>
    <row r="525" spans="1:11" x14ac:dyDescent="0.2">
      <c r="A525" s="117" t="s">
        <v>806</v>
      </c>
      <c r="B525" s="118" t="s">
        <v>274</v>
      </c>
      <c r="C525" s="118" t="s">
        <v>382</v>
      </c>
      <c r="D525" s="118" t="s">
        <v>153</v>
      </c>
      <c r="E525" s="118" t="s">
        <v>381</v>
      </c>
      <c r="F525" s="118" t="s">
        <v>444</v>
      </c>
      <c r="G525" s="118" t="s">
        <v>534</v>
      </c>
      <c r="H525" s="119">
        <v>164374</v>
      </c>
      <c r="I525" s="119">
        <v>0</v>
      </c>
      <c r="J525" s="119">
        <v>0</v>
      </c>
      <c r="K525" s="120">
        <f>SUM('AIP Grant History'!$H525:$J525)</f>
        <v>164374</v>
      </c>
    </row>
    <row r="526" spans="1:11" x14ac:dyDescent="0.2">
      <c r="A526" s="117" t="s">
        <v>806</v>
      </c>
      <c r="B526" s="118" t="s">
        <v>274</v>
      </c>
      <c r="C526" s="118" t="s">
        <v>382</v>
      </c>
      <c r="D526" s="118" t="s">
        <v>155</v>
      </c>
      <c r="E526" s="118" t="s">
        <v>381</v>
      </c>
      <c r="F526" s="118" t="s">
        <v>539</v>
      </c>
      <c r="G526" s="118" t="s">
        <v>424</v>
      </c>
      <c r="H526" s="119">
        <v>489999</v>
      </c>
      <c r="I526" s="119">
        <v>0</v>
      </c>
      <c r="J526" s="119">
        <v>0</v>
      </c>
      <c r="K526" s="120">
        <f>SUM('AIP Grant History'!$H526:$J526)</f>
        <v>489999</v>
      </c>
    </row>
    <row r="527" spans="1:11" x14ac:dyDescent="0.2">
      <c r="A527" s="117" t="s">
        <v>806</v>
      </c>
      <c r="B527" s="118" t="s">
        <v>274</v>
      </c>
      <c r="C527" s="118" t="s">
        <v>382</v>
      </c>
      <c r="D527" s="118" t="s">
        <v>157</v>
      </c>
      <c r="E527" s="118" t="s">
        <v>381</v>
      </c>
      <c r="F527" s="118" t="s">
        <v>611</v>
      </c>
      <c r="G527" s="118" t="s">
        <v>424</v>
      </c>
      <c r="H527" s="119">
        <v>329099</v>
      </c>
      <c r="I527" s="119">
        <v>0</v>
      </c>
      <c r="J527" s="119">
        <v>0</v>
      </c>
      <c r="K527" s="120">
        <f>SUM('AIP Grant History'!$H527:$J527)</f>
        <v>329099</v>
      </c>
    </row>
    <row r="528" spans="1:11" x14ac:dyDescent="0.2">
      <c r="A528" s="117" t="s">
        <v>806</v>
      </c>
      <c r="B528" s="118" t="s">
        <v>274</v>
      </c>
      <c r="C528" s="118" t="s">
        <v>382</v>
      </c>
      <c r="D528" s="118" t="s">
        <v>161</v>
      </c>
      <c r="E528" s="118" t="s">
        <v>381</v>
      </c>
      <c r="F528" s="118" t="s">
        <v>732</v>
      </c>
      <c r="G528" s="118" t="s">
        <v>476</v>
      </c>
      <c r="H528" s="119">
        <v>128250</v>
      </c>
      <c r="I528" s="119">
        <v>0</v>
      </c>
      <c r="J528" s="119">
        <v>0</v>
      </c>
      <c r="K528" s="120">
        <f>SUM('AIP Grant History'!$H528:$J528)</f>
        <v>128250</v>
      </c>
    </row>
    <row r="529" spans="1:11" x14ac:dyDescent="0.2">
      <c r="A529" s="117" t="s">
        <v>806</v>
      </c>
      <c r="B529" s="118" t="s">
        <v>274</v>
      </c>
      <c r="C529" s="118" t="s">
        <v>382</v>
      </c>
      <c r="D529" s="118" t="s">
        <v>43</v>
      </c>
      <c r="E529" s="118" t="s">
        <v>381</v>
      </c>
      <c r="F529" s="118" t="s">
        <v>448</v>
      </c>
      <c r="G529" s="118" t="s">
        <v>549</v>
      </c>
      <c r="H529" s="119">
        <v>219450</v>
      </c>
      <c r="I529" s="119">
        <v>0</v>
      </c>
      <c r="J529" s="119">
        <v>0</v>
      </c>
      <c r="K529" s="120">
        <f>SUM('AIP Grant History'!$H529:$J529)</f>
        <v>219450</v>
      </c>
    </row>
    <row r="530" spans="1:11" x14ac:dyDescent="0.2">
      <c r="A530" s="117" t="s">
        <v>806</v>
      </c>
      <c r="B530" s="118" t="s">
        <v>274</v>
      </c>
      <c r="C530" s="118" t="s">
        <v>382</v>
      </c>
      <c r="D530" s="118" t="s">
        <v>163</v>
      </c>
      <c r="E530" s="118" t="s">
        <v>381</v>
      </c>
      <c r="F530" s="118" t="s">
        <v>450</v>
      </c>
      <c r="G530" s="118" t="s">
        <v>788</v>
      </c>
      <c r="H530" s="119">
        <v>3738625</v>
      </c>
      <c r="I530" s="119">
        <v>0</v>
      </c>
      <c r="J530" s="119">
        <v>0</v>
      </c>
      <c r="K530" s="120">
        <f>SUM('AIP Grant History'!$H530:$J530)</f>
        <v>3738625</v>
      </c>
    </row>
    <row r="531" spans="1:11" x14ac:dyDescent="0.2">
      <c r="A531" s="117" t="s">
        <v>806</v>
      </c>
      <c r="B531" s="118" t="s">
        <v>274</v>
      </c>
      <c r="C531" s="118" t="s">
        <v>382</v>
      </c>
      <c r="D531" s="118" t="s">
        <v>169</v>
      </c>
      <c r="E531" s="118" t="s">
        <v>381</v>
      </c>
      <c r="F531" s="118" t="s">
        <v>545</v>
      </c>
      <c r="G531" s="118" t="s">
        <v>518</v>
      </c>
      <c r="H531" s="119">
        <v>222623</v>
      </c>
      <c r="I531" s="119">
        <v>0</v>
      </c>
      <c r="J531" s="119">
        <v>0</v>
      </c>
      <c r="K531" s="120">
        <f>SUM('AIP Grant History'!$H531:$J531)</f>
        <v>222623</v>
      </c>
    </row>
    <row r="532" spans="1:11" x14ac:dyDescent="0.2">
      <c r="A532" s="117" t="s">
        <v>806</v>
      </c>
      <c r="B532" s="118" t="s">
        <v>274</v>
      </c>
      <c r="C532" s="118" t="s">
        <v>382</v>
      </c>
      <c r="D532" s="118" t="s">
        <v>171</v>
      </c>
      <c r="E532" s="118" t="s">
        <v>381</v>
      </c>
      <c r="F532" s="118" t="s">
        <v>452</v>
      </c>
      <c r="G532" s="118" t="s">
        <v>782</v>
      </c>
      <c r="H532" s="119">
        <v>119097</v>
      </c>
      <c r="I532" s="119">
        <v>0</v>
      </c>
      <c r="J532" s="119">
        <v>0</v>
      </c>
      <c r="K532" s="120">
        <f>SUM('AIP Grant History'!$H532:$J532)</f>
        <v>119097</v>
      </c>
    </row>
    <row r="533" spans="1:11" x14ac:dyDescent="0.2">
      <c r="A533" s="117" t="s">
        <v>806</v>
      </c>
      <c r="B533" s="118" t="s">
        <v>274</v>
      </c>
      <c r="C533" s="118" t="s">
        <v>382</v>
      </c>
      <c r="D533" s="118" t="s">
        <v>173</v>
      </c>
      <c r="E533" s="118" t="s">
        <v>381</v>
      </c>
      <c r="F533" s="118" t="s">
        <v>453</v>
      </c>
      <c r="G533" s="118" t="s">
        <v>712</v>
      </c>
      <c r="H533" s="119">
        <v>331876</v>
      </c>
      <c r="I533" s="119">
        <v>0</v>
      </c>
      <c r="J533" s="119">
        <v>0</v>
      </c>
      <c r="K533" s="120">
        <f>SUM('AIP Grant History'!$H533:$J533)</f>
        <v>331876</v>
      </c>
    </row>
    <row r="534" spans="1:11" x14ac:dyDescent="0.2">
      <c r="A534" s="117" t="s">
        <v>806</v>
      </c>
      <c r="B534" s="118" t="s">
        <v>274</v>
      </c>
      <c r="C534" s="118" t="s">
        <v>382</v>
      </c>
      <c r="D534" s="118" t="s">
        <v>175</v>
      </c>
      <c r="E534" s="118" t="s">
        <v>381</v>
      </c>
      <c r="F534" s="118" t="s">
        <v>548</v>
      </c>
      <c r="G534" s="118" t="s">
        <v>817</v>
      </c>
      <c r="H534" s="119">
        <v>561316</v>
      </c>
      <c r="I534" s="119">
        <v>0</v>
      </c>
      <c r="J534" s="119">
        <v>0</v>
      </c>
      <c r="K534" s="120">
        <f>SUM('AIP Grant History'!$H534:$J534)</f>
        <v>561316</v>
      </c>
    </row>
    <row r="535" spans="1:11" x14ac:dyDescent="0.2">
      <c r="A535" s="117" t="s">
        <v>806</v>
      </c>
      <c r="B535" s="118" t="s">
        <v>274</v>
      </c>
      <c r="C535" s="118" t="s">
        <v>382</v>
      </c>
      <c r="D535" s="118" t="s">
        <v>177</v>
      </c>
      <c r="E535" s="118" t="s">
        <v>381</v>
      </c>
      <c r="F535" s="118" t="s">
        <v>617</v>
      </c>
      <c r="G535" s="118" t="s">
        <v>818</v>
      </c>
      <c r="H535" s="119">
        <v>141292</v>
      </c>
      <c r="I535" s="119">
        <v>0</v>
      </c>
      <c r="J535" s="119">
        <v>0</v>
      </c>
      <c r="K535" s="120">
        <f>SUM('AIP Grant History'!$H535:$J535)</f>
        <v>141292</v>
      </c>
    </row>
    <row r="536" spans="1:11" x14ac:dyDescent="0.2">
      <c r="A536" s="117" t="s">
        <v>806</v>
      </c>
      <c r="B536" s="118" t="s">
        <v>274</v>
      </c>
      <c r="C536" s="118" t="s">
        <v>382</v>
      </c>
      <c r="D536" s="118" t="s">
        <v>187</v>
      </c>
      <c r="E536" s="118" t="s">
        <v>381</v>
      </c>
      <c r="F536" s="118" t="s">
        <v>456</v>
      </c>
      <c r="G536" s="118" t="s">
        <v>819</v>
      </c>
      <c r="H536" s="119">
        <v>47643</v>
      </c>
      <c r="I536" s="119">
        <v>0</v>
      </c>
      <c r="J536" s="119">
        <v>0</v>
      </c>
      <c r="K536" s="120">
        <f>SUM('AIP Grant History'!$H536:$J536)</f>
        <v>47643</v>
      </c>
    </row>
    <row r="537" spans="1:11" x14ac:dyDescent="0.2">
      <c r="A537" s="117" t="s">
        <v>806</v>
      </c>
      <c r="B537" s="118" t="s">
        <v>274</v>
      </c>
      <c r="C537" s="118" t="s">
        <v>382</v>
      </c>
      <c r="D537" s="118" t="s">
        <v>195</v>
      </c>
      <c r="E537" s="118" t="s">
        <v>381</v>
      </c>
      <c r="F537" s="118" t="s">
        <v>553</v>
      </c>
      <c r="G537" s="118" t="s">
        <v>820</v>
      </c>
      <c r="H537" s="119">
        <v>335844</v>
      </c>
      <c r="I537" s="119">
        <v>0</v>
      </c>
      <c r="J537" s="119">
        <v>0</v>
      </c>
      <c r="K537" s="120">
        <f>SUM('AIP Grant History'!$H537:$J537)</f>
        <v>335844</v>
      </c>
    </row>
    <row r="538" spans="1:11" x14ac:dyDescent="0.2">
      <c r="A538" s="117" t="s">
        <v>806</v>
      </c>
      <c r="B538" s="118" t="s">
        <v>274</v>
      </c>
      <c r="C538" s="118" t="s">
        <v>382</v>
      </c>
      <c r="D538" s="118" t="s">
        <v>197</v>
      </c>
      <c r="E538" s="118" t="s">
        <v>381</v>
      </c>
      <c r="F538" s="118" t="s">
        <v>555</v>
      </c>
      <c r="G538" s="118" t="s">
        <v>513</v>
      </c>
      <c r="H538" s="119">
        <v>129931</v>
      </c>
      <c r="I538" s="119">
        <v>0</v>
      </c>
      <c r="J538" s="119">
        <v>0</v>
      </c>
      <c r="K538" s="120">
        <f>SUM('AIP Grant History'!$H538:$J538)</f>
        <v>129931</v>
      </c>
    </row>
    <row r="539" spans="1:11" x14ac:dyDescent="0.2">
      <c r="A539" s="117" t="s">
        <v>806</v>
      </c>
      <c r="B539" s="118" t="s">
        <v>274</v>
      </c>
      <c r="C539" s="118" t="s">
        <v>382</v>
      </c>
      <c r="D539" s="118" t="s">
        <v>239</v>
      </c>
      <c r="E539" s="118" t="s">
        <v>381</v>
      </c>
      <c r="F539" s="118" t="s">
        <v>460</v>
      </c>
      <c r="G539" s="118" t="s">
        <v>821</v>
      </c>
      <c r="H539" s="119">
        <v>1334139</v>
      </c>
      <c r="I539" s="119">
        <v>0</v>
      </c>
      <c r="J539" s="119">
        <v>0</v>
      </c>
      <c r="K539" s="120">
        <f>SUM('AIP Grant History'!$H539:$J539)</f>
        <v>1334139</v>
      </c>
    </row>
    <row r="540" spans="1:11" x14ac:dyDescent="0.2">
      <c r="A540" s="117" t="s">
        <v>806</v>
      </c>
      <c r="B540" s="118" t="s">
        <v>274</v>
      </c>
      <c r="C540" s="118" t="s">
        <v>382</v>
      </c>
      <c r="D540" s="118" t="s">
        <v>203</v>
      </c>
      <c r="E540" s="118" t="s">
        <v>381</v>
      </c>
      <c r="F540" s="118" t="s">
        <v>557</v>
      </c>
      <c r="G540" s="118" t="s">
        <v>735</v>
      </c>
      <c r="H540" s="119">
        <v>488679</v>
      </c>
      <c r="I540" s="119">
        <v>0</v>
      </c>
      <c r="J540" s="119">
        <v>0</v>
      </c>
      <c r="K540" s="120">
        <f>SUM('AIP Grant History'!$H540:$J540)</f>
        <v>488679</v>
      </c>
    </row>
    <row r="541" spans="1:11" x14ac:dyDescent="0.2">
      <c r="A541" s="117" t="s">
        <v>806</v>
      </c>
      <c r="B541" s="118" t="s">
        <v>274</v>
      </c>
      <c r="C541" s="118" t="s">
        <v>382</v>
      </c>
      <c r="D541" s="118" t="s">
        <v>207</v>
      </c>
      <c r="E541" s="118" t="s">
        <v>381</v>
      </c>
      <c r="F541" s="118" t="s">
        <v>624</v>
      </c>
      <c r="G541" s="118" t="s">
        <v>822</v>
      </c>
      <c r="H541" s="119">
        <v>71250</v>
      </c>
      <c r="I541" s="119">
        <v>0</v>
      </c>
      <c r="J541" s="119">
        <v>0</v>
      </c>
      <c r="K541" s="120">
        <f>SUM('AIP Grant History'!$H541:$J541)</f>
        <v>71250</v>
      </c>
    </row>
    <row r="542" spans="1:11" x14ac:dyDescent="0.2">
      <c r="A542" s="117" t="s">
        <v>806</v>
      </c>
      <c r="B542" s="118" t="s">
        <v>274</v>
      </c>
      <c r="C542" s="118" t="s">
        <v>382</v>
      </c>
      <c r="D542" s="118" t="s">
        <v>137</v>
      </c>
      <c r="E542" s="118" t="s">
        <v>381</v>
      </c>
      <c r="F542" s="118" t="s">
        <v>465</v>
      </c>
      <c r="G542" s="118" t="s">
        <v>823</v>
      </c>
      <c r="H542" s="119">
        <v>276450</v>
      </c>
      <c r="I542" s="119">
        <v>0</v>
      </c>
      <c r="J542" s="119">
        <v>0</v>
      </c>
      <c r="K542" s="120">
        <f>SUM('AIP Grant History'!$H542:$J542)</f>
        <v>276450</v>
      </c>
    </row>
    <row r="543" spans="1:11" x14ac:dyDescent="0.2">
      <c r="A543" s="117" t="s">
        <v>806</v>
      </c>
      <c r="B543" s="118" t="s">
        <v>274</v>
      </c>
      <c r="C543" s="118" t="s">
        <v>382</v>
      </c>
      <c r="D543" s="118" t="s">
        <v>227</v>
      </c>
      <c r="E543" s="118" t="s">
        <v>381</v>
      </c>
      <c r="F543" s="118" t="s">
        <v>469</v>
      </c>
      <c r="G543" s="118" t="s">
        <v>445</v>
      </c>
      <c r="H543" s="119">
        <v>25000</v>
      </c>
      <c r="I543" s="119">
        <v>0</v>
      </c>
      <c r="J543" s="119">
        <v>0</v>
      </c>
      <c r="K543" s="120">
        <f>SUM('AIP Grant History'!$H543:$J543)</f>
        <v>25000</v>
      </c>
    </row>
    <row r="544" spans="1:11" x14ac:dyDescent="0.2">
      <c r="A544" s="117" t="s">
        <v>806</v>
      </c>
      <c r="B544" s="118" t="s">
        <v>274</v>
      </c>
      <c r="C544" s="118" t="s">
        <v>382</v>
      </c>
      <c r="D544" s="118" t="s">
        <v>235</v>
      </c>
      <c r="E544" s="118" t="s">
        <v>381</v>
      </c>
      <c r="F544" s="118" t="s">
        <v>473</v>
      </c>
      <c r="G544" s="118" t="s">
        <v>397</v>
      </c>
      <c r="H544" s="119">
        <v>34010</v>
      </c>
      <c r="I544" s="119">
        <v>0</v>
      </c>
      <c r="J544" s="119">
        <v>0</v>
      </c>
      <c r="K544" s="120">
        <f>SUM('AIP Grant History'!$H544:$J544)</f>
        <v>34010</v>
      </c>
    </row>
    <row r="545" spans="1:11" x14ac:dyDescent="0.2">
      <c r="A545" s="117" t="s">
        <v>806</v>
      </c>
      <c r="B545" s="118" t="s">
        <v>274</v>
      </c>
      <c r="C545" s="118" t="s">
        <v>382</v>
      </c>
      <c r="D545" s="118" t="s">
        <v>243</v>
      </c>
      <c r="E545" s="118" t="s">
        <v>381</v>
      </c>
      <c r="F545" s="118" t="s">
        <v>682</v>
      </c>
      <c r="G545" s="118" t="s">
        <v>824</v>
      </c>
      <c r="H545" s="119">
        <v>343003</v>
      </c>
      <c r="I545" s="119">
        <v>0</v>
      </c>
      <c r="J545" s="119">
        <v>0</v>
      </c>
      <c r="K545" s="120">
        <f>SUM('AIP Grant History'!$H545:$J545)</f>
        <v>343003</v>
      </c>
    </row>
    <row r="546" spans="1:11" x14ac:dyDescent="0.2">
      <c r="A546" s="117" t="s">
        <v>806</v>
      </c>
      <c r="B546" s="118" t="s">
        <v>274</v>
      </c>
      <c r="C546" s="118" t="s">
        <v>382</v>
      </c>
      <c r="D546" s="118" t="s">
        <v>245</v>
      </c>
      <c r="E546" s="118" t="s">
        <v>381</v>
      </c>
      <c r="F546" s="118" t="s">
        <v>477</v>
      </c>
      <c r="G546" s="118" t="s">
        <v>457</v>
      </c>
      <c r="H546" s="119">
        <v>140391</v>
      </c>
      <c r="I546" s="119">
        <v>0</v>
      </c>
      <c r="J546" s="119">
        <v>0</v>
      </c>
      <c r="K546" s="120">
        <f>SUM('AIP Grant History'!$H546:$J546)</f>
        <v>140391</v>
      </c>
    </row>
    <row r="547" spans="1:11" x14ac:dyDescent="0.2">
      <c r="A547" s="117" t="s">
        <v>806</v>
      </c>
      <c r="B547" s="118" t="s">
        <v>274</v>
      </c>
      <c r="C547" s="118" t="s">
        <v>382</v>
      </c>
      <c r="D547" s="118" t="s">
        <v>251</v>
      </c>
      <c r="E547" s="118" t="s">
        <v>381</v>
      </c>
      <c r="F547" s="118" t="s">
        <v>480</v>
      </c>
      <c r="G547" s="118" t="s">
        <v>825</v>
      </c>
      <c r="H547" s="119">
        <v>62130</v>
      </c>
      <c r="I547" s="119">
        <v>0</v>
      </c>
      <c r="J547" s="119">
        <v>0</v>
      </c>
      <c r="K547" s="120">
        <f>SUM('AIP Grant History'!$H547:$J547)</f>
        <v>62130</v>
      </c>
    </row>
    <row r="548" spans="1:11" x14ac:dyDescent="0.2">
      <c r="A548" s="117" t="s">
        <v>806</v>
      </c>
      <c r="B548" s="118" t="s">
        <v>274</v>
      </c>
      <c r="C548" s="118" t="s">
        <v>382</v>
      </c>
      <c r="D548" s="118" t="s">
        <v>261</v>
      </c>
      <c r="E548" s="118" t="s">
        <v>381</v>
      </c>
      <c r="F548" s="118" t="s">
        <v>482</v>
      </c>
      <c r="G548" s="118" t="s">
        <v>391</v>
      </c>
      <c r="H548" s="119">
        <v>47500</v>
      </c>
      <c r="I548" s="119">
        <v>0</v>
      </c>
      <c r="J548" s="119">
        <v>0</v>
      </c>
      <c r="K548" s="120">
        <f>SUM('AIP Grant History'!$H548:$J548)</f>
        <v>47500</v>
      </c>
    </row>
    <row r="549" spans="1:11" x14ac:dyDescent="0.2">
      <c r="A549" s="117" t="s">
        <v>806</v>
      </c>
      <c r="B549" s="118" t="s">
        <v>274</v>
      </c>
      <c r="C549" s="118" t="s">
        <v>382</v>
      </c>
      <c r="D549" s="118" t="s">
        <v>263</v>
      </c>
      <c r="E549" s="118" t="s">
        <v>381</v>
      </c>
      <c r="F549" s="118" t="s">
        <v>634</v>
      </c>
      <c r="G549" s="118" t="s">
        <v>826</v>
      </c>
      <c r="H549" s="119">
        <v>335461</v>
      </c>
      <c r="I549" s="119">
        <v>0</v>
      </c>
      <c r="J549" s="119">
        <v>0</v>
      </c>
      <c r="K549" s="120">
        <f>SUM('AIP Grant History'!$H549:$J549)</f>
        <v>335461</v>
      </c>
    </row>
    <row r="550" spans="1:11" x14ac:dyDescent="0.2">
      <c r="A550" s="117" t="s">
        <v>806</v>
      </c>
      <c r="B550" s="118" t="s">
        <v>274</v>
      </c>
      <c r="C550" s="118" t="s">
        <v>382</v>
      </c>
      <c r="D550" s="118" t="s">
        <v>265</v>
      </c>
      <c r="E550" s="118" t="s">
        <v>381</v>
      </c>
      <c r="F550" s="118" t="s">
        <v>570</v>
      </c>
      <c r="G550" s="118" t="s">
        <v>827</v>
      </c>
      <c r="H550" s="119">
        <v>394773</v>
      </c>
      <c r="I550" s="119">
        <v>0</v>
      </c>
      <c r="J550" s="119">
        <v>0</v>
      </c>
      <c r="K550" s="120">
        <f>SUM('AIP Grant History'!$H550:$J550)</f>
        <v>394773</v>
      </c>
    </row>
    <row r="551" spans="1:11" x14ac:dyDescent="0.2">
      <c r="A551" s="117" t="s">
        <v>806</v>
      </c>
      <c r="B551" s="118" t="s">
        <v>276</v>
      </c>
      <c r="C551" s="118" t="s">
        <v>382</v>
      </c>
      <c r="D551" s="118" t="s">
        <v>21</v>
      </c>
      <c r="E551" s="118" t="s">
        <v>270</v>
      </c>
      <c r="F551" s="118" t="s">
        <v>574</v>
      </c>
      <c r="G551" s="118" t="s">
        <v>801</v>
      </c>
      <c r="H551" s="119">
        <v>213556</v>
      </c>
      <c r="I551" s="119">
        <v>0</v>
      </c>
      <c r="J551" s="119">
        <v>0</v>
      </c>
      <c r="K551" s="120">
        <f>SUM('AIP Grant History'!$H551:$J551)</f>
        <v>213556</v>
      </c>
    </row>
    <row r="552" spans="1:11" x14ac:dyDescent="0.2">
      <c r="A552" s="117" t="s">
        <v>806</v>
      </c>
      <c r="B552" s="118" t="s">
        <v>276</v>
      </c>
      <c r="C552" s="118" t="s">
        <v>382</v>
      </c>
      <c r="D552" s="118" t="s">
        <v>21</v>
      </c>
      <c r="E552" s="118" t="s">
        <v>270</v>
      </c>
      <c r="F552" s="118" t="s">
        <v>574</v>
      </c>
      <c r="G552" s="118" t="s">
        <v>828</v>
      </c>
      <c r="H552" s="119">
        <v>535090</v>
      </c>
      <c r="I552" s="119">
        <v>0</v>
      </c>
      <c r="J552" s="119">
        <v>0</v>
      </c>
      <c r="K552" s="120">
        <f>SUM('AIP Grant History'!$H552:$J552)</f>
        <v>535090</v>
      </c>
    </row>
    <row r="553" spans="1:11" x14ac:dyDescent="0.2">
      <c r="A553" s="117" t="s">
        <v>806</v>
      </c>
      <c r="B553" s="118" t="s">
        <v>276</v>
      </c>
      <c r="C553" s="118" t="s">
        <v>382</v>
      </c>
      <c r="D553" s="118" t="s">
        <v>33</v>
      </c>
      <c r="E553" s="118" t="s">
        <v>270</v>
      </c>
      <c r="F553" s="118" t="s">
        <v>486</v>
      </c>
      <c r="G553" s="118" t="s">
        <v>476</v>
      </c>
      <c r="H553" s="119">
        <v>313485</v>
      </c>
      <c r="I553" s="119">
        <v>0</v>
      </c>
      <c r="J553" s="119">
        <v>0</v>
      </c>
      <c r="K553" s="120">
        <f>SUM('AIP Grant History'!$H553:$J553)</f>
        <v>313485</v>
      </c>
    </row>
    <row r="554" spans="1:11" x14ac:dyDescent="0.2">
      <c r="A554" s="117" t="s">
        <v>806</v>
      </c>
      <c r="B554" s="118" t="s">
        <v>276</v>
      </c>
      <c r="C554" s="118" t="s">
        <v>382</v>
      </c>
      <c r="D554" s="118" t="s">
        <v>57</v>
      </c>
      <c r="E554" s="118" t="s">
        <v>270</v>
      </c>
      <c r="F554" s="118" t="s">
        <v>488</v>
      </c>
      <c r="G554" s="118" t="s">
        <v>533</v>
      </c>
      <c r="H554" s="119">
        <v>1295876</v>
      </c>
      <c r="I554" s="119">
        <v>0</v>
      </c>
      <c r="J554" s="119">
        <v>0</v>
      </c>
      <c r="K554" s="120">
        <f>SUM('AIP Grant History'!$H554:$J554)</f>
        <v>1295876</v>
      </c>
    </row>
    <row r="555" spans="1:11" x14ac:dyDescent="0.2">
      <c r="A555" s="117" t="s">
        <v>806</v>
      </c>
      <c r="B555" s="118" t="s">
        <v>276</v>
      </c>
      <c r="C555" s="118" t="s">
        <v>382</v>
      </c>
      <c r="D555" s="118" t="s">
        <v>57</v>
      </c>
      <c r="E555" s="118" t="s">
        <v>270</v>
      </c>
      <c r="F555" s="118" t="s">
        <v>488</v>
      </c>
      <c r="G555" s="118" t="s">
        <v>829</v>
      </c>
      <c r="H555" s="119">
        <v>3868418</v>
      </c>
      <c r="I555" s="119">
        <v>0</v>
      </c>
      <c r="J555" s="119">
        <v>0</v>
      </c>
      <c r="K555" s="120">
        <f>SUM('AIP Grant History'!$H555:$J555)</f>
        <v>3868418</v>
      </c>
    </row>
    <row r="556" spans="1:11" x14ac:dyDescent="0.2">
      <c r="A556" s="117" t="s">
        <v>806</v>
      </c>
      <c r="B556" s="118" t="s">
        <v>276</v>
      </c>
      <c r="C556" s="118" t="s">
        <v>382</v>
      </c>
      <c r="D556" s="118" t="s">
        <v>57</v>
      </c>
      <c r="E556" s="118" t="s">
        <v>270</v>
      </c>
      <c r="F556" s="118" t="s">
        <v>488</v>
      </c>
      <c r="G556" s="118" t="s">
        <v>533</v>
      </c>
      <c r="H556" s="119">
        <v>4950189</v>
      </c>
      <c r="I556" s="119">
        <v>0</v>
      </c>
      <c r="J556" s="119">
        <v>0</v>
      </c>
      <c r="K556" s="120">
        <f>SUM('AIP Grant History'!$H556:$J556)</f>
        <v>4950189</v>
      </c>
    </row>
    <row r="557" spans="1:11" x14ac:dyDescent="0.2">
      <c r="A557" s="117" t="s">
        <v>806</v>
      </c>
      <c r="B557" s="118" t="s">
        <v>276</v>
      </c>
      <c r="C557" s="118" t="s">
        <v>382</v>
      </c>
      <c r="D557" s="118" t="s">
        <v>57</v>
      </c>
      <c r="E557" s="118" t="s">
        <v>270</v>
      </c>
      <c r="F557" s="118" t="s">
        <v>488</v>
      </c>
      <c r="G557" s="118" t="s">
        <v>533</v>
      </c>
      <c r="H557" s="119">
        <v>5935428</v>
      </c>
      <c r="I557" s="119">
        <v>0</v>
      </c>
      <c r="J557" s="119">
        <v>0</v>
      </c>
      <c r="K557" s="120">
        <f>SUM('AIP Grant History'!$H557:$J557)</f>
        <v>5935428</v>
      </c>
    </row>
    <row r="558" spans="1:11" x14ac:dyDescent="0.2">
      <c r="A558" s="117" t="s">
        <v>806</v>
      </c>
      <c r="B558" s="118" t="s">
        <v>276</v>
      </c>
      <c r="C558" s="118" t="s">
        <v>382</v>
      </c>
      <c r="D558" s="118" t="s">
        <v>109</v>
      </c>
      <c r="E558" s="118" t="s">
        <v>270</v>
      </c>
      <c r="F558" s="118" t="s">
        <v>492</v>
      </c>
      <c r="G558" s="118" t="s">
        <v>830</v>
      </c>
      <c r="H558" s="119">
        <v>268933</v>
      </c>
      <c r="I558" s="119">
        <v>0</v>
      </c>
      <c r="J558" s="119">
        <v>0</v>
      </c>
      <c r="K558" s="120">
        <f>SUM('AIP Grant History'!$H558:$J558)</f>
        <v>268933</v>
      </c>
    </row>
    <row r="559" spans="1:11" x14ac:dyDescent="0.2">
      <c r="A559" s="117" t="s">
        <v>806</v>
      </c>
      <c r="B559" s="118" t="s">
        <v>276</v>
      </c>
      <c r="C559" s="118" t="s">
        <v>382</v>
      </c>
      <c r="D559" s="118" t="s">
        <v>151</v>
      </c>
      <c r="E559" s="118" t="s">
        <v>281</v>
      </c>
      <c r="F559" s="118" t="s">
        <v>640</v>
      </c>
      <c r="G559" s="118" t="s">
        <v>831</v>
      </c>
      <c r="H559" s="119">
        <v>5496843</v>
      </c>
      <c r="I559" s="119">
        <v>0</v>
      </c>
      <c r="J559" s="119">
        <v>0</v>
      </c>
      <c r="K559" s="120">
        <f>SUM('AIP Grant History'!$H559:$J559)</f>
        <v>5496843</v>
      </c>
    </row>
    <row r="560" spans="1:11" x14ac:dyDescent="0.2">
      <c r="A560" s="117" t="s">
        <v>806</v>
      </c>
      <c r="B560" s="118" t="s">
        <v>276</v>
      </c>
      <c r="C560" s="118" t="s">
        <v>382</v>
      </c>
      <c r="D560" s="118" t="s">
        <v>201</v>
      </c>
      <c r="E560" s="118" t="s">
        <v>270</v>
      </c>
      <c r="F560" s="118" t="s">
        <v>498</v>
      </c>
      <c r="G560" s="118" t="s">
        <v>832</v>
      </c>
      <c r="H560" s="119">
        <v>122091</v>
      </c>
      <c r="I560" s="119">
        <v>0</v>
      </c>
      <c r="J560" s="119">
        <v>0</v>
      </c>
      <c r="K560" s="120">
        <f>SUM('AIP Grant History'!$H560:$J560)</f>
        <v>122091</v>
      </c>
    </row>
    <row r="561" spans="1:11" x14ac:dyDescent="0.2">
      <c r="A561" s="117" t="s">
        <v>806</v>
      </c>
      <c r="B561" s="118" t="s">
        <v>276</v>
      </c>
      <c r="C561" s="118" t="s">
        <v>382</v>
      </c>
      <c r="D561" s="118" t="s">
        <v>201</v>
      </c>
      <c r="E561" s="118" t="s">
        <v>270</v>
      </c>
      <c r="F561" s="118" t="s">
        <v>498</v>
      </c>
      <c r="G561" s="118" t="s">
        <v>833</v>
      </c>
      <c r="H561" s="119">
        <v>416510</v>
      </c>
      <c r="I561" s="119">
        <v>0</v>
      </c>
      <c r="J561" s="119">
        <v>0</v>
      </c>
      <c r="K561" s="120">
        <f>SUM('AIP Grant History'!$H561:$J561)</f>
        <v>416510</v>
      </c>
    </row>
    <row r="562" spans="1:11" x14ac:dyDescent="0.2">
      <c r="A562" s="117" t="s">
        <v>806</v>
      </c>
      <c r="B562" s="118" t="s">
        <v>276</v>
      </c>
      <c r="C562" s="118" t="s">
        <v>382</v>
      </c>
      <c r="D562" s="118" t="s">
        <v>209</v>
      </c>
      <c r="E562" s="118" t="s">
        <v>270</v>
      </c>
      <c r="F562" s="118" t="s">
        <v>583</v>
      </c>
      <c r="G562" s="118" t="s">
        <v>834</v>
      </c>
      <c r="H562" s="119">
        <v>526350</v>
      </c>
      <c r="I562" s="119">
        <v>0</v>
      </c>
      <c r="J562" s="119">
        <v>0</v>
      </c>
      <c r="K562" s="120">
        <f>SUM('AIP Grant History'!$H562:$J562)</f>
        <v>526350</v>
      </c>
    </row>
    <row r="563" spans="1:11" x14ac:dyDescent="0.2">
      <c r="A563" s="117" t="s">
        <v>806</v>
      </c>
      <c r="B563" s="118" t="s">
        <v>279</v>
      </c>
      <c r="C563" s="118" t="s">
        <v>382</v>
      </c>
      <c r="D563" s="118" t="s">
        <v>145</v>
      </c>
      <c r="E563" s="118" t="s">
        <v>381</v>
      </c>
      <c r="F563" s="118" t="s">
        <v>500</v>
      </c>
      <c r="G563" s="118" t="s">
        <v>559</v>
      </c>
      <c r="H563" s="119">
        <v>231445</v>
      </c>
      <c r="I563" s="119">
        <v>0</v>
      </c>
      <c r="J563" s="119">
        <v>0</v>
      </c>
      <c r="K563" s="120">
        <f>SUM('AIP Grant History'!$H563:$J563)</f>
        <v>231445</v>
      </c>
    </row>
    <row r="564" spans="1:11" x14ac:dyDescent="0.2">
      <c r="A564" s="117" t="s">
        <v>806</v>
      </c>
      <c r="B564" s="118" t="s">
        <v>279</v>
      </c>
      <c r="C564" s="118" t="s">
        <v>382</v>
      </c>
      <c r="D564" s="118" t="s">
        <v>147</v>
      </c>
      <c r="E564" s="118" t="s">
        <v>381</v>
      </c>
      <c r="F564" s="118" t="s">
        <v>646</v>
      </c>
      <c r="G564" s="118" t="s">
        <v>559</v>
      </c>
      <c r="H564" s="119">
        <v>300000</v>
      </c>
      <c r="I564" s="119">
        <v>0</v>
      </c>
      <c r="J564" s="119">
        <v>0</v>
      </c>
      <c r="K564" s="120">
        <f>SUM('AIP Grant History'!$H564:$J564)</f>
        <v>300000</v>
      </c>
    </row>
    <row r="565" spans="1:11" x14ac:dyDescent="0.2">
      <c r="A565" s="117" t="s">
        <v>806</v>
      </c>
      <c r="B565" s="118" t="s">
        <v>279</v>
      </c>
      <c r="C565" s="118" t="s">
        <v>382</v>
      </c>
      <c r="D565" s="118" t="s">
        <v>223</v>
      </c>
      <c r="E565" s="118" t="s">
        <v>381</v>
      </c>
      <c r="F565" s="118" t="s">
        <v>506</v>
      </c>
      <c r="G565" s="118" t="s">
        <v>397</v>
      </c>
      <c r="H565" s="119">
        <v>59432</v>
      </c>
      <c r="I565" s="119">
        <v>0</v>
      </c>
      <c r="J565" s="119">
        <v>0</v>
      </c>
      <c r="K565" s="120">
        <f>SUM('AIP Grant History'!$H565:$J565)</f>
        <v>59432</v>
      </c>
    </row>
    <row r="566" spans="1:11" x14ac:dyDescent="0.2">
      <c r="A566" s="117" t="s">
        <v>806</v>
      </c>
      <c r="B566" s="118" t="s">
        <v>279</v>
      </c>
      <c r="C566" s="118" t="s">
        <v>382</v>
      </c>
      <c r="D566" s="118" t="s">
        <v>213</v>
      </c>
      <c r="E566" s="118" t="s">
        <v>381</v>
      </c>
      <c r="F566" s="118" t="s">
        <v>508</v>
      </c>
      <c r="G566" s="118" t="s">
        <v>559</v>
      </c>
      <c r="H566" s="119">
        <v>913758</v>
      </c>
      <c r="I566" s="119">
        <v>0</v>
      </c>
      <c r="J566" s="119">
        <v>0</v>
      </c>
      <c r="K566" s="120">
        <f>SUM('AIP Grant History'!$H566:$J566)</f>
        <v>913758</v>
      </c>
    </row>
    <row r="567" spans="1:11" x14ac:dyDescent="0.2">
      <c r="A567" s="117" t="s">
        <v>835</v>
      </c>
      <c r="B567" s="118" t="s">
        <v>274</v>
      </c>
      <c r="C567" s="118" t="s">
        <v>382</v>
      </c>
      <c r="D567" s="118" t="s">
        <v>5</v>
      </c>
      <c r="E567" s="118" t="s">
        <v>381</v>
      </c>
      <c r="F567" s="118" t="s">
        <v>392</v>
      </c>
      <c r="G567" s="118" t="s">
        <v>836</v>
      </c>
      <c r="H567" s="119">
        <v>482607</v>
      </c>
      <c r="I567" s="119">
        <v>0</v>
      </c>
      <c r="J567" s="119">
        <v>0</v>
      </c>
      <c r="K567" s="120">
        <f>SUM('AIP Grant History'!$H567:$J567)</f>
        <v>482607</v>
      </c>
    </row>
    <row r="568" spans="1:11" x14ac:dyDescent="0.2">
      <c r="A568" s="117" t="s">
        <v>835</v>
      </c>
      <c r="B568" s="118" t="s">
        <v>274</v>
      </c>
      <c r="C568" s="118" t="s">
        <v>382</v>
      </c>
      <c r="D568" s="118" t="s">
        <v>7</v>
      </c>
      <c r="E568" s="118" t="s">
        <v>381</v>
      </c>
      <c r="F568" s="118" t="s">
        <v>394</v>
      </c>
      <c r="G568" s="118" t="s">
        <v>837</v>
      </c>
      <c r="H568" s="119">
        <v>1020413</v>
      </c>
      <c r="I568" s="119">
        <v>0</v>
      </c>
      <c r="J568" s="119">
        <v>0</v>
      </c>
      <c r="K568" s="120">
        <f>SUM('AIP Grant History'!$H568:$J568)</f>
        <v>1020413</v>
      </c>
    </row>
    <row r="569" spans="1:11" x14ac:dyDescent="0.2">
      <c r="A569" s="117" t="s">
        <v>835</v>
      </c>
      <c r="B569" s="118" t="s">
        <v>274</v>
      </c>
      <c r="C569" s="118" t="s">
        <v>382</v>
      </c>
      <c r="D569" s="118" t="s">
        <v>13</v>
      </c>
      <c r="E569" s="118" t="s">
        <v>381</v>
      </c>
      <c r="F569" s="118" t="s">
        <v>396</v>
      </c>
      <c r="G569" s="118" t="s">
        <v>838</v>
      </c>
      <c r="H569" s="119">
        <v>105943</v>
      </c>
      <c r="I569" s="119">
        <v>0</v>
      </c>
      <c r="J569" s="119">
        <v>0</v>
      </c>
      <c r="K569" s="120">
        <f>SUM('AIP Grant History'!$H569:$J569)</f>
        <v>105943</v>
      </c>
    </row>
    <row r="570" spans="1:11" x14ac:dyDescent="0.2">
      <c r="A570" s="117" t="s">
        <v>835</v>
      </c>
      <c r="B570" s="118" t="s">
        <v>274</v>
      </c>
      <c r="C570" s="118" t="s">
        <v>382</v>
      </c>
      <c r="D570" s="118" t="s">
        <v>19</v>
      </c>
      <c r="E570" s="118" t="s">
        <v>381</v>
      </c>
      <c r="F570" s="118" t="s">
        <v>399</v>
      </c>
      <c r="G570" s="118" t="s">
        <v>457</v>
      </c>
      <c r="H570" s="119">
        <v>148248</v>
      </c>
      <c r="I570" s="119">
        <v>0</v>
      </c>
      <c r="J570" s="119">
        <v>0</v>
      </c>
      <c r="K570" s="120">
        <f>SUM('AIP Grant History'!$H570:$J570)</f>
        <v>148248</v>
      </c>
    </row>
    <row r="571" spans="1:11" x14ac:dyDescent="0.2">
      <c r="A571" s="117" t="s">
        <v>835</v>
      </c>
      <c r="B571" s="118" t="s">
        <v>274</v>
      </c>
      <c r="C571" s="118" t="s">
        <v>382</v>
      </c>
      <c r="D571" s="118" t="s">
        <v>23</v>
      </c>
      <c r="E571" s="118" t="s">
        <v>381</v>
      </c>
      <c r="F571" s="118" t="s">
        <v>401</v>
      </c>
      <c r="G571" s="118" t="s">
        <v>839</v>
      </c>
      <c r="H571" s="119">
        <v>377749</v>
      </c>
      <c r="I571" s="119">
        <v>0</v>
      </c>
      <c r="J571" s="119">
        <v>0</v>
      </c>
      <c r="K571" s="120">
        <f>SUM('AIP Grant History'!$H571:$J571)</f>
        <v>377749</v>
      </c>
    </row>
    <row r="572" spans="1:11" x14ac:dyDescent="0.2">
      <c r="A572" s="117" t="s">
        <v>835</v>
      </c>
      <c r="B572" s="118" t="s">
        <v>274</v>
      </c>
      <c r="C572" s="118" t="s">
        <v>382</v>
      </c>
      <c r="D572" s="118" t="s">
        <v>29</v>
      </c>
      <c r="E572" s="118" t="s">
        <v>381</v>
      </c>
      <c r="F572" s="118" t="s">
        <v>403</v>
      </c>
      <c r="G572" s="118" t="s">
        <v>511</v>
      </c>
      <c r="H572" s="119">
        <v>384730</v>
      </c>
      <c r="I572" s="119">
        <v>0</v>
      </c>
      <c r="J572" s="119">
        <v>0</v>
      </c>
      <c r="K572" s="120">
        <f>SUM('AIP Grant History'!$H572:$J572)</f>
        <v>384730</v>
      </c>
    </row>
    <row r="573" spans="1:11" x14ac:dyDescent="0.2">
      <c r="A573" s="117" t="s">
        <v>835</v>
      </c>
      <c r="B573" s="118" t="s">
        <v>274</v>
      </c>
      <c r="C573" s="118" t="s">
        <v>382</v>
      </c>
      <c r="D573" s="118" t="s">
        <v>37</v>
      </c>
      <c r="E573" s="118" t="s">
        <v>381</v>
      </c>
      <c r="F573" s="118" t="s">
        <v>405</v>
      </c>
      <c r="G573" s="118" t="s">
        <v>397</v>
      </c>
      <c r="H573" s="119">
        <v>78078</v>
      </c>
      <c r="I573" s="119">
        <v>0</v>
      </c>
      <c r="J573" s="119">
        <v>0</v>
      </c>
      <c r="K573" s="120">
        <f>SUM('AIP Grant History'!$H573:$J573)</f>
        <v>78078</v>
      </c>
    </row>
    <row r="574" spans="1:11" x14ac:dyDescent="0.2">
      <c r="A574" s="117" t="s">
        <v>835</v>
      </c>
      <c r="B574" s="118" t="s">
        <v>274</v>
      </c>
      <c r="C574" s="118" t="s">
        <v>382</v>
      </c>
      <c r="D574" s="118" t="s">
        <v>41</v>
      </c>
      <c r="E574" s="118" t="s">
        <v>381</v>
      </c>
      <c r="F574" s="118" t="s">
        <v>407</v>
      </c>
      <c r="G574" s="118" t="s">
        <v>840</v>
      </c>
      <c r="H574" s="119">
        <v>69209</v>
      </c>
      <c r="I574" s="119">
        <v>0</v>
      </c>
      <c r="J574" s="119">
        <v>0</v>
      </c>
      <c r="K574" s="120">
        <f>SUM('AIP Grant History'!$H574:$J574)</f>
        <v>69209</v>
      </c>
    </row>
    <row r="575" spans="1:11" x14ac:dyDescent="0.2">
      <c r="A575" s="117" t="s">
        <v>835</v>
      </c>
      <c r="B575" s="118" t="s">
        <v>274</v>
      </c>
      <c r="C575" s="118" t="s">
        <v>382</v>
      </c>
      <c r="D575" s="118" t="s">
        <v>47</v>
      </c>
      <c r="E575" s="118" t="s">
        <v>381</v>
      </c>
      <c r="F575" s="118" t="s">
        <v>410</v>
      </c>
      <c r="G575" s="118" t="s">
        <v>841</v>
      </c>
      <c r="H575" s="119">
        <v>328223</v>
      </c>
      <c r="I575" s="119">
        <v>0</v>
      </c>
      <c r="J575" s="119">
        <v>0</v>
      </c>
      <c r="K575" s="120">
        <f>SUM('AIP Grant History'!$H575:$J575)</f>
        <v>328223</v>
      </c>
    </row>
    <row r="576" spans="1:11" x14ac:dyDescent="0.2">
      <c r="A576" s="117" t="s">
        <v>835</v>
      </c>
      <c r="B576" s="118" t="s">
        <v>274</v>
      </c>
      <c r="C576" s="118" t="s">
        <v>382</v>
      </c>
      <c r="D576" s="118" t="s">
        <v>49</v>
      </c>
      <c r="E576" s="118" t="s">
        <v>381</v>
      </c>
      <c r="F576" s="118" t="s">
        <v>595</v>
      </c>
      <c r="G576" s="118" t="s">
        <v>842</v>
      </c>
      <c r="H576" s="119">
        <v>85545</v>
      </c>
      <c r="I576" s="119">
        <v>0</v>
      </c>
      <c r="J576" s="119">
        <v>0</v>
      </c>
      <c r="K576" s="120">
        <f>SUM('AIP Grant History'!$H576:$J576)</f>
        <v>85545</v>
      </c>
    </row>
    <row r="577" spans="1:11" x14ac:dyDescent="0.2">
      <c r="A577" s="117" t="s">
        <v>835</v>
      </c>
      <c r="B577" s="118" t="s">
        <v>274</v>
      </c>
      <c r="C577" s="118" t="s">
        <v>382</v>
      </c>
      <c r="D577" s="118" t="s">
        <v>51</v>
      </c>
      <c r="E577" s="118" t="s">
        <v>381</v>
      </c>
      <c r="F577" s="118" t="s">
        <v>412</v>
      </c>
      <c r="G577" s="118" t="s">
        <v>843</v>
      </c>
      <c r="H577" s="119">
        <v>1759820</v>
      </c>
      <c r="I577" s="119">
        <v>0</v>
      </c>
      <c r="J577" s="119">
        <v>0</v>
      </c>
      <c r="K577" s="120">
        <f>SUM('AIP Grant History'!$H577:$J577)</f>
        <v>1759820</v>
      </c>
    </row>
    <row r="578" spans="1:11" x14ac:dyDescent="0.2">
      <c r="A578" s="117" t="s">
        <v>835</v>
      </c>
      <c r="B578" s="118" t="s">
        <v>274</v>
      </c>
      <c r="C578" s="118" t="s">
        <v>382</v>
      </c>
      <c r="D578" s="118" t="s">
        <v>53</v>
      </c>
      <c r="E578" s="118" t="s">
        <v>381</v>
      </c>
      <c r="F578" s="118" t="s">
        <v>519</v>
      </c>
      <c r="G578" s="118" t="s">
        <v>436</v>
      </c>
      <c r="H578" s="119">
        <v>453337</v>
      </c>
      <c r="I578" s="119">
        <v>0</v>
      </c>
      <c r="J578" s="119">
        <v>0</v>
      </c>
      <c r="K578" s="120">
        <f>SUM('AIP Grant History'!$H578:$J578)</f>
        <v>453337</v>
      </c>
    </row>
    <row r="579" spans="1:11" x14ac:dyDescent="0.2">
      <c r="A579" s="117" t="s">
        <v>835</v>
      </c>
      <c r="B579" s="118" t="s">
        <v>274</v>
      </c>
      <c r="C579" s="118" t="s">
        <v>382</v>
      </c>
      <c r="D579" s="118" t="s">
        <v>67</v>
      </c>
      <c r="E579" s="118" t="s">
        <v>381</v>
      </c>
      <c r="F579" s="118" t="s">
        <v>417</v>
      </c>
      <c r="G579" s="118" t="s">
        <v>844</v>
      </c>
      <c r="H579" s="119">
        <v>171084</v>
      </c>
      <c r="I579" s="119">
        <v>0</v>
      </c>
      <c r="J579" s="119">
        <v>0</v>
      </c>
      <c r="K579" s="120">
        <f>SUM('AIP Grant History'!$H579:$J579)</f>
        <v>171084</v>
      </c>
    </row>
    <row r="580" spans="1:11" x14ac:dyDescent="0.2">
      <c r="A580" s="117" t="s">
        <v>835</v>
      </c>
      <c r="B580" s="118" t="s">
        <v>274</v>
      </c>
      <c r="C580" s="118" t="s">
        <v>382</v>
      </c>
      <c r="D580" s="118" t="s">
        <v>69</v>
      </c>
      <c r="E580" s="118" t="s">
        <v>381</v>
      </c>
      <c r="F580" s="118" t="s">
        <v>419</v>
      </c>
      <c r="G580" s="118" t="s">
        <v>790</v>
      </c>
      <c r="H580" s="119">
        <v>4242778</v>
      </c>
      <c r="I580" s="119">
        <v>0</v>
      </c>
      <c r="J580" s="119">
        <v>0</v>
      </c>
      <c r="K580" s="120">
        <f>SUM('AIP Grant History'!$H580:$J580)</f>
        <v>4242778</v>
      </c>
    </row>
    <row r="581" spans="1:11" x14ac:dyDescent="0.2">
      <c r="A581" s="117" t="s">
        <v>835</v>
      </c>
      <c r="B581" s="118" t="s">
        <v>274</v>
      </c>
      <c r="C581" s="118" t="s">
        <v>382</v>
      </c>
      <c r="D581" s="118" t="s">
        <v>71</v>
      </c>
      <c r="E581" s="118" t="s">
        <v>381</v>
      </c>
      <c r="F581" s="118" t="s">
        <v>421</v>
      </c>
      <c r="G581" s="118" t="s">
        <v>391</v>
      </c>
      <c r="H581" s="119">
        <v>136980</v>
      </c>
      <c r="I581" s="119">
        <v>0</v>
      </c>
      <c r="J581" s="119">
        <v>0</v>
      </c>
      <c r="K581" s="120">
        <f>SUM('AIP Grant History'!$H581:$J581)</f>
        <v>136980</v>
      </c>
    </row>
    <row r="582" spans="1:11" x14ac:dyDescent="0.2">
      <c r="A582" s="117" t="s">
        <v>835</v>
      </c>
      <c r="B582" s="118" t="s">
        <v>274</v>
      </c>
      <c r="C582" s="118" t="s">
        <v>382</v>
      </c>
      <c r="D582" s="118" t="s">
        <v>73</v>
      </c>
      <c r="E582" s="118" t="s">
        <v>381</v>
      </c>
      <c r="F582" s="118" t="s">
        <v>423</v>
      </c>
      <c r="G582" s="118" t="s">
        <v>845</v>
      </c>
      <c r="H582" s="119">
        <v>596604</v>
      </c>
      <c r="I582" s="119">
        <v>0</v>
      </c>
      <c r="J582" s="119">
        <v>0</v>
      </c>
      <c r="K582" s="120">
        <f>SUM('AIP Grant History'!$H582:$J582)</f>
        <v>596604</v>
      </c>
    </row>
    <row r="583" spans="1:11" x14ac:dyDescent="0.2">
      <c r="A583" s="117" t="s">
        <v>835</v>
      </c>
      <c r="B583" s="118" t="s">
        <v>274</v>
      </c>
      <c r="C583" s="118" t="s">
        <v>382</v>
      </c>
      <c r="D583" s="118" t="s">
        <v>189</v>
      </c>
      <c r="E583" s="118" t="s">
        <v>381</v>
      </c>
      <c r="F583" s="118" t="s">
        <v>523</v>
      </c>
      <c r="G583" s="118" t="s">
        <v>846</v>
      </c>
      <c r="H583" s="119">
        <v>430740</v>
      </c>
      <c r="I583" s="119">
        <v>0</v>
      </c>
      <c r="J583" s="119">
        <v>0</v>
      </c>
      <c r="K583" s="120">
        <f>SUM('AIP Grant History'!$H583:$J583)</f>
        <v>430740</v>
      </c>
    </row>
    <row r="584" spans="1:11" x14ac:dyDescent="0.2">
      <c r="A584" s="117" t="s">
        <v>835</v>
      </c>
      <c r="B584" s="118" t="s">
        <v>274</v>
      </c>
      <c r="C584" s="118" t="s">
        <v>382</v>
      </c>
      <c r="D584" s="118" t="s">
        <v>79</v>
      </c>
      <c r="E584" s="118" t="s">
        <v>381</v>
      </c>
      <c r="F584" s="118" t="s">
        <v>525</v>
      </c>
      <c r="G584" s="118" t="s">
        <v>476</v>
      </c>
      <c r="H584" s="119">
        <v>791357</v>
      </c>
      <c r="I584" s="119">
        <v>0</v>
      </c>
      <c r="J584" s="119">
        <v>0</v>
      </c>
      <c r="K584" s="120">
        <f>SUM('AIP Grant History'!$H584:$J584)</f>
        <v>791357</v>
      </c>
    </row>
    <row r="585" spans="1:11" x14ac:dyDescent="0.2">
      <c r="A585" s="117" t="s">
        <v>835</v>
      </c>
      <c r="B585" s="118" t="s">
        <v>274</v>
      </c>
      <c r="C585" s="118" t="s">
        <v>382</v>
      </c>
      <c r="D585" s="118" t="s">
        <v>81</v>
      </c>
      <c r="E585" s="118" t="s">
        <v>381</v>
      </c>
      <c r="F585" s="118" t="s">
        <v>812</v>
      </c>
      <c r="G585" s="118" t="s">
        <v>418</v>
      </c>
      <c r="H585" s="119">
        <v>62910</v>
      </c>
      <c r="I585" s="119">
        <v>0</v>
      </c>
      <c r="J585" s="119">
        <v>0</v>
      </c>
      <c r="K585" s="120">
        <f>SUM('AIP Grant History'!$H585:$J585)</f>
        <v>62910</v>
      </c>
    </row>
    <row r="586" spans="1:11" x14ac:dyDescent="0.2">
      <c r="A586" s="117" t="s">
        <v>835</v>
      </c>
      <c r="B586" s="118" t="s">
        <v>274</v>
      </c>
      <c r="C586" s="118" t="s">
        <v>382</v>
      </c>
      <c r="D586" s="118" t="s">
        <v>83</v>
      </c>
      <c r="E586" s="118" t="s">
        <v>381</v>
      </c>
      <c r="F586" s="118" t="s">
        <v>425</v>
      </c>
      <c r="G586" s="118" t="s">
        <v>457</v>
      </c>
      <c r="H586" s="119">
        <v>402908</v>
      </c>
      <c r="I586" s="119">
        <v>0</v>
      </c>
      <c r="J586" s="119">
        <v>0</v>
      </c>
      <c r="K586" s="120">
        <f>SUM('AIP Grant History'!$H586:$J586)</f>
        <v>402908</v>
      </c>
    </row>
    <row r="587" spans="1:11" x14ac:dyDescent="0.2">
      <c r="A587" s="117" t="s">
        <v>835</v>
      </c>
      <c r="B587" s="118" t="s">
        <v>274</v>
      </c>
      <c r="C587" s="118" t="s">
        <v>382</v>
      </c>
      <c r="D587" s="118" t="s">
        <v>85</v>
      </c>
      <c r="E587" s="118" t="s">
        <v>381</v>
      </c>
      <c r="F587" s="118" t="s">
        <v>427</v>
      </c>
      <c r="G587" s="118" t="s">
        <v>847</v>
      </c>
      <c r="H587" s="119">
        <v>1799491</v>
      </c>
      <c r="I587" s="119">
        <v>0</v>
      </c>
      <c r="J587" s="119">
        <v>0</v>
      </c>
      <c r="K587" s="120">
        <f>SUM('AIP Grant History'!$H587:$J587)</f>
        <v>1799491</v>
      </c>
    </row>
    <row r="588" spans="1:11" x14ac:dyDescent="0.2">
      <c r="A588" s="117" t="s">
        <v>835</v>
      </c>
      <c r="B588" s="118" t="s">
        <v>274</v>
      </c>
      <c r="C588" s="118" t="s">
        <v>382</v>
      </c>
      <c r="D588" s="118" t="s">
        <v>39</v>
      </c>
      <c r="E588" s="118" t="s">
        <v>381</v>
      </c>
      <c r="F588" s="118" t="s">
        <v>531</v>
      </c>
      <c r="G588" s="118" t="s">
        <v>848</v>
      </c>
      <c r="H588" s="119">
        <v>168354</v>
      </c>
      <c r="I588" s="119">
        <v>0</v>
      </c>
      <c r="J588" s="119">
        <v>0</v>
      </c>
      <c r="K588" s="120">
        <f>SUM('AIP Grant History'!$H588:$J588)</f>
        <v>168354</v>
      </c>
    </row>
    <row r="589" spans="1:11" x14ac:dyDescent="0.2">
      <c r="A589" s="117" t="s">
        <v>835</v>
      </c>
      <c r="B589" s="118" t="s">
        <v>274</v>
      </c>
      <c r="C589" s="118" t="s">
        <v>382</v>
      </c>
      <c r="D589" s="118" t="s">
        <v>107</v>
      </c>
      <c r="E589" s="118" t="s">
        <v>381</v>
      </c>
      <c r="F589" s="118" t="s">
        <v>433</v>
      </c>
      <c r="G589" s="118" t="s">
        <v>457</v>
      </c>
      <c r="H589" s="119">
        <v>50721</v>
      </c>
      <c r="I589" s="119">
        <v>0</v>
      </c>
      <c r="J589" s="119">
        <v>0</v>
      </c>
      <c r="K589" s="120">
        <f>SUM('AIP Grant History'!$H589:$J589)</f>
        <v>50721</v>
      </c>
    </row>
    <row r="590" spans="1:11" x14ac:dyDescent="0.2">
      <c r="A590" s="117" t="s">
        <v>835</v>
      </c>
      <c r="B590" s="118" t="s">
        <v>274</v>
      </c>
      <c r="C590" s="118" t="s">
        <v>382</v>
      </c>
      <c r="D590" s="118" t="s">
        <v>111</v>
      </c>
      <c r="E590" s="118" t="s">
        <v>381</v>
      </c>
      <c r="F590" s="118" t="s">
        <v>435</v>
      </c>
      <c r="G590" s="118" t="s">
        <v>424</v>
      </c>
      <c r="H590" s="119">
        <v>539937</v>
      </c>
      <c r="I590" s="119">
        <v>0</v>
      </c>
      <c r="J590" s="119">
        <v>0</v>
      </c>
      <c r="K590" s="120">
        <f>SUM('AIP Grant History'!$H590:$J590)</f>
        <v>539937</v>
      </c>
    </row>
    <row r="591" spans="1:11" x14ac:dyDescent="0.2">
      <c r="A591" s="117" t="s">
        <v>835</v>
      </c>
      <c r="B591" s="118" t="s">
        <v>274</v>
      </c>
      <c r="C591" s="118" t="s">
        <v>382</v>
      </c>
      <c r="D591" s="118" t="s">
        <v>129</v>
      </c>
      <c r="E591" s="118" t="s">
        <v>381</v>
      </c>
      <c r="F591" s="118" t="s">
        <v>437</v>
      </c>
      <c r="G591" s="118" t="s">
        <v>849</v>
      </c>
      <c r="H591" s="119">
        <v>55098</v>
      </c>
      <c r="I591" s="119">
        <v>0</v>
      </c>
      <c r="J591" s="119">
        <v>0</v>
      </c>
      <c r="K591" s="120">
        <f>SUM('AIP Grant History'!$H591:$J591)</f>
        <v>55098</v>
      </c>
    </row>
    <row r="592" spans="1:11" x14ac:dyDescent="0.2">
      <c r="A592" s="117" t="s">
        <v>835</v>
      </c>
      <c r="B592" s="118" t="s">
        <v>274</v>
      </c>
      <c r="C592" s="118" t="s">
        <v>382</v>
      </c>
      <c r="D592" s="118" t="s">
        <v>115</v>
      </c>
      <c r="E592" s="118" t="s">
        <v>381</v>
      </c>
      <c r="F592" s="118" t="s">
        <v>535</v>
      </c>
      <c r="G592" s="118" t="s">
        <v>716</v>
      </c>
      <c r="H592" s="119">
        <v>465795</v>
      </c>
      <c r="I592" s="119">
        <v>0</v>
      </c>
      <c r="J592" s="119">
        <v>0</v>
      </c>
      <c r="K592" s="120">
        <f>SUM('AIP Grant History'!$H592:$J592)</f>
        <v>465795</v>
      </c>
    </row>
    <row r="593" spans="1:11" x14ac:dyDescent="0.2">
      <c r="A593" s="117" t="s">
        <v>835</v>
      </c>
      <c r="B593" s="118" t="s">
        <v>274</v>
      </c>
      <c r="C593" s="118" t="s">
        <v>382</v>
      </c>
      <c r="D593" s="118" t="s">
        <v>117</v>
      </c>
      <c r="E593" s="118" t="s">
        <v>381</v>
      </c>
      <c r="F593" s="118" t="s">
        <v>603</v>
      </c>
      <c r="G593" s="118" t="s">
        <v>850</v>
      </c>
      <c r="H593" s="119">
        <v>357634</v>
      </c>
      <c r="I593" s="119">
        <v>0</v>
      </c>
      <c r="J593" s="119">
        <v>0</v>
      </c>
      <c r="K593" s="120">
        <f>SUM('AIP Grant History'!$H593:$J593)</f>
        <v>357634</v>
      </c>
    </row>
    <row r="594" spans="1:11" x14ac:dyDescent="0.2">
      <c r="A594" s="117" t="s">
        <v>835</v>
      </c>
      <c r="B594" s="118" t="s">
        <v>274</v>
      </c>
      <c r="C594" s="118" t="s">
        <v>382</v>
      </c>
      <c r="D594" s="118" t="s">
        <v>119</v>
      </c>
      <c r="E594" s="118" t="s">
        <v>381</v>
      </c>
      <c r="F594" s="118" t="s">
        <v>439</v>
      </c>
      <c r="G594" s="118" t="s">
        <v>418</v>
      </c>
      <c r="H594" s="119">
        <v>55741</v>
      </c>
      <c r="I594" s="119">
        <v>0</v>
      </c>
      <c r="J594" s="119">
        <v>0</v>
      </c>
      <c r="K594" s="120">
        <f>SUM('AIP Grant History'!$H594:$J594)</f>
        <v>55741</v>
      </c>
    </row>
    <row r="595" spans="1:11" x14ac:dyDescent="0.2">
      <c r="A595" s="117" t="s">
        <v>835</v>
      </c>
      <c r="B595" s="118" t="s">
        <v>274</v>
      </c>
      <c r="C595" s="118" t="s">
        <v>382</v>
      </c>
      <c r="D595" s="118" t="s">
        <v>125</v>
      </c>
      <c r="E595" s="118" t="s">
        <v>381</v>
      </c>
      <c r="F595" s="118" t="s">
        <v>441</v>
      </c>
      <c r="G595" s="118" t="s">
        <v>397</v>
      </c>
      <c r="H595" s="119">
        <v>23400</v>
      </c>
      <c r="I595" s="119">
        <v>0</v>
      </c>
      <c r="J595" s="119">
        <v>0</v>
      </c>
      <c r="K595" s="120">
        <f>SUM('AIP Grant History'!$H595:$J595)</f>
        <v>23400</v>
      </c>
    </row>
    <row r="596" spans="1:11" x14ac:dyDescent="0.2">
      <c r="A596" s="117" t="s">
        <v>835</v>
      </c>
      <c r="B596" s="118" t="s">
        <v>274</v>
      </c>
      <c r="C596" s="118" t="s">
        <v>382</v>
      </c>
      <c r="D596" s="118" t="s">
        <v>131</v>
      </c>
      <c r="E596" s="118" t="s">
        <v>381</v>
      </c>
      <c r="F596" s="118" t="s">
        <v>443</v>
      </c>
      <c r="G596" s="118" t="s">
        <v>511</v>
      </c>
      <c r="H596" s="119">
        <v>50302</v>
      </c>
      <c r="I596" s="119">
        <v>0</v>
      </c>
      <c r="J596" s="119">
        <v>0</v>
      </c>
      <c r="K596" s="120">
        <f>SUM('AIP Grant History'!$H596:$J596)</f>
        <v>50302</v>
      </c>
    </row>
    <row r="597" spans="1:11" x14ac:dyDescent="0.2">
      <c r="A597" s="117" t="s">
        <v>835</v>
      </c>
      <c r="B597" s="118" t="s">
        <v>274</v>
      </c>
      <c r="C597" s="118" t="s">
        <v>382</v>
      </c>
      <c r="D597" s="118" t="s">
        <v>133</v>
      </c>
      <c r="E597" s="118" t="s">
        <v>381</v>
      </c>
      <c r="F597" s="118" t="s">
        <v>607</v>
      </c>
      <c r="G597" s="118" t="s">
        <v>445</v>
      </c>
      <c r="H597" s="119">
        <v>176062</v>
      </c>
      <c r="I597" s="119">
        <v>0</v>
      </c>
      <c r="J597" s="119">
        <v>0</v>
      </c>
      <c r="K597" s="120">
        <f>SUM('AIP Grant History'!$H597:$J597)</f>
        <v>176062</v>
      </c>
    </row>
    <row r="598" spans="1:11" x14ac:dyDescent="0.2">
      <c r="A598" s="117" t="s">
        <v>835</v>
      </c>
      <c r="B598" s="118" t="s">
        <v>274</v>
      </c>
      <c r="C598" s="118" t="s">
        <v>382</v>
      </c>
      <c r="D598" s="118" t="s">
        <v>153</v>
      </c>
      <c r="E598" s="118" t="s">
        <v>381</v>
      </c>
      <c r="F598" s="118" t="s">
        <v>444</v>
      </c>
      <c r="G598" s="118" t="s">
        <v>851</v>
      </c>
      <c r="H598" s="119">
        <v>1561102</v>
      </c>
      <c r="I598" s="119">
        <v>0</v>
      </c>
      <c r="J598" s="119">
        <v>0</v>
      </c>
      <c r="K598" s="120">
        <f>SUM('AIP Grant History'!$H598:$J598)</f>
        <v>1561102</v>
      </c>
    </row>
    <row r="599" spans="1:11" x14ac:dyDescent="0.2">
      <c r="A599" s="117" t="s">
        <v>835</v>
      </c>
      <c r="B599" s="118" t="s">
        <v>274</v>
      </c>
      <c r="C599" s="118" t="s">
        <v>382</v>
      </c>
      <c r="D599" s="118" t="s">
        <v>157</v>
      </c>
      <c r="E599" s="118" t="s">
        <v>381</v>
      </c>
      <c r="F599" s="118" t="s">
        <v>611</v>
      </c>
      <c r="G599" s="118" t="s">
        <v>612</v>
      </c>
      <c r="H599" s="119">
        <v>797375</v>
      </c>
      <c r="I599" s="119">
        <v>0</v>
      </c>
      <c r="J599" s="119">
        <v>0</v>
      </c>
      <c r="K599" s="120">
        <f>SUM('AIP Grant History'!$H599:$J599)</f>
        <v>797375</v>
      </c>
    </row>
    <row r="600" spans="1:11" x14ac:dyDescent="0.2">
      <c r="A600" s="117" t="s">
        <v>835</v>
      </c>
      <c r="B600" s="118" t="s">
        <v>274</v>
      </c>
      <c r="C600" s="118" t="s">
        <v>382</v>
      </c>
      <c r="D600" s="118" t="s">
        <v>159</v>
      </c>
      <c r="E600" s="118" t="s">
        <v>381</v>
      </c>
      <c r="F600" s="118" t="s">
        <v>446</v>
      </c>
      <c r="G600" s="118" t="s">
        <v>487</v>
      </c>
      <c r="H600" s="119">
        <v>62028</v>
      </c>
      <c r="I600" s="119">
        <v>0</v>
      </c>
      <c r="J600" s="119">
        <v>0</v>
      </c>
      <c r="K600" s="120">
        <f>SUM('AIP Grant History'!$H600:$J600)</f>
        <v>62028</v>
      </c>
    </row>
    <row r="601" spans="1:11" x14ac:dyDescent="0.2">
      <c r="A601" s="117" t="s">
        <v>835</v>
      </c>
      <c r="B601" s="118" t="s">
        <v>274</v>
      </c>
      <c r="C601" s="118" t="s">
        <v>382</v>
      </c>
      <c r="D601" s="118" t="s">
        <v>163</v>
      </c>
      <c r="E601" s="118" t="s">
        <v>381</v>
      </c>
      <c r="F601" s="118" t="s">
        <v>450</v>
      </c>
      <c r="G601" s="118" t="s">
        <v>788</v>
      </c>
      <c r="H601" s="119">
        <v>1906976</v>
      </c>
      <c r="I601" s="119">
        <v>0</v>
      </c>
      <c r="J601" s="119">
        <v>0</v>
      </c>
      <c r="K601" s="120">
        <f>SUM('AIP Grant History'!$H601:$J601)</f>
        <v>1906976</v>
      </c>
    </row>
    <row r="602" spans="1:11" x14ac:dyDescent="0.2">
      <c r="A602" s="117" t="s">
        <v>835</v>
      </c>
      <c r="B602" s="118" t="s">
        <v>274</v>
      </c>
      <c r="C602" s="118" t="s">
        <v>382</v>
      </c>
      <c r="D602" s="118" t="s">
        <v>175</v>
      </c>
      <c r="E602" s="118" t="s">
        <v>381</v>
      </c>
      <c r="F602" s="118" t="s">
        <v>548</v>
      </c>
      <c r="G602" s="118" t="s">
        <v>594</v>
      </c>
      <c r="H602" s="119">
        <v>148680</v>
      </c>
      <c r="I602" s="119">
        <v>0</v>
      </c>
      <c r="J602" s="119">
        <v>0</v>
      </c>
      <c r="K602" s="120">
        <f>SUM('AIP Grant History'!$H602:$J602)</f>
        <v>148680</v>
      </c>
    </row>
    <row r="603" spans="1:11" x14ac:dyDescent="0.2">
      <c r="A603" s="117" t="s">
        <v>835</v>
      </c>
      <c r="B603" s="118" t="s">
        <v>274</v>
      </c>
      <c r="C603" s="118" t="s">
        <v>382</v>
      </c>
      <c r="D603" s="118" t="s">
        <v>177</v>
      </c>
      <c r="E603" s="118" t="s">
        <v>381</v>
      </c>
      <c r="F603" s="118" t="s">
        <v>617</v>
      </c>
      <c r="G603" s="118" t="s">
        <v>852</v>
      </c>
      <c r="H603" s="119">
        <v>178380</v>
      </c>
      <c r="I603" s="119">
        <v>0</v>
      </c>
      <c r="J603" s="119">
        <v>0</v>
      </c>
      <c r="K603" s="120">
        <f>SUM('AIP Grant History'!$H603:$J603)</f>
        <v>178380</v>
      </c>
    </row>
    <row r="604" spans="1:11" x14ac:dyDescent="0.2">
      <c r="A604" s="117" t="s">
        <v>835</v>
      </c>
      <c r="B604" s="118" t="s">
        <v>274</v>
      </c>
      <c r="C604" s="118" t="s">
        <v>382</v>
      </c>
      <c r="D604" s="118" t="s">
        <v>183</v>
      </c>
      <c r="E604" s="118" t="s">
        <v>381</v>
      </c>
      <c r="F604" s="118" t="s">
        <v>454</v>
      </c>
      <c r="G604" s="118" t="s">
        <v>559</v>
      </c>
      <c r="H604" s="119">
        <v>178295</v>
      </c>
      <c r="I604" s="119">
        <v>0</v>
      </c>
      <c r="J604" s="119">
        <v>0</v>
      </c>
      <c r="K604" s="120">
        <f>SUM('AIP Grant History'!$H604:$J604)</f>
        <v>178295</v>
      </c>
    </row>
    <row r="605" spans="1:11" x14ac:dyDescent="0.2">
      <c r="A605" s="117" t="s">
        <v>835</v>
      </c>
      <c r="B605" s="118" t="s">
        <v>274</v>
      </c>
      <c r="C605" s="118" t="s">
        <v>382</v>
      </c>
      <c r="D605" s="118" t="s">
        <v>187</v>
      </c>
      <c r="E605" s="118" t="s">
        <v>381</v>
      </c>
      <c r="F605" s="118" t="s">
        <v>456</v>
      </c>
      <c r="G605" s="118" t="s">
        <v>432</v>
      </c>
      <c r="H605" s="119">
        <v>601375</v>
      </c>
      <c r="I605" s="119">
        <v>0</v>
      </c>
      <c r="J605" s="119">
        <v>0</v>
      </c>
      <c r="K605" s="120">
        <f>SUM('AIP Grant History'!$H605:$J605)</f>
        <v>601375</v>
      </c>
    </row>
    <row r="606" spans="1:11" x14ac:dyDescent="0.2">
      <c r="A606" s="117" t="s">
        <v>835</v>
      </c>
      <c r="B606" s="118" t="s">
        <v>274</v>
      </c>
      <c r="C606" s="118" t="s">
        <v>382</v>
      </c>
      <c r="D606" s="118" t="s">
        <v>191</v>
      </c>
      <c r="E606" s="118" t="s">
        <v>381</v>
      </c>
      <c r="F606" s="118" t="s">
        <v>458</v>
      </c>
      <c r="G606" s="118" t="s">
        <v>527</v>
      </c>
      <c r="H606" s="119">
        <v>449435</v>
      </c>
      <c r="I606" s="119">
        <v>0</v>
      </c>
      <c r="J606" s="119">
        <v>0</v>
      </c>
      <c r="K606" s="120">
        <f>SUM('AIP Grant History'!$H606:$J606)</f>
        <v>449435</v>
      </c>
    </row>
    <row r="607" spans="1:11" x14ac:dyDescent="0.2">
      <c r="A607" s="117" t="s">
        <v>835</v>
      </c>
      <c r="B607" s="118" t="s">
        <v>274</v>
      </c>
      <c r="C607" s="118" t="s">
        <v>382</v>
      </c>
      <c r="D607" s="118" t="s">
        <v>127</v>
      </c>
      <c r="E607" s="118" t="s">
        <v>381</v>
      </c>
      <c r="F607" s="118" t="s">
        <v>551</v>
      </c>
      <c r="G607" s="118" t="s">
        <v>511</v>
      </c>
      <c r="H607" s="119">
        <v>44280</v>
      </c>
      <c r="I607" s="119">
        <v>0</v>
      </c>
      <c r="J607" s="119">
        <v>0</v>
      </c>
      <c r="K607" s="120">
        <f>SUM('AIP Grant History'!$H607:$J607)</f>
        <v>44280</v>
      </c>
    </row>
    <row r="608" spans="1:11" x14ac:dyDescent="0.2">
      <c r="A608" s="117" t="s">
        <v>835</v>
      </c>
      <c r="B608" s="118" t="s">
        <v>274</v>
      </c>
      <c r="C608" s="118" t="s">
        <v>382</v>
      </c>
      <c r="D608" s="118" t="s">
        <v>195</v>
      </c>
      <c r="E608" s="118" t="s">
        <v>381</v>
      </c>
      <c r="F608" s="118" t="s">
        <v>553</v>
      </c>
      <c r="G608" s="118" t="s">
        <v>457</v>
      </c>
      <c r="H608" s="119">
        <v>124396</v>
      </c>
      <c r="I608" s="119">
        <v>0</v>
      </c>
      <c r="J608" s="119">
        <v>0</v>
      </c>
      <c r="K608" s="120">
        <f>SUM('AIP Grant History'!$H608:$J608)</f>
        <v>124396</v>
      </c>
    </row>
    <row r="609" spans="1:11" x14ac:dyDescent="0.2">
      <c r="A609" s="117" t="s">
        <v>835</v>
      </c>
      <c r="B609" s="118" t="s">
        <v>274</v>
      </c>
      <c r="C609" s="118" t="s">
        <v>382</v>
      </c>
      <c r="D609" s="118" t="s">
        <v>197</v>
      </c>
      <c r="E609" s="118" t="s">
        <v>381</v>
      </c>
      <c r="F609" s="118" t="s">
        <v>555</v>
      </c>
      <c r="G609" s="118" t="s">
        <v>391</v>
      </c>
      <c r="H609" s="119">
        <v>61380</v>
      </c>
      <c r="I609" s="119">
        <v>0</v>
      </c>
      <c r="J609" s="119">
        <v>0</v>
      </c>
      <c r="K609" s="120">
        <f>SUM('AIP Grant History'!$H609:$J609)</f>
        <v>61380</v>
      </c>
    </row>
    <row r="610" spans="1:11" x14ac:dyDescent="0.2">
      <c r="A610" s="117" t="s">
        <v>835</v>
      </c>
      <c r="B610" s="118" t="s">
        <v>274</v>
      </c>
      <c r="C610" s="118" t="s">
        <v>382</v>
      </c>
      <c r="D610" s="118" t="s">
        <v>239</v>
      </c>
      <c r="E610" s="118" t="s">
        <v>381</v>
      </c>
      <c r="F610" s="118" t="s">
        <v>460</v>
      </c>
      <c r="G610" s="118" t="s">
        <v>853</v>
      </c>
      <c r="H610" s="119">
        <v>213161</v>
      </c>
      <c r="I610" s="119">
        <v>0</v>
      </c>
      <c r="J610" s="119">
        <v>0</v>
      </c>
      <c r="K610" s="120">
        <f>SUM('AIP Grant History'!$H610:$J610)</f>
        <v>213161</v>
      </c>
    </row>
    <row r="611" spans="1:11" x14ac:dyDescent="0.2">
      <c r="A611" s="117" t="s">
        <v>835</v>
      </c>
      <c r="B611" s="118" t="s">
        <v>274</v>
      </c>
      <c r="C611" s="118" t="s">
        <v>382</v>
      </c>
      <c r="D611" s="118" t="s">
        <v>207</v>
      </c>
      <c r="E611" s="118" t="s">
        <v>381</v>
      </c>
      <c r="F611" s="118" t="s">
        <v>624</v>
      </c>
      <c r="G611" s="118" t="s">
        <v>854</v>
      </c>
      <c r="H611" s="119">
        <v>100800</v>
      </c>
      <c r="I611" s="119">
        <v>0</v>
      </c>
      <c r="J611" s="119">
        <v>0</v>
      </c>
      <c r="K611" s="120">
        <f>SUM('AIP Grant History'!$H611:$J611)</f>
        <v>100800</v>
      </c>
    </row>
    <row r="612" spans="1:11" x14ac:dyDescent="0.2">
      <c r="A612" s="117" t="s">
        <v>835</v>
      </c>
      <c r="B612" s="118" t="s">
        <v>274</v>
      </c>
      <c r="C612" s="118" t="s">
        <v>382</v>
      </c>
      <c r="D612" s="118" t="s">
        <v>217</v>
      </c>
      <c r="E612" s="118" t="s">
        <v>381</v>
      </c>
      <c r="F612" s="118" t="s">
        <v>626</v>
      </c>
      <c r="G612" s="118" t="s">
        <v>855</v>
      </c>
      <c r="H612" s="119">
        <v>218820</v>
      </c>
      <c r="I612" s="119">
        <v>0</v>
      </c>
      <c r="J612" s="119">
        <v>0</v>
      </c>
      <c r="K612" s="120">
        <f>SUM('AIP Grant History'!$H612:$J612)</f>
        <v>218820</v>
      </c>
    </row>
    <row r="613" spans="1:11" x14ac:dyDescent="0.2">
      <c r="A613" s="117" t="s">
        <v>835</v>
      </c>
      <c r="B613" s="118" t="s">
        <v>274</v>
      </c>
      <c r="C613" s="118" t="s">
        <v>382</v>
      </c>
      <c r="D613" s="118" t="s">
        <v>59</v>
      </c>
      <c r="E613" s="118" t="s">
        <v>381</v>
      </c>
      <c r="F613" s="118" t="s">
        <v>560</v>
      </c>
      <c r="G613" s="118" t="s">
        <v>418</v>
      </c>
      <c r="H613" s="119">
        <v>210102</v>
      </c>
      <c r="I613" s="119">
        <v>0</v>
      </c>
      <c r="J613" s="119">
        <v>0</v>
      </c>
      <c r="K613" s="120">
        <f>SUM('AIP Grant History'!$H613:$J613)</f>
        <v>210102</v>
      </c>
    </row>
    <row r="614" spans="1:11" x14ac:dyDescent="0.2">
      <c r="A614" s="117" t="s">
        <v>835</v>
      </c>
      <c r="B614" s="118" t="s">
        <v>274</v>
      </c>
      <c r="C614" s="118" t="s">
        <v>382</v>
      </c>
      <c r="D614" s="118" t="s">
        <v>137</v>
      </c>
      <c r="E614" s="118" t="s">
        <v>381</v>
      </c>
      <c r="F614" s="118" t="s">
        <v>465</v>
      </c>
      <c r="G614" s="118" t="s">
        <v>418</v>
      </c>
      <c r="H614" s="119">
        <v>28800</v>
      </c>
      <c r="I614" s="119">
        <v>0</v>
      </c>
      <c r="J614" s="119">
        <v>0</v>
      </c>
      <c r="K614" s="120">
        <f>SUM('AIP Grant History'!$H614:$J614)</f>
        <v>28800</v>
      </c>
    </row>
    <row r="615" spans="1:11" x14ac:dyDescent="0.2">
      <c r="A615" s="117" t="s">
        <v>835</v>
      </c>
      <c r="B615" s="118" t="s">
        <v>274</v>
      </c>
      <c r="C615" s="118" t="s">
        <v>382</v>
      </c>
      <c r="D615" s="118" t="s">
        <v>225</v>
      </c>
      <c r="E615" s="118" t="s">
        <v>381</v>
      </c>
      <c r="F615" s="118" t="s">
        <v>467</v>
      </c>
      <c r="G615" s="118" t="s">
        <v>534</v>
      </c>
      <c r="H615" s="119">
        <v>292012</v>
      </c>
      <c r="I615" s="119">
        <v>0</v>
      </c>
      <c r="J615" s="119">
        <v>0</v>
      </c>
      <c r="K615" s="120">
        <f>SUM('AIP Grant History'!$H615:$J615)</f>
        <v>292012</v>
      </c>
    </row>
    <row r="616" spans="1:11" x14ac:dyDescent="0.2">
      <c r="A616" s="117" t="s">
        <v>835</v>
      </c>
      <c r="B616" s="118" t="s">
        <v>274</v>
      </c>
      <c r="C616" s="118" t="s">
        <v>382</v>
      </c>
      <c r="D616" s="118" t="s">
        <v>211</v>
      </c>
      <c r="E616" s="118" t="s">
        <v>381</v>
      </c>
      <c r="F616" s="118" t="s">
        <v>563</v>
      </c>
      <c r="G616" s="118" t="s">
        <v>856</v>
      </c>
      <c r="H616" s="119">
        <v>23220</v>
      </c>
      <c r="I616" s="119">
        <v>0</v>
      </c>
      <c r="J616" s="119">
        <v>0</v>
      </c>
      <c r="K616" s="120">
        <f>SUM('AIP Grant History'!$H616:$J616)</f>
        <v>23220</v>
      </c>
    </row>
    <row r="617" spans="1:11" x14ac:dyDescent="0.2">
      <c r="A617" s="117" t="s">
        <v>835</v>
      </c>
      <c r="B617" s="118" t="s">
        <v>274</v>
      </c>
      <c r="C617" s="118" t="s">
        <v>382</v>
      </c>
      <c r="D617" s="118" t="s">
        <v>209</v>
      </c>
      <c r="E617" s="118" t="s">
        <v>381</v>
      </c>
      <c r="F617" s="118" t="s">
        <v>583</v>
      </c>
      <c r="G617" s="118" t="s">
        <v>857</v>
      </c>
      <c r="H617" s="119">
        <v>681357</v>
      </c>
      <c r="I617" s="119">
        <v>0</v>
      </c>
      <c r="J617" s="119">
        <v>0</v>
      </c>
      <c r="K617" s="120">
        <f>SUM('AIP Grant History'!$H617:$J617)</f>
        <v>681357</v>
      </c>
    </row>
    <row r="618" spans="1:11" x14ac:dyDescent="0.2">
      <c r="A618" s="117" t="s">
        <v>835</v>
      </c>
      <c r="B618" s="118" t="s">
        <v>274</v>
      </c>
      <c r="C618" s="118" t="s">
        <v>382</v>
      </c>
      <c r="D618" s="118" t="s">
        <v>227</v>
      </c>
      <c r="E618" s="118" t="s">
        <v>381</v>
      </c>
      <c r="F618" s="118" t="s">
        <v>469</v>
      </c>
      <c r="G618" s="118" t="s">
        <v>735</v>
      </c>
      <c r="H618" s="119">
        <v>238711</v>
      </c>
      <c r="I618" s="119">
        <v>0</v>
      </c>
      <c r="J618" s="119">
        <v>0</v>
      </c>
      <c r="K618" s="120">
        <f>SUM('AIP Grant History'!$H618:$J618)</f>
        <v>238711</v>
      </c>
    </row>
    <row r="619" spans="1:11" x14ac:dyDescent="0.2">
      <c r="A619" s="117" t="s">
        <v>835</v>
      </c>
      <c r="B619" s="118" t="s">
        <v>274</v>
      </c>
      <c r="C619" s="118" t="s">
        <v>382</v>
      </c>
      <c r="D619" s="118" t="s">
        <v>233</v>
      </c>
      <c r="E619" s="118" t="s">
        <v>381</v>
      </c>
      <c r="F619" s="118" t="s">
        <v>390</v>
      </c>
      <c r="G619" s="118" t="s">
        <v>457</v>
      </c>
      <c r="H619" s="119">
        <v>588096</v>
      </c>
      <c r="I619" s="119">
        <v>0</v>
      </c>
      <c r="J619" s="119">
        <v>0</v>
      </c>
      <c r="K619" s="120">
        <f>SUM('AIP Grant History'!$H619:$J619)</f>
        <v>588096</v>
      </c>
    </row>
    <row r="620" spans="1:11" x14ac:dyDescent="0.2">
      <c r="A620" s="117" t="s">
        <v>835</v>
      </c>
      <c r="B620" s="118" t="s">
        <v>274</v>
      </c>
      <c r="C620" s="118" t="s">
        <v>382</v>
      </c>
      <c r="D620" s="118" t="s">
        <v>233</v>
      </c>
      <c r="E620" s="118" t="s">
        <v>381</v>
      </c>
      <c r="F620" s="118" t="s">
        <v>390</v>
      </c>
      <c r="G620" s="118" t="s">
        <v>559</v>
      </c>
      <c r="H620" s="119">
        <v>2364001</v>
      </c>
      <c r="I620" s="119">
        <v>0</v>
      </c>
      <c r="J620" s="119">
        <v>0</v>
      </c>
      <c r="K620" s="120">
        <f>SUM('AIP Grant History'!$H620:$J620)</f>
        <v>2364001</v>
      </c>
    </row>
    <row r="621" spans="1:11" x14ac:dyDescent="0.2">
      <c r="A621" s="117" t="s">
        <v>835</v>
      </c>
      <c r="B621" s="118" t="s">
        <v>274</v>
      </c>
      <c r="C621" s="118" t="s">
        <v>382</v>
      </c>
      <c r="D621" s="118" t="s">
        <v>123</v>
      </c>
      <c r="E621" s="118" t="s">
        <v>381</v>
      </c>
      <c r="F621" s="118" t="s">
        <v>471</v>
      </c>
      <c r="G621" s="118" t="s">
        <v>858</v>
      </c>
      <c r="H621" s="119">
        <v>172800</v>
      </c>
      <c r="I621" s="119">
        <v>0</v>
      </c>
      <c r="J621" s="119">
        <v>0</v>
      </c>
      <c r="K621" s="120">
        <f>SUM('AIP Grant History'!$H621:$J621)</f>
        <v>172800</v>
      </c>
    </row>
    <row r="622" spans="1:11" x14ac:dyDescent="0.2">
      <c r="A622" s="117" t="s">
        <v>835</v>
      </c>
      <c r="B622" s="118" t="s">
        <v>274</v>
      </c>
      <c r="C622" s="118" t="s">
        <v>382</v>
      </c>
      <c r="D622" s="118" t="s">
        <v>235</v>
      </c>
      <c r="E622" s="118" t="s">
        <v>381</v>
      </c>
      <c r="F622" s="118" t="s">
        <v>473</v>
      </c>
      <c r="G622" s="118" t="s">
        <v>859</v>
      </c>
      <c r="H622" s="119">
        <v>220711</v>
      </c>
      <c r="I622" s="119">
        <v>0</v>
      </c>
      <c r="J622" s="119">
        <v>0</v>
      </c>
      <c r="K622" s="120">
        <f>SUM('AIP Grant History'!$H622:$J622)</f>
        <v>220711</v>
      </c>
    </row>
    <row r="623" spans="1:11" x14ac:dyDescent="0.2">
      <c r="A623" s="117" t="s">
        <v>835</v>
      </c>
      <c r="B623" s="118" t="s">
        <v>274</v>
      </c>
      <c r="C623" s="118" t="s">
        <v>382</v>
      </c>
      <c r="D623" s="118" t="s">
        <v>235</v>
      </c>
      <c r="E623" s="118" t="s">
        <v>381</v>
      </c>
      <c r="F623" s="118" t="s">
        <v>473</v>
      </c>
      <c r="G623" s="118" t="s">
        <v>860</v>
      </c>
      <c r="H623" s="119">
        <v>871403</v>
      </c>
      <c r="I623" s="119">
        <v>0</v>
      </c>
      <c r="J623" s="119">
        <v>0</v>
      </c>
      <c r="K623" s="120">
        <f>SUM('AIP Grant History'!$H623:$J623)</f>
        <v>871403</v>
      </c>
    </row>
    <row r="624" spans="1:11" x14ac:dyDescent="0.2">
      <c r="A624" s="117" t="s">
        <v>835</v>
      </c>
      <c r="B624" s="118" t="s">
        <v>274</v>
      </c>
      <c r="C624" s="118" t="s">
        <v>382</v>
      </c>
      <c r="D624" s="118" t="s">
        <v>237</v>
      </c>
      <c r="E624" s="118" t="s">
        <v>381</v>
      </c>
      <c r="F624" s="118" t="s">
        <v>475</v>
      </c>
      <c r="G624" s="118" t="s">
        <v>861</v>
      </c>
      <c r="H624" s="119">
        <v>205020</v>
      </c>
      <c r="I624" s="119">
        <v>0</v>
      </c>
      <c r="J624" s="119">
        <v>0</v>
      </c>
      <c r="K624" s="120">
        <f>SUM('AIP Grant History'!$H624:$J624)</f>
        <v>205020</v>
      </c>
    </row>
    <row r="625" spans="1:11" x14ac:dyDescent="0.2">
      <c r="A625" s="117" t="s">
        <v>835</v>
      </c>
      <c r="B625" s="118" t="s">
        <v>274</v>
      </c>
      <c r="C625" s="118" t="s">
        <v>382</v>
      </c>
      <c r="D625" s="118" t="s">
        <v>245</v>
      </c>
      <c r="E625" s="118" t="s">
        <v>381</v>
      </c>
      <c r="F625" s="118" t="s">
        <v>477</v>
      </c>
      <c r="G625" s="118" t="s">
        <v>533</v>
      </c>
      <c r="H625" s="119">
        <v>187211</v>
      </c>
      <c r="I625" s="119">
        <v>0</v>
      </c>
      <c r="J625" s="119">
        <v>0</v>
      </c>
      <c r="K625" s="120">
        <f>SUM('AIP Grant History'!$H625:$J625)</f>
        <v>187211</v>
      </c>
    </row>
    <row r="626" spans="1:11" x14ac:dyDescent="0.2">
      <c r="A626" s="117" t="s">
        <v>835</v>
      </c>
      <c r="B626" s="118" t="s">
        <v>274</v>
      </c>
      <c r="C626" s="118" t="s">
        <v>382</v>
      </c>
      <c r="D626" s="118" t="s">
        <v>249</v>
      </c>
      <c r="E626" s="118" t="s">
        <v>381</v>
      </c>
      <c r="F626" s="118" t="s">
        <v>630</v>
      </c>
      <c r="G626" s="118" t="s">
        <v>862</v>
      </c>
      <c r="H626" s="119">
        <v>625741</v>
      </c>
      <c r="I626" s="119">
        <v>0</v>
      </c>
      <c r="J626" s="119">
        <v>0</v>
      </c>
      <c r="K626" s="120">
        <f>SUM('AIP Grant History'!$H626:$J626)</f>
        <v>625741</v>
      </c>
    </row>
    <row r="627" spans="1:11" x14ac:dyDescent="0.2">
      <c r="A627" s="117" t="s">
        <v>835</v>
      </c>
      <c r="B627" s="118" t="s">
        <v>274</v>
      </c>
      <c r="C627" s="118" t="s">
        <v>382</v>
      </c>
      <c r="D627" s="118" t="s">
        <v>251</v>
      </c>
      <c r="E627" s="118" t="s">
        <v>381</v>
      </c>
      <c r="F627" s="118" t="s">
        <v>480</v>
      </c>
      <c r="G627" s="118" t="s">
        <v>476</v>
      </c>
      <c r="H627" s="119">
        <v>333836</v>
      </c>
      <c r="I627" s="119">
        <v>0</v>
      </c>
      <c r="J627" s="119">
        <v>0</v>
      </c>
      <c r="K627" s="120">
        <f>SUM('AIP Grant History'!$H627:$J627)</f>
        <v>333836</v>
      </c>
    </row>
    <row r="628" spans="1:11" x14ac:dyDescent="0.2">
      <c r="A628" s="117" t="s">
        <v>835</v>
      </c>
      <c r="B628" s="118" t="s">
        <v>274</v>
      </c>
      <c r="C628" s="118" t="s">
        <v>382</v>
      </c>
      <c r="D628" s="118" t="s">
        <v>257</v>
      </c>
      <c r="E628" s="118" t="s">
        <v>381</v>
      </c>
      <c r="F628" s="118" t="s">
        <v>568</v>
      </c>
      <c r="G628" s="118" t="s">
        <v>863</v>
      </c>
      <c r="H628" s="119">
        <v>52059</v>
      </c>
      <c r="I628" s="119">
        <v>0</v>
      </c>
      <c r="J628" s="119">
        <v>0</v>
      </c>
      <c r="K628" s="120">
        <f>SUM('AIP Grant History'!$H628:$J628)</f>
        <v>52059</v>
      </c>
    </row>
    <row r="629" spans="1:11" x14ac:dyDescent="0.2">
      <c r="A629" s="117" t="s">
        <v>835</v>
      </c>
      <c r="B629" s="118" t="s">
        <v>274</v>
      </c>
      <c r="C629" s="118" t="s">
        <v>382</v>
      </c>
      <c r="D629" s="118" t="s">
        <v>261</v>
      </c>
      <c r="E629" s="118" t="s">
        <v>381</v>
      </c>
      <c r="F629" s="118" t="s">
        <v>482</v>
      </c>
      <c r="G629" s="118" t="s">
        <v>593</v>
      </c>
      <c r="H629" s="119">
        <v>458088</v>
      </c>
      <c r="I629" s="119">
        <v>0</v>
      </c>
      <c r="J629" s="119">
        <v>0</v>
      </c>
      <c r="K629" s="120">
        <f>SUM('AIP Grant History'!$H629:$J629)</f>
        <v>458088</v>
      </c>
    </row>
    <row r="630" spans="1:11" x14ac:dyDescent="0.2">
      <c r="A630" s="117" t="s">
        <v>835</v>
      </c>
      <c r="B630" s="118" t="s">
        <v>274</v>
      </c>
      <c r="C630" s="118" t="s">
        <v>382</v>
      </c>
      <c r="D630" s="118" t="s">
        <v>267</v>
      </c>
      <c r="E630" s="118" t="s">
        <v>381</v>
      </c>
      <c r="F630" s="118" t="s">
        <v>572</v>
      </c>
      <c r="G630" s="118" t="s">
        <v>445</v>
      </c>
      <c r="H630" s="119">
        <v>611241</v>
      </c>
      <c r="I630" s="119">
        <v>0</v>
      </c>
      <c r="J630" s="119">
        <v>0</v>
      </c>
      <c r="K630" s="120">
        <f>SUM('AIP Grant History'!$H630:$J630)</f>
        <v>611241</v>
      </c>
    </row>
    <row r="631" spans="1:11" x14ac:dyDescent="0.2">
      <c r="A631" s="117" t="s">
        <v>835</v>
      </c>
      <c r="B631" s="118" t="s">
        <v>276</v>
      </c>
      <c r="C631" s="118" t="s">
        <v>382</v>
      </c>
      <c r="D631" s="118" t="s">
        <v>21</v>
      </c>
      <c r="E631" s="118" t="s">
        <v>270</v>
      </c>
      <c r="F631" s="118" t="s">
        <v>574</v>
      </c>
      <c r="G631" s="118" t="s">
        <v>864</v>
      </c>
      <c r="H631" s="119">
        <v>2094047</v>
      </c>
      <c r="I631" s="119">
        <v>0</v>
      </c>
      <c r="J631" s="119">
        <v>0</v>
      </c>
      <c r="K631" s="120">
        <f>SUM('AIP Grant History'!$H631:$J631)</f>
        <v>2094047</v>
      </c>
    </row>
    <row r="632" spans="1:11" x14ac:dyDescent="0.2">
      <c r="A632" s="117" t="s">
        <v>835</v>
      </c>
      <c r="B632" s="118" t="s">
        <v>276</v>
      </c>
      <c r="C632" s="118" t="s">
        <v>382</v>
      </c>
      <c r="D632" s="118" t="s">
        <v>33</v>
      </c>
      <c r="E632" s="118" t="s">
        <v>270</v>
      </c>
      <c r="F632" s="118" t="s">
        <v>486</v>
      </c>
      <c r="G632" s="118" t="s">
        <v>476</v>
      </c>
      <c r="H632" s="119">
        <v>938322</v>
      </c>
      <c r="I632" s="119">
        <v>0</v>
      </c>
      <c r="J632" s="119">
        <v>0</v>
      </c>
      <c r="K632" s="120">
        <f>SUM('AIP Grant History'!$H632:$J632)</f>
        <v>938322</v>
      </c>
    </row>
    <row r="633" spans="1:11" x14ac:dyDescent="0.2">
      <c r="A633" s="117" t="s">
        <v>835</v>
      </c>
      <c r="B633" s="118" t="s">
        <v>276</v>
      </c>
      <c r="C633" s="118" t="s">
        <v>382</v>
      </c>
      <c r="D633" s="118" t="s">
        <v>57</v>
      </c>
      <c r="E633" s="118" t="s">
        <v>270</v>
      </c>
      <c r="F633" s="118" t="s">
        <v>488</v>
      </c>
      <c r="G633" s="118" t="s">
        <v>865</v>
      </c>
      <c r="H633" s="119">
        <v>8507654</v>
      </c>
      <c r="I633" s="119">
        <v>0</v>
      </c>
      <c r="J633" s="119">
        <v>0</v>
      </c>
      <c r="K633" s="120">
        <f>SUM('AIP Grant History'!$H633:$J633)</f>
        <v>8507654</v>
      </c>
    </row>
    <row r="634" spans="1:11" x14ac:dyDescent="0.2">
      <c r="A634" s="117" t="s">
        <v>835</v>
      </c>
      <c r="B634" s="118" t="s">
        <v>276</v>
      </c>
      <c r="C634" s="118" t="s">
        <v>382</v>
      </c>
      <c r="D634" s="118" t="s">
        <v>109</v>
      </c>
      <c r="E634" s="118" t="s">
        <v>270</v>
      </c>
      <c r="F634" s="118" t="s">
        <v>492</v>
      </c>
      <c r="G634" s="118" t="s">
        <v>866</v>
      </c>
      <c r="H634" s="119">
        <v>269608</v>
      </c>
      <c r="I634" s="119">
        <v>0</v>
      </c>
      <c r="J634" s="119">
        <v>0</v>
      </c>
      <c r="K634" s="120">
        <f>SUM('AIP Grant History'!$H634:$J634)</f>
        <v>269608</v>
      </c>
    </row>
    <row r="635" spans="1:11" x14ac:dyDescent="0.2">
      <c r="A635" s="117" t="s">
        <v>835</v>
      </c>
      <c r="B635" s="118" t="s">
        <v>276</v>
      </c>
      <c r="C635" s="118" t="s">
        <v>382</v>
      </c>
      <c r="D635" s="118" t="s">
        <v>151</v>
      </c>
      <c r="E635" s="118" t="s">
        <v>281</v>
      </c>
      <c r="F635" s="118" t="s">
        <v>640</v>
      </c>
      <c r="G635" s="118" t="s">
        <v>391</v>
      </c>
      <c r="H635" s="119">
        <v>693750</v>
      </c>
      <c r="I635" s="119">
        <v>0</v>
      </c>
      <c r="J635" s="119">
        <v>0</v>
      </c>
      <c r="K635" s="120">
        <f>SUM('AIP Grant History'!$H635:$J635)</f>
        <v>693750</v>
      </c>
    </row>
    <row r="636" spans="1:11" x14ac:dyDescent="0.2">
      <c r="A636" s="117" t="s">
        <v>835</v>
      </c>
      <c r="B636" s="118" t="s">
        <v>276</v>
      </c>
      <c r="C636" s="118" t="s">
        <v>382</v>
      </c>
      <c r="D636" s="118" t="s">
        <v>151</v>
      </c>
      <c r="E636" s="118" t="s">
        <v>281</v>
      </c>
      <c r="F636" s="118" t="s">
        <v>640</v>
      </c>
      <c r="G636" s="118" t="s">
        <v>867</v>
      </c>
      <c r="H636" s="119">
        <v>5453166</v>
      </c>
      <c r="I636" s="119">
        <v>0</v>
      </c>
      <c r="J636" s="119">
        <v>0</v>
      </c>
      <c r="K636" s="120">
        <f>SUM('AIP Grant History'!$H636:$J636)</f>
        <v>5453166</v>
      </c>
    </row>
    <row r="637" spans="1:11" x14ac:dyDescent="0.2">
      <c r="A637" s="117" t="s">
        <v>835</v>
      </c>
      <c r="B637" s="118" t="s">
        <v>276</v>
      </c>
      <c r="C637" s="118" t="s">
        <v>382</v>
      </c>
      <c r="D637" s="118" t="s">
        <v>103</v>
      </c>
      <c r="E637" s="118" t="s">
        <v>270</v>
      </c>
      <c r="F637" s="118" t="s">
        <v>764</v>
      </c>
      <c r="G637" s="118" t="s">
        <v>868</v>
      </c>
      <c r="H637" s="119">
        <v>272118</v>
      </c>
      <c r="I637" s="119">
        <v>0</v>
      </c>
      <c r="J637" s="119">
        <v>0</v>
      </c>
      <c r="K637" s="120">
        <f>SUM('AIP Grant History'!$H637:$J637)</f>
        <v>272118</v>
      </c>
    </row>
    <row r="638" spans="1:11" x14ac:dyDescent="0.2">
      <c r="A638" s="117" t="s">
        <v>835</v>
      </c>
      <c r="B638" s="118" t="s">
        <v>276</v>
      </c>
      <c r="C638" s="118" t="s">
        <v>382</v>
      </c>
      <c r="D638" s="118" t="s">
        <v>103</v>
      </c>
      <c r="E638" s="118" t="s">
        <v>270</v>
      </c>
      <c r="F638" s="118" t="s">
        <v>764</v>
      </c>
      <c r="G638" s="118" t="s">
        <v>869</v>
      </c>
      <c r="H638" s="119">
        <v>303696</v>
      </c>
      <c r="I638" s="119">
        <v>0</v>
      </c>
      <c r="J638" s="119">
        <v>0</v>
      </c>
      <c r="K638" s="120">
        <f>SUM('AIP Grant History'!$H638:$J638)</f>
        <v>303696</v>
      </c>
    </row>
    <row r="639" spans="1:11" x14ac:dyDescent="0.2">
      <c r="A639" s="117" t="s">
        <v>835</v>
      </c>
      <c r="B639" s="118" t="s">
        <v>276</v>
      </c>
      <c r="C639" s="118" t="s">
        <v>382</v>
      </c>
      <c r="D639" s="118" t="s">
        <v>201</v>
      </c>
      <c r="E639" s="118" t="s">
        <v>270</v>
      </c>
      <c r="F639" s="118" t="s">
        <v>498</v>
      </c>
      <c r="G639" s="118" t="s">
        <v>870</v>
      </c>
      <c r="H639" s="119">
        <v>2150001</v>
      </c>
      <c r="I639" s="119">
        <v>0</v>
      </c>
      <c r="J639" s="119">
        <v>0</v>
      </c>
      <c r="K639" s="120">
        <f>SUM('AIP Grant History'!$H639:$J639)</f>
        <v>2150001</v>
      </c>
    </row>
    <row r="640" spans="1:11" x14ac:dyDescent="0.2">
      <c r="A640" s="117" t="s">
        <v>835</v>
      </c>
      <c r="B640" s="118" t="s">
        <v>279</v>
      </c>
      <c r="C640" s="118" t="s">
        <v>382</v>
      </c>
      <c r="D640" s="118" t="s">
        <v>147</v>
      </c>
      <c r="E640" s="118" t="s">
        <v>381</v>
      </c>
      <c r="F640" s="118" t="s">
        <v>646</v>
      </c>
      <c r="G640" s="118" t="s">
        <v>871</v>
      </c>
      <c r="H640" s="119">
        <v>299942</v>
      </c>
      <c r="I640" s="119">
        <v>0</v>
      </c>
      <c r="J640" s="119">
        <v>0</v>
      </c>
      <c r="K640" s="120">
        <f>SUM('AIP Grant History'!$H640:$J640)</f>
        <v>299942</v>
      </c>
    </row>
    <row r="641" spans="1:11" x14ac:dyDescent="0.2">
      <c r="A641" s="117" t="s">
        <v>835</v>
      </c>
      <c r="B641" s="118" t="s">
        <v>279</v>
      </c>
      <c r="C641" s="118" t="s">
        <v>382</v>
      </c>
      <c r="D641" s="118" t="s">
        <v>149</v>
      </c>
      <c r="E641" s="118" t="s">
        <v>381</v>
      </c>
      <c r="F641" s="118" t="s">
        <v>502</v>
      </c>
      <c r="G641" s="118" t="s">
        <v>559</v>
      </c>
      <c r="H641" s="119">
        <v>263813</v>
      </c>
      <c r="I641" s="119">
        <v>0</v>
      </c>
      <c r="J641" s="119">
        <v>0</v>
      </c>
      <c r="K641" s="120">
        <f>SUM('AIP Grant History'!$H641:$J641)</f>
        <v>263813</v>
      </c>
    </row>
    <row r="642" spans="1:11" x14ac:dyDescent="0.2">
      <c r="A642" s="117" t="s">
        <v>835</v>
      </c>
      <c r="B642" s="118" t="s">
        <v>279</v>
      </c>
      <c r="C642" s="118" t="s">
        <v>382</v>
      </c>
      <c r="D642" s="118" t="s">
        <v>215</v>
      </c>
      <c r="E642" s="118" t="s">
        <v>381</v>
      </c>
      <c r="F642" s="118" t="s">
        <v>504</v>
      </c>
      <c r="G642" s="118" t="s">
        <v>559</v>
      </c>
      <c r="H642" s="119">
        <v>55614</v>
      </c>
      <c r="I642" s="119">
        <v>0</v>
      </c>
      <c r="J642" s="119">
        <v>0</v>
      </c>
      <c r="K642" s="120">
        <f>SUM('AIP Grant History'!$H642:$J642)</f>
        <v>55614</v>
      </c>
    </row>
    <row r="643" spans="1:11" x14ac:dyDescent="0.2">
      <c r="A643" s="117" t="s">
        <v>835</v>
      </c>
      <c r="B643" s="118" t="s">
        <v>279</v>
      </c>
      <c r="C643" s="118" t="s">
        <v>382</v>
      </c>
      <c r="D643" s="118" t="s">
        <v>223</v>
      </c>
      <c r="E643" s="118" t="s">
        <v>381</v>
      </c>
      <c r="F643" s="118" t="s">
        <v>506</v>
      </c>
      <c r="G643" s="118" t="s">
        <v>872</v>
      </c>
      <c r="H643" s="119">
        <v>452844</v>
      </c>
      <c r="I643" s="119">
        <v>0</v>
      </c>
      <c r="J643" s="119">
        <v>0</v>
      </c>
      <c r="K643" s="120">
        <f>SUM('AIP Grant History'!$H643:$J643)</f>
        <v>452844</v>
      </c>
    </row>
    <row r="644" spans="1:11" x14ac:dyDescent="0.2">
      <c r="A644" s="117" t="s">
        <v>835</v>
      </c>
      <c r="B644" s="118" t="s">
        <v>279</v>
      </c>
      <c r="C644" s="118" t="s">
        <v>382</v>
      </c>
      <c r="D644" s="118" t="s">
        <v>213</v>
      </c>
      <c r="E644" s="118" t="s">
        <v>381</v>
      </c>
      <c r="F644" s="118" t="s">
        <v>508</v>
      </c>
      <c r="G644" s="118" t="s">
        <v>559</v>
      </c>
      <c r="H644" s="119">
        <v>198990</v>
      </c>
      <c r="I644" s="119">
        <v>0</v>
      </c>
      <c r="J644" s="119">
        <v>0</v>
      </c>
      <c r="K644" s="120">
        <f>SUM('AIP Grant History'!$H644:$J644)</f>
        <v>198990</v>
      </c>
    </row>
    <row r="645" spans="1:11" x14ac:dyDescent="0.2">
      <c r="A645" s="117" t="s">
        <v>873</v>
      </c>
      <c r="B645" s="118" t="s">
        <v>274</v>
      </c>
      <c r="C645" s="118" t="s">
        <v>382</v>
      </c>
      <c r="D645" s="118" t="s">
        <v>5</v>
      </c>
      <c r="E645" s="118" t="s">
        <v>381</v>
      </c>
      <c r="F645" s="118" t="s">
        <v>392</v>
      </c>
      <c r="G645" s="118" t="s">
        <v>706</v>
      </c>
      <c r="H645" s="119">
        <v>31500</v>
      </c>
      <c r="I645" s="119">
        <v>0</v>
      </c>
      <c r="J645" s="119">
        <v>0</v>
      </c>
      <c r="K645" s="120">
        <f>SUM('AIP Grant History'!$H645:$J645)</f>
        <v>31500</v>
      </c>
    </row>
    <row r="646" spans="1:11" x14ac:dyDescent="0.2">
      <c r="A646" s="117" t="s">
        <v>873</v>
      </c>
      <c r="B646" s="118" t="s">
        <v>274</v>
      </c>
      <c r="C646" s="118" t="s">
        <v>382</v>
      </c>
      <c r="D646" s="118" t="s">
        <v>13</v>
      </c>
      <c r="E646" s="118" t="s">
        <v>381</v>
      </c>
      <c r="F646" s="118" t="s">
        <v>396</v>
      </c>
      <c r="G646" s="118" t="s">
        <v>457</v>
      </c>
      <c r="H646" s="119">
        <v>252323</v>
      </c>
      <c r="I646" s="119">
        <v>0</v>
      </c>
      <c r="J646" s="119">
        <v>0</v>
      </c>
      <c r="K646" s="120">
        <f>SUM('AIP Grant History'!$H646:$J646)</f>
        <v>252323</v>
      </c>
    </row>
    <row r="647" spans="1:11" x14ac:dyDescent="0.2">
      <c r="A647" s="117" t="s">
        <v>873</v>
      </c>
      <c r="B647" s="118" t="s">
        <v>274</v>
      </c>
      <c r="C647" s="118" t="s">
        <v>382</v>
      </c>
      <c r="D647" s="118" t="s">
        <v>19</v>
      </c>
      <c r="E647" s="118" t="s">
        <v>381</v>
      </c>
      <c r="F647" s="118" t="s">
        <v>399</v>
      </c>
      <c r="G647" s="118" t="s">
        <v>478</v>
      </c>
      <c r="H647" s="119">
        <v>77940</v>
      </c>
      <c r="I647" s="119">
        <v>0</v>
      </c>
      <c r="J647" s="119">
        <v>0</v>
      </c>
      <c r="K647" s="120">
        <f>SUM('AIP Grant History'!$H647:$J647)</f>
        <v>77940</v>
      </c>
    </row>
    <row r="648" spans="1:11" x14ac:dyDescent="0.2">
      <c r="A648" s="117" t="s">
        <v>873</v>
      </c>
      <c r="B648" s="118" t="s">
        <v>274</v>
      </c>
      <c r="C648" s="118" t="s">
        <v>382</v>
      </c>
      <c r="D648" s="118" t="s">
        <v>37</v>
      </c>
      <c r="E648" s="118" t="s">
        <v>381</v>
      </c>
      <c r="F648" s="118" t="s">
        <v>405</v>
      </c>
      <c r="G648" s="118" t="s">
        <v>874</v>
      </c>
      <c r="H648" s="119">
        <v>451120</v>
      </c>
      <c r="I648" s="119">
        <v>0</v>
      </c>
      <c r="J648" s="119">
        <v>0</v>
      </c>
      <c r="K648" s="120">
        <f>SUM('AIP Grant History'!$H648:$J648)</f>
        <v>451120</v>
      </c>
    </row>
    <row r="649" spans="1:11" x14ac:dyDescent="0.2">
      <c r="A649" s="117" t="s">
        <v>873</v>
      </c>
      <c r="B649" s="118" t="s">
        <v>274</v>
      </c>
      <c r="C649" s="118" t="s">
        <v>382</v>
      </c>
      <c r="D649" s="118" t="s">
        <v>9</v>
      </c>
      <c r="E649" s="118" t="s">
        <v>381</v>
      </c>
      <c r="F649" s="118" t="s">
        <v>408</v>
      </c>
      <c r="G649" s="118" t="s">
        <v>424</v>
      </c>
      <c r="H649" s="119">
        <v>676161</v>
      </c>
      <c r="I649" s="119">
        <v>0</v>
      </c>
      <c r="J649" s="119">
        <v>0</v>
      </c>
      <c r="K649" s="120">
        <f>SUM('AIP Grant History'!$H649:$J649)</f>
        <v>676161</v>
      </c>
    </row>
    <row r="650" spans="1:11" x14ac:dyDescent="0.2">
      <c r="A650" s="117" t="s">
        <v>873</v>
      </c>
      <c r="B650" s="118" t="s">
        <v>274</v>
      </c>
      <c r="C650" s="118" t="s">
        <v>382</v>
      </c>
      <c r="D650" s="118" t="s">
        <v>47</v>
      </c>
      <c r="E650" s="118" t="s">
        <v>381</v>
      </c>
      <c r="F650" s="118" t="s">
        <v>410</v>
      </c>
      <c r="G650" s="118" t="s">
        <v>424</v>
      </c>
      <c r="H650" s="119">
        <v>272957</v>
      </c>
      <c r="I650" s="119">
        <v>0</v>
      </c>
      <c r="J650" s="119">
        <v>0</v>
      </c>
      <c r="K650" s="120">
        <f>SUM('AIP Grant History'!$H650:$J650)</f>
        <v>272957</v>
      </c>
    </row>
    <row r="651" spans="1:11" x14ac:dyDescent="0.2">
      <c r="A651" s="117" t="s">
        <v>873</v>
      </c>
      <c r="B651" s="118" t="s">
        <v>274</v>
      </c>
      <c r="C651" s="118" t="s">
        <v>382</v>
      </c>
      <c r="D651" s="118" t="s">
        <v>53</v>
      </c>
      <c r="E651" s="118" t="s">
        <v>381</v>
      </c>
      <c r="F651" s="118" t="s">
        <v>519</v>
      </c>
      <c r="G651" s="118" t="s">
        <v>559</v>
      </c>
      <c r="H651" s="119">
        <v>30300</v>
      </c>
      <c r="I651" s="119">
        <v>0</v>
      </c>
      <c r="J651" s="119">
        <v>0</v>
      </c>
      <c r="K651" s="120">
        <f>SUM('AIP Grant History'!$H651:$J651)</f>
        <v>30300</v>
      </c>
    </row>
    <row r="652" spans="1:11" x14ac:dyDescent="0.2">
      <c r="A652" s="117" t="s">
        <v>873</v>
      </c>
      <c r="B652" s="118" t="s">
        <v>274</v>
      </c>
      <c r="C652" s="118" t="s">
        <v>382</v>
      </c>
      <c r="D652" s="118" t="s">
        <v>65</v>
      </c>
      <c r="E652" s="118" t="s">
        <v>381</v>
      </c>
      <c r="F652" s="118" t="s">
        <v>415</v>
      </c>
      <c r="G652" s="118" t="s">
        <v>875</v>
      </c>
      <c r="H652" s="119">
        <v>233325</v>
      </c>
      <c r="I652" s="119">
        <v>0</v>
      </c>
      <c r="J652" s="119">
        <v>0</v>
      </c>
      <c r="K652" s="120">
        <f>SUM('AIP Grant History'!$H652:$J652)</f>
        <v>233325</v>
      </c>
    </row>
    <row r="653" spans="1:11" x14ac:dyDescent="0.2">
      <c r="A653" s="117" t="s">
        <v>873</v>
      </c>
      <c r="B653" s="118" t="s">
        <v>274</v>
      </c>
      <c r="C653" s="118" t="s">
        <v>382</v>
      </c>
      <c r="D653" s="118" t="s">
        <v>67</v>
      </c>
      <c r="E653" s="118" t="s">
        <v>381</v>
      </c>
      <c r="F653" s="118" t="s">
        <v>417</v>
      </c>
      <c r="G653" s="118" t="s">
        <v>876</v>
      </c>
      <c r="H653" s="119">
        <v>2073696</v>
      </c>
      <c r="I653" s="119">
        <v>0</v>
      </c>
      <c r="J653" s="119">
        <v>0</v>
      </c>
      <c r="K653" s="120">
        <f>SUM('AIP Grant History'!$H653:$J653)</f>
        <v>2073696</v>
      </c>
    </row>
    <row r="654" spans="1:11" x14ac:dyDescent="0.2">
      <c r="A654" s="117" t="s">
        <v>873</v>
      </c>
      <c r="B654" s="118" t="s">
        <v>274</v>
      </c>
      <c r="C654" s="118" t="s">
        <v>382</v>
      </c>
      <c r="D654" s="118" t="s">
        <v>71</v>
      </c>
      <c r="E654" s="118" t="s">
        <v>381</v>
      </c>
      <c r="F654" s="118" t="s">
        <v>421</v>
      </c>
      <c r="G654" s="118" t="s">
        <v>559</v>
      </c>
      <c r="H654" s="119">
        <v>35010</v>
      </c>
      <c r="I654" s="119">
        <v>0</v>
      </c>
      <c r="J654" s="119">
        <v>0</v>
      </c>
      <c r="K654" s="120">
        <f>SUM('AIP Grant History'!$H654:$J654)</f>
        <v>35010</v>
      </c>
    </row>
    <row r="655" spans="1:11" x14ac:dyDescent="0.2">
      <c r="A655" s="117" t="s">
        <v>873</v>
      </c>
      <c r="B655" s="118" t="s">
        <v>274</v>
      </c>
      <c r="C655" s="118" t="s">
        <v>382</v>
      </c>
      <c r="D655" s="118" t="s">
        <v>73</v>
      </c>
      <c r="E655" s="118" t="s">
        <v>381</v>
      </c>
      <c r="F655" s="118" t="s">
        <v>423</v>
      </c>
      <c r="G655" s="118" t="s">
        <v>877</v>
      </c>
      <c r="H655" s="119">
        <v>171950</v>
      </c>
      <c r="I655" s="119">
        <v>0</v>
      </c>
      <c r="J655" s="119">
        <v>0</v>
      </c>
      <c r="K655" s="120">
        <f>SUM('AIP Grant History'!$H655:$J655)</f>
        <v>171950</v>
      </c>
    </row>
    <row r="656" spans="1:11" x14ac:dyDescent="0.2">
      <c r="A656" s="117" t="s">
        <v>873</v>
      </c>
      <c r="B656" s="118" t="s">
        <v>274</v>
      </c>
      <c r="C656" s="118" t="s">
        <v>382</v>
      </c>
      <c r="D656" s="118" t="s">
        <v>87</v>
      </c>
      <c r="E656" s="118" t="s">
        <v>381</v>
      </c>
      <c r="F656" s="118" t="s">
        <v>388</v>
      </c>
      <c r="G656" s="118" t="s">
        <v>878</v>
      </c>
      <c r="H656" s="119">
        <v>444635</v>
      </c>
      <c r="I656" s="119">
        <v>0</v>
      </c>
      <c r="J656" s="119">
        <v>0</v>
      </c>
      <c r="K656" s="120">
        <f>SUM('AIP Grant History'!$H656:$J656)</f>
        <v>444635</v>
      </c>
    </row>
    <row r="657" spans="1:11" x14ac:dyDescent="0.2">
      <c r="A657" s="117" t="s">
        <v>873</v>
      </c>
      <c r="B657" s="118" t="s">
        <v>274</v>
      </c>
      <c r="C657" s="118" t="s">
        <v>382</v>
      </c>
      <c r="D657" s="118" t="s">
        <v>95</v>
      </c>
      <c r="E657" s="118" t="s">
        <v>381</v>
      </c>
      <c r="F657" s="118" t="s">
        <v>429</v>
      </c>
      <c r="G657" s="118" t="s">
        <v>478</v>
      </c>
      <c r="H657" s="119">
        <v>156217</v>
      </c>
      <c r="I657" s="119">
        <v>0</v>
      </c>
      <c r="J657" s="119">
        <v>0</v>
      </c>
      <c r="K657" s="120">
        <f>SUM('AIP Grant History'!$H657:$J657)</f>
        <v>156217</v>
      </c>
    </row>
    <row r="658" spans="1:11" x14ac:dyDescent="0.2">
      <c r="A658" s="117" t="s">
        <v>873</v>
      </c>
      <c r="B658" s="118" t="s">
        <v>274</v>
      </c>
      <c r="C658" s="118" t="s">
        <v>382</v>
      </c>
      <c r="D658" s="118" t="s">
        <v>39</v>
      </c>
      <c r="E658" s="118" t="s">
        <v>381</v>
      </c>
      <c r="F658" s="118" t="s">
        <v>531</v>
      </c>
      <c r="G658" s="118" t="s">
        <v>879</v>
      </c>
      <c r="H658" s="119">
        <v>447988</v>
      </c>
      <c r="I658" s="119">
        <v>0</v>
      </c>
      <c r="J658" s="119">
        <v>0</v>
      </c>
      <c r="K658" s="120">
        <f>SUM('AIP Grant History'!$H658:$J658)</f>
        <v>447988</v>
      </c>
    </row>
    <row r="659" spans="1:11" x14ac:dyDescent="0.2">
      <c r="A659" s="117" t="s">
        <v>873</v>
      </c>
      <c r="B659" s="118" t="s">
        <v>274</v>
      </c>
      <c r="C659" s="118" t="s">
        <v>382</v>
      </c>
      <c r="D659" s="118" t="s">
        <v>107</v>
      </c>
      <c r="E659" s="118" t="s">
        <v>381</v>
      </c>
      <c r="F659" s="118" t="s">
        <v>433</v>
      </c>
      <c r="G659" s="118" t="s">
        <v>628</v>
      </c>
      <c r="H659" s="119">
        <v>210915</v>
      </c>
      <c r="I659" s="119">
        <v>0</v>
      </c>
      <c r="J659" s="119">
        <v>0</v>
      </c>
      <c r="K659" s="120">
        <f>SUM('AIP Grant History'!$H659:$J659)</f>
        <v>210915</v>
      </c>
    </row>
    <row r="660" spans="1:11" x14ac:dyDescent="0.2">
      <c r="A660" s="117" t="s">
        <v>873</v>
      </c>
      <c r="B660" s="118" t="s">
        <v>274</v>
      </c>
      <c r="C660" s="118" t="s">
        <v>382</v>
      </c>
      <c r="D660" s="118" t="s">
        <v>111</v>
      </c>
      <c r="E660" s="118" t="s">
        <v>381</v>
      </c>
      <c r="F660" s="118" t="s">
        <v>435</v>
      </c>
      <c r="G660" s="118" t="s">
        <v>391</v>
      </c>
      <c r="H660" s="119">
        <v>76140</v>
      </c>
      <c r="I660" s="119">
        <v>0</v>
      </c>
      <c r="J660" s="119">
        <v>0</v>
      </c>
      <c r="K660" s="120">
        <f>SUM('AIP Grant History'!$H660:$J660)</f>
        <v>76140</v>
      </c>
    </row>
    <row r="661" spans="1:11" x14ac:dyDescent="0.2">
      <c r="A661" s="117" t="s">
        <v>873</v>
      </c>
      <c r="B661" s="118" t="s">
        <v>274</v>
      </c>
      <c r="C661" s="118" t="s">
        <v>382</v>
      </c>
      <c r="D661" s="118" t="s">
        <v>119</v>
      </c>
      <c r="E661" s="118" t="s">
        <v>381</v>
      </c>
      <c r="F661" s="118" t="s">
        <v>439</v>
      </c>
      <c r="G661" s="118" t="s">
        <v>445</v>
      </c>
      <c r="H661" s="119">
        <v>208776</v>
      </c>
      <c r="I661" s="119">
        <v>0</v>
      </c>
      <c r="J661" s="119">
        <v>0</v>
      </c>
      <c r="K661" s="120">
        <f>SUM('AIP Grant History'!$H661:$J661)</f>
        <v>208776</v>
      </c>
    </row>
    <row r="662" spans="1:11" x14ac:dyDescent="0.2">
      <c r="A662" s="117" t="s">
        <v>873</v>
      </c>
      <c r="B662" s="118" t="s">
        <v>274</v>
      </c>
      <c r="C662" s="118" t="s">
        <v>382</v>
      </c>
      <c r="D662" s="118" t="s">
        <v>125</v>
      </c>
      <c r="E662" s="118" t="s">
        <v>381</v>
      </c>
      <c r="F662" s="118" t="s">
        <v>441</v>
      </c>
      <c r="G662" s="118" t="s">
        <v>880</v>
      </c>
      <c r="H662" s="119">
        <v>115830</v>
      </c>
      <c r="I662" s="119">
        <v>0</v>
      </c>
      <c r="J662" s="119">
        <v>0</v>
      </c>
      <c r="K662" s="120">
        <f>SUM('AIP Grant History'!$H662:$J662)</f>
        <v>115830</v>
      </c>
    </row>
    <row r="663" spans="1:11" x14ac:dyDescent="0.2">
      <c r="A663" s="117" t="s">
        <v>873</v>
      </c>
      <c r="B663" s="118" t="s">
        <v>274</v>
      </c>
      <c r="C663" s="118" t="s">
        <v>382</v>
      </c>
      <c r="D663" s="118" t="s">
        <v>131</v>
      </c>
      <c r="E663" s="118" t="s">
        <v>381</v>
      </c>
      <c r="F663" s="118" t="s">
        <v>443</v>
      </c>
      <c r="G663" s="118" t="s">
        <v>881</v>
      </c>
      <c r="H663" s="119">
        <v>126984</v>
      </c>
      <c r="I663" s="119">
        <v>0</v>
      </c>
      <c r="J663" s="119">
        <v>0</v>
      </c>
      <c r="K663" s="120">
        <f>SUM('AIP Grant History'!$H663:$J663)</f>
        <v>126984</v>
      </c>
    </row>
    <row r="664" spans="1:11" x14ac:dyDescent="0.2">
      <c r="A664" s="117" t="s">
        <v>873</v>
      </c>
      <c r="B664" s="118" t="s">
        <v>274</v>
      </c>
      <c r="C664" s="118" t="s">
        <v>382</v>
      </c>
      <c r="D664" s="118" t="s">
        <v>133</v>
      </c>
      <c r="E664" s="118" t="s">
        <v>381</v>
      </c>
      <c r="F664" s="118" t="s">
        <v>607</v>
      </c>
      <c r="G664" s="118" t="s">
        <v>393</v>
      </c>
      <c r="H664" s="119">
        <v>146435</v>
      </c>
      <c r="I664" s="119">
        <v>0</v>
      </c>
      <c r="J664" s="119">
        <v>0</v>
      </c>
      <c r="K664" s="120">
        <f>SUM('AIP Grant History'!$H664:$J664)</f>
        <v>146435</v>
      </c>
    </row>
    <row r="665" spans="1:11" x14ac:dyDescent="0.2">
      <c r="A665" s="117" t="s">
        <v>873</v>
      </c>
      <c r="B665" s="118" t="s">
        <v>274</v>
      </c>
      <c r="C665" s="118" t="s">
        <v>382</v>
      </c>
      <c r="D665" s="118" t="s">
        <v>153</v>
      </c>
      <c r="E665" s="118" t="s">
        <v>381</v>
      </c>
      <c r="F665" s="118" t="s">
        <v>444</v>
      </c>
      <c r="G665" s="118" t="s">
        <v>882</v>
      </c>
      <c r="H665" s="119">
        <v>40298</v>
      </c>
      <c r="I665" s="119">
        <v>0</v>
      </c>
      <c r="J665" s="119">
        <v>0</v>
      </c>
      <c r="K665" s="120">
        <f>SUM('AIP Grant History'!$H665:$J665)</f>
        <v>40298</v>
      </c>
    </row>
    <row r="666" spans="1:11" x14ac:dyDescent="0.2">
      <c r="A666" s="117" t="s">
        <v>873</v>
      </c>
      <c r="B666" s="118" t="s">
        <v>274</v>
      </c>
      <c r="C666" s="118" t="s">
        <v>382</v>
      </c>
      <c r="D666" s="118" t="s">
        <v>155</v>
      </c>
      <c r="E666" s="118" t="s">
        <v>381</v>
      </c>
      <c r="F666" s="118" t="s">
        <v>539</v>
      </c>
      <c r="G666" s="118" t="s">
        <v>883</v>
      </c>
      <c r="H666" s="119">
        <v>51666</v>
      </c>
      <c r="I666" s="119">
        <v>0</v>
      </c>
      <c r="J666" s="119">
        <v>0</v>
      </c>
      <c r="K666" s="120">
        <f>SUM('AIP Grant History'!$H666:$J666)</f>
        <v>51666</v>
      </c>
    </row>
    <row r="667" spans="1:11" x14ac:dyDescent="0.2">
      <c r="A667" s="117" t="s">
        <v>873</v>
      </c>
      <c r="B667" s="118" t="s">
        <v>274</v>
      </c>
      <c r="C667" s="118" t="s">
        <v>382</v>
      </c>
      <c r="D667" s="118" t="s">
        <v>161</v>
      </c>
      <c r="E667" s="118" t="s">
        <v>381</v>
      </c>
      <c r="F667" s="118" t="s">
        <v>732</v>
      </c>
      <c r="G667" s="118" t="s">
        <v>884</v>
      </c>
      <c r="H667" s="119">
        <v>854860</v>
      </c>
      <c r="I667" s="119">
        <v>0</v>
      </c>
      <c r="J667" s="119">
        <v>0</v>
      </c>
      <c r="K667" s="120">
        <f>SUM('AIP Grant History'!$H667:$J667)</f>
        <v>854860</v>
      </c>
    </row>
    <row r="668" spans="1:11" x14ac:dyDescent="0.2">
      <c r="A668" s="117" t="s">
        <v>873</v>
      </c>
      <c r="B668" s="118" t="s">
        <v>274</v>
      </c>
      <c r="C668" s="118" t="s">
        <v>382</v>
      </c>
      <c r="D668" s="118" t="s">
        <v>43</v>
      </c>
      <c r="E668" s="118" t="s">
        <v>381</v>
      </c>
      <c r="F668" s="118" t="s">
        <v>448</v>
      </c>
      <c r="G668" s="118" t="s">
        <v>885</v>
      </c>
      <c r="H668" s="119">
        <v>20455</v>
      </c>
      <c r="I668" s="119">
        <v>0</v>
      </c>
      <c r="J668" s="119">
        <v>0</v>
      </c>
      <c r="K668" s="120">
        <f>SUM('AIP Grant History'!$H668:$J668)</f>
        <v>20455</v>
      </c>
    </row>
    <row r="669" spans="1:11" x14ac:dyDescent="0.2">
      <c r="A669" s="117" t="s">
        <v>873</v>
      </c>
      <c r="B669" s="118" t="s">
        <v>274</v>
      </c>
      <c r="C669" s="118" t="s">
        <v>382</v>
      </c>
      <c r="D669" s="118" t="s">
        <v>163</v>
      </c>
      <c r="E669" s="118" t="s">
        <v>381</v>
      </c>
      <c r="F669" s="118" t="s">
        <v>450</v>
      </c>
      <c r="G669" s="118" t="s">
        <v>559</v>
      </c>
      <c r="H669" s="119">
        <v>2933956</v>
      </c>
      <c r="I669" s="119">
        <v>0</v>
      </c>
      <c r="J669" s="119">
        <v>0</v>
      </c>
      <c r="K669" s="120">
        <f>SUM('AIP Grant History'!$H669:$J669)</f>
        <v>2933956</v>
      </c>
    </row>
    <row r="670" spans="1:11" x14ac:dyDescent="0.2">
      <c r="A670" s="117" t="s">
        <v>873</v>
      </c>
      <c r="B670" s="118" t="s">
        <v>274</v>
      </c>
      <c r="C670" s="118" t="s">
        <v>382</v>
      </c>
      <c r="D670" s="118" t="s">
        <v>171</v>
      </c>
      <c r="E670" s="118" t="s">
        <v>381</v>
      </c>
      <c r="F670" s="118" t="s">
        <v>452</v>
      </c>
      <c r="G670" s="118" t="s">
        <v>886</v>
      </c>
      <c r="H670" s="119">
        <v>25005</v>
      </c>
      <c r="I670" s="119">
        <v>0</v>
      </c>
      <c r="J670" s="119">
        <v>0</v>
      </c>
      <c r="K670" s="120">
        <f>SUM('AIP Grant History'!$H670:$J670)</f>
        <v>25005</v>
      </c>
    </row>
    <row r="671" spans="1:11" x14ac:dyDescent="0.2">
      <c r="A671" s="117" t="s">
        <v>873</v>
      </c>
      <c r="B671" s="118" t="s">
        <v>274</v>
      </c>
      <c r="C671" s="118" t="s">
        <v>382</v>
      </c>
      <c r="D671" s="118" t="s">
        <v>173</v>
      </c>
      <c r="E671" s="118" t="s">
        <v>381</v>
      </c>
      <c r="F671" s="118" t="s">
        <v>453</v>
      </c>
      <c r="G671" s="118" t="s">
        <v>391</v>
      </c>
      <c r="H671" s="119">
        <v>170685</v>
      </c>
      <c r="I671" s="119">
        <v>0</v>
      </c>
      <c r="J671" s="119">
        <v>0</v>
      </c>
      <c r="K671" s="120">
        <f>SUM('AIP Grant History'!$H671:$J671)</f>
        <v>170685</v>
      </c>
    </row>
    <row r="672" spans="1:11" x14ac:dyDescent="0.2">
      <c r="A672" s="117" t="s">
        <v>873</v>
      </c>
      <c r="B672" s="118" t="s">
        <v>274</v>
      </c>
      <c r="C672" s="118" t="s">
        <v>382</v>
      </c>
      <c r="D672" s="118" t="s">
        <v>175</v>
      </c>
      <c r="E672" s="118" t="s">
        <v>381</v>
      </c>
      <c r="F672" s="118" t="s">
        <v>548</v>
      </c>
      <c r="G672" s="118" t="s">
        <v>887</v>
      </c>
      <c r="H672" s="119">
        <v>2491395</v>
      </c>
      <c r="I672" s="119">
        <v>0</v>
      </c>
      <c r="J672" s="119">
        <v>0</v>
      </c>
      <c r="K672" s="120">
        <f>SUM('AIP Grant History'!$H672:$J672)</f>
        <v>2491395</v>
      </c>
    </row>
    <row r="673" spans="1:11" x14ac:dyDescent="0.2">
      <c r="A673" s="117" t="s">
        <v>873</v>
      </c>
      <c r="B673" s="118" t="s">
        <v>274</v>
      </c>
      <c r="C673" s="118" t="s">
        <v>382</v>
      </c>
      <c r="D673" s="118" t="s">
        <v>127</v>
      </c>
      <c r="E673" s="118" t="s">
        <v>381</v>
      </c>
      <c r="F673" s="118" t="s">
        <v>551</v>
      </c>
      <c r="G673" s="118" t="s">
        <v>511</v>
      </c>
      <c r="H673" s="119">
        <v>378000</v>
      </c>
      <c r="I673" s="119">
        <v>0</v>
      </c>
      <c r="J673" s="119">
        <v>0</v>
      </c>
      <c r="K673" s="120">
        <f>SUM('AIP Grant History'!$H673:$J673)</f>
        <v>378000</v>
      </c>
    </row>
    <row r="674" spans="1:11" x14ac:dyDescent="0.2">
      <c r="A674" s="117" t="s">
        <v>873</v>
      </c>
      <c r="B674" s="118" t="s">
        <v>274</v>
      </c>
      <c r="C674" s="118" t="s">
        <v>382</v>
      </c>
      <c r="D674" s="118" t="s">
        <v>195</v>
      </c>
      <c r="E674" s="118" t="s">
        <v>381</v>
      </c>
      <c r="F674" s="118" t="s">
        <v>553</v>
      </c>
      <c r="G674" s="118" t="s">
        <v>888</v>
      </c>
      <c r="H674" s="119">
        <v>170078</v>
      </c>
      <c r="I674" s="119">
        <v>0</v>
      </c>
      <c r="J674" s="119">
        <v>0</v>
      </c>
      <c r="K674" s="120">
        <f>SUM('AIP Grant History'!$H674:$J674)</f>
        <v>170078</v>
      </c>
    </row>
    <row r="675" spans="1:11" x14ac:dyDescent="0.2">
      <c r="A675" s="117" t="s">
        <v>873</v>
      </c>
      <c r="B675" s="118" t="s">
        <v>274</v>
      </c>
      <c r="C675" s="118" t="s">
        <v>382</v>
      </c>
      <c r="D675" s="118" t="s">
        <v>203</v>
      </c>
      <c r="E675" s="118" t="s">
        <v>381</v>
      </c>
      <c r="F675" s="118" t="s">
        <v>557</v>
      </c>
      <c r="G675" s="118" t="s">
        <v>889</v>
      </c>
      <c r="H675" s="119">
        <v>78097</v>
      </c>
      <c r="I675" s="119">
        <v>0</v>
      </c>
      <c r="J675" s="119">
        <v>0</v>
      </c>
      <c r="K675" s="120">
        <f>SUM('AIP Grant History'!$H675:$J675)</f>
        <v>78097</v>
      </c>
    </row>
    <row r="676" spans="1:11" x14ac:dyDescent="0.2">
      <c r="A676" s="117" t="s">
        <v>873</v>
      </c>
      <c r="B676" s="118" t="s">
        <v>274</v>
      </c>
      <c r="C676" s="118" t="s">
        <v>382</v>
      </c>
      <c r="D676" s="118" t="s">
        <v>137</v>
      </c>
      <c r="E676" s="118" t="s">
        <v>381</v>
      </c>
      <c r="F676" s="118" t="s">
        <v>465</v>
      </c>
      <c r="G676" s="118" t="s">
        <v>513</v>
      </c>
      <c r="H676" s="119">
        <v>286991</v>
      </c>
      <c r="I676" s="119">
        <v>0</v>
      </c>
      <c r="J676" s="119">
        <v>0</v>
      </c>
      <c r="K676" s="120">
        <f>SUM('AIP Grant History'!$H676:$J676)</f>
        <v>286991</v>
      </c>
    </row>
    <row r="677" spans="1:11" x14ac:dyDescent="0.2">
      <c r="A677" s="117" t="s">
        <v>873</v>
      </c>
      <c r="B677" s="118" t="s">
        <v>274</v>
      </c>
      <c r="C677" s="118" t="s">
        <v>382</v>
      </c>
      <c r="D677" s="118" t="s">
        <v>225</v>
      </c>
      <c r="E677" s="118" t="s">
        <v>381</v>
      </c>
      <c r="F677" s="118" t="s">
        <v>467</v>
      </c>
      <c r="G677" s="118" t="s">
        <v>677</v>
      </c>
      <c r="H677" s="119">
        <v>204647</v>
      </c>
      <c r="I677" s="119">
        <v>0</v>
      </c>
      <c r="J677" s="119">
        <v>0</v>
      </c>
      <c r="K677" s="120">
        <f>SUM('AIP Grant History'!$H677:$J677)</f>
        <v>204647</v>
      </c>
    </row>
    <row r="678" spans="1:11" x14ac:dyDescent="0.2">
      <c r="A678" s="117" t="s">
        <v>873</v>
      </c>
      <c r="B678" s="118" t="s">
        <v>274</v>
      </c>
      <c r="C678" s="118" t="s">
        <v>382</v>
      </c>
      <c r="D678" s="118" t="s">
        <v>209</v>
      </c>
      <c r="E678" s="118" t="s">
        <v>381</v>
      </c>
      <c r="F678" s="118" t="s">
        <v>583</v>
      </c>
      <c r="G678" s="118" t="s">
        <v>890</v>
      </c>
      <c r="H678" s="119">
        <v>1326599</v>
      </c>
      <c r="I678" s="119">
        <v>0</v>
      </c>
      <c r="J678" s="119">
        <v>0</v>
      </c>
      <c r="K678" s="120">
        <f>SUM('AIP Grant History'!$H678:$J678)</f>
        <v>1326599</v>
      </c>
    </row>
    <row r="679" spans="1:11" x14ac:dyDescent="0.2">
      <c r="A679" s="117" t="s">
        <v>873</v>
      </c>
      <c r="B679" s="118" t="s">
        <v>274</v>
      </c>
      <c r="C679" s="118" t="s">
        <v>382</v>
      </c>
      <c r="D679" s="118" t="s">
        <v>227</v>
      </c>
      <c r="E679" s="118" t="s">
        <v>381</v>
      </c>
      <c r="F679" s="118" t="s">
        <v>469</v>
      </c>
      <c r="G679" s="118" t="s">
        <v>476</v>
      </c>
      <c r="H679" s="119">
        <v>484107</v>
      </c>
      <c r="I679" s="119">
        <v>0</v>
      </c>
      <c r="J679" s="119">
        <v>0</v>
      </c>
      <c r="K679" s="120">
        <f>SUM('AIP Grant History'!$H679:$J679)</f>
        <v>484107</v>
      </c>
    </row>
    <row r="680" spans="1:11" x14ac:dyDescent="0.2">
      <c r="A680" s="117" t="s">
        <v>873</v>
      </c>
      <c r="B680" s="118" t="s">
        <v>274</v>
      </c>
      <c r="C680" s="118" t="s">
        <v>382</v>
      </c>
      <c r="D680" s="118" t="s">
        <v>233</v>
      </c>
      <c r="E680" s="118" t="s">
        <v>381</v>
      </c>
      <c r="F680" s="118" t="s">
        <v>390</v>
      </c>
      <c r="G680" s="118" t="s">
        <v>891</v>
      </c>
      <c r="H680" s="119">
        <v>47386</v>
      </c>
      <c r="I680" s="119">
        <v>0</v>
      </c>
      <c r="J680" s="119">
        <v>0</v>
      </c>
      <c r="K680" s="120">
        <f>SUM('AIP Grant History'!$H680:$J680)</f>
        <v>47386</v>
      </c>
    </row>
    <row r="681" spans="1:11" x14ac:dyDescent="0.2">
      <c r="A681" s="117" t="s">
        <v>873</v>
      </c>
      <c r="B681" s="118" t="s">
        <v>274</v>
      </c>
      <c r="C681" s="118" t="s">
        <v>382</v>
      </c>
      <c r="D681" s="118" t="s">
        <v>123</v>
      </c>
      <c r="E681" s="118" t="s">
        <v>381</v>
      </c>
      <c r="F681" s="118" t="s">
        <v>471</v>
      </c>
      <c r="G681" s="118" t="s">
        <v>892</v>
      </c>
      <c r="H681" s="119">
        <v>1101802</v>
      </c>
      <c r="I681" s="119">
        <v>0</v>
      </c>
      <c r="J681" s="119">
        <v>0</v>
      </c>
      <c r="K681" s="120">
        <f>SUM('AIP Grant History'!$H681:$J681)</f>
        <v>1101802</v>
      </c>
    </row>
    <row r="682" spans="1:11" x14ac:dyDescent="0.2">
      <c r="A682" s="117" t="s">
        <v>873</v>
      </c>
      <c r="B682" s="118" t="s">
        <v>274</v>
      </c>
      <c r="C682" s="118" t="s">
        <v>382</v>
      </c>
      <c r="D682" s="118" t="s">
        <v>251</v>
      </c>
      <c r="E682" s="118" t="s">
        <v>381</v>
      </c>
      <c r="F682" s="118" t="s">
        <v>480</v>
      </c>
      <c r="G682" s="118" t="s">
        <v>445</v>
      </c>
      <c r="H682" s="119">
        <v>567169</v>
      </c>
      <c r="I682" s="119">
        <v>0</v>
      </c>
      <c r="J682" s="119">
        <v>0</v>
      </c>
      <c r="K682" s="120">
        <f>SUM('AIP Grant History'!$H682:$J682)</f>
        <v>567169</v>
      </c>
    </row>
    <row r="683" spans="1:11" x14ac:dyDescent="0.2">
      <c r="A683" s="117" t="s">
        <v>873</v>
      </c>
      <c r="B683" s="118" t="s">
        <v>274</v>
      </c>
      <c r="C683" s="118" t="s">
        <v>382</v>
      </c>
      <c r="D683" s="118" t="s">
        <v>263</v>
      </c>
      <c r="E683" s="118" t="s">
        <v>381</v>
      </c>
      <c r="F683" s="118" t="s">
        <v>634</v>
      </c>
      <c r="G683" s="118" t="s">
        <v>893</v>
      </c>
      <c r="H683" s="119">
        <v>3955709</v>
      </c>
      <c r="I683" s="119">
        <v>0</v>
      </c>
      <c r="J683" s="119">
        <v>0</v>
      </c>
      <c r="K683" s="120">
        <f>SUM('AIP Grant History'!$H683:$J683)</f>
        <v>3955709</v>
      </c>
    </row>
    <row r="684" spans="1:11" x14ac:dyDescent="0.2">
      <c r="A684" s="117" t="s">
        <v>873</v>
      </c>
      <c r="B684" s="118" t="s">
        <v>276</v>
      </c>
      <c r="C684" s="118" t="s">
        <v>382</v>
      </c>
      <c r="D684" s="118" t="s">
        <v>21</v>
      </c>
      <c r="E684" s="118" t="s">
        <v>270</v>
      </c>
      <c r="F684" s="118" t="s">
        <v>574</v>
      </c>
      <c r="G684" s="118" t="s">
        <v>862</v>
      </c>
      <c r="H684" s="119">
        <v>605093</v>
      </c>
      <c r="I684" s="119">
        <v>0</v>
      </c>
      <c r="J684" s="119">
        <v>0</v>
      </c>
      <c r="K684" s="120">
        <f>SUM('AIP Grant History'!$H684:$J684)</f>
        <v>605093</v>
      </c>
    </row>
    <row r="685" spans="1:11" x14ac:dyDescent="0.2">
      <c r="A685" s="117" t="s">
        <v>873</v>
      </c>
      <c r="B685" s="118" t="s">
        <v>276</v>
      </c>
      <c r="C685" s="118" t="s">
        <v>382</v>
      </c>
      <c r="D685" s="118" t="s">
        <v>33</v>
      </c>
      <c r="E685" s="118" t="s">
        <v>270</v>
      </c>
      <c r="F685" s="118" t="s">
        <v>486</v>
      </c>
      <c r="G685" s="118" t="s">
        <v>457</v>
      </c>
      <c r="H685" s="119">
        <v>412051</v>
      </c>
      <c r="I685" s="119">
        <v>0</v>
      </c>
      <c r="J685" s="119">
        <v>0</v>
      </c>
      <c r="K685" s="120">
        <f>SUM('AIP Grant History'!$H685:$J685)</f>
        <v>412051</v>
      </c>
    </row>
    <row r="686" spans="1:11" x14ac:dyDescent="0.2">
      <c r="A686" s="117" t="s">
        <v>873</v>
      </c>
      <c r="B686" s="118" t="s">
        <v>276</v>
      </c>
      <c r="C686" s="118" t="s">
        <v>382</v>
      </c>
      <c r="D686" s="118" t="s">
        <v>57</v>
      </c>
      <c r="E686" s="118" t="s">
        <v>270</v>
      </c>
      <c r="F686" s="118" t="s">
        <v>488</v>
      </c>
      <c r="G686" s="118" t="s">
        <v>894</v>
      </c>
      <c r="H686" s="119">
        <v>1576071</v>
      </c>
      <c r="I686" s="119">
        <v>0</v>
      </c>
      <c r="J686" s="119">
        <v>0</v>
      </c>
      <c r="K686" s="120">
        <f>SUM('AIP Grant History'!$H686:$J686)</f>
        <v>1576071</v>
      </c>
    </row>
    <row r="687" spans="1:11" x14ac:dyDescent="0.2">
      <c r="A687" s="117" t="s">
        <v>873</v>
      </c>
      <c r="B687" s="118" t="s">
        <v>276</v>
      </c>
      <c r="C687" s="118" t="s">
        <v>382</v>
      </c>
      <c r="D687" s="118" t="s">
        <v>109</v>
      </c>
      <c r="E687" s="118" t="s">
        <v>270</v>
      </c>
      <c r="F687" s="118" t="s">
        <v>492</v>
      </c>
      <c r="G687" s="118" t="s">
        <v>895</v>
      </c>
      <c r="H687" s="119">
        <v>610666</v>
      </c>
      <c r="I687" s="119">
        <v>0</v>
      </c>
      <c r="J687" s="119">
        <v>0</v>
      </c>
      <c r="K687" s="120">
        <f>SUM('AIP Grant History'!$H687:$J687)</f>
        <v>610666</v>
      </c>
    </row>
    <row r="688" spans="1:11" x14ac:dyDescent="0.2">
      <c r="A688" s="117" t="s">
        <v>873</v>
      </c>
      <c r="B688" s="118" t="s">
        <v>276</v>
      </c>
      <c r="C688" s="118" t="s">
        <v>382</v>
      </c>
      <c r="D688" s="118" t="s">
        <v>151</v>
      </c>
      <c r="E688" s="118" t="s">
        <v>281</v>
      </c>
      <c r="F688" s="118" t="s">
        <v>640</v>
      </c>
      <c r="G688" s="118" t="s">
        <v>896</v>
      </c>
      <c r="H688" s="119">
        <v>517500</v>
      </c>
      <c r="I688" s="119">
        <v>0</v>
      </c>
      <c r="J688" s="119">
        <v>0</v>
      </c>
      <c r="K688" s="120">
        <f>SUM('AIP Grant History'!$H688:$J688)</f>
        <v>517500</v>
      </c>
    </row>
    <row r="689" spans="1:11" x14ac:dyDescent="0.2">
      <c r="A689" s="117" t="s">
        <v>873</v>
      </c>
      <c r="B689" s="118" t="s">
        <v>276</v>
      </c>
      <c r="C689" s="118" t="s">
        <v>382</v>
      </c>
      <c r="D689" s="118" t="s">
        <v>151</v>
      </c>
      <c r="E689" s="118" t="s">
        <v>281</v>
      </c>
      <c r="F689" s="118" t="s">
        <v>640</v>
      </c>
      <c r="G689" s="118" t="s">
        <v>445</v>
      </c>
      <c r="H689" s="119">
        <v>1032047</v>
      </c>
      <c r="I689" s="119">
        <v>0</v>
      </c>
      <c r="J689" s="119">
        <v>0</v>
      </c>
      <c r="K689" s="120">
        <f>SUM('AIP Grant History'!$H689:$J689)</f>
        <v>1032047</v>
      </c>
    </row>
    <row r="690" spans="1:11" x14ac:dyDescent="0.2">
      <c r="A690" s="117" t="s">
        <v>873</v>
      </c>
      <c r="B690" s="118" t="s">
        <v>276</v>
      </c>
      <c r="C690" s="118" t="s">
        <v>382</v>
      </c>
      <c r="D690" s="118" t="s">
        <v>151</v>
      </c>
      <c r="E690" s="118" t="s">
        <v>281</v>
      </c>
      <c r="F690" s="118" t="s">
        <v>640</v>
      </c>
      <c r="G690" s="118" t="s">
        <v>897</v>
      </c>
      <c r="H690" s="119">
        <v>6855664</v>
      </c>
      <c r="I690" s="119">
        <v>0</v>
      </c>
      <c r="J690" s="119">
        <v>0</v>
      </c>
      <c r="K690" s="120">
        <f>SUM('AIP Grant History'!$H690:$J690)</f>
        <v>6855664</v>
      </c>
    </row>
    <row r="691" spans="1:11" x14ac:dyDescent="0.2">
      <c r="A691" s="117" t="s">
        <v>873</v>
      </c>
      <c r="B691" s="118" t="s">
        <v>276</v>
      </c>
      <c r="C691" s="118" t="s">
        <v>382</v>
      </c>
      <c r="D691" s="118" t="s">
        <v>103</v>
      </c>
      <c r="E691" s="118" t="s">
        <v>270</v>
      </c>
      <c r="F691" s="118" t="s">
        <v>764</v>
      </c>
      <c r="G691" s="118" t="s">
        <v>559</v>
      </c>
      <c r="H691" s="119">
        <v>2138280</v>
      </c>
      <c r="I691" s="119">
        <v>0</v>
      </c>
      <c r="J691" s="119">
        <v>0</v>
      </c>
      <c r="K691" s="120">
        <f>SUM('AIP Grant History'!$H691:$J691)</f>
        <v>2138280</v>
      </c>
    </row>
    <row r="692" spans="1:11" x14ac:dyDescent="0.2">
      <c r="A692" s="117" t="s">
        <v>873</v>
      </c>
      <c r="B692" s="118" t="s">
        <v>276</v>
      </c>
      <c r="C692" s="118" t="s">
        <v>382</v>
      </c>
      <c r="D692" s="118" t="s">
        <v>201</v>
      </c>
      <c r="E692" s="118" t="s">
        <v>270</v>
      </c>
      <c r="F692" s="118" t="s">
        <v>498</v>
      </c>
      <c r="G692" s="118" t="s">
        <v>898</v>
      </c>
      <c r="H692" s="119">
        <v>454813</v>
      </c>
      <c r="I692" s="119">
        <v>0</v>
      </c>
      <c r="J692" s="119">
        <v>0</v>
      </c>
      <c r="K692" s="120">
        <f>SUM('AIP Grant History'!$H692:$J692)</f>
        <v>454813</v>
      </c>
    </row>
    <row r="693" spans="1:11" x14ac:dyDescent="0.2">
      <c r="A693" s="117" t="s">
        <v>873</v>
      </c>
      <c r="B693" s="118" t="s">
        <v>279</v>
      </c>
      <c r="C693" s="118" t="s">
        <v>382</v>
      </c>
      <c r="D693" s="118" t="s">
        <v>145</v>
      </c>
      <c r="E693" s="118" t="s">
        <v>381</v>
      </c>
      <c r="F693" s="118" t="s">
        <v>500</v>
      </c>
      <c r="G693" s="118" t="s">
        <v>899</v>
      </c>
      <c r="H693" s="119">
        <v>431550</v>
      </c>
      <c r="I693" s="119">
        <v>0</v>
      </c>
      <c r="J693" s="119">
        <v>0</v>
      </c>
      <c r="K693" s="120">
        <f>SUM('AIP Grant History'!$H693:$J693)</f>
        <v>431550</v>
      </c>
    </row>
    <row r="694" spans="1:11" x14ac:dyDescent="0.2">
      <c r="A694" s="117" t="s">
        <v>873</v>
      </c>
      <c r="B694" s="118" t="s">
        <v>279</v>
      </c>
      <c r="C694" s="118" t="s">
        <v>382</v>
      </c>
      <c r="D694" s="118" t="s">
        <v>145</v>
      </c>
      <c r="E694" s="118" t="s">
        <v>381</v>
      </c>
      <c r="F694" s="118" t="s">
        <v>500</v>
      </c>
      <c r="G694" s="118" t="s">
        <v>559</v>
      </c>
      <c r="H694" s="119">
        <v>565741</v>
      </c>
      <c r="I694" s="119">
        <v>0</v>
      </c>
      <c r="J694" s="119">
        <v>0</v>
      </c>
      <c r="K694" s="120">
        <f>SUM('AIP Grant History'!$H694:$J694)</f>
        <v>565741</v>
      </c>
    </row>
    <row r="695" spans="1:11" x14ac:dyDescent="0.2">
      <c r="A695" s="117" t="s">
        <v>873</v>
      </c>
      <c r="B695" s="118" t="s">
        <v>279</v>
      </c>
      <c r="C695" s="118" t="s">
        <v>382</v>
      </c>
      <c r="D695" s="118" t="s">
        <v>149</v>
      </c>
      <c r="E695" s="118" t="s">
        <v>381</v>
      </c>
      <c r="F695" s="118" t="s">
        <v>502</v>
      </c>
      <c r="G695" s="118" t="s">
        <v>900</v>
      </c>
      <c r="H695" s="119">
        <v>431550</v>
      </c>
      <c r="I695" s="119">
        <v>0</v>
      </c>
      <c r="J695" s="119">
        <v>0</v>
      </c>
      <c r="K695" s="120">
        <f>SUM('AIP Grant History'!$H695:$J695)</f>
        <v>431550</v>
      </c>
    </row>
    <row r="696" spans="1:11" x14ac:dyDescent="0.2">
      <c r="A696" s="117" t="s">
        <v>873</v>
      </c>
      <c r="B696" s="118" t="s">
        <v>279</v>
      </c>
      <c r="C696" s="118" t="s">
        <v>382</v>
      </c>
      <c r="D696" s="118" t="s">
        <v>149</v>
      </c>
      <c r="E696" s="118" t="s">
        <v>381</v>
      </c>
      <c r="F696" s="118" t="s">
        <v>502</v>
      </c>
      <c r="G696" s="118" t="s">
        <v>901</v>
      </c>
      <c r="H696" s="119">
        <v>1924608</v>
      </c>
      <c r="I696" s="119">
        <v>0</v>
      </c>
      <c r="J696" s="119">
        <v>0</v>
      </c>
      <c r="K696" s="120">
        <f>SUM('AIP Grant History'!$H696:$J696)</f>
        <v>1924608</v>
      </c>
    </row>
    <row r="697" spans="1:11" x14ac:dyDescent="0.2">
      <c r="A697" s="117" t="s">
        <v>902</v>
      </c>
      <c r="B697" s="118" t="s">
        <v>283</v>
      </c>
      <c r="C697" s="118" t="s">
        <v>382</v>
      </c>
      <c r="D697" s="118" t="s">
        <v>233</v>
      </c>
      <c r="E697" s="118" t="s">
        <v>381</v>
      </c>
      <c r="F697" s="118" t="s">
        <v>390</v>
      </c>
      <c r="G697" s="118" t="s">
        <v>527</v>
      </c>
      <c r="H697" s="119">
        <v>78114</v>
      </c>
      <c r="I697" s="119">
        <v>0</v>
      </c>
      <c r="J697" s="119">
        <v>0</v>
      </c>
      <c r="K697" s="120">
        <f>SUM('AIP Grant History'!$H697:$J697)</f>
        <v>78114</v>
      </c>
    </row>
    <row r="698" spans="1:11" x14ac:dyDescent="0.2">
      <c r="A698" s="117" t="s">
        <v>902</v>
      </c>
      <c r="B698" s="118" t="s">
        <v>274</v>
      </c>
      <c r="C698" s="118" t="s">
        <v>382</v>
      </c>
      <c r="D698" s="118" t="s">
        <v>37</v>
      </c>
      <c r="E698" s="118" t="s">
        <v>381</v>
      </c>
      <c r="F698" s="118" t="s">
        <v>405</v>
      </c>
      <c r="G698" s="118" t="s">
        <v>457</v>
      </c>
      <c r="H698" s="119">
        <v>160128</v>
      </c>
      <c r="I698" s="119">
        <v>0</v>
      </c>
      <c r="J698" s="119">
        <v>0</v>
      </c>
      <c r="K698" s="120">
        <f>SUM('AIP Grant History'!$H698:$J698)</f>
        <v>160128</v>
      </c>
    </row>
    <row r="699" spans="1:11" x14ac:dyDescent="0.2">
      <c r="A699" s="117" t="s">
        <v>902</v>
      </c>
      <c r="B699" s="118" t="s">
        <v>274</v>
      </c>
      <c r="C699" s="118" t="s">
        <v>382</v>
      </c>
      <c r="D699" s="118" t="s">
        <v>41</v>
      </c>
      <c r="E699" s="118" t="s">
        <v>381</v>
      </c>
      <c r="F699" s="118" t="s">
        <v>407</v>
      </c>
      <c r="G699" s="118" t="s">
        <v>903</v>
      </c>
      <c r="H699" s="119">
        <v>42606</v>
      </c>
      <c r="I699" s="119">
        <v>0</v>
      </c>
      <c r="J699" s="119">
        <v>0</v>
      </c>
      <c r="K699" s="120">
        <f>SUM('AIP Grant History'!$H699:$J699)</f>
        <v>42606</v>
      </c>
    </row>
    <row r="700" spans="1:11" x14ac:dyDescent="0.2">
      <c r="A700" s="117" t="s">
        <v>902</v>
      </c>
      <c r="B700" s="118" t="s">
        <v>274</v>
      </c>
      <c r="C700" s="118" t="s">
        <v>382</v>
      </c>
      <c r="D700" s="118" t="s">
        <v>47</v>
      </c>
      <c r="E700" s="118" t="s">
        <v>381</v>
      </c>
      <c r="F700" s="118" t="s">
        <v>410</v>
      </c>
      <c r="G700" s="118" t="s">
        <v>424</v>
      </c>
      <c r="H700" s="119">
        <v>561649</v>
      </c>
      <c r="I700" s="119">
        <v>0</v>
      </c>
      <c r="J700" s="119">
        <v>0</v>
      </c>
      <c r="K700" s="120">
        <f>SUM('AIP Grant History'!$H700:$J700)</f>
        <v>561649</v>
      </c>
    </row>
    <row r="701" spans="1:11" x14ac:dyDescent="0.2">
      <c r="A701" s="117" t="s">
        <v>902</v>
      </c>
      <c r="B701" s="118" t="s">
        <v>274</v>
      </c>
      <c r="C701" s="118" t="s">
        <v>382</v>
      </c>
      <c r="D701" s="118" t="s">
        <v>49</v>
      </c>
      <c r="E701" s="118" t="s">
        <v>381</v>
      </c>
      <c r="F701" s="118" t="s">
        <v>595</v>
      </c>
      <c r="G701" s="118" t="s">
        <v>904</v>
      </c>
      <c r="H701" s="119">
        <v>257220</v>
      </c>
      <c r="I701" s="119">
        <v>0</v>
      </c>
      <c r="J701" s="119">
        <v>0</v>
      </c>
      <c r="K701" s="120">
        <f>SUM('AIP Grant History'!$H701:$J701)</f>
        <v>257220</v>
      </c>
    </row>
    <row r="702" spans="1:11" x14ac:dyDescent="0.2">
      <c r="A702" s="117" t="s">
        <v>902</v>
      </c>
      <c r="B702" s="118" t="s">
        <v>274</v>
      </c>
      <c r="C702" s="118" t="s">
        <v>382</v>
      </c>
      <c r="D702" s="118" t="s">
        <v>53</v>
      </c>
      <c r="E702" s="118" t="s">
        <v>381</v>
      </c>
      <c r="F702" s="118" t="s">
        <v>519</v>
      </c>
      <c r="G702" s="118" t="s">
        <v>418</v>
      </c>
      <c r="H702" s="119">
        <v>337075</v>
      </c>
      <c r="I702" s="119">
        <v>0</v>
      </c>
      <c r="J702" s="119">
        <v>0</v>
      </c>
      <c r="K702" s="120">
        <f>SUM('AIP Grant History'!$H702:$J702)</f>
        <v>337075</v>
      </c>
    </row>
    <row r="703" spans="1:11" x14ac:dyDescent="0.2">
      <c r="A703" s="117" t="s">
        <v>902</v>
      </c>
      <c r="B703" s="118" t="s">
        <v>274</v>
      </c>
      <c r="C703" s="118" t="s">
        <v>382</v>
      </c>
      <c r="D703" s="118" t="s">
        <v>55</v>
      </c>
      <c r="E703" s="118" t="s">
        <v>381</v>
      </c>
      <c r="F703" s="118" t="s">
        <v>520</v>
      </c>
      <c r="G703" s="118" t="s">
        <v>782</v>
      </c>
      <c r="H703" s="119">
        <v>214489</v>
      </c>
      <c r="I703" s="119">
        <v>0</v>
      </c>
      <c r="J703" s="119">
        <v>0</v>
      </c>
      <c r="K703" s="120">
        <f>SUM('AIP Grant History'!$H703:$J703)</f>
        <v>214489</v>
      </c>
    </row>
    <row r="704" spans="1:11" x14ac:dyDescent="0.2">
      <c r="A704" s="117" t="s">
        <v>902</v>
      </c>
      <c r="B704" s="118" t="s">
        <v>274</v>
      </c>
      <c r="C704" s="118" t="s">
        <v>382</v>
      </c>
      <c r="D704" s="118" t="s">
        <v>65</v>
      </c>
      <c r="E704" s="118" t="s">
        <v>381</v>
      </c>
      <c r="F704" s="118" t="s">
        <v>415</v>
      </c>
      <c r="G704" s="118" t="s">
        <v>905</v>
      </c>
      <c r="H704" s="119">
        <v>3704613</v>
      </c>
      <c r="I704" s="119">
        <v>0</v>
      </c>
      <c r="J704" s="119">
        <v>0</v>
      </c>
      <c r="K704" s="120">
        <f>SUM('AIP Grant History'!$H704:$J704)</f>
        <v>3704613</v>
      </c>
    </row>
    <row r="705" spans="1:11" x14ac:dyDescent="0.2">
      <c r="A705" s="117" t="s">
        <v>902</v>
      </c>
      <c r="B705" s="118" t="s">
        <v>274</v>
      </c>
      <c r="C705" s="118" t="s">
        <v>382</v>
      </c>
      <c r="D705" s="118" t="s">
        <v>81</v>
      </c>
      <c r="E705" s="118" t="s">
        <v>381</v>
      </c>
      <c r="F705" s="118" t="s">
        <v>812</v>
      </c>
      <c r="G705" s="118" t="s">
        <v>906</v>
      </c>
      <c r="H705" s="119">
        <v>1171102</v>
      </c>
      <c r="I705" s="119">
        <v>0</v>
      </c>
      <c r="J705" s="119">
        <v>0</v>
      </c>
      <c r="K705" s="120">
        <f>SUM('AIP Grant History'!$H705:$J705)</f>
        <v>1171102</v>
      </c>
    </row>
    <row r="706" spans="1:11" x14ac:dyDescent="0.2">
      <c r="A706" s="117" t="s">
        <v>902</v>
      </c>
      <c r="B706" s="118" t="s">
        <v>274</v>
      </c>
      <c r="C706" s="118" t="s">
        <v>382</v>
      </c>
      <c r="D706" s="118" t="s">
        <v>83</v>
      </c>
      <c r="E706" s="118" t="s">
        <v>381</v>
      </c>
      <c r="F706" s="118" t="s">
        <v>425</v>
      </c>
      <c r="G706" s="118" t="s">
        <v>907</v>
      </c>
      <c r="H706" s="119">
        <v>221087</v>
      </c>
      <c r="I706" s="119">
        <v>0</v>
      </c>
      <c r="J706" s="119">
        <v>0</v>
      </c>
      <c r="K706" s="120">
        <f>SUM('AIP Grant History'!$H706:$J706)</f>
        <v>221087</v>
      </c>
    </row>
    <row r="707" spans="1:11" x14ac:dyDescent="0.2">
      <c r="A707" s="117" t="s">
        <v>902</v>
      </c>
      <c r="B707" s="118" t="s">
        <v>274</v>
      </c>
      <c r="C707" s="118" t="s">
        <v>382</v>
      </c>
      <c r="D707" s="118" t="s">
        <v>85</v>
      </c>
      <c r="E707" s="118" t="s">
        <v>381</v>
      </c>
      <c r="F707" s="118" t="s">
        <v>427</v>
      </c>
      <c r="G707" s="118" t="s">
        <v>908</v>
      </c>
      <c r="H707" s="119">
        <v>1963578</v>
      </c>
      <c r="I707" s="119">
        <v>0</v>
      </c>
      <c r="J707" s="119">
        <v>0</v>
      </c>
      <c r="K707" s="120">
        <f>SUM('AIP Grant History'!$H707:$J707)</f>
        <v>1963578</v>
      </c>
    </row>
    <row r="708" spans="1:11" x14ac:dyDescent="0.2">
      <c r="A708" s="117" t="s">
        <v>902</v>
      </c>
      <c r="B708" s="118" t="s">
        <v>274</v>
      </c>
      <c r="C708" s="118" t="s">
        <v>382</v>
      </c>
      <c r="D708" s="118" t="s">
        <v>87</v>
      </c>
      <c r="E708" s="118" t="s">
        <v>381</v>
      </c>
      <c r="F708" s="118" t="s">
        <v>388</v>
      </c>
      <c r="G708" s="118" t="s">
        <v>909</v>
      </c>
      <c r="H708" s="119">
        <v>292786</v>
      </c>
      <c r="I708" s="119">
        <v>0</v>
      </c>
      <c r="J708" s="119">
        <v>0</v>
      </c>
      <c r="K708" s="120">
        <f>SUM('AIP Grant History'!$H708:$J708)</f>
        <v>292786</v>
      </c>
    </row>
    <row r="709" spans="1:11" x14ac:dyDescent="0.2">
      <c r="A709" s="117" t="s">
        <v>902</v>
      </c>
      <c r="B709" s="118" t="s">
        <v>274</v>
      </c>
      <c r="C709" s="118" t="s">
        <v>382</v>
      </c>
      <c r="D709" s="118" t="s">
        <v>97</v>
      </c>
      <c r="E709" s="118" t="s">
        <v>381</v>
      </c>
      <c r="F709" s="118" t="s">
        <v>431</v>
      </c>
      <c r="G709" s="118" t="s">
        <v>910</v>
      </c>
      <c r="H709" s="119">
        <v>58500</v>
      </c>
      <c r="I709" s="119">
        <v>0</v>
      </c>
      <c r="J709" s="119">
        <v>0</v>
      </c>
      <c r="K709" s="120">
        <f>SUM('AIP Grant History'!$H709:$J709)</f>
        <v>58500</v>
      </c>
    </row>
    <row r="710" spans="1:11" x14ac:dyDescent="0.2">
      <c r="A710" s="117" t="s">
        <v>902</v>
      </c>
      <c r="B710" s="118" t="s">
        <v>274</v>
      </c>
      <c r="C710" s="118" t="s">
        <v>382</v>
      </c>
      <c r="D710" s="118" t="s">
        <v>107</v>
      </c>
      <c r="E710" s="118" t="s">
        <v>381</v>
      </c>
      <c r="F710" s="118" t="s">
        <v>433</v>
      </c>
      <c r="G710" s="118" t="s">
        <v>911</v>
      </c>
      <c r="H710" s="119">
        <v>177997</v>
      </c>
      <c r="I710" s="119">
        <v>0</v>
      </c>
      <c r="J710" s="119">
        <v>0</v>
      </c>
      <c r="K710" s="120">
        <f>SUM('AIP Grant History'!$H710:$J710)</f>
        <v>177997</v>
      </c>
    </row>
    <row r="711" spans="1:11" x14ac:dyDescent="0.2">
      <c r="A711" s="117" t="s">
        <v>902</v>
      </c>
      <c r="B711" s="118" t="s">
        <v>274</v>
      </c>
      <c r="C711" s="118" t="s">
        <v>382</v>
      </c>
      <c r="D711" s="118" t="s">
        <v>111</v>
      </c>
      <c r="E711" s="118" t="s">
        <v>381</v>
      </c>
      <c r="F711" s="118" t="s">
        <v>435</v>
      </c>
      <c r="G711" s="118" t="s">
        <v>391</v>
      </c>
      <c r="H711" s="119">
        <v>239812</v>
      </c>
      <c r="I711" s="119">
        <v>0</v>
      </c>
      <c r="J711" s="119">
        <v>0</v>
      </c>
      <c r="K711" s="120">
        <f>SUM('AIP Grant History'!$H711:$J711)</f>
        <v>239812</v>
      </c>
    </row>
    <row r="712" spans="1:11" x14ac:dyDescent="0.2">
      <c r="A712" s="117" t="s">
        <v>902</v>
      </c>
      <c r="B712" s="118" t="s">
        <v>274</v>
      </c>
      <c r="C712" s="118" t="s">
        <v>382</v>
      </c>
      <c r="D712" s="118" t="s">
        <v>115</v>
      </c>
      <c r="E712" s="118" t="s">
        <v>381</v>
      </c>
      <c r="F712" s="118" t="s">
        <v>535</v>
      </c>
      <c r="G712" s="118" t="s">
        <v>912</v>
      </c>
      <c r="H712" s="119">
        <v>66203</v>
      </c>
      <c r="I712" s="119">
        <v>0</v>
      </c>
      <c r="J712" s="119">
        <v>0</v>
      </c>
      <c r="K712" s="120">
        <f>SUM('AIP Grant History'!$H712:$J712)</f>
        <v>66203</v>
      </c>
    </row>
    <row r="713" spans="1:11" x14ac:dyDescent="0.2">
      <c r="A713" s="117" t="s">
        <v>902</v>
      </c>
      <c r="B713" s="118" t="s">
        <v>274</v>
      </c>
      <c r="C713" s="118" t="s">
        <v>382</v>
      </c>
      <c r="D713" s="118" t="s">
        <v>119</v>
      </c>
      <c r="E713" s="118" t="s">
        <v>381</v>
      </c>
      <c r="F713" s="118" t="s">
        <v>439</v>
      </c>
      <c r="G713" s="118" t="s">
        <v>418</v>
      </c>
      <c r="H713" s="119">
        <v>40440</v>
      </c>
      <c r="I713" s="119">
        <v>0</v>
      </c>
      <c r="J713" s="119">
        <v>0</v>
      </c>
      <c r="K713" s="120">
        <f>SUM('AIP Grant History'!$H713:$J713)</f>
        <v>40440</v>
      </c>
    </row>
    <row r="714" spans="1:11" x14ac:dyDescent="0.2">
      <c r="A714" s="117" t="s">
        <v>902</v>
      </c>
      <c r="B714" s="118" t="s">
        <v>274</v>
      </c>
      <c r="C714" s="118" t="s">
        <v>382</v>
      </c>
      <c r="D714" s="118" t="s">
        <v>125</v>
      </c>
      <c r="E714" s="118" t="s">
        <v>381</v>
      </c>
      <c r="F714" s="118" t="s">
        <v>441</v>
      </c>
      <c r="G714" s="118" t="s">
        <v>735</v>
      </c>
      <c r="H714" s="119">
        <v>240571</v>
      </c>
      <c r="I714" s="119">
        <v>0</v>
      </c>
      <c r="J714" s="119">
        <v>0</v>
      </c>
      <c r="K714" s="120">
        <f>SUM('AIP Grant History'!$H714:$J714)</f>
        <v>240571</v>
      </c>
    </row>
    <row r="715" spans="1:11" x14ac:dyDescent="0.2">
      <c r="A715" s="117" t="s">
        <v>902</v>
      </c>
      <c r="B715" s="118" t="s">
        <v>274</v>
      </c>
      <c r="C715" s="118" t="s">
        <v>382</v>
      </c>
      <c r="D715" s="118" t="s">
        <v>131</v>
      </c>
      <c r="E715" s="118" t="s">
        <v>381</v>
      </c>
      <c r="F715" s="118" t="s">
        <v>443</v>
      </c>
      <c r="G715" s="118" t="s">
        <v>913</v>
      </c>
      <c r="H715" s="119">
        <v>447422</v>
      </c>
      <c r="I715" s="119">
        <v>0</v>
      </c>
      <c r="J715" s="119">
        <v>0</v>
      </c>
      <c r="K715" s="120">
        <f>SUM('AIP Grant History'!$H715:$J715)</f>
        <v>447422</v>
      </c>
    </row>
    <row r="716" spans="1:11" x14ac:dyDescent="0.2">
      <c r="A716" s="117" t="s">
        <v>902</v>
      </c>
      <c r="B716" s="118" t="s">
        <v>274</v>
      </c>
      <c r="C716" s="118" t="s">
        <v>382</v>
      </c>
      <c r="D716" s="118" t="s">
        <v>133</v>
      </c>
      <c r="E716" s="118" t="s">
        <v>381</v>
      </c>
      <c r="F716" s="118" t="s">
        <v>607</v>
      </c>
      <c r="G716" s="118" t="s">
        <v>914</v>
      </c>
      <c r="H716" s="119">
        <v>484871</v>
      </c>
      <c r="I716" s="119">
        <v>0</v>
      </c>
      <c r="J716" s="119">
        <v>0</v>
      </c>
      <c r="K716" s="120">
        <f>SUM('AIP Grant History'!$H716:$J716)</f>
        <v>484871</v>
      </c>
    </row>
    <row r="717" spans="1:11" x14ac:dyDescent="0.2">
      <c r="A717" s="117" t="s">
        <v>902</v>
      </c>
      <c r="B717" s="118" t="s">
        <v>274</v>
      </c>
      <c r="C717" s="118" t="s">
        <v>382</v>
      </c>
      <c r="D717" s="118" t="s">
        <v>153</v>
      </c>
      <c r="E717" s="118" t="s">
        <v>381</v>
      </c>
      <c r="F717" s="118" t="s">
        <v>444</v>
      </c>
      <c r="G717" s="118" t="s">
        <v>478</v>
      </c>
      <c r="H717" s="119">
        <v>233460</v>
      </c>
      <c r="I717" s="119">
        <v>0</v>
      </c>
      <c r="J717" s="119">
        <v>0</v>
      </c>
      <c r="K717" s="120">
        <f>SUM('AIP Grant History'!$H717:$J717)</f>
        <v>233460</v>
      </c>
    </row>
    <row r="718" spans="1:11" x14ac:dyDescent="0.2">
      <c r="A718" s="117" t="s">
        <v>902</v>
      </c>
      <c r="B718" s="118" t="s">
        <v>274</v>
      </c>
      <c r="C718" s="118" t="s">
        <v>382</v>
      </c>
      <c r="D718" s="118" t="s">
        <v>155</v>
      </c>
      <c r="E718" s="118" t="s">
        <v>381</v>
      </c>
      <c r="F718" s="118" t="s">
        <v>539</v>
      </c>
      <c r="G718" s="118" t="s">
        <v>515</v>
      </c>
      <c r="H718" s="119">
        <v>402465</v>
      </c>
      <c r="I718" s="119">
        <v>0</v>
      </c>
      <c r="J718" s="119">
        <v>0</v>
      </c>
      <c r="K718" s="120">
        <f>SUM('AIP Grant History'!$H718:$J718)</f>
        <v>402465</v>
      </c>
    </row>
    <row r="719" spans="1:11" x14ac:dyDescent="0.2">
      <c r="A719" s="117" t="s">
        <v>902</v>
      </c>
      <c r="B719" s="118" t="s">
        <v>274</v>
      </c>
      <c r="C719" s="118" t="s">
        <v>382</v>
      </c>
      <c r="D719" s="118" t="s">
        <v>43</v>
      </c>
      <c r="E719" s="118" t="s">
        <v>381</v>
      </c>
      <c r="F719" s="118" t="s">
        <v>448</v>
      </c>
      <c r="G719" s="118" t="s">
        <v>915</v>
      </c>
      <c r="H719" s="119">
        <v>116125</v>
      </c>
      <c r="I719" s="119">
        <v>0</v>
      </c>
      <c r="J719" s="119">
        <v>0</v>
      </c>
      <c r="K719" s="120">
        <f>SUM('AIP Grant History'!$H719:$J719)</f>
        <v>116125</v>
      </c>
    </row>
    <row r="720" spans="1:11" x14ac:dyDescent="0.2">
      <c r="A720" s="117" t="s">
        <v>902</v>
      </c>
      <c r="B720" s="118" t="s">
        <v>274</v>
      </c>
      <c r="C720" s="118" t="s">
        <v>382</v>
      </c>
      <c r="D720" s="118" t="s">
        <v>163</v>
      </c>
      <c r="E720" s="118" t="s">
        <v>381</v>
      </c>
      <c r="F720" s="118" t="s">
        <v>450</v>
      </c>
      <c r="G720" s="118" t="s">
        <v>788</v>
      </c>
      <c r="H720" s="119">
        <v>932704</v>
      </c>
      <c r="I720" s="119">
        <v>0</v>
      </c>
      <c r="J720" s="119">
        <v>0</v>
      </c>
      <c r="K720" s="120">
        <f>SUM('AIP Grant History'!$H720:$J720)</f>
        <v>932704</v>
      </c>
    </row>
    <row r="721" spans="1:11" x14ac:dyDescent="0.2">
      <c r="A721" s="117" t="s">
        <v>902</v>
      </c>
      <c r="B721" s="118" t="s">
        <v>274</v>
      </c>
      <c r="C721" s="118" t="s">
        <v>382</v>
      </c>
      <c r="D721" s="118" t="s">
        <v>171</v>
      </c>
      <c r="E721" s="118" t="s">
        <v>381</v>
      </c>
      <c r="F721" s="118" t="s">
        <v>452</v>
      </c>
      <c r="G721" s="118" t="s">
        <v>916</v>
      </c>
      <c r="H721" s="119">
        <v>391514</v>
      </c>
      <c r="I721" s="119">
        <v>0</v>
      </c>
      <c r="J721" s="119">
        <v>0</v>
      </c>
      <c r="K721" s="120">
        <f>SUM('AIP Grant History'!$H721:$J721)</f>
        <v>391514</v>
      </c>
    </row>
    <row r="722" spans="1:11" x14ac:dyDescent="0.2">
      <c r="A722" s="117" t="s">
        <v>902</v>
      </c>
      <c r="B722" s="118" t="s">
        <v>274</v>
      </c>
      <c r="C722" s="118" t="s">
        <v>382</v>
      </c>
      <c r="D722" s="118" t="s">
        <v>173</v>
      </c>
      <c r="E722" s="118" t="s">
        <v>381</v>
      </c>
      <c r="F722" s="118" t="s">
        <v>453</v>
      </c>
      <c r="G722" s="118" t="s">
        <v>511</v>
      </c>
      <c r="H722" s="119">
        <v>260793</v>
      </c>
      <c r="I722" s="119">
        <v>0</v>
      </c>
      <c r="J722" s="119">
        <v>0</v>
      </c>
      <c r="K722" s="120">
        <f>SUM('AIP Grant History'!$H722:$J722)</f>
        <v>260793</v>
      </c>
    </row>
    <row r="723" spans="1:11" x14ac:dyDescent="0.2">
      <c r="A723" s="117" t="s">
        <v>902</v>
      </c>
      <c r="B723" s="118" t="s">
        <v>274</v>
      </c>
      <c r="C723" s="118" t="s">
        <v>382</v>
      </c>
      <c r="D723" s="118" t="s">
        <v>177</v>
      </c>
      <c r="E723" s="118" t="s">
        <v>381</v>
      </c>
      <c r="F723" s="118" t="s">
        <v>617</v>
      </c>
      <c r="G723" s="118" t="s">
        <v>684</v>
      </c>
      <c r="H723" s="119">
        <v>61335</v>
      </c>
      <c r="I723" s="119">
        <v>0</v>
      </c>
      <c r="J723" s="119">
        <v>0</v>
      </c>
      <c r="K723" s="120">
        <f>SUM('AIP Grant History'!$H723:$J723)</f>
        <v>61335</v>
      </c>
    </row>
    <row r="724" spans="1:11" x14ac:dyDescent="0.2">
      <c r="A724" s="117" t="s">
        <v>902</v>
      </c>
      <c r="B724" s="118" t="s">
        <v>274</v>
      </c>
      <c r="C724" s="118" t="s">
        <v>382</v>
      </c>
      <c r="D724" s="118" t="s">
        <v>183</v>
      </c>
      <c r="E724" s="118" t="s">
        <v>381</v>
      </c>
      <c r="F724" s="118" t="s">
        <v>454</v>
      </c>
      <c r="G724" s="118" t="s">
        <v>917</v>
      </c>
      <c r="H724" s="119">
        <v>372881</v>
      </c>
      <c r="I724" s="119">
        <v>0</v>
      </c>
      <c r="J724" s="119">
        <v>0</v>
      </c>
      <c r="K724" s="120">
        <f>SUM('AIP Grant History'!$H724:$J724)</f>
        <v>372881</v>
      </c>
    </row>
    <row r="725" spans="1:11" x14ac:dyDescent="0.2">
      <c r="A725" s="117" t="s">
        <v>902</v>
      </c>
      <c r="B725" s="118" t="s">
        <v>274</v>
      </c>
      <c r="C725" s="118" t="s">
        <v>382</v>
      </c>
      <c r="D725" s="118" t="s">
        <v>191</v>
      </c>
      <c r="E725" s="118" t="s">
        <v>381</v>
      </c>
      <c r="F725" s="118" t="s">
        <v>458</v>
      </c>
      <c r="G725" s="118" t="s">
        <v>451</v>
      </c>
      <c r="H725" s="119">
        <v>420864</v>
      </c>
      <c r="I725" s="119">
        <v>0</v>
      </c>
      <c r="J725" s="119">
        <v>0</v>
      </c>
      <c r="K725" s="120">
        <f>SUM('AIP Grant History'!$H725:$J725)</f>
        <v>420864</v>
      </c>
    </row>
    <row r="726" spans="1:11" x14ac:dyDescent="0.2">
      <c r="A726" s="117" t="s">
        <v>902</v>
      </c>
      <c r="B726" s="118" t="s">
        <v>274</v>
      </c>
      <c r="C726" s="118" t="s">
        <v>382</v>
      </c>
      <c r="D726" s="118" t="s">
        <v>127</v>
      </c>
      <c r="E726" s="118" t="s">
        <v>381</v>
      </c>
      <c r="F726" s="118" t="s">
        <v>551</v>
      </c>
      <c r="G726" s="118" t="s">
        <v>476</v>
      </c>
      <c r="H726" s="119">
        <v>36900</v>
      </c>
      <c r="I726" s="119">
        <v>0</v>
      </c>
      <c r="J726" s="119">
        <v>0</v>
      </c>
      <c r="K726" s="120">
        <f>SUM('AIP Grant History'!$H726:$J726)</f>
        <v>36900</v>
      </c>
    </row>
    <row r="727" spans="1:11" x14ac:dyDescent="0.2">
      <c r="A727" s="117" t="s">
        <v>902</v>
      </c>
      <c r="B727" s="118" t="s">
        <v>274</v>
      </c>
      <c r="C727" s="118" t="s">
        <v>382</v>
      </c>
      <c r="D727" s="118" t="s">
        <v>197</v>
      </c>
      <c r="E727" s="118" t="s">
        <v>381</v>
      </c>
      <c r="F727" s="118" t="s">
        <v>555</v>
      </c>
      <c r="G727" s="118" t="s">
        <v>397</v>
      </c>
      <c r="H727" s="119">
        <v>49481</v>
      </c>
      <c r="I727" s="119">
        <v>0</v>
      </c>
      <c r="J727" s="119">
        <v>0</v>
      </c>
      <c r="K727" s="120">
        <f>SUM('AIP Grant History'!$H727:$J727)</f>
        <v>49481</v>
      </c>
    </row>
    <row r="728" spans="1:11" x14ac:dyDescent="0.2">
      <c r="A728" s="117" t="s">
        <v>902</v>
      </c>
      <c r="B728" s="118" t="s">
        <v>274</v>
      </c>
      <c r="C728" s="118" t="s">
        <v>382</v>
      </c>
      <c r="D728" s="118" t="s">
        <v>203</v>
      </c>
      <c r="E728" s="118" t="s">
        <v>381</v>
      </c>
      <c r="F728" s="118" t="s">
        <v>557</v>
      </c>
      <c r="G728" s="118" t="s">
        <v>918</v>
      </c>
      <c r="H728" s="119">
        <v>651735</v>
      </c>
      <c r="I728" s="119">
        <v>0</v>
      </c>
      <c r="J728" s="119">
        <v>0</v>
      </c>
      <c r="K728" s="120">
        <f>SUM('AIP Grant History'!$H728:$J728)</f>
        <v>651735</v>
      </c>
    </row>
    <row r="729" spans="1:11" x14ac:dyDescent="0.2">
      <c r="A729" s="117" t="s">
        <v>902</v>
      </c>
      <c r="B729" s="118" t="s">
        <v>274</v>
      </c>
      <c r="C729" s="118" t="s">
        <v>382</v>
      </c>
      <c r="D729" s="118" t="s">
        <v>207</v>
      </c>
      <c r="E729" s="118" t="s">
        <v>381</v>
      </c>
      <c r="F729" s="118" t="s">
        <v>624</v>
      </c>
      <c r="G729" s="118" t="s">
        <v>919</v>
      </c>
      <c r="H729" s="119">
        <v>365119</v>
      </c>
      <c r="I729" s="119">
        <v>0</v>
      </c>
      <c r="J729" s="119">
        <v>0</v>
      </c>
      <c r="K729" s="120">
        <f>SUM('AIP Grant History'!$H729:$J729)</f>
        <v>365119</v>
      </c>
    </row>
    <row r="730" spans="1:11" x14ac:dyDescent="0.2">
      <c r="A730" s="117" t="s">
        <v>902</v>
      </c>
      <c r="B730" s="118" t="s">
        <v>274</v>
      </c>
      <c r="C730" s="118" t="s">
        <v>382</v>
      </c>
      <c r="D730" s="118" t="s">
        <v>59</v>
      </c>
      <c r="E730" s="118" t="s">
        <v>381</v>
      </c>
      <c r="F730" s="118" t="s">
        <v>560</v>
      </c>
      <c r="G730" s="118" t="s">
        <v>445</v>
      </c>
      <c r="H730" s="119">
        <v>466184</v>
      </c>
      <c r="I730" s="119">
        <v>0</v>
      </c>
      <c r="J730" s="119">
        <v>0</v>
      </c>
      <c r="K730" s="120">
        <f>SUM('AIP Grant History'!$H730:$J730)</f>
        <v>466184</v>
      </c>
    </row>
    <row r="731" spans="1:11" x14ac:dyDescent="0.2">
      <c r="A731" s="117" t="s">
        <v>902</v>
      </c>
      <c r="B731" s="118" t="s">
        <v>274</v>
      </c>
      <c r="C731" s="118" t="s">
        <v>382</v>
      </c>
      <c r="D731" s="118" t="s">
        <v>225</v>
      </c>
      <c r="E731" s="118" t="s">
        <v>381</v>
      </c>
      <c r="F731" s="118" t="s">
        <v>467</v>
      </c>
      <c r="G731" s="118" t="s">
        <v>790</v>
      </c>
      <c r="H731" s="119">
        <v>84149</v>
      </c>
      <c r="I731" s="119">
        <v>0</v>
      </c>
      <c r="J731" s="119">
        <v>0</v>
      </c>
      <c r="K731" s="120">
        <f>SUM('AIP Grant History'!$H731:$J731)</f>
        <v>84149</v>
      </c>
    </row>
    <row r="732" spans="1:11" x14ac:dyDescent="0.2">
      <c r="A732" s="117" t="s">
        <v>902</v>
      </c>
      <c r="B732" s="118" t="s">
        <v>274</v>
      </c>
      <c r="C732" s="118" t="s">
        <v>382</v>
      </c>
      <c r="D732" s="118" t="s">
        <v>211</v>
      </c>
      <c r="E732" s="118" t="s">
        <v>381</v>
      </c>
      <c r="F732" s="118" t="s">
        <v>563</v>
      </c>
      <c r="G732" s="118" t="s">
        <v>920</v>
      </c>
      <c r="H732" s="119">
        <v>181237</v>
      </c>
      <c r="I732" s="119">
        <v>0</v>
      </c>
      <c r="J732" s="119">
        <v>0</v>
      </c>
      <c r="K732" s="120">
        <f>SUM('AIP Grant History'!$H732:$J732)</f>
        <v>181237</v>
      </c>
    </row>
    <row r="733" spans="1:11" x14ac:dyDescent="0.2">
      <c r="A733" s="117" t="s">
        <v>902</v>
      </c>
      <c r="B733" s="118" t="s">
        <v>274</v>
      </c>
      <c r="C733" s="118" t="s">
        <v>382</v>
      </c>
      <c r="D733" s="118" t="s">
        <v>209</v>
      </c>
      <c r="E733" s="118" t="s">
        <v>381</v>
      </c>
      <c r="F733" s="118" t="s">
        <v>583</v>
      </c>
      <c r="G733" s="118" t="s">
        <v>921</v>
      </c>
      <c r="H733" s="119">
        <v>755694</v>
      </c>
      <c r="I733" s="119">
        <v>0</v>
      </c>
      <c r="J733" s="119">
        <v>0</v>
      </c>
      <c r="K733" s="120">
        <f>SUM('AIP Grant History'!$H733:$J733)</f>
        <v>755694</v>
      </c>
    </row>
    <row r="734" spans="1:11" x14ac:dyDescent="0.2">
      <c r="A734" s="117" t="s">
        <v>902</v>
      </c>
      <c r="B734" s="118" t="s">
        <v>274</v>
      </c>
      <c r="C734" s="118" t="s">
        <v>382</v>
      </c>
      <c r="D734" s="118" t="s">
        <v>243</v>
      </c>
      <c r="E734" s="118" t="s">
        <v>381</v>
      </c>
      <c r="F734" s="118" t="s">
        <v>682</v>
      </c>
      <c r="G734" s="118" t="s">
        <v>922</v>
      </c>
      <c r="H734" s="119">
        <v>350301</v>
      </c>
      <c r="I734" s="119">
        <v>0</v>
      </c>
      <c r="J734" s="119">
        <v>0</v>
      </c>
      <c r="K734" s="120">
        <f>SUM('AIP Grant History'!$H734:$J734)</f>
        <v>350301</v>
      </c>
    </row>
    <row r="735" spans="1:11" x14ac:dyDescent="0.2">
      <c r="A735" s="117" t="s">
        <v>902</v>
      </c>
      <c r="B735" s="118" t="s">
        <v>274</v>
      </c>
      <c r="C735" s="118" t="s">
        <v>382</v>
      </c>
      <c r="D735" s="118" t="s">
        <v>245</v>
      </c>
      <c r="E735" s="118" t="s">
        <v>381</v>
      </c>
      <c r="F735" s="118" t="s">
        <v>477</v>
      </c>
      <c r="G735" s="118" t="s">
        <v>923</v>
      </c>
      <c r="H735" s="119">
        <v>33481</v>
      </c>
      <c r="I735" s="119">
        <v>0</v>
      </c>
      <c r="J735" s="119">
        <v>0</v>
      </c>
      <c r="K735" s="120">
        <f>SUM('AIP Grant History'!$H735:$J735)</f>
        <v>33481</v>
      </c>
    </row>
    <row r="736" spans="1:11" x14ac:dyDescent="0.2">
      <c r="A736" s="117" t="s">
        <v>902</v>
      </c>
      <c r="B736" s="118" t="s">
        <v>274</v>
      </c>
      <c r="C736" s="118" t="s">
        <v>382</v>
      </c>
      <c r="D736" s="118" t="s">
        <v>249</v>
      </c>
      <c r="E736" s="118" t="s">
        <v>381</v>
      </c>
      <c r="F736" s="118" t="s">
        <v>630</v>
      </c>
      <c r="G736" s="118" t="s">
        <v>924</v>
      </c>
      <c r="H736" s="119">
        <v>168724</v>
      </c>
      <c r="I736" s="119">
        <v>0</v>
      </c>
      <c r="J736" s="119">
        <v>0</v>
      </c>
      <c r="K736" s="120">
        <f>SUM('AIP Grant History'!$H736:$J736)</f>
        <v>168724</v>
      </c>
    </row>
    <row r="737" spans="1:11" x14ac:dyDescent="0.2">
      <c r="A737" s="117" t="s">
        <v>902</v>
      </c>
      <c r="B737" s="118" t="s">
        <v>274</v>
      </c>
      <c r="C737" s="118" t="s">
        <v>382</v>
      </c>
      <c r="D737" s="118" t="s">
        <v>257</v>
      </c>
      <c r="E737" s="118" t="s">
        <v>381</v>
      </c>
      <c r="F737" s="118" t="s">
        <v>568</v>
      </c>
      <c r="G737" s="118" t="s">
        <v>925</v>
      </c>
      <c r="H737" s="119">
        <v>33759</v>
      </c>
      <c r="I737" s="119">
        <v>0</v>
      </c>
      <c r="J737" s="119">
        <v>0</v>
      </c>
      <c r="K737" s="120">
        <f>SUM('AIP Grant History'!$H737:$J737)</f>
        <v>33759</v>
      </c>
    </row>
    <row r="738" spans="1:11" x14ac:dyDescent="0.2">
      <c r="A738" s="117" t="s">
        <v>902</v>
      </c>
      <c r="B738" s="118" t="s">
        <v>274</v>
      </c>
      <c r="C738" s="118" t="s">
        <v>382</v>
      </c>
      <c r="D738" s="118" t="s">
        <v>261</v>
      </c>
      <c r="E738" s="118" t="s">
        <v>381</v>
      </c>
      <c r="F738" s="118" t="s">
        <v>482</v>
      </c>
      <c r="G738" s="118" t="s">
        <v>782</v>
      </c>
      <c r="H738" s="119">
        <v>228976</v>
      </c>
      <c r="I738" s="119">
        <v>0</v>
      </c>
      <c r="J738" s="119">
        <v>0</v>
      </c>
      <c r="K738" s="120">
        <f>SUM('AIP Grant History'!$H738:$J738)</f>
        <v>228976</v>
      </c>
    </row>
    <row r="739" spans="1:11" x14ac:dyDescent="0.2">
      <c r="A739" s="117" t="s">
        <v>902</v>
      </c>
      <c r="B739" s="118" t="s">
        <v>274</v>
      </c>
      <c r="C739" s="118" t="s">
        <v>382</v>
      </c>
      <c r="D739" s="118" t="s">
        <v>263</v>
      </c>
      <c r="E739" s="118" t="s">
        <v>381</v>
      </c>
      <c r="F739" s="118" t="s">
        <v>634</v>
      </c>
      <c r="G739" s="118" t="s">
        <v>712</v>
      </c>
      <c r="H739" s="119">
        <v>7112541</v>
      </c>
      <c r="I739" s="119">
        <v>0</v>
      </c>
      <c r="J739" s="119">
        <v>0</v>
      </c>
      <c r="K739" s="120">
        <f>SUM('AIP Grant History'!$H739:$J739)</f>
        <v>7112541</v>
      </c>
    </row>
    <row r="740" spans="1:11" x14ac:dyDescent="0.2">
      <c r="A740" s="117" t="s">
        <v>902</v>
      </c>
      <c r="B740" s="118" t="s">
        <v>274</v>
      </c>
      <c r="C740" s="118" t="s">
        <v>382</v>
      </c>
      <c r="D740" s="118" t="s">
        <v>267</v>
      </c>
      <c r="E740" s="118" t="s">
        <v>381</v>
      </c>
      <c r="F740" s="118" t="s">
        <v>572</v>
      </c>
      <c r="G740" s="118" t="s">
        <v>926</v>
      </c>
      <c r="H740" s="119">
        <v>182663</v>
      </c>
      <c r="I740" s="119">
        <v>0</v>
      </c>
      <c r="J740" s="119">
        <v>0</v>
      </c>
      <c r="K740" s="120">
        <f>SUM('AIP Grant History'!$H740:$J740)</f>
        <v>182663</v>
      </c>
    </row>
    <row r="741" spans="1:11" x14ac:dyDescent="0.2">
      <c r="A741" s="117" t="s">
        <v>902</v>
      </c>
      <c r="B741" s="118" t="s">
        <v>276</v>
      </c>
      <c r="C741" s="118" t="s">
        <v>382</v>
      </c>
      <c r="D741" s="118" t="s">
        <v>21</v>
      </c>
      <c r="E741" s="118" t="s">
        <v>270</v>
      </c>
      <c r="F741" s="118" t="s">
        <v>574</v>
      </c>
      <c r="G741" s="118" t="s">
        <v>872</v>
      </c>
      <c r="H741" s="119">
        <v>545300</v>
      </c>
      <c r="I741" s="119">
        <v>0</v>
      </c>
      <c r="J741" s="119">
        <v>0</v>
      </c>
      <c r="K741" s="120">
        <f>SUM('AIP Grant History'!$H741:$J741)</f>
        <v>545300</v>
      </c>
    </row>
    <row r="742" spans="1:11" x14ac:dyDescent="0.2">
      <c r="A742" s="117" t="s">
        <v>902</v>
      </c>
      <c r="B742" s="118" t="s">
        <v>276</v>
      </c>
      <c r="C742" s="118" t="s">
        <v>382</v>
      </c>
      <c r="D742" s="118" t="s">
        <v>33</v>
      </c>
      <c r="E742" s="118" t="s">
        <v>270</v>
      </c>
      <c r="F742" s="118" t="s">
        <v>486</v>
      </c>
      <c r="G742" s="118" t="s">
        <v>927</v>
      </c>
      <c r="H742" s="119">
        <v>694857</v>
      </c>
      <c r="I742" s="119">
        <v>0</v>
      </c>
      <c r="J742" s="119">
        <v>0</v>
      </c>
      <c r="K742" s="120">
        <f>SUM('AIP Grant History'!$H742:$J742)</f>
        <v>694857</v>
      </c>
    </row>
    <row r="743" spans="1:11" x14ac:dyDescent="0.2">
      <c r="A743" s="117" t="s">
        <v>902</v>
      </c>
      <c r="B743" s="118" t="s">
        <v>276</v>
      </c>
      <c r="C743" s="118" t="s">
        <v>382</v>
      </c>
      <c r="D743" s="118" t="s">
        <v>57</v>
      </c>
      <c r="E743" s="118" t="s">
        <v>270</v>
      </c>
      <c r="F743" s="118" t="s">
        <v>488</v>
      </c>
      <c r="G743" s="118" t="s">
        <v>457</v>
      </c>
      <c r="H743" s="119">
        <v>720589</v>
      </c>
      <c r="I743" s="119">
        <v>0</v>
      </c>
      <c r="J743" s="119">
        <v>0</v>
      </c>
      <c r="K743" s="120">
        <f>SUM('AIP Grant History'!$H743:$J743)</f>
        <v>720589</v>
      </c>
    </row>
    <row r="744" spans="1:11" x14ac:dyDescent="0.2">
      <c r="A744" s="117" t="s">
        <v>902</v>
      </c>
      <c r="B744" s="118" t="s">
        <v>276</v>
      </c>
      <c r="C744" s="118" t="s">
        <v>382</v>
      </c>
      <c r="D744" s="118" t="s">
        <v>57</v>
      </c>
      <c r="E744" s="118" t="s">
        <v>270</v>
      </c>
      <c r="F744" s="118" t="s">
        <v>488</v>
      </c>
      <c r="G744" s="118" t="s">
        <v>533</v>
      </c>
      <c r="H744" s="119">
        <v>1425601</v>
      </c>
      <c r="I744" s="119">
        <v>0</v>
      </c>
      <c r="J744" s="119">
        <v>0</v>
      </c>
      <c r="K744" s="120">
        <f>SUM('AIP Grant History'!$H744:$J744)</f>
        <v>1425601</v>
      </c>
    </row>
    <row r="745" spans="1:11" x14ac:dyDescent="0.2">
      <c r="A745" s="117" t="s">
        <v>902</v>
      </c>
      <c r="B745" s="118" t="s">
        <v>276</v>
      </c>
      <c r="C745" s="118" t="s">
        <v>382</v>
      </c>
      <c r="D745" s="118" t="s">
        <v>109</v>
      </c>
      <c r="E745" s="118" t="s">
        <v>270</v>
      </c>
      <c r="F745" s="118" t="s">
        <v>492</v>
      </c>
      <c r="G745" s="118" t="s">
        <v>928</v>
      </c>
      <c r="H745" s="119">
        <v>171990</v>
      </c>
      <c r="I745" s="119">
        <v>0</v>
      </c>
      <c r="J745" s="119">
        <v>0</v>
      </c>
      <c r="K745" s="120">
        <f>SUM('AIP Grant History'!$H745:$J745)</f>
        <v>171990</v>
      </c>
    </row>
    <row r="746" spans="1:11" x14ac:dyDescent="0.2">
      <c r="A746" s="117" t="s">
        <v>902</v>
      </c>
      <c r="B746" s="118" t="s">
        <v>276</v>
      </c>
      <c r="C746" s="118" t="s">
        <v>382</v>
      </c>
      <c r="D746" s="118" t="s">
        <v>151</v>
      </c>
      <c r="E746" s="118" t="s">
        <v>281</v>
      </c>
      <c r="F746" s="118" t="s">
        <v>640</v>
      </c>
      <c r="G746" s="118" t="s">
        <v>929</v>
      </c>
      <c r="H746" s="119">
        <v>149250</v>
      </c>
      <c r="I746" s="119">
        <v>0</v>
      </c>
      <c r="J746" s="119">
        <v>0</v>
      </c>
      <c r="K746" s="120">
        <f>SUM('AIP Grant History'!$H746:$J746)</f>
        <v>149250</v>
      </c>
    </row>
    <row r="747" spans="1:11" x14ac:dyDescent="0.2">
      <c r="A747" s="117" t="s">
        <v>902</v>
      </c>
      <c r="B747" s="118" t="s">
        <v>276</v>
      </c>
      <c r="C747" s="118" t="s">
        <v>382</v>
      </c>
      <c r="D747" s="118" t="s">
        <v>151</v>
      </c>
      <c r="E747" s="118" t="s">
        <v>281</v>
      </c>
      <c r="F747" s="118" t="s">
        <v>640</v>
      </c>
      <c r="G747" s="118" t="s">
        <v>445</v>
      </c>
      <c r="H747" s="119">
        <v>2337132</v>
      </c>
      <c r="I747" s="119">
        <v>0</v>
      </c>
      <c r="J747" s="119">
        <v>0</v>
      </c>
      <c r="K747" s="120">
        <f>SUM('AIP Grant History'!$H747:$J747)</f>
        <v>2337132</v>
      </c>
    </row>
    <row r="748" spans="1:11" x14ac:dyDescent="0.2">
      <c r="A748" s="117" t="s">
        <v>902</v>
      </c>
      <c r="B748" s="118" t="s">
        <v>276</v>
      </c>
      <c r="C748" s="118" t="s">
        <v>382</v>
      </c>
      <c r="D748" s="118" t="s">
        <v>103</v>
      </c>
      <c r="E748" s="118" t="s">
        <v>270</v>
      </c>
      <c r="F748" s="118" t="s">
        <v>764</v>
      </c>
      <c r="G748" s="118" t="s">
        <v>869</v>
      </c>
      <c r="H748" s="119">
        <v>5050521</v>
      </c>
      <c r="I748" s="119">
        <v>0</v>
      </c>
      <c r="J748" s="119">
        <v>0</v>
      </c>
      <c r="K748" s="120">
        <f>SUM('AIP Grant History'!$H748:$J748)</f>
        <v>5050521</v>
      </c>
    </row>
    <row r="749" spans="1:11" x14ac:dyDescent="0.2">
      <c r="A749" s="117" t="s">
        <v>902</v>
      </c>
      <c r="B749" s="118" t="s">
        <v>276</v>
      </c>
      <c r="C749" s="118" t="s">
        <v>382</v>
      </c>
      <c r="D749" s="118" t="s">
        <v>201</v>
      </c>
      <c r="E749" s="118" t="s">
        <v>270</v>
      </c>
      <c r="F749" s="118" t="s">
        <v>498</v>
      </c>
      <c r="G749" s="118" t="s">
        <v>930</v>
      </c>
      <c r="H749" s="119">
        <v>1831024</v>
      </c>
      <c r="I749" s="119">
        <v>0</v>
      </c>
      <c r="J749" s="119">
        <v>0</v>
      </c>
      <c r="K749" s="120">
        <f>SUM('AIP Grant History'!$H749:$J749)</f>
        <v>1831024</v>
      </c>
    </row>
    <row r="750" spans="1:11" x14ac:dyDescent="0.2">
      <c r="A750" s="117" t="s">
        <v>902</v>
      </c>
      <c r="B750" s="118" t="s">
        <v>279</v>
      </c>
      <c r="C750" s="118" t="s">
        <v>382</v>
      </c>
      <c r="D750" s="118" t="s">
        <v>147</v>
      </c>
      <c r="E750" s="118" t="s">
        <v>381</v>
      </c>
      <c r="F750" s="118" t="s">
        <v>646</v>
      </c>
      <c r="G750" s="118" t="s">
        <v>559</v>
      </c>
      <c r="H750" s="119">
        <v>477712</v>
      </c>
      <c r="I750" s="119">
        <v>0</v>
      </c>
      <c r="J750" s="119">
        <v>0</v>
      </c>
      <c r="K750" s="120">
        <f>SUM('AIP Grant History'!$H750:$J750)</f>
        <v>477712</v>
      </c>
    </row>
    <row r="751" spans="1:11" x14ac:dyDescent="0.2">
      <c r="A751" s="117" t="s">
        <v>902</v>
      </c>
      <c r="B751" s="118" t="s">
        <v>279</v>
      </c>
      <c r="C751" s="118" t="s">
        <v>382</v>
      </c>
      <c r="D751" s="118" t="s">
        <v>223</v>
      </c>
      <c r="E751" s="118" t="s">
        <v>381</v>
      </c>
      <c r="F751" s="118" t="s">
        <v>506</v>
      </c>
      <c r="G751" s="118" t="s">
        <v>931</v>
      </c>
      <c r="H751" s="119">
        <v>2057185</v>
      </c>
      <c r="I751" s="119">
        <v>0</v>
      </c>
      <c r="J751" s="119">
        <v>0</v>
      </c>
      <c r="K751" s="120">
        <f>SUM('AIP Grant History'!$H751:$J751)</f>
        <v>2057185</v>
      </c>
    </row>
    <row r="752" spans="1:11" x14ac:dyDescent="0.2">
      <c r="A752" s="117" t="s">
        <v>902</v>
      </c>
      <c r="B752" s="118" t="s">
        <v>279</v>
      </c>
      <c r="C752" s="118" t="s">
        <v>382</v>
      </c>
      <c r="D752" s="118" t="s">
        <v>213</v>
      </c>
      <c r="E752" s="118" t="s">
        <v>381</v>
      </c>
      <c r="F752" s="118" t="s">
        <v>508</v>
      </c>
      <c r="G752" s="118" t="s">
        <v>932</v>
      </c>
      <c r="H752" s="119">
        <v>628387</v>
      </c>
      <c r="I752" s="119">
        <v>0</v>
      </c>
      <c r="J752" s="119">
        <v>0</v>
      </c>
      <c r="K752" s="120">
        <f>SUM('AIP Grant History'!$H752:$J752)</f>
        <v>628387</v>
      </c>
    </row>
    <row r="753" spans="1:11" x14ac:dyDescent="0.2">
      <c r="A753" s="117" t="s">
        <v>933</v>
      </c>
      <c r="B753" s="118" t="s">
        <v>274</v>
      </c>
      <c r="C753" s="118" t="s">
        <v>382</v>
      </c>
      <c r="D753" s="118" t="s">
        <v>5</v>
      </c>
      <c r="E753" s="118" t="s">
        <v>381</v>
      </c>
      <c r="F753" s="118" t="s">
        <v>392</v>
      </c>
      <c r="G753" s="118" t="s">
        <v>934</v>
      </c>
      <c r="H753" s="119">
        <v>426371</v>
      </c>
      <c r="I753" s="119">
        <v>0</v>
      </c>
      <c r="J753" s="119">
        <v>0</v>
      </c>
      <c r="K753" s="120">
        <f>SUM('AIP Grant History'!$H753:$J753)</f>
        <v>426371</v>
      </c>
    </row>
    <row r="754" spans="1:11" x14ac:dyDescent="0.2">
      <c r="A754" s="117" t="s">
        <v>933</v>
      </c>
      <c r="B754" s="118" t="s">
        <v>274</v>
      </c>
      <c r="C754" s="118" t="s">
        <v>382</v>
      </c>
      <c r="D754" s="118" t="s">
        <v>7</v>
      </c>
      <c r="E754" s="118" t="s">
        <v>381</v>
      </c>
      <c r="F754" s="118" t="s">
        <v>394</v>
      </c>
      <c r="G754" s="118" t="s">
        <v>418</v>
      </c>
      <c r="H754" s="119">
        <v>90702</v>
      </c>
      <c r="I754" s="119">
        <v>0</v>
      </c>
      <c r="J754" s="119">
        <v>0</v>
      </c>
      <c r="K754" s="120">
        <f>SUM('AIP Grant History'!$H754:$J754)</f>
        <v>90702</v>
      </c>
    </row>
    <row r="755" spans="1:11" x14ac:dyDescent="0.2">
      <c r="A755" s="117" t="s">
        <v>933</v>
      </c>
      <c r="B755" s="118" t="s">
        <v>274</v>
      </c>
      <c r="C755" s="118" t="s">
        <v>382</v>
      </c>
      <c r="D755" s="118" t="s">
        <v>13</v>
      </c>
      <c r="E755" s="118" t="s">
        <v>381</v>
      </c>
      <c r="F755" s="118" t="s">
        <v>396</v>
      </c>
      <c r="G755" s="118" t="s">
        <v>527</v>
      </c>
      <c r="H755" s="119">
        <v>210651</v>
      </c>
      <c r="I755" s="119">
        <v>0</v>
      </c>
      <c r="J755" s="119">
        <v>0</v>
      </c>
      <c r="K755" s="120">
        <f>SUM('AIP Grant History'!$H755:$J755)</f>
        <v>210651</v>
      </c>
    </row>
    <row r="756" spans="1:11" x14ac:dyDescent="0.2">
      <c r="A756" s="117" t="s">
        <v>933</v>
      </c>
      <c r="B756" s="118" t="s">
        <v>274</v>
      </c>
      <c r="C756" s="118" t="s">
        <v>382</v>
      </c>
      <c r="D756" s="118" t="s">
        <v>19</v>
      </c>
      <c r="E756" s="118" t="s">
        <v>381</v>
      </c>
      <c r="F756" s="118" t="s">
        <v>399</v>
      </c>
      <c r="G756" s="118" t="s">
        <v>935</v>
      </c>
      <c r="H756" s="119">
        <v>249086</v>
      </c>
      <c r="I756" s="119">
        <v>0</v>
      </c>
      <c r="J756" s="119">
        <v>0</v>
      </c>
      <c r="K756" s="120">
        <f>SUM('AIP Grant History'!$H756:$J756)</f>
        <v>249086</v>
      </c>
    </row>
    <row r="757" spans="1:11" x14ac:dyDescent="0.2">
      <c r="A757" s="117" t="s">
        <v>933</v>
      </c>
      <c r="B757" s="118" t="s">
        <v>274</v>
      </c>
      <c r="C757" s="118" t="s">
        <v>382</v>
      </c>
      <c r="D757" s="118" t="s">
        <v>29</v>
      </c>
      <c r="E757" s="118" t="s">
        <v>381</v>
      </c>
      <c r="F757" s="118" t="s">
        <v>403</v>
      </c>
      <c r="G757" s="118" t="s">
        <v>559</v>
      </c>
      <c r="H757" s="119">
        <v>408583</v>
      </c>
      <c r="I757" s="119">
        <v>0</v>
      </c>
      <c r="J757" s="119">
        <v>0</v>
      </c>
      <c r="K757" s="120">
        <f>SUM('AIP Grant History'!$H757:$J757)</f>
        <v>408583</v>
      </c>
    </row>
    <row r="758" spans="1:11" x14ac:dyDescent="0.2">
      <c r="A758" s="117" t="s">
        <v>933</v>
      </c>
      <c r="B758" s="118" t="s">
        <v>274</v>
      </c>
      <c r="C758" s="118" t="s">
        <v>382</v>
      </c>
      <c r="D758" s="118" t="s">
        <v>37</v>
      </c>
      <c r="E758" s="118" t="s">
        <v>381</v>
      </c>
      <c r="F758" s="118" t="s">
        <v>405</v>
      </c>
      <c r="G758" s="118" t="s">
        <v>936</v>
      </c>
      <c r="H758" s="119">
        <v>44150</v>
      </c>
      <c r="I758" s="119">
        <v>0</v>
      </c>
      <c r="J758" s="119">
        <v>0</v>
      </c>
      <c r="K758" s="120">
        <f>SUM('AIP Grant History'!$H758:$J758)</f>
        <v>44150</v>
      </c>
    </row>
    <row r="759" spans="1:11" x14ac:dyDescent="0.2">
      <c r="A759" s="117" t="s">
        <v>933</v>
      </c>
      <c r="B759" s="118" t="s">
        <v>274</v>
      </c>
      <c r="C759" s="118" t="s">
        <v>382</v>
      </c>
      <c r="D759" s="118" t="s">
        <v>41</v>
      </c>
      <c r="E759" s="118" t="s">
        <v>381</v>
      </c>
      <c r="F759" s="118" t="s">
        <v>407</v>
      </c>
      <c r="G759" s="118" t="s">
        <v>391</v>
      </c>
      <c r="H759" s="119">
        <v>226080</v>
      </c>
      <c r="I759" s="119">
        <v>0</v>
      </c>
      <c r="J759" s="119">
        <v>0</v>
      </c>
      <c r="K759" s="120">
        <f>SUM('AIP Grant History'!$H759:$J759)</f>
        <v>226080</v>
      </c>
    </row>
    <row r="760" spans="1:11" x14ac:dyDescent="0.2">
      <c r="A760" s="117" t="s">
        <v>933</v>
      </c>
      <c r="B760" s="118" t="s">
        <v>274</v>
      </c>
      <c r="C760" s="118" t="s">
        <v>382</v>
      </c>
      <c r="D760" s="118" t="s">
        <v>9</v>
      </c>
      <c r="E760" s="118" t="s">
        <v>381</v>
      </c>
      <c r="F760" s="118" t="s">
        <v>408</v>
      </c>
      <c r="G760" s="118" t="s">
        <v>937</v>
      </c>
      <c r="H760" s="119">
        <v>68273</v>
      </c>
      <c r="I760" s="119">
        <v>0</v>
      </c>
      <c r="J760" s="119">
        <v>0</v>
      </c>
      <c r="K760" s="120">
        <f>SUM('AIP Grant History'!$H760:$J760)</f>
        <v>68273</v>
      </c>
    </row>
    <row r="761" spans="1:11" x14ac:dyDescent="0.2">
      <c r="A761" s="117" t="s">
        <v>933</v>
      </c>
      <c r="B761" s="118" t="s">
        <v>274</v>
      </c>
      <c r="C761" s="118" t="s">
        <v>382</v>
      </c>
      <c r="D761" s="118" t="s">
        <v>49</v>
      </c>
      <c r="E761" s="118" t="s">
        <v>381</v>
      </c>
      <c r="F761" s="118" t="s">
        <v>595</v>
      </c>
      <c r="G761" s="118" t="s">
        <v>790</v>
      </c>
      <c r="H761" s="119">
        <v>25002</v>
      </c>
      <c r="I761" s="119">
        <v>0</v>
      </c>
      <c r="J761" s="119">
        <v>0</v>
      </c>
      <c r="K761" s="120">
        <f>SUM('AIP Grant History'!$H761:$J761)</f>
        <v>25002</v>
      </c>
    </row>
    <row r="762" spans="1:11" x14ac:dyDescent="0.2">
      <c r="A762" s="117" t="s">
        <v>933</v>
      </c>
      <c r="B762" s="118" t="s">
        <v>274</v>
      </c>
      <c r="C762" s="118" t="s">
        <v>382</v>
      </c>
      <c r="D762" s="118" t="s">
        <v>51</v>
      </c>
      <c r="E762" s="118" t="s">
        <v>381</v>
      </c>
      <c r="F762" s="118" t="s">
        <v>412</v>
      </c>
      <c r="G762" s="118" t="s">
        <v>938</v>
      </c>
      <c r="H762" s="119">
        <v>37502</v>
      </c>
      <c r="I762" s="119">
        <v>0</v>
      </c>
      <c r="J762" s="119">
        <v>0</v>
      </c>
      <c r="K762" s="120">
        <f>SUM('AIP Grant History'!$H762:$J762)</f>
        <v>37502</v>
      </c>
    </row>
    <row r="763" spans="1:11" x14ac:dyDescent="0.2">
      <c r="A763" s="117" t="s">
        <v>933</v>
      </c>
      <c r="B763" s="118" t="s">
        <v>274</v>
      </c>
      <c r="C763" s="118" t="s">
        <v>382</v>
      </c>
      <c r="D763" s="118" t="s">
        <v>53</v>
      </c>
      <c r="E763" s="118" t="s">
        <v>381</v>
      </c>
      <c r="F763" s="118" t="s">
        <v>519</v>
      </c>
      <c r="G763" s="118" t="s">
        <v>391</v>
      </c>
      <c r="H763" s="119">
        <v>266268</v>
      </c>
      <c r="I763" s="119">
        <v>0</v>
      </c>
      <c r="J763" s="119">
        <v>0</v>
      </c>
      <c r="K763" s="120">
        <f>SUM('AIP Grant History'!$H763:$J763)</f>
        <v>266268</v>
      </c>
    </row>
    <row r="764" spans="1:11" x14ac:dyDescent="0.2">
      <c r="A764" s="117" t="s">
        <v>933</v>
      </c>
      <c r="B764" s="118" t="s">
        <v>274</v>
      </c>
      <c r="C764" s="118" t="s">
        <v>382</v>
      </c>
      <c r="D764" s="118" t="s">
        <v>63</v>
      </c>
      <c r="E764" s="118" t="s">
        <v>381</v>
      </c>
      <c r="F764" s="118" t="s">
        <v>383</v>
      </c>
      <c r="G764" s="118" t="s">
        <v>424</v>
      </c>
      <c r="H764" s="119">
        <v>911479</v>
      </c>
      <c r="I764" s="119">
        <v>0</v>
      </c>
      <c r="J764" s="119">
        <v>0</v>
      </c>
      <c r="K764" s="120">
        <f>SUM('AIP Grant History'!$H764:$J764)</f>
        <v>911479</v>
      </c>
    </row>
    <row r="765" spans="1:11" x14ac:dyDescent="0.2">
      <c r="A765" s="117" t="s">
        <v>933</v>
      </c>
      <c r="B765" s="118" t="s">
        <v>274</v>
      </c>
      <c r="C765" s="118" t="s">
        <v>382</v>
      </c>
      <c r="D765" s="118" t="s">
        <v>65</v>
      </c>
      <c r="E765" s="118" t="s">
        <v>381</v>
      </c>
      <c r="F765" s="118" t="s">
        <v>415</v>
      </c>
      <c r="G765" s="118" t="s">
        <v>418</v>
      </c>
      <c r="H765" s="119">
        <v>58500</v>
      </c>
      <c r="I765" s="119">
        <v>0</v>
      </c>
      <c r="J765" s="119">
        <v>0</v>
      </c>
      <c r="K765" s="120">
        <f>SUM('AIP Grant History'!$H765:$J765)</f>
        <v>58500</v>
      </c>
    </row>
    <row r="766" spans="1:11" x14ac:dyDescent="0.2">
      <c r="A766" s="117" t="s">
        <v>933</v>
      </c>
      <c r="B766" s="118" t="s">
        <v>274</v>
      </c>
      <c r="C766" s="118" t="s">
        <v>382</v>
      </c>
      <c r="D766" s="118" t="s">
        <v>69</v>
      </c>
      <c r="E766" s="118" t="s">
        <v>381</v>
      </c>
      <c r="F766" s="118" t="s">
        <v>419</v>
      </c>
      <c r="G766" s="118" t="s">
        <v>559</v>
      </c>
      <c r="H766" s="119">
        <v>52802</v>
      </c>
      <c r="I766" s="119">
        <v>0</v>
      </c>
      <c r="J766" s="119">
        <v>0</v>
      </c>
      <c r="K766" s="120">
        <f>SUM('AIP Grant History'!$H766:$J766)</f>
        <v>52802</v>
      </c>
    </row>
    <row r="767" spans="1:11" x14ac:dyDescent="0.2">
      <c r="A767" s="117" t="s">
        <v>933</v>
      </c>
      <c r="B767" s="118" t="s">
        <v>274</v>
      </c>
      <c r="C767" s="118" t="s">
        <v>382</v>
      </c>
      <c r="D767" s="118" t="s">
        <v>71</v>
      </c>
      <c r="E767" s="118" t="s">
        <v>381</v>
      </c>
      <c r="F767" s="118" t="s">
        <v>421</v>
      </c>
      <c r="G767" s="118" t="s">
        <v>559</v>
      </c>
      <c r="H767" s="119">
        <v>626698</v>
      </c>
      <c r="I767" s="119">
        <v>0</v>
      </c>
      <c r="J767" s="119">
        <v>0</v>
      </c>
      <c r="K767" s="120">
        <f>SUM('AIP Grant History'!$H767:$J767)</f>
        <v>626698</v>
      </c>
    </row>
    <row r="768" spans="1:11" x14ac:dyDescent="0.2">
      <c r="A768" s="117" t="s">
        <v>933</v>
      </c>
      <c r="B768" s="118" t="s">
        <v>274</v>
      </c>
      <c r="C768" s="118" t="s">
        <v>382</v>
      </c>
      <c r="D768" s="118" t="s">
        <v>73</v>
      </c>
      <c r="E768" s="118" t="s">
        <v>381</v>
      </c>
      <c r="F768" s="118" t="s">
        <v>423</v>
      </c>
      <c r="G768" s="118" t="s">
        <v>559</v>
      </c>
      <c r="H768" s="119">
        <v>166057</v>
      </c>
      <c r="I768" s="119">
        <v>0</v>
      </c>
      <c r="J768" s="119">
        <v>0</v>
      </c>
      <c r="K768" s="120">
        <f>SUM('AIP Grant History'!$H768:$J768)</f>
        <v>166057</v>
      </c>
    </row>
    <row r="769" spans="1:11" x14ac:dyDescent="0.2">
      <c r="A769" s="117" t="s">
        <v>933</v>
      </c>
      <c r="B769" s="118" t="s">
        <v>274</v>
      </c>
      <c r="C769" s="118" t="s">
        <v>382</v>
      </c>
      <c r="D769" s="118" t="s">
        <v>189</v>
      </c>
      <c r="E769" s="118" t="s">
        <v>381</v>
      </c>
      <c r="F769" s="118" t="s">
        <v>523</v>
      </c>
      <c r="G769" s="118" t="s">
        <v>939</v>
      </c>
      <c r="H769" s="119">
        <v>207603</v>
      </c>
      <c r="I769" s="119">
        <v>0</v>
      </c>
      <c r="J769" s="119">
        <v>0</v>
      </c>
      <c r="K769" s="120">
        <f>SUM('AIP Grant History'!$H769:$J769)</f>
        <v>207603</v>
      </c>
    </row>
    <row r="770" spans="1:11" x14ac:dyDescent="0.2">
      <c r="A770" s="117" t="s">
        <v>933</v>
      </c>
      <c r="B770" s="118" t="s">
        <v>274</v>
      </c>
      <c r="C770" s="118" t="s">
        <v>382</v>
      </c>
      <c r="D770" s="118" t="s">
        <v>79</v>
      </c>
      <c r="E770" s="118" t="s">
        <v>381</v>
      </c>
      <c r="F770" s="118" t="s">
        <v>525</v>
      </c>
      <c r="G770" s="118" t="s">
        <v>940</v>
      </c>
      <c r="H770" s="119">
        <v>55558</v>
      </c>
      <c r="I770" s="119">
        <v>0</v>
      </c>
      <c r="J770" s="119">
        <v>0</v>
      </c>
      <c r="K770" s="120">
        <f>SUM('AIP Grant History'!$H770:$J770)</f>
        <v>55558</v>
      </c>
    </row>
    <row r="771" spans="1:11" x14ac:dyDescent="0.2">
      <c r="A771" s="117" t="s">
        <v>933</v>
      </c>
      <c r="B771" s="118" t="s">
        <v>274</v>
      </c>
      <c r="C771" s="118" t="s">
        <v>382</v>
      </c>
      <c r="D771" s="118" t="s">
        <v>81</v>
      </c>
      <c r="E771" s="118" t="s">
        <v>381</v>
      </c>
      <c r="F771" s="118" t="s">
        <v>812</v>
      </c>
      <c r="G771" s="118" t="s">
        <v>941</v>
      </c>
      <c r="H771" s="119">
        <v>1832631</v>
      </c>
      <c r="I771" s="119">
        <v>0</v>
      </c>
      <c r="J771" s="119">
        <v>0</v>
      </c>
      <c r="K771" s="120">
        <f>SUM('AIP Grant History'!$H771:$J771)</f>
        <v>1832631</v>
      </c>
    </row>
    <row r="772" spans="1:11" x14ac:dyDescent="0.2">
      <c r="A772" s="117" t="s">
        <v>933</v>
      </c>
      <c r="B772" s="118" t="s">
        <v>274</v>
      </c>
      <c r="C772" s="118" t="s">
        <v>382</v>
      </c>
      <c r="D772" s="118" t="s">
        <v>85</v>
      </c>
      <c r="E772" s="118" t="s">
        <v>381</v>
      </c>
      <c r="F772" s="118" t="s">
        <v>427</v>
      </c>
      <c r="G772" s="118" t="s">
        <v>501</v>
      </c>
      <c r="H772" s="119">
        <v>2607953</v>
      </c>
      <c r="I772" s="119">
        <v>0</v>
      </c>
      <c r="J772" s="119">
        <v>0</v>
      </c>
      <c r="K772" s="120">
        <f>SUM('AIP Grant History'!$H772:$J772)</f>
        <v>2607953</v>
      </c>
    </row>
    <row r="773" spans="1:11" x14ac:dyDescent="0.2">
      <c r="A773" s="117" t="s">
        <v>933</v>
      </c>
      <c r="B773" s="118" t="s">
        <v>274</v>
      </c>
      <c r="C773" s="118" t="s">
        <v>382</v>
      </c>
      <c r="D773" s="118" t="s">
        <v>87</v>
      </c>
      <c r="E773" s="118" t="s">
        <v>381</v>
      </c>
      <c r="F773" s="118" t="s">
        <v>388</v>
      </c>
      <c r="G773" s="118" t="s">
        <v>942</v>
      </c>
      <c r="H773" s="119">
        <v>466947</v>
      </c>
      <c r="I773" s="119">
        <v>0</v>
      </c>
      <c r="J773" s="119">
        <v>0</v>
      </c>
      <c r="K773" s="120">
        <f>SUM('AIP Grant History'!$H773:$J773)</f>
        <v>466947</v>
      </c>
    </row>
    <row r="774" spans="1:11" x14ac:dyDescent="0.2">
      <c r="A774" s="117" t="s">
        <v>933</v>
      </c>
      <c r="B774" s="118" t="s">
        <v>274</v>
      </c>
      <c r="C774" s="118" t="s">
        <v>382</v>
      </c>
      <c r="D774" s="118" t="s">
        <v>93</v>
      </c>
      <c r="E774" s="118" t="s">
        <v>381</v>
      </c>
      <c r="F774" s="118" t="s">
        <v>601</v>
      </c>
      <c r="G774" s="118" t="s">
        <v>790</v>
      </c>
      <c r="H774" s="119">
        <v>229210</v>
      </c>
      <c r="I774" s="119">
        <v>0</v>
      </c>
      <c r="J774" s="119">
        <v>0</v>
      </c>
      <c r="K774" s="120">
        <f>SUM('AIP Grant History'!$H774:$J774)</f>
        <v>229210</v>
      </c>
    </row>
    <row r="775" spans="1:11" x14ac:dyDescent="0.2">
      <c r="A775" s="117" t="s">
        <v>933</v>
      </c>
      <c r="B775" s="118" t="s">
        <v>274</v>
      </c>
      <c r="C775" s="118" t="s">
        <v>382</v>
      </c>
      <c r="D775" s="118" t="s">
        <v>95</v>
      </c>
      <c r="E775" s="118" t="s">
        <v>381</v>
      </c>
      <c r="F775" s="118" t="s">
        <v>429</v>
      </c>
      <c r="G775" s="118" t="s">
        <v>559</v>
      </c>
      <c r="H775" s="119">
        <v>186447</v>
      </c>
      <c r="I775" s="119">
        <v>0</v>
      </c>
      <c r="J775" s="119">
        <v>0</v>
      </c>
      <c r="K775" s="120">
        <f>SUM('AIP Grant History'!$H775:$J775)</f>
        <v>186447</v>
      </c>
    </row>
    <row r="776" spans="1:11" x14ac:dyDescent="0.2">
      <c r="A776" s="117" t="s">
        <v>933</v>
      </c>
      <c r="B776" s="118" t="s">
        <v>274</v>
      </c>
      <c r="C776" s="118" t="s">
        <v>382</v>
      </c>
      <c r="D776" s="118" t="s">
        <v>107</v>
      </c>
      <c r="E776" s="118" t="s">
        <v>381</v>
      </c>
      <c r="F776" s="118" t="s">
        <v>433</v>
      </c>
      <c r="G776" s="118" t="s">
        <v>943</v>
      </c>
      <c r="H776" s="119">
        <v>2154164</v>
      </c>
      <c r="I776" s="119">
        <v>0</v>
      </c>
      <c r="J776" s="119">
        <v>0</v>
      </c>
      <c r="K776" s="120">
        <f>SUM('AIP Grant History'!$H776:$J776)</f>
        <v>2154164</v>
      </c>
    </row>
    <row r="777" spans="1:11" x14ac:dyDescent="0.2">
      <c r="A777" s="117" t="s">
        <v>933</v>
      </c>
      <c r="B777" s="118" t="s">
        <v>274</v>
      </c>
      <c r="C777" s="118" t="s">
        <v>382</v>
      </c>
      <c r="D777" s="118" t="s">
        <v>115</v>
      </c>
      <c r="E777" s="118" t="s">
        <v>381</v>
      </c>
      <c r="F777" s="118" t="s">
        <v>535</v>
      </c>
      <c r="G777" s="118" t="s">
        <v>513</v>
      </c>
      <c r="H777" s="119">
        <v>548775</v>
      </c>
      <c r="I777" s="119">
        <v>0</v>
      </c>
      <c r="J777" s="119">
        <v>0</v>
      </c>
      <c r="K777" s="120">
        <f>SUM('AIP Grant History'!$H777:$J777)</f>
        <v>548775</v>
      </c>
    </row>
    <row r="778" spans="1:11" x14ac:dyDescent="0.2">
      <c r="A778" s="117" t="s">
        <v>933</v>
      </c>
      <c r="B778" s="118" t="s">
        <v>274</v>
      </c>
      <c r="C778" s="118" t="s">
        <v>382</v>
      </c>
      <c r="D778" s="118" t="s">
        <v>117</v>
      </c>
      <c r="E778" s="118" t="s">
        <v>381</v>
      </c>
      <c r="F778" s="118" t="s">
        <v>603</v>
      </c>
      <c r="G778" s="118" t="s">
        <v>944</v>
      </c>
      <c r="H778" s="119">
        <v>2343582</v>
      </c>
      <c r="I778" s="119">
        <v>0</v>
      </c>
      <c r="J778" s="119">
        <v>0</v>
      </c>
      <c r="K778" s="120">
        <f>SUM('AIP Grant History'!$H778:$J778)</f>
        <v>2343582</v>
      </c>
    </row>
    <row r="779" spans="1:11" x14ac:dyDescent="0.2">
      <c r="A779" s="117" t="s">
        <v>933</v>
      </c>
      <c r="B779" s="118" t="s">
        <v>274</v>
      </c>
      <c r="C779" s="118" t="s">
        <v>382</v>
      </c>
      <c r="D779" s="118" t="s">
        <v>119</v>
      </c>
      <c r="E779" s="118" t="s">
        <v>381</v>
      </c>
      <c r="F779" s="118" t="s">
        <v>439</v>
      </c>
      <c r="G779" s="118" t="s">
        <v>513</v>
      </c>
      <c r="H779" s="119">
        <v>210773</v>
      </c>
      <c r="I779" s="119">
        <v>0</v>
      </c>
      <c r="J779" s="119">
        <v>0</v>
      </c>
      <c r="K779" s="120">
        <f>SUM('AIP Grant History'!$H779:$J779)</f>
        <v>210773</v>
      </c>
    </row>
    <row r="780" spans="1:11" x14ac:dyDescent="0.2">
      <c r="A780" s="117" t="s">
        <v>933</v>
      </c>
      <c r="B780" s="118" t="s">
        <v>274</v>
      </c>
      <c r="C780" s="118" t="s">
        <v>382</v>
      </c>
      <c r="D780" s="118" t="s">
        <v>125</v>
      </c>
      <c r="E780" s="118" t="s">
        <v>381</v>
      </c>
      <c r="F780" s="118" t="s">
        <v>441</v>
      </c>
      <c r="G780" s="118" t="s">
        <v>945</v>
      </c>
      <c r="H780" s="119">
        <v>179425</v>
      </c>
      <c r="I780" s="119">
        <v>0</v>
      </c>
      <c r="J780" s="119">
        <v>0</v>
      </c>
      <c r="K780" s="120">
        <f>SUM('AIP Grant History'!$H780:$J780)</f>
        <v>179425</v>
      </c>
    </row>
    <row r="781" spans="1:11" x14ac:dyDescent="0.2">
      <c r="A781" s="117" t="s">
        <v>933</v>
      </c>
      <c r="B781" s="118" t="s">
        <v>274</v>
      </c>
      <c r="C781" s="118" t="s">
        <v>382</v>
      </c>
      <c r="D781" s="118" t="s">
        <v>131</v>
      </c>
      <c r="E781" s="118" t="s">
        <v>381</v>
      </c>
      <c r="F781" s="118" t="s">
        <v>443</v>
      </c>
      <c r="G781" s="118" t="s">
        <v>424</v>
      </c>
      <c r="H781" s="119">
        <v>640721</v>
      </c>
      <c r="I781" s="119">
        <v>0</v>
      </c>
      <c r="J781" s="119">
        <v>0</v>
      </c>
      <c r="K781" s="120">
        <f>SUM('AIP Grant History'!$H781:$J781)</f>
        <v>640721</v>
      </c>
    </row>
    <row r="782" spans="1:11" x14ac:dyDescent="0.2">
      <c r="A782" s="117" t="s">
        <v>933</v>
      </c>
      <c r="B782" s="118" t="s">
        <v>274</v>
      </c>
      <c r="C782" s="118" t="s">
        <v>382</v>
      </c>
      <c r="D782" s="118" t="s">
        <v>133</v>
      </c>
      <c r="E782" s="118" t="s">
        <v>381</v>
      </c>
      <c r="F782" s="118" t="s">
        <v>607</v>
      </c>
      <c r="G782" s="118" t="s">
        <v>559</v>
      </c>
      <c r="H782" s="119">
        <v>417613</v>
      </c>
      <c r="I782" s="119">
        <v>0</v>
      </c>
      <c r="J782" s="119">
        <v>0</v>
      </c>
      <c r="K782" s="120">
        <f>SUM('AIP Grant History'!$H782:$J782)</f>
        <v>417613</v>
      </c>
    </row>
    <row r="783" spans="1:11" x14ac:dyDescent="0.2">
      <c r="A783" s="117" t="s">
        <v>933</v>
      </c>
      <c r="B783" s="118" t="s">
        <v>274</v>
      </c>
      <c r="C783" s="118" t="s">
        <v>382</v>
      </c>
      <c r="D783" s="118" t="s">
        <v>155</v>
      </c>
      <c r="E783" s="118" t="s">
        <v>381</v>
      </c>
      <c r="F783" s="118" t="s">
        <v>539</v>
      </c>
      <c r="G783" s="118" t="s">
        <v>424</v>
      </c>
      <c r="H783" s="119">
        <v>32040</v>
      </c>
      <c r="I783" s="119">
        <v>0</v>
      </c>
      <c r="J783" s="119">
        <v>0</v>
      </c>
      <c r="K783" s="120">
        <f>SUM('AIP Grant History'!$H783:$J783)</f>
        <v>32040</v>
      </c>
    </row>
    <row r="784" spans="1:11" x14ac:dyDescent="0.2">
      <c r="A784" s="117" t="s">
        <v>933</v>
      </c>
      <c r="B784" s="118" t="s">
        <v>274</v>
      </c>
      <c r="C784" s="118" t="s">
        <v>382</v>
      </c>
      <c r="D784" s="118" t="s">
        <v>157</v>
      </c>
      <c r="E784" s="118" t="s">
        <v>381</v>
      </c>
      <c r="F784" s="118" t="s">
        <v>611</v>
      </c>
      <c r="G784" s="118" t="s">
        <v>946</v>
      </c>
      <c r="H784" s="119">
        <v>250154</v>
      </c>
      <c r="I784" s="119">
        <v>0</v>
      </c>
      <c r="J784" s="119">
        <v>0</v>
      </c>
      <c r="K784" s="120">
        <f>SUM('AIP Grant History'!$H784:$J784)</f>
        <v>250154</v>
      </c>
    </row>
    <row r="785" spans="1:11" x14ac:dyDescent="0.2">
      <c r="A785" s="117" t="s">
        <v>933</v>
      </c>
      <c r="B785" s="118" t="s">
        <v>274</v>
      </c>
      <c r="C785" s="118" t="s">
        <v>382</v>
      </c>
      <c r="D785" s="118" t="s">
        <v>159</v>
      </c>
      <c r="E785" s="118" t="s">
        <v>381</v>
      </c>
      <c r="F785" s="118" t="s">
        <v>446</v>
      </c>
      <c r="G785" s="118" t="s">
        <v>497</v>
      </c>
      <c r="H785" s="119">
        <v>125086</v>
      </c>
      <c r="I785" s="119">
        <v>0</v>
      </c>
      <c r="J785" s="119">
        <v>0</v>
      </c>
      <c r="K785" s="120">
        <f>SUM('AIP Grant History'!$H785:$J785)</f>
        <v>125086</v>
      </c>
    </row>
    <row r="786" spans="1:11" x14ac:dyDescent="0.2">
      <c r="A786" s="117" t="s">
        <v>933</v>
      </c>
      <c r="B786" s="118" t="s">
        <v>274</v>
      </c>
      <c r="C786" s="118" t="s">
        <v>382</v>
      </c>
      <c r="D786" s="118" t="s">
        <v>169</v>
      </c>
      <c r="E786" s="118" t="s">
        <v>381</v>
      </c>
      <c r="F786" s="118" t="s">
        <v>545</v>
      </c>
      <c r="G786" s="118" t="s">
        <v>790</v>
      </c>
      <c r="H786" s="119">
        <v>25042</v>
      </c>
      <c r="I786" s="119">
        <v>0</v>
      </c>
      <c r="J786" s="119">
        <v>0</v>
      </c>
      <c r="K786" s="120">
        <f>SUM('AIP Grant History'!$H786:$J786)</f>
        <v>25042</v>
      </c>
    </row>
    <row r="787" spans="1:11" x14ac:dyDescent="0.2">
      <c r="A787" s="117" t="s">
        <v>933</v>
      </c>
      <c r="B787" s="118" t="s">
        <v>274</v>
      </c>
      <c r="C787" s="118" t="s">
        <v>382</v>
      </c>
      <c r="D787" s="118" t="s">
        <v>171</v>
      </c>
      <c r="E787" s="118" t="s">
        <v>381</v>
      </c>
      <c r="F787" s="118" t="s">
        <v>452</v>
      </c>
      <c r="G787" s="118" t="s">
        <v>947</v>
      </c>
      <c r="H787" s="119">
        <v>51964</v>
      </c>
      <c r="I787" s="119">
        <v>0</v>
      </c>
      <c r="J787" s="119">
        <v>0</v>
      </c>
      <c r="K787" s="120">
        <f>SUM('AIP Grant History'!$H787:$J787)</f>
        <v>51964</v>
      </c>
    </row>
    <row r="788" spans="1:11" x14ac:dyDescent="0.2">
      <c r="A788" s="117" t="s">
        <v>933</v>
      </c>
      <c r="B788" s="118" t="s">
        <v>274</v>
      </c>
      <c r="C788" s="118" t="s">
        <v>382</v>
      </c>
      <c r="D788" s="118" t="s">
        <v>173</v>
      </c>
      <c r="E788" s="118" t="s">
        <v>381</v>
      </c>
      <c r="F788" s="118" t="s">
        <v>453</v>
      </c>
      <c r="G788" s="118" t="s">
        <v>559</v>
      </c>
      <c r="H788" s="119">
        <v>210707</v>
      </c>
      <c r="I788" s="119">
        <v>0</v>
      </c>
      <c r="J788" s="119">
        <v>0</v>
      </c>
      <c r="K788" s="120">
        <f>SUM('AIP Grant History'!$H788:$J788)</f>
        <v>210707</v>
      </c>
    </row>
    <row r="789" spans="1:11" x14ac:dyDescent="0.2">
      <c r="A789" s="117" t="s">
        <v>933</v>
      </c>
      <c r="B789" s="118" t="s">
        <v>274</v>
      </c>
      <c r="C789" s="118" t="s">
        <v>382</v>
      </c>
      <c r="D789" s="118" t="s">
        <v>175</v>
      </c>
      <c r="E789" s="118" t="s">
        <v>381</v>
      </c>
      <c r="F789" s="118" t="s">
        <v>548</v>
      </c>
      <c r="G789" s="118" t="s">
        <v>451</v>
      </c>
      <c r="H789" s="119">
        <v>391500</v>
      </c>
      <c r="I789" s="119">
        <v>0</v>
      </c>
      <c r="J789" s="119">
        <v>0</v>
      </c>
      <c r="K789" s="120">
        <f>SUM('AIP Grant History'!$H789:$J789)</f>
        <v>391500</v>
      </c>
    </row>
    <row r="790" spans="1:11" x14ac:dyDescent="0.2">
      <c r="A790" s="117" t="s">
        <v>933</v>
      </c>
      <c r="B790" s="118" t="s">
        <v>274</v>
      </c>
      <c r="C790" s="118" t="s">
        <v>382</v>
      </c>
      <c r="D790" s="118" t="s">
        <v>191</v>
      </c>
      <c r="E790" s="118" t="s">
        <v>381</v>
      </c>
      <c r="F790" s="118" t="s">
        <v>458</v>
      </c>
      <c r="G790" s="118" t="s">
        <v>948</v>
      </c>
      <c r="H790" s="119">
        <v>84787</v>
      </c>
      <c r="I790" s="119">
        <v>0</v>
      </c>
      <c r="J790" s="119">
        <v>0</v>
      </c>
      <c r="K790" s="120">
        <f>SUM('AIP Grant History'!$H790:$J790)</f>
        <v>84787</v>
      </c>
    </row>
    <row r="791" spans="1:11" x14ac:dyDescent="0.2">
      <c r="A791" s="117" t="s">
        <v>933</v>
      </c>
      <c r="B791" s="118" t="s">
        <v>274</v>
      </c>
      <c r="C791" s="118" t="s">
        <v>382</v>
      </c>
      <c r="D791" s="118" t="s">
        <v>127</v>
      </c>
      <c r="E791" s="118" t="s">
        <v>381</v>
      </c>
      <c r="F791" s="118" t="s">
        <v>551</v>
      </c>
      <c r="G791" s="118" t="s">
        <v>949</v>
      </c>
      <c r="H791" s="119">
        <v>177245</v>
      </c>
      <c r="I791" s="119">
        <v>0</v>
      </c>
      <c r="J791" s="119">
        <v>0</v>
      </c>
      <c r="K791" s="120">
        <f>SUM('AIP Grant History'!$H791:$J791)</f>
        <v>177245</v>
      </c>
    </row>
    <row r="792" spans="1:11" x14ac:dyDescent="0.2">
      <c r="A792" s="117" t="s">
        <v>933</v>
      </c>
      <c r="B792" s="118" t="s">
        <v>274</v>
      </c>
      <c r="C792" s="118" t="s">
        <v>382</v>
      </c>
      <c r="D792" s="118" t="s">
        <v>195</v>
      </c>
      <c r="E792" s="118" t="s">
        <v>381</v>
      </c>
      <c r="F792" s="118" t="s">
        <v>553</v>
      </c>
      <c r="G792" s="118" t="s">
        <v>527</v>
      </c>
      <c r="H792" s="119">
        <v>264881</v>
      </c>
      <c r="I792" s="119">
        <v>0</v>
      </c>
      <c r="J792" s="119">
        <v>0</v>
      </c>
      <c r="K792" s="120">
        <f>SUM('AIP Grant History'!$H792:$J792)</f>
        <v>264881</v>
      </c>
    </row>
    <row r="793" spans="1:11" x14ac:dyDescent="0.2">
      <c r="A793" s="117" t="s">
        <v>933</v>
      </c>
      <c r="B793" s="118" t="s">
        <v>274</v>
      </c>
      <c r="C793" s="118" t="s">
        <v>382</v>
      </c>
      <c r="D793" s="118" t="s">
        <v>197</v>
      </c>
      <c r="E793" s="118" t="s">
        <v>381</v>
      </c>
      <c r="F793" s="118" t="s">
        <v>555</v>
      </c>
      <c r="G793" s="118" t="s">
        <v>513</v>
      </c>
      <c r="H793" s="119">
        <v>162953</v>
      </c>
      <c r="I793" s="119">
        <v>0</v>
      </c>
      <c r="J793" s="119">
        <v>0</v>
      </c>
      <c r="K793" s="120">
        <f>SUM('AIP Grant History'!$H793:$J793)</f>
        <v>162953</v>
      </c>
    </row>
    <row r="794" spans="1:11" x14ac:dyDescent="0.2">
      <c r="A794" s="117" t="s">
        <v>933</v>
      </c>
      <c r="B794" s="118" t="s">
        <v>274</v>
      </c>
      <c r="C794" s="118" t="s">
        <v>382</v>
      </c>
      <c r="D794" s="118" t="s">
        <v>203</v>
      </c>
      <c r="E794" s="118" t="s">
        <v>381</v>
      </c>
      <c r="F794" s="118" t="s">
        <v>557</v>
      </c>
      <c r="G794" s="118" t="s">
        <v>391</v>
      </c>
      <c r="H794" s="119">
        <v>340921</v>
      </c>
      <c r="I794" s="119">
        <v>0</v>
      </c>
      <c r="J794" s="119">
        <v>0</v>
      </c>
      <c r="K794" s="120">
        <f>SUM('AIP Grant History'!$H794:$J794)</f>
        <v>340921</v>
      </c>
    </row>
    <row r="795" spans="1:11" x14ac:dyDescent="0.2">
      <c r="A795" s="117" t="s">
        <v>933</v>
      </c>
      <c r="B795" s="118" t="s">
        <v>274</v>
      </c>
      <c r="C795" s="118" t="s">
        <v>382</v>
      </c>
      <c r="D795" s="118" t="s">
        <v>205</v>
      </c>
      <c r="E795" s="118" t="s">
        <v>381</v>
      </c>
      <c r="F795" s="118" t="s">
        <v>622</v>
      </c>
      <c r="G795" s="118" t="s">
        <v>950</v>
      </c>
      <c r="H795" s="119">
        <v>1155434</v>
      </c>
      <c r="I795" s="119">
        <v>0</v>
      </c>
      <c r="J795" s="119">
        <v>0</v>
      </c>
      <c r="K795" s="120">
        <f>SUM('AIP Grant History'!$H795:$J795)</f>
        <v>1155434</v>
      </c>
    </row>
    <row r="796" spans="1:11" x14ac:dyDescent="0.2">
      <c r="A796" s="117" t="s">
        <v>933</v>
      </c>
      <c r="B796" s="118" t="s">
        <v>274</v>
      </c>
      <c r="C796" s="118" t="s">
        <v>382</v>
      </c>
      <c r="D796" s="118" t="s">
        <v>217</v>
      </c>
      <c r="E796" s="118" t="s">
        <v>381</v>
      </c>
      <c r="F796" s="118" t="s">
        <v>626</v>
      </c>
      <c r="G796" s="118" t="s">
        <v>418</v>
      </c>
      <c r="H796" s="119">
        <v>80100</v>
      </c>
      <c r="I796" s="119">
        <v>0</v>
      </c>
      <c r="J796" s="119">
        <v>0</v>
      </c>
      <c r="K796" s="120">
        <f>SUM('AIP Grant History'!$H796:$J796)</f>
        <v>80100</v>
      </c>
    </row>
    <row r="797" spans="1:11" x14ac:dyDescent="0.2">
      <c r="A797" s="117" t="s">
        <v>933</v>
      </c>
      <c r="B797" s="118" t="s">
        <v>274</v>
      </c>
      <c r="C797" s="118" t="s">
        <v>382</v>
      </c>
      <c r="D797" s="118" t="s">
        <v>59</v>
      </c>
      <c r="E797" s="118" t="s">
        <v>381</v>
      </c>
      <c r="F797" s="118" t="s">
        <v>560</v>
      </c>
      <c r="G797" s="118" t="s">
        <v>393</v>
      </c>
      <c r="H797" s="119">
        <v>111285</v>
      </c>
      <c r="I797" s="119">
        <v>0</v>
      </c>
      <c r="J797" s="119">
        <v>0</v>
      </c>
      <c r="K797" s="120">
        <f>SUM('AIP Grant History'!$H797:$J797)</f>
        <v>111285</v>
      </c>
    </row>
    <row r="798" spans="1:11" x14ac:dyDescent="0.2">
      <c r="A798" s="117" t="s">
        <v>933</v>
      </c>
      <c r="B798" s="118" t="s">
        <v>274</v>
      </c>
      <c r="C798" s="118" t="s">
        <v>382</v>
      </c>
      <c r="D798" s="118" t="s">
        <v>137</v>
      </c>
      <c r="E798" s="118" t="s">
        <v>381</v>
      </c>
      <c r="F798" s="118" t="s">
        <v>465</v>
      </c>
      <c r="G798" s="118" t="s">
        <v>391</v>
      </c>
      <c r="H798" s="119">
        <v>322200</v>
      </c>
      <c r="I798" s="119">
        <v>0</v>
      </c>
      <c r="J798" s="119">
        <v>0</v>
      </c>
      <c r="K798" s="120">
        <f>SUM('AIP Grant History'!$H798:$J798)</f>
        <v>322200</v>
      </c>
    </row>
    <row r="799" spans="1:11" x14ac:dyDescent="0.2">
      <c r="A799" s="117" t="s">
        <v>933</v>
      </c>
      <c r="B799" s="118" t="s">
        <v>274</v>
      </c>
      <c r="C799" s="118" t="s">
        <v>382</v>
      </c>
      <c r="D799" s="118" t="s">
        <v>211</v>
      </c>
      <c r="E799" s="118" t="s">
        <v>381</v>
      </c>
      <c r="F799" s="118" t="s">
        <v>563</v>
      </c>
      <c r="G799" s="118" t="s">
        <v>951</v>
      </c>
      <c r="H799" s="119">
        <v>696895</v>
      </c>
      <c r="I799" s="119">
        <v>0</v>
      </c>
      <c r="J799" s="119">
        <v>0</v>
      </c>
      <c r="K799" s="120">
        <f>SUM('AIP Grant History'!$H799:$J799)</f>
        <v>696895</v>
      </c>
    </row>
    <row r="800" spans="1:11" x14ac:dyDescent="0.2">
      <c r="A800" s="117" t="s">
        <v>933</v>
      </c>
      <c r="B800" s="118" t="s">
        <v>274</v>
      </c>
      <c r="C800" s="118" t="s">
        <v>382</v>
      </c>
      <c r="D800" s="118" t="s">
        <v>233</v>
      </c>
      <c r="E800" s="118" t="s">
        <v>381</v>
      </c>
      <c r="F800" s="118" t="s">
        <v>390</v>
      </c>
      <c r="G800" s="118" t="s">
        <v>418</v>
      </c>
      <c r="H800" s="119">
        <v>110250</v>
      </c>
      <c r="I800" s="119">
        <v>0</v>
      </c>
      <c r="J800" s="119">
        <v>0</v>
      </c>
      <c r="K800" s="120">
        <f>SUM('AIP Grant History'!$H800:$J800)</f>
        <v>110250</v>
      </c>
    </row>
    <row r="801" spans="1:11" x14ac:dyDescent="0.2">
      <c r="A801" s="117" t="s">
        <v>933</v>
      </c>
      <c r="B801" s="118" t="s">
        <v>274</v>
      </c>
      <c r="C801" s="118" t="s">
        <v>382</v>
      </c>
      <c r="D801" s="118" t="s">
        <v>123</v>
      </c>
      <c r="E801" s="118" t="s">
        <v>381</v>
      </c>
      <c r="F801" s="118" t="s">
        <v>471</v>
      </c>
      <c r="G801" s="118" t="s">
        <v>418</v>
      </c>
      <c r="H801" s="119">
        <v>122396</v>
      </c>
      <c r="I801" s="119">
        <v>0</v>
      </c>
      <c r="J801" s="119">
        <v>0</v>
      </c>
      <c r="K801" s="120">
        <f>SUM('AIP Grant History'!$H801:$J801)</f>
        <v>122396</v>
      </c>
    </row>
    <row r="802" spans="1:11" x14ac:dyDescent="0.2">
      <c r="A802" s="117" t="s">
        <v>933</v>
      </c>
      <c r="B802" s="118" t="s">
        <v>274</v>
      </c>
      <c r="C802" s="118" t="s">
        <v>382</v>
      </c>
      <c r="D802" s="118" t="s">
        <v>237</v>
      </c>
      <c r="E802" s="118" t="s">
        <v>381</v>
      </c>
      <c r="F802" s="118" t="s">
        <v>475</v>
      </c>
      <c r="G802" s="118" t="s">
        <v>952</v>
      </c>
      <c r="H802" s="119">
        <v>178881</v>
      </c>
      <c r="I802" s="119">
        <v>0</v>
      </c>
      <c r="J802" s="119">
        <v>0</v>
      </c>
      <c r="K802" s="120">
        <f>SUM('AIP Grant History'!$H802:$J802)</f>
        <v>178881</v>
      </c>
    </row>
    <row r="803" spans="1:11" x14ac:dyDescent="0.2">
      <c r="A803" s="117" t="s">
        <v>933</v>
      </c>
      <c r="B803" s="118" t="s">
        <v>274</v>
      </c>
      <c r="C803" s="118" t="s">
        <v>382</v>
      </c>
      <c r="D803" s="118" t="s">
        <v>245</v>
      </c>
      <c r="E803" s="118" t="s">
        <v>381</v>
      </c>
      <c r="F803" s="118" t="s">
        <v>477</v>
      </c>
      <c r="G803" s="118" t="s">
        <v>953</v>
      </c>
      <c r="H803" s="119">
        <v>33345</v>
      </c>
      <c r="I803" s="119">
        <v>0</v>
      </c>
      <c r="J803" s="119">
        <v>0</v>
      </c>
      <c r="K803" s="120">
        <f>SUM('AIP Grant History'!$H803:$J803)</f>
        <v>33345</v>
      </c>
    </row>
    <row r="804" spans="1:11" x14ac:dyDescent="0.2">
      <c r="A804" s="117" t="s">
        <v>933</v>
      </c>
      <c r="B804" s="118" t="s">
        <v>274</v>
      </c>
      <c r="C804" s="118" t="s">
        <v>382</v>
      </c>
      <c r="D804" s="118" t="s">
        <v>249</v>
      </c>
      <c r="E804" s="118" t="s">
        <v>381</v>
      </c>
      <c r="F804" s="118" t="s">
        <v>630</v>
      </c>
      <c r="G804" s="118" t="s">
        <v>393</v>
      </c>
      <c r="H804" s="119">
        <v>772681</v>
      </c>
      <c r="I804" s="119">
        <v>0</v>
      </c>
      <c r="J804" s="119">
        <v>0</v>
      </c>
      <c r="K804" s="120">
        <f>SUM('AIP Grant History'!$H804:$J804)</f>
        <v>772681</v>
      </c>
    </row>
    <row r="805" spans="1:11" x14ac:dyDescent="0.2">
      <c r="A805" s="117" t="s">
        <v>933</v>
      </c>
      <c r="B805" s="118" t="s">
        <v>274</v>
      </c>
      <c r="C805" s="118" t="s">
        <v>382</v>
      </c>
      <c r="D805" s="118" t="s">
        <v>251</v>
      </c>
      <c r="E805" s="118" t="s">
        <v>381</v>
      </c>
      <c r="F805" s="118" t="s">
        <v>480</v>
      </c>
      <c r="G805" s="118" t="s">
        <v>478</v>
      </c>
      <c r="H805" s="119">
        <v>290520</v>
      </c>
      <c r="I805" s="119">
        <v>0</v>
      </c>
      <c r="J805" s="119">
        <v>0</v>
      </c>
      <c r="K805" s="120">
        <f>SUM('AIP Grant History'!$H805:$J805)</f>
        <v>290520</v>
      </c>
    </row>
    <row r="806" spans="1:11" x14ac:dyDescent="0.2">
      <c r="A806" s="117" t="s">
        <v>933</v>
      </c>
      <c r="B806" s="118" t="s">
        <v>274</v>
      </c>
      <c r="C806" s="118" t="s">
        <v>382</v>
      </c>
      <c r="D806" s="118" t="s">
        <v>257</v>
      </c>
      <c r="E806" s="118" t="s">
        <v>381</v>
      </c>
      <c r="F806" s="118" t="s">
        <v>568</v>
      </c>
      <c r="G806" s="118" t="s">
        <v>432</v>
      </c>
      <c r="H806" s="119">
        <v>1229671</v>
      </c>
      <c r="I806" s="119">
        <v>0</v>
      </c>
      <c r="J806" s="119">
        <v>0</v>
      </c>
      <c r="K806" s="120">
        <f>SUM('AIP Grant History'!$H806:$J806)</f>
        <v>1229671</v>
      </c>
    </row>
    <row r="807" spans="1:11" x14ac:dyDescent="0.2">
      <c r="A807" s="117" t="s">
        <v>933</v>
      </c>
      <c r="B807" s="118" t="s">
        <v>274</v>
      </c>
      <c r="C807" s="118" t="s">
        <v>382</v>
      </c>
      <c r="D807" s="118" t="s">
        <v>267</v>
      </c>
      <c r="E807" s="118" t="s">
        <v>381</v>
      </c>
      <c r="F807" s="118" t="s">
        <v>572</v>
      </c>
      <c r="G807" s="118" t="s">
        <v>746</v>
      </c>
      <c r="H807" s="119">
        <v>1001282</v>
      </c>
      <c r="I807" s="119">
        <v>0</v>
      </c>
      <c r="J807" s="119">
        <v>0</v>
      </c>
      <c r="K807" s="120">
        <f>SUM('AIP Grant History'!$H807:$J807)</f>
        <v>1001282</v>
      </c>
    </row>
    <row r="808" spans="1:11" x14ac:dyDescent="0.2">
      <c r="A808" s="117" t="s">
        <v>933</v>
      </c>
      <c r="B808" s="118" t="s">
        <v>276</v>
      </c>
      <c r="C808" s="118" t="s">
        <v>382</v>
      </c>
      <c r="D808" s="118" t="s">
        <v>21</v>
      </c>
      <c r="E808" s="118" t="s">
        <v>270</v>
      </c>
      <c r="F808" s="118" t="s">
        <v>574</v>
      </c>
      <c r="G808" s="118" t="s">
        <v>954</v>
      </c>
      <c r="H808" s="119">
        <v>546535</v>
      </c>
      <c r="I808" s="119">
        <v>0</v>
      </c>
      <c r="J808" s="119">
        <v>0</v>
      </c>
      <c r="K808" s="120">
        <f>SUM('AIP Grant History'!$H808:$J808)</f>
        <v>546535</v>
      </c>
    </row>
    <row r="809" spans="1:11" x14ac:dyDescent="0.2">
      <c r="A809" s="117" t="s">
        <v>933</v>
      </c>
      <c r="B809" s="118" t="s">
        <v>276</v>
      </c>
      <c r="C809" s="118" t="s">
        <v>382</v>
      </c>
      <c r="D809" s="118" t="s">
        <v>33</v>
      </c>
      <c r="E809" s="118" t="s">
        <v>270</v>
      </c>
      <c r="F809" s="118" t="s">
        <v>486</v>
      </c>
      <c r="G809" s="118" t="s">
        <v>955</v>
      </c>
      <c r="H809" s="119">
        <v>599760</v>
      </c>
      <c r="I809" s="119">
        <v>0</v>
      </c>
      <c r="J809" s="119">
        <v>0</v>
      </c>
      <c r="K809" s="120">
        <f>SUM('AIP Grant History'!$H809:$J809)</f>
        <v>599760</v>
      </c>
    </row>
    <row r="810" spans="1:11" x14ac:dyDescent="0.2">
      <c r="A810" s="117" t="s">
        <v>933</v>
      </c>
      <c r="B810" s="118" t="s">
        <v>276</v>
      </c>
      <c r="C810" s="118" t="s">
        <v>382</v>
      </c>
      <c r="D810" s="118" t="s">
        <v>57</v>
      </c>
      <c r="E810" s="118" t="s">
        <v>270</v>
      </c>
      <c r="F810" s="118" t="s">
        <v>488</v>
      </c>
      <c r="G810" s="118" t="s">
        <v>956</v>
      </c>
      <c r="H810" s="119">
        <v>11998801</v>
      </c>
      <c r="I810" s="119">
        <v>0</v>
      </c>
      <c r="J810" s="119">
        <v>0</v>
      </c>
      <c r="K810" s="120">
        <f>SUM('AIP Grant History'!$H810:$J810)</f>
        <v>11998801</v>
      </c>
    </row>
    <row r="811" spans="1:11" x14ac:dyDescent="0.2">
      <c r="A811" s="117" t="s">
        <v>933</v>
      </c>
      <c r="B811" s="118" t="s">
        <v>276</v>
      </c>
      <c r="C811" s="118" t="s">
        <v>382</v>
      </c>
      <c r="D811" s="118" t="s">
        <v>57</v>
      </c>
      <c r="E811" s="118" t="s">
        <v>270</v>
      </c>
      <c r="F811" s="118" t="s">
        <v>488</v>
      </c>
      <c r="G811" s="118" t="s">
        <v>957</v>
      </c>
      <c r="H811" s="119">
        <v>773992</v>
      </c>
      <c r="I811" s="119">
        <v>0</v>
      </c>
      <c r="J811" s="119">
        <v>0</v>
      </c>
      <c r="K811" s="120">
        <f>SUM('AIP Grant History'!$H811:$J811)</f>
        <v>773992</v>
      </c>
    </row>
    <row r="812" spans="1:11" x14ac:dyDescent="0.2">
      <c r="A812" s="117" t="s">
        <v>933</v>
      </c>
      <c r="B812" s="118" t="s">
        <v>276</v>
      </c>
      <c r="C812" s="118" t="s">
        <v>382</v>
      </c>
      <c r="D812" s="118" t="s">
        <v>109</v>
      </c>
      <c r="E812" s="118" t="s">
        <v>270</v>
      </c>
      <c r="F812" s="118" t="s">
        <v>958</v>
      </c>
      <c r="G812" s="118" t="s">
        <v>959</v>
      </c>
      <c r="H812" s="119">
        <v>421519</v>
      </c>
      <c r="I812" s="119">
        <v>0</v>
      </c>
      <c r="J812" s="119">
        <v>0</v>
      </c>
      <c r="K812" s="120">
        <f>SUM('AIP Grant History'!$H812:$J812)</f>
        <v>421519</v>
      </c>
    </row>
    <row r="813" spans="1:11" x14ac:dyDescent="0.2">
      <c r="A813" s="117" t="s">
        <v>933</v>
      </c>
      <c r="B813" s="118" t="s">
        <v>276</v>
      </c>
      <c r="C813" s="118" t="s">
        <v>382</v>
      </c>
      <c r="D813" s="118" t="s">
        <v>151</v>
      </c>
      <c r="E813" s="118" t="s">
        <v>281</v>
      </c>
      <c r="F813" s="118" t="s">
        <v>640</v>
      </c>
      <c r="G813" s="118" t="s">
        <v>445</v>
      </c>
      <c r="H813" s="119">
        <v>5022119</v>
      </c>
      <c r="I813" s="119">
        <v>0</v>
      </c>
      <c r="J813" s="119">
        <v>0</v>
      </c>
      <c r="K813" s="120">
        <f>SUM('AIP Grant History'!$H813:$J813)</f>
        <v>5022119</v>
      </c>
    </row>
    <row r="814" spans="1:11" x14ac:dyDescent="0.2">
      <c r="A814" s="117" t="s">
        <v>933</v>
      </c>
      <c r="B814" s="118" t="s">
        <v>276</v>
      </c>
      <c r="C814" s="118" t="s">
        <v>382</v>
      </c>
      <c r="D814" s="118" t="s">
        <v>103</v>
      </c>
      <c r="E814" s="118" t="s">
        <v>270</v>
      </c>
      <c r="F814" s="118" t="s">
        <v>764</v>
      </c>
      <c r="G814" s="118" t="s">
        <v>445</v>
      </c>
      <c r="H814" s="119">
        <v>2950659</v>
      </c>
      <c r="I814" s="119">
        <v>0</v>
      </c>
      <c r="J814" s="119">
        <v>0</v>
      </c>
      <c r="K814" s="120">
        <f>SUM('AIP Grant History'!$H814:$J814)</f>
        <v>2950659</v>
      </c>
    </row>
    <row r="815" spans="1:11" x14ac:dyDescent="0.2">
      <c r="A815" s="117" t="s">
        <v>933</v>
      </c>
      <c r="B815" s="118" t="s">
        <v>276</v>
      </c>
      <c r="C815" s="118" t="s">
        <v>382</v>
      </c>
      <c r="D815" s="118" t="s">
        <v>201</v>
      </c>
      <c r="E815" s="118" t="s">
        <v>270</v>
      </c>
      <c r="F815" s="118" t="s">
        <v>498</v>
      </c>
      <c r="G815" s="118" t="s">
        <v>960</v>
      </c>
      <c r="H815" s="119">
        <v>1475713</v>
      </c>
      <c r="I815" s="119">
        <v>0</v>
      </c>
      <c r="J815" s="119">
        <v>0</v>
      </c>
      <c r="K815" s="120">
        <f>SUM('AIP Grant History'!$H815:$J815)</f>
        <v>1475713</v>
      </c>
    </row>
    <row r="816" spans="1:11" x14ac:dyDescent="0.2">
      <c r="A816" s="117" t="s">
        <v>933</v>
      </c>
      <c r="B816" s="118" t="s">
        <v>276</v>
      </c>
      <c r="C816" s="118" t="s">
        <v>382</v>
      </c>
      <c r="D816" s="118" t="s">
        <v>209</v>
      </c>
      <c r="E816" s="118" t="s">
        <v>270</v>
      </c>
      <c r="F816" s="118" t="s">
        <v>583</v>
      </c>
      <c r="G816" s="118" t="s">
        <v>499</v>
      </c>
      <c r="H816" s="119">
        <v>3387032</v>
      </c>
      <c r="I816" s="119">
        <v>0</v>
      </c>
      <c r="J816" s="119">
        <v>0</v>
      </c>
      <c r="K816" s="120">
        <f>SUM('AIP Grant History'!$H816:$J816)</f>
        <v>3387032</v>
      </c>
    </row>
    <row r="817" spans="1:11" x14ac:dyDescent="0.2">
      <c r="A817" s="117" t="s">
        <v>933</v>
      </c>
      <c r="B817" s="118" t="s">
        <v>279</v>
      </c>
      <c r="C817" s="118" t="s">
        <v>382</v>
      </c>
      <c r="D817" s="118" t="s">
        <v>145</v>
      </c>
      <c r="E817" s="118" t="s">
        <v>381</v>
      </c>
      <c r="F817" s="118" t="s">
        <v>500</v>
      </c>
      <c r="G817" s="118" t="s">
        <v>961</v>
      </c>
      <c r="H817" s="119">
        <v>252178</v>
      </c>
      <c r="I817" s="119">
        <v>0</v>
      </c>
      <c r="J817" s="119">
        <v>0</v>
      </c>
      <c r="K817" s="120">
        <f>SUM('AIP Grant History'!$H817:$J817)</f>
        <v>252178</v>
      </c>
    </row>
    <row r="818" spans="1:11" x14ac:dyDescent="0.2">
      <c r="A818" s="117" t="s">
        <v>933</v>
      </c>
      <c r="B818" s="118" t="s">
        <v>279</v>
      </c>
      <c r="C818" s="118" t="s">
        <v>382</v>
      </c>
      <c r="D818" s="118" t="s">
        <v>149</v>
      </c>
      <c r="E818" s="118" t="s">
        <v>381</v>
      </c>
      <c r="F818" s="118" t="s">
        <v>502</v>
      </c>
      <c r="G818" s="118" t="s">
        <v>559</v>
      </c>
      <c r="H818" s="119">
        <v>506372</v>
      </c>
      <c r="I818" s="119">
        <v>0</v>
      </c>
      <c r="J818" s="119">
        <v>0</v>
      </c>
      <c r="K818" s="120">
        <f>SUM('AIP Grant History'!$H818:$J818)</f>
        <v>506372</v>
      </c>
    </row>
    <row r="819" spans="1:11" x14ac:dyDescent="0.2">
      <c r="A819" s="117" t="s">
        <v>933</v>
      </c>
      <c r="B819" s="118" t="s">
        <v>279</v>
      </c>
      <c r="C819" s="118" t="s">
        <v>382</v>
      </c>
      <c r="D819" s="118" t="s">
        <v>215</v>
      </c>
      <c r="E819" s="118" t="s">
        <v>381</v>
      </c>
      <c r="F819" s="118" t="s">
        <v>504</v>
      </c>
      <c r="G819" s="118" t="s">
        <v>559</v>
      </c>
      <c r="H819" s="119">
        <v>448764</v>
      </c>
      <c r="I819" s="119">
        <v>0</v>
      </c>
      <c r="J819" s="119">
        <v>0</v>
      </c>
      <c r="K819" s="120">
        <f>SUM('AIP Grant History'!$H819:$J819)</f>
        <v>448764</v>
      </c>
    </row>
    <row r="820" spans="1:11" x14ac:dyDescent="0.2">
      <c r="A820" s="117" t="s">
        <v>933</v>
      </c>
      <c r="B820" s="118" t="s">
        <v>279</v>
      </c>
      <c r="C820" s="118" t="s">
        <v>382</v>
      </c>
      <c r="D820" s="118" t="s">
        <v>223</v>
      </c>
      <c r="E820" s="118" t="s">
        <v>381</v>
      </c>
      <c r="F820" s="118" t="s">
        <v>506</v>
      </c>
      <c r="G820" s="118" t="s">
        <v>962</v>
      </c>
      <c r="H820" s="119">
        <v>839862</v>
      </c>
      <c r="I820" s="119">
        <v>0</v>
      </c>
      <c r="J820" s="119">
        <v>0</v>
      </c>
      <c r="K820" s="120">
        <f>SUM('AIP Grant History'!$H820:$J820)</f>
        <v>839862</v>
      </c>
    </row>
    <row r="821" spans="1:11" x14ac:dyDescent="0.2">
      <c r="A821" s="117" t="s">
        <v>933</v>
      </c>
      <c r="B821" s="118" t="s">
        <v>279</v>
      </c>
      <c r="C821" s="118" t="s">
        <v>382</v>
      </c>
      <c r="D821" s="118" t="s">
        <v>213</v>
      </c>
      <c r="E821" s="118" t="s">
        <v>381</v>
      </c>
      <c r="F821" s="118" t="s">
        <v>508</v>
      </c>
      <c r="G821" s="118" t="s">
        <v>697</v>
      </c>
      <c r="H821" s="119">
        <v>662304</v>
      </c>
      <c r="I821" s="119">
        <v>0</v>
      </c>
      <c r="J821" s="119">
        <v>0</v>
      </c>
      <c r="K821" s="120">
        <f>SUM('AIP Grant History'!$H821:$J821)</f>
        <v>662304</v>
      </c>
    </row>
    <row r="822" spans="1:11" x14ac:dyDescent="0.2">
      <c r="A822" s="117" t="s">
        <v>963</v>
      </c>
      <c r="B822" s="118" t="s">
        <v>381</v>
      </c>
      <c r="C822" s="118" t="s">
        <v>382</v>
      </c>
      <c r="D822" s="118" t="s">
        <v>588</v>
      </c>
      <c r="E822" s="118" t="s">
        <v>381</v>
      </c>
      <c r="F822" s="118" t="s">
        <v>589</v>
      </c>
      <c r="G822" s="118" t="s">
        <v>964</v>
      </c>
      <c r="H822" s="119">
        <v>180000</v>
      </c>
      <c r="I822" s="119">
        <v>0</v>
      </c>
      <c r="J822" s="119">
        <v>0</v>
      </c>
      <c r="K822" s="120">
        <f>SUM('AIP Grant History'!$H822:$J822)</f>
        <v>180000</v>
      </c>
    </row>
    <row r="823" spans="1:11" x14ac:dyDescent="0.2">
      <c r="A823" s="117" t="s">
        <v>963</v>
      </c>
      <c r="B823" s="118" t="s">
        <v>274</v>
      </c>
      <c r="C823" s="118" t="s">
        <v>382</v>
      </c>
      <c r="D823" s="118" t="s">
        <v>5</v>
      </c>
      <c r="E823" s="118" t="s">
        <v>381</v>
      </c>
      <c r="F823" s="118" t="s">
        <v>392</v>
      </c>
      <c r="G823" s="118" t="s">
        <v>782</v>
      </c>
      <c r="H823" s="119">
        <v>177516</v>
      </c>
      <c r="I823" s="119">
        <v>0</v>
      </c>
      <c r="J823" s="119">
        <v>0</v>
      </c>
      <c r="K823" s="120">
        <f>SUM('AIP Grant History'!$H823:$J823)</f>
        <v>177516</v>
      </c>
    </row>
    <row r="824" spans="1:11" x14ac:dyDescent="0.2">
      <c r="A824" s="117" t="s">
        <v>963</v>
      </c>
      <c r="B824" s="118" t="s">
        <v>274</v>
      </c>
      <c r="C824" s="118" t="s">
        <v>382</v>
      </c>
      <c r="D824" s="118" t="s">
        <v>7</v>
      </c>
      <c r="E824" s="118" t="s">
        <v>381</v>
      </c>
      <c r="F824" s="118" t="s">
        <v>394</v>
      </c>
      <c r="G824" s="118" t="s">
        <v>965</v>
      </c>
      <c r="H824" s="119">
        <v>124654</v>
      </c>
      <c r="I824" s="119">
        <v>0</v>
      </c>
      <c r="J824" s="119">
        <v>0</v>
      </c>
      <c r="K824" s="120">
        <f>SUM('AIP Grant History'!$H824:$J824)</f>
        <v>124654</v>
      </c>
    </row>
    <row r="825" spans="1:11" x14ac:dyDescent="0.2">
      <c r="A825" s="117" t="s">
        <v>963</v>
      </c>
      <c r="B825" s="118" t="s">
        <v>274</v>
      </c>
      <c r="C825" s="118" t="s">
        <v>382</v>
      </c>
      <c r="D825" s="118" t="s">
        <v>19</v>
      </c>
      <c r="E825" s="118" t="s">
        <v>381</v>
      </c>
      <c r="F825" s="118" t="s">
        <v>399</v>
      </c>
      <c r="G825" s="118" t="s">
        <v>476</v>
      </c>
      <c r="H825" s="119">
        <v>252513</v>
      </c>
      <c r="I825" s="119">
        <v>0</v>
      </c>
      <c r="J825" s="119">
        <v>0</v>
      </c>
      <c r="K825" s="120">
        <f>SUM('AIP Grant History'!$H825:$J825)</f>
        <v>252513</v>
      </c>
    </row>
    <row r="826" spans="1:11" x14ac:dyDescent="0.2">
      <c r="A826" s="117" t="s">
        <v>963</v>
      </c>
      <c r="B826" s="118" t="s">
        <v>274</v>
      </c>
      <c r="C826" s="118" t="s">
        <v>382</v>
      </c>
      <c r="D826" s="118" t="s">
        <v>23</v>
      </c>
      <c r="E826" s="118" t="s">
        <v>381</v>
      </c>
      <c r="F826" s="118" t="s">
        <v>401</v>
      </c>
      <c r="G826" s="118" t="s">
        <v>966</v>
      </c>
      <c r="H826" s="119">
        <v>111345</v>
      </c>
      <c r="I826" s="119">
        <v>0</v>
      </c>
      <c r="J826" s="119">
        <v>0</v>
      </c>
      <c r="K826" s="120">
        <f>SUM('AIP Grant History'!$H826:$J826)</f>
        <v>111345</v>
      </c>
    </row>
    <row r="827" spans="1:11" x14ac:dyDescent="0.2">
      <c r="A827" s="117" t="s">
        <v>963</v>
      </c>
      <c r="B827" s="118" t="s">
        <v>274</v>
      </c>
      <c r="C827" s="118" t="s">
        <v>382</v>
      </c>
      <c r="D827" s="118" t="s">
        <v>29</v>
      </c>
      <c r="E827" s="118" t="s">
        <v>381</v>
      </c>
      <c r="F827" s="118" t="s">
        <v>403</v>
      </c>
      <c r="G827" s="118" t="s">
        <v>534</v>
      </c>
      <c r="H827" s="119">
        <v>60170</v>
      </c>
      <c r="I827" s="119">
        <v>0</v>
      </c>
      <c r="J827" s="119">
        <v>0</v>
      </c>
      <c r="K827" s="120">
        <f>SUM('AIP Grant History'!$H827:$J827)</f>
        <v>60170</v>
      </c>
    </row>
    <row r="828" spans="1:11" x14ac:dyDescent="0.2">
      <c r="A828" s="117" t="s">
        <v>963</v>
      </c>
      <c r="B828" s="118" t="s">
        <v>274</v>
      </c>
      <c r="C828" s="118" t="s">
        <v>382</v>
      </c>
      <c r="D828" s="118" t="s">
        <v>37</v>
      </c>
      <c r="E828" s="118" t="s">
        <v>381</v>
      </c>
      <c r="F828" s="118" t="s">
        <v>405</v>
      </c>
      <c r="G828" s="118" t="s">
        <v>967</v>
      </c>
      <c r="H828" s="119">
        <v>220449</v>
      </c>
      <c r="I828" s="119">
        <v>0</v>
      </c>
      <c r="J828" s="119">
        <v>0</v>
      </c>
      <c r="K828" s="120">
        <f>SUM('AIP Grant History'!$H828:$J828)</f>
        <v>220449</v>
      </c>
    </row>
    <row r="829" spans="1:11" x14ac:dyDescent="0.2">
      <c r="A829" s="117" t="s">
        <v>963</v>
      </c>
      <c r="B829" s="118" t="s">
        <v>274</v>
      </c>
      <c r="C829" s="118" t="s">
        <v>382</v>
      </c>
      <c r="D829" s="118" t="s">
        <v>9</v>
      </c>
      <c r="E829" s="118" t="s">
        <v>381</v>
      </c>
      <c r="F829" s="118" t="s">
        <v>408</v>
      </c>
      <c r="G829" s="118" t="s">
        <v>968</v>
      </c>
      <c r="H829" s="119">
        <v>1234874</v>
      </c>
      <c r="I829" s="119">
        <v>0</v>
      </c>
      <c r="J829" s="119">
        <v>0</v>
      </c>
      <c r="K829" s="120">
        <f>SUM('AIP Grant History'!$H829:$J829)</f>
        <v>1234874</v>
      </c>
    </row>
    <row r="830" spans="1:11" x14ac:dyDescent="0.2">
      <c r="A830" s="117" t="s">
        <v>963</v>
      </c>
      <c r="B830" s="118" t="s">
        <v>274</v>
      </c>
      <c r="C830" s="118" t="s">
        <v>382</v>
      </c>
      <c r="D830" s="118" t="s">
        <v>51</v>
      </c>
      <c r="E830" s="118" t="s">
        <v>381</v>
      </c>
      <c r="F830" s="118" t="s">
        <v>412</v>
      </c>
      <c r="G830" s="118" t="s">
        <v>598</v>
      </c>
      <c r="H830" s="119">
        <v>369900</v>
      </c>
      <c r="I830" s="119">
        <v>0</v>
      </c>
      <c r="J830" s="119">
        <v>0</v>
      </c>
      <c r="K830" s="120">
        <f>SUM('AIP Grant History'!$H830:$J830)</f>
        <v>369900</v>
      </c>
    </row>
    <row r="831" spans="1:11" x14ac:dyDescent="0.2">
      <c r="A831" s="117" t="s">
        <v>963</v>
      </c>
      <c r="B831" s="118" t="s">
        <v>274</v>
      </c>
      <c r="C831" s="118" t="s">
        <v>382</v>
      </c>
      <c r="D831" s="118" t="s">
        <v>53</v>
      </c>
      <c r="E831" s="118" t="s">
        <v>381</v>
      </c>
      <c r="F831" s="118" t="s">
        <v>519</v>
      </c>
      <c r="G831" s="118" t="s">
        <v>969</v>
      </c>
      <c r="H831" s="119">
        <v>3891125</v>
      </c>
      <c r="I831" s="119">
        <v>0</v>
      </c>
      <c r="J831" s="119">
        <v>0</v>
      </c>
      <c r="K831" s="120">
        <f>SUM('AIP Grant History'!$H831:$J831)</f>
        <v>3891125</v>
      </c>
    </row>
    <row r="832" spans="1:11" x14ac:dyDescent="0.2">
      <c r="A832" s="117" t="s">
        <v>963</v>
      </c>
      <c r="B832" s="118" t="s">
        <v>274</v>
      </c>
      <c r="C832" s="118" t="s">
        <v>382</v>
      </c>
      <c r="D832" s="118" t="s">
        <v>55</v>
      </c>
      <c r="E832" s="118" t="s">
        <v>381</v>
      </c>
      <c r="F832" s="118" t="s">
        <v>520</v>
      </c>
      <c r="G832" s="118" t="s">
        <v>424</v>
      </c>
      <c r="H832" s="119">
        <v>653551</v>
      </c>
      <c r="I832" s="119">
        <v>0</v>
      </c>
      <c r="J832" s="119">
        <v>0</v>
      </c>
      <c r="K832" s="120">
        <f>SUM('AIP Grant History'!$H832:$J832)</f>
        <v>653551</v>
      </c>
    </row>
    <row r="833" spans="1:11" x14ac:dyDescent="0.2">
      <c r="A833" s="117" t="s">
        <v>963</v>
      </c>
      <c r="B833" s="118" t="s">
        <v>274</v>
      </c>
      <c r="C833" s="118" t="s">
        <v>382</v>
      </c>
      <c r="D833" s="118" t="s">
        <v>63</v>
      </c>
      <c r="E833" s="118" t="s">
        <v>381</v>
      </c>
      <c r="F833" s="118" t="s">
        <v>383</v>
      </c>
      <c r="G833" s="118" t="s">
        <v>391</v>
      </c>
      <c r="H833" s="119">
        <v>356670</v>
      </c>
      <c r="I833" s="119">
        <v>0</v>
      </c>
      <c r="J833" s="119">
        <v>0</v>
      </c>
      <c r="K833" s="120">
        <f>SUM('AIP Grant History'!$H833:$J833)</f>
        <v>356670</v>
      </c>
    </row>
    <row r="834" spans="1:11" x14ac:dyDescent="0.2">
      <c r="A834" s="117" t="s">
        <v>963</v>
      </c>
      <c r="B834" s="118" t="s">
        <v>274</v>
      </c>
      <c r="C834" s="118" t="s">
        <v>382</v>
      </c>
      <c r="D834" s="118" t="s">
        <v>65</v>
      </c>
      <c r="E834" s="118" t="s">
        <v>381</v>
      </c>
      <c r="F834" s="118" t="s">
        <v>415</v>
      </c>
      <c r="G834" s="118" t="s">
        <v>455</v>
      </c>
      <c r="H834" s="119">
        <v>2836567</v>
      </c>
      <c r="I834" s="119">
        <v>0</v>
      </c>
      <c r="J834" s="119">
        <v>0</v>
      </c>
      <c r="K834" s="120">
        <f>SUM('AIP Grant History'!$H834:$J834)</f>
        <v>2836567</v>
      </c>
    </row>
    <row r="835" spans="1:11" x14ac:dyDescent="0.2">
      <c r="A835" s="117" t="s">
        <v>963</v>
      </c>
      <c r="B835" s="118" t="s">
        <v>274</v>
      </c>
      <c r="C835" s="118" t="s">
        <v>382</v>
      </c>
      <c r="D835" s="118" t="s">
        <v>67</v>
      </c>
      <c r="E835" s="118" t="s">
        <v>381</v>
      </c>
      <c r="F835" s="118" t="s">
        <v>417</v>
      </c>
      <c r="G835" s="118" t="s">
        <v>777</v>
      </c>
      <c r="H835" s="119">
        <v>115009</v>
      </c>
      <c r="I835" s="119">
        <v>0</v>
      </c>
      <c r="J835" s="119">
        <v>0</v>
      </c>
      <c r="K835" s="120">
        <f>SUM('AIP Grant History'!$H835:$J835)</f>
        <v>115009</v>
      </c>
    </row>
    <row r="836" spans="1:11" x14ac:dyDescent="0.2">
      <c r="A836" s="117" t="s">
        <v>963</v>
      </c>
      <c r="B836" s="118" t="s">
        <v>274</v>
      </c>
      <c r="C836" s="118" t="s">
        <v>382</v>
      </c>
      <c r="D836" s="118" t="s">
        <v>69</v>
      </c>
      <c r="E836" s="118" t="s">
        <v>381</v>
      </c>
      <c r="F836" s="118" t="s">
        <v>419</v>
      </c>
      <c r="G836" s="118" t="s">
        <v>559</v>
      </c>
      <c r="H836" s="119">
        <v>346241</v>
      </c>
      <c r="I836" s="119">
        <v>0</v>
      </c>
      <c r="J836" s="119">
        <v>0</v>
      </c>
      <c r="K836" s="120">
        <f>SUM('AIP Grant History'!$H836:$J836)</f>
        <v>346241</v>
      </c>
    </row>
    <row r="837" spans="1:11" x14ac:dyDescent="0.2">
      <c r="A837" s="117" t="s">
        <v>963</v>
      </c>
      <c r="B837" s="118" t="s">
        <v>274</v>
      </c>
      <c r="C837" s="118" t="s">
        <v>382</v>
      </c>
      <c r="D837" s="118" t="s">
        <v>73</v>
      </c>
      <c r="E837" s="118" t="s">
        <v>381</v>
      </c>
      <c r="F837" s="118" t="s">
        <v>423</v>
      </c>
      <c r="G837" s="118" t="s">
        <v>970</v>
      </c>
      <c r="H837" s="119">
        <v>756815</v>
      </c>
      <c r="I837" s="119">
        <v>0</v>
      </c>
      <c r="J837" s="119">
        <v>0</v>
      </c>
      <c r="K837" s="120">
        <f>SUM('AIP Grant History'!$H837:$J837)</f>
        <v>756815</v>
      </c>
    </row>
    <row r="838" spans="1:11" x14ac:dyDescent="0.2">
      <c r="A838" s="117" t="s">
        <v>963</v>
      </c>
      <c r="B838" s="118" t="s">
        <v>274</v>
      </c>
      <c r="C838" s="118" t="s">
        <v>382</v>
      </c>
      <c r="D838" s="118" t="s">
        <v>81</v>
      </c>
      <c r="E838" s="118" t="s">
        <v>381</v>
      </c>
      <c r="F838" s="118" t="s">
        <v>812</v>
      </c>
      <c r="G838" s="118" t="s">
        <v>391</v>
      </c>
      <c r="H838" s="119">
        <v>221895</v>
      </c>
      <c r="I838" s="119">
        <v>0</v>
      </c>
      <c r="J838" s="119">
        <v>0</v>
      </c>
      <c r="K838" s="120">
        <f>SUM('AIP Grant History'!$H838:$J838)</f>
        <v>221895</v>
      </c>
    </row>
    <row r="839" spans="1:11" x14ac:dyDescent="0.2">
      <c r="A839" s="117" t="s">
        <v>963</v>
      </c>
      <c r="B839" s="118" t="s">
        <v>274</v>
      </c>
      <c r="C839" s="118" t="s">
        <v>382</v>
      </c>
      <c r="D839" s="118" t="s">
        <v>85</v>
      </c>
      <c r="E839" s="118" t="s">
        <v>381</v>
      </c>
      <c r="F839" s="118" t="s">
        <v>427</v>
      </c>
      <c r="G839" s="118" t="s">
        <v>768</v>
      </c>
      <c r="H839" s="119">
        <v>180435</v>
      </c>
      <c r="I839" s="119">
        <v>0</v>
      </c>
      <c r="J839" s="119">
        <v>0</v>
      </c>
      <c r="K839" s="120">
        <f>SUM('AIP Grant History'!$H839:$J839)</f>
        <v>180435</v>
      </c>
    </row>
    <row r="840" spans="1:11" x14ac:dyDescent="0.2">
      <c r="A840" s="117" t="s">
        <v>963</v>
      </c>
      <c r="B840" s="118" t="s">
        <v>274</v>
      </c>
      <c r="C840" s="118" t="s">
        <v>382</v>
      </c>
      <c r="D840" s="118" t="s">
        <v>93</v>
      </c>
      <c r="E840" s="118" t="s">
        <v>381</v>
      </c>
      <c r="F840" s="118" t="s">
        <v>601</v>
      </c>
      <c r="G840" s="118" t="s">
        <v>971</v>
      </c>
      <c r="H840" s="119">
        <v>218805</v>
      </c>
      <c r="I840" s="119">
        <v>0</v>
      </c>
      <c r="J840" s="119">
        <v>0</v>
      </c>
      <c r="K840" s="120">
        <f>SUM('AIP Grant History'!$H840:$J840)</f>
        <v>218805</v>
      </c>
    </row>
    <row r="841" spans="1:11" x14ac:dyDescent="0.2">
      <c r="A841" s="117" t="s">
        <v>963</v>
      </c>
      <c r="B841" s="118" t="s">
        <v>274</v>
      </c>
      <c r="C841" s="118" t="s">
        <v>382</v>
      </c>
      <c r="D841" s="118" t="s">
        <v>95</v>
      </c>
      <c r="E841" s="118" t="s">
        <v>381</v>
      </c>
      <c r="F841" s="118" t="s">
        <v>429</v>
      </c>
      <c r="G841" s="118" t="s">
        <v>972</v>
      </c>
      <c r="H841" s="119">
        <v>466949</v>
      </c>
      <c r="I841" s="119">
        <v>0</v>
      </c>
      <c r="J841" s="119">
        <v>0</v>
      </c>
      <c r="K841" s="120">
        <f>SUM('AIP Grant History'!$H841:$J841)</f>
        <v>466949</v>
      </c>
    </row>
    <row r="842" spans="1:11" x14ac:dyDescent="0.2">
      <c r="A842" s="117" t="s">
        <v>963</v>
      </c>
      <c r="B842" s="118" t="s">
        <v>274</v>
      </c>
      <c r="C842" s="118" t="s">
        <v>382</v>
      </c>
      <c r="D842" s="118" t="s">
        <v>97</v>
      </c>
      <c r="E842" s="118" t="s">
        <v>381</v>
      </c>
      <c r="F842" s="118" t="s">
        <v>431</v>
      </c>
      <c r="G842" s="118" t="s">
        <v>593</v>
      </c>
      <c r="H842" s="119">
        <v>243000</v>
      </c>
      <c r="I842" s="119">
        <v>0</v>
      </c>
      <c r="J842" s="119">
        <v>0</v>
      </c>
      <c r="K842" s="120">
        <f>SUM('AIP Grant History'!$H842:$J842)</f>
        <v>243000</v>
      </c>
    </row>
    <row r="843" spans="1:11" x14ac:dyDescent="0.2">
      <c r="A843" s="117" t="s">
        <v>963</v>
      </c>
      <c r="B843" s="118" t="s">
        <v>274</v>
      </c>
      <c r="C843" s="118" t="s">
        <v>382</v>
      </c>
      <c r="D843" s="118" t="s">
        <v>39</v>
      </c>
      <c r="E843" s="118" t="s">
        <v>381</v>
      </c>
      <c r="F843" s="118" t="s">
        <v>531</v>
      </c>
      <c r="G843" s="118" t="s">
        <v>973</v>
      </c>
      <c r="H843" s="119">
        <v>140377</v>
      </c>
      <c r="I843" s="119">
        <v>0</v>
      </c>
      <c r="J843" s="119">
        <v>0</v>
      </c>
      <c r="K843" s="120">
        <f>SUM('AIP Grant History'!$H843:$J843)</f>
        <v>140377</v>
      </c>
    </row>
    <row r="844" spans="1:11" x14ac:dyDescent="0.2">
      <c r="A844" s="117" t="s">
        <v>963</v>
      </c>
      <c r="B844" s="118" t="s">
        <v>274</v>
      </c>
      <c r="C844" s="118" t="s">
        <v>382</v>
      </c>
      <c r="D844" s="118" t="s">
        <v>129</v>
      </c>
      <c r="E844" s="118" t="s">
        <v>381</v>
      </c>
      <c r="F844" s="118" t="s">
        <v>437</v>
      </c>
      <c r="G844" s="118" t="s">
        <v>713</v>
      </c>
      <c r="H844" s="119">
        <v>98396</v>
      </c>
      <c r="I844" s="119">
        <v>0</v>
      </c>
      <c r="J844" s="119">
        <v>0</v>
      </c>
      <c r="K844" s="120">
        <f>SUM('AIP Grant History'!$H844:$J844)</f>
        <v>98396</v>
      </c>
    </row>
    <row r="845" spans="1:11" x14ac:dyDescent="0.2">
      <c r="A845" s="117" t="s">
        <v>963</v>
      </c>
      <c r="B845" s="118" t="s">
        <v>274</v>
      </c>
      <c r="C845" s="118" t="s">
        <v>382</v>
      </c>
      <c r="D845" s="118" t="s">
        <v>115</v>
      </c>
      <c r="E845" s="118" t="s">
        <v>381</v>
      </c>
      <c r="F845" s="118" t="s">
        <v>535</v>
      </c>
      <c r="G845" s="118" t="s">
        <v>397</v>
      </c>
      <c r="H845" s="119">
        <v>108000</v>
      </c>
      <c r="I845" s="119">
        <v>0</v>
      </c>
      <c r="J845" s="119">
        <v>0</v>
      </c>
      <c r="K845" s="120">
        <f>SUM('AIP Grant History'!$H845:$J845)</f>
        <v>108000</v>
      </c>
    </row>
    <row r="846" spans="1:11" x14ac:dyDescent="0.2">
      <c r="A846" s="117" t="s">
        <v>963</v>
      </c>
      <c r="B846" s="118" t="s">
        <v>274</v>
      </c>
      <c r="C846" s="118" t="s">
        <v>382</v>
      </c>
      <c r="D846" s="118" t="s">
        <v>119</v>
      </c>
      <c r="E846" s="118" t="s">
        <v>381</v>
      </c>
      <c r="F846" s="118" t="s">
        <v>439</v>
      </c>
      <c r="G846" s="118" t="s">
        <v>406</v>
      </c>
      <c r="H846" s="119">
        <v>211540</v>
      </c>
      <c r="I846" s="119">
        <v>0</v>
      </c>
      <c r="J846" s="119">
        <v>0</v>
      </c>
      <c r="K846" s="120">
        <f>SUM('AIP Grant History'!$H846:$J846)</f>
        <v>211540</v>
      </c>
    </row>
    <row r="847" spans="1:11" x14ac:dyDescent="0.2">
      <c r="A847" s="117" t="s">
        <v>963</v>
      </c>
      <c r="B847" s="118" t="s">
        <v>274</v>
      </c>
      <c r="C847" s="118" t="s">
        <v>382</v>
      </c>
      <c r="D847" s="118" t="s">
        <v>125</v>
      </c>
      <c r="E847" s="118" t="s">
        <v>381</v>
      </c>
      <c r="F847" s="118" t="s">
        <v>441</v>
      </c>
      <c r="G847" s="118" t="s">
        <v>451</v>
      </c>
      <c r="H847" s="119">
        <v>305235</v>
      </c>
      <c r="I847" s="119">
        <v>0</v>
      </c>
      <c r="J847" s="119">
        <v>0</v>
      </c>
      <c r="K847" s="120">
        <f>SUM('AIP Grant History'!$H847:$J847)</f>
        <v>305235</v>
      </c>
    </row>
    <row r="848" spans="1:11" x14ac:dyDescent="0.2">
      <c r="A848" s="117" t="s">
        <v>963</v>
      </c>
      <c r="B848" s="118" t="s">
        <v>274</v>
      </c>
      <c r="C848" s="118" t="s">
        <v>382</v>
      </c>
      <c r="D848" s="118" t="s">
        <v>133</v>
      </c>
      <c r="E848" s="118" t="s">
        <v>381</v>
      </c>
      <c r="F848" s="118" t="s">
        <v>607</v>
      </c>
      <c r="G848" s="118" t="s">
        <v>974</v>
      </c>
      <c r="H848" s="119">
        <v>182700</v>
      </c>
      <c r="I848" s="119">
        <v>0</v>
      </c>
      <c r="J848" s="119">
        <v>0</v>
      </c>
      <c r="K848" s="120">
        <f>SUM('AIP Grant History'!$H848:$J848)</f>
        <v>182700</v>
      </c>
    </row>
    <row r="849" spans="1:11" x14ac:dyDescent="0.2">
      <c r="A849" s="117" t="s">
        <v>963</v>
      </c>
      <c r="B849" s="118" t="s">
        <v>274</v>
      </c>
      <c r="C849" s="118" t="s">
        <v>382</v>
      </c>
      <c r="D849" s="118" t="s">
        <v>153</v>
      </c>
      <c r="E849" s="118" t="s">
        <v>381</v>
      </c>
      <c r="F849" s="118" t="s">
        <v>444</v>
      </c>
      <c r="G849" s="118" t="s">
        <v>527</v>
      </c>
      <c r="H849" s="119">
        <v>83831</v>
      </c>
      <c r="I849" s="119">
        <v>0</v>
      </c>
      <c r="J849" s="119">
        <v>0</v>
      </c>
      <c r="K849" s="120">
        <f>SUM('AIP Grant History'!$H849:$J849)</f>
        <v>83831</v>
      </c>
    </row>
    <row r="850" spans="1:11" x14ac:dyDescent="0.2">
      <c r="A850" s="117" t="s">
        <v>963</v>
      </c>
      <c r="B850" s="118" t="s">
        <v>274</v>
      </c>
      <c r="C850" s="118" t="s">
        <v>382</v>
      </c>
      <c r="D850" s="118" t="s">
        <v>155</v>
      </c>
      <c r="E850" s="118" t="s">
        <v>381</v>
      </c>
      <c r="F850" s="118" t="s">
        <v>539</v>
      </c>
      <c r="G850" s="118" t="s">
        <v>451</v>
      </c>
      <c r="H850" s="119">
        <v>88814</v>
      </c>
      <c r="I850" s="119">
        <v>0</v>
      </c>
      <c r="J850" s="119">
        <v>0</v>
      </c>
      <c r="K850" s="120">
        <f>SUM('AIP Grant History'!$H850:$J850)</f>
        <v>88814</v>
      </c>
    </row>
    <row r="851" spans="1:11" x14ac:dyDescent="0.2">
      <c r="A851" s="117" t="s">
        <v>963</v>
      </c>
      <c r="B851" s="118" t="s">
        <v>274</v>
      </c>
      <c r="C851" s="118" t="s">
        <v>382</v>
      </c>
      <c r="D851" s="118" t="s">
        <v>159</v>
      </c>
      <c r="E851" s="118" t="s">
        <v>381</v>
      </c>
      <c r="F851" s="118" t="s">
        <v>446</v>
      </c>
      <c r="G851" s="118" t="s">
        <v>975</v>
      </c>
      <c r="H851" s="119">
        <v>1285615</v>
      </c>
      <c r="I851" s="119">
        <v>0</v>
      </c>
      <c r="J851" s="119">
        <v>0</v>
      </c>
      <c r="K851" s="120">
        <f>SUM('AIP Grant History'!$H851:$J851)</f>
        <v>1285615</v>
      </c>
    </row>
    <row r="852" spans="1:11" x14ac:dyDescent="0.2">
      <c r="A852" s="117" t="s">
        <v>963</v>
      </c>
      <c r="B852" s="118" t="s">
        <v>274</v>
      </c>
      <c r="C852" s="118" t="s">
        <v>382</v>
      </c>
      <c r="D852" s="118" t="s">
        <v>161</v>
      </c>
      <c r="E852" s="118" t="s">
        <v>381</v>
      </c>
      <c r="F852" s="118" t="s">
        <v>732</v>
      </c>
      <c r="G852" s="118" t="s">
        <v>976</v>
      </c>
      <c r="H852" s="119">
        <v>2567160</v>
      </c>
      <c r="I852" s="119">
        <v>0</v>
      </c>
      <c r="J852" s="119">
        <v>0</v>
      </c>
      <c r="K852" s="120">
        <f>SUM('AIP Grant History'!$H852:$J852)</f>
        <v>2567160</v>
      </c>
    </row>
    <row r="853" spans="1:11" x14ac:dyDescent="0.2">
      <c r="A853" s="117" t="s">
        <v>963</v>
      </c>
      <c r="B853" s="118" t="s">
        <v>274</v>
      </c>
      <c r="C853" s="118" t="s">
        <v>382</v>
      </c>
      <c r="D853" s="118" t="s">
        <v>43</v>
      </c>
      <c r="E853" s="118" t="s">
        <v>381</v>
      </c>
      <c r="F853" s="118" t="s">
        <v>448</v>
      </c>
      <c r="G853" s="118" t="s">
        <v>977</v>
      </c>
      <c r="H853" s="119">
        <v>958000</v>
      </c>
      <c r="I853" s="119">
        <v>0</v>
      </c>
      <c r="J853" s="119">
        <v>0</v>
      </c>
      <c r="K853" s="120">
        <f>SUM('AIP Grant History'!$H853:$J853)</f>
        <v>958000</v>
      </c>
    </row>
    <row r="854" spans="1:11" x14ac:dyDescent="0.2">
      <c r="A854" s="117" t="s">
        <v>963</v>
      </c>
      <c r="B854" s="118" t="s">
        <v>274</v>
      </c>
      <c r="C854" s="118" t="s">
        <v>382</v>
      </c>
      <c r="D854" s="118" t="s">
        <v>173</v>
      </c>
      <c r="E854" s="118" t="s">
        <v>381</v>
      </c>
      <c r="F854" s="118" t="s">
        <v>453</v>
      </c>
      <c r="G854" s="118" t="s">
        <v>978</v>
      </c>
      <c r="H854" s="119">
        <v>204319</v>
      </c>
      <c r="I854" s="119">
        <v>0</v>
      </c>
      <c r="J854" s="119">
        <v>0</v>
      </c>
      <c r="K854" s="120">
        <f>SUM('AIP Grant History'!$H854:$J854)</f>
        <v>204319</v>
      </c>
    </row>
    <row r="855" spans="1:11" x14ac:dyDescent="0.2">
      <c r="A855" s="117" t="s">
        <v>963</v>
      </c>
      <c r="B855" s="118" t="s">
        <v>274</v>
      </c>
      <c r="C855" s="118" t="s">
        <v>382</v>
      </c>
      <c r="D855" s="118" t="s">
        <v>175</v>
      </c>
      <c r="E855" s="118" t="s">
        <v>381</v>
      </c>
      <c r="F855" s="118" t="s">
        <v>548</v>
      </c>
      <c r="G855" s="118" t="s">
        <v>527</v>
      </c>
      <c r="H855" s="119">
        <v>1517745</v>
      </c>
      <c r="I855" s="119">
        <v>0</v>
      </c>
      <c r="J855" s="119">
        <v>0</v>
      </c>
      <c r="K855" s="120">
        <f>SUM('AIP Grant History'!$H855:$J855)</f>
        <v>1517745</v>
      </c>
    </row>
    <row r="856" spans="1:11" x14ac:dyDescent="0.2">
      <c r="A856" s="117" t="s">
        <v>963</v>
      </c>
      <c r="B856" s="118" t="s">
        <v>274</v>
      </c>
      <c r="C856" s="118" t="s">
        <v>382</v>
      </c>
      <c r="D856" s="118" t="s">
        <v>177</v>
      </c>
      <c r="E856" s="118" t="s">
        <v>381</v>
      </c>
      <c r="F856" s="118" t="s">
        <v>617</v>
      </c>
      <c r="G856" s="118" t="s">
        <v>979</v>
      </c>
      <c r="H856" s="119">
        <v>88200</v>
      </c>
      <c r="I856" s="119">
        <v>0</v>
      </c>
      <c r="J856" s="119">
        <v>0</v>
      </c>
      <c r="K856" s="120">
        <f>SUM('AIP Grant History'!$H856:$J856)</f>
        <v>88200</v>
      </c>
    </row>
    <row r="857" spans="1:11" x14ac:dyDescent="0.2">
      <c r="A857" s="117" t="s">
        <v>963</v>
      </c>
      <c r="B857" s="118" t="s">
        <v>274</v>
      </c>
      <c r="C857" s="118" t="s">
        <v>382</v>
      </c>
      <c r="D857" s="118" t="s">
        <v>187</v>
      </c>
      <c r="E857" s="118" t="s">
        <v>381</v>
      </c>
      <c r="F857" s="118" t="s">
        <v>456</v>
      </c>
      <c r="G857" s="118" t="s">
        <v>980</v>
      </c>
      <c r="H857" s="119">
        <v>514800</v>
      </c>
      <c r="I857" s="119">
        <v>0</v>
      </c>
      <c r="J857" s="119">
        <v>0</v>
      </c>
      <c r="K857" s="120">
        <f>SUM('AIP Grant History'!$H857:$J857)</f>
        <v>514800</v>
      </c>
    </row>
    <row r="858" spans="1:11" x14ac:dyDescent="0.2">
      <c r="A858" s="117" t="s">
        <v>963</v>
      </c>
      <c r="B858" s="118" t="s">
        <v>274</v>
      </c>
      <c r="C858" s="118" t="s">
        <v>382</v>
      </c>
      <c r="D858" s="118" t="s">
        <v>191</v>
      </c>
      <c r="E858" s="118" t="s">
        <v>381</v>
      </c>
      <c r="F858" s="118" t="s">
        <v>458</v>
      </c>
      <c r="G858" s="118" t="s">
        <v>981</v>
      </c>
      <c r="H858" s="119">
        <v>178692</v>
      </c>
      <c r="I858" s="119">
        <v>0</v>
      </c>
      <c r="J858" s="119">
        <v>0</v>
      </c>
      <c r="K858" s="120">
        <f>SUM('AIP Grant History'!$H858:$J858)</f>
        <v>178692</v>
      </c>
    </row>
    <row r="859" spans="1:11" x14ac:dyDescent="0.2">
      <c r="A859" s="117" t="s">
        <v>963</v>
      </c>
      <c r="B859" s="118" t="s">
        <v>274</v>
      </c>
      <c r="C859" s="118" t="s">
        <v>382</v>
      </c>
      <c r="D859" s="118" t="s">
        <v>195</v>
      </c>
      <c r="E859" s="118" t="s">
        <v>381</v>
      </c>
      <c r="F859" s="118" t="s">
        <v>553</v>
      </c>
      <c r="G859" s="118" t="s">
        <v>847</v>
      </c>
      <c r="H859" s="119">
        <v>27742</v>
      </c>
      <c r="I859" s="119">
        <v>0</v>
      </c>
      <c r="J859" s="119">
        <v>0</v>
      </c>
      <c r="K859" s="120">
        <f>SUM('AIP Grant History'!$H859:$J859)</f>
        <v>27742</v>
      </c>
    </row>
    <row r="860" spans="1:11" x14ac:dyDescent="0.2">
      <c r="A860" s="117" t="s">
        <v>963</v>
      </c>
      <c r="B860" s="118" t="s">
        <v>274</v>
      </c>
      <c r="C860" s="118" t="s">
        <v>382</v>
      </c>
      <c r="D860" s="118" t="s">
        <v>197</v>
      </c>
      <c r="E860" s="118" t="s">
        <v>381</v>
      </c>
      <c r="F860" s="118" t="s">
        <v>555</v>
      </c>
      <c r="G860" s="118" t="s">
        <v>982</v>
      </c>
      <c r="H860" s="119">
        <v>152100</v>
      </c>
      <c r="I860" s="119">
        <v>0</v>
      </c>
      <c r="J860" s="119">
        <v>0</v>
      </c>
      <c r="K860" s="120">
        <f>SUM('AIP Grant History'!$H860:$J860)</f>
        <v>152100</v>
      </c>
    </row>
    <row r="861" spans="1:11" x14ac:dyDescent="0.2">
      <c r="A861" s="117" t="s">
        <v>963</v>
      </c>
      <c r="B861" s="118" t="s">
        <v>274</v>
      </c>
      <c r="C861" s="118" t="s">
        <v>382</v>
      </c>
      <c r="D861" s="118" t="s">
        <v>205</v>
      </c>
      <c r="E861" s="118" t="s">
        <v>381</v>
      </c>
      <c r="F861" s="118" t="s">
        <v>622</v>
      </c>
      <c r="G861" s="118" t="s">
        <v>527</v>
      </c>
      <c r="H861" s="119">
        <v>340593</v>
      </c>
      <c r="I861" s="119">
        <v>0</v>
      </c>
      <c r="J861" s="119">
        <v>0</v>
      </c>
      <c r="K861" s="120">
        <f>SUM('AIP Grant History'!$H861:$J861)</f>
        <v>340593</v>
      </c>
    </row>
    <row r="862" spans="1:11" x14ac:dyDescent="0.2">
      <c r="A862" s="117" t="s">
        <v>963</v>
      </c>
      <c r="B862" s="118" t="s">
        <v>274</v>
      </c>
      <c r="C862" s="118" t="s">
        <v>382</v>
      </c>
      <c r="D862" s="118" t="s">
        <v>207</v>
      </c>
      <c r="E862" s="118" t="s">
        <v>381</v>
      </c>
      <c r="F862" s="118" t="s">
        <v>624</v>
      </c>
      <c r="G862" s="118" t="s">
        <v>782</v>
      </c>
      <c r="H862" s="119">
        <v>268338</v>
      </c>
      <c r="I862" s="119">
        <v>0</v>
      </c>
      <c r="J862" s="119">
        <v>0</v>
      </c>
      <c r="K862" s="120">
        <f>SUM('AIP Grant History'!$H862:$J862)</f>
        <v>268338</v>
      </c>
    </row>
    <row r="863" spans="1:11" x14ac:dyDescent="0.2">
      <c r="A863" s="117" t="s">
        <v>963</v>
      </c>
      <c r="B863" s="118" t="s">
        <v>274</v>
      </c>
      <c r="C863" s="118" t="s">
        <v>382</v>
      </c>
      <c r="D863" s="118" t="s">
        <v>217</v>
      </c>
      <c r="E863" s="118" t="s">
        <v>381</v>
      </c>
      <c r="F863" s="118" t="s">
        <v>626</v>
      </c>
      <c r="G863" s="118" t="s">
        <v>983</v>
      </c>
      <c r="H863" s="119">
        <v>1964672</v>
      </c>
      <c r="I863" s="119">
        <v>0</v>
      </c>
      <c r="J863" s="119">
        <v>0</v>
      </c>
      <c r="K863" s="120">
        <f>SUM('AIP Grant History'!$H863:$J863)</f>
        <v>1964672</v>
      </c>
    </row>
    <row r="864" spans="1:11" x14ac:dyDescent="0.2">
      <c r="A864" s="117" t="s">
        <v>963</v>
      </c>
      <c r="B864" s="118" t="s">
        <v>274</v>
      </c>
      <c r="C864" s="118" t="s">
        <v>382</v>
      </c>
      <c r="D864" s="118" t="s">
        <v>59</v>
      </c>
      <c r="E864" s="118" t="s">
        <v>381</v>
      </c>
      <c r="F864" s="118" t="s">
        <v>560</v>
      </c>
      <c r="G864" s="118" t="s">
        <v>521</v>
      </c>
      <c r="H864" s="119">
        <v>588150</v>
      </c>
      <c r="I864" s="119">
        <v>0</v>
      </c>
      <c r="J864" s="119">
        <v>0</v>
      </c>
      <c r="K864" s="120">
        <f>SUM('AIP Grant History'!$H864:$J864)</f>
        <v>588150</v>
      </c>
    </row>
    <row r="865" spans="1:11" x14ac:dyDescent="0.2">
      <c r="A865" s="117" t="s">
        <v>963</v>
      </c>
      <c r="B865" s="118" t="s">
        <v>274</v>
      </c>
      <c r="C865" s="118" t="s">
        <v>382</v>
      </c>
      <c r="D865" s="118" t="s">
        <v>227</v>
      </c>
      <c r="E865" s="118" t="s">
        <v>381</v>
      </c>
      <c r="F865" s="118" t="s">
        <v>469</v>
      </c>
      <c r="G865" s="118" t="s">
        <v>984</v>
      </c>
      <c r="H865" s="119">
        <v>172106</v>
      </c>
      <c r="I865" s="119">
        <v>0</v>
      </c>
      <c r="J865" s="119">
        <v>0</v>
      </c>
      <c r="K865" s="120">
        <f>SUM('AIP Grant History'!$H865:$J865)</f>
        <v>172106</v>
      </c>
    </row>
    <row r="866" spans="1:11" x14ac:dyDescent="0.2">
      <c r="A866" s="117" t="s">
        <v>963</v>
      </c>
      <c r="B866" s="118" t="s">
        <v>274</v>
      </c>
      <c r="C866" s="118" t="s">
        <v>382</v>
      </c>
      <c r="D866" s="118" t="s">
        <v>233</v>
      </c>
      <c r="E866" s="118" t="s">
        <v>381</v>
      </c>
      <c r="F866" s="118" t="s">
        <v>390</v>
      </c>
      <c r="G866" s="118" t="s">
        <v>457</v>
      </c>
      <c r="H866" s="119">
        <v>357707</v>
      </c>
      <c r="I866" s="119">
        <v>0</v>
      </c>
      <c r="J866" s="119">
        <v>0</v>
      </c>
      <c r="K866" s="120">
        <f>SUM('AIP Grant History'!$H866:$J866)</f>
        <v>357707</v>
      </c>
    </row>
    <row r="867" spans="1:11" x14ac:dyDescent="0.2">
      <c r="A867" s="117" t="s">
        <v>963</v>
      </c>
      <c r="B867" s="118" t="s">
        <v>274</v>
      </c>
      <c r="C867" s="118" t="s">
        <v>382</v>
      </c>
      <c r="D867" s="118" t="s">
        <v>235</v>
      </c>
      <c r="E867" s="118" t="s">
        <v>381</v>
      </c>
      <c r="F867" s="118" t="s">
        <v>473</v>
      </c>
      <c r="G867" s="118" t="s">
        <v>985</v>
      </c>
      <c r="H867" s="119">
        <v>494961</v>
      </c>
      <c r="I867" s="119">
        <v>0</v>
      </c>
      <c r="J867" s="119">
        <v>0</v>
      </c>
      <c r="K867" s="120">
        <f>SUM('AIP Grant History'!$H867:$J867)</f>
        <v>494961</v>
      </c>
    </row>
    <row r="868" spans="1:11" x14ac:dyDescent="0.2">
      <c r="A868" s="117" t="s">
        <v>963</v>
      </c>
      <c r="B868" s="118" t="s">
        <v>274</v>
      </c>
      <c r="C868" s="118" t="s">
        <v>382</v>
      </c>
      <c r="D868" s="118" t="s">
        <v>243</v>
      </c>
      <c r="E868" s="118" t="s">
        <v>381</v>
      </c>
      <c r="F868" s="118" t="s">
        <v>682</v>
      </c>
      <c r="G868" s="118" t="s">
        <v>986</v>
      </c>
      <c r="H868" s="119">
        <v>565906</v>
      </c>
      <c r="I868" s="119">
        <v>0</v>
      </c>
      <c r="J868" s="119">
        <v>0</v>
      </c>
      <c r="K868" s="120">
        <f>SUM('AIP Grant History'!$H868:$J868)</f>
        <v>565906</v>
      </c>
    </row>
    <row r="869" spans="1:11" x14ac:dyDescent="0.2">
      <c r="A869" s="117" t="s">
        <v>963</v>
      </c>
      <c r="B869" s="118" t="s">
        <v>274</v>
      </c>
      <c r="C869" s="118" t="s">
        <v>382</v>
      </c>
      <c r="D869" s="118" t="s">
        <v>249</v>
      </c>
      <c r="E869" s="118" t="s">
        <v>381</v>
      </c>
      <c r="F869" s="118" t="s">
        <v>630</v>
      </c>
      <c r="G869" s="118" t="s">
        <v>393</v>
      </c>
      <c r="H869" s="119">
        <v>552076</v>
      </c>
      <c r="I869" s="119">
        <v>0</v>
      </c>
      <c r="J869" s="119">
        <v>0</v>
      </c>
      <c r="K869" s="120">
        <f>SUM('AIP Grant History'!$H869:$J869)</f>
        <v>552076</v>
      </c>
    </row>
    <row r="870" spans="1:11" x14ac:dyDescent="0.2">
      <c r="A870" s="117" t="s">
        <v>963</v>
      </c>
      <c r="B870" s="118" t="s">
        <v>274</v>
      </c>
      <c r="C870" s="118" t="s">
        <v>382</v>
      </c>
      <c r="D870" s="118" t="s">
        <v>259</v>
      </c>
      <c r="E870" s="118" t="s">
        <v>381</v>
      </c>
      <c r="F870" s="118" t="s">
        <v>683</v>
      </c>
      <c r="G870" s="118" t="s">
        <v>987</v>
      </c>
      <c r="H870" s="119">
        <v>348766</v>
      </c>
      <c r="I870" s="119">
        <v>0</v>
      </c>
      <c r="J870" s="119">
        <v>0</v>
      </c>
      <c r="K870" s="120">
        <f>SUM('AIP Grant History'!$H870:$J870)</f>
        <v>348766</v>
      </c>
    </row>
    <row r="871" spans="1:11" x14ac:dyDescent="0.2">
      <c r="A871" s="117" t="s">
        <v>963</v>
      </c>
      <c r="B871" s="118" t="s">
        <v>274</v>
      </c>
      <c r="C871" s="118" t="s">
        <v>382</v>
      </c>
      <c r="D871" s="118" t="s">
        <v>261</v>
      </c>
      <c r="E871" s="118" t="s">
        <v>381</v>
      </c>
      <c r="F871" s="118" t="s">
        <v>482</v>
      </c>
      <c r="G871" s="118" t="s">
        <v>391</v>
      </c>
      <c r="H871" s="119">
        <v>255645</v>
      </c>
      <c r="I871" s="119">
        <v>0</v>
      </c>
      <c r="J871" s="119">
        <v>0</v>
      </c>
      <c r="K871" s="120">
        <f>SUM('AIP Grant History'!$H871:$J871)</f>
        <v>255645</v>
      </c>
    </row>
    <row r="872" spans="1:11" x14ac:dyDescent="0.2">
      <c r="A872" s="117" t="s">
        <v>963</v>
      </c>
      <c r="B872" s="118" t="s">
        <v>274</v>
      </c>
      <c r="C872" s="118" t="s">
        <v>382</v>
      </c>
      <c r="D872" s="118" t="s">
        <v>265</v>
      </c>
      <c r="E872" s="118" t="s">
        <v>381</v>
      </c>
      <c r="F872" s="118" t="s">
        <v>570</v>
      </c>
      <c r="G872" s="118" t="s">
        <v>418</v>
      </c>
      <c r="H872" s="119">
        <v>173401</v>
      </c>
      <c r="I872" s="119">
        <v>0</v>
      </c>
      <c r="J872" s="119">
        <v>0</v>
      </c>
      <c r="K872" s="120">
        <f>SUM('AIP Grant History'!$H872:$J872)</f>
        <v>173401</v>
      </c>
    </row>
    <row r="873" spans="1:11" x14ac:dyDescent="0.2">
      <c r="A873" s="117" t="s">
        <v>963</v>
      </c>
      <c r="B873" s="118" t="s">
        <v>274</v>
      </c>
      <c r="C873" s="118" t="s">
        <v>382</v>
      </c>
      <c r="D873" s="118" t="s">
        <v>267</v>
      </c>
      <c r="E873" s="118" t="s">
        <v>381</v>
      </c>
      <c r="F873" s="118" t="s">
        <v>572</v>
      </c>
      <c r="G873" s="118" t="s">
        <v>559</v>
      </c>
      <c r="H873" s="119">
        <v>116730</v>
      </c>
      <c r="I873" s="119">
        <v>0</v>
      </c>
      <c r="J873" s="119">
        <v>0</v>
      </c>
      <c r="K873" s="120">
        <f>SUM('AIP Grant History'!$H873:$J873)</f>
        <v>116730</v>
      </c>
    </row>
    <row r="874" spans="1:11" x14ac:dyDescent="0.2">
      <c r="A874" s="117" t="s">
        <v>963</v>
      </c>
      <c r="B874" s="118" t="s">
        <v>276</v>
      </c>
      <c r="C874" s="118" t="s">
        <v>382</v>
      </c>
      <c r="D874" s="118" t="s">
        <v>21</v>
      </c>
      <c r="E874" s="118" t="s">
        <v>270</v>
      </c>
      <c r="F874" s="118" t="s">
        <v>574</v>
      </c>
      <c r="G874" s="118" t="s">
        <v>988</v>
      </c>
      <c r="H874" s="119">
        <v>1778430</v>
      </c>
      <c r="I874" s="119">
        <v>0</v>
      </c>
      <c r="J874" s="119">
        <v>0</v>
      </c>
      <c r="K874" s="120">
        <f>SUM('AIP Grant History'!$H874:$J874)</f>
        <v>1778430</v>
      </c>
    </row>
    <row r="875" spans="1:11" x14ac:dyDescent="0.2">
      <c r="A875" s="117" t="s">
        <v>963</v>
      </c>
      <c r="B875" s="118" t="s">
        <v>276</v>
      </c>
      <c r="C875" s="118" t="s">
        <v>382</v>
      </c>
      <c r="D875" s="118" t="s">
        <v>33</v>
      </c>
      <c r="E875" s="118" t="s">
        <v>270</v>
      </c>
      <c r="F875" s="118" t="s">
        <v>486</v>
      </c>
      <c r="G875" s="118" t="s">
        <v>989</v>
      </c>
      <c r="H875" s="119">
        <v>1253575</v>
      </c>
      <c r="I875" s="119">
        <v>0</v>
      </c>
      <c r="J875" s="119">
        <v>0</v>
      </c>
      <c r="K875" s="120">
        <f>SUM('AIP Grant History'!$H875:$J875)</f>
        <v>1253575</v>
      </c>
    </row>
    <row r="876" spans="1:11" x14ac:dyDescent="0.2">
      <c r="A876" s="117" t="s">
        <v>963</v>
      </c>
      <c r="B876" s="118" t="s">
        <v>276</v>
      </c>
      <c r="C876" s="118" t="s">
        <v>382</v>
      </c>
      <c r="D876" s="118" t="s">
        <v>57</v>
      </c>
      <c r="E876" s="118" t="s">
        <v>270</v>
      </c>
      <c r="F876" s="118" t="s">
        <v>488</v>
      </c>
      <c r="G876" s="118" t="s">
        <v>990</v>
      </c>
      <c r="H876" s="119">
        <v>7695047</v>
      </c>
      <c r="I876" s="119">
        <v>0</v>
      </c>
      <c r="J876" s="119">
        <v>0</v>
      </c>
      <c r="K876" s="120">
        <f>SUM('AIP Grant History'!$H876:$J876)</f>
        <v>7695047</v>
      </c>
    </row>
    <row r="877" spans="1:11" x14ac:dyDescent="0.2">
      <c r="A877" s="117" t="s">
        <v>963</v>
      </c>
      <c r="B877" s="118" t="s">
        <v>276</v>
      </c>
      <c r="C877" s="118" t="s">
        <v>382</v>
      </c>
      <c r="D877" s="118" t="s">
        <v>109</v>
      </c>
      <c r="E877" s="118" t="s">
        <v>270</v>
      </c>
      <c r="F877" s="118" t="s">
        <v>958</v>
      </c>
      <c r="G877" s="118" t="s">
        <v>991</v>
      </c>
      <c r="H877" s="119">
        <v>5901659</v>
      </c>
      <c r="I877" s="119">
        <v>0</v>
      </c>
      <c r="J877" s="119">
        <v>0</v>
      </c>
      <c r="K877" s="120">
        <f>SUM('AIP Grant History'!$H877:$J877)</f>
        <v>5901659</v>
      </c>
    </row>
    <row r="878" spans="1:11" x14ac:dyDescent="0.2">
      <c r="A878" s="117" t="s">
        <v>963</v>
      </c>
      <c r="B878" s="118" t="s">
        <v>276</v>
      </c>
      <c r="C878" s="118" t="s">
        <v>382</v>
      </c>
      <c r="D878" s="118" t="s">
        <v>151</v>
      </c>
      <c r="E878" s="118" t="s">
        <v>281</v>
      </c>
      <c r="F878" s="118" t="s">
        <v>640</v>
      </c>
      <c r="G878" s="118" t="s">
        <v>393</v>
      </c>
      <c r="H878" s="119">
        <v>493624</v>
      </c>
      <c r="I878" s="119">
        <v>0</v>
      </c>
      <c r="J878" s="119">
        <v>0</v>
      </c>
      <c r="K878" s="120">
        <f>SUM('AIP Grant History'!$H878:$J878)</f>
        <v>493624</v>
      </c>
    </row>
    <row r="879" spans="1:11" x14ac:dyDescent="0.2">
      <c r="A879" s="117" t="s">
        <v>963</v>
      </c>
      <c r="B879" s="118" t="s">
        <v>276</v>
      </c>
      <c r="C879" s="118" t="s">
        <v>382</v>
      </c>
      <c r="D879" s="118" t="s">
        <v>103</v>
      </c>
      <c r="E879" s="118" t="s">
        <v>270</v>
      </c>
      <c r="F879" s="118" t="s">
        <v>764</v>
      </c>
      <c r="G879" s="118" t="s">
        <v>992</v>
      </c>
      <c r="H879" s="119">
        <v>121714</v>
      </c>
      <c r="I879" s="119">
        <v>0</v>
      </c>
      <c r="J879" s="119">
        <v>0</v>
      </c>
      <c r="K879" s="120">
        <f>SUM('AIP Grant History'!$H879:$J879)</f>
        <v>121714</v>
      </c>
    </row>
    <row r="880" spans="1:11" x14ac:dyDescent="0.2">
      <c r="A880" s="117" t="s">
        <v>963</v>
      </c>
      <c r="B880" s="118" t="s">
        <v>276</v>
      </c>
      <c r="C880" s="118" t="s">
        <v>382</v>
      </c>
      <c r="D880" s="118" t="s">
        <v>201</v>
      </c>
      <c r="E880" s="118" t="s">
        <v>270</v>
      </c>
      <c r="F880" s="118" t="s">
        <v>498</v>
      </c>
      <c r="G880" s="118" t="s">
        <v>993</v>
      </c>
      <c r="H880" s="119">
        <v>7348270</v>
      </c>
      <c r="I880" s="119">
        <v>0</v>
      </c>
      <c r="J880" s="119">
        <v>0</v>
      </c>
      <c r="K880" s="120">
        <f>SUM('AIP Grant History'!$H880:$J880)</f>
        <v>7348270</v>
      </c>
    </row>
    <row r="881" spans="1:11" x14ac:dyDescent="0.2">
      <c r="A881" s="117" t="s">
        <v>963</v>
      </c>
      <c r="B881" s="118" t="s">
        <v>276</v>
      </c>
      <c r="C881" s="118" t="s">
        <v>382</v>
      </c>
      <c r="D881" s="118" t="s">
        <v>209</v>
      </c>
      <c r="E881" s="118" t="s">
        <v>270</v>
      </c>
      <c r="F881" s="118" t="s">
        <v>583</v>
      </c>
      <c r="G881" s="118" t="s">
        <v>926</v>
      </c>
      <c r="H881" s="119">
        <v>195117</v>
      </c>
      <c r="I881" s="119">
        <v>0</v>
      </c>
      <c r="J881" s="119">
        <v>0</v>
      </c>
      <c r="K881" s="120">
        <f>SUM('AIP Grant History'!$H881:$J881)</f>
        <v>195117</v>
      </c>
    </row>
    <row r="882" spans="1:11" x14ac:dyDescent="0.2">
      <c r="A882" s="117" t="s">
        <v>963</v>
      </c>
      <c r="B882" s="118" t="s">
        <v>279</v>
      </c>
      <c r="C882" s="118" t="s">
        <v>382</v>
      </c>
      <c r="D882" s="118" t="s">
        <v>143</v>
      </c>
      <c r="E882" s="118" t="s">
        <v>381</v>
      </c>
      <c r="F882" s="118" t="s">
        <v>584</v>
      </c>
      <c r="G882" s="118" t="s">
        <v>559</v>
      </c>
      <c r="H882" s="119">
        <v>176498</v>
      </c>
      <c r="I882" s="119">
        <v>0</v>
      </c>
      <c r="J882" s="119">
        <v>0</v>
      </c>
      <c r="K882" s="120">
        <f>SUM('AIP Grant History'!$H882:$J882)</f>
        <v>176498</v>
      </c>
    </row>
    <row r="883" spans="1:11" x14ac:dyDescent="0.2">
      <c r="A883" s="117" t="s">
        <v>963</v>
      </c>
      <c r="B883" s="118" t="s">
        <v>279</v>
      </c>
      <c r="C883" s="118" t="s">
        <v>382</v>
      </c>
      <c r="D883" s="118" t="s">
        <v>215</v>
      </c>
      <c r="E883" s="118" t="s">
        <v>381</v>
      </c>
      <c r="F883" s="118" t="s">
        <v>504</v>
      </c>
      <c r="G883" s="118" t="s">
        <v>559</v>
      </c>
      <c r="H883" s="119">
        <v>306933</v>
      </c>
      <c r="I883" s="119">
        <v>0</v>
      </c>
      <c r="J883" s="119">
        <v>0</v>
      </c>
      <c r="K883" s="120">
        <f>SUM('AIP Grant History'!$H883:$J883)</f>
        <v>306933</v>
      </c>
    </row>
    <row r="884" spans="1:11" x14ac:dyDescent="0.2">
      <c r="A884" s="117" t="s">
        <v>963</v>
      </c>
      <c r="B884" s="118" t="s">
        <v>279</v>
      </c>
      <c r="C884" s="118" t="s">
        <v>382</v>
      </c>
      <c r="D884" s="118" t="s">
        <v>213</v>
      </c>
      <c r="E884" s="118" t="s">
        <v>381</v>
      </c>
      <c r="F884" s="118" t="s">
        <v>508</v>
      </c>
      <c r="G884" s="118" t="s">
        <v>976</v>
      </c>
      <c r="H884" s="119">
        <v>2540242</v>
      </c>
      <c r="I884" s="119">
        <v>0</v>
      </c>
      <c r="J884" s="119">
        <v>0</v>
      </c>
      <c r="K884" s="120">
        <f>SUM('AIP Grant History'!$H884:$J884)</f>
        <v>2540242</v>
      </c>
    </row>
    <row r="885" spans="1:11" x14ac:dyDescent="0.2">
      <c r="A885" s="117" t="s">
        <v>994</v>
      </c>
      <c r="B885" s="118" t="s">
        <v>274</v>
      </c>
      <c r="C885" s="118" t="s">
        <v>382</v>
      </c>
      <c r="D885" s="118" t="s">
        <v>7</v>
      </c>
      <c r="E885" s="118" t="s">
        <v>381</v>
      </c>
      <c r="F885" s="118" t="s">
        <v>394</v>
      </c>
      <c r="G885" s="118" t="s">
        <v>995</v>
      </c>
      <c r="H885" s="119">
        <v>766342</v>
      </c>
      <c r="I885" s="119">
        <v>0</v>
      </c>
      <c r="J885" s="119">
        <v>0</v>
      </c>
      <c r="K885" s="120">
        <f>SUM('AIP Grant History'!$H885:$J885)</f>
        <v>766342</v>
      </c>
    </row>
    <row r="886" spans="1:11" x14ac:dyDescent="0.2">
      <c r="A886" s="117" t="s">
        <v>994</v>
      </c>
      <c r="B886" s="118" t="s">
        <v>274</v>
      </c>
      <c r="C886" s="118" t="s">
        <v>382</v>
      </c>
      <c r="D886" s="118" t="s">
        <v>19</v>
      </c>
      <c r="E886" s="118" t="s">
        <v>381</v>
      </c>
      <c r="F886" s="118" t="s">
        <v>399</v>
      </c>
      <c r="G886" s="118" t="s">
        <v>996</v>
      </c>
      <c r="H886" s="119">
        <v>954308</v>
      </c>
      <c r="I886" s="119">
        <v>0</v>
      </c>
      <c r="J886" s="119">
        <v>0</v>
      </c>
      <c r="K886" s="120">
        <f>SUM('AIP Grant History'!$H886:$J886)</f>
        <v>954308</v>
      </c>
    </row>
    <row r="887" spans="1:11" x14ac:dyDescent="0.2">
      <c r="A887" s="117" t="s">
        <v>994</v>
      </c>
      <c r="B887" s="118" t="s">
        <v>274</v>
      </c>
      <c r="C887" s="118" t="s">
        <v>382</v>
      </c>
      <c r="D887" s="118" t="s">
        <v>29</v>
      </c>
      <c r="E887" s="118" t="s">
        <v>381</v>
      </c>
      <c r="F887" s="118" t="s">
        <v>403</v>
      </c>
      <c r="G887" s="118" t="s">
        <v>534</v>
      </c>
      <c r="H887" s="119">
        <v>324625</v>
      </c>
      <c r="I887" s="119">
        <v>0</v>
      </c>
      <c r="J887" s="119">
        <v>0</v>
      </c>
      <c r="K887" s="120">
        <f>SUM('AIP Grant History'!$H887:$J887)</f>
        <v>324625</v>
      </c>
    </row>
    <row r="888" spans="1:11" x14ac:dyDescent="0.2">
      <c r="A888" s="117" t="s">
        <v>994</v>
      </c>
      <c r="B888" s="118" t="s">
        <v>274</v>
      </c>
      <c r="C888" s="118" t="s">
        <v>382</v>
      </c>
      <c r="D888" s="118" t="s">
        <v>47</v>
      </c>
      <c r="E888" s="118" t="s">
        <v>381</v>
      </c>
      <c r="F888" s="118" t="s">
        <v>410</v>
      </c>
      <c r="G888" s="118" t="s">
        <v>748</v>
      </c>
      <c r="H888" s="119">
        <v>112763</v>
      </c>
      <c r="I888" s="119">
        <v>0</v>
      </c>
      <c r="J888" s="119">
        <v>0</v>
      </c>
      <c r="K888" s="120">
        <f>SUM('AIP Grant History'!$H888:$J888)</f>
        <v>112763</v>
      </c>
    </row>
    <row r="889" spans="1:11" x14ac:dyDescent="0.2">
      <c r="A889" s="117" t="s">
        <v>994</v>
      </c>
      <c r="B889" s="118" t="s">
        <v>274</v>
      </c>
      <c r="C889" s="118" t="s">
        <v>382</v>
      </c>
      <c r="D889" s="118" t="s">
        <v>49</v>
      </c>
      <c r="E889" s="118" t="s">
        <v>381</v>
      </c>
      <c r="F889" s="118" t="s">
        <v>595</v>
      </c>
      <c r="G889" s="118" t="s">
        <v>518</v>
      </c>
      <c r="H889" s="119">
        <v>25110</v>
      </c>
      <c r="I889" s="119">
        <v>0</v>
      </c>
      <c r="J889" s="119">
        <v>0</v>
      </c>
      <c r="K889" s="120">
        <f>SUM('AIP Grant History'!$H889:$J889)</f>
        <v>25110</v>
      </c>
    </row>
    <row r="890" spans="1:11" x14ac:dyDescent="0.2">
      <c r="A890" s="117" t="s">
        <v>994</v>
      </c>
      <c r="B890" s="118" t="s">
        <v>274</v>
      </c>
      <c r="C890" s="118" t="s">
        <v>382</v>
      </c>
      <c r="D890" s="118" t="s">
        <v>51</v>
      </c>
      <c r="E890" s="118" t="s">
        <v>381</v>
      </c>
      <c r="F890" s="118" t="s">
        <v>412</v>
      </c>
      <c r="G890" s="118" t="s">
        <v>782</v>
      </c>
      <c r="H890" s="119">
        <v>330463</v>
      </c>
      <c r="I890" s="119">
        <v>0</v>
      </c>
      <c r="J890" s="119">
        <v>0</v>
      </c>
      <c r="K890" s="120">
        <f>SUM('AIP Grant History'!$H890:$J890)</f>
        <v>330463</v>
      </c>
    </row>
    <row r="891" spans="1:11" x14ac:dyDescent="0.2">
      <c r="A891" s="117" t="s">
        <v>994</v>
      </c>
      <c r="B891" s="118" t="s">
        <v>274</v>
      </c>
      <c r="C891" s="118" t="s">
        <v>382</v>
      </c>
      <c r="D891" s="118" t="s">
        <v>53</v>
      </c>
      <c r="E891" s="118" t="s">
        <v>381</v>
      </c>
      <c r="F891" s="118" t="s">
        <v>519</v>
      </c>
      <c r="G891" s="118" t="s">
        <v>997</v>
      </c>
      <c r="H891" s="119">
        <v>4471792</v>
      </c>
      <c r="I891" s="119">
        <v>0</v>
      </c>
      <c r="J891" s="119">
        <v>0</v>
      </c>
      <c r="K891" s="120">
        <f>SUM('AIP Grant History'!$H891:$J891)</f>
        <v>4471792</v>
      </c>
    </row>
    <row r="892" spans="1:11" x14ac:dyDescent="0.2">
      <c r="A892" s="117" t="s">
        <v>994</v>
      </c>
      <c r="B892" s="118" t="s">
        <v>274</v>
      </c>
      <c r="C892" s="118" t="s">
        <v>382</v>
      </c>
      <c r="D892" s="118" t="s">
        <v>55</v>
      </c>
      <c r="E892" s="118" t="s">
        <v>381</v>
      </c>
      <c r="F892" s="118" t="s">
        <v>520</v>
      </c>
      <c r="G892" s="118" t="s">
        <v>998</v>
      </c>
      <c r="H892" s="119">
        <v>257960</v>
      </c>
      <c r="I892" s="119">
        <v>0</v>
      </c>
      <c r="J892" s="119">
        <v>0</v>
      </c>
      <c r="K892" s="120">
        <f>SUM('AIP Grant History'!$H892:$J892)</f>
        <v>257960</v>
      </c>
    </row>
    <row r="893" spans="1:11" x14ac:dyDescent="0.2">
      <c r="A893" s="117" t="s">
        <v>994</v>
      </c>
      <c r="B893" s="118" t="s">
        <v>274</v>
      </c>
      <c r="C893" s="118" t="s">
        <v>382</v>
      </c>
      <c r="D893" s="118" t="s">
        <v>65</v>
      </c>
      <c r="E893" s="118" t="s">
        <v>381</v>
      </c>
      <c r="F893" s="118" t="s">
        <v>415</v>
      </c>
      <c r="G893" s="118" t="s">
        <v>999</v>
      </c>
      <c r="H893" s="119">
        <v>90900</v>
      </c>
      <c r="I893" s="119">
        <v>0</v>
      </c>
      <c r="J893" s="119">
        <v>0</v>
      </c>
      <c r="K893" s="120">
        <f>SUM('AIP Grant History'!$H893:$J893)</f>
        <v>90900</v>
      </c>
    </row>
    <row r="894" spans="1:11" x14ac:dyDescent="0.2">
      <c r="A894" s="117" t="s">
        <v>994</v>
      </c>
      <c r="B894" s="118" t="s">
        <v>274</v>
      </c>
      <c r="C894" s="118" t="s">
        <v>382</v>
      </c>
      <c r="D894" s="118" t="s">
        <v>67</v>
      </c>
      <c r="E894" s="118" t="s">
        <v>381</v>
      </c>
      <c r="F894" s="118" t="s">
        <v>417</v>
      </c>
      <c r="G894" s="118" t="s">
        <v>767</v>
      </c>
      <c r="H894" s="119">
        <v>712111</v>
      </c>
      <c r="I894" s="119">
        <v>0</v>
      </c>
      <c r="J894" s="119">
        <v>0</v>
      </c>
      <c r="K894" s="120">
        <f>SUM('AIP Grant History'!$H894:$J894)</f>
        <v>712111</v>
      </c>
    </row>
    <row r="895" spans="1:11" x14ac:dyDescent="0.2">
      <c r="A895" s="117" t="s">
        <v>994</v>
      </c>
      <c r="B895" s="118" t="s">
        <v>274</v>
      </c>
      <c r="C895" s="118" t="s">
        <v>382</v>
      </c>
      <c r="D895" s="118" t="s">
        <v>189</v>
      </c>
      <c r="E895" s="118" t="s">
        <v>381</v>
      </c>
      <c r="F895" s="118" t="s">
        <v>523</v>
      </c>
      <c r="G895" s="118" t="s">
        <v>1000</v>
      </c>
      <c r="H895" s="119">
        <v>486041</v>
      </c>
      <c r="I895" s="119">
        <v>0</v>
      </c>
      <c r="J895" s="119">
        <v>0</v>
      </c>
      <c r="K895" s="120">
        <f>SUM('AIP Grant History'!$H895:$J895)</f>
        <v>486041</v>
      </c>
    </row>
    <row r="896" spans="1:11" x14ac:dyDescent="0.2">
      <c r="A896" s="117" t="s">
        <v>994</v>
      </c>
      <c r="B896" s="118" t="s">
        <v>274</v>
      </c>
      <c r="C896" s="118" t="s">
        <v>382</v>
      </c>
      <c r="D896" s="118" t="s">
        <v>79</v>
      </c>
      <c r="E896" s="118" t="s">
        <v>381</v>
      </c>
      <c r="F896" s="118" t="s">
        <v>525</v>
      </c>
      <c r="G896" s="118" t="s">
        <v>527</v>
      </c>
      <c r="H896" s="119">
        <v>254925</v>
      </c>
      <c r="I896" s="119">
        <v>0</v>
      </c>
      <c r="J896" s="119">
        <v>0</v>
      </c>
      <c r="K896" s="120">
        <f>SUM('AIP Grant History'!$H896:$J896)</f>
        <v>254925</v>
      </c>
    </row>
    <row r="897" spans="1:11" x14ac:dyDescent="0.2">
      <c r="A897" s="117" t="s">
        <v>994</v>
      </c>
      <c r="B897" s="118" t="s">
        <v>274</v>
      </c>
      <c r="C897" s="118" t="s">
        <v>382</v>
      </c>
      <c r="D897" s="118" t="s">
        <v>85</v>
      </c>
      <c r="E897" s="118" t="s">
        <v>381</v>
      </c>
      <c r="F897" s="118" t="s">
        <v>427</v>
      </c>
      <c r="G897" s="118" t="s">
        <v>418</v>
      </c>
      <c r="H897" s="119">
        <v>67500</v>
      </c>
      <c r="I897" s="119">
        <v>0</v>
      </c>
      <c r="J897" s="119">
        <v>0</v>
      </c>
      <c r="K897" s="120">
        <f>SUM('AIP Grant History'!$H897:$J897)</f>
        <v>67500</v>
      </c>
    </row>
    <row r="898" spans="1:11" x14ac:dyDescent="0.2">
      <c r="A898" s="117" t="s">
        <v>994</v>
      </c>
      <c r="B898" s="118" t="s">
        <v>274</v>
      </c>
      <c r="C898" s="118" t="s">
        <v>382</v>
      </c>
      <c r="D898" s="118" t="s">
        <v>87</v>
      </c>
      <c r="E898" s="118" t="s">
        <v>381</v>
      </c>
      <c r="F898" s="118" t="s">
        <v>388</v>
      </c>
      <c r="G898" s="118" t="s">
        <v>825</v>
      </c>
      <c r="H898" s="119">
        <v>241110</v>
      </c>
      <c r="I898" s="119">
        <v>0</v>
      </c>
      <c r="J898" s="119">
        <v>0</v>
      </c>
      <c r="K898" s="120">
        <f>SUM('AIP Grant History'!$H898:$J898)</f>
        <v>241110</v>
      </c>
    </row>
    <row r="899" spans="1:11" x14ac:dyDescent="0.2">
      <c r="A899" s="117" t="s">
        <v>994</v>
      </c>
      <c r="B899" s="118" t="s">
        <v>274</v>
      </c>
      <c r="C899" s="118" t="s">
        <v>382</v>
      </c>
      <c r="D899" s="118" t="s">
        <v>93</v>
      </c>
      <c r="E899" s="118" t="s">
        <v>381</v>
      </c>
      <c r="F899" s="118" t="s">
        <v>601</v>
      </c>
      <c r="G899" s="118" t="s">
        <v>1001</v>
      </c>
      <c r="H899" s="119">
        <v>201901</v>
      </c>
      <c r="I899" s="119">
        <v>0</v>
      </c>
      <c r="J899" s="119">
        <v>0</v>
      </c>
      <c r="K899" s="120">
        <f>SUM('AIP Grant History'!$H899:$J899)</f>
        <v>201901</v>
      </c>
    </row>
    <row r="900" spans="1:11" x14ac:dyDescent="0.2">
      <c r="A900" s="117" t="s">
        <v>994</v>
      </c>
      <c r="B900" s="118" t="s">
        <v>274</v>
      </c>
      <c r="C900" s="118" t="s">
        <v>382</v>
      </c>
      <c r="D900" s="118" t="s">
        <v>95</v>
      </c>
      <c r="E900" s="118" t="s">
        <v>381</v>
      </c>
      <c r="F900" s="118" t="s">
        <v>429</v>
      </c>
      <c r="G900" s="118" t="s">
        <v>424</v>
      </c>
      <c r="H900" s="119">
        <v>707223</v>
      </c>
      <c r="I900" s="119">
        <v>0</v>
      </c>
      <c r="J900" s="119">
        <v>0</v>
      </c>
      <c r="K900" s="120">
        <f>SUM('AIP Grant History'!$H900:$J900)</f>
        <v>707223</v>
      </c>
    </row>
    <row r="901" spans="1:11" x14ac:dyDescent="0.2">
      <c r="A901" s="117" t="s">
        <v>994</v>
      </c>
      <c r="B901" s="118" t="s">
        <v>274</v>
      </c>
      <c r="C901" s="118" t="s">
        <v>382</v>
      </c>
      <c r="D901" s="118" t="s">
        <v>111</v>
      </c>
      <c r="E901" s="118" t="s">
        <v>381</v>
      </c>
      <c r="F901" s="118" t="s">
        <v>435</v>
      </c>
      <c r="G901" s="118" t="s">
        <v>1002</v>
      </c>
      <c r="H901" s="119">
        <v>135720</v>
      </c>
      <c r="I901" s="119">
        <v>0</v>
      </c>
      <c r="J901" s="119">
        <v>0</v>
      </c>
      <c r="K901" s="120">
        <f>SUM('AIP Grant History'!$H901:$J901)</f>
        <v>135720</v>
      </c>
    </row>
    <row r="902" spans="1:11" x14ac:dyDescent="0.2">
      <c r="A902" s="117" t="s">
        <v>994</v>
      </c>
      <c r="B902" s="118" t="s">
        <v>274</v>
      </c>
      <c r="C902" s="118" t="s">
        <v>382</v>
      </c>
      <c r="D902" s="118" t="s">
        <v>129</v>
      </c>
      <c r="E902" s="118" t="s">
        <v>381</v>
      </c>
      <c r="F902" s="118" t="s">
        <v>437</v>
      </c>
      <c r="G902" s="118" t="s">
        <v>457</v>
      </c>
      <c r="H902" s="119">
        <v>164822</v>
      </c>
      <c r="I902" s="119">
        <v>0</v>
      </c>
      <c r="J902" s="119">
        <v>0</v>
      </c>
      <c r="K902" s="120">
        <f>SUM('AIP Grant History'!$H902:$J902)</f>
        <v>164822</v>
      </c>
    </row>
    <row r="903" spans="1:11" x14ac:dyDescent="0.2">
      <c r="A903" s="117" t="s">
        <v>994</v>
      </c>
      <c r="B903" s="118" t="s">
        <v>274</v>
      </c>
      <c r="C903" s="118" t="s">
        <v>382</v>
      </c>
      <c r="D903" s="118" t="s">
        <v>115</v>
      </c>
      <c r="E903" s="118" t="s">
        <v>381</v>
      </c>
      <c r="F903" s="118" t="s">
        <v>535</v>
      </c>
      <c r="G903" s="118" t="s">
        <v>790</v>
      </c>
      <c r="H903" s="119">
        <v>144345</v>
      </c>
      <c r="I903" s="119">
        <v>0</v>
      </c>
      <c r="J903" s="119">
        <v>0</v>
      </c>
      <c r="K903" s="120">
        <f>SUM('AIP Grant History'!$H903:$J903)</f>
        <v>144345</v>
      </c>
    </row>
    <row r="904" spans="1:11" x14ac:dyDescent="0.2">
      <c r="A904" s="117" t="s">
        <v>994</v>
      </c>
      <c r="B904" s="118" t="s">
        <v>274</v>
      </c>
      <c r="C904" s="118" t="s">
        <v>382</v>
      </c>
      <c r="D904" s="118" t="s">
        <v>119</v>
      </c>
      <c r="E904" s="118" t="s">
        <v>381</v>
      </c>
      <c r="F904" s="118" t="s">
        <v>439</v>
      </c>
      <c r="G904" s="118" t="s">
        <v>1003</v>
      </c>
      <c r="H904" s="119">
        <v>201737</v>
      </c>
      <c r="I904" s="119">
        <v>0</v>
      </c>
      <c r="J904" s="119">
        <v>0</v>
      </c>
      <c r="K904" s="120">
        <f>SUM('AIP Grant History'!$H904:$J904)</f>
        <v>201737</v>
      </c>
    </row>
    <row r="905" spans="1:11" x14ac:dyDescent="0.2">
      <c r="A905" s="117" t="s">
        <v>994</v>
      </c>
      <c r="B905" s="118" t="s">
        <v>274</v>
      </c>
      <c r="C905" s="118" t="s">
        <v>382</v>
      </c>
      <c r="D905" s="118" t="s">
        <v>131</v>
      </c>
      <c r="E905" s="118" t="s">
        <v>381</v>
      </c>
      <c r="F905" s="118" t="s">
        <v>443</v>
      </c>
      <c r="G905" s="118" t="s">
        <v>533</v>
      </c>
      <c r="H905" s="119">
        <v>49526</v>
      </c>
      <c r="I905" s="119">
        <v>0</v>
      </c>
      <c r="J905" s="119">
        <v>0</v>
      </c>
      <c r="K905" s="120">
        <f>SUM('AIP Grant History'!$H905:$J905)</f>
        <v>49526</v>
      </c>
    </row>
    <row r="906" spans="1:11" x14ac:dyDescent="0.2">
      <c r="A906" s="117" t="s">
        <v>994</v>
      </c>
      <c r="B906" s="118" t="s">
        <v>274</v>
      </c>
      <c r="C906" s="118" t="s">
        <v>382</v>
      </c>
      <c r="D906" s="118" t="s">
        <v>133</v>
      </c>
      <c r="E906" s="118" t="s">
        <v>381</v>
      </c>
      <c r="F906" s="118" t="s">
        <v>607</v>
      </c>
      <c r="G906" s="118" t="s">
        <v>1004</v>
      </c>
      <c r="H906" s="119">
        <v>1813437</v>
      </c>
      <c r="I906" s="119">
        <v>0</v>
      </c>
      <c r="J906" s="119">
        <v>0</v>
      </c>
      <c r="K906" s="120">
        <f>SUM('AIP Grant History'!$H906:$J906)</f>
        <v>1813437</v>
      </c>
    </row>
    <row r="907" spans="1:11" x14ac:dyDescent="0.2">
      <c r="A907" s="117" t="s">
        <v>994</v>
      </c>
      <c r="B907" s="118" t="s">
        <v>274</v>
      </c>
      <c r="C907" s="118" t="s">
        <v>382</v>
      </c>
      <c r="D907" s="118" t="s">
        <v>155</v>
      </c>
      <c r="E907" s="118" t="s">
        <v>381</v>
      </c>
      <c r="F907" s="118" t="s">
        <v>539</v>
      </c>
      <c r="G907" s="118" t="s">
        <v>1005</v>
      </c>
      <c r="H907" s="119">
        <v>482168</v>
      </c>
      <c r="I907" s="119">
        <v>0</v>
      </c>
      <c r="J907" s="119">
        <v>0</v>
      </c>
      <c r="K907" s="120">
        <f>SUM('AIP Grant History'!$H907:$J907)</f>
        <v>482168</v>
      </c>
    </row>
    <row r="908" spans="1:11" x14ac:dyDescent="0.2">
      <c r="A908" s="117" t="s">
        <v>994</v>
      </c>
      <c r="B908" s="118" t="s">
        <v>274</v>
      </c>
      <c r="C908" s="118" t="s">
        <v>382</v>
      </c>
      <c r="D908" s="118" t="s">
        <v>157</v>
      </c>
      <c r="E908" s="118" t="s">
        <v>381</v>
      </c>
      <c r="F908" s="118" t="s">
        <v>611</v>
      </c>
      <c r="G908" s="118" t="s">
        <v>1006</v>
      </c>
      <c r="H908" s="119">
        <v>219015</v>
      </c>
      <c r="I908" s="119">
        <v>0</v>
      </c>
      <c r="J908" s="119">
        <v>0</v>
      </c>
      <c r="K908" s="120">
        <f>SUM('AIP Grant History'!$H908:$J908)</f>
        <v>219015</v>
      </c>
    </row>
    <row r="909" spans="1:11" x14ac:dyDescent="0.2">
      <c r="A909" s="117" t="s">
        <v>994</v>
      </c>
      <c r="B909" s="118" t="s">
        <v>274</v>
      </c>
      <c r="C909" s="118" t="s">
        <v>382</v>
      </c>
      <c r="D909" s="118" t="s">
        <v>161</v>
      </c>
      <c r="E909" s="118" t="s">
        <v>381</v>
      </c>
      <c r="F909" s="118" t="s">
        <v>732</v>
      </c>
      <c r="G909" s="118" t="s">
        <v>478</v>
      </c>
      <c r="H909" s="119">
        <v>450000</v>
      </c>
      <c r="I909" s="119">
        <v>0</v>
      </c>
      <c r="J909" s="119">
        <v>0</v>
      </c>
      <c r="K909" s="120">
        <f>SUM('AIP Grant History'!$H909:$J909)</f>
        <v>450000</v>
      </c>
    </row>
    <row r="910" spans="1:11" x14ac:dyDescent="0.2">
      <c r="A910" s="117" t="s">
        <v>994</v>
      </c>
      <c r="B910" s="118" t="s">
        <v>274</v>
      </c>
      <c r="C910" s="118" t="s">
        <v>382</v>
      </c>
      <c r="D910" s="118" t="s">
        <v>163</v>
      </c>
      <c r="E910" s="118" t="s">
        <v>381</v>
      </c>
      <c r="F910" s="118" t="s">
        <v>450</v>
      </c>
      <c r="G910" s="118" t="s">
        <v>391</v>
      </c>
      <c r="H910" s="119">
        <v>264600</v>
      </c>
      <c r="I910" s="119">
        <v>0</v>
      </c>
      <c r="J910" s="119">
        <v>0</v>
      </c>
      <c r="K910" s="120">
        <f>SUM('AIP Grant History'!$H910:$J910)</f>
        <v>264600</v>
      </c>
    </row>
    <row r="911" spans="1:11" x14ac:dyDescent="0.2">
      <c r="A911" s="117" t="s">
        <v>994</v>
      </c>
      <c r="B911" s="118" t="s">
        <v>274</v>
      </c>
      <c r="C911" s="118" t="s">
        <v>382</v>
      </c>
      <c r="D911" s="118" t="s">
        <v>177</v>
      </c>
      <c r="E911" s="118" t="s">
        <v>381</v>
      </c>
      <c r="F911" s="118" t="s">
        <v>617</v>
      </c>
      <c r="G911" s="118" t="s">
        <v>406</v>
      </c>
      <c r="H911" s="119">
        <v>156960</v>
      </c>
      <c r="I911" s="119">
        <v>0</v>
      </c>
      <c r="J911" s="119">
        <v>0</v>
      </c>
      <c r="K911" s="120">
        <f>SUM('AIP Grant History'!$H911:$J911)</f>
        <v>156960</v>
      </c>
    </row>
    <row r="912" spans="1:11" x14ac:dyDescent="0.2">
      <c r="A912" s="117" t="s">
        <v>994</v>
      </c>
      <c r="B912" s="118" t="s">
        <v>274</v>
      </c>
      <c r="C912" s="118" t="s">
        <v>382</v>
      </c>
      <c r="D912" s="118" t="s">
        <v>183</v>
      </c>
      <c r="E912" s="118" t="s">
        <v>381</v>
      </c>
      <c r="F912" s="118" t="s">
        <v>454</v>
      </c>
      <c r="G912" s="118" t="s">
        <v>1007</v>
      </c>
      <c r="H912" s="119">
        <v>271896</v>
      </c>
      <c r="I912" s="119">
        <v>0</v>
      </c>
      <c r="J912" s="119">
        <v>0</v>
      </c>
      <c r="K912" s="120">
        <f>SUM('AIP Grant History'!$H912:$J912)</f>
        <v>271896</v>
      </c>
    </row>
    <row r="913" spans="1:11" x14ac:dyDescent="0.2">
      <c r="A913" s="117" t="s">
        <v>994</v>
      </c>
      <c r="B913" s="118" t="s">
        <v>274</v>
      </c>
      <c r="C913" s="118" t="s">
        <v>382</v>
      </c>
      <c r="D913" s="118" t="s">
        <v>187</v>
      </c>
      <c r="E913" s="118" t="s">
        <v>381</v>
      </c>
      <c r="F913" s="118" t="s">
        <v>456</v>
      </c>
      <c r="G913" s="118" t="s">
        <v>864</v>
      </c>
      <c r="H913" s="119">
        <v>125891</v>
      </c>
      <c r="I913" s="119">
        <v>0</v>
      </c>
      <c r="J913" s="119">
        <v>0</v>
      </c>
      <c r="K913" s="120">
        <f>SUM('AIP Grant History'!$H913:$J913)</f>
        <v>125891</v>
      </c>
    </row>
    <row r="914" spans="1:11" x14ac:dyDescent="0.2">
      <c r="A914" s="117" t="s">
        <v>994</v>
      </c>
      <c r="B914" s="118" t="s">
        <v>274</v>
      </c>
      <c r="C914" s="118" t="s">
        <v>382</v>
      </c>
      <c r="D914" s="118" t="s">
        <v>191</v>
      </c>
      <c r="E914" s="118" t="s">
        <v>381</v>
      </c>
      <c r="F914" s="118" t="s">
        <v>458</v>
      </c>
      <c r="G914" s="118" t="s">
        <v>953</v>
      </c>
      <c r="H914" s="119">
        <v>36462</v>
      </c>
      <c r="I914" s="119">
        <v>0</v>
      </c>
      <c r="J914" s="119">
        <v>0</v>
      </c>
      <c r="K914" s="120">
        <f>SUM('AIP Grant History'!$H914:$J914)</f>
        <v>36462</v>
      </c>
    </row>
    <row r="915" spans="1:11" x14ac:dyDescent="0.2">
      <c r="A915" s="117" t="s">
        <v>994</v>
      </c>
      <c r="B915" s="118" t="s">
        <v>274</v>
      </c>
      <c r="C915" s="118" t="s">
        <v>382</v>
      </c>
      <c r="D915" s="118" t="s">
        <v>195</v>
      </c>
      <c r="E915" s="118" t="s">
        <v>381</v>
      </c>
      <c r="F915" s="118" t="s">
        <v>553</v>
      </c>
      <c r="G915" s="118" t="s">
        <v>1008</v>
      </c>
      <c r="H915" s="119">
        <v>267018</v>
      </c>
      <c r="I915" s="119">
        <v>0</v>
      </c>
      <c r="J915" s="119">
        <v>0</v>
      </c>
      <c r="K915" s="120">
        <f>SUM('AIP Grant History'!$H915:$J915)</f>
        <v>267018</v>
      </c>
    </row>
    <row r="916" spans="1:11" x14ac:dyDescent="0.2">
      <c r="A916" s="117" t="s">
        <v>994</v>
      </c>
      <c r="B916" s="118" t="s">
        <v>274</v>
      </c>
      <c r="C916" s="118" t="s">
        <v>382</v>
      </c>
      <c r="D916" s="118" t="s">
        <v>197</v>
      </c>
      <c r="E916" s="118" t="s">
        <v>381</v>
      </c>
      <c r="F916" s="118" t="s">
        <v>555</v>
      </c>
      <c r="G916" s="118" t="s">
        <v>424</v>
      </c>
      <c r="H916" s="119">
        <v>77634</v>
      </c>
      <c r="I916" s="119">
        <v>0</v>
      </c>
      <c r="J916" s="119">
        <v>0</v>
      </c>
      <c r="K916" s="120">
        <f>SUM('AIP Grant History'!$H916:$J916)</f>
        <v>77634</v>
      </c>
    </row>
    <row r="917" spans="1:11" x14ac:dyDescent="0.2">
      <c r="A917" s="117" t="s">
        <v>994</v>
      </c>
      <c r="B917" s="118" t="s">
        <v>274</v>
      </c>
      <c r="C917" s="118" t="s">
        <v>382</v>
      </c>
      <c r="D917" s="118" t="s">
        <v>205</v>
      </c>
      <c r="E917" s="118" t="s">
        <v>381</v>
      </c>
      <c r="F917" s="118" t="s">
        <v>622</v>
      </c>
      <c r="G917" s="118" t="s">
        <v>1009</v>
      </c>
      <c r="H917" s="119">
        <v>181458</v>
      </c>
      <c r="I917" s="119">
        <v>0</v>
      </c>
      <c r="J917" s="119">
        <v>0</v>
      </c>
      <c r="K917" s="120">
        <f>SUM('AIP Grant History'!$H917:$J917)</f>
        <v>181458</v>
      </c>
    </row>
    <row r="918" spans="1:11" x14ac:dyDescent="0.2">
      <c r="A918" s="117" t="s">
        <v>994</v>
      </c>
      <c r="B918" s="118" t="s">
        <v>274</v>
      </c>
      <c r="C918" s="118" t="s">
        <v>382</v>
      </c>
      <c r="D918" s="118" t="s">
        <v>59</v>
      </c>
      <c r="E918" s="118" t="s">
        <v>381</v>
      </c>
      <c r="F918" s="118" t="s">
        <v>560</v>
      </c>
      <c r="G918" s="118" t="s">
        <v>521</v>
      </c>
      <c r="H918" s="119">
        <v>4611690</v>
      </c>
      <c r="I918" s="119">
        <v>0</v>
      </c>
      <c r="J918" s="119">
        <v>0</v>
      </c>
      <c r="K918" s="120">
        <f>SUM('AIP Grant History'!$H918:$J918)</f>
        <v>4611690</v>
      </c>
    </row>
    <row r="919" spans="1:11" x14ac:dyDescent="0.2">
      <c r="A919" s="117" t="s">
        <v>994</v>
      </c>
      <c r="B919" s="118" t="s">
        <v>274</v>
      </c>
      <c r="C919" s="118" t="s">
        <v>382</v>
      </c>
      <c r="D919" s="118" t="s">
        <v>137</v>
      </c>
      <c r="E919" s="118" t="s">
        <v>381</v>
      </c>
      <c r="F919" s="118" t="s">
        <v>465</v>
      </c>
      <c r="G919" s="118" t="s">
        <v>1010</v>
      </c>
      <c r="H919" s="119">
        <v>640822</v>
      </c>
      <c r="I919" s="119">
        <v>0</v>
      </c>
      <c r="J919" s="119">
        <v>0</v>
      </c>
      <c r="K919" s="120">
        <f>SUM('AIP Grant History'!$H919:$J919)</f>
        <v>640822</v>
      </c>
    </row>
    <row r="920" spans="1:11" x14ac:dyDescent="0.2">
      <c r="A920" s="117" t="s">
        <v>994</v>
      </c>
      <c r="B920" s="118" t="s">
        <v>274</v>
      </c>
      <c r="C920" s="118" t="s">
        <v>382</v>
      </c>
      <c r="D920" s="118" t="s">
        <v>211</v>
      </c>
      <c r="E920" s="118" t="s">
        <v>381</v>
      </c>
      <c r="F920" s="118" t="s">
        <v>563</v>
      </c>
      <c r="G920" s="118" t="s">
        <v>1011</v>
      </c>
      <c r="H920" s="119">
        <v>56237</v>
      </c>
      <c r="I920" s="119">
        <v>0</v>
      </c>
      <c r="J920" s="119">
        <v>0</v>
      </c>
      <c r="K920" s="120">
        <f>SUM('AIP Grant History'!$H920:$J920)</f>
        <v>56237</v>
      </c>
    </row>
    <row r="921" spans="1:11" x14ac:dyDescent="0.2">
      <c r="A921" s="117" t="s">
        <v>994</v>
      </c>
      <c r="B921" s="118" t="s">
        <v>274</v>
      </c>
      <c r="C921" s="118" t="s">
        <v>382</v>
      </c>
      <c r="D921" s="118" t="s">
        <v>233</v>
      </c>
      <c r="E921" s="118" t="s">
        <v>381</v>
      </c>
      <c r="F921" s="118" t="s">
        <v>390</v>
      </c>
      <c r="G921" s="118" t="s">
        <v>1012</v>
      </c>
      <c r="H921" s="119">
        <v>175125</v>
      </c>
      <c r="I921" s="119">
        <v>0</v>
      </c>
      <c r="J921" s="119">
        <v>0</v>
      </c>
      <c r="K921" s="120">
        <f>SUM('AIP Grant History'!$H921:$J921)</f>
        <v>175125</v>
      </c>
    </row>
    <row r="922" spans="1:11" x14ac:dyDescent="0.2">
      <c r="A922" s="117" t="s">
        <v>994</v>
      </c>
      <c r="B922" s="118" t="s">
        <v>274</v>
      </c>
      <c r="C922" s="118" t="s">
        <v>382</v>
      </c>
      <c r="D922" s="118" t="s">
        <v>123</v>
      </c>
      <c r="E922" s="118" t="s">
        <v>381</v>
      </c>
      <c r="F922" s="118" t="s">
        <v>471</v>
      </c>
      <c r="G922" s="118" t="s">
        <v>1013</v>
      </c>
      <c r="H922" s="119">
        <v>280341</v>
      </c>
      <c r="I922" s="119">
        <v>0</v>
      </c>
      <c r="J922" s="119">
        <v>0</v>
      </c>
      <c r="K922" s="120">
        <f>SUM('AIP Grant History'!$H922:$J922)</f>
        <v>280341</v>
      </c>
    </row>
    <row r="923" spans="1:11" x14ac:dyDescent="0.2">
      <c r="A923" s="117" t="s">
        <v>994</v>
      </c>
      <c r="B923" s="118" t="s">
        <v>274</v>
      </c>
      <c r="C923" s="118" t="s">
        <v>382</v>
      </c>
      <c r="D923" s="118" t="s">
        <v>237</v>
      </c>
      <c r="E923" s="118" t="s">
        <v>381</v>
      </c>
      <c r="F923" s="118" t="s">
        <v>475</v>
      </c>
      <c r="G923" s="118" t="s">
        <v>478</v>
      </c>
      <c r="H923" s="119">
        <v>363015</v>
      </c>
      <c r="I923" s="119">
        <v>0</v>
      </c>
      <c r="J923" s="119">
        <v>0</v>
      </c>
      <c r="K923" s="120">
        <f>SUM('AIP Grant History'!$H923:$J923)</f>
        <v>363015</v>
      </c>
    </row>
    <row r="924" spans="1:11" x14ac:dyDescent="0.2">
      <c r="A924" s="117" t="s">
        <v>994</v>
      </c>
      <c r="B924" s="118" t="s">
        <v>274</v>
      </c>
      <c r="C924" s="118" t="s">
        <v>382</v>
      </c>
      <c r="D924" s="118" t="s">
        <v>243</v>
      </c>
      <c r="E924" s="118" t="s">
        <v>381</v>
      </c>
      <c r="F924" s="118" t="s">
        <v>682</v>
      </c>
      <c r="G924" s="118" t="s">
        <v>393</v>
      </c>
      <c r="H924" s="119">
        <v>448455</v>
      </c>
      <c r="I924" s="119">
        <v>0</v>
      </c>
      <c r="J924" s="119">
        <v>0</v>
      </c>
      <c r="K924" s="120">
        <f>SUM('AIP Grant History'!$H924:$J924)</f>
        <v>448455</v>
      </c>
    </row>
    <row r="925" spans="1:11" x14ac:dyDescent="0.2">
      <c r="A925" s="117" t="s">
        <v>994</v>
      </c>
      <c r="B925" s="118" t="s">
        <v>274</v>
      </c>
      <c r="C925" s="118" t="s">
        <v>382</v>
      </c>
      <c r="D925" s="118" t="s">
        <v>245</v>
      </c>
      <c r="E925" s="118" t="s">
        <v>381</v>
      </c>
      <c r="F925" s="118" t="s">
        <v>477</v>
      </c>
      <c r="G925" s="118" t="s">
        <v>1014</v>
      </c>
      <c r="H925" s="119">
        <v>227700</v>
      </c>
      <c r="I925" s="119">
        <v>0</v>
      </c>
      <c r="J925" s="119">
        <v>0</v>
      </c>
      <c r="K925" s="120">
        <f>SUM('AIP Grant History'!$H925:$J925)</f>
        <v>227700</v>
      </c>
    </row>
    <row r="926" spans="1:11" x14ac:dyDescent="0.2">
      <c r="A926" s="117" t="s">
        <v>994</v>
      </c>
      <c r="B926" s="118" t="s">
        <v>274</v>
      </c>
      <c r="C926" s="118" t="s">
        <v>382</v>
      </c>
      <c r="D926" s="118" t="s">
        <v>259</v>
      </c>
      <c r="E926" s="118" t="s">
        <v>381</v>
      </c>
      <c r="F926" s="118" t="s">
        <v>683</v>
      </c>
      <c r="G926" s="118" t="s">
        <v>1015</v>
      </c>
      <c r="H926" s="119">
        <v>361665</v>
      </c>
      <c r="I926" s="119">
        <v>0</v>
      </c>
      <c r="J926" s="119">
        <v>0</v>
      </c>
      <c r="K926" s="120">
        <f>SUM('AIP Grant History'!$H926:$J926)</f>
        <v>361665</v>
      </c>
    </row>
    <row r="927" spans="1:11" x14ac:dyDescent="0.2">
      <c r="A927" s="117" t="s">
        <v>994</v>
      </c>
      <c r="B927" s="118" t="s">
        <v>274</v>
      </c>
      <c r="C927" s="118" t="s">
        <v>382</v>
      </c>
      <c r="D927" s="118" t="s">
        <v>265</v>
      </c>
      <c r="E927" s="118" t="s">
        <v>381</v>
      </c>
      <c r="F927" s="118" t="s">
        <v>570</v>
      </c>
      <c r="G927" s="118" t="s">
        <v>1016</v>
      </c>
      <c r="H927" s="119">
        <v>426600</v>
      </c>
      <c r="I927" s="119">
        <v>0</v>
      </c>
      <c r="J927" s="119">
        <v>0</v>
      </c>
      <c r="K927" s="120">
        <f>SUM('AIP Grant History'!$H927:$J927)</f>
        <v>426600</v>
      </c>
    </row>
    <row r="928" spans="1:11" x14ac:dyDescent="0.2">
      <c r="A928" s="117" t="s">
        <v>994</v>
      </c>
      <c r="B928" s="118" t="s">
        <v>274</v>
      </c>
      <c r="C928" s="118" t="s">
        <v>382</v>
      </c>
      <c r="D928" s="118" t="s">
        <v>267</v>
      </c>
      <c r="E928" s="118" t="s">
        <v>381</v>
      </c>
      <c r="F928" s="118" t="s">
        <v>572</v>
      </c>
      <c r="G928" s="118" t="s">
        <v>1017</v>
      </c>
      <c r="H928" s="119">
        <v>784376</v>
      </c>
      <c r="I928" s="119">
        <v>0</v>
      </c>
      <c r="J928" s="119">
        <v>0</v>
      </c>
      <c r="K928" s="120">
        <f>SUM('AIP Grant History'!$H928:$J928)</f>
        <v>784376</v>
      </c>
    </row>
    <row r="929" spans="1:11" x14ac:dyDescent="0.2">
      <c r="A929" s="117" t="s">
        <v>994</v>
      </c>
      <c r="B929" s="118" t="s">
        <v>276</v>
      </c>
      <c r="C929" s="118" t="s">
        <v>382</v>
      </c>
      <c r="D929" s="118" t="s">
        <v>21</v>
      </c>
      <c r="E929" s="118" t="s">
        <v>270</v>
      </c>
      <c r="F929" s="118" t="s">
        <v>574</v>
      </c>
      <c r="G929" s="118" t="s">
        <v>1018</v>
      </c>
      <c r="H929" s="119">
        <v>1007559</v>
      </c>
      <c r="I929" s="119">
        <v>0</v>
      </c>
      <c r="J929" s="119">
        <v>0</v>
      </c>
      <c r="K929" s="120">
        <f>SUM('AIP Grant History'!$H929:$J929)</f>
        <v>1007559</v>
      </c>
    </row>
    <row r="930" spans="1:11" x14ac:dyDescent="0.2">
      <c r="A930" s="117" t="s">
        <v>994</v>
      </c>
      <c r="B930" s="118" t="s">
        <v>276</v>
      </c>
      <c r="C930" s="118" t="s">
        <v>382</v>
      </c>
      <c r="D930" s="118" t="s">
        <v>33</v>
      </c>
      <c r="E930" s="118" t="s">
        <v>270</v>
      </c>
      <c r="F930" s="118" t="s">
        <v>486</v>
      </c>
      <c r="G930" s="118" t="s">
        <v>1019</v>
      </c>
      <c r="H930" s="119">
        <v>1266328</v>
      </c>
      <c r="I930" s="119">
        <v>0</v>
      </c>
      <c r="J930" s="119">
        <v>0</v>
      </c>
      <c r="K930" s="120">
        <f>SUM('AIP Grant History'!$H930:$J930)</f>
        <v>1266328</v>
      </c>
    </row>
    <row r="931" spans="1:11" x14ac:dyDescent="0.2">
      <c r="A931" s="117" t="s">
        <v>994</v>
      </c>
      <c r="B931" s="118" t="s">
        <v>276</v>
      </c>
      <c r="C931" s="118" t="s">
        <v>382</v>
      </c>
      <c r="D931" s="118" t="s">
        <v>57</v>
      </c>
      <c r="E931" s="118" t="s">
        <v>270</v>
      </c>
      <c r="F931" s="118" t="s">
        <v>488</v>
      </c>
      <c r="G931" s="118" t="s">
        <v>1020</v>
      </c>
      <c r="H931" s="119">
        <v>1084668</v>
      </c>
      <c r="I931" s="119">
        <v>0</v>
      </c>
      <c r="J931" s="119">
        <v>0</v>
      </c>
      <c r="K931" s="120">
        <f>SUM('AIP Grant History'!$H931:$J931)</f>
        <v>1084668</v>
      </c>
    </row>
    <row r="932" spans="1:11" x14ac:dyDescent="0.2">
      <c r="A932" s="117" t="s">
        <v>994</v>
      </c>
      <c r="B932" s="118" t="s">
        <v>276</v>
      </c>
      <c r="C932" s="118" t="s">
        <v>382</v>
      </c>
      <c r="D932" s="118" t="s">
        <v>109</v>
      </c>
      <c r="E932" s="118" t="s">
        <v>270</v>
      </c>
      <c r="F932" s="118" t="s">
        <v>958</v>
      </c>
      <c r="G932" s="118" t="s">
        <v>1021</v>
      </c>
      <c r="H932" s="119">
        <v>3602103</v>
      </c>
      <c r="I932" s="119">
        <v>0</v>
      </c>
      <c r="J932" s="119">
        <v>0</v>
      </c>
      <c r="K932" s="120">
        <f>SUM('AIP Grant History'!$H932:$J932)</f>
        <v>3602103</v>
      </c>
    </row>
    <row r="933" spans="1:11" x14ac:dyDescent="0.2">
      <c r="A933" s="117" t="s">
        <v>994</v>
      </c>
      <c r="B933" s="118" t="s">
        <v>276</v>
      </c>
      <c r="C933" s="118" t="s">
        <v>382</v>
      </c>
      <c r="D933" s="118" t="s">
        <v>151</v>
      </c>
      <c r="E933" s="118" t="s">
        <v>281</v>
      </c>
      <c r="F933" s="118" t="s">
        <v>640</v>
      </c>
      <c r="G933" s="118" t="s">
        <v>1022</v>
      </c>
      <c r="H933" s="119">
        <v>126191</v>
      </c>
      <c r="I933" s="119">
        <v>0</v>
      </c>
      <c r="J933" s="119">
        <v>0</v>
      </c>
      <c r="K933" s="120">
        <f>SUM('AIP Grant History'!$H933:$J933)</f>
        <v>126191</v>
      </c>
    </row>
    <row r="934" spans="1:11" x14ac:dyDescent="0.2">
      <c r="A934" s="117" t="s">
        <v>994</v>
      </c>
      <c r="B934" s="118" t="s">
        <v>276</v>
      </c>
      <c r="C934" s="118" t="s">
        <v>382</v>
      </c>
      <c r="D934" s="118" t="s">
        <v>103</v>
      </c>
      <c r="E934" s="118" t="s">
        <v>270</v>
      </c>
      <c r="F934" s="118" t="s">
        <v>764</v>
      </c>
      <c r="G934" s="118" t="s">
        <v>1023</v>
      </c>
      <c r="H934" s="119">
        <v>5268809</v>
      </c>
      <c r="I934" s="119">
        <v>0</v>
      </c>
      <c r="J934" s="119">
        <v>0</v>
      </c>
      <c r="K934" s="120">
        <f>SUM('AIP Grant History'!$H934:$J934)</f>
        <v>5268809</v>
      </c>
    </row>
    <row r="935" spans="1:11" x14ac:dyDescent="0.2">
      <c r="A935" s="117" t="s">
        <v>994</v>
      </c>
      <c r="B935" s="118" t="s">
        <v>276</v>
      </c>
      <c r="C935" s="118" t="s">
        <v>382</v>
      </c>
      <c r="D935" s="118" t="s">
        <v>201</v>
      </c>
      <c r="E935" s="118" t="s">
        <v>270</v>
      </c>
      <c r="F935" s="118" t="s">
        <v>498</v>
      </c>
      <c r="G935" s="118" t="s">
        <v>391</v>
      </c>
      <c r="H935" s="119">
        <v>701497</v>
      </c>
      <c r="I935" s="119">
        <v>0</v>
      </c>
      <c r="J935" s="119">
        <v>0</v>
      </c>
      <c r="K935" s="120">
        <f>SUM('AIP Grant History'!$H935:$J935)</f>
        <v>701497</v>
      </c>
    </row>
    <row r="936" spans="1:11" x14ac:dyDescent="0.2">
      <c r="A936" s="117" t="s">
        <v>994</v>
      </c>
      <c r="B936" s="118" t="s">
        <v>276</v>
      </c>
      <c r="C936" s="118" t="s">
        <v>382</v>
      </c>
      <c r="D936" s="118" t="s">
        <v>209</v>
      </c>
      <c r="E936" s="118" t="s">
        <v>270</v>
      </c>
      <c r="F936" s="118" t="s">
        <v>583</v>
      </c>
      <c r="G936" s="118" t="s">
        <v>1024</v>
      </c>
      <c r="H936" s="119">
        <v>1562449</v>
      </c>
      <c r="I936" s="119">
        <v>0</v>
      </c>
      <c r="J936" s="119">
        <v>0</v>
      </c>
      <c r="K936" s="120">
        <f>SUM('AIP Grant History'!$H936:$J936)</f>
        <v>1562449</v>
      </c>
    </row>
    <row r="937" spans="1:11" x14ac:dyDescent="0.2">
      <c r="A937" s="117" t="s">
        <v>994</v>
      </c>
      <c r="B937" s="118" t="s">
        <v>279</v>
      </c>
      <c r="C937" s="118" t="s">
        <v>382</v>
      </c>
      <c r="D937" s="118" t="s">
        <v>143</v>
      </c>
      <c r="E937" s="118" t="s">
        <v>381</v>
      </c>
      <c r="F937" s="118" t="s">
        <v>584</v>
      </c>
      <c r="G937" s="118" t="s">
        <v>1025</v>
      </c>
      <c r="H937" s="119">
        <v>89109</v>
      </c>
      <c r="I937" s="119">
        <v>0</v>
      </c>
      <c r="J937" s="119">
        <v>0</v>
      </c>
      <c r="K937" s="120">
        <f>SUM('AIP Grant History'!$H937:$J937)</f>
        <v>89109</v>
      </c>
    </row>
    <row r="938" spans="1:11" x14ac:dyDescent="0.2">
      <c r="A938" s="117" t="s">
        <v>994</v>
      </c>
      <c r="B938" s="118" t="s">
        <v>279</v>
      </c>
      <c r="C938" s="118" t="s">
        <v>382</v>
      </c>
      <c r="D938" s="118" t="s">
        <v>145</v>
      </c>
      <c r="E938" s="118" t="s">
        <v>381</v>
      </c>
      <c r="F938" s="118" t="s">
        <v>1026</v>
      </c>
      <c r="G938" s="118" t="s">
        <v>1027</v>
      </c>
      <c r="H938" s="119">
        <v>346424</v>
      </c>
      <c r="I938" s="119">
        <v>0</v>
      </c>
      <c r="J938" s="119">
        <v>0</v>
      </c>
      <c r="K938" s="120">
        <f>SUM('AIP Grant History'!$H938:$J938)</f>
        <v>346424</v>
      </c>
    </row>
    <row r="939" spans="1:11" x14ac:dyDescent="0.2">
      <c r="A939" s="117" t="s">
        <v>994</v>
      </c>
      <c r="B939" s="118" t="s">
        <v>279</v>
      </c>
      <c r="C939" s="118" t="s">
        <v>382</v>
      </c>
      <c r="D939" s="118" t="s">
        <v>149</v>
      </c>
      <c r="E939" s="118" t="s">
        <v>381</v>
      </c>
      <c r="F939" s="118" t="s">
        <v>502</v>
      </c>
      <c r="G939" s="118" t="s">
        <v>1005</v>
      </c>
      <c r="H939" s="119">
        <v>343338</v>
      </c>
      <c r="I939" s="119">
        <v>0</v>
      </c>
      <c r="J939" s="119">
        <v>0</v>
      </c>
      <c r="K939" s="120">
        <f>SUM('AIP Grant History'!$H939:$J939)</f>
        <v>343338</v>
      </c>
    </row>
    <row r="940" spans="1:11" x14ac:dyDescent="0.2">
      <c r="A940" s="117" t="s">
        <v>994</v>
      </c>
      <c r="B940" s="118" t="s">
        <v>279</v>
      </c>
      <c r="C940" s="118" t="s">
        <v>382</v>
      </c>
      <c r="D940" s="118" t="s">
        <v>223</v>
      </c>
      <c r="E940" s="118" t="s">
        <v>381</v>
      </c>
      <c r="F940" s="118" t="s">
        <v>506</v>
      </c>
      <c r="G940" s="118" t="s">
        <v>457</v>
      </c>
      <c r="H940" s="119">
        <v>219267</v>
      </c>
      <c r="I940" s="119">
        <v>0</v>
      </c>
      <c r="J940" s="119">
        <v>0</v>
      </c>
      <c r="K940" s="120">
        <f>SUM('AIP Grant History'!$H940:$J940)</f>
        <v>219267</v>
      </c>
    </row>
    <row r="941" spans="1:11" x14ac:dyDescent="0.2">
      <c r="A941" s="117" t="s">
        <v>994</v>
      </c>
      <c r="B941" s="118" t="s">
        <v>279</v>
      </c>
      <c r="C941" s="118" t="s">
        <v>382</v>
      </c>
      <c r="D941" s="118" t="s">
        <v>213</v>
      </c>
      <c r="E941" s="118" t="s">
        <v>381</v>
      </c>
      <c r="F941" s="118" t="s">
        <v>508</v>
      </c>
      <c r="G941" s="118" t="s">
        <v>999</v>
      </c>
      <c r="H941" s="119">
        <v>486271</v>
      </c>
      <c r="I941" s="119">
        <v>0</v>
      </c>
      <c r="J941" s="119">
        <v>0</v>
      </c>
      <c r="K941" s="120">
        <f>SUM('AIP Grant History'!$H941:$J941)</f>
        <v>486271</v>
      </c>
    </row>
    <row r="942" spans="1:11" x14ac:dyDescent="0.2">
      <c r="A942" s="117" t="s">
        <v>1028</v>
      </c>
      <c r="B942" s="118" t="s">
        <v>271</v>
      </c>
      <c r="C942" s="118" t="s">
        <v>382</v>
      </c>
      <c r="D942" s="118" t="s">
        <v>588</v>
      </c>
      <c r="E942" s="118" t="s">
        <v>381</v>
      </c>
      <c r="F942" s="118" t="s">
        <v>589</v>
      </c>
      <c r="G942" s="118" t="s">
        <v>652</v>
      </c>
      <c r="H942" s="119">
        <v>524503</v>
      </c>
      <c r="I942" s="119">
        <v>0</v>
      </c>
      <c r="J942" s="119">
        <v>0</v>
      </c>
      <c r="K942" s="120">
        <f>SUM('AIP Grant History'!$H942:$J942)</f>
        <v>524503</v>
      </c>
    </row>
    <row r="943" spans="1:11" x14ac:dyDescent="0.2">
      <c r="A943" s="117" t="s">
        <v>1028</v>
      </c>
      <c r="B943" s="118" t="s">
        <v>283</v>
      </c>
      <c r="C943" s="118" t="s">
        <v>382</v>
      </c>
      <c r="D943" s="118" t="s">
        <v>233</v>
      </c>
      <c r="E943" s="118" t="s">
        <v>381</v>
      </c>
      <c r="F943" s="118" t="s">
        <v>390</v>
      </c>
      <c r="G943" s="118" t="s">
        <v>999</v>
      </c>
      <c r="H943" s="119">
        <v>1746671</v>
      </c>
      <c r="I943" s="119">
        <v>0</v>
      </c>
      <c r="J943" s="119">
        <v>0</v>
      </c>
      <c r="K943" s="120">
        <f>SUM('AIP Grant History'!$H943:$J943)</f>
        <v>1746671</v>
      </c>
    </row>
    <row r="944" spans="1:11" x14ac:dyDescent="0.2">
      <c r="A944" s="117" t="s">
        <v>1028</v>
      </c>
      <c r="B944" s="118" t="s">
        <v>283</v>
      </c>
      <c r="C944" s="118" t="s">
        <v>382</v>
      </c>
      <c r="D944" s="118" t="s">
        <v>233</v>
      </c>
      <c r="E944" s="118" t="s">
        <v>381</v>
      </c>
      <c r="F944" s="118" t="s">
        <v>390</v>
      </c>
      <c r="G944" s="118" t="s">
        <v>999</v>
      </c>
      <c r="H944" s="119">
        <v>1746671</v>
      </c>
      <c r="I944" s="119">
        <v>0</v>
      </c>
      <c r="J944" s="119">
        <v>0</v>
      </c>
      <c r="K944" s="120">
        <f>SUM('AIP Grant History'!$H944:$J944)</f>
        <v>1746671</v>
      </c>
    </row>
    <row r="945" spans="1:11" x14ac:dyDescent="0.2">
      <c r="A945" s="117" t="s">
        <v>1028</v>
      </c>
      <c r="B945" s="118" t="s">
        <v>274</v>
      </c>
      <c r="C945" s="118" t="s">
        <v>382</v>
      </c>
      <c r="D945" s="118" t="s">
        <v>5</v>
      </c>
      <c r="E945" s="118" t="s">
        <v>381</v>
      </c>
      <c r="F945" s="118" t="s">
        <v>392</v>
      </c>
      <c r="G945" s="118" t="s">
        <v>1029</v>
      </c>
      <c r="H945" s="119">
        <v>117630</v>
      </c>
      <c r="I945" s="119">
        <v>0</v>
      </c>
      <c r="J945" s="119">
        <v>0</v>
      </c>
      <c r="K945" s="120">
        <f>SUM('AIP Grant History'!$H945:$J945)</f>
        <v>117630</v>
      </c>
    </row>
    <row r="946" spans="1:11" x14ac:dyDescent="0.2">
      <c r="A946" s="117" t="s">
        <v>1028</v>
      </c>
      <c r="B946" s="118" t="s">
        <v>274</v>
      </c>
      <c r="C946" s="118" t="s">
        <v>382</v>
      </c>
      <c r="D946" s="118" t="s">
        <v>5</v>
      </c>
      <c r="E946" s="118" t="s">
        <v>381</v>
      </c>
      <c r="F946" s="118" t="s">
        <v>392</v>
      </c>
      <c r="G946" s="118" t="s">
        <v>1029</v>
      </c>
      <c r="H946" s="119">
        <v>117630</v>
      </c>
      <c r="I946" s="119">
        <v>0</v>
      </c>
      <c r="J946" s="119">
        <v>0</v>
      </c>
      <c r="K946" s="120">
        <f>SUM('AIP Grant History'!$H946:$J946)</f>
        <v>117630</v>
      </c>
    </row>
    <row r="947" spans="1:11" x14ac:dyDescent="0.2">
      <c r="A947" s="117" t="s">
        <v>1028</v>
      </c>
      <c r="B947" s="118" t="s">
        <v>274</v>
      </c>
      <c r="C947" s="118" t="s">
        <v>382</v>
      </c>
      <c r="D947" s="118" t="s">
        <v>5</v>
      </c>
      <c r="E947" s="118" t="s">
        <v>381</v>
      </c>
      <c r="F947" s="118" t="s">
        <v>392</v>
      </c>
      <c r="G947" s="118" t="s">
        <v>1029</v>
      </c>
      <c r="H947" s="119">
        <v>117630</v>
      </c>
      <c r="I947" s="119">
        <v>0</v>
      </c>
      <c r="J947" s="119">
        <v>0</v>
      </c>
      <c r="K947" s="120">
        <f>SUM('AIP Grant History'!$H947:$J947)</f>
        <v>117630</v>
      </c>
    </row>
    <row r="948" spans="1:11" x14ac:dyDescent="0.2">
      <c r="A948" s="117" t="s">
        <v>1028</v>
      </c>
      <c r="B948" s="118" t="s">
        <v>274</v>
      </c>
      <c r="C948" s="118" t="s">
        <v>382</v>
      </c>
      <c r="D948" s="118" t="s">
        <v>23</v>
      </c>
      <c r="E948" s="118" t="s">
        <v>381</v>
      </c>
      <c r="F948" s="118" t="s">
        <v>401</v>
      </c>
      <c r="G948" s="118" t="s">
        <v>782</v>
      </c>
      <c r="H948" s="119">
        <v>276526</v>
      </c>
      <c r="I948" s="119">
        <v>0</v>
      </c>
      <c r="J948" s="119">
        <v>0</v>
      </c>
      <c r="K948" s="120">
        <f>SUM('AIP Grant History'!$H948:$J948)</f>
        <v>276526</v>
      </c>
    </row>
    <row r="949" spans="1:11" x14ac:dyDescent="0.2">
      <c r="A949" s="117" t="s">
        <v>1028</v>
      </c>
      <c r="B949" s="118" t="s">
        <v>274</v>
      </c>
      <c r="C949" s="118" t="s">
        <v>382</v>
      </c>
      <c r="D949" s="118" t="s">
        <v>23</v>
      </c>
      <c r="E949" s="118" t="s">
        <v>381</v>
      </c>
      <c r="F949" s="118" t="s">
        <v>401</v>
      </c>
      <c r="G949" s="118" t="s">
        <v>782</v>
      </c>
      <c r="H949" s="119">
        <v>276526</v>
      </c>
      <c r="I949" s="119">
        <v>0</v>
      </c>
      <c r="J949" s="119">
        <v>0</v>
      </c>
      <c r="K949" s="120">
        <f>SUM('AIP Grant History'!$H949:$J949)</f>
        <v>276526</v>
      </c>
    </row>
    <row r="950" spans="1:11" x14ac:dyDescent="0.2">
      <c r="A950" s="117" t="s">
        <v>1028</v>
      </c>
      <c r="B950" s="118" t="s">
        <v>274</v>
      </c>
      <c r="C950" s="118" t="s">
        <v>382</v>
      </c>
      <c r="D950" s="118" t="s">
        <v>41</v>
      </c>
      <c r="E950" s="118" t="s">
        <v>381</v>
      </c>
      <c r="F950" s="118" t="s">
        <v>407</v>
      </c>
      <c r="G950" s="118" t="s">
        <v>1005</v>
      </c>
      <c r="H950" s="119">
        <v>85000</v>
      </c>
      <c r="I950" s="119">
        <v>0</v>
      </c>
      <c r="J950" s="119">
        <v>0</v>
      </c>
      <c r="K950" s="120">
        <f>SUM('AIP Grant History'!$H950:$J950)</f>
        <v>85000</v>
      </c>
    </row>
    <row r="951" spans="1:11" x14ac:dyDescent="0.2">
      <c r="A951" s="117" t="s">
        <v>1028</v>
      </c>
      <c r="B951" s="118" t="s">
        <v>274</v>
      </c>
      <c r="C951" s="118" t="s">
        <v>382</v>
      </c>
      <c r="D951" s="118" t="s">
        <v>41</v>
      </c>
      <c r="E951" s="118" t="s">
        <v>381</v>
      </c>
      <c r="F951" s="118" t="s">
        <v>407</v>
      </c>
      <c r="G951" s="118" t="s">
        <v>1005</v>
      </c>
      <c r="H951" s="119">
        <v>85000</v>
      </c>
      <c r="I951" s="119">
        <v>0</v>
      </c>
      <c r="J951" s="119">
        <v>0</v>
      </c>
      <c r="K951" s="120">
        <f>SUM('AIP Grant History'!$H951:$J951)</f>
        <v>85000</v>
      </c>
    </row>
    <row r="952" spans="1:11" x14ac:dyDescent="0.2">
      <c r="A952" s="117" t="s">
        <v>1028</v>
      </c>
      <c r="B952" s="118" t="s">
        <v>274</v>
      </c>
      <c r="C952" s="118" t="s">
        <v>382</v>
      </c>
      <c r="D952" s="118" t="s">
        <v>41</v>
      </c>
      <c r="E952" s="118" t="s">
        <v>381</v>
      </c>
      <c r="F952" s="118" t="s">
        <v>407</v>
      </c>
      <c r="G952" s="118" t="s">
        <v>1005</v>
      </c>
      <c r="H952" s="119">
        <v>85000</v>
      </c>
      <c r="I952" s="119">
        <v>0</v>
      </c>
      <c r="J952" s="119">
        <v>0</v>
      </c>
      <c r="K952" s="120">
        <f>SUM('AIP Grant History'!$H952:$J952)</f>
        <v>85000</v>
      </c>
    </row>
    <row r="953" spans="1:11" x14ac:dyDescent="0.2">
      <c r="A953" s="117" t="s">
        <v>1028</v>
      </c>
      <c r="B953" s="118" t="s">
        <v>274</v>
      </c>
      <c r="C953" s="118" t="s">
        <v>382</v>
      </c>
      <c r="D953" s="118" t="s">
        <v>47</v>
      </c>
      <c r="E953" s="118" t="s">
        <v>381</v>
      </c>
      <c r="F953" s="118" t="s">
        <v>410</v>
      </c>
      <c r="G953" s="118" t="s">
        <v>1030</v>
      </c>
      <c r="H953" s="119">
        <v>1420537</v>
      </c>
      <c r="I953" s="119">
        <v>0</v>
      </c>
      <c r="J953" s="119">
        <v>0</v>
      </c>
      <c r="K953" s="120">
        <f>SUM('AIP Grant History'!$H953:$J953)</f>
        <v>1420537</v>
      </c>
    </row>
    <row r="954" spans="1:11" x14ac:dyDescent="0.2">
      <c r="A954" s="117" t="s">
        <v>1028</v>
      </c>
      <c r="B954" s="118" t="s">
        <v>274</v>
      </c>
      <c r="C954" s="118" t="s">
        <v>382</v>
      </c>
      <c r="D954" s="118" t="s">
        <v>49</v>
      </c>
      <c r="E954" s="118" t="s">
        <v>381</v>
      </c>
      <c r="F954" s="118" t="s">
        <v>595</v>
      </c>
      <c r="G954" s="118" t="s">
        <v>1031</v>
      </c>
      <c r="H954" s="119">
        <v>41519</v>
      </c>
      <c r="I954" s="119">
        <v>0</v>
      </c>
      <c r="J954" s="119">
        <v>0</v>
      </c>
      <c r="K954" s="120">
        <f>SUM('AIP Grant History'!$H954:$J954)</f>
        <v>41519</v>
      </c>
    </row>
    <row r="955" spans="1:11" x14ac:dyDescent="0.2">
      <c r="A955" s="117" t="s">
        <v>1028</v>
      </c>
      <c r="B955" s="118" t="s">
        <v>274</v>
      </c>
      <c r="C955" s="118" t="s">
        <v>382</v>
      </c>
      <c r="D955" s="118" t="s">
        <v>49</v>
      </c>
      <c r="E955" s="118" t="s">
        <v>381</v>
      </c>
      <c r="F955" s="118" t="s">
        <v>595</v>
      </c>
      <c r="G955" s="118" t="s">
        <v>1031</v>
      </c>
      <c r="H955" s="119">
        <v>41519</v>
      </c>
      <c r="I955" s="119">
        <v>0</v>
      </c>
      <c r="J955" s="119">
        <v>0</v>
      </c>
      <c r="K955" s="120">
        <f>SUM('AIP Grant History'!$H955:$J955)</f>
        <v>41519</v>
      </c>
    </row>
    <row r="956" spans="1:11" x14ac:dyDescent="0.2">
      <c r="A956" s="117" t="s">
        <v>1028</v>
      </c>
      <c r="B956" s="118" t="s">
        <v>274</v>
      </c>
      <c r="C956" s="118" t="s">
        <v>382</v>
      </c>
      <c r="D956" s="118" t="s">
        <v>53</v>
      </c>
      <c r="E956" s="118" t="s">
        <v>381</v>
      </c>
      <c r="F956" s="118" t="s">
        <v>519</v>
      </c>
      <c r="G956" s="118" t="s">
        <v>1032</v>
      </c>
      <c r="H956" s="119">
        <v>2547972</v>
      </c>
      <c r="I956" s="119">
        <v>0</v>
      </c>
      <c r="J956" s="119">
        <v>0</v>
      </c>
      <c r="K956" s="120">
        <f>SUM('AIP Grant History'!$H956:$J956)</f>
        <v>2547972</v>
      </c>
    </row>
    <row r="957" spans="1:11" x14ac:dyDescent="0.2">
      <c r="A957" s="117" t="s">
        <v>1028</v>
      </c>
      <c r="B957" s="118" t="s">
        <v>274</v>
      </c>
      <c r="C957" s="118" t="s">
        <v>382</v>
      </c>
      <c r="D957" s="118" t="s">
        <v>53</v>
      </c>
      <c r="E957" s="118" t="s">
        <v>381</v>
      </c>
      <c r="F957" s="118" t="s">
        <v>519</v>
      </c>
      <c r="G957" s="118" t="s">
        <v>1032</v>
      </c>
      <c r="H957" s="119">
        <v>2547972</v>
      </c>
      <c r="I957" s="119">
        <v>0</v>
      </c>
      <c r="J957" s="119">
        <v>0</v>
      </c>
      <c r="K957" s="120">
        <f>SUM('AIP Grant History'!$H957:$J957)</f>
        <v>2547972</v>
      </c>
    </row>
    <row r="958" spans="1:11" x14ac:dyDescent="0.2">
      <c r="A958" s="117" t="s">
        <v>1028</v>
      </c>
      <c r="B958" s="118" t="s">
        <v>274</v>
      </c>
      <c r="C958" s="118" t="s">
        <v>382</v>
      </c>
      <c r="D958" s="118" t="s">
        <v>53</v>
      </c>
      <c r="E958" s="118" t="s">
        <v>381</v>
      </c>
      <c r="F958" s="118" t="s">
        <v>519</v>
      </c>
      <c r="G958" s="118" t="s">
        <v>1032</v>
      </c>
      <c r="H958" s="119">
        <v>2547972</v>
      </c>
      <c r="I958" s="119">
        <v>0</v>
      </c>
      <c r="J958" s="119">
        <v>0</v>
      </c>
      <c r="K958" s="120">
        <f>SUM('AIP Grant History'!$H958:$J958)</f>
        <v>2547972</v>
      </c>
    </row>
    <row r="959" spans="1:11" x14ac:dyDescent="0.2">
      <c r="A959" s="117" t="s">
        <v>1028</v>
      </c>
      <c r="B959" s="118" t="s">
        <v>274</v>
      </c>
      <c r="C959" s="118" t="s">
        <v>382</v>
      </c>
      <c r="D959" s="118" t="s">
        <v>53</v>
      </c>
      <c r="E959" s="118" t="s">
        <v>381</v>
      </c>
      <c r="F959" s="118" t="s">
        <v>519</v>
      </c>
      <c r="G959" s="118" t="s">
        <v>1032</v>
      </c>
      <c r="H959" s="119">
        <v>2547972</v>
      </c>
      <c r="I959" s="119">
        <v>0</v>
      </c>
      <c r="J959" s="119">
        <v>0</v>
      </c>
      <c r="K959" s="120">
        <f>SUM('AIP Grant History'!$H959:$J959)</f>
        <v>2547972</v>
      </c>
    </row>
    <row r="960" spans="1:11" x14ac:dyDescent="0.2">
      <c r="A960" s="117" t="s">
        <v>1028</v>
      </c>
      <c r="B960" s="118" t="s">
        <v>274</v>
      </c>
      <c r="C960" s="118" t="s">
        <v>382</v>
      </c>
      <c r="D960" s="118" t="s">
        <v>65</v>
      </c>
      <c r="E960" s="118" t="s">
        <v>381</v>
      </c>
      <c r="F960" s="118" t="s">
        <v>415</v>
      </c>
      <c r="G960" s="118" t="s">
        <v>863</v>
      </c>
      <c r="H960" s="119">
        <v>201016</v>
      </c>
      <c r="I960" s="119">
        <v>0</v>
      </c>
      <c r="J960" s="119">
        <v>0</v>
      </c>
      <c r="K960" s="120">
        <f>SUM('AIP Grant History'!$H960:$J960)</f>
        <v>201016</v>
      </c>
    </row>
    <row r="961" spans="1:11" x14ac:dyDescent="0.2">
      <c r="A961" s="117" t="s">
        <v>1028</v>
      </c>
      <c r="B961" s="118" t="s">
        <v>274</v>
      </c>
      <c r="C961" s="118" t="s">
        <v>382</v>
      </c>
      <c r="D961" s="118" t="s">
        <v>65</v>
      </c>
      <c r="E961" s="118" t="s">
        <v>381</v>
      </c>
      <c r="F961" s="118" t="s">
        <v>415</v>
      </c>
      <c r="G961" s="118" t="s">
        <v>863</v>
      </c>
      <c r="H961" s="119">
        <v>201016</v>
      </c>
      <c r="I961" s="119">
        <v>0</v>
      </c>
      <c r="J961" s="119">
        <v>0</v>
      </c>
      <c r="K961" s="120">
        <f>SUM('AIP Grant History'!$H961:$J961)</f>
        <v>201016</v>
      </c>
    </row>
    <row r="962" spans="1:11" x14ac:dyDescent="0.2">
      <c r="A962" s="117" t="s">
        <v>1028</v>
      </c>
      <c r="B962" s="118" t="s">
        <v>274</v>
      </c>
      <c r="C962" s="118" t="s">
        <v>382</v>
      </c>
      <c r="D962" s="118" t="s">
        <v>65</v>
      </c>
      <c r="E962" s="118" t="s">
        <v>381</v>
      </c>
      <c r="F962" s="118" t="s">
        <v>415</v>
      </c>
      <c r="G962" s="118" t="s">
        <v>863</v>
      </c>
      <c r="H962" s="119">
        <v>201016</v>
      </c>
      <c r="I962" s="119">
        <v>0</v>
      </c>
      <c r="J962" s="119">
        <v>0</v>
      </c>
      <c r="K962" s="120">
        <f>SUM('AIP Grant History'!$H962:$J962)</f>
        <v>201016</v>
      </c>
    </row>
    <row r="963" spans="1:11" x14ac:dyDescent="0.2">
      <c r="A963" s="117" t="s">
        <v>1028</v>
      </c>
      <c r="B963" s="118" t="s">
        <v>274</v>
      </c>
      <c r="C963" s="118" t="s">
        <v>382</v>
      </c>
      <c r="D963" s="118" t="s">
        <v>67</v>
      </c>
      <c r="E963" s="118" t="s">
        <v>381</v>
      </c>
      <c r="F963" s="118" t="s">
        <v>417</v>
      </c>
      <c r="G963" s="118" t="s">
        <v>445</v>
      </c>
      <c r="H963" s="119">
        <v>1176234</v>
      </c>
      <c r="I963" s="119">
        <v>0</v>
      </c>
      <c r="J963" s="119">
        <v>0</v>
      </c>
      <c r="K963" s="120">
        <f>SUM('AIP Grant History'!$H963:$J963)</f>
        <v>1176234</v>
      </c>
    </row>
    <row r="964" spans="1:11" x14ac:dyDescent="0.2">
      <c r="A964" s="117" t="s">
        <v>1028</v>
      </c>
      <c r="B964" s="118" t="s">
        <v>274</v>
      </c>
      <c r="C964" s="118" t="s">
        <v>382</v>
      </c>
      <c r="D964" s="118" t="s">
        <v>67</v>
      </c>
      <c r="E964" s="118" t="s">
        <v>381</v>
      </c>
      <c r="F964" s="118" t="s">
        <v>417</v>
      </c>
      <c r="G964" s="118" t="s">
        <v>445</v>
      </c>
      <c r="H964" s="119">
        <v>1176234</v>
      </c>
      <c r="I964" s="119">
        <v>0</v>
      </c>
      <c r="J964" s="119">
        <v>0</v>
      </c>
      <c r="K964" s="120">
        <f>SUM('AIP Grant History'!$H964:$J964)</f>
        <v>1176234</v>
      </c>
    </row>
    <row r="965" spans="1:11" x14ac:dyDescent="0.2">
      <c r="A965" s="117" t="s">
        <v>1028</v>
      </c>
      <c r="B965" s="118" t="s">
        <v>274</v>
      </c>
      <c r="C965" s="118" t="s">
        <v>382</v>
      </c>
      <c r="D965" s="118" t="s">
        <v>69</v>
      </c>
      <c r="E965" s="118" t="s">
        <v>381</v>
      </c>
      <c r="F965" s="118" t="s">
        <v>419</v>
      </c>
      <c r="G965" s="118" t="s">
        <v>424</v>
      </c>
      <c r="H965" s="119">
        <v>84659</v>
      </c>
      <c r="I965" s="119">
        <v>0</v>
      </c>
      <c r="J965" s="119">
        <v>0</v>
      </c>
      <c r="K965" s="120">
        <f>SUM('AIP Grant History'!$H965:$J965)</f>
        <v>84659</v>
      </c>
    </row>
    <row r="966" spans="1:11" x14ac:dyDescent="0.2">
      <c r="A966" s="117" t="s">
        <v>1028</v>
      </c>
      <c r="B966" s="118" t="s">
        <v>274</v>
      </c>
      <c r="C966" s="118" t="s">
        <v>382</v>
      </c>
      <c r="D966" s="118" t="s">
        <v>69</v>
      </c>
      <c r="E966" s="118" t="s">
        <v>381</v>
      </c>
      <c r="F966" s="118" t="s">
        <v>419</v>
      </c>
      <c r="G966" s="118" t="s">
        <v>424</v>
      </c>
      <c r="H966" s="119">
        <v>84659</v>
      </c>
      <c r="I966" s="119">
        <v>0</v>
      </c>
      <c r="J966" s="119">
        <v>0</v>
      </c>
      <c r="K966" s="120">
        <f>SUM('AIP Grant History'!$H966:$J966)</f>
        <v>84659</v>
      </c>
    </row>
    <row r="967" spans="1:11" x14ac:dyDescent="0.2">
      <c r="A967" s="117" t="s">
        <v>1028</v>
      </c>
      <c r="B967" s="118" t="s">
        <v>274</v>
      </c>
      <c r="C967" s="118" t="s">
        <v>382</v>
      </c>
      <c r="D967" s="118" t="s">
        <v>71</v>
      </c>
      <c r="E967" s="118" t="s">
        <v>381</v>
      </c>
      <c r="F967" s="118" t="s">
        <v>1033</v>
      </c>
      <c r="G967" s="118" t="s">
        <v>559</v>
      </c>
      <c r="H967" s="119">
        <v>251312</v>
      </c>
      <c r="I967" s="119">
        <v>0</v>
      </c>
      <c r="J967" s="119">
        <v>0</v>
      </c>
      <c r="K967" s="120">
        <f>SUM('AIP Grant History'!$H967:$J967)</f>
        <v>251312</v>
      </c>
    </row>
    <row r="968" spans="1:11" x14ac:dyDescent="0.2">
      <c r="A968" s="117" t="s">
        <v>1028</v>
      </c>
      <c r="B968" s="118" t="s">
        <v>274</v>
      </c>
      <c r="C968" s="118" t="s">
        <v>382</v>
      </c>
      <c r="D968" s="118" t="s">
        <v>79</v>
      </c>
      <c r="E968" s="118" t="s">
        <v>381</v>
      </c>
      <c r="F968" s="118" t="s">
        <v>1034</v>
      </c>
      <c r="G968" s="118" t="s">
        <v>1030</v>
      </c>
      <c r="H968" s="119">
        <v>19073</v>
      </c>
      <c r="I968" s="119">
        <v>0</v>
      </c>
      <c r="J968" s="119">
        <v>0</v>
      </c>
      <c r="K968" s="120">
        <f>SUM('AIP Grant History'!$H968:$J968)</f>
        <v>19073</v>
      </c>
    </row>
    <row r="969" spans="1:11" x14ac:dyDescent="0.2">
      <c r="A969" s="117" t="s">
        <v>1028</v>
      </c>
      <c r="B969" s="118" t="s">
        <v>274</v>
      </c>
      <c r="C969" s="118" t="s">
        <v>382</v>
      </c>
      <c r="D969" s="118" t="s">
        <v>79</v>
      </c>
      <c r="E969" s="118" t="s">
        <v>381</v>
      </c>
      <c r="F969" s="118" t="s">
        <v>1034</v>
      </c>
      <c r="G969" s="118" t="s">
        <v>1030</v>
      </c>
      <c r="H969" s="119">
        <v>19073</v>
      </c>
      <c r="I969" s="119">
        <v>0</v>
      </c>
      <c r="J969" s="119">
        <v>0</v>
      </c>
      <c r="K969" s="120">
        <f>SUM('AIP Grant History'!$H969:$J969)</f>
        <v>19073</v>
      </c>
    </row>
    <row r="970" spans="1:11" x14ac:dyDescent="0.2">
      <c r="A970" s="117" t="s">
        <v>1028</v>
      </c>
      <c r="B970" s="118" t="s">
        <v>274</v>
      </c>
      <c r="C970" s="118" t="s">
        <v>382</v>
      </c>
      <c r="D970" s="118" t="s">
        <v>79</v>
      </c>
      <c r="E970" s="118" t="s">
        <v>381</v>
      </c>
      <c r="F970" s="118" t="s">
        <v>1034</v>
      </c>
      <c r="G970" s="118" t="s">
        <v>1030</v>
      </c>
      <c r="H970" s="119">
        <v>19073</v>
      </c>
      <c r="I970" s="119">
        <v>0</v>
      </c>
      <c r="J970" s="119">
        <v>0</v>
      </c>
      <c r="K970" s="120">
        <f>SUM('AIP Grant History'!$H970:$J970)</f>
        <v>19073</v>
      </c>
    </row>
    <row r="971" spans="1:11" x14ac:dyDescent="0.2">
      <c r="A971" s="117" t="s">
        <v>1028</v>
      </c>
      <c r="B971" s="118" t="s">
        <v>274</v>
      </c>
      <c r="C971" s="118" t="s">
        <v>382</v>
      </c>
      <c r="D971" s="118" t="s">
        <v>79</v>
      </c>
      <c r="E971" s="118" t="s">
        <v>381</v>
      </c>
      <c r="F971" s="118" t="s">
        <v>1034</v>
      </c>
      <c r="G971" s="118" t="s">
        <v>1030</v>
      </c>
      <c r="H971" s="119">
        <v>19073</v>
      </c>
      <c r="I971" s="119">
        <v>0</v>
      </c>
      <c r="J971" s="119">
        <v>0</v>
      </c>
      <c r="K971" s="120">
        <f>SUM('AIP Grant History'!$H971:$J971)</f>
        <v>19073</v>
      </c>
    </row>
    <row r="972" spans="1:11" x14ac:dyDescent="0.2">
      <c r="A972" s="117" t="s">
        <v>1028</v>
      </c>
      <c r="B972" s="118" t="s">
        <v>274</v>
      </c>
      <c r="C972" s="118" t="s">
        <v>382</v>
      </c>
      <c r="D972" s="118" t="s">
        <v>85</v>
      </c>
      <c r="E972" s="118" t="s">
        <v>381</v>
      </c>
      <c r="F972" s="118" t="s">
        <v>427</v>
      </c>
      <c r="G972" s="118" t="s">
        <v>1035</v>
      </c>
      <c r="H972" s="119">
        <v>82957</v>
      </c>
      <c r="I972" s="119">
        <v>0</v>
      </c>
      <c r="J972" s="119">
        <v>0</v>
      </c>
      <c r="K972" s="120">
        <f>SUM('AIP Grant History'!$H972:$J972)</f>
        <v>82957</v>
      </c>
    </row>
    <row r="973" spans="1:11" x14ac:dyDescent="0.2">
      <c r="A973" s="117" t="s">
        <v>1028</v>
      </c>
      <c r="B973" s="118" t="s">
        <v>274</v>
      </c>
      <c r="C973" s="118" t="s">
        <v>382</v>
      </c>
      <c r="D973" s="118" t="s">
        <v>85</v>
      </c>
      <c r="E973" s="118" t="s">
        <v>381</v>
      </c>
      <c r="F973" s="118" t="s">
        <v>427</v>
      </c>
      <c r="G973" s="118" t="s">
        <v>1035</v>
      </c>
      <c r="H973" s="119">
        <v>82957</v>
      </c>
      <c r="I973" s="119">
        <v>0</v>
      </c>
      <c r="J973" s="119">
        <v>0</v>
      </c>
      <c r="K973" s="120">
        <f>SUM('AIP Grant History'!$H973:$J973)</f>
        <v>82957</v>
      </c>
    </row>
    <row r="974" spans="1:11" x14ac:dyDescent="0.2">
      <c r="A974" s="117" t="s">
        <v>1028</v>
      </c>
      <c r="B974" s="118" t="s">
        <v>274</v>
      </c>
      <c r="C974" s="118" t="s">
        <v>382</v>
      </c>
      <c r="D974" s="118" t="s">
        <v>87</v>
      </c>
      <c r="E974" s="118" t="s">
        <v>381</v>
      </c>
      <c r="F974" s="118" t="s">
        <v>388</v>
      </c>
      <c r="G974" s="118" t="s">
        <v>445</v>
      </c>
      <c r="H974" s="119">
        <v>1227587</v>
      </c>
      <c r="I974" s="119">
        <v>0</v>
      </c>
      <c r="J974" s="119">
        <v>0</v>
      </c>
      <c r="K974" s="120">
        <f>SUM('AIP Grant History'!$H974:$J974)</f>
        <v>1227587</v>
      </c>
    </row>
    <row r="975" spans="1:11" x14ac:dyDescent="0.2">
      <c r="A975" s="117" t="s">
        <v>1028</v>
      </c>
      <c r="B975" s="118" t="s">
        <v>274</v>
      </c>
      <c r="C975" s="118" t="s">
        <v>382</v>
      </c>
      <c r="D975" s="118" t="s">
        <v>93</v>
      </c>
      <c r="E975" s="118" t="s">
        <v>381</v>
      </c>
      <c r="F975" s="118" t="s">
        <v>601</v>
      </c>
      <c r="G975" s="118" t="s">
        <v>424</v>
      </c>
      <c r="H975" s="119">
        <v>930434</v>
      </c>
      <c r="I975" s="119">
        <v>0</v>
      </c>
      <c r="J975" s="119">
        <v>0</v>
      </c>
      <c r="K975" s="120">
        <f>SUM('AIP Grant History'!$H975:$J975)</f>
        <v>930434</v>
      </c>
    </row>
    <row r="976" spans="1:11" x14ac:dyDescent="0.2">
      <c r="A976" s="117" t="s">
        <v>1028</v>
      </c>
      <c r="B976" s="118" t="s">
        <v>274</v>
      </c>
      <c r="C976" s="118" t="s">
        <v>382</v>
      </c>
      <c r="D976" s="118" t="s">
        <v>97</v>
      </c>
      <c r="E976" s="118" t="s">
        <v>381</v>
      </c>
      <c r="F976" s="118" t="s">
        <v>431</v>
      </c>
      <c r="G976" s="118" t="s">
        <v>478</v>
      </c>
      <c r="H976" s="119">
        <v>369211</v>
      </c>
      <c r="I976" s="119">
        <v>0</v>
      </c>
      <c r="J976" s="119">
        <v>0</v>
      </c>
      <c r="K976" s="120">
        <f>SUM('AIP Grant History'!$H976:$J976)</f>
        <v>369211</v>
      </c>
    </row>
    <row r="977" spans="1:11" x14ac:dyDescent="0.2">
      <c r="A977" s="117" t="s">
        <v>1028</v>
      </c>
      <c r="B977" s="118" t="s">
        <v>274</v>
      </c>
      <c r="C977" s="118" t="s">
        <v>382</v>
      </c>
      <c r="D977" s="118" t="s">
        <v>39</v>
      </c>
      <c r="E977" s="118" t="s">
        <v>381</v>
      </c>
      <c r="F977" s="118" t="s">
        <v>531</v>
      </c>
      <c r="G977" s="118" t="s">
        <v>391</v>
      </c>
      <c r="H977" s="119">
        <v>187020</v>
      </c>
      <c r="I977" s="119">
        <v>0</v>
      </c>
      <c r="J977" s="119">
        <v>0</v>
      </c>
      <c r="K977" s="120">
        <f>SUM('AIP Grant History'!$H977:$J977)</f>
        <v>187020</v>
      </c>
    </row>
    <row r="978" spans="1:11" x14ac:dyDescent="0.2">
      <c r="A978" s="117" t="s">
        <v>1028</v>
      </c>
      <c r="B978" s="118" t="s">
        <v>274</v>
      </c>
      <c r="C978" s="118" t="s">
        <v>382</v>
      </c>
      <c r="D978" s="118" t="s">
        <v>107</v>
      </c>
      <c r="E978" s="118" t="s">
        <v>381</v>
      </c>
      <c r="F978" s="118" t="s">
        <v>433</v>
      </c>
      <c r="G978" s="118" t="s">
        <v>424</v>
      </c>
      <c r="H978" s="119">
        <v>719120</v>
      </c>
      <c r="I978" s="119">
        <v>0</v>
      </c>
      <c r="J978" s="119">
        <v>0</v>
      </c>
      <c r="K978" s="120">
        <f>SUM('AIP Grant History'!$H978:$J978)</f>
        <v>719120</v>
      </c>
    </row>
    <row r="979" spans="1:11" x14ac:dyDescent="0.2">
      <c r="A979" s="117" t="s">
        <v>1028</v>
      </c>
      <c r="B979" s="118" t="s">
        <v>274</v>
      </c>
      <c r="C979" s="118" t="s">
        <v>382</v>
      </c>
      <c r="D979" s="118" t="s">
        <v>107</v>
      </c>
      <c r="E979" s="118" t="s">
        <v>381</v>
      </c>
      <c r="F979" s="118" t="s">
        <v>433</v>
      </c>
      <c r="G979" s="118" t="s">
        <v>424</v>
      </c>
      <c r="H979" s="119">
        <v>719120</v>
      </c>
      <c r="I979" s="119">
        <v>0</v>
      </c>
      <c r="J979" s="119">
        <v>0</v>
      </c>
      <c r="K979" s="120">
        <f>SUM('AIP Grant History'!$H979:$J979)</f>
        <v>719120</v>
      </c>
    </row>
    <row r="980" spans="1:11" x14ac:dyDescent="0.2">
      <c r="A980" s="117" t="s">
        <v>1028</v>
      </c>
      <c r="B980" s="118" t="s">
        <v>274</v>
      </c>
      <c r="C980" s="118" t="s">
        <v>382</v>
      </c>
      <c r="D980" s="118" t="s">
        <v>111</v>
      </c>
      <c r="E980" s="118" t="s">
        <v>381</v>
      </c>
      <c r="F980" s="118" t="s">
        <v>435</v>
      </c>
      <c r="G980" s="118" t="s">
        <v>1030</v>
      </c>
      <c r="H980" s="119">
        <v>60000</v>
      </c>
      <c r="I980" s="119">
        <v>0</v>
      </c>
      <c r="J980" s="119">
        <v>0</v>
      </c>
      <c r="K980" s="120">
        <f>SUM('AIP Grant History'!$H980:$J980)</f>
        <v>60000</v>
      </c>
    </row>
    <row r="981" spans="1:11" x14ac:dyDescent="0.2">
      <c r="A981" s="117" t="s">
        <v>1028</v>
      </c>
      <c r="B981" s="118" t="s">
        <v>274</v>
      </c>
      <c r="C981" s="118" t="s">
        <v>382</v>
      </c>
      <c r="D981" s="118" t="s">
        <v>111</v>
      </c>
      <c r="E981" s="118" t="s">
        <v>381</v>
      </c>
      <c r="F981" s="118" t="s">
        <v>435</v>
      </c>
      <c r="G981" s="118" t="s">
        <v>1030</v>
      </c>
      <c r="H981" s="119">
        <v>60000</v>
      </c>
      <c r="I981" s="119">
        <v>0</v>
      </c>
      <c r="J981" s="119">
        <v>0</v>
      </c>
      <c r="K981" s="120">
        <f>SUM('AIP Grant History'!$H981:$J981)</f>
        <v>60000</v>
      </c>
    </row>
    <row r="982" spans="1:11" x14ac:dyDescent="0.2">
      <c r="A982" s="117" t="s">
        <v>1028</v>
      </c>
      <c r="B982" s="118" t="s">
        <v>274</v>
      </c>
      <c r="C982" s="118" t="s">
        <v>382</v>
      </c>
      <c r="D982" s="118" t="s">
        <v>111</v>
      </c>
      <c r="E982" s="118" t="s">
        <v>381</v>
      </c>
      <c r="F982" s="118" t="s">
        <v>435</v>
      </c>
      <c r="G982" s="118" t="s">
        <v>1030</v>
      </c>
      <c r="H982" s="119">
        <v>60000</v>
      </c>
      <c r="I982" s="119">
        <v>0</v>
      </c>
      <c r="J982" s="119">
        <v>0</v>
      </c>
      <c r="K982" s="120">
        <f>SUM('AIP Grant History'!$H982:$J982)</f>
        <v>60000</v>
      </c>
    </row>
    <row r="983" spans="1:11" x14ac:dyDescent="0.2">
      <c r="A983" s="117" t="s">
        <v>1028</v>
      </c>
      <c r="B983" s="118" t="s">
        <v>274</v>
      </c>
      <c r="C983" s="118" t="s">
        <v>382</v>
      </c>
      <c r="D983" s="118" t="s">
        <v>111</v>
      </c>
      <c r="E983" s="118" t="s">
        <v>381</v>
      </c>
      <c r="F983" s="118" t="s">
        <v>435</v>
      </c>
      <c r="G983" s="118" t="s">
        <v>1030</v>
      </c>
      <c r="H983" s="119">
        <v>60000</v>
      </c>
      <c r="I983" s="119">
        <v>0</v>
      </c>
      <c r="J983" s="119">
        <v>0</v>
      </c>
      <c r="K983" s="120">
        <f>SUM('AIP Grant History'!$H983:$J983)</f>
        <v>60000</v>
      </c>
    </row>
    <row r="984" spans="1:11" x14ac:dyDescent="0.2">
      <c r="A984" s="117" t="s">
        <v>1028</v>
      </c>
      <c r="B984" s="118" t="s">
        <v>274</v>
      </c>
      <c r="C984" s="118" t="s">
        <v>382</v>
      </c>
      <c r="D984" s="118" t="s">
        <v>119</v>
      </c>
      <c r="E984" s="118" t="s">
        <v>381</v>
      </c>
      <c r="F984" s="118" t="s">
        <v>439</v>
      </c>
      <c r="G984" s="118" t="s">
        <v>1036</v>
      </c>
      <c r="H984" s="119">
        <v>174309</v>
      </c>
      <c r="I984" s="119">
        <v>0</v>
      </c>
      <c r="J984" s="119">
        <v>0</v>
      </c>
      <c r="K984" s="120">
        <f>SUM('AIP Grant History'!$H984:$J984)</f>
        <v>174309</v>
      </c>
    </row>
    <row r="985" spans="1:11" x14ac:dyDescent="0.2">
      <c r="A985" s="117" t="s">
        <v>1028</v>
      </c>
      <c r="B985" s="118" t="s">
        <v>274</v>
      </c>
      <c r="C985" s="118" t="s">
        <v>382</v>
      </c>
      <c r="D985" s="118" t="s">
        <v>125</v>
      </c>
      <c r="E985" s="118" t="s">
        <v>381</v>
      </c>
      <c r="F985" s="118" t="s">
        <v>441</v>
      </c>
      <c r="G985" s="118" t="s">
        <v>445</v>
      </c>
      <c r="H985" s="119">
        <v>32900</v>
      </c>
      <c r="I985" s="119">
        <v>0</v>
      </c>
      <c r="J985" s="119">
        <v>0</v>
      </c>
      <c r="K985" s="120">
        <f>SUM('AIP Grant History'!$H985:$J985)</f>
        <v>32900</v>
      </c>
    </row>
    <row r="986" spans="1:11" x14ac:dyDescent="0.2">
      <c r="A986" s="117" t="s">
        <v>1028</v>
      </c>
      <c r="B986" s="118" t="s">
        <v>274</v>
      </c>
      <c r="C986" s="118" t="s">
        <v>382</v>
      </c>
      <c r="D986" s="118" t="s">
        <v>125</v>
      </c>
      <c r="E986" s="118" t="s">
        <v>381</v>
      </c>
      <c r="F986" s="118" t="s">
        <v>441</v>
      </c>
      <c r="G986" s="118" t="s">
        <v>445</v>
      </c>
      <c r="H986" s="119">
        <v>32900</v>
      </c>
      <c r="I986" s="119">
        <v>0</v>
      </c>
      <c r="J986" s="119">
        <v>0</v>
      </c>
      <c r="K986" s="120">
        <f>SUM('AIP Grant History'!$H986:$J986)</f>
        <v>32900</v>
      </c>
    </row>
    <row r="987" spans="1:11" x14ac:dyDescent="0.2">
      <c r="A987" s="117" t="s">
        <v>1028</v>
      </c>
      <c r="B987" s="118" t="s">
        <v>274</v>
      </c>
      <c r="C987" s="118" t="s">
        <v>382</v>
      </c>
      <c r="D987" s="118" t="s">
        <v>125</v>
      </c>
      <c r="E987" s="118" t="s">
        <v>381</v>
      </c>
      <c r="F987" s="118" t="s">
        <v>441</v>
      </c>
      <c r="G987" s="118" t="s">
        <v>445</v>
      </c>
      <c r="H987" s="119">
        <v>32900</v>
      </c>
      <c r="I987" s="119">
        <v>0</v>
      </c>
      <c r="J987" s="119">
        <v>0</v>
      </c>
      <c r="K987" s="120">
        <f>SUM('AIP Grant History'!$H987:$J987)</f>
        <v>32900</v>
      </c>
    </row>
    <row r="988" spans="1:11" x14ac:dyDescent="0.2">
      <c r="A988" s="117" t="s">
        <v>1028</v>
      </c>
      <c r="B988" s="118" t="s">
        <v>274</v>
      </c>
      <c r="C988" s="118" t="s">
        <v>382</v>
      </c>
      <c r="D988" s="118" t="s">
        <v>125</v>
      </c>
      <c r="E988" s="118" t="s">
        <v>381</v>
      </c>
      <c r="F988" s="118" t="s">
        <v>441</v>
      </c>
      <c r="G988" s="118" t="s">
        <v>445</v>
      </c>
      <c r="H988" s="119">
        <v>32900</v>
      </c>
      <c r="I988" s="119">
        <v>0</v>
      </c>
      <c r="J988" s="119">
        <v>0</v>
      </c>
      <c r="K988" s="120">
        <f>SUM('AIP Grant History'!$H988:$J988)</f>
        <v>32900</v>
      </c>
    </row>
    <row r="989" spans="1:11" x14ac:dyDescent="0.2">
      <c r="A989" s="117" t="s">
        <v>1028</v>
      </c>
      <c r="B989" s="118" t="s">
        <v>274</v>
      </c>
      <c r="C989" s="118" t="s">
        <v>382</v>
      </c>
      <c r="D989" s="118" t="s">
        <v>131</v>
      </c>
      <c r="E989" s="118" t="s">
        <v>381</v>
      </c>
      <c r="F989" s="118" t="s">
        <v>443</v>
      </c>
      <c r="G989" s="118" t="s">
        <v>533</v>
      </c>
      <c r="H989" s="119">
        <v>613960</v>
      </c>
      <c r="I989" s="119">
        <v>0</v>
      </c>
      <c r="J989" s="119">
        <v>0</v>
      </c>
      <c r="K989" s="120">
        <f>SUM('AIP Grant History'!$H989:$J989)</f>
        <v>613960</v>
      </c>
    </row>
    <row r="990" spans="1:11" x14ac:dyDescent="0.2">
      <c r="A990" s="117" t="s">
        <v>1028</v>
      </c>
      <c r="B990" s="118" t="s">
        <v>274</v>
      </c>
      <c r="C990" s="118" t="s">
        <v>382</v>
      </c>
      <c r="D990" s="118" t="s">
        <v>133</v>
      </c>
      <c r="E990" s="118" t="s">
        <v>381</v>
      </c>
      <c r="F990" s="118" t="s">
        <v>607</v>
      </c>
      <c r="G990" s="118" t="s">
        <v>559</v>
      </c>
      <c r="H990" s="119">
        <v>33869</v>
      </c>
      <c r="I990" s="119">
        <v>0</v>
      </c>
      <c r="J990" s="119">
        <v>0</v>
      </c>
      <c r="K990" s="120">
        <f>SUM('AIP Grant History'!$H990:$J990)</f>
        <v>33869</v>
      </c>
    </row>
    <row r="991" spans="1:11" x14ac:dyDescent="0.2">
      <c r="A991" s="117" t="s">
        <v>1028</v>
      </c>
      <c r="B991" s="118" t="s">
        <v>274</v>
      </c>
      <c r="C991" s="118" t="s">
        <v>382</v>
      </c>
      <c r="D991" s="118" t="s">
        <v>133</v>
      </c>
      <c r="E991" s="118" t="s">
        <v>381</v>
      </c>
      <c r="F991" s="118" t="s">
        <v>607</v>
      </c>
      <c r="G991" s="118" t="s">
        <v>559</v>
      </c>
      <c r="H991" s="119">
        <v>33869</v>
      </c>
      <c r="I991" s="119">
        <v>0</v>
      </c>
      <c r="J991" s="119">
        <v>0</v>
      </c>
      <c r="K991" s="120">
        <f>SUM('AIP Grant History'!$H991:$J991)</f>
        <v>33869</v>
      </c>
    </row>
    <row r="992" spans="1:11" x14ac:dyDescent="0.2">
      <c r="A992" s="117" t="s">
        <v>1028</v>
      </c>
      <c r="B992" s="118" t="s">
        <v>274</v>
      </c>
      <c r="C992" s="118" t="s">
        <v>382</v>
      </c>
      <c r="D992" s="118" t="s">
        <v>153</v>
      </c>
      <c r="E992" s="118" t="s">
        <v>381</v>
      </c>
      <c r="F992" s="118" t="s">
        <v>444</v>
      </c>
      <c r="G992" s="118" t="s">
        <v>476</v>
      </c>
      <c r="H992" s="119">
        <v>354329</v>
      </c>
      <c r="I992" s="119">
        <v>0</v>
      </c>
      <c r="J992" s="119">
        <v>0</v>
      </c>
      <c r="K992" s="120">
        <f>SUM('AIP Grant History'!$H992:$J992)</f>
        <v>354329</v>
      </c>
    </row>
    <row r="993" spans="1:11" x14ac:dyDescent="0.2">
      <c r="A993" s="117" t="s">
        <v>1028</v>
      </c>
      <c r="B993" s="118" t="s">
        <v>274</v>
      </c>
      <c r="C993" s="118" t="s">
        <v>382</v>
      </c>
      <c r="D993" s="118" t="s">
        <v>155</v>
      </c>
      <c r="E993" s="118" t="s">
        <v>381</v>
      </c>
      <c r="F993" s="118" t="s">
        <v>539</v>
      </c>
      <c r="G993" s="118" t="s">
        <v>559</v>
      </c>
      <c r="H993" s="119">
        <v>69274</v>
      </c>
      <c r="I993" s="119">
        <v>0</v>
      </c>
      <c r="J993" s="119">
        <v>0</v>
      </c>
      <c r="K993" s="120">
        <f>SUM('AIP Grant History'!$H993:$J993)</f>
        <v>69274</v>
      </c>
    </row>
    <row r="994" spans="1:11" x14ac:dyDescent="0.2">
      <c r="A994" s="117" t="s">
        <v>1028</v>
      </c>
      <c r="B994" s="118" t="s">
        <v>274</v>
      </c>
      <c r="C994" s="118" t="s">
        <v>382</v>
      </c>
      <c r="D994" s="118" t="s">
        <v>155</v>
      </c>
      <c r="E994" s="118" t="s">
        <v>381</v>
      </c>
      <c r="F994" s="118" t="s">
        <v>539</v>
      </c>
      <c r="G994" s="118" t="s">
        <v>559</v>
      </c>
      <c r="H994" s="119">
        <v>69274</v>
      </c>
      <c r="I994" s="119">
        <v>0</v>
      </c>
      <c r="J994" s="119">
        <v>0</v>
      </c>
      <c r="K994" s="120">
        <f>SUM('AIP Grant History'!$H994:$J994)</f>
        <v>69274</v>
      </c>
    </row>
    <row r="995" spans="1:11" x14ac:dyDescent="0.2">
      <c r="A995" s="117" t="s">
        <v>1028</v>
      </c>
      <c r="B995" s="118" t="s">
        <v>274</v>
      </c>
      <c r="C995" s="118" t="s">
        <v>382</v>
      </c>
      <c r="D995" s="118" t="s">
        <v>155</v>
      </c>
      <c r="E995" s="118" t="s">
        <v>381</v>
      </c>
      <c r="F995" s="118" t="s">
        <v>539</v>
      </c>
      <c r="G995" s="118" t="s">
        <v>559</v>
      </c>
      <c r="H995" s="119">
        <v>69274</v>
      </c>
      <c r="I995" s="119">
        <v>0</v>
      </c>
      <c r="J995" s="119">
        <v>0</v>
      </c>
      <c r="K995" s="120">
        <f>SUM('AIP Grant History'!$H995:$J995)</f>
        <v>69274</v>
      </c>
    </row>
    <row r="996" spans="1:11" x14ac:dyDescent="0.2">
      <c r="A996" s="117" t="s">
        <v>1028</v>
      </c>
      <c r="B996" s="118" t="s">
        <v>274</v>
      </c>
      <c r="C996" s="118" t="s">
        <v>382</v>
      </c>
      <c r="D996" s="118" t="s">
        <v>155</v>
      </c>
      <c r="E996" s="118" t="s">
        <v>381</v>
      </c>
      <c r="F996" s="118" t="s">
        <v>539</v>
      </c>
      <c r="G996" s="118" t="s">
        <v>559</v>
      </c>
      <c r="H996" s="119">
        <v>69274</v>
      </c>
      <c r="I996" s="119">
        <v>0</v>
      </c>
      <c r="J996" s="119">
        <v>0</v>
      </c>
      <c r="K996" s="120">
        <f>SUM('AIP Grant History'!$H996:$J996)</f>
        <v>69274</v>
      </c>
    </row>
    <row r="997" spans="1:11" x14ac:dyDescent="0.2">
      <c r="A997" s="117" t="s">
        <v>1028</v>
      </c>
      <c r="B997" s="118" t="s">
        <v>274</v>
      </c>
      <c r="C997" s="118" t="s">
        <v>382</v>
      </c>
      <c r="D997" s="118" t="s">
        <v>159</v>
      </c>
      <c r="E997" s="118" t="s">
        <v>381</v>
      </c>
      <c r="F997" s="118" t="s">
        <v>446</v>
      </c>
      <c r="G997" s="118" t="s">
        <v>391</v>
      </c>
      <c r="H997" s="119">
        <v>227943</v>
      </c>
      <c r="I997" s="119">
        <v>0</v>
      </c>
      <c r="J997" s="119">
        <v>0</v>
      </c>
      <c r="K997" s="120">
        <f>SUM('AIP Grant History'!$H997:$J997)</f>
        <v>227943</v>
      </c>
    </row>
    <row r="998" spans="1:11" x14ac:dyDescent="0.2">
      <c r="A998" s="117" t="s">
        <v>1028</v>
      </c>
      <c r="B998" s="118" t="s">
        <v>274</v>
      </c>
      <c r="C998" s="118" t="s">
        <v>382</v>
      </c>
      <c r="D998" s="118" t="s">
        <v>161</v>
      </c>
      <c r="E998" s="118" t="s">
        <v>381</v>
      </c>
      <c r="F998" s="118" t="s">
        <v>732</v>
      </c>
      <c r="G998" s="118" t="s">
        <v>999</v>
      </c>
      <c r="H998" s="119">
        <v>50157</v>
      </c>
      <c r="I998" s="119">
        <v>0</v>
      </c>
      <c r="J998" s="119">
        <v>0</v>
      </c>
      <c r="K998" s="120">
        <f>SUM('AIP Grant History'!$H998:$J998)</f>
        <v>50157</v>
      </c>
    </row>
    <row r="999" spans="1:11" x14ac:dyDescent="0.2">
      <c r="A999" s="117" t="s">
        <v>1028</v>
      </c>
      <c r="B999" s="118" t="s">
        <v>274</v>
      </c>
      <c r="C999" s="118" t="s">
        <v>382</v>
      </c>
      <c r="D999" s="118" t="s">
        <v>171</v>
      </c>
      <c r="E999" s="118" t="s">
        <v>381</v>
      </c>
      <c r="F999" s="118" t="s">
        <v>452</v>
      </c>
      <c r="G999" s="118" t="s">
        <v>1030</v>
      </c>
      <c r="H999" s="119">
        <v>115812</v>
      </c>
      <c r="I999" s="119">
        <v>0</v>
      </c>
      <c r="J999" s="119">
        <v>0</v>
      </c>
      <c r="K999" s="120">
        <f>SUM('AIP Grant History'!$H999:$J999)</f>
        <v>115812</v>
      </c>
    </row>
    <row r="1000" spans="1:11" x14ac:dyDescent="0.2">
      <c r="A1000" s="117" t="s">
        <v>1028</v>
      </c>
      <c r="B1000" s="118" t="s">
        <v>274</v>
      </c>
      <c r="C1000" s="118" t="s">
        <v>382</v>
      </c>
      <c r="D1000" s="118" t="s">
        <v>175</v>
      </c>
      <c r="E1000" s="118" t="s">
        <v>381</v>
      </c>
      <c r="F1000" s="118" t="s">
        <v>548</v>
      </c>
      <c r="G1000" s="118" t="s">
        <v>445</v>
      </c>
      <c r="H1000" s="119">
        <v>3525</v>
      </c>
      <c r="I1000" s="119">
        <v>0</v>
      </c>
      <c r="J1000" s="119">
        <v>0</v>
      </c>
      <c r="K1000" s="120">
        <f>SUM('AIP Grant History'!$H1000:$J1000)</f>
        <v>3525</v>
      </c>
    </row>
    <row r="1001" spans="1:11" x14ac:dyDescent="0.2">
      <c r="A1001" s="117" t="s">
        <v>1028</v>
      </c>
      <c r="B1001" s="118" t="s">
        <v>274</v>
      </c>
      <c r="C1001" s="118" t="s">
        <v>382</v>
      </c>
      <c r="D1001" s="118" t="s">
        <v>175</v>
      </c>
      <c r="E1001" s="118" t="s">
        <v>381</v>
      </c>
      <c r="F1001" s="118" t="s">
        <v>548</v>
      </c>
      <c r="G1001" s="118" t="s">
        <v>445</v>
      </c>
      <c r="H1001" s="119">
        <v>3525</v>
      </c>
      <c r="I1001" s="119">
        <v>0</v>
      </c>
      <c r="J1001" s="119">
        <v>0</v>
      </c>
      <c r="K1001" s="120">
        <f>SUM('AIP Grant History'!$H1001:$J1001)</f>
        <v>3525</v>
      </c>
    </row>
    <row r="1002" spans="1:11" x14ac:dyDescent="0.2">
      <c r="A1002" s="117" t="s">
        <v>1028</v>
      </c>
      <c r="B1002" s="118" t="s">
        <v>274</v>
      </c>
      <c r="C1002" s="118" t="s">
        <v>382</v>
      </c>
      <c r="D1002" s="118" t="s">
        <v>175</v>
      </c>
      <c r="E1002" s="118" t="s">
        <v>381</v>
      </c>
      <c r="F1002" s="118" t="s">
        <v>548</v>
      </c>
      <c r="G1002" s="118" t="s">
        <v>445</v>
      </c>
      <c r="H1002" s="119">
        <v>3525</v>
      </c>
      <c r="I1002" s="119">
        <v>0</v>
      </c>
      <c r="J1002" s="119">
        <v>0</v>
      </c>
      <c r="K1002" s="120">
        <f>SUM('AIP Grant History'!$H1002:$J1002)</f>
        <v>3525</v>
      </c>
    </row>
    <row r="1003" spans="1:11" x14ac:dyDescent="0.2">
      <c r="A1003" s="117" t="s">
        <v>1028</v>
      </c>
      <c r="B1003" s="118" t="s">
        <v>274</v>
      </c>
      <c r="C1003" s="118" t="s">
        <v>382</v>
      </c>
      <c r="D1003" s="118" t="s">
        <v>175</v>
      </c>
      <c r="E1003" s="118" t="s">
        <v>381</v>
      </c>
      <c r="F1003" s="118" t="s">
        <v>548</v>
      </c>
      <c r="G1003" s="118" t="s">
        <v>445</v>
      </c>
      <c r="H1003" s="119">
        <v>3525</v>
      </c>
      <c r="I1003" s="119">
        <v>0</v>
      </c>
      <c r="J1003" s="119">
        <v>0</v>
      </c>
      <c r="K1003" s="120">
        <f>SUM('AIP Grant History'!$H1003:$J1003)</f>
        <v>3525</v>
      </c>
    </row>
    <row r="1004" spans="1:11" x14ac:dyDescent="0.2">
      <c r="A1004" s="117" t="s">
        <v>1028</v>
      </c>
      <c r="B1004" s="118" t="s">
        <v>274</v>
      </c>
      <c r="C1004" s="118" t="s">
        <v>382</v>
      </c>
      <c r="D1004" s="118" t="s">
        <v>175</v>
      </c>
      <c r="E1004" s="118" t="s">
        <v>381</v>
      </c>
      <c r="F1004" s="118" t="s">
        <v>548</v>
      </c>
      <c r="G1004" s="118" t="s">
        <v>445</v>
      </c>
      <c r="H1004" s="119">
        <v>3525</v>
      </c>
      <c r="I1004" s="119">
        <v>0</v>
      </c>
      <c r="J1004" s="119">
        <v>0</v>
      </c>
      <c r="K1004" s="120">
        <f>SUM('AIP Grant History'!$H1004:$J1004)</f>
        <v>3525</v>
      </c>
    </row>
    <row r="1005" spans="1:11" x14ac:dyDescent="0.2">
      <c r="A1005" s="117" t="s">
        <v>1028</v>
      </c>
      <c r="B1005" s="118" t="s">
        <v>274</v>
      </c>
      <c r="C1005" s="118" t="s">
        <v>382</v>
      </c>
      <c r="D1005" s="118" t="s">
        <v>177</v>
      </c>
      <c r="E1005" s="118" t="s">
        <v>381</v>
      </c>
      <c r="F1005" s="118" t="s">
        <v>617</v>
      </c>
      <c r="G1005" s="118" t="s">
        <v>476</v>
      </c>
      <c r="H1005" s="119">
        <v>41127</v>
      </c>
      <c r="I1005" s="119">
        <v>0</v>
      </c>
      <c r="J1005" s="119">
        <v>0</v>
      </c>
      <c r="K1005" s="120">
        <f>SUM('AIP Grant History'!$H1005:$J1005)</f>
        <v>41127</v>
      </c>
    </row>
    <row r="1006" spans="1:11" x14ac:dyDescent="0.2">
      <c r="A1006" s="117" t="s">
        <v>1028</v>
      </c>
      <c r="B1006" s="118" t="s">
        <v>274</v>
      </c>
      <c r="C1006" s="118" t="s">
        <v>382</v>
      </c>
      <c r="D1006" s="118" t="s">
        <v>177</v>
      </c>
      <c r="E1006" s="118" t="s">
        <v>381</v>
      </c>
      <c r="F1006" s="118" t="s">
        <v>617</v>
      </c>
      <c r="G1006" s="118" t="s">
        <v>476</v>
      </c>
      <c r="H1006" s="119">
        <v>41127</v>
      </c>
      <c r="I1006" s="119">
        <v>0</v>
      </c>
      <c r="J1006" s="119">
        <v>0</v>
      </c>
      <c r="K1006" s="120">
        <f>SUM('AIP Grant History'!$H1006:$J1006)</f>
        <v>41127</v>
      </c>
    </row>
    <row r="1007" spans="1:11" x14ac:dyDescent="0.2">
      <c r="A1007" s="117" t="s">
        <v>1028</v>
      </c>
      <c r="B1007" s="118" t="s">
        <v>274</v>
      </c>
      <c r="C1007" s="118" t="s">
        <v>382</v>
      </c>
      <c r="D1007" s="118" t="s">
        <v>183</v>
      </c>
      <c r="E1007" s="118" t="s">
        <v>381</v>
      </c>
      <c r="F1007" s="118" t="s">
        <v>454</v>
      </c>
      <c r="G1007" s="118" t="s">
        <v>856</v>
      </c>
      <c r="H1007" s="119">
        <v>25000</v>
      </c>
      <c r="I1007" s="119">
        <v>0</v>
      </c>
      <c r="J1007" s="119">
        <v>0</v>
      </c>
      <c r="K1007" s="120">
        <f>SUM('AIP Grant History'!$H1007:$J1007)</f>
        <v>25000</v>
      </c>
    </row>
    <row r="1008" spans="1:11" x14ac:dyDescent="0.2">
      <c r="A1008" s="117" t="s">
        <v>1028</v>
      </c>
      <c r="B1008" s="118" t="s">
        <v>274</v>
      </c>
      <c r="C1008" s="118" t="s">
        <v>382</v>
      </c>
      <c r="D1008" s="118" t="s">
        <v>191</v>
      </c>
      <c r="E1008" s="118" t="s">
        <v>381</v>
      </c>
      <c r="F1008" s="118" t="s">
        <v>458</v>
      </c>
      <c r="G1008" s="118" t="s">
        <v>1005</v>
      </c>
      <c r="H1008" s="119">
        <v>80000</v>
      </c>
      <c r="I1008" s="119">
        <v>0</v>
      </c>
      <c r="J1008" s="119">
        <v>0</v>
      </c>
      <c r="K1008" s="120">
        <f>SUM('AIP Grant History'!$H1008:$J1008)</f>
        <v>80000</v>
      </c>
    </row>
    <row r="1009" spans="1:11" x14ac:dyDescent="0.2">
      <c r="A1009" s="117" t="s">
        <v>1028</v>
      </c>
      <c r="B1009" s="118" t="s">
        <v>274</v>
      </c>
      <c r="C1009" s="118" t="s">
        <v>382</v>
      </c>
      <c r="D1009" s="118" t="s">
        <v>191</v>
      </c>
      <c r="E1009" s="118" t="s">
        <v>381</v>
      </c>
      <c r="F1009" s="118" t="s">
        <v>458</v>
      </c>
      <c r="G1009" s="118" t="s">
        <v>1005</v>
      </c>
      <c r="H1009" s="119">
        <v>80000</v>
      </c>
      <c r="I1009" s="119">
        <v>0</v>
      </c>
      <c r="J1009" s="119">
        <v>0</v>
      </c>
      <c r="K1009" s="120">
        <f>SUM('AIP Grant History'!$H1009:$J1009)</f>
        <v>80000</v>
      </c>
    </row>
    <row r="1010" spans="1:11" x14ac:dyDescent="0.2">
      <c r="A1010" s="117" t="s">
        <v>1028</v>
      </c>
      <c r="B1010" s="118" t="s">
        <v>274</v>
      </c>
      <c r="C1010" s="118" t="s">
        <v>382</v>
      </c>
      <c r="D1010" s="118" t="s">
        <v>191</v>
      </c>
      <c r="E1010" s="118" t="s">
        <v>381</v>
      </c>
      <c r="F1010" s="118" t="s">
        <v>458</v>
      </c>
      <c r="G1010" s="118" t="s">
        <v>1005</v>
      </c>
      <c r="H1010" s="119">
        <v>80000</v>
      </c>
      <c r="I1010" s="119">
        <v>0</v>
      </c>
      <c r="J1010" s="119">
        <v>0</v>
      </c>
      <c r="K1010" s="120">
        <f>SUM('AIP Grant History'!$H1010:$J1010)</f>
        <v>80000</v>
      </c>
    </row>
    <row r="1011" spans="1:11" x14ac:dyDescent="0.2">
      <c r="A1011" s="117" t="s">
        <v>1028</v>
      </c>
      <c r="B1011" s="118" t="s">
        <v>274</v>
      </c>
      <c r="C1011" s="118" t="s">
        <v>382</v>
      </c>
      <c r="D1011" s="118" t="s">
        <v>191</v>
      </c>
      <c r="E1011" s="118" t="s">
        <v>381</v>
      </c>
      <c r="F1011" s="118" t="s">
        <v>458</v>
      </c>
      <c r="G1011" s="118" t="s">
        <v>1005</v>
      </c>
      <c r="H1011" s="119">
        <v>80000</v>
      </c>
      <c r="I1011" s="119">
        <v>0</v>
      </c>
      <c r="J1011" s="119">
        <v>0</v>
      </c>
      <c r="K1011" s="120">
        <f>SUM('AIP Grant History'!$H1011:$J1011)</f>
        <v>80000</v>
      </c>
    </row>
    <row r="1012" spans="1:11" x14ac:dyDescent="0.2">
      <c r="A1012" s="117" t="s">
        <v>1028</v>
      </c>
      <c r="B1012" s="118" t="s">
        <v>274</v>
      </c>
      <c r="C1012" s="118" t="s">
        <v>382</v>
      </c>
      <c r="D1012" s="118" t="s">
        <v>127</v>
      </c>
      <c r="E1012" s="118" t="s">
        <v>381</v>
      </c>
      <c r="F1012" s="118" t="s">
        <v>551</v>
      </c>
      <c r="G1012" s="118" t="s">
        <v>782</v>
      </c>
      <c r="H1012" s="119">
        <v>513900</v>
      </c>
      <c r="I1012" s="119">
        <v>0</v>
      </c>
      <c r="J1012" s="119">
        <v>0</v>
      </c>
      <c r="K1012" s="120">
        <f>SUM('AIP Grant History'!$H1012:$J1012)</f>
        <v>513900</v>
      </c>
    </row>
    <row r="1013" spans="1:11" x14ac:dyDescent="0.2">
      <c r="A1013" s="117" t="s">
        <v>1028</v>
      </c>
      <c r="B1013" s="118" t="s">
        <v>274</v>
      </c>
      <c r="C1013" s="118" t="s">
        <v>382</v>
      </c>
      <c r="D1013" s="118" t="s">
        <v>197</v>
      </c>
      <c r="E1013" s="118" t="s">
        <v>381</v>
      </c>
      <c r="F1013" s="118" t="s">
        <v>555</v>
      </c>
      <c r="G1013" s="118" t="s">
        <v>424</v>
      </c>
      <c r="H1013" s="119">
        <v>1239401</v>
      </c>
      <c r="I1013" s="119">
        <v>0</v>
      </c>
      <c r="J1013" s="119">
        <v>0</v>
      </c>
      <c r="K1013" s="120">
        <f>SUM('AIP Grant History'!$H1013:$J1013)</f>
        <v>1239401</v>
      </c>
    </row>
    <row r="1014" spans="1:11" x14ac:dyDescent="0.2">
      <c r="A1014" s="117" t="s">
        <v>1028</v>
      </c>
      <c r="B1014" s="118" t="s">
        <v>274</v>
      </c>
      <c r="C1014" s="118" t="s">
        <v>382</v>
      </c>
      <c r="D1014" s="118" t="s">
        <v>239</v>
      </c>
      <c r="E1014" s="118" t="s">
        <v>381</v>
      </c>
      <c r="F1014" s="118" t="s">
        <v>460</v>
      </c>
      <c r="G1014" s="118" t="s">
        <v>559</v>
      </c>
      <c r="H1014" s="119">
        <v>156091</v>
      </c>
      <c r="I1014" s="119">
        <v>0</v>
      </c>
      <c r="J1014" s="119">
        <v>0</v>
      </c>
      <c r="K1014" s="120">
        <f>SUM('AIP Grant History'!$H1014:$J1014)</f>
        <v>156091</v>
      </c>
    </row>
    <row r="1015" spans="1:11" x14ac:dyDescent="0.2">
      <c r="A1015" s="117" t="s">
        <v>1028</v>
      </c>
      <c r="B1015" s="118" t="s">
        <v>274</v>
      </c>
      <c r="C1015" s="118" t="s">
        <v>382</v>
      </c>
      <c r="D1015" s="118" t="s">
        <v>239</v>
      </c>
      <c r="E1015" s="118" t="s">
        <v>381</v>
      </c>
      <c r="F1015" s="118" t="s">
        <v>460</v>
      </c>
      <c r="G1015" s="118" t="s">
        <v>559</v>
      </c>
      <c r="H1015" s="119">
        <v>156091</v>
      </c>
      <c r="I1015" s="119">
        <v>0</v>
      </c>
      <c r="J1015" s="119">
        <v>0</v>
      </c>
      <c r="K1015" s="120">
        <f>SUM('AIP Grant History'!$H1015:$J1015)</f>
        <v>156091</v>
      </c>
    </row>
    <row r="1016" spans="1:11" x14ac:dyDescent="0.2">
      <c r="A1016" s="117" t="s">
        <v>1028</v>
      </c>
      <c r="B1016" s="118" t="s">
        <v>274</v>
      </c>
      <c r="C1016" s="118" t="s">
        <v>382</v>
      </c>
      <c r="D1016" s="118" t="s">
        <v>203</v>
      </c>
      <c r="E1016" s="118" t="s">
        <v>381</v>
      </c>
      <c r="F1016" s="118" t="s">
        <v>557</v>
      </c>
      <c r="G1016" s="118" t="s">
        <v>864</v>
      </c>
      <c r="H1016" s="119">
        <v>53830</v>
      </c>
      <c r="I1016" s="119">
        <v>0</v>
      </c>
      <c r="J1016" s="119">
        <v>0</v>
      </c>
      <c r="K1016" s="120">
        <f>SUM('AIP Grant History'!$H1016:$J1016)</f>
        <v>53830</v>
      </c>
    </row>
    <row r="1017" spans="1:11" x14ac:dyDescent="0.2">
      <c r="A1017" s="117" t="s">
        <v>1028</v>
      </c>
      <c r="B1017" s="118" t="s">
        <v>274</v>
      </c>
      <c r="C1017" s="118" t="s">
        <v>382</v>
      </c>
      <c r="D1017" s="118" t="s">
        <v>203</v>
      </c>
      <c r="E1017" s="118" t="s">
        <v>381</v>
      </c>
      <c r="F1017" s="118" t="s">
        <v>557</v>
      </c>
      <c r="G1017" s="118" t="s">
        <v>864</v>
      </c>
      <c r="H1017" s="119">
        <v>53830</v>
      </c>
      <c r="I1017" s="119">
        <v>0</v>
      </c>
      <c r="J1017" s="119">
        <v>0</v>
      </c>
      <c r="K1017" s="120">
        <f>SUM('AIP Grant History'!$H1017:$J1017)</f>
        <v>53830</v>
      </c>
    </row>
    <row r="1018" spans="1:11" x14ac:dyDescent="0.2">
      <c r="A1018" s="117" t="s">
        <v>1028</v>
      </c>
      <c r="B1018" s="118" t="s">
        <v>274</v>
      </c>
      <c r="C1018" s="118" t="s">
        <v>382</v>
      </c>
      <c r="D1018" s="118" t="s">
        <v>203</v>
      </c>
      <c r="E1018" s="118" t="s">
        <v>381</v>
      </c>
      <c r="F1018" s="118" t="s">
        <v>557</v>
      </c>
      <c r="G1018" s="118" t="s">
        <v>864</v>
      </c>
      <c r="H1018" s="119">
        <v>53830</v>
      </c>
      <c r="I1018" s="119">
        <v>0</v>
      </c>
      <c r="J1018" s="119">
        <v>0</v>
      </c>
      <c r="K1018" s="120">
        <f>SUM('AIP Grant History'!$H1018:$J1018)</f>
        <v>53830</v>
      </c>
    </row>
    <row r="1019" spans="1:11" x14ac:dyDescent="0.2">
      <c r="A1019" s="117" t="s">
        <v>1028</v>
      </c>
      <c r="B1019" s="118" t="s">
        <v>274</v>
      </c>
      <c r="C1019" s="118" t="s">
        <v>382</v>
      </c>
      <c r="D1019" s="118" t="s">
        <v>205</v>
      </c>
      <c r="E1019" s="118" t="s">
        <v>381</v>
      </c>
      <c r="F1019" s="118" t="s">
        <v>622</v>
      </c>
      <c r="G1019" s="118" t="s">
        <v>478</v>
      </c>
      <c r="H1019" s="119">
        <v>270000</v>
      </c>
      <c r="I1019" s="119">
        <v>0</v>
      </c>
      <c r="J1019" s="119">
        <v>0</v>
      </c>
      <c r="K1019" s="120">
        <f>SUM('AIP Grant History'!$H1019:$J1019)</f>
        <v>270000</v>
      </c>
    </row>
    <row r="1020" spans="1:11" x14ac:dyDescent="0.2">
      <c r="A1020" s="117" t="s">
        <v>1028</v>
      </c>
      <c r="B1020" s="118" t="s">
        <v>274</v>
      </c>
      <c r="C1020" s="118" t="s">
        <v>382</v>
      </c>
      <c r="D1020" s="118" t="s">
        <v>205</v>
      </c>
      <c r="E1020" s="118" t="s">
        <v>381</v>
      </c>
      <c r="F1020" s="118" t="s">
        <v>622</v>
      </c>
      <c r="G1020" s="118" t="s">
        <v>478</v>
      </c>
      <c r="H1020" s="119">
        <v>270000</v>
      </c>
      <c r="I1020" s="119">
        <v>0</v>
      </c>
      <c r="J1020" s="119">
        <v>0</v>
      </c>
      <c r="K1020" s="120">
        <f>SUM('AIP Grant History'!$H1020:$J1020)</f>
        <v>270000</v>
      </c>
    </row>
    <row r="1021" spans="1:11" x14ac:dyDescent="0.2">
      <c r="A1021" s="117" t="s">
        <v>1028</v>
      </c>
      <c r="B1021" s="118" t="s">
        <v>274</v>
      </c>
      <c r="C1021" s="118" t="s">
        <v>382</v>
      </c>
      <c r="D1021" s="118" t="s">
        <v>217</v>
      </c>
      <c r="E1021" s="118" t="s">
        <v>381</v>
      </c>
      <c r="F1021" s="118" t="s">
        <v>626</v>
      </c>
      <c r="G1021" s="118" t="s">
        <v>1037</v>
      </c>
      <c r="H1021" s="119">
        <v>114954</v>
      </c>
      <c r="I1021" s="119">
        <v>0</v>
      </c>
      <c r="J1021" s="119">
        <v>0</v>
      </c>
      <c r="K1021" s="120">
        <f>SUM('AIP Grant History'!$H1021:$J1021)</f>
        <v>114954</v>
      </c>
    </row>
    <row r="1022" spans="1:11" x14ac:dyDescent="0.2">
      <c r="A1022" s="117" t="s">
        <v>1028</v>
      </c>
      <c r="B1022" s="118" t="s">
        <v>274</v>
      </c>
      <c r="C1022" s="118" t="s">
        <v>382</v>
      </c>
      <c r="D1022" s="118" t="s">
        <v>59</v>
      </c>
      <c r="E1022" s="118" t="s">
        <v>381</v>
      </c>
      <c r="F1022" s="118" t="s">
        <v>560</v>
      </c>
      <c r="G1022" s="118" t="s">
        <v>1036</v>
      </c>
      <c r="H1022" s="119">
        <v>2189854</v>
      </c>
      <c r="I1022" s="119">
        <v>0</v>
      </c>
      <c r="J1022" s="119">
        <v>0</v>
      </c>
      <c r="K1022" s="120">
        <f>SUM('AIP Grant History'!$H1022:$J1022)</f>
        <v>2189854</v>
      </c>
    </row>
    <row r="1023" spans="1:11" x14ac:dyDescent="0.2">
      <c r="A1023" s="117" t="s">
        <v>1028</v>
      </c>
      <c r="B1023" s="118" t="s">
        <v>274</v>
      </c>
      <c r="C1023" s="118" t="s">
        <v>382</v>
      </c>
      <c r="D1023" s="118" t="s">
        <v>227</v>
      </c>
      <c r="E1023" s="118" t="s">
        <v>381</v>
      </c>
      <c r="F1023" s="118" t="s">
        <v>469</v>
      </c>
      <c r="G1023" s="118" t="s">
        <v>424</v>
      </c>
      <c r="H1023" s="119">
        <v>37260</v>
      </c>
      <c r="I1023" s="119">
        <v>0</v>
      </c>
      <c r="J1023" s="119">
        <v>0</v>
      </c>
      <c r="K1023" s="120">
        <f>SUM('AIP Grant History'!$H1023:$J1023)</f>
        <v>37260</v>
      </c>
    </row>
    <row r="1024" spans="1:11" x14ac:dyDescent="0.2">
      <c r="A1024" s="117" t="s">
        <v>1028</v>
      </c>
      <c r="B1024" s="118" t="s">
        <v>274</v>
      </c>
      <c r="C1024" s="118" t="s">
        <v>382</v>
      </c>
      <c r="D1024" s="118" t="s">
        <v>227</v>
      </c>
      <c r="E1024" s="118" t="s">
        <v>381</v>
      </c>
      <c r="F1024" s="118" t="s">
        <v>469</v>
      </c>
      <c r="G1024" s="118" t="s">
        <v>424</v>
      </c>
      <c r="H1024" s="119">
        <v>37260</v>
      </c>
      <c r="I1024" s="119">
        <v>0</v>
      </c>
      <c r="J1024" s="119">
        <v>0</v>
      </c>
      <c r="K1024" s="120">
        <f>SUM('AIP Grant History'!$H1024:$J1024)</f>
        <v>37260</v>
      </c>
    </row>
    <row r="1025" spans="1:11" x14ac:dyDescent="0.2">
      <c r="A1025" s="117" t="s">
        <v>1028</v>
      </c>
      <c r="B1025" s="118" t="s">
        <v>274</v>
      </c>
      <c r="C1025" s="118" t="s">
        <v>382</v>
      </c>
      <c r="D1025" s="118" t="s">
        <v>123</v>
      </c>
      <c r="E1025" s="118" t="s">
        <v>381</v>
      </c>
      <c r="F1025" s="118" t="s">
        <v>471</v>
      </c>
      <c r="G1025" s="118" t="s">
        <v>1038</v>
      </c>
      <c r="H1025" s="119">
        <v>1059871</v>
      </c>
      <c r="I1025" s="119">
        <v>0</v>
      </c>
      <c r="J1025" s="119">
        <v>0</v>
      </c>
      <c r="K1025" s="120">
        <f>SUM('AIP Grant History'!$H1025:$J1025)</f>
        <v>1059871</v>
      </c>
    </row>
    <row r="1026" spans="1:11" x14ac:dyDescent="0.2">
      <c r="A1026" s="117" t="s">
        <v>1028</v>
      </c>
      <c r="B1026" s="118" t="s">
        <v>274</v>
      </c>
      <c r="C1026" s="118" t="s">
        <v>382</v>
      </c>
      <c r="D1026" s="118" t="s">
        <v>235</v>
      </c>
      <c r="E1026" s="118" t="s">
        <v>381</v>
      </c>
      <c r="F1026" s="118" t="s">
        <v>473</v>
      </c>
      <c r="G1026" s="118" t="s">
        <v>1039</v>
      </c>
      <c r="H1026" s="119">
        <v>5733</v>
      </c>
      <c r="I1026" s="119">
        <v>0</v>
      </c>
      <c r="J1026" s="119">
        <v>0</v>
      </c>
      <c r="K1026" s="120">
        <f>SUM('AIP Grant History'!$H1026:$J1026)</f>
        <v>5733</v>
      </c>
    </row>
    <row r="1027" spans="1:11" x14ac:dyDescent="0.2">
      <c r="A1027" s="117" t="s">
        <v>1028</v>
      </c>
      <c r="B1027" s="118" t="s">
        <v>274</v>
      </c>
      <c r="C1027" s="118" t="s">
        <v>382</v>
      </c>
      <c r="D1027" s="118" t="s">
        <v>235</v>
      </c>
      <c r="E1027" s="118" t="s">
        <v>381</v>
      </c>
      <c r="F1027" s="118" t="s">
        <v>473</v>
      </c>
      <c r="G1027" s="118" t="s">
        <v>1039</v>
      </c>
      <c r="H1027" s="119">
        <v>5733</v>
      </c>
      <c r="I1027" s="119">
        <v>0</v>
      </c>
      <c r="J1027" s="119">
        <v>0</v>
      </c>
      <c r="K1027" s="120">
        <f>SUM('AIP Grant History'!$H1027:$J1027)</f>
        <v>5733</v>
      </c>
    </row>
    <row r="1028" spans="1:11" x14ac:dyDescent="0.2">
      <c r="A1028" s="117" t="s">
        <v>1028</v>
      </c>
      <c r="B1028" s="118" t="s">
        <v>274</v>
      </c>
      <c r="C1028" s="118" t="s">
        <v>382</v>
      </c>
      <c r="D1028" s="118" t="s">
        <v>235</v>
      </c>
      <c r="E1028" s="118" t="s">
        <v>381</v>
      </c>
      <c r="F1028" s="118" t="s">
        <v>473</v>
      </c>
      <c r="G1028" s="118" t="s">
        <v>1039</v>
      </c>
      <c r="H1028" s="119">
        <v>5733</v>
      </c>
      <c r="I1028" s="119">
        <v>0</v>
      </c>
      <c r="J1028" s="119">
        <v>0</v>
      </c>
      <c r="K1028" s="120">
        <f>SUM('AIP Grant History'!$H1028:$J1028)</f>
        <v>5733</v>
      </c>
    </row>
    <row r="1029" spans="1:11" x14ac:dyDescent="0.2">
      <c r="A1029" s="117" t="s">
        <v>1028</v>
      </c>
      <c r="B1029" s="118" t="s">
        <v>274</v>
      </c>
      <c r="C1029" s="118" t="s">
        <v>382</v>
      </c>
      <c r="D1029" s="118" t="s">
        <v>251</v>
      </c>
      <c r="E1029" s="118" t="s">
        <v>381</v>
      </c>
      <c r="F1029" s="118" t="s">
        <v>480</v>
      </c>
      <c r="G1029" s="118" t="s">
        <v>468</v>
      </c>
      <c r="H1029" s="119">
        <v>302840</v>
      </c>
      <c r="I1029" s="119">
        <v>0</v>
      </c>
      <c r="J1029" s="119">
        <v>0</v>
      </c>
      <c r="K1029" s="120">
        <f>SUM('AIP Grant History'!$H1029:$J1029)</f>
        <v>302840</v>
      </c>
    </row>
    <row r="1030" spans="1:11" x14ac:dyDescent="0.2">
      <c r="A1030" s="117" t="s">
        <v>1028</v>
      </c>
      <c r="B1030" s="118" t="s">
        <v>274</v>
      </c>
      <c r="C1030" s="118" t="s">
        <v>382</v>
      </c>
      <c r="D1030" s="118" t="s">
        <v>261</v>
      </c>
      <c r="E1030" s="118" t="s">
        <v>381</v>
      </c>
      <c r="F1030" s="118" t="s">
        <v>482</v>
      </c>
      <c r="G1030" s="118" t="s">
        <v>424</v>
      </c>
      <c r="H1030" s="119">
        <v>25000</v>
      </c>
      <c r="I1030" s="119">
        <v>0</v>
      </c>
      <c r="J1030" s="119">
        <v>0</v>
      </c>
      <c r="K1030" s="120">
        <f>SUM('AIP Grant History'!$H1030:$J1030)</f>
        <v>25000</v>
      </c>
    </row>
    <row r="1031" spans="1:11" x14ac:dyDescent="0.2">
      <c r="A1031" s="117" t="s">
        <v>1028</v>
      </c>
      <c r="B1031" s="118" t="s">
        <v>274</v>
      </c>
      <c r="C1031" s="118" t="s">
        <v>382</v>
      </c>
      <c r="D1031" s="118" t="s">
        <v>261</v>
      </c>
      <c r="E1031" s="118" t="s">
        <v>381</v>
      </c>
      <c r="F1031" s="118" t="s">
        <v>482</v>
      </c>
      <c r="G1031" s="118" t="s">
        <v>424</v>
      </c>
      <c r="H1031" s="119">
        <v>25000</v>
      </c>
      <c r="I1031" s="119">
        <v>0</v>
      </c>
      <c r="J1031" s="119">
        <v>0</v>
      </c>
      <c r="K1031" s="120">
        <f>SUM('AIP Grant History'!$H1031:$J1031)</f>
        <v>25000</v>
      </c>
    </row>
    <row r="1032" spans="1:11" x14ac:dyDescent="0.2">
      <c r="A1032" s="117" t="s">
        <v>1028</v>
      </c>
      <c r="B1032" s="118" t="s">
        <v>274</v>
      </c>
      <c r="C1032" s="118" t="s">
        <v>382</v>
      </c>
      <c r="D1032" s="118" t="s">
        <v>263</v>
      </c>
      <c r="E1032" s="118" t="s">
        <v>381</v>
      </c>
      <c r="F1032" s="118" t="s">
        <v>634</v>
      </c>
      <c r="G1032" s="118" t="s">
        <v>457</v>
      </c>
      <c r="H1032" s="119">
        <v>19987</v>
      </c>
      <c r="I1032" s="119">
        <v>0</v>
      </c>
      <c r="J1032" s="119">
        <v>0</v>
      </c>
      <c r="K1032" s="120">
        <f>SUM('AIP Grant History'!$H1032:$J1032)</f>
        <v>19987</v>
      </c>
    </row>
    <row r="1033" spans="1:11" x14ac:dyDescent="0.2">
      <c r="A1033" s="117" t="s">
        <v>1028</v>
      </c>
      <c r="B1033" s="118" t="s">
        <v>274</v>
      </c>
      <c r="C1033" s="118" t="s">
        <v>382</v>
      </c>
      <c r="D1033" s="118" t="s">
        <v>263</v>
      </c>
      <c r="E1033" s="118" t="s">
        <v>381</v>
      </c>
      <c r="F1033" s="118" t="s">
        <v>634</v>
      </c>
      <c r="G1033" s="118" t="s">
        <v>457</v>
      </c>
      <c r="H1033" s="119">
        <v>19987</v>
      </c>
      <c r="I1033" s="119">
        <v>0</v>
      </c>
      <c r="J1033" s="119">
        <v>0</v>
      </c>
      <c r="K1033" s="120">
        <f>SUM('AIP Grant History'!$H1033:$J1033)</f>
        <v>19987</v>
      </c>
    </row>
    <row r="1034" spans="1:11" x14ac:dyDescent="0.2">
      <c r="A1034" s="117" t="s">
        <v>1028</v>
      </c>
      <c r="B1034" s="118" t="s">
        <v>274</v>
      </c>
      <c r="C1034" s="118" t="s">
        <v>382</v>
      </c>
      <c r="D1034" s="118" t="s">
        <v>265</v>
      </c>
      <c r="E1034" s="118" t="s">
        <v>381</v>
      </c>
      <c r="F1034" s="118" t="s">
        <v>570</v>
      </c>
      <c r="G1034" s="118" t="s">
        <v>1040</v>
      </c>
      <c r="H1034" s="119">
        <v>1435797</v>
      </c>
      <c r="I1034" s="119">
        <v>0</v>
      </c>
      <c r="J1034" s="119">
        <v>0</v>
      </c>
      <c r="K1034" s="120">
        <f>SUM('AIP Grant History'!$H1034:$J1034)</f>
        <v>1435797</v>
      </c>
    </row>
    <row r="1035" spans="1:11" x14ac:dyDescent="0.2">
      <c r="A1035" s="117" t="s">
        <v>1028</v>
      </c>
      <c r="B1035" s="118" t="s">
        <v>276</v>
      </c>
      <c r="C1035" s="118" t="s">
        <v>382</v>
      </c>
      <c r="D1035" s="118" t="s">
        <v>21</v>
      </c>
      <c r="E1035" s="118" t="s">
        <v>270</v>
      </c>
      <c r="F1035" s="118" t="s">
        <v>574</v>
      </c>
      <c r="G1035" s="118" t="s">
        <v>559</v>
      </c>
      <c r="H1035" s="119">
        <v>27500</v>
      </c>
      <c r="I1035" s="119">
        <v>0</v>
      </c>
      <c r="J1035" s="119">
        <v>0</v>
      </c>
      <c r="K1035" s="120">
        <f>SUM('AIP Grant History'!$H1035:$J1035)</f>
        <v>27500</v>
      </c>
    </row>
    <row r="1036" spans="1:11" x14ac:dyDescent="0.2">
      <c r="A1036" s="117" t="s">
        <v>1028</v>
      </c>
      <c r="B1036" s="118" t="s">
        <v>276</v>
      </c>
      <c r="C1036" s="118" t="s">
        <v>382</v>
      </c>
      <c r="D1036" s="118" t="s">
        <v>21</v>
      </c>
      <c r="E1036" s="118" t="s">
        <v>270</v>
      </c>
      <c r="F1036" s="118" t="s">
        <v>574</v>
      </c>
      <c r="G1036" s="118" t="s">
        <v>559</v>
      </c>
      <c r="H1036" s="119">
        <v>27500</v>
      </c>
      <c r="I1036" s="119">
        <v>0</v>
      </c>
      <c r="J1036" s="119">
        <v>0</v>
      </c>
      <c r="K1036" s="120">
        <f>SUM('AIP Grant History'!$H1036:$J1036)</f>
        <v>27500</v>
      </c>
    </row>
    <row r="1037" spans="1:11" x14ac:dyDescent="0.2">
      <c r="A1037" s="117" t="s">
        <v>1028</v>
      </c>
      <c r="B1037" s="118" t="s">
        <v>276</v>
      </c>
      <c r="C1037" s="118" t="s">
        <v>382</v>
      </c>
      <c r="D1037" s="118" t="s">
        <v>21</v>
      </c>
      <c r="E1037" s="118" t="s">
        <v>270</v>
      </c>
      <c r="F1037" s="118" t="s">
        <v>574</v>
      </c>
      <c r="G1037" s="118" t="s">
        <v>559</v>
      </c>
      <c r="H1037" s="119">
        <v>27500</v>
      </c>
      <c r="I1037" s="119">
        <v>0</v>
      </c>
      <c r="J1037" s="119">
        <v>0</v>
      </c>
      <c r="K1037" s="120">
        <f>SUM('AIP Grant History'!$H1037:$J1037)</f>
        <v>27500</v>
      </c>
    </row>
    <row r="1038" spans="1:11" x14ac:dyDescent="0.2">
      <c r="A1038" s="117" t="s">
        <v>1028</v>
      </c>
      <c r="B1038" s="118" t="s">
        <v>276</v>
      </c>
      <c r="C1038" s="118" t="s">
        <v>382</v>
      </c>
      <c r="D1038" s="118" t="s">
        <v>21</v>
      </c>
      <c r="E1038" s="118" t="s">
        <v>270</v>
      </c>
      <c r="F1038" s="118" t="s">
        <v>574</v>
      </c>
      <c r="G1038" s="118" t="s">
        <v>559</v>
      </c>
      <c r="H1038" s="119">
        <v>27500</v>
      </c>
      <c r="I1038" s="119">
        <v>0</v>
      </c>
      <c r="J1038" s="119">
        <v>0</v>
      </c>
      <c r="K1038" s="120">
        <f>SUM('AIP Grant History'!$H1038:$J1038)</f>
        <v>27500</v>
      </c>
    </row>
    <row r="1039" spans="1:11" x14ac:dyDescent="0.2">
      <c r="A1039" s="117" t="s">
        <v>1028</v>
      </c>
      <c r="B1039" s="118" t="s">
        <v>276</v>
      </c>
      <c r="C1039" s="118" t="s">
        <v>382</v>
      </c>
      <c r="D1039" s="118" t="s">
        <v>33</v>
      </c>
      <c r="E1039" s="118" t="s">
        <v>270</v>
      </c>
      <c r="F1039" s="118" t="s">
        <v>486</v>
      </c>
      <c r="G1039" s="118" t="s">
        <v>533</v>
      </c>
      <c r="H1039" s="119">
        <v>1220428</v>
      </c>
      <c r="I1039" s="119">
        <v>0</v>
      </c>
      <c r="J1039" s="119">
        <v>0</v>
      </c>
      <c r="K1039" s="120">
        <f>SUM('AIP Grant History'!$H1039:$J1039)</f>
        <v>1220428</v>
      </c>
    </row>
    <row r="1040" spans="1:11" x14ac:dyDescent="0.2">
      <c r="A1040" s="117" t="s">
        <v>1028</v>
      </c>
      <c r="B1040" s="118" t="s">
        <v>276</v>
      </c>
      <c r="C1040" s="118" t="s">
        <v>382</v>
      </c>
      <c r="D1040" s="118" t="s">
        <v>33</v>
      </c>
      <c r="E1040" s="118" t="s">
        <v>270</v>
      </c>
      <c r="F1040" s="118" t="s">
        <v>486</v>
      </c>
      <c r="G1040" s="118" t="s">
        <v>533</v>
      </c>
      <c r="H1040" s="119">
        <v>1220428</v>
      </c>
      <c r="I1040" s="119">
        <v>0</v>
      </c>
      <c r="J1040" s="119">
        <v>0</v>
      </c>
      <c r="K1040" s="120">
        <f>SUM('AIP Grant History'!$H1040:$J1040)</f>
        <v>1220428</v>
      </c>
    </row>
    <row r="1041" spans="1:11" x14ac:dyDescent="0.2">
      <c r="A1041" s="117" t="s">
        <v>1028</v>
      </c>
      <c r="B1041" s="118" t="s">
        <v>276</v>
      </c>
      <c r="C1041" s="118" t="s">
        <v>382</v>
      </c>
      <c r="D1041" s="118" t="s">
        <v>57</v>
      </c>
      <c r="E1041" s="118" t="s">
        <v>270</v>
      </c>
      <c r="F1041" s="118" t="s">
        <v>488</v>
      </c>
      <c r="G1041" s="118" t="s">
        <v>974</v>
      </c>
      <c r="H1041" s="119">
        <v>31798</v>
      </c>
      <c r="I1041" s="119">
        <v>0</v>
      </c>
      <c r="J1041" s="119">
        <v>0</v>
      </c>
      <c r="K1041" s="120">
        <f>SUM('AIP Grant History'!$H1041:$J1041)</f>
        <v>31798</v>
      </c>
    </row>
    <row r="1042" spans="1:11" x14ac:dyDescent="0.2">
      <c r="A1042" s="117" t="s">
        <v>1028</v>
      </c>
      <c r="B1042" s="118" t="s">
        <v>276</v>
      </c>
      <c r="C1042" s="118" t="s">
        <v>382</v>
      </c>
      <c r="D1042" s="118" t="s">
        <v>57</v>
      </c>
      <c r="E1042" s="118" t="s">
        <v>270</v>
      </c>
      <c r="F1042" s="118" t="s">
        <v>488</v>
      </c>
      <c r="G1042" s="118" t="s">
        <v>974</v>
      </c>
      <c r="H1042" s="119">
        <v>31798</v>
      </c>
      <c r="I1042" s="119">
        <v>0</v>
      </c>
      <c r="J1042" s="119">
        <v>0</v>
      </c>
      <c r="K1042" s="120">
        <f>SUM('AIP Grant History'!$H1042:$J1042)</f>
        <v>31798</v>
      </c>
    </row>
    <row r="1043" spans="1:11" x14ac:dyDescent="0.2">
      <c r="A1043" s="117" t="s">
        <v>1028</v>
      </c>
      <c r="B1043" s="118" t="s">
        <v>276</v>
      </c>
      <c r="C1043" s="118" t="s">
        <v>382</v>
      </c>
      <c r="D1043" s="118" t="s">
        <v>109</v>
      </c>
      <c r="E1043" s="118" t="s">
        <v>270</v>
      </c>
      <c r="F1043" s="118" t="s">
        <v>958</v>
      </c>
      <c r="G1043" s="118" t="s">
        <v>1040</v>
      </c>
      <c r="H1043" s="119">
        <v>5188293</v>
      </c>
      <c r="I1043" s="119">
        <v>0</v>
      </c>
      <c r="J1043" s="119">
        <v>0</v>
      </c>
      <c r="K1043" s="120">
        <f>SUM('AIP Grant History'!$H1043:$J1043)</f>
        <v>5188293</v>
      </c>
    </row>
    <row r="1044" spans="1:11" x14ac:dyDescent="0.2">
      <c r="A1044" s="117" t="s">
        <v>1028</v>
      </c>
      <c r="B1044" s="118" t="s">
        <v>276</v>
      </c>
      <c r="C1044" s="118" t="s">
        <v>382</v>
      </c>
      <c r="D1044" s="118" t="s">
        <v>109</v>
      </c>
      <c r="E1044" s="118" t="s">
        <v>270</v>
      </c>
      <c r="F1044" s="118" t="s">
        <v>958</v>
      </c>
      <c r="G1044" s="118" t="s">
        <v>1040</v>
      </c>
      <c r="H1044" s="119">
        <v>5188293</v>
      </c>
      <c r="I1044" s="119">
        <v>0</v>
      </c>
      <c r="J1044" s="119">
        <v>0</v>
      </c>
      <c r="K1044" s="120">
        <f>SUM('AIP Grant History'!$H1044:$J1044)</f>
        <v>5188293</v>
      </c>
    </row>
    <row r="1045" spans="1:11" x14ac:dyDescent="0.2">
      <c r="A1045" s="117" t="s">
        <v>1028</v>
      </c>
      <c r="B1045" s="118" t="s">
        <v>276</v>
      </c>
      <c r="C1045" s="118" t="s">
        <v>382</v>
      </c>
      <c r="D1045" s="118" t="s">
        <v>109</v>
      </c>
      <c r="E1045" s="118" t="s">
        <v>270</v>
      </c>
      <c r="F1045" s="118" t="s">
        <v>958</v>
      </c>
      <c r="G1045" s="118" t="s">
        <v>1040</v>
      </c>
      <c r="H1045" s="119">
        <v>5188293</v>
      </c>
      <c r="I1045" s="119">
        <v>0</v>
      </c>
      <c r="J1045" s="119">
        <v>0</v>
      </c>
      <c r="K1045" s="120">
        <f>SUM('AIP Grant History'!$H1045:$J1045)</f>
        <v>5188293</v>
      </c>
    </row>
    <row r="1046" spans="1:11" x14ac:dyDescent="0.2">
      <c r="A1046" s="117" t="s">
        <v>1028</v>
      </c>
      <c r="B1046" s="118" t="s">
        <v>276</v>
      </c>
      <c r="C1046" s="118" t="s">
        <v>382</v>
      </c>
      <c r="D1046" s="118" t="s">
        <v>151</v>
      </c>
      <c r="E1046" s="118" t="s">
        <v>281</v>
      </c>
      <c r="F1046" s="118" t="s">
        <v>640</v>
      </c>
      <c r="G1046" s="118" t="s">
        <v>1005</v>
      </c>
      <c r="H1046" s="119">
        <v>4766117</v>
      </c>
      <c r="I1046" s="119">
        <v>0</v>
      </c>
      <c r="J1046" s="119">
        <v>0</v>
      </c>
      <c r="K1046" s="120">
        <f>SUM('AIP Grant History'!$H1046:$J1046)</f>
        <v>4766117</v>
      </c>
    </row>
    <row r="1047" spans="1:11" x14ac:dyDescent="0.2">
      <c r="A1047" s="117" t="s">
        <v>1028</v>
      </c>
      <c r="B1047" s="118" t="s">
        <v>276</v>
      </c>
      <c r="C1047" s="118" t="s">
        <v>382</v>
      </c>
      <c r="D1047" s="118" t="s">
        <v>151</v>
      </c>
      <c r="E1047" s="118" t="s">
        <v>281</v>
      </c>
      <c r="F1047" s="118" t="s">
        <v>640</v>
      </c>
      <c r="G1047" s="118" t="s">
        <v>1005</v>
      </c>
      <c r="H1047" s="119">
        <v>4766117</v>
      </c>
      <c r="I1047" s="119">
        <v>0</v>
      </c>
      <c r="J1047" s="119">
        <v>0</v>
      </c>
      <c r="K1047" s="120">
        <f>SUM('AIP Grant History'!$H1047:$J1047)</f>
        <v>4766117</v>
      </c>
    </row>
    <row r="1048" spans="1:11" x14ac:dyDescent="0.2">
      <c r="A1048" s="117" t="s">
        <v>1028</v>
      </c>
      <c r="B1048" s="118" t="s">
        <v>276</v>
      </c>
      <c r="C1048" s="118" t="s">
        <v>382</v>
      </c>
      <c r="D1048" s="118" t="s">
        <v>151</v>
      </c>
      <c r="E1048" s="118" t="s">
        <v>281</v>
      </c>
      <c r="F1048" s="118" t="s">
        <v>640</v>
      </c>
      <c r="G1048" s="118" t="s">
        <v>1005</v>
      </c>
      <c r="H1048" s="119">
        <v>4766117</v>
      </c>
      <c r="I1048" s="119">
        <v>0</v>
      </c>
      <c r="J1048" s="119">
        <v>0</v>
      </c>
      <c r="K1048" s="120">
        <f>SUM('AIP Grant History'!$H1048:$J1048)</f>
        <v>4766117</v>
      </c>
    </row>
    <row r="1049" spans="1:11" x14ac:dyDescent="0.2">
      <c r="A1049" s="117" t="s">
        <v>1028</v>
      </c>
      <c r="B1049" s="118" t="s">
        <v>276</v>
      </c>
      <c r="C1049" s="118" t="s">
        <v>382</v>
      </c>
      <c r="D1049" s="118" t="s">
        <v>103</v>
      </c>
      <c r="E1049" s="118" t="s">
        <v>270</v>
      </c>
      <c r="F1049" s="118" t="s">
        <v>764</v>
      </c>
      <c r="G1049" s="118" t="s">
        <v>864</v>
      </c>
      <c r="H1049" s="119">
        <v>991357</v>
      </c>
      <c r="I1049" s="119">
        <v>0</v>
      </c>
      <c r="J1049" s="119">
        <v>0</v>
      </c>
      <c r="K1049" s="120">
        <f>SUM('AIP Grant History'!$H1049:$J1049)</f>
        <v>991357</v>
      </c>
    </row>
    <row r="1050" spans="1:11" x14ac:dyDescent="0.2">
      <c r="A1050" s="117" t="s">
        <v>1028</v>
      </c>
      <c r="B1050" s="118" t="s">
        <v>276</v>
      </c>
      <c r="C1050" s="118" t="s">
        <v>382</v>
      </c>
      <c r="D1050" s="118" t="s">
        <v>209</v>
      </c>
      <c r="E1050" s="118" t="s">
        <v>270</v>
      </c>
      <c r="F1050" s="118" t="s">
        <v>583</v>
      </c>
      <c r="G1050" s="118" t="s">
        <v>476</v>
      </c>
      <c r="H1050" s="119">
        <v>1242178</v>
      </c>
      <c r="I1050" s="119">
        <v>0</v>
      </c>
      <c r="J1050" s="119">
        <v>0</v>
      </c>
      <c r="K1050" s="120">
        <f>SUM('AIP Grant History'!$H1050:$J1050)</f>
        <v>1242178</v>
      </c>
    </row>
    <row r="1051" spans="1:11" x14ac:dyDescent="0.2">
      <c r="A1051" s="117" t="s">
        <v>1028</v>
      </c>
      <c r="B1051" s="118" t="s">
        <v>279</v>
      </c>
      <c r="C1051" s="118" t="s">
        <v>382</v>
      </c>
      <c r="D1051" s="118" t="s">
        <v>145</v>
      </c>
      <c r="E1051" s="118" t="s">
        <v>381</v>
      </c>
      <c r="F1051" s="118" t="s">
        <v>1041</v>
      </c>
      <c r="G1051" s="118" t="s">
        <v>1005</v>
      </c>
      <c r="H1051" s="119">
        <v>353129</v>
      </c>
      <c r="I1051" s="119">
        <v>0</v>
      </c>
      <c r="J1051" s="119">
        <v>0</v>
      </c>
      <c r="K1051" s="120">
        <f>SUM('AIP Grant History'!$H1051:$J1051)</f>
        <v>353129</v>
      </c>
    </row>
    <row r="1052" spans="1:11" x14ac:dyDescent="0.2">
      <c r="A1052" s="117" t="s">
        <v>1028</v>
      </c>
      <c r="B1052" s="118" t="s">
        <v>279</v>
      </c>
      <c r="C1052" s="118" t="s">
        <v>382</v>
      </c>
      <c r="D1052" s="118" t="s">
        <v>147</v>
      </c>
      <c r="E1052" s="118" t="s">
        <v>381</v>
      </c>
      <c r="F1052" s="118" t="s">
        <v>646</v>
      </c>
      <c r="G1052" s="118" t="s">
        <v>1005</v>
      </c>
      <c r="H1052" s="119">
        <v>295973</v>
      </c>
      <c r="I1052" s="119">
        <v>0</v>
      </c>
      <c r="J1052" s="119">
        <v>0</v>
      </c>
      <c r="K1052" s="120">
        <f>SUM('AIP Grant History'!$H1052:$J1052)</f>
        <v>295973</v>
      </c>
    </row>
    <row r="1053" spans="1:11" x14ac:dyDescent="0.2">
      <c r="A1053" s="117" t="s">
        <v>1028</v>
      </c>
      <c r="B1053" s="118" t="s">
        <v>279</v>
      </c>
      <c r="C1053" s="118" t="s">
        <v>382</v>
      </c>
      <c r="D1053" s="118" t="s">
        <v>149</v>
      </c>
      <c r="E1053" s="118" t="s">
        <v>381</v>
      </c>
      <c r="F1053" s="118" t="s">
        <v>502</v>
      </c>
      <c r="G1053" s="118" t="s">
        <v>1042</v>
      </c>
      <c r="H1053" s="119">
        <v>28000</v>
      </c>
      <c r="I1053" s="119">
        <v>0</v>
      </c>
      <c r="J1053" s="119">
        <v>0</v>
      </c>
      <c r="K1053" s="120">
        <f>SUM('AIP Grant History'!$H1053:$J1053)</f>
        <v>28000</v>
      </c>
    </row>
    <row r="1054" spans="1:11" x14ac:dyDescent="0.2">
      <c r="A1054" s="117" t="s">
        <v>1028</v>
      </c>
      <c r="B1054" s="118" t="s">
        <v>279</v>
      </c>
      <c r="C1054" s="118" t="s">
        <v>382</v>
      </c>
      <c r="D1054" s="118" t="s">
        <v>149</v>
      </c>
      <c r="E1054" s="118" t="s">
        <v>381</v>
      </c>
      <c r="F1054" s="118" t="s">
        <v>502</v>
      </c>
      <c r="G1054" s="118" t="s">
        <v>1042</v>
      </c>
      <c r="H1054" s="119">
        <v>28000</v>
      </c>
      <c r="I1054" s="119">
        <v>0</v>
      </c>
      <c r="J1054" s="119">
        <v>0</v>
      </c>
      <c r="K1054" s="120">
        <f>SUM('AIP Grant History'!$H1054:$J1054)</f>
        <v>28000</v>
      </c>
    </row>
    <row r="1055" spans="1:11" x14ac:dyDescent="0.2">
      <c r="A1055" s="117" t="s">
        <v>1028</v>
      </c>
      <c r="B1055" s="118" t="s">
        <v>279</v>
      </c>
      <c r="C1055" s="118" t="s">
        <v>382</v>
      </c>
      <c r="D1055" s="118" t="s">
        <v>149</v>
      </c>
      <c r="E1055" s="118" t="s">
        <v>381</v>
      </c>
      <c r="F1055" s="118" t="s">
        <v>502</v>
      </c>
      <c r="G1055" s="118" t="s">
        <v>1042</v>
      </c>
      <c r="H1055" s="119">
        <v>28000</v>
      </c>
      <c r="I1055" s="119">
        <v>0</v>
      </c>
      <c r="J1055" s="119">
        <v>0</v>
      </c>
      <c r="K1055" s="120">
        <f>SUM('AIP Grant History'!$H1055:$J1055)</f>
        <v>28000</v>
      </c>
    </row>
    <row r="1056" spans="1:11" x14ac:dyDescent="0.2">
      <c r="A1056" s="117" t="s">
        <v>1028</v>
      </c>
      <c r="B1056" s="118" t="s">
        <v>279</v>
      </c>
      <c r="C1056" s="118" t="s">
        <v>382</v>
      </c>
      <c r="D1056" s="118" t="s">
        <v>149</v>
      </c>
      <c r="E1056" s="118" t="s">
        <v>381</v>
      </c>
      <c r="F1056" s="118" t="s">
        <v>502</v>
      </c>
      <c r="G1056" s="118" t="s">
        <v>1042</v>
      </c>
      <c r="H1056" s="119">
        <v>28000</v>
      </c>
      <c r="I1056" s="119">
        <v>0</v>
      </c>
      <c r="J1056" s="119">
        <v>0</v>
      </c>
      <c r="K1056" s="120">
        <f>SUM('AIP Grant History'!$H1056:$J1056)</f>
        <v>28000</v>
      </c>
    </row>
    <row r="1057" spans="1:11" x14ac:dyDescent="0.2">
      <c r="A1057" s="117" t="s">
        <v>1028</v>
      </c>
      <c r="B1057" s="118" t="s">
        <v>279</v>
      </c>
      <c r="C1057" s="118" t="s">
        <v>382</v>
      </c>
      <c r="D1057" s="118" t="s">
        <v>223</v>
      </c>
      <c r="E1057" s="118" t="s">
        <v>381</v>
      </c>
      <c r="F1057" s="118" t="s">
        <v>506</v>
      </c>
      <c r="G1057" s="118" t="s">
        <v>478</v>
      </c>
      <c r="H1057" s="119">
        <v>77400</v>
      </c>
      <c r="I1057" s="119">
        <v>0</v>
      </c>
      <c r="J1057" s="119">
        <v>0</v>
      </c>
      <c r="K1057" s="120">
        <f>SUM('AIP Grant History'!$H1057:$J1057)</f>
        <v>77400</v>
      </c>
    </row>
    <row r="1058" spans="1:11" x14ac:dyDescent="0.2">
      <c r="A1058" s="117" t="s">
        <v>1028</v>
      </c>
      <c r="B1058" s="118" t="s">
        <v>279</v>
      </c>
      <c r="C1058" s="118" t="s">
        <v>382</v>
      </c>
      <c r="D1058" s="118" t="s">
        <v>223</v>
      </c>
      <c r="E1058" s="118" t="s">
        <v>381</v>
      </c>
      <c r="F1058" s="118" t="s">
        <v>506</v>
      </c>
      <c r="G1058" s="118" t="s">
        <v>478</v>
      </c>
      <c r="H1058" s="119">
        <v>77400</v>
      </c>
      <c r="I1058" s="119">
        <v>0</v>
      </c>
      <c r="J1058" s="119">
        <v>0</v>
      </c>
      <c r="K1058" s="120">
        <f>SUM('AIP Grant History'!$H1058:$J1058)</f>
        <v>77400</v>
      </c>
    </row>
    <row r="1059" spans="1:11" x14ac:dyDescent="0.2">
      <c r="A1059" s="117" t="s">
        <v>1028</v>
      </c>
      <c r="B1059" s="118" t="s">
        <v>279</v>
      </c>
      <c r="C1059" s="118" t="s">
        <v>382</v>
      </c>
      <c r="D1059" s="118" t="s">
        <v>213</v>
      </c>
      <c r="E1059" s="118" t="s">
        <v>381</v>
      </c>
      <c r="F1059" s="118" t="s">
        <v>508</v>
      </c>
      <c r="G1059" s="118" t="s">
        <v>1043</v>
      </c>
      <c r="H1059" s="119">
        <v>174512</v>
      </c>
      <c r="I1059" s="119">
        <v>0</v>
      </c>
      <c r="J1059" s="119">
        <v>0</v>
      </c>
      <c r="K1059" s="120">
        <f>SUM('AIP Grant History'!$H1059:$J1059)</f>
        <v>174512</v>
      </c>
    </row>
    <row r="1060" spans="1:11" x14ac:dyDescent="0.2">
      <c r="A1060" s="117" t="s">
        <v>1044</v>
      </c>
      <c r="B1060" s="118" t="s">
        <v>283</v>
      </c>
      <c r="C1060" s="118" t="s">
        <v>382</v>
      </c>
      <c r="D1060" s="118" t="s">
        <v>233</v>
      </c>
      <c r="E1060" s="118" t="s">
        <v>381</v>
      </c>
      <c r="F1060" s="118" t="s">
        <v>390</v>
      </c>
      <c r="G1060" s="118" t="s">
        <v>391</v>
      </c>
      <c r="H1060" s="119">
        <v>436770</v>
      </c>
      <c r="I1060" s="119">
        <v>0</v>
      </c>
      <c r="J1060" s="119">
        <v>0</v>
      </c>
      <c r="K1060" s="120">
        <f>SUM('AIP Grant History'!$H1060:$J1060)</f>
        <v>436770</v>
      </c>
    </row>
    <row r="1061" spans="1:11" x14ac:dyDescent="0.2">
      <c r="A1061" s="117" t="s">
        <v>1044</v>
      </c>
      <c r="B1061" s="118" t="s">
        <v>274</v>
      </c>
      <c r="C1061" s="118" t="s">
        <v>382</v>
      </c>
      <c r="D1061" s="118" t="s">
        <v>7</v>
      </c>
      <c r="E1061" s="118" t="s">
        <v>381</v>
      </c>
      <c r="F1061" s="118" t="s">
        <v>394</v>
      </c>
      <c r="G1061" s="118" t="s">
        <v>391</v>
      </c>
      <c r="H1061" s="119">
        <v>272160</v>
      </c>
      <c r="I1061" s="119">
        <v>0</v>
      </c>
      <c r="J1061" s="119">
        <v>0</v>
      </c>
      <c r="K1061" s="120">
        <f>SUM('AIP Grant History'!$H1061:$J1061)</f>
        <v>272160</v>
      </c>
    </row>
    <row r="1062" spans="1:11" x14ac:dyDescent="0.2">
      <c r="A1062" s="117" t="s">
        <v>1044</v>
      </c>
      <c r="B1062" s="118" t="s">
        <v>274</v>
      </c>
      <c r="C1062" s="118" t="s">
        <v>382</v>
      </c>
      <c r="D1062" s="118" t="s">
        <v>19</v>
      </c>
      <c r="E1062" s="118" t="s">
        <v>381</v>
      </c>
      <c r="F1062" s="118" t="s">
        <v>399</v>
      </c>
      <c r="G1062" s="118" t="s">
        <v>445</v>
      </c>
      <c r="H1062" s="119">
        <v>65648</v>
      </c>
      <c r="I1062" s="119">
        <v>0</v>
      </c>
      <c r="J1062" s="119">
        <v>0</v>
      </c>
      <c r="K1062" s="120">
        <f>SUM('AIP Grant History'!$H1062:$J1062)</f>
        <v>65648</v>
      </c>
    </row>
    <row r="1063" spans="1:11" x14ac:dyDescent="0.2">
      <c r="A1063" s="117" t="s">
        <v>1044</v>
      </c>
      <c r="B1063" s="118" t="s">
        <v>274</v>
      </c>
      <c r="C1063" s="118" t="s">
        <v>382</v>
      </c>
      <c r="D1063" s="118" t="s">
        <v>19</v>
      </c>
      <c r="E1063" s="118" t="s">
        <v>381</v>
      </c>
      <c r="F1063" s="118" t="s">
        <v>399</v>
      </c>
      <c r="G1063" s="118" t="s">
        <v>1040</v>
      </c>
      <c r="H1063" s="119">
        <v>0</v>
      </c>
      <c r="I1063" s="119">
        <v>0</v>
      </c>
      <c r="J1063" s="119">
        <v>6031503</v>
      </c>
      <c r="K1063" s="120">
        <f>SUM('AIP Grant History'!$H1063:$J1063)</f>
        <v>6031503</v>
      </c>
    </row>
    <row r="1064" spans="1:11" x14ac:dyDescent="0.2">
      <c r="A1064" s="117" t="s">
        <v>1044</v>
      </c>
      <c r="B1064" s="118" t="s">
        <v>274</v>
      </c>
      <c r="C1064" s="118" t="s">
        <v>382</v>
      </c>
      <c r="D1064" s="118" t="s">
        <v>23</v>
      </c>
      <c r="E1064" s="118" t="s">
        <v>381</v>
      </c>
      <c r="F1064" s="118" t="s">
        <v>401</v>
      </c>
      <c r="G1064" s="118" t="s">
        <v>533</v>
      </c>
      <c r="H1064" s="119">
        <v>568906</v>
      </c>
      <c r="I1064" s="119">
        <v>0</v>
      </c>
      <c r="J1064" s="119">
        <v>0</v>
      </c>
      <c r="K1064" s="120">
        <f>SUM('AIP Grant History'!$H1064:$J1064)</f>
        <v>568906</v>
      </c>
    </row>
    <row r="1065" spans="1:11" x14ac:dyDescent="0.2">
      <c r="A1065" s="117" t="s">
        <v>1044</v>
      </c>
      <c r="B1065" s="118" t="s">
        <v>274</v>
      </c>
      <c r="C1065" s="118" t="s">
        <v>382</v>
      </c>
      <c r="D1065" s="118" t="s">
        <v>29</v>
      </c>
      <c r="E1065" s="118" t="s">
        <v>381</v>
      </c>
      <c r="F1065" s="118" t="s">
        <v>403</v>
      </c>
      <c r="G1065" s="118" t="s">
        <v>457</v>
      </c>
      <c r="H1065" s="119">
        <v>152910</v>
      </c>
      <c r="I1065" s="119">
        <v>0</v>
      </c>
      <c r="J1065" s="119">
        <v>0</v>
      </c>
      <c r="K1065" s="120">
        <f>SUM('AIP Grant History'!$H1065:$J1065)</f>
        <v>152910</v>
      </c>
    </row>
    <row r="1066" spans="1:11" x14ac:dyDescent="0.2">
      <c r="A1066" s="117" t="s">
        <v>1044</v>
      </c>
      <c r="B1066" s="118" t="s">
        <v>274</v>
      </c>
      <c r="C1066" s="118" t="s">
        <v>382</v>
      </c>
      <c r="D1066" s="118" t="s">
        <v>37</v>
      </c>
      <c r="E1066" s="118" t="s">
        <v>381</v>
      </c>
      <c r="F1066" s="118" t="s">
        <v>405</v>
      </c>
      <c r="G1066" s="118" t="s">
        <v>746</v>
      </c>
      <c r="H1066" s="119">
        <v>200000</v>
      </c>
      <c r="I1066" s="119">
        <v>0</v>
      </c>
      <c r="J1066" s="119">
        <v>0</v>
      </c>
      <c r="K1066" s="120">
        <f>SUM('AIP Grant History'!$H1066:$J1066)</f>
        <v>200000</v>
      </c>
    </row>
    <row r="1067" spans="1:11" x14ac:dyDescent="0.2">
      <c r="A1067" s="117" t="s">
        <v>1044</v>
      </c>
      <c r="B1067" s="118" t="s">
        <v>274</v>
      </c>
      <c r="C1067" s="118" t="s">
        <v>382</v>
      </c>
      <c r="D1067" s="118" t="s">
        <v>37</v>
      </c>
      <c r="E1067" s="118" t="s">
        <v>381</v>
      </c>
      <c r="F1067" s="118" t="s">
        <v>405</v>
      </c>
      <c r="G1067" s="118" t="s">
        <v>999</v>
      </c>
      <c r="H1067" s="119">
        <v>321975</v>
      </c>
      <c r="I1067" s="119">
        <v>0</v>
      </c>
      <c r="J1067" s="119">
        <v>0</v>
      </c>
      <c r="K1067" s="120">
        <f>SUM('AIP Grant History'!$H1067:$J1067)</f>
        <v>321975</v>
      </c>
    </row>
    <row r="1068" spans="1:11" x14ac:dyDescent="0.2">
      <c r="A1068" s="117" t="s">
        <v>1044</v>
      </c>
      <c r="B1068" s="118" t="s">
        <v>274</v>
      </c>
      <c r="C1068" s="118" t="s">
        <v>382</v>
      </c>
      <c r="D1068" s="118" t="s">
        <v>41</v>
      </c>
      <c r="E1068" s="118" t="s">
        <v>381</v>
      </c>
      <c r="F1068" s="118" t="s">
        <v>407</v>
      </c>
      <c r="G1068" s="118" t="s">
        <v>418</v>
      </c>
      <c r="H1068" s="119">
        <v>48690</v>
      </c>
      <c r="I1068" s="119">
        <v>0</v>
      </c>
      <c r="J1068" s="119">
        <v>0</v>
      </c>
      <c r="K1068" s="120">
        <f>SUM('AIP Grant History'!$H1068:$J1068)</f>
        <v>48690</v>
      </c>
    </row>
    <row r="1069" spans="1:11" x14ac:dyDescent="0.2">
      <c r="A1069" s="117" t="s">
        <v>1044</v>
      </c>
      <c r="B1069" s="118" t="s">
        <v>274</v>
      </c>
      <c r="C1069" s="118" t="s">
        <v>382</v>
      </c>
      <c r="D1069" s="118" t="s">
        <v>47</v>
      </c>
      <c r="E1069" s="118" t="s">
        <v>381</v>
      </c>
      <c r="F1069" s="118" t="s">
        <v>410</v>
      </c>
      <c r="G1069" s="118" t="s">
        <v>1030</v>
      </c>
      <c r="H1069" s="119">
        <v>1282943</v>
      </c>
      <c r="I1069" s="119">
        <v>0</v>
      </c>
      <c r="J1069" s="119">
        <v>0</v>
      </c>
      <c r="K1069" s="120">
        <f>SUM('AIP Grant History'!$H1069:$J1069)</f>
        <v>1282943</v>
      </c>
    </row>
    <row r="1070" spans="1:11" x14ac:dyDescent="0.2">
      <c r="A1070" s="117" t="s">
        <v>1044</v>
      </c>
      <c r="B1070" s="118" t="s">
        <v>274</v>
      </c>
      <c r="C1070" s="118" t="s">
        <v>382</v>
      </c>
      <c r="D1070" s="118" t="s">
        <v>51</v>
      </c>
      <c r="E1070" s="118" t="s">
        <v>381</v>
      </c>
      <c r="F1070" s="118" t="s">
        <v>412</v>
      </c>
      <c r="G1070" s="118" t="s">
        <v>391</v>
      </c>
      <c r="H1070" s="119">
        <v>265410</v>
      </c>
      <c r="I1070" s="119">
        <v>0</v>
      </c>
      <c r="J1070" s="119">
        <v>0</v>
      </c>
      <c r="K1070" s="120">
        <f>SUM('AIP Grant History'!$H1070:$J1070)</f>
        <v>265410</v>
      </c>
    </row>
    <row r="1071" spans="1:11" x14ac:dyDescent="0.2">
      <c r="A1071" s="117" t="s">
        <v>1044</v>
      </c>
      <c r="B1071" s="118" t="s">
        <v>274</v>
      </c>
      <c r="C1071" s="118" t="s">
        <v>382</v>
      </c>
      <c r="D1071" s="118" t="s">
        <v>53</v>
      </c>
      <c r="E1071" s="118" t="s">
        <v>381</v>
      </c>
      <c r="F1071" s="118" t="s">
        <v>519</v>
      </c>
      <c r="G1071" s="118" t="s">
        <v>1032</v>
      </c>
      <c r="H1071" s="119">
        <v>0</v>
      </c>
      <c r="I1071" s="119">
        <v>0</v>
      </c>
      <c r="J1071" s="119">
        <v>11464121</v>
      </c>
      <c r="K1071" s="120">
        <f>SUM('AIP Grant History'!$H1071:$J1071)</f>
        <v>11464121</v>
      </c>
    </row>
    <row r="1072" spans="1:11" x14ac:dyDescent="0.2">
      <c r="A1072" s="117" t="s">
        <v>1044</v>
      </c>
      <c r="B1072" s="118" t="s">
        <v>274</v>
      </c>
      <c r="C1072" s="118" t="s">
        <v>382</v>
      </c>
      <c r="D1072" s="118" t="s">
        <v>63</v>
      </c>
      <c r="E1072" s="118" t="s">
        <v>381</v>
      </c>
      <c r="F1072" s="118" t="s">
        <v>383</v>
      </c>
      <c r="G1072" s="118" t="s">
        <v>1030</v>
      </c>
      <c r="H1072" s="119">
        <v>68400</v>
      </c>
      <c r="I1072" s="119">
        <v>0</v>
      </c>
      <c r="J1072" s="119">
        <v>0</v>
      </c>
      <c r="K1072" s="120">
        <f>SUM('AIP Grant History'!$H1072:$J1072)</f>
        <v>68400</v>
      </c>
    </row>
    <row r="1073" spans="1:11" x14ac:dyDescent="0.2">
      <c r="A1073" s="117" t="s">
        <v>1044</v>
      </c>
      <c r="B1073" s="118" t="s">
        <v>274</v>
      </c>
      <c r="C1073" s="118" t="s">
        <v>382</v>
      </c>
      <c r="D1073" s="118" t="s">
        <v>63</v>
      </c>
      <c r="E1073" s="118" t="s">
        <v>381</v>
      </c>
      <c r="F1073" s="118" t="s">
        <v>383</v>
      </c>
      <c r="G1073" s="118" t="s">
        <v>1039</v>
      </c>
      <c r="H1073" s="119">
        <v>74834</v>
      </c>
      <c r="I1073" s="119">
        <v>0</v>
      </c>
      <c r="J1073" s="119">
        <v>0</v>
      </c>
      <c r="K1073" s="120">
        <f>SUM('AIP Grant History'!$H1073:$J1073)</f>
        <v>74834</v>
      </c>
    </row>
    <row r="1074" spans="1:11" x14ac:dyDescent="0.2">
      <c r="A1074" s="117" t="s">
        <v>1044</v>
      </c>
      <c r="B1074" s="118" t="s">
        <v>274</v>
      </c>
      <c r="C1074" s="118" t="s">
        <v>382</v>
      </c>
      <c r="D1074" s="118" t="s">
        <v>65</v>
      </c>
      <c r="E1074" s="118" t="s">
        <v>381</v>
      </c>
      <c r="F1074" s="118" t="s">
        <v>415</v>
      </c>
      <c r="G1074" s="118" t="s">
        <v>476</v>
      </c>
      <c r="H1074" s="119">
        <v>60000</v>
      </c>
      <c r="I1074" s="119">
        <v>0</v>
      </c>
      <c r="J1074" s="119">
        <v>0</v>
      </c>
      <c r="K1074" s="120">
        <f>SUM('AIP Grant History'!$H1074:$J1074)</f>
        <v>60000</v>
      </c>
    </row>
    <row r="1075" spans="1:11" x14ac:dyDescent="0.2">
      <c r="A1075" s="117" t="s">
        <v>1044</v>
      </c>
      <c r="B1075" s="118" t="s">
        <v>274</v>
      </c>
      <c r="C1075" s="118" t="s">
        <v>382</v>
      </c>
      <c r="D1075" s="118" t="s">
        <v>65</v>
      </c>
      <c r="E1075" s="118" t="s">
        <v>381</v>
      </c>
      <c r="F1075" s="118" t="s">
        <v>415</v>
      </c>
      <c r="G1075" s="118" t="s">
        <v>559</v>
      </c>
      <c r="H1075" s="119">
        <v>88590</v>
      </c>
      <c r="I1075" s="119">
        <v>0</v>
      </c>
      <c r="J1075" s="119">
        <v>0</v>
      </c>
      <c r="K1075" s="120">
        <f>SUM('AIP Grant History'!$H1075:$J1075)</f>
        <v>88590</v>
      </c>
    </row>
    <row r="1076" spans="1:11" x14ac:dyDescent="0.2">
      <c r="A1076" s="117" t="s">
        <v>1044</v>
      </c>
      <c r="B1076" s="118" t="s">
        <v>274</v>
      </c>
      <c r="C1076" s="118" t="s">
        <v>382</v>
      </c>
      <c r="D1076" s="118" t="s">
        <v>67</v>
      </c>
      <c r="E1076" s="118" t="s">
        <v>381</v>
      </c>
      <c r="F1076" s="118" t="s">
        <v>417</v>
      </c>
      <c r="G1076" s="118" t="s">
        <v>445</v>
      </c>
      <c r="H1076" s="119">
        <v>1113862</v>
      </c>
      <c r="I1076" s="119">
        <v>0</v>
      </c>
      <c r="J1076" s="119">
        <v>0</v>
      </c>
      <c r="K1076" s="120">
        <f>SUM('AIP Grant History'!$H1076:$J1076)</f>
        <v>1113862</v>
      </c>
    </row>
    <row r="1077" spans="1:11" x14ac:dyDescent="0.2">
      <c r="A1077" s="117" t="s">
        <v>1044</v>
      </c>
      <c r="B1077" s="118" t="s">
        <v>274</v>
      </c>
      <c r="C1077" s="118" t="s">
        <v>382</v>
      </c>
      <c r="D1077" s="118" t="s">
        <v>69</v>
      </c>
      <c r="E1077" s="118" t="s">
        <v>381</v>
      </c>
      <c r="F1077" s="118" t="s">
        <v>419</v>
      </c>
      <c r="G1077" s="118" t="s">
        <v>424</v>
      </c>
      <c r="H1077" s="119">
        <v>883800</v>
      </c>
      <c r="I1077" s="119">
        <v>0</v>
      </c>
      <c r="J1077" s="119">
        <v>0</v>
      </c>
      <c r="K1077" s="120">
        <f>SUM('AIP Grant History'!$H1077:$J1077)</f>
        <v>883800</v>
      </c>
    </row>
    <row r="1078" spans="1:11" x14ac:dyDescent="0.2">
      <c r="A1078" s="117" t="s">
        <v>1044</v>
      </c>
      <c r="B1078" s="118" t="s">
        <v>274</v>
      </c>
      <c r="C1078" s="118" t="s">
        <v>382</v>
      </c>
      <c r="D1078" s="118" t="s">
        <v>73</v>
      </c>
      <c r="E1078" s="118" t="s">
        <v>381</v>
      </c>
      <c r="F1078" s="118" t="s">
        <v>423</v>
      </c>
      <c r="G1078" s="118" t="s">
        <v>1005</v>
      </c>
      <c r="H1078" s="119">
        <v>517826</v>
      </c>
      <c r="I1078" s="119">
        <v>0</v>
      </c>
      <c r="J1078" s="119">
        <v>0</v>
      </c>
      <c r="K1078" s="120">
        <f>SUM('AIP Grant History'!$H1078:$J1078)</f>
        <v>517826</v>
      </c>
    </row>
    <row r="1079" spans="1:11" x14ac:dyDescent="0.2">
      <c r="A1079" s="117" t="s">
        <v>1044</v>
      </c>
      <c r="B1079" s="118" t="s">
        <v>274</v>
      </c>
      <c r="C1079" s="118" t="s">
        <v>382</v>
      </c>
      <c r="D1079" s="118" t="s">
        <v>81</v>
      </c>
      <c r="E1079" s="118" t="s">
        <v>381</v>
      </c>
      <c r="F1079" s="118" t="s">
        <v>812</v>
      </c>
      <c r="G1079" s="118" t="s">
        <v>559</v>
      </c>
      <c r="H1079" s="119">
        <v>16000</v>
      </c>
      <c r="I1079" s="119">
        <v>0</v>
      </c>
      <c r="J1079" s="119">
        <v>0</v>
      </c>
      <c r="K1079" s="120">
        <f>SUM('AIP Grant History'!$H1079:$J1079)</f>
        <v>16000</v>
      </c>
    </row>
    <row r="1080" spans="1:11" x14ac:dyDescent="0.2">
      <c r="A1080" s="117" t="s">
        <v>1044</v>
      </c>
      <c r="B1080" s="118" t="s">
        <v>274</v>
      </c>
      <c r="C1080" s="118" t="s">
        <v>382</v>
      </c>
      <c r="D1080" s="118" t="s">
        <v>81</v>
      </c>
      <c r="E1080" s="118" t="s">
        <v>381</v>
      </c>
      <c r="F1080" s="118" t="s">
        <v>812</v>
      </c>
      <c r="G1080" s="118" t="s">
        <v>746</v>
      </c>
      <c r="H1080" s="119">
        <v>20000</v>
      </c>
      <c r="I1080" s="119">
        <v>0</v>
      </c>
      <c r="J1080" s="119">
        <v>0</v>
      </c>
      <c r="K1080" s="120">
        <f>SUM('AIP Grant History'!$H1080:$J1080)</f>
        <v>20000</v>
      </c>
    </row>
    <row r="1081" spans="1:11" x14ac:dyDescent="0.2">
      <c r="A1081" s="117" t="s">
        <v>1044</v>
      </c>
      <c r="B1081" s="118" t="s">
        <v>274</v>
      </c>
      <c r="C1081" s="118" t="s">
        <v>382</v>
      </c>
      <c r="D1081" s="118" t="s">
        <v>85</v>
      </c>
      <c r="E1081" s="118" t="s">
        <v>381</v>
      </c>
      <c r="F1081" s="118" t="s">
        <v>427</v>
      </c>
      <c r="G1081" s="118" t="s">
        <v>1038</v>
      </c>
      <c r="H1081" s="119">
        <v>217628</v>
      </c>
      <c r="I1081" s="119">
        <v>0</v>
      </c>
      <c r="J1081" s="119">
        <v>0</v>
      </c>
      <c r="K1081" s="120">
        <f>SUM('AIP Grant History'!$H1081:$J1081)</f>
        <v>217628</v>
      </c>
    </row>
    <row r="1082" spans="1:11" x14ac:dyDescent="0.2">
      <c r="A1082" s="117" t="s">
        <v>1044</v>
      </c>
      <c r="B1082" s="118" t="s">
        <v>274</v>
      </c>
      <c r="C1082" s="118" t="s">
        <v>382</v>
      </c>
      <c r="D1082" s="118" t="s">
        <v>87</v>
      </c>
      <c r="E1082" s="118" t="s">
        <v>381</v>
      </c>
      <c r="F1082" s="118" t="s">
        <v>388</v>
      </c>
      <c r="G1082" s="118" t="s">
        <v>457</v>
      </c>
      <c r="H1082" s="119">
        <v>202064</v>
      </c>
      <c r="I1082" s="119">
        <v>0</v>
      </c>
      <c r="J1082" s="119">
        <v>0</v>
      </c>
      <c r="K1082" s="120">
        <f>SUM('AIP Grant History'!$H1082:$J1082)</f>
        <v>202064</v>
      </c>
    </row>
    <row r="1083" spans="1:11" x14ac:dyDescent="0.2">
      <c r="A1083" s="117" t="s">
        <v>1044</v>
      </c>
      <c r="B1083" s="118" t="s">
        <v>274</v>
      </c>
      <c r="C1083" s="118" t="s">
        <v>382</v>
      </c>
      <c r="D1083" s="118" t="s">
        <v>119</v>
      </c>
      <c r="E1083" s="118" t="s">
        <v>381</v>
      </c>
      <c r="F1083" s="118" t="s">
        <v>439</v>
      </c>
      <c r="G1083" s="118" t="s">
        <v>476</v>
      </c>
      <c r="H1083" s="119">
        <v>371724</v>
      </c>
      <c r="I1083" s="119">
        <v>0</v>
      </c>
      <c r="J1083" s="119">
        <v>0</v>
      </c>
      <c r="K1083" s="120">
        <f>SUM('AIP Grant History'!$H1083:$J1083)</f>
        <v>371724</v>
      </c>
    </row>
    <row r="1084" spans="1:11" x14ac:dyDescent="0.2">
      <c r="A1084" s="117" t="s">
        <v>1044</v>
      </c>
      <c r="B1084" s="118" t="s">
        <v>274</v>
      </c>
      <c r="C1084" s="118" t="s">
        <v>382</v>
      </c>
      <c r="D1084" s="118" t="s">
        <v>133</v>
      </c>
      <c r="E1084" s="118" t="s">
        <v>381</v>
      </c>
      <c r="F1084" s="118" t="s">
        <v>607</v>
      </c>
      <c r="G1084" s="118" t="s">
        <v>1030</v>
      </c>
      <c r="H1084" s="119">
        <v>13500</v>
      </c>
      <c r="I1084" s="119">
        <v>0</v>
      </c>
      <c r="J1084" s="119">
        <v>0</v>
      </c>
      <c r="K1084" s="120">
        <f>SUM('AIP Grant History'!$H1084:$J1084)</f>
        <v>13500</v>
      </c>
    </row>
    <row r="1085" spans="1:11" x14ac:dyDescent="0.2">
      <c r="A1085" s="117" t="s">
        <v>1044</v>
      </c>
      <c r="B1085" s="118" t="s">
        <v>274</v>
      </c>
      <c r="C1085" s="118" t="s">
        <v>382</v>
      </c>
      <c r="D1085" s="118" t="s">
        <v>133</v>
      </c>
      <c r="E1085" s="118" t="s">
        <v>381</v>
      </c>
      <c r="F1085" s="118" t="s">
        <v>607</v>
      </c>
      <c r="G1085" s="118" t="s">
        <v>559</v>
      </c>
      <c r="H1085" s="119">
        <v>13500</v>
      </c>
      <c r="I1085" s="119">
        <v>0</v>
      </c>
      <c r="J1085" s="119">
        <v>0</v>
      </c>
      <c r="K1085" s="120">
        <f>SUM('AIP Grant History'!$H1085:$J1085)</f>
        <v>13500</v>
      </c>
    </row>
    <row r="1086" spans="1:11" x14ac:dyDescent="0.2">
      <c r="A1086" s="117" t="s">
        <v>1044</v>
      </c>
      <c r="B1086" s="118" t="s">
        <v>274</v>
      </c>
      <c r="C1086" s="118" t="s">
        <v>382</v>
      </c>
      <c r="D1086" s="118" t="s">
        <v>133</v>
      </c>
      <c r="E1086" s="118" t="s">
        <v>381</v>
      </c>
      <c r="F1086" s="118" t="s">
        <v>607</v>
      </c>
      <c r="G1086" s="118" t="s">
        <v>559</v>
      </c>
      <c r="H1086" s="119">
        <v>13500</v>
      </c>
      <c r="I1086" s="119">
        <v>0</v>
      </c>
      <c r="J1086" s="119">
        <v>0</v>
      </c>
      <c r="K1086" s="120">
        <f>SUM('AIP Grant History'!$H1086:$J1086)</f>
        <v>13500</v>
      </c>
    </row>
    <row r="1087" spans="1:11" x14ac:dyDescent="0.2">
      <c r="A1087" s="117" t="s">
        <v>1044</v>
      </c>
      <c r="B1087" s="118" t="s">
        <v>274</v>
      </c>
      <c r="C1087" s="118" t="s">
        <v>382</v>
      </c>
      <c r="D1087" s="118" t="s">
        <v>133</v>
      </c>
      <c r="E1087" s="118" t="s">
        <v>381</v>
      </c>
      <c r="F1087" s="118" t="s">
        <v>607</v>
      </c>
      <c r="G1087" s="118" t="s">
        <v>476</v>
      </c>
      <c r="H1087" s="119">
        <v>27000</v>
      </c>
      <c r="I1087" s="119">
        <v>0</v>
      </c>
      <c r="J1087" s="119">
        <v>0</v>
      </c>
      <c r="K1087" s="120">
        <f>SUM('AIP Grant History'!$H1087:$J1087)</f>
        <v>27000</v>
      </c>
    </row>
    <row r="1088" spans="1:11" x14ac:dyDescent="0.2">
      <c r="A1088" s="117" t="s">
        <v>1044</v>
      </c>
      <c r="B1088" s="118" t="s">
        <v>274</v>
      </c>
      <c r="C1088" s="118" t="s">
        <v>382</v>
      </c>
      <c r="D1088" s="118" t="s">
        <v>133</v>
      </c>
      <c r="E1088" s="118" t="s">
        <v>381</v>
      </c>
      <c r="F1088" s="118" t="s">
        <v>607</v>
      </c>
      <c r="G1088" s="118" t="s">
        <v>476</v>
      </c>
      <c r="H1088" s="119">
        <v>67500</v>
      </c>
      <c r="I1088" s="119">
        <v>0</v>
      </c>
      <c r="J1088" s="119">
        <v>0</v>
      </c>
      <c r="K1088" s="120">
        <f>SUM('AIP Grant History'!$H1088:$J1088)</f>
        <v>67500</v>
      </c>
    </row>
    <row r="1089" spans="1:11" x14ac:dyDescent="0.2">
      <c r="A1089" s="117" t="s">
        <v>1044</v>
      </c>
      <c r="B1089" s="118" t="s">
        <v>274</v>
      </c>
      <c r="C1089" s="118" t="s">
        <v>382</v>
      </c>
      <c r="D1089" s="118" t="s">
        <v>133</v>
      </c>
      <c r="E1089" s="118" t="s">
        <v>381</v>
      </c>
      <c r="F1089" s="118" t="s">
        <v>607</v>
      </c>
      <c r="G1089" s="118" t="s">
        <v>476</v>
      </c>
      <c r="H1089" s="119">
        <v>67500</v>
      </c>
      <c r="I1089" s="119">
        <v>0</v>
      </c>
      <c r="J1089" s="119">
        <v>0</v>
      </c>
      <c r="K1089" s="120">
        <f>SUM('AIP Grant History'!$H1089:$J1089)</f>
        <v>67500</v>
      </c>
    </row>
    <row r="1090" spans="1:11" x14ac:dyDescent="0.2">
      <c r="A1090" s="117" t="s">
        <v>1044</v>
      </c>
      <c r="B1090" s="118" t="s">
        <v>274</v>
      </c>
      <c r="C1090" s="118" t="s">
        <v>382</v>
      </c>
      <c r="D1090" s="118" t="s">
        <v>133</v>
      </c>
      <c r="E1090" s="118" t="s">
        <v>381</v>
      </c>
      <c r="F1090" s="118" t="s">
        <v>607</v>
      </c>
      <c r="G1090" s="118" t="s">
        <v>476</v>
      </c>
      <c r="H1090" s="119">
        <v>135270</v>
      </c>
      <c r="I1090" s="119">
        <v>0</v>
      </c>
      <c r="J1090" s="119">
        <v>0</v>
      </c>
      <c r="K1090" s="120">
        <f>SUM('AIP Grant History'!$H1090:$J1090)</f>
        <v>135270</v>
      </c>
    </row>
    <row r="1091" spans="1:11" x14ac:dyDescent="0.2">
      <c r="A1091" s="117" t="s">
        <v>1044</v>
      </c>
      <c r="B1091" s="118" t="s">
        <v>274</v>
      </c>
      <c r="C1091" s="118" t="s">
        <v>382</v>
      </c>
      <c r="D1091" s="118" t="s">
        <v>153</v>
      </c>
      <c r="E1091" s="118" t="s">
        <v>381</v>
      </c>
      <c r="F1091" s="118" t="s">
        <v>444</v>
      </c>
      <c r="G1091" s="118" t="s">
        <v>424</v>
      </c>
      <c r="H1091" s="119">
        <v>674976</v>
      </c>
      <c r="I1091" s="119">
        <v>0</v>
      </c>
      <c r="J1091" s="119">
        <v>0</v>
      </c>
      <c r="K1091" s="120">
        <f>SUM('AIP Grant History'!$H1091:$J1091)</f>
        <v>674976</v>
      </c>
    </row>
    <row r="1092" spans="1:11" x14ac:dyDescent="0.2">
      <c r="A1092" s="117" t="s">
        <v>1044</v>
      </c>
      <c r="B1092" s="118" t="s">
        <v>274</v>
      </c>
      <c r="C1092" s="118" t="s">
        <v>382</v>
      </c>
      <c r="D1092" s="118" t="s">
        <v>155</v>
      </c>
      <c r="E1092" s="118" t="s">
        <v>381</v>
      </c>
      <c r="F1092" s="118" t="s">
        <v>539</v>
      </c>
      <c r="G1092" s="118" t="s">
        <v>1045</v>
      </c>
      <c r="H1092" s="119">
        <v>326345</v>
      </c>
      <c r="I1092" s="119">
        <v>0</v>
      </c>
      <c r="J1092" s="119">
        <v>0</v>
      </c>
      <c r="K1092" s="120">
        <f>SUM('AIP Grant History'!$H1092:$J1092)</f>
        <v>326345</v>
      </c>
    </row>
    <row r="1093" spans="1:11" x14ac:dyDescent="0.2">
      <c r="A1093" s="117" t="s">
        <v>1044</v>
      </c>
      <c r="B1093" s="118" t="s">
        <v>274</v>
      </c>
      <c r="C1093" s="118" t="s">
        <v>382</v>
      </c>
      <c r="D1093" s="118" t="s">
        <v>155</v>
      </c>
      <c r="E1093" s="118" t="s">
        <v>381</v>
      </c>
      <c r="F1093" s="118" t="s">
        <v>539</v>
      </c>
      <c r="G1093" s="118" t="s">
        <v>1030</v>
      </c>
      <c r="H1093" s="119">
        <v>1335883</v>
      </c>
      <c r="I1093" s="119">
        <v>0</v>
      </c>
      <c r="J1093" s="119">
        <v>0</v>
      </c>
      <c r="K1093" s="120">
        <f>SUM('AIP Grant History'!$H1093:$J1093)</f>
        <v>1335883</v>
      </c>
    </row>
    <row r="1094" spans="1:11" x14ac:dyDescent="0.2">
      <c r="A1094" s="117" t="s">
        <v>1044</v>
      </c>
      <c r="B1094" s="118" t="s">
        <v>274</v>
      </c>
      <c r="C1094" s="118" t="s">
        <v>382</v>
      </c>
      <c r="D1094" s="118" t="s">
        <v>159</v>
      </c>
      <c r="E1094" s="118" t="s">
        <v>381</v>
      </c>
      <c r="F1094" s="118" t="s">
        <v>446</v>
      </c>
      <c r="G1094" s="118" t="s">
        <v>1030</v>
      </c>
      <c r="H1094" s="119">
        <v>50485</v>
      </c>
      <c r="I1094" s="119">
        <v>0</v>
      </c>
      <c r="J1094" s="119">
        <v>0</v>
      </c>
      <c r="K1094" s="120">
        <f>SUM('AIP Grant History'!$H1094:$J1094)</f>
        <v>50485</v>
      </c>
    </row>
    <row r="1095" spans="1:11" x14ac:dyDescent="0.2">
      <c r="A1095" s="117" t="s">
        <v>1044</v>
      </c>
      <c r="B1095" s="118" t="s">
        <v>274</v>
      </c>
      <c r="C1095" s="118" t="s">
        <v>382</v>
      </c>
      <c r="D1095" s="118" t="s">
        <v>161</v>
      </c>
      <c r="E1095" s="118" t="s">
        <v>381</v>
      </c>
      <c r="F1095" s="118" t="s">
        <v>732</v>
      </c>
      <c r="G1095" s="118" t="s">
        <v>559</v>
      </c>
      <c r="H1095" s="119">
        <v>58178</v>
      </c>
      <c r="I1095" s="119">
        <v>0</v>
      </c>
      <c r="J1095" s="119">
        <v>0</v>
      </c>
      <c r="K1095" s="120">
        <f>SUM('AIP Grant History'!$H1095:$J1095)</f>
        <v>58178</v>
      </c>
    </row>
    <row r="1096" spans="1:11" x14ac:dyDescent="0.2">
      <c r="A1096" s="117" t="s">
        <v>1044</v>
      </c>
      <c r="B1096" s="118" t="s">
        <v>274</v>
      </c>
      <c r="C1096" s="118" t="s">
        <v>382</v>
      </c>
      <c r="D1096" s="118" t="s">
        <v>43</v>
      </c>
      <c r="E1096" s="118" t="s">
        <v>381</v>
      </c>
      <c r="F1096" s="118" t="s">
        <v>448</v>
      </c>
      <c r="G1096" s="118" t="s">
        <v>476</v>
      </c>
      <c r="H1096" s="119">
        <v>41400</v>
      </c>
      <c r="I1096" s="119">
        <v>0</v>
      </c>
      <c r="J1096" s="119">
        <v>0</v>
      </c>
      <c r="K1096" s="120">
        <f>SUM('AIP Grant History'!$H1096:$J1096)</f>
        <v>41400</v>
      </c>
    </row>
    <row r="1097" spans="1:11" x14ac:dyDescent="0.2">
      <c r="A1097" s="117" t="s">
        <v>1044</v>
      </c>
      <c r="B1097" s="118" t="s">
        <v>274</v>
      </c>
      <c r="C1097" s="118" t="s">
        <v>382</v>
      </c>
      <c r="D1097" s="118" t="s">
        <v>163</v>
      </c>
      <c r="E1097" s="118" t="s">
        <v>381</v>
      </c>
      <c r="F1097" s="118" t="s">
        <v>450</v>
      </c>
      <c r="G1097" s="118" t="s">
        <v>706</v>
      </c>
      <c r="H1097" s="119">
        <v>15256</v>
      </c>
      <c r="I1097" s="119">
        <v>0</v>
      </c>
      <c r="J1097" s="119">
        <v>0</v>
      </c>
      <c r="K1097" s="120">
        <f>SUM('AIP Grant History'!$H1097:$J1097)</f>
        <v>15256</v>
      </c>
    </row>
    <row r="1098" spans="1:11" x14ac:dyDescent="0.2">
      <c r="A1098" s="117" t="s">
        <v>1044</v>
      </c>
      <c r="B1098" s="118" t="s">
        <v>274</v>
      </c>
      <c r="C1098" s="118" t="s">
        <v>382</v>
      </c>
      <c r="D1098" s="118" t="s">
        <v>163</v>
      </c>
      <c r="E1098" s="118" t="s">
        <v>381</v>
      </c>
      <c r="F1098" s="118" t="s">
        <v>450</v>
      </c>
      <c r="G1098" s="118" t="s">
        <v>1005</v>
      </c>
      <c r="H1098" s="119">
        <v>16260</v>
      </c>
      <c r="I1098" s="119">
        <v>0</v>
      </c>
      <c r="J1098" s="119">
        <v>0</v>
      </c>
      <c r="K1098" s="120">
        <f>SUM('AIP Grant History'!$H1098:$J1098)</f>
        <v>16260</v>
      </c>
    </row>
    <row r="1099" spans="1:11" x14ac:dyDescent="0.2">
      <c r="A1099" s="117" t="s">
        <v>1044</v>
      </c>
      <c r="B1099" s="118" t="s">
        <v>274</v>
      </c>
      <c r="C1099" s="118" t="s">
        <v>382</v>
      </c>
      <c r="D1099" s="118" t="s">
        <v>171</v>
      </c>
      <c r="E1099" s="118" t="s">
        <v>381</v>
      </c>
      <c r="F1099" s="118" t="s">
        <v>452</v>
      </c>
      <c r="G1099" s="118" t="s">
        <v>445</v>
      </c>
      <c r="H1099" s="119">
        <v>8817</v>
      </c>
      <c r="I1099" s="119">
        <v>0</v>
      </c>
      <c r="J1099" s="119">
        <v>0</v>
      </c>
      <c r="K1099" s="120">
        <f>SUM('AIP Grant History'!$H1099:$J1099)</f>
        <v>8817</v>
      </c>
    </row>
    <row r="1100" spans="1:11" x14ac:dyDescent="0.2">
      <c r="A1100" s="117" t="s">
        <v>1044</v>
      </c>
      <c r="B1100" s="118" t="s">
        <v>274</v>
      </c>
      <c r="C1100" s="118" t="s">
        <v>382</v>
      </c>
      <c r="D1100" s="118" t="s">
        <v>171</v>
      </c>
      <c r="E1100" s="118" t="s">
        <v>381</v>
      </c>
      <c r="F1100" s="118" t="s">
        <v>452</v>
      </c>
      <c r="G1100" s="118" t="s">
        <v>559</v>
      </c>
      <c r="H1100" s="119">
        <v>30000</v>
      </c>
      <c r="I1100" s="119">
        <v>0</v>
      </c>
      <c r="J1100" s="119">
        <v>0</v>
      </c>
      <c r="K1100" s="120">
        <f>SUM('AIP Grant History'!$H1100:$J1100)</f>
        <v>30000</v>
      </c>
    </row>
    <row r="1101" spans="1:11" x14ac:dyDescent="0.2">
      <c r="A1101" s="117" t="s">
        <v>1044</v>
      </c>
      <c r="B1101" s="118" t="s">
        <v>274</v>
      </c>
      <c r="C1101" s="118" t="s">
        <v>382</v>
      </c>
      <c r="D1101" s="118" t="s">
        <v>173</v>
      </c>
      <c r="E1101" s="118" t="s">
        <v>381</v>
      </c>
      <c r="F1101" s="118" t="s">
        <v>453</v>
      </c>
      <c r="G1101" s="118" t="s">
        <v>457</v>
      </c>
      <c r="H1101" s="119">
        <v>333607</v>
      </c>
      <c r="I1101" s="119">
        <v>0</v>
      </c>
      <c r="J1101" s="119">
        <v>0</v>
      </c>
      <c r="K1101" s="120">
        <f>SUM('AIP Grant History'!$H1101:$J1101)</f>
        <v>333607</v>
      </c>
    </row>
    <row r="1102" spans="1:11" x14ac:dyDescent="0.2">
      <c r="A1102" s="117" t="s">
        <v>1044</v>
      </c>
      <c r="B1102" s="118" t="s">
        <v>274</v>
      </c>
      <c r="C1102" s="118" t="s">
        <v>382</v>
      </c>
      <c r="D1102" s="118" t="s">
        <v>177</v>
      </c>
      <c r="E1102" s="118" t="s">
        <v>381</v>
      </c>
      <c r="F1102" s="118" t="s">
        <v>617</v>
      </c>
      <c r="G1102" s="118" t="s">
        <v>476</v>
      </c>
      <c r="H1102" s="119">
        <v>172308</v>
      </c>
      <c r="I1102" s="119">
        <v>0</v>
      </c>
      <c r="J1102" s="119">
        <v>0</v>
      </c>
      <c r="K1102" s="120">
        <f>SUM('AIP Grant History'!$H1102:$J1102)</f>
        <v>172308</v>
      </c>
    </row>
    <row r="1103" spans="1:11" x14ac:dyDescent="0.2">
      <c r="A1103" s="117" t="s">
        <v>1044</v>
      </c>
      <c r="B1103" s="118" t="s">
        <v>274</v>
      </c>
      <c r="C1103" s="118" t="s">
        <v>382</v>
      </c>
      <c r="D1103" s="118" t="s">
        <v>177</v>
      </c>
      <c r="E1103" s="118" t="s">
        <v>381</v>
      </c>
      <c r="F1103" s="118" t="s">
        <v>617</v>
      </c>
      <c r="G1103" s="118" t="s">
        <v>424</v>
      </c>
      <c r="H1103" s="119">
        <v>900000</v>
      </c>
      <c r="I1103" s="119">
        <v>0</v>
      </c>
      <c r="J1103" s="119">
        <v>0</v>
      </c>
      <c r="K1103" s="120">
        <f>SUM('AIP Grant History'!$H1103:$J1103)</f>
        <v>900000</v>
      </c>
    </row>
    <row r="1104" spans="1:11" x14ac:dyDescent="0.2">
      <c r="A1104" s="117" t="s">
        <v>1044</v>
      </c>
      <c r="B1104" s="118" t="s">
        <v>274</v>
      </c>
      <c r="C1104" s="118" t="s">
        <v>382</v>
      </c>
      <c r="D1104" s="118" t="s">
        <v>183</v>
      </c>
      <c r="E1104" s="118" t="s">
        <v>381</v>
      </c>
      <c r="F1104" s="118" t="s">
        <v>454</v>
      </c>
      <c r="G1104" s="118" t="s">
        <v>478</v>
      </c>
      <c r="H1104" s="119">
        <v>320670</v>
      </c>
      <c r="I1104" s="119">
        <v>0</v>
      </c>
      <c r="J1104" s="119">
        <v>0</v>
      </c>
      <c r="K1104" s="120">
        <f>SUM('AIP Grant History'!$H1104:$J1104)</f>
        <v>320670</v>
      </c>
    </row>
    <row r="1105" spans="1:11" x14ac:dyDescent="0.2">
      <c r="A1105" s="117" t="s">
        <v>1044</v>
      </c>
      <c r="B1105" s="118" t="s">
        <v>274</v>
      </c>
      <c r="C1105" s="118" t="s">
        <v>382</v>
      </c>
      <c r="D1105" s="118" t="s">
        <v>187</v>
      </c>
      <c r="E1105" s="118" t="s">
        <v>381</v>
      </c>
      <c r="F1105" s="118" t="s">
        <v>456</v>
      </c>
      <c r="G1105" s="118" t="s">
        <v>559</v>
      </c>
      <c r="H1105" s="119">
        <v>40310</v>
      </c>
      <c r="I1105" s="119">
        <v>0</v>
      </c>
      <c r="J1105" s="119">
        <v>0</v>
      </c>
      <c r="K1105" s="120">
        <f>SUM('AIP Grant History'!$H1105:$J1105)</f>
        <v>40310</v>
      </c>
    </row>
    <row r="1106" spans="1:11" x14ac:dyDescent="0.2">
      <c r="A1106" s="117" t="s">
        <v>1044</v>
      </c>
      <c r="B1106" s="118" t="s">
        <v>274</v>
      </c>
      <c r="C1106" s="118" t="s">
        <v>382</v>
      </c>
      <c r="D1106" s="118" t="s">
        <v>187</v>
      </c>
      <c r="E1106" s="118" t="s">
        <v>381</v>
      </c>
      <c r="F1106" s="118" t="s">
        <v>456</v>
      </c>
      <c r="G1106" s="118" t="s">
        <v>445</v>
      </c>
      <c r="H1106" s="119">
        <v>80000</v>
      </c>
      <c r="I1106" s="119">
        <v>0</v>
      </c>
      <c r="J1106" s="119">
        <v>0</v>
      </c>
      <c r="K1106" s="120">
        <f>SUM('AIP Grant History'!$H1106:$J1106)</f>
        <v>80000</v>
      </c>
    </row>
    <row r="1107" spans="1:11" x14ac:dyDescent="0.2">
      <c r="A1107" s="117" t="s">
        <v>1044</v>
      </c>
      <c r="B1107" s="118" t="s">
        <v>274</v>
      </c>
      <c r="C1107" s="118" t="s">
        <v>382</v>
      </c>
      <c r="D1107" s="118" t="s">
        <v>191</v>
      </c>
      <c r="E1107" s="118" t="s">
        <v>381</v>
      </c>
      <c r="F1107" s="118" t="s">
        <v>458</v>
      </c>
      <c r="G1107" s="118" t="s">
        <v>1046</v>
      </c>
      <c r="H1107" s="119">
        <v>150000</v>
      </c>
      <c r="I1107" s="119">
        <v>0</v>
      </c>
      <c r="J1107" s="119">
        <v>0</v>
      </c>
      <c r="K1107" s="120">
        <f>SUM('AIP Grant History'!$H1107:$J1107)</f>
        <v>150000</v>
      </c>
    </row>
    <row r="1108" spans="1:11" x14ac:dyDescent="0.2">
      <c r="A1108" s="117" t="s">
        <v>1044</v>
      </c>
      <c r="B1108" s="118" t="s">
        <v>274</v>
      </c>
      <c r="C1108" s="118" t="s">
        <v>382</v>
      </c>
      <c r="D1108" s="118" t="s">
        <v>191</v>
      </c>
      <c r="E1108" s="118" t="s">
        <v>381</v>
      </c>
      <c r="F1108" s="118" t="s">
        <v>458</v>
      </c>
      <c r="G1108" s="118" t="s">
        <v>1047</v>
      </c>
      <c r="H1108" s="119">
        <v>200000</v>
      </c>
      <c r="I1108" s="119">
        <v>0</v>
      </c>
      <c r="J1108" s="119">
        <v>0</v>
      </c>
      <c r="K1108" s="120">
        <f>SUM('AIP Grant History'!$H1108:$J1108)</f>
        <v>200000</v>
      </c>
    </row>
    <row r="1109" spans="1:11" x14ac:dyDescent="0.2">
      <c r="A1109" s="117" t="s">
        <v>1044</v>
      </c>
      <c r="B1109" s="118" t="s">
        <v>274</v>
      </c>
      <c r="C1109" s="118" t="s">
        <v>382</v>
      </c>
      <c r="D1109" s="118" t="s">
        <v>191</v>
      </c>
      <c r="E1109" s="118" t="s">
        <v>381</v>
      </c>
      <c r="F1109" s="118" t="s">
        <v>458</v>
      </c>
      <c r="G1109" s="118" t="s">
        <v>1005</v>
      </c>
      <c r="H1109" s="119">
        <v>519922</v>
      </c>
      <c r="I1109" s="119">
        <v>0</v>
      </c>
      <c r="J1109" s="119">
        <v>0</v>
      </c>
      <c r="K1109" s="120">
        <f>SUM('AIP Grant History'!$H1109:$J1109)</f>
        <v>519922</v>
      </c>
    </row>
    <row r="1110" spans="1:11" x14ac:dyDescent="0.2">
      <c r="A1110" s="117" t="s">
        <v>1044</v>
      </c>
      <c r="B1110" s="118" t="s">
        <v>274</v>
      </c>
      <c r="C1110" s="118" t="s">
        <v>382</v>
      </c>
      <c r="D1110" s="118" t="s">
        <v>191</v>
      </c>
      <c r="E1110" s="118" t="s">
        <v>381</v>
      </c>
      <c r="F1110" s="118" t="s">
        <v>458</v>
      </c>
      <c r="G1110" s="118" t="s">
        <v>1040</v>
      </c>
      <c r="H1110" s="119">
        <v>800000</v>
      </c>
      <c r="I1110" s="119">
        <v>0</v>
      </c>
      <c r="J1110" s="119">
        <v>0</v>
      </c>
      <c r="K1110" s="120">
        <f>SUM('AIP Grant History'!$H1110:$J1110)</f>
        <v>800000</v>
      </c>
    </row>
    <row r="1111" spans="1:11" x14ac:dyDescent="0.2">
      <c r="A1111" s="117" t="s">
        <v>1044</v>
      </c>
      <c r="B1111" s="118" t="s">
        <v>274</v>
      </c>
      <c r="C1111" s="118" t="s">
        <v>382</v>
      </c>
      <c r="D1111" s="118" t="s">
        <v>239</v>
      </c>
      <c r="E1111" s="118" t="s">
        <v>381</v>
      </c>
      <c r="F1111" s="118" t="s">
        <v>460</v>
      </c>
      <c r="G1111" s="118" t="s">
        <v>424</v>
      </c>
      <c r="H1111" s="119">
        <v>1280230</v>
      </c>
      <c r="I1111" s="119">
        <v>0</v>
      </c>
      <c r="J1111" s="119">
        <v>0</v>
      </c>
      <c r="K1111" s="120">
        <f>SUM('AIP Grant History'!$H1111:$J1111)</f>
        <v>1280230</v>
      </c>
    </row>
    <row r="1112" spans="1:11" x14ac:dyDescent="0.2">
      <c r="A1112" s="117" t="s">
        <v>1044</v>
      </c>
      <c r="B1112" s="118" t="s">
        <v>274</v>
      </c>
      <c r="C1112" s="118" t="s">
        <v>382</v>
      </c>
      <c r="D1112" s="118" t="s">
        <v>203</v>
      </c>
      <c r="E1112" s="118" t="s">
        <v>381</v>
      </c>
      <c r="F1112" s="118" t="s">
        <v>557</v>
      </c>
      <c r="G1112" s="118" t="s">
        <v>559</v>
      </c>
      <c r="H1112" s="119">
        <v>29788</v>
      </c>
      <c r="I1112" s="119">
        <v>0</v>
      </c>
      <c r="J1112" s="119">
        <v>0</v>
      </c>
      <c r="K1112" s="120">
        <f>SUM('AIP Grant History'!$H1112:$J1112)</f>
        <v>29788</v>
      </c>
    </row>
    <row r="1113" spans="1:11" x14ac:dyDescent="0.2">
      <c r="A1113" s="117" t="s">
        <v>1044</v>
      </c>
      <c r="B1113" s="118" t="s">
        <v>274</v>
      </c>
      <c r="C1113" s="118" t="s">
        <v>382</v>
      </c>
      <c r="D1113" s="118" t="s">
        <v>203</v>
      </c>
      <c r="E1113" s="118" t="s">
        <v>381</v>
      </c>
      <c r="F1113" s="118" t="s">
        <v>557</v>
      </c>
      <c r="G1113" s="118" t="s">
        <v>1042</v>
      </c>
      <c r="H1113" s="119">
        <v>38144</v>
      </c>
      <c r="I1113" s="119">
        <v>0</v>
      </c>
      <c r="J1113" s="119">
        <v>0</v>
      </c>
      <c r="K1113" s="120">
        <f>SUM('AIP Grant History'!$H1113:$J1113)</f>
        <v>38144</v>
      </c>
    </row>
    <row r="1114" spans="1:11" x14ac:dyDescent="0.2">
      <c r="A1114" s="117" t="s">
        <v>1044</v>
      </c>
      <c r="B1114" s="118" t="s">
        <v>274</v>
      </c>
      <c r="C1114" s="118" t="s">
        <v>382</v>
      </c>
      <c r="D1114" s="118" t="s">
        <v>203</v>
      </c>
      <c r="E1114" s="118" t="s">
        <v>381</v>
      </c>
      <c r="F1114" s="118" t="s">
        <v>557</v>
      </c>
      <c r="G1114" s="118" t="s">
        <v>684</v>
      </c>
      <c r="H1114" s="119">
        <v>63574</v>
      </c>
      <c r="I1114" s="119">
        <v>0</v>
      </c>
      <c r="J1114" s="119">
        <v>0</v>
      </c>
      <c r="K1114" s="120">
        <f>SUM('AIP Grant History'!$H1114:$J1114)</f>
        <v>63574</v>
      </c>
    </row>
    <row r="1115" spans="1:11" x14ac:dyDescent="0.2">
      <c r="A1115" s="117" t="s">
        <v>1044</v>
      </c>
      <c r="B1115" s="118" t="s">
        <v>274</v>
      </c>
      <c r="C1115" s="118" t="s">
        <v>382</v>
      </c>
      <c r="D1115" s="118" t="s">
        <v>203</v>
      </c>
      <c r="E1115" s="118" t="s">
        <v>381</v>
      </c>
      <c r="F1115" s="118" t="s">
        <v>557</v>
      </c>
      <c r="G1115" s="118" t="s">
        <v>559</v>
      </c>
      <c r="H1115" s="119">
        <v>69918</v>
      </c>
      <c r="I1115" s="119">
        <v>0</v>
      </c>
      <c r="J1115" s="119">
        <v>0</v>
      </c>
      <c r="K1115" s="120">
        <f>SUM('AIP Grant History'!$H1115:$J1115)</f>
        <v>69918</v>
      </c>
    </row>
    <row r="1116" spans="1:11" x14ac:dyDescent="0.2">
      <c r="A1116" s="117" t="s">
        <v>1044</v>
      </c>
      <c r="B1116" s="118" t="s">
        <v>274</v>
      </c>
      <c r="C1116" s="118" t="s">
        <v>382</v>
      </c>
      <c r="D1116" s="118" t="s">
        <v>203</v>
      </c>
      <c r="E1116" s="118" t="s">
        <v>381</v>
      </c>
      <c r="F1116" s="118" t="s">
        <v>557</v>
      </c>
      <c r="G1116" s="118" t="s">
        <v>1042</v>
      </c>
      <c r="H1116" s="119">
        <v>70319</v>
      </c>
      <c r="I1116" s="119">
        <v>0</v>
      </c>
      <c r="J1116" s="119">
        <v>0</v>
      </c>
      <c r="K1116" s="120">
        <f>SUM('AIP Grant History'!$H1116:$J1116)</f>
        <v>70319</v>
      </c>
    </row>
    <row r="1117" spans="1:11" x14ac:dyDescent="0.2">
      <c r="A1117" s="117" t="s">
        <v>1044</v>
      </c>
      <c r="B1117" s="118" t="s">
        <v>274</v>
      </c>
      <c r="C1117" s="118" t="s">
        <v>382</v>
      </c>
      <c r="D1117" s="118" t="s">
        <v>203</v>
      </c>
      <c r="E1117" s="118" t="s">
        <v>381</v>
      </c>
      <c r="F1117" s="118" t="s">
        <v>557</v>
      </c>
      <c r="G1117" s="118" t="s">
        <v>974</v>
      </c>
      <c r="H1117" s="119">
        <v>88168</v>
      </c>
      <c r="I1117" s="119">
        <v>0</v>
      </c>
      <c r="J1117" s="119">
        <v>0</v>
      </c>
      <c r="K1117" s="120">
        <f>SUM('AIP Grant History'!$H1117:$J1117)</f>
        <v>88168</v>
      </c>
    </row>
    <row r="1118" spans="1:11" x14ac:dyDescent="0.2">
      <c r="A1118" s="117" t="s">
        <v>1044</v>
      </c>
      <c r="B1118" s="118" t="s">
        <v>274</v>
      </c>
      <c r="C1118" s="118" t="s">
        <v>382</v>
      </c>
      <c r="D1118" s="118" t="s">
        <v>203</v>
      </c>
      <c r="E1118" s="118" t="s">
        <v>381</v>
      </c>
      <c r="F1118" s="118" t="s">
        <v>557</v>
      </c>
      <c r="G1118" s="118" t="s">
        <v>1037</v>
      </c>
      <c r="H1118" s="119">
        <v>109165</v>
      </c>
      <c r="I1118" s="119">
        <v>0</v>
      </c>
      <c r="J1118" s="119">
        <v>0</v>
      </c>
      <c r="K1118" s="120">
        <f>SUM('AIP Grant History'!$H1118:$J1118)</f>
        <v>109165</v>
      </c>
    </row>
    <row r="1119" spans="1:11" x14ac:dyDescent="0.2">
      <c r="A1119" s="117" t="s">
        <v>1044</v>
      </c>
      <c r="B1119" s="118" t="s">
        <v>274</v>
      </c>
      <c r="C1119" s="118" t="s">
        <v>382</v>
      </c>
      <c r="D1119" s="118" t="s">
        <v>203</v>
      </c>
      <c r="E1119" s="118" t="s">
        <v>381</v>
      </c>
      <c r="F1119" s="118" t="s">
        <v>557</v>
      </c>
      <c r="G1119" s="118" t="s">
        <v>476</v>
      </c>
      <c r="H1119" s="119">
        <v>121017</v>
      </c>
      <c r="I1119" s="119">
        <v>0</v>
      </c>
      <c r="J1119" s="119">
        <v>0</v>
      </c>
      <c r="K1119" s="120">
        <f>SUM('AIP Grant History'!$H1119:$J1119)</f>
        <v>121017</v>
      </c>
    </row>
    <row r="1120" spans="1:11" x14ac:dyDescent="0.2">
      <c r="A1120" s="117" t="s">
        <v>1044</v>
      </c>
      <c r="B1120" s="118" t="s">
        <v>274</v>
      </c>
      <c r="C1120" s="118" t="s">
        <v>382</v>
      </c>
      <c r="D1120" s="118" t="s">
        <v>203</v>
      </c>
      <c r="E1120" s="118" t="s">
        <v>381</v>
      </c>
      <c r="F1120" s="118" t="s">
        <v>557</v>
      </c>
      <c r="G1120" s="118" t="s">
        <v>1048</v>
      </c>
      <c r="H1120" s="119">
        <v>138589</v>
      </c>
      <c r="I1120" s="119">
        <v>0</v>
      </c>
      <c r="J1120" s="119">
        <v>0</v>
      </c>
      <c r="K1120" s="120">
        <f>SUM('AIP Grant History'!$H1120:$J1120)</f>
        <v>138589</v>
      </c>
    </row>
    <row r="1121" spans="1:11" x14ac:dyDescent="0.2">
      <c r="A1121" s="117" t="s">
        <v>1044</v>
      </c>
      <c r="B1121" s="118" t="s">
        <v>274</v>
      </c>
      <c r="C1121" s="118" t="s">
        <v>382</v>
      </c>
      <c r="D1121" s="118" t="s">
        <v>203</v>
      </c>
      <c r="E1121" s="118" t="s">
        <v>381</v>
      </c>
      <c r="F1121" s="118" t="s">
        <v>557</v>
      </c>
      <c r="G1121" s="118" t="s">
        <v>476</v>
      </c>
      <c r="H1121" s="119">
        <v>186265</v>
      </c>
      <c r="I1121" s="119">
        <v>0</v>
      </c>
      <c r="J1121" s="119">
        <v>0</v>
      </c>
      <c r="K1121" s="120">
        <f>SUM('AIP Grant History'!$H1121:$J1121)</f>
        <v>186265</v>
      </c>
    </row>
    <row r="1122" spans="1:11" x14ac:dyDescent="0.2">
      <c r="A1122" s="117" t="s">
        <v>1044</v>
      </c>
      <c r="B1122" s="118" t="s">
        <v>274</v>
      </c>
      <c r="C1122" s="118" t="s">
        <v>382</v>
      </c>
      <c r="D1122" s="118" t="s">
        <v>203</v>
      </c>
      <c r="E1122" s="118" t="s">
        <v>381</v>
      </c>
      <c r="F1122" s="118" t="s">
        <v>557</v>
      </c>
      <c r="G1122" s="118" t="s">
        <v>1030</v>
      </c>
      <c r="H1122" s="119">
        <v>220494</v>
      </c>
      <c r="I1122" s="119">
        <v>0</v>
      </c>
      <c r="J1122" s="119">
        <v>0</v>
      </c>
      <c r="K1122" s="120">
        <f>SUM('AIP Grant History'!$H1122:$J1122)</f>
        <v>220494</v>
      </c>
    </row>
    <row r="1123" spans="1:11" x14ac:dyDescent="0.2">
      <c r="A1123" s="117" t="s">
        <v>1044</v>
      </c>
      <c r="B1123" s="118" t="s">
        <v>274</v>
      </c>
      <c r="C1123" s="118" t="s">
        <v>382</v>
      </c>
      <c r="D1123" s="118" t="s">
        <v>203</v>
      </c>
      <c r="E1123" s="118" t="s">
        <v>381</v>
      </c>
      <c r="F1123" s="118" t="s">
        <v>557</v>
      </c>
      <c r="G1123" s="118" t="s">
        <v>1049</v>
      </c>
      <c r="H1123" s="119">
        <v>550752</v>
      </c>
      <c r="I1123" s="119">
        <v>0</v>
      </c>
      <c r="J1123" s="119">
        <v>0</v>
      </c>
      <c r="K1123" s="120">
        <f>SUM('AIP Grant History'!$H1123:$J1123)</f>
        <v>550752</v>
      </c>
    </row>
    <row r="1124" spans="1:11" x14ac:dyDescent="0.2">
      <c r="A1124" s="117" t="s">
        <v>1044</v>
      </c>
      <c r="B1124" s="118" t="s">
        <v>274</v>
      </c>
      <c r="C1124" s="118" t="s">
        <v>382</v>
      </c>
      <c r="D1124" s="118" t="s">
        <v>203</v>
      </c>
      <c r="E1124" s="118" t="s">
        <v>381</v>
      </c>
      <c r="F1124" s="118" t="s">
        <v>557</v>
      </c>
      <c r="G1124" s="118" t="s">
        <v>999</v>
      </c>
      <c r="H1124" s="119">
        <v>849016</v>
      </c>
      <c r="I1124" s="119">
        <v>0</v>
      </c>
      <c r="J1124" s="119">
        <v>0</v>
      </c>
      <c r="K1124" s="120">
        <f>SUM('AIP Grant History'!$H1124:$J1124)</f>
        <v>849016</v>
      </c>
    </row>
    <row r="1125" spans="1:11" x14ac:dyDescent="0.2">
      <c r="A1125" s="117" t="s">
        <v>1044</v>
      </c>
      <c r="B1125" s="118" t="s">
        <v>274</v>
      </c>
      <c r="C1125" s="118" t="s">
        <v>382</v>
      </c>
      <c r="D1125" s="118" t="s">
        <v>59</v>
      </c>
      <c r="E1125" s="118" t="s">
        <v>381</v>
      </c>
      <c r="F1125" s="118" t="s">
        <v>560</v>
      </c>
      <c r="G1125" s="118" t="s">
        <v>1036</v>
      </c>
      <c r="H1125" s="119">
        <v>3356946</v>
      </c>
      <c r="I1125" s="119">
        <v>0</v>
      </c>
      <c r="J1125" s="119">
        <v>0</v>
      </c>
      <c r="K1125" s="120">
        <f>SUM('AIP Grant History'!$H1125:$J1125)</f>
        <v>3356946</v>
      </c>
    </row>
    <row r="1126" spans="1:11" x14ac:dyDescent="0.2">
      <c r="A1126" s="117" t="s">
        <v>1044</v>
      </c>
      <c r="B1126" s="118" t="s">
        <v>274</v>
      </c>
      <c r="C1126" s="118" t="s">
        <v>382</v>
      </c>
      <c r="D1126" s="118" t="s">
        <v>225</v>
      </c>
      <c r="E1126" s="118" t="s">
        <v>381</v>
      </c>
      <c r="F1126" s="118" t="s">
        <v>467</v>
      </c>
      <c r="G1126" s="118" t="s">
        <v>511</v>
      </c>
      <c r="H1126" s="119">
        <v>150000</v>
      </c>
      <c r="I1126" s="119">
        <v>0</v>
      </c>
      <c r="J1126" s="119">
        <v>0</v>
      </c>
      <c r="K1126" s="120">
        <f>SUM('AIP Grant History'!$H1126:$J1126)</f>
        <v>150000</v>
      </c>
    </row>
    <row r="1127" spans="1:11" x14ac:dyDescent="0.2">
      <c r="A1127" s="117" t="s">
        <v>1044</v>
      </c>
      <c r="B1127" s="118" t="s">
        <v>274</v>
      </c>
      <c r="C1127" s="118" t="s">
        <v>382</v>
      </c>
      <c r="D1127" s="118" t="s">
        <v>227</v>
      </c>
      <c r="E1127" s="118" t="s">
        <v>381</v>
      </c>
      <c r="F1127" s="118" t="s">
        <v>469</v>
      </c>
      <c r="G1127" s="118" t="s">
        <v>424</v>
      </c>
      <c r="H1127" s="119">
        <v>550488</v>
      </c>
      <c r="I1127" s="119">
        <v>0</v>
      </c>
      <c r="J1127" s="119">
        <v>0</v>
      </c>
      <c r="K1127" s="120">
        <f>SUM('AIP Grant History'!$H1127:$J1127)</f>
        <v>550488</v>
      </c>
    </row>
    <row r="1128" spans="1:11" x14ac:dyDescent="0.2">
      <c r="A1128" s="117" t="s">
        <v>1044</v>
      </c>
      <c r="B1128" s="118" t="s">
        <v>274</v>
      </c>
      <c r="C1128" s="118" t="s">
        <v>382</v>
      </c>
      <c r="D1128" s="118" t="s">
        <v>235</v>
      </c>
      <c r="E1128" s="118" t="s">
        <v>381</v>
      </c>
      <c r="F1128" s="118" t="s">
        <v>473</v>
      </c>
      <c r="G1128" s="118" t="s">
        <v>1030</v>
      </c>
      <c r="H1128" s="119">
        <v>28143</v>
      </c>
      <c r="I1128" s="119">
        <v>0</v>
      </c>
      <c r="J1128" s="119">
        <v>0</v>
      </c>
      <c r="K1128" s="120">
        <f>SUM('AIP Grant History'!$H1128:$J1128)</f>
        <v>28143</v>
      </c>
    </row>
    <row r="1129" spans="1:11" x14ac:dyDescent="0.2">
      <c r="A1129" s="117" t="s">
        <v>1044</v>
      </c>
      <c r="B1129" s="118" t="s">
        <v>274</v>
      </c>
      <c r="C1129" s="118" t="s">
        <v>382</v>
      </c>
      <c r="D1129" s="118" t="s">
        <v>235</v>
      </c>
      <c r="E1129" s="118" t="s">
        <v>381</v>
      </c>
      <c r="F1129" s="118" t="s">
        <v>473</v>
      </c>
      <c r="G1129" s="118" t="s">
        <v>534</v>
      </c>
      <c r="H1129" s="119">
        <v>56160</v>
      </c>
      <c r="I1129" s="119">
        <v>0</v>
      </c>
      <c r="J1129" s="119">
        <v>0</v>
      </c>
      <c r="K1129" s="120">
        <f>SUM('AIP Grant History'!$H1129:$J1129)</f>
        <v>56160</v>
      </c>
    </row>
    <row r="1130" spans="1:11" x14ac:dyDescent="0.2">
      <c r="A1130" s="117" t="s">
        <v>1044</v>
      </c>
      <c r="B1130" s="118" t="s">
        <v>274</v>
      </c>
      <c r="C1130" s="118" t="s">
        <v>382</v>
      </c>
      <c r="D1130" s="118" t="s">
        <v>237</v>
      </c>
      <c r="E1130" s="118" t="s">
        <v>381</v>
      </c>
      <c r="F1130" s="118" t="s">
        <v>475</v>
      </c>
      <c r="G1130" s="118" t="s">
        <v>999</v>
      </c>
      <c r="H1130" s="119">
        <v>392685</v>
      </c>
      <c r="I1130" s="119">
        <v>0</v>
      </c>
      <c r="J1130" s="119">
        <v>0</v>
      </c>
      <c r="K1130" s="120">
        <f>SUM('AIP Grant History'!$H1130:$J1130)</f>
        <v>392685</v>
      </c>
    </row>
    <row r="1131" spans="1:11" x14ac:dyDescent="0.2">
      <c r="A1131" s="117" t="s">
        <v>1044</v>
      </c>
      <c r="B1131" s="118" t="s">
        <v>274</v>
      </c>
      <c r="C1131" s="118" t="s">
        <v>382</v>
      </c>
      <c r="D1131" s="118" t="s">
        <v>245</v>
      </c>
      <c r="E1131" s="118" t="s">
        <v>381</v>
      </c>
      <c r="F1131" s="118" t="s">
        <v>477</v>
      </c>
      <c r="G1131" s="118" t="s">
        <v>1031</v>
      </c>
      <c r="H1131" s="119">
        <v>27000</v>
      </c>
      <c r="I1131" s="119">
        <v>0</v>
      </c>
      <c r="J1131" s="119">
        <v>0</v>
      </c>
      <c r="K1131" s="120">
        <f>SUM('AIP Grant History'!$H1131:$J1131)</f>
        <v>27000</v>
      </c>
    </row>
    <row r="1132" spans="1:11" x14ac:dyDescent="0.2">
      <c r="A1132" s="117" t="s">
        <v>1044</v>
      </c>
      <c r="B1132" s="118" t="s">
        <v>274</v>
      </c>
      <c r="C1132" s="118" t="s">
        <v>382</v>
      </c>
      <c r="D1132" s="118" t="s">
        <v>245</v>
      </c>
      <c r="E1132" s="118" t="s">
        <v>381</v>
      </c>
      <c r="F1132" s="118" t="s">
        <v>477</v>
      </c>
      <c r="G1132" s="118" t="s">
        <v>863</v>
      </c>
      <c r="H1132" s="119">
        <v>136350</v>
      </c>
      <c r="I1132" s="119">
        <v>0</v>
      </c>
      <c r="J1132" s="119">
        <v>0</v>
      </c>
      <c r="K1132" s="120">
        <f>SUM('AIP Grant History'!$H1132:$J1132)</f>
        <v>136350</v>
      </c>
    </row>
    <row r="1133" spans="1:11" x14ac:dyDescent="0.2">
      <c r="A1133" s="117" t="s">
        <v>1044</v>
      </c>
      <c r="B1133" s="118" t="s">
        <v>274</v>
      </c>
      <c r="C1133" s="118" t="s">
        <v>382</v>
      </c>
      <c r="D1133" s="118" t="s">
        <v>259</v>
      </c>
      <c r="E1133" s="118" t="s">
        <v>381</v>
      </c>
      <c r="F1133" s="118" t="s">
        <v>683</v>
      </c>
      <c r="G1133" s="118" t="s">
        <v>559</v>
      </c>
      <c r="H1133" s="119">
        <v>290475</v>
      </c>
      <c r="I1133" s="119">
        <v>0</v>
      </c>
      <c r="J1133" s="119">
        <v>0</v>
      </c>
      <c r="K1133" s="120">
        <f>SUM('AIP Grant History'!$H1133:$J1133)</f>
        <v>290475</v>
      </c>
    </row>
    <row r="1134" spans="1:11" x14ac:dyDescent="0.2">
      <c r="A1134" s="117" t="s">
        <v>1044</v>
      </c>
      <c r="B1134" s="118" t="s">
        <v>274</v>
      </c>
      <c r="C1134" s="118" t="s">
        <v>382</v>
      </c>
      <c r="D1134" s="118" t="s">
        <v>259</v>
      </c>
      <c r="E1134" s="118" t="s">
        <v>381</v>
      </c>
      <c r="F1134" s="118" t="s">
        <v>683</v>
      </c>
      <c r="G1134" s="118" t="s">
        <v>1030</v>
      </c>
      <c r="H1134" s="119">
        <v>550000</v>
      </c>
      <c r="I1134" s="119">
        <v>0</v>
      </c>
      <c r="J1134" s="119">
        <v>0</v>
      </c>
      <c r="K1134" s="120">
        <f>SUM('AIP Grant History'!$H1134:$J1134)</f>
        <v>550000</v>
      </c>
    </row>
    <row r="1135" spans="1:11" x14ac:dyDescent="0.2">
      <c r="A1135" s="117" t="s">
        <v>1044</v>
      </c>
      <c r="B1135" s="118" t="s">
        <v>274</v>
      </c>
      <c r="C1135" s="118" t="s">
        <v>382</v>
      </c>
      <c r="D1135" s="118" t="s">
        <v>261</v>
      </c>
      <c r="E1135" s="118" t="s">
        <v>381</v>
      </c>
      <c r="F1135" s="118" t="s">
        <v>482</v>
      </c>
      <c r="G1135" s="118" t="s">
        <v>424</v>
      </c>
      <c r="H1135" s="119">
        <v>453210</v>
      </c>
      <c r="I1135" s="119">
        <v>0</v>
      </c>
      <c r="J1135" s="119">
        <v>0</v>
      </c>
      <c r="K1135" s="120">
        <f>SUM('AIP Grant History'!$H1135:$J1135)</f>
        <v>453210</v>
      </c>
    </row>
    <row r="1136" spans="1:11" x14ac:dyDescent="0.2">
      <c r="A1136" s="117" t="s">
        <v>1044</v>
      </c>
      <c r="B1136" s="118" t="s">
        <v>274</v>
      </c>
      <c r="C1136" s="118" t="s">
        <v>382</v>
      </c>
      <c r="D1136" s="118" t="s">
        <v>263</v>
      </c>
      <c r="E1136" s="118" t="s">
        <v>381</v>
      </c>
      <c r="F1136" s="118" t="s">
        <v>634</v>
      </c>
      <c r="G1136" s="118" t="s">
        <v>798</v>
      </c>
      <c r="H1136" s="119">
        <v>95525</v>
      </c>
      <c r="I1136" s="119">
        <v>0</v>
      </c>
      <c r="J1136" s="119">
        <v>0</v>
      </c>
      <c r="K1136" s="120">
        <f>SUM('AIP Grant History'!$H1136:$J1136)</f>
        <v>95525</v>
      </c>
    </row>
    <row r="1137" spans="1:11" x14ac:dyDescent="0.2">
      <c r="A1137" s="117" t="s">
        <v>1044</v>
      </c>
      <c r="B1137" s="118" t="s">
        <v>274</v>
      </c>
      <c r="C1137" s="118" t="s">
        <v>382</v>
      </c>
      <c r="D1137" s="118" t="s">
        <v>263</v>
      </c>
      <c r="E1137" s="118" t="s">
        <v>381</v>
      </c>
      <c r="F1137" s="118" t="s">
        <v>634</v>
      </c>
      <c r="G1137" s="118" t="s">
        <v>534</v>
      </c>
      <c r="H1137" s="119">
        <v>670000</v>
      </c>
      <c r="I1137" s="119">
        <v>0</v>
      </c>
      <c r="J1137" s="119">
        <v>0</v>
      </c>
      <c r="K1137" s="120">
        <f>SUM('AIP Grant History'!$H1137:$J1137)</f>
        <v>670000</v>
      </c>
    </row>
    <row r="1138" spans="1:11" x14ac:dyDescent="0.2">
      <c r="A1138" s="117" t="s">
        <v>1044</v>
      </c>
      <c r="B1138" s="118" t="s">
        <v>274</v>
      </c>
      <c r="C1138" s="118" t="s">
        <v>382</v>
      </c>
      <c r="D1138" s="118" t="s">
        <v>265</v>
      </c>
      <c r="E1138" s="118" t="s">
        <v>381</v>
      </c>
      <c r="F1138" s="118" t="s">
        <v>570</v>
      </c>
      <c r="G1138" s="118" t="s">
        <v>1040</v>
      </c>
      <c r="H1138" s="119">
        <v>1989533</v>
      </c>
      <c r="I1138" s="119">
        <v>0</v>
      </c>
      <c r="J1138" s="119">
        <v>0</v>
      </c>
      <c r="K1138" s="120">
        <f>SUM('AIP Grant History'!$H1138:$J1138)</f>
        <v>1989533</v>
      </c>
    </row>
    <row r="1139" spans="1:11" x14ac:dyDescent="0.2">
      <c r="A1139" s="117" t="s">
        <v>1044</v>
      </c>
      <c r="B1139" s="118" t="s">
        <v>276</v>
      </c>
      <c r="C1139" s="118" t="s">
        <v>382</v>
      </c>
      <c r="D1139" s="118" t="s">
        <v>21</v>
      </c>
      <c r="E1139" s="118" t="s">
        <v>270</v>
      </c>
      <c r="F1139" s="118" t="s">
        <v>574</v>
      </c>
      <c r="G1139" s="118" t="s">
        <v>1048</v>
      </c>
      <c r="H1139" s="119">
        <v>48000</v>
      </c>
      <c r="I1139" s="119">
        <v>0</v>
      </c>
      <c r="J1139" s="119">
        <v>0</v>
      </c>
      <c r="K1139" s="120">
        <f>SUM('AIP Grant History'!$H1139:$J1139)</f>
        <v>48000</v>
      </c>
    </row>
    <row r="1140" spans="1:11" x14ac:dyDescent="0.2">
      <c r="A1140" s="117" t="s">
        <v>1044</v>
      </c>
      <c r="B1140" s="118" t="s">
        <v>276</v>
      </c>
      <c r="C1140" s="118" t="s">
        <v>382</v>
      </c>
      <c r="D1140" s="118" t="s">
        <v>21</v>
      </c>
      <c r="E1140" s="118" t="s">
        <v>270</v>
      </c>
      <c r="F1140" s="118" t="s">
        <v>574</v>
      </c>
      <c r="G1140" s="118" t="s">
        <v>457</v>
      </c>
      <c r="H1140" s="119">
        <v>204250</v>
      </c>
      <c r="I1140" s="119">
        <v>0</v>
      </c>
      <c r="J1140" s="119">
        <v>0</v>
      </c>
      <c r="K1140" s="120">
        <f>SUM('AIP Grant History'!$H1140:$J1140)</f>
        <v>204250</v>
      </c>
    </row>
    <row r="1141" spans="1:11" x14ac:dyDescent="0.2">
      <c r="A1141" s="117" t="s">
        <v>1044</v>
      </c>
      <c r="B1141" s="118" t="s">
        <v>276</v>
      </c>
      <c r="C1141" s="118" t="s">
        <v>382</v>
      </c>
      <c r="D1141" s="118" t="s">
        <v>21</v>
      </c>
      <c r="E1141" s="118" t="s">
        <v>270</v>
      </c>
      <c r="F1141" s="118" t="s">
        <v>574</v>
      </c>
      <c r="G1141" s="118" t="s">
        <v>1050</v>
      </c>
      <c r="H1141" s="119">
        <v>1563062</v>
      </c>
      <c r="I1141" s="119">
        <v>0</v>
      </c>
      <c r="J1141" s="119">
        <v>0</v>
      </c>
      <c r="K1141" s="120">
        <f>SUM('AIP Grant History'!$H1141:$J1141)</f>
        <v>1563062</v>
      </c>
    </row>
    <row r="1142" spans="1:11" x14ac:dyDescent="0.2">
      <c r="A1142" s="117" t="s">
        <v>1044</v>
      </c>
      <c r="B1142" s="118" t="s">
        <v>276</v>
      </c>
      <c r="C1142" s="118" t="s">
        <v>382</v>
      </c>
      <c r="D1142" s="118" t="s">
        <v>57</v>
      </c>
      <c r="E1142" s="118" t="s">
        <v>270</v>
      </c>
      <c r="F1142" s="118" t="s">
        <v>488</v>
      </c>
      <c r="G1142" s="118" t="s">
        <v>1051</v>
      </c>
      <c r="H1142" s="119">
        <v>645920</v>
      </c>
      <c r="I1142" s="119">
        <v>0</v>
      </c>
      <c r="J1142" s="119">
        <v>0</v>
      </c>
      <c r="K1142" s="120">
        <f>SUM('AIP Grant History'!$H1142:$J1142)</f>
        <v>645920</v>
      </c>
    </row>
    <row r="1143" spans="1:11" x14ac:dyDescent="0.2">
      <c r="A1143" s="117" t="s">
        <v>1044</v>
      </c>
      <c r="B1143" s="118" t="s">
        <v>276</v>
      </c>
      <c r="C1143" s="118" t="s">
        <v>382</v>
      </c>
      <c r="D1143" s="118" t="s">
        <v>57</v>
      </c>
      <c r="E1143" s="118" t="s">
        <v>270</v>
      </c>
      <c r="F1143" s="118" t="s">
        <v>488</v>
      </c>
      <c r="G1143" s="118" t="s">
        <v>391</v>
      </c>
      <c r="H1143" s="119">
        <v>1063175</v>
      </c>
      <c r="I1143" s="119">
        <v>0</v>
      </c>
      <c r="J1143" s="119">
        <v>0</v>
      </c>
      <c r="K1143" s="120">
        <f>SUM('AIP Grant History'!$H1143:$J1143)</f>
        <v>1063175</v>
      </c>
    </row>
    <row r="1144" spans="1:11" x14ac:dyDescent="0.2">
      <c r="A1144" s="117" t="s">
        <v>1044</v>
      </c>
      <c r="B1144" s="118" t="s">
        <v>276</v>
      </c>
      <c r="C1144" s="118" t="s">
        <v>382</v>
      </c>
      <c r="D1144" s="118" t="s">
        <v>109</v>
      </c>
      <c r="E1144" s="118" t="s">
        <v>270</v>
      </c>
      <c r="F1144" s="118" t="s">
        <v>958</v>
      </c>
      <c r="G1144" s="118" t="s">
        <v>418</v>
      </c>
      <c r="H1144" s="119">
        <v>81225</v>
      </c>
      <c r="I1144" s="119">
        <v>0</v>
      </c>
      <c r="J1144" s="119">
        <v>0</v>
      </c>
      <c r="K1144" s="120">
        <f>SUM('AIP Grant History'!$H1144:$J1144)</f>
        <v>81225</v>
      </c>
    </row>
    <row r="1145" spans="1:11" x14ac:dyDescent="0.2">
      <c r="A1145" s="117" t="s">
        <v>1044</v>
      </c>
      <c r="B1145" s="118" t="s">
        <v>276</v>
      </c>
      <c r="C1145" s="118" t="s">
        <v>382</v>
      </c>
      <c r="D1145" s="118" t="s">
        <v>109</v>
      </c>
      <c r="E1145" s="118" t="s">
        <v>270</v>
      </c>
      <c r="F1145" s="118" t="s">
        <v>958</v>
      </c>
      <c r="G1145" s="118" t="s">
        <v>511</v>
      </c>
      <c r="H1145" s="119">
        <v>995727</v>
      </c>
      <c r="I1145" s="119">
        <v>0</v>
      </c>
      <c r="J1145" s="119">
        <v>0</v>
      </c>
      <c r="K1145" s="120">
        <f>SUM('AIP Grant History'!$H1145:$J1145)</f>
        <v>995727</v>
      </c>
    </row>
    <row r="1146" spans="1:11" x14ac:dyDescent="0.2">
      <c r="A1146" s="117" t="s">
        <v>1044</v>
      </c>
      <c r="B1146" s="118" t="s">
        <v>276</v>
      </c>
      <c r="C1146" s="118" t="s">
        <v>382</v>
      </c>
      <c r="D1146" s="118" t="s">
        <v>109</v>
      </c>
      <c r="E1146" s="118" t="s">
        <v>270</v>
      </c>
      <c r="F1146" s="118" t="s">
        <v>958</v>
      </c>
      <c r="G1146" s="118" t="s">
        <v>1040</v>
      </c>
      <c r="H1146" s="119">
        <v>14796259</v>
      </c>
      <c r="I1146" s="119">
        <v>0</v>
      </c>
      <c r="J1146" s="119">
        <v>0</v>
      </c>
      <c r="K1146" s="120">
        <f>SUM('AIP Grant History'!$H1146:$J1146)</f>
        <v>14796259</v>
      </c>
    </row>
    <row r="1147" spans="1:11" x14ac:dyDescent="0.2">
      <c r="A1147" s="117" t="s">
        <v>1044</v>
      </c>
      <c r="B1147" s="118" t="s">
        <v>276</v>
      </c>
      <c r="C1147" s="118" t="s">
        <v>382</v>
      </c>
      <c r="D1147" s="118" t="s">
        <v>151</v>
      </c>
      <c r="E1147" s="118" t="s">
        <v>281</v>
      </c>
      <c r="F1147" s="118" t="s">
        <v>640</v>
      </c>
      <c r="G1147" s="118" t="s">
        <v>1052</v>
      </c>
      <c r="H1147" s="119">
        <v>136000</v>
      </c>
      <c r="I1147" s="119">
        <v>0</v>
      </c>
      <c r="J1147" s="119">
        <v>0</v>
      </c>
      <c r="K1147" s="120">
        <f>SUM('AIP Grant History'!$H1147:$J1147)</f>
        <v>136000</v>
      </c>
    </row>
    <row r="1148" spans="1:11" x14ac:dyDescent="0.2">
      <c r="A1148" s="117" t="s">
        <v>1044</v>
      </c>
      <c r="B1148" s="118" t="s">
        <v>276</v>
      </c>
      <c r="C1148" s="118" t="s">
        <v>382</v>
      </c>
      <c r="D1148" s="118" t="s">
        <v>151</v>
      </c>
      <c r="E1148" s="118" t="s">
        <v>281</v>
      </c>
      <c r="F1148" s="118" t="s">
        <v>640</v>
      </c>
      <c r="G1148" s="118" t="s">
        <v>1053</v>
      </c>
      <c r="H1148" s="119">
        <v>303000</v>
      </c>
      <c r="I1148" s="119">
        <v>0</v>
      </c>
      <c r="J1148" s="119">
        <v>0</v>
      </c>
      <c r="K1148" s="120">
        <f>SUM('AIP Grant History'!$H1148:$J1148)</f>
        <v>303000</v>
      </c>
    </row>
    <row r="1149" spans="1:11" x14ac:dyDescent="0.2">
      <c r="A1149" s="117" t="s">
        <v>1044</v>
      </c>
      <c r="B1149" s="118" t="s">
        <v>276</v>
      </c>
      <c r="C1149" s="118" t="s">
        <v>382</v>
      </c>
      <c r="D1149" s="118" t="s">
        <v>151</v>
      </c>
      <c r="E1149" s="118" t="s">
        <v>281</v>
      </c>
      <c r="F1149" s="118" t="s">
        <v>640</v>
      </c>
      <c r="G1149" s="118" t="s">
        <v>1054</v>
      </c>
      <c r="H1149" s="119">
        <v>1255057</v>
      </c>
      <c r="I1149" s="119">
        <v>0</v>
      </c>
      <c r="J1149" s="119">
        <v>0</v>
      </c>
      <c r="K1149" s="120">
        <f>SUM('AIP Grant History'!$H1149:$J1149)</f>
        <v>1255057</v>
      </c>
    </row>
    <row r="1150" spans="1:11" x14ac:dyDescent="0.2">
      <c r="A1150" s="117" t="s">
        <v>1044</v>
      </c>
      <c r="B1150" s="118" t="s">
        <v>276</v>
      </c>
      <c r="C1150" s="118" t="s">
        <v>382</v>
      </c>
      <c r="D1150" s="118" t="s">
        <v>151</v>
      </c>
      <c r="E1150" s="118" t="s">
        <v>281</v>
      </c>
      <c r="F1150" s="118" t="s">
        <v>640</v>
      </c>
      <c r="G1150" s="118" t="s">
        <v>1054</v>
      </c>
      <c r="H1150" s="119">
        <v>1800000</v>
      </c>
      <c r="I1150" s="119">
        <v>0</v>
      </c>
      <c r="J1150" s="119">
        <v>0</v>
      </c>
      <c r="K1150" s="120">
        <f>SUM('AIP Grant History'!$H1150:$J1150)</f>
        <v>1800000</v>
      </c>
    </row>
    <row r="1151" spans="1:11" x14ac:dyDescent="0.2">
      <c r="A1151" s="117" t="s">
        <v>1044</v>
      </c>
      <c r="B1151" s="118" t="s">
        <v>276</v>
      </c>
      <c r="C1151" s="118" t="s">
        <v>382</v>
      </c>
      <c r="D1151" s="118" t="s">
        <v>151</v>
      </c>
      <c r="E1151" s="118" t="s">
        <v>281</v>
      </c>
      <c r="F1151" s="118" t="s">
        <v>640</v>
      </c>
      <c r="G1151" s="118" t="s">
        <v>1054</v>
      </c>
      <c r="H1151" s="119">
        <v>1800000</v>
      </c>
      <c r="I1151" s="119">
        <v>0</v>
      </c>
      <c r="J1151" s="119">
        <v>0</v>
      </c>
      <c r="K1151" s="120">
        <f>SUM('AIP Grant History'!$H1151:$J1151)</f>
        <v>1800000</v>
      </c>
    </row>
    <row r="1152" spans="1:11" x14ac:dyDescent="0.2">
      <c r="A1152" s="117" t="s">
        <v>1044</v>
      </c>
      <c r="B1152" s="118" t="s">
        <v>276</v>
      </c>
      <c r="C1152" s="118" t="s">
        <v>382</v>
      </c>
      <c r="D1152" s="118" t="s">
        <v>151</v>
      </c>
      <c r="E1152" s="118" t="s">
        <v>281</v>
      </c>
      <c r="F1152" s="118" t="s">
        <v>640</v>
      </c>
      <c r="G1152" s="118" t="s">
        <v>476</v>
      </c>
      <c r="H1152" s="119">
        <v>2772000</v>
      </c>
      <c r="I1152" s="119">
        <v>0</v>
      </c>
      <c r="J1152" s="119">
        <v>0</v>
      </c>
      <c r="K1152" s="120">
        <f>SUM('AIP Grant History'!$H1152:$J1152)</f>
        <v>2772000</v>
      </c>
    </row>
    <row r="1153" spans="1:11" x14ac:dyDescent="0.2">
      <c r="A1153" s="117" t="s">
        <v>1044</v>
      </c>
      <c r="B1153" s="118" t="s">
        <v>276</v>
      </c>
      <c r="C1153" s="118" t="s">
        <v>382</v>
      </c>
      <c r="D1153" s="118" t="s">
        <v>103</v>
      </c>
      <c r="E1153" s="118" t="s">
        <v>270</v>
      </c>
      <c r="F1153" s="118" t="s">
        <v>764</v>
      </c>
      <c r="G1153" s="118" t="s">
        <v>1055</v>
      </c>
      <c r="H1153" s="119">
        <v>1010792</v>
      </c>
      <c r="I1153" s="119">
        <v>0</v>
      </c>
      <c r="J1153" s="119">
        <v>0</v>
      </c>
      <c r="K1153" s="120">
        <f>SUM('AIP Grant History'!$H1153:$J1153)</f>
        <v>1010792</v>
      </c>
    </row>
    <row r="1154" spans="1:11" x14ac:dyDescent="0.2">
      <c r="A1154" s="117" t="s">
        <v>1044</v>
      </c>
      <c r="B1154" s="118" t="s">
        <v>276</v>
      </c>
      <c r="C1154" s="118" t="s">
        <v>382</v>
      </c>
      <c r="D1154" s="118" t="s">
        <v>201</v>
      </c>
      <c r="E1154" s="118" t="s">
        <v>270</v>
      </c>
      <c r="F1154" s="118" t="s">
        <v>498</v>
      </c>
      <c r="G1154" s="118" t="s">
        <v>1040</v>
      </c>
      <c r="H1154" s="119">
        <v>827386</v>
      </c>
      <c r="I1154" s="119">
        <v>0</v>
      </c>
      <c r="J1154" s="119">
        <v>0</v>
      </c>
      <c r="K1154" s="120">
        <f>SUM('AIP Grant History'!$H1154:$J1154)</f>
        <v>827386</v>
      </c>
    </row>
    <row r="1155" spans="1:11" x14ac:dyDescent="0.2">
      <c r="A1155" s="117" t="s">
        <v>1044</v>
      </c>
      <c r="B1155" s="118" t="s">
        <v>276</v>
      </c>
      <c r="C1155" s="118" t="s">
        <v>382</v>
      </c>
      <c r="D1155" s="118" t="s">
        <v>201</v>
      </c>
      <c r="E1155" s="118" t="s">
        <v>270</v>
      </c>
      <c r="F1155" s="118" t="s">
        <v>498</v>
      </c>
      <c r="G1155" s="118" t="s">
        <v>699</v>
      </c>
      <c r="H1155" s="119">
        <v>2476170</v>
      </c>
      <c r="I1155" s="119">
        <v>0</v>
      </c>
      <c r="J1155" s="119">
        <v>0</v>
      </c>
      <c r="K1155" s="120">
        <f>SUM('AIP Grant History'!$H1155:$J1155)</f>
        <v>2476170</v>
      </c>
    </row>
    <row r="1156" spans="1:11" x14ac:dyDescent="0.2">
      <c r="A1156" s="117" t="s">
        <v>1044</v>
      </c>
      <c r="B1156" s="118" t="s">
        <v>276</v>
      </c>
      <c r="C1156" s="118" t="s">
        <v>382</v>
      </c>
      <c r="D1156" s="118" t="s">
        <v>209</v>
      </c>
      <c r="E1156" s="118" t="s">
        <v>270</v>
      </c>
      <c r="F1156" s="118" t="s">
        <v>583</v>
      </c>
      <c r="G1156" s="118" t="s">
        <v>476</v>
      </c>
      <c r="H1156" s="119">
        <v>1352757</v>
      </c>
      <c r="I1156" s="119">
        <v>0</v>
      </c>
      <c r="J1156" s="119">
        <v>0</v>
      </c>
      <c r="K1156" s="120">
        <f>SUM('AIP Grant History'!$H1156:$J1156)</f>
        <v>1352757</v>
      </c>
    </row>
    <row r="1157" spans="1:11" x14ac:dyDescent="0.2">
      <c r="A1157" s="117" t="s">
        <v>1044</v>
      </c>
      <c r="B1157" s="118" t="s">
        <v>279</v>
      </c>
      <c r="C1157" s="118" t="s">
        <v>382</v>
      </c>
      <c r="D1157" s="118" t="s">
        <v>143</v>
      </c>
      <c r="E1157" s="118" t="s">
        <v>381</v>
      </c>
      <c r="F1157" s="118" t="s">
        <v>584</v>
      </c>
      <c r="G1157" s="118" t="s">
        <v>741</v>
      </c>
      <c r="H1157" s="119">
        <v>68822</v>
      </c>
      <c r="I1157" s="119">
        <v>0</v>
      </c>
      <c r="J1157" s="119">
        <v>0</v>
      </c>
      <c r="K1157" s="120">
        <f>SUM('AIP Grant History'!$H1157:$J1157)</f>
        <v>68822</v>
      </c>
    </row>
    <row r="1158" spans="1:11" x14ac:dyDescent="0.2">
      <c r="A1158" s="117" t="s">
        <v>1044</v>
      </c>
      <c r="B1158" s="118" t="s">
        <v>279</v>
      </c>
      <c r="C1158" s="118" t="s">
        <v>382</v>
      </c>
      <c r="D1158" s="118" t="s">
        <v>143</v>
      </c>
      <c r="E1158" s="118" t="s">
        <v>381</v>
      </c>
      <c r="F1158" s="118" t="s">
        <v>584</v>
      </c>
      <c r="G1158" s="118" t="s">
        <v>476</v>
      </c>
      <c r="H1158" s="119">
        <v>400000</v>
      </c>
      <c r="I1158" s="119">
        <v>0</v>
      </c>
      <c r="J1158" s="119">
        <v>0</v>
      </c>
      <c r="K1158" s="120">
        <f>SUM('AIP Grant History'!$H1158:$J1158)</f>
        <v>400000</v>
      </c>
    </row>
    <row r="1159" spans="1:11" x14ac:dyDescent="0.2">
      <c r="A1159" s="117" t="s">
        <v>1044</v>
      </c>
      <c r="B1159" s="118" t="s">
        <v>279</v>
      </c>
      <c r="C1159" s="118" t="s">
        <v>382</v>
      </c>
      <c r="D1159" s="118" t="s">
        <v>145</v>
      </c>
      <c r="E1159" s="118" t="s">
        <v>381</v>
      </c>
      <c r="F1159" s="118" t="s">
        <v>1041</v>
      </c>
      <c r="G1159" s="118" t="s">
        <v>1022</v>
      </c>
      <c r="H1159" s="119">
        <v>384462</v>
      </c>
      <c r="I1159" s="119">
        <v>0</v>
      </c>
      <c r="J1159" s="119">
        <v>0</v>
      </c>
      <c r="K1159" s="120">
        <f>SUM('AIP Grant History'!$H1159:$J1159)</f>
        <v>384462</v>
      </c>
    </row>
    <row r="1160" spans="1:11" x14ac:dyDescent="0.2">
      <c r="A1160" s="117" t="s">
        <v>1044</v>
      </c>
      <c r="B1160" s="118" t="s">
        <v>279</v>
      </c>
      <c r="C1160" s="118" t="s">
        <v>382</v>
      </c>
      <c r="D1160" s="118" t="s">
        <v>147</v>
      </c>
      <c r="E1160" s="118" t="s">
        <v>381</v>
      </c>
      <c r="F1160" s="118" t="s">
        <v>646</v>
      </c>
      <c r="G1160" s="118" t="s">
        <v>1005</v>
      </c>
      <c r="H1160" s="119">
        <v>100000</v>
      </c>
      <c r="I1160" s="119">
        <v>0</v>
      </c>
      <c r="J1160" s="119">
        <v>0</v>
      </c>
      <c r="K1160" s="120">
        <f>SUM('AIP Grant History'!$H1160:$J1160)</f>
        <v>100000</v>
      </c>
    </row>
    <row r="1161" spans="1:11" x14ac:dyDescent="0.2">
      <c r="A1161" s="117" t="s">
        <v>1044</v>
      </c>
      <c r="B1161" s="118" t="s">
        <v>279</v>
      </c>
      <c r="C1161" s="118" t="s">
        <v>382</v>
      </c>
      <c r="D1161" s="118" t="s">
        <v>147</v>
      </c>
      <c r="E1161" s="118" t="s">
        <v>381</v>
      </c>
      <c r="F1161" s="118" t="s">
        <v>646</v>
      </c>
      <c r="G1161" s="118" t="s">
        <v>1005</v>
      </c>
      <c r="H1161" s="119">
        <v>100000</v>
      </c>
      <c r="I1161" s="119">
        <v>0</v>
      </c>
      <c r="J1161" s="119">
        <v>0</v>
      </c>
      <c r="K1161" s="120">
        <f>SUM('AIP Grant History'!$H1161:$J1161)</f>
        <v>100000</v>
      </c>
    </row>
    <row r="1162" spans="1:11" x14ac:dyDescent="0.2">
      <c r="A1162" s="117" t="s">
        <v>1044</v>
      </c>
      <c r="B1162" s="118" t="s">
        <v>279</v>
      </c>
      <c r="C1162" s="118" t="s">
        <v>382</v>
      </c>
      <c r="D1162" s="118" t="s">
        <v>147</v>
      </c>
      <c r="E1162" s="118" t="s">
        <v>381</v>
      </c>
      <c r="F1162" s="118" t="s">
        <v>646</v>
      </c>
      <c r="G1162" s="118" t="s">
        <v>559</v>
      </c>
      <c r="H1162" s="119">
        <v>108853</v>
      </c>
      <c r="I1162" s="119">
        <v>0</v>
      </c>
      <c r="J1162" s="119">
        <v>0</v>
      </c>
      <c r="K1162" s="120">
        <f>SUM('AIP Grant History'!$H1162:$J1162)</f>
        <v>108853</v>
      </c>
    </row>
    <row r="1163" spans="1:11" x14ac:dyDescent="0.2">
      <c r="A1163" s="117" t="s">
        <v>1044</v>
      </c>
      <c r="B1163" s="118" t="s">
        <v>279</v>
      </c>
      <c r="C1163" s="118" t="s">
        <v>382</v>
      </c>
      <c r="D1163" s="118" t="s">
        <v>149</v>
      </c>
      <c r="E1163" s="118" t="s">
        <v>381</v>
      </c>
      <c r="F1163" s="118" t="s">
        <v>502</v>
      </c>
      <c r="G1163" s="118" t="s">
        <v>1005</v>
      </c>
      <c r="H1163" s="119">
        <v>366200</v>
      </c>
      <c r="I1163" s="119">
        <v>0</v>
      </c>
      <c r="J1163" s="119">
        <v>0</v>
      </c>
      <c r="K1163" s="120">
        <f>SUM('AIP Grant History'!$H1163:$J1163)</f>
        <v>366200</v>
      </c>
    </row>
    <row r="1164" spans="1:11" x14ac:dyDescent="0.2">
      <c r="A1164" s="117" t="s">
        <v>1044</v>
      </c>
      <c r="B1164" s="118" t="s">
        <v>279</v>
      </c>
      <c r="C1164" s="118" t="s">
        <v>382</v>
      </c>
      <c r="D1164" s="118" t="s">
        <v>149</v>
      </c>
      <c r="E1164" s="118" t="s">
        <v>381</v>
      </c>
      <c r="F1164" s="118" t="s">
        <v>502</v>
      </c>
      <c r="G1164" s="118" t="s">
        <v>1005</v>
      </c>
      <c r="H1164" s="119">
        <v>366200</v>
      </c>
      <c r="I1164" s="119">
        <v>0</v>
      </c>
      <c r="J1164" s="119">
        <v>0</v>
      </c>
      <c r="K1164" s="120">
        <f>SUM('AIP Grant History'!$H1164:$J1164)</f>
        <v>366200</v>
      </c>
    </row>
    <row r="1165" spans="1:11" x14ac:dyDescent="0.2">
      <c r="A1165" s="117" t="s">
        <v>1044</v>
      </c>
      <c r="B1165" s="118" t="s">
        <v>279</v>
      </c>
      <c r="C1165" s="118" t="s">
        <v>382</v>
      </c>
      <c r="D1165" s="118" t="s">
        <v>215</v>
      </c>
      <c r="E1165" s="118" t="s">
        <v>381</v>
      </c>
      <c r="F1165" s="118" t="s">
        <v>504</v>
      </c>
      <c r="G1165" s="118" t="s">
        <v>1005</v>
      </c>
      <c r="H1165" s="119">
        <v>164381</v>
      </c>
      <c r="I1165" s="119">
        <v>0</v>
      </c>
      <c r="J1165" s="119">
        <v>0</v>
      </c>
      <c r="K1165" s="120">
        <f>SUM('AIP Grant History'!$H1165:$J1165)</f>
        <v>164381</v>
      </c>
    </row>
    <row r="1166" spans="1:11" x14ac:dyDescent="0.2">
      <c r="A1166" s="117" t="s">
        <v>1044</v>
      </c>
      <c r="B1166" s="118" t="s">
        <v>279</v>
      </c>
      <c r="C1166" s="118" t="s">
        <v>382</v>
      </c>
      <c r="D1166" s="118" t="s">
        <v>215</v>
      </c>
      <c r="E1166" s="118" t="s">
        <v>381</v>
      </c>
      <c r="F1166" s="118" t="s">
        <v>504</v>
      </c>
      <c r="G1166" s="118" t="s">
        <v>1040</v>
      </c>
      <c r="H1166" s="119">
        <v>3194167</v>
      </c>
      <c r="I1166" s="119">
        <v>0</v>
      </c>
      <c r="J1166" s="119">
        <v>0</v>
      </c>
      <c r="K1166" s="120">
        <f>SUM('AIP Grant History'!$H1166:$J1166)</f>
        <v>3194167</v>
      </c>
    </row>
    <row r="1167" spans="1:11" x14ac:dyDescent="0.2">
      <c r="A1167" s="117" t="s">
        <v>1044</v>
      </c>
      <c r="B1167" s="118" t="s">
        <v>279</v>
      </c>
      <c r="C1167" s="118" t="s">
        <v>382</v>
      </c>
      <c r="D1167" s="118" t="s">
        <v>223</v>
      </c>
      <c r="E1167" s="118" t="s">
        <v>381</v>
      </c>
      <c r="F1167" s="118" t="s">
        <v>506</v>
      </c>
      <c r="G1167" s="118" t="s">
        <v>1030</v>
      </c>
      <c r="H1167" s="119">
        <v>205020</v>
      </c>
      <c r="I1167" s="119">
        <v>0</v>
      </c>
      <c r="J1167" s="119">
        <v>0</v>
      </c>
      <c r="K1167" s="120">
        <f>SUM('AIP Grant History'!$H1167:$J1167)</f>
        <v>205020</v>
      </c>
    </row>
    <row r="1168" spans="1:11" x14ac:dyDescent="0.2">
      <c r="A1168" s="117" t="s">
        <v>1056</v>
      </c>
      <c r="B1168" s="118" t="s">
        <v>271</v>
      </c>
      <c r="C1168" s="118" t="s">
        <v>382</v>
      </c>
      <c r="D1168" s="118" t="s">
        <v>588</v>
      </c>
      <c r="E1168" s="118" t="s">
        <v>381</v>
      </c>
      <c r="F1168" s="118" t="s">
        <v>589</v>
      </c>
      <c r="G1168" s="118" t="s">
        <v>652</v>
      </c>
      <c r="H1168" s="119">
        <v>994564</v>
      </c>
      <c r="I1168" s="119">
        <v>110507</v>
      </c>
      <c r="J1168" s="119">
        <v>0</v>
      </c>
      <c r="K1168" s="120">
        <f>SUM('AIP Grant History'!$H1168:$J1168)</f>
        <v>1105071</v>
      </c>
    </row>
    <row r="1169" spans="1:11" x14ac:dyDescent="0.2">
      <c r="A1169" s="117" t="s">
        <v>1056</v>
      </c>
      <c r="B1169" s="118" t="s">
        <v>283</v>
      </c>
      <c r="C1169" s="118" t="s">
        <v>382</v>
      </c>
      <c r="D1169" s="118" t="s">
        <v>233</v>
      </c>
      <c r="E1169" s="118" t="s">
        <v>381</v>
      </c>
      <c r="F1169" s="118" t="s">
        <v>390</v>
      </c>
      <c r="G1169" s="118" t="s">
        <v>1057</v>
      </c>
      <c r="H1169" s="119">
        <v>26845</v>
      </c>
      <c r="I1169" s="119">
        <v>2982</v>
      </c>
      <c r="J1169" s="119">
        <v>0</v>
      </c>
      <c r="K1169" s="120">
        <f>SUM('AIP Grant History'!$H1169:$J1169)</f>
        <v>29827</v>
      </c>
    </row>
    <row r="1170" spans="1:11" x14ac:dyDescent="0.2">
      <c r="A1170" s="117" t="s">
        <v>1056</v>
      </c>
      <c r="B1170" s="118" t="s">
        <v>283</v>
      </c>
      <c r="C1170" s="118" t="s">
        <v>382</v>
      </c>
      <c r="D1170" s="118" t="s">
        <v>233</v>
      </c>
      <c r="E1170" s="118" t="s">
        <v>381</v>
      </c>
      <c r="F1170" s="118" t="s">
        <v>390</v>
      </c>
      <c r="G1170" s="118" t="s">
        <v>1058</v>
      </c>
      <c r="H1170" s="119">
        <v>687396</v>
      </c>
      <c r="I1170" s="119">
        <v>76378</v>
      </c>
      <c r="J1170" s="119">
        <v>0</v>
      </c>
      <c r="K1170" s="120">
        <f>SUM('AIP Grant History'!$H1170:$J1170)</f>
        <v>763774</v>
      </c>
    </row>
    <row r="1171" spans="1:11" x14ac:dyDescent="0.2">
      <c r="A1171" s="117" t="s">
        <v>1056</v>
      </c>
      <c r="B1171" s="118" t="s">
        <v>274</v>
      </c>
      <c r="C1171" s="118" t="s">
        <v>382</v>
      </c>
      <c r="D1171" s="118" t="s">
        <v>5</v>
      </c>
      <c r="E1171" s="118" t="s">
        <v>381</v>
      </c>
      <c r="F1171" s="118" t="s">
        <v>392</v>
      </c>
      <c r="G1171" s="118" t="s">
        <v>1039</v>
      </c>
      <c r="H1171" s="119">
        <v>95975</v>
      </c>
      <c r="I1171" s="119">
        <v>10663</v>
      </c>
      <c r="J1171" s="119">
        <v>0</v>
      </c>
      <c r="K1171" s="120">
        <f>SUM('AIP Grant History'!$H1171:$J1171)</f>
        <v>106638</v>
      </c>
    </row>
    <row r="1172" spans="1:11" x14ac:dyDescent="0.2">
      <c r="A1172" s="117" t="s">
        <v>1056</v>
      </c>
      <c r="B1172" s="118" t="s">
        <v>274</v>
      </c>
      <c r="C1172" s="118" t="s">
        <v>382</v>
      </c>
      <c r="D1172" s="118" t="s">
        <v>13</v>
      </c>
      <c r="E1172" s="118" t="s">
        <v>381</v>
      </c>
      <c r="F1172" s="118" t="s">
        <v>396</v>
      </c>
      <c r="G1172" s="118" t="s">
        <v>1059</v>
      </c>
      <c r="H1172" s="119">
        <v>40507</v>
      </c>
      <c r="I1172" s="119">
        <v>4500</v>
      </c>
      <c r="J1172" s="119">
        <v>0</v>
      </c>
      <c r="K1172" s="120">
        <f>SUM('AIP Grant History'!$H1172:$J1172)</f>
        <v>45007</v>
      </c>
    </row>
    <row r="1173" spans="1:11" x14ac:dyDescent="0.2">
      <c r="A1173" s="117" t="s">
        <v>1056</v>
      </c>
      <c r="B1173" s="118" t="s">
        <v>274</v>
      </c>
      <c r="C1173" s="118" t="s">
        <v>382</v>
      </c>
      <c r="D1173" s="118" t="s">
        <v>13</v>
      </c>
      <c r="E1173" s="118" t="s">
        <v>381</v>
      </c>
      <c r="F1173" s="118" t="s">
        <v>396</v>
      </c>
      <c r="G1173" s="118" t="s">
        <v>1060</v>
      </c>
      <c r="H1173" s="119">
        <v>192528</v>
      </c>
      <c r="I1173" s="119">
        <v>21392</v>
      </c>
      <c r="J1173" s="119">
        <v>0</v>
      </c>
      <c r="K1173" s="120">
        <f>SUM('AIP Grant History'!$H1173:$J1173)</f>
        <v>213920</v>
      </c>
    </row>
    <row r="1174" spans="1:11" x14ac:dyDescent="0.2">
      <c r="A1174" s="117" t="s">
        <v>1056</v>
      </c>
      <c r="B1174" s="118" t="s">
        <v>274</v>
      </c>
      <c r="C1174" s="118" t="s">
        <v>382</v>
      </c>
      <c r="D1174" s="118" t="s">
        <v>29</v>
      </c>
      <c r="E1174" s="118" t="s">
        <v>381</v>
      </c>
      <c r="F1174" s="118" t="s">
        <v>403</v>
      </c>
      <c r="G1174" s="118" t="s">
        <v>457</v>
      </c>
      <c r="H1174" s="119">
        <v>33029</v>
      </c>
      <c r="I1174" s="119">
        <v>3669</v>
      </c>
      <c r="J1174" s="119">
        <v>0</v>
      </c>
      <c r="K1174" s="120">
        <f>SUM('AIP Grant History'!$H1174:$J1174)</f>
        <v>36698</v>
      </c>
    </row>
    <row r="1175" spans="1:11" x14ac:dyDescent="0.2">
      <c r="A1175" s="117" t="s">
        <v>1056</v>
      </c>
      <c r="B1175" s="118" t="s">
        <v>274</v>
      </c>
      <c r="C1175" s="118" t="s">
        <v>382</v>
      </c>
      <c r="D1175" s="118" t="s">
        <v>29</v>
      </c>
      <c r="E1175" s="118" t="s">
        <v>381</v>
      </c>
      <c r="F1175" s="118" t="s">
        <v>403</v>
      </c>
      <c r="G1175" s="118" t="s">
        <v>1061</v>
      </c>
      <c r="H1175" s="119">
        <v>45000</v>
      </c>
      <c r="I1175" s="119">
        <v>5000</v>
      </c>
      <c r="J1175" s="119">
        <v>0</v>
      </c>
      <c r="K1175" s="120">
        <f>SUM('AIP Grant History'!$H1175:$J1175)</f>
        <v>50000</v>
      </c>
    </row>
    <row r="1176" spans="1:11" x14ac:dyDescent="0.2">
      <c r="A1176" s="117" t="s">
        <v>1056</v>
      </c>
      <c r="B1176" s="118" t="s">
        <v>274</v>
      </c>
      <c r="C1176" s="118" t="s">
        <v>382</v>
      </c>
      <c r="D1176" s="118" t="s">
        <v>29</v>
      </c>
      <c r="E1176" s="118" t="s">
        <v>381</v>
      </c>
      <c r="F1176" s="118" t="s">
        <v>403</v>
      </c>
      <c r="G1176" s="118" t="s">
        <v>1062</v>
      </c>
      <c r="H1176" s="119">
        <v>62492</v>
      </c>
      <c r="I1176" s="119">
        <v>6944</v>
      </c>
      <c r="J1176" s="119">
        <v>0</v>
      </c>
      <c r="K1176" s="120">
        <f>SUM('AIP Grant History'!$H1176:$J1176)</f>
        <v>69436</v>
      </c>
    </row>
    <row r="1177" spans="1:11" x14ac:dyDescent="0.2">
      <c r="A1177" s="117" t="s">
        <v>1056</v>
      </c>
      <c r="B1177" s="118" t="s">
        <v>274</v>
      </c>
      <c r="C1177" s="118" t="s">
        <v>382</v>
      </c>
      <c r="D1177" s="118" t="s">
        <v>29</v>
      </c>
      <c r="E1177" s="118" t="s">
        <v>381</v>
      </c>
      <c r="F1177" s="118" t="s">
        <v>403</v>
      </c>
      <c r="G1177" s="118" t="s">
        <v>1063</v>
      </c>
      <c r="H1177" s="119">
        <v>62492</v>
      </c>
      <c r="I1177" s="119">
        <v>6944</v>
      </c>
      <c r="J1177" s="119">
        <v>0</v>
      </c>
      <c r="K1177" s="120">
        <f>SUM('AIP Grant History'!$H1177:$J1177)</f>
        <v>69436</v>
      </c>
    </row>
    <row r="1178" spans="1:11" x14ac:dyDescent="0.2">
      <c r="A1178" s="117" t="s">
        <v>1056</v>
      </c>
      <c r="B1178" s="118" t="s">
        <v>274</v>
      </c>
      <c r="C1178" s="118" t="s">
        <v>382</v>
      </c>
      <c r="D1178" s="118" t="s">
        <v>41</v>
      </c>
      <c r="E1178" s="118" t="s">
        <v>381</v>
      </c>
      <c r="F1178" s="118" t="s">
        <v>407</v>
      </c>
      <c r="G1178" s="118" t="s">
        <v>1064</v>
      </c>
      <c r="H1178" s="119">
        <v>51312</v>
      </c>
      <c r="I1178" s="119">
        <v>5701</v>
      </c>
      <c r="J1178" s="119">
        <v>0</v>
      </c>
      <c r="K1178" s="120">
        <f>SUM('AIP Grant History'!$H1178:$J1178)</f>
        <v>57013</v>
      </c>
    </row>
    <row r="1179" spans="1:11" x14ac:dyDescent="0.2">
      <c r="A1179" s="117" t="s">
        <v>1056</v>
      </c>
      <c r="B1179" s="118" t="s">
        <v>274</v>
      </c>
      <c r="C1179" s="118" t="s">
        <v>382</v>
      </c>
      <c r="D1179" s="118" t="s">
        <v>41</v>
      </c>
      <c r="E1179" s="118" t="s">
        <v>381</v>
      </c>
      <c r="F1179" s="118" t="s">
        <v>407</v>
      </c>
      <c r="G1179" s="118" t="s">
        <v>513</v>
      </c>
      <c r="H1179" s="119">
        <v>357526</v>
      </c>
      <c r="I1179" s="119">
        <v>39725</v>
      </c>
      <c r="J1179" s="119">
        <v>0</v>
      </c>
      <c r="K1179" s="120">
        <f>SUM('AIP Grant History'!$H1179:$J1179)</f>
        <v>397251</v>
      </c>
    </row>
    <row r="1180" spans="1:11" x14ac:dyDescent="0.2">
      <c r="A1180" s="117" t="s">
        <v>1056</v>
      </c>
      <c r="B1180" s="118" t="s">
        <v>274</v>
      </c>
      <c r="C1180" s="118" t="s">
        <v>382</v>
      </c>
      <c r="D1180" s="118" t="s">
        <v>41</v>
      </c>
      <c r="E1180" s="118" t="s">
        <v>381</v>
      </c>
      <c r="F1180" s="118" t="s">
        <v>407</v>
      </c>
      <c r="G1180" s="118" t="s">
        <v>1005</v>
      </c>
      <c r="H1180" s="119">
        <v>726095</v>
      </c>
      <c r="I1180" s="119">
        <v>80677</v>
      </c>
      <c r="J1180" s="119">
        <v>0</v>
      </c>
      <c r="K1180" s="120">
        <f>SUM('AIP Grant History'!$H1180:$J1180)</f>
        <v>806772</v>
      </c>
    </row>
    <row r="1181" spans="1:11" x14ac:dyDescent="0.2">
      <c r="A1181" s="117" t="s">
        <v>1056</v>
      </c>
      <c r="B1181" s="118" t="s">
        <v>274</v>
      </c>
      <c r="C1181" s="118" t="s">
        <v>382</v>
      </c>
      <c r="D1181" s="118" t="s">
        <v>9</v>
      </c>
      <c r="E1181" s="118" t="s">
        <v>381</v>
      </c>
      <c r="F1181" s="118" t="s">
        <v>408</v>
      </c>
      <c r="G1181" s="118" t="s">
        <v>1062</v>
      </c>
      <c r="H1181" s="119">
        <v>18000</v>
      </c>
      <c r="I1181" s="119">
        <v>2000</v>
      </c>
      <c r="J1181" s="119">
        <v>0</v>
      </c>
      <c r="K1181" s="120">
        <f>SUM('AIP Grant History'!$H1181:$J1181)</f>
        <v>20000</v>
      </c>
    </row>
    <row r="1182" spans="1:11" x14ac:dyDescent="0.2">
      <c r="A1182" s="117" t="s">
        <v>1056</v>
      </c>
      <c r="B1182" s="118" t="s">
        <v>274</v>
      </c>
      <c r="C1182" s="118" t="s">
        <v>382</v>
      </c>
      <c r="D1182" s="118" t="s">
        <v>9</v>
      </c>
      <c r="E1182" s="118" t="s">
        <v>381</v>
      </c>
      <c r="F1182" s="118" t="s">
        <v>408</v>
      </c>
      <c r="G1182" s="118" t="s">
        <v>1063</v>
      </c>
      <c r="H1182" s="119">
        <v>18000</v>
      </c>
      <c r="I1182" s="119">
        <v>2000</v>
      </c>
      <c r="J1182" s="119">
        <v>0</v>
      </c>
      <c r="K1182" s="120">
        <f>SUM('AIP Grant History'!$H1182:$J1182)</f>
        <v>20000</v>
      </c>
    </row>
    <row r="1183" spans="1:11" x14ac:dyDescent="0.2">
      <c r="A1183" s="117" t="s">
        <v>1056</v>
      </c>
      <c r="B1183" s="118" t="s">
        <v>274</v>
      </c>
      <c r="C1183" s="118" t="s">
        <v>382</v>
      </c>
      <c r="D1183" s="118" t="s">
        <v>9</v>
      </c>
      <c r="E1183" s="118" t="s">
        <v>381</v>
      </c>
      <c r="F1183" s="118" t="s">
        <v>408</v>
      </c>
      <c r="G1183" s="118" t="s">
        <v>1061</v>
      </c>
      <c r="H1183" s="119">
        <v>27000</v>
      </c>
      <c r="I1183" s="119">
        <v>3000</v>
      </c>
      <c r="J1183" s="119">
        <v>0</v>
      </c>
      <c r="K1183" s="120">
        <f>SUM('AIP Grant History'!$H1183:$J1183)</f>
        <v>30000</v>
      </c>
    </row>
    <row r="1184" spans="1:11" x14ac:dyDescent="0.2">
      <c r="A1184" s="117" t="s">
        <v>1056</v>
      </c>
      <c r="B1184" s="118" t="s">
        <v>274</v>
      </c>
      <c r="C1184" s="118" t="s">
        <v>382</v>
      </c>
      <c r="D1184" s="118" t="s">
        <v>9</v>
      </c>
      <c r="E1184" s="118" t="s">
        <v>381</v>
      </c>
      <c r="F1184" s="118" t="s">
        <v>408</v>
      </c>
      <c r="G1184" s="118" t="s">
        <v>1065</v>
      </c>
      <c r="H1184" s="119">
        <v>36000</v>
      </c>
      <c r="I1184" s="119">
        <v>4000</v>
      </c>
      <c r="J1184" s="119">
        <v>0</v>
      </c>
      <c r="K1184" s="120">
        <f>SUM('AIP Grant History'!$H1184:$J1184)</f>
        <v>40000</v>
      </c>
    </row>
    <row r="1185" spans="1:11" x14ac:dyDescent="0.2">
      <c r="A1185" s="117" t="s">
        <v>1056</v>
      </c>
      <c r="B1185" s="118" t="s">
        <v>274</v>
      </c>
      <c r="C1185" s="118" t="s">
        <v>382</v>
      </c>
      <c r="D1185" s="118" t="s">
        <v>9</v>
      </c>
      <c r="E1185" s="118" t="s">
        <v>381</v>
      </c>
      <c r="F1185" s="118" t="s">
        <v>408</v>
      </c>
      <c r="G1185" s="118" t="s">
        <v>1066</v>
      </c>
      <c r="H1185" s="119">
        <v>258362</v>
      </c>
      <c r="I1185" s="119">
        <v>18950</v>
      </c>
      <c r="J1185" s="119">
        <v>0</v>
      </c>
      <c r="K1185" s="120">
        <f>SUM('AIP Grant History'!$H1185:$J1185)</f>
        <v>277312</v>
      </c>
    </row>
    <row r="1186" spans="1:11" x14ac:dyDescent="0.2">
      <c r="A1186" s="117" t="s">
        <v>1056</v>
      </c>
      <c r="B1186" s="118" t="s">
        <v>274</v>
      </c>
      <c r="C1186" s="118" t="s">
        <v>382</v>
      </c>
      <c r="D1186" s="118" t="s">
        <v>47</v>
      </c>
      <c r="E1186" s="118" t="s">
        <v>381</v>
      </c>
      <c r="F1186" s="118" t="s">
        <v>410</v>
      </c>
      <c r="G1186" s="118" t="s">
        <v>457</v>
      </c>
      <c r="H1186" s="119">
        <v>453591</v>
      </c>
      <c r="I1186" s="119">
        <v>50399</v>
      </c>
      <c r="J1186" s="119">
        <v>0</v>
      </c>
      <c r="K1186" s="120">
        <f>SUM('AIP Grant History'!$H1186:$J1186)</f>
        <v>503990</v>
      </c>
    </row>
    <row r="1187" spans="1:11" x14ac:dyDescent="0.2">
      <c r="A1187" s="117" t="s">
        <v>1056</v>
      </c>
      <c r="B1187" s="118" t="s">
        <v>274</v>
      </c>
      <c r="C1187" s="118" t="s">
        <v>382</v>
      </c>
      <c r="D1187" s="118" t="s">
        <v>49</v>
      </c>
      <c r="E1187" s="118" t="s">
        <v>381</v>
      </c>
      <c r="F1187" s="118" t="s">
        <v>595</v>
      </c>
      <c r="G1187" s="118" t="s">
        <v>1062</v>
      </c>
      <c r="H1187" s="119">
        <v>16136</v>
      </c>
      <c r="I1187" s="119">
        <v>1793</v>
      </c>
      <c r="J1187" s="119">
        <v>0</v>
      </c>
      <c r="K1187" s="120">
        <f>SUM('AIP Grant History'!$H1187:$J1187)</f>
        <v>17929</v>
      </c>
    </row>
    <row r="1188" spans="1:11" x14ac:dyDescent="0.2">
      <c r="A1188" s="117" t="s">
        <v>1056</v>
      </c>
      <c r="B1188" s="118" t="s">
        <v>274</v>
      </c>
      <c r="C1188" s="118" t="s">
        <v>382</v>
      </c>
      <c r="D1188" s="118" t="s">
        <v>49</v>
      </c>
      <c r="E1188" s="118" t="s">
        <v>381</v>
      </c>
      <c r="F1188" s="118" t="s">
        <v>595</v>
      </c>
      <c r="G1188" s="118" t="s">
        <v>1063</v>
      </c>
      <c r="H1188" s="119">
        <v>24204</v>
      </c>
      <c r="I1188" s="119">
        <v>2690</v>
      </c>
      <c r="J1188" s="119">
        <v>0</v>
      </c>
      <c r="K1188" s="120">
        <f>SUM('AIP Grant History'!$H1188:$J1188)</f>
        <v>26894</v>
      </c>
    </row>
    <row r="1189" spans="1:11" x14ac:dyDescent="0.2">
      <c r="A1189" s="117" t="s">
        <v>1056</v>
      </c>
      <c r="B1189" s="118" t="s">
        <v>274</v>
      </c>
      <c r="C1189" s="118" t="s">
        <v>382</v>
      </c>
      <c r="D1189" s="118" t="s">
        <v>49</v>
      </c>
      <c r="E1189" s="118" t="s">
        <v>381</v>
      </c>
      <c r="F1189" s="118" t="s">
        <v>595</v>
      </c>
      <c r="G1189" s="118" t="s">
        <v>1061</v>
      </c>
      <c r="H1189" s="119">
        <v>40341</v>
      </c>
      <c r="I1189" s="119">
        <v>4483</v>
      </c>
      <c r="J1189" s="119">
        <v>0</v>
      </c>
      <c r="K1189" s="120">
        <f>SUM('AIP Grant History'!$H1189:$J1189)</f>
        <v>44824</v>
      </c>
    </row>
    <row r="1190" spans="1:11" x14ac:dyDescent="0.2">
      <c r="A1190" s="117" t="s">
        <v>1056</v>
      </c>
      <c r="B1190" s="118" t="s">
        <v>274</v>
      </c>
      <c r="C1190" s="118" t="s">
        <v>382</v>
      </c>
      <c r="D1190" s="118" t="s">
        <v>49</v>
      </c>
      <c r="E1190" s="118" t="s">
        <v>381</v>
      </c>
      <c r="F1190" s="118" t="s">
        <v>595</v>
      </c>
      <c r="G1190" s="118" t="s">
        <v>1035</v>
      </c>
      <c r="H1190" s="119">
        <v>80684</v>
      </c>
      <c r="I1190" s="119">
        <v>8963</v>
      </c>
      <c r="J1190" s="119">
        <v>0</v>
      </c>
      <c r="K1190" s="120">
        <f>SUM('AIP Grant History'!$H1190:$J1190)</f>
        <v>89647</v>
      </c>
    </row>
    <row r="1191" spans="1:11" x14ac:dyDescent="0.2">
      <c r="A1191" s="117" t="s">
        <v>1056</v>
      </c>
      <c r="B1191" s="118" t="s">
        <v>274</v>
      </c>
      <c r="C1191" s="118" t="s">
        <v>382</v>
      </c>
      <c r="D1191" s="118" t="s">
        <v>53</v>
      </c>
      <c r="E1191" s="118" t="s">
        <v>381</v>
      </c>
      <c r="F1191" s="118" t="s">
        <v>519</v>
      </c>
      <c r="G1191" s="118" t="s">
        <v>1067</v>
      </c>
      <c r="H1191" s="119">
        <v>9000</v>
      </c>
      <c r="I1191" s="119">
        <v>1000</v>
      </c>
      <c r="J1191" s="119">
        <v>0</v>
      </c>
      <c r="K1191" s="120">
        <f>SUM('AIP Grant History'!$H1191:$J1191)</f>
        <v>10000</v>
      </c>
    </row>
    <row r="1192" spans="1:11" x14ac:dyDescent="0.2">
      <c r="A1192" s="117" t="s">
        <v>1056</v>
      </c>
      <c r="B1192" s="118" t="s">
        <v>274</v>
      </c>
      <c r="C1192" s="118" t="s">
        <v>382</v>
      </c>
      <c r="D1192" s="118" t="s">
        <v>53</v>
      </c>
      <c r="E1192" s="118" t="s">
        <v>381</v>
      </c>
      <c r="F1192" s="118" t="s">
        <v>519</v>
      </c>
      <c r="G1192" s="118" t="s">
        <v>1032</v>
      </c>
      <c r="H1192" s="119">
        <v>1532866</v>
      </c>
      <c r="I1192" s="119">
        <v>170318</v>
      </c>
      <c r="J1192" s="119">
        <v>0</v>
      </c>
      <c r="K1192" s="120">
        <f>SUM('AIP Grant History'!$H1192:$J1192)</f>
        <v>1703184</v>
      </c>
    </row>
    <row r="1193" spans="1:11" x14ac:dyDescent="0.2">
      <c r="A1193" s="117" t="s">
        <v>1056</v>
      </c>
      <c r="B1193" s="118" t="s">
        <v>274</v>
      </c>
      <c r="C1193" s="118" t="s">
        <v>382</v>
      </c>
      <c r="D1193" s="118" t="s">
        <v>55</v>
      </c>
      <c r="E1193" s="118" t="s">
        <v>381</v>
      </c>
      <c r="F1193" s="118" t="s">
        <v>520</v>
      </c>
      <c r="G1193" s="118" t="s">
        <v>1068</v>
      </c>
      <c r="H1193" s="119">
        <v>462884</v>
      </c>
      <c r="I1193" s="119">
        <v>43943</v>
      </c>
      <c r="J1193" s="119">
        <v>0</v>
      </c>
      <c r="K1193" s="120">
        <f>SUM('AIP Grant History'!$H1193:$J1193)</f>
        <v>506827</v>
      </c>
    </row>
    <row r="1194" spans="1:11" x14ac:dyDescent="0.2">
      <c r="A1194" s="117" t="s">
        <v>1056</v>
      </c>
      <c r="B1194" s="118" t="s">
        <v>274</v>
      </c>
      <c r="C1194" s="118" t="s">
        <v>382</v>
      </c>
      <c r="D1194" s="118" t="s">
        <v>65</v>
      </c>
      <c r="E1194" s="118" t="s">
        <v>381</v>
      </c>
      <c r="F1194" s="118" t="s">
        <v>415</v>
      </c>
      <c r="G1194" s="118" t="s">
        <v>457</v>
      </c>
      <c r="H1194" s="119">
        <v>415689</v>
      </c>
      <c r="I1194" s="119">
        <v>34890</v>
      </c>
      <c r="J1194" s="119">
        <v>0</v>
      </c>
      <c r="K1194" s="120">
        <f>SUM('AIP Grant History'!$H1194:$J1194)</f>
        <v>450579</v>
      </c>
    </row>
    <row r="1195" spans="1:11" x14ac:dyDescent="0.2">
      <c r="A1195" s="117" t="s">
        <v>1056</v>
      </c>
      <c r="B1195" s="118" t="s">
        <v>274</v>
      </c>
      <c r="C1195" s="118" t="s">
        <v>382</v>
      </c>
      <c r="D1195" s="118" t="s">
        <v>65</v>
      </c>
      <c r="E1195" s="118" t="s">
        <v>381</v>
      </c>
      <c r="F1195" s="118" t="s">
        <v>415</v>
      </c>
      <c r="G1195" s="118" t="s">
        <v>559</v>
      </c>
      <c r="H1195" s="119">
        <v>1083339</v>
      </c>
      <c r="I1195" s="119">
        <v>120370</v>
      </c>
      <c r="J1195" s="119">
        <v>0</v>
      </c>
      <c r="K1195" s="120">
        <f>SUM('AIP Grant History'!$H1195:$J1195)</f>
        <v>1203709</v>
      </c>
    </row>
    <row r="1196" spans="1:11" x14ac:dyDescent="0.2">
      <c r="A1196" s="117" t="s">
        <v>1056</v>
      </c>
      <c r="B1196" s="118" t="s">
        <v>274</v>
      </c>
      <c r="C1196" s="118" t="s">
        <v>382</v>
      </c>
      <c r="D1196" s="118" t="s">
        <v>69</v>
      </c>
      <c r="E1196" s="118" t="s">
        <v>381</v>
      </c>
      <c r="F1196" s="118" t="s">
        <v>419</v>
      </c>
      <c r="G1196" s="118" t="s">
        <v>476</v>
      </c>
      <c r="H1196" s="119">
        <v>259730</v>
      </c>
      <c r="I1196" s="119">
        <v>28858</v>
      </c>
      <c r="J1196" s="119">
        <v>0</v>
      </c>
      <c r="K1196" s="120">
        <f>SUM('AIP Grant History'!$H1196:$J1196)</f>
        <v>288588</v>
      </c>
    </row>
    <row r="1197" spans="1:11" x14ac:dyDescent="0.2">
      <c r="A1197" s="117" t="s">
        <v>1056</v>
      </c>
      <c r="B1197" s="118" t="s">
        <v>274</v>
      </c>
      <c r="C1197" s="118" t="s">
        <v>382</v>
      </c>
      <c r="D1197" s="118" t="s">
        <v>73</v>
      </c>
      <c r="E1197" s="118" t="s">
        <v>381</v>
      </c>
      <c r="F1197" s="118" t="s">
        <v>423</v>
      </c>
      <c r="G1197" s="118" t="s">
        <v>1042</v>
      </c>
      <c r="H1197" s="119">
        <v>18778</v>
      </c>
      <c r="I1197" s="119">
        <v>2086</v>
      </c>
      <c r="J1197" s="119">
        <v>0</v>
      </c>
      <c r="K1197" s="120">
        <f>SUM('AIP Grant History'!$H1197:$J1197)</f>
        <v>20864</v>
      </c>
    </row>
    <row r="1198" spans="1:11" x14ac:dyDescent="0.2">
      <c r="A1198" s="117" t="s">
        <v>1056</v>
      </c>
      <c r="B1198" s="118" t="s">
        <v>274</v>
      </c>
      <c r="C1198" s="118" t="s">
        <v>382</v>
      </c>
      <c r="D1198" s="118" t="s">
        <v>73</v>
      </c>
      <c r="E1198" s="118" t="s">
        <v>381</v>
      </c>
      <c r="F1198" s="118" t="s">
        <v>423</v>
      </c>
      <c r="G1198" s="118" t="s">
        <v>1069</v>
      </c>
      <c r="H1198" s="119">
        <v>97200</v>
      </c>
      <c r="I1198" s="119">
        <v>10800</v>
      </c>
      <c r="J1198" s="119">
        <v>0</v>
      </c>
      <c r="K1198" s="120">
        <f>SUM('AIP Grant History'!$H1198:$J1198)</f>
        <v>108000</v>
      </c>
    </row>
    <row r="1199" spans="1:11" x14ac:dyDescent="0.2">
      <c r="A1199" s="117" t="s">
        <v>1056</v>
      </c>
      <c r="B1199" s="118" t="s">
        <v>274</v>
      </c>
      <c r="C1199" s="118" t="s">
        <v>382</v>
      </c>
      <c r="D1199" s="118" t="s">
        <v>73</v>
      </c>
      <c r="E1199" s="118" t="s">
        <v>381</v>
      </c>
      <c r="F1199" s="118" t="s">
        <v>423</v>
      </c>
      <c r="G1199" s="118" t="s">
        <v>1047</v>
      </c>
      <c r="H1199" s="119">
        <v>300953</v>
      </c>
      <c r="I1199" s="119">
        <v>33439</v>
      </c>
      <c r="J1199" s="119">
        <v>0</v>
      </c>
      <c r="K1199" s="120">
        <f>SUM('AIP Grant History'!$H1199:$J1199)</f>
        <v>334392</v>
      </c>
    </row>
    <row r="1200" spans="1:11" x14ac:dyDescent="0.2">
      <c r="A1200" s="117" t="s">
        <v>1056</v>
      </c>
      <c r="B1200" s="118" t="s">
        <v>274</v>
      </c>
      <c r="C1200" s="118" t="s">
        <v>382</v>
      </c>
      <c r="D1200" s="118" t="s">
        <v>79</v>
      </c>
      <c r="E1200" s="118" t="s">
        <v>381</v>
      </c>
      <c r="F1200" s="118" t="s">
        <v>1034</v>
      </c>
      <c r="G1200" s="118" t="s">
        <v>1067</v>
      </c>
      <c r="H1200" s="119">
        <v>1800</v>
      </c>
      <c r="I1200" s="119">
        <v>200</v>
      </c>
      <c r="J1200" s="119">
        <v>0</v>
      </c>
      <c r="K1200" s="120">
        <f>SUM('AIP Grant History'!$H1200:$J1200)</f>
        <v>2000</v>
      </c>
    </row>
    <row r="1201" spans="1:11" x14ac:dyDescent="0.2">
      <c r="A1201" s="117" t="s">
        <v>1056</v>
      </c>
      <c r="B1201" s="118" t="s">
        <v>274</v>
      </c>
      <c r="C1201" s="118" t="s">
        <v>382</v>
      </c>
      <c r="D1201" s="118" t="s">
        <v>79</v>
      </c>
      <c r="E1201" s="118" t="s">
        <v>381</v>
      </c>
      <c r="F1201" s="118" t="s">
        <v>1034</v>
      </c>
      <c r="G1201" s="118" t="s">
        <v>1070</v>
      </c>
      <c r="H1201" s="119">
        <v>32296</v>
      </c>
      <c r="I1201" s="119">
        <v>3588</v>
      </c>
      <c r="J1201" s="119">
        <v>0</v>
      </c>
      <c r="K1201" s="120">
        <f>SUM('AIP Grant History'!$H1201:$J1201)</f>
        <v>35884</v>
      </c>
    </row>
    <row r="1202" spans="1:11" x14ac:dyDescent="0.2">
      <c r="A1202" s="117" t="s">
        <v>1056</v>
      </c>
      <c r="B1202" s="118" t="s">
        <v>274</v>
      </c>
      <c r="C1202" s="118" t="s">
        <v>382</v>
      </c>
      <c r="D1202" s="118" t="s">
        <v>81</v>
      </c>
      <c r="E1202" s="118" t="s">
        <v>381</v>
      </c>
      <c r="F1202" s="118" t="s">
        <v>812</v>
      </c>
      <c r="G1202" s="118" t="s">
        <v>1061</v>
      </c>
      <c r="H1202" s="119">
        <v>42105</v>
      </c>
      <c r="I1202" s="119">
        <v>4678</v>
      </c>
      <c r="J1202" s="119">
        <v>0</v>
      </c>
      <c r="K1202" s="120">
        <f>SUM('AIP Grant History'!$H1202:$J1202)</f>
        <v>46783</v>
      </c>
    </row>
    <row r="1203" spans="1:11" x14ac:dyDescent="0.2">
      <c r="A1203" s="117" t="s">
        <v>1056</v>
      </c>
      <c r="B1203" s="118" t="s">
        <v>274</v>
      </c>
      <c r="C1203" s="118" t="s">
        <v>382</v>
      </c>
      <c r="D1203" s="118" t="s">
        <v>81</v>
      </c>
      <c r="E1203" s="118" t="s">
        <v>381</v>
      </c>
      <c r="F1203" s="118" t="s">
        <v>812</v>
      </c>
      <c r="G1203" s="118" t="s">
        <v>746</v>
      </c>
      <c r="H1203" s="119">
        <v>300001</v>
      </c>
      <c r="I1203" s="119">
        <v>33334</v>
      </c>
      <c r="J1203" s="119">
        <v>0</v>
      </c>
      <c r="K1203" s="120">
        <f>SUM('AIP Grant History'!$H1203:$J1203)</f>
        <v>333335</v>
      </c>
    </row>
    <row r="1204" spans="1:11" x14ac:dyDescent="0.2">
      <c r="A1204" s="117" t="s">
        <v>1056</v>
      </c>
      <c r="B1204" s="118" t="s">
        <v>274</v>
      </c>
      <c r="C1204" s="118" t="s">
        <v>382</v>
      </c>
      <c r="D1204" s="118" t="s">
        <v>81</v>
      </c>
      <c r="E1204" s="118" t="s">
        <v>381</v>
      </c>
      <c r="F1204" s="118" t="s">
        <v>812</v>
      </c>
      <c r="G1204" s="118" t="s">
        <v>559</v>
      </c>
      <c r="H1204" s="119">
        <v>305782</v>
      </c>
      <c r="I1204" s="119">
        <v>33975</v>
      </c>
      <c r="J1204" s="119">
        <v>0</v>
      </c>
      <c r="K1204" s="120">
        <f>SUM('AIP Grant History'!$H1204:$J1204)</f>
        <v>339757</v>
      </c>
    </row>
    <row r="1205" spans="1:11" x14ac:dyDescent="0.2">
      <c r="A1205" s="117" t="s">
        <v>1056</v>
      </c>
      <c r="B1205" s="118" t="s">
        <v>274</v>
      </c>
      <c r="C1205" s="118" t="s">
        <v>382</v>
      </c>
      <c r="D1205" s="118" t="s">
        <v>85</v>
      </c>
      <c r="E1205" s="118" t="s">
        <v>381</v>
      </c>
      <c r="F1205" s="118" t="s">
        <v>427</v>
      </c>
      <c r="G1205" s="118" t="s">
        <v>1071</v>
      </c>
      <c r="H1205" s="119">
        <v>87932</v>
      </c>
      <c r="I1205" s="119">
        <v>9770</v>
      </c>
      <c r="J1205" s="119">
        <v>0</v>
      </c>
      <c r="K1205" s="120">
        <f>SUM('AIP Grant History'!$H1205:$J1205)</f>
        <v>97702</v>
      </c>
    </row>
    <row r="1206" spans="1:11" x14ac:dyDescent="0.2">
      <c r="A1206" s="117" t="s">
        <v>1056</v>
      </c>
      <c r="B1206" s="118" t="s">
        <v>274</v>
      </c>
      <c r="C1206" s="118" t="s">
        <v>382</v>
      </c>
      <c r="D1206" s="118" t="s">
        <v>87</v>
      </c>
      <c r="E1206" s="118" t="s">
        <v>381</v>
      </c>
      <c r="F1206" s="118" t="s">
        <v>388</v>
      </c>
      <c r="G1206" s="118" t="s">
        <v>1030</v>
      </c>
      <c r="H1206" s="119">
        <v>3731996</v>
      </c>
      <c r="I1206" s="119">
        <v>414666</v>
      </c>
      <c r="J1206" s="119">
        <v>0</v>
      </c>
      <c r="K1206" s="120">
        <f>SUM('AIP Grant History'!$H1206:$J1206)</f>
        <v>4146662</v>
      </c>
    </row>
    <row r="1207" spans="1:11" x14ac:dyDescent="0.2">
      <c r="A1207" s="117" t="s">
        <v>1056</v>
      </c>
      <c r="B1207" s="118" t="s">
        <v>274</v>
      </c>
      <c r="C1207" s="118" t="s">
        <v>382</v>
      </c>
      <c r="D1207" s="118" t="s">
        <v>93</v>
      </c>
      <c r="E1207" s="118" t="s">
        <v>381</v>
      </c>
      <c r="F1207" s="118" t="s">
        <v>601</v>
      </c>
      <c r="G1207" s="118" t="s">
        <v>424</v>
      </c>
      <c r="H1207" s="119">
        <v>39590</v>
      </c>
      <c r="I1207" s="119">
        <v>4398</v>
      </c>
      <c r="J1207" s="119">
        <v>0</v>
      </c>
      <c r="K1207" s="120">
        <f>SUM('AIP Grant History'!$H1207:$J1207)</f>
        <v>43988</v>
      </c>
    </row>
    <row r="1208" spans="1:11" x14ac:dyDescent="0.2">
      <c r="A1208" s="117" t="s">
        <v>1056</v>
      </c>
      <c r="B1208" s="118" t="s">
        <v>274</v>
      </c>
      <c r="C1208" s="118" t="s">
        <v>382</v>
      </c>
      <c r="D1208" s="118" t="s">
        <v>93</v>
      </c>
      <c r="E1208" s="118" t="s">
        <v>381</v>
      </c>
      <c r="F1208" s="118" t="s">
        <v>601</v>
      </c>
      <c r="G1208" s="118" t="s">
        <v>1066</v>
      </c>
      <c r="H1208" s="119">
        <v>336985</v>
      </c>
      <c r="I1208" s="119">
        <v>37301</v>
      </c>
      <c r="J1208" s="119">
        <v>0</v>
      </c>
      <c r="K1208" s="120">
        <f>SUM('AIP Grant History'!$H1208:$J1208)</f>
        <v>374286</v>
      </c>
    </row>
    <row r="1209" spans="1:11" x14ac:dyDescent="0.2">
      <c r="A1209" s="117" t="s">
        <v>1056</v>
      </c>
      <c r="B1209" s="118" t="s">
        <v>274</v>
      </c>
      <c r="C1209" s="118" t="s">
        <v>382</v>
      </c>
      <c r="D1209" s="118" t="s">
        <v>97</v>
      </c>
      <c r="E1209" s="118" t="s">
        <v>381</v>
      </c>
      <c r="F1209" s="118" t="s">
        <v>431</v>
      </c>
      <c r="G1209" s="118" t="s">
        <v>1063</v>
      </c>
      <c r="H1209" s="119">
        <v>18000</v>
      </c>
      <c r="I1209" s="119">
        <v>2000</v>
      </c>
      <c r="J1209" s="119">
        <v>0</v>
      </c>
      <c r="K1209" s="120">
        <f>SUM('AIP Grant History'!$H1209:$J1209)</f>
        <v>20000</v>
      </c>
    </row>
    <row r="1210" spans="1:11" x14ac:dyDescent="0.2">
      <c r="A1210" s="117" t="s">
        <v>1056</v>
      </c>
      <c r="B1210" s="118" t="s">
        <v>274</v>
      </c>
      <c r="C1210" s="118" t="s">
        <v>382</v>
      </c>
      <c r="D1210" s="118" t="s">
        <v>97</v>
      </c>
      <c r="E1210" s="118" t="s">
        <v>381</v>
      </c>
      <c r="F1210" s="118" t="s">
        <v>431</v>
      </c>
      <c r="G1210" s="118" t="s">
        <v>1072</v>
      </c>
      <c r="H1210" s="119">
        <v>27000</v>
      </c>
      <c r="I1210" s="119">
        <v>3000</v>
      </c>
      <c r="J1210" s="119">
        <v>0</v>
      </c>
      <c r="K1210" s="120">
        <f>SUM('AIP Grant History'!$H1210:$J1210)</f>
        <v>30000</v>
      </c>
    </row>
    <row r="1211" spans="1:11" x14ac:dyDescent="0.2">
      <c r="A1211" s="117" t="s">
        <v>1056</v>
      </c>
      <c r="B1211" s="118" t="s">
        <v>274</v>
      </c>
      <c r="C1211" s="118" t="s">
        <v>382</v>
      </c>
      <c r="D1211" s="118" t="s">
        <v>97</v>
      </c>
      <c r="E1211" s="118" t="s">
        <v>381</v>
      </c>
      <c r="F1211" s="118" t="s">
        <v>431</v>
      </c>
      <c r="G1211" s="118" t="s">
        <v>1062</v>
      </c>
      <c r="H1211" s="119">
        <v>45000</v>
      </c>
      <c r="I1211" s="119">
        <v>5000</v>
      </c>
      <c r="J1211" s="119">
        <v>0</v>
      </c>
      <c r="K1211" s="120">
        <f>SUM('AIP Grant History'!$H1211:$J1211)</f>
        <v>50000</v>
      </c>
    </row>
    <row r="1212" spans="1:11" x14ac:dyDescent="0.2">
      <c r="A1212" s="117" t="s">
        <v>1056</v>
      </c>
      <c r="B1212" s="118" t="s">
        <v>274</v>
      </c>
      <c r="C1212" s="118" t="s">
        <v>382</v>
      </c>
      <c r="D1212" s="118" t="s">
        <v>97</v>
      </c>
      <c r="E1212" s="118" t="s">
        <v>381</v>
      </c>
      <c r="F1212" s="118" t="s">
        <v>431</v>
      </c>
      <c r="G1212" s="118" t="s">
        <v>1061</v>
      </c>
      <c r="H1212" s="119">
        <v>79708</v>
      </c>
      <c r="I1212" s="119">
        <v>8856</v>
      </c>
      <c r="J1212" s="119">
        <v>0</v>
      </c>
      <c r="K1212" s="120">
        <f>SUM('AIP Grant History'!$H1212:$J1212)</f>
        <v>88564</v>
      </c>
    </row>
    <row r="1213" spans="1:11" x14ac:dyDescent="0.2">
      <c r="A1213" s="117" t="s">
        <v>1056</v>
      </c>
      <c r="B1213" s="118" t="s">
        <v>274</v>
      </c>
      <c r="C1213" s="118" t="s">
        <v>382</v>
      </c>
      <c r="D1213" s="118" t="s">
        <v>111</v>
      </c>
      <c r="E1213" s="118" t="s">
        <v>381</v>
      </c>
      <c r="F1213" s="118" t="s">
        <v>435</v>
      </c>
      <c r="G1213" s="118" t="s">
        <v>1073</v>
      </c>
      <c r="H1213" s="119">
        <v>393809</v>
      </c>
      <c r="I1213" s="119">
        <v>43756</v>
      </c>
      <c r="J1213" s="119">
        <v>0</v>
      </c>
      <c r="K1213" s="120">
        <f>SUM('AIP Grant History'!$H1213:$J1213)</f>
        <v>437565</v>
      </c>
    </row>
    <row r="1214" spans="1:11" x14ac:dyDescent="0.2">
      <c r="A1214" s="117" t="s">
        <v>1056</v>
      </c>
      <c r="B1214" s="118" t="s">
        <v>274</v>
      </c>
      <c r="C1214" s="118" t="s">
        <v>382</v>
      </c>
      <c r="D1214" s="118" t="s">
        <v>129</v>
      </c>
      <c r="E1214" s="118" t="s">
        <v>381</v>
      </c>
      <c r="F1214" s="118" t="s">
        <v>437</v>
      </c>
      <c r="G1214" s="118" t="s">
        <v>1074</v>
      </c>
      <c r="H1214" s="119">
        <v>4500</v>
      </c>
      <c r="I1214" s="119">
        <v>500</v>
      </c>
      <c r="J1214" s="119">
        <v>0</v>
      </c>
      <c r="K1214" s="120">
        <f>SUM('AIP Grant History'!$H1214:$J1214)</f>
        <v>5000</v>
      </c>
    </row>
    <row r="1215" spans="1:11" x14ac:dyDescent="0.2">
      <c r="A1215" s="117" t="s">
        <v>1056</v>
      </c>
      <c r="B1215" s="118" t="s">
        <v>274</v>
      </c>
      <c r="C1215" s="118" t="s">
        <v>382</v>
      </c>
      <c r="D1215" s="118" t="s">
        <v>129</v>
      </c>
      <c r="E1215" s="118" t="s">
        <v>381</v>
      </c>
      <c r="F1215" s="118" t="s">
        <v>437</v>
      </c>
      <c r="G1215" s="118" t="s">
        <v>1062</v>
      </c>
      <c r="H1215" s="119">
        <v>4500</v>
      </c>
      <c r="I1215" s="119">
        <v>500</v>
      </c>
      <c r="J1215" s="119">
        <v>0</v>
      </c>
      <c r="K1215" s="120">
        <f>SUM('AIP Grant History'!$H1215:$J1215)</f>
        <v>5000</v>
      </c>
    </row>
    <row r="1216" spans="1:11" x14ac:dyDescent="0.2">
      <c r="A1216" s="117" t="s">
        <v>1056</v>
      </c>
      <c r="B1216" s="118" t="s">
        <v>274</v>
      </c>
      <c r="C1216" s="118" t="s">
        <v>382</v>
      </c>
      <c r="D1216" s="118" t="s">
        <v>129</v>
      </c>
      <c r="E1216" s="118" t="s">
        <v>381</v>
      </c>
      <c r="F1216" s="118" t="s">
        <v>437</v>
      </c>
      <c r="G1216" s="118" t="s">
        <v>1063</v>
      </c>
      <c r="H1216" s="119">
        <v>18000</v>
      </c>
      <c r="I1216" s="119">
        <v>2000</v>
      </c>
      <c r="J1216" s="119">
        <v>0</v>
      </c>
      <c r="K1216" s="120">
        <f>SUM('AIP Grant History'!$H1216:$J1216)</f>
        <v>20000</v>
      </c>
    </row>
    <row r="1217" spans="1:11" x14ac:dyDescent="0.2">
      <c r="A1217" s="117" t="s">
        <v>1056</v>
      </c>
      <c r="B1217" s="118" t="s">
        <v>274</v>
      </c>
      <c r="C1217" s="118" t="s">
        <v>382</v>
      </c>
      <c r="D1217" s="118" t="s">
        <v>129</v>
      </c>
      <c r="E1217" s="118" t="s">
        <v>381</v>
      </c>
      <c r="F1217" s="118" t="s">
        <v>437</v>
      </c>
      <c r="G1217" s="118" t="s">
        <v>1061</v>
      </c>
      <c r="H1217" s="119">
        <v>34335</v>
      </c>
      <c r="I1217" s="119">
        <v>3815</v>
      </c>
      <c r="J1217" s="119">
        <v>0</v>
      </c>
      <c r="K1217" s="120">
        <f>SUM('AIP Grant History'!$H1217:$J1217)</f>
        <v>38150</v>
      </c>
    </row>
    <row r="1218" spans="1:11" x14ac:dyDescent="0.2">
      <c r="A1218" s="117" t="s">
        <v>1056</v>
      </c>
      <c r="B1218" s="118" t="s">
        <v>274</v>
      </c>
      <c r="C1218" s="118" t="s">
        <v>382</v>
      </c>
      <c r="D1218" s="118" t="s">
        <v>115</v>
      </c>
      <c r="E1218" s="118" t="s">
        <v>381</v>
      </c>
      <c r="F1218" s="118" t="s">
        <v>535</v>
      </c>
      <c r="G1218" s="118" t="s">
        <v>406</v>
      </c>
      <c r="H1218" s="119">
        <v>203626</v>
      </c>
      <c r="I1218" s="119">
        <v>22625</v>
      </c>
      <c r="J1218" s="119">
        <v>0</v>
      </c>
      <c r="K1218" s="120">
        <f>SUM('AIP Grant History'!$H1218:$J1218)</f>
        <v>226251</v>
      </c>
    </row>
    <row r="1219" spans="1:11" x14ac:dyDescent="0.2">
      <c r="A1219" s="117" t="s">
        <v>1056</v>
      </c>
      <c r="B1219" s="118" t="s">
        <v>274</v>
      </c>
      <c r="C1219" s="118" t="s">
        <v>382</v>
      </c>
      <c r="D1219" s="118" t="s">
        <v>117</v>
      </c>
      <c r="E1219" s="118" t="s">
        <v>381</v>
      </c>
      <c r="F1219" s="118" t="s">
        <v>603</v>
      </c>
      <c r="G1219" s="118" t="s">
        <v>1075</v>
      </c>
      <c r="H1219" s="119">
        <v>324646</v>
      </c>
      <c r="I1219" s="119">
        <v>36071</v>
      </c>
      <c r="J1219" s="119">
        <v>0</v>
      </c>
      <c r="K1219" s="120">
        <f>SUM('AIP Grant History'!$H1219:$J1219)</f>
        <v>360717</v>
      </c>
    </row>
    <row r="1220" spans="1:11" x14ac:dyDescent="0.2">
      <c r="A1220" s="117" t="s">
        <v>1056</v>
      </c>
      <c r="B1220" s="118" t="s">
        <v>274</v>
      </c>
      <c r="C1220" s="118" t="s">
        <v>382</v>
      </c>
      <c r="D1220" s="118" t="s">
        <v>119</v>
      </c>
      <c r="E1220" s="118" t="s">
        <v>381</v>
      </c>
      <c r="F1220" s="118" t="s">
        <v>439</v>
      </c>
      <c r="G1220" s="118" t="s">
        <v>1036</v>
      </c>
      <c r="H1220" s="119">
        <v>0</v>
      </c>
      <c r="I1220" s="119">
        <v>0</v>
      </c>
      <c r="J1220" s="119">
        <v>1573353</v>
      </c>
      <c r="K1220" s="120">
        <f>SUM('AIP Grant History'!$H1220:$J1220)</f>
        <v>1573353</v>
      </c>
    </row>
    <row r="1221" spans="1:11" x14ac:dyDescent="0.2">
      <c r="A1221" s="117" t="s">
        <v>1056</v>
      </c>
      <c r="B1221" s="118" t="s">
        <v>274</v>
      </c>
      <c r="C1221" s="118" t="s">
        <v>382</v>
      </c>
      <c r="D1221" s="118" t="s">
        <v>125</v>
      </c>
      <c r="E1221" s="118" t="s">
        <v>381</v>
      </c>
      <c r="F1221" s="118" t="s">
        <v>441</v>
      </c>
      <c r="G1221" s="118" t="s">
        <v>1061</v>
      </c>
      <c r="H1221" s="119">
        <v>65061</v>
      </c>
      <c r="I1221" s="119">
        <v>7229</v>
      </c>
      <c r="J1221" s="119">
        <v>0</v>
      </c>
      <c r="K1221" s="120">
        <f>SUM('AIP Grant History'!$H1221:$J1221)</f>
        <v>72290</v>
      </c>
    </row>
    <row r="1222" spans="1:11" x14ac:dyDescent="0.2">
      <c r="A1222" s="117" t="s">
        <v>1056</v>
      </c>
      <c r="B1222" s="118" t="s">
        <v>274</v>
      </c>
      <c r="C1222" s="118" t="s">
        <v>382</v>
      </c>
      <c r="D1222" s="118" t="s">
        <v>133</v>
      </c>
      <c r="E1222" s="118" t="s">
        <v>381</v>
      </c>
      <c r="F1222" s="118" t="s">
        <v>607</v>
      </c>
      <c r="G1222" s="118" t="s">
        <v>974</v>
      </c>
      <c r="H1222" s="119">
        <v>18000</v>
      </c>
      <c r="I1222" s="119">
        <v>2000</v>
      </c>
      <c r="J1222" s="119">
        <v>0</v>
      </c>
      <c r="K1222" s="120">
        <f>SUM('AIP Grant History'!$H1222:$J1222)</f>
        <v>20000</v>
      </c>
    </row>
    <row r="1223" spans="1:11" x14ac:dyDescent="0.2">
      <c r="A1223" s="117" t="s">
        <v>1056</v>
      </c>
      <c r="B1223" s="118" t="s">
        <v>274</v>
      </c>
      <c r="C1223" s="118" t="s">
        <v>382</v>
      </c>
      <c r="D1223" s="118" t="s">
        <v>133</v>
      </c>
      <c r="E1223" s="118" t="s">
        <v>381</v>
      </c>
      <c r="F1223" s="118" t="s">
        <v>607</v>
      </c>
      <c r="G1223" s="118" t="s">
        <v>1030</v>
      </c>
      <c r="H1223" s="119">
        <v>90000</v>
      </c>
      <c r="I1223" s="119">
        <v>10000</v>
      </c>
      <c r="J1223" s="119">
        <v>0</v>
      </c>
      <c r="K1223" s="120">
        <f>SUM('AIP Grant History'!$H1223:$J1223)</f>
        <v>100000</v>
      </c>
    </row>
    <row r="1224" spans="1:11" x14ac:dyDescent="0.2">
      <c r="A1224" s="117" t="s">
        <v>1056</v>
      </c>
      <c r="B1224" s="118" t="s">
        <v>274</v>
      </c>
      <c r="C1224" s="118" t="s">
        <v>382</v>
      </c>
      <c r="D1224" s="118" t="s">
        <v>133</v>
      </c>
      <c r="E1224" s="118" t="s">
        <v>381</v>
      </c>
      <c r="F1224" s="118" t="s">
        <v>607</v>
      </c>
      <c r="G1224" s="118" t="s">
        <v>559</v>
      </c>
      <c r="H1224" s="119">
        <v>429000</v>
      </c>
      <c r="I1224" s="119">
        <v>47666</v>
      </c>
      <c r="J1224" s="119">
        <v>0</v>
      </c>
      <c r="K1224" s="120">
        <f>SUM('AIP Grant History'!$H1224:$J1224)</f>
        <v>476666</v>
      </c>
    </row>
    <row r="1225" spans="1:11" x14ac:dyDescent="0.2">
      <c r="A1225" s="117" t="s">
        <v>1056</v>
      </c>
      <c r="B1225" s="118" t="s">
        <v>274</v>
      </c>
      <c r="C1225" s="118" t="s">
        <v>382</v>
      </c>
      <c r="D1225" s="118" t="s">
        <v>133</v>
      </c>
      <c r="E1225" s="118" t="s">
        <v>381</v>
      </c>
      <c r="F1225" s="118" t="s">
        <v>607</v>
      </c>
      <c r="G1225" s="118" t="s">
        <v>476</v>
      </c>
      <c r="H1225" s="119">
        <v>3308898</v>
      </c>
      <c r="I1225" s="119">
        <v>367655</v>
      </c>
      <c r="J1225" s="119">
        <v>0</v>
      </c>
      <c r="K1225" s="120">
        <f>SUM('AIP Grant History'!$H1225:$J1225)</f>
        <v>3676553</v>
      </c>
    </row>
    <row r="1226" spans="1:11" x14ac:dyDescent="0.2">
      <c r="A1226" s="117" t="s">
        <v>1056</v>
      </c>
      <c r="B1226" s="118" t="s">
        <v>274</v>
      </c>
      <c r="C1226" s="118" t="s">
        <v>382</v>
      </c>
      <c r="D1226" s="118" t="s">
        <v>155</v>
      </c>
      <c r="E1226" s="118" t="s">
        <v>381</v>
      </c>
      <c r="F1226" s="118" t="s">
        <v>539</v>
      </c>
      <c r="G1226" s="118" t="s">
        <v>559</v>
      </c>
      <c r="H1226" s="119">
        <v>763978</v>
      </c>
      <c r="I1226" s="119">
        <v>84886</v>
      </c>
      <c r="J1226" s="119">
        <v>0</v>
      </c>
      <c r="K1226" s="120">
        <f>SUM('AIP Grant History'!$H1226:$J1226)</f>
        <v>848864</v>
      </c>
    </row>
    <row r="1227" spans="1:11" x14ac:dyDescent="0.2">
      <c r="A1227" s="117" t="s">
        <v>1056</v>
      </c>
      <c r="B1227" s="118" t="s">
        <v>274</v>
      </c>
      <c r="C1227" s="118" t="s">
        <v>382</v>
      </c>
      <c r="D1227" s="118" t="s">
        <v>159</v>
      </c>
      <c r="E1227" s="118" t="s">
        <v>381</v>
      </c>
      <c r="F1227" s="118" t="s">
        <v>446</v>
      </c>
      <c r="G1227" s="118" t="s">
        <v>1062</v>
      </c>
      <c r="H1227" s="119">
        <v>18000</v>
      </c>
      <c r="I1227" s="119">
        <v>2000</v>
      </c>
      <c r="J1227" s="119">
        <v>0</v>
      </c>
      <c r="K1227" s="120">
        <f>SUM('AIP Grant History'!$H1227:$J1227)</f>
        <v>20000</v>
      </c>
    </row>
    <row r="1228" spans="1:11" x14ac:dyDescent="0.2">
      <c r="A1228" s="117" t="s">
        <v>1056</v>
      </c>
      <c r="B1228" s="118" t="s">
        <v>274</v>
      </c>
      <c r="C1228" s="118" t="s">
        <v>382</v>
      </c>
      <c r="D1228" s="118" t="s">
        <v>159</v>
      </c>
      <c r="E1228" s="118" t="s">
        <v>381</v>
      </c>
      <c r="F1228" s="118" t="s">
        <v>446</v>
      </c>
      <c r="G1228" s="118" t="s">
        <v>1063</v>
      </c>
      <c r="H1228" s="119">
        <v>40149</v>
      </c>
      <c r="I1228" s="119">
        <v>4461</v>
      </c>
      <c r="J1228" s="119">
        <v>0</v>
      </c>
      <c r="K1228" s="120">
        <f>SUM('AIP Grant History'!$H1228:$J1228)</f>
        <v>44610</v>
      </c>
    </row>
    <row r="1229" spans="1:11" x14ac:dyDescent="0.2">
      <c r="A1229" s="117" t="s">
        <v>1056</v>
      </c>
      <c r="B1229" s="118" t="s">
        <v>274</v>
      </c>
      <c r="C1229" s="118" t="s">
        <v>382</v>
      </c>
      <c r="D1229" s="118" t="s">
        <v>161</v>
      </c>
      <c r="E1229" s="118" t="s">
        <v>381</v>
      </c>
      <c r="F1229" s="118" t="s">
        <v>732</v>
      </c>
      <c r="G1229" s="118" t="s">
        <v>1076</v>
      </c>
      <c r="H1229" s="119">
        <v>164091</v>
      </c>
      <c r="I1229" s="119">
        <v>18232</v>
      </c>
      <c r="J1229" s="119">
        <v>0</v>
      </c>
      <c r="K1229" s="120">
        <f>SUM('AIP Grant History'!$H1229:$J1229)</f>
        <v>182323</v>
      </c>
    </row>
    <row r="1230" spans="1:11" x14ac:dyDescent="0.2">
      <c r="A1230" s="117" t="s">
        <v>1056</v>
      </c>
      <c r="B1230" s="118" t="s">
        <v>274</v>
      </c>
      <c r="C1230" s="118" t="s">
        <v>382</v>
      </c>
      <c r="D1230" s="118" t="s">
        <v>161</v>
      </c>
      <c r="E1230" s="118" t="s">
        <v>381</v>
      </c>
      <c r="F1230" s="118" t="s">
        <v>732</v>
      </c>
      <c r="G1230" s="118" t="s">
        <v>1038</v>
      </c>
      <c r="H1230" s="119">
        <v>2050971</v>
      </c>
      <c r="I1230" s="119">
        <v>227886</v>
      </c>
      <c r="J1230" s="119">
        <v>0</v>
      </c>
      <c r="K1230" s="120">
        <f>SUM('AIP Grant History'!$H1230:$J1230)</f>
        <v>2278857</v>
      </c>
    </row>
    <row r="1231" spans="1:11" x14ac:dyDescent="0.2">
      <c r="A1231" s="117" t="s">
        <v>1056</v>
      </c>
      <c r="B1231" s="118" t="s">
        <v>274</v>
      </c>
      <c r="C1231" s="118" t="s">
        <v>382</v>
      </c>
      <c r="D1231" s="118" t="s">
        <v>43</v>
      </c>
      <c r="E1231" s="118" t="s">
        <v>381</v>
      </c>
      <c r="F1231" s="118" t="s">
        <v>448</v>
      </c>
      <c r="G1231" s="118" t="s">
        <v>476</v>
      </c>
      <c r="H1231" s="119">
        <v>421020</v>
      </c>
      <c r="I1231" s="119">
        <v>46780</v>
      </c>
      <c r="J1231" s="119">
        <v>0</v>
      </c>
      <c r="K1231" s="120">
        <f>SUM('AIP Grant History'!$H1231:$J1231)</f>
        <v>467800</v>
      </c>
    </row>
    <row r="1232" spans="1:11" x14ac:dyDescent="0.2">
      <c r="A1232" s="117" t="s">
        <v>1056</v>
      </c>
      <c r="B1232" s="118" t="s">
        <v>274</v>
      </c>
      <c r="C1232" s="118" t="s">
        <v>382</v>
      </c>
      <c r="D1232" s="118" t="s">
        <v>163</v>
      </c>
      <c r="E1232" s="118" t="s">
        <v>381</v>
      </c>
      <c r="F1232" s="118" t="s">
        <v>450</v>
      </c>
      <c r="G1232" s="118" t="s">
        <v>1005</v>
      </c>
      <c r="H1232" s="119">
        <v>376709</v>
      </c>
      <c r="I1232" s="119">
        <v>41856</v>
      </c>
      <c r="J1232" s="119">
        <v>0</v>
      </c>
      <c r="K1232" s="120">
        <f>SUM('AIP Grant History'!$H1232:$J1232)</f>
        <v>418565</v>
      </c>
    </row>
    <row r="1233" spans="1:11" x14ac:dyDescent="0.2">
      <c r="A1233" s="117" t="s">
        <v>1056</v>
      </c>
      <c r="B1233" s="118" t="s">
        <v>274</v>
      </c>
      <c r="C1233" s="118" t="s">
        <v>382</v>
      </c>
      <c r="D1233" s="118" t="s">
        <v>173</v>
      </c>
      <c r="E1233" s="118" t="s">
        <v>381</v>
      </c>
      <c r="F1233" s="118" t="s">
        <v>453</v>
      </c>
      <c r="G1233" s="118" t="s">
        <v>1077</v>
      </c>
      <c r="H1233" s="119">
        <v>121230</v>
      </c>
      <c r="I1233" s="119">
        <v>13470</v>
      </c>
      <c r="J1233" s="119">
        <v>0</v>
      </c>
      <c r="K1233" s="120">
        <f>SUM('AIP Grant History'!$H1233:$J1233)</f>
        <v>134700</v>
      </c>
    </row>
    <row r="1234" spans="1:11" x14ac:dyDescent="0.2">
      <c r="A1234" s="117" t="s">
        <v>1056</v>
      </c>
      <c r="B1234" s="118" t="s">
        <v>274</v>
      </c>
      <c r="C1234" s="118" t="s">
        <v>382</v>
      </c>
      <c r="D1234" s="118" t="s">
        <v>175</v>
      </c>
      <c r="E1234" s="118" t="s">
        <v>381</v>
      </c>
      <c r="F1234" s="118" t="s">
        <v>548</v>
      </c>
      <c r="G1234" s="118" t="s">
        <v>1066</v>
      </c>
      <c r="H1234" s="119">
        <v>58223</v>
      </c>
      <c r="I1234" s="119">
        <v>6469</v>
      </c>
      <c r="J1234" s="119">
        <v>0</v>
      </c>
      <c r="K1234" s="120">
        <f>SUM('AIP Grant History'!$H1234:$J1234)</f>
        <v>64692</v>
      </c>
    </row>
    <row r="1235" spans="1:11" x14ac:dyDescent="0.2">
      <c r="A1235" s="117" t="s">
        <v>1056</v>
      </c>
      <c r="B1235" s="118" t="s">
        <v>274</v>
      </c>
      <c r="C1235" s="118" t="s">
        <v>382</v>
      </c>
      <c r="D1235" s="118" t="s">
        <v>183</v>
      </c>
      <c r="E1235" s="118" t="s">
        <v>381</v>
      </c>
      <c r="F1235" s="118" t="s">
        <v>454</v>
      </c>
      <c r="G1235" s="118" t="s">
        <v>1055</v>
      </c>
      <c r="H1235" s="119">
        <v>39911</v>
      </c>
      <c r="I1235" s="119">
        <v>4435</v>
      </c>
      <c r="J1235" s="119">
        <v>0</v>
      </c>
      <c r="K1235" s="120">
        <f>SUM('AIP Grant History'!$H1235:$J1235)</f>
        <v>44346</v>
      </c>
    </row>
    <row r="1236" spans="1:11" x14ac:dyDescent="0.2">
      <c r="A1236" s="117" t="s">
        <v>1056</v>
      </c>
      <c r="B1236" s="118" t="s">
        <v>274</v>
      </c>
      <c r="C1236" s="118" t="s">
        <v>382</v>
      </c>
      <c r="D1236" s="118" t="s">
        <v>183</v>
      </c>
      <c r="E1236" s="118" t="s">
        <v>381</v>
      </c>
      <c r="F1236" s="118" t="s">
        <v>454</v>
      </c>
      <c r="G1236" s="118" t="s">
        <v>1037</v>
      </c>
      <c r="H1236" s="119">
        <v>46674</v>
      </c>
      <c r="I1236" s="119">
        <v>5185</v>
      </c>
      <c r="J1236" s="119">
        <v>0</v>
      </c>
      <c r="K1236" s="120">
        <f>SUM('AIP Grant History'!$H1236:$J1236)</f>
        <v>51859</v>
      </c>
    </row>
    <row r="1237" spans="1:11" x14ac:dyDescent="0.2">
      <c r="A1237" s="117" t="s">
        <v>1056</v>
      </c>
      <c r="B1237" s="118" t="s">
        <v>274</v>
      </c>
      <c r="C1237" s="118" t="s">
        <v>382</v>
      </c>
      <c r="D1237" s="118" t="s">
        <v>187</v>
      </c>
      <c r="E1237" s="118" t="s">
        <v>381</v>
      </c>
      <c r="F1237" s="118" t="s">
        <v>456</v>
      </c>
      <c r="G1237" s="118" t="s">
        <v>457</v>
      </c>
      <c r="H1237" s="119">
        <v>338482</v>
      </c>
      <c r="I1237" s="119">
        <v>37609</v>
      </c>
      <c r="J1237" s="119">
        <v>0</v>
      </c>
      <c r="K1237" s="120">
        <f>SUM('AIP Grant History'!$H1237:$J1237)</f>
        <v>376091</v>
      </c>
    </row>
    <row r="1238" spans="1:11" x14ac:dyDescent="0.2">
      <c r="A1238" s="117" t="s">
        <v>1056</v>
      </c>
      <c r="B1238" s="118" t="s">
        <v>274</v>
      </c>
      <c r="C1238" s="118" t="s">
        <v>382</v>
      </c>
      <c r="D1238" s="118" t="s">
        <v>205</v>
      </c>
      <c r="E1238" s="118" t="s">
        <v>381</v>
      </c>
      <c r="F1238" s="118" t="s">
        <v>622</v>
      </c>
      <c r="G1238" s="118" t="s">
        <v>1061</v>
      </c>
      <c r="H1238" s="119">
        <v>53415</v>
      </c>
      <c r="I1238" s="119">
        <v>5935</v>
      </c>
      <c r="J1238" s="119">
        <v>0</v>
      </c>
      <c r="K1238" s="120">
        <f>SUM('AIP Grant History'!$H1238:$J1238)</f>
        <v>59350</v>
      </c>
    </row>
    <row r="1239" spans="1:11" x14ac:dyDescent="0.2">
      <c r="A1239" s="117" t="s">
        <v>1056</v>
      </c>
      <c r="B1239" s="118" t="s">
        <v>274</v>
      </c>
      <c r="C1239" s="118" t="s">
        <v>382</v>
      </c>
      <c r="D1239" s="118" t="s">
        <v>207</v>
      </c>
      <c r="E1239" s="118" t="s">
        <v>381</v>
      </c>
      <c r="F1239" s="118" t="s">
        <v>1078</v>
      </c>
      <c r="G1239" s="118" t="s">
        <v>1062</v>
      </c>
      <c r="H1239" s="119">
        <v>40500</v>
      </c>
      <c r="I1239" s="119">
        <v>4500</v>
      </c>
      <c r="J1239" s="119">
        <v>0</v>
      </c>
      <c r="K1239" s="120">
        <f>SUM('AIP Grant History'!$H1239:$J1239)</f>
        <v>45000</v>
      </c>
    </row>
    <row r="1240" spans="1:11" x14ac:dyDescent="0.2">
      <c r="A1240" s="117" t="s">
        <v>1056</v>
      </c>
      <c r="B1240" s="118" t="s">
        <v>274</v>
      </c>
      <c r="C1240" s="118" t="s">
        <v>382</v>
      </c>
      <c r="D1240" s="118" t="s">
        <v>207</v>
      </c>
      <c r="E1240" s="118" t="s">
        <v>381</v>
      </c>
      <c r="F1240" s="118" t="s">
        <v>1078</v>
      </c>
      <c r="G1240" s="118" t="s">
        <v>1072</v>
      </c>
      <c r="H1240" s="119">
        <v>67500</v>
      </c>
      <c r="I1240" s="119">
        <v>7500</v>
      </c>
      <c r="J1240" s="119">
        <v>0</v>
      </c>
      <c r="K1240" s="120">
        <f>SUM('AIP Grant History'!$H1240:$J1240)</f>
        <v>75000</v>
      </c>
    </row>
    <row r="1241" spans="1:11" x14ac:dyDescent="0.2">
      <c r="A1241" s="117" t="s">
        <v>1056</v>
      </c>
      <c r="B1241" s="118" t="s">
        <v>274</v>
      </c>
      <c r="C1241" s="118" t="s">
        <v>382</v>
      </c>
      <c r="D1241" s="118" t="s">
        <v>207</v>
      </c>
      <c r="E1241" s="118" t="s">
        <v>381</v>
      </c>
      <c r="F1241" s="118" t="s">
        <v>1078</v>
      </c>
      <c r="G1241" s="118" t="s">
        <v>1079</v>
      </c>
      <c r="H1241" s="119">
        <v>163600</v>
      </c>
      <c r="I1241" s="119">
        <v>18178</v>
      </c>
      <c r="J1241" s="119">
        <v>0</v>
      </c>
      <c r="K1241" s="120">
        <f>SUM('AIP Grant History'!$H1241:$J1241)</f>
        <v>181778</v>
      </c>
    </row>
    <row r="1242" spans="1:11" x14ac:dyDescent="0.2">
      <c r="A1242" s="117" t="s">
        <v>1056</v>
      </c>
      <c r="B1242" s="118" t="s">
        <v>274</v>
      </c>
      <c r="C1242" s="118" t="s">
        <v>382</v>
      </c>
      <c r="D1242" s="118" t="s">
        <v>207</v>
      </c>
      <c r="E1242" s="118" t="s">
        <v>381</v>
      </c>
      <c r="F1242" s="118" t="s">
        <v>1078</v>
      </c>
      <c r="G1242" s="118" t="s">
        <v>1061</v>
      </c>
      <c r="H1242" s="119">
        <v>467937</v>
      </c>
      <c r="I1242" s="119">
        <v>51992</v>
      </c>
      <c r="J1242" s="119">
        <v>0</v>
      </c>
      <c r="K1242" s="120">
        <f>SUM('AIP Grant History'!$H1242:$J1242)</f>
        <v>519929</v>
      </c>
    </row>
    <row r="1243" spans="1:11" x14ac:dyDescent="0.2">
      <c r="A1243" s="117" t="s">
        <v>1056</v>
      </c>
      <c r="B1243" s="118" t="s">
        <v>274</v>
      </c>
      <c r="C1243" s="118" t="s">
        <v>382</v>
      </c>
      <c r="D1243" s="118" t="s">
        <v>59</v>
      </c>
      <c r="E1243" s="118" t="s">
        <v>381</v>
      </c>
      <c r="F1243" s="118" t="s">
        <v>560</v>
      </c>
      <c r="G1243" s="118" t="s">
        <v>1080</v>
      </c>
      <c r="H1243" s="119">
        <v>89010</v>
      </c>
      <c r="I1243" s="119">
        <v>9890</v>
      </c>
      <c r="J1243" s="119">
        <v>0</v>
      </c>
      <c r="K1243" s="120">
        <f>SUM('AIP Grant History'!$H1243:$J1243)</f>
        <v>98900</v>
      </c>
    </row>
    <row r="1244" spans="1:11" x14ac:dyDescent="0.2">
      <c r="A1244" s="117" t="s">
        <v>1056</v>
      </c>
      <c r="B1244" s="118" t="s">
        <v>274</v>
      </c>
      <c r="C1244" s="118" t="s">
        <v>382</v>
      </c>
      <c r="D1244" s="118" t="s">
        <v>211</v>
      </c>
      <c r="E1244" s="118" t="s">
        <v>381</v>
      </c>
      <c r="F1244" s="118" t="s">
        <v>563</v>
      </c>
      <c r="G1244" s="118" t="s">
        <v>1061</v>
      </c>
      <c r="H1244" s="119">
        <v>18000</v>
      </c>
      <c r="I1244" s="119">
        <v>2000</v>
      </c>
      <c r="J1244" s="119">
        <v>0</v>
      </c>
      <c r="K1244" s="120">
        <f>SUM('AIP Grant History'!$H1244:$J1244)</f>
        <v>20000</v>
      </c>
    </row>
    <row r="1245" spans="1:11" x14ac:dyDescent="0.2">
      <c r="A1245" s="117" t="s">
        <v>1056</v>
      </c>
      <c r="B1245" s="118" t="s">
        <v>274</v>
      </c>
      <c r="C1245" s="118" t="s">
        <v>382</v>
      </c>
      <c r="D1245" s="118" t="s">
        <v>211</v>
      </c>
      <c r="E1245" s="118" t="s">
        <v>381</v>
      </c>
      <c r="F1245" s="118" t="s">
        <v>563</v>
      </c>
      <c r="G1245" s="118" t="s">
        <v>559</v>
      </c>
      <c r="H1245" s="119">
        <v>18000</v>
      </c>
      <c r="I1245" s="119">
        <v>2000</v>
      </c>
      <c r="J1245" s="119">
        <v>0</v>
      </c>
      <c r="K1245" s="120">
        <f>SUM('AIP Grant History'!$H1245:$J1245)</f>
        <v>20000</v>
      </c>
    </row>
    <row r="1246" spans="1:11" x14ac:dyDescent="0.2">
      <c r="A1246" s="117" t="s">
        <v>1056</v>
      </c>
      <c r="B1246" s="118" t="s">
        <v>274</v>
      </c>
      <c r="C1246" s="118" t="s">
        <v>382</v>
      </c>
      <c r="D1246" s="118" t="s">
        <v>211</v>
      </c>
      <c r="E1246" s="118" t="s">
        <v>381</v>
      </c>
      <c r="F1246" s="118" t="s">
        <v>563</v>
      </c>
      <c r="G1246" s="118" t="s">
        <v>1073</v>
      </c>
      <c r="H1246" s="119">
        <v>24300</v>
      </c>
      <c r="I1246" s="119">
        <v>2700</v>
      </c>
      <c r="J1246" s="119">
        <v>0</v>
      </c>
      <c r="K1246" s="120">
        <f>SUM('AIP Grant History'!$H1246:$J1246)</f>
        <v>27000</v>
      </c>
    </row>
    <row r="1247" spans="1:11" x14ac:dyDescent="0.2">
      <c r="A1247" s="117" t="s">
        <v>1056</v>
      </c>
      <c r="B1247" s="118" t="s">
        <v>274</v>
      </c>
      <c r="C1247" s="118" t="s">
        <v>382</v>
      </c>
      <c r="D1247" s="118" t="s">
        <v>211</v>
      </c>
      <c r="E1247" s="118" t="s">
        <v>381</v>
      </c>
      <c r="F1247" s="118" t="s">
        <v>563</v>
      </c>
      <c r="G1247" s="118" t="s">
        <v>999</v>
      </c>
      <c r="H1247" s="119">
        <v>27000</v>
      </c>
      <c r="I1247" s="119">
        <v>3000</v>
      </c>
      <c r="J1247" s="119">
        <v>0</v>
      </c>
      <c r="K1247" s="120">
        <f>SUM('AIP Grant History'!$H1247:$J1247)</f>
        <v>30000</v>
      </c>
    </row>
    <row r="1248" spans="1:11" x14ac:dyDescent="0.2">
      <c r="A1248" s="117" t="s">
        <v>1056</v>
      </c>
      <c r="B1248" s="118" t="s">
        <v>274</v>
      </c>
      <c r="C1248" s="118" t="s">
        <v>382</v>
      </c>
      <c r="D1248" s="118" t="s">
        <v>211</v>
      </c>
      <c r="E1248" s="118" t="s">
        <v>381</v>
      </c>
      <c r="F1248" s="118" t="s">
        <v>563</v>
      </c>
      <c r="G1248" s="118" t="s">
        <v>1059</v>
      </c>
      <c r="H1248" s="119">
        <v>36841</v>
      </c>
      <c r="I1248" s="119">
        <v>4093</v>
      </c>
      <c r="J1248" s="119">
        <v>0</v>
      </c>
      <c r="K1248" s="120">
        <f>SUM('AIP Grant History'!$H1248:$J1248)</f>
        <v>40934</v>
      </c>
    </row>
    <row r="1249" spans="1:11" x14ac:dyDescent="0.2">
      <c r="A1249" s="117" t="s">
        <v>1056</v>
      </c>
      <c r="B1249" s="118" t="s">
        <v>274</v>
      </c>
      <c r="C1249" s="118" t="s">
        <v>382</v>
      </c>
      <c r="D1249" s="118" t="s">
        <v>211</v>
      </c>
      <c r="E1249" s="118" t="s">
        <v>381</v>
      </c>
      <c r="F1249" s="118" t="s">
        <v>563</v>
      </c>
      <c r="G1249" s="118" t="s">
        <v>1042</v>
      </c>
      <c r="H1249" s="119">
        <v>164812</v>
      </c>
      <c r="I1249" s="119">
        <v>18313</v>
      </c>
      <c r="J1249" s="119">
        <v>0</v>
      </c>
      <c r="K1249" s="120">
        <f>SUM('AIP Grant History'!$H1249:$J1249)</f>
        <v>183125</v>
      </c>
    </row>
    <row r="1250" spans="1:11" x14ac:dyDescent="0.2">
      <c r="A1250" s="117" t="s">
        <v>1056</v>
      </c>
      <c r="B1250" s="118" t="s">
        <v>274</v>
      </c>
      <c r="C1250" s="118" t="s">
        <v>382</v>
      </c>
      <c r="D1250" s="118" t="s">
        <v>211</v>
      </c>
      <c r="E1250" s="118" t="s">
        <v>381</v>
      </c>
      <c r="F1250" s="118" t="s">
        <v>563</v>
      </c>
      <c r="G1250" s="118" t="s">
        <v>1066</v>
      </c>
      <c r="H1250" s="119">
        <v>247216</v>
      </c>
      <c r="I1250" s="119">
        <v>27468</v>
      </c>
      <c r="J1250" s="119">
        <v>0</v>
      </c>
      <c r="K1250" s="120">
        <f>SUM('AIP Grant History'!$H1250:$J1250)</f>
        <v>274684</v>
      </c>
    </row>
    <row r="1251" spans="1:11" x14ac:dyDescent="0.2">
      <c r="A1251" s="117" t="s">
        <v>1056</v>
      </c>
      <c r="B1251" s="118" t="s">
        <v>274</v>
      </c>
      <c r="C1251" s="118" t="s">
        <v>382</v>
      </c>
      <c r="D1251" s="118" t="s">
        <v>227</v>
      </c>
      <c r="E1251" s="118" t="s">
        <v>381</v>
      </c>
      <c r="F1251" s="118" t="s">
        <v>469</v>
      </c>
      <c r="G1251" s="118" t="s">
        <v>1042</v>
      </c>
      <c r="H1251" s="119">
        <v>79178</v>
      </c>
      <c r="I1251" s="119">
        <v>8797</v>
      </c>
      <c r="J1251" s="119">
        <v>0</v>
      </c>
      <c r="K1251" s="120">
        <f>SUM('AIP Grant History'!$H1251:$J1251)</f>
        <v>87975</v>
      </c>
    </row>
    <row r="1252" spans="1:11" x14ac:dyDescent="0.2">
      <c r="A1252" s="117" t="s">
        <v>1056</v>
      </c>
      <c r="B1252" s="118" t="s">
        <v>274</v>
      </c>
      <c r="C1252" s="118" t="s">
        <v>382</v>
      </c>
      <c r="D1252" s="118" t="s">
        <v>227</v>
      </c>
      <c r="E1252" s="118" t="s">
        <v>381</v>
      </c>
      <c r="F1252" s="118" t="s">
        <v>469</v>
      </c>
      <c r="G1252" s="118" t="s">
        <v>457</v>
      </c>
      <c r="H1252" s="119">
        <v>173893</v>
      </c>
      <c r="I1252" s="119">
        <v>19321</v>
      </c>
      <c r="J1252" s="119">
        <v>0</v>
      </c>
      <c r="K1252" s="120">
        <f>SUM('AIP Grant History'!$H1252:$J1252)</f>
        <v>193214</v>
      </c>
    </row>
    <row r="1253" spans="1:11" x14ac:dyDescent="0.2">
      <c r="A1253" s="117" t="s">
        <v>1056</v>
      </c>
      <c r="B1253" s="118" t="s">
        <v>274</v>
      </c>
      <c r="C1253" s="118" t="s">
        <v>382</v>
      </c>
      <c r="D1253" s="118" t="s">
        <v>123</v>
      </c>
      <c r="E1253" s="118" t="s">
        <v>381</v>
      </c>
      <c r="F1253" s="118" t="s">
        <v>471</v>
      </c>
      <c r="G1253" s="118" t="s">
        <v>1080</v>
      </c>
      <c r="H1253" s="119">
        <v>252000</v>
      </c>
      <c r="I1253" s="119">
        <v>28000</v>
      </c>
      <c r="J1253" s="119">
        <v>0</v>
      </c>
      <c r="K1253" s="120">
        <f>SUM('AIP Grant History'!$H1253:$J1253)</f>
        <v>280000</v>
      </c>
    </row>
    <row r="1254" spans="1:11" x14ac:dyDescent="0.2">
      <c r="A1254" s="117" t="s">
        <v>1056</v>
      </c>
      <c r="B1254" s="118" t="s">
        <v>274</v>
      </c>
      <c r="C1254" s="118" t="s">
        <v>382</v>
      </c>
      <c r="D1254" s="118" t="s">
        <v>235</v>
      </c>
      <c r="E1254" s="118" t="s">
        <v>381</v>
      </c>
      <c r="F1254" s="118" t="s">
        <v>473</v>
      </c>
      <c r="G1254" s="118" t="s">
        <v>534</v>
      </c>
      <c r="H1254" s="119">
        <v>455726</v>
      </c>
      <c r="I1254" s="119">
        <v>50636</v>
      </c>
      <c r="J1254" s="119">
        <v>0</v>
      </c>
      <c r="K1254" s="120">
        <f>SUM('AIP Grant History'!$H1254:$J1254)</f>
        <v>506362</v>
      </c>
    </row>
    <row r="1255" spans="1:11" x14ac:dyDescent="0.2">
      <c r="A1255" s="117" t="s">
        <v>1056</v>
      </c>
      <c r="B1255" s="118" t="s">
        <v>274</v>
      </c>
      <c r="C1255" s="118" t="s">
        <v>382</v>
      </c>
      <c r="D1255" s="118" t="s">
        <v>243</v>
      </c>
      <c r="E1255" s="118" t="s">
        <v>381</v>
      </c>
      <c r="F1255" s="118" t="s">
        <v>682</v>
      </c>
      <c r="G1255" s="118" t="s">
        <v>1062</v>
      </c>
      <c r="H1255" s="119">
        <v>20770</v>
      </c>
      <c r="I1255" s="119">
        <v>2308</v>
      </c>
      <c r="J1255" s="119">
        <v>0</v>
      </c>
      <c r="K1255" s="120">
        <f>SUM('AIP Grant History'!$H1255:$J1255)</f>
        <v>23078</v>
      </c>
    </row>
    <row r="1256" spans="1:11" x14ac:dyDescent="0.2">
      <c r="A1256" s="117" t="s">
        <v>1056</v>
      </c>
      <c r="B1256" s="118" t="s">
        <v>274</v>
      </c>
      <c r="C1256" s="118" t="s">
        <v>382</v>
      </c>
      <c r="D1256" s="118" t="s">
        <v>243</v>
      </c>
      <c r="E1256" s="118" t="s">
        <v>381</v>
      </c>
      <c r="F1256" s="118" t="s">
        <v>682</v>
      </c>
      <c r="G1256" s="118" t="s">
        <v>1063</v>
      </c>
      <c r="H1256" s="119">
        <v>20770</v>
      </c>
      <c r="I1256" s="119">
        <v>2308</v>
      </c>
      <c r="J1256" s="119">
        <v>0</v>
      </c>
      <c r="K1256" s="120">
        <f>SUM('AIP Grant History'!$H1256:$J1256)</f>
        <v>23078</v>
      </c>
    </row>
    <row r="1257" spans="1:11" x14ac:dyDescent="0.2">
      <c r="A1257" s="117" t="s">
        <v>1056</v>
      </c>
      <c r="B1257" s="118" t="s">
        <v>274</v>
      </c>
      <c r="C1257" s="118" t="s">
        <v>382</v>
      </c>
      <c r="D1257" s="118" t="s">
        <v>243</v>
      </c>
      <c r="E1257" s="118" t="s">
        <v>381</v>
      </c>
      <c r="F1257" s="118" t="s">
        <v>682</v>
      </c>
      <c r="G1257" s="118" t="s">
        <v>1061</v>
      </c>
      <c r="H1257" s="119">
        <v>45886</v>
      </c>
      <c r="I1257" s="119">
        <v>5097</v>
      </c>
      <c r="J1257" s="119">
        <v>0</v>
      </c>
      <c r="K1257" s="120">
        <f>SUM('AIP Grant History'!$H1257:$J1257)</f>
        <v>50983</v>
      </c>
    </row>
    <row r="1258" spans="1:11" x14ac:dyDescent="0.2">
      <c r="A1258" s="117" t="s">
        <v>1056</v>
      </c>
      <c r="B1258" s="118" t="s">
        <v>274</v>
      </c>
      <c r="C1258" s="118" t="s">
        <v>382</v>
      </c>
      <c r="D1258" s="118" t="s">
        <v>245</v>
      </c>
      <c r="E1258" s="118" t="s">
        <v>381</v>
      </c>
      <c r="F1258" s="118" t="s">
        <v>477</v>
      </c>
      <c r="G1258" s="118" t="s">
        <v>1035</v>
      </c>
      <c r="H1258" s="119">
        <v>67328</v>
      </c>
      <c r="I1258" s="119">
        <v>7480</v>
      </c>
      <c r="J1258" s="119">
        <v>0</v>
      </c>
      <c r="K1258" s="120">
        <f>SUM('AIP Grant History'!$H1258:$J1258)</f>
        <v>74808</v>
      </c>
    </row>
    <row r="1259" spans="1:11" x14ac:dyDescent="0.2">
      <c r="A1259" s="117" t="s">
        <v>1056</v>
      </c>
      <c r="B1259" s="118" t="s">
        <v>274</v>
      </c>
      <c r="C1259" s="118" t="s">
        <v>382</v>
      </c>
      <c r="D1259" s="118" t="s">
        <v>245</v>
      </c>
      <c r="E1259" s="118" t="s">
        <v>381</v>
      </c>
      <c r="F1259" s="118" t="s">
        <v>477</v>
      </c>
      <c r="G1259" s="118" t="s">
        <v>1042</v>
      </c>
      <c r="H1259" s="119">
        <v>72356</v>
      </c>
      <c r="I1259" s="119">
        <v>8040</v>
      </c>
      <c r="J1259" s="119">
        <v>0</v>
      </c>
      <c r="K1259" s="120">
        <f>SUM('AIP Grant History'!$H1259:$J1259)</f>
        <v>80396</v>
      </c>
    </row>
    <row r="1260" spans="1:11" x14ac:dyDescent="0.2">
      <c r="A1260" s="117" t="s">
        <v>1056</v>
      </c>
      <c r="B1260" s="118" t="s">
        <v>274</v>
      </c>
      <c r="C1260" s="118" t="s">
        <v>382</v>
      </c>
      <c r="D1260" s="118" t="s">
        <v>249</v>
      </c>
      <c r="E1260" s="118" t="s">
        <v>381</v>
      </c>
      <c r="F1260" s="118" t="s">
        <v>630</v>
      </c>
      <c r="G1260" s="118" t="s">
        <v>1072</v>
      </c>
      <c r="H1260" s="119">
        <v>4072</v>
      </c>
      <c r="I1260" s="119">
        <v>452</v>
      </c>
      <c r="J1260" s="119">
        <v>0</v>
      </c>
      <c r="K1260" s="120">
        <f>SUM('AIP Grant History'!$H1260:$J1260)</f>
        <v>4524</v>
      </c>
    </row>
    <row r="1261" spans="1:11" x14ac:dyDescent="0.2">
      <c r="A1261" s="117" t="s">
        <v>1056</v>
      </c>
      <c r="B1261" s="118" t="s">
        <v>274</v>
      </c>
      <c r="C1261" s="118" t="s">
        <v>382</v>
      </c>
      <c r="D1261" s="118" t="s">
        <v>249</v>
      </c>
      <c r="E1261" s="118" t="s">
        <v>381</v>
      </c>
      <c r="F1261" s="118" t="s">
        <v>630</v>
      </c>
      <c r="G1261" s="118" t="s">
        <v>1074</v>
      </c>
      <c r="H1261" s="119">
        <v>16920</v>
      </c>
      <c r="I1261" s="119">
        <v>1880</v>
      </c>
      <c r="J1261" s="119">
        <v>0</v>
      </c>
      <c r="K1261" s="120">
        <f>SUM('AIP Grant History'!$H1261:$J1261)</f>
        <v>18800</v>
      </c>
    </row>
    <row r="1262" spans="1:11" x14ac:dyDescent="0.2">
      <c r="A1262" s="117" t="s">
        <v>1056</v>
      </c>
      <c r="B1262" s="118" t="s">
        <v>274</v>
      </c>
      <c r="C1262" s="118" t="s">
        <v>382</v>
      </c>
      <c r="D1262" s="118" t="s">
        <v>249</v>
      </c>
      <c r="E1262" s="118" t="s">
        <v>381</v>
      </c>
      <c r="F1262" s="118" t="s">
        <v>630</v>
      </c>
      <c r="G1262" s="118" t="s">
        <v>1062</v>
      </c>
      <c r="H1262" s="119">
        <v>27568</v>
      </c>
      <c r="I1262" s="119">
        <v>3063</v>
      </c>
      <c r="J1262" s="119">
        <v>0</v>
      </c>
      <c r="K1262" s="120">
        <f>SUM('AIP Grant History'!$H1262:$J1262)</f>
        <v>30631</v>
      </c>
    </row>
    <row r="1263" spans="1:11" x14ac:dyDescent="0.2">
      <c r="A1263" s="117" t="s">
        <v>1056</v>
      </c>
      <c r="B1263" s="118" t="s">
        <v>274</v>
      </c>
      <c r="C1263" s="118" t="s">
        <v>382</v>
      </c>
      <c r="D1263" s="118" t="s">
        <v>249</v>
      </c>
      <c r="E1263" s="118" t="s">
        <v>381</v>
      </c>
      <c r="F1263" s="118" t="s">
        <v>630</v>
      </c>
      <c r="G1263" s="118" t="s">
        <v>1063</v>
      </c>
      <c r="H1263" s="119">
        <v>77212</v>
      </c>
      <c r="I1263" s="119">
        <v>8580</v>
      </c>
      <c r="J1263" s="119">
        <v>0</v>
      </c>
      <c r="K1263" s="120">
        <f>SUM('AIP Grant History'!$H1263:$J1263)</f>
        <v>85792</v>
      </c>
    </row>
    <row r="1264" spans="1:11" x14ac:dyDescent="0.2">
      <c r="A1264" s="117" t="s">
        <v>1056</v>
      </c>
      <c r="B1264" s="118" t="s">
        <v>274</v>
      </c>
      <c r="C1264" s="118" t="s">
        <v>382</v>
      </c>
      <c r="D1264" s="118" t="s">
        <v>249</v>
      </c>
      <c r="E1264" s="118" t="s">
        <v>381</v>
      </c>
      <c r="F1264" s="118" t="s">
        <v>630</v>
      </c>
      <c r="G1264" s="118" t="s">
        <v>1061</v>
      </c>
      <c r="H1264" s="119">
        <v>195969</v>
      </c>
      <c r="I1264" s="119">
        <v>21774</v>
      </c>
      <c r="J1264" s="119">
        <v>0</v>
      </c>
      <c r="K1264" s="120">
        <f>SUM('AIP Grant History'!$H1264:$J1264)</f>
        <v>217743</v>
      </c>
    </row>
    <row r="1265" spans="1:11" x14ac:dyDescent="0.2">
      <c r="A1265" s="117" t="s">
        <v>1056</v>
      </c>
      <c r="B1265" s="118" t="s">
        <v>274</v>
      </c>
      <c r="C1265" s="118" t="s">
        <v>382</v>
      </c>
      <c r="D1265" s="118" t="s">
        <v>261</v>
      </c>
      <c r="E1265" s="118" t="s">
        <v>381</v>
      </c>
      <c r="F1265" s="118" t="s">
        <v>482</v>
      </c>
      <c r="G1265" s="118" t="s">
        <v>1045</v>
      </c>
      <c r="H1265" s="119">
        <v>19429</v>
      </c>
      <c r="I1265" s="119">
        <v>2158</v>
      </c>
      <c r="J1265" s="119">
        <v>0</v>
      </c>
      <c r="K1265" s="120">
        <f>SUM('AIP Grant History'!$H1265:$J1265)</f>
        <v>21587</v>
      </c>
    </row>
    <row r="1266" spans="1:11" x14ac:dyDescent="0.2">
      <c r="A1266" s="117" t="s">
        <v>1056</v>
      </c>
      <c r="B1266" s="118" t="s">
        <v>274</v>
      </c>
      <c r="C1266" s="118" t="s">
        <v>382</v>
      </c>
      <c r="D1266" s="118" t="s">
        <v>261</v>
      </c>
      <c r="E1266" s="118" t="s">
        <v>381</v>
      </c>
      <c r="F1266" s="118" t="s">
        <v>482</v>
      </c>
      <c r="G1266" s="118" t="s">
        <v>1042</v>
      </c>
      <c r="H1266" s="119">
        <v>180000</v>
      </c>
      <c r="I1266" s="119">
        <v>20000</v>
      </c>
      <c r="J1266" s="119">
        <v>0</v>
      </c>
      <c r="K1266" s="120">
        <f>SUM('AIP Grant History'!$H1266:$J1266)</f>
        <v>200000</v>
      </c>
    </row>
    <row r="1267" spans="1:11" x14ac:dyDescent="0.2">
      <c r="A1267" s="117" t="s">
        <v>1056</v>
      </c>
      <c r="B1267" s="118" t="s">
        <v>274</v>
      </c>
      <c r="C1267" s="118" t="s">
        <v>382</v>
      </c>
      <c r="D1267" s="118" t="s">
        <v>265</v>
      </c>
      <c r="E1267" s="118" t="s">
        <v>381</v>
      </c>
      <c r="F1267" s="118" t="s">
        <v>570</v>
      </c>
      <c r="G1267" s="118" t="s">
        <v>476</v>
      </c>
      <c r="H1267" s="119">
        <v>90000</v>
      </c>
      <c r="I1267" s="119">
        <v>10000</v>
      </c>
      <c r="J1267" s="119">
        <v>0</v>
      </c>
      <c r="K1267" s="120">
        <f>SUM('AIP Grant History'!$H1267:$J1267)</f>
        <v>100000</v>
      </c>
    </row>
    <row r="1268" spans="1:11" x14ac:dyDescent="0.2">
      <c r="A1268" s="117" t="s">
        <v>1056</v>
      </c>
      <c r="B1268" s="118" t="s">
        <v>274</v>
      </c>
      <c r="C1268" s="118" t="s">
        <v>382</v>
      </c>
      <c r="D1268" s="118" t="s">
        <v>265</v>
      </c>
      <c r="E1268" s="118" t="s">
        <v>381</v>
      </c>
      <c r="F1268" s="118" t="s">
        <v>570</v>
      </c>
      <c r="G1268" s="118" t="s">
        <v>863</v>
      </c>
      <c r="H1268" s="119">
        <v>164243</v>
      </c>
      <c r="I1268" s="119">
        <v>18249</v>
      </c>
      <c r="J1268" s="119">
        <v>0</v>
      </c>
      <c r="K1268" s="120">
        <f>SUM('AIP Grant History'!$H1268:$J1268)</f>
        <v>182492</v>
      </c>
    </row>
    <row r="1269" spans="1:11" x14ac:dyDescent="0.2">
      <c r="A1269" s="117" t="s">
        <v>1056</v>
      </c>
      <c r="B1269" s="118" t="s">
        <v>274</v>
      </c>
      <c r="C1269" s="118" t="s">
        <v>382</v>
      </c>
      <c r="D1269" s="118" t="s">
        <v>267</v>
      </c>
      <c r="E1269" s="118" t="s">
        <v>381</v>
      </c>
      <c r="F1269" s="118" t="s">
        <v>572</v>
      </c>
      <c r="G1269" s="118" t="s">
        <v>559</v>
      </c>
      <c r="H1269" s="119">
        <v>91902</v>
      </c>
      <c r="I1269" s="119">
        <v>10212</v>
      </c>
      <c r="J1269" s="119">
        <v>0</v>
      </c>
      <c r="K1269" s="120">
        <f>SUM('AIP Grant History'!$H1269:$J1269)</f>
        <v>102114</v>
      </c>
    </row>
    <row r="1270" spans="1:11" x14ac:dyDescent="0.2">
      <c r="A1270" s="117" t="s">
        <v>1056</v>
      </c>
      <c r="B1270" s="118" t="s">
        <v>274</v>
      </c>
      <c r="C1270" s="118" t="s">
        <v>382</v>
      </c>
      <c r="D1270" s="118" t="s">
        <v>267</v>
      </c>
      <c r="E1270" s="118" t="s">
        <v>381</v>
      </c>
      <c r="F1270" s="118" t="s">
        <v>572</v>
      </c>
      <c r="G1270" s="118" t="s">
        <v>999</v>
      </c>
      <c r="H1270" s="119">
        <v>381220</v>
      </c>
      <c r="I1270" s="119">
        <v>42357</v>
      </c>
      <c r="J1270" s="119">
        <v>0</v>
      </c>
      <c r="K1270" s="120">
        <f>SUM('AIP Grant History'!$H1270:$J1270)</f>
        <v>423577</v>
      </c>
    </row>
    <row r="1271" spans="1:11" x14ac:dyDescent="0.2">
      <c r="A1271" s="117" t="s">
        <v>1056</v>
      </c>
      <c r="B1271" s="118" t="s">
        <v>276</v>
      </c>
      <c r="C1271" s="118" t="s">
        <v>382</v>
      </c>
      <c r="D1271" s="118" t="s">
        <v>21</v>
      </c>
      <c r="E1271" s="118" t="s">
        <v>270</v>
      </c>
      <c r="F1271" s="118" t="s">
        <v>574</v>
      </c>
      <c r="G1271" s="118" t="s">
        <v>1057</v>
      </c>
      <c r="H1271" s="119">
        <v>23615</v>
      </c>
      <c r="I1271" s="119">
        <v>1242</v>
      </c>
      <c r="J1271" s="119">
        <v>0</v>
      </c>
      <c r="K1271" s="120">
        <f>SUM('AIP Grant History'!$H1271:$J1271)</f>
        <v>24857</v>
      </c>
    </row>
    <row r="1272" spans="1:11" x14ac:dyDescent="0.2">
      <c r="A1272" s="117" t="s">
        <v>1056</v>
      </c>
      <c r="B1272" s="118" t="s">
        <v>276</v>
      </c>
      <c r="C1272" s="118" t="s">
        <v>382</v>
      </c>
      <c r="D1272" s="118" t="s">
        <v>21</v>
      </c>
      <c r="E1272" s="118" t="s">
        <v>270</v>
      </c>
      <c r="F1272" s="118" t="s">
        <v>574</v>
      </c>
      <c r="G1272" s="118" t="s">
        <v>511</v>
      </c>
      <c r="H1272" s="119">
        <v>628843</v>
      </c>
      <c r="I1272" s="119">
        <v>28084</v>
      </c>
      <c r="J1272" s="119">
        <v>0</v>
      </c>
      <c r="K1272" s="120">
        <f>SUM('AIP Grant History'!$H1272:$J1272)</f>
        <v>656927</v>
      </c>
    </row>
    <row r="1273" spans="1:11" x14ac:dyDescent="0.2">
      <c r="A1273" s="117" t="s">
        <v>1056</v>
      </c>
      <c r="B1273" s="118" t="s">
        <v>276</v>
      </c>
      <c r="C1273" s="118" t="s">
        <v>382</v>
      </c>
      <c r="D1273" s="118" t="s">
        <v>33</v>
      </c>
      <c r="E1273" s="118" t="s">
        <v>270</v>
      </c>
      <c r="F1273" s="118" t="s">
        <v>486</v>
      </c>
      <c r="G1273" s="118" t="s">
        <v>1057</v>
      </c>
      <c r="H1273" s="119">
        <v>132061</v>
      </c>
      <c r="I1273" s="119">
        <v>14673</v>
      </c>
      <c r="J1273" s="119">
        <v>0</v>
      </c>
      <c r="K1273" s="120">
        <f>SUM('AIP Grant History'!$H1273:$J1273)</f>
        <v>146734</v>
      </c>
    </row>
    <row r="1274" spans="1:11" x14ac:dyDescent="0.2">
      <c r="A1274" s="117" t="s">
        <v>1056</v>
      </c>
      <c r="B1274" s="118" t="s">
        <v>276</v>
      </c>
      <c r="C1274" s="118" t="s">
        <v>382</v>
      </c>
      <c r="D1274" s="118" t="s">
        <v>33</v>
      </c>
      <c r="E1274" s="118" t="s">
        <v>270</v>
      </c>
      <c r="F1274" s="118" t="s">
        <v>486</v>
      </c>
      <c r="G1274" s="118" t="s">
        <v>1061</v>
      </c>
      <c r="H1274" s="119">
        <v>157556</v>
      </c>
      <c r="I1274" s="119">
        <v>17506</v>
      </c>
      <c r="J1274" s="119">
        <v>0</v>
      </c>
      <c r="K1274" s="120">
        <f>SUM('AIP Grant History'!$H1274:$J1274)</f>
        <v>175062</v>
      </c>
    </row>
    <row r="1275" spans="1:11" x14ac:dyDescent="0.2">
      <c r="A1275" s="117" t="s">
        <v>1056</v>
      </c>
      <c r="B1275" s="118" t="s">
        <v>276</v>
      </c>
      <c r="C1275" s="118" t="s">
        <v>382</v>
      </c>
      <c r="D1275" s="118" t="s">
        <v>33</v>
      </c>
      <c r="E1275" s="118" t="s">
        <v>270</v>
      </c>
      <c r="F1275" s="118" t="s">
        <v>486</v>
      </c>
      <c r="G1275" s="118" t="s">
        <v>1081</v>
      </c>
      <c r="H1275" s="119">
        <v>470639</v>
      </c>
      <c r="I1275" s="119">
        <v>52293</v>
      </c>
      <c r="J1275" s="119">
        <v>0</v>
      </c>
      <c r="K1275" s="120">
        <f>SUM('AIP Grant History'!$H1275:$J1275)</f>
        <v>522932</v>
      </c>
    </row>
    <row r="1276" spans="1:11" x14ac:dyDescent="0.2">
      <c r="A1276" s="117" t="s">
        <v>1056</v>
      </c>
      <c r="B1276" s="118" t="s">
        <v>276</v>
      </c>
      <c r="C1276" s="118" t="s">
        <v>382</v>
      </c>
      <c r="D1276" s="118" t="s">
        <v>33</v>
      </c>
      <c r="E1276" s="118" t="s">
        <v>270</v>
      </c>
      <c r="F1276" s="118" t="s">
        <v>486</v>
      </c>
      <c r="G1276" s="118" t="s">
        <v>1058</v>
      </c>
      <c r="H1276" s="119">
        <v>557262</v>
      </c>
      <c r="I1276" s="119">
        <v>61918</v>
      </c>
      <c r="J1276" s="119">
        <v>0</v>
      </c>
      <c r="K1276" s="120">
        <f>SUM('AIP Grant History'!$H1276:$J1276)</f>
        <v>619180</v>
      </c>
    </row>
    <row r="1277" spans="1:11" x14ac:dyDescent="0.2">
      <c r="A1277" s="117" t="s">
        <v>1056</v>
      </c>
      <c r="B1277" s="118" t="s">
        <v>276</v>
      </c>
      <c r="C1277" s="118" t="s">
        <v>382</v>
      </c>
      <c r="D1277" s="118" t="s">
        <v>57</v>
      </c>
      <c r="E1277" s="118" t="s">
        <v>270</v>
      </c>
      <c r="F1277" s="118" t="s">
        <v>488</v>
      </c>
      <c r="G1277" s="118" t="s">
        <v>511</v>
      </c>
      <c r="H1277" s="119">
        <v>1597590</v>
      </c>
      <c r="I1277" s="119">
        <v>11008</v>
      </c>
      <c r="J1277" s="119">
        <v>0</v>
      </c>
      <c r="K1277" s="120">
        <f>SUM('AIP Grant History'!$H1277:$J1277)</f>
        <v>1608598</v>
      </c>
    </row>
    <row r="1278" spans="1:11" x14ac:dyDescent="0.2">
      <c r="A1278" s="117" t="s">
        <v>1056</v>
      </c>
      <c r="B1278" s="118" t="s">
        <v>276</v>
      </c>
      <c r="C1278" s="118" t="s">
        <v>382</v>
      </c>
      <c r="D1278" s="118" t="s">
        <v>57</v>
      </c>
      <c r="E1278" s="118" t="s">
        <v>270</v>
      </c>
      <c r="F1278" s="118" t="s">
        <v>488</v>
      </c>
      <c r="G1278" s="118" t="s">
        <v>457</v>
      </c>
      <c r="H1278" s="119">
        <v>631238</v>
      </c>
      <c r="I1278" s="119">
        <v>70138</v>
      </c>
      <c r="J1278" s="119">
        <v>0</v>
      </c>
      <c r="K1278" s="120">
        <f>SUM('AIP Grant History'!$H1278:$J1278)</f>
        <v>701376</v>
      </c>
    </row>
    <row r="1279" spans="1:11" x14ac:dyDescent="0.2">
      <c r="A1279" s="117" t="s">
        <v>1056</v>
      </c>
      <c r="B1279" s="118" t="s">
        <v>276</v>
      </c>
      <c r="C1279" s="118" t="s">
        <v>382</v>
      </c>
      <c r="D1279" s="118" t="s">
        <v>57</v>
      </c>
      <c r="E1279" s="118" t="s">
        <v>270</v>
      </c>
      <c r="F1279" s="118" t="s">
        <v>488</v>
      </c>
      <c r="G1279" s="118" t="s">
        <v>1063</v>
      </c>
      <c r="H1279" s="119">
        <v>822057</v>
      </c>
      <c r="I1279" s="119">
        <v>91340</v>
      </c>
      <c r="J1279" s="119">
        <v>0</v>
      </c>
      <c r="K1279" s="120">
        <f>SUM('AIP Grant History'!$H1279:$J1279)</f>
        <v>913397</v>
      </c>
    </row>
    <row r="1280" spans="1:11" x14ac:dyDescent="0.2">
      <c r="A1280" s="117" t="s">
        <v>1056</v>
      </c>
      <c r="B1280" s="118" t="s">
        <v>276</v>
      </c>
      <c r="C1280" s="118" t="s">
        <v>382</v>
      </c>
      <c r="D1280" s="118" t="s">
        <v>109</v>
      </c>
      <c r="E1280" s="118" t="s">
        <v>270</v>
      </c>
      <c r="F1280" s="118" t="s">
        <v>958</v>
      </c>
      <c r="G1280" s="118" t="s">
        <v>1057</v>
      </c>
      <c r="H1280" s="119">
        <v>23615</v>
      </c>
      <c r="I1280" s="119">
        <v>1243</v>
      </c>
      <c r="J1280" s="119">
        <v>0</v>
      </c>
      <c r="K1280" s="120">
        <f>SUM('AIP Grant History'!$H1280:$J1280)</f>
        <v>24858</v>
      </c>
    </row>
    <row r="1281" spans="1:11" x14ac:dyDescent="0.2">
      <c r="A1281" s="117" t="s">
        <v>1056</v>
      </c>
      <c r="B1281" s="118" t="s">
        <v>276</v>
      </c>
      <c r="C1281" s="118" t="s">
        <v>382</v>
      </c>
      <c r="D1281" s="118" t="s">
        <v>109</v>
      </c>
      <c r="E1281" s="118" t="s">
        <v>270</v>
      </c>
      <c r="F1281" s="118" t="s">
        <v>958</v>
      </c>
      <c r="G1281" s="118" t="s">
        <v>1040</v>
      </c>
      <c r="H1281" s="119">
        <v>919539</v>
      </c>
      <c r="I1281" s="119">
        <v>48396</v>
      </c>
      <c r="J1281" s="119">
        <v>0</v>
      </c>
      <c r="K1281" s="120">
        <f>SUM('AIP Grant History'!$H1281:$J1281)</f>
        <v>967935</v>
      </c>
    </row>
    <row r="1282" spans="1:11" x14ac:dyDescent="0.2">
      <c r="A1282" s="117" t="s">
        <v>1056</v>
      </c>
      <c r="B1282" s="118" t="s">
        <v>276</v>
      </c>
      <c r="C1282" s="118" t="s">
        <v>382</v>
      </c>
      <c r="D1282" s="118" t="s">
        <v>109</v>
      </c>
      <c r="E1282" s="118" t="s">
        <v>270</v>
      </c>
      <c r="F1282" s="118" t="s">
        <v>958</v>
      </c>
      <c r="G1282" s="118" t="s">
        <v>1040</v>
      </c>
      <c r="H1282" s="119">
        <v>0</v>
      </c>
      <c r="I1282" s="119">
        <v>0</v>
      </c>
      <c r="J1282" s="119">
        <v>13008782</v>
      </c>
      <c r="K1282" s="120">
        <f>SUM('AIP Grant History'!$H1282:$J1282)</f>
        <v>13008782</v>
      </c>
    </row>
    <row r="1283" spans="1:11" x14ac:dyDescent="0.2">
      <c r="A1283" s="117" t="s">
        <v>1056</v>
      </c>
      <c r="B1283" s="118" t="s">
        <v>276</v>
      </c>
      <c r="C1283" s="118" t="s">
        <v>382</v>
      </c>
      <c r="D1283" s="118" t="s">
        <v>151</v>
      </c>
      <c r="E1283" s="118" t="s">
        <v>281</v>
      </c>
      <c r="F1283" s="118" t="s">
        <v>640</v>
      </c>
      <c r="G1283" s="118" t="s">
        <v>1082</v>
      </c>
      <c r="H1283" s="119">
        <v>474251</v>
      </c>
      <c r="I1283" s="119">
        <v>158084</v>
      </c>
      <c r="J1283" s="119">
        <v>0</v>
      </c>
      <c r="K1283" s="120">
        <f>SUM('AIP Grant History'!$H1283:$J1283)</f>
        <v>632335</v>
      </c>
    </row>
    <row r="1284" spans="1:11" x14ac:dyDescent="0.2">
      <c r="A1284" s="117" t="s">
        <v>1056</v>
      </c>
      <c r="B1284" s="118" t="s">
        <v>276</v>
      </c>
      <c r="C1284" s="118" t="s">
        <v>382</v>
      </c>
      <c r="D1284" s="118" t="s">
        <v>151</v>
      </c>
      <c r="E1284" s="118" t="s">
        <v>281</v>
      </c>
      <c r="F1284" s="118" t="s">
        <v>640</v>
      </c>
      <c r="G1284" s="118" t="s">
        <v>1043</v>
      </c>
      <c r="H1284" s="119">
        <v>580819</v>
      </c>
      <c r="I1284" s="119">
        <v>193606</v>
      </c>
      <c r="J1284" s="119">
        <v>0</v>
      </c>
      <c r="K1284" s="120">
        <f>SUM('AIP Grant History'!$H1284:$J1284)</f>
        <v>774425</v>
      </c>
    </row>
    <row r="1285" spans="1:11" x14ac:dyDescent="0.2">
      <c r="A1285" s="117" t="s">
        <v>1056</v>
      </c>
      <c r="B1285" s="118" t="s">
        <v>276</v>
      </c>
      <c r="C1285" s="118" t="s">
        <v>382</v>
      </c>
      <c r="D1285" s="118" t="s">
        <v>151</v>
      </c>
      <c r="E1285" s="118" t="s">
        <v>281</v>
      </c>
      <c r="F1285" s="118" t="s">
        <v>640</v>
      </c>
      <c r="G1285" s="118" t="s">
        <v>1047</v>
      </c>
      <c r="H1285" s="119">
        <v>886360</v>
      </c>
      <c r="I1285" s="119">
        <v>295453</v>
      </c>
      <c r="J1285" s="119">
        <v>0</v>
      </c>
      <c r="K1285" s="120">
        <f>SUM('AIP Grant History'!$H1285:$J1285)</f>
        <v>1181813</v>
      </c>
    </row>
    <row r="1286" spans="1:11" x14ac:dyDescent="0.2">
      <c r="A1286" s="117" t="s">
        <v>1056</v>
      </c>
      <c r="B1286" s="118" t="s">
        <v>276</v>
      </c>
      <c r="C1286" s="118" t="s">
        <v>382</v>
      </c>
      <c r="D1286" s="118" t="s">
        <v>151</v>
      </c>
      <c r="E1286" s="118" t="s">
        <v>281</v>
      </c>
      <c r="F1286" s="118" t="s">
        <v>640</v>
      </c>
      <c r="G1286" s="118" t="s">
        <v>1037</v>
      </c>
      <c r="H1286" s="119">
        <v>2394605</v>
      </c>
      <c r="I1286" s="119">
        <v>798201</v>
      </c>
      <c r="J1286" s="119">
        <v>0</v>
      </c>
      <c r="K1286" s="120">
        <f>SUM('AIP Grant History'!$H1286:$J1286)</f>
        <v>3192806</v>
      </c>
    </row>
    <row r="1287" spans="1:11" x14ac:dyDescent="0.2">
      <c r="A1287" s="117" t="s">
        <v>1056</v>
      </c>
      <c r="B1287" s="118" t="s">
        <v>276</v>
      </c>
      <c r="C1287" s="118" t="s">
        <v>382</v>
      </c>
      <c r="D1287" s="118" t="s">
        <v>151</v>
      </c>
      <c r="E1287" s="118" t="s">
        <v>281</v>
      </c>
      <c r="F1287" s="118" t="s">
        <v>640</v>
      </c>
      <c r="G1287" s="118" t="s">
        <v>1005</v>
      </c>
      <c r="H1287" s="119">
        <v>5287014</v>
      </c>
      <c r="I1287" s="119">
        <v>1762338</v>
      </c>
      <c r="J1287" s="119">
        <v>0</v>
      </c>
      <c r="K1287" s="120">
        <f>SUM('AIP Grant History'!$H1287:$J1287)</f>
        <v>7049352</v>
      </c>
    </row>
    <row r="1288" spans="1:11" x14ac:dyDescent="0.2">
      <c r="A1288" s="117" t="s">
        <v>1056</v>
      </c>
      <c r="B1288" s="118" t="s">
        <v>276</v>
      </c>
      <c r="C1288" s="118" t="s">
        <v>382</v>
      </c>
      <c r="D1288" s="118" t="s">
        <v>103</v>
      </c>
      <c r="E1288" s="118" t="s">
        <v>270</v>
      </c>
      <c r="F1288" s="118" t="s">
        <v>764</v>
      </c>
      <c r="G1288" s="118" t="s">
        <v>1057</v>
      </c>
      <c r="H1288" s="119">
        <v>28594</v>
      </c>
      <c r="I1288" s="119">
        <v>3176</v>
      </c>
      <c r="J1288" s="119">
        <v>0</v>
      </c>
      <c r="K1288" s="120">
        <f>SUM('AIP Grant History'!$H1288:$J1288)</f>
        <v>31770</v>
      </c>
    </row>
    <row r="1289" spans="1:11" x14ac:dyDescent="0.2">
      <c r="A1289" s="117" t="s">
        <v>1056</v>
      </c>
      <c r="B1289" s="118" t="s">
        <v>276</v>
      </c>
      <c r="C1289" s="118" t="s">
        <v>382</v>
      </c>
      <c r="D1289" s="118" t="s">
        <v>103</v>
      </c>
      <c r="E1289" s="118" t="s">
        <v>270</v>
      </c>
      <c r="F1289" s="118" t="s">
        <v>764</v>
      </c>
      <c r="G1289" s="118" t="s">
        <v>1080</v>
      </c>
      <c r="H1289" s="119">
        <v>896389</v>
      </c>
      <c r="I1289" s="119">
        <v>99599</v>
      </c>
      <c r="J1289" s="119">
        <v>0</v>
      </c>
      <c r="K1289" s="120">
        <f>SUM('AIP Grant History'!$H1289:$J1289)</f>
        <v>995988</v>
      </c>
    </row>
    <row r="1290" spans="1:11" x14ac:dyDescent="0.2">
      <c r="A1290" s="117" t="s">
        <v>1056</v>
      </c>
      <c r="B1290" s="118" t="s">
        <v>276</v>
      </c>
      <c r="C1290" s="118" t="s">
        <v>382</v>
      </c>
      <c r="D1290" s="118" t="s">
        <v>201</v>
      </c>
      <c r="E1290" s="118" t="s">
        <v>270</v>
      </c>
      <c r="F1290" s="118" t="s">
        <v>498</v>
      </c>
      <c r="G1290" s="118" t="s">
        <v>1057</v>
      </c>
      <c r="H1290" s="119">
        <v>34272</v>
      </c>
      <c r="I1290" s="119">
        <v>3808</v>
      </c>
      <c r="J1290" s="119">
        <v>0</v>
      </c>
      <c r="K1290" s="120">
        <f>SUM('AIP Grant History'!$H1290:$J1290)</f>
        <v>38080</v>
      </c>
    </row>
    <row r="1291" spans="1:11" x14ac:dyDescent="0.2">
      <c r="A1291" s="117" t="s">
        <v>1056</v>
      </c>
      <c r="B1291" s="118" t="s">
        <v>276</v>
      </c>
      <c r="C1291" s="118" t="s">
        <v>382</v>
      </c>
      <c r="D1291" s="118" t="s">
        <v>201</v>
      </c>
      <c r="E1291" s="118" t="s">
        <v>270</v>
      </c>
      <c r="F1291" s="118" t="s">
        <v>498</v>
      </c>
      <c r="G1291" s="118" t="s">
        <v>1076</v>
      </c>
      <c r="H1291" s="119">
        <v>481016</v>
      </c>
      <c r="I1291" s="119">
        <v>53447</v>
      </c>
      <c r="J1291" s="119">
        <v>0</v>
      </c>
      <c r="K1291" s="120">
        <f>SUM('AIP Grant History'!$H1291:$J1291)</f>
        <v>534463</v>
      </c>
    </row>
    <row r="1292" spans="1:11" x14ac:dyDescent="0.2">
      <c r="A1292" s="117" t="s">
        <v>1056</v>
      </c>
      <c r="B1292" s="118" t="s">
        <v>276</v>
      </c>
      <c r="C1292" s="118" t="s">
        <v>382</v>
      </c>
      <c r="D1292" s="118" t="s">
        <v>201</v>
      </c>
      <c r="E1292" s="118" t="s">
        <v>270</v>
      </c>
      <c r="F1292" s="118" t="s">
        <v>498</v>
      </c>
      <c r="G1292" s="118" t="s">
        <v>1080</v>
      </c>
      <c r="H1292" s="119">
        <v>493767</v>
      </c>
      <c r="I1292" s="119">
        <v>54864</v>
      </c>
      <c r="J1292" s="119">
        <v>0</v>
      </c>
      <c r="K1292" s="120">
        <f>SUM('AIP Grant History'!$H1292:$J1292)</f>
        <v>548631</v>
      </c>
    </row>
    <row r="1293" spans="1:11" x14ac:dyDescent="0.2">
      <c r="A1293" s="117" t="s">
        <v>1056</v>
      </c>
      <c r="B1293" s="118" t="s">
        <v>276</v>
      </c>
      <c r="C1293" s="118" t="s">
        <v>382</v>
      </c>
      <c r="D1293" s="118" t="s">
        <v>201</v>
      </c>
      <c r="E1293" s="118" t="s">
        <v>270</v>
      </c>
      <c r="F1293" s="118" t="s">
        <v>498</v>
      </c>
      <c r="G1293" s="118" t="s">
        <v>1040</v>
      </c>
      <c r="H1293" s="119">
        <v>7293575</v>
      </c>
      <c r="I1293" s="119">
        <v>810395</v>
      </c>
      <c r="J1293" s="119">
        <v>0</v>
      </c>
      <c r="K1293" s="120">
        <f>SUM('AIP Grant History'!$H1293:$J1293)</f>
        <v>8103970</v>
      </c>
    </row>
    <row r="1294" spans="1:11" x14ac:dyDescent="0.2">
      <c r="A1294" s="117" t="s">
        <v>1056</v>
      </c>
      <c r="B1294" s="118" t="s">
        <v>276</v>
      </c>
      <c r="C1294" s="118" t="s">
        <v>382</v>
      </c>
      <c r="D1294" s="118" t="s">
        <v>209</v>
      </c>
      <c r="E1294" s="118" t="s">
        <v>270</v>
      </c>
      <c r="F1294" s="118" t="s">
        <v>583</v>
      </c>
      <c r="G1294" s="118" t="s">
        <v>1083</v>
      </c>
      <c r="H1294" s="119">
        <v>8406</v>
      </c>
      <c r="I1294" s="119">
        <v>934</v>
      </c>
      <c r="J1294" s="119">
        <v>0</v>
      </c>
      <c r="K1294" s="120">
        <f>SUM('AIP Grant History'!$H1294:$J1294)</f>
        <v>9340</v>
      </c>
    </row>
    <row r="1295" spans="1:11" x14ac:dyDescent="0.2">
      <c r="A1295" s="117" t="s">
        <v>1056</v>
      </c>
      <c r="B1295" s="118" t="s">
        <v>276</v>
      </c>
      <c r="C1295" s="118" t="s">
        <v>382</v>
      </c>
      <c r="D1295" s="118" t="s">
        <v>209</v>
      </c>
      <c r="E1295" s="118" t="s">
        <v>270</v>
      </c>
      <c r="F1295" s="118" t="s">
        <v>583</v>
      </c>
      <c r="G1295" s="118" t="s">
        <v>1057</v>
      </c>
      <c r="H1295" s="119">
        <v>22373</v>
      </c>
      <c r="I1295" s="119">
        <v>2485</v>
      </c>
      <c r="J1295" s="119">
        <v>0</v>
      </c>
      <c r="K1295" s="120">
        <f>SUM('AIP Grant History'!$H1295:$J1295)</f>
        <v>24858</v>
      </c>
    </row>
    <row r="1296" spans="1:11" x14ac:dyDescent="0.2">
      <c r="A1296" s="117" t="s">
        <v>1056</v>
      </c>
      <c r="B1296" s="118" t="s">
        <v>276</v>
      </c>
      <c r="C1296" s="118" t="s">
        <v>382</v>
      </c>
      <c r="D1296" s="118" t="s">
        <v>209</v>
      </c>
      <c r="E1296" s="118" t="s">
        <v>270</v>
      </c>
      <c r="F1296" s="118" t="s">
        <v>583</v>
      </c>
      <c r="G1296" s="118" t="s">
        <v>1059</v>
      </c>
      <c r="H1296" s="119">
        <v>120969</v>
      </c>
      <c r="I1296" s="119">
        <v>13441</v>
      </c>
      <c r="J1296" s="119">
        <v>0</v>
      </c>
      <c r="K1296" s="120">
        <f>SUM('AIP Grant History'!$H1296:$J1296)</f>
        <v>134410</v>
      </c>
    </row>
    <row r="1297" spans="1:11" x14ac:dyDescent="0.2">
      <c r="A1297" s="117" t="s">
        <v>1056</v>
      </c>
      <c r="B1297" s="118" t="s">
        <v>279</v>
      </c>
      <c r="C1297" s="118" t="s">
        <v>382</v>
      </c>
      <c r="D1297" s="118" t="s">
        <v>143</v>
      </c>
      <c r="E1297" s="118" t="s">
        <v>381</v>
      </c>
      <c r="F1297" s="118" t="s">
        <v>584</v>
      </c>
      <c r="G1297" s="118" t="s">
        <v>1054</v>
      </c>
      <c r="H1297" s="119">
        <v>321779</v>
      </c>
      <c r="I1297" s="119">
        <v>31251</v>
      </c>
      <c r="J1297" s="119">
        <v>0</v>
      </c>
      <c r="K1297" s="120">
        <f>SUM('AIP Grant History'!$H1297:$J1297)</f>
        <v>353030</v>
      </c>
    </row>
    <row r="1298" spans="1:11" x14ac:dyDescent="0.2">
      <c r="A1298" s="117" t="s">
        <v>1056</v>
      </c>
      <c r="B1298" s="118" t="s">
        <v>279</v>
      </c>
      <c r="C1298" s="118" t="s">
        <v>382</v>
      </c>
      <c r="D1298" s="118" t="s">
        <v>145</v>
      </c>
      <c r="E1298" s="118" t="s">
        <v>381</v>
      </c>
      <c r="F1298" s="118" t="s">
        <v>1041</v>
      </c>
      <c r="G1298" s="118" t="s">
        <v>698</v>
      </c>
      <c r="H1298" s="119">
        <v>319828</v>
      </c>
      <c r="I1298" s="119">
        <v>35536</v>
      </c>
      <c r="J1298" s="119">
        <v>0</v>
      </c>
      <c r="K1298" s="120">
        <f>SUM('AIP Grant History'!$H1298:$J1298)</f>
        <v>355364</v>
      </c>
    </row>
    <row r="1299" spans="1:11" x14ac:dyDescent="0.2">
      <c r="A1299" s="117" t="s">
        <v>1056</v>
      </c>
      <c r="B1299" s="118" t="s">
        <v>279</v>
      </c>
      <c r="C1299" s="118" t="s">
        <v>382</v>
      </c>
      <c r="D1299" s="118" t="s">
        <v>147</v>
      </c>
      <c r="E1299" s="118" t="s">
        <v>381</v>
      </c>
      <c r="F1299" s="118" t="s">
        <v>646</v>
      </c>
      <c r="G1299" s="118" t="s">
        <v>559</v>
      </c>
      <c r="H1299" s="119">
        <v>4100793</v>
      </c>
      <c r="I1299" s="119">
        <v>455643</v>
      </c>
      <c r="J1299" s="119">
        <v>0</v>
      </c>
      <c r="K1299" s="120">
        <f>SUM('AIP Grant History'!$H1299:$J1299)</f>
        <v>4556436</v>
      </c>
    </row>
    <row r="1300" spans="1:11" x14ac:dyDescent="0.2">
      <c r="A1300" s="117" t="s">
        <v>1056</v>
      </c>
      <c r="B1300" s="118" t="s">
        <v>279</v>
      </c>
      <c r="C1300" s="118" t="s">
        <v>382</v>
      </c>
      <c r="D1300" s="118" t="s">
        <v>149</v>
      </c>
      <c r="E1300" s="118" t="s">
        <v>381</v>
      </c>
      <c r="F1300" s="118" t="s">
        <v>502</v>
      </c>
      <c r="G1300" s="118" t="s">
        <v>1005</v>
      </c>
      <c r="H1300" s="119">
        <v>369421</v>
      </c>
      <c r="I1300" s="119">
        <v>41046</v>
      </c>
      <c r="J1300" s="119">
        <v>0</v>
      </c>
      <c r="K1300" s="120">
        <f>SUM('AIP Grant History'!$H1300:$J1300)</f>
        <v>410467</v>
      </c>
    </row>
    <row r="1301" spans="1:11" x14ac:dyDescent="0.2">
      <c r="A1301" s="117" t="s">
        <v>1056</v>
      </c>
      <c r="B1301" s="118" t="s">
        <v>279</v>
      </c>
      <c r="C1301" s="118" t="s">
        <v>382</v>
      </c>
      <c r="D1301" s="118" t="s">
        <v>215</v>
      </c>
      <c r="E1301" s="118" t="s">
        <v>381</v>
      </c>
      <c r="F1301" s="118" t="s">
        <v>504</v>
      </c>
      <c r="G1301" s="118" t="s">
        <v>1040</v>
      </c>
      <c r="H1301" s="119">
        <v>4000644</v>
      </c>
      <c r="I1301" s="119">
        <v>444516</v>
      </c>
      <c r="J1301" s="119">
        <v>0</v>
      </c>
      <c r="K1301" s="120">
        <f>SUM('AIP Grant History'!$H1301:$J1301)</f>
        <v>4445160</v>
      </c>
    </row>
    <row r="1302" spans="1:11" x14ac:dyDescent="0.2">
      <c r="A1302" s="121" t="s">
        <v>1056</v>
      </c>
      <c r="B1302" s="122" t="s">
        <v>279</v>
      </c>
      <c r="C1302" s="122" t="s">
        <v>382</v>
      </c>
      <c r="D1302" s="122" t="s">
        <v>213</v>
      </c>
      <c r="E1302" s="122" t="s">
        <v>381</v>
      </c>
      <c r="F1302" s="122" t="s">
        <v>508</v>
      </c>
      <c r="G1302" s="122" t="s">
        <v>863</v>
      </c>
      <c r="H1302" s="123">
        <v>384119</v>
      </c>
      <c r="I1302" s="123">
        <v>36914</v>
      </c>
      <c r="J1302" s="123">
        <v>0</v>
      </c>
      <c r="K1302" s="124">
        <f>SUM('AIP Grant History'!$H1302:$J1302)</f>
        <v>421033</v>
      </c>
    </row>
    <row r="1304" spans="1:11" ht="15.75" x14ac:dyDescent="0.25">
      <c r="A1304" s="7" t="s">
        <v>1084</v>
      </c>
    </row>
    <row r="1305" spans="1:11" x14ac:dyDescent="0.2">
      <c r="A1305" s="6" t="s">
        <v>1085</v>
      </c>
    </row>
    <row r="1306" spans="1:11" x14ac:dyDescent="0.2">
      <c r="A1306" s="6" t="s">
        <v>271</v>
      </c>
    </row>
    <row r="1307" spans="1:11" x14ac:dyDescent="0.2">
      <c r="A1307" s="6" t="s">
        <v>1086</v>
      </c>
    </row>
    <row r="1308" spans="1:11" x14ac:dyDescent="0.2">
      <c r="A1308" s="6" t="s">
        <v>1087</v>
      </c>
    </row>
    <row r="1309" spans="1:11" x14ac:dyDescent="0.2">
      <c r="A1309" s="6" t="s">
        <v>1088</v>
      </c>
    </row>
    <row r="1310" spans="1:11" x14ac:dyDescent="0.2">
      <c r="A1310" s="6" t="s">
        <v>1089</v>
      </c>
    </row>
    <row r="1311" spans="1:11" x14ac:dyDescent="0.2">
      <c r="A1311" s="6" t="s">
        <v>271</v>
      </c>
    </row>
    <row r="1312" spans="1:11" x14ac:dyDescent="0.2">
      <c r="A1312" s="6" t="s">
        <v>1090</v>
      </c>
    </row>
    <row r="1313" spans="1:1" x14ac:dyDescent="0.2">
      <c r="A1313" s="6" t="s">
        <v>1091</v>
      </c>
    </row>
    <row r="1314" spans="1:1" x14ac:dyDescent="0.2">
      <c r="A1314" s="6" t="s">
        <v>1092</v>
      </c>
    </row>
    <row r="1315" spans="1:1" x14ac:dyDescent="0.2">
      <c r="A1315" s="6" t="s">
        <v>1093</v>
      </c>
    </row>
    <row r="1317" spans="1:1" ht="16.5" x14ac:dyDescent="0.3">
      <c r="A1317" s="218" t="s">
        <v>11745</v>
      </c>
    </row>
  </sheetData>
  <sheetProtection algorithmName="SHA-512" hashValue="r+ZEs8h+586aYvwhPcKpXdAwY0+8H4kofBYcNDychq1JpSzjcTT2x9LaJM7PoN2kOIY9DdfaDJ0bey2SiP5WeQ==" saltValue="lRL604AVOty8k4bdj6Ppbw==" spinCount="100000" sheet="1" objects="1" scenarios="1"/>
  <autoFilter ref="A3:K3" xr:uid="{B499C2D7-A648-4284-B997-A93B9B21D8F1}"/>
  <mergeCells count="2">
    <mergeCell ref="A1:G1"/>
    <mergeCell ref="A2:G2"/>
  </mergeCells>
  <pageMargins left="0.75" right="0.75" top="1" bottom="1" header="0.5" footer="0.5"/>
  <pageSetup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F822-F391-461C-8C35-434E639B573C}">
  <sheetPr>
    <tabColor rgb="FF0070C0"/>
  </sheetPr>
  <dimension ref="A1:AQ139"/>
  <sheetViews>
    <sheetView zoomScaleNormal="100" workbookViewId="0">
      <pane xSplit="2" topLeftCell="C1" activePane="topRight" state="frozen"/>
      <selection pane="topRight" activeCell="Y6" sqref="Y6"/>
    </sheetView>
  </sheetViews>
  <sheetFormatPr defaultColWidth="9.125" defaultRowHeight="16.5" x14ac:dyDescent="0.3"/>
  <cols>
    <col min="1" max="1" width="24.125" style="277" customWidth="1"/>
    <col min="2" max="2" width="9.5" style="116" customWidth="1"/>
    <col min="3" max="3" width="15.5" style="116" customWidth="1"/>
    <col min="4" max="4" width="19.125" style="116" customWidth="1"/>
    <col min="5" max="5" width="18.75" style="116" customWidth="1"/>
    <col min="6" max="6" width="19.375" style="273" customWidth="1"/>
    <col min="7" max="7" width="17.625" style="116" customWidth="1"/>
    <col min="8" max="8" width="20.25" style="116" customWidth="1"/>
    <col min="9" max="9" width="27.375" style="277" customWidth="1"/>
    <col min="10" max="10" width="23.5" style="116" customWidth="1"/>
    <col min="11" max="11" width="20.5" style="116" customWidth="1"/>
    <col min="12" max="12" width="16.375" style="116" customWidth="1"/>
    <col min="13" max="13" width="20.5" style="116" customWidth="1"/>
    <col min="14" max="14" width="24.125" style="116" customWidth="1"/>
    <col min="15" max="15" width="21.125" style="116" customWidth="1"/>
    <col min="16" max="16" width="18.125" style="116" customWidth="1"/>
    <col min="17" max="17" width="17.5" style="116" customWidth="1"/>
    <col min="18" max="18" width="15.375" style="116" customWidth="1"/>
    <col min="19" max="19" width="11.5" style="116" customWidth="1"/>
    <col min="20" max="20" width="17.5" style="116" customWidth="1"/>
    <col min="21" max="21" width="15.375" style="116" customWidth="1"/>
    <col min="22" max="22" width="16.875" style="116" customWidth="1"/>
    <col min="23" max="23" width="17.5" style="116" customWidth="1"/>
    <col min="24" max="24" width="20.375" style="116" customWidth="1"/>
    <col min="25" max="25" width="44.25" style="278" customWidth="1"/>
    <col min="26" max="26" width="20.75" style="116" customWidth="1"/>
    <col min="27" max="27" width="18.875" style="116" customWidth="1"/>
    <col min="28" max="28" width="22.125" style="116" customWidth="1"/>
    <col min="29" max="29" width="21" style="116" customWidth="1"/>
    <col min="30" max="30" width="19.375" style="116" customWidth="1"/>
    <col min="31" max="31" width="15.625" style="116" customWidth="1"/>
    <col min="32" max="32" width="23.125" style="116" customWidth="1"/>
    <col min="33" max="33" width="26.75" style="116" customWidth="1"/>
    <col min="34" max="34" width="20" style="116" customWidth="1"/>
    <col min="35" max="35" width="25.375" style="116" customWidth="1"/>
    <col min="36" max="36" width="20.375" style="116" customWidth="1"/>
    <col min="37" max="37" width="22.125" style="116" customWidth="1"/>
    <col min="38" max="38" width="22.375" style="116" customWidth="1"/>
    <col min="39" max="41" width="13.125" style="116" customWidth="1"/>
    <col min="42" max="42" width="18.125" style="116" customWidth="1"/>
    <col min="43" max="43" width="24.75" style="116" customWidth="1"/>
    <col min="44" max="16384" width="9.125" style="49"/>
  </cols>
  <sheetData>
    <row r="1" spans="1:43" ht="24" x14ac:dyDescent="0.3">
      <c r="A1" s="291" t="s">
        <v>11758</v>
      </c>
      <c r="B1" s="291"/>
      <c r="C1" s="291"/>
    </row>
    <row r="2" spans="1:43" x14ac:dyDescent="0.3">
      <c r="A2" s="286" t="s">
        <v>11759</v>
      </c>
      <c r="B2" s="286"/>
      <c r="C2" s="286"/>
      <c r="D2" s="49"/>
      <c r="E2" s="49"/>
      <c r="F2" s="270"/>
      <c r="G2" s="49"/>
      <c r="H2" s="49"/>
      <c r="I2" s="274"/>
      <c r="J2" s="49"/>
      <c r="K2" s="49"/>
      <c r="L2" s="49"/>
      <c r="M2" s="49"/>
      <c r="N2" s="49"/>
      <c r="O2" s="49"/>
      <c r="P2" s="49"/>
      <c r="Q2" s="49"/>
      <c r="R2" s="49"/>
      <c r="S2" s="49"/>
      <c r="T2" s="49"/>
      <c r="U2" s="49"/>
      <c r="V2" s="49"/>
      <c r="W2" s="49"/>
      <c r="X2" s="49"/>
      <c r="Y2" s="279"/>
      <c r="Z2" s="49"/>
      <c r="AA2" s="49"/>
      <c r="AB2" s="49"/>
      <c r="AC2" s="49"/>
      <c r="AD2" s="49"/>
      <c r="AE2" s="49"/>
      <c r="AF2" s="49"/>
      <c r="AG2" s="49"/>
      <c r="AH2" s="49"/>
      <c r="AI2" s="49"/>
      <c r="AJ2" s="49"/>
      <c r="AK2" s="49"/>
      <c r="AL2" s="49"/>
      <c r="AM2" s="49"/>
      <c r="AN2" s="49"/>
      <c r="AO2" s="49"/>
      <c r="AP2" s="49"/>
      <c r="AQ2" s="49"/>
    </row>
    <row r="3" spans="1:43" hidden="1" x14ac:dyDescent="0.3">
      <c r="A3" s="274"/>
      <c r="B3" s="49">
        <v>1</v>
      </c>
      <c r="C3" s="49">
        <v>2</v>
      </c>
      <c r="D3" s="49">
        <v>3</v>
      </c>
      <c r="E3" s="49">
        <v>4</v>
      </c>
      <c r="F3" s="270">
        <v>5</v>
      </c>
      <c r="G3" s="49">
        <v>6</v>
      </c>
      <c r="H3" s="49">
        <v>7</v>
      </c>
      <c r="I3" s="274">
        <v>8</v>
      </c>
      <c r="J3" s="49">
        <v>9</v>
      </c>
      <c r="K3" s="49">
        <v>10</v>
      </c>
      <c r="L3" s="49">
        <v>11</v>
      </c>
      <c r="M3" s="49">
        <v>12</v>
      </c>
      <c r="N3" s="49">
        <v>13</v>
      </c>
      <c r="O3" s="49">
        <v>14</v>
      </c>
      <c r="P3" s="49">
        <v>15</v>
      </c>
      <c r="Q3" s="49">
        <v>16</v>
      </c>
      <c r="R3" s="49">
        <v>17</v>
      </c>
      <c r="S3" s="49">
        <v>18</v>
      </c>
      <c r="T3" s="49">
        <v>19</v>
      </c>
      <c r="U3" s="49">
        <v>20</v>
      </c>
      <c r="V3" s="49">
        <v>21</v>
      </c>
      <c r="W3" s="49">
        <v>22</v>
      </c>
      <c r="X3" s="49">
        <v>23</v>
      </c>
      <c r="Y3" s="279">
        <v>24</v>
      </c>
      <c r="Z3" s="49">
        <v>25</v>
      </c>
      <c r="AA3" s="49">
        <v>26</v>
      </c>
      <c r="AB3" s="49">
        <v>27</v>
      </c>
      <c r="AC3" s="49">
        <v>28</v>
      </c>
      <c r="AD3" s="49">
        <v>29</v>
      </c>
      <c r="AE3" s="49">
        <v>30</v>
      </c>
      <c r="AF3" s="49">
        <v>31</v>
      </c>
      <c r="AG3" s="49">
        <v>32</v>
      </c>
      <c r="AH3" s="49">
        <v>33</v>
      </c>
      <c r="AI3" s="49">
        <v>34</v>
      </c>
      <c r="AJ3" s="49">
        <v>35</v>
      </c>
      <c r="AK3" s="49">
        <v>36</v>
      </c>
      <c r="AL3" s="49">
        <v>37</v>
      </c>
      <c r="AM3" s="49">
        <v>38</v>
      </c>
      <c r="AN3" s="49">
        <v>39</v>
      </c>
      <c r="AO3" s="49">
        <v>40</v>
      </c>
      <c r="AP3" s="49">
        <v>41</v>
      </c>
      <c r="AQ3" s="49">
        <v>42</v>
      </c>
    </row>
    <row r="4" spans="1:43" s="5" customFormat="1" x14ac:dyDescent="0.3">
      <c r="A4" s="275" t="s">
        <v>5367</v>
      </c>
      <c r="B4" s="210" t="s">
        <v>5368</v>
      </c>
      <c r="C4" s="211" t="s">
        <v>1538</v>
      </c>
      <c r="D4" s="210" t="s">
        <v>5369</v>
      </c>
      <c r="E4" s="210" t="s">
        <v>5370</v>
      </c>
      <c r="F4" s="271" t="s">
        <v>5371</v>
      </c>
      <c r="G4" s="210" t="s">
        <v>5372</v>
      </c>
      <c r="H4" s="210" t="s">
        <v>5373</v>
      </c>
      <c r="I4" s="275" t="s">
        <v>5374</v>
      </c>
      <c r="J4" s="210" t="s">
        <v>5375</v>
      </c>
      <c r="K4" s="210" t="s">
        <v>5376</v>
      </c>
      <c r="L4" s="210" t="s">
        <v>5377</v>
      </c>
      <c r="M4" s="210" t="s">
        <v>5378</v>
      </c>
      <c r="N4" s="210" t="s">
        <v>5379</v>
      </c>
      <c r="O4" s="210" t="s">
        <v>5380</v>
      </c>
      <c r="P4" s="210" t="s">
        <v>5381</v>
      </c>
      <c r="Q4" s="210" t="s">
        <v>5382</v>
      </c>
      <c r="R4" s="210" t="s">
        <v>5383</v>
      </c>
      <c r="S4" s="210" t="s">
        <v>5384</v>
      </c>
      <c r="T4" s="210" t="s">
        <v>5385</v>
      </c>
      <c r="U4" s="210" t="s">
        <v>5386</v>
      </c>
      <c r="V4" s="210" t="s">
        <v>5387</v>
      </c>
      <c r="W4" s="210" t="s">
        <v>5388</v>
      </c>
      <c r="X4" s="210" t="s">
        <v>5389</v>
      </c>
      <c r="Y4" s="280" t="s">
        <v>5390</v>
      </c>
      <c r="Z4" s="210" t="s">
        <v>5391</v>
      </c>
      <c r="AA4" s="210" t="s">
        <v>5392</v>
      </c>
      <c r="AB4" s="210" t="s">
        <v>5393</v>
      </c>
      <c r="AC4" s="210" t="s">
        <v>5394</v>
      </c>
      <c r="AD4" s="210" t="s">
        <v>5395</v>
      </c>
      <c r="AE4" s="210" t="s">
        <v>5396</v>
      </c>
      <c r="AF4" s="210" t="s">
        <v>5397</v>
      </c>
      <c r="AG4" s="210" t="s">
        <v>6226</v>
      </c>
      <c r="AH4" s="210" t="s">
        <v>5398</v>
      </c>
      <c r="AI4" s="210" t="s">
        <v>5399</v>
      </c>
      <c r="AJ4" s="210" t="s">
        <v>5400</v>
      </c>
      <c r="AK4" s="210" t="s">
        <v>5401</v>
      </c>
      <c r="AL4" s="210" t="s">
        <v>5402</v>
      </c>
      <c r="AM4" s="210" t="s">
        <v>5403</v>
      </c>
      <c r="AN4" s="210" t="s">
        <v>5404</v>
      </c>
      <c r="AO4" s="210" t="s">
        <v>5405</v>
      </c>
      <c r="AP4" s="210" t="s">
        <v>5406</v>
      </c>
      <c r="AQ4" s="210" t="s">
        <v>6227</v>
      </c>
    </row>
    <row r="5" spans="1:43" s="5" customFormat="1" ht="33" x14ac:dyDescent="0.3">
      <c r="A5" s="272" t="s">
        <v>94</v>
      </c>
      <c r="B5" s="114" t="s">
        <v>95</v>
      </c>
      <c r="C5" s="114" t="str">
        <f t="shared" ref="C5:C36" si="0">IF(OR(D5="Yes",G5="Yes",J5="Yes",O5="Yes"),"Y","N")</f>
        <v>Y</v>
      </c>
      <c r="D5" s="114" t="s">
        <v>1296</v>
      </c>
      <c r="E5" s="114" t="s">
        <v>1296</v>
      </c>
      <c r="F5" s="272"/>
      <c r="G5" s="114" t="s">
        <v>5346</v>
      </c>
      <c r="H5" s="114" t="s">
        <v>5346</v>
      </c>
      <c r="I5" s="272" t="s">
        <v>11774</v>
      </c>
      <c r="J5" s="114" t="s">
        <v>1296</v>
      </c>
      <c r="K5" s="114" t="s">
        <v>1296</v>
      </c>
      <c r="L5" s="114"/>
      <c r="M5" s="114"/>
      <c r="N5" s="114" t="s">
        <v>1296</v>
      </c>
      <c r="O5" s="114" t="s">
        <v>1296</v>
      </c>
      <c r="P5" s="114">
        <v>31</v>
      </c>
      <c r="Q5" s="114">
        <v>0</v>
      </c>
      <c r="R5" s="114">
        <v>0</v>
      </c>
      <c r="S5" s="114">
        <v>0</v>
      </c>
      <c r="T5" s="114">
        <v>0</v>
      </c>
      <c r="U5" s="114">
        <v>0</v>
      </c>
      <c r="V5" s="114">
        <v>31</v>
      </c>
      <c r="W5" s="114"/>
      <c r="X5" s="114" t="s">
        <v>5346</v>
      </c>
      <c r="Y5" s="115" t="s">
        <v>5408</v>
      </c>
      <c r="Z5" s="114" t="s">
        <v>5409</v>
      </c>
      <c r="AA5" s="114" t="s">
        <v>5409</v>
      </c>
      <c r="AB5" s="114" t="s">
        <v>5346</v>
      </c>
      <c r="AC5" s="114" t="s">
        <v>5409</v>
      </c>
      <c r="AD5" s="114" t="s">
        <v>5346</v>
      </c>
      <c r="AE5" s="114" t="s">
        <v>5346</v>
      </c>
      <c r="AF5" s="114" t="s">
        <v>5410</v>
      </c>
      <c r="AG5" s="114" t="s">
        <v>292</v>
      </c>
      <c r="AH5" s="114" t="s">
        <v>5346</v>
      </c>
      <c r="AI5" s="114" t="s">
        <v>5411</v>
      </c>
      <c r="AJ5" s="114">
        <v>8</v>
      </c>
      <c r="AK5" s="114">
        <v>6</v>
      </c>
      <c r="AL5" s="114" t="s">
        <v>5412</v>
      </c>
      <c r="AM5" s="114" t="s">
        <v>5413</v>
      </c>
      <c r="AN5" s="114"/>
      <c r="AO5" s="114"/>
      <c r="AP5" s="114"/>
      <c r="AQ5" s="114"/>
    </row>
    <row r="6" spans="1:43" s="5" customFormat="1" ht="33" x14ac:dyDescent="0.3">
      <c r="A6" s="272" t="s">
        <v>98</v>
      </c>
      <c r="B6" s="114" t="s">
        <v>99</v>
      </c>
      <c r="C6" s="114" t="str">
        <f t="shared" si="0"/>
        <v>Y</v>
      </c>
      <c r="D6" s="114" t="s">
        <v>1296</v>
      </c>
      <c r="E6" s="114" t="s">
        <v>5409</v>
      </c>
      <c r="F6" s="272"/>
      <c r="G6" s="114" t="s">
        <v>5346</v>
      </c>
      <c r="H6" s="114" t="s">
        <v>5346</v>
      </c>
      <c r="I6" s="272" t="s">
        <v>5414</v>
      </c>
      <c r="J6" s="114" t="s">
        <v>1296</v>
      </c>
      <c r="K6" s="114" t="s">
        <v>5409</v>
      </c>
      <c r="L6" s="114"/>
      <c r="M6" s="114"/>
      <c r="N6" s="114" t="s">
        <v>5409</v>
      </c>
      <c r="O6" s="114" t="s">
        <v>1296</v>
      </c>
      <c r="P6" s="114">
        <v>11</v>
      </c>
      <c r="Q6" s="114">
        <v>0</v>
      </c>
      <c r="R6" s="114">
        <v>0</v>
      </c>
      <c r="S6" s="114">
        <v>1</v>
      </c>
      <c r="T6" s="114">
        <v>0</v>
      </c>
      <c r="U6" s="114">
        <v>0</v>
      </c>
      <c r="V6" s="114">
        <v>12</v>
      </c>
      <c r="W6" s="114"/>
      <c r="X6" s="114" t="s">
        <v>5346</v>
      </c>
      <c r="Y6" s="115" t="s">
        <v>5415</v>
      </c>
      <c r="Z6" s="114" t="s">
        <v>5409</v>
      </c>
      <c r="AA6" s="114" t="s">
        <v>5409</v>
      </c>
      <c r="AB6" s="114" t="s">
        <v>5346</v>
      </c>
      <c r="AC6" s="114" t="s">
        <v>5409</v>
      </c>
      <c r="AD6" s="114" t="s">
        <v>5346</v>
      </c>
      <c r="AE6" s="114" t="s">
        <v>5346</v>
      </c>
      <c r="AF6" s="114" t="s">
        <v>5416</v>
      </c>
      <c r="AG6" s="114"/>
      <c r="AH6" s="114" t="s">
        <v>1296</v>
      </c>
      <c r="AI6" s="114" t="s">
        <v>5417</v>
      </c>
      <c r="AJ6" s="114">
        <v>10</v>
      </c>
      <c r="AK6" s="114">
        <v>10</v>
      </c>
      <c r="AL6" s="114" t="s">
        <v>5418</v>
      </c>
      <c r="AM6" s="114" t="s">
        <v>5419</v>
      </c>
      <c r="AN6" s="114"/>
      <c r="AO6" s="114"/>
      <c r="AP6" s="114"/>
      <c r="AQ6" s="114"/>
    </row>
    <row r="7" spans="1:43" s="5" customFormat="1" x14ac:dyDescent="0.3">
      <c r="A7" s="272" t="s">
        <v>100</v>
      </c>
      <c r="B7" s="114" t="s">
        <v>101</v>
      </c>
      <c r="C7" s="114" t="str">
        <f t="shared" si="0"/>
        <v>Y</v>
      </c>
      <c r="D7" s="114" t="s">
        <v>1296</v>
      </c>
      <c r="E7" s="114" t="s">
        <v>1296</v>
      </c>
      <c r="F7" s="272"/>
      <c r="G7" s="114" t="s">
        <v>5346</v>
      </c>
      <c r="H7" s="114" t="s">
        <v>5346</v>
      </c>
      <c r="I7" s="272" t="s">
        <v>5420</v>
      </c>
      <c r="J7" s="114" t="s">
        <v>1296</v>
      </c>
      <c r="K7" s="114" t="s">
        <v>1296</v>
      </c>
      <c r="L7" s="114"/>
      <c r="M7" s="114"/>
      <c r="N7" s="114" t="s">
        <v>1296</v>
      </c>
      <c r="O7" s="114" t="s">
        <v>1296</v>
      </c>
      <c r="P7" s="114">
        <v>4</v>
      </c>
      <c r="Q7" s="114">
        <v>0</v>
      </c>
      <c r="R7" s="114">
        <v>0</v>
      </c>
      <c r="S7" s="114">
        <v>0</v>
      </c>
      <c r="T7" s="114">
        <v>0</v>
      </c>
      <c r="U7" s="114">
        <v>0</v>
      </c>
      <c r="V7" s="114">
        <v>4</v>
      </c>
      <c r="W7" s="114"/>
      <c r="X7" s="114" t="s">
        <v>1296</v>
      </c>
      <c r="Y7" s="115"/>
      <c r="Z7" s="114" t="s">
        <v>5409</v>
      </c>
      <c r="AA7" s="114" t="s">
        <v>5409</v>
      </c>
      <c r="AB7" s="114" t="s">
        <v>5409</v>
      </c>
      <c r="AC7" s="114" t="s">
        <v>5409</v>
      </c>
      <c r="AD7" s="114" t="s">
        <v>1296</v>
      </c>
      <c r="AE7" s="114" t="s">
        <v>1296</v>
      </c>
      <c r="AF7" s="114"/>
      <c r="AG7" s="114"/>
      <c r="AH7" s="114" t="s">
        <v>1296</v>
      </c>
      <c r="AI7" s="114"/>
      <c r="AJ7" s="114">
        <v>8</v>
      </c>
      <c r="AK7" s="114">
        <v>8</v>
      </c>
      <c r="AL7" s="114" t="s">
        <v>5421</v>
      </c>
      <c r="AM7" s="114" t="s">
        <v>5422</v>
      </c>
      <c r="AN7" s="114" t="s">
        <v>5423</v>
      </c>
      <c r="AO7" s="114" t="s">
        <v>5424</v>
      </c>
      <c r="AP7" s="114" t="s">
        <v>5425</v>
      </c>
      <c r="AQ7" s="114"/>
    </row>
    <row r="8" spans="1:43" s="5" customFormat="1" ht="33" x14ac:dyDescent="0.3">
      <c r="A8" s="272" t="s">
        <v>104</v>
      </c>
      <c r="B8" s="114" t="s">
        <v>105</v>
      </c>
      <c r="C8" s="114" t="str">
        <f t="shared" si="0"/>
        <v>N</v>
      </c>
      <c r="D8" s="114" t="s">
        <v>1296</v>
      </c>
      <c r="E8" s="114" t="s">
        <v>5409</v>
      </c>
      <c r="F8" s="272"/>
      <c r="G8" s="114" t="s">
        <v>1296</v>
      </c>
      <c r="H8" s="114" t="s">
        <v>5409</v>
      </c>
      <c r="I8" s="272"/>
      <c r="J8" s="114" t="s">
        <v>1296</v>
      </c>
      <c r="K8" s="114" t="s">
        <v>5409</v>
      </c>
      <c r="L8" s="114"/>
      <c r="M8" s="114"/>
      <c r="N8" s="114" t="s">
        <v>5409</v>
      </c>
      <c r="O8" s="114" t="s">
        <v>1296</v>
      </c>
      <c r="P8" s="114">
        <v>2</v>
      </c>
      <c r="Q8" s="114">
        <v>0</v>
      </c>
      <c r="R8" s="114">
        <v>0</v>
      </c>
      <c r="S8" s="114">
        <v>0</v>
      </c>
      <c r="T8" s="114">
        <v>0</v>
      </c>
      <c r="U8" s="114">
        <v>0</v>
      </c>
      <c r="V8" s="114">
        <v>2</v>
      </c>
      <c r="W8" s="114"/>
      <c r="X8" s="114" t="s">
        <v>1296</v>
      </c>
      <c r="Y8" s="115"/>
      <c r="Z8" s="114" t="s">
        <v>5409</v>
      </c>
      <c r="AA8" s="114" t="s">
        <v>5409</v>
      </c>
      <c r="AB8" s="114" t="s">
        <v>5409</v>
      </c>
      <c r="AC8" s="114" t="s">
        <v>5409</v>
      </c>
      <c r="AD8" s="114" t="s">
        <v>1296</v>
      </c>
      <c r="AE8" s="114" t="s">
        <v>1296</v>
      </c>
      <c r="AF8" s="114"/>
      <c r="AG8" s="114"/>
      <c r="AH8" s="114" t="s">
        <v>1296</v>
      </c>
      <c r="AI8" s="114"/>
      <c r="AJ8" s="114">
        <v>7</v>
      </c>
      <c r="AK8" s="114">
        <v>3</v>
      </c>
      <c r="AL8" s="114" t="s">
        <v>5426</v>
      </c>
      <c r="AM8" s="114" t="s">
        <v>5427</v>
      </c>
      <c r="AN8" s="114" t="s">
        <v>5428</v>
      </c>
      <c r="AO8" s="114" t="s">
        <v>5429</v>
      </c>
      <c r="AP8" s="114"/>
      <c r="AQ8" s="114"/>
    </row>
    <row r="9" spans="1:43" s="5" customFormat="1" x14ac:dyDescent="0.3">
      <c r="A9" s="272" t="s">
        <v>264</v>
      </c>
      <c r="B9" s="114" t="s">
        <v>265</v>
      </c>
      <c r="C9" s="114" t="str">
        <f t="shared" si="0"/>
        <v>Y</v>
      </c>
      <c r="D9" s="114" t="s">
        <v>1296</v>
      </c>
      <c r="E9" s="114" t="s">
        <v>1296</v>
      </c>
      <c r="F9" s="272"/>
      <c r="G9" s="114" t="s">
        <v>5346</v>
      </c>
      <c r="H9" s="114" t="s">
        <v>5346</v>
      </c>
      <c r="I9" s="272" t="s">
        <v>5430</v>
      </c>
      <c r="J9" s="114" t="s">
        <v>1296</v>
      </c>
      <c r="K9" s="114" t="s">
        <v>1296</v>
      </c>
      <c r="L9" s="114"/>
      <c r="M9" s="114"/>
      <c r="N9" s="114" t="s">
        <v>1296</v>
      </c>
      <c r="O9" s="114" t="s">
        <v>1296</v>
      </c>
      <c r="P9" s="114">
        <v>27</v>
      </c>
      <c r="Q9" s="114">
        <v>0</v>
      </c>
      <c r="R9" s="114">
        <v>0</v>
      </c>
      <c r="S9" s="114">
        <v>0</v>
      </c>
      <c r="T9" s="114">
        <v>1</v>
      </c>
      <c r="U9" s="114">
        <v>0</v>
      </c>
      <c r="V9" s="114">
        <v>28</v>
      </c>
      <c r="W9" s="114"/>
      <c r="X9" s="114" t="s">
        <v>5346</v>
      </c>
      <c r="Y9" s="115" t="s">
        <v>5431</v>
      </c>
      <c r="Z9" s="114" t="s">
        <v>5409</v>
      </c>
      <c r="AA9" s="114" t="s">
        <v>5409</v>
      </c>
      <c r="AB9" s="114" t="s">
        <v>5346</v>
      </c>
      <c r="AC9" s="114" t="s">
        <v>5409</v>
      </c>
      <c r="AD9" s="114" t="s">
        <v>5346</v>
      </c>
      <c r="AE9" s="114" t="s">
        <v>5346</v>
      </c>
      <c r="AF9" s="114" t="s">
        <v>5432</v>
      </c>
      <c r="AG9" s="114"/>
      <c r="AH9" s="114" t="s">
        <v>5346</v>
      </c>
      <c r="AI9" s="114" t="s">
        <v>5433</v>
      </c>
      <c r="AJ9" s="114">
        <v>8</v>
      </c>
      <c r="AK9" s="114">
        <v>5</v>
      </c>
      <c r="AL9" s="114" t="s">
        <v>5434</v>
      </c>
      <c r="AM9" s="114" t="s">
        <v>5435</v>
      </c>
      <c r="AN9" s="114"/>
      <c r="AO9" s="114"/>
      <c r="AP9" s="114"/>
      <c r="AQ9" s="114"/>
    </row>
    <row r="10" spans="1:43" s="5" customFormat="1" x14ac:dyDescent="0.3">
      <c r="A10" s="272" t="s">
        <v>234</v>
      </c>
      <c r="B10" s="114" t="s">
        <v>235</v>
      </c>
      <c r="C10" s="114" t="str">
        <f t="shared" si="0"/>
        <v>Y</v>
      </c>
      <c r="D10" s="114" t="s">
        <v>1296</v>
      </c>
      <c r="E10" s="114" t="s">
        <v>5409</v>
      </c>
      <c r="F10" s="272"/>
      <c r="G10" s="114" t="s">
        <v>5346</v>
      </c>
      <c r="H10" s="114" t="s">
        <v>5346</v>
      </c>
      <c r="I10" s="272" t="s">
        <v>5430</v>
      </c>
      <c r="J10" s="114" t="s">
        <v>1296</v>
      </c>
      <c r="K10" s="114" t="s">
        <v>5409</v>
      </c>
      <c r="L10" s="114"/>
      <c r="M10" s="114"/>
      <c r="N10" s="114" t="s">
        <v>5409</v>
      </c>
      <c r="O10" s="114" t="s">
        <v>1296</v>
      </c>
      <c r="P10" s="114">
        <v>12</v>
      </c>
      <c r="Q10" s="114">
        <v>0</v>
      </c>
      <c r="R10" s="114">
        <v>0</v>
      </c>
      <c r="S10" s="114">
        <v>0</v>
      </c>
      <c r="T10" s="114">
        <v>0</v>
      </c>
      <c r="U10" s="114">
        <v>0</v>
      </c>
      <c r="V10" s="114">
        <v>12</v>
      </c>
      <c r="W10" s="114"/>
      <c r="X10" s="114" t="s">
        <v>5346</v>
      </c>
      <c r="Y10" s="115" t="s">
        <v>5436</v>
      </c>
      <c r="Z10" s="114" t="s">
        <v>5346</v>
      </c>
      <c r="AA10" s="114" t="s">
        <v>5346</v>
      </c>
      <c r="AB10" s="114" t="s">
        <v>5346</v>
      </c>
      <c r="AC10" s="114" t="s">
        <v>5346</v>
      </c>
      <c r="AD10" s="114" t="s">
        <v>5346</v>
      </c>
      <c r="AE10" s="114" t="s">
        <v>5346</v>
      </c>
      <c r="AF10" s="114" t="s">
        <v>5437</v>
      </c>
      <c r="AG10" s="114"/>
      <c r="AH10" s="114" t="s">
        <v>1296</v>
      </c>
      <c r="AI10" s="114"/>
      <c r="AJ10" s="114">
        <v>4</v>
      </c>
      <c r="AK10" s="114" t="s">
        <v>273</v>
      </c>
      <c r="AL10" s="114" t="s">
        <v>5438</v>
      </c>
      <c r="AM10" s="114" t="s">
        <v>5439</v>
      </c>
      <c r="AN10" s="114" t="s">
        <v>5440</v>
      </c>
      <c r="AO10" s="114"/>
      <c r="AP10" s="114"/>
      <c r="AQ10" s="114"/>
    </row>
    <row r="11" spans="1:43" s="5" customFormat="1" ht="33" x14ac:dyDescent="0.3">
      <c r="A11" s="272" t="s">
        <v>114</v>
      </c>
      <c r="B11" s="114" t="s">
        <v>115</v>
      </c>
      <c r="C11" s="114" t="str">
        <f t="shared" si="0"/>
        <v>Y</v>
      </c>
      <c r="D11" s="114" t="s">
        <v>1296</v>
      </c>
      <c r="E11" s="114" t="s">
        <v>5409</v>
      </c>
      <c r="F11" s="272"/>
      <c r="G11" s="114" t="s">
        <v>5346</v>
      </c>
      <c r="H11" s="114" t="s">
        <v>5346</v>
      </c>
      <c r="I11" s="272" t="s">
        <v>5441</v>
      </c>
      <c r="J11" s="114" t="s">
        <v>1296</v>
      </c>
      <c r="K11" s="114" t="s">
        <v>5409</v>
      </c>
      <c r="L11" s="114"/>
      <c r="M11" s="114"/>
      <c r="N11" s="114" t="s">
        <v>5409</v>
      </c>
      <c r="O11" s="114" t="s">
        <v>1296</v>
      </c>
      <c r="P11" s="114">
        <v>19</v>
      </c>
      <c r="Q11" s="114">
        <v>0</v>
      </c>
      <c r="R11" s="114">
        <v>0</v>
      </c>
      <c r="S11" s="114">
        <v>16</v>
      </c>
      <c r="T11" s="114">
        <v>0</v>
      </c>
      <c r="U11" s="114">
        <v>0</v>
      </c>
      <c r="V11" s="114">
        <v>35</v>
      </c>
      <c r="W11" s="114"/>
      <c r="X11" s="114" t="s">
        <v>5346</v>
      </c>
      <c r="Y11" s="115" t="s">
        <v>5442</v>
      </c>
      <c r="Z11" s="114" t="s">
        <v>5409</v>
      </c>
      <c r="AA11" s="114" t="s">
        <v>5346</v>
      </c>
      <c r="AB11" s="114" t="s">
        <v>5346</v>
      </c>
      <c r="AC11" s="114" t="s">
        <v>5409</v>
      </c>
      <c r="AD11" s="114" t="s">
        <v>5346</v>
      </c>
      <c r="AE11" s="114" t="s">
        <v>1296</v>
      </c>
      <c r="AF11" s="114" t="s">
        <v>5443</v>
      </c>
      <c r="AG11" s="114" t="s">
        <v>292</v>
      </c>
      <c r="AH11" s="114" t="s">
        <v>5346</v>
      </c>
      <c r="AI11" s="114" t="s">
        <v>5444</v>
      </c>
      <c r="AJ11" s="114">
        <v>8</v>
      </c>
      <c r="AK11" s="114">
        <v>6</v>
      </c>
      <c r="AL11" s="114" t="s">
        <v>5445</v>
      </c>
      <c r="AM11" s="114" t="s">
        <v>5446</v>
      </c>
      <c r="AN11" s="114" t="s">
        <v>5447</v>
      </c>
      <c r="AO11" s="114"/>
      <c r="AP11" s="114"/>
      <c r="AQ11" s="114"/>
    </row>
    <row r="12" spans="1:43" s="5" customFormat="1" ht="33" x14ac:dyDescent="0.3">
      <c r="A12" s="272" t="s">
        <v>5448</v>
      </c>
      <c r="B12" s="114" t="s">
        <v>121</v>
      </c>
      <c r="C12" s="114" t="str">
        <f t="shared" si="0"/>
        <v>N</v>
      </c>
      <c r="D12" s="114" t="s">
        <v>1296</v>
      </c>
      <c r="E12" s="114" t="s">
        <v>5409</v>
      </c>
      <c r="F12" s="272"/>
      <c r="G12" s="114" t="s">
        <v>1296</v>
      </c>
      <c r="H12" s="114" t="s">
        <v>5409</v>
      </c>
      <c r="I12" s="272"/>
      <c r="J12" s="114" t="s">
        <v>1296</v>
      </c>
      <c r="K12" s="114" t="s">
        <v>5409</v>
      </c>
      <c r="L12" s="114"/>
      <c r="M12" s="114"/>
      <c r="N12" s="114" t="s">
        <v>5409</v>
      </c>
      <c r="O12" s="114" t="s">
        <v>1296</v>
      </c>
      <c r="P12" s="114">
        <v>2</v>
      </c>
      <c r="Q12" s="114">
        <v>0</v>
      </c>
      <c r="R12" s="114">
        <v>0</v>
      </c>
      <c r="S12" s="114">
        <v>0</v>
      </c>
      <c r="T12" s="114">
        <v>0</v>
      </c>
      <c r="U12" s="114">
        <v>0</v>
      </c>
      <c r="V12" s="114">
        <v>2</v>
      </c>
      <c r="W12" s="114"/>
      <c r="X12" s="114" t="s">
        <v>1296</v>
      </c>
      <c r="Y12" s="115"/>
      <c r="Z12" s="114" t="s">
        <v>5409</v>
      </c>
      <c r="AA12" s="114" t="s">
        <v>5409</v>
      </c>
      <c r="AB12" s="114" t="s">
        <v>5409</v>
      </c>
      <c r="AC12" s="114" t="s">
        <v>5409</v>
      </c>
      <c r="AD12" s="114" t="s">
        <v>1296</v>
      </c>
      <c r="AE12" s="114" t="s">
        <v>5346</v>
      </c>
      <c r="AF12" s="114" t="s">
        <v>5449</v>
      </c>
      <c r="AG12" s="114"/>
      <c r="AH12" s="114" t="s">
        <v>5346</v>
      </c>
      <c r="AI12" s="114" t="s">
        <v>5450</v>
      </c>
      <c r="AJ12" s="114">
        <v>5</v>
      </c>
      <c r="AK12" s="114">
        <v>5</v>
      </c>
      <c r="AL12" s="114"/>
      <c r="AM12" s="114" t="s">
        <v>5451</v>
      </c>
      <c r="AN12" s="114"/>
      <c r="AO12" s="114"/>
      <c r="AP12" s="114"/>
      <c r="AQ12" s="114"/>
    </row>
    <row r="13" spans="1:43" s="5" customFormat="1" ht="33" x14ac:dyDescent="0.3">
      <c r="A13" s="272" t="s">
        <v>5452</v>
      </c>
      <c r="B13" s="114" t="s">
        <v>123</v>
      </c>
      <c r="C13" s="114" t="str">
        <f t="shared" si="0"/>
        <v>Y</v>
      </c>
      <c r="D13" s="114" t="s">
        <v>1296</v>
      </c>
      <c r="E13" s="114" t="s">
        <v>5409</v>
      </c>
      <c r="F13" s="272"/>
      <c r="G13" s="114" t="s">
        <v>5346</v>
      </c>
      <c r="H13" s="114" t="s">
        <v>5346</v>
      </c>
      <c r="I13" s="272" t="s">
        <v>5430</v>
      </c>
      <c r="J13" s="114" t="s">
        <v>1296</v>
      </c>
      <c r="K13" s="114" t="s">
        <v>5409</v>
      </c>
      <c r="L13" s="114"/>
      <c r="M13" s="114"/>
      <c r="N13" s="114" t="s">
        <v>5409</v>
      </c>
      <c r="O13" s="114" t="s">
        <v>1296</v>
      </c>
      <c r="P13" s="114">
        <v>12</v>
      </c>
      <c r="Q13" s="114">
        <v>0</v>
      </c>
      <c r="R13" s="114">
        <v>0</v>
      </c>
      <c r="S13" s="114">
        <v>0</v>
      </c>
      <c r="T13" s="114">
        <v>0</v>
      </c>
      <c r="U13" s="114">
        <v>0</v>
      </c>
      <c r="V13" s="114">
        <v>12</v>
      </c>
      <c r="W13" s="114"/>
      <c r="X13" s="114" t="s">
        <v>5346</v>
      </c>
      <c r="Y13" s="115" t="s">
        <v>5453</v>
      </c>
      <c r="Z13" s="114" t="s">
        <v>5409</v>
      </c>
      <c r="AA13" s="114" t="s">
        <v>5409</v>
      </c>
      <c r="AB13" s="114" t="s">
        <v>5346</v>
      </c>
      <c r="AC13" s="114" t="s">
        <v>5409</v>
      </c>
      <c r="AD13" s="114" t="s">
        <v>5346</v>
      </c>
      <c r="AE13" s="114" t="s">
        <v>5346</v>
      </c>
      <c r="AF13" s="114" t="s">
        <v>5454</v>
      </c>
      <c r="AG13" s="114"/>
      <c r="AH13" s="114" t="s">
        <v>1296</v>
      </c>
      <c r="AI13" s="114"/>
      <c r="AJ13" s="114">
        <v>6</v>
      </c>
      <c r="AK13" s="114">
        <v>6</v>
      </c>
      <c r="AL13" s="114" t="s">
        <v>5455</v>
      </c>
      <c r="AM13" s="114" t="s">
        <v>5456</v>
      </c>
      <c r="AN13" s="114" t="s">
        <v>5457</v>
      </c>
      <c r="AO13" s="114"/>
      <c r="AP13" s="114" t="s">
        <v>5458</v>
      </c>
      <c r="AQ13" s="114"/>
    </row>
    <row r="14" spans="1:43" s="5" customFormat="1" x14ac:dyDescent="0.3">
      <c r="A14" s="272" t="s">
        <v>180</v>
      </c>
      <c r="B14" s="114" t="s">
        <v>181</v>
      </c>
      <c r="C14" s="114" t="str">
        <f t="shared" si="0"/>
        <v>Y</v>
      </c>
      <c r="D14" s="114" t="s">
        <v>1296</v>
      </c>
      <c r="E14" s="114" t="s">
        <v>5409</v>
      </c>
      <c r="F14" s="272"/>
      <c r="G14" s="114" t="s">
        <v>5346</v>
      </c>
      <c r="H14" s="114" t="s">
        <v>5346</v>
      </c>
      <c r="I14" s="272" t="s">
        <v>5430</v>
      </c>
      <c r="J14" s="114" t="s">
        <v>1296</v>
      </c>
      <c r="K14" s="114" t="s">
        <v>5409</v>
      </c>
      <c r="L14" s="114"/>
      <c r="M14" s="114"/>
      <c r="N14" s="114" t="s">
        <v>5409</v>
      </c>
      <c r="O14" s="114" t="s">
        <v>1296</v>
      </c>
      <c r="P14" s="114">
        <v>12</v>
      </c>
      <c r="Q14" s="114">
        <v>1</v>
      </c>
      <c r="R14" s="114">
        <v>0</v>
      </c>
      <c r="S14" s="114">
        <v>2</v>
      </c>
      <c r="T14" s="114">
        <v>1</v>
      </c>
      <c r="U14" s="114">
        <v>0</v>
      </c>
      <c r="V14" s="114">
        <v>16</v>
      </c>
      <c r="W14" s="114"/>
      <c r="X14" s="114" t="s">
        <v>5346</v>
      </c>
      <c r="Y14" s="115" t="s">
        <v>5459</v>
      </c>
      <c r="Z14" s="114" t="s">
        <v>5409</v>
      </c>
      <c r="AA14" s="114" t="s">
        <v>5409</v>
      </c>
      <c r="AB14" s="114" t="s">
        <v>5346</v>
      </c>
      <c r="AC14" s="114" t="s">
        <v>5409</v>
      </c>
      <c r="AD14" s="114" t="s">
        <v>5346</v>
      </c>
      <c r="AE14" s="114" t="s">
        <v>5346</v>
      </c>
      <c r="AF14" s="114" t="s">
        <v>5460</v>
      </c>
      <c r="AG14" s="114"/>
      <c r="AH14" s="114" t="s">
        <v>5346</v>
      </c>
      <c r="AI14" s="114" t="s">
        <v>5461</v>
      </c>
      <c r="AJ14" s="114">
        <v>8</v>
      </c>
      <c r="AK14" s="114">
        <v>6</v>
      </c>
      <c r="AL14" s="114" t="s">
        <v>5462</v>
      </c>
      <c r="AM14" s="114" t="s">
        <v>5463</v>
      </c>
      <c r="AN14" s="114"/>
      <c r="AO14" s="114"/>
      <c r="AP14" s="114" t="s">
        <v>5464</v>
      </c>
      <c r="AQ14" s="114"/>
    </row>
    <row r="15" spans="1:43" s="5" customFormat="1" x14ac:dyDescent="0.3">
      <c r="A15" s="272" t="s">
        <v>140</v>
      </c>
      <c r="B15" s="114" t="s">
        <v>141</v>
      </c>
      <c r="C15" s="114" t="str">
        <f t="shared" si="0"/>
        <v>Y</v>
      </c>
      <c r="D15" s="114" t="s">
        <v>1296</v>
      </c>
      <c r="E15" s="114" t="s">
        <v>1296</v>
      </c>
      <c r="F15" s="272"/>
      <c r="G15" s="114" t="s">
        <v>5346</v>
      </c>
      <c r="H15" s="114" t="s">
        <v>5346</v>
      </c>
      <c r="I15" s="272" t="s">
        <v>5414</v>
      </c>
      <c r="J15" s="114" t="s">
        <v>1296</v>
      </c>
      <c r="K15" s="114" t="s">
        <v>1296</v>
      </c>
      <c r="L15" s="114"/>
      <c r="M15" s="114"/>
      <c r="N15" s="114" t="s">
        <v>1296</v>
      </c>
      <c r="O15" s="114" t="s">
        <v>1296</v>
      </c>
      <c r="P15" s="114">
        <v>26</v>
      </c>
      <c r="Q15" s="114">
        <v>0</v>
      </c>
      <c r="R15" s="114">
        <v>0</v>
      </c>
      <c r="S15" s="114">
        <v>0</v>
      </c>
      <c r="T15" s="114">
        <v>0</v>
      </c>
      <c r="U15" s="114">
        <v>0</v>
      </c>
      <c r="V15" s="114">
        <v>26</v>
      </c>
      <c r="W15" s="114"/>
      <c r="X15" s="114" t="s">
        <v>5346</v>
      </c>
      <c r="Y15" s="115" t="s">
        <v>5465</v>
      </c>
      <c r="Z15" s="114" t="s">
        <v>5409</v>
      </c>
      <c r="AA15" s="114" t="s">
        <v>5346</v>
      </c>
      <c r="AB15" s="114" t="s">
        <v>5346</v>
      </c>
      <c r="AC15" s="114" t="s">
        <v>5409</v>
      </c>
      <c r="AD15" s="114" t="s">
        <v>5346</v>
      </c>
      <c r="AE15" s="114" t="s">
        <v>5346</v>
      </c>
      <c r="AF15" s="114" t="s">
        <v>5466</v>
      </c>
      <c r="AG15" s="114" t="s">
        <v>292</v>
      </c>
      <c r="AH15" s="114" t="s">
        <v>1296</v>
      </c>
      <c r="AI15" s="114"/>
      <c r="AJ15" s="114">
        <v>8</v>
      </c>
      <c r="AK15" s="114">
        <v>4</v>
      </c>
      <c r="AL15" s="114" t="s">
        <v>5467</v>
      </c>
      <c r="AM15" s="114" t="s">
        <v>5468</v>
      </c>
      <c r="AN15" s="114" t="s">
        <v>5469</v>
      </c>
      <c r="AO15" s="114" t="s">
        <v>5470</v>
      </c>
      <c r="AP15" s="114" t="s">
        <v>5471</v>
      </c>
      <c r="AQ15" s="114"/>
    </row>
    <row r="16" spans="1:43" s="5" customFormat="1" x14ac:dyDescent="0.3">
      <c r="A16" s="272" t="s">
        <v>96</v>
      </c>
      <c r="B16" s="114" t="s">
        <v>97</v>
      </c>
      <c r="C16" s="114" t="str">
        <f t="shared" si="0"/>
        <v>Y</v>
      </c>
      <c r="D16" s="114" t="s">
        <v>1296</v>
      </c>
      <c r="E16" s="114" t="s">
        <v>5409</v>
      </c>
      <c r="F16" s="272"/>
      <c r="G16" s="114" t="s">
        <v>5346</v>
      </c>
      <c r="H16" s="114" t="s">
        <v>5346</v>
      </c>
      <c r="I16" s="272" t="s">
        <v>5441</v>
      </c>
      <c r="J16" s="114" t="s">
        <v>1296</v>
      </c>
      <c r="K16" s="114" t="s">
        <v>5409</v>
      </c>
      <c r="L16" s="114"/>
      <c r="M16" s="114"/>
      <c r="N16" s="114" t="s">
        <v>5409</v>
      </c>
      <c r="O16" s="114" t="s">
        <v>1296</v>
      </c>
      <c r="P16" s="114">
        <v>27</v>
      </c>
      <c r="Q16" s="114">
        <v>1</v>
      </c>
      <c r="R16" s="114">
        <v>0</v>
      </c>
      <c r="S16" s="114">
        <v>1</v>
      </c>
      <c r="T16" s="114">
        <v>5</v>
      </c>
      <c r="U16" s="114">
        <v>0</v>
      </c>
      <c r="V16" s="114">
        <v>34</v>
      </c>
      <c r="W16" s="114"/>
      <c r="X16" s="114" t="s">
        <v>5346</v>
      </c>
      <c r="Y16" s="115" t="s">
        <v>5472</v>
      </c>
      <c r="Z16" s="114" t="s">
        <v>5346</v>
      </c>
      <c r="AA16" s="114" t="s">
        <v>5409</v>
      </c>
      <c r="AB16" s="114" t="s">
        <v>5346</v>
      </c>
      <c r="AC16" s="114" t="s">
        <v>5409</v>
      </c>
      <c r="AD16" s="114" t="s">
        <v>1296</v>
      </c>
      <c r="AE16" s="114" t="s">
        <v>1296</v>
      </c>
      <c r="AF16" s="114" t="s">
        <v>5473</v>
      </c>
      <c r="AG16" s="114"/>
      <c r="AH16" s="114" t="s">
        <v>1296</v>
      </c>
      <c r="AI16" s="114"/>
      <c r="AJ16" s="114">
        <v>9</v>
      </c>
      <c r="AK16" s="114">
        <v>10</v>
      </c>
      <c r="AL16" s="114" t="s">
        <v>5474</v>
      </c>
      <c r="AM16" s="114" t="s">
        <v>5475</v>
      </c>
      <c r="AN16" s="114" t="s">
        <v>5476</v>
      </c>
      <c r="AO16" s="114" t="s">
        <v>5477</v>
      </c>
      <c r="AP16" s="114" t="s">
        <v>5478</v>
      </c>
      <c r="AQ16" s="114"/>
    </row>
    <row r="17" spans="1:43" s="5" customFormat="1" ht="33" x14ac:dyDescent="0.3">
      <c r="A17" s="272" t="s">
        <v>214</v>
      </c>
      <c r="B17" s="114" t="s">
        <v>215</v>
      </c>
      <c r="C17" s="114" t="str">
        <f t="shared" si="0"/>
        <v>Y</v>
      </c>
      <c r="D17" s="114" t="s">
        <v>5346</v>
      </c>
      <c r="E17" s="114" t="s">
        <v>5346</v>
      </c>
      <c r="F17" s="272" t="s">
        <v>5479</v>
      </c>
      <c r="G17" s="114" t="s">
        <v>5346</v>
      </c>
      <c r="H17" s="114" t="s">
        <v>5346</v>
      </c>
      <c r="I17" s="272" t="s">
        <v>5480</v>
      </c>
      <c r="J17" s="114" t="s">
        <v>1296</v>
      </c>
      <c r="K17" s="114" t="s">
        <v>5409</v>
      </c>
      <c r="L17" s="114"/>
      <c r="M17" s="114"/>
      <c r="N17" s="114" t="s">
        <v>5409</v>
      </c>
      <c r="O17" s="114" t="s">
        <v>1296</v>
      </c>
      <c r="P17" s="114">
        <v>162</v>
      </c>
      <c r="Q17" s="114">
        <v>4</v>
      </c>
      <c r="R17" s="114">
        <v>0</v>
      </c>
      <c r="S17" s="114">
        <v>3</v>
      </c>
      <c r="T17" s="114">
        <v>0</v>
      </c>
      <c r="U17" s="114">
        <v>0</v>
      </c>
      <c r="V17" s="114">
        <v>169</v>
      </c>
      <c r="W17" s="114"/>
      <c r="X17" s="114" t="s">
        <v>5346</v>
      </c>
      <c r="Y17" s="115" t="s">
        <v>5481</v>
      </c>
      <c r="Z17" s="114" t="s">
        <v>5409</v>
      </c>
      <c r="AA17" s="114" t="s">
        <v>5409</v>
      </c>
      <c r="AB17" s="114" t="s">
        <v>5409</v>
      </c>
      <c r="AC17" s="114" t="s">
        <v>5409</v>
      </c>
      <c r="AD17" s="114" t="s">
        <v>5346</v>
      </c>
      <c r="AE17" s="114" t="s">
        <v>1296</v>
      </c>
      <c r="AF17" s="114"/>
      <c r="AG17" s="114"/>
      <c r="AH17" s="114" t="s">
        <v>5346</v>
      </c>
      <c r="AI17" s="114" t="s">
        <v>5482</v>
      </c>
      <c r="AJ17" s="114">
        <v>6</v>
      </c>
      <c r="AK17" s="114">
        <v>6</v>
      </c>
      <c r="AL17" s="114"/>
      <c r="AM17" s="114" t="s">
        <v>5483</v>
      </c>
      <c r="AN17" s="114"/>
      <c r="AO17" s="114"/>
      <c r="AP17" s="114"/>
      <c r="AQ17" s="114"/>
    </row>
    <row r="18" spans="1:43" s="5" customFormat="1" x14ac:dyDescent="0.3">
      <c r="A18" s="272" t="s">
        <v>112</v>
      </c>
      <c r="B18" s="114" t="s">
        <v>113</v>
      </c>
      <c r="C18" s="114" t="str">
        <f t="shared" si="0"/>
        <v>N</v>
      </c>
      <c r="D18" s="114" t="s">
        <v>1296</v>
      </c>
      <c r="E18" s="114" t="s">
        <v>5409</v>
      </c>
      <c r="F18" s="272"/>
      <c r="G18" s="114" t="s">
        <v>1296</v>
      </c>
      <c r="H18" s="114" t="s">
        <v>5409</v>
      </c>
      <c r="I18" s="272"/>
      <c r="J18" s="114" t="s">
        <v>1296</v>
      </c>
      <c r="K18" s="114" t="s">
        <v>5409</v>
      </c>
      <c r="L18" s="114"/>
      <c r="M18" s="114"/>
      <c r="N18" s="114" t="s">
        <v>5409</v>
      </c>
      <c r="O18" s="114" t="s">
        <v>1296</v>
      </c>
      <c r="P18" s="114">
        <v>2</v>
      </c>
      <c r="Q18" s="114">
        <v>0</v>
      </c>
      <c r="R18" s="114">
        <v>0</v>
      </c>
      <c r="S18" s="114">
        <v>0</v>
      </c>
      <c r="T18" s="114">
        <v>0</v>
      </c>
      <c r="U18" s="114">
        <v>0</v>
      </c>
      <c r="V18" s="114">
        <v>2</v>
      </c>
      <c r="W18" s="114"/>
      <c r="X18" s="114" t="s">
        <v>1296</v>
      </c>
      <c r="Y18" s="115"/>
      <c r="Z18" s="114" t="s">
        <v>5409</v>
      </c>
      <c r="AA18" s="114" t="s">
        <v>5409</v>
      </c>
      <c r="AB18" s="114" t="s">
        <v>5409</v>
      </c>
      <c r="AC18" s="114" t="s">
        <v>5409</v>
      </c>
      <c r="AD18" s="114" t="s">
        <v>1296</v>
      </c>
      <c r="AE18" s="114" t="s">
        <v>5346</v>
      </c>
      <c r="AF18" s="114" t="s">
        <v>5484</v>
      </c>
      <c r="AG18" s="114" t="s">
        <v>292</v>
      </c>
      <c r="AH18" s="114" t="s">
        <v>1296</v>
      </c>
      <c r="AI18" s="114" t="s">
        <v>5485</v>
      </c>
      <c r="AJ18" s="114">
        <v>7</v>
      </c>
      <c r="AK18" s="114">
        <v>7</v>
      </c>
      <c r="AL18" s="114" t="s">
        <v>5486</v>
      </c>
      <c r="AM18" s="114" t="s">
        <v>5487</v>
      </c>
      <c r="AN18" s="114" t="s">
        <v>5488</v>
      </c>
      <c r="AO18" s="114"/>
      <c r="AP18" s="114" t="s">
        <v>5489</v>
      </c>
      <c r="AQ18" s="114"/>
    </row>
    <row r="19" spans="1:43" s="5" customFormat="1" ht="49.5" x14ac:dyDescent="0.3">
      <c r="A19" s="272" t="s">
        <v>76</v>
      </c>
      <c r="B19" s="114" t="s">
        <v>77</v>
      </c>
      <c r="C19" s="114" t="str">
        <f t="shared" si="0"/>
        <v>Y</v>
      </c>
      <c r="D19" s="114" t="s">
        <v>1296</v>
      </c>
      <c r="E19" s="114" t="s">
        <v>1296</v>
      </c>
      <c r="F19" s="272"/>
      <c r="G19" s="114" t="s">
        <v>5346</v>
      </c>
      <c r="H19" s="114" t="s">
        <v>5346</v>
      </c>
      <c r="I19" s="272" t="s">
        <v>5407</v>
      </c>
      <c r="J19" s="114" t="s">
        <v>1296</v>
      </c>
      <c r="K19" s="114" t="s">
        <v>1296</v>
      </c>
      <c r="L19" s="114"/>
      <c r="M19" s="114"/>
      <c r="N19" s="114" t="s">
        <v>1296</v>
      </c>
      <c r="O19" s="114" t="s">
        <v>1296</v>
      </c>
      <c r="P19" s="114">
        <v>32</v>
      </c>
      <c r="Q19" s="114">
        <v>0</v>
      </c>
      <c r="R19" s="114">
        <v>0</v>
      </c>
      <c r="S19" s="114">
        <v>1</v>
      </c>
      <c r="T19" s="114">
        <v>0</v>
      </c>
      <c r="U19" s="114">
        <v>0</v>
      </c>
      <c r="V19" s="114">
        <v>33</v>
      </c>
      <c r="W19" s="114"/>
      <c r="X19" s="114" t="s">
        <v>5346</v>
      </c>
      <c r="Y19" s="115" t="s">
        <v>5490</v>
      </c>
      <c r="Z19" s="114" t="s">
        <v>5346</v>
      </c>
      <c r="AA19" s="114" t="s">
        <v>5346</v>
      </c>
      <c r="AB19" s="114" t="s">
        <v>5346</v>
      </c>
      <c r="AC19" s="114" t="s">
        <v>5346</v>
      </c>
      <c r="AD19" s="114" t="s">
        <v>5346</v>
      </c>
      <c r="AE19" s="114" t="s">
        <v>1296</v>
      </c>
      <c r="AF19" s="114"/>
      <c r="AG19" s="114"/>
      <c r="AH19" s="114" t="s">
        <v>5346</v>
      </c>
      <c r="AI19" s="114" t="s">
        <v>5491</v>
      </c>
      <c r="AJ19" s="114">
        <v>5</v>
      </c>
      <c r="AK19" s="114">
        <v>2</v>
      </c>
      <c r="AL19" s="114" t="s">
        <v>5492</v>
      </c>
      <c r="AM19" s="114" t="s">
        <v>5493</v>
      </c>
      <c r="AN19" s="114" t="s">
        <v>5494</v>
      </c>
      <c r="AO19" s="114" t="s">
        <v>5495</v>
      </c>
      <c r="AP19" s="114"/>
      <c r="AQ19" s="114"/>
    </row>
    <row r="20" spans="1:43" s="5" customFormat="1" x14ac:dyDescent="0.3">
      <c r="A20" s="272" t="s">
        <v>5496</v>
      </c>
      <c r="B20" s="114" t="s">
        <v>91</v>
      </c>
      <c r="C20" s="114" t="str">
        <f t="shared" si="0"/>
        <v>N</v>
      </c>
      <c r="D20" s="114" t="s">
        <v>1296</v>
      </c>
      <c r="E20" s="114" t="s">
        <v>5409</v>
      </c>
      <c r="F20" s="272"/>
      <c r="G20" s="114" t="s">
        <v>1296</v>
      </c>
      <c r="H20" s="114" t="s">
        <v>5409</v>
      </c>
      <c r="I20" s="272"/>
      <c r="J20" s="114" t="s">
        <v>1296</v>
      </c>
      <c r="K20" s="114" t="s">
        <v>5409</v>
      </c>
      <c r="L20" s="114"/>
      <c r="M20" s="114"/>
      <c r="N20" s="114" t="s">
        <v>5409</v>
      </c>
      <c r="O20" s="114" t="s">
        <v>1296</v>
      </c>
      <c r="P20" s="114">
        <v>0</v>
      </c>
      <c r="Q20" s="114">
        <v>0</v>
      </c>
      <c r="R20" s="114">
        <v>0</v>
      </c>
      <c r="S20" s="114">
        <v>0</v>
      </c>
      <c r="T20" s="114">
        <v>0</v>
      </c>
      <c r="U20" s="114">
        <v>0</v>
      </c>
      <c r="V20" s="114">
        <v>0</v>
      </c>
      <c r="W20" s="114"/>
      <c r="X20" s="114" t="s">
        <v>1296</v>
      </c>
      <c r="Y20" s="115"/>
      <c r="Z20" s="114" t="s">
        <v>5409</v>
      </c>
      <c r="AA20" s="114" t="s">
        <v>5409</v>
      </c>
      <c r="AB20" s="114" t="s">
        <v>5409</v>
      </c>
      <c r="AC20" s="114" t="s">
        <v>5409</v>
      </c>
      <c r="AD20" s="114" t="s">
        <v>1296</v>
      </c>
      <c r="AE20" s="114" t="s">
        <v>1296</v>
      </c>
      <c r="AF20" s="114" t="s">
        <v>3395</v>
      </c>
      <c r="AG20" s="114"/>
      <c r="AH20" s="114" t="s">
        <v>1296</v>
      </c>
      <c r="AI20" s="114"/>
      <c r="AJ20" s="114">
        <v>7</v>
      </c>
      <c r="AK20" s="114">
        <v>3</v>
      </c>
      <c r="AL20" s="114" t="s">
        <v>5497</v>
      </c>
      <c r="AM20" s="114" t="s">
        <v>5498</v>
      </c>
      <c r="AN20" s="114"/>
      <c r="AO20" s="114"/>
      <c r="AP20" s="114"/>
      <c r="AQ20" s="114"/>
    </row>
    <row r="21" spans="1:43" s="5" customFormat="1" ht="33" x14ac:dyDescent="0.3">
      <c r="A21" s="272" t="s">
        <v>130</v>
      </c>
      <c r="B21" s="114" t="s">
        <v>131</v>
      </c>
      <c r="C21" s="114" t="str">
        <f t="shared" si="0"/>
        <v>Y</v>
      </c>
      <c r="D21" s="114" t="s">
        <v>1296</v>
      </c>
      <c r="E21" s="114" t="s">
        <v>5409</v>
      </c>
      <c r="F21" s="272"/>
      <c r="G21" s="114" t="s">
        <v>5346</v>
      </c>
      <c r="H21" s="114" t="s">
        <v>5346</v>
      </c>
      <c r="I21" s="272" t="s">
        <v>5430</v>
      </c>
      <c r="J21" s="114" t="s">
        <v>1296</v>
      </c>
      <c r="K21" s="114" t="s">
        <v>5409</v>
      </c>
      <c r="L21" s="114"/>
      <c r="M21" s="114"/>
      <c r="N21" s="114" t="s">
        <v>5409</v>
      </c>
      <c r="O21" s="114" t="s">
        <v>1296</v>
      </c>
      <c r="P21" s="114">
        <v>18</v>
      </c>
      <c r="Q21" s="114">
        <v>3</v>
      </c>
      <c r="R21" s="114">
        <v>0</v>
      </c>
      <c r="S21" s="114">
        <v>0</v>
      </c>
      <c r="T21" s="114">
        <v>0</v>
      </c>
      <c r="U21" s="114">
        <v>0</v>
      </c>
      <c r="V21" s="114">
        <v>21</v>
      </c>
      <c r="W21" s="114" t="s">
        <v>5499</v>
      </c>
      <c r="X21" s="114" t="s">
        <v>5346</v>
      </c>
      <c r="Y21" s="115" t="s">
        <v>5500</v>
      </c>
      <c r="Z21" s="114" t="s">
        <v>5409</v>
      </c>
      <c r="AA21" s="114" t="s">
        <v>5409</v>
      </c>
      <c r="AB21" s="114" t="s">
        <v>5346</v>
      </c>
      <c r="AC21" s="114" t="s">
        <v>5409</v>
      </c>
      <c r="AD21" s="114" t="s">
        <v>5346</v>
      </c>
      <c r="AE21" s="114" t="s">
        <v>5346</v>
      </c>
      <c r="AF21" s="114" t="s">
        <v>5432</v>
      </c>
      <c r="AG21" s="114"/>
      <c r="AH21" s="114" t="s">
        <v>5346</v>
      </c>
      <c r="AI21" s="114" t="s">
        <v>5501</v>
      </c>
      <c r="AJ21" s="114">
        <v>7</v>
      </c>
      <c r="AK21" s="114">
        <v>7</v>
      </c>
      <c r="AL21" s="114" t="s">
        <v>5502</v>
      </c>
      <c r="AM21" s="114" t="s">
        <v>5503</v>
      </c>
      <c r="AN21" s="114" t="s">
        <v>5504</v>
      </c>
      <c r="AO21" s="114"/>
      <c r="AP21" s="114" t="s">
        <v>5505</v>
      </c>
      <c r="AQ21" s="114"/>
    </row>
    <row r="22" spans="1:43" s="5" customFormat="1" ht="33" x14ac:dyDescent="0.3">
      <c r="A22" s="272" t="s">
        <v>164</v>
      </c>
      <c r="B22" s="114" t="s">
        <v>165</v>
      </c>
      <c r="C22" s="114" t="str">
        <f t="shared" si="0"/>
        <v>N</v>
      </c>
      <c r="D22" s="114" t="s">
        <v>1296</v>
      </c>
      <c r="E22" s="114" t="s">
        <v>1296</v>
      </c>
      <c r="F22" s="272"/>
      <c r="G22" s="114" t="s">
        <v>1296</v>
      </c>
      <c r="H22" s="114" t="s">
        <v>1296</v>
      </c>
      <c r="I22" s="272"/>
      <c r="J22" s="114" t="s">
        <v>1296</v>
      </c>
      <c r="K22" s="114" t="s">
        <v>1296</v>
      </c>
      <c r="L22" s="114"/>
      <c r="M22" s="114"/>
      <c r="N22" s="114" t="s">
        <v>1296</v>
      </c>
      <c r="O22" s="114" t="s">
        <v>1296</v>
      </c>
      <c r="P22" s="114">
        <v>2</v>
      </c>
      <c r="Q22" s="114">
        <v>0</v>
      </c>
      <c r="R22" s="114">
        <v>0</v>
      </c>
      <c r="S22" s="114">
        <v>0</v>
      </c>
      <c r="T22" s="114">
        <v>0</v>
      </c>
      <c r="U22" s="114">
        <v>0</v>
      </c>
      <c r="V22" s="114">
        <v>2</v>
      </c>
      <c r="W22" s="114"/>
      <c r="X22" s="114" t="s">
        <v>5346</v>
      </c>
      <c r="Y22" s="115" t="s">
        <v>273</v>
      </c>
      <c r="Z22" s="114" t="s">
        <v>5409</v>
      </c>
      <c r="AA22" s="114" t="s">
        <v>5409</v>
      </c>
      <c r="AB22" s="114" t="s">
        <v>5409</v>
      </c>
      <c r="AC22" s="114" t="s">
        <v>5409</v>
      </c>
      <c r="AD22" s="114" t="s">
        <v>1296</v>
      </c>
      <c r="AE22" s="114" t="s">
        <v>1296</v>
      </c>
      <c r="AF22" s="114" t="s">
        <v>5506</v>
      </c>
      <c r="AG22" s="114"/>
      <c r="AH22" s="114" t="s">
        <v>1296</v>
      </c>
      <c r="AI22" s="114"/>
      <c r="AJ22" s="114">
        <v>7</v>
      </c>
      <c r="AK22" s="114">
        <v>6</v>
      </c>
      <c r="AL22" s="114" t="s">
        <v>5507</v>
      </c>
      <c r="AM22" s="114" t="s">
        <v>5508</v>
      </c>
      <c r="AN22" s="114" t="s">
        <v>5509</v>
      </c>
      <c r="AO22" s="114" t="s">
        <v>5510</v>
      </c>
      <c r="AP22" s="114"/>
      <c r="AQ22" s="114"/>
    </row>
    <row r="23" spans="1:43" s="5" customFormat="1" ht="49.5" x14ac:dyDescent="0.3">
      <c r="A23" s="272" t="s">
        <v>178</v>
      </c>
      <c r="B23" s="114" t="s">
        <v>179</v>
      </c>
      <c r="C23" s="114" t="str">
        <f t="shared" si="0"/>
        <v>Y</v>
      </c>
      <c r="D23" s="114" t="s">
        <v>1296</v>
      </c>
      <c r="E23" s="114" t="s">
        <v>5409</v>
      </c>
      <c r="F23" s="272"/>
      <c r="G23" s="114" t="s">
        <v>5346</v>
      </c>
      <c r="H23" s="114" t="s">
        <v>5346</v>
      </c>
      <c r="I23" s="272" t="s">
        <v>5511</v>
      </c>
      <c r="J23" s="114" t="s">
        <v>1296</v>
      </c>
      <c r="K23" s="114" t="s">
        <v>5409</v>
      </c>
      <c r="L23" s="114"/>
      <c r="M23" s="114"/>
      <c r="N23" s="114" t="s">
        <v>5409</v>
      </c>
      <c r="O23" s="114" t="s">
        <v>1296</v>
      </c>
      <c r="P23" s="114">
        <v>18</v>
      </c>
      <c r="Q23" s="114">
        <v>0</v>
      </c>
      <c r="R23" s="114">
        <v>0</v>
      </c>
      <c r="S23" s="114">
        <v>0</v>
      </c>
      <c r="T23" s="114">
        <v>0</v>
      </c>
      <c r="U23" s="114">
        <v>0</v>
      </c>
      <c r="V23" s="114">
        <v>18</v>
      </c>
      <c r="W23" s="114"/>
      <c r="X23" s="114" t="s">
        <v>5346</v>
      </c>
      <c r="Y23" s="115" t="s">
        <v>5512</v>
      </c>
      <c r="Z23" s="114" t="s">
        <v>5409</v>
      </c>
      <c r="AA23" s="114" t="s">
        <v>5409</v>
      </c>
      <c r="AB23" s="114" t="s">
        <v>5346</v>
      </c>
      <c r="AC23" s="114" t="s">
        <v>5409</v>
      </c>
      <c r="AD23" s="114" t="s">
        <v>5346</v>
      </c>
      <c r="AE23" s="114" t="s">
        <v>5346</v>
      </c>
      <c r="AF23" s="114" t="s">
        <v>5513</v>
      </c>
      <c r="AG23" s="114"/>
      <c r="AH23" s="114" t="s">
        <v>1296</v>
      </c>
      <c r="AI23" s="114"/>
      <c r="AJ23" s="114">
        <v>7</v>
      </c>
      <c r="AK23" s="114">
        <v>7</v>
      </c>
      <c r="AL23" s="114" t="s">
        <v>5514</v>
      </c>
      <c r="AM23" s="114" t="s">
        <v>5515</v>
      </c>
      <c r="AN23" s="114" t="s">
        <v>5516</v>
      </c>
      <c r="AO23" s="114"/>
      <c r="AP23" s="114" t="s">
        <v>5517</v>
      </c>
      <c r="AQ23" s="114"/>
    </row>
    <row r="24" spans="1:43" s="5" customFormat="1" ht="33" x14ac:dyDescent="0.3">
      <c r="A24" s="272" t="s">
        <v>184</v>
      </c>
      <c r="B24" s="114" t="s">
        <v>185</v>
      </c>
      <c r="C24" s="114" t="str">
        <f t="shared" si="0"/>
        <v>Y</v>
      </c>
      <c r="D24" s="114" t="s">
        <v>1296</v>
      </c>
      <c r="E24" s="114" t="s">
        <v>5409</v>
      </c>
      <c r="F24" s="272"/>
      <c r="G24" s="114" t="s">
        <v>5346</v>
      </c>
      <c r="H24" s="114" t="s">
        <v>5346</v>
      </c>
      <c r="I24" s="272" t="s">
        <v>5430</v>
      </c>
      <c r="J24" s="114" t="s">
        <v>1296</v>
      </c>
      <c r="K24" s="114" t="s">
        <v>5409</v>
      </c>
      <c r="L24" s="114"/>
      <c r="M24" s="114"/>
      <c r="N24" s="114" t="s">
        <v>5409</v>
      </c>
      <c r="O24" s="114" t="s">
        <v>1296</v>
      </c>
      <c r="P24" s="114">
        <v>0</v>
      </c>
      <c r="Q24" s="114">
        <v>0</v>
      </c>
      <c r="R24" s="114">
        <v>0</v>
      </c>
      <c r="S24" s="114">
        <v>0</v>
      </c>
      <c r="T24" s="114">
        <v>0</v>
      </c>
      <c r="U24" s="114">
        <v>0</v>
      </c>
      <c r="V24" s="114">
        <v>0</v>
      </c>
      <c r="W24" s="114"/>
      <c r="X24" s="114" t="s">
        <v>5346</v>
      </c>
      <c r="Y24" s="115" t="s">
        <v>5518</v>
      </c>
      <c r="Z24" s="114" t="s">
        <v>5409</v>
      </c>
      <c r="AA24" s="114" t="s">
        <v>5409</v>
      </c>
      <c r="AB24" s="114" t="s">
        <v>5409</v>
      </c>
      <c r="AC24" s="114" t="s">
        <v>5409</v>
      </c>
      <c r="AD24" s="114" t="s">
        <v>5346</v>
      </c>
      <c r="AE24" s="114" t="s">
        <v>5346</v>
      </c>
      <c r="AF24" s="114" t="s">
        <v>5519</v>
      </c>
      <c r="AG24" s="114"/>
      <c r="AH24" s="114" t="s">
        <v>1296</v>
      </c>
      <c r="AI24" s="114"/>
      <c r="AJ24" s="114">
        <v>7</v>
      </c>
      <c r="AK24" s="114">
        <v>1</v>
      </c>
      <c r="AL24" s="114" t="s">
        <v>5520</v>
      </c>
      <c r="AM24" s="114" t="s">
        <v>5521</v>
      </c>
      <c r="AN24" s="114" t="s">
        <v>5522</v>
      </c>
      <c r="AO24" s="114" t="s">
        <v>5523</v>
      </c>
      <c r="AP24" s="114" t="s">
        <v>5524</v>
      </c>
      <c r="AQ24" s="114"/>
    </row>
    <row r="25" spans="1:43" s="5" customFormat="1" x14ac:dyDescent="0.3">
      <c r="A25" s="272" t="s">
        <v>198</v>
      </c>
      <c r="B25" s="114" t="s">
        <v>199</v>
      </c>
      <c r="C25" s="114" t="str">
        <f t="shared" si="0"/>
        <v>N</v>
      </c>
      <c r="D25" s="114" t="s">
        <v>1296</v>
      </c>
      <c r="E25" s="114" t="s">
        <v>1296</v>
      </c>
      <c r="F25" s="272"/>
      <c r="G25" s="114" t="s">
        <v>1296</v>
      </c>
      <c r="H25" s="114" t="s">
        <v>1296</v>
      </c>
      <c r="I25" s="272"/>
      <c r="J25" s="114" t="s">
        <v>1296</v>
      </c>
      <c r="K25" s="114" t="s">
        <v>1296</v>
      </c>
      <c r="L25" s="114"/>
      <c r="M25" s="114"/>
      <c r="N25" s="114" t="s">
        <v>1296</v>
      </c>
      <c r="O25" s="114" t="s">
        <v>1296</v>
      </c>
      <c r="P25" s="114">
        <v>4</v>
      </c>
      <c r="Q25" s="114">
        <v>0</v>
      </c>
      <c r="R25" s="114">
        <v>0</v>
      </c>
      <c r="S25" s="114">
        <v>0</v>
      </c>
      <c r="T25" s="114">
        <v>2</v>
      </c>
      <c r="U25" s="114">
        <v>0</v>
      </c>
      <c r="V25" s="114">
        <v>6</v>
      </c>
      <c r="W25" s="114"/>
      <c r="X25" s="114" t="s">
        <v>5346</v>
      </c>
      <c r="Y25" s="115" t="s">
        <v>5525</v>
      </c>
      <c r="Z25" s="114" t="s">
        <v>5409</v>
      </c>
      <c r="AA25" s="114" t="s">
        <v>5409</v>
      </c>
      <c r="AB25" s="114" t="s">
        <v>5346</v>
      </c>
      <c r="AC25" s="114" t="s">
        <v>5409</v>
      </c>
      <c r="AD25" s="114" t="s">
        <v>1296</v>
      </c>
      <c r="AE25" s="114" t="s">
        <v>1296</v>
      </c>
      <c r="AF25" s="114"/>
      <c r="AG25" s="114"/>
      <c r="AH25" s="114" t="s">
        <v>1296</v>
      </c>
      <c r="AI25" s="114"/>
      <c r="AJ25" s="114">
        <v>7</v>
      </c>
      <c r="AK25" s="114">
        <v>8</v>
      </c>
      <c r="AL25" s="114" t="s">
        <v>5526</v>
      </c>
      <c r="AM25" s="114" t="s">
        <v>5527</v>
      </c>
      <c r="AN25" s="114" t="s">
        <v>5528</v>
      </c>
      <c r="AO25" s="114"/>
      <c r="AP25" s="114"/>
      <c r="AQ25" s="114"/>
    </row>
    <row r="26" spans="1:43" s="5" customFormat="1" ht="33" x14ac:dyDescent="0.3">
      <c r="A26" s="272" t="s">
        <v>206</v>
      </c>
      <c r="B26" s="114" t="s">
        <v>207</v>
      </c>
      <c r="C26" s="114" t="str">
        <f t="shared" si="0"/>
        <v>Y</v>
      </c>
      <c r="D26" s="114" t="s">
        <v>1296</v>
      </c>
      <c r="E26" s="114" t="s">
        <v>5409</v>
      </c>
      <c r="F26" s="272"/>
      <c r="G26" s="114" t="s">
        <v>5346</v>
      </c>
      <c r="H26" s="114" t="s">
        <v>5346</v>
      </c>
      <c r="I26" s="272" t="s">
        <v>5529</v>
      </c>
      <c r="J26" s="114" t="s">
        <v>1296</v>
      </c>
      <c r="K26" s="114" t="s">
        <v>5409</v>
      </c>
      <c r="L26" s="114"/>
      <c r="M26" s="114"/>
      <c r="N26" s="114" t="s">
        <v>5409</v>
      </c>
      <c r="O26" s="114" t="s">
        <v>1296</v>
      </c>
      <c r="P26" s="114">
        <v>10</v>
      </c>
      <c r="Q26" s="114">
        <v>0</v>
      </c>
      <c r="R26" s="114">
        <v>0</v>
      </c>
      <c r="S26" s="114">
        <v>1</v>
      </c>
      <c r="T26" s="114">
        <v>0</v>
      </c>
      <c r="U26" s="114">
        <v>0</v>
      </c>
      <c r="V26" s="114">
        <v>11</v>
      </c>
      <c r="W26" s="114"/>
      <c r="X26" s="114" t="s">
        <v>5346</v>
      </c>
      <c r="Y26" s="115" t="s">
        <v>5530</v>
      </c>
      <c r="Z26" s="114" t="s">
        <v>5409</v>
      </c>
      <c r="AA26" s="114" t="s">
        <v>5346</v>
      </c>
      <c r="AB26" s="114" t="s">
        <v>5346</v>
      </c>
      <c r="AC26" s="114" t="s">
        <v>5409</v>
      </c>
      <c r="AD26" s="114" t="s">
        <v>1296</v>
      </c>
      <c r="AE26" s="114" t="s">
        <v>1296</v>
      </c>
      <c r="AF26" s="114"/>
      <c r="AG26" s="114"/>
      <c r="AH26" s="114" t="s">
        <v>5346</v>
      </c>
      <c r="AI26" s="114" t="s">
        <v>5531</v>
      </c>
      <c r="AJ26" s="114">
        <v>7</v>
      </c>
      <c r="AK26" s="114">
        <v>5</v>
      </c>
      <c r="AL26" s="114" t="s">
        <v>5532</v>
      </c>
      <c r="AM26" s="114" t="s">
        <v>5533</v>
      </c>
      <c r="AN26" s="114" t="s">
        <v>5534</v>
      </c>
      <c r="AO26" s="114"/>
      <c r="AP26" s="114" t="s">
        <v>5535</v>
      </c>
      <c r="AQ26" s="114"/>
    </row>
    <row r="27" spans="1:43" s="5" customFormat="1" x14ac:dyDescent="0.3">
      <c r="A27" s="272" t="s">
        <v>240</v>
      </c>
      <c r="B27" s="114" t="s">
        <v>241</v>
      </c>
      <c r="C27" s="114" t="str">
        <f t="shared" si="0"/>
        <v>N</v>
      </c>
      <c r="D27" s="114" t="s">
        <v>1296</v>
      </c>
      <c r="E27" s="114" t="s">
        <v>1296</v>
      </c>
      <c r="F27" s="272"/>
      <c r="G27" s="114" t="s">
        <v>1296</v>
      </c>
      <c r="H27" s="114" t="s">
        <v>1296</v>
      </c>
      <c r="I27" s="272"/>
      <c r="J27" s="114" t="s">
        <v>1296</v>
      </c>
      <c r="K27" s="114" t="s">
        <v>1296</v>
      </c>
      <c r="L27" s="114"/>
      <c r="M27" s="114"/>
      <c r="N27" s="114" t="s">
        <v>1296</v>
      </c>
      <c r="O27" s="114" t="s">
        <v>1296</v>
      </c>
      <c r="P27" s="114">
        <v>3</v>
      </c>
      <c r="Q27" s="114">
        <v>0</v>
      </c>
      <c r="R27" s="114">
        <v>0</v>
      </c>
      <c r="S27" s="114">
        <v>0</v>
      </c>
      <c r="T27" s="114">
        <v>0</v>
      </c>
      <c r="U27" s="114">
        <v>0</v>
      </c>
      <c r="V27" s="114">
        <v>3</v>
      </c>
      <c r="W27" s="114"/>
      <c r="X27" s="114" t="s">
        <v>1296</v>
      </c>
      <c r="Y27" s="115"/>
      <c r="Z27" s="114" t="s">
        <v>5409</v>
      </c>
      <c r="AA27" s="114" t="s">
        <v>5409</v>
      </c>
      <c r="AB27" s="114" t="s">
        <v>5346</v>
      </c>
      <c r="AC27" s="114" t="s">
        <v>5409</v>
      </c>
      <c r="AD27" s="114" t="s">
        <v>1296</v>
      </c>
      <c r="AE27" s="114" t="s">
        <v>5346</v>
      </c>
      <c r="AF27" s="114" t="s">
        <v>5536</v>
      </c>
      <c r="AG27" s="114"/>
      <c r="AH27" s="114" t="s">
        <v>5346</v>
      </c>
      <c r="AI27" s="114" t="s">
        <v>5537</v>
      </c>
      <c r="AJ27" s="114">
        <v>4</v>
      </c>
      <c r="AK27" s="114">
        <v>4</v>
      </c>
      <c r="AL27" s="114" t="s">
        <v>5538</v>
      </c>
      <c r="AM27" s="114" t="s">
        <v>5539</v>
      </c>
      <c r="AN27" s="114" t="s">
        <v>5540</v>
      </c>
      <c r="AO27" s="114" t="s">
        <v>5541</v>
      </c>
      <c r="AP27" s="114"/>
      <c r="AQ27" s="114"/>
    </row>
    <row r="28" spans="1:43" s="48" customFormat="1" ht="33" x14ac:dyDescent="0.3">
      <c r="A28" s="272" t="s">
        <v>254</v>
      </c>
      <c r="B28" s="115" t="s">
        <v>255</v>
      </c>
      <c r="C28" s="115" t="str">
        <f t="shared" si="0"/>
        <v>Y</v>
      </c>
      <c r="D28" s="115" t="s">
        <v>1296</v>
      </c>
      <c r="E28" s="115" t="s">
        <v>1296</v>
      </c>
      <c r="F28" s="272"/>
      <c r="G28" s="115" t="s">
        <v>5346</v>
      </c>
      <c r="H28" s="115" t="s">
        <v>5346</v>
      </c>
      <c r="I28" s="272" t="s">
        <v>361</v>
      </c>
      <c r="J28" s="115" t="s">
        <v>1296</v>
      </c>
      <c r="K28" s="115" t="s">
        <v>1296</v>
      </c>
      <c r="L28" s="115"/>
      <c r="M28" s="115"/>
      <c r="N28" s="115" t="s">
        <v>1296</v>
      </c>
      <c r="O28" s="115" t="s">
        <v>1296</v>
      </c>
      <c r="P28" s="115">
        <v>8</v>
      </c>
      <c r="Q28" s="115">
        <v>0</v>
      </c>
      <c r="R28" s="115">
        <v>0</v>
      </c>
      <c r="S28" s="115">
        <v>0</v>
      </c>
      <c r="T28" s="115">
        <v>0</v>
      </c>
      <c r="U28" s="115">
        <v>0</v>
      </c>
      <c r="V28" s="115">
        <v>8</v>
      </c>
      <c r="W28" s="115"/>
      <c r="X28" s="115" t="s">
        <v>5346</v>
      </c>
      <c r="Y28" s="115" t="s">
        <v>5542</v>
      </c>
      <c r="Z28" s="115" t="s">
        <v>5409</v>
      </c>
      <c r="AA28" s="115" t="s">
        <v>5409</v>
      </c>
      <c r="AB28" s="115" t="s">
        <v>5409</v>
      </c>
      <c r="AC28" s="115" t="s">
        <v>5409</v>
      </c>
      <c r="AD28" s="115" t="s">
        <v>5346</v>
      </c>
      <c r="AE28" s="115" t="s">
        <v>1296</v>
      </c>
      <c r="AF28" s="115"/>
      <c r="AG28" s="115"/>
      <c r="AH28" s="115" t="s">
        <v>5346</v>
      </c>
      <c r="AI28" s="115" t="s">
        <v>5543</v>
      </c>
      <c r="AJ28" s="115">
        <v>8</v>
      </c>
      <c r="AK28" s="115">
        <v>3</v>
      </c>
      <c r="AL28" s="115" t="s">
        <v>5544</v>
      </c>
      <c r="AM28" s="115" t="s">
        <v>5545</v>
      </c>
      <c r="AN28" s="115" t="s">
        <v>5546</v>
      </c>
      <c r="AO28" s="115"/>
      <c r="AP28" s="115"/>
      <c r="AQ28" s="115"/>
    </row>
    <row r="29" spans="1:43" s="5" customFormat="1" x14ac:dyDescent="0.3">
      <c r="A29" s="272" t="s">
        <v>34</v>
      </c>
      <c r="B29" s="114" t="s">
        <v>35</v>
      </c>
      <c r="C29" s="114" t="str">
        <f t="shared" si="0"/>
        <v>N</v>
      </c>
      <c r="D29" s="114" t="s">
        <v>1296</v>
      </c>
      <c r="E29" s="114" t="s">
        <v>5409</v>
      </c>
      <c r="F29" s="272"/>
      <c r="G29" s="114" t="s">
        <v>1296</v>
      </c>
      <c r="H29" s="114" t="s">
        <v>5409</v>
      </c>
      <c r="I29" s="272"/>
      <c r="J29" s="114" t="s">
        <v>1296</v>
      </c>
      <c r="K29" s="114" t="s">
        <v>5409</v>
      </c>
      <c r="L29" s="114"/>
      <c r="M29" s="114"/>
      <c r="N29" s="114" t="s">
        <v>5409</v>
      </c>
      <c r="O29" s="114" t="s">
        <v>1296</v>
      </c>
      <c r="P29" s="114">
        <v>5</v>
      </c>
      <c r="Q29" s="114">
        <v>0</v>
      </c>
      <c r="R29" s="114">
        <v>0</v>
      </c>
      <c r="S29" s="114">
        <v>0</v>
      </c>
      <c r="T29" s="114">
        <v>0</v>
      </c>
      <c r="U29" s="114">
        <v>0</v>
      </c>
      <c r="V29" s="114">
        <v>5</v>
      </c>
      <c r="W29" s="114"/>
      <c r="X29" s="114" t="s">
        <v>5346</v>
      </c>
      <c r="Y29" s="115" t="s">
        <v>5547</v>
      </c>
      <c r="Z29" s="114" t="s">
        <v>5346</v>
      </c>
      <c r="AA29" s="114" t="s">
        <v>5409</v>
      </c>
      <c r="AB29" s="114" t="s">
        <v>5346</v>
      </c>
      <c r="AC29" s="114" t="s">
        <v>5409</v>
      </c>
      <c r="AD29" s="114" t="s">
        <v>5346</v>
      </c>
      <c r="AE29" s="114" t="s">
        <v>1296</v>
      </c>
      <c r="AF29" s="114" t="s">
        <v>5548</v>
      </c>
      <c r="AG29" s="114"/>
      <c r="AH29" s="114" t="s">
        <v>1296</v>
      </c>
      <c r="AI29" s="114"/>
      <c r="AJ29" s="114">
        <v>8</v>
      </c>
      <c r="AK29" s="114">
        <v>8</v>
      </c>
      <c r="AL29" s="114" t="s">
        <v>5549</v>
      </c>
      <c r="AM29" s="114" t="s">
        <v>5550</v>
      </c>
      <c r="AN29" s="114" t="s">
        <v>5551</v>
      </c>
      <c r="AO29" s="114" t="s">
        <v>5552</v>
      </c>
      <c r="AP29" s="114"/>
      <c r="AQ29" s="114"/>
    </row>
    <row r="30" spans="1:43" s="5" customFormat="1" ht="33" x14ac:dyDescent="0.3">
      <c r="A30" s="272" t="s">
        <v>14</v>
      </c>
      <c r="B30" s="114" t="s">
        <v>15</v>
      </c>
      <c r="C30" s="114" t="str">
        <f t="shared" si="0"/>
        <v>Y</v>
      </c>
      <c r="D30" s="114" t="s">
        <v>1296</v>
      </c>
      <c r="E30" s="114" t="s">
        <v>1296</v>
      </c>
      <c r="F30" s="272"/>
      <c r="G30" s="114" t="s">
        <v>5346</v>
      </c>
      <c r="H30" s="114" t="s">
        <v>5346</v>
      </c>
      <c r="I30" s="272" t="s">
        <v>11774</v>
      </c>
      <c r="J30" s="114" t="s">
        <v>1296</v>
      </c>
      <c r="K30" s="114" t="s">
        <v>1296</v>
      </c>
      <c r="L30" s="114"/>
      <c r="M30" s="114" t="s">
        <v>5553</v>
      </c>
      <c r="N30" s="114" t="s">
        <v>5346</v>
      </c>
      <c r="O30" s="114" t="s">
        <v>5346</v>
      </c>
      <c r="P30" s="114">
        <v>4</v>
      </c>
      <c r="Q30" s="114">
        <v>0</v>
      </c>
      <c r="R30" s="114">
        <v>0</v>
      </c>
      <c r="S30" s="114">
        <v>0</v>
      </c>
      <c r="T30" s="114">
        <v>0</v>
      </c>
      <c r="U30" s="114">
        <v>0</v>
      </c>
      <c r="V30" s="114">
        <v>4</v>
      </c>
      <c r="W30" s="114"/>
      <c r="X30" s="114" t="s">
        <v>5346</v>
      </c>
      <c r="Y30" s="115" t="s">
        <v>5554</v>
      </c>
      <c r="Z30" s="114" t="s">
        <v>5409</v>
      </c>
      <c r="AA30" s="114" t="s">
        <v>5409</v>
      </c>
      <c r="AB30" s="114" t="s">
        <v>5346</v>
      </c>
      <c r="AC30" s="114" t="s">
        <v>5409</v>
      </c>
      <c r="AD30" s="114" t="s">
        <v>5346</v>
      </c>
      <c r="AE30" s="114" t="s">
        <v>1296</v>
      </c>
      <c r="AF30" s="114" t="s">
        <v>5555</v>
      </c>
      <c r="AG30" s="114"/>
      <c r="AH30" s="114" t="s">
        <v>1296</v>
      </c>
      <c r="AI30" s="114" t="s">
        <v>5556</v>
      </c>
      <c r="AJ30" s="114">
        <v>10</v>
      </c>
      <c r="AK30" s="114">
        <v>10</v>
      </c>
      <c r="AL30" s="114" t="s">
        <v>5557</v>
      </c>
      <c r="AM30" s="114" t="s">
        <v>5558</v>
      </c>
      <c r="AN30" s="114" t="s">
        <v>5559</v>
      </c>
      <c r="AO30" s="114" t="s">
        <v>5560</v>
      </c>
      <c r="AP30" s="114"/>
      <c r="AQ30" s="114"/>
    </row>
    <row r="31" spans="1:43" s="5" customFormat="1" x14ac:dyDescent="0.3">
      <c r="A31" s="272" t="s">
        <v>16</v>
      </c>
      <c r="B31" s="114" t="s">
        <v>17</v>
      </c>
      <c r="C31" s="114" t="str">
        <f t="shared" si="0"/>
        <v>N</v>
      </c>
      <c r="D31" s="114" t="s">
        <v>1296</v>
      </c>
      <c r="E31" s="114" t="s">
        <v>1296</v>
      </c>
      <c r="F31" s="272"/>
      <c r="G31" s="114" t="s">
        <v>1296</v>
      </c>
      <c r="H31" s="114" t="s">
        <v>1296</v>
      </c>
      <c r="I31" s="272"/>
      <c r="J31" s="114" t="s">
        <v>1296</v>
      </c>
      <c r="K31" s="114" t="s">
        <v>1296</v>
      </c>
      <c r="L31" s="114"/>
      <c r="M31" s="114"/>
      <c r="N31" s="114" t="s">
        <v>1296</v>
      </c>
      <c r="O31" s="114" t="s">
        <v>1296</v>
      </c>
      <c r="P31" s="114">
        <v>4</v>
      </c>
      <c r="Q31" s="114">
        <v>0</v>
      </c>
      <c r="R31" s="114">
        <v>0</v>
      </c>
      <c r="S31" s="114">
        <v>0</v>
      </c>
      <c r="T31" s="114">
        <v>0</v>
      </c>
      <c r="U31" s="114">
        <v>0</v>
      </c>
      <c r="V31" s="114">
        <v>4</v>
      </c>
      <c r="W31" s="114"/>
      <c r="X31" s="114" t="s">
        <v>5346</v>
      </c>
      <c r="Y31" s="115" t="s">
        <v>5561</v>
      </c>
      <c r="Z31" s="114" t="s">
        <v>5409</v>
      </c>
      <c r="AA31" s="114" t="s">
        <v>5409</v>
      </c>
      <c r="AB31" s="114" t="s">
        <v>5346</v>
      </c>
      <c r="AC31" s="114" t="s">
        <v>5409</v>
      </c>
      <c r="AD31" s="114" t="s">
        <v>5346</v>
      </c>
      <c r="AE31" s="114" t="s">
        <v>1296</v>
      </c>
      <c r="AF31" s="114"/>
      <c r="AG31" s="114"/>
      <c r="AH31" s="114" t="s">
        <v>1296</v>
      </c>
      <c r="AI31" s="114"/>
      <c r="AJ31" s="114">
        <v>8</v>
      </c>
      <c r="AK31" s="114">
        <v>6</v>
      </c>
      <c r="AL31" s="114" t="s">
        <v>5562</v>
      </c>
      <c r="AM31" s="114" t="s">
        <v>5563</v>
      </c>
      <c r="AN31" s="114" t="s">
        <v>5564</v>
      </c>
      <c r="AO31" s="114" t="s">
        <v>5565</v>
      </c>
      <c r="AP31" s="114" t="s">
        <v>5566</v>
      </c>
      <c r="AQ31" s="114"/>
    </row>
    <row r="32" spans="1:43" s="5" customFormat="1" x14ac:dyDescent="0.3">
      <c r="A32" s="272" t="s">
        <v>24</v>
      </c>
      <c r="B32" s="114" t="s">
        <v>25</v>
      </c>
      <c r="C32" s="114" t="str">
        <f t="shared" si="0"/>
        <v>N</v>
      </c>
      <c r="D32" s="114" t="s">
        <v>1296</v>
      </c>
      <c r="E32" s="114" t="s">
        <v>5409</v>
      </c>
      <c r="F32" s="272"/>
      <c r="G32" s="114" t="s">
        <v>1296</v>
      </c>
      <c r="H32" s="114" t="s">
        <v>5409</v>
      </c>
      <c r="I32" s="272"/>
      <c r="J32" s="114" t="s">
        <v>1296</v>
      </c>
      <c r="K32" s="114" t="s">
        <v>5409</v>
      </c>
      <c r="L32" s="114"/>
      <c r="M32" s="114"/>
      <c r="N32" s="114" t="s">
        <v>5409</v>
      </c>
      <c r="O32" s="114" t="s">
        <v>1296</v>
      </c>
      <c r="P32" s="114">
        <v>2</v>
      </c>
      <c r="Q32" s="114">
        <v>0</v>
      </c>
      <c r="R32" s="114">
        <v>0</v>
      </c>
      <c r="S32" s="114">
        <v>0</v>
      </c>
      <c r="T32" s="114">
        <v>0</v>
      </c>
      <c r="U32" s="114">
        <v>0</v>
      </c>
      <c r="V32" s="114">
        <v>2</v>
      </c>
      <c r="W32" s="114"/>
      <c r="X32" s="114" t="s">
        <v>1296</v>
      </c>
      <c r="Y32" s="115"/>
      <c r="Z32" s="114" t="s">
        <v>5409</v>
      </c>
      <c r="AA32" s="114" t="s">
        <v>5409</v>
      </c>
      <c r="AB32" s="114" t="s">
        <v>5409</v>
      </c>
      <c r="AC32" s="114" t="s">
        <v>5409</v>
      </c>
      <c r="AD32" s="114" t="s">
        <v>1296</v>
      </c>
      <c r="AE32" s="114" t="s">
        <v>5346</v>
      </c>
      <c r="AF32" s="114" t="s">
        <v>5432</v>
      </c>
      <c r="AG32" s="114"/>
      <c r="AH32" s="114" t="s">
        <v>1296</v>
      </c>
      <c r="AI32" s="114"/>
      <c r="AJ32" s="114">
        <v>5</v>
      </c>
      <c r="AK32" s="114">
        <v>5</v>
      </c>
      <c r="AL32" s="114" t="s">
        <v>5567</v>
      </c>
      <c r="AM32" s="114" t="s">
        <v>5568</v>
      </c>
      <c r="AN32" s="114" t="s">
        <v>5569</v>
      </c>
      <c r="AO32" s="114" t="s">
        <v>5570</v>
      </c>
      <c r="AP32" s="114" t="s">
        <v>5571</v>
      </c>
      <c r="AQ32" s="114"/>
    </row>
    <row r="33" spans="1:43" s="5" customFormat="1" x14ac:dyDescent="0.3">
      <c r="A33" s="272" t="s">
        <v>44</v>
      </c>
      <c r="B33" s="114" t="s">
        <v>45</v>
      </c>
      <c r="C33" s="114" t="str">
        <f t="shared" si="0"/>
        <v>N</v>
      </c>
      <c r="D33" s="114" t="s">
        <v>1296</v>
      </c>
      <c r="E33" s="114" t="s">
        <v>5409</v>
      </c>
      <c r="F33" s="272"/>
      <c r="G33" s="114" t="s">
        <v>1296</v>
      </c>
      <c r="H33" s="114" t="s">
        <v>5409</v>
      </c>
      <c r="I33" s="272"/>
      <c r="J33" s="114" t="s">
        <v>1296</v>
      </c>
      <c r="K33" s="114" t="s">
        <v>5409</v>
      </c>
      <c r="L33" s="114"/>
      <c r="M33" s="114"/>
      <c r="N33" s="114" t="s">
        <v>5409</v>
      </c>
      <c r="O33" s="114" t="s">
        <v>1296</v>
      </c>
      <c r="P33" s="114">
        <v>1</v>
      </c>
      <c r="Q33" s="114">
        <v>0</v>
      </c>
      <c r="R33" s="114">
        <v>0</v>
      </c>
      <c r="S33" s="114">
        <v>0</v>
      </c>
      <c r="T33" s="114">
        <v>0</v>
      </c>
      <c r="U33" s="114">
        <v>0</v>
      </c>
      <c r="V33" s="114">
        <v>1</v>
      </c>
      <c r="W33" s="114"/>
      <c r="X33" s="114" t="s">
        <v>1296</v>
      </c>
      <c r="Y33" s="115"/>
      <c r="Z33" s="114" t="s">
        <v>5409</v>
      </c>
      <c r="AA33" s="114" t="s">
        <v>5409</v>
      </c>
      <c r="AB33" s="114" t="s">
        <v>5409</v>
      </c>
      <c r="AC33" s="114" t="s">
        <v>5409</v>
      </c>
      <c r="AD33" s="114" t="s">
        <v>1296</v>
      </c>
      <c r="AE33" s="114" t="s">
        <v>5346</v>
      </c>
      <c r="AF33" s="114" t="s">
        <v>5572</v>
      </c>
      <c r="AG33" s="114"/>
      <c r="AH33" s="114" t="s">
        <v>1296</v>
      </c>
      <c r="AI33" s="114"/>
      <c r="AJ33" s="114">
        <v>2</v>
      </c>
      <c r="AK33" s="114">
        <v>2</v>
      </c>
      <c r="AL33" s="114" t="s">
        <v>5573</v>
      </c>
      <c r="AM33" s="114" t="s">
        <v>5574</v>
      </c>
      <c r="AN33" s="114"/>
      <c r="AO33" s="114"/>
      <c r="AP33" s="114" t="s">
        <v>5575</v>
      </c>
      <c r="AQ33" s="114"/>
    </row>
    <row r="34" spans="1:43" s="5" customFormat="1" x14ac:dyDescent="0.3">
      <c r="A34" s="272" t="s">
        <v>30</v>
      </c>
      <c r="B34" s="114" t="s">
        <v>31</v>
      </c>
      <c r="C34" s="114" t="str">
        <f t="shared" si="0"/>
        <v>N</v>
      </c>
      <c r="D34" s="114" t="s">
        <v>1296</v>
      </c>
      <c r="E34" s="114" t="s">
        <v>5409</v>
      </c>
      <c r="F34" s="272"/>
      <c r="G34" s="114" t="s">
        <v>1296</v>
      </c>
      <c r="H34" s="114" t="s">
        <v>5409</v>
      </c>
      <c r="I34" s="272"/>
      <c r="J34" s="114" t="s">
        <v>1296</v>
      </c>
      <c r="K34" s="114" t="s">
        <v>5409</v>
      </c>
      <c r="L34" s="114"/>
      <c r="M34" s="114"/>
      <c r="N34" s="114" t="s">
        <v>5409</v>
      </c>
      <c r="O34" s="114" t="s">
        <v>1296</v>
      </c>
      <c r="P34" s="114">
        <v>2</v>
      </c>
      <c r="Q34" s="114">
        <v>0</v>
      </c>
      <c r="R34" s="114">
        <v>0</v>
      </c>
      <c r="S34" s="114">
        <v>0</v>
      </c>
      <c r="T34" s="114">
        <v>0</v>
      </c>
      <c r="U34" s="114">
        <v>0</v>
      </c>
      <c r="V34" s="114">
        <v>2</v>
      </c>
      <c r="W34" s="114"/>
      <c r="X34" s="114" t="s">
        <v>1296</v>
      </c>
      <c r="Y34" s="115"/>
      <c r="Z34" s="114" t="s">
        <v>5409</v>
      </c>
      <c r="AA34" s="114" t="s">
        <v>5409</v>
      </c>
      <c r="AB34" s="114" t="s">
        <v>5409</v>
      </c>
      <c r="AC34" s="114" t="s">
        <v>5409</v>
      </c>
      <c r="AD34" s="114" t="s">
        <v>1296</v>
      </c>
      <c r="AE34" s="114" t="s">
        <v>5346</v>
      </c>
      <c r="AF34" s="114" t="s">
        <v>5576</v>
      </c>
      <c r="AG34" s="114" t="s">
        <v>292</v>
      </c>
      <c r="AH34" s="114" t="s">
        <v>1296</v>
      </c>
      <c r="AI34" s="114"/>
      <c r="AJ34" s="114">
        <v>2</v>
      </c>
      <c r="AK34" s="114">
        <v>1</v>
      </c>
      <c r="AL34" s="114" t="s">
        <v>5577</v>
      </c>
      <c r="AM34" s="114" t="s">
        <v>5578</v>
      </c>
      <c r="AN34" s="114" t="s">
        <v>5579</v>
      </c>
      <c r="AO34" s="114" t="s">
        <v>5580</v>
      </c>
      <c r="AP34" s="114" t="s">
        <v>5581</v>
      </c>
      <c r="AQ34" s="114"/>
    </row>
    <row r="35" spans="1:43" s="5" customFormat="1" x14ac:dyDescent="0.3">
      <c r="A35" s="272" t="s">
        <v>60</v>
      </c>
      <c r="B35" s="114" t="s">
        <v>61</v>
      </c>
      <c r="C35" s="114" t="str">
        <f t="shared" si="0"/>
        <v>N</v>
      </c>
      <c r="D35" s="114" t="s">
        <v>1296</v>
      </c>
      <c r="E35" s="114" t="s">
        <v>5409</v>
      </c>
      <c r="F35" s="272"/>
      <c r="G35" s="114" t="s">
        <v>1296</v>
      </c>
      <c r="H35" s="114" t="s">
        <v>5409</v>
      </c>
      <c r="I35" s="272"/>
      <c r="J35" s="114" t="s">
        <v>1296</v>
      </c>
      <c r="K35" s="114" t="s">
        <v>5409</v>
      </c>
      <c r="L35" s="114"/>
      <c r="M35" s="114"/>
      <c r="N35" s="114" t="s">
        <v>5409</v>
      </c>
      <c r="O35" s="114" t="s">
        <v>1296</v>
      </c>
      <c r="P35" s="114">
        <v>0</v>
      </c>
      <c r="Q35" s="114">
        <v>0</v>
      </c>
      <c r="R35" s="114">
        <v>0</v>
      </c>
      <c r="S35" s="114">
        <v>0</v>
      </c>
      <c r="T35" s="114">
        <v>0</v>
      </c>
      <c r="U35" s="114">
        <v>0</v>
      </c>
      <c r="V35" s="114">
        <v>0</v>
      </c>
      <c r="W35" s="114"/>
      <c r="X35" s="114" t="s">
        <v>1296</v>
      </c>
      <c r="Y35" s="115"/>
      <c r="Z35" s="114" t="s">
        <v>5409</v>
      </c>
      <c r="AA35" s="114" t="s">
        <v>5409</v>
      </c>
      <c r="AB35" s="114" t="s">
        <v>5409</v>
      </c>
      <c r="AC35" s="114" t="s">
        <v>5409</v>
      </c>
      <c r="AD35" s="114" t="s">
        <v>1296</v>
      </c>
      <c r="AE35" s="114" t="s">
        <v>5346</v>
      </c>
      <c r="AF35" s="114"/>
      <c r="AG35" s="114"/>
      <c r="AH35" s="114" t="s">
        <v>1296</v>
      </c>
      <c r="AI35" s="114"/>
      <c r="AJ35" s="114">
        <v>5</v>
      </c>
      <c r="AK35" s="114">
        <v>1</v>
      </c>
      <c r="AL35" s="114" t="s">
        <v>5582</v>
      </c>
      <c r="AM35" s="114" t="s">
        <v>5583</v>
      </c>
      <c r="AN35" s="114" t="s">
        <v>5584</v>
      </c>
      <c r="AO35" s="114" t="s">
        <v>5585</v>
      </c>
      <c r="AP35" s="114" t="s">
        <v>5586</v>
      </c>
      <c r="AQ35" s="114"/>
    </row>
    <row r="36" spans="1:43" s="5" customFormat="1" x14ac:dyDescent="0.3">
      <c r="A36" s="272" t="s">
        <v>250</v>
      </c>
      <c r="B36" s="114" t="s">
        <v>251</v>
      </c>
      <c r="C36" s="114" t="str">
        <f t="shared" si="0"/>
        <v>Y</v>
      </c>
      <c r="D36" s="114" t="s">
        <v>1296</v>
      </c>
      <c r="E36" s="114" t="s">
        <v>1296</v>
      </c>
      <c r="F36" s="272"/>
      <c r="G36" s="114" t="s">
        <v>5346</v>
      </c>
      <c r="H36" s="114" t="s">
        <v>5346</v>
      </c>
      <c r="I36" s="272" t="s">
        <v>5587</v>
      </c>
      <c r="J36" s="114" t="s">
        <v>1296</v>
      </c>
      <c r="K36" s="114" t="s">
        <v>1296</v>
      </c>
      <c r="L36" s="114"/>
      <c r="M36" s="114" t="s">
        <v>5588</v>
      </c>
      <c r="N36" s="114" t="s">
        <v>5346</v>
      </c>
      <c r="O36" s="114" t="s">
        <v>5346</v>
      </c>
      <c r="P36" s="114">
        <v>23</v>
      </c>
      <c r="Q36" s="114">
        <v>0</v>
      </c>
      <c r="R36" s="114">
        <v>0</v>
      </c>
      <c r="S36" s="114">
        <v>0</v>
      </c>
      <c r="T36" s="114">
        <v>0</v>
      </c>
      <c r="U36" s="114">
        <v>0</v>
      </c>
      <c r="V36" s="114">
        <v>23</v>
      </c>
      <c r="W36" s="114"/>
      <c r="X36" s="114" t="s">
        <v>1296</v>
      </c>
      <c r="Y36" s="115"/>
      <c r="Z36" s="114" t="s">
        <v>5409</v>
      </c>
      <c r="AA36" s="114" t="s">
        <v>5409</v>
      </c>
      <c r="AB36" s="114" t="s">
        <v>5409</v>
      </c>
      <c r="AC36" s="114" t="s">
        <v>5409</v>
      </c>
      <c r="AD36" s="114" t="s">
        <v>1296</v>
      </c>
      <c r="AE36" s="114" t="s">
        <v>1296</v>
      </c>
      <c r="AF36" s="114"/>
      <c r="AG36" s="114"/>
      <c r="AH36" s="114" t="s">
        <v>5346</v>
      </c>
      <c r="AI36" s="114" t="s">
        <v>5589</v>
      </c>
      <c r="AJ36" s="114">
        <v>10</v>
      </c>
      <c r="AK36" s="114">
        <v>10</v>
      </c>
      <c r="AL36" s="114" t="s">
        <v>5590</v>
      </c>
      <c r="AM36" s="114"/>
      <c r="AN36" s="114"/>
      <c r="AO36" s="114"/>
      <c r="AP36" s="114"/>
      <c r="AQ36" s="114"/>
    </row>
    <row r="37" spans="1:43" s="5" customFormat="1" ht="33" x14ac:dyDescent="0.3">
      <c r="A37" s="272" t="s">
        <v>242</v>
      </c>
      <c r="B37" s="114" t="s">
        <v>243</v>
      </c>
      <c r="C37" s="114" t="str">
        <f t="shared" ref="C37:C68" si="1">IF(OR(D37="Yes",G37="Yes",J37="Yes",O37="Yes"),"Y","N")</f>
        <v>Y</v>
      </c>
      <c r="D37" s="114" t="s">
        <v>1296</v>
      </c>
      <c r="E37" s="114" t="s">
        <v>1296</v>
      </c>
      <c r="F37" s="272"/>
      <c r="G37" s="114" t="s">
        <v>5346</v>
      </c>
      <c r="H37" s="114" t="s">
        <v>5346</v>
      </c>
      <c r="I37" s="272" t="s">
        <v>11774</v>
      </c>
      <c r="J37" s="114" t="s">
        <v>1296</v>
      </c>
      <c r="K37" s="114" t="s">
        <v>1296</v>
      </c>
      <c r="L37" s="114"/>
      <c r="M37" s="114"/>
      <c r="N37" s="114" t="s">
        <v>1296</v>
      </c>
      <c r="O37" s="114" t="s">
        <v>1296</v>
      </c>
      <c r="P37" s="114">
        <v>9</v>
      </c>
      <c r="Q37" s="114">
        <v>0</v>
      </c>
      <c r="R37" s="114">
        <v>0</v>
      </c>
      <c r="S37" s="114">
        <v>0</v>
      </c>
      <c r="T37" s="114">
        <v>0</v>
      </c>
      <c r="U37" s="114">
        <v>0</v>
      </c>
      <c r="V37" s="114">
        <v>9</v>
      </c>
      <c r="W37" s="114"/>
      <c r="X37" s="114" t="s">
        <v>5346</v>
      </c>
      <c r="Y37" s="115" t="s">
        <v>5591</v>
      </c>
      <c r="Z37" s="114" t="s">
        <v>5409</v>
      </c>
      <c r="AA37" s="114" t="s">
        <v>5409</v>
      </c>
      <c r="AB37" s="114" t="s">
        <v>5346</v>
      </c>
      <c r="AC37" s="114" t="s">
        <v>5409</v>
      </c>
      <c r="AD37" s="114" t="s">
        <v>5346</v>
      </c>
      <c r="AE37" s="114" t="s">
        <v>1296</v>
      </c>
      <c r="AF37" s="114"/>
      <c r="AG37" s="114"/>
      <c r="AH37" s="114" t="s">
        <v>5346</v>
      </c>
      <c r="AI37" s="114" t="s">
        <v>5592</v>
      </c>
      <c r="AJ37" s="114">
        <v>6</v>
      </c>
      <c r="AK37" s="114">
        <v>8</v>
      </c>
      <c r="AL37" s="114" t="s">
        <v>5593</v>
      </c>
      <c r="AM37" s="114" t="s">
        <v>5594</v>
      </c>
      <c r="AN37" s="114" t="s">
        <v>5595</v>
      </c>
      <c r="AO37" s="114"/>
      <c r="AP37" s="114"/>
      <c r="AQ37" s="114"/>
    </row>
    <row r="38" spans="1:43" s="48" customFormat="1" ht="49.5" x14ac:dyDescent="0.3">
      <c r="A38" s="272" t="s">
        <v>5596</v>
      </c>
      <c r="B38" s="115" t="s">
        <v>7</v>
      </c>
      <c r="C38" s="115" t="str">
        <f t="shared" si="1"/>
        <v>Y</v>
      </c>
      <c r="D38" s="115" t="s">
        <v>5346</v>
      </c>
      <c r="E38" s="115" t="s">
        <v>5346</v>
      </c>
      <c r="F38" s="272" t="s">
        <v>5597</v>
      </c>
      <c r="G38" s="115" t="s">
        <v>5346</v>
      </c>
      <c r="H38" s="115" t="s">
        <v>5346</v>
      </c>
      <c r="I38" s="272" t="s">
        <v>5598</v>
      </c>
      <c r="J38" s="115" t="s">
        <v>1296</v>
      </c>
      <c r="K38" s="115" t="s">
        <v>1296</v>
      </c>
      <c r="L38" s="115"/>
      <c r="M38" s="115" t="s">
        <v>5599</v>
      </c>
      <c r="N38" s="115" t="s">
        <v>5346</v>
      </c>
      <c r="O38" s="115" t="s">
        <v>5346</v>
      </c>
      <c r="P38" s="115">
        <v>37</v>
      </c>
      <c r="Q38" s="115">
        <v>4</v>
      </c>
      <c r="R38" s="115">
        <v>1</v>
      </c>
      <c r="S38" s="115">
        <v>2</v>
      </c>
      <c r="T38" s="115">
        <v>0</v>
      </c>
      <c r="U38" s="115">
        <v>0</v>
      </c>
      <c r="V38" s="115">
        <f>SUM(P38:$U38)</f>
        <v>44</v>
      </c>
      <c r="W38" s="115"/>
      <c r="X38" s="115" t="s">
        <v>5346</v>
      </c>
      <c r="Y38" s="115" t="s">
        <v>5600</v>
      </c>
      <c r="Z38" s="115" t="s">
        <v>5346</v>
      </c>
      <c r="AA38" s="115" t="s">
        <v>5346</v>
      </c>
      <c r="AB38" s="115" t="s">
        <v>5346</v>
      </c>
      <c r="AC38" s="115" t="s">
        <v>5346</v>
      </c>
      <c r="AD38" s="115" t="s">
        <v>1296</v>
      </c>
      <c r="AE38" s="115" t="s">
        <v>5346</v>
      </c>
      <c r="AF38" s="115" t="s">
        <v>5601</v>
      </c>
      <c r="AG38" s="115"/>
      <c r="AH38" s="115" t="s">
        <v>5346</v>
      </c>
      <c r="AI38" s="115" t="s">
        <v>5602</v>
      </c>
      <c r="AJ38" s="115">
        <v>10</v>
      </c>
      <c r="AK38" s="115">
        <v>5</v>
      </c>
      <c r="AL38" s="115" t="s">
        <v>5603</v>
      </c>
      <c r="AM38" s="115" t="s">
        <v>5604</v>
      </c>
      <c r="AN38" s="115" t="s">
        <v>5605</v>
      </c>
      <c r="AO38" s="115" t="s">
        <v>5606</v>
      </c>
      <c r="AP38" s="115"/>
      <c r="AQ38" s="115"/>
    </row>
    <row r="39" spans="1:43" s="48" customFormat="1" ht="66" x14ac:dyDescent="0.3">
      <c r="A39" s="272" t="s">
        <v>4</v>
      </c>
      <c r="B39" s="115" t="s">
        <v>5</v>
      </c>
      <c r="C39" s="115" t="str">
        <f t="shared" si="1"/>
        <v>Y</v>
      </c>
      <c r="D39" s="115" t="s">
        <v>5346</v>
      </c>
      <c r="E39" s="115" t="s">
        <v>5346</v>
      </c>
      <c r="F39" s="272" t="s">
        <v>5607</v>
      </c>
      <c r="G39" s="115" t="s">
        <v>5346</v>
      </c>
      <c r="H39" s="115" t="s">
        <v>5346</v>
      </c>
      <c r="I39" s="272" t="s">
        <v>5607</v>
      </c>
      <c r="J39" s="115" t="s">
        <v>1296</v>
      </c>
      <c r="K39" s="115" t="s">
        <v>1296</v>
      </c>
      <c r="L39" s="115"/>
      <c r="M39" s="115"/>
      <c r="N39" s="115" t="s">
        <v>1296</v>
      </c>
      <c r="O39" s="115" t="s">
        <v>1296</v>
      </c>
      <c r="P39" s="115">
        <v>27</v>
      </c>
      <c r="Q39" s="115">
        <v>0</v>
      </c>
      <c r="R39" s="115">
        <v>0</v>
      </c>
      <c r="S39" s="115">
        <v>0</v>
      </c>
      <c r="T39" s="115">
        <v>1</v>
      </c>
      <c r="U39" s="115">
        <v>0</v>
      </c>
      <c r="V39" s="115">
        <v>28</v>
      </c>
      <c r="W39" s="115"/>
      <c r="X39" s="115" t="s">
        <v>5346</v>
      </c>
      <c r="Y39" s="115" t="s">
        <v>5608</v>
      </c>
      <c r="Z39" s="115" t="s">
        <v>5409</v>
      </c>
      <c r="AA39" s="115" t="s">
        <v>5409</v>
      </c>
      <c r="AB39" s="115" t="s">
        <v>5346</v>
      </c>
      <c r="AC39" s="115" t="s">
        <v>5409</v>
      </c>
      <c r="AD39" s="115" t="s">
        <v>5346</v>
      </c>
      <c r="AE39" s="115" t="s">
        <v>5346</v>
      </c>
      <c r="AF39" s="115" t="s">
        <v>5609</v>
      </c>
      <c r="AG39" s="115"/>
      <c r="AH39" s="115" t="s">
        <v>5346</v>
      </c>
      <c r="AI39" s="115" t="s">
        <v>5610</v>
      </c>
      <c r="AJ39" s="115">
        <v>8</v>
      </c>
      <c r="AK39" s="115">
        <v>8</v>
      </c>
      <c r="AL39" s="115" t="s">
        <v>5611</v>
      </c>
      <c r="AM39" s="115" t="s">
        <v>5612</v>
      </c>
      <c r="AN39" s="115" t="s">
        <v>5613</v>
      </c>
      <c r="AO39" s="115"/>
      <c r="AP39" s="115"/>
      <c r="AQ39" s="115"/>
    </row>
    <row r="40" spans="1:43" s="5" customFormat="1" ht="33" x14ac:dyDescent="0.3">
      <c r="A40" s="272" t="s">
        <v>5614</v>
      </c>
      <c r="B40" s="114" t="s">
        <v>145</v>
      </c>
      <c r="C40" s="114" t="str">
        <f t="shared" si="1"/>
        <v>Y</v>
      </c>
      <c r="D40" s="114" t="s">
        <v>5346</v>
      </c>
      <c r="E40" s="114" t="s">
        <v>5346</v>
      </c>
      <c r="F40" s="272" t="s">
        <v>5615</v>
      </c>
      <c r="G40" s="114" t="s">
        <v>5346</v>
      </c>
      <c r="H40" s="114" t="s">
        <v>5346</v>
      </c>
      <c r="I40" s="272" t="s">
        <v>5616</v>
      </c>
      <c r="J40" s="114" t="s">
        <v>1296</v>
      </c>
      <c r="K40" s="114" t="s">
        <v>5409</v>
      </c>
      <c r="L40" s="114"/>
      <c r="M40" s="114"/>
      <c r="N40" s="114" t="s">
        <v>5409</v>
      </c>
      <c r="O40" s="114" t="s">
        <v>1296</v>
      </c>
      <c r="P40" s="114">
        <v>266</v>
      </c>
      <c r="Q40" s="114">
        <v>30</v>
      </c>
      <c r="R40" s="114">
        <v>17</v>
      </c>
      <c r="S40" s="114">
        <v>6</v>
      </c>
      <c r="T40" s="114">
        <v>0</v>
      </c>
      <c r="U40" s="114">
        <v>0</v>
      </c>
      <c r="V40" s="114">
        <v>319</v>
      </c>
      <c r="W40" s="114"/>
      <c r="X40" s="114" t="s">
        <v>5346</v>
      </c>
      <c r="Y40" s="115" t="s">
        <v>5617</v>
      </c>
      <c r="Z40" s="114" t="s">
        <v>5409</v>
      </c>
      <c r="AA40" s="114" t="s">
        <v>5409</v>
      </c>
      <c r="AB40" s="114" t="s">
        <v>5409</v>
      </c>
      <c r="AC40" s="114" t="s">
        <v>5409</v>
      </c>
      <c r="AD40" s="114" t="s">
        <v>1296</v>
      </c>
      <c r="AE40" s="114" t="s">
        <v>5346</v>
      </c>
      <c r="AF40" s="114" t="s">
        <v>5618</v>
      </c>
      <c r="AG40" s="114" t="s">
        <v>292</v>
      </c>
      <c r="AH40" s="114" t="s">
        <v>5346</v>
      </c>
      <c r="AI40" s="114" t="s">
        <v>5619</v>
      </c>
      <c r="AJ40" s="114">
        <v>8</v>
      </c>
      <c r="AK40" s="114">
        <v>6</v>
      </c>
      <c r="AL40" s="114" t="s">
        <v>5620</v>
      </c>
      <c r="AM40" s="114" t="s">
        <v>5621</v>
      </c>
      <c r="AN40" s="114"/>
      <c r="AO40" s="114"/>
      <c r="AP40" s="114" t="s">
        <v>5622</v>
      </c>
      <c r="AQ40" s="114"/>
    </row>
    <row r="41" spans="1:43" s="48" customFormat="1" ht="33" x14ac:dyDescent="0.3">
      <c r="A41" s="272" t="s">
        <v>10</v>
      </c>
      <c r="B41" s="115" t="s">
        <v>11</v>
      </c>
      <c r="C41" s="115" t="str">
        <f t="shared" si="1"/>
        <v>N</v>
      </c>
      <c r="D41" s="115" t="s">
        <v>1296</v>
      </c>
      <c r="E41" s="115" t="s">
        <v>1296</v>
      </c>
      <c r="F41" s="272"/>
      <c r="G41" s="115" t="s">
        <v>1296</v>
      </c>
      <c r="H41" s="115" t="s">
        <v>1296</v>
      </c>
      <c r="I41" s="272"/>
      <c r="J41" s="115" t="s">
        <v>1296</v>
      </c>
      <c r="K41" s="115" t="s">
        <v>1296</v>
      </c>
      <c r="L41" s="115"/>
      <c r="M41" s="115"/>
      <c r="N41" s="115" t="s">
        <v>1296</v>
      </c>
      <c r="O41" s="115" t="s">
        <v>1296</v>
      </c>
      <c r="P41" s="115">
        <v>12</v>
      </c>
      <c r="Q41" s="115">
        <v>0</v>
      </c>
      <c r="R41" s="115">
        <v>0</v>
      </c>
      <c r="S41" s="115">
        <v>0</v>
      </c>
      <c r="T41" s="115">
        <v>0</v>
      </c>
      <c r="U41" s="115">
        <v>0</v>
      </c>
      <c r="V41" s="115">
        <v>12</v>
      </c>
      <c r="W41" s="115"/>
      <c r="X41" s="115" t="s">
        <v>1296</v>
      </c>
      <c r="Y41" s="115"/>
      <c r="Z41" s="115" t="s">
        <v>5346</v>
      </c>
      <c r="AA41" s="115" t="s">
        <v>5409</v>
      </c>
      <c r="AB41" s="115" t="s">
        <v>5346</v>
      </c>
      <c r="AC41" s="115" t="s">
        <v>5346</v>
      </c>
      <c r="AD41" s="115" t="s">
        <v>1296</v>
      </c>
      <c r="AE41" s="115" t="s">
        <v>5346</v>
      </c>
      <c r="AF41" s="115" t="s">
        <v>5623</v>
      </c>
      <c r="AG41" s="115"/>
      <c r="AH41" s="115" t="s">
        <v>1296</v>
      </c>
      <c r="AI41" s="115"/>
      <c r="AJ41" s="115">
        <v>5</v>
      </c>
      <c r="AK41" s="115">
        <v>5</v>
      </c>
      <c r="AL41" s="115" t="s">
        <v>5624</v>
      </c>
      <c r="AM41" s="115" t="s">
        <v>5625</v>
      </c>
      <c r="AN41" s="115" t="s">
        <v>5626</v>
      </c>
      <c r="AO41" s="115"/>
      <c r="AP41" s="115" t="s">
        <v>5627</v>
      </c>
      <c r="AQ41" s="115"/>
    </row>
    <row r="42" spans="1:43" s="5" customFormat="1" ht="33" x14ac:dyDescent="0.3">
      <c r="A42" s="272" t="s">
        <v>5628</v>
      </c>
      <c r="B42" s="114" t="s">
        <v>13</v>
      </c>
      <c r="C42" s="114" t="str">
        <f t="shared" si="1"/>
        <v>Y</v>
      </c>
      <c r="D42" s="114" t="s">
        <v>5346</v>
      </c>
      <c r="E42" s="114" t="s">
        <v>5346</v>
      </c>
      <c r="F42" s="272" t="s">
        <v>5629</v>
      </c>
      <c r="G42" s="114" t="s">
        <v>5346</v>
      </c>
      <c r="H42" s="114" t="s">
        <v>5346</v>
      </c>
      <c r="I42" s="272" t="s">
        <v>5629</v>
      </c>
      <c r="J42" s="114" t="s">
        <v>1296</v>
      </c>
      <c r="K42" s="114" t="s">
        <v>1296</v>
      </c>
      <c r="L42" s="114"/>
      <c r="M42" s="114"/>
      <c r="N42" s="114" t="s">
        <v>1296</v>
      </c>
      <c r="O42" s="114" t="s">
        <v>1296</v>
      </c>
      <c r="P42" s="114">
        <v>19</v>
      </c>
      <c r="Q42" s="114">
        <v>0</v>
      </c>
      <c r="R42" s="114">
        <v>3</v>
      </c>
      <c r="S42" s="114">
        <v>0</v>
      </c>
      <c r="T42" s="114">
        <v>0</v>
      </c>
      <c r="U42" s="114">
        <v>0</v>
      </c>
      <c r="V42" s="114">
        <v>22</v>
      </c>
      <c r="W42" s="114"/>
      <c r="X42" s="114" t="s">
        <v>5346</v>
      </c>
      <c r="Y42" s="115" t="s">
        <v>5630</v>
      </c>
      <c r="Z42" s="114" t="s">
        <v>5409</v>
      </c>
      <c r="AA42" s="114" t="s">
        <v>5409</v>
      </c>
      <c r="AB42" s="114" t="s">
        <v>5346</v>
      </c>
      <c r="AC42" s="114" t="s">
        <v>5409</v>
      </c>
      <c r="AD42" s="114" t="s">
        <v>5346</v>
      </c>
      <c r="AE42" s="114" t="s">
        <v>1296</v>
      </c>
      <c r="AF42" s="114"/>
      <c r="AG42" s="114"/>
      <c r="AH42" s="114" t="s">
        <v>5346</v>
      </c>
      <c r="AI42" s="114" t="s">
        <v>5631</v>
      </c>
      <c r="AJ42" s="114">
        <v>9</v>
      </c>
      <c r="AK42" s="114">
        <v>8</v>
      </c>
      <c r="AL42" s="114" t="s">
        <v>5632</v>
      </c>
      <c r="AM42" s="114" t="s">
        <v>5633</v>
      </c>
      <c r="AN42" s="114" t="s">
        <v>5634</v>
      </c>
      <c r="AO42" s="114" t="s">
        <v>5635</v>
      </c>
      <c r="AP42" s="114"/>
      <c r="AQ42" s="114"/>
    </row>
    <row r="43" spans="1:43" s="5" customFormat="1" ht="33" x14ac:dyDescent="0.3">
      <c r="A43" s="272" t="s">
        <v>8</v>
      </c>
      <c r="B43" s="114" t="s">
        <v>9</v>
      </c>
      <c r="C43" s="114" t="str">
        <f t="shared" si="1"/>
        <v>Y</v>
      </c>
      <c r="D43" s="114" t="s">
        <v>5346</v>
      </c>
      <c r="E43" s="114" t="s">
        <v>5346</v>
      </c>
      <c r="F43" s="272" t="s">
        <v>5636</v>
      </c>
      <c r="G43" s="114" t="s">
        <v>5346</v>
      </c>
      <c r="H43" s="114" t="s">
        <v>5346</v>
      </c>
      <c r="I43" s="272" t="s">
        <v>5637</v>
      </c>
      <c r="J43" s="114" t="s">
        <v>1296</v>
      </c>
      <c r="K43" s="114" t="s">
        <v>1296</v>
      </c>
      <c r="L43" s="114"/>
      <c r="M43" s="114"/>
      <c r="N43" s="114" t="s">
        <v>1296</v>
      </c>
      <c r="O43" s="114" t="s">
        <v>1296</v>
      </c>
      <c r="P43" s="114">
        <v>67</v>
      </c>
      <c r="Q43" s="114">
        <v>3</v>
      </c>
      <c r="R43" s="114">
        <v>0</v>
      </c>
      <c r="S43" s="114">
        <v>1</v>
      </c>
      <c r="T43" s="114">
        <v>0</v>
      </c>
      <c r="U43" s="114">
        <v>0</v>
      </c>
      <c r="V43" s="114">
        <v>71</v>
      </c>
      <c r="W43" s="114"/>
      <c r="X43" s="114" t="s">
        <v>5346</v>
      </c>
      <c r="Y43" s="115" t="s">
        <v>5638</v>
      </c>
      <c r="Z43" s="114" t="s">
        <v>5409</v>
      </c>
      <c r="AA43" s="114" t="s">
        <v>5346</v>
      </c>
      <c r="AB43" s="114" t="s">
        <v>5346</v>
      </c>
      <c r="AC43" s="114" t="s">
        <v>5409</v>
      </c>
      <c r="AD43" s="114" t="s">
        <v>5346</v>
      </c>
      <c r="AE43" s="114" t="s">
        <v>1296</v>
      </c>
      <c r="AF43" s="114"/>
      <c r="AG43" s="114"/>
      <c r="AH43" s="114" t="s">
        <v>5346</v>
      </c>
      <c r="AI43" s="114" t="s">
        <v>5639</v>
      </c>
      <c r="AJ43" s="114">
        <v>10</v>
      </c>
      <c r="AK43" s="114">
        <v>10</v>
      </c>
      <c r="AL43" s="114" t="s">
        <v>5640</v>
      </c>
      <c r="AM43" s="114" t="s">
        <v>5641</v>
      </c>
      <c r="AN43" s="114" t="s">
        <v>5642</v>
      </c>
      <c r="AO43" s="114"/>
      <c r="AP43" s="114" t="s">
        <v>5643</v>
      </c>
      <c r="AQ43" s="114"/>
    </row>
    <row r="44" spans="1:43" s="5" customFormat="1" x14ac:dyDescent="0.3">
      <c r="A44" s="272" t="s">
        <v>22</v>
      </c>
      <c r="B44" s="114" t="s">
        <v>23</v>
      </c>
      <c r="C44" s="114" t="str">
        <f t="shared" si="1"/>
        <v>Y</v>
      </c>
      <c r="D44" s="114" t="s">
        <v>5346</v>
      </c>
      <c r="E44" s="114" t="s">
        <v>5346</v>
      </c>
      <c r="F44" s="272" t="s">
        <v>5430</v>
      </c>
      <c r="G44" s="114" t="s">
        <v>5346</v>
      </c>
      <c r="H44" s="114" t="s">
        <v>5346</v>
      </c>
      <c r="I44" s="272" t="s">
        <v>5430</v>
      </c>
      <c r="J44" s="114" t="s">
        <v>1296</v>
      </c>
      <c r="K44" s="114" t="s">
        <v>5409</v>
      </c>
      <c r="L44" s="114"/>
      <c r="M44" s="114"/>
      <c r="N44" s="114" t="s">
        <v>5409</v>
      </c>
      <c r="O44" s="114" t="s">
        <v>1296</v>
      </c>
      <c r="P44" s="114">
        <v>12</v>
      </c>
      <c r="Q44" s="114">
        <v>1</v>
      </c>
      <c r="R44" s="114">
        <v>0</v>
      </c>
      <c r="S44" s="114">
        <v>0</v>
      </c>
      <c r="T44" s="114">
        <v>0</v>
      </c>
      <c r="U44" s="114">
        <v>0</v>
      </c>
      <c r="V44" s="114">
        <v>13</v>
      </c>
      <c r="W44" s="114"/>
      <c r="X44" s="114" t="s">
        <v>5346</v>
      </c>
      <c r="Y44" s="115" t="s">
        <v>5644</v>
      </c>
      <c r="Z44" s="114" t="s">
        <v>5409</v>
      </c>
      <c r="AA44" s="114" t="s">
        <v>5409</v>
      </c>
      <c r="AB44" s="114" t="s">
        <v>5346</v>
      </c>
      <c r="AC44" s="114" t="s">
        <v>5409</v>
      </c>
      <c r="AD44" s="114" t="s">
        <v>5346</v>
      </c>
      <c r="AE44" s="114" t="s">
        <v>1296</v>
      </c>
      <c r="AF44" s="114"/>
      <c r="AG44" s="114"/>
      <c r="AH44" s="114" t="s">
        <v>5346</v>
      </c>
      <c r="AI44" s="114" t="s">
        <v>5645</v>
      </c>
      <c r="AJ44" s="114">
        <v>8</v>
      </c>
      <c r="AK44" s="114">
        <v>3</v>
      </c>
      <c r="AL44" s="114" t="s">
        <v>5646</v>
      </c>
      <c r="AM44" s="114" t="s">
        <v>5647</v>
      </c>
      <c r="AN44" s="114"/>
      <c r="AO44" s="114"/>
      <c r="AP44" s="114"/>
      <c r="AQ44" s="114"/>
    </row>
    <row r="45" spans="1:43" s="5" customFormat="1" ht="33" x14ac:dyDescent="0.3">
      <c r="A45" s="272" t="s">
        <v>18</v>
      </c>
      <c r="B45" s="114" t="s">
        <v>19</v>
      </c>
      <c r="C45" s="114" t="str">
        <f t="shared" si="1"/>
        <v>Y</v>
      </c>
      <c r="D45" s="114" t="s">
        <v>5346</v>
      </c>
      <c r="E45" s="114" t="s">
        <v>5346</v>
      </c>
      <c r="F45" s="272" t="s">
        <v>5587</v>
      </c>
      <c r="G45" s="114" t="s">
        <v>5346</v>
      </c>
      <c r="H45" s="114" t="s">
        <v>5346</v>
      </c>
      <c r="I45" s="272" t="s">
        <v>5587</v>
      </c>
      <c r="J45" s="114" t="s">
        <v>1296</v>
      </c>
      <c r="K45" s="114" t="s">
        <v>1296</v>
      </c>
      <c r="L45" s="114"/>
      <c r="M45" s="114"/>
      <c r="N45" s="114" t="s">
        <v>1296</v>
      </c>
      <c r="O45" s="114" t="s">
        <v>1296</v>
      </c>
      <c r="P45" s="114">
        <v>14</v>
      </c>
      <c r="Q45" s="114">
        <v>2</v>
      </c>
      <c r="R45" s="114">
        <v>0</v>
      </c>
      <c r="S45" s="114">
        <v>0</v>
      </c>
      <c r="T45" s="114">
        <v>0</v>
      </c>
      <c r="U45" s="114">
        <v>0</v>
      </c>
      <c r="V45" s="114">
        <v>16</v>
      </c>
      <c r="W45" s="114"/>
      <c r="X45" s="114" t="s">
        <v>5346</v>
      </c>
      <c r="Y45" s="115" t="s">
        <v>5648</v>
      </c>
      <c r="Z45" s="114" t="s">
        <v>5409</v>
      </c>
      <c r="AA45" s="114" t="s">
        <v>5409</v>
      </c>
      <c r="AB45" s="114" t="s">
        <v>5346</v>
      </c>
      <c r="AC45" s="114" t="s">
        <v>5409</v>
      </c>
      <c r="AD45" s="114" t="s">
        <v>5346</v>
      </c>
      <c r="AE45" s="114" t="s">
        <v>1296</v>
      </c>
      <c r="AF45" s="114"/>
      <c r="AG45" s="114"/>
      <c r="AH45" s="114" t="s">
        <v>5346</v>
      </c>
      <c r="AI45" s="114" t="s">
        <v>273</v>
      </c>
      <c r="AJ45" s="114">
        <v>8</v>
      </c>
      <c r="AK45" s="114">
        <v>5</v>
      </c>
      <c r="AL45" s="114" t="s">
        <v>5649</v>
      </c>
      <c r="AM45" s="114"/>
      <c r="AN45" s="114"/>
      <c r="AO45" s="114"/>
      <c r="AP45" s="114" t="s">
        <v>5650</v>
      </c>
      <c r="AQ45" s="114"/>
    </row>
    <row r="46" spans="1:43" s="5" customFormat="1" ht="66" x14ac:dyDescent="0.3">
      <c r="A46" s="272" t="s">
        <v>258</v>
      </c>
      <c r="B46" s="114" t="s">
        <v>259</v>
      </c>
      <c r="C46" s="114" t="str">
        <f t="shared" si="1"/>
        <v>Y</v>
      </c>
      <c r="D46" s="114" t="s">
        <v>5346</v>
      </c>
      <c r="E46" s="114" t="s">
        <v>5346</v>
      </c>
      <c r="F46" s="272" t="s">
        <v>11775</v>
      </c>
      <c r="G46" s="114" t="s">
        <v>5346</v>
      </c>
      <c r="H46" s="114" t="s">
        <v>5346</v>
      </c>
      <c r="I46" s="272" t="s">
        <v>11775</v>
      </c>
      <c r="J46" s="114" t="s">
        <v>1296</v>
      </c>
      <c r="K46" s="114" t="s">
        <v>1296</v>
      </c>
      <c r="L46" s="114"/>
      <c r="M46" s="114"/>
      <c r="N46" s="114" t="s">
        <v>1296</v>
      </c>
      <c r="O46" s="114" t="s">
        <v>1296</v>
      </c>
      <c r="P46" s="114">
        <v>41</v>
      </c>
      <c r="Q46" s="114">
        <v>7</v>
      </c>
      <c r="R46" s="114">
        <v>1</v>
      </c>
      <c r="S46" s="114">
        <v>1</v>
      </c>
      <c r="T46" s="114">
        <v>0</v>
      </c>
      <c r="U46" s="114">
        <v>0</v>
      </c>
      <c r="V46" s="114">
        <v>50</v>
      </c>
      <c r="W46" s="114"/>
      <c r="X46" s="114" t="s">
        <v>5346</v>
      </c>
      <c r="Y46" s="115" t="s">
        <v>5651</v>
      </c>
      <c r="Z46" s="114" t="s">
        <v>5409</v>
      </c>
      <c r="AA46" s="114" t="s">
        <v>5409</v>
      </c>
      <c r="AB46" s="114" t="s">
        <v>5409</v>
      </c>
      <c r="AC46" s="114" t="s">
        <v>5409</v>
      </c>
      <c r="AD46" s="114" t="s">
        <v>5346</v>
      </c>
      <c r="AE46" s="114" t="s">
        <v>5346</v>
      </c>
      <c r="AF46" s="114" t="s">
        <v>5652</v>
      </c>
      <c r="AG46" s="114"/>
      <c r="AH46" s="114" t="s">
        <v>5346</v>
      </c>
      <c r="AI46" s="114" t="s">
        <v>5653</v>
      </c>
      <c r="AJ46" s="114">
        <v>10</v>
      </c>
      <c r="AK46" s="114">
        <v>6</v>
      </c>
      <c r="AL46" s="114" t="s">
        <v>5654</v>
      </c>
      <c r="AM46" s="114" t="s">
        <v>5655</v>
      </c>
      <c r="AN46" s="114" t="s">
        <v>5656</v>
      </c>
      <c r="AO46" s="114" t="s">
        <v>5657</v>
      </c>
      <c r="AP46" s="114" t="s">
        <v>5658</v>
      </c>
      <c r="AQ46" s="114"/>
    </row>
    <row r="47" spans="1:43" s="5" customFormat="1" ht="33" x14ac:dyDescent="0.3">
      <c r="A47" s="272" t="s">
        <v>20</v>
      </c>
      <c r="B47" s="114" t="s">
        <v>21</v>
      </c>
      <c r="C47" s="114" t="str">
        <f t="shared" si="1"/>
        <v>Y</v>
      </c>
      <c r="D47" s="114" t="s">
        <v>5346</v>
      </c>
      <c r="E47" s="114" t="s">
        <v>5346</v>
      </c>
      <c r="F47" s="272" t="s">
        <v>5659</v>
      </c>
      <c r="G47" s="114" t="s">
        <v>5346</v>
      </c>
      <c r="H47" s="114" t="s">
        <v>5346</v>
      </c>
      <c r="I47" s="272" t="s">
        <v>5659</v>
      </c>
      <c r="J47" s="114" t="s">
        <v>1296</v>
      </c>
      <c r="K47" s="114" t="s">
        <v>1296</v>
      </c>
      <c r="L47" s="114"/>
      <c r="M47" s="114"/>
      <c r="N47" s="114" t="s">
        <v>1296</v>
      </c>
      <c r="O47" s="114" t="s">
        <v>1296</v>
      </c>
      <c r="P47" s="114">
        <v>32</v>
      </c>
      <c r="Q47" s="114">
        <v>31</v>
      </c>
      <c r="R47" s="114">
        <v>0</v>
      </c>
      <c r="S47" s="114">
        <v>3</v>
      </c>
      <c r="T47" s="114">
        <v>0</v>
      </c>
      <c r="U47" s="114">
        <v>0</v>
      </c>
      <c r="V47" s="114">
        <v>66</v>
      </c>
      <c r="W47" s="114"/>
      <c r="X47" s="114" t="s">
        <v>5346</v>
      </c>
      <c r="Y47" s="115" t="s">
        <v>5660</v>
      </c>
      <c r="Z47" s="114" t="s">
        <v>5346</v>
      </c>
      <c r="AA47" s="114" t="s">
        <v>5409</v>
      </c>
      <c r="AB47" s="114" t="s">
        <v>5346</v>
      </c>
      <c r="AC47" s="114" t="s">
        <v>5409</v>
      </c>
      <c r="AD47" s="114" t="s">
        <v>5346</v>
      </c>
      <c r="AE47" s="114" t="s">
        <v>1296</v>
      </c>
      <c r="AF47" s="114" t="s">
        <v>5661</v>
      </c>
      <c r="AG47" s="114"/>
      <c r="AH47" s="114" t="s">
        <v>5346</v>
      </c>
      <c r="AI47" s="114" t="s">
        <v>5662</v>
      </c>
      <c r="AJ47" s="114">
        <v>9</v>
      </c>
      <c r="AK47" s="114">
        <v>8</v>
      </c>
      <c r="AL47" s="114" t="s">
        <v>5663</v>
      </c>
      <c r="AM47" s="114" t="s">
        <v>5664</v>
      </c>
      <c r="AN47" s="114" t="s">
        <v>5665</v>
      </c>
      <c r="AO47" s="114" t="s">
        <v>5666</v>
      </c>
      <c r="AP47" s="114" t="s">
        <v>5667</v>
      </c>
      <c r="AQ47" s="114"/>
    </row>
    <row r="48" spans="1:43" s="5" customFormat="1" ht="33" x14ac:dyDescent="0.3">
      <c r="A48" s="272" t="s">
        <v>1261</v>
      </c>
      <c r="B48" s="114" t="s">
        <v>33</v>
      </c>
      <c r="C48" s="114" t="str">
        <f t="shared" si="1"/>
        <v>Y</v>
      </c>
      <c r="D48" s="114" t="s">
        <v>5346</v>
      </c>
      <c r="E48" s="114" t="s">
        <v>5346</v>
      </c>
      <c r="F48" s="272" t="s">
        <v>5668</v>
      </c>
      <c r="G48" s="114" t="s">
        <v>5346</v>
      </c>
      <c r="H48" s="114" t="s">
        <v>5346</v>
      </c>
      <c r="I48" s="272" t="s">
        <v>5668</v>
      </c>
      <c r="J48" s="114" t="s">
        <v>1296</v>
      </c>
      <c r="K48" s="114" t="s">
        <v>5409</v>
      </c>
      <c r="L48" s="114"/>
      <c r="M48" s="114"/>
      <c r="N48" s="114" t="s">
        <v>5409</v>
      </c>
      <c r="O48" s="114" t="s">
        <v>1296</v>
      </c>
      <c r="P48" s="114">
        <v>69</v>
      </c>
      <c r="Q48" s="114">
        <v>6</v>
      </c>
      <c r="R48" s="114">
        <v>6</v>
      </c>
      <c r="S48" s="114">
        <v>8</v>
      </c>
      <c r="T48" s="114">
        <v>0</v>
      </c>
      <c r="U48" s="114">
        <v>0</v>
      </c>
      <c r="V48" s="114">
        <v>89</v>
      </c>
      <c r="W48" s="114"/>
      <c r="X48" s="114" t="s">
        <v>5346</v>
      </c>
      <c r="Y48" s="115" t="s">
        <v>5669</v>
      </c>
      <c r="Z48" s="114" t="s">
        <v>5409</v>
      </c>
      <c r="AA48" s="114" t="s">
        <v>5409</v>
      </c>
      <c r="AB48" s="114" t="s">
        <v>5409</v>
      </c>
      <c r="AC48" s="114" t="s">
        <v>5409</v>
      </c>
      <c r="AD48" s="114" t="s">
        <v>5346</v>
      </c>
      <c r="AE48" s="114" t="s">
        <v>5346</v>
      </c>
      <c r="AF48" s="114" t="s">
        <v>5670</v>
      </c>
      <c r="AG48" s="114"/>
      <c r="AH48" s="114" t="s">
        <v>5346</v>
      </c>
      <c r="AI48" s="114" t="s">
        <v>5671</v>
      </c>
      <c r="AJ48" s="114">
        <v>10</v>
      </c>
      <c r="AK48" s="114">
        <v>9</v>
      </c>
      <c r="AL48" s="114" t="s">
        <v>5672</v>
      </c>
      <c r="AM48" s="114" t="s">
        <v>5673</v>
      </c>
      <c r="AN48" s="114" t="s">
        <v>5674</v>
      </c>
      <c r="AO48" s="114" t="s">
        <v>5675</v>
      </c>
      <c r="AP48" s="114"/>
      <c r="AQ48" s="114"/>
    </row>
    <row r="49" spans="1:43" s="5" customFormat="1" ht="33" x14ac:dyDescent="0.3">
      <c r="A49" s="272" t="s">
        <v>40</v>
      </c>
      <c r="B49" s="114" t="s">
        <v>41</v>
      </c>
      <c r="C49" s="114" t="str">
        <f t="shared" si="1"/>
        <v>Y</v>
      </c>
      <c r="D49" s="114" t="s">
        <v>1296</v>
      </c>
      <c r="E49" s="114" t="s">
        <v>5409</v>
      </c>
      <c r="F49" s="272"/>
      <c r="G49" s="114" t="s">
        <v>5346</v>
      </c>
      <c r="H49" s="114" t="s">
        <v>5346</v>
      </c>
      <c r="I49" s="272" t="s">
        <v>5430</v>
      </c>
      <c r="J49" s="114" t="s">
        <v>1296</v>
      </c>
      <c r="K49" s="114" t="s">
        <v>5409</v>
      </c>
      <c r="L49" s="114"/>
      <c r="M49" s="114"/>
      <c r="N49" s="114" t="s">
        <v>5409</v>
      </c>
      <c r="O49" s="114" t="s">
        <v>1296</v>
      </c>
      <c r="P49" s="114">
        <v>40</v>
      </c>
      <c r="Q49" s="114">
        <v>2</v>
      </c>
      <c r="R49" s="114">
        <v>0</v>
      </c>
      <c r="S49" s="114">
        <v>0</v>
      </c>
      <c r="T49" s="114">
        <v>0</v>
      </c>
      <c r="U49" s="114">
        <v>0</v>
      </c>
      <c r="V49" s="114">
        <v>42</v>
      </c>
      <c r="W49" s="114"/>
      <c r="X49" s="114" t="s">
        <v>5346</v>
      </c>
      <c r="Y49" s="115" t="s">
        <v>5676</v>
      </c>
      <c r="Z49" s="114" t="s">
        <v>5409</v>
      </c>
      <c r="AA49" s="114" t="s">
        <v>5409</v>
      </c>
      <c r="AB49" s="114" t="s">
        <v>5346</v>
      </c>
      <c r="AC49" s="114" t="s">
        <v>5409</v>
      </c>
      <c r="AD49" s="114" t="s">
        <v>5346</v>
      </c>
      <c r="AE49" s="114" t="s">
        <v>1296</v>
      </c>
      <c r="AF49" s="114" t="s">
        <v>5677</v>
      </c>
      <c r="AG49" s="114"/>
      <c r="AH49" s="114" t="s">
        <v>5346</v>
      </c>
      <c r="AI49" s="114" t="s">
        <v>5678</v>
      </c>
      <c r="AJ49" s="114">
        <v>7</v>
      </c>
      <c r="AK49" s="114">
        <v>2</v>
      </c>
      <c r="AL49" s="114" t="s">
        <v>5679</v>
      </c>
      <c r="AM49" s="114" t="s">
        <v>5680</v>
      </c>
      <c r="AN49" s="114" t="s">
        <v>5681</v>
      </c>
      <c r="AO49" s="114"/>
      <c r="AP49" s="114"/>
      <c r="AQ49" s="114"/>
    </row>
    <row r="50" spans="1:43" s="5" customFormat="1" ht="33" x14ac:dyDescent="0.3">
      <c r="A50" s="272" t="s">
        <v>36</v>
      </c>
      <c r="B50" s="114" t="s">
        <v>37</v>
      </c>
      <c r="C50" s="114" t="str">
        <f t="shared" si="1"/>
        <v>Y</v>
      </c>
      <c r="D50" s="114" t="s">
        <v>1296</v>
      </c>
      <c r="E50" s="114" t="s">
        <v>1296</v>
      </c>
      <c r="F50" s="272"/>
      <c r="G50" s="114" t="s">
        <v>5346</v>
      </c>
      <c r="H50" s="114" t="s">
        <v>5346</v>
      </c>
      <c r="I50" s="272" t="s">
        <v>11774</v>
      </c>
      <c r="J50" s="114" t="s">
        <v>1296</v>
      </c>
      <c r="K50" s="114" t="s">
        <v>1296</v>
      </c>
      <c r="L50" s="114"/>
      <c r="M50" s="114"/>
      <c r="N50" s="114" t="s">
        <v>1296</v>
      </c>
      <c r="O50" s="114" t="s">
        <v>1296</v>
      </c>
      <c r="P50" s="114">
        <v>64</v>
      </c>
      <c r="Q50" s="114">
        <v>2</v>
      </c>
      <c r="R50" s="114">
        <v>0</v>
      </c>
      <c r="S50" s="114">
        <v>0</v>
      </c>
      <c r="T50" s="114">
        <v>0</v>
      </c>
      <c r="U50" s="114">
        <v>0</v>
      </c>
      <c r="V50" s="114">
        <v>66</v>
      </c>
      <c r="W50" s="114"/>
      <c r="X50" s="114" t="s">
        <v>5346</v>
      </c>
      <c r="Y50" s="115" t="s">
        <v>5682</v>
      </c>
      <c r="Z50" s="114" t="s">
        <v>5346</v>
      </c>
      <c r="AA50" s="114" t="s">
        <v>5346</v>
      </c>
      <c r="AB50" s="114" t="s">
        <v>5346</v>
      </c>
      <c r="AC50" s="114" t="s">
        <v>5346</v>
      </c>
      <c r="AD50" s="114" t="s">
        <v>5346</v>
      </c>
      <c r="AE50" s="114" t="s">
        <v>5346</v>
      </c>
      <c r="AF50" s="114" t="s">
        <v>5683</v>
      </c>
      <c r="AG50" s="114"/>
      <c r="AH50" s="114" t="s">
        <v>1296</v>
      </c>
      <c r="AI50" s="114" t="s">
        <v>5684</v>
      </c>
      <c r="AJ50" s="114">
        <v>9</v>
      </c>
      <c r="AK50" s="114">
        <v>6</v>
      </c>
      <c r="AL50" s="114" t="s">
        <v>5685</v>
      </c>
      <c r="AM50" s="114" t="s">
        <v>5686</v>
      </c>
      <c r="AN50" s="114" t="s">
        <v>5687</v>
      </c>
      <c r="AO50" s="114"/>
      <c r="AP50" s="114" t="s">
        <v>5688</v>
      </c>
      <c r="AQ50" s="114"/>
    </row>
    <row r="51" spans="1:43" s="5" customFormat="1" ht="33" x14ac:dyDescent="0.3">
      <c r="A51" s="272" t="s">
        <v>38</v>
      </c>
      <c r="B51" s="114" t="s">
        <v>39</v>
      </c>
      <c r="C51" s="114" t="str">
        <f t="shared" si="1"/>
        <v>Y</v>
      </c>
      <c r="D51" s="114" t="s">
        <v>1296</v>
      </c>
      <c r="E51" s="114" t="s">
        <v>5409</v>
      </c>
      <c r="F51" s="272"/>
      <c r="G51" s="114" t="s">
        <v>5346</v>
      </c>
      <c r="H51" s="114" t="s">
        <v>5346</v>
      </c>
      <c r="I51" s="272" t="s">
        <v>5430</v>
      </c>
      <c r="J51" s="114" t="s">
        <v>1296</v>
      </c>
      <c r="K51" s="114" t="s">
        <v>5409</v>
      </c>
      <c r="L51" s="114"/>
      <c r="M51" s="114"/>
      <c r="N51" s="114" t="s">
        <v>5409</v>
      </c>
      <c r="O51" s="114" t="s">
        <v>1296</v>
      </c>
      <c r="P51" s="114">
        <v>11</v>
      </c>
      <c r="Q51" s="114">
        <v>0</v>
      </c>
      <c r="R51" s="114">
        <v>0</v>
      </c>
      <c r="S51" s="114">
        <v>0</v>
      </c>
      <c r="T51" s="114">
        <v>0</v>
      </c>
      <c r="U51" s="114">
        <v>0</v>
      </c>
      <c r="V51" s="114">
        <v>11</v>
      </c>
      <c r="W51" s="114"/>
      <c r="X51" s="114" t="s">
        <v>5346</v>
      </c>
      <c r="Y51" s="115" t="s">
        <v>5689</v>
      </c>
      <c r="Z51" s="114" t="s">
        <v>5409</v>
      </c>
      <c r="AA51" s="114" t="s">
        <v>5409</v>
      </c>
      <c r="AB51" s="114" t="s">
        <v>5346</v>
      </c>
      <c r="AC51" s="114" t="s">
        <v>5409</v>
      </c>
      <c r="AD51" s="114" t="s">
        <v>5346</v>
      </c>
      <c r="AE51" s="114" t="s">
        <v>5346</v>
      </c>
      <c r="AF51" s="114" t="s">
        <v>5690</v>
      </c>
      <c r="AG51" s="114"/>
      <c r="AH51" s="114" t="s">
        <v>5346</v>
      </c>
      <c r="AI51" s="114" t="s">
        <v>5691</v>
      </c>
      <c r="AJ51" s="114">
        <v>2</v>
      </c>
      <c r="AK51" s="114">
        <v>4</v>
      </c>
      <c r="AL51" s="114" t="s">
        <v>5692</v>
      </c>
      <c r="AM51" s="114" t="s">
        <v>5693</v>
      </c>
      <c r="AN51" s="114" t="s">
        <v>5694</v>
      </c>
      <c r="AO51" s="114" t="s">
        <v>5695</v>
      </c>
      <c r="AP51" s="114" t="s">
        <v>5696</v>
      </c>
      <c r="AQ51" s="114"/>
    </row>
    <row r="52" spans="1:43" s="5" customFormat="1" ht="33" x14ac:dyDescent="0.3">
      <c r="A52" s="272" t="s">
        <v>5697</v>
      </c>
      <c r="B52" s="114" t="s">
        <v>85</v>
      </c>
      <c r="C52" s="114" t="str">
        <f t="shared" si="1"/>
        <v>Y</v>
      </c>
      <c r="D52" s="114" t="s">
        <v>5346</v>
      </c>
      <c r="E52" s="114" t="s">
        <v>1296</v>
      </c>
      <c r="F52" s="272" t="s">
        <v>5698</v>
      </c>
      <c r="G52" s="114" t="s">
        <v>5346</v>
      </c>
      <c r="H52" s="114" t="s">
        <v>5346</v>
      </c>
      <c r="I52" s="272" t="s">
        <v>5699</v>
      </c>
      <c r="J52" s="114" t="s">
        <v>1296</v>
      </c>
      <c r="K52" s="114" t="s">
        <v>5409</v>
      </c>
      <c r="L52" s="114"/>
      <c r="M52" s="114"/>
      <c r="N52" s="114" t="s">
        <v>5409</v>
      </c>
      <c r="O52" s="114" t="s">
        <v>1296</v>
      </c>
      <c r="P52" s="114">
        <v>21</v>
      </c>
      <c r="Q52" s="114">
        <v>0</v>
      </c>
      <c r="R52" s="114">
        <v>0</v>
      </c>
      <c r="S52" s="114">
        <v>0</v>
      </c>
      <c r="T52" s="114">
        <v>0</v>
      </c>
      <c r="U52" s="114">
        <v>0</v>
      </c>
      <c r="V52" s="114">
        <v>21</v>
      </c>
      <c r="W52" s="114"/>
      <c r="X52" s="114" t="s">
        <v>5346</v>
      </c>
      <c r="Y52" s="115" t="s">
        <v>5700</v>
      </c>
      <c r="Z52" s="114" t="s">
        <v>5409</v>
      </c>
      <c r="AA52" s="114" t="s">
        <v>5409</v>
      </c>
      <c r="AB52" s="114" t="s">
        <v>5346</v>
      </c>
      <c r="AC52" s="114" t="s">
        <v>5409</v>
      </c>
      <c r="AD52" s="114" t="s">
        <v>5346</v>
      </c>
      <c r="AE52" s="114" t="s">
        <v>1296</v>
      </c>
      <c r="AF52" s="114"/>
      <c r="AG52" s="114"/>
      <c r="AH52" s="114" t="s">
        <v>1296</v>
      </c>
      <c r="AI52" s="114"/>
      <c r="AJ52" s="114">
        <v>9</v>
      </c>
      <c r="AK52" s="114">
        <v>8</v>
      </c>
      <c r="AL52" s="114" t="s">
        <v>5701</v>
      </c>
      <c r="AM52" s="114" t="s">
        <v>5702</v>
      </c>
      <c r="AN52" s="114" t="s">
        <v>5703</v>
      </c>
      <c r="AO52" s="114" t="s">
        <v>5704</v>
      </c>
      <c r="AP52" s="114" t="s">
        <v>5705</v>
      </c>
      <c r="AQ52" s="114"/>
    </row>
    <row r="53" spans="1:43" s="48" customFormat="1" ht="33" x14ac:dyDescent="0.3">
      <c r="A53" s="272" t="s">
        <v>50</v>
      </c>
      <c r="B53" s="115" t="s">
        <v>51</v>
      </c>
      <c r="C53" s="115" t="str">
        <f t="shared" si="1"/>
        <v>Y</v>
      </c>
      <c r="D53" s="115" t="s">
        <v>5346</v>
      </c>
      <c r="E53" s="115" t="s">
        <v>5346</v>
      </c>
      <c r="F53" s="272" t="s">
        <v>11774</v>
      </c>
      <c r="G53" s="115" t="s">
        <v>5346</v>
      </c>
      <c r="H53" s="115" t="s">
        <v>5346</v>
      </c>
      <c r="I53" s="272" t="s">
        <v>11774</v>
      </c>
      <c r="J53" s="115" t="s">
        <v>1296</v>
      </c>
      <c r="K53" s="115" t="s">
        <v>1296</v>
      </c>
      <c r="L53" s="115"/>
      <c r="M53" s="115"/>
      <c r="N53" s="115" t="s">
        <v>1296</v>
      </c>
      <c r="O53" s="115" t="s">
        <v>1296</v>
      </c>
      <c r="P53" s="115">
        <v>49</v>
      </c>
      <c r="Q53" s="115">
        <v>0</v>
      </c>
      <c r="R53" s="115">
        <v>4</v>
      </c>
      <c r="S53" s="115">
        <v>0</v>
      </c>
      <c r="T53" s="115">
        <v>0</v>
      </c>
      <c r="U53" s="115">
        <v>0</v>
      </c>
      <c r="V53" s="115">
        <v>53</v>
      </c>
      <c r="W53" s="115"/>
      <c r="X53" s="115" t="s">
        <v>5346</v>
      </c>
      <c r="Y53" s="115" t="s">
        <v>5706</v>
      </c>
      <c r="Z53" s="115" t="s">
        <v>5346</v>
      </c>
      <c r="AA53" s="115" t="s">
        <v>5409</v>
      </c>
      <c r="AB53" s="115" t="s">
        <v>5346</v>
      </c>
      <c r="AC53" s="115" t="s">
        <v>5409</v>
      </c>
      <c r="AD53" s="115" t="s">
        <v>5346</v>
      </c>
      <c r="AE53" s="115" t="s">
        <v>1296</v>
      </c>
      <c r="AF53" s="115"/>
      <c r="AG53" s="115"/>
      <c r="AH53" s="115" t="s">
        <v>5346</v>
      </c>
      <c r="AI53" s="115" t="s">
        <v>5707</v>
      </c>
      <c r="AJ53" s="115">
        <v>8</v>
      </c>
      <c r="AK53" s="115">
        <v>8</v>
      </c>
      <c r="AL53" s="115" t="s">
        <v>5708</v>
      </c>
      <c r="AM53" s="115" t="s">
        <v>5709</v>
      </c>
      <c r="AN53" s="115" t="s">
        <v>5710</v>
      </c>
      <c r="AO53" s="115"/>
      <c r="AP53" s="115"/>
      <c r="AQ53" s="115"/>
    </row>
    <row r="54" spans="1:43" s="5" customFormat="1" x14ac:dyDescent="0.3">
      <c r="A54" s="272" t="s">
        <v>1097</v>
      </c>
      <c r="B54" s="114" t="s">
        <v>43</v>
      </c>
      <c r="C54" s="114" t="str">
        <f t="shared" si="1"/>
        <v>Y</v>
      </c>
      <c r="D54" s="114" t="s">
        <v>5346</v>
      </c>
      <c r="E54" s="114" t="s">
        <v>5346</v>
      </c>
      <c r="F54" s="272" t="s">
        <v>5414</v>
      </c>
      <c r="G54" s="114" t="s">
        <v>5346</v>
      </c>
      <c r="H54" s="114" t="s">
        <v>5346</v>
      </c>
      <c r="I54" s="272" t="s">
        <v>5414</v>
      </c>
      <c r="J54" s="114" t="s">
        <v>1296</v>
      </c>
      <c r="K54" s="114" t="s">
        <v>5409</v>
      </c>
      <c r="L54" s="114"/>
      <c r="M54" s="114"/>
      <c r="N54" s="114" t="s">
        <v>5409</v>
      </c>
      <c r="O54" s="114" t="s">
        <v>5409</v>
      </c>
      <c r="P54" s="114">
        <v>26</v>
      </c>
      <c r="Q54" s="114">
        <v>5</v>
      </c>
      <c r="R54" s="114">
        <v>0</v>
      </c>
      <c r="S54" s="114">
        <v>0</v>
      </c>
      <c r="T54" s="114">
        <v>0</v>
      </c>
      <c r="U54" s="114">
        <v>0</v>
      </c>
      <c r="V54" s="114">
        <v>31</v>
      </c>
      <c r="W54" s="114"/>
      <c r="X54" s="114" t="s">
        <v>5346</v>
      </c>
      <c r="Y54" s="115" t="s">
        <v>5711</v>
      </c>
      <c r="Z54" s="114" t="s">
        <v>5409</v>
      </c>
      <c r="AA54" s="114" t="s">
        <v>5409</v>
      </c>
      <c r="AB54" s="114" t="s">
        <v>5409</v>
      </c>
      <c r="AC54" s="114" t="s">
        <v>5409</v>
      </c>
      <c r="AD54" s="114" t="s">
        <v>5346</v>
      </c>
      <c r="AE54" s="114" t="s">
        <v>5346</v>
      </c>
      <c r="AF54" s="114" t="s">
        <v>5712</v>
      </c>
      <c r="AG54" s="114"/>
      <c r="AH54" s="114" t="s">
        <v>5346</v>
      </c>
      <c r="AI54" s="114" t="s">
        <v>5713</v>
      </c>
      <c r="AJ54" s="114">
        <v>10</v>
      </c>
      <c r="AK54" s="114">
        <v>10</v>
      </c>
      <c r="AL54" s="114" t="s">
        <v>5714</v>
      </c>
      <c r="AM54" s="114" t="s">
        <v>5715</v>
      </c>
      <c r="AN54" s="114" t="s">
        <v>5716</v>
      </c>
      <c r="AO54" s="114"/>
      <c r="AP54" s="114"/>
      <c r="AQ54" s="114"/>
    </row>
    <row r="55" spans="1:43" s="5" customFormat="1" ht="49.5" x14ac:dyDescent="0.3">
      <c r="A55" s="272" t="s">
        <v>5717</v>
      </c>
      <c r="B55" s="114" t="s">
        <v>47</v>
      </c>
      <c r="C55" s="114" t="str">
        <f t="shared" si="1"/>
        <v>Y</v>
      </c>
      <c r="D55" s="114" t="s">
        <v>5346</v>
      </c>
      <c r="E55" s="114" t="s">
        <v>5346</v>
      </c>
      <c r="F55" s="272" t="s">
        <v>11774</v>
      </c>
      <c r="G55" s="114" t="s">
        <v>5346</v>
      </c>
      <c r="H55" s="114" t="s">
        <v>5346</v>
      </c>
      <c r="I55" s="272" t="s">
        <v>11774</v>
      </c>
      <c r="J55" s="114" t="s">
        <v>1296</v>
      </c>
      <c r="K55" s="114" t="s">
        <v>1296</v>
      </c>
      <c r="L55" s="114"/>
      <c r="M55" s="114"/>
      <c r="N55" s="114" t="s">
        <v>1296</v>
      </c>
      <c r="O55" s="114" t="s">
        <v>1296</v>
      </c>
      <c r="P55" s="114">
        <v>47</v>
      </c>
      <c r="Q55" s="114">
        <v>0</v>
      </c>
      <c r="R55" s="114">
        <v>0</v>
      </c>
      <c r="S55" s="114">
        <v>1</v>
      </c>
      <c r="T55" s="114">
        <v>0</v>
      </c>
      <c r="U55" s="114">
        <v>0</v>
      </c>
      <c r="V55" s="114">
        <v>48</v>
      </c>
      <c r="W55" s="114" t="s">
        <v>5718</v>
      </c>
      <c r="X55" s="114" t="s">
        <v>5346</v>
      </c>
      <c r="Y55" s="115" t="s">
        <v>5719</v>
      </c>
      <c r="Z55" s="114" t="s">
        <v>5409</v>
      </c>
      <c r="AA55" s="114" t="s">
        <v>5346</v>
      </c>
      <c r="AB55" s="114" t="s">
        <v>5346</v>
      </c>
      <c r="AC55" s="114" t="s">
        <v>5409</v>
      </c>
      <c r="AD55" s="114" t="s">
        <v>5346</v>
      </c>
      <c r="AE55" s="114" t="s">
        <v>1296</v>
      </c>
      <c r="AF55" s="114"/>
      <c r="AG55" s="114"/>
      <c r="AH55" s="114" t="s">
        <v>5346</v>
      </c>
      <c r="AI55" s="114" t="s">
        <v>5720</v>
      </c>
      <c r="AJ55" s="114">
        <v>10</v>
      </c>
      <c r="AK55" s="114">
        <v>10</v>
      </c>
      <c r="AL55" s="114" t="s">
        <v>5721</v>
      </c>
      <c r="AM55" s="114" t="s">
        <v>5722</v>
      </c>
      <c r="AN55" s="114" t="s">
        <v>5723</v>
      </c>
      <c r="AO55" s="114"/>
      <c r="AP55" s="114"/>
      <c r="AQ55" s="114"/>
    </row>
    <row r="56" spans="1:43" s="5" customFormat="1" x14ac:dyDescent="0.3">
      <c r="A56" s="272" t="s">
        <v>48</v>
      </c>
      <c r="B56" s="114" t="s">
        <v>49</v>
      </c>
      <c r="C56" s="114" t="str">
        <f t="shared" si="1"/>
        <v>Y</v>
      </c>
      <c r="D56" s="114" t="s">
        <v>5346</v>
      </c>
      <c r="E56" s="114" t="s">
        <v>5346</v>
      </c>
      <c r="F56" s="272" t="s">
        <v>5430</v>
      </c>
      <c r="G56" s="114" t="s">
        <v>5346</v>
      </c>
      <c r="H56" s="114" t="s">
        <v>5346</v>
      </c>
      <c r="I56" s="272" t="s">
        <v>5430</v>
      </c>
      <c r="J56" s="114" t="s">
        <v>1296</v>
      </c>
      <c r="K56" s="114" t="s">
        <v>5409</v>
      </c>
      <c r="L56" s="114"/>
      <c r="M56" s="114"/>
      <c r="N56" s="114" t="s">
        <v>5409</v>
      </c>
      <c r="O56" s="114" t="s">
        <v>1296</v>
      </c>
      <c r="P56" s="114">
        <v>15</v>
      </c>
      <c r="Q56" s="114">
        <v>0</v>
      </c>
      <c r="R56" s="114">
        <v>0</v>
      </c>
      <c r="S56" s="114">
        <v>0</v>
      </c>
      <c r="T56" s="114">
        <v>0</v>
      </c>
      <c r="U56" s="114">
        <v>0</v>
      </c>
      <c r="V56" s="114">
        <v>15</v>
      </c>
      <c r="W56" s="114"/>
      <c r="X56" s="114" t="s">
        <v>5346</v>
      </c>
      <c r="Y56" s="115" t="s">
        <v>5724</v>
      </c>
      <c r="Z56" s="114" t="s">
        <v>5409</v>
      </c>
      <c r="AA56" s="114" t="s">
        <v>5409</v>
      </c>
      <c r="AB56" s="114" t="s">
        <v>5346</v>
      </c>
      <c r="AC56" s="114" t="s">
        <v>5409</v>
      </c>
      <c r="AD56" s="114" t="s">
        <v>5346</v>
      </c>
      <c r="AE56" s="114" t="s">
        <v>5346</v>
      </c>
      <c r="AF56" s="114" t="s">
        <v>5725</v>
      </c>
      <c r="AG56" s="114"/>
      <c r="AH56" s="114" t="s">
        <v>5346</v>
      </c>
      <c r="AI56" s="114" t="s">
        <v>5726</v>
      </c>
      <c r="AJ56" s="114">
        <v>8</v>
      </c>
      <c r="AK56" s="114">
        <v>6</v>
      </c>
      <c r="AL56" s="114" t="s">
        <v>5727</v>
      </c>
      <c r="AM56" s="114" t="s">
        <v>5728</v>
      </c>
      <c r="AN56" s="114" t="s">
        <v>5729</v>
      </c>
      <c r="AO56" s="114" t="s">
        <v>5730</v>
      </c>
      <c r="AP56" s="114" t="s">
        <v>5731</v>
      </c>
      <c r="AQ56" s="114"/>
    </row>
    <row r="57" spans="1:43" s="5" customFormat="1" ht="49.5" x14ac:dyDescent="0.3">
      <c r="A57" s="272" t="s">
        <v>5732</v>
      </c>
      <c r="B57" s="114" t="s">
        <v>3</v>
      </c>
      <c r="C57" s="114" t="str">
        <f t="shared" si="1"/>
        <v>Y</v>
      </c>
      <c r="D57" s="114" t="s">
        <v>1296</v>
      </c>
      <c r="E57" s="114" t="s">
        <v>1296</v>
      </c>
      <c r="F57" s="272"/>
      <c r="G57" s="114" t="s">
        <v>5346</v>
      </c>
      <c r="H57" s="114" t="s">
        <v>5346</v>
      </c>
      <c r="I57" s="272" t="s">
        <v>11774</v>
      </c>
      <c r="J57" s="114" t="s">
        <v>1296</v>
      </c>
      <c r="K57" s="114" t="s">
        <v>1296</v>
      </c>
      <c r="L57" s="114"/>
      <c r="M57" s="114"/>
      <c r="N57" s="114" t="s">
        <v>1296</v>
      </c>
      <c r="O57" s="114" t="s">
        <v>1296</v>
      </c>
      <c r="P57" s="114">
        <v>6</v>
      </c>
      <c r="Q57" s="114">
        <v>0</v>
      </c>
      <c r="R57" s="114">
        <v>0</v>
      </c>
      <c r="S57" s="114">
        <v>0</v>
      </c>
      <c r="T57" s="114">
        <v>0</v>
      </c>
      <c r="U57" s="114">
        <v>0</v>
      </c>
      <c r="V57" s="114">
        <v>6</v>
      </c>
      <c r="W57" s="114"/>
      <c r="X57" s="114" t="s">
        <v>1296</v>
      </c>
      <c r="Y57" s="115"/>
      <c r="Z57" s="114" t="s">
        <v>5409</v>
      </c>
      <c r="AA57" s="114" t="s">
        <v>5409</v>
      </c>
      <c r="AB57" s="114" t="s">
        <v>5409</v>
      </c>
      <c r="AC57" s="114" t="s">
        <v>5409</v>
      </c>
      <c r="AD57" s="114" t="s">
        <v>1296</v>
      </c>
      <c r="AE57" s="114" t="s">
        <v>1296</v>
      </c>
      <c r="AF57" s="114"/>
      <c r="AG57" s="114"/>
      <c r="AH57" s="114" t="s">
        <v>5346</v>
      </c>
      <c r="AI57" s="114" t="s">
        <v>5733</v>
      </c>
      <c r="AJ57" s="114">
        <v>5</v>
      </c>
      <c r="AK57" s="114">
        <v>5</v>
      </c>
      <c r="AL57" s="114" t="s">
        <v>5734</v>
      </c>
      <c r="AM57" s="114" t="s">
        <v>5735</v>
      </c>
      <c r="AN57" s="114"/>
      <c r="AO57" s="114"/>
      <c r="AP57" s="114"/>
      <c r="AQ57" s="114"/>
    </row>
    <row r="58" spans="1:43" s="5" customFormat="1" ht="33" x14ac:dyDescent="0.3">
      <c r="A58" s="272" t="s">
        <v>74</v>
      </c>
      <c r="B58" s="114" t="s">
        <v>75</v>
      </c>
      <c r="C58" s="114" t="str">
        <f t="shared" si="1"/>
        <v>Y</v>
      </c>
      <c r="D58" s="114" t="s">
        <v>1296</v>
      </c>
      <c r="E58" s="114" t="s">
        <v>1296</v>
      </c>
      <c r="F58" s="272"/>
      <c r="G58" s="114" t="s">
        <v>5346</v>
      </c>
      <c r="H58" s="114" t="s">
        <v>5346</v>
      </c>
      <c r="I58" s="272" t="s">
        <v>11774</v>
      </c>
      <c r="J58" s="114" t="s">
        <v>1296</v>
      </c>
      <c r="K58" s="114" t="s">
        <v>1296</v>
      </c>
      <c r="L58" s="114"/>
      <c r="M58" s="114"/>
      <c r="N58" s="114" t="s">
        <v>1296</v>
      </c>
      <c r="O58" s="114" t="s">
        <v>1296</v>
      </c>
      <c r="P58" s="114">
        <v>5</v>
      </c>
      <c r="Q58" s="114">
        <v>0</v>
      </c>
      <c r="R58" s="114">
        <v>0</v>
      </c>
      <c r="S58" s="114">
        <v>0</v>
      </c>
      <c r="T58" s="114">
        <v>0</v>
      </c>
      <c r="U58" s="114">
        <v>0</v>
      </c>
      <c r="V58" s="114">
        <v>5</v>
      </c>
      <c r="W58" s="114"/>
      <c r="X58" s="114" t="s">
        <v>5346</v>
      </c>
      <c r="Y58" s="115" t="s">
        <v>5736</v>
      </c>
      <c r="Z58" s="114" t="s">
        <v>5346</v>
      </c>
      <c r="AA58" s="114" t="s">
        <v>5409</v>
      </c>
      <c r="AB58" s="114" t="s">
        <v>5346</v>
      </c>
      <c r="AC58" s="114" t="s">
        <v>5409</v>
      </c>
      <c r="AD58" s="114" t="s">
        <v>5346</v>
      </c>
      <c r="AE58" s="114" t="s">
        <v>1296</v>
      </c>
      <c r="AF58" s="114"/>
      <c r="AG58" s="114"/>
      <c r="AH58" s="114" t="s">
        <v>5346</v>
      </c>
      <c r="AI58" s="114" t="s">
        <v>5737</v>
      </c>
      <c r="AJ58" s="114">
        <v>3</v>
      </c>
      <c r="AK58" s="114">
        <v>3</v>
      </c>
      <c r="AL58" s="114" t="s">
        <v>5738</v>
      </c>
      <c r="AM58" s="114" t="s">
        <v>5739</v>
      </c>
      <c r="AN58" s="114"/>
      <c r="AO58" s="114"/>
      <c r="AP58" s="114"/>
      <c r="AQ58" s="114"/>
    </row>
    <row r="59" spans="1:43" s="5" customFormat="1" ht="33" x14ac:dyDescent="0.3">
      <c r="A59" s="272" t="s">
        <v>228</v>
      </c>
      <c r="B59" s="114" t="s">
        <v>229</v>
      </c>
      <c r="C59" s="114" t="str">
        <f t="shared" si="1"/>
        <v>N</v>
      </c>
      <c r="D59" s="114" t="s">
        <v>1296</v>
      </c>
      <c r="E59" s="114" t="s">
        <v>1296</v>
      </c>
      <c r="F59" s="272"/>
      <c r="G59" s="114" t="s">
        <v>1296</v>
      </c>
      <c r="H59" s="114" t="s">
        <v>1296</v>
      </c>
      <c r="I59" s="272"/>
      <c r="J59" s="114" t="s">
        <v>1296</v>
      </c>
      <c r="K59" s="114" t="s">
        <v>1296</v>
      </c>
      <c r="L59" s="114"/>
      <c r="M59" s="114"/>
      <c r="N59" s="114" t="s">
        <v>1296</v>
      </c>
      <c r="O59" s="114" t="s">
        <v>1296</v>
      </c>
      <c r="P59" s="114">
        <v>3</v>
      </c>
      <c r="Q59" s="114">
        <v>0</v>
      </c>
      <c r="R59" s="114">
        <v>0</v>
      </c>
      <c r="S59" s="114">
        <v>0</v>
      </c>
      <c r="T59" s="114">
        <v>0</v>
      </c>
      <c r="U59" s="114">
        <v>0</v>
      </c>
      <c r="V59" s="114">
        <v>3</v>
      </c>
      <c r="W59" s="114"/>
      <c r="X59" s="114" t="s">
        <v>5346</v>
      </c>
      <c r="Y59" s="115" t="s">
        <v>5740</v>
      </c>
      <c r="Z59" s="114" t="s">
        <v>5346</v>
      </c>
      <c r="AA59" s="114" t="s">
        <v>5346</v>
      </c>
      <c r="AB59" s="114" t="s">
        <v>5346</v>
      </c>
      <c r="AC59" s="114" t="s">
        <v>5346</v>
      </c>
      <c r="AD59" s="114" t="s">
        <v>5346</v>
      </c>
      <c r="AE59" s="114" t="s">
        <v>5346</v>
      </c>
      <c r="AF59" s="114" t="s">
        <v>5741</v>
      </c>
      <c r="AG59" s="114"/>
      <c r="AH59" s="114" t="s">
        <v>1296</v>
      </c>
      <c r="AI59" s="114"/>
      <c r="AJ59" s="114">
        <v>7</v>
      </c>
      <c r="AK59" s="114">
        <v>5</v>
      </c>
      <c r="AL59" s="114" t="s">
        <v>5742</v>
      </c>
      <c r="AM59" s="114" t="s">
        <v>5743</v>
      </c>
      <c r="AN59" s="114" t="s">
        <v>5744</v>
      </c>
      <c r="AO59" s="114" t="s">
        <v>5745</v>
      </c>
      <c r="AP59" s="114" t="s">
        <v>5746</v>
      </c>
      <c r="AQ59" s="114"/>
    </row>
    <row r="60" spans="1:43" s="5" customFormat="1" x14ac:dyDescent="0.3">
      <c r="A60" s="272" t="s">
        <v>246</v>
      </c>
      <c r="B60" s="114" t="s">
        <v>247</v>
      </c>
      <c r="C60" s="114" t="str">
        <f t="shared" si="1"/>
        <v>N</v>
      </c>
      <c r="D60" s="114" t="s">
        <v>1296</v>
      </c>
      <c r="E60" s="114" t="s">
        <v>1296</v>
      </c>
      <c r="F60" s="272"/>
      <c r="G60" s="114" t="s">
        <v>1296</v>
      </c>
      <c r="H60" s="114" t="s">
        <v>1296</v>
      </c>
      <c r="I60" s="272"/>
      <c r="J60" s="114" t="s">
        <v>1296</v>
      </c>
      <c r="K60" s="114" t="s">
        <v>1296</v>
      </c>
      <c r="L60" s="114"/>
      <c r="M60" s="114"/>
      <c r="N60" s="114" t="s">
        <v>1296</v>
      </c>
      <c r="O60" s="114" t="s">
        <v>1296</v>
      </c>
      <c r="P60" s="114">
        <v>7</v>
      </c>
      <c r="Q60" s="114">
        <v>1</v>
      </c>
      <c r="R60" s="114">
        <v>0</v>
      </c>
      <c r="S60" s="114">
        <v>0</v>
      </c>
      <c r="T60" s="114">
        <v>0</v>
      </c>
      <c r="U60" s="114">
        <v>0</v>
      </c>
      <c r="V60" s="114">
        <v>8</v>
      </c>
      <c r="W60" s="114"/>
      <c r="X60" s="114" t="s">
        <v>5346</v>
      </c>
      <c r="Y60" s="115" t="s">
        <v>5747</v>
      </c>
      <c r="Z60" s="114" t="s">
        <v>5346</v>
      </c>
      <c r="AA60" s="114" t="s">
        <v>5409</v>
      </c>
      <c r="AB60" s="114" t="s">
        <v>5346</v>
      </c>
      <c r="AC60" s="114" t="s">
        <v>5346</v>
      </c>
      <c r="AD60" s="114" t="s">
        <v>5346</v>
      </c>
      <c r="AE60" s="114" t="s">
        <v>1296</v>
      </c>
      <c r="AF60" s="114"/>
      <c r="AG60" s="114"/>
      <c r="AH60" s="114" t="s">
        <v>1296</v>
      </c>
      <c r="AI60" s="114"/>
      <c r="AJ60" s="114">
        <v>9</v>
      </c>
      <c r="AK60" s="114">
        <v>9</v>
      </c>
      <c r="AL60" s="114" t="s">
        <v>5748</v>
      </c>
      <c r="AM60" s="114" t="s">
        <v>5749</v>
      </c>
      <c r="AN60" s="114" t="s">
        <v>5750</v>
      </c>
      <c r="AO60" s="114"/>
      <c r="AP60" s="114"/>
      <c r="AQ60" s="114"/>
    </row>
    <row r="61" spans="1:43" s="5" customFormat="1" ht="33" x14ac:dyDescent="0.3">
      <c r="A61" s="272" t="s">
        <v>216</v>
      </c>
      <c r="B61" s="114" t="s">
        <v>217</v>
      </c>
      <c r="C61" s="114" t="str">
        <f t="shared" si="1"/>
        <v>Y</v>
      </c>
      <c r="D61" s="114" t="s">
        <v>1296</v>
      </c>
      <c r="E61" s="114" t="s">
        <v>5409</v>
      </c>
      <c r="F61" s="272"/>
      <c r="G61" s="114" t="s">
        <v>5346</v>
      </c>
      <c r="H61" s="114" t="s">
        <v>5346</v>
      </c>
      <c r="I61" s="272" t="s">
        <v>5430</v>
      </c>
      <c r="J61" s="114" t="s">
        <v>1296</v>
      </c>
      <c r="K61" s="114" t="s">
        <v>5409</v>
      </c>
      <c r="L61" s="114"/>
      <c r="M61" s="114"/>
      <c r="N61" s="114" t="s">
        <v>5409</v>
      </c>
      <c r="O61" s="114" t="s">
        <v>1296</v>
      </c>
      <c r="P61" s="114">
        <v>23</v>
      </c>
      <c r="Q61" s="114">
        <v>0</v>
      </c>
      <c r="R61" s="114">
        <v>0</v>
      </c>
      <c r="S61" s="114">
        <v>1</v>
      </c>
      <c r="T61" s="114">
        <v>0</v>
      </c>
      <c r="U61" s="114">
        <v>0</v>
      </c>
      <c r="V61" s="114">
        <v>24</v>
      </c>
      <c r="W61" s="114"/>
      <c r="X61" s="114" t="s">
        <v>5346</v>
      </c>
      <c r="Y61" s="115" t="s">
        <v>5751</v>
      </c>
      <c r="Z61" s="114" t="s">
        <v>5346</v>
      </c>
      <c r="AA61" s="114" t="s">
        <v>5346</v>
      </c>
      <c r="AB61" s="114" t="s">
        <v>5346</v>
      </c>
      <c r="AC61" s="114" t="s">
        <v>5409</v>
      </c>
      <c r="AD61" s="114" t="s">
        <v>5346</v>
      </c>
      <c r="AE61" s="114" t="s">
        <v>1296</v>
      </c>
      <c r="AF61" s="114"/>
      <c r="AG61" s="114"/>
      <c r="AH61" s="114" t="s">
        <v>5346</v>
      </c>
      <c r="AI61" s="114" t="s">
        <v>5752</v>
      </c>
      <c r="AJ61" s="114">
        <v>7</v>
      </c>
      <c r="AK61" s="114">
        <v>7</v>
      </c>
      <c r="AL61" s="114" t="s">
        <v>5753</v>
      </c>
      <c r="AM61" s="114"/>
      <c r="AN61" s="114"/>
      <c r="AO61" s="114"/>
      <c r="AP61" s="114"/>
      <c r="AQ61" s="114"/>
    </row>
    <row r="62" spans="1:43" s="5" customFormat="1" ht="33" x14ac:dyDescent="0.3">
      <c r="A62" s="272" t="s">
        <v>230</v>
      </c>
      <c r="B62" s="114" t="s">
        <v>231</v>
      </c>
      <c r="C62" s="114" t="str">
        <f t="shared" si="1"/>
        <v>Y</v>
      </c>
      <c r="D62" s="114" t="s">
        <v>5346</v>
      </c>
      <c r="E62" s="114" t="s">
        <v>1296</v>
      </c>
      <c r="F62" s="272" t="s">
        <v>5754</v>
      </c>
      <c r="G62" s="114" t="s">
        <v>5346</v>
      </c>
      <c r="H62" s="114" t="s">
        <v>1296</v>
      </c>
      <c r="I62" s="272" t="s">
        <v>5755</v>
      </c>
      <c r="J62" s="114" t="s">
        <v>1296</v>
      </c>
      <c r="K62" s="114" t="s">
        <v>1296</v>
      </c>
      <c r="L62" s="114"/>
      <c r="M62" s="114"/>
      <c r="N62" s="114" t="s">
        <v>1296</v>
      </c>
      <c r="O62" s="114" t="s">
        <v>1296</v>
      </c>
      <c r="P62" s="114">
        <v>11</v>
      </c>
      <c r="Q62" s="114">
        <v>0</v>
      </c>
      <c r="R62" s="114">
        <v>0</v>
      </c>
      <c r="S62" s="114">
        <v>0</v>
      </c>
      <c r="T62" s="114">
        <v>0</v>
      </c>
      <c r="U62" s="114">
        <v>0</v>
      </c>
      <c r="V62" s="114">
        <v>11</v>
      </c>
      <c r="W62" s="114"/>
      <c r="X62" s="114" t="s">
        <v>5346</v>
      </c>
      <c r="Y62" s="115" t="s">
        <v>5756</v>
      </c>
      <c r="Z62" s="114" t="s">
        <v>5346</v>
      </c>
      <c r="AA62" s="114" t="s">
        <v>5409</v>
      </c>
      <c r="AB62" s="114" t="s">
        <v>5346</v>
      </c>
      <c r="AC62" s="114" t="s">
        <v>5409</v>
      </c>
      <c r="AD62" s="114" t="s">
        <v>5346</v>
      </c>
      <c r="AE62" s="114" t="s">
        <v>5346</v>
      </c>
      <c r="AF62" s="114" t="s">
        <v>5757</v>
      </c>
      <c r="AG62" s="114" t="s">
        <v>292</v>
      </c>
      <c r="AH62" s="114" t="s">
        <v>1296</v>
      </c>
      <c r="AI62" s="114"/>
      <c r="AJ62" s="114">
        <v>3</v>
      </c>
      <c r="AK62" s="114">
        <v>2</v>
      </c>
      <c r="AL62" s="114" t="s">
        <v>5758</v>
      </c>
      <c r="AM62" s="114" t="s">
        <v>5759</v>
      </c>
      <c r="AN62" s="114"/>
      <c r="AO62" s="114"/>
      <c r="AP62" s="114"/>
      <c r="AQ62" s="114"/>
    </row>
    <row r="63" spans="1:43" s="5" customFormat="1" ht="33" x14ac:dyDescent="0.3">
      <c r="A63" s="272" t="s">
        <v>224</v>
      </c>
      <c r="B63" s="114" t="s">
        <v>225</v>
      </c>
      <c r="C63" s="114" t="str">
        <f t="shared" si="1"/>
        <v>Y</v>
      </c>
      <c r="D63" s="114" t="s">
        <v>1296</v>
      </c>
      <c r="E63" s="114" t="s">
        <v>1296</v>
      </c>
      <c r="F63" s="272"/>
      <c r="G63" s="114" t="s">
        <v>5346</v>
      </c>
      <c r="H63" s="114" t="s">
        <v>5346</v>
      </c>
      <c r="I63" s="272" t="s">
        <v>11774</v>
      </c>
      <c r="J63" s="114" t="s">
        <v>1296</v>
      </c>
      <c r="K63" s="114" t="s">
        <v>1296</v>
      </c>
      <c r="L63" s="114"/>
      <c r="M63" s="114"/>
      <c r="N63" s="114" t="s">
        <v>1296</v>
      </c>
      <c r="O63" s="114" t="s">
        <v>1296</v>
      </c>
      <c r="P63" s="114">
        <v>4</v>
      </c>
      <c r="Q63" s="114">
        <v>0</v>
      </c>
      <c r="R63" s="114">
        <v>0</v>
      </c>
      <c r="S63" s="114">
        <v>0</v>
      </c>
      <c r="T63" s="114">
        <v>0</v>
      </c>
      <c r="U63" s="114">
        <v>0</v>
      </c>
      <c r="V63" s="114">
        <v>4</v>
      </c>
      <c r="W63" s="114"/>
      <c r="X63" s="114" t="s">
        <v>5346</v>
      </c>
      <c r="Y63" s="115" t="s">
        <v>5760</v>
      </c>
      <c r="Z63" s="114" t="s">
        <v>5346</v>
      </c>
      <c r="AA63" s="114" t="s">
        <v>5346</v>
      </c>
      <c r="AB63" s="114" t="s">
        <v>5346</v>
      </c>
      <c r="AC63" s="114" t="s">
        <v>5346</v>
      </c>
      <c r="AD63" s="114" t="s">
        <v>5346</v>
      </c>
      <c r="AE63" s="114" t="s">
        <v>1296</v>
      </c>
      <c r="AF63" s="114"/>
      <c r="AG63" s="114"/>
      <c r="AH63" s="114" t="s">
        <v>273</v>
      </c>
      <c r="AI63" s="114"/>
      <c r="AJ63" s="114">
        <v>8</v>
      </c>
      <c r="AK63" s="114">
        <v>8</v>
      </c>
      <c r="AL63" s="114" t="s">
        <v>5761</v>
      </c>
      <c r="AM63" s="114" t="s">
        <v>5762</v>
      </c>
      <c r="AN63" s="114" t="s">
        <v>5763</v>
      </c>
      <c r="AO63" s="114" t="s">
        <v>5764</v>
      </c>
      <c r="AP63" s="114"/>
      <c r="AQ63" s="114"/>
    </row>
    <row r="64" spans="1:43" s="5" customFormat="1" ht="33" x14ac:dyDescent="0.3">
      <c r="A64" s="272" t="s">
        <v>192</v>
      </c>
      <c r="B64" s="114" t="s">
        <v>193</v>
      </c>
      <c r="C64" s="114" t="str">
        <f t="shared" si="1"/>
        <v>N</v>
      </c>
      <c r="D64" s="114" t="s">
        <v>1296</v>
      </c>
      <c r="E64" s="114" t="s">
        <v>1296</v>
      </c>
      <c r="F64" s="272"/>
      <c r="G64" s="114" t="s">
        <v>1296</v>
      </c>
      <c r="H64" s="114" t="s">
        <v>1296</v>
      </c>
      <c r="I64" s="272"/>
      <c r="J64" s="114" t="s">
        <v>1296</v>
      </c>
      <c r="K64" s="114" t="s">
        <v>1296</v>
      </c>
      <c r="L64" s="114"/>
      <c r="M64" s="114"/>
      <c r="N64" s="114" t="s">
        <v>1296</v>
      </c>
      <c r="O64" s="114" t="s">
        <v>1296</v>
      </c>
      <c r="P64" s="114">
        <v>7</v>
      </c>
      <c r="Q64" s="114">
        <v>0</v>
      </c>
      <c r="R64" s="114">
        <v>0</v>
      </c>
      <c r="S64" s="114">
        <v>0</v>
      </c>
      <c r="T64" s="114">
        <v>0</v>
      </c>
      <c r="U64" s="114">
        <v>0</v>
      </c>
      <c r="V64" s="114">
        <v>7</v>
      </c>
      <c r="W64" s="114"/>
      <c r="X64" s="114" t="s">
        <v>1296</v>
      </c>
      <c r="Y64" s="115"/>
      <c r="Z64" s="114" t="s">
        <v>5409</v>
      </c>
      <c r="AA64" s="114" t="s">
        <v>5409</v>
      </c>
      <c r="AB64" s="114" t="s">
        <v>5409</v>
      </c>
      <c r="AC64" s="114" t="s">
        <v>5409</v>
      </c>
      <c r="AD64" s="114" t="s">
        <v>1296</v>
      </c>
      <c r="AE64" s="114" t="s">
        <v>5346</v>
      </c>
      <c r="AF64" s="114" t="s">
        <v>5765</v>
      </c>
      <c r="AG64" s="114"/>
      <c r="AH64" s="114" t="s">
        <v>1296</v>
      </c>
      <c r="AI64" s="114"/>
      <c r="AJ64" s="114">
        <v>5</v>
      </c>
      <c r="AK64" s="114">
        <v>5</v>
      </c>
      <c r="AL64" s="114" t="s">
        <v>5766</v>
      </c>
      <c r="AM64" s="114"/>
      <c r="AN64" s="114"/>
      <c r="AO64" s="114"/>
      <c r="AP64" s="114"/>
      <c r="AQ64" s="114"/>
    </row>
    <row r="65" spans="1:43" s="5" customFormat="1" ht="49.5" x14ac:dyDescent="0.3">
      <c r="A65" s="272" t="s">
        <v>56</v>
      </c>
      <c r="B65" s="114" t="s">
        <v>57</v>
      </c>
      <c r="C65" s="114" t="str">
        <f t="shared" si="1"/>
        <v>Y</v>
      </c>
      <c r="D65" s="114" t="s">
        <v>5346</v>
      </c>
      <c r="E65" s="114" t="s">
        <v>5346</v>
      </c>
      <c r="F65" s="272" t="s">
        <v>5767</v>
      </c>
      <c r="G65" s="114" t="s">
        <v>5346</v>
      </c>
      <c r="H65" s="114" t="s">
        <v>5346</v>
      </c>
      <c r="I65" s="272" t="s">
        <v>5768</v>
      </c>
      <c r="J65" s="114" t="s">
        <v>1296</v>
      </c>
      <c r="K65" s="114" t="s">
        <v>1296</v>
      </c>
      <c r="L65" s="114"/>
      <c r="M65" s="114"/>
      <c r="N65" s="114" t="s">
        <v>1296</v>
      </c>
      <c r="O65" s="114" t="s">
        <v>1296</v>
      </c>
      <c r="P65" s="114">
        <v>49</v>
      </c>
      <c r="Q65" s="114">
        <v>10</v>
      </c>
      <c r="R65" s="114">
        <v>4</v>
      </c>
      <c r="S65" s="114">
        <v>4</v>
      </c>
      <c r="T65" s="114">
        <v>0</v>
      </c>
      <c r="U65" s="114">
        <v>22</v>
      </c>
      <c r="V65" s="114">
        <v>89</v>
      </c>
      <c r="W65" s="114"/>
      <c r="X65" s="114" t="s">
        <v>5346</v>
      </c>
      <c r="Y65" s="115" t="s">
        <v>5769</v>
      </c>
      <c r="Z65" s="114" t="s">
        <v>5346</v>
      </c>
      <c r="AA65" s="114" t="s">
        <v>5409</v>
      </c>
      <c r="AB65" s="114" t="s">
        <v>5346</v>
      </c>
      <c r="AC65" s="114" t="s">
        <v>5409</v>
      </c>
      <c r="AD65" s="114" t="s">
        <v>5346</v>
      </c>
      <c r="AE65" s="114" t="s">
        <v>5346</v>
      </c>
      <c r="AF65" s="114" t="s">
        <v>5770</v>
      </c>
      <c r="AG65" s="114" t="s">
        <v>292</v>
      </c>
      <c r="AH65" s="114" t="s">
        <v>5346</v>
      </c>
      <c r="AI65" s="114" t="s">
        <v>5771</v>
      </c>
      <c r="AJ65" s="114">
        <v>9</v>
      </c>
      <c r="AK65" s="114">
        <v>9</v>
      </c>
      <c r="AL65" s="114" t="s">
        <v>5772</v>
      </c>
      <c r="AM65" s="114" t="s">
        <v>5773</v>
      </c>
      <c r="AN65" s="114" t="s">
        <v>5774</v>
      </c>
      <c r="AO65" s="114" t="s">
        <v>5775</v>
      </c>
      <c r="AP65" s="114" t="s">
        <v>5776</v>
      </c>
      <c r="AQ65" s="114"/>
    </row>
    <row r="66" spans="1:43" s="5" customFormat="1" x14ac:dyDescent="0.3">
      <c r="A66" s="272" t="s">
        <v>5777</v>
      </c>
      <c r="B66" s="114" t="s">
        <v>53</v>
      </c>
      <c r="C66" s="114" t="str">
        <f t="shared" si="1"/>
        <v>Y</v>
      </c>
      <c r="D66" s="114" t="s">
        <v>5346</v>
      </c>
      <c r="E66" s="114" t="s">
        <v>5346</v>
      </c>
      <c r="F66" s="272" t="s">
        <v>5778</v>
      </c>
      <c r="G66" s="114" t="s">
        <v>5346</v>
      </c>
      <c r="H66" s="114" t="s">
        <v>5346</v>
      </c>
      <c r="I66" s="272" t="s">
        <v>5480</v>
      </c>
      <c r="J66" s="114" t="s">
        <v>1296</v>
      </c>
      <c r="K66" s="114" t="s">
        <v>5409</v>
      </c>
      <c r="L66" s="114"/>
      <c r="M66" s="114"/>
      <c r="N66" s="114" t="s">
        <v>5409</v>
      </c>
      <c r="O66" s="114" t="s">
        <v>1296</v>
      </c>
      <c r="P66" s="114">
        <v>59</v>
      </c>
      <c r="Q66" s="114">
        <v>1</v>
      </c>
      <c r="R66" s="114">
        <v>3</v>
      </c>
      <c r="S66" s="114">
        <v>0</v>
      </c>
      <c r="T66" s="114">
        <v>0</v>
      </c>
      <c r="U66" s="114">
        <v>0</v>
      </c>
      <c r="V66" s="114">
        <v>63</v>
      </c>
      <c r="W66" s="114"/>
      <c r="X66" s="114" t="s">
        <v>5346</v>
      </c>
      <c r="Y66" s="115" t="s">
        <v>5779</v>
      </c>
      <c r="Z66" s="114" t="s">
        <v>5346</v>
      </c>
      <c r="AA66" s="114" t="s">
        <v>5346</v>
      </c>
      <c r="AB66" s="114" t="s">
        <v>5346</v>
      </c>
      <c r="AC66" s="114" t="s">
        <v>5346</v>
      </c>
      <c r="AD66" s="114" t="s">
        <v>5346</v>
      </c>
      <c r="AE66" s="114" t="s">
        <v>1296</v>
      </c>
      <c r="AF66" s="114"/>
      <c r="AG66" s="114"/>
      <c r="AH66" s="114" t="s">
        <v>5346</v>
      </c>
      <c r="AI66" s="114" t="s">
        <v>5780</v>
      </c>
      <c r="AJ66" s="114">
        <v>10</v>
      </c>
      <c r="AK66" s="114">
        <v>9</v>
      </c>
      <c r="AL66" s="114" t="s">
        <v>5781</v>
      </c>
      <c r="AM66" s="114" t="s">
        <v>5782</v>
      </c>
      <c r="AN66" s="114" t="s">
        <v>5783</v>
      </c>
      <c r="AO66" s="114"/>
      <c r="AP66" s="114"/>
      <c r="AQ66" s="114"/>
    </row>
    <row r="67" spans="1:43" s="5" customFormat="1" x14ac:dyDescent="0.3">
      <c r="A67" s="272" t="s">
        <v>218</v>
      </c>
      <c r="B67" s="114" t="s">
        <v>219</v>
      </c>
      <c r="C67" s="114" t="str">
        <f t="shared" si="1"/>
        <v>Y</v>
      </c>
      <c r="D67" s="114" t="s">
        <v>1296</v>
      </c>
      <c r="E67" s="114" t="s">
        <v>1296</v>
      </c>
      <c r="F67" s="272"/>
      <c r="G67" s="114" t="s">
        <v>5346</v>
      </c>
      <c r="H67" s="114" t="s">
        <v>1296</v>
      </c>
      <c r="I67" s="272" t="s">
        <v>5784</v>
      </c>
      <c r="J67" s="114" t="s">
        <v>1296</v>
      </c>
      <c r="K67" s="114" t="s">
        <v>1296</v>
      </c>
      <c r="L67" s="114"/>
      <c r="M67" s="114"/>
      <c r="N67" s="114" t="s">
        <v>1296</v>
      </c>
      <c r="O67" s="114" t="s">
        <v>1296</v>
      </c>
      <c r="P67" s="114">
        <v>7</v>
      </c>
      <c r="Q67" s="114">
        <v>0</v>
      </c>
      <c r="R67" s="114">
        <v>0</v>
      </c>
      <c r="S67" s="114">
        <v>0</v>
      </c>
      <c r="T67" s="114">
        <v>0</v>
      </c>
      <c r="U67" s="114">
        <v>0</v>
      </c>
      <c r="V67" s="114">
        <v>7</v>
      </c>
      <c r="W67" s="114"/>
      <c r="X67" s="114" t="s">
        <v>5346</v>
      </c>
      <c r="Y67" s="115" t="s">
        <v>5785</v>
      </c>
      <c r="Z67" s="114" t="s">
        <v>5409</v>
      </c>
      <c r="AA67" s="114" t="s">
        <v>5409</v>
      </c>
      <c r="AB67" s="114" t="s">
        <v>5409</v>
      </c>
      <c r="AC67" s="114" t="s">
        <v>5409</v>
      </c>
      <c r="AD67" s="114" t="s">
        <v>1296</v>
      </c>
      <c r="AE67" s="114" t="s">
        <v>5346</v>
      </c>
      <c r="AF67" s="114" t="s">
        <v>5786</v>
      </c>
      <c r="AG67" s="114"/>
      <c r="AH67" s="114" t="s">
        <v>5346</v>
      </c>
      <c r="AI67" s="114" t="s">
        <v>5787</v>
      </c>
      <c r="AJ67" s="114">
        <v>8</v>
      </c>
      <c r="AK67" s="114">
        <v>8</v>
      </c>
      <c r="AL67" s="114" t="s">
        <v>5788</v>
      </c>
      <c r="AM67" s="114" t="s">
        <v>5789</v>
      </c>
      <c r="AN67" s="114" t="s">
        <v>5790</v>
      </c>
      <c r="AO67" s="114" t="s">
        <v>5791</v>
      </c>
      <c r="AP67" s="114"/>
      <c r="AQ67" s="114"/>
    </row>
    <row r="68" spans="1:43" s="5" customFormat="1" ht="49.5" x14ac:dyDescent="0.3">
      <c r="A68" s="272" t="s">
        <v>128</v>
      </c>
      <c r="B68" s="114" t="s">
        <v>129</v>
      </c>
      <c r="C68" s="114" t="str">
        <f t="shared" si="1"/>
        <v>Y</v>
      </c>
      <c r="D68" s="114" t="s">
        <v>1296</v>
      </c>
      <c r="E68" s="114" t="s">
        <v>1296</v>
      </c>
      <c r="F68" s="272"/>
      <c r="G68" s="114" t="s">
        <v>5346</v>
      </c>
      <c r="H68" s="114" t="s">
        <v>1296</v>
      </c>
      <c r="I68" s="272" t="s">
        <v>5792</v>
      </c>
      <c r="J68" s="114" t="s">
        <v>1296</v>
      </c>
      <c r="K68" s="114" t="s">
        <v>1296</v>
      </c>
      <c r="L68" s="114"/>
      <c r="M68" s="114"/>
      <c r="N68" s="114" t="s">
        <v>1296</v>
      </c>
      <c r="O68" s="114" t="s">
        <v>1296</v>
      </c>
      <c r="P68" s="114">
        <v>10</v>
      </c>
      <c r="Q68" s="114">
        <v>1</v>
      </c>
      <c r="R68" s="114">
        <v>0</v>
      </c>
      <c r="S68" s="114">
        <v>0</v>
      </c>
      <c r="T68" s="114">
        <v>0</v>
      </c>
      <c r="U68" s="114">
        <v>0</v>
      </c>
      <c r="V68" s="114">
        <v>11</v>
      </c>
      <c r="W68" s="114"/>
      <c r="X68" s="114" t="s">
        <v>1296</v>
      </c>
      <c r="Y68" s="115"/>
      <c r="Z68" s="114" t="s">
        <v>5409</v>
      </c>
      <c r="AA68" s="114" t="s">
        <v>5409</v>
      </c>
      <c r="AB68" s="114" t="s">
        <v>5409</v>
      </c>
      <c r="AC68" s="114" t="s">
        <v>5409</v>
      </c>
      <c r="AD68" s="114" t="s">
        <v>1296</v>
      </c>
      <c r="AE68" s="114" t="s">
        <v>1296</v>
      </c>
      <c r="AF68" s="114" t="s">
        <v>5793</v>
      </c>
      <c r="AG68" s="114" t="s">
        <v>292</v>
      </c>
      <c r="AH68" s="114" t="s">
        <v>1296</v>
      </c>
      <c r="AI68" s="114"/>
      <c r="AJ68" s="114">
        <v>8</v>
      </c>
      <c r="AK68" s="114">
        <v>1</v>
      </c>
      <c r="AL68" s="114" t="s">
        <v>5794</v>
      </c>
      <c r="AM68" s="114" t="s">
        <v>5795</v>
      </c>
      <c r="AN68" s="114"/>
      <c r="AO68" s="114"/>
      <c r="AP68" s="114" t="s">
        <v>5796</v>
      </c>
      <c r="AQ68" s="114"/>
    </row>
    <row r="69" spans="1:43" s="5" customFormat="1" ht="33" x14ac:dyDescent="0.3">
      <c r="A69" s="272" t="s">
        <v>58</v>
      </c>
      <c r="B69" s="114" t="s">
        <v>59</v>
      </c>
      <c r="C69" s="114" t="str">
        <f t="shared" ref="C69:C100" si="2">IF(OR(D69="Yes",G69="Yes",J69="Yes",O69="Yes"),"Y","N")</f>
        <v>Y</v>
      </c>
      <c r="D69" s="114" t="s">
        <v>1296</v>
      </c>
      <c r="E69" s="114" t="s">
        <v>1296</v>
      </c>
      <c r="F69" s="272"/>
      <c r="G69" s="114" t="s">
        <v>5346</v>
      </c>
      <c r="H69" s="114" t="s">
        <v>5346</v>
      </c>
      <c r="I69" s="272" t="s">
        <v>5797</v>
      </c>
      <c r="J69" s="114" t="s">
        <v>1296</v>
      </c>
      <c r="K69" s="114" t="s">
        <v>1296</v>
      </c>
      <c r="L69" s="114"/>
      <c r="M69" s="114"/>
      <c r="N69" s="114" t="s">
        <v>1296</v>
      </c>
      <c r="O69" s="114" t="s">
        <v>1296</v>
      </c>
      <c r="P69" s="114">
        <v>23</v>
      </c>
      <c r="Q69" s="114">
        <v>2</v>
      </c>
      <c r="R69" s="114">
        <v>0</v>
      </c>
      <c r="S69" s="114">
        <v>0</v>
      </c>
      <c r="T69" s="114">
        <v>0</v>
      </c>
      <c r="U69" s="114">
        <v>0</v>
      </c>
      <c r="V69" s="114">
        <v>25</v>
      </c>
      <c r="W69" s="114"/>
      <c r="X69" s="114" t="s">
        <v>5346</v>
      </c>
      <c r="Y69" s="115" t="s">
        <v>5798</v>
      </c>
      <c r="Z69" s="114" t="s">
        <v>5346</v>
      </c>
      <c r="AA69" s="114" t="s">
        <v>5409</v>
      </c>
      <c r="AB69" s="114" t="s">
        <v>5346</v>
      </c>
      <c r="AC69" s="114" t="s">
        <v>5346</v>
      </c>
      <c r="AD69" s="114" t="s">
        <v>1296</v>
      </c>
      <c r="AE69" s="114" t="s">
        <v>1296</v>
      </c>
      <c r="AF69" s="114" t="s">
        <v>5799</v>
      </c>
      <c r="AG69" s="114" t="s">
        <v>292</v>
      </c>
      <c r="AH69" s="114" t="s">
        <v>5346</v>
      </c>
      <c r="AI69" s="114" t="s">
        <v>5800</v>
      </c>
      <c r="AJ69" s="114">
        <v>6</v>
      </c>
      <c r="AK69" s="114">
        <v>3</v>
      </c>
      <c r="AL69" s="114" t="s">
        <v>5801</v>
      </c>
      <c r="AM69" s="114" t="s">
        <v>5802</v>
      </c>
      <c r="AN69" s="114" t="s">
        <v>5803</v>
      </c>
      <c r="AO69" s="114" t="s">
        <v>5804</v>
      </c>
      <c r="AP69" s="114" t="s">
        <v>5805</v>
      </c>
      <c r="AQ69" s="114"/>
    </row>
    <row r="70" spans="1:43" s="5" customFormat="1" ht="33" x14ac:dyDescent="0.3">
      <c r="A70" s="272" t="s">
        <v>64</v>
      </c>
      <c r="B70" s="114" t="s">
        <v>65</v>
      </c>
      <c r="C70" s="114" t="str">
        <f t="shared" si="2"/>
        <v>Y</v>
      </c>
      <c r="D70" s="114" t="s">
        <v>5346</v>
      </c>
      <c r="E70" s="114" t="s">
        <v>5346</v>
      </c>
      <c r="F70" s="272" t="s">
        <v>5806</v>
      </c>
      <c r="G70" s="114" t="s">
        <v>5346</v>
      </c>
      <c r="H70" s="114" t="s">
        <v>5346</v>
      </c>
      <c r="I70" s="272" t="s">
        <v>5806</v>
      </c>
      <c r="J70" s="114" t="s">
        <v>1296</v>
      </c>
      <c r="K70" s="114" t="s">
        <v>5409</v>
      </c>
      <c r="L70" s="114"/>
      <c r="M70" s="114"/>
      <c r="N70" s="114" t="s">
        <v>5409</v>
      </c>
      <c r="O70" s="114" t="s">
        <v>1296</v>
      </c>
      <c r="P70" s="114">
        <v>14</v>
      </c>
      <c r="Q70" s="114">
        <v>1</v>
      </c>
      <c r="R70" s="114">
        <v>0</v>
      </c>
      <c r="S70" s="114">
        <v>0</v>
      </c>
      <c r="T70" s="114">
        <v>0</v>
      </c>
      <c r="U70" s="114">
        <v>0</v>
      </c>
      <c r="V70" s="114">
        <v>15</v>
      </c>
      <c r="W70" s="114"/>
      <c r="X70" s="114" t="s">
        <v>5346</v>
      </c>
      <c r="Y70" s="115" t="s">
        <v>5807</v>
      </c>
      <c r="Z70" s="114" t="s">
        <v>5409</v>
      </c>
      <c r="AA70" s="114" t="s">
        <v>5409</v>
      </c>
      <c r="AB70" s="114" t="s">
        <v>5409</v>
      </c>
      <c r="AC70" s="114" t="s">
        <v>5409</v>
      </c>
      <c r="AD70" s="114" t="s">
        <v>1296</v>
      </c>
      <c r="AE70" s="114" t="s">
        <v>1296</v>
      </c>
      <c r="AF70" s="114"/>
      <c r="AG70" s="114"/>
      <c r="AH70" s="114" t="s">
        <v>1296</v>
      </c>
      <c r="AI70" s="114"/>
      <c r="AJ70" s="114">
        <v>8</v>
      </c>
      <c r="AK70" s="114">
        <v>4</v>
      </c>
      <c r="AL70" s="114" t="s">
        <v>5808</v>
      </c>
      <c r="AM70" s="114"/>
      <c r="AN70" s="114"/>
      <c r="AO70" s="114"/>
      <c r="AP70" s="114"/>
      <c r="AQ70" s="114"/>
    </row>
    <row r="71" spans="1:43" s="5" customFormat="1" ht="33" x14ac:dyDescent="0.3">
      <c r="A71" s="272" t="s">
        <v>256</v>
      </c>
      <c r="B71" s="114" t="s">
        <v>257</v>
      </c>
      <c r="C71" s="114" t="str">
        <f t="shared" si="2"/>
        <v>N</v>
      </c>
      <c r="D71" s="114" t="s">
        <v>1296</v>
      </c>
      <c r="E71" s="114" t="s">
        <v>1296</v>
      </c>
      <c r="F71" s="272"/>
      <c r="G71" s="114" t="s">
        <v>1296</v>
      </c>
      <c r="H71" s="114" t="s">
        <v>1296</v>
      </c>
      <c r="I71" s="272"/>
      <c r="J71" s="114" t="s">
        <v>1296</v>
      </c>
      <c r="K71" s="114" t="s">
        <v>1296</v>
      </c>
      <c r="L71" s="114"/>
      <c r="M71" s="114"/>
      <c r="N71" s="114" t="s">
        <v>1296</v>
      </c>
      <c r="O71" s="114" t="s">
        <v>1296</v>
      </c>
      <c r="P71" s="114">
        <v>6</v>
      </c>
      <c r="Q71" s="114">
        <v>2</v>
      </c>
      <c r="R71" s="114">
        <v>0</v>
      </c>
      <c r="S71" s="114">
        <v>0</v>
      </c>
      <c r="T71" s="114">
        <v>0</v>
      </c>
      <c r="U71" s="114">
        <v>0</v>
      </c>
      <c r="V71" s="114">
        <v>8</v>
      </c>
      <c r="W71" s="114"/>
      <c r="X71" s="114" t="s">
        <v>1296</v>
      </c>
      <c r="Y71" s="115"/>
      <c r="Z71" s="114" t="s">
        <v>5409</v>
      </c>
      <c r="AA71" s="114" t="s">
        <v>5409</v>
      </c>
      <c r="AB71" s="114" t="s">
        <v>5409</v>
      </c>
      <c r="AC71" s="114" t="s">
        <v>5409</v>
      </c>
      <c r="AD71" s="114" t="s">
        <v>1296</v>
      </c>
      <c r="AE71" s="114" t="s">
        <v>1296</v>
      </c>
      <c r="AF71" s="114"/>
      <c r="AG71" s="114"/>
      <c r="AH71" s="114" t="s">
        <v>1296</v>
      </c>
      <c r="AI71" s="114" t="s">
        <v>5809</v>
      </c>
      <c r="AJ71" s="114" t="s">
        <v>273</v>
      </c>
      <c r="AK71" s="114" t="s">
        <v>273</v>
      </c>
      <c r="AL71" s="114"/>
      <c r="AM71" s="114"/>
      <c r="AN71" s="114"/>
      <c r="AO71" s="114"/>
      <c r="AP71" s="114"/>
      <c r="AQ71" s="114"/>
    </row>
    <row r="72" spans="1:43" s="5" customFormat="1" ht="33" x14ac:dyDescent="0.3">
      <c r="A72" s="272" t="s">
        <v>66</v>
      </c>
      <c r="B72" s="114" t="s">
        <v>67</v>
      </c>
      <c r="C72" s="114" t="str">
        <f t="shared" si="2"/>
        <v>Y</v>
      </c>
      <c r="D72" s="114" t="s">
        <v>5346</v>
      </c>
      <c r="E72" s="114" t="s">
        <v>5346</v>
      </c>
      <c r="F72" s="272" t="s">
        <v>5414</v>
      </c>
      <c r="G72" s="114" t="s">
        <v>5346</v>
      </c>
      <c r="H72" s="114" t="s">
        <v>5346</v>
      </c>
      <c r="I72" s="272" t="s">
        <v>5414</v>
      </c>
      <c r="J72" s="114" t="s">
        <v>1296</v>
      </c>
      <c r="K72" s="114" t="s">
        <v>5409</v>
      </c>
      <c r="L72" s="114"/>
      <c r="M72" s="114"/>
      <c r="N72" s="114" t="s">
        <v>5409</v>
      </c>
      <c r="O72" s="114" t="s">
        <v>1296</v>
      </c>
      <c r="P72" s="114">
        <v>32</v>
      </c>
      <c r="Q72" s="114">
        <v>1</v>
      </c>
      <c r="R72" s="114">
        <v>0</v>
      </c>
      <c r="S72" s="114">
        <v>1</v>
      </c>
      <c r="T72" s="114">
        <v>0</v>
      </c>
      <c r="U72" s="114">
        <v>0</v>
      </c>
      <c r="V72" s="114">
        <v>34</v>
      </c>
      <c r="W72" s="114"/>
      <c r="X72" s="114" t="s">
        <v>5346</v>
      </c>
      <c r="Y72" s="115" t="s">
        <v>5810</v>
      </c>
      <c r="Z72" s="114" t="s">
        <v>5346</v>
      </c>
      <c r="AA72" s="114" t="s">
        <v>5346</v>
      </c>
      <c r="AB72" s="114" t="s">
        <v>5346</v>
      </c>
      <c r="AC72" s="114" t="s">
        <v>5346</v>
      </c>
      <c r="AD72" s="114" t="s">
        <v>5346</v>
      </c>
      <c r="AE72" s="114" t="s">
        <v>1296</v>
      </c>
      <c r="AF72" s="114"/>
      <c r="AG72" s="114"/>
      <c r="AH72" s="114" t="s">
        <v>1296</v>
      </c>
      <c r="AI72" s="114"/>
      <c r="AJ72" s="114">
        <v>8</v>
      </c>
      <c r="AK72" s="114">
        <v>8</v>
      </c>
      <c r="AL72" s="114" t="s">
        <v>5811</v>
      </c>
      <c r="AM72" s="114"/>
      <c r="AN72" s="114"/>
      <c r="AO72" s="114"/>
      <c r="AP72" s="114" t="s">
        <v>5812</v>
      </c>
      <c r="AQ72" s="114"/>
    </row>
    <row r="73" spans="1:43" s="5" customFormat="1" ht="33" x14ac:dyDescent="0.3">
      <c r="A73" s="272" t="s">
        <v>70</v>
      </c>
      <c r="B73" s="114" t="s">
        <v>71</v>
      </c>
      <c r="C73" s="114" t="str">
        <f t="shared" si="2"/>
        <v>Y</v>
      </c>
      <c r="D73" s="114" t="s">
        <v>5346</v>
      </c>
      <c r="E73" s="114" t="s">
        <v>5346</v>
      </c>
      <c r="F73" s="272" t="s">
        <v>5430</v>
      </c>
      <c r="G73" s="114" t="s">
        <v>5346</v>
      </c>
      <c r="H73" s="114" t="s">
        <v>5346</v>
      </c>
      <c r="I73" s="272" t="s">
        <v>5430</v>
      </c>
      <c r="J73" s="114" t="s">
        <v>1296</v>
      </c>
      <c r="K73" s="114" t="s">
        <v>1296</v>
      </c>
      <c r="L73" s="114"/>
      <c r="M73" s="114"/>
      <c r="N73" s="114" t="s">
        <v>1296</v>
      </c>
      <c r="O73" s="114" t="s">
        <v>1296</v>
      </c>
      <c r="P73" s="114">
        <v>58</v>
      </c>
      <c r="Q73" s="114">
        <v>8</v>
      </c>
      <c r="R73" s="114">
        <v>1</v>
      </c>
      <c r="S73" s="114">
        <v>3</v>
      </c>
      <c r="T73" s="114">
        <v>12</v>
      </c>
      <c r="U73" s="114">
        <v>0</v>
      </c>
      <c r="V73" s="114">
        <f>SUM(P73:$U73)</f>
        <v>82</v>
      </c>
      <c r="W73" s="114"/>
      <c r="X73" s="114" t="s">
        <v>5346</v>
      </c>
      <c r="Y73" s="115" t="s">
        <v>5813</v>
      </c>
      <c r="Z73" s="114" t="s">
        <v>5346</v>
      </c>
      <c r="AA73" s="114" t="s">
        <v>5346</v>
      </c>
      <c r="AB73" s="114" t="s">
        <v>5346</v>
      </c>
      <c r="AC73" s="114" t="s">
        <v>5346</v>
      </c>
      <c r="AD73" s="114" t="s">
        <v>5346</v>
      </c>
      <c r="AE73" s="114" t="s">
        <v>1296</v>
      </c>
      <c r="AF73" s="114"/>
      <c r="AG73" s="114"/>
      <c r="AH73" s="114" t="s">
        <v>1296</v>
      </c>
      <c r="AI73" s="114"/>
      <c r="AJ73" s="114">
        <v>10</v>
      </c>
      <c r="AK73" s="114">
        <v>8</v>
      </c>
      <c r="AL73" s="114" t="s">
        <v>5814</v>
      </c>
      <c r="AM73" s="114" t="s">
        <v>5815</v>
      </c>
      <c r="AN73" s="114" t="s">
        <v>5816</v>
      </c>
      <c r="AO73" s="114" t="s">
        <v>5817</v>
      </c>
      <c r="AP73" s="114"/>
      <c r="AQ73" s="114"/>
    </row>
    <row r="74" spans="1:43" s="5" customFormat="1" ht="33" x14ac:dyDescent="0.3">
      <c r="A74" s="272" t="s">
        <v>148</v>
      </c>
      <c r="B74" s="114" t="s">
        <v>149</v>
      </c>
      <c r="C74" s="114" t="str">
        <f t="shared" si="2"/>
        <v>Y</v>
      </c>
      <c r="D74" s="114" t="s">
        <v>5346</v>
      </c>
      <c r="E74" s="114" t="s">
        <v>5346</v>
      </c>
      <c r="F74" s="272" t="s">
        <v>5615</v>
      </c>
      <c r="G74" s="114" t="s">
        <v>5346</v>
      </c>
      <c r="H74" s="114" t="s">
        <v>5346</v>
      </c>
      <c r="I74" s="272" t="s">
        <v>5818</v>
      </c>
      <c r="J74" s="114" t="s">
        <v>1296</v>
      </c>
      <c r="K74" s="114" t="s">
        <v>5409</v>
      </c>
      <c r="L74" s="114"/>
      <c r="M74" s="114"/>
      <c r="N74" s="114" t="s">
        <v>5409</v>
      </c>
      <c r="O74" s="114" t="s">
        <v>1296</v>
      </c>
      <c r="P74" s="114">
        <v>272</v>
      </c>
      <c r="Q74" s="114">
        <v>39</v>
      </c>
      <c r="R74" s="114">
        <v>26</v>
      </c>
      <c r="S74" s="114">
        <v>6</v>
      </c>
      <c r="T74" s="114">
        <v>0</v>
      </c>
      <c r="U74" s="114">
        <v>0</v>
      </c>
      <c r="V74" s="114">
        <f>SUM(P74:$U74)</f>
        <v>343</v>
      </c>
      <c r="W74" s="114"/>
      <c r="X74" s="114" t="s">
        <v>5346</v>
      </c>
      <c r="Y74" s="115" t="s">
        <v>5819</v>
      </c>
      <c r="Z74" s="114" t="s">
        <v>5409</v>
      </c>
      <c r="AA74" s="114" t="s">
        <v>5409</v>
      </c>
      <c r="AB74" s="114" t="s">
        <v>5409</v>
      </c>
      <c r="AC74" s="114" t="s">
        <v>5409</v>
      </c>
      <c r="AD74" s="114" t="s">
        <v>5346</v>
      </c>
      <c r="AE74" s="114" t="s">
        <v>5346</v>
      </c>
      <c r="AF74" s="114" t="s">
        <v>5820</v>
      </c>
      <c r="AG74" s="114" t="s">
        <v>292</v>
      </c>
      <c r="AH74" s="114" t="s">
        <v>5346</v>
      </c>
      <c r="AI74" s="114" t="s">
        <v>5821</v>
      </c>
      <c r="AJ74" s="114">
        <v>5</v>
      </c>
      <c r="AK74" s="114" t="s">
        <v>273</v>
      </c>
      <c r="AL74" s="114" t="s">
        <v>5822</v>
      </c>
      <c r="AM74" s="114" t="s">
        <v>5823</v>
      </c>
      <c r="AN74" s="114" t="s">
        <v>5824</v>
      </c>
      <c r="AO74" s="114" t="s">
        <v>5825</v>
      </c>
      <c r="AP74" s="114" t="s">
        <v>5826</v>
      </c>
      <c r="AQ74" s="114"/>
    </row>
    <row r="75" spans="1:43" s="5" customFormat="1" ht="33" x14ac:dyDescent="0.3">
      <c r="A75" s="272" t="s">
        <v>1094</v>
      </c>
      <c r="B75" s="114" t="s">
        <v>73</v>
      </c>
      <c r="C75" s="114" t="str">
        <f t="shared" si="2"/>
        <v>Y</v>
      </c>
      <c r="D75" s="114" t="s">
        <v>5346</v>
      </c>
      <c r="E75" s="114" t="s">
        <v>5346</v>
      </c>
      <c r="F75" s="272" t="s">
        <v>5414</v>
      </c>
      <c r="G75" s="114" t="s">
        <v>5346</v>
      </c>
      <c r="H75" s="114" t="s">
        <v>5346</v>
      </c>
      <c r="I75" s="272" t="s">
        <v>5414</v>
      </c>
      <c r="J75" s="114" t="s">
        <v>1296</v>
      </c>
      <c r="K75" s="114" t="s">
        <v>1296</v>
      </c>
      <c r="L75" s="114"/>
      <c r="M75" s="114"/>
      <c r="N75" s="114" t="s">
        <v>1296</v>
      </c>
      <c r="O75" s="114" t="s">
        <v>1296</v>
      </c>
      <c r="P75" s="114">
        <v>42</v>
      </c>
      <c r="Q75" s="114">
        <v>4</v>
      </c>
      <c r="R75" s="114">
        <v>4</v>
      </c>
      <c r="S75" s="114">
        <v>0</v>
      </c>
      <c r="T75" s="114">
        <v>1</v>
      </c>
      <c r="U75" s="114">
        <v>0</v>
      </c>
      <c r="V75" s="114">
        <v>51</v>
      </c>
      <c r="W75" s="114"/>
      <c r="X75" s="114" t="s">
        <v>5346</v>
      </c>
      <c r="Y75" s="115" t="s">
        <v>5827</v>
      </c>
      <c r="Z75" s="114" t="s">
        <v>5409</v>
      </c>
      <c r="AA75" s="114" t="s">
        <v>5409</v>
      </c>
      <c r="AB75" s="114" t="s">
        <v>5409</v>
      </c>
      <c r="AC75" s="114" t="s">
        <v>5409</v>
      </c>
      <c r="AD75" s="114" t="s">
        <v>5346</v>
      </c>
      <c r="AE75" s="114" t="s">
        <v>5346</v>
      </c>
      <c r="AF75" s="114" t="s">
        <v>5828</v>
      </c>
      <c r="AG75" s="114"/>
      <c r="AH75" s="114" t="s">
        <v>1296</v>
      </c>
      <c r="AI75" s="114"/>
      <c r="AJ75" s="114">
        <v>8</v>
      </c>
      <c r="AK75" s="114">
        <v>8</v>
      </c>
      <c r="AL75" s="114" t="s">
        <v>5829</v>
      </c>
      <c r="AM75" s="114" t="s">
        <v>5830</v>
      </c>
      <c r="AN75" s="114"/>
      <c r="AO75" s="114"/>
      <c r="AP75" s="114"/>
      <c r="AQ75" s="114"/>
    </row>
    <row r="76" spans="1:43" s="5" customFormat="1" ht="33" x14ac:dyDescent="0.3">
      <c r="A76" s="272" t="s">
        <v>188</v>
      </c>
      <c r="B76" s="114" t="s">
        <v>189</v>
      </c>
      <c r="C76" s="114" t="str">
        <f t="shared" si="2"/>
        <v>Y</v>
      </c>
      <c r="D76" s="114" t="s">
        <v>1296</v>
      </c>
      <c r="E76" s="114" t="s">
        <v>1296</v>
      </c>
      <c r="F76" s="272"/>
      <c r="G76" s="114" t="s">
        <v>5346</v>
      </c>
      <c r="H76" s="114" t="s">
        <v>5346</v>
      </c>
      <c r="I76" s="272" t="s">
        <v>5831</v>
      </c>
      <c r="J76" s="114" t="s">
        <v>1296</v>
      </c>
      <c r="K76" s="114" t="s">
        <v>1296</v>
      </c>
      <c r="L76" s="114"/>
      <c r="M76" s="114"/>
      <c r="N76" s="114" t="s">
        <v>1296</v>
      </c>
      <c r="O76" s="114" t="s">
        <v>1296</v>
      </c>
      <c r="P76" s="114">
        <v>25</v>
      </c>
      <c r="Q76" s="114">
        <v>0</v>
      </c>
      <c r="R76" s="114">
        <v>0</v>
      </c>
      <c r="S76" s="114">
        <v>0</v>
      </c>
      <c r="T76" s="114">
        <v>1</v>
      </c>
      <c r="U76" s="114">
        <v>0</v>
      </c>
      <c r="V76" s="114">
        <v>26</v>
      </c>
      <c r="W76" s="114" t="s">
        <v>5832</v>
      </c>
      <c r="X76" s="114" t="s">
        <v>5346</v>
      </c>
      <c r="Y76" s="115" t="s">
        <v>5833</v>
      </c>
      <c r="Z76" s="114" t="s">
        <v>5409</v>
      </c>
      <c r="AA76" s="114" t="s">
        <v>5409</v>
      </c>
      <c r="AB76" s="114" t="s">
        <v>5346</v>
      </c>
      <c r="AC76" s="114" t="s">
        <v>5409</v>
      </c>
      <c r="AD76" s="114" t="s">
        <v>5346</v>
      </c>
      <c r="AE76" s="114" t="s">
        <v>5346</v>
      </c>
      <c r="AF76" s="114" t="s">
        <v>5834</v>
      </c>
      <c r="AG76" s="114" t="s">
        <v>292</v>
      </c>
      <c r="AH76" s="114" t="s">
        <v>1296</v>
      </c>
      <c r="AI76" s="114"/>
      <c r="AJ76" s="114">
        <v>8</v>
      </c>
      <c r="AK76" s="114">
        <v>8</v>
      </c>
      <c r="AL76" s="114" t="s">
        <v>5835</v>
      </c>
      <c r="AM76" s="114" t="s">
        <v>5836</v>
      </c>
      <c r="AN76" s="114" t="s">
        <v>5837</v>
      </c>
      <c r="AO76" s="114" t="s">
        <v>5838</v>
      </c>
      <c r="AP76" s="114" t="s">
        <v>5839</v>
      </c>
      <c r="AQ76" s="114"/>
    </row>
    <row r="77" spans="1:43" s="5" customFormat="1" ht="33" x14ac:dyDescent="0.3">
      <c r="A77" s="272" t="s">
        <v>5840</v>
      </c>
      <c r="B77" s="114" t="s">
        <v>27</v>
      </c>
      <c r="C77" s="114" t="str">
        <f t="shared" si="2"/>
        <v>N</v>
      </c>
      <c r="D77" s="114" t="s">
        <v>1296</v>
      </c>
      <c r="E77" s="114" t="s">
        <v>1296</v>
      </c>
      <c r="F77" s="272"/>
      <c r="G77" s="114" t="s">
        <v>1296</v>
      </c>
      <c r="H77" s="114" t="s">
        <v>1296</v>
      </c>
      <c r="I77" s="272"/>
      <c r="J77" s="114" t="s">
        <v>1296</v>
      </c>
      <c r="K77" s="114" t="s">
        <v>1296</v>
      </c>
      <c r="L77" s="114"/>
      <c r="M77" s="114"/>
      <c r="N77" s="114" t="s">
        <v>1296</v>
      </c>
      <c r="O77" s="114" t="s">
        <v>1296</v>
      </c>
      <c r="P77" s="114">
        <v>0</v>
      </c>
      <c r="Q77" s="114">
        <v>0</v>
      </c>
      <c r="R77" s="114">
        <v>0</v>
      </c>
      <c r="S77" s="114">
        <v>0</v>
      </c>
      <c r="T77" s="114">
        <v>0</v>
      </c>
      <c r="U77" s="114">
        <v>0</v>
      </c>
      <c r="V77" s="114">
        <v>0</v>
      </c>
      <c r="W77" s="114" t="s">
        <v>5841</v>
      </c>
      <c r="X77" s="114" t="s">
        <v>1296</v>
      </c>
      <c r="Y77" s="115"/>
      <c r="Z77" s="114" t="s">
        <v>5409</v>
      </c>
      <c r="AA77" s="114" t="s">
        <v>5409</v>
      </c>
      <c r="AB77" s="114" t="s">
        <v>5409</v>
      </c>
      <c r="AC77" s="114" t="s">
        <v>5409</v>
      </c>
      <c r="AD77" s="114" t="s">
        <v>1296</v>
      </c>
      <c r="AE77" s="114" t="s">
        <v>1296</v>
      </c>
      <c r="AF77" s="114"/>
      <c r="AG77" s="114"/>
      <c r="AH77" s="114" t="s">
        <v>5346</v>
      </c>
      <c r="AI77" s="114" t="s">
        <v>5842</v>
      </c>
      <c r="AJ77" s="114">
        <v>10</v>
      </c>
      <c r="AK77" s="114">
        <v>3</v>
      </c>
      <c r="AL77" s="114" t="s">
        <v>5843</v>
      </c>
      <c r="AM77" s="114" t="s">
        <v>5844</v>
      </c>
      <c r="AN77" s="114" t="s">
        <v>5845</v>
      </c>
      <c r="AO77" s="114"/>
      <c r="AP77" s="114" t="s">
        <v>5846</v>
      </c>
      <c r="AQ77" s="114"/>
    </row>
    <row r="78" spans="1:43" s="5" customFormat="1" ht="49.5" x14ac:dyDescent="0.3">
      <c r="A78" s="272" t="s">
        <v>68</v>
      </c>
      <c r="B78" s="114" t="s">
        <v>69</v>
      </c>
      <c r="C78" s="114" t="str">
        <f t="shared" si="2"/>
        <v>Y</v>
      </c>
      <c r="D78" s="114" t="s">
        <v>5346</v>
      </c>
      <c r="E78" s="114" t="s">
        <v>5346</v>
      </c>
      <c r="F78" s="272" t="s">
        <v>5407</v>
      </c>
      <c r="G78" s="114" t="s">
        <v>5346</v>
      </c>
      <c r="H78" s="114" t="s">
        <v>5346</v>
      </c>
      <c r="I78" s="272" t="s">
        <v>5407</v>
      </c>
      <c r="J78" s="114" t="s">
        <v>1296</v>
      </c>
      <c r="K78" s="114" t="s">
        <v>1296</v>
      </c>
      <c r="L78" s="114"/>
      <c r="M78" s="114"/>
      <c r="N78" s="114" t="s">
        <v>1296</v>
      </c>
      <c r="O78" s="114" t="s">
        <v>1296</v>
      </c>
      <c r="P78" s="114">
        <v>29</v>
      </c>
      <c r="Q78" s="114">
        <v>1</v>
      </c>
      <c r="R78" s="114">
        <v>1</v>
      </c>
      <c r="S78" s="114">
        <v>0</v>
      </c>
      <c r="T78" s="114">
        <v>0</v>
      </c>
      <c r="U78" s="114">
        <v>0</v>
      </c>
      <c r="V78" s="114">
        <v>31</v>
      </c>
      <c r="W78" s="114"/>
      <c r="X78" s="114" t="s">
        <v>5346</v>
      </c>
      <c r="Y78" s="115" t="s">
        <v>5847</v>
      </c>
      <c r="Z78" s="114" t="s">
        <v>5409</v>
      </c>
      <c r="AA78" s="114" t="s">
        <v>5409</v>
      </c>
      <c r="AB78" s="114" t="s">
        <v>5409</v>
      </c>
      <c r="AC78" s="114" t="s">
        <v>5409</v>
      </c>
      <c r="AD78" s="114" t="s">
        <v>5346</v>
      </c>
      <c r="AE78" s="114" t="s">
        <v>1296</v>
      </c>
      <c r="AF78" s="114"/>
      <c r="AG78" s="114"/>
      <c r="AH78" s="114" t="s">
        <v>5346</v>
      </c>
      <c r="AI78" s="114" t="s">
        <v>5848</v>
      </c>
      <c r="AJ78" s="114">
        <v>9</v>
      </c>
      <c r="AK78" s="114">
        <v>9</v>
      </c>
      <c r="AL78" s="114" t="s">
        <v>5849</v>
      </c>
      <c r="AM78" s="114" t="s">
        <v>5850</v>
      </c>
      <c r="AN78" s="114" t="s">
        <v>5851</v>
      </c>
      <c r="AO78" s="114"/>
      <c r="AP78" s="114"/>
      <c r="AQ78" s="114"/>
    </row>
    <row r="79" spans="1:43" s="5" customFormat="1" ht="49.5" x14ac:dyDescent="0.3">
      <c r="A79" s="272" t="s">
        <v>5852</v>
      </c>
      <c r="B79" s="114" t="s">
        <v>79</v>
      </c>
      <c r="C79" s="114" t="str">
        <f t="shared" si="2"/>
        <v>Y</v>
      </c>
      <c r="D79" s="114" t="s">
        <v>1296</v>
      </c>
      <c r="E79" s="114" t="s">
        <v>1296</v>
      </c>
      <c r="F79" s="272"/>
      <c r="G79" s="114" t="s">
        <v>5346</v>
      </c>
      <c r="H79" s="114" t="s">
        <v>5346</v>
      </c>
      <c r="I79" s="272" t="s">
        <v>5407</v>
      </c>
      <c r="J79" s="114" t="s">
        <v>1296</v>
      </c>
      <c r="K79" s="114" t="s">
        <v>1296</v>
      </c>
      <c r="L79" s="114"/>
      <c r="M79" s="114"/>
      <c r="N79" s="114" t="s">
        <v>1296</v>
      </c>
      <c r="O79" s="114" t="s">
        <v>1296</v>
      </c>
      <c r="P79" s="114">
        <v>7</v>
      </c>
      <c r="Q79" s="114">
        <v>1</v>
      </c>
      <c r="R79" s="114">
        <v>0</v>
      </c>
      <c r="S79" s="114">
        <v>1</v>
      </c>
      <c r="T79" s="114">
        <v>0</v>
      </c>
      <c r="U79" s="114">
        <v>0</v>
      </c>
      <c r="V79" s="114">
        <v>9</v>
      </c>
      <c r="W79" s="114"/>
      <c r="X79" s="114" t="s">
        <v>5346</v>
      </c>
      <c r="Y79" s="115" t="s">
        <v>5853</v>
      </c>
      <c r="Z79" s="114" t="s">
        <v>5346</v>
      </c>
      <c r="AA79" s="114" t="s">
        <v>5346</v>
      </c>
      <c r="AB79" s="114" t="s">
        <v>5346</v>
      </c>
      <c r="AC79" s="114" t="s">
        <v>5346</v>
      </c>
      <c r="AD79" s="114" t="s">
        <v>5346</v>
      </c>
      <c r="AE79" s="114" t="s">
        <v>5346</v>
      </c>
      <c r="AF79" s="114" t="s">
        <v>5854</v>
      </c>
      <c r="AG79" s="114"/>
      <c r="AH79" s="114" t="s">
        <v>5346</v>
      </c>
      <c r="AI79" s="114" t="s">
        <v>5855</v>
      </c>
      <c r="AJ79" s="114">
        <v>7</v>
      </c>
      <c r="AK79" s="114">
        <v>6</v>
      </c>
      <c r="AL79" s="114" t="s">
        <v>5856</v>
      </c>
      <c r="AM79" s="114" t="s">
        <v>5857</v>
      </c>
      <c r="AN79" s="114" t="s">
        <v>5858</v>
      </c>
      <c r="AO79" s="114"/>
      <c r="AP79" s="114"/>
      <c r="AQ79" s="114"/>
    </row>
    <row r="80" spans="1:43" s="5" customFormat="1" ht="33" x14ac:dyDescent="0.3">
      <c r="A80" s="272" t="s">
        <v>5859</v>
      </c>
      <c r="B80" s="114" t="s">
        <v>89</v>
      </c>
      <c r="C80" s="114" t="str">
        <f t="shared" si="2"/>
        <v>Y</v>
      </c>
      <c r="D80" s="114" t="s">
        <v>1296</v>
      </c>
      <c r="E80" s="114" t="s">
        <v>5409</v>
      </c>
      <c r="F80" s="272"/>
      <c r="G80" s="114" t="s">
        <v>5346</v>
      </c>
      <c r="H80" s="114" t="s">
        <v>5346</v>
      </c>
      <c r="I80" s="272" t="s">
        <v>5860</v>
      </c>
      <c r="J80" s="114" t="s">
        <v>1296</v>
      </c>
      <c r="K80" s="114" t="s">
        <v>5409</v>
      </c>
      <c r="L80" s="114"/>
      <c r="M80" s="114"/>
      <c r="N80" s="114" t="s">
        <v>5409</v>
      </c>
      <c r="O80" s="114" t="s">
        <v>1296</v>
      </c>
      <c r="P80" s="114">
        <v>25</v>
      </c>
      <c r="Q80" s="114">
        <v>4</v>
      </c>
      <c r="R80" s="114">
        <v>2</v>
      </c>
      <c r="S80" s="114">
        <v>0</v>
      </c>
      <c r="T80" s="114">
        <v>0</v>
      </c>
      <c r="U80" s="114">
        <v>0</v>
      </c>
      <c r="V80" s="114">
        <v>31</v>
      </c>
      <c r="W80" s="114"/>
      <c r="X80" s="114" t="s">
        <v>5346</v>
      </c>
      <c r="Y80" s="115" t="s">
        <v>5861</v>
      </c>
      <c r="Z80" s="114" t="s">
        <v>5409</v>
      </c>
      <c r="AA80" s="114" t="s">
        <v>5409</v>
      </c>
      <c r="AB80" s="114" t="s">
        <v>5346</v>
      </c>
      <c r="AC80" s="114" t="s">
        <v>5409</v>
      </c>
      <c r="AD80" s="114" t="s">
        <v>5346</v>
      </c>
      <c r="AE80" s="114" t="s">
        <v>5346</v>
      </c>
      <c r="AF80" s="114" t="s">
        <v>5862</v>
      </c>
      <c r="AG80" s="114"/>
      <c r="AH80" s="114" t="s">
        <v>5346</v>
      </c>
      <c r="AI80" s="114" t="s">
        <v>5863</v>
      </c>
      <c r="AJ80" s="114">
        <v>9</v>
      </c>
      <c r="AK80" s="114">
        <v>6</v>
      </c>
      <c r="AL80" s="114" t="s">
        <v>5864</v>
      </c>
      <c r="AM80" s="114" t="s">
        <v>5865</v>
      </c>
      <c r="AN80" s="114" t="s">
        <v>5866</v>
      </c>
      <c r="AO80" s="114" t="s">
        <v>5867</v>
      </c>
      <c r="AP80" s="114" t="s">
        <v>5868</v>
      </c>
      <c r="AQ80" s="114"/>
    </row>
    <row r="81" spans="1:43" s="5" customFormat="1" ht="49.5" x14ac:dyDescent="0.3">
      <c r="A81" s="272" t="s">
        <v>82</v>
      </c>
      <c r="B81" s="114" t="s">
        <v>83</v>
      </c>
      <c r="C81" s="114" t="str">
        <f t="shared" si="2"/>
        <v>Y</v>
      </c>
      <c r="D81" s="114" t="s">
        <v>1296</v>
      </c>
      <c r="E81" s="114" t="s">
        <v>1296</v>
      </c>
      <c r="F81" s="272"/>
      <c r="G81" s="114" t="s">
        <v>5346</v>
      </c>
      <c r="H81" s="114" t="s">
        <v>5346</v>
      </c>
      <c r="I81" s="272" t="s">
        <v>5407</v>
      </c>
      <c r="J81" s="114" t="s">
        <v>1296</v>
      </c>
      <c r="K81" s="114" t="s">
        <v>1296</v>
      </c>
      <c r="L81" s="114"/>
      <c r="M81" s="114"/>
      <c r="N81" s="114" t="s">
        <v>1296</v>
      </c>
      <c r="O81" s="114" t="s">
        <v>1296</v>
      </c>
      <c r="P81" s="114">
        <v>10</v>
      </c>
      <c r="Q81" s="114">
        <v>0</v>
      </c>
      <c r="R81" s="114">
        <v>0</v>
      </c>
      <c r="S81" s="114">
        <v>0</v>
      </c>
      <c r="T81" s="114">
        <v>0</v>
      </c>
      <c r="U81" s="114">
        <v>0</v>
      </c>
      <c r="V81" s="114">
        <v>10</v>
      </c>
      <c r="W81" s="114"/>
      <c r="X81" s="114" t="s">
        <v>5346</v>
      </c>
      <c r="Y81" s="115" t="s">
        <v>5869</v>
      </c>
      <c r="Z81" s="114" t="s">
        <v>5409</v>
      </c>
      <c r="AA81" s="114" t="s">
        <v>5346</v>
      </c>
      <c r="AB81" s="114" t="s">
        <v>5346</v>
      </c>
      <c r="AC81" s="114" t="s">
        <v>5409</v>
      </c>
      <c r="AD81" s="114" t="s">
        <v>5346</v>
      </c>
      <c r="AE81" s="114" t="s">
        <v>1296</v>
      </c>
      <c r="AF81" s="114"/>
      <c r="AG81" s="114"/>
      <c r="AH81" s="114" t="s">
        <v>5346</v>
      </c>
      <c r="AI81" s="114" t="s">
        <v>5870</v>
      </c>
      <c r="AJ81" s="114">
        <v>7</v>
      </c>
      <c r="AK81" s="114">
        <v>7</v>
      </c>
      <c r="AL81" s="114" t="s">
        <v>5871</v>
      </c>
      <c r="AM81" s="114"/>
      <c r="AN81" s="114"/>
      <c r="AO81" s="114"/>
      <c r="AP81" s="114" t="s">
        <v>5872</v>
      </c>
      <c r="AQ81" s="114"/>
    </row>
    <row r="82" spans="1:43" s="5" customFormat="1" ht="33" x14ac:dyDescent="0.3">
      <c r="A82" s="272" t="s">
        <v>5873</v>
      </c>
      <c r="B82" s="114" t="s">
        <v>87</v>
      </c>
      <c r="C82" s="114" t="str">
        <f t="shared" si="2"/>
        <v>Y</v>
      </c>
      <c r="D82" s="114" t="s">
        <v>5346</v>
      </c>
      <c r="E82" s="114" t="s">
        <v>5346</v>
      </c>
      <c r="F82" s="272" t="s">
        <v>5874</v>
      </c>
      <c r="G82" s="114" t="s">
        <v>5346</v>
      </c>
      <c r="H82" s="114" t="s">
        <v>5346</v>
      </c>
      <c r="I82" s="272" t="s">
        <v>5874</v>
      </c>
      <c r="J82" s="114" t="s">
        <v>1296</v>
      </c>
      <c r="K82" s="114" t="s">
        <v>5409</v>
      </c>
      <c r="L82" s="114"/>
      <c r="M82" s="114"/>
      <c r="N82" s="114" t="s">
        <v>5409</v>
      </c>
      <c r="O82" s="114" t="s">
        <v>1296</v>
      </c>
      <c r="P82" s="114">
        <v>60</v>
      </c>
      <c r="Q82" s="114">
        <v>4</v>
      </c>
      <c r="R82" s="114">
        <v>3</v>
      </c>
      <c r="S82" s="114">
        <v>0</v>
      </c>
      <c r="T82" s="114">
        <v>0</v>
      </c>
      <c r="U82" s="114">
        <v>0</v>
      </c>
      <c r="V82" s="114">
        <v>67</v>
      </c>
      <c r="W82" s="114"/>
      <c r="X82" s="114" t="s">
        <v>5346</v>
      </c>
      <c r="Y82" s="115" t="s">
        <v>5875</v>
      </c>
      <c r="Z82" s="114" t="s">
        <v>5409</v>
      </c>
      <c r="AA82" s="114" t="s">
        <v>5409</v>
      </c>
      <c r="AB82" s="114" t="s">
        <v>5409</v>
      </c>
      <c r="AC82" s="114" t="s">
        <v>5409</v>
      </c>
      <c r="AD82" s="114" t="s">
        <v>5346</v>
      </c>
      <c r="AE82" s="114" t="s">
        <v>5346</v>
      </c>
      <c r="AF82" s="114" t="s">
        <v>5876</v>
      </c>
      <c r="AG82" s="114" t="s">
        <v>292</v>
      </c>
      <c r="AH82" s="114" t="s">
        <v>5346</v>
      </c>
      <c r="AI82" s="114" t="s">
        <v>5877</v>
      </c>
      <c r="AJ82" s="114">
        <v>8</v>
      </c>
      <c r="AK82" s="114">
        <v>5</v>
      </c>
      <c r="AL82" s="114" t="s">
        <v>5878</v>
      </c>
      <c r="AM82" s="114" t="s">
        <v>5879</v>
      </c>
      <c r="AN82" s="114"/>
      <c r="AO82" s="114"/>
      <c r="AP82" s="114"/>
      <c r="AQ82" s="114"/>
    </row>
    <row r="83" spans="1:43" s="5" customFormat="1" ht="49.5" x14ac:dyDescent="0.3">
      <c r="A83" s="272" t="s">
        <v>80</v>
      </c>
      <c r="B83" s="114" t="s">
        <v>81</v>
      </c>
      <c r="C83" s="114" t="str">
        <f t="shared" si="2"/>
        <v>Y</v>
      </c>
      <c r="D83" s="114" t="s">
        <v>1296</v>
      </c>
      <c r="E83" s="114" t="s">
        <v>1296</v>
      </c>
      <c r="F83" s="272"/>
      <c r="G83" s="114" t="s">
        <v>5346</v>
      </c>
      <c r="H83" s="114" t="s">
        <v>5346</v>
      </c>
      <c r="I83" s="272" t="s">
        <v>5407</v>
      </c>
      <c r="J83" s="114" t="s">
        <v>1296</v>
      </c>
      <c r="K83" s="114" t="s">
        <v>1296</v>
      </c>
      <c r="L83" s="114"/>
      <c r="M83" s="114"/>
      <c r="N83" s="114" t="s">
        <v>1296</v>
      </c>
      <c r="O83" s="114" t="s">
        <v>1296</v>
      </c>
      <c r="P83" s="114">
        <v>26</v>
      </c>
      <c r="Q83" s="114">
        <v>1</v>
      </c>
      <c r="R83" s="114">
        <v>0</v>
      </c>
      <c r="S83" s="114">
        <v>0</v>
      </c>
      <c r="T83" s="114">
        <v>0</v>
      </c>
      <c r="U83" s="114">
        <v>0</v>
      </c>
      <c r="V83" s="114">
        <v>27</v>
      </c>
      <c r="W83" s="114"/>
      <c r="X83" s="114" t="s">
        <v>5346</v>
      </c>
      <c r="Y83" s="115" t="s">
        <v>5880</v>
      </c>
      <c r="Z83" s="114" t="s">
        <v>5409</v>
      </c>
      <c r="AA83" s="114" t="s">
        <v>5409</v>
      </c>
      <c r="AB83" s="114" t="s">
        <v>5346</v>
      </c>
      <c r="AC83" s="114" t="s">
        <v>5409</v>
      </c>
      <c r="AD83" s="114" t="s">
        <v>5346</v>
      </c>
      <c r="AE83" s="114" t="s">
        <v>1296</v>
      </c>
      <c r="AF83" s="114"/>
      <c r="AG83" s="114"/>
      <c r="AH83" s="114" t="s">
        <v>5346</v>
      </c>
      <c r="AI83" s="114" t="s">
        <v>5881</v>
      </c>
      <c r="AJ83" s="114">
        <v>7</v>
      </c>
      <c r="AK83" s="114">
        <v>7</v>
      </c>
      <c r="AL83" s="114" t="s">
        <v>5882</v>
      </c>
      <c r="AM83" s="114" t="s">
        <v>5883</v>
      </c>
      <c r="AN83" s="114"/>
      <c r="AO83" s="114"/>
      <c r="AP83" s="114" t="s">
        <v>5884</v>
      </c>
      <c r="AQ83" s="114"/>
    </row>
    <row r="84" spans="1:43" s="5" customFormat="1" ht="33" x14ac:dyDescent="0.3">
      <c r="A84" s="272" t="s">
        <v>5885</v>
      </c>
      <c r="B84" s="114" t="s">
        <v>107</v>
      </c>
      <c r="C84" s="114" t="str">
        <f t="shared" si="2"/>
        <v>Y</v>
      </c>
      <c r="D84" s="114" t="s">
        <v>5346</v>
      </c>
      <c r="E84" s="114" t="s">
        <v>5346</v>
      </c>
      <c r="F84" s="272" t="s">
        <v>5886</v>
      </c>
      <c r="G84" s="114" t="s">
        <v>5346</v>
      </c>
      <c r="H84" s="114" t="s">
        <v>5346</v>
      </c>
      <c r="I84" s="272" t="s">
        <v>5886</v>
      </c>
      <c r="J84" s="114" t="s">
        <v>1296</v>
      </c>
      <c r="K84" s="114" t="s">
        <v>5409</v>
      </c>
      <c r="L84" s="114"/>
      <c r="M84" s="114"/>
      <c r="N84" s="114" t="s">
        <v>5409</v>
      </c>
      <c r="O84" s="114" t="s">
        <v>1296</v>
      </c>
      <c r="P84" s="114">
        <v>37</v>
      </c>
      <c r="Q84" s="114">
        <v>3</v>
      </c>
      <c r="R84" s="114">
        <v>9</v>
      </c>
      <c r="S84" s="114">
        <v>0</v>
      </c>
      <c r="T84" s="114">
        <v>0</v>
      </c>
      <c r="U84" s="114">
        <v>0</v>
      </c>
      <c r="V84" s="114">
        <v>49</v>
      </c>
      <c r="W84" s="114"/>
      <c r="X84" s="114" t="s">
        <v>5346</v>
      </c>
      <c r="Y84" s="115" t="s">
        <v>5887</v>
      </c>
      <c r="Z84" s="114" t="s">
        <v>5409</v>
      </c>
      <c r="AA84" s="114" t="s">
        <v>5346</v>
      </c>
      <c r="AB84" s="114" t="s">
        <v>5346</v>
      </c>
      <c r="AC84" s="114" t="s">
        <v>5409</v>
      </c>
      <c r="AD84" s="114" t="s">
        <v>5346</v>
      </c>
      <c r="AE84" s="114" t="s">
        <v>5346</v>
      </c>
      <c r="AF84" s="114" t="s">
        <v>5888</v>
      </c>
      <c r="AG84" s="114"/>
      <c r="AH84" s="114" t="s">
        <v>5346</v>
      </c>
      <c r="AI84" s="114" t="s">
        <v>5889</v>
      </c>
      <c r="AJ84" s="114">
        <v>9</v>
      </c>
      <c r="AK84" s="114">
        <v>9</v>
      </c>
      <c r="AL84" s="114" t="s">
        <v>5890</v>
      </c>
      <c r="AM84" s="114" t="s">
        <v>5891</v>
      </c>
      <c r="AN84" s="114" t="s">
        <v>5892</v>
      </c>
      <c r="AO84" s="114" t="s">
        <v>5893</v>
      </c>
      <c r="AP84" s="114" t="s">
        <v>5894</v>
      </c>
      <c r="AQ84" s="114"/>
    </row>
    <row r="85" spans="1:43" s="5" customFormat="1" x14ac:dyDescent="0.3">
      <c r="A85" s="272" t="s">
        <v>92</v>
      </c>
      <c r="B85" s="114" t="s">
        <v>93</v>
      </c>
      <c r="C85" s="114" t="str">
        <f t="shared" si="2"/>
        <v>Y</v>
      </c>
      <c r="D85" s="114" t="s">
        <v>5346</v>
      </c>
      <c r="E85" s="114" t="s">
        <v>5346</v>
      </c>
      <c r="F85" s="272" t="s">
        <v>5430</v>
      </c>
      <c r="G85" s="114" t="s">
        <v>5346</v>
      </c>
      <c r="H85" s="114" t="s">
        <v>5346</v>
      </c>
      <c r="I85" s="272" t="s">
        <v>5430</v>
      </c>
      <c r="J85" s="114" t="s">
        <v>1296</v>
      </c>
      <c r="K85" s="114" t="s">
        <v>5409</v>
      </c>
      <c r="L85" s="114"/>
      <c r="M85" s="114"/>
      <c r="N85" s="114" t="s">
        <v>5409</v>
      </c>
      <c r="O85" s="114" t="s">
        <v>5409</v>
      </c>
      <c r="P85" s="114">
        <v>24</v>
      </c>
      <c r="Q85" s="114">
        <v>1</v>
      </c>
      <c r="R85" s="114">
        <v>2</v>
      </c>
      <c r="S85" s="114">
        <v>1</v>
      </c>
      <c r="T85" s="114">
        <v>0</v>
      </c>
      <c r="U85" s="114">
        <v>0</v>
      </c>
      <c r="V85" s="114">
        <v>28</v>
      </c>
      <c r="W85" s="114"/>
      <c r="X85" s="114" t="s">
        <v>1296</v>
      </c>
      <c r="Y85" s="115"/>
      <c r="Z85" s="114" t="s">
        <v>5346</v>
      </c>
      <c r="AA85" s="114" t="s">
        <v>5346</v>
      </c>
      <c r="AB85" s="114" t="s">
        <v>5346</v>
      </c>
      <c r="AC85" s="114" t="s">
        <v>5346</v>
      </c>
      <c r="AD85" s="114" t="s">
        <v>5346</v>
      </c>
      <c r="AE85" s="114" t="s">
        <v>1296</v>
      </c>
      <c r="AF85" s="114"/>
      <c r="AG85" s="114"/>
      <c r="AH85" s="114" t="s">
        <v>5346</v>
      </c>
      <c r="AI85" s="114" t="s">
        <v>5895</v>
      </c>
      <c r="AJ85" s="114" t="s">
        <v>273</v>
      </c>
      <c r="AK85" s="114" t="s">
        <v>273</v>
      </c>
      <c r="AL85" s="114" t="s">
        <v>5896</v>
      </c>
      <c r="AM85" s="114" t="s">
        <v>5897</v>
      </c>
      <c r="AN85" s="114" t="s">
        <v>5898</v>
      </c>
      <c r="AO85" s="114" t="s">
        <v>5899</v>
      </c>
      <c r="AP85" s="114" t="s">
        <v>5900</v>
      </c>
      <c r="AQ85" s="114"/>
    </row>
    <row r="86" spans="1:43" s="5" customFormat="1" ht="33" x14ac:dyDescent="0.3">
      <c r="A86" s="272" t="s">
        <v>1263</v>
      </c>
      <c r="B86" s="114" t="s">
        <v>103</v>
      </c>
      <c r="C86" s="114" t="str">
        <f t="shared" si="2"/>
        <v>Y</v>
      </c>
      <c r="D86" s="114" t="s">
        <v>5346</v>
      </c>
      <c r="E86" s="114" t="s">
        <v>1296</v>
      </c>
      <c r="F86" s="272" t="s">
        <v>5901</v>
      </c>
      <c r="G86" s="114" t="s">
        <v>5346</v>
      </c>
      <c r="H86" s="114" t="s">
        <v>1296</v>
      </c>
      <c r="I86" s="272" t="s">
        <v>5901</v>
      </c>
      <c r="J86" s="114" t="s">
        <v>1296</v>
      </c>
      <c r="K86" s="114" t="s">
        <v>5409</v>
      </c>
      <c r="L86" s="114"/>
      <c r="M86" s="114"/>
      <c r="N86" s="114" t="s">
        <v>5409</v>
      </c>
      <c r="O86" s="114" t="s">
        <v>1296</v>
      </c>
      <c r="P86" s="114">
        <v>40</v>
      </c>
      <c r="Q86" s="114">
        <v>0</v>
      </c>
      <c r="R86" s="114">
        <v>0</v>
      </c>
      <c r="S86" s="114">
        <v>1</v>
      </c>
      <c r="T86" s="114">
        <v>0</v>
      </c>
      <c r="U86" s="114">
        <v>0</v>
      </c>
      <c r="V86" s="114">
        <v>41</v>
      </c>
      <c r="W86" s="114"/>
      <c r="X86" s="114" t="s">
        <v>5346</v>
      </c>
      <c r="Y86" s="115" t="s">
        <v>5902</v>
      </c>
      <c r="Z86" s="114" t="s">
        <v>5346</v>
      </c>
      <c r="AA86" s="114" t="s">
        <v>5346</v>
      </c>
      <c r="AB86" s="114" t="s">
        <v>5346</v>
      </c>
      <c r="AC86" s="114" t="s">
        <v>5346</v>
      </c>
      <c r="AD86" s="114" t="s">
        <v>5346</v>
      </c>
      <c r="AE86" s="114" t="s">
        <v>1296</v>
      </c>
      <c r="AF86" s="114" t="s">
        <v>5903</v>
      </c>
      <c r="AG86" s="114" t="s">
        <v>292</v>
      </c>
      <c r="AH86" s="114" t="s">
        <v>1296</v>
      </c>
      <c r="AI86" s="114"/>
      <c r="AJ86" s="114">
        <v>10</v>
      </c>
      <c r="AK86" s="114">
        <v>10</v>
      </c>
      <c r="AL86" s="114" t="s">
        <v>5904</v>
      </c>
      <c r="AM86" s="114" t="s">
        <v>5905</v>
      </c>
      <c r="AN86" s="114" t="s">
        <v>5906</v>
      </c>
      <c r="AO86" s="114" t="s">
        <v>5907</v>
      </c>
      <c r="AP86" s="114" t="s">
        <v>5908</v>
      </c>
      <c r="AQ86" s="114"/>
    </row>
    <row r="87" spans="1:43" s="5" customFormat="1" ht="33" x14ac:dyDescent="0.3">
      <c r="A87" s="272" t="s">
        <v>138</v>
      </c>
      <c r="B87" s="114" t="s">
        <v>139</v>
      </c>
      <c r="C87" s="114" t="str">
        <f t="shared" si="2"/>
        <v>Y</v>
      </c>
      <c r="D87" s="114" t="s">
        <v>1296</v>
      </c>
      <c r="E87" s="114" t="s">
        <v>5409</v>
      </c>
      <c r="F87" s="272"/>
      <c r="G87" s="114" t="s">
        <v>5346</v>
      </c>
      <c r="H87" s="114" t="s">
        <v>5346</v>
      </c>
      <c r="I87" s="272" t="s">
        <v>5441</v>
      </c>
      <c r="J87" s="114" t="s">
        <v>1296</v>
      </c>
      <c r="K87" s="114" t="s">
        <v>5409</v>
      </c>
      <c r="L87" s="114"/>
      <c r="M87" s="114" t="s">
        <v>5909</v>
      </c>
      <c r="N87" s="114" t="s">
        <v>5346</v>
      </c>
      <c r="O87" s="114" t="s">
        <v>5346</v>
      </c>
      <c r="P87" s="114">
        <v>8</v>
      </c>
      <c r="Q87" s="114">
        <v>0</v>
      </c>
      <c r="R87" s="114">
        <v>0</v>
      </c>
      <c r="S87" s="114">
        <v>0</v>
      </c>
      <c r="T87" s="114">
        <v>1</v>
      </c>
      <c r="U87" s="114">
        <v>0</v>
      </c>
      <c r="V87" s="114">
        <v>9</v>
      </c>
      <c r="W87" s="114" t="s">
        <v>5910</v>
      </c>
      <c r="X87" s="114" t="s">
        <v>5346</v>
      </c>
      <c r="Y87" s="115" t="s">
        <v>5911</v>
      </c>
      <c r="Z87" s="114" t="s">
        <v>5346</v>
      </c>
      <c r="AA87" s="114" t="s">
        <v>5409</v>
      </c>
      <c r="AB87" s="114" t="s">
        <v>5346</v>
      </c>
      <c r="AC87" s="114" t="s">
        <v>5346</v>
      </c>
      <c r="AD87" s="114" t="s">
        <v>5346</v>
      </c>
      <c r="AE87" s="114" t="s">
        <v>5346</v>
      </c>
      <c r="AF87" s="114" t="s">
        <v>5912</v>
      </c>
      <c r="AG87" s="114" t="s">
        <v>292</v>
      </c>
      <c r="AH87" s="114" t="s">
        <v>1296</v>
      </c>
      <c r="AI87" s="114"/>
      <c r="AJ87" s="114">
        <v>5</v>
      </c>
      <c r="AK87" s="114">
        <v>2</v>
      </c>
      <c r="AL87" s="114" t="s">
        <v>5913</v>
      </c>
      <c r="AM87" s="114" t="s">
        <v>5914</v>
      </c>
      <c r="AN87" s="114" t="s">
        <v>5915</v>
      </c>
      <c r="AO87" s="114"/>
      <c r="AP87" s="114" t="s">
        <v>5916</v>
      </c>
      <c r="AQ87" s="114"/>
    </row>
    <row r="88" spans="1:43" s="5" customFormat="1" x14ac:dyDescent="0.3">
      <c r="A88" s="272" t="s">
        <v>108</v>
      </c>
      <c r="B88" s="114" t="s">
        <v>109</v>
      </c>
      <c r="C88" s="114" t="str">
        <f t="shared" si="2"/>
        <v>Y</v>
      </c>
      <c r="D88" s="114" t="s">
        <v>5346</v>
      </c>
      <c r="E88" s="114" t="s">
        <v>5346</v>
      </c>
      <c r="F88" s="272" t="s">
        <v>5917</v>
      </c>
      <c r="G88" s="114" t="s">
        <v>5346</v>
      </c>
      <c r="H88" s="114" t="s">
        <v>5346</v>
      </c>
      <c r="I88" s="272" t="s">
        <v>5917</v>
      </c>
      <c r="J88" s="114" t="s">
        <v>1296</v>
      </c>
      <c r="K88" s="114" t="s">
        <v>1296</v>
      </c>
      <c r="L88" s="114"/>
      <c r="M88" s="114"/>
      <c r="N88" s="114" t="s">
        <v>1296</v>
      </c>
      <c r="O88" s="114" t="s">
        <v>1296</v>
      </c>
      <c r="P88" s="114">
        <v>20</v>
      </c>
      <c r="Q88" s="114">
        <v>0</v>
      </c>
      <c r="R88" s="114">
        <v>0</v>
      </c>
      <c r="S88" s="114">
        <v>0</v>
      </c>
      <c r="T88" s="114">
        <v>0</v>
      </c>
      <c r="U88" s="114">
        <v>0</v>
      </c>
      <c r="V88" s="114">
        <v>20</v>
      </c>
      <c r="W88" s="114"/>
      <c r="X88" s="114" t="s">
        <v>5346</v>
      </c>
      <c r="Y88" s="115" t="s">
        <v>5918</v>
      </c>
      <c r="Z88" s="114" t="s">
        <v>5409</v>
      </c>
      <c r="AA88" s="114" t="s">
        <v>5409</v>
      </c>
      <c r="AB88" s="114" t="s">
        <v>5346</v>
      </c>
      <c r="AC88" s="114" t="s">
        <v>5409</v>
      </c>
      <c r="AD88" s="114" t="s">
        <v>5346</v>
      </c>
      <c r="AE88" s="114" t="s">
        <v>5346</v>
      </c>
      <c r="AF88" s="114" t="s">
        <v>5919</v>
      </c>
      <c r="AG88" s="114" t="s">
        <v>292</v>
      </c>
      <c r="AH88" s="114" t="s">
        <v>1296</v>
      </c>
      <c r="AI88" s="114"/>
      <c r="AJ88" s="114">
        <v>10</v>
      </c>
      <c r="AK88" s="114">
        <v>10</v>
      </c>
      <c r="AL88" s="114" t="s">
        <v>5920</v>
      </c>
      <c r="AM88" s="114" t="s">
        <v>5921</v>
      </c>
      <c r="AN88" s="114" t="s">
        <v>5922</v>
      </c>
      <c r="AO88" s="114" t="s">
        <v>5923</v>
      </c>
      <c r="AP88" s="114" t="s">
        <v>5924</v>
      </c>
      <c r="AQ88" s="114"/>
    </row>
    <row r="89" spans="1:43" s="5" customFormat="1" ht="33" x14ac:dyDescent="0.3">
      <c r="A89" s="272" t="s">
        <v>154</v>
      </c>
      <c r="B89" s="114" t="s">
        <v>155</v>
      </c>
      <c r="C89" s="114" t="str">
        <f t="shared" si="2"/>
        <v>Y</v>
      </c>
      <c r="D89" s="114" t="s">
        <v>5346</v>
      </c>
      <c r="E89" s="114" t="s">
        <v>5346</v>
      </c>
      <c r="F89" s="272" t="s">
        <v>5430</v>
      </c>
      <c r="G89" s="114" t="s">
        <v>5346</v>
      </c>
      <c r="H89" s="114" t="s">
        <v>5346</v>
      </c>
      <c r="I89" s="272" t="s">
        <v>5430</v>
      </c>
      <c r="J89" s="114" t="s">
        <v>1296</v>
      </c>
      <c r="K89" s="114" t="s">
        <v>5409</v>
      </c>
      <c r="L89" s="114"/>
      <c r="M89" s="114"/>
      <c r="N89" s="114" t="s">
        <v>5409</v>
      </c>
      <c r="O89" s="114" t="s">
        <v>1296</v>
      </c>
      <c r="P89" s="114">
        <v>42</v>
      </c>
      <c r="Q89" s="114">
        <v>5</v>
      </c>
      <c r="R89" s="114">
        <v>0</v>
      </c>
      <c r="S89" s="114">
        <v>0</v>
      </c>
      <c r="T89" s="114">
        <v>0</v>
      </c>
      <c r="U89" s="114">
        <v>0</v>
      </c>
      <c r="V89" s="114">
        <v>47</v>
      </c>
      <c r="W89" s="114"/>
      <c r="X89" s="114" t="s">
        <v>5346</v>
      </c>
      <c r="Y89" s="115" t="s">
        <v>5925</v>
      </c>
      <c r="Z89" s="114" t="s">
        <v>5409</v>
      </c>
      <c r="AA89" s="114" t="s">
        <v>5409</v>
      </c>
      <c r="AB89" s="114" t="s">
        <v>5346</v>
      </c>
      <c r="AC89" s="114" t="s">
        <v>5409</v>
      </c>
      <c r="AD89" s="114" t="s">
        <v>5346</v>
      </c>
      <c r="AE89" s="114" t="s">
        <v>5346</v>
      </c>
      <c r="AF89" s="114" t="s">
        <v>5926</v>
      </c>
      <c r="AG89" s="114"/>
      <c r="AH89" s="114" t="s">
        <v>5346</v>
      </c>
      <c r="AI89" s="114" t="s">
        <v>5927</v>
      </c>
      <c r="AJ89" s="114">
        <v>9</v>
      </c>
      <c r="AK89" s="114">
        <v>9</v>
      </c>
      <c r="AL89" s="114" t="s">
        <v>5928</v>
      </c>
      <c r="AM89" s="114" t="s">
        <v>5929</v>
      </c>
      <c r="AN89" s="114" t="s">
        <v>5930</v>
      </c>
      <c r="AO89" s="114" t="s">
        <v>5931</v>
      </c>
      <c r="AP89" s="114" t="s">
        <v>5932</v>
      </c>
      <c r="AQ89" s="114"/>
    </row>
    <row r="90" spans="1:43" s="5" customFormat="1" x14ac:dyDescent="0.3">
      <c r="A90" s="272" t="s">
        <v>158</v>
      </c>
      <c r="B90" s="114" t="s">
        <v>159</v>
      </c>
      <c r="C90" s="114" t="str">
        <f t="shared" si="2"/>
        <v>Y</v>
      </c>
      <c r="D90" s="114" t="s">
        <v>5346</v>
      </c>
      <c r="E90" s="114" t="s">
        <v>5346</v>
      </c>
      <c r="F90" s="272" t="s">
        <v>5414</v>
      </c>
      <c r="G90" s="114" t="s">
        <v>5346</v>
      </c>
      <c r="H90" s="114" t="s">
        <v>5346</v>
      </c>
      <c r="I90" s="272" t="s">
        <v>5414</v>
      </c>
      <c r="J90" s="114" t="s">
        <v>1296</v>
      </c>
      <c r="K90" s="114" t="s">
        <v>5409</v>
      </c>
      <c r="L90" s="114"/>
      <c r="M90" s="114"/>
      <c r="N90" s="114" t="s">
        <v>5409</v>
      </c>
      <c r="O90" s="114" t="s">
        <v>5409</v>
      </c>
      <c r="P90" s="114">
        <v>27</v>
      </c>
      <c r="Q90" s="114">
        <v>0</v>
      </c>
      <c r="R90" s="114">
        <v>1</v>
      </c>
      <c r="S90" s="114">
        <v>1</v>
      </c>
      <c r="T90" s="114">
        <v>0</v>
      </c>
      <c r="U90" s="114">
        <v>0</v>
      </c>
      <c r="V90" s="114">
        <v>29</v>
      </c>
      <c r="W90" s="114"/>
      <c r="X90" s="114" t="s">
        <v>5346</v>
      </c>
      <c r="Y90" s="115" t="s">
        <v>5933</v>
      </c>
      <c r="Z90" s="114" t="s">
        <v>5409</v>
      </c>
      <c r="AA90" s="114" t="s">
        <v>5409</v>
      </c>
      <c r="AB90" s="114" t="s">
        <v>5409</v>
      </c>
      <c r="AC90" s="114" t="s">
        <v>5409</v>
      </c>
      <c r="AD90" s="114" t="s">
        <v>5346</v>
      </c>
      <c r="AE90" s="114" t="s">
        <v>1296</v>
      </c>
      <c r="AF90" s="114"/>
      <c r="AG90" s="114"/>
      <c r="AH90" s="114" t="s">
        <v>5346</v>
      </c>
      <c r="AI90" s="114" t="s">
        <v>5934</v>
      </c>
      <c r="AJ90" s="114" t="s">
        <v>273</v>
      </c>
      <c r="AK90" s="114" t="s">
        <v>273</v>
      </c>
      <c r="AL90" s="114" t="s">
        <v>5935</v>
      </c>
      <c r="AM90" s="114" t="s">
        <v>5936</v>
      </c>
      <c r="AN90" s="114" t="s">
        <v>5937</v>
      </c>
      <c r="AO90" s="114" t="s">
        <v>5938</v>
      </c>
      <c r="AP90" s="114"/>
      <c r="AQ90" s="114"/>
    </row>
    <row r="91" spans="1:43" s="5" customFormat="1" ht="33" x14ac:dyDescent="0.3">
      <c r="A91" s="272" t="s">
        <v>210</v>
      </c>
      <c r="B91" s="114" t="s">
        <v>211</v>
      </c>
      <c r="C91" s="114" t="str">
        <f t="shared" si="2"/>
        <v>Y</v>
      </c>
      <c r="D91" s="114" t="s">
        <v>1296</v>
      </c>
      <c r="E91" s="114" t="s">
        <v>1296</v>
      </c>
      <c r="F91" s="272"/>
      <c r="G91" s="114" t="s">
        <v>5346</v>
      </c>
      <c r="H91" s="114" t="s">
        <v>5346</v>
      </c>
      <c r="I91" s="272" t="s">
        <v>11774</v>
      </c>
      <c r="J91" s="114" t="s">
        <v>1296</v>
      </c>
      <c r="K91" s="114" t="s">
        <v>1296</v>
      </c>
      <c r="L91" s="114"/>
      <c r="M91" s="114"/>
      <c r="N91" s="114" t="s">
        <v>1296</v>
      </c>
      <c r="O91" s="114" t="s">
        <v>1296</v>
      </c>
      <c r="P91" s="114">
        <v>12</v>
      </c>
      <c r="Q91" s="114">
        <v>0</v>
      </c>
      <c r="R91" s="114">
        <v>1</v>
      </c>
      <c r="S91" s="114">
        <v>0</v>
      </c>
      <c r="T91" s="114">
        <v>0</v>
      </c>
      <c r="U91" s="114">
        <v>0</v>
      </c>
      <c r="V91" s="114">
        <v>13</v>
      </c>
      <c r="W91" s="114"/>
      <c r="X91" s="114" t="s">
        <v>5346</v>
      </c>
      <c r="Y91" s="115" t="s">
        <v>5939</v>
      </c>
      <c r="Z91" s="114" t="s">
        <v>5409</v>
      </c>
      <c r="AA91" s="114" t="s">
        <v>5409</v>
      </c>
      <c r="AB91" s="114" t="s">
        <v>5346</v>
      </c>
      <c r="AC91" s="114" t="s">
        <v>5409</v>
      </c>
      <c r="AD91" s="114" t="s">
        <v>5346</v>
      </c>
      <c r="AE91" s="114" t="s">
        <v>1296</v>
      </c>
      <c r="AF91" s="114"/>
      <c r="AG91" s="114"/>
      <c r="AH91" s="114" t="s">
        <v>1296</v>
      </c>
      <c r="AI91" s="114"/>
      <c r="AJ91" s="114">
        <v>8</v>
      </c>
      <c r="AK91" s="114">
        <v>6</v>
      </c>
      <c r="AL91" s="114" t="s">
        <v>5940</v>
      </c>
      <c r="AM91" s="114" t="s">
        <v>5941</v>
      </c>
      <c r="AN91" s="114" t="s">
        <v>5942</v>
      </c>
      <c r="AO91" s="114" t="s">
        <v>5943</v>
      </c>
      <c r="AP91" s="114"/>
      <c r="AQ91" s="114"/>
    </row>
    <row r="92" spans="1:43" s="5" customFormat="1" ht="33" x14ac:dyDescent="0.3">
      <c r="A92" s="272" t="s">
        <v>116</v>
      </c>
      <c r="B92" s="114" t="s">
        <v>117</v>
      </c>
      <c r="C92" s="114" t="str">
        <f t="shared" si="2"/>
        <v>Y</v>
      </c>
      <c r="D92" s="114" t="s">
        <v>5346</v>
      </c>
      <c r="E92" s="114" t="s">
        <v>5346</v>
      </c>
      <c r="F92" s="272" t="s">
        <v>5414</v>
      </c>
      <c r="G92" s="114" t="s">
        <v>5346</v>
      </c>
      <c r="H92" s="114" t="s">
        <v>5346</v>
      </c>
      <c r="I92" s="272" t="s">
        <v>5414</v>
      </c>
      <c r="J92" s="114" t="s">
        <v>1296</v>
      </c>
      <c r="K92" s="114" t="s">
        <v>5409</v>
      </c>
      <c r="L92" s="114"/>
      <c r="M92" s="114"/>
      <c r="N92" s="114" t="s">
        <v>5409</v>
      </c>
      <c r="O92" s="114" t="s">
        <v>1296</v>
      </c>
      <c r="P92" s="114">
        <v>17</v>
      </c>
      <c r="Q92" s="114">
        <v>0</v>
      </c>
      <c r="R92" s="114">
        <v>0</v>
      </c>
      <c r="S92" s="114">
        <v>0</v>
      </c>
      <c r="T92" s="114">
        <v>0</v>
      </c>
      <c r="U92" s="114">
        <v>0</v>
      </c>
      <c r="V92" s="114">
        <v>17</v>
      </c>
      <c r="W92" s="114"/>
      <c r="X92" s="114" t="s">
        <v>1296</v>
      </c>
      <c r="Y92" s="115"/>
      <c r="Z92" s="114" t="s">
        <v>5346</v>
      </c>
      <c r="AA92" s="114" t="s">
        <v>5346</v>
      </c>
      <c r="AB92" s="114" t="s">
        <v>5346</v>
      </c>
      <c r="AC92" s="114" t="s">
        <v>5346</v>
      </c>
      <c r="AD92" s="114" t="s">
        <v>1296</v>
      </c>
      <c r="AE92" s="114" t="s">
        <v>1296</v>
      </c>
      <c r="AF92" s="114"/>
      <c r="AG92" s="114"/>
      <c r="AH92" s="114" t="s">
        <v>1296</v>
      </c>
      <c r="AI92" s="114"/>
      <c r="AJ92" s="114">
        <v>8</v>
      </c>
      <c r="AK92" s="114">
        <v>6</v>
      </c>
      <c r="AL92" s="114" t="s">
        <v>5944</v>
      </c>
      <c r="AM92" s="114"/>
      <c r="AN92" s="114"/>
      <c r="AO92" s="114"/>
      <c r="AP92" s="114"/>
      <c r="AQ92" s="114"/>
    </row>
    <row r="93" spans="1:43" s="5" customFormat="1" ht="33" x14ac:dyDescent="0.3">
      <c r="A93" s="272" t="s">
        <v>142</v>
      </c>
      <c r="B93" s="114" t="s">
        <v>143</v>
      </c>
      <c r="C93" s="114" t="str">
        <f t="shared" si="2"/>
        <v>Y</v>
      </c>
      <c r="D93" s="114" t="s">
        <v>5346</v>
      </c>
      <c r="E93" s="114" t="s">
        <v>5346</v>
      </c>
      <c r="F93" s="272" t="s">
        <v>5945</v>
      </c>
      <c r="G93" s="114" t="s">
        <v>5346</v>
      </c>
      <c r="H93" s="114" t="s">
        <v>5346</v>
      </c>
      <c r="I93" s="272" t="s">
        <v>5414</v>
      </c>
      <c r="J93" s="114" t="s">
        <v>1296</v>
      </c>
      <c r="K93" s="114" t="s">
        <v>5409</v>
      </c>
      <c r="L93" s="114"/>
      <c r="M93" s="114"/>
      <c r="N93" s="114" t="s">
        <v>5409</v>
      </c>
      <c r="O93" s="114" t="s">
        <v>1296</v>
      </c>
      <c r="P93" s="114">
        <v>113</v>
      </c>
      <c r="Q93" s="114">
        <v>2</v>
      </c>
      <c r="R93" s="114">
        <v>3</v>
      </c>
      <c r="S93" s="114">
        <v>0</v>
      </c>
      <c r="T93" s="114">
        <v>0</v>
      </c>
      <c r="U93" s="114">
        <v>0</v>
      </c>
      <c r="V93" s="114">
        <v>118</v>
      </c>
      <c r="W93" s="114" t="s">
        <v>5946</v>
      </c>
      <c r="X93" s="114" t="s">
        <v>5346</v>
      </c>
      <c r="Y93" s="115" t="s">
        <v>5947</v>
      </c>
      <c r="Z93" s="114" t="s">
        <v>5409</v>
      </c>
      <c r="AA93" s="114" t="s">
        <v>5409</v>
      </c>
      <c r="AB93" s="114" t="s">
        <v>5409</v>
      </c>
      <c r="AC93" s="114" t="s">
        <v>5409</v>
      </c>
      <c r="AD93" s="114" t="s">
        <v>5346</v>
      </c>
      <c r="AE93" s="114" t="s">
        <v>5346</v>
      </c>
      <c r="AF93" s="114" t="s">
        <v>5948</v>
      </c>
      <c r="AG93" s="114"/>
      <c r="AH93" s="114" t="s">
        <v>5346</v>
      </c>
      <c r="AI93" s="114" t="s">
        <v>5949</v>
      </c>
      <c r="AJ93" s="114">
        <v>9</v>
      </c>
      <c r="AK93" s="114">
        <v>7</v>
      </c>
      <c r="AL93" s="114" t="s">
        <v>5950</v>
      </c>
      <c r="AM93" s="114" t="s">
        <v>5951</v>
      </c>
      <c r="AN93" s="114"/>
      <c r="AO93" s="114"/>
      <c r="AP93" s="114"/>
      <c r="AQ93" s="114"/>
    </row>
    <row r="94" spans="1:43" s="5" customFormat="1" ht="33" x14ac:dyDescent="0.3">
      <c r="A94" s="272" t="s">
        <v>118</v>
      </c>
      <c r="B94" s="114" t="s">
        <v>119</v>
      </c>
      <c r="C94" s="114" t="str">
        <f t="shared" si="2"/>
        <v>Y</v>
      </c>
      <c r="D94" s="114" t="s">
        <v>1296</v>
      </c>
      <c r="E94" s="114" t="s">
        <v>5409</v>
      </c>
      <c r="F94" s="272"/>
      <c r="G94" s="114" t="s">
        <v>5346</v>
      </c>
      <c r="H94" s="114" t="s">
        <v>5346</v>
      </c>
      <c r="I94" s="272" t="s">
        <v>5952</v>
      </c>
      <c r="J94" s="114" t="s">
        <v>1296</v>
      </c>
      <c r="K94" s="114" t="s">
        <v>5409</v>
      </c>
      <c r="L94" s="114"/>
      <c r="M94" s="114"/>
      <c r="N94" s="114" t="s">
        <v>5409</v>
      </c>
      <c r="O94" s="114" t="s">
        <v>1296</v>
      </c>
      <c r="P94" s="114">
        <v>29</v>
      </c>
      <c r="Q94" s="114">
        <v>4</v>
      </c>
      <c r="R94" s="114">
        <v>0</v>
      </c>
      <c r="S94" s="114">
        <v>0</v>
      </c>
      <c r="T94" s="114">
        <v>0</v>
      </c>
      <c r="U94" s="114">
        <v>0</v>
      </c>
      <c r="V94" s="114">
        <v>33</v>
      </c>
      <c r="W94" s="114"/>
      <c r="X94" s="114" t="s">
        <v>5346</v>
      </c>
      <c r="Y94" s="115" t="s">
        <v>5953</v>
      </c>
      <c r="Z94" s="114" t="s">
        <v>5409</v>
      </c>
      <c r="AA94" s="114" t="s">
        <v>5409</v>
      </c>
      <c r="AB94" s="114" t="s">
        <v>5346</v>
      </c>
      <c r="AC94" s="114" t="s">
        <v>5409</v>
      </c>
      <c r="AD94" s="114" t="s">
        <v>5346</v>
      </c>
      <c r="AE94" s="114" t="s">
        <v>1296</v>
      </c>
      <c r="AF94" s="114"/>
      <c r="AG94" s="114"/>
      <c r="AH94" s="114" t="s">
        <v>5346</v>
      </c>
      <c r="AI94" s="114" t="s">
        <v>5954</v>
      </c>
      <c r="AJ94" s="114">
        <v>8</v>
      </c>
      <c r="AK94" s="114">
        <v>8</v>
      </c>
      <c r="AL94" s="114"/>
      <c r="AM94" s="114" t="s">
        <v>5955</v>
      </c>
      <c r="AN94" s="114" t="s">
        <v>5956</v>
      </c>
      <c r="AO94" s="114"/>
      <c r="AP94" s="114"/>
      <c r="AQ94" s="114"/>
    </row>
    <row r="95" spans="1:43" s="5" customFormat="1" ht="33" x14ac:dyDescent="0.3">
      <c r="A95" s="272" t="s">
        <v>5957</v>
      </c>
      <c r="B95" s="114" t="s">
        <v>127</v>
      </c>
      <c r="C95" s="114" t="str">
        <f t="shared" si="2"/>
        <v>Y</v>
      </c>
      <c r="D95" s="114" t="s">
        <v>5346</v>
      </c>
      <c r="E95" s="114" t="s">
        <v>5346</v>
      </c>
      <c r="F95" s="272" t="s">
        <v>5958</v>
      </c>
      <c r="G95" s="114" t="s">
        <v>5346</v>
      </c>
      <c r="H95" s="114" t="s">
        <v>5346</v>
      </c>
      <c r="I95" s="272" t="s">
        <v>5959</v>
      </c>
      <c r="J95" s="114" t="s">
        <v>1296</v>
      </c>
      <c r="K95" s="114" t="s">
        <v>1296</v>
      </c>
      <c r="L95" s="114"/>
      <c r="M95" s="114"/>
      <c r="N95" s="114" t="s">
        <v>1296</v>
      </c>
      <c r="O95" s="114" t="s">
        <v>1296</v>
      </c>
      <c r="P95" s="114">
        <v>22</v>
      </c>
      <c r="Q95" s="114">
        <v>1</v>
      </c>
      <c r="R95" s="114">
        <v>0</v>
      </c>
      <c r="S95" s="114">
        <v>0</v>
      </c>
      <c r="T95" s="114">
        <v>0</v>
      </c>
      <c r="U95" s="114">
        <v>0</v>
      </c>
      <c r="V95" s="114">
        <v>23</v>
      </c>
      <c r="W95" s="114"/>
      <c r="X95" s="114" t="s">
        <v>5346</v>
      </c>
      <c r="Y95" s="115" t="s">
        <v>5960</v>
      </c>
      <c r="Z95" s="114" t="s">
        <v>5409</v>
      </c>
      <c r="AA95" s="114" t="s">
        <v>5409</v>
      </c>
      <c r="AB95" s="114" t="s">
        <v>5409</v>
      </c>
      <c r="AC95" s="114" t="s">
        <v>5409</v>
      </c>
      <c r="AD95" s="114" t="s">
        <v>5346</v>
      </c>
      <c r="AE95" s="114" t="s">
        <v>5346</v>
      </c>
      <c r="AF95" s="114" t="s">
        <v>5961</v>
      </c>
      <c r="AG95" s="114"/>
      <c r="AH95" s="114" t="s">
        <v>5346</v>
      </c>
      <c r="AI95" s="114" t="s">
        <v>5962</v>
      </c>
      <c r="AJ95" s="114">
        <v>10</v>
      </c>
      <c r="AK95" s="114">
        <v>10</v>
      </c>
      <c r="AL95" s="114" t="s">
        <v>5963</v>
      </c>
      <c r="AM95" s="114" t="s">
        <v>5964</v>
      </c>
      <c r="AN95" s="114" t="s">
        <v>5965</v>
      </c>
      <c r="AO95" s="114" t="s">
        <v>5966</v>
      </c>
      <c r="AP95" s="114"/>
      <c r="AQ95" s="114"/>
    </row>
    <row r="96" spans="1:43" s="5" customFormat="1" ht="33" x14ac:dyDescent="0.3">
      <c r="A96" s="272" t="s">
        <v>5967</v>
      </c>
      <c r="B96" s="114" t="s">
        <v>135</v>
      </c>
      <c r="C96" s="114" t="str">
        <f t="shared" si="2"/>
        <v>Y</v>
      </c>
      <c r="D96" s="114" t="s">
        <v>1296</v>
      </c>
      <c r="E96" s="114" t="s">
        <v>5409</v>
      </c>
      <c r="F96" s="272"/>
      <c r="G96" s="114" t="s">
        <v>5346</v>
      </c>
      <c r="H96" s="114" t="s">
        <v>5346</v>
      </c>
      <c r="I96" s="272" t="s">
        <v>5414</v>
      </c>
      <c r="J96" s="114" t="s">
        <v>1296</v>
      </c>
      <c r="K96" s="114" t="s">
        <v>5409</v>
      </c>
      <c r="L96" s="114"/>
      <c r="M96" s="114"/>
      <c r="N96" s="114" t="s">
        <v>5409</v>
      </c>
      <c r="O96" s="114" t="s">
        <v>1296</v>
      </c>
      <c r="P96" s="114">
        <v>43</v>
      </c>
      <c r="Q96" s="114">
        <v>5</v>
      </c>
      <c r="R96" s="114">
        <v>0</v>
      </c>
      <c r="S96" s="114">
        <v>0</v>
      </c>
      <c r="T96" s="114">
        <v>5</v>
      </c>
      <c r="U96" s="114">
        <v>0</v>
      </c>
      <c r="V96" s="114">
        <v>53</v>
      </c>
      <c r="W96" s="114"/>
      <c r="X96" s="114" t="s">
        <v>1296</v>
      </c>
      <c r="Y96" s="115"/>
      <c r="Z96" s="114" t="s">
        <v>5409</v>
      </c>
      <c r="AA96" s="114" t="s">
        <v>5409</v>
      </c>
      <c r="AB96" s="114" t="s">
        <v>5409</v>
      </c>
      <c r="AC96" s="114" t="s">
        <v>5409</v>
      </c>
      <c r="AD96" s="114" t="s">
        <v>1296</v>
      </c>
      <c r="AE96" s="114" t="s">
        <v>5346</v>
      </c>
      <c r="AF96" s="114" t="s">
        <v>5968</v>
      </c>
      <c r="AG96" s="114" t="s">
        <v>292</v>
      </c>
      <c r="AH96" s="114" t="s">
        <v>1296</v>
      </c>
      <c r="AI96" s="114"/>
      <c r="AJ96" s="114">
        <v>2</v>
      </c>
      <c r="AK96" s="114">
        <v>2</v>
      </c>
      <c r="AL96" s="114" t="s">
        <v>5969</v>
      </c>
      <c r="AM96" s="114" t="s">
        <v>5970</v>
      </c>
      <c r="AN96" s="114"/>
      <c r="AO96" s="114"/>
      <c r="AP96" s="114"/>
      <c r="AQ96" s="114"/>
    </row>
    <row r="97" spans="1:43" s="5" customFormat="1" ht="33" x14ac:dyDescent="0.3">
      <c r="A97" s="272" t="s">
        <v>146</v>
      </c>
      <c r="B97" s="114" t="s">
        <v>147</v>
      </c>
      <c r="C97" s="114" t="str">
        <f t="shared" si="2"/>
        <v>Y</v>
      </c>
      <c r="D97" s="114" t="s">
        <v>5346</v>
      </c>
      <c r="E97" s="114" t="s">
        <v>5346</v>
      </c>
      <c r="F97" s="272" t="s">
        <v>5430</v>
      </c>
      <c r="G97" s="114" t="s">
        <v>5346</v>
      </c>
      <c r="H97" s="114" t="s">
        <v>5346</v>
      </c>
      <c r="I97" s="272" t="s">
        <v>5430</v>
      </c>
      <c r="J97" s="114" t="s">
        <v>1296</v>
      </c>
      <c r="K97" s="114" t="s">
        <v>5409</v>
      </c>
      <c r="L97" s="114"/>
      <c r="M97" s="114"/>
      <c r="N97" s="114" t="s">
        <v>5409</v>
      </c>
      <c r="O97" s="114" t="s">
        <v>1296</v>
      </c>
      <c r="P97" s="114">
        <v>123</v>
      </c>
      <c r="Q97" s="114">
        <v>4</v>
      </c>
      <c r="R97" s="114">
        <v>0</v>
      </c>
      <c r="S97" s="114">
        <v>3</v>
      </c>
      <c r="T97" s="114">
        <v>0</v>
      </c>
      <c r="U97" s="114">
        <v>0</v>
      </c>
      <c r="V97" s="114">
        <v>130</v>
      </c>
      <c r="W97" s="114"/>
      <c r="X97" s="114" t="s">
        <v>5346</v>
      </c>
      <c r="Y97" s="115" t="s">
        <v>5971</v>
      </c>
      <c r="Z97" s="114" t="s">
        <v>5346</v>
      </c>
      <c r="AA97" s="114" t="s">
        <v>5346</v>
      </c>
      <c r="AB97" s="114" t="s">
        <v>5346</v>
      </c>
      <c r="AC97" s="114" t="s">
        <v>5346</v>
      </c>
      <c r="AD97" s="114" t="s">
        <v>5346</v>
      </c>
      <c r="AE97" s="114" t="s">
        <v>5346</v>
      </c>
      <c r="AF97" s="114" t="s">
        <v>5972</v>
      </c>
      <c r="AG97" s="114"/>
      <c r="AH97" s="114" t="s">
        <v>5346</v>
      </c>
      <c r="AI97" s="114" t="s">
        <v>5973</v>
      </c>
      <c r="AJ97" s="114">
        <v>8</v>
      </c>
      <c r="AK97" s="114">
        <v>5</v>
      </c>
      <c r="AL97" s="114" t="s">
        <v>5974</v>
      </c>
      <c r="AM97" s="114" t="s">
        <v>5975</v>
      </c>
      <c r="AN97" s="114"/>
      <c r="AO97" s="114"/>
      <c r="AP97" s="114"/>
      <c r="AQ97" s="114"/>
    </row>
    <row r="98" spans="1:43" s="5" customFormat="1" ht="49.5" x14ac:dyDescent="0.3">
      <c r="A98" s="272" t="s">
        <v>110</v>
      </c>
      <c r="B98" s="114" t="s">
        <v>111</v>
      </c>
      <c r="C98" s="114" t="str">
        <f t="shared" si="2"/>
        <v>Y</v>
      </c>
      <c r="D98" s="114" t="s">
        <v>5346</v>
      </c>
      <c r="E98" s="114" t="s">
        <v>5346</v>
      </c>
      <c r="F98" s="272" t="s">
        <v>5407</v>
      </c>
      <c r="G98" s="114" t="s">
        <v>5346</v>
      </c>
      <c r="H98" s="114" t="s">
        <v>5346</v>
      </c>
      <c r="I98" s="272" t="s">
        <v>11774</v>
      </c>
      <c r="J98" s="114" t="s">
        <v>1296</v>
      </c>
      <c r="K98" s="114" t="s">
        <v>1296</v>
      </c>
      <c r="L98" s="114"/>
      <c r="M98" s="114"/>
      <c r="N98" s="114" t="s">
        <v>1296</v>
      </c>
      <c r="O98" s="114" t="s">
        <v>1296</v>
      </c>
      <c r="P98" s="114">
        <v>13</v>
      </c>
      <c r="Q98" s="114">
        <v>0</v>
      </c>
      <c r="R98" s="114">
        <v>1</v>
      </c>
      <c r="S98" s="114">
        <v>0</v>
      </c>
      <c r="T98" s="114">
        <v>0</v>
      </c>
      <c r="U98" s="114">
        <v>0</v>
      </c>
      <c r="V98" s="114">
        <v>14</v>
      </c>
      <c r="W98" s="114"/>
      <c r="X98" s="114" t="s">
        <v>5346</v>
      </c>
      <c r="Y98" s="115" t="s">
        <v>5976</v>
      </c>
      <c r="Z98" s="114" t="s">
        <v>5409</v>
      </c>
      <c r="AA98" s="114" t="s">
        <v>5409</v>
      </c>
      <c r="AB98" s="114" t="s">
        <v>5409</v>
      </c>
      <c r="AC98" s="114" t="s">
        <v>5409</v>
      </c>
      <c r="AD98" s="114" t="s">
        <v>5346</v>
      </c>
      <c r="AE98" s="114" t="s">
        <v>1296</v>
      </c>
      <c r="AF98" s="114" t="s">
        <v>5977</v>
      </c>
      <c r="AG98" s="114"/>
      <c r="AH98" s="114" t="s">
        <v>1296</v>
      </c>
      <c r="AI98" s="114"/>
      <c r="AJ98" s="114">
        <v>5</v>
      </c>
      <c r="AK98" s="114">
        <v>3</v>
      </c>
      <c r="AL98" s="114" t="s">
        <v>5978</v>
      </c>
      <c r="AM98" s="114" t="s">
        <v>5979</v>
      </c>
      <c r="AN98" s="114" t="s">
        <v>5980</v>
      </c>
      <c r="AO98" s="114"/>
      <c r="AP98" s="114"/>
      <c r="AQ98" s="114"/>
    </row>
    <row r="99" spans="1:43" s="5" customFormat="1" ht="33" x14ac:dyDescent="0.3">
      <c r="A99" s="272" t="s">
        <v>132</v>
      </c>
      <c r="B99" s="114" t="s">
        <v>133</v>
      </c>
      <c r="C99" s="114" t="str">
        <f t="shared" si="2"/>
        <v>Y</v>
      </c>
      <c r="D99" s="114" t="s">
        <v>5346</v>
      </c>
      <c r="E99" s="114" t="s">
        <v>5346</v>
      </c>
      <c r="F99" s="272" t="s">
        <v>5981</v>
      </c>
      <c r="G99" s="114" t="s">
        <v>5346</v>
      </c>
      <c r="H99" s="114" t="s">
        <v>5346</v>
      </c>
      <c r="I99" s="272" t="s">
        <v>11774</v>
      </c>
      <c r="J99" s="114" t="s">
        <v>1296</v>
      </c>
      <c r="K99" s="114" t="s">
        <v>1296</v>
      </c>
      <c r="L99" s="114"/>
      <c r="M99" s="114"/>
      <c r="N99" s="114" t="s">
        <v>1296</v>
      </c>
      <c r="O99" s="114" t="s">
        <v>1296</v>
      </c>
      <c r="P99" s="114">
        <v>68</v>
      </c>
      <c r="Q99" s="114">
        <v>11</v>
      </c>
      <c r="R99" s="114">
        <v>2</v>
      </c>
      <c r="S99" s="114">
        <v>3</v>
      </c>
      <c r="T99" s="114">
        <v>2</v>
      </c>
      <c r="U99" s="114">
        <v>0</v>
      </c>
      <c r="V99" s="114">
        <v>86</v>
      </c>
      <c r="W99" s="114"/>
      <c r="X99" s="114" t="s">
        <v>5346</v>
      </c>
      <c r="Y99" s="115" t="s">
        <v>5982</v>
      </c>
      <c r="Z99" s="114" t="s">
        <v>5346</v>
      </c>
      <c r="AA99" s="114" t="s">
        <v>5346</v>
      </c>
      <c r="AB99" s="114" t="s">
        <v>5346</v>
      </c>
      <c r="AC99" s="114" t="s">
        <v>5346</v>
      </c>
      <c r="AD99" s="114" t="s">
        <v>5346</v>
      </c>
      <c r="AE99" s="114" t="s">
        <v>1296</v>
      </c>
      <c r="AF99" s="114"/>
      <c r="AG99" s="114"/>
      <c r="AH99" s="114" t="s">
        <v>1296</v>
      </c>
      <c r="AI99" s="114" t="s">
        <v>5983</v>
      </c>
      <c r="AJ99" s="114">
        <v>8</v>
      </c>
      <c r="AK99" s="114">
        <v>8</v>
      </c>
      <c r="AL99" s="114" t="s">
        <v>5984</v>
      </c>
      <c r="AM99" s="114" t="s">
        <v>5985</v>
      </c>
      <c r="AN99" s="114" t="s">
        <v>5986</v>
      </c>
      <c r="AO99" s="114" t="s">
        <v>5987</v>
      </c>
      <c r="AP99" s="114" t="s">
        <v>5988</v>
      </c>
      <c r="AQ99" s="114"/>
    </row>
    <row r="100" spans="1:43" s="5" customFormat="1" ht="66" x14ac:dyDescent="0.3">
      <c r="A100" s="272" t="s">
        <v>136</v>
      </c>
      <c r="B100" s="114" t="s">
        <v>137</v>
      </c>
      <c r="C100" s="114" t="str">
        <f t="shared" si="2"/>
        <v>Y</v>
      </c>
      <c r="D100" s="114" t="s">
        <v>5346</v>
      </c>
      <c r="E100" s="114" t="s">
        <v>5346</v>
      </c>
      <c r="F100" s="272" t="s">
        <v>11774</v>
      </c>
      <c r="G100" s="114" t="s">
        <v>5346</v>
      </c>
      <c r="H100" s="114" t="s">
        <v>5346</v>
      </c>
      <c r="I100" s="272" t="s">
        <v>11774</v>
      </c>
      <c r="J100" s="114" t="s">
        <v>1296</v>
      </c>
      <c r="K100" s="114" t="s">
        <v>1296</v>
      </c>
      <c r="L100" s="114"/>
      <c r="M100" s="114"/>
      <c r="N100" s="114" t="s">
        <v>1296</v>
      </c>
      <c r="O100" s="114" t="s">
        <v>1296</v>
      </c>
      <c r="P100" s="114">
        <v>17</v>
      </c>
      <c r="Q100" s="114">
        <v>7</v>
      </c>
      <c r="R100" s="114">
        <v>4</v>
      </c>
      <c r="S100" s="114">
        <v>0</v>
      </c>
      <c r="T100" s="114">
        <v>0</v>
      </c>
      <c r="U100" s="114">
        <v>0</v>
      </c>
      <c r="V100" s="114">
        <v>28</v>
      </c>
      <c r="W100" s="114"/>
      <c r="X100" s="114" t="s">
        <v>5346</v>
      </c>
      <c r="Y100" s="115" t="s">
        <v>5989</v>
      </c>
      <c r="Z100" s="114" t="s">
        <v>5346</v>
      </c>
      <c r="AA100" s="114" t="s">
        <v>5409</v>
      </c>
      <c r="AB100" s="114" t="s">
        <v>5346</v>
      </c>
      <c r="AC100" s="114" t="s">
        <v>5346</v>
      </c>
      <c r="AD100" s="114" t="s">
        <v>5346</v>
      </c>
      <c r="AE100" s="114" t="s">
        <v>1296</v>
      </c>
      <c r="AF100" s="114"/>
      <c r="AG100" s="114"/>
      <c r="AH100" s="114" t="s">
        <v>5346</v>
      </c>
      <c r="AI100" s="114" t="s">
        <v>5990</v>
      </c>
      <c r="AJ100" s="114">
        <v>8</v>
      </c>
      <c r="AK100" s="114">
        <v>7</v>
      </c>
      <c r="AL100" s="114"/>
      <c r="AM100" s="114" t="s">
        <v>5991</v>
      </c>
      <c r="AN100" s="114" t="s">
        <v>5992</v>
      </c>
      <c r="AO100" s="114"/>
      <c r="AP100" s="114"/>
      <c r="AQ100" s="114"/>
    </row>
    <row r="101" spans="1:43" s="5" customFormat="1" x14ac:dyDescent="0.3">
      <c r="A101" s="272" t="s">
        <v>160</v>
      </c>
      <c r="B101" s="114" t="s">
        <v>161</v>
      </c>
      <c r="C101" s="114" t="str">
        <f t="shared" ref="C101:C132" si="3">IF(OR(D101="Yes",G101="Yes",J101="Yes",O101="Yes"),"Y","N")</f>
        <v>Y</v>
      </c>
      <c r="D101" s="114" t="s">
        <v>5346</v>
      </c>
      <c r="E101" s="114" t="s">
        <v>5346</v>
      </c>
      <c r="F101" s="272" t="s">
        <v>5430</v>
      </c>
      <c r="G101" s="114" t="s">
        <v>5346</v>
      </c>
      <c r="H101" s="114" t="s">
        <v>5346</v>
      </c>
      <c r="I101" s="272" t="s">
        <v>5430</v>
      </c>
      <c r="J101" s="114" t="s">
        <v>1296</v>
      </c>
      <c r="K101" s="114" t="s">
        <v>5409</v>
      </c>
      <c r="L101" s="114"/>
      <c r="M101" s="114"/>
      <c r="N101" s="114" t="s">
        <v>5409</v>
      </c>
      <c r="O101" s="114" t="s">
        <v>1296</v>
      </c>
      <c r="P101" s="114">
        <v>7</v>
      </c>
      <c r="Q101" s="114">
        <v>4</v>
      </c>
      <c r="R101" s="114">
        <v>0</v>
      </c>
      <c r="S101" s="114">
        <v>1</v>
      </c>
      <c r="T101" s="114">
        <v>0</v>
      </c>
      <c r="U101" s="114">
        <v>0</v>
      </c>
      <c r="V101" s="114">
        <v>12</v>
      </c>
      <c r="W101" s="114"/>
      <c r="X101" s="114" t="s">
        <v>5346</v>
      </c>
      <c r="Y101" s="115" t="s">
        <v>5993</v>
      </c>
      <c r="Z101" s="114" t="s">
        <v>5409</v>
      </c>
      <c r="AA101" s="114" t="s">
        <v>5346</v>
      </c>
      <c r="AB101" s="114" t="s">
        <v>5346</v>
      </c>
      <c r="AC101" s="114" t="s">
        <v>5409</v>
      </c>
      <c r="AD101" s="114" t="s">
        <v>5346</v>
      </c>
      <c r="AE101" s="114" t="s">
        <v>5346</v>
      </c>
      <c r="AF101" s="114" t="s">
        <v>5994</v>
      </c>
      <c r="AG101" s="114" t="s">
        <v>292</v>
      </c>
      <c r="AH101" s="114" t="s">
        <v>5346</v>
      </c>
      <c r="AI101" s="114" t="s">
        <v>5995</v>
      </c>
      <c r="AJ101" s="114">
        <v>9</v>
      </c>
      <c r="AK101" s="114">
        <v>10</v>
      </c>
      <c r="AL101" s="114" t="s">
        <v>5996</v>
      </c>
      <c r="AM101" s="114" t="s">
        <v>5997</v>
      </c>
      <c r="AN101" s="114" t="s">
        <v>5998</v>
      </c>
      <c r="AO101" s="114" t="s">
        <v>5999</v>
      </c>
      <c r="AP101" s="114" t="s">
        <v>6000</v>
      </c>
      <c r="AQ101" s="114"/>
    </row>
    <row r="102" spans="1:43" s="48" customFormat="1" ht="33" x14ac:dyDescent="0.3">
      <c r="A102" s="272" t="s">
        <v>6001</v>
      </c>
      <c r="B102" s="115" t="s">
        <v>151</v>
      </c>
      <c r="C102" s="115" t="str">
        <f t="shared" si="3"/>
        <v>Y</v>
      </c>
      <c r="D102" s="115" t="s">
        <v>5346</v>
      </c>
      <c r="E102" s="115" t="s">
        <v>5346</v>
      </c>
      <c r="F102" s="272" t="s">
        <v>5698</v>
      </c>
      <c r="G102" s="115" t="s">
        <v>5346</v>
      </c>
      <c r="H102" s="115" t="s">
        <v>5346</v>
      </c>
      <c r="I102" s="272" t="s">
        <v>5698</v>
      </c>
      <c r="J102" s="115" t="s">
        <v>1296</v>
      </c>
      <c r="K102" s="115" t="s">
        <v>1296</v>
      </c>
      <c r="L102" s="115"/>
      <c r="M102" s="115" t="s">
        <v>6002</v>
      </c>
      <c r="N102" s="115" t="s">
        <v>5346</v>
      </c>
      <c r="O102" s="115" t="s">
        <v>5346</v>
      </c>
      <c r="P102" s="115">
        <v>0</v>
      </c>
      <c r="Q102" s="115">
        <v>0</v>
      </c>
      <c r="R102" s="115">
        <v>26</v>
      </c>
      <c r="S102" s="115">
        <v>0</v>
      </c>
      <c r="T102" s="115">
        <v>0</v>
      </c>
      <c r="U102" s="115">
        <v>16</v>
      </c>
      <c r="V102" s="115">
        <v>42</v>
      </c>
      <c r="W102" s="115"/>
      <c r="X102" s="115" t="s">
        <v>5346</v>
      </c>
      <c r="Y102" s="115" t="s">
        <v>6003</v>
      </c>
      <c r="Z102" s="115" t="s">
        <v>5409</v>
      </c>
      <c r="AA102" s="115" t="s">
        <v>5409</v>
      </c>
      <c r="AB102" s="115" t="s">
        <v>5409</v>
      </c>
      <c r="AC102" s="115" t="s">
        <v>5409</v>
      </c>
      <c r="AD102" s="115" t="s">
        <v>1296</v>
      </c>
      <c r="AE102" s="115" t="s">
        <v>5346</v>
      </c>
      <c r="AF102" s="115" t="s">
        <v>6004</v>
      </c>
      <c r="AG102" s="115" t="s">
        <v>292</v>
      </c>
      <c r="AH102" s="115" t="s">
        <v>5346</v>
      </c>
      <c r="AI102" s="115" t="s">
        <v>6005</v>
      </c>
      <c r="AJ102" s="115">
        <v>8</v>
      </c>
      <c r="AK102" s="115">
        <v>7</v>
      </c>
      <c r="AL102" s="115" t="s">
        <v>6006</v>
      </c>
      <c r="AM102" s="115" t="s">
        <v>6007</v>
      </c>
      <c r="AN102" s="115" t="s">
        <v>6008</v>
      </c>
      <c r="AO102" s="115" t="s">
        <v>6009</v>
      </c>
      <c r="AP102" s="115" t="s">
        <v>6010</v>
      </c>
      <c r="AQ102" s="115"/>
    </row>
    <row r="103" spans="1:43" s="5" customFormat="1" ht="33" x14ac:dyDescent="0.3">
      <c r="A103" s="272" t="s">
        <v>152</v>
      </c>
      <c r="B103" s="114" t="s">
        <v>153</v>
      </c>
      <c r="C103" s="114" t="str">
        <f t="shared" si="3"/>
        <v>Y</v>
      </c>
      <c r="D103" s="114" t="s">
        <v>1296</v>
      </c>
      <c r="E103" s="114" t="s">
        <v>5409</v>
      </c>
      <c r="F103" s="272"/>
      <c r="G103" s="114" t="s">
        <v>5346</v>
      </c>
      <c r="H103" s="114" t="s">
        <v>5346</v>
      </c>
      <c r="I103" s="272" t="s">
        <v>5616</v>
      </c>
      <c r="J103" s="114" t="s">
        <v>1296</v>
      </c>
      <c r="K103" s="114" t="s">
        <v>5409</v>
      </c>
      <c r="L103" s="114"/>
      <c r="M103" s="114"/>
      <c r="N103" s="114" t="s">
        <v>5409</v>
      </c>
      <c r="O103" s="114" t="s">
        <v>1296</v>
      </c>
      <c r="P103" s="114">
        <v>15</v>
      </c>
      <c r="Q103" s="114">
        <v>0</v>
      </c>
      <c r="R103" s="114">
        <v>0</v>
      </c>
      <c r="S103" s="114">
        <v>0</v>
      </c>
      <c r="T103" s="114">
        <v>0</v>
      </c>
      <c r="U103" s="114">
        <v>0</v>
      </c>
      <c r="V103" s="114">
        <v>15</v>
      </c>
      <c r="W103" s="114"/>
      <c r="X103" s="114" t="s">
        <v>5346</v>
      </c>
      <c r="Y103" s="115" t="s">
        <v>6011</v>
      </c>
      <c r="Z103" s="114" t="s">
        <v>5346</v>
      </c>
      <c r="AA103" s="114" t="s">
        <v>5346</v>
      </c>
      <c r="AB103" s="114" t="s">
        <v>5346</v>
      </c>
      <c r="AC103" s="114" t="s">
        <v>5346</v>
      </c>
      <c r="AD103" s="114" t="s">
        <v>5346</v>
      </c>
      <c r="AE103" s="114" t="s">
        <v>1296</v>
      </c>
      <c r="AF103" s="114" t="s">
        <v>6012</v>
      </c>
      <c r="AG103" s="114"/>
      <c r="AH103" s="114" t="s">
        <v>5346</v>
      </c>
      <c r="AI103" s="114" t="s">
        <v>6013</v>
      </c>
      <c r="AJ103" s="114">
        <v>10</v>
      </c>
      <c r="AK103" s="114">
        <v>10</v>
      </c>
      <c r="AL103" s="114" t="s">
        <v>6014</v>
      </c>
      <c r="AM103" s="114" t="s">
        <v>6015</v>
      </c>
      <c r="AN103" s="114" t="s">
        <v>6016</v>
      </c>
      <c r="AO103" s="114" t="s">
        <v>6017</v>
      </c>
      <c r="AP103" s="114"/>
      <c r="AQ103" s="114"/>
    </row>
    <row r="104" spans="1:43" s="48" customFormat="1" ht="49.5" x14ac:dyDescent="0.3">
      <c r="A104" s="272" t="s">
        <v>260</v>
      </c>
      <c r="B104" s="115" t="s">
        <v>261</v>
      </c>
      <c r="C104" s="115" t="str">
        <f t="shared" si="3"/>
        <v>Y</v>
      </c>
      <c r="D104" s="115" t="s">
        <v>5346</v>
      </c>
      <c r="E104" s="115" t="s">
        <v>5346</v>
      </c>
      <c r="F104" s="272" t="s">
        <v>5407</v>
      </c>
      <c r="G104" s="115" t="s">
        <v>5346</v>
      </c>
      <c r="H104" s="115" t="s">
        <v>5346</v>
      </c>
      <c r="I104" s="272" t="s">
        <v>11774</v>
      </c>
      <c r="J104" s="115" t="s">
        <v>1296</v>
      </c>
      <c r="K104" s="115" t="s">
        <v>1296</v>
      </c>
      <c r="L104" s="115"/>
      <c r="M104" s="115"/>
      <c r="N104" s="115" t="s">
        <v>1296</v>
      </c>
      <c r="O104" s="115" t="s">
        <v>1296</v>
      </c>
      <c r="P104" s="115">
        <v>14</v>
      </c>
      <c r="Q104" s="115">
        <v>1</v>
      </c>
      <c r="R104" s="115">
        <v>1</v>
      </c>
      <c r="S104" s="115">
        <v>0</v>
      </c>
      <c r="T104" s="115">
        <v>0</v>
      </c>
      <c r="U104" s="115">
        <v>0</v>
      </c>
      <c r="V104" s="115">
        <v>16</v>
      </c>
      <c r="W104" s="115"/>
      <c r="X104" s="115" t="s">
        <v>5346</v>
      </c>
      <c r="Y104" s="115" t="s">
        <v>6018</v>
      </c>
      <c r="Z104" s="115" t="s">
        <v>5346</v>
      </c>
      <c r="AA104" s="115" t="s">
        <v>5409</v>
      </c>
      <c r="AB104" s="115" t="s">
        <v>5346</v>
      </c>
      <c r="AC104" s="115" t="s">
        <v>5409</v>
      </c>
      <c r="AD104" s="115" t="s">
        <v>5346</v>
      </c>
      <c r="AE104" s="115" t="s">
        <v>1296</v>
      </c>
      <c r="AF104" s="115"/>
      <c r="AG104" s="115"/>
      <c r="AH104" s="115" t="s">
        <v>5346</v>
      </c>
      <c r="AI104" s="115" t="s">
        <v>6019</v>
      </c>
      <c r="AJ104" s="115">
        <v>10</v>
      </c>
      <c r="AK104" s="115">
        <v>7</v>
      </c>
      <c r="AL104" s="115" t="s">
        <v>6020</v>
      </c>
      <c r="AM104" s="115" t="s">
        <v>6021</v>
      </c>
      <c r="AN104" s="115" t="s">
        <v>6022</v>
      </c>
      <c r="AO104" s="115" t="s">
        <v>6023</v>
      </c>
      <c r="AP104" s="115"/>
      <c r="AQ104" s="115"/>
    </row>
    <row r="105" spans="1:43" s="5" customFormat="1" ht="33" x14ac:dyDescent="0.3">
      <c r="A105" s="272" t="s">
        <v>6024</v>
      </c>
      <c r="B105" s="114" t="s">
        <v>157</v>
      </c>
      <c r="C105" s="114" t="str">
        <f t="shared" si="3"/>
        <v>Y</v>
      </c>
      <c r="D105" s="114" t="s">
        <v>1296</v>
      </c>
      <c r="E105" s="114" t="s">
        <v>5409</v>
      </c>
      <c r="F105" s="272"/>
      <c r="G105" s="114" t="s">
        <v>5346</v>
      </c>
      <c r="H105" s="114" t="s">
        <v>5346</v>
      </c>
      <c r="I105" s="272" t="s">
        <v>5414</v>
      </c>
      <c r="J105" s="114" t="s">
        <v>1296</v>
      </c>
      <c r="K105" s="114" t="s">
        <v>5409</v>
      </c>
      <c r="L105" s="114"/>
      <c r="M105" s="114"/>
      <c r="N105" s="114" t="s">
        <v>5409</v>
      </c>
      <c r="O105" s="114" t="s">
        <v>1296</v>
      </c>
      <c r="P105" s="114">
        <v>15</v>
      </c>
      <c r="Q105" s="114">
        <v>0</v>
      </c>
      <c r="R105" s="114">
        <v>0</v>
      </c>
      <c r="S105" s="114">
        <v>0</v>
      </c>
      <c r="T105" s="114">
        <v>0</v>
      </c>
      <c r="U105" s="114">
        <v>0</v>
      </c>
      <c r="V105" s="114">
        <v>15</v>
      </c>
      <c r="W105" s="114"/>
      <c r="X105" s="114" t="s">
        <v>5346</v>
      </c>
      <c r="Y105" s="115" t="s">
        <v>6025</v>
      </c>
      <c r="Z105" s="114" t="s">
        <v>5409</v>
      </c>
      <c r="AA105" s="114" t="s">
        <v>5409</v>
      </c>
      <c r="AB105" s="114" t="s">
        <v>5346</v>
      </c>
      <c r="AC105" s="114" t="s">
        <v>5409</v>
      </c>
      <c r="AD105" s="114" t="s">
        <v>5346</v>
      </c>
      <c r="AE105" s="114" t="s">
        <v>1296</v>
      </c>
      <c r="AF105" s="114"/>
      <c r="AG105" s="114"/>
      <c r="AH105" s="114" t="s">
        <v>1296</v>
      </c>
      <c r="AI105" s="114"/>
      <c r="AJ105" s="114">
        <v>10</v>
      </c>
      <c r="AK105" s="114">
        <v>10</v>
      </c>
      <c r="AL105" s="114" t="s">
        <v>6026</v>
      </c>
      <c r="AM105" s="114" t="s">
        <v>6027</v>
      </c>
      <c r="AN105" s="114"/>
      <c r="AO105" s="114"/>
      <c r="AP105" s="114"/>
      <c r="AQ105" s="114"/>
    </row>
    <row r="106" spans="1:43" s="5" customFormat="1" ht="49.5" x14ac:dyDescent="0.3">
      <c r="A106" s="272" t="s">
        <v>262</v>
      </c>
      <c r="B106" s="114" t="s">
        <v>263</v>
      </c>
      <c r="C106" s="114" t="str">
        <f t="shared" si="3"/>
        <v>Y</v>
      </c>
      <c r="D106" s="114" t="s">
        <v>5346</v>
      </c>
      <c r="E106" s="114" t="s">
        <v>5346</v>
      </c>
      <c r="F106" s="272" t="s">
        <v>11776</v>
      </c>
      <c r="G106" s="114" t="s">
        <v>5346</v>
      </c>
      <c r="H106" s="114" t="s">
        <v>5346</v>
      </c>
      <c r="I106" s="272" t="s">
        <v>11776</v>
      </c>
      <c r="J106" s="114" t="s">
        <v>1296</v>
      </c>
      <c r="K106" s="114" t="s">
        <v>1296</v>
      </c>
      <c r="L106" s="114"/>
      <c r="M106" s="114"/>
      <c r="N106" s="114" t="s">
        <v>1296</v>
      </c>
      <c r="O106" s="114" t="s">
        <v>1296</v>
      </c>
      <c r="P106" s="114">
        <v>26</v>
      </c>
      <c r="Q106" s="114">
        <v>2</v>
      </c>
      <c r="R106" s="114">
        <v>1</v>
      </c>
      <c r="S106" s="114">
        <v>0</v>
      </c>
      <c r="T106" s="114">
        <v>1</v>
      </c>
      <c r="U106" s="114">
        <v>0</v>
      </c>
      <c r="V106" s="114">
        <v>30</v>
      </c>
      <c r="W106" s="114"/>
      <c r="X106" s="114" t="s">
        <v>1296</v>
      </c>
      <c r="Y106" s="115"/>
      <c r="Z106" s="114" t="s">
        <v>5346</v>
      </c>
      <c r="AA106" s="114" t="s">
        <v>5346</v>
      </c>
      <c r="AB106" s="114" t="s">
        <v>5346</v>
      </c>
      <c r="AC106" s="114" t="s">
        <v>5346</v>
      </c>
      <c r="AD106" s="114" t="s">
        <v>1296</v>
      </c>
      <c r="AE106" s="114" t="s">
        <v>5346</v>
      </c>
      <c r="AF106" s="114" t="s">
        <v>6028</v>
      </c>
      <c r="AG106" s="114"/>
      <c r="AH106" s="114" t="s">
        <v>1296</v>
      </c>
      <c r="AI106" s="114"/>
      <c r="AJ106" s="114">
        <v>5</v>
      </c>
      <c r="AK106" s="114">
        <v>5</v>
      </c>
      <c r="AL106" s="114"/>
      <c r="AM106" s="114"/>
      <c r="AN106" s="114"/>
      <c r="AO106" s="114"/>
      <c r="AP106" s="114" t="s">
        <v>6029</v>
      </c>
      <c r="AQ106" s="114"/>
    </row>
    <row r="107" spans="1:43" s="5" customFormat="1" x14ac:dyDescent="0.3">
      <c r="A107" s="272" t="s">
        <v>168</v>
      </c>
      <c r="B107" s="114" t="s">
        <v>169</v>
      </c>
      <c r="C107" s="114" t="str">
        <f t="shared" si="3"/>
        <v>Y</v>
      </c>
      <c r="D107" s="114" t="s">
        <v>5346</v>
      </c>
      <c r="E107" s="114" t="s">
        <v>5346</v>
      </c>
      <c r="F107" s="272" t="s">
        <v>5430</v>
      </c>
      <c r="G107" s="114" t="s">
        <v>5346</v>
      </c>
      <c r="H107" s="114" t="s">
        <v>5346</v>
      </c>
      <c r="I107" s="272" t="s">
        <v>5430</v>
      </c>
      <c r="J107" s="114" t="s">
        <v>1296</v>
      </c>
      <c r="K107" s="114" t="s">
        <v>5409</v>
      </c>
      <c r="L107" s="114"/>
      <c r="M107" s="114"/>
      <c r="N107" s="114" t="s">
        <v>5409</v>
      </c>
      <c r="O107" s="114" t="s">
        <v>1296</v>
      </c>
      <c r="P107" s="114">
        <v>10</v>
      </c>
      <c r="Q107" s="114">
        <v>0</v>
      </c>
      <c r="R107" s="114">
        <v>0</v>
      </c>
      <c r="S107" s="114">
        <v>0</v>
      </c>
      <c r="T107" s="114">
        <v>0</v>
      </c>
      <c r="U107" s="114">
        <v>0</v>
      </c>
      <c r="V107" s="114">
        <v>10</v>
      </c>
      <c r="W107" s="114"/>
      <c r="X107" s="114" t="s">
        <v>5346</v>
      </c>
      <c r="Y107" s="115" t="s">
        <v>6030</v>
      </c>
      <c r="Z107" s="114" t="s">
        <v>5409</v>
      </c>
      <c r="AA107" s="114" t="s">
        <v>5409</v>
      </c>
      <c r="AB107" s="114" t="s">
        <v>5346</v>
      </c>
      <c r="AC107" s="114" t="s">
        <v>5409</v>
      </c>
      <c r="AD107" s="114" t="s">
        <v>1296</v>
      </c>
      <c r="AE107" s="114" t="s">
        <v>5346</v>
      </c>
      <c r="AF107" s="114" t="s">
        <v>6031</v>
      </c>
      <c r="AG107" s="114"/>
      <c r="AH107" s="114" t="s">
        <v>5346</v>
      </c>
      <c r="AI107" s="114" t="s">
        <v>6032</v>
      </c>
      <c r="AJ107" s="114">
        <v>5</v>
      </c>
      <c r="AK107" s="114">
        <v>5</v>
      </c>
      <c r="AL107" s="114" t="s">
        <v>6033</v>
      </c>
      <c r="AM107" s="114" t="s">
        <v>6034</v>
      </c>
      <c r="AN107" s="114" t="s">
        <v>6035</v>
      </c>
      <c r="AO107" s="114"/>
      <c r="AP107" s="114" t="s">
        <v>6036</v>
      </c>
      <c r="AQ107" s="114"/>
    </row>
    <row r="108" spans="1:43" s="5" customFormat="1" ht="33" x14ac:dyDescent="0.3">
      <c r="A108" s="272" t="s">
        <v>266</v>
      </c>
      <c r="B108" s="114" t="s">
        <v>267</v>
      </c>
      <c r="C108" s="114" t="str">
        <f t="shared" si="3"/>
        <v>Y</v>
      </c>
      <c r="D108" s="114" t="s">
        <v>5346</v>
      </c>
      <c r="E108" s="114" t="s">
        <v>5346</v>
      </c>
      <c r="F108" s="272" t="s">
        <v>11774</v>
      </c>
      <c r="G108" s="114" t="s">
        <v>5346</v>
      </c>
      <c r="H108" s="114" t="s">
        <v>5346</v>
      </c>
      <c r="I108" s="272" t="s">
        <v>11774</v>
      </c>
      <c r="J108" s="114" t="s">
        <v>1296</v>
      </c>
      <c r="K108" s="114" t="s">
        <v>5409</v>
      </c>
      <c r="L108" s="114"/>
      <c r="M108" s="114"/>
      <c r="N108" s="114" t="s">
        <v>5409</v>
      </c>
      <c r="O108" s="114" t="s">
        <v>1296</v>
      </c>
      <c r="P108" s="114">
        <v>19</v>
      </c>
      <c r="Q108" s="114">
        <v>4</v>
      </c>
      <c r="R108" s="114">
        <v>0</v>
      </c>
      <c r="S108" s="114">
        <v>0</v>
      </c>
      <c r="T108" s="114">
        <v>0</v>
      </c>
      <c r="U108" s="114">
        <v>0</v>
      </c>
      <c r="V108" s="114">
        <v>23</v>
      </c>
      <c r="W108" s="114"/>
      <c r="X108" s="114" t="s">
        <v>5346</v>
      </c>
      <c r="Y108" s="115" t="s">
        <v>6037</v>
      </c>
      <c r="Z108" s="114" t="s">
        <v>5409</v>
      </c>
      <c r="AA108" s="114" t="s">
        <v>5409</v>
      </c>
      <c r="AB108" s="114" t="s">
        <v>5409</v>
      </c>
      <c r="AC108" s="114" t="s">
        <v>5409</v>
      </c>
      <c r="AD108" s="114" t="s">
        <v>5346</v>
      </c>
      <c r="AE108" s="114" t="s">
        <v>1296</v>
      </c>
      <c r="AF108" s="114"/>
      <c r="AG108" s="114"/>
      <c r="AH108" s="114" t="s">
        <v>5346</v>
      </c>
      <c r="AI108" s="114" t="s">
        <v>6038</v>
      </c>
      <c r="AJ108" s="114">
        <v>7</v>
      </c>
      <c r="AK108" s="114">
        <v>5</v>
      </c>
      <c r="AL108" s="114" t="s">
        <v>6039</v>
      </c>
      <c r="AM108" s="114" t="s">
        <v>6040</v>
      </c>
      <c r="AN108" s="114" t="s">
        <v>6041</v>
      </c>
      <c r="AO108" s="114"/>
      <c r="AP108" s="114" t="s">
        <v>6042</v>
      </c>
      <c r="AQ108" s="114"/>
    </row>
    <row r="109" spans="1:43" s="5" customFormat="1" x14ac:dyDescent="0.3">
      <c r="A109" s="272" t="s">
        <v>166</v>
      </c>
      <c r="B109" s="114" t="s">
        <v>167</v>
      </c>
      <c r="C109" s="114" t="str">
        <f t="shared" si="3"/>
        <v>Y</v>
      </c>
      <c r="D109" s="114" t="s">
        <v>1296</v>
      </c>
      <c r="E109" s="114" t="s">
        <v>5409</v>
      </c>
      <c r="F109" s="272"/>
      <c r="G109" s="114" t="s">
        <v>5346</v>
      </c>
      <c r="H109" s="114" t="s">
        <v>5346</v>
      </c>
      <c r="I109" s="272" t="s">
        <v>6043</v>
      </c>
      <c r="J109" s="114" t="s">
        <v>1296</v>
      </c>
      <c r="K109" s="114" t="s">
        <v>5409</v>
      </c>
      <c r="L109" s="114"/>
      <c r="M109" s="114"/>
      <c r="N109" s="114" t="s">
        <v>5409</v>
      </c>
      <c r="O109" s="114" t="s">
        <v>1296</v>
      </c>
      <c r="P109" s="114">
        <v>11</v>
      </c>
      <c r="Q109" s="114">
        <v>0</v>
      </c>
      <c r="R109" s="114">
        <v>0</v>
      </c>
      <c r="S109" s="114">
        <v>0</v>
      </c>
      <c r="T109" s="114">
        <v>0</v>
      </c>
      <c r="U109" s="114">
        <v>0</v>
      </c>
      <c r="V109" s="114">
        <v>11</v>
      </c>
      <c r="W109" s="114"/>
      <c r="X109" s="114" t="s">
        <v>5346</v>
      </c>
      <c r="Y109" s="115" t="s">
        <v>6044</v>
      </c>
      <c r="Z109" s="114" t="s">
        <v>5346</v>
      </c>
      <c r="AA109" s="114" t="s">
        <v>5346</v>
      </c>
      <c r="AB109" s="114" t="s">
        <v>5346</v>
      </c>
      <c r="AC109" s="114" t="s">
        <v>5346</v>
      </c>
      <c r="AD109" s="114" t="s">
        <v>5346</v>
      </c>
      <c r="AE109" s="114" t="s">
        <v>5346</v>
      </c>
      <c r="AF109" s="114" t="s">
        <v>6045</v>
      </c>
      <c r="AG109" s="114"/>
      <c r="AH109" s="114" t="s">
        <v>5346</v>
      </c>
      <c r="AI109" s="114" t="s">
        <v>6046</v>
      </c>
      <c r="AJ109" s="114">
        <v>9</v>
      </c>
      <c r="AK109" s="114">
        <v>9</v>
      </c>
      <c r="AL109" s="114" t="s">
        <v>6047</v>
      </c>
      <c r="AM109" s="114" t="s">
        <v>6048</v>
      </c>
      <c r="AN109" s="114" t="s">
        <v>6049</v>
      </c>
      <c r="AO109" s="114" t="s">
        <v>6050</v>
      </c>
      <c r="AP109" s="114"/>
      <c r="AQ109" s="114"/>
    </row>
    <row r="110" spans="1:43" s="5" customFormat="1" ht="33" x14ac:dyDescent="0.3">
      <c r="A110" s="272" t="s">
        <v>453</v>
      </c>
      <c r="B110" s="114" t="s">
        <v>173</v>
      </c>
      <c r="C110" s="114" t="str">
        <f t="shared" si="3"/>
        <v>Y</v>
      </c>
      <c r="D110" s="114" t="s">
        <v>5346</v>
      </c>
      <c r="E110" s="114" t="s">
        <v>5346</v>
      </c>
      <c r="F110" s="272" t="s">
        <v>6043</v>
      </c>
      <c r="G110" s="114" t="s">
        <v>5346</v>
      </c>
      <c r="H110" s="114" t="s">
        <v>5346</v>
      </c>
      <c r="I110" s="272" t="s">
        <v>5441</v>
      </c>
      <c r="J110" s="114" t="s">
        <v>1296</v>
      </c>
      <c r="K110" s="114" t="s">
        <v>5409</v>
      </c>
      <c r="L110" s="114"/>
      <c r="M110" s="114"/>
      <c r="N110" s="114" t="s">
        <v>5409</v>
      </c>
      <c r="O110" s="114" t="s">
        <v>1296</v>
      </c>
      <c r="P110" s="114">
        <v>51</v>
      </c>
      <c r="Q110" s="114">
        <v>3</v>
      </c>
      <c r="R110" s="114">
        <v>0</v>
      </c>
      <c r="S110" s="114">
        <v>0</v>
      </c>
      <c r="T110" s="114">
        <v>0</v>
      </c>
      <c r="U110" s="114">
        <v>0</v>
      </c>
      <c r="V110" s="114">
        <v>54</v>
      </c>
      <c r="W110" s="114"/>
      <c r="X110" s="114" t="s">
        <v>5346</v>
      </c>
      <c r="Y110" s="115" t="s">
        <v>6051</v>
      </c>
      <c r="Z110" s="114" t="s">
        <v>5409</v>
      </c>
      <c r="AA110" s="114" t="s">
        <v>5409</v>
      </c>
      <c r="AB110" s="114" t="s">
        <v>5346</v>
      </c>
      <c r="AC110" s="114" t="s">
        <v>5409</v>
      </c>
      <c r="AD110" s="114" t="s">
        <v>5346</v>
      </c>
      <c r="AE110" s="114" t="s">
        <v>5346</v>
      </c>
      <c r="AF110" s="114" t="s">
        <v>6052</v>
      </c>
      <c r="AG110" s="114"/>
      <c r="AH110" s="114" t="s">
        <v>5346</v>
      </c>
      <c r="AI110" s="114" t="s">
        <v>6053</v>
      </c>
      <c r="AJ110" s="114">
        <v>9</v>
      </c>
      <c r="AK110" s="114">
        <v>7</v>
      </c>
      <c r="AL110" s="114" t="s">
        <v>6054</v>
      </c>
      <c r="AM110" s="114" t="s">
        <v>6055</v>
      </c>
      <c r="AN110" s="114" t="s">
        <v>6056</v>
      </c>
      <c r="AO110" s="114" t="s">
        <v>6057</v>
      </c>
      <c r="AP110" s="114" t="s">
        <v>6058</v>
      </c>
      <c r="AQ110" s="114"/>
    </row>
    <row r="111" spans="1:43" s="5" customFormat="1" ht="33" x14ac:dyDescent="0.3">
      <c r="A111" s="272" t="s">
        <v>176</v>
      </c>
      <c r="B111" s="114" t="s">
        <v>177</v>
      </c>
      <c r="C111" s="114" t="str">
        <f t="shared" si="3"/>
        <v>Y</v>
      </c>
      <c r="D111" s="114" t="s">
        <v>1296</v>
      </c>
      <c r="E111" s="114" t="s">
        <v>5409</v>
      </c>
      <c r="F111" s="272"/>
      <c r="G111" s="114" t="s">
        <v>5346</v>
      </c>
      <c r="H111" s="114" t="s">
        <v>5346</v>
      </c>
      <c r="I111" s="272" t="s">
        <v>5430</v>
      </c>
      <c r="J111" s="114" t="s">
        <v>1296</v>
      </c>
      <c r="K111" s="114" t="s">
        <v>5409</v>
      </c>
      <c r="L111" s="114"/>
      <c r="M111" s="114"/>
      <c r="N111" s="114" t="s">
        <v>5409</v>
      </c>
      <c r="O111" s="114" t="s">
        <v>1296</v>
      </c>
      <c r="P111" s="114">
        <v>26</v>
      </c>
      <c r="Q111" s="114">
        <v>0</v>
      </c>
      <c r="R111" s="114">
        <v>0</v>
      </c>
      <c r="S111" s="114">
        <v>0</v>
      </c>
      <c r="T111" s="114">
        <v>0</v>
      </c>
      <c r="U111" s="114">
        <v>0</v>
      </c>
      <c r="V111" s="114">
        <v>26</v>
      </c>
      <c r="W111" s="114"/>
      <c r="X111" s="114" t="s">
        <v>5346</v>
      </c>
      <c r="Y111" s="115" t="s">
        <v>6059</v>
      </c>
      <c r="Z111" s="114" t="s">
        <v>5409</v>
      </c>
      <c r="AA111" s="114" t="s">
        <v>5409</v>
      </c>
      <c r="AB111" s="114" t="s">
        <v>5409</v>
      </c>
      <c r="AC111" s="114" t="s">
        <v>5409</v>
      </c>
      <c r="AD111" s="114" t="s">
        <v>5346</v>
      </c>
      <c r="AE111" s="114" t="s">
        <v>5346</v>
      </c>
      <c r="AF111" s="114" t="s">
        <v>6060</v>
      </c>
      <c r="AG111" s="114"/>
      <c r="AH111" s="114" t="s">
        <v>5346</v>
      </c>
      <c r="AI111" s="114" t="s">
        <v>6061</v>
      </c>
      <c r="AJ111" s="114">
        <v>7</v>
      </c>
      <c r="AK111" s="114">
        <v>7</v>
      </c>
      <c r="AL111" s="114" t="s">
        <v>6062</v>
      </c>
      <c r="AM111" s="114" t="s">
        <v>6063</v>
      </c>
      <c r="AN111" s="114"/>
      <c r="AO111" s="114"/>
      <c r="AP111" s="114" t="s">
        <v>6064</v>
      </c>
      <c r="AQ111" s="114"/>
    </row>
    <row r="112" spans="1:43" s="5" customFormat="1" ht="33" x14ac:dyDescent="0.3">
      <c r="A112" s="272" t="s">
        <v>174</v>
      </c>
      <c r="B112" s="114" t="s">
        <v>175</v>
      </c>
      <c r="C112" s="114" t="str">
        <f t="shared" si="3"/>
        <v>Y</v>
      </c>
      <c r="D112" s="114" t="s">
        <v>5346</v>
      </c>
      <c r="E112" s="114" t="s">
        <v>5346</v>
      </c>
      <c r="F112" s="272" t="s">
        <v>6065</v>
      </c>
      <c r="G112" s="114" t="s">
        <v>5346</v>
      </c>
      <c r="H112" s="114" t="s">
        <v>5346</v>
      </c>
      <c r="I112" s="272" t="s">
        <v>5430</v>
      </c>
      <c r="J112" s="114" t="s">
        <v>1296</v>
      </c>
      <c r="K112" s="114" t="s">
        <v>5409</v>
      </c>
      <c r="L112" s="114"/>
      <c r="M112" s="114"/>
      <c r="N112" s="114" t="s">
        <v>5409</v>
      </c>
      <c r="O112" s="114" t="s">
        <v>1296</v>
      </c>
      <c r="P112" s="114">
        <v>12</v>
      </c>
      <c r="Q112" s="114">
        <v>0</v>
      </c>
      <c r="R112" s="114">
        <v>0</v>
      </c>
      <c r="S112" s="114">
        <v>0</v>
      </c>
      <c r="T112" s="114">
        <v>0</v>
      </c>
      <c r="U112" s="114">
        <v>0</v>
      </c>
      <c r="V112" s="114">
        <v>12</v>
      </c>
      <c r="W112" s="114"/>
      <c r="X112" s="114" t="s">
        <v>5346</v>
      </c>
      <c r="Y112" s="115" t="s">
        <v>6066</v>
      </c>
      <c r="Z112" s="114" t="s">
        <v>5346</v>
      </c>
      <c r="AA112" s="114" t="s">
        <v>5346</v>
      </c>
      <c r="AB112" s="114" t="s">
        <v>5346</v>
      </c>
      <c r="AC112" s="114" t="s">
        <v>5346</v>
      </c>
      <c r="AD112" s="114" t="s">
        <v>5346</v>
      </c>
      <c r="AE112" s="114" t="s">
        <v>5346</v>
      </c>
      <c r="AF112" s="114" t="s">
        <v>6067</v>
      </c>
      <c r="AG112" s="114"/>
      <c r="AH112" s="114" t="s">
        <v>5346</v>
      </c>
      <c r="AI112" s="114" t="s">
        <v>6068</v>
      </c>
      <c r="AJ112" s="114">
        <v>10</v>
      </c>
      <c r="AK112" s="114">
        <v>10</v>
      </c>
      <c r="AL112" s="114" t="s">
        <v>6069</v>
      </c>
      <c r="AM112" s="114" t="s">
        <v>6070</v>
      </c>
      <c r="AN112" s="114"/>
      <c r="AO112" s="114"/>
      <c r="AP112" s="114"/>
      <c r="AQ112" s="114"/>
    </row>
    <row r="113" spans="1:43" s="5" customFormat="1" ht="33" x14ac:dyDescent="0.3">
      <c r="A113" s="272" t="s">
        <v>190</v>
      </c>
      <c r="B113" s="114" t="s">
        <v>191</v>
      </c>
      <c r="C113" s="114" t="str">
        <f t="shared" si="3"/>
        <v>Y</v>
      </c>
      <c r="D113" s="114" t="s">
        <v>1296</v>
      </c>
      <c r="E113" s="114" t="s">
        <v>5409</v>
      </c>
      <c r="F113" s="272"/>
      <c r="G113" s="114" t="s">
        <v>5346</v>
      </c>
      <c r="H113" s="114" t="s">
        <v>5346</v>
      </c>
      <c r="I113" s="272" t="s">
        <v>5430</v>
      </c>
      <c r="J113" s="114" t="s">
        <v>1296</v>
      </c>
      <c r="K113" s="114" t="s">
        <v>5409</v>
      </c>
      <c r="L113" s="114"/>
      <c r="M113" s="114"/>
      <c r="N113" s="114" t="s">
        <v>5409</v>
      </c>
      <c r="O113" s="114" t="s">
        <v>1296</v>
      </c>
      <c r="P113" s="114">
        <v>36</v>
      </c>
      <c r="Q113" s="114">
        <v>1</v>
      </c>
      <c r="R113" s="114">
        <v>0</v>
      </c>
      <c r="S113" s="114">
        <v>3</v>
      </c>
      <c r="T113" s="114">
        <v>1</v>
      </c>
      <c r="U113" s="114">
        <v>0</v>
      </c>
      <c r="V113" s="114">
        <v>41</v>
      </c>
      <c r="W113" s="114"/>
      <c r="X113" s="114" t="s">
        <v>5346</v>
      </c>
      <c r="Y113" s="115" t="s">
        <v>6071</v>
      </c>
      <c r="Z113" s="114" t="s">
        <v>5409</v>
      </c>
      <c r="AA113" s="114" t="s">
        <v>5346</v>
      </c>
      <c r="AB113" s="114" t="s">
        <v>5346</v>
      </c>
      <c r="AC113" s="114" t="s">
        <v>5409</v>
      </c>
      <c r="AD113" s="114" t="s">
        <v>5346</v>
      </c>
      <c r="AE113" s="114" t="s">
        <v>1296</v>
      </c>
      <c r="AF113" s="114"/>
      <c r="AG113" s="114"/>
      <c r="AH113" s="114" t="s">
        <v>5346</v>
      </c>
      <c r="AI113" s="114" t="s">
        <v>6072</v>
      </c>
      <c r="AJ113" s="114">
        <v>8</v>
      </c>
      <c r="AK113" s="114">
        <v>8</v>
      </c>
      <c r="AL113" s="114" t="s">
        <v>6073</v>
      </c>
      <c r="AM113" s="114"/>
      <c r="AN113" s="114"/>
      <c r="AO113" s="114"/>
      <c r="AP113" s="114"/>
      <c r="AQ113" s="114"/>
    </row>
    <row r="114" spans="1:43" s="5" customFormat="1" ht="33" x14ac:dyDescent="0.3">
      <c r="A114" s="272" t="s">
        <v>186</v>
      </c>
      <c r="B114" s="114" t="s">
        <v>187</v>
      </c>
      <c r="C114" s="114" t="str">
        <f t="shared" si="3"/>
        <v>Y</v>
      </c>
      <c r="D114" s="114" t="s">
        <v>5346</v>
      </c>
      <c r="E114" s="114" t="s">
        <v>5346</v>
      </c>
      <c r="F114" s="272" t="s">
        <v>5430</v>
      </c>
      <c r="G114" s="114" t="s">
        <v>5346</v>
      </c>
      <c r="H114" s="114" t="s">
        <v>5346</v>
      </c>
      <c r="I114" s="272" t="s">
        <v>5430</v>
      </c>
      <c r="J114" s="114" t="s">
        <v>1296</v>
      </c>
      <c r="K114" s="114" t="s">
        <v>5409</v>
      </c>
      <c r="L114" s="114"/>
      <c r="M114" s="114"/>
      <c r="N114" s="114" t="s">
        <v>5409</v>
      </c>
      <c r="O114" s="114" t="s">
        <v>1296</v>
      </c>
      <c r="P114" s="114">
        <v>12</v>
      </c>
      <c r="Q114" s="114">
        <v>0</v>
      </c>
      <c r="R114" s="114">
        <v>0</v>
      </c>
      <c r="S114" s="114">
        <v>0</v>
      </c>
      <c r="T114" s="114">
        <v>0</v>
      </c>
      <c r="U114" s="114">
        <v>0</v>
      </c>
      <c r="V114" s="114">
        <v>12</v>
      </c>
      <c r="W114" s="114"/>
      <c r="X114" s="114" t="s">
        <v>1296</v>
      </c>
      <c r="Y114" s="115"/>
      <c r="Z114" s="114" t="s">
        <v>5409</v>
      </c>
      <c r="AA114" s="114" t="s">
        <v>5409</v>
      </c>
      <c r="AB114" s="114" t="s">
        <v>5409</v>
      </c>
      <c r="AC114" s="114" t="s">
        <v>5409</v>
      </c>
      <c r="AD114" s="114" t="s">
        <v>1296</v>
      </c>
      <c r="AE114" s="114" t="s">
        <v>1296</v>
      </c>
      <c r="AF114" s="114"/>
      <c r="AG114" s="114"/>
      <c r="AH114" s="114" t="s">
        <v>1296</v>
      </c>
      <c r="AI114" s="114"/>
      <c r="AJ114" s="114">
        <v>9</v>
      </c>
      <c r="AK114" s="114">
        <v>6</v>
      </c>
      <c r="AL114" s="114" t="s">
        <v>6074</v>
      </c>
      <c r="AM114" s="114" t="s">
        <v>6075</v>
      </c>
      <c r="AN114" s="114" t="s">
        <v>6076</v>
      </c>
      <c r="AO114" s="114" t="s">
        <v>6077</v>
      </c>
      <c r="AP114" s="114"/>
      <c r="AQ114" s="114"/>
    </row>
    <row r="115" spans="1:43" s="5" customFormat="1" ht="33" x14ac:dyDescent="0.3">
      <c r="A115" s="272" t="s">
        <v>182</v>
      </c>
      <c r="B115" s="114" t="s">
        <v>183</v>
      </c>
      <c r="C115" s="114" t="str">
        <f t="shared" si="3"/>
        <v>Y</v>
      </c>
      <c r="D115" s="114" t="s">
        <v>1296</v>
      </c>
      <c r="E115" s="114" t="s">
        <v>1296</v>
      </c>
      <c r="F115" s="272"/>
      <c r="G115" s="114" t="s">
        <v>5346</v>
      </c>
      <c r="H115" s="114" t="s">
        <v>5346</v>
      </c>
      <c r="I115" s="272" t="s">
        <v>6078</v>
      </c>
      <c r="J115" s="114" t="s">
        <v>1296</v>
      </c>
      <c r="K115" s="114" t="s">
        <v>1296</v>
      </c>
      <c r="L115" s="114"/>
      <c r="M115" s="114"/>
      <c r="N115" s="114" t="s">
        <v>1296</v>
      </c>
      <c r="O115" s="114" t="s">
        <v>1296</v>
      </c>
      <c r="P115" s="114">
        <v>18</v>
      </c>
      <c r="Q115" s="114">
        <v>0</v>
      </c>
      <c r="R115" s="114">
        <v>0</v>
      </c>
      <c r="S115" s="114">
        <v>1</v>
      </c>
      <c r="T115" s="114">
        <v>0</v>
      </c>
      <c r="U115" s="114">
        <v>0</v>
      </c>
      <c r="V115" s="114">
        <v>19</v>
      </c>
      <c r="W115" s="114"/>
      <c r="X115" s="114" t="s">
        <v>5346</v>
      </c>
      <c r="Y115" s="115" t="s">
        <v>6079</v>
      </c>
      <c r="Z115" s="114" t="s">
        <v>5409</v>
      </c>
      <c r="AA115" s="114" t="s">
        <v>5409</v>
      </c>
      <c r="AB115" s="114" t="s">
        <v>5346</v>
      </c>
      <c r="AC115" s="114" t="s">
        <v>5409</v>
      </c>
      <c r="AD115" s="114" t="s">
        <v>5346</v>
      </c>
      <c r="AE115" s="114" t="s">
        <v>5346</v>
      </c>
      <c r="AF115" s="114" t="s">
        <v>6080</v>
      </c>
      <c r="AG115" s="114"/>
      <c r="AH115" s="114" t="s">
        <v>1296</v>
      </c>
      <c r="AI115" s="114"/>
      <c r="AJ115" s="114">
        <v>6</v>
      </c>
      <c r="AK115" s="114">
        <v>5</v>
      </c>
      <c r="AL115" s="114" t="s">
        <v>6081</v>
      </c>
      <c r="AM115" s="114"/>
      <c r="AN115" s="114"/>
      <c r="AO115" s="114"/>
      <c r="AP115" s="114"/>
      <c r="AQ115" s="114"/>
    </row>
    <row r="116" spans="1:43" s="5" customFormat="1" x14ac:dyDescent="0.3">
      <c r="A116" s="272" t="s">
        <v>6082</v>
      </c>
      <c r="B116" s="114" t="s">
        <v>195</v>
      </c>
      <c r="C116" s="114" t="str">
        <f t="shared" si="3"/>
        <v>Y</v>
      </c>
      <c r="D116" s="114" t="s">
        <v>5346</v>
      </c>
      <c r="E116" s="114" t="s">
        <v>5346</v>
      </c>
      <c r="F116" s="272" t="s">
        <v>5430</v>
      </c>
      <c r="G116" s="114" t="s">
        <v>5346</v>
      </c>
      <c r="H116" s="114" t="s">
        <v>5346</v>
      </c>
      <c r="I116" s="272" t="s">
        <v>5430</v>
      </c>
      <c r="J116" s="114" t="s">
        <v>1296</v>
      </c>
      <c r="K116" s="114" t="s">
        <v>5409</v>
      </c>
      <c r="L116" s="114"/>
      <c r="M116" s="114"/>
      <c r="N116" s="114" t="s">
        <v>5409</v>
      </c>
      <c r="O116" s="114" t="s">
        <v>1296</v>
      </c>
      <c r="P116" s="114">
        <v>30</v>
      </c>
      <c r="Q116" s="114">
        <v>2</v>
      </c>
      <c r="R116" s="114">
        <v>15</v>
      </c>
      <c r="S116" s="114">
        <v>0</v>
      </c>
      <c r="T116" s="114">
        <v>0</v>
      </c>
      <c r="U116" s="114">
        <v>0</v>
      </c>
      <c r="V116" s="114">
        <v>47</v>
      </c>
      <c r="W116" s="114"/>
      <c r="X116" s="114" t="s">
        <v>5346</v>
      </c>
      <c r="Y116" s="115" t="s">
        <v>6083</v>
      </c>
      <c r="Z116" s="114" t="s">
        <v>5409</v>
      </c>
      <c r="AA116" s="114" t="s">
        <v>5346</v>
      </c>
      <c r="AB116" s="114" t="s">
        <v>5346</v>
      </c>
      <c r="AC116" s="114" t="s">
        <v>5409</v>
      </c>
      <c r="AD116" s="114" t="s">
        <v>5346</v>
      </c>
      <c r="AE116" s="114" t="s">
        <v>5346</v>
      </c>
      <c r="AF116" s="114" t="s">
        <v>6084</v>
      </c>
      <c r="AG116" s="114"/>
      <c r="AH116" s="114" t="s">
        <v>5346</v>
      </c>
      <c r="AI116" s="114" t="s">
        <v>6085</v>
      </c>
      <c r="AJ116" s="114">
        <v>6</v>
      </c>
      <c r="AK116" s="114">
        <v>2</v>
      </c>
      <c r="AL116" s="114" t="s">
        <v>6086</v>
      </c>
      <c r="AM116" s="114" t="s">
        <v>6087</v>
      </c>
      <c r="AN116" s="114" t="s">
        <v>6088</v>
      </c>
      <c r="AO116" s="114" t="s">
        <v>6089</v>
      </c>
      <c r="AP116" s="114" t="s">
        <v>6090</v>
      </c>
      <c r="AQ116" s="114"/>
    </row>
    <row r="117" spans="1:43" s="5" customFormat="1" ht="33" x14ac:dyDescent="0.3">
      <c r="A117" s="272" t="s">
        <v>204</v>
      </c>
      <c r="B117" s="114" t="s">
        <v>205</v>
      </c>
      <c r="C117" s="114" t="str">
        <f t="shared" si="3"/>
        <v>Y</v>
      </c>
      <c r="D117" s="114" t="s">
        <v>5346</v>
      </c>
      <c r="E117" s="114" t="s">
        <v>5346</v>
      </c>
      <c r="F117" s="272" t="s">
        <v>11774</v>
      </c>
      <c r="G117" s="114" t="s">
        <v>5346</v>
      </c>
      <c r="H117" s="114" t="s">
        <v>5346</v>
      </c>
      <c r="I117" s="272" t="s">
        <v>11774</v>
      </c>
      <c r="J117" s="114" t="s">
        <v>1296</v>
      </c>
      <c r="K117" s="114" t="s">
        <v>1296</v>
      </c>
      <c r="L117" s="114"/>
      <c r="M117" s="114"/>
      <c r="N117" s="114" t="s">
        <v>1296</v>
      </c>
      <c r="O117" s="114" t="s">
        <v>1296</v>
      </c>
      <c r="P117" s="114">
        <v>54</v>
      </c>
      <c r="Q117" s="114">
        <v>2</v>
      </c>
      <c r="R117" s="114">
        <v>0</v>
      </c>
      <c r="S117" s="114">
        <v>1</v>
      </c>
      <c r="T117" s="114">
        <v>0</v>
      </c>
      <c r="U117" s="114">
        <v>0</v>
      </c>
      <c r="V117" s="114">
        <v>57</v>
      </c>
      <c r="W117" s="114"/>
      <c r="X117" s="114" t="s">
        <v>5346</v>
      </c>
      <c r="Y117" s="115" t="s">
        <v>6091</v>
      </c>
      <c r="Z117" s="114" t="s">
        <v>5409</v>
      </c>
      <c r="AA117" s="114" t="s">
        <v>5346</v>
      </c>
      <c r="AB117" s="114" t="s">
        <v>5346</v>
      </c>
      <c r="AC117" s="114" t="s">
        <v>5409</v>
      </c>
      <c r="AD117" s="114" t="s">
        <v>5346</v>
      </c>
      <c r="AE117" s="114" t="s">
        <v>1296</v>
      </c>
      <c r="AF117" s="114" t="s">
        <v>6092</v>
      </c>
      <c r="AG117" s="114"/>
      <c r="AH117" s="114" t="s">
        <v>5346</v>
      </c>
      <c r="AI117" s="114" t="s">
        <v>6093</v>
      </c>
      <c r="AJ117" s="114">
        <v>10</v>
      </c>
      <c r="AK117" s="114">
        <v>10</v>
      </c>
      <c r="AL117" s="114" t="s">
        <v>6094</v>
      </c>
      <c r="AM117" s="114" t="s">
        <v>6095</v>
      </c>
      <c r="AN117" s="114" t="s">
        <v>6096</v>
      </c>
      <c r="AO117" s="114" t="s">
        <v>6097</v>
      </c>
      <c r="AP117" s="114" t="s">
        <v>6098</v>
      </c>
      <c r="AQ117" s="114"/>
    </row>
    <row r="118" spans="1:43" s="5" customFormat="1" ht="33" x14ac:dyDescent="0.3">
      <c r="A118" s="272" t="s">
        <v>202</v>
      </c>
      <c r="B118" s="114" t="s">
        <v>203</v>
      </c>
      <c r="C118" s="114" t="str">
        <f t="shared" si="3"/>
        <v>Y</v>
      </c>
      <c r="D118" s="114" t="s">
        <v>5346</v>
      </c>
      <c r="E118" s="114" t="s">
        <v>5346</v>
      </c>
      <c r="F118" s="272" t="s">
        <v>11774</v>
      </c>
      <c r="G118" s="114" t="s">
        <v>5346</v>
      </c>
      <c r="H118" s="114" t="s">
        <v>5346</v>
      </c>
      <c r="I118" s="272" t="s">
        <v>11774</v>
      </c>
      <c r="J118" s="114" t="s">
        <v>1296</v>
      </c>
      <c r="K118" s="114" t="s">
        <v>1296</v>
      </c>
      <c r="L118" s="114"/>
      <c r="M118" s="114"/>
      <c r="N118" s="114" t="s">
        <v>1296</v>
      </c>
      <c r="O118" s="114" t="s">
        <v>1296</v>
      </c>
      <c r="P118" s="114">
        <v>9</v>
      </c>
      <c r="Q118" s="114">
        <v>1</v>
      </c>
      <c r="R118" s="114">
        <v>0</v>
      </c>
      <c r="S118" s="114">
        <v>1</v>
      </c>
      <c r="T118" s="114">
        <v>0</v>
      </c>
      <c r="U118" s="114">
        <v>0</v>
      </c>
      <c r="V118" s="114">
        <v>11</v>
      </c>
      <c r="W118" s="114"/>
      <c r="X118" s="114" t="s">
        <v>5346</v>
      </c>
      <c r="Y118" s="115" t="s">
        <v>6099</v>
      </c>
      <c r="Z118" s="114" t="s">
        <v>5409</v>
      </c>
      <c r="AA118" s="114" t="s">
        <v>5409</v>
      </c>
      <c r="AB118" s="114" t="s">
        <v>5346</v>
      </c>
      <c r="AC118" s="114" t="s">
        <v>5409</v>
      </c>
      <c r="AD118" s="114" t="s">
        <v>5346</v>
      </c>
      <c r="AE118" s="114" t="s">
        <v>5346</v>
      </c>
      <c r="AF118" s="114" t="s">
        <v>6100</v>
      </c>
      <c r="AG118" s="114" t="s">
        <v>292</v>
      </c>
      <c r="AH118" s="114" t="s">
        <v>5346</v>
      </c>
      <c r="AI118" s="114" t="s">
        <v>6101</v>
      </c>
      <c r="AJ118" s="114">
        <v>9</v>
      </c>
      <c r="AK118" s="114">
        <v>9</v>
      </c>
      <c r="AL118" s="114" t="s">
        <v>6102</v>
      </c>
      <c r="AM118" s="114" t="s">
        <v>6103</v>
      </c>
      <c r="AN118" s="114" t="s">
        <v>6104</v>
      </c>
      <c r="AO118" s="114" t="s">
        <v>6105</v>
      </c>
      <c r="AP118" s="114"/>
      <c r="AQ118" s="114"/>
    </row>
    <row r="119" spans="1:43" s="5" customFormat="1" ht="49.5" x14ac:dyDescent="0.3">
      <c r="A119" s="272" t="s">
        <v>248</v>
      </c>
      <c r="B119" s="114" t="s">
        <v>249</v>
      </c>
      <c r="C119" s="114" t="str">
        <f t="shared" si="3"/>
        <v>Y</v>
      </c>
      <c r="D119" s="114" t="s">
        <v>5346</v>
      </c>
      <c r="E119" s="114" t="s">
        <v>5346</v>
      </c>
      <c r="F119" s="272" t="s">
        <v>11774</v>
      </c>
      <c r="G119" s="114" t="s">
        <v>5346</v>
      </c>
      <c r="H119" s="114" t="s">
        <v>5346</v>
      </c>
      <c r="I119" s="272" t="s">
        <v>11774</v>
      </c>
      <c r="J119" s="114" t="s">
        <v>1296</v>
      </c>
      <c r="K119" s="114" t="s">
        <v>1296</v>
      </c>
      <c r="L119" s="114"/>
      <c r="M119" s="114"/>
      <c r="N119" s="114" t="s">
        <v>1296</v>
      </c>
      <c r="O119" s="114" t="s">
        <v>1296</v>
      </c>
      <c r="P119" s="114">
        <v>11</v>
      </c>
      <c r="Q119" s="114">
        <v>4</v>
      </c>
      <c r="R119" s="114">
        <v>1</v>
      </c>
      <c r="S119" s="114">
        <v>0</v>
      </c>
      <c r="T119" s="114">
        <v>0</v>
      </c>
      <c r="U119" s="114">
        <v>0</v>
      </c>
      <c r="V119" s="114">
        <v>16</v>
      </c>
      <c r="W119" s="114"/>
      <c r="X119" s="114" t="s">
        <v>5346</v>
      </c>
      <c r="Y119" s="115" t="s">
        <v>6106</v>
      </c>
      <c r="Z119" s="114" t="s">
        <v>5409</v>
      </c>
      <c r="AA119" s="114" t="s">
        <v>5346</v>
      </c>
      <c r="AB119" s="114" t="s">
        <v>5346</v>
      </c>
      <c r="AC119" s="114" t="s">
        <v>5409</v>
      </c>
      <c r="AD119" s="114" t="s">
        <v>5346</v>
      </c>
      <c r="AE119" s="114" t="s">
        <v>1296</v>
      </c>
      <c r="AF119" s="114"/>
      <c r="AG119" s="114"/>
      <c r="AH119" s="114" t="s">
        <v>1296</v>
      </c>
      <c r="AI119" s="114"/>
      <c r="AJ119" s="114">
        <v>8</v>
      </c>
      <c r="AK119" s="114">
        <v>5</v>
      </c>
      <c r="AL119" s="114" t="s">
        <v>6107</v>
      </c>
      <c r="AM119" s="114" t="s">
        <v>6108</v>
      </c>
      <c r="AN119" s="114" t="s">
        <v>6109</v>
      </c>
      <c r="AO119" s="114" t="s">
        <v>6110</v>
      </c>
      <c r="AP119" s="114"/>
      <c r="AQ119" s="114"/>
    </row>
    <row r="120" spans="1:43" s="5" customFormat="1" ht="33" x14ac:dyDescent="0.3">
      <c r="A120" s="272" t="s">
        <v>200</v>
      </c>
      <c r="B120" s="114" t="s">
        <v>201</v>
      </c>
      <c r="C120" s="114" t="str">
        <f t="shared" si="3"/>
        <v>Y</v>
      </c>
      <c r="D120" s="114" t="s">
        <v>5346</v>
      </c>
      <c r="E120" s="114" t="s">
        <v>5346</v>
      </c>
      <c r="F120" s="272" t="s">
        <v>5698</v>
      </c>
      <c r="G120" s="114" t="s">
        <v>5346</v>
      </c>
      <c r="H120" s="114" t="s">
        <v>5346</v>
      </c>
      <c r="I120" s="272" t="s">
        <v>6111</v>
      </c>
      <c r="J120" s="114" t="s">
        <v>1296</v>
      </c>
      <c r="K120" s="114" t="s">
        <v>1296</v>
      </c>
      <c r="L120" s="114"/>
      <c r="M120" s="114"/>
      <c r="N120" s="114" t="s">
        <v>1296</v>
      </c>
      <c r="O120" s="114" t="s">
        <v>1296</v>
      </c>
      <c r="P120" s="114">
        <v>64</v>
      </c>
      <c r="Q120" s="114">
        <v>1</v>
      </c>
      <c r="R120" s="114">
        <v>0</v>
      </c>
      <c r="S120" s="114">
        <v>0</v>
      </c>
      <c r="T120" s="114">
        <v>0</v>
      </c>
      <c r="U120" s="114">
        <v>0</v>
      </c>
      <c r="V120" s="114">
        <v>65</v>
      </c>
      <c r="W120" s="114"/>
      <c r="X120" s="114" t="s">
        <v>5346</v>
      </c>
      <c r="Y120" s="115" t="s">
        <v>6112</v>
      </c>
      <c r="Z120" s="114" t="s">
        <v>5409</v>
      </c>
      <c r="AA120" s="114" t="s">
        <v>5409</v>
      </c>
      <c r="AB120" s="114" t="s">
        <v>5409</v>
      </c>
      <c r="AC120" s="114" t="s">
        <v>5409</v>
      </c>
      <c r="AD120" s="114" t="s">
        <v>1296</v>
      </c>
      <c r="AE120" s="114" t="s">
        <v>5346</v>
      </c>
      <c r="AF120" s="114" t="s">
        <v>6113</v>
      </c>
      <c r="AG120" s="114"/>
      <c r="AH120" s="114" t="s">
        <v>1296</v>
      </c>
      <c r="AI120" s="114" t="s">
        <v>6114</v>
      </c>
      <c r="AJ120" s="114">
        <v>8</v>
      </c>
      <c r="AK120" s="114">
        <v>8</v>
      </c>
      <c r="AL120" s="114" t="s">
        <v>6115</v>
      </c>
      <c r="AM120" s="114" t="s">
        <v>6116</v>
      </c>
      <c r="AN120" s="114" t="s">
        <v>6117</v>
      </c>
      <c r="AO120" s="114" t="s">
        <v>6118</v>
      </c>
      <c r="AP120" s="114" t="s">
        <v>6119</v>
      </c>
      <c r="AQ120" s="114"/>
    </row>
    <row r="121" spans="1:43" s="5" customFormat="1" ht="33" x14ac:dyDescent="0.3">
      <c r="A121" s="272" t="s">
        <v>196</v>
      </c>
      <c r="B121" s="114" t="s">
        <v>197</v>
      </c>
      <c r="C121" s="114" t="str">
        <f t="shared" si="3"/>
        <v>Y</v>
      </c>
      <c r="D121" s="114" t="s">
        <v>5346</v>
      </c>
      <c r="E121" s="114" t="s">
        <v>5346</v>
      </c>
      <c r="F121" s="272" t="s">
        <v>5430</v>
      </c>
      <c r="G121" s="114" t="s">
        <v>5346</v>
      </c>
      <c r="H121" s="114" t="s">
        <v>5346</v>
      </c>
      <c r="I121" s="272" t="s">
        <v>5430</v>
      </c>
      <c r="J121" s="114" t="s">
        <v>1296</v>
      </c>
      <c r="K121" s="114" t="s">
        <v>5409</v>
      </c>
      <c r="L121" s="114"/>
      <c r="M121" s="114"/>
      <c r="N121" s="114" t="s">
        <v>5409</v>
      </c>
      <c r="O121" s="114" t="s">
        <v>1296</v>
      </c>
      <c r="P121" s="114">
        <v>14</v>
      </c>
      <c r="Q121" s="114">
        <v>3</v>
      </c>
      <c r="R121" s="114">
        <v>0</v>
      </c>
      <c r="S121" s="114">
        <v>1</v>
      </c>
      <c r="T121" s="114">
        <v>0</v>
      </c>
      <c r="U121" s="114">
        <v>0</v>
      </c>
      <c r="V121" s="114">
        <v>18</v>
      </c>
      <c r="W121" s="114"/>
      <c r="X121" s="114" t="s">
        <v>5346</v>
      </c>
      <c r="Y121" s="115" t="s">
        <v>6120</v>
      </c>
      <c r="Z121" s="114" t="s">
        <v>5409</v>
      </c>
      <c r="AA121" s="114" t="s">
        <v>5409</v>
      </c>
      <c r="AB121" s="114" t="s">
        <v>5409</v>
      </c>
      <c r="AC121" s="114" t="s">
        <v>5409</v>
      </c>
      <c r="AD121" s="114" t="s">
        <v>5346</v>
      </c>
      <c r="AE121" s="114" t="s">
        <v>1296</v>
      </c>
      <c r="AF121" s="114"/>
      <c r="AG121" s="114"/>
      <c r="AH121" s="114" t="s">
        <v>5346</v>
      </c>
      <c r="AI121" s="114" t="s">
        <v>6121</v>
      </c>
      <c r="AJ121" s="114" t="s">
        <v>273</v>
      </c>
      <c r="AK121" s="114" t="s">
        <v>273</v>
      </c>
      <c r="AL121" s="114"/>
      <c r="AM121" s="114"/>
      <c r="AN121" s="114"/>
      <c r="AO121" s="114"/>
      <c r="AP121" s="114"/>
      <c r="AQ121" s="114"/>
    </row>
    <row r="122" spans="1:43" s="5" customFormat="1" ht="33" x14ac:dyDescent="0.3">
      <c r="A122" s="272" t="s">
        <v>226</v>
      </c>
      <c r="B122" s="114" t="s">
        <v>227</v>
      </c>
      <c r="C122" s="114" t="str">
        <f t="shared" si="3"/>
        <v>Y</v>
      </c>
      <c r="D122" s="114" t="s">
        <v>1296</v>
      </c>
      <c r="E122" s="114" t="s">
        <v>1296</v>
      </c>
      <c r="F122" s="272"/>
      <c r="G122" s="114" t="s">
        <v>5346</v>
      </c>
      <c r="H122" s="114" t="s">
        <v>5346</v>
      </c>
      <c r="I122" s="272" t="s">
        <v>11774</v>
      </c>
      <c r="J122" s="114" t="s">
        <v>1296</v>
      </c>
      <c r="K122" s="114" t="s">
        <v>1296</v>
      </c>
      <c r="L122" s="114"/>
      <c r="M122" s="114"/>
      <c r="N122" s="114" t="s">
        <v>1296</v>
      </c>
      <c r="O122" s="114" t="s">
        <v>1296</v>
      </c>
      <c r="P122" s="114">
        <v>19</v>
      </c>
      <c r="Q122" s="114">
        <v>1</v>
      </c>
      <c r="R122" s="114">
        <v>0</v>
      </c>
      <c r="S122" s="114">
        <v>0</v>
      </c>
      <c r="T122" s="114">
        <v>0</v>
      </c>
      <c r="U122" s="114">
        <v>0</v>
      </c>
      <c r="V122" s="114">
        <v>20</v>
      </c>
      <c r="W122" s="114"/>
      <c r="X122" s="114" t="s">
        <v>5346</v>
      </c>
      <c r="Y122" s="115" t="s">
        <v>6122</v>
      </c>
      <c r="Z122" s="114" t="s">
        <v>5346</v>
      </c>
      <c r="AA122" s="114" t="s">
        <v>5409</v>
      </c>
      <c r="AB122" s="114" t="s">
        <v>5346</v>
      </c>
      <c r="AC122" s="114" t="s">
        <v>5346</v>
      </c>
      <c r="AD122" s="114" t="s">
        <v>5346</v>
      </c>
      <c r="AE122" s="114" t="s">
        <v>5346</v>
      </c>
      <c r="AF122" s="114" t="s">
        <v>6123</v>
      </c>
      <c r="AG122" s="114"/>
      <c r="AH122" s="114" t="s">
        <v>5346</v>
      </c>
      <c r="AI122" s="114" t="s">
        <v>6124</v>
      </c>
      <c r="AJ122" s="114">
        <v>8</v>
      </c>
      <c r="AK122" s="114">
        <v>5</v>
      </c>
      <c r="AL122" s="114" t="s">
        <v>6125</v>
      </c>
      <c r="AM122" s="114" t="s">
        <v>6126</v>
      </c>
      <c r="AN122" s="114" t="s">
        <v>6127</v>
      </c>
      <c r="AO122" s="114" t="s">
        <v>6128</v>
      </c>
      <c r="AP122" s="114"/>
      <c r="AQ122" s="114"/>
    </row>
    <row r="123" spans="1:43" s="5" customFormat="1" ht="49.5" x14ac:dyDescent="0.3">
      <c r="A123" s="272" t="s">
        <v>28</v>
      </c>
      <c r="B123" s="114" t="s">
        <v>29</v>
      </c>
      <c r="C123" s="114" t="str">
        <f t="shared" si="3"/>
        <v>Y</v>
      </c>
      <c r="D123" s="114" t="s">
        <v>5346</v>
      </c>
      <c r="E123" s="114" t="s">
        <v>5346</v>
      </c>
      <c r="F123" s="272" t="s">
        <v>11777</v>
      </c>
      <c r="G123" s="114" t="s">
        <v>5346</v>
      </c>
      <c r="H123" s="114" t="s">
        <v>5346</v>
      </c>
      <c r="I123" s="272" t="s">
        <v>11777</v>
      </c>
      <c r="J123" s="114" t="s">
        <v>1296</v>
      </c>
      <c r="K123" s="114" t="s">
        <v>1296</v>
      </c>
      <c r="L123" s="114"/>
      <c r="M123" s="114"/>
      <c r="N123" s="114" t="s">
        <v>1296</v>
      </c>
      <c r="O123" s="114" t="s">
        <v>1296</v>
      </c>
      <c r="P123" s="114">
        <v>30</v>
      </c>
      <c r="Q123" s="114">
        <v>0</v>
      </c>
      <c r="R123" s="114">
        <v>0</v>
      </c>
      <c r="S123" s="114">
        <v>0</v>
      </c>
      <c r="T123" s="114">
        <v>0</v>
      </c>
      <c r="U123" s="114">
        <v>0</v>
      </c>
      <c r="V123" s="114">
        <v>30</v>
      </c>
      <c r="W123" s="114"/>
      <c r="X123" s="114" t="s">
        <v>5346</v>
      </c>
      <c r="Y123" s="115" t="s">
        <v>6129</v>
      </c>
      <c r="Z123" s="114" t="s">
        <v>5409</v>
      </c>
      <c r="AA123" s="114" t="s">
        <v>5409</v>
      </c>
      <c r="AB123" s="114" t="s">
        <v>5409</v>
      </c>
      <c r="AC123" s="114" t="s">
        <v>5409</v>
      </c>
      <c r="AD123" s="114" t="s">
        <v>5346</v>
      </c>
      <c r="AE123" s="114" t="s">
        <v>1296</v>
      </c>
      <c r="AF123" s="114"/>
      <c r="AG123" s="114"/>
      <c r="AH123" s="114" t="s">
        <v>1296</v>
      </c>
      <c r="AI123" s="114"/>
      <c r="AJ123" s="114">
        <v>5</v>
      </c>
      <c r="AK123" s="114">
        <v>5</v>
      </c>
      <c r="AL123" s="114" t="s">
        <v>6130</v>
      </c>
      <c r="AM123" s="114" t="s">
        <v>6131</v>
      </c>
      <c r="AN123" s="114" t="s">
        <v>6132</v>
      </c>
      <c r="AO123" s="114"/>
      <c r="AP123" s="114" t="s">
        <v>6133</v>
      </c>
      <c r="AQ123" s="114"/>
    </row>
    <row r="124" spans="1:43" s="5" customFormat="1" ht="33" x14ac:dyDescent="0.3">
      <c r="A124" s="272" t="s">
        <v>222</v>
      </c>
      <c r="B124" s="114" t="s">
        <v>223</v>
      </c>
      <c r="C124" s="114" t="str">
        <f t="shared" si="3"/>
        <v>Y</v>
      </c>
      <c r="D124" s="114" t="s">
        <v>5346</v>
      </c>
      <c r="E124" s="114" t="s">
        <v>5346</v>
      </c>
      <c r="F124" s="272" t="s">
        <v>11774</v>
      </c>
      <c r="G124" s="114" t="s">
        <v>5346</v>
      </c>
      <c r="H124" s="114" t="s">
        <v>5346</v>
      </c>
      <c r="I124" s="272" t="s">
        <v>11774</v>
      </c>
      <c r="J124" s="114" t="s">
        <v>1296</v>
      </c>
      <c r="K124" s="114" t="s">
        <v>1296</v>
      </c>
      <c r="L124" s="114"/>
      <c r="M124" s="114" t="s">
        <v>6134</v>
      </c>
      <c r="N124" s="114" t="s">
        <v>5346</v>
      </c>
      <c r="O124" s="114" t="s">
        <v>5346</v>
      </c>
      <c r="P124" s="114">
        <v>202</v>
      </c>
      <c r="Q124" s="114">
        <v>10</v>
      </c>
      <c r="R124" s="114">
        <v>0</v>
      </c>
      <c r="S124" s="114">
        <v>4</v>
      </c>
      <c r="T124" s="114">
        <v>5</v>
      </c>
      <c r="U124" s="114">
        <v>0</v>
      </c>
      <c r="V124" s="114">
        <v>221</v>
      </c>
      <c r="W124" s="114"/>
      <c r="X124" s="114" t="s">
        <v>5346</v>
      </c>
      <c r="Y124" s="115" t="s">
        <v>6135</v>
      </c>
      <c r="Z124" s="114" t="s">
        <v>5346</v>
      </c>
      <c r="AA124" s="114" t="s">
        <v>5346</v>
      </c>
      <c r="AB124" s="114" t="s">
        <v>5346</v>
      </c>
      <c r="AC124" s="114" t="s">
        <v>5409</v>
      </c>
      <c r="AD124" s="114" t="s">
        <v>5346</v>
      </c>
      <c r="AE124" s="114" t="s">
        <v>5346</v>
      </c>
      <c r="AF124" s="114" t="s">
        <v>6136</v>
      </c>
      <c r="AG124" s="114"/>
      <c r="AH124" s="114" t="s">
        <v>5346</v>
      </c>
      <c r="AI124" s="114" t="s">
        <v>6137</v>
      </c>
      <c r="AJ124" s="114">
        <v>7</v>
      </c>
      <c r="AK124" s="114">
        <v>5</v>
      </c>
      <c r="AL124" s="114" t="s">
        <v>6138</v>
      </c>
      <c r="AM124" s="114" t="s">
        <v>6139</v>
      </c>
      <c r="AN124" s="114" t="s">
        <v>6140</v>
      </c>
      <c r="AO124" s="114" t="s">
        <v>6141</v>
      </c>
      <c r="AP124" s="114" t="s">
        <v>6142</v>
      </c>
      <c r="AQ124" s="114"/>
    </row>
    <row r="125" spans="1:43" s="5" customFormat="1" ht="33" x14ac:dyDescent="0.3">
      <c r="A125" s="272" t="s">
        <v>208</v>
      </c>
      <c r="B125" s="114" t="s">
        <v>209</v>
      </c>
      <c r="C125" s="114" t="str">
        <f t="shared" si="3"/>
        <v>Y</v>
      </c>
      <c r="D125" s="114" t="s">
        <v>5346</v>
      </c>
      <c r="E125" s="114" t="s">
        <v>5346</v>
      </c>
      <c r="F125" s="272" t="s">
        <v>6143</v>
      </c>
      <c r="G125" s="114" t="s">
        <v>5346</v>
      </c>
      <c r="H125" s="114" t="s">
        <v>5346</v>
      </c>
      <c r="I125" s="272" t="s">
        <v>6143</v>
      </c>
      <c r="J125" s="114" t="s">
        <v>1296</v>
      </c>
      <c r="K125" s="114" t="s">
        <v>1296</v>
      </c>
      <c r="L125" s="114"/>
      <c r="M125" s="114"/>
      <c r="N125" s="114" t="s">
        <v>1296</v>
      </c>
      <c r="O125" s="114" t="s">
        <v>1296</v>
      </c>
      <c r="P125" s="114">
        <v>85</v>
      </c>
      <c r="Q125" s="114">
        <v>3</v>
      </c>
      <c r="R125" s="114">
        <v>7</v>
      </c>
      <c r="S125" s="114">
        <v>1</v>
      </c>
      <c r="T125" s="114">
        <v>0</v>
      </c>
      <c r="U125" s="114">
        <v>12</v>
      </c>
      <c r="V125" s="114">
        <v>108</v>
      </c>
      <c r="W125" s="114"/>
      <c r="X125" s="114" t="s">
        <v>5346</v>
      </c>
      <c r="Y125" s="115" t="s">
        <v>6144</v>
      </c>
      <c r="Z125" s="114" t="s">
        <v>5346</v>
      </c>
      <c r="AA125" s="114" t="s">
        <v>5346</v>
      </c>
      <c r="AB125" s="114" t="s">
        <v>5346</v>
      </c>
      <c r="AC125" s="114" t="s">
        <v>5346</v>
      </c>
      <c r="AD125" s="114" t="s">
        <v>5346</v>
      </c>
      <c r="AE125" s="114" t="s">
        <v>5346</v>
      </c>
      <c r="AF125" s="114" t="s">
        <v>6145</v>
      </c>
      <c r="AG125" s="114" t="s">
        <v>292</v>
      </c>
      <c r="AH125" s="114" t="s">
        <v>5346</v>
      </c>
      <c r="AI125" s="114" t="s">
        <v>6146</v>
      </c>
      <c r="AJ125" s="114">
        <v>9</v>
      </c>
      <c r="AK125" s="114">
        <v>9</v>
      </c>
      <c r="AL125" s="114" t="s">
        <v>6147</v>
      </c>
      <c r="AM125" s="114" t="s">
        <v>6148</v>
      </c>
      <c r="AN125" s="114" t="s">
        <v>6149</v>
      </c>
      <c r="AO125" s="114" t="s">
        <v>6150</v>
      </c>
      <c r="AP125" s="114"/>
      <c r="AQ125" s="114"/>
    </row>
    <row r="126" spans="1:43" s="5" customFormat="1" ht="33" x14ac:dyDescent="0.3">
      <c r="A126" s="272" t="s">
        <v>6151</v>
      </c>
      <c r="B126" s="114" t="s">
        <v>213</v>
      </c>
      <c r="C126" s="114" t="str">
        <f t="shared" si="3"/>
        <v>Y</v>
      </c>
      <c r="D126" s="114" t="s">
        <v>5346</v>
      </c>
      <c r="E126" s="114" t="s">
        <v>5346</v>
      </c>
      <c r="F126" s="272" t="s">
        <v>5698</v>
      </c>
      <c r="G126" s="114" t="s">
        <v>5346</v>
      </c>
      <c r="H126" s="114" t="s">
        <v>5346</v>
      </c>
      <c r="I126" s="272" t="s">
        <v>5698</v>
      </c>
      <c r="J126" s="114" t="s">
        <v>1296</v>
      </c>
      <c r="K126" s="114" t="s">
        <v>5409</v>
      </c>
      <c r="L126" s="114"/>
      <c r="M126" s="114"/>
      <c r="N126" s="114" t="s">
        <v>5409</v>
      </c>
      <c r="O126" s="114" t="s">
        <v>1296</v>
      </c>
      <c r="P126" s="114">
        <v>12</v>
      </c>
      <c r="Q126" s="114">
        <v>8</v>
      </c>
      <c r="R126" s="114">
        <v>27</v>
      </c>
      <c r="S126" s="114">
        <v>3</v>
      </c>
      <c r="T126" s="114">
        <v>0</v>
      </c>
      <c r="U126" s="114">
        <v>12</v>
      </c>
      <c r="V126" s="114">
        <v>62</v>
      </c>
      <c r="W126" s="114"/>
      <c r="X126" s="114" t="s">
        <v>1296</v>
      </c>
      <c r="Y126" s="115"/>
      <c r="Z126" s="114" t="s">
        <v>5409</v>
      </c>
      <c r="AA126" s="114" t="s">
        <v>5409</v>
      </c>
      <c r="AB126" s="114" t="s">
        <v>5409</v>
      </c>
      <c r="AC126" s="114" t="s">
        <v>5409</v>
      </c>
      <c r="AD126" s="114" t="s">
        <v>1296</v>
      </c>
      <c r="AE126" s="114" t="s">
        <v>5346</v>
      </c>
      <c r="AF126" s="114" t="s">
        <v>6152</v>
      </c>
      <c r="AG126" s="114" t="s">
        <v>292</v>
      </c>
      <c r="AH126" s="114" t="s">
        <v>5346</v>
      </c>
      <c r="AI126" s="114" t="s">
        <v>6153</v>
      </c>
      <c r="AJ126" s="114">
        <v>8</v>
      </c>
      <c r="AK126" s="114">
        <v>2</v>
      </c>
      <c r="AL126" s="114" t="s">
        <v>6154</v>
      </c>
      <c r="AM126" s="114" t="s">
        <v>6155</v>
      </c>
      <c r="AN126" s="114" t="s">
        <v>6156</v>
      </c>
      <c r="AO126" s="114"/>
      <c r="AP126" s="114"/>
      <c r="AQ126" s="114"/>
    </row>
    <row r="127" spans="1:43" s="5" customFormat="1" ht="33" x14ac:dyDescent="0.3">
      <c r="A127" s="272" t="s">
        <v>236</v>
      </c>
      <c r="B127" s="114" t="s">
        <v>237</v>
      </c>
      <c r="C127" s="114" t="str">
        <f t="shared" si="3"/>
        <v>Y</v>
      </c>
      <c r="D127" s="114" t="s">
        <v>1296</v>
      </c>
      <c r="E127" s="114" t="s">
        <v>1296</v>
      </c>
      <c r="F127" s="272"/>
      <c r="G127" s="114" t="s">
        <v>5346</v>
      </c>
      <c r="H127" s="114" t="s">
        <v>5346</v>
      </c>
      <c r="I127" s="272" t="s">
        <v>11774</v>
      </c>
      <c r="J127" s="114" t="s">
        <v>1296</v>
      </c>
      <c r="K127" s="114" t="s">
        <v>1296</v>
      </c>
      <c r="L127" s="114"/>
      <c r="M127" s="114"/>
      <c r="N127" s="114" t="s">
        <v>1296</v>
      </c>
      <c r="O127" s="114" t="s">
        <v>1296</v>
      </c>
      <c r="P127" s="114">
        <v>9</v>
      </c>
      <c r="Q127" s="114">
        <v>0</v>
      </c>
      <c r="R127" s="114">
        <v>0</v>
      </c>
      <c r="S127" s="114">
        <v>0</v>
      </c>
      <c r="T127" s="114">
        <v>0</v>
      </c>
      <c r="U127" s="114">
        <v>0</v>
      </c>
      <c r="V127" s="114">
        <v>9</v>
      </c>
      <c r="W127" s="114"/>
      <c r="X127" s="114" t="s">
        <v>5346</v>
      </c>
      <c r="Y127" s="115" t="s">
        <v>6157</v>
      </c>
      <c r="Z127" s="114" t="s">
        <v>5346</v>
      </c>
      <c r="AA127" s="114" t="s">
        <v>5409</v>
      </c>
      <c r="AB127" s="114" t="s">
        <v>5346</v>
      </c>
      <c r="AC127" s="114" t="s">
        <v>5409</v>
      </c>
      <c r="AD127" s="114" t="s">
        <v>1296</v>
      </c>
      <c r="AE127" s="114" t="s">
        <v>1296</v>
      </c>
      <c r="AF127" s="114" t="s">
        <v>6158</v>
      </c>
      <c r="AG127" s="114"/>
      <c r="AH127" s="114" t="s">
        <v>5346</v>
      </c>
      <c r="AI127" s="114" t="s">
        <v>6159</v>
      </c>
      <c r="AJ127" s="114">
        <v>8</v>
      </c>
      <c r="AK127" s="114">
        <v>6</v>
      </c>
      <c r="AL127" s="114" t="s">
        <v>6160</v>
      </c>
      <c r="AM127" s="114" t="s">
        <v>6161</v>
      </c>
      <c r="AN127" s="114" t="s">
        <v>6162</v>
      </c>
      <c r="AO127" s="114" t="s">
        <v>6163</v>
      </c>
      <c r="AP127" s="114"/>
      <c r="AQ127" s="114"/>
    </row>
    <row r="128" spans="1:43" s="5" customFormat="1" ht="33" x14ac:dyDescent="0.3">
      <c r="A128" s="272" t="s">
        <v>54</v>
      </c>
      <c r="B128" s="114" t="s">
        <v>55</v>
      </c>
      <c r="C128" s="114" t="str">
        <f t="shared" si="3"/>
        <v>Y</v>
      </c>
      <c r="D128" s="114" t="s">
        <v>5346</v>
      </c>
      <c r="E128" s="114" t="s">
        <v>5346</v>
      </c>
      <c r="F128" s="272" t="s">
        <v>5480</v>
      </c>
      <c r="G128" s="114" t="s">
        <v>5346</v>
      </c>
      <c r="H128" s="114" t="s">
        <v>5346</v>
      </c>
      <c r="I128" s="272" t="s">
        <v>5480</v>
      </c>
      <c r="J128" s="114" t="s">
        <v>1296</v>
      </c>
      <c r="K128" s="114" t="s">
        <v>5409</v>
      </c>
      <c r="L128" s="114"/>
      <c r="M128" s="114"/>
      <c r="N128" s="114" t="s">
        <v>5409</v>
      </c>
      <c r="O128" s="114" t="s">
        <v>1296</v>
      </c>
      <c r="P128" s="114">
        <v>39</v>
      </c>
      <c r="Q128" s="114">
        <v>0</v>
      </c>
      <c r="R128" s="114">
        <v>1</v>
      </c>
      <c r="S128" s="114">
        <v>0</v>
      </c>
      <c r="T128" s="114">
        <v>0</v>
      </c>
      <c r="U128" s="114">
        <v>0</v>
      </c>
      <c r="V128" s="114">
        <v>40</v>
      </c>
      <c r="W128" s="114"/>
      <c r="X128" s="114" t="s">
        <v>5346</v>
      </c>
      <c r="Y128" s="115" t="s">
        <v>6164</v>
      </c>
      <c r="Z128" s="114" t="s">
        <v>5409</v>
      </c>
      <c r="AA128" s="114" t="s">
        <v>5409</v>
      </c>
      <c r="AB128" s="114" t="s">
        <v>5346</v>
      </c>
      <c r="AC128" s="114" t="s">
        <v>5409</v>
      </c>
      <c r="AD128" s="114" t="s">
        <v>5346</v>
      </c>
      <c r="AE128" s="114" t="s">
        <v>1296</v>
      </c>
      <c r="AF128" s="114"/>
      <c r="AG128" s="114"/>
      <c r="AH128" s="114" t="s">
        <v>5346</v>
      </c>
      <c r="AI128" s="114" t="s">
        <v>6165</v>
      </c>
      <c r="AJ128" s="114">
        <v>9</v>
      </c>
      <c r="AK128" s="114">
        <v>6</v>
      </c>
      <c r="AL128" s="114" t="s">
        <v>6166</v>
      </c>
      <c r="AM128" s="114" t="s">
        <v>6167</v>
      </c>
      <c r="AN128" s="114"/>
      <c r="AO128" s="114"/>
      <c r="AP128" s="114" t="s">
        <v>6168</v>
      </c>
      <c r="AQ128" s="114"/>
    </row>
    <row r="129" spans="1:43" s="5" customFormat="1" ht="66" x14ac:dyDescent="0.3">
      <c r="A129" s="272" t="s">
        <v>232</v>
      </c>
      <c r="B129" s="114" t="s">
        <v>233</v>
      </c>
      <c r="C129" s="114" t="str">
        <f t="shared" si="3"/>
        <v>Y</v>
      </c>
      <c r="D129" s="114" t="s">
        <v>5346</v>
      </c>
      <c r="E129" s="114" t="s">
        <v>5346</v>
      </c>
      <c r="F129" s="272" t="s">
        <v>11778</v>
      </c>
      <c r="G129" s="114" t="s">
        <v>5346</v>
      </c>
      <c r="H129" s="114" t="s">
        <v>5346</v>
      </c>
      <c r="I129" s="272" t="s">
        <v>5637</v>
      </c>
      <c r="J129" s="114" t="s">
        <v>1296</v>
      </c>
      <c r="K129" s="114" t="s">
        <v>1296</v>
      </c>
      <c r="L129" s="114"/>
      <c r="M129" s="114"/>
      <c r="N129" s="114" t="s">
        <v>1296</v>
      </c>
      <c r="O129" s="114" t="s">
        <v>1296</v>
      </c>
      <c r="P129" s="114">
        <v>18</v>
      </c>
      <c r="Q129" s="114">
        <v>2</v>
      </c>
      <c r="R129" s="114">
        <v>3</v>
      </c>
      <c r="S129" s="114">
        <v>0</v>
      </c>
      <c r="T129" s="114">
        <v>0</v>
      </c>
      <c r="U129" s="114">
        <v>0</v>
      </c>
      <c r="V129" s="114">
        <v>23</v>
      </c>
      <c r="W129" s="114"/>
      <c r="X129" s="114" t="s">
        <v>5346</v>
      </c>
      <c r="Y129" s="115" t="s">
        <v>6169</v>
      </c>
      <c r="Z129" s="114" t="s">
        <v>5346</v>
      </c>
      <c r="AA129" s="114" t="s">
        <v>5346</v>
      </c>
      <c r="AB129" s="114" t="s">
        <v>5346</v>
      </c>
      <c r="AC129" s="114" t="s">
        <v>5346</v>
      </c>
      <c r="AD129" s="114" t="s">
        <v>5346</v>
      </c>
      <c r="AE129" s="114" t="s">
        <v>5346</v>
      </c>
      <c r="AF129" s="114" t="s">
        <v>6170</v>
      </c>
      <c r="AG129" s="114"/>
      <c r="AH129" s="114" t="s">
        <v>5346</v>
      </c>
      <c r="AI129" s="114" t="s">
        <v>6171</v>
      </c>
      <c r="AJ129" s="114">
        <v>9</v>
      </c>
      <c r="AK129" s="114">
        <v>9</v>
      </c>
      <c r="AL129" s="114" t="s">
        <v>6172</v>
      </c>
      <c r="AM129" s="114" t="s">
        <v>6173</v>
      </c>
      <c r="AN129" s="114" t="s">
        <v>6174</v>
      </c>
      <c r="AO129" s="114" t="s">
        <v>6175</v>
      </c>
      <c r="AP129" s="114"/>
      <c r="AQ129" s="114"/>
    </row>
    <row r="130" spans="1:43" s="5" customFormat="1" ht="33" x14ac:dyDescent="0.3">
      <c r="A130" s="272" t="s">
        <v>238</v>
      </c>
      <c r="B130" s="114" t="s">
        <v>239</v>
      </c>
      <c r="C130" s="114" t="str">
        <f t="shared" si="3"/>
        <v>Y</v>
      </c>
      <c r="D130" s="114" t="s">
        <v>5346</v>
      </c>
      <c r="E130" s="114" t="s">
        <v>5346</v>
      </c>
      <c r="F130" s="272" t="s">
        <v>11774</v>
      </c>
      <c r="G130" s="114" t="s">
        <v>5346</v>
      </c>
      <c r="H130" s="114" t="s">
        <v>5346</v>
      </c>
      <c r="I130" s="272" t="s">
        <v>11774</v>
      </c>
      <c r="J130" s="114" t="s">
        <v>1296</v>
      </c>
      <c r="K130" s="114" t="s">
        <v>1296</v>
      </c>
      <c r="L130" s="114"/>
      <c r="M130" s="114" t="s">
        <v>5553</v>
      </c>
      <c r="N130" s="114" t="s">
        <v>5346</v>
      </c>
      <c r="O130" s="114" t="s">
        <v>5346</v>
      </c>
      <c r="P130" s="114">
        <v>29</v>
      </c>
      <c r="Q130" s="114">
        <v>1</v>
      </c>
      <c r="R130" s="114">
        <v>0</v>
      </c>
      <c r="S130" s="114">
        <v>0</v>
      </c>
      <c r="T130" s="114">
        <v>0</v>
      </c>
      <c r="U130" s="114">
        <v>0</v>
      </c>
      <c r="V130" s="114">
        <v>30</v>
      </c>
      <c r="W130" s="114"/>
      <c r="X130" s="114" t="s">
        <v>5346</v>
      </c>
      <c r="Y130" s="115" t="s">
        <v>6176</v>
      </c>
      <c r="Z130" s="114" t="s">
        <v>5409</v>
      </c>
      <c r="AA130" s="114" t="s">
        <v>5409</v>
      </c>
      <c r="AB130" s="114" t="s">
        <v>5346</v>
      </c>
      <c r="AC130" s="114" t="s">
        <v>5409</v>
      </c>
      <c r="AD130" s="114" t="s">
        <v>5346</v>
      </c>
      <c r="AE130" s="114" t="s">
        <v>5346</v>
      </c>
      <c r="AF130" s="114" t="s">
        <v>6177</v>
      </c>
      <c r="AG130" s="114"/>
      <c r="AH130" s="114" t="s">
        <v>5346</v>
      </c>
      <c r="AI130" s="114" t="s">
        <v>6178</v>
      </c>
      <c r="AJ130" s="114">
        <v>8</v>
      </c>
      <c r="AK130" s="114">
        <v>8</v>
      </c>
      <c r="AL130" s="114" t="s">
        <v>6179</v>
      </c>
      <c r="AM130" s="114" t="s">
        <v>6180</v>
      </c>
      <c r="AN130" s="114" t="s">
        <v>6181</v>
      </c>
      <c r="AO130" s="114" t="s">
        <v>6182</v>
      </c>
      <c r="AP130" s="114"/>
      <c r="AQ130" s="114"/>
    </row>
    <row r="131" spans="1:43" s="5" customFormat="1" ht="33" x14ac:dyDescent="0.3">
      <c r="A131" s="272" t="s">
        <v>162</v>
      </c>
      <c r="B131" s="114" t="s">
        <v>163</v>
      </c>
      <c r="C131" s="114" t="str">
        <f t="shared" si="3"/>
        <v>Y</v>
      </c>
      <c r="D131" s="114" t="s">
        <v>5346</v>
      </c>
      <c r="E131" s="114" t="s">
        <v>5346</v>
      </c>
      <c r="F131" s="272" t="s">
        <v>6183</v>
      </c>
      <c r="G131" s="114" t="s">
        <v>5346</v>
      </c>
      <c r="H131" s="114" t="s">
        <v>5346</v>
      </c>
      <c r="I131" s="272" t="s">
        <v>6183</v>
      </c>
      <c r="J131" s="114" t="s">
        <v>1296</v>
      </c>
      <c r="K131" s="114" t="s">
        <v>5409</v>
      </c>
      <c r="L131" s="114"/>
      <c r="M131" s="114"/>
      <c r="N131" s="114" t="s">
        <v>5409</v>
      </c>
      <c r="O131" s="114" t="s">
        <v>1296</v>
      </c>
      <c r="P131" s="114">
        <v>13</v>
      </c>
      <c r="Q131" s="114">
        <v>3</v>
      </c>
      <c r="R131" s="114">
        <v>0</v>
      </c>
      <c r="S131" s="114">
        <v>0</v>
      </c>
      <c r="T131" s="114">
        <v>0</v>
      </c>
      <c r="U131" s="114">
        <v>0</v>
      </c>
      <c r="V131" s="114">
        <v>16</v>
      </c>
      <c r="W131" s="114"/>
      <c r="X131" s="114" t="s">
        <v>5346</v>
      </c>
      <c r="Y131" s="115" t="s">
        <v>6184</v>
      </c>
      <c r="Z131" s="114" t="s">
        <v>5409</v>
      </c>
      <c r="AA131" s="114" t="s">
        <v>5409</v>
      </c>
      <c r="AB131" s="114" t="s">
        <v>5409</v>
      </c>
      <c r="AC131" s="114" t="s">
        <v>5409</v>
      </c>
      <c r="AD131" s="114" t="s">
        <v>5346</v>
      </c>
      <c r="AE131" s="114" t="s">
        <v>5346</v>
      </c>
      <c r="AF131" s="114" t="s">
        <v>6185</v>
      </c>
      <c r="AG131" s="114"/>
      <c r="AH131" s="114" t="s">
        <v>5346</v>
      </c>
      <c r="AI131" s="114" t="s">
        <v>6186</v>
      </c>
      <c r="AJ131" s="114" t="s">
        <v>273</v>
      </c>
      <c r="AK131" s="114" t="s">
        <v>273</v>
      </c>
      <c r="AL131" s="114" t="s">
        <v>6187</v>
      </c>
      <c r="AM131" s="114" t="s">
        <v>6188</v>
      </c>
      <c r="AN131" s="114"/>
      <c r="AO131" s="114"/>
      <c r="AP131" s="114"/>
      <c r="AQ131" s="114"/>
    </row>
    <row r="132" spans="1:43" s="5" customFormat="1" ht="33" x14ac:dyDescent="0.3">
      <c r="A132" s="272" t="s">
        <v>1095</v>
      </c>
      <c r="B132" s="114" t="s">
        <v>171</v>
      </c>
      <c r="C132" s="114" t="str">
        <f t="shared" si="3"/>
        <v>Y</v>
      </c>
      <c r="D132" s="114" t="s">
        <v>5346</v>
      </c>
      <c r="E132" s="114" t="s">
        <v>5346</v>
      </c>
      <c r="F132" s="272" t="s">
        <v>5430</v>
      </c>
      <c r="G132" s="114" t="s">
        <v>5346</v>
      </c>
      <c r="H132" s="114" t="s">
        <v>5346</v>
      </c>
      <c r="I132" s="272" t="s">
        <v>5430</v>
      </c>
      <c r="J132" s="114" t="s">
        <v>1296</v>
      </c>
      <c r="K132" s="114" t="s">
        <v>5409</v>
      </c>
      <c r="L132" s="114"/>
      <c r="M132" s="114"/>
      <c r="N132" s="114" t="s">
        <v>5409</v>
      </c>
      <c r="O132" s="114" t="s">
        <v>1296</v>
      </c>
      <c r="P132" s="114">
        <v>0</v>
      </c>
      <c r="Q132" s="114">
        <v>0</v>
      </c>
      <c r="R132" s="114">
        <v>0</v>
      </c>
      <c r="S132" s="114">
        <v>0</v>
      </c>
      <c r="T132" s="114">
        <v>0</v>
      </c>
      <c r="U132" s="114">
        <v>0</v>
      </c>
      <c r="V132" s="114">
        <v>0</v>
      </c>
      <c r="W132" s="114"/>
      <c r="X132" s="114" t="s">
        <v>5346</v>
      </c>
      <c r="Y132" s="115" t="s">
        <v>6189</v>
      </c>
      <c r="Z132" s="114" t="s">
        <v>5409</v>
      </c>
      <c r="AA132" s="114" t="s">
        <v>5409</v>
      </c>
      <c r="AB132" s="114" t="s">
        <v>5409</v>
      </c>
      <c r="AC132" s="114" t="s">
        <v>5409</v>
      </c>
      <c r="AD132" s="114" t="s">
        <v>5346</v>
      </c>
      <c r="AE132" s="114" t="s">
        <v>1296</v>
      </c>
      <c r="AF132" s="114"/>
      <c r="AG132" s="114"/>
      <c r="AH132" s="114" t="s">
        <v>5346</v>
      </c>
      <c r="AI132" s="114" t="s">
        <v>6190</v>
      </c>
      <c r="AJ132" s="114" t="s">
        <v>273</v>
      </c>
      <c r="AK132" s="114" t="s">
        <v>273</v>
      </c>
      <c r="AL132" s="114" t="s">
        <v>6191</v>
      </c>
      <c r="AM132" s="114" t="s">
        <v>6192</v>
      </c>
      <c r="AN132" s="114"/>
      <c r="AO132" s="114"/>
      <c r="AP132" s="114"/>
      <c r="AQ132" s="114"/>
    </row>
    <row r="133" spans="1:43" s="5" customFormat="1" x14ac:dyDescent="0.3">
      <c r="A133" s="272" t="s">
        <v>252</v>
      </c>
      <c r="B133" s="114" t="s">
        <v>253</v>
      </c>
      <c r="C133" s="114" t="str">
        <f t="shared" ref="C133:C137" si="4">IF(OR(D133="Yes",G133="Yes",J133="Yes",O133="Yes"),"Y","N")</f>
        <v>N</v>
      </c>
      <c r="D133" s="114" t="s">
        <v>1296</v>
      </c>
      <c r="E133" s="114" t="s">
        <v>1296</v>
      </c>
      <c r="F133" s="272"/>
      <c r="G133" s="114" t="s">
        <v>1296</v>
      </c>
      <c r="H133" s="114" t="s">
        <v>1296</v>
      </c>
      <c r="I133" s="272"/>
      <c r="J133" s="114" t="s">
        <v>1296</v>
      </c>
      <c r="K133" s="114" t="s">
        <v>1296</v>
      </c>
      <c r="L133" s="114"/>
      <c r="M133" s="114"/>
      <c r="N133" s="114" t="s">
        <v>1296</v>
      </c>
      <c r="O133" s="114" t="s">
        <v>1296</v>
      </c>
      <c r="P133" s="114">
        <v>1</v>
      </c>
      <c r="Q133" s="114">
        <v>0</v>
      </c>
      <c r="R133" s="114">
        <v>0</v>
      </c>
      <c r="S133" s="114">
        <v>0</v>
      </c>
      <c r="T133" s="114">
        <v>0</v>
      </c>
      <c r="U133" s="114">
        <v>0</v>
      </c>
      <c r="V133" s="114">
        <v>1</v>
      </c>
      <c r="W133" s="114"/>
      <c r="X133" s="114" t="s">
        <v>5346</v>
      </c>
      <c r="Y133" s="115" t="s">
        <v>6193</v>
      </c>
      <c r="Z133" s="114" t="s">
        <v>5409</v>
      </c>
      <c r="AA133" s="114" t="s">
        <v>5409</v>
      </c>
      <c r="AB133" s="114" t="s">
        <v>5346</v>
      </c>
      <c r="AC133" s="114" t="s">
        <v>5409</v>
      </c>
      <c r="AD133" s="114" t="s">
        <v>5346</v>
      </c>
      <c r="AE133" s="114" t="s">
        <v>1296</v>
      </c>
      <c r="AF133" s="114"/>
      <c r="AG133" s="114"/>
      <c r="AH133" s="114" t="s">
        <v>1296</v>
      </c>
      <c r="AI133" s="114"/>
      <c r="AJ133" s="114">
        <v>8</v>
      </c>
      <c r="AK133" s="114" t="s">
        <v>273</v>
      </c>
      <c r="AL133" s="114" t="s">
        <v>6194</v>
      </c>
      <c r="AM133" s="114" t="s">
        <v>6195</v>
      </c>
      <c r="AN133" s="114" t="s">
        <v>6196</v>
      </c>
      <c r="AO133" s="114"/>
      <c r="AP133" s="114" t="s">
        <v>6197</v>
      </c>
      <c r="AQ133" s="114"/>
    </row>
    <row r="134" spans="1:43" s="5" customFormat="1" ht="33" x14ac:dyDescent="0.3">
      <c r="A134" s="272" t="s">
        <v>124</v>
      </c>
      <c r="B134" s="114" t="s">
        <v>125</v>
      </c>
      <c r="C134" s="114" t="str">
        <f t="shared" si="4"/>
        <v>Y</v>
      </c>
      <c r="D134" s="114" t="s">
        <v>1296</v>
      </c>
      <c r="E134" s="114" t="s">
        <v>5409</v>
      </c>
      <c r="F134" s="272"/>
      <c r="G134" s="114" t="s">
        <v>5346</v>
      </c>
      <c r="H134" s="114" t="s">
        <v>5346</v>
      </c>
      <c r="I134" s="272" t="s">
        <v>6198</v>
      </c>
      <c r="J134" s="114" t="s">
        <v>1296</v>
      </c>
      <c r="K134" s="114" t="s">
        <v>5409</v>
      </c>
      <c r="L134" s="114"/>
      <c r="M134" s="114"/>
      <c r="N134" s="114" t="s">
        <v>5409</v>
      </c>
      <c r="O134" s="114" t="s">
        <v>1296</v>
      </c>
      <c r="P134" s="114">
        <v>13</v>
      </c>
      <c r="Q134" s="114">
        <v>1</v>
      </c>
      <c r="R134" s="114">
        <v>0</v>
      </c>
      <c r="S134" s="114">
        <v>0</v>
      </c>
      <c r="T134" s="114">
        <v>0</v>
      </c>
      <c r="U134" s="114">
        <v>0</v>
      </c>
      <c r="V134" s="114">
        <v>14</v>
      </c>
      <c r="W134" s="114"/>
      <c r="X134" s="114" t="s">
        <v>5346</v>
      </c>
      <c r="Y134" s="115" t="s">
        <v>6199</v>
      </c>
      <c r="Z134" s="114" t="s">
        <v>5409</v>
      </c>
      <c r="AA134" s="114" t="s">
        <v>5409</v>
      </c>
      <c r="AB134" s="114" t="s">
        <v>5346</v>
      </c>
      <c r="AC134" s="114" t="s">
        <v>5409</v>
      </c>
      <c r="AD134" s="114" t="s">
        <v>5346</v>
      </c>
      <c r="AE134" s="114" t="s">
        <v>5346</v>
      </c>
      <c r="AF134" s="114" t="s">
        <v>6200</v>
      </c>
      <c r="AG134" s="114" t="s">
        <v>292</v>
      </c>
      <c r="AH134" s="114" t="s">
        <v>1296</v>
      </c>
      <c r="AI134" s="114" t="s">
        <v>6201</v>
      </c>
      <c r="AJ134" s="114">
        <v>10</v>
      </c>
      <c r="AK134" s="114">
        <v>10</v>
      </c>
      <c r="AL134" s="114" t="s">
        <v>6202</v>
      </c>
      <c r="AM134" s="114"/>
      <c r="AN134" s="114"/>
      <c r="AO134" s="114"/>
      <c r="AP134" s="114" t="s">
        <v>6203</v>
      </c>
      <c r="AQ134" s="114"/>
    </row>
    <row r="135" spans="1:43" s="5" customFormat="1" ht="33" x14ac:dyDescent="0.3">
      <c r="A135" s="272" t="s">
        <v>244</v>
      </c>
      <c r="B135" s="114" t="s">
        <v>245</v>
      </c>
      <c r="C135" s="114" t="str">
        <f t="shared" si="4"/>
        <v>Y</v>
      </c>
      <c r="D135" s="114" t="s">
        <v>1296</v>
      </c>
      <c r="E135" s="114" t="s">
        <v>1296</v>
      </c>
      <c r="F135" s="272"/>
      <c r="G135" s="114" t="s">
        <v>5346</v>
      </c>
      <c r="H135" s="114" t="s">
        <v>5346</v>
      </c>
      <c r="I135" s="272" t="s">
        <v>11774</v>
      </c>
      <c r="J135" s="114" t="s">
        <v>1296</v>
      </c>
      <c r="K135" s="114" t="s">
        <v>1296</v>
      </c>
      <c r="L135" s="114"/>
      <c r="M135" s="114"/>
      <c r="N135" s="114" t="s">
        <v>1296</v>
      </c>
      <c r="O135" s="114" t="s">
        <v>1296</v>
      </c>
      <c r="P135" s="114">
        <v>20</v>
      </c>
      <c r="Q135" s="114">
        <v>2</v>
      </c>
      <c r="R135" s="114">
        <v>0</v>
      </c>
      <c r="S135" s="114">
        <v>1</v>
      </c>
      <c r="T135" s="114">
        <v>0</v>
      </c>
      <c r="U135" s="114">
        <v>0</v>
      </c>
      <c r="V135" s="114">
        <v>23</v>
      </c>
      <c r="W135" s="114"/>
      <c r="X135" s="114" t="s">
        <v>5346</v>
      </c>
      <c r="Y135" s="115" t="s">
        <v>6204</v>
      </c>
      <c r="Z135" s="114" t="s">
        <v>5346</v>
      </c>
      <c r="AA135" s="114" t="s">
        <v>5346</v>
      </c>
      <c r="AB135" s="114" t="s">
        <v>5346</v>
      </c>
      <c r="AC135" s="114" t="s">
        <v>5346</v>
      </c>
      <c r="AD135" s="114" t="s">
        <v>5346</v>
      </c>
      <c r="AE135" s="114" t="s">
        <v>5346</v>
      </c>
      <c r="AF135" s="114" t="s">
        <v>6205</v>
      </c>
      <c r="AG135" s="114"/>
      <c r="AH135" s="114" t="s">
        <v>1296</v>
      </c>
      <c r="AI135" s="114"/>
      <c r="AJ135" s="114">
        <v>10</v>
      </c>
      <c r="AK135" s="114">
        <v>7</v>
      </c>
      <c r="AL135" s="114" t="s">
        <v>6206</v>
      </c>
      <c r="AM135" s="114" t="s">
        <v>6207</v>
      </c>
      <c r="AN135" s="114" t="s">
        <v>6208</v>
      </c>
      <c r="AO135" s="114"/>
      <c r="AP135" s="114" t="s">
        <v>6209</v>
      </c>
      <c r="AQ135" s="114"/>
    </row>
    <row r="136" spans="1:43" s="5" customFormat="1" ht="33" x14ac:dyDescent="0.3">
      <c r="A136" s="272" t="s">
        <v>220</v>
      </c>
      <c r="B136" s="114" t="s">
        <v>221</v>
      </c>
      <c r="C136" s="114" t="str">
        <f t="shared" si="4"/>
        <v>N</v>
      </c>
      <c r="D136" s="114" t="s">
        <v>1296</v>
      </c>
      <c r="E136" s="114" t="s">
        <v>5409</v>
      </c>
      <c r="F136" s="272"/>
      <c r="G136" s="114" t="s">
        <v>1296</v>
      </c>
      <c r="H136" s="114" t="s">
        <v>5409</v>
      </c>
      <c r="I136" s="272"/>
      <c r="J136" s="114" t="s">
        <v>1296</v>
      </c>
      <c r="K136" s="114" t="s">
        <v>5409</v>
      </c>
      <c r="L136" s="114"/>
      <c r="M136" s="114"/>
      <c r="N136" s="114" t="s">
        <v>5409</v>
      </c>
      <c r="O136" s="114" t="s">
        <v>1296</v>
      </c>
      <c r="P136" s="114">
        <v>10</v>
      </c>
      <c r="Q136" s="114">
        <v>1</v>
      </c>
      <c r="R136" s="114">
        <v>1</v>
      </c>
      <c r="S136" s="114">
        <v>0</v>
      </c>
      <c r="T136" s="114">
        <v>3</v>
      </c>
      <c r="U136" s="114">
        <v>0</v>
      </c>
      <c r="V136" s="114">
        <v>15</v>
      </c>
      <c r="W136" s="114"/>
      <c r="X136" s="114" t="s">
        <v>5346</v>
      </c>
      <c r="Y136" s="115" t="s">
        <v>6210</v>
      </c>
      <c r="Z136" s="114" t="s">
        <v>5346</v>
      </c>
      <c r="AA136" s="114" t="s">
        <v>5409</v>
      </c>
      <c r="AB136" s="114" t="s">
        <v>5346</v>
      </c>
      <c r="AC136" s="114" t="s">
        <v>5409</v>
      </c>
      <c r="AD136" s="114" t="s">
        <v>5346</v>
      </c>
      <c r="AE136" s="114" t="s">
        <v>1296</v>
      </c>
      <c r="AF136" s="114"/>
      <c r="AG136" s="114"/>
      <c r="AH136" s="114" t="s">
        <v>1296</v>
      </c>
      <c r="AI136" s="114"/>
      <c r="AJ136" s="114">
        <v>7</v>
      </c>
      <c r="AK136" s="114">
        <v>3</v>
      </c>
      <c r="AL136" s="114" t="s">
        <v>6211</v>
      </c>
      <c r="AM136" s="114" t="s">
        <v>6212</v>
      </c>
      <c r="AN136" s="114" t="s">
        <v>6213</v>
      </c>
      <c r="AO136" s="114" t="s">
        <v>6214</v>
      </c>
      <c r="AP136" s="114" t="s">
        <v>6215</v>
      </c>
      <c r="AQ136" s="114"/>
    </row>
    <row r="137" spans="1:43" s="5" customFormat="1" ht="33" x14ac:dyDescent="0.3">
      <c r="A137" s="272" t="s">
        <v>62</v>
      </c>
      <c r="B137" s="114" t="s">
        <v>63</v>
      </c>
      <c r="C137" s="114" t="str">
        <f t="shared" si="4"/>
        <v>Y</v>
      </c>
      <c r="D137" s="114" t="s">
        <v>1296</v>
      </c>
      <c r="E137" s="114" t="s">
        <v>5409</v>
      </c>
      <c r="F137" s="272"/>
      <c r="G137" s="114" t="s">
        <v>5346</v>
      </c>
      <c r="H137" s="114" t="s">
        <v>5346</v>
      </c>
      <c r="I137" s="272" t="s">
        <v>5430</v>
      </c>
      <c r="J137" s="114" t="s">
        <v>1296</v>
      </c>
      <c r="K137" s="114" t="s">
        <v>5409</v>
      </c>
      <c r="L137" s="114"/>
      <c r="M137" s="114"/>
      <c r="N137" s="114" t="s">
        <v>5409</v>
      </c>
      <c r="O137" s="114" t="s">
        <v>1296</v>
      </c>
      <c r="P137" s="114">
        <v>21</v>
      </c>
      <c r="Q137" s="114">
        <v>1</v>
      </c>
      <c r="R137" s="114">
        <v>0</v>
      </c>
      <c r="S137" s="114">
        <v>2</v>
      </c>
      <c r="T137" s="114">
        <v>0</v>
      </c>
      <c r="U137" s="114">
        <v>0</v>
      </c>
      <c r="V137" s="114">
        <v>24</v>
      </c>
      <c r="W137" s="114"/>
      <c r="X137" s="114" t="s">
        <v>5346</v>
      </c>
      <c r="Y137" s="115" t="s">
        <v>6216</v>
      </c>
      <c r="Z137" s="114" t="s">
        <v>5346</v>
      </c>
      <c r="AA137" s="114" t="s">
        <v>5409</v>
      </c>
      <c r="AB137" s="114" t="s">
        <v>5346</v>
      </c>
      <c r="AC137" s="114" t="s">
        <v>5409</v>
      </c>
      <c r="AD137" s="114" t="s">
        <v>1296</v>
      </c>
      <c r="AE137" s="114" t="s">
        <v>5346</v>
      </c>
      <c r="AF137" s="114" t="s">
        <v>6217</v>
      </c>
      <c r="AG137" s="114"/>
      <c r="AH137" s="114" t="s">
        <v>5346</v>
      </c>
      <c r="AI137" s="114" t="s">
        <v>6218</v>
      </c>
      <c r="AJ137" s="114">
        <v>9</v>
      </c>
      <c r="AK137" s="114">
        <v>8</v>
      </c>
      <c r="AL137" s="114" t="s">
        <v>6219</v>
      </c>
      <c r="AM137" s="114" t="s">
        <v>6220</v>
      </c>
      <c r="AN137" s="114" t="s">
        <v>6221</v>
      </c>
      <c r="AO137" s="114" t="s">
        <v>6222</v>
      </c>
      <c r="AP137" s="114" t="s">
        <v>6223</v>
      </c>
      <c r="AQ137" s="114"/>
    </row>
    <row r="139" spans="1:43" x14ac:dyDescent="0.3">
      <c r="A139" s="276" t="s">
        <v>11745</v>
      </c>
    </row>
  </sheetData>
  <sheetProtection algorithmName="SHA-512" hashValue="wi2wYQccE+O5NQBanQ5sepLo/1UyvZ4OHK5PzVdijiIWMfUSqQpm0nR2oTLQfeAte3WcazdNNVxFCzEVsweoDg==" saltValue="brAaJZcsWn0HeVDHWLmOwA==" spinCount="100000" sheet="1" objects="1" scenarios="1"/>
  <mergeCells count="2">
    <mergeCell ref="A1:C1"/>
    <mergeCell ref="A2:C2"/>
  </mergeCells>
  <conditionalFormatting sqref="AM4:AP1048576">
    <cfRule type="containsText" dxfId="82" priority="1" operator="containsText" text="wetland">
      <formula>NOT(ISERROR(SEARCH("wetland",AM4)))</formula>
    </cfRule>
    <cfRule type="containsText" dxfId="81" priority="2" operator="containsText" text="environmental">
      <formula>NOT(ISERROR(SEARCH("environmental",AM4)))</formula>
    </cfRule>
  </conditionalFormatting>
  <pageMargins left="0.7" right="0.7" top="0.75" bottom="0.75" header="0.3" footer="0.3"/>
  <pageSetup orientation="portrait" horizontalDpi="300" verticalDpi="0" copies="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Notes (Please Read!)</vt:lpstr>
      <vt:lpstr>Score Sheet</vt:lpstr>
      <vt:lpstr>Criteria Details</vt:lpstr>
      <vt:lpstr>Jenks Methodology</vt:lpstr>
      <vt:lpstr>Basic Score Methodology</vt:lpstr>
      <vt:lpstr>Baseline Ops</vt:lpstr>
      <vt:lpstr>State-Local Funding History</vt:lpstr>
      <vt:lpstr>AIP Grant History</vt:lpstr>
      <vt:lpstr>2020 Inventory Data</vt:lpstr>
      <vt:lpstr>NPIAS Info 2021-25</vt:lpstr>
      <vt:lpstr>30nm Airport Count</vt:lpstr>
      <vt:lpstr>5010 Operations</vt:lpstr>
      <vt:lpstr>5010 Based Aircraft</vt:lpstr>
      <vt:lpstr>Total Economic Impact</vt:lpstr>
      <vt:lpstr>30minPopAccess</vt:lpstr>
      <vt:lpstr>PCI Data (106 airports)</vt:lpstr>
    </vt:vector>
  </TitlesOfParts>
  <Manager>MnDOT Aeronautics Airport Planning</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MnDOT Airport Closures Vulnerability Assessment</dc:title>
  <dc:subject>This is an Excel workbook maintaining MnDOT Aeronautics' Airport Closure Vulnerability Assessment, developed as part of the 2022 MnSASP. This assessment is a numerical-based scoring tool for MnDOT Aeronautics Airport Planning staff to quickly identify vulnerable airports that could be suseptible to closure. Airports scoring below 30 may be eligible for the "fast-track" closure process dictated in the Airport Closure Guidance Statement published in the 2022 MnSASP.</dc:subject>
  <dc:creator>Rohan.Sheth@kimley-horn.com</dc:creator>
  <cp:lastModifiedBy>Sheth, Rohan</cp:lastModifiedBy>
  <dcterms:created xsi:type="dcterms:W3CDTF">2015-06-05T18:17:20Z</dcterms:created>
  <dcterms:modified xsi:type="dcterms:W3CDTF">2023-03-20T11:55:10Z</dcterms:modified>
</cp:coreProperties>
</file>